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drawings/drawing4.xml" ContentType="application/vnd.openxmlformats-officedocument.drawing+xml"/>
  <Override PartName="/xl/tables/table3.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lidbea\Downloads\"/>
    </mc:Choice>
  </mc:AlternateContent>
  <bookViews>
    <workbookView xWindow="0" yWindow="0" windowWidth="19200" windowHeight="7050" tabRatio="890" activeTab="4"/>
  </bookViews>
  <sheets>
    <sheet name="Cover page" sheetId="25" r:id="rId1"/>
    <sheet name="NWL Practice Allocation" sheetId="20" r:id="rId2"/>
    <sheet name="Lookup" sheetId="30" state="hidden" r:id="rId3"/>
    <sheet name="Summary data" sheetId="27" state="hidden" r:id="rId4"/>
    <sheet name="Practice Spend Forecast" sheetId="8" r:id="rId5"/>
    <sheet name="NHS App Saving Trend" sheetId="31" r:id="rId6"/>
    <sheet name="NHS APP Saving Pivot" sheetId="29" state="hidden" r:id="rId7"/>
    <sheet name="Accurx NHS App Data" sheetId="28" state="hidden" r:id="rId8"/>
    <sheet name="Monthly SMS Usage Pivots" sheetId="24" state="hidden" r:id="rId9"/>
    <sheet name="Monthly SMS Usage" sheetId="23" state="hidden" r:id="rId10"/>
    <sheet name="Monthly SMS Usage data" sheetId="26" state="hidden" r:id="rId11"/>
  </sheets>
  <externalReferences>
    <externalReference r:id="rId12"/>
  </externalReferences>
  <definedNames>
    <definedName name="_xlnm._FilterDatabase" localSheetId="2" hidden="1">Lookup!$A$2:$E$344</definedName>
    <definedName name="_xlnm._FilterDatabase" localSheetId="9" hidden="1">'Monthly SMS Usage'!$B$2:$AI$4077</definedName>
    <definedName name="_xlnm._FilterDatabase" localSheetId="1" hidden="1">'NWL Practice Allocation'!$A$4:$T$352</definedName>
    <definedName name="ExternalData_1" localSheetId="10" hidden="1">'Monthly SMS Usage data'!$A$1:$X$4076</definedName>
    <definedName name="ExternalData_1" localSheetId="3" hidden="1">'Summary data'!$A$1:$X$341</definedName>
    <definedName name="Slicer_Health_Borough">#N/A</definedName>
    <definedName name="Slicer_HealthBorough">#N/A</definedName>
    <definedName name="Slicer_PCN2">#N/A</definedName>
    <definedName name="Slicer_Practice_Name">#N/A</definedName>
    <definedName name="Slicer_PracticeName">#N/A</definedName>
    <definedName name="Slicer_Primary_Care_Networks">#N/A</definedName>
  </definedNames>
  <calcPr calcId="162913"/>
  <pivotCaches>
    <pivotCache cacheId="1" r:id="rId13"/>
    <pivotCache cacheId="2" r:id="rId14"/>
  </pivotCaches>
  <extLst>
    <ext xmlns:x14="http://schemas.microsoft.com/office/spreadsheetml/2009/9/main" uri="{BBE1A952-AA13-448e-AADC-164F8A28A991}">
      <x14:slicerCaches>
        <x14:slicerCache r:id="rId15"/>
        <x14:slicerCache r:id="rId16"/>
        <x14:slicerCache r:id="rId17"/>
        <x14:slicerCache r:id="rId18"/>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066" i="28" l="1"/>
  <c r="T2067" i="28"/>
  <c r="T2068" i="28"/>
  <c r="T2069" i="28"/>
  <c r="T2070" i="28"/>
  <c r="T2071" i="28"/>
  <c r="T2072" i="28"/>
  <c r="T2073" i="28"/>
  <c r="T2074" i="28"/>
  <c r="T2075" i="28"/>
  <c r="T2076" i="28"/>
  <c r="T2077" i="28"/>
  <c r="T2078" i="28"/>
  <c r="T2079" i="28"/>
  <c r="T2080" i="28"/>
  <c r="T2081" i="28"/>
  <c r="T2082" i="28"/>
  <c r="T2083" i="28"/>
  <c r="T2084" i="28"/>
  <c r="T2085" i="28"/>
  <c r="T2086" i="28"/>
  <c r="T2087" i="28"/>
  <c r="T2088" i="28"/>
  <c r="T2089" i="28"/>
  <c r="T2090" i="28"/>
  <c r="T2091" i="28"/>
  <c r="T2092" i="28"/>
  <c r="T2093" i="28"/>
  <c r="T2094" i="28"/>
  <c r="T2095" i="28"/>
  <c r="T2096" i="28"/>
  <c r="T2097" i="28"/>
  <c r="T2098" i="28"/>
  <c r="T2099" i="28"/>
  <c r="T2100" i="28"/>
  <c r="T2101" i="28"/>
  <c r="T2102" i="28"/>
  <c r="T2103" i="28"/>
  <c r="T2104" i="28"/>
  <c r="T2105" i="28"/>
  <c r="T2106" i="28"/>
  <c r="T2107" i="28"/>
  <c r="T2108" i="28"/>
  <c r="T2109" i="28"/>
  <c r="T2110" i="28"/>
  <c r="T2111" i="28"/>
  <c r="T2112" i="28"/>
  <c r="T2113" i="28"/>
  <c r="T2114" i="28"/>
  <c r="T2115" i="28"/>
  <c r="T2116" i="28"/>
  <c r="T2117" i="28"/>
  <c r="T2118" i="28"/>
  <c r="T2119" i="28"/>
  <c r="T2120" i="28"/>
  <c r="T2121" i="28"/>
  <c r="T2122" i="28"/>
  <c r="T2123" i="28"/>
  <c r="T2124" i="28"/>
  <c r="T2125" i="28"/>
  <c r="T2126" i="28"/>
  <c r="T2127" i="28"/>
  <c r="T2128" i="28"/>
  <c r="T2129" i="28"/>
  <c r="T2130" i="28"/>
  <c r="T2131" i="28"/>
  <c r="T2132" i="28"/>
  <c r="T2133" i="28"/>
  <c r="T2134" i="28"/>
  <c r="T2135" i="28"/>
  <c r="T2136" i="28"/>
  <c r="T2137" i="28"/>
  <c r="T2138" i="28"/>
  <c r="T2139" i="28"/>
  <c r="T2140" i="28"/>
  <c r="T2141" i="28"/>
  <c r="T2142" i="28"/>
  <c r="T2143" i="28"/>
  <c r="T2144" i="28"/>
  <c r="T2145" i="28"/>
  <c r="T2146" i="28"/>
  <c r="T2147" i="28"/>
  <c r="T2148" i="28"/>
  <c r="T2149" i="28"/>
  <c r="T2150" i="28"/>
  <c r="T2151" i="28"/>
  <c r="T2152" i="28"/>
  <c r="T2153" i="28"/>
  <c r="T2154" i="28"/>
  <c r="T2155" i="28"/>
  <c r="T2156" i="28"/>
  <c r="T2157" i="28"/>
  <c r="T2158" i="28"/>
  <c r="T2159" i="28"/>
  <c r="T2160" i="28"/>
  <c r="T2161" i="28"/>
  <c r="T2162" i="28"/>
  <c r="T2163" i="28"/>
  <c r="T2164" i="28"/>
  <c r="T2165" i="28"/>
  <c r="T2166" i="28"/>
  <c r="T2167" i="28"/>
  <c r="T2168" i="28"/>
  <c r="T2169" i="28"/>
  <c r="T2170" i="28"/>
  <c r="T2171" i="28"/>
  <c r="T2172" i="28"/>
  <c r="T2173" i="28"/>
  <c r="T2174" i="28"/>
  <c r="T2175" i="28"/>
  <c r="T2176" i="28"/>
  <c r="T2177" i="28"/>
  <c r="T2178" i="28"/>
  <c r="T2179" i="28"/>
  <c r="T2180" i="28"/>
  <c r="T2181" i="28"/>
  <c r="T2182" i="28"/>
  <c r="T2183" i="28"/>
  <c r="T2184" i="28"/>
  <c r="T2185" i="28"/>
  <c r="T2186" i="28"/>
  <c r="T2187" i="28"/>
  <c r="T2188" i="28"/>
  <c r="T2189" i="28"/>
  <c r="T2190" i="28"/>
  <c r="T2191" i="28"/>
  <c r="T2192" i="28"/>
  <c r="T2193" i="28"/>
  <c r="T2194" i="28"/>
  <c r="T2195" i="28"/>
  <c r="T2196" i="28"/>
  <c r="T2197" i="28"/>
  <c r="T2198" i="28"/>
  <c r="T2199" i="28"/>
  <c r="T2200" i="28"/>
  <c r="T2201" i="28"/>
  <c r="T2202" i="28"/>
  <c r="T2203" i="28"/>
  <c r="T2204" i="28"/>
  <c r="T2205" i="28"/>
  <c r="T2206" i="28"/>
  <c r="T2207" i="28"/>
  <c r="T2208" i="28"/>
  <c r="T2209" i="28"/>
  <c r="T2210" i="28"/>
  <c r="T2211" i="28"/>
  <c r="T2212" i="28"/>
  <c r="T2213" i="28"/>
  <c r="T2214" i="28"/>
  <c r="T2215" i="28"/>
  <c r="T2216" i="28"/>
  <c r="T2217" i="28"/>
  <c r="T2218" i="28"/>
  <c r="T2219" i="28"/>
  <c r="T2220" i="28"/>
  <c r="T2221" i="28"/>
  <c r="T2222" i="28"/>
  <c r="T2223" i="28"/>
  <c r="T2224" i="28"/>
  <c r="T2225" i="28"/>
  <c r="T2226" i="28"/>
  <c r="T2227" i="28"/>
  <c r="T2228" i="28"/>
  <c r="T2229" i="28"/>
  <c r="T2230" i="28"/>
  <c r="T2231" i="28"/>
  <c r="T2232" i="28"/>
  <c r="T2233" i="28"/>
  <c r="T2234" i="28"/>
  <c r="T2235" i="28"/>
  <c r="T2236" i="28"/>
  <c r="T2237" i="28"/>
  <c r="T2238" i="28"/>
  <c r="T2239" i="28"/>
  <c r="T2240" i="28"/>
  <c r="T2241" i="28"/>
  <c r="T2242" i="28"/>
  <c r="T2243" i="28"/>
  <c r="T2244" i="28"/>
  <c r="T2245" i="28"/>
  <c r="T2246" i="28"/>
  <c r="T2247" i="28"/>
  <c r="T2248" i="28"/>
  <c r="T2249" i="28"/>
  <c r="T2250" i="28"/>
  <c r="T2251" i="28"/>
  <c r="T2252" i="28"/>
  <c r="T2253" i="28"/>
  <c r="T2254" i="28"/>
  <c r="T2255" i="28"/>
  <c r="T2256" i="28"/>
  <c r="T2257" i="28"/>
  <c r="T2258" i="28"/>
  <c r="T2259" i="28"/>
  <c r="T2260" i="28"/>
  <c r="T2261" i="28"/>
  <c r="T2262" i="28"/>
  <c r="T2263" i="28"/>
  <c r="T2264" i="28"/>
  <c r="T2265" i="28"/>
  <c r="T2266" i="28"/>
  <c r="T2267" i="28"/>
  <c r="T2268" i="28"/>
  <c r="T2269" i="28"/>
  <c r="T2270" i="28"/>
  <c r="T2271" i="28"/>
  <c r="T2272" i="28"/>
  <c r="T2273" i="28"/>
  <c r="T2274" i="28"/>
  <c r="T2275" i="28"/>
  <c r="T2276" i="28"/>
  <c r="T2277" i="28"/>
  <c r="T2278" i="28"/>
  <c r="T2279" i="28"/>
  <c r="T2280" i="28"/>
  <c r="T2281" i="28"/>
  <c r="T2282" i="28"/>
  <c r="T2283" i="28"/>
  <c r="T2284" i="28"/>
  <c r="T2285" i="28"/>
  <c r="T2286" i="28"/>
  <c r="T2287" i="28"/>
  <c r="T2288" i="28"/>
  <c r="T2289" i="28"/>
  <c r="T2290" i="28"/>
  <c r="T2291" i="28"/>
  <c r="T2292" i="28"/>
  <c r="T2293" i="28"/>
  <c r="T2294" i="28"/>
  <c r="T2295" i="28"/>
  <c r="T2296" i="28"/>
  <c r="T2297" i="28"/>
  <c r="T2298" i="28"/>
  <c r="T2299" i="28"/>
  <c r="T2300" i="28"/>
  <c r="T2301" i="28"/>
  <c r="T2302" i="28"/>
  <c r="T2303" i="28"/>
  <c r="T2304" i="28"/>
  <c r="T2305" i="28"/>
  <c r="T2306" i="28"/>
  <c r="T2307" i="28"/>
  <c r="T2308" i="28"/>
  <c r="T2309" i="28"/>
  <c r="T2310" i="28"/>
  <c r="T2311" i="28"/>
  <c r="T2312" i="28"/>
  <c r="T2313" i="28"/>
  <c r="T2314" i="28"/>
  <c r="T2315" i="28"/>
  <c r="T2316" i="28"/>
  <c r="T2317" i="28"/>
  <c r="T2318" i="28"/>
  <c r="T2319" i="28"/>
  <c r="T2320" i="28"/>
  <c r="T2321" i="28"/>
  <c r="T2322" i="28"/>
  <c r="T2323" i="28"/>
  <c r="T2324" i="28"/>
  <c r="T2325" i="28"/>
  <c r="T2326" i="28"/>
  <c r="T2327" i="28"/>
  <c r="T2328" i="28"/>
  <c r="T2329" i="28"/>
  <c r="T2330" i="28"/>
  <c r="T2331" i="28"/>
  <c r="T2332" i="28"/>
  <c r="T2333" i="28"/>
  <c r="T2334" i="28"/>
  <c r="T2335" i="28"/>
  <c r="T2336" i="28"/>
  <c r="T2337" i="28"/>
  <c r="T2338" i="28"/>
  <c r="T2339" i="28"/>
  <c r="T2340" i="28"/>
  <c r="T2341" i="28"/>
  <c r="T2342" i="28"/>
  <c r="T2343" i="28"/>
  <c r="T2344" i="28"/>
  <c r="T2345" i="28"/>
  <c r="T2346" i="28"/>
  <c r="T2347" i="28"/>
  <c r="T2348" i="28"/>
  <c r="T2349" i="28"/>
  <c r="T2350" i="28"/>
  <c r="T2351" i="28"/>
  <c r="T2352" i="28"/>
  <c r="T2353" i="28"/>
  <c r="T2354" i="28"/>
  <c r="T2355" i="28"/>
  <c r="T2356" i="28"/>
  <c r="T2357" i="28"/>
  <c r="T2358" i="28"/>
  <c r="T2359" i="28"/>
  <c r="T2360" i="28"/>
  <c r="T2361" i="28"/>
  <c r="T2362" i="28"/>
  <c r="T2363" i="28"/>
  <c r="T2364" i="28"/>
  <c r="T2365" i="28"/>
  <c r="T2366" i="28"/>
  <c r="T2367" i="28"/>
  <c r="T2368" i="28"/>
  <c r="T2369" i="28"/>
  <c r="T2370" i="28"/>
  <c r="T2371" i="28"/>
  <c r="T2372" i="28"/>
  <c r="T2373" i="28"/>
  <c r="T2374" i="28"/>
  <c r="T2375" i="28"/>
  <c r="T2376" i="28"/>
  <c r="T2377" i="28"/>
  <c r="T2378" i="28"/>
  <c r="T2379" i="28"/>
  <c r="T2380" i="28"/>
  <c r="T2381" i="28"/>
  <c r="T2382" i="28"/>
  <c r="T2383" i="28"/>
  <c r="T2384" i="28"/>
  <c r="T2385" i="28"/>
  <c r="T2386" i="28"/>
  <c r="T2387" i="28"/>
  <c r="T2388" i="28"/>
  <c r="T2389" i="28"/>
  <c r="T2390" i="28"/>
  <c r="T2391" i="28"/>
  <c r="T2392" i="28"/>
  <c r="T2393" i="28"/>
  <c r="T2394" i="28"/>
  <c r="T2395" i="28"/>
  <c r="T2396" i="28"/>
  <c r="T2397" i="28"/>
  <c r="T2398" i="28"/>
  <c r="T2399" i="28"/>
  <c r="T2400" i="28"/>
  <c r="T2401" i="28"/>
  <c r="T2402" i="28"/>
  <c r="T2403" i="28"/>
  <c r="T2404" i="28"/>
  <c r="T2405" i="28"/>
  <c r="T2406" i="28"/>
  <c r="T2407" i="28"/>
  <c r="T2408" i="28"/>
  <c r="T2409" i="28"/>
  <c r="U2066" i="28"/>
  <c r="U2067" i="28"/>
  <c r="U2068" i="28"/>
  <c r="U2069" i="28"/>
  <c r="U2070" i="28"/>
  <c r="U2071" i="28"/>
  <c r="U2072" i="28"/>
  <c r="U2073" i="28"/>
  <c r="U2074" i="28"/>
  <c r="U2075" i="28"/>
  <c r="U2076" i="28"/>
  <c r="U2077" i="28"/>
  <c r="U2078" i="28"/>
  <c r="U2079" i="28"/>
  <c r="U2080" i="28"/>
  <c r="U2081" i="28"/>
  <c r="U2082" i="28"/>
  <c r="U2083" i="28"/>
  <c r="U2084" i="28"/>
  <c r="U2085" i="28"/>
  <c r="U2086" i="28"/>
  <c r="U2087" i="28"/>
  <c r="U2088" i="28"/>
  <c r="U2089" i="28"/>
  <c r="U2090" i="28"/>
  <c r="U2091" i="28"/>
  <c r="U2092" i="28"/>
  <c r="U2093" i="28"/>
  <c r="U2094" i="28"/>
  <c r="U2095" i="28"/>
  <c r="U2096" i="28"/>
  <c r="U2097" i="28"/>
  <c r="U2098" i="28"/>
  <c r="U2099" i="28"/>
  <c r="U2100" i="28"/>
  <c r="U2101" i="28"/>
  <c r="U2102" i="28"/>
  <c r="U2103" i="28"/>
  <c r="U2104" i="28"/>
  <c r="U2105" i="28"/>
  <c r="U2106" i="28"/>
  <c r="U2107" i="28"/>
  <c r="U2108" i="28"/>
  <c r="U2109" i="28"/>
  <c r="U2110" i="28"/>
  <c r="U2111" i="28"/>
  <c r="U2112" i="28"/>
  <c r="U2113" i="28"/>
  <c r="U2114" i="28"/>
  <c r="U2115" i="28"/>
  <c r="U2116" i="28"/>
  <c r="U2117" i="28"/>
  <c r="U2118" i="28"/>
  <c r="U2119" i="28"/>
  <c r="U2120" i="28"/>
  <c r="U2121" i="28"/>
  <c r="U2122" i="28"/>
  <c r="U2123" i="28"/>
  <c r="U2124" i="28"/>
  <c r="U2125" i="28"/>
  <c r="U2126" i="28"/>
  <c r="U2127" i="28"/>
  <c r="U2128" i="28"/>
  <c r="U2129" i="28"/>
  <c r="U2130" i="28"/>
  <c r="U2131" i="28"/>
  <c r="U2132" i="28"/>
  <c r="U2133" i="28"/>
  <c r="U2134" i="28"/>
  <c r="U2135" i="28"/>
  <c r="U2136" i="28"/>
  <c r="U2137" i="28"/>
  <c r="U2138" i="28"/>
  <c r="U2139" i="28"/>
  <c r="U2140" i="28"/>
  <c r="U2141" i="28"/>
  <c r="U2142" i="28"/>
  <c r="U2143" i="28"/>
  <c r="U2144" i="28"/>
  <c r="U2145" i="28"/>
  <c r="U2146" i="28"/>
  <c r="U2147" i="28"/>
  <c r="U2148" i="28"/>
  <c r="U2149" i="28"/>
  <c r="U2150" i="28"/>
  <c r="U2151" i="28"/>
  <c r="U2152" i="28"/>
  <c r="U2153" i="28"/>
  <c r="U2154" i="28"/>
  <c r="U2155" i="28"/>
  <c r="U2156" i="28"/>
  <c r="U2157" i="28"/>
  <c r="U2158" i="28"/>
  <c r="U2159" i="28"/>
  <c r="U2160" i="28"/>
  <c r="U2161" i="28"/>
  <c r="U2162" i="28"/>
  <c r="U2163" i="28"/>
  <c r="U2164" i="28"/>
  <c r="U2165" i="28"/>
  <c r="U2166" i="28"/>
  <c r="U2167" i="28"/>
  <c r="U2168" i="28"/>
  <c r="U2169" i="28"/>
  <c r="U2170" i="28"/>
  <c r="U2171" i="28"/>
  <c r="U2172" i="28"/>
  <c r="U2173" i="28"/>
  <c r="U2174" i="28"/>
  <c r="U2175" i="28"/>
  <c r="U2176" i="28"/>
  <c r="U2177" i="28"/>
  <c r="U2178" i="28"/>
  <c r="U2179" i="28"/>
  <c r="U2180" i="28"/>
  <c r="U2181" i="28"/>
  <c r="U2182" i="28"/>
  <c r="U2183" i="28"/>
  <c r="U2184" i="28"/>
  <c r="U2185" i="28"/>
  <c r="U2186" i="28"/>
  <c r="U2187" i="28"/>
  <c r="U2188" i="28"/>
  <c r="U2189" i="28"/>
  <c r="U2190" i="28"/>
  <c r="U2191" i="28"/>
  <c r="U2192" i="28"/>
  <c r="U2193" i="28"/>
  <c r="U2194" i="28"/>
  <c r="U2195" i="28"/>
  <c r="U2196" i="28"/>
  <c r="U2197" i="28"/>
  <c r="U2198" i="28"/>
  <c r="U2199" i="28"/>
  <c r="U2200" i="28"/>
  <c r="U2201" i="28"/>
  <c r="U2202" i="28"/>
  <c r="U2203" i="28"/>
  <c r="U2204" i="28"/>
  <c r="U2205" i="28"/>
  <c r="U2206" i="28"/>
  <c r="U2207" i="28"/>
  <c r="U2208" i="28"/>
  <c r="U2209" i="28"/>
  <c r="U2210" i="28"/>
  <c r="U2211" i="28"/>
  <c r="U2212" i="28"/>
  <c r="U2213" i="28"/>
  <c r="U2214" i="28"/>
  <c r="U2215" i="28"/>
  <c r="U2216" i="28"/>
  <c r="U2217" i="28"/>
  <c r="U2218" i="28"/>
  <c r="U2219" i="28"/>
  <c r="U2220" i="28"/>
  <c r="U2221" i="28"/>
  <c r="U2222" i="28"/>
  <c r="U2223" i="28"/>
  <c r="U2224" i="28"/>
  <c r="U2225" i="28"/>
  <c r="U2226" i="28"/>
  <c r="U2227" i="28"/>
  <c r="U2228" i="28"/>
  <c r="U2229" i="28"/>
  <c r="U2230" i="28"/>
  <c r="U2231" i="28"/>
  <c r="U2232" i="28"/>
  <c r="U2233" i="28"/>
  <c r="U2234" i="28"/>
  <c r="U2235" i="28"/>
  <c r="U2236" i="28"/>
  <c r="U2237" i="28"/>
  <c r="U2238" i="28"/>
  <c r="U2239" i="28"/>
  <c r="U2240" i="28"/>
  <c r="U2241" i="28"/>
  <c r="U2242" i="28"/>
  <c r="U2243" i="28"/>
  <c r="U2244" i="28"/>
  <c r="U2245" i="28"/>
  <c r="U2246" i="28"/>
  <c r="U2247" i="28"/>
  <c r="U2248" i="28"/>
  <c r="U2249" i="28"/>
  <c r="U2250" i="28"/>
  <c r="U2251" i="28"/>
  <c r="U2252" i="28"/>
  <c r="U2253" i="28"/>
  <c r="U2254" i="28"/>
  <c r="U2255" i="28"/>
  <c r="U2256" i="28"/>
  <c r="U2257" i="28"/>
  <c r="U2258" i="28"/>
  <c r="U2259" i="28"/>
  <c r="U2260" i="28"/>
  <c r="U2261" i="28"/>
  <c r="U2262" i="28"/>
  <c r="U2263" i="28"/>
  <c r="U2264" i="28"/>
  <c r="U2265" i="28"/>
  <c r="U2266" i="28"/>
  <c r="U2267" i="28"/>
  <c r="U2268" i="28"/>
  <c r="U2269" i="28"/>
  <c r="U2270" i="28"/>
  <c r="U2271" i="28"/>
  <c r="U2272" i="28"/>
  <c r="U2273" i="28"/>
  <c r="U2274" i="28"/>
  <c r="U2275" i="28"/>
  <c r="U2276" i="28"/>
  <c r="U2277" i="28"/>
  <c r="U2278" i="28"/>
  <c r="U2279" i="28"/>
  <c r="U2280" i="28"/>
  <c r="U2281" i="28"/>
  <c r="U2282" i="28"/>
  <c r="U2283" i="28"/>
  <c r="U2284" i="28"/>
  <c r="U2285" i="28"/>
  <c r="U2286" i="28"/>
  <c r="U2287" i="28"/>
  <c r="U2288" i="28"/>
  <c r="U2289" i="28"/>
  <c r="U2290" i="28"/>
  <c r="U2291" i="28"/>
  <c r="U2292" i="28"/>
  <c r="U2293" i="28"/>
  <c r="U2294" i="28"/>
  <c r="U2295" i="28"/>
  <c r="U2296" i="28"/>
  <c r="U2297" i="28"/>
  <c r="U2298" i="28"/>
  <c r="U2299" i="28"/>
  <c r="U2300" i="28"/>
  <c r="U2301" i="28"/>
  <c r="U2302" i="28"/>
  <c r="U2303" i="28"/>
  <c r="U2304" i="28"/>
  <c r="U2305" i="28"/>
  <c r="U2306" i="28"/>
  <c r="U2307" i="28"/>
  <c r="U2308" i="28"/>
  <c r="U2309" i="28"/>
  <c r="U2310" i="28"/>
  <c r="U2311" i="28"/>
  <c r="U2312" i="28"/>
  <c r="U2313" i="28"/>
  <c r="U2314" i="28"/>
  <c r="U2315" i="28"/>
  <c r="U2316" i="28"/>
  <c r="U2317" i="28"/>
  <c r="U2318" i="28"/>
  <c r="U2319" i="28"/>
  <c r="U2320" i="28"/>
  <c r="U2321" i="28"/>
  <c r="U2322" i="28"/>
  <c r="U2323" i="28"/>
  <c r="U2324" i="28"/>
  <c r="U2325" i="28"/>
  <c r="U2326" i="28"/>
  <c r="U2327" i="28"/>
  <c r="U2328" i="28"/>
  <c r="U2329" i="28"/>
  <c r="U2330" i="28"/>
  <c r="U2331" i="28"/>
  <c r="U2332" i="28"/>
  <c r="U2333" i="28"/>
  <c r="U2334" i="28"/>
  <c r="U2335" i="28"/>
  <c r="U2336" i="28"/>
  <c r="U2337" i="28"/>
  <c r="U2338" i="28"/>
  <c r="U2339" i="28"/>
  <c r="U2340" i="28"/>
  <c r="U2341" i="28"/>
  <c r="U2342" i="28"/>
  <c r="U2343" i="28"/>
  <c r="U2344" i="28"/>
  <c r="U2345" i="28"/>
  <c r="U2346" i="28"/>
  <c r="U2347" i="28"/>
  <c r="U2348" i="28"/>
  <c r="U2349" i="28"/>
  <c r="U2350" i="28"/>
  <c r="U2351" i="28"/>
  <c r="U2352" i="28"/>
  <c r="U2353" i="28"/>
  <c r="U2354" i="28"/>
  <c r="U2355" i="28"/>
  <c r="U2356" i="28"/>
  <c r="U2357" i="28"/>
  <c r="U2358" i="28"/>
  <c r="U2359" i="28"/>
  <c r="U2360" i="28"/>
  <c r="U2361" i="28"/>
  <c r="U2362" i="28"/>
  <c r="U2363" i="28"/>
  <c r="U2364" i="28"/>
  <c r="U2365" i="28"/>
  <c r="U2366" i="28"/>
  <c r="U2367" i="28"/>
  <c r="U2368" i="28"/>
  <c r="U2369" i="28"/>
  <c r="U2370" i="28"/>
  <c r="U2371" i="28"/>
  <c r="U2372" i="28"/>
  <c r="U2373" i="28"/>
  <c r="U2374" i="28"/>
  <c r="U2375" i="28"/>
  <c r="U2376" i="28"/>
  <c r="U2377" i="28"/>
  <c r="U2378" i="28"/>
  <c r="U2379" i="28"/>
  <c r="U2380" i="28"/>
  <c r="U2381" i="28"/>
  <c r="U2382" i="28"/>
  <c r="U2383" i="28"/>
  <c r="U2384" i="28"/>
  <c r="U2385" i="28"/>
  <c r="U2386" i="28"/>
  <c r="U2387" i="28"/>
  <c r="U2388" i="28"/>
  <c r="U2389" i="28"/>
  <c r="U2390" i="28"/>
  <c r="U2391" i="28"/>
  <c r="U2392" i="28"/>
  <c r="U2393" i="28"/>
  <c r="U2394" i="28"/>
  <c r="U2395" i="28"/>
  <c r="U2396" i="28"/>
  <c r="U2397" i="28"/>
  <c r="U2398" i="28"/>
  <c r="U2399" i="28"/>
  <c r="U2400" i="28"/>
  <c r="U2401" i="28"/>
  <c r="U2402" i="28"/>
  <c r="U2403" i="28"/>
  <c r="U2404" i="28"/>
  <c r="U2405" i="28"/>
  <c r="U2406" i="28"/>
  <c r="U2407" i="28"/>
  <c r="U2408" i="28"/>
  <c r="U2409" i="28"/>
  <c r="V2066" i="28"/>
  <c r="V2067" i="28"/>
  <c r="V2068" i="28"/>
  <c r="V2069" i="28"/>
  <c r="V2070" i="28"/>
  <c r="V2071" i="28"/>
  <c r="V2072" i="28"/>
  <c r="V2073" i="28"/>
  <c r="V2074" i="28"/>
  <c r="V2075" i="28"/>
  <c r="V2076" i="28"/>
  <c r="V2077" i="28"/>
  <c r="V2078" i="28"/>
  <c r="V2079" i="28"/>
  <c r="V2080" i="28"/>
  <c r="V2081" i="28"/>
  <c r="V2082" i="28"/>
  <c r="V2083" i="28"/>
  <c r="V2084" i="28"/>
  <c r="V2085" i="28"/>
  <c r="V2086" i="28"/>
  <c r="V2087" i="28"/>
  <c r="V2088" i="28"/>
  <c r="V2089" i="28"/>
  <c r="V2090" i="28"/>
  <c r="V2091" i="28"/>
  <c r="V2092" i="28"/>
  <c r="V2093" i="28"/>
  <c r="V2094" i="28"/>
  <c r="V2095" i="28"/>
  <c r="V2096" i="28"/>
  <c r="V2097" i="28"/>
  <c r="V2098" i="28"/>
  <c r="V2099" i="28"/>
  <c r="V2100" i="28"/>
  <c r="V2101" i="28"/>
  <c r="V2102" i="28"/>
  <c r="V2103" i="28"/>
  <c r="V2104" i="28"/>
  <c r="V2105" i="28"/>
  <c r="V2106" i="28"/>
  <c r="V2107" i="28"/>
  <c r="V2108" i="28"/>
  <c r="V2109" i="28"/>
  <c r="V2110" i="28"/>
  <c r="V2111" i="28"/>
  <c r="V2112" i="28"/>
  <c r="V2113" i="28"/>
  <c r="V2114" i="28"/>
  <c r="V2115" i="28"/>
  <c r="V2116" i="28"/>
  <c r="V2117" i="28"/>
  <c r="V2118" i="28"/>
  <c r="V2119" i="28"/>
  <c r="V2120" i="28"/>
  <c r="V2121" i="28"/>
  <c r="V2122" i="28"/>
  <c r="V2123" i="28"/>
  <c r="V2124" i="28"/>
  <c r="V2125" i="28"/>
  <c r="V2126" i="28"/>
  <c r="V2127" i="28"/>
  <c r="V2128" i="28"/>
  <c r="V2129" i="28"/>
  <c r="V2130" i="28"/>
  <c r="V2131" i="28"/>
  <c r="V2132" i="28"/>
  <c r="V2133" i="28"/>
  <c r="V2134" i="28"/>
  <c r="V2135" i="28"/>
  <c r="V2136" i="28"/>
  <c r="V2137" i="28"/>
  <c r="V2138" i="28"/>
  <c r="V2139" i="28"/>
  <c r="V2140" i="28"/>
  <c r="V2141" i="28"/>
  <c r="V2142" i="28"/>
  <c r="V2143" i="28"/>
  <c r="V2144" i="28"/>
  <c r="V2145" i="28"/>
  <c r="V2146" i="28"/>
  <c r="V2147" i="28"/>
  <c r="V2148" i="28"/>
  <c r="V2149" i="28"/>
  <c r="V2150" i="28"/>
  <c r="V2151" i="28"/>
  <c r="V2152" i="28"/>
  <c r="V2153" i="28"/>
  <c r="V2154" i="28"/>
  <c r="V2155" i="28"/>
  <c r="V2156" i="28"/>
  <c r="V2157" i="28"/>
  <c r="V2158" i="28"/>
  <c r="V2159" i="28"/>
  <c r="V2160" i="28"/>
  <c r="V2161" i="28"/>
  <c r="V2162" i="28"/>
  <c r="V2163" i="28"/>
  <c r="V2164" i="28"/>
  <c r="V2165" i="28"/>
  <c r="V2166" i="28"/>
  <c r="V2167" i="28"/>
  <c r="V2168" i="28"/>
  <c r="V2169" i="28"/>
  <c r="V2170" i="28"/>
  <c r="V2171" i="28"/>
  <c r="V2172" i="28"/>
  <c r="V2173" i="28"/>
  <c r="V2174" i="28"/>
  <c r="V2175" i="28"/>
  <c r="V2176" i="28"/>
  <c r="V2177" i="28"/>
  <c r="V2178" i="28"/>
  <c r="V2179" i="28"/>
  <c r="V2180" i="28"/>
  <c r="V2181" i="28"/>
  <c r="V2182" i="28"/>
  <c r="V2183" i="28"/>
  <c r="V2184" i="28"/>
  <c r="V2185" i="28"/>
  <c r="V2186" i="28"/>
  <c r="V2187" i="28"/>
  <c r="V2188" i="28"/>
  <c r="V2189" i="28"/>
  <c r="V2190" i="28"/>
  <c r="V2191" i="28"/>
  <c r="V2192" i="28"/>
  <c r="V2193" i="28"/>
  <c r="V2194" i="28"/>
  <c r="V2195" i="28"/>
  <c r="V2196" i="28"/>
  <c r="V2197" i="28"/>
  <c r="V2198" i="28"/>
  <c r="V2199" i="28"/>
  <c r="V2200" i="28"/>
  <c r="V2201" i="28"/>
  <c r="V2202" i="28"/>
  <c r="V2203" i="28"/>
  <c r="V2204" i="28"/>
  <c r="V2205" i="28"/>
  <c r="V2206" i="28"/>
  <c r="V2207" i="28"/>
  <c r="V2208" i="28"/>
  <c r="V2209" i="28"/>
  <c r="V2210" i="28"/>
  <c r="V2211" i="28"/>
  <c r="V2212" i="28"/>
  <c r="V2213" i="28"/>
  <c r="V2214" i="28"/>
  <c r="V2215" i="28"/>
  <c r="V2216" i="28"/>
  <c r="V2217" i="28"/>
  <c r="V2218" i="28"/>
  <c r="V2219" i="28"/>
  <c r="V2220" i="28"/>
  <c r="V2221" i="28"/>
  <c r="V2222" i="28"/>
  <c r="V2223" i="28"/>
  <c r="V2224" i="28"/>
  <c r="V2225" i="28"/>
  <c r="V2226" i="28"/>
  <c r="V2227" i="28"/>
  <c r="V2228" i="28"/>
  <c r="V2229" i="28"/>
  <c r="V2230" i="28"/>
  <c r="V2231" i="28"/>
  <c r="V2232" i="28"/>
  <c r="V2233" i="28"/>
  <c r="V2234" i="28"/>
  <c r="V2235" i="28"/>
  <c r="V2236" i="28"/>
  <c r="V2237" i="28"/>
  <c r="V2238" i="28"/>
  <c r="V2239" i="28"/>
  <c r="V2240" i="28"/>
  <c r="V2241" i="28"/>
  <c r="V2242" i="28"/>
  <c r="V2243" i="28"/>
  <c r="V2244" i="28"/>
  <c r="V2245" i="28"/>
  <c r="V2246" i="28"/>
  <c r="V2247" i="28"/>
  <c r="V2248" i="28"/>
  <c r="V2249" i="28"/>
  <c r="V2250" i="28"/>
  <c r="V2251" i="28"/>
  <c r="V2252" i="28"/>
  <c r="V2253" i="28"/>
  <c r="V2254" i="28"/>
  <c r="V2255" i="28"/>
  <c r="V2256" i="28"/>
  <c r="V2257" i="28"/>
  <c r="V2258" i="28"/>
  <c r="V2259" i="28"/>
  <c r="V2260" i="28"/>
  <c r="V2261" i="28"/>
  <c r="V2262" i="28"/>
  <c r="V2263" i="28"/>
  <c r="V2264" i="28"/>
  <c r="V2265" i="28"/>
  <c r="V2266" i="28"/>
  <c r="V2267" i="28"/>
  <c r="V2268" i="28"/>
  <c r="V2269" i="28"/>
  <c r="V2270" i="28"/>
  <c r="V2271" i="28"/>
  <c r="V2272" i="28"/>
  <c r="V2273" i="28"/>
  <c r="V2274" i="28"/>
  <c r="V2275" i="28"/>
  <c r="V2276" i="28"/>
  <c r="V2277" i="28"/>
  <c r="V2278" i="28"/>
  <c r="V2279" i="28"/>
  <c r="V2280" i="28"/>
  <c r="V2281" i="28"/>
  <c r="V2282" i="28"/>
  <c r="V2283" i="28"/>
  <c r="V2284" i="28"/>
  <c r="V2285" i="28"/>
  <c r="V2286" i="28"/>
  <c r="V2287" i="28"/>
  <c r="V2288" i="28"/>
  <c r="V2289" i="28"/>
  <c r="V2290" i="28"/>
  <c r="V2291" i="28"/>
  <c r="V2292" i="28"/>
  <c r="V2293" i="28"/>
  <c r="V2294" i="28"/>
  <c r="V2295" i="28"/>
  <c r="V2296" i="28"/>
  <c r="V2297" i="28"/>
  <c r="V2298" i="28"/>
  <c r="V2299" i="28"/>
  <c r="V2300" i="28"/>
  <c r="V2301" i="28"/>
  <c r="V2302" i="28"/>
  <c r="V2303" i="28"/>
  <c r="V2304" i="28"/>
  <c r="V2305" i="28"/>
  <c r="V2306" i="28"/>
  <c r="V2307" i="28"/>
  <c r="V2308" i="28"/>
  <c r="V2309" i="28"/>
  <c r="V2310" i="28"/>
  <c r="V2311" i="28"/>
  <c r="V2312" i="28"/>
  <c r="V2313" i="28"/>
  <c r="V2314" i="28"/>
  <c r="V2315" i="28"/>
  <c r="V2316" i="28"/>
  <c r="V2317" i="28"/>
  <c r="V2318" i="28"/>
  <c r="V2319" i="28"/>
  <c r="V2320" i="28"/>
  <c r="V2321" i="28"/>
  <c r="V2322" i="28"/>
  <c r="V2323" i="28"/>
  <c r="V2324" i="28"/>
  <c r="V2325" i="28"/>
  <c r="V2326" i="28"/>
  <c r="V2327" i="28"/>
  <c r="V2328" i="28"/>
  <c r="V2329" i="28"/>
  <c r="V2330" i="28"/>
  <c r="V2331" i="28"/>
  <c r="V2332" i="28"/>
  <c r="V2333" i="28"/>
  <c r="V2334" i="28"/>
  <c r="V2335" i="28"/>
  <c r="V2336" i="28"/>
  <c r="V2337" i="28"/>
  <c r="V2338" i="28"/>
  <c r="V2339" i="28"/>
  <c r="V2340" i="28"/>
  <c r="V2341" i="28"/>
  <c r="V2342" i="28"/>
  <c r="V2343" i="28"/>
  <c r="V2344" i="28"/>
  <c r="V2345" i="28"/>
  <c r="V2346" i="28"/>
  <c r="V2347" i="28"/>
  <c r="V2348" i="28"/>
  <c r="V2349" i="28"/>
  <c r="V2350" i="28"/>
  <c r="V2351" i="28"/>
  <c r="V2352" i="28"/>
  <c r="V2353" i="28"/>
  <c r="V2354" i="28"/>
  <c r="V2355" i="28"/>
  <c r="V2356" i="28"/>
  <c r="V2357" i="28"/>
  <c r="V2358" i="28"/>
  <c r="V2359" i="28"/>
  <c r="V2360" i="28"/>
  <c r="V2361" i="28"/>
  <c r="V2362" i="28"/>
  <c r="V2363" i="28"/>
  <c r="V2364" i="28"/>
  <c r="V2365" i="28"/>
  <c r="V2366" i="28"/>
  <c r="V2367" i="28"/>
  <c r="V2368" i="28"/>
  <c r="V2369" i="28"/>
  <c r="V2370" i="28"/>
  <c r="V2371" i="28"/>
  <c r="V2372" i="28"/>
  <c r="V2373" i="28"/>
  <c r="V2374" i="28"/>
  <c r="V2375" i="28"/>
  <c r="V2376" i="28"/>
  <c r="V2377" i="28"/>
  <c r="V2378" i="28"/>
  <c r="V2379" i="28"/>
  <c r="V2380" i="28"/>
  <c r="V2381" i="28"/>
  <c r="V2382" i="28"/>
  <c r="V2383" i="28"/>
  <c r="V2384" i="28"/>
  <c r="V2385" i="28"/>
  <c r="V2386" i="28"/>
  <c r="V2387" i="28"/>
  <c r="V2388" i="28"/>
  <c r="V2389" i="28"/>
  <c r="V2390" i="28"/>
  <c r="V2391" i="28"/>
  <c r="V2392" i="28"/>
  <c r="V2393" i="28"/>
  <c r="V2394" i="28"/>
  <c r="V2395" i="28"/>
  <c r="V2396" i="28"/>
  <c r="V2397" i="28"/>
  <c r="V2398" i="28"/>
  <c r="V2399" i="28"/>
  <c r="V2400" i="28"/>
  <c r="V2401" i="28"/>
  <c r="V2402" i="28"/>
  <c r="V2403" i="28"/>
  <c r="V2404" i="28"/>
  <c r="V2405" i="28"/>
  <c r="V2406" i="28"/>
  <c r="V2407" i="28"/>
  <c r="V2408" i="28"/>
  <c r="V2409" i="28"/>
  <c r="W2066" i="28"/>
  <c r="W2067" i="28"/>
  <c r="W2068" i="28"/>
  <c r="W2069" i="28"/>
  <c r="W2070" i="28"/>
  <c r="W2071" i="28"/>
  <c r="W2072" i="28"/>
  <c r="W2073" i="28"/>
  <c r="W2074" i="28"/>
  <c r="W2075" i="28"/>
  <c r="W2076" i="28"/>
  <c r="W2077" i="28"/>
  <c r="W2078" i="28"/>
  <c r="W2079" i="28"/>
  <c r="W2080" i="28"/>
  <c r="W2081" i="28"/>
  <c r="W2082" i="28"/>
  <c r="W2083" i="28"/>
  <c r="W2084" i="28"/>
  <c r="W2085" i="28"/>
  <c r="W2086" i="28"/>
  <c r="W2087" i="28"/>
  <c r="W2088" i="28"/>
  <c r="W2089" i="28"/>
  <c r="W2090" i="28"/>
  <c r="W2091" i="28"/>
  <c r="W2092" i="28"/>
  <c r="W2093" i="28"/>
  <c r="W2094" i="28"/>
  <c r="W2095" i="28"/>
  <c r="W2096" i="28"/>
  <c r="W2097" i="28"/>
  <c r="W2098" i="28"/>
  <c r="W2099" i="28"/>
  <c r="W2100" i="28"/>
  <c r="W2101" i="28"/>
  <c r="W2102" i="28"/>
  <c r="W2103" i="28"/>
  <c r="W2104" i="28"/>
  <c r="W2105" i="28"/>
  <c r="W2106" i="28"/>
  <c r="W2107" i="28"/>
  <c r="W2108" i="28"/>
  <c r="W2109" i="28"/>
  <c r="W2110" i="28"/>
  <c r="W2111" i="28"/>
  <c r="W2112" i="28"/>
  <c r="W2113" i="28"/>
  <c r="W2114" i="28"/>
  <c r="W2115" i="28"/>
  <c r="W2116" i="28"/>
  <c r="W2117" i="28"/>
  <c r="W2118" i="28"/>
  <c r="W2119" i="28"/>
  <c r="W2120" i="28"/>
  <c r="W2121" i="28"/>
  <c r="W2122" i="28"/>
  <c r="W2123" i="28"/>
  <c r="W2124" i="28"/>
  <c r="W2125" i="28"/>
  <c r="W2126" i="28"/>
  <c r="W2127" i="28"/>
  <c r="W2128" i="28"/>
  <c r="W2129" i="28"/>
  <c r="W2130" i="28"/>
  <c r="W2131" i="28"/>
  <c r="W2132" i="28"/>
  <c r="W2133" i="28"/>
  <c r="W2134" i="28"/>
  <c r="W2135" i="28"/>
  <c r="W2136" i="28"/>
  <c r="W2137" i="28"/>
  <c r="W2138" i="28"/>
  <c r="W2139" i="28"/>
  <c r="W2140" i="28"/>
  <c r="W2141" i="28"/>
  <c r="W2142" i="28"/>
  <c r="W2143" i="28"/>
  <c r="W2144" i="28"/>
  <c r="W2145" i="28"/>
  <c r="W2146" i="28"/>
  <c r="W2147" i="28"/>
  <c r="W2148" i="28"/>
  <c r="W2149" i="28"/>
  <c r="W2150" i="28"/>
  <c r="W2151" i="28"/>
  <c r="W2152" i="28"/>
  <c r="W2153" i="28"/>
  <c r="W2154" i="28"/>
  <c r="W2155" i="28"/>
  <c r="W2156" i="28"/>
  <c r="W2157" i="28"/>
  <c r="W2158" i="28"/>
  <c r="W2159" i="28"/>
  <c r="W2160" i="28"/>
  <c r="W2161" i="28"/>
  <c r="W2162" i="28"/>
  <c r="W2163" i="28"/>
  <c r="W2164" i="28"/>
  <c r="W2165" i="28"/>
  <c r="W2166" i="28"/>
  <c r="W2167" i="28"/>
  <c r="W2168" i="28"/>
  <c r="W2169" i="28"/>
  <c r="W2170" i="28"/>
  <c r="W2171" i="28"/>
  <c r="W2172" i="28"/>
  <c r="W2173" i="28"/>
  <c r="W2174" i="28"/>
  <c r="W2175" i="28"/>
  <c r="W2176" i="28"/>
  <c r="W2177" i="28"/>
  <c r="W2178" i="28"/>
  <c r="W2179" i="28"/>
  <c r="W2180" i="28"/>
  <c r="W2181" i="28"/>
  <c r="W2182" i="28"/>
  <c r="W2183" i="28"/>
  <c r="W2184" i="28"/>
  <c r="W2185" i="28"/>
  <c r="W2186" i="28"/>
  <c r="W2187" i="28"/>
  <c r="W2188" i="28"/>
  <c r="W2189" i="28"/>
  <c r="W2190" i="28"/>
  <c r="W2191" i="28"/>
  <c r="W2192" i="28"/>
  <c r="W2193" i="28"/>
  <c r="W2194" i="28"/>
  <c r="W2195" i="28"/>
  <c r="W2196" i="28"/>
  <c r="W2197" i="28"/>
  <c r="W2198" i="28"/>
  <c r="W2199" i="28"/>
  <c r="W2200" i="28"/>
  <c r="W2201" i="28"/>
  <c r="W2202" i="28"/>
  <c r="W2203" i="28"/>
  <c r="W2204" i="28"/>
  <c r="W2205" i="28"/>
  <c r="W2206" i="28"/>
  <c r="W2207" i="28"/>
  <c r="W2208" i="28"/>
  <c r="W2209" i="28"/>
  <c r="W2210" i="28"/>
  <c r="W2211" i="28"/>
  <c r="W2212" i="28"/>
  <c r="W2213" i="28"/>
  <c r="W2214" i="28"/>
  <c r="W2215" i="28"/>
  <c r="W2216" i="28"/>
  <c r="W2217" i="28"/>
  <c r="W2218" i="28"/>
  <c r="W2219" i="28"/>
  <c r="W2220" i="28"/>
  <c r="W2221" i="28"/>
  <c r="W2222" i="28"/>
  <c r="W2223" i="28"/>
  <c r="W2224" i="28"/>
  <c r="W2225" i="28"/>
  <c r="W2226" i="28"/>
  <c r="W2227" i="28"/>
  <c r="W2228" i="28"/>
  <c r="W2229" i="28"/>
  <c r="W2230" i="28"/>
  <c r="W2231" i="28"/>
  <c r="W2232" i="28"/>
  <c r="W2233" i="28"/>
  <c r="W2234" i="28"/>
  <c r="W2235" i="28"/>
  <c r="W2236" i="28"/>
  <c r="W2237" i="28"/>
  <c r="W2238" i="28"/>
  <c r="W2239" i="28"/>
  <c r="W2240" i="28"/>
  <c r="W2241" i="28"/>
  <c r="W2242" i="28"/>
  <c r="W2243" i="28"/>
  <c r="W2244" i="28"/>
  <c r="W2245" i="28"/>
  <c r="W2246" i="28"/>
  <c r="W2247" i="28"/>
  <c r="W2248" i="28"/>
  <c r="W2249" i="28"/>
  <c r="W2250" i="28"/>
  <c r="W2251" i="28"/>
  <c r="W2252" i="28"/>
  <c r="W2253" i="28"/>
  <c r="W2254" i="28"/>
  <c r="W2255" i="28"/>
  <c r="W2256" i="28"/>
  <c r="W2257" i="28"/>
  <c r="W2258" i="28"/>
  <c r="W2259" i="28"/>
  <c r="W2260" i="28"/>
  <c r="W2261" i="28"/>
  <c r="W2262" i="28"/>
  <c r="W2263" i="28"/>
  <c r="W2264" i="28"/>
  <c r="W2265" i="28"/>
  <c r="W2266" i="28"/>
  <c r="W2267" i="28"/>
  <c r="W2268" i="28"/>
  <c r="W2269" i="28"/>
  <c r="W2270" i="28"/>
  <c r="W2271" i="28"/>
  <c r="W2272" i="28"/>
  <c r="W2273" i="28"/>
  <c r="W2274" i="28"/>
  <c r="W2275" i="28"/>
  <c r="W2276" i="28"/>
  <c r="W2277" i="28"/>
  <c r="W2278" i="28"/>
  <c r="W2279" i="28"/>
  <c r="W2280" i="28"/>
  <c r="W2281" i="28"/>
  <c r="W2282" i="28"/>
  <c r="W2283" i="28"/>
  <c r="W2284" i="28"/>
  <c r="W2285" i="28"/>
  <c r="W2286" i="28"/>
  <c r="W2287" i="28"/>
  <c r="W2288" i="28"/>
  <c r="W2289" i="28"/>
  <c r="W2290" i="28"/>
  <c r="W2291" i="28"/>
  <c r="W2292" i="28"/>
  <c r="W2293" i="28"/>
  <c r="W2294" i="28"/>
  <c r="W2295" i="28"/>
  <c r="W2296" i="28"/>
  <c r="W2297" i="28"/>
  <c r="W2298" i="28"/>
  <c r="W2299" i="28"/>
  <c r="W2300" i="28"/>
  <c r="W2301" i="28"/>
  <c r="W2302" i="28"/>
  <c r="W2303" i="28"/>
  <c r="W2304" i="28"/>
  <c r="W2305" i="28"/>
  <c r="W2306" i="28"/>
  <c r="W2307" i="28"/>
  <c r="W2308" i="28"/>
  <c r="W2309" i="28"/>
  <c r="W2310" i="28"/>
  <c r="W2311" i="28"/>
  <c r="W2312" i="28"/>
  <c r="W2313" i="28"/>
  <c r="W2314" i="28"/>
  <c r="W2315" i="28"/>
  <c r="W2316" i="28"/>
  <c r="W2317" i="28"/>
  <c r="W2318" i="28"/>
  <c r="W2319" i="28"/>
  <c r="W2320" i="28"/>
  <c r="W2321" i="28"/>
  <c r="W2322" i="28"/>
  <c r="W2323" i="28"/>
  <c r="W2324" i="28"/>
  <c r="W2325" i="28"/>
  <c r="W2326" i="28"/>
  <c r="W2327" i="28"/>
  <c r="W2328" i="28"/>
  <c r="W2329" i="28"/>
  <c r="W2330" i="28"/>
  <c r="W2331" i="28"/>
  <c r="W2332" i="28"/>
  <c r="W2333" i="28"/>
  <c r="W2334" i="28"/>
  <c r="W2335" i="28"/>
  <c r="W2336" i="28"/>
  <c r="W2337" i="28"/>
  <c r="W2338" i="28"/>
  <c r="W2339" i="28"/>
  <c r="W2340" i="28"/>
  <c r="W2341" i="28"/>
  <c r="W2342" i="28"/>
  <c r="W2343" i="28"/>
  <c r="W2344" i="28"/>
  <c r="W2345" i="28"/>
  <c r="W2346" i="28"/>
  <c r="W2347" i="28"/>
  <c r="W2348" i="28"/>
  <c r="W2349" i="28"/>
  <c r="W2350" i="28"/>
  <c r="W2351" i="28"/>
  <c r="W2352" i="28"/>
  <c r="W2353" i="28"/>
  <c r="W2354" i="28"/>
  <c r="W2355" i="28"/>
  <c r="W2356" i="28"/>
  <c r="W2357" i="28"/>
  <c r="W2358" i="28"/>
  <c r="W2359" i="28"/>
  <c r="W2360" i="28"/>
  <c r="W2361" i="28"/>
  <c r="W2362" i="28"/>
  <c r="W2363" i="28"/>
  <c r="W2364" i="28"/>
  <c r="W2365" i="28"/>
  <c r="W2366" i="28"/>
  <c r="W2367" i="28"/>
  <c r="W2368" i="28"/>
  <c r="W2369" i="28"/>
  <c r="W2370" i="28"/>
  <c r="W2371" i="28"/>
  <c r="W2372" i="28"/>
  <c r="W2373" i="28"/>
  <c r="W2374" i="28"/>
  <c r="W2375" i="28"/>
  <c r="W2376" i="28"/>
  <c r="W2377" i="28"/>
  <c r="W2378" i="28"/>
  <c r="W2379" i="28"/>
  <c r="W2380" i="28"/>
  <c r="W2381" i="28"/>
  <c r="W2382" i="28"/>
  <c r="W2383" i="28"/>
  <c r="W2384" i="28"/>
  <c r="W2385" i="28"/>
  <c r="W2386" i="28"/>
  <c r="W2387" i="28"/>
  <c r="W2388" i="28"/>
  <c r="W2389" i="28"/>
  <c r="W2390" i="28"/>
  <c r="W2391" i="28"/>
  <c r="W2392" i="28"/>
  <c r="W2393" i="28"/>
  <c r="W2394" i="28"/>
  <c r="W2395" i="28"/>
  <c r="W2396" i="28"/>
  <c r="W2397" i="28"/>
  <c r="W2398" i="28"/>
  <c r="W2399" i="28"/>
  <c r="W2400" i="28"/>
  <c r="W2401" i="28"/>
  <c r="W2402" i="28"/>
  <c r="W2403" i="28"/>
  <c r="W2404" i="28"/>
  <c r="W2405" i="28"/>
  <c r="W2406" i="28"/>
  <c r="W2407" i="28"/>
  <c r="W2408" i="28"/>
  <c r="W2409" i="28"/>
  <c r="Z4077" i="23"/>
  <c r="AB4077" i="23"/>
  <c r="AI4077" i="23"/>
  <c r="AD4139" i="23"/>
  <c r="A4070" i="23" l="1"/>
  <c r="Z4070" i="23"/>
  <c r="AB4070" i="23"/>
  <c r="AI4070" i="23"/>
  <c r="V28" i="25" l="1"/>
  <c r="W28" i="25" s="1"/>
  <c r="T1727" i="28"/>
  <c r="T1728" i="28"/>
  <c r="T1729" i="28"/>
  <c r="T1730" i="28"/>
  <c r="T1731" i="28"/>
  <c r="T1732" i="28"/>
  <c r="T1733" i="28"/>
  <c r="T1734" i="28"/>
  <c r="T1735" i="28"/>
  <c r="T1736" i="28"/>
  <c r="T1737" i="28"/>
  <c r="T1738" i="28"/>
  <c r="T1739" i="28"/>
  <c r="T1740" i="28"/>
  <c r="T1741" i="28"/>
  <c r="T1742" i="28"/>
  <c r="T1743" i="28"/>
  <c r="T1744" i="28"/>
  <c r="T1745" i="28"/>
  <c r="T1746" i="28"/>
  <c r="T1747" i="28"/>
  <c r="T1748" i="28"/>
  <c r="T1749" i="28"/>
  <c r="T1750" i="28"/>
  <c r="T1751" i="28"/>
  <c r="T1752" i="28"/>
  <c r="T1753" i="28"/>
  <c r="T1754" i="28"/>
  <c r="T1755" i="28"/>
  <c r="T1756" i="28"/>
  <c r="T1757" i="28"/>
  <c r="T1758" i="28"/>
  <c r="T1759" i="28"/>
  <c r="T1760" i="28"/>
  <c r="T1761" i="28"/>
  <c r="T1762" i="28"/>
  <c r="T1763" i="28"/>
  <c r="T1764" i="28"/>
  <c r="T1765" i="28"/>
  <c r="T1766" i="28"/>
  <c r="T1767" i="28"/>
  <c r="T1768" i="28"/>
  <c r="T1769" i="28"/>
  <c r="T1770" i="28"/>
  <c r="T1771" i="28"/>
  <c r="T1772" i="28"/>
  <c r="T1773" i="28"/>
  <c r="T1774" i="28"/>
  <c r="T1775" i="28"/>
  <c r="T1776" i="28"/>
  <c r="T1777" i="28"/>
  <c r="T1778" i="28"/>
  <c r="T1779" i="28"/>
  <c r="T1780" i="28"/>
  <c r="T1781" i="28"/>
  <c r="T1782" i="28"/>
  <c r="T1783" i="28"/>
  <c r="T1784" i="28"/>
  <c r="T1785" i="28"/>
  <c r="T1786" i="28"/>
  <c r="T1787" i="28"/>
  <c r="T1788" i="28"/>
  <c r="T1789" i="28"/>
  <c r="T1790" i="28"/>
  <c r="T1791" i="28"/>
  <c r="T1792" i="28"/>
  <c r="T1793" i="28"/>
  <c r="T1794" i="28"/>
  <c r="T1795" i="28"/>
  <c r="T1796" i="28"/>
  <c r="T1797" i="28"/>
  <c r="T1798" i="28"/>
  <c r="T1799" i="28"/>
  <c r="T1800" i="28"/>
  <c r="T1801" i="28"/>
  <c r="T1802" i="28"/>
  <c r="T1803" i="28"/>
  <c r="T1804" i="28"/>
  <c r="T1805" i="28"/>
  <c r="T1806" i="28"/>
  <c r="T1807" i="28"/>
  <c r="T1808" i="28"/>
  <c r="T1809" i="28"/>
  <c r="T1810" i="28"/>
  <c r="T1811" i="28"/>
  <c r="T1812" i="28"/>
  <c r="T1813" i="28"/>
  <c r="T1814" i="28"/>
  <c r="T1815" i="28"/>
  <c r="T1816" i="28"/>
  <c r="T1817" i="28"/>
  <c r="T1818" i="28"/>
  <c r="T1819" i="28"/>
  <c r="T1820" i="28"/>
  <c r="T1821" i="28"/>
  <c r="T1822" i="28"/>
  <c r="T1823" i="28"/>
  <c r="T1824" i="28"/>
  <c r="T1825" i="28"/>
  <c r="T1826" i="28"/>
  <c r="T1827" i="28"/>
  <c r="T1828" i="28"/>
  <c r="T1829" i="28"/>
  <c r="T1830" i="28"/>
  <c r="T1831" i="28"/>
  <c r="T1832" i="28"/>
  <c r="T1833" i="28"/>
  <c r="T1834" i="28"/>
  <c r="T1835" i="28"/>
  <c r="T1836" i="28"/>
  <c r="T1837" i="28"/>
  <c r="T1838" i="28"/>
  <c r="T1839" i="28"/>
  <c r="T1840" i="28"/>
  <c r="T1841" i="28"/>
  <c r="T1842" i="28"/>
  <c r="T1843" i="28"/>
  <c r="T1844" i="28"/>
  <c r="T1845" i="28"/>
  <c r="T1846" i="28"/>
  <c r="T1847" i="28"/>
  <c r="T1848" i="28"/>
  <c r="T1849" i="28"/>
  <c r="T1850" i="28"/>
  <c r="T1851" i="28"/>
  <c r="T1852" i="28"/>
  <c r="T1853" i="28"/>
  <c r="T1854" i="28"/>
  <c r="T1855" i="28"/>
  <c r="T1856" i="28"/>
  <c r="T1857" i="28"/>
  <c r="T1858" i="28"/>
  <c r="T1859" i="28"/>
  <c r="T1860" i="28"/>
  <c r="T1861" i="28"/>
  <c r="T1862" i="28"/>
  <c r="T1863" i="28"/>
  <c r="T1864" i="28"/>
  <c r="T1865" i="28"/>
  <c r="T1866" i="28"/>
  <c r="T1867" i="28"/>
  <c r="T1868" i="28"/>
  <c r="T1869" i="28"/>
  <c r="T1870" i="28"/>
  <c r="T1871" i="28"/>
  <c r="T1872" i="28"/>
  <c r="T1873" i="28"/>
  <c r="T1874" i="28"/>
  <c r="T1875" i="28"/>
  <c r="T1876" i="28"/>
  <c r="T1877" i="28"/>
  <c r="T1878" i="28"/>
  <c r="T1879" i="28"/>
  <c r="T1880" i="28"/>
  <c r="T1881" i="28"/>
  <c r="T1882" i="28"/>
  <c r="T1883" i="28"/>
  <c r="T1884" i="28"/>
  <c r="T1885" i="28"/>
  <c r="T1886" i="28"/>
  <c r="T1887" i="28"/>
  <c r="T1888" i="28"/>
  <c r="T1889" i="28"/>
  <c r="T1890" i="28"/>
  <c r="T1891" i="28"/>
  <c r="T1892" i="28"/>
  <c r="T1893" i="28"/>
  <c r="T1894" i="28"/>
  <c r="T1895" i="28"/>
  <c r="T1896" i="28"/>
  <c r="T1897" i="28"/>
  <c r="T1898" i="28"/>
  <c r="T1899" i="28"/>
  <c r="T1900" i="28"/>
  <c r="T1901" i="28"/>
  <c r="T1902" i="28"/>
  <c r="T1903" i="28"/>
  <c r="T1904" i="28"/>
  <c r="T1905" i="28"/>
  <c r="T1906" i="28"/>
  <c r="T1907" i="28"/>
  <c r="T1908" i="28"/>
  <c r="T1909" i="28"/>
  <c r="T1910" i="28"/>
  <c r="T1911" i="28"/>
  <c r="T1912" i="28"/>
  <c r="T1913" i="28"/>
  <c r="T1914" i="28"/>
  <c r="T1915" i="28"/>
  <c r="T1916" i="28"/>
  <c r="T1917" i="28"/>
  <c r="T1918" i="28"/>
  <c r="T1919" i="28"/>
  <c r="T1920" i="28"/>
  <c r="T1921" i="28"/>
  <c r="T1922" i="28"/>
  <c r="T1923" i="28"/>
  <c r="T1924" i="28"/>
  <c r="T1925" i="28"/>
  <c r="T1926" i="28"/>
  <c r="T1927" i="28"/>
  <c r="T1928" i="28"/>
  <c r="T1929" i="28"/>
  <c r="T1930" i="28"/>
  <c r="T1931" i="28"/>
  <c r="T1932" i="28"/>
  <c r="T1933" i="28"/>
  <c r="T1934" i="28"/>
  <c r="T1935" i="28"/>
  <c r="T1936" i="28"/>
  <c r="T1937" i="28"/>
  <c r="T1938" i="28"/>
  <c r="T1939" i="28"/>
  <c r="T1940" i="28"/>
  <c r="T1941" i="28"/>
  <c r="T1942" i="28"/>
  <c r="T1943" i="28"/>
  <c r="T1944" i="28"/>
  <c r="T1945" i="28"/>
  <c r="T1946" i="28"/>
  <c r="T1947" i="28"/>
  <c r="T1948" i="28"/>
  <c r="T1949" i="28"/>
  <c r="T1950" i="28"/>
  <c r="T1951" i="28"/>
  <c r="T1952" i="28"/>
  <c r="T1953" i="28"/>
  <c r="T1954" i="28"/>
  <c r="T1955" i="28"/>
  <c r="T1956" i="28"/>
  <c r="T1957" i="28"/>
  <c r="T1958" i="28"/>
  <c r="T1959" i="28"/>
  <c r="T1960" i="28"/>
  <c r="T1961" i="28"/>
  <c r="T1962" i="28"/>
  <c r="T1963" i="28"/>
  <c r="T1964" i="28"/>
  <c r="T1965" i="28"/>
  <c r="T1966" i="28"/>
  <c r="T1967" i="28"/>
  <c r="T1968" i="28"/>
  <c r="T1969" i="28"/>
  <c r="T1970" i="28"/>
  <c r="T1971" i="28"/>
  <c r="T1972" i="28"/>
  <c r="T1973" i="28"/>
  <c r="T1974" i="28"/>
  <c r="T1975" i="28"/>
  <c r="T1976" i="28"/>
  <c r="T1977" i="28"/>
  <c r="T1978" i="28"/>
  <c r="T1979" i="28"/>
  <c r="T1980" i="28"/>
  <c r="T1981" i="28"/>
  <c r="T1982" i="28"/>
  <c r="T1983" i="28"/>
  <c r="T1984" i="28"/>
  <c r="T1985" i="28"/>
  <c r="T1986" i="28"/>
  <c r="T1987" i="28"/>
  <c r="T1988" i="28"/>
  <c r="T1989" i="28"/>
  <c r="T1990" i="28"/>
  <c r="T1991" i="28"/>
  <c r="T1992" i="28"/>
  <c r="T1993" i="28"/>
  <c r="T1994" i="28"/>
  <c r="T1995" i="28"/>
  <c r="T1996" i="28"/>
  <c r="T1997" i="28"/>
  <c r="T1998" i="28"/>
  <c r="T1999" i="28"/>
  <c r="T2000" i="28"/>
  <c r="T2001" i="28"/>
  <c r="T2002" i="28"/>
  <c r="T2003" i="28"/>
  <c r="T2004" i="28"/>
  <c r="T2005" i="28"/>
  <c r="T2006" i="28"/>
  <c r="T2007" i="28"/>
  <c r="T2008" i="28"/>
  <c r="T2009" i="28"/>
  <c r="T2010" i="28"/>
  <c r="T2011" i="28"/>
  <c r="T2012" i="28"/>
  <c r="T2013" i="28"/>
  <c r="T2014" i="28"/>
  <c r="T2015" i="28"/>
  <c r="T2016" i="28"/>
  <c r="T2017" i="28"/>
  <c r="T2018" i="28"/>
  <c r="T2019" i="28"/>
  <c r="T2020" i="28"/>
  <c r="T2021" i="28"/>
  <c r="T2022" i="28"/>
  <c r="T2023" i="28"/>
  <c r="T2024" i="28"/>
  <c r="T2025" i="28"/>
  <c r="T2026" i="28"/>
  <c r="T2027" i="28"/>
  <c r="T2028" i="28"/>
  <c r="T2029" i="28"/>
  <c r="T2030" i="28"/>
  <c r="T2031" i="28"/>
  <c r="T2032" i="28"/>
  <c r="T2033" i="28"/>
  <c r="T2034" i="28"/>
  <c r="T2035" i="28"/>
  <c r="T2036" i="28"/>
  <c r="T2037" i="28"/>
  <c r="T2038" i="28"/>
  <c r="T2039" i="28"/>
  <c r="T2040" i="28"/>
  <c r="T2041" i="28"/>
  <c r="T2042" i="28"/>
  <c r="T2043" i="28"/>
  <c r="T2044" i="28"/>
  <c r="T2045" i="28"/>
  <c r="T2046" i="28"/>
  <c r="T2047" i="28"/>
  <c r="T2048" i="28"/>
  <c r="T2049" i="28"/>
  <c r="T2050" i="28"/>
  <c r="T2051" i="28"/>
  <c r="T2052" i="28"/>
  <c r="T2053" i="28"/>
  <c r="T2054" i="28"/>
  <c r="T2055" i="28"/>
  <c r="T2056" i="28"/>
  <c r="T2057" i="28"/>
  <c r="T2058" i="28"/>
  <c r="T2059" i="28"/>
  <c r="T2060" i="28"/>
  <c r="T2061" i="28"/>
  <c r="T2062" i="28"/>
  <c r="T2063" i="28"/>
  <c r="T2064" i="28"/>
  <c r="T2065" i="28"/>
  <c r="U1727" i="28"/>
  <c r="U1728" i="28"/>
  <c r="U1729" i="28"/>
  <c r="U1730" i="28"/>
  <c r="U1731" i="28"/>
  <c r="U1732" i="28"/>
  <c r="U1733" i="28"/>
  <c r="U1734" i="28"/>
  <c r="U1735" i="28"/>
  <c r="U1736" i="28"/>
  <c r="U1737" i="28"/>
  <c r="U1738" i="28"/>
  <c r="U1739" i="28"/>
  <c r="U1740" i="28"/>
  <c r="U1741" i="28"/>
  <c r="U1742" i="28"/>
  <c r="U1743" i="28"/>
  <c r="U1744" i="28"/>
  <c r="U1745" i="28"/>
  <c r="U1746" i="28"/>
  <c r="U1747" i="28"/>
  <c r="U1748" i="28"/>
  <c r="U1749" i="28"/>
  <c r="U1750" i="28"/>
  <c r="U1751" i="28"/>
  <c r="U1752" i="28"/>
  <c r="U1753" i="28"/>
  <c r="U1754" i="28"/>
  <c r="U1755" i="28"/>
  <c r="U1756" i="28"/>
  <c r="U1757" i="28"/>
  <c r="U1758" i="28"/>
  <c r="U1759" i="28"/>
  <c r="U1760" i="28"/>
  <c r="U1761" i="28"/>
  <c r="U1762" i="28"/>
  <c r="U1763" i="28"/>
  <c r="U1764" i="28"/>
  <c r="U1765" i="28"/>
  <c r="U1766" i="28"/>
  <c r="U1767" i="28"/>
  <c r="U1768" i="28"/>
  <c r="U1769" i="28"/>
  <c r="U1770" i="28"/>
  <c r="U1771" i="28"/>
  <c r="U1772" i="28"/>
  <c r="U1773" i="28"/>
  <c r="U1774" i="28"/>
  <c r="U1775" i="28"/>
  <c r="U1776" i="28"/>
  <c r="U1777" i="28"/>
  <c r="U1778" i="28"/>
  <c r="U1779" i="28"/>
  <c r="U1780" i="28"/>
  <c r="U1781" i="28"/>
  <c r="U1782" i="28"/>
  <c r="U1783" i="28"/>
  <c r="U1784" i="28"/>
  <c r="U1785" i="28"/>
  <c r="U1786" i="28"/>
  <c r="U1787" i="28"/>
  <c r="U1788" i="28"/>
  <c r="U1789" i="28"/>
  <c r="U1790" i="28"/>
  <c r="U1791" i="28"/>
  <c r="U1792" i="28"/>
  <c r="U1793" i="28"/>
  <c r="U1794" i="28"/>
  <c r="U1795" i="28"/>
  <c r="U1796" i="28"/>
  <c r="U1797" i="28"/>
  <c r="U1798" i="28"/>
  <c r="U1799" i="28"/>
  <c r="U1800" i="28"/>
  <c r="U1801" i="28"/>
  <c r="U1802" i="28"/>
  <c r="U1803" i="28"/>
  <c r="U1804" i="28"/>
  <c r="U1805" i="28"/>
  <c r="U1806" i="28"/>
  <c r="U1807" i="28"/>
  <c r="U1808" i="28"/>
  <c r="U1809" i="28"/>
  <c r="U1810" i="28"/>
  <c r="U1811" i="28"/>
  <c r="U1812" i="28"/>
  <c r="U1813" i="28"/>
  <c r="U1814" i="28"/>
  <c r="U1815" i="28"/>
  <c r="U1816" i="28"/>
  <c r="U1817" i="28"/>
  <c r="U1818" i="28"/>
  <c r="U1819" i="28"/>
  <c r="U1820" i="28"/>
  <c r="U1821" i="28"/>
  <c r="U1822" i="28"/>
  <c r="U1823" i="28"/>
  <c r="U1824" i="28"/>
  <c r="U1825" i="28"/>
  <c r="U1826" i="28"/>
  <c r="U1827" i="28"/>
  <c r="U1828" i="28"/>
  <c r="U1829" i="28"/>
  <c r="U1830" i="28"/>
  <c r="U1831" i="28"/>
  <c r="U1832" i="28"/>
  <c r="U1833" i="28"/>
  <c r="U1834" i="28"/>
  <c r="U1835" i="28"/>
  <c r="U1836" i="28"/>
  <c r="U1837" i="28"/>
  <c r="U1838" i="28"/>
  <c r="U1839" i="28"/>
  <c r="U1840" i="28"/>
  <c r="U1841" i="28"/>
  <c r="U1842" i="28"/>
  <c r="U1843" i="28"/>
  <c r="U1844" i="28"/>
  <c r="U1845" i="28"/>
  <c r="U1846" i="28"/>
  <c r="U1847" i="28"/>
  <c r="U1848" i="28"/>
  <c r="U1849" i="28"/>
  <c r="U1850" i="28"/>
  <c r="U1851" i="28"/>
  <c r="U1852" i="28"/>
  <c r="U1853" i="28"/>
  <c r="U1854" i="28"/>
  <c r="U1855" i="28"/>
  <c r="U1856" i="28"/>
  <c r="U1857" i="28"/>
  <c r="U1858" i="28"/>
  <c r="U1859" i="28"/>
  <c r="U1860" i="28"/>
  <c r="U1861" i="28"/>
  <c r="U1862" i="28"/>
  <c r="U1863" i="28"/>
  <c r="U1864" i="28"/>
  <c r="U1865" i="28"/>
  <c r="U1866" i="28"/>
  <c r="U1867" i="28"/>
  <c r="U1868" i="28"/>
  <c r="U1869" i="28"/>
  <c r="U1870" i="28"/>
  <c r="U1871" i="28"/>
  <c r="U1872" i="28"/>
  <c r="U1873" i="28"/>
  <c r="U1874" i="28"/>
  <c r="U1875" i="28"/>
  <c r="U1876" i="28"/>
  <c r="U1877" i="28"/>
  <c r="U1878" i="28"/>
  <c r="U1879" i="28"/>
  <c r="U1880" i="28"/>
  <c r="U1881" i="28"/>
  <c r="U1882" i="28"/>
  <c r="U1883" i="28"/>
  <c r="U1884" i="28"/>
  <c r="U1885" i="28"/>
  <c r="U1886" i="28"/>
  <c r="U1887" i="28"/>
  <c r="U1888" i="28"/>
  <c r="U1889" i="28"/>
  <c r="U1890" i="28"/>
  <c r="U1891" i="28"/>
  <c r="U1892" i="28"/>
  <c r="U1893" i="28"/>
  <c r="U1894" i="28"/>
  <c r="U1895" i="28"/>
  <c r="U1896" i="28"/>
  <c r="U1897" i="28"/>
  <c r="U1898" i="28"/>
  <c r="U1899" i="28"/>
  <c r="U1900" i="28"/>
  <c r="U1901" i="28"/>
  <c r="U1902" i="28"/>
  <c r="U1903" i="28"/>
  <c r="U1904" i="28"/>
  <c r="U1905" i="28"/>
  <c r="U1906" i="28"/>
  <c r="U1907" i="28"/>
  <c r="U1908" i="28"/>
  <c r="U1909" i="28"/>
  <c r="U1910" i="28"/>
  <c r="U1911" i="28"/>
  <c r="U1912" i="28"/>
  <c r="U1913" i="28"/>
  <c r="U1914" i="28"/>
  <c r="U1915" i="28"/>
  <c r="U1916" i="28"/>
  <c r="U1917" i="28"/>
  <c r="U1918" i="28"/>
  <c r="U1919" i="28"/>
  <c r="U1920" i="28"/>
  <c r="U1921" i="28"/>
  <c r="U1922" i="28"/>
  <c r="U1923" i="28"/>
  <c r="U1924" i="28"/>
  <c r="U1925" i="28"/>
  <c r="U1926" i="28"/>
  <c r="U1927" i="28"/>
  <c r="U1928" i="28"/>
  <c r="U1929" i="28"/>
  <c r="U1930" i="28"/>
  <c r="U1931" i="28"/>
  <c r="U1932" i="28"/>
  <c r="U1933" i="28"/>
  <c r="U1934" i="28"/>
  <c r="U1935" i="28"/>
  <c r="U1936" i="28"/>
  <c r="U1937" i="28"/>
  <c r="U1938" i="28"/>
  <c r="U1939" i="28"/>
  <c r="U1940" i="28"/>
  <c r="U1941" i="28"/>
  <c r="U1942" i="28"/>
  <c r="U1943" i="28"/>
  <c r="U1944" i="28"/>
  <c r="U1945" i="28"/>
  <c r="U1946" i="28"/>
  <c r="U1947" i="28"/>
  <c r="U1948" i="28"/>
  <c r="U1949" i="28"/>
  <c r="U1950" i="28"/>
  <c r="U1951" i="28"/>
  <c r="U1952" i="28"/>
  <c r="U1953" i="28"/>
  <c r="U1954" i="28"/>
  <c r="U1955" i="28"/>
  <c r="U1956" i="28"/>
  <c r="U1957" i="28"/>
  <c r="U1958" i="28"/>
  <c r="U1959" i="28"/>
  <c r="U1960" i="28"/>
  <c r="U1961" i="28"/>
  <c r="U1962" i="28"/>
  <c r="U1963" i="28"/>
  <c r="U1964" i="28"/>
  <c r="U1965" i="28"/>
  <c r="U1966" i="28"/>
  <c r="U1967" i="28"/>
  <c r="U1968" i="28"/>
  <c r="U1969" i="28"/>
  <c r="U1970" i="28"/>
  <c r="U1971" i="28"/>
  <c r="U1972" i="28"/>
  <c r="U1973" i="28"/>
  <c r="U1974" i="28"/>
  <c r="U1975" i="28"/>
  <c r="U1976" i="28"/>
  <c r="U1977" i="28"/>
  <c r="U1978" i="28"/>
  <c r="U1979" i="28"/>
  <c r="U1980" i="28"/>
  <c r="U1981" i="28"/>
  <c r="U1982" i="28"/>
  <c r="U1983" i="28"/>
  <c r="U1984" i="28"/>
  <c r="U1985" i="28"/>
  <c r="U1986" i="28"/>
  <c r="U1987" i="28"/>
  <c r="U1988" i="28"/>
  <c r="U1989" i="28"/>
  <c r="U1990" i="28"/>
  <c r="U1991" i="28"/>
  <c r="U1992" i="28"/>
  <c r="U1993" i="28"/>
  <c r="U1994" i="28"/>
  <c r="U1995" i="28"/>
  <c r="U1996" i="28"/>
  <c r="U1997" i="28"/>
  <c r="U1998" i="28"/>
  <c r="U1999" i="28"/>
  <c r="U2000" i="28"/>
  <c r="U2001" i="28"/>
  <c r="U2002" i="28"/>
  <c r="U2003" i="28"/>
  <c r="U2004" i="28"/>
  <c r="U2005" i="28"/>
  <c r="U2006" i="28"/>
  <c r="U2007" i="28"/>
  <c r="U2008" i="28"/>
  <c r="U2009" i="28"/>
  <c r="U2010" i="28"/>
  <c r="U2011" i="28"/>
  <c r="U2012" i="28"/>
  <c r="U2013" i="28"/>
  <c r="U2014" i="28"/>
  <c r="U2015" i="28"/>
  <c r="U2016" i="28"/>
  <c r="U2017" i="28"/>
  <c r="U2018" i="28"/>
  <c r="U2019" i="28"/>
  <c r="U2020" i="28"/>
  <c r="U2021" i="28"/>
  <c r="U2022" i="28"/>
  <c r="U2023" i="28"/>
  <c r="U2024" i="28"/>
  <c r="U2025" i="28"/>
  <c r="U2026" i="28"/>
  <c r="U2027" i="28"/>
  <c r="U2028" i="28"/>
  <c r="U2029" i="28"/>
  <c r="U2030" i="28"/>
  <c r="U2031" i="28"/>
  <c r="U2032" i="28"/>
  <c r="U2033" i="28"/>
  <c r="U2034" i="28"/>
  <c r="U2035" i="28"/>
  <c r="U2036" i="28"/>
  <c r="U2037" i="28"/>
  <c r="U2038" i="28"/>
  <c r="U2039" i="28"/>
  <c r="U2040" i="28"/>
  <c r="U2041" i="28"/>
  <c r="U2042" i="28"/>
  <c r="U2043" i="28"/>
  <c r="U2044" i="28"/>
  <c r="U2045" i="28"/>
  <c r="U2046" i="28"/>
  <c r="U2047" i="28"/>
  <c r="U2048" i="28"/>
  <c r="U2049" i="28"/>
  <c r="U2050" i="28"/>
  <c r="U2051" i="28"/>
  <c r="U2052" i="28"/>
  <c r="U2053" i="28"/>
  <c r="U2054" i="28"/>
  <c r="U2055" i="28"/>
  <c r="U2056" i="28"/>
  <c r="U2057" i="28"/>
  <c r="U2058" i="28"/>
  <c r="U2059" i="28"/>
  <c r="U2060" i="28"/>
  <c r="U2061" i="28"/>
  <c r="U2062" i="28"/>
  <c r="U2063" i="28"/>
  <c r="U2064" i="28"/>
  <c r="U2065" i="28"/>
  <c r="V1727" i="28"/>
  <c r="V1728" i="28"/>
  <c r="V1729" i="28"/>
  <c r="V1730" i="28"/>
  <c r="V1731" i="28"/>
  <c r="V1732" i="28"/>
  <c r="V1733" i="28"/>
  <c r="V1734" i="28"/>
  <c r="V1735" i="28"/>
  <c r="V1736" i="28"/>
  <c r="V1737" i="28"/>
  <c r="V1738" i="28"/>
  <c r="V1739" i="28"/>
  <c r="V1740" i="28"/>
  <c r="V1741" i="28"/>
  <c r="V1742" i="28"/>
  <c r="V1743" i="28"/>
  <c r="V1744" i="28"/>
  <c r="V1745" i="28"/>
  <c r="V1746" i="28"/>
  <c r="V1747" i="28"/>
  <c r="V1748" i="28"/>
  <c r="V1749" i="28"/>
  <c r="V1750" i="28"/>
  <c r="V1751" i="28"/>
  <c r="V1752" i="28"/>
  <c r="V1753" i="28"/>
  <c r="V1754" i="28"/>
  <c r="V1755" i="28"/>
  <c r="V1756" i="28"/>
  <c r="V1757" i="28"/>
  <c r="V1758" i="28"/>
  <c r="V1759" i="28"/>
  <c r="V1760" i="28"/>
  <c r="V1761" i="28"/>
  <c r="V1762" i="28"/>
  <c r="V1763" i="28"/>
  <c r="V1764" i="28"/>
  <c r="V1765" i="28"/>
  <c r="V1766" i="28"/>
  <c r="V1767" i="28"/>
  <c r="V1768" i="28"/>
  <c r="V1769" i="28"/>
  <c r="V1770" i="28"/>
  <c r="V1771" i="28"/>
  <c r="V1772" i="28"/>
  <c r="V1773" i="28"/>
  <c r="V1774" i="28"/>
  <c r="V1775" i="28"/>
  <c r="V1776" i="28"/>
  <c r="V1777" i="28"/>
  <c r="V1778" i="28"/>
  <c r="V1779" i="28"/>
  <c r="V1780" i="28"/>
  <c r="V1781" i="28"/>
  <c r="V1782" i="28"/>
  <c r="V1783" i="28"/>
  <c r="V1784" i="28"/>
  <c r="V1785" i="28"/>
  <c r="V1786" i="28"/>
  <c r="V1787" i="28"/>
  <c r="V1788" i="28"/>
  <c r="V1789" i="28"/>
  <c r="V1790" i="28"/>
  <c r="V1791" i="28"/>
  <c r="V1792" i="28"/>
  <c r="V1793" i="28"/>
  <c r="V1794" i="28"/>
  <c r="V1795" i="28"/>
  <c r="V1796" i="28"/>
  <c r="V1797" i="28"/>
  <c r="V1798" i="28"/>
  <c r="V1799" i="28"/>
  <c r="V1800" i="28"/>
  <c r="V1801" i="28"/>
  <c r="V1802" i="28"/>
  <c r="V1803" i="28"/>
  <c r="V1804" i="28"/>
  <c r="V1805" i="28"/>
  <c r="V1806" i="28"/>
  <c r="V1807" i="28"/>
  <c r="V1808" i="28"/>
  <c r="V1809" i="28"/>
  <c r="V1810" i="28"/>
  <c r="V1811" i="28"/>
  <c r="V1812" i="28"/>
  <c r="V1813" i="28"/>
  <c r="V1814" i="28"/>
  <c r="V1815" i="28"/>
  <c r="V1816" i="28"/>
  <c r="V1817" i="28"/>
  <c r="V1818" i="28"/>
  <c r="V1819" i="28"/>
  <c r="V1820" i="28"/>
  <c r="V1821" i="28"/>
  <c r="V1822" i="28"/>
  <c r="V1823" i="28"/>
  <c r="V1824" i="28"/>
  <c r="V1825" i="28"/>
  <c r="V1826" i="28"/>
  <c r="V1827" i="28"/>
  <c r="V1828" i="28"/>
  <c r="V1829" i="28"/>
  <c r="V1830" i="28"/>
  <c r="V1831" i="28"/>
  <c r="V1832" i="28"/>
  <c r="V1833" i="28"/>
  <c r="V1834" i="28"/>
  <c r="V1835" i="28"/>
  <c r="V1836" i="28"/>
  <c r="V1837" i="28"/>
  <c r="V1838" i="28"/>
  <c r="V1839" i="28"/>
  <c r="V1840" i="28"/>
  <c r="V1841" i="28"/>
  <c r="V1842" i="28"/>
  <c r="V1843" i="28"/>
  <c r="V1844" i="28"/>
  <c r="V1845" i="28"/>
  <c r="V1846" i="28"/>
  <c r="V1847" i="28"/>
  <c r="V1848" i="28"/>
  <c r="V1849" i="28"/>
  <c r="V1850" i="28"/>
  <c r="V1851" i="28"/>
  <c r="V1852" i="28"/>
  <c r="V1853" i="28"/>
  <c r="V1854" i="28"/>
  <c r="V1855" i="28"/>
  <c r="V1856" i="28"/>
  <c r="V1857" i="28"/>
  <c r="V1858" i="28"/>
  <c r="V1859" i="28"/>
  <c r="V1860" i="28"/>
  <c r="V1861" i="28"/>
  <c r="V1862" i="28"/>
  <c r="V1863" i="28"/>
  <c r="V1864" i="28"/>
  <c r="V1865" i="28"/>
  <c r="V1866" i="28"/>
  <c r="V1867" i="28"/>
  <c r="V1868" i="28"/>
  <c r="V1869" i="28"/>
  <c r="V1870" i="28"/>
  <c r="V1871" i="28"/>
  <c r="V1872" i="28"/>
  <c r="V1873" i="28"/>
  <c r="V1874" i="28"/>
  <c r="V1875" i="28"/>
  <c r="V1876" i="28"/>
  <c r="V1877" i="28"/>
  <c r="V1878" i="28"/>
  <c r="V1879" i="28"/>
  <c r="V1880" i="28"/>
  <c r="V1881" i="28"/>
  <c r="V1882" i="28"/>
  <c r="V1883" i="28"/>
  <c r="V1884" i="28"/>
  <c r="V1885" i="28"/>
  <c r="V1886" i="28"/>
  <c r="V1887" i="28"/>
  <c r="V1888" i="28"/>
  <c r="V1889" i="28"/>
  <c r="V1890" i="28"/>
  <c r="V1891" i="28"/>
  <c r="V1892" i="28"/>
  <c r="V1893" i="28"/>
  <c r="V1894" i="28"/>
  <c r="V1895" i="28"/>
  <c r="V1896" i="28"/>
  <c r="V1897" i="28"/>
  <c r="V1898" i="28"/>
  <c r="V1899" i="28"/>
  <c r="V1900" i="28"/>
  <c r="V1901" i="28"/>
  <c r="V1902" i="28"/>
  <c r="V1903" i="28"/>
  <c r="V1904" i="28"/>
  <c r="V1905" i="28"/>
  <c r="V1906" i="28"/>
  <c r="V1907" i="28"/>
  <c r="V1908" i="28"/>
  <c r="V1909" i="28"/>
  <c r="V1910" i="28"/>
  <c r="V1911" i="28"/>
  <c r="V1912" i="28"/>
  <c r="V1913" i="28"/>
  <c r="V1914" i="28"/>
  <c r="V1915" i="28"/>
  <c r="V1916" i="28"/>
  <c r="V1917" i="28"/>
  <c r="V1918" i="28"/>
  <c r="V1919" i="28"/>
  <c r="V1920" i="28"/>
  <c r="V1921" i="28"/>
  <c r="V1922" i="28"/>
  <c r="V1923" i="28"/>
  <c r="V1924" i="28"/>
  <c r="V1925" i="28"/>
  <c r="V1926" i="28"/>
  <c r="V1927" i="28"/>
  <c r="V1928" i="28"/>
  <c r="V1929" i="28"/>
  <c r="V1930" i="28"/>
  <c r="V1931" i="28"/>
  <c r="V1932" i="28"/>
  <c r="V1933" i="28"/>
  <c r="V1934" i="28"/>
  <c r="V1935" i="28"/>
  <c r="V1936" i="28"/>
  <c r="V1937" i="28"/>
  <c r="V1938" i="28"/>
  <c r="V1939" i="28"/>
  <c r="V1940" i="28"/>
  <c r="V1941" i="28"/>
  <c r="V1942" i="28"/>
  <c r="V1943" i="28"/>
  <c r="V1944" i="28"/>
  <c r="V1945" i="28"/>
  <c r="V1946" i="28"/>
  <c r="V1947" i="28"/>
  <c r="V1948" i="28"/>
  <c r="V1949" i="28"/>
  <c r="V1950" i="28"/>
  <c r="V1951" i="28"/>
  <c r="V1952" i="28"/>
  <c r="V1953" i="28"/>
  <c r="V1954" i="28"/>
  <c r="V1955" i="28"/>
  <c r="V1956" i="28"/>
  <c r="V1957" i="28"/>
  <c r="V1958" i="28"/>
  <c r="V1959" i="28"/>
  <c r="V1960" i="28"/>
  <c r="V1961" i="28"/>
  <c r="V1962" i="28"/>
  <c r="V1963" i="28"/>
  <c r="V1964" i="28"/>
  <c r="V1965" i="28"/>
  <c r="V1966" i="28"/>
  <c r="V1967" i="28"/>
  <c r="V1968" i="28"/>
  <c r="V1969" i="28"/>
  <c r="V1970" i="28"/>
  <c r="V1971" i="28"/>
  <c r="V1972" i="28"/>
  <c r="V1973" i="28"/>
  <c r="V1974" i="28"/>
  <c r="V1975" i="28"/>
  <c r="V1976" i="28"/>
  <c r="V1977" i="28"/>
  <c r="V1978" i="28"/>
  <c r="V1979" i="28"/>
  <c r="V1980" i="28"/>
  <c r="V1981" i="28"/>
  <c r="V1982" i="28"/>
  <c r="V1983" i="28"/>
  <c r="V1984" i="28"/>
  <c r="V1985" i="28"/>
  <c r="V1986" i="28"/>
  <c r="V1987" i="28"/>
  <c r="V1988" i="28"/>
  <c r="V1989" i="28"/>
  <c r="V1990" i="28"/>
  <c r="V1991" i="28"/>
  <c r="V1992" i="28"/>
  <c r="V1993" i="28"/>
  <c r="V1994" i="28"/>
  <c r="V1995" i="28"/>
  <c r="V1996" i="28"/>
  <c r="V1997" i="28"/>
  <c r="V1998" i="28"/>
  <c r="V1999" i="28"/>
  <c r="V2000" i="28"/>
  <c r="V2001" i="28"/>
  <c r="V2002" i="28"/>
  <c r="V2003" i="28"/>
  <c r="V2004" i="28"/>
  <c r="V2005" i="28"/>
  <c r="V2006" i="28"/>
  <c r="V2007" i="28"/>
  <c r="V2008" i="28"/>
  <c r="V2009" i="28"/>
  <c r="V2010" i="28"/>
  <c r="V2011" i="28"/>
  <c r="V2012" i="28"/>
  <c r="V2013" i="28"/>
  <c r="V2014" i="28"/>
  <c r="V2015" i="28"/>
  <c r="V2016" i="28"/>
  <c r="V2017" i="28"/>
  <c r="V2018" i="28"/>
  <c r="V2019" i="28"/>
  <c r="V2020" i="28"/>
  <c r="V2021" i="28"/>
  <c r="V2022" i="28"/>
  <c r="V2023" i="28"/>
  <c r="V2024" i="28"/>
  <c r="V2025" i="28"/>
  <c r="V2026" i="28"/>
  <c r="V2027" i="28"/>
  <c r="V2028" i="28"/>
  <c r="V2029" i="28"/>
  <c r="V2030" i="28"/>
  <c r="V2031" i="28"/>
  <c r="V2032" i="28"/>
  <c r="V2033" i="28"/>
  <c r="V2034" i="28"/>
  <c r="V2035" i="28"/>
  <c r="V2036" i="28"/>
  <c r="V2037" i="28"/>
  <c r="V2038" i="28"/>
  <c r="V2039" i="28"/>
  <c r="V2040" i="28"/>
  <c r="V2041" i="28"/>
  <c r="V2042" i="28"/>
  <c r="V2043" i="28"/>
  <c r="V2044" i="28"/>
  <c r="V2045" i="28"/>
  <c r="V2046" i="28"/>
  <c r="V2047" i="28"/>
  <c r="V2048" i="28"/>
  <c r="V2049" i="28"/>
  <c r="V2050" i="28"/>
  <c r="V2051" i="28"/>
  <c r="V2052" i="28"/>
  <c r="V2053" i="28"/>
  <c r="V2054" i="28"/>
  <c r="V2055" i="28"/>
  <c r="V2056" i="28"/>
  <c r="V2057" i="28"/>
  <c r="V2058" i="28"/>
  <c r="V2059" i="28"/>
  <c r="V2060" i="28"/>
  <c r="V2061" i="28"/>
  <c r="V2062" i="28"/>
  <c r="V2063" i="28"/>
  <c r="V2064" i="28"/>
  <c r="V2065" i="28"/>
  <c r="W1727" i="28"/>
  <c r="W1728" i="28"/>
  <c r="W1729" i="28"/>
  <c r="W1730" i="28"/>
  <c r="W1731" i="28"/>
  <c r="W1732" i="28"/>
  <c r="W1733" i="28"/>
  <c r="W1734" i="28"/>
  <c r="W1735" i="28"/>
  <c r="W1736" i="28"/>
  <c r="W1737" i="28"/>
  <c r="W1738" i="28"/>
  <c r="W1739" i="28"/>
  <c r="W1740" i="28"/>
  <c r="W1741" i="28"/>
  <c r="W1742" i="28"/>
  <c r="W1743" i="28"/>
  <c r="W1744" i="28"/>
  <c r="W1745" i="28"/>
  <c r="W1746" i="28"/>
  <c r="W1747" i="28"/>
  <c r="W1748" i="28"/>
  <c r="W1749" i="28"/>
  <c r="W1750" i="28"/>
  <c r="W1751" i="28"/>
  <c r="W1752" i="28"/>
  <c r="W1753" i="28"/>
  <c r="W1754" i="28"/>
  <c r="W1755" i="28"/>
  <c r="W1756" i="28"/>
  <c r="W1757" i="28"/>
  <c r="W1758" i="28"/>
  <c r="W1759" i="28"/>
  <c r="W1760" i="28"/>
  <c r="W1761" i="28"/>
  <c r="W1762" i="28"/>
  <c r="W1763" i="28"/>
  <c r="W1764" i="28"/>
  <c r="W1765" i="28"/>
  <c r="W1766" i="28"/>
  <c r="W1767" i="28"/>
  <c r="W1768" i="28"/>
  <c r="W1769" i="28"/>
  <c r="W1770" i="28"/>
  <c r="W1771" i="28"/>
  <c r="W1772" i="28"/>
  <c r="W1773" i="28"/>
  <c r="W1774" i="28"/>
  <c r="W1775" i="28"/>
  <c r="W1776" i="28"/>
  <c r="W1777" i="28"/>
  <c r="W1778" i="28"/>
  <c r="W1779" i="28"/>
  <c r="W1780" i="28"/>
  <c r="W1781" i="28"/>
  <c r="W1782" i="28"/>
  <c r="W1783" i="28"/>
  <c r="W1784" i="28"/>
  <c r="W1785" i="28"/>
  <c r="W1786" i="28"/>
  <c r="W1787" i="28"/>
  <c r="W1788" i="28"/>
  <c r="W1789" i="28"/>
  <c r="W1790" i="28"/>
  <c r="W1791" i="28"/>
  <c r="W1792" i="28"/>
  <c r="W1793" i="28"/>
  <c r="W1794" i="28"/>
  <c r="W1795" i="28"/>
  <c r="W1796" i="28"/>
  <c r="W1797" i="28"/>
  <c r="W1798" i="28"/>
  <c r="W1799" i="28"/>
  <c r="W1800" i="28"/>
  <c r="W1801" i="28"/>
  <c r="W1802" i="28"/>
  <c r="W1803" i="28"/>
  <c r="W1804" i="28"/>
  <c r="W1805" i="28"/>
  <c r="W1806" i="28"/>
  <c r="W1807" i="28"/>
  <c r="W1808" i="28"/>
  <c r="W1809" i="28"/>
  <c r="W1810" i="28"/>
  <c r="W1811" i="28"/>
  <c r="W1812" i="28"/>
  <c r="W1813" i="28"/>
  <c r="W1814" i="28"/>
  <c r="W1815" i="28"/>
  <c r="W1816" i="28"/>
  <c r="W1817" i="28"/>
  <c r="W1818" i="28"/>
  <c r="W1819" i="28"/>
  <c r="W1820" i="28"/>
  <c r="W1821" i="28"/>
  <c r="W1822" i="28"/>
  <c r="W1823" i="28"/>
  <c r="W1824" i="28"/>
  <c r="W1825" i="28"/>
  <c r="W1826" i="28"/>
  <c r="W1827" i="28"/>
  <c r="W1828" i="28"/>
  <c r="W1829" i="28"/>
  <c r="W1830" i="28"/>
  <c r="W1831" i="28"/>
  <c r="W1832" i="28"/>
  <c r="W1833" i="28"/>
  <c r="W1834" i="28"/>
  <c r="W1835" i="28"/>
  <c r="W1836" i="28"/>
  <c r="W1837" i="28"/>
  <c r="W1838" i="28"/>
  <c r="W1839" i="28"/>
  <c r="W1840" i="28"/>
  <c r="W1841" i="28"/>
  <c r="W1842" i="28"/>
  <c r="W1843" i="28"/>
  <c r="W1844" i="28"/>
  <c r="W1845" i="28"/>
  <c r="W1846" i="28"/>
  <c r="W1847" i="28"/>
  <c r="W1848" i="28"/>
  <c r="W1849" i="28"/>
  <c r="W1850" i="28"/>
  <c r="W1851" i="28"/>
  <c r="W1852" i="28"/>
  <c r="W1853" i="28"/>
  <c r="W1854" i="28"/>
  <c r="W1855" i="28"/>
  <c r="W1856" i="28"/>
  <c r="W1857" i="28"/>
  <c r="W1858" i="28"/>
  <c r="W1859" i="28"/>
  <c r="W1860" i="28"/>
  <c r="W1861" i="28"/>
  <c r="W1862" i="28"/>
  <c r="W1863" i="28"/>
  <c r="W1864" i="28"/>
  <c r="W1865" i="28"/>
  <c r="W1866" i="28"/>
  <c r="W1867" i="28"/>
  <c r="W1868" i="28"/>
  <c r="W1869" i="28"/>
  <c r="W1870" i="28"/>
  <c r="W1871" i="28"/>
  <c r="W1872" i="28"/>
  <c r="W1873" i="28"/>
  <c r="W1874" i="28"/>
  <c r="W1875" i="28"/>
  <c r="W1876" i="28"/>
  <c r="W1877" i="28"/>
  <c r="W1878" i="28"/>
  <c r="W1879" i="28"/>
  <c r="W1880" i="28"/>
  <c r="W1881" i="28"/>
  <c r="W1882" i="28"/>
  <c r="W1883" i="28"/>
  <c r="W1884" i="28"/>
  <c r="W1885" i="28"/>
  <c r="W1886" i="28"/>
  <c r="W1887" i="28"/>
  <c r="W1888" i="28"/>
  <c r="W1889" i="28"/>
  <c r="W1890" i="28"/>
  <c r="W1891" i="28"/>
  <c r="W1892" i="28"/>
  <c r="W1893" i="28"/>
  <c r="W1894" i="28"/>
  <c r="W1895" i="28"/>
  <c r="W1896" i="28"/>
  <c r="W1897" i="28"/>
  <c r="W1898" i="28"/>
  <c r="W1899" i="28"/>
  <c r="W1900" i="28"/>
  <c r="W1901" i="28"/>
  <c r="W1902" i="28"/>
  <c r="W1903" i="28"/>
  <c r="W1904" i="28"/>
  <c r="W1905" i="28"/>
  <c r="W1906" i="28"/>
  <c r="W1907" i="28"/>
  <c r="W1908" i="28"/>
  <c r="W1909" i="28"/>
  <c r="W1910" i="28"/>
  <c r="W1911" i="28"/>
  <c r="W1912" i="28"/>
  <c r="W1913" i="28"/>
  <c r="W1914" i="28"/>
  <c r="W1915" i="28"/>
  <c r="W1916" i="28"/>
  <c r="W1917" i="28"/>
  <c r="W1918" i="28"/>
  <c r="W1919" i="28"/>
  <c r="W1920" i="28"/>
  <c r="W1921" i="28"/>
  <c r="W1922" i="28"/>
  <c r="W1923" i="28"/>
  <c r="W1924" i="28"/>
  <c r="W1925" i="28"/>
  <c r="W1926" i="28"/>
  <c r="W1927" i="28"/>
  <c r="W1928" i="28"/>
  <c r="W1929" i="28"/>
  <c r="W1930" i="28"/>
  <c r="W1931" i="28"/>
  <c r="W1932" i="28"/>
  <c r="W1933" i="28"/>
  <c r="W1934" i="28"/>
  <c r="W1935" i="28"/>
  <c r="W1936" i="28"/>
  <c r="W1937" i="28"/>
  <c r="W1938" i="28"/>
  <c r="W1939" i="28"/>
  <c r="W1940" i="28"/>
  <c r="W1941" i="28"/>
  <c r="W1942" i="28"/>
  <c r="W1943" i="28"/>
  <c r="W1944" i="28"/>
  <c r="W1945" i="28"/>
  <c r="W1946" i="28"/>
  <c r="W1947" i="28"/>
  <c r="W1948" i="28"/>
  <c r="W1949" i="28"/>
  <c r="W1950" i="28"/>
  <c r="W1951" i="28"/>
  <c r="W1952" i="28"/>
  <c r="W1953" i="28"/>
  <c r="W1954" i="28"/>
  <c r="W1955" i="28"/>
  <c r="W1956" i="28"/>
  <c r="W1957" i="28"/>
  <c r="W1958" i="28"/>
  <c r="W1959" i="28"/>
  <c r="W1960" i="28"/>
  <c r="W1961" i="28"/>
  <c r="W1962" i="28"/>
  <c r="W1963" i="28"/>
  <c r="W1964" i="28"/>
  <c r="W1965" i="28"/>
  <c r="W1966" i="28"/>
  <c r="W1967" i="28"/>
  <c r="W1968" i="28"/>
  <c r="W1969" i="28"/>
  <c r="W1970" i="28"/>
  <c r="W1971" i="28"/>
  <c r="W1972" i="28"/>
  <c r="W1973" i="28"/>
  <c r="W1974" i="28"/>
  <c r="W1975" i="28"/>
  <c r="W1976" i="28"/>
  <c r="W1977" i="28"/>
  <c r="W1978" i="28"/>
  <c r="W1979" i="28"/>
  <c r="W1980" i="28"/>
  <c r="W1981" i="28"/>
  <c r="W1982" i="28"/>
  <c r="W1983" i="28"/>
  <c r="W1984" i="28"/>
  <c r="W1985" i="28"/>
  <c r="W1986" i="28"/>
  <c r="W1987" i="28"/>
  <c r="W1988" i="28"/>
  <c r="W1989" i="28"/>
  <c r="W1990" i="28"/>
  <c r="W1991" i="28"/>
  <c r="W1992" i="28"/>
  <c r="W1993" i="28"/>
  <c r="W1994" i="28"/>
  <c r="W1995" i="28"/>
  <c r="W1996" i="28"/>
  <c r="W1997" i="28"/>
  <c r="W1998" i="28"/>
  <c r="W1999" i="28"/>
  <c r="W2000" i="28"/>
  <c r="W2001" i="28"/>
  <c r="W2002" i="28"/>
  <c r="W2003" i="28"/>
  <c r="W2004" i="28"/>
  <c r="W2005" i="28"/>
  <c r="W2006" i="28"/>
  <c r="W2007" i="28"/>
  <c r="W2008" i="28"/>
  <c r="W2009" i="28"/>
  <c r="W2010" i="28"/>
  <c r="W2011" i="28"/>
  <c r="W2012" i="28"/>
  <c r="W2013" i="28"/>
  <c r="W2014" i="28"/>
  <c r="W2015" i="28"/>
  <c r="W2016" i="28"/>
  <c r="W2017" i="28"/>
  <c r="W2018" i="28"/>
  <c r="W2019" i="28"/>
  <c r="W2020" i="28"/>
  <c r="W2021" i="28"/>
  <c r="W2022" i="28"/>
  <c r="W2023" i="28"/>
  <c r="W2024" i="28"/>
  <c r="W2025" i="28"/>
  <c r="W2026" i="28"/>
  <c r="W2027" i="28"/>
  <c r="W2028" i="28"/>
  <c r="W2029" i="28"/>
  <c r="W2030" i="28"/>
  <c r="W2031" i="28"/>
  <c r="W2032" i="28"/>
  <c r="W2033" i="28"/>
  <c r="W2034" i="28"/>
  <c r="W2035" i="28"/>
  <c r="W2036" i="28"/>
  <c r="W2037" i="28"/>
  <c r="W2038" i="28"/>
  <c r="W2039" i="28"/>
  <c r="W2040" i="28"/>
  <c r="W2041" i="28"/>
  <c r="W2042" i="28"/>
  <c r="W2043" i="28"/>
  <c r="W2044" i="28"/>
  <c r="W2045" i="28"/>
  <c r="W2046" i="28"/>
  <c r="W2047" i="28"/>
  <c r="W2048" i="28"/>
  <c r="W2049" i="28"/>
  <c r="W2050" i="28"/>
  <c r="W2051" i="28"/>
  <c r="W2052" i="28"/>
  <c r="W2053" i="28"/>
  <c r="W2054" i="28"/>
  <c r="W2055" i="28"/>
  <c r="W2056" i="28"/>
  <c r="W2057" i="28"/>
  <c r="W2058" i="28"/>
  <c r="W2059" i="28"/>
  <c r="W2060" i="28"/>
  <c r="W2061" i="28"/>
  <c r="W2062" i="28"/>
  <c r="W2063" i="28"/>
  <c r="W2064" i="28"/>
  <c r="W2065" i="28"/>
  <c r="W2" i="28" l="1"/>
  <c r="W3" i="28"/>
  <c r="W4" i="28"/>
  <c r="W5" i="28"/>
  <c r="W6" i="28"/>
  <c r="W7" i="28"/>
  <c r="W8" i="28"/>
  <c r="W9" i="28"/>
  <c r="W10" i="28"/>
  <c r="W11" i="28"/>
  <c r="W12" i="28"/>
  <c r="W13" i="28"/>
  <c r="W14" i="28"/>
  <c r="W15" i="28"/>
  <c r="W16" i="28"/>
  <c r="W17" i="28"/>
  <c r="W18" i="28"/>
  <c r="W19" i="28"/>
  <c r="W20" i="28"/>
  <c r="W21" i="28"/>
  <c r="W22" i="28"/>
  <c r="W23" i="28"/>
  <c r="W24" i="28"/>
  <c r="W25" i="28"/>
  <c r="W26" i="28"/>
  <c r="W27" i="28"/>
  <c r="W28" i="28"/>
  <c r="W29" i="28"/>
  <c r="W30" i="28"/>
  <c r="W31" i="28"/>
  <c r="W32" i="28"/>
  <c r="W33" i="28"/>
  <c r="W34" i="28"/>
  <c r="W35" i="28"/>
  <c r="W36" i="28"/>
  <c r="W37" i="28"/>
  <c r="W38" i="28"/>
  <c r="W39" i="28"/>
  <c r="W40" i="28"/>
  <c r="W41" i="28"/>
  <c r="W42" i="28"/>
  <c r="W43" i="28"/>
  <c r="W44" i="28"/>
  <c r="W45" i="28"/>
  <c r="W46" i="28"/>
  <c r="W47" i="28"/>
  <c r="W48" i="28"/>
  <c r="W49" i="28"/>
  <c r="W50" i="28"/>
  <c r="W51" i="28"/>
  <c r="W52" i="28"/>
  <c r="W53" i="28"/>
  <c r="W54" i="28"/>
  <c r="W55" i="28"/>
  <c r="W56" i="28"/>
  <c r="W57" i="28"/>
  <c r="W58" i="28"/>
  <c r="W59" i="28"/>
  <c r="W60" i="28"/>
  <c r="W61" i="28"/>
  <c r="W62" i="28"/>
  <c r="W63" i="28"/>
  <c r="W64" i="28"/>
  <c r="W65" i="28"/>
  <c r="W66" i="28"/>
  <c r="W67" i="28"/>
  <c r="W68" i="28"/>
  <c r="W69" i="28"/>
  <c r="W70" i="28"/>
  <c r="W71" i="28"/>
  <c r="W72" i="28"/>
  <c r="W73" i="28"/>
  <c r="W74" i="28"/>
  <c r="W75" i="28"/>
  <c r="W76" i="28"/>
  <c r="W77" i="28"/>
  <c r="W78" i="28"/>
  <c r="W79" i="28"/>
  <c r="W80" i="28"/>
  <c r="W81" i="28"/>
  <c r="W82" i="28"/>
  <c r="W83" i="28"/>
  <c r="W84" i="28"/>
  <c r="W85" i="28"/>
  <c r="W86" i="28"/>
  <c r="W87" i="28"/>
  <c r="W88" i="28"/>
  <c r="W89" i="28"/>
  <c r="W90" i="28"/>
  <c r="W91" i="28"/>
  <c r="W92" i="28"/>
  <c r="W93" i="28"/>
  <c r="W94" i="28"/>
  <c r="W95" i="28"/>
  <c r="W96" i="28"/>
  <c r="W97" i="28"/>
  <c r="W98" i="28"/>
  <c r="W99" i="28"/>
  <c r="W100" i="28"/>
  <c r="W101" i="28"/>
  <c r="W102" i="28"/>
  <c r="W103" i="28"/>
  <c r="W104" i="28"/>
  <c r="W105" i="28"/>
  <c r="W106" i="28"/>
  <c r="W107" i="28"/>
  <c r="W108" i="28"/>
  <c r="W109" i="28"/>
  <c r="W110" i="28"/>
  <c r="W111" i="28"/>
  <c r="W112" i="28"/>
  <c r="W113" i="28"/>
  <c r="W114" i="28"/>
  <c r="W115" i="28"/>
  <c r="W116" i="28"/>
  <c r="W117" i="28"/>
  <c r="W118" i="28"/>
  <c r="W119" i="28"/>
  <c r="W120" i="28"/>
  <c r="W121" i="28"/>
  <c r="W122" i="28"/>
  <c r="W123" i="28"/>
  <c r="W124" i="28"/>
  <c r="W125" i="28"/>
  <c r="W126" i="28"/>
  <c r="W127" i="28"/>
  <c r="W128" i="28"/>
  <c r="W129" i="28"/>
  <c r="W130" i="28"/>
  <c r="W131" i="28"/>
  <c r="W132" i="28"/>
  <c r="W133" i="28"/>
  <c r="W134" i="28"/>
  <c r="W135" i="28"/>
  <c r="W136" i="28"/>
  <c r="W137" i="28"/>
  <c r="W138" i="28"/>
  <c r="W139" i="28"/>
  <c r="W140" i="28"/>
  <c r="W141" i="28"/>
  <c r="W142" i="28"/>
  <c r="W143" i="28"/>
  <c r="W144" i="28"/>
  <c r="W145" i="28"/>
  <c r="W146" i="28"/>
  <c r="W147" i="28"/>
  <c r="W148" i="28"/>
  <c r="W149" i="28"/>
  <c r="W150" i="28"/>
  <c r="W151" i="28"/>
  <c r="W152" i="28"/>
  <c r="W153" i="28"/>
  <c r="W154" i="28"/>
  <c r="W155" i="28"/>
  <c r="W156" i="28"/>
  <c r="W157" i="28"/>
  <c r="W158" i="28"/>
  <c r="W159" i="28"/>
  <c r="W160" i="28"/>
  <c r="W161" i="28"/>
  <c r="W162" i="28"/>
  <c r="W163" i="28"/>
  <c r="W164" i="28"/>
  <c r="W165" i="28"/>
  <c r="W166" i="28"/>
  <c r="W167" i="28"/>
  <c r="W168" i="28"/>
  <c r="W169" i="28"/>
  <c r="W170" i="28"/>
  <c r="W171" i="28"/>
  <c r="W172" i="28"/>
  <c r="W173" i="28"/>
  <c r="W174" i="28"/>
  <c r="W175" i="28"/>
  <c r="W176" i="28"/>
  <c r="W177" i="28"/>
  <c r="W178" i="28"/>
  <c r="W179" i="28"/>
  <c r="W180" i="28"/>
  <c r="W181" i="28"/>
  <c r="W182" i="28"/>
  <c r="W183" i="28"/>
  <c r="W184" i="28"/>
  <c r="W185" i="28"/>
  <c r="W186" i="28"/>
  <c r="W187" i="28"/>
  <c r="W188" i="28"/>
  <c r="W189" i="28"/>
  <c r="W190" i="28"/>
  <c r="W191" i="28"/>
  <c r="W192" i="28"/>
  <c r="W193" i="28"/>
  <c r="W194" i="28"/>
  <c r="W195" i="28"/>
  <c r="W196" i="28"/>
  <c r="W197" i="28"/>
  <c r="W198" i="28"/>
  <c r="W199" i="28"/>
  <c r="W200" i="28"/>
  <c r="W201" i="28"/>
  <c r="W202" i="28"/>
  <c r="W203" i="28"/>
  <c r="W204" i="28"/>
  <c r="W205" i="28"/>
  <c r="W206" i="28"/>
  <c r="W207" i="28"/>
  <c r="W208" i="28"/>
  <c r="W209" i="28"/>
  <c r="W210" i="28"/>
  <c r="W211" i="28"/>
  <c r="W212" i="28"/>
  <c r="W213" i="28"/>
  <c r="W214" i="28"/>
  <c r="W215" i="28"/>
  <c r="W216" i="28"/>
  <c r="W217" i="28"/>
  <c r="W218" i="28"/>
  <c r="W219" i="28"/>
  <c r="W220" i="28"/>
  <c r="W221" i="28"/>
  <c r="W222" i="28"/>
  <c r="W223" i="28"/>
  <c r="W224" i="28"/>
  <c r="W225" i="28"/>
  <c r="W226" i="28"/>
  <c r="W227" i="28"/>
  <c r="W228" i="28"/>
  <c r="W229" i="28"/>
  <c r="W230" i="28"/>
  <c r="W231" i="28"/>
  <c r="W232" i="28"/>
  <c r="W233" i="28"/>
  <c r="W234" i="28"/>
  <c r="W235" i="28"/>
  <c r="W236" i="28"/>
  <c r="W237" i="28"/>
  <c r="W238" i="28"/>
  <c r="W239" i="28"/>
  <c r="W240" i="28"/>
  <c r="W241" i="28"/>
  <c r="W242" i="28"/>
  <c r="W243" i="28"/>
  <c r="W244" i="28"/>
  <c r="W245" i="28"/>
  <c r="W246" i="28"/>
  <c r="W247" i="28"/>
  <c r="W248" i="28"/>
  <c r="W249" i="28"/>
  <c r="W250" i="28"/>
  <c r="W251" i="28"/>
  <c r="W252" i="28"/>
  <c r="W253" i="28"/>
  <c r="W254" i="28"/>
  <c r="W255" i="28"/>
  <c r="W256" i="28"/>
  <c r="W257" i="28"/>
  <c r="W258" i="28"/>
  <c r="W259" i="28"/>
  <c r="W260" i="28"/>
  <c r="W261" i="28"/>
  <c r="W262" i="28"/>
  <c r="W263" i="28"/>
  <c r="W264" i="28"/>
  <c r="W265" i="28"/>
  <c r="W266" i="28"/>
  <c r="W267" i="28"/>
  <c r="W268" i="28"/>
  <c r="W269" i="28"/>
  <c r="W270" i="28"/>
  <c r="W271" i="28"/>
  <c r="W272" i="28"/>
  <c r="W273" i="28"/>
  <c r="W274" i="28"/>
  <c r="W275" i="28"/>
  <c r="W276" i="28"/>
  <c r="W277" i="28"/>
  <c r="W278" i="28"/>
  <c r="W279" i="28"/>
  <c r="W280" i="28"/>
  <c r="W281" i="28"/>
  <c r="W282" i="28"/>
  <c r="W283" i="28"/>
  <c r="W284" i="28"/>
  <c r="W285" i="28"/>
  <c r="W286" i="28"/>
  <c r="W287" i="28"/>
  <c r="W288" i="28"/>
  <c r="W289" i="28"/>
  <c r="W290" i="28"/>
  <c r="W291" i="28"/>
  <c r="W292" i="28"/>
  <c r="W293" i="28"/>
  <c r="W294" i="28"/>
  <c r="W295" i="28"/>
  <c r="W296" i="28"/>
  <c r="W297" i="28"/>
  <c r="W298" i="28"/>
  <c r="W299" i="28"/>
  <c r="W300" i="28"/>
  <c r="W301" i="28"/>
  <c r="W302" i="28"/>
  <c r="W303" i="28"/>
  <c r="W304" i="28"/>
  <c r="W305" i="28"/>
  <c r="W306" i="28"/>
  <c r="W307" i="28"/>
  <c r="W308" i="28"/>
  <c r="W309" i="28"/>
  <c r="W310" i="28"/>
  <c r="W311" i="28"/>
  <c r="W312" i="28"/>
  <c r="W313" i="28"/>
  <c r="W314" i="28"/>
  <c r="W315" i="28"/>
  <c r="W316" i="28"/>
  <c r="W317" i="28"/>
  <c r="W318" i="28"/>
  <c r="W319" i="28"/>
  <c r="W320" i="28"/>
  <c r="W321" i="28"/>
  <c r="W322" i="28"/>
  <c r="W323" i="28"/>
  <c r="W324" i="28"/>
  <c r="W325" i="28"/>
  <c r="W326" i="28"/>
  <c r="W327" i="28"/>
  <c r="W328" i="28"/>
  <c r="W329" i="28"/>
  <c r="W330" i="28"/>
  <c r="W331" i="28"/>
  <c r="W332" i="28"/>
  <c r="W333" i="28"/>
  <c r="W334" i="28"/>
  <c r="W335" i="28"/>
  <c r="W336" i="28"/>
  <c r="W337" i="28"/>
  <c r="W338" i="28"/>
  <c r="W339" i="28"/>
  <c r="W340" i="28"/>
  <c r="W341" i="28"/>
  <c r="W342" i="28"/>
  <c r="W343" i="28"/>
  <c r="W344" i="28"/>
  <c r="W345" i="28"/>
  <c r="W346" i="28"/>
  <c r="W347" i="28"/>
  <c r="W348" i="28"/>
  <c r="W349" i="28"/>
  <c r="W350" i="28"/>
  <c r="W351" i="28"/>
  <c r="W352" i="28"/>
  <c r="W353" i="28"/>
  <c r="W354" i="28"/>
  <c r="W355" i="28"/>
  <c r="W356" i="28"/>
  <c r="W357" i="28"/>
  <c r="W358" i="28"/>
  <c r="W359" i="28"/>
  <c r="W360" i="28"/>
  <c r="W361" i="28"/>
  <c r="W362" i="28"/>
  <c r="W363" i="28"/>
  <c r="W364" i="28"/>
  <c r="W365" i="28"/>
  <c r="W366" i="28"/>
  <c r="W367" i="28"/>
  <c r="W368" i="28"/>
  <c r="W369" i="28"/>
  <c r="W370" i="28"/>
  <c r="W371" i="28"/>
  <c r="W372" i="28"/>
  <c r="W373" i="28"/>
  <c r="W374" i="28"/>
  <c r="W375" i="28"/>
  <c r="W376" i="28"/>
  <c r="W377" i="28"/>
  <c r="W378" i="28"/>
  <c r="W379" i="28"/>
  <c r="W380" i="28"/>
  <c r="W381" i="28"/>
  <c r="W382" i="28"/>
  <c r="W383" i="28"/>
  <c r="W384" i="28"/>
  <c r="W385" i="28"/>
  <c r="W386" i="28"/>
  <c r="W387" i="28"/>
  <c r="W388" i="28"/>
  <c r="W389" i="28"/>
  <c r="W390" i="28"/>
  <c r="W391" i="28"/>
  <c r="W392" i="28"/>
  <c r="W393" i="28"/>
  <c r="W394" i="28"/>
  <c r="W395" i="28"/>
  <c r="W396" i="28"/>
  <c r="W397" i="28"/>
  <c r="W398" i="28"/>
  <c r="W399" i="28"/>
  <c r="W400" i="28"/>
  <c r="W401" i="28"/>
  <c r="W402" i="28"/>
  <c r="W403" i="28"/>
  <c r="W404" i="28"/>
  <c r="W405" i="28"/>
  <c r="W406" i="28"/>
  <c r="W407" i="28"/>
  <c r="W408" i="28"/>
  <c r="W409" i="28"/>
  <c r="W410" i="28"/>
  <c r="W411" i="28"/>
  <c r="W412" i="28"/>
  <c r="W413" i="28"/>
  <c r="W414" i="28"/>
  <c r="W415" i="28"/>
  <c r="W416" i="28"/>
  <c r="W417" i="28"/>
  <c r="W418" i="28"/>
  <c r="W419" i="28"/>
  <c r="W420" i="28"/>
  <c r="W421" i="28"/>
  <c r="W422" i="28"/>
  <c r="W423" i="28"/>
  <c r="W424" i="28"/>
  <c r="W425" i="28"/>
  <c r="W426" i="28"/>
  <c r="W427" i="28"/>
  <c r="W428" i="28"/>
  <c r="W429" i="28"/>
  <c r="W430" i="28"/>
  <c r="W431" i="28"/>
  <c r="W432" i="28"/>
  <c r="W433" i="28"/>
  <c r="W434" i="28"/>
  <c r="W435" i="28"/>
  <c r="W436" i="28"/>
  <c r="W437" i="28"/>
  <c r="W438" i="28"/>
  <c r="W439" i="28"/>
  <c r="W440" i="28"/>
  <c r="W441" i="28"/>
  <c r="W442" i="28"/>
  <c r="W443" i="28"/>
  <c r="W444" i="28"/>
  <c r="W445" i="28"/>
  <c r="W446" i="28"/>
  <c r="W447" i="28"/>
  <c r="W448" i="28"/>
  <c r="W449" i="28"/>
  <c r="W450" i="28"/>
  <c r="W451" i="28"/>
  <c r="W452" i="28"/>
  <c r="W453" i="28"/>
  <c r="W454" i="28"/>
  <c r="W455" i="28"/>
  <c r="W456" i="28"/>
  <c r="W457" i="28"/>
  <c r="W458" i="28"/>
  <c r="W459" i="28"/>
  <c r="W460" i="28"/>
  <c r="W461" i="28"/>
  <c r="W462" i="28"/>
  <c r="W463" i="28"/>
  <c r="W464" i="28"/>
  <c r="W465" i="28"/>
  <c r="W466" i="28"/>
  <c r="W467" i="28"/>
  <c r="W468" i="28"/>
  <c r="W469" i="28"/>
  <c r="W470" i="28"/>
  <c r="W471" i="28"/>
  <c r="W472" i="28"/>
  <c r="W473" i="28"/>
  <c r="W474" i="28"/>
  <c r="W475" i="28"/>
  <c r="W476" i="28"/>
  <c r="W477" i="28"/>
  <c r="W478" i="28"/>
  <c r="W479" i="28"/>
  <c r="W480" i="28"/>
  <c r="W481" i="28"/>
  <c r="W482" i="28"/>
  <c r="W483" i="28"/>
  <c r="W484" i="28"/>
  <c r="W485" i="28"/>
  <c r="W486" i="28"/>
  <c r="W487" i="28"/>
  <c r="W488" i="28"/>
  <c r="W489" i="28"/>
  <c r="W490" i="28"/>
  <c r="W491" i="28"/>
  <c r="W492" i="28"/>
  <c r="W493" i="28"/>
  <c r="W494" i="28"/>
  <c r="W495" i="28"/>
  <c r="W496" i="28"/>
  <c r="W497" i="28"/>
  <c r="W498" i="28"/>
  <c r="W499" i="28"/>
  <c r="W500" i="28"/>
  <c r="W501" i="28"/>
  <c r="W502" i="28"/>
  <c r="W503" i="28"/>
  <c r="W504" i="28"/>
  <c r="W505" i="28"/>
  <c r="W506" i="28"/>
  <c r="W507" i="28"/>
  <c r="W508" i="28"/>
  <c r="W509" i="28"/>
  <c r="W510" i="28"/>
  <c r="W511" i="28"/>
  <c r="W512" i="28"/>
  <c r="W513" i="28"/>
  <c r="W514" i="28"/>
  <c r="W515" i="28"/>
  <c r="W516" i="28"/>
  <c r="W517" i="28"/>
  <c r="W518" i="28"/>
  <c r="W519" i="28"/>
  <c r="W520" i="28"/>
  <c r="W521" i="28"/>
  <c r="W522" i="28"/>
  <c r="W523" i="28"/>
  <c r="W524" i="28"/>
  <c r="W525" i="28"/>
  <c r="W526" i="28"/>
  <c r="W527" i="28"/>
  <c r="W528" i="28"/>
  <c r="W529" i="28"/>
  <c r="W530" i="28"/>
  <c r="W531" i="28"/>
  <c r="W532" i="28"/>
  <c r="W533" i="28"/>
  <c r="W534" i="28"/>
  <c r="W535" i="28"/>
  <c r="W536" i="28"/>
  <c r="W537" i="28"/>
  <c r="W538" i="28"/>
  <c r="W539" i="28"/>
  <c r="W540" i="28"/>
  <c r="W541" i="28"/>
  <c r="W542" i="28"/>
  <c r="W543" i="28"/>
  <c r="W544" i="28"/>
  <c r="W545" i="28"/>
  <c r="W546" i="28"/>
  <c r="W547" i="28"/>
  <c r="W548" i="28"/>
  <c r="W549" i="28"/>
  <c r="W550" i="28"/>
  <c r="W551" i="28"/>
  <c r="W552" i="28"/>
  <c r="W553" i="28"/>
  <c r="W554" i="28"/>
  <c r="W555" i="28"/>
  <c r="W556" i="28"/>
  <c r="W557" i="28"/>
  <c r="W558" i="28"/>
  <c r="W559" i="28"/>
  <c r="W560" i="28"/>
  <c r="W561" i="28"/>
  <c r="W562" i="28"/>
  <c r="W563" i="28"/>
  <c r="W564" i="28"/>
  <c r="W565" i="28"/>
  <c r="W566" i="28"/>
  <c r="W567" i="28"/>
  <c r="W568" i="28"/>
  <c r="W569" i="28"/>
  <c r="W570" i="28"/>
  <c r="W571" i="28"/>
  <c r="W572" i="28"/>
  <c r="W573" i="28"/>
  <c r="W574" i="28"/>
  <c r="W575" i="28"/>
  <c r="W576" i="28"/>
  <c r="W577" i="28"/>
  <c r="W578" i="28"/>
  <c r="W579" i="28"/>
  <c r="W580" i="28"/>
  <c r="W581" i="28"/>
  <c r="W582" i="28"/>
  <c r="W583" i="28"/>
  <c r="W584" i="28"/>
  <c r="W585" i="28"/>
  <c r="W586" i="28"/>
  <c r="W587" i="28"/>
  <c r="W588" i="28"/>
  <c r="W589" i="28"/>
  <c r="W590" i="28"/>
  <c r="W591" i="28"/>
  <c r="W592" i="28"/>
  <c r="W593" i="28"/>
  <c r="W594" i="28"/>
  <c r="W595" i="28"/>
  <c r="W596" i="28"/>
  <c r="W597" i="28"/>
  <c r="W598" i="28"/>
  <c r="W599" i="28"/>
  <c r="W600" i="28"/>
  <c r="W601" i="28"/>
  <c r="W602" i="28"/>
  <c r="W603" i="28"/>
  <c r="W604" i="28"/>
  <c r="W605" i="28"/>
  <c r="W606" i="28"/>
  <c r="W607" i="28"/>
  <c r="W608" i="28"/>
  <c r="W609" i="28"/>
  <c r="W610" i="28"/>
  <c r="W611" i="28"/>
  <c r="W612" i="28"/>
  <c r="W613" i="28"/>
  <c r="W614" i="28"/>
  <c r="W615" i="28"/>
  <c r="W616" i="28"/>
  <c r="W617" i="28"/>
  <c r="W618" i="28"/>
  <c r="W619" i="28"/>
  <c r="W620" i="28"/>
  <c r="W621" i="28"/>
  <c r="W622" i="28"/>
  <c r="W623" i="28"/>
  <c r="W624" i="28"/>
  <c r="W625" i="28"/>
  <c r="W626" i="28"/>
  <c r="W627" i="28"/>
  <c r="W628" i="28"/>
  <c r="W629" i="28"/>
  <c r="W630" i="28"/>
  <c r="W631" i="28"/>
  <c r="W632" i="28"/>
  <c r="W633" i="28"/>
  <c r="W634" i="28"/>
  <c r="W635" i="28"/>
  <c r="W636" i="28"/>
  <c r="W637" i="28"/>
  <c r="W638" i="28"/>
  <c r="W639" i="28"/>
  <c r="W640" i="28"/>
  <c r="W641" i="28"/>
  <c r="W642" i="28"/>
  <c r="W643" i="28"/>
  <c r="W644" i="28"/>
  <c r="W645" i="28"/>
  <c r="W646" i="28"/>
  <c r="W647" i="28"/>
  <c r="W648" i="28"/>
  <c r="W649" i="28"/>
  <c r="W650" i="28"/>
  <c r="W651" i="28"/>
  <c r="W652" i="28"/>
  <c r="W653" i="28"/>
  <c r="W654" i="28"/>
  <c r="W655" i="28"/>
  <c r="W656" i="28"/>
  <c r="W657" i="28"/>
  <c r="W658" i="28"/>
  <c r="W659" i="28"/>
  <c r="W660" i="28"/>
  <c r="W661" i="28"/>
  <c r="W662" i="28"/>
  <c r="W663" i="28"/>
  <c r="W664" i="28"/>
  <c r="W665" i="28"/>
  <c r="W666" i="28"/>
  <c r="W667" i="28"/>
  <c r="W668" i="28"/>
  <c r="W669" i="28"/>
  <c r="W670" i="28"/>
  <c r="W671" i="28"/>
  <c r="W672" i="28"/>
  <c r="W673" i="28"/>
  <c r="W674" i="28"/>
  <c r="W675" i="28"/>
  <c r="W676" i="28"/>
  <c r="W677" i="28"/>
  <c r="W678" i="28"/>
  <c r="W679" i="28"/>
  <c r="W680" i="28"/>
  <c r="W681" i="28"/>
  <c r="W682" i="28"/>
  <c r="W683" i="28"/>
  <c r="W684" i="28"/>
  <c r="W685" i="28"/>
  <c r="W686" i="28"/>
  <c r="W687" i="28"/>
  <c r="W688" i="28"/>
  <c r="W689" i="28"/>
  <c r="W690" i="28"/>
  <c r="W691" i="28"/>
  <c r="W692" i="28"/>
  <c r="W693" i="28"/>
  <c r="W694" i="28"/>
  <c r="W695" i="28"/>
  <c r="W696" i="28"/>
  <c r="W697" i="28"/>
  <c r="W698" i="28"/>
  <c r="W699" i="28"/>
  <c r="W700" i="28"/>
  <c r="W701" i="28"/>
  <c r="W702" i="28"/>
  <c r="W703" i="28"/>
  <c r="W704" i="28"/>
  <c r="W705" i="28"/>
  <c r="W706" i="28"/>
  <c r="W707" i="28"/>
  <c r="W708" i="28"/>
  <c r="W709" i="28"/>
  <c r="W710" i="28"/>
  <c r="W711" i="28"/>
  <c r="W712" i="28"/>
  <c r="W713" i="28"/>
  <c r="W714" i="28"/>
  <c r="W715" i="28"/>
  <c r="W716" i="28"/>
  <c r="W717" i="28"/>
  <c r="W718" i="28"/>
  <c r="W719" i="28"/>
  <c r="W720" i="28"/>
  <c r="W721" i="28"/>
  <c r="W722" i="28"/>
  <c r="W723" i="28"/>
  <c r="W724" i="28"/>
  <c r="W725" i="28"/>
  <c r="W726" i="28"/>
  <c r="W727" i="28"/>
  <c r="W728" i="28"/>
  <c r="W729" i="28"/>
  <c r="W730" i="28"/>
  <c r="W731" i="28"/>
  <c r="W732" i="28"/>
  <c r="W733" i="28"/>
  <c r="W734" i="28"/>
  <c r="W735" i="28"/>
  <c r="W736" i="28"/>
  <c r="W737" i="28"/>
  <c r="W738" i="28"/>
  <c r="W739" i="28"/>
  <c r="W740" i="28"/>
  <c r="W741" i="28"/>
  <c r="W742" i="28"/>
  <c r="W743" i="28"/>
  <c r="W744" i="28"/>
  <c r="W745" i="28"/>
  <c r="W746" i="28"/>
  <c r="W747" i="28"/>
  <c r="W748" i="28"/>
  <c r="W749" i="28"/>
  <c r="W750" i="28"/>
  <c r="W751" i="28"/>
  <c r="W752" i="28"/>
  <c r="W753" i="28"/>
  <c r="W754" i="28"/>
  <c r="W755" i="28"/>
  <c r="W756" i="28"/>
  <c r="W757" i="28"/>
  <c r="W758" i="28"/>
  <c r="W759" i="28"/>
  <c r="W760" i="28"/>
  <c r="W761" i="28"/>
  <c r="W762" i="28"/>
  <c r="W763" i="28"/>
  <c r="W764" i="28"/>
  <c r="W765" i="28"/>
  <c r="W766" i="28"/>
  <c r="W767" i="28"/>
  <c r="W768" i="28"/>
  <c r="W769" i="28"/>
  <c r="W770" i="28"/>
  <c r="W771" i="28"/>
  <c r="W772" i="28"/>
  <c r="W773" i="28"/>
  <c r="W774" i="28"/>
  <c r="W775" i="28"/>
  <c r="W776" i="28"/>
  <c r="W777" i="28"/>
  <c r="W778" i="28"/>
  <c r="W779" i="28"/>
  <c r="W780" i="28"/>
  <c r="W781" i="28"/>
  <c r="W782" i="28"/>
  <c r="W783" i="28"/>
  <c r="W784" i="28"/>
  <c r="W785" i="28"/>
  <c r="W786" i="28"/>
  <c r="W787" i="28"/>
  <c r="W788" i="28"/>
  <c r="W789" i="28"/>
  <c r="W790" i="28"/>
  <c r="W791" i="28"/>
  <c r="W792" i="28"/>
  <c r="W793" i="28"/>
  <c r="W794" i="28"/>
  <c r="W795" i="28"/>
  <c r="W796" i="28"/>
  <c r="W797" i="28"/>
  <c r="W798" i="28"/>
  <c r="W799" i="28"/>
  <c r="W800" i="28"/>
  <c r="W801" i="28"/>
  <c r="W802" i="28"/>
  <c r="W803" i="28"/>
  <c r="W804" i="28"/>
  <c r="W805" i="28"/>
  <c r="W806" i="28"/>
  <c r="W807" i="28"/>
  <c r="W808" i="28"/>
  <c r="W809" i="28"/>
  <c r="W810" i="28"/>
  <c r="W811" i="28"/>
  <c r="W812" i="28"/>
  <c r="W813" i="28"/>
  <c r="W814" i="28"/>
  <c r="W815" i="28"/>
  <c r="W816" i="28"/>
  <c r="W817" i="28"/>
  <c r="W818" i="28"/>
  <c r="W819" i="28"/>
  <c r="W820" i="28"/>
  <c r="W821" i="28"/>
  <c r="W822" i="28"/>
  <c r="W823" i="28"/>
  <c r="W824" i="28"/>
  <c r="W825" i="28"/>
  <c r="W826" i="28"/>
  <c r="W827" i="28"/>
  <c r="W828" i="28"/>
  <c r="W829" i="28"/>
  <c r="W830" i="28"/>
  <c r="W831" i="28"/>
  <c r="W832" i="28"/>
  <c r="W833" i="28"/>
  <c r="W834" i="28"/>
  <c r="W835" i="28"/>
  <c r="W836" i="28"/>
  <c r="W837" i="28"/>
  <c r="W838" i="28"/>
  <c r="W839" i="28"/>
  <c r="W840" i="28"/>
  <c r="W841" i="28"/>
  <c r="W842" i="28"/>
  <c r="W843" i="28"/>
  <c r="W844" i="28"/>
  <c r="W845" i="28"/>
  <c r="W846" i="28"/>
  <c r="W847" i="28"/>
  <c r="W848" i="28"/>
  <c r="W849" i="28"/>
  <c r="W850" i="28"/>
  <c r="W851" i="28"/>
  <c r="W852" i="28"/>
  <c r="W853" i="28"/>
  <c r="W854" i="28"/>
  <c r="W855" i="28"/>
  <c r="W856" i="28"/>
  <c r="W857" i="28"/>
  <c r="W858" i="28"/>
  <c r="W859" i="28"/>
  <c r="W860" i="28"/>
  <c r="W861" i="28"/>
  <c r="W862" i="28"/>
  <c r="W863" i="28"/>
  <c r="W864" i="28"/>
  <c r="W865" i="28"/>
  <c r="W866" i="28"/>
  <c r="W867" i="28"/>
  <c r="W868" i="28"/>
  <c r="W869" i="28"/>
  <c r="W870" i="28"/>
  <c r="W871" i="28"/>
  <c r="W872" i="28"/>
  <c r="W873" i="28"/>
  <c r="W874" i="28"/>
  <c r="W875" i="28"/>
  <c r="W876" i="28"/>
  <c r="W877" i="28"/>
  <c r="W878" i="28"/>
  <c r="W879" i="28"/>
  <c r="W880" i="28"/>
  <c r="W881" i="28"/>
  <c r="W882" i="28"/>
  <c r="W883" i="28"/>
  <c r="W884" i="28"/>
  <c r="W885" i="28"/>
  <c r="W886" i="28"/>
  <c r="W887" i="28"/>
  <c r="W888" i="28"/>
  <c r="W889" i="28"/>
  <c r="W890" i="28"/>
  <c r="W891" i="28"/>
  <c r="W892" i="28"/>
  <c r="W893" i="28"/>
  <c r="W894" i="28"/>
  <c r="W895" i="28"/>
  <c r="W896" i="28"/>
  <c r="W897" i="28"/>
  <c r="W898" i="28"/>
  <c r="W899" i="28"/>
  <c r="W900" i="28"/>
  <c r="W901" i="28"/>
  <c r="W902" i="28"/>
  <c r="W903" i="28"/>
  <c r="W904" i="28"/>
  <c r="W905" i="28"/>
  <c r="W906" i="28"/>
  <c r="W907" i="28"/>
  <c r="W908" i="28"/>
  <c r="W909" i="28"/>
  <c r="W910" i="28"/>
  <c r="W911" i="28"/>
  <c r="W912" i="28"/>
  <c r="W913" i="28"/>
  <c r="W914" i="28"/>
  <c r="W915" i="28"/>
  <c r="W916" i="28"/>
  <c r="W917" i="28"/>
  <c r="W918" i="28"/>
  <c r="W919" i="28"/>
  <c r="W920" i="28"/>
  <c r="W921" i="28"/>
  <c r="W922" i="28"/>
  <c r="W923" i="28"/>
  <c r="W924" i="28"/>
  <c r="W925" i="28"/>
  <c r="W926" i="28"/>
  <c r="W927" i="28"/>
  <c r="W928" i="28"/>
  <c r="W929" i="28"/>
  <c r="W930" i="28"/>
  <c r="W931" i="28"/>
  <c r="W932" i="28"/>
  <c r="W933" i="28"/>
  <c r="W934" i="28"/>
  <c r="W935" i="28"/>
  <c r="W936" i="28"/>
  <c r="W937" i="28"/>
  <c r="W938" i="28"/>
  <c r="W939" i="28"/>
  <c r="W940" i="28"/>
  <c r="W941" i="28"/>
  <c r="W942" i="28"/>
  <c r="W943" i="28"/>
  <c r="W944" i="28"/>
  <c r="W945" i="28"/>
  <c r="W946" i="28"/>
  <c r="W947" i="28"/>
  <c r="W948" i="28"/>
  <c r="W949" i="28"/>
  <c r="W950" i="28"/>
  <c r="W951" i="28"/>
  <c r="W952" i="28"/>
  <c r="W953" i="28"/>
  <c r="W954" i="28"/>
  <c r="W955" i="28"/>
  <c r="W956" i="28"/>
  <c r="W957" i="28"/>
  <c r="W958" i="28"/>
  <c r="W959" i="28"/>
  <c r="W960" i="28"/>
  <c r="W961" i="28"/>
  <c r="W962" i="28"/>
  <c r="W963" i="28"/>
  <c r="W964" i="28"/>
  <c r="W965" i="28"/>
  <c r="W966" i="28"/>
  <c r="W967" i="28"/>
  <c r="W968" i="28"/>
  <c r="W969" i="28"/>
  <c r="W970" i="28"/>
  <c r="W971" i="28"/>
  <c r="W972" i="28"/>
  <c r="W973" i="28"/>
  <c r="W974" i="28"/>
  <c r="W975" i="28"/>
  <c r="W976" i="28"/>
  <c r="W977" i="28"/>
  <c r="W978" i="28"/>
  <c r="W979" i="28"/>
  <c r="W980" i="28"/>
  <c r="W981" i="28"/>
  <c r="W982" i="28"/>
  <c r="W983" i="28"/>
  <c r="W984" i="28"/>
  <c r="W985" i="28"/>
  <c r="W986" i="28"/>
  <c r="W987" i="28"/>
  <c r="W988" i="28"/>
  <c r="W989" i="28"/>
  <c r="W990" i="28"/>
  <c r="W991" i="28"/>
  <c r="W992" i="28"/>
  <c r="W993" i="28"/>
  <c r="W994" i="28"/>
  <c r="W995" i="28"/>
  <c r="W996" i="28"/>
  <c r="W997" i="28"/>
  <c r="W998" i="28"/>
  <c r="W999" i="28"/>
  <c r="W1000" i="28"/>
  <c r="W1001" i="28"/>
  <c r="W1002" i="28"/>
  <c r="W1003" i="28"/>
  <c r="W1004" i="28"/>
  <c r="W1005" i="28"/>
  <c r="W1006" i="28"/>
  <c r="W1007" i="28"/>
  <c r="W1008" i="28"/>
  <c r="W1009" i="28"/>
  <c r="W1010" i="28"/>
  <c r="W1011" i="28"/>
  <c r="W1012" i="28"/>
  <c r="W1013" i="28"/>
  <c r="W1014" i="28"/>
  <c r="W1015" i="28"/>
  <c r="W1016" i="28"/>
  <c r="W1017" i="28"/>
  <c r="W1018" i="28"/>
  <c r="W1019" i="28"/>
  <c r="W1020" i="28"/>
  <c r="W1021" i="28"/>
  <c r="W1022" i="28"/>
  <c r="W1023" i="28"/>
  <c r="W1024" i="28"/>
  <c r="W1025" i="28"/>
  <c r="W1026" i="28"/>
  <c r="W1027" i="28"/>
  <c r="W1028" i="28"/>
  <c r="W1029" i="28"/>
  <c r="W1030" i="28"/>
  <c r="W1031" i="28"/>
  <c r="W1032" i="28"/>
  <c r="W1033" i="28"/>
  <c r="W1034" i="28"/>
  <c r="W1035" i="28"/>
  <c r="W1036" i="28"/>
  <c r="W1037" i="28"/>
  <c r="W1038" i="28"/>
  <c r="W1039" i="28"/>
  <c r="W1040" i="28"/>
  <c r="W1041" i="28"/>
  <c r="W1042" i="28"/>
  <c r="W1043" i="28"/>
  <c r="W1044" i="28"/>
  <c r="W1045" i="28"/>
  <c r="W1046" i="28"/>
  <c r="W1047" i="28"/>
  <c r="W1048" i="28"/>
  <c r="W1049" i="28"/>
  <c r="W1050" i="28"/>
  <c r="W1051" i="28"/>
  <c r="W1052" i="28"/>
  <c r="W1053" i="28"/>
  <c r="W1054" i="28"/>
  <c r="W1055" i="28"/>
  <c r="W1056" i="28"/>
  <c r="W1057" i="28"/>
  <c r="W1058" i="28"/>
  <c r="W1059" i="28"/>
  <c r="W1060" i="28"/>
  <c r="W1061" i="28"/>
  <c r="W1062" i="28"/>
  <c r="W1063" i="28"/>
  <c r="W1064" i="28"/>
  <c r="W1065" i="28"/>
  <c r="W1066" i="28"/>
  <c r="W1067" i="28"/>
  <c r="W1068" i="28"/>
  <c r="W1069" i="28"/>
  <c r="W1070" i="28"/>
  <c r="W1071" i="28"/>
  <c r="W1072" i="28"/>
  <c r="W1073" i="28"/>
  <c r="W1074" i="28"/>
  <c r="W1075" i="28"/>
  <c r="W1076" i="28"/>
  <c r="W1077" i="28"/>
  <c r="W1078" i="28"/>
  <c r="W1079" i="28"/>
  <c r="W1080" i="28"/>
  <c r="W1081" i="28"/>
  <c r="W1082" i="28"/>
  <c r="W1083" i="28"/>
  <c r="W1084" i="28"/>
  <c r="W1085" i="28"/>
  <c r="W1086" i="28"/>
  <c r="W1087" i="28"/>
  <c r="W1088" i="28"/>
  <c r="W1089" i="28"/>
  <c r="W1090" i="28"/>
  <c r="W1091" i="28"/>
  <c r="W1092" i="28"/>
  <c r="W1093" i="28"/>
  <c r="W1094" i="28"/>
  <c r="W1095" i="28"/>
  <c r="W1096" i="28"/>
  <c r="W1097" i="28"/>
  <c r="W1098" i="28"/>
  <c r="W1099" i="28"/>
  <c r="W1100" i="28"/>
  <c r="W1101" i="28"/>
  <c r="W1102" i="28"/>
  <c r="W1103" i="28"/>
  <c r="W1104" i="28"/>
  <c r="W1105" i="28"/>
  <c r="W1106" i="28"/>
  <c r="W1107" i="28"/>
  <c r="W1108" i="28"/>
  <c r="W1109" i="28"/>
  <c r="W1110" i="28"/>
  <c r="W1111" i="28"/>
  <c r="W1112" i="28"/>
  <c r="W1113" i="28"/>
  <c r="W1114" i="28"/>
  <c r="W1115" i="28"/>
  <c r="W1116" i="28"/>
  <c r="W1117" i="28"/>
  <c r="W1118" i="28"/>
  <c r="W1119" i="28"/>
  <c r="W1120" i="28"/>
  <c r="W1121" i="28"/>
  <c r="W1122" i="28"/>
  <c r="W1123" i="28"/>
  <c r="W1124" i="28"/>
  <c r="W1125" i="28"/>
  <c r="W1126" i="28"/>
  <c r="W1127" i="28"/>
  <c r="W1128" i="28"/>
  <c r="W1129" i="28"/>
  <c r="W1130" i="28"/>
  <c r="W1131" i="28"/>
  <c r="W1132" i="28"/>
  <c r="W1133" i="28"/>
  <c r="W1134" i="28"/>
  <c r="W1135" i="28"/>
  <c r="W1136" i="28"/>
  <c r="W1137" i="28"/>
  <c r="W1138" i="28"/>
  <c r="W1139" i="28"/>
  <c r="W1140" i="28"/>
  <c r="W1141" i="28"/>
  <c r="W1142" i="28"/>
  <c r="W1143" i="28"/>
  <c r="W1144" i="28"/>
  <c r="W1145" i="28"/>
  <c r="W1146" i="28"/>
  <c r="W1147" i="28"/>
  <c r="W1148" i="28"/>
  <c r="W1149" i="28"/>
  <c r="W1150" i="28"/>
  <c r="W1151" i="28"/>
  <c r="W1152" i="28"/>
  <c r="W1153" i="28"/>
  <c r="W1154" i="28"/>
  <c r="W1155" i="28"/>
  <c r="W1156" i="28"/>
  <c r="W1157" i="28"/>
  <c r="W1158" i="28"/>
  <c r="W1159" i="28"/>
  <c r="W1160" i="28"/>
  <c r="W1161" i="28"/>
  <c r="W1162" i="28"/>
  <c r="W1163" i="28"/>
  <c r="W1164" i="28"/>
  <c r="W1165" i="28"/>
  <c r="W1166" i="28"/>
  <c r="W1167" i="28"/>
  <c r="W1168" i="28"/>
  <c r="W1169" i="28"/>
  <c r="W1170" i="28"/>
  <c r="W1171" i="28"/>
  <c r="W1172" i="28"/>
  <c r="W1173" i="28"/>
  <c r="W1174" i="28"/>
  <c r="W1175" i="28"/>
  <c r="W1176" i="28"/>
  <c r="W1177" i="28"/>
  <c r="W1178" i="28"/>
  <c r="W1179" i="28"/>
  <c r="W1180" i="28"/>
  <c r="W1181" i="28"/>
  <c r="W1182" i="28"/>
  <c r="W1183" i="28"/>
  <c r="W1184" i="28"/>
  <c r="W1185" i="28"/>
  <c r="W1186" i="28"/>
  <c r="W1187" i="28"/>
  <c r="W1188" i="28"/>
  <c r="W1189" i="28"/>
  <c r="W1190" i="28"/>
  <c r="W1191" i="28"/>
  <c r="W1192" i="28"/>
  <c r="W1193" i="28"/>
  <c r="W1194" i="28"/>
  <c r="W1195" i="28"/>
  <c r="W1196" i="28"/>
  <c r="W1197" i="28"/>
  <c r="W1198" i="28"/>
  <c r="W1199" i="28"/>
  <c r="W1200" i="28"/>
  <c r="W1201" i="28"/>
  <c r="W1202" i="28"/>
  <c r="W1203" i="28"/>
  <c r="W1204" i="28"/>
  <c r="W1205" i="28"/>
  <c r="W1206" i="28"/>
  <c r="W1207" i="28"/>
  <c r="W1208" i="28"/>
  <c r="W1209" i="28"/>
  <c r="W1210" i="28"/>
  <c r="W1211" i="28"/>
  <c r="W1212" i="28"/>
  <c r="W1213" i="28"/>
  <c r="W1214" i="28"/>
  <c r="W1215" i="28"/>
  <c r="W1216" i="28"/>
  <c r="W1217" i="28"/>
  <c r="W1218" i="28"/>
  <c r="W1219" i="28"/>
  <c r="W1220" i="28"/>
  <c r="W1221" i="28"/>
  <c r="W1222" i="28"/>
  <c r="W1223" i="28"/>
  <c r="W1224" i="28"/>
  <c r="W1225" i="28"/>
  <c r="W1226" i="28"/>
  <c r="W1227" i="28"/>
  <c r="W1228" i="28"/>
  <c r="W1229" i="28"/>
  <c r="W1230" i="28"/>
  <c r="W1231" i="28"/>
  <c r="W1232" i="28"/>
  <c r="W1233" i="28"/>
  <c r="W1234" i="28"/>
  <c r="W1235" i="28"/>
  <c r="W1236" i="28"/>
  <c r="W1237" i="28"/>
  <c r="W1238" i="28"/>
  <c r="W1239" i="28"/>
  <c r="W1240" i="28"/>
  <c r="W1241" i="28"/>
  <c r="W1242" i="28"/>
  <c r="W1243" i="28"/>
  <c r="W1244" i="28"/>
  <c r="W1245" i="28"/>
  <c r="W1246" i="28"/>
  <c r="W1247" i="28"/>
  <c r="W1248" i="28"/>
  <c r="W1249" i="28"/>
  <c r="W1250" i="28"/>
  <c r="W1251" i="28"/>
  <c r="W1252" i="28"/>
  <c r="W1253" i="28"/>
  <c r="W1254" i="28"/>
  <c r="W1255" i="28"/>
  <c r="W1256" i="28"/>
  <c r="W1257" i="28"/>
  <c r="W1258" i="28"/>
  <c r="W1259" i="28"/>
  <c r="W1260" i="28"/>
  <c r="W1261" i="28"/>
  <c r="W1262" i="28"/>
  <c r="W1263" i="28"/>
  <c r="W1264" i="28"/>
  <c r="W1265" i="28"/>
  <c r="W1266" i="28"/>
  <c r="W1267" i="28"/>
  <c r="W1268" i="28"/>
  <c r="W1269" i="28"/>
  <c r="W1270" i="28"/>
  <c r="W1271" i="28"/>
  <c r="W1272" i="28"/>
  <c r="W1273" i="28"/>
  <c r="W1274" i="28"/>
  <c r="W1275" i="28"/>
  <c r="W1276" i="28"/>
  <c r="W1277" i="28"/>
  <c r="W1278" i="28"/>
  <c r="W1279" i="28"/>
  <c r="W1280" i="28"/>
  <c r="W1281" i="28"/>
  <c r="W1282" i="28"/>
  <c r="W1283" i="28"/>
  <c r="W1284" i="28"/>
  <c r="W1285" i="28"/>
  <c r="W1286" i="28"/>
  <c r="W1287" i="28"/>
  <c r="W1288" i="28"/>
  <c r="W1289" i="28"/>
  <c r="W1290" i="28"/>
  <c r="W1291" i="28"/>
  <c r="W1292" i="28"/>
  <c r="W1293" i="28"/>
  <c r="W1294" i="28"/>
  <c r="W1295" i="28"/>
  <c r="W1296" i="28"/>
  <c r="W1297" i="28"/>
  <c r="W1298" i="28"/>
  <c r="W1299" i="28"/>
  <c r="W1300" i="28"/>
  <c r="W1301" i="28"/>
  <c r="W1302" i="28"/>
  <c r="W1303" i="28"/>
  <c r="W1304" i="28"/>
  <c r="W1305" i="28"/>
  <c r="W1306" i="28"/>
  <c r="W1307" i="28"/>
  <c r="W1308" i="28"/>
  <c r="W1309" i="28"/>
  <c r="W1310" i="28"/>
  <c r="W1311" i="28"/>
  <c r="W1312" i="28"/>
  <c r="W1313" i="28"/>
  <c r="W1314" i="28"/>
  <c r="W1315" i="28"/>
  <c r="W1316" i="28"/>
  <c r="W1317" i="28"/>
  <c r="W1318" i="28"/>
  <c r="W1319" i="28"/>
  <c r="W1320" i="28"/>
  <c r="W1321" i="28"/>
  <c r="W1322" i="28"/>
  <c r="W1323" i="28"/>
  <c r="W1324" i="28"/>
  <c r="W1325" i="28"/>
  <c r="W1326" i="28"/>
  <c r="W1327" i="28"/>
  <c r="W1328" i="28"/>
  <c r="W1329" i="28"/>
  <c r="W1330" i="28"/>
  <c r="W1331" i="28"/>
  <c r="W1332" i="28"/>
  <c r="W1333" i="28"/>
  <c r="W1334" i="28"/>
  <c r="W1335" i="28"/>
  <c r="W1336" i="28"/>
  <c r="W1337" i="28"/>
  <c r="W1338" i="28"/>
  <c r="W1339" i="28"/>
  <c r="W1340" i="28"/>
  <c r="W1341" i="28"/>
  <c r="W1342" i="28"/>
  <c r="W1343" i="28"/>
  <c r="W1344" i="28"/>
  <c r="W1345" i="28"/>
  <c r="W1346" i="28"/>
  <c r="W1347" i="28"/>
  <c r="W1348" i="28"/>
  <c r="W1349" i="28"/>
  <c r="W1350" i="28"/>
  <c r="W1351" i="28"/>
  <c r="W1352" i="28"/>
  <c r="W1353" i="28"/>
  <c r="W1354" i="28"/>
  <c r="W1355" i="28"/>
  <c r="W1356" i="28"/>
  <c r="W1357" i="28"/>
  <c r="W1358" i="28"/>
  <c r="W1359" i="28"/>
  <c r="W1360" i="28"/>
  <c r="W1361" i="28"/>
  <c r="W1362" i="28"/>
  <c r="W1363" i="28"/>
  <c r="W1364" i="28"/>
  <c r="W1365" i="28"/>
  <c r="W1366" i="28"/>
  <c r="W1367" i="28"/>
  <c r="W1368" i="28"/>
  <c r="W1369" i="28"/>
  <c r="W1370" i="28"/>
  <c r="W1371" i="28"/>
  <c r="W1372" i="28"/>
  <c r="W1373" i="28"/>
  <c r="W1374" i="28"/>
  <c r="W1375" i="28"/>
  <c r="W1376" i="28"/>
  <c r="W1377" i="28"/>
  <c r="W1378" i="28"/>
  <c r="W1379" i="28"/>
  <c r="W1380" i="28"/>
  <c r="W1381" i="28"/>
  <c r="W1382" i="28"/>
  <c r="W1383" i="28"/>
  <c r="W1384" i="28"/>
  <c r="W1385" i="28"/>
  <c r="W1386" i="28"/>
  <c r="W1387" i="28"/>
  <c r="W1388" i="28"/>
  <c r="W1389" i="28"/>
  <c r="W1390" i="28"/>
  <c r="W1391" i="28"/>
  <c r="W1392" i="28"/>
  <c r="W1393" i="28"/>
  <c r="W1394" i="28"/>
  <c r="W1395" i="28"/>
  <c r="W1396" i="28"/>
  <c r="W1397" i="28"/>
  <c r="W1398" i="28"/>
  <c r="W1399" i="28"/>
  <c r="W1400" i="28"/>
  <c r="W1401" i="28"/>
  <c r="W1402" i="28"/>
  <c r="W1403" i="28"/>
  <c r="W1404" i="28"/>
  <c r="W1405" i="28"/>
  <c r="W1406" i="28"/>
  <c r="W1407" i="28"/>
  <c r="W1408" i="28"/>
  <c r="W1409" i="28"/>
  <c r="W1410" i="28"/>
  <c r="W1411" i="28"/>
  <c r="W1412" i="28"/>
  <c r="W1413" i="28"/>
  <c r="W1414" i="28"/>
  <c r="W1415" i="28"/>
  <c r="W1416" i="28"/>
  <c r="W1417" i="28"/>
  <c r="W1418" i="28"/>
  <c r="W1419" i="28"/>
  <c r="W1420" i="28"/>
  <c r="W1421" i="28"/>
  <c r="W1422" i="28"/>
  <c r="W1423" i="28"/>
  <c r="W1424" i="28"/>
  <c r="W1425" i="28"/>
  <c r="W1426" i="28"/>
  <c r="W1427" i="28"/>
  <c r="W1428" i="28"/>
  <c r="W1429" i="28"/>
  <c r="W1430" i="28"/>
  <c r="W1431" i="28"/>
  <c r="W1432" i="28"/>
  <c r="W1433" i="28"/>
  <c r="W1434" i="28"/>
  <c r="W1435" i="28"/>
  <c r="W1436" i="28"/>
  <c r="W1437" i="28"/>
  <c r="W1438" i="28"/>
  <c r="W1439" i="28"/>
  <c r="W1440" i="28"/>
  <c r="W1441" i="28"/>
  <c r="W1442" i="28"/>
  <c r="W1443" i="28"/>
  <c r="W1444" i="28"/>
  <c r="W1445" i="28"/>
  <c r="W1446" i="28"/>
  <c r="W1447" i="28"/>
  <c r="W1448" i="28"/>
  <c r="W1449" i="28"/>
  <c r="W1450" i="28"/>
  <c r="W1451" i="28"/>
  <c r="W1452" i="28"/>
  <c r="W1453" i="28"/>
  <c r="W1454" i="28"/>
  <c r="W1455" i="28"/>
  <c r="W1456" i="28"/>
  <c r="W1457" i="28"/>
  <c r="W1458" i="28"/>
  <c r="W1459" i="28"/>
  <c r="W1460" i="28"/>
  <c r="W1461" i="28"/>
  <c r="W1462" i="28"/>
  <c r="W1463" i="28"/>
  <c r="W1464" i="28"/>
  <c r="W1465" i="28"/>
  <c r="W1466" i="28"/>
  <c r="W1467" i="28"/>
  <c r="W1468" i="28"/>
  <c r="W1469" i="28"/>
  <c r="W1470" i="28"/>
  <c r="W1471" i="28"/>
  <c r="W1472" i="28"/>
  <c r="W1473" i="28"/>
  <c r="W1474" i="28"/>
  <c r="W1475" i="28"/>
  <c r="W1476" i="28"/>
  <c r="W1477" i="28"/>
  <c r="W1478" i="28"/>
  <c r="W1479" i="28"/>
  <c r="W1480" i="28"/>
  <c r="W1481" i="28"/>
  <c r="W1482" i="28"/>
  <c r="W1483" i="28"/>
  <c r="W1484" i="28"/>
  <c r="W1485" i="28"/>
  <c r="W1486" i="28"/>
  <c r="W1487" i="28"/>
  <c r="W1488" i="28"/>
  <c r="W1489" i="28"/>
  <c r="W1490" i="28"/>
  <c r="W1491" i="28"/>
  <c r="W1492" i="28"/>
  <c r="W1493" i="28"/>
  <c r="W1494" i="28"/>
  <c r="W1495" i="28"/>
  <c r="W1496" i="28"/>
  <c r="W1497" i="28"/>
  <c r="W1498" i="28"/>
  <c r="W1499" i="28"/>
  <c r="W1500" i="28"/>
  <c r="W1501" i="28"/>
  <c r="W1502" i="28"/>
  <c r="W1503" i="28"/>
  <c r="W1504" i="28"/>
  <c r="W1505" i="28"/>
  <c r="W1506" i="28"/>
  <c r="W1507" i="28"/>
  <c r="W1508" i="28"/>
  <c r="W1509" i="28"/>
  <c r="W1510" i="28"/>
  <c r="W1511" i="28"/>
  <c r="W1512" i="28"/>
  <c r="W1513" i="28"/>
  <c r="W1514" i="28"/>
  <c r="W1515" i="28"/>
  <c r="W1516" i="28"/>
  <c r="W1517" i="28"/>
  <c r="W1518" i="28"/>
  <c r="W1519" i="28"/>
  <c r="W1520" i="28"/>
  <c r="W1521" i="28"/>
  <c r="W1522" i="28"/>
  <c r="W1523" i="28"/>
  <c r="W1524" i="28"/>
  <c r="W1525" i="28"/>
  <c r="W1526" i="28"/>
  <c r="W1527" i="28"/>
  <c r="W1528" i="28"/>
  <c r="W1529" i="28"/>
  <c r="W1530" i="28"/>
  <c r="W1531" i="28"/>
  <c r="W1532" i="28"/>
  <c r="W1533" i="28"/>
  <c r="W1534" i="28"/>
  <c r="W1535" i="28"/>
  <c r="W1536" i="28"/>
  <c r="W1537" i="28"/>
  <c r="W1538" i="28"/>
  <c r="W1539" i="28"/>
  <c r="W1540" i="28"/>
  <c r="W1541" i="28"/>
  <c r="W1542" i="28"/>
  <c r="W1543" i="28"/>
  <c r="W1544" i="28"/>
  <c r="W1545" i="28"/>
  <c r="W1546" i="28"/>
  <c r="W1547" i="28"/>
  <c r="W1548" i="28"/>
  <c r="W1549" i="28"/>
  <c r="W1550" i="28"/>
  <c r="W1551" i="28"/>
  <c r="W1552" i="28"/>
  <c r="W1553" i="28"/>
  <c r="W1554" i="28"/>
  <c r="W1555" i="28"/>
  <c r="W1556" i="28"/>
  <c r="W1557" i="28"/>
  <c r="W1558" i="28"/>
  <c r="W1559" i="28"/>
  <c r="W1560" i="28"/>
  <c r="W1561" i="28"/>
  <c r="W1562" i="28"/>
  <c r="W1563" i="28"/>
  <c r="W1564" i="28"/>
  <c r="W1565" i="28"/>
  <c r="W1566" i="28"/>
  <c r="W1567" i="28"/>
  <c r="W1568" i="28"/>
  <c r="W1569" i="28"/>
  <c r="W1570" i="28"/>
  <c r="W1571" i="28"/>
  <c r="W1572" i="28"/>
  <c r="W1573" i="28"/>
  <c r="W1574" i="28"/>
  <c r="W1575" i="28"/>
  <c r="W1576" i="28"/>
  <c r="W1577" i="28"/>
  <c r="W1578" i="28"/>
  <c r="W1579" i="28"/>
  <c r="W1580" i="28"/>
  <c r="W1581" i="28"/>
  <c r="W1582" i="28"/>
  <c r="W1583" i="28"/>
  <c r="W1584" i="28"/>
  <c r="W1585" i="28"/>
  <c r="W1586" i="28"/>
  <c r="W1587" i="28"/>
  <c r="W1588" i="28"/>
  <c r="W1589" i="28"/>
  <c r="W1590" i="28"/>
  <c r="W1591" i="28"/>
  <c r="W1592" i="28"/>
  <c r="W1593" i="28"/>
  <c r="W1594" i="28"/>
  <c r="W1595" i="28"/>
  <c r="W1596" i="28"/>
  <c r="W1597" i="28"/>
  <c r="W1598" i="28"/>
  <c r="W1599" i="28"/>
  <c r="W1600" i="28"/>
  <c r="W1601" i="28"/>
  <c r="W1602" i="28"/>
  <c r="W1603" i="28"/>
  <c r="W1604" i="28"/>
  <c r="W1605" i="28"/>
  <c r="W1606" i="28"/>
  <c r="W1607" i="28"/>
  <c r="W1608" i="28"/>
  <c r="W1609" i="28"/>
  <c r="W1610" i="28"/>
  <c r="W1611" i="28"/>
  <c r="W1612" i="28"/>
  <c r="W1613" i="28"/>
  <c r="W1614" i="28"/>
  <c r="W1615" i="28"/>
  <c r="W1616" i="28"/>
  <c r="W1617" i="28"/>
  <c r="W1618" i="28"/>
  <c r="W1619" i="28"/>
  <c r="W1620" i="28"/>
  <c r="W1621" i="28"/>
  <c r="W1622" i="28"/>
  <c r="W1623" i="28"/>
  <c r="W1624" i="28"/>
  <c r="W1625" i="28"/>
  <c r="W1626" i="28"/>
  <c r="W1627" i="28"/>
  <c r="W1628" i="28"/>
  <c r="W1629" i="28"/>
  <c r="W1630" i="28"/>
  <c r="W1631" i="28"/>
  <c r="W1632" i="28"/>
  <c r="W1633" i="28"/>
  <c r="W1634" i="28"/>
  <c r="W1635" i="28"/>
  <c r="W1636" i="28"/>
  <c r="W1637" i="28"/>
  <c r="W1638" i="28"/>
  <c r="W1639" i="28"/>
  <c r="W1640" i="28"/>
  <c r="W1641" i="28"/>
  <c r="W1642" i="28"/>
  <c r="W1643" i="28"/>
  <c r="W1644" i="28"/>
  <c r="W1645" i="28"/>
  <c r="W1646" i="28"/>
  <c r="W1647" i="28"/>
  <c r="W1648" i="28"/>
  <c r="W1649" i="28"/>
  <c r="W1650" i="28"/>
  <c r="W1651" i="28"/>
  <c r="W1652" i="28"/>
  <c r="W1653" i="28"/>
  <c r="W1654" i="28"/>
  <c r="W1655" i="28"/>
  <c r="W1656" i="28"/>
  <c r="W1657" i="28"/>
  <c r="W1658" i="28"/>
  <c r="W1659" i="28"/>
  <c r="W1660" i="28"/>
  <c r="W1661" i="28"/>
  <c r="W1662" i="28"/>
  <c r="W1663" i="28"/>
  <c r="W1664" i="28"/>
  <c r="W1665" i="28"/>
  <c r="W1666" i="28"/>
  <c r="W1667" i="28"/>
  <c r="W1668" i="28"/>
  <c r="W1669" i="28"/>
  <c r="W1670" i="28"/>
  <c r="W1671" i="28"/>
  <c r="W1672" i="28"/>
  <c r="W1673" i="28"/>
  <c r="W1674" i="28"/>
  <c r="W1675" i="28"/>
  <c r="W1676" i="28"/>
  <c r="W1677" i="28"/>
  <c r="W1678" i="28"/>
  <c r="W1679" i="28"/>
  <c r="W1680" i="28"/>
  <c r="W1681" i="28"/>
  <c r="W1682" i="28"/>
  <c r="W1683" i="28"/>
  <c r="W1684" i="28"/>
  <c r="W1685" i="28"/>
  <c r="W1686" i="28"/>
  <c r="W1687" i="28"/>
  <c r="W1688" i="28"/>
  <c r="W1689" i="28"/>
  <c r="W1690" i="28"/>
  <c r="W1691" i="28"/>
  <c r="W1692" i="28"/>
  <c r="W1693" i="28"/>
  <c r="W1694" i="28"/>
  <c r="W1695" i="28"/>
  <c r="W1696" i="28"/>
  <c r="W1697" i="28"/>
  <c r="W1698" i="28"/>
  <c r="W1699" i="28"/>
  <c r="W1700" i="28"/>
  <c r="W1701" i="28"/>
  <c r="W1702" i="28"/>
  <c r="W1703" i="28"/>
  <c r="W1704" i="28"/>
  <c r="W1705" i="28"/>
  <c r="W1706" i="28"/>
  <c r="W1707" i="28"/>
  <c r="W1708" i="28"/>
  <c r="W1709" i="28"/>
  <c r="W1710" i="28"/>
  <c r="W1711" i="28"/>
  <c r="W1712" i="28"/>
  <c r="W1713" i="28"/>
  <c r="W1714" i="28"/>
  <c r="W1715" i="28"/>
  <c r="W1716" i="28"/>
  <c r="W1717" i="28"/>
  <c r="W1718" i="28"/>
  <c r="W1719" i="28"/>
  <c r="W1720" i="28"/>
  <c r="W1721" i="28"/>
  <c r="W1722" i="28"/>
  <c r="W1723" i="28"/>
  <c r="W1724" i="28"/>
  <c r="W1725" i="28"/>
  <c r="W1726" i="28"/>
  <c r="V2" i="28"/>
  <c r="V3" i="28"/>
  <c r="V4" i="28"/>
  <c r="V5" i="28"/>
  <c r="V6" i="28"/>
  <c r="V7" i="28"/>
  <c r="V8" i="28"/>
  <c r="V9" i="28"/>
  <c r="V10" i="28"/>
  <c r="V11" i="28"/>
  <c r="V12" i="28"/>
  <c r="V13" i="28"/>
  <c r="V14" i="28"/>
  <c r="V15" i="28"/>
  <c r="V16" i="28"/>
  <c r="V17" i="28"/>
  <c r="V18" i="28"/>
  <c r="V19" i="28"/>
  <c r="V20" i="28"/>
  <c r="V21" i="28"/>
  <c r="V22" i="28"/>
  <c r="V23" i="28"/>
  <c r="V24" i="28"/>
  <c r="V25" i="28"/>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V212" i="28"/>
  <c r="V213" i="28"/>
  <c r="V214" i="28"/>
  <c r="V215" i="28"/>
  <c r="V216" i="28"/>
  <c r="V217" i="28"/>
  <c r="V218" i="28"/>
  <c r="V219" i="28"/>
  <c r="V220" i="28"/>
  <c r="V221" i="28"/>
  <c r="V222" i="28"/>
  <c r="V223" i="28"/>
  <c r="V224" i="28"/>
  <c r="V225" i="28"/>
  <c r="V226" i="28"/>
  <c r="V227" i="28"/>
  <c r="V228" i="28"/>
  <c r="V229" i="28"/>
  <c r="V230" i="28"/>
  <c r="V231" i="28"/>
  <c r="V232" i="28"/>
  <c r="V233" i="28"/>
  <c r="V234" i="28"/>
  <c r="V235" i="28"/>
  <c r="V236" i="28"/>
  <c r="V237" i="28"/>
  <c r="V238" i="28"/>
  <c r="V239" i="28"/>
  <c r="V240" i="28"/>
  <c r="V241" i="28"/>
  <c r="V242" i="28"/>
  <c r="V243" i="28"/>
  <c r="V244" i="28"/>
  <c r="V245" i="28"/>
  <c r="V246" i="28"/>
  <c r="V247" i="28"/>
  <c r="V248" i="28"/>
  <c r="V249" i="28"/>
  <c r="V250" i="28"/>
  <c r="V251" i="28"/>
  <c r="V252" i="28"/>
  <c r="V253" i="28"/>
  <c r="V254" i="28"/>
  <c r="V255" i="28"/>
  <c r="V256" i="28"/>
  <c r="V257" i="28"/>
  <c r="V258" i="28"/>
  <c r="V259" i="28"/>
  <c r="V260" i="28"/>
  <c r="V261" i="28"/>
  <c r="V262" i="28"/>
  <c r="V263" i="28"/>
  <c r="V264" i="28"/>
  <c r="V265" i="28"/>
  <c r="V266" i="28"/>
  <c r="V267" i="28"/>
  <c r="V268" i="28"/>
  <c r="V269" i="28"/>
  <c r="V270" i="28"/>
  <c r="V271" i="28"/>
  <c r="V272" i="28"/>
  <c r="V273" i="28"/>
  <c r="V274" i="28"/>
  <c r="V275" i="28"/>
  <c r="V276" i="28"/>
  <c r="V277" i="28"/>
  <c r="V278" i="28"/>
  <c r="V279" i="28"/>
  <c r="V280" i="28"/>
  <c r="V281" i="28"/>
  <c r="V282" i="28"/>
  <c r="V283" i="28"/>
  <c r="V284" i="28"/>
  <c r="V285" i="28"/>
  <c r="V286" i="28"/>
  <c r="V287" i="28"/>
  <c r="V288" i="28"/>
  <c r="V289" i="28"/>
  <c r="V290" i="28"/>
  <c r="V291" i="28"/>
  <c r="V292" i="28"/>
  <c r="V293" i="28"/>
  <c r="V294" i="28"/>
  <c r="V295" i="28"/>
  <c r="V296" i="28"/>
  <c r="V297" i="28"/>
  <c r="V298" i="28"/>
  <c r="V299" i="28"/>
  <c r="V300" i="28"/>
  <c r="V301" i="28"/>
  <c r="V302" i="28"/>
  <c r="V303" i="28"/>
  <c r="V304" i="28"/>
  <c r="V305" i="28"/>
  <c r="V306" i="28"/>
  <c r="V307" i="28"/>
  <c r="V308" i="28"/>
  <c r="V309" i="28"/>
  <c r="V310" i="28"/>
  <c r="V311" i="28"/>
  <c r="V312" i="28"/>
  <c r="V313" i="28"/>
  <c r="V314" i="28"/>
  <c r="V315" i="28"/>
  <c r="V316" i="28"/>
  <c r="V317" i="28"/>
  <c r="V318" i="28"/>
  <c r="V319" i="28"/>
  <c r="V320" i="28"/>
  <c r="V321" i="28"/>
  <c r="V322" i="28"/>
  <c r="V323" i="28"/>
  <c r="V324" i="28"/>
  <c r="V325" i="28"/>
  <c r="V326" i="28"/>
  <c r="V327" i="28"/>
  <c r="V328" i="28"/>
  <c r="V329" i="28"/>
  <c r="V330" i="28"/>
  <c r="V331" i="28"/>
  <c r="V332" i="2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76" i="28"/>
  <c r="V377" i="28"/>
  <c r="V378" i="28"/>
  <c r="V379" i="28"/>
  <c r="V380" i="28"/>
  <c r="V381" i="28"/>
  <c r="V382" i="28"/>
  <c r="V383" i="28"/>
  <c r="V384" i="28"/>
  <c r="V385" i="28"/>
  <c r="V386" i="28"/>
  <c r="V387" i="28"/>
  <c r="V388" i="28"/>
  <c r="V389" i="28"/>
  <c r="V390" i="28"/>
  <c r="V391" i="28"/>
  <c r="V392" i="28"/>
  <c r="V393" i="28"/>
  <c r="V394" i="28"/>
  <c r="V395" i="28"/>
  <c r="V396" i="28"/>
  <c r="V397" i="28"/>
  <c r="V398" i="28"/>
  <c r="V399" i="28"/>
  <c r="V400" i="28"/>
  <c r="V401" i="28"/>
  <c r="V402" i="28"/>
  <c r="V403" i="28"/>
  <c r="V404" i="28"/>
  <c r="V405" i="28"/>
  <c r="V406" i="28"/>
  <c r="V407" i="28"/>
  <c r="V408" i="28"/>
  <c r="V409" i="28"/>
  <c r="V410" i="28"/>
  <c r="V411" i="28"/>
  <c r="V412" i="28"/>
  <c r="V413" i="28"/>
  <c r="V414" i="28"/>
  <c r="V415" i="28"/>
  <c r="V416" i="28"/>
  <c r="V417" i="28"/>
  <c r="V418" i="28"/>
  <c r="V419" i="28"/>
  <c r="V420" i="28"/>
  <c r="V421" i="28"/>
  <c r="V422" i="28"/>
  <c r="V423" i="28"/>
  <c r="V424" i="28"/>
  <c r="V425" i="28"/>
  <c r="V426" i="28"/>
  <c r="V427" i="28"/>
  <c r="V428" i="28"/>
  <c r="V429" i="28"/>
  <c r="V430" i="28"/>
  <c r="V431" i="28"/>
  <c r="V432" i="28"/>
  <c r="V433" i="28"/>
  <c r="V434" i="28"/>
  <c r="V435" i="28"/>
  <c r="V436" i="28"/>
  <c r="V437" i="28"/>
  <c r="V438" i="28"/>
  <c r="V439" i="28"/>
  <c r="V440" i="28"/>
  <c r="V441" i="28"/>
  <c r="V442" i="28"/>
  <c r="V443" i="28"/>
  <c r="V444" i="28"/>
  <c r="V445" i="28"/>
  <c r="V446" i="28"/>
  <c r="V447" i="28"/>
  <c r="V448" i="28"/>
  <c r="V449" i="28"/>
  <c r="V450" i="28"/>
  <c r="V451" i="28"/>
  <c r="V452" i="28"/>
  <c r="V453" i="28"/>
  <c r="V454" i="28"/>
  <c r="V455" i="28"/>
  <c r="V456" i="28"/>
  <c r="V457" i="28"/>
  <c r="V458" i="28"/>
  <c r="V459" i="28"/>
  <c r="V460" i="28"/>
  <c r="V461" i="28"/>
  <c r="V462" i="28"/>
  <c r="V463" i="28"/>
  <c r="V464" i="28"/>
  <c r="V465" i="28"/>
  <c r="V466" i="28"/>
  <c r="V467" i="28"/>
  <c r="V468" i="28"/>
  <c r="V469" i="28"/>
  <c r="V470" i="28"/>
  <c r="V471" i="28"/>
  <c r="V472" i="28"/>
  <c r="V473" i="28"/>
  <c r="V474" i="28"/>
  <c r="V475" i="28"/>
  <c r="V476" i="28"/>
  <c r="V477" i="28"/>
  <c r="V478" i="28"/>
  <c r="V479" i="28"/>
  <c r="V480" i="28"/>
  <c r="V481" i="28"/>
  <c r="V482" i="28"/>
  <c r="V483" i="28"/>
  <c r="V484" i="28"/>
  <c r="V485" i="28"/>
  <c r="V486" i="28"/>
  <c r="V487" i="28"/>
  <c r="V488" i="28"/>
  <c r="V489" i="28"/>
  <c r="V490" i="28"/>
  <c r="V491" i="28"/>
  <c r="V492" i="28"/>
  <c r="V493" i="28"/>
  <c r="V494" i="28"/>
  <c r="V495" i="28"/>
  <c r="V496" i="28"/>
  <c r="V497" i="28"/>
  <c r="V498" i="28"/>
  <c r="V499" i="28"/>
  <c r="V500" i="28"/>
  <c r="V501" i="28"/>
  <c r="V502" i="28"/>
  <c r="V503" i="28"/>
  <c r="V504" i="28"/>
  <c r="V505" i="28"/>
  <c r="V506" i="28"/>
  <c r="V507" i="28"/>
  <c r="V508" i="28"/>
  <c r="V509" i="28"/>
  <c r="V510" i="28"/>
  <c r="V511" i="28"/>
  <c r="V512" i="28"/>
  <c r="V513" i="28"/>
  <c r="V514" i="28"/>
  <c r="V515" i="28"/>
  <c r="V516" i="28"/>
  <c r="V517" i="28"/>
  <c r="V518" i="28"/>
  <c r="V519" i="28"/>
  <c r="V520" i="28"/>
  <c r="V521" i="28"/>
  <c r="V522" i="28"/>
  <c r="V523" i="28"/>
  <c r="V524" i="28"/>
  <c r="V525" i="28"/>
  <c r="V526" i="28"/>
  <c r="V527" i="28"/>
  <c r="V528" i="28"/>
  <c r="V529" i="28"/>
  <c r="V530" i="28"/>
  <c r="V531" i="28"/>
  <c r="V532" i="28"/>
  <c r="V533" i="28"/>
  <c r="V534" i="28"/>
  <c r="V535" i="28"/>
  <c r="V536" i="28"/>
  <c r="V537" i="28"/>
  <c r="V538" i="28"/>
  <c r="V539" i="28"/>
  <c r="V540" i="28"/>
  <c r="V541" i="28"/>
  <c r="V542" i="28"/>
  <c r="V543" i="28"/>
  <c r="V544" i="28"/>
  <c r="V545" i="28"/>
  <c r="V546" i="28"/>
  <c r="V547" i="28"/>
  <c r="V548" i="28"/>
  <c r="V549" i="28"/>
  <c r="V550" i="28"/>
  <c r="V551" i="28"/>
  <c r="V552" i="28"/>
  <c r="V553" i="28"/>
  <c r="V554" i="28"/>
  <c r="V555" i="28"/>
  <c r="V556" i="28"/>
  <c r="V557" i="28"/>
  <c r="V558" i="28"/>
  <c r="V559" i="28"/>
  <c r="V560" i="28"/>
  <c r="V561" i="28"/>
  <c r="V562" i="28"/>
  <c r="V563" i="28"/>
  <c r="V564" i="28"/>
  <c r="V565" i="28"/>
  <c r="V566" i="28"/>
  <c r="V567" i="28"/>
  <c r="V568" i="28"/>
  <c r="V569" i="28"/>
  <c r="V570" i="28"/>
  <c r="V571" i="28"/>
  <c r="V572" i="28"/>
  <c r="V573" i="28"/>
  <c r="V574" i="28"/>
  <c r="V575" i="28"/>
  <c r="V576" i="28"/>
  <c r="V577" i="28"/>
  <c r="V578" i="28"/>
  <c r="V579" i="28"/>
  <c r="V580" i="28"/>
  <c r="V581" i="28"/>
  <c r="V582" i="28"/>
  <c r="V583" i="28"/>
  <c r="V584" i="28"/>
  <c r="V585" i="28"/>
  <c r="V586" i="28"/>
  <c r="V587" i="28"/>
  <c r="V588" i="28"/>
  <c r="V589" i="28"/>
  <c r="V590" i="28"/>
  <c r="V591" i="28"/>
  <c r="V592" i="28"/>
  <c r="V593" i="28"/>
  <c r="V594" i="28"/>
  <c r="V595" i="28"/>
  <c r="V596" i="28"/>
  <c r="V597" i="28"/>
  <c r="V598" i="28"/>
  <c r="V599" i="28"/>
  <c r="V600" i="28"/>
  <c r="V601" i="28"/>
  <c r="V602" i="28"/>
  <c r="V603" i="28"/>
  <c r="V604" i="28"/>
  <c r="V605" i="28"/>
  <c r="V606" i="28"/>
  <c r="V607" i="28"/>
  <c r="V608" i="28"/>
  <c r="V609" i="28"/>
  <c r="V610" i="28"/>
  <c r="V611" i="28"/>
  <c r="V612" i="28"/>
  <c r="V613" i="28"/>
  <c r="V614" i="28"/>
  <c r="V615" i="28"/>
  <c r="V616" i="28"/>
  <c r="V617" i="28"/>
  <c r="V618" i="28"/>
  <c r="V619" i="28"/>
  <c r="V620" i="28"/>
  <c r="V621" i="28"/>
  <c r="V622" i="28"/>
  <c r="V623" i="28"/>
  <c r="V624" i="28"/>
  <c r="V625" i="28"/>
  <c r="V626" i="28"/>
  <c r="V627" i="28"/>
  <c r="V628" i="28"/>
  <c r="V629" i="28"/>
  <c r="V630" i="28"/>
  <c r="V631" i="28"/>
  <c r="V632" i="28"/>
  <c r="V633" i="28"/>
  <c r="V634" i="28"/>
  <c r="V635" i="28"/>
  <c r="V636" i="28"/>
  <c r="V637" i="28"/>
  <c r="V638" i="28"/>
  <c r="V639" i="28"/>
  <c r="V640" i="28"/>
  <c r="V641" i="28"/>
  <c r="V642" i="28"/>
  <c r="V643" i="28"/>
  <c r="V644" i="28"/>
  <c r="V645" i="28"/>
  <c r="V646" i="28"/>
  <c r="V647" i="28"/>
  <c r="V648" i="28"/>
  <c r="V649" i="28"/>
  <c r="V650" i="28"/>
  <c r="V651" i="28"/>
  <c r="V652" i="28"/>
  <c r="V653" i="28"/>
  <c r="V654" i="28"/>
  <c r="V655" i="28"/>
  <c r="V656" i="28"/>
  <c r="V657" i="28"/>
  <c r="V658" i="28"/>
  <c r="V659" i="28"/>
  <c r="V660" i="28"/>
  <c r="V661" i="28"/>
  <c r="V662" i="28"/>
  <c r="V663" i="28"/>
  <c r="V664" i="28"/>
  <c r="V665" i="28"/>
  <c r="V666" i="28"/>
  <c r="V667" i="28"/>
  <c r="V668" i="28"/>
  <c r="V669" i="28"/>
  <c r="V670" i="28"/>
  <c r="V671" i="28"/>
  <c r="V672" i="28"/>
  <c r="V673" i="28"/>
  <c r="V674" i="28"/>
  <c r="V675" i="28"/>
  <c r="V676" i="28"/>
  <c r="V677" i="28"/>
  <c r="V678" i="28"/>
  <c r="V679" i="28"/>
  <c r="V680" i="28"/>
  <c r="V681" i="28"/>
  <c r="V682" i="28"/>
  <c r="V683" i="28"/>
  <c r="V684" i="28"/>
  <c r="V685" i="28"/>
  <c r="V686" i="28"/>
  <c r="V687" i="28"/>
  <c r="V688" i="28"/>
  <c r="V689" i="28"/>
  <c r="V690" i="28"/>
  <c r="V691" i="28"/>
  <c r="V692" i="28"/>
  <c r="V693" i="28"/>
  <c r="V694" i="28"/>
  <c r="V695" i="28"/>
  <c r="V696" i="28"/>
  <c r="V697" i="28"/>
  <c r="V698" i="28"/>
  <c r="V699" i="28"/>
  <c r="V700" i="28"/>
  <c r="V701" i="28"/>
  <c r="V702" i="28"/>
  <c r="V703" i="28"/>
  <c r="V704" i="28"/>
  <c r="V705" i="28"/>
  <c r="V706" i="28"/>
  <c r="V707" i="28"/>
  <c r="V708" i="28"/>
  <c r="V709" i="28"/>
  <c r="V710" i="28"/>
  <c r="V711" i="28"/>
  <c r="V712" i="28"/>
  <c r="V713" i="28"/>
  <c r="V714" i="28"/>
  <c r="V715" i="28"/>
  <c r="V716" i="28"/>
  <c r="V717" i="28"/>
  <c r="V718" i="28"/>
  <c r="V719" i="28"/>
  <c r="V720" i="28"/>
  <c r="V721" i="28"/>
  <c r="V722" i="28"/>
  <c r="V723" i="28"/>
  <c r="V724" i="28"/>
  <c r="V725" i="28"/>
  <c r="V726" i="28"/>
  <c r="V727" i="28"/>
  <c r="V728" i="28"/>
  <c r="V729" i="28"/>
  <c r="V730" i="28"/>
  <c r="V731" i="28"/>
  <c r="V732" i="28"/>
  <c r="V733" i="28"/>
  <c r="V734" i="28"/>
  <c r="V735" i="28"/>
  <c r="V736" i="28"/>
  <c r="V737" i="28"/>
  <c r="V738" i="28"/>
  <c r="V739" i="28"/>
  <c r="V740" i="28"/>
  <c r="V741" i="28"/>
  <c r="V742" i="28"/>
  <c r="V743" i="28"/>
  <c r="V744" i="28"/>
  <c r="V745" i="28"/>
  <c r="V746" i="28"/>
  <c r="V747" i="28"/>
  <c r="V748" i="28"/>
  <c r="V749" i="28"/>
  <c r="V750" i="28"/>
  <c r="V751" i="28"/>
  <c r="V752" i="28"/>
  <c r="V753" i="28"/>
  <c r="V754" i="28"/>
  <c r="V755" i="28"/>
  <c r="V756" i="28"/>
  <c r="V757" i="28"/>
  <c r="V758" i="28"/>
  <c r="V759" i="28"/>
  <c r="V760" i="28"/>
  <c r="V761" i="28"/>
  <c r="V762" i="28"/>
  <c r="V763" i="28"/>
  <c r="V764" i="28"/>
  <c r="V765" i="28"/>
  <c r="V766" i="28"/>
  <c r="V767" i="28"/>
  <c r="V768" i="28"/>
  <c r="V769" i="28"/>
  <c r="V770" i="28"/>
  <c r="V771" i="28"/>
  <c r="V772" i="28"/>
  <c r="V773" i="28"/>
  <c r="V774" i="28"/>
  <c r="V775" i="28"/>
  <c r="V776" i="28"/>
  <c r="V777" i="28"/>
  <c r="V778" i="28"/>
  <c r="V779" i="28"/>
  <c r="V780" i="28"/>
  <c r="V781" i="28"/>
  <c r="V782" i="28"/>
  <c r="V783" i="28"/>
  <c r="V784" i="28"/>
  <c r="V785" i="28"/>
  <c r="V786" i="28"/>
  <c r="V787" i="28"/>
  <c r="V788" i="28"/>
  <c r="V789" i="28"/>
  <c r="V790" i="28"/>
  <c r="V791" i="28"/>
  <c r="V792" i="28"/>
  <c r="V793" i="28"/>
  <c r="V794" i="28"/>
  <c r="V795" i="28"/>
  <c r="V796" i="28"/>
  <c r="V797" i="28"/>
  <c r="V798" i="28"/>
  <c r="V799" i="28"/>
  <c r="V800" i="28"/>
  <c r="V801" i="28"/>
  <c r="V802" i="28"/>
  <c r="V803" i="28"/>
  <c r="V804" i="28"/>
  <c r="V805" i="28"/>
  <c r="V806" i="28"/>
  <c r="V807" i="28"/>
  <c r="V808" i="28"/>
  <c r="V809" i="28"/>
  <c r="V810" i="28"/>
  <c r="V811" i="28"/>
  <c r="V812" i="28"/>
  <c r="V813" i="28"/>
  <c r="V814" i="28"/>
  <c r="V815" i="28"/>
  <c r="V816" i="28"/>
  <c r="V817" i="28"/>
  <c r="V818" i="28"/>
  <c r="V819" i="28"/>
  <c r="V820" i="28"/>
  <c r="V821" i="28"/>
  <c r="V822" i="28"/>
  <c r="V823" i="28"/>
  <c r="V824" i="28"/>
  <c r="V825" i="28"/>
  <c r="V826" i="28"/>
  <c r="V827" i="28"/>
  <c r="V828" i="28"/>
  <c r="V829" i="28"/>
  <c r="V830" i="28"/>
  <c r="V831" i="28"/>
  <c r="V832" i="28"/>
  <c r="V833" i="28"/>
  <c r="V834" i="28"/>
  <c r="V835" i="28"/>
  <c r="V836" i="28"/>
  <c r="V837" i="28"/>
  <c r="V838" i="28"/>
  <c r="V839" i="28"/>
  <c r="V840" i="28"/>
  <c r="V841" i="28"/>
  <c r="V842" i="28"/>
  <c r="V843" i="28"/>
  <c r="V844" i="28"/>
  <c r="V845" i="28"/>
  <c r="V846" i="28"/>
  <c r="V847" i="28"/>
  <c r="V848" i="28"/>
  <c r="V849" i="28"/>
  <c r="V850" i="28"/>
  <c r="V851" i="28"/>
  <c r="V852" i="28"/>
  <c r="V853" i="28"/>
  <c r="V854" i="28"/>
  <c r="V855" i="28"/>
  <c r="V856" i="28"/>
  <c r="V857" i="28"/>
  <c r="V858" i="28"/>
  <c r="V859" i="28"/>
  <c r="V860" i="28"/>
  <c r="V861" i="28"/>
  <c r="V862" i="28"/>
  <c r="V863" i="28"/>
  <c r="V864" i="28"/>
  <c r="V865" i="28"/>
  <c r="V866" i="28"/>
  <c r="V867" i="28"/>
  <c r="V868" i="28"/>
  <c r="V869" i="28"/>
  <c r="V870" i="28"/>
  <c r="V871" i="28"/>
  <c r="V872" i="28"/>
  <c r="V873" i="28"/>
  <c r="V874" i="28"/>
  <c r="V875" i="28"/>
  <c r="V876" i="28"/>
  <c r="V877" i="28"/>
  <c r="V878" i="28"/>
  <c r="V879" i="28"/>
  <c r="V880" i="28"/>
  <c r="V881" i="28"/>
  <c r="V882" i="28"/>
  <c r="V883" i="28"/>
  <c r="V884" i="28"/>
  <c r="V885" i="28"/>
  <c r="V886" i="28"/>
  <c r="V887" i="28"/>
  <c r="V888" i="28"/>
  <c r="V889" i="28"/>
  <c r="V890" i="28"/>
  <c r="V891" i="28"/>
  <c r="V892" i="28"/>
  <c r="V893" i="28"/>
  <c r="V894" i="28"/>
  <c r="V895" i="28"/>
  <c r="V896" i="28"/>
  <c r="V897" i="28"/>
  <c r="V898" i="28"/>
  <c r="V899" i="28"/>
  <c r="V900" i="28"/>
  <c r="V901" i="28"/>
  <c r="V902" i="28"/>
  <c r="V903" i="28"/>
  <c r="V904" i="28"/>
  <c r="V905" i="28"/>
  <c r="V906" i="28"/>
  <c r="V907" i="28"/>
  <c r="V908" i="28"/>
  <c r="V909" i="28"/>
  <c r="V910" i="28"/>
  <c r="V911" i="28"/>
  <c r="V912" i="28"/>
  <c r="V913" i="28"/>
  <c r="V914" i="28"/>
  <c r="V915" i="28"/>
  <c r="V916" i="28"/>
  <c r="V917" i="28"/>
  <c r="V918" i="28"/>
  <c r="V919" i="28"/>
  <c r="V920" i="28"/>
  <c r="V921" i="28"/>
  <c r="V922" i="28"/>
  <c r="V923" i="28"/>
  <c r="V924" i="28"/>
  <c r="V925" i="28"/>
  <c r="V926" i="28"/>
  <c r="V927" i="28"/>
  <c r="V928" i="28"/>
  <c r="V929" i="28"/>
  <c r="V930" i="28"/>
  <c r="V931" i="28"/>
  <c r="V932" i="28"/>
  <c r="V933" i="28"/>
  <c r="V934" i="28"/>
  <c r="V935" i="28"/>
  <c r="V936" i="28"/>
  <c r="V937" i="28"/>
  <c r="V938" i="28"/>
  <c r="V939" i="28"/>
  <c r="V940" i="28"/>
  <c r="V941" i="28"/>
  <c r="V942" i="28"/>
  <c r="V943" i="28"/>
  <c r="V944" i="28"/>
  <c r="V945" i="28"/>
  <c r="V946" i="28"/>
  <c r="V947" i="28"/>
  <c r="V948" i="28"/>
  <c r="V949" i="28"/>
  <c r="V950" i="28"/>
  <c r="V951" i="28"/>
  <c r="V952" i="28"/>
  <c r="V953" i="28"/>
  <c r="V954" i="28"/>
  <c r="V955" i="28"/>
  <c r="V956" i="28"/>
  <c r="V957" i="28"/>
  <c r="V958" i="28"/>
  <c r="V959" i="28"/>
  <c r="V960" i="28"/>
  <c r="V961" i="28"/>
  <c r="V962" i="28"/>
  <c r="V963" i="28"/>
  <c r="V964" i="28"/>
  <c r="V965" i="28"/>
  <c r="V966" i="28"/>
  <c r="V967" i="28"/>
  <c r="V968" i="28"/>
  <c r="V969" i="28"/>
  <c r="V970" i="28"/>
  <c r="V971" i="28"/>
  <c r="V972" i="28"/>
  <c r="V973" i="28"/>
  <c r="V974" i="28"/>
  <c r="V975" i="28"/>
  <c r="V976" i="28"/>
  <c r="V977" i="28"/>
  <c r="V978" i="28"/>
  <c r="V979" i="28"/>
  <c r="V980" i="28"/>
  <c r="V981" i="28"/>
  <c r="V982" i="28"/>
  <c r="V983" i="28"/>
  <c r="V984" i="28"/>
  <c r="V985" i="28"/>
  <c r="V986" i="28"/>
  <c r="V987" i="28"/>
  <c r="V988" i="28"/>
  <c r="V989" i="28"/>
  <c r="V990" i="28"/>
  <c r="V991" i="28"/>
  <c r="V992" i="28"/>
  <c r="V993" i="28"/>
  <c r="V994" i="28"/>
  <c r="V995" i="28"/>
  <c r="V996" i="28"/>
  <c r="V997" i="28"/>
  <c r="V998" i="28"/>
  <c r="V999" i="28"/>
  <c r="V1000" i="28"/>
  <c r="V1001" i="28"/>
  <c r="V1002" i="28"/>
  <c r="V1003" i="28"/>
  <c r="V1004" i="28"/>
  <c r="V1005" i="28"/>
  <c r="V1006" i="28"/>
  <c r="V1007" i="28"/>
  <c r="V1008" i="28"/>
  <c r="V1009" i="28"/>
  <c r="V1010" i="28"/>
  <c r="V1011" i="28"/>
  <c r="V1012" i="28"/>
  <c r="V1013" i="28"/>
  <c r="V1014" i="28"/>
  <c r="V1015" i="28"/>
  <c r="V1016" i="28"/>
  <c r="V1017" i="28"/>
  <c r="V1018" i="28"/>
  <c r="V1019" i="28"/>
  <c r="V1020" i="28"/>
  <c r="V1021" i="28"/>
  <c r="V1022" i="28"/>
  <c r="V1023" i="28"/>
  <c r="V1024" i="28"/>
  <c r="V1025" i="28"/>
  <c r="V1026" i="28"/>
  <c r="V1027" i="28"/>
  <c r="V1028" i="28"/>
  <c r="V1029" i="28"/>
  <c r="V1030" i="28"/>
  <c r="V1031" i="28"/>
  <c r="V1032" i="28"/>
  <c r="V1033" i="28"/>
  <c r="V1034" i="28"/>
  <c r="V1035" i="28"/>
  <c r="V1036" i="28"/>
  <c r="V1037" i="28"/>
  <c r="V1038" i="28"/>
  <c r="V1039" i="28"/>
  <c r="V1040" i="28"/>
  <c r="V1041" i="28"/>
  <c r="V1042" i="28"/>
  <c r="V1043" i="28"/>
  <c r="V1044" i="28"/>
  <c r="V1045" i="28"/>
  <c r="V1046" i="28"/>
  <c r="V1047" i="28"/>
  <c r="V1048" i="28"/>
  <c r="V1049" i="28"/>
  <c r="V1050" i="28"/>
  <c r="V1051" i="28"/>
  <c r="V1052" i="28"/>
  <c r="V1053" i="28"/>
  <c r="V1054" i="28"/>
  <c r="V1055" i="28"/>
  <c r="V1056" i="28"/>
  <c r="V1057" i="28"/>
  <c r="V1058" i="28"/>
  <c r="V1059" i="28"/>
  <c r="V1060" i="28"/>
  <c r="V1061" i="28"/>
  <c r="V1062" i="28"/>
  <c r="V1063" i="28"/>
  <c r="V1064" i="28"/>
  <c r="V1065" i="28"/>
  <c r="V1066" i="28"/>
  <c r="V1067" i="28"/>
  <c r="V1068" i="28"/>
  <c r="V1069" i="28"/>
  <c r="V1070" i="28"/>
  <c r="V1071" i="28"/>
  <c r="V1072" i="28"/>
  <c r="V1073" i="28"/>
  <c r="V1074" i="28"/>
  <c r="V1075" i="28"/>
  <c r="V1076" i="28"/>
  <c r="V1077" i="28"/>
  <c r="V1078" i="28"/>
  <c r="V1079" i="28"/>
  <c r="V1080" i="28"/>
  <c r="V1081" i="28"/>
  <c r="V1082" i="28"/>
  <c r="V1083" i="28"/>
  <c r="V1084" i="28"/>
  <c r="V1085" i="28"/>
  <c r="V1086" i="28"/>
  <c r="V1087" i="28"/>
  <c r="V1088" i="28"/>
  <c r="V1089" i="28"/>
  <c r="V1090" i="28"/>
  <c r="V1091" i="28"/>
  <c r="V1092" i="28"/>
  <c r="V1093" i="28"/>
  <c r="V1094" i="28"/>
  <c r="V1095" i="28"/>
  <c r="V1096" i="28"/>
  <c r="V1097" i="28"/>
  <c r="V1098" i="28"/>
  <c r="V1099" i="28"/>
  <c r="V1100" i="28"/>
  <c r="V1101" i="28"/>
  <c r="V1102" i="28"/>
  <c r="V1103" i="28"/>
  <c r="V1104" i="28"/>
  <c r="V1105" i="28"/>
  <c r="V1106" i="28"/>
  <c r="V1107" i="28"/>
  <c r="V1108" i="28"/>
  <c r="V1109" i="28"/>
  <c r="V1110" i="28"/>
  <c r="V1111" i="28"/>
  <c r="V1112" i="28"/>
  <c r="V1113" i="28"/>
  <c r="V1114" i="28"/>
  <c r="V1115" i="28"/>
  <c r="V1116" i="28"/>
  <c r="V1117" i="28"/>
  <c r="V1118" i="28"/>
  <c r="V1119" i="28"/>
  <c r="V1120" i="28"/>
  <c r="V1121" i="28"/>
  <c r="V1122" i="28"/>
  <c r="V1123" i="28"/>
  <c r="V1124" i="28"/>
  <c r="V1125" i="28"/>
  <c r="V1126" i="28"/>
  <c r="V1127" i="28"/>
  <c r="V1128" i="28"/>
  <c r="V1129" i="28"/>
  <c r="V1130" i="28"/>
  <c r="V1131" i="28"/>
  <c r="V1132" i="28"/>
  <c r="V1133" i="28"/>
  <c r="V1134" i="28"/>
  <c r="V1135" i="28"/>
  <c r="V1136" i="28"/>
  <c r="V1137" i="28"/>
  <c r="V1138" i="28"/>
  <c r="V1139" i="28"/>
  <c r="V1140" i="28"/>
  <c r="V1141" i="28"/>
  <c r="V1142" i="28"/>
  <c r="V1143" i="28"/>
  <c r="V1144" i="28"/>
  <c r="V1145" i="28"/>
  <c r="V1146" i="28"/>
  <c r="V1147" i="28"/>
  <c r="V1148" i="28"/>
  <c r="V1149" i="28"/>
  <c r="V1150" i="28"/>
  <c r="V1151" i="28"/>
  <c r="V1152" i="28"/>
  <c r="V1153" i="28"/>
  <c r="V1154" i="28"/>
  <c r="V1155" i="28"/>
  <c r="V1156" i="28"/>
  <c r="V1157" i="28"/>
  <c r="V1158" i="28"/>
  <c r="V1159" i="28"/>
  <c r="V1160" i="28"/>
  <c r="V1161" i="28"/>
  <c r="V1162" i="28"/>
  <c r="V1163" i="28"/>
  <c r="V1164" i="28"/>
  <c r="V1165" i="28"/>
  <c r="V1166" i="28"/>
  <c r="V1167" i="28"/>
  <c r="V1168" i="28"/>
  <c r="V1169" i="28"/>
  <c r="V1170" i="28"/>
  <c r="V1171" i="28"/>
  <c r="V1172" i="28"/>
  <c r="V1173" i="28"/>
  <c r="V1174" i="28"/>
  <c r="V1175" i="28"/>
  <c r="V1176" i="28"/>
  <c r="V1177" i="28"/>
  <c r="V1178" i="28"/>
  <c r="V1179" i="28"/>
  <c r="V1180" i="28"/>
  <c r="V1181" i="28"/>
  <c r="V1182" i="28"/>
  <c r="V1183" i="28"/>
  <c r="V1184" i="28"/>
  <c r="V1185" i="28"/>
  <c r="V1186" i="28"/>
  <c r="V1187" i="28"/>
  <c r="V1188" i="28"/>
  <c r="V1189" i="28"/>
  <c r="V1190" i="28"/>
  <c r="V1191" i="28"/>
  <c r="V1192" i="28"/>
  <c r="V1193" i="28"/>
  <c r="V1194" i="28"/>
  <c r="V1195" i="28"/>
  <c r="V1196" i="28"/>
  <c r="V1197" i="28"/>
  <c r="V1198" i="28"/>
  <c r="V1199" i="28"/>
  <c r="V1200" i="28"/>
  <c r="V1201" i="28"/>
  <c r="V1202" i="28"/>
  <c r="V1203" i="28"/>
  <c r="V1204" i="28"/>
  <c r="V1205" i="28"/>
  <c r="V1206" i="28"/>
  <c r="V1207" i="28"/>
  <c r="V1208" i="28"/>
  <c r="V1209" i="28"/>
  <c r="V1210" i="28"/>
  <c r="V1211" i="28"/>
  <c r="V1212" i="28"/>
  <c r="V1213" i="28"/>
  <c r="V1214" i="28"/>
  <c r="V1215" i="28"/>
  <c r="V1216" i="28"/>
  <c r="V1217" i="28"/>
  <c r="V1218" i="28"/>
  <c r="V1219" i="28"/>
  <c r="V1220" i="28"/>
  <c r="V1221" i="28"/>
  <c r="V1222" i="28"/>
  <c r="V1223" i="28"/>
  <c r="V1224" i="28"/>
  <c r="V1225" i="28"/>
  <c r="V1226" i="28"/>
  <c r="V1227" i="28"/>
  <c r="V1228" i="28"/>
  <c r="V1229" i="28"/>
  <c r="V1230" i="28"/>
  <c r="V1231" i="28"/>
  <c r="V1232" i="28"/>
  <c r="V1233" i="28"/>
  <c r="V1234" i="28"/>
  <c r="V1235" i="28"/>
  <c r="V1236" i="28"/>
  <c r="V1237" i="28"/>
  <c r="V1238" i="28"/>
  <c r="V1239" i="28"/>
  <c r="V1240" i="28"/>
  <c r="V1241" i="28"/>
  <c r="V1242" i="28"/>
  <c r="V1243" i="28"/>
  <c r="V1244" i="28"/>
  <c r="V1245" i="28"/>
  <c r="V1246" i="28"/>
  <c r="V1247" i="28"/>
  <c r="V1248" i="28"/>
  <c r="V1249" i="28"/>
  <c r="V1250" i="28"/>
  <c r="V1251" i="28"/>
  <c r="V1252" i="28"/>
  <c r="V1253" i="28"/>
  <c r="V1254" i="28"/>
  <c r="V1255" i="28"/>
  <c r="V1256" i="28"/>
  <c r="V1257" i="28"/>
  <c r="V1258" i="28"/>
  <c r="V1259" i="28"/>
  <c r="V1260" i="28"/>
  <c r="V1261" i="28"/>
  <c r="V1262" i="28"/>
  <c r="V1263" i="28"/>
  <c r="V1264" i="28"/>
  <c r="V1265" i="28"/>
  <c r="V1266" i="28"/>
  <c r="V1267" i="28"/>
  <c r="V1268" i="28"/>
  <c r="V1269" i="28"/>
  <c r="V1270" i="28"/>
  <c r="V1271" i="28"/>
  <c r="V1272" i="28"/>
  <c r="V1273" i="28"/>
  <c r="V1274" i="28"/>
  <c r="V1275" i="28"/>
  <c r="V1276" i="28"/>
  <c r="V1277" i="28"/>
  <c r="V1278" i="28"/>
  <c r="V1279" i="28"/>
  <c r="V1280" i="28"/>
  <c r="V1281" i="28"/>
  <c r="V1282" i="28"/>
  <c r="V1283" i="28"/>
  <c r="V1284" i="28"/>
  <c r="V1285" i="28"/>
  <c r="V1286" i="28"/>
  <c r="V1287" i="28"/>
  <c r="V1288" i="28"/>
  <c r="V1289" i="28"/>
  <c r="V1290" i="28"/>
  <c r="V1291" i="28"/>
  <c r="V1292" i="28"/>
  <c r="V1293" i="28"/>
  <c r="V1294" i="28"/>
  <c r="V1295" i="28"/>
  <c r="V1296" i="28"/>
  <c r="V1297" i="28"/>
  <c r="V1298" i="28"/>
  <c r="V1299" i="28"/>
  <c r="V1300" i="28"/>
  <c r="V1301" i="28"/>
  <c r="V1302" i="28"/>
  <c r="V1303" i="28"/>
  <c r="V1304" i="28"/>
  <c r="V1305" i="28"/>
  <c r="V1306" i="28"/>
  <c r="V1307" i="28"/>
  <c r="V1308" i="28"/>
  <c r="V1309" i="28"/>
  <c r="V1310" i="28"/>
  <c r="V1311" i="28"/>
  <c r="V1312" i="28"/>
  <c r="V1313" i="28"/>
  <c r="V1314" i="28"/>
  <c r="V1315" i="28"/>
  <c r="V1316" i="28"/>
  <c r="V1317" i="28"/>
  <c r="V1318" i="28"/>
  <c r="V1319" i="28"/>
  <c r="V1320" i="28"/>
  <c r="V1321" i="28"/>
  <c r="V1322" i="28"/>
  <c r="V1323" i="28"/>
  <c r="V1324" i="28"/>
  <c r="V1325" i="28"/>
  <c r="V1326" i="28"/>
  <c r="V1327" i="28"/>
  <c r="V1328" i="28"/>
  <c r="V1329" i="28"/>
  <c r="V1330" i="28"/>
  <c r="V1331" i="28"/>
  <c r="V1332" i="28"/>
  <c r="V1333" i="28"/>
  <c r="V1334" i="28"/>
  <c r="V1335" i="28"/>
  <c r="V1336" i="28"/>
  <c r="V1337" i="28"/>
  <c r="V1338" i="28"/>
  <c r="V1339" i="28"/>
  <c r="V1340" i="28"/>
  <c r="V1341" i="28"/>
  <c r="V1342" i="28"/>
  <c r="V1343" i="28"/>
  <c r="V1344" i="28"/>
  <c r="V1345" i="28"/>
  <c r="V1346" i="28"/>
  <c r="V1347" i="28"/>
  <c r="V1348" i="28"/>
  <c r="V1349" i="28"/>
  <c r="V1350" i="28"/>
  <c r="V1351" i="28"/>
  <c r="V1352" i="28"/>
  <c r="V1353" i="28"/>
  <c r="V1354" i="28"/>
  <c r="V1355" i="28"/>
  <c r="V1356" i="28"/>
  <c r="V1357" i="28"/>
  <c r="V1358" i="28"/>
  <c r="V1359" i="28"/>
  <c r="V1360" i="28"/>
  <c r="V1361" i="28"/>
  <c r="V1362" i="28"/>
  <c r="V1363" i="28"/>
  <c r="V1364" i="28"/>
  <c r="V1365" i="28"/>
  <c r="V1366" i="28"/>
  <c r="V1367" i="28"/>
  <c r="V1368" i="28"/>
  <c r="V1369" i="28"/>
  <c r="V1370" i="28"/>
  <c r="V1371" i="28"/>
  <c r="V1372" i="28"/>
  <c r="V1373" i="28"/>
  <c r="V1374" i="28"/>
  <c r="V1375" i="28"/>
  <c r="V1376" i="28"/>
  <c r="V1377" i="28"/>
  <c r="V1378" i="28"/>
  <c r="V1379" i="28"/>
  <c r="V1380" i="28"/>
  <c r="V1381" i="28"/>
  <c r="V1382" i="28"/>
  <c r="V1383" i="28"/>
  <c r="V1384" i="28"/>
  <c r="V1385" i="28"/>
  <c r="V1386" i="28"/>
  <c r="V1387" i="28"/>
  <c r="V1388" i="28"/>
  <c r="V1389" i="28"/>
  <c r="V1390" i="28"/>
  <c r="V1391" i="28"/>
  <c r="V1392" i="28"/>
  <c r="V1393" i="28"/>
  <c r="V1394" i="28"/>
  <c r="V1395" i="28"/>
  <c r="V1396" i="28"/>
  <c r="V1397" i="28"/>
  <c r="V1398" i="28"/>
  <c r="V1399" i="28"/>
  <c r="V1400" i="28"/>
  <c r="V1401" i="28"/>
  <c r="V1402" i="28"/>
  <c r="V1403" i="28"/>
  <c r="V1404" i="28"/>
  <c r="V1405" i="28"/>
  <c r="V1406" i="28"/>
  <c r="V1407" i="28"/>
  <c r="V1408" i="28"/>
  <c r="V1409" i="28"/>
  <c r="V1410" i="28"/>
  <c r="V1411" i="28"/>
  <c r="V1412" i="28"/>
  <c r="V1413" i="28"/>
  <c r="V1414" i="28"/>
  <c r="V1415" i="28"/>
  <c r="V1416" i="28"/>
  <c r="V1417" i="28"/>
  <c r="V1418" i="28"/>
  <c r="V1419" i="28"/>
  <c r="V1420" i="28"/>
  <c r="V1421" i="28"/>
  <c r="V1422" i="28"/>
  <c r="V1423" i="28"/>
  <c r="V1424" i="28"/>
  <c r="V1425" i="28"/>
  <c r="V1426" i="28"/>
  <c r="V1427" i="28"/>
  <c r="V1428" i="28"/>
  <c r="V1429" i="28"/>
  <c r="V1430" i="28"/>
  <c r="V1431" i="28"/>
  <c r="V1432" i="28"/>
  <c r="V1433" i="28"/>
  <c r="V1434" i="28"/>
  <c r="V1435" i="28"/>
  <c r="V1436" i="28"/>
  <c r="V1437" i="28"/>
  <c r="V1438" i="28"/>
  <c r="V1439" i="28"/>
  <c r="V1440" i="28"/>
  <c r="V1441" i="28"/>
  <c r="V1442" i="28"/>
  <c r="V1443" i="28"/>
  <c r="V1444" i="28"/>
  <c r="V1445" i="28"/>
  <c r="V1446" i="28"/>
  <c r="V1447" i="28"/>
  <c r="V1448" i="28"/>
  <c r="V1449" i="28"/>
  <c r="V1450" i="28"/>
  <c r="V1451" i="28"/>
  <c r="V1452" i="28"/>
  <c r="V1453" i="28"/>
  <c r="V1454" i="28"/>
  <c r="V1455" i="28"/>
  <c r="V1456" i="28"/>
  <c r="V1457" i="28"/>
  <c r="V1458" i="28"/>
  <c r="V1459" i="28"/>
  <c r="V1460" i="28"/>
  <c r="V1461" i="28"/>
  <c r="V1462" i="28"/>
  <c r="V1463" i="28"/>
  <c r="V1464" i="28"/>
  <c r="V1465" i="28"/>
  <c r="V1466" i="28"/>
  <c r="V1467" i="28"/>
  <c r="V1468" i="28"/>
  <c r="V1469" i="28"/>
  <c r="V1470" i="28"/>
  <c r="V1471" i="28"/>
  <c r="V1472" i="28"/>
  <c r="V1473" i="28"/>
  <c r="V1474" i="28"/>
  <c r="V1475" i="28"/>
  <c r="V1476" i="28"/>
  <c r="V1477" i="28"/>
  <c r="V1478" i="28"/>
  <c r="V1479" i="28"/>
  <c r="V1480" i="28"/>
  <c r="V1481" i="28"/>
  <c r="V1482" i="28"/>
  <c r="V1483" i="28"/>
  <c r="V1484" i="28"/>
  <c r="V1485" i="28"/>
  <c r="V1486" i="28"/>
  <c r="V1487" i="28"/>
  <c r="V1488" i="28"/>
  <c r="V1489" i="28"/>
  <c r="V1490" i="28"/>
  <c r="V1491" i="28"/>
  <c r="V1492" i="28"/>
  <c r="V1493" i="28"/>
  <c r="V1494" i="28"/>
  <c r="V1495" i="28"/>
  <c r="V1496" i="28"/>
  <c r="V1497" i="28"/>
  <c r="V1498" i="28"/>
  <c r="V1499" i="28"/>
  <c r="V1500" i="28"/>
  <c r="V1501" i="28"/>
  <c r="V1502" i="28"/>
  <c r="V1503" i="28"/>
  <c r="V1504" i="28"/>
  <c r="V1505" i="28"/>
  <c r="V1506" i="28"/>
  <c r="V1507" i="28"/>
  <c r="V1508" i="28"/>
  <c r="V1509" i="28"/>
  <c r="V1510" i="28"/>
  <c r="V1511" i="28"/>
  <c r="V1512" i="28"/>
  <c r="V1513" i="28"/>
  <c r="V1514" i="28"/>
  <c r="V1515" i="28"/>
  <c r="V1516" i="28"/>
  <c r="V1517" i="28"/>
  <c r="V1518" i="28"/>
  <c r="V1519" i="28"/>
  <c r="V1520" i="28"/>
  <c r="V1521" i="28"/>
  <c r="V1522" i="28"/>
  <c r="V1523" i="28"/>
  <c r="V1524" i="28"/>
  <c r="V1525" i="28"/>
  <c r="V1526" i="28"/>
  <c r="V1527" i="28"/>
  <c r="V1528" i="28"/>
  <c r="V1529" i="28"/>
  <c r="V1530" i="28"/>
  <c r="V1531" i="28"/>
  <c r="V1532" i="28"/>
  <c r="V1533" i="28"/>
  <c r="V1534" i="28"/>
  <c r="V1535" i="28"/>
  <c r="V1536" i="28"/>
  <c r="V1537" i="28"/>
  <c r="V1538" i="28"/>
  <c r="V1539" i="28"/>
  <c r="V1540" i="28"/>
  <c r="V1541" i="28"/>
  <c r="V1542" i="28"/>
  <c r="V1543" i="28"/>
  <c r="V1544" i="28"/>
  <c r="V1545" i="28"/>
  <c r="V1546" i="28"/>
  <c r="V1547" i="28"/>
  <c r="V1548" i="28"/>
  <c r="V1549" i="28"/>
  <c r="V1550" i="28"/>
  <c r="V1551" i="28"/>
  <c r="V1552" i="28"/>
  <c r="V1553" i="28"/>
  <c r="V1554" i="28"/>
  <c r="V1555" i="28"/>
  <c r="V1556" i="28"/>
  <c r="V1557" i="28"/>
  <c r="V1558" i="28"/>
  <c r="V1559" i="28"/>
  <c r="V1560" i="28"/>
  <c r="V1561" i="28"/>
  <c r="V1562" i="28"/>
  <c r="V1563" i="28"/>
  <c r="V1564" i="28"/>
  <c r="V1565" i="28"/>
  <c r="V1566" i="28"/>
  <c r="V1567" i="28"/>
  <c r="V1568" i="28"/>
  <c r="V1569" i="28"/>
  <c r="V1570" i="28"/>
  <c r="V1571" i="28"/>
  <c r="V1572" i="28"/>
  <c r="V1573" i="28"/>
  <c r="V1574" i="28"/>
  <c r="V1575" i="28"/>
  <c r="V1576" i="28"/>
  <c r="V1577" i="28"/>
  <c r="V1578" i="28"/>
  <c r="V1579" i="28"/>
  <c r="V1580" i="28"/>
  <c r="V1581" i="28"/>
  <c r="V1582" i="28"/>
  <c r="V1583" i="28"/>
  <c r="V1584" i="28"/>
  <c r="V1585" i="28"/>
  <c r="V1586" i="28"/>
  <c r="V1587" i="28"/>
  <c r="V1588" i="28"/>
  <c r="V1589" i="28"/>
  <c r="V1590" i="28"/>
  <c r="V1591" i="28"/>
  <c r="V1592" i="28"/>
  <c r="V1593" i="28"/>
  <c r="V1594" i="28"/>
  <c r="V1595" i="28"/>
  <c r="V1596" i="28"/>
  <c r="V1597" i="28"/>
  <c r="V1598" i="28"/>
  <c r="V1599" i="28"/>
  <c r="V1600" i="28"/>
  <c r="V1601" i="28"/>
  <c r="V1602" i="28"/>
  <c r="V1603" i="28"/>
  <c r="V1604" i="28"/>
  <c r="V1605" i="28"/>
  <c r="V1606" i="28"/>
  <c r="V1607" i="28"/>
  <c r="V1608" i="28"/>
  <c r="V1609" i="28"/>
  <c r="V1610" i="28"/>
  <c r="V1611" i="28"/>
  <c r="V1612" i="28"/>
  <c r="V1613" i="28"/>
  <c r="V1614" i="28"/>
  <c r="V1615" i="28"/>
  <c r="V1616" i="28"/>
  <c r="V1617" i="28"/>
  <c r="V1618" i="28"/>
  <c r="V1619" i="28"/>
  <c r="V1620" i="28"/>
  <c r="V1621" i="28"/>
  <c r="V1622" i="28"/>
  <c r="V1623" i="28"/>
  <c r="V1624" i="28"/>
  <c r="V1625" i="28"/>
  <c r="V1626" i="28"/>
  <c r="V1627" i="28"/>
  <c r="V1628" i="28"/>
  <c r="V1629" i="28"/>
  <c r="V1630" i="28"/>
  <c r="V1631" i="28"/>
  <c r="V1632" i="28"/>
  <c r="V1633" i="28"/>
  <c r="V1634" i="28"/>
  <c r="V1635" i="28"/>
  <c r="V1636" i="28"/>
  <c r="V1637" i="28"/>
  <c r="V1638" i="28"/>
  <c r="V1639" i="28"/>
  <c r="V1640" i="28"/>
  <c r="V1641" i="28"/>
  <c r="V1642" i="28"/>
  <c r="V1643" i="28"/>
  <c r="V1644" i="28"/>
  <c r="V1645" i="28"/>
  <c r="V1646" i="28"/>
  <c r="V1647" i="28"/>
  <c r="V1648" i="28"/>
  <c r="V1649" i="28"/>
  <c r="V1650" i="28"/>
  <c r="V1651" i="28"/>
  <c r="V1652" i="28"/>
  <c r="V1653" i="28"/>
  <c r="V1654" i="28"/>
  <c r="V1655" i="28"/>
  <c r="V1656" i="28"/>
  <c r="V1657" i="28"/>
  <c r="V1658" i="28"/>
  <c r="V1659" i="28"/>
  <c r="V1660" i="28"/>
  <c r="V1661" i="28"/>
  <c r="V1662" i="28"/>
  <c r="V1663" i="28"/>
  <c r="V1664" i="28"/>
  <c r="V1665" i="28"/>
  <c r="V1666" i="28"/>
  <c r="V1667" i="28"/>
  <c r="V1668" i="28"/>
  <c r="V1669" i="28"/>
  <c r="V1670" i="28"/>
  <c r="V1671" i="28"/>
  <c r="V1672" i="28"/>
  <c r="V1673" i="28"/>
  <c r="V1674" i="28"/>
  <c r="V1675" i="28"/>
  <c r="V1676" i="28"/>
  <c r="V1677" i="28"/>
  <c r="V1678" i="28"/>
  <c r="V1679" i="28"/>
  <c r="V1680" i="28"/>
  <c r="V1681" i="28"/>
  <c r="V1682" i="28"/>
  <c r="V1683" i="28"/>
  <c r="V1684" i="28"/>
  <c r="V1685" i="28"/>
  <c r="V1686" i="28"/>
  <c r="V1687" i="28"/>
  <c r="V1688" i="28"/>
  <c r="V1689" i="28"/>
  <c r="V1690" i="28"/>
  <c r="V1691" i="28"/>
  <c r="V1692" i="28"/>
  <c r="V1693" i="28"/>
  <c r="V1694" i="28"/>
  <c r="V1695" i="28"/>
  <c r="V1696" i="28"/>
  <c r="V1697" i="28"/>
  <c r="V1698" i="28"/>
  <c r="V1699" i="28"/>
  <c r="V1700" i="28"/>
  <c r="V1701" i="28"/>
  <c r="V1702" i="28"/>
  <c r="V1703" i="28"/>
  <c r="V1704" i="28"/>
  <c r="V1705" i="28"/>
  <c r="V1706" i="28"/>
  <c r="V1707" i="28"/>
  <c r="V1708" i="28"/>
  <c r="V1709" i="28"/>
  <c r="V1710" i="28"/>
  <c r="V1711" i="28"/>
  <c r="V1712" i="28"/>
  <c r="V1713" i="28"/>
  <c r="V1714" i="28"/>
  <c r="V1715" i="28"/>
  <c r="V1716" i="28"/>
  <c r="V1717" i="28"/>
  <c r="V1718" i="28"/>
  <c r="V1719" i="28"/>
  <c r="V1720" i="28"/>
  <c r="V1721" i="28"/>
  <c r="V1722" i="28"/>
  <c r="V1723" i="28"/>
  <c r="V1724" i="28"/>
  <c r="V1725" i="28"/>
  <c r="V1726" i="28"/>
  <c r="U2" i="28"/>
  <c r="U3" i="28"/>
  <c r="U4" i="28"/>
  <c r="U5" i="28"/>
  <c r="U6" i="28"/>
  <c r="U7" i="28"/>
  <c r="U8" i="28"/>
  <c r="U9" i="28"/>
  <c r="U10" i="28"/>
  <c r="U11" i="28"/>
  <c r="U12" i="28"/>
  <c r="U13" i="28"/>
  <c r="U14" i="28"/>
  <c r="U15" i="28"/>
  <c r="U16" i="28"/>
  <c r="U17" i="28"/>
  <c r="U18" i="28"/>
  <c r="U19"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U51" i="28"/>
  <c r="U52" i="28"/>
  <c r="U53" i="28"/>
  <c r="U54" i="28"/>
  <c r="U55" i="28"/>
  <c r="U56"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U90" i="28"/>
  <c r="U91" i="28"/>
  <c r="U92" i="28"/>
  <c r="U93" i="28"/>
  <c r="U94" i="28"/>
  <c r="U95" i="28"/>
  <c r="U96" i="28"/>
  <c r="U97" i="28"/>
  <c r="U98"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U132" i="28"/>
  <c r="U133" i="28"/>
  <c r="U134" i="28"/>
  <c r="U135" i="28"/>
  <c r="U136" i="28"/>
  <c r="U137" i="28"/>
  <c r="U138" i="28"/>
  <c r="U139" i="28"/>
  <c r="U140" i="28"/>
  <c r="U141" i="28"/>
  <c r="U142" i="28"/>
  <c r="U143" i="28"/>
  <c r="U144" i="28"/>
  <c r="U145" i="28"/>
  <c r="U146" i="28"/>
  <c r="U147" i="28"/>
  <c r="U148" i="28"/>
  <c r="U149" i="28"/>
  <c r="U150" i="28"/>
  <c r="U151" i="28"/>
  <c r="U152" i="28"/>
  <c r="U153" i="28"/>
  <c r="U154" i="28"/>
  <c r="U155" i="28"/>
  <c r="U156" i="28"/>
  <c r="U157" i="28"/>
  <c r="U158" i="28"/>
  <c r="U159" i="28"/>
  <c r="U160" i="28"/>
  <c r="U161" i="28"/>
  <c r="U162" i="28"/>
  <c r="U163" i="28"/>
  <c r="U164" i="28"/>
  <c r="U165" i="28"/>
  <c r="U166" i="28"/>
  <c r="U167" i="28"/>
  <c r="U168" i="28"/>
  <c r="U169" i="28"/>
  <c r="U170" i="28"/>
  <c r="U171" i="28"/>
  <c r="U172" i="28"/>
  <c r="U173" i="28"/>
  <c r="U174" i="28"/>
  <c r="U175" i="28"/>
  <c r="U176" i="28"/>
  <c r="U177" i="28"/>
  <c r="U178" i="28"/>
  <c r="U179" i="28"/>
  <c r="U180" i="28"/>
  <c r="U181" i="28"/>
  <c r="U182" i="28"/>
  <c r="U183" i="28"/>
  <c r="U184" i="28"/>
  <c r="U185" i="28"/>
  <c r="U186" i="28"/>
  <c r="U187" i="28"/>
  <c r="U188" i="28"/>
  <c r="U189" i="28"/>
  <c r="U190" i="28"/>
  <c r="U191" i="28"/>
  <c r="U192" i="28"/>
  <c r="U193" i="28"/>
  <c r="U194" i="28"/>
  <c r="U195" i="28"/>
  <c r="U196" i="28"/>
  <c r="U197" i="28"/>
  <c r="U198" i="28"/>
  <c r="U199" i="28"/>
  <c r="U200" i="28"/>
  <c r="U201" i="28"/>
  <c r="U202" i="28"/>
  <c r="U203" i="28"/>
  <c r="U204" i="28"/>
  <c r="U205" i="28"/>
  <c r="U206" i="28"/>
  <c r="U207" i="28"/>
  <c r="U208" i="28"/>
  <c r="U209" i="28"/>
  <c r="U210" i="28"/>
  <c r="U211" i="28"/>
  <c r="U212" i="28"/>
  <c r="U213" i="28"/>
  <c r="U214" i="28"/>
  <c r="U215" i="28"/>
  <c r="U216" i="28"/>
  <c r="U217" i="28"/>
  <c r="U218" i="28"/>
  <c r="U219" i="28"/>
  <c r="U220" i="28"/>
  <c r="U221" i="28"/>
  <c r="U222" i="28"/>
  <c r="U223" i="28"/>
  <c r="U224" i="28"/>
  <c r="U225" i="28"/>
  <c r="U226" i="28"/>
  <c r="U227" i="28"/>
  <c r="U228" i="28"/>
  <c r="U229" i="28"/>
  <c r="U230" i="28"/>
  <c r="U231" i="28"/>
  <c r="U232" i="28"/>
  <c r="U233" i="28"/>
  <c r="U234" i="28"/>
  <c r="U235" i="28"/>
  <c r="U236" i="28"/>
  <c r="U237" i="28"/>
  <c r="U238" i="28"/>
  <c r="U239" i="28"/>
  <c r="U240" i="28"/>
  <c r="U241" i="28"/>
  <c r="U242" i="28"/>
  <c r="U243" i="28"/>
  <c r="U244" i="28"/>
  <c r="U245" i="28"/>
  <c r="U246" i="28"/>
  <c r="U247" i="28"/>
  <c r="U248" i="28"/>
  <c r="U249" i="28"/>
  <c r="U250" i="28"/>
  <c r="U251" i="28"/>
  <c r="U252" i="28"/>
  <c r="U253" i="28"/>
  <c r="U254" i="28"/>
  <c r="U255" i="28"/>
  <c r="U256" i="28"/>
  <c r="U257" i="28"/>
  <c r="U258" i="28"/>
  <c r="U259" i="28"/>
  <c r="U260" i="28"/>
  <c r="U261" i="28"/>
  <c r="U262" i="28"/>
  <c r="U263" i="28"/>
  <c r="U264" i="28"/>
  <c r="U265" i="28"/>
  <c r="U266" i="28"/>
  <c r="U267" i="28"/>
  <c r="U268" i="28"/>
  <c r="U269" i="28"/>
  <c r="U270" i="28"/>
  <c r="U271" i="28"/>
  <c r="U272" i="28"/>
  <c r="U273" i="28"/>
  <c r="U274" i="28"/>
  <c r="U275" i="28"/>
  <c r="U276" i="28"/>
  <c r="U277" i="28"/>
  <c r="U278" i="28"/>
  <c r="U279" i="28"/>
  <c r="U280" i="28"/>
  <c r="U281" i="28"/>
  <c r="U282" i="28"/>
  <c r="U283" i="28"/>
  <c r="U284" i="28"/>
  <c r="U285" i="28"/>
  <c r="U286" i="28"/>
  <c r="U287" i="28"/>
  <c r="U288" i="28"/>
  <c r="U289" i="28"/>
  <c r="U290" i="28"/>
  <c r="U291" i="28"/>
  <c r="U292" i="28"/>
  <c r="U293" i="28"/>
  <c r="U294" i="28"/>
  <c r="U295" i="28"/>
  <c r="U296" i="28"/>
  <c r="U297" i="28"/>
  <c r="U298" i="28"/>
  <c r="U299" i="28"/>
  <c r="U300" i="28"/>
  <c r="U301" i="28"/>
  <c r="U302" i="28"/>
  <c r="U303" i="28"/>
  <c r="U304" i="28"/>
  <c r="U305" i="28"/>
  <c r="U306" i="28"/>
  <c r="U307" i="28"/>
  <c r="U308" i="28"/>
  <c r="U309" i="28"/>
  <c r="U310" i="28"/>
  <c r="U311" i="28"/>
  <c r="U312" i="28"/>
  <c r="U313" i="28"/>
  <c r="U314" i="28"/>
  <c r="U315" i="28"/>
  <c r="U316" i="28"/>
  <c r="U317" i="28"/>
  <c r="U318" i="28"/>
  <c r="U319" i="28"/>
  <c r="U320" i="28"/>
  <c r="U321" i="28"/>
  <c r="U322" i="28"/>
  <c r="U323" i="28"/>
  <c r="U324" i="28"/>
  <c r="U325" i="28"/>
  <c r="U326" i="28"/>
  <c r="U327" i="28"/>
  <c r="U328" i="28"/>
  <c r="U329" i="28"/>
  <c r="U330" i="28"/>
  <c r="U331" i="28"/>
  <c r="U332" i="28"/>
  <c r="U333" i="28"/>
  <c r="U334" i="28"/>
  <c r="U335" i="28"/>
  <c r="U336" i="28"/>
  <c r="U337" i="28"/>
  <c r="U338" i="28"/>
  <c r="U339" i="28"/>
  <c r="U340" i="28"/>
  <c r="U341" i="28"/>
  <c r="U342" i="28"/>
  <c r="U343" i="28"/>
  <c r="U344" i="28"/>
  <c r="U345" i="28"/>
  <c r="U346" i="28"/>
  <c r="U347" i="28"/>
  <c r="U348" i="28"/>
  <c r="U349" i="28"/>
  <c r="U350" i="28"/>
  <c r="U351" i="28"/>
  <c r="U352" i="28"/>
  <c r="U353" i="28"/>
  <c r="U354" i="28"/>
  <c r="U355" i="28"/>
  <c r="U356" i="28"/>
  <c r="U357" i="28"/>
  <c r="U358" i="28"/>
  <c r="U359" i="28"/>
  <c r="U360" i="28"/>
  <c r="U361" i="28"/>
  <c r="U362" i="28"/>
  <c r="U363" i="28"/>
  <c r="U364" i="28"/>
  <c r="U365" i="28"/>
  <c r="U366" i="28"/>
  <c r="U367" i="28"/>
  <c r="U368" i="28"/>
  <c r="U369" i="28"/>
  <c r="U370" i="28"/>
  <c r="U371" i="28"/>
  <c r="U372" i="28"/>
  <c r="U373" i="28"/>
  <c r="U374" i="28"/>
  <c r="U375" i="28"/>
  <c r="U376" i="28"/>
  <c r="U377" i="28"/>
  <c r="U378" i="28"/>
  <c r="U379" i="28"/>
  <c r="U380" i="28"/>
  <c r="U381" i="28"/>
  <c r="U382" i="28"/>
  <c r="U383" i="28"/>
  <c r="U384" i="28"/>
  <c r="U385" i="28"/>
  <c r="U386" i="28"/>
  <c r="U387" i="28"/>
  <c r="U388" i="28"/>
  <c r="U389" i="28"/>
  <c r="U390" i="28"/>
  <c r="U391" i="28"/>
  <c r="U392" i="28"/>
  <c r="U393" i="28"/>
  <c r="U394" i="28"/>
  <c r="U395" i="28"/>
  <c r="U396" i="28"/>
  <c r="U397" i="28"/>
  <c r="U398" i="28"/>
  <c r="U399" i="28"/>
  <c r="U400" i="28"/>
  <c r="U401" i="28"/>
  <c r="U402" i="28"/>
  <c r="U403" i="28"/>
  <c r="U404" i="28"/>
  <c r="U405" i="28"/>
  <c r="U406" i="28"/>
  <c r="U407" i="28"/>
  <c r="U408" i="28"/>
  <c r="U409" i="28"/>
  <c r="U410" i="28"/>
  <c r="U411" i="28"/>
  <c r="U412" i="28"/>
  <c r="U413" i="28"/>
  <c r="U414" i="28"/>
  <c r="U415" i="28"/>
  <c r="U416" i="28"/>
  <c r="U417" i="28"/>
  <c r="U418" i="28"/>
  <c r="U419" i="28"/>
  <c r="U420" i="28"/>
  <c r="U421" i="28"/>
  <c r="U422" i="28"/>
  <c r="U423" i="28"/>
  <c r="U424" i="28"/>
  <c r="U425" i="28"/>
  <c r="U426" i="28"/>
  <c r="U427" i="28"/>
  <c r="U428" i="28"/>
  <c r="U429" i="28"/>
  <c r="U430" i="28"/>
  <c r="U431" i="28"/>
  <c r="U432" i="28"/>
  <c r="U433" i="28"/>
  <c r="U434" i="28"/>
  <c r="U435" i="28"/>
  <c r="U436" i="28"/>
  <c r="U437" i="28"/>
  <c r="U438" i="28"/>
  <c r="U439" i="28"/>
  <c r="U440" i="28"/>
  <c r="U441" i="28"/>
  <c r="U442" i="28"/>
  <c r="U443" i="28"/>
  <c r="U444" i="28"/>
  <c r="U445" i="28"/>
  <c r="U446" i="28"/>
  <c r="U447" i="28"/>
  <c r="U448" i="28"/>
  <c r="U449" i="28"/>
  <c r="U450" i="28"/>
  <c r="U451" i="28"/>
  <c r="U452" i="28"/>
  <c r="U453" i="28"/>
  <c r="U454" i="28"/>
  <c r="U455" i="28"/>
  <c r="U456" i="28"/>
  <c r="U457" i="28"/>
  <c r="U458" i="28"/>
  <c r="U459" i="28"/>
  <c r="U460" i="28"/>
  <c r="U461" i="28"/>
  <c r="U462" i="28"/>
  <c r="U463" i="28"/>
  <c r="U464" i="28"/>
  <c r="U465" i="28"/>
  <c r="U466" i="28"/>
  <c r="U467" i="28"/>
  <c r="U468" i="28"/>
  <c r="U469" i="28"/>
  <c r="U470" i="28"/>
  <c r="U471" i="28"/>
  <c r="U472" i="28"/>
  <c r="U473" i="28"/>
  <c r="U474" i="28"/>
  <c r="U475" i="28"/>
  <c r="U476" i="28"/>
  <c r="U477" i="28"/>
  <c r="U478" i="28"/>
  <c r="U479" i="28"/>
  <c r="U480" i="28"/>
  <c r="U481" i="28"/>
  <c r="U482" i="28"/>
  <c r="U483" i="28"/>
  <c r="U484" i="28"/>
  <c r="U485" i="28"/>
  <c r="U486" i="28"/>
  <c r="U487" i="28"/>
  <c r="U488" i="28"/>
  <c r="U489" i="28"/>
  <c r="U490" i="28"/>
  <c r="U491" i="28"/>
  <c r="U492" i="28"/>
  <c r="U493" i="28"/>
  <c r="U494" i="28"/>
  <c r="U495" i="28"/>
  <c r="U496" i="28"/>
  <c r="U497" i="28"/>
  <c r="U498" i="28"/>
  <c r="U499" i="28"/>
  <c r="U500" i="28"/>
  <c r="U501" i="28"/>
  <c r="U502" i="28"/>
  <c r="U503" i="28"/>
  <c r="U504" i="28"/>
  <c r="U505" i="28"/>
  <c r="U506" i="28"/>
  <c r="U507" i="28"/>
  <c r="U508" i="28"/>
  <c r="U509" i="28"/>
  <c r="U510" i="28"/>
  <c r="U511" i="28"/>
  <c r="U512" i="28"/>
  <c r="U513" i="28"/>
  <c r="U514" i="28"/>
  <c r="U515" i="28"/>
  <c r="U516" i="28"/>
  <c r="U517" i="28"/>
  <c r="U518" i="28"/>
  <c r="U519" i="28"/>
  <c r="U520" i="28"/>
  <c r="U521" i="28"/>
  <c r="U522" i="28"/>
  <c r="U523" i="28"/>
  <c r="U524" i="28"/>
  <c r="U525" i="28"/>
  <c r="U526" i="28"/>
  <c r="U527" i="28"/>
  <c r="U528" i="28"/>
  <c r="U529" i="28"/>
  <c r="U530" i="28"/>
  <c r="U531" i="28"/>
  <c r="U532" i="28"/>
  <c r="U533" i="28"/>
  <c r="U534" i="28"/>
  <c r="U535" i="28"/>
  <c r="U536" i="28"/>
  <c r="U537" i="28"/>
  <c r="U538" i="28"/>
  <c r="U539" i="28"/>
  <c r="U540" i="28"/>
  <c r="U541" i="28"/>
  <c r="U542" i="28"/>
  <c r="U543" i="28"/>
  <c r="U544" i="28"/>
  <c r="U545" i="28"/>
  <c r="U546" i="28"/>
  <c r="U547" i="28"/>
  <c r="U548" i="28"/>
  <c r="U549" i="28"/>
  <c r="U550" i="28"/>
  <c r="U551" i="28"/>
  <c r="U552" i="28"/>
  <c r="U553" i="28"/>
  <c r="U554" i="28"/>
  <c r="U555" i="28"/>
  <c r="U556" i="28"/>
  <c r="U557" i="28"/>
  <c r="U558" i="28"/>
  <c r="U559" i="28"/>
  <c r="U560" i="28"/>
  <c r="U561" i="28"/>
  <c r="U562" i="28"/>
  <c r="U563" i="28"/>
  <c r="U564" i="28"/>
  <c r="U565" i="28"/>
  <c r="U566" i="28"/>
  <c r="U567" i="28"/>
  <c r="U568" i="28"/>
  <c r="U569" i="28"/>
  <c r="U570" i="28"/>
  <c r="U571" i="28"/>
  <c r="U572" i="28"/>
  <c r="U573" i="28"/>
  <c r="U574" i="28"/>
  <c r="U575" i="28"/>
  <c r="U576" i="28"/>
  <c r="U577" i="28"/>
  <c r="U578" i="28"/>
  <c r="U579" i="28"/>
  <c r="U580" i="28"/>
  <c r="U581" i="28"/>
  <c r="U582" i="28"/>
  <c r="U583" i="28"/>
  <c r="U584" i="28"/>
  <c r="U585" i="28"/>
  <c r="U586" i="28"/>
  <c r="U587" i="28"/>
  <c r="U588" i="28"/>
  <c r="U589" i="28"/>
  <c r="U590" i="28"/>
  <c r="U591" i="28"/>
  <c r="U592" i="28"/>
  <c r="U593" i="28"/>
  <c r="U594" i="28"/>
  <c r="U595" i="28"/>
  <c r="U596" i="28"/>
  <c r="U597" i="28"/>
  <c r="U598" i="28"/>
  <c r="U599" i="28"/>
  <c r="U600" i="28"/>
  <c r="U601" i="28"/>
  <c r="U602" i="28"/>
  <c r="U603" i="28"/>
  <c r="U604" i="28"/>
  <c r="U605" i="28"/>
  <c r="U606" i="28"/>
  <c r="U607" i="28"/>
  <c r="U608" i="28"/>
  <c r="U609" i="28"/>
  <c r="U610" i="28"/>
  <c r="U611" i="28"/>
  <c r="U612" i="28"/>
  <c r="U613" i="28"/>
  <c r="U614" i="28"/>
  <c r="U615" i="28"/>
  <c r="U616" i="28"/>
  <c r="U617" i="28"/>
  <c r="U618" i="28"/>
  <c r="U619" i="28"/>
  <c r="U620" i="28"/>
  <c r="U621" i="28"/>
  <c r="U622" i="28"/>
  <c r="U623" i="28"/>
  <c r="U624" i="28"/>
  <c r="U625" i="28"/>
  <c r="U626" i="28"/>
  <c r="U627" i="28"/>
  <c r="U628" i="28"/>
  <c r="U629" i="28"/>
  <c r="U630" i="28"/>
  <c r="U631" i="28"/>
  <c r="U632" i="28"/>
  <c r="U633" i="28"/>
  <c r="U634" i="28"/>
  <c r="U635" i="28"/>
  <c r="U636" i="28"/>
  <c r="U637" i="28"/>
  <c r="U638" i="28"/>
  <c r="U639" i="28"/>
  <c r="U640" i="28"/>
  <c r="U641" i="28"/>
  <c r="U642" i="28"/>
  <c r="U643" i="28"/>
  <c r="U644" i="28"/>
  <c r="U645" i="28"/>
  <c r="U646" i="28"/>
  <c r="U647" i="28"/>
  <c r="U648" i="28"/>
  <c r="U649" i="28"/>
  <c r="U650" i="28"/>
  <c r="U651" i="28"/>
  <c r="U652" i="28"/>
  <c r="U653" i="28"/>
  <c r="U654" i="28"/>
  <c r="U655" i="28"/>
  <c r="U656" i="28"/>
  <c r="U657" i="28"/>
  <c r="U658" i="28"/>
  <c r="U659" i="28"/>
  <c r="U660" i="28"/>
  <c r="U661" i="28"/>
  <c r="U662" i="28"/>
  <c r="U663" i="28"/>
  <c r="U664" i="28"/>
  <c r="U665" i="28"/>
  <c r="U666" i="28"/>
  <c r="U667" i="28"/>
  <c r="U668" i="28"/>
  <c r="U669" i="28"/>
  <c r="U670" i="28"/>
  <c r="U671" i="28"/>
  <c r="U672" i="28"/>
  <c r="U673" i="28"/>
  <c r="U674" i="28"/>
  <c r="U675" i="28"/>
  <c r="U676" i="28"/>
  <c r="U677" i="28"/>
  <c r="U678" i="28"/>
  <c r="U679" i="28"/>
  <c r="U680" i="28"/>
  <c r="U681" i="28"/>
  <c r="U682" i="28"/>
  <c r="U683" i="28"/>
  <c r="U684" i="28"/>
  <c r="U685" i="28"/>
  <c r="U686" i="28"/>
  <c r="U687" i="28"/>
  <c r="U688" i="28"/>
  <c r="U689" i="28"/>
  <c r="U690" i="28"/>
  <c r="U691" i="28"/>
  <c r="U692" i="28"/>
  <c r="U693" i="28"/>
  <c r="U694" i="28"/>
  <c r="U695" i="28"/>
  <c r="U696" i="28"/>
  <c r="U697" i="28"/>
  <c r="U698" i="28"/>
  <c r="U699" i="28"/>
  <c r="U700" i="28"/>
  <c r="U701" i="28"/>
  <c r="U702" i="28"/>
  <c r="U703" i="28"/>
  <c r="U704" i="28"/>
  <c r="U705" i="28"/>
  <c r="U706" i="28"/>
  <c r="U707" i="28"/>
  <c r="U708" i="28"/>
  <c r="U709" i="28"/>
  <c r="U710" i="28"/>
  <c r="U711" i="28"/>
  <c r="U712" i="28"/>
  <c r="U713" i="28"/>
  <c r="U714" i="28"/>
  <c r="U715" i="28"/>
  <c r="U716" i="28"/>
  <c r="U717" i="28"/>
  <c r="U718" i="28"/>
  <c r="U719" i="28"/>
  <c r="U720" i="28"/>
  <c r="U721" i="28"/>
  <c r="U722" i="28"/>
  <c r="U723" i="28"/>
  <c r="U724" i="28"/>
  <c r="U725" i="28"/>
  <c r="U726" i="28"/>
  <c r="U727" i="28"/>
  <c r="U728" i="28"/>
  <c r="U729" i="28"/>
  <c r="U730" i="28"/>
  <c r="U731" i="28"/>
  <c r="U732" i="28"/>
  <c r="U733" i="28"/>
  <c r="U734" i="28"/>
  <c r="U735" i="28"/>
  <c r="U736" i="28"/>
  <c r="U737" i="28"/>
  <c r="U738" i="28"/>
  <c r="U739" i="28"/>
  <c r="U740" i="28"/>
  <c r="U741" i="28"/>
  <c r="U742" i="28"/>
  <c r="U743" i="28"/>
  <c r="U744" i="28"/>
  <c r="U745" i="28"/>
  <c r="U746" i="28"/>
  <c r="U747" i="28"/>
  <c r="U748" i="28"/>
  <c r="U749" i="28"/>
  <c r="U750" i="28"/>
  <c r="U751" i="28"/>
  <c r="U752" i="28"/>
  <c r="U753" i="28"/>
  <c r="U754" i="28"/>
  <c r="U755" i="28"/>
  <c r="U756" i="28"/>
  <c r="U757" i="28"/>
  <c r="U758" i="28"/>
  <c r="U759" i="28"/>
  <c r="U760" i="28"/>
  <c r="U761" i="28"/>
  <c r="U762" i="28"/>
  <c r="U763" i="28"/>
  <c r="U764" i="28"/>
  <c r="U765" i="28"/>
  <c r="U766" i="28"/>
  <c r="U767" i="28"/>
  <c r="U768" i="28"/>
  <c r="U769" i="28"/>
  <c r="U770" i="28"/>
  <c r="U771" i="28"/>
  <c r="U772" i="28"/>
  <c r="U773" i="28"/>
  <c r="U774" i="28"/>
  <c r="U775" i="28"/>
  <c r="U776" i="28"/>
  <c r="U777" i="28"/>
  <c r="U778" i="28"/>
  <c r="U779" i="28"/>
  <c r="U780" i="28"/>
  <c r="U781" i="28"/>
  <c r="U782" i="28"/>
  <c r="U783" i="28"/>
  <c r="U784" i="28"/>
  <c r="U785" i="28"/>
  <c r="U786" i="28"/>
  <c r="U787" i="28"/>
  <c r="U788" i="28"/>
  <c r="U789" i="28"/>
  <c r="U790" i="28"/>
  <c r="U791" i="28"/>
  <c r="U792" i="28"/>
  <c r="U793" i="28"/>
  <c r="U794" i="28"/>
  <c r="U795" i="28"/>
  <c r="U796" i="28"/>
  <c r="U797" i="28"/>
  <c r="U798" i="28"/>
  <c r="U799" i="28"/>
  <c r="U800" i="28"/>
  <c r="U801" i="28"/>
  <c r="U802" i="28"/>
  <c r="U803" i="28"/>
  <c r="U804" i="28"/>
  <c r="U805" i="28"/>
  <c r="U806" i="28"/>
  <c r="U807" i="28"/>
  <c r="U808" i="28"/>
  <c r="U809" i="28"/>
  <c r="U810" i="28"/>
  <c r="U811" i="28"/>
  <c r="U812" i="28"/>
  <c r="U813" i="28"/>
  <c r="U814" i="28"/>
  <c r="U815" i="28"/>
  <c r="U816" i="28"/>
  <c r="U817" i="28"/>
  <c r="U818" i="28"/>
  <c r="U819" i="28"/>
  <c r="U820" i="28"/>
  <c r="U821" i="28"/>
  <c r="U822" i="28"/>
  <c r="U823" i="28"/>
  <c r="U824" i="28"/>
  <c r="U825" i="28"/>
  <c r="U826" i="28"/>
  <c r="U827" i="28"/>
  <c r="U828" i="28"/>
  <c r="U829" i="28"/>
  <c r="U830" i="28"/>
  <c r="U831" i="28"/>
  <c r="U832" i="28"/>
  <c r="U833" i="28"/>
  <c r="U834" i="28"/>
  <c r="U835" i="28"/>
  <c r="U836" i="28"/>
  <c r="U837" i="28"/>
  <c r="U838" i="28"/>
  <c r="U839" i="28"/>
  <c r="U840" i="28"/>
  <c r="U841" i="28"/>
  <c r="U842" i="28"/>
  <c r="U843" i="28"/>
  <c r="U844" i="28"/>
  <c r="U845" i="28"/>
  <c r="U846" i="28"/>
  <c r="U847" i="28"/>
  <c r="U848" i="28"/>
  <c r="U849" i="28"/>
  <c r="U850" i="28"/>
  <c r="U851" i="28"/>
  <c r="U852" i="28"/>
  <c r="U853" i="28"/>
  <c r="U854" i="28"/>
  <c r="U855" i="28"/>
  <c r="U856" i="28"/>
  <c r="U857" i="28"/>
  <c r="U858" i="28"/>
  <c r="U859" i="28"/>
  <c r="U860" i="28"/>
  <c r="U861" i="28"/>
  <c r="U862" i="28"/>
  <c r="U863" i="28"/>
  <c r="U864" i="28"/>
  <c r="U865" i="28"/>
  <c r="U866" i="28"/>
  <c r="U867" i="28"/>
  <c r="U868" i="28"/>
  <c r="U869" i="28"/>
  <c r="U870" i="28"/>
  <c r="U871" i="28"/>
  <c r="U872" i="28"/>
  <c r="U873" i="28"/>
  <c r="U874" i="28"/>
  <c r="U875" i="28"/>
  <c r="U876" i="28"/>
  <c r="U877" i="28"/>
  <c r="U878" i="28"/>
  <c r="U879" i="28"/>
  <c r="U880" i="28"/>
  <c r="U881" i="28"/>
  <c r="U882" i="28"/>
  <c r="U883" i="28"/>
  <c r="U884" i="28"/>
  <c r="U885" i="28"/>
  <c r="U886" i="28"/>
  <c r="U887" i="28"/>
  <c r="U888" i="28"/>
  <c r="U889" i="28"/>
  <c r="U890" i="28"/>
  <c r="U891" i="28"/>
  <c r="U892" i="28"/>
  <c r="U893" i="28"/>
  <c r="U894" i="28"/>
  <c r="U895" i="28"/>
  <c r="U896" i="28"/>
  <c r="U897" i="28"/>
  <c r="U898" i="28"/>
  <c r="U899" i="28"/>
  <c r="U900" i="28"/>
  <c r="U901" i="28"/>
  <c r="U902" i="28"/>
  <c r="U903" i="28"/>
  <c r="U904" i="28"/>
  <c r="U905" i="28"/>
  <c r="U906" i="28"/>
  <c r="U907" i="28"/>
  <c r="U908" i="28"/>
  <c r="U909" i="28"/>
  <c r="U910" i="28"/>
  <c r="U911" i="28"/>
  <c r="U912" i="28"/>
  <c r="U913" i="28"/>
  <c r="U914" i="28"/>
  <c r="U915" i="28"/>
  <c r="U916" i="28"/>
  <c r="U917" i="28"/>
  <c r="U918" i="28"/>
  <c r="U919" i="28"/>
  <c r="U920" i="28"/>
  <c r="U921" i="28"/>
  <c r="U922" i="28"/>
  <c r="U923" i="28"/>
  <c r="U924" i="28"/>
  <c r="U925" i="28"/>
  <c r="U926" i="28"/>
  <c r="U927" i="28"/>
  <c r="U928" i="28"/>
  <c r="U929" i="28"/>
  <c r="U930" i="28"/>
  <c r="U931" i="28"/>
  <c r="U932" i="28"/>
  <c r="U933" i="28"/>
  <c r="U934" i="28"/>
  <c r="U935" i="28"/>
  <c r="U936" i="28"/>
  <c r="U937" i="28"/>
  <c r="U938" i="28"/>
  <c r="U939" i="28"/>
  <c r="U940" i="28"/>
  <c r="U941" i="28"/>
  <c r="U942" i="28"/>
  <c r="U943" i="28"/>
  <c r="U944" i="28"/>
  <c r="U945" i="28"/>
  <c r="U946" i="28"/>
  <c r="U947" i="28"/>
  <c r="U948" i="28"/>
  <c r="U949" i="28"/>
  <c r="U950" i="28"/>
  <c r="U951" i="28"/>
  <c r="U952" i="28"/>
  <c r="U953" i="28"/>
  <c r="U954" i="28"/>
  <c r="U955" i="28"/>
  <c r="U956" i="28"/>
  <c r="U957" i="28"/>
  <c r="U958" i="28"/>
  <c r="U959" i="28"/>
  <c r="U960" i="28"/>
  <c r="U961" i="28"/>
  <c r="U962" i="28"/>
  <c r="U963" i="28"/>
  <c r="U964" i="28"/>
  <c r="U965" i="28"/>
  <c r="U966" i="28"/>
  <c r="U967" i="28"/>
  <c r="U968" i="28"/>
  <c r="U969" i="28"/>
  <c r="U970" i="28"/>
  <c r="U971" i="28"/>
  <c r="U972" i="28"/>
  <c r="U973" i="28"/>
  <c r="U974" i="28"/>
  <c r="U975" i="28"/>
  <c r="U976" i="28"/>
  <c r="U977" i="28"/>
  <c r="U978" i="28"/>
  <c r="U979" i="28"/>
  <c r="U980" i="28"/>
  <c r="U981" i="28"/>
  <c r="U982" i="28"/>
  <c r="U983" i="28"/>
  <c r="U984" i="28"/>
  <c r="U985" i="28"/>
  <c r="U986" i="28"/>
  <c r="U987" i="28"/>
  <c r="U988" i="28"/>
  <c r="U989" i="28"/>
  <c r="U990" i="28"/>
  <c r="U991" i="28"/>
  <c r="U992" i="28"/>
  <c r="U993" i="28"/>
  <c r="U994" i="28"/>
  <c r="U995" i="28"/>
  <c r="U996" i="28"/>
  <c r="U997" i="28"/>
  <c r="U998" i="28"/>
  <c r="U999" i="28"/>
  <c r="U1000" i="28"/>
  <c r="U1001" i="28"/>
  <c r="U1002" i="28"/>
  <c r="U1003" i="28"/>
  <c r="U1004" i="28"/>
  <c r="U1005" i="28"/>
  <c r="U1006" i="28"/>
  <c r="U1007" i="28"/>
  <c r="U1008" i="28"/>
  <c r="U1009" i="28"/>
  <c r="U1010" i="28"/>
  <c r="U1011" i="28"/>
  <c r="U1012" i="28"/>
  <c r="U1013" i="28"/>
  <c r="U1014" i="28"/>
  <c r="U1015" i="28"/>
  <c r="U1016" i="28"/>
  <c r="U1017" i="28"/>
  <c r="U1018" i="28"/>
  <c r="U1019" i="28"/>
  <c r="U1020" i="28"/>
  <c r="U1021" i="28"/>
  <c r="U1022" i="28"/>
  <c r="U1023" i="28"/>
  <c r="U1024" i="28"/>
  <c r="U1025" i="28"/>
  <c r="U1026" i="28"/>
  <c r="U1027" i="28"/>
  <c r="U1028" i="28"/>
  <c r="U1029" i="28"/>
  <c r="U1030" i="28"/>
  <c r="U1031" i="28"/>
  <c r="U1032" i="28"/>
  <c r="U1033" i="28"/>
  <c r="U1034" i="28"/>
  <c r="U1035" i="28"/>
  <c r="U1036" i="28"/>
  <c r="U1037" i="28"/>
  <c r="U1038" i="28"/>
  <c r="U1039" i="28"/>
  <c r="U1040" i="28"/>
  <c r="U1041" i="28"/>
  <c r="U1042" i="28"/>
  <c r="U1043" i="28"/>
  <c r="U1044" i="28"/>
  <c r="U1045" i="28"/>
  <c r="U1046" i="28"/>
  <c r="U1047" i="28"/>
  <c r="U1048" i="28"/>
  <c r="U1049" i="28"/>
  <c r="U1050" i="28"/>
  <c r="U1051" i="28"/>
  <c r="U1052" i="28"/>
  <c r="U1053" i="28"/>
  <c r="U1054" i="28"/>
  <c r="U1055" i="28"/>
  <c r="U1056" i="28"/>
  <c r="U1057" i="28"/>
  <c r="U1058" i="28"/>
  <c r="U1059" i="28"/>
  <c r="U1060" i="28"/>
  <c r="U1061" i="28"/>
  <c r="U1062" i="28"/>
  <c r="U1063" i="28"/>
  <c r="U1064" i="28"/>
  <c r="U1065" i="28"/>
  <c r="U1066" i="28"/>
  <c r="U1067" i="28"/>
  <c r="U1068" i="28"/>
  <c r="U1069" i="28"/>
  <c r="U1070" i="28"/>
  <c r="U1071" i="28"/>
  <c r="U1072" i="28"/>
  <c r="U1073" i="28"/>
  <c r="U1074" i="28"/>
  <c r="U1075" i="28"/>
  <c r="U1076" i="28"/>
  <c r="U1077" i="28"/>
  <c r="U1078" i="28"/>
  <c r="U1079" i="28"/>
  <c r="U1080" i="28"/>
  <c r="U1081" i="28"/>
  <c r="U1082" i="28"/>
  <c r="U1083" i="28"/>
  <c r="U1084" i="28"/>
  <c r="U1085" i="28"/>
  <c r="U1086" i="28"/>
  <c r="U1087" i="28"/>
  <c r="U1088" i="28"/>
  <c r="U1089" i="28"/>
  <c r="U1090" i="28"/>
  <c r="U1091" i="28"/>
  <c r="U1092" i="28"/>
  <c r="U1093" i="28"/>
  <c r="U1094" i="28"/>
  <c r="U1095" i="28"/>
  <c r="U1096" i="28"/>
  <c r="U1097" i="28"/>
  <c r="U1098" i="28"/>
  <c r="U1099" i="28"/>
  <c r="U1100" i="28"/>
  <c r="U1101" i="28"/>
  <c r="U1102" i="28"/>
  <c r="U1103" i="28"/>
  <c r="U1104" i="28"/>
  <c r="U1105" i="28"/>
  <c r="U1106" i="28"/>
  <c r="U1107" i="28"/>
  <c r="U1108" i="28"/>
  <c r="U1109" i="28"/>
  <c r="U1110" i="28"/>
  <c r="U1111" i="28"/>
  <c r="U1112" i="28"/>
  <c r="U1113" i="28"/>
  <c r="U1114" i="28"/>
  <c r="U1115" i="28"/>
  <c r="U1116" i="28"/>
  <c r="U1117" i="28"/>
  <c r="U1118" i="28"/>
  <c r="U1119" i="28"/>
  <c r="U1120" i="28"/>
  <c r="U1121" i="28"/>
  <c r="U1122" i="28"/>
  <c r="U1123" i="28"/>
  <c r="U1124" i="28"/>
  <c r="U1125" i="28"/>
  <c r="U1126" i="28"/>
  <c r="U1127" i="28"/>
  <c r="U1128" i="28"/>
  <c r="U1129" i="28"/>
  <c r="U1130" i="28"/>
  <c r="U1131" i="28"/>
  <c r="U1132" i="28"/>
  <c r="U1133" i="28"/>
  <c r="U1134" i="28"/>
  <c r="U1135" i="28"/>
  <c r="U1136" i="28"/>
  <c r="U1137" i="28"/>
  <c r="U1138" i="28"/>
  <c r="U1139" i="28"/>
  <c r="U1140" i="28"/>
  <c r="U1141" i="28"/>
  <c r="U1142" i="28"/>
  <c r="U1143" i="28"/>
  <c r="U1144" i="28"/>
  <c r="U1145" i="28"/>
  <c r="U1146" i="28"/>
  <c r="U1147" i="28"/>
  <c r="U1148" i="28"/>
  <c r="U1149" i="28"/>
  <c r="U1150" i="28"/>
  <c r="U1151" i="28"/>
  <c r="U1152" i="28"/>
  <c r="U1153" i="28"/>
  <c r="U1154" i="28"/>
  <c r="U1155" i="28"/>
  <c r="U1156" i="28"/>
  <c r="U1157" i="28"/>
  <c r="U1158" i="28"/>
  <c r="U1159" i="28"/>
  <c r="U1160" i="28"/>
  <c r="U1161" i="28"/>
  <c r="U1162" i="28"/>
  <c r="U1163" i="28"/>
  <c r="U1164" i="28"/>
  <c r="U1165" i="28"/>
  <c r="U1166" i="28"/>
  <c r="U1167" i="28"/>
  <c r="U1168" i="28"/>
  <c r="U1169" i="28"/>
  <c r="U1170" i="28"/>
  <c r="U1171" i="28"/>
  <c r="U1172" i="28"/>
  <c r="U1173" i="28"/>
  <c r="U1174" i="28"/>
  <c r="U1175" i="28"/>
  <c r="U1176" i="28"/>
  <c r="U1177" i="28"/>
  <c r="U1178" i="28"/>
  <c r="U1179" i="28"/>
  <c r="U1180" i="28"/>
  <c r="U1181" i="28"/>
  <c r="U1182" i="28"/>
  <c r="U1183" i="28"/>
  <c r="U1184" i="28"/>
  <c r="U1185" i="28"/>
  <c r="U1186" i="28"/>
  <c r="U1187" i="28"/>
  <c r="U1188" i="28"/>
  <c r="U1189" i="28"/>
  <c r="U1190" i="28"/>
  <c r="U1191" i="28"/>
  <c r="U1192" i="28"/>
  <c r="U1193" i="28"/>
  <c r="U1194" i="28"/>
  <c r="U1195" i="28"/>
  <c r="U1196" i="28"/>
  <c r="U1197" i="28"/>
  <c r="U1198" i="28"/>
  <c r="U1199" i="28"/>
  <c r="U1200" i="28"/>
  <c r="U1201" i="28"/>
  <c r="U1202" i="28"/>
  <c r="U1203" i="28"/>
  <c r="U1204" i="28"/>
  <c r="U1205" i="28"/>
  <c r="U1206" i="28"/>
  <c r="U1207" i="28"/>
  <c r="U1208" i="28"/>
  <c r="U1209" i="28"/>
  <c r="U1210" i="28"/>
  <c r="U1211" i="28"/>
  <c r="U1212" i="28"/>
  <c r="U1213" i="28"/>
  <c r="U1214" i="28"/>
  <c r="U1215" i="28"/>
  <c r="U1216" i="28"/>
  <c r="U1217" i="28"/>
  <c r="U1218" i="28"/>
  <c r="U1219" i="28"/>
  <c r="U1220" i="28"/>
  <c r="U1221" i="28"/>
  <c r="U1222" i="28"/>
  <c r="U1223" i="28"/>
  <c r="U1224" i="28"/>
  <c r="U1225" i="28"/>
  <c r="U1226" i="28"/>
  <c r="U1227" i="28"/>
  <c r="U1228" i="28"/>
  <c r="U1229" i="28"/>
  <c r="U1230" i="28"/>
  <c r="U1231" i="28"/>
  <c r="U1232" i="28"/>
  <c r="U1233" i="28"/>
  <c r="U1234" i="28"/>
  <c r="U1235" i="28"/>
  <c r="U1236" i="28"/>
  <c r="U1237" i="28"/>
  <c r="U1238" i="28"/>
  <c r="U1239" i="28"/>
  <c r="U1240" i="28"/>
  <c r="U1241" i="28"/>
  <c r="U1242" i="28"/>
  <c r="U1243" i="28"/>
  <c r="U1244" i="28"/>
  <c r="U1245" i="28"/>
  <c r="U1246" i="28"/>
  <c r="U1247" i="28"/>
  <c r="U1248" i="28"/>
  <c r="U1249" i="28"/>
  <c r="U1250" i="28"/>
  <c r="U1251" i="28"/>
  <c r="U1252" i="28"/>
  <c r="U1253" i="28"/>
  <c r="U1254" i="28"/>
  <c r="U1255" i="28"/>
  <c r="U1256" i="28"/>
  <c r="U1257" i="28"/>
  <c r="U1258" i="28"/>
  <c r="U1259" i="28"/>
  <c r="U1260" i="28"/>
  <c r="U1261" i="28"/>
  <c r="U1262" i="28"/>
  <c r="U1263" i="28"/>
  <c r="U1264" i="28"/>
  <c r="U1265" i="28"/>
  <c r="U1266" i="28"/>
  <c r="U1267" i="28"/>
  <c r="U1268" i="28"/>
  <c r="U1269" i="28"/>
  <c r="U1270" i="28"/>
  <c r="U1271" i="28"/>
  <c r="U1272" i="28"/>
  <c r="U1273" i="28"/>
  <c r="U1274" i="28"/>
  <c r="U1275" i="28"/>
  <c r="U1276" i="28"/>
  <c r="U1277" i="28"/>
  <c r="U1278" i="28"/>
  <c r="U1279" i="28"/>
  <c r="U1280" i="28"/>
  <c r="U1281" i="28"/>
  <c r="U1282" i="28"/>
  <c r="U1283" i="28"/>
  <c r="U1284" i="28"/>
  <c r="U1285" i="28"/>
  <c r="U1286" i="28"/>
  <c r="U1287" i="28"/>
  <c r="U1288" i="28"/>
  <c r="U1289" i="28"/>
  <c r="U1290" i="28"/>
  <c r="U1291" i="28"/>
  <c r="U1292" i="28"/>
  <c r="U1293" i="28"/>
  <c r="U1294" i="28"/>
  <c r="U1295" i="28"/>
  <c r="U1296" i="28"/>
  <c r="U1297" i="28"/>
  <c r="U1298" i="28"/>
  <c r="U1299" i="28"/>
  <c r="U1300" i="28"/>
  <c r="U1301" i="28"/>
  <c r="U1302" i="28"/>
  <c r="U1303" i="28"/>
  <c r="U1304" i="28"/>
  <c r="U1305" i="28"/>
  <c r="U1306" i="28"/>
  <c r="U1307" i="28"/>
  <c r="U1308" i="28"/>
  <c r="U1309" i="28"/>
  <c r="U1310" i="28"/>
  <c r="U1311" i="28"/>
  <c r="U1312" i="28"/>
  <c r="U1313" i="28"/>
  <c r="U1314" i="28"/>
  <c r="U1315" i="28"/>
  <c r="U1316" i="28"/>
  <c r="U1317" i="28"/>
  <c r="U1318" i="28"/>
  <c r="U1319" i="28"/>
  <c r="U1320" i="28"/>
  <c r="U1321" i="28"/>
  <c r="U1322" i="28"/>
  <c r="U1323" i="28"/>
  <c r="U1324" i="28"/>
  <c r="U1325" i="28"/>
  <c r="U1326" i="28"/>
  <c r="U1327" i="28"/>
  <c r="U1328" i="28"/>
  <c r="U1329" i="28"/>
  <c r="U1330" i="28"/>
  <c r="U1331" i="28"/>
  <c r="U1332" i="28"/>
  <c r="U1333" i="28"/>
  <c r="U1334" i="28"/>
  <c r="U1335" i="28"/>
  <c r="U1336" i="28"/>
  <c r="U1337" i="28"/>
  <c r="U1338" i="28"/>
  <c r="U1339" i="28"/>
  <c r="U1340" i="28"/>
  <c r="U1341" i="28"/>
  <c r="U1342" i="28"/>
  <c r="U1343" i="28"/>
  <c r="U1344" i="28"/>
  <c r="U1345" i="28"/>
  <c r="U1346" i="28"/>
  <c r="U1347" i="28"/>
  <c r="U1348" i="28"/>
  <c r="U1349" i="28"/>
  <c r="U1350" i="28"/>
  <c r="U1351" i="28"/>
  <c r="U1352" i="28"/>
  <c r="U1353" i="28"/>
  <c r="U1354" i="28"/>
  <c r="U1355" i="28"/>
  <c r="U1356" i="28"/>
  <c r="U1357" i="28"/>
  <c r="U1358" i="28"/>
  <c r="U1359" i="28"/>
  <c r="U1360" i="28"/>
  <c r="U1361" i="28"/>
  <c r="U1362" i="28"/>
  <c r="U1363" i="28"/>
  <c r="U1364" i="28"/>
  <c r="U1365" i="28"/>
  <c r="U1366" i="28"/>
  <c r="U1367" i="28"/>
  <c r="U1368" i="28"/>
  <c r="U1369" i="28"/>
  <c r="U1370" i="28"/>
  <c r="U1371" i="28"/>
  <c r="U1372" i="28"/>
  <c r="U1373" i="28"/>
  <c r="U1374" i="28"/>
  <c r="U1375" i="28"/>
  <c r="U1376" i="28"/>
  <c r="U1377" i="28"/>
  <c r="U1378" i="28"/>
  <c r="U1379" i="28"/>
  <c r="U1380" i="28"/>
  <c r="U1381" i="28"/>
  <c r="U1382" i="28"/>
  <c r="U1383" i="28"/>
  <c r="U1384" i="28"/>
  <c r="U1385" i="28"/>
  <c r="U1386" i="28"/>
  <c r="U1387" i="28"/>
  <c r="U1388" i="28"/>
  <c r="U1389" i="28"/>
  <c r="U1390" i="28"/>
  <c r="U1391" i="28"/>
  <c r="U1392" i="28"/>
  <c r="U1393" i="28"/>
  <c r="U1394" i="28"/>
  <c r="U1395" i="28"/>
  <c r="U1396" i="28"/>
  <c r="U1397" i="28"/>
  <c r="U1398" i="28"/>
  <c r="U1399" i="28"/>
  <c r="U1400" i="28"/>
  <c r="U1401" i="28"/>
  <c r="U1402" i="28"/>
  <c r="U1403" i="28"/>
  <c r="U1404" i="28"/>
  <c r="U1405" i="28"/>
  <c r="U1406" i="28"/>
  <c r="U1407" i="28"/>
  <c r="U1408" i="28"/>
  <c r="U1409" i="28"/>
  <c r="U1410" i="28"/>
  <c r="U1411" i="28"/>
  <c r="U1412" i="28"/>
  <c r="U1413" i="28"/>
  <c r="U1414" i="28"/>
  <c r="U1415" i="28"/>
  <c r="U1416" i="28"/>
  <c r="U1417" i="28"/>
  <c r="U1418" i="28"/>
  <c r="U1419" i="28"/>
  <c r="U1420" i="28"/>
  <c r="U1421" i="28"/>
  <c r="U1422" i="28"/>
  <c r="U1423" i="28"/>
  <c r="U1424" i="28"/>
  <c r="U1425" i="28"/>
  <c r="U1426" i="28"/>
  <c r="U1427" i="28"/>
  <c r="U1428" i="28"/>
  <c r="U1429" i="28"/>
  <c r="U1430" i="28"/>
  <c r="U1431" i="28"/>
  <c r="U1432" i="28"/>
  <c r="U1433" i="28"/>
  <c r="U1434" i="28"/>
  <c r="U1435" i="28"/>
  <c r="U1436" i="28"/>
  <c r="U1437" i="28"/>
  <c r="U1438" i="28"/>
  <c r="U1439" i="28"/>
  <c r="U1440" i="28"/>
  <c r="U1441" i="28"/>
  <c r="U1442" i="28"/>
  <c r="U1443" i="28"/>
  <c r="U1444" i="28"/>
  <c r="U1445" i="28"/>
  <c r="U1446" i="28"/>
  <c r="U1447" i="28"/>
  <c r="U1448" i="28"/>
  <c r="U1449" i="28"/>
  <c r="U1450" i="28"/>
  <c r="U1451" i="28"/>
  <c r="U1452" i="28"/>
  <c r="U1453" i="28"/>
  <c r="U1454" i="28"/>
  <c r="U1455" i="28"/>
  <c r="U1456" i="28"/>
  <c r="U1457" i="28"/>
  <c r="U1458" i="28"/>
  <c r="U1459" i="28"/>
  <c r="U1460" i="28"/>
  <c r="U1461" i="28"/>
  <c r="U1462" i="28"/>
  <c r="U1463" i="28"/>
  <c r="U1464" i="28"/>
  <c r="U1465" i="28"/>
  <c r="U1466" i="28"/>
  <c r="U1467" i="28"/>
  <c r="U1468" i="28"/>
  <c r="U1469" i="28"/>
  <c r="U1470" i="28"/>
  <c r="U1471" i="28"/>
  <c r="U1472" i="28"/>
  <c r="U1473" i="28"/>
  <c r="U1474" i="28"/>
  <c r="U1475" i="28"/>
  <c r="U1476" i="28"/>
  <c r="U1477" i="28"/>
  <c r="U1478" i="28"/>
  <c r="U1479" i="28"/>
  <c r="U1480" i="28"/>
  <c r="U1481" i="28"/>
  <c r="U1482" i="28"/>
  <c r="U1483" i="28"/>
  <c r="U1484" i="28"/>
  <c r="U1485" i="28"/>
  <c r="U1486" i="28"/>
  <c r="U1487" i="28"/>
  <c r="U1488" i="28"/>
  <c r="U1489" i="28"/>
  <c r="U1490" i="28"/>
  <c r="U1491" i="28"/>
  <c r="U1492" i="28"/>
  <c r="U1493" i="28"/>
  <c r="U1494" i="28"/>
  <c r="U1495" i="28"/>
  <c r="U1496" i="28"/>
  <c r="U1497" i="28"/>
  <c r="U1498" i="28"/>
  <c r="U1499" i="28"/>
  <c r="U1500" i="28"/>
  <c r="U1501" i="28"/>
  <c r="U1502" i="28"/>
  <c r="U1503" i="28"/>
  <c r="U1504" i="28"/>
  <c r="U1505" i="28"/>
  <c r="U1506" i="28"/>
  <c r="U1507" i="28"/>
  <c r="U1508" i="28"/>
  <c r="U1509" i="28"/>
  <c r="U1510" i="28"/>
  <c r="U1511" i="28"/>
  <c r="U1512" i="28"/>
  <c r="U1513" i="28"/>
  <c r="U1514" i="28"/>
  <c r="U1515" i="28"/>
  <c r="U1516" i="28"/>
  <c r="U1517" i="28"/>
  <c r="U1518" i="28"/>
  <c r="U1519" i="28"/>
  <c r="U1520" i="28"/>
  <c r="U1521" i="28"/>
  <c r="U1522" i="28"/>
  <c r="U1523" i="28"/>
  <c r="U1524" i="28"/>
  <c r="U1525" i="28"/>
  <c r="U1526" i="28"/>
  <c r="U1527" i="28"/>
  <c r="U1528" i="28"/>
  <c r="U1529" i="28"/>
  <c r="U1530" i="28"/>
  <c r="U1531" i="28"/>
  <c r="U1532" i="28"/>
  <c r="U1533" i="28"/>
  <c r="U1534" i="28"/>
  <c r="U1535" i="28"/>
  <c r="U1536" i="28"/>
  <c r="U1537" i="28"/>
  <c r="U1538" i="28"/>
  <c r="U1539" i="28"/>
  <c r="U1540" i="28"/>
  <c r="U1541" i="28"/>
  <c r="U1542" i="28"/>
  <c r="U1543" i="28"/>
  <c r="U1544" i="28"/>
  <c r="U1545" i="28"/>
  <c r="U1546" i="28"/>
  <c r="U1547" i="28"/>
  <c r="U1548" i="28"/>
  <c r="U1549" i="28"/>
  <c r="U1550" i="28"/>
  <c r="U1551" i="28"/>
  <c r="U1552" i="28"/>
  <c r="U1553" i="28"/>
  <c r="U1554" i="28"/>
  <c r="U1555" i="28"/>
  <c r="U1556" i="28"/>
  <c r="U1557" i="28"/>
  <c r="U1558" i="28"/>
  <c r="U1559" i="28"/>
  <c r="U1560" i="28"/>
  <c r="U1561" i="28"/>
  <c r="U1562" i="28"/>
  <c r="U1563" i="28"/>
  <c r="U1564" i="28"/>
  <c r="U1565" i="28"/>
  <c r="U1566" i="28"/>
  <c r="U1567" i="28"/>
  <c r="U1568" i="28"/>
  <c r="U1569" i="28"/>
  <c r="U1570" i="28"/>
  <c r="U1571" i="28"/>
  <c r="U1572" i="28"/>
  <c r="U1573" i="28"/>
  <c r="U1574" i="28"/>
  <c r="U1575" i="28"/>
  <c r="U1576" i="28"/>
  <c r="U1577" i="28"/>
  <c r="U1578" i="28"/>
  <c r="U1579" i="28"/>
  <c r="U1580" i="28"/>
  <c r="U1581" i="28"/>
  <c r="U1582" i="28"/>
  <c r="U1583" i="28"/>
  <c r="U1584" i="28"/>
  <c r="U1585" i="28"/>
  <c r="U1586" i="28"/>
  <c r="U1587" i="28"/>
  <c r="U1588" i="28"/>
  <c r="U1589" i="28"/>
  <c r="U1590" i="28"/>
  <c r="U1591" i="28"/>
  <c r="U1592" i="28"/>
  <c r="U1593" i="28"/>
  <c r="U1594" i="28"/>
  <c r="U1595" i="28"/>
  <c r="U1596" i="28"/>
  <c r="U1597" i="28"/>
  <c r="U1598" i="28"/>
  <c r="U1599" i="28"/>
  <c r="U1600" i="28"/>
  <c r="U1601" i="28"/>
  <c r="U1602" i="28"/>
  <c r="U1603" i="28"/>
  <c r="U1604" i="28"/>
  <c r="U1605" i="28"/>
  <c r="U1606" i="28"/>
  <c r="U1607" i="28"/>
  <c r="U1608" i="28"/>
  <c r="U1609" i="28"/>
  <c r="U1610" i="28"/>
  <c r="U1611" i="28"/>
  <c r="U1612" i="28"/>
  <c r="U1613" i="28"/>
  <c r="U1614" i="28"/>
  <c r="U1615" i="28"/>
  <c r="U1616" i="28"/>
  <c r="U1617" i="28"/>
  <c r="U1618" i="28"/>
  <c r="U1619" i="28"/>
  <c r="U1620" i="28"/>
  <c r="U1621" i="28"/>
  <c r="U1622" i="28"/>
  <c r="U1623" i="28"/>
  <c r="U1624" i="28"/>
  <c r="U1625" i="28"/>
  <c r="U1626" i="28"/>
  <c r="U1627" i="28"/>
  <c r="U1628" i="28"/>
  <c r="U1629" i="28"/>
  <c r="U1630" i="28"/>
  <c r="U1631" i="28"/>
  <c r="U1632" i="28"/>
  <c r="U1633" i="28"/>
  <c r="U1634" i="28"/>
  <c r="U1635" i="28"/>
  <c r="U1636" i="28"/>
  <c r="U1637" i="28"/>
  <c r="U1638" i="28"/>
  <c r="U1639" i="28"/>
  <c r="U1640" i="28"/>
  <c r="U1641" i="28"/>
  <c r="U1642" i="28"/>
  <c r="U1643" i="28"/>
  <c r="U1644" i="28"/>
  <c r="U1645" i="28"/>
  <c r="U1646" i="28"/>
  <c r="U1647" i="28"/>
  <c r="U1648" i="28"/>
  <c r="U1649" i="28"/>
  <c r="U1650" i="28"/>
  <c r="U1651" i="28"/>
  <c r="U1652" i="28"/>
  <c r="U1653" i="28"/>
  <c r="U1654" i="28"/>
  <c r="U1655" i="28"/>
  <c r="U1656" i="28"/>
  <c r="U1657" i="28"/>
  <c r="U1658" i="28"/>
  <c r="U1659" i="28"/>
  <c r="U1660" i="28"/>
  <c r="U1661" i="28"/>
  <c r="U1662" i="28"/>
  <c r="U1663" i="28"/>
  <c r="U1664" i="28"/>
  <c r="U1665" i="28"/>
  <c r="U1666" i="28"/>
  <c r="U1667" i="28"/>
  <c r="U1668" i="28"/>
  <c r="U1669" i="28"/>
  <c r="U1670" i="28"/>
  <c r="U1671" i="28"/>
  <c r="U1672" i="28"/>
  <c r="U1673" i="28"/>
  <c r="U1674" i="28"/>
  <c r="U1675" i="28"/>
  <c r="U1676" i="28"/>
  <c r="U1677" i="28"/>
  <c r="U1678" i="28"/>
  <c r="U1679" i="28"/>
  <c r="U1680" i="28"/>
  <c r="U1681" i="28"/>
  <c r="U1682" i="28"/>
  <c r="U1683" i="28"/>
  <c r="U1684" i="28"/>
  <c r="U1685" i="28"/>
  <c r="U1686" i="28"/>
  <c r="U1687" i="28"/>
  <c r="U1688" i="28"/>
  <c r="U1689" i="28"/>
  <c r="U1690" i="28"/>
  <c r="U1691" i="28"/>
  <c r="U1692" i="28"/>
  <c r="U1693" i="28"/>
  <c r="U1694" i="28"/>
  <c r="U1695" i="28"/>
  <c r="U1696" i="28"/>
  <c r="U1697" i="28"/>
  <c r="U1698" i="28"/>
  <c r="U1699" i="28"/>
  <c r="U1700" i="28"/>
  <c r="U1701" i="28"/>
  <c r="U1702" i="28"/>
  <c r="U1703" i="28"/>
  <c r="U1704" i="28"/>
  <c r="U1705" i="28"/>
  <c r="U1706" i="28"/>
  <c r="U1707" i="28"/>
  <c r="U1708" i="28"/>
  <c r="U1709" i="28"/>
  <c r="U1710" i="28"/>
  <c r="U1711" i="28"/>
  <c r="U1712" i="28"/>
  <c r="U1713" i="28"/>
  <c r="U1714" i="28"/>
  <c r="U1715" i="28"/>
  <c r="U1716" i="28"/>
  <c r="U1717" i="28"/>
  <c r="U1718" i="28"/>
  <c r="U1719" i="28"/>
  <c r="U1720" i="28"/>
  <c r="U1721" i="28"/>
  <c r="U1722" i="28"/>
  <c r="U1723" i="28"/>
  <c r="U1724" i="28"/>
  <c r="U1725" i="28"/>
  <c r="U1726" i="28"/>
  <c r="T2" i="28"/>
  <c r="T3" i="28"/>
  <c r="T4" i="28"/>
  <c r="T5" i="28"/>
  <c r="T6" i="28"/>
  <c r="T7" i="28"/>
  <c r="T8" i="28"/>
  <c r="T9" i="28"/>
  <c r="T10" i="28"/>
  <c r="T11" i="28"/>
  <c r="T12" i="28"/>
  <c r="T13" i="28"/>
  <c r="T14" i="28"/>
  <c r="T15" i="28"/>
  <c r="T16" i="28"/>
  <c r="T17" i="28"/>
  <c r="T18" i="28"/>
  <c r="T19" i="28"/>
  <c r="T20" i="28"/>
  <c r="T21" i="28"/>
  <c r="T22" i="28"/>
  <c r="T23" i="28"/>
  <c r="T24" i="28"/>
  <c r="T25" i="28"/>
  <c r="T26" i="28"/>
  <c r="T27" i="28"/>
  <c r="T28" i="28"/>
  <c r="T29" i="28"/>
  <c r="T30" i="28"/>
  <c r="T31" i="28"/>
  <c r="T32" i="28"/>
  <c r="T33" i="28"/>
  <c r="T34" i="28"/>
  <c r="T35" i="28"/>
  <c r="T36" i="28"/>
  <c r="T37" i="28"/>
  <c r="T38" i="28"/>
  <c r="T39" i="28"/>
  <c r="T40" i="28"/>
  <c r="T41" i="28"/>
  <c r="T42" i="28"/>
  <c r="T43" i="28"/>
  <c r="T44" i="28"/>
  <c r="T45" i="28"/>
  <c r="T46" i="28"/>
  <c r="T47" i="28"/>
  <c r="T48" i="28"/>
  <c r="T49" i="28"/>
  <c r="T50" i="28"/>
  <c r="T51" i="28"/>
  <c r="T52" i="28"/>
  <c r="T53" i="28"/>
  <c r="T54" i="28"/>
  <c r="T55" i="28"/>
  <c r="T56"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T90" i="28"/>
  <c r="T91" i="28"/>
  <c r="T92" i="28"/>
  <c r="T93" i="28"/>
  <c r="T94" i="28"/>
  <c r="T95" i="28"/>
  <c r="T96" i="28"/>
  <c r="T97" i="28"/>
  <c r="T98"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T132" i="28"/>
  <c r="T133" i="28"/>
  <c r="T134" i="28"/>
  <c r="T135" i="28"/>
  <c r="T136" i="28"/>
  <c r="T137" i="28"/>
  <c r="T138" i="28"/>
  <c r="T139" i="28"/>
  <c r="T140" i="28"/>
  <c r="T141" i="28"/>
  <c r="T142" i="28"/>
  <c r="T143" i="28"/>
  <c r="T144" i="28"/>
  <c r="T145" i="28"/>
  <c r="T146" i="28"/>
  <c r="T147" i="28"/>
  <c r="T148" i="28"/>
  <c r="T149" i="28"/>
  <c r="T150" i="28"/>
  <c r="T151" i="28"/>
  <c r="T152" i="28"/>
  <c r="T153" i="28"/>
  <c r="T154" i="28"/>
  <c r="T155" i="28"/>
  <c r="T156" i="28"/>
  <c r="T157" i="28"/>
  <c r="T158" i="28"/>
  <c r="T159" i="28"/>
  <c r="T160" i="28"/>
  <c r="T161" i="28"/>
  <c r="T162" i="28"/>
  <c r="T163" i="28"/>
  <c r="T164" i="28"/>
  <c r="T165" i="28"/>
  <c r="T166" i="28"/>
  <c r="T167" i="28"/>
  <c r="T168" i="28"/>
  <c r="T169" i="28"/>
  <c r="T170" i="28"/>
  <c r="T171" i="28"/>
  <c r="T172" i="28"/>
  <c r="T173" i="28"/>
  <c r="T174" i="28"/>
  <c r="T175" i="28"/>
  <c r="T176" i="28"/>
  <c r="T177" i="28"/>
  <c r="T178" i="28"/>
  <c r="T179" i="28"/>
  <c r="T180" i="28"/>
  <c r="T181" i="28"/>
  <c r="T182" i="28"/>
  <c r="T183" i="28"/>
  <c r="T184" i="28"/>
  <c r="T185" i="28"/>
  <c r="T186" i="28"/>
  <c r="T187" i="28"/>
  <c r="T188" i="28"/>
  <c r="T189" i="28"/>
  <c r="T190" i="28"/>
  <c r="T191" i="28"/>
  <c r="T192" i="28"/>
  <c r="T193" i="28"/>
  <c r="T194" i="28"/>
  <c r="T195" i="28"/>
  <c r="T196" i="28"/>
  <c r="T197" i="28"/>
  <c r="T198" i="28"/>
  <c r="T199" i="28"/>
  <c r="T200" i="28"/>
  <c r="T201" i="28"/>
  <c r="T202" i="28"/>
  <c r="T203" i="28"/>
  <c r="T204" i="28"/>
  <c r="T205" i="28"/>
  <c r="T206" i="28"/>
  <c r="T207" i="28"/>
  <c r="T208" i="28"/>
  <c r="T209" i="28"/>
  <c r="T210" i="28"/>
  <c r="T211" i="28"/>
  <c r="T212" i="28"/>
  <c r="T213" i="28"/>
  <c r="T214" i="28"/>
  <c r="T215" i="28"/>
  <c r="T216" i="28"/>
  <c r="T217" i="28"/>
  <c r="T218" i="28"/>
  <c r="T219" i="28"/>
  <c r="T220" i="28"/>
  <c r="T221" i="28"/>
  <c r="T222" i="28"/>
  <c r="T223" i="28"/>
  <c r="T224" i="28"/>
  <c r="T225" i="28"/>
  <c r="T226" i="28"/>
  <c r="T227" i="28"/>
  <c r="T228" i="28"/>
  <c r="T229" i="28"/>
  <c r="T230" i="28"/>
  <c r="T231" i="28"/>
  <c r="T232" i="28"/>
  <c r="T233" i="28"/>
  <c r="T234" i="28"/>
  <c r="T235" i="28"/>
  <c r="T236" i="28"/>
  <c r="T237" i="28"/>
  <c r="T238" i="28"/>
  <c r="T239" i="28"/>
  <c r="T240" i="28"/>
  <c r="T241" i="28"/>
  <c r="T242" i="28"/>
  <c r="T243" i="28"/>
  <c r="T244" i="28"/>
  <c r="T245" i="28"/>
  <c r="T246" i="28"/>
  <c r="T247" i="28"/>
  <c r="T248" i="28"/>
  <c r="T249" i="28"/>
  <c r="T250" i="28"/>
  <c r="T251" i="28"/>
  <c r="T252" i="28"/>
  <c r="T253" i="28"/>
  <c r="T254" i="28"/>
  <c r="T255" i="28"/>
  <c r="T256" i="28"/>
  <c r="T257" i="28"/>
  <c r="T258" i="28"/>
  <c r="T259" i="28"/>
  <c r="T260" i="28"/>
  <c r="T261" i="28"/>
  <c r="T262" i="28"/>
  <c r="T263" i="28"/>
  <c r="T264" i="28"/>
  <c r="T265" i="28"/>
  <c r="T266" i="28"/>
  <c r="T267" i="28"/>
  <c r="T268" i="28"/>
  <c r="T269" i="28"/>
  <c r="T270" i="28"/>
  <c r="T271" i="28"/>
  <c r="T272" i="28"/>
  <c r="T273" i="28"/>
  <c r="T274" i="28"/>
  <c r="T275" i="28"/>
  <c r="T276" i="28"/>
  <c r="T277" i="28"/>
  <c r="T278" i="28"/>
  <c r="T279" i="28"/>
  <c r="T280" i="28"/>
  <c r="T281" i="28"/>
  <c r="T282" i="28"/>
  <c r="T283" i="28"/>
  <c r="T284" i="28"/>
  <c r="T285" i="28"/>
  <c r="T286" i="28"/>
  <c r="T287" i="28"/>
  <c r="T288" i="28"/>
  <c r="T289" i="28"/>
  <c r="T290" i="28"/>
  <c r="T291" i="28"/>
  <c r="T292" i="28"/>
  <c r="T293" i="28"/>
  <c r="T294" i="28"/>
  <c r="T295" i="28"/>
  <c r="T296" i="28"/>
  <c r="T297" i="28"/>
  <c r="T298" i="28"/>
  <c r="T299" i="28"/>
  <c r="T300" i="28"/>
  <c r="T301" i="28"/>
  <c r="T302" i="28"/>
  <c r="T303" i="28"/>
  <c r="T304" i="28"/>
  <c r="T305" i="28"/>
  <c r="T306" i="28"/>
  <c r="T307" i="28"/>
  <c r="T308" i="28"/>
  <c r="T309" i="28"/>
  <c r="T310" i="28"/>
  <c r="T311" i="28"/>
  <c r="T312" i="28"/>
  <c r="T313" i="28"/>
  <c r="T314" i="28"/>
  <c r="T315" i="28"/>
  <c r="T316" i="28"/>
  <c r="T317" i="28"/>
  <c r="T318" i="28"/>
  <c r="T319" i="28"/>
  <c r="T320" i="28"/>
  <c r="T321" i="28"/>
  <c r="T322" i="28"/>
  <c r="T323" i="28"/>
  <c r="T324" i="28"/>
  <c r="T325" i="28"/>
  <c r="T326" i="28"/>
  <c r="T327" i="28"/>
  <c r="T328" i="28"/>
  <c r="T329" i="28"/>
  <c r="T330" i="28"/>
  <c r="T331" i="28"/>
  <c r="T332" i="28"/>
  <c r="T333" i="28"/>
  <c r="T334" i="28"/>
  <c r="T335" i="28"/>
  <c r="T336" i="28"/>
  <c r="T337" i="28"/>
  <c r="T338" i="28"/>
  <c r="T339" i="28"/>
  <c r="T340" i="28"/>
  <c r="T341" i="28"/>
  <c r="T342" i="28"/>
  <c r="T343" i="28"/>
  <c r="T344" i="28"/>
  <c r="T345" i="28"/>
  <c r="T346" i="28"/>
  <c r="T347" i="28"/>
  <c r="T348" i="28"/>
  <c r="T349" i="28"/>
  <c r="T350" i="28"/>
  <c r="T351" i="28"/>
  <c r="T352" i="28"/>
  <c r="T353" i="28"/>
  <c r="T354" i="28"/>
  <c r="T355" i="28"/>
  <c r="T356" i="28"/>
  <c r="T357" i="28"/>
  <c r="T358" i="28"/>
  <c r="T359" i="28"/>
  <c r="T360" i="28"/>
  <c r="T361" i="28"/>
  <c r="T362" i="28"/>
  <c r="T363" i="28"/>
  <c r="T364" i="28"/>
  <c r="T365" i="28"/>
  <c r="T366" i="28"/>
  <c r="T367" i="28"/>
  <c r="T368" i="28"/>
  <c r="T369" i="28"/>
  <c r="T370" i="28"/>
  <c r="T371" i="28"/>
  <c r="T372" i="28"/>
  <c r="T373" i="28"/>
  <c r="T374" i="28"/>
  <c r="T375" i="28"/>
  <c r="T376" i="28"/>
  <c r="T377" i="28"/>
  <c r="T378" i="28"/>
  <c r="T379" i="28"/>
  <c r="T380" i="28"/>
  <c r="T381" i="28"/>
  <c r="T382" i="28"/>
  <c r="T383" i="28"/>
  <c r="T384" i="28"/>
  <c r="T385" i="28"/>
  <c r="T386" i="28"/>
  <c r="T387" i="28"/>
  <c r="T388" i="28"/>
  <c r="T389" i="28"/>
  <c r="T390" i="28"/>
  <c r="T391" i="28"/>
  <c r="T392" i="28"/>
  <c r="T393" i="28"/>
  <c r="T394" i="28"/>
  <c r="T395" i="28"/>
  <c r="T396" i="28"/>
  <c r="T397" i="28"/>
  <c r="T398" i="28"/>
  <c r="T399" i="28"/>
  <c r="T400" i="28"/>
  <c r="T401" i="28"/>
  <c r="T402" i="28"/>
  <c r="T403" i="28"/>
  <c r="T404" i="28"/>
  <c r="T405" i="28"/>
  <c r="T406" i="28"/>
  <c r="T407" i="28"/>
  <c r="T408" i="28"/>
  <c r="T409" i="28"/>
  <c r="T410" i="28"/>
  <c r="T411" i="28"/>
  <c r="T412" i="28"/>
  <c r="T413" i="28"/>
  <c r="T414" i="28"/>
  <c r="T415" i="28"/>
  <c r="T416" i="28"/>
  <c r="T417" i="28"/>
  <c r="T418" i="28"/>
  <c r="T419" i="28"/>
  <c r="T420" i="28"/>
  <c r="T421" i="28"/>
  <c r="T422" i="28"/>
  <c r="T423" i="28"/>
  <c r="T424" i="28"/>
  <c r="T425" i="28"/>
  <c r="T426" i="28"/>
  <c r="T427" i="28"/>
  <c r="T428" i="28"/>
  <c r="T429" i="28"/>
  <c r="T430" i="28"/>
  <c r="T431" i="28"/>
  <c r="T432" i="28"/>
  <c r="T433" i="28"/>
  <c r="T434" i="28"/>
  <c r="T435" i="28"/>
  <c r="T436" i="28"/>
  <c r="T437" i="28"/>
  <c r="T438" i="28"/>
  <c r="T439" i="28"/>
  <c r="T440" i="28"/>
  <c r="T441" i="28"/>
  <c r="T442" i="28"/>
  <c r="T443" i="28"/>
  <c r="T444" i="28"/>
  <c r="T445" i="28"/>
  <c r="T446" i="28"/>
  <c r="T447" i="28"/>
  <c r="T448" i="28"/>
  <c r="T449" i="28"/>
  <c r="T450" i="28"/>
  <c r="T451" i="28"/>
  <c r="T452" i="28"/>
  <c r="T453" i="28"/>
  <c r="T454" i="28"/>
  <c r="T455" i="28"/>
  <c r="T456" i="28"/>
  <c r="T457" i="28"/>
  <c r="T458" i="28"/>
  <c r="T459" i="28"/>
  <c r="T460" i="28"/>
  <c r="T461" i="28"/>
  <c r="T462" i="28"/>
  <c r="T463" i="28"/>
  <c r="T464" i="28"/>
  <c r="T465" i="28"/>
  <c r="T466" i="28"/>
  <c r="T467" i="28"/>
  <c r="T468" i="28"/>
  <c r="T469" i="28"/>
  <c r="T470" i="28"/>
  <c r="T471" i="28"/>
  <c r="T472" i="28"/>
  <c r="T473" i="28"/>
  <c r="T474" i="28"/>
  <c r="T475" i="28"/>
  <c r="T476" i="28"/>
  <c r="T477" i="28"/>
  <c r="T478" i="28"/>
  <c r="T479" i="28"/>
  <c r="T480" i="28"/>
  <c r="T481" i="28"/>
  <c r="T482" i="28"/>
  <c r="T483" i="28"/>
  <c r="T484" i="28"/>
  <c r="T485" i="28"/>
  <c r="T486" i="28"/>
  <c r="T487" i="28"/>
  <c r="T488" i="28"/>
  <c r="T489" i="28"/>
  <c r="T490" i="28"/>
  <c r="T491" i="28"/>
  <c r="T492" i="28"/>
  <c r="T493" i="28"/>
  <c r="T494" i="28"/>
  <c r="T495" i="28"/>
  <c r="T496" i="28"/>
  <c r="T497" i="28"/>
  <c r="T498" i="28"/>
  <c r="T499" i="28"/>
  <c r="T500" i="28"/>
  <c r="T501" i="28"/>
  <c r="T502" i="28"/>
  <c r="T503" i="28"/>
  <c r="T504" i="28"/>
  <c r="T505" i="28"/>
  <c r="T506" i="28"/>
  <c r="T507" i="28"/>
  <c r="T508" i="28"/>
  <c r="T509" i="28"/>
  <c r="T510" i="28"/>
  <c r="T511" i="28"/>
  <c r="T512" i="28"/>
  <c r="T513" i="28"/>
  <c r="T514" i="28"/>
  <c r="T515" i="28"/>
  <c r="T516" i="28"/>
  <c r="T517" i="28"/>
  <c r="T518" i="28"/>
  <c r="T519" i="28"/>
  <c r="T520" i="28"/>
  <c r="T521" i="28"/>
  <c r="T522" i="28"/>
  <c r="T523" i="28"/>
  <c r="T524" i="28"/>
  <c r="T525" i="28"/>
  <c r="T526" i="28"/>
  <c r="T527" i="28"/>
  <c r="T528" i="28"/>
  <c r="T529" i="28"/>
  <c r="T530" i="28"/>
  <c r="T531" i="28"/>
  <c r="T532" i="28"/>
  <c r="T533" i="28"/>
  <c r="T534" i="28"/>
  <c r="T535" i="28"/>
  <c r="T536" i="28"/>
  <c r="T537" i="28"/>
  <c r="T538" i="28"/>
  <c r="T539" i="28"/>
  <c r="T540" i="28"/>
  <c r="T541" i="28"/>
  <c r="T542" i="28"/>
  <c r="T543" i="28"/>
  <c r="T544" i="28"/>
  <c r="T545" i="28"/>
  <c r="T546" i="28"/>
  <c r="T547" i="28"/>
  <c r="T548" i="28"/>
  <c r="T549" i="28"/>
  <c r="T550" i="28"/>
  <c r="T551" i="28"/>
  <c r="T552" i="28"/>
  <c r="T553" i="28"/>
  <c r="T554" i="28"/>
  <c r="T555" i="28"/>
  <c r="T556" i="28"/>
  <c r="T557" i="28"/>
  <c r="T558" i="28"/>
  <c r="T559" i="28"/>
  <c r="T560" i="28"/>
  <c r="T561" i="28"/>
  <c r="T562" i="28"/>
  <c r="T563" i="28"/>
  <c r="T564" i="28"/>
  <c r="T565" i="28"/>
  <c r="T566" i="28"/>
  <c r="T567" i="28"/>
  <c r="T568" i="28"/>
  <c r="T569" i="28"/>
  <c r="T570" i="28"/>
  <c r="T571" i="28"/>
  <c r="T572" i="28"/>
  <c r="T573" i="28"/>
  <c r="T574" i="28"/>
  <c r="T575" i="28"/>
  <c r="T576" i="28"/>
  <c r="T577" i="28"/>
  <c r="T578" i="28"/>
  <c r="T579" i="28"/>
  <c r="T580" i="28"/>
  <c r="T581" i="28"/>
  <c r="T582" i="28"/>
  <c r="T583" i="28"/>
  <c r="T584" i="28"/>
  <c r="T585" i="28"/>
  <c r="T586" i="28"/>
  <c r="T587" i="28"/>
  <c r="T588" i="28"/>
  <c r="T589" i="28"/>
  <c r="T590" i="28"/>
  <c r="T591" i="28"/>
  <c r="T592" i="28"/>
  <c r="T593" i="28"/>
  <c r="T594" i="28"/>
  <c r="T595" i="28"/>
  <c r="T596" i="28"/>
  <c r="T597" i="28"/>
  <c r="T598" i="28"/>
  <c r="T599" i="28"/>
  <c r="T600" i="28"/>
  <c r="T601" i="28"/>
  <c r="T602" i="28"/>
  <c r="T603" i="28"/>
  <c r="T604" i="28"/>
  <c r="T605" i="28"/>
  <c r="T606" i="28"/>
  <c r="T607" i="28"/>
  <c r="T608" i="28"/>
  <c r="T609" i="28"/>
  <c r="T610" i="28"/>
  <c r="T611" i="28"/>
  <c r="T612" i="28"/>
  <c r="T613" i="28"/>
  <c r="T614" i="28"/>
  <c r="T615" i="28"/>
  <c r="T616" i="28"/>
  <c r="T617" i="28"/>
  <c r="T618" i="28"/>
  <c r="T619" i="28"/>
  <c r="T620" i="28"/>
  <c r="T621" i="28"/>
  <c r="T622" i="28"/>
  <c r="T623" i="28"/>
  <c r="T624" i="28"/>
  <c r="T625" i="28"/>
  <c r="T626" i="28"/>
  <c r="T627" i="28"/>
  <c r="T628" i="28"/>
  <c r="T629" i="28"/>
  <c r="T630" i="28"/>
  <c r="T631" i="28"/>
  <c r="T632" i="28"/>
  <c r="T633" i="28"/>
  <c r="T634" i="28"/>
  <c r="T635" i="28"/>
  <c r="T636" i="28"/>
  <c r="T637" i="28"/>
  <c r="T638" i="28"/>
  <c r="T639" i="28"/>
  <c r="T640" i="28"/>
  <c r="T641" i="28"/>
  <c r="T642" i="28"/>
  <c r="T643" i="28"/>
  <c r="T644" i="28"/>
  <c r="T645" i="28"/>
  <c r="T646" i="28"/>
  <c r="T647" i="28"/>
  <c r="T648" i="28"/>
  <c r="T649" i="28"/>
  <c r="T650" i="28"/>
  <c r="T651" i="28"/>
  <c r="T652" i="28"/>
  <c r="T653" i="28"/>
  <c r="T654" i="28"/>
  <c r="T655" i="28"/>
  <c r="T656" i="28"/>
  <c r="T657" i="28"/>
  <c r="T658" i="28"/>
  <c r="T659" i="28"/>
  <c r="T660" i="28"/>
  <c r="T661" i="28"/>
  <c r="T662" i="28"/>
  <c r="T663" i="28"/>
  <c r="T664" i="28"/>
  <c r="T665" i="28"/>
  <c r="T666" i="28"/>
  <c r="T667" i="28"/>
  <c r="T668" i="28"/>
  <c r="T669" i="28"/>
  <c r="T670" i="28"/>
  <c r="T671" i="28"/>
  <c r="T672" i="28"/>
  <c r="T673" i="28"/>
  <c r="T674" i="28"/>
  <c r="T675" i="28"/>
  <c r="T676" i="28"/>
  <c r="T677" i="28"/>
  <c r="T678" i="28"/>
  <c r="T679" i="28"/>
  <c r="T680" i="28"/>
  <c r="T681" i="28"/>
  <c r="T682" i="28"/>
  <c r="T683" i="28"/>
  <c r="T684" i="28"/>
  <c r="T685" i="28"/>
  <c r="T686" i="28"/>
  <c r="T687" i="28"/>
  <c r="T688" i="28"/>
  <c r="T689" i="28"/>
  <c r="T690" i="28"/>
  <c r="T691" i="28"/>
  <c r="T692" i="28"/>
  <c r="T693" i="28"/>
  <c r="T694" i="28"/>
  <c r="T695" i="28"/>
  <c r="T696" i="28"/>
  <c r="T697" i="28"/>
  <c r="T698" i="28"/>
  <c r="T699" i="28"/>
  <c r="T700" i="28"/>
  <c r="T701" i="28"/>
  <c r="T702" i="28"/>
  <c r="T703" i="28"/>
  <c r="T704" i="28"/>
  <c r="T705" i="28"/>
  <c r="T706" i="28"/>
  <c r="T707" i="28"/>
  <c r="T708" i="28"/>
  <c r="T709" i="28"/>
  <c r="T710" i="28"/>
  <c r="T711" i="28"/>
  <c r="T712" i="28"/>
  <c r="T713" i="28"/>
  <c r="T714" i="28"/>
  <c r="T715" i="28"/>
  <c r="T716" i="28"/>
  <c r="T717" i="28"/>
  <c r="T718" i="28"/>
  <c r="T719" i="28"/>
  <c r="T720" i="28"/>
  <c r="T721" i="28"/>
  <c r="T722" i="28"/>
  <c r="T723" i="28"/>
  <c r="T724" i="28"/>
  <c r="T725" i="28"/>
  <c r="T726" i="28"/>
  <c r="T727" i="28"/>
  <c r="T728" i="28"/>
  <c r="T729" i="28"/>
  <c r="T730" i="28"/>
  <c r="T731" i="28"/>
  <c r="T732" i="28"/>
  <c r="T733" i="28"/>
  <c r="T734" i="28"/>
  <c r="T735" i="28"/>
  <c r="T736" i="28"/>
  <c r="T737" i="28"/>
  <c r="T738" i="28"/>
  <c r="T739" i="28"/>
  <c r="T740" i="28"/>
  <c r="T741" i="28"/>
  <c r="T742" i="28"/>
  <c r="T743" i="28"/>
  <c r="T744" i="28"/>
  <c r="T745" i="28"/>
  <c r="T746" i="28"/>
  <c r="T747" i="28"/>
  <c r="T748" i="28"/>
  <c r="T749" i="28"/>
  <c r="T750" i="28"/>
  <c r="T751" i="28"/>
  <c r="T752" i="28"/>
  <c r="T753" i="28"/>
  <c r="T754" i="28"/>
  <c r="T755" i="28"/>
  <c r="T756" i="28"/>
  <c r="T757" i="28"/>
  <c r="T758" i="28"/>
  <c r="T759" i="28"/>
  <c r="T760" i="28"/>
  <c r="T761" i="28"/>
  <c r="T762" i="28"/>
  <c r="T763" i="28"/>
  <c r="T764" i="28"/>
  <c r="T765" i="28"/>
  <c r="T766" i="28"/>
  <c r="T767" i="28"/>
  <c r="T768" i="28"/>
  <c r="T769" i="28"/>
  <c r="T770" i="28"/>
  <c r="T771" i="28"/>
  <c r="T772" i="28"/>
  <c r="T773" i="28"/>
  <c r="T774" i="28"/>
  <c r="T775" i="28"/>
  <c r="T776" i="28"/>
  <c r="T777" i="28"/>
  <c r="T778" i="28"/>
  <c r="T779" i="28"/>
  <c r="T780" i="28"/>
  <c r="T781" i="28"/>
  <c r="T782" i="28"/>
  <c r="T783" i="28"/>
  <c r="T784" i="28"/>
  <c r="T785" i="28"/>
  <c r="T786" i="28"/>
  <c r="T787" i="28"/>
  <c r="T788" i="28"/>
  <c r="T789" i="28"/>
  <c r="T790" i="28"/>
  <c r="T791" i="28"/>
  <c r="T792" i="28"/>
  <c r="T793" i="28"/>
  <c r="T794" i="28"/>
  <c r="T795" i="28"/>
  <c r="T796" i="28"/>
  <c r="T797" i="28"/>
  <c r="T798" i="28"/>
  <c r="T799" i="28"/>
  <c r="T800" i="28"/>
  <c r="T801" i="28"/>
  <c r="T802" i="28"/>
  <c r="T803" i="28"/>
  <c r="T804" i="28"/>
  <c r="T805" i="28"/>
  <c r="T806" i="28"/>
  <c r="T807" i="28"/>
  <c r="T808" i="28"/>
  <c r="T809" i="28"/>
  <c r="T810" i="28"/>
  <c r="T811" i="28"/>
  <c r="T812" i="28"/>
  <c r="T813" i="28"/>
  <c r="T814" i="28"/>
  <c r="T815" i="28"/>
  <c r="T816" i="28"/>
  <c r="T817" i="28"/>
  <c r="T818" i="28"/>
  <c r="T819" i="28"/>
  <c r="T820" i="28"/>
  <c r="T821" i="28"/>
  <c r="T822" i="28"/>
  <c r="T823" i="28"/>
  <c r="T824" i="28"/>
  <c r="T825" i="28"/>
  <c r="T826" i="28"/>
  <c r="T827" i="28"/>
  <c r="T828" i="28"/>
  <c r="T829" i="28"/>
  <c r="T830" i="28"/>
  <c r="T831" i="28"/>
  <c r="T832" i="28"/>
  <c r="T833" i="28"/>
  <c r="T834" i="28"/>
  <c r="T835" i="28"/>
  <c r="T836" i="28"/>
  <c r="T837" i="28"/>
  <c r="T838" i="28"/>
  <c r="T839" i="28"/>
  <c r="T840" i="28"/>
  <c r="T841" i="28"/>
  <c r="T842" i="28"/>
  <c r="T843" i="28"/>
  <c r="T844" i="28"/>
  <c r="T845" i="28"/>
  <c r="T846" i="28"/>
  <c r="T847" i="28"/>
  <c r="T848" i="28"/>
  <c r="T849" i="28"/>
  <c r="T850" i="28"/>
  <c r="T851" i="28"/>
  <c r="T852" i="28"/>
  <c r="T853" i="28"/>
  <c r="T854" i="28"/>
  <c r="T855" i="28"/>
  <c r="T856" i="28"/>
  <c r="T857" i="28"/>
  <c r="T858" i="28"/>
  <c r="T859" i="28"/>
  <c r="T860" i="28"/>
  <c r="T861" i="28"/>
  <c r="T862" i="28"/>
  <c r="T863" i="28"/>
  <c r="T864" i="28"/>
  <c r="T865" i="28"/>
  <c r="T866" i="28"/>
  <c r="T867" i="28"/>
  <c r="T868" i="28"/>
  <c r="T869" i="28"/>
  <c r="T870" i="28"/>
  <c r="T871" i="28"/>
  <c r="T872" i="28"/>
  <c r="T873" i="28"/>
  <c r="T874" i="28"/>
  <c r="T875" i="28"/>
  <c r="T876" i="28"/>
  <c r="T877" i="28"/>
  <c r="T878" i="28"/>
  <c r="T879" i="28"/>
  <c r="T880" i="28"/>
  <c r="T881" i="28"/>
  <c r="T882" i="28"/>
  <c r="T883" i="28"/>
  <c r="T884" i="28"/>
  <c r="T885" i="28"/>
  <c r="T886" i="28"/>
  <c r="T887" i="28"/>
  <c r="T888" i="28"/>
  <c r="T889" i="28"/>
  <c r="T890" i="28"/>
  <c r="T891" i="28"/>
  <c r="T892" i="28"/>
  <c r="T893" i="28"/>
  <c r="T894" i="28"/>
  <c r="T895" i="28"/>
  <c r="T896" i="28"/>
  <c r="T897" i="28"/>
  <c r="T898" i="28"/>
  <c r="T899" i="28"/>
  <c r="T900" i="28"/>
  <c r="T901" i="28"/>
  <c r="T902" i="28"/>
  <c r="T903" i="28"/>
  <c r="T904" i="28"/>
  <c r="T905" i="28"/>
  <c r="T906" i="28"/>
  <c r="T907" i="28"/>
  <c r="T908" i="28"/>
  <c r="T909" i="28"/>
  <c r="T910" i="28"/>
  <c r="T911" i="28"/>
  <c r="T912" i="28"/>
  <c r="T913" i="28"/>
  <c r="T914" i="28"/>
  <c r="T915" i="28"/>
  <c r="T916" i="28"/>
  <c r="T917" i="28"/>
  <c r="T918" i="28"/>
  <c r="T919" i="28"/>
  <c r="T920" i="28"/>
  <c r="T921" i="28"/>
  <c r="T922" i="28"/>
  <c r="T923" i="28"/>
  <c r="T924" i="28"/>
  <c r="T925" i="28"/>
  <c r="T926" i="28"/>
  <c r="T927" i="28"/>
  <c r="T928" i="28"/>
  <c r="T929" i="28"/>
  <c r="T930" i="28"/>
  <c r="T931" i="28"/>
  <c r="T932" i="28"/>
  <c r="T933" i="28"/>
  <c r="T934" i="28"/>
  <c r="T935" i="28"/>
  <c r="T936" i="28"/>
  <c r="T937" i="28"/>
  <c r="T938" i="28"/>
  <c r="T939" i="28"/>
  <c r="T940" i="28"/>
  <c r="T941" i="28"/>
  <c r="T942" i="28"/>
  <c r="T943" i="28"/>
  <c r="T944" i="28"/>
  <c r="T945" i="28"/>
  <c r="T946" i="28"/>
  <c r="T947" i="28"/>
  <c r="T948" i="28"/>
  <c r="T949" i="28"/>
  <c r="T950" i="28"/>
  <c r="T951" i="28"/>
  <c r="T952" i="28"/>
  <c r="T953" i="28"/>
  <c r="T954" i="28"/>
  <c r="T955" i="28"/>
  <c r="T956" i="28"/>
  <c r="T957" i="28"/>
  <c r="T958" i="28"/>
  <c r="T959" i="28"/>
  <c r="T960" i="28"/>
  <c r="T961" i="28"/>
  <c r="T962" i="28"/>
  <c r="T963" i="28"/>
  <c r="T964" i="28"/>
  <c r="T965" i="28"/>
  <c r="T966" i="28"/>
  <c r="T967" i="28"/>
  <c r="T968" i="28"/>
  <c r="T969" i="28"/>
  <c r="T970" i="28"/>
  <c r="T971" i="28"/>
  <c r="T972" i="28"/>
  <c r="T973" i="28"/>
  <c r="T974" i="28"/>
  <c r="T975" i="28"/>
  <c r="T976" i="28"/>
  <c r="T977" i="28"/>
  <c r="T978" i="28"/>
  <c r="T979" i="28"/>
  <c r="T980" i="28"/>
  <c r="T981" i="28"/>
  <c r="T982" i="28"/>
  <c r="T983" i="28"/>
  <c r="T984" i="28"/>
  <c r="T985" i="28"/>
  <c r="T986" i="28"/>
  <c r="T987" i="28"/>
  <c r="T988" i="28"/>
  <c r="T989" i="28"/>
  <c r="T990" i="28"/>
  <c r="T991" i="28"/>
  <c r="T992" i="28"/>
  <c r="T993" i="28"/>
  <c r="T994" i="28"/>
  <c r="T995" i="28"/>
  <c r="T996" i="28"/>
  <c r="T997" i="28"/>
  <c r="T998" i="28"/>
  <c r="T999" i="28"/>
  <c r="T1000" i="28"/>
  <c r="T1001" i="28"/>
  <c r="T1002" i="28"/>
  <c r="T1003" i="28"/>
  <c r="T1004" i="28"/>
  <c r="T1005" i="28"/>
  <c r="T1006" i="28"/>
  <c r="T1007" i="28"/>
  <c r="T1008" i="28"/>
  <c r="T1009" i="28"/>
  <c r="T1010" i="28"/>
  <c r="T1011" i="28"/>
  <c r="T1012" i="28"/>
  <c r="T1013" i="28"/>
  <c r="T1014" i="28"/>
  <c r="T1015" i="28"/>
  <c r="T1016" i="28"/>
  <c r="T1017" i="28"/>
  <c r="T1018" i="28"/>
  <c r="T1019" i="28"/>
  <c r="T1020" i="28"/>
  <c r="T1021" i="28"/>
  <c r="T1022" i="28"/>
  <c r="T1023" i="28"/>
  <c r="T1024" i="28"/>
  <c r="T1025" i="28"/>
  <c r="T1026" i="28"/>
  <c r="T1027" i="28"/>
  <c r="T1028" i="28"/>
  <c r="T1029" i="28"/>
  <c r="T1030" i="28"/>
  <c r="T1031" i="28"/>
  <c r="T1032" i="28"/>
  <c r="T1033" i="28"/>
  <c r="T1034" i="28"/>
  <c r="T1035" i="28"/>
  <c r="T1036" i="28"/>
  <c r="T1037" i="28"/>
  <c r="T1038" i="28"/>
  <c r="T1039" i="28"/>
  <c r="T1040" i="28"/>
  <c r="T1041" i="28"/>
  <c r="T1042" i="28"/>
  <c r="T1043" i="28"/>
  <c r="T1044" i="28"/>
  <c r="T1045" i="28"/>
  <c r="T1046" i="28"/>
  <c r="T1047" i="28"/>
  <c r="T1048" i="28"/>
  <c r="T1049" i="28"/>
  <c r="T1050" i="28"/>
  <c r="T1051" i="28"/>
  <c r="T1052" i="28"/>
  <c r="T1053" i="28"/>
  <c r="T1054" i="28"/>
  <c r="T1055" i="28"/>
  <c r="T1056" i="28"/>
  <c r="T1057" i="28"/>
  <c r="T1058" i="28"/>
  <c r="T1059" i="28"/>
  <c r="T1060" i="28"/>
  <c r="T1061" i="28"/>
  <c r="T1062" i="28"/>
  <c r="T1063" i="28"/>
  <c r="T1064" i="28"/>
  <c r="T1065" i="28"/>
  <c r="T1066" i="28"/>
  <c r="T1067" i="28"/>
  <c r="T1068" i="28"/>
  <c r="T1069" i="28"/>
  <c r="T1070" i="28"/>
  <c r="T1071" i="28"/>
  <c r="T1072" i="28"/>
  <c r="T1073" i="28"/>
  <c r="T1074" i="28"/>
  <c r="T1075" i="28"/>
  <c r="T1076" i="28"/>
  <c r="T1077" i="28"/>
  <c r="T1078" i="28"/>
  <c r="T1079" i="28"/>
  <c r="T1080" i="28"/>
  <c r="T1081" i="28"/>
  <c r="T1082" i="28"/>
  <c r="T1083" i="28"/>
  <c r="T1084" i="28"/>
  <c r="T1085" i="28"/>
  <c r="T1086" i="28"/>
  <c r="T1087" i="28"/>
  <c r="T1088" i="28"/>
  <c r="T1089" i="28"/>
  <c r="T1090" i="28"/>
  <c r="T1091" i="28"/>
  <c r="T1092" i="28"/>
  <c r="T1093" i="28"/>
  <c r="T1094" i="28"/>
  <c r="T1095" i="28"/>
  <c r="T1096" i="28"/>
  <c r="T1097" i="28"/>
  <c r="T1098" i="28"/>
  <c r="T1099" i="28"/>
  <c r="T1100" i="28"/>
  <c r="T1101" i="28"/>
  <c r="T1102" i="28"/>
  <c r="T1103" i="28"/>
  <c r="T1104" i="28"/>
  <c r="T1105" i="28"/>
  <c r="T1106" i="28"/>
  <c r="T1107" i="28"/>
  <c r="T1108" i="28"/>
  <c r="T1109" i="28"/>
  <c r="T1110" i="28"/>
  <c r="T1111" i="28"/>
  <c r="T1112" i="28"/>
  <c r="T1113" i="28"/>
  <c r="T1114" i="28"/>
  <c r="T1115" i="28"/>
  <c r="T1116" i="28"/>
  <c r="T1117" i="28"/>
  <c r="T1118" i="28"/>
  <c r="T1119" i="28"/>
  <c r="T1120" i="28"/>
  <c r="T1121" i="28"/>
  <c r="T1122" i="28"/>
  <c r="T1123" i="28"/>
  <c r="T1124" i="28"/>
  <c r="T1125" i="28"/>
  <c r="T1126" i="28"/>
  <c r="T1127" i="28"/>
  <c r="T1128" i="28"/>
  <c r="T1129" i="28"/>
  <c r="T1130" i="28"/>
  <c r="T1131" i="28"/>
  <c r="T1132" i="28"/>
  <c r="T1133" i="28"/>
  <c r="T1134" i="28"/>
  <c r="T1135" i="28"/>
  <c r="T1136" i="28"/>
  <c r="T1137" i="28"/>
  <c r="T1138" i="28"/>
  <c r="T1139" i="28"/>
  <c r="T1140" i="28"/>
  <c r="T1141" i="28"/>
  <c r="T1142" i="28"/>
  <c r="T1143" i="28"/>
  <c r="T1144" i="28"/>
  <c r="T1145" i="28"/>
  <c r="T1146" i="28"/>
  <c r="T1147" i="28"/>
  <c r="T1148" i="28"/>
  <c r="T1149" i="28"/>
  <c r="T1150" i="28"/>
  <c r="T1151" i="28"/>
  <c r="T1152" i="28"/>
  <c r="T1153" i="28"/>
  <c r="T1154" i="28"/>
  <c r="T1155" i="28"/>
  <c r="T1156" i="28"/>
  <c r="T1157" i="28"/>
  <c r="T1158" i="28"/>
  <c r="T1159" i="28"/>
  <c r="T1160" i="28"/>
  <c r="T1161" i="28"/>
  <c r="T1162" i="28"/>
  <c r="T1163" i="28"/>
  <c r="T1164" i="28"/>
  <c r="T1165" i="28"/>
  <c r="T1166" i="28"/>
  <c r="T1167" i="28"/>
  <c r="T1168" i="28"/>
  <c r="T1169" i="28"/>
  <c r="T1170" i="28"/>
  <c r="T1171" i="28"/>
  <c r="T1172" i="28"/>
  <c r="T1173" i="28"/>
  <c r="T1174" i="28"/>
  <c r="T1175" i="28"/>
  <c r="T1176" i="28"/>
  <c r="T1177" i="28"/>
  <c r="T1178" i="28"/>
  <c r="T1179" i="28"/>
  <c r="T1180" i="28"/>
  <c r="T1181" i="28"/>
  <c r="T1182" i="28"/>
  <c r="T1183" i="28"/>
  <c r="T1184" i="28"/>
  <c r="T1185" i="28"/>
  <c r="T1186" i="28"/>
  <c r="T1187" i="28"/>
  <c r="T1188" i="28"/>
  <c r="T1189" i="28"/>
  <c r="T1190" i="28"/>
  <c r="T1191" i="28"/>
  <c r="T1192" i="28"/>
  <c r="T1193" i="28"/>
  <c r="T1194" i="28"/>
  <c r="T1195" i="28"/>
  <c r="T1196" i="28"/>
  <c r="T1197" i="28"/>
  <c r="T1198" i="28"/>
  <c r="T1199" i="28"/>
  <c r="T1200" i="28"/>
  <c r="T1201" i="28"/>
  <c r="T1202" i="28"/>
  <c r="T1203" i="28"/>
  <c r="T1204" i="28"/>
  <c r="T1205" i="28"/>
  <c r="T1206" i="28"/>
  <c r="T1207" i="28"/>
  <c r="T1208" i="28"/>
  <c r="T1209" i="28"/>
  <c r="T1210" i="28"/>
  <c r="T1211" i="28"/>
  <c r="T1212" i="28"/>
  <c r="T1213" i="28"/>
  <c r="T1214" i="28"/>
  <c r="T1215" i="28"/>
  <c r="T1216" i="28"/>
  <c r="T1217" i="28"/>
  <c r="T1218" i="28"/>
  <c r="T1219" i="28"/>
  <c r="T1220" i="28"/>
  <c r="T1221" i="28"/>
  <c r="T1222" i="28"/>
  <c r="T1223" i="28"/>
  <c r="T1224" i="28"/>
  <c r="T1225" i="28"/>
  <c r="T1226" i="28"/>
  <c r="T1227" i="28"/>
  <c r="T1228" i="28"/>
  <c r="T1229" i="28"/>
  <c r="T1230" i="28"/>
  <c r="T1231" i="28"/>
  <c r="T1232" i="28"/>
  <c r="T1233" i="28"/>
  <c r="T1234" i="28"/>
  <c r="T1235" i="28"/>
  <c r="T1236" i="28"/>
  <c r="T1237" i="28"/>
  <c r="T1238" i="28"/>
  <c r="T1239" i="28"/>
  <c r="T1240" i="28"/>
  <c r="T1241" i="28"/>
  <c r="T1242" i="28"/>
  <c r="T1243" i="28"/>
  <c r="T1244" i="28"/>
  <c r="T1245" i="28"/>
  <c r="T1246" i="28"/>
  <c r="T1247" i="28"/>
  <c r="T1248" i="28"/>
  <c r="T1249" i="28"/>
  <c r="T1250" i="28"/>
  <c r="T1251" i="28"/>
  <c r="T1252" i="28"/>
  <c r="T1253" i="28"/>
  <c r="T1254" i="28"/>
  <c r="T1255" i="28"/>
  <c r="T1256" i="28"/>
  <c r="T1257" i="28"/>
  <c r="T1258" i="28"/>
  <c r="T1259" i="28"/>
  <c r="T1260" i="28"/>
  <c r="T1261" i="28"/>
  <c r="T1262" i="28"/>
  <c r="T1263" i="28"/>
  <c r="T1264" i="28"/>
  <c r="T1265" i="28"/>
  <c r="T1266" i="28"/>
  <c r="T1267" i="28"/>
  <c r="T1268" i="28"/>
  <c r="T1269" i="28"/>
  <c r="T1270" i="28"/>
  <c r="T1271" i="28"/>
  <c r="T1272" i="28"/>
  <c r="T1273" i="28"/>
  <c r="T1274" i="28"/>
  <c r="T1275" i="28"/>
  <c r="T1276" i="28"/>
  <c r="T1277" i="28"/>
  <c r="T1278" i="28"/>
  <c r="T1279" i="28"/>
  <c r="T1280" i="28"/>
  <c r="T1281" i="28"/>
  <c r="T1282" i="28"/>
  <c r="T1283" i="28"/>
  <c r="T1284" i="28"/>
  <c r="T1285" i="28"/>
  <c r="T1286" i="28"/>
  <c r="T1287" i="28"/>
  <c r="T1288" i="28"/>
  <c r="T1289" i="28"/>
  <c r="T1290" i="28"/>
  <c r="T1291" i="28"/>
  <c r="T1292" i="28"/>
  <c r="T1293" i="28"/>
  <c r="T1294" i="28"/>
  <c r="T1295" i="28"/>
  <c r="T1296" i="28"/>
  <c r="T1297" i="28"/>
  <c r="T1298" i="28"/>
  <c r="T1299" i="28"/>
  <c r="T1300" i="28"/>
  <c r="T1301" i="28"/>
  <c r="T1302" i="28"/>
  <c r="T1303" i="28"/>
  <c r="T1304" i="28"/>
  <c r="T1305" i="28"/>
  <c r="T1306" i="28"/>
  <c r="T1307" i="28"/>
  <c r="T1308" i="28"/>
  <c r="T1309" i="28"/>
  <c r="T1310" i="28"/>
  <c r="T1311" i="28"/>
  <c r="T1312" i="28"/>
  <c r="T1313" i="28"/>
  <c r="T1314" i="28"/>
  <c r="T1315" i="28"/>
  <c r="T1316" i="28"/>
  <c r="T1317" i="28"/>
  <c r="T1318" i="28"/>
  <c r="T1319" i="28"/>
  <c r="T1320" i="28"/>
  <c r="T1321" i="28"/>
  <c r="T1322" i="28"/>
  <c r="T1323" i="28"/>
  <c r="T1324" i="28"/>
  <c r="T1325" i="28"/>
  <c r="T1326" i="28"/>
  <c r="T1327" i="28"/>
  <c r="T1328" i="28"/>
  <c r="T1329" i="28"/>
  <c r="T1330" i="28"/>
  <c r="T1331" i="28"/>
  <c r="T1332" i="28"/>
  <c r="T1333" i="28"/>
  <c r="T1334" i="28"/>
  <c r="T1335" i="28"/>
  <c r="T1336" i="28"/>
  <c r="T1337" i="28"/>
  <c r="T1338" i="28"/>
  <c r="T1339" i="28"/>
  <c r="T1340" i="28"/>
  <c r="T1341" i="28"/>
  <c r="T1342" i="28"/>
  <c r="T1343" i="28"/>
  <c r="T1344" i="28"/>
  <c r="T1345" i="28"/>
  <c r="T1346" i="28"/>
  <c r="T1347" i="28"/>
  <c r="T1348" i="28"/>
  <c r="T1349" i="28"/>
  <c r="T1350" i="28"/>
  <c r="T1351" i="28"/>
  <c r="T1352" i="28"/>
  <c r="T1353" i="28"/>
  <c r="T1354" i="28"/>
  <c r="T1355" i="28"/>
  <c r="T1356" i="28"/>
  <c r="T1357" i="28"/>
  <c r="T1358" i="28"/>
  <c r="T1359" i="28"/>
  <c r="T1360" i="28"/>
  <c r="T1361" i="28"/>
  <c r="T1362" i="28"/>
  <c r="T1363" i="28"/>
  <c r="T1364" i="28"/>
  <c r="T1365" i="28"/>
  <c r="T1366" i="28"/>
  <c r="T1367" i="28"/>
  <c r="T1368" i="28"/>
  <c r="T1369" i="28"/>
  <c r="T1370" i="28"/>
  <c r="T1371" i="28"/>
  <c r="T1372" i="28"/>
  <c r="T1373" i="28"/>
  <c r="T1374" i="28"/>
  <c r="T1375" i="28"/>
  <c r="T1376" i="28"/>
  <c r="T1377" i="28"/>
  <c r="T1378" i="28"/>
  <c r="T1379" i="28"/>
  <c r="T1380" i="28"/>
  <c r="T1381" i="28"/>
  <c r="T1382" i="28"/>
  <c r="T1383" i="28"/>
  <c r="T1384" i="28"/>
  <c r="T1385" i="28"/>
  <c r="T1386" i="28"/>
  <c r="T1387" i="28"/>
  <c r="T1388" i="28"/>
  <c r="T1389" i="28"/>
  <c r="T1390" i="28"/>
  <c r="T1391" i="28"/>
  <c r="T1392" i="28"/>
  <c r="T1393" i="28"/>
  <c r="T1394" i="28"/>
  <c r="T1395" i="28"/>
  <c r="T1396" i="28"/>
  <c r="T1397" i="28"/>
  <c r="T1398" i="28"/>
  <c r="T1399" i="28"/>
  <c r="T1400" i="28"/>
  <c r="T1401" i="28"/>
  <c r="T1402" i="28"/>
  <c r="T1403" i="28"/>
  <c r="T1404" i="28"/>
  <c r="T1405" i="28"/>
  <c r="T1406" i="28"/>
  <c r="T1407" i="28"/>
  <c r="T1408" i="28"/>
  <c r="T1409" i="28"/>
  <c r="T1410" i="28"/>
  <c r="T1411" i="28"/>
  <c r="T1412" i="28"/>
  <c r="T1413" i="28"/>
  <c r="T1414" i="28"/>
  <c r="T1415" i="28"/>
  <c r="T1416" i="28"/>
  <c r="T1417" i="28"/>
  <c r="T1418" i="28"/>
  <c r="T1419" i="28"/>
  <c r="T1420" i="28"/>
  <c r="T1421" i="28"/>
  <c r="T1422" i="28"/>
  <c r="T1423" i="28"/>
  <c r="T1424" i="28"/>
  <c r="T1425" i="28"/>
  <c r="T1426" i="28"/>
  <c r="T1427" i="28"/>
  <c r="T1428" i="28"/>
  <c r="T1429" i="28"/>
  <c r="T1430" i="28"/>
  <c r="T1431" i="28"/>
  <c r="T1432" i="28"/>
  <c r="T1433" i="28"/>
  <c r="T1434" i="28"/>
  <c r="T1435" i="28"/>
  <c r="T1436" i="28"/>
  <c r="T1437" i="28"/>
  <c r="T1438" i="28"/>
  <c r="T1439" i="28"/>
  <c r="T1440" i="28"/>
  <c r="T1441" i="28"/>
  <c r="T1442" i="28"/>
  <c r="T1443" i="28"/>
  <c r="T1444" i="28"/>
  <c r="T1445" i="28"/>
  <c r="T1446" i="28"/>
  <c r="T1447" i="28"/>
  <c r="T1448" i="28"/>
  <c r="T1449" i="28"/>
  <c r="T1450" i="28"/>
  <c r="T1451" i="28"/>
  <c r="T1452" i="28"/>
  <c r="T1453" i="28"/>
  <c r="T1454" i="28"/>
  <c r="T1455" i="28"/>
  <c r="T1456" i="28"/>
  <c r="T1457" i="28"/>
  <c r="T1458" i="28"/>
  <c r="T1459" i="28"/>
  <c r="T1460" i="28"/>
  <c r="T1461" i="28"/>
  <c r="T1462" i="28"/>
  <c r="T1463" i="28"/>
  <c r="T1464" i="28"/>
  <c r="T1465" i="28"/>
  <c r="T1466" i="28"/>
  <c r="T1467" i="28"/>
  <c r="T1468" i="28"/>
  <c r="T1469" i="28"/>
  <c r="T1470" i="28"/>
  <c r="T1471" i="28"/>
  <c r="T1472" i="28"/>
  <c r="T1473" i="28"/>
  <c r="T1474" i="28"/>
  <c r="T1475" i="28"/>
  <c r="T1476" i="28"/>
  <c r="T1477" i="28"/>
  <c r="T1478" i="28"/>
  <c r="T1479" i="28"/>
  <c r="T1480" i="28"/>
  <c r="T1481" i="28"/>
  <c r="T1482" i="28"/>
  <c r="T1483" i="28"/>
  <c r="T1484" i="28"/>
  <c r="T1485" i="28"/>
  <c r="T1486" i="28"/>
  <c r="T1487" i="28"/>
  <c r="T1488" i="28"/>
  <c r="T1489" i="28"/>
  <c r="T1490" i="28"/>
  <c r="T1491" i="28"/>
  <c r="T1492" i="28"/>
  <c r="T1493" i="28"/>
  <c r="T1494" i="28"/>
  <c r="T1495" i="28"/>
  <c r="T1496" i="28"/>
  <c r="T1497" i="28"/>
  <c r="T1498" i="28"/>
  <c r="T1499" i="28"/>
  <c r="T1500" i="28"/>
  <c r="T1501" i="28"/>
  <c r="T1502" i="28"/>
  <c r="T1503" i="28"/>
  <c r="T1504" i="28"/>
  <c r="T1505" i="28"/>
  <c r="T1506" i="28"/>
  <c r="T1507" i="28"/>
  <c r="T1508" i="28"/>
  <c r="T1509" i="28"/>
  <c r="T1510" i="28"/>
  <c r="T1511" i="28"/>
  <c r="T1512" i="28"/>
  <c r="T1513" i="28"/>
  <c r="T1514" i="28"/>
  <c r="T1515" i="28"/>
  <c r="T1516" i="28"/>
  <c r="T1517" i="28"/>
  <c r="T1518" i="28"/>
  <c r="T1519" i="28"/>
  <c r="T1520" i="28"/>
  <c r="T1521" i="28"/>
  <c r="T1522" i="28"/>
  <c r="T1523" i="28"/>
  <c r="T1524" i="28"/>
  <c r="T1525" i="28"/>
  <c r="T1526" i="28"/>
  <c r="T1527" i="28"/>
  <c r="T1528" i="28"/>
  <c r="T1529" i="28"/>
  <c r="T1530" i="28"/>
  <c r="T1531" i="28"/>
  <c r="T1532" i="28"/>
  <c r="T1533" i="28"/>
  <c r="T1534" i="28"/>
  <c r="T1535" i="28"/>
  <c r="T1536" i="28"/>
  <c r="T1537" i="28"/>
  <c r="T1538" i="28"/>
  <c r="T1539" i="28"/>
  <c r="T1540" i="28"/>
  <c r="T1541" i="28"/>
  <c r="T1542" i="28"/>
  <c r="T1543" i="28"/>
  <c r="T1544" i="28"/>
  <c r="T1545" i="28"/>
  <c r="T1546" i="28"/>
  <c r="T1547" i="28"/>
  <c r="T1548" i="28"/>
  <c r="T1549" i="28"/>
  <c r="T1550" i="28"/>
  <c r="T1551" i="28"/>
  <c r="T1552" i="28"/>
  <c r="T1553" i="28"/>
  <c r="T1554" i="28"/>
  <c r="T1555" i="28"/>
  <c r="T1556" i="28"/>
  <c r="T1557" i="28"/>
  <c r="T1558" i="28"/>
  <c r="T1559" i="28"/>
  <c r="T1560" i="28"/>
  <c r="T1561" i="28"/>
  <c r="T1562" i="28"/>
  <c r="T1563" i="28"/>
  <c r="T1564" i="28"/>
  <c r="T1565" i="28"/>
  <c r="T1566" i="28"/>
  <c r="T1567" i="28"/>
  <c r="T1568" i="28"/>
  <c r="T1569" i="28"/>
  <c r="T1570" i="28"/>
  <c r="T1571" i="28"/>
  <c r="T1572" i="28"/>
  <c r="T1573" i="28"/>
  <c r="T1574" i="28"/>
  <c r="T1575" i="28"/>
  <c r="T1576" i="28"/>
  <c r="T1577" i="28"/>
  <c r="T1578" i="28"/>
  <c r="T1579" i="28"/>
  <c r="T1580" i="28"/>
  <c r="T1581" i="28"/>
  <c r="T1582" i="28"/>
  <c r="T1583" i="28"/>
  <c r="T1584" i="28"/>
  <c r="T1585" i="28"/>
  <c r="T1586" i="28"/>
  <c r="T1587" i="28"/>
  <c r="T1588" i="28"/>
  <c r="T1589" i="28"/>
  <c r="T1590" i="28"/>
  <c r="T1591" i="28"/>
  <c r="T1592" i="28"/>
  <c r="T1593" i="28"/>
  <c r="T1594" i="28"/>
  <c r="T1595" i="28"/>
  <c r="T1596" i="28"/>
  <c r="T1597" i="28"/>
  <c r="T1598" i="28"/>
  <c r="T1599" i="28"/>
  <c r="T1600" i="28"/>
  <c r="T1601" i="28"/>
  <c r="T1602" i="28"/>
  <c r="T1603" i="28"/>
  <c r="T1604" i="28"/>
  <c r="T1605" i="28"/>
  <c r="T1606" i="28"/>
  <c r="T1607" i="28"/>
  <c r="T1608" i="28"/>
  <c r="T1609" i="28"/>
  <c r="T1610" i="28"/>
  <c r="T1611" i="28"/>
  <c r="T1612" i="28"/>
  <c r="T1613" i="28"/>
  <c r="T1614" i="28"/>
  <c r="T1615" i="28"/>
  <c r="T1616" i="28"/>
  <c r="T1617" i="28"/>
  <c r="T1618" i="28"/>
  <c r="T1619" i="28"/>
  <c r="T1620" i="28"/>
  <c r="T1621" i="28"/>
  <c r="T1622" i="28"/>
  <c r="T1623" i="28"/>
  <c r="T1624" i="28"/>
  <c r="T1625" i="28"/>
  <c r="T1626" i="28"/>
  <c r="T1627" i="28"/>
  <c r="T1628" i="28"/>
  <c r="T1629" i="28"/>
  <c r="T1630" i="28"/>
  <c r="T1631" i="28"/>
  <c r="T1632" i="28"/>
  <c r="T1633" i="28"/>
  <c r="T1634" i="28"/>
  <c r="T1635" i="28"/>
  <c r="T1636" i="28"/>
  <c r="T1637" i="28"/>
  <c r="T1638" i="28"/>
  <c r="T1639" i="28"/>
  <c r="T1640" i="28"/>
  <c r="T1641" i="28"/>
  <c r="T1642" i="28"/>
  <c r="T1643" i="28"/>
  <c r="T1644" i="28"/>
  <c r="T1645" i="28"/>
  <c r="T1646" i="28"/>
  <c r="T1647" i="28"/>
  <c r="T1648" i="28"/>
  <c r="T1649" i="28"/>
  <c r="T1650" i="28"/>
  <c r="T1651" i="28"/>
  <c r="T1652" i="28"/>
  <c r="T1653" i="28"/>
  <c r="T1654" i="28"/>
  <c r="T1655" i="28"/>
  <c r="T1656" i="28"/>
  <c r="T1657" i="28"/>
  <c r="T1658" i="28"/>
  <c r="T1659" i="28"/>
  <c r="T1660" i="28"/>
  <c r="T1661" i="28"/>
  <c r="T1662" i="28"/>
  <c r="T1663" i="28"/>
  <c r="T1664" i="28"/>
  <c r="T1665" i="28"/>
  <c r="T1666" i="28"/>
  <c r="T1667" i="28"/>
  <c r="T1668" i="28"/>
  <c r="T1669" i="28"/>
  <c r="T1670" i="28"/>
  <c r="T1671" i="28"/>
  <c r="T1672" i="28"/>
  <c r="T1673" i="28"/>
  <c r="T1674" i="28"/>
  <c r="T1675" i="28"/>
  <c r="T1676" i="28"/>
  <c r="T1677" i="28"/>
  <c r="T1678" i="28"/>
  <c r="T1679" i="28"/>
  <c r="T1680" i="28"/>
  <c r="T1681" i="28"/>
  <c r="T1682" i="28"/>
  <c r="T1683" i="28"/>
  <c r="T1684" i="28"/>
  <c r="T1685" i="28"/>
  <c r="T1686" i="28"/>
  <c r="T1687" i="28"/>
  <c r="T1688" i="28"/>
  <c r="T1689" i="28"/>
  <c r="T1690" i="28"/>
  <c r="T1691" i="28"/>
  <c r="T1692" i="28"/>
  <c r="T1693" i="28"/>
  <c r="T1694" i="28"/>
  <c r="T1695" i="28"/>
  <c r="T1696" i="28"/>
  <c r="T1697" i="28"/>
  <c r="T1698" i="28"/>
  <c r="T1699" i="28"/>
  <c r="T1700" i="28"/>
  <c r="T1701" i="28"/>
  <c r="T1702" i="28"/>
  <c r="T1703" i="28"/>
  <c r="T1704" i="28"/>
  <c r="T1705" i="28"/>
  <c r="T1706" i="28"/>
  <c r="T1707" i="28"/>
  <c r="T1708" i="28"/>
  <c r="T1709" i="28"/>
  <c r="T1710" i="28"/>
  <c r="T1711" i="28"/>
  <c r="T1712" i="28"/>
  <c r="T1713" i="28"/>
  <c r="T1714" i="28"/>
  <c r="T1715" i="28"/>
  <c r="T1716" i="28"/>
  <c r="T1717" i="28"/>
  <c r="T1718" i="28"/>
  <c r="T1719" i="28"/>
  <c r="T1720" i="28"/>
  <c r="T1721" i="28"/>
  <c r="T1722" i="28"/>
  <c r="T1723" i="28"/>
  <c r="T1724" i="28"/>
  <c r="T1725" i="28"/>
  <c r="T1726" i="28"/>
  <c r="W345" i="20" l="1"/>
  <c r="W333" i="20"/>
  <c r="W321" i="20"/>
  <c r="W309" i="20"/>
  <c r="W297" i="20"/>
  <c r="W285" i="20"/>
  <c r="W273" i="20"/>
  <c r="W261" i="20"/>
  <c r="W249" i="20"/>
  <c r="W237" i="20"/>
  <c r="W225" i="20"/>
  <c r="W213" i="20"/>
  <c r="W201" i="20"/>
  <c r="W189" i="20"/>
  <c r="W177" i="20"/>
  <c r="W165" i="20"/>
  <c r="W153" i="20"/>
  <c r="W141" i="20"/>
  <c r="W129" i="20"/>
  <c r="W117" i="20"/>
  <c r="W105" i="20"/>
  <c r="W93" i="20"/>
  <c r="W81" i="20"/>
  <c r="W69" i="20"/>
  <c r="W57" i="20"/>
  <c r="W45" i="20"/>
  <c r="W33" i="20"/>
  <c r="W21" i="20"/>
  <c r="W9" i="20"/>
  <c r="U342" i="20"/>
  <c r="U336" i="20"/>
  <c r="U330" i="20"/>
  <c r="U324" i="20"/>
  <c r="U318" i="20"/>
  <c r="U312" i="20"/>
  <c r="U306" i="20"/>
  <c r="U300" i="20"/>
  <c r="U294" i="20"/>
  <c r="U288" i="20"/>
  <c r="U282" i="20"/>
  <c r="U276" i="20"/>
  <c r="U270" i="20"/>
  <c r="U264" i="20"/>
  <c r="U258" i="20"/>
  <c r="U252" i="20"/>
  <c r="U246" i="20"/>
  <c r="U240" i="20"/>
  <c r="U234" i="20"/>
  <c r="U228" i="20"/>
  <c r="U222" i="20"/>
  <c r="U216" i="20"/>
  <c r="U210" i="20"/>
  <c r="U204" i="20"/>
  <c r="U198" i="20"/>
  <c r="U192" i="20"/>
  <c r="U186" i="20"/>
  <c r="U180" i="20"/>
  <c r="U174" i="20"/>
  <c r="U168" i="20"/>
  <c r="U162" i="20"/>
  <c r="U156" i="20"/>
  <c r="U150" i="20"/>
  <c r="U144" i="20"/>
  <c r="U138" i="20"/>
  <c r="U132" i="20"/>
  <c r="U126" i="20"/>
  <c r="U120" i="20"/>
  <c r="U114" i="20"/>
  <c r="U108" i="20"/>
  <c r="U102" i="20"/>
  <c r="U96" i="20"/>
  <c r="U90" i="20"/>
  <c r="U84" i="20"/>
  <c r="U78" i="20"/>
  <c r="U72" i="20"/>
  <c r="U66" i="20"/>
  <c r="U60" i="20"/>
  <c r="U54" i="20"/>
  <c r="U48" i="20"/>
  <c r="U42" i="20"/>
  <c r="U36" i="20"/>
  <c r="U30" i="20"/>
  <c r="U24" i="20"/>
  <c r="U18" i="20"/>
  <c r="U12" i="20"/>
  <c r="W344" i="20"/>
  <c r="W332" i="20"/>
  <c r="W320" i="20"/>
  <c r="W308" i="20"/>
  <c r="W296" i="20"/>
  <c r="W284" i="20"/>
  <c r="W272" i="20"/>
  <c r="W260" i="20"/>
  <c r="W248" i="20"/>
  <c r="W236" i="20"/>
  <c r="W224" i="20"/>
  <c r="W212" i="20"/>
  <c r="W200" i="20"/>
  <c r="W188" i="20"/>
  <c r="W176" i="20"/>
  <c r="W164" i="20"/>
  <c r="W152" i="20"/>
  <c r="W140" i="20"/>
  <c r="W128" i="20"/>
  <c r="W116" i="20"/>
  <c r="W104" i="20"/>
  <c r="W92" i="20"/>
  <c r="W80" i="20"/>
  <c r="W68" i="20"/>
  <c r="W56" i="20"/>
  <c r="W44" i="20"/>
  <c r="W32" i="20"/>
  <c r="W20" i="20"/>
  <c r="W8" i="20"/>
  <c r="V341" i="20"/>
  <c r="V335" i="20"/>
  <c r="V329" i="20"/>
  <c r="V323" i="20"/>
  <c r="V317" i="20"/>
  <c r="V311" i="20"/>
  <c r="V305" i="20"/>
  <c r="V299" i="20"/>
  <c r="V293" i="20"/>
  <c r="V287" i="20"/>
  <c r="V281" i="20"/>
  <c r="V275" i="20"/>
  <c r="V269" i="20"/>
  <c r="V263" i="20"/>
  <c r="V257" i="20"/>
  <c r="V251" i="20"/>
  <c r="V245" i="20"/>
  <c r="V239" i="20"/>
  <c r="V233" i="20"/>
  <c r="V227" i="20"/>
  <c r="V221" i="20"/>
  <c r="V215" i="20"/>
  <c r="V209" i="20"/>
  <c r="V203" i="20"/>
  <c r="V197" i="20"/>
  <c r="V191" i="20"/>
  <c r="V185" i="20"/>
  <c r="V179" i="20"/>
  <c r="V173" i="20"/>
  <c r="V167" i="20"/>
  <c r="V161" i="20"/>
  <c r="V155" i="20"/>
  <c r="V149" i="20"/>
  <c r="V143" i="20"/>
  <c r="V137" i="20"/>
  <c r="V131" i="20"/>
  <c r="V125" i="20"/>
  <c r="V119" i="20"/>
  <c r="V113" i="20"/>
  <c r="V107" i="20"/>
  <c r="V101" i="20"/>
  <c r="V95" i="20"/>
  <c r="V89" i="20"/>
  <c r="V83" i="20"/>
  <c r="V77" i="20"/>
  <c r="V71" i="20"/>
  <c r="V65" i="20"/>
  <c r="V59" i="20"/>
  <c r="V53" i="20"/>
  <c r="V47" i="20"/>
  <c r="V41" i="20"/>
  <c r="V35" i="20"/>
  <c r="V29" i="20"/>
  <c r="V23" i="20"/>
  <c r="V17" i="20"/>
  <c r="V11" i="20"/>
  <c r="W343" i="20"/>
  <c r="W331" i="20"/>
  <c r="W319" i="20"/>
  <c r="W307" i="20"/>
  <c r="W295" i="20"/>
  <c r="W283" i="20"/>
  <c r="W271" i="20"/>
  <c r="W259" i="20"/>
  <c r="W247" i="20"/>
  <c r="W235" i="20"/>
  <c r="W223" i="20"/>
  <c r="W211" i="20"/>
  <c r="W199" i="20"/>
  <c r="W187" i="20"/>
  <c r="W175" i="20"/>
  <c r="W163" i="20"/>
  <c r="W151" i="20"/>
  <c r="W139" i="20"/>
  <c r="W127" i="20"/>
  <c r="W115" i="20"/>
  <c r="W103" i="20"/>
  <c r="W91" i="20"/>
  <c r="W79" i="20"/>
  <c r="W67" i="20"/>
  <c r="W55" i="20"/>
  <c r="W43" i="20"/>
  <c r="W31" i="20"/>
  <c r="W19" i="20"/>
  <c r="W7" i="20"/>
  <c r="U341" i="20"/>
  <c r="U335" i="20"/>
  <c r="U329" i="20"/>
  <c r="U323" i="20"/>
  <c r="U317" i="20"/>
  <c r="U311" i="20"/>
  <c r="U305" i="20"/>
  <c r="U299" i="20"/>
  <c r="U293" i="20"/>
  <c r="U287" i="20"/>
  <c r="U281" i="20"/>
  <c r="U275" i="20"/>
  <c r="U269" i="20"/>
  <c r="U263" i="20"/>
  <c r="U257" i="20"/>
  <c r="U251" i="20"/>
  <c r="U245" i="20"/>
  <c r="U239" i="20"/>
  <c r="U233" i="20"/>
  <c r="U227" i="20"/>
  <c r="U221" i="20"/>
  <c r="U215" i="20"/>
  <c r="U209" i="20"/>
  <c r="U203" i="20"/>
  <c r="U197" i="20"/>
  <c r="U191" i="20"/>
  <c r="U185" i="20"/>
  <c r="U179" i="20"/>
  <c r="U173" i="20"/>
  <c r="U167" i="20"/>
  <c r="U161" i="20"/>
  <c r="U155" i="20"/>
  <c r="U149" i="20"/>
  <c r="U143" i="20"/>
  <c r="U137" i="20"/>
  <c r="U131" i="20"/>
  <c r="U125" i="20"/>
  <c r="U119" i="20"/>
  <c r="U113" i="20"/>
  <c r="U107" i="20"/>
  <c r="U101" i="20"/>
  <c r="U95" i="20"/>
  <c r="U89" i="20"/>
  <c r="U83" i="20"/>
  <c r="U77" i="20"/>
  <c r="U71" i="20"/>
  <c r="U65" i="20"/>
  <c r="U59" i="20"/>
  <c r="U53" i="20"/>
  <c r="U47" i="20"/>
  <c r="U41" i="20"/>
  <c r="U35" i="20"/>
  <c r="U29" i="20"/>
  <c r="U23" i="20"/>
  <c r="U17" i="20"/>
  <c r="U11" i="20"/>
  <c r="W342" i="20"/>
  <c r="W330" i="20"/>
  <c r="W318" i="20"/>
  <c r="W306" i="20"/>
  <c r="W294" i="20"/>
  <c r="W282" i="20"/>
  <c r="W270" i="20"/>
  <c r="W258" i="20"/>
  <c r="W246" i="20"/>
  <c r="W234" i="20"/>
  <c r="W222" i="20"/>
  <c r="W210" i="20"/>
  <c r="W198" i="20"/>
  <c r="W186" i="20"/>
  <c r="W174" i="20"/>
  <c r="W162" i="20"/>
  <c r="W150" i="20"/>
  <c r="W138" i="20"/>
  <c r="W126" i="20"/>
  <c r="W114" i="20"/>
  <c r="W102" i="20"/>
  <c r="W90" i="20"/>
  <c r="W78" i="20"/>
  <c r="W66" i="20"/>
  <c r="W54" i="20"/>
  <c r="W42" i="20"/>
  <c r="W30" i="20"/>
  <c r="W18" i="20"/>
  <c r="W6" i="20"/>
  <c r="V340" i="20"/>
  <c r="V334" i="20"/>
  <c r="V328" i="20"/>
  <c r="V322" i="20"/>
  <c r="V316" i="20"/>
  <c r="V310" i="20"/>
  <c r="V304" i="20"/>
  <c r="V298" i="20"/>
  <c r="V292" i="20"/>
  <c r="V286" i="20"/>
  <c r="V280" i="20"/>
  <c r="V274" i="20"/>
  <c r="V268" i="20"/>
  <c r="V262" i="20"/>
  <c r="V256" i="20"/>
  <c r="V250" i="20"/>
  <c r="V244" i="20"/>
  <c r="V238" i="20"/>
  <c r="V232" i="20"/>
  <c r="V226" i="20"/>
  <c r="V220" i="20"/>
  <c r="V214" i="20"/>
  <c r="V208" i="20"/>
  <c r="V202" i="20"/>
  <c r="V196" i="20"/>
  <c r="V190" i="20"/>
  <c r="V184" i="20"/>
  <c r="V178" i="20"/>
  <c r="V172" i="20"/>
  <c r="V166" i="20"/>
  <c r="V160" i="20"/>
  <c r="V154" i="20"/>
  <c r="V148" i="20"/>
  <c r="V142" i="20"/>
  <c r="V136" i="20"/>
  <c r="V130" i="20"/>
  <c r="V124" i="20"/>
  <c r="V118" i="20"/>
  <c r="V112" i="20"/>
  <c r="V106" i="20"/>
  <c r="V100" i="20"/>
  <c r="V94" i="20"/>
  <c r="V88" i="20"/>
  <c r="V82" i="20"/>
  <c r="V76" i="20"/>
  <c r="V70" i="20"/>
  <c r="V64" i="20"/>
  <c r="V58" i="20"/>
  <c r="V52" i="20"/>
  <c r="V46" i="20"/>
  <c r="V40" i="20"/>
  <c r="V34" i="20"/>
  <c r="V28" i="20"/>
  <c r="V22" i="20"/>
  <c r="V16" i="20"/>
  <c r="W341" i="20"/>
  <c r="W329" i="20"/>
  <c r="W317" i="20"/>
  <c r="W305" i="20"/>
  <c r="W293" i="20"/>
  <c r="W281" i="20"/>
  <c r="W269" i="20"/>
  <c r="W257" i="20"/>
  <c r="W245" i="20"/>
  <c r="W233" i="20"/>
  <c r="W221" i="20"/>
  <c r="W209" i="20"/>
  <c r="W197" i="20"/>
  <c r="W185" i="20"/>
  <c r="W173" i="20"/>
  <c r="W161" i="20"/>
  <c r="W149" i="20"/>
  <c r="W137" i="20"/>
  <c r="W125" i="20"/>
  <c r="W113" i="20"/>
  <c r="W101" i="20"/>
  <c r="W89" i="20"/>
  <c r="W77" i="20"/>
  <c r="W65" i="20"/>
  <c r="W53" i="20"/>
  <c r="W41" i="20"/>
  <c r="W29" i="20"/>
  <c r="W17" i="20"/>
  <c r="W5" i="20"/>
  <c r="U340" i="20"/>
  <c r="U334" i="20"/>
  <c r="U328" i="20"/>
  <c r="U322" i="20"/>
  <c r="U316" i="20"/>
  <c r="U310" i="20"/>
  <c r="U304" i="20"/>
  <c r="U298" i="20"/>
  <c r="U292" i="20"/>
  <c r="U286" i="20"/>
  <c r="U280" i="20"/>
  <c r="U274" i="20"/>
  <c r="U268" i="20"/>
  <c r="U262" i="20"/>
  <c r="U256" i="20"/>
  <c r="U250" i="20"/>
  <c r="U244" i="20"/>
  <c r="U238" i="20"/>
  <c r="U232" i="20"/>
  <c r="U226" i="20"/>
  <c r="U220" i="20"/>
  <c r="U214" i="20"/>
  <c r="U208" i="20"/>
  <c r="U202" i="20"/>
  <c r="U196" i="20"/>
  <c r="U190" i="20"/>
  <c r="U184" i="20"/>
  <c r="U178" i="20"/>
  <c r="U172" i="20"/>
  <c r="U166" i="20"/>
  <c r="U160" i="20"/>
  <c r="U154" i="20"/>
  <c r="U148" i="20"/>
  <c r="U142" i="20"/>
  <c r="U136" i="20"/>
  <c r="U130" i="20"/>
  <c r="U124" i="20"/>
  <c r="U118" i="20"/>
  <c r="U112" i="20"/>
  <c r="U106" i="20"/>
  <c r="U100" i="20"/>
  <c r="U94" i="20"/>
  <c r="U88" i="20"/>
  <c r="U82" i="20"/>
  <c r="U76" i="20"/>
  <c r="U70" i="20"/>
  <c r="U64" i="20"/>
  <c r="U58" i="20"/>
  <c r="U52" i="20"/>
  <c r="U46" i="20"/>
  <c r="U40" i="20"/>
  <c r="U34" i="20"/>
  <c r="W340" i="20"/>
  <c r="W328" i="20"/>
  <c r="W316" i="20"/>
  <c r="W304" i="20"/>
  <c r="W292" i="20"/>
  <c r="W280" i="20"/>
  <c r="W268" i="20"/>
  <c r="W256" i="20"/>
  <c r="W244" i="20"/>
  <c r="W232" i="20"/>
  <c r="W220" i="20"/>
  <c r="W208" i="20"/>
  <c r="W196" i="20"/>
  <c r="W184" i="20"/>
  <c r="W172" i="20"/>
  <c r="W160" i="20"/>
  <c r="W148" i="20"/>
  <c r="W136" i="20"/>
  <c r="W124" i="20"/>
  <c r="W112" i="20"/>
  <c r="W100" i="20"/>
  <c r="W88" i="20"/>
  <c r="W76" i="20"/>
  <c r="W64" i="20"/>
  <c r="W52" i="20"/>
  <c r="W40" i="20"/>
  <c r="W28" i="20"/>
  <c r="W16" i="20"/>
  <c r="V345" i="20"/>
  <c r="V339" i="20"/>
  <c r="V333" i="20"/>
  <c r="V327" i="20"/>
  <c r="V321" i="20"/>
  <c r="V315" i="20"/>
  <c r="V309" i="20"/>
  <c r="V303" i="20"/>
  <c r="V297" i="20"/>
  <c r="V291" i="20"/>
  <c r="V285" i="20"/>
  <c r="V279" i="20"/>
  <c r="V273" i="20"/>
  <c r="V267" i="20"/>
  <c r="V261" i="20"/>
  <c r="V255" i="20"/>
  <c r="V249" i="20"/>
  <c r="V243" i="20"/>
  <c r="V237" i="20"/>
  <c r="V231" i="20"/>
  <c r="V225" i="20"/>
  <c r="V219" i="20"/>
  <c r="V213" i="20"/>
  <c r="V207" i="20"/>
  <c r="V201" i="20"/>
  <c r="V195" i="20"/>
  <c r="V189" i="20"/>
  <c r="V183" i="20"/>
  <c r="V177" i="20"/>
  <c r="V171" i="20"/>
  <c r="V165" i="20"/>
  <c r="V159" i="20"/>
  <c r="V153" i="20"/>
  <c r="V147" i="20"/>
  <c r="V141" i="20"/>
  <c r="V135" i="20"/>
  <c r="V129" i="20"/>
  <c r="V123" i="20"/>
  <c r="V117" i="20"/>
  <c r="V111" i="20"/>
  <c r="V105" i="20"/>
  <c r="V99" i="20"/>
  <c r="V93" i="20"/>
  <c r="V87" i="20"/>
  <c r="V81" i="20"/>
  <c r="V75" i="20"/>
  <c r="V69" i="20"/>
  <c r="V63" i="20"/>
  <c r="V57" i="20"/>
  <c r="V51" i="20"/>
  <c r="V45" i="20"/>
  <c r="V39" i="20"/>
  <c r="V33" i="20"/>
  <c r="W339" i="20"/>
  <c r="W327" i="20"/>
  <c r="W315" i="20"/>
  <c r="W303" i="20"/>
  <c r="W291" i="20"/>
  <c r="W279" i="20"/>
  <c r="W267" i="20"/>
  <c r="W255" i="20"/>
  <c r="W243" i="20"/>
  <c r="W231" i="20"/>
  <c r="W219" i="20"/>
  <c r="W207" i="20"/>
  <c r="W195" i="20"/>
  <c r="W183" i="20"/>
  <c r="W171" i="20"/>
  <c r="W159" i="20"/>
  <c r="W147" i="20"/>
  <c r="W135" i="20"/>
  <c r="W123" i="20"/>
  <c r="W111" i="20"/>
  <c r="W99" i="20"/>
  <c r="W87" i="20"/>
  <c r="W75" i="20"/>
  <c r="W63" i="20"/>
  <c r="W51" i="20"/>
  <c r="W39" i="20"/>
  <c r="W27" i="20"/>
  <c r="W15" i="20"/>
  <c r="U345" i="20"/>
  <c r="U339" i="20"/>
  <c r="U333" i="20"/>
  <c r="U327" i="20"/>
  <c r="U321" i="20"/>
  <c r="U315" i="20"/>
  <c r="U309" i="20"/>
  <c r="U303" i="20"/>
  <c r="U297" i="20"/>
  <c r="U291" i="20"/>
  <c r="U285" i="20"/>
  <c r="U279" i="20"/>
  <c r="U273" i="20"/>
  <c r="U267" i="20"/>
  <c r="U261" i="20"/>
  <c r="U255" i="20"/>
  <c r="U249" i="20"/>
  <c r="U243" i="20"/>
  <c r="U237" i="20"/>
  <c r="U231" i="20"/>
  <c r="U225" i="20"/>
  <c r="U219" i="20"/>
  <c r="U213" i="20"/>
  <c r="U207" i="20"/>
  <c r="U201" i="20"/>
  <c r="U195" i="20"/>
  <c r="U189" i="20"/>
  <c r="U183" i="20"/>
  <c r="U177" i="20"/>
  <c r="U171" i="20"/>
  <c r="U165" i="20"/>
  <c r="U159" i="20"/>
  <c r="U153" i="20"/>
  <c r="U147" i="20"/>
  <c r="U141" i="20"/>
  <c r="U135" i="20"/>
  <c r="U129" i="20"/>
  <c r="U123" i="20"/>
  <c r="U117" i="20"/>
  <c r="U111" i="20"/>
  <c r="U105" i="20"/>
  <c r="U99" i="20"/>
  <c r="U93" i="20"/>
  <c r="U87" i="20"/>
  <c r="U81" i="20"/>
  <c r="U75" i="20"/>
  <c r="U69" i="20"/>
  <c r="U63" i="20"/>
  <c r="U57" i="20"/>
  <c r="U51" i="20"/>
  <c r="U45" i="20"/>
  <c r="U39" i="20"/>
  <c r="U33" i="20"/>
  <c r="W338" i="20"/>
  <c r="W326" i="20"/>
  <c r="W314" i="20"/>
  <c r="W302" i="20"/>
  <c r="W290" i="20"/>
  <c r="W278" i="20"/>
  <c r="W266" i="20"/>
  <c r="W254" i="20"/>
  <c r="W242" i="20"/>
  <c r="W230" i="20"/>
  <c r="W218" i="20"/>
  <c r="W206" i="20"/>
  <c r="W194" i="20"/>
  <c r="W182" i="20"/>
  <c r="W170" i="20"/>
  <c r="W158" i="20"/>
  <c r="W146" i="20"/>
  <c r="W134" i="20"/>
  <c r="W122" i="20"/>
  <c r="W110" i="20"/>
  <c r="W98" i="20"/>
  <c r="W86" i="20"/>
  <c r="W74" i="20"/>
  <c r="W62" i="20"/>
  <c r="W50" i="20"/>
  <c r="W38" i="20"/>
  <c r="W26" i="20"/>
  <c r="W14" i="20"/>
  <c r="V344" i="20"/>
  <c r="V338" i="20"/>
  <c r="V332" i="20"/>
  <c r="V326" i="20"/>
  <c r="V320" i="20"/>
  <c r="V314" i="20"/>
  <c r="V308" i="20"/>
  <c r="V302" i="20"/>
  <c r="V296" i="20"/>
  <c r="V290" i="20"/>
  <c r="V284" i="20"/>
  <c r="V278" i="20"/>
  <c r="V272" i="20"/>
  <c r="V266" i="20"/>
  <c r="V260" i="20"/>
  <c r="V254" i="20"/>
  <c r="V248" i="20"/>
  <c r="V242" i="20"/>
  <c r="V236" i="20"/>
  <c r="V230" i="20"/>
  <c r="V224" i="20"/>
  <c r="V218" i="20"/>
  <c r="V212" i="20"/>
  <c r="V206" i="20"/>
  <c r="V200" i="20"/>
  <c r="V194" i="20"/>
  <c r="V188" i="20"/>
  <c r="V182" i="20"/>
  <c r="V176" i="20"/>
  <c r="V170" i="20"/>
  <c r="V164" i="20"/>
  <c r="V158" i="20"/>
  <c r="V152" i="20"/>
  <c r="V146" i="20"/>
  <c r="V140" i="20"/>
  <c r="V134" i="20"/>
  <c r="V128" i="20"/>
  <c r="V122" i="20"/>
  <c r="V116" i="20"/>
  <c r="V110" i="20"/>
  <c r="V104" i="20"/>
  <c r="V98" i="20"/>
  <c r="V92" i="20"/>
  <c r="V86" i="20"/>
  <c r="V80" i="20"/>
  <c r="V74" i="20"/>
  <c r="V68" i="20"/>
  <c r="V62" i="20"/>
  <c r="W337" i="20"/>
  <c r="W325" i="20"/>
  <c r="W313" i="20"/>
  <c r="W301" i="20"/>
  <c r="W289" i="20"/>
  <c r="W277" i="20"/>
  <c r="W265" i="20"/>
  <c r="W253" i="20"/>
  <c r="W241" i="20"/>
  <c r="W229" i="20"/>
  <c r="W217" i="20"/>
  <c r="W205" i="20"/>
  <c r="W193" i="20"/>
  <c r="W181" i="20"/>
  <c r="W169" i="20"/>
  <c r="W157" i="20"/>
  <c r="W145" i="20"/>
  <c r="W133" i="20"/>
  <c r="W121" i="20"/>
  <c r="W109" i="20"/>
  <c r="W97" i="20"/>
  <c r="W85" i="20"/>
  <c r="W73" i="20"/>
  <c r="W61" i="20"/>
  <c r="W49" i="20"/>
  <c r="W37" i="20"/>
  <c r="W25" i="20"/>
  <c r="W13" i="20"/>
  <c r="U344" i="20"/>
  <c r="U338" i="20"/>
  <c r="U332" i="20"/>
  <c r="U326" i="20"/>
  <c r="U320" i="20"/>
  <c r="U314" i="20"/>
  <c r="U308" i="20"/>
  <c r="U302" i="20"/>
  <c r="U296" i="20"/>
  <c r="U290" i="20"/>
  <c r="U284" i="20"/>
  <c r="U278" i="20"/>
  <c r="U272" i="20"/>
  <c r="U266" i="20"/>
  <c r="U260" i="20"/>
  <c r="U254" i="20"/>
  <c r="U248" i="20"/>
  <c r="U242" i="20"/>
  <c r="U236" i="20"/>
  <c r="U230" i="20"/>
  <c r="U224" i="20"/>
  <c r="U218" i="20"/>
  <c r="U212" i="20"/>
  <c r="U206" i="20"/>
  <c r="U200" i="20"/>
  <c r="U194" i="20"/>
  <c r="U188" i="20"/>
  <c r="U182" i="20"/>
  <c r="U176" i="20"/>
  <c r="U170" i="20"/>
  <c r="U164" i="20"/>
  <c r="U158" i="20"/>
  <c r="U152" i="20"/>
  <c r="U146" i="20"/>
  <c r="U140" i="20"/>
  <c r="U134" i="20"/>
  <c r="U128" i="20"/>
  <c r="U122" i="20"/>
  <c r="U116" i="20"/>
  <c r="U110" i="20"/>
  <c r="U104" i="20"/>
  <c r="U98" i="20"/>
  <c r="U92" i="20"/>
  <c r="U86" i="20"/>
  <c r="U80" i="20"/>
  <c r="U74" i="20"/>
  <c r="U68" i="20"/>
  <c r="U62" i="20"/>
  <c r="U56" i="20"/>
  <c r="U50" i="20"/>
  <c r="U44" i="20"/>
  <c r="U38" i="20"/>
  <c r="U32" i="20"/>
  <c r="W336" i="20"/>
  <c r="W324" i="20"/>
  <c r="W312" i="20"/>
  <c r="W300" i="20"/>
  <c r="W288" i="20"/>
  <c r="W276" i="20"/>
  <c r="W264" i="20"/>
  <c r="W252" i="20"/>
  <c r="W240" i="20"/>
  <c r="W228" i="20"/>
  <c r="W216" i="20"/>
  <c r="W204" i="20"/>
  <c r="W192" i="20"/>
  <c r="W180" i="20"/>
  <c r="W168" i="20"/>
  <c r="W156" i="20"/>
  <c r="W144" i="20"/>
  <c r="W132" i="20"/>
  <c r="W120" i="20"/>
  <c r="W108" i="20"/>
  <c r="W96" i="20"/>
  <c r="W84" i="20"/>
  <c r="W72" i="20"/>
  <c r="W60" i="20"/>
  <c r="W48" i="20"/>
  <c r="W36" i="20"/>
  <c r="W24" i="20"/>
  <c r="W12" i="20"/>
  <c r="V343" i="20"/>
  <c r="V337" i="20"/>
  <c r="V331" i="20"/>
  <c r="V325" i="20"/>
  <c r="V319" i="20"/>
  <c r="V313" i="20"/>
  <c r="V307" i="20"/>
  <c r="V301" i="20"/>
  <c r="V295" i="20"/>
  <c r="V289" i="20"/>
  <c r="V283" i="20"/>
  <c r="V277" i="20"/>
  <c r="V271" i="20"/>
  <c r="V265" i="20"/>
  <c r="V259" i="20"/>
  <c r="V253" i="20"/>
  <c r="V247" i="20"/>
  <c r="V241" i="20"/>
  <c r="V235" i="20"/>
  <c r="V229" i="20"/>
  <c r="V223" i="20"/>
  <c r="V217" i="20"/>
  <c r="V211" i="20"/>
  <c r="V205" i="20"/>
  <c r="V199" i="20"/>
  <c r="V193" i="20"/>
  <c r="V187" i="20"/>
  <c r="V181" i="20"/>
  <c r="V175" i="20"/>
  <c r="V169" i="20"/>
  <c r="V163" i="20"/>
  <c r="V157" i="20"/>
  <c r="V151" i="20"/>
  <c r="V145" i="20"/>
  <c r="V139" i="20"/>
  <c r="V133" i="20"/>
  <c r="V127" i="20"/>
  <c r="V121" i="20"/>
  <c r="V115" i="20"/>
  <c r="V109" i="20"/>
  <c r="V103" i="20"/>
  <c r="V97" i="20"/>
  <c r="V91" i="20"/>
  <c r="V85" i="20"/>
  <c r="V79" i="20"/>
  <c r="V73" i="20"/>
  <c r="V67" i="20"/>
  <c r="V61" i="20"/>
  <c r="V55" i="20"/>
  <c r="V49" i="20"/>
  <c r="V43" i="20"/>
  <c r="V37" i="20"/>
  <c r="V31" i="20"/>
  <c r="V25" i="20"/>
  <c r="V19" i="20"/>
  <c r="V13" i="20"/>
  <c r="V7" i="20"/>
  <c r="W335" i="20"/>
  <c r="W323" i="20"/>
  <c r="W311" i="20"/>
  <c r="W299" i="20"/>
  <c r="W287" i="20"/>
  <c r="W275" i="20"/>
  <c r="W263" i="20"/>
  <c r="W251" i="20"/>
  <c r="W239" i="20"/>
  <c r="W227" i="20"/>
  <c r="W215" i="20"/>
  <c r="W203" i="20"/>
  <c r="W191" i="20"/>
  <c r="W179" i="20"/>
  <c r="W167" i="20"/>
  <c r="W155" i="20"/>
  <c r="W143" i="20"/>
  <c r="W131" i="20"/>
  <c r="W119" i="20"/>
  <c r="W107" i="20"/>
  <c r="W95" i="20"/>
  <c r="W83" i="20"/>
  <c r="W71" i="20"/>
  <c r="W59" i="20"/>
  <c r="W47" i="20"/>
  <c r="W35" i="20"/>
  <c r="W23" i="20"/>
  <c r="W11" i="20"/>
  <c r="U343" i="20"/>
  <c r="U337" i="20"/>
  <c r="U331" i="20"/>
  <c r="U325" i="20"/>
  <c r="U319" i="20"/>
  <c r="U313" i="20"/>
  <c r="U307" i="20"/>
  <c r="U301" i="20"/>
  <c r="U295" i="20"/>
  <c r="U289" i="20"/>
  <c r="U283" i="20"/>
  <c r="U277" i="20"/>
  <c r="U271" i="20"/>
  <c r="U265" i="20"/>
  <c r="U259" i="20"/>
  <c r="U253" i="20"/>
  <c r="U247" i="20"/>
  <c r="U241" i="20"/>
  <c r="U235" i="20"/>
  <c r="U229" i="20"/>
  <c r="U223" i="20"/>
  <c r="U217" i="20"/>
  <c r="U211" i="20"/>
  <c r="U205" i="20"/>
  <c r="U199" i="20"/>
  <c r="U193" i="20"/>
  <c r="U187" i="20"/>
  <c r="U181" i="20"/>
  <c r="U175" i="20"/>
  <c r="U169" i="20"/>
  <c r="U163" i="20"/>
  <c r="U157" i="20"/>
  <c r="U151" i="20"/>
  <c r="U145" i="20"/>
  <c r="U139" i="20"/>
  <c r="U133" i="20"/>
  <c r="U127" i="20"/>
  <c r="U121" i="20"/>
  <c r="U115" i="20"/>
  <c r="U109" i="20"/>
  <c r="U103" i="20"/>
  <c r="U97" i="20"/>
  <c r="U91" i="20"/>
  <c r="U85" i="20"/>
  <c r="U79" i="20"/>
  <c r="U73" i="20"/>
  <c r="U67" i="20"/>
  <c r="U61" i="20"/>
  <c r="U55" i="20"/>
  <c r="U49" i="20"/>
  <c r="U43" i="20"/>
  <c r="U37" i="20"/>
  <c r="U31" i="20"/>
  <c r="U25" i="20"/>
  <c r="U19" i="20"/>
  <c r="U13" i="20"/>
  <c r="W298" i="20"/>
  <c r="W154" i="20"/>
  <c r="W10" i="20"/>
  <c r="V276" i="20"/>
  <c r="V204" i="20"/>
  <c r="V132" i="20"/>
  <c r="V60" i="20"/>
  <c r="V27" i="20"/>
  <c r="V15" i="20"/>
  <c r="V6" i="20"/>
  <c r="W286" i="20"/>
  <c r="W142" i="20"/>
  <c r="V342" i="20"/>
  <c r="V270" i="20"/>
  <c r="V198" i="20"/>
  <c r="V126" i="20"/>
  <c r="V56" i="20"/>
  <c r="U27" i="20"/>
  <c r="U15" i="20"/>
  <c r="U6" i="20"/>
  <c r="W274" i="20"/>
  <c r="W130" i="20"/>
  <c r="V336" i="20"/>
  <c r="V264" i="20"/>
  <c r="V192" i="20"/>
  <c r="V120" i="20"/>
  <c r="V54" i="20"/>
  <c r="V26" i="20"/>
  <c r="W262" i="20"/>
  <c r="W118" i="20"/>
  <c r="V330" i="20"/>
  <c r="V258" i="20"/>
  <c r="V186" i="20"/>
  <c r="V114" i="20"/>
  <c r="V50" i="20"/>
  <c r="U26" i="20"/>
  <c r="U14" i="20"/>
  <c r="V44" i="20"/>
  <c r="W226" i="20"/>
  <c r="V168" i="20"/>
  <c r="U10" i="20"/>
  <c r="V306" i="20"/>
  <c r="V90" i="20"/>
  <c r="W202" i="20"/>
  <c r="V228" i="20"/>
  <c r="V20" i="20"/>
  <c r="W190" i="20"/>
  <c r="V150" i="20"/>
  <c r="V8" i="20"/>
  <c r="V288" i="20"/>
  <c r="V72" i="20"/>
  <c r="W310" i="20"/>
  <c r="V210" i="20"/>
  <c r="U16" i="20"/>
  <c r="W250" i="20"/>
  <c r="W106" i="20"/>
  <c r="V324" i="20"/>
  <c r="V252" i="20"/>
  <c r="V180" i="20"/>
  <c r="V108" i="20"/>
  <c r="V48" i="20"/>
  <c r="V24" i="20"/>
  <c r="V12" i="20"/>
  <c r="U22" i="20"/>
  <c r="W82" i="20"/>
  <c r="V240" i="20"/>
  <c r="V21" i="20"/>
  <c r="W70" i="20"/>
  <c r="V162" i="20"/>
  <c r="V38" i="20"/>
  <c r="V9" i="20"/>
  <c r="V300" i="20"/>
  <c r="V84" i="20"/>
  <c r="W334" i="20"/>
  <c r="V294" i="20"/>
  <c r="V78" i="20"/>
  <c r="W322" i="20"/>
  <c r="V216" i="20"/>
  <c r="V18" i="20"/>
  <c r="W22" i="20"/>
  <c r="V138" i="20"/>
  <c r="U7" i="20"/>
  <c r="W238" i="20"/>
  <c r="W94" i="20"/>
  <c r="V318" i="20"/>
  <c r="V246" i="20"/>
  <c r="V174" i="20"/>
  <c r="V102" i="20"/>
  <c r="V10" i="20"/>
  <c r="V312" i="20"/>
  <c r="V42" i="20"/>
  <c r="W214" i="20"/>
  <c r="V234" i="20"/>
  <c r="U21" i="20"/>
  <c r="W58" i="20"/>
  <c r="V156" i="20"/>
  <c r="U9" i="20"/>
  <c r="W46" i="20"/>
  <c r="V32" i="20"/>
  <c r="W178" i="20"/>
  <c r="V144" i="20"/>
  <c r="U8" i="20"/>
  <c r="V282" i="20"/>
  <c r="U28" i="20"/>
  <c r="V5" i="20"/>
  <c r="V96" i="20"/>
  <c r="V36" i="20"/>
  <c r="V222" i="20"/>
  <c r="U20" i="20"/>
  <c r="W34" i="20"/>
  <c r="V30" i="20"/>
  <c r="W166" i="20"/>
  <c r="V66" i="20"/>
  <c r="V14" i="20"/>
  <c r="U5" i="20"/>
  <c r="AA4071" i="23"/>
  <c r="AE4071" i="23"/>
  <c r="AH4071" i="23"/>
  <c r="A4071" i="23"/>
  <c r="Z4071" i="23"/>
  <c r="AB4071" i="23"/>
  <c r="AC4071" i="23" l="1"/>
  <c r="AF4071" i="23"/>
  <c r="V30" i="25"/>
  <c r="V29" i="25"/>
  <c r="A4164" i="23" l="1"/>
  <c r="A4163" i="23"/>
  <c r="A4162" i="23"/>
  <c r="A4161" i="23"/>
  <c r="A4160" i="23"/>
  <c r="A4159" i="23"/>
  <c r="A4158" i="23"/>
  <c r="A4157" i="23"/>
  <c r="A4156" i="23"/>
  <c r="A4155" i="23"/>
  <c r="A4154" i="23"/>
  <c r="A4153" i="23"/>
  <c r="A4152" i="23"/>
  <c r="A4151" i="23"/>
  <c r="A4150" i="23"/>
  <c r="A4149" i="23"/>
  <c r="A4148" i="23"/>
  <c r="A4147" i="23"/>
  <c r="A4146" i="23"/>
  <c r="A4145" i="23"/>
  <c r="A4144" i="23"/>
  <c r="A4143" i="23"/>
  <c r="A4142" i="23"/>
  <c r="A4141" i="23"/>
  <c r="A4140" i="23"/>
  <c r="AH4139" i="23"/>
  <c r="AG4139" i="23"/>
  <c r="AE4139" i="23"/>
  <c r="AB4139" i="23"/>
  <c r="AA4139" i="23"/>
  <c r="Z4139" i="23"/>
  <c r="A4139" i="23"/>
  <c r="AH4138" i="23"/>
  <c r="AG4138" i="23"/>
  <c r="AE4138" i="23"/>
  <c r="AD4138" i="23"/>
  <c r="AB4138" i="23"/>
  <c r="AA4138" i="23"/>
  <c r="Z4138" i="23"/>
  <c r="A4138" i="23"/>
  <c r="AH4137" i="23"/>
  <c r="AG4137" i="23"/>
  <c r="AE4137" i="23"/>
  <c r="AD4137" i="23"/>
  <c r="AB4137" i="23"/>
  <c r="AA4137" i="23"/>
  <c r="Z4137" i="23"/>
  <c r="A4137" i="23"/>
  <c r="AH4136" i="23"/>
  <c r="AG4136" i="23"/>
  <c r="AE4136" i="23"/>
  <c r="AD4136" i="23"/>
  <c r="AB4136" i="23"/>
  <c r="AA4136" i="23"/>
  <c r="Z4136" i="23"/>
  <c r="A4136" i="23"/>
  <c r="AH4135" i="23"/>
  <c r="AG4135" i="23"/>
  <c r="AE4135" i="23"/>
  <c r="AD4135" i="23"/>
  <c r="AB4135" i="23"/>
  <c r="AA4135" i="23"/>
  <c r="Z4135" i="23"/>
  <c r="A4135" i="23"/>
  <c r="AH4134" i="23"/>
  <c r="AG4134" i="23"/>
  <c r="AE4134" i="23"/>
  <c r="AD4134" i="23"/>
  <c r="AB4134" i="23"/>
  <c r="AA4134" i="23"/>
  <c r="Z4134" i="23"/>
  <c r="AF4134" i="23" s="1"/>
  <c r="A4134" i="23"/>
  <c r="AH4133" i="23"/>
  <c r="AG4133" i="23"/>
  <c r="AE4133" i="23"/>
  <c r="AD4133" i="23"/>
  <c r="AB4133" i="23"/>
  <c r="AA4133" i="23"/>
  <c r="Z4133" i="23"/>
  <c r="A4133" i="23"/>
  <c r="AH4132" i="23"/>
  <c r="AG4132" i="23"/>
  <c r="AE4132" i="23"/>
  <c r="AD4132" i="23"/>
  <c r="AB4132" i="23"/>
  <c r="AA4132" i="23"/>
  <c r="Z4132" i="23"/>
  <c r="A4132" i="23"/>
  <c r="AH4131" i="23"/>
  <c r="AG4131" i="23"/>
  <c r="AE4131" i="23"/>
  <c r="AD4131" i="23"/>
  <c r="AB4131" i="23"/>
  <c r="AA4131" i="23"/>
  <c r="Z4131" i="23"/>
  <c r="A4131" i="23"/>
  <c r="AH4130" i="23"/>
  <c r="AG4130" i="23"/>
  <c r="AE4130" i="23"/>
  <c r="AD4130" i="23"/>
  <c r="AB4130" i="23"/>
  <c r="AA4130" i="23"/>
  <c r="Z4130" i="23"/>
  <c r="A4130" i="23"/>
  <c r="AH4129" i="23"/>
  <c r="AG4129" i="23"/>
  <c r="AE4129" i="23"/>
  <c r="AD4129" i="23"/>
  <c r="AB4129" i="23"/>
  <c r="AA4129" i="23"/>
  <c r="Z4129" i="23"/>
  <c r="A4129" i="23"/>
  <c r="AH4128" i="23"/>
  <c r="AG4128" i="23"/>
  <c r="AE4128" i="23"/>
  <c r="AD4128" i="23"/>
  <c r="AB4128" i="23"/>
  <c r="AA4128" i="23"/>
  <c r="Z4128" i="23"/>
  <c r="A4128" i="23"/>
  <c r="AH4127" i="23"/>
  <c r="AG4127" i="23"/>
  <c r="AE4127" i="23"/>
  <c r="AD4127" i="23"/>
  <c r="AB4127" i="23"/>
  <c r="AA4127" i="23"/>
  <c r="Z4127" i="23"/>
  <c r="AF4127" i="23" s="1"/>
  <c r="A4127" i="23"/>
  <c r="AH4126" i="23"/>
  <c r="AG4126" i="23"/>
  <c r="AE4126" i="23"/>
  <c r="AD4126" i="23"/>
  <c r="AB4126" i="23"/>
  <c r="AA4126" i="23"/>
  <c r="Z4126" i="23"/>
  <c r="AF4126" i="23" s="1"/>
  <c r="A4126" i="23"/>
  <c r="AH4125" i="23"/>
  <c r="AG4125" i="23"/>
  <c r="AE4125" i="23"/>
  <c r="AD4125" i="23"/>
  <c r="AB4125" i="23"/>
  <c r="AA4125" i="23"/>
  <c r="Z4125" i="23"/>
  <c r="A4125" i="23"/>
  <c r="AH4124" i="23"/>
  <c r="AG4124" i="23"/>
  <c r="AE4124" i="23"/>
  <c r="AD4124" i="23"/>
  <c r="AB4124" i="23"/>
  <c r="AA4124" i="23"/>
  <c r="Z4124" i="23"/>
  <c r="A4124" i="23"/>
  <c r="AH4123" i="23"/>
  <c r="AG4123" i="23"/>
  <c r="AE4123" i="23"/>
  <c r="AD4123" i="23"/>
  <c r="AB4123" i="23"/>
  <c r="AA4123" i="23"/>
  <c r="Z4123" i="23"/>
  <c r="A4123" i="23"/>
  <c r="AH4122" i="23"/>
  <c r="AG4122" i="23"/>
  <c r="AE4122" i="23"/>
  <c r="AD4122" i="23"/>
  <c r="AB4122" i="23"/>
  <c r="AA4122" i="23"/>
  <c r="Z4122" i="23"/>
  <c r="A4122" i="23"/>
  <c r="AH4121" i="23"/>
  <c r="AG4121" i="23"/>
  <c r="AE4121" i="23"/>
  <c r="AD4121" i="23"/>
  <c r="AB4121" i="23"/>
  <c r="AA4121" i="23"/>
  <c r="Z4121" i="23"/>
  <c r="A4121" i="23"/>
  <c r="AH4120" i="23"/>
  <c r="AG4120" i="23"/>
  <c r="AE4120" i="23"/>
  <c r="AD4120" i="23"/>
  <c r="AB4120" i="23"/>
  <c r="AA4120" i="23"/>
  <c r="Z4120" i="23"/>
  <c r="A4120" i="23"/>
  <c r="AH4119" i="23"/>
  <c r="AG4119" i="23"/>
  <c r="AE4119" i="23"/>
  <c r="AD4119" i="23"/>
  <c r="AB4119" i="23"/>
  <c r="AA4119" i="23"/>
  <c r="Z4119" i="23"/>
  <c r="A4119" i="23"/>
  <c r="AH4118" i="23"/>
  <c r="AG4118" i="23"/>
  <c r="AE4118" i="23"/>
  <c r="AD4118" i="23"/>
  <c r="AB4118" i="23"/>
  <c r="AA4118" i="23"/>
  <c r="Z4118" i="23"/>
  <c r="A4118" i="23"/>
  <c r="AH4117" i="23"/>
  <c r="AG4117" i="23"/>
  <c r="AE4117" i="23"/>
  <c r="AD4117" i="23"/>
  <c r="AB4117" i="23"/>
  <c r="AA4117" i="23"/>
  <c r="Z4117" i="23"/>
  <c r="A4117" i="23"/>
  <c r="AH4116" i="23"/>
  <c r="AG4116" i="23"/>
  <c r="AE4116" i="23"/>
  <c r="AD4116" i="23"/>
  <c r="AB4116" i="23"/>
  <c r="AA4116" i="23"/>
  <c r="Z4116" i="23"/>
  <c r="A4116" i="23"/>
  <c r="AH4115" i="23"/>
  <c r="AG4115" i="23"/>
  <c r="AE4115" i="23"/>
  <c r="AD4115" i="23"/>
  <c r="AB4115" i="23"/>
  <c r="AA4115" i="23"/>
  <c r="Z4115" i="23"/>
  <c r="A4115" i="23"/>
  <c r="AH4114" i="23"/>
  <c r="AG4114" i="23"/>
  <c r="AE4114" i="23"/>
  <c r="AD4114" i="23"/>
  <c r="AB4114" i="23"/>
  <c r="AA4114" i="23"/>
  <c r="Z4114" i="23"/>
  <c r="A4114" i="23"/>
  <c r="AH4113" i="23"/>
  <c r="AG4113" i="23"/>
  <c r="AE4113" i="23"/>
  <c r="AD4113" i="23"/>
  <c r="AB4113" i="23"/>
  <c r="AA4113" i="23"/>
  <c r="Z4113" i="23"/>
  <c r="A4113" i="23"/>
  <c r="AH4112" i="23"/>
  <c r="AG4112" i="23"/>
  <c r="AE4112" i="23"/>
  <c r="AD4112" i="23"/>
  <c r="AB4112" i="23"/>
  <c r="AA4112" i="23"/>
  <c r="Z4112" i="23"/>
  <c r="A4112" i="23"/>
  <c r="AH4111" i="23"/>
  <c r="AG4111" i="23"/>
  <c r="AE4111" i="23"/>
  <c r="AD4111" i="23"/>
  <c r="AB4111" i="23"/>
  <c r="AA4111" i="23"/>
  <c r="Z4111" i="23"/>
  <c r="A4111" i="23"/>
  <c r="AH4110" i="23"/>
  <c r="AG4110" i="23"/>
  <c r="AE4110" i="23"/>
  <c r="AD4110" i="23"/>
  <c r="AB4110" i="23"/>
  <c r="AA4110" i="23"/>
  <c r="Z4110" i="23"/>
  <c r="A4110" i="23"/>
  <c r="AH4109" i="23"/>
  <c r="AG4109" i="23"/>
  <c r="AE4109" i="23"/>
  <c r="AD4109" i="23"/>
  <c r="AB4109" i="23"/>
  <c r="AA4109" i="23"/>
  <c r="Z4109" i="23"/>
  <c r="A4109" i="23"/>
  <c r="AH4108" i="23"/>
  <c r="AG4108" i="23"/>
  <c r="AE4108" i="23"/>
  <c r="AD4108" i="23"/>
  <c r="AB4108" i="23"/>
  <c r="AA4108" i="23"/>
  <c r="Z4108" i="23"/>
  <c r="A4108" i="23"/>
  <c r="AH4107" i="23"/>
  <c r="AG4107" i="23"/>
  <c r="AE4107" i="23"/>
  <c r="AD4107" i="23"/>
  <c r="AB4107" i="23"/>
  <c r="AA4107" i="23"/>
  <c r="Z4107" i="23"/>
  <c r="A4107" i="23"/>
  <c r="AH4106" i="23"/>
  <c r="AG4106" i="23"/>
  <c r="AE4106" i="23"/>
  <c r="AD4106" i="23"/>
  <c r="AB4106" i="23"/>
  <c r="AA4106" i="23"/>
  <c r="Z4106" i="23"/>
  <c r="A4106" i="23"/>
  <c r="AH4105" i="23"/>
  <c r="AG4105" i="23"/>
  <c r="AE4105" i="23"/>
  <c r="AD4105" i="23"/>
  <c r="AB4105" i="23"/>
  <c r="AA4105" i="23"/>
  <c r="Z4105" i="23"/>
  <c r="A4105" i="23"/>
  <c r="AH4104" i="23"/>
  <c r="AG4104" i="23"/>
  <c r="AE4104" i="23"/>
  <c r="AD4104" i="23"/>
  <c r="AB4104" i="23"/>
  <c r="AA4104" i="23"/>
  <c r="Z4104" i="23"/>
  <c r="A4104" i="23"/>
  <c r="AH4103" i="23"/>
  <c r="AG4103" i="23"/>
  <c r="AE4103" i="23"/>
  <c r="AD4103" i="23"/>
  <c r="AB4103" i="23"/>
  <c r="AA4103" i="23"/>
  <c r="Z4103" i="23"/>
  <c r="A4103" i="23"/>
  <c r="AH4102" i="23"/>
  <c r="AG4102" i="23"/>
  <c r="AE4102" i="23"/>
  <c r="AD4102" i="23"/>
  <c r="AB4102" i="23"/>
  <c r="AA4102" i="23"/>
  <c r="Z4102" i="23"/>
  <c r="A4102" i="23"/>
  <c r="AH4101" i="23"/>
  <c r="AG4101" i="23"/>
  <c r="AE4101" i="23"/>
  <c r="AD4101" i="23"/>
  <c r="AB4101" i="23"/>
  <c r="AA4101" i="23"/>
  <c r="Z4101" i="23"/>
  <c r="A4101" i="23"/>
  <c r="AH4100" i="23"/>
  <c r="AG4100" i="23"/>
  <c r="AE4100" i="23"/>
  <c r="AD4100" i="23"/>
  <c r="AB4100" i="23"/>
  <c r="AA4100" i="23"/>
  <c r="Z4100" i="23"/>
  <c r="A4100" i="23"/>
  <c r="AH4099" i="23"/>
  <c r="AG4099" i="23"/>
  <c r="AE4099" i="23"/>
  <c r="AD4099" i="23"/>
  <c r="AB4099" i="23"/>
  <c r="AA4099" i="23"/>
  <c r="Z4099" i="23"/>
  <c r="A4099" i="23"/>
  <c r="AH4098" i="23"/>
  <c r="AG4098" i="23"/>
  <c r="AE4098" i="23"/>
  <c r="AD4098" i="23"/>
  <c r="AB4098" i="23"/>
  <c r="AA4098" i="23"/>
  <c r="Z4098" i="23"/>
  <c r="A4098" i="23"/>
  <c r="AH4097" i="23"/>
  <c r="AG4097" i="23"/>
  <c r="AE4097" i="23"/>
  <c r="AD4097" i="23"/>
  <c r="AB4097" i="23"/>
  <c r="AA4097" i="23"/>
  <c r="Z4097" i="23"/>
  <c r="A4097" i="23"/>
  <c r="AH4096" i="23"/>
  <c r="AG4096" i="23"/>
  <c r="AE4096" i="23"/>
  <c r="AD4096" i="23"/>
  <c r="AB4096" i="23"/>
  <c r="AA4096" i="23"/>
  <c r="Z4096" i="23"/>
  <c r="A4096" i="23"/>
  <c r="AH4095" i="23"/>
  <c r="AG4095" i="23"/>
  <c r="AE4095" i="23"/>
  <c r="AD4095" i="23"/>
  <c r="AB4095" i="23"/>
  <c r="AA4095" i="23"/>
  <c r="Z4095" i="23"/>
  <c r="A4095" i="23"/>
  <c r="AH4094" i="23"/>
  <c r="AG4094" i="23"/>
  <c r="AE4094" i="23"/>
  <c r="AD4094" i="23"/>
  <c r="AB4094" i="23"/>
  <c r="AA4094" i="23"/>
  <c r="Z4094" i="23"/>
  <c r="A4094" i="23"/>
  <c r="AH4093" i="23"/>
  <c r="AG4093" i="23"/>
  <c r="AE4093" i="23"/>
  <c r="AD4093" i="23"/>
  <c r="AB4093" i="23"/>
  <c r="AA4093" i="23"/>
  <c r="Z4093" i="23"/>
  <c r="A4093" i="23"/>
  <c r="AH4092" i="23"/>
  <c r="AG4092" i="23"/>
  <c r="AE4092" i="23"/>
  <c r="AD4092" i="23"/>
  <c r="AB4092" i="23"/>
  <c r="AC4092" i="23" s="1"/>
  <c r="AA4092" i="23"/>
  <c r="Z4092" i="23"/>
  <c r="A4092" i="23"/>
  <c r="AH4091" i="23"/>
  <c r="AG4091" i="23"/>
  <c r="AE4091" i="23"/>
  <c r="AD4091" i="23"/>
  <c r="AB4091" i="23"/>
  <c r="AA4091" i="23"/>
  <c r="Z4091" i="23"/>
  <c r="A4091" i="23"/>
  <c r="AH4090" i="23"/>
  <c r="AG4090" i="23"/>
  <c r="AE4090" i="23"/>
  <c r="AD4090" i="23"/>
  <c r="AB4090" i="23"/>
  <c r="AA4090" i="23"/>
  <c r="Z4090" i="23"/>
  <c r="A4090" i="23"/>
  <c r="AH4089" i="23"/>
  <c r="AG4089" i="23"/>
  <c r="AE4089" i="23"/>
  <c r="AD4089" i="23"/>
  <c r="AB4089" i="23"/>
  <c r="AC4089" i="23" s="1"/>
  <c r="AA4089" i="23"/>
  <c r="Z4089" i="23"/>
  <c r="A4089" i="23"/>
  <c r="AH4088" i="23"/>
  <c r="AE4088" i="23"/>
  <c r="AB4088" i="23"/>
  <c r="AA4088" i="23"/>
  <c r="Z4088" i="23"/>
  <c r="A4088" i="23"/>
  <c r="AH4087" i="23"/>
  <c r="AE4087" i="23"/>
  <c r="AB4087" i="23"/>
  <c r="AA4087" i="23"/>
  <c r="Z4087" i="23"/>
  <c r="A4087" i="23"/>
  <c r="AH4086" i="23"/>
  <c r="AE4086" i="23"/>
  <c r="AB4086" i="23"/>
  <c r="AA4086" i="23"/>
  <c r="Z4086" i="23"/>
  <c r="A4086" i="23"/>
  <c r="AH4085" i="23"/>
  <c r="AE4085" i="23"/>
  <c r="AB4085" i="23"/>
  <c r="AA4085" i="23"/>
  <c r="Z4085" i="23"/>
  <c r="A4085" i="23"/>
  <c r="AH4084" i="23"/>
  <c r="AE4084" i="23"/>
  <c r="AB4084" i="23"/>
  <c r="AA4084" i="23"/>
  <c r="Z4084" i="23"/>
  <c r="A4084" i="23"/>
  <c r="AH4083" i="23"/>
  <c r="AE4083" i="23"/>
  <c r="AB4083" i="23"/>
  <c r="AA4083" i="23"/>
  <c r="Z4083" i="23"/>
  <c r="A4083" i="23"/>
  <c r="AH4082" i="23"/>
  <c r="AE4082" i="23"/>
  <c r="AB4082" i="23"/>
  <c r="AA4082" i="23"/>
  <c r="Z4082" i="23"/>
  <c r="A4082" i="23"/>
  <c r="AH4081" i="23"/>
  <c r="AE4081" i="23"/>
  <c r="AB4081" i="23"/>
  <c r="AA4081" i="23"/>
  <c r="Z4081" i="23"/>
  <c r="A4081" i="23"/>
  <c r="AH4080" i="23"/>
  <c r="AE4080" i="23"/>
  <c r="AB4080" i="23"/>
  <c r="AA4080" i="23"/>
  <c r="Z4080" i="23"/>
  <c r="A4080" i="23"/>
  <c r="AH4079" i="23"/>
  <c r="AE4079" i="23"/>
  <c r="AB4079" i="23"/>
  <c r="AA4079" i="23"/>
  <c r="Z4079" i="23"/>
  <c r="A4079" i="23"/>
  <c r="AH4078" i="23"/>
  <c r="AE4078" i="23"/>
  <c r="AB4078" i="23"/>
  <c r="AA4078" i="23"/>
  <c r="Z4078" i="23"/>
  <c r="A4078" i="23"/>
  <c r="AH4075" i="23"/>
  <c r="AE4075" i="23"/>
  <c r="AB4075" i="23"/>
  <c r="AA4075" i="23"/>
  <c r="Z4075" i="23"/>
  <c r="A4075" i="23"/>
  <c r="AH4074" i="23"/>
  <c r="AE4074" i="23"/>
  <c r="AB4074" i="23"/>
  <c r="AA4074" i="23"/>
  <c r="Z4074" i="23"/>
  <c r="A4074" i="23"/>
  <c r="AH4068" i="23"/>
  <c r="AE4068" i="23"/>
  <c r="AB4068" i="23"/>
  <c r="AA4068" i="23"/>
  <c r="Z4068" i="23"/>
  <c r="A4068" i="23"/>
  <c r="AH4058" i="23"/>
  <c r="AE4058" i="23"/>
  <c r="AB4058" i="23"/>
  <c r="AA4058" i="23"/>
  <c r="Z4058" i="23"/>
  <c r="A4058" i="23"/>
  <c r="AH4072" i="23"/>
  <c r="AE4072" i="23"/>
  <c r="AB4072" i="23"/>
  <c r="AA4072" i="23"/>
  <c r="Z4072" i="23"/>
  <c r="A4072" i="23"/>
  <c r="AH4065" i="23"/>
  <c r="AE4065" i="23"/>
  <c r="AB4065" i="23"/>
  <c r="AA4065" i="23"/>
  <c r="Z4065" i="23"/>
  <c r="A4065" i="23"/>
  <c r="AH4069" i="23"/>
  <c r="AE4069" i="23"/>
  <c r="AB4069" i="23"/>
  <c r="AA4069" i="23"/>
  <c r="Z4069" i="23"/>
  <c r="A4069" i="23"/>
  <c r="AH4076" i="23"/>
  <c r="AE4076" i="23"/>
  <c r="AB4076" i="23"/>
  <c r="AA4076" i="23"/>
  <c r="Z4076" i="23"/>
  <c r="A4076" i="23"/>
  <c r="AH4066" i="23"/>
  <c r="AE4066" i="23"/>
  <c r="AB4066" i="23"/>
  <c r="AD4076" i="23" s="1"/>
  <c r="AA4066" i="23"/>
  <c r="Z4066" i="23"/>
  <c r="A4066" i="23"/>
  <c r="AH4067" i="23"/>
  <c r="AE4067" i="23"/>
  <c r="AB4067" i="23"/>
  <c r="AA4067" i="23"/>
  <c r="Z4067" i="23"/>
  <c r="A4067" i="23"/>
  <c r="AH4073" i="23"/>
  <c r="AE4073" i="23"/>
  <c r="AB4073" i="23"/>
  <c r="AA4073" i="23"/>
  <c r="Z4073" i="23"/>
  <c r="A4073" i="23"/>
  <c r="AH4059" i="23"/>
  <c r="AE4059" i="23"/>
  <c r="AB4059" i="23"/>
  <c r="AA4059" i="23"/>
  <c r="Z4059" i="23"/>
  <c r="A4059" i="23"/>
  <c r="AH4063" i="23"/>
  <c r="AE4063" i="23"/>
  <c r="AB4063" i="23"/>
  <c r="AA4063" i="23"/>
  <c r="Z4063" i="23"/>
  <c r="A4063" i="23"/>
  <c r="AH4062" i="23"/>
  <c r="AE4062" i="23"/>
  <c r="AB4062" i="23"/>
  <c r="AA4062" i="23"/>
  <c r="Z4062" i="23"/>
  <c r="A4062" i="23"/>
  <c r="AH4056" i="23"/>
  <c r="AE4056" i="23"/>
  <c r="AB4056" i="23"/>
  <c r="AA4056" i="23"/>
  <c r="Z4056" i="23"/>
  <c r="A4056" i="23"/>
  <c r="AH4046" i="23"/>
  <c r="AE4046" i="23"/>
  <c r="AB4046" i="23"/>
  <c r="AA4046" i="23"/>
  <c r="Z4046" i="23"/>
  <c r="A4046" i="23"/>
  <c r="AH4060" i="23"/>
  <c r="AE4060" i="23"/>
  <c r="AB4060" i="23"/>
  <c r="AA4060" i="23"/>
  <c r="Z4060" i="23"/>
  <c r="A4060" i="23"/>
  <c r="AH4053" i="23"/>
  <c r="AE4053" i="23"/>
  <c r="AB4053" i="23"/>
  <c r="AA4053" i="23"/>
  <c r="Z4053" i="23"/>
  <c r="A4053" i="23"/>
  <c r="AH4057" i="23"/>
  <c r="AE4057" i="23"/>
  <c r="AB4057" i="23"/>
  <c r="AA4057" i="23"/>
  <c r="Z4057" i="23"/>
  <c r="A4057" i="23"/>
  <c r="AH4064" i="23"/>
  <c r="AE4064" i="23"/>
  <c r="AB4064" i="23"/>
  <c r="AA4064" i="23"/>
  <c r="Z4064" i="23"/>
  <c r="A4064" i="23"/>
  <c r="AH4054" i="23"/>
  <c r="AE4054" i="23"/>
  <c r="AB4054" i="23"/>
  <c r="AA4054" i="23"/>
  <c r="Z4054" i="23"/>
  <c r="A4054" i="23"/>
  <c r="AH4055" i="23"/>
  <c r="AE4055" i="23"/>
  <c r="AB4055" i="23"/>
  <c r="AA4055" i="23"/>
  <c r="Z4055" i="23"/>
  <c r="A4055" i="23"/>
  <c r="AH4061" i="23"/>
  <c r="AE4061" i="23"/>
  <c r="AB4061" i="23"/>
  <c r="AA4061" i="23"/>
  <c r="Z4061" i="23"/>
  <c r="A4061" i="23"/>
  <c r="AH4047" i="23"/>
  <c r="AE4047" i="23"/>
  <c r="AB4047" i="23"/>
  <c r="AA4047" i="23"/>
  <c r="Z4047" i="23"/>
  <c r="A4047" i="23"/>
  <c r="AH4051" i="23"/>
  <c r="AE4051" i="23"/>
  <c r="AB4051" i="23"/>
  <c r="AA4051" i="23"/>
  <c r="Z4051" i="23"/>
  <c r="A4051" i="23"/>
  <c r="AH4050" i="23"/>
  <c r="AE4050" i="23"/>
  <c r="AB4050" i="23"/>
  <c r="AA4050" i="23"/>
  <c r="Z4050" i="23"/>
  <c r="A4050" i="23"/>
  <c r="AH4044" i="23"/>
  <c r="AE4044" i="23"/>
  <c r="AB4044" i="23"/>
  <c r="AA4044" i="23"/>
  <c r="Z4044" i="23"/>
  <c r="A4044" i="23"/>
  <c r="AH4034" i="23"/>
  <c r="AE4034" i="23"/>
  <c r="AB4034" i="23"/>
  <c r="AA4034" i="23"/>
  <c r="Z4034" i="23"/>
  <c r="A4034" i="23"/>
  <c r="AH4048" i="23"/>
  <c r="AE4048" i="23"/>
  <c r="AB4048" i="23"/>
  <c r="AA4048" i="23"/>
  <c r="Z4048" i="23"/>
  <c r="A4048" i="23"/>
  <c r="AH4041" i="23"/>
  <c r="AE4041" i="23"/>
  <c r="AB4041" i="23"/>
  <c r="AA4041" i="23"/>
  <c r="Z4041" i="23"/>
  <c r="A4041" i="23"/>
  <c r="AH4045" i="23"/>
  <c r="AE4045" i="23"/>
  <c r="AB4045" i="23"/>
  <c r="AA4045" i="23"/>
  <c r="Z4045" i="23"/>
  <c r="A4045" i="23"/>
  <c r="AH4052" i="23"/>
  <c r="AE4052" i="23"/>
  <c r="AB4052" i="23"/>
  <c r="AA4052" i="23"/>
  <c r="Z4052" i="23"/>
  <c r="A4052" i="23"/>
  <c r="AH4042" i="23"/>
  <c r="AE4042" i="23"/>
  <c r="AB4042" i="23"/>
  <c r="AA4042" i="23"/>
  <c r="Z4042" i="23"/>
  <c r="A4042" i="23"/>
  <c r="AH4043" i="23"/>
  <c r="AE4043" i="23"/>
  <c r="AB4043" i="23"/>
  <c r="AA4043" i="23"/>
  <c r="Z4043" i="23"/>
  <c r="A4043" i="23"/>
  <c r="AH4049" i="23"/>
  <c r="AE4049" i="23"/>
  <c r="AB4049" i="23"/>
  <c r="AA4049" i="23"/>
  <c r="Z4049" i="23"/>
  <c r="A4049" i="23"/>
  <c r="AH4035" i="23"/>
  <c r="AE4035" i="23"/>
  <c r="AB4035" i="23"/>
  <c r="AA4035" i="23"/>
  <c r="Z4035" i="23"/>
  <c r="A4035" i="23"/>
  <c r="AH4039" i="23"/>
  <c r="AE4039" i="23"/>
  <c r="AB4039" i="23"/>
  <c r="AA4039" i="23"/>
  <c r="Z4039" i="23"/>
  <c r="A4039" i="23"/>
  <c r="AH4038" i="23"/>
  <c r="AE4038" i="23"/>
  <c r="AB4038" i="23"/>
  <c r="AA4038" i="23"/>
  <c r="Z4038" i="23"/>
  <c r="A4038" i="23"/>
  <c r="AH4032" i="23"/>
  <c r="AE4032" i="23"/>
  <c r="AB4032" i="23"/>
  <c r="AA4032" i="23"/>
  <c r="Z4032" i="23"/>
  <c r="A4032" i="23"/>
  <c r="AH4022" i="23"/>
  <c r="AE4022" i="23"/>
  <c r="AB4022" i="23"/>
  <c r="AA4022" i="23"/>
  <c r="Z4022" i="23"/>
  <c r="A4022" i="23"/>
  <c r="AH4036" i="23"/>
  <c r="AE4036" i="23"/>
  <c r="AB4036" i="23"/>
  <c r="AA4036" i="23"/>
  <c r="Z4036" i="23"/>
  <c r="A4036" i="23"/>
  <c r="AH4029" i="23"/>
  <c r="AE4029" i="23"/>
  <c r="AB4029" i="23"/>
  <c r="AA4029" i="23"/>
  <c r="Z4029" i="23"/>
  <c r="A4029" i="23"/>
  <c r="AH4033" i="23"/>
  <c r="AE4033" i="23"/>
  <c r="AB4033" i="23"/>
  <c r="AA4033" i="23"/>
  <c r="Z4033" i="23"/>
  <c r="A4033" i="23"/>
  <c r="AH4040" i="23"/>
  <c r="AE4040" i="23"/>
  <c r="AB4040" i="23"/>
  <c r="AA4040" i="23"/>
  <c r="Z4040" i="23"/>
  <c r="A4040" i="23"/>
  <c r="AH4030" i="23"/>
  <c r="AE4030" i="23"/>
  <c r="AB4030" i="23"/>
  <c r="AA4030" i="23"/>
  <c r="Z4030" i="23"/>
  <c r="A4030" i="23"/>
  <c r="AH4031" i="23"/>
  <c r="AE4031" i="23"/>
  <c r="AB4031" i="23"/>
  <c r="AA4031" i="23"/>
  <c r="Z4031" i="23"/>
  <c r="A4031" i="23"/>
  <c r="AH4037" i="23"/>
  <c r="AE4037" i="23"/>
  <c r="AB4037" i="23"/>
  <c r="AA4037" i="23"/>
  <c r="Z4037" i="23"/>
  <c r="A4037" i="23"/>
  <c r="AH4023" i="23"/>
  <c r="AE4023" i="23"/>
  <c r="AB4023" i="23"/>
  <c r="AA4023" i="23"/>
  <c r="Z4023" i="23"/>
  <c r="A4023" i="23"/>
  <c r="AH4027" i="23"/>
  <c r="AE4027" i="23"/>
  <c r="AB4027" i="23"/>
  <c r="AA4027" i="23"/>
  <c r="Z4027" i="23"/>
  <c r="A4027" i="23"/>
  <c r="AH4026" i="23"/>
  <c r="AE4026" i="23"/>
  <c r="AB4026" i="23"/>
  <c r="AA4026" i="23"/>
  <c r="Z4026" i="23"/>
  <c r="A4026" i="23"/>
  <c r="AH4020" i="23"/>
  <c r="AE4020" i="23"/>
  <c r="AB4020" i="23"/>
  <c r="AA4020" i="23"/>
  <c r="Z4020" i="23"/>
  <c r="A4020" i="23"/>
  <c r="AH4010" i="23"/>
  <c r="AE4010" i="23"/>
  <c r="AB4010" i="23"/>
  <c r="AA4010" i="23"/>
  <c r="Z4010" i="23"/>
  <c r="A4010" i="23"/>
  <c r="AH4024" i="23"/>
  <c r="AE4024" i="23"/>
  <c r="AB4024" i="23"/>
  <c r="AA4024" i="23"/>
  <c r="Z4024" i="23"/>
  <c r="A4024" i="23"/>
  <c r="AH4017" i="23"/>
  <c r="AE4017" i="23"/>
  <c r="AB4017" i="23"/>
  <c r="AA4017" i="23"/>
  <c r="Z4017" i="23"/>
  <c r="A4017" i="23"/>
  <c r="AH4021" i="23"/>
  <c r="AE4021" i="23"/>
  <c r="AB4021" i="23"/>
  <c r="AA4021" i="23"/>
  <c r="Z4021" i="23"/>
  <c r="A4021" i="23"/>
  <c r="AH4028" i="23"/>
  <c r="AE4028" i="23"/>
  <c r="AB4028" i="23"/>
  <c r="AA4028" i="23"/>
  <c r="Z4028" i="23"/>
  <c r="A4028" i="23"/>
  <c r="AH4018" i="23"/>
  <c r="AE4018" i="23"/>
  <c r="AB4018" i="23"/>
  <c r="AA4018" i="23"/>
  <c r="Z4018" i="23"/>
  <c r="A4018" i="23"/>
  <c r="AH4019" i="23"/>
  <c r="AE4019" i="23"/>
  <c r="AB4019" i="23"/>
  <c r="AA4019" i="23"/>
  <c r="Z4019" i="23"/>
  <c r="A4019" i="23"/>
  <c r="AH4025" i="23"/>
  <c r="AE4025" i="23"/>
  <c r="AB4025" i="23"/>
  <c r="AA4025" i="23"/>
  <c r="Z4025" i="23"/>
  <c r="A4025" i="23"/>
  <c r="AH4011" i="23"/>
  <c r="AE4011" i="23"/>
  <c r="AB4011" i="23"/>
  <c r="AA4011" i="23"/>
  <c r="Z4011" i="23"/>
  <c r="A4011" i="23"/>
  <c r="AH4015" i="23"/>
  <c r="AE4015" i="23"/>
  <c r="AB4015" i="23"/>
  <c r="AA4015" i="23"/>
  <c r="Z4015" i="23"/>
  <c r="A4015" i="23"/>
  <c r="AH4014" i="23"/>
  <c r="AE4014" i="23"/>
  <c r="AB4014" i="23"/>
  <c r="AA4014" i="23"/>
  <c r="Z4014" i="23"/>
  <c r="A4014" i="23"/>
  <c r="AH4008" i="23"/>
  <c r="AE4008" i="23"/>
  <c r="AB4008" i="23"/>
  <c r="AA4008" i="23"/>
  <c r="Z4008" i="23"/>
  <c r="A4008" i="23"/>
  <c r="AH3998" i="23"/>
  <c r="AE3998" i="23"/>
  <c r="AB3998" i="23"/>
  <c r="AA3998" i="23"/>
  <c r="Z3998" i="23"/>
  <c r="A3998" i="23"/>
  <c r="AH4012" i="23"/>
  <c r="AE4012" i="23"/>
  <c r="AB4012" i="23"/>
  <c r="AA4012" i="23"/>
  <c r="Z4012" i="23"/>
  <c r="A4012" i="23"/>
  <c r="AH4005" i="23"/>
  <c r="AE4005" i="23"/>
  <c r="AB4005" i="23"/>
  <c r="AA4005" i="23"/>
  <c r="Z4005" i="23"/>
  <c r="A4005" i="23"/>
  <c r="AH4009" i="23"/>
  <c r="AE4009" i="23"/>
  <c r="AB4009" i="23"/>
  <c r="AA4009" i="23"/>
  <c r="Z4009" i="23"/>
  <c r="A4009" i="23"/>
  <c r="AH4016" i="23"/>
  <c r="AE4016" i="23"/>
  <c r="AB4016" i="23"/>
  <c r="AA4016" i="23"/>
  <c r="Z4016" i="23"/>
  <c r="A4016" i="23"/>
  <c r="AH4006" i="23"/>
  <c r="AE4006" i="23"/>
  <c r="AB4006" i="23"/>
  <c r="AA4006" i="23"/>
  <c r="Z4006" i="23"/>
  <c r="A4006" i="23"/>
  <c r="AH4007" i="23"/>
  <c r="AE4007" i="23"/>
  <c r="AB4007" i="23"/>
  <c r="AA4007" i="23"/>
  <c r="Z4007" i="23"/>
  <c r="A4007" i="23"/>
  <c r="AH4013" i="23"/>
  <c r="AE4013" i="23"/>
  <c r="AB4013" i="23"/>
  <c r="AA4013" i="23"/>
  <c r="Z4013" i="23"/>
  <c r="A4013" i="23"/>
  <c r="AH3999" i="23"/>
  <c r="AE3999" i="23"/>
  <c r="AB3999" i="23"/>
  <c r="AA3999" i="23"/>
  <c r="Z3999" i="23"/>
  <c r="A3999" i="23"/>
  <c r="AH4003" i="23"/>
  <c r="AE4003" i="23"/>
  <c r="AB4003" i="23"/>
  <c r="AA4003" i="23"/>
  <c r="Z4003" i="23"/>
  <c r="A4003" i="23"/>
  <c r="AH4002" i="23"/>
  <c r="AE4002" i="23"/>
  <c r="AB4002" i="23"/>
  <c r="AA4002" i="23"/>
  <c r="Z4002" i="23"/>
  <c r="A4002" i="23"/>
  <c r="AH3996" i="23"/>
  <c r="AE3996" i="23"/>
  <c r="AB3996" i="23"/>
  <c r="AA3996" i="23"/>
  <c r="Z3996" i="23"/>
  <c r="A3996" i="23"/>
  <c r="AH3986" i="23"/>
  <c r="AE3986" i="23"/>
  <c r="AB3986" i="23"/>
  <c r="AA3986" i="23"/>
  <c r="Z3986" i="23"/>
  <c r="A3986" i="23"/>
  <c r="AH4000" i="23"/>
  <c r="AE4000" i="23"/>
  <c r="AB4000" i="23"/>
  <c r="AA4000" i="23"/>
  <c r="Z4000" i="23"/>
  <c r="A4000" i="23"/>
  <c r="AH3993" i="23"/>
  <c r="AE3993" i="23"/>
  <c r="AB3993" i="23"/>
  <c r="AA3993" i="23"/>
  <c r="Z3993" i="23"/>
  <c r="A3993" i="23"/>
  <c r="AH3997" i="23"/>
  <c r="AE3997" i="23"/>
  <c r="AB3997" i="23"/>
  <c r="AA3997" i="23"/>
  <c r="Z3997" i="23"/>
  <c r="A3997" i="23"/>
  <c r="AH4004" i="23"/>
  <c r="AE4004" i="23"/>
  <c r="AB4004" i="23"/>
  <c r="AA4004" i="23"/>
  <c r="Z4004" i="23"/>
  <c r="A4004" i="23"/>
  <c r="AH3994" i="23"/>
  <c r="AE3994" i="23"/>
  <c r="AB3994" i="23"/>
  <c r="AA3994" i="23"/>
  <c r="Z3994" i="23"/>
  <c r="A3994" i="23"/>
  <c r="AH3995" i="23"/>
  <c r="AE3995" i="23"/>
  <c r="AB3995" i="23"/>
  <c r="AA3995" i="23"/>
  <c r="Z3995" i="23"/>
  <c r="A3995" i="23"/>
  <c r="AH4001" i="23"/>
  <c r="AE4001" i="23"/>
  <c r="AB4001" i="23"/>
  <c r="AA4001" i="23"/>
  <c r="Z4001" i="23"/>
  <c r="A4001" i="23"/>
  <c r="AH3987" i="23"/>
  <c r="AE3987" i="23"/>
  <c r="AB3987" i="23"/>
  <c r="AA3987" i="23"/>
  <c r="Z3987" i="23"/>
  <c r="A3987" i="23"/>
  <c r="AH3991" i="23"/>
  <c r="AE3991" i="23"/>
  <c r="AB3991" i="23"/>
  <c r="AA3991" i="23"/>
  <c r="Z3991" i="23"/>
  <c r="A3991" i="23"/>
  <c r="AH3990" i="23"/>
  <c r="AE3990" i="23"/>
  <c r="AB3990" i="23"/>
  <c r="AA3990" i="23"/>
  <c r="Z3990" i="23"/>
  <c r="A3990" i="23"/>
  <c r="AH3984" i="23"/>
  <c r="AE3984" i="23"/>
  <c r="AB3984" i="23"/>
  <c r="AA3984" i="23"/>
  <c r="Z3984" i="23"/>
  <c r="A3984" i="23"/>
  <c r="AH3974" i="23"/>
  <c r="AE3974" i="23"/>
  <c r="AB3974" i="23"/>
  <c r="AA3974" i="23"/>
  <c r="Z3974" i="23"/>
  <c r="A3974" i="23"/>
  <c r="AH3988" i="23"/>
  <c r="AE3988" i="23"/>
  <c r="AB3988" i="23"/>
  <c r="AA3988" i="23"/>
  <c r="Z3988" i="23"/>
  <c r="A3988" i="23"/>
  <c r="AH3981" i="23"/>
  <c r="AE3981" i="23"/>
  <c r="AB3981" i="23"/>
  <c r="AA3981" i="23"/>
  <c r="Z3981" i="23"/>
  <c r="A3981" i="23"/>
  <c r="AH3985" i="23"/>
  <c r="AE3985" i="23"/>
  <c r="AB3985" i="23"/>
  <c r="AA3985" i="23"/>
  <c r="Z3985" i="23"/>
  <c r="A3985" i="23"/>
  <c r="AH3992" i="23"/>
  <c r="AE3992" i="23"/>
  <c r="AB3992" i="23"/>
  <c r="AA3992" i="23"/>
  <c r="Z3992" i="23"/>
  <c r="A3992" i="23"/>
  <c r="AH3982" i="23"/>
  <c r="AE3982" i="23"/>
  <c r="AB3982" i="23"/>
  <c r="AA3982" i="23"/>
  <c r="Z3982" i="23"/>
  <c r="A3982" i="23"/>
  <c r="AH3983" i="23"/>
  <c r="AE3983" i="23"/>
  <c r="AB3983" i="23"/>
  <c r="AA3983" i="23"/>
  <c r="Z3983" i="23"/>
  <c r="A3983" i="23"/>
  <c r="AH3989" i="23"/>
  <c r="AE3989" i="23"/>
  <c r="AB3989" i="23"/>
  <c r="AA3989" i="23"/>
  <c r="Z3989" i="23"/>
  <c r="A3989" i="23"/>
  <c r="AH3975" i="23"/>
  <c r="AE3975" i="23"/>
  <c r="AB3975" i="23"/>
  <c r="AA3975" i="23"/>
  <c r="Z3975" i="23"/>
  <c r="A3975" i="23"/>
  <c r="AH3979" i="23"/>
  <c r="AE3979" i="23"/>
  <c r="AB3979" i="23"/>
  <c r="AA3979" i="23"/>
  <c r="Z3979" i="23"/>
  <c r="A3979" i="23"/>
  <c r="AH3978" i="23"/>
  <c r="AE3978" i="23"/>
  <c r="AB3978" i="23"/>
  <c r="AA3978" i="23"/>
  <c r="Z3978" i="23"/>
  <c r="A3978" i="23"/>
  <c r="AH3972" i="23"/>
  <c r="AE3972" i="23"/>
  <c r="AB3972" i="23"/>
  <c r="AA3972" i="23"/>
  <c r="Z3972" i="23"/>
  <c r="A3972" i="23"/>
  <c r="AH3962" i="23"/>
  <c r="AE3962" i="23"/>
  <c r="AB3962" i="23"/>
  <c r="AA3962" i="23"/>
  <c r="Z3962" i="23"/>
  <c r="A3962" i="23"/>
  <c r="AH3976" i="23"/>
  <c r="AE3976" i="23"/>
  <c r="AB3976" i="23"/>
  <c r="AA3976" i="23"/>
  <c r="Z3976" i="23"/>
  <c r="A3976" i="23"/>
  <c r="AH3969" i="23"/>
  <c r="AE3969" i="23"/>
  <c r="AB3969" i="23"/>
  <c r="AA3969" i="23"/>
  <c r="Z3969" i="23"/>
  <c r="A3969" i="23"/>
  <c r="AH3973" i="23"/>
  <c r="AE3973" i="23"/>
  <c r="AB3973" i="23"/>
  <c r="AA3973" i="23"/>
  <c r="Z3973" i="23"/>
  <c r="A3973" i="23"/>
  <c r="AH3980" i="23"/>
  <c r="AE3980" i="23"/>
  <c r="AB3980" i="23"/>
  <c r="AA3980" i="23"/>
  <c r="Z3980" i="23"/>
  <c r="A3980" i="23"/>
  <c r="AH3970" i="23"/>
  <c r="AE3970" i="23"/>
  <c r="AB3970" i="23"/>
  <c r="AA3970" i="23"/>
  <c r="Z3970" i="23"/>
  <c r="A3970" i="23"/>
  <c r="AH3971" i="23"/>
  <c r="AE3971" i="23"/>
  <c r="AB3971" i="23"/>
  <c r="AA3971" i="23"/>
  <c r="Z3971" i="23"/>
  <c r="A3971" i="23"/>
  <c r="AH3977" i="23"/>
  <c r="AE3977" i="23"/>
  <c r="AB3977" i="23"/>
  <c r="AA3977" i="23"/>
  <c r="Z3977" i="23"/>
  <c r="A3977" i="23"/>
  <c r="AH3963" i="23"/>
  <c r="AE3963" i="23"/>
  <c r="AB3963" i="23"/>
  <c r="AA3963" i="23"/>
  <c r="Z3963" i="23"/>
  <c r="A3963" i="23"/>
  <c r="AH3967" i="23"/>
  <c r="AE3967" i="23"/>
  <c r="AB3967" i="23"/>
  <c r="AA3967" i="23"/>
  <c r="Z3967" i="23"/>
  <c r="A3967" i="23"/>
  <c r="AH3966" i="23"/>
  <c r="AE3966" i="23"/>
  <c r="AB3966" i="23"/>
  <c r="AA3966" i="23"/>
  <c r="Z3966" i="23"/>
  <c r="A3966" i="23"/>
  <c r="AH3960" i="23"/>
  <c r="AE3960" i="23"/>
  <c r="AB3960" i="23"/>
  <c r="AA3960" i="23"/>
  <c r="Z3960" i="23"/>
  <c r="A3960" i="23"/>
  <c r="AH3950" i="23"/>
  <c r="AE3950" i="23"/>
  <c r="AB3950" i="23"/>
  <c r="AA3950" i="23"/>
  <c r="Z3950" i="23"/>
  <c r="A3950" i="23"/>
  <c r="AH3964" i="23"/>
  <c r="AE3964" i="23"/>
  <c r="AB3964" i="23"/>
  <c r="AA3964" i="23"/>
  <c r="Z3964" i="23"/>
  <c r="A3964" i="23"/>
  <c r="AH3957" i="23"/>
  <c r="AE3957" i="23"/>
  <c r="AB3957" i="23"/>
  <c r="AA3957" i="23"/>
  <c r="Z3957" i="23"/>
  <c r="A3957" i="23"/>
  <c r="AH3961" i="23"/>
  <c r="AE3961" i="23"/>
  <c r="AB3961" i="23"/>
  <c r="AA3961" i="23"/>
  <c r="Z3961" i="23"/>
  <c r="A3961" i="23"/>
  <c r="AH3968" i="23"/>
  <c r="AE3968" i="23"/>
  <c r="AB3968" i="23"/>
  <c r="AA3968" i="23"/>
  <c r="Z3968" i="23"/>
  <c r="A3968" i="23"/>
  <c r="AH3958" i="23"/>
  <c r="AE3958" i="23"/>
  <c r="AB3958" i="23"/>
  <c r="AA3958" i="23"/>
  <c r="Z3958" i="23"/>
  <c r="A3958" i="23"/>
  <c r="AH3959" i="23"/>
  <c r="AE3959" i="23"/>
  <c r="AB3959" i="23"/>
  <c r="AA3959" i="23"/>
  <c r="Z3959" i="23"/>
  <c r="A3959" i="23"/>
  <c r="AH3965" i="23"/>
  <c r="AE3965" i="23"/>
  <c r="AB3965" i="23"/>
  <c r="AA3965" i="23"/>
  <c r="Z3965" i="23"/>
  <c r="A3965" i="23"/>
  <c r="AH3951" i="23"/>
  <c r="AE3951" i="23"/>
  <c r="AB3951" i="23"/>
  <c r="AA3951" i="23"/>
  <c r="Z3951" i="23"/>
  <c r="A3951" i="23"/>
  <c r="AH3955" i="23"/>
  <c r="AE3955" i="23"/>
  <c r="AB3955" i="23"/>
  <c r="AA3955" i="23"/>
  <c r="Z3955" i="23"/>
  <c r="A3955" i="23"/>
  <c r="AH3954" i="23"/>
  <c r="AE3954" i="23"/>
  <c r="AB3954" i="23"/>
  <c r="AA3954" i="23"/>
  <c r="Z3954" i="23"/>
  <c r="A3954" i="23"/>
  <c r="AH3948" i="23"/>
  <c r="AE3948" i="23"/>
  <c r="AB3948" i="23"/>
  <c r="AA3948" i="23"/>
  <c r="Z3948" i="23"/>
  <c r="A3948" i="23"/>
  <c r="AH3944" i="23"/>
  <c r="AE3944" i="23"/>
  <c r="AB3944" i="23"/>
  <c r="AA3944" i="23"/>
  <c r="Z3944" i="23"/>
  <c r="A3944" i="23"/>
  <c r="AH3952" i="23"/>
  <c r="AE3952" i="23"/>
  <c r="AB3952" i="23"/>
  <c r="AA3952" i="23"/>
  <c r="Z3952" i="23"/>
  <c r="A3952" i="23"/>
  <c r="AH3945" i="23"/>
  <c r="AE3945" i="23"/>
  <c r="AB3945" i="23"/>
  <c r="AA3945" i="23"/>
  <c r="Z3945" i="23"/>
  <c r="A3945" i="23"/>
  <c r="AH3949" i="23"/>
  <c r="AE3949" i="23"/>
  <c r="AB3949" i="23"/>
  <c r="AA3949" i="23"/>
  <c r="Z3949" i="23"/>
  <c r="A3949" i="23"/>
  <c r="AH3956" i="23"/>
  <c r="AE3956" i="23"/>
  <c r="AB3956" i="23"/>
  <c r="AA3956" i="23"/>
  <c r="Z3956" i="23"/>
  <c r="A3956" i="23"/>
  <c r="AH3946" i="23"/>
  <c r="AE3946" i="23"/>
  <c r="AB3946" i="23"/>
  <c r="AA3946" i="23"/>
  <c r="Z3946" i="23"/>
  <c r="A3946" i="23"/>
  <c r="AH3947" i="23"/>
  <c r="AE3947" i="23"/>
  <c r="AB3947" i="23"/>
  <c r="AA3947" i="23"/>
  <c r="Z3947" i="23"/>
  <c r="A3947" i="23"/>
  <c r="AH3953" i="23"/>
  <c r="AE3953" i="23"/>
  <c r="AB3953" i="23"/>
  <c r="AA3953" i="23"/>
  <c r="Z3953" i="23"/>
  <c r="A3953" i="23"/>
  <c r="AH3940" i="23"/>
  <c r="AE3940" i="23"/>
  <c r="AB3940" i="23"/>
  <c r="AA3940" i="23"/>
  <c r="Z3940" i="23"/>
  <c r="A3940" i="23"/>
  <c r="AH3943" i="23"/>
  <c r="AE3943" i="23"/>
  <c r="AB3943" i="23"/>
  <c r="AA3943" i="23"/>
  <c r="Z3943" i="23"/>
  <c r="A3943" i="23"/>
  <c r="AH3942" i="23"/>
  <c r="AE3942" i="23"/>
  <c r="AB3942" i="23"/>
  <c r="AA3942" i="23"/>
  <c r="Z3942" i="23"/>
  <c r="A3942" i="23"/>
  <c r="AH3941" i="23"/>
  <c r="AE3941" i="23"/>
  <c r="AB3941" i="23"/>
  <c r="AA3941" i="23"/>
  <c r="Z3941" i="23"/>
  <c r="A3941" i="23"/>
  <c r="AH3939" i="23"/>
  <c r="AE3939" i="23"/>
  <c r="AB3939" i="23"/>
  <c r="AA3939" i="23"/>
  <c r="Z3939" i="23"/>
  <c r="A3939" i="23"/>
  <c r="AH3930" i="23"/>
  <c r="AE3930" i="23"/>
  <c r="AB3930" i="23"/>
  <c r="AA3930" i="23"/>
  <c r="Z3930" i="23"/>
  <c r="A3930" i="23"/>
  <c r="AH3929" i="23"/>
  <c r="AE3929" i="23"/>
  <c r="AB3929" i="23"/>
  <c r="AA3929" i="23"/>
  <c r="Z3929" i="23"/>
  <c r="A3929" i="23"/>
  <c r="AH3938" i="23"/>
  <c r="AE3938" i="23"/>
  <c r="AB3938" i="23"/>
  <c r="AA3938" i="23"/>
  <c r="Z3938" i="23"/>
  <c r="A3938" i="23"/>
  <c r="AH3931" i="23"/>
  <c r="AE3931" i="23"/>
  <c r="AB3931" i="23"/>
  <c r="AA3931" i="23"/>
  <c r="Z3931" i="23"/>
  <c r="A3931" i="23"/>
  <c r="AH3932" i="23"/>
  <c r="AE3932" i="23"/>
  <c r="AB3932" i="23"/>
  <c r="AA3932" i="23"/>
  <c r="Z3932" i="23"/>
  <c r="A3932" i="23"/>
  <c r="AH3935" i="23"/>
  <c r="AE3935" i="23"/>
  <c r="AB3935" i="23"/>
  <c r="AA3935" i="23"/>
  <c r="Z3935" i="23"/>
  <c r="A3935" i="23"/>
  <c r="AH3937" i="23"/>
  <c r="AE3937" i="23"/>
  <c r="AB3937" i="23"/>
  <c r="AA3937" i="23"/>
  <c r="Z3937" i="23"/>
  <c r="A3937" i="23"/>
  <c r="AH3934" i="23"/>
  <c r="AE3934" i="23"/>
  <c r="AB3934" i="23"/>
  <c r="AA3934" i="23"/>
  <c r="Z3934" i="23"/>
  <c r="A3934" i="23"/>
  <c r="AH3933" i="23"/>
  <c r="AE3933" i="23"/>
  <c r="AB3933" i="23"/>
  <c r="AA3933" i="23"/>
  <c r="Z3933" i="23"/>
  <c r="A3933" i="23"/>
  <c r="AH3928" i="23"/>
  <c r="AE3928" i="23"/>
  <c r="AB3928" i="23"/>
  <c r="AA3928" i="23"/>
  <c r="Z3928" i="23"/>
  <c r="A3928" i="23"/>
  <c r="AH3936" i="23"/>
  <c r="AE3936" i="23"/>
  <c r="AB3936" i="23"/>
  <c r="AA3936" i="23"/>
  <c r="Z3936" i="23"/>
  <c r="A3936" i="23"/>
  <c r="AH3927" i="23"/>
  <c r="AE3927" i="23"/>
  <c r="AB3927" i="23"/>
  <c r="AA3927" i="23"/>
  <c r="Z3927" i="23"/>
  <c r="A3927" i="23"/>
  <c r="AH3918" i="23"/>
  <c r="AE3918" i="23"/>
  <c r="AB3918" i="23"/>
  <c r="AA3918" i="23"/>
  <c r="Z3918" i="23"/>
  <c r="A3918" i="23"/>
  <c r="AH3917" i="23"/>
  <c r="AE3917" i="23"/>
  <c r="AB3917" i="23"/>
  <c r="AA3917" i="23"/>
  <c r="Z3917" i="23"/>
  <c r="A3917" i="23"/>
  <c r="AH3926" i="23"/>
  <c r="AE3926" i="23"/>
  <c r="AB3926" i="23"/>
  <c r="AA3926" i="23"/>
  <c r="Z3926" i="23"/>
  <c r="A3926" i="23"/>
  <c r="AH3919" i="23"/>
  <c r="AE3919" i="23"/>
  <c r="AB3919" i="23"/>
  <c r="AA3919" i="23"/>
  <c r="Z3919" i="23"/>
  <c r="A3919" i="23"/>
  <c r="AH3920" i="23"/>
  <c r="AE3920" i="23"/>
  <c r="AB3920" i="23"/>
  <c r="AA3920" i="23"/>
  <c r="Z3920" i="23"/>
  <c r="A3920" i="23"/>
  <c r="AH3923" i="23"/>
  <c r="AE3923" i="23"/>
  <c r="AB3923" i="23"/>
  <c r="AA3923" i="23"/>
  <c r="Z3923" i="23"/>
  <c r="A3923" i="23"/>
  <c r="AH3925" i="23"/>
  <c r="AE3925" i="23"/>
  <c r="AB3925" i="23"/>
  <c r="AA3925" i="23"/>
  <c r="Z3925" i="23"/>
  <c r="A3925" i="23"/>
  <c r="AH3922" i="23"/>
  <c r="AE3922" i="23"/>
  <c r="AB3922" i="23"/>
  <c r="AA3922" i="23"/>
  <c r="Z3922" i="23"/>
  <c r="A3922" i="23"/>
  <c r="AH3921" i="23"/>
  <c r="AE3921" i="23"/>
  <c r="AB3921" i="23"/>
  <c r="AA3921" i="23"/>
  <c r="Z3921" i="23"/>
  <c r="A3921" i="23"/>
  <c r="AH3916" i="23"/>
  <c r="AE3916" i="23"/>
  <c r="AB3916" i="23"/>
  <c r="AA3916" i="23"/>
  <c r="Z3916" i="23"/>
  <c r="A3916" i="23"/>
  <c r="AH3924" i="23"/>
  <c r="AE3924" i="23"/>
  <c r="AB3924" i="23"/>
  <c r="AA3924" i="23"/>
  <c r="Z3924" i="23"/>
  <c r="A3924" i="23"/>
  <c r="AH3915" i="23"/>
  <c r="AE3915" i="23"/>
  <c r="AB3915" i="23"/>
  <c r="AA3915" i="23"/>
  <c r="Z3915" i="23"/>
  <c r="A3915" i="23"/>
  <c r="AH3906" i="23"/>
  <c r="AE3906" i="23"/>
  <c r="AB3906" i="23"/>
  <c r="AA3906" i="23"/>
  <c r="Z3906" i="23"/>
  <c r="A3906" i="23"/>
  <c r="AH3905" i="23"/>
  <c r="AE3905" i="23"/>
  <c r="AB3905" i="23"/>
  <c r="AA3905" i="23"/>
  <c r="Z3905" i="23"/>
  <c r="A3905" i="23"/>
  <c r="AH3914" i="23"/>
  <c r="AE3914" i="23"/>
  <c r="AB3914" i="23"/>
  <c r="AA3914" i="23"/>
  <c r="Z3914" i="23"/>
  <c r="A3914" i="23"/>
  <c r="AH3907" i="23"/>
  <c r="AE3907" i="23"/>
  <c r="AB3907" i="23"/>
  <c r="AA3907" i="23"/>
  <c r="Z3907" i="23"/>
  <c r="A3907" i="23"/>
  <c r="AH3908" i="23"/>
  <c r="AE3908" i="23"/>
  <c r="AB3908" i="23"/>
  <c r="AA3908" i="23"/>
  <c r="Z3908" i="23"/>
  <c r="A3908" i="23"/>
  <c r="AH3911" i="23"/>
  <c r="AE3911" i="23"/>
  <c r="AB3911" i="23"/>
  <c r="AA3911" i="23"/>
  <c r="Z3911" i="23"/>
  <c r="A3911" i="23"/>
  <c r="AH3913" i="23"/>
  <c r="AE3913" i="23"/>
  <c r="AB3913" i="23"/>
  <c r="AA3913" i="23"/>
  <c r="Z3913" i="23"/>
  <c r="A3913" i="23"/>
  <c r="AH3910" i="23"/>
  <c r="AE3910" i="23"/>
  <c r="AB3910" i="23"/>
  <c r="AA3910" i="23"/>
  <c r="Z3910" i="23"/>
  <c r="A3910" i="23"/>
  <c r="AH3909" i="23"/>
  <c r="AE3909" i="23"/>
  <c r="AB3909" i="23"/>
  <c r="AA3909" i="23"/>
  <c r="Z3909" i="23"/>
  <c r="A3909" i="23"/>
  <c r="AH3904" i="23"/>
  <c r="AE3904" i="23"/>
  <c r="AB3904" i="23"/>
  <c r="AA3904" i="23"/>
  <c r="Z3904" i="23"/>
  <c r="A3904" i="23"/>
  <c r="AH3912" i="23"/>
  <c r="AE3912" i="23"/>
  <c r="AB3912" i="23"/>
  <c r="AA3912" i="23"/>
  <c r="Z3912" i="23"/>
  <c r="A3912" i="23"/>
  <c r="AH3903" i="23"/>
  <c r="AE3903" i="23"/>
  <c r="AB3903" i="23"/>
  <c r="AA3903" i="23"/>
  <c r="Z3903" i="23"/>
  <c r="A3903" i="23"/>
  <c r="AH3894" i="23"/>
  <c r="AE3894" i="23"/>
  <c r="AB3894" i="23"/>
  <c r="AA3894" i="23"/>
  <c r="Z3894" i="23"/>
  <c r="A3894" i="23"/>
  <c r="AH3893" i="23"/>
  <c r="AE3893" i="23"/>
  <c r="AB3893" i="23"/>
  <c r="AA3893" i="23"/>
  <c r="Z3893" i="23"/>
  <c r="A3893" i="23"/>
  <c r="AH3902" i="23"/>
  <c r="AE3902" i="23"/>
  <c r="AB3902" i="23"/>
  <c r="AA3902" i="23"/>
  <c r="Z3902" i="23"/>
  <c r="A3902" i="23"/>
  <c r="AH3895" i="23"/>
  <c r="AE3895" i="23"/>
  <c r="AB3895" i="23"/>
  <c r="AA3895" i="23"/>
  <c r="Z3895" i="23"/>
  <c r="A3895" i="23"/>
  <c r="AH3896" i="23"/>
  <c r="AE3896" i="23"/>
  <c r="AB3896" i="23"/>
  <c r="AA3896" i="23"/>
  <c r="Z3896" i="23"/>
  <c r="A3896" i="23"/>
  <c r="AH3899" i="23"/>
  <c r="AE3899" i="23"/>
  <c r="AB3899" i="23"/>
  <c r="AA3899" i="23"/>
  <c r="Z3899" i="23"/>
  <c r="A3899" i="23"/>
  <c r="AH3901" i="23"/>
  <c r="AE3901" i="23"/>
  <c r="AB3901" i="23"/>
  <c r="AA3901" i="23"/>
  <c r="Z3901" i="23"/>
  <c r="A3901" i="23"/>
  <c r="AH3898" i="23"/>
  <c r="AE3898" i="23"/>
  <c r="AB3898" i="23"/>
  <c r="AA3898" i="23"/>
  <c r="Z3898" i="23"/>
  <c r="A3898" i="23"/>
  <c r="AH3897" i="23"/>
  <c r="AE3897" i="23"/>
  <c r="AB3897" i="23"/>
  <c r="AA3897" i="23"/>
  <c r="Z3897" i="23"/>
  <c r="A3897" i="23"/>
  <c r="AH3892" i="23"/>
  <c r="AE3892" i="23"/>
  <c r="AB3892" i="23"/>
  <c r="AA3892" i="23"/>
  <c r="Z3892" i="23"/>
  <c r="A3892" i="23"/>
  <c r="AH3900" i="23"/>
  <c r="AE3900" i="23"/>
  <c r="AB3900" i="23"/>
  <c r="AA3900" i="23"/>
  <c r="Z3900" i="23"/>
  <c r="A3900" i="23"/>
  <c r="AH3891" i="23"/>
  <c r="AE3891" i="23"/>
  <c r="AB3891" i="23"/>
  <c r="AA3891" i="23"/>
  <c r="Z3891" i="23"/>
  <c r="A3891" i="23"/>
  <c r="AH3882" i="23"/>
  <c r="AE3882" i="23"/>
  <c r="AB3882" i="23"/>
  <c r="AA3882" i="23"/>
  <c r="Z3882" i="23"/>
  <c r="A3882" i="23"/>
  <c r="AH3881" i="23"/>
  <c r="AE3881" i="23"/>
  <c r="AB3881" i="23"/>
  <c r="AA3881" i="23"/>
  <c r="Z3881" i="23"/>
  <c r="A3881" i="23"/>
  <c r="AH3890" i="23"/>
  <c r="AE3890" i="23"/>
  <c r="AB3890" i="23"/>
  <c r="AA3890" i="23"/>
  <c r="Z3890" i="23"/>
  <c r="A3890" i="23"/>
  <c r="AH3883" i="23"/>
  <c r="AE3883" i="23"/>
  <c r="AB3883" i="23"/>
  <c r="AA3883" i="23"/>
  <c r="Z3883" i="23"/>
  <c r="A3883" i="23"/>
  <c r="AH3884" i="23"/>
  <c r="AE3884" i="23"/>
  <c r="AB3884" i="23"/>
  <c r="AA3884" i="23"/>
  <c r="Z3884" i="23"/>
  <c r="A3884" i="23"/>
  <c r="AH3887" i="23"/>
  <c r="AE3887" i="23"/>
  <c r="AB3887" i="23"/>
  <c r="AA3887" i="23"/>
  <c r="Z3887" i="23"/>
  <c r="A3887" i="23"/>
  <c r="AH3889" i="23"/>
  <c r="AE3889" i="23"/>
  <c r="AB3889" i="23"/>
  <c r="AA3889" i="23"/>
  <c r="Z3889" i="23"/>
  <c r="A3889" i="23"/>
  <c r="AH3886" i="23"/>
  <c r="AE3886" i="23"/>
  <c r="AB3886" i="23"/>
  <c r="AA3886" i="23"/>
  <c r="Z3886" i="23"/>
  <c r="A3886" i="23"/>
  <c r="AH3885" i="23"/>
  <c r="AE3885" i="23"/>
  <c r="AB3885" i="23"/>
  <c r="AA3885" i="23"/>
  <c r="Z3885" i="23"/>
  <c r="A3885" i="23"/>
  <c r="AH3880" i="23"/>
  <c r="AE3880" i="23"/>
  <c r="AB3880" i="23"/>
  <c r="AA3880" i="23"/>
  <c r="Z3880" i="23"/>
  <c r="A3880" i="23"/>
  <c r="AH3888" i="23"/>
  <c r="AE3888" i="23"/>
  <c r="AB3888" i="23"/>
  <c r="AA3888" i="23"/>
  <c r="Z3888" i="23"/>
  <c r="A3888" i="23"/>
  <c r="AH3879" i="23"/>
  <c r="AE3879" i="23"/>
  <c r="AB3879" i="23"/>
  <c r="AA3879" i="23"/>
  <c r="Z3879" i="23"/>
  <c r="A3879" i="23"/>
  <c r="AH3870" i="23"/>
  <c r="AE3870" i="23"/>
  <c r="AB3870" i="23"/>
  <c r="AA3870" i="23"/>
  <c r="Z3870" i="23"/>
  <c r="A3870" i="23"/>
  <c r="AH3869" i="23"/>
  <c r="AE3869" i="23"/>
  <c r="AB3869" i="23"/>
  <c r="AA3869" i="23"/>
  <c r="Z3869" i="23"/>
  <c r="A3869" i="23"/>
  <c r="AH3878" i="23"/>
  <c r="AE3878" i="23"/>
  <c r="AB3878" i="23"/>
  <c r="AA3878" i="23"/>
  <c r="Z3878" i="23"/>
  <c r="A3878" i="23"/>
  <c r="AH3871" i="23"/>
  <c r="AE3871" i="23"/>
  <c r="AB3871" i="23"/>
  <c r="AA3871" i="23"/>
  <c r="Z3871" i="23"/>
  <c r="A3871" i="23"/>
  <c r="AH3872" i="23"/>
  <c r="AE3872" i="23"/>
  <c r="AB3872" i="23"/>
  <c r="AA3872" i="23"/>
  <c r="Z3872" i="23"/>
  <c r="A3872" i="23"/>
  <c r="AH3875" i="23"/>
  <c r="AE3875" i="23"/>
  <c r="AB3875" i="23"/>
  <c r="AA3875" i="23"/>
  <c r="Z3875" i="23"/>
  <c r="A3875" i="23"/>
  <c r="AH3877" i="23"/>
  <c r="AE3877" i="23"/>
  <c r="AB3877" i="23"/>
  <c r="AA3877" i="23"/>
  <c r="Z3877" i="23"/>
  <c r="A3877" i="23"/>
  <c r="AH3874" i="23"/>
  <c r="AE3874" i="23"/>
  <c r="AB3874" i="23"/>
  <c r="AA3874" i="23"/>
  <c r="Z3874" i="23"/>
  <c r="A3874" i="23"/>
  <c r="AH3873" i="23"/>
  <c r="AE3873" i="23"/>
  <c r="AB3873" i="23"/>
  <c r="AA3873" i="23"/>
  <c r="Z3873" i="23"/>
  <c r="A3873" i="23"/>
  <c r="AH3868" i="23"/>
  <c r="AE3868" i="23"/>
  <c r="AB3868" i="23"/>
  <c r="AA3868" i="23"/>
  <c r="Z3868" i="23"/>
  <c r="A3868" i="23"/>
  <c r="AH3876" i="23"/>
  <c r="AE3876" i="23"/>
  <c r="AB3876" i="23"/>
  <c r="AA3876" i="23"/>
  <c r="Z3876" i="23"/>
  <c r="A3876" i="23"/>
  <c r="AH3867" i="23"/>
  <c r="AE3867" i="23"/>
  <c r="AB3867" i="23"/>
  <c r="AA3867" i="23"/>
  <c r="Z3867" i="23"/>
  <c r="A3867" i="23"/>
  <c r="AH3858" i="23"/>
  <c r="AE3858" i="23"/>
  <c r="AB3858" i="23"/>
  <c r="AA3858" i="23"/>
  <c r="Z3858" i="23"/>
  <c r="A3858" i="23"/>
  <c r="AH3857" i="23"/>
  <c r="AE3857" i="23"/>
  <c r="AB3857" i="23"/>
  <c r="AA3857" i="23"/>
  <c r="Z3857" i="23"/>
  <c r="A3857" i="23"/>
  <c r="AH3866" i="23"/>
  <c r="AE3866" i="23"/>
  <c r="AB3866" i="23"/>
  <c r="AA3866" i="23"/>
  <c r="Z3866" i="23"/>
  <c r="A3866" i="23"/>
  <c r="AH3859" i="23"/>
  <c r="AE3859" i="23"/>
  <c r="AB3859" i="23"/>
  <c r="AA3859" i="23"/>
  <c r="Z3859" i="23"/>
  <c r="A3859" i="23"/>
  <c r="AH3860" i="23"/>
  <c r="AE3860" i="23"/>
  <c r="AB3860" i="23"/>
  <c r="AA3860" i="23"/>
  <c r="Z3860" i="23"/>
  <c r="A3860" i="23"/>
  <c r="AH3863" i="23"/>
  <c r="AE3863" i="23"/>
  <c r="AB3863" i="23"/>
  <c r="AA3863" i="23"/>
  <c r="Z3863" i="23"/>
  <c r="A3863" i="23"/>
  <c r="AH3865" i="23"/>
  <c r="AE3865" i="23"/>
  <c r="AB3865" i="23"/>
  <c r="AA3865" i="23"/>
  <c r="Z3865" i="23"/>
  <c r="A3865" i="23"/>
  <c r="AH3862" i="23"/>
  <c r="AE3862" i="23"/>
  <c r="AB3862" i="23"/>
  <c r="AA3862" i="23"/>
  <c r="Z3862" i="23"/>
  <c r="A3862" i="23"/>
  <c r="AH3861" i="23"/>
  <c r="AE3861" i="23"/>
  <c r="AB3861" i="23"/>
  <c r="AA3861" i="23"/>
  <c r="Z3861" i="23"/>
  <c r="A3861" i="23"/>
  <c r="AH3856" i="23"/>
  <c r="AE3856" i="23"/>
  <c r="AB3856" i="23"/>
  <c r="AA3856" i="23"/>
  <c r="Z3856" i="23"/>
  <c r="A3856" i="23"/>
  <c r="AH3864" i="23"/>
  <c r="AE3864" i="23"/>
  <c r="AB3864" i="23"/>
  <c r="AA3864" i="23"/>
  <c r="Z3864" i="23"/>
  <c r="A3864" i="23"/>
  <c r="AH3855" i="23"/>
  <c r="AE3855" i="23"/>
  <c r="AB3855" i="23"/>
  <c r="AA3855" i="23"/>
  <c r="Z3855" i="23"/>
  <c r="A3855" i="23"/>
  <c r="AH3846" i="23"/>
  <c r="AE3846" i="23"/>
  <c r="AB3846" i="23"/>
  <c r="AA3846" i="23"/>
  <c r="Z3846" i="23"/>
  <c r="A3846" i="23"/>
  <c r="AH3845" i="23"/>
  <c r="AE3845" i="23"/>
  <c r="AB3845" i="23"/>
  <c r="AA3845" i="23"/>
  <c r="Z3845" i="23"/>
  <c r="A3845" i="23"/>
  <c r="AH3854" i="23"/>
  <c r="AE3854" i="23"/>
  <c r="AB3854" i="23"/>
  <c r="AA3854" i="23"/>
  <c r="Z3854" i="23"/>
  <c r="A3854" i="23"/>
  <c r="AH3847" i="23"/>
  <c r="AE3847" i="23"/>
  <c r="AB3847" i="23"/>
  <c r="AA3847" i="23"/>
  <c r="Z3847" i="23"/>
  <c r="A3847" i="23"/>
  <c r="AH3848" i="23"/>
  <c r="AE3848" i="23"/>
  <c r="AB3848" i="23"/>
  <c r="AA3848" i="23"/>
  <c r="Z3848" i="23"/>
  <c r="A3848" i="23"/>
  <c r="AH3851" i="23"/>
  <c r="AE3851" i="23"/>
  <c r="AB3851" i="23"/>
  <c r="AA3851" i="23"/>
  <c r="Z3851" i="23"/>
  <c r="A3851" i="23"/>
  <c r="AH3853" i="23"/>
  <c r="AE3853" i="23"/>
  <c r="AB3853" i="23"/>
  <c r="AA3853" i="23"/>
  <c r="Z3853" i="23"/>
  <c r="A3853" i="23"/>
  <c r="AH3850" i="23"/>
  <c r="AE3850" i="23"/>
  <c r="AB3850" i="23"/>
  <c r="AA3850" i="23"/>
  <c r="Z3850" i="23"/>
  <c r="A3850" i="23"/>
  <c r="AH3849" i="23"/>
  <c r="AE3849" i="23"/>
  <c r="AB3849" i="23"/>
  <c r="AA3849" i="23"/>
  <c r="Z3849" i="23"/>
  <c r="A3849" i="23"/>
  <c r="AH3844" i="23"/>
  <c r="AE3844" i="23"/>
  <c r="AB3844" i="23"/>
  <c r="AA3844" i="23"/>
  <c r="Z3844" i="23"/>
  <c r="A3844" i="23"/>
  <c r="AH3852" i="23"/>
  <c r="AE3852" i="23"/>
  <c r="AB3852" i="23"/>
  <c r="AA3852" i="23"/>
  <c r="Z3852" i="23"/>
  <c r="A3852" i="23"/>
  <c r="AH3843" i="23"/>
  <c r="AE3843" i="23"/>
  <c r="AB3843" i="23"/>
  <c r="AA3843" i="23"/>
  <c r="Z3843" i="23"/>
  <c r="A3843" i="23"/>
  <c r="AH3834" i="23"/>
  <c r="AE3834" i="23"/>
  <c r="AB3834" i="23"/>
  <c r="AA3834" i="23"/>
  <c r="Z3834" i="23"/>
  <c r="A3834" i="23"/>
  <c r="AH3833" i="23"/>
  <c r="AE3833" i="23"/>
  <c r="AB3833" i="23"/>
  <c r="AA3833" i="23"/>
  <c r="Z3833" i="23"/>
  <c r="A3833" i="23"/>
  <c r="AH3842" i="23"/>
  <c r="AE3842" i="23"/>
  <c r="AB3842" i="23"/>
  <c r="AA3842" i="23"/>
  <c r="Z3842" i="23"/>
  <c r="A3842" i="23"/>
  <c r="AH3835" i="23"/>
  <c r="AE3835" i="23"/>
  <c r="AB3835" i="23"/>
  <c r="AA3835" i="23"/>
  <c r="Z3835" i="23"/>
  <c r="A3835" i="23"/>
  <c r="AH3836" i="23"/>
  <c r="AE3836" i="23"/>
  <c r="AB3836" i="23"/>
  <c r="AA3836" i="23"/>
  <c r="Z3836" i="23"/>
  <c r="A3836" i="23"/>
  <c r="AH3839" i="23"/>
  <c r="AE3839" i="23"/>
  <c r="AB3839" i="23"/>
  <c r="AA3839" i="23"/>
  <c r="Z3839" i="23"/>
  <c r="A3839" i="23"/>
  <c r="AH3841" i="23"/>
  <c r="AE3841" i="23"/>
  <c r="AB3841" i="23"/>
  <c r="AA3841" i="23"/>
  <c r="Z3841" i="23"/>
  <c r="A3841" i="23"/>
  <c r="AH3838" i="23"/>
  <c r="AE3838" i="23"/>
  <c r="AB3838" i="23"/>
  <c r="AA3838" i="23"/>
  <c r="Z3838" i="23"/>
  <c r="A3838" i="23"/>
  <c r="AH3837" i="23"/>
  <c r="AE3837" i="23"/>
  <c r="AB3837" i="23"/>
  <c r="AA3837" i="23"/>
  <c r="Z3837" i="23"/>
  <c r="A3837" i="23"/>
  <c r="AH3832" i="23"/>
  <c r="AE3832" i="23"/>
  <c r="AB3832" i="23"/>
  <c r="AA3832" i="23"/>
  <c r="Z3832" i="23"/>
  <c r="A3832" i="23"/>
  <c r="AH3840" i="23"/>
  <c r="AE3840" i="23"/>
  <c r="AB3840" i="23"/>
  <c r="AA3840" i="23"/>
  <c r="Z3840" i="23"/>
  <c r="A3840" i="23"/>
  <c r="AH3831" i="23"/>
  <c r="AE3831" i="23"/>
  <c r="AB3831" i="23"/>
  <c r="AA3831" i="23"/>
  <c r="Z3831" i="23"/>
  <c r="A3831" i="23"/>
  <c r="AH3822" i="23"/>
  <c r="AE3822" i="23"/>
  <c r="AB3822" i="23"/>
  <c r="AA3822" i="23"/>
  <c r="Z3822" i="23"/>
  <c r="A3822" i="23"/>
  <c r="AH3821" i="23"/>
  <c r="AE3821" i="23"/>
  <c r="AB3821" i="23"/>
  <c r="AA3821" i="23"/>
  <c r="Z3821" i="23"/>
  <c r="A3821" i="23"/>
  <c r="AH3830" i="23"/>
  <c r="AE3830" i="23"/>
  <c r="AB3830" i="23"/>
  <c r="AA3830" i="23"/>
  <c r="Z3830" i="23"/>
  <c r="A3830" i="23"/>
  <c r="AH3823" i="23"/>
  <c r="AE3823" i="23"/>
  <c r="AB3823" i="23"/>
  <c r="AA3823" i="23"/>
  <c r="Z3823" i="23"/>
  <c r="A3823" i="23"/>
  <c r="AH3824" i="23"/>
  <c r="AE3824" i="23"/>
  <c r="AB3824" i="23"/>
  <c r="AA3824" i="23"/>
  <c r="Z3824" i="23"/>
  <c r="A3824" i="23"/>
  <c r="AH3827" i="23"/>
  <c r="AE3827" i="23"/>
  <c r="AB3827" i="23"/>
  <c r="AA3827" i="23"/>
  <c r="Z3827" i="23"/>
  <c r="A3827" i="23"/>
  <c r="AH3829" i="23"/>
  <c r="AE3829" i="23"/>
  <c r="AB3829" i="23"/>
  <c r="AA3829" i="23"/>
  <c r="Z3829" i="23"/>
  <c r="A3829" i="23"/>
  <c r="AH3826" i="23"/>
  <c r="AE3826" i="23"/>
  <c r="AB3826" i="23"/>
  <c r="AA3826" i="23"/>
  <c r="Z3826" i="23"/>
  <c r="A3826" i="23"/>
  <c r="AH3825" i="23"/>
  <c r="AE3825" i="23"/>
  <c r="AB3825" i="23"/>
  <c r="AA3825" i="23"/>
  <c r="Z3825" i="23"/>
  <c r="A3825" i="23"/>
  <c r="AH3820" i="23"/>
  <c r="AE3820" i="23"/>
  <c r="AB3820" i="23"/>
  <c r="AA3820" i="23"/>
  <c r="Z3820" i="23"/>
  <c r="A3820" i="23"/>
  <c r="AH3828" i="23"/>
  <c r="AE3828" i="23"/>
  <c r="AB3828" i="23"/>
  <c r="AA3828" i="23"/>
  <c r="Z3828" i="23"/>
  <c r="A3828" i="23"/>
  <c r="AH3819" i="23"/>
  <c r="AE3819" i="23"/>
  <c r="AB3819" i="23"/>
  <c r="AA3819" i="23"/>
  <c r="Z3819" i="23"/>
  <c r="A3819" i="23"/>
  <c r="AH3810" i="23"/>
  <c r="AE3810" i="23"/>
  <c r="AB3810" i="23"/>
  <c r="AA3810" i="23"/>
  <c r="Z3810" i="23"/>
  <c r="A3810" i="23"/>
  <c r="AH3809" i="23"/>
  <c r="AE3809" i="23"/>
  <c r="AB3809" i="23"/>
  <c r="AA3809" i="23"/>
  <c r="Z3809" i="23"/>
  <c r="A3809" i="23"/>
  <c r="AH3818" i="23"/>
  <c r="AE3818" i="23"/>
  <c r="AB3818" i="23"/>
  <c r="AA3818" i="23"/>
  <c r="Z3818" i="23"/>
  <c r="A3818" i="23"/>
  <c r="AH3811" i="23"/>
  <c r="AE3811" i="23"/>
  <c r="AB3811" i="23"/>
  <c r="AA3811" i="23"/>
  <c r="Z3811" i="23"/>
  <c r="A3811" i="23"/>
  <c r="AH3812" i="23"/>
  <c r="AE3812" i="23"/>
  <c r="AB3812" i="23"/>
  <c r="AA3812" i="23"/>
  <c r="Z3812" i="23"/>
  <c r="A3812" i="23"/>
  <c r="AH3815" i="23"/>
  <c r="AE3815" i="23"/>
  <c r="AB3815" i="23"/>
  <c r="AA3815" i="23"/>
  <c r="Z3815" i="23"/>
  <c r="A3815" i="23"/>
  <c r="AH3817" i="23"/>
  <c r="AE3817" i="23"/>
  <c r="AB3817" i="23"/>
  <c r="AA3817" i="23"/>
  <c r="Z3817" i="23"/>
  <c r="A3817" i="23"/>
  <c r="AH3814" i="23"/>
  <c r="AE3814" i="23"/>
  <c r="AB3814" i="23"/>
  <c r="AA3814" i="23"/>
  <c r="Z3814" i="23"/>
  <c r="A3814" i="23"/>
  <c r="AH3813" i="23"/>
  <c r="AE3813" i="23"/>
  <c r="AB3813" i="23"/>
  <c r="AA3813" i="23"/>
  <c r="Z3813" i="23"/>
  <c r="A3813" i="23"/>
  <c r="AH3808" i="23"/>
  <c r="AE3808" i="23"/>
  <c r="AB3808" i="23"/>
  <c r="AA3808" i="23"/>
  <c r="Z3808" i="23"/>
  <c r="A3808" i="23"/>
  <c r="AH3816" i="23"/>
  <c r="AE3816" i="23"/>
  <c r="AB3816" i="23"/>
  <c r="AA3816" i="23"/>
  <c r="Z3816" i="23"/>
  <c r="A3816" i="23"/>
  <c r="AH3807" i="23"/>
  <c r="AE3807" i="23"/>
  <c r="AB3807" i="23"/>
  <c r="AA3807" i="23"/>
  <c r="Z3807" i="23"/>
  <c r="A3807" i="23"/>
  <c r="AH3798" i="23"/>
  <c r="AE3798" i="23"/>
  <c r="AB3798" i="23"/>
  <c r="AA3798" i="23"/>
  <c r="Z3798" i="23"/>
  <c r="A3798" i="23"/>
  <c r="AH3797" i="23"/>
  <c r="AE3797" i="23"/>
  <c r="AB3797" i="23"/>
  <c r="AA3797" i="23"/>
  <c r="Z3797" i="23"/>
  <c r="A3797" i="23"/>
  <c r="AH3806" i="23"/>
  <c r="AE3806" i="23"/>
  <c r="AB3806" i="23"/>
  <c r="AA3806" i="23"/>
  <c r="Z3806" i="23"/>
  <c r="A3806" i="23"/>
  <c r="AH3799" i="23"/>
  <c r="AE3799" i="23"/>
  <c r="AB3799" i="23"/>
  <c r="AA3799" i="23"/>
  <c r="Z3799" i="23"/>
  <c r="A3799" i="23"/>
  <c r="AH3800" i="23"/>
  <c r="AE3800" i="23"/>
  <c r="AB3800" i="23"/>
  <c r="AA3800" i="23"/>
  <c r="Z3800" i="23"/>
  <c r="A3800" i="23"/>
  <c r="AH3803" i="23"/>
  <c r="AE3803" i="23"/>
  <c r="AB3803" i="23"/>
  <c r="AA3803" i="23"/>
  <c r="Z3803" i="23"/>
  <c r="A3803" i="23"/>
  <c r="AH3805" i="23"/>
  <c r="AE3805" i="23"/>
  <c r="AB3805" i="23"/>
  <c r="AA3805" i="23"/>
  <c r="Z3805" i="23"/>
  <c r="A3805" i="23"/>
  <c r="AH3802" i="23"/>
  <c r="AE3802" i="23"/>
  <c r="AB3802" i="23"/>
  <c r="AA3802" i="23"/>
  <c r="Z3802" i="23"/>
  <c r="A3802" i="23"/>
  <c r="AH3801" i="23"/>
  <c r="AE3801" i="23"/>
  <c r="AB3801" i="23"/>
  <c r="AA3801" i="23"/>
  <c r="Z3801" i="23"/>
  <c r="A3801" i="23"/>
  <c r="AH3796" i="23"/>
  <c r="AE3796" i="23"/>
  <c r="AB3796" i="23"/>
  <c r="AA3796" i="23"/>
  <c r="Z3796" i="23"/>
  <c r="A3796" i="23"/>
  <c r="AH3804" i="23"/>
  <c r="AE3804" i="23"/>
  <c r="AB3804" i="23"/>
  <c r="AA3804" i="23"/>
  <c r="Z3804" i="23"/>
  <c r="A3804" i="23"/>
  <c r="AH3795" i="23"/>
  <c r="AE3795" i="23"/>
  <c r="AB3795" i="23"/>
  <c r="AA3795" i="23"/>
  <c r="Z3795" i="23"/>
  <c r="A3795" i="23"/>
  <c r="AH3786" i="23"/>
  <c r="AE3786" i="23"/>
  <c r="AB3786" i="23"/>
  <c r="AA3786" i="23"/>
  <c r="Z3786" i="23"/>
  <c r="A3786" i="23"/>
  <c r="AH3785" i="23"/>
  <c r="AE3785" i="23"/>
  <c r="AB3785" i="23"/>
  <c r="AA3785" i="23"/>
  <c r="Z3785" i="23"/>
  <c r="A3785" i="23"/>
  <c r="AH3794" i="23"/>
  <c r="AE3794" i="23"/>
  <c r="AB3794" i="23"/>
  <c r="AA3794" i="23"/>
  <c r="Z3794" i="23"/>
  <c r="A3794" i="23"/>
  <c r="AH3787" i="23"/>
  <c r="AE3787" i="23"/>
  <c r="AB3787" i="23"/>
  <c r="AA3787" i="23"/>
  <c r="Z3787" i="23"/>
  <c r="A3787" i="23"/>
  <c r="AH3788" i="23"/>
  <c r="AE3788" i="23"/>
  <c r="AB3788" i="23"/>
  <c r="AA3788" i="23"/>
  <c r="Z3788" i="23"/>
  <c r="A3788" i="23"/>
  <c r="AH3791" i="23"/>
  <c r="AE3791" i="23"/>
  <c r="AB3791" i="23"/>
  <c r="AA3791" i="23"/>
  <c r="Z3791" i="23"/>
  <c r="A3791" i="23"/>
  <c r="AH3793" i="23"/>
  <c r="AE3793" i="23"/>
  <c r="AB3793" i="23"/>
  <c r="AA3793" i="23"/>
  <c r="Z3793" i="23"/>
  <c r="A3793" i="23"/>
  <c r="AH3790" i="23"/>
  <c r="AE3790" i="23"/>
  <c r="AB3790" i="23"/>
  <c r="AA3790" i="23"/>
  <c r="Z3790" i="23"/>
  <c r="A3790" i="23"/>
  <c r="AH3789" i="23"/>
  <c r="AE3789" i="23"/>
  <c r="AB3789" i="23"/>
  <c r="AA3789" i="23"/>
  <c r="Z3789" i="23"/>
  <c r="A3789" i="23"/>
  <c r="AH3784" i="23"/>
  <c r="AE3784" i="23"/>
  <c r="AB3784" i="23"/>
  <c r="AA3784" i="23"/>
  <c r="Z3784" i="23"/>
  <c r="A3784" i="23"/>
  <c r="AH3792" i="23"/>
  <c r="AE3792" i="23"/>
  <c r="AB3792" i="23"/>
  <c r="AA3792" i="23"/>
  <c r="Z3792" i="23"/>
  <c r="A3792" i="23"/>
  <c r="AH3783" i="23"/>
  <c r="AE3783" i="23"/>
  <c r="AB3783" i="23"/>
  <c r="AA3783" i="23"/>
  <c r="Z3783" i="23"/>
  <c r="A3783" i="23"/>
  <c r="AH3774" i="23"/>
  <c r="AE3774" i="23"/>
  <c r="AB3774" i="23"/>
  <c r="AA3774" i="23"/>
  <c r="Z3774" i="23"/>
  <c r="A3774" i="23"/>
  <c r="AH3773" i="23"/>
  <c r="AE3773" i="23"/>
  <c r="AB3773" i="23"/>
  <c r="AA3773" i="23"/>
  <c r="Z3773" i="23"/>
  <c r="A3773" i="23"/>
  <c r="AH3782" i="23"/>
  <c r="AE3782" i="23"/>
  <c r="AB3782" i="23"/>
  <c r="AA3782" i="23"/>
  <c r="Z3782" i="23"/>
  <c r="A3782" i="23"/>
  <c r="AH3775" i="23"/>
  <c r="AE3775" i="23"/>
  <c r="AB3775" i="23"/>
  <c r="AA3775" i="23"/>
  <c r="Z3775" i="23"/>
  <c r="A3775" i="23"/>
  <c r="AH3776" i="23"/>
  <c r="AE3776" i="23"/>
  <c r="AB3776" i="23"/>
  <c r="AA3776" i="23"/>
  <c r="Z3776" i="23"/>
  <c r="A3776" i="23"/>
  <c r="AH3779" i="23"/>
  <c r="AE3779" i="23"/>
  <c r="AB3779" i="23"/>
  <c r="AA3779" i="23"/>
  <c r="Z3779" i="23"/>
  <c r="A3779" i="23"/>
  <c r="AH3781" i="23"/>
  <c r="AE3781" i="23"/>
  <c r="AB3781" i="23"/>
  <c r="AA3781" i="23"/>
  <c r="Z3781" i="23"/>
  <c r="A3781" i="23"/>
  <c r="AH3778" i="23"/>
  <c r="AE3778" i="23"/>
  <c r="AB3778" i="23"/>
  <c r="AA3778" i="23"/>
  <c r="Z3778" i="23"/>
  <c r="A3778" i="23"/>
  <c r="AH3777" i="23"/>
  <c r="AE3777" i="23"/>
  <c r="AB3777" i="23"/>
  <c r="AA3777" i="23"/>
  <c r="Z3777" i="23"/>
  <c r="A3777" i="23"/>
  <c r="AH3772" i="23"/>
  <c r="AE3772" i="23"/>
  <c r="AB3772" i="23"/>
  <c r="AA3772" i="23"/>
  <c r="Z3772" i="23"/>
  <c r="A3772" i="23"/>
  <c r="AH3780" i="23"/>
  <c r="AE3780" i="23"/>
  <c r="AB3780" i="23"/>
  <c r="AA3780" i="23"/>
  <c r="Z3780" i="23"/>
  <c r="A3780" i="23"/>
  <c r="AH3771" i="23"/>
  <c r="AE3771" i="23"/>
  <c r="AB3771" i="23"/>
  <c r="AA3771" i="23"/>
  <c r="Z3771" i="23"/>
  <c r="A3771" i="23"/>
  <c r="AH3762" i="23"/>
  <c r="AE3762" i="23"/>
  <c r="AB3762" i="23"/>
  <c r="AA3762" i="23"/>
  <c r="Z3762" i="23"/>
  <c r="A3762" i="23"/>
  <c r="AH3761" i="23"/>
  <c r="AE3761" i="23"/>
  <c r="AB3761" i="23"/>
  <c r="AA3761" i="23"/>
  <c r="Z3761" i="23"/>
  <c r="A3761" i="23"/>
  <c r="AH3770" i="23"/>
  <c r="AE3770" i="23"/>
  <c r="AB3770" i="23"/>
  <c r="AA3770" i="23"/>
  <c r="Z3770" i="23"/>
  <c r="A3770" i="23"/>
  <c r="AH3763" i="23"/>
  <c r="AE3763" i="23"/>
  <c r="AB3763" i="23"/>
  <c r="AA3763" i="23"/>
  <c r="Z3763" i="23"/>
  <c r="A3763" i="23"/>
  <c r="AH3764" i="23"/>
  <c r="AE3764" i="23"/>
  <c r="AB3764" i="23"/>
  <c r="AA3764" i="23"/>
  <c r="Z3764" i="23"/>
  <c r="A3764" i="23"/>
  <c r="AH3767" i="23"/>
  <c r="AE3767" i="23"/>
  <c r="AB3767" i="23"/>
  <c r="AA3767" i="23"/>
  <c r="Z3767" i="23"/>
  <c r="A3767" i="23"/>
  <c r="AH3769" i="23"/>
  <c r="AE3769" i="23"/>
  <c r="AB3769" i="23"/>
  <c r="AA3769" i="23"/>
  <c r="Z3769" i="23"/>
  <c r="A3769" i="23"/>
  <c r="AH3766" i="23"/>
  <c r="AE3766" i="23"/>
  <c r="AB3766" i="23"/>
  <c r="AA3766" i="23"/>
  <c r="Z3766" i="23"/>
  <c r="A3766" i="23"/>
  <c r="AH3765" i="23"/>
  <c r="AE3765" i="23"/>
  <c r="AB3765" i="23"/>
  <c r="AA3765" i="23"/>
  <c r="Z3765" i="23"/>
  <c r="A3765" i="23"/>
  <c r="AH3760" i="23"/>
  <c r="AE3760" i="23"/>
  <c r="AB3760" i="23"/>
  <c r="AA3760" i="23"/>
  <c r="Z3760" i="23"/>
  <c r="A3760" i="23"/>
  <c r="AH3768" i="23"/>
  <c r="AE3768" i="23"/>
  <c r="AB3768" i="23"/>
  <c r="AA3768" i="23"/>
  <c r="Z3768" i="23"/>
  <c r="A3768" i="23"/>
  <c r="AH3759" i="23"/>
  <c r="AE3759" i="23"/>
  <c r="AB3759" i="23"/>
  <c r="AA3759" i="23"/>
  <c r="Z3759" i="23"/>
  <c r="A3759" i="23"/>
  <c r="AH3750" i="23"/>
  <c r="AE3750" i="23"/>
  <c r="AB3750" i="23"/>
  <c r="AA3750" i="23"/>
  <c r="Z3750" i="23"/>
  <c r="A3750" i="23"/>
  <c r="AH3749" i="23"/>
  <c r="AE3749" i="23"/>
  <c r="AB3749" i="23"/>
  <c r="AA3749" i="23"/>
  <c r="Z3749" i="23"/>
  <c r="A3749" i="23"/>
  <c r="AH3758" i="23"/>
  <c r="AE3758" i="23"/>
  <c r="AB3758" i="23"/>
  <c r="AA3758" i="23"/>
  <c r="Z3758" i="23"/>
  <c r="A3758" i="23"/>
  <c r="AH3751" i="23"/>
  <c r="AE3751" i="23"/>
  <c r="AB3751" i="23"/>
  <c r="AA3751" i="23"/>
  <c r="Z3751" i="23"/>
  <c r="A3751" i="23"/>
  <c r="AH3752" i="23"/>
  <c r="AE3752" i="23"/>
  <c r="AB3752" i="23"/>
  <c r="AA3752" i="23"/>
  <c r="Z3752" i="23"/>
  <c r="A3752" i="23"/>
  <c r="AH3755" i="23"/>
  <c r="AE3755" i="23"/>
  <c r="AB3755" i="23"/>
  <c r="AA3755" i="23"/>
  <c r="Z3755" i="23"/>
  <c r="A3755" i="23"/>
  <c r="AH3757" i="23"/>
  <c r="AE3757" i="23"/>
  <c r="AB3757" i="23"/>
  <c r="AA3757" i="23"/>
  <c r="Z3757" i="23"/>
  <c r="A3757" i="23"/>
  <c r="AH3754" i="23"/>
  <c r="AE3754" i="23"/>
  <c r="AB3754" i="23"/>
  <c r="AA3754" i="23"/>
  <c r="Z3754" i="23"/>
  <c r="A3754" i="23"/>
  <c r="AH3753" i="23"/>
  <c r="AE3753" i="23"/>
  <c r="AB3753" i="23"/>
  <c r="AA3753" i="23"/>
  <c r="Z3753" i="23"/>
  <c r="A3753" i="23"/>
  <c r="AH3748" i="23"/>
  <c r="AE3748" i="23"/>
  <c r="AB3748" i="23"/>
  <c r="AA3748" i="23"/>
  <c r="Z3748" i="23"/>
  <c r="A3748" i="23"/>
  <c r="AH3756" i="23"/>
  <c r="AE3756" i="23"/>
  <c r="AB3756" i="23"/>
  <c r="AA3756" i="23"/>
  <c r="Z3756" i="23"/>
  <c r="A3756" i="23"/>
  <c r="AH3747" i="23"/>
  <c r="AE3747" i="23"/>
  <c r="AB3747" i="23"/>
  <c r="AA3747" i="23"/>
  <c r="Z3747" i="23"/>
  <c r="A3747" i="23"/>
  <c r="AH3738" i="23"/>
  <c r="AE3738" i="23"/>
  <c r="AB3738" i="23"/>
  <c r="AA3738" i="23"/>
  <c r="Z3738" i="23"/>
  <c r="A3738" i="23"/>
  <c r="AH3737" i="23"/>
  <c r="AE3737" i="23"/>
  <c r="AB3737" i="23"/>
  <c r="AA3737" i="23"/>
  <c r="Z3737" i="23"/>
  <c r="A3737" i="23"/>
  <c r="AH3746" i="23"/>
  <c r="AE3746" i="23"/>
  <c r="AB3746" i="23"/>
  <c r="AA3746" i="23"/>
  <c r="Z3746" i="23"/>
  <c r="A3746" i="23"/>
  <c r="AH3739" i="23"/>
  <c r="AE3739" i="23"/>
  <c r="AB3739" i="23"/>
  <c r="AA3739" i="23"/>
  <c r="Z3739" i="23"/>
  <c r="A3739" i="23"/>
  <c r="AH3740" i="23"/>
  <c r="AE3740" i="23"/>
  <c r="AB3740" i="23"/>
  <c r="AA3740" i="23"/>
  <c r="Z3740" i="23"/>
  <c r="A3740" i="23"/>
  <c r="AH3743" i="23"/>
  <c r="AE3743" i="23"/>
  <c r="AB3743" i="23"/>
  <c r="AA3743" i="23"/>
  <c r="Z3743" i="23"/>
  <c r="A3743" i="23"/>
  <c r="AH3745" i="23"/>
  <c r="AE3745" i="23"/>
  <c r="AB3745" i="23"/>
  <c r="AA3745" i="23"/>
  <c r="Z3745" i="23"/>
  <c r="A3745" i="23"/>
  <c r="AH3742" i="23"/>
  <c r="AE3742" i="23"/>
  <c r="AB3742" i="23"/>
  <c r="AA3742" i="23"/>
  <c r="Z3742" i="23"/>
  <c r="A3742" i="23"/>
  <c r="AH3741" i="23"/>
  <c r="AE3741" i="23"/>
  <c r="AB3741" i="23"/>
  <c r="AA3741" i="23"/>
  <c r="Z3741" i="23"/>
  <c r="A3741" i="23"/>
  <c r="AH3736" i="23"/>
  <c r="AE3736" i="23"/>
  <c r="AB3736" i="23"/>
  <c r="AA3736" i="23"/>
  <c r="Z3736" i="23"/>
  <c r="A3736" i="23"/>
  <c r="AH3744" i="23"/>
  <c r="AE3744" i="23"/>
  <c r="AB3744" i="23"/>
  <c r="AA3744" i="23"/>
  <c r="Z3744" i="23"/>
  <c r="A3744" i="23"/>
  <c r="AH3735" i="23"/>
  <c r="AE3735" i="23"/>
  <c r="AB3735" i="23"/>
  <c r="AA3735" i="23"/>
  <c r="Z3735" i="23"/>
  <c r="A3735" i="23"/>
  <c r="AH3726" i="23"/>
  <c r="AE3726" i="23"/>
  <c r="AB3726" i="23"/>
  <c r="AA3726" i="23"/>
  <c r="Z3726" i="23"/>
  <c r="A3726" i="23"/>
  <c r="AH3725" i="23"/>
  <c r="AE3725" i="23"/>
  <c r="AB3725" i="23"/>
  <c r="AA3725" i="23"/>
  <c r="Z3725" i="23"/>
  <c r="A3725" i="23"/>
  <c r="AH3734" i="23"/>
  <c r="AE3734" i="23"/>
  <c r="AB3734" i="23"/>
  <c r="AA3734" i="23"/>
  <c r="Z3734" i="23"/>
  <c r="A3734" i="23"/>
  <c r="AH3727" i="23"/>
  <c r="AE3727" i="23"/>
  <c r="AB3727" i="23"/>
  <c r="AA3727" i="23"/>
  <c r="Z3727" i="23"/>
  <c r="A3727" i="23"/>
  <c r="AH3728" i="23"/>
  <c r="AE3728" i="23"/>
  <c r="AB3728" i="23"/>
  <c r="AA3728" i="23"/>
  <c r="Z3728" i="23"/>
  <c r="A3728" i="23"/>
  <c r="AH3731" i="23"/>
  <c r="AE3731" i="23"/>
  <c r="AB3731" i="23"/>
  <c r="AA3731" i="23"/>
  <c r="Z3731" i="23"/>
  <c r="A3731" i="23"/>
  <c r="AH3733" i="23"/>
  <c r="AE3733" i="23"/>
  <c r="AB3733" i="23"/>
  <c r="AA3733" i="23"/>
  <c r="Z3733" i="23"/>
  <c r="A3733" i="23"/>
  <c r="AH3730" i="23"/>
  <c r="AE3730" i="23"/>
  <c r="AB3730" i="23"/>
  <c r="AA3730" i="23"/>
  <c r="Z3730" i="23"/>
  <c r="A3730" i="23"/>
  <c r="AH3729" i="23"/>
  <c r="AE3729" i="23"/>
  <c r="AB3729" i="23"/>
  <c r="AA3729" i="23"/>
  <c r="Z3729" i="23"/>
  <c r="A3729" i="23"/>
  <c r="AI3724" i="23"/>
  <c r="AB3724" i="23"/>
  <c r="Z3724" i="23"/>
  <c r="A3724" i="23"/>
  <c r="AI3732" i="23"/>
  <c r="AB3732" i="23"/>
  <c r="Z3732" i="23"/>
  <c r="A3732" i="23"/>
  <c r="AI3723" i="23"/>
  <c r="AB3723" i="23"/>
  <c r="Z3723" i="23"/>
  <c r="A3723" i="23"/>
  <c r="AI3714" i="23"/>
  <c r="AB3714" i="23"/>
  <c r="Z3714" i="23"/>
  <c r="A3714" i="23"/>
  <c r="AI3713" i="23"/>
  <c r="AB3713" i="23"/>
  <c r="Z3713" i="23"/>
  <c r="A3713" i="23"/>
  <c r="AI3722" i="23"/>
  <c r="AB3722" i="23"/>
  <c r="Z3722" i="23"/>
  <c r="A3722" i="23"/>
  <c r="AI3715" i="23"/>
  <c r="AB3715" i="23"/>
  <c r="Z3715" i="23"/>
  <c r="A3715" i="23"/>
  <c r="AI3716" i="23"/>
  <c r="AB3716" i="23"/>
  <c r="Z3716" i="23"/>
  <c r="A3716" i="23"/>
  <c r="AI3719" i="23"/>
  <c r="AB3719" i="23"/>
  <c r="Z3719" i="23"/>
  <c r="A3719" i="23"/>
  <c r="AI3721" i="23"/>
  <c r="AB3721" i="23"/>
  <c r="Z3721" i="23"/>
  <c r="A3721" i="23"/>
  <c r="AI3718" i="23"/>
  <c r="AB3718" i="23"/>
  <c r="Z3718" i="23"/>
  <c r="A3718" i="23"/>
  <c r="AI3717" i="23"/>
  <c r="AB3717" i="23"/>
  <c r="Z3717" i="23"/>
  <c r="A3717" i="23"/>
  <c r="AH3712" i="23"/>
  <c r="AE3712" i="23"/>
  <c r="AB3712" i="23"/>
  <c r="AA3712" i="23"/>
  <c r="Z3712" i="23"/>
  <c r="A3712" i="23"/>
  <c r="AH3720" i="23"/>
  <c r="AE3720" i="23"/>
  <c r="AB3720" i="23"/>
  <c r="AA3720" i="23"/>
  <c r="Z3720" i="23"/>
  <c r="A3720" i="23"/>
  <c r="AH3711" i="23"/>
  <c r="AE3711" i="23"/>
  <c r="AB3711" i="23"/>
  <c r="AA3711" i="23"/>
  <c r="Z3711" i="23"/>
  <c r="A3711" i="23"/>
  <c r="AH3702" i="23"/>
  <c r="AE3702" i="23"/>
  <c r="AB3702" i="23"/>
  <c r="AA3702" i="23"/>
  <c r="Z3702" i="23"/>
  <c r="A3702" i="23"/>
  <c r="AH3701" i="23"/>
  <c r="AE3701" i="23"/>
  <c r="AB3701" i="23"/>
  <c r="AA3701" i="23"/>
  <c r="Z3701" i="23"/>
  <c r="A3701" i="23"/>
  <c r="AH3710" i="23"/>
  <c r="AE3710" i="23"/>
  <c r="AB3710" i="23"/>
  <c r="AA3710" i="23"/>
  <c r="Z3710" i="23"/>
  <c r="A3710" i="23"/>
  <c r="AH3703" i="23"/>
  <c r="AE3703" i="23"/>
  <c r="AB3703" i="23"/>
  <c r="AA3703" i="23"/>
  <c r="Z3703" i="23"/>
  <c r="A3703" i="23"/>
  <c r="AH3704" i="23"/>
  <c r="AE3704" i="23"/>
  <c r="AB3704" i="23"/>
  <c r="AA3704" i="23"/>
  <c r="Z3704" i="23"/>
  <c r="A3704" i="23"/>
  <c r="AH3707" i="23"/>
  <c r="AE3707" i="23"/>
  <c r="AB3707" i="23"/>
  <c r="AA3707" i="23"/>
  <c r="Z3707" i="23"/>
  <c r="A3707" i="23"/>
  <c r="AH3709" i="23"/>
  <c r="AE3709" i="23"/>
  <c r="AB3709" i="23"/>
  <c r="AA3709" i="23"/>
  <c r="Z3709" i="23"/>
  <c r="A3709" i="23"/>
  <c r="AH3706" i="23"/>
  <c r="AE3706" i="23"/>
  <c r="AB3706" i="23"/>
  <c r="AA3706" i="23"/>
  <c r="Z3706" i="23"/>
  <c r="A3706" i="23"/>
  <c r="AH3705" i="23"/>
  <c r="AE3705" i="23"/>
  <c r="AB3705" i="23"/>
  <c r="AA3705" i="23"/>
  <c r="Z3705" i="23"/>
  <c r="A3705" i="23"/>
  <c r="AH3700" i="23"/>
  <c r="AE3700" i="23"/>
  <c r="AB3700" i="23"/>
  <c r="AA3700" i="23"/>
  <c r="Z3700" i="23"/>
  <c r="A3700" i="23"/>
  <c r="AH3708" i="23"/>
  <c r="AE3708" i="23"/>
  <c r="AB3708" i="23"/>
  <c r="AA3708" i="23"/>
  <c r="Z3708" i="23"/>
  <c r="A3708" i="23"/>
  <c r="AH3699" i="23"/>
  <c r="AE3699" i="23"/>
  <c r="AB3699" i="23"/>
  <c r="AA3699" i="23"/>
  <c r="Z3699" i="23"/>
  <c r="A3699" i="23"/>
  <c r="AH3690" i="23"/>
  <c r="AE3690" i="23"/>
  <c r="AB3690" i="23"/>
  <c r="AA3690" i="23"/>
  <c r="Z3690" i="23"/>
  <c r="A3690" i="23"/>
  <c r="AH3689" i="23"/>
  <c r="AE3689" i="23"/>
  <c r="AB3689" i="23"/>
  <c r="AA3689" i="23"/>
  <c r="Z3689" i="23"/>
  <c r="A3689" i="23"/>
  <c r="AH3698" i="23"/>
  <c r="AE3698" i="23"/>
  <c r="AB3698" i="23"/>
  <c r="AA3698" i="23"/>
  <c r="Z3698" i="23"/>
  <c r="A3698" i="23"/>
  <c r="AH3691" i="23"/>
  <c r="AE3691" i="23"/>
  <c r="AB3691" i="23"/>
  <c r="AA3691" i="23"/>
  <c r="Z3691" i="23"/>
  <c r="A3691" i="23"/>
  <c r="AH3692" i="23"/>
  <c r="AE3692" i="23"/>
  <c r="AB3692" i="23"/>
  <c r="AA3692" i="23"/>
  <c r="Z3692" i="23"/>
  <c r="A3692" i="23"/>
  <c r="AH3695" i="23"/>
  <c r="AE3695" i="23"/>
  <c r="AB3695" i="23"/>
  <c r="AA3695" i="23"/>
  <c r="Z3695" i="23"/>
  <c r="A3695" i="23"/>
  <c r="AH3697" i="23"/>
  <c r="AE3697" i="23"/>
  <c r="AB3697" i="23"/>
  <c r="AA3697" i="23"/>
  <c r="Z3697" i="23"/>
  <c r="A3697" i="23"/>
  <c r="AH3694" i="23"/>
  <c r="AE3694" i="23"/>
  <c r="AB3694" i="23"/>
  <c r="AA3694" i="23"/>
  <c r="Z3694" i="23"/>
  <c r="A3694" i="23"/>
  <c r="AH3693" i="23"/>
  <c r="AE3693" i="23"/>
  <c r="AB3693" i="23"/>
  <c r="AA3693" i="23"/>
  <c r="Z3693" i="23"/>
  <c r="A3693" i="23"/>
  <c r="AH3688" i="23"/>
  <c r="AE3688" i="23"/>
  <c r="AB3688" i="23"/>
  <c r="AA3688" i="23"/>
  <c r="Z3688" i="23"/>
  <c r="A3688" i="23"/>
  <c r="AH3696" i="23"/>
  <c r="AE3696" i="23"/>
  <c r="AB3696" i="23"/>
  <c r="AA3696" i="23"/>
  <c r="Z3696" i="23"/>
  <c r="A3696" i="23"/>
  <c r="AH3687" i="23"/>
  <c r="AE3687" i="23"/>
  <c r="AB3687" i="23"/>
  <c r="AA3687" i="23"/>
  <c r="Z3687" i="23"/>
  <c r="A3687" i="23"/>
  <c r="AH3678" i="23"/>
  <c r="AE3678" i="23"/>
  <c r="AB3678" i="23"/>
  <c r="AA3678" i="23"/>
  <c r="Z3678" i="23"/>
  <c r="A3678" i="23"/>
  <c r="AH3677" i="23"/>
  <c r="AE3677" i="23"/>
  <c r="AB3677" i="23"/>
  <c r="AA3677" i="23"/>
  <c r="Z3677" i="23"/>
  <c r="A3677" i="23"/>
  <c r="AH3686" i="23"/>
  <c r="AE3686" i="23"/>
  <c r="AB3686" i="23"/>
  <c r="AA3686" i="23"/>
  <c r="Z3686" i="23"/>
  <c r="A3686" i="23"/>
  <c r="AH3679" i="23"/>
  <c r="AE3679" i="23"/>
  <c r="AB3679" i="23"/>
  <c r="AA3679" i="23"/>
  <c r="Z3679" i="23"/>
  <c r="A3679" i="23"/>
  <c r="AH3680" i="23"/>
  <c r="AE3680" i="23"/>
  <c r="AB3680" i="23"/>
  <c r="AA3680" i="23"/>
  <c r="Z3680" i="23"/>
  <c r="A3680" i="23"/>
  <c r="AH3683" i="23"/>
  <c r="AE3683" i="23"/>
  <c r="AB3683" i="23"/>
  <c r="AA3683" i="23"/>
  <c r="Z3683" i="23"/>
  <c r="A3683" i="23"/>
  <c r="AH3685" i="23"/>
  <c r="AE3685" i="23"/>
  <c r="AB3685" i="23"/>
  <c r="AA3685" i="23"/>
  <c r="Z3685" i="23"/>
  <c r="A3685" i="23"/>
  <c r="AH3682" i="23"/>
  <c r="AE3682" i="23"/>
  <c r="AB3682" i="23"/>
  <c r="AA3682" i="23"/>
  <c r="Z3682" i="23"/>
  <c r="A3682" i="23"/>
  <c r="AH3681" i="23"/>
  <c r="AE3681" i="23"/>
  <c r="AB3681" i="23"/>
  <c r="AA3681" i="23"/>
  <c r="Z3681" i="23"/>
  <c r="A3681" i="23"/>
  <c r="AH3676" i="23"/>
  <c r="AE3676" i="23"/>
  <c r="AB3676" i="23"/>
  <c r="AA3676" i="23"/>
  <c r="Z3676" i="23"/>
  <c r="A3676" i="23"/>
  <c r="AH3684" i="23"/>
  <c r="AE3684" i="23"/>
  <c r="AB3684" i="23"/>
  <c r="AA3684" i="23"/>
  <c r="Z3684" i="23"/>
  <c r="A3684" i="23"/>
  <c r="AH3675" i="23"/>
  <c r="AE3675" i="23"/>
  <c r="AB3675" i="23"/>
  <c r="AA3675" i="23"/>
  <c r="Z3675" i="23"/>
  <c r="A3675" i="23"/>
  <c r="AH3666" i="23"/>
  <c r="AE3666" i="23"/>
  <c r="AB3666" i="23"/>
  <c r="AA3666" i="23"/>
  <c r="Z3666" i="23"/>
  <c r="A3666" i="23"/>
  <c r="AH3665" i="23"/>
  <c r="AE3665" i="23"/>
  <c r="AB3665" i="23"/>
  <c r="AA3665" i="23"/>
  <c r="Z3665" i="23"/>
  <c r="A3665" i="23"/>
  <c r="AH3674" i="23"/>
  <c r="AE3674" i="23"/>
  <c r="AB3674" i="23"/>
  <c r="AA3674" i="23"/>
  <c r="Z3674" i="23"/>
  <c r="A3674" i="23"/>
  <c r="AH3667" i="23"/>
  <c r="AE3667" i="23"/>
  <c r="AB3667" i="23"/>
  <c r="AA3667" i="23"/>
  <c r="Z3667" i="23"/>
  <c r="A3667" i="23"/>
  <c r="AH3668" i="23"/>
  <c r="AE3668" i="23"/>
  <c r="AB3668" i="23"/>
  <c r="AA3668" i="23"/>
  <c r="Z3668" i="23"/>
  <c r="A3668" i="23"/>
  <c r="AH3671" i="23"/>
  <c r="AE3671" i="23"/>
  <c r="AB3671" i="23"/>
  <c r="AA3671" i="23"/>
  <c r="Z3671" i="23"/>
  <c r="A3671" i="23"/>
  <c r="AH3673" i="23"/>
  <c r="AE3673" i="23"/>
  <c r="AB3673" i="23"/>
  <c r="AA3673" i="23"/>
  <c r="Z3673" i="23"/>
  <c r="A3673" i="23"/>
  <c r="AH3670" i="23"/>
  <c r="AE3670" i="23"/>
  <c r="AB3670" i="23"/>
  <c r="AA3670" i="23"/>
  <c r="Z3670" i="23"/>
  <c r="A3670" i="23"/>
  <c r="AH3669" i="23"/>
  <c r="AE3669" i="23"/>
  <c r="AB3669" i="23"/>
  <c r="AA3669" i="23"/>
  <c r="Z3669" i="23"/>
  <c r="A3669" i="23"/>
  <c r="AH3664" i="23"/>
  <c r="AE3664" i="23"/>
  <c r="AB3664" i="23"/>
  <c r="AA3664" i="23"/>
  <c r="Z3664" i="23"/>
  <c r="A3664" i="23"/>
  <c r="AH3672" i="23"/>
  <c r="AE3672" i="23"/>
  <c r="AB3672" i="23"/>
  <c r="AA3672" i="23"/>
  <c r="Z3672" i="23"/>
  <c r="A3672" i="23"/>
  <c r="AH3663" i="23"/>
  <c r="AE3663" i="23"/>
  <c r="AB3663" i="23"/>
  <c r="AA3663" i="23"/>
  <c r="Z3663" i="23"/>
  <c r="A3663" i="23"/>
  <c r="AH3654" i="23"/>
  <c r="AE3654" i="23"/>
  <c r="AB3654" i="23"/>
  <c r="AA3654" i="23"/>
  <c r="Z3654" i="23"/>
  <c r="A3654" i="23"/>
  <c r="AH3653" i="23"/>
  <c r="AE3653" i="23"/>
  <c r="AB3653" i="23"/>
  <c r="AA3653" i="23"/>
  <c r="Z3653" i="23"/>
  <c r="A3653" i="23"/>
  <c r="AH3662" i="23"/>
  <c r="AE3662" i="23"/>
  <c r="AB3662" i="23"/>
  <c r="AA3662" i="23"/>
  <c r="Z3662" i="23"/>
  <c r="A3662" i="23"/>
  <c r="AH3655" i="23"/>
  <c r="AE3655" i="23"/>
  <c r="AB3655" i="23"/>
  <c r="AA3655" i="23"/>
  <c r="Z3655" i="23"/>
  <c r="A3655" i="23"/>
  <c r="AH3656" i="23"/>
  <c r="AE3656" i="23"/>
  <c r="AB3656" i="23"/>
  <c r="AA3656" i="23"/>
  <c r="Z3656" i="23"/>
  <c r="A3656" i="23"/>
  <c r="AH3659" i="23"/>
  <c r="AE3659" i="23"/>
  <c r="AB3659" i="23"/>
  <c r="AA3659" i="23"/>
  <c r="Z3659" i="23"/>
  <c r="A3659" i="23"/>
  <c r="AH3661" i="23"/>
  <c r="AE3661" i="23"/>
  <c r="AB3661" i="23"/>
  <c r="AA3661" i="23"/>
  <c r="Z3661" i="23"/>
  <c r="A3661" i="23"/>
  <c r="AH3658" i="23"/>
  <c r="AE3658" i="23"/>
  <c r="AB3658" i="23"/>
  <c r="AA3658" i="23"/>
  <c r="Z3658" i="23"/>
  <c r="A3658" i="23"/>
  <c r="AH3657" i="23"/>
  <c r="AE3657" i="23"/>
  <c r="AB3657" i="23"/>
  <c r="AA3657" i="23"/>
  <c r="Z3657" i="23"/>
  <c r="A3657" i="23"/>
  <c r="AH3652" i="23"/>
  <c r="AE3652" i="23"/>
  <c r="AB3652" i="23"/>
  <c r="AA3652" i="23"/>
  <c r="Z3652" i="23"/>
  <c r="A3652" i="23"/>
  <c r="AH3660" i="23"/>
  <c r="AE3660" i="23"/>
  <c r="AB3660" i="23"/>
  <c r="AA3660" i="23"/>
  <c r="Z3660" i="23"/>
  <c r="A3660" i="23"/>
  <c r="AH3651" i="23"/>
  <c r="AE3651" i="23"/>
  <c r="AB3651" i="23"/>
  <c r="AA3651" i="23"/>
  <c r="Z3651" i="23"/>
  <c r="A3651" i="23"/>
  <c r="AH3642" i="23"/>
  <c r="AE3642" i="23"/>
  <c r="AB3642" i="23"/>
  <c r="AA3642" i="23"/>
  <c r="Z3642" i="23"/>
  <c r="A3642" i="23"/>
  <c r="AH3641" i="23"/>
  <c r="AE3641" i="23"/>
  <c r="AB3641" i="23"/>
  <c r="AA3641" i="23"/>
  <c r="Z3641" i="23"/>
  <c r="A3641" i="23"/>
  <c r="AH3650" i="23"/>
  <c r="AE3650" i="23"/>
  <c r="AB3650" i="23"/>
  <c r="AA3650" i="23"/>
  <c r="Z3650" i="23"/>
  <c r="A3650" i="23"/>
  <c r="AH3643" i="23"/>
  <c r="AE3643" i="23"/>
  <c r="AB3643" i="23"/>
  <c r="AA3643" i="23"/>
  <c r="Z3643" i="23"/>
  <c r="A3643" i="23"/>
  <c r="AH3644" i="23"/>
  <c r="AE3644" i="23"/>
  <c r="AB3644" i="23"/>
  <c r="AA3644" i="23"/>
  <c r="Z3644" i="23"/>
  <c r="A3644" i="23"/>
  <c r="AH3647" i="23"/>
  <c r="AE3647" i="23"/>
  <c r="AB3647" i="23"/>
  <c r="AA3647" i="23"/>
  <c r="Z3647" i="23"/>
  <c r="A3647" i="23"/>
  <c r="AH3649" i="23"/>
  <c r="AE3649" i="23"/>
  <c r="AB3649" i="23"/>
  <c r="AA3649" i="23"/>
  <c r="Z3649" i="23"/>
  <c r="A3649" i="23"/>
  <c r="AH3646" i="23"/>
  <c r="AE3646" i="23"/>
  <c r="AB3646" i="23"/>
  <c r="AA3646" i="23"/>
  <c r="Z3646" i="23"/>
  <c r="A3646" i="23"/>
  <c r="AH3645" i="23"/>
  <c r="AE3645" i="23"/>
  <c r="AB3645" i="23"/>
  <c r="AA3645" i="23"/>
  <c r="Z3645" i="23"/>
  <c r="A3645" i="23"/>
  <c r="AH3640" i="23"/>
  <c r="AE3640" i="23"/>
  <c r="AB3640" i="23"/>
  <c r="AA3640" i="23"/>
  <c r="Z3640" i="23"/>
  <c r="A3640" i="23"/>
  <c r="AH3648" i="23"/>
  <c r="AE3648" i="23"/>
  <c r="AB3648" i="23"/>
  <c r="AA3648" i="23"/>
  <c r="Z3648" i="23"/>
  <c r="A3648" i="23"/>
  <c r="AH3639" i="23"/>
  <c r="AE3639" i="23"/>
  <c r="AB3639" i="23"/>
  <c r="AA3639" i="23"/>
  <c r="Z3639" i="23"/>
  <c r="A3639" i="23"/>
  <c r="AH3630" i="23"/>
  <c r="AE3630" i="23"/>
  <c r="AB3630" i="23"/>
  <c r="AA3630" i="23"/>
  <c r="Z3630" i="23"/>
  <c r="A3630" i="23"/>
  <c r="AH3629" i="23"/>
  <c r="AE3629" i="23"/>
  <c r="AB3629" i="23"/>
  <c r="AA3629" i="23"/>
  <c r="Z3629" i="23"/>
  <c r="A3629" i="23"/>
  <c r="AH3638" i="23"/>
  <c r="AE3638" i="23"/>
  <c r="AB3638" i="23"/>
  <c r="AA3638" i="23"/>
  <c r="Z3638" i="23"/>
  <c r="A3638" i="23"/>
  <c r="AH3631" i="23"/>
  <c r="AE3631" i="23"/>
  <c r="AB3631" i="23"/>
  <c r="AA3631" i="23"/>
  <c r="Z3631" i="23"/>
  <c r="A3631" i="23"/>
  <c r="AH3632" i="23"/>
  <c r="AE3632" i="23"/>
  <c r="AB3632" i="23"/>
  <c r="AA3632" i="23"/>
  <c r="Z3632" i="23"/>
  <c r="A3632" i="23"/>
  <c r="AH3635" i="23"/>
  <c r="AE3635" i="23"/>
  <c r="AB3635" i="23"/>
  <c r="AA3635" i="23"/>
  <c r="Z3635" i="23"/>
  <c r="A3635" i="23"/>
  <c r="AH3637" i="23"/>
  <c r="AE3637" i="23"/>
  <c r="AB3637" i="23"/>
  <c r="AA3637" i="23"/>
  <c r="Z3637" i="23"/>
  <c r="A3637" i="23"/>
  <c r="AH3634" i="23"/>
  <c r="AE3634" i="23"/>
  <c r="AB3634" i="23"/>
  <c r="AA3634" i="23"/>
  <c r="Z3634" i="23"/>
  <c r="A3634" i="23"/>
  <c r="AH3633" i="23"/>
  <c r="AE3633" i="23"/>
  <c r="AB3633" i="23"/>
  <c r="AA3633" i="23"/>
  <c r="Z3633" i="23"/>
  <c r="A3633" i="23"/>
  <c r="AH3628" i="23"/>
  <c r="AE3628" i="23"/>
  <c r="AB3628" i="23"/>
  <c r="AA3628" i="23"/>
  <c r="Z3628" i="23"/>
  <c r="A3628" i="23"/>
  <c r="AH3636" i="23"/>
  <c r="AE3636" i="23"/>
  <c r="AB3636" i="23"/>
  <c r="AA3636" i="23"/>
  <c r="Z3636" i="23"/>
  <c r="A3636" i="23"/>
  <c r="AH3627" i="23"/>
  <c r="AE3627" i="23"/>
  <c r="AB3627" i="23"/>
  <c r="AA3627" i="23"/>
  <c r="Z3627" i="23"/>
  <c r="A3627" i="23"/>
  <c r="AH3618" i="23"/>
  <c r="AE3618" i="23"/>
  <c r="AB3618" i="23"/>
  <c r="AA3618" i="23"/>
  <c r="Z3618" i="23"/>
  <c r="A3618" i="23"/>
  <c r="AH3617" i="23"/>
  <c r="AE3617" i="23"/>
  <c r="AB3617" i="23"/>
  <c r="AA3617" i="23"/>
  <c r="Z3617" i="23"/>
  <c r="A3617" i="23"/>
  <c r="AH3626" i="23"/>
  <c r="AE3626" i="23"/>
  <c r="AB3626" i="23"/>
  <c r="AA3626" i="23"/>
  <c r="Z3626" i="23"/>
  <c r="A3626" i="23"/>
  <c r="AH3619" i="23"/>
  <c r="AE3619" i="23"/>
  <c r="AB3619" i="23"/>
  <c r="AA3619" i="23"/>
  <c r="Z3619" i="23"/>
  <c r="A3619" i="23"/>
  <c r="AH3620" i="23"/>
  <c r="AE3620" i="23"/>
  <c r="AB3620" i="23"/>
  <c r="AA3620" i="23"/>
  <c r="Z3620" i="23"/>
  <c r="A3620" i="23"/>
  <c r="AH3623" i="23"/>
  <c r="AE3623" i="23"/>
  <c r="AB3623" i="23"/>
  <c r="AA3623" i="23"/>
  <c r="Z3623" i="23"/>
  <c r="A3623" i="23"/>
  <c r="AH3625" i="23"/>
  <c r="AE3625" i="23"/>
  <c r="AB3625" i="23"/>
  <c r="AA3625" i="23"/>
  <c r="Z3625" i="23"/>
  <c r="A3625" i="23"/>
  <c r="AH3622" i="23"/>
  <c r="AE3622" i="23"/>
  <c r="AB3622" i="23"/>
  <c r="AA3622" i="23"/>
  <c r="Z3622" i="23"/>
  <c r="A3622" i="23"/>
  <c r="AH3621" i="23"/>
  <c r="AE3621" i="23"/>
  <c r="AB3621" i="23"/>
  <c r="AA3621" i="23"/>
  <c r="Z3621" i="23"/>
  <c r="A3621" i="23"/>
  <c r="AH3616" i="23"/>
  <c r="AE3616" i="23"/>
  <c r="AB3616" i="23"/>
  <c r="AA3616" i="23"/>
  <c r="Z3616" i="23"/>
  <c r="A3616" i="23"/>
  <c r="AH3624" i="23"/>
  <c r="AE3624" i="23"/>
  <c r="AB3624" i="23"/>
  <c r="AA3624" i="23"/>
  <c r="Z3624" i="23"/>
  <c r="A3624" i="23"/>
  <c r="AH3615" i="23"/>
  <c r="AE3615" i="23"/>
  <c r="AB3615" i="23"/>
  <c r="AA3615" i="23"/>
  <c r="Z3615" i="23"/>
  <c r="A3615" i="23"/>
  <c r="AH3606" i="23"/>
  <c r="AE3606" i="23"/>
  <c r="AB3606" i="23"/>
  <c r="AA3606" i="23"/>
  <c r="Z3606" i="23"/>
  <c r="A3606" i="23"/>
  <c r="AH3605" i="23"/>
  <c r="AE3605" i="23"/>
  <c r="AB3605" i="23"/>
  <c r="AA3605" i="23"/>
  <c r="Z3605" i="23"/>
  <c r="A3605" i="23"/>
  <c r="AH3614" i="23"/>
  <c r="AE3614" i="23"/>
  <c r="AB3614" i="23"/>
  <c r="AA3614" i="23"/>
  <c r="Z3614" i="23"/>
  <c r="A3614" i="23"/>
  <c r="AH3607" i="23"/>
  <c r="AE3607" i="23"/>
  <c r="AB3607" i="23"/>
  <c r="AA3607" i="23"/>
  <c r="Z3607" i="23"/>
  <c r="A3607" i="23"/>
  <c r="AH3608" i="23"/>
  <c r="AE3608" i="23"/>
  <c r="AB3608" i="23"/>
  <c r="AA3608" i="23"/>
  <c r="Z3608" i="23"/>
  <c r="A3608" i="23"/>
  <c r="AH3611" i="23"/>
  <c r="AE3611" i="23"/>
  <c r="AB3611" i="23"/>
  <c r="AA3611" i="23"/>
  <c r="Z3611" i="23"/>
  <c r="A3611" i="23"/>
  <c r="AH3613" i="23"/>
  <c r="AE3613" i="23"/>
  <c r="AB3613" i="23"/>
  <c r="AA3613" i="23"/>
  <c r="Z3613" i="23"/>
  <c r="A3613" i="23"/>
  <c r="AH3610" i="23"/>
  <c r="AE3610" i="23"/>
  <c r="AB3610" i="23"/>
  <c r="AA3610" i="23"/>
  <c r="Z3610" i="23"/>
  <c r="A3610" i="23"/>
  <c r="AH3609" i="23"/>
  <c r="AE3609" i="23"/>
  <c r="AB3609" i="23"/>
  <c r="AA3609" i="23"/>
  <c r="Z3609" i="23"/>
  <c r="A3609" i="23"/>
  <c r="AH3604" i="23"/>
  <c r="AE3604" i="23"/>
  <c r="AB3604" i="23"/>
  <c r="AA3604" i="23"/>
  <c r="Z3604" i="23"/>
  <c r="A3604" i="23"/>
  <c r="AH3612" i="23"/>
  <c r="AE3612" i="23"/>
  <c r="AB3612" i="23"/>
  <c r="AA3612" i="23"/>
  <c r="Z3612" i="23"/>
  <c r="A3612" i="23"/>
  <c r="AH3603" i="23"/>
  <c r="AE3603" i="23"/>
  <c r="AB3603" i="23"/>
  <c r="AA3603" i="23"/>
  <c r="Z3603" i="23"/>
  <c r="A3603" i="23"/>
  <c r="AH3594" i="23"/>
  <c r="AE3594" i="23"/>
  <c r="AB3594" i="23"/>
  <c r="AA3594" i="23"/>
  <c r="Z3594" i="23"/>
  <c r="A3594" i="23"/>
  <c r="AH3593" i="23"/>
  <c r="AE3593" i="23"/>
  <c r="AB3593" i="23"/>
  <c r="AA3593" i="23"/>
  <c r="Z3593" i="23"/>
  <c r="A3593" i="23"/>
  <c r="AH3602" i="23"/>
  <c r="AE3602" i="23"/>
  <c r="AB3602" i="23"/>
  <c r="AA3602" i="23"/>
  <c r="Z3602" i="23"/>
  <c r="A3602" i="23"/>
  <c r="AH3595" i="23"/>
  <c r="AE3595" i="23"/>
  <c r="AB3595" i="23"/>
  <c r="AA3595" i="23"/>
  <c r="Z3595" i="23"/>
  <c r="A3595" i="23"/>
  <c r="AH3596" i="23"/>
  <c r="AE3596" i="23"/>
  <c r="AB3596" i="23"/>
  <c r="AA3596" i="23"/>
  <c r="Z3596" i="23"/>
  <c r="A3596" i="23"/>
  <c r="AH3599" i="23"/>
  <c r="AE3599" i="23"/>
  <c r="AB3599" i="23"/>
  <c r="AA3599" i="23"/>
  <c r="Z3599" i="23"/>
  <c r="A3599" i="23"/>
  <c r="AH3601" i="23"/>
  <c r="AE3601" i="23"/>
  <c r="AB3601" i="23"/>
  <c r="AA3601" i="23"/>
  <c r="Z3601" i="23"/>
  <c r="A3601" i="23"/>
  <c r="AH3598" i="23"/>
  <c r="AE3598" i="23"/>
  <c r="AB3598" i="23"/>
  <c r="AA3598" i="23"/>
  <c r="Z3598" i="23"/>
  <c r="A3598" i="23"/>
  <c r="AH3597" i="23"/>
  <c r="AE3597" i="23"/>
  <c r="AB3597" i="23"/>
  <c r="AA3597" i="23"/>
  <c r="Z3597" i="23"/>
  <c r="A3597" i="23"/>
  <c r="AH3592" i="23"/>
  <c r="AE3592" i="23"/>
  <c r="AB3592" i="23"/>
  <c r="AA3592" i="23"/>
  <c r="Z3592" i="23"/>
  <c r="A3592" i="23"/>
  <c r="AH3600" i="23"/>
  <c r="AE3600" i="23"/>
  <c r="AB3600" i="23"/>
  <c r="AA3600" i="23"/>
  <c r="Z3600" i="23"/>
  <c r="A3600" i="23"/>
  <c r="AH3591" i="23"/>
  <c r="AE3591" i="23"/>
  <c r="AB3591" i="23"/>
  <c r="AA3591" i="23"/>
  <c r="Z3591" i="23"/>
  <c r="A3591" i="23"/>
  <c r="AH3582" i="23"/>
  <c r="AE3582" i="23"/>
  <c r="AB3582" i="23"/>
  <c r="AA3582" i="23"/>
  <c r="Z3582" i="23"/>
  <c r="A3582" i="23"/>
  <c r="AH3581" i="23"/>
  <c r="AE3581" i="23"/>
  <c r="AB3581" i="23"/>
  <c r="AA3581" i="23"/>
  <c r="Z3581" i="23"/>
  <c r="A3581" i="23"/>
  <c r="AH3590" i="23"/>
  <c r="AE3590" i="23"/>
  <c r="AB3590" i="23"/>
  <c r="AA3590" i="23"/>
  <c r="Z3590" i="23"/>
  <c r="A3590" i="23"/>
  <c r="AH3583" i="23"/>
  <c r="AE3583" i="23"/>
  <c r="AB3583" i="23"/>
  <c r="AA3583" i="23"/>
  <c r="Z3583" i="23"/>
  <c r="A3583" i="23"/>
  <c r="AH3584" i="23"/>
  <c r="AE3584" i="23"/>
  <c r="AB3584" i="23"/>
  <c r="AA3584" i="23"/>
  <c r="Z3584" i="23"/>
  <c r="A3584" i="23"/>
  <c r="AH3587" i="23"/>
  <c r="AE3587" i="23"/>
  <c r="AB3587" i="23"/>
  <c r="AA3587" i="23"/>
  <c r="Z3587" i="23"/>
  <c r="A3587" i="23"/>
  <c r="AH3589" i="23"/>
  <c r="AE3589" i="23"/>
  <c r="AB3589" i="23"/>
  <c r="AA3589" i="23"/>
  <c r="Z3589" i="23"/>
  <c r="A3589" i="23"/>
  <c r="AH3586" i="23"/>
  <c r="AE3586" i="23"/>
  <c r="AB3586" i="23"/>
  <c r="AA3586" i="23"/>
  <c r="Z3586" i="23"/>
  <c r="A3586" i="23"/>
  <c r="AH3585" i="23"/>
  <c r="AE3585" i="23"/>
  <c r="AB3585" i="23"/>
  <c r="AA3585" i="23"/>
  <c r="Z3585" i="23"/>
  <c r="A3585" i="23"/>
  <c r="AH3580" i="23"/>
  <c r="AE3580" i="23"/>
  <c r="AB3580" i="23"/>
  <c r="AA3580" i="23"/>
  <c r="Z3580" i="23"/>
  <c r="A3580" i="23"/>
  <c r="AH3588" i="23"/>
  <c r="AE3588" i="23"/>
  <c r="AB3588" i="23"/>
  <c r="AA3588" i="23"/>
  <c r="Z3588" i="23"/>
  <c r="A3588" i="23"/>
  <c r="AH3579" i="23"/>
  <c r="AE3579" i="23"/>
  <c r="AB3579" i="23"/>
  <c r="AA3579" i="23"/>
  <c r="Z3579" i="23"/>
  <c r="A3579" i="23"/>
  <c r="AH3570" i="23"/>
  <c r="AE3570" i="23"/>
  <c r="AB3570" i="23"/>
  <c r="AA3570" i="23"/>
  <c r="Z3570" i="23"/>
  <c r="A3570" i="23"/>
  <c r="AH3569" i="23"/>
  <c r="AE3569" i="23"/>
  <c r="AB3569" i="23"/>
  <c r="AA3569" i="23"/>
  <c r="Z3569" i="23"/>
  <c r="A3569" i="23"/>
  <c r="AH3578" i="23"/>
  <c r="AE3578" i="23"/>
  <c r="AB3578" i="23"/>
  <c r="AA3578" i="23"/>
  <c r="Z3578" i="23"/>
  <c r="A3578" i="23"/>
  <c r="AH3571" i="23"/>
  <c r="AE3571" i="23"/>
  <c r="AB3571" i="23"/>
  <c r="AA3571" i="23"/>
  <c r="Z3571" i="23"/>
  <c r="A3571" i="23"/>
  <c r="AH3572" i="23"/>
  <c r="AE3572" i="23"/>
  <c r="AB3572" i="23"/>
  <c r="AA3572" i="23"/>
  <c r="Z3572" i="23"/>
  <c r="A3572" i="23"/>
  <c r="AH3575" i="23"/>
  <c r="AE3575" i="23"/>
  <c r="AB3575" i="23"/>
  <c r="AA3575" i="23"/>
  <c r="Z3575" i="23"/>
  <c r="A3575" i="23"/>
  <c r="AH3577" i="23"/>
  <c r="AE3577" i="23"/>
  <c r="AB3577" i="23"/>
  <c r="AA3577" i="23"/>
  <c r="Z3577" i="23"/>
  <c r="A3577" i="23"/>
  <c r="AH3574" i="23"/>
  <c r="AE3574" i="23"/>
  <c r="AB3574" i="23"/>
  <c r="AA3574" i="23"/>
  <c r="Z3574" i="23"/>
  <c r="A3574" i="23"/>
  <c r="AH3573" i="23"/>
  <c r="AE3573" i="23"/>
  <c r="AB3573" i="23"/>
  <c r="AA3573" i="23"/>
  <c r="Z3573" i="23"/>
  <c r="A3573" i="23"/>
  <c r="AH3568" i="23"/>
  <c r="AE3568" i="23"/>
  <c r="AB3568" i="23"/>
  <c r="AA3568" i="23"/>
  <c r="Z3568" i="23"/>
  <c r="A3568" i="23"/>
  <c r="AH3576" i="23"/>
  <c r="AE3576" i="23"/>
  <c r="AB3576" i="23"/>
  <c r="AA3576" i="23"/>
  <c r="Z3576" i="23"/>
  <c r="A3576" i="23"/>
  <c r="AH3567" i="23"/>
  <c r="AE3567" i="23"/>
  <c r="AB3567" i="23"/>
  <c r="AA3567" i="23"/>
  <c r="Z3567" i="23"/>
  <c r="A3567" i="23"/>
  <c r="AH3558" i="23"/>
  <c r="AE3558" i="23"/>
  <c r="AB3558" i="23"/>
  <c r="AA3558" i="23"/>
  <c r="Z3558" i="23"/>
  <c r="A3558" i="23"/>
  <c r="AH3557" i="23"/>
  <c r="AE3557" i="23"/>
  <c r="AB3557" i="23"/>
  <c r="AA3557" i="23"/>
  <c r="Z3557" i="23"/>
  <c r="A3557" i="23"/>
  <c r="AH3566" i="23"/>
  <c r="AE3566" i="23"/>
  <c r="AB3566" i="23"/>
  <c r="AA3566" i="23"/>
  <c r="Z3566" i="23"/>
  <c r="A3566" i="23"/>
  <c r="AH3559" i="23"/>
  <c r="AE3559" i="23"/>
  <c r="AB3559" i="23"/>
  <c r="AA3559" i="23"/>
  <c r="Z3559" i="23"/>
  <c r="A3559" i="23"/>
  <c r="AH3560" i="23"/>
  <c r="AE3560" i="23"/>
  <c r="AB3560" i="23"/>
  <c r="AA3560" i="23"/>
  <c r="Z3560" i="23"/>
  <c r="A3560" i="23"/>
  <c r="AH3563" i="23"/>
  <c r="AE3563" i="23"/>
  <c r="AB3563" i="23"/>
  <c r="AA3563" i="23"/>
  <c r="Z3563" i="23"/>
  <c r="A3563" i="23"/>
  <c r="AH3565" i="23"/>
  <c r="AE3565" i="23"/>
  <c r="AB3565" i="23"/>
  <c r="AA3565" i="23"/>
  <c r="Z3565" i="23"/>
  <c r="A3565" i="23"/>
  <c r="AH3562" i="23"/>
  <c r="AE3562" i="23"/>
  <c r="AB3562" i="23"/>
  <c r="AA3562" i="23"/>
  <c r="Z3562" i="23"/>
  <c r="A3562" i="23"/>
  <c r="AH3561" i="23"/>
  <c r="AE3561" i="23"/>
  <c r="AB3561" i="23"/>
  <c r="AA3561" i="23"/>
  <c r="Z3561" i="23"/>
  <c r="A3561" i="23"/>
  <c r="AH3556" i="23"/>
  <c r="AE3556" i="23"/>
  <c r="AB3556" i="23"/>
  <c r="AA3556" i="23"/>
  <c r="Z3556" i="23"/>
  <c r="A3556" i="23"/>
  <c r="AH3564" i="23"/>
  <c r="AE3564" i="23"/>
  <c r="AB3564" i="23"/>
  <c r="AA3564" i="23"/>
  <c r="Z3564" i="23"/>
  <c r="A3564" i="23"/>
  <c r="AH3555" i="23"/>
  <c r="AE3555" i="23"/>
  <c r="AB3555" i="23"/>
  <c r="AA3555" i="23"/>
  <c r="Z3555" i="23"/>
  <c r="A3555" i="23"/>
  <c r="AH3546" i="23"/>
  <c r="AE3546" i="23"/>
  <c r="AB3546" i="23"/>
  <c r="AA3546" i="23"/>
  <c r="Z3546" i="23"/>
  <c r="A3546" i="23"/>
  <c r="AH3545" i="23"/>
  <c r="AE3545" i="23"/>
  <c r="AB3545" i="23"/>
  <c r="AA3545" i="23"/>
  <c r="Z3545" i="23"/>
  <c r="A3545" i="23"/>
  <c r="AH3554" i="23"/>
  <c r="AE3554" i="23"/>
  <c r="AB3554" i="23"/>
  <c r="AA3554" i="23"/>
  <c r="Z3554" i="23"/>
  <c r="A3554" i="23"/>
  <c r="AH3547" i="23"/>
  <c r="AE3547" i="23"/>
  <c r="AB3547" i="23"/>
  <c r="AA3547" i="23"/>
  <c r="Z3547" i="23"/>
  <c r="A3547" i="23"/>
  <c r="AH3548" i="23"/>
  <c r="AE3548" i="23"/>
  <c r="AB3548" i="23"/>
  <c r="AA3548" i="23"/>
  <c r="Z3548" i="23"/>
  <c r="A3548" i="23"/>
  <c r="AH3551" i="23"/>
  <c r="AE3551" i="23"/>
  <c r="AB3551" i="23"/>
  <c r="AA3551" i="23"/>
  <c r="Z3551" i="23"/>
  <c r="A3551" i="23"/>
  <c r="AH3553" i="23"/>
  <c r="AE3553" i="23"/>
  <c r="AB3553" i="23"/>
  <c r="AA3553" i="23"/>
  <c r="Z3553" i="23"/>
  <c r="A3553" i="23"/>
  <c r="AH3550" i="23"/>
  <c r="AE3550" i="23"/>
  <c r="AB3550" i="23"/>
  <c r="AA3550" i="23"/>
  <c r="Z3550" i="23"/>
  <c r="A3550" i="23"/>
  <c r="AH3549" i="23"/>
  <c r="AE3549" i="23"/>
  <c r="AB3549" i="23"/>
  <c r="AA3549" i="23"/>
  <c r="Z3549" i="23"/>
  <c r="A3549" i="23"/>
  <c r="AH3544" i="23"/>
  <c r="AE3544" i="23"/>
  <c r="AB3544" i="23"/>
  <c r="AA3544" i="23"/>
  <c r="Z3544" i="23"/>
  <c r="A3544" i="23"/>
  <c r="AH3552" i="23"/>
  <c r="AE3552" i="23"/>
  <c r="AB3552" i="23"/>
  <c r="AA3552" i="23"/>
  <c r="Z3552" i="23"/>
  <c r="A3552" i="23"/>
  <c r="AH3543" i="23"/>
  <c r="AE3543" i="23"/>
  <c r="AB3543" i="23"/>
  <c r="AA3543" i="23"/>
  <c r="Z3543" i="23"/>
  <c r="A3543" i="23"/>
  <c r="AH3534" i="23"/>
  <c r="AE3534" i="23"/>
  <c r="AB3534" i="23"/>
  <c r="AA3534" i="23"/>
  <c r="Z3534" i="23"/>
  <c r="A3534" i="23"/>
  <c r="AH3533" i="23"/>
  <c r="AE3533" i="23"/>
  <c r="AB3533" i="23"/>
  <c r="AA3533" i="23"/>
  <c r="Z3533" i="23"/>
  <c r="A3533" i="23"/>
  <c r="AH3542" i="23"/>
  <c r="AE3542" i="23"/>
  <c r="AB3542" i="23"/>
  <c r="AA3542" i="23"/>
  <c r="Z3542" i="23"/>
  <c r="A3542" i="23"/>
  <c r="AH3535" i="23"/>
  <c r="AE3535" i="23"/>
  <c r="AB3535" i="23"/>
  <c r="AA3535" i="23"/>
  <c r="Z3535" i="23"/>
  <c r="A3535" i="23"/>
  <c r="AH3536" i="23"/>
  <c r="AE3536" i="23"/>
  <c r="AB3536" i="23"/>
  <c r="AA3536" i="23"/>
  <c r="Z3536" i="23"/>
  <c r="A3536" i="23"/>
  <c r="AH3539" i="23"/>
  <c r="AE3539" i="23"/>
  <c r="AB3539" i="23"/>
  <c r="AA3539" i="23"/>
  <c r="Z3539" i="23"/>
  <c r="A3539" i="23"/>
  <c r="AH3541" i="23"/>
  <c r="AE3541" i="23"/>
  <c r="AB3541" i="23"/>
  <c r="AA3541" i="23"/>
  <c r="Z3541" i="23"/>
  <c r="A3541" i="23"/>
  <c r="AH3538" i="23"/>
  <c r="AE3538" i="23"/>
  <c r="AB3538" i="23"/>
  <c r="AA3538" i="23"/>
  <c r="Z3538" i="23"/>
  <c r="A3538" i="23"/>
  <c r="AH3537" i="23"/>
  <c r="AE3537" i="23"/>
  <c r="AB3537" i="23"/>
  <c r="AA3537" i="23"/>
  <c r="Z3537" i="23"/>
  <c r="A3537" i="23"/>
  <c r="AH3532" i="23"/>
  <c r="AE3532" i="23"/>
  <c r="AB3532" i="23"/>
  <c r="AA3532" i="23"/>
  <c r="Z3532" i="23"/>
  <c r="A3532" i="23"/>
  <c r="AH3540" i="23"/>
  <c r="AE3540" i="23"/>
  <c r="AB3540" i="23"/>
  <c r="AA3540" i="23"/>
  <c r="Z3540" i="23"/>
  <c r="A3540" i="23"/>
  <c r="AH3531" i="23"/>
  <c r="AE3531" i="23"/>
  <c r="AB3531" i="23"/>
  <c r="AA3531" i="23"/>
  <c r="Z3531" i="23"/>
  <c r="A3531" i="23"/>
  <c r="AH3522" i="23"/>
  <c r="AE3522" i="23"/>
  <c r="AB3522" i="23"/>
  <c r="AA3522" i="23"/>
  <c r="Z3522" i="23"/>
  <c r="A3522" i="23"/>
  <c r="AH3521" i="23"/>
  <c r="AE3521" i="23"/>
  <c r="AB3521" i="23"/>
  <c r="AA3521" i="23"/>
  <c r="Z3521" i="23"/>
  <c r="A3521" i="23"/>
  <c r="AH3530" i="23"/>
  <c r="AE3530" i="23"/>
  <c r="AB3530" i="23"/>
  <c r="AA3530" i="23"/>
  <c r="Z3530" i="23"/>
  <c r="A3530" i="23"/>
  <c r="AH3523" i="23"/>
  <c r="AE3523" i="23"/>
  <c r="AB3523" i="23"/>
  <c r="AA3523" i="23"/>
  <c r="Z3523" i="23"/>
  <c r="A3523" i="23"/>
  <c r="AH3524" i="23"/>
  <c r="AE3524" i="23"/>
  <c r="AB3524" i="23"/>
  <c r="AA3524" i="23"/>
  <c r="Z3524" i="23"/>
  <c r="A3524" i="23"/>
  <c r="AH3527" i="23"/>
  <c r="AE3527" i="23"/>
  <c r="AB3527" i="23"/>
  <c r="AA3527" i="23"/>
  <c r="Z3527" i="23"/>
  <c r="A3527" i="23"/>
  <c r="AH3529" i="23"/>
  <c r="AE3529" i="23"/>
  <c r="AB3529" i="23"/>
  <c r="AA3529" i="23"/>
  <c r="Z3529" i="23"/>
  <c r="A3529" i="23"/>
  <c r="AH3526" i="23"/>
  <c r="AE3526" i="23"/>
  <c r="AB3526" i="23"/>
  <c r="AA3526" i="23"/>
  <c r="Z3526" i="23"/>
  <c r="A3526" i="23"/>
  <c r="AH3525" i="23"/>
  <c r="AE3525" i="23"/>
  <c r="AB3525" i="23"/>
  <c r="AA3525" i="23"/>
  <c r="Z3525" i="23"/>
  <c r="A3525" i="23"/>
  <c r="AH3520" i="23"/>
  <c r="AE3520" i="23"/>
  <c r="AB3520" i="23"/>
  <c r="AA3520" i="23"/>
  <c r="Z3520" i="23"/>
  <c r="A3520" i="23"/>
  <c r="AH3528" i="23"/>
  <c r="AE3528" i="23"/>
  <c r="AB3528" i="23"/>
  <c r="AA3528" i="23"/>
  <c r="Z3528" i="23"/>
  <c r="A3528" i="23"/>
  <c r="AH3519" i="23"/>
  <c r="AE3519" i="23"/>
  <c r="AB3519" i="23"/>
  <c r="AA3519" i="23"/>
  <c r="Z3519" i="23"/>
  <c r="A3519" i="23"/>
  <c r="AH3510" i="23"/>
  <c r="AE3510" i="23"/>
  <c r="AB3510" i="23"/>
  <c r="AA3510" i="23"/>
  <c r="Z3510" i="23"/>
  <c r="A3510" i="23"/>
  <c r="AH3509" i="23"/>
  <c r="AE3509" i="23"/>
  <c r="AB3509" i="23"/>
  <c r="AA3509" i="23"/>
  <c r="Z3509" i="23"/>
  <c r="A3509" i="23"/>
  <c r="AH3518" i="23"/>
  <c r="AE3518" i="23"/>
  <c r="AB3518" i="23"/>
  <c r="AA3518" i="23"/>
  <c r="Z3518" i="23"/>
  <c r="A3518" i="23"/>
  <c r="AH3511" i="23"/>
  <c r="AE3511" i="23"/>
  <c r="AB3511" i="23"/>
  <c r="AA3511" i="23"/>
  <c r="Z3511" i="23"/>
  <c r="A3511" i="23"/>
  <c r="AH3512" i="23"/>
  <c r="AE3512" i="23"/>
  <c r="AB3512" i="23"/>
  <c r="AA3512" i="23"/>
  <c r="Z3512" i="23"/>
  <c r="A3512" i="23"/>
  <c r="AH3515" i="23"/>
  <c r="AE3515" i="23"/>
  <c r="AB3515" i="23"/>
  <c r="AA3515" i="23"/>
  <c r="Z3515" i="23"/>
  <c r="A3515" i="23"/>
  <c r="AH3517" i="23"/>
  <c r="AE3517" i="23"/>
  <c r="AB3517" i="23"/>
  <c r="AA3517" i="23"/>
  <c r="Z3517" i="23"/>
  <c r="A3517" i="23"/>
  <c r="AH3514" i="23"/>
  <c r="AE3514" i="23"/>
  <c r="AB3514" i="23"/>
  <c r="AA3514" i="23"/>
  <c r="Z3514" i="23"/>
  <c r="A3514" i="23"/>
  <c r="AH3513" i="23"/>
  <c r="AE3513" i="23"/>
  <c r="AB3513" i="23"/>
  <c r="AA3513" i="23"/>
  <c r="Z3513" i="23"/>
  <c r="A3513" i="23"/>
  <c r="AH3508" i="23"/>
  <c r="AE3508" i="23"/>
  <c r="AB3508" i="23"/>
  <c r="AA3508" i="23"/>
  <c r="Z3508" i="23"/>
  <c r="A3508" i="23"/>
  <c r="AH3516" i="23"/>
  <c r="AE3516" i="23"/>
  <c r="AB3516" i="23"/>
  <c r="AA3516" i="23"/>
  <c r="Z3516" i="23"/>
  <c r="A3516" i="23"/>
  <c r="AH3507" i="23"/>
  <c r="AE3507" i="23"/>
  <c r="AB3507" i="23"/>
  <c r="AA3507" i="23"/>
  <c r="Z3507" i="23"/>
  <c r="A3507" i="23"/>
  <c r="AH3498" i="23"/>
  <c r="AE3498" i="23"/>
  <c r="AB3498" i="23"/>
  <c r="AA3498" i="23"/>
  <c r="Z3498" i="23"/>
  <c r="A3498" i="23"/>
  <c r="AH3497" i="23"/>
  <c r="AE3497" i="23"/>
  <c r="AB3497" i="23"/>
  <c r="AA3497" i="23"/>
  <c r="Z3497" i="23"/>
  <c r="A3497" i="23"/>
  <c r="AH3506" i="23"/>
  <c r="AE3506" i="23"/>
  <c r="AB3506" i="23"/>
  <c r="AA3506" i="23"/>
  <c r="Z3506" i="23"/>
  <c r="A3506" i="23"/>
  <c r="AH3499" i="23"/>
  <c r="AE3499" i="23"/>
  <c r="AB3499" i="23"/>
  <c r="AA3499" i="23"/>
  <c r="Z3499" i="23"/>
  <c r="A3499" i="23"/>
  <c r="AH3500" i="23"/>
  <c r="AE3500" i="23"/>
  <c r="AB3500" i="23"/>
  <c r="AA3500" i="23"/>
  <c r="Z3500" i="23"/>
  <c r="A3500" i="23"/>
  <c r="AH3503" i="23"/>
  <c r="AE3503" i="23"/>
  <c r="AB3503" i="23"/>
  <c r="AA3503" i="23"/>
  <c r="Z3503" i="23"/>
  <c r="A3503" i="23"/>
  <c r="AH3505" i="23"/>
  <c r="AE3505" i="23"/>
  <c r="AB3505" i="23"/>
  <c r="AA3505" i="23"/>
  <c r="Z3505" i="23"/>
  <c r="A3505" i="23"/>
  <c r="AH3502" i="23"/>
  <c r="AE3502" i="23"/>
  <c r="AB3502" i="23"/>
  <c r="AA3502" i="23"/>
  <c r="Z3502" i="23"/>
  <c r="A3502" i="23"/>
  <c r="AH3501" i="23"/>
  <c r="AE3501" i="23"/>
  <c r="AB3501" i="23"/>
  <c r="AA3501" i="23"/>
  <c r="Z3501" i="23"/>
  <c r="A3501" i="23"/>
  <c r="AH3496" i="23"/>
  <c r="AE3496" i="23"/>
  <c r="AB3496" i="23"/>
  <c r="AA3496" i="23"/>
  <c r="Z3496" i="23"/>
  <c r="A3496" i="23"/>
  <c r="AH3504" i="23"/>
  <c r="AE3504" i="23"/>
  <c r="AB3504" i="23"/>
  <c r="AA3504" i="23"/>
  <c r="Z3504" i="23"/>
  <c r="A3504" i="23"/>
  <c r="AH3495" i="23"/>
  <c r="AE3495" i="23"/>
  <c r="AB3495" i="23"/>
  <c r="AA3495" i="23"/>
  <c r="Z3495" i="23"/>
  <c r="A3495" i="23"/>
  <c r="AH3486" i="23"/>
  <c r="AE3486" i="23"/>
  <c r="AB3486" i="23"/>
  <c r="AA3486" i="23"/>
  <c r="Z3486" i="23"/>
  <c r="A3486" i="23"/>
  <c r="AH3485" i="23"/>
  <c r="AE3485" i="23"/>
  <c r="AB3485" i="23"/>
  <c r="AA3485" i="23"/>
  <c r="Z3485" i="23"/>
  <c r="A3485" i="23"/>
  <c r="AH3494" i="23"/>
  <c r="AE3494" i="23"/>
  <c r="AB3494" i="23"/>
  <c r="AA3494" i="23"/>
  <c r="Z3494" i="23"/>
  <c r="A3494" i="23"/>
  <c r="AH3487" i="23"/>
  <c r="AE3487" i="23"/>
  <c r="AB3487" i="23"/>
  <c r="AA3487" i="23"/>
  <c r="Z3487" i="23"/>
  <c r="A3487" i="23"/>
  <c r="AH3488" i="23"/>
  <c r="AE3488" i="23"/>
  <c r="AB3488" i="23"/>
  <c r="AA3488" i="23"/>
  <c r="Z3488" i="23"/>
  <c r="A3488" i="23"/>
  <c r="AH3491" i="23"/>
  <c r="AE3491" i="23"/>
  <c r="AB3491" i="23"/>
  <c r="AA3491" i="23"/>
  <c r="Z3491" i="23"/>
  <c r="A3491" i="23"/>
  <c r="AH3493" i="23"/>
  <c r="AE3493" i="23"/>
  <c r="AB3493" i="23"/>
  <c r="AA3493" i="23"/>
  <c r="Z3493" i="23"/>
  <c r="A3493" i="23"/>
  <c r="AH3490" i="23"/>
  <c r="AE3490" i="23"/>
  <c r="AB3490" i="23"/>
  <c r="AA3490" i="23"/>
  <c r="Z3490" i="23"/>
  <c r="A3490" i="23"/>
  <c r="AH3489" i="23"/>
  <c r="AE3489" i="23"/>
  <c r="AB3489" i="23"/>
  <c r="AA3489" i="23"/>
  <c r="Z3489" i="23"/>
  <c r="A3489" i="23"/>
  <c r="AH3484" i="23"/>
  <c r="AE3484" i="23"/>
  <c r="AB3484" i="23"/>
  <c r="AA3484" i="23"/>
  <c r="Z3484" i="23"/>
  <c r="A3484" i="23"/>
  <c r="AH3492" i="23"/>
  <c r="AE3492" i="23"/>
  <c r="AB3492" i="23"/>
  <c r="AA3492" i="23"/>
  <c r="Z3492" i="23"/>
  <c r="A3492" i="23"/>
  <c r="AH3483" i="23"/>
  <c r="AE3483" i="23"/>
  <c r="AB3483" i="23"/>
  <c r="AA3483" i="23"/>
  <c r="Z3483" i="23"/>
  <c r="A3483" i="23"/>
  <c r="AH3474" i="23"/>
  <c r="AE3474" i="23"/>
  <c r="AB3474" i="23"/>
  <c r="AA3474" i="23"/>
  <c r="Z3474" i="23"/>
  <c r="A3474" i="23"/>
  <c r="AH3473" i="23"/>
  <c r="AE3473" i="23"/>
  <c r="AB3473" i="23"/>
  <c r="AA3473" i="23"/>
  <c r="Z3473" i="23"/>
  <c r="A3473" i="23"/>
  <c r="AH3482" i="23"/>
  <c r="AE3482" i="23"/>
  <c r="AB3482" i="23"/>
  <c r="AA3482" i="23"/>
  <c r="Z3482" i="23"/>
  <c r="A3482" i="23"/>
  <c r="AH3475" i="23"/>
  <c r="AE3475" i="23"/>
  <c r="AB3475" i="23"/>
  <c r="AA3475" i="23"/>
  <c r="Z3475" i="23"/>
  <c r="A3475" i="23"/>
  <c r="AH3476" i="23"/>
  <c r="AE3476" i="23"/>
  <c r="AB3476" i="23"/>
  <c r="AA3476" i="23"/>
  <c r="Z3476" i="23"/>
  <c r="A3476" i="23"/>
  <c r="AH3479" i="23"/>
  <c r="AE3479" i="23"/>
  <c r="AB3479" i="23"/>
  <c r="AA3479" i="23"/>
  <c r="Z3479" i="23"/>
  <c r="A3479" i="23"/>
  <c r="AH3481" i="23"/>
  <c r="AE3481" i="23"/>
  <c r="AB3481" i="23"/>
  <c r="AA3481" i="23"/>
  <c r="Z3481" i="23"/>
  <c r="A3481" i="23"/>
  <c r="AH3478" i="23"/>
  <c r="AE3478" i="23"/>
  <c r="AB3478" i="23"/>
  <c r="AA3478" i="23"/>
  <c r="Z3478" i="23"/>
  <c r="A3478" i="23"/>
  <c r="AH3477" i="23"/>
  <c r="AE3477" i="23"/>
  <c r="AB3477" i="23"/>
  <c r="AA3477" i="23"/>
  <c r="Z3477" i="23"/>
  <c r="A3477" i="23"/>
  <c r="AH3472" i="23"/>
  <c r="AE3472" i="23"/>
  <c r="AB3472" i="23"/>
  <c r="AA3472" i="23"/>
  <c r="Z3472" i="23"/>
  <c r="A3472" i="23"/>
  <c r="AH3480" i="23"/>
  <c r="AE3480" i="23"/>
  <c r="AB3480" i="23"/>
  <c r="AA3480" i="23"/>
  <c r="Z3480" i="23"/>
  <c r="A3480" i="23"/>
  <c r="AH3471" i="23"/>
  <c r="AE3471" i="23"/>
  <c r="AB3471" i="23"/>
  <c r="AA3471" i="23"/>
  <c r="Z3471" i="23"/>
  <c r="A3471" i="23"/>
  <c r="AH3462" i="23"/>
  <c r="AE3462" i="23"/>
  <c r="AB3462" i="23"/>
  <c r="AA3462" i="23"/>
  <c r="Z3462" i="23"/>
  <c r="A3462" i="23"/>
  <c r="AH3461" i="23"/>
  <c r="AE3461" i="23"/>
  <c r="AB3461" i="23"/>
  <c r="AA3461" i="23"/>
  <c r="Z3461" i="23"/>
  <c r="A3461" i="23"/>
  <c r="AH3470" i="23"/>
  <c r="AE3470" i="23"/>
  <c r="AB3470" i="23"/>
  <c r="AA3470" i="23"/>
  <c r="Z3470" i="23"/>
  <c r="A3470" i="23"/>
  <c r="AH3463" i="23"/>
  <c r="AE3463" i="23"/>
  <c r="AB3463" i="23"/>
  <c r="AA3463" i="23"/>
  <c r="Z3463" i="23"/>
  <c r="A3463" i="23"/>
  <c r="AH3464" i="23"/>
  <c r="AE3464" i="23"/>
  <c r="AB3464" i="23"/>
  <c r="AA3464" i="23"/>
  <c r="Z3464" i="23"/>
  <c r="A3464" i="23"/>
  <c r="AH3467" i="23"/>
  <c r="AE3467" i="23"/>
  <c r="AB3467" i="23"/>
  <c r="AA3467" i="23"/>
  <c r="Z3467" i="23"/>
  <c r="A3467" i="23"/>
  <c r="AH3469" i="23"/>
  <c r="AE3469" i="23"/>
  <c r="AB3469" i="23"/>
  <c r="AA3469" i="23"/>
  <c r="Z3469" i="23"/>
  <c r="A3469" i="23"/>
  <c r="AH3466" i="23"/>
  <c r="AE3466" i="23"/>
  <c r="AB3466" i="23"/>
  <c r="AA3466" i="23"/>
  <c r="Z3466" i="23"/>
  <c r="A3466" i="23"/>
  <c r="AH3465" i="23"/>
  <c r="AE3465" i="23"/>
  <c r="AB3465" i="23"/>
  <c r="AA3465" i="23"/>
  <c r="Z3465" i="23"/>
  <c r="A3465" i="23"/>
  <c r="AH3460" i="23"/>
  <c r="AE3460" i="23"/>
  <c r="AB3460" i="23"/>
  <c r="AA3460" i="23"/>
  <c r="Z3460" i="23"/>
  <c r="A3460" i="23"/>
  <c r="AH3468" i="23"/>
  <c r="AE3468" i="23"/>
  <c r="AB3468" i="23"/>
  <c r="AA3468" i="23"/>
  <c r="Z3468" i="23"/>
  <c r="A3468" i="23"/>
  <c r="AH3459" i="23"/>
  <c r="AE3459" i="23"/>
  <c r="AB3459" i="23"/>
  <c r="AA3459" i="23"/>
  <c r="Z3459" i="23"/>
  <c r="A3459" i="23"/>
  <c r="AH3450" i="23"/>
  <c r="AE3450" i="23"/>
  <c r="AB3450" i="23"/>
  <c r="AA3450" i="23"/>
  <c r="Z3450" i="23"/>
  <c r="A3450" i="23"/>
  <c r="AH3449" i="23"/>
  <c r="AE3449" i="23"/>
  <c r="AB3449" i="23"/>
  <c r="AA3449" i="23"/>
  <c r="Z3449" i="23"/>
  <c r="A3449" i="23"/>
  <c r="AH3458" i="23"/>
  <c r="AE3458" i="23"/>
  <c r="AB3458" i="23"/>
  <c r="AA3458" i="23"/>
  <c r="Z3458" i="23"/>
  <c r="A3458" i="23"/>
  <c r="AH3451" i="23"/>
  <c r="AE3451" i="23"/>
  <c r="AB3451" i="23"/>
  <c r="AA3451" i="23"/>
  <c r="Z3451" i="23"/>
  <c r="A3451" i="23"/>
  <c r="AH3452" i="23"/>
  <c r="AE3452" i="23"/>
  <c r="AB3452" i="23"/>
  <c r="AA3452" i="23"/>
  <c r="Z3452" i="23"/>
  <c r="A3452" i="23"/>
  <c r="AH3455" i="23"/>
  <c r="AE3455" i="23"/>
  <c r="AB3455" i="23"/>
  <c r="AA3455" i="23"/>
  <c r="Z3455" i="23"/>
  <c r="A3455" i="23"/>
  <c r="AH3457" i="23"/>
  <c r="AE3457" i="23"/>
  <c r="AB3457" i="23"/>
  <c r="AA3457" i="23"/>
  <c r="Z3457" i="23"/>
  <c r="A3457" i="23"/>
  <c r="AH3454" i="23"/>
  <c r="AE3454" i="23"/>
  <c r="AB3454" i="23"/>
  <c r="AA3454" i="23"/>
  <c r="Z3454" i="23"/>
  <c r="A3454" i="23"/>
  <c r="AH3453" i="23"/>
  <c r="AE3453" i="23"/>
  <c r="AB3453" i="23"/>
  <c r="AA3453" i="23"/>
  <c r="Z3453" i="23"/>
  <c r="A3453" i="23"/>
  <c r="AH3448" i="23"/>
  <c r="AE3448" i="23"/>
  <c r="AB3448" i="23"/>
  <c r="AA3448" i="23"/>
  <c r="Z3448" i="23"/>
  <c r="A3448" i="23"/>
  <c r="AH3456" i="23"/>
  <c r="AE3456" i="23"/>
  <c r="AB3456" i="23"/>
  <c r="AA3456" i="23"/>
  <c r="Z3456" i="23"/>
  <c r="A3456" i="23"/>
  <c r="AH3447" i="23"/>
  <c r="AE3447" i="23"/>
  <c r="AB3447" i="23"/>
  <c r="AA3447" i="23"/>
  <c r="Z3447" i="23"/>
  <c r="A3447" i="23"/>
  <c r="AH3438" i="23"/>
  <c r="AE3438" i="23"/>
  <c r="AB3438" i="23"/>
  <c r="AA3438" i="23"/>
  <c r="Z3438" i="23"/>
  <c r="A3438" i="23"/>
  <c r="AH3437" i="23"/>
  <c r="AE3437" i="23"/>
  <c r="AB3437" i="23"/>
  <c r="AA3437" i="23"/>
  <c r="Z3437" i="23"/>
  <c r="A3437" i="23"/>
  <c r="AH3446" i="23"/>
  <c r="AE3446" i="23"/>
  <c r="AB3446" i="23"/>
  <c r="AA3446" i="23"/>
  <c r="Z3446" i="23"/>
  <c r="A3446" i="23"/>
  <c r="AH3439" i="23"/>
  <c r="AE3439" i="23"/>
  <c r="AB3439" i="23"/>
  <c r="AA3439" i="23"/>
  <c r="Z3439" i="23"/>
  <c r="A3439" i="23"/>
  <c r="AH3440" i="23"/>
  <c r="AE3440" i="23"/>
  <c r="AB3440" i="23"/>
  <c r="AA3440" i="23"/>
  <c r="Z3440" i="23"/>
  <c r="A3440" i="23"/>
  <c r="AH3443" i="23"/>
  <c r="AE3443" i="23"/>
  <c r="AB3443" i="23"/>
  <c r="AA3443" i="23"/>
  <c r="Z3443" i="23"/>
  <c r="A3443" i="23"/>
  <c r="AH3445" i="23"/>
  <c r="AE3445" i="23"/>
  <c r="AB3445" i="23"/>
  <c r="AA3445" i="23"/>
  <c r="Z3445" i="23"/>
  <c r="A3445" i="23"/>
  <c r="AH3442" i="23"/>
  <c r="AE3442" i="23"/>
  <c r="AB3442" i="23"/>
  <c r="AA3442" i="23"/>
  <c r="Z3442" i="23"/>
  <c r="A3442" i="23"/>
  <c r="AH3441" i="23"/>
  <c r="AE3441" i="23"/>
  <c r="AB3441" i="23"/>
  <c r="AA3441" i="23"/>
  <c r="Z3441" i="23"/>
  <c r="A3441" i="23"/>
  <c r="AH3436" i="23"/>
  <c r="AE3436" i="23"/>
  <c r="AB3436" i="23"/>
  <c r="AA3436" i="23"/>
  <c r="Z3436" i="23"/>
  <c r="A3436" i="23"/>
  <c r="AH3444" i="23"/>
  <c r="AE3444" i="23"/>
  <c r="AB3444" i="23"/>
  <c r="AA3444" i="23"/>
  <c r="Z3444" i="23"/>
  <c r="A3444" i="23"/>
  <c r="AH3435" i="23"/>
  <c r="AE3435" i="23"/>
  <c r="AB3435" i="23"/>
  <c r="AA3435" i="23"/>
  <c r="Z3435" i="23"/>
  <c r="A3435" i="23"/>
  <c r="AH3426" i="23"/>
  <c r="AE3426" i="23"/>
  <c r="AB3426" i="23"/>
  <c r="AA3426" i="23"/>
  <c r="Z3426" i="23"/>
  <c r="A3426" i="23"/>
  <c r="AH3425" i="23"/>
  <c r="AE3425" i="23"/>
  <c r="AB3425" i="23"/>
  <c r="AA3425" i="23"/>
  <c r="Z3425" i="23"/>
  <c r="A3425" i="23"/>
  <c r="AH3434" i="23"/>
  <c r="AE3434" i="23"/>
  <c r="AB3434" i="23"/>
  <c r="AA3434" i="23"/>
  <c r="Z3434" i="23"/>
  <c r="A3434" i="23"/>
  <c r="AH3427" i="23"/>
  <c r="AE3427" i="23"/>
  <c r="AB3427" i="23"/>
  <c r="AA3427" i="23"/>
  <c r="Z3427" i="23"/>
  <c r="A3427" i="23"/>
  <c r="AH3428" i="23"/>
  <c r="AE3428" i="23"/>
  <c r="AB3428" i="23"/>
  <c r="AA3428" i="23"/>
  <c r="Z3428" i="23"/>
  <c r="A3428" i="23"/>
  <c r="AH3431" i="23"/>
  <c r="AE3431" i="23"/>
  <c r="AB3431" i="23"/>
  <c r="AA3431" i="23"/>
  <c r="Z3431" i="23"/>
  <c r="A3431" i="23"/>
  <c r="AH3433" i="23"/>
  <c r="AE3433" i="23"/>
  <c r="AB3433" i="23"/>
  <c r="AA3433" i="23"/>
  <c r="Z3433" i="23"/>
  <c r="A3433" i="23"/>
  <c r="AH3430" i="23"/>
  <c r="AE3430" i="23"/>
  <c r="AB3430" i="23"/>
  <c r="AA3430" i="23"/>
  <c r="Z3430" i="23"/>
  <c r="A3430" i="23"/>
  <c r="AH3429" i="23"/>
  <c r="AE3429" i="23"/>
  <c r="AB3429" i="23"/>
  <c r="AA3429" i="23"/>
  <c r="Z3429" i="23"/>
  <c r="A3429" i="23"/>
  <c r="AH3424" i="23"/>
  <c r="AE3424" i="23"/>
  <c r="AB3424" i="23"/>
  <c r="AA3424" i="23"/>
  <c r="Z3424" i="23"/>
  <c r="A3424" i="23"/>
  <c r="AH3432" i="23"/>
  <c r="AE3432" i="23"/>
  <c r="AB3432" i="23"/>
  <c r="AA3432" i="23"/>
  <c r="Z3432" i="23"/>
  <c r="A3432" i="23"/>
  <c r="AH3423" i="23"/>
  <c r="AE3423" i="23"/>
  <c r="AB3423" i="23"/>
  <c r="AA3423" i="23"/>
  <c r="Z3423" i="23"/>
  <c r="A3423" i="23"/>
  <c r="AH3414" i="23"/>
  <c r="AE3414" i="23"/>
  <c r="AB3414" i="23"/>
  <c r="AA3414" i="23"/>
  <c r="Z3414" i="23"/>
  <c r="A3414" i="23"/>
  <c r="AH3413" i="23"/>
  <c r="AE3413" i="23"/>
  <c r="AB3413" i="23"/>
  <c r="AA3413" i="23"/>
  <c r="Z3413" i="23"/>
  <c r="A3413" i="23"/>
  <c r="AH3422" i="23"/>
  <c r="AE3422" i="23"/>
  <c r="AB3422" i="23"/>
  <c r="AA3422" i="23"/>
  <c r="Z3422" i="23"/>
  <c r="A3422" i="23"/>
  <c r="AH3415" i="23"/>
  <c r="AE3415" i="23"/>
  <c r="AB3415" i="23"/>
  <c r="AA3415" i="23"/>
  <c r="Z3415" i="23"/>
  <c r="A3415" i="23"/>
  <c r="AH3416" i="23"/>
  <c r="AE3416" i="23"/>
  <c r="AB3416" i="23"/>
  <c r="AA3416" i="23"/>
  <c r="Z3416" i="23"/>
  <c r="A3416" i="23"/>
  <c r="AH3419" i="23"/>
  <c r="AE3419" i="23"/>
  <c r="AB3419" i="23"/>
  <c r="AA3419" i="23"/>
  <c r="Z3419" i="23"/>
  <c r="A3419" i="23"/>
  <c r="AH3421" i="23"/>
  <c r="AE3421" i="23"/>
  <c r="AB3421" i="23"/>
  <c r="AA3421" i="23"/>
  <c r="Z3421" i="23"/>
  <c r="A3421" i="23"/>
  <c r="AH3418" i="23"/>
  <c r="AE3418" i="23"/>
  <c r="AB3418" i="23"/>
  <c r="AA3418" i="23"/>
  <c r="Z3418" i="23"/>
  <c r="A3418" i="23"/>
  <c r="AH3417" i="23"/>
  <c r="AE3417" i="23"/>
  <c r="AB3417" i="23"/>
  <c r="AA3417" i="23"/>
  <c r="Z3417" i="23"/>
  <c r="A3417" i="23"/>
  <c r="AH3412" i="23"/>
  <c r="AE3412" i="23"/>
  <c r="AB3412" i="23"/>
  <c r="AA3412" i="23"/>
  <c r="Z3412" i="23"/>
  <c r="A3412" i="23"/>
  <c r="AH3420" i="23"/>
  <c r="AE3420" i="23"/>
  <c r="AB3420" i="23"/>
  <c r="AA3420" i="23"/>
  <c r="Z3420" i="23"/>
  <c r="A3420" i="23"/>
  <c r="AH3411" i="23"/>
  <c r="AE3411" i="23"/>
  <c r="AB3411" i="23"/>
  <c r="AA3411" i="23"/>
  <c r="Z3411" i="23"/>
  <c r="A3411" i="23"/>
  <c r="AH3402" i="23"/>
  <c r="AE3402" i="23"/>
  <c r="AB3402" i="23"/>
  <c r="AA3402" i="23"/>
  <c r="Z3402" i="23"/>
  <c r="A3402" i="23"/>
  <c r="AH3401" i="23"/>
  <c r="AE3401" i="23"/>
  <c r="AB3401" i="23"/>
  <c r="AA3401" i="23"/>
  <c r="Z3401" i="23"/>
  <c r="A3401" i="23"/>
  <c r="AH3410" i="23"/>
  <c r="AE3410" i="23"/>
  <c r="AB3410" i="23"/>
  <c r="AA3410" i="23"/>
  <c r="Z3410" i="23"/>
  <c r="A3410" i="23"/>
  <c r="AH3403" i="23"/>
  <c r="AE3403" i="23"/>
  <c r="AB3403" i="23"/>
  <c r="AA3403" i="23"/>
  <c r="Z3403" i="23"/>
  <c r="A3403" i="23"/>
  <c r="AH3404" i="23"/>
  <c r="AE3404" i="23"/>
  <c r="AB3404" i="23"/>
  <c r="AA3404" i="23"/>
  <c r="Z3404" i="23"/>
  <c r="A3404" i="23"/>
  <c r="AH3407" i="23"/>
  <c r="AE3407" i="23"/>
  <c r="AB3407" i="23"/>
  <c r="AA3407" i="23"/>
  <c r="Z3407" i="23"/>
  <c r="A3407" i="23"/>
  <c r="AH3409" i="23"/>
  <c r="AE3409" i="23"/>
  <c r="AB3409" i="23"/>
  <c r="AA3409" i="23"/>
  <c r="Z3409" i="23"/>
  <c r="A3409" i="23"/>
  <c r="AH3406" i="23"/>
  <c r="AE3406" i="23"/>
  <c r="AB3406" i="23"/>
  <c r="AA3406" i="23"/>
  <c r="Z3406" i="23"/>
  <c r="A3406" i="23"/>
  <c r="AH3405" i="23"/>
  <c r="AE3405" i="23"/>
  <c r="AB3405" i="23"/>
  <c r="AA3405" i="23"/>
  <c r="Z3405" i="23"/>
  <c r="A3405" i="23"/>
  <c r="AH3400" i="23"/>
  <c r="AE3400" i="23"/>
  <c r="AB3400" i="23"/>
  <c r="AA3400" i="23"/>
  <c r="Z3400" i="23"/>
  <c r="A3400" i="23"/>
  <c r="AH3408" i="23"/>
  <c r="AE3408" i="23"/>
  <c r="AB3408" i="23"/>
  <c r="AA3408" i="23"/>
  <c r="Z3408" i="23"/>
  <c r="A3408" i="23"/>
  <c r="AH3399" i="23"/>
  <c r="AE3399" i="23"/>
  <c r="AB3399" i="23"/>
  <c r="AA3399" i="23"/>
  <c r="Z3399" i="23"/>
  <c r="A3399" i="23"/>
  <c r="AH3390" i="23"/>
  <c r="AE3390" i="23"/>
  <c r="AB3390" i="23"/>
  <c r="AA3390" i="23"/>
  <c r="Z3390" i="23"/>
  <c r="A3390" i="23"/>
  <c r="AH3389" i="23"/>
  <c r="AE3389" i="23"/>
  <c r="AB3389" i="23"/>
  <c r="AA3389" i="23"/>
  <c r="Z3389" i="23"/>
  <c r="A3389" i="23"/>
  <c r="AH3398" i="23"/>
  <c r="AE3398" i="23"/>
  <c r="AB3398" i="23"/>
  <c r="AA3398" i="23"/>
  <c r="Z3398" i="23"/>
  <c r="A3398" i="23"/>
  <c r="AH3391" i="23"/>
  <c r="AE3391" i="23"/>
  <c r="AB3391" i="23"/>
  <c r="AA3391" i="23"/>
  <c r="Z3391" i="23"/>
  <c r="A3391" i="23"/>
  <c r="AH3392" i="23"/>
  <c r="AE3392" i="23"/>
  <c r="AB3392" i="23"/>
  <c r="AA3392" i="23"/>
  <c r="Z3392" i="23"/>
  <c r="A3392" i="23"/>
  <c r="AH3395" i="23"/>
  <c r="AE3395" i="23"/>
  <c r="AB3395" i="23"/>
  <c r="AA3395" i="23"/>
  <c r="Z3395" i="23"/>
  <c r="A3395" i="23"/>
  <c r="AH3397" i="23"/>
  <c r="AE3397" i="23"/>
  <c r="AB3397" i="23"/>
  <c r="AA3397" i="23"/>
  <c r="Z3397" i="23"/>
  <c r="A3397" i="23"/>
  <c r="AH3394" i="23"/>
  <c r="AE3394" i="23"/>
  <c r="AB3394" i="23"/>
  <c r="AA3394" i="23"/>
  <c r="Z3394" i="23"/>
  <c r="A3394" i="23"/>
  <c r="AH3393" i="23"/>
  <c r="AE3393" i="23"/>
  <c r="AB3393" i="23"/>
  <c r="AA3393" i="23"/>
  <c r="Z3393" i="23"/>
  <c r="A3393" i="23"/>
  <c r="AH3388" i="23"/>
  <c r="AE3388" i="23"/>
  <c r="AB3388" i="23"/>
  <c r="AA3388" i="23"/>
  <c r="Z3388" i="23"/>
  <c r="A3388" i="23"/>
  <c r="AH3396" i="23"/>
  <c r="AE3396" i="23"/>
  <c r="AB3396" i="23"/>
  <c r="AA3396" i="23"/>
  <c r="Z3396" i="23"/>
  <c r="A3396" i="23"/>
  <c r="AH3387" i="23"/>
  <c r="AE3387" i="23"/>
  <c r="AB3387" i="23"/>
  <c r="AA3387" i="23"/>
  <c r="Z3387" i="23"/>
  <c r="A3387" i="23"/>
  <c r="AH3378" i="23"/>
  <c r="AE3378" i="23"/>
  <c r="AB3378" i="23"/>
  <c r="AA3378" i="23"/>
  <c r="Z3378" i="23"/>
  <c r="A3378" i="23"/>
  <c r="AH3377" i="23"/>
  <c r="AE3377" i="23"/>
  <c r="AB3377" i="23"/>
  <c r="AA3377" i="23"/>
  <c r="Z3377" i="23"/>
  <c r="A3377" i="23"/>
  <c r="AH3386" i="23"/>
  <c r="AE3386" i="23"/>
  <c r="AB3386" i="23"/>
  <c r="AA3386" i="23"/>
  <c r="Z3386" i="23"/>
  <c r="A3386" i="23"/>
  <c r="AH3379" i="23"/>
  <c r="AE3379" i="23"/>
  <c r="AB3379" i="23"/>
  <c r="AA3379" i="23"/>
  <c r="Z3379" i="23"/>
  <c r="A3379" i="23"/>
  <c r="AH3380" i="23"/>
  <c r="AE3380" i="23"/>
  <c r="AB3380" i="23"/>
  <c r="AA3380" i="23"/>
  <c r="Z3380" i="23"/>
  <c r="A3380" i="23"/>
  <c r="AH3383" i="23"/>
  <c r="AE3383" i="23"/>
  <c r="AB3383" i="23"/>
  <c r="AA3383" i="23"/>
  <c r="Z3383" i="23"/>
  <c r="A3383" i="23"/>
  <c r="AH3385" i="23"/>
  <c r="AE3385" i="23"/>
  <c r="AB3385" i="23"/>
  <c r="AA3385" i="23"/>
  <c r="Z3385" i="23"/>
  <c r="A3385" i="23"/>
  <c r="AH3382" i="23"/>
  <c r="AE3382" i="23"/>
  <c r="AB3382" i="23"/>
  <c r="AA3382" i="23"/>
  <c r="Z3382" i="23"/>
  <c r="A3382" i="23"/>
  <c r="AH3381" i="23"/>
  <c r="AE3381" i="23"/>
  <c r="AB3381" i="23"/>
  <c r="AA3381" i="23"/>
  <c r="Z3381" i="23"/>
  <c r="A3381" i="23"/>
  <c r="AH3376" i="23"/>
  <c r="AE3376" i="23"/>
  <c r="AB3376" i="23"/>
  <c r="AA3376" i="23"/>
  <c r="Z3376" i="23"/>
  <c r="A3376" i="23"/>
  <c r="AH3384" i="23"/>
  <c r="AE3384" i="23"/>
  <c r="AB3384" i="23"/>
  <c r="AA3384" i="23"/>
  <c r="Z3384" i="23"/>
  <c r="A3384" i="23"/>
  <c r="AH3375" i="23"/>
  <c r="AE3375" i="23"/>
  <c r="AB3375" i="23"/>
  <c r="AA3375" i="23"/>
  <c r="Z3375" i="23"/>
  <c r="A3375" i="23"/>
  <c r="AH3366" i="23"/>
  <c r="AE3366" i="23"/>
  <c r="AB3366" i="23"/>
  <c r="AA3366" i="23"/>
  <c r="Z3366" i="23"/>
  <c r="A3366" i="23"/>
  <c r="AH3365" i="23"/>
  <c r="AE3365" i="23"/>
  <c r="AB3365" i="23"/>
  <c r="AA3365" i="23"/>
  <c r="Z3365" i="23"/>
  <c r="A3365" i="23"/>
  <c r="AH3374" i="23"/>
  <c r="AE3374" i="23"/>
  <c r="AB3374" i="23"/>
  <c r="AA3374" i="23"/>
  <c r="Z3374" i="23"/>
  <c r="A3374" i="23"/>
  <c r="AH3367" i="23"/>
  <c r="AE3367" i="23"/>
  <c r="AB3367" i="23"/>
  <c r="AA3367" i="23"/>
  <c r="Z3367" i="23"/>
  <c r="A3367" i="23"/>
  <c r="AH3368" i="23"/>
  <c r="AE3368" i="23"/>
  <c r="AB3368" i="23"/>
  <c r="AA3368" i="23"/>
  <c r="Z3368" i="23"/>
  <c r="A3368" i="23"/>
  <c r="AH3371" i="23"/>
  <c r="AE3371" i="23"/>
  <c r="AB3371" i="23"/>
  <c r="AA3371" i="23"/>
  <c r="Z3371" i="23"/>
  <c r="A3371" i="23"/>
  <c r="AH3373" i="23"/>
  <c r="AE3373" i="23"/>
  <c r="AB3373" i="23"/>
  <c r="AA3373" i="23"/>
  <c r="Z3373" i="23"/>
  <c r="A3373" i="23"/>
  <c r="AH3370" i="23"/>
  <c r="AE3370" i="23"/>
  <c r="AB3370" i="23"/>
  <c r="AA3370" i="23"/>
  <c r="Z3370" i="23"/>
  <c r="A3370" i="23"/>
  <c r="AH3369" i="23"/>
  <c r="AE3369" i="23"/>
  <c r="AB3369" i="23"/>
  <c r="AA3369" i="23"/>
  <c r="Z3369" i="23"/>
  <c r="A3369" i="23"/>
  <c r="AH3364" i="23"/>
  <c r="AE3364" i="23"/>
  <c r="AB3364" i="23"/>
  <c r="AA3364" i="23"/>
  <c r="Z3364" i="23"/>
  <c r="A3364" i="23"/>
  <c r="AH3372" i="23"/>
  <c r="AE3372" i="23"/>
  <c r="AB3372" i="23"/>
  <c r="AA3372" i="23"/>
  <c r="Z3372" i="23"/>
  <c r="A3372" i="23"/>
  <c r="AH3363" i="23"/>
  <c r="AE3363" i="23"/>
  <c r="AB3363" i="23"/>
  <c r="AA3363" i="23"/>
  <c r="Z3363" i="23"/>
  <c r="A3363" i="23"/>
  <c r="AH3354" i="23"/>
  <c r="AE3354" i="23"/>
  <c r="AB3354" i="23"/>
  <c r="AA3354" i="23"/>
  <c r="Z3354" i="23"/>
  <c r="A3354" i="23"/>
  <c r="AH3353" i="23"/>
  <c r="AE3353" i="23"/>
  <c r="AB3353" i="23"/>
  <c r="AA3353" i="23"/>
  <c r="Z3353" i="23"/>
  <c r="A3353" i="23"/>
  <c r="AH3362" i="23"/>
  <c r="AE3362" i="23"/>
  <c r="AB3362" i="23"/>
  <c r="AA3362" i="23"/>
  <c r="Z3362" i="23"/>
  <c r="A3362" i="23"/>
  <c r="AH3355" i="23"/>
  <c r="AE3355" i="23"/>
  <c r="AB3355" i="23"/>
  <c r="AA3355" i="23"/>
  <c r="Z3355" i="23"/>
  <c r="A3355" i="23"/>
  <c r="AH3356" i="23"/>
  <c r="AE3356" i="23"/>
  <c r="AB3356" i="23"/>
  <c r="AA3356" i="23"/>
  <c r="Z3356" i="23"/>
  <c r="A3356" i="23"/>
  <c r="AH3359" i="23"/>
  <c r="AE3359" i="23"/>
  <c r="AB3359" i="23"/>
  <c r="AA3359" i="23"/>
  <c r="Z3359" i="23"/>
  <c r="A3359" i="23"/>
  <c r="AH3361" i="23"/>
  <c r="AE3361" i="23"/>
  <c r="AB3361" i="23"/>
  <c r="AA3361" i="23"/>
  <c r="Z3361" i="23"/>
  <c r="A3361" i="23"/>
  <c r="AH3358" i="23"/>
  <c r="AE3358" i="23"/>
  <c r="AB3358" i="23"/>
  <c r="AA3358" i="23"/>
  <c r="Z3358" i="23"/>
  <c r="A3358" i="23"/>
  <c r="AH3357" i="23"/>
  <c r="AE3357" i="23"/>
  <c r="AB3357" i="23"/>
  <c r="AA3357" i="23"/>
  <c r="Z3357" i="23"/>
  <c r="A3357" i="23"/>
  <c r="AH3352" i="23"/>
  <c r="AE3352" i="23"/>
  <c r="AB3352" i="23"/>
  <c r="AA3352" i="23"/>
  <c r="Z3352" i="23"/>
  <c r="A3352" i="23"/>
  <c r="AH3360" i="23"/>
  <c r="AE3360" i="23"/>
  <c r="AB3360" i="23"/>
  <c r="AA3360" i="23"/>
  <c r="Z3360" i="23"/>
  <c r="A3360" i="23"/>
  <c r="AH3351" i="23"/>
  <c r="AE3351" i="23"/>
  <c r="AB3351" i="23"/>
  <c r="AA3351" i="23"/>
  <c r="Z3351" i="23"/>
  <c r="A3351" i="23"/>
  <c r="AH3342" i="23"/>
  <c r="AE3342" i="23"/>
  <c r="AB3342" i="23"/>
  <c r="AA3342" i="23"/>
  <c r="Z3342" i="23"/>
  <c r="A3342" i="23"/>
  <c r="AH3341" i="23"/>
  <c r="AE3341" i="23"/>
  <c r="AB3341" i="23"/>
  <c r="AA3341" i="23"/>
  <c r="Z3341" i="23"/>
  <c r="A3341" i="23"/>
  <c r="AH3350" i="23"/>
  <c r="AE3350" i="23"/>
  <c r="AB3350" i="23"/>
  <c r="AA3350" i="23"/>
  <c r="Z3350" i="23"/>
  <c r="A3350" i="23"/>
  <c r="AH3343" i="23"/>
  <c r="AE3343" i="23"/>
  <c r="AB3343" i="23"/>
  <c r="AA3343" i="23"/>
  <c r="Z3343" i="23"/>
  <c r="A3343" i="23"/>
  <c r="AH3344" i="23"/>
  <c r="AE3344" i="23"/>
  <c r="AB3344" i="23"/>
  <c r="AA3344" i="23"/>
  <c r="Z3344" i="23"/>
  <c r="A3344" i="23"/>
  <c r="AH3347" i="23"/>
  <c r="AE3347" i="23"/>
  <c r="AB3347" i="23"/>
  <c r="AA3347" i="23"/>
  <c r="Z3347" i="23"/>
  <c r="A3347" i="23"/>
  <c r="AH3349" i="23"/>
  <c r="AE3349" i="23"/>
  <c r="AB3349" i="23"/>
  <c r="AA3349" i="23"/>
  <c r="Z3349" i="23"/>
  <c r="A3349" i="23"/>
  <c r="AH3346" i="23"/>
  <c r="AE3346" i="23"/>
  <c r="AB3346" i="23"/>
  <c r="AA3346" i="23"/>
  <c r="Z3346" i="23"/>
  <c r="A3346" i="23"/>
  <c r="AH3345" i="23"/>
  <c r="AE3345" i="23"/>
  <c r="AB3345" i="23"/>
  <c r="AA3345" i="23"/>
  <c r="Z3345" i="23"/>
  <c r="A3345" i="23"/>
  <c r="AH3340" i="23"/>
  <c r="AE3340" i="23"/>
  <c r="AB3340" i="23"/>
  <c r="AA3340" i="23"/>
  <c r="Z3340" i="23"/>
  <c r="A3340" i="23"/>
  <c r="AH3348" i="23"/>
  <c r="AE3348" i="23"/>
  <c r="AB3348" i="23"/>
  <c r="AA3348" i="23"/>
  <c r="Z3348" i="23"/>
  <c r="A3348" i="23"/>
  <c r="AH3339" i="23"/>
  <c r="AE3339" i="23"/>
  <c r="AB3339" i="23"/>
  <c r="AA3339" i="23"/>
  <c r="Z3339" i="23"/>
  <c r="A3339" i="23"/>
  <c r="AH3330" i="23"/>
  <c r="AE3330" i="23"/>
  <c r="AB3330" i="23"/>
  <c r="AA3330" i="23"/>
  <c r="Z3330" i="23"/>
  <c r="A3330" i="23"/>
  <c r="AH3329" i="23"/>
  <c r="AE3329" i="23"/>
  <c r="AB3329" i="23"/>
  <c r="AA3329" i="23"/>
  <c r="Z3329" i="23"/>
  <c r="A3329" i="23"/>
  <c r="AH3338" i="23"/>
  <c r="AE3338" i="23"/>
  <c r="AB3338" i="23"/>
  <c r="AA3338" i="23"/>
  <c r="Z3338" i="23"/>
  <c r="A3338" i="23"/>
  <c r="AH3331" i="23"/>
  <c r="AE3331" i="23"/>
  <c r="AB3331" i="23"/>
  <c r="AA3331" i="23"/>
  <c r="Z3331" i="23"/>
  <c r="A3331" i="23"/>
  <c r="AH3332" i="23"/>
  <c r="AE3332" i="23"/>
  <c r="AB3332" i="23"/>
  <c r="AA3332" i="23"/>
  <c r="Z3332" i="23"/>
  <c r="A3332" i="23"/>
  <c r="AH3335" i="23"/>
  <c r="AE3335" i="23"/>
  <c r="AB3335" i="23"/>
  <c r="AA3335" i="23"/>
  <c r="Z3335" i="23"/>
  <c r="A3335" i="23"/>
  <c r="AH3337" i="23"/>
  <c r="AE3337" i="23"/>
  <c r="AB3337" i="23"/>
  <c r="AA3337" i="23"/>
  <c r="Z3337" i="23"/>
  <c r="A3337" i="23"/>
  <c r="AH3334" i="23"/>
  <c r="AE3334" i="23"/>
  <c r="AB3334" i="23"/>
  <c r="AA3334" i="23"/>
  <c r="Z3334" i="23"/>
  <c r="A3334" i="23"/>
  <c r="AH3333" i="23"/>
  <c r="AE3333" i="23"/>
  <c r="AB3333" i="23"/>
  <c r="AA3333" i="23"/>
  <c r="Z3333" i="23"/>
  <c r="A3333" i="23"/>
  <c r="AH3328" i="23"/>
  <c r="AE3328" i="23"/>
  <c r="AB3328" i="23"/>
  <c r="AA3328" i="23"/>
  <c r="Z3328" i="23"/>
  <c r="A3328" i="23"/>
  <c r="AH3336" i="23"/>
  <c r="AE3336" i="23"/>
  <c r="AB3336" i="23"/>
  <c r="AA3336" i="23"/>
  <c r="Z3336" i="23"/>
  <c r="A3336" i="23"/>
  <c r="AH3327" i="23"/>
  <c r="AE3327" i="23"/>
  <c r="AB3327" i="23"/>
  <c r="AA3327" i="23"/>
  <c r="Z3327" i="23"/>
  <c r="A3327" i="23"/>
  <c r="AH3318" i="23"/>
  <c r="AE3318" i="23"/>
  <c r="AB3318" i="23"/>
  <c r="AA3318" i="23"/>
  <c r="Z3318" i="23"/>
  <c r="A3318" i="23"/>
  <c r="AH3317" i="23"/>
  <c r="AE3317" i="23"/>
  <c r="AB3317" i="23"/>
  <c r="AA3317" i="23"/>
  <c r="Z3317" i="23"/>
  <c r="A3317" i="23"/>
  <c r="AH3326" i="23"/>
  <c r="AE3326" i="23"/>
  <c r="AB3326" i="23"/>
  <c r="AA3326" i="23"/>
  <c r="Z3326" i="23"/>
  <c r="A3326" i="23"/>
  <c r="AH3319" i="23"/>
  <c r="AE3319" i="23"/>
  <c r="AB3319" i="23"/>
  <c r="AA3319" i="23"/>
  <c r="Z3319" i="23"/>
  <c r="A3319" i="23"/>
  <c r="AH3320" i="23"/>
  <c r="AE3320" i="23"/>
  <c r="AB3320" i="23"/>
  <c r="AA3320" i="23"/>
  <c r="Z3320" i="23"/>
  <c r="A3320" i="23"/>
  <c r="AH3323" i="23"/>
  <c r="AE3323" i="23"/>
  <c r="AB3323" i="23"/>
  <c r="AA3323" i="23"/>
  <c r="Z3323" i="23"/>
  <c r="A3323" i="23"/>
  <c r="AH3325" i="23"/>
  <c r="AE3325" i="23"/>
  <c r="AB3325" i="23"/>
  <c r="AA3325" i="23"/>
  <c r="Z3325" i="23"/>
  <c r="A3325" i="23"/>
  <c r="AH3322" i="23"/>
  <c r="AE3322" i="23"/>
  <c r="AB3322" i="23"/>
  <c r="AA3322" i="23"/>
  <c r="Z3322" i="23"/>
  <c r="A3322" i="23"/>
  <c r="AH3321" i="23"/>
  <c r="AE3321" i="23"/>
  <c r="AB3321" i="23"/>
  <c r="AA3321" i="23"/>
  <c r="Z3321" i="23"/>
  <c r="A3321" i="23"/>
  <c r="AH3316" i="23"/>
  <c r="AE3316" i="23"/>
  <c r="AB3316" i="23"/>
  <c r="AA3316" i="23"/>
  <c r="Z3316" i="23"/>
  <c r="A3316" i="23"/>
  <c r="AH3324" i="23"/>
  <c r="AE3324" i="23"/>
  <c r="AB3324" i="23"/>
  <c r="AA3324" i="23"/>
  <c r="Z3324" i="23"/>
  <c r="A3324" i="23"/>
  <c r="AH3315" i="23"/>
  <c r="AE3315" i="23"/>
  <c r="AB3315" i="23"/>
  <c r="AA3315" i="23"/>
  <c r="Z3315" i="23"/>
  <c r="A3315" i="23"/>
  <c r="AH3306" i="23"/>
  <c r="AE3306" i="23"/>
  <c r="AB3306" i="23"/>
  <c r="AA3306" i="23"/>
  <c r="Z3306" i="23"/>
  <c r="A3306" i="23"/>
  <c r="AH3305" i="23"/>
  <c r="AE3305" i="23"/>
  <c r="AB3305" i="23"/>
  <c r="AA3305" i="23"/>
  <c r="Z3305" i="23"/>
  <c r="A3305" i="23"/>
  <c r="AH3314" i="23"/>
  <c r="AE3314" i="23"/>
  <c r="AB3314" i="23"/>
  <c r="AA3314" i="23"/>
  <c r="Z3314" i="23"/>
  <c r="A3314" i="23"/>
  <c r="AH3307" i="23"/>
  <c r="AE3307" i="23"/>
  <c r="AB3307" i="23"/>
  <c r="AA3307" i="23"/>
  <c r="Z3307" i="23"/>
  <c r="A3307" i="23"/>
  <c r="AH3308" i="23"/>
  <c r="AE3308" i="23"/>
  <c r="AB3308" i="23"/>
  <c r="AA3308" i="23"/>
  <c r="Z3308" i="23"/>
  <c r="A3308" i="23"/>
  <c r="AH3311" i="23"/>
  <c r="AE3311" i="23"/>
  <c r="AB3311" i="23"/>
  <c r="AA3311" i="23"/>
  <c r="Z3311" i="23"/>
  <c r="A3311" i="23"/>
  <c r="AH3313" i="23"/>
  <c r="AE3313" i="23"/>
  <c r="AB3313" i="23"/>
  <c r="AA3313" i="23"/>
  <c r="Z3313" i="23"/>
  <c r="A3313" i="23"/>
  <c r="AH3310" i="23"/>
  <c r="AE3310" i="23"/>
  <c r="AB3310" i="23"/>
  <c r="AA3310" i="23"/>
  <c r="Z3310" i="23"/>
  <c r="A3310" i="23"/>
  <c r="AH3309" i="23"/>
  <c r="AE3309" i="23"/>
  <c r="AB3309" i="23"/>
  <c r="AA3309" i="23"/>
  <c r="Z3309" i="23"/>
  <c r="A3309" i="23"/>
  <c r="AH3304" i="23"/>
  <c r="AE3304" i="23"/>
  <c r="AB3304" i="23"/>
  <c r="AA3304" i="23"/>
  <c r="Z3304" i="23"/>
  <c r="A3304" i="23"/>
  <c r="AH3312" i="23"/>
  <c r="AE3312" i="23"/>
  <c r="AB3312" i="23"/>
  <c r="AA3312" i="23"/>
  <c r="Z3312" i="23"/>
  <c r="A3312" i="23"/>
  <c r="AH3303" i="23"/>
  <c r="AE3303" i="23"/>
  <c r="AB3303" i="23"/>
  <c r="AA3303" i="23"/>
  <c r="Z3303" i="23"/>
  <c r="A3303" i="23"/>
  <c r="AH3294" i="23"/>
  <c r="AE3294" i="23"/>
  <c r="AB3294" i="23"/>
  <c r="AA3294" i="23"/>
  <c r="Z3294" i="23"/>
  <c r="A3294" i="23"/>
  <c r="AH3293" i="23"/>
  <c r="AE3293" i="23"/>
  <c r="AB3293" i="23"/>
  <c r="AA3293" i="23"/>
  <c r="Z3293" i="23"/>
  <c r="A3293" i="23"/>
  <c r="AH3302" i="23"/>
  <c r="AE3302" i="23"/>
  <c r="AB3302" i="23"/>
  <c r="AA3302" i="23"/>
  <c r="Z3302" i="23"/>
  <c r="A3302" i="23"/>
  <c r="AH3295" i="23"/>
  <c r="AE3295" i="23"/>
  <c r="AB3295" i="23"/>
  <c r="AA3295" i="23"/>
  <c r="Z3295" i="23"/>
  <c r="A3295" i="23"/>
  <c r="AH3296" i="23"/>
  <c r="AE3296" i="23"/>
  <c r="AB3296" i="23"/>
  <c r="AA3296" i="23"/>
  <c r="Z3296" i="23"/>
  <c r="A3296" i="23"/>
  <c r="AH3299" i="23"/>
  <c r="AE3299" i="23"/>
  <c r="AB3299" i="23"/>
  <c r="AA3299" i="23"/>
  <c r="Z3299" i="23"/>
  <c r="A3299" i="23"/>
  <c r="AH3301" i="23"/>
  <c r="AE3301" i="23"/>
  <c r="AB3301" i="23"/>
  <c r="AA3301" i="23"/>
  <c r="Z3301" i="23"/>
  <c r="A3301" i="23"/>
  <c r="AH3298" i="23"/>
  <c r="AE3298" i="23"/>
  <c r="AB3298" i="23"/>
  <c r="AA3298" i="23"/>
  <c r="Z3298" i="23"/>
  <c r="A3298" i="23"/>
  <c r="AH3297" i="23"/>
  <c r="AE3297" i="23"/>
  <c r="AB3297" i="23"/>
  <c r="AA3297" i="23"/>
  <c r="Z3297" i="23"/>
  <c r="A3297" i="23"/>
  <c r="AH3292" i="23"/>
  <c r="AE3292" i="23"/>
  <c r="AB3292" i="23"/>
  <c r="AA3292" i="23"/>
  <c r="Z3292" i="23"/>
  <c r="A3292" i="23"/>
  <c r="AH3300" i="23"/>
  <c r="AE3300" i="23"/>
  <c r="AB3300" i="23"/>
  <c r="AA3300" i="23"/>
  <c r="Z3300" i="23"/>
  <c r="A3300" i="23"/>
  <c r="AH3291" i="23"/>
  <c r="AE3291" i="23"/>
  <c r="AB3291" i="23"/>
  <c r="AA3291" i="23"/>
  <c r="Z3291" i="23"/>
  <c r="A3291" i="23"/>
  <c r="AH3282" i="23"/>
  <c r="AE3282" i="23"/>
  <c r="AB3282" i="23"/>
  <c r="AA3282" i="23"/>
  <c r="Z3282" i="23"/>
  <c r="A3282" i="23"/>
  <c r="AH3281" i="23"/>
  <c r="AE3281" i="23"/>
  <c r="AB3281" i="23"/>
  <c r="AA3281" i="23"/>
  <c r="Z3281" i="23"/>
  <c r="A3281" i="23"/>
  <c r="AH3290" i="23"/>
  <c r="AE3290" i="23"/>
  <c r="AB3290" i="23"/>
  <c r="AA3290" i="23"/>
  <c r="Z3290" i="23"/>
  <c r="A3290" i="23"/>
  <c r="AH3283" i="23"/>
  <c r="AE3283" i="23"/>
  <c r="AB3283" i="23"/>
  <c r="AA3283" i="23"/>
  <c r="Z3283" i="23"/>
  <c r="A3283" i="23"/>
  <c r="AH3284" i="23"/>
  <c r="AE3284" i="23"/>
  <c r="AB3284" i="23"/>
  <c r="AA3284" i="23"/>
  <c r="Z3284" i="23"/>
  <c r="A3284" i="23"/>
  <c r="AH3287" i="23"/>
  <c r="AE3287" i="23"/>
  <c r="AB3287" i="23"/>
  <c r="AA3287" i="23"/>
  <c r="Z3287" i="23"/>
  <c r="A3287" i="23"/>
  <c r="AH3289" i="23"/>
  <c r="AE3289" i="23"/>
  <c r="AB3289" i="23"/>
  <c r="AA3289" i="23"/>
  <c r="Z3289" i="23"/>
  <c r="A3289" i="23"/>
  <c r="AH3286" i="23"/>
  <c r="AE3286" i="23"/>
  <c r="AB3286" i="23"/>
  <c r="AA3286" i="23"/>
  <c r="Z3286" i="23"/>
  <c r="A3286" i="23"/>
  <c r="AH3285" i="23"/>
  <c r="AE3285" i="23"/>
  <c r="AB3285" i="23"/>
  <c r="AA3285" i="23"/>
  <c r="Z3285" i="23"/>
  <c r="A3285" i="23"/>
  <c r="AH3280" i="23"/>
  <c r="AE3280" i="23"/>
  <c r="AB3280" i="23"/>
  <c r="AA3280" i="23"/>
  <c r="Z3280" i="23"/>
  <c r="A3280" i="23"/>
  <c r="AH3288" i="23"/>
  <c r="AE3288" i="23"/>
  <c r="AB3288" i="23"/>
  <c r="AA3288" i="23"/>
  <c r="Z3288" i="23"/>
  <c r="A3288" i="23"/>
  <c r="AH3279" i="23"/>
  <c r="AE3279" i="23"/>
  <c r="AB3279" i="23"/>
  <c r="AA3279" i="23"/>
  <c r="Z3279" i="23"/>
  <c r="A3279" i="23"/>
  <c r="AH3270" i="23"/>
  <c r="AE3270" i="23"/>
  <c r="AB3270" i="23"/>
  <c r="AA3270" i="23"/>
  <c r="Z3270" i="23"/>
  <c r="A3270" i="23"/>
  <c r="AH3269" i="23"/>
  <c r="AE3269" i="23"/>
  <c r="AB3269" i="23"/>
  <c r="AA3269" i="23"/>
  <c r="Z3269" i="23"/>
  <c r="A3269" i="23"/>
  <c r="AH3278" i="23"/>
  <c r="AE3278" i="23"/>
  <c r="AB3278" i="23"/>
  <c r="AA3278" i="23"/>
  <c r="Z3278" i="23"/>
  <c r="A3278" i="23"/>
  <c r="AH3271" i="23"/>
  <c r="AE3271" i="23"/>
  <c r="AB3271" i="23"/>
  <c r="AA3271" i="23"/>
  <c r="Z3271" i="23"/>
  <c r="A3271" i="23"/>
  <c r="AH3272" i="23"/>
  <c r="AE3272" i="23"/>
  <c r="AB3272" i="23"/>
  <c r="AA3272" i="23"/>
  <c r="Z3272" i="23"/>
  <c r="A3272" i="23"/>
  <c r="AH3275" i="23"/>
  <c r="AE3275" i="23"/>
  <c r="AB3275" i="23"/>
  <c r="AA3275" i="23"/>
  <c r="Z3275" i="23"/>
  <c r="A3275" i="23"/>
  <c r="AH3277" i="23"/>
  <c r="AE3277" i="23"/>
  <c r="AB3277" i="23"/>
  <c r="AA3277" i="23"/>
  <c r="Z3277" i="23"/>
  <c r="A3277" i="23"/>
  <c r="AH3274" i="23"/>
  <c r="AE3274" i="23"/>
  <c r="AB3274" i="23"/>
  <c r="AA3274" i="23"/>
  <c r="Z3274" i="23"/>
  <c r="A3274" i="23"/>
  <c r="AH3273" i="23"/>
  <c r="AE3273" i="23"/>
  <c r="AB3273" i="23"/>
  <c r="AA3273" i="23"/>
  <c r="Z3273" i="23"/>
  <c r="A3273" i="23"/>
  <c r="AH3268" i="23"/>
  <c r="AE3268" i="23"/>
  <c r="AB3268" i="23"/>
  <c r="AA3268" i="23"/>
  <c r="Z3268" i="23"/>
  <c r="A3268" i="23"/>
  <c r="AH3276" i="23"/>
  <c r="AE3276" i="23"/>
  <c r="AB3276" i="23"/>
  <c r="AA3276" i="23"/>
  <c r="Z3276" i="23"/>
  <c r="A3276" i="23"/>
  <c r="AH3267" i="23"/>
  <c r="AE3267" i="23"/>
  <c r="AB3267" i="23"/>
  <c r="AA3267" i="23"/>
  <c r="Z3267" i="23"/>
  <c r="A3267" i="23"/>
  <c r="AH3258" i="23"/>
  <c r="AE3258" i="23"/>
  <c r="AB3258" i="23"/>
  <c r="AA3258" i="23"/>
  <c r="Z3258" i="23"/>
  <c r="A3258" i="23"/>
  <c r="AH3257" i="23"/>
  <c r="AE3257" i="23"/>
  <c r="AB3257" i="23"/>
  <c r="AA3257" i="23"/>
  <c r="Z3257" i="23"/>
  <c r="A3257" i="23"/>
  <c r="AH3266" i="23"/>
  <c r="AE3266" i="23"/>
  <c r="AB3266" i="23"/>
  <c r="AA3266" i="23"/>
  <c r="Z3266" i="23"/>
  <c r="A3266" i="23"/>
  <c r="AH3259" i="23"/>
  <c r="AE3259" i="23"/>
  <c r="AB3259" i="23"/>
  <c r="AA3259" i="23"/>
  <c r="Z3259" i="23"/>
  <c r="A3259" i="23"/>
  <c r="AH3260" i="23"/>
  <c r="AE3260" i="23"/>
  <c r="AB3260" i="23"/>
  <c r="AA3260" i="23"/>
  <c r="Z3260" i="23"/>
  <c r="A3260" i="23"/>
  <c r="AH3263" i="23"/>
  <c r="AE3263" i="23"/>
  <c r="AB3263" i="23"/>
  <c r="AA3263" i="23"/>
  <c r="Z3263" i="23"/>
  <c r="A3263" i="23"/>
  <c r="AH3265" i="23"/>
  <c r="AE3265" i="23"/>
  <c r="AB3265" i="23"/>
  <c r="AA3265" i="23"/>
  <c r="Z3265" i="23"/>
  <c r="A3265" i="23"/>
  <c r="AH3262" i="23"/>
  <c r="AE3262" i="23"/>
  <c r="AB3262" i="23"/>
  <c r="AA3262" i="23"/>
  <c r="Z3262" i="23"/>
  <c r="A3262" i="23"/>
  <c r="AH3261" i="23"/>
  <c r="AE3261" i="23"/>
  <c r="AB3261" i="23"/>
  <c r="AA3261" i="23"/>
  <c r="Z3261" i="23"/>
  <c r="A3261" i="23"/>
  <c r="AH3256" i="23"/>
  <c r="AE3256" i="23"/>
  <c r="AB3256" i="23"/>
  <c r="AA3256" i="23"/>
  <c r="Z3256" i="23"/>
  <c r="A3256" i="23"/>
  <c r="AH3264" i="23"/>
  <c r="AE3264" i="23"/>
  <c r="AB3264" i="23"/>
  <c r="AA3264" i="23"/>
  <c r="Z3264" i="23"/>
  <c r="A3264" i="23"/>
  <c r="AH3255" i="23"/>
  <c r="AE3255" i="23"/>
  <c r="AB3255" i="23"/>
  <c r="AA3255" i="23"/>
  <c r="Z3255" i="23"/>
  <c r="A3255" i="23"/>
  <c r="AH3246" i="23"/>
  <c r="AE3246" i="23"/>
  <c r="AB3246" i="23"/>
  <c r="AA3246" i="23"/>
  <c r="Z3246" i="23"/>
  <c r="A3246" i="23"/>
  <c r="AH3245" i="23"/>
  <c r="AE3245" i="23"/>
  <c r="AB3245" i="23"/>
  <c r="AA3245" i="23"/>
  <c r="Z3245" i="23"/>
  <c r="A3245" i="23"/>
  <c r="AH3254" i="23"/>
  <c r="AE3254" i="23"/>
  <c r="AB3254" i="23"/>
  <c r="AA3254" i="23"/>
  <c r="Z3254" i="23"/>
  <c r="A3254" i="23"/>
  <c r="AH3247" i="23"/>
  <c r="AE3247" i="23"/>
  <c r="AB3247" i="23"/>
  <c r="AA3247" i="23"/>
  <c r="Z3247" i="23"/>
  <c r="A3247" i="23"/>
  <c r="AH3248" i="23"/>
  <c r="AE3248" i="23"/>
  <c r="AB3248" i="23"/>
  <c r="AA3248" i="23"/>
  <c r="Z3248" i="23"/>
  <c r="A3248" i="23"/>
  <c r="AH3251" i="23"/>
  <c r="AE3251" i="23"/>
  <c r="AB3251" i="23"/>
  <c r="AA3251" i="23"/>
  <c r="Z3251" i="23"/>
  <c r="A3251" i="23"/>
  <c r="AH3253" i="23"/>
  <c r="AE3253" i="23"/>
  <c r="AB3253" i="23"/>
  <c r="AA3253" i="23"/>
  <c r="Z3253" i="23"/>
  <c r="A3253" i="23"/>
  <c r="AH3250" i="23"/>
  <c r="AE3250" i="23"/>
  <c r="AB3250" i="23"/>
  <c r="AA3250" i="23"/>
  <c r="Z3250" i="23"/>
  <c r="A3250" i="23"/>
  <c r="AH3249" i="23"/>
  <c r="AE3249" i="23"/>
  <c r="AB3249" i="23"/>
  <c r="AA3249" i="23"/>
  <c r="Z3249" i="23"/>
  <c r="A3249" i="23"/>
  <c r="AH3244" i="23"/>
  <c r="AE3244" i="23"/>
  <c r="AB3244" i="23"/>
  <c r="AA3244" i="23"/>
  <c r="Z3244" i="23"/>
  <c r="A3244" i="23"/>
  <c r="AH3252" i="23"/>
  <c r="AE3252" i="23"/>
  <c r="AB3252" i="23"/>
  <c r="AA3252" i="23"/>
  <c r="Z3252" i="23"/>
  <c r="A3252" i="23"/>
  <c r="AH3243" i="23"/>
  <c r="AE3243" i="23"/>
  <c r="AB3243" i="23"/>
  <c r="AA3243" i="23"/>
  <c r="Z3243" i="23"/>
  <c r="A3243" i="23"/>
  <c r="AH3234" i="23"/>
  <c r="AE3234" i="23"/>
  <c r="AB3234" i="23"/>
  <c r="AA3234" i="23"/>
  <c r="Z3234" i="23"/>
  <c r="A3234" i="23"/>
  <c r="AH3233" i="23"/>
  <c r="AE3233" i="23"/>
  <c r="AB3233" i="23"/>
  <c r="AA3233" i="23"/>
  <c r="Z3233" i="23"/>
  <c r="A3233" i="23"/>
  <c r="AH3242" i="23"/>
  <c r="AE3242" i="23"/>
  <c r="AB3242" i="23"/>
  <c r="AA3242" i="23"/>
  <c r="Z3242" i="23"/>
  <c r="A3242" i="23"/>
  <c r="AH3235" i="23"/>
  <c r="AE3235" i="23"/>
  <c r="AB3235" i="23"/>
  <c r="AA3235" i="23"/>
  <c r="Z3235" i="23"/>
  <c r="A3235" i="23"/>
  <c r="AH3236" i="23"/>
  <c r="AE3236" i="23"/>
  <c r="AB3236" i="23"/>
  <c r="AA3236" i="23"/>
  <c r="Z3236" i="23"/>
  <c r="A3236" i="23"/>
  <c r="AH3239" i="23"/>
  <c r="AE3239" i="23"/>
  <c r="AB3239" i="23"/>
  <c r="AA3239" i="23"/>
  <c r="Z3239" i="23"/>
  <c r="A3239" i="23"/>
  <c r="AH3241" i="23"/>
  <c r="AE3241" i="23"/>
  <c r="AB3241" i="23"/>
  <c r="AA3241" i="23"/>
  <c r="Z3241" i="23"/>
  <c r="A3241" i="23"/>
  <c r="AH3238" i="23"/>
  <c r="AE3238" i="23"/>
  <c r="AB3238" i="23"/>
  <c r="AA3238" i="23"/>
  <c r="Z3238" i="23"/>
  <c r="A3238" i="23"/>
  <c r="AH3237" i="23"/>
  <c r="AE3237" i="23"/>
  <c r="AB3237" i="23"/>
  <c r="AA3237" i="23"/>
  <c r="Z3237" i="23"/>
  <c r="A3237" i="23"/>
  <c r="AH3232" i="23"/>
  <c r="AE3232" i="23"/>
  <c r="AB3232" i="23"/>
  <c r="AA3232" i="23"/>
  <c r="Z3232" i="23"/>
  <c r="A3232" i="23"/>
  <c r="AH3240" i="23"/>
  <c r="AE3240" i="23"/>
  <c r="AB3240" i="23"/>
  <c r="AA3240" i="23"/>
  <c r="Z3240" i="23"/>
  <c r="A3240" i="23"/>
  <c r="AH3231" i="23"/>
  <c r="AE3231" i="23"/>
  <c r="AB3231" i="23"/>
  <c r="AA3231" i="23"/>
  <c r="Z3231" i="23"/>
  <c r="A3231" i="23"/>
  <c r="AH3222" i="23"/>
  <c r="AE3222" i="23"/>
  <c r="AB3222" i="23"/>
  <c r="AA3222" i="23"/>
  <c r="Z3222" i="23"/>
  <c r="A3222" i="23"/>
  <c r="AH3221" i="23"/>
  <c r="AE3221" i="23"/>
  <c r="AB3221" i="23"/>
  <c r="AA3221" i="23"/>
  <c r="Z3221" i="23"/>
  <c r="A3221" i="23"/>
  <c r="AH3230" i="23"/>
  <c r="AE3230" i="23"/>
  <c r="AB3230" i="23"/>
  <c r="AA3230" i="23"/>
  <c r="Z3230" i="23"/>
  <c r="A3230" i="23"/>
  <c r="AH3223" i="23"/>
  <c r="AE3223" i="23"/>
  <c r="AB3223" i="23"/>
  <c r="AA3223" i="23"/>
  <c r="Z3223" i="23"/>
  <c r="A3223" i="23"/>
  <c r="AH3224" i="23"/>
  <c r="AE3224" i="23"/>
  <c r="AB3224" i="23"/>
  <c r="AA3224" i="23"/>
  <c r="Z3224" i="23"/>
  <c r="A3224" i="23"/>
  <c r="AH3227" i="23"/>
  <c r="AE3227" i="23"/>
  <c r="AB3227" i="23"/>
  <c r="AA3227" i="23"/>
  <c r="Z3227" i="23"/>
  <c r="A3227" i="23"/>
  <c r="AH3229" i="23"/>
  <c r="AE3229" i="23"/>
  <c r="AB3229" i="23"/>
  <c r="AA3229" i="23"/>
  <c r="Z3229" i="23"/>
  <c r="A3229" i="23"/>
  <c r="AH3226" i="23"/>
  <c r="AE3226" i="23"/>
  <c r="AB3226" i="23"/>
  <c r="AA3226" i="23"/>
  <c r="Z3226" i="23"/>
  <c r="A3226" i="23"/>
  <c r="AH3225" i="23"/>
  <c r="AE3225" i="23"/>
  <c r="AB3225" i="23"/>
  <c r="AA3225" i="23"/>
  <c r="Z3225" i="23"/>
  <c r="A3225" i="23"/>
  <c r="AH3220" i="23"/>
  <c r="AE3220" i="23"/>
  <c r="AB3220" i="23"/>
  <c r="AA3220" i="23"/>
  <c r="Z3220" i="23"/>
  <c r="A3220" i="23"/>
  <c r="AH3228" i="23"/>
  <c r="AE3228" i="23"/>
  <c r="AB3228" i="23"/>
  <c r="AD3226" i="23" s="1"/>
  <c r="AA3228" i="23"/>
  <c r="Z3228" i="23"/>
  <c r="A3228" i="23"/>
  <c r="AH3219" i="23"/>
  <c r="AE3219" i="23"/>
  <c r="AB3219" i="23"/>
  <c r="AA3219" i="23"/>
  <c r="Z3219" i="23"/>
  <c r="A3219" i="23"/>
  <c r="AH3210" i="23"/>
  <c r="AE3210" i="23"/>
  <c r="AB3210" i="23"/>
  <c r="AA3210" i="23"/>
  <c r="Z3210" i="23"/>
  <c r="A3210" i="23"/>
  <c r="AH3209" i="23"/>
  <c r="AE3209" i="23"/>
  <c r="AB3209" i="23"/>
  <c r="AA3209" i="23"/>
  <c r="Z3209" i="23"/>
  <c r="A3209" i="23"/>
  <c r="AH3218" i="23"/>
  <c r="AE3218" i="23"/>
  <c r="AB3218" i="23"/>
  <c r="AA3218" i="23"/>
  <c r="Z3218" i="23"/>
  <c r="A3218" i="23"/>
  <c r="AH3211" i="23"/>
  <c r="AE3211" i="23"/>
  <c r="AB3211" i="23"/>
  <c r="AA3211" i="23"/>
  <c r="Z3211" i="23"/>
  <c r="A3211" i="23"/>
  <c r="AH3212" i="23"/>
  <c r="AE3212" i="23"/>
  <c r="AB3212" i="23"/>
  <c r="AA3212" i="23"/>
  <c r="Z3212" i="23"/>
  <c r="A3212" i="23"/>
  <c r="AH3215" i="23"/>
  <c r="AE3215" i="23"/>
  <c r="AB3215" i="23"/>
  <c r="AA3215" i="23"/>
  <c r="Z3215" i="23"/>
  <c r="A3215" i="23"/>
  <c r="AH3217" i="23"/>
  <c r="AE3217" i="23"/>
  <c r="AB3217" i="23"/>
  <c r="AA3217" i="23"/>
  <c r="Z3217" i="23"/>
  <c r="A3217" i="23"/>
  <c r="AH3214" i="23"/>
  <c r="AE3214" i="23"/>
  <c r="AB3214" i="23"/>
  <c r="AA3214" i="23"/>
  <c r="Z3214" i="23"/>
  <c r="A3214" i="23"/>
  <c r="AH3213" i="23"/>
  <c r="AE3213" i="23"/>
  <c r="AB3213" i="23"/>
  <c r="AA3213" i="23"/>
  <c r="Z3213" i="23"/>
  <c r="A3213" i="23"/>
  <c r="AH3208" i="23"/>
  <c r="AE3208" i="23"/>
  <c r="AB3208" i="23"/>
  <c r="AA3208" i="23"/>
  <c r="Z3208" i="23"/>
  <c r="A3208" i="23"/>
  <c r="AH3216" i="23"/>
  <c r="AE3216" i="23"/>
  <c r="AB3216" i="23"/>
  <c r="AA3216" i="23"/>
  <c r="Z3216" i="23"/>
  <c r="A3216" i="23"/>
  <c r="AH3207" i="23"/>
  <c r="AE3207" i="23"/>
  <c r="AB3207" i="23"/>
  <c r="AA3207" i="23"/>
  <c r="Z3207" i="23"/>
  <c r="A3207" i="23"/>
  <c r="AH3198" i="23"/>
  <c r="AE3198" i="23"/>
  <c r="AB3198" i="23"/>
  <c r="AA3198" i="23"/>
  <c r="Z3198" i="23"/>
  <c r="A3198" i="23"/>
  <c r="AH3197" i="23"/>
  <c r="AE3197" i="23"/>
  <c r="AB3197" i="23"/>
  <c r="AA3197" i="23"/>
  <c r="Z3197" i="23"/>
  <c r="A3197" i="23"/>
  <c r="AH3206" i="23"/>
  <c r="AE3206" i="23"/>
  <c r="AB3206" i="23"/>
  <c r="AA3206" i="23"/>
  <c r="Z3206" i="23"/>
  <c r="A3206" i="23"/>
  <c r="AH3199" i="23"/>
  <c r="AE3199" i="23"/>
  <c r="AB3199" i="23"/>
  <c r="AA3199" i="23"/>
  <c r="Z3199" i="23"/>
  <c r="A3199" i="23"/>
  <c r="AH3200" i="23"/>
  <c r="AE3200" i="23"/>
  <c r="AB3200" i="23"/>
  <c r="AA3200" i="23"/>
  <c r="Z3200" i="23"/>
  <c r="A3200" i="23"/>
  <c r="AH3203" i="23"/>
  <c r="AE3203" i="23"/>
  <c r="AB3203" i="23"/>
  <c r="AA3203" i="23"/>
  <c r="Z3203" i="23"/>
  <c r="A3203" i="23"/>
  <c r="AH3205" i="23"/>
  <c r="AE3205" i="23"/>
  <c r="AB3205" i="23"/>
  <c r="AA3205" i="23"/>
  <c r="Z3205" i="23"/>
  <c r="A3205" i="23"/>
  <c r="AH3202" i="23"/>
  <c r="AE3202" i="23"/>
  <c r="AB3202" i="23"/>
  <c r="AA3202" i="23"/>
  <c r="Z3202" i="23"/>
  <c r="A3202" i="23"/>
  <c r="AH3201" i="23"/>
  <c r="AE3201" i="23"/>
  <c r="AB3201" i="23"/>
  <c r="AA3201" i="23"/>
  <c r="Z3201" i="23"/>
  <c r="A3201" i="23"/>
  <c r="AH3196" i="23"/>
  <c r="AE3196" i="23"/>
  <c r="AB3196" i="23"/>
  <c r="AA3196" i="23"/>
  <c r="Z3196" i="23"/>
  <c r="A3196" i="23"/>
  <c r="AH3204" i="23"/>
  <c r="AE3204" i="23"/>
  <c r="AB3204" i="23"/>
  <c r="AA3204" i="23"/>
  <c r="Z3204" i="23"/>
  <c r="A3204" i="23"/>
  <c r="AH3195" i="23"/>
  <c r="AE3195" i="23"/>
  <c r="AB3195" i="23"/>
  <c r="AA3195" i="23"/>
  <c r="Z3195" i="23"/>
  <c r="A3195" i="23"/>
  <c r="AH3186" i="23"/>
  <c r="AE3186" i="23"/>
  <c r="AB3186" i="23"/>
  <c r="AA3186" i="23"/>
  <c r="Z3186" i="23"/>
  <c r="A3186" i="23"/>
  <c r="AH3185" i="23"/>
  <c r="AE3185" i="23"/>
  <c r="AB3185" i="23"/>
  <c r="AA3185" i="23"/>
  <c r="Z3185" i="23"/>
  <c r="A3185" i="23"/>
  <c r="AH3194" i="23"/>
  <c r="AE3194" i="23"/>
  <c r="AB3194" i="23"/>
  <c r="AA3194" i="23"/>
  <c r="Z3194" i="23"/>
  <c r="A3194" i="23"/>
  <c r="AH3187" i="23"/>
  <c r="AE3187" i="23"/>
  <c r="AB3187" i="23"/>
  <c r="AA3187" i="23"/>
  <c r="Z3187" i="23"/>
  <c r="A3187" i="23"/>
  <c r="AH3188" i="23"/>
  <c r="AE3188" i="23"/>
  <c r="AB3188" i="23"/>
  <c r="AA3188" i="23"/>
  <c r="Z3188" i="23"/>
  <c r="A3188" i="23"/>
  <c r="AH3191" i="23"/>
  <c r="AE3191" i="23"/>
  <c r="AB3191" i="23"/>
  <c r="AA3191" i="23"/>
  <c r="Z3191" i="23"/>
  <c r="A3191" i="23"/>
  <c r="AH3193" i="23"/>
  <c r="AE3193" i="23"/>
  <c r="AB3193" i="23"/>
  <c r="AA3193" i="23"/>
  <c r="Z3193" i="23"/>
  <c r="A3193" i="23"/>
  <c r="AH3190" i="23"/>
  <c r="AE3190" i="23"/>
  <c r="AB3190" i="23"/>
  <c r="AA3190" i="23"/>
  <c r="Z3190" i="23"/>
  <c r="A3190" i="23"/>
  <c r="AH3189" i="23"/>
  <c r="AE3189" i="23"/>
  <c r="AB3189" i="23"/>
  <c r="AA3189" i="23"/>
  <c r="Z3189" i="23"/>
  <c r="A3189" i="23"/>
  <c r="AH3184" i="23"/>
  <c r="AE3184" i="23"/>
  <c r="AB3184" i="23"/>
  <c r="AA3184" i="23"/>
  <c r="Z3184" i="23"/>
  <c r="A3184" i="23"/>
  <c r="AH3192" i="23"/>
  <c r="AE3192" i="23"/>
  <c r="AB3192" i="23"/>
  <c r="AA3192" i="23"/>
  <c r="Z3192" i="23"/>
  <c r="A3192" i="23"/>
  <c r="AH3183" i="23"/>
  <c r="AE3183" i="23"/>
  <c r="AB3183" i="23"/>
  <c r="AA3183" i="23"/>
  <c r="Z3183" i="23"/>
  <c r="A3183" i="23"/>
  <c r="AH3174" i="23"/>
  <c r="AE3174" i="23"/>
  <c r="AB3174" i="23"/>
  <c r="AA3174" i="23"/>
  <c r="Z3174" i="23"/>
  <c r="A3174" i="23"/>
  <c r="AH3173" i="23"/>
  <c r="AE3173" i="23"/>
  <c r="AB3173" i="23"/>
  <c r="AA3173" i="23"/>
  <c r="Z3173" i="23"/>
  <c r="A3173" i="23"/>
  <c r="AH3182" i="23"/>
  <c r="AE3182" i="23"/>
  <c r="AB3182" i="23"/>
  <c r="AA3182" i="23"/>
  <c r="Z3182" i="23"/>
  <c r="A3182" i="23"/>
  <c r="AH3175" i="23"/>
  <c r="AE3175" i="23"/>
  <c r="AB3175" i="23"/>
  <c r="AA3175" i="23"/>
  <c r="Z3175" i="23"/>
  <c r="A3175" i="23"/>
  <c r="AH3176" i="23"/>
  <c r="AE3176" i="23"/>
  <c r="AB3176" i="23"/>
  <c r="AA3176" i="23"/>
  <c r="Z3176" i="23"/>
  <c r="A3176" i="23"/>
  <c r="AH3179" i="23"/>
  <c r="AE3179" i="23"/>
  <c r="AB3179" i="23"/>
  <c r="AA3179" i="23"/>
  <c r="Z3179" i="23"/>
  <c r="A3179" i="23"/>
  <c r="AH3181" i="23"/>
  <c r="AE3181" i="23"/>
  <c r="AB3181" i="23"/>
  <c r="AA3181" i="23"/>
  <c r="Z3181" i="23"/>
  <c r="A3181" i="23"/>
  <c r="AH3178" i="23"/>
  <c r="AE3178" i="23"/>
  <c r="AB3178" i="23"/>
  <c r="AA3178" i="23"/>
  <c r="Z3178" i="23"/>
  <c r="A3178" i="23"/>
  <c r="AH3177" i="23"/>
  <c r="AE3177" i="23"/>
  <c r="AB3177" i="23"/>
  <c r="AA3177" i="23"/>
  <c r="Z3177" i="23"/>
  <c r="A3177" i="23"/>
  <c r="AH3172" i="23"/>
  <c r="AE3172" i="23"/>
  <c r="AB3172" i="23"/>
  <c r="AA3172" i="23"/>
  <c r="Z3172" i="23"/>
  <c r="A3172" i="23"/>
  <c r="AH3180" i="23"/>
  <c r="AE3180" i="23"/>
  <c r="AB3180" i="23"/>
  <c r="AA3180" i="23"/>
  <c r="Z3180" i="23"/>
  <c r="A3180" i="23"/>
  <c r="AH3171" i="23"/>
  <c r="AE3171" i="23"/>
  <c r="AB3171" i="23"/>
  <c r="AA3171" i="23"/>
  <c r="Z3171" i="23"/>
  <c r="A3171" i="23"/>
  <c r="AH3162" i="23"/>
  <c r="AE3162" i="23"/>
  <c r="AB3162" i="23"/>
  <c r="AA3162" i="23"/>
  <c r="Z3162" i="23"/>
  <c r="A3162" i="23"/>
  <c r="AH3161" i="23"/>
  <c r="AE3161" i="23"/>
  <c r="AB3161" i="23"/>
  <c r="AA3161" i="23"/>
  <c r="Z3161" i="23"/>
  <c r="A3161" i="23"/>
  <c r="AH3170" i="23"/>
  <c r="AE3170" i="23"/>
  <c r="AB3170" i="23"/>
  <c r="AA3170" i="23"/>
  <c r="Z3170" i="23"/>
  <c r="A3170" i="23"/>
  <c r="AH3163" i="23"/>
  <c r="AE3163" i="23"/>
  <c r="AB3163" i="23"/>
  <c r="AA3163" i="23"/>
  <c r="Z3163" i="23"/>
  <c r="A3163" i="23"/>
  <c r="AH3164" i="23"/>
  <c r="AE3164" i="23"/>
  <c r="AB3164" i="23"/>
  <c r="AA3164" i="23"/>
  <c r="Z3164" i="23"/>
  <c r="A3164" i="23"/>
  <c r="AH3167" i="23"/>
  <c r="AE3167" i="23"/>
  <c r="AB3167" i="23"/>
  <c r="AA3167" i="23"/>
  <c r="Z3167" i="23"/>
  <c r="A3167" i="23"/>
  <c r="AH3169" i="23"/>
  <c r="AE3169" i="23"/>
  <c r="AB3169" i="23"/>
  <c r="AA3169" i="23"/>
  <c r="Z3169" i="23"/>
  <c r="A3169" i="23"/>
  <c r="AH3166" i="23"/>
  <c r="AE3166" i="23"/>
  <c r="AB3166" i="23"/>
  <c r="AA3166" i="23"/>
  <c r="Z3166" i="23"/>
  <c r="A3166" i="23"/>
  <c r="AH3165" i="23"/>
  <c r="AE3165" i="23"/>
  <c r="AB3165" i="23"/>
  <c r="AA3165" i="23"/>
  <c r="Z3165" i="23"/>
  <c r="A3165" i="23"/>
  <c r="AH3160" i="23"/>
  <c r="AE3160" i="23"/>
  <c r="AB3160" i="23"/>
  <c r="AA3160" i="23"/>
  <c r="Z3160" i="23"/>
  <c r="A3160" i="23"/>
  <c r="AH3168" i="23"/>
  <c r="AE3168" i="23"/>
  <c r="AB3168" i="23"/>
  <c r="AA3168" i="23"/>
  <c r="Z3168" i="23"/>
  <c r="A3168" i="23"/>
  <c r="AH3159" i="23"/>
  <c r="AE3159" i="23"/>
  <c r="AB3159" i="23"/>
  <c r="AA3159" i="23"/>
  <c r="Z3159" i="23"/>
  <c r="A3159" i="23"/>
  <c r="AH3150" i="23"/>
  <c r="AE3150" i="23"/>
  <c r="AB3150" i="23"/>
  <c r="AA3150" i="23"/>
  <c r="Z3150" i="23"/>
  <c r="A3150" i="23"/>
  <c r="AH3149" i="23"/>
  <c r="AE3149" i="23"/>
  <c r="AB3149" i="23"/>
  <c r="AA3149" i="23"/>
  <c r="Z3149" i="23"/>
  <c r="A3149" i="23"/>
  <c r="AH3158" i="23"/>
  <c r="AE3158" i="23"/>
  <c r="AB3158" i="23"/>
  <c r="AA3158" i="23"/>
  <c r="Z3158" i="23"/>
  <c r="A3158" i="23"/>
  <c r="AH3151" i="23"/>
  <c r="AE3151" i="23"/>
  <c r="AB3151" i="23"/>
  <c r="AA3151" i="23"/>
  <c r="Z3151" i="23"/>
  <c r="A3151" i="23"/>
  <c r="AH3152" i="23"/>
  <c r="AE3152" i="23"/>
  <c r="AB3152" i="23"/>
  <c r="AA3152" i="23"/>
  <c r="Z3152" i="23"/>
  <c r="A3152" i="23"/>
  <c r="AH3155" i="23"/>
  <c r="AE3155" i="23"/>
  <c r="AB3155" i="23"/>
  <c r="AA3155" i="23"/>
  <c r="Z3155" i="23"/>
  <c r="A3155" i="23"/>
  <c r="AH3157" i="23"/>
  <c r="AE3157" i="23"/>
  <c r="AB3157" i="23"/>
  <c r="AA3157" i="23"/>
  <c r="Z3157" i="23"/>
  <c r="A3157" i="23"/>
  <c r="AH3154" i="23"/>
  <c r="AE3154" i="23"/>
  <c r="AB3154" i="23"/>
  <c r="AA3154" i="23"/>
  <c r="Z3154" i="23"/>
  <c r="A3154" i="23"/>
  <c r="AH3153" i="23"/>
  <c r="AE3153" i="23"/>
  <c r="AB3153" i="23"/>
  <c r="AA3153" i="23"/>
  <c r="Z3153" i="23"/>
  <c r="A3153" i="23"/>
  <c r="AH3148" i="23"/>
  <c r="AE3148" i="23"/>
  <c r="AB3148" i="23"/>
  <c r="AA3148" i="23"/>
  <c r="Z3148" i="23"/>
  <c r="A3148" i="23"/>
  <c r="AH3156" i="23"/>
  <c r="AE3156" i="23"/>
  <c r="AB3156" i="23"/>
  <c r="AA3156" i="23"/>
  <c r="Z3156" i="23"/>
  <c r="A3156" i="23"/>
  <c r="AH3147" i="23"/>
  <c r="AE3147" i="23"/>
  <c r="AB3147" i="23"/>
  <c r="AA3147" i="23"/>
  <c r="Z3147" i="23"/>
  <c r="A3147" i="23"/>
  <c r="AH3138" i="23"/>
  <c r="AE3138" i="23"/>
  <c r="AB3138" i="23"/>
  <c r="AA3138" i="23"/>
  <c r="Z3138" i="23"/>
  <c r="A3138" i="23"/>
  <c r="AH3137" i="23"/>
  <c r="AE3137" i="23"/>
  <c r="AB3137" i="23"/>
  <c r="AA3137" i="23"/>
  <c r="Z3137" i="23"/>
  <c r="A3137" i="23"/>
  <c r="AH3146" i="23"/>
  <c r="AE3146" i="23"/>
  <c r="AB3146" i="23"/>
  <c r="AA3146" i="23"/>
  <c r="Z3146" i="23"/>
  <c r="A3146" i="23"/>
  <c r="AH3139" i="23"/>
  <c r="AE3139" i="23"/>
  <c r="AB3139" i="23"/>
  <c r="AA3139" i="23"/>
  <c r="Z3139" i="23"/>
  <c r="A3139" i="23"/>
  <c r="AH3140" i="23"/>
  <c r="AE3140" i="23"/>
  <c r="AB3140" i="23"/>
  <c r="AA3140" i="23"/>
  <c r="Z3140" i="23"/>
  <c r="A3140" i="23"/>
  <c r="AH3143" i="23"/>
  <c r="AE3143" i="23"/>
  <c r="AB3143" i="23"/>
  <c r="AA3143" i="23"/>
  <c r="Z3143" i="23"/>
  <c r="A3143" i="23"/>
  <c r="AH3145" i="23"/>
  <c r="AE3145" i="23"/>
  <c r="AB3145" i="23"/>
  <c r="AA3145" i="23"/>
  <c r="Z3145" i="23"/>
  <c r="A3145" i="23"/>
  <c r="AH3142" i="23"/>
  <c r="AE3142" i="23"/>
  <c r="AB3142" i="23"/>
  <c r="AA3142" i="23"/>
  <c r="Z3142" i="23"/>
  <c r="A3142" i="23"/>
  <c r="AH3141" i="23"/>
  <c r="AE3141" i="23"/>
  <c r="AB3141" i="23"/>
  <c r="AA3141" i="23"/>
  <c r="Z3141" i="23"/>
  <c r="A3141" i="23"/>
  <c r="AH3136" i="23"/>
  <c r="AE3136" i="23"/>
  <c r="AB3136" i="23"/>
  <c r="AA3136" i="23"/>
  <c r="Z3136" i="23"/>
  <c r="A3136" i="23"/>
  <c r="AH3144" i="23"/>
  <c r="AE3144" i="23"/>
  <c r="AB3144" i="23"/>
  <c r="AA3144" i="23"/>
  <c r="Z3144" i="23"/>
  <c r="A3144" i="23"/>
  <c r="AH3135" i="23"/>
  <c r="AE3135" i="23"/>
  <c r="AB3135" i="23"/>
  <c r="AD3135" i="23" s="1"/>
  <c r="AA3135" i="23"/>
  <c r="Z3135" i="23"/>
  <c r="A3135" i="23"/>
  <c r="AH3126" i="23"/>
  <c r="AE3126" i="23"/>
  <c r="AB3126" i="23"/>
  <c r="AA3126" i="23"/>
  <c r="Z3126" i="23"/>
  <c r="A3126" i="23"/>
  <c r="AH3125" i="23"/>
  <c r="AE3125" i="23"/>
  <c r="AB3125" i="23"/>
  <c r="AA3125" i="23"/>
  <c r="Z3125" i="23"/>
  <c r="A3125" i="23"/>
  <c r="AH3134" i="23"/>
  <c r="AE3134" i="23"/>
  <c r="AB3134" i="23"/>
  <c r="AA3134" i="23"/>
  <c r="Z3134" i="23"/>
  <c r="A3134" i="23"/>
  <c r="AH3127" i="23"/>
  <c r="AE3127" i="23"/>
  <c r="AB3127" i="23"/>
  <c r="AA3127" i="23"/>
  <c r="Z3127" i="23"/>
  <c r="A3127" i="23"/>
  <c r="AH3128" i="23"/>
  <c r="AE3128" i="23"/>
  <c r="AB3128" i="23"/>
  <c r="AA3128" i="23"/>
  <c r="Z3128" i="23"/>
  <c r="A3128" i="23"/>
  <c r="AH3131" i="23"/>
  <c r="AE3131" i="23"/>
  <c r="AB3131" i="23"/>
  <c r="AA3131" i="23"/>
  <c r="Z3131" i="23"/>
  <c r="A3131" i="23"/>
  <c r="AH3133" i="23"/>
  <c r="AE3133" i="23"/>
  <c r="AB3133" i="23"/>
  <c r="AA3133" i="23"/>
  <c r="Z3133" i="23"/>
  <c r="A3133" i="23"/>
  <c r="AH3130" i="23"/>
  <c r="AE3130" i="23"/>
  <c r="AB3130" i="23"/>
  <c r="AA3130" i="23"/>
  <c r="Z3130" i="23"/>
  <c r="A3130" i="23"/>
  <c r="AH3129" i="23"/>
  <c r="AE3129" i="23"/>
  <c r="AB3129" i="23"/>
  <c r="AA3129" i="23"/>
  <c r="Z3129" i="23"/>
  <c r="A3129" i="23"/>
  <c r="AH3124" i="23"/>
  <c r="AE3124" i="23"/>
  <c r="AB3124" i="23"/>
  <c r="AA3124" i="23"/>
  <c r="Z3124" i="23"/>
  <c r="A3124" i="23"/>
  <c r="AH3132" i="23"/>
  <c r="AE3132" i="23"/>
  <c r="AB3132" i="23"/>
  <c r="AA3132" i="23"/>
  <c r="Z3132" i="23"/>
  <c r="A3132" i="23"/>
  <c r="AH3123" i="23"/>
  <c r="AE3123" i="23"/>
  <c r="AB3123" i="23"/>
  <c r="AA3123" i="23"/>
  <c r="Z3123" i="23"/>
  <c r="A3123" i="23"/>
  <c r="AH3114" i="23"/>
  <c r="AE3114" i="23"/>
  <c r="AB3114" i="23"/>
  <c r="AA3114" i="23"/>
  <c r="Z3114" i="23"/>
  <c r="A3114" i="23"/>
  <c r="AH3113" i="23"/>
  <c r="AE3113" i="23"/>
  <c r="AB3113" i="23"/>
  <c r="AA3113" i="23"/>
  <c r="Z3113" i="23"/>
  <c r="A3113" i="23"/>
  <c r="AH3122" i="23"/>
  <c r="AE3122" i="23"/>
  <c r="AB3122" i="23"/>
  <c r="AA3122" i="23"/>
  <c r="Z3122" i="23"/>
  <c r="A3122" i="23"/>
  <c r="AH3115" i="23"/>
  <c r="AE3115" i="23"/>
  <c r="AB3115" i="23"/>
  <c r="AA3115" i="23"/>
  <c r="Z3115" i="23"/>
  <c r="A3115" i="23"/>
  <c r="AH3116" i="23"/>
  <c r="AE3116" i="23"/>
  <c r="AB3116" i="23"/>
  <c r="AA3116" i="23"/>
  <c r="Z3116" i="23"/>
  <c r="A3116" i="23"/>
  <c r="AH3119" i="23"/>
  <c r="AE3119" i="23"/>
  <c r="AB3119" i="23"/>
  <c r="AA3119" i="23"/>
  <c r="Z3119" i="23"/>
  <c r="A3119" i="23"/>
  <c r="AH3121" i="23"/>
  <c r="AE3121" i="23"/>
  <c r="AB3121" i="23"/>
  <c r="AA3121" i="23"/>
  <c r="Z3121" i="23"/>
  <c r="A3121" i="23"/>
  <c r="AH3118" i="23"/>
  <c r="AE3118" i="23"/>
  <c r="AB3118" i="23"/>
  <c r="AA3118" i="23"/>
  <c r="Z3118" i="23"/>
  <c r="A3118" i="23"/>
  <c r="AH3117" i="23"/>
  <c r="AE3117" i="23"/>
  <c r="AB3117" i="23"/>
  <c r="AA3117" i="23"/>
  <c r="Z3117" i="23"/>
  <c r="A3117" i="23"/>
  <c r="AH3112" i="23"/>
  <c r="AE3112" i="23"/>
  <c r="AB3112" i="23"/>
  <c r="AA3112" i="23"/>
  <c r="Z3112" i="23"/>
  <c r="A3112" i="23"/>
  <c r="AH3120" i="23"/>
  <c r="AE3120" i="23"/>
  <c r="AB3120" i="23"/>
  <c r="AA3120" i="23"/>
  <c r="Z3120" i="23"/>
  <c r="A3120" i="23"/>
  <c r="AH3111" i="23"/>
  <c r="AE3111" i="23"/>
  <c r="AB3111" i="23"/>
  <c r="AA3111" i="23"/>
  <c r="Z3111" i="23"/>
  <c r="A3111" i="23"/>
  <c r="AH3102" i="23"/>
  <c r="AE3102" i="23"/>
  <c r="AB3102" i="23"/>
  <c r="AA3102" i="23"/>
  <c r="Z3102" i="23"/>
  <c r="A3102" i="23"/>
  <c r="AH3101" i="23"/>
  <c r="AE3101" i="23"/>
  <c r="AB3101" i="23"/>
  <c r="AA3101" i="23"/>
  <c r="Z3101" i="23"/>
  <c r="A3101" i="23"/>
  <c r="AH3110" i="23"/>
  <c r="AE3110" i="23"/>
  <c r="AB3110" i="23"/>
  <c r="AA3110" i="23"/>
  <c r="Z3110" i="23"/>
  <c r="A3110" i="23"/>
  <c r="AH3103" i="23"/>
  <c r="AE3103" i="23"/>
  <c r="AB3103" i="23"/>
  <c r="AA3103" i="23"/>
  <c r="Z3103" i="23"/>
  <c r="A3103" i="23"/>
  <c r="AH3104" i="23"/>
  <c r="AE3104" i="23"/>
  <c r="AB3104" i="23"/>
  <c r="AA3104" i="23"/>
  <c r="Z3104" i="23"/>
  <c r="A3104" i="23"/>
  <c r="AH3107" i="23"/>
  <c r="AE3107" i="23"/>
  <c r="AB3107" i="23"/>
  <c r="AA3107" i="23"/>
  <c r="Z3107" i="23"/>
  <c r="A3107" i="23"/>
  <c r="AH3109" i="23"/>
  <c r="AE3109" i="23"/>
  <c r="AB3109" i="23"/>
  <c r="AA3109" i="23"/>
  <c r="Z3109" i="23"/>
  <c r="A3109" i="23"/>
  <c r="AH3106" i="23"/>
  <c r="AE3106" i="23"/>
  <c r="AB3106" i="23"/>
  <c r="AA3106" i="23"/>
  <c r="Z3106" i="23"/>
  <c r="A3106" i="23"/>
  <c r="AH3105" i="23"/>
  <c r="AE3105" i="23"/>
  <c r="AB3105" i="23"/>
  <c r="AA3105" i="23"/>
  <c r="Z3105" i="23"/>
  <c r="A3105" i="23"/>
  <c r="AH3100" i="23"/>
  <c r="AE3100" i="23"/>
  <c r="AB3100" i="23"/>
  <c r="AA3100" i="23"/>
  <c r="Z3100" i="23"/>
  <c r="A3100" i="23"/>
  <c r="AH3108" i="23"/>
  <c r="AE3108" i="23"/>
  <c r="AB3108" i="23"/>
  <c r="AA3108" i="23"/>
  <c r="Z3108" i="23"/>
  <c r="A3108" i="23"/>
  <c r="AH3099" i="23"/>
  <c r="AE3099" i="23"/>
  <c r="AB3099" i="23"/>
  <c r="AA3099" i="23"/>
  <c r="Z3099" i="23"/>
  <c r="A3099" i="23"/>
  <c r="AH3090" i="23"/>
  <c r="AE3090" i="23"/>
  <c r="AB3090" i="23"/>
  <c r="AA3090" i="23"/>
  <c r="Z3090" i="23"/>
  <c r="A3090" i="23"/>
  <c r="AH3089" i="23"/>
  <c r="AE3089" i="23"/>
  <c r="AB3089" i="23"/>
  <c r="AA3089" i="23"/>
  <c r="Z3089" i="23"/>
  <c r="A3089" i="23"/>
  <c r="AH3098" i="23"/>
  <c r="AE3098" i="23"/>
  <c r="AB3098" i="23"/>
  <c r="AA3098" i="23"/>
  <c r="Z3098" i="23"/>
  <c r="A3098" i="23"/>
  <c r="AH3091" i="23"/>
  <c r="AE3091" i="23"/>
  <c r="AB3091" i="23"/>
  <c r="AA3091" i="23"/>
  <c r="Z3091" i="23"/>
  <c r="A3091" i="23"/>
  <c r="AH3092" i="23"/>
  <c r="AE3092" i="23"/>
  <c r="AB3092" i="23"/>
  <c r="AA3092" i="23"/>
  <c r="Z3092" i="23"/>
  <c r="A3092" i="23"/>
  <c r="AH3095" i="23"/>
  <c r="AE3095" i="23"/>
  <c r="AB3095" i="23"/>
  <c r="AA3095" i="23"/>
  <c r="Z3095" i="23"/>
  <c r="A3095" i="23"/>
  <c r="AH3097" i="23"/>
  <c r="AE3097" i="23"/>
  <c r="AB3097" i="23"/>
  <c r="AA3097" i="23"/>
  <c r="Z3097" i="23"/>
  <c r="A3097" i="23"/>
  <c r="AH3094" i="23"/>
  <c r="AE3094" i="23"/>
  <c r="AB3094" i="23"/>
  <c r="AA3094" i="23"/>
  <c r="Z3094" i="23"/>
  <c r="A3094" i="23"/>
  <c r="AH3093" i="23"/>
  <c r="AE3093" i="23"/>
  <c r="AB3093" i="23"/>
  <c r="AA3093" i="23"/>
  <c r="Z3093" i="23"/>
  <c r="A3093" i="23"/>
  <c r="AH3088" i="23"/>
  <c r="AE3088" i="23"/>
  <c r="AB3088" i="23"/>
  <c r="AA3088" i="23"/>
  <c r="Z3088" i="23"/>
  <c r="A3088" i="23"/>
  <c r="AH3096" i="23"/>
  <c r="AE3096" i="23"/>
  <c r="AB3096" i="23"/>
  <c r="AA3096" i="23"/>
  <c r="Z3096" i="23"/>
  <c r="A3096" i="23"/>
  <c r="AH3087" i="23"/>
  <c r="AE3087" i="23"/>
  <c r="AB3087" i="23"/>
  <c r="AD3087" i="23" s="1"/>
  <c r="AA3087" i="23"/>
  <c r="Z3087" i="23"/>
  <c r="A3087" i="23"/>
  <c r="AH3078" i="23"/>
  <c r="AE3078" i="23"/>
  <c r="AB3078" i="23"/>
  <c r="AA3078" i="23"/>
  <c r="Z3078" i="23"/>
  <c r="A3078" i="23"/>
  <c r="AH3077" i="23"/>
  <c r="AE3077" i="23"/>
  <c r="AB3077" i="23"/>
  <c r="AA3077" i="23"/>
  <c r="Z3077" i="23"/>
  <c r="A3077" i="23"/>
  <c r="AH3086" i="23"/>
  <c r="AE3086" i="23"/>
  <c r="AB3086" i="23"/>
  <c r="AA3086" i="23"/>
  <c r="Z3086" i="23"/>
  <c r="A3086" i="23"/>
  <c r="AH3079" i="23"/>
  <c r="AE3079" i="23"/>
  <c r="AB3079" i="23"/>
  <c r="AA3079" i="23"/>
  <c r="Z3079" i="23"/>
  <c r="A3079" i="23"/>
  <c r="AH3080" i="23"/>
  <c r="AE3080" i="23"/>
  <c r="AB3080" i="23"/>
  <c r="AA3080" i="23"/>
  <c r="Z3080" i="23"/>
  <c r="A3080" i="23"/>
  <c r="AH3083" i="23"/>
  <c r="AE3083" i="23"/>
  <c r="AB3083" i="23"/>
  <c r="AA3083" i="23"/>
  <c r="Z3083" i="23"/>
  <c r="A3083" i="23"/>
  <c r="AH3085" i="23"/>
  <c r="AE3085" i="23"/>
  <c r="AB3085" i="23"/>
  <c r="AA3085" i="23"/>
  <c r="Z3085" i="23"/>
  <c r="A3085" i="23"/>
  <c r="AH3082" i="23"/>
  <c r="AE3082" i="23"/>
  <c r="AB3082" i="23"/>
  <c r="AA3082" i="23"/>
  <c r="Z3082" i="23"/>
  <c r="A3082" i="23"/>
  <c r="AH3081" i="23"/>
  <c r="AE3081" i="23"/>
  <c r="AB3081" i="23"/>
  <c r="AA3081" i="23"/>
  <c r="Z3081" i="23"/>
  <c r="A3081" i="23"/>
  <c r="AH3076" i="23"/>
  <c r="AE3076" i="23"/>
  <c r="AB3076" i="23"/>
  <c r="AA3076" i="23"/>
  <c r="Z3076" i="23"/>
  <c r="A3076" i="23"/>
  <c r="AH3084" i="23"/>
  <c r="AE3084" i="23"/>
  <c r="AB3084" i="23"/>
  <c r="AA3084" i="23"/>
  <c r="Z3084" i="23"/>
  <c r="A3084" i="23"/>
  <c r="AH3075" i="23"/>
  <c r="AE3075" i="23"/>
  <c r="AB3075" i="23"/>
  <c r="AA3075" i="23"/>
  <c r="Z3075" i="23"/>
  <c r="A3075" i="23"/>
  <c r="AH3066" i="23"/>
  <c r="AE3066" i="23"/>
  <c r="AB3066" i="23"/>
  <c r="AA3066" i="23"/>
  <c r="Z3066" i="23"/>
  <c r="A3066" i="23"/>
  <c r="AH3065" i="23"/>
  <c r="AE3065" i="23"/>
  <c r="AB3065" i="23"/>
  <c r="AA3065" i="23"/>
  <c r="Z3065" i="23"/>
  <c r="A3065" i="23"/>
  <c r="AH3074" i="23"/>
  <c r="AE3074" i="23"/>
  <c r="AB3074" i="23"/>
  <c r="AA3074" i="23"/>
  <c r="Z3074" i="23"/>
  <c r="A3074" i="23"/>
  <c r="AH3067" i="23"/>
  <c r="AE3067" i="23"/>
  <c r="AB3067" i="23"/>
  <c r="AA3067" i="23"/>
  <c r="Z3067" i="23"/>
  <c r="A3067" i="23"/>
  <c r="AH3068" i="23"/>
  <c r="AE3068" i="23"/>
  <c r="AB3068" i="23"/>
  <c r="AA3068" i="23"/>
  <c r="Z3068" i="23"/>
  <c r="A3068" i="23"/>
  <c r="AH3071" i="23"/>
  <c r="AE3071" i="23"/>
  <c r="AB3071" i="23"/>
  <c r="AA3071" i="23"/>
  <c r="Z3071" i="23"/>
  <c r="A3071" i="23"/>
  <c r="AH3073" i="23"/>
  <c r="AE3073" i="23"/>
  <c r="AB3073" i="23"/>
  <c r="AA3073" i="23"/>
  <c r="Z3073" i="23"/>
  <c r="A3073" i="23"/>
  <c r="AH3070" i="23"/>
  <c r="AE3070" i="23"/>
  <c r="AB3070" i="23"/>
  <c r="AA3070" i="23"/>
  <c r="Z3070" i="23"/>
  <c r="A3070" i="23"/>
  <c r="AH3069" i="23"/>
  <c r="AE3069" i="23"/>
  <c r="AB3069" i="23"/>
  <c r="AA3069" i="23"/>
  <c r="Z3069" i="23"/>
  <c r="A3069" i="23"/>
  <c r="AH3064" i="23"/>
  <c r="AE3064" i="23"/>
  <c r="AB3064" i="23"/>
  <c r="AA3064" i="23"/>
  <c r="Z3064" i="23"/>
  <c r="A3064" i="23"/>
  <c r="AH3072" i="23"/>
  <c r="AE3072" i="23"/>
  <c r="AB3072" i="23"/>
  <c r="AA3072" i="23"/>
  <c r="Z3072" i="23"/>
  <c r="A3072" i="23"/>
  <c r="AH3063" i="23"/>
  <c r="AE3063" i="23"/>
  <c r="AB3063" i="23"/>
  <c r="AA3063" i="23"/>
  <c r="Z3063" i="23"/>
  <c r="A3063" i="23"/>
  <c r="AH3054" i="23"/>
  <c r="AE3054" i="23"/>
  <c r="AB3054" i="23"/>
  <c r="AA3054" i="23"/>
  <c r="Z3054" i="23"/>
  <c r="A3054" i="23"/>
  <c r="AH3053" i="23"/>
  <c r="AE3053" i="23"/>
  <c r="AB3053" i="23"/>
  <c r="AA3053" i="23"/>
  <c r="Z3053" i="23"/>
  <c r="A3053" i="23"/>
  <c r="AH3062" i="23"/>
  <c r="AE3062" i="23"/>
  <c r="AB3062" i="23"/>
  <c r="AA3062" i="23"/>
  <c r="Z3062" i="23"/>
  <c r="A3062" i="23"/>
  <c r="AH3055" i="23"/>
  <c r="AE3055" i="23"/>
  <c r="AB3055" i="23"/>
  <c r="AA3055" i="23"/>
  <c r="Z3055" i="23"/>
  <c r="A3055" i="23"/>
  <c r="AH3056" i="23"/>
  <c r="AE3056" i="23"/>
  <c r="AB3056" i="23"/>
  <c r="AA3056" i="23"/>
  <c r="Z3056" i="23"/>
  <c r="A3056" i="23"/>
  <c r="AH3059" i="23"/>
  <c r="AE3059" i="23"/>
  <c r="AB3059" i="23"/>
  <c r="AA3059" i="23"/>
  <c r="Z3059" i="23"/>
  <c r="A3059" i="23"/>
  <c r="AH3061" i="23"/>
  <c r="AE3061" i="23"/>
  <c r="AB3061" i="23"/>
  <c r="AA3061" i="23"/>
  <c r="Z3061" i="23"/>
  <c r="A3061" i="23"/>
  <c r="AH3058" i="23"/>
  <c r="AE3058" i="23"/>
  <c r="AB3058" i="23"/>
  <c r="AA3058" i="23"/>
  <c r="Z3058" i="23"/>
  <c r="A3058" i="23"/>
  <c r="AH3057" i="23"/>
  <c r="AE3057" i="23"/>
  <c r="AB3057" i="23"/>
  <c r="AA3057" i="23"/>
  <c r="Z3057" i="23"/>
  <c r="A3057" i="23"/>
  <c r="AH3052" i="23"/>
  <c r="AE3052" i="23"/>
  <c r="AB3052" i="23"/>
  <c r="AA3052" i="23"/>
  <c r="Z3052" i="23"/>
  <c r="A3052" i="23"/>
  <c r="AH3060" i="23"/>
  <c r="AE3060" i="23"/>
  <c r="AB3060" i="23"/>
  <c r="AA3060" i="23"/>
  <c r="Z3060" i="23"/>
  <c r="A3060" i="23"/>
  <c r="AH3051" i="23"/>
  <c r="AE3051" i="23"/>
  <c r="AB3051" i="23"/>
  <c r="AA3051" i="23"/>
  <c r="Z3051" i="23"/>
  <c r="A3051" i="23"/>
  <c r="AH3042" i="23"/>
  <c r="AE3042" i="23"/>
  <c r="AB3042" i="23"/>
  <c r="AA3042" i="23"/>
  <c r="Z3042" i="23"/>
  <c r="A3042" i="23"/>
  <c r="AH3041" i="23"/>
  <c r="AE3041" i="23"/>
  <c r="AB3041" i="23"/>
  <c r="AA3041" i="23"/>
  <c r="Z3041" i="23"/>
  <c r="A3041" i="23"/>
  <c r="AH3050" i="23"/>
  <c r="AE3050" i="23"/>
  <c r="AB3050" i="23"/>
  <c r="AA3050" i="23"/>
  <c r="Z3050" i="23"/>
  <c r="A3050" i="23"/>
  <c r="AH3043" i="23"/>
  <c r="AE3043" i="23"/>
  <c r="AB3043" i="23"/>
  <c r="AA3043" i="23"/>
  <c r="Z3043" i="23"/>
  <c r="A3043" i="23"/>
  <c r="AH3044" i="23"/>
  <c r="AE3044" i="23"/>
  <c r="AB3044" i="23"/>
  <c r="AA3044" i="23"/>
  <c r="Z3044" i="23"/>
  <c r="A3044" i="23"/>
  <c r="AH3047" i="23"/>
  <c r="AE3047" i="23"/>
  <c r="AB3047" i="23"/>
  <c r="AA3047" i="23"/>
  <c r="Z3047" i="23"/>
  <c r="A3047" i="23"/>
  <c r="AH3049" i="23"/>
  <c r="AE3049" i="23"/>
  <c r="AB3049" i="23"/>
  <c r="AA3049" i="23"/>
  <c r="Z3049" i="23"/>
  <c r="A3049" i="23"/>
  <c r="AH3046" i="23"/>
  <c r="AE3046" i="23"/>
  <c r="AB3046" i="23"/>
  <c r="AA3046" i="23"/>
  <c r="Z3046" i="23"/>
  <c r="A3046" i="23"/>
  <c r="AH3045" i="23"/>
  <c r="AE3045" i="23"/>
  <c r="AB3045" i="23"/>
  <c r="AA3045" i="23"/>
  <c r="Z3045" i="23"/>
  <c r="A3045" i="23"/>
  <c r="AH3040" i="23"/>
  <c r="AE3040" i="23"/>
  <c r="AB3040" i="23"/>
  <c r="AA3040" i="23"/>
  <c r="Z3040" i="23"/>
  <c r="A3040" i="23"/>
  <c r="AH3048" i="23"/>
  <c r="AE3048" i="23"/>
  <c r="AB3048" i="23"/>
  <c r="AA3048" i="23"/>
  <c r="Z3048" i="23"/>
  <c r="A3048" i="23"/>
  <c r="AH3039" i="23"/>
  <c r="AE3039" i="23"/>
  <c r="AB3039" i="23"/>
  <c r="AA3039" i="23"/>
  <c r="Z3039" i="23"/>
  <c r="A3039" i="23"/>
  <c r="AH3030" i="23"/>
  <c r="AE3030" i="23"/>
  <c r="AB3030" i="23"/>
  <c r="AA3030" i="23"/>
  <c r="Z3030" i="23"/>
  <c r="A3030" i="23"/>
  <c r="AH3029" i="23"/>
  <c r="AE3029" i="23"/>
  <c r="AB3029" i="23"/>
  <c r="AA3029" i="23"/>
  <c r="Z3029" i="23"/>
  <c r="A3029" i="23"/>
  <c r="AH3038" i="23"/>
  <c r="AE3038" i="23"/>
  <c r="AB3038" i="23"/>
  <c r="AA3038" i="23"/>
  <c r="Z3038" i="23"/>
  <c r="A3038" i="23"/>
  <c r="AH3031" i="23"/>
  <c r="AE3031" i="23"/>
  <c r="AB3031" i="23"/>
  <c r="AA3031" i="23"/>
  <c r="Z3031" i="23"/>
  <c r="A3031" i="23"/>
  <c r="AH3032" i="23"/>
  <c r="AE3032" i="23"/>
  <c r="AB3032" i="23"/>
  <c r="AA3032" i="23"/>
  <c r="Z3032" i="23"/>
  <c r="A3032" i="23"/>
  <c r="AH3035" i="23"/>
  <c r="AE3035" i="23"/>
  <c r="AB3035" i="23"/>
  <c r="AA3035" i="23"/>
  <c r="Z3035" i="23"/>
  <c r="A3035" i="23"/>
  <c r="AH3037" i="23"/>
  <c r="AE3037" i="23"/>
  <c r="AB3037" i="23"/>
  <c r="AA3037" i="23"/>
  <c r="Z3037" i="23"/>
  <c r="A3037" i="23"/>
  <c r="AH3034" i="23"/>
  <c r="AE3034" i="23"/>
  <c r="AB3034" i="23"/>
  <c r="AA3034" i="23"/>
  <c r="Z3034" i="23"/>
  <c r="A3034" i="23"/>
  <c r="AH3033" i="23"/>
  <c r="AE3033" i="23"/>
  <c r="AB3033" i="23"/>
  <c r="AA3033" i="23"/>
  <c r="Z3033" i="23"/>
  <c r="A3033" i="23"/>
  <c r="AH3028" i="23"/>
  <c r="AE3028" i="23"/>
  <c r="AB3028" i="23"/>
  <c r="AA3028" i="23"/>
  <c r="Z3028" i="23"/>
  <c r="A3028" i="23"/>
  <c r="AH3036" i="23"/>
  <c r="AE3036" i="23"/>
  <c r="AB3036" i="23"/>
  <c r="AA3036" i="23"/>
  <c r="Z3036" i="23"/>
  <c r="A3036" i="23"/>
  <c r="AH3027" i="23"/>
  <c r="AE3027" i="23"/>
  <c r="AB3027" i="23"/>
  <c r="AA3027" i="23"/>
  <c r="Z3027" i="23"/>
  <c r="A3027" i="23"/>
  <c r="AH3018" i="23"/>
  <c r="AE3018" i="23"/>
  <c r="AB3018" i="23"/>
  <c r="AA3018" i="23"/>
  <c r="Z3018" i="23"/>
  <c r="A3018" i="23"/>
  <c r="AH3017" i="23"/>
  <c r="AE3017" i="23"/>
  <c r="AB3017" i="23"/>
  <c r="AA3017" i="23"/>
  <c r="Z3017" i="23"/>
  <c r="A3017" i="23"/>
  <c r="AH3026" i="23"/>
  <c r="AE3026" i="23"/>
  <c r="AB3026" i="23"/>
  <c r="AA3026" i="23"/>
  <c r="Z3026" i="23"/>
  <c r="A3026" i="23"/>
  <c r="AH3019" i="23"/>
  <c r="AE3019" i="23"/>
  <c r="AB3019" i="23"/>
  <c r="AA3019" i="23"/>
  <c r="Z3019" i="23"/>
  <c r="A3019" i="23"/>
  <c r="AH3020" i="23"/>
  <c r="AE3020" i="23"/>
  <c r="AB3020" i="23"/>
  <c r="AA3020" i="23"/>
  <c r="Z3020" i="23"/>
  <c r="A3020" i="23"/>
  <c r="AH3023" i="23"/>
  <c r="AE3023" i="23"/>
  <c r="AB3023" i="23"/>
  <c r="AA3023" i="23"/>
  <c r="Z3023" i="23"/>
  <c r="A3023" i="23"/>
  <c r="AH3025" i="23"/>
  <c r="AE3025" i="23"/>
  <c r="AB3025" i="23"/>
  <c r="AA3025" i="23"/>
  <c r="Z3025" i="23"/>
  <c r="A3025" i="23"/>
  <c r="AH3022" i="23"/>
  <c r="AE3022" i="23"/>
  <c r="AB3022" i="23"/>
  <c r="AA3022" i="23"/>
  <c r="Z3022" i="23"/>
  <c r="A3022" i="23"/>
  <c r="AH3021" i="23"/>
  <c r="AE3021" i="23"/>
  <c r="AB3021" i="23"/>
  <c r="AA3021" i="23"/>
  <c r="Z3021" i="23"/>
  <c r="A3021" i="23"/>
  <c r="AH3016" i="23"/>
  <c r="AE3016" i="23"/>
  <c r="AB3016" i="23"/>
  <c r="AA3016" i="23"/>
  <c r="Z3016" i="23"/>
  <c r="A3016" i="23"/>
  <c r="AH3024" i="23"/>
  <c r="AE3024" i="23"/>
  <c r="AB3024" i="23"/>
  <c r="AA3024" i="23"/>
  <c r="Z3024" i="23"/>
  <c r="A3024" i="23"/>
  <c r="AH3015" i="23"/>
  <c r="AE3015" i="23"/>
  <c r="AB3015" i="23"/>
  <c r="AA3015" i="23"/>
  <c r="Z3015" i="23"/>
  <c r="A3015" i="23"/>
  <c r="AH3006" i="23"/>
  <c r="AE3006" i="23"/>
  <c r="AB3006" i="23"/>
  <c r="AA3006" i="23"/>
  <c r="Z3006" i="23"/>
  <c r="A3006" i="23"/>
  <c r="AH3005" i="23"/>
  <c r="AE3005" i="23"/>
  <c r="AB3005" i="23"/>
  <c r="AA3005" i="23"/>
  <c r="Z3005" i="23"/>
  <c r="A3005" i="23"/>
  <c r="AH3014" i="23"/>
  <c r="AE3014" i="23"/>
  <c r="AB3014" i="23"/>
  <c r="AA3014" i="23"/>
  <c r="Z3014" i="23"/>
  <c r="A3014" i="23"/>
  <c r="AH3007" i="23"/>
  <c r="AE3007" i="23"/>
  <c r="AB3007" i="23"/>
  <c r="AA3007" i="23"/>
  <c r="Z3007" i="23"/>
  <c r="A3007" i="23"/>
  <c r="AH3008" i="23"/>
  <c r="AE3008" i="23"/>
  <c r="AB3008" i="23"/>
  <c r="AA3008" i="23"/>
  <c r="Z3008" i="23"/>
  <c r="A3008" i="23"/>
  <c r="AH3011" i="23"/>
  <c r="AE3011" i="23"/>
  <c r="AB3011" i="23"/>
  <c r="AA3011" i="23"/>
  <c r="Z3011" i="23"/>
  <c r="A3011" i="23"/>
  <c r="AH3013" i="23"/>
  <c r="AE3013" i="23"/>
  <c r="AB3013" i="23"/>
  <c r="AA3013" i="23"/>
  <c r="Z3013" i="23"/>
  <c r="A3013" i="23"/>
  <c r="AH3010" i="23"/>
  <c r="AE3010" i="23"/>
  <c r="AB3010" i="23"/>
  <c r="AA3010" i="23"/>
  <c r="Z3010" i="23"/>
  <c r="A3010" i="23"/>
  <c r="AH3009" i="23"/>
  <c r="AE3009" i="23"/>
  <c r="AB3009" i="23"/>
  <c r="AA3009" i="23"/>
  <c r="Z3009" i="23"/>
  <c r="A3009" i="23"/>
  <c r="AH3004" i="23"/>
  <c r="AE3004" i="23"/>
  <c r="AB3004" i="23"/>
  <c r="AA3004" i="23"/>
  <c r="Z3004" i="23"/>
  <c r="A3004" i="23"/>
  <c r="AH3012" i="23"/>
  <c r="AE3012" i="23"/>
  <c r="AB3012" i="23"/>
  <c r="AA3012" i="23"/>
  <c r="Z3012" i="23"/>
  <c r="A3012" i="23"/>
  <c r="AH3003" i="23"/>
  <c r="AE3003" i="23"/>
  <c r="AB3003" i="23"/>
  <c r="AA3003" i="23"/>
  <c r="Z3003" i="23"/>
  <c r="A3003" i="23"/>
  <c r="AH2994" i="23"/>
  <c r="AE2994" i="23"/>
  <c r="AB2994" i="23"/>
  <c r="AA2994" i="23"/>
  <c r="Z2994" i="23"/>
  <c r="A2994" i="23"/>
  <c r="AH2993" i="23"/>
  <c r="AE2993" i="23"/>
  <c r="AB2993" i="23"/>
  <c r="AA2993" i="23"/>
  <c r="Z2993" i="23"/>
  <c r="A2993" i="23"/>
  <c r="AH3002" i="23"/>
  <c r="AE3002" i="23"/>
  <c r="AB3002" i="23"/>
  <c r="AA3002" i="23"/>
  <c r="Z3002" i="23"/>
  <c r="A3002" i="23"/>
  <c r="AH2995" i="23"/>
  <c r="AE2995" i="23"/>
  <c r="AB2995" i="23"/>
  <c r="AA2995" i="23"/>
  <c r="Z2995" i="23"/>
  <c r="A2995" i="23"/>
  <c r="AH2996" i="23"/>
  <c r="AE2996" i="23"/>
  <c r="AB2996" i="23"/>
  <c r="AA2996" i="23"/>
  <c r="Z2996" i="23"/>
  <c r="A2996" i="23"/>
  <c r="AH2999" i="23"/>
  <c r="AE2999" i="23"/>
  <c r="AB2999" i="23"/>
  <c r="AA2999" i="23"/>
  <c r="Z2999" i="23"/>
  <c r="A2999" i="23"/>
  <c r="AH3001" i="23"/>
  <c r="AE3001" i="23"/>
  <c r="AB3001" i="23"/>
  <c r="AA3001" i="23"/>
  <c r="Z3001" i="23"/>
  <c r="A3001" i="23"/>
  <c r="AH2998" i="23"/>
  <c r="AE2998" i="23"/>
  <c r="AB2998" i="23"/>
  <c r="AA2998" i="23"/>
  <c r="Z2998" i="23"/>
  <c r="A2998" i="23"/>
  <c r="AH2997" i="23"/>
  <c r="AE2997" i="23"/>
  <c r="AB2997" i="23"/>
  <c r="AA2997" i="23"/>
  <c r="Z2997" i="23"/>
  <c r="A2997" i="23"/>
  <c r="AH2992" i="23"/>
  <c r="AE2992" i="23"/>
  <c r="AB2992" i="23"/>
  <c r="AA2992" i="23"/>
  <c r="Z2992" i="23"/>
  <c r="A2992" i="23"/>
  <c r="AH3000" i="23"/>
  <c r="AE3000" i="23"/>
  <c r="AB3000" i="23"/>
  <c r="AA3000" i="23"/>
  <c r="Z3000" i="23"/>
  <c r="A3000" i="23"/>
  <c r="AH2991" i="23"/>
  <c r="AE2991" i="23"/>
  <c r="AB2991" i="23"/>
  <c r="AA2991" i="23"/>
  <c r="Z2991" i="23"/>
  <c r="A2991" i="23"/>
  <c r="AH2982" i="23"/>
  <c r="AE2982" i="23"/>
  <c r="AB2982" i="23"/>
  <c r="AA2982" i="23"/>
  <c r="Z2982" i="23"/>
  <c r="A2982" i="23"/>
  <c r="AH2981" i="23"/>
  <c r="AE2981" i="23"/>
  <c r="AB2981" i="23"/>
  <c r="AA2981" i="23"/>
  <c r="Z2981" i="23"/>
  <c r="A2981" i="23"/>
  <c r="AH2990" i="23"/>
  <c r="AE2990" i="23"/>
  <c r="AB2990" i="23"/>
  <c r="AA2990" i="23"/>
  <c r="Z2990" i="23"/>
  <c r="A2990" i="23"/>
  <c r="AH2983" i="23"/>
  <c r="AE2983" i="23"/>
  <c r="AB2983" i="23"/>
  <c r="AA2983" i="23"/>
  <c r="Z2983" i="23"/>
  <c r="A2983" i="23"/>
  <c r="AH2984" i="23"/>
  <c r="AE2984" i="23"/>
  <c r="AB2984" i="23"/>
  <c r="AA2984" i="23"/>
  <c r="Z2984" i="23"/>
  <c r="A2984" i="23"/>
  <c r="AH2987" i="23"/>
  <c r="AE2987" i="23"/>
  <c r="AB2987" i="23"/>
  <c r="AA2987" i="23"/>
  <c r="Z2987" i="23"/>
  <c r="A2987" i="23"/>
  <c r="AH2989" i="23"/>
  <c r="AE2989" i="23"/>
  <c r="AB2989" i="23"/>
  <c r="AA2989" i="23"/>
  <c r="Z2989" i="23"/>
  <c r="A2989" i="23"/>
  <c r="AH2986" i="23"/>
  <c r="AE2986" i="23"/>
  <c r="AB2986" i="23"/>
  <c r="AA2986" i="23"/>
  <c r="Z2986" i="23"/>
  <c r="A2986" i="23"/>
  <c r="AH2985" i="23"/>
  <c r="AE2985" i="23"/>
  <c r="AB2985" i="23"/>
  <c r="AA2985" i="23"/>
  <c r="Z2985" i="23"/>
  <c r="A2985" i="23"/>
  <c r="AH2980" i="23"/>
  <c r="AE2980" i="23"/>
  <c r="AB2980" i="23"/>
  <c r="AA2980" i="23"/>
  <c r="Z2980" i="23"/>
  <c r="A2980" i="23"/>
  <c r="AH2988" i="23"/>
  <c r="AE2988" i="23"/>
  <c r="AB2988" i="23"/>
  <c r="AA2988" i="23"/>
  <c r="Z2988" i="23"/>
  <c r="A2988" i="23"/>
  <c r="AH2979" i="23"/>
  <c r="AE2979" i="23"/>
  <c r="AB2979" i="23"/>
  <c r="AA2979" i="23"/>
  <c r="Z2979" i="23"/>
  <c r="A2979" i="23"/>
  <c r="AH2970" i="23"/>
  <c r="AE2970" i="23"/>
  <c r="AB2970" i="23"/>
  <c r="AA2970" i="23"/>
  <c r="Z2970" i="23"/>
  <c r="A2970" i="23"/>
  <c r="AH2969" i="23"/>
  <c r="AE2969" i="23"/>
  <c r="AB2969" i="23"/>
  <c r="AA2969" i="23"/>
  <c r="Z2969" i="23"/>
  <c r="A2969" i="23"/>
  <c r="AH2978" i="23"/>
  <c r="AE2978" i="23"/>
  <c r="AB2978" i="23"/>
  <c r="AA2978" i="23"/>
  <c r="Z2978" i="23"/>
  <c r="A2978" i="23"/>
  <c r="AH2971" i="23"/>
  <c r="AE2971" i="23"/>
  <c r="AB2971" i="23"/>
  <c r="AA2971" i="23"/>
  <c r="Z2971" i="23"/>
  <c r="A2971" i="23"/>
  <c r="AH2972" i="23"/>
  <c r="AE2972" i="23"/>
  <c r="AB2972" i="23"/>
  <c r="AA2972" i="23"/>
  <c r="Z2972" i="23"/>
  <c r="A2972" i="23"/>
  <c r="AH2975" i="23"/>
  <c r="AE2975" i="23"/>
  <c r="AB2975" i="23"/>
  <c r="AA2975" i="23"/>
  <c r="Z2975" i="23"/>
  <c r="A2975" i="23"/>
  <c r="AH2977" i="23"/>
  <c r="AE2977" i="23"/>
  <c r="AB2977" i="23"/>
  <c r="AA2977" i="23"/>
  <c r="Z2977" i="23"/>
  <c r="A2977" i="23"/>
  <c r="AH2974" i="23"/>
  <c r="AE2974" i="23"/>
  <c r="AB2974" i="23"/>
  <c r="AA2974" i="23"/>
  <c r="Z2974" i="23"/>
  <c r="A2974" i="23"/>
  <c r="AH2973" i="23"/>
  <c r="AE2973" i="23"/>
  <c r="AB2973" i="23"/>
  <c r="AA2973" i="23"/>
  <c r="Z2973" i="23"/>
  <c r="A2973" i="23"/>
  <c r="AH2968" i="23"/>
  <c r="AE2968" i="23"/>
  <c r="AB2968" i="23"/>
  <c r="AA2968" i="23"/>
  <c r="Z2968" i="23"/>
  <c r="A2968" i="23"/>
  <c r="AH2976" i="23"/>
  <c r="AE2976" i="23"/>
  <c r="AB2976" i="23"/>
  <c r="AA2976" i="23"/>
  <c r="Z2976" i="23"/>
  <c r="A2976" i="23"/>
  <c r="AH2967" i="23"/>
  <c r="AE2967" i="23"/>
  <c r="AB2967" i="23"/>
  <c r="AA2967" i="23"/>
  <c r="Z2967" i="23"/>
  <c r="A2967" i="23"/>
  <c r="AH2958" i="23"/>
  <c r="AE2958" i="23"/>
  <c r="AB2958" i="23"/>
  <c r="AA2958" i="23"/>
  <c r="Z2958" i="23"/>
  <c r="A2958" i="23"/>
  <c r="AH2957" i="23"/>
  <c r="AE2957" i="23"/>
  <c r="AB2957" i="23"/>
  <c r="AA2957" i="23"/>
  <c r="Z2957" i="23"/>
  <c r="A2957" i="23"/>
  <c r="AH2966" i="23"/>
  <c r="AE2966" i="23"/>
  <c r="AB2966" i="23"/>
  <c r="AA2966" i="23"/>
  <c r="Z2966" i="23"/>
  <c r="A2966" i="23"/>
  <c r="AH2959" i="23"/>
  <c r="AE2959" i="23"/>
  <c r="AB2959" i="23"/>
  <c r="AA2959" i="23"/>
  <c r="Z2959" i="23"/>
  <c r="A2959" i="23"/>
  <c r="AH2960" i="23"/>
  <c r="AE2960" i="23"/>
  <c r="AB2960" i="23"/>
  <c r="AA2960" i="23"/>
  <c r="Z2960" i="23"/>
  <c r="A2960" i="23"/>
  <c r="AH2963" i="23"/>
  <c r="AE2963" i="23"/>
  <c r="AB2963" i="23"/>
  <c r="AA2963" i="23"/>
  <c r="Z2963" i="23"/>
  <c r="A2963" i="23"/>
  <c r="AH2965" i="23"/>
  <c r="AE2965" i="23"/>
  <c r="AB2965" i="23"/>
  <c r="AA2965" i="23"/>
  <c r="Z2965" i="23"/>
  <c r="A2965" i="23"/>
  <c r="AH2962" i="23"/>
  <c r="AE2962" i="23"/>
  <c r="AB2962" i="23"/>
  <c r="AA2962" i="23"/>
  <c r="Z2962" i="23"/>
  <c r="A2962" i="23"/>
  <c r="AH2961" i="23"/>
  <c r="AE2961" i="23"/>
  <c r="AB2961" i="23"/>
  <c r="AA2961" i="23"/>
  <c r="Z2961" i="23"/>
  <c r="A2961" i="23"/>
  <c r="AH2956" i="23"/>
  <c r="AE2956" i="23"/>
  <c r="AB2956" i="23"/>
  <c r="AA2956" i="23"/>
  <c r="Z2956" i="23"/>
  <c r="A2956" i="23"/>
  <c r="AH2964" i="23"/>
  <c r="AE2964" i="23"/>
  <c r="AB2964" i="23"/>
  <c r="AA2964" i="23"/>
  <c r="Z2964" i="23"/>
  <c r="A2964" i="23"/>
  <c r="AH2955" i="23"/>
  <c r="AE2955" i="23"/>
  <c r="AB2955" i="23"/>
  <c r="AA2955" i="23"/>
  <c r="Z2955" i="23"/>
  <c r="A2955" i="23"/>
  <c r="AH2946" i="23"/>
  <c r="AE2946" i="23"/>
  <c r="AB2946" i="23"/>
  <c r="AA2946" i="23"/>
  <c r="Z2946" i="23"/>
  <c r="A2946" i="23"/>
  <c r="AH2945" i="23"/>
  <c r="AE2945" i="23"/>
  <c r="AB2945" i="23"/>
  <c r="AA2945" i="23"/>
  <c r="Z2945" i="23"/>
  <c r="A2945" i="23"/>
  <c r="AH2954" i="23"/>
  <c r="AE2954" i="23"/>
  <c r="AB2954" i="23"/>
  <c r="AA2954" i="23"/>
  <c r="Z2954" i="23"/>
  <c r="A2954" i="23"/>
  <c r="AH2947" i="23"/>
  <c r="AE2947" i="23"/>
  <c r="AB2947" i="23"/>
  <c r="AA2947" i="23"/>
  <c r="Z2947" i="23"/>
  <c r="A2947" i="23"/>
  <c r="AH2948" i="23"/>
  <c r="AE2948" i="23"/>
  <c r="AB2948" i="23"/>
  <c r="AA2948" i="23"/>
  <c r="Z2948" i="23"/>
  <c r="A2948" i="23"/>
  <c r="AH2951" i="23"/>
  <c r="AE2951" i="23"/>
  <c r="AB2951" i="23"/>
  <c r="AA2951" i="23"/>
  <c r="Z2951" i="23"/>
  <c r="A2951" i="23"/>
  <c r="AH2953" i="23"/>
  <c r="AE2953" i="23"/>
  <c r="AB2953" i="23"/>
  <c r="AA2953" i="23"/>
  <c r="Z2953" i="23"/>
  <c r="A2953" i="23"/>
  <c r="AH2950" i="23"/>
  <c r="AE2950" i="23"/>
  <c r="AB2950" i="23"/>
  <c r="AA2950" i="23"/>
  <c r="Z2950" i="23"/>
  <c r="A2950" i="23"/>
  <c r="AH2949" i="23"/>
  <c r="AE2949" i="23"/>
  <c r="AB2949" i="23"/>
  <c r="AA2949" i="23"/>
  <c r="Z2949" i="23"/>
  <c r="A2949" i="23"/>
  <c r="AH2944" i="23"/>
  <c r="AE2944" i="23"/>
  <c r="AB2944" i="23"/>
  <c r="AA2944" i="23"/>
  <c r="Z2944" i="23"/>
  <c r="A2944" i="23"/>
  <c r="AH2952" i="23"/>
  <c r="AE2952" i="23"/>
  <c r="AB2952" i="23"/>
  <c r="AA2952" i="23"/>
  <c r="Z2952" i="23"/>
  <c r="A2952" i="23"/>
  <c r="AH2943" i="23"/>
  <c r="AE2943" i="23"/>
  <c r="AB2943" i="23"/>
  <c r="AA2943" i="23"/>
  <c r="Z2943" i="23"/>
  <c r="A2943" i="23"/>
  <c r="AH2934" i="23"/>
  <c r="AE2934" i="23"/>
  <c r="AB2934" i="23"/>
  <c r="AA2934" i="23"/>
  <c r="Z2934" i="23"/>
  <c r="A2934" i="23"/>
  <c r="AH2933" i="23"/>
  <c r="AE2933" i="23"/>
  <c r="AB2933" i="23"/>
  <c r="AA2933" i="23"/>
  <c r="Z2933" i="23"/>
  <c r="A2933" i="23"/>
  <c r="AH2942" i="23"/>
  <c r="AE2942" i="23"/>
  <c r="AB2942" i="23"/>
  <c r="AA2942" i="23"/>
  <c r="Z2942" i="23"/>
  <c r="A2942" i="23"/>
  <c r="AH2935" i="23"/>
  <c r="AE2935" i="23"/>
  <c r="AB2935" i="23"/>
  <c r="AA2935" i="23"/>
  <c r="Z2935" i="23"/>
  <c r="A2935" i="23"/>
  <c r="AH2936" i="23"/>
  <c r="AE2936" i="23"/>
  <c r="AB2936" i="23"/>
  <c r="AA2936" i="23"/>
  <c r="Z2936" i="23"/>
  <c r="A2936" i="23"/>
  <c r="AH2939" i="23"/>
  <c r="AE2939" i="23"/>
  <c r="AB2939" i="23"/>
  <c r="AA2939" i="23"/>
  <c r="Z2939" i="23"/>
  <c r="A2939" i="23"/>
  <c r="AH2941" i="23"/>
  <c r="AE2941" i="23"/>
  <c r="AB2941" i="23"/>
  <c r="AA2941" i="23"/>
  <c r="Z2941" i="23"/>
  <c r="A2941" i="23"/>
  <c r="AH2938" i="23"/>
  <c r="AE2938" i="23"/>
  <c r="AB2938" i="23"/>
  <c r="AA2938" i="23"/>
  <c r="Z2938" i="23"/>
  <c r="A2938" i="23"/>
  <c r="AH2937" i="23"/>
  <c r="AE2937" i="23"/>
  <c r="AB2937" i="23"/>
  <c r="AA2937" i="23"/>
  <c r="Z2937" i="23"/>
  <c r="A2937" i="23"/>
  <c r="AH2932" i="23"/>
  <c r="AE2932" i="23"/>
  <c r="AB2932" i="23"/>
  <c r="AA2932" i="23"/>
  <c r="Z2932" i="23"/>
  <c r="A2932" i="23"/>
  <c r="AH2940" i="23"/>
  <c r="AE2940" i="23"/>
  <c r="AB2940" i="23"/>
  <c r="AA2940" i="23"/>
  <c r="Z2940" i="23"/>
  <c r="A2940" i="23"/>
  <c r="AH2931" i="23"/>
  <c r="AE2931" i="23"/>
  <c r="AB2931" i="23"/>
  <c r="AD2931" i="23" s="1"/>
  <c r="AA2931" i="23"/>
  <c r="Z2931" i="23"/>
  <c r="A2931" i="23"/>
  <c r="AH2922" i="23"/>
  <c r="AE2922" i="23"/>
  <c r="AB2922" i="23"/>
  <c r="AA2922" i="23"/>
  <c r="Z2922" i="23"/>
  <c r="A2922" i="23"/>
  <c r="AH2921" i="23"/>
  <c r="AE2921" i="23"/>
  <c r="AB2921" i="23"/>
  <c r="AA2921" i="23"/>
  <c r="Z2921" i="23"/>
  <c r="A2921" i="23"/>
  <c r="AH2930" i="23"/>
  <c r="AE2930" i="23"/>
  <c r="AB2930" i="23"/>
  <c r="AA2930" i="23"/>
  <c r="Z2930" i="23"/>
  <c r="A2930" i="23"/>
  <c r="AH2923" i="23"/>
  <c r="AE2923" i="23"/>
  <c r="AB2923" i="23"/>
  <c r="AA2923" i="23"/>
  <c r="Z2923" i="23"/>
  <c r="A2923" i="23"/>
  <c r="AH2924" i="23"/>
  <c r="AE2924" i="23"/>
  <c r="AB2924" i="23"/>
  <c r="AA2924" i="23"/>
  <c r="Z2924" i="23"/>
  <c r="A2924" i="23"/>
  <c r="AH2927" i="23"/>
  <c r="AE2927" i="23"/>
  <c r="AB2927" i="23"/>
  <c r="AA2927" i="23"/>
  <c r="Z2927" i="23"/>
  <c r="A2927" i="23"/>
  <c r="AH2929" i="23"/>
  <c r="AE2929" i="23"/>
  <c r="AB2929" i="23"/>
  <c r="AA2929" i="23"/>
  <c r="Z2929" i="23"/>
  <c r="A2929" i="23"/>
  <c r="AH2926" i="23"/>
  <c r="AE2926" i="23"/>
  <c r="AB2926" i="23"/>
  <c r="AA2926" i="23"/>
  <c r="Z2926" i="23"/>
  <c r="A2926" i="23"/>
  <c r="AH2925" i="23"/>
  <c r="AE2925" i="23"/>
  <c r="AB2925" i="23"/>
  <c r="AA2925" i="23"/>
  <c r="Z2925" i="23"/>
  <c r="A2925" i="23"/>
  <c r="AH2920" i="23"/>
  <c r="AE2920" i="23"/>
  <c r="AB2920" i="23"/>
  <c r="AA2920" i="23"/>
  <c r="Z2920" i="23"/>
  <c r="A2920" i="23"/>
  <c r="AH2928" i="23"/>
  <c r="AE2928" i="23"/>
  <c r="AB2928" i="23"/>
  <c r="AA2928" i="23"/>
  <c r="Z2928" i="23"/>
  <c r="A2928" i="23"/>
  <c r="AH2919" i="23"/>
  <c r="AE2919" i="23"/>
  <c r="AB2919" i="23"/>
  <c r="AA2919" i="23"/>
  <c r="Z2919" i="23"/>
  <c r="A2919" i="23"/>
  <c r="AH2910" i="23"/>
  <c r="AE2910" i="23"/>
  <c r="AB2910" i="23"/>
  <c r="AA2910" i="23"/>
  <c r="Z2910" i="23"/>
  <c r="A2910" i="23"/>
  <c r="AH2909" i="23"/>
  <c r="AE2909" i="23"/>
  <c r="AB2909" i="23"/>
  <c r="AA2909" i="23"/>
  <c r="Z2909" i="23"/>
  <c r="A2909" i="23"/>
  <c r="AH2918" i="23"/>
  <c r="AE2918" i="23"/>
  <c r="AB2918" i="23"/>
  <c r="AA2918" i="23"/>
  <c r="Z2918" i="23"/>
  <c r="A2918" i="23"/>
  <c r="AH2911" i="23"/>
  <c r="AE2911" i="23"/>
  <c r="AB2911" i="23"/>
  <c r="AA2911" i="23"/>
  <c r="Z2911" i="23"/>
  <c r="A2911" i="23"/>
  <c r="AH2912" i="23"/>
  <c r="AE2912" i="23"/>
  <c r="AB2912" i="23"/>
  <c r="AA2912" i="23"/>
  <c r="Z2912" i="23"/>
  <c r="A2912" i="23"/>
  <c r="AH2915" i="23"/>
  <c r="AE2915" i="23"/>
  <c r="AB2915" i="23"/>
  <c r="AA2915" i="23"/>
  <c r="Z2915" i="23"/>
  <c r="A2915" i="23"/>
  <c r="AH2917" i="23"/>
  <c r="AE2917" i="23"/>
  <c r="AB2917" i="23"/>
  <c r="AA2917" i="23"/>
  <c r="Z2917" i="23"/>
  <c r="A2917" i="23"/>
  <c r="AH2914" i="23"/>
  <c r="AE2914" i="23"/>
  <c r="AB2914" i="23"/>
  <c r="AA2914" i="23"/>
  <c r="Z2914" i="23"/>
  <c r="A2914" i="23"/>
  <c r="AH2913" i="23"/>
  <c r="AE2913" i="23"/>
  <c r="AB2913" i="23"/>
  <c r="AA2913" i="23"/>
  <c r="Z2913" i="23"/>
  <c r="A2913" i="23"/>
  <c r="AH2908" i="23"/>
  <c r="AE2908" i="23"/>
  <c r="AB2908" i="23"/>
  <c r="AA2908" i="23"/>
  <c r="Z2908" i="23"/>
  <c r="A2908" i="23"/>
  <c r="AH2916" i="23"/>
  <c r="AE2916" i="23"/>
  <c r="AB2916" i="23"/>
  <c r="AA2916" i="23"/>
  <c r="Z2916" i="23"/>
  <c r="A2916" i="23"/>
  <c r="AH2907" i="23"/>
  <c r="AE2907" i="23"/>
  <c r="AB2907" i="23"/>
  <c r="AA2907" i="23"/>
  <c r="Z2907" i="23"/>
  <c r="A2907" i="23"/>
  <c r="AH2898" i="23"/>
  <c r="AE2898" i="23"/>
  <c r="AB2898" i="23"/>
  <c r="AA2898" i="23"/>
  <c r="Z2898" i="23"/>
  <c r="A2898" i="23"/>
  <c r="AH2897" i="23"/>
  <c r="AE2897" i="23"/>
  <c r="AB2897" i="23"/>
  <c r="AA2897" i="23"/>
  <c r="Z2897" i="23"/>
  <c r="A2897" i="23"/>
  <c r="AH2906" i="23"/>
  <c r="AE2906" i="23"/>
  <c r="AB2906" i="23"/>
  <c r="AA2906" i="23"/>
  <c r="Z2906" i="23"/>
  <c r="A2906" i="23"/>
  <c r="AH2899" i="23"/>
  <c r="AE2899" i="23"/>
  <c r="AB2899" i="23"/>
  <c r="AA2899" i="23"/>
  <c r="Z2899" i="23"/>
  <c r="A2899" i="23"/>
  <c r="AH2900" i="23"/>
  <c r="AE2900" i="23"/>
  <c r="AB2900" i="23"/>
  <c r="AA2900" i="23"/>
  <c r="Z2900" i="23"/>
  <c r="A2900" i="23"/>
  <c r="AH2903" i="23"/>
  <c r="AE2903" i="23"/>
  <c r="AB2903" i="23"/>
  <c r="AA2903" i="23"/>
  <c r="Z2903" i="23"/>
  <c r="A2903" i="23"/>
  <c r="AH2905" i="23"/>
  <c r="AE2905" i="23"/>
  <c r="AB2905" i="23"/>
  <c r="AA2905" i="23"/>
  <c r="Z2905" i="23"/>
  <c r="A2905" i="23"/>
  <c r="AH2902" i="23"/>
  <c r="AE2902" i="23"/>
  <c r="AB2902" i="23"/>
  <c r="AA2902" i="23"/>
  <c r="Z2902" i="23"/>
  <c r="A2902" i="23"/>
  <c r="AH2901" i="23"/>
  <c r="AE2901" i="23"/>
  <c r="AB2901" i="23"/>
  <c r="AA2901" i="23"/>
  <c r="Z2901" i="23"/>
  <c r="A2901" i="23"/>
  <c r="AH2896" i="23"/>
  <c r="AE2896" i="23"/>
  <c r="AB2896" i="23"/>
  <c r="AA2896" i="23"/>
  <c r="Z2896" i="23"/>
  <c r="A2896" i="23"/>
  <c r="AH2904" i="23"/>
  <c r="AE2904" i="23"/>
  <c r="AB2904" i="23"/>
  <c r="AA2904" i="23"/>
  <c r="Z2904" i="23"/>
  <c r="A2904" i="23"/>
  <c r="AH2895" i="23"/>
  <c r="AE2895" i="23"/>
  <c r="AB2895" i="23"/>
  <c r="AA2895" i="23"/>
  <c r="Z2895" i="23"/>
  <c r="A2895" i="23"/>
  <c r="AH2886" i="23"/>
  <c r="AE2886" i="23"/>
  <c r="AB2886" i="23"/>
  <c r="AA2886" i="23"/>
  <c r="Z2886" i="23"/>
  <c r="A2886" i="23"/>
  <c r="AH2885" i="23"/>
  <c r="AE2885" i="23"/>
  <c r="AB2885" i="23"/>
  <c r="AA2885" i="23"/>
  <c r="Z2885" i="23"/>
  <c r="A2885" i="23"/>
  <c r="AH2894" i="23"/>
  <c r="AE2894" i="23"/>
  <c r="AB2894" i="23"/>
  <c r="AA2894" i="23"/>
  <c r="Z2894" i="23"/>
  <c r="A2894" i="23"/>
  <c r="AH2887" i="23"/>
  <c r="AE2887" i="23"/>
  <c r="AB2887" i="23"/>
  <c r="AA2887" i="23"/>
  <c r="Z2887" i="23"/>
  <c r="A2887" i="23"/>
  <c r="AH2888" i="23"/>
  <c r="AE2888" i="23"/>
  <c r="AB2888" i="23"/>
  <c r="AA2888" i="23"/>
  <c r="Z2888" i="23"/>
  <c r="A2888" i="23"/>
  <c r="AH2891" i="23"/>
  <c r="AE2891" i="23"/>
  <c r="AB2891" i="23"/>
  <c r="AA2891" i="23"/>
  <c r="Z2891" i="23"/>
  <c r="A2891" i="23"/>
  <c r="AH2893" i="23"/>
  <c r="AE2893" i="23"/>
  <c r="AB2893" i="23"/>
  <c r="AA2893" i="23"/>
  <c r="Z2893" i="23"/>
  <c r="A2893" i="23"/>
  <c r="AH2890" i="23"/>
  <c r="AE2890" i="23"/>
  <c r="AB2890" i="23"/>
  <c r="AA2890" i="23"/>
  <c r="Z2890" i="23"/>
  <c r="A2890" i="23"/>
  <c r="AH2889" i="23"/>
  <c r="AE2889" i="23"/>
  <c r="AB2889" i="23"/>
  <c r="AA2889" i="23"/>
  <c r="Z2889" i="23"/>
  <c r="A2889" i="23"/>
  <c r="AH2884" i="23"/>
  <c r="AE2884" i="23"/>
  <c r="AB2884" i="23"/>
  <c r="AA2884" i="23"/>
  <c r="Z2884" i="23"/>
  <c r="A2884" i="23"/>
  <c r="AH2892" i="23"/>
  <c r="AE2892" i="23"/>
  <c r="AB2892" i="23"/>
  <c r="AA2892" i="23"/>
  <c r="Z2892" i="23"/>
  <c r="A2892" i="23"/>
  <c r="AH2883" i="23"/>
  <c r="AE2883" i="23"/>
  <c r="AB2883" i="23"/>
  <c r="AA2883" i="23"/>
  <c r="Z2883" i="23"/>
  <c r="A2883" i="23"/>
  <c r="AH2874" i="23"/>
  <c r="AE2874" i="23"/>
  <c r="AB2874" i="23"/>
  <c r="AA2874" i="23"/>
  <c r="Z2874" i="23"/>
  <c r="A2874" i="23"/>
  <c r="AH2873" i="23"/>
  <c r="AE2873" i="23"/>
  <c r="AB2873" i="23"/>
  <c r="AA2873" i="23"/>
  <c r="Z2873" i="23"/>
  <c r="A2873" i="23"/>
  <c r="AH2882" i="23"/>
  <c r="AE2882" i="23"/>
  <c r="AB2882" i="23"/>
  <c r="AA2882" i="23"/>
  <c r="Z2882" i="23"/>
  <c r="A2882" i="23"/>
  <c r="AH2875" i="23"/>
  <c r="AE2875" i="23"/>
  <c r="AB2875" i="23"/>
  <c r="AA2875" i="23"/>
  <c r="Z2875" i="23"/>
  <c r="A2875" i="23"/>
  <c r="AH2876" i="23"/>
  <c r="AE2876" i="23"/>
  <c r="AB2876" i="23"/>
  <c r="AA2876" i="23"/>
  <c r="Z2876" i="23"/>
  <c r="A2876" i="23"/>
  <c r="AH2879" i="23"/>
  <c r="AE2879" i="23"/>
  <c r="AB2879" i="23"/>
  <c r="AA2879" i="23"/>
  <c r="Z2879" i="23"/>
  <c r="A2879" i="23"/>
  <c r="AH2881" i="23"/>
  <c r="AE2881" i="23"/>
  <c r="AB2881" i="23"/>
  <c r="AA2881" i="23"/>
  <c r="Z2881" i="23"/>
  <c r="A2881" i="23"/>
  <c r="AH2878" i="23"/>
  <c r="AE2878" i="23"/>
  <c r="AB2878" i="23"/>
  <c r="AA2878" i="23"/>
  <c r="Z2878" i="23"/>
  <c r="A2878" i="23"/>
  <c r="AH2877" i="23"/>
  <c r="AE2877" i="23"/>
  <c r="AB2877" i="23"/>
  <c r="AA2877" i="23"/>
  <c r="Z2877" i="23"/>
  <c r="A2877" i="23"/>
  <c r="AH2872" i="23"/>
  <c r="AE2872" i="23"/>
  <c r="AB2872" i="23"/>
  <c r="AA2872" i="23"/>
  <c r="Z2872" i="23"/>
  <c r="A2872" i="23"/>
  <c r="AH2880" i="23"/>
  <c r="AE2880" i="23"/>
  <c r="AB2880" i="23"/>
  <c r="AA2880" i="23"/>
  <c r="Z2880" i="23"/>
  <c r="A2880" i="23"/>
  <c r="AH2871" i="23"/>
  <c r="AE2871" i="23"/>
  <c r="AB2871" i="23"/>
  <c r="AA2871" i="23"/>
  <c r="Z2871" i="23"/>
  <c r="A2871" i="23"/>
  <c r="AH2862" i="23"/>
  <c r="AE2862" i="23"/>
  <c r="AB2862" i="23"/>
  <c r="AA2862" i="23"/>
  <c r="Z2862" i="23"/>
  <c r="A2862" i="23"/>
  <c r="AH2861" i="23"/>
  <c r="AE2861" i="23"/>
  <c r="AB2861" i="23"/>
  <c r="AA2861" i="23"/>
  <c r="Z2861" i="23"/>
  <c r="A2861" i="23"/>
  <c r="AH2870" i="23"/>
  <c r="AE2870" i="23"/>
  <c r="AB2870" i="23"/>
  <c r="AA2870" i="23"/>
  <c r="Z2870" i="23"/>
  <c r="A2870" i="23"/>
  <c r="AH2863" i="23"/>
  <c r="AE2863" i="23"/>
  <c r="AB2863" i="23"/>
  <c r="AA2863" i="23"/>
  <c r="Z2863" i="23"/>
  <c r="A2863" i="23"/>
  <c r="AH2864" i="23"/>
  <c r="AE2864" i="23"/>
  <c r="AB2864" i="23"/>
  <c r="AA2864" i="23"/>
  <c r="Z2864" i="23"/>
  <c r="A2864" i="23"/>
  <c r="AH2867" i="23"/>
  <c r="AE2867" i="23"/>
  <c r="AB2867" i="23"/>
  <c r="AA2867" i="23"/>
  <c r="Z2867" i="23"/>
  <c r="A2867" i="23"/>
  <c r="AH2869" i="23"/>
  <c r="AE2869" i="23"/>
  <c r="AB2869" i="23"/>
  <c r="AA2869" i="23"/>
  <c r="Z2869" i="23"/>
  <c r="A2869" i="23"/>
  <c r="AH2866" i="23"/>
  <c r="AE2866" i="23"/>
  <c r="AB2866" i="23"/>
  <c r="AA2866" i="23"/>
  <c r="Z2866" i="23"/>
  <c r="A2866" i="23"/>
  <c r="AH2865" i="23"/>
  <c r="AE2865" i="23"/>
  <c r="AB2865" i="23"/>
  <c r="AA2865" i="23"/>
  <c r="Z2865" i="23"/>
  <c r="A2865" i="23"/>
  <c r="AH2860" i="23"/>
  <c r="AE2860" i="23"/>
  <c r="AB2860" i="23"/>
  <c r="AA2860" i="23"/>
  <c r="Z2860" i="23"/>
  <c r="A2860" i="23"/>
  <c r="AH2868" i="23"/>
  <c r="AE2868" i="23"/>
  <c r="AB2868" i="23"/>
  <c r="AA2868" i="23"/>
  <c r="Z2868" i="23"/>
  <c r="A2868" i="23"/>
  <c r="AH2859" i="23"/>
  <c r="AE2859" i="23"/>
  <c r="AB2859" i="23"/>
  <c r="AA2859" i="23"/>
  <c r="Z2859" i="23"/>
  <c r="A2859" i="23"/>
  <c r="AH2850" i="23"/>
  <c r="AE2850" i="23"/>
  <c r="AB2850" i="23"/>
  <c r="AA2850" i="23"/>
  <c r="Z2850" i="23"/>
  <c r="A2850" i="23"/>
  <c r="AH2849" i="23"/>
  <c r="AE2849" i="23"/>
  <c r="AB2849" i="23"/>
  <c r="AA2849" i="23"/>
  <c r="Z2849" i="23"/>
  <c r="A2849" i="23"/>
  <c r="AH2858" i="23"/>
  <c r="AE2858" i="23"/>
  <c r="AB2858" i="23"/>
  <c r="AA2858" i="23"/>
  <c r="Z2858" i="23"/>
  <c r="A2858" i="23"/>
  <c r="AH2851" i="23"/>
  <c r="AE2851" i="23"/>
  <c r="AB2851" i="23"/>
  <c r="AA2851" i="23"/>
  <c r="Z2851" i="23"/>
  <c r="A2851" i="23"/>
  <c r="AH2852" i="23"/>
  <c r="AE2852" i="23"/>
  <c r="AB2852" i="23"/>
  <c r="AA2852" i="23"/>
  <c r="Z2852" i="23"/>
  <c r="A2852" i="23"/>
  <c r="AH2855" i="23"/>
  <c r="AE2855" i="23"/>
  <c r="AB2855" i="23"/>
  <c r="AA2855" i="23"/>
  <c r="Z2855" i="23"/>
  <c r="A2855" i="23"/>
  <c r="AH2857" i="23"/>
  <c r="AE2857" i="23"/>
  <c r="AB2857" i="23"/>
  <c r="AA2857" i="23"/>
  <c r="Z2857" i="23"/>
  <c r="A2857" i="23"/>
  <c r="AH2854" i="23"/>
  <c r="AE2854" i="23"/>
  <c r="AB2854" i="23"/>
  <c r="AA2854" i="23"/>
  <c r="Z2854" i="23"/>
  <c r="A2854" i="23"/>
  <c r="AH2853" i="23"/>
  <c r="AE2853" i="23"/>
  <c r="AB2853" i="23"/>
  <c r="AA2853" i="23"/>
  <c r="Z2853" i="23"/>
  <c r="A2853" i="23"/>
  <c r="AH2848" i="23"/>
  <c r="AE2848" i="23"/>
  <c r="AB2848" i="23"/>
  <c r="AA2848" i="23"/>
  <c r="Z2848" i="23"/>
  <c r="A2848" i="23"/>
  <c r="AH2856" i="23"/>
  <c r="AE2856" i="23"/>
  <c r="AB2856" i="23"/>
  <c r="AA2856" i="23"/>
  <c r="Z2856" i="23"/>
  <c r="A2856" i="23"/>
  <c r="AH2847" i="23"/>
  <c r="AE2847" i="23"/>
  <c r="AB2847" i="23"/>
  <c r="AA2847" i="23"/>
  <c r="Z2847" i="23"/>
  <c r="A2847" i="23"/>
  <c r="AH2833" i="23"/>
  <c r="AE2833" i="23"/>
  <c r="AB2833" i="23"/>
  <c r="AA2833" i="23"/>
  <c r="Z2833" i="23"/>
  <c r="A2833" i="23"/>
  <c r="AH2832" i="23"/>
  <c r="AE2832" i="23"/>
  <c r="AB2832" i="23"/>
  <c r="AA2832" i="23"/>
  <c r="Z2832" i="23"/>
  <c r="A2832" i="23"/>
  <c r="AH2844" i="23"/>
  <c r="AE2844" i="23"/>
  <c r="AB2844" i="23"/>
  <c r="AA2844" i="23"/>
  <c r="Z2844" i="23"/>
  <c r="A2844" i="23"/>
  <c r="AH2843" i="23"/>
  <c r="AE2843" i="23"/>
  <c r="AB2843" i="23"/>
  <c r="AA2843" i="23"/>
  <c r="Z2843" i="23"/>
  <c r="A2843" i="23"/>
  <c r="AH2834" i="23"/>
  <c r="AE2834" i="23"/>
  <c r="AB2834" i="23"/>
  <c r="AA2834" i="23"/>
  <c r="Z2834" i="23"/>
  <c r="A2834" i="23"/>
  <c r="AH2829" i="23"/>
  <c r="AE2829" i="23"/>
  <c r="AB2829" i="23"/>
  <c r="AA2829" i="23"/>
  <c r="Z2829" i="23"/>
  <c r="A2829" i="23"/>
  <c r="AH2845" i="23"/>
  <c r="AE2845" i="23"/>
  <c r="AB2845" i="23"/>
  <c r="AA2845" i="23"/>
  <c r="Z2845" i="23"/>
  <c r="A2845" i="23"/>
  <c r="AH2846" i="23"/>
  <c r="AE2846" i="23"/>
  <c r="AB2846" i="23"/>
  <c r="AA2846" i="23"/>
  <c r="Z2846" i="23"/>
  <c r="A2846" i="23"/>
  <c r="AH2838" i="23"/>
  <c r="AE2838" i="23"/>
  <c r="AB2838" i="23"/>
  <c r="AA2838" i="23"/>
  <c r="Z2838" i="23"/>
  <c r="A2838" i="23"/>
  <c r="AH2830" i="23"/>
  <c r="AE2830" i="23"/>
  <c r="AB2830" i="23"/>
  <c r="AA2830" i="23"/>
  <c r="Z2830" i="23"/>
  <c r="A2830" i="23"/>
  <c r="AH2837" i="23"/>
  <c r="AE2837" i="23"/>
  <c r="AB2837" i="23"/>
  <c r="AA2837" i="23"/>
  <c r="Z2837" i="23"/>
  <c r="A2837" i="23"/>
  <c r="AH2831" i="23"/>
  <c r="AE2831" i="23"/>
  <c r="AB2831" i="23"/>
  <c r="AA2831" i="23"/>
  <c r="Z2831" i="23"/>
  <c r="A2831" i="23"/>
  <c r="AH2835" i="23"/>
  <c r="AE2835" i="23"/>
  <c r="AB2835" i="23"/>
  <c r="AA2835" i="23"/>
  <c r="Z2835" i="23"/>
  <c r="A2835" i="23"/>
  <c r="AH2824" i="23"/>
  <c r="AE2824" i="23"/>
  <c r="AB2824" i="23"/>
  <c r="AA2824" i="23"/>
  <c r="Z2824" i="23"/>
  <c r="A2824" i="23"/>
  <c r="AH2840" i="23"/>
  <c r="AE2840" i="23"/>
  <c r="AB2840" i="23"/>
  <c r="AA2840" i="23"/>
  <c r="Z2840" i="23"/>
  <c r="A2840" i="23"/>
  <c r="AH2839" i="23"/>
  <c r="AE2839" i="23"/>
  <c r="AB2839" i="23"/>
  <c r="AA2839" i="23"/>
  <c r="Z2839" i="23"/>
  <c r="A2839" i="23"/>
  <c r="AH2836" i="23"/>
  <c r="AE2836" i="23"/>
  <c r="AB2836" i="23"/>
  <c r="AA2836" i="23"/>
  <c r="Z2836" i="23"/>
  <c r="A2836" i="23"/>
  <c r="AH2841" i="23"/>
  <c r="AE2841" i="23"/>
  <c r="AB2841" i="23"/>
  <c r="AA2841" i="23"/>
  <c r="Z2841" i="23"/>
  <c r="A2841" i="23"/>
  <c r="AH2827" i="23"/>
  <c r="AE2827" i="23"/>
  <c r="AB2827" i="23"/>
  <c r="AA2827" i="23"/>
  <c r="Z2827" i="23"/>
  <c r="A2827" i="23"/>
  <c r="AH2828" i="23"/>
  <c r="AE2828" i="23"/>
  <c r="AB2828" i="23"/>
  <c r="AA2828" i="23"/>
  <c r="Z2828" i="23"/>
  <c r="A2828" i="23"/>
  <c r="AH2826" i="23"/>
  <c r="AE2826" i="23"/>
  <c r="AB2826" i="23"/>
  <c r="AA2826" i="23"/>
  <c r="Z2826" i="23"/>
  <c r="A2826" i="23"/>
  <c r="AH2842" i="23"/>
  <c r="AE2842" i="23"/>
  <c r="AB2842" i="23"/>
  <c r="AA2842" i="23"/>
  <c r="Z2842" i="23"/>
  <c r="A2842" i="23"/>
  <c r="AH2825" i="23"/>
  <c r="AE2825" i="23"/>
  <c r="AB2825" i="23"/>
  <c r="AA2825" i="23"/>
  <c r="Z2825" i="23"/>
  <c r="A2825" i="23"/>
  <c r="AH2823" i="23"/>
  <c r="AE2823" i="23"/>
  <c r="AB2823" i="23"/>
  <c r="AA2823" i="23"/>
  <c r="Z2823" i="23"/>
  <c r="A2823" i="23"/>
  <c r="AH2814" i="23"/>
  <c r="AE2814" i="23"/>
  <c r="AB2814" i="23"/>
  <c r="AA2814" i="23"/>
  <c r="Z2814" i="23"/>
  <c r="A2814" i="23"/>
  <c r="AH2813" i="23"/>
  <c r="AE2813" i="23"/>
  <c r="AB2813" i="23"/>
  <c r="AA2813" i="23"/>
  <c r="Z2813" i="23"/>
  <c r="A2813" i="23"/>
  <c r="AH2822" i="23"/>
  <c r="AE2822" i="23"/>
  <c r="AB2822" i="23"/>
  <c r="AA2822" i="23"/>
  <c r="Z2822" i="23"/>
  <c r="A2822" i="23"/>
  <c r="AH2815" i="23"/>
  <c r="AE2815" i="23"/>
  <c r="AB2815" i="23"/>
  <c r="AA2815" i="23"/>
  <c r="Z2815" i="23"/>
  <c r="A2815" i="23"/>
  <c r="AH2816" i="23"/>
  <c r="AE2816" i="23"/>
  <c r="AB2816" i="23"/>
  <c r="AA2816" i="23"/>
  <c r="Z2816" i="23"/>
  <c r="A2816" i="23"/>
  <c r="AH2819" i="23"/>
  <c r="AE2819" i="23"/>
  <c r="AB2819" i="23"/>
  <c r="AA2819" i="23"/>
  <c r="Z2819" i="23"/>
  <c r="A2819" i="23"/>
  <c r="AH2821" i="23"/>
  <c r="AE2821" i="23"/>
  <c r="AB2821" i="23"/>
  <c r="AA2821" i="23"/>
  <c r="Z2821" i="23"/>
  <c r="A2821" i="23"/>
  <c r="AH2818" i="23"/>
  <c r="AE2818" i="23"/>
  <c r="AB2818" i="23"/>
  <c r="AA2818" i="23"/>
  <c r="Z2818" i="23"/>
  <c r="A2818" i="23"/>
  <c r="AH2817" i="23"/>
  <c r="AE2817" i="23"/>
  <c r="AB2817" i="23"/>
  <c r="AA2817" i="23"/>
  <c r="Z2817" i="23"/>
  <c r="A2817" i="23"/>
  <c r="AH2812" i="23"/>
  <c r="AE2812" i="23"/>
  <c r="AB2812" i="23"/>
  <c r="AA2812" i="23"/>
  <c r="Z2812" i="23"/>
  <c r="A2812" i="23"/>
  <c r="AH2820" i="23"/>
  <c r="AE2820" i="23"/>
  <c r="AB2820" i="23"/>
  <c r="AA2820" i="23"/>
  <c r="Z2820" i="23"/>
  <c r="A2820" i="23"/>
  <c r="AH2811" i="23"/>
  <c r="AE2811" i="23"/>
  <c r="AB2811" i="23"/>
  <c r="AA2811" i="23"/>
  <c r="Z2811" i="23"/>
  <c r="A2811" i="23"/>
  <c r="AH2802" i="23"/>
  <c r="AE2802" i="23"/>
  <c r="AB2802" i="23"/>
  <c r="AA2802" i="23"/>
  <c r="Z2802" i="23"/>
  <c r="A2802" i="23"/>
  <c r="AH2801" i="23"/>
  <c r="AE2801" i="23"/>
  <c r="AB2801" i="23"/>
  <c r="AA2801" i="23"/>
  <c r="Z2801" i="23"/>
  <c r="A2801" i="23"/>
  <c r="AH2810" i="23"/>
  <c r="AE2810" i="23"/>
  <c r="AB2810" i="23"/>
  <c r="AA2810" i="23"/>
  <c r="Z2810" i="23"/>
  <c r="A2810" i="23"/>
  <c r="AH2803" i="23"/>
  <c r="AE2803" i="23"/>
  <c r="AB2803" i="23"/>
  <c r="AA2803" i="23"/>
  <c r="Z2803" i="23"/>
  <c r="A2803" i="23"/>
  <c r="AH2804" i="23"/>
  <c r="AE2804" i="23"/>
  <c r="AB2804" i="23"/>
  <c r="AA2804" i="23"/>
  <c r="Z2804" i="23"/>
  <c r="A2804" i="23"/>
  <c r="AH2807" i="23"/>
  <c r="AE2807" i="23"/>
  <c r="AB2807" i="23"/>
  <c r="AA2807" i="23"/>
  <c r="Z2807" i="23"/>
  <c r="A2807" i="23"/>
  <c r="AH2809" i="23"/>
  <c r="AE2809" i="23"/>
  <c r="AB2809" i="23"/>
  <c r="AA2809" i="23"/>
  <c r="Z2809" i="23"/>
  <c r="A2809" i="23"/>
  <c r="AH2806" i="23"/>
  <c r="AE2806" i="23"/>
  <c r="AB2806" i="23"/>
  <c r="AA2806" i="23"/>
  <c r="Z2806" i="23"/>
  <c r="A2806" i="23"/>
  <c r="AH2805" i="23"/>
  <c r="AE2805" i="23"/>
  <c r="AB2805" i="23"/>
  <c r="AA2805" i="23"/>
  <c r="Z2805" i="23"/>
  <c r="A2805" i="23"/>
  <c r="AH2800" i="23"/>
  <c r="AE2800" i="23"/>
  <c r="AB2800" i="23"/>
  <c r="AA2800" i="23"/>
  <c r="Z2800" i="23"/>
  <c r="A2800" i="23"/>
  <c r="AH2808" i="23"/>
  <c r="AE2808" i="23"/>
  <c r="AB2808" i="23"/>
  <c r="AA2808" i="23"/>
  <c r="Z2808" i="23"/>
  <c r="A2808" i="23"/>
  <c r="AH2799" i="23"/>
  <c r="AE2799" i="23"/>
  <c r="AB2799" i="23"/>
  <c r="AA2799" i="23"/>
  <c r="Z2799" i="23"/>
  <c r="A2799" i="23"/>
  <c r="AH2790" i="23"/>
  <c r="AE2790" i="23"/>
  <c r="AB2790" i="23"/>
  <c r="AA2790" i="23"/>
  <c r="Z2790" i="23"/>
  <c r="A2790" i="23"/>
  <c r="AH2789" i="23"/>
  <c r="AE2789" i="23"/>
  <c r="AB2789" i="23"/>
  <c r="AA2789" i="23"/>
  <c r="Z2789" i="23"/>
  <c r="A2789" i="23"/>
  <c r="AH2798" i="23"/>
  <c r="AE2798" i="23"/>
  <c r="AB2798" i="23"/>
  <c r="AA2798" i="23"/>
  <c r="Z2798" i="23"/>
  <c r="A2798" i="23"/>
  <c r="AH2791" i="23"/>
  <c r="AE2791" i="23"/>
  <c r="AB2791" i="23"/>
  <c r="AA2791" i="23"/>
  <c r="Z2791" i="23"/>
  <c r="A2791" i="23"/>
  <c r="AH2792" i="23"/>
  <c r="AE2792" i="23"/>
  <c r="AB2792" i="23"/>
  <c r="AA2792" i="23"/>
  <c r="Z2792" i="23"/>
  <c r="A2792" i="23"/>
  <c r="AH2795" i="23"/>
  <c r="AE2795" i="23"/>
  <c r="AB2795" i="23"/>
  <c r="AA2795" i="23"/>
  <c r="Z2795" i="23"/>
  <c r="A2795" i="23"/>
  <c r="AH2797" i="23"/>
  <c r="AE2797" i="23"/>
  <c r="AB2797" i="23"/>
  <c r="AA2797" i="23"/>
  <c r="Z2797" i="23"/>
  <c r="A2797" i="23"/>
  <c r="AH2794" i="23"/>
  <c r="AE2794" i="23"/>
  <c r="AB2794" i="23"/>
  <c r="AA2794" i="23"/>
  <c r="Z2794" i="23"/>
  <c r="A2794" i="23"/>
  <c r="AH2793" i="23"/>
  <c r="AE2793" i="23"/>
  <c r="AB2793" i="23"/>
  <c r="AA2793" i="23"/>
  <c r="Z2793" i="23"/>
  <c r="A2793" i="23"/>
  <c r="AH2788" i="23"/>
  <c r="AE2788" i="23"/>
  <c r="AB2788" i="23"/>
  <c r="AA2788" i="23"/>
  <c r="Z2788" i="23"/>
  <c r="A2788" i="23"/>
  <c r="AH2796" i="23"/>
  <c r="AE2796" i="23"/>
  <c r="AB2796" i="23"/>
  <c r="AA2796" i="23"/>
  <c r="Z2796" i="23"/>
  <c r="A2796" i="23"/>
  <c r="AH2787" i="23"/>
  <c r="AE2787" i="23"/>
  <c r="AB2787" i="23"/>
  <c r="AA2787" i="23"/>
  <c r="Z2787" i="23"/>
  <c r="A2787" i="23"/>
  <c r="AH2778" i="23"/>
  <c r="AE2778" i="23"/>
  <c r="AB2778" i="23"/>
  <c r="AA2778" i="23"/>
  <c r="Z2778" i="23"/>
  <c r="A2778" i="23"/>
  <c r="AH2777" i="23"/>
  <c r="AE2777" i="23"/>
  <c r="AB2777" i="23"/>
  <c r="AA2777" i="23"/>
  <c r="Z2777" i="23"/>
  <c r="A2777" i="23"/>
  <c r="AH2786" i="23"/>
  <c r="AE2786" i="23"/>
  <c r="AB2786" i="23"/>
  <c r="AA2786" i="23"/>
  <c r="Z2786" i="23"/>
  <c r="A2786" i="23"/>
  <c r="AH2779" i="23"/>
  <c r="AE2779" i="23"/>
  <c r="AB2779" i="23"/>
  <c r="AA2779" i="23"/>
  <c r="Z2779" i="23"/>
  <c r="A2779" i="23"/>
  <c r="AH2780" i="23"/>
  <c r="AE2780" i="23"/>
  <c r="AB2780" i="23"/>
  <c r="AA2780" i="23"/>
  <c r="Z2780" i="23"/>
  <c r="A2780" i="23"/>
  <c r="AH2783" i="23"/>
  <c r="AE2783" i="23"/>
  <c r="AB2783" i="23"/>
  <c r="AA2783" i="23"/>
  <c r="Z2783" i="23"/>
  <c r="A2783" i="23"/>
  <c r="AH2785" i="23"/>
  <c r="AE2785" i="23"/>
  <c r="AB2785" i="23"/>
  <c r="AA2785" i="23"/>
  <c r="Z2785" i="23"/>
  <c r="A2785" i="23"/>
  <c r="AH2782" i="23"/>
  <c r="AE2782" i="23"/>
  <c r="AB2782" i="23"/>
  <c r="AA2782" i="23"/>
  <c r="Z2782" i="23"/>
  <c r="A2782" i="23"/>
  <c r="AH2781" i="23"/>
  <c r="AE2781" i="23"/>
  <c r="AB2781" i="23"/>
  <c r="AA2781" i="23"/>
  <c r="Z2781" i="23"/>
  <c r="A2781" i="23"/>
  <c r="AH2776" i="23"/>
  <c r="AE2776" i="23"/>
  <c r="AB2776" i="23"/>
  <c r="AA2776" i="23"/>
  <c r="Z2776" i="23"/>
  <c r="A2776" i="23"/>
  <c r="AH2784" i="23"/>
  <c r="AE2784" i="23"/>
  <c r="AB2784" i="23"/>
  <c r="AA2784" i="23"/>
  <c r="Z2784" i="23"/>
  <c r="A2784" i="23"/>
  <c r="AH2775" i="23"/>
  <c r="AE2775" i="23"/>
  <c r="AB2775" i="23"/>
  <c r="AA2775" i="23"/>
  <c r="Z2775" i="23"/>
  <c r="A2775" i="23"/>
  <c r="AH2766" i="23"/>
  <c r="AE2766" i="23"/>
  <c r="AB2766" i="23"/>
  <c r="AA2766" i="23"/>
  <c r="Z2766" i="23"/>
  <c r="A2766" i="23"/>
  <c r="AH2765" i="23"/>
  <c r="AE2765" i="23"/>
  <c r="AB2765" i="23"/>
  <c r="AA2765" i="23"/>
  <c r="Z2765" i="23"/>
  <c r="A2765" i="23"/>
  <c r="AH2774" i="23"/>
  <c r="AE2774" i="23"/>
  <c r="AB2774" i="23"/>
  <c r="AA2774" i="23"/>
  <c r="Z2774" i="23"/>
  <c r="A2774" i="23"/>
  <c r="AH2767" i="23"/>
  <c r="AE2767" i="23"/>
  <c r="AB2767" i="23"/>
  <c r="AA2767" i="23"/>
  <c r="Z2767" i="23"/>
  <c r="A2767" i="23"/>
  <c r="AH2768" i="23"/>
  <c r="AE2768" i="23"/>
  <c r="AB2768" i="23"/>
  <c r="AA2768" i="23"/>
  <c r="Z2768" i="23"/>
  <c r="A2768" i="23"/>
  <c r="AH2771" i="23"/>
  <c r="AE2771" i="23"/>
  <c r="AB2771" i="23"/>
  <c r="AA2771" i="23"/>
  <c r="Z2771" i="23"/>
  <c r="A2771" i="23"/>
  <c r="AH2773" i="23"/>
  <c r="AE2773" i="23"/>
  <c r="AB2773" i="23"/>
  <c r="AA2773" i="23"/>
  <c r="Z2773" i="23"/>
  <c r="A2773" i="23"/>
  <c r="AH2770" i="23"/>
  <c r="AE2770" i="23"/>
  <c r="AB2770" i="23"/>
  <c r="AA2770" i="23"/>
  <c r="Z2770" i="23"/>
  <c r="A2770" i="23"/>
  <c r="AH2769" i="23"/>
  <c r="AE2769" i="23"/>
  <c r="AB2769" i="23"/>
  <c r="AA2769" i="23"/>
  <c r="Z2769" i="23"/>
  <c r="A2769" i="23"/>
  <c r="AH2764" i="23"/>
  <c r="AE2764" i="23"/>
  <c r="AB2764" i="23"/>
  <c r="AA2764" i="23"/>
  <c r="Z2764" i="23"/>
  <c r="A2764" i="23"/>
  <c r="AH2772" i="23"/>
  <c r="AE2772" i="23"/>
  <c r="AB2772" i="23"/>
  <c r="AA2772" i="23"/>
  <c r="Z2772" i="23"/>
  <c r="A2772" i="23"/>
  <c r="AH2763" i="23"/>
  <c r="AE2763" i="23"/>
  <c r="AB2763" i="23"/>
  <c r="AA2763" i="23"/>
  <c r="Z2763" i="23"/>
  <c r="A2763" i="23"/>
  <c r="AH2754" i="23"/>
  <c r="AE2754" i="23"/>
  <c r="AB2754" i="23"/>
  <c r="AA2754" i="23"/>
  <c r="Z2754" i="23"/>
  <c r="A2754" i="23"/>
  <c r="AH2753" i="23"/>
  <c r="AE2753" i="23"/>
  <c r="AB2753" i="23"/>
  <c r="AA2753" i="23"/>
  <c r="Z2753" i="23"/>
  <c r="A2753" i="23"/>
  <c r="AH2762" i="23"/>
  <c r="AE2762" i="23"/>
  <c r="AB2762" i="23"/>
  <c r="AA2762" i="23"/>
  <c r="Z2762" i="23"/>
  <c r="A2762" i="23"/>
  <c r="AH2755" i="23"/>
  <c r="AE2755" i="23"/>
  <c r="AB2755" i="23"/>
  <c r="AA2755" i="23"/>
  <c r="Z2755" i="23"/>
  <c r="A2755" i="23"/>
  <c r="AH2756" i="23"/>
  <c r="AE2756" i="23"/>
  <c r="AB2756" i="23"/>
  <c r="AA2756" i="23"/>
  <c r="Z2756" i="23"/>
  <c r="A2756" i="23"/>
  <c r="AH2759" i="23"/>
  <c r="AE2759" i="23"/>
  <c r="AB2759" i="23"/>
  <c r="AA2759" i="23"/>
  <c r="Z2759" i="23"/>
  <c r="A2759" i="23"/>
  <c r="AH2761" i="23"/>
  <c r="AE2761" i="23"/>
  <c r="AB2761" i="23"/>
  <c r="AA2761" i="23"/>
  <c r="Z2761" i="23"/>
  <c r="A2761" i="23"/>
  <c r="AH2758" i="23"/>
  <c r="AE2758" i="23"/>
  <c r="AB2758" i="23"/>
  <c r="AA2758" i="23"/>
  <c r="Z2758" i="23"/>
  <c r="A2758" i="23"/>
  <c r="AH2757" i="23"/>
  <c r="AE2757" i="23"/>
  <c r="AB2757" i="23"/>
  <c r="AA2757" i="23"/>
  <c r="Z2757" i="23"/>
  <c r="A2757" i="23"/>
  <c r="AH2752" i="23"/>
  <c r="AE2752" i="23"/>
  <c r="AB2752" i="23"/>
  <c r="AA2752" i="23"/>
  <c r="Z2752" i="23"/>
  <c r="A2752" i="23"/>
  <c r="AH2760" i="23"/>
  <c r="AE2760" i="23"/>
  <c r="AB2760" i="23"/>
  <c r="AA2760" i="23"/>
  <c r="Z2760" i="23"/>
  <c r="A2760" i="23"/>
  <c r="AH2751" i="23"/>
  <c r="AE2751" i="23"/>
  <c r="AB2751" i="23"/>
  <c r="AA2751" i="23"/>
  <c r="Z2751" i="23"/>
  <c r="A2751" i="23"/>
  <c r="AH2742" i="23"/>
  <c r="AE2742" i="23"/>
  <c r="AB2742" i="23"/>
  <c r="AA2742" i="23"/>
  <c r="Z2742" i="23"/>
  <c r="A2742" i="23"/>
  <c r="AH2741" i="23"/>
  <c r="AE2741" i="23"/>
  <c r="AB2741" i="23"/>
  <c r="AA2741" i="23"/>
  <c r="Z2741" i="23"/>
  <c r="A2741" i="23"/>
  <c r="AH2750" i="23"/>
  <c r="AE2750" i="23"/>
  <c r="AB2750" i="23"/>
  <c r="AA2750" i="23"/>
  <c r="Z2750" i="23"/>
  <c r="A2750" i="23"/>
  <c r="AH2743" i="23"/>
  <c r="AE2743" i="23"/>
  <c r="AB2743" i="23"/>
  <c r="AA2743" i="23"/>
  <c r="Z2743" i="23"/>
  <c r="A2743" i="23"/>
  <c r="AH2744" i="23"/>
  <c r="AE2744" i="23"/>
  <c r="AB2744" i="23"/>
  <c r="AA2744" i="23"/>
  <c r="Z2744" i="23"/>
  <c r="A2744" i="23"/>
  <c r="AH2747" i="23"/>
  <c r="AE2747" i="23"/>
  <c r="AB2747" i="23"/>
  <c r="AA2747" i="23"/>
  <c r="Z2747" i="23"/>
  <c r="A2747" i="23"/>
  <c r="AH2749" i="23"/>
  <c r="AE2749" i="23"/>
  <c r="AB2749" i="23"/>
  <c r="AA2749" i="23"/>
  <c r="Z2749" i="23"/>
  <c r="A2749" i="23"/>
  <c r="AH2746" i="23"/>
  <c r="AE2746" i="23"/>
  <c r="AB2746" i="23"/>
  <c r="AA2746" i="23"/>
  <c r="Z2746" i="23"/>
  <c r="A2746" i="23"/>
  <c r="AH2745" i="23"/>
  <c r="AE2745" i="23"/>
  <c r="AB2745" i="23"/>
  <c r="AA2745" i="23"/>
  <c r="Z2745" i="23"/>
  <c r="A2745" i="23"/>
  <c r="AH2740" i="23"/>
  <c r="AE2740" i="23"/>
  <c r="AB2740" i="23"/>
  <c r="AA2740" i="23"/>
  <c r="Z2740" i="23"/>
  <c r="A2740" i="23"/>
  <c r="AH2748" i="23"/>
  <c r="AE2748" i="23"/>
  <c r="AB2748" i="23"/>
  <c r="AA2748" i="23"/>
  <c r="Z2748" i="23"/>
  <c r="A2748" i="23"/>
  <c r="AH2739" i="23"/>
  <c r="AE2739" i="23"/>
  <c r="AB2739" i="23"/>
  <c r="AA2739" i="23"/>
  <c r="Z2739" i="23"/>
  <c r="A2739" i="23"/>
  <c r="AH2730" i="23"/>
  <c r="AE2730" i="23"/>
  <c r="AB2730" i="23"/>
  <c r="AA2730" i="23"/>
  <c r="Z2730" i="23"/>
  <c r="A2730" i="23"/>
  <c r="AH2729" i="23"/>
  <c r="AE2729" i="23"/>
  <c r="AB2729" i="23"/>
  <c r="AA2729" i="23"/>
  <c r="Z2729" i="23"/>
  <c r="A2729" i="23"/>
  <c r="AH2738" i="23"/>
  <c r="AE2738" i="23"/>
  <c r="AB2738" i="23"/>
  <c r="AA2738" i="23"/>
  <c r="Z2738" i="23"/>
  <c r="A2738" i="23"/>
  <c r="AH2731" i="23"/>
  <c r="AE2731" i="23"/>
  <c r="AB2731" i="23"/>
  <c r="AA2731" i="23"/>
  <c r="Z2731" i="23"/>
  <c r="A2731" i="23"/>
  <c r="AH2732" i="23"/>
  <c r="AE2732" i="23"/>
  <c r="AB2732" i="23"/>
  <c r="AA2732" i="23"/>
  <c r="Z2732" i="23"/>
  <c r="A2732" i="23"/>
  <c r="AH2735" i="23"/>
  <c r="AE2735" i="23"/>
  <c r="AB2735" i="23"/>
  <c r="AA2735" i="23"/>
  <c r="Z2735" i="23"/>
  <c r="A2735" i="23"/>
  <c r="AH2737" i="23"/>
  <c r="AE2737" i="23"/>
  <c r="AB2737" i="23"/>
  <c r="AA2737" i="23"/>
  <c r="Z2737" i="23"/>
  <c r="A2737" i="23"/>
  <c r="AH2734" i="23"/>
  <c r="AE2734" i="23"/>
  <c r="AB2734" i="23"/>
  <c r="AA2734" i="23"/>
  <c r="Z2734" i="23"/>
  <c r="A2734" i="23"/>
  <c r="AH2733" i="23"/>
  <c r="AE2733" i="23"/>
  <c r="AB2733" i="23"/>
  <c r="AA2733" i="23"/>
  <c r="Z2733" i="23"/>
  <c r="A2733" i="23"/>
  <c r="AH2728" i="23"/>
  <c r="AE2728" i="23"/>
  <c r="AB2728" i="23"/>
  <c r="AA2728" i="23"/>
  <c r="Z2728" i="23"/>
  <c r="A2728" i="23"/>
  <c r="AH2736" i="23"/>
  <c r="AE2736" i="23"/>
  <c r="AB2736" i="23"/>
  <c r="AA2736" i="23"/>
  <c r="Z2736" i="23"/>
  <c r="A2736" i="23"/>
  <c r="AH2727" i="23"/>
  <c r="AE2727" i="23"/>
  <c r="AB2727" i="23"/>
  <c r="AA2727" i="23"/>
  <c r="Z2727" i="23"/>
  <c r="A2727" i="23"/>
  <c r="AH2718" i="23"/>
  <c r="AE2718" i="23"/>
  <c r="AB2718" i="23"/>
  <c r="AA2718" i="23"/>
  <c r="Z2718" i="23"/>
  <c r="A2718" i="23"/>
  <c r="AH2717" i="23"/>
  <c r="AE2717" i="23"/>
  <c r="AB2717" i="23"/>
  <c r="AA2717" i="23"/>
  <c r="Z2717" i="23"/>
  <c r="A2717" i="23"/>
  <c r="AH2726" i="23"/>
  <c r="AE2726" i="23"/>
  <c r="AB2726" i="23"/>
  <c r="AA2726" i="23"/>
  <c r="Z2726" i="23"/>
  <c r="A2726" i="23"/>
  <c r="AH2719" i="23"/>
  <c r="AE2719" i="23"/>
  <c r="AB2719" i="23"/>
  <c r="AA2719" i="23"/>
  <c r="Z2719" i="23"/>
  <c r="A2719" i="23"/>
  <c r="AH2720" i="23"/>
  <c r="AE2720" i="23"/>
  <c r="AB2720" i="23"/>
  <c r="AA2720" i="23"/>
  <c r="Z2720" i="23"/>
  <c r="A2720" i="23"/>
  <c r="AH2723" i="23"/>
  <c r="AE2723" i="23"/>
  <c r="AB2723" i="23"/>
  <c r="AA2723" i="23"/>
  <c r="Z2723" i="23"/>
  <c r="A2723" i="23"/>
  <c r="AH2725" i="23"/>
  <c r="AE2725" i="23"/>
  <c r="AB2725" i="23"/>
  <c r="AA2725" i="23"/>
  <c r="Z2725" i="23"/>
  <c r="A2725" i="23"/>
  <c r="AH2722" i="23"/>
  <c r="AE2722" i="23"/>
  <c r="AB2722" i="23"/>
  <c r="AA2722" i="23"/>
  <c r="Z2722" i="23"/>
  <c r="A2722" i="23"/>
  <c r="AH2721" i="23"/>
  <c r="AE2721" i="23"/>
  <c r="AB2721" i="23"/>
  <c r="AA2721" i="23"/>
  <c r="Z2721" i="23"/>
  <c r="A2721" i="23"/>
  <c r="AH2716" i="23"/>
  <c r="AE2716" i="23"/>
  <c r="AB2716" i="23"/>
  <c r="AA2716" i="23"/>
  <c r="Z2716" i="23"/>
  <c r="A2716" i="23"/>
  <c r="AH2724" i="23"/>
  <c r="AE2724" i="23"/>
  <c r="AB2724" i="23"/>
  <c r="AA2724" i="23"/>
  <c r="Z2724" i="23"/>
  <c r="A2724" i="23"/>
  <c r="AH2715" i="23"/>
  <c r="AE2715" i="23"/>
  <c r="AB2715" i="23"/>
  <c r="AD2715" i="23" s="1"/>
  <c r="AA2715" i="23"/>
  <c r="Z2715" i="23"/>
  <c r="A2715" i="23"/>
  <c r="AH2706" i="23"/>
  <c r="AE2706" i="23"/>
  <c r="AB2706" i="23"/>
  <c r="AA2706" i="23"/>
  <c r="Z2706" i="23"/>
  <c r="A2706" i="23"/>
  <c r="AH2705" i="23"/>
  <c r="AE2705" i="23"/>
  <c r="AB2705" i="23"/>
  <c r="AA2705" i="23"/>
  <c r="Z2705" i="23"/>
  <c r="A2705" i="23"/>
  <c r="AH2714" i="23"/>
  <c r="AE2714" i="23"/>
  <c r="AB2714" i="23"/>
  <c r="AA2714" i="23"/>
  <c r="Z2714" i="23"/>
  <c r="A2714" i="23"/>
  <c r="AH2707" i="23"/>
  <c r="AE2707" i="23"/>
  <c r="AB2707" i="23"/>
  <c r="AA2707" i="23"/>
  <c r="Z2707" i="23"/>
  <c r="A2707" i="23"/>
  <c r="AH2708" i="23"/>
  <c r="AE2708" i="23"/>
  <c r="AB2708" i="23"/>
  <c r="AA2708" i="23"/>
  <c r="Z2708" i="23"/>
  <c r="A2708" i="23"/>
  <c r="AH2711" i="23"/>
  <c r="AE2711" i="23"/>
  <c r="AB2711" i="23"/>
  <c r="AA2711" i="23"/>
  <c r="Z2711" i="23"/>
  <c r="A2711" i="23"/>
  <c r="AH2713" i="23"/>
  <c r="AE2713" i="23"/>
  <c r="AB2713" i="23"/>
  <c r="AA2713" i="23"/>
  <c r="Z2713" i="23"/>
  <c r="A2713" i="23"/>
  <c r="AH2710" i="23"/>
  <c r="AE2710" i="23"/>
  <c r="AB2710" i="23"/>
  <c r="AA2710" i="23"/>
  <c r="Z2710" i="23"/>
  <c r="A2710" i="23"/>
  <c r="AH2709" i="23"/>
  <c r="AE2709" i="23"/>
  <c r="AB2709" i="23"/>
  <c r="AA2709" i="23"/>
  <c r="Z2709" i="23"/>
  <c r="A2709" i="23"/>
  <c r="AH2704" i="23"/>
  <c r="AE2704" i="23"/>
  <c r="AB2704" i="23"/>
  <c r="AA2704" i="23"/>
  <c r="Z2704" i="23"/>
  <c r="A2704" i="23"/>
  <c r="AH2712" i="23"/>
  <c r="AE2712" i="23"/>
  <c r="AB2712" i="23"/>
  <c r="AA2712" i="23"/>
  <c r="Z2712" i="23"/>
  <c r="A2712" i="23"/>
  <c r="AH2703" i="23"/>
  <c r="AE2703" i="23"/>
  <c r="AB2703" i="23"/>
  <c r="AA2703" i="23"/>
  <c r="Z2703" i="23"/>
  <c r="A2703" i="23"/>
  <c r="AH2694" i="23"/>
  <c r="AE2694" i="23"/>
  <c r="AB2694" i="23"/>
  <c r="AA2694" i="23"/>
  <c r="Z2694" i="23"/>
  <c r="A2694" i="23"/>
  <c r="AH2693" i="23"/>
  <c r="AE2693" i="23"/>
  <c r="AB2693" i="23"/>
  <c r="AA2693" i="23"/>
  <c r="Z2693" i="23"/>
  <c r="A2693" i="23"/>
  <c r="AH2702" i="23"/>
  <c r="AE2702" i="23"/>
  <c r="AB2702" i="23"/>
  <c r="AA2702" i="23"/>
  <c r="Z2702" i="23"/>
  <c r="A2702" i="23"/>
  <c r="AH2695" i="23"/>
  <c r="AE2695" i="23"/>
  <c r="AB2695" i="23"/>
  <c r="AA2695" i="23"/>
  <c r="Z2695" i="23"/>
  <c r="A2695" i="23"/>
  <c r="AH2696" i="23"/>
  <c r="AE2696" i="23"/>
  <c r="AB2696" i="23"/>
  <c r="AA2696" i="23"/>
  <c r="Z2696" i="23"/>
  <c r="A2696" i="23"/>
  <c r="AH2699" i="23"/>
  <c r="AE2699" i="23"/>
  <c r="AB2699" i="23"/>
  <c r="AA2699" i="23"/>
  <c r="Z2699" i="23"/>
  <c r="A2699" i="23"/>
  <c r="AH2701" i="23"/>
  <c r="AE2701" i="23"/>
  <c r="AB2701" i="23"/>
  <c r="AA2701" i="23"/>
  <c r="Z2701" i="23"/>
  <c r="A2701" i="23"/>
  <c r="AH2698" i="23"/>
  <c r="AE2698" i="23"/>
  <c r="AB2698" i="23"/>
  <c r="AA2698" i="23"/>
  <c r="Z2698" i="23"/>
  <c r="A2698" i="23"/>
  <c r="AH2697" i="23"/>
  <c r="AE2697" i="23"/>
  <c r="AB2697" i="23"/>
  <c r="AA2697" i="23"/>
  <c r="Z2697" i="23"/>
  <c r="A2697" i="23"/>
  <c r="AH2692" i="23"/>
  <c r="AE2692" i="23"/>
  <c r="AB2692" i="23"/>
  <c r="AA2692" i="23"/>
  <c r="Z2692" i="23"/>
  <c r="A2692" i="23"/>
  <c r="AH2700" i="23"/>
  <c r="AE2700" i="23"/>
  <c r="AB2700" i="23"/>
  <c r="AA2700" i="23"/>
  <c r="Z2700" i="23"/>
  <c r="A2700" i="23"/>
  <c r="AH2691" i="23"/>
  <c r="AE2691" i="23"/>
  <c r="AB2691" i="23"/>
  <c r="AA2691" i="23"/>
  <c r="Z2691" i="23"/>
  <c r="A2691" i="23"/>
  <c r="AH2682" i="23"/>
  <c r="AE2682" i="23"/>
  <c r="AB2682" i="23"/>
  <c r="AA2682" i="23"/>
  <c r="Z2682" i="23"/>
  <c r="A2682" i="23"/>
  <c r="AH2681" i="23"/>
  <c r="AE2681" i="23"/>
  <c r="AB2681" i="23"/>
  <c r="AA2681" i="23"/>
  <c r="Z2681" i="23"/>
  <c r="A2681" i="23"/>
  <c r="AH2690" i="23"/>
  <c r="AE2690" i="23"/>
  <c r="AB2690" i="23"/>
  <c r="AA2690" i="23"/>
  <c r="Z2690" i="23"/>
  <c r="A2690" i="23"/>
  <c r="AH2683" i="23"/>
  <c r="AE2683" i="23"/>
  <c r="AB2683" i="23"/>
  <c r="AA2683" i="23"/>
  <c r="Z2683" i="23"/>
  <c r="A2683" i="23"/>
  <c r="AH2684" i="23"/>
  <c r="AE2684" i="23"/>
  <c r="AB2684" i="23"/>
  <c r="AA2684" i="23"/>
  <c r="Z2684" i="23"/>
  <c r="A2684" i="23"/>
  <c r="AH2687" i="23"/>
  <c r="AE2687" i="23"/>
  <c r="AB2687" i="23"/>
  <c r="AA2687" i="23"/>
  <c r="Z2687" i="23"/>
  <c r="A2687" i="23"/>
  <c r="AH2689" i="23"/>
  <c r="AE2689" i="23"/>
  <c r="AB2689" i="23"/>
  <c r="AA2689" i="23"/>
  <c r="Z2689" i="23"/>
  <c r="A2689" i="23"/>
  <c r="AH2686" i="23"/>
  <c r="AE2686" i="23"/>
  <c r="AB2686" i="23"/>
  <c r="AA2686" i="23"/>
  <c r="Z2686" i="23"/>
  <c r="A2686" i="23"/>
  <c r="AH2685" i="23"/>
  <c r="AE2685" i="23"/>
  <c r="AB2685" i="23"/>
  <c r="AA2685" i="23"/>
  <c r="Z2685" i="23"/>
  <c r="A2685" i="23"/>
  <c r="AH2680" i="23"/>
  <c r="AE2680" i="23"/>
  <c r="AB2680" i="23"/>
  <c r="AA2680" i="23"/>
  <c r="Z2680" i="23"/>
  <c r="A2680" i="23"/>
  <c r="AH2688" i="23"/>
  <c r="AE2688" i="23"/>
  <c r="AB2688" i="23"/>
  <c r="AA2688" i="23"/>
  <c r="Z2688" i="23"/>
  <c r="A2688" i="23"/>
  <c r="AH2679" i="23"/>
  <c r="AE2679" i="23"/>
  <c r="AB2679" i="23"/>
  <c r="AA2679" i="23"/>
  <c r="Z2679" i="23"/>
  <c r="A2679" i="23"/>
  <c r="AI2670" i="23"/>
  <c r="AB2670" i="23"/>
  <c r="Z2670" i="23"/>
  <c r="A2670" i="23"/>
  <c r="AI2669" i="23"/>
  <c r="AB2669" i="23"/>
  <c r="Z2669" i="23"/>
  <c r="A2669" i="23"/>
  <c r="AI2678" i="23"/>
  <c r="AB2678" i="23"/>
  <c r="Z2678" i="23"/>
  <c r="A2678" i="23"/>
  <c r="AH2671" i="23"/>
  <c r="AE2671" i="23"/>
  <c r="AB2671" i="23"/>
  <c r="AA2671" i="23"/>
  <c r="Z2671" i="23"/>
  <c r="A2671" i="23"/>
  <c r="AH2672" i="23"/>
  <c r="AE2672" i="23"/>
  <c r="AB2672" i="23"/>
  <c r="AA2672" i="23"/>
  <c r="Z2672" i="23"/>
  <c r="A2672" i="23"/>
  <c r="AH2675" i="23"/>
  <c r="AE2675" i="23"/>
  <c r="AB2675" i="23"/>
  <c r="AA2675" i="23"/>
  <c r="Z2675" i="23"/>
  <c r="A2675" i="23"/>
  <c r="AH2677" i="23"/>
  <c r="AE2677" i="23"/>
  <c r="AB2677" i="23"/>
  <c r="AA2677" i="23"/>
  <c r="Z2677" i="23"/>
  <c r="A2677" i="23"/>
  <c r="AH2674" i="23"/>
  <c r="AE2674" i="23"/>
  <c r="AB2674" i="23"/>
  <c r="AA2674" i="23"/>
  <c r="Z2674" i="23"/>
  <c r="A2674" i="23"/>
  <c r="AH2673" i="23"/>
  <c r="AE2673" i="23"/>
  <c r="AB2673" i="23"/>
  <c r="AA2673" i="23"/>
  <c r="Z2673" i="23"/>
  <c r="A2673" i="23"/>
  <c r="AH2668" i="23"/>
  <c r="AE2668" i="23"/>
  <c r="AB2668" i="23"/>
  <c r="AA2668" i="23"/>
  <c r="Z2668" i="23"/>
  <c r="A2668" i="23"/>
  <c r="AH2676" i="23"/>
  <c r="AE2676" i="23"/>
  <c r="AB2676" i="23"/>
  <c r="AA2676" i="23"/>
  <c r="Z2676" i="23"/>
  <c r="A2676" i="23"/>
  <c r="AH2667" i="23"/>
  <c r="AE2667" i="23"/>
  <c r="AB2667" i="23"/>
  <c r="AA2667" i="23"/>
  <c r="Z2667" i="23"/>
  <c r="A2667" i="23"/>
  <c r="AH2658" i="23"/>
  <c r="AE2658" i="23"/>
  <c r="AB2658" i="23"/>
  <c r="AA2658" i="23"/>
  <c r="Z2658" i="23"/>
  <c r="A2658" i="23"/>
  <c r="AH2657" i="23"/>
  <c r="AE2657" i="23"/>
  <c r="AB2657" i="23"/>
  <c r="AA2657" i="23"/>
  <c r="Z2657" i="23"/>
  <c r="A2657" i="23"/>
  <c r="AH2666" i="23"/>
  <c r="AE2666" i="23"/>
  <c r="AB2666" i="23"/>
  <c r="AA2666" i="23"/>
  <c r="Z2666" i="23"/>
  <c r="A2666" i="23"/>
  <c r="AH2659" i="23"/>
  <c r="AE2659" i="23"/>
  <c r="AB2659" i="23"/>
  <c r="AA2659" i="23"/>
  <c r="Z2659" i="23"/>
  <c r="A2659" i="23"/>
  <c r="AH2660" i="23"/>
  <c r="AE2660" i="23"/>
  <c r="AB2660" i="23"/>
  <c r="AA2660" i="23"/>
  <c r="Z2660" i="23"/>
  <c r="A2660" i="23"/>
  <c r="AH2663" i="23"/>
  <c r="AE2663" i="23"/>
  <c r="AB2663" i="23"/>
  <c r="AA2663" i="23"/>
  <c r="Z2663" i="23"/>
  <c r="A2663" i="23"/>
  <c r="AH2665" i="23"/>
  <c r="AE2665" i="23"/>
  <c r="AB2665" i="23"/>
  <c r="AA2665" i="23"/>
  <c r="Z2665" i="23"/>
  <c r="A2665" i="23"/>
  <c r="AH2662" i="23"/>
  <c r="AE2662" i="23"/>
  <c r="AB2662" i="23"/>
  <c r="AA2662" i="23"/>
  <c r="Z2662" i="23"/>
  <c r="A2662" i="23"/>
  <c r="AH2661" i="23"/>
  <c r="AE2661" i="23"/>
  <c r="AB2661" i="23"/>
  <c r="AA2661" i="23"/>
  <c r="Z2661" i="23"/>
  <c r="A2661" i="23"/>
  <c r="AH2656" i="23"/>
  <c r="AE2656" i="23"/>
  <c r="AB2656" i="23"/>
  <c r="AA2656" i="23"/>
  <c r="Z2656" i="23"/>
  <c r="A2656" i="23"/>
  <c r="AH2664" i="23"/>
  <c r="AE2664" i="23"/>
  <c r="AB2664" i="23"/>
  <c r="AA2664" i="23"/>
  <c r="Z2664" i="23"/>
  <c r="A2664" i="23"/>
  <c r="AH2655" i="23"/>
  <c r="AE2655" i="23"/>
  <c r="AB2655" i="23"/>
  <c r="AA2655" i="23"/>
  <c r="Z2655" i="23"/>
  <c r="A2655" i="23"/>
  <c r="AH2646" i="23"/>
  <c r="AE2646" i="23"/>
  <c r="AB2646" i="23"/>
  <c r="AA2646" i="23"/>
  <c r="Z2646" i="23"/>
  <c r="A2646" i="23"/>
  <c r="AH2645" i="23"/>
  <c r="AE2645" i="23"/>
  <c r="AB2645" i="23"/>
  <c r="AA2645" i="23"/>
  <c r="Z2645" i="23"/>
  <c r="A2645" i="23"/>
  <c r="AH2654" i="23"/>
  <c r="AE2654" i="23"/>
  <c r="AB2654" i="23"/>
  <c r="AA2654" i="23"/>
  <c r="Z2654" i="23"/>
  <c r="A2654" i="23"/>
  <c r="AH2647" i="23"/>
  <c r="AE2647" i="23"/>
  <c r="AB2647" i="23"/>
  <c r="AA2647" i="23"/>
  <c r="Z2647" i="23"/>
  <c r="A2647" i="23"/>
  <c r="AH2648" i="23"/>
  <c r="AE2648" i="23"/>
  <c r="AB2648" i="23"/>
  <c r="AA2648" i="23"/>
  <c r="Z2648" i="23"/>
  <c r="A2648" i="23"/>
  <c r="AH2651" i="23"/>
  <c r="AE2651" i="23"/>
  <c r="AB2651" i="23"/>
  <c r="AA2651" i="23"/>
  <c r="Z2651" i="23"/>
  <c r="A2651" i="23"/>
  <c r="AH2653" i="23"/>
  <c r="AE2653" i="23"/>
  <c r="AB2653" i="23"/>
  <c r="AA2653" i="23"/>
  <c r="Z2653" i="23"/>
  <c r="A2653" i="23"/>
  <c r="AH2650" i="23"/>
  <c r="AE2650" i="23"/>
  <c r="AB2650" i="23"/>
  <c r="AA2650" i="23"/>
  <c r="Z2650" i="23"/>
  <c r="A2650" i="23"/>
  <c r="AH2649" i="23"/>
  <c r="AE2649" i="23"/>
  <c r="AB2649" i="23"/>
  <c r="AA2649" i="23"/>
  <c r="Z2649" i="23"/>
  <c r="A2649" i="23"/>
  <c r="AH2644" i="23"/>
  <c r="AE2644" i="23"/>
  <c r="AB2644" i="23"/>
  <c r="AA2644" i="23"/>
  <c r="Z2644" i="23"/>
  <c r="A2644" i="23"/>
  <c r="AH2652" i="23"/>
  <c r="AE2652" i="23"/>
  <c r="AB2652" i="23"/>
  <c r="AA2652" i="23"/>
  <c r="Z2652" i="23"/>
  <c r="A2652" i="23"/>
  <c r="AH2643" i="23"/>
  <c r="AE2643" i="23"/>
  <c r="AB2643" i="23"/>
  <c r="AA2643" i="23"/>
  <c r="Z2643" i="23"/>
  <c r="A2643" i="23"/>
  <c r="AH2634" i="23"/>
  <c r="AE2634" i="23"/>
  <c r="AB2634" i="23"/>
  <c r="AA2634" i="23"/>
  <c r="Z2634" i="23"/>
  <c r="A2634" i="23"/>
  <c r="AH2633" i="23"/>
  <c r="AE2633" i="23"/>
  <c r="AB2633" i="23"/>
  <c r="AA2633" i="23"/>
  <c r="Z2633" i="23"/>
  <c r="A2633" i="23"/>
  <c r="AH2642" i="23"/>
  <c r="AE2642" i="23"/>
  <c r="AB2642" i="23"/>
  <c r="AA2642" i="23"/>
  <c r="Z2642" i="23"/>
  <c r="A2642" i="23"/>
  <c r="AH2635" i="23"/>
  <c r="AE2635" i="23"/>
  <c r="AB2635" i="23"/>
  <c r="AA2635" i="23"/>
  <c r="Z2635" i="23"/>
  <c r="A2635" i="23"/>
  <c r="AH2636" i="23"/>
  <c r="AE2636" i="23"/>
  <c r="AB2636" i="23"/>
  <c r="AA2636" i="23"/>
  <c r="Z2636" i="23"/>
  <c r="A2636" i="23"/>
  <c r="AH2639" i="23"/>
  <c r="AE2639" i="23"/>
  <c r="AB2639" i="23"/>
  <c r="AA2639" i="23"/>
  <c r="Z2639" i="23"/>
  <c r="A2639" i="23"/>
  <c r="AH2641" i="23"/>
  <c r="AE2641" i="23"/>
  <c r="AB2641" i="23"/>
  <c r="AA2641" i="23"/>
  <c r="Z2641" i="23"/>
  <c r="A2641" i="23"/>
  <c r="AH2638" i="23"/>
  <c r="AE2638" i="23"/>
  <c r="AB2638" i="23"/>
  <c r="AA2638" i="23"/>
  <c r="Z2638" i="23"/>
  <c r="A2638" i="23"/>
  <c r="AH2637" i="23"/>
  <c r="AE2637" i="23"/>
  <c r="AB2637" i="23"/>
  <c r="AA2637" i="23"/>
  <c r="Z2637" i="23"/>
  <c r="A2637" i="23"/>
  <c r="AH2632" i="23"/>
  <c r="AE2632" i="23"/>
  <c r="AB2632" i="23"/>
  <c r="AA2632" i="23"/>
  <c r="Z2632" i="23"/>
  <c r="A2632" i="23"/>
  <c r="AH2640" i="23"/>
  <c r="AE2640" i="23"/>
  <c r="AB2640" i="23"/>
  <c r="AA2640" i="23"/>
  <c r="Z2640" i="23"/>
  <c r="A2640" i="23"/>
  <c r="AH2631" i="23"/>
  <c r="AE2631" i="23"/>
  <c r="AB2631" i="23"/>
  <c r="AA2631" i="23"/>
  <c r="Z2631" i="23"/>
  <c r="A2631" i="23"/>
  <c r="AH2622" i="23"/>
  <c r="AE2622" i="23"/>
  <c r="AB2622" i="23"/>
  <c r="AA2622" i="23"/>
  <c r="Z2622" i="23"/>
  <c r="A2622" i="23"/>
  <c r="AH2621" i="23"/>
  <c r="AE2621" i="23"/>
  <c r="AB2621" i="23"/>
  <c r="AA2621" i="23"/>
  <c r="Z2621" i="23"/>
  <c r="A2621" i="23"/>
  <c r="AH2630" i="23"/>
  <c r="AE2630" i="23"/>
  <c r="AB2630" i="23"/>
  <c r="AA2630" i="23"/>
  <c r="Z2630" i="23"/>
  <c r="A2630" i="23"/>
  <c r="AH2623" i="23"/>
  <c r="AE2623" i="23"/>
  <c r="AB2623" i="23"/>
  <c r="AA2623" i="23"/>
  <c r="Z2623" i="23"/>
  <c r="A2623" i="23"/>
  <c r="AH2624" i="23"/>
  <c r="AE2624" i="23"/>
  <c r="AB2624" i="23"/>
  <c r="AA2624" i="23"/>
  <c r="Z2624" i="23"/>
  <c r="A2624" i="23"/>
  <c r="AH2627" i="23"/>
  <c r="AE2627" i="23"/>
  <c r="AB2627" i="23"/>
  <c r="AA2627" i="23"/>
  <c r="Z2627" i="23"/>
  <c r="A2627" i="23"/>
  <c r="AH2629" i="23"/>
  <c r="AE2629" i="23"/>
  <c r="AB2629" i="23"/>
  <c r="AA2629" i="23"/>
  <c r="Z2629" i="23"/>
  <c r="A2629" i="23"/>
  <c r="AH2626" i="23"/>
  <c r="AE2626" i="23"/>
  <c r="AB2626" i="23"/>
  <c r="AA2626" i="23"/>
  <c r="Z2626" i="23"/>
  <c r="A2626" i="23"/>
  <c r="AH2625" i="23"/>
  <c r="AE2625" i="23"/>
  <c r="AB2625" i="23"/>
  <c r="AA2625" i="23"/>
  <c r="Z2625" i="23"/>
  <c r="A2625" i="23"/>
  <c r="AH2620" i="23"/>
  <c r="AE2620" i="23"/>
  <c r="AB2620" i="23"/>
  <c r="AA2620" i="23"/>
  <c r="Z2620" i="23"/>
  <c r="A2620" i="23"/>
  <c r="AH2628" i="23"/>
  <c r="AE2628" i="23"/>
  <c r="AB2628" i="23"/>
  <c r="AA2628" i="23"/>
  <c r="Z2628" i="23"/>
  <c r="A2628" i="23"/>
  <c r="AH2619" i="23"/>
  <c r="AE2619" i="23"/>
  <c r="AB2619" i="23"/>
  <c r="AA2619" i="23"/>
  <c r="Z2619" i="23"/>
  <c r="A2619" i="23"/>
  <c r="AH2610" i="23"/>
  <c r="AE2610" i="23"/>
  <c r="AB2610" i="23"/>
  <c r="AA2610" i="23"/>
  <c r="Z2610" i="23"/>
  <c r="A2610" i="23"/>
  <c r="AH2609" i="23"/>
  <c r="AE2609" i="23"/>
  <c r="AB2609" i="23"/>
  <c r="AA2609" i="23"/>
  <c r="Z2609" i="23"/>
  <c r="A2609" i="23"/>
  <c r="AH2618" i="23"/>
  <c r="AE2618" i="23"/>
  <c r="AB2618" i="23"/>
  <c r="AA2618" i="23"/>
  <c r="Z2618" i="23"/>
  <c r="A2618" i="23"/>
  <c r="AH2611" i="23"/>
  <c r="AE2611" i="23"/>
  <c r="AB2611" i="23"/>
  <c r="AA2611" i="23"/>
  <c r="Z2611" i="23"/>
  <c r="A2611" i="23"/>
  <c r="AH2612" i="23"/>
  <c r="AE2612" i="23"/>
  <c r="AB2612" i="23"/>
  <c r="AA2612" i="23"/>
  <c r="Z2612" i="23"/>
  <c r="A2612" i="23"/>
  <c r="AH2615" i="23"/>
  <c r="AE2615" i="23"/>
  <c r="AB2615" i="23"/>
  <c r="AA2615" i="23"/>
  <c r="Z2615" i="23"/>
  <c r="A2615" i="23"/>
  <c r="AH2617" i="23"/>
  <c r="AE2617" i="23"/>
  <c r="AB2617" i="23"/>
  <c r="AA2617" i="23"/>
  <c r="Z2617" i="23"/>
  <c r="A2617" i="23"/>
  <c r="AH2614" i="23"/>
  <c r="AE2614" i="23"/>
  <c r="AB2614" i="23"/>
  <c r="AA2614" i="23"/>
  <c r="Z2614" i="23"/>
  <c r="A2614" i="23"/>
  <c r="AH2613" i="23"/>
  <c r="AE2613" i="23"/>
  <c r="AB2613" i="23"/>
  <c r="AA2613" i="23"/>
  <c r="Z2613" i="23"/>
  <c r="A2613" i="23"/>
  <c r="AH2608" i="23"/>
  <c r="AE2608" i="23"/>
  <c r="AB2608" i="23"/>
  <c r="AA2608" i="23"/>
  <c r="Z2608" i="23"/>
  <c r="A2608" i="23"/>
  <c r="AH2616" i="23"/>
  <c r="AE2616" i="23"/>
  <c r="AF2616" i="23" s="1"/>
  <c r="AB2616" i="23"/>
  <c r="AA2616" i="23"/>
  <c r="Z2616" i="23"/>
  <c r="A2616" i="23"/>
  <c r="AH2607" i="23"/>
  <c r="AE2607" i="23"/>
  <c r="AB2607" i="23"/>
  <c r="AA2607" i="23"/>
  <c r="Z2607" i="23"/>
  <c r="A2607" i="23"/>
  <c r="AH2598" i="23"/>
  <c r="AE2598" i="23"/>
  <c r="AB2598" i="23"/>
  <c r="AA2598" i="23"/>
  <c r="Z2598" i="23"/>
  <c r="A2598" i="23"/>
  <c r="AH2597" i="23"/>
  <c r="AE2597" i="23"/>
  <c r="AB2597" i="23"/>
  <c r="AA2597" i="23"/>
  <c r="Z2597" i="23"/>
  <c r="A2597" i="23"/>
  <c r="AH2606" i="23"/>
  <c r="AE2606" i="23"/>
  <c r="AF2606" i="23" s="1"/>
  <c r="AB2606" i="23"/>
  <c r="AA2606" i="23"/>
  <c r="Z2606" i="23"/>
  <c r="A2606" i="23"/>
  <c r="AH2599" i="23"/>
  <c r="AE2599" i="23"/>
  <c r="AB2599" i="23"/>
  <c r="AA2599" i="23"/>
  <c r="Z2599" i="23"/>
  <c r="A2599" i="23"/>
  <c r="AH2600" i="23"/>
  <c r="AE2600" i="23"/>
  <c r="AB2600" i="23"/>
  <c r="AA2600" i="23"/>
  <c r="Z2600" i="23"/>
  <c r="A2600" i="23"/>
  <c r="AH2603" i="23"/>
  <c r="AE2603" i="23"/>
  <c r="AB2603" i="23"/>
  <c r="AA2603" i="23"/>
  <c r="Z2603" i="23"/>
  <c r="A2603" i="23"/>
  <c r="AH2605" i="23"/>
  <c r="AE2605" i="23"/>
  <c r="AF2605" i="23" s="1"/>
  <c r="AB2605" i="23"/>
  <c r="AA2605" i="23"/>
  <c r="Z2605" i="23"/>
  <c r="A2605" i="23"/>
  <c r="AH2602" i="23"/>
  <c r="AE2602" i="23"/>
  <c r="AB2602" i="23"/>
  <c r="AA2602" i="23"/>
  <c r="Z2602" i="23"/>
  <c r="A2602" i="23"/>
  <c r="AH2601" i="23"/>
  <c r="AE2601" i="23"/>
  <c r="AB2601" i="23"/>
  <c r="AA2601" i="23"/>
  <c r="Z2601" i="23"/>
  <c r="A2601" i="23"/>
  <c r="AH2596" i="23"/>
  <c r="AE2596" i="23"/>
  <c r="AB2596" i="23"/>
  <c r="AA2596" i="23"/>
  <c r="Z2596" i="23"/>
  <c r="A2596" i="23"/>
  <c r="AH2604" i="23"/>
  <c r="AE2604" i="23"/>
  <c r="AF2604" i="23" s="1"/>
  <c r="AB2604" i="23"/>
  <c r="AA2604" i="23"/>
  <c r="Z2604" i="23"/>
  <c r="A2604" i="23"/>
  <c r="AH2595" i="23"/>
  <c r="AE2595" i="23"/>
  <c r="AB2595" i="23"/>
  <c r="AA2595" i="23"/>
  <c r="Z2595" i="23"/>
  <c r="A2595" i="23"/>
  <c r="AH2586" i="23"/>
  <c r="AE2586" i="23"/>
  <c r="AB2586" i="23"/>
  <c r="AA2586" i="23"/>
  <c r="Z2586" i="23"/>
  <c r="A2586" i="23"/>
  <c r="AH2585" i="23"/>
  <c r="AE2585" i="23"/>
  <c r="AB2585" i="23"/>
  <c r="AA2585" i="23"/>
  <c r="Z2585" i="23"/>
  <c r="A2585" i="23"/>
  <c r="AH2594" i="23"/>
  <c r="AE2594" i="23"/>
  <c r="AF2594" i="23" s="1"/>
  <c r="AB2594" i="23"/>
  <c r="AA2594" i="23"/>
  <c r="Z2594" i="23"/>
  <c r="A2594" i="23"/>
  <c r="AH2587" i="23"/>
  <c r="AE2587" i="23"/>
  <c r="AB2587" i="23"/>
  <c r="AA2587" i="23"/>
  <c r="Z2587" i="23"/>
  <c r="A2587" i="23"/>
  <c r="AH2588" i="23"/>
  <c r="AE2588" i="23"/>
  <c r="AB2588" i="23"/>
  <c r="AA2588" i="23"/>
  <c r="Z2588" i="23"/>
  <c r="A2588" i="23"/>
  <c r="AH2591" i="23"/>
  <c r="AE2591" i="23"/>
  <c r="AB2591" i="23"/>
  <c r="AA2591" i="23"/>
  <c r="Z2591" i="23"/>
  <c r="A2591" i="23"/>
  <c r="AH2593" i="23"/>
  <c r="AE2593" i="23"/>
  <c r="AF2593" i="23" s="1"/>
  <c r="AB2593" i="23"/>
  <c r="AA2593" i="23"/>
  <c r="Z2593" i="23"/>
  <c r="A2593" i="23"/>
  <c r="AH2590" i="23"/>
  <c r="AE2590" i="23"/>
  <c r="AB2590" i="23"/>
  <c r="AA2590" i="23"/>
  <c r="Z2590" i="23"/>
  <c r="A2590" i="23"/>
  <c r="AH2589" i="23"/>
  <c r="AE2589" i="23"/>
  <c r="AB2589" i="23"/>
  <c r="AA2589" i="23"/>
  <c r="Z2589" i="23"/>
  <c r="A2589" i="23"/>
  <c r="AH2584" i="23"/>
  <c r="AE2584" i="23"/>
  <c r="AB2584" i="23"/>
  <c r="AA2584" i="23"/>
  <c r="Z2584" i="23"/>
  <c r="A2584" i="23"/>
  <c r="AH2592" i="23"/>
  <c r="AE2592" i="23"/>
  <c r="AF2592" i="23" s="1"/>
  <c r="AB2592" i="23"/>
  <c r="AA2592" i="23"/>
  <c r="Z2592" i="23"/>
  <c r="A2592" i="23"/>
  <c r="AH2583" i="23"/>
  <c r="AE2583" i="23"/>
  <c r="AB2583" i="23"/>
  <c r="AA2583" i="23"/>
  <c r="Z2583" i="23"/>
  <c r="A2583" i="23"/>
  <c r="AH2574" i="23"/>
  <c r="AE2574" i="23"/>
  <c r="AB2574" i="23"/>
  <c r="AA2574" i="23"/>
  <c r="Z2574" i="23"/>
  <c r="A2574" i="23"/>
  <c r="AH2573" i="23"/>
  <c r="AE2573" i="23"/>
  <c r="AB2573" i="23"/>
  <c r="AA2573" i="23"/>
  <c r="Z2573" i="23"/>
  <c r="A2573" i="23"/>
  <c r="AH2582" i="23"/>
  <c r="AE2582" i="23"/>
  <c r="AF2582" i="23" s="1"/>
  <c r="AB2582" i="23"/>
  <c r="AA2582" i="23"/>
  <c r="Z2582" i="23"/>
  <c r="A2582" i="23"/>
  <c r="AH2575" i="23"/>
  <c r="AE2575" i="23"/>
  <c r="AB2575" i="23"/>
  <c r="AA2575" i="23"/>
  <c r="Z2575" i="23"/>
  <c r="A2575" i="23"/>
  <c r="AH2576" i="23"/>
  <c r="AE2576" i="23"/>
  <c r="AB2576" i="23"/>
  <c r="AA2576" i="23"/>
  <c r="Z2576" i="23"/>
  <c r="A2576" i="23"/>
  <c r="AH2579" i="23"/>
  <c r="AE2579" i="23"/>
  <c r="AB2579" i="23"/>
  <c r="AA2579" i="23"/>
  <c r="Z2579" i="23"/>
  <c r="A2579" i="23"/>
  <c r="AH2581" i="23"/>
  <c r="AE2581" i="23"/>
  <c r="AF2581" i="23" s="1"/>
  <c r="AB2581" i="23"/>
  <c r="AA2581" i="23"/>
  <c r="Z2581" i="23"/>
  <c r="A2581" i="23"/>
  <c r="AH2578" i="23"/>
  <c r="AE2578" i="23"/>
  <c r="AB2578" i="23"/>
  <c r="AA2578" i="23"/>
  <c r="Z2578" i="23"/>
  <c r="A2578" i="23"/>
  <c r="AH2577" i="23"/>
  <c r="AE2577" i="23"/>
  <c r="AB2577" i="23"/>
  <c r="AA2577" i="23"/>
  <c r="Z2577" i="23"/>
  <c r="A2577" i="23"/>
  <c r="AH2572" i="23"/>
  <c r="AE2572" i="23"/>
  <c r="AB2572" i="23"/>
  <c r="AA2572" i="23"/>
  <c r="Z2572" i="23"/>
  <c r="A2572" i="23"/>
  <c r="AH2580" i="23"/>
  <c r="AE2580" i="23"/>
  <c r="AF2580" i="23" s="1"/>
  <c r="AB2580" i="23"/>
  <c r="AA2580" i="23"/>
  <c r="Z2580" i="23"/>
  <c r="A2580" i="23"/>
  <c r="AH2571" i="23"/>
  <c r="AE2571" i="23"/>
  <c r="AB2571" i="23"/>
  <c r="AA2571" i="23"/>
  <c r="Z2571" i="23"/>
  <c r="A2571" i="23"/>
  <c r="AH2562" i="23"/>
  <c r="AE2562" i="23"/>
  <c r="AB2562" i="23"/>
  <c r="AA2562" i="23"/>
  <c r="Z2562" i="23"/>
  <c r="A2562" i="23"/>
  <c r="AH2561" i="23"/>
  <c r="AE2561" i="23"/>
  <c r="AB2561" i="23"/>
  <c r="AA2561" i="23"/>
  <c r="Z2561" i="23"/>
  <c r="A2561" i="23"/>
  <c r="AH2570" i="23"/>
  <c r="AE2570" i="23"/>
  <c r="AF2570" i="23" s="1"/>
  <c r="AB2570" i="23"/>
  <c r="AA2570" i="23"/>
  <c r="Z2570" i="23"/>
  <c r="A2570" i="23"/>
  <c r="AH2563" i="23"/>
  <c r="AE2563" i="23"/>
  <c r="AB2563" i="23"/>
  <c r="AA2563" i="23"/>
  <c r="Z2563" i="23"/>
  <c r="A2563" i="23"/>
  <c r="AH2564" i="23"/>
  <c r="AE2564" i="23"/>
  <c r="AB2564" i="23"/>
  <c r="AA2564" i="23"/>
  <c r="Z2564" i="23"/>
  <c r="A2564" i="23"/>
  <c r="AH2567" i="23"/>
  <c r="AE2567" i="23"/>
  <c r="AB2567" i="23"/>
  <c r="AA2567" i="23"/>
  <c r="Z2567" i="23"/>
  <c r="A2567" i="23"/>
  <c r="AH2569" i="23"/>
  <c r="AE2569" i="23"/>
  <c r="AF2569" i="23" s="1"/>
  <c r="AB2569" i="23"/>
  <c r="AA2569" i="23"/>
  <c r="Z2569" i="23"/>
  <c r="A2569" i="23"/>
  <c r="AH2566" i="23"/>
  <c r="AE2566" i="23"/>
  <c r="AB2566" i="23"/>
  <c r="AA2566" i="23"/>
  <c r="Z2566" i="23"/>
  <c r="A2566" i="23"/>
  <c r="AH2565" i="23"/>
  <c r="AE2565" i="23"/>
  <c r="AB2565" i="23"/>
  <c r="AA2565" i="23"/>
  <c r="Z2565" i="23"/>
  <c r="A2565" i="23"/>
  <c r="AH2560" i="23"/>
  <c r="AE2560" i="23"/>
  <c r="AB2560" i="23"/>
  <c r="AA2560" i="23"/>
  <c r="Z2560" i="23"/>
  <c r="A2560" i="23"/>
  <c r="AH2568" i="23"/>
  <c r="AE2568" i="23"/>
  <c r="AF2568" i="23" s="1"/>
  <c r="AB2568" i="23"/>
  <c r="AA2568" i="23"/>
  <c r="Z2568" i="23"/>
  <c r="A2568" i="23"/>
  <c r="AH2559" i="23"/>
  <c r="AE2559" i="23"/>
  <c r="AB2559" i="23"/>
  <c r="AA2559" i="23"/>
  <c r="Z2559" i="23"/>
  <c r="A2559" i="23"/>
  <c r="AH2550" i="23"/>
  <c r="AE2550" i="23"/>
  <c r="AB2550" i="23"/>
  <c r="AA2550" i="23"/>
  <c r="Z2550" i="23"/>
  <c r="A2550" i="23"/>
  <c r="AH2549" i="23"/>
  <c r="AE2549" i="23"/>
  <c r="AB2549" i="23"/>
  <c r="AA2549" i="23"/>
  <c r="Z2549" i="23"/>
  <c r="A2549" i="23"/>
  <c r="AH2558" i="23"/>
  <c r="AE2558" i="23"/>
  <c r="AF2558" i="23" s="1"/>
  <c r="AB2558" i="23"/>
  <c r="AA2558" i="23"/>
  <c r="Z2558" i="23"/>
  <c r="A2558" i="23"/>
  <c r="AH2551" i="23"/>
  <c r="AE2551" i="23"/>
  <c r="AB2551" i="23"/>
  <c r="AA2551" i="23"/>
  <c r="Z2551" i="23"/>
  <c r="A2551" i="23"/>
  <c r="AH2552" i="23"/>
  <c r="AE2552" i="23"/>
  <c r="AB2552" i="23"/>
  <c r="AA2552" i="23"/>
  <c r="Z2552" i="23"/>
  <c r="A2552" i="23"/>
  <c r="AH2555" i="23"/>
  <c r="AE2555" i="23"/>
  <c r="AB2555" i="23"/>
  <c r="AA2555" i="23"/>
  <c r="Z2555" i="23"/>
  <c r="A2555" i="23"/>
  <c r="AH2557" i="23"/>
  <c r="AE2557" i="23"/>
  <c r="AF2557" i="23" s="1"/>
  <c r="AB2557" i="23"/>
  <c r="AA2557" i="23"/>
  <c r="Z2557" i="23"/>
  <c r="A2557" i="23"/>
  <c r="AH2554" i="23"/>
  <c r="AE2554" i="23"/>
  <c r="AB2554" i="23"/>
  <c r="AA2554" i="23"/>
  <c r="Z2554" i="23"/>
  <c r="A2554" i="23"/>
  <c r="AH2553" i="23"/>
  <c r="AE2553" i="23"/>
  <c r="AB2553" i="23"/>
  <c r="AA2553" i="23"/>
  <c r="Z2553" i="23"/>
  <c r="A2553" i="23"/>
  <c r="AH2548" i="23"/>
  <c r="AE2548" i="23"/>
  <c r="AB2548" i="23"/>
  <c r="AA2548" i="23"/>
  <c r="Z2548" i="23"/>
  <c r="A2548" i="23"/>
  <c r="AH2556" i="23"/>
  <c r="AE2556" i="23"/>
  <c r="AF2556" i="23" s="1"/>
  <c r="AB2556" i="23"/>
  <c r="AA2556" i="23"/>
  <c r="Z2556" i="23"/>
  <c r="A2556" i="23"/>
  <c r="AH2547" i="23"/>
  <c r="AE2547" i="23"/>
  <c r="AB2547" i="23"/>
  <c r="AA2547" i="23"/>
  <c r="Z2547" i="23"/>
  <c r="A2547" i="23"/>
  <c r="AH2538" i="23"/>
  <c r="AE2538" i="23"/>
  <c r="AB2538" i="23"/>
  <c r="AA2538" i="23"/>
  <c r="Z2538" i="23"/>
  <c r="A2538" i="23"/>
  <c r="AH2537" i="23"/>
  <c r="AE2537" i="23"/>
  <c r="AB2537" i="23"/>
  <c r="AA2537" i="23"/>
  <c r="Z2537" i="23"/>
  <c r="A2537" i="23"/>
  <c r="AH2546" i="23"/>
  <c r="AE2546" i="23"/>
  <c r="AF2546" i="23" s="1"/>
  <c r="AB2546" i="23"/>
  <c r="AA2546" i="23"/>
  <c r="Z2546" i="23"/>
  <c r="A2546" i="23"/>
  <c r="AH2539" i="23"/>
  <c r="AE2539" i="23"/>
  <c r="AB2539" i="23"/>
  <c r="AA2539" i="23"/>
  <c r="Z2539" i="23"/>
  <c r="A2539" i="23"/>
  <c r="AH2540" i="23"/>
  <c r="AE2540" i="23"/>
  <c r="AB2540" i="23"/>
  <c r="AA2540" i="23"/>
  <c r="Z2540" i="23"/>
  <c r="A2540" i="23"/>
  <c r="AH2543" i="23"/>
  <c r="AE2543" i="23"/>
  <c r="AB2543" i="23"/>
  <c r="AA2543" i="23"/>
  <c r="Z2543" i="23"/>
  <c r="A2543" i="23"/>
  <c r="AH2545" i="23"/>
  <c r="AE2545" i="23"/>
  <c r="AF2545" i="23" s="1"/>
  <c r="AB2545" i="23"/>
  <c r="AA2545" i="23"/>
  <c r="Z2545" i="23"/>
  <c r="A2545" i="23"/>
  <c r="AH2542" i="23"/>
  <c r="AE2542" i="23"/>
  <c r="AB2542" i="23"/>
  <c r="AA2542" i="23"/>
  <c r="Z2542" i="23"/>
  <c r="A2542" i="23"/>
  <c r="AH2541" i="23"/>
  <c r="AE2541" i="23"/>
  <c r="AB2541" i="23"/>
  <c r="AA2541" i="23"/>
  <c r="Z2541" i="23"/>
  <c r="A2541" i="23"/>
  <c r="AH2536" i="23"/>
  <c r="AE2536" i="23"/>
  <c r="AB2536" i="23"/>
  <c r="AA2536" i="23"/>
  <c r="Z2536" i="23"/>
  <c r="A2536" i="23"/>
  <c r="AH2544" i="23"/>
  <c r="AE2544" i="23"/>
  <c r="AF2544" i="23" s="1"/>
  <c r="AB2544" i="23"/>
  <c r="AA2544" i="23"/>
  <c r="Z2544" i="23"/>
  <c r="A2544" i="23"/>
  <c r="AH2535" i="23"/>
  <c r="AE2535" i="23"/>
  <c r="AB2535" i="23"/>
  <c r="AA2535" i="23"/>
  <c r="Z2535" i="23"/>
  <c r="A2535" i="23"/>
  <c r="AH2526" i="23"/>
  <c r="AE2526" i="23"/>
  <c r="AB2526" i="23"/>
  <c r="AA2526" i="23"/>
  <c r="Z2526" i="23"/>
  <c r="A2526" i="23"/>
  <c r="AH2525" i="23"/>
  <c r="AE2525" i="23"/>
  <c r="AB2525" i="23"/>
  <c r="AA2525" i="23"/>
  <c r="Z2525" i="23"/>
  <c r="A2525" i="23"/>
  <c r="AH2534" i="23"/>
  <c r="AE2534" i="23"/>
  <c r="AF2534" i="23" s="1"/>
  <c r="AB2534" i="23"/>
  <c r="AA2534" i="23"/>
  <c r="Z2534" i="23"/>
  <c r="A2534" i="23"/>
  <c r="AH2527" i="23"/>
  <c r="AE2527" i="23"/>
  <c r="AB2527" i="23"/>
  <c r="AA2527" i="23"/>
  <c r="Z2527" i="23"/>
  <c r="A2527" i="23"/>
  <c r="AH2528" i="23"/>
  <c r="AE2528" i="23"/>
  <c r="AB2528" i="23"/>
  <c r="AA2528" i="23"/>
  <c r="Z2528" i="23"/>
  <c r="A2528" i="23"/>
  <c r="AH2531" i="23"/>
  <c r="AE2531" i="23"/>
  <c r="AB2531" i="23"/>
  <c r="AA2531" i="23"/>
  <c r="Z2531" i="23"/>
  <c r="A2531" i="23"/>
  <c r="AH2533" i="23"/>
  <c r="AE2533" i="23"/>
  <c r="AF2533" i="23" s="1"/>
  <c r="AB2533" i="23"/>
  <c r="AA2533" i="23"/>
  <c r="Z2533" i="23"/>
  <c r="A2533" i="23"/>
  <c r="AH2530" i="23"/>
  <c r="AE2530" i="23"/>
  <c r="AB2530" i="23"/>
  <c r="AA2530" i="23"/>
  <c r="Z2530" i="23"/>
  <c r="A2530" i="23"/>
  <c r="AH2529" i="23"/>
  <c r="AE2529" i="23"/>
  <c r="AB2529" i="23"/>
  <c r="AA2529" i="23"/>
  <c r="Z2529" i="23"/>
  <c r="A2529" i="23"/>
  <c r="AH2524" i="23"/>
  <c r="AE2524" i="23"/>
  <c r="AB2524" i="23"/>
  <c r="AA2524" i="23"/>
  <c r="Z2524" i="23"/>
  <c r="A2524" i="23"/>
  <c r="AH2532" i="23"/>
  <c r="AE2532" i="23"/>
  <c r="AF2532" i="23" s="1"/>
  <c r="AB2532" i="23"/>
  <c r="AA2532" i="23"/>
  <c r="Z2532" i="23"/>
  <c r="A2532" i="23"/>
  <c r="AH2523" i="23"/>
  <c r="AE2523" i="23"/>
  <c r="AB2523" i="23"/>
  <c r="AA2523" i="23"/>
  <c r="Z2523" i="23"/>
  <c r="A2523" i="23"/>
  <c r="AH2514" i="23"/>
  <c r="AE2514" i="23"/>
  <c r="AB2514" i="23"/>
  <c r="AA2514" i="23"/>
  <c r="Z2514" i="23"/>
  <c r="A2514" i="23"/>
  <c r="AH2513" i="23"/>
  <c r="AE2513" i="23"/>
  <c r="AB2513" i="23"/>
  <c r="AA2513" i="23"/>
  <c r="Z2513" i="23"/>
  <c r="A2513" i="23"/>
  <c r="AH2522" i="23"/>
  <c r="AE2522" i="23"/>
  <c r="AF2522" i="23" s="1"/>
  <c r="AB2522" i="23"/>
  <c r="AA2522" i="23"/>
  <c r="Z2522" i="23"/>
  <c r="A2522" i="23"/>
  <c r="AH2515" i="23"/>
  <c r="AE2515" i="23"/>
  <c r="AB2515" i="23"/>
  <c r="AA2515" i="23"/>
  <c r="Z2515" i="23"/>
  <c r="A2515" i="23"/>
  <c r="AH2516" i="23"/>
  <c r="AE2516" i="23"/>
  <c r="AB2516" i="23"/>
  <c r="AA2516" i="23"/>
  <c r="Z2516" i="23"/>
  <c r="A2516" i="23"/>
  <c r="AH2519" i="23"/>
  <c r="AE2519" i="23"/>
  <c r="AB2519" i="23"/>
  <c r="AA2519" i="23"/>
  <c r="Z2519" i="23"/>
  <c r="A2519" i="23"/>
  <c r="AH2521" i="23"/>
  <c r="AE2521" i="23"/>
  <c r="AF2521" i="23" s="1"/>
  <c r="AB2521" i="23"/>
  <c r="AA2521" i="23"/>
  <c r="Z2521" i="23"/>
  <c r="A2521" i="23"/>
  <c r="AH2518" i="23"/>
  <c r="AE2518" i="23"/>
  <c r="AB2518" i="23"/>
  <c r="AA2518" i="23"/>
  <c r="Z2518" i="23"/>
  <c r="A2518" i="23"/>
  <c r="AH2517" i="23"/>
  <c r="AE2517" i="23"/>
  <c r="AB2517" i="23"/>
  <c r="AA2517" i="23"/>
  <c r="Z2517" i="23"/>
  <c r="A2517" i="23"/>
  <c r="AH2512" i="23"/>
  <c r="AE2512" i="23"/>
  <c r="AB2512" i="23"/>
  <c r="AA2512" i="23"/>
  <c r="Z2512" i="23"/>
  <c r="A2512" i="23"/>
  <c r="AH2520" i="23"/>
  <c r="AE2520" i="23"/>
  <c r="AF2520" i="23" s="1"/>
  <c r="AB2520" i="23"/>
  <c r="AA2520" i="23"/>
  <c r="Z2520" i="23"/>
  <c r="A2520" i="23"/>
  <c r="AH2511" i="23"/>
  <c r="AE2511" i="23"/>
  <c r="AB2511" i="23"/>
  <c r="AD2511" i="23" s="1"/>
  <c r="AA2511" i="23"/>
  <c r="Z2511" i="23"/>
  <c r="A2511" i="23"/>
  <c r="AH2502" i="23"/>
  <c r="AE2502" i="23"/>
  <c r="AB2502" i="23"/>
  <c r="AA2502" i="23"/>
  <c r="Z2502" i="23"/>
  <c r="A2502" i="23"/>
  <c r="AH2501" i="23"/>
  <c r="AE2501" i="23"/>
  <c r="AB2501" i="23"/>
  <c r="AA2501" i="23"/>
  <c r="Z2501" i="23"/>
  <c r="A2501" i="23"/>
  <c r="AH2510" i="23"/>
  <c r="AE2510" i="23"/>
  <c r="AB2510" i="23"/>
  <c r="AA2510" i="23"/>
  <c r="Z2510" i="23"/>
  <c r="A2510" i="23"/>
  <c r="AH2503" i="23"/>
  <c r="AE2503" i="23"/>
  <c r="AB2503" i="23"/>
  <c r="AA2503" i="23"/>
  <c r="Z2503" i="23"/>
  <c r="A2503" i="23"/>
  <c r="AH2504" i="23"/>
  <c r="AE2504" i="23"/>
  <c r="AB2504" i="23"/>
  <c r="AA2504" i="23"/>
  <c r="Z2504" i="23"/>
  <c r="A2504" i="23"/>
  <c r="AH2507" i="23"/>
  <c r="AE2507" i="23"/>
  <c r="AB2507" i="23"/>
  <c r="AA2507" i="23"/>
  <c r="Z2507" i="23"/>
  <c r="A2507" i="23"/>
  <c r="AH2509" i="23"/>
  <c r="AE2509" i="23"/>
  <c r="AB2509" i="23"/>
  <c r="AA2509" i="23"/>
  <c r="Z2509" i="23"/>
  <c r="A2509" i="23"/>
  <c r="AH2506" i="23"/>
  <c r="AE2506" i="23"/>
  <c r="AB2506" i="23"/>
  <c r="AA2506" i="23"/>
  <c r="Z2506" i="23"/>
  <c r="A2506" i="23"/>
  <c r="AH2505" i="23"/>
  <c r="AE2505" i="23"/>
  <c r="AB2505" i="23"/>
  <c r="AA2505" i="23"/>
  <c r="Z2505" i="23"/>
  <c r="A2505" i="23"/>
  <c r="AH2500" i="23"/>
  <c r="AE2500" i="23"/>
  <c r="AB2500" i="23"/>
  <c r="AA2500" i="23"/>
  <c r="Z2500" i="23"/>
  <c r="A2500" i="23"/>
  <c r="AH2508" i="23"/>
  <c r="AE2508" i="23"/>
  <c r="AB2508" i="23"/>
  <c r="AA2508" i="23"/>
  <c r="Z2508" i="23"/>
  <c r="A2508" i="23"/>
  <c r="AH2499" i="23"/>
  <c r="AE2499" i="23"/>
  <c r="AB2499" i="23"/>
  <c r="AA2499" i="23"/>
  <c r="Z2499" i="23"/>
  <c r="A2499" i="23"/>
  <c r="AH2490" i="23"/>
  <c r="AE2490" i="23"/>
  <c r="AB2490" i="23"/>
  <c r="AA2490" i="23"/>
  <c r="Z2490" i="23"/>
  <c r="A2490" i="23"/>
  <c r="AH2489" i="23"/>
  <c r="AE2489" i="23"/>
  <c r="AB2489" i="23"/>
  <c r="AA2489" i="23"/>
  <c r="Z2489" i="23"/>
  <c r="A2489" i="23"/>
  <c r="AH2498" i="23"/>
  <c r="AE2498" i="23"/>
  <c r="AB2498" i="23"/>
  <c r="AA2498" i="23"/>
  <c r="Z2498" i="23"/>
  <c r="A2498" i="23"/>
  <c r="AH2491" i="23"/>
  <c r="AE2491" i="23"/>
  <c r="AB2491" i="23"/>
  <c r="AA2491" i="23"/>
  <c r="Z2491" i="23"/>
  <c r="A2491" i="23"/>
  <c r="AH2492" i="23"/>
  <c r="AE2492" i="23"/>
  <c r="AB2492" i="23"/>
  <c r="AA2492" i="23"/>
  <c r="Z2492" i="23"/>
  <c r="A2492" i="23"/>
  <c r="AH2495" i="23"/>
  <c r="AE2495" i="23"/>
  <c r="AB2495" i="23"/>
  <c r="AA2495" i="23"/>
  <c r="Z2495" i="23"/>
  <c r="A2495" i="23"/>
  <c r="AH2497" i="23"/>
  <c r="AE2497" i="23"/>
  <c r="AB2497" i="23"/>
  <c r="AA2497" i="23"/>
  <c r="Z2497" i="23"/>
  <c r="A2497" i="23"/>
  <c r="AH2494" i="23"/>
  <c r="AE2494" i="23"/>
  <c r="AB2494" i="23"/>
  <c r="AA2494" i="23"/>
  <c r="Z2494" i="23"/>
  <c r="A2494" i="23"/>
  <c r="AH2493" i="23"/>
  <c r="AE2493" i="23"/>
  <c r="AB2493" i="23"/>
  <c r="AA2493" i="23"/>
  <c r="Z2493" i="23"/>
  <c r="A2493" i="23"/>
  <c r="AH2488" i="23"/>
  <c r="AE2488" i="23"/>
  <c r="AB2488" i="23"/>
  <c r="AA2488" i="23"/>
  <c r="Z2488" i="23"/>
  <c r="A2488" i="23"/>
  <c r="AH2496" i="23"/>
  <c r="AE2496" i="23"/>
  <c r="AB2496" i="23"/>
  <c r="AA2496" i="23"/>
  <c r="Z2496" i="23"/>
  <c r="A2496" i="23"/>
  <c r="AH2487" i="23"/>
  <c r="AE2487" i="23"/>
  <c r="AB2487" i="23"/>
  <c r="AA2487" i="23"/>
  <c r="Z2487" i="23"/>
  <c r="A2487" i="23"/>
  <c r="AH2478" i="23"/>
  <c r="AE2478" i="23"/>
  <c r="AB2478" i="23"/>
  <c r="AA2478" i="23"/>
  <c r="Z2478" i="23"/>
  <c r="A2478" i="23"/>
  <c r="AH2477" i="23"/>
  <c r="AE2477" i="23"/>
  <c r="AB2477" i="23"/>
  <c r="AA2477" i="23"/>
  <c r="Z2477" i="23"/>
  <c r="A2477" i="23"/>
  <c r="AH2486" i="23"/>
  <c r="AE2486" i="23"/>
  <c r="AB2486" i="23"/>
  <c r="AA2486" i="23"/>
  <c r="Z2486" i="23"/>
  <c r="A2486" i="23"/>
  <c r="AH2479" i="23"/>
  <c r="AE2479" i="23"/>
  <c r="AB2479" i="23"/>
  <c r="AA2479" i="23"/>
  <c r="Z2479" i="23"/>
  <c r="A2479" i="23"/>
  <c r="AH2480" i="23"/>
  <c r="AE2480" i="23"/>
  <c r="AB2480" i="23"/>
  <c r="AA2480" i="23"/>
  <c r="Z2480" i="23"/>
  <c r="A2480" i="23"/>
  <c r="AH2483" i="23"/>
  <c r="AE2483" i="23"/>
  <c r="AB2483" i="23"/>
  <c r="AA2483" i="23"/>
  <c r="Z2483" i="23"/>
  <c r="A2483" i="23"/>
  <c r="AH2485" i="23"/>
  <c r="AE2485" i="23"/>
  <c r="AB2485" i="23"/>
  <c r="AA2485" i="23"/>
  <c r="Z2485" i="23"/>
  <c r="A2485" i="23"/>
  <c r="AH2482" i="23"/>
  <c r="AE2482" i="23"/>
  <c r="AB2482" i="23"/>
  <c r="AA2482" i="23"/>
  <c r="Z2482" i="23"/>
  <c r="A2482" i="23"/>
  <c r="AH2481" i="23"/>
  <c r="AE2481" i="23"/>
  <c r="AB2481" i="23"/>
  <c r="AA2481" i="23"/>
  <c r="Z2481" i="23"/>
  <c r="A2481" i="23"/>
  <c r="AH2476" i="23"/>
  <c r="AE2476" i="23"/>
  <c r="AB2476" i="23"/>
  <c r="AA2476" i="23"/>
  <c r="Z2476" i="23"/>
  <c r="A2476" i="23"/>
  <c r="AH2484" i="23"/>
  <c r="AE2484" i="23"/>
  <c r="AB2484" i="23"/>
  <c r="AA2484" i="23"/>
  <c r="Z2484" i="23"/>
  <c r="A2484" i="23"/>
  <c r="AH2475" i="23"/>
  <c r="AE2475" i="23"/>
  <c r="AB2475" i="23"/>
  <c r="AD2475" i="23" s="1"/>
  <c r="AA2475" i="23"/>
  <c r="Z2475" i="23"/>
  <c r="A2475" i="23"/>
  <c r="AH2466" i="23"/>
  <c r="AE2466" i="23"/>
  <c r="AB2466" i="23"/>
  <c r="AA2466" i="23"/>
  <c r="Z2466" i="23"/>
  <c r="A2466" i="23"/>
  <c r="AH2465" i="23"/>
  <c r="AE2465" i="23"/>
  <c r="AB2465" i="23"/>
  <c r="AA2465" i="23"/>
  <c r="Z2465" i="23"/>
  <c r="A2465" i="23"/>
  <c r="AH2474" i="23"/>
  <c r="AE2474" i="23"/>
  <c r="AB2474" i="23"/>
  <c r="AA2474" i="23"/>
  <c r="Z2474" i="23"/>
  <c r="A2474" i="23"/>
  <c r="AH2467" i="23"/>
  <c r="AE2467" i="23"/>
  <c r="AB2467" i="23"/>
  <c r="AA2467" i="23"/>
  <c r="Z2467" i="23"/>
  <c r="A2467" i="23"/>
  <c r="AH2468" i="23"/>
  <c r="AE2468" i="23"/>
  <c r="AB2468" i="23"/>
  <c r="AA2468" i="23"/>
  <c r="Z2468" i="23"/>
  <c r="A2468" i="23"/>
  <c r="AH2471" i="23"/>
  <c r="AE2471" i="23"/>
  <c r="AB2471" i="23"/>
  <c r="AA2471" i="23"/>
  <c r="Z2471" i="23"/>
  <c r="A2471" i="23"/>
  <c r="AH2473" i="23"/>
  <c r="AE2473" i="23"/>
  <c r="AB2473" i="23"/>
  <c r="AA2473" i="23"/>
  <c r="Z2473" i="23"/>
  <c r="A2473" i="23"/>
  <c r="AH2470" i="23"/>
  <c r="AE2470" i="23"/>
  <c r="AB2470" i="23"/>
  <c r="AA2470" i="23"/>
  <c r="Z2470" i="23"/>
  <c r="A2470" i="23"/>
  <c r="AH2469" i="23"/>
  <c r="AE2469" i="23"/>
  <c r="AB2469" i="23"/>
  <c r="AA2469" i="23"/>
  <c r="Z2469" i="23"/>
  <c r="A2469" i="23"/>
  <c r="AH2464" i="23"/>
  <c r="AE2464" i="23"/>
  <c r="AB2464" i="23"/>
  <c r="AA2464" i="23"/>
  <c r="Z2464" i="23"/>
  <c r="A2464" i="23"/>
  <c r="AH2472" i="23"/>
  <c r="AE2472" i="23"/>
  <c r="AB2472" i="23"/>
  <c r="AA2472" i="23"/>
  <c r="Z2472" i="23"/>
  <c r="A2472" i="23"/>
  <c r="AH2463" i="23"/>
  <c r="AE2463" i="23"/>
  <c r="AB2463" i="23"/>
  <c r="AA2463" i="23"/>
  <c r="Z2463" i="23"/>
  <c r="A2463" i="23"/>
  <c r="AH2454" i="23"/>
  <c r="AE2454" i="23"/>
  <c r="AB2454" i="23"/>
  <c r="AA2454" i="23"/>
  <c r="Z2454" i="23"/>
  <c r="A2454" i="23"/>
  <c r="AH2453" i="23"/>
  <c r="AE2453" i="23"/>
  <c r="AB2453" i="23"/>
  <c r="AA2453" i="23"/>
  <c r="Z2453" i="23"/>
  <c r="A2453" i="23"/>
  <c r="AH2462" i="23"/>
  <c r="AE2462" i="23"/>
  <c r="AB2462" i="23"/>
  <c r="AA2462" i="23"/>
  <c r="Z2462" i="23"/>
  <c r="A2462" i="23"/>
  <c r="AH2455" i="23"/>
  <c r="AE2455" i="23"/>
  <c r="AB2455" i="23"/>
  <c r="AA2455" i="23"/>
  <c r="Z2455" i="23"/>
  <c r="A2455" i="23"/>
  <c r="AH2456" i="23"/>
  <c r="AE2456" i="23"/>
  <c r="AB2456" i="23"/>
  <c r="AA2456" i="23"/>
  <c r="Z2456" i="23"/>
  <c r="A2456" i="23"/>
  <c r="AH2459" i="23"/>
  <c r="AE2459" i="23"/>
  <c r="AB2459" i="23"/>
  <c r="AA2459" i="23"/>
  <c r="Z2459" i="23"/>
  <c r="A2459" i="23"/>
  <c r="AH2461" i="23"/>
  <c r="AE2461" i="23"/>
  <c r="AB2461" i="23"/>
  <c r="AA2461" i="23"/>
  <c r="Z2461" i="23"/>
  <c r="A2461" i="23"/>
  <c r="AH2458" i="23"/>
  <c r="AE2458" i="23"/>
  <c r="AB2458" i="23"/>
  <c r="AA2458" i="23"/>
  <c r="Z2458" i="23"/>
  <c r="A2458" i="23"/>
  <c r="AH2457" i="23"/>
  <c r="AE2457" i="23"/>
  <c r="AB2457" i="23"/>
  <c r="AA2457" i="23"/>
  <c r="Z2457" i="23"/>
  <c r="A2457" i="23"/>
  <c r="AH2452" i="23"/>
  <c r="AE2452" i="23"/>
  <c r="AB2452" i="23"/>
  <c r="AA2452" i="23"/>
  <c r="Z2452" i="23"/>
  <c r="A2452" i="23"/>
  <c r="AH2460" i="23"/>
  <c r="AE2460" i="23"/>
  <c r="AB2460" i="23"/>
  <c r="AA2460" i="23"/>
  <c r="Z2460" i="23"/>
  <c r="A2460" i="23"/>
  <c r="AH2451" i="23"/>
  <c r="AE2451" i="23"/>
  <c r="AB2451" i="23"/>
  <c r="AA2451" i="23"/>
  <c r="Z2451" i="23"/>
  <c r="A2451" i="23"/>
  <c r="AH2442" i="23"/>
  <c r="AE2442" i="23"/>
  <c r="AB2442" i="23"/>
  <c r="AA2442" i="23"/>
  <c r="Z2442" i="23"/>
  <c r="A2442" i="23"/>
  <c r="AH2441" i="23"/>
  <c r="AE2441" i="23"/>
  <c r="AB2441" i="23"/>
  <c r="AA2441" i="23"/>
  <c r="Z2441" i="23"/>
  <c r="A2441" i="23"/>
  <c r="AH2450" i="23"/>
  <c r="AE2450" i="23"/>
  <c r="AB2450" i="23"/>
  <c r="AA2450" i="23"/>
  <c r="Z2450" i="23"/>
  <c r="A2450" i="23"/>
  <c r="AH2443" i="23"/>
  <c r="AE2443" i="23"/>
  <c r="AB2443" i="23"/>
  <c r="AA2443" i="23"/>
  <c r="Z2443" i="23"/>
  <c r="A2443" i="23"/>
  <c r="AH2444" i="23"/>
  <c r="AE2444" i="23"/>
  <c r="AB2444" i="23"/>
  <c r="AA2444" i="23"/>
  <c r="Z2444" i="23"/>
  <c r="A2444" i="23"/>
  <c r="AH2447" i="23"/>
  <c r="AE2447" i="23"/>
  <c r="AB2447" i="23"/>
  <c r="AA2447" i="23"/>
  <c r="Z2447" i="23"/>
  <c r="A2447" i="23"/>
  <c r="AH2449" i="23"/>
  <c r="AE2449" i="23"/>
  <c r="AB2449" i="23"/>
  <c r="AA2449" i="23"/>
  <c r="Z2449" i="23"/>
  <c r="A2449" i="23"/>
  <c r="AH2446" i="23"/>
  <c r="AE2446" i="23"/>
  <c r="AB2446" i="23"/>
  <c r="AA2446" i="23"/>
  <c r="Z2446" i="23"/>
  <c r="A2446" i="23"/>
  <c r="AH2445" i="23"/>
  <c r="AE2445" i="23"/>
  <c r="AB2445" i="23"/>
  <c r="AA2445" i="23"/>
  <c r="Z2445" i="23"/>
  <c r="A2445" i="23"/>
  <c r="AH2440" i="23"/>
  <c r="AE2440" i="23"/>
  <c r="AB2440" i="23"/>
  <c r="AA2440" i="23"/>
  <c r="Z2440" i="23"/>
  <c r="A2440" i="23"/>
  <c r="AH2448" i="23"/>
  <c r="AE2448" i="23"/>
  <c r="AB2448" i="23"/>
  <c r="AA2448" i="23"/>
  <c r="Z2448" i="23"/>
  <c r="A2448" i="23"/>
  <c r="AH2439" i="23"/>
  <c r="AE2439" i="23"/>
  <c r="AB2439" i="23"/>
  <c r="AA2439" i="23"/>
  <c r="Z2439" i="23"/>
  <c r="A2439" i="23"/>
  <c r="AH2430" i="23"/>
  <c r="AE2430" i="23"/>
  <c r="AB2430" i="23"/>
  <c r="AA2430" i="23"/>
  <c r="Z2430" i="23"/>
  <c r="A2430" i="23"/>
  <c r="AH2429" i="23"/>
  <c r="AE2429" i="23"/>
  <c r="AB2429" i="23"/>
  <c r="AA2429" i="23"/>
  <c r="Z2429" i="23"/>
  <c r="A2429" i="23"/>
  <c r="AH2438" i="23"/>
  <c r="AE2438" i="23"/>
  <c r="AB2438" i="23"/>
  <c r="AA2438" i="23"/>
  <c r="Z2438" i="23"/>
  <c r="A2438" i="23"/>
  <c r="AH2431" i="23"/>
  <c r="AE2431" i="23"/>
  <c r="AB2431" i="23"/>
  <c r="AA2431" i="23"/>
  <c r="Z2431" i="23"/>
  <c r="A2431" i="23"/>
  <c r="AH2432" i="23"/>
  <c r="AE2432" i="23"/>
  <c r="AB2432" i="23"/>
  <c r="AA2432" i="23"/>
  <c r="Z2432" i="23"/>
  <c r="A2432" i="23"/>
  <c r="AH2435" i="23"/>
  <c r="AE2435" i="23"/>
  <c r="AB2435" i="23"/>
  <c r="AA2435" i="23"/>
  <c r="Z2435" i="23"/>
  <c r="A2435" i="23"/>
  <c r="AH2437" i="23"/>
  <c r="AE2437" i="23"/>
  <c r="AB2437" i="23"/>
  <c r="AA2437" i="23"/>
  <c r="Z2437" i="23"/>
  <c r="A2437" i="23"/>
  <c r="AH2434" i="23"/>
  <c r="AE2434" i="23"/>
  <c r="AB2434" i="23"/>
  <c r="AA2434" i="23"/>
  <c r="Z2434" i="23"/>
  <c r="A2434" i="23"/>
  <c r="AH2433" i="23"/>
  <c r="AE2433" i="23"/>
  <c r="AB2433" i="23"/>
  <c r="AA2433" i="23"/>
  <c r="Z2433" i="23"/>
  <c r="A2433" i="23"/>
  <c r="AH2428" i="23"/>
  <c r="AE2428" i="23"/>
  <c r="AB2428" i="23"/>
  <c r="AA2428" i="23"/>
  <c r="Z2428" i="23"/>
  <c r="A2428" i="23"/>
  <c r="AH2436" i="23"/>
  <c r="AE2436" i="23"/>
  <c r="AB2436" i="23"/>
  <c r="AA2436" i="23"/>
  <c r="Z2436" i="23"/>
  <c r="A2436" i="23"/>
  <c r="AH2427" i="23"/>
  <c r="AE2427" i="23"/>
  <c r="AB2427" i="23"/>
  <c r="AA2427" i="23"/>
  <c r="Z2427" i="23"/>
  <c r="A2427" i="23"/>
  <c r="AH2418" i="23"/>
  <c r="AE2418" i="23"/>
  <c r="AB2418" i="23"/>
  <c r="AA2418" i="23"/>
  <c r="Z2418" i="23"/>
  <c r="A2418" i="23"/>
  <c r="AH2417" i="23"/>
  <c r="AE2417" i="23"/>
  <c r="AB2417" i="23"/>
  <c r="AA2417" i="23"/>
  <c r="Z2417" i="23"/>
  <c r="A2417" i="23"/>
  <c r="AH2426" i="23"/>
  <c r="AE2426" i="23"/>
  <c r="AB2426" i="23"/>
  <c r="AA2426" i="23"/>
  <c r="Z2426" i="23"/>
  <c r="A2426" i="23"/>
  <c r="AH2419" i="23"/>
  <c r="AE2419" i="23"/>
  <c r="AB2419" i="23"/>
  <c r="AA2419" i="23"/>
  <c r="Z2419" i="23"/>
  <c r="A2419" i="23"/>
  <c r="AH2420" i="23"/>
  <c r="AE2420" i="23"/>
  <c r="AB2420" i="23"/>
  <c r="AA2420" i="23"/>
  <c r="Z2420" i="23"/>
  <c r="A2420" i="23"/>
  <c r="AH2423" i="23"/>
  <c r="AE2423" i="23"/>
  <c r="AB2423" i="23"/>
  <c r="AA2423" i="23"/>
  <c r="Z2423" i="23"/>
  <c r="A2423" i="23"/>
  <c r="AH2425" i="23"/>
  <c r="AE2425" i="23"/>
  <c r="AB2425" i="23"/>
  <c r="AA2425" i="23"/>
  <c r="Z2425" i="23"/>
  <c r="A2425" i="23"/>
  <c r="AH2422" i="23"/>
  <c r="AE2422" i="23"/>
  <c r="AB2422" i="23"/>
  <c r="AA2422" i="23"/>
  <c r="Z2422" i="23"/>
  <c r="A2422" i="23"/>
  <c r="AH2421" i="23"/>
  <c r="AE2421" i="23"/>
  <c r="AB2421" i="23"/>
  <c r="AA2421" i="23"/>
  <c r="Z2421" i="23"/>
  <c r="A2421" i="23"/>
  <c r="AH2416" i="23"/>
  <c r="AE2416" i="23"/>
  <c r="AB2416" i="23"/>
  <c r="AA2416" i="23"/>
  <c r="Z2416" i="23"/>
  <c r="A2416" i="23"/>
  <c r="AH2424" i="23"/>
  <c r="AE2424" i="23"/>
  <c r="AB2424" i="23"/>
  <c r="AA2424" i="23"/>
  <c r="Z2424" i="23"/>
  <c r="A2424" i="23"/>
  <c r="AH2415" i="23"/>
  <c r="AE2415" i="23"/>
  <c r="AB2415" i="23"/>
  <c r="AA2415" i="23"/>
  <c r="Z2415" i="23"/>
  <c r="A2415" i="23"/>
  <c r="AH2406" i="23"/>
  <c r="AE2406" i="23"/>
  <c r="AB2406" i="23"/>
  <c r="AA2406" i="23"/>
  <c r="Z2406" i="23"/>
  <c r="A2406" i="23"/>
  <c r="AH2405" i="23"/>
  <c r="AE2405" i="23"/>
  <c r="AB2405" i="23"/>
  <c r="AA2405" i="23"/>
  <c r="Z2405" i="23"/>
  <c r="A2405" i="23"/>
  <c r="AH2414" i="23"/>
  <c r="AE2414" i="23"/>
  <c r="AB2414" i="23"/>
  <c r="AA2414" i="23"/>
  <c r="Z2414" i="23"/>
  <c r="A2414" i="23"/>
  <c r="AH2407" i="23"/>
  <c r="AE2407" i="23"/>
  <c r="AB2407" i="23"/>
  <c r="AA2407" i="23"/>
  <c r="Z2407" i="23"/>
  <c r="A2407" i="23"/>
  <c r="AH2408" i="23"/>
  <c r="AE2408" i="23"/>
  <c r="AB2408" i="23"/>
  <c r="AA2408" i="23"/>
  <c r="Z2408" i="23"/>
  <c r="A2408" i="23"/>
  <c r="AH2411" i="23"/>
  <c r="AE2411" i="23"/>
  <c r="AB2411" i="23"/>
  <c r="AA2411" i="23"/>
  <c r="Z2411" i="23"/>
  <c r="A2411" i="23"/>
  <c r="AH2413" i="23"/>
  <c r="AE2413" i="23"/>
  <c r="AB2413" i="23"/>
  <c r="AA2413" i="23"/>
  <c r="Z2413" i="23"/>
  <c r="A2413" i="23"/>
  <c r="AH2410" i="23"/>
  <c r="AE2410" i="23"/>
  <c r="AB2410" i="23"/>
  <c r="AA2410" i="23"/>
  <c r="Z2410" i="23"/>
  <c r="A2410" i="23"/>
  <c r="AH2409" i="23"/>
  <c r="AE2409" i="23"/>
  <c r="AB2409" i="23"/>
  <c r="AA2409" i="23"/>
  <c r="Z2409" i="23"/>
  <c r="A2409" i="23"/>
  <c r="AH2404" i="23"/>
  <c r="AE2404" i="23"/>
  <c r="AB2404" i="23"/>
  <c r="AA2404" i="23"/>
  <c r="Z2404" i="23"/>
  <c r="A2404" i="23"/>
  <c r="AH2412" i="23"/>
  <c r="AE2412" i="23"/>
  <c r="AB2412" i="23"/>
  <c r="AA2412" i="23"/>
  <c r="Z2412" i="23"/>
  <c r="A2412" i="23"/>
  <c r="AH2403" i="23"/>
  <c r="AE2403" i="23"/>
  <c r="AB2403" i="23"/>
  <c r="AA2403" i="23"/>
  <c r="Z2403" i="23"/>
  <c r="A2403" i="23"/>
  <c r="AH2394" i="23"/>
  <c r="AE2394" i="23"/>
  <c r="AB2394" i="23"/>
  <c r="AA2394" i="23"/>
  <c r="Z2394" i="23"/>
  <c r="A2394" i="23"/>
  <c r="AH2393" i="23"/>
  <c r="AE2393" i="23"/>
  <c r="AB2393" i="23"/>
  <c r="AA2393" i="23"/>
  <c r="Z2393" i="23"/>
  <c r="A2393" i="23"/>
  <c r="AH2402" i="23"/>
  <c r="AE2402" i="23"/>
  <c r="AB2402" i="23"/>
  <c r="AA2402" i="23"/>
  <c r="Z2402" i="23"/>
  <c r="A2402" i="23"/>
  <c r="AH2395" i="23"/>
  <c r="AE2395" i="23"/>
  <c r="AB2395" i="23"/>
  <c r="AA2395" i="23"/>
  <c r="Z2395" i="23"/>
  <c r="A2395" i="23"/>
  <c r="AH2396" i="23"/>
  <c r="AE2396" i="23"/>
  <c r="AB2396" i="23"/>
  <c r="AA2396" i="23"/>
  <c r="Z2396" i="23"/>
  <c r="A2396" i="23"/>
  <c r="AH2399" i="23"/>
  <c r="AE2399" i="23"/>
  <c r="AB2399" i="23"/>
  <c r="AA2399" i="23"/>
  <c r="Z2399" i="23"/>
  <c r="A2399" i="23"/>
  <c r="AH2401" i="23"/>
  <c r="AE2401" i="23"/>
  <c r="AB2401" i="23"/>
  <c r="AA2401" i="23"/>
  <c r="Z2401" i="23"/>
  <c r="A2401" i="23"/>
  <c r="AH2398" i="23"/>
  <c r="AE2398" i="23"/>
  <c r="AB2398" i="23"/>
  <c r="AA2398" i="23"/>
  <c r="Z2398" i="23"/>
  <c r="A2398" i="23"/>
  <c r="AH2397" i="23"/>
  <c r="AE2397" i="23"/>
  <c r="AB2397" i="23"/>
  <c r="AA2397" i="23"/>
  <c r="Z2397" i="23"/>
  <c r="A2397" i="23"/>
  <c r="AH2392" i="23"/>
  <c r="AE2392" i="23"/>
  <c r="AB2392" i="23"/>
  <c r="AA2392" i="23"/>
  <c r="Z2392" i="23"/>
  <c r="A2392" i="23"/>
  <c r="AH2400" i="23"/>
  <c r="AE2400" i="23"/>
  <c r="AB2400" i="23"/>
  <c r="AA2400" i="23"/>
  <c r="Z2400" i="23"/>
  <c r="A2400" i="23"/>
  <c r="AH2391" i="23"/>
  <c r="AE2391" i="23"/>
  <c r="AB2391" i="23"/>
  <c r="AA2391" i="23"/>
  <c r="Z2391" i="23"/>
  <c r="A2391" i="23"/>
  <c r="AH2382" i="23"/>
  <c r="AE2382" i="23"/>
  <c r="AB2382" i="23"/>
  <c r="AA2382" i="23"/>
  <c r="Z2382" i="23"/>
  <c r="A2382" i="23"/>
  <c r="AH2381" i="23"/>
  <c r="AE2381" i="23"/>
  <c r="AB2381" i="23"/>
  <c r="AA2381" i="23"/>
  <c r="Z2381" i="23"/>
  <c r="A2381" i="23"/>
  <c r="AH2390" i="23"/>
  <c r="AE2390" i="23"/>
  <c r="AB2390" i="23"/>
  <c r="AA2390" i="23"/>
  <c r="Z2390" i="23"/>
  <c r="A2390" i="23"/>
  <c r="AH2383" i="23"/>
  <c r="AE2383" i="23"/>
  <c r="AB2383" i="23"/>
  <c r="AA2383" i="23"/>
  <c r="Z2383" i="23"/>
  <c r="A2383" i="23"/>
  <c r="AH2384" i="23"/>
  <c r="AE2384" i="23"/>
  <c r="AB2384" i="23"/>
  <c r="AA2384" i="23"/>
  <c r="Z2384" i="23"/>
  <c r="A2384" i="23"/>
  <c r="AH2387" i="23"/>
  <c r="AE2387" i="23"/>
  <c r="AB2387" i="23"/>
  <c r="AA2387" i="23"/>
  <c r="Z2387" i="23"/>
  <c r="A2387" i="23"/>
  <c r="AH2389" i="23"/>
  <c r="AE2389" i="23"/>
  <c r="AB2389" i="23"/>
  <c r="AA2389" i="23"/>
  <c r="Z2389" i="23"/>
  <c r="A2389" i="23"/>
  <c r="AH2386" i="23"/>
  <c r="AE2386" i="23"/>
  <c r="AB2386" i="23"/>
  <c r="AA2386" i="23"/>
  <c r="Z2386" i="23"/>
  <c r="A2386" i="23"/>
  <c r="AH2385" i="23"/>
  <c r="AE2385" i="23"/>
  <c r="AB2385" i="23"/>
  <c r="AA2385" i="23"/>
  <c r="Z2385" i="23"/>
  <c r="A2385" i="23"/>
  <c r="AH2380" i="23"/>
  <c r="AE2380" i="23"/>
  <c r="AB2380" i="23"/>
  <c r="AA2380" i="23"/>
  <c r="Z2380" i="23"/>
  <c r="A2380" i="23"/>
  <c r="AH2388" i="23"/>
  <c r="AE2388" i="23"/>
  <c r="AB2388" i="23"/>
  <c r="AA2388" i="23"/>
  <c r="Z2388" i="23"/>
  <c r="A2388" i="23"/>
  <c r="AH2379" i="23"/>
  <c r="AE2379" i="23"/>
  <c r="AB2379" i="23"/>
  <c r="AA2379" i="23"/>
  <c r="Z2379" i="23"/>
  <c r="A2379" i="23"/>
  <c r="AH2370" i="23"/>
  <c r="AE2370" i="23"/>
  <c r="AB2370" i="23"/>
  <c r="AA2370" i="23"/>
  <c r="Z2370" i="23"/>
  <c r="A2370" i="23"/>
  <c r="AH2369" i="23"/>
  <c r="AE2369" i="23"/>
  <c r="AB2369" i="23"/>
  <c r="AA2369" i="23"/>
  <c r="Z2369" i="23"/>
  <c r="A2369" i="23"/>
  <c r="AH2378" i="23"/>
  <c r="AE2378" i="23"/>
  <c r="AB2378" i="23"/>
  <c r="AA2378" i="23"/>
  <c r="Z2378" i="23"/>
  <c r="A2378" i="23"/>
  <c r="AH2371" i="23"/>
  <c r="AE2371" i="23"/>
  <c r="AB2371" i="23"/>
  <c r="AA2371" i="23"/>
  <c r="Z2371" i="23"/>
  <c r="A2371" i="23"/>
  <c r="AH2372" i="23"/>
  <c r="AE2372" i="23"/>
  <c r="AB2372" i="23"/>
  <c r="AA2372" i="23"/>
  <c r="Z2372" i="23"/>
  <c r="A2372" i="23"/>
  <c r="AH2375" i="23"/>
  <c r="AE2375" i="23"/>
  <c r="AB2375" i="23"/>
  <c r="AA2375" i="23"/>
  <c r="Z2375" i="23"/>
  <c r="A2375" i="23"/>
  <c r="AH2377" i="23"/>
  <c r="AE2377" i="23"/>
  <c r="AB2377" i="23"/>
  <c r="AA2377" i="23"/>
  <c r="Z2377" i="23"/>
  <c r="A2377" i="23"/>
  <c r="AH2374" i="23"/>
  <c r="AE2374" i="23"/>
  <c r="AB2374" i="23"/>
  <c r="AA2374" i="23"/>
  <c r="Z2374" i="23"/>
  <c r="A2374" i="23"/>
  <c r="AH2373" i="23"/>
  <c r="AE2373" i="23"/>
  <c r="AB2373" i="23"/>
  <c r="AA2373" i="23"/>
  <c r="Z2373" i="23"/>
  <c r="A2373" i="23"/>
  <c r="AH2368" i="23"/>
  <c r="AE2368" i="23"/>
  <c r="AB2368" i="23"/>
  <c r="AA2368" i="23"/>
  <c r="Z2368" i="23"/>
  <c r="A2368" i="23"/>
  <c r="AH2376" i="23"/>
  <c r="AE2376" i="23"/>
  <c r="AB2376" i="23"/>
  <c r="AA2376" i="23"/>
  <c r="Z2376" i="23"/>
  <c r="A2376" i="23"/>
  <c r="AH2367" i="23"/>
  <c r="AE2367" i="23"/>
  <c r="AB2367" i="23"/>
  <c r="AA2367" i="23"/>
  <c r="Z2367" i="23"/>
  <c r="A2367" i="23"/>
  <c r="AH2358" i="23"/>
  <c r="AE2358" i="23"/>
  <c r="AB2358" i="23"/>
  <c r="AA2358" i="23"/>
  <c r="Z2358" i="23"/>
  <c r="A2358" i="23"/>
  <c r="AH2357" i="23"/>
  <c r="AE2357" i="23"/>
  <c r="AB2357" i="23"/>
  <c r="AA2357" i="23"/>
  <c r="Z2357" i="23"/>
  <c r="A2357" i="23"/>
  <c r="AH2366" i="23"/>
  <c r="AE2366" i="23"/>
  <c r="AB2366" i="23"/>
  <c r="AA2366" i="23"/>
  <c r="Z2366" i="23"/>
  <c r="A2366" i="23"/>
  <c r="AH2359" i="23"/>
  <c r="AE2359" i="23"/>
  <c r="AB2359" i="23"/>
  <c r="AA2359" i="23"/>
  <c r="Z2359" i="23"/>
  <c r="A2359" i="23"/>
  <c r="AH2360" i="23"/>
  <c r="AE2360" i="23"/>
  <c r="AB2360" i="23"/>
  <c r="AA2360" i="23"/>
  <c r="Z2360" i="23"/>
  <c r="A2360" i="23"/>
  <c r="AH2363" i="23"/>
  <c r="AE2363" i="23"/>
  <c r="AB2363" i="23"/>
  <c r="AA2363" i="23"/>
  <c r="Z2363" i="23"/>
  <c r="A2363" i="23"/>
  <c r="AH2365" i="23"/>
  <c r="AE2365" i="23"/>
  <c r="AB2365" i="23"/>
  <c r="AA2365" i="23"/>
  <c r="Z2365" i="23"/>
  <c r="A2365" i="23"/>
  <c r="AH2362" i="23"/>
  <c r="AE2362" i="23"/>
  <c r="AB2362" i="23"/>
  <c r="AA2362" i="23"/>
  <c r="Z2362" i="23"/>
  <c r="A2362" i="23"/>
  <c r="AH2361" i="23"/>
  <c r="AE2361" i="23"/>
  <c r="AB2361" i="23"/>
  <c r="AA2361" i="23"/>
  <c r="Z2361" i="23"/>
  <c r="A2361" i="23"/>
  <c r="AH2356" i="23"/>
  <c r="AE2356" i="23"/>
  <c r="AB2356" i="23"/>
  <c r="AA2356" i="23"/>
  <c r="Z2356" i="23"/>
  <c r="A2356" i="23"/>
  <c r="AH2364" i="23"/>
  <c r="AE2364" i="23"/>
  <c r="AB2364" i="23"/>
  <c r="AA2364" i="23"/>
  <c r="Z2364" i="23"/>
  <c r="A2364" i="23"/>
  <c r="AH2355" i="23"/>
  <c r="AE2355" i="23"/>
  <c r="AB2355" i="23"/>
  <c r="AA2355" i="23"/>
  <c r="Z2355" i="23"/>
  <c r="A2355" i="23"/>
  <c r="AH2346" i="23"/>
  <c r="AE2346" i="23"/>
  <c r="AB2346" i="23"/>
  <c r="AA2346" i="23"/>
  <c r="Z2346" i="23"/>
  <c r="A2346" i="23"/>
  <c r="AH2345" i="23"/>
  <c r="AE2345" i="23"/>
  <c r="AB2345" i="23"/>
  <c r="AA2345" i="23"/>
  <c r="Z2345" i="23"/>
  <c r="A2345" i="23"/>
  <c r="AH2354" i="23"/>
  <c r="AE2354" i="23"/>
  <c r="AB2354" i="23"/>
  <c r="AA2354" i="23"/>
  <c r="Z2354" i="23"/>
  <c r="A2354" i="23"/>
  <c r="AH2347" i="23"/>
  <c r="AE2347" i="23"/>
  <c r="AB2347" i="23"/>
  <c r="AA2347" i="23"/>
  <c r="Z2347" i="23"/>
  <c r="A2347" i="23"/>
  <c r="AH2348" i="23"/>
  <c r="AE2348" i="23"/>
  <c r="AB2348" i="23"/>
  <c r="AA2348" i="23"/>
  <c r="Z2348" i="23"/>
  <c r="A2348" i="23"/>
  <c r="AH2351" i="23"/>
  <c r="AE2351" i="23"/>
  <c r="AB2351" i="23"/>
  <c r="AA2351" i="23"/>
  <c r="Z2351" i="23"/>
  <c r="A2351" i="23"/>
  <c r="AH2353" i="23"/>
  <c r="AE2353" i="23"/>
  <c r="AB2353" i="23"/>
  <c r="AA2353" i="23"/>
  <c r="Z2353" i="23"/>
  <c r="A2353" i="23"/>
  <c r="AH2350" i="23"/>
  <c r="AE2350" i="23"/>
  <c r="AB2350" i="23"/>
  <c r="AA2350" i="23"/>
  <c r="Z2350" i="23"/>
  <c r="A2350" i="23"/>
  <c r="AH2349" i="23"/>
  <c r="AE2349" i="23"/>
  <c r="AB2349" i="23"/>
  <c r="AA2349" i="23"/>
  <c r="Z2349" i="23"/>
  <c r="A2349" i="23"/>
  <c r="AH2344" i="23"/>
  <c r="AE2344" i="23"/>
  <c r="AB2344" i="23"/>
  <c r="AA2344" i="23"/>
  <c r="Z2344" i="23"/>
  <c r="A2344" i="23"/>
  <c r="AH2352" i="23"/>
  <c r="AE2352" i="23"/>
  <c r="AB2352" i="23"/>
  <c r="AA2352" i="23"/>
  <c r="Z2352" i="23"/>
  <c r="A2352" i="23"/>
  <c r="AH2343" i="23"/>
  <c r="AE2343" i="23"/>
  <c r="AB2343" i="23"/>
  <c r="AA2343" i="23"/>
  <c r="Z2343" i="23"/>
  <c r="A2343" i="23"/>
  <c r="AH2334" i="23"/>
  <c r="AE2334" i="23"/>
  <c r="AB2334" i="23"/>
  <c r="AA2334" i="23"/>
  <c r="Z2334" i="23"/>
  <c r="A2334" i="23"/>
  <c r="AH2333" i="23"/>
  <c r="AE2333" i="23"/>
  <c r="AB2333" i="23"/>
  <c r="AA2333" i="23"/>
  <c r="Z2333" i="23"/>
  <c r="A2333" i="23"/>
  <c r="AH2342" i="23"/>
  <c r="AE2342" i="23"/>
  <c r="AB2342" i="23"/>
  <c r="AA2342" i="23"/>
  <c r="Z2342" i="23"/>
  <c r="A2342" i="23"/>
  <c r="AH2335" i="23"/>
  <c r="AE2335" i="23"/>
  <c r="AB2335" i="23"/>
  <c r="AA2335" i="23"/>
  <c r="Z2335" i="23"/>
  <c r="A2335" i="23"/>
  <c r="AH2336" i="23"/>
  <c r="AE2336" i="23"/>
  <c r="AB2336" i="23"/>
  <c r="AA2336" i="23"/>
  <c r="Z2336" i="23"/>
  <c r="A2336" i="23"/>
  <c r="AH2339" i="23"/>
  <c r="AE2339" i="23"/>
  <c r="AB2339" i="23"/>
  <c r="AA2339" i="23"/>
  <c r="Z2339" i="23"/>
  <c r="A2339" i="23"/>
  <c r="AH2341" i="23"/>
  <c r="AE2341" i="23"/>
  <c r="AB2341" i="23"/>
  <c r="AA2341" i="23"/>
  <c r="Z2341" i="23"/>
  <c r="A2341" i="23"/>
  <c r="AH2338" i="23"/>
  <c r="AE2338" i="23"/>
  <c r="AB2338" i="23"/>
  <c r="AA2338" i="23"/>
  <c r="Z2338" i="23"/>
  <c r="A2338" i="23"/>
  <c r="AH2337" i="23"/>
  <c r="AE2337" i="23"/>
  <c r="AB2337" i="23"/>
  <c r="AA2337" i="23"/>
  <c r="Z2337" i="23"/>
  <c r="A2337" i="23"/>
  <c r="AH2332" i="23"/>
  <c r="AE2332" i="23"/>
  <c r="AB2332" i="23"/>
  <c r="AA2332" i="23"/>
  <c r="Z2332" i="23"/>
  <c r="A2332" i="23"/>
  <c r="AH2340" i="23"/>
  <c r="AE2340" i="23"/>
  <c r="AB2340" i="23"/>
  <c r="AA2340" i="23"/>
  <c r="Z2340" i="23"/>
  <c r="A2340" i="23"/>
  <c r="AH2331" i="23"/>
  <c r="AE2331" i="23"/>
  <c r="AB2331" i="23"/>
  <c r="AA2331" i="23"/>
  <c r="Z2331" i="23"/>
  <c r="A2331" i="23"/>
  <c r="AH2322" i="23"/>
  <c r="AE2322" i="23"/>
  <c r="AB2322" i="23"/>
  <c r="AA2322" i="23"/>
  <c r="Z2322" i="23"/>
  <c r="A2322" i="23"/>
  <c r="AH2321" i="23"/>
  <c r="AE2321" i="23"/>
  <c r="AB2321" i="23"/>
  <c r="AA2321" i="23"/>
  <c r="Z2321" i="23"/>
  <c r="A2321" i="23"/>
  <c r="AH2330" i="23"/>
  <c r="AE2330" i="23"/>
  <c r="AB2330" i="23"/>
  <c r="AA2330" i="23"/>
  <c r="Z2330" i="23"/>
  <c r="A2330" i="23"/>
  <c r="AH2323" i="23"/>
  <c r="AE2323" i="23"/>
  <c r="AB2323" i="23"/>
  <c r="AA2323" i="23"/>
  <c r="Z2323" i="23"/>
  <c r="A2323" i="23"/>
  <c r="AH2324" i="23"/>
  <c r="AE2324" i="23"/>
  <c r="AB2324" i="23"/>
  <c r="AA2324" i="23"/>
  <c r="Z2324" i="23"/>
  <c r="A2324" i="23"/>
  <c r="AH2327" i="23"/>
  <c r="AE2327" i="23"/>
  <c r="AB2327" i="23"/>
  <c r="AA2327" i="23"/>
  <c r="Z2327" i="23"/>
  <c r="A2327" i="23"/>
  <c r="AH2329" i="23"/>
  <c r="AE2329" i="23"/>
  <c r="AB2329" i="23"/>
  <c r="AA2329" i="23"/>
  <c r="Z2329" i="23"/>
  <c r="A2329" i="23"/>
  <c r="AH2326" i="23"/>
  <c r="AE2326" i="23"/>
  <c r="AB2326" i="23"/>
  <c r="AA2326" i="23"/>
  <c r="Z2326" i="23"/>
  <c r="A2326" i="23"/>
  <c r="AH2325" i="23"/>
  <c r="AE2325" i="23"/>
  <c r="AB2325" i="23"/>
  <c r="AA2325" i="23"/>
  <c r="Z2325" i="23"/>
  <c r="A2325" i="23"/>
  <c r="AH2320" i="23"/>
  <c r="AE2320" i="23"/>
  <c r="AB2320" i="23"/>
  <c r="AA2320" i="23"/>
  <c r="Z2320" i="23"/>
  <c r="A2320" i="23"/>
  <c r="AH2328" i="23"/>
  <c r="AE2328" i="23"/>
  <c r="AB2328" i="23"/>
  <c r="AA2328" i="23"/>
  <c r="Z2328" i="23"/>
  <c r="A2328" i="23"/>
  <c r="AH2319" i="23"/>
  <c r="AE2319" i="23"/>
  <c r="AB2319" i="23"/>
  <c r="AA2319" i="23"/>
  <c r="Z2319" i="23"/>
  <c r="A2319" i="23"/>
  <c r="AH2310" i="23"/>
  <c r="AE2310" i="23"/>
  <c r="AB2310" i="23"/>
  <c r="AA2310" i="23"/>
  <c r="Z2310" i="23"/>
  <c r="A2310" i="23"/>
  <c r="AH2309" i="23"/>
  <c r="AE2309" i="23"/>
  <c r="AB2309" i="23"/>
  <c r="AA2309" i="23"/>
  <c r="Z2309" i="23"/>
  <c r="A2309" i="23"/>
  <c r="AH2318" i="23"/>
  <c r="AE2318" i="23"/>
  <c r="AB2318" i="23"/>
  <c r="AA2318" i="23"/>
  <c r="Z2318" i="23"/>
  <c r="A2318" i="23"/>
  <c r="AH2311" i="23"/>
  <c r="AE2311" i="23"/>
  <c r="AB2311" i="23"/>
  <c r="AA2311" i="23"/>
  <c r="Z2311" i="23"/>
  <c r="A2311" i="23"/>
  <c r="AH2312" i="23"/>
  <c r="AE2312" i="23"/>
  <c r="AB2312" i="23"/>
  <c r="AA2312" i="23"/>
  <c r="Z2312" i="23"/>
  <c r="A2312" i="23"/>
  <c r="AH2315" i="23"/>
  <c r="AE2315" i="23"/>
  <c r="AB2315" i="23"/>
  <c r="AA2315" i="23"/>
  <c r="Z2315" i="23"/>
  <c r="A2315" i="23"/>
  <c r="AH2317" i="23"/>
  <c r="AE2317" i="23"/>
  <c r="AB2317" i="23"/>
  <c r="AA2317" i="23"/>
  <c r="Z2317" i="23"/>
  <c r="A2317" i="23"/>
  <c r="AH2314" i="23"/>
  <c r="AE2314" i="23"/>
  <c r="AB2314" i="23"/>
  <c r="AA2314" i="23"/>
  <c r="Z2314" i="23"/>
  <c r="A2314" i="23"/>
  <c r="AH2313" i="23"/>
  <c r="AE2313" i="23"/>
  <c r="AB2313" i="23"/>
  <c r="AA2313" i="23"/>
  <c r="Z2313" i="23"/>
  <c r="A2313" i="23"/>
  <c r="AH2308" i="23"/>
  <c r="AE2308" i="23"/>
  <c r="AF2308" i="23" s="1"/>
  <c r="AB2308" i="23"/>
  <c r="AA2308" i="23"/>
  <c r="Z2308" i="23"/>
  <c r="A2308" i="23"/>
  <c r="AH2316" i="23"/>
  <c r="AE2316" i="23"/>
  <c r="AB2316" i="23"/>
  <c r="AA2316" i="23"/>
  <c r="Z2316" i="23"/>
  <c r="A2316" i="23"/>
  <c r="AH2307" i="23"/>
  <c r="AE2307" i="23"/>
  <c r="AB2307" i="23"/>
  <c r="AA2307" i="23"/>
  <c r="Z2307" i="23"/>
  <c r="A2307" i="23"/>
  <c r="AH2298" i="23"/>
  <c r="AE2298" i="23"/>
  <c r="AB2298" i="23"/>
  <c r="AA2298" i="23"/>
  <c r="Z2298" i="23"/>
  <c r="A2298" i="23"/>
  <c r="AH2297" i="23"/>
  <c r="AE2297" i="23"/>
  <c r="AF2297" i="23" s="1"/>
  <c r="AB2297" i="23"/>
  <c r="AA2297" i="23"/>
  <c r="Z2297" i="23"/>
  <c r="A2297" i="23"/>
  <c r="AH2306" i="23"/>
  <c r="AE2306" i="23"/>
  <c r="AB2306" i="23"/>
  <c r="AA2306" i="23"/>
  <c r="Z2306" i="23"/>
  <c r="A2306" i="23"/>
  <c r="AH2299" i="23"/>
  <c r="AE2299" i="23"/>
  <c r="AB2299" i="23"/>
  <c r="AA2299" i="23"/>
  <c r="Z2299" i="23"/>
  <c r="A2299" i="23"/>
  <c r="AH2300" i="23"/>
  <c r="AE2300" i="23"/>
  <c r="AB2300" i="23"/>
  <c r="AA2300" i="23"/>
  <c r="Z2300" i="23"/>
  <c r="A2300" i="23"/>
  <c r="AH2303" i="23"/>
  <c r="AE2303" i="23"/>
  <c r="AF2303" i="23" s="1"/>
  <c r="AB2303" i="23"/>
  <c r="AA2303" i="23"/>
  <c r="Z2303" i="23"/>
  <c r="A2303" i="23"/>
  <c r="AH2305" i="23"/>
  <c r="AE2305" i="23"/>
  <c r="AB2305" i="23"/>
  <c r="AA2305" i="23"/>
  <c r="Z2305" i="23"/>
  <c r="A2305" i="23"/>
  <c r="AH2302" i="23"/>
  <c r="AE2302" i="23"/>
  <c r="AB2302" i="23"/>
  <c r="AA2302" i="23"/>
  <c r="Z2302" i="23"/>
  <c r="A2302" i="23"/>
  <c r="AH2301" i="23"/>
  <c r="AE2301" i="23"/>
  <c r="AB2301" i="23"/>
  <c r="AA2301" i="23"/>
  <c r="Z2301" i="23"/>
  <c r="A2301" i="23"/>
  <c r="AH2296" i="23"/>
  <c r="AE2296" i="23"/>
  <c r="AF2296" i="23" s="1"/>
  <c r="AB2296" i="23"/>
  <c r="AA2296" i="23"/>
  <c r="Z2296" i="23"/>
  <c r="A2296" i="23"/>
  <c r="AH2304" i="23"/>
  <c r="AE2304" i="23"/>
  <c r="AB2304" i="23"/>
  <c r="AA2304" i="23"/>
  <c r="Z2304" i="23"/>
  <c r="A2304" i="23"/>
  <c r="AH2295" i="23"/>
  <c r="AE2295" i="23"/>
  <c r="AB2295" i="23"/>
  <c r="AA2295" i="23"/>
  <c r="Z2295" i="23"/>
  <c r="A2295" i="23"/>
  <c r="AH2286" i="23"/>
  <c r="AE2286" i="23"/>
  <c r="AB2286" i="23"/>
  <c r="AA2286" i="23"/>
  <c r="Z2286" i="23"/>
  <c r="A2286" i="23"/>
  <c r="AH2285" i="23"/>
  <c r="AE2285" i="23"/>
  <c r="AF2285" i="23" s="1"/>
  <c r="AB2285" i="23"/>
  <c r="AA2285" i="23"/>
  <c r="Z2285" i="23"/>
  <c r="A2285" i="23"/>
  <c r="AH2294" i="23"/>
  <c r="AE2294" i="23"/>
  <c r="AB2294" i="23"/>
  <c r="AA2294" i="23"/>
  <c r="Z2294" i="23"/>
  <c r="A2294" i="23"/>
  <c r="AH2287" i="23"/>
  <c r="AE2287" i="23"/>
  <c r="AB2287" i="23"/>
  <c r="AA2287" i="23"/>
  <c r="Z2287" i="23"/>
  <c r="A2287" i="23"/>
  <c r="AH2288" i="23"/>
  <c r="AE2288" i="23"/>
  <c r="AB2288" i="23"/>
  <c r="AA2288" i="23"/>
  <c r="Z2288" i="23"/>
  <c r="A2288" i="23"/>
  <c r="AH2291" i="23"/>
  <c r="AE2291" i="23"/>
  <c r="AF2291" i="23" s="1"/>
  <c r="AB2291" i="23"/>
  <c r="AA2291" i="23"/>
  <c r="Z2291" i="23"/>
  <c r="A2291" i="23"/>
  <c r="AH2293" i="23"/>
  <c r="AE2293" i="23"/>
  <c r="AB2293" i="23"/>
  <c r="AA2293" i="23"/>
  <c r="Z2293" i="23"/>
  <c r="A2293" i="23"/>
  <c r="AH2290" i="23"/>
  <c r="AE2290" i="23"/>
  <c r="AB2290" i="23"/>
  <c r="AA2290" i="23"/>
  <c r="Z2290" i="23"/>
  <c r="A2290" i="23"/>
  <c r="AH2289" i="23"/>
  <c r="AE2289" i="23"/>
  <c r="AB2289" i="23"/>
  <c r="AA2289" i="23"/>
  <c r="Z2289" i="23"/>
  <c r="A2289" i="23"/>
  <c r="AH2284" i="23"/>
  <c r="AE2284" i="23"/>
  <c r="AF2284" i="23" s="1"/>
  <c r="AB2284" i="23"/>
  <c r="AA2284" i="23"/>
  <c r="Z2284" i="23"/>
  <c r="A2284" i="23"/>
  <c r="AH2292" i="23"/>
  <c r="AE2292" i="23"/>
  <c r="AB2292" i="23"/>
  <c r="AA2292" i="23"/>
  <c r="Z2292" i="23"/>
  <c r="A2292" i="23"/>
  <c r="AH2283" i="23"/>
  <c r="AE2283" i="23"/>
  <c r="AB2283" i="23"/>
  <c r="AD2283" i="23" s="1"/>
  <c r="AA2283" i="23"/>
  <c r="Z2283" i="23"/>
  <c r="A2283" i="23"/>
  <c r="AH2274" i="23"/>
  <c r="AE2274" i="23"/>
  <c r="AB2274" i="23"/>
  <c r="AA2274" i="23"/>
  <c r="Z2274" i="23"/>
  <c r="A2274" i="23"/>
  <c r="AH2273" i="23"/>
  <c r="AE2273" i="23"/>
  <c r="AF2273" i="23" s="1"/>
  <c r="AB2273" i="23"/>
  <c r="AA2273" i="23"/>
  <c r="Z2273" i="23"/>
  <c r="A2273" i="23"/>
  <c r="AH2282" i="23"/>
  <c r="AE2282" i="23"/>
  <c r="AB2282" i="23"/>
  <c r="AA2282" i="23"/>
  <c r="Z2282" i="23"/>
  <c r="A2282" i="23"/>
  <c r="AH2275" i="23"/>
  <c r="AE2275" i="23"/>
  <c r="AB2275" i="23"/>
  <c r="AA2275" i="23"/>
  <c r="Z2275" i="23"/>
  <c r="A2275" i="23"/>
  <c r="AH2276" i="23"/>
  <c r="AE2276" i="23"/>
  <c r="AB2276" i="23"/>
  <c r="AA2276" i="23"/>
  <c r="Z2276" i="23"/>
  <c r="A2276" i="23"/>
  <c r="AH2279" i="23"/>
  <c r="AE2279" i="23"/>
  <c r="AF2279" i="23" s="1"/>
  <c r="AB2279" i="23"/>
  <c r="AA2279" i="23"/>
  <c r="Z2279" i="23"/>
  <c r="A2279" i="23"/>
  <c r="AH2281" i="23"/>
  <c r="AE2281" i="23"/>
  <c r="AB2281" i="23"/>
  <c r="AA2281" i="23"/>
  <c r="Z2281" i="23"/>
  <c r="A2281" i="23"/>
  <c r="AH2278" i="23"/>
  <c r="AE2278" i="23"/>
  <c r="AB2278" i="23"/>
  <c r="AA2278" i="23"/>
  <c r="Z2278" i="23"/>
  <c r="A2278" i="23"/>
  <c r="AH2277" i="23"/>
  <c r="AE2277" i="23"/>
  <c r="AB2277" i="23"/>
  <c r="AA2277" i="23"/>
  <c r="Z2277" i="23"/>
  <c r="A2277" i="23"/>
  <c r="AH2272" i="23"/>
  <c r="AE2272" i="23"/>
  <c r="AF2272" i="23" s="1"/>
  <c r="AB2272" i="23"/>
  <c r="AA2272" i="23"/>
  <c r="Z2272" i="23"/>
  <c r="A2272" i="23"/>
  <c r="AH2280" i="23"/>
  <c r="AE2280" i="23"/>
  <c r="AB2280" i="23"/>
  <c r="AA2280" i="23"/>
  <c r="Z2280" i="23"/>
  <c r="A2280" i="23"/>
  <c r="AH2271" i="23"/>
  <c r="AE2271" i="23"/>
  <c r="AB2271" i="23"/>
  <c r="AA2271" i="23"/>
  <c r="Z2271" i="23"/>
  <c r="A2271" i="23"/>
  <c r="AH2262" i="23"/>
  <c r="AE2262" i="23"/>
  <c r="AB2262" i="23"/>
  <c r="AA2262" i="23"/>
  <c r="Z2262" i="23"/>
  <c r="A2262" i="23"/>
  <c r="AH2261" i="23"/>
  <c r="AE2261" i="23"/>
  <c r="AF2261" i="23" s="1"/>
  <c r="AB2261" i="23"/>
  <c r="AA2261" i="23"/>
  <c r="Z2261" i="23"/>
  <c r="A2261" i="23"/>
  <c r="AH2270" i="23"/>
  <c r="AE2270" i="23"/>
  <c r="AB2270" i="23"/>
  <c r="AA2270" i="23"/>
  <c r="Z2270" i="23"/>
  <c r="A2270" i="23"/>
  <c r="AH2263" i="23"/>
  <c r="AE2263" i="23"/>
  <c r="AB2263" i="23"/>
  <c r="AA2263" i="23"/>
  <c r="Z2263" i="23"/>
  <c r="A2263" i="23"/>
  <c r="AH2264" i="23"/>
  <c r="AE2264" i="23"/>
  <c r="AB2264" i="23"/>
  <c r="AA2264" i="23"/>
  <c r="Z2264" i="23"/>
  <c r="A2264" i="23"/>
  <c r="AH2267" i="23"/>
  <c r="AE2267" i="23"/>
  <c r="AF2267" i="23" s="1"/>
  <c r="AB2267" i="23"/>
  <c r="AA2267" i="23"/>
  <c r="Z2267" i="23"/>
  <c r="A2267" i="23"/>
  <c r="AH2269" i="23"/>
  <c r="AE2269" i="23"/>
  <c r="AB2269" i="23"/>
  <c r="AA2269" i="23"/>
  <c r="Z2269" i="23"/>
  <c r="A2269" i="23"/>
  <c r="AH2266" i="23"/>
  <c r="AE2266" i="23"/>
  <c r="AB2266" i="23"/>
  <c r="AA2266" i="23"/>
  <c r="Z2266" i="23"/>
  <c r="A2266" i="23"/>
  <c r="AH2265" i="23"/>
  <c r="AE2265" i="23"/>
  <c r="AB2265" i="23"/>
  <c r="AA2265" i="23"/>
  <c r="Z2265" i="23"/>
  <c r="A2265" i="23"/>
  <c r="AH2260" i="23"/>
  <c r="AE2260" i="23"/>
  <c r="AF2260" i="23" s="1"/>
  <c r="AB2260" i="23"/>
  <c r="AA2260" i="23"/>
  <c r="Z2260" i="23"/>
  <c r="A2260" i="23"/>
  <c r="AH2268" i="23"/>
  <c r="AE2268" i="23"/>
  <c r="AB2268" i="23"/>
  <c r="AA2268" i="23"/>
  <c r="Z2268" i="23"/>
  <c r="A2268" i="23"/>
  <c r="AH2259" i="23"/>
  <c r="AE2259" i="23"/>
  <c r="AB2259" i="23"/>
  <c r="AA2259" i="23"/>
  <c r="Z2259" i="23"/>
  <c r="A2259" i="23"/>
  <c r="AH2250" i="23"/>
  <c r="AE2250" i="23"/>
  <c r="AB2250" i="23"/>
  <c r="AA2250" i="23"/>
  <c r="Z2250" i="23"/>
  <c r="A2250" i="23"/>
  <c r="AH2249" i="23"/>
  <c r="AE2249" i="23"/>
  <c r="AF2249" i="23" s="1"/>
  <c r="AB2249" i="23"/>
  <c r="AA2249" i="23"/>
  <c r="Z2249" i="23"/>
  <c r="A2249" i="23"/>
  <c r="AH2258" i="23"/>
  <c r="AE2258" i="23"/>
  <c r="AB2258" i="23"/>
  <c r="AA2258" i="23"/>
  <c r="Z2258" i="23"/>
  <c r="A2258" i="23"/>
  <c r="AH2251" i="23"/>
  <c r="AE2251" i="23"/>
  <c r="AB2251" i="23"/>
  <c r="AA2251" i="23"/>
  <c r="Z2251" i="23"/>
  <c r="A2251" i="23"/>
  <c r="AH2252" i="23"/>
  <c r="AE2252" i="23"/>
  <c r="AB2252" i="23"/>
  <c r="AA2252" i="23"/>
  <c r="Z2252" i="23"/>
  <c r="A2252" i="23"/>
  <c r="AH2255" i="23"/>
  <c r="AE2255" i="23"/>
  <c r="AF2255" i="23" s="1"/>
  <c r="AB2255" i="23"/>
  <c r="AA2255" i="23"/>
  <c r="Z2255" i="23"/>
  <c r="A2255" i="23"/>
  <c r="AH2257" i="23"/>
  <c r="AE2257" i="23"/>
  <c r="AB2257" i="23"/>
  <c r="AA2257" i="23"/>
  <c r="Z2257" i="23"/>
  <c r="A2257" i="23"/>
  <c r="AH2254" i="23"/>
  <c r="AE2254" i="23"/>
  <c r="AB2254" i="23"/>
  <c r="AA2254" i="23"/>
  <c r="Z2254" i="23"/>
  <c r="A2254" i="23"/>
  <c r="AH2253" i="23"/>
  <c r="AE2253" i="23"/>
  <c r="AB2253" i="23"/>
  <c r="AA2253" i="23"/>
  <c r="Z2253" i="23"/>
  <c r="A2253" i="23"/>
  <c r="AH2248" i="23"/>
  <c r="AE2248" i="23"/>
  <c r="AF2248" i="23" s="1"/>
  <c r="AB2248" i="23"/>
  <c r="AA2248" i="23"/>
  <c r="Z2248" i="23"/>
  <c r="A2248" i="23"/>
  <c r="AH2256" i="23"/>
  <c r="AE2256" i="23"/>
  <c r="AB2256" i="23"/>
  <c r="AA2256" i="23"/>
  <c r="Z2256" i="23"/>
  <c r="A2256" i="23"/>
  <c r="AH2247" i="23"/>
  <c r="AE2247" i="23"/>
  <c r="AB2247" i="23"/>
  <c r="AA2247" i="23"/>
  <c r="Z2247" i="23"/>
  <c r="A2247" i="23"/>
  <c r="AH2238" i="23"/>
  <c r="AE2238" i="23"/>
  <c r="AB2238" i="23"/>
  <c r="AA2238" i="23"/>
  <c r="Z2238" i="23"/>
  <c r="A2238" i="23"/>
  <c r="AH2237" i="23"/>
  <c r="AE2237" i="23"/>
  <c r="AF2237" i="23" s="1"/>
  <c r="AB2237" i="23"/>
  <c r="AA2237" i="23"/>
  <c r="Z2237" i="23"/>
  <c r="A2237" i="23"/>
  <c r="AH2246" i="23"/>
  <c r="AE2246" i="23"/>
  <c r="AB2246" i="23"/>
  <c r="AA2246" i="23"/>
  <c r="Z2246" i="23"/>
  <c r="A2246" i="23"/>
  <c r="AH2239" i="23"/>
  <c r="AE2239" i="23"/>
  <c r="AB2239" i="23"/>
  <c r="AA2239" i="23"/>
  <c r="Z2239" i="23"/>
  <c r="A2239" i="23"/>
  <c r="AH2240" i="23"/>
  <c r="AE2240" i="23"/>
  <c r="AB2240" i="23"/>
  <c r="AA2240" i="23"/>
  <c r="Z2240" i="23"/>
  <c r="A2240" i="23"/>
  <c r="AH2243" i="23"/>
  <c r="AE2243" i="23"/>
  <c r="AF2243" i="23" s="1"/>
  <c r="AB2243" i="23"/>
  <c r="AA2243" i="23"/>
  <c r="Z2243" i="23"/>
  <c r="A2243" i="23"/>
  <c r="AH2245" i="23"/>
  <c r="AE2245" i="23"/>
  <c r="AB2245" i="23"/>
  <c r="AA2245" i="23"/>
  <c r="Z2245" i="23"/>
  <c r="A2245" i="23"/>
  <c r="AH2242" i="23"/>
  <c r="AE2242" i="23"/>
  <c r="AB2242" i="23"/>
  <c r="AA2242" i="23"/>
  <c r="Z2242" i="23"/>
  <c r="A2242" i="23"/>
  <c r="AH2241" i="23"/>
  <c r="AE2241" i="23"/>
  <c r="AB2241" i="23"/>
  <c r="AA2241" i="23"/>
  <c r="Z2241" i="23"/>
  <c r="A2241" i="23"/>
  <c r="AH2236" i="23"/>
  <c r="AE2236" i="23"/>
  <c r="AF2236" i="23" s="1"/>
  <c r="AB2236" i="23"/>
  <c r="AA2236" i="23"/>
  <c r="Z2236" i="23"/>
  <c r="A2236" i="23"/>
  <c r="AH2244" i="23"/>
  <c r="AE2244" i="23"/>
  <c r="AB2244" i="23"/>
  <c r="AA2244" i="23"/>
  <c r="Z2244" i="23"/>
  <c r="A2244" i="23"/>
  <c r="AH2235" i="23"/>
  <c r="AE2235" i="23"/>
  <c r="AB2235" i="23"/>
  <c r="AA2235" i="23"/>
  <c r="Z2235" i="23"/>
  <c r="A2235" i="23"/>
  <c r="AH2226" i="23"/>
  <c r="AE2226" i="23"/>
  <c r="AB2226" i="23"/>
  <c r="AA2226" i="23"/>
  <c r="Z2226" i="23"/>
  <c r="A2226" i="23"/>
  <c r="AH2225" i="23"/>
  <c r="AE2225" i="23"/>
  <c r="AF2225" i="23" s="1"/>
  <c r="AB2225" i="23"/>
  <c r="AA2225" i="23"/>
  <c r="Z2225" i="23"/>
  <c r="A2225" i="23"/>
  <c r="AH2234" i="23"/>
  <c r="AE2234" i="23"/>
  <c r="AB2234" i="23"/>
  <c r="AA2234" i="23"/>
  <c r="Z2234" i="23"/>
  <c r="A2234" i="23"/>
  <c r="AH2227" i="23"/>
  <c r="AE2227" i="23"/>
  <c r="AB2227" i="23"/>
  <c r="AA2227" i="23"/>
  <c r="Z2227" i="23"/>
  <c r="A2227" i="23"/>
  <c r="AH2228" i="23"/>
  <c r="AE2228" i="23"/>
  <c r="AB2228" i="23"/>
  <c r="AA2228" i="23"/>
  <c r="Z2228" i="23"/>
  <c r="A2228" i="23"/>
  <c r="AH2231" i="23"/>
  <c r="AE2231" i="23"/>
  <c r="AF2231" i="23" s="1"/>
  <c r="AB2231" i="23"/>
  <c r="AA2231" i="23"/>
  <c r="Z2231" i="23"/>
  <c r="A2231" i="23"/>
  <c r="AH2233" i="23"/>
  <c r="AE2233" i="23"/>
  <c r="AB2233" i="23"/>
  <c r="AA2233" i="23"/>
  <c r="Z2233" i="23"/>
  <c r="A2233" i="23"/>
  <c r="AH2230" i="23"/>
  <c r="AE2230" i="23"/>
  <c r="AB2230" i="23"/>
  <c r="AA2230" i="23"/>
  <c r="Z2230" i="23"/>
  <c r="A2230" i="23"/>
  <c r="AH2229" i="23"/>
  <c r="AE2229" i="23"/>
  <c r="AB2229" i="23"/>
  <c r="AA2229" i="23"/>
  <c r="Z2229" i="23"/>
  <c r="A2229" i="23"/>
  <c r="AH2224" i="23"/>
  <c r="AE2224" i="23"/>
  <c r="AF2224" i="23" s="1"/>
  <c r="AB2224" i="23"/>
  <c r="AA2224" i="23"/>
  <c r="Z2224" i="23"/>
  <c r="A2224" i="23"/>
  <c r="AH2232" i="23"/>
  <c r="AE2232" i="23"/>
  <c r="AB2232" i="23"/>
  <c r="AA2232" i="23"/>
  <c r="Z2232" i="23"/>
  <c r="A2232" i="23"/>
  <c r="AH2223" i="23"/>
  <c r="AE2223" i="23"/>
  <c r="AB2223" i="23"/>
  <c r="AA2223" i="23"/>
  <c r="Z2223" i="23"/>
  <c r="A2223" i="23"/>
  <c r="AH2214" i="23"/>
  <c r="AE2214" i="23"/>
  <c r="AB2214" i="23"/>
  <c r="AA2214" i="23"/>
  <c r="Z2214" i="23"/>
  <c r="A2214" i="23"/>
  <c r="AH2213" i="23"/>
  <c r="AE2213" i="23"/>
  <c r="AF2213" i="23" s="1"/>
  <c r="AB2213" i="23"/>
  <c r="AA2213" i="23"/>
  <c r="Z2213" i="23"/>
  <c r="A2213" i="23"/>
  <c r="AH2222" i="23"/>
  <c r="AE2222" i="23"/>
  <c r="AB2222" i="23"/>
  <c r="AA2222" i="23"/>
  <c r="Z2222" i="23"/>
  <c r="A2222" i="23"/>
  <c r="AH2215" i="23"/>
  <c r="AE2215" i="23"/>
  <c r="AB2215" i="23"/>
  <c r="AA2215" i="23"/>
  <c r="Z2215" i="23"/>
  <c r="A2215" i="23"/>
  <c r="AH2216" i="23"/>
  <c r="AE2216" i="23"/>
  <c r="AB2216" i="23"/>
  <c r="AA2216" i="23"/>
  <c r="Z2216" i="23"/>
  <c r="A2216" i="23"/>
  <c r="AH2219" i="23"/>
  <c r="AE2219" i="23"/>
  <c r="AF2219" i="23" s="1"/>
  <c r="AB2219" i="23"/>
  <c r="AA2219" i="23"/>
  <c r="Z2219" i="23"/>
  <c r="A2219" i="23"/>
  <c r="AH2221" i="23"/>
  <c r="AE2221" i="23"/>
  <c r="AB2221" i="23"/>
  <c r="AA2221" i="23"/>
  <c r="Z2221" i="23"/>
  <c r="A2221" i="23"/>
  <c r="AH2218" i="23"/>
  <c r="AE2218" i="23"/>
  <c r="AB2218" i="23"/>
  <c r="AA2218" i="23"/>
  <c r="Z2218" i="23"/>
  <c r="A2218" i="23"/>
  <c r="AH2217" i="23"/>
  <c r="AE2217" i="23"/>
  <c r="AB2217" i="23"/>
  <c r="AA2217" i="23"/>
  <c r="Z2217" i="23"/>
  <c r="A2217" i="23"/>
  <c r="AH2212" i="23"/>
  <c r="AE2212" i="23"/>
  <c r="AF2212" i="23" s="1"/>
  <c r="AB2212" i="23"/>
  <c r="AA2212" i="23"/>
  <c r="Z2212" i="23"/>
  <c r="A2212" i="23"/>
  <c r="AH2220" i="23"/>
  <c r="AE2220" i="23"/>
  <c r="AB2220" i="23"/>
  <c r="AA2220" i="23"/>
  <c r="Z2220" i="23"/>
  <c r="A2220" i="23"/>
  <c r="AH2211" i="23"/>
  <c r="AE2211" i="23"/>
  <c r="AB2211" i="23"/>
  <c r="AA2211" i="23"/>
  <c r="Z2211" i="23"/>
  <c r="A2211" i="23"/>
  <c r="AH2202" i="23"/>
  <c r="AE2202" i="23"/>
  <c r="AB2202" i="23"/>
  <c r="AA2202" i="23"/>
  <c r="Z2202" i="23"/>
  <c r="A2202" i="23"/>
  <c r="AH2201" i="23"/>
  <c r="AE2201" i="23"/>
  <c r="AF2201" i="23" s="1"/>
  <c r="AB2201" i="23"/>
  <c r="AA2201" i="23"/>
  <c r="Z2201" i="23"/>
  <c r="A2201" i="23"/>
  <c r="AH2210" i="23"/>
  <c r="AE2210" i="23"/>
  <c r="AB2210" i="23"/>
  <c r="AA2210" i="23"/>
  <c r="Z2210" i="23"/>
  <c r="A2210" i="23"/>
  <c r="AH2203" i="23"/>
  <c r="AE2203" i="23"/>
  <c r="AB2203" i="23"/>
  <c r="AA2203" i="23"/>
  <c r="Z2203" i="23"/>
  <c r="A2203" i="23"/>
  <c r="AH2204" i="23"/>
  <c r="AE2204" i="23"/>
  <c r="AB2204" i="23"/>
  <c r="AA2204" i="23"/>
  <c r="Z2204" i="23"/>
  <c r="A2204" i="23"/>
  <c r="AH2207" i="23"/>
  <c r="AE2207" i="23"/>
  <c r="AF2207" i="23" s="1"/>
  <c r="AB2207" i="23"/>
  <c r="AA2207" i="23"/>
  <c r="Z2207" i="23"/>
  <c r="A2207" i="23"/>
  <c r="AH2209" i="23"/>
  <c r="AE2209" i="23"/>
  <c r="AB2209" i="23"/>
  <c r="AA2209" i="23"/>
  <c r="Z2209" i="23"/>
  <c r="A2209" i="23"/>
  <c r="AH2206" i="23"/>
  <c r="AE2206" i="23"/>
  <c r="AB2206" i="23"/>
  <c r="AA2206" i="23"/>
  <c r="Z2206" i="23"/>
  <c r="A2206" i="23"/>
  <c r="AH2205" i="23"/>
  <c r="AE2205" i="23"/>
  <c r="AB2205" i="23"/>
  <c r="AA2205" i="23"/>
  <c r="Z2205" i="23"/>
  <c r="A2205" i="23"/>
  <c r="AH2200" i="23"/>
  <c r="AE2200" i="23"/>
  <c r="AF2200" i="23" s="1"/>
  <c r="AB2200" i="23"/>
  <c r="AA2200" i="23"/>
  <c r="Z2200" i="23"/>
  <c r="A2200" i="23"/>
  <c r="AH2208" i="23"/>
  <c r="AE2208" i="23"/>
  <c r="AB2208" i="23"/>
  <c r="AA2208" i="23"/>
  <c r="Z2208" i="23"/>
  <c r="A2208" i="23"/>
  <c r="AH2199" i="23"/>
  <c r="AE2199" i="23"/>
  <c r="AB2199" i="23"/>
  <c r="AD2199" i="23" s="1"/>
  <c r="AA2199" i="23"/>
  <c r="Z2199" i="23"/>
  <c r="A2199" i="23"/>
  <c r="AH2190" i="23"/>
  <c r="AE2190" i="23"/>
  <c r="AB2190" i="23"/>
  <c r="AA2190" i="23"/>
  <c r="Z2190" i="23"/>
  <c r="A2190" i="23"/>
  <c r="AH2189" i="23"/>
  <c r="AE2189" i="23"/>
  <c r="AF2189" i="23" s="1"/>
  <c r="AB2189" i="23"/>
  <c r="AA2189" i="23"/>
  <c r="Z2189" i="23"/>
  <c r="A2189" i="23"/>
  <c r="AH2198" i="23"/>
  <c r="AE2198" i="23"/>
  <c r="AB2198" i="23"/>
  <c r="AA2198" i="23"/>
  <c r="Z2198" i="23"/>
  <c r="A2198" i="23"/>
  <c r="AH2191" i="23"/>
  <c r="AE2191" i="23"/>
  <c r="AB2191" i="23"/>
  <c r="AA2191" i="23"/>
  <c r="Z2191" i="23"/>
  <c r="A2191" i="23"/>
  <c r="AH2192" i="23"/>
  <c r="AE2192" i="23"/>
  <c r="AB2192" i="23"/>
  <c r="AA2192" i="23"/>
  <c r="Z2192" i="23"/>
  <c r="A2192" i="23"/>
  <c r="AH2195" i="23"/>
  <c r="AE2195" i="23"/>
  <c r="AF2195" i="23" s="1"/>
  <c r="AB2195" i="23"/>
  <c r="AA2195" i="23"/>
  <c r="Z2195" i="23"/>
  <c r="A2195" i="23"/>
  <c r="AH2197" i="23"/>
  <c r="AE2197" i="23"/>
  <c r="AB2197" i="23"/>
  <c r="AA2197" i="23"/>
  <c r="Z2197" i="23"/>
  <c r="A2197" i="23"/>
  <c r="AH2194" i="23"/>
  <c r="AE2194" i="23"/>
  <c r="AB2194" i="23"/>
  <c r="AA2194" i="23"/>
  <c r="Z2194" i="23"/>
  <c r="A2194" i="23"/>
  <c r="AH2193" i="23"/>
  <c r="AE2193" i="23"/>
  <c r="AB2193" i="23"/>
  <c r="AA2193" i="23"/>
  <c r="Z2193" i="23"/>
  <c r="A2193" i="23"/>
  <c r="AH2188" i="23"/>
  <c r="AE2188" i="23"/>
  <c r="AF2188" i="23" s="1"/>
  <c r="AB2188" i="23"/>
  <c r="AA2188" i="23"/>
  <c r="Z2188" i="23"/>
  <c r="A2188" i="23"/>
  <c r="AH2196" i="23"/>
  <c r="AE2196" i="23"/>
  <c r="AB2196" i="23"/>
  <c r="AA2196" i="23"/>
  <c r="Z2196" i="23"/>
  <c r="A2196" i="23"/>
  <c r="AH2187" i="23"/>
  <c r="AE2187" i="23"/>
  <c r="AB2187" i="23"/>
  <c r="AA2187" i="23"/>
  <c r="Z2187" i="23"/>
  <c r="A2187" i="23"/>
  <c r="AH2178" i="23"/>
  <c r="AE2178" i="23"/>
  <c r="AB2178" i="23"/>
  <c r="AA2178" i="23"/>
  <c r="Z2178" i="23"/>
  <c r="A2178" i="23"/>
  <c r="AH2177" i="23"/>
  <c r="AE2177" i="23"/>
  <c r="AF2177" i="23" s="1"/>
  <c r="AB2177" i="23"/>
  <c r="AA2177" i="23"/>
  <c r="Z2177" i="23"/>
  <c r="A2177" i="23"/>
  <c r="AH2186" i="23"/>
  <c r="AE2186" i="23"/>
  <c r="AB2186" i="23"/>
  <c r="AA2186" i="23"/>
  <c r="Z2186" i="23"/>
  <c r="A2186" i="23"/>
  <c r="AH2179" i="23"/>
  <c r="AE2179" i="23"/>
  <c r="AB2179" i="23"/>
  <c r="AA2179" i="23"/>
  <c r="Z2179" i="23"/>
  <c r="A2179" i="23"/>
  <c r="AH2180" i="23"/>
  <c r="AE2180" i="23"/>
  <c r="AB2180" i="23"/>
  <c r="AA2180" i="23"/>
  <c r="Z2180" i="23"/>
  <c r="A2180" i="23"/>
  <c r="AH2183" i="23"/>
  <c r="AE2183" i="23"/>
  <c r="AF2183" i="23" s="1"/>
  <c r="AB2183" i="23"/>
  <c r="AA2183" i="23"/>
  <c r="Z2183" i="23"/>
  <c r="A2183" i="23"/>
  <c r="AH2185" i="23"/>
  <c r="AE2185" i="23"/>
  <c r="AB2185" i="23"/>
  <c r="AA2185" i="23"/>
  <c r="Z2185" i="23"/>
  <c r="A2185" i="23"/>
  <c r="AH2182" i="23"/>
  <c r="AE2182" i="23"/>
  <c r="AB2182" i="23"/>
  <c r="AA2182" i="23"/>
  <c r="Z2182" i="23"/>
  <c r="A2182" i="23"/>
  <c r="AH2181" i="23"/>
  <c r="AE2181" i="23"/>
  <c r="AB2181" i="23"/>
  <c r="AA2181" i="23"/>
  <c r="Z2181" i="23"/>
  <c r="A2181" i="23"/>
  <c r="AH2176" i="23"/>
  <c r="AE2176" i="23"/>
  <c r="AF2176" i="23" s="1"/>
  <c r="AB2176" i="23"/>
  <c r="AA2176" i="23"/>
  <c r="Z2176" i="23"/>
  <c r="A2176" i="23"/>
  <c r="AH2184" i="23"/>
  <c r="AE2184" i="23"/>
  <c r="AB2184" i="23"/>
  <c r="AA2184" i="23"/>
  <c r="Z2184" i="23"/>
  <c r="A2184" i="23"/>
  <c r="AH2175" i="23"/>
  <c r="AE2175" i="23"/>
  <c r="AB2175" i="23"/>
  <c r="AA2175" i="23"/>
  <c r="Z2175" i="23"/>
  <c r="A2175" i="23"/>
  <c r="AH2166" i="23"/>
  <c r="AE2166" i="23"/>
  <c r="AB2166" i="23"/>
  <c r="AA2166" i="23"/>
  <c r="Z2166" i="23"/>
  <c r="A2166" i="23"/>
  <c r="AH2165" i="23"/>
  <c r="AE2165" i="23"/>
  <c r="AF2165" i="23" s="1"/>
  <c r="AB2165" i="23"/>
  <c r="AA2165" i="23"/>
  <c r="Z2165" i="23"/>
  <c r="A2165" i="23"/>
  <c r="AH2174" i="23"/>
  <c r="AE2174" i="23"/>
  <c r="AB2174" i="23"/>
  <c r="AA2174" i="23"/>
  <c r="Z2174" i="23"/>
  <c r="A2174" i="23"/>
  <c r="AH2167" i="23"/>
  <c r="AE2167" i="23"/>
  <c r="AB2167" i="23"/>
  <c r="AA2167" i="23"/>
  <c r="Z2167" i="23"/>
  <c r="A2167" i="23"/>
  <c r="AH2168" i="23"/>
  <c r="AE2168" i="23"/>
  <c r="AB2168" i="23"/>
  <c r="AA2168" i="23"/>
  <c r="Z2168" i="23"/>
  <c r="A2168" i="23"/>
  <c r="AH2171" i="23"/>
  <c r="AE2171" i="23"/>
  <c r="AF2171" i="23" s="1"/>
  <c r="AB2171" i="23"/>
  <c r="AA2171" i="23"/>
  <c r="Z2171" i="23"/>
  <c r="A2171" i="23"/>
  <c r="AH2173" i="23"/>
  <c r="AE2173" i="23"/>
  <c r="AB2173" i="23"/>
  <c r="AA2173" i="23"/>
  <c r="Z2173" i="23"/>
  <c r="A2173" i="23"/>
  <c r="AH2170" i="23"/>
  <c r="AE2170" i="23"/>
  <c r="AB2170" i="23"/>
  <c r="AA2170" i="23"/>
  <c r="Z2170" i="23"/>
  <c r="A2170" i="23"/>
  <c r="AH2169" i="23"/>
  <c r="AE2169" i="23"/>
  <c r="AB2169" i="23"/>
  <c r="AA2169" i="23"/>
  <c r="Z2169" i="23"/>
  <c r="A2169" i="23"/>
  <c r="AH2164" i="23"/>
  <c r="AE2164" i="23"/>
  <c r="AF2164" i="23" s="1"/>
  <c r="AB2164" i="23"/>
  <c r="AA2164" i="23"/>
  <c r="Z2164" i="23"/>
  <c r="A2164" i="23"/>
  <c r="AH2172" i="23"/>
  <c r="AE2172" i="23"/>
  <c r="AB2172" i="23"/>
  <c r="AA2172" i="23"/>
  <c r="Z2172" i="23"/>
  <c r="A2172" i="23"/>
  <c r="AH2163" i="23"/>
  <c r="AE2163" i="23"/>
  <c r="AB2163" i="23"/>
  <c r="AA2163" i="23"/>
  <c r="Z2163" i="23"/>
  <c r="A2163" i="23"/>
  <c r="AH2154" i="23"/>
  <c r="AE2154" i="23"/>
  <c r="AB2154" i="23"/>
  <c r="AA2154" i="23"/>
  <c r="Z2154" i="23"/>
  <c r="A2154" i="23"/>
  <c r="AH2153" i="23"/>
  <c r="AE2153" i="23"/>
  <c r="AF2153" i="23" s="1"/>
  <c r="AB2153" i="23"/>
  <c r="AA2153" i="23"/>
  <c r="Z2153" i="23"/>
  <c r="A2153" i="23"/>
  <c r="AH2162" i="23"/>
  <c r="AE2162" i="23"/>
  <c r="AB2162" i="23"/>
  <c r="AA2162" i="23"/>
  <c r="Z2162" i="23"/>
  <c r="A2162" i="23"/>
  <c r="AH2155" i="23"/>
  <c r="AE2155" i="23"/>
  <c r="AB2155" i="23"/>
  <c r="AA2155" i="23"/>
  <c r="Z2155" i="23"/>
  <c r="A2155" i="23"/>
  <c r="AH2156" i="23"/>
  <c r="AE2156" i="23"/>
  <c r="AB2156" i="23"/>
  <c r="AA2156" i="23"/>
  <c r="Z2156" i="23"/>
  <c r="A2156" i="23"/>
  <c r="AH2159" i="23"/>
  <c r="AE2159" i="23"/>
  <c r="AF2159" i="23" s="1"/>
  <c r="AB2159" i="23"/>
  <c r="AA2159" i="23"/>
  <c r="Z2159" i="23"/>
  <c r="A2159" i="23"/>
  <c r="AH2161" i="23"/>
  <c r="AE2161" i="23"/>
  <c r="AB2161" i="23"/>
  <c r="AA2161" i="23"/>
  <c r="Z2161" i="23"/>
  <c r="A2161" i="23"/>
  <c r="AH2158" i="23"/>
  <c r="AE2158" i="23"/>
  <c r="AB2158" i="23"/>
  <c r="AA2158" i="23"/>
  <c r="Z2158" i="23"/>
  <c r="A2158" i="23"/>
  <c r="AH2157" i="23"/>
  <c r="AE2157" i="23"/>
  <c r="AB2157" i="23"/>
  <c r="AA2157" i="23"/>
  <c r="Z2157" i="23"/>
  <c r="A2157" i="23"/>
  <c r="AH2152" i="23"/>
  <c r="AE2152" i="23"/>
  <c r="AF2152" i="23" s="1"/>
  <c r="AB2152" i="23"/>
  <c r="AA2152" i="23"/>
  <c r="Z2152" i="23"/>
  <c r="A2152" i="23"/>
  <c r="AH2160" i="23"/>
  <c r="AE2160" i="23"/>
  <c r="AB2160" i="23"/>
  <c r="AA2160" i="23"/>
  <c r="Z2160" i="23"/>
  <c r="A2160" i="23"/>
  <c r="AH2151" i="23"/>
  <c r="AE2151" i="23"/>
  <c r="AB2151" i="23"/>
  <c r="AA2151" i="23"/>
  <c r="Z2151" i="23"/>
  <c r="A2151" i="23"/>
  <c r="AH2142" i="23"/>
  <c r="AE2142" i="23"/>
  <c r="AB2142" i="23"/>
  <c r="AA2142" i="23"/>
  <c r="Z2142" i="23"/>
  <c r="A2142" i="23"/>
  <c r="AH2141" i="23"/>
  <c r="AE2141" i="23"/>
  <c r="AF2141" i="23" s="1"/>
  <c r="AB2141" i="23"/>
  <c r="AA2141" i="23"/>
  <c r="Z2141" i="23"/>
  <c r="A2141" i="23"/>
  <c r="AH2150" i="23"/>
  <c r="AE2150" i="23"/>
  <c r="AB2150" i="23"/>
  <c r="AA2150" i="23"/>
  <c r="Z2150" i="23"/>
  <c r="A2150" i="23"/>
  <c r="AH2143" i="23"/>
  <c r="AE2143" i="23"/>
  <c r="AB2143" i="23"/>
  <c r="AA2143" i="23"/>
  <c r="Z2143" i="23"/>
  <c r="A2143" i="23"/>
  <c r="AH2144" i="23"/>
  <c r="AE2144" i="23"/>
  <c r="AB2144" i="23"/>
  <c r="AA2144" i="23"/>
  <c r="Z2144" i="23"/>
  <c r="A2144" i="23"/>
  <c r="AH2147" i="23"/>
  <c r="AE2147" i="23"/>
  <c r="AF2147" i="23" s="1"/>
  <c r="AB2147" i="23"/>
  <c r="AA2147" i="23"/>
  <c r="Z2147" i="23"/>
  <c r="A2147" i="23"/>
  <c r="AH2149" i="23"/>
  <c r="AE2149" i="23"/>
  <c r="AB2149" i="23"/>
  <c r="AA2149" i="23"/>
  <c r="Z2149" i="23"/>
  <c r="A2149" i="23"/>
  <c r="AH2146" i="23"/>
  <c r="AE2146" i="23"/>
  <c r="AB2146" i="23"/>
  <c r="AA2146" i="23"/>
  <c r="Z2146" i="23"/>
  <c r="A2146" i="23"/>
  <c r="AH2145" i="23"/>
  <c r="AE2145" i="23"/>
  <c r="AB2145" i="23"/>
  <c r="AA2145" i="23"/>
  <c r="Z2145" i="23"/>
  <c r="A2145" i="23"/>
  <c r="AH2140" i="23"/>
  <c r="AE2140" i="23"/>
  <c r="AF2140" i="23" s="1"/>
  <c r="AB2140" i="23"/>
  <c r="AA2140" i="23"/>
  <c r="Z2140" i="23"/>
  <c r="A2140" i="23"/>
  <c r="AH2148" i="23"/>
  <c r="AE2148" i="23"/>
  <c r="AB2148" i="23"/>
  <c r="AA2148" i="23"/>
  <c r="Z2148" i="23"/>
  <c r="A2148" i="23"/>
  <c r="AH2139" i="23"/>
  <c r="AE2139" i="23"/>
  <c r="AB2139" i="23"/>
  <c r="AA2139" i="23"/>
  <c r="Z2139" i="23"/>
  <c r="A2139" i="23"/>
  <c r="AH2130" i="23"/>
  <c r="AE2130" i="23"/>
  <c r="AB2130" i="23"/>
  <c r="AA2130" i="23"/>
  <c r="Z2130" i="23"/>
  <c r="A2130" i="23"/>
  <c r="AH2129" i="23"/>
  <c r="AE2129" i="23"/>
  <c r="AF2129" i="23" s="1"/>
  <c r="AB2129" i="23"/>
  <c r="AA2129" i="23"/>
  <c r="Z2129" i="23"/>
  <c r="A2129" i="23"/>
  <c r="AH2138" i="23"/>
  <c r="AE2138" i="23"/>
  <c r="AB2138" i="23"/>
  <c r="AA2138" i="23"/>
  <c r="Z2138" i="23"/>
  <c r="A2138" i="23"/>
  <c r="AH2131" i="23"/>
  <c r="AE2131" i="23"/>
  <c r="AB2131" i="23"/>
  <c r="AA2131" i="23"/>
  <c r="Z2131" i="23"/>
  <c r="A2131" i="23"/>
  <c r="AH2132" i="23"/>
  <c r="AE2132" i="23"/>
  <c r="AB2132" i="23"/>
  <c r="AA2132" i="23"/>
  <c r="Z2132" i="23"/>
  <c r="A2132" i="23"/>
  <c r="AH2135" i="23"/>
  <c r="AE2135" i="23"/>
  <c r="AF2135" i="23" s="1"/>
  <c r="AB2135" i="23"/>
  <c r="AA2135" i="23"/>
  <c r="Z2135" i="23"/>
  <c r="A2135" i="23"/>
  <c r="AH2137" i="23"/>
  <c r="AE2137" i="23"/>
  <c r="AB2137" i="23"/>
  <c r="AA2137" i="23"/>
  <c r="Z2137" i="23"/>
  <c r="A2137" i="23"/>
  <c r="AH2134" i="23"/>
  <c r="AE2134" i="23"/>
  <c r="AB2134" i="23"/>
  <c r="AA2134" i="23"/>
  <c r="Z2134" i="23"/>
  <c r="A2134" i="23"/>
  <c r="AH2133" i="23"/>
  <c r="AE2133" i="23"/>
  <c r="AB2133" i="23"/>
  <c r="AA2133" i="23"/>
  <c r="Z2133" i="23"/>
  <c r="A2133" i="23"/>
  <c r="AH2128" i="23"/>
  <c r="AE2128" i="23"/>
  <c r="AF2128" i="23" s="1"/>
  <c r="AB2128" i="23"/>
  <c r="AA2128" i="23"/>
  <c r="Z2128" i="23"/>
  <c r="A2128" i="23"/>
  <c r="AH2136" i="23"/>
  <c r="AE2136" i="23"/>
  <c r="AB2136" i="23"/>
  <c r="AA2136" i="23"/>
  <c r="Z2136" i="23"/>
  <c r="A2136" i="23"/>
  <c r="AH2127" i="23"/>
  <c r="AE2127" i="23"/>
  <c r="AB2127" i="23"/>
  <c r="AA2127" i="23"/>
  <c r="Z2127" i="23"/>
  <c r="A2127" i="23"/>
  <c r="AH2118" i="23"/>
  <c r="AE2118" i="23"/>
  <c r="AB2118" i="23"/>
  <c r="AA2118" i="23"/>
  <c r="Z2118" i="23"/>
  <c r="A2118" i="23"/>
  <c r="AH2117" i="23"/>
  <c r="AE2117" i="23"/>
  <c r="AF2117" i="23" s="1"/>
  <c r="AB2117" i="23"/>
  <c r="AA2117" i="23"/>
  <c r="Z2117" i="23"/>
  <c r="A2117" i="23"/>
  <c r="AH2126" i="23"/>
  <c r="AE2126" i="23"/>
  <c r="AB2126" i="23"/>
  <c r="AA2126" i="23"/>
  <c r="Z2126" i="23"/>
  <c r="A2126" i="23"/>
  <c r="AH2119" i="23"/>
  <c r="AE2119" i="23"/>
  <c r="AB2119" i="23"/>
  <c r="AA2119" i="23"/>
  <c r="Z2119" i="23"/>
  <c r="A2119" i="23"/>
  <c r="AH2120" i="23"/>
  <c r="AE2120" i="23"/>
  <c r="AB2120" i="23"/>
  <c r="AA2120" i="23"/>
  <c r="Z2120" i="23"/>
  <c r="A2120" i="23"/>
  <c r="AH2123" i="23"/>
  <c r="AE2123" i="23"/>
  <c r="AF2123" i="23" s="1"/>
  <c r="AB2123" i="23"/>
  <c r="AA2123" i="23"/>
  <c r="Z2123" i="23"/>
  <c r="A2123" i="23"/>
  <c r="AH2125" i="23"/>
  <c r="AE2125" i="23"/>
  <c r="AB2125" i="23"/>
  <c r="AA2125" i="23"/>
  <c r="Z2125" i="23"/>
  <c r="A2125" i="23"/>
  <c r="AH2122" i="23"/>
  <c r="AE2122" i="23"/>
  <c r="AB2122" i="23"/>
  <c r="AA2122" i="23"/>
  <c r="Z2122" i="23"/>
  <c r="A2122" i="23"/>
  <c r="AH2121" i="23"/>
  <c r="AE2121" i="23"/>
  <c r="AB2121" i="23"/>
  <c r="AA2121" i="23"/>
  <c r="Z2121" i="23"/>
  <c r="A2121" i="23"/>
  <c r="AH2116" i="23"/>
  <c r="AE2116" i="23"/>
  <c r="AF2116" i="23" s="1"/>
  <c r="AB2116" i="23"/>
  <c r="AA2116" i="23"/>
  <c r="Z2116" i="23"/>
  <c r="A2116" i="23"/>
  <c r="AH2124" i="23"/>
  <c r="AE2124" i="23"/>
  <c r="AB2124" i="23"/>
  <c r="AA2124" i="23"/>
  <c r="Z2124" i="23"/>
  <c r="A2124" i="23"/>
  <c r="AH2115" i="23"/>
  <c r="AE2115" i="23"/>
  <c r="AB2115" i="23"/>
  <c r="AA2115" i="23"/>
  <c r="Z2115" i="23"/>
  <c r="A2115" i="23"/>
  <c r="AH2106" i="23"/>
  <c r="AE2106" i="23"/>
  <c r="AB2106" i="23"/>
  <c r="AA2106" i="23"/>
  <c r="Z2106" i="23"/>
  <c r="A2106" i="23"/>
  <c r="AH2105" i="23"/>
  <c r="AE2105" i="23"/>
  <c r="AF2105" i="23" s="1"/>
  <c r="AB2105" i="23"/>
  <c r="AA2105" i="23"/>
  <c r="Z2105" i="23"/>
  <c r="A2105" i="23"/>
  <c r="AH2114" i="23"/>
  <c r="AE2114" i="23"/>
  <c r="AB2114" i="23"/>
  <c r="AA2114" i="23"/>
  <c r="Z2114" i="23"/>
  <c r="A2114" i="23"/>
  <c r="AH2107" i="23"/>
  <c r="AE2107" i="23"/>
  <c r="AB2107" i="23"/>
  <c r="AA2107" i="23"/>
  <c r="Z2107" i="23"/>
  <c r="A2107" i="23"/>
  <c r="AH2108" i="23"/>
  <c r="AE2108" i="23"/>
  <c r="AB2108" i="23"/>
  <c r="AA2108" i="23"/>
  <c r="Z2108" i="23"/>
  <c r="A2108" i="23"/>
  <c r="AH2111" i="23"/>
  <c r="AE2111" i="23"/>
  <c r="AF2111" i="23" s="1"/>
  <c r="AB2111" i="23"/>
  <c r="AA2111" i="23"/>
  <c r="Z2111" i="23"/>
  <c r="A2111" i="23"/>
  <c r="AH2113" i="23"/>
  <c r="AE2113" i="23"/>
  <c r="AB2113" i="23"/>
  <c r="AA2113" i="23"/>
  <c r="Z2113" i="23"/>
  <c r="A2113" i="23"/>
  <c r="AH2110" i="23"/>
  <c r="AE2110" i="23"/>
  <c r="AB2110" i="23"/>
  <c r="AA2110" i="23"/>
  <c r="Z2110" i="23"/>
  <c r="A2110" i="23"/>
  <c r="AH2109" i="23"/>
  <c r="AE2109" i="23"/>
  <c r="AB2109" i="23"/>
  <c r="AA2109" i="23"/>
  <c r="Z2109" i="23"/>
  <c r="A2109" i="23"/>
  <c r="AH2104" i="23"/>
  <c r="AE2104" i="23"/>
  <c r="AF2104" i="23" s="1"/>
  <c r="AB2104" i="23"/>
  <c r="AA2104" i="23"/>
  <c r="Z2104" i="23"/>
  <c r="A2104" i="23"/>
  <c r="AH2112" i="23"/>
  <c r="AE2112" i="23"/>
  <c r="AB2112" i="23"/>
  <c r="AA2112" i="23"/>
  <c r="Z2112" i="23"/>
  <c r="A2112" i="23"/>
  <c r="AH2103" i="23"/>
  <c r="AE2103" i="23"/>
  <c r="AB2103" i="23"/>
  <c r="AA2103" i="23"/>
  <c r="Z2103" i="23"/>
  <c r="A2103" i="23"/>
  <c r="AH2094" i="23"/>
  <c r="AE2094" i="23"/>
  <c r="AB2094" i="23"/>
  <c r="AA2094" i="23"/>
  <c r="Z2094" i="23"/>
  <c r="A2094" i="23"/>
  <c r="AH2093" i="23"/>
  <c r="AE2093" i="23"/>
  <c r="AF2093" i="23" s="1"/>
  <c r="AB2093" i="23"/>
  <c r="AA2093" i="23"/>
  <c r="Z2093" i="23"/>
  <c r="A2093" i="23"/>
  <c r="AH2102" i="23"/>
  <c r="AE2102" i="23"/>
  <c r="AB2102" i="23"/>
  <c r="AA2102" i="23"/>
  <c r="Z2102" i="23"/>
  <c r="A2102" i="23"/>
  <c r="AH2095" i="23"/>
  <c r="AE2095" i="23"/>
  <c r="AB2095" i="23"/>
  <c r="AA2095" i="23"/>
  <c r="Z2095" i="23"/>
  <c r="A2095" i="23"/>
  <c r="AH2096" i="23"/>
  <c r="AE2096" i="23"/>
  <c r="AB2096" i="23"/>
  <c r="AA2096" i="23"/>
  <c r="Z2096" i="23"/>
  <c r="A2096" i="23"/>
  <c r="AH2099" i="23"/>
  <c r="AE2099" i="23"/>
  <c r="AF2099" i="23" s="1"/>
  <c r="AB2099" i="23"/>
  <c r="AA2099" i="23"/>
  <c r="Z2099" i="23"/>
  <c r="A2099" i="23"/>
  <c r="AH2101" i="23"/>
  <c r="AE2101" i="23"/>
  <c r="AB2101" i="23"/>
  <c r="AA2101" i="23"/>
  <c r="Z2101" i="23"/>
  <c r="A2101" i="23"/>
  <c r="AH2098" i="23"/>
  <c r="AE2098" i="23"/>
  <c r="AB2098" i="23"/>
  <c r="AA2098" i="23"/>
  <c r="Z2098" i="23"/>
  <c r="A2098" i="23"/>
  <c r="AH2097" i="23"/>
  <c r="AE2097" i="23"/>
  <c r="AB2097" i="23"/>
  <c r="AA2097" i="23"/>
  <c r="Z2097" i="23"/>
  <c r="A2097" i="23"/>
  <c r="AH2092" i="23"/>
  <c r="AE2092" i="23"/>
  <c r="AF2092" i="23" s="1"/>
  <c r="AB2092" i="23"/>
  <c r="AA2092" i="23"/>
  <c r="Z2092" i="23"/>
  <c r="A2092" i="23"/>
  <c r="AH2100" i="23"/>
  <c r="AE2100" i="23"/>
  <c r="AB2100" i="23"/>
  <c r="AA2100" i="23"/>
  <c r="Z2100" i="23"/>
  <c r="A2100" i="23"/>
  <c r="AH2091" i="23"/>
  <c r="AE2091" i="23"/>
  <c r="AB2091" i="23"/>
  <c r="AA2091" i="23"/>
  <c r="Z2091" i="23"/>
  <c r="A2091" i="23"/>
  <c r="AH2082" i="23"/>
  <c r="AE2082" i="23"/>
  <c r="AB2082" i="23"/>
  <c r="AA2082" i="23"/>
  <c r="Z2082" i="23"/>
  <c r="A2082" i="23"/>
  <c r="AH2081" i="23"/>
  <c r="AE2081" i="23"/>
  <c r="AF2081" i="23" s="1"/>
  <c r="AB2081" i="23"/>
  <c r="AA2081" i="23"/>
  <c r="Z2081" i="23"/>
  <c r="A2081" i="23"/>
  <c r="AH2090" i="23"/>
  <c r="AE2090" i="23"/>
  <c r="AB2090" i="23"/>
  <c r="AA2090" i="23"/>
  <c r="Z2090" i="23"/>
  <c r="A2090" i="23"/>
  <c r="AH2083" i="23"/>
  <c r="AE2083" i="23"/>
  <c r="AB2083" i="23"/>
  <c r="AA2083" i="23"/>
  <c r="Z2083" i="23"/>
  <c r="A2083" i="23"/>
  <c r="AH2084" i="23"/>
  <c r="AE2084" i="23"/>
  <c r="AB2084" i="23"/>
  <c r="AA2084" i="23"/>
  <c r="Z2084" i="23"/>
  <c r="A2084" i="23"/>
  <c r="AH2087" i="23"/>
  <c r="AE2087" i="23"/>
  <c r="AF2087" i="23" s="1"/>
  <c r="AB2087" i="23"/>
  <c r="AA2087" i="23"/>
  <c r="Z2087" i="23"/>
  <c r="A2087" i="23"/>
  <c r="AH2089" i="23"/>
  <c r="AE2089" i="23"/>
  <c r="AB2089" i="23"/>
  <c r="AA2089" i="23"/>
  <c r="Z2089" i="23"/>
  <c r="A2089" i="23"/>
  <c r="AH2086" i="23"/>
  <c r="AE2086" i="23"/>
  <c r="AB2086" i="23"/>
  <c r="AA2086" i="23"/>
  <c r="Z2086" i="23"/>
  <c r="A2086" i="23"/>
  <c r="AH2085" i="23"/>
  <c r="AE2085" i="23"/>
  <c r="AB2085" i="23"/>
  <c r="AA2085" i="23"/>
  <c r="Z2085" i="23"/>
  <c r="A2085" i="23"/>
  <c r="AH2080" i="23"/>
  <c r="AE2080" i="23"/>
  <c r="AF2080" i="23" s="1"/>
  <c r="AB2080" i="23"/>
  <c r="AA2080" i="23"/>
  <c r="Z2080" i="23"/>
  <c r="A2080" i="23"/>
  <c r="AH2088" i="23"/>
  <c r="AE2088" i="23"/>
  <c r="AB2088" i="23"/>
  <c r="AA2088" i="23"/>
  <c r="Z2088" i="23"/>
  <c r="A2088" i="23"/>
  <c r="AH2079" i="23"/>
  <c r="AE2079" i="23"/>
  <c r="AB2079" i="23"/>
  <c r="AA2079" i="23"/>
  <c r="Z2079" i="23"/>
  <c r="A2079" i="23"/>
  <c r="AH2070" i="23"/>
  <c r="AE2070" i="23"/>
  <c r="AB2070" i="23"/>
  <c r="AA2070" i="23"/>
  <c r="Z2070" i="23"/>
  <c r="A2070" i="23"/>
  <c r="AH2069" i="23"/>
  <c r="AE2069" i="23"/>
  <c r="AF2069" i="23" s="1"/>
  <c r="AB2069" i="23"/>
  <c r="AA2069" i="23"/>
  <c r="Z2069" i="23"/>
  <c r="A2069" i="23"/>
  <c r="AH2078" i="23"/>
  <c r="AE2078" i="23"/>
  <c r="AB2078" i="23"/>
  <c r="AA2078" i="23"/>
  <c r="Z2078" i="23"/>
  <c r="A2078" i="23"/>
  <c r="AH2071" i="23"/>
  <c r="AE2071" i="23"/>
  <c r="AB2071" i="23"/>
  <c r="AA2071" i="23"/>
  <c r="Z2071" i="23"/>
  <c r="A2071" i="23"/>
  <c r="AH2072" i="23"/>
  <c r="AE2072" i="23"/>
  <c r="AB2072" i="23"/>
  <c r="AA2072" i="23"/>
  <c r="Z2072" i="23"/>
  <c r="A2072" i="23"/>
  <c r="AH2075" i="23"/>
  <c r="AE2075" i="23"/>
  <c r="AF2075" i="23" s="1"/>
  <c r="AB2075" i="23"/>
  <c r="AA2075" i="23"/>
  <c r="Z2075" i="23"/>
  <c r="A2075" i="23"/>
  <c r="AH2077" i="23"/>
  <c r="AE2077" i="23"/>
  <c r="AB2077" i="23"/>
  <c r="AA2077" i="23"/>
  <c r="Z2077" i="23"/>
  <c r="A2077" i="23"/>
  <c r="AH2074" i="23"/>
  <c r="AE2074" i="23"/>
  <c r="AB2074" i="23"/>
  <c r="AA2074" i="23"/>
  <c r="Z2074" i="23"/>
  <c r="A2074" i="23"/>
  <c r="AH2073" i="23"/>
  <c r="AE2073" i="23"/>
  <c r="AB2073" i="23"/>
  <c r="AA2073" i="23"/>
  <c r="Z2073" i="23"/>
  <c r="A2073" i="23"/>
  <c r="AH2068" i="23"/>
  <c r="AE2068" i="23"/>
  <c r="AF2068" i="23" s="1"/>
  <c r="AB2068" i="23"/>
  <c r="AA2068" i="23"/>
  <c r="Z2068" i="23"/>
  <c r="A2068" i="23"/>
  <c r="AH2076" i="23"/>
  <c r="AE2076" i="23"/>
  <c r="AB2076" i="23"/>
  <c r="AA2076" i="23"/>
  <c r="Z2076" i="23"/>
  <c r="A2076" i="23"/>
  <c r="AH2067" i="23"/>
  <c r="AE2067" i="23"/>
  <c r="AB2067" i="23"/>
  <c r="AA2067" i="23"/>
  <c r="Z2067" i="23"/>
  <c r="A2067" i="23"/>
  <c r="AH2058" i="23"/>
  <c r="AE2058" i="23"/>
  <c r="AB2058" i="23"/>
  <c r="AA2058" i="23"/>
  <c r="Z2058" i="23"/>
  <c r="A2058" i="23"/>
  <c r="AH2057" i="23"/>
  <c r="AE2057" i="23"/>
  <c r="AF2057" i="23" s="1"/>
  <c r="AB2057" i="23"/>
  <c r="AA2057" i="23"/>
  <c r="Z2057" i="23"/>
  <c r="A2057" i="23"/>
  <c r="AH2066" i="23"/>
  <c r="AE2066" i="23"/>
  <c r="AB2066" i="23"/>
  <c r="AA2066" i="23"/>
  <c r="Z2066" i="23"/>
  <c r="A2066" i="23"/>
  <c r="AH2059" i="23"/>
  <c r="AE2059" i="23"/>
  <c r="AB2059" i="23"/>
  <c r="AA2059" i="23"/>
  <c r="Z2059" i="23"/>
  <c r="A2059" i="23"/>
  <c r="AH2060" i="23"/>
  <c r="AE2060" i="23"/>
  <c r="AB2060" i="23"/>
  <c r="AA2060" i="23"/>
  <c r="Z2060" i="23"/>
  <c r="A2060" i="23"/>
  <c r="AH2063" i="23"/>
  <c r="AE2063" i="23"/>
  <c r="AF2063" i="23" s="1"/>
  <c r="AB2063" i="23"/>
  <c r="AA2063" i="23"/>
  <c r="Z2063" i="23"/>
  <c r="A2063" i="23"/>
  <c r="AH2065" i="23"/>
  <c r="AE2065" i="23"/>
  <c r="AB2065" i="23"/>
  <c r="AA2065" i="23"/>
  <c r="Z2065" i="23"/>
  <c r="A2065" i="23"/>
  <c r="AH2062" i="23"/>
  <c r="AE2062" i="23"/>
  <c r="AB2062" i="23"/>
  <c r="AA2062" i="23"/>
  <c r="Z2062" i="23"/>
  <c r="A2062" i="23"/>
  <c r="AH2061" i="23"/>
  <c r="AE2061" i="23"/>
  <c r="AB2061" i="23"/>
  <c r="AA2061" i="23"/>
  <c r="Z2061" i="23"/>
  <c r="A2061" i="23"/>
  <c r="AH2056" i="23"/>
  <c r="AE2056" i="23"/>
  <c r="AF2056" i="23" s="1"/>
  <c r="AB2056" i="23"/>
  <c r="AA2056" i="23"/>
  <c r="Z2056" i="23"/>
  <c r="A2056" i="23"/>
  <c r="AH2064" i="23"/>
  <c r="AE2064" i="23"/>
  <c r="AB2064" i="23"/>
  <c r="AA2064" i="23"/>
  <c r="Z2064" i="23"/>
  <c r="A2064" i="23"/>
  <c r="AH2055" i="23"/>
  <c r="AE2055" i="23"/>
  <c r="AB2055" i="23"/>
  <c r="AA2055" i="23"/>
  <c r="Z2055" i="23"/>
  <c r="A2055" i="23"/>
  <c r="AH2046" i="23"/>
  <c r="AE2046" i="23"/>
  <c r="AB2046" i="23"/>
  <c r="AA2046" i="23"/>
  <c r="Z2046" i="23"/>
  <c r="A2046" i="23"/>
  <c r="AH2045" i="23"/>
  <c r="AE2045" i="23"/>
  <c r="AF2045" i="23" s="1"/>
  <c r="AB2045" i="23"/>
  <c r="AA2045" i="23"/>
  <c r="Z2045" i="23"/>
  <c r="A2045" i="23"/>
  <c r="AH2054" i="23"/>
  <c r="AE2054" i="23"/>
  <c r="AB2054" i="23"/>
  <c r="AA2054" i="23"/>
  <c r="Z2054" i="23"/>
  <c r="A2054" i="23"/>
  <c r="AH2047" i="23"/>
  <c r="AE2047" i="23"/>
  <c r="AB2047" i="23"/>
  <c r="AA2047" i="23"/>
  <c r="Z2047" i="23"/>
  <c r="A2047" i="23"/>
  <c r="AH2048" i="23"/>
  <c r="AE2048" i="23"/>
  <c r="AB2048" i="23"/>
  <c r="AA2048" i="23"/>
  <c r="Z2048" i="23"/>
  <c r="A2048" i="23"/>
  <c r="AH2051" i="23"/>
  <c r="AE2051" i="23"/>
  <c r="AF2051" i="23" s="1"/>
  <c r="AB2051" i="23"/>
  <c r="AA2051" i="23"/>
  <c r="Z2051" i="23"/>
  <c r="A2051" i="23"/>
  <c r="AH2053" i="23"/>
  <c r="AE2053" i="23"/>
  <c r="AB2053" i="23"/>
  <c r="AA2053" i="23"/>
  <c r="Z2053" i="23"/>
  <c r="A2053" i="23"/>
  <c r="AH2050" i="23"/>
  <c r="AE2050" i="23"/>
  <c r="AB2050" i="23"/>
  <c r="AA2050" i="23"/>
  <c r="Z2050" i="23"/>
  <c r="A2050" i="23"/>
  <c r="AH2049" i="23"/>
  <c r="AE2049" i="23"/>
  <c r="AB2049" i="23"/>
  <c r="AA2049" i="23"/>
  <c r="Z2049" i="23"/>
  <c r="A2049" i="23"/>
  <c r="AH2044" i="23"/>
  <c r="AE2044" i="23"/>
  <c r="AF2044" i="23" s="1"/>
  <c r="AB2044" i="23"/>
  <c r="AA2044" i="23"/>
  <c r="Z2044" i="23"/>
  <c r="A2044" i="23"/>
  <c r="AH2052" i="23"/>
  <c r="AE2052" i="23"/>
  <c r="AB2052" i="23"/>
  <c r="AA2052" i="23"/>
  <c r="Z2052" i="23"/>
  <c r="A2052" i="23"/>
  <c r="AH2043" i="23"/>
  <c r="AE2043" i="23"/>
  <c r="AB2043" i="23"/>
  <c r="AA2043" i="23"/>
  <c r="Z2043" i="23"/>
  <c r="A2043" i="23"/>
  <c r="AH2034" i="23"/>
  <c r="AE2034" i="23"/>
  <c r="AB2034" i="23"/>
  <c r="AA2034" i="23"/>
  <c r="Z2034" i="23"/>
  <c r="A2034" i="23"/>
  <c r="AH2033" i="23"/>
  <c r="AE2033" i="23"/>
  <c r="AF2033" i="23" s="1"/>
  <c r="AB2033" i="23"/>
  <c r="AA2033" i="23"/>
  <c r="Z2033" i="23"/>
  <c r="A2033" i="23"/>
  <c r="AH2042" i="23"/>
  <c r="AE2042" i="23"/>
  <c r="AB2042" i="23"/>
  <c r="AA2042" i="23"/>
  <c r="Z2042" i="23"/>
  <c r="A2042" i="23"/>
  <c r="AH2035" i="23"/>
  <c r="AE2035" i="23"/>
  <c r="AB2035" i="23"/>
  <c r="AA2035" i="23"/>
  <c r="Z2035" i="23"/>
  <c r="A2035" i="23"/>
  <c r="AH2036" i="23"/>
  <c r="AE2036" i="23"/>
  <c r="AB2036" i="23"/>
  <c r="AA2036" i="23"/>
  <c r="Z2036" i="23"/>
  <c r="A2036" i="23"/>
  <c r="AH2039" i="23"/>
  <c r="AE2039" i="23"/>
  <c r="AF2039" i="23" s="1"/>
  <c r="AB2039" i="23"/>
  <c r="AA2039" i="23"/>
  <c r="Z2039" i="23"/>
  <c r="A2039" i="23"/>
  <c r="AH2041" i="23"/>
  <c r="AE2041" i="23"/>
  <c r="AB2041" i="23"/>
  <c r="AA2041" i="23"/>
  <c r="Z2041" i="23"/>
  <c r="A2041" i="23"/>
  <c r="AH2038" i="23"/>
  <c r="AE2038" i="23"/>
  <c r="AB2038" i="23"/>
  <c r="AA2038" i="23"/>
  <c r="Z2038" i="23"/>
  <c r="A2038" i="23"/>
  <c r="AH2037" i="23"/>
  <c r="AE2037" i="23"/>
  <c r="AB2037" i="23"/>
  <c r="AA2037" i="23"/>
  <c r="Z2037" i="23"/>
  <c r="A2037" i="23"/>
  <c r="AH2032" i="23"/>
  <c r="AE2032" i="23"/>
  <c r="AF2032" i="23" s="1"/>
  <c r="AB2032" i="23"/>
  <c r="AA2032" i="23"/>
  <c r="Z2032" i="23"/>
  <c r="A2032" i="23"/>
  <c r="AH2040" i="23"/>
  <c r="AE2040" i="23"/>
  <c r="AB2040" i="23"/>
  <c r="AA2040" i="23"/>
  <c r="Z2040" i="23"/>
  <c r="A2040" i="23"/>
  <c r="AH2031" i="23"/>
  <c r="AE2031" i="23"/>
  <c r="AB2031" i="23"/>
  <c r="AA2031" i="23"/>
  <c r="Z2031" i="23"/>
  <c r="A2031" i="23"/>
  <c r="AH2022" i="23"/>
  <c r="AE2022" i="23"/>
  <c r="AB2022" i="23"/>
  <c r="AA2022" i="23"/>
  <c r="Z2022" i="23"/>
  <c r="A2022" i="23"/>
  <c r="AH2021" i="23"/>
  <c r="AE2021" i="23"/>
  <c r="AF2021" i="23" s="1"/>
  <c r="AB2021" i="23"/>
  <c r="AA2021" i="23"/>
  <c r="Z2021" i="23"/>
  <c r="A2021" i="23"/>
  <c r="AH2030" i="23"/>
  <c r="AE2030" i="23"/>
  <c r="AB2030" i="23"/>
  <c r="AA2030" i="23"/>
  <c r="Z2030" i="23"/>
  <c r="A2030" i="23"/>
  <c r="AH2023" i="23"/>
  <c r="AE2023" i="23"/>
  <c r="AB2023" i="23"/>
  <c r="AA2023" i="23"/>
  <c r="Z2023" i="23"/>
  <c r="A2023" i="23"/>
  <c r="AH2024" i="23"/>
  <c r="AE2024" i="23"/>
  <c r="AB2024" i="23"/>
  <c r="AA2024" i="23"/>
  <c r="Z2024" i="23"/>
  <c r="A2024" i="23"/>
  <c r="AH2027" i="23"/>
  <c r="AE2027" i="23"/>
  <c r="AF2027" i="23" s="1"/>
  <c r="AB2027" i="23"/>
  <c r="AA2027" i="23"/>
  <c r="Z2027" i="23"/>
  <c r="A2027" i="23"/>
  <c r="AH2029" i="23"/>
  <c r="AE2029" i="23"/>
  <c r="AB2029" i="23"/>
  <c r="AA2029" i="23"/>
  <c r="Z2029" i="23"/>
  <c r="A2029" i="23"/>
  <c r="AH2026" i="23"/>
  <c r="AE2026" i="23"/>
  <c r="AB2026" i="23"/>
  <c r="AA2026" i="23"/>
  <c r="Z2026" i="23"/>
  <c r="A2026" i="23"/>
  <c r="AH2025" i="23"/>
  <c r="AE2025" i="23"/>
  <c r="AB2025" i="23"/>
  <c r="AA2025" i="23"/>
  <c r="Z2025" i="23"/>
  <c r="A2025" i="23"/>
  <c r="AH2020" i="23"/>
  <c r="AE2020" i="23"/>
  <c r="AF2020" i="23" s="1"/>
  <c r="AB2020" i="23"/>
  <c r="AA2020" i="23"/>
  <c r="Z2020" i="23"/>
  <c r="A2020" i="23"/>
  <c r="AH2028" i="23"/>
  <c r="AE2028" i="23"/>
  <c r="AB2028" i="23"/>
  <c r="AA2028" i="23"/>
  <c r="Z2028" i="23"/>
  <c r="A2028" i="23"/>
  <c r="AH2019" i="23"/>
  <c r="AE2019" i="23"/>
  <c r="AB2019" i="23"/>
  <c r="AA2019" i="23"/>
  <c r="Z2019" i="23"/>
  <c r="A2019" i="23"/>
  <c r="AH2010" i="23"/>
  <c r="AE2010" i="23"/>
  <c r="AB2010" i="23"/>
  <c r="AA2010" i="23"/>
  <c r="Z2010" i="23"/>
  <c r="A2010" i="23"/>
  <c r="AH2009" i="23"/>
  <c r="AE2009" i="23"/>
  <c r="AF2009" i="23" s="1"/>
  <c r="AB2009" i="23"/>
  <c r="AA2009" i="23"/>
  <c r="Z2009" i="23"/>
  <c r="A2009" i="23"/>
  <c r="AH2018" i="23"/>
  <c r="AE2018" i="23"/>
  <c r="AB2018" i="23"/>
  <c r="AA2018" i="23"/>
  <c r="Z2018" i="23"/>
  <c r="A2018" i="23"/>
  <c r="AH2011" i="23"/>
  <c r="AE2011" i="23"/>
  <c r="AB2011" i="23"/>
  <c r="AA2011" i="23"/>
  <c r="Z2011" i="23"/>
  <c r="A2011" i="23"/>
  <c r="AH2012" i="23"/>
  <c r="AE2012" i="23"/>
  <c r="AB2012" i="23"/>
  <c r="AA2012" i="23"/>
  <c r="Z2012" i="23"/>
  <c r="A2012" i="23"/>
  <c r="AH2015" i="23"/>
  <c r="AE2015" i="23"/>
  <c r="AF2015" i="23" s="1"/>
  <c r="AB2015" i="23"/>
  <c r="AA2015" i="23"/>
  <c r="Z2015" i="23"/>
  <c r="A2015" i="23"/>
  <c r="AH2017" i="23"/>
  <c r="AE2017" i="23"/>
  <c r="AB2017" i="23"/>
  <c r="AA2017" i="23"/>
  <c r="Z2017" i="23"/>
  <c r="A2017" i="23"/>
  <c r="AH2014" i="23"/>
  <c r="AE2014" i="23"/>
  <c r="AB2014" i="23"/>
  <c r="AA2014" i="23"/>
  <c r="Z2014" i="23"/>
  <c r="A2014" i="23"/>
  <c r="AH2013" i="23"/>
  <c r="AE2013" i="23"/>
  <c r="AB2013" i="23"/>
  <c r="AA2013" i="23"/>
  <c r="Z2013" i="23"/>
  <c r="A2013" i="23"/>
  <c r="AH2008" i="23"/>
  <c r="AE2008" i="23"/>
  <c r="AF2008" i="23" s="1"/>
  <c r="AB2008" i="23"/>
  <c r="AA2008" i="23"/>
  <c r="Z2008" i="23"/>
  <c r="A2008" i="23"/>
  <c r="AH2016" i="23"/>
  <c r="AE2016" i="23"/>
  <c r="AB2016" i="23"/>
  <c r="AA2016" i="23"/>
  <c r="Z2016" i="23"/>
  <c r="A2016" i="23"/>
  <c r="AH2007" i="23"/>
  <c r="AE2007" i="23"/>
  <c r="AB2007" i="23"/>
  <c r="AA2007" i="23"/>
  <c r="Z2007" i="23"/>
  <c r="A2007" i="23"/>
  <c r="AH1998" i="23"/>
  <c r="AE1998" i="23"/>
  <c r="AB1998" i="23"/>
  <c r="AA1998" i="23"/>
  <c r="Z1998" i="23"/>
  <c r="A1998" i="23"/>
  <c r="AH1997" i="23"/>
  <c r="AE1997" i="23"/>
  <c r="AF1997" i="23" s="1"/>
  <c r="AB1997" i="23"/>
  <c r="AA1997" i="23"/>
  <c r="Z1997" i="23"/>
  <c r="A1997" i="23"/>
  <c r="AH2006" i="23"/>
  <c r="AE2006" i="23"/>
  <c r="AB2006" i="23"/>
  <c r="AA2006" i="23"/>
  <c r="Z2006" i="23"/>
  <c r="A2006" i="23"/>
  <c r="AH1999" i="23"/>
  <c r="AE1999" i="23"/>
  <c r="AB1999" i="23"/>
  <c r="AA1999" i="23"/>
  <c r="Z1999" i="23"/>
  <c r="A1999" i="23"/>
  <c r="AH2000" i="23"/>
  <c r="AE2000" i="23"/>
  <c r="AB2000" i="23"/>
  <c r="AA2000" i="23"/>
  <c r="Z2000" i="23"/>
  <c r="A2000" i="23"/>
  <c r="AH2003" i="23"/>
  <c r="AE2003" i="23"/>
  <c r="AF2003" i="23" s="1"/>
  <c r="AB2003" i="23"/>
  <c r="AA2003" i="23"/>
  <c r="Z2003" i="23"/>
  <c r="A2003" i="23"/>
  <c r="AH2005" i="23"/>
  <c r="AE2005" i="23"/>
  <c r="AB2005" i="23"/>
  <c r="AA2005" i="23"/>
  <c r="Z2005" i="23"/>
  <c r="A2005" i="23"/>
  <c r="AH2002" i="23"/>
  <c r="AE2002" i="23"/>
  <c r="AB2002" i="23"/>
  <c r="AA2002" i="23"/>
  <c r="Z2002" i="23"/>
  <c r="A2002" i="23"/>
  <c r="AH2001" i="23"/>
  <c r="AE2001" i="23"/>
  <c r="AB2001" i="23"/>
  <c r="AA2001" i="23"/>
  <c r="Z2001" i="23"/>
  <c r="A2001" i="23"/>
  <c r="AH1996" i="23"/>
  <c r="AE1996" i="23"/>
  <c r="AF1996" i="23" s="1"/>
  <c r="AB1996" i="23"/>
  <c r="AA1996" i="23"/>
  <c r="Z1996" i="23"/>
  <c r="A1996" i="23"/>
  <c r="AH2004" i="23"/>
  <c r="AE2004" i="23"/>
  <c r="AB2004" i="23"/>
  <c r="AA2004" i="23"/>
  <c r="Z2004" i="23"/>
  <c r="A2004" i="23"/>
  <c r="AH1995" i="23"/>
  <c r="AE1995" i="23"/>
  <c r="AB1995" i="23"/>
  <c r="AA1995" i="23"/>
  <c r="Z1995" i="23"/>
  <c r="A1995" i="23"/>
  <c r="AH1986" i="23"/>
  <c r="AE1986" i="23"/>
  <c r="AB1986" i="23"/>
  <c r="AA1986" i="23"/>
  <c r="Z1986" i="23"/>
  <c r="A1986" i="23"/>
  <c r="AH1985" i="23"/>
  <c r="AE1985" i="23"/>
  <c r="AF1985" i="23" s="1"/>
  <c r="AB1985" i="23"/>
  <c r="AA1985" i="23"/>
  <c r="Z1985" i="23"/>
  <c r="A1985" i="23"/>
  <c r="AH1994" i="23"/>
  <c r="AE1994" i="23"/>
  <c r="AB1994" i="23"/>
  <c r="AA1994" i="23"/>
  <c r="Z1994" i="23"/>
  <c r="A1994" i="23"/>
  <c r="AH1987" i="23"/>
  <c r="AE1987" i="23"/>
  <c r="AB1987" i="23"/>
  <c r="AA1987" i="23"/>
  <c r="Z1987" i="23"/>
  <c r="A1987" i="23"/>
  <c r="AH1988" i="23"/>
  <c r="AE1988" i="23"/>
  <c r="AB1988" i="23"/>
  <c r="AA1988" i="23"/>
  <c r="Z1988" i="23"/>
  <c r="A1988" i="23"/>
  <c r="AH1991" i="23"/>
  <c r="AE1991" i="23"/>
  <c r="AF1991" i="23" s="1"/>
  <c r="AB1991" i="23"/>
  <c r="AA1991" i="23"/>
  <c r="Z1991" i="23"/>
  <c r="A1991" i="23"/>
  <c r="AH1993" i="23"/>
  <c r="AE1993" i="23"/>
  <c r="AB1993" i="23"/>
  <c r="AA1993" i="23"/>
  <c r="Z1993" i="23"/>
  <c r="A1993" i="23"/>
  <c r="AH1990" i="23"/>
  <c r="AE1990" i="23"/>
  <c r="AB1990" i="23"/>
  <c r="AA1990" i="23"/>
  <c r="Z1990" i="23"/>
  <c r="A1990" i="23"/>
  <c r="AH1989" i="23"/>
  <c r="AE1989" i="23"/>
  <c r="AB1989" i="23"/>
  <c r="AA1989" i="23"/>
  <c r="Z1989" i="23"/>
  <c r="A1989" i="23"/>
  <c r="AH1984" i="23"/>
  <c r="AE1984" i="23"/>
  <c r="AF1984" i="23" s="1"/>
  <c r="AB1984" i="23"/>
  <c r="AA1984" i="23"/>
  <c r="Z1984" i="23"/>
  <c r="A1984" i="23"/>
  <c r="AH1992" i="23"/>
  <c r="AE1992" i="23"/>
  <c r="AB1992" i="23"/>
  <c r="AA1992" i="23"/>
  <c r="Z1992" i="23"/>
  <c r="A1992" i="23"/>
  <c r="AH1983" i="23"/>
  <c r="AE1983" i="23"/>
  <c r="AB1983" i="23"/>
  <c r="AA1983" i="23"/>
  <c r="Z1983" i="23"/>
  <c r="A1983" i="23"/>
  <c r="AH1974" i="23"/>
  <c r="AE1974" i="23"/>
  <c r="AB1974" i="23"/>
  <c r="AA1974" i="23"/>
  <c r="Z1974" i="23"/>
  <c r="A1974" i="23"/>
  <c r="AH1973" i="23"/>
  <c r="AE1973" i="23"/>
  <c r="AF1973" i="23" s="1"/>
  <c r="AB1973" i="23"/>
  <c r="AA1973" i="23"/>
  <c r="Z1973" i="23"/>
  <c r="A1973" i="23"/>
  <c r="AH1982" i="23"/>
  <c r="AE1982" i="23"/>
  <c r="AB1982" i="23"/>
  <c r="AA1982" i="23"/>
  <c r="Z1982" i="23"/>
  <c r="A1982" i="23"/>
  <c r="AH1975" i="23"/>
  <c r="AE1975" i="23"/>
  <c r="AB1975" i="23"/>
  <c r="AA1975" i="23"/>
  <c r="Z1975" i="23"/>
  <c r="A1975" i="23"/>
  <c r="AH1976" i="23"/>
  <c r="AE1976" i="23"/>
  <c r="AB1976" i="23"/>
  <c r="AA1976" i="23"/>
  <c r="Z1976" i="23"/>
  <c r="A1976" i="23"/>
  <c r="AH1979" i="23"/>
  <c r="AE1979" i="23"/>
  <c r="AF1979" i="23" s="1"/>
  <c r="AB1979" i="23"/>
  <c r="AA1979" i="23"/>
  <c r="Z1979" i="23"/>
  <c r="A1979" i="23"/>
  <c r="AH1981" i="23"/>
  <c r="AE1981" i="23"/>
  <c r="AB1981" i="23"/>
  <c r="AA1981" i="23"/>
  <c r="Z1981" i="23"/>
  <c r="A1981" i="23"/>
  <c r="AH1978" i="23"/>
  <c r="AE1978" i="23"/>
  <c r="AB1978" i="23"/>
  <c r="AA1978" i="23"/>
  <c r="Z1978" i="23"/>
  <c r="A1978" i="23"/>
  <c r="AH1977" i="23"/>
  <c r="AE1977" i="23"/>
  <c r="AB1977" i="23"/>
  <c r="AA1977" i="23"/>
  <c r="Z1977" i="23"/>
  <c r="A1977" i="23"/>
  <c r="AH1972" i="23"/>
  <c r="AE1972" i="23"/>
  <c r="AF1972" i="23" s="1"/>
  <c r="AB1972" i="23"/>
  <c r="AA1972" i="23"/>
  <c r="Z1972" i="23"/>
  <c r="A1972" i="23"/>
  <c r="AH1980" i="23"/>
  <c r="AE1980" i="23"/>
  <c r="AB1980" i="23"/>
  <c r="AA1980" i="23"/>
  <c r="Z1980" i="23"/>
  <c r="A1980" i="23"/>
  <c r="AH1971" i="23"/>
  <c r="AE1971" i="23"/>
  <c r="AB1971" i="23"/>
  <c r="AD1971" i="23" s="1"/>
  <c r="AA1971" i="23"/>
  <c r="Z1971" i="23"/>
  <c r="A1971" i="23"/>
  <c r="AH1962" i="23"/>
  <c r="AE1962" i="23"/>
  <c r="AB1962" i="23"/>
  <c r="AA1962" i="23"/>
  <c r="Z1962" i="23"/>
  <c r="A1962" i="23"/>
  <c r="AH1961" i="23"/>
  <c r="AE1961" i="23"/>
  <c r="AF1961" i="23" s="1"/>
  <c r="AB1961" i="23"/>
  <c r="AA1961" i="23"/>
  <c r="Z1961" i="23"/>
  <c r="A1961" i="23"/>
  <c r="AH1970" i="23"/>
  <c r="AE1970" i="23"/>
  <c r="AB1970" i="23"/>
  <c r="AA1970" i="23"/>
  <c r="Z1970" i="23"/>
  <c r="A1970" i="23"/>
  <c r="AH1963" i="23"/>
  <c r="AE1963" i="23"/>
  <c r="AB1963" i="23"/>
  <c r="AA1963" i="23"/>
  <c r="Z1963" i="23"/>
  <c r="A1963" i="23"/>
  <c r="AH1964" i="23"/>
  <c r="AE1964" i="23"/>
  <c r="AB1964" i="23"/>
  <c r="AA1964" i="23"/>
  <c r="Z1964" i="23"/>
  <c r="A1964" i="23"/>
  <c r="AH1967" i="23"/>
  <c r="AE1967" i="23"/>
  <c r="AF1967" i="23" s="1"/>
  <c r="AB1967" i="23"/>
  <c r="AA1967" i="23"/>
  <c r="Z1967" i="23"/>
  <c r="A1967" i="23"/>
  <c r="AH1969" i="23"/>
  <c r="AE1969" i="23"/>
  <c r="AB1969" i="23"/>
  <c r="AA1969" i="23"/>
  <c r="Z1969" i="23"/>
  <c r="A1969" i="23"/>
  <c r="AH1966" i="23"/>
  <c r="AE1966" i="23"/>
  <c r="AB1966" i="23"/>
  <c r="AA1966" i="23"/>
  <c r="Z1966" i="23"/>
  <c r="A1966" i="23"/>
  <c r="AH1965" i="23"/>
  <c r="AE1965" i="23"/>
  <c r="AB1965" i="23"/>
  <c r="AA1965" i="23"/>
  <c r="Z1965" i="23"/>
  <c r="A1965" i="23"/>
  <c r="AH1960" i="23"/>
  <c r="AE1960" i="23"/>
  <c r="AF1960" i="23" s="1"/>
  <c r="AB1960" i="23"/>
  <c r="AA1960" i="23"/>
  <c r="Z1960" i="23"/>
  <c r="A1960" i="23"/>
  <c r="AH1968" i="23"/>
  <c r="AE1968" i="23"/>
  <c r="AB1968" i="23"/>
  <c r="AA1968" i="23"/>
  <c r="Z1968" i="23"/>
  <c r="A1968" i="23"/>
  <c r="AH1959" i="23"/>
  <c r="AE1959" i="23"/>
  <c r="AB1959" i="23"/>
  <c r="AA1959" i="23"/>
  <c r="Z1959" i="23"/>
  <c r="A1959" i="23"/>
  <c r="AH1950" i="23"/>
  <c r="AE1950" i="23"/>
  <c r="AB1950" i="23"/>
  <c r="AA1950" i="23"/>
  <c r="Z1950" i="23"/>
  <c r="A1950" i="23"/>
  <c r="AH1949" i="23"/>
  <c r="AE1949" i="23"/>
  <c r="AF1949" i="23" s="1"/>
  <c r="AB1949" i="23"/>
  <c r="AA1949" i="23"/>
  <c r="Z1949" i="23"/>
  <c r="A1949" i="23"/>
  <c r="AH1958" i="23"/>
  <c r="AE1958" i="23"/>
  <c r="AB1958" i="23"/>
  <c r="AA1958" i="23"/>
  <c r="Z1958" i="23"/>
  <c r="A1958" i="23"/>
  <c r="AH1951" i="23"/>
  <c r="AE1951" i="23"/>
  <c r="AB1951" i="23"/>
  <c r="AA1951" i="23"/>
  <c r="Z1951" i="23"/>
  <c r="A1951" i="23"/>
  <c r="AH1952" i="23"/>
  <c r="AE1952" i="23"/>
  <c r="AB1952" i="23"/>
  <c r="AA1952" i="23"/>
  <c r="Z1952" i="23"/>
  <c r="A1952" i="23"/>
  <c r="AH1955" i="23"/>
  <c r="AE1955" i="23"/>
  <c r="AF1955" i="23" s="1"/>
  <c r="AB1955" i="23"/>
  <c r="AA1955" i="23"/>
  <c r="Z1955" i="23"/>
  <c r="A1955" i="23"/>
  <c r="AH1957" i="23"/>
  <c r="AE1957" i="23"/>
  <c r="AB1957" i="23"/>
  <c r="AA1957" i="23"/>
  <c r="Z1957" i="23"/>
  <c r="A1957" i="23"/>
  <c r="AH1954" i="23"/>
  <c r="AE1954" i="23"/>
  <c r="AB1954" i="23"/>
  <c r="AA1954" i="23"/>
  <c r="Z1954" i="23"/>
  <c r="A1954" i="23"/>
  <c r="AH1953" i="23"/>
  <c r="AE1953" i="23"/>
  <c r="AB1953" i="23"/>
  <c r="AA1953" i="23"/>
  <c r="Z1953" i="23"/>
  <c r="A1953" i="23"/>
  <c r="AH1948" i="23"/>
  <c r="AE1948" i="23"/>
  <c r="AF1948" i="23" s="1"/>
  <c r="AB1948" i="23"/>
  <c r="AA1948" i="23"/>
  <c r="Z1948" i="23"/>
  <c r="A1948" i="23"/>
  <c r="AH1956" i="23"/>
  <c r="AE1956" i="23"/>
  <c r="AB1956" i="23"/>
  <c r="AA1956" i="23"/>
  <c r="Z1956" i="23"/>
  <c r="A1956" i="23"/>
  <c r="AH1947" i="23"/>
  <c r="AE1947" i="23"/>
  <c r="AB1947" i="23"/>
  <c r="AA1947" i="23"/>
  <c r="Z1947" i="23"/>
  <c r="A1947" i="23"/>
  <c r="AH1938" i="23"/>
  <c r="AE1938" i="23"/>
  <c r="AB1938" i="23"/>
  <c r="AA1938" i="23"/>
  <c r="Z1938" i="23"/>
  <c r="A1938" i="23"/>
  <c r="AH1937" i="23"/>
  <c r="AE1937" i="23"/>
  <c r="AF1937" i="23" s="1"/>
  <c r="AB1937" i="23"/>
  <c r="AA1937" i="23"/>
  <c r="Z1937" i="23"/>
  <c r="A1937" i="23"/>
  <c r="AH1946" i="23"/>
  <c r="AE1946" i="23"/>
  <c r="AB1946" i="23"/>
  <c r="AA1946" i="23"/>
  <c r="Z1946" i="23"/>
  <c r="A1946" i="23"/>
  <c r="AH1939" i="23"/>
  <c r="AE1939" i="23"/>
  <c r="AB1939" i="23"/>
  <c r="AA1939" i="23"/>
  <c r="Z1939" i="23"/>
  <c r="A1939" i="23"/>
  <c r="AH1940" i="23"/>
  <c r="AE1940" i="23"/>
  <c r="AB1940" i="23"/>
  <c r="AA1940" i="23"/>
  <c r="Z1940" i="23"/>
  <c r="A1940" i="23"/>
  <c r="AH1943" i="23"/>
  <c r="AE1943" i="23"/>
  <c r="AF1943" i="23" s="1"/>
  <c r="AB1943" i="23"/>
  <c r="AA1943" i="23"/>
  <c r="Z1943" i="23"/>
  <c r="A1943" i="23"/>
  <c r="AH1945" i="23"/>
  <c r="AE1945" i="23"/>
  <c r="AB1945" i="23"/>
  <c r="AA1945" i="23"/>
  <c r="Z1945" i="23"/>
  <c r="A1945" i="23"/>
  <c r="AH1942" i="23"/>
  <c r="AE1942" i="23"/>
  <c r="AB1942" i="23"/>
  <c r="AA1942" i="23"/>
  <c r="Z1942" i="23"/>
  <c r="A1942" i="23"/>
  <c r="AH1941" i="23"/>
  <c r="AE1941" i="23"/>
  <c r="AB1941" i="23"/>
  <c r="AA1941" i="23"/>
  <c r="Z1941" i="23"/>
  <c r="A1941" i="23"/>
  <c r="AH1936" i="23"/>
  <c r="AE1936" i="23"/>
  <c r="AF1936" i="23" s="1"/>
  <c r="AB1936" i="23"/>
  <c r="AA1936" i="23"/>
  <c r="Z1936" i="23"/>
  <c r="A1936" i="23"/>
  <c r="AH1944" i="23"/>
  <c r="AE1944" i="23"/>
  <c r="AB1944" i="23"/>
  <c r="AA1944" i="23"/>
  <c r="Z1944" i="23"/>
  <c r="A1944" i="23"/>
  <c r="AH1935" i="23"/>
  <c r="AE1935" i="23"/>
  <c r="AB1935" i="23"/>
  <c r="AA1935" i="23"/>
  <c r="Z1935" i="23"/>
  <c r="A1935" i="23"/>
  <c r="AH1926" i="23"/>
  <c r="AE1926" i="23"/>
  <c r="AB1926" i="23"/>
  <c r="AA1926" i="23"/>
  <c r="Z1926" i="23"/>
  <c r="A1926" i="23"/>
  <c r="AH1925" i="23"/>
  <c r="AE1925" i="23"/>
  <c r="AF1925" i="23" s="1"/>
  <c r="AB1925" i="23"/>
  <c r="AA1925" i="23"/>
  <c r="Z1925" i="23"/>
  <c r="A1925" i="23"/>
  <c r="AH1934" i="23"/>
  <c r="AE1934" i="23"/>
  <c r="AB1934" i="23"/>
  <c r="AA1934" i="23"/>
  <c r="Z1934" i="23"/>
  <c r="A1934" i="23"/>
  <c r="AH1927" i="23"/>
  <c r="AE1927" i="23"/>
  <c r="AB1927" i="23"/>
  <c r="AA1927" i="23"/>
  <c r="Z1927" i="23"/>
  <c r="A1927" i="23"/>
  <c r="AH1928" i="23"/>
  <c r="AE1928" i="23"/>
  <c r="AB1928" i="23"/>
  <c r="AA1928" i="23"/>
  <c r="Z1928" i="23"/>
  <c r="A1928" i="23"/>
  <c r="AH1931" i="23"/>
  <c r="AE1931" i="23"/>
  <c r="AF1931" i="23" s="1"/>
  <c r="AB1931" i="23"/>
  <c r="AA1931" i="23"/>
  <c r="Z1931" i="23"/>
  <c r="A1931" i="23"/>
  <c r="AH1933" i="23"/>
  <c r="AE1933" i="23"/>
  <c r="AB1933" i="23"/>
  <c r="AA1933" i="23"/>
  <c r="Z1933" i="23"/>
  <c r="A1933" i="23"/>
  <c r="AH1930" i="23"/>
  <c r="AE1930" i="23"/>
  <c r="AB1930" i="23"/>
  <c r="AA1930" i="23"/>
  <c r="Z1930" i="23"/>
  <c r="A1930" i="23"/>
  <c r="AH1929" i="23"/>
  <c r="AE1929" i="23"/>
  <c r="AB1929" i="23"/>
  <c r="AA1929" i="23"/>
  <c r="Z1929" i="23"/>
  <c r="A1929" i="23"/>
  <c r="AH1924" i="23"/>
  <c r="AE1924" i="23"/>
  <c r="AF1924" i="23" s="1"/>
  <c r="AB1924" i="23"/>
  <c r="AA1924" i="23"/>
  <c r="Z1924" i="23"/>
  <c r="A1924" i="23"/>
  <c r="AH1932" i="23"/>
  <c r="AE1932" i="23"/>
  <c r="AB1932" i="23"/>
  <c r="AA1932" i="23"/>
  <c r="Z1932" i="23"/>
  <c r="A1932" i="23"/>
  <c r="AH1923" i="23"/>
  <c r="AE1923" i="23"/>
  <c r="AB1923" i="23"/>
  <c r="AA1923" i="23"/>
  <c r="Z1923" i="23"/>
  <c r="A1923" i="23"/>
  <c r="AH1914" i="23"/>
  <c r="AE1914" i="23"/>
  <c r="AB1914" i="23"/>
  <c r="AA1914" i="23"/>
  <c r="Z1914" i="23"/>
  <c r="A1914" i="23"/>
  <c r="AH1913" i="23"/>
  <c r="AE1913" i="23"/>
  <c r="AF1913" i="23" s="1"/>
  <c r="AB1913" i="23"/>
  <c r="AA1913" i="23"/>
  <c r="Z1913" i="23"/>
  <c r="A1913" i="23"/>
  <c r="AH1922" i="23"/>
  <c r="AE1922" i="23"/>
  <c r="AB1922" i="23"/>
  <c r="AA1922" i="23"/>
  <c r="Z1922" i="23"/>
  <c r="A1922" i="23"/>
  <c r="AH1915" i="23"/>
  <c r="AE1915" i="23"/>
  <c r="AB1915" i="23"/>
  <c r="AA1915" i="23"/>
  <c r="Z1915" i="23"/>
  <c r="A1915" i="23"/>
  <c r="AH1916" i="23"/>
  <c r="AE1916" i="23"/>
  <c r="AB1916" i="23"/>
  <c r="AA1916" i="23"/>
  <c r="Z1916" i="23"/>
  <c r="A1916" i="23"/>
  <c r="AH1919" i="23"/>
  <c r="AE1919" i="23"/>
  <c r="AF1919" i="23" s="1"/>
  <c r="AB1919" i="23"/>
  <c r="AA1919" i="23"/>
  <c r="Z1919" i="23"/>
  <c r="A1919" i="23"/>
  <c r="AH1921" i="23"/>
  <c r="AE1921" i="23"/>
  <c r="AB1921" i="23"/>
  <c r="AA1921" i="23"/>
  <c r="Z1921" i="23"/>
  <c r="A1921" i="23"/>
  <c r="AH1918" i="23"/>
  <c r="AE1918" i="23"/>
  <c r="AB1918" i="23"/>
  <c r="AA1918" i="23"/>
  <c r="Z1918" i="23"/>
  <c r="A1918" i="23"/>
  <c r="AH1917" i="23"/>
  <c r="AE1917" i="23"/>
  <c r="AB1917" i="23"/>
  <c r="AA1917" i="23"/>
  <c r="Z1917" i="23"/>
  <c r="A1917" i="23"/>
  <c r="AH1912" i="23"/>
  <c r="AE1912" i="23"/>
  <c r="AF1912" i="23" s="1"/>
  <c r="AB1912" i="23"/>
  <c r="AA1912" i="23"/>
  <c r="Z1912" i="23"/>
  <c r="A1912" i="23"/>
  <c r="AH1920" i="23"/>
  <c r="AE1920" i="23"/>
  <c r="AB1920" i="23"/>
  <c r="AA1920" i="23"/>
  <c r="Z1920" i="23"/>
  <c r="A1920" i="23"/>
  <c r="AH1911" i="23"/>
  <c r="AE1911" i="23"/>
  <c r="AB1911" i="23"/>
  <c r="AA1911" i="23"/>
  <c r="Z1911" i="23"/>
  <c r="A1911" i="23"/>
  <c r="AH1902" i="23"/>
  <c r="AE1902" i="23"/>
  <c r="AB1902" i="23"/>
  <c r="AA1902" i="23"/>
  <c r="Z1902" i="23"/>
  <c r="A1902" i="23"/>
  <c r="AH1901" i="23"/>
  <c r="AE1901" i="23"/>
  <c r="AF1901" i="23" s="1"/>
  <c r="AB1901" i="23"/>
  <c r="AA1901" i="23"/>
  <c r="Z1901" i="23"/>
  <c r="A1901" i="23"/>
  <c r="AH1910" i="23"/>
  <c r="AE1910" i="23"/>
  <c r="AB1910" i="23"/>
  <c r="AA1910" i="23"/>
  <c r="Z1910" i="23"/>
  <c r="A1910" i="23"/>
  <c r="AH1903" i="23"/>
  <c r="AE1903" i="23"/>
  <c r="AB1903" i="23"/>
  <c r="AA1903" i="23"/>
  <c r="Z1903" i="23"/>
  <c r="A1903" i="23"/>
  <c r="AH1904" i="23"/>
  <c r="AE1904" i="23"/>
  <c r="AB1904" i="23"/>
  <c r="AA1904" i="23"/>
  <c r="Z1904" i="23"/>
  <c r="A1904" i="23"/>
  <c r="AH1907" i="23"/>
  <c r="AE1907" i="23"/>
  <c r="AF1907" i="23" s="1"/>
  <c r="AB1907" i="23"/>
  <c r="AA1907" i="23"/>
  <c r="Z1907" i="23"/>
  <c r="A1907" i="23"/>
  <c r="AH1909" i="23"/>
  <c r="AE1909" i="23"/>
  <c r="AB1909" i="23"/>
  <c r="AA1909" i="23"/>
  <c r="Z1909" i="23"/>
  <c r="A1909" i="23"/>
  <c r="AH1906" i="23"/>
  <c r="AE1906" i="23"/>
  <c r="AB1906" i="23"/>
  <c r="AA1906" i="23"/>
  <c r="Z1906" i="23"/>
  <c r="A1906" i="23"/>
  <c r="AH1905" i="23"/>
  <c r="AE1905" i="23"/>
  <c r="AB1905" i="23"/>
  <c r="AA1905" i="23"/>
  <c r="Z1905" i="23"/>
  <c r="A1905" i="23"/>
  <c r="AH1900" i="23"/>
  <c r="AE1900" i="23"/>
  <c r="AF1900" i="23" s="1"/>
  <c r="AB1900" i="23"/>
  <c r="AA1900" i="23"/>
  <c r="Z1900" i="23"/>
  <c r="A1900" i="23"/>
  <c r="AH1908" i="23"/>
  <c r="AE1908" i="23"/>
  <c r="AB1908" i="23"/>
  <c r="AA1908" i="23"/>
  <c r="Z1908" i="23"/>
  <c r="A1908" i="23"/>
  <c r="AH1899" i="23"/>
  <c r="AE1899" i="23"/>
  <c r="AB1899" i="23"/>
  <c r="AA1899" i="23"/>
  <c r="Z1899" i="23"/>
  <c r="A1899" i="23"/>
  <c r="AH1890" i="23"/>
  <c r="AE1890" i="23"/>
  <c r="AB1890" i="23"/>
  <c r="AA1890" i="23"/>
  <c r="Z1890" i="23"/>
  <c r="A1890" i="23"/>
  <c r="AH1889" i="23"/>
  <c r="AE1889" i="23"/>
  <c r="AF1889" i="23" s="1"/>
  <c r="AB1889" i="23"/>
  <c r="AA1889" i="23"/>
  <c r="Z1889" i="23"/>
  <c r="A1889" i="23"/>
  <c r="AH1898" i="23"/>
  <c r="AE1898" i="23"/>
  <c r="AB1898" i="23"/>
  <c r="AA1898" i="23"/>
  <c r="Z1898" i="23"/>
  <c r="A1898" i="23"/>
  <c r="AH1891" i="23"/>
  <c r="AE1891" i="23"/>
  <c r="AB1891" i="23"/>
  <c r="AA1891" i="23"/>
  <c r="Z1891" i="23"/>
  <c r="A1891" i="23"/>
  <c r="AH1892" i="23"/>
  <c r="AE1892" i="23"/>
  <c r="AB1892" i="23"/>
  <c r="AA1892" i="23"/>
  <c r="Z1892" i="23"/>
  <c r="A1892" i="23"/>
  <c r="AH1895" i="23"/>
  <c r="AE1895" i="23"/>
  <c r="AF1895" i="23" s="1"/>
  <c r="AB1895" i="23"/>
  <c r="AA1895" i="23"/>
  <c r="Z1895" i="23"/>
  <c r="A1895" i="23"/>
  <c r="AH1897" i="23"/>
  <c r="AE1897" i="23"/>
  <c r="AB1897" i="23"/>
  <c r="AA1897" i="23"/>
  <c r="Z1897" i="23"/>
  <c r="A1897" i="23"/>
  <c r="AH1894" i="23"/>
  <c r="AE1894" i="23"/>
  <c r="AB1894" i="23"/>
  <c r="AA1894" i="23"/>
  <c r="Z1894" i="23"/>
  <c r="A1894" i="23"/>
  <c r="AH1893" i="23"/>
  <c r="AE1893" i="23"/>
  <c r="AB1893" i="23"/>
  <c r="AA1893" i="23"/>
  <c r="Z1893" i="23"/>
  <c r="A1893" i="23"/>
  <c r="AH1888" i="23"/>
  <c r="AE1888" i="23"/>
  <c r="AF1888" i="23" s="1"/>
  <c r="AB1888" i="23"/>
  <c r="AA1888" i="23"/>
  <c r="Z1888" i="23"/>
  <c r="A1888" i="23"/>
  <c r="AH1896" i="23"/>
  <c r="AE1896" i="23"/>
  <c r="AB1896" i="23"/>
  <c r="AA1896" i="23"/>
  <c r="Z1896" i="23"/>
  <c r="A1896" i="23"/>
  <c r="AH1887" i="23"/>
  <c r="AE1887" i="23"/>
  <c r="AB1887" i="23"/>
  <c r="AA1887" i="23"/>
  <c r="Z1887" i="23"/>
  <c r="A1887" i="23"/>
  <c r="AH1878" i="23"/>
  <c r="AE1878" i="23"/>
  <c r="AB1878" i="23"/>
  <c r="AA1878" i="23"/>
  <c r="Z1878" i="23"/>
  <c r="A1878" i="23"/>
  <c r="AH1877" i="23"/>
  <c r="AE1877" i="23"/>
  <c r="AF1877" i="23" s="1"/>
  <c r="AB1877" i="23"/>
  <c r="AA1877" i="23"/>
  <c r="Z1877" i="23"/>
  <c r="A1877" i="23"/>
  <c r="AH1886" i="23"/>
  <c r="AE1886" i="23"/>
  <c r="AB1886" i="23"/>
  <c r="AA1886" i="23"/>
  <c r="Z1886" i="23"/>
  <c r="A1886" i="23"/>
  <c r="AH1879" i="23"/>
  <c r="AE1879" i="23"/>
  <c r="AB1879" i="23"/>
  <c r="AA1879" i="23"/>
  <c r="Z1879" i="23"/>
  <c r="A1879" i="23"/>
  <c r="AH1880" i="23"/>
  <c r="AE1880" i="23"/>
  <c r="AB1880" i="23"/>
  <c r="AA1880" i="23"/>
  <c r="Z1880" i="23"/>
  <c r="A1880" i="23"/>
  <c r="AH1883" i="23"/>
  <c r="AE1883" i="23"/>
  <c r="AF1883" i="23" s="1"/>
  <c r="AB1883" i="23"/>
  <c r="AA1883" i="23"/>
  <c r="Z1883" i="23"/>
  <c r="A1883" i="23"/>
  <c r="AH1885" i="23"/>
  <c r="AE1885" i="23"/>
  <c r="AB1885" i="23"/>
  <c r="AA1885" i="23"/>
  <c r="Z1885" i="23"/>
  <c r="A1885" i="23"/>
  <c r="AH1882" i="23"/>
  <c r="AE1882" i="23"/>
  <c r="AB1882" i="23"/>
  <c r="AA1882" i="23"/>
  <c r="Z1882" i="23"/>
  <c r="A1882" i="23"/>
  <c r="AH1881" i="23"/>
  <c r="AE1881" i="23"/>
  <c r="AB1881" i="23"/>
  <c r="AA1881" i="23"/>
  <c r="Z1881" i="23"/>
  <c r="A1881" i="23"/>
  <c r="AH1876" i="23"/>
  <c r="AE1876" i="23"/>
  <c r="AF1876" i="23" s="1"/>
  <c r="AB1876" i="23"/>
  <c r="AA1876" i="23"/>
  <c r="Z1876" i="23"/>
  <c r="A1876" i="23"/>
  <c r="AH1884" i="23"/>
  <c r="AE1884" i="23"/>
  <c r="AB1884" i="23"/>
  <c r="AA1884" i="23"/>
  <c r="Z1884" i="23"/>
  <c r="A1884" i="23"/>
  <c r="AH1875" i="23"/>
  <c r="AE1875" i="23"/>
  <c r="AB1875" i="23"/>
  <c r="AA1875" i="23"/>
  <c r="Z1875" i="23"/>
  <c r="A1875" i="23"/>
  <c r="AH1866" i="23"/>
  <c r="AE1866" i="23"/>
  <c r="AB1866" i="23"/>
  <c r="AA1866" i="23"/>
  <c r="Z1866" i="23"/>
  <c r="A1866" i="23"/>
  <c r="AH1865" i="23"/>
  <c r="AE1865" i="23"/>
  <c r="AF1865" i="23" s="1"/>
  <c r="AB1865" i="23"/>
  <c r="AA1865" i="23"/>
  <c r="Z1865" i="23"/>
  <c r="A1865" i="23"/>
  <c r="AH1874" i="23"/>
  <c r="AE1874" i="23"/>
  <c r="AB1874" i="23"/>
  <c r="AA1874" i="23"/>
  <c r="Z1874" i="23"/>
  <c r="A1874" i="23"/>
  <c r="AH1867" i="23"/>
  <c r="AE1867" i="23"/>
  <c r="AB1867" i="23"/>
  <c r="AA1867" i="23"/>
  <c r="Z1867" i="23"/>
  <c r="A1867" i="23"/>
  <c r="AH1868" i="23"/>
  <c r="AE1868" i="23"/>
  <c r="AB1868" i="23"/>
  <c r="AA1868" i="23"/>
  <c r="Z1868" i="23"/>
  <c r="A1868" i="23"/>
  <c r="AH1871" i="23"/>
  <c r="AE1871" i="23"/>
  <c r="AF1871" i="23" s="1"/>
  <c r="AB1871" i="23"/>
  <c r="AA1871" i="23"/>
  <c r="Z1871" i="23"/>
  <c r="A1871" i="23"/>
  <c r="AH1873" i="23"/>
  <c r="AE1873" i="23"/>
  <c r="AB1873" i="23"/>
  <c r="AA1873" i="23"/>
  <c r="Z1873" i="23"/>
  <c r="A1873" i="23"/>
  <c r="AH1870" i="23"/>
  <c r="AE1870" i="23"/>
  <c r="AB1870" i="23"/>
  <c r="AA1870" i="23"/>
  <c r="Z1870" i="23"/>
  <c r="A1870" i="23"/>
  <c r="AH1869" i="23"/>
  <c r="AE1869" i="23"/>
  <c r="AB1869" i="23"/>
  <c r="AA1869" i="23"/>
  <c r="Z1869" i="23"/>
  <c r="A1869" i="23"/>
  <c r="AH1864" i="23"/>
  <c r="AE1864" i="23"/>
  <c r="AF1864" i="23" s="1"/>
  <c r="AB1864" i="23"/>
  <c r="AA1864" i="23"/>
  <c r="Z1864" i="23"/>
  <c r="A1864" i="23"/>
  <c r="AH1872" i="23"/>
  <c r="AE1872" i="23"/>
  <c r="AB1872" i="23"/>
  <c r="AA1872" i="23"/>
  <c r="Z1872" i="23"/>
  <c r="A1872" i="23"/>
  <c r="AH1863" i="23"/>
  <c r="AE1863" i="23"/>
  <c r="AB1863" i="23"/>
  <c r="AA1863" i="23"/>
  <c r="Z1863" i="23"/>
  <c r="A1863" i="23"/>
  <c r="AH1854" i="23"/>
  <c r="AE1854" i="23"/>
  <c r="AB1854" i="23"/>
  <c r="AA1854" i="23"/>
  <c r="Z1854" i="23"/>
  <c r="A1854" i="23"/>
  <c r="AH1853" i="23"/>
  <c r="AE1853" i="23"/>
  <c r="AF1853" i="23" s="1"/>
  <c r="AB1853" i="23"/>
  <c r="AA1853" i="23"/>
  <c r="Z1853" i="23"/>
  <c r="A1853" i="23"/>
  <c r="AH1862" i="23"/>
  <c r="AE1862" i="23"/>
  <c r="AB1862" i="23"/>
  <c r="AA1862" i="23"/>
  <c r="Z1862" i="23"/>
  <c r="A1862" i="23"/>
  <c r="AH1855" i="23"/>
  <c r="AE1855" i="23"/>
  <c r="AB1855" i="23"/>
  <c r="AA1855" i="23"/>
  <c r="Z1855" i="23"/>
  <c r="A1855" i="23"/>
  <c r="AH1856" i="23"/>
  <c r="AE1856" i="23"/>
  <c r="AB1856" i="23"/>
  <c r="AA1856" i="23"/>
  <c r="Z1856" i="23"/>
  <c r="A1856" i="23"/>
  <c r="AH1859" i="23"/>
  <c r="AE1859" i="23"/>
  <c r="AF1859" i="23" s="1"/>
  <c r="AB1859" i="23"/>
  <c r="AA1859" i="23"/>
  <c r="Z1859" i="23"/>
  <c r="A1859" i="23"/>
  <c r="AH1861" i="23"/>
  <c r="AE1861" i="23"/>
  <c r="AB1861" i="23"/>
  <c r="AA1861" i="23"/>
  <c r="Z1861" i="23"/>
  <c r="A1861" i="23"/>
  <c r="AH1858" i="23"/>
  <c r="AE1858" i="23"/>
  <c r="AB1858" i="23"/>
  <c r="AA1858" i="23"/>
  <c r="Z1858" i="23"/>
  <c r="A1858" i="23"/>
  <c r="AH1857" i="23"/>
  <c r="AE1857" i="23"/>
  <c r="AB1857" i="23"/>
  <c r="AA1857" i="23"/>
  <c r="Z1857" i="23"/>
  <c r="A1857" i="23"/>
  <c r="AH1852" i="23"/>
  <c r="AE1852" i="23"/>
  <c r="AF1852" i="23" s="1"/>
  <c r="AB1852" i="23"/>
  <c r="AA1852" i="23"/>
  <c r="Z1852" i="23"/>
  <c r="A1852" i="23"/>
  <c r="AH1860" i="23"/>
  <c r="AE1860" i="23"/>
  <c r="AB1860" i="23"/>
  <c r="AA1860" i="23"/>
  <c r="Z1860" i="23"/>
  <c r="A1860" i="23"/>
  <c r="AH1851" i="23"/>
  <c r="AE1851" i="23"/>
  <c r="AB1851" i="23"/>
  <c r="AD1851" i="23" s="1"/>
  <c r="AA1851" i="23"/>
  <c r="Z1851" i="23"/>
  <c r="A1851" i="23"/>
  <c r="AH1842" i="23"/>
  <c r="AE1842" i="23"/>
  <c r="AB1842" i="23"/>
  <c r="AA1842" i="23"/>
  <c r="Z1842" i="23"/>
  <c r="A1842" i="23"/>
  <c r="AH1841" i="23"/>
  <c r="AE1841" i="23"/>
  <c r="AF1841" i="23" s="1"/>
  <c r="AB1841" i="23"/>
  <c r="AA1841" i="23"/>
  <c r="Z1841" i="23"/>
  <c r="A1841" i="23"/>
  <c r="AH1850" i="23"/>
  <c r="AE1850" i="23"/>
  <c r="AB1850" i="23"/>
  <c r="AA1850" i="23"/>
  <c r="Z1850" i="23"/>
  <c r="A1850" i="23"/>
  <c r="AH1843" i="23"/>
  <c r="AE1843" i="23"/>
  <c r="AB1843" i="23"/>
  <c r="AA1843" i="23"/>
  <c r="Z1843" i="23"/>
  <c r="A1843" i="23"/>
  <c r="AH1844" i="23"/>
  <c r="AE1844" i="23"/>
  <c r="AB1844" i="23"/>
  <c r="AA1844" i="23"/>
  <c r="Z1844" i="23"/>
  <c r="A1844" i="23"/>
  <c r="AH1847" i="23"/>
  <c r="AE1847" i="23"/>
  <c r="AF1847" i="23" s="1"/>
  <c r="AB1847" i="23"/>
  <c r="AA1847" i="23"/>
  <c r="Z1847" i="23"/>
  <c r="A1847" i="23"/>
  <c r="AH1849" i="23"/>
  <c r="AE1849" i="23"/>
  <c r="AB1849" i="23"/>
  <c r="AA1849" i="23"/>
  <c r="Z1849" i="23"/>
  <c r="A1849" i="23"/>
  <c r="AH1846" i="23"/>
  <c r="AE1846" i="23"/>
  <c r="AB1846" i="23"/>
  <c r="AA1846" i="23"/>
  <c r="Z1846" i="23"/>
  <c r="A1846" i="23"/>
  <c r="AH1845" i="23"/>
  <c r="AE1845" i="23"/>
  <c r="AB1845" i="23"/>
  <c r="AA1845" i="23"/>
  <c r="Z1845" i="23"/>
  <c r="A1845" i="23"/>
  <c r="AH1840" i="23"/>
  <c r="AE1840" i="23"/>
  <c r="AF1840" i="23" s="1"/>
  <c r="AB1840" i="23"/>
  <c r="AA1840" i="23"/>
  <c r="Z1840" i="23"/>
  <c r="A1840" i="23"/>
  <c r="AH1848" i="23"/>
  <c r="AE1848" i="23"/>
  <c r="AB1848" i="23"/>
  <c r="AA1848" i="23"/>
  <c r="Z1848" i="23"/>
  <c r="A1848" i="23"/>
  <c r="AH1839" i="23"/>
  <c r="AE1839" i="23"/>
  <c r="AB1839" i="23"/>
  <c r="AA1839" i="23"/>
  <c r="Z1839" i="23"/>
  <c r="A1839" i="23"/>
  <c r="AH1830" i="23"/>
  <c r="AE1830" i="23"/>
  <c r="AB1830" i="23"/>
  <c r="AA1830" i="23"/>
  <c r="Z1830" i="23"/>
  <c r="A1830" i="23"/>
  <c r="AH1829" i="23"/>
  <c r="AE1829" i="23"/>
  <c r="AF1829" i="23" s="1"/>
  <c r="AB1829" i="23"/>
  <c r="AA1829" i="23"/>
  <c r="Z1829" i="23"/>
  <c r="A1829" i="23"/>
  <c r="AH1838" i="23"/>
  <c r="AE1838" i="23"/>
  <c r="AB1838" i="23"/>
  <c r="AA1838" i="23"/>
  <c r="Z1838" i="23"/>
  <c r="A1838" i="23"/>
  <c r="AH1831" i="23"/>
  <c r="AE1831" i="23"/>
  <c r="AB1831" i="23"/>
  <c r="AA1831" i="23"/>
  <c r="Z1831" i="23"/>
  <c r="A1831" i="23"/>
  <c r="AH1832" i="23"/>
  <c r="AE1832" i="23"/>
  <c r="AB1832" i="23"/>
  <c r="AA1832" i="23"/>
  <c r="Z1832" i="23"/>
  <c r="A1832" i="23"/>
  <c r="AH1835" i="23"/>
  <c r="AE1835" i="23"/>
  <c r="AF1835" i="23" s="1"/>
  <c r="AB1835" i="23"/>
  <c r="AA1835" i="23"/>
  <c r="Z1835" i="23"/>
  <c r="A1835" i="23"/>
  <c r="AH1837" i="23"/>
  <c r="AE1837" i="23"/>
  <c r="AB1837" i="23"/>
  <c r="AA1837" i="23"/>
  <c r="Z1837" i="23"/>
  <c r="A1837" i="23"/>
  <c r="AH1834" i="23"/>
  <c r="AE1834" i="23"/>
  <c r="AB1834" i="23"/>
  <c r="AA1834" i="23"/>
  <c r="Z1834" i="23"/>
  <c r="A1834" i="23"/>
  <c r="AH1833" i="23"/>
  <c r="AE1833" i="23"/>
  <c r="AB1833" i="23"/>
  <c r="AA1833" i="23"/>
  <c r="Z1833" i="23"/>
  <c r="A1833" i="23"/>
  <c r="AH1828" i="23"/>
  <c r="AE1828" i="23"/>
  <c r="AF1828" i="23" s="1"/>
  <c r="AB1828" i="23"/>
  <c r="AA1828" i="23"/>
  <c r="Z1828" i="23"/>
  <c r="A1828" i="23"/>
  <c r="AH1836" i="23"/>
  <c r="AE1836" i="23"/>
  <c r="AB1836" i="23"/>
  <c r="AA1836" i="23"/>
  <c r="Z1836" i="23"/>
  <c r="A1836" i="23"/>
  <c r="AH1827" i="23"/>
  <c r="AE1827" i="23"/>
  <c r="AB1827" i="23"/>
  <c r="AD1827" i="23" s="1"/>
  <c r="AA1827" i="23"/>
  <c r="Z1827" i="23"/>
  <c r="A1827" i="23"/>
  <c r="AH1818" i="23"/>
  <c r="AE1818" i="23"/>
  <c r="AB1818" i="23"/>
  <c r="AA1818" i="23"/>
  <c r="Z1818" i="23"/>
  <c r="A1818" i="23"/>
  <c r="AH1817" i="23"/>
  <c r="AE1817" i="23"/>
  <c r="AF1817" i="23" s="1"/>
  <c r="AB1817" i="23"/>
  <c r="AA1817" i="23"/>
  <c r="Z1817" i="23"/>
  <c r="A1817" i="23"/>
  <c r="AH1826" i="23"/>
  <c r="AE1826" i="23"/>
  <c r="AB1826" i="23"/>
  <c r="AA1826" i="23"/>
  <c r="Z1826" i="23"/>
  <c r="A1826" i="23"/>
  <c r="AH1819" i="23"/>
  <c r="AE1819" i="23"/>
  <c r="AB1819" i="23"/>
  <c r="AA1819" i="23"/>
  <c r="Z1819" i="23"/>
  <c r="A1819" i="23"/>
  <c r="AH1820" i="23"/>
  <c r="AE1820" i="23"/>
  <c r="AB1820" i="23"/>
  <c r="AA1820" i="23"/>
  <c r="Z1820" i="23"/>
  <c r="A1820" i="23"/>
  <c r="AH1823" i="23"/>
  <c r="AE1823" i="23"/>
  <c r="AF1823" i="23" s="1"/>
  <c r="AB1823" i="23"/>
  <c r="AA1823" i="23"/>
  <c r="Z1823" i="23"/>
  <c r="A1823" i="23"/>
  <c r="AH1825" i="23"/>
  <c r="AE1825" i="23"/>
  <c r="AB1825" i="23"/>
  <c r="AA1825" i="23"/>
  <c r="Z1825" i="23"/>
  <c r="A1825" i="23"/>
  <c r="AH1822" i="23"/>
  <c r="AE1822" i="23"/>
  <c r="AB1822" i="23"/>
  <c r="AA1822" i="23"/>
  <c r="Z1822" i="23"/>
  <c r="A1822" i="23"/>
  <c r="AH1821" i="23"/>
  <c r="AE1821" i="23"/>
  <c r="AB1821" i="23"/>
  <c r="AA1821" i="23"/>
  <c r="Z1821" i="23"/>
  <c r="A1821" i="23"/>
  <c r="AH1816" i="23"/>
  <c r="AE1816" i="23"/>
  <c r="AF1816" i="23" s="1"/>
  <c r="AB1816" i="23"/>
  <c r="AA1816" i="23"/>
  <c r="Z1816" i="23"/>
  <c r="A1816" i="23"/>
  <c r="AH1824" i="23"/>
  <c r="AE1824" i="23"/>
  <c r="AB1824" i="23"/>
  <c r="AA1824" i="23"/>
  <c r="Z1824" i="23"/>
  <c r="A1824" i="23"/>
  <c r="AH1815" i="23"/>
  <c r="AE1815" i="23"/>
  <c r="AB1815" i="23"/>
  <c r="AA1815" i="23"/>
  <c r="Z1815" i="23"/>
  <c r="A1815" i="23"/>
  <c r="AH1806" i="23"/>
  <c r="AE1806" i="23"/>
  <c r="AB1806" i="23"/>
  <c r="AA1806" i="23"/>
  <c r="Z1806" i="23"/>
  <c r="A1806" i="23"/>
  <c r="AH1805" i="23"/>
  <c r="AE1805" i="23"/>
  <c r="AF1805" i="23" s="1"/>
  <c r="AB1805" i="23"/>
  <c r="AA1805" i="23"/>
  <c r="Z1805" i="23"/>
  <c r="A1805" i="23"/>
  <c r="AH1814" i="23"/>
  <c r="AE1814" i="23"/>
  <c r="AB1814" i="23"/>
  <c r="AA1814" i="23"/>
  <c r="Z1814" i="23"/>
  <c r="A1814" i="23"/>
  <c r="AH1807" i="23"/>
  <c r="AE1807" i="23"/>
  <c r="AB1807" i="23"/>
  <c r="AA1807" i="23"/>
  <c r="Z1807" i="23"/>
  <c r="A1807" i="23"/>
  <c r="AH1808" i="23"/>
  <c r="AE1808" i="23"/>
  <c r="AB1808" i="23"/>
  <c r="AA1808" i="23"/>
  <c r="Z1808" i="23"/>
  <c r="A1808" i="23"/>
  <c r="AH1811" i="23"/>
  <c r="AE1811" i="23"/>
  <c r="AF1811" i="23" s="1"/>
  <c r="AB1811" i="23"/>
  <c r="AA1811" i="23"/>
  <c r="Z1811" i="23"/>
  <c r="A1811" i="23"/>
  <c r="AH1813" i="23"/>
  <c r="AE1813" i="23"/>
  <c r="AB1813" i="23"/>
  <c r="AA1813" i="23"/>
  <c r="Z1813" i="23"/>
  <c r="A1813" i="23"/>
  <c r="AH1810" i="23"/>
  <c r="AE1810" i="23"/>
  <c r="AB1810" i="23"/>
  <c r="AA1810" i="23"/>
  <c r="Z1810" i="23"/>
  <c r="A1810" i="23"/>
  <c r="AH1809" i="23"/>
  <c r="AE1809" i="23"/>
  <c r="AB1809" i="23"/>
  <c r="AA1809" i="23"/>
  <c r="Z1809" i="23"/>
  <c r="A1809" i="23"/>
  <c r="AH1804" i="23"/>
  <c r="AE1804" i="23"/>
  <c r="AF1804" i="23" s="1"/>
  <c r="AB1804" i="23"/>
  <c r="AA1804" i="23"/>
  <c r="Z1804" i="23"/>
  <c r="A1804" i="23"/>
  <c r="AH1812" i="23"/>
  <c r="AE1812" i="23"/>
  <c r="AB1812" i="23"/>
  <c r="AA1812" i="23"/>
  <c r="Z1812" i="23"/>
  <c r="A1812" i="23"/>
  <c r="AH1803" i="23"/>
  <c r="AE1803" i="23"/>
  <c r="AB1803" i="23"/>
  <c r="AA1803" i="23"/>
  <c r="Z1803" i="23"/>
  <c r="A1803" i="23"/>
  <c r="AH1794" i="23"/>
  <c r="AE1794" i="23"/>
  <c r="AB1794" i="23"/>
  <c r="AA1794" i="23"/>
  <c r="Z1794" i="23"/>
  <c r="A1794" i="23"/>
  <c r="AH1793" i="23"/>
  <c r="AE1793" i="23"/>
  <c r="AF1793" i="23" s="1"/>
  <c r="AB1793" i="23"/>
  <c r="AA1793" i="23"/>
  <c r="Z1793" i="23"/>
  <c r="A1793" i="23"/>
  <c r="AH1802" i="23"/>
  <c r="AE1802" i="23"/>
  <c r="AB1802" i="23"/>
  <c r="AA1802" i="23"/>
  <c r="Z1802" i="23"/>
  <c r="A1802" i="23"/>
  <c r="AH1795" i="23"/>
  <c r="AE1795" i="23"/>
  <c r="AB1795" i="23"/>
  <c r="AA1795" i="23"/>
  <c r="Z1795" i="23"/>
  <c r="A1795" i="23"/>
  <c r="AH1796" i="23"/>
  <c r="AE1796" i="23"/>
  <c r="AB1796" i="23"/>
  <c r="AA1796" i="23"/>
  <c r="Z1796" i="23"/>
  <c r="A1796" i="23"/>
  <c r="AH1799" i="23"/>
  <c r="AE1799" i="23"/>
  <c r="AF1799" i="23" s="1"/>
  <c r="AB1799" i="23"/>
  <c r="AA1799" i="23"/>
  <c r="Z1799" i="23"/>
  <c r="A1799" i="23"/>
  <c r="AH1801" i="23"/>
  <c r="AE1801" i="23"/>
  <c r="AB1801" i="23"/>
  <c r="AA1801" i="23"/>
  <c r="Z1801" i="23"/>
  <c r="A1801" i="23"/>
  <c r="AH1798" i="23"/>
  <c r="AE1798" i="23"/>
  <c r="AB1798" i="23"/>
  <c r="AA1798" i="23"/>
  <c r="Z1798" i="23"/>
  <c r="A1798" i="23"/>
  <c r="AH1797" i="23"/>
  <c r="AE1797" i="23"/>
  <c r="AB1797" i="23"/>
  <c r="AA1797" i="23"/>
  <c r="Z1797" i="23"/>
  <c r="A1797" i="23"/>
  <c r="AH1792" i="23"/>
  <c r="AE1792" i="23"/>
  <c r="AF1792" i="23" s="1"/>
  <c r="AB1792" i="23"/>
  <c r="AA1792" i="23"/>
  <c r="Z1792" i="23"/>
  <c r="A1792" i="23"/>
  <c r="AH1800" i="23"/>
  <c r="AE1800" i="23"/>
  <c r="AB1800" i="23"/>
  <c r="AA1800" i="23"/>
  <c r="Z1800" i="23"/>
  <c r="A1800" i="23"/>
  <c r="AH1791" i="23"/>
  <c r="AE1791" i="23"/>
  <c r="AB1791" i="23"/>
  <c r="AD1791" i="23" s="1"/>
  <c r="AA1791" i="23"/>
  <c r="Z1791" i="23"/>
  <c r="A1791" i="23"/>
  <c r="AH1782" i="23"/>
  <c r="AE1782" i="23"/>
  <c r="AB1782" i="23"/>
  <c r="AA1782" i="23"/>
  <c r="Z1782" i="23"/>
  <c r="A1782" i="23"/>
  <c r="AH1781" i="23"/>
  <c r="AE1781" i="23"/>
  <c r="AF1781" i="23" s="1"/>
  <c r="AB1781" i="23"/>
  <c r="AA1781" i="23"/>
  <c r="Z1781" i="23"/>
  <c r="A1781" i="23"/>
  <c r="AH1790" i="23"/>
  <c r="AE1790" i="23"/>
  <c r="AB1790" i="23"/>
  <c r="AA1790" i="23"/>
  <c r="Z1790" i="23"/>
  <c r="A1790" i="23"/>
  <c r="AH1783" i="23"/>
  <c r="AE1783" i="23"/>
  <c r="AB1783" i="23"/>
  <c r="AA1783" i="23"/>
  <c r="Z1783" i="23"/>
  <c r="A1783" i="23"/>
  <c r="AH1784" i="23"/>
  <c r="AE1784" i="23"/>
  <c r="AB1784" i="23"/>
  <c r="AA1784" i="23"/>
  <c r="Z1784" i="23"/>
  <c r="A1784" i="23"/>
  <c r="AH1787" i="23"/>
  <c r="AE1787" i="23"/>
  <c r="AF1787" i="23" s="1"/>
  <c r="AB1787" i="23"/>
  <c r="AA1787" i="23"/>
  <c r="Z1787" i="23"/>
  <c r="A1787" i="23"/>
  <c r="AH1789" i="23"/>
  <c r="AE1789" i="23"/>
  <c r="AB1789" i="23"/>
  <c r="AA1789" i="23"/>
  <c r="Z1789" i="23"/>
  <c r="A1789" i="23"/>
  <c r="AH1786" i="23"/>
  <c r="AE1786" i="23"/>
  <c r="AB1786" i="23"/>
  <c r="AA1786" i="23"/>
  <c r="Z1786" i="23"/>
  <c r="A1786" i="23"/>
  <c r="AH1785" i="23"/>
  <c r="AE1785" i="23"/>
  <c r="AB1785" i="23"/>
  <c r="AA1785" i="23"/>
  <c r="Z1785" i="23"/>
  <c r="A1785" i="23"/>
  <c r="AH1780" i="23"/>
  <c r="AE1780" i="23"/>
  <c r="AF1780" i="23" s="1"/>
  <c r="AB1780" i="23"/>
  <c r="AA1780" i="23"/>
  <c r="Z1780" i="23"/>
  <c r="A1780" i="23"/>
  <c r="AH1788" i="23"/>
  <c r="AE1788" i="23"/>
  <c r="AB1788" i="23"/>
  <c r="AA1788" i="23"/>
  <c r="Z1788" i="23"/>
  <c r="A1788" i="23"/>
  <c r="AH1779" i="23"/>
  <c r="AE1779" i="23"/>
  <c r="AB1779" i="23"/>
  <c r="AA1779" i="23"/>
  <c r="Z1779" i="23"/>
  <c r="A1779" i="23"/>
  <c r="AH1770" i="23"/>
  <c r="AE1770" i="23"/>
  <c r="AB1770" i="23"/>
  <c r="AA1770" i="23"/>
  <c r="Z1770" i="23"/>
  <c r="A1770" i="23"/>
  <c r="AH1769" i="23"/>
  <c r="AE1769" i="23"/>
  <c r="AF1769" i="23" s="1"/>
  <c r="AB1769" i="23"/>
  <c r="AA1769" i="23"/>
  <c r="Z1769" i="23"/>
  <c r="A1769" i="23"/>
  <c r="AH1778" i="23"/>
  <c r="AE1778" i="23"/>
  <c r="AB1778" i="23"/>
  <c r="AA1778" i="23"/>
  <c r="Z1778" i="23"/>
  <c r="A1778" i="23"/>
  <c r="AH1771" i="23"/>
  <c r="AE1771" i="23"/>
  <c r="AB1771" i="23"/>
  <c r="AA1771" i="23"/>
  <c r="Z1771" i="23"/>
  <c r="A1771" i="23"/>
  <c r="AH1772" i="23"/>
  <c r="AE1772" i="23"/>
  <c r="AB1772" i="23"/>
  <c r="AA1772" i="23"/>
  <c r="Z1772" i="23"/>
  <c r="A1772" i="23"/>
  <c r="AH1775" i="23"/>
  <c r="AE1775" i="23"/>
  <c r="AF1775" i="23" s="1"/>
  <c r="AB1775" i="23"/>
  <c r="AA1775" i="23"/>
  <c r="Z1775" i="23"/>
  <c r="A1775" i="23"/>
  <c r="AH1777" i="23"/>
  <c r="AE1777" i="23"/>
  <c r="AB1777" i="23"/>
  <c r="AA1777" i="23"/>
  <c r="Z1777" i="23"/>
  <c r="A1777" i="23"/>
  <c r="AH1774" i="23"/>
  <c r="AE1774" i="23"/>
  <c r="AB1774" i="23"/>
  <c r="AA1774" i="23"/>
  <c r="Z1774" i="23"/>
  <c r="A1774" i="23"/>
  <c r="AH1773" i="23"/>
  <c r="AE1773" i="23"/>
  <c r="AB1773" i="23"/>
  <c r="AA1773" i="23"/>
  <c r="Z1773" i="23"/>
  <c r="A1773" i="23"/>
  <c r="AH1768" i="23"/>
  <c r="AE1768" i="23"/>
  <c r="AF1768" i="23" s="1"/>
  <c r="AB1768" i="23"/>
  <c r="AA1768" i="23"/>
  <c r="Z1768" i="23"/>
  <c r="A1768" i="23"/>
  <c r="AH1776" i="23"/>
  <c r="AE1776" i="23"/>
  <c r="AB1776" i="23"/>
  <c r="AA1776" i="23"/>
  <c r="Z1776" i="23"/>
  <c r="A1776" i="23"/>
  <c r="AH1767" i="23"/>
  <c r="AE1767" i="23"/>
  <c r="AB1767" i="23"/>
  <c r="AA1767" i="23"/>
  <c r="Z1767" i="23"/>
  <c r="A1767" i="23"/>
  <c r="AH1758" i="23"/>
  <c r="AE1758" i="23"/>
  <c r="AB1758" i="23"/>
  <c r="AA1758" i="23"/>
  <c r="Z1758" i="23"/>
  <c r="A1758" i="23"/>
  <c r="AH1757" i="23"/>
  <c r="AE1757" i="23"/>
  <c r="AF1757" i="23" s="1"/>
  <c r="AB1757" i="23"/>
  <c r="AA1757" i="23"/>
  <c r="Z1757" i="23"/>
  <c r="A1757" i="23"/>
  <c r="AH1766" i="23"/>
  <c r="AE1766" i="23"/>
  <c r="AB1766" i="23"/>
  <c r="AA1766" i="23"/>
  <c r="Z1766" i="23"/>
  <c r="A1766" i="23"/>
  <c r="AH1759" i="23"/>
  <c r="AE1759" i="23"/>
  <c r="AB1759" i="23"/>
  <c r="AA1759" i="23"/>
  <c r="Z1759" i="23"/>
  <c r="A1759" i="23"/>
  <c r="AH1760" i="23"/>
  <c r="AE1760" i="23"/>
  <c r="AB1760" i="23"/>
  <c r="AA1760" i="23"/>
  <c r="Z1760" i="23"/>
  <c r="A1760" i="23"/>
  <c r="AH1763" i="23"/>
  <c r="AE1763" i="23"/>
  <c r="AF1763" i="23" s="1"/>
  <c r="AB1763" i="23"/>
  <c r="AA1763" i="23"/>
  <c r="Z1763" i="23"/>
  <c r="A1763" i="23"/>
  <c r="AH1765" i="23"/>
  <c r="AE1765" i="23"/>
  <c r="AB1765" i="23"/>
  <c r="AA1765" i="23"/>
  <c r="Z1765" i="23"/>
  <c r="A1765" i="23"/>
  <c r="AH1762" i="23"/>
  <c r="AE1762" i="23"/>
  <c r="AB1762" i="23"/>
  <c r="AA1762" i="23"/>
  <c r="Z1762" i="23"/>
  <c r="A1762" i="23"/>
  <c r="AH1761" i="23"/>
  <c r="AE1761" i="23"/>
  <c r="AB1761" i="23"/>
  <c r="AA1761" i="23"/>
  <c r="Z1761" i="23"/>
  <c r="A1761" i="23"/>
  <c r="AH1756" i="23"/>
  <c r="AE1756" i="23"/>
  <c r="AF1756" i="23" s="1"/>
  <c r="AB1756" i="23"/>
  <c r="AA1756" i="23"/>
  <c r="Z1756" i="23"/>
  <c r="A1756" i="23"/>
  <c r="AH1764" i="23"/>
  <c r="AE1764" i="23"/>
  <c r="AB1764" i="23"/>
  <c r="AA1764" i="23"/>
  <c r="Z1764" i="23"/>
  <c r="A1764" i="23"/>
  <c r="AH1755" i="23"/>
  <c r="AE1755" i="23"/>
  <c r="AB1755" i="23"/>
  <c r="AA1755" i="23"/>
  <c r="Z1755" i="23"/>
  <c r="A1755" i="23"/>
  <c r="AH1746" i="23"/>
  <c r="AE1746" i="23"/>
  <c r="AB1746" i="23"/>
  <c r="AA1746" i="23"/>
  <c r="Z1746" i="23"/>
  <c r="A1746" i="23"/>
  <c r="AH1745" i="23"/>
  <c r="AE1745" i="23"/>
  <c r="AF1745" i="23" s="1"/>
  <c r="AB1745" i="23"/>
  <c r="AA1745" i="23"/>
  <c r="Z1745" i="23"/>
  <c r="A1745" i="23"/>
  <c r="AH1754" i="23"/>
  <c r="AE1754" i="23"/>
  <c r="AB1754" i="23"/>
  <c r="AA1754" i="23"/>
  <c r="Z1754" i="23"/>
  <c r="A1754" i="23"/>
  <c r="AH1747" i="23"/>
  <c r="AE1747" i="23"/>
  <c r="AB1747" i="23"/>
  <c r="AA1747" i="23"/>
  <c r="Z1747" i="23"/>
  <c r="A1747" i="23"/>
  <c r="AH1748" i="23"/>
  <c r="AE1748" i="23"/>
  <c r="AB1748" i="23"/>
  <c r="AA1748" i="23"/>
  <c r="Z1748" i="23"/>
  <c r="A1748" i="23"/>
  <c r="AH1751" i="23"/>
  <c r="AE1751" i="23"/>
  <c r="AF1751" i="23" s="1"/>
  <c r="AB1751" i="23"/>
  <c r="AA1751" i="23"/>
  <c r="Z1751" i="23"/>
  <c r="A1751" i="23"/>
  <c r="AH1753" i="23"/>
  <c r="AE1753" i="23"/>
  <c r="AB1753" i="23"/>
  <c r="AA1753" i="23"/>
  <c r="Z1753" i="23"/>
  <c r="A1753" i="23"/>
  <c r="AH1750" i="23"/>
  <c r="AE1750" i="23"/>
  <c r="AB1750" i="23"/>
  <c r="AA1750" i="23"/>
  <c r="Z1750" i="23"/>
  <c r="A1750" i="23"/>
  <c r="AH1749" i="23"/>
  <c r="AE1749" i="23"/>
  <c r="AB1749" i="23"/>
  <c r="AA1749" i="23"/>
  <c r="Z1749" i="23"/>
  <c r="A1749" i="23"/>
  <c r="AH1744" i="23"/>
  <c r="AE1744" i="23"/>
  <c r="AF1744" i="23" s="1"/>
  <c r="AB1744" i="23"/>
  <c r="AA1744" i="23"/>
  <c r="Z1744" i="23"/>
  <c r="A1744" i="23"/>
  <c r="AH1752" i="23"/>
  <c r="AE1752" i="23"/>
  <c r="AB1752" i="23"/>
  <c r="AA1752" i="23"/>
  <c r="Z1752" i="23"/>
  <c r="A1752" i="23"/>
  <c r="AH1743" i="23"/>
  <c r="AE1743" i="23"/>
  <c r="AB1743" i="23"/>
  <c r="AA1743" i="23"/>
  <c r="Z1743" i="23"/>
  <c r="A1743" i="23"/>
  <c r="AH1734" i="23"/>
  <c r="AE1734" i="23"/>
  <c r="AB1734" i="23"/>
  <c r="AA1734" i="23"/>
  <c r="Z1734" i="23"/>
  <c r="A1734" i="23"/>
  <c r="AH1733" i="23"/>
  <c r="AE1733" i="23"/>
  <c r="AF1733" i="23" s="1"/>
  <c r="AB1733" i="23"/>
  <c r="AA1733" i="23"/>
  <c r="Z1733" i="23"/>
  <c r="A1733" i="23"/>
  <c r="AH1742" i="23"/>
  <c r="AE1742" i="23"/>
  <c r="AB1742" i="23"/>
  <c r="AA1742" i="23"/>
  <c r="Z1742" i="23"/>
  <c r="A1742" i="23"/>
  <c r="AH1735" i="23"/>
  <c r="AE1735" i="23"/>
  <c r="AB1735" i="23"/>
  <c r="AA1735" i="23"/>
  <c r="Z1735" i="23"/>
  <c r="A1735" i="23"/>
  <c r="AH1736" i="23"/>
  <c r="AE1736" i="23"/>
  <c r="AB1736" i="23"/>
  <c r="AA1736" i="23"/>
  <c r="Z1736" i="23"/>
  <c r="A1736" i="23"/>
  <c r="AH1739" i="23"/>
  <c r="AE1739" i="23"/>
  <c r="AF1739" i="23" s="1"/>
  <c r="AB1739" i="23"/>
  <c r="AA1739" i="23"/>
  <c r="Z1739" i="23"/>
  <c r="A1739" i="23"/>
  <c r="AH1741" i="23"/>
  <c r="AE1741" i="23"/>
  <c r="AB1741" i="23"/>
  <c r="AA1741" i="23"/>
  <c r="Z1741" i="23"/>
  <c r="A1741" i="23"/>
  <c r="AH1738" i="23"/>
  <c r="AE1738" i="23"/>
  <c r="AB1738" i="23"/>
  <c r="AA1738" i="23"/>
  <c r="Z1738" i="23"/>
  <c r="A1738" i="23"/>
  <c r="AH1737" i="23"/>
  <c r="AE1737" i="23"/>
  <c r="AB1737" i="23"/>
  <c r="AA1737" i="23"/>
  <c r="Z1737" i="23"/>
  <c r="A1737" i="23"/>
  <c r="AH1732" i="23"/>
  <c r="AE1732" i="23"/>
  <c r="AF1732" i="23" s="1"/>
  <c r="AB1732" i="23"/>
  <c r="AA1732" i="23"/>
  <c r="Z1732" i="23"/>
  <c r="A1732" i="23"/>
  <c r="AH1740" i="23"/>
  <c r="AE1740" i="23"/>
  <c r="AB1740" i="23"/>
  <c r="AA1740" i="23"/>
  <c r="Z1740" i="23"/>
  <c r="A1740" i="23"/>
  <c r="AH1731" i="23"/>
  <c r="AE1731" i="23"/>
  <c r="AB1731" i="23"/>
  <c r="AA1731" i="23"/>
  <c r="Z1731" i="23"/>
  <c r="A1731" i="23"/>
  <c r="AH1722" i="23"/>
  <c r="AE1722" i="23"/>
  <c r="AB1722" i="23"/>
  <c r="AA1722" i="23"/>
  <c r="Z1722" i="23"/>
  <c r="A1722" i="23"/>
  <c r="AH1721" i="23"/>
  <c r="AE1721" i="23"/>
  <c r="AF1721" i="23" s="1"/>
  <c r="AB1721" i="23"/>
  <c r="AA1721" i="23"/>
  <c r="Z1721" i="23"/>
  <c r="A1721" i="23"/>
  <c r="AH1730" i="23"/>
  <c r="AE1730" i="23"/>
  <c r="AB1730" i="23"/>
  <c r="AA1730" i="23"/>
  <c r="Z1730" i="23"/>
  <c r="A1730" i="23"/>
  <c r="AH1723" i="23"/>
  <c r="AE1723" i="23"/>
  <c r="AB1723" i="23"/>
  <c r="AA1723" i="23"/>
  <c r="Z1723" i="23"/>
  <c r="A1723" i="23"/>
  <c r="AH1724" i="23"/>
  <c r="AE1724" i="23"/>
  <c r="AB1724" i="23"/>
  <c r="AA1724" i="23"/>
  <c r="Z1724" i="23"/>
  <c r="A1724" i="23"/>
  <c r="AH1727" i="23"/>
  <c r="AE1727" i="23"/>
  <c r="AF1727" i="23" s="1"/>
  <c r="AB1727" i="23"/>
  <c r="AA1727" i="23"/>
  <c r="Z1727" i="23"/>
  <c r="A1727" i="23"/>
  <c r="AH1729" i="23"/>
  <c r="AE1729" i="23"/>
  <c r="AB1729" i="23"/>
  <c r="AA1729" i="23"/>
  <c r="Z1729" i="23"/>
  <c r="A1729" i="23"/>
  <c r="AH1726" i="23"/>
  <c r="AE1726" i="23"/>
  <c r="AB1726" i="23"/>
  <c r="AA1726" i="23"/>
  <c r="Z1726" i="23"/>
  <c r="A1726" i="23"/>
  <c r="AH1725" i="23"/>
  <c r="AE1725" i="23"/>
  <c r="AB1725" i="23"/>
  <c r="AA1725" i="23"/>
  <c r="Z1725" i="23"/>
  <c r="A1725" i="23"/>
  <c r="AH1720" i="23"/>
  <c r="AE1720" i="23"/>
  <c r="AF1720" i="23" s="1"/>
  <c r="AB1720" i="23"/>
  <c r="AA1720" i="23"/>
  <c r="Z1720" i="23"/>
  <c r="A1720" i="23"/>
  <c r="AH1728" i="23"/>
  <c r="AE1728" i="23"/>
  <c r="AB1728" i="23"/>
  <c r="AA1728" i="23"/>
  <c r="Z1728" i="23"/>
  <c r="A1728" i="23"/>
  <c r="AH1719" i="23"/>
  <c r="AE1719" i="23"/>
  <c r="AB1719" i="23"/>
  <c r="AA1719" i="23"/>
  <c r="Z1719" i="23"/>
  <c r="A1719" i="23"/>
  <c r="AH1710" i="23"/>
  <c r="AE1710" i="23"/>
  <c r="AB1710" i="23"/>
  <c r="AA1710" i="23"/>
  <c r="Z1710" i="23"/>
  <c r="A1710" i="23"/>
  <c r="AH1709" i="23"/>
  <c r="AE1709" i="23"/>
  <c r="AF1709" i="23" s="1"/>
  <c r="AB1709" i="23"/>
  <c r="AA1709" i="23"/>
  <c r="Z1709" i="23"/>
  <c r="A1709" i="23"/>
  <c r="AH1718" i="23"/>
  <c r="AE1718" i="23"/>
  <c r="AB1718" i="23"/>
  <c r="AA1718" i="23"/>
  <c r="Z1718" i="23"/>
  <c r="A1718" i="23"/>
  <c r="AH1711" i="23"/>
  <c r="AE1711" i="23"/>
  <c r="AB1711" i="23"/>
  <c r="AA1711" i="23"/>
  <c r="Z1711" i="23"/>
  <c r="A1711" i="23"/>
  <c r="AH1712" i="23"/>
  <c r="AE1712" i="23"/>
  <c r="AB1712" i="23"/>
  <c r="AA1712" i="23"/>
  <c r="Z1712" i="23"/>
  <c r="A1712" i="23"/>
  <c r="AH1715" i="23"/>
  <c r="AE1715" i="23"/>
  <c r="AF1715" i="23" s="1"/>
  <c r="AB1715" i="23"/>
  <c r="AA1715" i="23"/>
  <c r="Z1715" i="23"/>
  <c r="A1715" i="23"/>
  <c r="AH1717" i="23"/>
  <c r="AE1717" i="23"/>
  <c r="AB1717" i="23"/>
  <c r="AA1717" i="23"/>
  <c r="Z1717" i="23"/>
  <c r="A1717" i="23"/>
  <c r="AH1714" i="23"/>
  <c r="AE1714" i="23"/>
  <c r="AB1714" i="23"/>
  <c r="AA1714" i="23"/>
  <c r="Z1714" i="23"/>
  <c r="A1714" i="23"/>
  <c r="AH1713" i="23"/>
  <c r="AE1713" i="23"/>
  <c r="AB1713" i="23"/>
  <c r="AA1713" i="23"/>
  <c r="Z1713" i="23"/>
  <c r="A1713" i="23"/>
  <c r="AH1708" i="23"/>
  <c r="AE1708" i="23"/>
  <c r="AF1708" i="23" s="1"/>
  <c r="AB1708" i="23"/>
  <c r="AA1708" i="23"/>
  <c r="Z1708" i="23"/>
  <c r="A1708" i="23"/>
  <c r="AH1716" i="23"/>
  <c r="AE1716" i="23"/>
  <c r="AB1716" i="23"/>
  <c r="AA1716" i="23"/>
  <c r="Z1716" i="23"/>
  <c r="A1716" i="23"/>
  <c r="AH1707" i="23"/>
  <c r="AE1707" i="23"/>
  <c r="AB1707" i="23"/>
  <c r="AA1707" i="23"/>
  <c r="Z1707" i="23"/>
  <c r="A1707" i="23"/>
  <c r="AH1698" i="23"/>
  <c r="AE1698" i="23"/>
  <c r="AB1698" i="23"/>
  <c r="AA1698" i="23"/>
  <c r="Z1698" i="23"/>
  <c r="A1698" i="23"/>
  <c r="AH1697" i="23"/>
  <c r="AE1697" i="23"/>
  <c r="AF1697" i="23" s="1"/>
  <c r="AB1697" i="23"/>
  <c r="AA1697" i="23"/>
  <c r="Z1697" i="23"/>
  <c r="A1697" i="23"/>
  <c r="AH1706" i="23"/>
  <c r="AE1706" i="23"/>
  <c r="AB1706" i="23"/>
  <c r="AA1706" i="23"/>
  <c r="Z1706" i="23"/>
  <c r="A1706" i="23"/>
  <c r="AH1699" i="23"/>
  <c r="AE1699" i="23"/>
  <c r="AB1699" i="23"/>
  <c r="AA1699" i="23"/>
  <c r="Z1699" i="23"/>
  <c r="A1699" i="23"/>
  <c r="AH1700" i="23"/>
  <c r="AE1700" i="23"/>
  <c r="AB1700" i="23"/>
  <c r="AA1700" i="23"/>
  <c r="Z1700" i="23"/>
  <c r="A1700" i="23"/>
  <c r="AH1703" i="23"/>
  <c r="AE1703" i="23"/>
  <c r="AF1703" i="23" s="1"/>
  <c r="AB1703" i="23"/>
  <c r="AA1703" i="23"/>
  <c r="Z1703" i="23"/>
  <c r="A1703" i="23"/>
  <c r="AH1705" i="23"/>
  <c r="AE1705" i="23"/>
  <c r="AB1705" i="23"/>
  <c r="AA1705" i="23"/>
  <c r="Z1705" i="23"/>
  <c r="A1705" i="23"/>
  <c r="AH1702" i="23"/>
  <c r="AE1702" i="23"/>
  <c r="AB1702" i="23"/>
  <c r="AA1702" i="23"/>
  <c r="Z1702" i="23"/>
  <c r="A1702" i="23"/>
  <c r="AH1701" i="23"/>
  <c r="AE1701" i="23"/>
  <c r="AB1701" i="23"/>
  <c r="AA1701" i="23"/>
  <c r="Z1701" i="23"/>
  <c r="A1701" i="23"/>
  <c r="AH1696" i="23"/>
  <c r="AE1696" i="23"/>
  <c r="AF1696" i="23" s="1"/>
  <c r="AB1696" i="23"/>
  <c r="AA1696" i="23"/>
  <c r="Z1696" i="23"/>
  <c r="A1696" i="23"/>
  <c r="AH1704" i="23"/>
  <c r="AE1704" i="23"/>
  <c r="AB1704" i="23"/>
  <c r="AA1704" i="23"/>
  <c r="Z1704" i="23"/>
  <c r="A1704" i="23"/>
  <c r="AH1695" i="23"/>
  <c r="AE1695" i="23"/>
  <c r="AB1695" i="23"/>
  <c r="AA1695" i="23"/>
  <c r="Z1695" i="23"/>
  <c r="A1695" i="23"/>
  <c r="AH1686" i="23"/>
  <c r="AE1686" i="23"/>
  <c r="AB1686" i="23"/>
  <c r="AA1686" i="23"/>
  <c r="Z1686" i="23"/>
  <c r="A1686" i="23"/>
  <c r="AH1685" i="23"/>
  <c r="AE1685" i="23"/>
  <c r="AF1685" i="23" s="1"/>
  <c r="AB1685" i="23"/>
  <c r="AA1685" i="23"/>
  <c r="Z1685" i="23"/>
  <c r="A1685" i="23"/>
  <c r="AH1694" i="23"/>
  <c r="AE1694" i="23"/>
  <c r="AB1694" i="23"/>
  <c r="AA1694" i="23"/>
  <c r="Z1694" i="23"/>
  <c r="A1694" i="23"/>
  <c r="AH1687" i="23"/>
  <c r="AE1687" i="23"/>
  <c r="AB1687" i="23"/>
  <c r="AA1687" i="23"/>
  <c r="Z1687" i="23"/>
  <c r="A1687" i="23"/>
  <c r="AH1688" i="23"/>
  <c r="AE1688" i="23"/>
  <c r="AB1688" i="23"/>
  <c r="AA1688" i="23"/>
  <c r="Z1688" i="23"/>
  <c r="A1688" i="23"/>
  <c r="AH1691" i="23"/>
  <c r="AE1691" i="23"/>
  <c r="AF1691" i="23" s="1"/>
  <c r="AB1691" i="23"/>
  <c r="AA1691" i="23"/>
  <c r="Z1691" i="23"/>
  <c r="A1691" i="23"/>
  <c r="AH1693" i="23"/>
  <c r="AE1693" i="23"/>
  <c r="AB1693" i="23"/>
  <c r="AA1693" i="23"/>
  <c r="Z1693" i="23"/>
  <c r="A1693" i="23"/>
  <c r="AH1690" i="23"/>
  <c r="AE1690" i="23"/>
  <c r="AB1690" i="23"/>
  <c r="AA1690" i="23"/>
  <c r="Z1690" i="23"/>
  <c r="A1690" i="23"/>
  <c r="AH1689" i="23"/>
  <c r="AE1689" i="23"/>
  <c r="AB1689" i="23"/>
  <c r="AA1689" i="23"/>
  <c r="Z1689" i="23"/>
  <c r="A1689" i="23"/>
  <c r="AH1684" i="23"/>
  <c r="AE1684" i="23"/>
  <c r="AF1684" i="23" s="1"/>
  <c r="AB1684" i="23"/>
  <c r="AA1684" i="23"/>
  <c r="Z1684" i="23"/>
  <c r="A1684" i="23"/>
  <c r="AH1692" i="23"/>
  <c r="AE1692" i="23"/>
  <c r="AB1692" i="23"/>
  <c r="AA1692" i="23"/>
  <c r="Z1692" i="23"/>
  <c r="A1692" i="23"/>
  <c r="AH1683" i="23"/>
  <c r="AE1683" i="23"/>
  <c r="AB1683" i="23"/>
  <c r="AA1683" i="23"/>
  <c r="Z1683" i="23"/>
  <c r="A1683" i="23"/>
  <c r="AH1674" i="23"/>
  <c r="AE1674" i="23"/>
  <c r="AB1674" i="23"/>
  <c r="AA1674" i="23"/>
  <c r="Z1674" i="23"/>
  <c r="A1674" i="23"/>
  <c r="AH1673" i="23"/>
  <c r="AE1673" i="23"/>
  <c r="AF1673" i="23" s="1"/>
  <c r="AB1673" i="23"/>
  <c r="AA1673" i="23"/>
  <c r="Z1673" i="23"/>
  <c r="A1673" i="23"/>
  <c r="AH1682" i="23"/>
  <c r="AE1682" i="23"/>
  <c r="AB1682" i="23"/>
  <c r="AA1682" i="23"/>
  <c r="Z1682" i="23"/>
  <c r="A1682" i="23"/>
  <c r="AH1675" i="23"/>
  <c r="AE1675" i="23"/>
  <c r="AB1675" i="23"/>
  <c r="AA1675" i="23"/>
  <c r="Z1675" i="23"/>
  <c r="A1675" i="23"/>
  <c r="AH1676" i="23"/>
  <c r="AE1676" i="23"/>
  <c r="AB1676" i="23"/>
  <c r="AA1676" i="23"/>
  <c r="Z1676" i="23"/>
  <c r="A1676" i="23"/>
  <c r="AH1679" i="23"/>
  <c r="AE1679" i="23"/>
  <c r="AF1679" i="23" s="1"/>
  <c r="AB1679" i="23"/>
  <c r="AA1679" i="23"/>
  <c r="Z1679" i="23"/>
  <c r="A1679" i="23"/>
  <c r="AH1681" i="23"/>
  <c r="AE1681" i="23"/>
  <c r="AB1681" i="23"/>
  <c r="AA1681" i="23"/>
  <c r="Z1681" i="23"/>
  <c r="A1681" i="23"/>
  <c r="AH1678" i="23"/>
  <c r="AE1678" i="23"/>
  <c r="AB1678" i="23"/>
  <c r="AA1678" i="23"/>
  <c r="Z1678" i="23"/>
  <c r="A1678" i="23"/>
  <c r="AH1677" i="23"/>
  <c r="AE1677" i="23"/>
  <c r="AB1677" i="23"/>
  <c r="AA1677" i="23"/>
  <c r="Z1677" i="23"/>
  <c r="A1677" i="23"/>
  <c r="AH1672" i="23"/>
  <c r="AE1672" i="23"/>
  <c r="AF1672" i="23" s="1"/>
  <c r="AB1672" i="23"/>
  <c r="AA1672" i="23"/>
  <c r="Z1672" i="23"/>
  <c r="A1672" i="23"/>
  <c r="AH1680" i="23"/>
  <c r="AE1680" i="23"/>
  <c r="AB1680" i="23"/>
  <c r="AA1680" i="23"/>
  <c r="Z1680" i="23"/>
  <c r="A1680" i="23"/>
  <c r="AH1671" i="23"/>
  <c r="AE1671" i="23"/>
  <c r="AB1671" i="23"/>
  <c r="AA1671" i="23"/>
  <c r="Z1671" i="23"/>
  <c r="A1671" i="23"/>
  <c r="AH1662" i="23"/>
  <c r="AE1662" i="23"/>
  <c r="AB1662" i="23"/>
  <c r="AA1662" i="23"/>
  <c r="Z1662" i="23"/>
  <c r="A1662" i="23"/>
  <c r="AH1661" i="23"/>
  <c r="AE1661" i="23"/>
  <c r="AF1661" i="23" s="1"/>
  <c r="AB1661" i="23"/>
  <c r="AA1661" i="23"/>
  <c r="Z1661" i="23"/>
  <c r="A1661" i="23"/>
  <c r="AH1670" i="23"/>
  <c r="AE1670" i="23"/>
  <c r="AB1670" i="23"/>
  <c r="AA1670" i="23"/>
  <c r="Z1670" i="23"/>
  <c r="A1670" i="23"/>
  <c r="AH1663" i="23"/>
  <c r="AE1663" i="23"/>
  <c r="AB1663" i="23"/>
  <c r="AA1663" i="23"/>
  <c r="Z1663" i="23"/>
  <c r="A1663" i="23"/>
  <c r="AH1664" i="23"/>
  <c r="AE1664" i="23"/>
  <c r="AB1664" i="23"/>
  <c r="AA1664" i="23"/>
  <c r="Z1664" i="23"/>
  <c r="A1664" i="23"/>
  <c r="AH1667" i="23"/>
  <c r="AE1667" i="23"/>
  <c r="AF1667" i="23" s="1"/>
  <c r="AB1667" i="23"/>
  <c r="AA1667" i="23"/>
  <c r="Z1667" i="23"/>
  <c r="A1667" i="23"/>
  <c r="AH1669" i="23"/>
  <c r="AE1669" i="23"/>
  <c r="AB1669" i="23"/>
  <c r="AA1669" i="23"/>
  <c r="Z1669" i="23"/>
  <c r="A1669" i="23"/>
  <c r="AH1666" i="23"/>
  <c r="AE1666" i="23"/>
  <c r="AB1666" i="23"/>
  <c r="AA1666" i="23"/>
  <c r="Z1666" i="23"/>
  <c r="A1666" i="23"/>
  <c r="AH1665" i="23"/>
  <c r="AE1665" i="23"/>
  <c r="AB1665" i="23"/>
  <c r="AA1665" i="23"/>
  <c r="Z1665" i="23"/>
  <c r="A1665" i="23"/>
  <c r="AH1660" i="23"/>
  <c r="AE1660" i="23"/>
  <c r="AF1660" i="23" s="1"/>
  <c r="AB1660" i="23"/>
  <c r="AA1660" i="23"/>
  <c r="Z1660" i="23"/>
  <c r="A1660" i="23"/>
  <c r="AH1668" i="23"/>
  <c r="AE1668" i="23"/>
  <c r="AB1668" i="23"/>
  <c r="AA1668" i="23"/>
  <c r="Z1668" i="23"/>
  <c r="A1668" i="23"/>
  <c r="AH1659" i="23"/>
  <c r="AE1659" i="23"/>
  <c r="AB1659" i="23"/>
  <c r="AA1659" i="23"/>
  <c r="Z1659" i="23"/>
  <c r="A1659" i="23"/>
  <c r="AH1650" i="23"/>
  <c r="AE1650" i="23"/>
  <c r="AB1650" i="23"/>
  <c r="AA1650" i="23"/>
  <c r="Z1650" i="23"/>
  <c r="A1650" i="23"/>
  <c r="AH1649" i="23"/>
  <c r="AE1649" i="23"/>
  <c r="AF1649" i="23" s="1"/>
  <c r="AB1649" i="23"/>
  <c r="AA1649" i="23"/>
  <c r="Z1649" i="23"/>
  <c r="A1649" i="23"/>
  <c r="AH1658" i="23"/>
  <c r="AE1658" i="23"/>
  <c r="AB1658" i="23"/>
  <c r="AA1658" i="23"/>
  <c r="Z1658" i="23"/>
  <c r="A1658" i="23"/>
  <c r="AH1651" i="23"/>
  <c r="AE1651" i="23"/>
  <c r="AB1651" i="23"/>
  <c r="AA1651" i="23"/>
  <c r="Z1651" i="23"/>
  <c r="A1651" i="23"/>
  <c r="AH1652" i="23"/>
  <c r="AE1652" i="23"/>
  <c r="AB1652" i="23"/>
  <c r="AA1652" i="23"/>
  <c r="Z1652" i="23"/>
  <c r="A1652" i="23"/>
  <c r="AH1655" i="23"/>
  <c r="AE1655" i="23"/>
  <c r="AF1655" i="23" s="1"/>
  <c r="AB1655" i="23"/>
  <c r="AA1655" i="23"/>
  <c r="Z1655" i="23"/>
  <c r="A1655" i="23"/>
  <c r="AH1657" i="23"/>
  <c r="AE1657" i="23"/>
  <c r="AB1657" i="23"/>
  <c r="AA1657" i="23"/>
  <c r="Z1657" i="23"/>
  <c r="A1657" i="23"/>
  <c r="AH1654" i="23"/>
  <c r="AE1654" i="23"/>
  <c r="AB1654" i="23"/>
  <c r="AA1654" i="23"/>
  <c r="Z1654" i="23"/>
  <c r="A1654" i="23"/>
  <c r="AH1653" i="23"/>
  <c r="AE1653" i="23"/>
  <c r="AB1653" i="23"/>
  <c r="AA1653" i="23"/>
  <c r="Z1653" i="23"/>
  <c r="A1653" i="23"/>
  <c r="AH1648" i="23"/>
  <c r="AE1648" i="23"/>
  <c r="AF1648" i="23" s="1"/>
  <c r="AB1648" i="23"/>
  <c r="AA1648" i="23"/>
  <c r="Z1648" i="23"/>
  <c r="A1648" i="23"/>
  <c r="AH1656" i="23"/>
  <c r="AE1656" i="23"/>
  <c r="AB1656" i="23"/>
  <c r="AA1656" i="23"/>
  <c r="Z1656" i="23"/>
  <c r="A1656" i="23"/>
  <c r="AH1647" i="23"/>
  <c r="AE1647" i="23"/>
  <c r="AB1647" i="23"/>
  <c r="AA1647" i="23"/>
  <c r="Z1647" i="23"/>
  <c r="A1647" i="23"/>
  <c r="AH1638" i="23"/>
  <c r="AE1638" i="23"/>
  <c r="AB1638" i="23"/>
  <c r="AA1638" i="23"/>
  <c r="Z1638" i="23"/>
  <c r="A1638" i="23"/>
  <c r="AH1637" i="23"/>
  <c r="AE1637" i="23"/>
  <c r="AF1637" i="23" s="1"/>
  <c r="AB1637" i="23"/>
  <c r="AA1637" i="23"/>
  <c r="Z1637" i="23"/>
  <c r="A1637" i="23"/>
  <c r="AH1646" i="23"/>
  <c r="AE1646" i="23"/>
  <c r="AB1646" i="23"/>
  <c r="AA1646" i="23"/>
  <c r="Z1646" i="23"/>
  <c r="A1646" i="23"/>
  <c r="AH1639" i="23"/>
  <c r="AE1639" i="23"/>
  <c r="AB1639" i="23"/>
  <c r="AA1639" i="23"/>
  <c r="Z1639" i="23"/>
  <c r="A1639" i="23"/>
  <c r="AH1640" i="23"/>
  <c r="AE1640" i="23"/>
  <c r="AB1640" i="23"/>
  <c r="AA1640" i="23"/>
  <c r="Z1640" i="23"/>
  <c r="A1640" i="23"/>
  <c r="AH1643" i="23"/>
  <c r="AE1643" i="23"/>
  <c r="AF1643" i="23" s="1"/>
  <c r="AB1643" i="23"/>
  <c r="AA1643" i="23"/>
  <c r="Z1643" i="23"/>
  <c r="A1643" i="23"/>
  <c r="AH1645" i="23"/>
  <c r="AE1645" i="23"/>
  <c r="AB1645" i="23"/>
  <c r="AA1645" i="23"/>
  <c r="Z1645" i="23"/>
  <c r="A1645" i="23"/>
  <c r="AH1642" i="23"/>
  <c r="AE1642" i="23"/>
  <c r="AB1642" i="23"/>
  <c r="AA1642" i="23"/>
  <c r="Z1642" i="23"/>
  <c r="A1642" i="23"/>
  <c r="AH1641" i="23"/>
  <c r="AE1641" i="23"/>
  <c r="AB1641" i="23"/>
  <c r="AA1641" i="23"/>
  <c r="Z1641" i="23"/>
  <c r="A1641" i="23"/>
  <c r="AH1636" i="23"/>
  <c r="AE1636" i="23"/>
  <c r="AF1636" i="23" s="1"/>
  <c r="AB1636" i="23"/>
  <c r="AA1636" i="23"/>
  <c r="Z1636" i="23"/>
  <c r="A1636" i="23"/>
  <c r="AH1644" i="23"/>
  <c r="AE1644" i="23"/>
  <c r="AB1644" i="23"/>
  <c r="AA1644" i="23"/>
  <c r="Z1644" i="23"/>
  <c r="A1644" i="23"/>
  <c r="AH1635" i="23"/>
  <c r="AE1635" i="23"/>
  <c r="AB1635" i="23"/>
  <c r="AA1635" i="23"/>
  <c r="Z1635" i="23"/>
  <c r="A1635" i="23"/>
  <c r="AH1626" i="23"/>
  <c r="AE1626" i="23"/>
  <c r="AB1626" i="23"/>
  <c r="AA1626" i="23"/>
  <c r="Z1626" i="23"/>
  <c r="A1626" i="23"/>
  <c r="AH1625" i="23"/>
  <c r="AE1625" i="23"/>
  <c r="AF1625" i="23" s="1"/>
  <c r="AB1625" i="23"/>
  <c r="AA1625" i="23"/>
  <c r="Z1625" i="23"/>
  <c r="A1625" i="23"/>
  <c r="AH1634" i="23"/>
  <c r="AE1634" i="23"/>
  <c r="AB1634" i="23"/>
  <c r="AA1634" i="23"/>
  <c r="Z1634" i="23"/>
  <c r="A1634" i="23"/>
  <c r="AH1627" i="23"/>
  <c r="AE1627" i="23"/>
  <c r="AB1627" i="23"/>
  <c r="AA1627" i="23"/>
  <c r="Z1627" i="23"/>
  <c r="A1627" i="23"/>
  <c r="AH1628" i="23"/>
  <c r="AE1628" i="23"/>
  <c r="AB1628" i="23"/>
  <c r="AA1628" i="23"/>
  <c r="Z1628" i="23"/>
  <c r="A1628" i="23"/>
  <c r="AH1631" i="23"/>
  <c r="AE1631" i="23"/>
  <c r="AF1631" i="23" s="1"/>
  <c r="AB1631" i="23"/>
  <c r="AA1631" i="23"/>
  <c r="Z1631" i="23"/>
  <c r="A1631" i="23"/>
  <c r="AH1633" i="23"/>
  <c r="AE1633" i="23"/>
  <c r="AB1633" i="23"/>
  <c r="AA1633" i="23"/>
  <c r="Z1633" i="23"/>
  <c r="A1633" i="23"/>
  <c r="AH1630" i="23"/>
  <c r="AE1630" i="23"/>
  <c r="AB1630" i="23"/>
  <c r="AA1630" i="23"/>
  <c r="Z1630" i="23"/>
  <c r="A1630" i="23"/>
  <c r="AH1629" i="23"/>
  <c r="AE1629" i="23"/>
  <c r="AB1629" i="23"/>
  <c r="AA1629" i="23"/>
  <c r="Z1629" i="23"/>
  <c r="A1629" i="23"/>
  <c r="AH1624" i="23"/>
  <c r="AE1624" i="23"/>
  <c r="AF1624" i="23" s="1"/>
  <c r="AB1624" i="23"/>
  <c r="AA1624" i="23"/>
  <c r="Z1624" i="23"/>
  <c r="A1624" i="23"/>
  <c r="AH1632" i="23"/>
  <c r="AE1632" i="23"/>
  <c r="AB1632" i="23"/>
  <c r="AA1632" i="23"/>
  <c r="Z1632" i="23"/>
  <c r="A1632" i="23"/>
  <c r="AH1623" i="23"/>
  <c r="AE1623" i="23"/>
  <c r="AB1623" i="23"/>
  <c r="AA1623" i="23"/>
  <c r="Z1623" i="23"/>
  <c r="A1623" i="23"/>
  <c r="AI1614" i="23"/>
  <c r="AB1614" i="23"/>
  <c r="Z1614" i="23"/>
  <c r="A1614" i="23"/>
  <c r="AI1613" i="23"/>
  <c r="AB1613" i="23"/>
  <c r="Z1613" i="23"/>
  <c r="A1613" i="23"/>
  <c r="AI1622" i="23"/>
  <c r="AB1622" i="23"/>
  <c r="Z1622" i="23"/>
  <c r="A1622" i="23"/>
  <c r="AI1615" i="23"/>
  <c r="AB1615" i="23"/>
  <c r="Z1615" i="23"/>
  <c r="A1615" i="23"/>
  <c r="AI1616" i="23"/>
  <c r="AB1616" i="23"/>
  <c r="Z1616" i="23"/>
  <c r="A1616" i="23"/>
  <c r="AI1619" i="23"/>
  <c r="AB1619" i="23"/>
  <c r="Z1619" i="23"/>
  <c r="A1619" i="23"/>
  <c r="AI1621" i="23"/>
  <c r="AB1621" i="23"/>
  <c r="Z1621" i="23"/>
  <c r="A1621" i="23"/>
  <c r="AI1618" i="23"/>
  <c r="AB1618" i="23"/>
  <c r="Z1618" i="23"/>
  <c r="A1618" i="23"/>
  <c r="AI1617" i="23"/>
  <c r="AB1617" i="23"/>
  <c r="Z1617" i="23"/>
  <c r="A1617" i="23"/>
  <c r="AI1612" i="23"/>
  <c r="AB1612" i="23"/>
  <c r="Z1612" i="23"/>
  <c r="A1612" i="23"/>
  <c r="AI1620" i="23"/>
  <c r="AB1620" i="23"/>
  <c r="Z1620" i="23"/>
  <c r="A1620" i="23"/>
  <c r="AI1611" i="23"/>
  <c r="AB1611" i="23"/>
  <c r="Z1611" i="23"/>
  <c r="A1611" i="23"/>
  <c r="AH1602" i="23"/>
  <c r="AE1602" i="23"/>
  <c r="AB1602" i="23"/>
  <c r="AA1602" i="23"/>
  <c r="Z1602" i="23"/>
  <c r="A1602" i="23"/>
  <c r="AH1601" i="23"/>
  <c r="AE1601" i="23"/>
  <c r="AF1601" i="23" s="1"/>
  <c r="AB1601" i="23"/>
  <c r="AA1601" i="23"/>
  <c r="Z1601" i="23"/>
  <c r="A1601" i="23"/>
  <c r="AH1610" i="23"/>
  <c r="AE1610" i="23"/>
  <c r="AB1610" i="23"/>
  <c r="AA1610" i="23"/>
  <c r="Z1610" i="23"/>
  <c r="A1610" i="23"/>
  <c r="AH1603" i="23"/>
  <c r="AE1603" i="23"/>
  <c r="AB1603" i="23"/>
  <c r="AA1603" i="23"/>
  <c r="Z1603" i="23"/>
  <c r="A1603" i="23"/>
  <c r="AH1604" i="23"/>
  <c r="AE1604" i="23"/>
  <c r="AB1604" i="23"/>
  <c r="AA1604" i="23"/>
  <c r="Z1604" i="23"/>
  <c r="A1604" i="23"/>
  <c r="AH1607" i="23"/>
  <c r="AE1607" i="23"/>
  <c r="AF1607" i="23" s="1"/>
  <c r="AB1607" i="23"/>
  <c r="AA1607" i="23"/>
  <c r="Z1607" i="23"/>
  <c r="A1607" i="23"/>
  <c r="AH1609" i="23"/>
  <c r="AE1609" i="23"/>
  <c r="AB1609" i="23"/>
  <c r="AA1609" i="23"/>
  <c r="Z1609" i="23"/>
  <c r="A1609" i="23"/>
  <c r="AH1606" i="23"/>
  <c r="AE1606" i="23"/>
  <c r="AB1606" i="23"/>
  <c r="AA1606" i="23"/>
  <c r="Z1606" i="23"/>
  <c r="A1606" i="23"/>
  <c r="AH1605" i="23"/>
  <c r="AE1605" i="23"/>
  <c r="AB1605" i="23"/>
  <c r="AA1605" i="23"/>
  <c r="Z1605" i="23"/>
  <c r="A1605" i="23"/>
  <c r="AH1600" i="23"/>
  <c r="AE1600" i="23"/>
  <c r="AF1600" i="23" s="1"/>
  <c r="AB1600" i="23"/>
  <c r="AA1600" i="23"/>
  <c r="Z1600" i="23"/>
  <c r="A1600" i="23"/>
  <c r="AH1608" i="23"/>
  <c r="AE1608" i="23"/>
  <c r="AB1608" i="23"/>
  <c r="AA1608" i="23"/>
  <c r="Z1608" i="23"/>
  <c r="A1608" i="23"/>
  <c r="AH1599" i="23"/>
  <c r="AE1599" i="23"/>
  <c r="AB1599" i="23"/>
  <c r="AA1599" i="23"/>
  <c r="Z1599" i="23"/>
  <c r="A1599" i="23"/>
  <c r="AH1590" i="23"/>
  <c r="AE1590" i="23"/>
  <c r="AB1590" i="23"/>
  <c r="AA1590" i="23"/>
  <c r="Z1590" i="23"/>
  <c r="A1590" i="23"/>
  <c r="AH1589" i="23"/>
  <c r="AE1589" i="23"/>
  <c r="AF1589" i="23" s="1"/>
  <c r="AB1589" i="23"/>
  <c r="AA1589" i="23"/>
  <c r="Z1589" i="23"/>
  <c r="A1589" i="23"/>
  <c r="AH1598" i="23"/>
  <c r="AE1598" i="23"/>
  <c r="AB1598" i="23"/>
  <c r="AA1598" i="23"/>
  <c r="Z1598" i="23"/>
  <c r="A1598" i="23"/>
  <c r="AH1591" i="23"/>
  <c r="AE1591" i="23"/>
  <c r="AB1591" i="23"/>
  <c r="AA1591" i="23"/>
  <c r="Z1591" i="23"/>
  <c r="A1591" i="23"/>
  <c r="AH1592" i="23"/>
  <c r="AE1592" i="23"/>
  <c r="AB1592" i="23"/>
  <c r="AA1592" i="23"/>
  <c r="Z1592" i="23"/>
  <c r="A1592" i="23"/>
  <c r="AH1595" i="23"/>
  <c r="AE1595" i="23"/>
  <c r="AF1595" i="23" s="1"/>
  <c r="AB1595" i="23"/>
  <c r="AA1595" i="23"/>
  <c r="Z1595" i="23"/>
  <c r="A1595" i="23"/>
  <c r="AH1597" i="23"/>
  <c r="AE1597" i="23"/>
  <c r="AB1597" i="23"/>
  <c r="AA1597" i="23"/>
  <c r="Z1597" i="23"/>
  <c r="A1597" i="23"/>
  <c r="AH1594" i="23"/>
  <c r="AE1594" i="23"/>
  <c r="AB1594" i="23"/>
  <c r="AA1594" i="23"/>
  <c r="Z1594" i="23"/>
  <c r="A1594" i="23"/>
  <c r="AH1593" i="23"/>
  <c r="AE1593" i="23"/>
  <c r="AB1593" i="23"/>
  <c r="AA1593" i="23"/>
  <c r="Z1593" i="23"/>
  <c r="A1593" i="23"/>
  <c r="AH1588" i="23"/>
  <c r="AE1588" i="23"/>
  <c r="AF1588" i="23" s="1"/>
  <c r="AB1588" i="23"/>
  <c r="AA1588" i="23"/>
  <c r="Z1588" i="23"/>
  <c r="A1588" i="23"/>
  <c r="AH1596" i="23"/>
  <c r="AE1596" i="23"/>
  <c r="AB1596" i="23"/>
  <c r="AA1596" i="23"/>
  <c r="Z1596" i="23"/>
  <c r="A1596" i="23"/>
  <c r="AH1587" i="23"/>
  <c r="AE1587" i="23"/>
  <c r="AB1587" i="23"/>
  <c r="AA1587" i="23"/>
  <c r="Z1587" i="23"/>
  <c r="A1587" i="23"/>
  <c r="AH1578" i="23"/>
  <c r="AE1578" i="23"/>
  <c r="AB1578" i="23"/>
  <c r="AA1578" i="23"/>
  <c r="Z1578" i="23"/>
  <c r="A1578" i="23"/>
  <c r="AH1577" i="23"/>
  <c r="AE1577" i="23"/>
  <c r="AF1577" i="23" s="1"/>
  <c r="AB1577" i="23"/>
  <c r="AA1577" i="23"/>
  <c r="Z1577" i="23"/>
  <c r="A1577" i="23"/>
  <c r="AH1586" i="23"/>
  <c r="AE1586" i="23"/>
  <c r="AB1586" i="23"/>
  <c r="AA1586" i="23"/>
  <c r="Z1586" i="23"/>
  <c r="A1586" i="23"/>
  <c r="AH1579" i="23"/>
  <c r="AE1579" i="23"/>
  <c r="AB1579" i="23"/>
  <c r="AA1579" i="23"/>
  <c r="Z1579" i="23"/>
  <c r="A1579" i="23"/>
  <c r="AH1580" i="23"/>
  <c r="AE1580" i="23"/>
  <c r="AB1580" i="23"/>
  <c r="AA1580" i="23"/>
  <c r="Z1580" i="23"/>
  <c r="A1580" i="23"/>
  <c r="AH1583" i="23"/>
  <c r="AE1583" i="23"/>
  <c r="AF1583" i="23" s="1"/>
  <c r="AB1583" i="23"/>
  <c r="AA1583" i="23"/>
  <c r="Z1583" i="23"/>
  <c r="A1583" i="23"/>
  <c r="AH1585" i="23"/>
  <c r="AE1585" i="23"/>
  <c r="AB1585" i="23"/>
  <c r="AA1585" i="23"/>
  <c r="Z1585" i="23"/>
  <c r="A1585" i="23"/>
  <c r="AH1582" i="23"/>
  <c r="AE1582" i="23"/>
  <c r="AB1582" i="23"/>
  <c r="AA1582" i="23"/>
  <c r="Z1582" i="23"/>
  <c r="A1582" i="23"/>
  <c r="AH1581" i="23"/>
  <c r="AE1581" i="23"/>
  <c r="AB1581" i="23"/>
  <c r="AA1581" i="23"/>
  <c r="Z1581" i="23"/>
  <c r="A1581" i="23"/>
  <c r="AH1576" i="23"/>
  <c r="AE1576" i="23"/>
  <c r="AF1576" i="23" s="1"/>
  <c r="AB1576" i="23"/>
  <c r="AA1576" i="23"/>
  <c r="Z1576" i="23"/>
  <c r="A1576" i="23"/>
  <c r="AH1584" i="23"/>
  <c r="AE1584" i="23"/>
  <c r="AB1584" i="23"/>
  <c r="AA1584" i="23"/>
  <c r="Z1584" i="23"/>
  <c r="A1584" i="23"/>
  <c r="AH1575" i="23"/>
  <c r="AE1575" i="23"/>
  <c r="AB1575" i="23"/>
  <c r="AA1575" i="23"/>
  <c r="Z1575" i="23"/>
  <c r="A1575" i="23"/>
  <c r="AH1566" i="23"/>
  <c r="AE1566" i="23"/>
  <c r="AB1566" i="23"/>
  <c r="AA1566" i="23"/>
  <c r="Z1566" i="23"/>
  <c r="A1566" i="23"/>
  <c r="AH1565" i="23"/>
  <c r="AE1565" i="23"/>
  <c r="AF1565" i="23" s="1"/>
  <c r="AB1565" i="23"/>
  <c r="AA1565" i="23"/>
  <c r="Z1565" i="23"/>
  <c r="A1565" i="23"/>
  <c r="AH1574" i="23"/>
  <c r="AE1574" i="23"/>
  <c r="AB1574" i="23"/>
  <c r="AA1574" i="23"/>
  <c r="Z1574" i="23"/>
  <c r="A1574" i="23"/>
  <c r="AH1567" i="23"/>
  <c r="AE1567" i="23"/>
  <c r="AB1567" i="23"/>
  <c r="AA1567" i="23"/>
  <c r="Z1567" i="23"/>
  <c r="A1567" i="23"/>
  <c r="AH1568" i="23"/>
  <c r="AE1568" i="23"/>
  <c r="AB1568" i="23"/>
  <c r="AA1568" i="23"/>
  <c r="Z1568" i="23"/>
  <c r="A1568" i="23"/>
  <c r="AH1571" i="23"/>
  <c r="AE1571" i="23"/>
  <c r="AF1571" i="23" s="1"/>
  <c r="AB1571" i="23"/>
  <c r="AA1571" i="23"/>
  <c r="Z1571" i="23"/>
  <c r="A1571" i="23"/>
  <c r="AH1573" i="23"/>
  <c r="AE1573" i="23"/>
  <c r="AB1573" i="23"/>
  <c r="AA1573" i="23"/>
  <c r="Z1573" i="23"/>
  <c r="A1573" i="23"/>
  <c r="AH1570" i="23"/>
  <c r="AE1570" i="23"/>
  <c r="AB1570" i="23"/>
  <c r="AA1570" i="23"/>
  <c r="Z1570" i="23"/>
  <c r="A1570" i="23"/>
  <c r="AH1569" i="23"/>
  <c r="AE1569" i="23"/>
  <c r="AB1569" i="23"/>
  <c r="AA1569" i="23"/>
  <c r="Z1569" i="23"/>
  <c r="A1569" i="23"/>
  <c r="AH1564" i="23"/>
  <c r="AE1564" i="23"/>
  <c r="AF1564" i="23" s="1"/>
  <c r="AB1564" i="23"/>
  <c r="AA1564" i="23"/>
  <c r="Z1564" i="23"/>
  <c r="A1564" i="23"/>
  <c r="AH1572" i="23"/>
  <c r="AE1572" i="23"/>
  <c r="AB1572" i="23"/>
  <c r="AA1572" i="23"/>
  <c r="Z1572" i="23"/>
  <c r="A1572" i="23"/>
  <c r="AH1563" i="23"/>
  <c r="AE1563" i="23"/>
  <c r="AB1563" i="23"/>
  <c r="AA1563" i="23"/>
  <c r="Z1563" i="23"/>
  <c r="A1563" i="23"/>
  <c r="AH1554" i="23"/>
  <c r="AE1554" i="23"/>
  <c r="AB1554" i="23"/>
  <c r="AA1554" i="23"/>
  <c r="Z1554" i="23"/>
  <c r="A1554" i="23"/>
  <c r="AH1553" i="23"/>
  <c r="AE1553" i="23"/>
  <c r="AF1553" i="23" s="1"/>
  <c r="AB1553" i="23"/>
  <c r="AA1553" i="23"/>
  <c r="Z1553" i="23"/>
  <c r="A1553" i="23"/>
  <c r="AH1562" i="23"/>
  <c r="AE1562" i="23"/>
  <c r="AB1562" i="23"/>
  <c r="AA1562" i="23"/>
  <c r="Z1562" i="23"/>
  <c r="A1562" i="23"/>
  <c r="AH1555" i="23"/>
  <c r="AE1555" i="23"/>
  <c r="AB1555" i="23"/>
  <c r="AA1555" i="23"/>
  <c r="Z1555" i="23"/>
  <c r="A1555" i="23"/>
  <c r="AH1556" i="23"/>
  <c r="AE1556" i="23"/>
  <c r="AB1556" i="23"/>
  <c r="AA1556" i="23"/>
  <c r="Z1556" i="23"/>
  <c r="A1556" i="23"/>
  <c r="AH1559" i="23"/>
  <c r="AE1559" i="23"/>
  <c r="AF1559" i="23" s="1"/>
  <c r="AB1559" i="23"/>
  <c r="AA1559" i="23"/>
  <c r="Z1559" i="23"/>
  <c r="A1559" i="23"/>
  <c r="AH1561" i="23"/>
  <c r="AE1561" i="23"/>
  <c r="AB1561" i="23"/>
  <c r="AA1561" i="23"/>
  <c r="Z1561" i="23"/>
  <c r="A1561" i="23"/>
  <c r="AH1558" i="23"/>
  <c r="AE1558" i="23"/>
  <c r="AB1558" i="23"/>
  <c r="AA1558" i="23"/>
  <c r="Z1558" i="23"/>
  <c r="A1558" i="23"/>
  <c r="AH1557" i="23"/>
  <c r="AE1557" i="23"/>
  <c r="AB1557" i="23"/>
  <c r="AA1557" i="23"/>
  <c r="Z1557" i="23"/>
  <c r="A1557" i="23"/>
  <c r="AH1552" i="23"/>
  <c r="AE1552" i="23"/>
  <c r="AF1552" i="23" s="1"/>
  <c r="AB1552" i="23"/>
  <c r="AA1552" i="23"/>
  <c r="Z1552" i="23"/>
  <c r="A1552" i="23"/>
  <c r="AH1560" i="23"/>
  <c r="AE1560" i="23"/>
  <c r="AB1560" i="23"/>
  <c r="AA1560" i="23"/>
  <c r="Z1560" i="23"/>
  <c r="A1560" i="23"/>
  <c r="AH1551" i="23"/>
  <c r="AE1551" i="23"/>
  <c r="AB1551" i="23"/>
  <c r="AA1551" i="23"/>
  <c r="Z1551" i="23"/>
  <c r="A1551" i="23"/>
  <c r="AH1542" i="23"/>
  <c r="AE1542" i="23"/>
  <c r="AB1542" i="23"/>
  <c r="AA1542" i="23"/>
  <c r="Z1542" i="23"/>
  <c r="A1542" i="23"/>
  <c r="AH1541" i="23"/>
  <c r="AE1541" i="23"/>
  <c r="AF1541" i="23" s="1"/>
  <c r="AB1541" i="23"/>
  <c r="AA1541" i="23"/>
  <c r="Z1541" i="23"/>
  <c r="A1541" i="23"/>
  <c r="AH1550" i="23"/>
  <c r="AE1550" i="23"/>
  <c r="AB1550" i="23"/>
  <c r="AA1550" i="23"/>
  <c r="Z1550" i="23"/>
  <c r="A1550" i="23"/>
  <c r="AH1543" i="23"/>
  <c r="AE1543" i="23"/>
  <c r="AB1543" i="23"/>
  <c r="AA1543" i="23"/>
  <c r="Z1543" i="23"/>
  <c r="A1543" i="23"/>
  <c r="AH1544" i="23"/>
  <c r="AE1544" i="23"/>
  <c r="AB1544" i="23"/>
  <c r="AA1544" i="23"/>
  <c r="Z1544" i="23"/>
  <c r="A1544" i="23"/>
  <c r="AH1547" i="23"/>
  <c r="AE1547" i="23"/>
  <c r="AF1547" i="23" s="1"/>
  <c r="AB1547" i="23"/>
  <c r="AA1547" i="23"/>
  <c r="Z1547" i="23"/>
  <c r="A1547" i="23"/>
  <c r="AH1549" i="23"/>
  <c r="AE1549" i="23"/>
  <c r="AB1549" i="23"/>
  <c r="AA1549" i="23"/>
  <c r="Z1549" i="23"/>
  <c r="A1549" i="23"/>
  <c r="AH1546" i="23"/>
  <c r="AE1546" i="23"/>
  <c r="AB1546" i="23"/>
  <c r="AA1546" i="23"/>
  <c r="Z1546" i="23"/>
  <c r="A1546" i="23"/>
  <c r="AH1545" i="23"/>
  <c r="AE1545" i="23"/>
  <c r="AB1545" i="23"/>
  <c r="AA1545" i="23"/>
  <c r="Z1545" i="23"/>
  <c r="A1545" i="23"/>
  <c r="AH1540" i="23"/>
  <c r="AE1540" i="23"/>
  <c r="AF1540" i="23" s="1"/>
  <c r="AB1540" i="23"/>
  <c r="AA1540" i="23"/>
  <c r="Z1540" i="23"/>
  <c r="A1540" i="23"/>
  <c r="AH1548" i="23"/>
  <c r="AE1548" i="23"/>
  <c r="AB1548" i="23"/>
  <c r="AA1548" i="23"/>
  <c r="Z1548" i="23"/>
  <c r="A1548" i="23"/>
  <c r="AH1539" i="23"/>
  <c r="AE1539" i="23"/>
  <c r="AB1539" i="23"/>
  <c r="AA1539" i="23"/>
  <c r="Z1539" i="23"/>
  <c r="A1539" i="23"/>
  <c r="AH1530" i="23"/>
  <c r="AE1530" i="23"/>
  <c r="AB1530" i="23"/>
  <c r="AA1530" i="23"/>
  <c r="Z1530" i="23"/>
  <c r="A1530" i="23"/>
  <c r="AH1529" i="23"/>
  <c r="AE1529" i="23"/>
  <c r="AF1529" i="23" s="1"/>
  <c r="AB1529" i="23"/>
  <c r="AA1529" i="23"/>
  <c r="Z1529" i="23"/>
  <c r="A1529" i="23"/>
  <c r="AH1538" i="23"/>
  <c r="AE1538" i="23"/>
  <c r="AB1538" i="23"/>
  <c r="AA1538" i="23"/>
  <c r="Z1538" i="23"/>
  <c r="A1538" i="23"/>
  <c r="AH1531" i="23"/>
  <c r="AE1531" i="23"/>
  <c r="AB1531" i="23"/>
  <c r="AA1531" i="23"/>
  <c r="Z1531" i="23"/>
  <c r="A1531" i="23"/>
  <c r="AH1532" i="23"/>
  <c r="AE1532" i="23"/>
  <c r="AB1532" i="23"/>
  <c r="AA1532" i="23"/>
  <c r="Z1532" i="23"/>
  <c r="A1532" i="23"/>
  <c r="AH1535" i="23"/>
  <c r="AE1535" i="23"/>
  <c r="AF1535" i="23" s="1"/>
  <c r="AB1535" i="23"/>
  <c r="AA1535" i="23"/>
  <c r="Z1535" i="23"/>
  <c r="A1535" i="23"/>
  <c r="AH1537" i="23"/>
  <c r="AE1537" i="23"/>
  <c r="AB1537" i="23"/>
  <c r="AA1537" i="23"/>
  <c r="Z1537" i="23"/>
  <c r="A1537" i="23"/>
  <c r="AH1534" i="23"/>
  <c r="AE1534" i="23"/>
  <c r="AB1534" i="23"/>
  <c r="AA1534" i="23"/>
  <c r="Z1534" i="23"/>
  <c r="A1534" i="23"/>
  <c r="AH1533" i="23"/>
  <c r="AE1533" i="23"/>
  <c r="AB1533" i="23"/>
  <c r="AA1533" i="23"/>
  <c r="Z1533" i="23"/>
  <c r="A1533" i="23"/>
  <c r="AH1528" i="23"/>
  <c r="AE1528" i="23"/>
  <c r="AF1528" i="23" s="1"/>
  <c r="AB1528" i="23"/>
  <c r="AA1528" i="23"/>
  <c r="Z1528" i="23"/>
  <c r="A1528" i="23"/>
  <c r="AH1536" i="23"/>
  <c r="AE1536" i="23"/>
  <c r="AB1536" i="23"/>
  <c r="AA1536" i="23"/>
  <c r="Z1536" i="23"/>
  <c r="A1536" i="23"/>
  <c r="AH1527" i="23"/>
  <c r="AE1527" i="23"/>
  <c r="AB1527" i="23"/>
  <c r="AD1527" i="23" s="1"/>
  <c r="AA1527" i="23"/>
  <c r="Z1527" i="23"/>
  <c r="A1527" i="23"/>
  <c r="AH1518" i="23"/>
  <c r="AE1518" i="23"/>
  <c r="AB1518" i="23"/>
  <c r="AA1518" i="23"/>
  <c r="Z1518" i="23"/>
  <c r="A1518" i="23"/>
  <c r="AH1517" i="23"/>
  <c r="AE1517" i="23"/>
  <c r="AF1517" i="23" s="1"/>
  <c r="AB1517" i="23"/>
  <c r="AA1517" i="23"/>
  <c r="Z1517" i="23"/>
  <c r="A1517" i="23"/>
  <c r="AH1526" i="23"/>
  <c r="AE1526" i="23"/>
  <c r="AB1526" i="23"/>
  <c r="AA1526" i="23"/>
  <c r="Z1526" i="23"/>
  <c r="A1526" i="23"/>
  <c r="AH1519" i="23"/>
  <c r="AE1519" i="23"/>
  <c r="AB1519" i="23"/>
  <c r="AA1519" i="23"/>
  <c r="Z1519" i="23"/>
  <c r="A1519" i="23"/>
  <c r="AH1520" i="23"/>
  <c r="AE1520" i="23"/>
  <c r="AB1520" i="23"/>
  <c r="AA1520" i="23"/>
  <c r="Z1520" i="23"/>
  <c r="A1520" i="23"/>
  <c r="AH1523" i="23"/>
  <c r="AE1523" i="23"/>
  <c r="AF1523" i="23" s="1"/>
  <c r="AB1523" i="23"/>
  <c r="AA1523" i="23"/>
  <c r="Z1523" i="23"/>
  <c r="A1523" i="23"/>
  <c r="AH1525" i="23"/>
  <c r="AE1525" i="23"/>
  <c r="AB1525" i="23"/>
  <c r="AA1525" i="23"/>
  <c r="Z1525" i="23"/>
  <c r="A1525" i="23"/>
  <c r="AH1522" i="23"/>
  <c r="AE1522" i="23"/>
  <c r="AB1522" i="23"/>
  <c r="AA1522" i="23"/>
  <c r="Z1522" i="23"/>
  <c r="A1522" i="23"/>
  <c r="AH1521" i="23"/>
  <c r="AE1521" i="23"/>
  <c r="AB1521" i="23"/>
  <c r="AA1521" i="23"/>
  <c r="Z1521" i="23"/>
  <c r="A1521" i="23"/>
  <c r="AH1516" i="23"/>
  <c r="AE1516" i="23"/>
  <c r="AF1516" i="23" s="1"/>
  <c r="AB1516" i="23"/>
  <c r="AA1516" i="23"/>
  <c r="Z1516" i="23"/>
  <c r="A1516" i="23"/>
  <c r="AH1524" i="23"/>
  <c r="AE1524" i="23"/>
  <c r="AB1524" i="23"/>
  <c r="AA1524" i="23"/>
  <c r="Z1524" i="23"/>
  <c r="A1524" i="23"/>
  <c r="AH1515" i="23"/>
  <c r="AE1515" i="23"/>
  <c r="AB1515" i="23"/>
  <c r="AA1515" i="23"/>
  <c r="Z1515" i="23"/>
  <c r="A1515" i="23"/>
  <c r="AH1506" i="23"/>
  <c r="AE1506" i="23"/>
  <c r="AB1506" i="23"/>
  <c r="AA1506" i="23"/>
  <c r="Z1506" i="23"/>
  <c r="A1506" i="23"/>
  <c r="AH1505" i="23"/>
  <c r="AE1505" i="23"/>
  <c r="AF1505" i="23" s="1"/>
  <c r="AB1505" i="23"/>
  <c r="AA1505" i="23"/>
  <c r="Z1505" i="23"/>
  <c r="A1505" i="23"/>
  <c r="AH1514" i="23"/>
  <c r="AE1514" i="23"/>
  <c r="AB1514" i="23"/>
  <c r="AA1514" i="23"/>
  <c r="Z1514" i="23"/>
  <c r="A1514" i="23"/>
  <c r="AH1507" i="23"/>
  <c r="AE1507" i="23"/>
  <c r="AB1507" i="23"/>
  <c r="AA1507" i="23"/>
  <c r="Z1507" i="23"/>
  <c r="A1507" i="23"/>
  <c r="AH1508" i="23"/>
  <c r="AE1508" i="23"/>
  <c r="AB1508" i="23"/>
  <c r="AA1508" i="23"/>
  <c r="Z1508" i="23"/>
  <c r="A1508" i="23"/>
  <c r="AH1511" i="23"/>
  <c r="AE1511" i="23"/>
  <c r="AF1511" i="23" s="1"/>
  <c r="AB1511" i="23"/>
  <c r="AA1511" i="23"/>
  <c r="Z1511" i="23"/>
  <c r="A1511" i="23"/>
  <c r="AH1513" i="23"/>
  <c r="AE1513" i="23"/>
  <c r="AB1513" i="23"/>
  <c r="AA1513" i="23"/>
  <c r="Z1513" i="23"/>
  <c r="A1513" i="23"/>
  <c r="AH1510" i="23"/>
  <c r="AE1510" i="23"/>
  <c r="AB1510" i="23"/>
  <c r="AA1510" i="23"/>
  <c r="Z1510" i="23"/>
  <c r="A1510" i="23"/>
  <c r="AH1509" i="23"/>
  <c r="AE1509" i="23"/>
  <c r="AB1509" i="23"/>
  <c r="AA1509" i="23"/>
  <c r="Z1509" i="23"/>
  <c r="A1509" i="23"/>
  <c r="AH1504" i="23"/>
  <c r="AE1504" i="23"/>
  <c r="AF1504" i="23" s="1"/>
  <c r="AB1504" i="23"/>
  <c r="AA1504" i="23"/>
  <c r="Z1504" i="23"/>
  <c r="A1504" i="23"/>
  <c r="AH1512" i="23"/>
  <c r="AE1512" i="23"/>
  <c r="AB1512" i="23"/>
  <c r="AA1512" i="23"/>
  <c r="Z1512" i="23"/>
  <c r="A1512" i="23"/>
  <c r="AH1503" i="23"/>
  <c r="AE1503" i="23"/>
  <c r="AB1503" i="23"/>
  <c r="AD1503" i="23" s="1"/>
  <c r="AA1503" i="23"/>
  <c r="Z1503" i="23"/>
  <c r="A1503" i="23"/>
  <c r="AH1494" i="23"/>
  <c r="AE1494" i="23"/>
  <c r="AB1494" i="23"/>
  <c r="AA1494" i="23"/>
  <c r="Z1494" i="23"/>
  <c r="A1494" i="23"/>
  <c r="AH1493" i="23"/>
  <c r="AE1493" i="23"/>
  <c r="AF1493" i="23" s="1"/>
  <c r="AB1493" i="23"/>
  <c r="AA1493" i="23"/>
  <c r="Z1493" i="23"/>
  <c r="A1493" i="23"/>
  <c r="AH1502" i="23"/>
  <c r="AE1502" i="23"/>
  <c r="AB1502" i="23"/>
  <c r="AA1502" i="23"/>
  <c r="Z1502" i="23"/>
  <c r="A1502" i="23"/>
  <c r="AH1495" i="23"/>
  <c r="AE1495" i="23"/>
  <c r="AB1495" i="23"/>
  <c r="AA1495" i="23"/>
  <c r="Z1495" i="23"/>
  <c r="A1495" i="23"/>
  <c r="AH1496" i="23"/>
  <c r="AE1496" i="23"/>
  <c r="AB1496" i="23"/>
  <c r="AA1496" i="23"/>
  <c r="Z1496" i="23"/>
  <c r="A1496" i="23"/>
  <c r="AH1499" i="23"/>
  <c r="AE1499" i="23"/>
  <c r="AF1499" i="23" s="1"/>
  <c r="AB1499" i="23"/>
  <c r="AA1499" i="23"/>
  <c r="Z1499" i="23"/>
  <c r="A1499" i="23"/>
  <c r="AH1501" i="23"/>
  <c r="AE1501" i="23"/>
  <c r="AB1501" i="23"/>
  <c r="AA1501" i="23"/>
  <c r="Z1501" i="23"/>
  <c r="A1501" i="23"/>
  <c r="AH1498" i="23"/>
  <c r="AE1498" i="23"/>
  <c r="AB1498" i="23"/>
  <c r="AA1498" i="23"/>
  <c r="Z1498" i="23"/>
  <c r="A1498" i="23"/>
  <c r="AH1497" i="23"/>
  <c r="AE1497" i="23"/>
  <c r="AB1497" i="23"/>
  <c r="AA1497" i="23"/>
  <c r="Z1497" i="23"/>
  <c r="A1497" i="23"/>
  <c r="AH1492" i="23"/>
  <c r="AE1492" i="23"/>
  <c r="AF1492" i="23" s="1"/>
  <c r="AB1492" i="23"/>
  <c r="AA1492" i="23"/>
  <c r="Z1492" i="23"/>
  <c r="A1492" i="23"/>
  <c r="AH1500" i="23"/>
  <c r="AE1500" i="23"/>
  <c r="AB1500" i="23"/>
  <c r="AA1500" i="23"/>
  <c r="Z1500" i="23"/>
  <c r="A1500" i="23"/>
  <c r="AH1491" i="23"/>
  <c r="AE1491" i="23"/>
  <c r="AB1491" i="23"/>
  <c r="AA1491" i="23"/>
  <c r="Z1491" i="23"/>
  <c r="A1491" i="23"/>
  <c r="AH1482" i="23"/>
  <c r="AE1482" i="23"/>
  <c r="AB1482" i="23"/>
  <c r="AA1482" i="23"/>
  <c r="Z1482" i="23"/>
  <c r="A1482" i="23"/>
  <c r="AH1481" i="23"/>
  <c r="AE1481" i="23"/>
  <c r="AF1481" i="23" s="1"/>
  <c r="AB1481" i="23"/>
  <c r="AA1481" i="23"/>
  <c r="Z1481" i="23"/>
  <c r="A1481" i="23"/>
  <c r="AH1490" i="23"/>
  <c r="AE1490" i="23"/>
  <c r="AB1490" i="23"/>
  <c r="AA1490" i="23"/>
  <c r="Z1490" i="23"/>
  <c r="A1490" i="23"/>
  <c r="AH1483" i="23"/>
  <c r="AE1483" i="23"/>
  <c r="AB1483" i="23"/>
  <c r="AA1483" i="23"/>
  <c r="Z1483" i="23"/>
  <c r="A1483" i="23"/>
  <c r="AH1484" i="23"/>
  <c r="AE1484" i="23"/>
  <c r="AB1484" i="23"/>
  <c r="AA1484" i="23"/>
  <c r="Z1484" i="23"/>
  <c r="A1484" i="23"/>
  <c r="AH1487" i="23"/>
  <c r="AE1487" i="23"/>
  <c r="AF1487" i="23" s="1"/>
  <c r="AB1487" i="23"/>
  <c r="AA1487" i="23"/>
  <c r="Z1487" i="23"/>
  <c r="A1487" i="23"/>
  <c r="AH1489" i="23"/>
  <c r="AE1489" i="23"/>
  <c r="AB1489" i="23"/>
  <c r="AA1489" i="23"/>
  <c r="Z1489" i="23"/>
  <c r="A1489" i="23"/>
  <c r="AH1486" i="23"/>
  <c r="AE1486" i="23"/>
  <c r="AB1486" i="23"/>
  <c r="AA1486" i="23"/>
  <c r="Z1486" i="23"/>
  <c r="A1486" i="23"/>
  <c r="AH1485" i="23"/>
  <c r="AE1485" i="23"/>
  <c r="AB1485" i="23"/>
  <c r="AA1485" i="23"/>
  <c r="Z1485" i="23"/>
  <c r="A1485" i="23"/>
  <c r="AH1480" i="23"/>
  <c r="AE1480" i="23"/>
  <c r="AF1480" i="23" s="1"/>
  <c r="AB1480" i="23"/>
  <c r="AA1480" i="23"/>
  <c r="Z1480" i="23"/>
  <c r="A1480" i="23"/>
  <c r="AH1488" i="23"/>
  <c r="AE1488" i="23"/>
  <c r="AB1488" i="23"/>
  <c r="AA1488" i="23"/>
  <c r="Z1488" i="23"/>
  <c r="A1488" i="23"/>
  <c r="AH1479" i="23"/>
  <c r="AE1479" i="23"/>
  <c r="AB1479" i="23"/>
  <c r="AA1479" i="23"/>
  <c r="Z1479" i="23"/>
  <c r="A1479" i="23"/>
  <c r="AH1470" i="23"/>
  <c r="AE1470" i="23"/>
  <c r="AB1470" i="23"/>
  <c r="AA1470" i="23"/>
  <c r="Z1470" i="23"/>
  <c r="A1470" i="23"/>
  <c r="AH1469" i="23"/>
  <c r="AE1469" i="23"/>
  <c r="AF1469" i="23" s="1"/>
  <c r="AB1469" i="23"/>
  <c r="AA1469" i="23"/>
  <c r="Z1469" i="23"/>
  <c r="A1469" i="23"/>
  <c r="AH1478" i="23"/>
  <c r="AE1478" i="23"/>
  <c r="AB1478" i="23"/>
  <c r="AA1478" i="23"/>
  <c r="Z1478" i="23"/>
  <c r="A1478" i="23"/>
  <c r="AH1471" i="23"/>
  <c r="AE1471" i="23"/>
  <c r="AB1471" i="23"/>
  <c r="AA1471" i="23"/>
  <c r="Z1471" i="23"/>
  <c r="A1471" i="23"/>
  <c r="AH1472" i="23"/>
  <c r="AE1472" i="23"/>
  <c r="AB1472" i="23"/>
  <c r="AA1472" i="23"/>
  <c r="Z1472" i="23"/>
  <c r="A1472" i="23"/>
  <c r="AH1475" i="23"/>
  <c r="AE1475" i="23"/>
  <c r="AF1475" i="23" s="1"/>
  <c r="AB1475" i="23"/>
  <c r="AA1475" i="23"/>
  <c r="Z1475" i="23"/>
  <c r="A1475" i="23"/>
  <c r="AH1477" i="23"/>
  <c r="AE1477" i="23"/>
  <c r="AB1477" i="23"/>
  <c r="AA1477" i="23"/>
  <c r="Z1477" i="23"/>
  <c r="A1477" i="23"/>
  <c r="AH1474" i="23"/>
  <c r="AE1474" i="23"/>
  <c r="AB1474" i="23"/>
  <c r="AA1474" i="23"/>
  <c r="Z1474" i="23"/>
  <c r="A1474" i="23"/>
  <c r="AH1473" i="23"/>
  <c r="AE1473" i="23"/>
  <c r="AB1473" i="23"/>
  <c r="AA1473" i="23"/>
  <c r="Z1473" i="23"/>
  <c r="A1473" i="23"/>
  <c r="AH1468" i="23"/>
  <c r="AE1468" i="23"/>
  <c r="AF1468" i="23" s="1"/>
  <c r="AB1468" i="23"/>
  <c r="AA1468" i="23"/>
  <c r="Z1468" i="23"/>
  <c r="A1468" i="23"/>
  <c r="AH1476" i="23"/>
  <c r="AE1476" i="23"/>
  <c r="AB1476" i="23"/>
  <c r="AA1476" i="23"/>
  <c r="Z1476" i="23"/>
  <c r="A1476" i="23"/>
  <c r="AH1467" i="23"/>
  <c r="AE1467" i="23"/>
  <c r="AB1467" i="23"/>
  <c r="AA1467" i="23"/>
  <c r="Z1467" i="23"/>
  <c r="A1467" i="23"/>
  <c r="AH1458" i="23"/>
  <c r="AE1458" i="23"/>
  <c r="AB1458" i="23"/>
  <c r="AA1458" i="23"/>
  <c r="Z1458" i="23"/>
  <c r="A1458" i="23"/>
  <c r="AH1457" i="23"/>
  <c r="AE1457" i="23"/>
  <c r="AF1457" i="23" s="1"/>
  <c r="AB1457" i="23"/>
  <c r="AA1457" i="23"/>
  <c r="Z1457" i="23"/>
  <c r="A1457" i="23"/>
  <c r="AH1466" i="23"/>
  <c r="AE1466" i="23"/>
  <c r="AB1466" i="23"/>
  <c r="AA1466" i="23"/>
  <c r="Z1466" i="23"/>
  <c r="A1466" i="23"/>
  <c r="AH1459" i="23"/>
  <c r="AE1459" i="23"/>
  <c r="AB1459" i="23"/>
  <c r="AA1459" i="23"/>
  <c r="Z1459" i="23"/>
  <c r="A1459" i="23"/>
  <c r="AH1460" i="23"/>
  <c r="AE1460" i="23"/>
  <c r="AB1460" i="23"/>
  <c r="AA1460" i="23"/>
  <c r="Z1460" i="23"/>
  <c r="A1460" i="23"/>
  <c r="AH1463" i="23"/>
  <c r="AE1463" i="23"/>
  <c r="AF1463" i="23" s="1"/>
  <c r="AB1463" i="23"/>
  <c r="AA1463" i="23"/>
  <c r="Z1463" i="23"/>
  <c r="A1463" i="23"/>
  <c r="AH1465" i="23"/>
  <c r="AE1465" i="23"/>
  <c r="AB1465" i="23"/>
  <c r="AA1465" i="23"/>
  <c r="Z1465" i="23"/>
  <c r="A1465" i="23"/>
  <c r="AH1462" i="23"/>
  <c r="AE1462" i="23"/>
  <c r="AB1462" i="23"/>
  <c r="AA1462" i="23"/>
  <c r="Z1462" i="23"/>
  <c r="A1462" i="23"/>
  <c r="AH1461" i="23"/>
  <c r="AE1461" i="23"/>
  <c r="AB1461" i="23"/>
  <c r="AA1461" i="23"/>
  <c r="Z1461" i="23"/>
  <c r="A1461" i="23"/>
  <c r="AH1456" i="23"/>
  <c r="AE1456" i="23"/>
  <c r="AF1456" i="23" s="1"/>
  <c r="AB1456" i="23"/>
  <c r="AA1456" i="23"/>
  <c r="Z1456" i="23"/>
  <c r="A1456" i="23"/>
  <c r="AH1464" i="23"/>
  <c r="AE1464" i="23"/>
  <c r="AB1464" i="23"/>
  <c r="AA1464" i="23"/>
  <c r="Z1464" i="23"/>
  <c r="A1464" i="23"/>
  <c r="AH1455" i="23"/>
  <c r="AE1455" i="23"/>
  <c r="AB1455" i="23"/>
  <c r="AA1455" i="23"/>
  <c r="Z1455" i="23"/>
  <c r="A1455" i="23"/>
  <c r="AH1446" i="23"/>
  <c r="AE1446" i="23"/>
  <c r="AB1446" i="23"/>
  <c r="AA1446" i="23"/>
  <c r="Z1446" i="23"/>
  <c r="A1446" i="23"/>
  <c r="AH1445" i="23"/>
  <c r="AE1445" i="23"/>
  <c r="AF1445" i="23" s="1"/>
  <c r="AB1445" i="23"/>
  <c r="AA1445" i="23"/>
  <c r="Z1445" i="23"/>
  <c r="A1445" i="23"/>
  <c r="AH1454" i="23"/>
  <c r="AE1454" i="23"/>
  <c r="AB1454" i="23"/>
  <c r="AA1454" i="23"/>
  <c r="Z1454" i="23"/>
  <c r="A1454" i="23"/>
  <c r="AH1447" i="23"/>
  <c r="AE1447" i="23"/>
  <c r="AB1447" i="23"/>
  <c r="AA1447" i="23"/>
  <c r="Z1447" i="23"/>
  <c r="A1447" i="23"/>
  <c r="AH1448" i="23"/>
  <c r="AE1448" i="23"/>
  <c r="AB1448" i="23"/>
  <c r="AA1448" i="23"/>
  <c r="Z1448" i="23"/>
  <c r="A1448" i="23"/>
  <c r="AH1451" i="23"/>
  <c r="AE1451" i="23"/>
  <c r="AF1451" i="23" s="1"/>
  <c r="AB1451" i="23"/>
  <c r="AA1451" i="23"/>
  <c r="Z1451" i="23"/>
  <c r="A1451" i="23"/>
  <c r="AH1453" i="23"/>
  <c r="AE1453" i="23"/>
  <c r="AB1453" i="23"/>
  <c r="AA1453" i="23"/>
  <c r="Z1453" i="23"/>
  <c r="A1453" i="23"/>
  <c r="AH1450" i="23"/>
  <c r="AE1450" i="23"/>
  <c r="AB1450" i="23"/>
  <c r="AA1450" i="23"/>
  <c r="Z1450" i="23"/>
  <c r="A1450" i="23"/>
  <c r="AH1449" i="23"/>
  <c r="AE1449" i="23"/>
  <c r="AB1449" i="23"/>
  <c r="AA1449" i="23"/>
  <c r="Z1449" i="23"/>
  <c r="A1449" i="23"/>
  <c r="AH1444" i="23"/>
  <c r="AE1444" i="23"/>
  <c r="AF1444" i="23" s="1"/>
  <c r="AB1444" i="23"/>
  <c r="AA1444" i="23"/>
  <c r="Z1444" i="23"/>
  <c r="A1444" i="23"/>
  <c r="AH1452" i="23"/>
  <c r="AE1452" i="23"/>
  <c r="AB1452" i="23"/>
  <c r="AA1452" i="23"/>
  <c r="Z1452" i="23"/>
  <c r="A1452" i="23"/>
  <c r="AH1443" i="23"/>
  <c r="AE1443" i="23"/>
  <c r="AB1443" i="23"/>
  <c r="AA1443" i="23"/>
  <c r="Z1443" i="23"/>
  <c r="A1443" i="23"/>
  <c r="AH1434" i="23"/>
  <c r="AE1434" i="23"/>
  <c r="AB1434" i="23"/>
  <c r="AA1434" i="23"/>
  <c r="Z1434" i="23"/>
  <c r="A1434" i="23"/>
  <c r="AH1433" i="23"/>
  <c r="AE1433" i="23"/>
  <c r="AF1433" i="23" s="1"/>
  <c r="AB1433" i="23"/>
  <c r="AA1433" i="23"/>
  <c r="Z1433" i="23"/>
  <c r="A1433" i="23"/>
  <c r="AH1442" i="23"/>
  <c r="AE1442" i="23"/>
  <c r="AB1442" i="23"/>
  <c r="AA1442" i="23"/>
  <c r="Z1442" i="23"/>
  <c r="A1442" i="23"/>
  <c r="AH1435" i="23"/>
  <c r="AE1435" i="23"/>
  <c r="AB1435" i="23"/>
  <c r="AA1435" i="23"/>
  <c r="Z1435" i="23"/>
  <c r="A1435" i="23"/>
  <c r="AH1436" i="23"/>
  <c r="AE1436" i="23"/>
  <c r="AB1436" i="23"/>
  <c r="AA1436" i="23"/>
  <c r="Z1436" i="23"/>
  <c r="A1436" i="23"/>
  <c r="AH1439" i="23"/>
  <c r="AE1439" i="23"/>
  <c r="AF1439" i="23" s="1"/>
  <c r="AB1439" i="23"/>
  <c r="AA1439" i="23"/>
  <c r="Z1439" i="23"/>
  <c r="A1439" i="23"/>
  <c r="AH1441" i="23"/>
  <c r="AE1441" i="23"/>
  <c r="AB1441" i="23"/>
  <c r="AA1441" i="23"/>
  <c r="Z1441" i="23"/>
  <c r="A1441" i="23"/>
  <c r="AH1438" i="23"/>
  <c r="AE1438" i="23"/>
  <c r="AB1438" i="23"/>
  <c r="AA1438" i="23"/>
  <c r="Z1438" i="23"/>
  <c r="A1438" i="23"/>
  <c r="AH1437" i="23"/>
  <c r="AE1437" i="23"/>
  <c r="AB1437" i="23"/>
  <c r="AA1437" i="23"/>
  <c r="Z1437" i="23"/>
  <c r="A1437" i="23"/>
  <c r="AH1432" i="23"/>
  <c r="AE1432" i="23"/>
  <c r="AF1432" i="23" s="1"/>
  <c r="AB1432" i="23"/>
  <c r="AA1432" i="23"/>
  <c r="Z1432" i="23"/>
  <c r="A1432" i="23"/>
  <c r="AH1440" i="23"/>
  <c r="AE1440" i="23"/>
  <c r="AB1440" i="23"/>
  <c r="AA1440" i="23"/>
  <c r="Z1440" i="23"/>
  <c r="A1440" i="23"/>
  <c r="AH1431" i="23"/>
  <c r="AE1431" i="23"/>
  <c r="AB1431" i="23"/>
  <c r="AA1431" i="23"/>
  <c r="Z1431" i="23"/>
  <c r="A1431" i="23"/>
  <c r="AH1422" i="23"/>
  <c r="AE1422" i="23"/>
  <c r="AB1422" i="23"/>
  <c r="AA1422" i="23"/>
  <c r="Z1422" i="23"/>
  <c r="A1422" i="23"/>
  <c r="AH1421" i="23"/>
  <c r="AE1421" i="23"/>
  <c r="AF1421" i="23" s="1"/>
  <c r="AB1421" i="23"/>
  <c r="AA1421" i="23"/>
  <c r="Z1421" i="23"/>
  <c r="A1421" i="23"/>
  <c r="AH1430" i="23"/>
  <c r="AE1430" i="23"/>
  <c r="AB1430" i="23"/>
  <c r="AA1430" i="23"/>
  <c r="Z1430" i="23"/>
  <c r="A1430" i="23"/>
  <c r="AH1423" i="23"/>
  <c r="AE1423" i="23"/>
  <c r="AB1423" i="23"/>
  <c r="AA1423" i="23"/>
  <c r="Z1423" i="23"/>
  <c r="A1423" i="23"/>
  <c r="AH1424" i="23"/>
  <c r="AE1424" i="23"/>
  <c r="AB1424" i="23"/>
  <c r="AA1424" i="23"/>
  <c r="Z1424" i="23"/>
  <c r="A1424" i="23"/>
  <c r="AH1427" i="23"/>
  <c r="AE1427" i="23"/>
  <c r="AF1427" i="23" s="1"/>
  <c r="AB1427" i="23"/>
  <c r="AA1427" i="23"/>
  <c r="Z1427" i="23"/>
  <c r="A1427" i="23"/>
  <c r="AH1429" i="23"/>
  <c r="AE1429" i="23"/>
  <c r="AB1429" i="23"/>
  <c r="AA1429" i="23"/>
  <c r="Z1429" i="23"/>
  <c r="A1429" i="23"/>
  <c r="AH1426" i="23"/>
  <c r="AE1426" i="23"/>
  <c r="AB1426" i="23"/>
  <c r="AA1426" i="23"/>
  <c r="Z1426" i="23"/>
  <c r="A1426" i="23"/>
  <c r="AH1425" i="23"/>
  <c r="AE1425" i="23"/>
  <c r="AB1425" i="23"/>
  <c r="AA1425" i="23"/>
  <c r="Z1425" i="23"/>
  <c r="A1425" i="23"/>
  <c r="AH1420" i="23"/>
  <c r="AE1420" i="23"/>
  <c r="AF1420" i="23" s="1"/>
  <c r="AB1420" i="23"/>
  <c r="AA1420" i="23"/>
  <c r="Z1420" i="23"/>
  <c r="A1420" i="23"/>
  <c r="AH1428" i="23"/>
  <c r="AE1428" i="23"/>
  <c r="AB1428" i="23"/>
  <c r="AA1428" i="23"/>
  <c r="Z1428" i="23"/>
  <c r="A1428" i="23"/>
  <c r="AH1419" i="23"/>
  <c r="AE1419" i="23"/>
  <c r="AB1419" i="23"/>
  <c r="AA1419" i="23"/>
  <c r="Z1419" i="23"/>
  <c r="A1419" i="23"/>
  <c r="AH1410" i="23"/>
  <c r="AE1410" i="23"/>
  <c r="AB1410" i="23"/>
  <c r="AA1410" i="23"/>
  <c r="Z1410" i="23"/>
  <c r="A1410" i="23"/>
  <c r="AH1409" i="23"/>
  <c r="AE1409" i="23"/>
  <c r="AF1409" i="23" s="1"/>
  <c r="AB1409" i="23"/>
  <c r="AA1409" i="23"/>
  <c r="Z1409" i="23"/>
  <c r="A1409" i="23"/>
  <c r="AH1418" i="23"/>
  <c r="AE1418" i="23"/>
  <c r="AB1418" i="23"/>
  <c r="AA1418" i="23"/>
  <c r="Z1418" i="23"/>
  <c r="A1418" i="23"/>
  <c r="AH1411" i="23"/>
  <c r="AE1411" i="23"/>
  <c r="AB1411" i="23"/>
  <c r="AA1411" i="23"/>
  <c r="Z1411" i="23"/>
  <c r="A1411" i="23"/>
  <c r="AH1412" i="23"/>
  <c r="AE1412" i="23"/>
  <c r="AB1412" i="23"/>
  <c r="AA1412" i="23"/>
  <c r="Z1412" i="23"/>
  <c r="A1412" i="23"/>
  <c r="AH1415" i="23"/>
  <c r="AE1415" i="23"/>
  <c r="AF1415" i="23" s="1"/>
  <c r="AB1415" i="23"/>
  <c r="AA1415" i="23"/>
  <c r="Z1415" i="23"/>
  <c r="A1415" i="23"/>
  <c r="AH1417" i="23"/>
  <c r="AE1417" i="23"/>
  <c r="AB1417" i="23"/>
  <c r="AA1417" i="23"/>
  <c r="Z1417" i="23"/>
  <c r="A1417" i="23"/>
  <c r="AH1414" i="23"/>
  <c r="AE1414" i="23"/>
  <c r="AB1414" i="23"/>
  <c r="AA1414" i="23"/>
  <c r="Z1414" i="23"/>
  <c r="A1414" i="23"/>
  <c r="AH1413" i="23"/>
  <c r="AE1413" i="23"/>
  <c r="AB1413" i="23"/>
  <c r="AA1413" i="23"/>
  <c r="Z1413" i="23"/>
  <c r="A1413" i="23"/>
  <c r="AH1408" i="23"/>
  <c r="AE1408" i="23"/>
  <c r="AF1408" i="23" s="1"/>
  <c r="AB1408" i="23"/>
  <c r="AA1408" i="23"/>
  <c r="Z1408" i="23"/>
  <c r="A1408" i="23"/>
  <c r="AH1416" i="23"/>
  <c r="AE1416" i="23"/>
  <c r="AB1416" i="23"/>
  <c r="AA1416" i="23"/>
  <c r="Z1416" i="23"/>
  <c r="A1416" i="23"/>
  <c r="AH1407" i="23"/>
  <c r="AE1407" i="23"/>
  <c r="AB1407" i="23"/>
  <c r="AA1407" i="23"/>
  <c r="Z1407" i="23"/>
  <c r="A1407" i="23"/>
  <c r="AH1398" i="23"/>
  <c r="AE1398" i="23"/>
  <c r="AB1398" i="23"/>
  <c r="AA1398" i="23"/>
  <c r="Z1398" i="23"/>
  <c r="A1398" i="23"/>
  <c r="AH1397" i="23"/>
  <c r="AE1397" i="23"/>
  <c r="AF1397" i="23" s="1"/>
  <c r="AB1397" i="23"/>
  <c r="AA1397" i="23"/>
  <c r="Z1397" i="23"/>
  <c r="A1397" i="23"/>
  <c r="AH1406" i="23"/>
  <c r="AE1406" i="23"/>
  <c r="AB1406" i="23"/>
  <c r="AA1406" i="23"/>
  <c r="Z1406" i="23"/>
  <c r="A1406" i="23"/>
  <c r="AH1399" i="23"/>
  <c r="AE1399" i="23"/>
  <c r="AB1399" i="23"/>
  <c r="AA1399" i="23"/>
  <c r="Z1399" i="23"/>
  <c r="A1399" i="23"/>
  <c r="AH1400" i="23"/>
  <c r="AE1400" i="23"/>
  <c r="AB1400" i="23"/>
  <c r="AA1400" i="23"/>
  <c r="Z1400" i="23"/>
  <c r="A1400" i="23"/>
  <c r="AH1403" i="23"/>
  <c r="AE1403" i="23"/>
  <c r="AF1403" i="23" s="1"/>
  <c r="AB1403" i="23"/>
  <c r="AA1403" i="23"/>
  <c r="Z1403" i="23"/>
  <c r="A1403" i="23"/>
  <c r="AH1405" i="23"/>
  <c r="AE1405" i="23"/>
  <c r="AB1405" i="23"/>
  <c r="AA1405" i="23"/>
  <c r="Z1405" i="23"/>
  <c r="A1405" i="23"/>
  <c r="AH1402" i="23"/>
  <c r="AE1402" i="23"/>
  <c r="AB1402" i="23"/>
  <c r="AA1402" i="23"/>
  <c r="Z1402" i="23"/>
  <c r="A1402" i="23"/>
  <c r="AH1401" i="23"/>
  <c r="AE1401" i="23"/>
  <c r="AB1401" i="23"/>
  <c r="AA1401" i="23"/>
  <c r="Z1401" i="23"/>
  <c r="A1401" i="23"/>
  <c r="AH1396" i="23"/>
  <c r="AE1396" i="23"/>
  <c r="AF1396" i="23" s="1"/>
  <c r="AB1396" i="23"/>
  <c r="AA1396" i="23"/>
  <c r="Z1396" i="23"/>
  <c r="A1396" i="23"/>
  <c r="AH1404" i="23"/>
  <c r="AE1404" i="23"/>
  <c r="AB1404" i="23"/>
  <c r="AA1404" i="23"/>
  <c r="Z1404" i="23"/>
  <c r="A1404" i="23"/>
  <c r="AH1395" i="23"/>
  <c r="AE1395" i="23"/>
  <c r="AB1395" i="23"/>
  <c r="AA1395" i="23"/>
  <c r="Z1395" i="23"/>
  <c r="A1395" i="23"/>
  <c r="AH1386" i="23"/>
  <c r="AE1386" i="23"/>
  <c r="AB1386" i="23"/>
  <c r="AA1386" i="23"/>
  <c r="Z1386" i="23"/>
  <c r="A1386" i="23"/>
  <c r="AH1385" i="23"/>
  <c r="AE1385" i="23"/>
  <c r="AF1385" i="23" s="1"/>
  <c r="AB1385" i="23"/>
  <c r="AA1385" i="23"/>
  <c r="Z1385" i="23"/>
  <c r="A1385" i="23"/>
  <c r="AH1394" i="23"/>
  <c r="AE1394" i="23"/>
  <c r="AB1394" i="23"/>
  <c r="AA1394" i="23"/>
  <c r="Z1394" i="23"/>
  <c r="A1394" i="23"/>
  <c r="AH1387" i="23"/>
  <c r="AE1387" i="23"/>
  <c r="AB1387" i="23"/>
  <c r="AA1387" i="23"/>
  <c r="Z1387" i="23"/>
  <c r="A1387" i="23"/>
  <c r="AH1388" i="23"/>
  <c r="AE1388" i="23"/>
  <c r="AB1388" i="23"/>
  <c r="AA1388" i="23"/>
  <c r="Z1388" i="23"/>
  <c r="A1388" i="23"/>
  <c r="AH1391" i="23"/>
  <c r="AE1391" i="23"/>
  <c r="AF1391" i="23" s="1"/>
  <c r="AB1391" i="23"/>
  <c r="AA1391" i="23"/>
  <c r="Z1391" i="23"/>
  <c r="A1391" i="23"/>
  <c r="AH1393" i="23"/>
  <c r="AE1393" i="23"/>
  <c r="AB1393" i="23"/>
  <c r="AA1393" i="23"/>
  <c r="Z1393" i="23"/>
  <c r="A1393" i="23"/>
  <c r="AH1390" i="23"/>
  <c r="AE1390" i="23"/>
  <c r="AB1390" i="23"/>
  <c r="AA1390" i="23"/>
  <c r="Z1390" i="23"/>
  <c r="A1390" i="23"/>
  <c r="AH1389" i="23"/>
  <c r="AE1389" i="23"/>
  <c r="AB1389" i="23"/>
  <c r="AA1389" i="23"/>
  <c r="Z1389" i="23"/>
  <c r="A1389" i="23"/>
  <c r="AH1384" i="23"/>
  <c r="AE1384" i="23"/>
  <c r="AF1384" i="23" s="1"/>
  <c r="AB1384" i="23"/>
  <c r="AA1384" i="23"/>
  <c r="Z1384" i="23"/>
  <c r="A1384" i="23"/>
  <c r="AH1392" i="23"/>
  <c r="AE1392" i="23"/>
  <c r="AB1392" i="23"/>
  <c r="AA1392" i="23"/>
  <c r="Z1392" i="23"/>
  <c r="A1392" i="23"/>
  <c r="AH1383" i="23"/>
  <c r="AE1383" i="23"/>
  <c r="AB1383" i="23"/>
  <c r="AA1383" i="23"/>
  <c r="Z1383" i="23"/>
  <c r="A1383" i="23"/>
  <c r="AH1374" i="23"/>
  <c r="AE1374" i="23"/>
  <c r="AB1374" i="23"/>
  <c r="AA1374" i="23"/>
  <c r="Z1374" i="23"/>
  <c r="A1374" i="23"/>
  <c r="AH1373" i="23"/>
  <c r="AE1373" i="23"/>
  <c r="AF1373" i="23" s="1"/>
  <c r="AB1373" i="23"/>
  <c r="AA1373" i="23"/>
  <c r="Z1373" i="23"/>
  <c r="A1373" i="23"/>
  <c r="AH1382" i="23"/>
  <c r="AE1382" i="23"/>
  <c r="AB1382" i="23"/>
  <c r="AA1382" i="23"/>
  <c r="Z1382" i="23"/>
  <c r="A1382" i="23"/>
  <c r="AH1375" i="23"/>
  <c r="AE1375" i="23"/>
  <c r="AB1375" i="23"/>
  <c r="AA1375" i="23"/>
  <c r="Z1375" i="23"/>
  <c r="A1375" i="23"/>
  <c r="AH1376" i="23"/>
  <c r="AE1376" i="23"/>
  <c r="AB1376" i="23"/>
  <c r="AA1376" i="23"/>
  <c r="Z1376" i="23"/>
  <c r="A1376" i="23"/>
  <c r="AH1379" i="23"/>
  <c r="AE1379" i="23"/>
  <c r="AF1379" i="23" s="1"/>
  <c r="AB1379" i="23"/>
  <c r="AA1379" i="23"/>
  <c r="Z1379" i="23"/>
  <c r="A1379" i="23"/>
  <c r="AH1381" i="23"/>
  <c r="AE1381" i="23"/>
  <c r="AB1381" i="23"/>
  <c r="AA1381" i="23"/>
  <c r="Z1381" i="23"/>
  <c r="A1381" i="23"/>
  <c r="AH1378" i="23"/>
  <c r="AE1378" i="23"/>
  <c r="AB1378" i="23"/>
  <c r="AA1378" i="23"/>
  <c r="Z1378" i="23"/>
  <c r="A1378" i="23"/>
  <c r="AH1377" i="23"/>
  <c r="AE1377" i="23"/>
  <c r="AB1377" i="23"/>
  <c r="AA1377" i="23"/>
  <c r="Z1377" i="23"/>
  <c r="A1377" i="23"/>
  <c r="AH1372" i="23"/>
  <c r="AE1372" i="23"/>
  <c r="AF1372" i="23" s="1"/>
  <c r="AB1372" i="23"/>
  <c r="AA1372" i="23"/>
  <c r="Z1372" i="23"/>
  <c r="A1372" i="23"/>
  <c r="AH1380" i="23"/>
  <c r="AE1380" i="23"/>
  <c r="AB1380" i="23"/>
  <c r="AA1380" i="23"/>
  <c r="Z1380" i="23"/>
  <c r="A1380" i="23"/>
  <c r="AH1371" i="23"/>
  <c r="AE1371" i="23"/>
  <c r="AB1371" i="23"/>
  <c r="AA1371" i="23"/>
  <c r="Z1371" i="23"/>
  <c r="A1371" i="23"/>
  <c r="AH1362" i="23"/>
  <c r="AE1362" i="23"/>
  <c r="AB1362" i="23"/>
  <c r="AA1362" i="23"/>
  <c r="Z1362" i="23"/>
  <c r="A1362" i="23"/>
  <c r="AH1361" i="23"/>
  <c r="AE1361" i="23"/>
  <c r="AF1361" i="23" s="1"/>
  <c r="AB1361" i="23"/>
  <c r="AA1361" i="23"/>
  <c r="Z1361" i="23"/>
  <c r="A1361" i="23"/>
  <c r="AH1370" i="23"/>
  <c r="AE1370" i="23"/>
  <c r="AB1370" i="23"/>
  <c r="AA1370" i="23"/>
  <c r="Z1370" i="23"/>
  <c r="A1370" i="23"/>
  <c r="AH1363" i="23"/>
  <c r="AE1363" i="23"/>
  <c r="AB1363" i="23"/>
  <c r="AA1363" i="23"/>
  <c r="Z1363" i="23"/>
  <c r="A1363" i="23"/>
  <c r="AH1364" i="23"/>
  <c r="AE1364" i="23"/>
  <c r="AB1364" i="23"/>
  <c r="AA1364" i="23"/>
  <c r="Z1364" i="23"/>
  <c r="A1364" i="23"/>
  <c r="AH1367" i="23"/>
  <c r="AE1367" i="23"/>
  <c r="AF1367" i="23" s="1"/>
  <c r="AB1367" i="23"/>
  <c r="AA1367" i="23"/>
  <c r="Z1367" i="23"/>
  <c r="A1367" i="23"/>
  <c r="AH1369" i="23"/>
  <c r="AE1369" i="23"/>
  <c r="AB1369" i="23"/>
  <c r="AA1369" i="23"/>
  <c r="Z1369" i="23"/>
  <c r="A1369" i="23"/>
  <c r="AH1366" i="23"/>
  <c r="AE1366" i="23"/>
  <c r="AB1366" i="23"/>
  <c r="AA1366" i="23"/>
  <c r="Z1366" i="23"/>
  <c r="A1366" i="23"/>
  <c r="AH1365" i="23"/>
  <c r="AE1365" i="23"/>
  <c r="AB1365" i="23"/>
  <c r="AA1365" i="23"/>
  <c r="Z1365" i="23"/>
  <c r="A1365" i="23"/>
  <c r="AH1360" i="23"/>
  <c r="AE1360" i="23"/>
  <c r="AF1360" i="23" s="1"/>
  <c r="AB1360" i="23"/>
  <c r="AA1360" i="23"/>
  <c r="Z1360" i="23"/>
  <c r="A1360" i="23"/>
  <c r="AH1368" i="23"/>
  <c r="AE1368" i="23"/>
  <c r="AB1368" i="23"/>
  <c r="AA1368" i="23"/>
  <c r="Z1368" i="23"/>
  <c r="A1368" i="23"/>
  <c r="AH1359" i="23"/>
  <c r="AE1359" i="23"/>
  <c r="AB1359" i="23"/>
  <c r="AA1359" i="23"/>
  <c r="Z1359" i="23"/>
  <c r="A1359" i="23"/>
  <c r="AH1350" i="23"/>
  <c r="AE1350" i="23"/>
  <c r="AB1350" i="23"/>
  <c r="AA1350" i="23"/>
  <c r="Z1350" i="23"/>
  <c r="A1350" i="23"/>
  <c r="AH1349" i="23"/>
  <c r="AE1349" i="23"/>
  <c r="AF1349" i="23" s="1"/>
  <c r="AB1349" i="23"/>
  <c r="AA1349" i="23"/>
  <c r="Z1349" i="23"/>
  <c r="A1349" i="23"/>
  <c r="AH1358" i="23"/>
  <c r="AE1358" i="23"/>
  <c r="AB1358" i="23"/>
  <c r="AA1358" i="23"/>
  <c r="Z1358" i="23"/>
  <c r="A1358" i="23"/>
  <c r="AH1351" i="23"/>
  <c r="AE1351" i="23"/>
  <c r="AB1351" i="23"/>
  <c r="AA1351" i="23"/>
  <c r="Z1351" i="23"/>
  <c r="A1351" i="23"/>
  <c r="AH1352" i="23"/>
  <c r="AE1352" i="23"/>
  <c r="AB1352" i="23"/>
  <c r="AA1352" i="23"/>
  <c r="Z1352" i="23"/>
  <c r="A1352" i="23"/>
  <c r="AH1355" i="23"/>
  <c r="AE1355" i="23"/>
  <c r="AF1355" i="23" s="1"/>
  <c r="AB1355" i="23"/>
  <c r="AA1355" i="23"/>
  <c r="Z1355" i="23"/>
  <c r="A1355" i="23"/>
  <c r="AH1357" i="23"/>
  <c r="AE1357" i="23"/>
  <c r="AB1357" i="23"/>
  <c r="AA1357" i="23"/>
  <c r="Z1357" i="23"/>
  <c r="A1357" i="23"/>
  <c r="AH1354" i="23"/>
  <c r="AE1354" i="23"/>
  <c r="AB1354" i="23"/>
  <c r="AA1354" i="23"/>
  <c r="Z1354" i="23"/>
  <c r="A1354" i="23"/>
  <c r="AH1353" i="23"/>
  <c r="AE1353" i="23"/>
  <c r="AB1353" i="23"/>
  <c r="AA1353" i="23"/>
  <c r="Z1353" i="23"/>
  <c r="A1353" i="23"/>
  <c r="AH1348" i="23"/>
  <c r="AE1348" i="23"/>
  <c r="AF1348" i="23" s="1"/>
  <c r="AB1348" i="23"/>
  <c r="AA1348" i="23"/>
  <c r="Z1348" i="23"/>
  <c r="A1348" i="23"/>
  <c r="AH1356" i="23"/>
  <c r="AE1356" i="23"/>
  <c r="AB1356" i="23"/>
  <c r="AA1356" i="23"/>
  <c r="Z1356" i="23"/>
  <c r="A1356" i="23"/>
  <c r="AH1347" i="23"/>
  <c r="AE1347" i="23"/>
  <c r="AB1347" i="23"/>
  <c r="AA1347" i="23"/>
  <c r="Z1347" i="23"/>
  <c r="A1347" i="23"/>
  <c r="AH1338" i="23"/>
  <c r="AE1338" i="23"/>
  <c r="AB1338" i="23"/>
  <c r="AA1338" i="23"/>
  <c r="Z1338" i="23"/>
  <c r="A1338" i="23"/>
  <c r="AH1337" i="23"/>
  <c r="AE1337" i="23"/>
  <c r="AF1337" i="23" s="1"/>
  <c r="AB1337" i="23"/>
  <c r="AA1337" i="23"/>
  <c r="Z1337" i="23"/>
  <c r="A1337" i="23"/>
  <c r="AH1346" i="23"/>
  <c r="AE1346" i="23"/>
  <c r="AB1346" i="23"/>
  <c r="AA1346" i="23"/>
  <c r="Z1346" i="23"/>
  <c r="A1346" i="23"/>
  <c r="AH1339" i="23"/>
  <c r="AE1339" i="23"/>
  <c r="AB1339" i="23"/>
  <c r="AA1339" i="23"/>
  <c r="Z1339" i="23"/>
  <c r="A1339" i="23"/>
  <c r="AH1340" i="23"/>
  <c r="AE1340" i="23"/>
  <c r="AB1340" i="23"/>
  <c r="AA1340" i="23"/>
  <c r="Z1340" i="23"/>
  <c r="A1340" i="23"/>
  <c r="AH1343" i="23"/>
  <c r="AE1343" i="23"/>
  <c r="AF1343" i="23" s="1"/>
  <c r="AB1343" i="23"/>
  <c r="AA1343" i="23"/>
  <c r="Z1343" i="23"/>
  <c r="A1343" i="23"/>
  <c r="AH1345" i="23"/>
  <c r="AE1345" i="23"/>
  <c r="AB1345" i="23"/>
  <c r="AA1345" i="23"/>
  <c r="Z1345" i="23"/>
  <c r="A1345" i="23"/>
  <c r="AH1342" i="23"/>
  <c r="AE1342" i="23"/>
  <c r="AB1342" i="23"/>
  <c r="AA1342" i="23"/>
  <c r="Z1342" i="23"/>
  <c r="A1342" i="23"/>
  <c r="AH1341" i="23"/>
  <c r="AE1341" i="23"/>
  <c r="AB1341" i="23"/>
  <c r="AA1341" i="23"/>
  <c r="Z1341" i="23"/>
  <c r="A1341" i="23"/>
  <c r="AH1336" i="23"/>
  <c r="AE1336" i="23"/>
  <c r="AF1336" i="23" s="1"/>
  <c r="AB1336" i="23"/>
  <c r="AA1336" i="23"/>
  <c r="Z1336" i="23"/>
  <c r="A1336" i="23"/>
  <c r="AH1344" i="23"/>
  <c r="AE1344" i="23"/>
  <c r="AB1344" i="23"/>
  <c r="AA1344" i="23"/>
  <c r="Z1344" i="23"/>
  <c r="A1344" i="23"/>
  <c r="AH1335" i="23"/>
  <c r="AE1335" i="23"/>
  <c r="AB1335" i="23"/>
  <c r="AA1335" i="23"/>
  <c r="Z1335" i="23"/>
  <c r="A1335" i="23"/>
  <c r="AH1326" i="23"/>
  <c r="AE1326" i="23"/>
  <c r="AB1326" i="23"/>
  <c r="AA1326" i="23"/>
  <c r="Z1326" i="23"/>
  <c r="A1326" i="23"/>
  <c r="AH1325" i="23"/>
  <c r="AE1325" i="23"/>
  <c r="AF1325" i="23" s="1"/>
  <c r="AB1325" i="23"/>
  <c r="AA1325" i="23"/>
  <c r="Z1325" i="23"/>
  <c r="A1325" i="23"/>
  <c r="AH1334" i="23"/>
  <c r="AE1334" i="23"/>
  <c r="AB1334" i="23"/>
  <c r="AA1334" i="23"/>
  <c r="Z1334" i="23"/>
  <c r="A1334" i="23"/>
  <c r="AH1327" i="23"/>
  <c r="AE1327" i="23"/>
  <c r="AB1327" i="23"/>
  <c r="AA1327" i="23"/>
  <c r="Z1327" i="23"/>
  <c r="A1327" i="23"/>
  <c r="AH1328" i="23"/>
  <c r="AE1328" i="23"/>
  <c r="AB1328" i="23"/>
  <c r="AA1328" i="23"/>
  <c r="Z1328" i="23"/>
  <c r="A1328" i="23"/>
  <c r="AH1331" i="23"/>
  <c r="AE1331" i="23"/>
  <c r="AF1331" i="23" s="1"/>
  <c r="AB1331" i="23"/>
  <c r="AA1331" i="23"/>
  <c r="Z1331" i="23"/>
  <c r="A1331" i="23"/>
  <c r="AH1333" i="23"/>
  <c r="AE1333" i="23"/>
  <c r="AB1333" i="23"/>
  <c r="AA1333" i="23"/>
  <c r="Z1333" i="23"/>
  <c r="A1333" i="23"/>
  <c r="AH1330" i="23"/>
  <c r="AE1330" i="23"/>
  <c r="AB1330" i="23"/>
  <c r="AA1330" i="23"/>
  <c r="Z1330" i="23"/>
  <c r="A1330" i="23"/>
  <c r="AH1329" i="23"/>
  <c r="AE1329" i="23"/>
  <c r="AB1329" i="23"/>
  <c r="AA1329" i="23"/>
  <c r="Z1329" i="23"/>
  <c r="A1329" i="23"/>
  <c r="AH1324" i="23"/>
  <c r="AE1324" i="23"/>
  <c r="AF1324" i="23" s="1"/>
  <c r="AB1324" i="23"/>
  <c r="AA1324" i="23"/>
  <c r="Z1324" i="23"/>
  <c r="A1324" i="23"/>
  <c r="AH1332" i="23"/>
  <c r="AE1332" i="23"/>
  <c r="AB1332" i="23"/>
  <c r="AA1332" i="23"/>
  <c r="Z1332" i="23"/>
  <c r="A1332" i="23"/>
  <c r="AH1323" i="23"/>
  <c r="AE1323" i="23"/>
  <c r="AB1323" i="23"/>
  <c r="AA1323" i="23"/>
  <c r="Z1323" i="23"/>
  <c r="A1323" i="23"/>
  <c r="AH1314" i="23"/>
  <c r="AE1314" i="23"/>
  <c r="AB1314" i="23"/>
  <c r="AA1314" i="23"/>
  <c r="Z1314" i="23"/>
  <c r="A1314" i="23"/>
  <c r="AH1313" i="23"/>
  <c r="AE1313" i="23"/>
  <c r="AF1313" i="23" s="1"/>
  <c r="AB1313" i="23"/>
  <c r="AA1313" i="23"/>
  <c r="Z1313" i="23"/>
  <c r="A1313" i="23"/>
  <c r="AH1322" i="23"/>
  <c r="AE1322" i="23"/>
  <c r="AB1322" i="23"/>
  <c r="AA1322" i="23"/>
  <c r="Z1322" i="23"/>
  <c r="A1322" i="23"/>
  <c r="AH1315" i="23"/>
  <c r="AE1315" i="23"/>
  <c r="AB1315" i="23"/>
  <c r="AA1315" i="23"/>
  <c r="Z1315" i="23"/>
  <c r="A1315" i="23"/>
  <c r="AH1316" i="23"/>
  <c r="AE1316" i="23"/>
  <c r="AB1316" i="23"/>
  <c r="AA1316" i="23"/>
  <c r="Z1316" i="23"/>
  <c r="A1316" i="23"/>
  <c r="AH1319" i="23"/>
  <c r="AE1319" i="23"/>
  <c r="AF1319" i="23" s="1"/>
  <c r="AB1319" i="23"/>
  <c r="AA1319" i="23"/>
  <c r="Z1319" i="23"/>
  <c r="A1319" i="23"/>
  <c r="AH1321" i="23"/>
  <c r="AE1321" i="23"/>
  <c r="AB1321" i="23"/>
  <c r="AA1321" i="23"/>
  <c r="Z1321" i="23"/>
  <c r="A1321" i="23"/>
  <c r="AH1318" i="23"/>
  <c r="AE1318" i="23"/>
  <c r="AB1318" i="23"/>
  <c r="AA1318" i="23"/>
  <c r="Z1318" i="23"/>
  <c r="A1318" i="23"/>
  <c r="AH1317" i="23"/>
  <c r="AE1317" i="23"/>
  <c r="AB1317" i="23"/>
  <c r="AA1317" i="23"/>
  <c r="Z1317" i="23"/>
  <c r="A1317" i="23"/>
  <c r="AH1312" i="23"/>
  <c r="AE1312" i="23"/>
  <c r="AF1312" i="23" s="1"/>
  <c r="AB1312" i="23"/>
  <c r="AA1312" i="23"/>
  <c r="Z1312" i="23"/>
  <c r="A1312" i="23"/>
  <c r="AH1320" i="23"/>
  <c r="AE1320" i="23"/>
  <c r="AB1320" i="23"/>
  <c r="AA1320" i="23"/>
  <c r="Z1320" i="23"/>
  <c r="A1320" i="23"/>
  <c r="AH1311" i="23"/>
  <c r="AE1311" i="23"/>
  <c r="AB1311" i="23"/>
  <c r="AA1311" i="23"/>
  <c r="Z1311" i="23"/>
  <c r="A1311" i="23"/>
  <c r="AH1302" i="23"/>
  <c r="AE1302" i="23"/>
  <c r="AB1302" i="23"/>
  <c r="AA1302" i="23"/>
  <c r="Z1302" i="23"/>
  <c r="A1302" i="23"/>
  <c r="AH1301" i="23"/>
  <c r="AE1301" i="23"/>
  <c r="AF1301" i="23" s="1"/>
  <c r="AB1301" i="23"/>
  <c r="AA1301" i="23"/>
  <c r="Z1301" i="23"/>
  <c r="A1301" i="23"/>
  <c r="AH1310" i="23"/>
  <c r="AE1310" i="23"/>
  <c r="AB1310" i="23"/>
  <c r="AA1310" i="23"/>
  <c r="Z1310" i="23"/>
  <c r="A1310" i="23"/>
  <c r="AH1303" i="23"/>
  <c r="AE1303" i="23"/>
  <c r="AB1303" i="23"/>
  <c r="AA1303" i="23"/>
  <c r="Z1303" i="23"/>
  <c r="A1303" i="23"/>
  <c r="AH1304" i="23"/>
  <c r="AE1304" i="23"/>
  <c r="AB1304" i="23"/>
  <c r="AA1304" i="23"/>
  <c r="Z1304" i="23"/>
  <c r="A1304" i="23"/>
  <c r="AH1307" i="23"/>
  <c r="AE1307" i="23"/>
  <c r="AF1307" i="23" s="1"/>
  <c r="AB1307" i="23"/>
  <c r="AA1307" i="23"/>
  <c r="Z1307" i="23"/>
  <c r="A1307" i="23"/>
  <c r="AH1309" i="23"/>
  <c r="AE1309" i="23"/>
  <c r="AB1309" i="23"/>
  <c r="AA1309" i="23"/>
  <c r="Z1309" i="23"/>
  <c r="A1309" i="23"/>
  <c r="AH1306" i="23"/>
  <c r="AE1306" i="23"/>
  <c r="AB1306" i="23"/>
  <c r="AA1306" i="23"/>
  <c r="Z1306" i="23"/>
  <c r="A1306" i="23"/>
  <c r="AH1305" i="23"/>
  <c r="AE1305" i="23"/>
  <c r="AB1305" i="23"/>
  <c r="AA1305" i="23"/>
  <c r="Z1305" i="23"/>
  <c r="A1305" i="23"/>
  <c r="AH1300" i="23"/>
  <c r="AE1300" i="23"/>
  <c r="AF1300" i="23" s="1"/>
  <c r="AB1300" i="23"/>
  <c r="AA1300" i="23"/>
  <c r="Z1300" i="23"/>
  <c r="A1300" i="23"/>
  <c r="AH1308" i="23"/>
  <c r="AE1308" i="23"/>
  <c r="AB1308" i="23"/>
  <c r="AA1308" i="23"/>
  <c r="Z1308" i="23"/>
  <c r="A1308" i="23"/>
  <c r="AH1299" i="23"/>
  <c r="AE1299" i="23"/>
  <c r="AB1299" i="23"/>
  <c r="AA1299" i="23"/>
  <c r="Z1299" i="23"/>
  <c r="A1299" i="23"/>
  <c r="AH1290" i="23"/>
  <c r="AE1290" i="23"/>
  <c r="AB1290" i="23"/>
  <c r="AA1290" i="23"/>
  <c r="Z1290" i="23"/>
  <c r="A1290" i="23"/>
  <c r="AH1289" i="23"/>
  <c r="AE1289" i="23"/>
  <c r="AF1289" i="23" s="1"/>
  <c r="AB1289" i="23"/>
  <c r="AA1289" i="23"/>
  <c r="Z1289" i="23"/>
  <c r="A1289" i="23"/>
  <c r="AH1298" i="23"/>
  <c r="AE1298" i="23"/>
  <c r="AB1298" i="23"/>
  <c r="AA1298" i="23"/>
  <c r="Z1298" i="23"/>
  <c r="A1298" i="23"/>
  <c r="AH1291" i="23"/>
  <c r="AE1291" i="23"/>
  <c r="AB1291" i="23"/>
  <c r="AA1291" i="23"/>
  <c r="Z1291" i="23"/>
  <c r="A1291" i="23"/>
  <c r="AH1292" i="23"/>
  <c r="AE1292" i="23"/>
  <c r="AB1292" i="23"/>
  <c r="AA1292" i="23"/>
  <c r="Z1292" i="23"/>
  <c r="A1292" i="23"/>
  <c r="AH1295" i="23"/>
  <c r="AE1295" i="23"/>
  <c r="AF1295" i="23" s="1"/>
  <c r="AB1295" i="23"/>
  <c r="AA1295" i="23"/>
  <c r="Z1295" i="23"/>
  <c r="A1295" i="23"/>
  <c r="AH1297" i="23"/>
  <c r="AE1297" i="23"/>
  <c r="AB1297" i="23"/>
  <c r="AA1297" i="23"/>
  <c r="Z1297" i="23"/>
  <c r="A1297" i="23"/>
  <c r="AH1294" i="23"/>
  <c r="AE1294" i="23"/>
  <c r="AB1294" i="23"/>
  <c r="AA1294" i="23"/>
  <c r="Z1294" i="23"/>
  <c r="A1294" i="23"/>
  <c r="AH1293" i="23"/>
  <c r="AE1293" i="23"/>
  <c r="AB1293" i="23"/>
  <c r="AA1293" i="23"/>
  <c r="Z1293" i="23"/>
  <c r="A1293" i="23"/>
  <c r="AH1288" i="23"/>
  <c r="AE1288" i="23"/>
  <c r="AF1288" i="23" s="1"/>
  <c r="AB1288" i="23"/>
  <c r="AA1288" i="23"/>
  <c r="Z1288" i="23"/>
  <c r="A1288" i="23"/>
  <c r="AH1296" i="23"/>
  <c r="AE1296" i="23"/>
  <c r="AB1296" i="23"/>
  <c r="AA1296" i="23"/>
  <c r="Z1296" i="23"/>
  <c r="A1296" i="23"/>
  <c r="AH1287" i="23"/>
  <c r="AE1287" i="23"/>
  <c r="AB1287" i="23"/>
  <c r="AA1287" i="23"/>
  <c r="Z1287" i="23"/>
  <c r="A1287" i="23"/>
  <c r="AH1278" i="23"/>
  <c r="AE1278" i="23"/>
  <c r="AB1278" i="23"/>
  <c r="AA1278" i="23"/>
  <c r="Z1278" i="23"/>
  <c r="A1278" i="23"/>
  <c r="AH1277" i="23"/>
  <c r="AE1277" i="23"/>
  <c r="AF1277" i="23" s="1"/>
  <c r="AB1277" i="23"/>
  <c r="AA1277" i="23"/>
  <c r="Z1277" i="23"/>
  <c r="A1277" i="23"/>
  <c r="AH1286" i="23"/>
  <c r="AE1286" i="23"/>
  <c r="AB1286" i="23"/>
  <c r="AA1286" i="23"/>
  <c r="Z1286" i="23"/>
  <c r="A1286" i="23"/>
  <c r="AH1279" i="23"/>
  <c r="AE1279" i="23"/>
  <c r="AB1279" i="23"/>
  <c r="AA1279" i="23"/>
  <c r="Z1279" i="23"/>
  <c r="A1279" i="23"/>
  <c r="AH1280" i="23"/>
  <c r="AE1280" i="23"/>
  <c r="AB1280" i="23"/>
  <c r="AA1280" i="23"/>
  <c r="Z1280" i="23"/>
  <c r="A1280" i="23"/>
  <c r="AH1283" i="23"/>
  <c r="AE1283" i="23"/>
  <c r="AF1283" i="23" s="1"/>
  <c r="AB1283" i="23"/>
  <c r="AA1283" i="23"/>
  <c r="Z1283" i="23"/>
  <c r="A1283" i="23"/>
  <c r="AH1285" i="23"/>
  <c r="AE1285" i="23"/>
  <c r="AB1285" i="23"/>
  <c r="AA1285" i="23"/>
  <c r="Z1285" i="23"/>
  <c r="A1285" i="23"/>
  <c r="AH1282" i="23"/>
  <c r="AE1282" i="23"/>
  <c r="AB1282" i="23"/>
  <c r="AA1282" i="23"/>
  <c r="Z1282" i="23"/>
  <c r="A1282" i="23"/>
  <c r="AH1281" i="23"/>
  <c r="AE1281" i="23"/>
  <c r="AB1281" i="23"/>
  <c r="AA1281" i="23"/>
  <c r="Z1281" i="23"/>
  <c r="A1281" i="23"/>
  <c r="AH1276" i="23"/>
  <c r="AE1276" i="23"/>
  <c r="AF1276" i="23" s="1"/>
  <c r="AB1276" i="23"/>
  <c r="AA1276" i="23"/>
  <c r="Z1276" i="23"/>
  <c r="A1276" i="23"/>
  <c r="AH1284" i="23"/>
  <c r="AE1284" i="23"/>
  <c r="AB1284" i="23"/>
  <c r="AA1284" i="23"/>
  <c r="Z1284" i="23"/>
  <c r="A1284" i="23"/>
  <c r="AH1275" i="23"/>
  <c r="AE1275" i="23"/>
  <c r="AB1275" i="23"/>
  <c r="AA1275" i="23"/>
  <c r="Z1275" i="23"/>
  <c r="A1275" i="23"/>
  <c r="AH1266" i="23"/>
  <c r="AE1266" i="23"/>
  <c r="AB1266" i="23"/>
  <c r="AA1266" i="23"/>
  <c r="Z1266" i="23"/>
  <c r="A1266" i="23"/>
  <c r="AH1265" i="23"/>
  <c r="AE1265" i="23"/>
  <c r="AF1265" i="23" s="1"/>
  <c r="AB1265" i="23"/>
  <c r="AA1265" i="23"/>
  <c r="Z1265" i="23"/>
  <c r="A1265" i="23"/>
  <c r="AH1274" i="23"/>
  <c r="AE1274" i="23"/>
  <c r="AB1274" i="23"/>
  <c r="AA1274" i="23"/>
  <c r="Z1274" i="23"/>
  <c r="A1274" i="23"/>
  <c r="AH1267" i="23"/>
  <c r="AE1267" i="23"/>
  <c r="AB1267" i="23"/>
  <c r="AA1267" i="23"/>
  <c r="Z1267" i="23"/>
  <c r="A1267" i="23"/>
  <c r="AH1268" i="23"/>
  <c r="AE1268" i="23"/>
  <c r="AB1268" i="23"/>
  <c r="AA1268" i="23"/>
  <c r="Z1268" i="23"/>
  <c r="A1268" i="23"/>
  <c r="AH1271" i="23"/>
  <c r="AE1271" i="23"/>
  <c r="AF1271" i="23" s="1"/>
  <c r="AB1271" i="23"/>
  <c r="AA1271" i="23"/>
  <c r="Z1271" i="23"/>
  <c r="A1271" i="23"/>
  <c r="AH1273" i="23"/>
  <c r="AE1273" i="23"/>
  <c r="AB1273" i="23"/>
  <c r="AA1273" i="23"/>
  <c r="Z1273" i="23"/>
  <c r="A1273" i="23"/>
  <c r="AH1270" i="23"/>
  <c r="AE1270" i="23"/>
  <c r="AB1270" i="23"/>
  <c r="AA1270" i="23"/>
  <c r="Z1270" i="23"/>
  <c r="A1270" i="23"/>
  <c r="AH1269" i="23"/>
  <c r="AE1269" i="23"/>
  <c r="AB1269" i="23"/>
  <c r="AA1269" i="23"/>
  <c r="Z1269" i="23"/>
  <c r="A1269" i="23"/>
  <c r="AH1264" i="23"/>
  <c r="AE1264" i="23"/>
  <c r="AF1264" i="23" s="1"/>
  <c r="AB1264" i="23"/>
  <c r="AA1264" i="23"/>
  <c r="Z1264" i="23"/>
  <c r="A1264" i="23"/>
  <c r="AH1272" i="23"/>
  <c r="AE1272" i="23"/>
  <c r="AB1272" i="23"/>
  <c r="AA1272" i="23"/>
  <c r="Z1272" i="23"/>
  <c r="A1272" i="23"/>
  <c r="AH1263" i="23"/>
  <c r="AE1263" i="23"/>
  <c r="AB1263" i="23"/>
  <c r="AA1263" i="23"/>
  <c r="Z1263" i="23"/>
  <c r="A1263" i="23"/>
  <c r="AH1254" i="23"/>
  <c r="AE1254" i="23"/>
  <c r="AB1254" i="23"/>
  <c r="AA1254" i="23"/>
  <c r="Z1254" i="23"/>
  <c r="A1254" i="23"/>
  <c r="AH1253" i="23"/>
  <c r="AE1253" i="23"/>
  <c r="AF1253" i="23" s="1"/>
  <c r="AB1253" i="23"/>
  <c r="AA1253" i="23"/>
  <c r="Z1253" i="23"/>
  <c r="A1253" i="23"/>
  <c r="AH1262" i="23"/>
  <c r="AE1262" i="23"/>
  <c r="AB1262" i="23"/>
  <c r="AA1262" i="23"/>
  <c r="Z1262" i="23"/>
  <c r="A1262" i="23"/>
  <c r="AH1255" i="23"/>
  <c r="AE1255" i="23"/>
  <c r="AB1255" i="23"/>
  <c r="AA1255" i="23"/>
  <c r="Z1255" i="23"/>
  <c r="A1255" i="23"/>
  <c r="AH1256" i="23"/>
  <c r="AE1256" i="23"/>
  <c r="AB1256" i="23"/>
  <c r="AA1256" i="23"/>
  <c r="Z1256" i="23"/>
  <c r="A1256" i="23"/>
  <c r="AH1259" i="23"/>
  <c r="AE1259" i="23"/>
  <c r="AF1259" i="23" s="1"/>
  <c r="AB1259" i="23"/>
  <c r="AA1259" i="23"/>
  <c r="Z1259" i="23"/>
  <c r="A1259" i="23"/>
  <c r="AH1261" i="23"/>
  <c r="AE1261" i="23"/>
  <c r="AB1261" i="23"/>
  <c r="AA1261" i="23"/>
  <c r="Z1261" i="23"/>
  <c r="A1261" i="23"/>
  <c r="AH1258" i="23"/>
  <c r="AE1258" i="23"/>
  <c r="AB1258" i="23"/>
  <c r="AA1258" i="23"/>
  <c r="Z1258" i="23"/>
  <c r="A1258" i="23"/>
  <c r="AH1257" i="23"/>
  <c r="AE1257" i="23"/>
  <c r="AB1257" i="23"/>
  <c r="AA1257" i="23"/>
  <c r="Z1257" i="23"/>
  <c r="A1257" i="23"/>
  <c r="AH1252" i="23"/>
  <c r="AE1252" i="23"/>
  <c r="AF1252" i="23" s="1"/>
  <c r="AB1252" i="23"/>
  <c r="AA1252" i="23"/>
  <c r="Z1252" i="23"/>
  <c r="A1252" i="23"/>
  <c r="AH1260" i="23"/>
  <c r="AE1260" i="23"/>
  <c r="AB1260" i="23"/>
  <c r="AA1260" i="23"/>
  <c r="Z1260" i="23"/>
  <c r="A1260" i="23"/>
  <c r="AH1251" i="23"/>
  <c r="AE1251" i="23"/>
  <c r="AB1251" i="23"/>
  <c r="AA1251" i="23"/>
  <c r="Z1251" i="23"/>
  <c r="A1251" i="23"/>
  <c r="AH1242" i="23"/>
  <c r="AE1242" i="23"/>
  <c r="AB1242" i="23"/>
  <c r="AA1242" i="23"/>
  <c r="Z1242" i="23"/>
  <c r="A1242" i="23"/>
  <c r="AH1241" i="23"/>
  <c r="AE1241" i="23"/>
  <c r="AF1241" i="23" s="1"/>
  <c r="AB1241" i="23"/>
  <c r="AA1241" i="23"/>
  <c r="Z1241" i="23"/>
  <c r="A1241" i="23"/>
  <c r="AH1250" i="23"/>
  <c r="AE1250" i="23"/>
  <c r="AB1250" i="23"/>
  <c r="AA1250" i="23"/>
  <c r="Z1250" i="23"/>
  <c r="A1250" i="23"/>
  <c r="AH1243" i="23"/>
  <c r="AE1243" i="23"/>
  <c r="AB1243" i="23"/>
  <c r="AA1243" i="23"/>
  <c r="Z1243" i="23"/>
  <c r="A1243" i="23"/>
  <c r="AH1244" i="23"/>
  <c r="AE1244" i="23"/>
  <c r="AB1244" i="23"/>
  <c r="AA1244" i="23"/>
  <c r="Z1244" i="23"/>
  <c r="A1244" i="23"/>
  <c r="AH1247" i="23"/>
  <c r="AE1247" i="23"/>
  <c r="AF1247" i="23" s="1"/>
  <c r="AB1247" i="23"/>
  <c r="AA1247" i="23"/>
  <c r="Z1247" i="23"/>
  <c r="A1247" i="23"/>
  <c r="AH1249" i="23"/>
  <c r="AE1249" i="23"/>
  <c r="AB1249" i="23"/>
  <c r="AA1249" i="23"/>
  <c r="Z1249" i="23"/>
  <c r="A1249" i="23"/>
  <c r="AH1246" i="23"/>
  <c r="AE1246" i="23"/>
  <c r="AB1246" i="23"/>
  <c r="AA1246" i="23"/>
  <c r="Z1246" i="23"/>
  <c r="A1246" i="23"/>
  <c r="AH1245" i="23"/>
  <c r="AE1245" i="23"/>
  <c r="AB1245" i="23"/>
  <c r="AA1245" i="23"/>
  <c r="Z1245" i="23"/>
  <c r="A1245" i="23"/>
  <c r="AH1240" i="23"/>
  <c r="AE1240" i="23"/>
  <c r="AF1240" i="23" s="1"/>
  <c r="AB1240" i="23"/>
  <c r="AA1240" i="23"/>
  <c r="Z1240" i="23"/>
  <c r="A1240" i="23"/>
  <c r="AH1248" i="23"/>
  <c r="AE1248" i="23"/>
  <c r="AB1248" i="23"/>
  <c r="AA1248" i="23"/>
  <c r="Z1248" i="23"/>
  <c r="A1248" i="23"/>
  <c r="AH1239" i="23"/>
  <c r="AE1239" i="23"/>
  <c r="AB1239" i="23"/>
  <c r="AA1239" i="23"/>
  <c r="Z1239" i="23"/>
  <c r="A1239" i="23"/>
  <c r="AH1230" i="23"/>
  <c r="AE1230" i="23"/>
  <c r="AB1230" i="23"/>
  <c r="AA1230" i="23"/>
  <c r="Z1230" i="23"/>
  <c r="A1230" i="23"/>
  <c r="AH1229" i="23"/>
  <c r="AE1229" i="23"/>
  <c r="AF1229" i="23" s="1"/>
  <c r="AB1229" i="23"/>
  <c r="AA1229" i="23"/>
  <c r="Z1229" i="23"/>
  <c r="A1229" i="23"/>
  <c r="AH1238" i="23"/>
  <c r="AE1238" i="23"/>
  <c r="AB1238" i="23"/>
  <c r="AA1238" i="23"/>
  <c r="Z1238" i="23"/>
  <c r="A1238" i="23"/>
  <c r="AH1231" i="23"/>
  <c r="AE1231" i="23"/>
  <c r="AB1231" i="23"/>
  <c r="AA1231" i="23"/>
  <c r="Z1231" i="23"/>
  <c r="A1231" i="23"/>
  <c r="AH1232" i="23"/>
  <c r="AE1232" i="23"/>
  <c r="AB1232" i="23"/>
  <c r="AA1232" i="23"/>
  <c r="Z1232" i="23"/>
  <c r="A1232" i="23"/>
  <c r="AH1235" i="23"/>
  <c r="AE1235" i="23"/>
  <c r="AF1235" i="23" s="1"/>
  <c r="AB1235" i="23"/>
  <c r="AA1235" i="23"/>
  <c r="Z1235" i="23"/>
  <c r="A1235" i="23"/>
  <c r="AH1237" i="23"/>
  <c r="AE1237" i="23"/>
  <c r="AB1237" i="23"/>
  <c r="AA1237" i="23"/>
  <c r="Z1237" i="23"/>
  <c r="A1237" i="23"/>
  <c r="AH1234" i="23"/>
  <c r="AE1234" i="23"/>
  <c r="AB1234" i="23"/>
  <c r="AA1234" i="23"/>
  <c r="Z1234" i="23"/>
  <c r="A1234" i="23"/>
  <c r="AH1233" i="23"/>
  <c r="AE1233" i="23"/>
  <c r="AB1233" i="23"/>
  <c r="AA1233" i="23"/>
  <c r="Z1233" i="23"/>
  <c r="A1233" i="23"/>
  <c r="AH1228" i="23"/>
  <c r="AE1228" i="23"/>
  <c r="AF1228" i="23" s="1"/>
  <c r="AB1228" i="23"/>
  <c r="AA1228" i="23"/>
  <c r="Z1228" i="23"/>
  <c r="A1228" i="23"/>
  <c r="AH1236" i="23"/>
  <c r="AE1236" i="23"/>
  <c r="AB1236" i="23"/>
  <c r="AA1236" i="23"/>
  <c r="Z1236" i="23"/>
  <c r="A1236" i="23"/>
  <c r="AH1227" i="23"/>
  <c r="AE1227" i="23"/>
  <c r="AB1227" i="23"/>
  <c r="AA1227" i="23"/>
  <c r="Z1227" i="23"/>
  <c r="A1227" i="23"/>
  <c r="AH1218" i="23"/>
  <c r="AE1218" i="23"/>
  <c r="AB1218" i="23"/>
  <c r="AA1218" i="23"/>
  <c r="Z1218" i="23"/>
  <c r="A1218" i="23"/>
  <c r="AH1217" i="23"/>
  <c r="AE1217" i="23"/>
  <c r="AF1217" i="23" s="1"/>
  <c r="AB1217" i="23"/>
  <c r="AA1217" i="23"/>
  <c r="Z1217" i="23"/>
  <c r="A1217" i="23"/>
  <c r="AH1226" i="23"/>
  <c r="AE1226" i="23"/>
  <c r="AB1226" i="23"/>
  <c r="AA1226" i="23"/>
  <c r="Z1226" i="23"/>
  <c r="A1226" i="23"/>
  <c r="AH1219" i="23"/>
  <c r="AE1219" i="23"/>
  <c r="AB1219" i="23"/>
  <c r="AA1219" i="23"/>
  <c r="Z1219" i="23"/>
  <c r="A1219" i="23"/>
  <c r="AH1220" i="23"/>
  <c r="AE1220" i="23"/>
  <c r="AB1220" i="23"/>
  <c r="AA1220" i="23"/>
  <c r="Z1220" i="23"/>
  <c r="A1220" i="23"/>
  <c r="AH1223" i="23"/>
  <c r="AE1223" i="23"/>
  <c r="AF1223" i="23" s="1"/>
  <c r="AB1223" i="23"/>
  <c r="AA1223" i="23"/>
  <c r="Z1223" i="23"/>
  <c r="A1223" i="23"/>
  <c r="AH1225" i="23"/>
  <c r="AE1225" i="23"/>
  <c r="AB1225" i="23"/>
  <c r="AA1225" i="23"/>
  <c r="Z1225" i="23"/>
  <c r="A1225" i="23"/>
  <c r="AH1222" i="23"/>
  <c r="AE1222" i="23"/>
  <c r="AB1222" i="23"/>
  <c r="AA1222" i="23"/>
  <c r="Z1222" i="23"/>
  <c r="A1222" i="23"/>
  <c r="AH1221" i="23"/>
  <c r="AE1221" i="23"/>
  <c r="AB1221" i="23"/>
  <c r="AA1221" i="23"/>
  <c r="Z1221" i="23"/>
  <c r="A1221" i="23"/>
  <c r="AH1216" i="23"/>
  <c r="AE1216" i="23"/>
  <c r="AF1216" i="23" s="1"/>
  <c r="AB1216" i="23"/>
  <c r="AA1216" i="23"/>
  <c r="Z1216" i="23"/>
  <c r="A1216" i="23"/>
  <c r="AH1224" i="23"/>
  <c r="AE1224" i="23"/>
  <c r="AB1224" i="23"/>
  <c r="AA1224" i="23"/>
  <c r="Z1224" i="23"/>
  <c r="A1224" i="23"/>
  <c r="AH1215" i="23"/>
  <c r="AE1215" i="23"/>
  <c r="AB1215" i="23"/>
  <c r="AA1215" i="23"/>
  <c r="Z1215" i="23"/>
  <c r="A1215" i="23"/>
  <c r="AH1206" i="23"/>
  <c r="AE1206" i="23"/>
  <c r="AB1206" i="23"/>
  <c r="AA1206" i="23"/>
  <c r="Z1206" i="23"/>
  <c r="A1206" i="23"/>
  <c r="AH1205" i="23"/>
  <c r="AE1205" i="23"/>
  <c r="AF1205" i="23" s="1"/>
  <c r="AB1205" i="23"/>
  <c r="AA1205" i="23"/>
  <c r="Z1205" i="23"/>
  <c r="A1205" i="23"/>
  <c r="AH1214" i="23"/>
  <c r="AE1214" i="23"/>
  <c r="AB1214" i="23"/>
  <c r="AA1214" i="23"/>
  <c r="Z1214" i="23"/>
  <c r="A1214" i="23"/>
  <c r="AH1207" i="23"/>
  <c r="AE1207" i="23"/>
  <c r="AB1207" i="23"/>
  <c r="AA1207" i="23"/>
  <c r="Z1207" i="23"/>
  <c r="A1207" i="23"/>
  <c r="AH1208" i="23"/>
  <c r="AE1208" i="23"/>
  <c r="AB1208" i="23"/>
  <c r="AA1208" i="23"/>
  <c r="Z1208" i="23"/>
  <c r="A1208" i="23"/>
  <c r="AH1211" i="23"/>
  <c r="AE1211" i="23"/>
  <c r="AF1211" i="23" s="1"/>
  <c r="AB1211" i="23"/>
  <c r="AA1211" i="23"/>
  <c r="Z1211" i="23"/>
  <c r="A1211" i="23"/>
  <c r="AH1213" i="23"/>
  <c r="AE1213" i="23"/>
  <c r="AB1213" i="23"/>
  <c r="AA1213" i="23"/>
  <c r="Z1213" i="23"/>
  <c r="A1213" i="23"/>
  <c r="AH1210" i="23"/>
  <c r="AE1210" i="23"/>
  <c r="AB1210" i="23"/>
  <c r="AA1210" i="23"/>
  <c r="Z1210" i="23"/>
  <c r="A1210" i="23"/>
  <c r="AH1209" i="23"/>
  <c r="AE1209" i="23"/>
  <c r="AB1209" i="23"/>
  <c r="AA1209" i="23"/>
  <c r="Z1209" i="23"/>
  <c r="A1209" i="23"/>
  <c r="AH1204" i="23"/>
  <c r="AE1204" i="23"/>
  <c r="AF1204" i="23" s="1"/>
  <c r="AB1204" i="23"/>
  <c r="AA1204" i="23"/>
  <c r="Z1204" i="23"/>
  <c r="A1204" i="23"/>
  <c r="AH1212" i="23"/>
  <c r="AE1212" i="23"/>
  <c r="AB1212" i="23"/>
  <c r="AA1212" i="23"/>
  <c r="Z1212" i="23"/>
  <c r="A1212" i="23"/>
  <c r="AH1203" i="23"/>
  <c r="AE1203" i="23"/>
  <c r="AB1203" i="23"/>
  <c r="AA1203" i="23"/>
  <c r="Z1203" i="23"/>
  <c r="A1203" i="23"/>
  <c r="AH1194" i="23"/>
  <c r="AE1194" i="23"/>
  <c r="AB1194" i="23"/>
  <c r="AA1194" i="23"/>
  <c r="Z1194" i="23"/>
  <c r="A1194" i="23"/>
  <c r="AH1193" i="23"/>
  <c r="AE1193" i="23"/>
  <c r="AF1193" i="23" s="1"/>
  <c r="AB1193" i="23"/>
  <c r="AA1193" i="23"/>
  <c r="Z1193" i="23"/>
  <c r="A1193" i="23"/>
  <c r="AH1202" i="23"/>
  <c r="AE1202" i="23"/>
  <c r="AB1202" i="23"/>
  <c r="AA1202" i="23"/>
  <c r="Z1202" i="23"/>
  <c r="A1202" i="23"/>
  <c r="AH1195" i="23"/>
  <c r="AE1195" i="23"/>
  <c r="AB1195" i="23"/>
  <c r="AA1195" i="23"/>
  <c r="Z1195" i="23"/>
  <c r="A1195" i="23"/>
  <c r="AH1196" i="23"/>
  <c r="AE1196" i="23"/>
  <c r="AB1196" i="23"/>
  <c r="AA1196" i="23"/>
  <c r="Z1196" i="23"/>
  <c r="A1196" i="23"/>
  <c r="AH1199" i="23"/>
  <c r="AE1199" i="23"/>
  <c r="AF1199" i="23" s="1"/>
  <c r="AB1199" i="23"/>
  <c r="AA1199" i="23"/>
  <c r="Z1199" i="23"/>
  <c r="A1199" i="23"/>
  <c r="AH1201" i="23"/>
  <c r="AE1201" i="23"/>
  <c r="AB1201" i="23"/>
  <c r="AA1201" i="23"/>
  <c r="Z1201" i="23"/>
  <c r="A1201" i="23"/>
  <c r="AH1198" i="23"/>
  <c r="AE1198" i="23"/>
  <c r="AB1198" i="23"/>
  <c r="AA1198" i="23"/>
  <c r="Z1198" i="23"/>
  <c r="A1198" i="23"/>
  <c r="AH1197" i="23"/>
  <c r="AE1197" i="23"/>
  <c r="AB1197" i="23"/>
  <c r="AA1197" i="23"/>
  <c r="Z1197" i="23"/>
  <c r="A1197" i="23"/>
  <c r="AH1192" i="23"/>
  <c r="AE1192" i="23"/>
  <c r="AF1192" i="23" s="1"/>
  <c r="AB1192" i="23"/>
  <c r="AA1192" i="23"/>
  <c r="Z1192" i="23"/>
  <c r="A1192" i="23"/>
  <c r="AH1200" i="23"/>
  <c r="AE1200" i="23"/>
  <c r="AB1200" i="23"/>
  <c r="AA1200" i="23"/>
  <c r="Z1200" i="23"/>
  <c r="A1200" i="23"/>
  <c r="AH1191" i="23"/>
  <c r="AE1191" i="23"/>
  <c r="AB1191" i="23"/>
  <c r="AA1191" i="23"/>
  <c r="Z1191" i="23"/>
  <c r="A1191" i="23"/>
  <c r="AH1182" i="23"/>
  <c r="AE1182" i="23"/>
  <c r="AB1182" i="23"/>
  <c r="AA1182" i="23"/>
  <c r="Z1182" i="23"/>
  <c r="A1182" i="23"/>
  <c r="AH1181" i="23"/>
  <c r="AE1181" i="23"/>
  <c r="AF1181" i="23" s="1"/>
  <c r="AB1181" i="23"/>
  <c r="AA1181" i="23"/>
  <c r="Z1181" i="23"/>
  <c r="A1181" i="23"/>
  <c r="AH1190" i="23"/>
  <c r="AE1190" i="23"/>
  <c r="AB1190" i="23"/>
  <c r="AA1190" i="23"/>
  <c r="Z1190" i="23"/>
  <c r="A1190" i="23"/>
  <c r="AH1183" i="23"/>
  <c r="AE1183" i="23"/>
  <c r="AB1183" i="23"/>
  <c r="AA1183" i="23"/>
  <c r="Z1183" i="23"/>
  <c r="A1183" i="23"/>
  <c r="AH1184" i="23"/>
  <c r="AE1184" i="23"/>
  <c r="AB1184" i="23"/>
  <c r="AA1184" i="23"/>
  <c r="Z1184" i="23"/>
  <c r="A1184" i="23"/>
  <c r="AH1187" i="23"/>
  <c r="AE1187" i="23"/>
  <c r="AF1187" i="23" s="1"/>
  <c r="AB1187" i="23"/>
  <c r="AA1187" i="23"/>
  <c r="Z1187" i="23"/>
  <c r="A1187" i="23"/>
  <c r="AH1189" i="23"/>
  <c r="AE1189" i="23"/>
  <c r="AB1189" i="23"/>
  <c r="AA1189" i="23"/>
  <c r="Z1189" i="23"/>
  <c r="A1189" i="23"/>
  <c r="AH1186" i="23"/>
  <c r="AE1186" i="23"/>
  <c r="AB1186" i="23"/>
  <c r="AA1186" i="23"/>
  <c r="Z1186" i="23"/>
  <c r="A1186" i="23"/>
  <c r="AH1185" i="23"/>
  <c r="AE1185" i="23"/>
  <c r="AB1185" i="23"/>
  <c r="AA1185" i="23"/>
  <c r="Z1185" i="23"/>
  <c r="A1185" i="23"/>
  <c r="AH1180" i="23"/>
  <c r="AE1180" i="23"/>
  <c r="AF1180" i="23" s="1"/>
  <c r="AB1180" i="23"/>
  <c r="AA1180" i="23"/>
  <c r="Z1180" i="23"/>
  <c r="A1180" i="23"/>
  <c r="AH1188" i="23"/>
  <c r="AE1188" i="23"/>
  <c r="AB1188" i="23"/>
  <c r="AA1188" i="23"/>
  <c r="Z1188" i="23"/>
  <c r="A1188" i="23"/>
  <c r="AH1179" i="23"/>
  <c r="AE1179" i="23"/>
  <c r="AB1179" i="23"/>
  <c r="AD1179" i="23" s="1"/>
  <c r="AA1179" i="23"/>
  <c r="Z1179" i="23"/>
  <c r="A1179" i="23"/>
  <c r="AH1170" i="23"/>
  <c r="AE1170" i="23"/>
  <c r="AB1170" i="23"/>
  <c r="AA1170" i="23"/>
  <c r="Z1170" i="23"/>
  <c r="A1170" i="23"/>
  <c r="AH1169" i="23"/>
  <c r="AE1169" i="23"/>
  <c r="AF1169" i="23" s="1"/>
  <c r="AB1169" i="23"/>
  <c r="AA1169" i="23"/>
  <c r="Z1169" i="23"/>
  <c r="A1169" i="23"/>
  <c r="AH1178" i="23"/>
  <c r="AE1178" i="23"/>
  <c r="AB1178" i="23"/>
  <c r="AA1178" i="23"/>
  <c r="Z1178" i="23"/>
  <c r="A1178" i="23"/>
  <c r="AH1171" i="23"/>
  <c r="AE1171" i="23"/>
  <c r="AB1171" i="23"/>
  <c r="AA1171" i="23"/>
  <c r="Z1171" i="23"/>
  <c r="A1171" i="23"/>
  <c r="AH1172" i="23"/>
  <c r="AE1172" i="23"/>
  <c r="AB1172" i="23"/>
  <c r="AA1172" i="23"/>
  <c r="Z1172" i="23"/>
  <c r="A1172" i="23"/>
  <c r="AH1175" i="23"/>
  <c r="AE1175" i="23"/>
  <c r="AF1175" i="23" s="1"/>
  <c r="AB1175" i="23"/>
  <c r="AA1175" i="23"/>
  <c r="Z1175" i="23"/>
  <c r="A1175" i="23"/>
  <c r="AH1177" i="23"/>
  <c r="AE1177" i="23"/>
  <c r="AB1177" i="23"/>
  <c r="AA1177" i="23"/>
  <c r="Z1177" i="23"/>
  <c r="A1177" i="23"/>
  <c r="AH1174" i="23"/>
  <c r="AE1174" i="23"/>
  <c r="AB1174" i="23"/>
  <c r="AA1174" i="23"/>
  <c r="Z1174" i="23"/>
  <c r="A1174" i="23"/>
  <c r="AH1173" i="23"/>
  <c r="AE1173" i="23"/>
  <c r="AB1173" i="23"/>
  <c r="AA1173" i="23"/>
  <c r="Z1173" i="23"/>
  <c r="A1173" i="23"/>
  <c r="AH1168" i="23"/>
  <c r="AE1168" i="23"/>
  <c r="AF1168" i="23" s="1"/>
  <c r="AB1168" i="23"/>
  <c r="AA1168" i="23"/>
  <c r="Z1168" i="23"/>
  <c r="A1168" i="23"/>
  <c r="AH1176" i="23"/>
  <c r="AE1176" i="23"/>
  <c r="AB1176" i="23"/>
  <c r="AA1176" i="23"/>
  <c r="Z1176" i="23"/>
  <c r="A1176" i="23"/>
  <c r="AH1167" i="23"/>
  <c r="AE1167" i="23"/>
  <c r="AB1167" i="23"/>
  <c r="AA1167" i="23"/>
  <c r="Z1167" i="23"/>
  <c r="A1167" i="23"/>
  <c r="AH1158" i="23"/>
  <c r="AE1158" i="23"/>
  <c r="AB1158" i="23"/>
  <c r="AA1158" i="23"/>
  <c r="Z1158" i="23"/>
  <c r="A1158" i="23"/>
  <c r="AH1157" i="23"/>
  <c r="AE1157" i="23"/>
  <c r="AF1157" i="23" s="1"/>
  <c r="AB1157" i="23"/>
  <c r="AA1157" i="23"/>
  <c r="Z1157" i="23"/>
  <c r="A1157" i="23"/>
  <c r="AH1166" i="23"/>
  <c r="AE1166" i="23"/>
  <c r="AB1166" i="23"/>
  <c r="AA1166" i="23"/>
  <c r="Z1166" i="23"/>
  <c r="A1166" i="23"/>
  <c r="AH1159" i="23"/>
  <c r="AE1159" i="23"/>
  <c r="AB1159" i="23"/>
  <c r="AA1159" i="23"/>
  <c r="Z1159" i="23"/>
  <c r="A1159" i="23"/>
  <c r="AH1160" i="23"/>
  <c r="AE1160" i="23"/>
  <c r="AB1160" i="23"/>
  <c r="AA1160" i="23"/>
  <c r="Z1160" i="23"/>
  <c r="A1160" i="23"/>
  <c r="AH1163" i="23"/>
  <c r="AE1163" i="23"/>
  <c r="AF1163" i="23" s="1"/>
  <c r="AB1163" i="23"/>
  <c r="AA1163" i="23"/>
  <c r="Z1163" i="23"/>
  <c r="A1163" i="23"/>
  <c r="AH1165" i="23"/>
  <c r="AE1165" i="23"/>
  <c r="AB1165" i="23"/>
  <c r="AA1165" i="23"/>
  <c r="Z1165" i="23"/>
  <c r="A1165" i="23"/>
  <c r="AH1162" i="23"/>
  <c r="AE1162" i="23"/>
  <c r="AB1162" i="23"/>
  <c r="AA1162" i="23"/>
  <c r="Z1162" i="23"/>
  <c r="A1162" i="23"/>
  <c r="AH1161" i="23"/>
  <c r="AE1161" i="23"/>
  <c r="AB1161" i="23"/>
  <c r="AA1161" i="23"/>
  <c r="Z1161" i="23"/>
  <c r="A1161" i="23"/>
  <c r="AH1156" i="23"/>
  <c r="AE1156" i="23"/>
  <c r="AF1156" i="23" s="1"/>
  <c r="AB1156" i="23"/>
  <c r="AA1156" i="23"/>
  <c r="Z1156" i="23"/>
  <c r="A1156" i="23"/>
  <c r="AH1164" i="23"/>
  <c r="AE1164" i="23"/>
  <c r="AB1164" i="23"/>
  <c r="AA1164" i="23"/>
  <c r="Z1164" i="23"/>
  <c r="A1164" i="23"/>
  <c r="AH1155" i="23"/>
  <c r="AE1155" i="23"/>
  <c r="AB1155" i="23"/>
  <c r="AA1155" i="23"/>
  <c r="Z1155" i="23"/>
  <c r="A1155" i="23"/>
  <c r="AH1146" i="23"/>
  <c r="AE1146" i="23"/>
  <c r="AB1146" i="23"/>
  <c r="AA1146" i="23"/>
  <c r="Z1146" i="23"/>
  <c r="A1146" i="23"/>
  <c r="AH1145" i="23"/>
  <c r="AE1145" i="23"/>
  <c r="AF1145" i="23" s="1"/>
  <c r="AB1145" i="23"/>
  <c r="AA1145" i="23"/>
  <c r="Z1145" i="23"/>
  <c r="A1145" i="23"/>
  <c r="AH1154" i="23"/>
  <c r="AE1154" i="23"/>
  <c r="AB1154" i="23"/>
  <c r="AA1154" i="23"/>
  <c r="Z1154" i="23"/>
  <c r="A1154" i="23"/>
  <c r="AH1147" i="23"/>
  <c r="AE1147" i="23"/>
  <c r="AB1147" i="23"/>
  <c r="AA1147" i="23"/>
  <c r="Z1147" i="23"/>
  <c r="A1147" i="23"/>
  <c r="AH1148" i="23"/>
  <c r="AE1148" i="23"/>
  <c r="AB1148" i="23"/>
  <c r="AA1148" i="23"/>
  <c r="Z1148" i="23"/>
  <c r="A1148" i="23"/>
  <c r="AH1151" i="23"/>
  <c r="AE1151" i="23"/>
  <c r="AF1151" i="23" s="1"/>
  <c r="AB1151" i="23"/>
  <c r="AA1151" i="23"/>
  <c r="Z1151" i="23"/>
  <c r="A1151" i="23"/>
  <c r="AH1153" i="23"/>
  <c r="AE1153" i="23"/>
  <c r="AB1153" i="23"/>
  <c r="AA1153" i="23"/>
  <c r="Z1153" i="23"/>
  <c r="A1153" i="23"/>
  <c r="AH1150" i="23"/>
  <c r="AE1150" i="23"/>
  <c r="AB1150" i="23"/>
  <c r="AA1150" i="23"/>
  <c r="Z1150" i="23"/>
  <c r="A1150" i="23"/>
  <c r="AH1149" i="23"/>
  <c r="AE1149" i="23"/>
  <c r="AB1149" i="23"/>
  <c r="AA1149" i="23"/>
  <c r="Z1149" i="23"/>
  <c r="A1149" i="23"/>
  <c r="AH1144" i="23"/>
  <c r="AE1144" i="23"/>
  <c r="AF1144" i="23" s="1"/>
  <c r="AB1144" i="23"/>
  <c r="AA1144" i="23"/>
  <c r="Z1144" i="23"/>
  <c r="A1144" i="23"/>
  <c r="AH1152" i="23"/>
  <c r="AE1152" i="23"/>
  <c r="AB1152" i="23"/>
  <c r="AA1152" i="23"/>
  <c r="Z1152" i="23"/>
  <c r="A1152" i="23"/>
  <c r="AH1143" i="23"/>
  <c r="AE1143" i="23"/>
  <c r="AB1143" i="23"/>
  <c r="AA1143" i="23"/>
  <c r="Z1143" i="23"/>
  <c r="A1143" i="23"/>
  <c r="AI1134" i="23"/>
  <c r="AB1134" i="23"/>
  <c r="Z1134" i="23"/>
  <c r="A1134" i="23"/>
  <c r="AI1133" i="23"/>
  <c r="AB1133" i="23"/>
  <c r="Z1133" i="23"/>
  <c r="A1133" i="23"/>
  <c r="AI1142" i="23"/>
  <c r="AB1142" i="23"/>
  <c r="Z1142" i="23"/>
  <c r="A1142" i="23"/>
  <c r="AI1135" i="23"/>
  <c r="AB1135" i="23"/>
  <c r="Z1135" i="23"/>
  <c r="A1135" i="23"/>
  <c r="AI1136" i="23"/>
  <c r="AB1136" i="23"/>
  <c r="Z1136" i="23"/>
  <c r="A1136" i="23"/>
  <c r="AI1139" i="23"/>
  <c r="AB1139" i="23"/>
  <c r="Z1139" i="23"/>
  <c r="A1139" i="23"/>
  <c r="AI1141" i="23"/>
  <c r="AB1141" i="23"/>
  <c r="Z1141" i="23"/>
  <c r="A1141" i="23"/>
  <c r="AI1138" i="23"/>
  <c r="AB1138" i="23"/>
  <c r="Z1138" i="23"/>
  <c r="A1138" i="23"/>
  <c r="AI1137" i="23"/>
  <c r="AB1137" i="23"/>
  <c r="Z1137" i="23"/>
  <c r="A1137" i="23"/>
  <c r="AI1132" i="23"/>
  <c r="AB1132" i="23"/>
  <c r="Z1132" i="23"/>
  <c r="A1132" i="23"/>
  <c r="AI1140" i="23"/>
  <c r="AB1140" i="23"/>
  <c r="Z1140" i="23"/>
  <c r="A1140" i="23"/>
  <c r="AI1131" i="23"/>
  <c r="AB1131" i="23"/>
  <c r="Z1131" i="23"/>
  <c r="A1131" i="23"/>
  <c r="AH1122" i="23"/>
  <c r="AE1122" i="23"/>
  <c r="AB1122" i="23"/>
  <c r="AA1122" i="23"/>
  <c r="Z1122" i="23"/>
  <c r="A1122" i="23"/>
  <c r="AH1121" i="23"/>
  <c r="AE1121" i="23"/>
  <c r="AF1121" i="23" s="1"/>
  <c r="AB1121" i="23"/>
  <c r="AA1121" i="23"/>
  <c r="Z1121" i="23"/>
  <c r="A1121" i="23"/>
  <c r="AH1130" i="23"/>
  <c r="AE1130" i="23"/>
  <c r="AB1130" i="23"/>
  <c r="AA1130" i="23"/>
  <c r="Z1130" i="23"/>
  <c r="A1130" i="23"/>
  <c r="AH1123" i="23"/>
  <c r="AE1123" i="23"/>
  <c r="AB1123" i="23"/>
  <c r="AA1123" i="23"/>
  <c r="Z1123" i="23"/>
  <c r="A1123" i="23"/>
  <c r="AH1124" i="23"/>
  <c r="AE1124" i="23"/>
  <c r="AB1124" i="23"/>
  <c r="AA1124" i="23"/>
  <c r="Z1124" i="23"/>
  <c r="A1124" i="23"/>
  <c r="AH1127" i="23"/>
  <c r="AE1127" i="23"/>
  <c r="AF1127" i="23" s="1"/>
  <c r="AB1127" i="23"/>
  <c r="AA1127" i="23"/>
  <c r="Z1127" i="23"/>
  <c r="A1127" i="23"/>
  <c r="AH1129" i="23"/>
  <c r="AE1129" i="23"/>
  <c r="AB1129" i="23"/>
  <c r="AA1129" i="23"/>
  <c r="Z1129" i="23"/>
  <c r="A1129" i="23"/>
  <c r="AH1126" i="23"/>
  <c r="AE1126" i="23"/>
  <c r="AB1126" i="23"/>
  <c r="AA1126" i="23"/>
  <c r="Z1126" i="23"/>
  <c r="A1126" i="23"/>
  <c r="AH1125" i="23"/>
  <c r="AE1125" i="23"/>
  <c r="AB1125" i="23"/>
  <c r="AA1125" i="23"/>
  <c r="Z1125" i="23"/>
  <c r="A1125" i="23"/>
  <c r="AH1120" i="23"/>
  <c r="AE1120" i="23"/>
  <c r="AF1120" i="23" s="1"/>
  <c r="AB1120" i="23"/>
  <c r="AA1120" i="23"/>
  <c r="Z1120" i="23"/>
  <c r="A1120" i="23"/>
  <c r="AH1128" i="23"/>
  <c r="AE1128" i="23"/>
  <c r="AB1128" i="23"/>
  <c r="AA1128" i="23"/>
  <c r="Z1128" i="23"/>
  <c r="A1128" i="23"/>
  <c r="AH1119" i="23"/>
  <c r="AE1119" i="23"/>
  <c r="AB1119" i="23"/>
  <c r="AA1119" i="23"/>
  <c r="Z1119" i="23"/>
  <c r="A1119" i="23"/>
  <c r="AH1110" i="23"/>
  <c r="AE1110" i="23"/>
  <c r="AB1110" i="23"/>
  <c r="AA1110" i="23"/>
  <c r="Z1110" i="23"/>
  <c r="A1110" i="23"/>
  <c r="AH1109" i="23"/>
  <c r="AE1109" i="23"/>
  <c r="AF1109" i="23" s="1"/>
  <c r="AB1109" i="23"/>
  <c r="AA1109" i="23"/>
  <c r="Z1109" i="23"/>
  <c r="A1109" i="23"/>
  <c r="AH1118" i="23"/>
  <c r="AE1118" i="23"/>
  <c r="AB1118" i="23"/>
  <c r="AA1118" i="23"/>
  <c r="Z1118" i="23"/>
  <c r="A1118" i="23"/>
  <c r="AH1111" i="23"/>
  <c r="AE1111" i="23"/>
  <c r="AB1111" i="23"/>
  <c r="AA1111" i="23"/>
  <c r="Z1111" i="23"/>
  <c r="A1111" i="23"/>
  <c r="AH1112" i="23"/>
  <c r="AE1112" i="23"/>
  <c r="AB1112" i="23"/>
  <c r="AA1112" i="23"/>
  <c r="Z1112" i="23"/>
  <c r="A1112" i="23"/>
  <c r="AH1115" i="23"/>
  <c r="AE1115" i="23"/>
  <c r="AF1115" i="23" s="1"/>
  <c r="AB1115" i="23"/>
  <c r="AA1115" i="23"/>
  <c r="Z1115" i="23"/>
  <c r="A1115" i="23"/>
  <c r="AH1117" i="23"/>
  <c r="AE1117" i="23"/>
  <c r="AB1117" i="23"/>
  <c r="AA1117" i="23"/>
  <c r="Z1117" i="23"/>
  <c r="A1117" i="23"/>
  <c r="AH1114" i="23"/>
  <c r="AE1114" i="23"/>
  <c r="AB1114" i="23"/>
  <c r="AA1114" i="23"/>
  <c r="Z1114" i="23"/>
  <c r="A1114" i="23"/>
  <c r="AH1113" i="23"/>
  <c r="AE1113" i="23"/>
  <c r="AB1113" i="23"/>
  <c r="AA1113" i="23"/>
  <c r="Z1113" i="23"/>
  <c r="A1113" i="23"/>
  <c r="AH1108" i="23"/>
  <c r="AE1108" i="23"/>
  <c r="AF1108" i="23" s="1"/>
  <c r="AB1108" i="23"/>
  <c r="AA1108" i="23"/>
  <c r="Z1108" i="23"/>
  <c r="A1108" i="23"/>
  <c r="AH1116" i="23"/>
  <c r="AE1116" i="23"/>
  <c r="AB1116" i="23"/>
  <c r="AA1116" i="23"/>
  <c r="Z1116" i="23"/>
  <c r="A1116" i="23"/>
  <c r="AH1107" i="23"/>
  <c r="AE1107" i="23"/>
  <c r="AB1107" i="23"/>
  <c r="AA1107" i="23"/>
  <c r="Z1107" i="23"/>
  <c r="A1107" i="23"/>
  <c r="AH1098" i="23"/>
  <c r="AE1098" i="23"/>
  <c r="AB1098" i="23"/>
  <c r="AA1098" i="23"/>
  <c r="Z1098" i="23"/>
  <c r="A1098" i="23"/>
  <c r="AH1097" i="23"/>
  <c r="AE1097" i="23"/>
  <c r="AF1097" i="23" s="1"/>
  <c r="AB1097" i="23"/>
  <c r="AA1097" i="23"/>
  <c r="Z1097" i="23"/>
  <c r="A1097" i="23"/>
  <c r="AH1106" i="23"/>
  <c r="AE1106" i="23"/>
  <c r="AB1106" i="23"/>
  <c r="AA1106" i="23"/>
  <c r="Z1106" i="23"/>
  <c r="A1106" i="23"/>
  <c r="AH1099" i="23"/>
  <c r="AE1099" i="23"/>
  <c r="AB1099" i="23"/>
  <c r="AA1099" i="23"/>
  <c r="Z1099" i="23"/>
  <c r="A1099" i="23"/>
  <c r="AH1100" i="23"/>
  <c r="AE1100" i="23"/>
  <c r="AB1100" i="23"/>
  <c r="AA1100" i="23"/>
  <c r="Z1100" i="23"/>
  <c r="A1100" i="23"/>
  <c r="AH1103" i="23"/>
  <c r="AE1103" i="23"/>
  <c r="AF1103" i="23" s="1"/>
  <c r="AB1103" i="23"/>
  <c r="AA1103" i="23"/>
  <c r="Z1103" i="23"/>
  <c r="A1103" i="23"/>
  <c r="AH1105" i="23"/>
  <c r="AE1105" i="23"/>
  <c r="AB1105" i="23"/>
  <c r="AA1105" i="23"/>
  <c r="Z1105" i="23"/>
  <c r="A1105" i="23"/>
  <c r="AH1102" i="23"/>
  <c r="AE1102" i="23"/>
  <c r="AB1102" i="23"/>
  <c r="AA1102" i="23"/>
  <c r="Z1102" i="23"/>
  <c r="A1102" i="23"/>
  <c r="AH1101" i="23"/>
  <c r="AE1101" i="23"/>
  <c r="AB1101" i="23"/>
  <c r="AA1101" i="23"/>
  <c r="Z1101" i="23"/>
  <c r="A1101" i="23"/>
  <c r="AH1096" i="23"/>
  <c r="AE1096" i="23"/>
  <c r="AF1096" i="23" s="1"/>
  <c r="AB1096" i="23"/>
  <c r="AA1096" i="23"/>
  <c r="Z1096" i="23"/>
  <c r="A1096" i="23"/>
  <c r="AH1104" i="23"/>
  <c r="AE1104" i="23"/>
  <c r="AB1104" i="23"/>
  <c r="AA1104" i="23"/>
  <c r="Z1104" i="23"/>
  <c r="A1104" i="23"/>
  <c r="AH1095" i="23"/>
  <c r="AE1095" i="23"/>
  <c r="AB1095" i="23"/>
  <c r="AA1095" i="23"/>
  <c r="Z1095" i="23"/>
  <c r="A1095" i="23"/>
  <c r="AH1086" i="23"/>
  <c r="AE1086" i="23"/>
  <c r="AB1086" i="23"/>
  <c r="AA1086" i="23"/>
  <c r="Z1086" i="23"/>
  <c r="A1086" i="23"/>
  <c r="AH1085" i="23"/>
  <c r="AE1085" i="23"/>
  <c r="AF1085" i="23" s="1"/>
  <c r="AB1085" i="23"/>
  <c r="AA1085" i="23"/>
  <c r="Z1085" i="23"/>
  <c r="A1085" i="23"/>
  <c r="AH1094" i="23"/>
  <c r="AE1094" i="23"/>
  <c r="AB1094" i="23"/>
  <c r="AA1094" i="23"/>
  <c r="Z1094" i="23"/>
  <c r="A1094" i="23"/>
  <c r="AH1087" i="23"/>
  <c r="AE1087" i="23"/>
  <c r="AB1087" i="23"/>
  <c r="AA1087" i="23"/>
  <c r="Z1087" i="23"/>
  <c r="A1087" i="23"/>
  <c r="AH1088" i="23"/>
  <c r="AE1088" i="23"/>
  <c r="AB1088" i="23"/>
  <c r="AA1088" i="23"/>
  <c r="Z1088" i="23"/>
  <c r="A1088" i="23"/>
  <c r="AH1091" i="23"/>
  <c r="AE1091" i="23"/>
  <c r="AF1091" i="23" s="1"/>
  <c r="AB1091" i="23"/>
  <c r="AA1091" i="23"/>
  <c r="Z1091" i="23"/>
  <c r="A1091" i="23"/>
  <c r="AH1093" i="23"/>
  <c r="AE1093" i="23"/>
  <c r="AB1093" i="23"/>
  <c r="AA1093" i="23"/>
  <c r="Z1093" i="23"/>
  <c r="A1093" i="23"/>
  <c r="AH1090" i="23"/>
  <c r="AE1090" i="23"/>
  <c r="AB1090" i="23"/>
  <c r="AA1090" i="23"/>
  <c r="Z1090" i="23"/>
  <c r="A1090" i="23"/>
  <c r="AH1089" i="23"/>
  <c r="AE1089" i="23"/>
  <c r="AB1089" i="23"/>
  <c r="AA1089" i="23"/>
  <c r="Z1089" i="23"/>
  <c r="A1089" i="23"/>
  <c r="AH1084" i="23"/>
  <c r="AE1084" i="23"/>
  <c r="AF1084" i="23" s="1"/>
  <c r="AB1084" i="23"/>
  <c r="AA1084" i="23"/>
  <c r="Z1084" i="23"/>
  <c r="A1084" i="23"/>
  <c r="AH1092" i="23"/>
  <c r="AE1092" i="23"/>
  <c r="AB1092" i="23"/>
  <c r="AA1092" i="23"/>
  <c r="Z1092" i="23"/>
  <c r="A1092" i="23"/>
  <c r="AH1083" i="23"/>
  <c r="AE1083" i="23"/>
  <c r="AB1083" i="23"/>
  <c r="AA1083" i="23"/>
  <c r="Z1083" i="23"/>
  <c r="A1083" i="23"/>
  <c r="AH1074" i="23"/>
  <c r="AE1074" i="23"/>
  <c r="AB1074" i="23"/>
  <c r="AA1074" i="23"/>
  <c r="Z1074" i="23"/>
  <c r="A1074" i="23"/>
  <c r="AH1073" i="23"/>
  <c r="AE1073" i="23"/>
  <c r="AF1073" i="23" s="1"/>
  <c r="AB1073" i="23"/>
  <c r="AA1073" i="23"/>
  <c r="Z1073" i="23"/>
  <c r="A1073" i="23"/>
  <c r="AH1082" i="23"/>
  <c r="AE1082" i="23"/>
  <c r="AB1082" i="23"/>
  <c r="AA1082" i="23"/>
  <c r="Z1082" i="23"/>
  <c r="A1082" i="23"/>
  <c r="AH1075" i="23"/>
  <c r="AE1075" i="23"/>
  <c r="AB1075" i="23"/>
  <c r="AA1075" i="23"/>
  <c r="Z1075" i="23"/>
  <c r="A1075" i="23"/>
  <c r="AH1076" i="23"/>
  <c r="AE1076" i="23"/>
  <c r="AB1076" i="23"/>
  <c r="AA1076" i="23"/>
  <c r="Z1076" i="23"/>
  <c r="A1076" i="23"/>
  <c r="AH1079" i="23"/>
  <c r="AE1079" i="23"/>
  <c r="AF1079" i="23" s="1"/>
  <c r="AB1079" i="23"/>
  <c r="AA1079" i="23"/>
  <c r="Z1079" i="23"/>
  <c r="A1079" i="23"/>
  <c r="AH1081" i="23"/>
  <c r="AE1081" i="23"/>
  <c r="AB1081" i="23"/>
  <c r="AA1081" i="23"/>
  <c r="Z1081" i="23"/>
  <c r="A1081" i="23"/>
  <c r="AH1078" i="23"/>
  <c r="AE1078" i="23"/>
  <c r="AB1078" i="23"/>
  <c r="AA1078" i="23"/>
  <c r="Z1078" i="23"/>
  <c r="A1078" i="23"/>
  <c r="AH1077" i="23"/>
  <c r="AE1077" i="23"/>
  <c r="AB1077" i="23"/>
  <c r="AA1077" i="23"/>
  <c r="Z1077" i="23"/>
  <c r="A1077" i="23"/>
  <c r="AH1072" i="23"/>
  <c r="AE1072" i="23"/>
  <c r="AF1072" i="23" s="1"/>
  <c r="AB1072" i="23"/>
  <c r="AA1072" i="23"/>
  <c r="Z1072" i="23"/>
  <c r="A1072" i="23"/>
  <c r="AH1080" i="23"/>
  <c r="AE1080" i="23"/>
  <c r="AB1080" i="23"/>
  <c r="AA1080" i="23"/>
  <c r="Z1080" i="23"/>
  <c r="A1080" i="23"/>
  <c r="AH1071" i="23"/>
  <c r="AE1071" i="23"/>
  <c r="AB1071" i="23"/>
  <c r="AA1071" i="23"/>
  <c r="Z1071" i="23"/>
  <c r="A1071" i="23"/>
  <c r="AH1062" i="23"/>
  <c r="AE1062" i="23"/>
  <c r="AB1062" i="23"/>
  <c r="AA1062" i="23"/>
  <c r="Z1062" i="23"/>
  <c r="A1062" i="23"/>
  <c r="AH1061" i="23"/>
  <c r="AE1061" i="23"/>
  <c r="AF1061" i="23" s="1"/>
  <c r="AB1061" i="23"/>
  <c r="AA1061" i="23"/>
  <c r="Z1061" i="23"/>
  <c r="A1061" i="23"/>
  <c r="AH1070" i="23"/>
  <c r="AE1070" i="23"/>
  <c r="AB1070" i="23"/>
  <c r="AA1070" i="23"/>
  <c r="Z1070" i="23"/>
  <c r="A1070" i="23"/>
  <c r="AH1063" i="23"/>
  <c r="AE1063" i="23"/>
  <c r="AB1063" i="23"/>
  <c r="AA1063" i="23"/>
  <c r="Z1063" i="23"/>
  <c r="A1063" i="23"/>
  <c r="AH1064" i="23"/>
  <c r="AE1064" i="23"/>
  <c r="AB1064" i="23"/>
  <c r="AA1064" i="23"/>
  <c r="Z1064" i="23"/>
  <c r="A1064" i="23"/>
  <c r="AH1067" i="23"/>
  <c r="AE1067" i="23"/>
  <c r="AF1067" i="23" s="1"/>
  <c r="AB1067" i="23"/>
  <c r="AA1067" i="23"/>
  <c r="Z1067" i="23"/>
  <c r="A1067" i="23"/>
  <c r="AH1069" i="23"/>
  <c r="AE1069" i="23"/>
  <c r="AB1069" i="23"/>
  <c r="AA1069" i="23"/>
  <c r="Z1069" i="23"/>
  <c r="A1069" i="23"/>
  <c r="AH1066" i="23"/>
  <c r="AE1066" i="23"/>
  <c r="AB1066" i="23"/>
  <c r="AA1066" i="23"/>
  <c r="Z1066" i="23"/>
  <c r="A1066" i="23"/>
  <c r="AH1065" i="23"/>
  <c r="AE1065" i="23"/>
  <c r="AB1065" i="23"/>
  <c r="AA1065" i="23"/>
  <c r="Z1065" i="23"/>
  <c r="A1065" i="23"/>
  <c r="AH1060" i="23"/>
  <c r="AE1060" i="23"/>
  <c r="AF1060" i="23" s="1"/>
  <c r="AB1060" i="23"/>
  <c r="AA1060" i="23"/>
  <c r="Z1060" i="23"/>
  <c r="A1060" i="23"/>
  <c r="AH1068" i="23"/>
  <c r="AE1068" i="23"/>
  <c r="AB1068" i="23"/>
  <c r="AA1068" i="23"/>
  <c r="Z1068" i="23"/>
  <c r="A1068" i="23"/>
  <c r="AH1059" i="23"/>
  <c r="AE1059" i="23"/>
  <c r="AB1059" i="23"/>
  <c r="AA1059" i="23"/>
  <c r="Z1059" i="23"/>
  <c r="A1059" i="23"/>
  <c r="AH1050" i="23"/>
  <c r="AE1050" i="23"/>
  <c r="AB1050" i="23"/>
  <c r="AA1050" i="23"/>
  <c r="Z1050" i="23"/>
  <c r="A1050" i="23"/>
  <c r="AH1049" i="23"/>
  <c r="AE1049" i="23"/>
  <c r="AF1049" i="23" s="1"/>
  <c r="AB1049" i="23"/>
  <c r="AA1049" i="23"/>
  <c r="Z1049" i="23"/>
  <c r="A1049" i="23"/>
  <c r="AH1058" i="23"/>
  <c r="AE1058" i="23"/>
  <c r="AB1058" i="23"/>
  <c r="AA1058" i="23"/>
  <c r="Z1058" i="23"/>
  <c r="A1058" i="23"/>
  <c r="AH1051" i="23"/>
  <c r="AE1051" i="23"/>
  <c r="AB1051" i="23"/>
  <c r="AA1051" i="23"/>
  <c r="Z1051" i="23"/>
  <c r="A1051" i="23"/>
  <c r="AH1052" i="23"/>
  <c r="AE1052" i="23"/>
  <c r="AB1052" i="23"/>
  <c r="AA1052" i="23"/>
  <c r="Z1052" i="23"/>
  <c r="A1052" i="23"/>
  <c r="AH1055" i="23"/>
  <c r="AE1055" i="23"/>
  <c r="AF1055" i="23" s="1"/>
  <c r="AB1055" i="23"/>
  <c r="AA1055" i="23"/>
  <c r="Z1055" i="23"/>
  <c r="A1055" i="23"/>
  <c r="AH1057" i="23"/>
  <c r="AE1057" i="23"/>
  <c r="AB1057" i="23"/>
  <c r="AA1057" i="23"/>
  <c r="Z1057" i="23"/>
  <c r="A1057" i="23"/>
  <c r="AH1054" i="23"/>
  <c r="AE1054" i="23"/>
  <c r="AB1054" i="23"/>
  <c r="AA1054" i="23"/>
  <c r="Z1054" i="23"/>
  <c r="A1054" i="23"/>
  <c r="AH1053" i="23"/>
  <c r="AE1053" i="23"/>
  <c r="AB1053" i="23"/>
  <c r="AA1053" i="23"/>
  <c r="Z1053" i="23"/>
  <c r="A1053" i="23"/>
  <c r="AH1048" i="23"/>
  <c r="AE1048" i="23"/>
  <c r="AF1048" i="23" s="1"/>
  <c r="AB1048" i="23"/>
  <c r="AA1048" i="23"/>
  <c r="Z1048" i="23"/>
  <c r="A1048" i="23"/>
  <c r="AH1056" i="23"/>
  <c r="AE1056" i="23"/>
  <c r="AB1056" i="23"/>
  <c r="AA1056" i="23"/>
  <c r="Z1056" i="23"/>
  <c r="A1056" i="23"/>
  <c r="AH1047" i="23"/>
  <c r="AE1047" i="23"/>
  <c r="AB1047" i="23"/>
  <c r="AA1047" i="23"/>
  <c r="Z1047" i="23"/>
  <c r="A1047" i="23"/>
  <c r="AH1038" i="23"/>
  <c r="AE1038" i="23"/>
  <c r="AB1038" i="23"/>
  <c r="AA1038" i="23"/>
  <c r="Z1038" i="23"/>
  <c r="A1038" i="23"/>
  <c r="AH1037" i="23"/>
  <c r="AE1037" i="23"/>
  <c r="AF1037" i="23" s="1"/>
  <c r="AB1037" i="23"/>
  <c r="AA1037" i="23"/>
  <c r="Z1037" i="23"/>
  <c r="A1037" i="23"/>
  <c r="AH1046" i="23"/>
  <c r="AE1046" i="23"/>
  <c r="AB1046" i="23"/>
  <c r="AA1046" i="23"/>
  <c r="Z1046" i="23"/>
  <c r="A1046" i="23"/>
  <c r="AH1039" i="23"/>
  <c r="AE1039" i="23"/>
  <c r="AB1039" i="23"/>
  <c r="AA1039" i="23"/>
  <c r="Z1039" i="23"/>
  <c r="A1039" i="23"/>
  <c r="AH1040" i="23"/>
  <c r="AE1040" i="23"/>
  <c r="AB1040" i="23"/>
  <c r="AA1040" i="23"/>
  <c r="Z1040" i="23"/>
  <c r="A1040" i="23"/>
  <c r="AH1043" i="23"/>
  <c r="AE1043" i="23"/>
  <c r="AF1043" i="23" s="1"/>
  <c r="AB1043" i="23"/>
  <c r="AA1043" i="23"/>
  <c r="Z1043" i="23"/>
  <c r="A1043" i="23"/>
  <c r="AH1045" i="23"/>
  <c r="AE1045" i="23"/>
  <c r="AB1045" i="23"/>
  <c r="AA1045" i="23"/>
  <c r="Z1045" i="23"/>
  <c r="A1045" i="23"/>
  <c r="AH1042" i="23"/>
  <c r="AE1042" i="23"/>
  <c r="AB1042" i="23"/>
  <c r="AA1042" i="23"/>
  <c r="Z1042" i="23"/>
  <c r="A1042" i="23"/>
  <c r="AH1041" i="23"/>
  <c r="AE1041" i="23"/>
  <c r="AB1041" i="23"/>
  <c r="AA1041" i="23"/>
  <c r="Z1041" i="23"/>
  <c r="A1041" i="23"/>
  <c r="AH1036" i="23"/>
  <c r="AE1036" i="23"/>
  <c r="AF1036" i="23" s="1"/>
  <c r="AB1036" i="23"/>
  <c r="AA1036" i="23"/>
  <c r="Z1036" i="23"/>
  <c r="A1036" i="23"/>
  <c r="AH1044" i="23"/>
  <c r="AE1044" i="23"/>
  <c r="AB1044" i="23"/>
  <c r="AA1044" i="23"/>
  <c r="Z1044" i="23"/>
  <c r="A1044" i="23"/>
  <c r="AH1035" i="23"/>
  <c r="AE1035" i="23"/>
  <c r="AB1035" i="23"/>
  <c r="AD1035" i="23" s="1"/>
  <c r="AA1035" i="23"/>
  <c r="Z1035" i="23"/>
  <c r="A1035" i="23"/>
  <c r="AH1026" i="23"/>
  <c r="AE1026" i="23"/>
  <c r="AB1026" i="23"/>
  <c r="AA1026" i="23"/>
  <c r="Z1026" i="23"/>
  <c r="A1026" i="23"/>
  <c r="AH1025" i="23"/>
  <c r="AE1025" i="23"/>
  <c r="AF1025" i="23" s="1"/>
  <c r="AB1025" i="23"/>
  <c r="AA1025" i="23"/>
  <c r="Z1025" i="23"/>
  <c r="A1025" i="23"/>
  <c r="AH1034" i="23"/>
  <c r="AE1034" i="23"/>
  <c r="AB1034" i="23"/>
  <c r="AA1034" i="23"/>
  <c r="Z1034" i="23"/>
  <c r="A1034" i="23"/>
  <c r="AH1027" i="23"/>
  <c r="AE1027" i="23"/>
  <c r="AB1027" i="23"/>
  <c r="AA1027" i="23"/>
  <c r="Z1027" i="23"/>
  <c r="A1027" i="23"/>
  <c r="AH1028" i="23"/>
  <c r="AE1028" i="23"/>
  <c r="AB1028" i="23"/>
  <c r="AA1028" i="23"/>
  <c r="Z1028" i="23"/>
  <c r="A1028" i="23"/>
  <c r="AH1031" i="23"/>
  <c r="AE1031" i="23"/>
  <c r="AF1031" i="23" s="1"/>
  <c r="AB1031" i="23"/>
  <c r="AA1031" i="23"/>
  <c r="Z1031" i="23"/>
  <c r="A1031" i="23"/>
  <c r="AH1033" i="23"/>
  <c r="AE1033" i="23"/>
  <c r="AB1033" i="23"/>
  <c r="AA1033" i="23"/>
  <c r="Z1033" i="23"/>
  <c r="A1033" i="23"/>
  <c r="AH1030" i="23"/>
  <c r="AE1030" i="23"/>
  <c r="AB1030" i="23"/>
  <c r="AA1030" i="23"/>
  <c r="Z1030" i="23"/>
  <c r="A1030" i="23"/>
  <c r="AH1029" i="23"/>
  <c r="AE1029" i="23"/>
  <c r="AB1029" i="23"/>
  <c r="AA1029" i="23"/>
  <c r="Z1029" i="23"/>
  <c r="A1029" i="23"/>
  <c r="AH1024" i="23"/>
  <c r="AE1024" i="23"/>
  <c r="AF1024" i="23" s="1"/>
  <c r="AB1024" i="23"/>
  <c r="AA1024" i="23"/>
  <c r="Z1024" i="23"/>
  <c r="A1024" i="23"/>
  <c r="AH1032" i="23"/>
  <c r="AE1032" i="23"/>
  <c r="AB1032" i="23"/>
  <c r="AA1032" i="23"/>
  <c r="Z1032" i="23"/>
  <c r="A1032" i="23"/>
  <c r="AH1023" i="23"/>
  <c r="AE1023" i="23"/>
  <c r="AB1023" i="23"/>
  <c r="AD1023" i="23" s="1"/>
  <c r="AA1023" i="23"/>
  <c r="Z1023" i="23"/>
  <c r="A1023" i="23"/>
  <c r="AH1014" i="23"/>
  <c r="AE1014" i="23"/>
  <c r="AB1014" i="23"/>
  <c r="AA1014" i="23"/>
  <c r="Z1014" i="23"/>
  <c r="A1014" i="23"/>
  <c r="AH1013" i="23"/>
  <c r="AE1013" i="23"/>
  <c r="AF1013" i="23" s="1"/>
  <c r="AB1013" i="23"/>
  <c r="AA1013" i="23"/>
  <c r="Z1013" i="23"/>
  <c r="A1013" i="23"/>
  <c r="AH1022" i="23"/>
  <c r="AE1022" i="23"/>
  <c r="AB1022" i="23"/>
  <c r="AA1022" i="23"/>
  <c r="Z1022" i="23"/>
  <c r="A1022" i="23"/>
  <c r="AH1015" i="23"/>
  <c r="AE1015" i="23"/>
  <c r="AB1015" i="23"/>
  <c r="AA1015" i="23"/>
  <c r="Z1015" i="23"/>
  <c r="A1015" i="23"/>
  <c r="AH1016" i="23"/>
  <c r="AE1016" i="23"/>
  <c r="AB1016" i="23"/>
  <c r="AA1016" i="23"/>
  <c r="Z1016" i="23"/>
  <c r="A1016" i="23"/>
  <c r="AH1019" i="23"/>
  <c r="AE1019" i="23"/>
  <c r="AF1019" i="23" s="1"/>
  <c r="AB1019" i="23"/>
  <c r="AA1019" i="23"/>
  <c r="Z1019" i="23"/>
  <c r="A1019" i="23"/>
  <c r="AH1021" i="23"/>
  <c r="AE1021" i="23"/>
  <c r="AB1021" i="23"/>
  <c r="AA1021" i="23"/>
  <c r="Z1021" i="23"/>
  <c r="A1021" i="23"/>
  <c r="AH1018" i="23"/>
  <c r="AE1018" i="23"/>
  <c r="AB1018" i="23"/>
  <c r="AA1018" i="23"/>
  <c r="Z1018" i="23"/>
  <c r="A1018" i="23"/>
  <c r="AH1017" i="23"/>
  <c r="AE1017" i="23"/>
  <c r="AB1017" i="23"/>
  <c r="AA1017" i="23"/>
  <c r="Z1017" i="23"/>
  <c r="A1017" i="23"/>
  <c r="AH1012" i="23"/>
  <c r="AE1012" i="23"/>
  <c r="AF1012" i="23" s="1"/>
  <c r="AB1012" i="23"/>
  <c r="AA1012" i="23"/>
  <c r="Z1012" i="23"/>
  <c r="A1012" i="23"/>
  <c r="AH1020" i="23"/>
  <c r="AE1020" i="23"/>
  <c r="AB1020" i="23"/>
  <c r="AA1020" i="23"/>
  <c r="Z1020" i="23"/>
  <c r="A1020" i="23"/>
  <c r="AH1011" i="23"/>
  <c r="AE1011" i="23"/>
  <c r="AB1011" i="23"/>
  <c r="AD1011" i="23" s="1"/>
  <c r="AA1011" i="23"/>
  <c r="Z1011" i="23"/>
  <c r="A1011" i="23"/>
  <c r="AH1002" i="23"/>
  <c r="AE1002" i="23"/>
  <c r="AB1002" i="23"/>
  <c r="AA1002" i="23"/>
  <c r="Z1002" i="23"/>
  <c r="A1002" i="23"/>
  <c r="AH1001" i="23"/>
  <c r="AE1001" i="23"/>
  <c r="AF1001" i="23" s="1"/>
  <c r="AB1001" i="23"/>
  <c r="AA1001" i="23"/>
  <c r="Z1001" i="23"/>
  <c r="A1001" i="23"/>
  <c r="AH1010" i="23"/>
  <c r="AE1010" i="23"/>
  <c r="AB1010" i="23"/>
  <c r="AA1010" i="23"/>
  <c r="Z1010" i="23"/>
  <c r="A1010" i="23"/>
  <c r="AH1003" i="23"/>
  <c r="AE1003" i="23"/>
  <c r="AB1003" i="23"/>
  <c r="AA1003" i="23"/>
  <c r="Z1003" i="23"/>
  <c r="A1003" i="23"/>
  <c r="AH1004" i="23"/>
  <c r="AE1004" i="23"/>
  <c r="AB1004" i="23"/>
  <c r="AA1004" i="23"/>
  <c r="Z1004" i="23"/>
  <c r="A1004" i="23"/>
  <c r="AH1007" i="23"/>
  <c r="AE1007" i="23"/>
  <c r="AF1007" i="23" s="1"/>
  <c r="AB1007" i="23"/>
  <c r="AA1007" i="23"/>
  <c r="Z1007" i="23"/>
  <c r="A1007" i="23"/>
  <c r="AH1009" i="23"/>
  <c r="AE1009" i="23"/>
  <c r="AB1009" i="23"/>
  <c r="AA1009" i="23"/>
  <c r="Z1009" i="23"/>
  <c r="A1009" i="23"/>
  <c r="AH1006" i="23"/>
  <c r="AE1006" i="23"/>
  <c r="AB1006" i="23"/>
  <c r="AA1006" i="23"/>
  <c r="Z1006" i="23"/>
  <c r="A1006" i="23"/>
  <c r="AH1005" i="23"/>
  <c r="AE1005" i="23"/>
  <c r="AB1005" i="23"/>
  <c r="AA1005" i="23"/>
  <c r="Z1005" i="23"/>
  <c r="A1005" i="23"/>
  <c r="AH1000" i="23"/>
  <c r="AE1000" i="23"/>
  <c r="AF1000" i="23" s="1"/>
  <c r="AB1000" i="23"/>
  <c r="AA1000" i="23"/>
  <c r="Z1000" i="23"/>
  <c r="A1000" i="23"/>
  <c r="AH1008" i="23"/>
  <c r="AE1008" i="23"/>
  <c r="AB1008" i="23"/>
  <c r="AA1008" i="23"/>
  <c r="Z1008" i="23"/>
  <c r="A1008" i="23"/>
  <c r="AH999" i="23"/>
  <c r="AE999" i="23"/>
  <c r="AB999" i="23"/>
  <c r="AD999" i="23" s="1"/>
  <c r="AA999" i="23"/>
  <c r="Z999" i="23"/>
  <c r="A999" i="23"/>
  <c r="AH990" i="23"/>
  <c r="AE990" i="23"/>
  <c r="AB990" i="23"/>
  <c r="AA990" i="23"/>
  <c r="Z990" i="23"/>
  <c r="A990" i="23"/>
  <c r="AH989" i="23"/>
  <c r="AE989" i="23"/>
  <c r="AF989" i="23" s="1"/>
  <c r="AB989" i="23"/>
  <c r="AA989" i="23"/>
  <c r="Z989" i="23"/>
  <c r="A989" i="23"/>
  <c r="AH998" i="23"/>
  <c r="AE998" i="23"/>
  <c r="AB998" i="23"/>
  <c r="AA998" i="23"/>
  <c r="Z998" i="23"/>
  <c r="A998" i="23"/>
  <c r="AH991" i="23"/>
  <c r="AE991" i="23"/>
  <c r="AB991" i="23"/>
  <c r="AA991" i="23"/>
  <c r="Z991" i="23"/>
  <c r="A991" i="23"/>
  <c r="AH992" i="23"/>
  <c r="AE992" i="23"/>
  <c r="AB992" i="23"/>
  <c r="AA992" i="23"/>
  <c r="Z992" i="23"/>
  <c r="A992" i="23"/>
  <c r="AH995" i="23"/>
  <c r="AE995" i="23"/>
  <c r="AF995" i="23" s="1"/>
  <c r="AB995" i="23"/>
  <c r="AA995" i="23"/>
  <c r="Z995" i="23"/>
  <c r="A995" i="23"/>
  <c r="AH997" i="23"/>
  <c r="AE997" i="23"/>
  <c r="AB997" i="23"/>
  <c r="AA997" i="23"/>
  <c r="Z997" i="23"/>
  <c r="A997" i="23"/>
  <c r="AH994" i="23"/>
  <c r="AE994" i="23"/>
  <c r="AB994" i="23"/>
  <c r="AA994" i="23"/>
  <c r="Z994" i="23"/>
  <c r="A994" i="23"/>
  <c r="AH993" i="23"/>
  <c r="AE993" i="23"/>
  <c r="AB993" i="23"/>
  <c r="AA993" i="23"/>
  <c r="Z993" i="23"/>
  <c r="A993" i="23"/>
  <c r="AH988" i="23"/>
  <c r="AE988" i="23"/>
  <c r="AF988" i="23" s="1"/>
  <c r="AB988" i="23"/>
  <c r="AA988" i="23"/>
  <c r="Z988" i="23"/>
  <c r="A988" i="23"/>
  <c r="AH996" i="23"/>
  <c r="AE996" i="23"/>
  <c r="AB996" i="23"/>
  <c r="AA996" i="23"/>
  <c r="Z996" i="23"/>
  <c r="A996" i="23"/>
  <c r="AH987" i="23"/>
  <c r="AE987" i="23"/>
  <c r="AB987" i="23"/>
  <c r="AA987" i="23"/>
  <c r="Z987" i="23"/>
  <c r="A987" i="23"/>
  <c r="AH978" i="23"/>
  <c r="AE978" i="23"/>
  <c r="AB978" i="23"/>
  <c r="AA978" i="23"/>
  <c r="Z978" i="23"/>
  <c r="A978" i="23"/>
  <c r="AH977" i="23"/>
  <c r="AE977" i="23"/>
  <c r="AF977" i="23" s="1"/>
  <c r="AB977" i="23"/>
  <c r="AA977" i="23"/>
  <c r="Z977" i="23"/>
  <c r="A977" i="23"/>
  <c r="AH986" i="23"/>
  <c r="AE986" i="23"/>
  <c r="AB986" i="23"/>
  <c r="AA986" i="23"/>
  <c r="Z986" i="23"/>
  <c r="A986" i="23"/>
  <c r="AH979" i="23"/>
  <c r="AE979" i="23"/>
  <c r="AB979" i="23"/>
  <c r="AA979" i="23"/>
  <c r="Z979" i="23"/>
  <c r="A979" i="23"/>
  <c r="AH980" i="23"/>
  <c r="AE980" i="23"/>
  <c r="AB980" i="23"/>
  <c r="AA980" i="23"/>
  <c r="Z980" i="23"/>
  <c r="A980" i="23"/>
  <c r="AH983" i="23"/>
  <c r="AE983" i="23"/>
  <c r="AF983" i="23" s="1"/>
  <c r="AB983" i="23"/>
  <c r="AA983" i="23"/>
  <c r="Z983" i="23"/>
  <c r="A983" i="23"/>
  <c r="AH985" i="23"/>
  <c r="AE985" i="23"/>
  <c r="AB985" i="23"/>
  <c r="AA985" i="23"/>
  <c r="Z985" i="23"/>
  <c r="A985" i="23"/>
  <c r="AH982" i="23"/>
  <c r="AE982" i="23"/>
  <c r="AB982" i="23"/>
  <c r="AA982" i="23"/>
  <c r="Z982" i="23"/>
  <c r="A982" i="23"/>
  <c r="AH981" i="23"/>
  <c r="AE981" i="23"/>
  <c r="AB981" i="23"/>
  <c r="AA981" i="23"/>
  <c r="Z981" i="23"/>
  <c r="A981" i="23"/>
  <c r="AH976" i="23"/>
  <c r="AE976" i="23"/>
  <c r="AF976" i="23" s="1"/>
  <c r="AB976" i="23"/>
  <c r="AA976" i="23"/>
  <c r="Z976" i="23"/>
  <c r="A976" i="23"/>
  <c r="AH984" i="23"/>
  <c r="AE984" i="23"/>
  <c r="AB984" i="23"/>
  <c r="AA984" i="23"/>
  <c r="Z984" i="23"/>
  <c r="A984" i="23"/>
  <c r="AH975" i="23"/>
  <c r="AE975" i="23"/>
  <c r="AB975" i="23"/>
  <c r="AA975" i="23"/>
  <c r="Z975" i="23"/>
  <c r="A975" i="23"/>
  <c r="AH966" i="23"/>
  <c r="AE966" i="23"/>
  <c r="AB966" i="23"/>
  <c r="AA966" i="23"/>
  <c r="Z966" i="23"/>
  <c r="A966" i="23"/>
  <c r="AH965" i="23"/>
  <c r="AE965" i="23"/>
  <c r="AF965" i="23" s="1"/>
  <c r="AB965" i="23"/>
  <c r="AA965" i="23"/>
  <c r="Z965" i="23"/>
  <c r="A965" i="23"/>
  <c r="AH974" i="23"/>
  <c r="AE974" i="23"/>
  <c r="AB974" i="23"/>
  <c r="AA974" i="23"/>
  <c r="Z974" i="23"/>
  <c r="A974" i="23"/>
  <c r="AH967" i="23"/>
  <c r="AE967" i="23"/>
  <c r="AB967" i="23"/>
  <c r="AA967" i="23"/>
  <c r="Z967" i="23"/>
  <c r="A967" i="23"/>
  <c r="AH968" i="23"/>
  <c r="AE968" i="23"/>
  <c r="AB968" i="23"/>
  <c r="AA968" i="23"/>
  <c r="Z968" i="23"/>
  <c r="A968" i="23"/>
  <c r="AH971" i="23"/>
  <c r="AE971" i="23"/>
  <c r="AF971" i="23" s="1"/>
  <c r="AB971" i="23"/>
  <c r="AA971" i="23"/>
  <c r="Z971" i="23"/>
  <c r="A971" i="23"/>
  <c r="AH973" i="23"/>
  <c r="AE973" i="23"/>
  <c r="AB973" i="23"/>
  <c r="AA973" i="23"/>
  <c r="Z973" i="23"/>
  <c r="A973" i="23"/>
  <c r="AH970" i="23"/>
  <c r="AE970" i="23"/>
  <c r="AB970" i="23"/>
  <c r="AA970" i="23"/>
  <c r="Z970" i="23"/>
  <c r="A970" i="23"/>
  <c r="AH969" i="23"/>
  <c r="AE969" i="23"/>
  <c r="AB969" i="23"/>
  <c r="AA969" i="23"/>
  <c r="Z969" i="23"/>
  <c r="A969" i="23"/>
  <c r="AH964" i="23"/>
  <c r="AE964" i="23"/>
  <c r="AF964" i="23" s="1"/>
  <c r="AB964" i="23"/>
  <c r="AA964" i="23"/>
  <c r="Z964" i="23"/>
  <c r="A964" i="23"/>
  <c r="AH972" i="23"/>
  <c r="AE972" i="23"/>
  <c r="AB972" i="23"/>
  <c r="AA972" i="23"/>
  <c r="Z972" i="23"/>
  <c r="A972" i="23"/>
  <c r="AH963" i="23"/>
  <c r="AE963" i="23"/>
  <c r="AB963" i="23"/>
  <c r="AA963" i="23"/>
  <c r="Z963" i="23"/>
  <c r="A963" i="23"/>
  <c r="AH954" i="23"/>
  <c r="AE954" i="23"/>
  <c r="AB954" i="23"/>
  <c r="AA954" i="23"/>
  <c r="Z954" i="23"/>
  <c r="A954" i="23"/>
  <c r="AH953" i="23"/>
  <c r="AE953" i="23"/>
  <c r="AF953" i="23" s="1"/>
  <c r="AB953" i="23"/>
  <c r="AA953" i="23"/>
  <c r="Z953" i="23"/>
  <c r="A953" i="23"/>
  <c r="AH962" i="23"/>
  <c r="AE962" i="23"/>
  <c r="AB962" i="23"/>
  <c r="AA962" i="23"/>
  <c r="Z962" i="23"/>
  <c r="A962" i="23"/>
  <c r="AH955" i="23"/>
  <c r="AE955" i="23"/>
  <c r="AB955" i="23"/>
  <c r="AA955" i="23"/>
  <c r="Z955" i="23"/>
  <c r="A955" i="23"/>
  <c r="AH956" i="23"/>
  <c r="AE956" i="23"/>
  <c r="AB956" i="23"/>
  <c r="AA956" i="23"/>
  <c r="Z956" i="23"/>
  <c r="A956" i="23"/>
  <c r="AH959" i="23"/>
  <c r="AE959" i="23"/>
  <c r="AF959" i="23" s="1"/>
  <c r="AB959" i="23"/>
  <c r="AA959" i="23"/>
  <c r="Z959" i="23"/>
  <c r="A959" i="23"/>
  <c r="AH961" i="23"/>
  <c r="AE961" i="23"/>
  <c r="AB961" i="23"/>
  <c r="AA961" i="23"/>
  <c r="Z961" i="23"/>
  <c r="A961" i="23"/>
  <c r="AH958" i="23"/>
  <c r="AE958" i="23"/>
  <c r="AB958" i="23"/>
  <c r="AA958" i="23"/>
  <c r="Z958" i="23"/>
  <c r="A958" i="23"/>
  <c r="AH957" i="23"/>
  <c r="AE957" i="23"/>
  <c r="AB957" i="23"/>
  <c r="AA957" i="23"/>
  <c r="Z957" i="23"/>
  <c r="A957" i="23"/>
  <c r="AH952" i="23"/>
  <c r="AE952" i="23"/>
  <c r="AF952" i="23" s="1"/>
  <c r="AB952" i="23"/>
  <c r="AA952" i="23"/>
  <c r="Z952" i="23"/>
  <c r="A952" i="23"/>
  <c r="AH960" i="23"/>
  <c r="AE960" i="23"/>
  <c r="AB960" i="23"/>
  <c r="AA960" i="23"/>
  <c r="Z960" i="23"/>
  <c r="A960" i="23"/>
  <c r="AH951" i="23"/>
  <c r="AE951" i="23"/>
  <c r="AB951" i="23"/>
  <c r="AA951" i="23"/>
  <c r="Z951" i="23"/>
  <c r="A951" i="23"/>
  <c r="AH942" i="23"/>
  <c r="AE942" i="23"/>
  <c r="AB942" i="23"/>
  <c r="AA942" i="23"/>
  <c r="Z942" i="23"/>
  <c r="A942" i="23"/>
  <c r="AH941" i="23"/>
  <c r="AE941" i="23"/>
  <c r="AF941" i="23" s="1"/>
  <c r="AB941" i="23"/>
  <c r="AA941" i="23"/>
  <c r="Z941" i="23"/>
  <c r="A941" i="23"/>
  <c r="AH950" i="23"/>
  <c r="AE950" i="23"/>
  <c r="AB950" i="23"/>
  <c r="AA950" i="23"/>
  <c r="Z950" i="23"/>
  <c r="A950" i="23"/>
  <c r="AH943" i="23"/>
  <c r="AE943" i="23"/>
  <c r="AB943" i="23"/>
  <c r="AA943" i="23"/>
  <c r="Z943" i="23"/>
  <c r="A943" i="23"/>
  <c r="AH944" i="23"/>
  <c r="AE944" i="23"/>
  <c r="AB944" i="23"/>
  <c r="AA944" i="23"/>
  <c r="Z944" i="23"/>
  <c r="A944" i="23"/>
  <c r="AH947" i="23"/>
  <c r="AE947" i="23"/>
  <c r="AF947" i="23" s="1"/>
  <c r="AB947" i="23"/>
  <c r="AA947" i="23"/>
  <c r="Z947" i="23"/>
  <c r="A947" i="23"/>
  <c r="AH949" i="23"/>
  <c r="AE949" i="23"/>
  <c r="AB949" i="23"/>
  <c r="AA949" i="23"/>
  <c r="Z949" i="23"/>
  <c r="A949" i="23"/>
  <c r="AH946" i="23"/>
  <c r="AE946" i="23"/>
  <c r="AB946" i="23"/>
  <c r="AA946" i="23"/>
  <c r="Z946" i="23"/>
  <c r="A946" i="23"/>
  <c r="AH945" i="23"/>
  <c r="AE945" i="23"/>
  <c r="AB945" i="23"/>
  <c r="AA945" i="23"/>
  <c r="Z945" i="23"/>
  <c r="A945" i="23"/>
  <c r="AH940" i="23"/>
  <c r="AE940" i="23"/>
  <c r="AF940" i="23" s="1"/>
  <c r="AB940" i="23"/>
  <c r="AA940" i="23"/>
  <c r="Z940" i="23"/>
  <c r="A940" i="23"/>
  <c r="AH948" i="23"/>
  <c r="AE948" i="23"/>
  <c r="AB948" i="23"/>
  <c r="AA948" i="23"/>
  <c r="Z948" i="23"/>
  <c r="A948" i="23"/>
  <c r="AH939" i="23"/>
  <c r="AE939" i="23"/>
  <c r="AB939" i="23"/>
  <c r="AA939" i="23"/>
  <c r="Z939" i="23"/>
  <c r="A939" i="23"/>
  <c r="AH930" i="23"/>
  <c r="AE930" i="23"/>
  <c r="AB930" i="23"/>
  <c r="AA930" i="23"/>
  <c r="Z930" i="23"/>
  <c r="A930" i="23"/>
  <c r="AH929" i="23"/>
  <c r="AE929" i="23"/>
  <c r="AF929" i="23" s="1"/>
  <c r="AB929" i="23"/>
  <c r="AA929" i="23"/>
  <c r="Z929" i="23"/>
  <c r="A929" i="23"/>
  <c r="AH938" i="23"/>
  <c r="AE938" i="23"/>
  <c r="AB938" i="23"/>
  <c r="AA938" i="23"/>
  <c r="Z938" i="23"/>
  <c r="A938" i="23"/>
  <c r="AH931" i="23"/>
  <c r="AE931" i="23"/>
  <c r="AB931" i="23"/>
  <c r="AA931" i="23"/>
  <c r="Z931" i="23"/>
  <c r="A931" i="23"/>
  <c r="AH932" i="23"/>
  <c r="AE932" i="23"/>
  <c r="AB932" i="23"/>
  <c r="AA932" i="23"/>
  <c r="Z932" i="23"/>
  <c r="A932" i="23"/>
  <c r="AH935" i="23"/>
  <c r="AE935" i="23"/>
  <c r="AF935" i="23" s="1"/>
  <c r="AB935" i="23"/>
  <c r="AA935" i="23"/>
  <c r="Z935" i="23"/>
  <c r="A935" i="23"/>
  <c r="AH937" i="23"/>
  <c r="AE937" i="23"/>
  <c r="AB937" i="23"/>
  <c r="AA937" i="23"/>
  <c r="Z937" i="23"/>
  <c r="A937" i="23"/>
  <c r="AH934" i="23"/>
  <c r="AE934" i="23"/>
  <c r="AB934" i="23"/>
  <c r="AA934" i="23"/>
  <c r="Z934" i="23"/>
  <c r="A934" i="23"/>
  <c r="AH933" i="23"/>
  <c r="AE933" i="23"/>
  <c r="AB933" i="23"/>
  <c r="AA933" i="23"/>
  <c r="Z933" i="23"/>
  <c r="A933" i="23"/>
  <c r="AH928" i="23"/>
  <c r="AE928" i="23"/>
  <c r="AF928" i="23" s="1"/>
  <c r="AB928" i="23"/>
  <c r="AA928" i="23"/>
  <c r="Z928" i="23"/>
  <c r="A928" i="23"/>
  <c r="AH936" i="23"/>
  <c r="AE936" i="23"/>
  <c r="AB936" i="23"/>
  <c r="AA936" i="23"/>
  <c r="Z936" i="23"/>
  <c r="A936" i="23"/>
  <c r="AH927" i="23"/>
  <c r="AE927" i="23"/>
  <c r="AB927" i="23"/>
  <c r="AA927" i="23"/>
  <c r="Z927" i="23"/>
  <c r="A927" i="23"/>
  <c r="AH918" i="23"/>
  <c r="AE918" i="23"/>
  <c r="AB918" i="23"/>
  <c r="AA918" i="23"/>
  <c r="Z918" i="23"/>
  <c r="A918" i="23"/>
  <c r="AH917" i="23"/>
  <c r="AE917" i="23"/>
  <c r="AF917" i="23" s="1"/>
  <c r="AB917" i="23"/>
  <c r="AA917" i="23"/>
  <c r="Z917" i="23"/>
  <c r="A917" i="23"/>
  <c r="AH926" i="23"/>
  <c r="AE926" i="23"/>
  <c r="AB926" i="23"/>
  <c r="AA926" i="23"/>
  <c r="Z926" i="23"/>
  <c r="A926" i="23"/>
  <c r="AH919" i="23"/>
  <c r="AE919" i="23"/>
  <c r="AB919" i="23"/>
  <c r="AA919" i="23"/>
  <c r="Z919" i="23"/>
  <c r="A919" i="23"/>
  <c r="AH920" i="23"/>
  <c r="AE920" i="23"/>
  <c r="AB920" i="23"/>
  <c r="AA920" i="23"/>
  <c r="Z920" i="23"/>
  <c r="A920" i="23"/>
  <c r="AH923" i="23"/>
  <c r="AE923" i="23"/>
  <c r="AF923" i="23" s="1"/>
  <c r="AB923" i="23"/>
  <c r="AA923" i="23"/>
  <c r="Z923" i="23"/>
  <c r="A923" i="23"/>
  <c r="AH925" i="23"/>
  <c r="AE925" i="23"/>
  <c r="AB925" i="23"/>
  <c r="AA925" i="23"/>
  <c r="Z925" i="23"/>
  <c r="A925" i="23"/>
  <c r="AH922" i="23"/>
  <c r="AE922" i="23"/>
  <c r="AB922" i="23"/>
  <c r="AA922" i="23"/>
  <c r="Z922" i="23"/>
  <c r="A922" i="23"/>
  <c r="AH921" i="23"/>
  <c r="AE921" i="23"/>
  <c r="AB921" i="23"/>
  <c r="AA921" i="23"/>
  <c r="Z921" i="23"/>
  <c r="A921" i="23"/>
  <c r="AH916" i="23"/>
  <c r="AE916" i="23"/>
  <c r="AF916" i="23" s="1"/>
  <c r="AB916" i="23"/>
  <c r="AA916" i="23"/>
  <c r="Z916" i="23"/>
  <c r="A916" i="23"/>
  <c r="AH924" i="23"/>
  <c r="AE924" i="23"/>
  <c r="AB924" i="23"/>
  <c r="AA924" i="23"/>
  <c r="Z924" i="23"/>
  <c r="A924" i="23"/>
  <c r="AH915" i="23"/>
  <c r="AE915" i="23"/>
  <c r="AB915" i="23"/>
  <c r="AA915" i="23"/>
  <c r="Z915" i="23"/>
  <c r="A915" i="23"/>
  <c r="AH906" i="23"/>
  <c r="AE906" i="23"/>
  <c r="AB906" i="23"/>
  <c r="AA906" i="23"/>
  <c r="Z906" i="23"/>
  <c r="A906" i="23"/>
  <c r="AH905" i="23"/>
  <c r="AE905" i="23"/>
  <c r="AF905" i="23" s="1"/>
  <c r="AB905" i="23"/>
  <c r="AA905" i="23"/>
  <c r="Z905" i="23"/>
  <c r="A905" i="23"/>
  <c r="AH914" i="23"/>
  <c r="AE914" i="23"/>
  <c r="AB914" i="23"/>
  <c r="AA914" i="23"/>
  <c r="Z914" i="23"/>
  <c r="A914" i="23"/>
  <c r="AH907" i="23"/>
  <c r="AE907" i="23"/>
  <c r="AB907" i="23"/>
  <c r="AA907" i="23"/>
  <c r="Z907" i="23"/>
  <c r="A907" i="23"/>
  <c r="AH908" i="23"/>
  <c r="AE908" i="23"/>
  <c r="AB908" i="23"/>
  <c r="AA908" i="23"/>
  <c r="Z908" i="23"/>
  <c r="A908" i="23"/>
  <c r="AH911" i="23"/>
  <c r="AE911" i="23"/>
  <c r="AF911" i="23" s="1"/>
  <c r="AB911" i="23"/>
  <c r="AA911" i="23"/>
  <c r="Z911" i="23"/>
  <c r="A911" i="23"/>
  <c r="AH913" i="23"/>
  <c r="AE913" i="23"/>
  <c r="AB913" i="23"/>
  <c r="AA913" i="23"/>
  <c r="Z913" i="23"/>
  <c r="A913" i="23"/>
  <c r="AH910" i="23"/>
  <c r="AE910" i="23"/>
  <c r="AB910" i="23"/>
  <c r="AA910" i="23"/>
  <c r="Z910" i="23"/>
  <c r="A910" i="23"/>
  <c r="AH909" i="23"/>
  <c r="AE909" i="23"/>
  <c r="AB909" i="23"/>
  <c r="AA909" i="23"/>
  <c r="Z909" i="23"/>
  <c r="A909" i="23"/>
  <c r="AH904" i="23"/>
  <c r="AE904" i="23"/>
  <c r="AF904" i="23" s="1"/>
  <c r="AB904" i="23"/>
  <c r="AA904" i="23"/>
  <c r="Z904" i="23"/>
  <c r="A904" i="23"/>
  <c r="AH912" i="23"/>
  <c r="AE912" i="23"/>
  <c r="AB912" i="23"/>
  <c r="AA912" i="23"/>
  <c r="Z912" i="23"/>
  <c r="A912" i="23"/>
  <c r="AH903" i="23"/>
  <c r="AE903" i="23"/>
  <c r="AB903" i="23"/>
  <c r="AA903" i="23"/>
  <c r="Z903" i="23"/>
  <c r="A903" i="23"/>
  <c r="AH894" i="23"/>
  <c r="AE894" i="23"/>
  <c r="AB894" i="23"/>
  <c r="AA894" i="23"/>
  <c r="Z894" i="23"/>
  <c r="A894" i="23"/>
  <c r="AH893" i="23"/>
  <c r="AE893" i="23"/>
  <c r="AF893" i="23" s="1"/>
  <c r="AB893" i="23"/>
  <c r="AA893" i="23"/>
  <c r="Z893" i="23"/>
  <c r="A893" i="23"/>
  <c r="AH902" i="23"/>
  <c r="AE902" i="23"/>
  <c r="AB902" i="23"/>
  <c r="AA902" i="23"/>
  <c r="Z902" i="23"/>
  <c r="A902" i="23"/>
  <c r="AH895" i="23"/>
  <c r="AE895" i="23"/>
  <c r="AB895" i="23"/>
  <c r="AA895" i="23"/>
  <c r="Z895" i="23"/>
  <c r="A895" i="23"/>
  <c r="AH896" i="23"/>
  <c r="AE896" i="23"/>
  <c r="AB896" i="23"/>
  <c r="AA896" i="23"/>
  <c r="Z896" i="23"/>
  <c r="A896" i="23"/>
  <c r="AH899" i="23"/>
  <c r="AE899" i="23"/>
  <c r="AF899" i="23" s="1"/>
  <c r="AB899" i="23"/>
  <c r="AA899" i="23"/>
  <c r="Z899" i="23"/>
  <c r="A899" i="23"/>
  <c r="AH901" i="23"/>
  <c r="AE901" i="23"/>
  <c r="AB901" i="23"/>
  <c r="AA901" i="23"/>
  <c r="Z901" i="23"/>
  <c r="A901" i="23"/>
  <c r="AH898" i="23"/>
  <c r="AE898" i="23"/>
  <c r="AB898" i="23"/>
  <c r="AA898" i="23"/>
  <c r="Z898" i="23"/>
  <c r="A898" i="23"/>
  <c r="AH897" i="23"/>
  <c r="AE897" i="23"/>
  <c r="AB897" i="23"/>
  <c r="AA897" i="23"/>
  <c r="Z897" i="23"/>
  <c r="A897" i="23"/>
  <c r="AH892" i="23"/>
  <c r="AE892" i="23"/>
  <c r="AF892" i="23" s="1"/>
  <c r="AB892" i="23"/>
  <c r="AA892" i="23"/>
  <c r="Z892" i="23"/>
  <c r="A892" i="23"/>
  <c r="AH900" i="23"/>
  <c r="AE900" i="23"/>
  <c r="AB900" i="23"/>
  <c r="AA900" i="23"/>
  <c r="Z900" i="23"/>
  <c r="A900" i="23"/>
  <c r="AH891" i="23"/>
  <c r="AE891" i="23"/>
  <c r="AB891" i="23"/>
  <c r="AA891" i="23"/>
  <c r="Z891" i="23"/>
  <c r="A891" i="23"/>
  <c r="AH882" i="23"/>
  <c r="AE882" i="23"/>
  <c r="AB882" i="23"/>
  <c r="AA882" i="23"/>
  <c r="Z882" i="23"/>
  <c r="A882" i="23"/>
  <c r="AH881" i="23"/>
  <c r="AE881" i="23"/>
  <c r="AF881" i="23" s="1"/>
  <c r="AB881" i="23"/>
  <c r="AA881" i="23"/>
  <c r="Z881" i="23"/>
  <c r="A881" i="23"/>
  <c r="AH890" i="23"/>
  <c r="AE890" i="23"/>
  <c r="AB890" i="23"/>
  <c r="AA890" i="23"/>
  <c r="Z890" i="23"/>
  <c r="A890" i="23"/>
  <c r="AH883" i="23"/>
  <c r="AE883" i="23"/>
  <c r="AB883" i="23"/>
  <c r="AA883" i="23"/>
  <c r="Z883" i="23"/>
  <c r="A883" i="23"/>
  <c r="AH884" i="23"/>
  <c r="AE884" i="23"/>
  <c r="AB884" i="23"/>
  <c r="AA884" i="23"/>
  <c r="Z884" i="23"/>
  <c r="A884" i="23"/>
  <c r="AH887" i="23"/>
  <c r="AE887" i="23"/>
  <c r="AF887" i="23" s="1"/>
  <c r="AB887" i="23"/>
  <c r="AA887" i="23"/>
  <c r="Z887" i="23"/>
  <c r="A887" i="23"/>
  <c r="AH889" i="23"/>
  <c r="AE889" i="23"/>
  <c r="AB889" i="23"/>
  <c r="AA889" i="23"/>
  <c r="Z889" i="23"/>
  <c r="A889" i="23"/>
  <c r="AH886" i="23"/>
  <c r="AE886" i="23"/>
  <c r="AB886" i="23"/>
  <c r="AA886" i="23"/>
  <c r="Z886" i="23"/>
  <c r="A886" i="23"/>
  <c r="AH885" i="23"/>
  <c r="AE885" i="23"/>
  <c r="AB885" i="23"/>
  <c r="AA885" i="23"/>
  <c r="Z885" i="23"/>
  <c r="A885" i="23"/>
  <c r="AH880" i="23"/>
  <c r="AE880" i="23"/>
  <c r="AF880" i="23" s="1"/>
  <c r="AB880" i="23"/>
  <c r="AA880" i="23"/>
  <c r="Z880" i="23"/>
  <c r="A880" i="23"/>
  <c r="AH888" i="23"/>
  <c r="AE888" i="23"/>
  <c r="AB888" i="23"/>
  <c r="AA888" i="23"/>
  <c r="Z888" i="23"/>
  <c r="A888" i="23"/>
  <c r="AH879" i="23"/>
  <c r="AE879" i="23"/>
  <c r="AB879" i="23"/>
  <c r="AA879" i="23"/>
  <c r="Z879" i="23"/>
  <c r="A879" i="23"/>
  <c r="AH870" i="23"/>
  <c r="AE870" i="23"/>
  <c r="AB870" i="23"/>
  <c r="AA870" i="23"/>
  <c r="Z870" i="23"/>
  <c r="A870" i="23"/>
  <c r="AH869" i="23"/>
  <c r="AE869" i="23"/>
  <c r="AF869" i="23" s="1"/>
  <c r="AB869" i="23"/>
  <c r="AA869" i="23"/>
  <c r="Z869" i="23"/>
  <c r="A869" i="23"/>
  <c r="AH878" i="23"/>
  <c r="AE878" i="23"/>
  <c r="AB878" i="23"/>
  <c r="AA878" i="23"/>
  <c r="Z878" i="23"/>
  <c r="A878" i="23"/>
  <c r="AH871" i="23"/>
  <c r="AE871" i="23"/>
  <c r="AB871" i="23"/>
  <c r="AA871" i="23"/>
  <c r="Z871" i="23"/>
  <c r="A871" i="23"/>
  <c r="AH872" i="23"/>
  <c r="AE872" i="23"/>
  <c r="AB872" i="23"/>
  <c r="AA872" i="23"/>
  <c r="Z872" i="23"/>
  <c r="A872" i="23"/>
  <c r="AH875" i="23"/>
  <c r="AE875" i="23"/>
  <c r="AF875" i="23" s="1"/>
  <c r="AB875" i="23"/>
  <c r="AA875" i="23"/>
  <c r="Z875" i="23"/>
  <c r="A875" i="23"/>
  <c r="AH877" i="23"/>
  <c r="AE877" i="23"/>
  <c r="AB877" i="23"/>
  <c r="AA877" i="23"/>
  <c r="Z877" i="23"/>
  <c r="A877" i="23"/>
  <c r="AH874" i="23"/>
  <c r="AE874" i="23"/>
  <c r="AB874" i="23"/>
  <c r="AA874" i="23"/>
  <c r="Z874" i="23"/>
  <c r="A874" i="23"/>
  <c r="AH873" i="23"/>
  <c r="AE873" i="23"/>
  <c r="AB873" i="23"/>
  <c r="AA873" i="23"/>
  <c r="Z873" i="23"/>
  <c r="A873" i="23"/>
  <c r="AH868" i="23"/>
  <c r="AE868" i="23"/>
  <c r="AF868" i="23" s="1"/>
  <c r="AB868" i="23"/>
  <c r="AA868" i="23"/>
  <c r="Z868" i="23"/>
  <c r="A868" i="23"/>
  <c r="AH876" i="23"/>
  <c r="AE876" i="23"/>
  <c r="AB876" i="23"/>
  <c r="AA876" i="23"/>
  <c r="Z876" i="23"/>
  <c r="A876" i="23"/>
  <c r="AH867" i="23"/>
  <c r="AE867" i="23"/>
  <c r="AB867" i="23"/>
  <c r="AD867" i="23" s="1"/>
  <c r="AA867" i="23"/>
  <c r="Z867" i="23"/>
  <c r="A867" i="23"/>
  <c r="AH858" i="23"/>
  <c r="AE858" i="23"/>
  <c r="AB858" i="23"/>
  <c r="AA858" i="23"/>
  <c r="Z858" i="23"/>
  <c r="A858" i="23"/>
  <c r="AH857" i="23"/>
  <c r="AE857" i="23"/>
  <c r="AF857" i="23" s="1"/>
  <c r="AB857" i="23"/>
  <c r="AA857" i="23"/>
  <c r="Z857" i="23"/>
  <c r="A857" i="23"/>
  <c r="AH866" i="23"/>
  <c r="AE866" i="23"/>
  <c r="AB866" i="23"/>
  <c r="AA866" i="23"/>
  <c r="Z866" i="23"/>
  <c r="A866" i="23"/>
  <c r="AH859" i="23"/>
  <c r="AE859" i="23"/>
  <c r="AB859" i="23"/>
  <c r="AA859" i="23"/>
  <c r="Z859" i="23"/>
  <c r="A859" i="23"/>
  <c r="AH860" i="23"/>
  <c r="AE860" i="23"/>
  <c r="AB860" i="23"/>
  <c r="AA860" i="23"/>
  <c r="Z860" i="23"/>
  <c r="A860" i="23"/>
  <c r="AH863" i="23"/>
  <c r="AE863" i="23"/>
  <c r="AF863" i="23" s="1"/>
  <c r="AB863" i="23"/>
  <c r="AA863" i="23"/>
  <c r="Z863" i="23"/>
  <c r="A863" i="23"/>
  <c r="AH865" i="23"/>
  <c r="AE865" i="23"/>
  <c r="AB865" i="23"/>
  <c r="AA865" i="23"/>
  <c r="Z865" i="23"/>
  <c r="A865" i="23"/>
  <c r="AH862" i="23"/>
  <c r="AE862" i="23"/>
  <c r="AB862" i="23"/>
  <c r="AA862" i="23"/>
  <c r="Z862" i="23"/>
  <c r="A862" i="23"/>
  <c r="AH861" i="23"/>
  <c r="AE861" i="23"/>
  <c r="AB861" i="23"/>
  <c r="AA861" i="23"/>
  <c r="Z861" i="23"/>
  <c r="A861" i="23"/>
  <c r="AH856" i="23"/>
  <c r="AE856" i="23"/>
  <c r="AF856" i="23" s="1"/>
  <c r="AB856" i="23"/>
  <c r="AA856" i="23"/>
  <c r="Z856" i="23"/>
  <c r="A856" i="23"/>
  <c r="AH864" i="23"/>
  <c r="AE864" i="23"/>
  <c r="AB864" i="23"/>
  <c r="AA864" i="23"/>
  <c r="Z864" i="23"/>
  <c r="A864" i="23"/>
  <c r="AH855" i="23"/>
  <c r="AE855" i="23"/>
  <c r="AB855" i="23"/>
  <c r="AA855" i="23"/>
  <c r="Z855" i="23"/>
  <c r="A855" i="23"/>
  <c r="AH846" i="23"/>
  <c r="AE846" i="23"/>
  <c r="AB846" i="23"/>
  <c r="AA846" i="23"/>
  <c r="Z846" i="23"/>
  <c r="A846" i="23"/>
  <c r="AH845" i="23"/>
  <c r="AE845" i="23"/>
  <c r="AF845" i="23" s="1"/>
  <c r="AB845" i="23"/>
  <c r="AA845" i="23"/>
  <c r="Z845" i="23"/>
  <c r="A845" i="23"/>
  <c r="AH854" i="23"/>
  <c r="AE854" i="23"/>
  <c r="AB854" i="23"/>
  <c r="AA854" i="23"/>
  <c r="Z854" i="23"/>
  <c r="A854" i="23"/>
  <c r="AH847" i="23"/>
  <c r="AE847" i="23"/>
  <c r="AB847" i="23"/>
  <c r="AA847" i="23"/>
  <c r="Z847" i="23"/>
  <c r="A847" i="23"/>
  <c r="AH848" i="23"/>
  <c r="AE848" i="23"/>
  <c r="AB848" i="23"/>
  <c r="AA848" i="23"/>
  <c r="Z848" i="23"/>
  <c r="A848" i="23"/>
  <c r="AH851" i="23"/>
  <c r="AE851" i="23"/>
  <c r="AF851" i="23" s="1"/>
  <c r="AB851" i="23"/>
  <c r="AA851" i="23"/>
  <c r="Z851" i="23"/>
  <c r="A851" i="23"/>
  <c r="AH853" i="23"/>
  <c r="AE853" i="23"/>
  <c r="AB853" i="23"/>
  <c r="AA853" i="23"/>
  <c r="Z853" i="23"/>
  <c r="A853" i="23"/>
  <c r="AH850" i="23"/>
  <c r="AE850" i="23"/>
  <c r="AB850" i="23"/>
  <c r="AA850" i="23"/>
  <c r="Z850" i="23"/>
  <c r="A850" i="23"/>
  <c r="AH849" i="23"/>
  <c r="AE849" i="23"/>
  <c r="AB849" i="23"/>
  <c r="AA849" i="23"/>
  <c r="Z849" i="23"/>
  <c r="A849" i="23"/>
  <c r="AH844" i="23"/>
  <c r="AE844" i="23"/>
  <c r="AF844" i="23" s="1"/>
  <c r="AB844" i="23"/>
  <c r="AA844" i="23"/>
  <c r="Z844" i="23"/>
  <c r="A844" i="23"/>
  <c r="AH852" i="23"/>
  <c r="AE852" i="23"/>
  <c r="AB852" i="23"/>
  <c r="AA852" i="23"/>
  <c r="Z852" i="23"/>
  <c r="A852" i="23"/>
  <c r="AH843" i="23"/>
  <c r="AE843" i="23"/>
  <c r="AB843" i="23"/>
  <c r="AA843" i="23"/>
  <c r="Z843" i="23"/>
  <c r="A843" i="23"/>
  <c r="AH834" i="23"/>
  <c r="AE834" i="23"/>
  <c r="AB834" i="23"/>
  <c r="AA834" i="23"/>
  <c r="Z834" i="23"/>
  <c r="A834" i="23"/>
  <c r="AH833" i="23"/>
  <c r="AE833" i="23"/>
  <c r="AF833" i="23" s="1"/>
  <c r="AB833" i="23"/>
  <c r="AA833" i="23"/>
  <c r="Z833" i="23"/>
  <c r="A833" i="23"/>
  <c r="AH842" i="23"/>
  <c r="AE842" i="23"/>
  <c r="AB842" i="23"/>
  <c r="AA842" i="23"/>
  <c r="Z842" i="23"/>
  <c r="A842" i="23"/>
  <c r="AH835" i="23"/>
  <c r="AE835" i="23"/>
  <c r="AB835" i="23"/>
  <c r="AA835" i="23"/>
  <c r="Z835" i="23"/>
  <c r="A835" i="23"/>
  <c r="AH836" i="23"/>
  <c r="AE836" i="23"/>
  <c r="AB836" i="23"/>
  <c r="AA836" i="23"/>
  <c r="Z836" i="23"/>
  <c r="A836" i="23"/>
  <c r="AH839" i="23"/>
  <c r="AE839" i="23"/>
  <c r="AF839" i="23" s="1"/>
  <c r="AB839" i="23"/>
  <c r="AA839" i="23"/>
  <c r="Z839" i="23"/>
  <c r="A839" i="23"/>
  <c r="AH841" i="23"/>
  <c r="AE841" i="23"/>
  <c r="AB841" i="23"/>
  <c r="AA841" i="23"/>
  <c r="Z841" i="23"/>
  <c r="A841" i="23"/>
  <c r="AH838" i="23"/>
  <c r="AE838" i="23"/>
  <c r="AB838" i="23"/>
  <c r="AA838" i="23"/>
  <c r="Z838" i="23"/>
  <c r="A838" i="23"/>
  <c r="AH837" i="23"/>
  <c r="AE837" i="23"/>
  <c r="AB837" i="23"/>
  <c r="AA837" i="23"/>
  <c r="Z837" i="23"/>
  <c r="A837" i="23"/>
  <c r="AH832" i="23"/>
  <c r="AE832" i="23"/>
  <c r="AF832" i="23" s="1"/>
  <c r="AB832" i="23"/>
  <c r="AA832" i="23"/>
  <c r="Z832" i="23"/>
  <c r="A832" i="23"/>
  <c r="AH840" i="23"/>
  <c r="AE840" i="23"/>
  <c r="AB840" i="23"/>
  <c r="AA840" i="23"/>
  <c r="Z840" i="23"/>
  <c r="A840" i="23"/>
  <c r="AH831" i="23"/>
  <c r="AE831" i="23"/>
  <c r="AB831" i="23"/>
  <c r="AA831" i="23"/>
  <c r="Z831" i="23"/>
  <c r="A831" i="23"/>
  <c r="AH822" i="23"/>
  <c r="AE822" i="23"/>
  <c r="AB822" i="23"/>
  <c r="AA822" i="23"/>
  <c r="Z822" i="23"/>
  <c r="A822" i="23"/>
  <c r="AH821" i="23"/>
  <c r="AE821" i="23"/>
  <c r="AF821" i="23" s="1"/>
  <c r="AB821" i="23"/>
  <c r="AA821" i="23"/>
  <c r="Z821" i="23"/>
  <c r="A821" i="23"/>
  <c r="AH830" i="23"/>
  <c r="AE830" i="23"/>
  <c r="AB830" i="23"/>
  <c r="AA830" i="23"/>
  <c r="Z830" i="23"/>
  <c r="A830" i="23"/>
  <c r="AH823" i="23"/>
  <c r="AE823" i="23"/>
  <c r="AB823" i="23"/>
  <c r="AA823" i="23"/>
  <c r="Z823" i="23"/>
  <c r="A823" i="23"/>
  <c r="AH824" i="23"/>
  <c r="AE824" i="23"/>
  <c r="AB824" i="23"/>
  <c r="AA824" i="23"/>
  <c r="Z824" i="23"/>
  <c r="A824" i="23"/>
  <c r="AH827" i="23"/>
  <c r="AE827" i="23"/>
  <c r="AF827" i="23" s="1"/>
  <c r="AB827" i="23"/>
  <c r="AA827" i="23"/>
  <c r="Z827" i="23"/>
  <c r="A827" i="23"/>
  <c r="AH829" i="23"/>
  <c r="AE829" i="23"/>
  <c r="AB829" i="23"/>
  <c r="AA829" i="23"/>
  <c r="Z829" i="23"/>
  <c r="A829" i="23"/>
  <c r="AH826" i="23"/>
  <c r="AE826" i="23"/>
  <c r="AB826" i="23"/>
  <c r="AA826" i="23"/>
  <c r="Z826" i="23"/>
  <c r="A826" i="23"/>
  <c r="AH825" i="23"/>
  <c r="AE825" i="23"/>
  <c r="AB825" i="23"/>
  <c r="AA825" i="23"/>
  <c r="Z825" i="23"/>
  <c r="A825" i="23"/>
  <c r="AH820" i="23"/>
  <c r="AE820" i="23"/>
  <c r="AF820" i="23" s="1"/>
  <c r="AB820" i="23"/>
  <c r="AA820" i="23"/>
  <c r="Z820" i="23"/>
  <c r="A820" i="23"/>
  <c r="AH828" i="23"/>
  <c r="AE828" i="23"/>
  <c r="AB828" i="23"/>
  <c r="AA828" i="23"/>
  <c r="Z828" i="23"/>
  <c r="A828" i="23"/>
  <c r="AH819" i="23"/>
  <c r="AE819" i="23"/>
  <c r="AB819" i="23"/>
  <c r="AA819" i="23"/>
  <c r="Z819" i="23"/>
  <c r="A819" i="23"/>
  <c r="AH810" i="23"/>
  <c r="AE810" i="23"/>
  <c r="AB810" i="23"/>
  <c r="AA810" i="23"/>
  <c r="Z810" i="23"/>
  <c r="A810" i="23"/>
  <c r="AH809" i="23"/>
  <c r="AE809" i="23"/>
  <c r="AF809" i="23" s="1"/>
  <c r="AB809" i="23"/>
  <c r="AA809" i="23"/>
  <c r="Z809" i="23"/>
  <c r="A809" i="23"/>
  <c r="AH818" i="23"/>
  <c r="AE818" i="23"/>
  <c r="AB818" i="23"/>
  <c r="AA818" i="23"/>
  <c r="Z818" i="23"/>
  <c r="A818" i="23"/>
  <c r="AH811" i="23"/>
  <c r="AE811" i="23"/>
  <c r="AB811" i="23"/>
  <c r="AA811" i="23"/>
  <c r="Z811" i="23"/>
  <c r="A811" i="23"/>
  <c r="AH812" i="23"/>
  <c r="AE812" i="23"/>
  <c r="AB812" i="23"/>
  <c r="AA812" i="23"/>
  <c r="Z812" i="23"/>
  <c r="A812" i="23"/>
  <c r="AH815" i="23"/>
  <c r="AE815" i="23"/>
  <c r="AF815" i="23" s="1"/>
  <c r="AB815" i="23"/>
  <c r="AA815" i="23"/>
  <c r="Z815" i="23"/>
  <c r="A815" i="23"/>
  <c r="AH817" i="23"/>
  <c r="AE817" i="23"/>
  <c r="AB817" i="23"/>
  <c r="AA817" i="23"/>
  <c r="Z817" i="23"/>
  <c r="A817" i="23"/>
  <c r="AH814" i="23"/>
  <c r="AE814" i="23"/>
  <c r="AB814" i="23"/>
  <c r="AA814" i="23"/>
  <c r="Z814" i="23"/>
  <c r="A814" i="23"/>
  <c r="AH813" i="23"/>
  <c r="AE813" i="23"/>
  <c r="AB813" i="23"/>
  <c r="AA813" i="23"/>
  <c r="Z813" i="23"/>
  <c r="A813" i="23"/>
  <c r="AH808" i="23"/>
  <c r="AE808" i="23"/>
  <c r="AF808" i="23" s="1"/>
  <c r="AB808" i="23"/>
  <c r="AA808" i="23"/>
  <c r="Z808" i="23"/>
  <c r="A808" i="23"/>
  <c r="AH816" i="23"/>
  <c r="AE816" i="23"/>
  <c r="AB816" i="23"/>
  <c r="AA816" i="23"/>
  <c r="Z816" i="23"/>
  <c r="A816" i="23"/>
  <c r="AH807" i="23"/>
  <c r="AE807" i="23"/>
  <c r="AB807" i="23"/>
  <c r="AA807" i="23"/>
  <c r="Z807" i="23"/>
  <c r="A807" i="23"/>
  <c r="AH798" i="23"/>
  <c r="AE798" i="23"/>
  <c r="AB798" i="23"/>
  <c r="AA798" i="23"/>
  <c r="Z798" i="23"/>
  <c r="A798" i="23"/>
  <c r="AH797" i="23"/>
  <c r="AE797" i="23"/>
  <c r="AF797" i="23" s="1"/>
  <c r="AB797" i="23"/>
  <c r="AA797" i="23"/>
  <c r="Z797" i="23"/>
  <c r="A797" i="23"/>
  <c r="AH806" i="23"/>
  <c r="AE806" i="23"/>
  <c r="AB806" i="23"/>
  <c r="AA806" i="23"/>
  <c r="Z806" i="23"/>
  <c r="A806" i="23"/>
  <c r="AH799" i="23"/>
  <c r="AE799" i="23"/>
  <c r="AB799" i="23"/>
  <c r="AA799" i="23"/>
  <c r="Z799" i="23"/>
  <c r="A799" i="23"/>
  <c r="AH800" i="23"/>
  <c r="AE800" i="23"/>
  <c r="AB800" i="23"/>
  <c r="AA800" i="23"/>
  <c r="Z800" i="23"/>
  <c r="A800" i="23"/>
  <c r="AH803" i="23"/>
  <c r="AE803" i="23"/>
  <c r="AF803" i="23" s="1"/>
  <c r="AB803" i="23"/>
  <c r="AA803" i="23"/>
  <c r="Z803" i="23"/>
  <c r="A803" i="23"/>
  <c r="AH805" i="23"/>
  <c r="AE805" i="23"/>
  <c r="AB805" i="23"/>
  <c r="AA805" i="23"/>
  <c r="Z805" i="23"/>
  <c r="A805" i="23"/>
  <c r="AH802" i="23"/>
  <c r="AE802" i="23"/>
  <c r="AB802" i="23"/>
  <c r="AA802" i="23"/>
  <c r="Z802" i="23"/>
  <c r="A802" i="23"/>
  <c r="AH801" i="23"/>
  <c r="AE801" i="23"/>
  <c r="AB801" i="23"/>
  <c r="AA801" i="23"/>
  <c r="Z801" i="23"/>
  <c r="A801" i="23"/>
  <c r="AH796" i="23"/>
  <c r="AE796" i="23"/>
  <c r="AF796" i="23" s="1"/>
  <c r="AB796" i="23"/>
  <c r="AA796" i="23"/>
  <c r="Z796" i="23"/>
  <c r="A796" i="23"/>
  <c r="AH804" i="23"/>
  <c r="AE804" i="23"/>
  <c r="AB804" i="23"/>
  <c r="AA804" i="23"/>
  <c r="Z804" i="23"/>
  <c r="A804" i="23"/>
  <c r="AH795" i="23"/>
  <c r="AE795" i="23"/>
  <c r="AB795" i="23"/>
  <c r="AA795" i="23"/>
  <c r="Z795" i="23"/>
  <c r="A795" i="23"/>
  <c r="AH786" i="23"/>
  <c r="AE786" i="23"/>
  <c r="AB786" i="23"/>
  <c r="AA786" i="23"/>
  <c r="Z786" i="23"/>
  <c r="A786" i="23"/>
  <c r="AH785" i="23"/>
  <c r="AE785" i="23"/>
  <c r="AF785" i="23" s="1"/>
  <c r="AB785" i="23"/>
  <c r="AA785" i="23"/>
  <c r="Z785" i="23"/>
  <c r="A785" i="23"/>
  <c r="AH794" i="23"/>
  <c r="AE794" i="23"/>
  <c r="AB794" i="23"/>
  <c r="AA794" i="23"/>
  <c r="Z794" i="23"/>
  <c r="A794" i="23"/>
  <c r="AH787" i="23"/>
  <c r="AE787" i="23"/>
  <c r="AB787" i="23"/>
  <c r="AA787" i="23"/>
  <c r="Z787" i="23"/>
  <c r="A787" i="23"/>
  <c r="AH788" i="23"/>
  <c r="AE788" i="23"/>
  <c r="AB788" i="23"/>
  <c r="AA788" i="23"/>
  <c r="Z788" i="23"/>
  <c r="A788" i="23"/>
  <c r="AH791" i="23"/>
  <c r="AE791" i="23"/>
  <c r="AF791" i="23" s="1"/>
  <c r="AB791" i="23"/>
  <c r="AA791" i="23"/>
  <c r="Z791" i="23"/>
  <c r="A791" i="23"/>
  <c r="AH793" i="23"/>
  <c r="AE793" i="23"/>
  <c r="AB793" i="23"/>
  <c r="AA793" i="23"/>
  <c r="Z793" i="23"/>
  <c r="A793" i="23"/>
  <c r="AH790" i="23"/>
  <c r="AE790" i="23"/>
  <c r="AB790" i="23"/>
  <c r="AA790" i="23"/>
  <c r="Z790" i="23"/>
  <c r="A790" i="23"/>
  <c r="AH789" i="23"/>
  <c r="AE789" i="23"/>
  <c r="AB789" i="23"/>
  <c r="AA789" i="23"/>
  <c r="Z789" i="23"/>
  <c r="A789" i="23"/>
  <c r="AH784" i="23"/>
  <c r="AE784" i="23"/>
  <c r="AF784" i="23" s="1"/>
  <c r="AB784" i="23"/>
  <c r="AA784" i="23"/>
  <c r="Z784" i="23"/>
  <c r="A784" i="23"/>
  <c r="AH792" i="23"/>
  <c r="AE792" i="23"/>
  <c r="AB792" i="23"/>
  <c r="AA792" i="23"/>
  <c r="Z792" i="23"/>
  <c r="A792" i="23"/>
  <c r="AH783" i="23"/>
  <c r="AE783" i="23"/>
  <c r="AB783" i="23"/>
  <c r="AA783" i="23"/>
  <c r="Z783" i="23"/>
  <c r="A783" i="23"/>
  <c r="AH774" i="23"/>
  <c r="AE774" i="23"/>
  <c r="AB774" i="23"/>
  <c r="AA774" i="23"/>
  <c r="Z774" i="23"/>
  <c r="A774" i="23"/>
  <c r="AH773" i="23"/>
  <c r="AE773" i="23"/>
  <c r="AF773" i="23" s="1"/>
  <c r="AB773" i="23"/>
  <c r="AA773" i="23"/>
  <c r="Z773" i="23"/>
  <c r="A773" i="23"/>
  <c r="AH782" i="23"/>
  <c r="AE782" i="23"/>
  <c r="AB782" i="23"/>
  <c r="AA782" i="23"/>
  <c r="Z782" i="23"/>
  <c r="A782" i="23"/>
  <c r="AH775" i="23"/>
  <c r="AE775" i="23"/>
  <c r="AB775" i="23"/>
  <c r="AA775" i="23"/>
  <c r="Z775" i="23"/>
  <c r="A775" i="23"/>
  <c r="AH776" i="23"/>
  <c r="AE776" i="23"/>
  <c r="AB776" i="23"/>
  <c r="AA776" i="23"/>
  <c r="Z776" i="23"/>
  <c r="A776" i="23"/>
  <c r="AH779" i="23"/>
  <c r="AE779" i="23"/>
  <c r="AF779" i="23" s="1"/>
  <c r="AB779" i="23"/>
  <c r="AA779" i="23"/>
  <c r="Z779" i="23"/>
  <c r="A779" i="23"/>
  <c r="AH781" i="23"/>
  <c r="AE781" i="23"/>
  <c r="AB781" i="23"/>
  <c r="AA781" i="23"/>
  <c r="Z781" i="23"/>
  <c r="A781" i="23"/>
  <c r="AH778" i="23"/>
  <c r="AE778" i="23"/>
  <c r="AB778" i="23"/>
  <c r="AA778" i="23"/>
  <c r="Z778" i="23"/>
  <c r="A778" i="23"/>
  <c r="AH777" i="23"/>
  <c r="AE777" i="23"/>
  <c r="AB777" i="23"/>
  <c r="AA777" i="23"/>
  <c r="Z777" i="23"/>
  <c r="A777" i="23"/>
  <c r="AH772" i="23"/>
  <c r="AE772" i="23"/>
  <c r="AF772" i="23" s="1"/>
  <c r="AB772" i="23"/>
  <c r="AA772" i="23"/>
  <c r="Z772" i="23"/>
  <c r="A772" i="23"/>
  <c r="AH780" i="23"/>
  <c r="AE780" i="23"/>
  <c r="AB780" i="23"/>
  <c r="AA780" i="23"/>
  <c r="Z780" i="23"/>
  <c r="A780" i="23"/>
  <c r="AH771" i="23"/>
  <c r="AE771" i="23"/>
  <c r="AB771" i="23"/>
  <c r="AA771" i="23"/>
  <c r="Z771" i="23"/>
  <c r="A771" i="23"/>
  <c r="AH762" i="23"/>
  <c r="AE762" i="23"/>
  <c r="AB762" i="23"/>
  <c r="AA762" i="23"/>
  <c r="Z762" i="23"/>
  <c r="A762" i="23"/>
  <c r="AH761" i="23"/>
  <c r="AE761" i="23"/>
  <c r="AF761" i="23" s="1"/>
  <c r="AB761" i="23"/>
  <c r="AA761" i="23"/>
  <c r="Z761" i="23"/>
  <c r="A761" i="23"/>
  <c r="AH770" i="23"/>
  <c r="AE770" i="23"/>
  <c r="AB770" i="23"/>
  <c r="AA770" i="23"/>
  <c r="Z770" i="23"/>
  <c r="A770" i="23"/>
  <c r="AH763" i="23"/>
  <c r="AE763" i="23"/>
  <c r="AB763" i="23"/>
  <c r="AA763" i="23"/>
  <c r="Z763" i="23"/>
  <c r="A763" i="23"/>
  <c r="AH764" i="23"/>
  <c r="AE764" i="23"/>
  <c r="AB764" i="23"/>
  <c r="AA764" i="23"/>
  <c r="Z764" i="23"/>
  <c r="A764" i="23"/>
  <c r="AH767" i="23"/>
  <c r="AE767" i="23"/>
  <c r="AF767" i="23" s="1"/>
  <c r="AB767" i="23"/>
  <c r="AA767" i="23"/>
  <c r="Z767" i="23"/>
  <c r="A767" i="23"/>
  <c r="AH769" i="23"/>
  <c r="AE769" i="23"/>
  <c r="AB769" i="23"/>
  <c r="AA769" i="23"/>
  <c r="Z769" i="23"/>
  <c r="A769" i="23"/>
  <c r="AH766" i="23"/>
  <c r="AE766" i="23"/>
  <c r="AB766" i="23"/>
  <c r="AA766" i="23"/>
  <c r="Z766" i="23"/>
  <c r="A766" i="23"/>
  <c r="AH765" i="23"/>
  <c r="AE765" i="23"/>
  <c r="AB765" i="23"/>
  <c r="AA765" i="23"/>
  <c r="Z765" i="23"/>
  <c r="A765" i="23"/>
  <c r="AH760" i="23"/>
  <c r="AE760" i="23"/>
  <c r="AF760" i="23" s="1"/>
  <c r="AB760" i="23"/>
  <c r="AA760" i="23"/>
  <c r="Z760" i="23"/>
  <c r="A760" i="23"/>
  <c r="AH768" i="23"/>
  <c r="AE768" i="23"/>
  <c r="AB768" i="23"/>
  <c r="AA768" i="23"/>
  <c r="Z768" i="23"/>
  <c r="A768" i="23"/>
  <c r="AH759" i="23"/>
  <c r="AE759" i="23"/>
  <c r="AB759" i="23"/>
  <c r="AA759" i="23"/>
  <c r="Z759" i="23"/>
  <c r="A759" i="23"/>
  <c r="AI750" i="23"/>
  <c r="AB750" i="23"/>
  <c r="Z750" i="23"/>
  <c r="A750" i="23"/>
  <c r="AI749" i="23"/>
  <c r="AB749" i="23"/>
  <c r="Z749" i="23"/>
  <c r="A749" i="23"/>
  <c r="AI758" i="23"/>
  <c r="AB758" i="23"/>
  <c r="Z758" i="23"/>
  <c r="A758" i="23"/>
  <c r="AI751" i="23"/>
  <c r="AB751" i="23"/>
  <c r="Z751" i="23"/>
  <c r="A751" i="23"/>
  <c r="AI752" i="23"/>
  <c r="AB752" i="23"/>
  <c r="Z752" i="23"/>
  <c r="A752" i="23"/>
  <c r="AI755" i="23"/>
  <c r="AB755" i="23"/>
  <c r="Z755" i="23"/>
  <c r="A755" i="23"/>
  <c r="AI757" i="23"/>
  <c r="AB757" i="23"/>
  <c r="Z757" i="23"/>
  <c r="A757" i="23"/>
  <c r="AI754" i="23"/>
  <c r="AB754" i="23"/>
  <c r="Z754" i="23"/>
  <c r="A754" i="23"/>
  <c r="AI753" i="23"/>
  <c r="AB753" i="23"/>
  <c r="Z753" i="23"/>
  <c r="A753" i="23"/>
  <c r="AI748" i="23"/>
  <c r="AB748" i="23"/>
  <c r="Z748" i="23"/>
  <c r="A748" i="23"/>
  <c r="AI756" i="23"/>
  <c r="AB756" i="23"/>
  <c r="Z756" i="23"/>
  <c r="A756" i="23"/>
  <c r="AI747" i="23"/>
  <c r="AB747" i="23"/>
  <c r="Z747" i="23"/>
  <c r="A747" i="23"/>
  <c r="AH738" i="23"/>
  <c r="AE738" i="23"/>
  <c r="AB738" i="23"/>
  <c r="AA738" i="23"/>
  <c r="Z738" i="23"/>
  <c r="A738" i="23"/>
  <c r="AH737" i="23"/>
  <c r="AE737" i="23"/>
  <c r="AF737" i="23" s="1"/>
  <c r="AB737" i="23"/>
  <c r="AA737" i="23"/>
  <c r="Z737" i="23"/>
  <c r="A737" i="23"/>
  <c r="AH746" i="23"/>
  <c r="AE746" i="23"/>
  <c r="AB746" i="23"/>
  <c r="AA746" i="23"/>
  <c r="Z746" i="23"/>
  <c r="A746" i="23"/>
  <c r="AH739" i="23"/>
  <c r="AE739" i="23"/>
  <c r="AB739" i="23"/>
  <c r="AA739" i="23"/>
  <c r="Z739" i="23"/>
  <c r="A739" i="23"/>
  <c r="AH740" i="23"/>
  <c r="AE740" i="23"/>
  <c r="AB740" i="23"/>
  <c r="AA740" i="23"/>
  <c r="Z740" i="23"/>
  <c r="A740" i="23"/>
  <c r="AH743" i="23"/>
  <c r="AE743" i="23"/>
  <c r="AF743" i="23" s="1"/>
  <c r="AB743" i="23"/>
  <c r="AA743" i="23"/>
  <c r="Z743" i="23"/>
  <c r="A743" i="23"/>
  <c r="AH745" i="23"/>
  <c r="AE745" i="23"/>
  <c r="AB745" i="23"/>
  <c r="AA745" i="23"/>
  <c r="Z745" i="23"/>
  <c r="A745" i="23"/>
  <c r="AH742" i="23"/>
  <c r="AE742" i="23"/>
  <c r="AB742" i="23"/>
  <c r="AA742" i="23"/>
  <c r="Z742" i="23"/>
  <c r="A742" i="23"/>
  <c r="AH741" i="23"/>
  <c r="AE741" i="23"/>
  <c r="AB741" i="23"/>
  <c r="AA741" i="23"/>
  <c r="Z741" i="23"/>
  <c r="A741" i="23"/>
  <c r="AH736" i="23"/>
  <c r="AE736" i="23"/>
  <c r="AF736" i="23" s="1"/>
  <c r="AB736" i="23"/>
  <c r="AA736" i="23"/>
  <c r="Z736" i="23"/>
  <c r="A736" i="23"/>
  <c r="AH744" i="23"/>
  <c r="AE744" i="23"/>
  <c r="AB744" i="23"/>
  <c r="AA744" i="23"/>
  <c r="Z744" i="23"/>
  <c r="A744" i="23"/>
  <c r="AH735" i="23"/>
  <c r="AE735" i="23"/>
  <c r="AB735" i="23"/>
  <c r="AA735" i="23"/>
  <c r="Z735" i="23"/>
  <c r="A735" i="23"/>
  <c r="AH726" i="23"/>
  <c r="AE726" i="23"/>
  <c r="AB726" i="23"/>
  <c r="AA726" i="23"/>
  <c r="Z726" i="23"/>
  <c r="A726" i="23"/>
  <c r="AH725" i="23"/>
  <c r="AE725" i="23"/>
  <c r="AF725" i="23" s="1"/>
  <c r="AB725" i="23"/>
  <c r="AA725" i="23"/>
  <c r="Z725" i="23"/>
  <c r="A725" i="23"/>
  <c r="AH734" i="23"/>
  <c r="AE734" i="23"/>
  <c r="AB734" i="23"/>
  <c r="AA734" i="23"/>
  <c r="Z734" i="23"/>
  <c r="A734" i="23"/>
  <c r="AH727" i="23"/>
  <c r="AE727" i="23"/>
  <c r="AB727" i="23"/>
  <c r="AA727" i="23"/>
  <c r="Z727" i="23"/>
  <c r="A727" i="23"/>
  <c r="AH728" i="23"/>
  <c r="AE728" i="23"/>
  <c r="AB728" i="23"/>
  <c r="AA728" i="23"/>
  <c r="Z728" i="23"/>
  <c r="A728" i="23"/>
  <c r="AH731" i="23"/>
  <c r="AE731" i="23"/>
  <c r="AF731" i="23" s="1"/>
  <c r="AB731" i="23"/>
  <c r="AA731" i="23"/>
  <c r="Z731" i="23"/>
  <c r="A731" i="23"/>
  <c r="AH733" i="23"/>
  <c r="AE733" i="23"/>
  <c r="AB733" i="23"/>
  <c r="AA733" i="23"/>
  <c r="Z733" i="23"/>
  <c r="A733" i="23"/>
  <c r="AH730" i="23"/>
  <c r="AE730" i="23"/>
  <c r="AB730" i="23"/>
  <c r="AA730" i="23"/>
  <c r="Z730" i="23"/>
  <c r="A730" i="23"/>
  <c r="AH729" i="23"/>
  <c r="AE729" i="23"/>
  <c r="AB729" i="23"/>
  <c r="AA729" i="23"/>
  <c r="Z729" i="23"/>
  <c r="A729" i="23"/>
  <c r="AH724" i="23"/>
  <c r="AE724" i="23"/>
  <c r="AF724" i="23" s="1"/>
  <c r="AB724" i="23"/>
  <c r="AA724" i="23"/>
  <c r="Z724" i="23"/>
  <c r="A724" i="23"/>
  <c r="AH732" i="23"/>
  <c r="AE732" i="23"/>
  <c r="AB732" i="23"/>
  <c r="AA732" i="23"/>
  <c r="Z732" i="23"/>
  <c r="A732" i="23"/>
  <c r="AH723" i="23"/>
  <c r="AE723" i="23"/>
  <c r="AB723" i="23"/>
  <c r="AA723" i="23"/>
  <c r="Z723" i="23"/>
  <c r="A723" i="23"/>
  <c r="AH714" i="23"/>
  <c r="AE714" i="23"/>
  <c r="AB714" i="23"/>
  <c r="AA714" i="23"/>
  <c r="Z714" i="23"/>
  <c r="A714" i="23"/>
  <c r="AH713" i="23"/>
  <c r="AE713" i="23"/>
  <c r="AF713" i="23" s="1"/>
  <c r="AB713" i="23"/>
  <c r="AA713" i="23"/>
  <c r="Z713" i="23"/>
  <c r="A713" i="23"/>
  <c r="AH722" i="23"/>
  <c r="AE722" i="23"/>
  <c r="AB722" i="23"/>
  <c r="AA722" i="23"/>
  <c r="Z722" i="23"/>
  <c r="A722" i="23"/>
  <c r="AH715" i="23"/>
  <c r="AE715" i="23"/>
  <c r="AB715" i="23"/>
  <c r="AA715" i="23"/>
  <c r="Z715" i="23"/>
  <c r="A715" i="23"/>
  <c r="AH716" i="23"/>
  <c r="AE716" i="23"/>
  <c r="AB716" i="23"/>
  <c r="AA716" i="23"/>
  <c r="Z716" i="23"/>
  <c r="A716" i="23"/>
  <c r="AH719" i="23"/>
  <c r="AE719" i="23"/>
  <c r="AF719" i="23" s="1"/>
  <c r="AB719" i="23"/>
  <c r="AA719" i="23"/>
  <c r="Z719" i="23"/>
  <c r="A719" i="23"/>
  <c r="AH721" i="23"/>
  <c r="AE721" i="23"/>
  <c r="AB721" i="23"/>
  <c r="AA721" i="23"/>
  <c r="Z721" i="23"/>
  <c r="A721" i="23"/>
  <c r="AH718" i="23"/>
  <c r="AE718" i="23"/>
  <c r="AB718" i="23"/>
  <c r="AA718" i="23"/>
  <c r="Z718" i="23"/>
  <c r="A718" i="23"/>
  <c r="AH717" i="23"/>
  <c r="AE717" i="23"/>
  <c r="AB717" i="23"/>
  <c r="AA717" i="23"/>
  <c r="Z717" i="23"/>
  <c r="A717" i="23"/>
  <c r="AH712" i="23"/>
  <c r="AE712" i="23"/>
  <c r="AF712" i="23" s="1"/>
  <c r="AB712" i="23"/>
  <c r="AA712" i="23"/>
  <c r="Z712" i="23"/>
  <c r="A712" i="23"/>
  <c r="AH720" i="23"/>
  <c r="AE720" i="23"/>
  <c r="AB720" i="23"/>
  <c r="AA720" i="23"/>
  <c r="Z720" i="23"/>
  <c r="A720" i="23"/>
  <c r="AH711" i="23"/>
  <c r="AE711" i="23"/>
  <c r="AB711" i="23"/>
  <c r="AA711" i="23"/>
  <c r="Z711" i="23"/>
  <c r="A711" i="23"/>
  <c r="AH702" i="23"/>
  <c r="AE702" i="23"/>
  <c r="AB702" i="23"/>
  <c r="AA702" i="23"/>
  <c r="Z702" i="23"/>
  <c r="A702" i="23"/>
  <c r="AH701" i="23"/>
  <c r="AE701" i="23"/>
  <c r="AF701" i="23" s="1"/>
  <c r="AB701" i="23"/>
  <c r="AA701" i="23"/>
  <c r="Z701" i="23"/>
  <c r="A701" i="23"/>
  <c r="AH710" i="23"/>
  <c r="AE710" i="23"/>
  <c r="AB710" i="23"/>
  <c r="AA710" i="23"/>
  <c r="Z710" i="23"/>
  <c r="A710" i="23"/>
  <c r="AH703" i="23"/>
  <c r="AE703" i="23"/>
  <c r="AB703" i="23"/>
  <c r="AA703" i="23"/>
  <c r="Z703" i="23"/>
  <c r="A703" i="23"/>
  <c r="AH704" i="23"/>
  <c r="AE704" i="23"/>
  <c r="AB704" i="23"/>
  <c r="AA704" i="23"/>
  <c r="Z704" i="23"/>
  <c r="A704" i="23"/>
  <c r="AH707" i="23"/>
  <c r="AE707" i="23"/>
  <c r="AF707" i="23" s="1"/>
  <c r="AB707" i="23"/>
  <c r="AA707" i="23"/>
  <c r="Z707" i="23"/>
  <c r="A707" i="23"/>
  <c r="AH709" i="23"/>
  <c r="AE709" i="23"/>
  <c r="AB709" i="23"/>
  <c r="AA709" i="23"/>
  <c r="Z709" i="23"/>
  <c r="A709" i="23"/>
  <c r="AH706" i="23"/>
  <c r="AE706" i="23"/>
  <c r="AB706" i="23"/>
  <c r="AA706" i="23"/>
  <c r="Z706" i="23"/>
  <c r="A706" i="23"/>
  <c r="AH705" i="23"/>
  <c r="AE705" i="23"/>
  <c r="AB705" i="23"/>
  <c r="AA705" i="23"/>
  <c r="Z705" i="23"/>
  <c r="A705" i="23"/>
  <c r="AH700" i="23"/>
  <c r="AE700" i="23"/>
  <c r="AF700" i="23" s="1"/>
  <c r="AB700" i="23"/>
  <c r="AA700" i="23"/>
  <c r="Z700" i="23"/>
  <c r="A700" i="23"/>
  <c r="AH708" i="23"/>
  <c r="AE708" i="23"/>
  <c r="AB708" i="23"/>
  <c r="AA708" i="23"/>
  <c r="Z708" i="23"/>
  <c r="A708" i="23"/>
  <c r="AH699" i="23"/>
  <c r="AE699" i="23"/>
  <c r="AB699" i="23"/>
  <c r="AA699" i="23"/>
  <c r="Z699" i="23"/>
  <c r="A699" i="23"/>
  <c r="AH690" i="23"/>
  <c r="AE690" i="23"/>
  <c r="AB690" i="23"/>
  <c r="AA690" i="23"/>
  <c r="Z690" i="23"/>
  <c r="A690" i="23"/>
  <c r="AH689" i="23"/>
  <c r="AE689" i="23"/>
  <c r="AF689" i="23" s="1"/>
  <c r="AB689" i="23"/>
  <c r="AA689" i="23"/>
  <c r="Z689" i="23"/>
  <c r="A689" i="23"/>
  <c r="AH698" i="23"/>
  <c r="AE698" i="23"/>
  <c r="AB698" i="23"/>
  <c r="AA698" i="23"/>
  <c r="Z698" i="23"/>
  <c r="A698" i="23"/>
  <c r="AH691" i="23"/>
  <c r="AE691" i="23"/>
  <c r="AB691" i="23"/>
  <c r="AA691" i="23"/>
  <c r="Z691" i="23"/>
  <c r="A691" i="23"/>
  <c r="AH692" i="23"/>
  <c r="AE692" i="23"/>
  <c r="AB692" i="23"/>
  <c r="AA692" i="23"/>
  <c r="Z692" i="23"/>
  <c r="A692" i="23"/>
  <c r="AH695" i="23"/>
  <c r="AE695" i="23"/>
  <c r="AF695" i="23" s="1"/>
  <c r="AB695" i="23"/>
  <c r="AA695" i="23"/>
  <c r="Z695" i="23"/>
  <c r="A695" i="23"/>
  <c r="AH697" i="23"/>
  <c r="AE697" i="23"/>
  <c r="AB697" i="23"/>
  <c r="AA697" i="23"/>
  <c r="Z697" i="23"/>
  <c r="A697" i="23"/>
  <c r="AH694" i="23"/>
  <c r="AE694" i="23"/>
  <c r="AB694" i="23"/>
  <c r="AA694" i="23"/>
  <c r="Z694" i="23"/>
  <c r="A694" i="23"/>
  <c r="AH693" i="23"/>
  <c r="AE693" i="23"/>
  <c r="AB693" i="23"/>
  <c r="AA693" i="23"/>
  <c r="Z693" i="23"/>
  <c r="A693" i="23"/>
  <c r="AH688" i="23"/>
  <c r="AE688" i="23"/>
  <c r="AF688" i="23" s="1"/>
  <c r="AB688" i="23"/>
  <c r="AA688" i="23"/>
  <c r="Z688" i="23"/>
  <c r="A688" i="23"/>
  <c r="AH696" i="23"/>
  <c r="AE696" i="23"/>
  <c r="AB696" i="23"/>
  <c r="AA696" i="23"/>
  <c r="Z696" i="23"/>
  <c r="A696" i="23"/>
  <c r="AH687" i="23"/>
  <c r="AE687" i="23"/>
  <c r="AB687" i="23"/>
  <c r="AA687" i="23"/>
  <c r="Z687" i="23"/>
  <c r="A687" i="23"/>
  <c r="AH678" i="23"/>
  <c r="AE678" i="23"/>
  <c r="AB678" i="23"/>
  <c r="AA678" i="23"/>
  <c r="Z678" i="23"/>
  <c r="A678" i="23"/>
  <c r="AH677" i="23"/>
  <c r="AE677" i="23"/>
  <c r="AF677" i="23" s="1"/>
  <c r="AB677" i="23"/>
  <c r="AA677" i="23"/>
  <c r="Z677" i="23"/>
  <c r="A677" i="23"/>
  <c r="AH686" i="23"/>
  <c r="AE686" i="23"/>
  <c r="AB686" i="23"/>
  <c r="AA686" i="23"/>
  <c r="Z686" i="23"/>
  <c r="A686" i="23"/>
  <c r="AH679" i="23"/>
  <c r="AE679" i="23"/>
  <c r="AB679" i="23"/>
  <c r="AA679" i="23"/>
  <c r="Z679" i="23"/>
  <c r="A679" i="23"/>
  <c r="AH680" i="23"/>
  <c r="AE680" i="23"/>
  <c r="AB680" i="23"/>
  <c r="AA680" i="23"/>
  <c r="Z680" i="23"/>
  <c r="A680" i="23"/>
  <c r="AH683" i="23"/>
  <c r="AE683" i="23"/>
  <c r="AF683" i="23" s="1"/>
  <c r="AB683" i="23"/>
  <c r="AA683" i="23"/>
  <c r="Z683" i="23"/>
  <c r="A683" i="23"/>
  <c r="AH685" i="23"/>
  <c r="AE685" i="23"/>
  <c r="AB685" i="23"/>
  <c r="AA685" i="23"/>
  <c r="Z685" i="23"/>
  <c r="A685" i="23"/>
  <c r="AH682" i="23"/>
  <c r="AE682" i="23"/>
  <c r="AB682" i="23"/>
  <c r="AA682" i="23"/>
  <c r="Z682" i="23"/>
  <c r="A682" i="23"/>
  <c r="AH681" i="23"/>
  <c r="AE681" i="23"/>
  <c r="AB681" i="23"/>
  <c r="AA681" i="23"/>
  <c r="Z681" i="23"/>
  <c r="A681" i="23"/>
  <c r="AH676" i="23"/>
  <c r="AE676" i="23"/>
  <c r="AF676" i="23" s="1"/>
  <c r="AB676" i="23"/>
  <c r="AA676" i="23"/>
  <c r="Z676" i="23"/>
  <c r="A676" i="23"/>
  <c r="AH684" i="23"/>
  <c r="AE684" i="23"/>
  <c r="AB684" i="23"/>
  <c r="AA684" i="23"/>
  <c r="Z684" i="23"/>
  <c r="A684" i="23"/>
  <c r="AH675" i="23"/>
  <c r="AE675" i="23"/>
  <c r="AB675" i="23"/>
  <c r="AA675" i="23"/>
  <c r="Z675" i="23"/>
  <c r="A675" i="23"/>
  <c r="AH666" i="23"/>
  <c r="AE666" i="23"/>
  <c r="AB666" i="23"/>
  <c r="AA666" i="23"/>
  <c r="Z666" i="23"/>
  <c r="A666" i="23"/>
  <c r="AH665" i="23"/>
  <c r="AE665" i="23"/>
  <c r="AF665" i="23" s="1"/>
  <c r="AB665" i="23"/>
  <c r="AA665" i="23"/>
  <c r="Z665" i="23"/>
  <c r="A665" i="23"/>
  <c r="AH674" i="23"/>
  <c r="AE674" i="23"/>
  <c r="AB674" i="23"/>
  <c r="AA674" i="23"/>
  <c r="Z674" i="23"/>
  <c r="A674" i="23"/>
  <c r="AH667" i="23"/>
  <c r="AE667" i="23"/>
  <c r="AB667" i="23"/>
  <c r="AA667" i="23"/>
  <c r="Z667" i="23"/>
  <c r="A667" i="23"/>
  <c r="AH668" i="23"/>
  <c r="AE668" i="23"/>
  <c r="AB668" i="23"/>
  <c r="AA668" i="23"/>
  <c r="Z668" i="23"/>
  <c r="A668" i="23"/>
  <c r="AH671" i="23"/>
  <c r="AE671" i="23"/>
  <c r="AF671" i="23" s="1"/>
  <c r="AB671" i="23"/>
  <c r="AA671" i="23"/>
  <c r="Z671" i="23"/>
  <c r="A671" i="23"/>
  <c r="AH673" i="23"/>
  <c r="AE673" i="23"/>
  <c r="AB673" i="23"/>
  <c r="AA673" i="23"/>
  <c r="Z673" i="23"/>
  <c r="A673" i="23"/>
  <c r="AH670" i="23"/>
  <c r="AE670" i="23"/>
  <c r="AB670" i="23"/>
  <c r="AA670" i="23"/>
  <c r="Z670" i="23"/>
  <c r="A670" i="23"/>
  <c r="AH669" i="23"/>
  <c r="AE669" i="23"/>
  <c r="AB669" i="23"/>
  <c r="AA669" i="23"/>
  <c r="Z669" i="23"/>
  <c r="A669" i="23"/>
  <c r="AH664" i="23"/>
  <c r="AE664" i="23"/>
  <c r="AF664" i="23" s="1"/>
  <c r="AB664" i="23"/>
  <c r="AA664" i="23"/>
  <c r="Z664" i="23"/>
  <c r="A664" i="23"/>
  <c r="AH672" i="23"/>
  <c r="AE672" i="23"/>
  <c r="AB672" i="23"/>
  <c r="AA672" i="23"/>
  <c r="Z672" i="23"/>
  <c r="A672" i="23"/>
  <c r="AH663" i="23"/>
  <c r="AE663" i="23"/>
  <c r="AB663" i="23"/>
  <c r="AA663" i="23"/>
  <c r="Z663" i="23"/>
  <c r="A663" i="23"/>
  <c r="AH654" i="23"/>
  <c r="AE654" i="23"/>
  <c r="AB654" i="23"/>
  <c r="AA654" i="23"/>
  <c r="Z654" i="23"/>
  <c r="A654" i="23"/>
  <c r="AH653" i="23"/>
  <c r="AE653" i="23"/>
  <c r="AF653" i="23" s="1"/>
  <c r="AB653" i="23"/>
  <c r="AA653" i="23"/>
  <c r="Z653" i="23"/>
  <c r="A653" i="23"/>
  <c r="AH662" i="23"/>
  <c r="AE662" i="23"/>
  <c r="AB662" i="23"/>
  <c r="AA662" i="23"/>
  <c r="Z662" i="23"/>
  <c r="A662" i="23"/>
  <c r="AH655" i="23"/>
  <c r="AE655" i="23"/>
  <c r="AB655" i="23"/>
  <c r="AA655" i="23"/>
  <c r="Z655" i="23"/>
  <c r="A655" i="23"/>
  <c r="AH656" i="23"/>
  <c r="AE656" i="23"/>
  <c r="AB656" i="23"/>
  <c r="AA656" i="23"/>
  <c r="Z656" i="23"/>
  <c r="A656" i="23"/>
  <c r="AH659" i="23"/>
  <c r="AE659" i="23"/>
  <c r="AF659" i="23" s="1"/>
  <c r="AB659" i="23"/>
  <c r="AA659" i="23"/>
  <c r="Z659" i="23"/>
  <c r="A659" i="23"/>
  <c r="AH661" i="23"/>
  <c r="AE661" i="23"/>
  <c r="AB661" i="23"/>
  <c r="AA661" i="23"/>
  <c r="Z661" i="23"/>
  <c r="A661" i="23"/>
  <c r="AH658" i="23"/>
  <c r="AE658" i="23"/>
  <c r="AB658" i="23"/>
  <c r="AA658" i="23"/>
  <c r="Z658" i="23"/>
  <c r="A658" i="23"/>
  <c r="AH657" i="23"/>
  <c r="AE657" i="23"/>
  <c r="AB657" i="23"/>
  <c r="AA657" i="23"/>
  <c r="Z657" i="23"/>
  <c r="A657" i="23"/>
  <c r="AH652" i="23"/>
  <c r="AE652" i="23"/>
  <c r="AF652" i="23" s="1"/>
  <c r="AB652" i="23"/>
  <c r="AA652" i="23"/>
  <c r="Z652" i="23"/>
  <c r="A652" i="23"/>
  <c r="AH660" i="23"/>
  <c r="AE660" i="23"/>
  <c r="AB660" i="23"/>
  <c r="AA660" i="23"/>
  <c r="Z660" i="23"/>
  <c r="A660" i="23"/>
  <c r="AH651" i="23"/>
  <c r="AE651" i="23"/>
  <c r="AB651" i="23"/>
  <c r="AA651" i="23"/>
  <c r="Z651" i="23"/>
  <c r="A651" i="23"/>
  <c r="AH642" i="23"/>
  <c r="AE642" i="23"/>
  <c r="AB642" i="23"/>
  <c r="AA642" i="23"/>
  <c r="Z642" i="23"/>
  <c r="A642" i="23"/>
  <c r="AH641" i="23"/>
  <c r="AE641" i="23"/>
  <c r="AF641" i="23" s="1"/>
  <c r="AB641" i="23"/>
  <c r="AA641" i="23"/>
  <c r="Z641" i="23"/>
  <c r="A641" i="23"/>
  <c r="AH650" i="23"/>
  <c r="AE650" i="23"/>
  <c r="AB650" i="23"/>
  <c r="AA650" i="23"/>
  <c r="Z650" i="23"/>
  <c r="A650" i="23"/>
  <c r="AH643" i="23"/>
  <c r="AE643" i="23"/>
  <c r="AB643" i="23"/>
  <c r="AA643" i="23"/>
  <c r="Z643" i="23"/>
  <c r="A643" i="23"/>
  <c r="AH644" i="23"/>
  <c r="AE644" i="23"/>
  <c r="AB644" i="23"/>
  <c r="AA644" i="23"/>
  <c r="Z644" i="23"/>
  <c r="A644" i="23"/>
  <c r="AH647" i="23"/>
  <c r="AE647" i="23"/>
  <c r="AF647" i="23" s="1"/>
  <c r="AB647" i="23"/>
  <c r="AA647" i="23"/>
  <c r="Z647" i="23"/>
  <c r="A647" i="23"/>
  <c r="AH649" i="23"/>
  <c r="AE649" i="23"/>
  <c r="AB649" i="23"/>
  <c r="AA649" i="23"/>
  <c r="Z649" i="23"/>
  <c r="A649" i="23"/>
  <c r="AH646" i="23"/>
  <c r="AE646" i="23"/>
  <c r="AB646" i="23"/>
  <c r="AA646" i="23"/>
  <c r="Z646" i="23"/>
  <c r="A646" i="23"/>
  <c r="AH645" i="23"/>
  <c r="AE645" i="23"/>
  <c r="AB645" i="23"/>
  <c r="AA645" i="23"/>
  <c r="Z645" i="23"/>
  <c r="A645" i="23"/>
  <c r="AH640" i="23"/>
  <c r="AE640" i="23"/>
  <c r="AF640" i="23" s="1"/>
  <c r="AB640" i="23"/>
  <c r="AA640" i="23"/>
  <c r="Z640" i="23"/>
  <c r="A640" i="23"/>
  <c r="AH648" i="23"/>
  <c r="AE648" i="23"/>
  <c r="AB648" i="23"/>
  <c r="AA648" i="23"/>
  <c r="Z648" i="23"/>
  <c r="A648" i="23"/>
  <c r="AH639" i="23"/>
  <c r="AE639" i="23"/>
  <c r="AB639" i="23"/>
  <c r="AA639" i="23"/>
  <c r="Z639" i="23"/>
  <c r="A639" i="23"/>
  <c r="AH630" i="23"/>
  <c r="AE630" i="23"/>
  <c r="AB630" i="23"/>
  <c r="AA630" i="23"/>
  <c r="Z630" i="23"/>
  <c r="A630" i="23"/>
  <c r="AH629" i="23"/>
  <c r="AE629" i="23"/>
  <c r="AF629" i="23" s="1"/>
  <c r="AB629" i="23"/>
  <c r="AA629" i="23"/>
  <c r="Z629" i="23"/>
  <c r="A629" i="23"/>
  <c r="AH638" i="23"/>
  <c r="AE638" i="23"/>
  <c r="AB638" i="23"/>
  <c r="AA638" i="23"/>
  <c r="Z638" i="23"/>
  <c r="A638" i="23"/>
  <c r="AH631" i="23"/>
  <c r="AE631" i="23"/>
  <c r="AB631" i="23"/>
  <c r="AA631" i="23"/>
  <c r="Z631" i="23"/>
  <c r="A631" i="23"/>
  <c r="AH632" i="23"/>
  <c r="AE632" i="23"/>
  <c r="AB632" i="23"/>
  <c r="AA632" i="23"/>
  <c r="Z632" i="23"/>
  <c r="A632" i="23"/>
  <c r="AH635" i="23"/>
  <c r="AE635" i="23"/>
  <c r="AF635" i="23" s="1"/>
  <c r="AB635" i="23"/>
  <c r="AA635" i="23"/>
  <c r="Z635" i="23"/>
  <c r="A635" i="23"/>
  <c r="AH637" i="23"/>
  <c r="AE637" i="23"/>
  <c r="AB637" i="23"/>
  <c r="AA637" i="23"/>
  <c r="Z637" i="23"/>
  <c r="A637" i="23"/>
  <c r="AH634" i="23"/>
  <c r="AE634" i="23"/>
  <c r="AB634" i="23"/>
  <c r="AA634" i="23"/>
  <c r="Z634" i="23"/>
  <c r="A634" i="23"/>
  <c r="AH633" i="23"/>
  <c r="AE633" i="23"/>
  <c r="AB633" i="23"/>
  <c r="AA633" i="23"/>
  <c r="Z633" i="23"/>
  <c r="A633" i="23"/>
  <c r="AH628" i="23"/>
  <c r="AE628" i="23"/>
  <c r="AF628" i="23" s="1"/>
  <c r="AB628" i="23"/>
  <c r="AA628" i="23"/>
  <c r="Z628" i="23"/>
  <c r="A628" i="23"/>
  <c r="AH636" i="23"/>
  <c r="AE636" i="23"/>
  <c r="AB636" i="23"/>
  <c r="AA636" i="23"/>
  <c r="Z636" i="23"/>
  <c r="A636" i="23"/>
  <c r="AH627" i="23"/>
  <c r="AE627" i="23"/>
  <c r="AB627" i="23"/>
  <c r="AD627" i="23" s="1"/>
  <c r="AA627" i="23"/>
  <c r="Z627" i="23"/>
  <c r="A627" i="23"/>
  <c r="AH618" i="23"/>
  <c r="AE618" i="23"/>
  <c r="AB618" i="23"/>
  <c r="AA618" i="23"/>
  <c r="Z618" i="23"/>
  <c r="A618" i="23"/>
  <c r="AH617" i="23"/>
  <c r="AE617" i="23"/>
  <c r="AF617" i="23" s="1"/>
  <c r="AB617" i="23"/>
  <c r="AA617" i="23"/>
  <c r="Z617" i="23"/>
  <c r="A617" i="23"/>
  <c r="AH626" i="23"/>
  <c r="AE626" i="23"/>
  <c r="AB626" i="23"/>
  <c r="AA626" i="23"/>
  <c r="Z626" i="23"/>
  <c r="A626" i="23"/>
  <c r="AH619" i="23"/>
  <c r="AE619" i="23"/>
  <c r="AB619" i="23"/>
  <c r="AA619" i="23"/>
  <c r="Z619" i="23"/>
  <c r="A619" i="23"/>
  <c r="AH620" i="23"/>
  <c r="AE620" i="23"/>
  <c r="AB620" i="23"/>
  <c r="AA620" i="23"/>
  <c r="Z620" i="23"/>
  <c r="A620" i="23"/>
  <c r="AH623" i="23"/>
  <c r="AE623" i="23"/>
  <c r="AF623" i="23" s="1"/>
  <c r="AB623" i="23"/>
  <c r="AA623" i="23"/>
  <c r="Z623" i="23"/>
  <c r="A623" i="23"/>
  <c r="AH625" i="23"/>
  <c r="AE625" i="23"/>
  <c r="AB625" i="23"/>
  <c r="AA625" i="23"/>
  <c r="Z625" i="23"/>
  <c r="A625" i="23"/>
  <c r="AH622" i="23"/>
  <c r="AE622" i="23"/>
  <c r="AB622" i="23"/>
  <c r="AA622" i="23"/>
  <c r="Z622" i="23"/>
  <c r="A622" i="23"/>
  <c r="AH621" i="23"/>
  <c r="AE621" i="23"/>
  <c r="AB621" i="23"/>
  <c r="AA621" i="23"/>
  <c r="Z621" i="23"/>
  <c r="A621" i="23"/>
  <c r="AH616" i="23"/>
  <c r="AE616" i="23"/>
  <c r="AF616" i="23" s="1"/>
  <c r="AB616" i="23"/>
  <c r="AA616" i="23"/>
  <c r="Z616" i="23"/>
  <c r="A616" i="23"/>
  <c r="AH624" i="23"/>
  <c r="AE624" i="23"/>
  <c r="AB624" i="23"/>
  <c r="AA624" i="23"/>
  <c r="Z624" i="23"/>
  <c r="A624" i="23"/>
  <c r="AH615" i="23"/>
  <c r="AE615" i="23"/>
  <c r="AB615" i="23"/>
  <c r="AA615" i="23"/>
  <c r="Z615" i="23"/>
  <c r="A615" i="23"/>
  <c r="AH606" i="23"/>
  <c r="AE606" i="23"/>
  <c r="AB606" i="23"/>
  <c r="AA606" i="23"/>
  <c r="Z606" i="23"/>
  <c r="A606" i="23"/>
  <c r="AH605" i="23"/>
  <c r="AE605" i="23"/>
  <c r="AF605" i="23" s="1"/>
  <c r="AB605" i="23"/>
  <c r="AA605" i="23"/>
  <c r="Z605" i="23"/>
  <c r="A605" i="23"/>
  <c r="AH614" i="23"/>
  <c r="AE614" i="23"/>
  <c r="AB614" i="23"/>
  <c r="AA614" i="23"/>
  <c r="Z614" i="23"/>
  <c r="A614" i="23"/>
  <c r="AH607" i="23"/>
  <c r="AE607" i="23"/>
  <c r="AB607" i="23"/>
  <c r="AA607" i="23"/>
  <c r="Z607" i="23"/>
  <c r="A607" i="23"/>
  <c r="AH608" i="23"/>
  <c r="AE608" i="23"/>
  <c r="AB608" i="23"/>
  <c r="AA608" i="23"/>
  <c r="Z608" i="23"/>
  <c r="A608" i="23"/>
  <c r="AH611" i="23"/>
  <c r="AE611" i="23"/>
  <c r="AF611" i="23" s="1"/>
  <c r="AB611" i="23"/>
  <c r="AA611" i="23"/>
  <c r="Z611" i="23"/>
  <c r="A611" i="23"/>
  <c r="AH613" i="23"/>
  <c r="AE613" i="23"/>
  <c r="AB613" i="23"/>
  <c r="AA613" i="23"/>
  <c r="Z613" i="23"/>
  <c r="A613" i="23"/>
  <c r="AH610" i="23"/>
  <c r="AE610" i="23"/>
  <c r="AB610" i="23"/>
  <c r="AA610" i="23"/>
  <c r="Z610" i="23"/>
  <c r="A610" i="23"/>
  <c r="AH609" i="23"/>
  <c r="AE609" i="23"/>
  <c r="AB609" i="23"/>
  <c r="AA609" i="23"/>
  <c r="Z609" i="23"/>
  <c r="A609" i="23"/>
  <c r="AH604" i="23"/>
  <c r="AE604" i="23"/>
  <c r="AF604" i="23" s="1"/>
  <c r="AB604" i="23"/>
  <c r="AA604" i="23"/>
  <c r="Z604" i="23"/>
  <c r="A604" i="23"/>
  <c r="AH612" i="23"/>
  <c r="AE612" i="23"/>
  <c r="AB612" i="23"/>
  <c r="AA612" i="23"/>
  <c r="Z612" i="23"/>
  <c r="A612" i="23"/>
  <c r="AH603" i="23"/>
  <c r="AE603" i="23"/>
  <c r="AB603" i="23"/>
  <c r="AA603" i="23"/>
  <c r="Z603" i="23"/>
  <c r="A603" i="23"/>
  <c r="AH594" i="23"/>
  <c r="AE594" i="23"/>
  <c r="AB594" i="23"/>
  <c r="AA594" i="23"/>
  <c r="Z594" i="23"/>
  <c r="A594" i="23"/>
  <c r="AH593" i="23"/>
  <c r="AE593" i="23"/>
  <c r="AF593" i="23" s="1"/>
  <c r="AB593" i="23"/>
  <c r="AA593" i="23"/>
  <c r="Z593" i="23"/>
  <c r="A593" i="23"/>
  <c r="AH602" i="23"/>
  <c r="AE602" i="23"/>
  <c r="AB602" i="23"/>
  <c r="AA602" i="23"/>
  <c r="Z602" i="23"/>
  <c r="A602" i="23"/>
  <c r="AH595" i="23"/>
  <c r="AE595" i="23"/>
  <c r="AB595" i="23"/>
  <c r="AA595" i="23"/>
  <c r="Z595" i="23"/>
  <c r="A595" i="23"/>
  <c r="AH596" i="23"/>
  <c r="AE596" i="23"/>
  <c r="AB596" i="23"/>
  <c r="AA596" i="23"/>
  <c r="Z596" i="23"/>
  <c r="A596" i="23"/>
  <c r="AH599" i="23"/>
  <c r="AE599" i="23"/>
  <c r="AF599" i="23" s="1"/>
  <c r="AB599" i="23"/>
  <c r="AA599" i="23"/>
  <c r="Z599" i="23"/>
  <c r="A599" i="23"/>
  <c r="AH601" i="23"/>
  <c r="AE601" i="23"/>
  <c r="AB601" i="23"/>
  <c r="AA601" i="23"/>
  <c r="Z601" i="23"/>
  <c r="A601" i="23"/>
  <c r="AH598" i="23"/>
  <c r="AE598" i="23"/>
  <c r="AB598" i="23"/>
  <c r="AA598" i="23"/>
  <c r="Z598" i="23"/>
  <c r="A598" i="23"/>
  <c r="AH597" i="23"/>
  <c r="AE597" i="23"/>
  <c r="AB597" i="23"/>
  <c r="AA597" i="23"/>
  <c r="Z597" i="23"/>
  <c r="A597" i="23"/>
  <c r="AH592" i="23"/>
  <c r="AE592" i="23"/>
  <c r="AF592" i="23" s="1"/>
  <c r="AB592" i="23"/>
  <c r="AA592" i="23"/>
  <c r="Z592" i="23"/>
  <c r="A592" i="23"/>
  <c r="AH600" i="23"/>
  <c r="AE600" i="23"/>
  <c r="AB600" i="23"/>
  <c r="AA600" i="23"/>
  <c r="Z600" i="23"/>
  <c r="A600" i="23"/>
  <c r="AH591" i="23"/>
  <c r="AE591" i="23"/>
  <c r="AB591" i="23"/>
  <c r="AA591" i="23"/>
  <c r="Z591" i="23"/>
  <c r="A591" i="23"/>
  <c r="AH582" i="23"/>
  <c r="AE582" i="23"/>
  <c r="AB582" i="23"/>
  <c r="AA582" i="23"/>
  <c r="Z582" i="23"/>
  <c r="A582" i="23"/>
  <c r="AH581" i="23"/>
  <c r="AE581" i="23"/>
  <c r="AF581" i="23" s="1"/>
  <c r="AB581" i="23"/>
  <c r="AA581" i="23"/>
  <c r="Z581" i="23"/>
  <c r="A581" i="23"/>
  <c r="AH590" i="23"/>
  <c r="AE590" i="23"/>
  <c r="AB590" i="23"/>
  <c r="AA590" i="23"/>
  <c r="Z590" i="23"/>
  <c r="A590" i="23"/>
  <c r="AH583" i="23"/>
  <c r="AE583" i="23"/>
  <c r="AB583" i="23"/>
  <c r="AA583" i="23"/>
  <c r="Z583" i="23"/>
  <c r="A583" i="23"/>
  <c r="AH584" i="23"/>
  <c r="AE584" i="23"/>
  <c r="AB584" i="23"/>
  <c r="AA584" i="23"/>
  <c r="Z584" i="23"/>
  <c r="A584" i="23"/>
  <c r="AH587" i="23"/>
  <c r="AE587" i="23"/>
  <c r="AF587" i="23" s="1"/>
  <c r="AB587" i="23"/>
  <c r="AA587" i="23"/>
  <c r="Z587" i="23"/>
  <c r="A587" i="23"/>
  <c r="AH589" i="23"/>
  <c r="AE589" i="23"/>
  <c r="AB589" i="23"/>
  <c r="AA589" i="23"/>
  <c r="Z589" i="23"/>
  <c r="A589" i="23"/>
  <c r="AH586" i="23"/>
  <c r="AE586" i="23"/>
  <c r="AB586" i="23"/>
  <c r="AA586" i="23"/>
  <c r="Z586" i="23"/>
  <c r="A586" i="23"/>
  <c r="AH585" i="23"/>
  <c r="AE585" i="23"/>
  <c r="AB585" i="23"/>
  <c r="AA585" i="23"/>
  <c r="Z585" i="23"/>
  <c r="A585" i="23"/>
  <c r="AH580" i="23"/>
  <c r="AE580" i="23"/>
  <c r="AF580" i="23" s="1"/>
  <c r="AB580" i="23"/>
  <c r="AA580" i="23"/>
  <c r="Z580" i="23"/>
  <c r="A580" i="23"/>
  <c r="AH588" i="23"/>
  <c r="AE588" i="23"/>
  <c r="AB588" i="23"/>
  <c r="AA588" i="23"/>
  <c r="Z588" i="23"/>
  <c r="A588" i="23"/>
  <c r="AH579" i="23"/>
  <c r="AE579" i="23"/>
  <c r="AB579" i="23"/>
  <c r="AA579" i="23"/>
  <c r="Z579" i="23"/>
  <c r="A579" i="23"/>
  <c r="AH570" i="23"/>
  <c r="AE570" i="23"/>
  <c r="AB570" i="23"/>
  <c r="AA570" i="23"/>
  <c r="Z570" i="23"/>
  <c r="A570" i="23"/>
  <c r="AH569" i="23"/>
  <c r="AE569" i="23"/>
  <c r="AF569" i="23" s="1"/>
  <c r="AB569" i="23"/>
  <c r="AA569" i="23"/>
  <c r="Z569" i="23"/>
  <c r="A569" i="23"/>
  <c r="AH578" i="23"/>
  <c r="AE578" i="23"/>
  <c r="AB578" i="23"/>
  <c r="AA578" i="23"/>
  <c r="Z578" i="23"/>
  <c r="A578" i="23"/>
  <c r="AH571" i="23"/>
  <c r="AE571" i="23"/>
  <c r="AB571" i="23"/>
  <c r="AA571" i="23"/>
  <c r="Z571" i="23"/>
  <c r="A571" i="23"/>
  <c r="AH572" i="23"/>
  <c r="AE572" i="23"/>
  <c r="AB572" i="23"/>
  <c r="AA572" i="23"/>
  <c r="Z572" i="23"/>
  <c r="A572" i="23"/>
  <c r="AH575" i="23"/>
  <c r="AE575" i="23"/>
  <c r="AF575" i="23" s="1"/>
  <c r="AB575" i="23"/>
  <c r="AA575" i="23"/>
  <c r="Z575" i="23"/>
  <c r="A575" i="23"/>
  <c r="AH577" i="23"/>
  <c r="AE577" i="23"/>
  <c r="AB577" i="23"/>
  <c r="AA577" i="23"/>
  <c r="Z577" i="23"/>
  <c r="A577" i="23"/>
  <c r="AH574" i="23"/>
  <c r="AE574" i="23"/>
  <c r="AB574" i="23"/>
  <c r="AA574" i="23"/>
  <c r="Z574" i="23"/>
  <c r="A574" i="23"/>
  <c r="AH573" i="23"/>
  <c r="AE573" i="23"/>
  <c r="AB573" i="23"/>
  <c r="AA573" i="23"/>
  <c r="Z573" i="23"/>
  <c r="A573" i="23"/>
  <c r="AH568" i="23"/>
  <c r="AE568" i="23"/>
  <c r="AF568" i="23" s="1"/>
  <c r="AB568" i="23"/>
  <c r="AA568" i="23"/>
  <c r="Z568" i="23"/>
  <c r="A568" i="23"/>
  <c r="AH576" i="23"/>
  <c r="AE576" i="23"/>
  <c r="AB576" i="23"/>
  <c r="AA576" i="23"/>
  <c r="Z576" i="23"/>
  <c r="A576" i="23"/>
  <c r="AH567" i="23"/>
  <c r="AE567" i="23"/>
  <c r="AB567" i="23"/>
  <c r="AA567" i="23"/>
  <c r="Z567" i="23"/>
  <c r="A567" i="23"/>
  <c r="AH558" i="23"/>
  <c r="AE558" i="23"/>
  <c r="AB558" i="23"/>
  <c r="AA558" i="23"/>
  <c r="Z558" i="23"/>
  <c r="A558" i="23"/>
  <c r="AH557" i="23"/>
  <c r="AE557" i="23"/>
  <c r="AF557" i="23" s="1"/>
  <c r="AB557" i="23"/>
  <c r="AA557" i="23"/>
  <c r="Z557" i="23"/>
  <c r="A557" i="23"/>
  <c r="AH566" i="23"/>
  <c r="AE566" i="23"/>
  <c r="AB566" i="23"/>
  <c r="AA566" i="23"/>
  <c r="Z566" i="23"/>
  <c r="A566" i="23"/>
  <c r="AH559" i="23"/>
  <c r="AE559" i="23"/>
  <c r="AB559" i="23"/>
  <c r="AA559" i="23"/>
  <c r="Z559" i="23"/>
  <c r="A559" i="23"/>
  <c r="AH560" i="23"/>
  <c r="AE560" i="23"/>
  <c r="AB560" i="23"/>
  <c r="AA560" i="23"/>
  <c r="Z560" i="23"/>
  <c r="A560" i="23"/>
  <c r="AH563" i="23"/>
  <c r="AE563" i="23"/>
  <c r="AF563" i="23" s="1"/>
  <c r="AB563" i="23"/>
  <c r="AA563" i="23"/>
  <c r="Z563" i="23"/>
  <c r="A563" i="23"/>
  <c r="AH565" i="23"/>
  <c r="AE565" i="23"/>
  <c r="AB565" i="23"/>
  <c r="AA565" i="23"/>
  <c r="Z565" i="23"/>
  <c r="A565" i="23"/>
  <c r="AH562" i="23"/>
  <c r="AE562" i="23"/>
  <c r="AB562" i="23"/>
  <c r="AA562" i="23"/>
  <c r="Z562" i="23"/>
  <c r="A562" i="23"/>
  <c r="AH561" i="23"/>
  <c r="AE561" i="23"/>
  <c r="AB561" i="23"/>
  <c r="AA561" i="23"/>
  <c r="Z561" i="23"/>
  <c r="A561" i="23"/>
  <c r="AH556" i="23"/>
  <c r="AE556" i="23"/>
  <c r="AF556" i="23" s="1"/>
  <c r="AB556" i="23"/>
  <c r="AA556" i="23"/>
  <c r="Z556" i="23"/>
  <c r="A556" i="23"/>
  <c r="AH564" i="23"/>
  <c r="AE564" i="23"/>
  <c r="AB564" i="23"/>
  <c r="AA564" i="23"/>
  <c r="Z564" i="23"/>
  <c r="A564" i="23"/>
  <c r="AH555" i="23"/>
  <c r="AE555" i="23"/>
  <c r="AB555" i="23"/>
  <c r="AA555" i="23"/>
  <c r="Z555" i="23"/>
  <c r="A555" i="23"/>
  <c r="AH546" i="23"/>
  <c r="AE546" i="23"/>
  <c r="AB546" i="23"/>
  <c r="AA546" i="23"/>
  <c r="Z546" i="23"/>
  <c r="A546" i="23"/>
  <c r="AH545" i="23"/>
  <c r="AE545" i="23"/>
  <c r="AF545" i="23" s="1"/>
  <c r="AB545" i="23"/>
  <c r="AA545" i="23"/>
  <c r="Z545" i="23"/>
  <c r="A545" i="23"/>
  <c r="AH554" i="23"/>
  <c r="AE554" i="23"/>
  <c r="AB554" i="23"/>
  <c r="AA554" i="23"/>
  <c r="Z554" i="23"/>
  <c r="A554" i="23"/>
  <c r="AH547" i="23"/>
  <c r="AE547" i="23"/>
  <c r="AB547" i="23"/>
  <c r="AA547" i="23"/>
  <c r="Z547" i="23"/>
  <c r="A547" i="23"/>
  <c r="AH548" i="23"/>
  <c r="AE548" i="23"/>
  <c r="AB548" i="23"/>
  <c r="AA548" i="23"/>
  <c r="Z548" i="23"/>
  <c r="A548" i="23"/>
  <c r="AH551" i="23"/>
  <c r="AE551" i="23"/>
  <c r="AF551" i="23" s="1"/>
  <c r="AB551" i="23"/>
  <c r="AA551" i="23"/>
  <c r="Z551" i="23"/>
  <c r="A551" i="23"/>
  <c r="AH553" i="23"/>
  <c r="AE553" i="23"/>
  <c r="AB553" i="23"/>
  <c r="AA553" i="23"/>
  <c r="Z553" i="23"/>
  <c r="A553" i="23"/>
  <c r="AH550" i="23"/>
  <c r="AE550" i="23"/>
  <c r="AB550" i="23"/>
  <c r="AA550" i="23"/>
  <c r="Z550" i="23"/>
  <c r="A550" i="23"/>
  <c r="AH549" i="23"/>
  <c r="AE549" i="23"/>
  <c r="AB549" i="23"/>
  <c r="AA549" i="23"/>
  <c r="Z549" i="23"/>
  <c r="A549" i="23"/>
  <c r="AH544" i="23"/>
  <c r="AE544" i="23"/>
  <c r="AF544" i="23" s="1"/>
  <c r="AB544" i="23"/>
  <c r="AA544" i="23"/>
  <c r="Z544" i="23"/>
  <c r="A544" i="23"/>
  <c r="AH552" i="23"/>
  <c r="AE552" i="23"/>
  <c r="AB552" i="23"/>
  <c r="AA552" i="23"/>
  <c r="Z552" i="23"/>
  <c r="A552" i="23"/>
  <c r="AH543" i="23"/>
  <c r="AE543" i="23"/>
  <c r="AB543" i="23"/>
  <c r="AA543" i="23"/>
  <c r="Z543" i="23"/>
  <c r="A543" i="23"/>
  <c r="AH534" i="23"/>
  <c r="AE534" i="23"/>
  <c r="AB534" i="23"/>
  <c r="AA534" i="23"/>
  <c r="Z534" i="23"/>
  <c r="A534" i="23"/>
  <c r="AH533" i="23"/>
  <c r="AE533" i="23"/>
  <c r="AF533" i="23" s="1"/>
  <c r="AB533" i="23"/>
  <c r="AA533" i="23"/>
  <c r="Z533" i="23"/>
  <c r="A533" i="23"/>
  <c r="AH542" i="23"/>
  <c r="AE542" i="23"/>
  <c r="AB542" i="23"/>
  <c r="AA542" i="23"/>
  <c r="Z542" i="23"/>
  <c r="A542" i="23"/>
  <c r="AH535" i="23"/>
  <c r="AE535" i="23"/>
  <c r="AB535" i="23"/>
  <c r="AA535" i="23"/>
  <c r="Z535" i="23"/>
  <c r="A535" i="23"/>
  <c r="AH536" i="23"/>
  <c r="AE536" i="23"/>
  <c r="AB536" i="23"/>
  <c r="AA536" i="23"/>
  <c r="Z536" i="23"/>
  <c r="A536" i="23"/>
  <c r="AH539" i="23"/>
  <c r="AE539" i="23"/>
  <c r="AF539" i="23" s="1"/>
  <c r="AB539" i="23"/>
  <c r="AA539" i="23"/>
  <c r="Z539" i="23"/>
  <c r="A539" i="23"/>
  <c r="AH541" i="23"/>
  <c r="AE541" i="23"/>
  <c r="AB541" i="23"/>
  <c r="AA541" i="23"/>
  <c r="Z541" i="23"/>
  <c r="A541" i="23"/>
  <c r="AH538" i="23"/>
  <c r="AE538" i="23"/>
  <c r="AB538" i="23"/>
  <c r="AA538" i="23"/>
  <c r="Z538" i="23"/>
  <c r="A538" i="23"/>
  <c r="AH537" i="23"/>
  <c r="AE537" i="23"/>
  <c r="AB537" i="23"/>
  <c r="AA537" i="23"/>
  <c r="Z537" i="23"/>
  <c r="A537" i="23"/>
  <c r="AH532" i="23"/>
  <c r="AE532" i="23"/>
  <c r="AF532" i="23" s="1"/>
  <c r="AB532" i="23"/>
  <c r="AA532" i="23"/>
  <c r="Z532" i="23"/>
  <c r="A532" i="23"/>
  <c r="AH540" i="23"/>
  <c r="AE540" i="23"/>
  <c r="AB540" i="23"/>
  <c r="AA540" i="23"/>
  <c r="Z540" i="23"/>
  <c r="A540" i="23"/>
  <c r="AH531" i="23"/>
  <c r="AE531" i="23"/>
  <c r="AB531" i="23"/>
  <c r="AA531" i="23"/>
  <c r="Z531" i="23"/>
  <c r="A531" i="23"/>
  <c r="AH522" i="23"/>
  <c r="AE522" i="23"/>
  <c r="AB522" i="23"/>
  <c r="AA522" i="23"/>
  <c r="Z522" i="23"/>
  <c r="A522" i="23"/>
  <c r="AH521" i="23"/>
  <c r="AE521" i="23"/>
  <c r="AF521" i="23" s="1"/>
  <c r="AB521" i="23"/>
  <c r="AA521" i="23"/>
  <c r="Z521" i="23"/>
  <c r="A521" i="23"/>
  <c r="AH530" i="23"/>
  <c r="AE530" i="23"/>
  <c r="AB530" i="23"/>
  <c r="AA530" i="23"/>
  <c r="Z530" i="23"/>
  <c r="A530" i="23"/>
  <c r="AH523" i="23"/>
  <c r="AE523" i="23"/>
  <c r="AB523" i="23"/>
  <c r="AA523" i="23"/>
  <c r="Z523" i="23"/>
  <c r="A523" i="23"/>
  <c r="AH524" i="23"/>
  <c r="AE524" i="23"/>
  <c r="AB524" i="23"/>
  <c r="AA524" i="23"/>
  <c r="Z524" i="23"/>
  <c r="A524" i="23"/>
  <c r="AH527" i="23"/>
  <c r="AE527" i="23"/>
  <c r="AF527" i="23" s="1"/>
  <c r="AB527" i="23"/>
  <c r="AA527" i="23"/>
  <c r="Z527" i="23"/>
  <c r="A527" i="23"/>
  <c r="AH529" i="23"/>
  <c r="AE529" i="23"/>
  <c r="AB529" i="23"/>
  <c r="AA529" i="23"/>
  <c r="Z529" i="23"/>
  <c r="A529" i="23"/>
  <c r="AH526" i="23"/>
  <c r="AE526" i="23"/>
  <c r="AB526" i="23"/>
  <c r="AA526" i="23"/>
  <c r="Z526" i="23"/>
  <c r="A526" i="23"/>
  <c r="AH525" i="23"/>
  <c r="AE525" i="23"/>
  <c r="AB525" i="23"/>
  <c r="AA525" i="23"/>
  <c r="Z525" i="23"/>
  <c r="A525" i="23"/>
  <c r="AH520" i="23"/>
  <c r="AE520" i="23"/>
  <c r="AF520" i="23" s="1"/>
  <c r="AB520" i="23"/>
  <c r="AA520" i="23"/>
  <c r="Z520" i="23"/>
  <c r="A520" i="23"/>
  <c r="AH528" i="23"/>
  <c r="AE528" i="23"/>
  <c r="AB528" i="23"/>
  <c r="AA528" i="23"/>
  <c r="Z528" i="23"/>
  <c r="A528" i="23"/>
  <c r="AH519" i="23"/>
  <c r="AE519" i="23"/>
  <c r="AB519" i="23"/>
  <c r="AA519" i="23"/>
  <c r="Z519" i="23"/>
  <c r="A519" i="23"/>
  <c r="AH510" i="23"/>
  <c r="AE510" i="23"/>
  <c r="AB510" i="23"/>
  <c r="AA510" i="23"/>
  <c r="Z510" i="23"/>
  <c r="A510" i="23"/>
  <c r="AH509" i="23"/>
  <c r="AE509" i="23"/>
  <c r="AF509" i="23" s="1"/>
  <c r="AB509" i="23"/>
  <c r="AA509" i="23"/>
  <c r="Z509" i="23"/>
  <c r="A509" i="23"/>
  <c r="AH518" i="23"/>
  <c r="AE518" i="23"/>
  <c r="AB518" i="23"/>
  <c r="AA518" i="23"/>
  <c r="Z518" i="23"/>
  <c r="A518" i="23"/>
  <c r="AH511" i="23"/>
  <c r="AE511" i="23"/>
  <c r="AB511" i="23"/>
  <c r="AA511" i="23"/>
  <c r="Z511" i="23"/>
  <c r="A511" i="23"/>
  <c r="AH512" i="23"/>
  <c r="AE512" i="23"/>
  <c r="AB512" i="23"/>
  <c r="AA512" i="23"/>
  <c r="Z512" i="23"/>
  <c r="A512" i="23"/>
  <c r="AH515" i="23"/>
  <c r="AE515" i="23"/>
  <c r="AF515" i="23" s="1"/>
  <c r="AB515" i="23"/>
  <c r="AA515" i="23"/>
  <c r="Z515" i="23"/>
  <c r="A515" i="23"/>
  <c r="AH517" i="23"/>
  <c r="AE517" i="23"/>
  <c r="AB517" i="23"/>
  <c r="AA517" i="23"/>
  <c r="Z517" i="23"/>
  <c r="A517" i="23"/>
  <c r="AH514" i="23"/>
  <c r="AE514" i="23"/>
  <c r="AB514" i="23"/>
  <c r="AA514" i="23"/>
  <c r="Z514" i="23"/>
  <c r="A514" i="23"/>
  <c r="AH513" i="23"/>
  <c r="AE513" i="23"/>
  <c r="AB513" i="23"/>
  <c r="AA513" i="23"/>
  <c r="Z513" i="23"/>
  <c r="A513" i="23"/>
  <c r="AH508" i="23"/>
  <c r="AE508" i="23"/>
  <c r="AF508" i="23" s="1"/>
  <c r="AB508" i="23"/>
  <c r="AA508" i="23"/>
  <c r="Z508" i="23"/>
  <c r="A508" i="23"/>
  <c r="AH516" i="23"/>
  <c r="AE516" i="23"/>
  <c r="AB516" i="23"/>
  <c r="AA516" i="23"/>
  <c r="Z516" i="23"/>
  <c r="A516" i="23"/>
  <c r="AH507" i="23"/>
  <c r="AE507" i="23"/>
  <c r="AB507" i="23"/>
  <c r="AA507" i="23"/>
  <c r="Z507" i="23"/>
  <c r="A507" i="23"/>
  <c r="AH498" i="23"/>
  <c r="AE498" i="23"/>
  <c r="AB498" i="23"/>
  <c r="AA498" i="23"/>
  <c r="Z498" i="23"/>
  <c r="A498" i="23"/>
  <c r="AH497" i="23"/>
  <c r="AE497" i="23"/>
  <c r="AF497" i="23" s="1"/>
  <c r="AB497" i="23"/>
  <c r="AA497" i="23"/>
  <c r="Z497" i="23"/>
  <c r="A497" i="23"/>
  <c r="AH506" i="23"/>
  <c r="AE506" i="23"/>
  <c r="AB506" i="23"/>
  <c r="AA506" i="23"/>
  <c r="Z506" i="23"/>
  <c r="A506" i="23"/>
  <c r="AH499" i="23"/>
  <c r="AE499" i="23"/>
  <c r="AB499" i="23"/>
  <c r="AA499" i="23"/>
  <c r="Z499" i="23"/>
  <c r="A499" i="23"/>
  <c r="AH500" i="23"/>
  <c r="AE500" i="23"/>
  <c r="AB500" i="23"/>
  <c r="AA500" i="23"/>
  <c r="Z500" i="23"/>
  <c r="A500" i="23"/>
  <c r="AH503" i="23"/>
  <c r="AE503" i="23"/>
  <c r="AF503" i="23" s="1"/>
  <c r="AB503" i="23"/>
  <c r="AA503" i="23"/>
  <c r="Z503" i="23"/>
  <c r="A503" i="23"/>
  <c r="AH505" i="23"/>
  <c r="AE505" i="23"/>
  <c r="AB505" i="23"/>
  <c r="AA505" i="23"/>
  <c r="Z505" i="23"/>
  <c r="A505" i="23"/>
  <c r="AH502" i="23"/>
  <c r="AE502" i="23"/>
  <c r="AB502" i="23"/>
  <c r="AA502" i="23"/>
  <c r="Z502" i="23"/>
  <c r="A502" i="23"/>
  <c r="AH501" i="23"/>
  <c r="AE501" i="23"/>
  <c r="AB501" i="23"/>
  <c r="AA501" i="23"/>
  <c r="Z501" i="23"/>
  <c r="A501" i="23"/>
  <c r="AH496" i="23"/>
  <c r="AE496" i="23"/>
  <c r="AF496" i="23" s="1"/>
  <c r="AB496" i="23"/>
  <c r="AA496" i="23"/>
  <c r="Z496" i="23"/>
  <c r="A496" i="23"/>
  <c r="AH504" i="23"/>
  <c r="AE504" i="23"/>
  <c r="AB504" i="23"/>
  <c r="AA504" i="23"/>
  <c r="Z504" i="23"/>
  <c r="A504" i="23"/>
  <c r="AH495" i="23"/>
  <c r="AE495" i="23"/>
  <c r="AB495" i="23"/>
  <c r="AA495" i="23"/>
  <c r="Z495" i="23"/>
  <c r="A495" i="23"/>
  <c r="AH486" i="23"/>
  <c r="AE486" i="23"/>
  <c r="AB486" i="23"/>
  <c r="AA486" i="23"/>
  <c r="Z486" i="23"/>
  <c r="A486" i="23"/>
  <c r="AH485" i="23"/>
  <c r="AE485" i="23"/>
  <c r="AF485" i="23" s="1"/>
  <c r="AB485" i="23"/>
  <c r="AA485" i="23"/>
  <c r="Z485" i="23"/>
  <c r="A485" i="23"/>
  <c r="AH494" i="23"/>
  <c r="AE494" i="23"/>
  <c r="AB494" i="23"/>
  <c r="AA494" i="23"/>
  <c r="Z494" i="23"/>
  <c r="A494" i="23"/>
  <c r="AH487" i="23"/>
  <c r="AE487" i="23"/>
  <c r="AB487" i="23"/>
  <c r="AA487" i="23"/>
  <c r="Z487" i="23"/>
  <c r="A487" i="23"/>
  <c r="AH488" i="23"/>
  <c r="AE488" i="23"/>
  <c r="AB488" i="23"/>
  <c r="AA488" i="23"/>
  <c r="Z488" i="23"/>
  <c r="A488" i="23"/>
  <c r="AH491" i="23"/>
  <c r="AE491" i="23"/>
  <c r="AF491" i="23" s="1"/>
  <c r="AB491" i="23"/>
  <c r="AA491" i="23"/>
  <c r="Z491" i="23"/>
  <c r="A491" i="23"/>
  <c r="AH493" i="23"/>
  <c r="AE493" i="23"/>
  <c r="AB493" i="23"/>
  <c r="AA493" i="23"/>
  <c r="Z493" i="23"/>
  <c r="A493" i="23"/>
  <c r="AH490" i="23"/>
  <c r="AE490" i="23"/>
  <c r="AB490" i="23"/>
  <c r="AA490" i="23"/>
  <c r="Z490" i="23"/>
  <c r="A490" i="23"/>
  <c r="AH489" i="23"/>
  <c r="AE489" i="23"/>
  <c r="AB489" i="23"/>
  <c r="AA489" i="23"/>
  <c r="Z489" i="23"/>
  <c r="A489" i="23"/>
  <c r="AH484" i="23"/>
  <c r="AE484" i="23"/>
  <c r="AF484" i="23" s="1"/>
  <c r="AB484" i="23"/>
  <c r="AA484" i="23"/>
  <c r="Z484" i="23"/>
  <c r="A484" i="23"/>
  <c r="AH492" i="23"/>
  <c r="AE492" i="23"/>
  <c r="AB492" i="23"/>
  <c r="AA492" i="23"/>
  <c r="Z492" i="23"/>
  <c r="A492" i="23"/>
  <c r="AH483" i="23"/>
  <c r="AE483" i="23"/>
  <c r="AB483" i="23"/>
  <c r="AA483" i="23"/>
  <c r="Z483" i="23"/>
  <c r="A483" i="23"/>
  <c r="AH474" i="23"/>
  <c r="AE474" i="23"/>
  <c r="AB474" i="23"/>
  <c r="AA474" i="23"/>
  <c r="Z474" i="23"/>
  <c r="A474" i="23"/>
  <c r="AH473" i="23"/>
  <c r="AE473" i="23"/>
  <c r="AF473" i="23" s="1"/>
  <c r="AB473" i="23"/>
  <c r="AA473" i="23"/>
  <c r="Z473" i="23"/>
  <c r="A473" i="23"/>
  <c r="AH482" i="23"/>
  <c r="AE482" i="23"/>
  <c r="AB482" i="23"/>
  <c r="AA482" i="23"/>
  <c r="Z482" i="23"/>
  <c r="A482" i="23"/>
  <c r="AH475" i="23"/>
  <c r="AE475" i="23"/>
  <c r="AB475" i="23"/>
  <c r="AA475" i="23"/>
  <c r="Z475" i="23"/>
  <c r="A475" i="23"/>
  <c r="AH476" i="23"/>
  <c r="AE476" i="23"/>
  <c r="AB476" i="23"/>
  <c r="AA476" i="23"/>
  <c r="Z476" i="23"/>
  <c r="A476" i="23"/>
  <c r="AH479" i="23"/>
  <c r="AE479" i="23"/>
  <c r="AF479" i="23" s="1"/>
  <c r="AB479" i="23"/>
  <c r="AA479" i="23"/>
  <c r="Z479" i="23"/>
  <c r="A479" i="23"/>
  <c r="AH481" i="23"/>
  <c r="AE481" i="23"/>
  <c r="AB481" i="23"/>
  <c r="AA481" i="23"/>
  <c r="Z481" i="23"/>
  <c r="A481" i="23"/>
  <c r="AH478" i="23"/>
  <c r="AE478" i="23"/>
  <c r="AB478" i="23"/>
  <c r="AA478" i="23"/>
  <c r="Z478" i="23"/>
  <c r="A478" i="23"/>
  <c r="AH477" i="23"/>
  <c r="AE477" i="23"/>
  <c r="AB477" i="23"/>
  <c r="AA477" i="23"/>
  <c r="Z477" i="23"/>
  <c r="A477" i="23"/>
  <c r="AH472" i="23"/>
  <c r="AE472" i="23"/>
  <c r="AF472" i="23" s="1"/>
  <c r="AB472" i="23"/>
  <c r="AA472" i="23"/>
  <c r="Z472" i="23"/>
  <c r="A472" i="23"/>
  <c r="AH480" i="23"/>
  <c r="AE480" i="23"/>
  <c r="AB480" i="23"/>
  <c r="AA480" i="23"/>
  <c r="Z480" i="23"/>
  <c r="A480" i="23"/>
  <c r="AH471" i="23"/>
  <c r="AE471" i="23"/>
  <c r="AB471" i="23"/>
  <c r="AA471" i="23"/>
  <c r="Z471" i="23"/>
  <c r="A471" i="23"/>
  <c r="AH462" i="23"/>
  <c r="AE462" i="23"/>
  <c r="AB462" i="23"/>
  <c r="AA462" i="23"/>
  <c r="Z462" i="23"/>
  <c r="A462" i="23"/>
  <c r="AH461" i="23"/>
  <c r="AE461" i="23"/>
  <c r="AF461" i="23" s="1"/>
  <c r="AB461" i="23"/>
  <c r="AA461" i="23"/>
  <c r="Z461" i="23"/>
  <c r="A461" i="23"/>
  <c r="AH470" i="23"/>
  <c r="AE470" i="23"/>
  <c r="AB470" i="23"/>
  <c r="AA470" i="23"/>
  <c r="Z470" i="23"/>
  <c r="A470" i="23"/>
  <c r="AH463" i="23"/>
  <c r="AE463" i="23"/>
  <c r="AB463" i="23"/>
  <c r="AA463" i="23"/>
  <c r="Z463" i="23"/>
  <c r="A463" i="23"/>
  <c r="AH464" i="23"/>
  <c r="AE464" i="23"/>
  <c r="AB464" i="23"/>
  <c r="AA464" i="23"/>
  <c r="Z464" i="23"/>
  <c r="A464" i="23"/>
  <c r="AH467" i="23"/>
  <c r="AE467" i="23"/>
  <c r="AF467" i="23" s="1"/>
  <c r="AB467" i="23"/>
  <c r="AA467" i="23"/>
  <c r="Z467" i="23"/>
  <c r="A467" i="23"/>
  <c r="AH469" i="23"/>
  <c r="AE469" i="23"/>
  <c r="AB469" i="23"/>
  <c r="AA469" i="23"/>
  <c r="Z469" i="23"/>
  <c r="A469" i="23"/>
  <c r="AH466" i="23"/>
  <c r="AE466" i="23"/>
  <c r="AB466" i="23"/>
  <c r="AA466" i="23"/>
  <c r="Z466" i="23"/>
  <c r="A466" i="23"/>
  <c r="AH465" i="23"/>
  <c r="AE465" i="23"/>
  <c r="AB465" i="23"/>
  <c r="AA465" i="23"/>
  <c r="Z465" i="23"/>
  <c r="A465" i="23"/>
  <c r="AH460" i="23"/>
  <c r="AE460" i="23"/>
  <c r="AF460" i="23" s="1"/>
  <c r="AB460" i="23"/>
  <c r="AA460" i="23"/>
  <c r="Z460" i="23"/>
  <c r="A460" i="23"/>
  <c r="AH468" i="23"/>
  <c r="AE468" i="23"/>
  <c r="AB468" i="23"/>
  <c r="AA468" i="23"/>
  <c r="Z468" i="23"/>
  <c r="A468" i="23"/>
  <c r="AH459" i="23"/>
  <c r="AE459" i="23"/>
  <c r="AB459" i="23"/>
  <c r="AA459" i="23"/>
  <c r="Z459" i="23"/>
  <c r="A459" i="23"/>
  <c r="AH450" i="23"/>
  <c r="AE450" i="23"/>
  <c r="AB450" i="23"/>
  <c r="AA450" i="23"/>
  <c r="Z450" i="23"/>
  <c r="A450" i="23"/>
  <c r="AH449" i="23"/>
  <c r="AE449" i="23"/>
  <c r="AF449" i="23" s="1"/>
  <c r="AB449" i="23"/>
  <c r="AA449" i="23"/>
  <c r="Z449" i="23"/>
  <c r="A449" i="23"/>
  <c r="AH458" i="23"/>
  <c r="AE458" i="23"/>
  <c r="AB458" i="23"/>
  <c r="AA458" i="23"/>
  <c r="Z458" i="23"/>
  <c r="A458" i="23"/>
  <c r="AH451" i="23"/>
  <c r="AE451" i="23"/>
  <c r="AB451" i="23"/>
  <c r="AA451" i="23"/>
  <c r="Z451" i="23"/>
  <c r="A451" i="23"/>
  <c r="AH452" i="23"/>
  <c r="AE452" i="23"/>
  <c r="AB452" i="23"/>
  <c r="AA452" i="23"/>
  <c r="Z452" i="23"/>
  <c r="A452" i="23"/>
  <c r="AH455" i="23"/>
  <c r="AE455" i="23"/>
  <c r="AF455" i="23" s="1"/>
  <c r="AB455" i="23"/>
  <c r="AA455" i="23"/>
  <c r="Z455" i="23"/>
  <c r="A455" i="23"/>
  <c r="AH457" i="23"/>
  <c r="AE457" i="23"/>
  <c r="AB457" i="23"/>
  <c r="AA457" i="23"/>
  <c r="Z457" i="23"/>
  <c r="A457" i="23"/>
  <c r="AH454" i="23"/>
  <c r="AE454" i="23"/>
  <c r="AB454" i="23"/>
  <c r="AA454" i="23"/>
  <c r="Z454" i="23"/>
  <c r="A454" i="23"/>
  <c r="AH453" i="23"/>
  <c r="AE453" i="23"/>
  <c r="AB453" i="23"/>
  <c r="AA453" i="23"/>
  <c r="Z453" i="23"/>
  <c r="A453" i="23"/>
  <c r="AH448" i="23"/>
  <c r="AE448" i="23"/>
  <c r="AF448" i="23" s="1"/>
  <c r="AB448" i="23"/>
  <c r="AA448" i="23"/>
  <c r="Z448" i="23"/>
  <c r="A448" i="23"/>
  <c r="AH456" i="23"/>
  <c r="AE456" i="23"/>
  <c r="AB456" i="23"/>
  <c r="AA456" i="23"/>
  <c r="Z456" i="23"/>
  <c r="A456" i="23"/>
  <c r="AH447" i="23"/>
  <c r="AE447" i="23"/>
  <c r="AB447" i="23"/>
  <c r="AA447" i="23"/>
  <c r="Z447" i="23"/>
  <c r="A447" i="23"/>
  <c r="AH438" i="23"/>
  <c r="AE438" i="23"/>
  <c r="AB438" i="23"/>
  <c r="AA438" i="23"/>
  <c r="Z438" i="23"/>
  <c r="A438" i="23"/>
  <c r="AH437" i="23"/>
  <c r="AE437" i="23"/>
  <c r="AF437" i="23" s="1"/>
  <c r="AB437" i="23"/>
  <c r="AA437" i="23"/>
  <c r="Z437" i="23"/>
  <c r="A437" i="23"/>
  <c r="AH446" i="23"/>
  <c r="AE446" i="23"/>
  <c r="AB446" i="23"/>
  <c r="AA446" i="23"/>
  <c r="Z446" i="23"/>
  <c r="A446" i="23"/>
  <c r="AH439" i="23"/>
  <c r="AE439" i="23"/>
  <c r="AB439" i="23"/>
  <c r="AA439" i="23"/>
  <c r="Z439" i="23"/>
  <c r="A439" i="23"/>
  <c r="AH440" i="23"/>
  <c r="AE440" i="23"/>
  <c r="AB440" i="23"/>
  <c r="AA440" i="23"/>
  <c r="Z440" i="23"/>
  <c r="A440" i="23"/>
  <c r="AH443" i="23"/>
  <c r="AE443" i="23"/>
  <c r="AF443" i="23" s="1"/>
  <c r="AB443" i="23"/>
  <c r="AA443" i="23"/>
  <c r="Z443" i="23"/>
  <c r="A443" i="23"/>
  <c r="AH445" i="23"/>
  <c r="AE445" i="23"/>
  <c r="AB445" i="23"/>
  <c r="AA445" i="23"/>
  <c r="Z445" i="23"/>
  <c r="A445" i="23"/>
  <c r="AH442" i="23"/>
  <c r="AE442" i="23"/>
  <c r="AB442" i="23"/>
  <c r="AA442" i="23"/>
  <c r="Z442" i="23"/>
  <c r="A442" i="23"/>
  <c r="AH441" i="23"/>
  <c r="AE441" i="23"/>
  <c r="AB441" i="23"/>
  <c r="AA441" i="23"/>
  <c r="Z441" i="23"/>
  <c r="A441" i="23"/>
  <c r="AH436" i="23"/>
  <c r="AE436" i="23"/>
  <c r="AF436" i="23" s="1"/>
  <c r="AB436" i="23"/>
  <c r="AA436" i="23"/>
  <c r="Z436" i="23"/>
  <c r="A436" i="23"/>
  <c r="AH444" i="23"/>
  <c r="AE444" i="23"/>
  <c r="AB444" i="23"/>
  <c r="AA444" i="23"/>
  <c r="Z444" i="23"/>
  <c r="A444" i="23"/>
  <c r="AH435" i="23"/>
  <c r="AE435" i="23"/>
  <c r="AB435" i="23"/>
  <c r="AA435" i="23"/>
  <c r="Z435" i="23"/>
  <c r="A435" i="23"/>
  <c r="AH426" i="23"/>
  <c r="AE426" i="23"/>
  <c r="AB426" i="23"/>
  <c r="AA426" i="23"/>
  <c r="Z426" i="23"/>
  <c r="A426" i="23"/>
  <c r="AH425" i="23"/>
  <c r="AE425" i="23"/>
  <c r="AF425" i="23" s="1"/>
  <c r="AB425" i="23"/>
  <c r="AA425" i="23"/>
  <c r="Z425" i="23"/>
  <c r="A425" i="23"/>
  <c r="AH434" i="23"/>
  <c r="AE434" i="23"/>
  <c r="AB434" i="23"/>
  <c r="AA434" i="23"/>
  <c r="Z434" i="23"/>
  <c r="A434" i="23"/>
  <c r="AH427" i="23"/>
  <c r="AE427" i="23"/>
  <c r="AB427" i="23"/>
  <c r="AA427" i="23"/>
  <c r="Z427" i="23"/>
  <c r="A427" i="23"/>
  <c r="AH428" i="23"/>
  <c r="AE428" i="23"/>
  <c r="AB428" i="23"/>
  <c r="AA428" i="23"/>
  <c r="Z428" i="23"/>
  <c r="A428" i="23"/>
  <c r="AH431" i="23"/>
  <c r="AE431" i="23"/>
  <c r="AF431" i="23" s="1"/>
  <c r="AB431" i="23"/>
  <c r="AA431" i="23"/>
  <c r="Z431" i="23"/>
  <c r="A431" i="23"/>
  <c r="AH433" i="23"/>
  <c r="AE433" i="23"/>
  <c r="AB433" i="23"/>
  <c r="AA433" i="23"/>
  <c r="Z433" i="23"/>
  <c r="A433" i="23"/>
  <c r="AH430" i="23"/>
  <c r="AE430" i="23"/>
  <c r="AB430" i="23"/>
  <c r="AA430" i="23"/>
  <c r="Z430" i="23"/>
  <c r="A430" i="23"/>
  <c r="AH429" i="23"/>
  <c r="AE429" i="23"/>
  <c r="AB429" i="23"/>
  <c r="AA429" i="23"/>
  <c r="Z429" i="23"/>
  <c r="A429" i="23"/>
  <c r="AH424" i="23"/>
  <c r="AE424" i="23"/>
  <c r="AF424" i="23" s="1"/>
  <c r="AB424" i="23"/>
  <c r="AA424" i="23"/>
  <c r="Z424" i="23"/>
  <c r="A424" i="23"/>
  <c r="AH432" i="23"/>
  <c r="AE432" i="23"/>
  <c r="AB432" i="23"/>
  <c r="AA432" i="23"/>
  <c r="Z432" i="23"/>
  <c r="A432" i="23"/>
  <c r="AH423" i="23"/>
  <c r="AE423" i="23"/>
  <c r="AB423" i="23"/>
  <c r="AD427" i="23" s="1"/>
  <c r="AA423" i="23"/>
  <c r="Z423" i="23"/>
  <c r="A423" i="23"/>
  <c r="AH414" i="23"/>
  <c r="AE414" i="23"/>
  <c r="AB414" i="23"/>
  <c r="AA414" i="23"/>
  <c r="Z414" i="23"/>
  <c r="A414" i="23"/>
  <c r="AH413" i="23"/>
  <c r="AE413" i="23"/>
  <c r="AF413" i="23" s="1"/>
  <c r="AB413" i="23"/>
  <c r="AA413" i="23"/>
  <c r="Z413" i="23"/>
  <c r="A413" i="23"/>
  <c r="AH422" i="23"/>
  <c r="AE422" i="23"/>
  <c r="AB422" i="23"/>
  <c r="AA422" i="23"/>
  <c r="Z422" i="23"/>
  <c r="A422" i="23"/>
  <c r="AH415" i="23"/>
  <c r="AE415" i="23"/>
  <c r="AB415" i="23"/>
  <c r="AA415" i="23"/>
  <c r="Z415" i="23"/>
  <c r="A415" i="23"/>
  <c r="AH416" i="23"/>
  <c r="AE416" i="23"/>
  <c r="AB416" i="23"/>
  <c r="AA416" i="23"/>
  <c r="Z416" i="23"/>
  <c r="A416" i="23"/>
  <c r="AH419" i="23"/>
  <c r="AE419" i="23"/>
  <c r="AF419" i="23" s="1"/>
  <c r="AB419" i="23"/>
  <c r="AA419" i="23"/>
  <c r="Z419" i="23"/>
  <c r="A419" i="23"/>
  <c r="AH421" i="23"/>
  <c r="AE421" i="23"/>
  <c r="AB421" i="23"/>
  <c r="AA421" i="23"/>
  <c r="Z421" i="23"/>
  <c r="A421" i="23"/>
  <c r="AH418" i="23"/>
  <c r="AE418" i="23"/>
  <c r="AB418" i="23"/>
  <c r="AA418" i="23"/>
  <c r="Z418" i="23"/>
  <c r="A418" i="23"/>
  <c r="AH417" i="23"/>
  <c r="AE417" i="23"/>
  <c r="AB417" i="23"/>
  <c r="AA417" i="23"/>
  <c r="Z417" i="23"/>
  <c r="A417" i="23"/>
  <c r="AH412" i="23"/>
  <c r="AE412" i="23"/>
  <c r="AF412" i="23" s="1"/>
  <c r="AB412" i="23"/>
  <c r="AA412" i="23"/>
  <c r="Z412" i="23"/>
  <c r="A412" i="23"/>
  <c r="AH420" i="23"/>
  <c r="AE420" i="23"/>
  <c r="AB420" i="23"/>
  <c r="AA420" i="23"/>
  <c r="Z420" i="23"/>
  <c r="A420" i="23"/>
  <c r="AH411" i="23"/>
  <c r="AE411" i="23"/>
  <c r="AB411" i="23"/>
  <c r="AA411" i="23"/>
  <c r="Z411" i="23"/>
  <c r="A411" i="23"/>
  <c r="AH402" i="23"/>
  <c r="AE402" i="23"/>
  <c r="AB402" i="23"/>
  <c r="AA402" i="23"/>
  <c r="Z402" i="23"/>
  <c r="A402" i="23"/>
  <c r="AH401" i="23"/>
  <c r="AE401" i="23"/>
  <c r="AF401" i="23" s="1"/>
  <c r="AB401" i="23"/>
  <c r="AA401" i="23"/>
  <c r="Z401" i="23"/>
  <c r="A401" i="23"/>
  <c r="AH410" i="23"/>
  <c r="AE410" i="23"/>
  <c r="AB410" i="23"/>
  <c r="AA410" i="23"/>
  <c r="Z410" i="23"/>
  <c r="A410" i="23"/>
  <c r="AH403" i="23"/>
  <c r="AE403" i="23"/>
  <c r="AB403" i="23"/>
  <c r="AA403" i="23"/>
  <c r="Z403" i="23"/>
  <c r="A403" i="23"/>
  <c r="AH404" i="23"/>
  <c r="AE404" i="23"/>
  <c r="AB404" i="23"/>
  <c r="AA404" i="23"/>
  <c r="Z404" i="23"/>
  <c r="A404" i="23"/>
  <c r="AH407" i="23"/>
  <c r="AE407" i="23"/>
  <c r="AF407" i="23" s="1"/>
  <c r="AB407" i="23"/>
  <c r="AA407" i="23"/>
  <c r="Z407" i="23"/>
  <c r="A407" i="23"/>
  <c r="AH409" i="23"/>
  <c r="AE409" i="23"/>
  <c r="AB409" i="23"/>
  <c r="AA409" i="23"/>
  <c r="Z409" i="23"/>
  <c r="A409" i="23"/>
  <c r="AH406" i="23"/>
  <c r="AE406" i="23"/>
  <c r="AB406" i="23"/>
  <c r="AA406" i="23"/>
  <c r="Z406" i="23"/>
  <c r="A406" i="23"/>
  <c r="AH405" i="23"/>
  <c r="AE405" i="23"/>
  <c r="AB405" i="23"/>
  <c r="AA405" i="23"/>
  <c r="Z405" i="23"/>
  <c r="A405" i="23"/>
  <c r="AH400" i="23"/>
  <c r="AE400" i="23"/>
  <c r="AF400" i="23" s="1"/>
  <c r="AB400" i="23"/>
  <c r="AA400" i="23"/>
  <c r="Z400" i="23"/>
  <c r="A400" i="23"/>
  <c r="AH408" i="23"/>
  <c r="AE408" i="23"/>
  <c r="AB408" i="23"/>
  <c r="AA408" i="23"/>
  <c r="Z408" i="23"/>
  <c r="A408" i="23"/>
  <c r="AH399" i="23"/>
  <c r="AE399" i="23"/>
  <c r="AB399" i="23"/>
  <c r="AA399" i="23"/>
  <c r="Z399" i="23"/>
  <c r="A399" i="23"/>
  <c r="AH390" i="23"/>
  <c r="AE390" i="23"/>
  <c r="AB390" i="23"/>
  <c r="AA390" i="23"/>
  <c r="Z390" i="23"/>
  <c r="A390" i="23"/>
  <c r="AH389" i="23"/>
  <c r="AE389" i="23"/>
  <c r="AF389" i="23" s="1"/>
  <c r="AB389" i="23"/>
  <c r="AA389" i="23"/>
  <c r="Z389" i="23"/>
  <c r="A389" i="23"/>
  <c r="AH398" i="23"/>
  <c r="AE398" i="23"/>
  <c r="AB398" i="23"/>
  <c r="AA398" i="23"/>
  <c r="Z398" i="23"/>
  <c r="A398" i="23"/>
  <c r="AH391" i="23"/>
  <c r="AE391" i="23"/>
  <c r="AB391" i="23"/>
  <c r="AA391" i="23"/>
  <c r="Z391" i="23"/>
  <c r="A391" i="23"/>
  <c r="AH392" i="23"/>
  <c r="AE392" i="23"/>
  <c r="AB392" i="23"/>
  <c r="AA392" i="23"/>
  <c r="Z392" i="23"/>
  <c r="A392" i="23"/>
  <c r="AH395" i="23"/>
  <c r="AE395" i="23"/>
  <c r="AF395" i="23" s="1"/>
  <c r="AB395" i="23"/>
  <c r="AA395" i="23"/>
  <c r="Z395" i="23"/>
  <c r="A395" i="23"/>
  <c r="AH397" i="23"/>
  <c r="AE397" i="23"/>
  <c r="AB397" i="23"/>
  <c r="AA397" i="23"/>
  <c r="Z397" i="23"/>
  <c r="A397" i="23"/>
  <c r="AH394" i="23"/>
  <c r="AE394" i="23"/>
  <c r="AB394" i="23"/>
  <c r="AA394" i="23"/>
  <c r="Z394" i="23"/>
  <c r="A394" i="23"/>
  <c r="AH393" i="23"/>
  <c r="AE393" i="23"/>
  <c r="AB393" i="23"/>
  <c r="AA393" i="23"/>
  <c r="Z393" i="23"/>
  <c r="A393" i="23"/>
  <c r="AH388" i="23"/>
  <c r="AE388" i="23"/>
  <c r="AF388" i="23" s="1"/>
  <c r="AB388" i="23"/>
  <c r="AA388" i="23"/>
  <c r="Z388" i="23"/>
  <c r="A388" i="23"/>
  <c r="AH396" i="23"/>
  <c r="AE396" i="23"/>
  <c r="AB396" i="23"/>
  <c r="AA396" i="23"/>
  <c r="Z396" i="23"/>
  <c r="A396" i="23"/>
  <c r="AH387" i="23"/>
  <c r="AE387" i="23"/>
  <c r="AB387" i="23"/>
  <c r="AA387" i="23"/>
  <c r="Z387" i="23"/>
  <c r="A387" i="23"/>
  <c r="AH378" i="23"/>
  <c r="AE378" i="23"/>
  <c r="AB378" i="23"/>
  <c r="AA378" i="23"/>
  <c r="Z378" i="23"/>
  <c r="A378" i="23"/>
  <c r="AH377" i="23"/>
  <c r="AE377" i="23"/>
  <c r="AF377" i="23" s="1"/>
  <c r="AB377" i="23"/>
  <c r="AA377" i="23"/>
  <c r="Z377" i="23"/>
  <c r="A377" i="23"/>
  <c r="AH386" i="23"/>
  <c r="AE386" i="23"/>
  <c r="AB386" i="23"/>
  <c r="AA386" i="23"/>
  <c r="Z386" i="23"/>
  <c r="A386" i="23"/>
  <c r="AH379" i="23"/>
  <c r="AE379" i="23"/>
  <c r="AB379" i="23"/>
  <c r="AA379" i="23"/>
  <c r="Z379" i="23"/>
  <c r="A379" i="23"/>
  <c r="AH380" i="23"/>
  <c r="AE380" i="23"/>
  <c r="AB380" i="23"/>
  <c r="AA380" i="23"/>
  <c r="Z380" i="23"/>
  <c r="A380" i="23"/>
  <c r="AH383" i="23"/>
  <c r="AE383" i="23"/>
  <c r="AF383" i="23" s="1"/>
  <c r="AB383" i="23"/>
  <c r="AA383" i="23"/>
  <c r="Z383" i="23"/>
  <c r="A383" i="23"/>
  <c r="AH385" i="23"/>
  <c r="AE385" i="23"/>
  <c r="AB385" i="23"/>
  <c r="AA385" i="23"/>
  <c r="Z385" i="23"/>
  <c r="A385" i="23"/>
  <c r="AH382" i="23"/>
  <c r="AE382" i="23"/>
  <c r="AB382" i="23"/>
  <c r="AA382" i="23"/>
  <c r="Z382" i="23"/>
  <c r="A382" i="23"/>
  <c r="AH381" i="23"/>
  <c r="AE381" i="23"/>
  <c r="AB381" i="23"/>
  <c r="AA381" i="23"/>
  <c r="Z381" i="23"/>
  <c r="A381" i="23"/>
  <c r="AH376" i="23"/>
  <c r="AE376" i="23"/>
  <c r="AF376" i="23" s="1"/>
  <c r="AB376" i="23"/>
  <c r="AA376" i="23"/>
  <c r="Z376" i="23"/>
  <c r="A376" i="23"/>
  <c r="AH384" i="23"/>
  <c r="AE384" i="23"/>
  <c r="AB384" i="23"/>
  <c r="AA384" i="23"/>
  <c r="Z384" i="23"/>
  <c r="A384" i="23"/>
  <c r="AH375" i="23"/>
  <c r="AE375" i="23"/>
  <c r="AB375" i="23"/>
  <c r="AA375" i="23"/>
  <c r="Z375" i="23"/>
  <c r="A375" i="23"/>
  <c r="AH366" i="23"/>
  <c r="AE366" i="23"/>
  <c r="AB366" i="23"/>
  <c r="AA366" i="23"/>
  <c r="Z366" i="23"/>
  <c r="A366" i="23"/>
  <c r="AH365" i="23"/>
  <c r="AE365" i="23"/>
  <c r="AF365" i="23" s="1"/>
  <c r="AB365" i="23"/>
  <c r="AA365" i="23"/>
  <c r="Z365" i="23"/>
  <c r="A365" i="23"/>
  <c r="AH374" i="23"/>
  <c r="AE374" i="23"/>
  <c r="AB374" i="23"/>
  <c r="AA374" i="23"/>
  <c r="Z374" i="23"/>
  <c r="A374" i="23"/>
  <c r="AH367" i="23"/>
  <c r="AE367" i="23"/>
  <c r="AB367" i="23"/>
  <c r="AA367" i="23"/>
  <c r="Z367" i="23"/>
  <c r="A367" i="23"/>
  <c r="AH368" i="23"/>
  <c r="AE368" i="23"/>
  <c r="AB368" i="23"/>
  <c r="AA368" i="23"/>
  <c r="Z368" i="23"/>
  <c r="A368" i="23"/>
  <c r="AH371" i="23"/>
  <c r="AE371" i="23"/>
  <c r="AF371" i="23" s="1"/>
  <c r="AB371" i="23"/>
  <c r="AA371" i="23"/>
  <c r="Z371" i="23"/>
  <c r="A371" i="23"/>
  <c r="AH373" i="23"/>
  <c r="AE373" i="23"/>
  <c r="AB373" i="23"/>
  <c r="AA373" i="23"/>
  <c r="Z373" i="23"/>
  <c r="A373" i="23"/>
  <c r="AH370" i="23"/>
  <c r="AE370" i="23"/>
  <c r="AB370" i="23"/>
  <c r="AA370" i="23"/>
  <c r="Z370" i="23"/>
  <c r="A370" i="23"/>
  <c r="AH369" i="23"/>
  <c r="AE369" i="23"/>
  <c r="AB369" i="23"/>
  <c r="AA369" i="23"/>
  <c r="Z369" i="23"/>
  <c r="A369" i="23"/>
  <c r="AH364" i="23"/>
  <c r="AE364" i="23"/>
  <c r="AF364" i="23" s="1"/>
  <c r="AB364" i="23"/>
  <c r="AA364" i="23"/>
  <c r="Z364" i="23"/>
  <c r="A364" i="23"/>
  <c r="AH372" i="23"/>
  <c r="AE372" i="23"/>
  <c r="AB372" i="23"/>
  <c r="AA372" i="23"/>
  <c r="Z372" i="23"/>
  <c r="A372" i="23"/>
  <c r="AH363" i="23"/>
  <c r="AE363" i="23"/>
  <c r="AB363" i="23"/>
  <c r="AA363" i="23"/>
  <c r="Z363" i="23"/>
  <c r="A363" i="23"/>
  <c r="AH354" i="23"/>
  <c r="AE354" i="23"/>
  <c r="AB354" i="23"/>
  <c r="AA354" i="23"/>
  <c r="Z354" i="23"/>
  <c r="A354" i="23"/>
  <c r="AH353" i="23"/>
  <c r="AE353" i="23"/>
  <c r="AF353" i="23" s="1"/>
  <c r="AB353" i="23"/>
  <c r="AA353" i="23"/>
  <c r="Z353" i="23"/>
  <c r="A353" i="23"/>
  <c r="AH362" i="23"/>
  <c r="AE362" i="23"/>
  <c r="AB362" i="23"/>
  <c r="AA362" i="23"/>
  <c r="Z362" i="23"/>
  <c r="A362" i="23"/>
  <c r="AH355" i="23"/>
  <c r="AE355" i="23"/>
  <c r="AB355" i="23"/>
  <c r="AA355" i="23"/>
  <c r="Z355" i="23"/>
  <c r="A355" i="23"/>
  <c r="AH356" i="23"/>
  <c r="AE356" i="23"/>
  <c r="AB356" i="23"/>
  <c r="AA356" i="23"/>
  <c r="Z356" i="23"/>
  <c r="A356" i="23"/>
  <c r="AH359" i="23"/>
  <c r="AE359" i="23"/>
  <c r="AF359" i="23" s="1"/>
  <c r="AB359" i="23"/>
  <c r="AA359" i="23"/>
  <c r="Z359" i="23"/>
  <c r="A359" i="23"/>
  <c r="AH361" i="23"/>
  <c r="AE361" i="23"/>
  <c r="AB361" i="23"/>
  <c r="AA361" i="23"/>
  <c r="Z361" i="23"/>
  <c r="A361" i="23"/>
  <c r="AH358" i="23"/>
  <c r="AE358" i="23"/>
  <c r="AB358" i="23"/>
  <c r="AA358" i="23"/>
  <c r="Z358" i="23"/>
  <c r="A358" i="23"/>
  <c r="AH357" i="23"/>
  <c r="AE357" i="23"/>
  <c r="AB357" i="23"/>
  <c r="AA357" i="23"/>
  <c r="Z357" i="23"/>
  <c r="A357" i="23"/>
  <c r="AH352" i="23"/>
  <c r="AE352" i="23"/>
  <c r="AF352" i="23" s="1"/>
  <c r="AB352" i="23"/>
  <c r="AA352" i="23"/>
  <c r="Z352" i="23"/>
  <c r="A352" i="23"/>
  <c r="AH360" i="23"/>
  <c r="AE360" i="23"/>
  <c r="AB360" i="23"/>
  <c r="AA360" i="23"/>
  <c r="Z360" i="23"/>
  <c r="A360" i="23"/>
  <c r="AH351" i="23"/>
  <c r="AE351" i="23"/>
  <c r="AB351" i="23"/>
  <c r="AA351" i="23"/>
  <c r="Z351" i="23"/>
  <c r="A351" i="23"/>
  <c r="AH342" i="23"/>
  <c r="AE342" i="23"/>
  <c r="AB342" i="23"/>
  <c r="AA342" i="23"/>
  <c r="Z342" i="23"/>
  <c r="A342" i="23"/>
  <c r="AH341" i="23"/>
  <c r="AE341" i="23"/>
  <c r="AF341" i="23" s="1"/>
  <c r="AB341" i="23"/>
  <c r="AA341" i="23"/>
  <c r="Z341" i="23"/>
  <c r="A341" i="23"/>
  <c r="AH350" i="23"/>
  <c r="AE350" i="23"/>
  <c r="AB350" i="23"/>
  <c r="AA350" i="23"/>
  <c r="Z350" i="23"/>
  <c r="A350" i="23"/>
  <c r="AH343" i="23"/>
  <c r="AE343" i="23"/>
  <c r="AB343" i="23"/>
  <c r="AA343" i="23"/>
  <c r="Z343" i="23"/>
  <c r="A343" i="23"/>
  <c r="AH344" i="23"/>
  <c r="AE344" i="23"/>
  <c r="AB344" i="23"/>
  <c r="AA344" i="23"/>
  <c r="Z344" i="23"/>
  <c r="A344" i="23"/>
  <c r="AH347" i="23"/>
  <c r="AE347" i="23"/>
  <c r="AF347" i="23" s="1"/>
  <c r="AB347" i="23"/>
  <c r="AA347" i="23"/>
  <c r="Z347" i="23"/>
  <c r="A347" i="23"/>
  <c r="AS344" i="23"/>
  <c r="AH349" i="23"/>
  <c r="AE349" i="23"/>
  <c r="AB349" i="23"/>
  <c r="AA349" i="23"/>
  <c r="Z349" i="23"/>
  <c r="A349" i="23"/>
  <c r="AS343" i="23"/>
  <c r="AH346" i="23"/>
  <c r="AE346" i="23"/>
  <c r="AB346" i="23"/>
  <c r="AA346" i="23"/>
  <c r="Z346" i="23"/>
  <c r="A346" i="23"/>
  <c r="AS342" i="23"/>
  <c r="AH345" i="23"/>
  <c r="AE345" i="23"/>
  <c r="AB345" i="23"/>
  <c r="AA345" i="23"/>
  <c r="Z345" i="23"/>
  <c r="A345" i="23"/>
  <c r="AS341" i="23"/>
  <c r="AH340" i="23"/>
  <c r="AE340" i="23"/>
  <c r="AB340" i="23"/>
  <c r="AA340" i="23"/>
  <c r="Z340" i="23"/>
  <c r="A340" i="23"/>
  <c r="AS340" i="23"/>
  <c r="AH348" i="23"/>
  <c r="AE348" i="23"/>
  <c r="AB348" i="23"/>
  <c r="AA348" i="23"/>
  <c r="Z348" i="23"/>
  <c r="A348" i="23"/>
  <c r="AS339" i="23"/>
  <c r="AH339" i="23"/>
  <c r="AE339" i="23"/>
  <c r="AB339" i="23"/>
  <c r="AA339" i="23"/>
  <c r="Z339" i="23"/>
  <c r="A339" i="23"/>
  <c r="AS338" i="23"/>
  <c r="AH330" i="23"/>
  <c r="AE330" i="23"/>
  <c r="AB330" i="23"/>
  <c r="AA330" i="23"/>
  <c r="Z330" i="23"/>
  <c r="A330" i="23"/>
  <c r="AS337" i="23"/>
  <c r="AH329" i="23"/>
  <c r="AE329" i="23"/>
  <c r="AB329" i="23"/>
  <c r="AA329" i="23"/>
  <c r="Z329" i="23"/>
  <c r="A329" i="23"/>
  <c r="AS336" i="23"/>
  <c r="AH338" i="23"/>
  <c r="AE338" i="23"/>
  <c r="AB338" i="23"/>
  <c r="AA338" i="23"/>
  <c r="Z338" i="23"/>
  <c r="A338" i="23"/>
  <c r="AS335" i="23"/>
  <c r="AH331" i="23"/>
  <c r="AE331" i="23"/>
  <c r="AB331" i="23"/>
  <c r="AA331" i="23"/>
  <c r="Z331" i="23"/>
  <c r="A331" i="23"/>
  <c r="AS334" i="23"/>
  <c r="AH332" i="23"/>
  <c r="AE332" i="23"/>
  <c r="AB332" i="23"/>
  <c r="AA332" i="23"/>
  <c r="Z332" i="23"/>
  <c r="A332" i="23"/>
  <c r="AS333" i="23"/>
  <c r="AH335" i="23"/>
  <c r="AE335" i="23"/>
  <c r="AB335" i="23"/>
  <c r="AA335" i="23"/>
  <c r="Z335" i="23"/>
  <c r="A335" i="23"/>
  <c r="AS332" i="23"/>
  <c r="AH337" i="23"/>
  <c r="AE337" i="23"/>
  <c r="AB337" i="23"/>
  <c r="AA337" i="23"/>
  <c r="Z337" i="23"/>
  <c r="A337" i="23"/>
  <c r="AS331" i="23"/>
  <c r="AH334" i="23"/>
  <c r="AE334" i="23"/>
  <c r="AB334" i="23"/>
  <c r="AA334" i="23"/>
  <c r="Z334" i="23"/>
  <c r="A334" i="23"/>
  <c r="AS330" i="23"/>
  <c r="AH333" i="23"/>
  <c r="AE333" i="23"/>
  <c r="AB333" i="23"/>
  <c r="AA333" i="23"/>
  <c r="Z333" i="23"/>
  <c r="A333" i="23"/>
  <c r="AS329" i="23"/>
  <c r="AH328" i="23"/>
  <c r="AE328" i="23"/>
  <c r="AF328" i="23" s="1"/>
  <c r="AB328" i="23"/>
  <c r="AA328" i="23"/>
  <c r="Z328" i="23"/>
  <c r="A328" i="23"/>
  <c r="AS328" i="23"/>
  <c r="AH336" i="23"/>
  <c r="AE336" i="23"/>
  <c r="AB336" i="23"/>
  <c r="AA336" i="23"/>
  <c r="Z336" i="23"/>
  <c r="A336" i="23"/>
  <c r="AS327" i="23"/>
  <c r="AH327" i="23"/>
  <c r="AE327" i="23"/>
  <c r="AB327" i="23"/>
  <c r="AA327" i="23"/>
  <c r="Z327" i="23"/>
  <c r="A327" i="23"/>
  <c r="AS326" i="23"/>
  <c r="AH318" i="23"/>
  <c r="AE318" i="23"/>
  <c r="AB318" i="23"/>
  <c r="AA318" i="23"/>
  <c r="Z318" i="23"/>
  <c r="A318" i="23"/>
  <c r="AS325" i="23"/>
  <c r="AH317" i="23"/>
  <c r="AE317" i="23"/>
  <c r="AB317" i="23"/>
  <c r="AA317" i="23"/>
  <c r="Z317" i="23"/>
  <c r="A317" i="23"/>
  <c r="AS324" i="23"/>
  <c r="AH326" i="23"/>
  <c r="AE326" i="23"/>
  <c r="AB326" i="23"/>
  <c r="AA326" i="23"/>
  <c r="Z326" i="23"/>
  <c r="A326" i="23"/>
  <c r="AS323" i="23"/>
  <c r="AH319" i="23"/>
  <c r="AE319" i="23"/>
  <c r="AB319" i="23"/>
  <c r="AA319" i="23"/>
  <c r="Z319" i="23"/>
  <c r="A319" i="23"/>
  <c r="AS322" i="23"/>
  <c r="AH320" i="23"/>
  <c r="AE320" i="23"/>
  <c r="AB320" i="23"/>
  <c r="AA320" i="23"/>
  <c r="Z320" i="23"/>
  <c r="A320" i="23"/>
  <c r="AS321" i="23"/>
  <c r="AH323" i="23"/>
  <c r="AE323" i="23"/>
  <c r="AF323" i="23" s="1"/>
  <c r="AB323" i="23"/>
  <c r="AA323" i="23"/>
  <c r="Z323" i="23"/>
  <c r="A323" i="23"/>
  <c r="AS320" i="23"/>
  <c r="AH325" i="23"/>
  <c r="AE325" i="23"/>
  <c r="AB325" i="23"/>
  <c r="AA325" i="23"/>
  <c r="Z325" i="23"/>
  <c r="A325" i="23"/>
  <c r="AS319" i="23"/>
  <c r="AH322" i="23"/>
  <c r="AE322" i="23"/>
  <c r="AB322" i="23"/>
  <c r="AA322" i="23"/>
  <c r="Z322" i="23"/>
  <c r="A322" i="23"/>
  <c r="AS318" i="23"/>
  <c r="AH321" i="23"/>
  <c r="AE321" i="23"/>
  <c r="AB321" i="23"/>
  <c r="AA321" i="23"/>
  <c r="Z321" i="23"/>
  <c r="A321" i="23"/>
  <c r="AS317" i="23"/>
  <c r="AH316" i="23"/>
  <c r="AE316" i="23"/>
  <c r="AB316" i="23"/>
  <c r="AA316" i="23"/>
  <c r="Z316" i="23"/>
  <c r="A316" i="23"/>
  <c r="AS316" i="23"/>
  <c r="AH324" i="23"/>
  <c r="AE324" i="23"/>
  <c r="AB324" i="23"/>
  <c r="AA324" i="23"/>
  <c r="Z324" i="23"/>
  <c r="A324" i="23"/>
  <c r="AS315" i="23"/>
  <c r="AH315" i="23"/>
  <c r="AE315" i="23"/>
  <c r="AB315" i="23"/>
  <c r="AA315" i="23"/>
  <c r="Z315" i="23"/>
  <c r="A315" i="23"/>
  <c r="AS314" i="23"/>
  <c r="AH306" i="23"/>
  <c r="AE306" i="23"/>
  <c r="AB306" i="23"/>
  <c r="AA306" i="23"/>
  <c r="Z306" i="23"/>
  <c r="A306" i="23"/>
  <c r="AS313" i="23"/>
  <c r="AH305" i="23"/>
  <c r="AE305" i="23"/>
  <c r="AB305" i="23"/>
  <c r="AA305" i="23"/>
  <c r="Z305" i="23"/>
  <c r="A305" i="23"/>
  <c r="AS312" i="23"/>
  <c r="AH314" i="23"/>
  <c r="AE314" i="23"/>
  <c r="AB314" i="23"/>
  <c r="AA314" i="23"/>
  <c r="Z314" i="23"/>
  <c r="A314" i="23"/>
  <c r="AS311" i="23"/>
  <c r="AH307" i="23"/>
  <c r="AE307" i="23"/>
  <c r="AB307" i="23"/>
  <c r="AA307" i="23"/>
  <c r="Z307" i="23"/>
  <c r="A307" i="23"/>
  <c r="AS310" i="23"/>
  <c r="AH308" i="23"/>
  <c r="AE308" i="23"/>
  <c r="AB308" i="23"/>
  <c r="AA308" i="23"/>
  <c r="Z308" i="23"/>
  <c r="A308" i="23"/>
  <c r="AS309" i="23"/>
  <c r="AH311" i="23"/>
  <c r="AE311" i="23"/>
  <c r="AB311" i="23"/>
  <c r="AA311" i="23"/>
  <c r="Z311" i="23"/>
  <c r="A311" i="23"/>
  <c r="AS308" i="23"/>
  <c r="AH313" i="23"/>
  <c r="AE313" i="23"/>
  <c r="AB313" i="23"/>
  <c r="AA313" i="23"/>
  <c r="Z313" i="23"/>
  <c r="A313" i="23"/>
  <c r="AS307" i="23"/>
  <c r="AH310" i="23"/>
  <c r="AE310" i="23"/>
  <c r="AB310" i="23"/>
  <c r="AA310" i="23"/>
  <c r="Z310" i="23"/>
  <c r="A310" i="23"/>
  <c r="AS306" i="23"/>
  <c r="AH309" i="23"/>
  <c r="AE309" i="23"/>
  <c r="AB309" i="23"/>
  <c r="AA309" i="23"/>
  <c r="Z309" i="23"/>
  <c r="A309" i="23"/>
  <c r="AS305" i="23"/>
  <c r="AH304" i="23"/>
  <c r="AE304" i="23"/>
  <c r="AF304" i="23" s="1"/>
  <c r="AB304" i="23"/>
  <c r="AA304" i="23"/>
  <c r="Z304" i="23"/>
  <c r="A304" i="23"/>
  <c r="AS304" i="23"/>
  <c r="AH312" i="23"/>
  <c r="AE312" i="23"/>
  <c r="AB312" i="23"/>
  <c r="AA312" i="23"/>
  <c r="Z312" i="23"/>
  <c r="A312" i="23"/>
  <c r="AS303" i="23"/>
  <c r="AH303" i="23"/>
  <c r="AE303" i="23"/>
  <c r="AB303" i="23"/>
  <c r="AA303" i="23"/>
  <c r="Z303" i="23"/>
  <c r="A303" i="23"/>
  <c r="AS302" i="23"/>
  <c r="AH294" i="23"/>
  <c r="AE294" i="23"/>
  <c r="AB294" i="23"/>
  <c r="AA294" i="23"/>
  <c r="Z294" i="23"/>
  <c r="A294" i="23"/>
  <c r="AS301" i="23"/>
  <c r="AH293" i="23"/>
  <c r="AE293" i="23"/>
  <c r="AB293" i="23"/>
  <c r="AA293" i="23"/>
  <c r="Z293" i="23"/>
  <c r="A293" i="23"/>
  <c r="AS300" i="23"/>
  <c r="AH302" i="23"/>
  <c r="AE302" i="23"/>
  <c r="AB302" i="23"/>
  <c r="AA302" i="23"/>
  <c r="Z302" i="23"/>
  <c r="A302" i="23"/>
  <c r="AS299" i="23"/>
  <c r="AH295" i="23"/>
  <c r="AE295" i="23"/>
  <c r="AB295" i="23"/>
  <c r="AA295" i="23"/>
  <c r="Z295" i="23"/>
  <c r="A295" i="23"/>
  <c r="AS298" i="23"/>
  <c r="AH296" i="23"/>
  <c r="AE296" i="23"/>
  <c r="AB296" i="23"/>
  <c r="AA296" i="23"/>
  <c r="Z296" i="23"/>
  <c r="A296" i="23"/>
  <c r="AS297" i="23"/>
  <c r="AH299" i="23"/>
  <c r="AE299" i="23"/>
  <c r="AF299" i="23" s="1"/>
  <c r="AB299" i="23"/>
  <c r="AA299" i="23"/>
  <c r="Z299" i="23"/>
  <c r="A299" i="23"/>
  <c r="AS296" i="23"/>
  <c r="AH301" i="23"/>
  <c r="AE301" i="23"/>
  <c r="AB301" i="23"/>
  <c r="AA301" i="23"/>
  <c r="Z301" i="23"/>
  <c r="A301" i="23"/>
  <c r="AS295" i="23"/>
  <c r="AH298" i="23"/>
  <c r="AE298" i="23"/>
  <c r="AB298" i="23"/>
  <c r="AA298" i="23"/>
  <c r="Z298" i="23"/>
  <c r="A298" i="23"/>
  <c r="AS294" i="23"/>
  <c r="AH297" i="23"/>
  <c r="AE297" i="23"/>
  <c r="AB297" i="23"/>
  <c r="AA297" i="23"/>
  <c r="Z297" i="23"/>
  <c r="A297" i="23"/>
  <c r="AS293" i="23"/>
  <c r="AH292" i="23"/>
  <c r="AE292" i="23"/>
  <c r="AB292" i="23"/>
  <c r="AA292" i="23"/>
  <c r="Z292" i="23"/>
  <c r="A292" i="23"/>
  <c r="AS292" i="23"/>
  <c r="AH300" i="23"/>
  <c r="AE300" i="23"/>
  <c r="AB300" i="23"/>
  <c r="AA300" i="23"/>
  <c r="Z300" i="23"/>
  <c r="A300" i="23"/>
  <c r="AS291" i="23"/>
  <c r="AH291" i="23"/>
  <c r="AE291" i="23"/>
  <c r="AB291" i="23"/>
  <c r="AA291" i="23"/>
  <c r="Z291" i="23"/>
  <c r="A291" i="23"/>
  <c r="AS290" i="23"/>
  <c r="AH282" i="23"/>
  <c r="AE282" i="23"/>
  <c r="AB282" i="23"/>
  <c r="AA282" i="23"/>
  <c r="Z282" i="23"/>
  <c r="A282" i="23"/>
  <c r="AS289" i="23"/>
  <c r="AH281" i="23"/>
  <c r="AE281" i="23"/>
  <c r="AB281" i="23"/>
  <c r="AA281" i="23"/>
  <c r="Z281" i="23"/>
  <c r="A281" i="23"/>
  <c r="AS288" i="23"/>
  <c r="AH290" i="23"/>
  <c r="AE290" i="23"/>
  <c r="AB290" i="23"/>
  <c r="AA290" i="23"/>
  <c r="Z290" i="23"/>
  <c r="A290" i="23"/>
  <c r="AS287" i="23"/>
  <c r="AH283" i="23"/>
  <c r="AE283" i="23"/>
  <c r="AB283" i="23"/>
  <c r="AA283" i="23"/>
  <c r="Z283" i="23"/>
  <c r="A283" i="23"/>
  <c r="AS286" i="23"/>
  <c r="AH284" i="23"/>
  <c r="AE284" i="23"/>
  <c r="AB284" i="23"/>
  <c r="AA284" i="23"/>
  <c r="Z284" i="23"/>
  <c r="A284" i="23"/>
  <c r="AS285" i="23"/>
  <c r="AH287" i="23"/>
  <c r="AE287" i="23"/>
  <c r="AB287" i="23"/>
  <c r="AA287" i="23"/>
  <c r="Z287" i="23"/>
  <c r="A287" i="23"/>
  <c r="AS284" i="23"/>
  <c r="AH289" i="23"/>
  <c r="AE289" i="23"/>
  <c r="AB289" i="23"/>
  <c r="AA289" i="23"/>
  <c r="Z289" i="23"/>
  <c r="A289" i="23"/>
  <c r="AS283" i="23"/>
  <c r="AH286" i="23"/>
  <c r="AE286" i="23"/>
  <c r="AB286" i="23"/>
  <c r="AA286" i="23"/>
  <c r="Z286" i="23"/>
  <c r="A286" i="23"/>
  <c r="AS282" i="23"/>
  <c r="AH285" i="23"/>
  <c r="AE285" i="23"/>
  <c r="AB285" i="23"/>
  <c r="AA285" i="23"/>
  <c r="Z285" i="23"/>
  <c r="A285" i="23"/>
  <c r="AS281" i="23"/>
  <c r="AH280" i="23"/>
  <c r="AE280" i="23"/>
  <c r="AF280" i="23" s="1"/>
  <c r="AB280" i="23"/>
  <c r="AA280" i="23"/>
  <c r="Z280" i="23"/>
  <c r="A280" i="23"/>
  <c r="AS280" i="23"/>
  <c r="AH288" i="23"/>
  <c r="AE288" i="23"/>
  <c r="AB288" i="23"/>
  <c r="AA288" i="23"/>
  <c r="Z288" i="23"/>
  <c r="A288" i="23"/>
  <c r="AS279" i="23"/>
  <c r="AH279" i="23"/>
  <c r="AE279" i="23"/>
  <c r="AB279" i="23"/>
  <c r="AA279" i="23"/>
  <c r="Z279" i="23"/>
  <c r="A279" i="23"/>
  <c r="AS278" i="23"/>
  <c r="AH270" i="23"/>
  <c r="AE270" i="23"/>
  <c r="AB270" i="23"/>
  <c r="AA270" i="23"/>
  <c r="Z270" i="23"/>
  <c r="A270" i="23"/>
  <c r="AS277" i="23"/>
  <c r="AH269" i="23"/>
  <c r="AE269" i="23"/>
  <c r="AB269" i="23"/>
  <c r="AA269" i="23"/>
  <c r="Z269" i="23"/>
  <c r="A269" i="23"/>
  <c r="AS276" i="23"/>
  <c r="AH278" i="23"/>
  <c r="AE278" i="23"/>
  <c r="AB278" i="23"/>
  <c r="AA278" i="23"/>
  <c r="Z278" i="23"/>
  <c r="A278" i="23"/>
  <c r="AS275" i="23"/>
  <c r="AH271" i="23"/>
  <c r="AE271" i="23"/>
  <c r="AB271" i="23"/>
  <c r="AA271" i="23"/>
  <c r="Z271" i="23"/>
  <c r="A271" i="23"/>
  <c r="AS274" i="23"/>
  <c r="AH272" i="23"/>
  <c r="AE272" i="23"/>
  <c r="AB272" i="23"/>
  <c r="AA272" i="23"/>
  <c r="Z272" i="23"/>
  <c r="A272" i="23"/>
  <c r="AS273" i="23"/>
  <c r="AH275" i="23"/>
  <c r="AE275" i="23"/>
  <c r="AF275" i="23" s="1"/>
  <c r="AB275" i="23"/>
  <c r="AA275" i="23"/>
  <c r="Z275" i="23"/>
  <c r="A275" i="23"/>
  <c r="AS272" i="23"/>
  <c r="AH277" i="23"/>
  <c r="AE277" i="23"/>
  <c r="AB277" i="23"/>
  <c r="AA277" i="23"/>
  <c r="Z277" i="23"/>
  <c r="A277" i="23"/>
  <c r="AS271" i="23"/>
  <c r="AH274" i="23"/>
  <c r="AE274" i="23"/>
  <c r="AB274" i="23"/>
  <c r="AA274" i="23"/>
  <c r="Z274" i="23"/>
  <c r="A274" i="23"/>
  <c r="AS270" i="23"/>
  <c r="AH273" i="23"/>
  <c r="AE273" i="23"/>
  <c r="AB273" i="23"/>
  <c r="AA273" i="23"/>
  <c r="Z273" i="23"/>
  <c r="A273" i="23"/>
  <c r="AS269" i="23"/>
  <c r="AH268" i="23"/>
  <c r="AE268" i="23"/>
  <c r="AB268" i="23"/>
  <c r="AA268" i="23"/>
  <c r="Z268" i="23"/>
  <c r="A268" i="23"/>
  <c r="AS268" i="23"/>
  <c r="AH276" i="23"/>
  <c r="AE276" i="23"/>
  <c r="AB276" i="23"/>
  <c r="AA276" i="23"/>
  <c r="Z276" i="23"/>
  <c r="A276" i="23"/>
  <c r="AS267" i="23"/>
  <c r="AH267" i="23"/>
  <c r="AE267" i="23"/>
  <c r="AB267" i="23"/>
  <c r="AA267" i="23"/>
  <c r="Z267" i="23"/>
  <c r="A267" i="23"/>
  <c r="AS266" i="23"/>
  <c r="AH258" i="23"/>
  <c r="AE258" i="23"/>
  <c r="AB258" i="23"/>
  <c r="AA258" i="23"/>
  <c r="Z258" i="23"/>
  <c r="A258" i="23"/>
  <c r="AS265" i="23"/>
  <c r="AH257" i="23"/>
  <c r="AE257" i="23"/>
  <c r="AB257" i="23"/>
  <c r="AA257" i="23"/>
  <c r="Z257" i="23"/>
  <c r="A257" i="23"/>
  <c r="AS264" i="23"/>
  <c r="AH266" i="23"/>
  <c r="AE266" i="23"/>
  <c r="AB266" i="23"/>
  <c r="AA266" i="23"/>
  <c r="Z266" i="23"/>
  <c r="A266" i="23"/>
  <c r="AS263" i="23"/>
  <c r="AH259" i="23"/>
  <c r="AE259" i="23"/>
  <c r="AB259" i="23"/>
  <c r="AA259" i="23"/>
  <c r="Z259" i="23"/>
  <c r="A259" i="23"/>
  <c r="AS262" i="23"/>
  <c r="AH260" i="23"/>
  <c r="AE260" i="23"/>
  <c r="AB260" i="23"/>
  <c r="AA260" i="23"/>
  <c r="Z260" i="23"/>
  <c r="A260" i="23"/>
  <c r="AS261" i="23"/>
  <c r="AH263" i="23"/>
  <c r="AE263" i="23"/>
  <c r="AB263" i="23"/>
  <c r="AA263" i="23"/>
  <c r="Z263" i="23"/>
  <c r="A263" i="23"/>
  <c r="AS260" i="23"/>
  <c r="AH265" i="23"/>
  <c r="AE265" i="23"/>
  <c r="AB265" i="23"/>
  <c r="AA265" i="23"/>
  <c r="Z265" i="23"/>
  <c r="A265" i="23"/>
  <c r="AS259" i="23"/>
  <c r="AH262" i="23"/>
  <c r="AE262" i="23"/>
  <c r="AB262" i="23"/>
  <c r="AA262" i="23"/>
  <c r="Z262" i="23"/>
  <c r="A262" i="23"/>
  <c r="AS258" i="23"/>
  <c r="AH261" i="23"/>
  <c r="AE261" i="23"/>
  <c r="AB261" i="23"/>
  <c r="AA261" i="23"/>
  <c r="Z261" i="23"/>
  <c r="A261" i="23"/>
  <c r="AS257" i="23"/>
  <c r="AH256" i="23"/>
  <c r="AE256" i="23"/>
  <c r="AF256" i="23" s="1"/>
  <c r="AB256" i="23"/>
  <c r="AA256" i="23"/>
  <c r="Z256" i="23"/>
  <c r="A256" i="23"/>
  <c r="AS256" i="23"/>
  <c r="AH264" i="23"/>
  <c r="AE264" i="23"/>
  <c r="AB264" i="23"/>
  <c r="AA264" i="23"/>
  <c r="Z264" i="23"/>
  <c r="A264" i="23"/>
  <c r="AS255" i="23"/>
  <c r="AH255" i="23"/>
  <c r="AE255" i="23"/>
  <c r="AB255" i="23"/>
  <c r="AA255" i="23"/>
  <c r="Z255" i="23"/>
  <c r="A255" i="23"/>
  <c r="AS254" i="23"/>
  <c r="AH241" i="23"/>
  <c r="AE241" i="23"/>
  <c r="AB241" i="23"/>
  <c r="AA241" i="23"/>
  <c r="Z241" i="23"/>
  <c r="A241" i="23"/>
  <c r="AS253" i="23"/>
  <c r="AH240" i="23"/>
  <c r="AE240" i="23"/>
  <c r="AB240" i="23"/>
  <c r="AA240" i="23"/>
  <c r="Z240" i="23"/>
  <c r="A240" i="23"/>
  <c r="AS252" i="23"/>
  <c r="AH252" i="23"/>
  <c r="AE252" i="23"/>
  <c r="AB252" i="23"/>
  <c r="AA252" i="23"/>
  <c r="Z252" i="23"/>
  <c r="A252" i="23"/>
  <c r="AS251" i="23"/>
  <c r="AH251" i="23"/>
  <c r="AE251" i="23"/>
  <c r="AB251" i="23"/>
  <c r="AA251" i="23"/>
  <c r="Z251" i="23"/>
  <c r="A251" i="23"/>
  <c r="AS250" i="23"/>
  <c r="AH242" i="23"/>
  <c r="AE242" i="23"/>
  <c r="AB242" i="23"/>
  <c r="AA242" i="23"/>
  <c r="Z242" i="23"/>
  <c r="A242" i="23"/>
  <c r="AS249" i="23"/>
  <c r="AH237" i="23"/>
  <c r="AE237" i="23"/>
  <c r="AF237" i="23" s="1"/>
  <c r="AB237" i="23"/>
  <c r="AA237" i="23"/>
  <c r="Z237" i="23"/>
  <c r="A237" i="23"/>
  <c r="AS248" i="23"/>
  <c r="AH253" i="23"/>
  <c r="AE253" i="23"/>
  <c r="AB253" i="23"/>
  <c r="AA253" i="23"/>
  <c r="Z253" i="23"/>
  <c r="A253" i="23"/>
  <c r="AS247" i="23"/>
  <c r="AH254" i="23"/>
  <c r="AE254" i="23"/>
  <c r="AB254" i="23"/>
  <c r="AA254" i="23"/>
  <c r="Z254" i="23"/>
  <c r="A254" i="23"/>
  <c r="AS246" i="23"/>
  <c r="AH246" i="23"/>
  <c r="AE246" i="23"/>
  <c r="AB246" i="23"/>
  <c r="AA246" i="23"/>
  <c r="Z246" i="23"/>
  <c r="A246" i="23"/>
  <c r="AS245" i="23"/>
  <c r="AH238" i="23"/>
  <c r="AE238" i="23"/>
  <c r="AB238" i="23"/>
  <c r="AA238" i="23"/>
  <c r="Z238" i="23"/>
  <c r="A238" i="23"/>
  <c r="AS244" i="23"/>
  <c r="AH245" i="23"/>
  <c r="AE245" i="23"/>
  <c r="AB245" i="23"/>
  <c r="AA245" i="23"/>
  <c r="Z245" i="23"/>
  <c r="A245" i="23"/>
  <c r="AS243" i="23"/>
  <c r="AH239" i="23"/>
  <c r="AE239" i="23"/>
  <c r="AB239" i="23"/>
  <c r="AA239" i="23"/>
  <c r="Z239" i="23"/>
  <c r="A239" i="23"/>
  <c r="AS242" i="23"/>
  <c r="AH243" i="23"/>
  <c r="AE243" i="23"/>
  <c r="AB243" i="23"/>
  <c r="AA243" i="23"/>
  <c r="Z243" i="23"/>
  <c r="A243" i="23"/>
  <c r="AS241" i="23"/>
  <c r="AH232" i="23"/>
  <c r="AE232" i="23"/>
  <c r="AB232" i="23"/>
  <c r="AA232" i="23"/>
  <c r="Z232" i="23"/>
  <c r="A232" i="23"/>
  <c r="AS240" i="23"/>
  <c r="AH248" i="23"/>
  <c r="AE248" i="23"/>
  <c r="AB248" i="23"/>
  <c r="AA248" i="23"/>
  <c r="Z248" i="23"/>
  <c r="A248" i="23"/>
  <c r="AS239" i="23"/>
  <c r="AH247" i="23"/>
  <c r="AE247" i="23"/>
  <c r="AB247" i="23"/>
  <c r="AA247" i="23"/>
  <c r="Z247" i="23"/>
  <c r="A247" i="23"/>
  <c r="AS238" i="23"/>
  <c r="AH244" i="23"/>
  <c r="AE244" i="23"/>
  <c r="AB244" i="23"/>
  <c r="AA244" i="23"/>
  <c r="Z244" i="23"/>
  <c r="A244" i="23"/>
  <c r="AS237" i="23"/>
  <c r="AH249" i="23"/>
  <c r="AE249" i="23"/>
  <c r="AB249" i="23"/>
  <c r="AA249" i="23"/>
  <c r="Z249" i="23"/>
  <c r="A249" i="23"/>
  <c r="AS236" i="23"/>
  <c r="AH235" i="23"/>
  <c r="AE235" i="23"/>
  <c r="AB235" i="23"/>
  <c r="AA235" i="23"/>
  <c r="Z235" i="23"/>
  <c r="A235" i="23"/>
  <c r="AS235" i="23"/>
  <c r="AH236" i="23"/>
  <c r="AE236" i="23"/>
  <c r="AB236" i="23"/>
  <c r="AA236" i="23"/>
  <c r="Z236" i="23"/>
  <c r="A236" i="23"/>
  <c r="AS234" i="23"/>
  <c r="AH234" i="23"/>
  <c r="AE234" i="23"/>
  <c r="AB234" i="23"/>
  <c r="AA234" i="23"/>
  <c r="Z234" i="23"/>
  <c r="A234" i="23"/>
  <c r="AS233" i="23"/>
  <c r="AH250" i="23"/>
  <c r="AE250" i="23"/>
  <c r="AF250" i="23" s="1"/>
  <c r="AB250" i="23"/>
  <c r="AA250" i="23"/>
  <c r="Z250" i="23"/>
  <c r="A250" i="23"/>
  <c r="AS232" i="23"/>
  <c r="AH233" i="23"/>
  <c r="AE233" i="23"/>
  <c r="AB233" i="23"/>
  <c r="AA233" i="23"/>
  <c r="Z233" i="23"/>
  <c r="A233" i="23"/>
  <c r="AS231" i="23"/>
  <c r="AH231" i="23"/>
  <c r="AE231" i="23"/>
  <c r="AB231" i="23"/>
  <c r="AA231" i="23"/>
  <c r="Z231" i="23"/>
  <c r="A231" i="23"/>
  <c r="AS230" i="23"/>
  <c r="AH222" i="23"/>
  <c r="AE222" i="23"/>
  <c r="AB222" i="23"/>
  <c r="AA222" i="23"/>
  <c r="Z222" i="23"/>
  <c r="A222" i="23"/>
  <c r="AS229" i="23"/>
  <c r="AH221" i="23"/>
  <c r="AE221" i="23"/>
  <c r="AB221" i="23"/>
  <c r="AA221" i="23"/>
  <c r="Z221" i="23"/>
  <c r="A221" i="23"/>
  <c r="AS228" i="23"/>
  <c r="AH230" i="23"/>
  <c r="AE230" i="23"/>
  <c r="AB230" i="23"/>
  <c r="AA230" i="23"/>
  <c r="Z230" i="23"/>
  <c r="A230" i="23"/>
  <c r="AS227" i="23"/>
  <c r="AH223" i="23"/>
  <c r="AE223" i="23"/>
  <c r="AB223" i="23"/>
  <c r="AA223" i="23"/>
  <c r="Z223" i="23"/>
  <c r="A223" i="23"/>
  <c r="AS226" i="23"/>
  <c r="AH224" i="23"/>
  <c r="AE224" i="23"/>
  <c r="AB224" i="23"/>
  <c r="AA224" i="23"/>
  <c r="Z224" i="23"/>
  <c r="A224" i="23"/>
  <c r="AS225" i="23"/>
  <c r="AH227" i="23"/>
  <c r="AE227" i="23"/>
  <c r="AF227" i="23" s="1"/>
  <c r="AB227" i="23"/>
  <c r="AA227" i="23"/>
  <c r="Z227" i="23"/>
  <c r="A227" i="23"/>
  <c r="AS224" i="23"/>
  <c r="AH229" i="23"/>
  <c r="AE229" i="23"/>
  <c r="AB229" i="23"/>
  <c r="AA229" i="23"/>
  <c r="Z229" i="23"/>
  <c r="A229" i="23"/>
  <c r="AS223" i="23"/>
  <c r="AH226" i="23"/>
  <c r="AE226" i="23"/>
  <c r="AB226" i="23"/>
  <c r="AA226" i="23"/>
  <c r="Z226" i="23"/>
  <c r="A226" i="23"/>
  <c r="AS222" i="23"/>
  <c r="AH225" i="23"/>
  <c r="AE225" i="23"/>
  <c r="AB225" i="23"/>
  <c r="AA225" i="23"/>
  <c r="Z225" i="23"/>
  <c r="A225" i="23"/>
  <c r="AS221" i="23"/>
  <c r="AH220" i="23"/>
  <c r="AE220" i="23"/>
  <c r="AB220" i="23"/>
  <c r="AA220" i="23"/>
  <c r="Z220" i="23"/>
  <c r="A220" i="23"/>
  <c r="AS220" i="23"/>
  <c r="AH228" i="23"/>
  <c r="AE228" i="23"/>
  <c r="AB228" i="23"/>
  <c r="AA228" i="23"/>
  <c r="Z228" i="23"/>
  <c r="A228" i="23"/>
  <c r="AS219" i="23"/>
  <c r="AH219" i="23"/>
  <c r="AE219" i="23"/>
  <c r="AB219" i="23"/>
  <c r="AD219" i="23" s="1"/>
  <c r="AA219" i="23"/>
  <c r="Z219" i="23"/>
  <c r="A219" i="23"/>
  <c r="AS218" i="23"/>
  <c r="AH210" i="23"/>
  <c r="AE210" i="23"/>
  <c r="AB210" i="23"/>
  <c r="AA210" i="23"/>
  <c r="Z210" i="23"/>
  <c r="A210" i="23"/>
  <c r="AS217" i="23"/>
  <c r="AH209" i="23"/>
  <c r="AE209" i="23"/>
  <c r="AB209" i="23"/>
  <c r="AA209" i="23"/>
  <c r="Z209" i="23"/>
  <c r="A209" i="23"/>
  <c r="AS216" i="23"/>
  <c r="AH218" i="23"/>
  <c r="AE218" i="23"/>
  <c r="AB218" i="23"/>
  <c r="AA218" i="23"/>
  <c r="Z218" i="23"/>
  <c r="A218" i="23"/>
  <c r="AS215" i="23"/>
  <c r="AH211" i="23"/>
  <c r="AE211" i="23"/>
  <c r="AB211" i="23"/>
  <c r="AA211" i="23"/>
  <c r="Z211" i="23"/>
  <c r="A211" i="23"/>
  <c r="AS214" i="23"/>
  <c r="AH212" i="23"/>
  <c r="AE212" i="23"/>
  <c r="AB212" i="23"/>
  <c r="AA212" i="23"/>
  <c r="Z212" i="23"/>
  <c r="A212" i="23"/>
  <c r="AS213" i="23"/>
  <c r="AH215" i="23"/>
  <c r="AE215" i="23"/>
  <c r="AB215" i="23"/>
  <c r="AA215" i="23"/>
  <c r="Z215" i="23"/>
  <c r="A215" i="23"/>
  <c r="AS212" i="23"/>
  <c r="AH217" i="23"/>
  <c r="AE217" i="23"/>
  <c r="AB217" i="23"/>
  <c r="AA217" i="23"/>
  <c r="Z217" i="23"/>
  <c r="A217" i="23"/>
  <c r="AS211" i="23"/>
  <c r="AH214" i="23"/>
  <c r="AE214" i="23"/>
  <c r="AB214" i="23"/>
  <c r="AA214" i="23"/>
  <c r="Z214" i="23"/>
  <c r="A214" i="23"/>
  <c r="AS210" i="23"/>
  <c r="AH213" i="23"/>
  <c r="AE213" i="23"/>
  <c r="AB213" i="23"/>
  <c r="AA213" i="23"/>
  <c r="Z213" i="23"/>
  <c r="A213" i="23"/>
  <c r="AS209" i="23"/>
  <c r="AH208" i="23"/>
  <c r="AE208" i="23"/>
  <c r="AF208" i="23" s="1"/>
  <c r="AB208" i="23"/>
  <c r="AA208" i="23"/>
  <c r="Z208" i="23"/>
  <c r="A208" i="23"/>
  <c r="AS208" i="23"/>
  <c r="AH216" i="23"/>
  <c r="AE216" i="23"/>
  <c r="AB216" i="23"/>
  <c r="AA216" i="23"/>
  <c r="Z216" i="23"/>
  <c r="A216" i="23"/>
  <c r="AS207" i="23"/>
  <c r="AH207" i="23"/>
  <c r="AE207" i="23"/>
  <c r="AB207" i="23"/>
  <c r="AA207" i="23"/>
  <c r="Z207" i="23"/>
  <c r="A207" i="23"/>
  <c r="AS206" i="23"/>
  <c r="AH198" i="23"/>
  <c r="AE198" i="23"/>
  <c r="AB198" i="23"/>
  <c r="AA198" i="23"/>
  <c r="Z198" i="23"/>
  <c r="A198" i="23"/>
  <c r="AS205" i="23"/>
  <c r="AH197" i="23"/>
  <c r="AE197" i="23"/>
  <c r="AB197" i="23"/>
  <c r="AA197" i="23"/>
  <c r="Z197" i="23"/>
  <c r="A197" i="23"/>
  <c r="AS204" i="23"/>
  <c r="AH206" i="23"/>
  <c r="AE206" i="23"/>
  <c r="AB206" i="23"/>
  <c r="AA206" i="23"/>
  <c r="Z206" i="23"/>
  <c r="A206" i="23"/>
  <c r="AS203" i="23"/>
  <c r="AH199" i="23"/>
  <c r="AE199" i="23"/>
  <c r="AB199" i="23"/>
  <c r="AA199" i="23"/>
  <c r="Z199" i="23"/>
  <c r="A199" i="23"/>
  <c r="AS202" i="23"/>
  <c r="AH200" i="23"/>
  <c r="AE200" i="23"/>
  <c r="AB200" i="23"/>
  <c r="AA200" i="23"/>
  <c r="Z200" i="23"/>
  <c r="A200" i="23"/>
  <c r="AS201" i="23"/>
  <c r="AH203" i="23"/>
  <c r="AE203" i="23"/>
  <c r="AF203" i="23" s="1"/>
  <c r="AB203" i="23"/>
  <c r="AA203" i="23"/>
  <c r="Z203" i="23"/>
  <c r="A203" i="23"/>
  <c r="AS200" i="23"/>
  <c r="AH205" i="23"/>
  <c r="AE205" i="23"/>
  <c r="AB205" i="23"/>
  <c r="AA205" i="23"/>
  <c r="Z205" i="23"/>
  <c r="A205" i="23"/>
  <c r="AS199" i="23"/>
  <c r="AH202" i="23"/>
  <c r="AE202" i="23"/>
  <c r="AB202" i="23"/>
  <c r="AA202" i="23"/>
  <c r="Z202" i="23"/>
  <c r="A202" i="23"/>
  <c r="AS198" i="23"/>
  <c r="AH201" i="23"/>
  <c r="AE201" i="23"/>
  <c r="AB201" i="23"/>
  <c r="AA201" i="23"/>
  <c r="Z201" i="23"/>
  <c r="A201" i="23"/>
  <c r="AS197" i="23"/>
  <c r="AH196" i="23"/>
  <c r="AE196" i="23"/>
  <c r="AB196" i="23"/>
  <c r="AA196" i="23"/>
  <c r="Z196" i="23"/>
  <c r="A196" i="23"/>
  <c r="AS196" i="23"/>
  <c r="AH204" i="23"/>
  <c r="AE204" i="23"/>
  <c r="AB204" i="23"/>
  <c r="AA204" i="23"/>
  <c r="Z204" i="23"/>
  <c r="A204" i="23"/>
  <c r="AS195" i="23"/>
  <c r="AH195" i="23"/>
  <c r="AE195" i="23"/>
  <c r="AB195" i="23"/>
  <c r="AA195" i="23"/>
  <c r="Z195" i="23"/>
  <c r="A195" i="23"/>
  <c r="AS194" i="23"/>
  <c r="AH186" i="23"/>
  <c r="AE186" i="23"/>
  <c r="AB186" i="23"/>
  <c r="AA186" i="23"/>
  <c r="Z186" i="23"/>
  <c r="A186" i="23"/>
  <c r="AS193" i="23"/>
  <c r="AH185" i="23"/>
  <c r="AE185" i="23"/>
  <c r="AB185" i="23"/>
  <c r="AA185" i="23"/>
  <c r="Z185" i="23"/>
  <c r="A185" i="23"/>
  <c r="AS192" i="23"/>
  <c r="AH194" i="23"/>
  <c r="AE194" i="23"/>
  <c r="AB194" i="23"/>
  <c r="AA194" i="23"/>
  <c r="Z194" i="23"/>
  <c r="A194" i="23"/>
  <c r="AS191" i="23"/>
  <c r="AH187" i="23"/>
  <c r="AE187" i="23"/>
  <c r="AB187" i="23"/>
  <c r="AA187" i="23"/>
  <c r="Z187" i="23"/>
  <c r="A187" i="23"/>
  <c r="AS190" i="23"/>
  <c r="AH188" i="23"/>
  <c r="AE188" i="23"/>
  <c r="AB188" i="23"/>
  <c r="AA188" i="23"/>
  <c r="Z188" i="23"/>
  <c r="A188" i="23"/>
  <c r="AS189" i="23"/>
  <c r="AH191" i="23"/>
  <c r="AE191" i="23"/>
  <c r="AB191" i="23"/>
  <c r="AA191" i="23"/>
  <c r="Z191" i="23"/>
  <c r="A191" i="23"/>
  <c r="AS188" i="23"/>
  <c r="AH193" i="23"/>
  <c r="AE193" i="23"/>
  <c r="AB193" i="23"/>
  <c r="AA193" i="23"/>
  <c r="Z193" i="23"/>
  <c r="A193" i="23"/>
  <c r="AS187" i="23"/>
  <c r="AH190" i="23"/>
  <c r="AE190" i="23"/>
  <c r="AB190" i="23"/>
  <c r="AA190" i="23"/>
  <c r="Z190" i="23"/>
  <c r="A190" i="23"/>
  <c r="AS186" i="23"/>
  <c r="AH189" i="23"/>
  <c r="AE189" i="23"/>
  <c r="AB189" i="23"/>
  <c r="AA189" i="23"/>
  <c r="Z189" i="23"/>
  <c r="A189" i="23"/>
  <c r="AS185" i="23"/>
  <c r="AH184" i="23"/>
  <c r="AE184" i="23"/>
  <c r="AF184" i="23" s="1"/>
  <c r="AB184" i="23"/>
  <c r="AA184" i="23"/>
  <c r="Z184" i="23"/>
  <c r="A184" i="23"/>
  <c r="AS184" i="23"/>
  <c r="AH192" i="23"/>
  <c r="AE192" i="23"/>
  <c r="AB192" i="23"/>
  <c r="AA192" i="23"/>
  <c r="Z192" i="23"/>
  <c r="A192" i="23"/>
  <c r="AS183" i="23"/>
  <c r="AH183" i="23"/>
  <c r="AE183" i="23"/>
  <c r="AB183" i="23"/>
  <c r="AA183" i="23"/>
  <c r="Z183" i="23"/>
  <c r="A183" i="23"/>
  <c r="AS182" i="23"/>
  <c r="AH174" i="23"/>
  <c r="AE174" i="23"/>
  <c r="AB174" i="23"/>
  <c r="AA174" i="23"/>
  <c r="Z174" i="23"/>
  <c r="A174" i="23"/>
  <c r="AS181" i="23"/>
  <c r="AH173" i="23"/>
  <c r="AE173" i="23"/>
  <c r="AB173" i="23"/>
  <c r="AA173" i="23"/>
  <c r="Z173" i="23"/>
  <c r="A173" i="23"/>
  <c r="AS180" i="23"/>
  <c r="AH182" i="23"/>
  <c r="AE182" i="23"/>
  <c r="AB182" i="23"/>
  <c r="AA182" i="23"/>
  <c r="Z182" i="23"/>
  <c r="A182" i="23"/>
  <c r="AS179" i="23"/>
  <c r="AH175" i="23"/>
  <c r="AE175" i="23"/>
  <c r="AB175" i="23"/>
  <c r="AA175" i="23"/>
  <c r="Z175" i="23"/>
  <c r="A175" i="23"/>
  <c r="AS178" i="23"/>
  <c r="AH176" i="23"/>
  <c r="AE176" i="23"/>
  <c r="AB176" i="23"/>
  <c r="AA176" i="23"/>
  <c r="Z176" i="23"/>
  <c r="A176" i="23"/>
  <c r="AS177" i="23"/>
  <c r="AH179" i="23"/>
  <c r="AE179" i="23"/>
  <c r="AF179" i="23" s="1"/>
  <c r="AB179" i="23"/>
  <c r="AA179" i="23"/>
  <c r="Z179" i="23"/>
  <c r="A179" i="23"/>
  <c r="AS176" i="23"/>
  <c r="AH181" i="23"/>
  <c r="AE181" i="23"/>
  <c r="AB181" i="23"/>
  <c r="AA181" i="23"/>
  <c r="Z181" i="23"/>
  <c r="A181" i="23"/>
  <c r="AS175" i="23"/>
  <c r="AH178" i="23"/>
  <c r="AE178" i="23"/>
  <c r="AB178" i="23"/>
  <c r="AA178" i="23"/>
  <c r="Z178" i="23"/>
  <c r="A178" i="23"/>
  <c r="AS174" i="23"/>
  <c r="AH177" i="23"/>
  <c r="AE177" i="23"/>
  <c r="AB177" i="23"/>
  <c r="AA177" i="23"/>
  <c r="Z177" i="23"/>
  <c r="A177" i="23"/>
  <c r="AS173" i="23"/>
  <c r="AH172" i="23"/>
  <c r="AE172" i="23"/>
  <c r="AB172" i="23"/>
  <c r="AA172" i="23"/>
  <c r="Z172" i="23"/>
  <c r="A172" i="23"/>
  <c r="AS172" i="23"/>
  <c r="AH180" i="23"/>
  <c r="AE180" i="23"/>
  <c r="AB180" i="23"/>
  <c r="AA180" i="23"/>
  <c r="Z180" i="23"/>
  <c r="A180" i="23"/>
  <c r="AS171" i="23"/>
  <c r="AH171" i="23"/>
  <c r="AE171" i="23"/>
  <c r="AB171" i="23"/>
  <c r="AA171" i="23"/>
  <c r="Z171" i="23"/>
  <c r="A171" i="23"/>
  <c r="AS170" i="23"/>
  <c r="AH162" i="23"/>
  <c r="AE162" i="23"/>
  <c r="AB162" i="23"/>
  <c r="AA162" i="23"/>
  <c r="Z162" i="23"/>
  <c r="A162" i="23"/>
  <c r="AS169" i="23"/>
  <c r="AH161" i="23"/>
  <c r="AE161" i="23"/>
  <c r="AB161" i="23"/>
  <c r="AA161" i="23"/>
  <c r="Z161" i="23"/>
  <c r="A161" i="23"/>
  <c r="AS168" i="23"/>
  <c r="AH170" i="23"/>
  <c r="AE170" i="23"/>
  <c r="AB170" i="23"/>
  <c r="AA170" i="23"/>
  <c r="Z170" i="23"/>
  <c r="A170" i="23"/>
  <c r="AS167" i="23"/>
  <c r="AH163" i="23"/>
  <c r="AE163" i="23"/>
  <c r="AB163" i="23"/>
  <c r="AA163" i="23"/>
  <c r="Z163" i="23"/>
  <c r="A163" i="23"/>
  <c r="AS166" i="23"/>
  <c r="AH164" i="23"/>
  <c r="AE164" i="23"/>
  <c r="AB164" i="23"/>
  <c r="AA164" i="23"/>
  <c r="Z164" i="23"/>
  <c r="A164" i="23"/>
  <c r="AS165" i="23"/>
  <c r="AH167" i="23"/>
  <c r="AE167" i="23"/>
  <c r="AB167" i="23"/>
  <c r="AA167" i="23"/>
  <c r="Z167" i="23"/>
  <c r="A167" i="23"/>
  <c r="AS164" i="23"/>
  <c r="AH169" i="23"/>
  <c r="AE169" i="23"/>
  <c r="AB169" i="23"/>
  <c r="AA169" i="23"/>
  <c r="Z169" i="23"/>
  <c r="A169" i="23"/>
  <c r="AS163" i="23"/>
  <c r="AH166" i="23"/>
  <c r="AE166" i="23"/>
  <c r="AB166" i="23"/>
  <c r="AA166" i="23"/>
  <c r="Z166" i="23"/>
  <c r="A166" i="23"/>
  <c r="AS162" i="23"/>
  <c r="AH165" i="23"/>
  <c r="AE165" i="23"/>
  <c r="AB165" i="23"/>
  <c r="AA165" i="23"/>
  <c r="Z165" i="23"/>
  <c r="A165" i="23"/>
  <c r="AS161" i="23"/>
  <c r="AH160" i="23"/>
  <c r="AE160" i="23"/>
  <c r="AF160" i="23" s="1"/>
  <c r="AB160" i="23"/>
  <c r="AA160" i="23"/>
  <c r="Z160" i="23"/>
  <c r="A160" i="23"/>
  <c r="AS160" i="23"/>
  <c r="AH168" i="23"/>
  <c r="AE168" i="23"/>
  <c r="AB168" i="23"/>
  <c r="AA168" i="23"/>
  <c r="Z168" i="23"/>
  <c r="A168" i="23"/>
  <c r="AS159" i="23"/>
  <c r="AH159" i="23"/>
  <c r="AE159" i="23"/>
  <c r="AB159" i="23"/>
  <c r="AA159" i="23"/>
  <c r="Z159" i="23"/>
  <c r="A159" i="23"/>
  <c r="AS158" i="23"/>
  <c r="AH150" i="23"/>
  <c r="AE150" i="23"/>
  <c r="AB150" i="23"/>
  <c r="AA150" i="23"/>
  <c r="Z150" i="23"/>
  <c r="A150" i="23"/>
  <c r="AS157" i="23"/>
  <c r="AH149" i="23"/>
  <c r="AE149" i="23"/>
  <c r="AB149" i="23"/>
  <c r="AA149" i="23"/>
  <c r="Z149" i="23"/>
  <c r="A149" i="23"/>
  <c r="AS156" i="23"/>
  <c r="AH158" i="23"/>
  <c r="AE158" i="23"/>
  <c r="AB158" i="23"/>
  <c r="AA158" i="23"/>
  <c r="Z158" i="23"/>
  <c r="A158" i="23"/>
  <c r="AS155" i="23"/>
  <c r="AH151" i="23"/>
  <c r="AE151" i="23"/>
  <c r="AB151" i="23"/>
  <c r="AA151" i="23"/>
  <c r="Z151" i="23"/>
  <c r="A151" i="23"/>
  <c r="AS154" i="23"/>
  <c r="AH152" i="23"/>
  <c r="AE152" i="23"/>
  <c r="AB152" i="23"/>
  <c r="AA152" i="23"/>
  <c r="Z152" i="23"/>
  <c r="A152" i="23"/>
  <c r="AS153" i="23"/>
  <c r="AH155" i="23"/>
  <c r="AE155" i="23"/>
  <c r="AF155" i="23" s="1"/>
  <c r="AB155" i="23"/>
  <c r="AA155" i="23"/>
  <c r="Z155" i="23"/>
  <c r="A155" i="23"/>
  <c r="AS152" i="23"/>
  <c r="AH157" i="23"/>
  <c r="AE157" i="23"/>
  <c r="AB157" i="23"/>
  <c r="AA157" i="23"/>
  <c r="Z157" i="23"/>
  <c r="A157" i="23"/>
  <c r="AS151" i="23"/>
  <c r="AH154" i="23"/>
  <c r="AE154" i="23"/>
  <c r="AB154" i="23"/>
  <c r="AA154" i="23"/>
  <c r="Z154" i="23"/>
  <c r="A154" i="23"/>
  <c r="AS150" i="23"/>
  <c r="AH153" i="23"/>
  <c r="AE153" i="23"/>
  <c r="AB153" i="23"/>
  <c r="AA153" i="23"/>
  <c r="Z153" i="23"/>
  <c r="A153" i="23"/>
  <c r="AS149" i="23"/>
  <c r="AH148" i="23"/>
  <c r="AE148" i="23"/>
  <c r="AB148" i="23"/>
  <c r="AA148" i="23"/>
  <c r="Z148" i="23"/>
  <c r="A148" i="23"/>
  <c r="AS148" i="23"/>
  <c r="AH156" i="23"/>
  <c r="AE156" i="23"/>
  <c r="AB156" i="23"/>
  <c r="AA156" i="23"/>
  <c r="Z156" i="23"/>
  <c r="A156" i="23"/>
  <c r="AS147" i="23"/>
  <c r="AH147" i="23"/>
  <c r="AE147" i="23"/>
  <c r="AB147" i="23"/>
  <c r="AA147" i="23"/>
  <c r="Z147" i="23"/>
  <c r="A147" i="23"/>
  <c r="AS146" i="23"/>
  <c r="AH138" i="23"/>
  <c r="AE138" i="23"/>
  <c r="AB138" i="23"/>
  <c r="AA138" i="23"/>
  <c r="Z138" i="23"/>
  <c r="A138" i="23"/>
  <c r="AS145" i="23"/>
  <c r="AH137" i="23"/>
  <c r="AE137" i="23"/>
  <c r="AB137" i="23"/>
  <c r="AA137" i="23"/>
  <c r="Z137" i="23"/>
  <c r="A137" i="23"/>
  <c r="AS144" i="23"/>
  <c r="AH146" i="23"/>
  <c r="AE146" i="23"/>
  <c r="AB146" i="23"/>
  <c r="AA146" i="23"/>
  <c r="Z146" i="23"/>
  <c r="A146" i="23"/>
  <c r="AS143" i="23"/>
  <c r="AH139" i="23"/>
  <c r="AE139" i="23"/>
  <c r="AB139" i="23"/>
  <c r="AA139" i="23"/>
  <c r="Z139" i="23"/>
  <c r="A139" i="23"/>
  <c r="AS142" i="23"/>
  <c r="AH140" i="23"/>
  <c r="AE140" i="23"/>
  <c r="AB140" i="23"/>
  <c r="AA140" i="23"/>
  <c r="Z140" i="23"/>
  <c r="A140" i="23"/>
  <c r="AS141" i="23"/>
  <c r="AH143" i="23"/>
  <c r="AE143" i="23"/>
  <c r="AB143" i="23"/>
  <c r="AA143" i="23"/>
  <c r="Z143" i="23"/>
  <c r="A143" i="23"/>
  <c r="AS140" i="23"/>
  <c r="AH145" i="23"/>
  <c r="AE145" i="23"/>
  <c r="AB145" i="23"/>
  <c r="AA145" i="23"/>
  <c r="Z145" i="23"/>
  <c r="A145" i="23"/>
  <c r="AS139" i="23"/>
  <c r="AH142" i="23"/>
  <c r="AE142" i="23"/>
  <c r="AB142" i="23"/>
  <c r="AA142" i="23"/>
  <c r="Z142" i="23"/>
  <c r="A142" i="23"/>
  <c r="AS138" i="23"/>
  <c r="AH141" i="23"/>
  <c r="AE141" i="23"/>
  <c r="AB141" i="23"/>
  <c r="AA141" i="23"/>
  <c r="Z141" i="23"/>
  <c r="A141" i="23"/>
  <c r="AS137" i="23"/>
  <c r="AH136" i="23"/>
  <c r="AE136" i="23"/>
  <c r="AF136" i="23" s="1"/>
  <c r="AB136" i="23"/>
  <c r="AA136" i="23"/>
  <c r="Z136" i="23"/>
  <c r="A136" i="23"/>
  <c r="AS136" i="23"/>
  <c r="AH144" i="23"/>
  <c r="AE144" i="23"/>
  <c r="AB144" i="23"/>
  <c r="AA144" i="23"/>
  <c r="Z144" i="23"/>
  <c r="A144" i="23"/>
  <c r="AS135" i="23"/>
  <c r="AH135" i="23"/>
  <c r="AE135" i="23"/>
  <c r="AB135" i="23"/>
  <c r="AA135" i="23"/>
  <c r="Z135" i="23"/>
  <c r="A135" i="23"/>
  <c r="AS134" i="23"/>
  <c r="AH126" i="23"/>
  <c r="AE126" i="23"/>
  <c r="AB126" i="23"/>
  <c r="AA126" i="23"/>
  <c r="Z126" i="23"/>
  <c r="A126" i="23"/>
  <c r="AS133" i="23"/>
  <c r="AH125" i="23"/>
  <c r="AE125" i="23"/>
  <c r="AB125" i="23"/>
  <c r="AA125" i="23"/>
  <c r="Z125" i="23"/>
  <c r="A125" i="23"/>
  <c r="AS132" i="23"/>
  <c r="AH134" i="23"/>
  <c r="AE134" i="23"/>
  <c r="AB134" i="23"/>
  <c r="AA134" i="23"/>
  <c r="Z134" i="23"/>
  <c r="A134" i="23"/>
  <c r="AS131" i="23"/>
  <c r="AH127" i="23"/>
  <c r="AE127" i="23"/>
  <c r="AB127" i="23"/>
  <c r="AA127" i="23"/>
  <c r="Z127" i="23"/>
  <c r="A127" i="23"/>
  <c r="AS130" i="23"/>
  <c r="AH128" i="23"/>
  <c r="AE128" i="23"/>
  <c r="AB128" i="23"/>
  <c r="AA128" i="23"/>
  <c r="Z128" i="23"/>
  <c r="A128" i="23"/>
  <c r="AS129" i="23"/>
  <c r="AH131" i="23"/>
  <c r="AE131" i="23"/>
  <c r="AF131" i="23" s="1"/>
  <c r="AB131" i="23"/>
  <c r="AA131" i="23"/>
  <c r="Z131" i="23"/>
  <c r="A131" i="23"/>
  <c r="AS128" i="23"/>
  <c r="AH133" i="23"/>
  <c r="AE133" i="23"/>
  <c r="AB133" i="23"/>
  <c r="AA133" i="23"/>
  <c r="Z133" i="23"/>
  <c r="A133" i="23"/>
  <c r="AS127" i="23"/>
  <c r="AH130" i="23"/>
  <c r="AE130" i="23"/>
  <c r="AB130" i="23"/>
  <c r="AA130" i="23"/>
  <c r="Z130" i="23"/>
  <c r="A130" i="23"/>
  <c r="AS126" i="23"/>
  <c r="AH129" i="23"/>
  <c r="AE129" i="23"/>
  <c r="AB129" i="23"/>
  <c r="AA129" i="23"/>
  <c r="Z129" i="23"/>
  <c r="A129" i="23"/>
  <c r="AS125" i="23"/>
  <c r="AH124" i="23"/>
  <c r="AE124" i="23"/>
  <c r="AB124" i="23"/>
  <c r="AA124" i="23"/>
  <c r="Z124" i="23"/>
  <c r="A124" i="23"/>
  <c r="AS124" i="23"/>
  <c r="AH132" i="23"/>
  <c r="AE132" i="23"/>
  <c r="AB132" i="23"/>
  <c r="AA132" i="23"/>
  <c r="Z132" i="23"/>
  <c r="A132" i="23"/>
  <c r="AS123" i="23"/>
  <c r="AH123" i="23"/>
  <c r="AE123" i="23"/>
  <c r="AB123" i="23"/>
  <c r="AA123" i="23"/>
  <c r="Z123" i="23"/>
  <c r="A123" i="23"/>
  <c r="AS122" i="23"/>
  <c r="AH114" i="23"/>
  <c r="AE114" i="23"/>
  <c r="AB114" i="23"/>
  <c r="AA114" i="23"/>
  <c r="Z114" i="23"/>
  <c r="A114" i="23"/>
  <c r="AS121" i="23"/>
  <c r="AH113" i="23"/>
  <c r="AE113" i="23"/>
  <c r="AB113" i="23"/>
  <c r="AA113" i="23"/>
  <c r="Z113" i="23"/>
  <c r="A113" i="23"/>
  <c r="AS120" i="23"/>
  <c r="AH122" i="23"/>
  <c r="AE122" i="23"/>
  <c r="AB122" i="23"/>
  <c r="AA122" i="23"/>
  <c r="Z122" i="23"/>
  <c r="A122" i="23"/>
  <c r="AS119" i="23"/>
  <c r="AH115" i="23"/>
  <c r="AE115" i="23"/>
  <c r="AB115" i="23"/>
  <c r="AA115" i="23"/>
  <c r="Z115" i="23"/>
  <c r="A115" i="23"/>
  <c r="AS118" i="23"/>
  <c r="AH116" i="23"/>
  <c r="AE116" i="23"/>
  <c r="AB116" i="23"/>
  <c r="AA116" i="23"/>
  <c r="Z116" i="23"/>
  <c r="A116" i="23"/>
  <c r="AS117" i="23"/>
  <c r="AH119" i="23"/>
  <c r="AE119" i="23"/>
  <c r="AB119" i="23"/>
  <c r="AA119" i="23"/>
  <c r="Z119" i="23"/>
  <c r="A119" i="23"/>
  <c r="AS116" i="23"/>
  <c r="AH121" i="23"/>
  <c r="AE121" i="23"/>
  <c r="AB121" i="23"/>
  <c r="AA121" i="23"/>
  <c r="Z121" i="23"/>
  <c r="A121" i="23"/>
  <c r="AS115" i="23"/>
  <c r="AH118" i="23"/>
  <c r="AE118" i="23"/>
  <c r="AB118" i="23"/>
  <c r="AA118" i="23"/>
  <c r="Z118" i="23"/>
  <c r="A118" i="23"/>
  <c r="AS114" i="23"/>
  <c r="AH117" i="23"/>
  <c r="AE117" i="23"/>
  <c r="AB117" i="23"/>
  <c r="AA117" i="23"/>
  <c r="Z117" i="23"/>
  <c r="A117" i="23"/>
  <c r="AS113" i="23"/>
  <c r="AH112" i="23"/>
  <c r="AE112" i="23"/>
  <c r="AF112" i="23" s="1"/>
  <c r="AB112" i="23"/>
  <c r="AA112" i="23"/>
  <c r="Z112" i="23"/>
  <c r="A112" i="23"/>
  <c r="AS112" i="23"/>
  <c r="AH120" i="23"/>
  <c r="AE120" i="23"/>
  <c r="AB120" i="23"/>
  <c r="AA120" i="23"/>
  <c r="Z120" i="23"/>
  <c r="A120" i="23"/>
  <c r="AS111" i="23"/>
  <c r="AH111" i="23"/>
  <c r="AE111" i="23"/>
  <c r="AB111" i="23"/>
  <c r="AA111" i="23"/>
  <c r="Z111" i="23"/>
  <c r="A111" i="23"/>
  <c r="AS110" i="23"/>
  <c r="AH102" i="23"/>
  <c r="AE102" i="23"/>
  <c r="AB102" i="23"/>
  <c r="AA102" i="23"/>
  <c r="Z102" i="23"/>
  <c r="A102" i="23"/>
  <c r="AS109" i="23"/>
  <c r="AH101" i="23"/>
  <c r="AE101" i="23"/>
  <c r="AB101" i="23"/>
  <c r="AA101" i="23"/>
  <c r="Z101" i="23"/>
  <c r="A101" i="23"/>
  <c r="AS108" i="23"/>
  <c r="AH110" i="23"/>
  <c r="AE110" i="23"/>
  <c r="AB110" i="23"/>
  <c r="AA110" i="23"/>
  <c r="Z110" i="23"/>
  <c r="A110" i="23"/>
  <c r="AS107" i="23"/>
  <c r="AH103" i="23"/>
  <c r="AE103" i="23"/>
  <c r="AB103" i="23"/>
  <c r="AA103" i="23"/>
  <c r="Z103" i="23"/>
  <c r="A103" i="23"/>
  <c r="AS106" i="23"/>
  <c r="AH104" i="23"/>
  <c r="AE104" i="23"/>
  <c r="AB104" i="23"/>
  <c r="AA104" i="23"/>
  <c r="Z104" i="23"/>
  <c r="A104" i="23"/>
  <c r="AS105" i="23"/>
  <c r="AH107" i="23"/>
  <c r="AE107" i="23"/>
  <c r="AF107" i="23" s="1"/>
  <c r="AB107" i="23"/>
  <c r="AA107" i="23"/>
  <c r="Z107" i="23"/>
  <c r="A107" i="23"/>
  <c r="AS104" i="23"/>
  <c r="AH109" i="23"/>
  <c r="AE109" i="23"/>
  <c r="AB109" i="23"/>
  <c r="AA109" i="23"/>
  <c r="Z109" i="23"/>
  <c r="A109" i="23"/>
  <c r="AS103" i="23"/>
  <c r="AH106" i="23"/>
  <c r="AE106" i="23"/>
  <c r="AB106" i="23"/>
  <c r="AA106" i="23"/>
  <c r="Z106" i="23"/>
  <c r="A106" i="23"/>
  <c r="AS102" i="23"/>
  <c r="AH105" i="23"/>
  <c r="AE105" i="23"/>
  <c r="AB105" i="23"/>
  <c r="AA105" i="23"/>
  <c r="Z105" i="23"/>
  <c r="A105" i="23"/>
  <c r="AS101" i="23"/>
  <c r="AH100" i="23"/>
  <c r="AE100" i="23"/>
  <c r="AB100" i="23"/>
  <c r="AA100" i="23"/>
  <c r="Z100" i="23"/>
  <c r="A100" i="23"/>
  <c r="AS100" i="23"/>
  <c r="AH108" i="23"/>
  <c r="AE108" i="23"/>
  <c r="AB108" i="23"/>
  <c r="AA108" i="23"/>
  <c r="Z108" i="23"/>
  <c r="A108" i="23"/>
  <c r="AS99" i="23"/>
  <c r="AH99" i="23"/>
  <c r="AE99" i="23"/>
  <c r="AB99" i="23"/>
  <c r="AA99" i="23"/>
  <c r="Z99" i="23"/>
  <c r="A99" i="23"/>
  <c r="AS98" i="23"/>
  <c r="AH90" i="23"/>
  <c r="AE90" i="23"/>
  <c r="AB90" i="23"/>
  <c r="AA90" i="23"/>
  <c r="Z90" i="23"/>
  <c r="A90" i="23"/>
  <c r="AS97" i="23"/>
  <c r="AH89" i="23"/>
  <c r="AE89" i="23"/>
  <c r="AB89" i="23"/>
  <c r="AA89" i="23"/>
  <c r="Z89" i="23"/>
  <c r="A89" i="23"/>
  <c r="AS96" i="23"/>
  <c r="AH98" i="23"/>
  <c r="AE98" i="23"/>
  <c r="AB98" i="23"/>
  <c r="AA98" i="23"/>
  <c r="Z98" i="23"/>
  <c r="A98" i="23"/>
  <c r="AS95" i="23"/>
  <c r="AH91" i="23"/>
  <c r="AE91" i="23"/>
  <c r="AB91" i="23"/>
  <c r="AA91" i="23"/>
  <c r="Z91" i="23"/>
  <c r="A91" i="23"/>
  <c r="AS94" i="23"/>
  <c r="AH92" i="23"/>
  <c r="AE92" i="23"/>
  <c r="AB92" i="23"/>
  <c r="AA92" i="23"/>
  <c r="Z92" i="23"/>
  <c r="A92" i="23"/>
  <c r="AS93" i="23"/>
  <c r="AH95" i="23"/>
  <c r="AE95" i="23"/>
  <c r="AB95" i="23"/>
  <c r="AA95" i="23"/>
  <c r="Z95" i="23"/>
  <c r="A95" i="23"/>
  <c r="AS92" i="23"/>
  <c r="AH97" i="23"/>
  <c r="AE97" i="23"/>
  <c r="AB97" i="23"/>
  <c r="AA97" i="23"/>
  <c r="Z97" i="23"/>
  <c r="A97" i="23"/>
  <c r="AS91" i="23"/>
  <c r="AH94" i="23"/>
  <c r="AE94" i="23"/>
  <c r="AB94" i="23"/>
  <c r="AA94" i="23"/>
  <c r="Z94" i="23"/>
  <c r="A94" i="23"/>
  <c r="AS90" i="23"/>
  <c r="AH93" i="23"/>
  <c r="AE93" i="23"/>
  <c r="AB93" i="23"/>
  <c r="AA93" i="23"/>
  <c r="Z93" i="23"/>
  <c r="A93" i="23"/>
  <c r="AS89" i="23"/>
  <c r="AH88" i="23"/>
  <c r="AE88" i="23"/>
  <c r="AF88" i="23" s="1"/>
  <c r="AB88" i="23"/>
  <c r="AA88" i="23"/>
  <c r="Z88" i="23"/>
  <c r="A88" i="23"/>
  <c r="AS88" i="23"/>
  <c r="AH96" i="23"/>
  <c r="AE96" i="23"/>
  <c r="AB96" i="23"/>
  <c r="AA96" i="23"/>
  <c r="Z96" i="23"/>
  <c r="A96" i="23"/>
  <c r="AS87" i="23"/>
  <c r="AH87" i="23"/>
  <c r="AE87" i="23"/>
  <c r="AB87" i="23"/>
  <c r="AD87" i="23" s="1"/>
  <c r="AA87" i="23"/>
  <c r="Z87" i="23"/>
  <c r="A87" i="23"/>
  <c r="AS86" i="23"/>
  <c r="AH78" i="23"/>
  <c r="AE78" i="23"/>
  <c r="AB78" i="23"/>
  <c r="AA78" i="23"/>
  <c r="Z78" i="23"/>
  <c r="A78" i="23"/>
  <c r="AS85" i="23"/>
  <c r="AH77" i="23"/>
  <c r="AE77" i="23"/>
  <c r="AB77" i="23"/>
  <c r="AA77" i="23"/>
  <c r="Z77" i="23"/>
  <c r="A77" i="23"/>
  <c r="AS84" i="23"/>
  <c r="AH86" i="23"/>
  <c r="AE86" i="23"/>
  <c r="AB86" i="23"/>
  <c r="AA86" i="23"/>
  <c r="Z86" i="23"/>
  <c r="A86" i="23"/>
  <c r="AS83" i="23"/>
  <c r="AH79" i="23"/>
  <c r="AE79" i="23"/>
  <c r="AB79" i="23"/>
  <c r="AA79" i="23"/>
  <c r="Z79" i="23"/>
  <c r="A79" i="23"/>
  <c r="AS82" i="23"/>
  <c r="AH80" i="23"/>
  <c r="AE80" i="23"/>
  <c r="AB80" i="23"/>
  <c r="AA80" i="23"/>
  <c r="Z80" i="23"/>
  <c r="A80" i="23"/>
  <c r="AS81" i="23"/>
  <c r="AH83" i="23"/>
  <c r="AE83" i="23"/>
  <c r="AF83" i="23" s="1"/>
  <c r="AB83" i="23"/>
  <c r="AA83" i="23"/>
  <c r="Z83" i="23"/>
  <c r="A83" i="23"/>
  <c r="AS80" i="23"/>
  <c r="AH85" i="23"/>
  <c r="AE85" i="23"/>
  <c r="AB85" i="23"/>
  <c r="AA85" i="23"/>
  <c r="Z85" i="23"/>
  <c r="A85" i="23"/>
  <c r="AS79" i="23"/>
  <c r="AH82" i="23"/>
  <c r="AE82" i="23"/>
  <c r="AB82" i="23"/>
  <c r="AA82" i="23"/>
  <c r="Z82" i="23"/>
  <c r="A82" i="23"/>
  <c r="AS78" i="23"/>
  <c r="AH81" i="23"/>
  <c r="AE81" i="23"/>
  <c r="AB81" i="23"/>
  <c r="AA81" i="23"/>
  <c r="Z81" i="23"/>
  <c r="A81" i="23"/>
  <c r="AS77" i="23"/>
  <c r="AH76" i="23"/>
  <c r="AE76" i="23"/>
  <c r="AB76" i="23"/>
  <c r="AA76" i="23"/>
  <c r="Z76" i="23"/>
  <c r="A76" i="23"/>
  <c r="AS76" i="23"/>
  <c r="AH84" i="23"/>
  <c r="AE84" i="23"/>
  <c r="AB84" i="23"/>
  <c r="AA84" i="23"/>
  <c r="Z84" i="23"/>
  <c r="A84" i="23"/>
  <c r="AS75" i="23"/>
  <c r="AH75" i="23"/>
  <c r="AE75" i="23"/>
  <c r="AB75" i="23"/>
  <c r="AA75" i="23"/>
  <c r="Z75" i="23"/>
  <c r="A75" i="23"/>
  <c r="AS74" i="23"/>
  <c r="AH66" i="23"/>
  <c r="AE66" i="23"/>
  <c r="AB66" i="23"/>
  <c r="AA66" i="23"/>
  <c r="Z66" i="23"/>
  <c r="A66" i="23"/>
  <c r="AS73" i="23"/>
  <c r="AH65" i="23"/>
  <c r="AE65" i="23"/>
  <c r="AB65" i="23"/>
  <c r="AA65" i="23"/>
  <c r="Z65" i="23"/>
  <c r="A65" i="23"/>
  <c r="AS72" i="23"/>
  <c r="AH74" i="23"/>
  <c r="AE74" i="23"/>
  <c r="AB74" i="23"/>
  <c r="AA74" i="23"/>
  <c r="Z74" i="23"/>
  <c r="A74" i="23"/>
  <c r="AS71" i="23"/>
  <c r="AH67" i="23"/>
  <c r="AE67" i="23"/>
  <c r="AB67" i="23"/>
  <c r="AA67" i="23"/>
  <c r="Z67" i="23"/>
  <c r="A67" i="23"/>
  <c r="AS70" i="23"/>
  <c r="AH68" i="23"/>
  <c r="AE68" i="23"/>
  <c r="AB68" i="23"/>
  <c r="AA68" i="23"/>
  <c r="Z68" i="23"/>
  <c r="A68" i="23"/>
  <c r="AS69" i="23"/>
  <c r="AH71" i="23"/>
  <c r="AE71" i="23"/>
  <c r="AB71" i="23"/>
  <c r="AA71" i="23"/>
  <c r="Z71" i="23"/>
  <c r="A71" i="23"/>
  <c r="AS68" i="23"/>
  <c r="AH73" i="23"/>
  <c r="AE73" i="23"/>
  <c r="AB73" i="23"/>
  <c r="AA73" i="23"/>
  <c r="Z73" i="23"/>
  <c r="A73" i="23"/>
  <c r="AS67" i="23"/>
  <c r="AH70" i="23"/>
  <c r="AE70" i="23"/>
  <c r="AB70" i="23"/>
  <c r="AA70" i="23"/>
  <c r="Z70" i="23"/>
  <c r="A70" i="23"/>
  <c r="AS66" i="23"/>
  <c r="AH69" i="23"/>
  <c r="AE69" i="23"/>
  <c r="AB69" i="23"/>
  <c r="AA69" i="23"/>
  <c r="Z69" i="23"/>
  <c r="A69" i="23"/>
  <c r="AS65" i="23"/>
  <c r="AG4077" i="23" s="1"/>
  <c r="AH64" i="23"/>
  <c r="AE64" i="23"/>
  <c r="AF64" i="23" s="1"/>
  <c r="AB64" i="23"/>
  <c r="AA64" i="23"/>
  <c r="Z64" i="23"/>
  <c r="A64" i="23"/>
  <c r="AS64" i="23"/>
  <c r="AH72" i="23"/>
  <c r="AE72" i="23"/>
  <c r="AB72" i="23"/>
  <c r="AA72" i="23"/>
  <c r="Z72" i="23"/>
  <c r="A72" i="23"/>
  <c r="AS63" i="23"/>
  <c r="AH63" i="23"/>
  <c r="AE63" i="23"/>
  <c r="AB63" i="23"/>
  <c r="AA63" i="23"/>
  <c r="Z63" i="23"/>
  <c r="A63" i="23"/>
  <c r="AS62" i="23"/>
  <c r="AH54" i="23"/>
  <c r="AE54" i="23"/>
  <c r="AB54" i="23"/>
  <c r="AA54" i="23"/>
  <c r="Z54" i="23"/>
  <c r="A54" i="23"/>
  <c r="AS61" i="23"/>
  <c r="AH53" i="23"/>
  <c r="AE53" i="23"/>
  <c r="AB53" i="23"/>
  <c r="AA53" i="23"/>
  <c r="Z53" i="23"/>
  <c r="A53" i="23"/>
  <c r="AS60" i="23"/>
  <c r="AH62" i="23"/>
  <c r="AE62" i="23"/>
  <c r="AB62" i="23"/>
  <c r="AA62" i="23"/>
  <c r="Z62" i="23"/>
  <c r="A62" i="23"/>
  <c r="AS59" i="23"/>
  <c r="AH55" i="23"/>
  <c r="AE55" i="23"/>
  <c r="AB55" i="23"/>
  <c r="AA55" i="23"/>
  <c r="Z55" i="23"/>
  <c r="A55" i="23"/>
  <c r="AS58" i="23"/>
  <c r="AH56" i="23"/>
  <c r="AE56" i="23"/>
  <c r="AB56" i="23"/>
  <c r="AA56" i="23"/>
  <c r="Z56" i="23"/>
  <c r="A56" i="23"/>
  <c r="AS57" i="23"/>
  <c r="AH59" i="23"/>
  <c r="AE59" i="23"/>
  <c r="AF59" i="23" s="1"/>
  <c r="AB59" i="23"/>
  <c r="AA59" i="23"/>
  <c r="Z59" i="23"/>
  <c r="A59" i="23"/>
  <c r="AS56" i="23"/>
  <c r="AH61" i="23"/>
  <c r="AE61" i="23"/>
  <c r="AB61" i="23"/>
  <c r="AA61" i="23"/>
  <c r="Z61" i="23"/>
  <c r="A61" i="23"/>
  <c r="AS55" i="23"/>
  <c r="AH58" i="23"/>
  <c r="AE58" i="23"/>
  <c r="AB58" i="23"/>
  <c r="AA58" i="23"/>
  <c r="Z58" i="23"/>
  <c r="A58" i="23"/>
  <c r="AS54" i="23"/>
  <c r="AH57" i="23"/>
  <c r="AE57" i="23"/>
  <c r="AB57" i="23"/>
  <c r="AA57" i="23"/>
  <c r="Z57" i="23"/>
  <c r="A57" i="23"/>
  <c r="AS53" i="23"/>
  <c r="AH52" i="23"/>
  <c r="AE52" i="23"/>
  <c r="AB52" i="23"/>
  <c r="AA52" i="23"/>
  <c r="Z52" i="23"/>
  <c r="A52" i="23"/>
  <c r="AS52" i="23"/>
  <c r="AH60" i="23"/>
  <c r="AE60" i="23"/>
  <c r="AB60" i="23"/>
  <c r="AA60" i="23"/>
  <c r="Z60" i="23"/>
  <c r="A60" i="23"/>
  <c r="AS51" i="23"/>
  <c r="AH51" i="23"/>
  <c r="AE51" i="23"/>
  <c r="AB51" i="23"/>
  <c r="AA51" i="23"/>
  <c r="Z51" i="23"/>
  <c r="A51" i="23"/>
  <c r="AS50" i="23"/>
  <c r="AH42" i="23"/>
  <c r="AE42" i="23"/>
  <c r="AB42" i="23"/>
  <c r="AA42" i="23"/>
  <c r="Z42" i="23"/>
  <c r="A42" i="23"/>
  <c r="AS49" i="23"/>
  <c r="AH41" i="23"/>
  <c r="AE41" i="23"/>
  <c r="AB41" i="23"/>
  <c r="AA41" i="23"/>
  <c r="Z41" i="23"/>
  <c r="A41" i="23"/>
  <c r="AS48" i="23"/>
  <c r="AH50" i="23"/>
  <c r="AE50" i="23"/>
  <c r="AB50" i="23"/>
  <c r="AA50" i="23"/>
  <c r="Z50" i="23"/>
  <c r="A50" i="23"/>
  <c r="AS47" i="23"/>
  <c r="AH43" i="23"/>
  <c r="AE43" i="23"/>
  <c r="AB43" i="23"/>
  <c r="AA43" i="23"/>
  <c r="Z43" i="23"/>
  <c r="A43" i="23"/>
  <c r="AS46" i="23"/>
  <c r="AH44" i="23"/>
  <c r="AE44" i="23"/>
  <c r="AB44" i="23"/>
  <c r="AA44" i="23"/>
  <c r="Z44" i="23"/>
  <c r="A44" i="23"/>
  <c r="AS45" i="23"/>
  <c r="AH47" i="23"/>
  <c r="AE47" i="23"/>
  <c r="AB47" i="23"/>
  <c r="AA47" i="23"/>
  <c r="Z47" i="23"/>
  <c r="A47" i="23"/>
  <c r="AS44" i="23"/>
  <c r="AH49" i="23"/>
  <c r="AE49" i="23"/>
  <c r="AB49" i="23"/>
  <c r="AA49" i="23"/>
  <c r="Z49" i="23"/>
  <c r="A49" i="23"/>
  <c r="AS43" i="23"/>
  <c r="AH46" i="23"/>
  <c r="AE46" i="23"/>
  <c r="AB46" i="23"/>
  <c r="AA46" i="23"/>
  <c r="Z46" i="23"/>
  <c r="A46" i="23"/>
  <c r="AS42" i="23"/>
  <c r="AH45" i="23"/>
  <c r="AE45" i="23"/>
  <c r="AB45" i="23"/>
  <c r="AA45" i="23"/>
  <c r="Z45" i="23"/>
  <c r="A45" i="23"/>
  <c r="AS41" i="23"/>
  <c r="AH40" i="23"/>
  <c r="AE40" i="23"/>
  <c r="AF40" i="23" s="1"/>
  <c r="AB40" i="23"/>
  <c r="AA40" i="23"/>
  <c r="Z40" i="23"/>
  <c r="A40" i="23"/>
  <c r="AS40" i="23"/>
  <c r="AH48" i="23"/>
  <c r="AE48" i="23"/>
  <c r="AB48" i="23"/>
  <c r="AA48" i="23"/>
  <c r="Z48" i="23"/>
  <c r="A48" i="23"/>
  <c r="AS39" i="23"/>
  <c r="AH39" i="23"/>
  <c r="AE39" i="23"/>
  <c r="AB39" i="23"/>
  <c r="AA39" i="23"/>
  <c r="Z39" i="23"/>
  <c r="A39" i="23"/>
  <c r="AS38" i="23"/>
  <c r="AH30" i="23"/>
  <c r="AE30" i="23"/>
  <c r="AB30" i="23"/>
  <c r="AA30" i="23"/>
  <c r="Z30" i="23"/>
  <c r="A30" i="23"/>
  <c r="AS37" i="23"/>
  <c r="AH29" i="23"/>
  <c r="AE29" i="23"/>
  <c r="AB29" i="23"/>
  <c r="AA29" i="23"/>
  <c r="Z29" i="23"/>
  <c r="A29" i="23"/>
  <c r="AS36" i="23"/>
  <c r="AH38" i="23"/>
  <c r="AE38" i="23"/>
  <c r="AB38" i="23"/>
  <c r="AA38" i="23"/>
  <c r="Z38" i="23"/>
  <c r="A38" i="23"/>
  <c r="AS35" i="23"/>
  <c r="AH31" i="23"/>
  <c r="AE31" i="23"/>
  <c r="AB31" i="23"/>
  <c r="AA31" i="23"/>
  <c r="Z31" i="23"/>
  <c r="A31" i="23"/>
  <c r="AS34" i="23"/>
  <c r="AH32" i="23"/>
  <c r="AE32" i="23"/>
  <c r="AB32" i="23"/>
  <c r="AA32" i="23"/>
  <c r="Z32" i="23"/>
  <c r="A32" i="23"/>
  <c r="AS33" i="23"/>
  <c r="AH35" i="23"/>
  <c r="AE35" i="23"/>
  <c r="AF35" i="23" s="1"/>
  <c r="AB35" i="23"/>
  <c r="AA35" i="23"/>
  <c r="Z35" i="23"/>
  <c r="A35" i="23"/>
  <c r="AS32" i="23"/>
  <c r="AH37" i="23"/>
  <c r="AE37" i="23"/>
  <c r="AB37" i="23"/>
  <c r="AA37" i="23"/>
  <c r="Z37" i="23"/>
  <c r="A37" i="23"/>
  <c r="AS31" i="23"/>
  <c r="AH34" i="23"/>
  <c r="AE34" i="23"/>
  <c r="AB34" i="23"/>
  <c r="AA34" i="23"/>
  <c r="Z34" i="23"/>
  <c r="A34" i="23"/>
  <c r="AS30" i="23"/>
  <c r="AH33" i="23"/>
  <c r="AE33" i="23"/>
  <c r="AB33" i="23"/>
  <c r="AA33" i="23"/>
  <c r="Z33" i="23"/>
  <c r="A33" i="23"/>
  <c r="AS29" i="23"/>
  <c r="AH28" i="23"/>
  <c r="AE28" i="23"/>
  <c r="AB28" i="23"/>
  <c r="AA28" i="23"/>
  <c r="Z28" i="23"/>
  <c r="A28" i="23"/>
  <c r="AS28" i="23"/>
  <c r="AH36" i="23"/>
  <c r="AE36" i="23"/>
  <c r="AB36" i="23"/>
  <c r="AA36" i="23"/>
  <c r="Z36" i="23"/>
  <c r="A36" i="23"/>
  <c r="AS27" i="23"/>
  <c r="AG296" i="23" s="1"/>
  <c r="AH27" i="23"/>
  <c r="AE27" i="23"/>
  <c r="AB27" i="23"/>
  <c r="AA27" i="23"/>
  <c r="Z27" i="23"/>
  <c r="A27" i="23"/>
  <c r="AS26" i="23"/>
  <c r="AH18" i="23"/>
  <c r="AE18" i="23"/>
  <c r="AB18" i="23"/>
  <c r="AA18" i="23"/>
  <c r="Z18" i="23"/>
  <c r="A18" i="23"/>
  <c r="AS25" i="23"/>
  <c r="AH17" i="23"/>
  <c r="AE17" i="23"/>
  <c r="AB17" i="23"/>
  <c r="AA17" i="23"/>
  <c r="Z17" i="23"/>
  <c r="A17" i="23"/>
  <c r="AS24" i="23"/>
  <c r="AH26" i="23"/>
  <c r="AE26" i="23"/>
  <c r="AB26" i="23"/>
  <c r="AA26" i="23"/>
  <c r="Z26" i="23"/>
  <c r="A26" i="23"/>
  <c r="AS23" i="23"/>
  <c r="AH19" i="23"/>
  <c r="AE19" i="23"/>
  <c r="AB19" i="23"/>
  <c r="AA19" i="23"/>
  <c r="Z19" i="23"/>
  <c r="A19" i="23"/>
  <c r="AS22" i="23"/>
  <c r="AH20" i="23"/>
  <c r="AE20" i="23"/>
  <c r="AB20" i="23"/>
  <c r="AA20" i="23"/>
  <c r="Z20" i="23"/>
  <c r="A20" i="23"/>
  <c r="AS21" i="23"/>
  <c r="AH23" i="23"/>
  <c r="AE23" i="23"/>
  <c r="AB23" i="23"/>
  <c r="AA23" i="23"/>
  <c r="Z23" i="23"/>
  <c r="A23" i="23"/>
  <c r="AS20" i="23"/>
  <c r="AH25" i="23"/>
  <c r="AE25" i="23"/>
  <c r="AB25" i="23"/>
  <c r="AA25" i="23"/>
  <c r="Z25" i="23"/>
  <c r="A25" i="23"/>
  <c r="AS19" i="23"/>
  <c r="AH22" i="23"/>
  <c r="AE22" i="23"/>
  <c r="AB22" i="23"/>
  <c r="AA22" i="23"/>
  <c r="Z22" i="23"/>
  <c r="A22" i="23"/>
  <c r="AS18" i="23"/>
  <c r="AH21" i="23"/>
  <c r="AE21" i="23"/>
  <c r="AB21" i="23"/>
  <c r="AA21" i="23"/>
  <c r="Z21" i="23"/>
  <c r="A21" i="23"/>
  <c r="AS17" i="23"/>
  <c r="AH16" i="23"/>
  <c r="AE16" i="23"/>
  <c r="AF16" i="23" s="1"/>
  <c r="AB16" i="23"/>
  <c r="AA16" i="23"/>
  <c r="Z16" i="23"/>
  <c r="A16" i="23"/>
  <c r="AS16" i="23"/>
  <c r="AH24" i="23"/>
  <c r="AE24" i="23"/>
  <c r="AB24" i="23"/>
  <c r="AA24" i="23"/>
  <c r="Z24" i="23"/>
  <c r="A24" i="23"/>
  <c r="AS15" i="23"/>
  <c r="AH15" i="23"/>
  <c r="AE15" i="23"/>
  <c r="AB15" i="23"/>
  <c r="AA15" i="23"/>
  <c r="Z15" i="23"/>
  <c r="A15" i="23"/>
  <c r="AS14" i="23"/>
  <c r="AH6" i="23"/>
  <c r="AE6" i="23"/>
  <c r="AB6" i="23"/>
  <c r="AA6" i="23"/>
  <c r="Z6" i="23"/>
  <c r="A6" i="23"/>
  <c r="AS13" i="23"/>
  <c r="AH5" i="23"/>
  <c r="AE5" i="23"/>
  <c r="AB5" i="23"/>
  <c r="AA5" i="23"/>
  <c r="Z5" i="23"/>
  <c r="A5" i="23"/>
  <c r="AS12" i="23"/>
  <c r="AH14" i="23"/>
  <c r="AE14" i="23"/>
  <c r="AB14" i="23"/>
  <c r="AA14" i="23"/>
  <c r="Z14" i="23"/>
  <c r="A14" i="23"/>
  <c r="AS11" i="23"/>
  <c r="AH7" i="23"/>
  <c r="AE7" i="23"/>
  <c r="AB7" i="23"/>
  <c r="AA7" i="23"/>
  <c r="Z7" i="23"/>
  <c r="A7" i="23"/>
  <c r="AS10" i="23"/>
  <c r="AH8" i="23"/>
  <c r="AE8" i="23"/>
  <c r="AB8" i="23"/>
  <c r="AA8" i="23"/>
  <c r="Z8" i="23"/>
  <c r="A8" i="23"/>
  <c r="AS9" i="23"/>
  <c r="AH11" i="23"/>
  <c r="AE11" i="23"/>
  <c r="AF11" i="23" s="1"/>
  <c r="AB11" i="23"/>
  <c r="AA11" i="23"/>
  <c r="Z11" i="23"/>
  <c r="A11" i="23"/>
  <c r="AS8" i="23"/>
  <c r="AH13" i="23"/>
  <c r="AE13" i="23"/>
  <c r="AB13" i="23"/>
  <c r="AA13" i="23"/>
  <c r="Z13" i="23"/>
  <c r="A13" i="23"/>
  <c r="AS7" i="23"/>
  <c r="AH10" i="23"/>
  <c r="AE10" i="23"/>
  <c r="AB10" i="23"/>
  <c r="AA10" i="23"/>
  <c r="Z10" i="23"/>
  <c r="A10" i="23"/>
  <c r="AS6" i="23"/>
  <c r="AH9" i="23"/>
  <c r="AE9" i="23"/>
  <c r="AB9" i="23"/>
  <c r="AA9" i="23"/>
  <c r="Z9" i="23"/>
  <c r="A9" i="23"/>
  <c r="AS5" i="23"/>
  <c r="AH4" i="23"/>
  <c r="AE4" i="23"/>
  <c r="AB4" i="23"/>
  <c r="AA4" i="23"/>
  <c r="Z4" i="23"/>
  <c r="A4" i="23"/>
  <c r="AS4" i="23"/>
  <c r="AH12" i="23"/>
  <c r="AE12" i="23"/>
  <c r="AB12" i="23"/>
  <c r="AA12" i="23"/>
  <c r="Z12" i="23"/>
  <c r="A12" i="23"/>
  <c r="AS3" i="23"/>
  <c r="AH3" i="23"/>
  <c r="AE3" i="23"/>
  <c r="AB3" i="23"/>
  <c r="AA3" i="23"/>
  <c r="Z3" i="23"/>
  <c r="A3" i="23"/>
  <c r="T345" i="20"/>
  <c r="S345" i="20"/>
  <c r="R345" i="20"/>
  <c r="Q345" i="20"/>
  <c r="P345" i="20"/>
  <c r="M345" i="20"/>
  <c r="G345" i="20"/>
  <c r="E345" i="20"/>
  <c r="H345" i="20" s="1"/>
  <c r="T344" i="20"/>
  <c r="S344" i="20"/>
  <c r="R344" i="20"/>
  <c r="Q344" i="20"/>
  <c r="P344" i="20"/>
  <c r="M344" i="20"/>
  <c r="G344" i="20"/>
  <c r="E344" i="20"/>
  <c r="H344" i="20" s="1"/>
  <c r="T343" i="20"/>
  <c r="S343" i="20"/>
  <c r="R343" i="20"/>
  <c r="Q343" i="20"/>
  <c r="P343" i="20"/>
  <c r="M343" i="20"/>
  <c r="G343" i="20"/>
  <c r="E343" i="20"/>
  <c r="K343" i="20" s="1"/>
  <c r="T342" i="20"/>
  <c r="S342" i="20"/>
  <c r="R342" i="20"/>
  <c r="Q342" i="20"/>
  <c r="P342" i="20"/>
  <c r="M342" i="20"/>
  <c r="G342" i="20"/>
  <c r="E342" i="20"/>
  <c r="F342" i="20" s="1"/>
  <c r="T341" i="20"/>
  <c r="S341" i="20"/>
  <c r="R341" i="20"/>
  <c r="Q341" i="20"/>
  <c r="P341" i="20"/>
  <c r="M341" i="20"/>
  <c r="G341" i="20"/>
  <c r="E341" i="20"/>
  <c r="F341" i="20" s="1"/>
  <c r="T340" i="20"/>
  <c r="S340" i="20"/>
  <c r="R340" i="20"/>
  <c r="Q340" i="20"/>
  <c r="P340" i="20"/>
  <c r="M340" i="20"/>
  <c r="G340" i="20"/>
  <c r="E340" i="20"/>
  <c r="F340" i="20" s="1"/>
  <c r="T339" i="20"/>
  <c r="S339" i="20"/>
  <c r="R339" i="20"/>
  <c r="Q339" i="20"/>
  <c r="P339" i="20"/>
  <c r="M339" i="20"/>
  <c r="G339" i="20"/>
  <c r="E339" i="20"/>
  <c r="K339" i="20" s="1"/>
  <c r="T338" i="20"/>
  <c r="S338" i="20"/>
  <c r="R338" i="20"/>
  <c r="Q338" i="20"/>
  <c r="P338" i="20"/>
  <c r="M338" i="20"/>
  <c r="G338" i="20"/>
  <c r="E338" i="20"/>
  <c r="K338" i="20" s="1"/>
  <c r="T337" i="20"/>
  <c r="S337" i="20"/>
  <c r="R337" i="20"/>
  <c r="Q337" i="20"/>
  <c r="P337" i="20"/>
  <c r="M337" i="20"/>
  <c r="G337" i="20"/>
  <c r="E337" i="20"/>
  <c r="T336" i="20"/>
  <c r="S336" i="20"/>
  <c r="R336" i="20"/>
  <c r="Q336" i="20"/>
  <c r="P336" i="20"/>
  <c r="M336" i="20"/>
  <c r="G336" i="20"/>
  <c r="E336" i="20"/>
  <c r="K336" i="20" s="1"/>
  <c r="T335" i="20"/>
  <c r="S335" i="20"/>
  <c r="R335" i="20"/>
  <c r="Q335" i="20"/>
  <c r="P335" i="20"/>
  <c r="M335" i="20"/>
  <c r="G335" i="20"/>
  <c r="E335" i="20"/>
  <c r="H335" i="20" s="1"/>
  <c r="T334" i="20"/>
  <c r="S334" i="20"/>
  <c r="R334" i="20"/>
  <c r="Q334" i="20"/>
  <c r="P334" i="20"/>
  <c r="M334" i="20"/>
  <c r="G334" i="20"/>
  <c r="E334" i="20"/>
  <c r="F334" i="20" s="1"/>
  <c r="T333" i="20"/>
  <c r="S333" i="20"/>
  <c r="R333" i="20"/>
  <c r="Q333" i="20"/>
  <c r="P333" i="20"/>
  <c r="M333" i="20"/>
  <c r="G333" i="20"/>
  <c r="E333" i="20"/>
  <c r="F333" i="20" s="1"/>
  <c r="T332" i="20"/>
  <c r="S332" i="20"/>
  <c r="R332" i="20"/>
  <c r="Q332" i="20"/>
  <c r="P332" i="20"/>
  <c r="M332" i="20"/>
  <c r="G332" i="20"/>
  <c r="E332" i="20"/>
  <c r="K332" i="20" s="1"/>
  <c r="T331" i="20"/>
  <c r="S331" i="20"/>
  <c r="R331" i="20"/>
  <c r="Q331" i="20"/>
  <c r="P331" i="20"/>
  <c r="M331" i="20"/>
  <c r="G331" i="20"/>
  <c r="E331" i="20"/>
  <c r="K331" i="20" s="1"/>
  <c r="T330" i="20"/>
  <c r="S330" i="20"/>
  <c r="R330" i="20"/>
  <c r="Q330" i="20"/>
  <c r="P330" i="20"/>
  <c r="M330" i="20"/>
  <c r="G330" i="20"/>
  <c r="E330" i="20"/>
  <c r="K330" i="20" s="1"/>
  <c r="T329" i="20"/>
  <c r="S329" i="20"/>
  <c r="R329" i="20"/>
  <c r="Q329" i="20"/>
  <c r="P329" i="20"/>
  <c r="M329" i="20"/>
  <c r="G329" i="20"/>
  <c r="E329" i="20"/>
  <c r="T328" i="20"/>
  <c r="S328" i="20"/>
  <c r="R328" i="20"/>
  <c r="Q328" i="20"/>
  <c r="P328" i="20"/>
  <c r="M328" i="20"/>
  <c r="G328" i="20"/>
  <c r="E328" i="20"/>
  <c r="H328" i="20" s="1"/>
  <c r="T327" i="20"/>
  <c r="S327" i="20"/>
  <c r="R327" i="20"/>
  <c r="Q327" i="20"/>
  <c r="P327" i="20"/>
  <c r="M327" i="20"/>
  <c r="G327" i="20"/>
  <c r="E327" i="20"/>
  <c r="F327" i="20" s="1"/>
  <c r="T326" i="20"/>
  <c r="S326" i="20"/>
  <c r="R326" i="20"/>
  <c r="Q326" i="20"/>
  <c r="P326" i="20"/>
  <c r="M326" i="20"/>
  <c r="G326" i="20"/>
  <c r="E326" i="20"/>
  <c r="F326" i="20" s="1"/>
  <c r="T325" i="20"/>
  <c r="S325" i="20"/>
  <c r="R325" i="20"/>
  <c r="Q325" i="20"/>
  <c r="P325" i="20"/>
  <c r="M325" i="20"/>
  <c r="G325" i="20"/>
  <c r="E325" i="20"/>
  <c r="F325" i="20" s="1"/>
  <c r="T324" i="20"/>
  <c r="S324" i="20"/>
  <c r="R324" i="20"/>
  <c r="Q324" i="20"/>
  <c r="P324" i="20"/>
  <c r="M324" i="20"/>
  <c r="G324" i="20"/>
  <c r="E324" i="20"/>
  <c r="F324" i="20" s="1"/>
  <c r="T323" i="20"/>
  <c r="S323" i="20"/>
  <c r="R323" i="20"/>
  <c r="Q323" i="20"/>
  <c r="P323" i="20"/>
  <c r="M323" i="20"/>
  <c r="G323" i="20"/>
  <c r="E323" i="20"/>
  <c r="K323" i="20" s="1"/>
  <c r="T322" i="20"/>
  <c r="S322" i="20"/>
  <c r="R322" i="20"/>
  <c r="Q322" i="20"/>
  <c r="P322" i="20"/>
  <c r="M322" i="20"/>
  <c r="G322" i="20"/>
  <c r="E322" i="20"/>
  <c r="T321" i="20"/>
  <c r="S321" i="20"/>
  <c r="R321" i="20"/>
  <c r="Q321" i="20"/>
  <c r="P321" i="20"/>
  <c r="M321" i="20"/>
  <c r="G321" i="20"/>
  <c r="E321" i="20"/>
  <c r="K321" i="20" s="1"/>
  <c r="T320" i="20"/>
  <c r="S320" i="20"/>
  <c r="R320" i="20"/>
  <c r="Q320" i="20"/>
  <c r="P320" i="20"/>
  <c r="M320" i="20"/>
  <c r="G320" i="20"/>
  <c r="E320" i="20"/>
  <c r="H320" i="20" s="1"/>
  <c r="T319" i="20"/>
  <c r="S319" i="20"/>
  <c r="R319" i="20"/>
  <c r="Q319" i="20"/>
  <c r="P319" i="20"/>
  <c r="M319" i="20"/>
  <c r="G319" i="20"/>
  <c r="E319" i="20"/>
  <c r="F319" i="20" s="1"/>
  <c r="T318" i="20"/>
  <c r="S318" i="20"/>
  <c r="R318" i="20"/>
  <c r="Q318" i="20"/>
  <c r="P318" i="20"/>
  <c r="M318" i="20"/>
  <c r="G318" i="20"/>
  <c r="E318" i="20"/>
  <c r="F318" i="20" s="1"/>
  <c r="T317" i="20"/>
  <c r="S317" i="20"/>
  <c r="R317" i="20"/>
  <c r="Q317" i="20"/>
  <c r="P317" i="20"/>
  <c r="M317" i="20"/>
  <c r="G317" i="20"/>
  <c r="E317" i="20"/>
  <c r="F317" i="20" s="1"/>
  <c r="T316" i="20"/>
  <c r="S316" i="20"/>
  <c r="R316" i="20"/>
  <c r="Q316" i="20"/>
  <c r="P316" i="20"/>
  <c r="M316" i="20"/>
  <c r="G316" i="20"/>
  <c r="E316" i="20"/>
  <c r="H316" i="20" s="1"/>
  <c r="T315" i="20"/>
  <c r="S315" i="20"/>
  <c r="R315" i="20"/>
  <c r="Q315" i="20"/>
  <c r="P315" i="20"/>
  <c r="M315" i="20"/>
  <c r="G315" i="20"/>
  <c r="E315" i="20"/>
  <c r="K315" i="20" s="1"/>
  <c r="T314" i="20"/>
  <c r="S314" i="20"/>
  <c r="R314" i="20"/>
  <c r="Q314" i="20"/>
  <c r="P314" i="20"/>
  <c r="M314" i="20"/>
  <c r="G314" i="20"/>
  <c r="E314" i="20"/>
  <c r="T313" i="20"/>
  <c r="S313" i="20"/>
  <c r="R313" i="20"/>
  <c r="Q313" i="20"/>
  <c r="P313" i="20"/>
  <c r="M313" i="20"/>
  <c r="G313" i="20"/>
  <c r="E313" i="20"/>
  <c r="K313" i="20" s="1"/>
  <c r="T312" i="20"/>
  <c r="S312" i="20"/>
  <c r="R312" i="20"/>
  <c r="Q312" i="20"/>
  <c r="P312" i="20"/>
  <c r="M312" i="20"/>
  <c r="G312" i="20"/>
  <c r="E312" i="20"/>
  <c r="H312" i="20" s="1"/>
  <c r="T311" i="20"/>
  <c r="S311" i="20"/>
  <c r="R311" i="20"/>
  <c r="Q311" i="20"/>
  <c r="P311" i="20"/>
  <c r="M311" i="20"/>
  <c r="G311" i="20"/>
  <c r="E311" i="20"/>
  <c r="F311" i="20" s="1"/>
  <c r="T310" i="20"/>
  <c r="S310" i="20"/>
  <c r="R310" i="20"/>
  <c r="Q310" i="20"/>
  <c r="P310" i="20"/>
  <c r="M310" i="20"/>
  <c r="G310" i="20"/>
  <c r="E310" i="20"/>
  <c r="F310" i="20" s="1"/>
  <c r="T309" i="20"/>
  <c r="S309" i="20"/>
  <c r="R309" i="20"/>
  <c r="Q309" i="20"/>
  <c r="P309" i="20"/>
  <c r="M309" i="20"/>
  <c r="G309" i="20"/>
  <c r="E309" i="20"/>
  <c r="K309" i="20" s="1"/>
  <c r="T308" i="20"/>
  <c r="S308" i="20"/>
  <c r="R308" i="20"/>
  <c r="Q308" i="20"/>
  <c r="P308" i="20"/>
  <c r="M308" i="20"/>
  <c r="G308" i="20"/>
  <c r="E308" i="20"/>
  <c r="H308" i="20" s="1"/>
  <c r="T307" i="20"/>
  <c r="S307" i="20"/>
  <c r="R307" i="20"/>
  <c r="Q307" i="20"/>
  <c r="P307" i="20"/>
  <c r="M307" i="20"/>
  <c r="G307" i="20"/>
  <c r="E307" i="20"/>
  <c r="K307" i="20" s="1"/>
  <c r="T306" i="20"/>
  <c r="S306" i="20"/>
  <c r="R306" i="20"/>
  <c r="Q306" i="20"/>
  <c r="P306" i="20"/>
  <c r="M306" i="20"/>
  <c r="G306" i="20"/>
  <c r="E306" i="20"/>
  <c r="T305" i="20"/>
  <c r="S305" i="20"/>
  <c r="R305" i="20"/>
  <c r="Q305" i="20"/>
  <c r="P305" i="20"/>
  <c r="M305" i="20"/>
  <c r="G305" i="20"/>
  <c r="E305" i="20"/>
  <c r="K305" i="20" s="1"/>
  <c r="T304" i="20"/>
  <c r="S304" i="20"/>
  <c r="R304" i="20"/>
  <c r="Q304" i="20"/>
  <c r="P304" i="20"/>
  <c r="M304" i="20"/>
  <c r="G304" i="20"/>
  <c r="E304" i="20"/>
  <c r="H304" i="20" s="1"/>
  <c r="T303" i="20"/>
  <c r="S303" i="20"/>
  <c r="R303" i="20"/>
  <c r="Q303" i="20"/>
  <c r="P303" i="20"/>
  <c r="M303" i="20"/>
  <c r="G303" i="20"/>
  <c r="E303" i="20"/>
  <c r="F303" i="20" s="1"/>
  <c r="T302" i="20"/>
  <c r="S302" i="20"/>
  <c r="R302" i="20"/>
  <c r="Q302" i="20"/>
  <c r="P302" i="20"/>
  <c r="M302" i="20"/>
  <c r="G302" i="20"/>
  <c r="E302" i="20"/>
  <c r="F302" i="20" s="1"/>
  <c r="T301" i="20"/>
  <c r="S301" i="20"/>
  <c r="R301" i="20"/>
  <c r="Q301" i="20"/>
  <c r="P301" i="20"/>
  <c r="M301" i="20"/>
  <c r="G301" i="20"/>
  <c r="E301" i="20"/>
  <c r="K301" i="20" s="1"/>
  <c r="T300" i="20"/>
  <c r="S300" i="20"/>
  <c r="R300" i="20"/>
  <c r="Q300" i="20"/>
  <c r="P300" i="20"/>
  <c r="M300" i="20"/>
  <c r="G300" i="20"/>
  <c r="E300" i="20"/>
  <c r="H300" i="20" s="1"/>
  <c r="T299" i="20"/>
  <c r="S299" i="20"/>
  <c r="R299" i="20"/>
  <c r="Q299" i="20"/>
  <c r="P299" i="20"/>
  <c r="M299" i="20"/>
  <c r="G299" i="20"/>
  <c r="E299" i="20"/>
  <c r="K299" i="20" s="1"/>
  <c r="T298" i="20"/>
  <c r="S298" i="20"/>
  <c r="R298" i="20"/>
  <c r="Q298" i="20"/>
  <c r="P298" i="20"/>
  <c r="M298" i="20"/>
  <c r="G298" i="20"/>
  <c r="E298" i="20"/>
  <c r="H298" i="20" s="1"/>
  <c r="T297" i="20"/>
  <c r="S297" i="20"/>
  <c r="R297" i="20"/>
  <c r="Q297" i="20"/>
  <c r="P297" i="20"/>
  <c r="M297" i="20"/>
  <c r="G297" i="20"/>
  <c r="E297" i="20"/>
  <c r="K297" i="20" s="1"/>
  <c r="T296" i="20"/>
  <c r="S296" i="20"/>
  <c r="R296" i="20"/>
  <c r="Q296" i="20"/>
  <c r="P296" i="20"/>
  <c r="M296" i="20"/>
  <c r="G296" i="20"/>
  <c r="E296" i="20"/>
  <c r="H296" i="20" s="1"/>
  <c r="T295" i="20"/>
  <c r="S295" i="20"/>
  <c r="R295" i="20"/>
  <c r="Q295" i="20"/>
  <c r="P295" i="20"/>
  <c r="M295" i="20"/>
  <c r="G295" i="20"/>
  <c r="E295" i="20"/>
  <c r="T294" i="20"/>
  <c r="S294" i="20"/>
  <c r="R294" i="20"/>
  <c r="Q294" i="20"/>
  <c r="P294" i="20"/>
  <c r="M294" i="20"/>
  <c r="G294" i="20"/>
  <c r="E294" i="20"/>
  <c r="F294" i="20" s="1"/>
  <c r="T293" i="20"/>
  <c r="S293" i="20"/>
  <c r="R293" i="20"/>
  <c r="Q293" i="20"/>
  <c r="P293" i="20"/>
  <c r="M293" i="20"/>
  <c r="G293" i="20"/>
  <c r="E293" i="20"/>
  <c r="K293" i="20" s="1"/>
  <c r="T292" i="20"/>
  <c r="S292" i="20"/>
  <c r="R292" i="20"/>
  <c r="Q292" i="20"/>
  <c r="P292" i="20"/>
  <c r="M292" i="20"/>
  <c r="G292" i="20"/>
  <c r="E292" i="20"/>
  <c r="H292" i="20" s="1"/>
  <c r="I292" i="20" s="1"/>
  <c r="T291" i="20"/>
  <c r="S291" i="20"/>
  <c r="R291" i="20"/>
  <c r="Q291" i="20"/>
  <c r="P291" i="20"/>
  <c r="M291" i="20"/>
  <c r="G291" i="20"/>
  <c r="E291" i="20"/>
  <c r="K291" i="20" s="1"/>
  <c r="T290" i="20"/>
  <c r="S290" i="20"/>
  <c r="R290" i="20"/>
  <c r="Q290" i="20"/>
  <c r="P290" i="20"/>
  <c r="M290" i="20"/>
  <c r="G290" i="20"/>
  <c r="E290" i="20"/>
  <c r="T289" i="20"/>
  <c r="S289" i="20"/>
  <c r="R289" i="20"/>
  <c r="Q289" i="20"/>
  <c r="P289" i="20"/>
  <c r="M289" i="20"/>
  <c r="G289" i="20"/>
  <c r="E289" i="20"/>
  <c r="K289" i="20" s="1"/>
  <c r="T288" i="20"/>
  <c r="S288" i="20"/>
  <c r="R288" i="20"/>
  <c r="Q288" i="20"/>
  <c r="P288" i="20"/>
  <c r="M288" i="20"/>
  <c r="G288" i="20"/>
  <c r="E288" i="20"/>
  <c r="H288" i="20" s="1"/>
  <c r="T287" i="20"/>
  <c r="S287" i="20"/>
  <c r="R287" i="20"/>
  <c r="Q287" i="20"/>
  <c r="P287" i="20"/>
  <c r="M287" i="20"/>
  <c r="G287" i="20"/>
  <c r="E287" i="20"/>
  <c r="T286" i="20"/>
  <c r="S286" i="20"/>
  <c r="R286" i="20"/>
  <c r="Q286" i="20"/>
  <c r="P286" i="20"/>
  <c r="M286" i="20"/>
  <c r="G286" i="20"/>
  <c r="E286" i="20"/>
  <c r="F286" i="20" s="1"/>
  <c r="T285" i="20"/>
  <c r="S285" i="20"/>
  <c r="R285" i="20"/>
  <c r="Q285" i="20"/>
  <c r="P285" i="20"/>
  <c r="M285" i="20"/>
  <c r="G285" i="20"/>
  <c r="E285" i="20"/>
  <c r="K285" i="20" s="1"/>
  <c r="T284" i="20"/>
  <c r="S284" i="20"/>
  <c r="R284" i="20"/>
  <c r="Q284" i="20"/>
  <c r="P284" i="20"/>
  <c r="M284" i="20"/>
  <c r="G284" i="20"/>
  <c r="E284" i="20"/>
  <c r="H284" i="20" s="1"/>
  <c r="I284" i="20" s="1"/>
  <c r="T283" i="20"/>
  <c r="S283" i="20"/>
  <c r="R283" i="20"/>
  <c r="Q283" i="20"/>
  <c r="P283" i="20"/>
  <c r="M283" i="20"/>
  <c r="G283" i="20"/>
  <c r="E283" i="20"/>
  <c r="K283" i="20" s="1"/>
  <c r="T282" i="20"/>
  <c r="S282" i="20"/>
  <c r="R282" i="20"/>
  <c r="Q282" i="20"/>
  <c r="P282" i="20"/>
  <c r="M282" i="20"/>
  <c r="G282" i="20"/>
  <c r="E282" i="20"/>
  <c r="H282" i="20" s="1"/>
  <c r="T281" i="20"/>
  <c r="S281" i="20"/>
  <c r="R281" i="20"/>
  <c r="Q281" i="20"/>
  <c r="P281" i="20"/>
  <c r="M281" i="20"/>
  <c r="G281" i="20"/>
  <c r="E281" i="20"/>
  <c r="K281" i="20" s="1"/>
  <c r="T280" i="20"/>
  <c r="S280" i="20"/>
  <c r="R280" i="20"/>
  <c r="Q280" i="20"/>
  <c r="P280" i="20"/>
  <c r="M280" i="20"/>
  <c r="G280" i="20"/>
  <c r="E280" i="20"/>
  <c r="H280" i="20" s="1"/>
  <c r="T279" i="20"/>
  <c r="S279" i="20"/>
  <c r="R279" i="20"/>
  <c r="Q279" i="20"/>
  <c r="P279" i="20"/>
  <c r="M279" i="20"/>
  <c r="G279" i="20"/>
  <c r="E279" i="20"/>
  <c r="T278" i="20"/>
  <c r="S278" i="20"/>
  <c r="R278" i="20"/>
  <c r="Q278" i="20"/>
  <c r="P278" i="20"/>
  <c r="M278" i="20"/>
  <c r="G278" i="20"/>
  <c r="E278" i="20"/>
  <c r="F278" i="20" s="1"/>
  <c r="T277" i="20"/>
  <c r="S277" i="20"/>
  <c r="R277" i="20"/>
  <c r="Q277" i="20"/>
  <c r="P277" i="20"/>
  <c r="M277" i="20"/>
  <c r="G277" i="20"/>
  <c r="E277" i="20"/>
  <c r="F277" i="20" s="1"/>
  <c r="T276" i="20"/>
  <c r="S276" i="20"/>
  <c r="R276" i="20"/>
  <c r="Q276" i="20"/>
  <c r="P276" i="20"/>
  <c r="M276" i="20"/>
  <c r="G276" i="20"/>
  <c r="E276" i="20"/>
  <c r="H276" i="20" s="1"/>
  <c r="I276" i="20" s="1"/>
  <c r="T275" i="20"/>
  <c r="S275" i="20"/>
  <c r="R275" i="20"/>
  <c r="Q275" i="20"/>
  <c r="P275" i="20"/>
  <c r="M275" i="20"/>
  <c r="G275" i="20"/>
  <c r="E275" i="20"/>
  <c r="K275" i="20" s="1"/>
  <c r="T274" i="20"/>
  <c r="S274" i="20"/>
  <c r="R274" i="20"/>
  <c r="Q274" i="20"/>
  <c r="P274" i="20"/>
  <c r="M274" i="20"/>
  <c r="G274" i="20"/>
  <c r="E274" i="20"/>
  <c r="H274" i="20" s="1"/>
  <c r="T273" i="20"/>
  <c r="S273" i="20"/>
  <c r="R273" i="20"/>
  <c r="Q273" i="20"/>
  <c r="P273" i="20"/>
  <c r="M273" i="20"/>
  <c r="G273" i="20"/>
  <c r="E273" i="20"/>
  <c r="F273" i="20" s="1"/>
  <c r="T272" i="20"/>
  <c r="S272" i="20"/>
  <c r="R272" i="20"/>
  <c r="Q272" i="20"/>
  <c r="P272" i="20"/>
  <c r="M272" i="20"/>
  <c r="G272" i="20"/>
  <c r="E272" i="20"/>
  <c r="H272" i="20" s="1"/>
  <c r="T271" i="20"/>
  <c r="S271" i="20"/>
  <c r="R271" i="20"/>
  <c r="Q271" i="20"/>
  <c r="P271" i="20"/>
  <c r="M271" i="20"/>
  <c r="G271" i="20"/>
  <c r="E271" i="20"/>
  <c r="T270" i="20"/>
  <c r="S270" i="20"/>
  <c r="R270" i="20"/>
  <c r="Q270" i="20"/>
  <c r="P270" i="20"/>
  <c r="M270" i="20"/>
  <c r="G270" i="20"/>
  <c r="E270" i="20"/>
  <c r="F270" i="20" s="1"/>
  <c r="T269" i="20"/>
  <c r="S269" i="20"/>
  <c r="R269" i="20"/>
  <c r="Q269" i="20"/>
  <c r="P269" i="20"/>
  <c r="M269" i="20"/>
  <c r="G269" i="20"/>
  <c r="E269" i="20"/>
  <c r="K269" i="20" s="1"/>
  <c r="T268" i="20"/>
  <c r="S268" i="20"/>
  <c r="R268" i="20"/>
  <c r="Q268" i="20"/>
  <c r="P268" i="20"/>
  <c r="M268" i="20"/>
  <c r="G268" i="20"/>
  <c r="E268" i="20"/>
  <c r="H268" i="20" s="1"/>
  <c r="I268" i="20" s="1"/>
  <c r="T267" i="20"/>
  <c r="S267" i="20"/>
  <c r="R267" i="20"/>
  <c r="Q267" i="20"/>
  <c r="P267" i="20"/>
  <c r="M267" i="20"/>
  <c r="G267" i="20"/>
  <c r="E267" i="20"/>
  <c r="T266" i="20"/>
  <c r="S266" i="20"/>
  <c r="R266" i="20"/>
  <c r="Q266" i="20"/>
  <c r="P266" i="20"/>
  <c r="M266" i="20"/>
  <c r="G266" i="20"/>
  <c r="E266" i="20"/>
  <c r="H266" i="20" s="1"/>
  <c r="T265" i="20"/>
  <c r="S265" i="20"/>
  <c r="R265" i="20"/>
  <c r="Q265" i="20"/>
  <c r="P265" i="20"/>
  <c r="M265" i="20"/>
  <c r="G265" i="20"/>
  <c r="E265" i="20"/>
  <c r="H265" i="20" s="1"/>
  <c r="I265" i="20" s="1"/>
  <c r="T264" i="20"/>
  <c r="S264" i="20"/>
  <c r="R264" i="20"/>
  <c r="Q264" i="20"/>
  <c r="P264" i="20"/>
  <c r="M264" i="20"/>
  <c r="G264" i="20"/>
  <c r="E264" i="20"/>
  <c r="H264" i="20" s="1"/>
  <c r="I264" i="20" s="1"/>
  <c r="T263" i="20"/>
  <c r="S263" i="20"/>
  <c r="R263" i="20"/>
  <c r="Q263" i="20"/>
  <c r="P263" i="20"/>
  <c r="M263" i="20"/>
  <c r="G263" i="20"/>
  <c r="E263" i="20"/>
  <c r="T262" i="20"/>
  <c r="S262" i="20"/>
  <c r="R262" i="20"/>
  <c r="Q262" i="20"/>
  <c r="P262" i="20"/>
  <c r="M262" i="20"/>
  <c r="G262" i="20"/>
  <c r="E262" i="20"/>
  <c r="F262" i="20" s="1"/>
  <c r="T261" i="20"/>
  <c r="S261" i="20"/>
  <c r="R261" i="20"/>
  <c r="Q261" i="20"/>
  <c r="P261" i="20"/>
  <c r="M261" i="20"/>
  <c r="G261" i="20"/>
  <c r="E261" i="20"/>
  <c r="H261" i="20" s="1"/>
  <c r="T260" i="20"/>
  <c r="S260" i="20"/>
  <c r="R260" i="20"/>
  <c r="Q260" i="20"/>
  <c r="P260" i="20"/>
  <c r="M260" i="20"/>
  <c r="G260" i="20"/>
  <c r="E260" i="20"/>
  <c r="H260" i="20" s="1"/>
  <c r="T259" i="20"/>
  <c r="S259" i="20"/>
  <c r="R259" i="20"/>
  <c r="Q259" i="20"/>
  <c r="P259" i="20"/>
  <c r="M259" i="20"/>
  <c r="G259" i="20"/>
  <c r="E259" i="20"/>
  <c r="K259" i="20" s="1"/>
  <c r="T258" i="20"/>
  <c r="S258" i="20"/>
  <c r="R258" i="20"/>
  <c r="Q258" i="20"/>
  <c r="P258" i="20"/>
  <c r="M258" i="20"/>
  <c r="G258" i="20"/>
  <c r="E258" i="20"/>
  <c r="T257" i="20"/>
  <c r="S257" i="20"/>
  <c r="R257" i="20"/>
  <c r="Q257" i="20"/>
  <c r="P257" i="20"/>
  <c r="M257" i="20"/>
  <c r="G257" i="20"/>
  <c r="E257" i="20"/>
  <c r="H257" i="20" s="1"/>
  <c r="I257" i="20" s="1"/>
  <c r="T256" i="20"/>
  <c r="S256" i="20"/>
  <c r="R256" i="20"/>
  <c r="Q256" i="20"/>
  <c r="P256" i="20"/>
  <c r="M256" i="20"/>
  <c r="G256" i="20"/>
  <c r="E256" i="20"/>
  <c r="T255" i="20"/>
  <c r="S255" i="20"/>
  <c r="R255" i="20"/>
  <c r="Q255" i="20"/>
  <c r="P255" i="20"/>
  <c r="M255" i="20"/>
  <c r="G255" i="20"/>
  <c r="E255" i="20"/>
  <c r="T254" i="20"/>
  <c r="S254" i="20"/>
  <c r="R254" i="20"/>
  <c r="Q254" i="20"/>
  <c r="P254" i="20"/>
  <c r="M254" i="20"/>
  <c r="G254" i="20"/>
  <c r="E254" i="20"/>
  <c r="F254" i="20" s="1"/>
  <c r="T253" i="20"/>
  <c r="S253" i="20"/>
  <c r="R253" i="20"/>
  <c r="Q253" i="20"/>
  <c r="P253" i="20"/>
  <c r="M253" i="20"/>
  <c r="G253" i="20"/>
  <c r="E253" i="20"/>
  <c r="K253" i="20" s="1"/>
  <c r="T252" i="20"/>
  <c r="S252" i="20"/>
  <c r="R252" i="20"/>
  <c r="Q252" i="20"/>
  <c r="P252" i="20"/>
  <c r="M252" i="20"/>
  <c r="G252" i="20"/>
  <c r="E252" i="20"/>
  <c r="H252" i="20" s="1"/>
  <c r="J252" i="20" s="1"/>
  <c r="T251" i="20"/>
  <c r="S251" i="20"/>
  <c r="R251" i="20"/>
  <c r="Q251" i="20"/>
  <c r="P251" i="20"/>
  <c r="M251" i="20"/>
  <c r="G251" i="20"/>
  <c r="E251" i="20"/>
  <c r="T250" i="20"/>
  <c r="S250" i="20"/>
  <c r="R250" i="20"/>
  <c r="Q250" i="20"/>
  <c r="P250" i="20"/>
  <c r="M250" i="20"/>
  <c r="G250" i="20"/>
  <c r="E250" i="20"/>
  <c r="F250" i="20" s="1"/>
  <c r="T249" i="20"/>
  <c r="S249" i="20"/>
  <c r="R249" i="20"/>
  <c r="Q249" i="20"/>
  <c r="P249" i="20"/>
  <c r="M249" i="20"/>
  <c r="G249" i="20"/>
  <c r="E249" i="20"/>
  <c r="H249" i="20" s="1"/>
  <c r="T248" i="20"/>
  <c r="S248" i="20"/>
  <c r="R248" i="20"/>
  <c r="Q248" i="20"/>
  <c r="P248" i="20"/>
  <c r="M248" i="20"/>
  <c r="G248" i="20"/>
  <c r="E248" i="20"/>
  <c r="T247" i="20"/>
  <c r="S247" i="20"/>
  <c r="R247" i="20"/>
  <c r="Q247" i="20"/>
  <c r="P247" i="20"/>
  <c r="M247" i="20"/>
  <c r="G247" i="20"/>
  <c r="E247" i="20"/>
  <c r="H247" i="20" s="1"/>
  <c r="T246" i="20"/>
  <c r="S246" i="20"/>
  <c r="R246" i="20"/>
  <c r="Q246" i="20"/>
  <c r="P246" i="20"/>
  <c r="M246" i="20"/>
  <c r="G246" i="20"/>
  <c r="E246" i="20"/>
  <c r="K246" i="20" s="1"/>
  <c r="T245" i="20"/>
  <c r="S245" i="20"/>
  <c r="R245" i="20"/>
  <c r="Q245" i="20"/>
  <c r="P245" i="20"/>
  <c r="M245" i="20"/>
  <c r="G245" i="20"/>
  <c r="E245" i="20"/>
  <c r="H245" i="20" s="1"/>
  <c r="I245" i="20" s="1"/>
  <c r="T244" i="20"/>
  <c r="S244" i="20"/>
  <c r="R244" i="20"/>
  <c r="Q244" i="20"/>
  <c r="P244" i="20"/>
  <c r="M244" i="20"/>
  <c r="G244" i="20"/>
  <c r="E244" i="20"/>
  <c r="H244" i="20" s="1"/>
  <c r="J244" i="20" s="1"/>
  <c r="T243" i="20"/>
  <c r="S243" i="20"/>
  <c r="R243" i="20"/>
  <c r="Q243" i="20"/>
  <c r="P243" i="20"/>
  <c r="M243" i="20"/>
  <c r="G243" i="20"/>
  <c r="E243" i="20"/>
  <c r="F243" i="20" s="1"/>
  <c r="T242" i="20"/>
  <c r="S242" i="20"/>
  <c r="R242" i="20"/>
  <c r="Q242" i="20"/>
  <c r="P242" i="20"/>
  <c r="M242" i="20"/>
  <c r="G242" i="20"/>
  <c r="E242" i="20"/>
  <c r="K242" i="20" s="1"/>
  <c r="T241" i="20"/>
  <c r="S241" i="20"/>
  <c r="R241" i="20"/>
  <c r="Q241" i="20"/>
  <c r="P241" i="20"/>
  <c r="M241" i="20"/>
  <c r="G241" i="20"/>
  <c r="E241" i="20"/>
  <c r="F241" i="20" s="1"/>
  <c r="T240" i="20"/>
  <c r="S240" i="20"/>
  <c r="R240" i="20"/>
  <c r="Q240" i="20"/>
  <c r="P240" i="20"/>
  <c r="M240" i="20"/>
  <c r="G240" i="20"/>
  <c r="E240" i="20"/>
  <c r="T239" i="20"/>
  <c r="S239" i="20"/>
  <c r="R239" i="20"/>
  <c r="Q239" i="20"/>
  <c r="P239" i="20"/>
  <c r="M239" i="20"/>
  <c r="G239" i="20"/>
  <c r="E239" i="20"/>
  <c r="H239" i="20" s="1"/>
  <c r="T238" i="20"/>
  <c r="S238" i="20"/>
  <c r="R238" i="20"/>
  <c r="Q238" i="20"/>
  <c r="P238" i="20"/>
  <c r="M238" i="20"/>
  <c r="G238" i="20"/>
  <c r="E238" i="20"/>
  <c r="K238" i="20" s="1"/>
  <c r="T237" i="20"/>
  <c r="S237" i="20"/>
  <c r="R237" i="20"/>
  <c r="Q237" i="20"/>
  <c r="P237" i="20"/>
  <c r="M237" i="20"/>
  <c r="G237" i="20"/>
  <c r="E237" i="20"/>
  <c r="H237" i="20" s="1"/>
  <c r="I237" i="20" s="1"/>
  <c r="T236" i="20"/>
  <c r="S236" i="20"/>
  <c r="R236" i="20"/>
  <c r="Q236" i="20"/>
  <c r="P236" i="20"/>
  <c r="M236" i="20"/>
  <c r="G236" i="20"/>
  <c r="E236" i="20"/>
  <c r="H236" i="20" s="1"/>
  <c r="J236" i="20" s="1"/>
  <c r="T235" i="20"/>
  <c r="S235" i="20"/>
  <c r="R235" i="20"/>
  <c r="Q235" i="20"/>
  <c r="P235" i="20"/>
  <c r="M235" i="20"/>
  <c r="G235" i="20"/>
  <c r="E235" i="20"/>
  <c r="F235" i="20" s="1"/>
  <c r="T234" i="20"/>
  <c r="S234" i="20"/>
  <c r="R234" i="20"/>
  <c r="Q234" i="20"/>
  <c r="P234" i="20"/>
  <c r="M234" i="20"/>
  <c r="G234" i="20"/>
  <c r="E234" i="20"/>
  <c r="K234" i="20" s="1"/>
  <c r="T233" i="20"/>
  <c r="S233" i="20"/>
  <c r="R233" i="20"/>
  <c r="Q233" i="20"/>
  <c r="P233" i="20"/>
  <c r="M233" i="20"/>
  <c r="G233" i="20"/>
  <c r="E233" i="20"/>
  <c r="K233" i="20" s="1"/>
  <c r="T232" i="20"/>
  <c r="S232" i="20"/>
  <c r="R232" i="20"/>
  <c r="Q232" i="20"/>
  <c r="P232" i="20"/>
  <c r="M232" i="20"/>
  <c r="G232" i="20"/>
  <c r="E232" i="20"/>
  <c r="T231" i="20"/>
  <c r="S231" i="20"/>
  <c r="R231" i="20"/>
  <c r="Q231" i="20"/>
  <c r="P231" i="20"/>
  <c r="M231" i="20"/>
  <c r="G231" i="20"/>
  <c r="E231" i="20"/>
  <c r="H231" i="20" s="1"/>
  <c r="T230" i="20"/>
  <c r="S230" i="20"/>
  <c r="R230" i="20"/>
  <c r="Q230" i="20"/>
  <c r="P230" i="20"/>
  <c r="M230" i="20"/>
  <c r="G230" i="20"/>
  <c r="E230" i="20"/>
  <c r="H230" i="20" s="1"/>
  <c r="I230" i="20" s="1"/>
  <c r="T229" i="20"/>
  <c r="S229" i="20"/>
  <c r="R229" i="20"/>
  <c r="Q229" i="20"/>
  <c r="P229" i="20"/>
  <c r="M229" i="20"/>
  <c r="G229" i="20"/>
  <c r="E229" i="20"/>
  <c r="H229" i="20" s="1"/>
  <c r="I229" i="20" s="1"/>
  <c r="T228" i="20"/>
  <c r="S228" i="20"/>
  <c r="R228" i="20"/>
  <c r="Q228" i="20"/>
  <c r="P228" i="20"/>
  <c r="M228" i="20"/>
  <c r="G228" i="20"/>
  <c r="E228" i="20"/>
  <c r="H228" i="20" s="1"/>
  <c r="T227" i="20"/>
  <c r="S227" i="20"/>
  <c r="R227" i="20"/>
  <c r="Q227" i="20"/>
  <c r="P227" i="20"/>
  <c r="M227" i="20"/>
  <c r="G227" i="20"/>
  <c r="E227" i="20"/>
  <c r="F227" i="20" s="1"/>
  <c r="T226" i="20"/>
  <c r="S226" i="20"/>
  <c r="R226" i="20"/>
  <c r="Q226" i="20"/>
  <c r="P226" i="20"/>
  <c r="M226" i="20"/>
  <c r="G226" i="20"/>
  <c r="E226" i="20"/>
  <c r="K226" i="20" s="1"/>
  <c r="T225" i="20"/>
  <c r="S225" i="20"/>
  <c r="R225" i="20"/>
  <c r="Q225" i="20"/>
  <c r="P225" i="20"/>
  <c r="M225" i="20"/>
  <c r="G225" i="20"/>
  <c r="E225" i="20"/>
  <c r="K225" i="20" s="1"/>
  <c r="T224" i="20"/>
  <c r="S224" i="20"/>
  <c r="R224" i="20"/>
  <c r="Q224" i="20"/>
  <c r="P224" i="20"/>
  <c r="M224" i="20"/>
  <c r="G224" i="20"/>
  <c r="E224" i="20"/>
  <c r="T223" i="20"/>
  <c r="S223" i="20"/>
  <c r="R223" i="20"/>
  <c r="Q223" i="20"/>
  <c r="P223" i="20"/>
  <c r="M223" i="20"/>
  <c r="G223" i="20"/>
  <c r="E223" i="20"/>
  <c r="H223" i="20" s="1"/>
  <c r="T222" i="20"/>
  <c r="S222" i="20"/>
  <c r="R222" i="20"/>
  <c r="Q222" i="20"/>
  <c r="P222" i="20"/>
  <c r="M222" i="20"/>
  <c r="G222" i="20"/>
  <c r="E222" i="20"/>
  <c r="K222" i="20" s="1"/>
  <c r="T221" i="20"/>
  <c r="S221" i="20"/>
  <c r="R221" i="20"/>
  <c r="Q221" i="20"/>
  <c r="P221" i="20"/>
  <c r="M221" i="20"/>
  <c r="G221" i="20"/>
  <c r="E221" i="20"/>
  <c r="T220" i="20"/>
  <c r="S220" i="20"/>
  <c r="R220" i="20"/>
  <c r="Q220" i="20"/>
  <c r="P220" i="20"/>
  <c r="M220" i="20"/>
  <c r="G220" i="20"/>
  <c r="E220" i="20"/>
  <c r="K220" i="20" s="1"/>
  <c r="T219" i="20"/>
  <c r="S219" i="20"/>
  <c r="R219" i="20"/>
  <c r="Q219" i="20"/>
  <c r="P219" i="20"/>
  <c r="M219" i="20"/>
  <c r="G219" i="20"/>
  <c r="E219" i="20"/>
  <c r="F219" i="20" s="1"/>
  <c r="T218" i="20"/>
  <c r="S218" i="20"/>
  <c r="R218" i="20"/>
  <c r="Q218" i="20"/>
  <c r="P218" i="20"/>
  <c r="M218" i="20"/>
  <c r="G218" i="20"/>
  <c r="E218" i="20"/>
  <c r="H218" i="20" s="1"/>
  <c r="T217" i="20"/>
  <c r="S217" i="20"/>
  <c r="R217" i="20"/>
  <c r="Q217" i="20"/>
  <c r="P217" i="20"/>
  <c r="M217" i="20"/>
  <c r="G217" i="20"/>
  <c r="E217" i="20"/>
  <c r="F217" i="20" s="1"/>
  <c r="T216" i="20"/>
  <c r="S216" i="20"/>
  <c r="R216" i="20"/>
  <c r="Q216" i="20"/>
  <c r="P216" i="20"/>
  <c r="M216" i="20"/>
  <c r="G216" i="20"/>
  <c r="E216" i="20"/>
  <c r="T215" i="20"/>
  <c r="S215" i="20"/>
  <c r="R215" i="20"/>
  <c r="Q215" i="20"/>
  <c r="P215" i="20"/>
  <c r="M215" i="20"/>
  <c r="G215" i="20"/>
  <c r="E215" i="20"/>
  <c r="H215" i="20" s="1"/>
  <c r="T214" i="20"/>
  <c r="S214" i="20"/>
  <c r="R214" i="20"/>
  <c r="Q214" i="20"/>
  <c r="P214" i="20"/>
  <c r="M214" i="20"/>
  <c r="G214" i="20"/>
  <c r="E214" i="20"/>
  <c r="H214" i="20" s="1"/>
  <c r="I214" i="20" s="1"/>
  <c r="T213" i="20"/>
  <c r="S213" i="20"/>
  <c r="R213" i="20"/>
  <c r="Q213" i="20"/>
  <c r="P213" i="20"/>
  <c r="M213" i="20"/>
  <c r="G213" i="20"/>
  <c r="E213" i="20"/>
  <c r="H213" i="20" s="1"/>
  <c r="I213" i="20" s="1"/>
  <c r="T212" i="20"/>
  <c r="S212" i="20"/>
  <c r="R212" i="20"/>
  <c r="Q212" i="20"/>
  <c r="P212" i="20"/>
  <c r="M212" i="20"/>
  <c r="G212" i="20"/>
  <c r="E212" i="20"/>
  <c r="F212" i="20" s="1"/>
  <c r="T211" i="20"/>
  <c r="S211" i="20"/>
  <c r="R211" i="20"/>
  <c r="Q211" i="20"/>
  <c r="P211" i="20"/>
  <c r="M211" i="20"/>
  <c r="G211" i="20"/>
  <c r="E211" i="20"/>
  <c r="F211" i="20" s="1"/>
  <c r="T210" i="20"/>
  <c r="S210" i="20"/>
  <c r="R210" i="20"/>
  <c r="Q210" i="20"/>
  <c r="P210" i="20"/>
  <c r="M210" i="20"/>
  <c r="G210" i="20"/>
  <c r="E210" i="20"/>
  <c r="K210" i="20" s="1"/>
  <c r="T209" i="20"/>
  <c r="S209" i="20"/>
  <c r="R209" i="20"/>
  <c r="Q209" i="20"/>
  <c r="P209" i="20"/>
  <c r="M209" i="20"/>
  <c r="G209" i="20"/>
  <c r="E209" i="20"/>
  <c r="H209" i="20" s="1"/>
  <c r="T208" i="20"/>
  <c r="S208" i="20"/>
  <c r="R208" i="20"/>
  <c r="Q208" i="20"/>
  <c r="P208" i="20"/>
  <c r="M208" i="20"/>
  <c r="G208" i="20"/>
  <c r="E208" i="20"/>
  <c r="T207" i="20"/>
  <c r="S207" i="20"/>
  <c r="R207" i="20"/>
  <c r="Q207" i="20"/>
  <c r="P207" i="20"/>
  <c r="M207" i="20"/>
  <c r="G207" i="20"/>
  <c r="E207" i="20"/>
  <c r="H207" i="20" s="1"/>
  <c r="T206" i="20"/>
  <c r="S206" i="20"/>
  <c r="R206" i="20"/>
  <c r="Q206" i="20"/>
  <c r="P206" i="20"/>
  <c r="M206" i="20"/>
  <c r="G206" i="20"/>
  <c r="E206" i="20"/>
  <c r="K206" i="20" s="1"/>
  <c r="T205" i="20"/>
  <c r="S205" i="20"/>
  <c r="R205" i="20"/>
  <c r="Q205" i="20"/>
  <c r="P205" i="20"/>
  <c r="M205" i="20"/>
  <c r="G205" i="20"/>
  <c r="E205" i="20"/>
  <c r="H205" i="20" s="1"/>
  <c r="I205" i="20" s="1"/>
  <c r="T204" i="20"/>
  <c r="S204" i="20"/>
  <c r="R204" i="20"/>
  <c r="Q204" i="20"/>
  <c r="P204" i="20"/>
  <c r="M204" i="20"/>
  <c r="G204" i="20"/>
  <c r="E204" i="20"/>
  <c r="K204" i="20" s="1"/>
  <c r="T203" i="20"/>
  <c r="S203" i="20"/>
  <c r="R203" i="20"/>
  <c r="Q203" i="20"/>
  <c r="P203" i="20"/>
  <c r="M203" i="20"/>
  <c r="G203" i="20"/>
  <c r="E203" i="20"/>
  <c r="F203" i="20" s="1"/>
  <c r="T202" i="20"/>
  <c r="S202" i="20"/>
  <c r="R202" i="20"/>
  <c r="Q202" i="20"/>
  <c r="P202" i="20"/>
  <c r="M202" i="20"/>
  <c r="G202" i="20"/>
  <c r="E202" i="20"/>
  <c r="F202" i="20" s="1"/>
  <c r="T201" i="20"/>
  <c r="S201" i="20"/>
  <c r="R201" i="20"/>
  <c r="Q201" i="20"/>
  <c r="P201" i="20"/>
  <c r="M201" i="20"/>
  <c r="G201" i="20"/>
  <c r="E201" i="20"/>
  <c r="K201" i="20" s="1"/>
  <c r="T200" i="20"/>
  <c r="S200" i="20"/>
  <c r="R200" i="20"/>
  <c r="Q200" i="20"/>
  <c r="P200" i="20"/>
  <c r="M200" i="20"/>
  <c r="G200" i="20"/>
  <c r="E200" i="20"/>
  <c r="T199" i="20"/>
  <c r="S199" i="20"/>
  <c r="R199" i="20"/>
  <c r="Q199" i="20"/>
  <c r="P199" i="20"/>
  <c r="M199" i="20"/>
  <c r="G199" i="20"/>
  <c r="E199" i="20"/>
  <c r="H199" i="20" s="1"/>
  <c r="T198" i="20"/>
  <c r="S198" i="20"/>
  <c r="R198" i="20"/>
  <c r="Q198" i="20"/>
  <c r="P198" i="20"/>
  <c r="M198" i="20"/>
  <c r="G198" i="20"/>
  <c r="E198" i="20"/>
  <c r="F198" i="20" s="1"/>
  <c r="T197" i="20"/>
  <c r="S197" i="20"/>
  <c r="R197" i="20"/>
  <c r="Q197" i="20"/>
  <c r="P197" i="20"/>
  <c r="M197" i="20"/>
  <c r="G197" i="20"/>
  <c r="E197" i="20"/>
  <c r="H197" i="20" s="1"/>
  <c r="I197" i="20" s="1"/>
  <c r="T196" i="20"/>
  <c r="S196" i="20"/>
  <c r="R196" i="20"/>
  <c r="Q196" i="20"/>
  <c r="P196" i="20"/>
  <c r="M196" i="20"/>
  <c r="G196" i="20"/>
  <c r="E196" i="20"/>
  <c r="K196" i="20" s="1"/>
  <c r="T195" i="20"/>
  <c r="S195" i="20"/>
  <c r="R195" i="20"/>
  <c r="Q195" i="20"/>
  <c r="P195" i="20"/>
  <c r="M195" i="20"/>
  <c r="G195" i="20"/>
  <c r="E195" i="20"/>
  <c r="F195" i="20" s="1"/>
  <c r="T194" i="20"/>
  <c r="S194" i="20"/>
  <c r="R194" i="20"/>
  <c r="Q194" i="20"/>
  <c r="P194" i="20"/>
  <c r="M194" i="20"/>
  <c r="G194" i="20"/>
  <c r="E194" i="20"/>
  <c r="K194" i="20" s="1"/>
  <c r="T193" i="20"/>
  <c r="S193" i="20"/>
  <c r="R193" i="20"/>
  <c r="Q193" i="20"/>
  <c r="P193" i="20"/>
  <c r="M193" i="20"/>
  <c r="G193" i="20"/>
  <c r="E193" i="20"/>
  <c r="K193" i="20" s="1"/>
  <c r="T192" i="20"/>
  <c r="S192" i="20"/>
  <c r="R192" i="20"/>
  <c r="Q192" i="20"/>
  <c r="P192" i="20"/>
  <c r="M192" i="20"/>
  <c r="G192" i="20"/>
  <c r="E192" i="20"/>
  <c r="T191" i="20"/>
  <c r="S191" i="20"/>
  <c r="R191" i="20"/>
  <c r="Q191" i="20"/>
  <c r="P191" i="20"/>
  <c r="M191" i="20"/>
  <c r="G191" i="20"/>
  <c r="E191" i="20"/>
  <c r="H191" i="20" s="1"/>
  <c r="T190" i="20"/>
  <c r="S190" i="20"/>
  <c r="R190" i="20"/>
  <c r="Q190" i="20"/>
  <c r="P190" i="20"/>
  <c r="M190" i="20"/>
  <c r="G190" i="20"/>
  <c r="E190" i="20"/>
  <c r="K190" i="20" s="1"/>
  <c r="T189" i="20"/>
  <c r="S189" i="20"/>
  <c r="R189" i="20"/>
  <c r="Q189" i="20"/>
  <c r="P189" i="20"/>
  <c r="M189" i="20"/>
  <c r="G189" i="20"/>
  <c r="E189" i="20"/>
  <c r="H189" i="20" s="1"/>
  <c r="I189" i="20" s="1"/>
  <c r="T188" i="20"/>
  <c r="S188" i="20"/>
  <c r="R188" i="20"/>
  <c r="Q188" i="20"/>
  <c r="P188" i="20"/>
  <c r="M188" i="20"/>
  <c r="G188" i="20"/>
  <c r="E188" i="20"/>
  <c r="K188" i="20" s="1"/>
  <c r="T187" i="20"/>
  <c r="S187" i="20"/>
  <c r="R187" i="20"/>
  <c r="Q187" i="20"/>
  <c r="P187" i="20"/>
  <c r="M187" i="20"/>
  <c r="G187" i="20"/>
  <c r="E187" i="20"/>
  <c r="F187" i="20" s="1"/>
  <c r="T186" i="20"/>
  <c r="S186" i="20"/>
  <c r="R186" i="20"/>
  <c r="Q186" i="20"/>
  <c r="P186" i="20"/>
  <c r="M186" i="20"/>
  <c r="G186" i="20"/>
  <c r="E186" i="20"/>
  <c r="K186" i="20" s="1"/>
  <c r="T185" i="20"/>
  <c r="S185" i="20"/>
  <c r="R185" i="20"/>
  <c r="Q185" i="20"/>
  <c r="P185" i="20"/>
  <c r="M185" i="20"/>
  <c r="G185" i="20"/>
  <c r="E185" i="20"/>
  <c r="K185" i="20" s="1"/>
  <c r="T184" i="20"/>
  <c r="S184" i="20"/>
  <c r="R184" i="20"/>
  <c r="Q184" i="20"/>
  <c r="P184" i="20"/>
  <c r="M184" i="20"/>
  <c r="G184" i="20"/>
  <c r="E184" i="20"/>
  <c r="T183" i="20"/>
  <c r="S183" i="20"/>
  <c r="R183" i="20"/>
  <c r="Q183" i="20"/>
  <c r="P183" i="20"/>
  <c r="M183" i="20"/>
  <c r="G183" i="20"/>
  <c r="E183" i="20"/>
  <c r="H183" i="20" s="1"/>
  <c r="T182" i="20"/>
  <c r="S182" i="20"/>
  <c r="R182" i="20"/>
  <c r="Q182" i="20"/>
  <c r="P182" i="20"/>
  <c r="M182" i="20"/>
  <c r="G182" i="20"/>
  <c r="E182" i="20"/>
  <c r="H182" i="20" s="1"/>
  <c r="I182" i="20" s="1"/>
  <c r="T181" i="20"/>
  <c r="S181" i="20"/>
  <c r="R181" i="20"/>
  <c r="Q181" i="20"/>
  <c r="P181" i="20"/>
  <c r="M181" i="20"/>
  <c r="G181" i="20"/>
  <c r="E181" i="20"/>
  <c r="H181" i="20" s="1"/>
  <c r="I181" i="20" s="1"/>
  <c r="T180" i="20"/>
  <c r="S180" i="20"/>
  <c r="R180" i="20"/>
  <c r="Q180" i="20"/>
  <c r="P180" i="20"/>
  <c r="M180" i="20"/>
  <c r="G180" i="20"/>
  <c r="E180" i="20"/>
  <c r="K180" i="20" s="1"/>
  <c r="T179" i="20"/>
  <c r="S179" i="20"/>
  <c r="R179" i="20"/>
  <c r="Q179" i="20"/>
  <c r="P179" i="20"/>
  <c r="M179" i="20"/>
  <c r="G179" i="20"/>
  <c r="E179" i="20"/>
  <c r="F179" i="20" s="1"/>
  <c r="T178" i="20"/>
  <c r="S178" i="20"/>
  <c r="R178" i="20"/>
  <c r="Q178" i="20"/>
  <c r="P178" i="20"/>
  <c r="M178" i="20"/>
  <c r="G178" i="20"/>
  <c r="E178" i="20"/>
  <c r="K178" i="20" s="1"/>
  <c r="T177" i="20"/>
  <c r="S177" i="20"/>
  <c r="R177" i="20"/>
  <c r="Q177" i="20"/>
  <c r="P177" i="20"/>
  <c r="M177" i="20"/>
  <c r="G177" i="20"/>
  <c r="E177" i="20"/>
  <c r="F177" i="20" s="1"/>
  <c r="T176" i="20"/>
  <c r="S176" i="20"/>
  <c r="R176" i="20"/>
  <c r="Q176" i="20"/>
  <c r="P176" i="20"/>
  <c r="M176" i="20"/>
  <c r="G176" i="20"/>
  <c r="E176" i="20"/>
  <c r="T175" i="20"/>
  <c r="S175" i="20"/>
  <c r="R175" i="20"/>
  <c r="Q175" i="20"/>
  <c r="P175" i="20"/>
  <c r="M175" i="20"/>
  <c r="G175" i="20"/>
  <c r="E175" i="20"/>
  <c r="H175" i="20" s="1"/>
  <c r="J175" i="20" s="1"/>
  <c r="T174" i="20"/>
  <c r="S174" i="20"/>
  <c r="R174" i="20"/>
  <c r="Q174" i="20"/>
  <c r="P174" i="20"/>
  <c r="M174" i="20"/>
  <c r="G174" i="20"/>
  <c r="E174" i="20"/>
  <c r="K174" i="20" s="1"/>
  <c r="T173" i="20"/>
  <c r="S173" i="20"/>
  <c r="R173" i="20"/>
  <c r="Q173" i="20"/>
  <c r="P173" i="20"/>
  <c r="M173" i="20"/>
  <c r="G173" i="20"/>
  <c r="E173" i="20"/>
  <c r="H173" i="20" s="1"/>
  <c r="I173" i="20" s="1"/>
  <c r="T172" i="20"/>
  <c r="S172" i="20"/>
  <c r="R172" i="20"/>
  <c r="Q172" i="20"/>
  <c r="P172" i="20"/>
  <c r="M172" i="20"/>
  <c r="G172" i="20"/>
  <c r="E172" i="20"/>
  <c r="H172" i="20" s="1"/>
  <c r="T171" i="20"/>
  <c r="S171" i="20"/>
  <c r="R171" i="20"/>
  <c r="Q171" i="20"/>
  <c r="P171" i="20"/>
  <c r="M171" i="20"/>
  <c r="G171" i="20"/>
  <c r="E171" i="20"/>
  <c r="F171" i="20" s="1"/>
  <c r="T170" i="20"/>
  <c r="S170" i="20"/>
  <c r="R170" i="20"/>
  <c r="Q170" i="20"/>
  <c r="P170" i="20"/>
  <c r="M170" i="20"/>
  <c r="G170" i="20"/>
  <c r="E170" i="20"/>
  <c r="K170" i="20" s="1"/>
  <c r="T169" i="20"/>
  <c r="S169" i="20"/>
  <c r="R169" i="20"/>
  <c r="Q169" i="20"/>
  <c r="P169" i="20"/>
  <c r="M169" i="20"/>
  <c r="G169" i="20"/>
  <c r="E169" i="20"/>
  <c r="K169" i="20" s="1"/>
  <c r="T168" i="20"/>
  <c r="S168" i="20"/>
  <c r="R168" i="20"/>
  <c r="Q168" i="20"/>
  <c r="P168" i="20"/>
  <c r="M168" i="20"/>
  <c r="G168" i="20"/>
  <c r="E168" i="20"/>
  <c r="F168" i="20" s="1"/>
  <c r="T167" i="20"/>
  <c r="S167" i="20"/>
  <c r="R167" i="20"/>
  <c r="Q167" i="20"/>
  <c r="P167" i="20"/>
  <c r="M167" i="20"/>
  <c r="G167" i="20"/>
  <c r="E167" i="20"/>
  <c r="F167" i="20" s="1"/>
  <c r="T166" i="20"/>
  <c r="S166" i="20"/>
  <c r="R166" i="20"/>
  <c r="Q166" i="20"/>
  <c r="P166" i="20"/>
  <c r="M166" i="20"/>
  <c r="G166" i="20"/>
  <c r="E166" i="20"/>
  <c r="F166" i="20" s="1"/>
  <c r="T165" i="20"/>
  <c r="S165" i="20"/>
  <c r="R165" i="20"/>
  <c r="Q165" i="20"/>
  <c r="P165" i="20"/>
  <c r="M165" i="20"/>
  <c r="G165" i="20"/>
  <c r="E165" i="20"/>
  <c r="F165" i="20" s="1"/>
  <c r="T164" i="20"/>
  <c r="S164" i="20"/>
  <c r="R164" i="20"/>
  <c r="Q164" i="20"/>
  <c r="P164" i="20"/>
  <c r="M164" i="20"/>
  <c r="G164" i="20"/>
  <c r="E164" i="20"/>
  <c r="K164" i="20" s="1"/>
  <c r="T163" i="20"/>
  <c r="S163" i="20"/>
  <c r="R163" i="20"/>
  <c r="Q163" i="20"/>
  <c r="P163" i="20"/>
  <c r="M163" i="20"/>
  <c r="G163" i="20"/>
  <c r="E163" i="20"/>
  <c r="H163" i="20" s="1"/>
  <c r="T162" i="20"/>
  <c r="S162" i="20"/>
  <c r="R162" i="20"/>
  <c r="Q162" i="20"/>
  <c r="P162" i="20"/>
  <c r="M162" i="20"/>
  <c r="G162" i="20"/>
  <c r="E162" i="20"/>
  <c r="H162" i="20" s="1"/>
  <c r="T161" i="20"/>
  <c r="S161" i="20"/>
  <c r="R161" i="20"/>
  <c r="Q161" i="20"/>
  <c r="P161" i="20"/>
  <c r="M161" i="20"/>
  <c r="G161" i="20"/>
  <c r="E161" i="20"/>
  <c r="K161" i="20" s="1"/>
  <c r="T160" i="20"/>
  <c r="S160" i="20"/>
  <c r="R160" i="20"/>
  <c r="Q160" i="20"/>
  <c r="P160" i="20"/>
  <c r="M160" i="20"/>
  <c r="G160" i="20"/>
  <c r="E160" i="20"/>
  <c r="K160" i="20" s="1"/>
  <c r="T159" i="20"/>
  <c r="S159" i="20"/>
  <c r="R159" i="20"/>
  <c r="Q159" i="20"/>
  <c r="P159" i="20"/>
  <c r="M159" i="20"/>
  <c r="G159" i="20"/>
  <c r="E159" i="20"/>
  <c r="F159" i="20" s="1"/>
  <c r="T158" i="20"/>
  <c r="S158" i="20"/>
  <c r="R158" i="20"/>
  <c r="Q158" i="20"/>
  <c r="P158" i="20"/>
  <c r="M158" i="20"/>
  <c r="G158" i="20"/>
  <c r="E158" i="20"/>
  <c r="K158" i="20" s="1"/>
  <c r="T157" i="20"/>
  <c r="S157" i="20"/>
  <c r="R157" i="20"/>
  <c r="Q157" i="20"/>
  <c r="P157" i="20"/>
  <c r="M157" i="20"/>
  <c r="G157" i="20"/>
  <c r="E157" i="20"/>
  <c r="F157" i="20" s="1"/>
  <c r="T156" i="20"/>
  <c r="S156" i="20"/>
  <c r="R156" i="20"/>
  <c r="Q156" i="20"/>
  <c r="P156" i="20"/>
  <c r="M156" i="20"/>
  <c r="G156" i="20"/>
  <c r="E156" i="20"/>
  <c r="K156" i="20" s="1"/>
  <c r="T155" i="20"/>
  <c r="S155" i="20"/>
  <c r="R155" i="20"/>
  <c r="Q155" i="20"/>
  <c r="P155" i="20"/>
  <c r="M155" i="20"/>
  <c r="G155" i="20"/>
  <c r="E155" i="20"/>
  <c r="H155" i="20" s="1"/>
  <c r="T154" i="20"/>
  <c r="S154" i="20"/>
  <c r="R154" i="20"/>
  <c r="Q154" i="20"/>
  <c r="P154" i="20"/>
  <c r="M154" i="20"/>
  <c r="G154" i="20"/>
  <c r="E154" i="20"/>
  <c r="K154" i="20" s="1"/>
  <c r="T153" i="20"/>
  <c r="S153" i="20"/>
  <c r="R153" i="20"/>
  <c r="Q153" i="20"/>
  <c r="P153" i="20"/>
  <c r="M153" i="20"/>
  <c r="G153" i="20"/>
  <c r="E153" i="20"/>
  <c r="K153" i="20" s="1"/>
  <c r="T152" i="20"/>
  <c r="S152" i="20"/>
  <c r="R152" i="20"/>
  <c r="Q152" i="20"/>
  <c r="P152" i="20"/>
  <c r="M152" i="20"/>
  <c r="G152" i="20"/>
  <c r="E152" i="20"/>
  <c r="F152" i="20" s="1"/>
  <c r="T151" i="20"/>
  <c r="S151" i="20"/>
  <c r="R151" i="20"/>
  <c r="Q151" i="20"/>
  <c r="P151" i="20"/>
  <c r="M151" i="20"/>
  <c r="G151" i="20"/>
  <c r="E151" i="20"/>
  <c r="H151" i="20" s="1"/>
  <c r="T150" i="20"/>
  <c r="S150" i="20"/>
  <c r="R150" i="20"/>
  <c r="Q150" i="20"/>
  <c r="P150" i="20"/>
  <c r="M150" i="20"/>
  <c r="G150" i="20"/>
  <c r="E150" i="20"/>
  <c r="K150" i="20" s="1"/>
  <c r="T149" i="20"/>
  <c r="S149" i="20"/>
  <c r="R149" i="20"/>
  <c r="Q149" i="20"/>
  <c r="P149" i="20"/>
  <c r="M149" i="20"/>
  <c r="G149" i="20"/>
  <c r="E149" i="20"/>
  <c r="F149" i="20" s="1"/>
  <c r="T148" i="20"/>
  <c r="S148" i="20"/>
  <c r="R148" i="20"/>
  <c r="Q148" i="20"/>
  <c r="P148" i="20"/>
  <c r="M148" i="20"/>
  <c r="G148" i="20"/>
  <c r="E148" i="20"/>
  <c r="F148" i="20" s="1"/>
  <c r="T147" i="20"/>
  <c r="S147" i="20"/>
  <c r="R147" i="20"/>
  <c r="Q147" i="20"/>
  <c r="P147" i="20"/>
  <c r="M147" i="20"/>
  <c r="G147" i="20"/>
  <c r="E147" i="20"/>
  <c r="H147" i="20" s="1"/>
  <c r="T146" i="20"/>
  <c r="S146" i="20"/>
  <c r="R146" i="20"/>
  <c r="Q146" i="20"/>
  <c r="P146" i="20"/>
  <c r="M146" i="20"/>
  <c r="G146" i="20"/>
  <c r="E146" i="20"/>
  <c r="K146" i="20" s="1"/>
  <c r="T145" i="20"/>
  <c r="S145" i="20"/>
  <c r="R145" i="20"/>
  <c r="Q145" i="20"/>
  <c r="P145" i="20"/>
  <c r="M145" i="20"/>
  <c r="G145" i="20"/>
  <c r="E145" i="20"/>
  <c r="K145" i="20" s="1"/>
  <c r="T144" i="20"/>
  <c r="S144" i="20"/>
  <c r="R144" i="20"/>
  <c r="Q144" i="20"/>
  <c r="P144" i="20"/>
  <c r="M144" i="20"/>
  <c r="G144" i="20"/>
  <c r="E144" i="20"/>
  <c r="F144" i="20" s="1"/>
  <c r="T143" i="20"/>
  <c r="S143" i="20"/>
  <c r="R143" i="20"/>
  <c r="Q143" i="20"/>
  <c r="P143" i="20"/>
  <c r="M143" i="20"/>
  <c r="G143" i="20"/>
  <c r="E143" i="20"/>
  <c r="K143" i="20" s="1"/>
  <c r="T142" i="20"/>
  <c r="S142" i="20"/>
  <c r="R142" i="20"/>
  <c r="Q142" i="20"/>
  <c r="P142" i="20"/>
  <c r="M142" i="20"/>
  <c r="G142" i="20"/>
  <c r="E142" i="20"/>
  <c r="K142" i="20" s="1"/>
  <c r="T141" i="20"/>
  <c r="S141" i="20"/>
  <c r="R141" i="20"/>
  <c r="Q141" i="20"/>
  <c r="P141" i="20"/>
  <c r="M141" i="20"/>
  <c r="G141" i="20"/>
  <c r="E141" i="20"/>
  <c r="F141" i="20" s="1"/>
  <c r="T140" i="20"/>
  <c r="S140" i="20"/>
  <c r="R140" i="20"/>
  <c r="Q140" i="20"/>
  <c r="P140" i="20"/>
  <c r="M140" i="20"/>
  <c r="G140" i="20"/>
  <c r="E140" i="20"/>
  <c r="F140" i="20" s="1"/>
  <c r="T139" i="20"/>
  <c r="S139" i="20"/>
  <c r="R139" i="20"/>
  <c r="Q139" i="20"/>
  <c r="P139" i="20"/>
  <c r="M139" i="20"/>
  <c r="G139" i="20"/>
  <c r="E139" i="20"/>
  <c r="H139" i="20" s="1"/>
  <c r="T138" i="20"/>
  <c r="S138" i="20"/>
  <c r="R138" i="20"/>
  <c r="Q138" i="20"/>
  <c r="P138" i="20"/>
  <c r="M138" i="20"/>
  <c r="G138" i="20"/>
  <c r="E138" i="20"/>
  <c r="H138" i="20" s="1"/>
  <c r="T137" i="20"/>
  <c r="S137" i="20"/>
  <c r="R137" i="20"/>
  <c r="Q137" i="20"/>
  <c r="P137" i="20"/>
  <c r="M137" i="20"/>
  <c r="G137" i="20"/>
  <c r="E137" i="20"/>
  <c r="K137" i="20" s="1"/>
  <c r="T136" i="20"/>
  <c r="S136" i="20"/>
  <c r="R136" i="20"/>
  <c r="Q136" i="20"/>
  <c r="P136" i="20"/>
  <c r="M136" i="20"/>
  <c r="G136" i="20"/>
  <c r="E136" i="20"/>
  <c r="F136" i="20" s="1"/>
  <c r="T135" i="20"/>
  <c r="S135" i="20"/>
  <c r="R135" i="20"/>
  <c r="Q135" i="20"/>
  <c r="P135" i="20"/>
  <c r="M135" i="20"/>
  <c r="G135" i="20"/>
  <c r="E135" i="20"/>
  <c r="F135" i="20" s="1"/>
  <c r="T134" i="20"/>
  <c r="S134" i="20"/>
  <c r="R134" i="20"/>
  <c r="Q134" i="20"/>
  <c r="P134" i="20"/>
  <c r="M134" i="20"/>
  <c r="G134" i="20"/>
  <c r="E134" i="20"/>
  <c r="K134" i="20" s="1"/>
  <c r="T133" i="20"/>
  <c r="S133" i="20"/>
  <c r="R133" i="20"/>
  <c r="Q133" i="20"/>
  <c r="P133" i="20"/>
  <c r="M133" i="20"/>
  <c r="G133" i="20"/>
  <c r="E133" i="20"/>
  <c r="F133" i="20" s="1"/>
  <c r="T132" i="20"/>
  <c r="S132" i="20"/>
  <c r="R132" i="20"/>
  <c r="Q132" i="20"/>
  <c r="P132" i="20"/>
  <c r="M132" i="20"/>
  <c r="G132" i="20"/>
  <c r="E132" i="20"/>
  <c r="F132" i="20" s="1"/>
  <c r="T131" i="20"/>
  <c r="S131" i="20"/>
  <c r="R131" i="20"/>
  <c r="Q131" i="20"/>
  <c r="P131" i="20"/>
  <c r="M131" i="20"/>
  <c r="G131" i="20"/>
  <c r="E131" i="20"/>
  <c r="H131" i="20" s="1"/>
  <c r="T130" i="20"/>
  <c r="S130" i="20"/>
  <c r="R130" i="20"/>
  <c r="Q130" i="20"/>
  <c r="P130" i="20"/>
  <c r="M130" i="20"/>
  <c r="G130" i="20"/>
  <c r="E130" i="20"/>
  <c r="K130" i="20" s="1"/>
  <c r="T129" i="20"/>
  <c r="S129" i="20"/>
  <c r="R129" i="20"/>
  <c r="Q129" i="20"/>
  <c r="P129" i="20"/>
  <c r="M129" i="20"/>
  <c r="G129" i="20"/>
  <c r="E129" i="20"/>
  <c r="K129" i="20" s="1"/>
  <c r="T128" i="20"/>
  <c r="S128" i="20"/>
  <c r="R128" i="20"/>
  <c r="Q128" i="20"/>
  <c r="P128" i="20"/>
  <c r="M128" i="20"/>
  <c r="G128" i="20"/>
  <c r="E128" i="20"/>
  <c r="F128" i="20" s="1"/>
  <c r="T127" i="20"/>
  <c r="S127" i="20"/>
  <c r="R127" i="20"/>
  <c r="Q127" i="20"/>
  <c r="P127" i="20"/>
  <c r="M127" i="20"/>
  <c r="G127" i="20"/>
  <c r="E127" i="20"/>
  <c r="K127" i="20" s="1"/>
  <c r="T126" i="20"/>
  <c r="S126" i="20"/>
  <c r="R126" i="20"/>
  <c r="Q126" i="20"/>
  <c r="P126" i="20"/>
  <c r="M126" i="20"/>
  <c r="G126" i="20"/>
  <c r="E126" i="20"/>
  <c r="K126" i="20" s="1"/>
  <c r="T125" i="20"/>
  <c r="S125" i="20"/>
  <c r="R125" i="20"/>
  <c r="Q125" i="20"/>
  <c r="P125" i="20"/>
  <c r="M125" i="20"/>
  <c r="G125" i="20"/>
  <c r="E125" i="20"/>
  <c r="K125" i="20" s="1"/>
  <c r="T124" i="20"/>
  <c r="S124" i="20"/>
  <c r="R124" i="20"/>
  <c r="Q124" i="20"/>
  <c r="P124" i="20"/>
  <c r="M124" i="20"/>
  <c r="G124" i="20"/>
  <c r="E124" i="20"/>
  <c r="F124" i="20" s="1"/>
  <c r="T123" i="20"/>
  <c r="S123" i="20"/>
  <c r="R123" i="20"/>
  <c r="Q123" i="20"/>
  <c r="P123" i="20"/>
  <c r="M123" i="20"/>
  <c r="G123" i="20"/>
  <c r="E123" i="20"/>
  <c r="H123" i="20" s="1"/>
  <c r="T122" i="20"/>
  <c r="S122" i="20"/>
  <c r="R122" i="20"/>
  <c r="Q122" i="20"/>
  <c r="P122" i="20"/>
  <c r="M122" i="20"/>
  <c r="G122" i="20"/>
  <c r="E122" i="20"/>
  <c r="K122" i="20" s="1"/>
  <c r="T121" i="20"/>
  <c r="S121" i="20"/>
  <c r="R121" i="20"/>
  <c r="Q121" i="20"/>
  <c r="P121" i="20"/>
  <c r="M121" i="20"/>
  <c r="G121" i="20"/>
  <c r="E121" i="20"/>
  <c r="K121" i="20" s="1"/>
  <c r="T120" i="20"/>
  <c r="S120" i="20"/>
  <c r="R120" i="20"/>
  <c r="Q120" i="20"/>
  <c r="P120" i="20"/>
  <c r="M120" i="20"/>
  <c r="G120" i="20"/>
  <c r="E120" i="20"/>
  <c r="F120" i="20" s="1"/>
  <c r="T119" i="20"/>
  <c r="S119" i="20"/>
  <c r="R119" i="20"/>
  <c r="Q119" i="20"/>
  <c r="P119" i="20"/>
  <c r="M119" i="20"/>
  <c r="G119" i="20"/>
  <c r="E119" i="20"/>
  <c r="K119" i="20" s="1"/>
  <c r="T118" i="20"/>
  <c r="S118" i="20"/>
  <c r="R118" i="20"/>
  <c r="Q118" i="20"/>
  <c r="P118" i="20"/>
  <c r="M118" i="20"/>
  <c r="G118" i="20"/>
  <c r="E118" i="20"/>
  <c r="K118" i="20" s="1"/>
  <c r="T117" i="20"/>
  <c r="S117" i="20"/>
  <c r="R117" i="20"/>
  <c r="Q117" i="20"/>
  <c r="P117" i="20"/>
  <c r="M117" i="20"/>
  <c r="G117" i="20"/>
  <c r="E117" i="20"/>
  <c r="K117" i="20" s="1"/>
  <c r="T116" i="20"/>
  <c r="S116" i="20"/>
  <c r="R116" i="20"/>
  <c r="Q116" i="20"/>
  <c r="P116" i="20"/>
  <c r="M116" i="20"/>
  <c r="G116" i="20"/>
  <c r="E116" i="20"/>
  <c r="F116" i="20" s="1"/>
  <c r="T115" i="20"/>
  <c r="S115" i="20"/>
  <c r="R115" i="20"/>
  <c r="Q115" i="20"/>
  <c r="P115" i="20"/>
  <c r="M115" i="20"/>
  <c r="G115" i="20"/>
  <c r="E115" i="20"/>
  <c r="H115" i="20" s="1"/>
  <c r="T114" i="20"/>
  <c r="S114" i="20"/>
  <c r="R114" i="20"/>
  <c r="Q114" i="20"/>
  <c r="P114" i="20"/>
  <c r="M114" i="20"/>
  <c r="G114" i="20"/>
  <c r="E114" i="20"/>
  <c r="H114" i="20" s="1"/>
  <c r="J114" i="20" s="1"/>
  <c r="T113" i="20"/>
  <c r="S113" i="20"/>
  <c r="R113" i="20"/>
  <c r="Q113" i="20"/>
  <c r="P113" i="20"/>
  <c r="M113" i="20"/>
  <c r="G113" i="20"/>
  <c r="E113" i="20"/>
  <c r="K113" i="20" s="1"/>
  <c r="T112" i="20"/>
  <c r="S112" i="20"/>
  <c r="R112" i="20"/>
  <c r="Q112" i="20"/>
  <c r="P112" i="20"/>
  <c r="M112" i="20"/>
  <c r="G112" i="20"/>
  <c r="E112" i="20"/>
  <c r="K112" i="20" s="1"/>
  <c r="T111" i="20"/>
  <c r="S111" i="20"/>
  <c r="R111" i="20"/>
  <c r="Q111" i="20"/>
  <c r="P111" i="20"/>
  <c r="M111" i="20"/>
  <c r="G111" i="20"/>
  <c r="E111" i="20"/>
  <c r="T110" i="20"/>
  <c r="S110" i="20"/>
  <c r="R110" i="20"/>
  <c r="Q110" i="20"/>
  <c r="P110" i="20"/>
  <c r="M110" i="20"/>
  <c r="G110" i="20"/>
  <c r="E110" i="20"/>
  <c r="K110" i="20" s="1"/>
  <c r="T109" i="20"/>
  <c r="S109" i="20"/>
  <c r="R109" i="20"/>
  <c r="Q109" i="20"/>
  <c r="P109" i="20"/>
  <c r="M109" i="20"/>
  <c r="G109" i="20"/>
  <c r="E109" i="20"/>
  <c r="K109" i="20" s="1"/>
  <c r="T108" i="20"/>
  <c r="S108" i="20"/>
  <c r="R108" i="20"/>
  <c r="Q108" i="20"/>
  <c r="P108" i="20"/>
  <c r="M108" i="20"/>
  <c r="G108" i="20"/>
  <c r="E108" i="20"/>
  <c r="F108" i="20" s="1"/>
  <c r="T107" i="20"/>
  <c r="S107" i="20"/>
  <c r="R107" i="20"/>
  <c r="Q107" i="20"/>
  <c r="P107" i="20"/>
  <c r="M107" i="20"/>
  <c r="G107" i="20"/>
  <c r="E107" i="20"/>
  <c r="H107" i="20" s="1"/>
  <c r="T106" i="20"/>
  <c r="S106" i="20"/>
  <c r="R106" i="20"/>
  <c r="Q106" i="20"/>
  <c r="P106" i="20"/>
  <c r="M106" i="20"/>
  <c r="G106" i="20"/>
  <c r="E106" i="20"/>
  <c r="K106" i="20" s="1"/>
  <c r="T105" i="20"/>
  <c r="S105" i="20"/>
  <c r="R105" i="20"/>
  <c r="Q105" i="20"/>
  <c r="P105" i="20"/>
  <c r="M105" i="20"/>
  <c r="G105" i="20"/>
  <c r="E105" i="20"/>
  <c r="K105" i="20" s="1"/>
  <c r="T104" i="20"/>
  <c r="S104" i="20"/>
  <c r="R104" i="20"/>
  <c r="Q104" i="20"/>
  <c r="P104" i="20"/>
  <c r="M104" i="20"/>
  <c r="G104" i="20"/>
  <c r="E104" i="20"/>
  <c r="K104" i="20" s="1"/>
  <c r="T103" i="20"/>
  <c r="S103" i="20"/>
  <c r="R103" i="20"/>
  <c r="Q103" i="20"/>
  <c r="P103" i="20"/>
  <c r="M103" i="20"/>
  <c r="G103" i="20"/>
  <c r="E103" i="20"/>
  <c r="H103" i="20" s="1"/>
  <c r="T102" i="20"/>
  <c r="S102" i="20"/>
  <c r="R102" i="20"/>
  <c r="Q102" i="20"/>
  <c r="P102" i="20"/>
  <c r="M102" i="20"/>
  <c r="G102" i="20"/>
  <c r="E102" i="20"/>
  <c r="H102" i="20" s="1"/>
  <c r="T101" i="20"/>
  <c r="S101" i="20"/>
  <c r="R101" i="20"/>
  <c r="Q101" i="20"/>
  <c r="P101" i="20"/>
  <c r="M101" i="20"/>
  <c r="G101" i="20"/>
  <c r="E101" i="20"/>
  <c r="K101" i="20" s="1"/>
  <c r="T100" i="20"/>
  <c r="S100" i="20"/>
  <c r="R100" i="20"/>
  <c r="Q100" i="20"/>
  <c r="P100" i="20"/>
  <c r="M100" i="20"/>
  <c r="G100" i="20"/>
  <c r="E100" i="20"/>
  <c r="T99" i="20"/>
  <c r="S99" i="20"/>
  <c r="R99" i="20"/>
  <c r="Q99" i="20"/>
  <c r="P99" i="20"/>
  <c r="M99" i="20"/>
  <c r="G99" i="20"/>
  <c r="E99" i="20"/>
  <c r="H99" i="20" s="1"/>
  <c r="T98" i="20"/>
  <c r="S98" i="20"/>
  <c r="R98" i="20"/>
  <c r="Q98" i="20"/>
  <c r="P98" i="20"/>
  <c r="M98" i="20"/>
  <c r="G98" i="20"/>
  <c r="E98" i="20"/>
  <c r="K98" i="20" s="1"/>
  <c r="T97" i="20"/>
  <c r="S97" i="20"/>
  <c r="R97" i="20"/>
  <c r="Q97" i="20"/>
  <c r="P97" i="20"/>
  <c r="M97" i="20"/>
  <c r="G97" i="20"/>
  <c r="E97" i="20"/>
  <c r="K97" i="20" s="1"/>
  <c r="T96" i="20"/>
  <c r="S96" i="20"/>
  <c r="R96" i="20"/>
  <c r="Q96" i="20"/>
  <c r="P96" i="20"/>
  <c r="M96" i="20"/>
  <c r="G96" i="20"/>
  <c r="E96" i="20"/>
  <c r="H96" i="20" s="1"/>
  <c r="T95" i="20"/>
  <c r="S95" i="20"/>
  <c r="R95" i="20"/>
  <c r="Q95" i="20"/>
  <c r="P95" i="20"/>
  <c r="M95" i="20"/>
  <c r="G95" i="20"/>
  <c r="E95" i="20"/>
  <c r="T94" i="20"/>
  <c r="S94" i="20"/>
  <c r="R94" i="20"/>
  <c r="Q94" i="20"/>
  <c r="P94" i="20"/>
  <c r="M94" i="20"/>
  <c r="G94" i="20"/>
  <c r="E94" i="20"/>
  <c r="H94" i="20" s="1"/>
  <c r="T93" i="20"/>
  <c r="S93" i="20"/>
  <c r="R93" i="20"/>
  <c r="Q93" i="20"/>
  <c r="P93" i="20"/>
  <c r="M93" i="20"/>
  <c r="G93" i="20"/>
  <c r="E93" i="20"/>
  <c r="K93" i="20" s="1"/>
  <c r="T92" i="20"/>
  <c r="S92" i="20"/>
  <c r="R92" i="20"/>
  <c r="Q92" i="20"/>
  <c r="P92" i="20"/>
  <c r="M92" i="20"/>
  <c r="G92" i="20"/>
  <c r="E92" i="20"/>
  <c r="H92" i="20" s="1"/>
  <c r="T91" i="20"/>
  <c r="S91" i="20"/>
  <c r="R91" i="20"/>
  <c r="Q91" i="20"/>
  <c r="P91" i="20"/>
  <c r="M91" i="20"/>
  <c r="G91" i="20"/>
  <c r="E91" i="20"/>
  <c r="H91" i="20" s="1"/>
  <c r="T90" i="20"/>
  <c r="S90" i="20"/>
  <c r="R90" i="20"/>
  <c r="Q90" i="20"/>
  <c r="P90" i="20"/>
  <c r="M90" i="20"/>
  <c r="G90" i="20"/>
  <c r="E90" i="20"/>
  <c r="H90" i="20" s="1"/>
  <c r="T89" i="20"/>
  <c r="S89" i="20"/>
  <c r="R89" i="20"/>
  <c r="Q89" i="20"/>
  <c r="P89" i="20"/>
  <c r="M89" i="20"/>
  <c r="G89" i="20"/>
  <c r="E89" i="20"/>
  <c r="H89" i="20" s="1"/>
  <c r="T88" i="20"/>
  <c r="S88" i="20"/>
  <c r="R88" i="20"/>
  <c r="Q88" i="20"/>
  <c r="P88" i="20"/>
  <c r="M88" i="20"/>
  <c r="G88" i="20"/>
  <c r="E88" i="20"/>
  <c r="K88" i="20" s="1"/>
  <c r="T87" i="20"/>
  <c r="S87" i="20"/>
  <c r="R87" i="20"/>
  <c r="Q87" i="20"/>
  <c r="P87" i="20"/>
  <c r="M87" i="20"/>
  <c r="G87" i="20"/>
  <c r="E87" i="20"/>
  <c r="H87" i="20" s="1"/>
  <c r="T86" i="20"/>
  <c r="S86" i="20"/>
  <c r="R86" i="20"/>
  <c r="Q86" i="20"/>
  <c r="P86" i="20"/>
  <c r="M86" i="20"/>
  <c r="G86" i="20"/>
  <c r="E86" i="20"/>
  <c r="K86" i="20" s="1"/>
  <c r="T85" i="20"/>
  <c r="S85" i="20"/>
  <c r="R85" i="20"/>
  <c r="Q85" i="20"/>
  <c r="P85" i="20"/>
  <c r="M85" i="20"/>
  <c r="G85" i="20"/>
  <c r="E85" i="20"/>
  <c r="T84" i="20"/>
  <c r="S84" i="20"/>
  <c r="R84" i="20"/>
  <c r="Q84" i="20"/>
  <c r="P84" i="20"/>
  <c r="M84" i="20"/>
  <c r="G84" i="20"/>
  <c r="E84" i="20"/>
  <c r="F84" i="20" s="1"/>
  <c r="T83" i="20"/>
  <c r="S83" i="20"/>
  <c r="R83" i="20"/>
  <c r="Q83" i="20"/>
  <c r="P83" i="20"/>
  <c r="M83" i="20"/>
  <c r="G83" i="20"/>
  <c r="E83" i="20"/>
  <c r="H83" i="20" s="1"/>
  <c r="J83" i="20" s="1"/>
  <c r="T82" i="20"/>
  <c r="S82" i="20"/>
  <c r="R82" i="20"/>
  <c r="Q82" i="20"/>
  <c r="P82" i="20"/>
  <c r="M82" i="20"/>
  <c r="G82" i="20"/>
  <c r="E82" i="20"/>
  <c r="H82" i="20" s="1"/>
  <c r="T81" i="20"/>
  <c r="S81" i="20"/>
  <c r="R81" i="20"/>
  <c r="Q81" i="20"/>
  <c r="P81" i="20"/>
  <c r="M81" i="20"/>
  <c r="G81" i="20"/>
  <c r="E81" i="20"/>
  <c r="F81" i="20" s="1"/>
  <c r="T80" i="20"/>
  <c r="S80" i="20"/>
  <c r="R80" i="20"/>
  <c r="Q80" i="20"/>
  <c r="P80" i="20"/>
  <c r="M80" i="20"/>
  <c r="G80" i="20"/>
  <c r="E80" i="20"/>
  <c r="K80" i="20" s="1"/>
  <c r="T79" i="20"/>
  <c r="S79" i="20"/>
  <c r="R79" i="20"/>
  <c r="Q79" i="20"/>
  <c r="P79" i="20"/>
  <c r="M79" i="20"/>
  <c r="G79" i="20"/>
  <c r="E79" i="20"/>
  <c r="F79" i="20" s="1"/>
  <c r="T78" i="20"/>
  <c r="S78" i="20"/>
  <c r="R78" i="20"/>
  <c r="Q78" i="20"/>
  <c r="P78" i="20"/>
  <c r="M78" i="20"/>
  <c r="G78" i="20"/>
  <c r="E78" i="20"/>
  <c r="K78" i="20" s="1"/>
  <c r="T77" i="20"/>
  <c r="S77" i="20"/>
  <c r="R77" i="20"/>
  <c r="Q77" i="20"/>
  <c r="P77" i="20"/>
  <c r="M77" i="20"/>
  <c r="G77" i="20"/>
  <c r="E77" i="20"/>
  <c r="H77" i="20" s="1"/>
  <c r="T76" i="20"/>
  <c r="S76" i="20"/>
  <c r="R76" i="20"/>
  <c r="Q76" i="20"/>
  <c r="P76" i="20"/>
  <c r="M76" i="20"/>
  <c r="G76" i="20"/>
  <c r="E76" i="20"/>
  <c r="T75" i="20"/>
  <c r="S75" i="20"/>
  <c r="R75" i="20"/>
  <c r="Q75" i="20"/>
  <c r="P75" i="20"/>
  <c r="M75" i="20"/>
  <c r="G75" i="20"/>
  <c r="E75" i="20"/>
  <c r="F75" i="20" s="1"/>
  <c r="T74" i="20"/>
  <c r="S74" i="20"/>
  <c r="R74" i="20"/>
  <c r="Q74" i="20"/>
  <c r="P74" i="20"/>
  <c r="M74" i="20"/>
  <c r="G74" i="20"/>
  <c r="E74" i="20"/>
  <c r="T73" i="20"/>
  <c r="S73" i="20"/>
  <c r="R73" i="20"/>
  <c r="Q73" i="20"/>
  <c r="P73" i="20"/>
  <c r="M73" i="20"/>
  <c r="G73" i="20"/>
  <c r="E73" i="20"/>
  <c r="K73" i="20" s="1"/>
  <c r="T72" i="20"/>
  <c r="S72" i="20"/>
  <c r="R72" i="20"/>
  <c r="Q72" i="20"/>
  <c r="P72" i="20"/>
  <c r="M72" i="20"/>
  <c r="G72" i="20"/>
  <c r="E72" i="20"/>
  <c r="K72" i="20" s="1"/>
  <c r="T71" i="20"/>
  <c r="S71" i="20"/>
  <c r="R71" i="20"/>
  <c r="Q71" i="20"/>
  <c r="P71" i="20"/>
  <c r="M71" i="20"/>
  <c r="G71" i="20"/>
  <c r="E71" i="20"/>
  <c r="H71" i="20" s="1"/>
  <c r="J71" i="20" s="1"/>
  <c r="T70" i="20"/>
  <c r="S70" i="20"/>
  <c r="R70" i="20"/>
  <c r="Q70" i="20"/>
  <c r="P70" i="20"/>
  <c r="M70" i="20"/>
  <c r="G70" i="20"/>
  <c r="E70" i="20"/>
  <c r="K70" i="20" s="1"/>
  <c r="T69" i="20"/>
  <c r="S69" i="20"/>
  <c r="R69" i="20"/>
  <c r="Q69" i="20"/>
  <c r="P69" i="20"/>
  <c r="M69" i="20"/>
  <c r="G69" i="20"/>
  <c r="E69" i="20"/>
  <c r="H69" i="20" s="1"/>
  <c r="T68" i="20"/>
  <c r="S68" i="20"/>
  <c r="R68" i="20"/>
  <c r="Q68" i="20"/>
  <c r="P68" i="20"/>
  <c r="M68" i="20"/>
  <c r="G68" i="20"/>
  <c r="E68" i="20"/>
  <c r="T67" i="20"/>
  <c r="S67" i="20"/>
  <c r="R67" i="20"/>
  <c r="Q67" i="20"/>
  <c r="P67" i="20"/>
  <c r="M67" i="20"/>
  <c r="G67" i="20"/>
  <c r="E67" i="20"/>
  <c r="K67" i="20" s="1"/>
  <c r="T66" i="20"/>
  <c r="S66" i="20"/>
  <c r="R66" i="20"/>
  <c r="Q66" i="20"/>
  <c r="P66" i="20"/>
  <c r="M66" i="20"/>
  <c r="G66" i="20"/>
  <c r="E66" i="20"/>
  <c r="H66" i="20" s="1"/>
  <c r="I66" i="20" s="1"/>
  <c r="T65" i="20"/>
  <c r="S65" i="20"/>
  <c r="R65" i="20"/>
  <c r="Q65" i="20"/>
  <c r="P65" i="20"/>
  <c r="M65" i="20"/>
  <c r="G65" i="20"/>
  <c r="E65" i="20"/>
  <c r="K65" i="20" s="1"/>
  <c r="T64" i="20"/>
  <c r="S64" i="20"/>
  <c r="R64" i="20"/>
  <c r="Q64" i="20"/>
  <c r="P64" i="20"/>
  <c r="M64" i="20"/>
  <c r="G64" i="20"/>
  <c r="E64" i="20"/>
  <c r="T63" i="20"/>
  <c r="S63" i="20"/>
  <c r="R63" i="20"/>
  <c r="Q63" i="20"/>
  <c r="P63" i="20"/>
  <c r="M63" i="20"/>
  <c r="G63" i="20"/>
  <c r="E63" i="20"/>
  <c r="K63" i="20" s="1"/>
  <c r="T62" i="20"/>
  <c r="S62" i="20"/>
  <c r="R62" i="20"/>
  <c r="Q62" i="20"/>
  <c r="P62" i="20"/>
  <c r="M62" i="20"/>
  <c r="G62" i="20"/>
  <c r="E62" i="20"/>
  <c r="K62" i="20" s="1"/>
  <c r="T61" i="20"/>
  <c r="S61" i="20"/>
  <c r="R61" i="20"/>
  <c r="Q61" i="20"/>
  <c r="P61" i="20"/>
  <c r="M61" i="20"/>
  <c r="G61" i="20"/>
  <c r="E61" i="20"/>
  <c r="H61" i="20" s="1"/>
  <c r="T60" i="20"/>
  <c r="S60" i="20"/>
  <c r="R60" i="20"/>
  <c r="Q60" i="20"/>
  <c r="P60" i="20"/>
  <c r="M60" i="20"/>
  <c r="G60" i="20"/>
  <c r="E60" i="20"/>
  <c r="H60" i="20" s="1"/>
  <c r="T59" i="20"/>
  <c r="S59" i="20"/>
  <c r="R59" i="20"/>
  <c r="Q59" i="20"/>
  <c r="P59" i="20"/>
  <c r="M59" i="20"/>
  <c r="G59" i="20"/>
  <c r="E59" i="20"/>
  <c r="H59" i="20" s="1"/>
  <c r="I59" i="20" s="1"/>
  <c r="T58" i="20"/>
  <c r="S58" i="20"/>
  <c r="R58" i="20"/>
  <c r="Q58" i="20"/>
  <c r="P58" i="20"/>
  <c r="M58" i="20"/>
  <c r="G58" i="20"/>
  <c r="E58" i="20"/>
  <c r="F58" i="20" s="1"/>
  <c r="T57" i="20"/>
  <c r="S57" i="20"/>
  <c r="R57" i="20"/>
  <c r="Q57" i="20"/>
  <c r="P57" i="20"/>
  <c r="M57" i="20"/>
  <c r="G57" i="20"/>
  <c r="E57" i="20"/>
  <c r="H57" i="20" s="1"/>
  <c r="J57" i="20" s="1"/>
  <c r="T56" i="20"/>
  <c r="S56" i="20"/>
  <c r="R56" i="20"/>
  <c r="Q56" i="20"/>
  <c r="P56" i="20"/>
  <c r="M56" i="20"/>
  <c r="G56" i="20"/>
  <c r="E56" i="20"/>
  <c r="K56" i="20" s="1"/>
  <c r="T55" i="20"/>
  <c r="S55" i="20"/>
  <c r="R55" i="20"/>
  <c r="Q55" i="20"/>
  <c r="P55" i="20"/>
  <c r="M55" i="20"/>
  <c r="G55" i="20"/>
  <c r="E55" i="20"/>
  <c r="K55" i="20" s="1"/>
  <c r="T54" i="20"/>
  <c r="S54" i="20"/>
  <c r="R54" i="20"/>
  <c r="Q54" i="20"/>
  <c r="P54" i="20"/>
  <c r="M54" i="20"/>
  <c r="G54" i="20"/>
  <c r="E54" i="20"/>
  <c r="K54" i="20" s="1"/>
  <c r="T53" i="20"/>
  <c r="S53" i="20"/>
  <c r="R53" i="20"/>
  <c r="Q53" i="20"/>
  <c r="P53" i="20"/>
  <c r="M53" i="20"/>
  <c r="G53" i="20"/>
  <c r="E53" i="20"/>
  <c r="H53" i="20" s="1"/>
  <c r="T52" i="20"/>
  <c r="S52" i="20"/>
  <c r="R52" i="20"/>
  <c r="Q52" i="20"/>
  <c r="P52" i="20"/>
  <c r="M52" i="20"/>
  <c r="G52" i="20"/>
  <c r="E52" i="20"/>
  <c r="H52" i="20" s="1"/>
  <c r="T51" i="20"/>
  <c r="S51" i="20"/>
  <c r="R51" i="20"/>
  <c r="Q51" i="20"/>
  <c r="P51" i="20"/>
  <c r="M51" i="20"/>
  <c r="G51" i="20"/>
  <c r="E51" i="20"/>
  <c r="F51" i="20" s="1"/>
  <c r="T50" i="20"/>
  <c r="S50" i="20"/>
  <c r="R50" i="20"/>
  <c r="Q50" i="20"/>
  <c r="P50" i="20"/>
  <c r="M50" i="20"/>
  <c r="G50" i="20"/>
  <c r="E50" i="20"/>
  <c r="F50" i="20" s="1"/>
  <c r="T49" i="20"/>
  <c r="S49" i="20"/>
  <c r="R49" i="20"/>
  <c r="Q49" i="20"/>
  <c r="P49" i="20"/>
  <c r="M49" i="20"/>
  <c r="G49" i="20"/>
  <c r="E49" i="20"/>
  <c r="H49" i="20" s="1"/>
  <c r="J49" i="20" s="1"/>
  <c r="T48" i="20"/>
  <c r="S48" i="20"/>
  <c r="R48" i="20"/>
  <c r="Q48" i="20"/>
  <c r="P48" i="20"/>
  <c r="M48" i="20"/>
  <c r="G48" i="20"/>
  <c r="E48" i="20"/>
  <c r="K48" i="20" s="1"/>
  <c r="T47" i="20"/>
  <c r="S47" i="20"/>
  <c r="R47" i="20"/>
  <c r="Q47" i="20"/>
  <c r="P47" i="20"/>
  <c r="M47" i="20"/>
  <c r="G47" i="20"/>
  <c r="E47" i="20"/>
  <c r="K47" i="20" s="1"/>
  <c r="T46" i="20"/>
  <c r="S46" i="20"/>
  <c r="R46" i="20"/>
  <c r="Q46" i="20"/>
  <c r="P46" i="20"/>
  <c r="M46" i="20"/>
  <c r="G46" i="20"/>
  <c r="E46" i="20"/>
  <c r="H46" i="20" s="1"/>
  <c r="T45" i="20"/>
  <c r="S45" i="20"/>
  <c r="R45" i="20"/>
  <c r="Q45" i="20"/>
  <c r="P45" i="20"/>
  <c r="M45" i="20"/>
  <c r="G45" i="20"/>
  <c r="E45" i="20"/>
  <c r="H45" i="20" s="1"/>
  <c r="T44" i="20"/>
  <c r="S44" i="20"/>
  <c r="R44" i="20"/>
  <c r="Q44" i="20"/>
  <c r="P44" i="20"/>
  <c r="M44" i="20"/>
  <c r="G44" i="20"/>
  <c r="E44" i="20"/>
  <c r="H44" i="20" s="1"/>
  <c r="T43" i="20"/>
  <c r="S43" i="20"/>
  <c r="R43" i="20"/>
  <c r="Q43" i="20"/>
  <c r="P43" i="20"/>
  <c r="M43" i="20"/>
  <c r="G43" i="20"/>
  <c r="E43" i="20"/>
  <c r="F43" i="20" s="1"/>
  <c r="T42" i="20"/>
  <c r="S42" i="20"/>
  <c r="R42" i="20"/>
  <c r="Q42" i="20"/>
  <c r="P42" i="20"/>
  <c r="M42" i="20"/>
  <c r="G42" i="20"/>
  <c r="E42" i="20"/>
  <c r="K42" i="20" s="1"/>
  <c r="T41" i="20"/>
  <c r="S41" i="20"/>
  <c r="R41" i="20"/>
  <c r="Q41" i="20"/>
  <c r="P41" i="20"/>
  <c r="M41" i="20"/>
  <c r="G41" i="20"/>
  <c r="E41" i="20"/>
  <c r="K41" i="20" s="1"/>
  <c r="T40" i="20"/>
  <c r="S40" i="20"/>
  <c r="R40" i="20"/>
  <c r="Q40" i="20"/>
  <c r="P40" i="20"/>
  <c r="M40" i="20"/>
  <c r="G40" i="20"/>
  <c r="E40" i="20"/>
  <c r="K40" i="20" s="1"/>
  <c r="T39" i="20"/>
  <c r="S39" i="20"/>
  <c r="R39" i="20"/>
  <c r="Q39" i="20"/>
  <c r="P39" i="20"/>
  <c r="M39" i="20"/>
  <c r="G39" i="20"/>
  <c r="E39" i="20"/>
  <c r="H39" i="20" s="1"/>
  <c r="T38" i="20"/>
  <c r="S38" i="20"/>
  <c r="R38" i="20"/>
  <c r="Q38" i="20"/>
  <c r="P38" i="20"/>
  <c r="M38" i="20"/>
  <c r="G38" i="20"/>
  <c r="E38" i="20"/>
  <c r="H38" i="20" s="1"/>
  <c r="T37" i="20"/>
  <c r="S37" i="20"/>
  <c r="R37" i="20"/>
  <c r="Q37" i="20"/>
  <c r="P37" i="20"/>
  <c r="M37" i="20"/>
  <c r="G37" i="20"/>
  <c r="E37" i="20"/>
  <c r="H37" i="20" s="1"/>
  <c r="T36" i="20"/>
  <c r="S36" i="20"/>
  <c r="R36" i="20"/>
  <c r="Q36" i="20"/>
  <c r="P36" i="20"/>
  <c r="M36" i="20"/>
  <c r="G36" i="20"/>
  <c r="E36" i="20"/>
  <c r="F36" i="20" s="1"/>
  <c r="T35" i="20"/>
  <c r="S35" i="20"/>
  <c r="R35" i="20"/>
  <c r="Q35" i="20"/>
  <c r="P35" i="20"/>
  <c r="M35" i="20"/>
  <c r="G35" i="20"/>
  <c r="E35" i="20"/>
  <c r="F35" i="20" s="1"/>
  <c r="T34" i="20"/>
  <c r="S34" i="20"/>
  <c r="R34" i="20"/>
  <c r="Q34" i="20"/>
  <c r="P34" i="20"/>
  <c r="M34" i="20"/>
  <c r="G34" i="20"/>
  <c r="E34" i="20"/>
  <c r="K34" i="20" s="1"/>
  <c r="T33" i="20"/>
  <c r="S33" i="20"/>
  <c r="R33" i="20"/>
  <c r="Q33" i="20"/>
  <c r="P33" i="20"/>
  <c r="M33" i="20"/>
  <c r="G33" i="20"/>
  <c r="E33" i="20"/>
  <c r="K33" i="20" s="1"/>
  <c r="T32" i="20"/>
  <c r="S32" i="20"/>
  <c r="R32" i="20"/>
  <c r="Q32" i="20"/>
  <c r="P32" i="20"/>
  <c r="M32" i="20"/>
  <c r="G32" i="20"/>
  <c r="E32" i="20"/>
  <c r="K32" i="20" s="1"/>
  <c r="T31" i="20"/>
  <c r="S31" i="20"/>
  <c r="R31" i="20"/>
  <c r="Q31" i="20"/>
  <c r="P31" i="20"/>
  <c r="M31" i="20"/>
  <c r="G31" i="20"/>
  <c r="E31" i="20"/>
  <c r="H31" i="20" s="1"/>
  <c r="T30" i="20"/>
  <c r="S30" i="20"/>
  <c r="R30" i="20"/>
  <c r="Q30" i="20"/>
  <c r="P30" i="20"/>
  <c r="M30" i="20"/>
  <c r="G30" i="20"/>
  <c r="E30" i="20"/>
  <c r="H30" i="20" s="1"/>
  <c r="T29" i="20"/>
  <c r="S29" i="20"/>
  <c r="R29" i="20"/>
  <c r="Q29" i="20"/>
  <c r="P29" i="20"/>
  <c r="M29" i="20"/>
  <c r="G29" i="20"/>
  <c r="E29" i="20"/>
  <c r="H29" i="20" s="1"/>
  <c r="T28" i="20"/>
  <c r="S28" i="20"/>
  <c r="R28" i="20"/>
  <c r="Q28" i="20"/>
  <c r="P28" i="20"/>
  <c r="M28" i="20"/>
  <c r="G28" i="20"/>
  <c r="E28" i="20"/>
  <c r="H28" i="20" s="1"/>
  <c r="J28" i="20" s="1"/>
  <c r="T27" i="20"/>
  <c r="S27" i="20"/>
  <c r="R27" i="20"/>
  <c r="Q27" i="20"/>
  <c r="P27" i="20"/>
  <c r="M27" i="20"/>
  <c r="G27" i="20"/>
  <c r="E27" i="20"/>
  <c r="F27" i="20" s="1"/>
  <c r="T26" i="20"/>
  <c r="S26" i="20"/>
  <c r="R26" i="20"/>
  <c r="Q26" i="20"/>
  <c r="P26" i="20"/>
  <c r="M26" i="20"/>
  <c r="G26" i="20"/>
  <c r="E26" i="20"/>
  <c r="K26" i="20" s="1"/>
  <c r="T25" i="20"/>
  <c r="S25" i="20"/>
  <c r="R25" i="20"/>
  <c r="Q25" i="20"/>
  <c r="P25" i="20"/>
  <c r="M25" i="20"/>
  <c r="G25" i="20"/>
  <c r="E25" i="20"/>
  <c r="K25" i="20" s="1"/>
  <c r="T24" i="20"/>
  <c r="S24" i="20"/>
  <c r="R24" i="20"/>
  <c r="Q24" i="20"/>
  <c r="P24" i="20"/>
  <c r="M24" i="20"/>
  <c r="G24" i="20"/>
  <c r="E24" i="20"/>
  <c r="F24" i="20" s="1"/>
  <c r="T23" i="20"/>
  <c r="S23" i="20"/>
  <c r="R23" i="20"/>
  <c r="Q23" i="20"/>
  <c r="P23" i="20"/>
  <c r="M23" i="20"/>
  <c r="G23" i="20"/>
  <c r="E23" i="20"/>
  <c r="H23" i="20" s="1"/>
  <c r="T22" i="20"/>
  <c r="S22" i="20"/>
  <c r="R22" i="20"/>
  <c r="Q22" i="20"/>
  <c r="P22" i="20"/>
  <c r="M22" i="20"/>
  <c r="G22" i="20"/>
  <c r="E22" i="20"/>
  <c r="F22" i="20" s="1"/>
  <c r="T21" i="20"/>
  <c r="S21" i="20"/>
  <c r="R21" i="20"/>
  <c r="Q21" i="20"/>
  <c r="P21" i="20"/>
  <c r="M21" i="20"/>
  <c r="G21" i="20"/>
  <c r="E21" i="20"/>
  <c r="F21" i="20" s="1"/>
  <c r="T20" i="20"/>
  <c r="S20" i="20"/>
  <c r="R20" i="20"/>
  <c r="Q20" i="20"/>
  <c r="P20" i="20"/>
  <c r="M20" i="20"/>
  <c r="G20" i="20"/>
  <c r="E20" i="20"/>
  <c r="K20" i="20" s="1"/>
  <c r="T19" i="20"/>
  <c r="S19" i="20"/>
  <c r="R19" i="20"/>
  <c r="Q19" i="20"/>
  <c r="P19" i="20"/>
  <c r="M19" i="20"/>
  <c r="G19" i="20"/>
  <c r="E19" i="20"/>
  <c r="K19" i="20" s="1"/>
  <c r="T18" i="20"/>
  <c r="S18" i="20"/>
  <c r="R18" i="20"/>
  <c r="Q18" i="20"/>
  <c r="P18" i="20"/>
  <c r="M18" i="20"/>
  <c r="G18" i="20"/>
  <c r="E18" i="20"/>
  <c r="F18" i="20" s="1"/>
  <c r="T17" i="20"/>
  <c r="S17" i="20"/>
  <c r="R17" i="20"/>
  <c r="Q17" i="20"/>
  <c r="P17" i="20"/>
  <c r="M17" i="20"/>
  <c r="G17" i="20"/>
  <c r="E17" i="20"/>
  <c r="K17" i="20" s="1"/>
  <c r="T16" i="20"/>
  <c r="S16" i="20"/>
  <c r="R16" i="20"/>
  <c r="Q16" i="20"/>
  <c r="P16" i="20"/>
  <c r="M16" i="20"/>
  <c r="G16" i="20"/>
  <c r="E16" i="20"/>
  <c r="F16" i="20" s="1"/>
  <c r="T15" i="20"/>
  <c r="S15" i="20"/>
  <c r="R15" i="20"/>
  <c r="Q15" i="20"/>
  <c r="P15" i="20"/>
  <c r="M15" i="20"/>
  <c r="G15" i="20"/>
  <c r="E15" i="20"/>
  <c r="H15" i="20" s="1"/>
  <c r="T14" i="20"/>
  <c r="S14" i="20"/>
  <c r="R14" i="20"/>
  <c r="Q14" i="20"/>
  <c r="P14" i="20"/>
  <c r="M14" i="20"/>
  <c r="G14" i="20"/>
  <c r="E14" i="20"/>
  <c r="F14" i="20" s="1"/>
  <c r="T13" i="20"/>
  <c r="S13" i="20"/>
  <c r="R13" i="20"/>
  <c r="Q13" i="20"/>
  <c r="P13" i="20"/>
  <c r="M13" i="20"/>
  <c r="G13" i="20"/>
  <c r="E13" i="20"/>
  <c r="F13" i="20" s="1"/>
  <c r="T12" i="20"/>
  <c r="S12" i="20"/>
  <c r="R12" i="20"/>
  <c r="Q12" i="20"/>
  <c r="P12" i="20"/>
  <c r="M12" i="20"/>
  <c r="G12" i="20"/>
  <c r="E12" i="20"/>
  <c r="F12" i="20" s="1"/>
  <c r="T11" i="20"/>
  <c r="S11" i="20"/>
  <c r="R11" i="20"/>
  <c r="Q11" i="20"/>
  <c r="P11" i="20"/>
  <c r="M11" i="20"/>
  <c r="G11" i="20"/>
  <c r="E11" i="20"/>
  <c r="K11" i="20" s="1"/>
  <c r="T10" i="20"/>
  <c r="S10" i="20"/>
  <c r="R10" i="20"/>
  <c r="Q10" i="20"/>
  <c r="P10" i="20"/>
  <c r="M10" i="20"/>
  <c r="G10" i="20"/>
  <c r="E10" i="20"/>
  <c r="F10" i="20" s="1"/>
  <c r="T9" i="20"/>
  <c r="S9" i="20"/>
  <c r="R9" i="20"/>
  <c r="Q9" i="20"/>
  <c r="P9" i="20"/>
  <c r="M9" i="20"/>
  <c r="G9" i="20"/>
  <c r="E9" i="20"/>
  <c r="K9" i="20" s="1"/>
  <c r="T8" i="20"/>
  <c r="S8" i="20"/>
  <c r="R8" i="20"/>
  <c r="Q8" i="20"/>
  <c r="P8" i="20"/>
  <c r="M8" i="20"/>
  <c r="G8" i="20"/>
  <c r="E8" i="20"/>
  <c r="K8" i="20" s="1"/>
  <c r="T7" i="20"/>
  <c r="S7" i="20"/>
  <c r="R7" i="20"/>
  <c r="Q7" i="20"/>
  <c r="P7" i="20"/>
  <c r="M7" i="20"/>
  <c r="G7" i="20"/>
  <c r="E7" i="20"/>
  <c r="F7" i="20" s="1"/>
  <c r="T6" i="20"/>
  <c r="S6" i="20"/>
  <c r="R6" i="20"/>
  <c r="Q6" i="20"/>
  <c r="P6" i="20"/>
  <c r="M6" i="20"/>
  <c r="G6" i="20"/>
  <c r="E6" i="20"/>
  <c r="F6" i="20" s="1"/>
  <c r="T5" i="20"/>
  <c r="S5" i="20"/>
  <c r="R5" i="20"/>
  <c r="Q5" i="20"/>
  <c r="P5" i="20"/>
  <c r="M5" i="20"/>
  <c r="G5" i="20"/>
  <c r="E5" i="20"/>
  <c r="F5" i="20" s="1"/>
  <c r="AC4094" i="23" l="1"/>
  <c r="AF2313" i="23"/>
  <c r="AF2317" i="23"/>
  <c r="AF2318" i="23"/>
  <c r="AF2328" i="23"/>
  <c r="AF2329" i="23"/>
  <c r="AF2330" i="23"/>
  <c r="AF2340" i="23"/>
  <c r="AF2341" i="23"/>
  <c r="AF2342" i="23"/>
  <c r="AF2352" i="23"/>
  <c r="AF2353" i="23"/>
  <c r="AF2354" i="23"/>
  <c r="AF2364" i="23"/>
  <c r="AF2365" i="23"/>
  <c r="AF2366" i="23"/>
  <c r="AF2376" i="23"/>
  <c r="AF2377" i="23"/>
  <c r="AF2378" i="23"/>
  <c r="AF2388" i="23"/>
  <c r="AF2389" i="23"/>
  <c r="AF2390" i="23"/>
  <c r="AF2400" i="23"/>
  <c r="AF2401" i="23"/>
  <c r="AF2402" i="23"/>
  <c r="AF2412" i="23"/>
  <c r="AF2413" i="23"/>
  <c r="AF2414" i="23"/>
  <c r="AF2424" i="23"/>
  <c r="AF2425" i="23"/>
  <c r="AF2426" i="23"/>
  <c r="AF2436" i="23"/>
  <c r="AF2437" i="23"/>
  <c r="AF2438" i="23"/>
  <c r="AF2448" i="23"/>
  <c r="AF2449" i="23"/>
  <c r="AF2450" i="23"/>
  <c r="AF2460" i="23"/>
  <c r="AF2461" i="23"/>
  <c r="AF2462" i="23"/>
  <c r="AF2472" i="23"/>
  <c r="AF2473" i="23"/>
  <c r="AF2474" i="23"/>
  <c r="AF2484" i="23"/>
  <c r="AF2485" i="23"/>
  <c r="AF2486" i="23"/>
  <c r="AF2496" i="23"/>
  <c r="AF2497" i="23"/>
  <c r="AF2498" i="23"/>
  <c r="AF2508" i="23"/>
  <c r="AF8" i="23"/>
  <c r="AF20" i="23"/>
  <c r="AF32" i="23"/>
  <c r="AF44" i="23"/>
  <c r="AF56" i="23"/>
  <c r="AF68" i="23"/>
  <c r="AF80" i="23"/>
  <c r="AF92" i="23"/>
  <c r="AF104" i="23"/>
  <c r="AF116" i="23"/>
  <c r="AF128" i="23"/>
  <c r="AF140" i="23"/>
  <c r="AF152" i="23"/>
  <c r="AF164" i="23"/>
  <c r="AF176" i="23"/>
  <c r="AF188" i="23"/>
  <c r="AF200" i="23"/>
  <c r="AF212" i="23"/>
  <c r="AF224" i="23"/>
  <c r="AF244" i="23"/>
  <c r="AF242" i="23"/>
  <c r="AF260" i="23"/>
  <c r="AF272" i="23"/>
  <c r="AF284" i="23"/>
  <c r="AF296" i="23"/>
  <c r="AF308" i="23"/>
  <c r="AF320" i="23"/>
  <c r="AF332" i="23"/>
  <c r="AF2509" i="23"/>
  <c r="AF2510" i="23"/>
  <c r="AF2617" i="23"/>
  <c r="AF2618" i="23"/>
  <c r="AF2628" i="23"/>
  <c r="AF2629" i="23"/>
  <c r="AF2630" i="23"/>
  <c r="AF2640" i="23"/>
  <c r="AF2641" i="23"/>
  <c r="AF2642" i="23"/>
  <c r="AF2652" i="23"/>
  <c r="AF2653" i="23"/>
  <c r="AF2654" i="23"/>
  <c r="AF2664" i="23"/>
  <c r="AF2665" i="23"/>
  <c r="AF2666" i="23"/>
  <c r="AF2676" i="23"/>
  <c r="AF2677" i="23"/>
  <c r="AF2680" i="23"/>
  <c r="AF2687" i="23"/>
  <c r="AF2681" i="23"/>
  <c r="AF2692" i="23"/>
  <c r="AF2699" i="23"/>
  <c r="AF2693" i="23"/>
  <c r="AF2704" i="23"/>
  <c r="AF2711" i="23"/>
  <c r="AF2705" i="23"/>
  <c r="AF2716" i="23"/>
  <c r="AF2723" i="23"/>
  <c r="AF2717" i="23"/>
  <c r="AF2728" i="23"/>
  <c r="AF2735" i="23"/>
  <c r="AF2729" i="23"/>
  <c r="AF2740" i="23"/>
  <c r="AF2747" i="23"/>
  <c r="AF2741" i="23"/>
  <c r="AF2752" i="23"/>
  <c r="AF2759" i="23"/>
  <c r="AF2753" i="23"/>
  <c r="AF2764" i="23"/>
  <c r="AF2771" i="23"/>
  <c r="AF2765" i="23"/>
  <c r="AF2776" i="23"/>
  <c r="AF2783" i="23"/>
  <c r="AF2777" i="23"/>
  <c r="AF2788" i="23"/>
  <c r="AF2795" i="23"/>
  <c r="AF2789" i="23"/>
  <c r="AF2800" i="23"/>
  <c r="AF2807" i="23"/>
  <c r="AF2801" i="23"/>
  <c r="AF2812" i="23"/>
  <c r="AF2819" i="23"/>
  <c r="AF2813" i="23"/>
  <c r="AF2842" i="23"/>
  <c r="AF2841" i="23"/>
  <c r="AF2824" i="23"/>
  <c r="AF2830" i="23"/>
  <c r="AF2829" i="23"/>
  <c r="AF2832" i="23"/>
  <c r="AF2848" i="23"/>
  <c r="AF2855" i="23"/>
  <c r="AF2849" i="23"/>
  <c r="AF2860" i="23"/>
  <c r="AF2867" i="23"/>
  <c r="AF2861" i="23"/>
  <c r="AF2872" i="23"/>
  <c r="AF2879" i="23"/>
  <c r="AF2873" i="23"/>
  <c r="AF3227" i="23"/>
  <c r="AF3221" i="23"/>
  <c r="AF3232" i="23"/>
  <c r="AF3239" i="23"/>
  <c r="AF3233" i="23"/>
  <c r="AF3244" i="23"/>
  <c r="AF3251" i="23"/>
  <c r="AF3245" i="23"/>
  <c r="AF3256" i="23"/>
  <c r="AF3263" i="23"/>
  <c r="AF3257" i="23"/>
  <c r="AF3268" i="23"/>
  <c r="AF3275" i="23"/>
  <c r="AF3269" i="23"/>
  <c r="AF3280" i="23"/>
  <c r="AF3287" i="23"/>
  <c r="AF3281" i="23"/>
  <c r="AF3292" i="23"/>
  <c r="AF3299" i="23"/>
  <c r="AF3293" i="23"/>
  <c r="AF3304" i="23"/>
  <c r="AF3311" i="23"/>
  <c r="AF3305" i="23"/>
  <c r="AF3316" i="23"/>
  <c r="AF3323" i="23"/>
  <c r="AF3317" i="23"/>
  <c r="AF3328" i="23"/>
  <c r="AF3335" i="23"/>
  <c r="AF3329" i="23"/>
  <c r="AF3340" i="23"/>
  <c r="AF3347" i="23"/>
  <c r="AF3341" i="23"/>
  <c r="AF3352" i="23"/>
  <c r="AF3359" i="23"/>
  <c r="AF3353" i="23"/>
  <c r="AF3364" i="23"/>
  <c r="AF3371" i="23"/>
  <c r="AF3365" i="23"/>
  <c r="AF3376" i="23"/>
  <c r="AF3383" i="23"/>
  <c r="AF3377" i="23"/>
  <c r="AF3388" i="23"/>
  <c r="AF3395" i="23"/>
  <c r="AF3389" i="23"/>
  <c r="AF3400" i="23"/>
  <c r="AF3407" i="23"/>
  <c r="AF3401" i="23"/>
  <c r="AF3412" i="23"/>
  <c r="AF3419" i="23"/>
  <c r="AF3413" i="23"/>
  <c r="AF3424" i="23"/>
  <c r="AF3431" i="23"/>
  <c r="AF3425" i="23"/>
  <c r="AF3436" i="23"/>
  <c r="AF3443" i="23"/>
  <c r="AF3437" i="23"/>
  <c r="AF3448" i="23"/>
  <c r="AF3455" i="23"/>
  <c r="AF3449" i="23"/>
  <c r="AF3460" i="23"/>
  <c r="AF3467" i="23"/>
  <c r="AF3461" i="23"/>
  <c r="AF3472" i="23"/>
  <c r="AF3479" i="23"/>
  <c r="AF3473" i="23"/>
  <c r="AF3484" i="23"/>
  <c r="AF3491" i="23"/>
  <c r="AF3485" i="23"/>
  <c r="AF3496" i="23"/>
  <c r="AF3503" i="23"/>
  <c r="AF3497" i="23"/>
  <c r="AF3508" i="23"/>
  <c r="AF3515" i="23"/>
  <c r="AF3509" i="23"/>
  <c r="AF3520" i="23"/>
  <c r="AF3527" i="23"/>
  <c r="AF3521" i="23"/>
  <c r="AF3532" i="23"/>
  <c r="AF3539" i="23"/>
  <c r="AF3533" i="23"/>
  <c r="AF3544" i="23"/>
  <c r="AF3551" i="23"/>
  <c r="AF3545" i="23"/>
  <c r="AF3556" i="23"/>
  <c r="AF3563" i="23"/>
  <c r="AF3557" i="23"/>
  <c r="AF3568" i="23"/>
  <c r="AF3575" i="23"/>
  <c r="AF3569" i="23"/>
  <c r="AF3580" i="23"/>
  <c r="AF3587" i="23"/>
  <c r="AF3581" i="23"/>
  <c r="AF3592" i="23"/>
  <c r="AF3599" i="23"/>
  <c r="AF3593" i="23"/>
  <c r="AF3604" i="23"/>
  <c r="AF3611" i="23"/>
  <c r="AF3605" i="23"/>
  <c r="AF3616" i="23"/>
  <c r="AF3623" i="23"/>
  <c r="AF3617" i="23"/>
  <c r="AF4094" i="23"/>
  <c r="AF4108" i="23"/>
  <c r="AF4116" i="23"/>
  <c r="AI4116" i="23" s="1"/>
  <c r="AF3628" i="23"/>
  <c r="AF3635" i="23"/>
  <c r="AF3629" i="23"/>
  <c r="AF3640" i="23"/>
  <c r="AF3647" i="23"/>
  <c r="AF3641" i="23"/>
  <c r="AF3652" i="23"/>
  <c r="AF3659" i="23"/>
  <c r="AF3653" i="23"/>
  <c r="AF3664" i="23"/>
  <c r="AF3671" i="23"/>
  <c r="AF3665" i="23"/>
  <c r="AF3676" i="23"/>
  <c r="AF3683" i="23"/>
  <c r="AF3677" i="23"/>
  <c r="AF3688" i="23"/>
  <c r="AF3695" i="23"/>
  <c r="AF3689" i="23"/>
  <c r="AF3700" i="23"/>
  <c r="AF3707" i="23"/>
  <c r="AF3701" i="23"/>
  <c r="AF3712" i="23"/>
  <c r="AF3731" i="23"/>
  <c r="AF3725" i="23"/>
  <c r="AF3736" i="23"/>
  <c r="AF3743" i="23"/>
  <c r="AF3737" i="23"/>
  <c r="AF3748" i="23"/>
  <c r="AF3755" i="23"/>
  <c r="AF3749" i="23"/>
  <c r="AF3760" i="23"/>
  <c r="AF3767" i="23"/>
  <c r="AF3761" i="23"/>
  <c r="AF3772" i="23"/>
  <c r="AF3779" i="23"/>
  <c r="AF3773" i="23"/>
  <c r="AF3784" i="23"/>
  <c r="AF3791" i="23"/>
  <c r="AF3785" i="23"/>
  <c r="AF3796" i="23"/>
  <c r="AF3803" i="23"/>
  <c r="AF3797" i="23"/>
  <c r="AF3808" i="23"/>
  <c r="AF3815" i="23"/>
  <c r="AF3809" i="23"/>
  <c r="AF3820" i="23"/>
  <c r="AF3827" i="23"/>
  <c r="AF3821" i="23"/>
  <c r="AF3832" i="23"/>
  <c r="AF3839" i="23"/>
  <c r="AF3833" i="23"/>
  <c r="AF3844" i="23"/>
  <c r="AF3851" i="23"/>
  <c r="AF3845" i="23"/>
  <c r="AF3856" i="23"/>
  <c r="AF3863" i="23"/>
  <c r="AF3857" i="23"/>
  <c r="AF3868" i="23"/>
  <c r="AF3875" i="23"/>
  <c r="AF3869" i="23"/>
  <c r="AF3880" i="23"/>
  <c r="AF3887" i="23"/>
  <c r="AF3881" i="23"/>
  <c r="AF3892" i="23"/>
  <c r="AF3899" i="23"/>
  <c r="AF3893" i="23"/>
  <c r="AF3904" i="23"/>
  <c r="AF3911" i="23"/>
  <c r="AF3905" i="23"/>
  <c r="AF3916" i="23"/>
  <c r="AF3923" i="23"/>
  <c r="AF3917" i="23"/>
  <c r="AF3928" i="23"/>
  <c r="AF3935" i="23"/>
  <c r="AF3929" i="23"/>
  <c r="AF3942" i="23"/>
  <c r="AF3947" i="23"/>
  <c r="AF3945" i="23"/>
  <c r="AF3954" i="23"/>
  <c r="AF3959" i="23"/>
  <c r="AC4096" i="23"/>
  <c r="AC4097" i="23"/>
  <c r="AC4099" i="23"/>
  <c r="AC4100" i="23"/>
  <c r="AC4105" i="23"/>
  <c r="AC4106" i="23"/>
  <c r="AC4107" i="23"/>
  <c r="AC4108" i="23"/>
  <c r="AC4112" i="23"/>
  <c r="AC4113" i="23"/>
  <c r="AC4114" i="23"/>
  <c r="AC4115" i="23"/>
  <c r="AC4116" i="23"/>
  <c r="AC4126" i="23"/>
  <c r="AC4127" i="23"/>
  <c r="AC4128" i="23"/>
  <c r="AC4129" i="23"/>
  <c r="AC4132" i="23"/>
  <c r="AC4134" i="23"/>
  <c r="AC4135" i="23"/>
  <c r="AC4136" i="23"/>
  <c r="AC4137" i="23"/>
  <c r="AC4138" i="23"/>
  <c r="AC4139" i="23"/>
  <c r="AD3523" i="23"/>
  <c r="AG66" i="23"/>
  <c r="AG21" i="23"/>
  <c r="AD4072" i="23"/>
  <c r="AG4071" i="23"/>
  <c r="AG4070" i="23"/>
  <c r="AF4" i="23"/>
  <c r="AG429" i="23"/>
  <c r="AF23" i="23"/>
  <c r="AF28" i="23"/>
  <c r="AG439" i="23"/>
  <c r="AF47" i="23"/>
  <c r="AF52" i="23"/>
  <c r="AF71" i="23"/>
  <c r="AF76" i="23"/>
  <c r="AF95" i="23"/>
  <c r="AF100" i="23"/>
  <c r="AF119" i="23"/>
  <c r="AF124" i="23"/>
  <c r="AF143" i="23"/>
  <c r="AF148" i="23"/>
  <c r="AF167" i="23"/>
  <c r="AF172" i="23"/>
  <c r="AF191" i="23"/>
  <c r="AF196" i="23"/>
  <c r="AF215" i="23"/>
  <c r="AF220" i="23"/>
  <c r="AF249" i="23"/>
  <c r="AF238" i="23"/>
  <c r="AF263" i="23"/>
  <c r="AF268" i="23"/>
  <c r="AF287" i="23"/>
  <c r="AF292" i="23"/>
  <c r="AF311" i="23"/>
  <c r="AF316" i="23"/>
  <c r="AF335" i="23"/>
  <c r="AF340" i="23"/>
  <c r="AF343" i="23"/>
  <c r="AF351" i="23"/>
  <c r="AF358" i="23"/>
  <c r="AF355" i="23"/>
  <c r="AF363" i="23"/>
  <c r="AF370" i="23"/>
  <c r="AF367" i="23"/>
  <c r="AF375" i="23"/>
  <c r="AF382" i="23"/>
  <c r="AF379" i="23"/>
  <c r="AF387" i="23"/>
  <c r="AF394" i="23"/>
  <c r="AF391" i="23"/>
  <c r="AF399" i="23"/>
  <c r="AF406" i="23"/>
  <c r="AF403" i="23"/>
  <c r="AF411" i="23"/>
  <c r="AF418" i="23"/>
  <c r="AF415" i="23"/>
  <c r="AF423" i="23"/>
  <c r="AF430" i="23"/>
  <c r="AF427" i="23"/>
  <c r="AF435" i="23"/>
  <c r="AF442" i="23"/>
  <c r="AF439" i="23"/>
  <c r="AF447" i="23"/>
  <c r="AF454" i="23"/>
  <c r="AF451" i="23"/>
  <c r="AF459" i="23"/>
  <c r="AF466" i="23"/>
  <c r="AF463" i="23"/>
  <c r="AF471" i="23"/>
  <c r="AF478" i="23"/>
  <c r="AF475" i="23"/>
  <c r="AF483" i="23"/>
  <c r="AF490" i="23"/>
  <c r="AF487" i="23"/>
  <c r="AF495" i="23"/>
  <c r="AF502" i="23"/>
  <c r="AF499" i="23"/>
  <c r="AF507" i="23"/>
  <c r="AF514" i="23"/>
  <c r="AF511" i="23"/>
  <c r="AF519" i="23"/>
  <c r="AF526" i="23"/>
  <c r="AF523" i="23"/>
  <c r="AF531" i="23"/>
  <c r="AF538" i="23"/>
  <c r="AF535" i="23"/>
  <c r="AF543" i="23"/>
  <c r="AF550" i="23"/>
  <c r="AF547" i="23"/>
  <c r="AF555" i="23"/>
  <c r="AF562" i="23"/>
  <c r="AF559" i="23"/>
  <c r="AF567" i="23"/>
  <c r="AF574" i="23"/>
  <c r="AF571" i="23"/>
  <c r="AF579" i="23"/>
  <c r="AF586" i="23"/>
  <c r="AF583" i="23"/>
  <c r="AF591" i="23"/>
  <c r="AF598" i="23"/>
  <c r="AF595" i="23"/>
  <c r="AF603" i="23"/>
  <c r="AF610" i="23"/>
  <c r="AF607" i="23"/>
  <c r="AF615" i="23"/>
  <c r="AF622" i="23"/>
  <c r="AF619" i="23"/>
  <c r="AF627" i="23"/>
  <c r="AF634" i="23"/>
  <c r="AF631" i="23"/>
  <c r="AF639" i="23"/>
  <c r="AF646" i="23"/>
  <c r="AF643" i="23"/>
  <c r="AF651" i="23"/>
  <c r="AF658" i="23"/>
  <c r="AF655" i="23"/>
  <c r="AF663" i="23"/>
  <c r="AF670" i="23"/>
  <c r="AF667" i="23"/>
  <c r="AF675" i="23"/>
  <c r="AF682" i="23"/>
  <c r="AF679" i="23"/>
  <c r="AF687" i="23"/>
  <c r="AF694" i="23"/>
  <c r="AF691" i="23"/>
  <c r="AF699" i="23"/>
  <c r="AF706" i="23"/>
  <c r="AF703" i="23"/>
  <c r="AF711" i="23"/>
  <c r="AF718" i="23"/>
  <c r="AF715" i="23"/>
  <c r="AF723" i="23"/>
  <c r="AF730" i="23"/>
  <c r="AF727" i="23"/>
  <c r="AF735" i="23"/>
  <c r="AF742" i="23"/>
  <c r="AF739" i="23"/>
  <c r="AF759" i="23"/>
  <c r="AF766" i="23"/>
  <c r="AF763" i="23"/>
  <c r="AF771" i="23"/>
  <c r="AF778" i="23"/>
  <c r="AF775" i="23"/>
  <c r="AF783" i="23"/>
  <c r="AF790" i="23"/>
  <c r="AF787" i="23"/>
  <c r="AF795" i="23"/>
  <c r="AF802" i="23"/>
  <c r="AF799" i="23"/>
  <c r="AF807" i="23"/>
  <c r="AF814" i="23"/>
  <c r="AF811" i="23"/>
  <c r="AF819" i="23"/>
  <c r="AF826" i="23"/>
  <c r="AF823" i="23"/>
  <c r="AF831" i="23"/>
  <c r="AF838" i="23"/>
  <c r="AF835" i="23"/>
  <c r="AF843" i="23"/>
  <c r="AF850" i="23"/>
  <c r="AF847" i="23"/>
  <c r="AF855" i="23"/>
  <c r="AF862" i="23"/>
  <c r="AF859" i="23"/>
  <c r="AF867" i="23"/>
  <c r="AF874" i="23"/>
  <c r="AF871" i="23"/>
  <c r="AF879" i="23"/>
  <c r="AF886" i="23"/>
  <c r="AF883" i="23"/>
  <c r="AF891" i="23"/>
  <c r="AF898" i="23"/>
  <c r="AF895" i="23"/>
  <c r="AF903" i="23"/>
  <c r="AF910" i="23"/>
  <c r="AF907" i="23"/>
  <c r="AF915" i="23"/>
  <c r="AF922" i="23"/>
  <c r="AF919" i="23"/>
  <c r="AF927" i="23"/>
  <c r="AF934" i="23"/>
  <c r="AF931" i="23"/>
  <c r="AF939" i="23"/>
  <c r="AF946" i="23"/>
  <c r="AF943" i="23"/>
  <c r="AF951" i="23"/>
  <c r="AF958" i="23"/>
  <c r="AF955" i="23"/>
  <c r="AF963" i="23"/>
  <c r="AF970" i="23"/>
  <c r="AF967" i="23"/>
  <c r="AF975" i="23"/>
  <c r="AF982" i="23"/>
  <c r="AF979" i="23"/>
  <c r="AF987" i="23"/>
  <c r="AF994" i="23"/>
  <c r="AF991" i="23"/>
  <c r="AF999" i="23"/>
  <c r="AF1006" i="23"/>
  <c r="AF1003" i="23"/>
  <c r="AF1011" i="23"/>
  <c r="AF1018" i="23"/>
  <c r="AF1015" i="23"/>
  <c r="AF1023" i="23"/>
  <c r="AF1030" i="23"/>
  <c r="AF1027" i="23"/>
  <c r="AF1035" i="23"/>
  <c r="AF1042" i="23"/>
  <c r="AF1039" i="23"/>
  <c r="AF1047" i="23"/>
  <c r="AF1054" i="23"/>
  <c r="AF1051" i="23"/>
  <c r="AF1059" i="23"/>
  <c r="AF1066" i="23"/>
  <c r="AF1063" i="23"/>
  <c r="AF1071" i="23"/>
  <c r="AF1078" i="23"/>
  <c r="AF1075" i="23"/>
  <c r="AF1083" i="23"/>
  <c r="AF1090" i="23"/>
  <c r="AF1087" i="23"/>
  <c r="AF1095" i="23"/>
  <c r="AF1102" i="23"/>
  <c r="AF1099" i="23"/>
  <c r="AF1107" i="23"/>
  <c r="AF1114" i="23"/>
  <c r="AF1111" i="23"/>
  <c r="AF1119" i="23"/>
  <c r="AF1126" i="23"/>
  <c r="AF1123" i="23"/>
  <c r="AF1143" i="23"/>
  <c r="AF1150" i="23"/>
  <c r="AF1147" i="23"/>
  <c r="AF1155" i="23"/>
  <c r="AF1162" i="23"/>
  <c r="AF1159" i="23"/>
  <c r="AF1167" i="23"/>
  <c r="AF1174" i="23"/>
  <c r="AF1171" i="23"/>
  <c r="AF1179" i="23"/>
  <c r="AF1186" i="23"/>
  <c r="AF1183" i="23"/>
  <c r="AF1191" i="23"/>
  <c r="AF1198" i="23"/>
  <c r="AF1195" i="23"/>
  <c r="AF1203" i="23"/>
  <c r="AF1210" i="23"/>
  <c r="AF1207" i="23"/>
  <c r="AF1215" i="23"/>
  <c r="AF1222" i="23"/>
  <c r="AF1219" i="23"/>
  <c r="AF1227" i="23"/>
  <c r="AF1234" i="23"/>
  <c r="AF1231" i="23"/>
  <c r="AF1239" i="23"/>
  <c r="AF1246" i="23"/>
  <c r="AF1243" i="23"/>
  <c r="AF1251" i="23"/>
  <c r="AF1258" i="23"/>
  <c r="AF1255" i="23"/>
  <c r="AF1263" i="23"/>
  <c r="AF1270" i="23"/>
  <c r="AF1267" i="23"/>
  <c r="AF1275" i="23"/>
  <c r="AF1282" i="23"/>
  <c r="AF1279" i="23"/>
  <c r="AF1287" i="23"/>
  <c r="AF1294" i="23"/>
  <c r="AF1291" i="23"/>
  <c r="AF1299" i="23"/>
  <c r="AF1306" i="23"/>
  <c r="AF1303" i="23"/>
  <c r="AF1311" i="23"/>
  <c r="AF1318" i="23"/>
  <c r="AF1315" i="23"/>
  <c r="AF1323" i="23"/>
  <c r="AF1330" i="23"/>
  <c r="AF1327" i="23"/>
  <c r="AF1335" i="23"/>
  <c r="AF1342" i="23"/>
  <c r="AF1339" i="23"/>
  <c r="AF1347" i="23"/>
  <c r="AF1354" i="23"/>
  <c r="AF1351" i="23"/>
  <c r="AF1359" i="23"/>
  <c r="AF1366" i="23"/>
  <c r="AF1363" i="23"/>
  <c r="AF1371" i="23"/>
  <c r="AF1378" i="23"/>
  <c r="AF1375" i="23"/>
  <c r="AF1383" i="23"/>
  <c r="AF1390" i="23"/>
  <c r="AF1387" i="23"/>
  <c r="AF1395" i="23"/>
  <c r="AF1402" i="23"/>
  <c r="AF1399" i="23"/>
  <c r="AF1407" i="23"/>
  <c r="AF1414" i="23"/>
  <c r="AF1411" i="23"/>
  <c r="AF1419" i="23"/>
  <c r="AF1426" i="23"/>
  <c r="AF1423" i="23"/>
  <c r="AF1431" i="23"/>
  <c r="AF1438" i="23"/>
  <c r="AF1435" i="23"/>
  <c r="AF1443" i="23"/>
  <c r="AF1450" i="23"/>
  <c r="AF1447" i="23"/>
  <c r="AF1455" i="23"/>
  <c r="AF1462" i="23"/>
  <c r="AF1459" i="23"/>
  <c r="AF1467" i="23"/>
  <c r="AF1474" i="23"/>
  <c r="AF1471" i="23"/>
  <c r="AF1479" i="23"/>
  <c r="AF1486" i="23"/>
  <c r="AF1483" i="23"/>
  <c r="AF1491" i="23"/>
  <c r="AF1498" i="23"/>
  <c r="AF1495" i="23"/>
  <c r="AF1503" i="23"/>
  <c r="AF1510" i="23"/>
  <c r="AF1507" i="23"/>
  <c r="AF1515" i="23"/>
  <c r="AF1522" i="23"/>
  <c r="AF1519" i="23"/>
  <c r="AF1527" i="23"/>
  <c r="AF1534" i="23"/>
  <c r="AF1531" i="23"/>
  <c r="AF1539" i="23"/>
  <c r="AF1546" i="23"/>
  <c r="AF1543" i="23"/>
  <c r="AF1551" i="23"/>
  <c r="AF1558" i="23"/>
  <c r="AF1555" i="23"/>
  <c r="AF1563" i="23"/>
  <c r="AF1570" i="23"/>
  <c r="AF1567" i="23"/>
  <c r="AF1575" i="23"/>
  <c r="AF1582" i="23"/>
  <c r="AF1579" i="23"/>
  <c r="AF1587" i="23"/>
  <c r="AF1594" i="23"/>
  <c r="AF1591" i="23"/>
  <c r="AF1599" i="23"/>
  <c r="AF1606" i="23"/>
  <c r="AF1603" i="23"/>
  <c r="AF1623" i="23"/>
  <c r="AF1630" i="23"/>
  <c r="AD3309" i="23"/>
  <c r="AD3358" i="23"/>
  <c r="AF1627" i="23"/>
  <c r="AF1635" i="23"/>
  <c r="AF1642" i="23"/>
  <c r="AF1639" i="23"/>
  <c r="AF1647" i="23"/>
  <c r="AF1654" i="23"/>
  <c r="AF1651" i="23"/>
  <c r="AF1659" i="23"/>
  <c r="AF1666" i="23"/>
  <c r="AF1663" i="23"/>
  <c r="AF1671" i="23"/>
  <c r="AF1678" i="23"/>
  <c r="AF1675" i="23"/>
  <c r="AF1683" i="23"/>
  <c r="AF1690" i="23"/>
  <c r="AF1687" i="23"/>
  <c r="AF1695" i="23"/>
  <c r="AF1702" i="23"/>
  <c r="AF1699" i="23"/>
  <c r="AF1707" i="23"/>
  <c r="AF1714" i="23"/>
  <c r="AF1711" i="23"/>
  <c r="AF1719" i="23"/>
  <c r="AF1726" i="23"/>
  <c r="AF1723" i="23"/>
  <c r="AF1731" i="23"/>
  <c r="AF1738" i="23"/>
  <c r="AF1735" i="23"/>
  <c r="AF1743" i="23"/>
  <c r="AF1750" i="23"/>
  <c r="AF1747" i="23"/>
  <c r="AF1755" i="23"/>
  <c r="AF1762" i="23"/>
  <c r="AF1759" i="23"/>
  <c r="AF1767" i="23"/>
  <c r="AF1774" i="23"/>
  <c r="AF1771" i="23"/>
  <c r="AF1779" i="23"/>
  <c r="AF1786" i="23"/>
  <c r="AF1783" i="23"/>
  <c r="AF1791" i="23"/>
  <c r="AI1791" i="23" s="1"/>
  <c r="AF1798" i="23"/>
  <c r="AF1795" i="23"/>
  <c r="AF1803" i="23"/>
  <c r="AF1810" i="23"/>
  <c r="AF1807" i="23"/>
  <c r="AF1815" i="23"/>
  <c r="AF1822" i="23"/>
  <c r="AF1819" i="23"/>
  <c r="AF1827" i="23"/>
  <c r="AF1834" i="23"/>
  <c r="AF1831" i="23"/>
  <c r="AF1839" i="23"/>
  <c r="AF1846" i="23"/>
  <c r="AF1843" i="23"/>
  <c r="AF1851" i="23"/>
  <c r="AF1858" i="23"/>
  <c r="AF1855" i="23"/>
  <c r="AF1863" i="23"/>
  <c r="AF1870" i="23"/>
  <c r="AF1867" i="23"/>
  <c r="AF1875" i="23"/>
  <c r="AF1882" i="23"/>
  <c r="AF1879" i="23"/>
  <c r="AF1887" i="23"/>
  <c r="AF1894" i="23"/>
  <c r="AF1891" i="23"/>
  <c r="AF1899" i="23"/>
  <c r="AF1906" i="23"/>
  <c r="AF1903" i="23"/>
  <c r="AF1911" i="23"/>
  <c r="AF1918" i="23"/>
  <c r="AF1915" i="23"/>
  <c r="AF1923" i="23"/>
  <c r="AF1930" i="23"/>
  <c r="AF1927" i="23"/>
  <c r="AF1935" i="23"/>
  <c r="AF1942" i="23"/>
  <c r="AF1939" i="23"/>
  <c r="AF1947" i="23"/>
  <c r="AF1954" i="23"/>
  <c r="AF1951" i="23"/>
  <c r="AF1959" i="23"/>
  <c r="AF1966" i="23"/>
  <c r="AF1963" i="23"/>
  <c r="AF1971" i="23"/>
  <c r="AF1978" i="23"/>
  <c r="AF1975" i="23"/>
  <c r="AF1983" i="23"/>
  <c r="AF1990" i="23"/>
  <c r="AF1987" i="23"/>
  <c r="AF1995" i="23"/>
  <c r="AF2002" i="23"/>
  <c r="AF1999" i="23"/>
  <c r="AF2007" i="23"/>
  <c r="AF2014" i="23"/>
  <c r="AF2011" i="23"/>
  <c r="AF2019" i="23"/>
  <c r="AF2026" i="23"/>
  <c r="AF2023" i="23"/>
  <c r="AF2031" i="23"/>
  <c r="AF2038" i="23"/>
  <c r="AF2035" i="23"/>
  <c r="AF2043" i="23"/>
  <c r="AF2050" i="23"/>
  <c r="AF2047" i="23"/>
  <c r="AF2055" i="23"/>
  <c r="AF2062" i="23"/>
  <c r="AF2059" i="23"/>
  <c r="AF2067" i="23"/>
  <c r="AF2074" i="23"/>
  <c r="AF2071" i="23"/>
  <c r="AF2079" i="23"/>
  <c r="AF2086" i="23"/>
  <c r="AF2083" i="23"/>
  <c r="AF2091" i="23"/>
  <c r="AF2098" i="23"/>
  <c r="AF2095" i="23"/>
  <c r="AF2103" i="23"/>
  <c r="AF2110" i="23"/>
  <c r="AF2107" i="23"/>
  <c r="AF2115" i="23"/>
  <c r="AF2122" i="23"/>
  <c r="AF2119" i="23"/>
  <c r="AF2127" i="23"/>
  <c r="AF2134" i="23"/>
  <c r="AF2131" i="23"/>
  <c r="AF2139" i="23"/>
  <c r="AF2146" i="23"/>
  <c r="AF2143" i="23"/>
  <c r="AF2151" i="23"/>
  <c r="AF2158" i="23"/>
  <c r="AF2155" i="23"/>
  <c r="AF2163" i="23"/>
  <c r="AF2170" i="23"/>
  <c r="AF2167" i="23"/>
  <c r="AF2175" i="23"/>
  <c r="AF2182" i="23"/>
  <c r="AF2179" i="23"/>
  <c r="AF2187" i="23"/>
  <c r="AF2194" i="23"/>
  <c r="AF2191" i="23"/>
  <c r="AF2199" i="23"/>
  <c r="AI2199" i="23" s="1"/>
  <c r="AF2206" i="23"/>
  <c r="AF2203" i="23"/>
  <c r="AF2211" i="23"/>
  <c r="AF2218" i="23"/>
  <c r="AF2215" i="23"/>
  <c r="AF2223" i="23"/>
  <c r="AF2230" i="23"/>
  <c r="AF2227" i="23"/>
  <c r="AF2235" i="23"/>
  <c r="AF2242" i="23"/>
  <c r="AF2239" i="23"/>
  <c r="AF2247" i="23"/>
  <c r="AF2254" i="23"/>
  <c r="AF2251" i="23"/>
  <c r="AF2259" i="23"/>
  <c r="AF2266" i="23"/>
  <c r="AF2263" i="23"/>
  <c r="AF2271" i="23"/>
  <c r="AF2278" i="23"/>
  <c r="AF2275" i="23"/>
  <c r="AF2283" i="23"/>
  <c r="AF2290" i="23"/>
  <c r="AF2287" i="23"/>
  <c r="AF2295" i="23"/>
  <c r="AF2302" i="23"/>
  <c r="AF2299" i="23"/>
  <c r="AF2307" i="23"/>
  <c r="AD3477" i="23"/>
  <c r="AF2312" i="23"/>
  <c r="AF2310" i="23"/>
  <c r="AF2325" i="23"/>
  <c r="AF2324" i="23"/>
  <c r="AF2322" i="23"/>
  <c r="AF2337" i="23"/>
  <c r="AF2336" i="23"/>
  <c r="AF2334" i="23"/>
  <c r="AF2349" i="23"/>
  <c r="AF2348" i="23"/>
  <c r="AF2346" i="23"/>
  <c r="AF2361" i="23"/>
  <c r="AF2360" i="23"/>
  <c r="AF2358" i="23"/>
  <c r="AF2373" i="23"/>
  <c r="AF2372" i="23"/>
  <c r="AF2370" i="23"/>
  <c r="AF2385" i="23"/>
  <c r="AF2384" i="23"/>
  <c r="AF2382" i="23"/>
  <c r="AF2397" i="23"/>
  <c r="AF2396" i="23"/>
  <c r="AF2394" i="23"/>
  <c r="AF2409" i="23"/>
  <c r="AF2408" i="23"/>
  <c r="AF2406" i="23"/>
  <c r="AF2421" i="23"/>
  <c r="AF2420" i="23"/>
  <c r="AF2418" i="23"/>
  <c r="AF2433" i="23"/>
  <c r="AF2432" i="23"/>
  <c r="AF2430" i="23"/>
  <c r="AF2445" i="23"/>
  <c r="AF2444" i="23"/>
  <c r="AF2442" i="23"/>
  <c r="AF2457" i="23"/>
  <c r="AF2456" i="23"/>
  <c r="AF2454" i="23"/>
  <c r="AF2469" i="23"/>
  <c r="AF2468" i="23"/>
  <c r="AF2466" i="23"/>
  <c r="AF2481" i="23"/>
  <c r="AF2480" i="23"/>
  <c r="AF2478" i="23"/>
  <c r="AF2493" i="23"/>
  <c r="AF2492" i="23"/>
  <c r="AF2490" i="23"/>
  <c r="AF2505" i="23"/>
  <c r="AF2504" i="23"/>
  <c r="AF2502" i="23"/>
  <c r="AF2517" i="23"/>
  <c r="AF2516" i="23"/>
  <c r="AF2514" i="23"/>
  <c r="AF2529" i="23"/>
  <c r="AF2528" i="23"/>
  <c r="AF2526" i="23"/>
  <c r="AF2541" i="23"/>
  <c r="AF2540" i="23"/>
  <c r="AF2538" i="23"/>
  <c r="AF2553" i="23"/>
  <c r="AF2552" i="23"/>
  <c r="AF2550" i="23"/>
  <c r="AF2565" i="23"/>
  <c r="AF2564" i="23"/>
  <c r="AF2562" i="23"/>
  <c r="AF2577" i="23"/>
  <c r="AF2576" i="23"/>
  <c r="AF2574" i="23"/>
  <c r="AF2589" i="23"/>
  <c r="AF2588" i="23"/>
  <c r="AF2586" i="23"/>
  <c r="AF2601" i="23"/>
  <c r="AF2600" i="23"/>
  <c r="AD3669" i="23"/>
  <c r="AD3865" i="23"/>
  <c r="AF2598" i="23"/>
  <c r="AF2613" i="23"/>
  <c r="AF2612" i="23"/>
  <c r="AF2610" i="23"/>
  <c r="AF2625" i="23"/>
  <c r="AF2624" i="23"/>
  <c r="AF2622" i="23"/>
  <c r="AF2637" i="23"/>
  <c r="AF2636" i="23"/>
  <c r="AF2634" i="23"/>
  <c r="AF2649" i="23"/>
  <c r="AF2648" i="23"/>
  <c r="AF2646" i="23"/>
  <c r="AF2661" i="23"/>
  <c r="AF2660" i="23"/>
  <c r="AF2658" i="23"/>
  <c r="AF2673" i="23"/>
  <c r="AF2672" i="23"/>
  <c r="AF2679" i="23"/>
  <c r="AF2686" i="23"/>
  <c r="AF2683" i="23"/>
  <c r="AF2691" i="23"/>
  <c r="AF2698" i="23"/>
  <c r="AF2695" i="23"/>
  <c r="AF2703" i="23"/>
  <c r="AF2710" i="23"/>
  <c r="AF2707" i="23"/>
  <c r="AF2715" i="23"/>
  <c r="AF2722" i="23"/>
  <c r="AF2719" i="23"/>
  <c r="AF2727" i="23"/>
  <c r="AF2734" i="23"/>
  <c r="AF2731" i="23"/>
  <c r="AF2739" i="23"/>
  <c r="AF2746" i="23"/>
  <c r="AF2743" i="23"/>
  <c r="AF2751" i="23"/>
  <c r="AF2758" i="23"/>
  <c r="AF2755" i="23"/>
  <c r="AF2763" i="23"/>
  <c r="AF2770" i="23"/>
  <c r="AF2767" i="23"/>
  <c r="AF2775" i="23"/>
  <c r="AF2782" i="23"/>
  <c r="AF2779" i="23"/>
  <c r="AF2787" i="23"/>
  <c r="AF2794" i="23"/>
  <c r="AF2791" i="23"/>
  <c r="AF2799" i="23"/>
  <c r="AF2806" i="23"/>
  <c r="AF2803" i="23"/>
  <c r="AF2811" i="23"/>
  <c r="AF2818" i="23"/>
  <c r="AF2815" i="23"/>
  <c r="AF2823" i="23"/>
  <c r="AF2828" i="23"/>
  <c r="AF2839" i="23"/>
  <c r="AF2831" i="23"/>
  <c r="AF2846" i="23"/>
  <c r="AF2843" i="23"/>
  <c r="AF2847" i="23"/>
  <c r="AF2854" i="23"/>
  <c r="AF2851" i="23"/>
  <c r="AF2859" i="23"/>
  <c r="AF2866" i="23"/>
  <c r="AF2863" i="23"/>
  <c r="AF2871" i="23"/>
  <c r="AF2878" i="23"/>
  <c r="AF2875" i="23"/>
  <c r="AF2883" i="23"/>
  <c r="AF3226" i="23"/>
  <c r="AI3226" i="23" s="1"/>
  <c r="AF3223" i="23"/>
  <c r="AF3231" i="23"/>
  <c r="AF3238" i="23"/>
  <c r="AF3235" i="23"/>
  <c r="AF3243" i="23"/>
  <c r="AF3250" i="23"/>
  <c r="AF3247" i="23"/>
  <c r="AF3255" i="23"/>
  <c r="AF3262" i="23"/>
  <c r="AF3259" i="23"/>
  <c r="AF3267" i="23"/>
  <c r="AF3274" i="23"/>
  <c r="AF3271" i="23"/>
  <c r="AF3279" i="23"/>
  <c r="AD4027" i="23"/>
  <c r="AF3286" i="23"/>
  <c r="AF3283" i="23"/>
  <c r="AF3291" i="23"/>
  <c r="AF3298" i="23"/>
  <c r="AF3295" i="23"/>
  <c r="AF3303" i="23"/>
  <c r="AF3310" i="23"/>
  <c r="AF3307" i="23"/>
  <c r="AF3315" i="23"/>
  <c r="AF3322" i="23"/>
  <c r="AF3319" i="23"/>
  <c r="AF3327" i="23"/>
  <c r="AF3334" i="23"/>
  <c r="AF3331" i="23"/>
  <c r="AF3339" i="23"/>
  <c r="AF3346" i="23"/>
  <c r="AF3343" i="23"/>
  <c r="AF3351" i="23"/>
  <c r="AF3358" i="23"/>
  <c r="AF3355" i="23"/>
  <c r="AF3363" i="23"/>
  <c r="AF3370" i="23"/>
  <c r="AF3367" i="23"/>
  <c r="AF3375" i="23"/>
  <c r="AF3382" i="23"/>
  <c r="AF3379" i="23"/>
  <c r="AF3387" i="23"/>
  <c r="AF3394" i="23"/>
  <c r="AF3391" i="23"/>
  <c r="AF3399" i="23"/>
  <c r="AF3406" i="23"/>
  <c r="AF3403" i="23"/>
  <c r="AF3411" i="23"/>
  <c r="AF3418" i="23"/>
  <c r="AF3415" i="23"/>
  <c r="AF3423" i="23"/>
  <c r="AF3430" i="23"/>
  <c r="AF3427" i="23"/>
  <c r="AF3435" i="23"/>
  <c r="AF3442" i="23"/>
  <c r="AF3439" i="23"/>
  <c r="AF3447" i="23"/>
  <c r="AF3454" i="23"/>
  <c r="AF3451" i="23"/>
  <c r="AF3459" i="23"/>
  <c r="AF3466" i="23"/>
  <c r="AF3463" i="23"/>
  <c r="AF3471" i="23"/>
  <c r="AF3478" i="23"/>
  <c r="AF3475" i="23"/>
  <c r="AF3483" i="23"/>
  <c r="AF3490" i="23"/>
  <c r="AF3487" i="23"/>
  <c r="AF3495" i="23"/>
  <c r="AF3502" i="23"/>
  <c r="AF3499" i="23"/>
  <c r="AF3507" i="23"/>
  <c r="AF3514" i="23"/>
  <c r="AF3511" i="23"/>
  <c r="AF3519" i="23"/>
  <c r="AF3526" i="23"/>
  <c r="AF3523" i="23"/>
  <c r="AF3531" i="23"/>
  <c r="AF3538" i="23"/>
  <c r="AF3535" i="23"/>
  <c r="AF3543" i="23"/>
  <c r="AF3550" i="23"/>
  <c r="AF3547" i="23"/>
  <c r="AF3555" i="23"/>
  <c r="AF3562" i="23"/>
  <c r="AF3559" i="23"/>
  <c r="AF3567" i="23"/>
  <c r="AF3574" i="23"/>
  <c r="AF3571" i="23"/>
  <c r="AF3579" i="23"/>
  <c r="AF3586" i="23"/>
  <c r="AF3583" i="23"/>
  <c r="AF3591" i="23"/>
  <c r="AF3598" i="23"/>
  <c r="AF3595" i="23"/>
  <c r="AF3603" i="23"/>
  <c r="AF3610" i="23"/>
  <c r="AF3607" i="23"/>
  <c r="AF3615" i="23"/>
  <c r="AF3622" i="23"/>
  <c r="AC4111" i="23"/>
  <c r="AF4117" i="23"/>
  <c r="AF4119" i="23"/>
  <c r="AI4119" i="23" s="1"/>
  <c r="AF4120" i="23"/>
  <c r="AI4120" i="23" s="1"/>
  <c r="AF4121" i="23"/>
  <c r="AF4123" i="23"/>
  <c r="AI4123" i="23" s="1"/>
  <c r="AF4139" i="23"/>
  <c r="AI4139" i="23" s="1"/>
  <c r="AF3619" i="23"/>
  <c r="AF3627" i="23"/>
  <c r="AF3634" i="23"/>
  <c r="AF3631" i="23"/>
  <c r="AF3639" i="23"/>
  <c r="AF3646" i="23"/>
  <c r="AF3643" i="23"/>
  <c r="AF3651" i="23"/>
  <c r="AF3658" i="23"/>
  <c r="AF3655" i="23"/>
  <c r="AF3663" i="23"/>
  <c r="AF3670" i="23"/>
  <c r="AF3667" i="23"/>
  <c r="AF3675" i="23"/>
  <c r="AF3682" i="23"/>
  <c r="AF3679" i="23"/>
  <c r="AF3687" i="23"/>
  <c r="AF3694" i="23"/>
  <c r="AF3691" i="23"/>
  <c r="AF3699" i="23"/>
  <c r="AF3706" i="23"/>
  <c r="AF3703" i="23"/>
  <c r="AF3711" i="23"/>
  <c r="AF3730" i="23"/>
  <c r="AF3727" i="23"/>
  <c r="AF3735" i="23"/>
  <c r="AF3742" i="23"/>
  <c r="AF3739" i="23"/>
  <c r="AF3747" i="23"/>
  <c r="AF3754" i="23"/>
  <c r="AF3751" i="23"/>
  <c r="AF3759" i="23"/>
  <c r="AF3766" i="23"/>
  <c r="AF3763" i="23"/>
  <c r="AF3771" i="23"/>
  <c r="AF3778" i="23"/>
  <c r="AF3775" i="23"/>
  <c r="AF3783" i="23"/>
  <c r="AF3790" i="23"/>
  <c r="AF3787" i="23"/>
  <c r="AF3795" i="23"/>
  <c r="AF3802" i="23"/>
  <c r="AF3799" i="23"/>
  <c r="AF3807" i="23"/>
  <c r="AF3814" i="23"/>
  <c r="AF3811" i="23"/>
  <c r="AF3819" i="23"/>
  <c r="AF3826" i="23"/>
  <c r="AF3823" i="23"/>
  <c r="AF3831" i="23"/>
  <c r="AF3838" i="23"/>
  <c r="AF3835" i="23"/>
  <c r="AF3843" i="23"/>
  <c r="AF3850" i="23"/>
  <c r="AF3847" i="23"/>
  <c r="AF3855" i="23"/>
  <c r="AF3862" i="23"/>
  <c r="AF3859" i="23"/>
  <c r="AF3867" i="23"/>
  <c r="AF3874" i="23"/>
  <c r="AF3871" i="23"/>
  <c r="AF3879" i="23"/>
  <c r="AF3886" i="23"/>
  <c r="AF3883" i="23"/>
  <c r="AF3891" i="23"/>
  <c r="AF3898" i="23"/>
  <c r="AF3895" i="23"/>
  <c r="AF3903" i="23"/>
  <c r="AF3910" i="23"/>
  <c r="AF3907" i="23"/>
  <c r="AF3915" i="23"/>
  <c r="AF3922" i="23"/>
  <c r="AF3919" i="23"/>
  <c r="AF3927" i="23"/>
  <c r="AF3934" i="23"/>
  <c r="AF3931" i="23"/>
  <c r="AF3939" i="23"/>
  <c r="AF3940" i="23"/>
  <c r="AF3956" i="23"/>
  <c r="AF3944" i="23"/>
  <c r="AF3951" i="23"/>
  <c r="AF3968" i="23"/>
  <c r="AF4132" i="23"/>
  <c r="AI4132" i="23" s="1"/>
  <c r="AF4133" i="23"/>
  <c r="AI4133" i="23" s="1"/>
  <c r="AF4137" i="23"/>
  <c r="AF4101" i="23"/>
  <c r="AF4102" i="23"/>
  <c r="AF4103" i="23"/>
  <c r="AF4104" i="23"/>
  <c r="AC4095" i="23"/>
  <c r="AF4107" i="23"/>
  <c r="AI4107" i="23" s="1"/>
  <c r="AF4109" i="23"/>
  <c r="AI4109" i="23" s="1"/>
  <c r="AF4110" i="23"/>
  <c r="AF4111" i="23"/>
  <c r="AI4111" i="23" s="1"/>
  <c r="AF4113" i="23"/>
  <c r="AI4113" i="23" s="1"/>
  <c r="AF4115" i="23"/>
  <c r="AF3" i="23"/>
  <c r="AF7" i="23"/>
  <c r="AF15" i="23"/>
  <c r="AF19" i="23"/>
  <c r="AF27" i="23"/>
  <c r="AF31" i="23"/>
  <c r="AF39" i="23"/>
  <c r="AF43" i="23"/>
  <c r="AF51" i="23"/>
  <c r="AF55" i="23"/>
  <c r="AF63" i="23"/>
  <c r="AF67" i="23"/>
  <c r="AF75" i="23"/>
  <c r="AF79" i="23"/>
  <c r="AF87" i="23"/>
  <c r="AF91" i="23"/>
  <c r="AF99" i="23"/>
  <c r="AF103" i="23"/>
  <c r="AF111" i="23"/>
  <c r="AF115" i="23"/>
  <c r="AF123" i="23"/>
  <c r="AF127" i="23"/>
  <c r="AF135" i="23"/>
  <c r="AF139" i="23"/>
  <c r="AF147" i="23"/>
  <c r="AF151" i="23"/>
  <c r="AF159" i="23"/>
  <c r="AF163" i="23"/>
  <c r="AF171" i="23"/>
  <c r="AF175" i="23"/>
  <c r="AF183" i="23"/>
  <c r="AF187" i="23"/>
  <c r="AF195" i="23"/>
  <c r="AF199" i="23"/>
  <c r="AF207" i="23"/>
  <c r="AF211" i="23"/>
  <c r="AF219" i="23"/>
  <c r="AI219" i="23" s="1"/>
  <c r="AF223" i="23"/>
  <c r="AF231" i="23"/>
  <c r="AF247" i="23"/>
  <c r="AF239" i="23"/>
  <c r="AF251" i="23"/>
  <c r="AF255" i="23"/>
  <c r="AF259" i="23"/>
  <c r="AF267" i="23"/>
  <c r="AF271" i="23"/>
  <c r="AF279" i="23"/>
  <c r="AF283" i="23"/>
  <c r="AF291" i="23"/>
  <c r="AF295" i="23"/>
  <c r="AF303" i="23"/>
  <c r="AF307" i="23"/>
  <c r="AF315" i="23"/>
  <c r="AF319" i="23"/>
  <c r="AF327" i="23"/>
  <c r="AF331" i="23"/>
  <c r="AF339" i="23"/>
  <c r="AF344" i="23"/>
  <c r="AF350" i="23"/>
  <c r="AF342" i="23"/>
  <c r="AF360" i="23"/>
  <c r="AF357" i="23"/>
  <c r="AF361" i="23"/>
  <c r="AF356" i="23"/>
  <c r="AF362" i="23"/>
  <c r="AF354" i="23"/>
  <c r="AF372" i="23"/>
  <c r="AF369" i="23"/>
  <c r="AF373" i="23"/>
  <c r="AF368" i="23"/>
  <c r="AF374" i="23"/>
  <c r="AF366" i="23"/>
  <c r="AF384" i="23"/>
  <c r="AF381" i="23"/>
  <c r="AF385" i="23"/>
  <c r="AF380" i="23"/>
  <c r="AF386" i="23"/>
  <c r="AF378" i="23"/>
  <c r="AF396" i="23"/>
  <c r="AF393" i="23"/>
  <c r="AF397" i="23"/>
  <c r="AF392" i="23"/>
  <c r="AF398" i="23"/>
  <c r="AF390" i="23"/>
  <c r="AF408" i="23"/>
  <c r="AF405" i="23"/>
  <c r="AF409" i="23"/>
  <c r="AF404" i="23"/>
  <c r="AF410" i="23"/>
  <c r="AF402" i="23"/>
  <c r="AF420" i="23"/>
  <c r="AF417" i="23"/>
  <c r="AF421" i="23"/>
  <c r="AF416" i="23"/>
  <c r="AF422" i="23"/>
  <c r="AF414" i="23"/>
  <c r="AF432" i="23"/>
  <c r="AF429" i="23"/>
  <c r="AF433" i="23"/>
  <c r="AF428" i="23"/>
  <c r="AF434" i="23"/>
  <c r="AF426" i="23"/>
  <c r="AF444" i="23"/>
  <c r="AF441" i="23"/>
  <c r="AF445" i="23"/>
  <c r="AF440" i="23"/>
  <c r="AF446" i="23"/>
  <c r="AF438" i="23"/>
  <c r="AF456" i="23"/>
  <c r="AF453" i="23"/>
  <c r="AF457" i="23"/>
  <c r="AF452" i="23"/>
  <c r="AF458" i="23"/>
  <c r="AF450" i="23"/>
  <c r="AF468" i="23"/>
  <c r="AF465" i="23"/>
  <c r="AF469" i="23"/>
  <c r="AF464" i="23"/>
  <c r="AF470" i="23"/>
  <c r="AF462" i="23"/>
  <c r="AF480" i="23"/>
  <c r="AF477" i="23"/>
  <c r="AF481" i="23"/>
  <c r="AF476" i="23"/>
  <c r="AF482" i="23"/>
  <c r="AF474" i="23"/>
  <c r="AF492" i="23"/>
  <c r="AF489" i="23"/>
  <c r="AF493" i="23"/>
  <c r="AF488" i="23"/>
  <c r="AF494" i="23"/>
  <c r="AF486" i="23"/>
  <c r="AF504" i="23"/>
  <c r="AF501" i="23"/>
  <c r="AF505" i="23"/>
  <c r="AF500" i="23"/>
  <c r="AF506" i="23"/>
  <c r="AF498" i="23"/>
  <c r="AF516" i="23"/>
  <c r="AF513" i="23"/>
  <c r="AF517" i="23"/>
  <c r="AF512" i="23"/>
  <c r="AF518" i="23"/>
  <c r="AF510" i="23"/>
  <c r="AF528" i="23"/>
  <c r="AF525" i="23"/>
  <c r="AF529" i="23"/>
  <c r="AF524" i="23"/>
  <c r="AF530" i="23"/>
  <c r="AF522" i="23"/>
  <c r="AF540" i="23"/>
  <c r="AF537" i="23"/>
  <c r="AF541" i="23"/>
  <c r="AF536" i="23"/>
  <c r="AF542" i="23"/>
  <c r="AF534" i="23"/>
  <c r="AF552" i="23"/>
  <c r="AF549" i="23"/>
  <c r="AF553" i="23"/>
  <c r="AF548" i="23"/>
  <c r="AF554" i="23"/>
  <c r="AF546" i="23"/>
  <c r="AF564" i="23"/>
  <c r="AF561" i="23"/>
  <c r="AF565" i="23"/>
  <c r="AF560" i="23"/>
  <c r="AF566" i="23"/>
  <c r="AF558" i="23"/>
  <c r="AF576" i="23"/>
  <c r="AF573" i="23"/>
  <c r="AF577" i="23"/>
  <c r="AF572" i="23"/>
  <c r="AF578" i="23"/>
  <c r="AF570" i="23"/>
  <c r="AF588" i="23"/>
  <c r="AF585" i="23"/>
  <c r="AF589" i="23"/>
  <c r="AF584" i="23"/>
  <c r="AF590" i="23"/>
  <c r="AF582" i="23"/>
  <c r="AF600" i="23"/>
  <c r="AF597" i="23"/>
  <c r="AF601" i="23"/>
  <c r="AF596" i="23"/>
  <c r="AF602" i="23"/>
  <c r="AF594" i="23"/>
  <c r="AF612" i="23"/>
  <c r="AF609" i="23"/>
  <c r="AF613" i="23"/>
  <c r="AF608" i="23"/>
  <c r="AF614" i="23"/>
  <c r="AF606" i="23"/>
  <c r="AF624" i="23"/>
  <c r="AF621" i="23"/>
  <c r="AF625" i="23"/>
  <c r="AF620" i="23"/>
  <c r="AF626" i="23"/>
  <c r="AF618" i="23"/>
  <c r="AF636" i="23"/>
  <c r="AF633" i="23"/>
  <c r="AF637" i="23"/>
  <c r="AF632" i="23"/>
  <c r="AF638" i="23"/>
  <c r="AF630" i="23"/>
  <c r="AF648" i="23"/>
  <c r="AF645" i="23"/>
  <c r="AF649" i="23"/>
  <c r="AF644" i="23"/>
  <c r="AF650" i="23"/>
  <c r="AF642" i="23"/>
  <c r="AF660" i="23"/>
  <c r="AF657" i="23"/>
  <c r="AF661" i="23"/>
  <c r="AF656" i="23"/>
  <c r="AF662" i="23"/>
  <c r="AF654" i="23"/>
  <c r="AF672" i="23"/>
  <c r="AF669" i="23"/>
  <c r="AF673" i="23"/>
  <c r="AF668" i="23"/>
  <c r="AF674" i="23"/>
  <c r="AF666" i="23"/>
  <c r="AF684" i="23"/>
  <c r="AF681" i="23"/>
  <c r="AF685" i="23"/>
  <c r="AF680" i="23"/>
  <c r="AF686" i="23"/>
  <c r="AF678" i="23"/>
  <c r="AF696" i="23"/>
  <c r="AF693" i="23"/>
  <c r="AF697" i="23"/>
  <c r="AF692" i="23"/>
  <c r="AF698" i="23"/>
  <c r="AF690" i="23"/>
  <c r="AF708" i="23"/>
  <c r="AF705" i="23"/>
  <c r="AF709" i="23"/>
  <c r="AF704" i="23"/>
  <c r="AF710" i="23"/>
  <c r="AF702" i="23"/>
  <c r="AF720" i="23"/>
  <c r="AF717" i="23"/>
  <c r="AF721" i="23"/>
  <c r="AF716" i="23"/>
  <c r="AF722" i="23"/>
  <c r="AF714" i="23"/>
  <c r="AF732" i="23"/>
  <c r="AF729" i="23"/>
  <c r="AF733" i="23"/>
  <c r="AF728" i="23"/>
  <c r="AF734" i="23"/>
  <c r="AF726" i="23"/>
  <c r="AF744" i="23"/>
  <c r="AF741" i="23"/>
  <c r="AF745" i="23"/>
  <c r="AF740" i="23"/>
  <c r="AF746" i="23"/>
  <c r="AF738" i="23"/>
  <c r="AF768" i="23"/>
  <c r="AF765" i="23"/>
  <c r="AF769" i="23"/>
  <c r="AF764" i="23"/>
  <c r="AF770" i="23"/>
  <c r="AF762" i="23"/>
  <c r="AF780" i="23"/>
  <c r="AF777" i="23"/>
  <c r="AF781" i="23"/>
  <c r="AF776" i="23"/>
  <c r="AF782" i="23"/>
  <c r="AF774" i="23"/>
  <c r="AF792" i="23"/>
  <c r="AF789" i="23"/>
  <c r="AF793" i="23"/>
  <c r="AF788" i="23"/>
  <c r="AF794" i="23"/>
  <c r="AF786" i="23"/>
  <c r="AF804" i="23"/>
  <c r="AF801" i="23"/>
  <c r="AF805" i="23"/>
  <c r="AF800" i="23"/>
  <c r="AF806" i="23"/>
  <c r="AF798" i="23"/>
  <c r="AF816" i="23"/>
  <c r="AF813" i="23"/>
  <c r="AF817" i="23"/>
  <c r="AF812" i="23"/>
  <c r="AF818" i="23"/>
  <c r="AF810" i="23"/>
  <c r="AF828" i="23"/>
  <c r="AF825" i="23"/>
  <c r="AF829" i="23"/>
  <c r="AF824" i="23"/>
  <c r="AF830" i="23"/>
  <c r="AF822" i="23"/>
  <c r="AF840" i="23"/>
  <c r="AF837" i="23"/>
  <c r="AF841" i="23"/>
  <c r="AF836" i="23"/>
  <c r="AF842" i="23"/>
  <c r="AF834" i="23"/>
  <c r="AF852" i="23"/>
  <c r="AF849" i="23"/>
  <c r="AF853" i="23"/>
  <c r="AF848" i="23"/>
  <c r="AF854" i="23"/>
  <c r="AF846" i="23"/>
  <c r="AF864" i="23"/>
  <c r="AF861" i="23"/>
  <c r="AF865" i="23"/>
  <c r="AF860" i="23"/>
  <c r="AF866" i="23"/>
  <c r="AF858" i="23"/>
  <c r="AF876" i="23"/>
  <c r="AF873" i="23"/>
  <c r="AF877" i="23"/>
  <c r="AF872" i="23"/>
  <c r="AF878" i="23"/>
  <c r="AF870" i="23"/>
  <c r="AF888" i="23"/>
  <c r="AF885" i="23"/>
  <c r="AF889" i="23"/>
  <c r="AF884" i="23"/>
  <c r="AF890" i="23"/>
  <c r="AF882" i="23"/>
  <c r="AF900" i="23"/>
  <c r="AF897" i="23"/>
  <c r="AF901" i="23"/>
  <c r="AF896" i="23"/>
  <c r="AF902" i="23"/>
  <c r="AF894" i="23"/>
  <c r="AF912" i="23"/>
  <c r="AF909" i="23"/>
  <c r="AF913" i="23"/>
  <c r="AF908" i="23"/>
  <c r="AF914" i="23"/>
  <c r="AF906" i="23"/>
  <c r="AF924" i="23"/>
  <c r="AF921" i="23"/>
  <c r="AF925" i="23"/>
  <c r="AF920" i="23"/>
  <c r="AF926" i="23"/>
  <c r="AF918" i="23"/>
  <c r="AF936" i="23"/>
  <c r="AF933" i="23"/>
  <c r="AF937" i="23"/>
  <c r="AF932" i="23"/>
  <c r="AF938" i="23"/>
  <c r="AF930" i="23"/>
  <c r="AF948" i="23"/>
  <c r="AF945" i="23"/>
  <c r="AF949" i="23"/>
  <c r="AF944" i="23"/>
  <c r="AF950" i="23"/>
  <c r="AF942" i="23"/>
  <c r="AF960" i="23"/>
  <c r="AF957" i="23"/>
  <c r="AF961" i="23"/>
  <c r="AF956" i="23"/>
  <c r="AF962" i="23"/>
  <c r="AF954" i="23"/>
  <c r="AF972" i="23"/>
  <c r="AF969" i="23"/>
  <c r="AF973" i="23"/>
  <c r="AF968" i="23"/>
  <c r="AF974" i="23"/>
  <c r="AF966" i="23"/>
  <c r="AF984" i="23"/>
  <c r="AF981" i="23"/>
  <c r="AF985" i="23"/>
  <c r="AF980" i="23"/>
  <c r="AF986" i="23"/>
  <c r="AF978" i="23"/>
  <c r="AF996" i="23"/>
  <c r="AF993" i="23"/>
  <c r="AF997" i="23"/>
  <c r="AF992" i="23"/>
  <c r="AF998" i="23"/>
  <c r="AF990" i="23"/>
  <c r="AF1008" i="23"/>
  <c r="AF1005" i="23"/>
  <c r="AF1009" i="23"/>
  <c r="AF1004" i="23"/>
  <c r="AF1010" i="23"/>
  <c r="AF1002" i="23"/>
  <c r="AF1020" i="23"/>
  <c r="AF1017" i="23"/>
  <c r="AF1021" i="23"/>
  <c r="AF1016" i="23"/>
  <c r="AF1022" i="23"/>
  <c r="AF1014" i="23"/>
  <c r="AF1032" i="23"/>
  <c r="AF1029" i="23"/>
  <c r="AF1033" i="23"/>
  <c r="AF1028" i="23"/>
  <c r="AF1034" i="23"/>
  <c r="AF1026" i="23"/>
  <c r="AF1044" i="23"/>
  <c r="AF1041" i="23"/>
  <c r="AF1045" i="23"/>
  <c r="AF1040" i="23"/>
  <c r="AF1046" i="23"/>
  <c r="AF1038" i="23"/>
  <c r="AF1056" i="23"/>
  <c r="AF1053" i="23"/>
  <c r="AF1057" i="23"/>
  <c r="AF1052" i="23"/>
  <c r="AF1058" i="23"/>
  <c r="AF1050" i="23"/>
  <c r="AF1068" i="23"/>
  <c r="AF1065" i="23"/>
  <c r="AF1069" i="23"/>
  <c r="AF1064" i="23"/>
  <c r="AF1070" i="23"/>
  <c r="AF1062" i="23"/>
  <c r="AF1080" i="23"/>
  <c r="AF1077" i="23"/>
  <c r="AF1081" i="23"/>
  <c r="AF1076" i="23"/>
  <c r="AF1082" i="23"/>
  <c r="AF1074" i="23"/>
  <c r="AF1092" i="23"/>
  <c r="AF1089" i="23"/>
  <c r="AF1093" i="23"/>
  <c r="AF1088" i="23"/>
  <c r="AF1094" i="23"/>
  <c r="AF1086" i="23"/>
  <c r="AF1104" i="23"/>
  <c r="AF1101" i="23"/>
  <c r="AF1105" i="23"/>
  <c r="AF1100" i="23"/>
  <c r="AF1106" i="23"/>
  <c r="AF1098" i="23"/>
  <c r="AF1116" i="23"/>
  <c r="AF1113" i="23"/>
  <c r="AF1117" i="23"/>
  <c r="AF1112" i="23"/>
  <c r="AF1118" i="23"/>
  <c r="AF1110" i="23"/>
  <c r="AF1128" i="23"/>
  <c r="AF1125" i="23"/>
  <c r="AF1129" i="23"/>
  <c r="AF1124" i="23"/>
  <c r="AF1130" i="23"/>
  <c r="AF1122" i="23"/>
  <c r="AF1152" i="23"/>
  <c r="AF1149" i="23"/>
  <c r="AF1153" i="23"/>
  <c r="AF1148" i="23"/>
  <c r="AF1154" i="23"/>
  <c r="AF1146" i="23"/>
  <c r="AF1164" i="23"/>
  <c r="AF1161" i="23"/>
  <c r="AF1165" i="23"/>
  <c r="AF1160" i="23"/>
  <c r="AF1166" i="23"/>
  <c r="AF1158" i="23"/>
  <c r="AF1176" i="23"/>
  <c r="AF1173" i="23"/>
  <c r="AF1177" i="23"/>
  <c r="AF1172" i="23"/>
  <c r="AF1178" i="23"/>
  <c r="AF1170" i="23"/>
  <c r="AF1188" i="23"/>
  <c r="AF1185" i="23"/>
  <c r="AF1189" i="23"/>
  <c r="AF1184" i="23"/>
  <c r="AF1190" i="23"/>
  <c r="AF1182" i="23"/>
  <c r="AF1200" i="23"/>
  <c r="AF1197" i="23"/>
  <c r="AF1201" i="23"/>
  <c r="AF1196" i="23"/>
  <c r="AF1202" i="23"/>
  <c r="AF1194" i="23"/>
  <c r="AF1212" i="23"/>
  <c r="AF1209" i="23"/>
  <c r="AF1213" i="23"/>
  <c r="AF1208" i="23"/>
  <c r="AF1214" i="23"/>
  <c r="AF1206" i="23"/>
  <c r="AF1224" i="23"/>
  <c r="AF1221" i="23"/>
  <c r="AF1225" i="23"/>
  <c r="AF1220" i="23"/>
  <c r="AF1226" i="23"/>
  <c r="AF1218" i="23"/>
  <c r="AF1236" i="23"/>
  <c r="AF1233" i="23"/>
  <c r="AF1237" i="23"/>
  <c r="AF1232" i="23"/>
  <c r="AF1238" i="23"/>
  <c r="AF1230" i="23"/>
  <c r="AF1248" i="23"/>
  <c r="AF1245" i="23"/>
  <c r="AF1249" i="23"/>
  <c r="AF1244" i="23"/>
  <c r="AF1250" i="23"/>
  <c r="AF1242" i="23"/>
  <c r="AF1260" i="23"/>
  <c r="AF1257" i="23"/>
  <c r="AF1261" i="23"/>
  <c r="AF1256" i="23"/>
  <c r="AF1262" i="23"/>
  <c r="AF1254" i="23"/>
  <c r="AF1272" i="23"/>
  <c r="AF1269" i="23"/>
  <c r="AF1273" i="23"/>
  <c r="AF1268" i="23"/>
  <c r="AF1274" i="23"/>
  <c r="AF1266" i="23"/>
  <c r="AF1284" i="23"/>
  <c r="AF1281" i="23"/>
  <c r="AF1285" i="23"/>
  <c r="AF1280" i="23"/>
  <c r="AF1286" i="23"/>
  <c r="AF1278" i="23"/>
  <c r="AF1296" i="23"/>
  <c r="AF1293" i="23"/>
  <c r="AF1297" i="23"/>
  <c r="AF1292" i="23"/>
  <c r="AF1298" i="23"/>
  <c r="AF1290" i="23"/>
  <c r="AF1308" i="23"/>
  <c r="AF1305" i="23"/>
  <c r="AF1309" i="23"/>
  <c r="AF1304" i="23"/>
  <c r="AF1310" i="23"/>
  <c r="AF1302" i="23"/>
  <c r="AF1320" i="23"/>
  <c r="AF1317" i="23"/>
  <c r="AF1321" i="23"/>
  <c r="AF1316" i="23"/>
  <c r="AF1322" i="23"/>
  <c r="AF1314" i="23"/>
  <c r="AF1332" i="23"/>
  <c r="AF1329" i="23"/>
  <c r="AF1333" i="23"/>
  <c r="AF1328" i="23"/>
  <c r="AF1334" i="23"/>
  <c r="AF1326" i="23"/>
  <c r="AF1344" i="23"/>
  <c r="AF1341" i="23"/>
  <c r="AF1345" i="23"/>
  <c r="AF1340" i="23"/>
  <c r="AF1346" i="23"/>
  <c r="AF1338" i="23"/>
  <c r="AF1356" i="23"/>
  <c r="AF1353" i="23"/>
  <c r="AF1357" i="23"/>
  <c r="AF1352" i="23"/>
  <c r="AF1358" i="23"/>
  <c r="AF1350" i="23"/>
  <c r="AF1368" i="23"/>
  <c r="AF1365" i="23"/>
  <c r="AF1369" i="23"/>
  <c r="AF1364" i="23"/>
  <c r="AF1370" i="23"/>
  <c r="AF1362" i="23"/>
  <c r="AF1380" i="23"/>
  <c r="AF1377" i="23"/>
  <c r="AF1381" i="23"/>
  <c r="AF1376" i="23"/>
  <c r="AF1382" i="23"/>
  <c r="AF1374" i="23"/>
  <c r="AF1392" i="23"/>
  <c r="AF1389" i="23"/>
  <c r="AF1393" i="23"/>
  <c r="AF1388" i="23"/>
  <c r="AF1394" i="23"/>
  <c r="AF1386" i="23"/>
  <c r="AF1404" i="23"/>
  <c r="AF1401" i="23"/>
  <c r="AF1405" i="23"/>
  <c r="AF1400" i="23"/>
  <c r="AF1406" i="23"/>
  <c r="AF4095" i="23"/>
  <c r="AF4096" i="23"/>
  <c r="AI4096" i="23" s="1"/>
  <c r="AF4097" i="23"/>
  <c r="AF4098" i="23"/>
  <c r="AF4099" i="23"/>
  <c r="AF2884" i="23"/>
  <c r="AF2890" i="23"/>
  <c r="AF2891" i="23"/>
  <c r="AF2887" i="23"/>
  <c r="AF2885" i="23"/>
  <c r="AF2895" i="23"/>
  <c r="AF2896" i="23"/>
  <c r="AF2902" i="23"/>
  <c r="AF2903" i="23"/>
  <c r="AF2899" i="23"/>
  <c r="AF2897" i="23"/>
  <c r="AF2907" i="23"/>
  <c r="AF2908" i="23"/>
  <c r="AF2914" i="23"/>
  <c r="AF2915" i="23"/>
  <c r="AF2911" i="23"/>
  <c r="AF2909" i="23"/>
  <c r="AF2919" i="23"/>
  <c r="AF2920" i="23"/>
  <c r="AF2926" i="23"/>
  <c r="AF2927" i="23"/>
  <c r="AF2923" i="23"/>
  <c r="AF2921" i="23"/>
  <c r="AF2931" i="23"/>
  <c r="AF2932" i="23"/>
  <c r="AF2938" i="23"/>
  <c r="AF2939" i="23"/>
  <c r="AF2935" i="23"/>
  <c r="AF2933" i="23"/>
  <c r="AF2943" i="23"/>
  <c r="AF2944" i="23"/>
  <c r="AF2950" i="23"/>
  <c r="AF2951" i="23"/>
  <c r="AF2947" i="23"/>
  <c r="AF2945" i="23"/>
  <c r="AF2955" i="23"/>
  <c r="AF2956" i="23"/>
  <c r="AF2962" i="23"/>
  <c r="AF2963" i="23"/>
  <c r="AF2959" i="23"/>
  <c r="AF2957" i="23"/>
  <c r="AF2967" i="23"/>
  <c r="AF2968" i="23"/>
  <c r="AF2974" i="23"/>
  <c r="AF2975" i="23"/>
  <c r="AF2971" i="23"/>
  <c r="AF2969" i="23"/>
  <c r="AF2979" i="23"/>
  <c r="AF2980" i="23"/>
  <c r="AF2986" i="23"/>
  <c r="AF2987" i="23"/>
  <c r="AF2983" i="23"/>
  <c r="AF2981" i="23"/>
  <c r="AF2991" i="23"/>
  <c r="AF2992" i="23"/>
  <c r="AF2998" i="23"/>
  <c r="AF2999" i="23"/>
  <c r="AF2995" i="23"/>
  <c r="AF2993" i="23"/>
  <c r="AF3003" i="23"/>
  <c r="AF3004" i="23"/>
  <c r="AF3010" i="23"/>
  <c r="AF3011" i="23"/>
  <c r="AF3007" i="23"/>
  <c r="AF3005" i="23"/>
  <c r="AF3015" i="23"/>
  <c r="AF3016" i="23"/>
  <c r="AF3022" i="23"/>
  <c r="AF3023" i="23"/>
  <c r="AF3019" i="23"/>
  <c r="AF3017" i="23"/>
  <c r="AF3027" i="23"/>
  <c r="AF3028" i="23"/>
  <c r="AF3034" i="23"/>
  <c r="AF3035" i="23"/>
  <c r="AF3031" i="23"/>
  <c r="AF3029" i="23"/>
  <c r="AF3039" i="23"/>
  <c r="AF3040" i="23"/>
  <c r="AF3046" i="23"/>
  <c r="AF3047" i="23"/>
  <c r="AF3043" i="23"/>
  <c r="AF3041" i="23"/>
  <c r="AF3051" i="23"/>
  <c r="AF3052" i="23"/>
  <c r="AF3058" i="23"/>
  <c r="AF3059" i="23"/>
  <c r="AF3055" i="23"/>
  <c r="AF3053" i="23"/>
  <c r="AF3063" i="23"/>
  <c r="AF3064" i="23"/>
  <c r="AF3070" i="23"/>
  <c r="AF3071" i="23"/>
  <c r="AF3067" i="23"/>
  <c r="AF3065" i="23"/>
  <c r="AF3075" i="23"/>
  <c r="AF3076" i="23"/>
  <c r="AF3082" i="23"/>
  <c r="AF3083" i="23"/>
  <c r="AF3079" i="23"/>
  <c r="AF3077" i="23"/>
  <c r="AF3087" i="23"/>
  <c r="AF3088" i="23"/>
  <c r="AF3094" i="23"/>
  <c r="AF3095" i="23"/>
  <c r="AF3091" i="23"/>
  <c r="AF3089" i="23"/>
  <c r="AF3099" i="23"/>
  <c r="AF3100" i="23"/>
  <c r="AF3106" i="23"/>
  <c r="AF3107" i="23"/>
  <c r="AF3103" i="23"/>
  <c r="AF3101" i="23"/>
  <c r="AF3111" i="23"/>
  <c r="AF3112" i="23"/>
  <c r="AF3118" i="23"/>
  <c r="AF3119" i="23"/>
  <c r="AF3115" i="23"/>
  <c r="AF3113" i="23"/>
  <c r="AF3123" i="23"/>
  <c r="AF3124" i="23"/>
  <c r="AF3130" i="23"/>
  <c r="AF3131" i="23"/>
  <c r="AF3127" i="23"/>
  <c r="AF3125" i="23"/>
  <c r="AF3135" i="23"/>
  <c r="AF3136" i="23"/>
  <c r="AF3142" i="23"/>
  <c r="AF3143" i="23"/>
  <c r="AF3139" i="23"/>
  <c r="AF3137" i="23"/>
  <c r="AF3147" i="23"/>
  <c r="AF3148" i="23"/>
  <c r="AF3154" i="23"/>
  <c r="AF3155" i="23"/>
  <c r="AF3151" i="23"/>
  <c r="AF3149" i="23"/>
  <c r="AF3159" i="23"/>
  <c r="AF3160" i="23"/>
  <c r="AF3166" i="23"/>
  <c r="AF3167" i="23"/>
  <c r="AF3163" i="23"/>
  <c r="AF3161" i="23"/>
  <c r="AF3171" i="23"/>
  <c r="AF3172" i="23"/>
  <c r="AF3178" i="23"/>
  <c r="AF3179" i="23"/>
  <c r="AF3175" i="23"/>
  <c r="AF3173" i="23"/>
  <c r="AF3183" i="23"/>
  <c r="AF3184" i="23"/>
  <c r="AF3190" i="23"/>
  <c r="AF3191" i="23"/>
  <c r="AF3187" i="23"/>
  <c r="AF3185" i="23"/>
  <c r="AF3195" i="23"/>
  <c r="AF3196" i="23"/>
  <c r="AF3202" i="23"/>
  <c r="AF3203" i="23"/>
  <c r="AF3199" i="23"/>
  <c r="AF3197" i="23"/>
  <c r="AF3207" i="23"/>
  <c r="AF3208" i="23"/>
  <c r="AF3214" i="23"/>
  <c r="AF3215" i="23"/>
  <c r="AF3211" i="23"/>
  <c r="AF3209" i="23"/>
  <c r="AF3219" i="23"/>
  <c r="AF3220" i="23"/>
  <c r="AF12" i="23"/>
  <c r="AF24" i="23"/>
  <c r="AF36" i="23"/>
  <c r="AF48" i="23"/>
  <c r="AF60" i="23"/>
  <c r="AF72" i="23"/>
  <c r="AF84" i="23"/>
  <c r="AF96" i="23"/>
  <c r="AF108" i="23"/>
  <c r="AF120" i="23"/>
  <c r="AF132" i="23"/>
  <c r="AF144" i="23"/>
  <c r="AF156" i="23"/>
  <c r="AF168" i="23"/>
  <c r="AF180" i="23"/>
  <c r="AF192" i="23"/>
  <c r="AF204" i="23"/>
  <c r="AF216" i="23"/>
  <c r="AF228" i="23"/>
  <c r="AF233" i="23"/>
  <c r="AF245" i="23"/>
  <c r="AF264" i="23"/>
  <c r="AF1398" i="23"/>
  <c r="AF1416" i="23"/>
  <c r="AF1413" i="23"/>
  <c r="AF1417" i="23"/>
  <c r="AF1412" i="23"/>
  <c r="AF1418" i="23"/>
  <c r="AF1410" i="23"/>
  <c r="AF1428" i="23"/>
  <c r="AF1425" i="23"/>
  <c r="AF1429" i="23"/>
  <c r="AF1424" i="23"/>
  <c r="AF1430" i="23"/>
  <c r="AF1422" i="23"/>
  <c r="AF1440" i="23"/>
  <c r="AF1437" i="23"/>
  <c r="AF1441" i="23"/>
  <c r="AF1436" i="23"/>
  <c r="AF1442" i="23"/>
  <c r="AF1434" i="23"/>
  <c r="AF1452" i="23"/>
  <c r="AF1449" i="23"/>
  <c r="AF1453" i="23"/>
  <c r="AF1448" i="23"/>
  <c r="AF1454" i="23"/>
  <c r="AF1446" i="23"/>
  <c r="AF1464" i="23"/>
  <c r="AF1461" i="23"/>
  <c r="AF1465" i="23"/>
  <c r="AF1460" i="23"/>
  <c r="AF1466" i="23"/>
  <c r="AF1458" i="23"/>
  <c r="AF1476" i="23"/>
  <c r="AF1473" i="23"/>
  <c r="AF1477" i="23"/>
  <c r="AF1472" i="23"/>
  <c r="AF1478" i="23"/>
  <c r="AF1470" i="23"/>
  <c r="AF1488" i="23"/>
  <c r="AF1485" i="23"/>
  <c r="AF1489" i="23"/>
  <c r="AF1484" i="23"/>
  <c r="AF1490" i="23"/>
  <c r="AF1482" i="23"/>
  <c r="AF1500" i="23"/>
  <c r="AF1497" i="23"/>
  <c r="AF1501" i="23"/>
  <c r="AF1496" i="23"/>
  <c r="AF1502" i="23"/>
  <c r="AF1494" i="23"/>
  <c r="AF1512" i="23"/>
  <c r="AF1509" i="23"/>
  <c r="AF1513" i="23"/>
  <c r="AF1508" i="23"/>
  <c r="AF1514" i="23"/>
  <c r="AF1506" i="23"/>
  <c r="AF1524" i="23"/>
  <c r="AF1521" i="23"/>
  <c r="AF1525" i="23"/>
  <c r="AF1520" i="23"/>
  <c r="AF1526" i="23"/>
  <c r="AF1518" i="23"/>
  <c r="AF1536" i="23"/>
  <c r="AF1533" i="23"/>
  <c r="AF1537" i="23"/>
  <c r="AF1532" i="23"/>
  <c r="AF1538" i="23"/>
  <c r="AF1530" i="23"/>
  <c r="AF1548" i="23"/>
  <c r="AF1545" i="23"/>
  <c r="AF1549" i="23"/>
  <c r="AF1544" i="23"/>
  <c r="AF1550" i="23"/>
  <c r="AF1542" i="23"/>
  <c r="AF1560" i="23"/>
  <c r="AF1557" i="23"/>
  <c r="AF1561" i="23"/>
  <c r="AF1556" i="23"/>
  <c r="AF1562" i="23"/>
  <c r="AF1554" i="23"/>
  <c r="AF1572" i="23"/>
  <c r="AF1569" i="23"/>
  <c r="AF1573" i="23"/>
  <c r="AF1568" i="23"/>
  <c r="AF1574" i="23"/>
  <c r="AF1566" i="23"/>
  <c r="AF1584" i="23"/>
  <c r="AF1581" i="23"/>
  <c r="AF1585" i="23"/>
  <c r="AF1580" i="23"/>
  <c r="AF1586" i="23"/>
  <c r="AF1578" i="23"/>
  <c r="AF1596" i="23"/>
  <c r="AF1593" i="23"/>
  <c r="AF1597" i="23"/>
  <c r="AF1592" i="23"/>
  <c r="AF1598" i="23"/>
  <c r="AF1590" i="23"/>
  <c r="AF1608" i="23"/>
  <c r="AF1605" i="23"/>
  <c r="AF1609" i="23"/>
  <c r="AF1604" i="23"/>
  <c r="AF1610" i="23"/>
  <c r="AF1602" i="23"/>
  <c r="AF1632" i="23"/>
  <c r="AF1629" i="23"/>
  <c r="AF1633" i="23"/>
  <c r="AF1628" i="23"/>
  <c r="AF1634" i="23"/>
  <c r="AF1626" i="23"/>
  <c r="AF1644" i="23"/>
  <c r="AF1641" i="23"/>
  <c r="AF1645" i="23"/>
  <c r="AF1640" i="23"/>
  <c r="AF1646" i="23"/>
  <c r="AF1638" i="23"/>
  <c r="AF1656" i="23"/>
  <c r="AF1653" i="23"/>
  <c r="AF1657" i="23"/>
  <c r="AF1652" i="23"/>
  <c r="AF1658" i="23"/>
  <c r="AF1650" i="23"/>
  <c r="AF1668" i="23"/>
  <c r="AF1665" i="23"/>
  <c r="AF1669" i="23"/>
  <c r="AF1664" i="23"/>
  <c r="AF1670" i="23"/>
  <c r="AF1662" i="23"/>
  <c r="AF1680" i="23"/>
  <c r="AF1677" i="23"/>
  <c r="AF1681" i="23"/>
  <c r="AF1676" i="23"/>
  <c r="AF1682" i="23"/>
  <c r="AF1674" i="23"/>
  <c r="AF1692" i="23"/>
  <c r="AF1689" i="23"/>
  <c r="AF1693" i="23"/>
  <c r="AF1688" i="23"/>
  <c r="AF1694" i="23"/>
  <c r="AF1686" i="23"/>
  <c r="AF1704" i="23"/>
  <c r="AF1701" i="23"/>
  <c r="AF1705" i="23"/>
  <c r="AF1700" i="23"/>
  <c r="AF1706" i="23"/>
  <c r="AF1698" i="23"/>
  <c r="AF1716" i="23"/>
  <c r="AF1713" i="23"/>
  <c r="AF1717" i="23"/>
  <c r="AF1712" i="23"/>
  <c r="AF1718" i="23"/>
  <c r="AF1710" i="23"/>
  <c r="AF1728" i="23"/>
  <c r="AF1725" i="23"/>
  <c r="AF1729" i="23"/>
  <c r="AF1724" i="23"/>
  <c r="AF1730" i="23"/>
  <c r="AF1722" i="23"/>
  <c r="AF1740" i="23"/>
  <c r="AF1737" i="23"/>
  <c r="AF1741" i="23"/>
  <c r="AF1736" i="23"/>
  <c r="AF1742" i="23"/>
  <c r="AF1734" i="23"/>
  <c r="AF1752" i="23"/>
  <c r="AF1749" i="23"/>
  <c r="AF1753" i="23"/>
  <c r="AF1748" i="23"/>
  <c r="AF1754" i="23"/>
  <c r="AF1746" i="23"/>
  <c r="AF1764" i="23"/>
  <c r="AF1761" i="23"/>
  <c r="AF1765" i="23"/>
  <c r="AF1760" i="23"/>
  <c r="AF1766" i="23"/>
  <c r="AF1758" i="23"/>
  <c r="AF1776" i="23"/>
  <c r="AF1773" i="23"/>
  <c r="AF1777" i="23"/>
  <c r="AF1772" i="23"/>
  <c r="AF1778" i="23"/>
  <c r="AF1770" i="23"/>
  <c r="AF1788" i="23"/>
  <c r="AF1785" i="23"/>
  <c r="AF1789" i="23"/>
  <c r="AF1784" i="23"/>
  <c r="AF1790" i="23"/>
  <c r="AF1782" i="23"/>
  <c r="AF1800" i="23"/>
  <c r="AF1797" i="23"/>
  <c r="AF1801" i="23"/>
  <c r="AF1796" i="23"/>
  <c r="AF1802" i="23"/>
  <c r="AF1794" i="23"/>
  <c r="AF1812" i="23"/>
  <c r="AF1809" i="23"/>
  <c r="AF1813" i="23"/>
  <c r="AF1808" i="23"/>
  <c r="AF1814" i="23"/>
  <c r="AF1806" i="23"/>
  <c r="AF1824" i="23"/>
  <c r="AF1821" i="23"/>
  <c r="AF1825" i="23"/>
  <c r="AF1820" i="23"/>
  <c r="AF1826" i="23"/>
  <c r="AF1818" i="23"/>
  <c r="AF1836" i="23"/>
  <c r="AF1833" i="23"/>
  <c r="AF1837" i="23"/>
  <c r="AF1832" i="23"/>
  <c r="AF1838" i="23"/>
  <c r="AF1830" i="23"/>
  <c r="AF1848" i="23"/>
  <c r="AF1845" i="23"/>
  <c r="AF1849" i="23"/>
  <c r="AF1844" i="23"/>
  <c r="AF1850" i="23"/>
  <c r="AF1842" i="23"/>
  <c r="AF1860" i="23"/>
  <c r="AF1857" i="23"/>
  <c r="AF1861" i="23"/>
  <c r="AF1856" i="23"/>
  <c r="AF1862" i="23"/>
  <c r="AF1854" i="23"/>
  <c r="AF1872" i="23"/>
  <c r="AF1869" i="23"/>
  <c r="AF1873" i="23"/>
  <c r="AF1868" i="23"/>
  <c r="AF1874" i="23"/>
  <c r="AF1866" i="23"/>
  <c r="AF1884" i="23"/>
  <c r="AF1881" i="23"/>
  <c r="AF1885" i="23"/>
  <c r="AF1880" i="23"/>
  <c r="AF1886" i="23"/>
  <c r="AF1878" i="23"/>
  <c r="AF1896" i="23"/>
  <c r="AF1893" i="23"/>
  <c r="AF1897" i="23"/>
  <c r="AF1892" i="23"/>
  <c r="AF1898" i="23"/>
  <c r="AF1890" i="23"/>
  <c r="AF1908" i="23"/>
  <c r="AF1905" i="23"/>
  <c r="AF1909" i="23"/>
  <c r="AF1904" i="23"/>
  <c r="AF1910" i="23"/>
  <c r="AF1902" i="23"/>
  <c r="AF1920" i="23"/>
  <c r="AF1917" i="23"/>
  <c r="AF1921" i="23"/>
  <c r="AF1916" i="23"/>
  <c r="AF1922" i="23"/>
  <c r="AF1914" i="23"/>
  <c r="AF1932" i="23"/>
  <c r="AF1929" i="23"/>
  <c r="AF1933" i="23"/>
  <c r="AF1928" i="23"/>
  <c r="AF1934" i="23"/>
  <c r="AF1926" i="23"/>
  <c r="AF1944" i="23"/>
  <c r="AF1941" i="23"/>
  <c r="AF1945" i="23"/>
  <c r="AF1940" i="23"/>
  <c r="AF1946" i="23"/>
  <c r="AF1938" i="23"/>
  <c r="AF1956" i="23"/>
  <c r="AF1953" i="23"/>
  <c r="AF1957" i="23"/>
  <c r="AF1952" i="23"/>
  <c r="AF1958" i="23"/>
  <c r="AF1950" i="23"/>
  <c r="AF1968" i="23"/>
  <c r="AF1965" i="23"/>
  <c r="AF1969" i="23"/>
  <c r="AF1964" i="23"/>
  <c r="AF1970" i="23"/>
  <c r="AF1962" i="23"/>
  <c r="AF1980" i="23"/>
  <c r="AF1977" i="23"/>
  <c r="AF1981" i="23"/>
  <c r="AF1976" i="23"/>
  <c r="AF1982" i="23"/>
  <c r="AF1974" i="23"/>
  <c r="AF1992" i="23"/>
  <c r="AF1989" i="23"/>
  <c r="AF1993" i="23"/>
  <c r="AF1988" i="23"/>
  <c r="AF1994" i="23"/>
  <c r="AF1986" i="23"/>
  <c r="AF2004" i="23"/>
  <c r="AF2001" i="23"/>
  <c r="AF2005" i="23"/>
  <c r="AF2000" i="23"/>
  <c r="AF2006" i="23"/>
  <c r="AF1998" i="23"/>
  <c r="AF2016" i="23"/>
  <c r="AF2013" i="23"/>
  <c r="AF2017" i="23"/>
  <c r="AF2012" i="23"/>
  <c r="AF2018" i="23"/>
  <c r="AF2010" i="23"/>
  <c r="AF2028" i="23"/>
  <c r="AF2025" i="23"/>
  <c r="AF2029" i="23"/>
  <c r="AF2024" i="23"/>
  <c r="AF2030" i="23"/>
  <c r="AF2022" i="23"/>
  <c r="AF2040" i="23"/>
  <c r="AF2037" i="23"/>
  <c r="AF2041" i="23"/>
  <c r="AF2036" i="23"/>
  <c r="AD4071" i="23"/>
  <c r="AI4071" i="23" s="1"/>
  <c r="AF4089" i="23"/>
  <c r="AF4090" i="23"/>
  <c r="AF4091" i="23"/>
  <c r="AF4092" i="23"/>
  <c r="AI4092" i="23" s="1"/>
  <c r="AF4093" i="23"/>
  <c r="AF276" i="23"/>
  <c r="AF288" i="23"/>
  <c r="AF300" i="23"/>
  <c r="AF312" i="23"/>
  <c r="AF324" i="23"/>
  <c r="AF336" i="23"/>
  <c r="AF348" i="23"/>
  <c r="AF2314" i="23"/>
  <c r="AF2315" i="23"/>
  <c r="AF2311" i="23"/>
  <c r="AF2309" i="23"/>
  <c r="AF2319" i="23"/>
  <c r="AF2320" i="23"/>
  <c r="AF2326" i="23"/>
  <c r="AF2327" i="23"/>
  <c r="AF2323" i="23"/>
  <c r="AF2321" i="23"/>
  <c r="AF2042" i="23"/>
  <c r="AF2034" i="23"/>
  <c r="AF2052" i="23"/>
  <c r="AF2049" i="23"/>
  <c r="AF2053" i="23"/>
  <c r="AF2048" i="23"/>
  <c r="AF2054" i="23"/>
  <c r="AF2046" i="23"/>
  <c r="AF2064" i="23"/>
  <c r="AF2061" i="23"/>
  <c r="AF2065" i="23"/>
  <c r="AF2060" i="23"/>
  <c r="AF2066" i="23"/>
  <c r="AF2058" i="23"/>
  <c r="AF2076" i="23"/>
  <c r="AF2073" i="23"/>
  <c r="AF2077" i="23"/>
  <c r="AF2072" i="23"/>
  <c r="AF2078" i="23"/>
  <c r="AF2070" i="23"/>
  <c r="AF2088" i="23"/>
  <c r="AF2085" i="23"/>
  <c r="AF2089" i="23"/>
  <c r="AF2084" i="23"/>
  <c r="AF2090" i="23"/>
  <c r="AF2082" i="23"/>
  <c r="AF2100" i="23"/>
  <c r="AF2097" i="23"/>
  <c r="AF2101" i="23"/>
  <c r="AF2096" i="23"/>
  <c r="AF2102" i="23"/>
  <c r="AF2094" i="23"/>
  <c r="AF2112" i="23"/>
  <c r="AF2109" i="23"/>
  <c r="AF2113" i="23"/>
  <c r="AF2108" i="23"/>
  <c r="AF2114" i="23"/>
  <c r="AF2106" i="23"/>
  <c r="AF2124" i="23"/>
  <c r="AF2121" i="23"/>
  <c r="AF2125" i="23"/>
  <c r="AF2120" i="23"/>
  <c r="AF2126" i="23"/>
  <c r="AF2118" i="23"/>
  <c r="AF2136" i="23"/>
  <c r="AF2133" i="23"/>
  <c r="AF2137" i="23"/>
  <c r="AF2132" i="23"/>
  <c r="AF2138" i="23"/>
  <c r="AF2130" i="23"/>
  <c r="AF2148" i="23"/>
  <c r="AF2145" i="23"/>
  <c r="AF2149" i="23"/>
  <c r="AF2144" i="23"/>
  <c r="AF2150" i="23"/>
  <c r="AF2142" i="23"/>
  <c r="AF2160" i="23"/>
  <c r="AF2157" i="23"/>
  <c r="AF2161" i="23"/>
  <c r="AF2156" i="23"/>
  <c r="AF2162" i="23"/>
  <c r="AF2154" i="23"/>
  <c r="AF2172" i="23"/>
  <c r="AF2169" i="23"/>
  <c r="AF2173" i="23"/>
  <c r="AF2168" i="23"/>
  <c r="AF2174" i="23"/>
  <c r="AF2166" i="23"/>
  <c r="AF2184" i="23"/>
  <c r="AF2181" i="23"/>
  <c r="AF2185" i="23"/>
  <c r="AF2180" i="23"/>
  <c r="AF2186" i="23"/>
  <c r="AF2178" i="23"/>
  <c r="AF2196" i="23"/>
  <c r="AF2193" i="23"/>
  <c r="AF2197" i="23"/>
  <c r="AF2192" i="23"/>
  <c r="AF2198" i="23"/>
  <c r="AF2190" i="23"/>
  <c r="AF2208" i="23"/>
  <c r="AF2205" i="23"/>
  <c r="AF2209" i="23"/>
  <c r="AF2204" i="23"/>
  <c r="AF2210" i="23"/>
  <c r="AF2202" i="23"/>
  <c r="AF2220" i="23"/>
  <c r="AF2217" i="23"/>
  <c r="AF2221" i="23"/>
  <c r="AF2216" i="23"/>
  <c r="AF2222" i="23"/>
  <c r="AF2214" i="23"/>
  <c r="AF2232" i="23"/>
  <c r="AF2229" i="23"/>
  <c r="AF2233" i="23"/>
  <c r="AF2228" i="23"/>
  <c r="AF2234" i="23"/>
  <c r="AF2226" i="23"/>
  <c r="AF2244" i="23"/>
  <c r="AF2241" i="23"/>
  <c r="AF2245" i="23"/>
  <c r="AF2240" i="23"/>
  <c r="AF2246" i="23"/>
  <c r="AF2238" i="23"/>
  <c r="AF2256" i="23"/>
  <c r="AF2253" i="23"/>
  <c r="AF2257" i="23"/>
  <c r="AF2252" i="23"/>
  <c r="AF2258" i="23"/>
  <c r="AF2250" i="23"/>
  <c r="AF2268" i="23"/>
  <c r="AF2265" i="23"/>
  <c r="AF2269" i="23"/>
  <c r="AF2264" i="23"/>
  <c r="AF2270" i="23"/>
  <c r="AF2262" i="23"/>
  <c r="AF2280" i="23"/>
  <c r="AF2277" i="23"/>
  <c r="AF2281" i="23"/>
  <c r="AF2276" i="23"/>
  <c r="AF2282" i="23"/>
  <c r="AF2274" i="23"/>
  <c r="AF2292" i="23"/>
  <c r="AF2289" i="23"/>
  <c r="AF2293" i="23"/>
  <c r="AF2288" i="23"/>
  <c r="AF2294" i="23"/>
  <c r="AF2286" i="23"/>
  <c r="AF2304" i="23"/>
  <c r="AF2301" i="23"/>
  <c r="AF2305" i="23"/>
  <c r="AF2300" i="23"/>
  <c r="AF2306" i="23"/>
  <c r="AF2298" i="23"/>
  <c r="AF2316" i="23"/>
  <c r="AF3229" i="23"/>
  <c r="AF3224" i="23"/>
  <c r="AF3230" i="23"/>
  <c r="AF3222" i="23"/>
  <c r="AF3240" i="23"/>
  <c r="AF3237" i="23"/>
  <c r="AF3241" i="23"/>
  <c r="AF3236" i="23"/>
  <c r="AF3242" i="23"/>
  <c r="AF3234" i="23"/>
  <c r="AF3252" i="23"/>
  <c r="AF3249" i="23"/>
  <c r="AF3253" i="23"/>
  <c r="AF3248" i="23"/>
  <c r="AF3254" i="23"/>
  <c r="AF3246" i="23"/>
  <c r="AF3264" i="23"/>
  <c r="AF3261" i="23"/>
  <c r="AF3265" i="23"/>
  <c r="AF3260" i="23"/>
  <c r="AF3266" i="23"/>
  <c r="AF3258" i="23"/>
  <c r="AF3276" i="23"/>
  <c r="AF3273" i="23"/>
  <c r="AF3277" i="23"/>
  <c r="AF3272" i="23"/>
  <c r="AF3278" i="23"/>
  <c r="AF3270" i="23"/>
  <c r="AF3288" i="23"/>
  <c r="AF3285" i="23"/>
  <c r="AF3289" i="23"/>
  <c r="AF3284" i="23"/>
  <c r="AF3290" i="23"/>
  <c r="AF3282" i="23"/>
  <c r="AF3300" i="23"/>
  <c r="AF2331" i="23"/>
  <c r="AF2332" i="23"/>
  <c r="AF2338" i="23"/>
  <c r="AF2339" i="23"/>
  <c r="AF2335" i="23"/>
  <c r="AF2333" i="23"/>
  <c r="AF2343" i="23"/>
  <c r="AF2344" i="23"/>
  <c r="AF2350" i="23"/>
  <c r="AF2351" i="23"/>
  <c r="AF2347" i="23"/>
  <c r="AF2345" i="23"/>
  <c r="AF2355" i="23"/>
  <c r="AF2356" i="23"/>
  <c r="AF2362" i="23"/>
  <c r="AF2363" i="23"/>
  <c r="AF2359" i="23"/>
  <c r="AF2357" i="23"/>
  <c r="AF2367" i="23"/>
  <c r="AF2368" i="23"/>
  <c r="AF2374" i="23"/>
  <c r="AF2375" i="23"/>
  <c r="AF2371" i="23"/>
  <c r="AF2369" i="23"/>
  <c r="AF2379" i="23"/>
  <c r="AF2380" i="23"/>
  <c r="AF2386" i="23"/>
  <c r="AF2387" i="23"/>
  <c r="AF2383" i="23"/>
  <c r="AF2381" i="23"/>
  <c r="AF2391" i="23"/>
  <c r="AF2392" i="23"/>
  <c r="AF2398" i="23"/>
  <c r="AF2399" i="23"/>
  <c r="AF2395" i="23"/>
  <c r="AF2393" i="23"/>
  <c r="AF2403" i="23"/>
  <c r="AF2404" i="23"/>
  <c r="AF2410" i="23"/>
  <c r="AF2411" i="23"/>
  <c r="AF2407" i="23"/>
  <c r="AF2405" i="23"/>
  <c r="AF2415" i="23"/>
  <c r="AF2416" i="23"/>
  <c r="AF2422" i="23"/>
  <c r="AF2423" i="23"/>
  <c r="AF2419" i="23"/>
  <c r="AF2417" i="23"/>
  <c r="AF2427" i="23"/>
  <c r="AF2428" i="23"/>
  <c r="AF2434" i="23"/>
  <c r="AF2435" i="23"/>
  <c r="AF2431" i="23"/>
  <c r="AF2429" i="23"/>
  <c r="AF2439" i="23"/>
  <c r="AF2440" i="23"/>
  <c r="AF2446" i="23"/>
  <c r="AF2447" i="23"/>
  <c r="AF2443" i="23"/>
  <c r="AF2441" i="23"/>
  <c r="AF2451" i="23"/>
  <c r="AF2452" i="23"/>
  <c r="AF2458" i="23"/>
  <c r="AF2459" i="23"/>
  <c r="AF2455" i="23"/>
  <c r="AF2453" i="23"/>
  <c r="AF2463" i="23"/>
  <c r="AF2464" i="23"/>
  <c r="AF2470" i="23"/>
  <c r="AF2471" i="23"/>
  <c r="AF2467" i="23"/>
  <c r="AF2465" i="23"/>
  <c r="AF2475" i="23"/>
  <c r="AF2476" i="23"/>
  <c r="AF2482" i="23"/>
  <c r="AF2483" i="23"/>
  <c r="AF2479" i="23"/>
  <c r="AF2477" i="23"/>
  <c r="AF2487" i="23"/>
  <c r="AF2488" i="23"/>
  <c r="AF2494" i="23"/>
  <c r="AF2495" i="23"/>
  <c r="AF2491" i="23"/>
  <c r="AF2489" i="23"/>
  <c r="AF2499" i="23"/>
  <c r="AF2500" i="23"/>
  <c r="AF2506" i="23"/>
  <c r="AF2507" i="23"/>
  <c r="AF2503" i="23"/>
  <c r="AF2501" i="23"/>
  <c r="AF2511" i="23"/>
  <c r="AF2512" i="23"/>
  <c r="AF2518" i="23"/>
  <c r="AF2519" i="23"/>
  <c r="AF2515" i="23"/>
  <c r="AF2513" i="23"/>
  <c r="AF2523" i="23"/>
  <c r="AF2524" i="23"/>
  <c r="AF2530" i="23"/>
  <c r="AF2531" i="23"/>
  <c r="AF2527" i="23"/>
  <c r="AF2525" i="23"/>
  <c r="AF2535" i="23"/>
  <c r="AF2536" i="23"/>
  <c r="AF2542" i="23"/>
  <c r="AF2543" i="23"/>
  <c r="AF2539" i="23"/>
  <c r="AF2537" i="23"/>
  <c r="AF2547" i="23"/>
  <c r="AF2548" i="23"/>
  <c r="AF2554" i="23"/>
  <c r="AF2555" i="23"/>
  <c r="AF2551" i="23"/>
  <c r="AF2549" i="23"/>
  <c r="AF2559" i="23"/>
  <c r="AF2560" i="23"/>
  <c r="AF2566" i="23"/>
  <c r="AF2567" i="23"/>
  <c r="AF2563" i="23"/>
  <c r="AF2561" i="23"/>
  <c r="AF2571" i="23"/>
  <c r="AF2572" i="23"/>
  <c r="AF2578" i="23"/>
  <c r="AF2579" i="23"/>
  <c r="AF2575" i="23"/>
  <c r="AF2573" i="23"/>
  <c r="AF2583" i="23"/>
  <c r="AF2584" i="23"/>
  <c r="AF2590" i="23"/>
  <c r="AF2591" i="23"/>
  <c r="AF2587" i="23"/>
  <c r="AF2585" i="23"/>
  <c r="AF2595" i="23"/>
  <c r="AF2596" i="23"/>
  <c r="AF2602" i="23"/>
  <c r="AF2603" i="23"/>
  <c r="AF2599" i="23"/>
  <c r="AF2597" i="23"/>
  <c r="AF2607" i="23"/>
  <c r="AF2608" i="23"/>
  <c r="AF2614" i="23"/>
  <c r="AF2615" i="23"/>
  <c r="AF2611" i="23"/>
  <c r="AF2609" i="23"/>
  <c r="AF2619" i="23"/>
  <c r="AF2620" i="23"/>
  <c r="AF2626" i="23"/>
  <c r="AF2627" i="23"/>
  <c r="AF2623" i="23"/>
  <c r="AF2621" i="23"/>
  <c r="AF2631" i="23"/>
  <c r="AF2632" i="23"/>
  <c r="AF2638" i="23"/>
  <c r="AF2639" i="23"/>
  <c r="AF2635" i="23"/>
  <c r="AF2633" i="23"/>
  <c r="AF2643" i="23"/>
  <c r="AF2644" i="23"/>
  <c r="AF2650" i="23"/>
  <c r="AF2651" i="23"/>
  <c r="AF2647" i="23"/>
  <c r="AF2645" i="23"/>
  <c r="AF2655" i="23"/>
  <c r="AF2656" i="23"/>
  <c r="AF2662" i="23"/>
  <c r="AF2663" i="23"/>
  <c r="AF2659" i="23"/>
  <c r="AF2657" i="23"/>
  <c r="AF2667" i="23"/>
  <c r="AF2668" i="23"/>
  <c r="AF3297" i="23"/>
  <c r="AF3301" i="23"/>
  <c r="AF3296" i="23"/>
  <c r="AF3302" i="23"/>
  <c r="AF3294" i="23"/>
  <c r="AF3312" i="23"/>
  <c r="AF3309" i="23"/>
  <c r="AF3313" i="23"/>
  <c r="AF3308" i="23"/>
  <c r="AF3314" i="23"/>
  <c r="AF3306" i="23"/>
  <c r="AF3324" i="23"/>
  <c r="AF3321" i="23"/>
  <c r="AF3325" i="23"/>
  <c r="AF3320" i="23"/>
  <c r="AF3326" i="23"/>
  <c r="AF3318" i="23"/>
  <c r="AF3336" i="23"/>
  <c r="AF3333" i="23"/>
  <c r="AF3337" i="23"/>
  <c r="AF3332" i="23"/>
  <c r="AF3338" i="23"/>
  <c r="AF3330" i="23"/>
  <c r="AF3348" i="23"/>
  <c r="AF3345" i="23"/>
  <c r="AF3349" i="23"/>
  <c r="AF3344" i="23"/>
  <c r="AF3350" i="23"/>
  <c r="AF3342" i="23"/>
  <c r="AF3360" i="23"/>
  <c r="AF3357" i="23"/>
  <c r="AF3361" i="23"/>
  <c r="AF3356" i="23"/>
  <c r="AF3362" i="23"/>
  <c r="AF3354" i="23"/>
  <c r="AF3372" i="23"/>
  <c r="AF3369" i="23"/>
  <c r="AF3373" i="23"/>
  <c r="AF3368" i="23"/>
  <c r="AF3374" i="23"/>
  <c r="AF3366" i="23"/>
  <c r="AF3384" i="23"/>
  <c r="AF3381" i="23"/>
  <c r="AF3385" i="23"/>
  <c r="AF3380" i="23"/>
  <c r="AF3386" i="23"/>
  <c r="AF3378" i="23"/>
  <c r="AF3396" i="23"/>
  <c r="AF3393" i="23"/>
  <c r="AF3397" i="23"/>
  <c r="AF3392" i="23"/>
  <c r="AF3398" i="23"/>
  <c r="AF3390" i="23"/>
  <c r="AF3408" i="23"/>
  <c r="AF3405" i="23"/>
  <c r="AF3409" i="23"/>
  <c r="AF3404" i="23"/>
  <c r="AF3410" i="23"/>
  <c r="AF3402" i="23"/>
  <c r="AF3420" i="23"/>
  <c r="AF3417" i="23"/>
  <c r="AF3421" i="23"/>
  <c r="AF3416" i="23"/>
  <c r="AF3422" i="23"/>
  <c r="AF3414" i="23"/>
  <c r="AF3432" i="23"/>
  <c r="AF3429" i="23"/>
  <c r="AF3433" i="23"/>
  <c r="AF3428" i="23"/>
  <c r="AF3434" i="23"/>
  <c r="AF3426" i="23"/>
  <c r="AF3444" i="23"/>
  <c r="AF3441" i="23"/>
  <c r="AF3445" i="23"/>
  <c r="AF3440" i="23"/>
  <c r="AF3446" i="23"/>
  <c r="AF3438" i="23"/>
  <c r="AF3456" i="23"/>
  <c r="AF3453" i="23"/>
  <c r="AF3457" i="23"/>
  <c r="AF3452" i="23"/>
  <c r="AF3458" i="23"/>
  <c r="AF3450" i="23"/>
  <c r="AF3468" i="23"/>
  <c r="AF3465" i="23"/>
  <c r="AF3469" i="23"/>
  <c r="AF3464" i="23"/>
  <c r="AF3470" i="23"/>
  <c r="AF3462" i="23"/>
  <c r="AF3480" i="23"/>
  <c r="AF3477" i="23"/>
  <c r="AF3481" i="23"/>
  <c r="AF3476" i="23"/>
  <c r="AF3482" i="23"/>
  <c r="AF3474" i="23"/>
  <c r="AF3492" i="23"/>
  <c r="AF3489" i="23"/>
  <c r="AF3493" i="23"/>
  <c r="AF3488" i="23"/>
  <c r="AF3494" i="23"/>
  <c r="AF3486" i="23"/>
  <c r="AF3504" i="23"/>
  <c r="AF3501" i="23"/>
  <c r="AF3505" i="23"/>
  <c r="AF3500" i="23"/>
  <c r="AF3506" i="23"/>
  <c r="AF3498" i="23"/>
  <c r="AF3516" i="23"/>
  <c r="AF3513" i="23"/>
  <c r="AF3517" i="23"/>
  <c r="AF3512" i="23"/>
  <c r="AF3518" i="23"/>
  <c r="AF3510" i="23"/>
  <c r="AF3528" i="23"/>
  <c r="AF3525" i="23"/>
  <c r="AF3529" i="23"/>
  <c r="AF3524" i="23"/>
  <c r="AF3530" i="23"/>
  <c r="AF3522" i="23"/>
  <c r="AF3540" i="23"/>
  <c r="AF3537" i="23"/>
  <c r="AF3541" i="23"/>
  <c r="AF3536" i="23"/>
  <c r="AF3542" i="23"/>
  <c r="AF3534" i="23"/>
  <c r="AF3552" i="23"/>
  <c r="AF3549" i="23"/>
  <c r="AF3553" i="23"/>
  <c r="AF3548" i="23"/>
  <c r="AF3554" i="23"/>
  <c r="AF3546" i="23"/>
  <c r="AF3564" i="23"/>
  <c r="AF3561" i="23"/>
  <c r="AF3565" i="23"/>
  <c r="AF3560" i="23"/>
  <c r="AF3566" i="23"/>
  <c r="AF3558" i="23"/>
  <c r="AF3576" i="23"/>
  <c r="AF3573" i="23"/>
  <c r="AF2674" i="23"/>
  <c r="AF2675" i="23"/>
  <c r="AF2671" i="23"/>
  <c r="AF2688" i="23"/>
  <c r="AF2685" i="23"/>
  <c r="AF2689" i="23"/>
  <c r="AF2684" i="23"/>
  <c r="AF2690" i="23"/>
  <c r="AF2682" i="23"/>
  <c r="AF2700" i="23"/>
  <c r="AF2697" i="23"/>
  <c r="AF2701" i="23"/>
  <c r="AF2696" i="23"/>
  <c r="AF2702" i="23"/>
  <c r="AF2694" i="23"/>
  <c r="AF2712" i="23"/>
  <c r="AF2709" i="23"/>
  <c r="AF2713" i="23"/>
  <c r="AF2708" i="23"/>
  <c r="AF2714" i="23"/>
  <c r="AF2706" i="23"/>
  <c r="AF2724" i="23"/>
  <c r="AF2721" i="23"/>
  <c r="AF2725" i="23"/>
  <c r="AF2720" i="23"/>
  <c r="AF2726" i="23"/>
  <c r="AF2718" i="23"/>
  <c r="AF2736" i="23"/>
  <c r="AF2733" i="23"/>
  <c r="AF2737" i="23"/>
  <c r="AF2732" i="23"/>
  <c r="AF2738" i="23"/>
  <c r="AF2730" i="23"/>
  <c r="AF2748" i="23"/>
  <c r="AF2745" i="23"/>
  <c r="AF2749" i="23"/>
  <c r="AF2744" i="23"/>
  <c r="AF2750" i="23"/>
  <c r="AF2742" i="23"/>
  <c r="AF2760" i="23"/>
  <c r="AF2757" i="23"/>
  <c r="AF2761" i="23"/>
  <c r="AF2756" i="23"/>
  <c r="AF2762" i="23"/>
  <c r="AF2754" i="23"/>
  <c r="AF2772" i="23"/>
  <c r="AF2769" i="23"/>
  <c r="AF2773" i="23"/>
  <c r="AF2768" i="23"/>
  <c r="AF2774" i="23"/>
  <c r="AF2766" i="23"/>
  <c r="AF2784" i="23"/>
  <c r="AF2781" i="23"/>
  <c r="AF2785" i="23"/>
  <c r="AF2780" i="23"/>
  <c r="AF2786" i="23"/>
  <c r="AF2778" i="23"/>
  <c r="AF2796" i="23"/>
  <c r="AF2793" i="23"/>
  <c r="AF2797" i="23"/>
  <c r="AF2792" i="23"/>
  <c r="AF2798" i="23"/>
  <c r="AF2790" i="23"/>
  <c r="AF2808" i="23"/>
  <c r="AF2805" i="23"/>
  <c r="AF2809" i="23"/>
  <c r="AF2804" i="23"/>
  <c r="AF2810" i="23"/>
  <c r="AF2802" i="23"/>
  <c r="AF2820" i="23"/>
  <c r="AF2817" i="23"/>
  <c r="AF2821" i="23"/>
  <c r="AF2816" i="23"/>
  <c r="AF2822" i="23"/>
  <c r="AF2814" i="23"/>
  <c r="AF2825" i="23"/>
  <c r="AF2826" i="23"/>
  <c r="AF2827" i="23"/>
  <c r="AF2836" i="23"/>
  <c r="AF2840" i="23"/>
  <c r="AF2835" i="23"/>
  <c r="AF2837" i="23"/>
  <c r="AF2838" i="23"/>
  <c r="AF2845" i="23"/>
  <c r="AF2834" i="23"/>
  <c r="AF3577" i="23"/>
  <c r="AF3572" i="23"/>
  <c r="AF3578" i="23"/>
  <c r="AF3570" i="23"/>
  <c r="AF3588" i="23"/>
  <c r="AF3585" i="23"/>
  <c r="AF3589" i="23"/>
  <c r="AF3584" i="23"/>
  <c r="AF3590" i="23"/>
  <c r="AF3582" i="23"/>
  <c r="AF3600" i="23"/>
  <c r="AF3597" i="23"/>
  <c r="AF3601" i="23"/>
  <c r="AF3596" i="23"/>
  <c r="AF3602" i="23"/>
  <c r="AF3594" i="23"/>
  <c r="AF3612" i="23"/>
  <c r="AF3609" i="23"/>
  <c r="AF3613" i="23"/>
  <c r="AF3608" i="23"/>
  <c r="AF3614" i="23"/>
  <c r="AF3606" i="23"/>
  <c r="AF3624" i="23"/>
  <c r="AF3621" i="23"/>
  <c r="AF3625" i="23"/>
  <c r="AF3620" i="23"/>
  <c r="AF3626" i="23"/>
  <c r="AF3618" i="23"/>
  <c r="AF3636" i="23"/>
  <c r="AF3633" i="23"/>
  <c r="AF3637" i="23"/>
  <c r="AF3632" i="23"/>
  <c r="AF3638" i="23"/>
  <c r="AF3630" i="23"/>
  <c r="AF3648" i="23"/>
  <c r="AF3645" i="23"/>
  <c r="AF3649" i="23"/>
  <c r="AF3644" i="23"/>
  <c r="AF3650" i="23"/>
  <c r="AF3642" i="23"/>
  <c r="AF3660" i="23"/>
  <c r="AF3657" i="23"/>
  <c r="AF3661" i="23"/>
  <c r="AF3656" i="23"/>
  <c r="AF3662" i="23"/>
  <c r="AF3654" i="23"/>
  <c r="AF3672" i="23"/>
  <c r="AF3669" i="23"/>
  <c r="AF3673" i="23"/>
  <c r="AF3668" i="23"/>
  <c r="AF3674" i="23"/>
  <c r="AF3666" i="23"/>
  <c r="AF3684" i="23"/>
  <c r="AF3681" i="23"/>
  <c r="AF3685" i="23"/>
  <c r="AF3680" i="23"/>
  <c r="AF3686" i="23"/>
  <c r="AF3678" i="23"/>
  <c r="AF3696" i="23"/>
  <c r="AF3693" i="23"/>
  <c r="AF3697" i="23"/>
  <c r="AF3692" i="23"/>
  <c r="AF3698" i="23"/>
  <c r="AF3690" i="23"/>
  <c r="AF3708" i="23"/>
  <c r="AF3705" i="23"/>
  <c r="AF3709" i="23"/>
  <c r="AF3704" i="23"/>
  <c r="AF3710" i="23"/>
  <c r="AF3702" i="23"/>
  <c r="AF3720" i="23"/>
  <c r="AF3729" i="23"/>
  <c r="AF3733" i="23"/>
  <c r="AF3728" i="23"/>
  <c r="AF3734" i="23"/>
  <c r="AF3726" i="23"/>
  <c r="AF3744" i="23"/>
  <c r="AF3741" i="23"/>
  <c r="AF3745" i="23"/>
  <c r="AF3740" i="23"/>
  <c r="AF3746" i="23"/>
  <c r="AF3738" i="23"/>
  <c r="AF3756" i="23"/>
  <c r="AF3753" i="23"/>
  <c r="AF3757" i="23"/>
  <c r="AF3752" i="23"/>
  <c r="AF3758" i="23"/>
  <c r="AF2844" i="23"/>
  <c r="AF2833" i="23"/>
  <c r="AF2856" i="23"/>
  <c r="AF2853" i="23"/>
  <c r="AF2857" i="23"/>
  <c r="AF2852" i="23"/>
  <c r="AF2858" i="23"/>
  <c r="AF2850" i="23"/>
  <c r="AF2868" i="23"/>
  <c r="AF2865" i="23"/>
  <c r="AF2869" i="23"/>
  <c r="AF2864" i="23"/>
  <c r="AF2870" i="23"/>
  <c r="AF2862" i="23"/>
  <c r="AF2880" i="23"/>
  <c r="AF2877" i="23"/>
  <c r="AF2881" i="23"/>
  <c r="AF2876" i="23"/>
  <c r="AF2882" i="23"/>
  <c r="AF2874" i="23"/>
  <c r="AF3750" i="23"/>
  <c r="AF3768" i="23"/>
  <c r="AF3765" i="23"/>
  <c r="AF3769" i="23"/>
  <c r="AF3764" i="23"/>
  <c r="AF3770" i="23"/>
  <c r="AF3762" i="23"/>
  <c r="AF3780" i="23"/>
  <c r="AF3777" i="23"/>
  <c r="AF3781" i="23"/>
  <c r="AF3776" i="23"/>
  <c r="AF3782" i="23"/>
  <c r="AF3774" i="23"/>
  <c r="AF3792" i="23"/>
  <c r="AF3789" i="23"/>
  <c r="AF3793" i="23"/>
  <c r="AF3788" i="23"/>
  <c r="AF3794" i="23"/>
  <c r="AF3786" i="23"/>
  <c r="AF3804" i="23"/>
  <c r="AF3801" i="23"/>
  <c r="AF3805" i="23"/>
  <c r="AF3800" i="23"/>
  <c r="AF3806" i="23"/>
  <c r="AF3798" i="23"/>
  <c r="AF3816" i="23"/>
  <c r="AF3813" i="23"/>
  <c r="AF3817" i="23"/>
  <c r="AF3812" i="23"/>
  <c r="AF3818" i="23"/>
  <c r="AF3810" i="23"/>
  <c r="AF3828" i="23"/>
  <c r="AF3825" i="23"/>
  <c r="AF3829" i="23"/>
  <c r="AF3824" i="23"/>
  <c r="AF3830" i="23"/>
  <c r="AF3822" i="23"/>
  <c r="AF3840" i="23"/>
  <c r="AF3837" i="23"/>
  <c r="AF3841" i="23"/>
  <c r="AF3836" i="23"/>
  <c r="AF3842" i="23"/>
  <c r="AF3834" i="23"/>
  <c r="AF3852" i="23"/>
  <c r="AF3849" i="23"/>
  <c r="AF3853" i="23"/>
  <c r="AF3848" i="23"/>
  <c r="AF3854" i="23"/>
  <c r="AF3846" i="23"/>
  <c r="AF3864" i="23"/>
  <c r="AF3861" i="23"/>
  <c r="AF3865" i="23"/>
  <c r="AF3860" i="23"/>
  <c r="AF3866" i="23"/>
  <c r="AF3858" i="23"/>
  <c r="AF3876" i="23"/>
  <c r="AF3873" i="23"/>
  <c r="AF3877" i="23"/>
  <c r="AF3872" i="23"/>
  <c r="AF3878" i="23"/>
  <c r="AF3870" i="23"/>
  <c r="AF3888" i="23"/>
  <c r="AF3885" i="23"/>
  <c r="AF3889" i="23"/>
  <c r="AF3884" i="23"/>
  <c r="AF3890" i="23"/>
  <c r="AF3882" i="23"/>
  <c r="AF3900" i="23"/>
  <c r="AF3897" i="23"/>
  <c r="AF3901" i="23"/>
  <c r="AF3896" i="23"/>
  <c r="AF3902" i="23"/>
  <c r="AF3894" i="23"/>
  <c r="AF3912" i="23"/>
  <c r="AF3909" i="23"/>
  <c r="AF3913" i="23"/>
  <c r="AF3908" i="23"/>
  <c r="AF3914" i="23"/>
  <c r="AF3906" i="23"/>
  <c r="AF3924" i="23"/>
  <c r="AF3921" i="23"/>
  <c r="AF3925" i="23"/>
  <c r="AF3920" i="23"/>
  <c r="AF3926" i="23"/>
  <c r="AF3918" i="23"/>
  <c r="AF2892" i="23"/>
  <c r="AF2889" i="23"/>
  <c r="AF2893" i="23"/>
  <c r="AF2888" i="23"/>
  <c r="AF2894" i="23"/>
  <c r="AF2886" i="23"/>
  <c r="AF2904" i="23"/>
  <c r="AF2901" i="23"/>
  <c r="AF2905" i="23"/>
  <c r="AF2900" i="23"/>
  <c r="AF2906" i="23"/>
  <c r="AF2898" i="23"/>
  <c r="AF2916" i="23"/>
  <c r="AF2913" i="23"/>
  <c r="AF2917" i="23"/>
  <c r="AF2912" i="23"/>
  <c r="AF2918" i="23"/>
  <c r="AF2910" i="23"/>
  <c r="AF2928" i="23"/>
  <c r="AF2925" i="23"/>
  <c r="AF2929" i="23"/>
  <c r="AF2924" i="23"/>
  <c r="AF2930" i="23"/>
  <c r="AF2922" i="23"/>
  <c r="AF2940" i="23"/>
  <c r="AF2937" i="23"/>
  <c r="AF2941" i="23"/>
  <c r="AF2936" i="23"/>
  <c r="AF2942" i="23"/>
  <c r="AF2934" i="23"/>
  <c r="AF2952" i="23"/>
  <c r="AF2949" i="23"/>
  <c r="AF2953" i="23"/>
  <c r="AF2948" i="23"/>
  <c r="AF2954" i="23"/>
  <c r="AF2946" i="23"/>
  <c r="AF2964" i="23"/>
  <c r="AF2961" i="23"/>
  <c r="AF2965" i="23"/>
  <c r="AF2960" i="23"/>
  <c r="AF2966" i="23"/>
  <c r="AF2958" i="23"/>
  <c r="AF2976" i="23"/>
  <c r="AF2973" i="23"/>
  <c r="AF2977" i="23"/>
  <c r="AF2972" i="23"/>
  <c r="AF2978" i="23"/>
  <c r="AF2970" i="23"/>
  <c r="AF2988" i="23"/>
  <c r="AF2985" i="23"/>
  <c r="AF2989" i="23"/>
  <c r="AF2984" i="23"/>
  <c r="AF2990" i="23"/>
  <c r="AF2982" i="23"/>
  <c r="AF3000" i="23"/>
  <c r="AF2997" i="23"/>
  <c r="AF3001" i="23"/>
  <c r="AF2996" i="23"/>
  <c r="AF3002" i="23"/>
  <c r="AF2994" i="23"/>
  <c r="AF3012" i="23"/>
  <c r="AF3009" i="23"/>
  <c r="AF3013" i="23"/>
  <c r="AF3008" i="23"/>
  <c r="AF3014" i="23"/>
  <c r="AF3006" i="23"/>
  <c r="AF3024" i="23"/>
  <c r="AF3021" i="23"/>
  <c r="AF3025" i="23"/>
  <c r="AF3020" i="23"/>
  <c r="AF3026" i="23"/>
  <c r="AF3018" i="23"/>
  <c r="AF3036" i="23"/>
  <c r="AF3033" i="23"/>
  <c r="AF3037" i="23"/>
  <c r="AF3032" i="23"/>
  <c r="AF3038" i="23"/>
  <c r="AF3030" i="23"/>
  <c r="AF3048" i="23"/>
  <c r="AF3045" i="23"/>
  <c r="AF3049" i="23"/>
  <c r="AF3044" i="23"/>
  <c r="AF3050" i="23"/>
  <c r="AF3042" i="23"/>
  <c r="AF3060" i="23"/>
  <c r="AF3057" i="23"/>
  <c r="AF3061" i="23"/>
  <c r="AF3056" i="23"/>
  <c r="AF3062" i="23"/>
  <c r="AF3054" i="23"/>
  <c r="AF3072" i="23"/>
  <c r="AF3069" i="23"/>
  <c r="AF3073" i="23"/>
  <c r="AF3068" i="23"/>
  <c r="AF3074" i="23"/>
  <c r="AF3066" i="23"/>
  <c r="AF3084" i="23"/>
  <c r="AF3081" i="23"/>
  <c r="AF3085" i="23"/>
  <c r="AF3080" i="23"/>
  <c r="AF3086" i="23"/>
  <c r="AF3078" i="23"/>
  <c r="AF3096" i="23"/>
  <c r="AF3093" i="23"/>
  <c r="AF3097" i="23"/>
  <c r="AF3092" i="23"/>
  <c r="AF3098" i="23"/>
  <c r="AF3090" i="23"/>
  <c r="AF3108" i="23"/>
  <c r="AF3105" i="23"/>
  <c r="AF3109" i="23"/>
  <c r="AF3104" i="23"/>
  <c r="AF3110" i="23"/>
  <c r="AF3102" i="23"/>
  <c r="AF3120" i="23"/>
  <c r="AF3117" i="23"/>
  <c r="AF3121" i="23"/>
  <c r="AF3116" i="23"/>
  <c r="AF3122" i="23"/>
  <c r="AF3114" i="23"/>
  <c r="AF3132" i="23"/>
  <c r="AF3129" i="23"/>
  <c r="AF3133" i="23"/>
  <c r="AF3128" i="23"/>
  <c r="AF3134" i="23"/>
  <c r="AF3126" i="23"/>
  <c r="AF3144" i="23"/>
  <c r="AF3141" i="23"/>
  <c r="AF3145" i="23"/>
  <c r="AF3140" i="23"/>
  <c r="AF3146" i="23"/>
  <c r="AF3138" i="23"/>
  <c r="AF3156" i="23"/>
  <c r="AF3153" i="23"/>
  <c r="AF3157" i="23"/>
  <c r="AF3152" i="23"/>
  <c r="AF3158" i="23"/>
  <c r="AF3150" i="23"/>
  <c r="AF3168" i="23"/>
  <c r="AF3165" i="23"/>
  <c r="AF3169" i="23"/>
  <c r="AF3164" i="23"/>
  <c r="AF3170" i="23"/>
  <c r="AF3162" i="23"/>
  <c r="AF3180" i="23"/>
  <c r="AF3177" i="23"/>
  <c r="AF3181" i="23"/>
  <c r="AF3176" i="23"/>
  <c r="AF3182" i="23"/>
  <c r="AF3174" i="23"/>
  <c r="AF3192" i="23"/>
  <c r="AF3189" i="23"/>
  <c r="AF3193" i="23"/>
  <c r="AF3188" i="23"/>
  <c r="AF3194" i="23"/>
  <c r="AF3186" i="23"/>
  <c r="AF3204" i="23"/>
  <c r="AF3201" i="23"/>
  <c r="AF3205" i="23"/>
  <c r="AF3200" i="23"/>
  <c r="AF3206" i="23"/>
  <c r="AF3198" i="23"/>
  <c r="AF3216" i="23"/>
  <c r="AF3213" i="23"/>
  <c r="AF3217" i="23"/>
  <c r="AF3212" i="23"/>
  <c r="AF3218" i="23"/>
  <c r="AF3210" i="23"/>
  <c r="AF3228" i="23"/>
  <c r="AF3225" i="23"/>
  <c r="AF4106" i="23"/>
  <c r="AC4101" i="23"/>
  <c r="AC4102" i="23"/>
  <c r="AC4103" i="23"/>
  <c r="AC4104" i="23"/>
  <c r="AF4112" i="23"/>
  <c r="AI4112" i="23" s="1"/>
  <c r="AF4114" i="23"/>
  <c r="AI4114" i="23" s="1"/>
  <c r="AF3936" i="23"/>
  <c r="AF3933" i="23"/>
  <c r="AF3937" i="23"/>
  <c r="AF3932" i="23"/>
  <c r="AF3938" i="23"/>
  <c r="AF3930" i="23"/>
  <c r="AF3941" i="23"/>
  <c r="AF3943" i="23"/>
  <c r="AF3953" i="23"/>
  <c r="AF3946" i="23"/>
  <c r="AF3949" i="23"/>
  <c r="AF3952" i="23"/>
  <c r="AF3948" i="23"/>
  <c r="AF3955" i="23"/>
  <c r="AF3965" i="23"/>
  <c r="AF3958" i="23"/>
  <c r="AF3961" i="23"/>
  <c r="AF3964" i="23"/>
  <c r="AF3960" i="23"/>
  <c r="AF3967" i="23"/>
  <c r="AF3977" i="23"/>
  <c r="AF3970" i="23"/>
  <c r="AF3973" i="23"/>
  <c r="AF3976" i="23"/>
  <c r="AF3972" i="23"/>
  <c r="AF3979" i="23"/>
  <c r="AF3989" i="23"/>
  <c r="AF3982" i="23"/>
  <c r="AF3985" i="23"/>
  <c r="AF3988" i="23"/>
  <c r="AF3984" i="23"/>
  <c r="AF3991" i="23"/>
  <c r="AF4001" i="23"/>
  <c r="AF3994" i="23"/>
  <c r="AF3997" i="23"/>
  <c r="AF4000" i="23"/>
  <c r="AF3996" i="23"/>
  <c r="AF4003" i="23"/>
  <c r="AF4013" i="23"/>
  <c r="AF4006" i="23"/>
  <c r="AF4009" i="23"/>
  <c r="AF4012" i="23"/>
  <c r="AF4008" i="23"/>
  <c r="AF4015" i="23"/>
  <c r="AF4025" i="23"/>
  <c r="AF4018" i="23"/>
  <c r="AF4021" i="23"/>
  <c r="AF4024" i="23"/>
  <c r="AF4020" i="23"/>
  <c r="AF4027" i="23"/>
  <c r="AF4037" i="23"/>
  <c r="AF4030" i="23"/>
  <c r="AF4033" i="23"/>
  <c r="AF4036" i="23"/>
  <c r="AF4032" i="23"/>
  <c r="AF4039" i="23"/>
  <c r="AF4049" i="23"/>
  <c r="AF4042" i="23"/>
  <c r="AF4045" i="23"/>
  <c r="AF4048" i="23"/>
  <c r="AF4044" i="23"/>
  <c r="AF4051" i="23"/>
  <c r="AF4061" i="23"/>
  <c r="AF4054" i="23"/>
  <c r="AF4057" i="23"/>
  <c r="AF4060" i="23"/>
  <c r="AF4056" i="23"/>
  <c r="AF4063" i="23"/>
  <c r="AF4073" i="23"/>
  <c r="AF4066" i="23"/>
  <c r="AF4069" i="23"/>
  <c r="AF4072" i="23"/>
  <c r="AF4068" i="23"/>
  <c r="AF4075" i="23"/>
  <c r="AF4079" i="23"/>
  <c r="AF4081" i="23"/>
  <c r="AF4083" i="23"/>
  <c r="AF4085" i="23"/>
  <c r="AF4087" i="23"/>
  <c r="AF4100" i="23"/>
  <c r="AI4100" i="23" s="1"/>
  <c r="AF4118" i="23"/>
  <c r="AI4118" i="23" s="1"/>
  <c r="AF4122" i="23"/>
  <c r="AI4122" i="23" s="1"/>
  <c r="AF4124" i="23"/>
  <c r="AI4124" i="23" s="1"/>
  <c r="AF4125" i="23"/>
  <c r="AI4125" i="23" s="1"/>
  <c r="AC4117" i="23"/>
  <c r="AC4123" i="23"/>
  <c r="AC4130" i="23"/>
  <c r="AC4131" i="23"/>
  <c r="AF4135" i="23"/>
  <c r="AI4135" i="23" s="1"/>
  <c r="AF4136" i="23"/>
  <c r="AI4136" i="23" s="1"/>
  <c r="AF3957" i="23"/>
  <c r="AF3950" i="23"/>
  <c r="AF3966" i="23"/>
  <c r="AF3963" i="23"/>
  <c r="AF3971" i="23"/>
  <c r="AF3980" i="23"/>
  <c r="AF3969" i="23"/>
  <c r="AF3962" i="23"/>
  <c r="AF3978" i="23"/>
  <c r="AF3975" i="23"/>
  <c r="AF3983" i="23"/>
  <c r="AF3992" i="23"/>
  <c r="AF3981" i="23"/>
  <c r="AF3974" i="23"/>
  <c r="AF3990" i="23"/>
  <c r="AF3987" i="23"/>
  <c r="AF3995" i="23"/>
  <c r="AF4004" i="23"/>
  <c r="AF3993" i="23"/>
  <c r="AF3986" i="23"/>
  <c r="AF4002" i="23"/>
  <c r="AF3999" i="23"/>
  <c r="AF4007" i="23"/>
  <c r="AF4016" i="23"/>
  <c r="AF4005" i="23"/>
  <c r="AF3998" i="23"/>
  <c r="AF4014" i="23"/>
  <c r="AF4011" i="23"/>
  <c r="AF4019" i="23"/>
  <c r="AF4028" i="23"/>
  <c r="AF4017" i="23"/>
  <c r="AF4010" i="23"/>
  <c r="AF4026" i="23"/>
  <c r="AF4023" i="23"/>
  <c r="AF4031" i="23"/>
  <c r="AF4040" i="23"/>
  <c r="AF4029" i="23"/>
  <c r="AF4022" i="23"/>
  <c r="AF4038" i="23"/>
  <c r="AF4035" i="23"/>
  <c r="AF4043" i="23"/>
  <c r="AF4052" i="23"/>
  <c r="AF4041" i="23"/>
  <c r="AF4034" i="23"/>
  <c r="AF4050" i="23"/>
  <c r="AF4047" i="23"/>
  <c r="AF4055" i="23"/>
  <c r="AF4064" i="23"/>
  <c r="AF4053" i="23"/>
  <c r="AF4046" i="23"/>
  <c r="AF4062" i="23"/>
  <c r="AF4059" i="23"/>
  <c r="AF4067" i="23"/>
  <c r="AF4076" i="23"/>
  <c r="AF4065" i="23"/>
  <c r="AF4058" i="23"/>
  <c r="AF4074" i="23"/>
  <c r="AF4078" i="23"/>
  <c r="AF4080" i="23"/>
  <c r="AF4082" i="23"/>
  <c r="AF4084" i="23"/>
  <c r="AF4086" i="23"/>
  <c r="AF4088" i="23"/>
  <c r="AC4090" i="23"/>
  <c r="AC4091" i="23"/>
  <c r="AC4093" i="23"/>
  <c r="AC4098" i="23"/>
  <c r="AF4105" i="23"/>
  <c r="AI4108" i="23"/>
  <c r="AC4109" i="23"/>
  <c r="AC4110" i="23"/>
  <c r="AC4118" i="23"/>
  <c r="AC4119" i="23"/>
  <c r="AC4120" i="23"/>
  <c r="AC4121" i="23"/>
  <c r="AC4122" i="23"/>
  <c r="AF4128" i="23"/>
  <c r="AI4128" i="23" s="1"/>
  <c r="AC4133" i="23"/>
  <c r="AF4138" i="23"/>
  <c r="AI4138" i="23" s="1"/>
  <c r="AC4124" i="23"/>
  <c r="AC4125" i="23"/>
  <c r="AF4129" i="23"/>
  <c r="AI4129" i="23" s="1"/>
  <c r="AF4130" i="23"/>
  <c r="AI4130" i="23" s="1"/>
  <c r="AF4131" i="23"/>
  <c r="AI4131" i="23" s="1"/>
  <c r="AG262" i="23"/>
  <c r="AG343" i="23"/>
  <c r="AI4117" i="23"/>
  <c r="AF14" i="23"/>
  <c r="AG232" i="23"/>
  <c r="AF26" i="23"/>
  <c r="AG375" i="23"/>
  <c r="AF38" i="23"/>
  <c r="AG522" i="23"/>
  <c r="AF50" i="23"/>
  <c r="AF62" i="23"/>
  <c r="AF74" i="23"/>
  <c r="AF86" i="23"/>
  <c r="AF98" i="23"/>
  <c r="AF110" i="23"/>
  <c r="AF122" i="23"/>
  <c r="AF134" i="23"/>
  <c r="AF146" i="23"/>
  <c r="AF158" i="23"/>
  <c r="AF170" i="23"/>
  <c r="AF182" i="23"/>
  <c r="AF194" i="23"/>
  <c r="AF206" i="23"/>
  <c r="AF218" i="23"/>
  <c r="AF230" i="23"/>
  <c r="AF248" i="23"/>
  <c r="AF252" i="23"/>
  <c r="AF266" i="23"/>
  <c r="AF278" i="23"/>
  <c r="AF290" i="23"/>
  <c r="AF302" i="23"/>
  <c r="AF314" i="23"/>
  <c r="AF326" i="23"/>
  <c r="AF338" i="23"/>
  <c r="AF10" i="23"/>
  <c r="AF22" i="23"/>
  <c r="AF34" i="23"/>
  <c r="AF46" i="23"/>
  <c r="AF58" i="23"/>
  <c r="AF70" i="23"/>
  <c r="AF82" i="23"/>
  <c r="AF94" i="23"/>
  <c r="AF106" i="23"/>
  <c r="AF118" i="23"/>
  <c r="AF130" i="23"/>
  <c r="AF142" i="23"/>
  <c r="AF154" i="23"/>
  <c r="AF166" i="23"/>
  <c r="AF178" i="23"/>
  <c r="AF190" i="23"/>
  <c r="AF202" i="23"/>
  <c r="AF214" i="23"/>
  <c r="AF226" i="23"/>
  <c r="AF236" i="23"/>
  <c r="AF254" i="23"/>
  <c r="AF262" i="23"/>
  <c r="AF274" i="23"/>
  <c r="AF286" i="23"/>
  <c r="AF298" i="23"/>
  <c r="AF310" i="23"/>
  <c r="AF322" i="23"/>
  <c r="AF334" i="23"/>
  <c r="AF346" i="23"/>
  <c r="AI4104" i="23"/>
  <c r="AG116" i="23"/>
  <c r="AF6" i="23"/>
  <c r="AF18" i="23"/>
  <c r="AG402" i="23"/>
  <c r="AF30" i="23"/>
  <c r="AG546" i="23"/>
  <c r="AF42" i="23"/>
  <c r="AF54" i="23"/>
  <c r="AF66" i="23"/>
  <c r="AG986" i="23"/>
  <c r="AF78" i="23"/>
  <c r="AF90" i="23"/>
  <c r="AF102" i="23"/>
  <c r="AF114" i="23"/>
  <c r="AF126" i="23"/>
  <c r="AF138" i="23"/>
  <c r="AF150" i="23"/>
  <c r="AF162" i="23"/>
  <c r="AF174" i="23"/>
  <c r="AF186" i="23"/>
  <c r="AF198" i="23"/>
  <c r="AF210" i="23"/>
  <c r="AF222" i="23"/>
  <c r="AF243" i="23"/>
  <c r="AF241" i="23"/>
  <c r="AF258" i="23"/>
  <c r="AF270" i="23"/>
  <c r="AF282" i="23"/>
  <c r="AF294" i="23"/>
  <c r="AF306" i="23"/>
  <c r="AF318" i="23"/>
  <c r="AF330" i="23"/>
  <c r="AI4091" i="23"/>
  <c r="AI4134" i="23"/>
  <c r="AI4103" i="23"/>
  <c r="AI4115" i="23"/>
  <c r="AI4121" i="23"/>
  <c r="AI4127" i="23"/>
  <c r="AI4126" i="23"/>
  <c r="AF9" i="23"/>
  <c r="AF21" i="23"/>
  <c r="AG310" i="23"/>
  <c r="AF33" i="23"/>
  <c r="AG447" i="23"/>
  <c r="AF45" i="23"/>
  <c r="AF57" i="23"/>
  <c r="AF69" i="23"/>
  <c r="AF81" i="23"/>
  <c r="AF93" i="23"/>
  <c r="AF105" i="23"/>
  <c r="AF117" i="23"/>
  <c r="AF129" i="23"/>
  <c r="AF141" i="23"/>
  <c r="AF153" i="23"/>
  <c r="AF165" i="23"/>
  <c r="AF177" i="23"/>
  <c r="AF189" i="23"/>
  <c r="AF201" i="23"/>
  <c r="AF213" i="23"/>
  <c r="AF225" i="23"/>
  <c r="AF234" i="23"/>
  <c r="AF246" i="23"/>
  <c r="AF261" i="23"/>
  <c r="AF273" i="23"/>
  <c r="AF285" i="23"/>
  <c r="AF297" i="23"/>
  <c r="AF309" i="23"/>
  <c r="AF321" i="23"/>
  <c r="AF333" i="23"/>
  <c r="AF345" i="23"/>
  <c r="AI4095" i="23"/>
  <c r="AI4099" i="23"/>
  <c r="AG949" i="23"/>
  <c r="AF5" i="23"/>
  <c r="AF17" i="23"/>
  <c r="AF29" i="23"/>
  <c r="AF41" i="23"/>
  <c r="AF53" i="23"/>
  <c r="AF65" i="23"/>
  <c r="AF77" i="23"/>
  <c r="AF89" i="23"/>
  <c r="AF101" i="23"/>
  <c r="AF113" i="23"/>
  <c r="AF125" i="23"/>
  <c r="AF137" i="23"/>
  <c r="AF149" i="23"/>
  <c r="AF161" i="23"/>
  <c r="AF173" i="23"/>
  <c r="AF185" i="23"/>
  <c r="AF197" i="23"/>
  <c r="AF209" i="23"/>
  <c r="AF221" i="23"/>
  <c r="AF232" i="23"/>
  <c r="AF240" i="23"/>
  <c r="AF257" i="23"/>
  <c r="AF269" i="23"/>
  <c r="AF281" i="23"/>
  <c r="AF293" i="23"/>
  <c r="AF305" i="23"/>
  <c r="AF317" i="23"/>
  <c r="AF329" i="23"/>
  <c r="AG42" i="23"/>
  <c r="AF13" i="23"/>
  <c r="AF25" i="23"/>
  <c r="AG335" i="23"/>
  <c r="AF37" i="23"/>
  <c r="AF49" i="23"/>
  <c r="AF61" i="23"/>
  <c r="AF73" i="23"/>
  <c r="AF85" i="23"/>
  <c r="AF97" i="23"/>
  <c r="AF109" i="23"/>
  <c r="AF121" i="23"/>
  <c r="AF133" i="23"/>
  <c r="AF145" i="23"/>
  <c r="AF157" i="23"/>
  <c r="AF169" i="23"/>
  <c r="AF181" i="23"/>
  <c r="AF193" i="23"/>
  <c r="AF205" i="23"/>
  <c r="AF217" i="23"/>
  <c r="AF229" i="23"/>
  <c r="AF235" i="23"/>
  <c r="AF253" i="23"/>
  <c r="AF265" i="23"/>
  <c r="AF277" i="23"/>
  <c r="AF289" i="23"/>
  <c r="AF301" i="23"/>
  <c r="AF313" i="23"/>
  <c r="AF325" i="23"/>
  <c r="AF337" i="23"/>
  <c r="AF349" i="23"/>
  <c r="AI4137" i="23"/>
  <c r="AD429" i="23"/>
  <c r="AD211" i="23"/>
  <c r="AI211" i="23" s="1"/>
  <c r="AD300" i="23"/>
  <c r="AD579" i="23"/>
  <c r="AI579" i="23" s="1"/>
  <c r="AC2308" i="23"/>
  <c r="AC920" i="23"/>
  <c r="AC401" i="23"/>
  <c r="AG143" i="23"/>
  <c r="AC2386" i="23"/>
  <c r="AC2511" i="23"/>
  <c r="AG882" i="23"/>
  <c r="AD2558" i="23"/>
  <c r="AI2558" i="23" s="1"/>
  <c r="AG916" i="23"/>
  <c r="AG739" i="23"/>
  <c r="AD2352" i="23"/>
  <c r="AG251" i="23"/>
  <c r="AC349" i="23"/>
  <c r="AG126" i="23"/>
  <c r="AG272" i="23"/>
  <c r="AG414" i="23"/>
  <c r="AG563" i="23"/>
  <c r="AG854" i="23"/>
  <c r="AG996" i="23"/>
  <c r="AC2246" i="23"/>
  <c r="AG505" i="23"/>
  <c r="AG212" i="23"/>
  <c r="AG158" i="23"/>
  <c r="AC326" i="23"/>
  <c r="AC338" i="23"/>
  <c r="AC2306" i="23"/>
  <c r="AG6" i="23"/>
  <c r="AG733" i="23"/>
  <c r="AC997" i="23"/>
  <c r="AC1824" i="23"/>
  <c r="AC2518" i="23"/>
  <c r="AG355" i="23"/>
  <c r="AG94" i="23"/>
  <c r="AG813" i="23"/>
  <c r="AG29" i="23"/>
  <c r="AG179" i="23"/>
  <c r="AG320" i="23"/>
  <c r="AG466" i="23"/>
  <c r="AG755" i="23"/>
  <c r="AG896" i="23"/>
  <c r="AG57" i="23"/>
  <c r="AG203" i="23"/>
  <c r="AG489" i="23"/>
  <c r="AG628" i="23"/>
  <c r="AG1061" i="23"/>
  <c r="AG78" i="23"/>
  <c r="AG228" i="23"/>
  <c r="AG366" i="23"/>
  <c r="AG512" i="23"/>
  <c r="AG796" i="23"/>
  <c r="AD984" i="23"/>
  <c r="AI984" i="23" s="1"/>
  <c r="AG1000" i="23"/>
  <c r="AG593" i="23"/>
  <c r="AD2172" i="23"/>
  <c r="AG105" i="23"/>
  <c r="AG389" i="23"/>
  <c r="AG538" i="23"/>
  <c r="AG682" i="23"/>
  <c r="AG184" i="23"/>
  <c r="AG620" i="23"/>
  <c r="AC2338" i="23"/>
  <c r="H221" i="20"/>
  <c r="I221" i="20" s="1"/>
  <c r="K221" i="20"/>
  <c r="O221" i="20" s="1"/>
  <c r="O343" i="20"/>
  <c r="AC489" i="23"/>
  <c r="AD528" i="23"/>
  <c r="AD400" i="23"/>
  <c r="AI400" i="23" s="1"/>
  <c r="AD1038" i="23"/>
  <c r="AI1038" i="23" s="1"/>
  <c r="AD1758" i="23"/>
  <c r="AI1758" i="23" s="1"/>
  <c r="AD1934" i="23"/>
  <c r="AD25" i="23"/>
  <c r="AC485" i="23"/>
  <c r="AD3582" i="23"/>
  <c r="AD3621" i="23"/>
  <c r="AD1012" i="23"/>
  <c r="AD1488" i="23"/>
  <c r="AD1709" i="23"/>
  <c r="AD192" i="23"/>
  <c r="AD3015" i="23"/>
  <c r="AI3015" i="23" s="1"/>
  <c r="AD3111" i="23"/>
  <c r="AI3111" i="23" s="1"/>
  <c r="AD357" i="23"/>
  <c r="AG586" i="23"/>
  <c r="AG971" i="23"/>
  <c r="AG289" i="23"/>
  <c r="AG471" i="23"/>
  <c r="AG567" i="23"/>
  <c r="AG169" i="23"/>
  <c r="AG914" i="23"/>
  <c r="AD588" i="23"/>
  <c r="AD613" i="23"/>
  <c r="AD648" i="23"/>
  <c r="AC3974" i="23"/>
  <c r="AC105" i="23"/>
  <c r="AD84" i="23"/>
  <c r="AI84" i="23" s="1"/>
  <c r="AD407" i="23"/>
  <c r="AI407" i="23" s="1"/>
  <c r="AD1089" i="23"/>
  <c r="AD1543" i="23"/>
  <c r="AD1691" i="23"/>
  <c r="AI1691" i="23" s="1"/>
  <c r="AD1848" i="23"/>
  <c r="AD1522" i="23"/>
  <c r="AD1676" i="23"/>
  <c r="AD2952" i="23"/>
  <c r="AD2976" i="23"/>
  <c r="AI2976" i="23" s="1"/>
  <c r="AD108" i="23"/>
  <c r="AI108" i="23" s="1"/>
  <c r="AD303" i="23"/>
  <c r="AD642" i="23"/>
  <c r="AI642" i="23" s="1"/>
  <c r="AD658" i="23"/>
  <c r="AI658" i="23" s="1"/>
  <c r="AD2846" i="23"/>
  <c r="AI2846" i="23" s="1"/>
  <c r="AD3050" i="23"/>
  <c r="AD3225" i="23"/>
  <c r="AC3988" i="23"/>
  <c r="AD3237" i="23"/>
  <c r="AD2100" i="23"/>
  <c r="AD2973" i="23"/>
  <c r="AD3177" i="23"/>
  <c r="AI3177" i="23" s="1"/>
  <c r="AD3313" i="23"/>
  <c r="AI3313" i="23" s="1"/>
  <c r="AD3345" i="23"/>
  <c r="AI3345" i="23" s="1"/>
  <c r="AC3638" i="23"/>
  <c r="AD1426" i="23"/>
  <c r="AI1426" i="23" s="1"/>
  <c r="AC1197" i="23"/>
  <c r="AC144" i="23"/>
  <c r="AD510" i="23"/>
  <c r="AD2730" i="23"/>
  <c r="AD2751" i="23"/>
  <c r="AD2759" i="23"/>
  <c r="AI2759" i="23" s="1"/>
  <c r="AC3619" i="23"/>
  <c r="AC3639" i="23"/>
  <c r="AD3897" i="23"/>
  <c r="AI3897" i="23" s="1"/>
  <c r="AD3955" i="23"/>
  <c r="AD3971" i="23"/>
  <c r="AD4055" i="23"/>
  <c r="AI4055" i="23" s="1"/>
  <c r="AD1906" i="23"/>
  <c r="AI1906" i="23" s="1"/>
  <c r="AD485" i="23"/>
  <c r="AI485" i="23" s="1"/>
  <c r="AD996" i="23"/>
  <c r="AD1435" i="23"/>
  <c r="AC255" i="23"/>
  <c r="AD441" i="23"/>
  <c r="AI441" i="23" s="1"/>
  <c r="AD499" i="23"/>
  <c r="AI499" i="23" s="1"/>
  <c r="AC581" i="23"/>
  <c r="AC592" i="23"/>
  <c r="AC1111" i="23"/>
  <c r="AC1123" i="23"/>
  <c r="AD1299" i="23"/>
  <c r="AC1488" i="23"/>
  <c r="AC1513" i="23"/>
  <c r="AC1705" i="23"/>
  <c r="AC1754" i="23"/>
  <c r="AC2166" i="23"/>
  <c r="AD2399" i="23"/>
  <c r="AD2907" i="23"/>
  <c r="AI2907" i="23" s="1"/>
  <c r="AC2910" i="23"/>
  <c r="AC3285" i="23"/>
  <c r="AD3814" i="23"/>
  <c r="AD3831" i="23"/>
  <c r="AC3884" i="23"/>
  <c r="AD4033" i="23"/>
  <c r="AD774" i="23"/>
  <c r="AI774" i="23" s="1"/>
  <c r="AD3145" i="23"/>
  <c r="AD3464" i="23"/>
  <c r="AD3672" i="23"/>
  <c r="AD3753" i="23"/>
  <c r="AD75" i="23"/>
  <c r="AD97" i="23"/>
  <c r="AI97" i="23" s="1"/>
  <c r="AD110" i="23"/>
  <c r="AI110" i="23" s="1"/>
  <c r="AC104" i="23"/>
  <c r="AC114" i="23"/>
  <c r="AD125" i="23"/>
  <c r="AD156" i="23"/>
  <c r="AI156" i="23" s="1"/>
  <c r="AD179" i="23"/>
  <c r="AI179" i="23" s="1"/>
  <c r="AD306" i="23"/>
  <c r="AC721" i="23"/>
  <c r="AC1079" i="23"/>
  <c r="AC1387" i="23"/>
  <c r="AD2049" i="23"/>
  <c r="AD2163" i="23"/>
  <c r="AC2658" i="23"/>
  <c r="AD2718" i="23"/>
  <c r="AC3005" i="23"/>
  <c r="AC3183" i="23"/>
  <c r="AD827" i="23"/>
  <c r="AD1783" i="23"/>
  <c r="AI1783" i="23" s="1"/>
  <c r="AD1995" i="23"/>
  <c r="AI1995" i="23" s="1"/>
  <c r="AD2009" i="23"/>
  <c r="AD2699" i="23"/>
  <c r="AD2908" i="23"/>
  <c r="AD3706" i="23"/>
  <c r="AD4014" i="23"/>
  <c r="AC181" i="23"/>
  <c r="AD319" i="23"/>
  <c r="AI319" i="23" s="1"/>
  <c r="AD395" i="23"/>
  <c r="AI395" i="23" s="1"/>
  <c r="AC723" i="23"/>
  <c r="AC1400" i="23"/>
  <c r="AC1460" i="23"/>
  <c r="AC1494" i="23"/>
  <c r="AC1578" i="23"/>
  <c r="AC1592" i="23"/>
  <c r="AD1880" i="23"/>
  <c r="AC2064" i="23"/>
  <c r="AD2080" i="23"/>
  <c r="AI2080" i="23" s="1"/>
  <c r="AD2103" i="23"/>
  <c r="AD2136" i="23"/>
  <c r="AI2136" i="23" s="1"/>
  <c r="AD2428" i="23"/>
  <c r="AD2455" i="23"/>
  <c r="AI2455" i="23" s="1"/>
  <c r="AD2465" i="23"/>
  <c r="AC2657" i="23"/>
  <c r="AD2729" i="23"/>
  <c r="AD2955" i="23"/>
  <c r="AI2955" i="23" s="1"/>
  <c r="AC3071" i="23"/>
  <c r="AC3201" i="23"/>
  <c r="AD12" i="23"/>
  <c r="AC8" i="23"/>
  <c r="AD39" i="23"/>
  <c r="AC248" i="23"/>
  <c r="AC256" i="23"/>
  <c r="AC261" i="23"/>
  <c r="AC296" i="23"/>
  <c r="AD346" i="23"/>
  <c r="AC883" i="23"/>
  <c r="AC922" i="23"/>
  <c r="AC1397" i="23"/>
  <c r="AC1420" i="23"/>
  <c r="AC2062" i="23"/>
  <c r="AC3286" i="23"/>
  <c r="AC3678" i="23"/>
  <c r="AD1080" i="23"/>
  <c r="AD2295" i="23"/>
  <c r="AD3132" i="23"/>
  <c r="AI3132" i="23" s="1"/>
  <c r="AD3202" i="23"/>
  <c r="AI3202" i="23" s="1"/>
  <c r="AD3405" i="23"/>
  <c r="AI3405" i="23" s="1"/>
  <c r="AD3781" i="23"/>
  <c r="AC11" i="23"/>
  <c r="AC234" i="23"/>
  <c r="AC500" i="23"/>
  <c r="AC614" i="23"/>
  <c r="AC712" i="23"/>
  <c r="AC719" i="23"/>
  <c r="AC713" i="23"/>
  <c r="AC863" i="23"/>
  <c r="AC1410" i="23"/>
  <c r="AC1784" i="23"/>
  <c r="AC1956" i="23"/>
  <c r="AC1958" i="23"/>
  <c r="AC1994" i="23"/>
  <c r="AC2051" i="23"/>
  <c r="AC2399" i="23"/>
  <c r="AC2404" i="23"/>
  <c r="AC2500" i="23"/>
  <c r="AC3090" i="23"/>
  <c r="AC3104" i="23"/>
  <c r="AC3102" i="23"/>
  <c r="AC3202" i="23"/>
  <c r="AC3269" i="23"/>
  <c r="AC3345" i="23"/>
  <c r="AC3503" i="23"/>
  <c r="AC3781" i="23"/>
  <c r="AC13" i="23"/>
  <c r="AC15" i="23"/>
  <c r="AC229" i="23"/>
  <c r="AC537" i="23"/>
  <c r="AC534" i="23"/>
  <c r="AC887" i="23"/>
  <c r="AC959" i="23"/>
  <c r="AC1224" i="23"/>
  <c r="AC1285" i="23"/>
  <c r="AC1463" i="23"/>
  <c r="AC1559" i="23"/>
  <c r="AC1987" i="23"/>
  <c r="AC2042" i="23"/>
  <c r="AC2149" i="23"/>
  <c r="AC2819" i="23"/>
  <c r="AC2914" i="23"/>
  <c r="AC3357" i="23"/>
  <c r="AC3370" i="23"/>
  <c r="AC3367" i="23"/>
  <c r="AC3463" i="23"/>
  <c r="AC3492" i="23"/>
  <c r="AC3300" i="23"/>
  <c r="AC238" i="23"/>
  <c r="AC668" i="23"/>
  <c r="AC692" i="23"/>
  <c r="AC783" i="23"/>
  <c r="AC859" i="23"/>
  <c r="AC1454" i="23"/>
  <c r="AC1598" i="23"/>
  <c r="AC1646" i="23"/>
  <c r="AC2521" i="23"/>
  <c r="AC2738" i="23"/>
  <c r="AC2870" i="23"/>
  <c r="AC2913" i="23"/>
  <c r="AC2995" i="23"/>
  <c r="AC3010" i="23"/>
  <c r="AC3173" i="23"/>
  <c r="AC3184" i="23"/>
  <c r="AC3338" i="23"/>
  <c r="AC3477" i="23"/>
  <c r="AC4050" i="23"/>
  <c r="AC33" i="23"/>
  <c r="AC68" i="23"/>
  <c r="AC2458" i="23"/>
  <c r="AC2545" i="23"/>
  <c r="AC49" i="23"/>
  <c r="AC276" i="23"/>
  <c r="AC278" i="23"/>
  <c r="AC1861" i="23"/>
  <c r="AC1884" i="23"/>
  <c r="AC2269" i="23"/>
  <c r="AC2985" i="23"/>
  <c r="AC2982" i="23"/>
  <c r="AC2996" i="23"/>
  <c r="AI3237" i="23"/>
  <c r="AC3488" i="23"/>
  <c r="AC3574" i="23"/>
  <c r="AD279" i="23"/>
  <c r="AD356" i="23"/>
  <c r="AI356" i="23" s="1"/>
  <c r="AC415" i="23"/>
  <c r="AC423" i="23"/>
  <c r="AC510" i="23"/>
  <c r="AC525" i="23"/>
  <c r="AD693" i="23"/>
  <c r="AI693" i="23" s="1"/>
  <c r="AD743" i="23"/>
  <c r="AI743" i="23" s="1"/>
  <c r="AC1764" i="23"/>
  <c r="AC1777" i="23"/>
  <c r="AC1789" i="23"/>
  <c r="AC1817" i="23"/>
  <c r="AC2210" i="23"/>
  <c r="AD2298" i="23"/>
  <c r="AC2888" i="23"/>
  <c r="AC2886" i="23"/>
  <c r="AC2900" i="23"/>
  <c r="AD2916" i="23"/>
  <c r="AI2916" i="23" s="1"/>
  <c r="AC2932" i="23"/>
  <c r="AD4016" i="23"/>
  <c r="AD4011" i="23"/>
  <c r="AD304" i="23"/>
  <c r="AD312" i="23"/>
  <c r="AC307" i="23"/>
  <c r="AD476" i="23"/>
  <c r="AI476" i="23" s="1"/>
  <c r="AD567" i="23"/>
  <c r="AI567" i="23" s="1"/>
  <c r="AD891" i="23"/>
  <c r="AD927" i="23"/>
  <c r="AD960" i="23"/>
  <c r="AD1227" i="23"/>
  <c r="AI1227" i="23" s="1"/>
  <c r="AD1263" i="23"/>
  <c r="AD1284" i="23"/>
  <c r="AD1300" i="23"/>
  <c r="AD1319" i="23"/>
  <c r="AI1319" i="23" s="1"/>
  <c r="AD1352" i="23"/>
  <c r="AI1352" i="23" s="1"/>
  <c r="AC1393" i="23"/>
  <c r="AC2105" i="23"/>
  <c r="AC2156" i="23"/>
  <c r="AD2180" i="23"/>
  <c r="AD2259" i="23"/>
  <c r="AI2259" i="23" s="1"/>
  <c r="AC2258" i="23"/>
  <c r="AC2289" i="23"/>
  <c r="AC2829" i="23"/>
  <c r="AD3489" i="23"/>
  <c r="AI3489" i="23" s="1"/>
  <c r="AD3557" i="23"/>
  <c r="AC3990" i="23"/>
  <c r="AC3995" i="23"/>
  <c r="AC3993" i="23"/>
  <c r="AD2372" i="23"/>
  <c r="AD2368" i="23"/>
  <c r="AD602" i="23"/>
  <c r="AC897" i="23"/>
  <c r="AC896" i="23"/>
  <c r="AC909" i="23"/>
  <c r="AC908" i="23"/>
  <c r="AC998" i="23"/>
  <c r="AC1010" i="23"/>
  <c r="AD1071" i="23"/>
  <c r="AC1292" i="23"/>
  <c r="AD2044" i="23"/>
  <c r="AI2044" i="23" s="1"/>
  <c r="AC2125" i="23"/>
  <c r="AC2388" i="23"/>
  <c r="AD2391" i="23"/>
  <c r="AI2391" i="23" s="1"/>
  <c r="AC2471" i="23"/>
  <c r="AC2581" i="23"/>
  <c r="AD2739" i="23"/>
  <c r="AI2739" i="23" s="1"/>
  <c r="AC2809" i="23"/>
  <c r="AC2821" i="23"/>
  <c r="AD3536" i="23"/>
  <c r="AD3561" i="23"/>
  <c r="AI3561" i="23" s="1"/>
  <c r="AC3570" i="23"/>
  <c r="AC3786" i="23"/>
  <c r="AD51" i="23"/>
  <c r="AC34" i="23"/>
  <c r="AC39" i="23"/>
  <c r="AC97" i="23"/>
  <c r="AD687" i="23"/>
  <c r="AI687" i="23" s="1"/>
  <c r="AC892" i="23"/>
  <c r="AC916" i="23"/>
  <c r="AC1129" i="23"/>
  <c r="AC1154" i="23"/>
  <c r="AD1689" i="23"/>
  <c r="AC1891" i="23"/>
  <c r="AD2149" i="23"/>
  <c r="AI2149" i="23" s="1"/>
  <c r="AD2143" i="23"/>
  <c r="AD2355" i="23"/>
  <c r="AI2355" i="23" s="1"/>
  <c r="AD2376" i="23"/>
  <c r="AD2393" i="23"/>
  <c r="AD2563" i="23"/>
  <c r="AC2718" i="23"/>
  <c r="AD2871" i="23"/>
  <c r="AC2869" i="23"/>
  <c r="AC3129" i="23"/>
  <c r="AC3222" i="23"/>
  <c r="AC3597" i="23"/>
  <c r="AC3632" i="23"/>
  <c r="AC3630" i="23"/>
  <c r="AD3645" i="23"/>
  <c r="AI3645" i="23" s="1"/>
  <c r="AC3654" i="23"/>
  <c r="AC3755" i="23"/>
  <c r="AC3761" i="23"/>
  <c r="AC3772" i="23"/>
  <c r="AD3381" i="23"/>
  <c r="AC2304" i="23"/>
  <c r="AD2302" i="23"/>
  <c r="AI2302" i="23" s="1"/>
  <c r="AC67" i="23"/>
  <c r="AC147" i="23"/>
  <c r="AC266" i="23"/>
  <c r="AD374" i="23"/>
  <c r="AD383" i="23"/>
  <c r="AI383" i="23" s="1"/>
  <c r="AC467" i="23"/>
  <c r="AD526" i="23"/>
  <c r="AC575" i="23"/>
  <c r="AC596" i="23"/>
  <c r="AC594" i="23"/>
  <c r="AC606" i="23"/>
  <c r="AD744" i="23"/>
  <c r="AD855" i="23"/>
  <c r="AD1095" i="23"/>
  <c r="AI1095" i="23" s="1"/>
  <c r="AD1127" i="23"/>
  <c r="AI1127" i="23" s="1"/>
  <c r="AC1398" i="23"/>
  <c r="AC1633" i="23"/>
  <c r="AC1763" i="23"/>
  <c r="AD2644" i="23"/>
  <c r="AD2667" i="23"/>
  <c r="AI2667" i="23" s="1"/>
  <c r="AD2723" i="23"/>
  <c r="AI2723" i="23" s="1"/>
  <c r="AC2916" i="23"/>
  <c r="AC2924" i="23"/>
  <c r="AD3218" i="23"/>
  <c r="AD3321" i="23"/>
  <c r="AI3321" i="23" s="1"/>
  <c r="AC3426" i="23"/>
  <c r="AC3517" i="23"/>
  <c r="AC3592" i="23"/>
  <c r="AD3234" i="23"/>
  <c r="AI3234" i="23" s="1"/>
  <c r="AC3374" i="23"/>
  <c r="AC3203" i="23"/>
  <c r="AC3215" i="23"/>
  <c r="AC3209" i="23"/>
  <c r="AC3278" i="23"/>
  <c r="AD3342" i="23"/>
  <c r="AD4047" i="23"/>
  <c r="AC133" i="23"/>
  <c r="AC176" i="23"/>
  <c r="AC186" i="23"/>
  <c r="AD222" i="23"/>
  <c r="AI222" i="23" s="1"/>
  <c r="AC230" i="23"/>
  <c r="AC287" i="23"/>
  <c r="AC303" i="23"/>
  <c r="AC309" i="23"/>
  <c r="AD459" i="23"/>
  <c r="AC599" i="23"/>
  <c r="AC605" i="23"/>
  <c r="AC616" i="23"/>
  <c r="AD629" i="23"/>
  <c r="AC653" i="23"/>
  <c r="AC671" i="23"/>
  <c r="AC729" i="23"/>
  <c r="AD799" i="23"/>
  <c r="AI799" i="23" s="1"/>
  <c r="AC855" i="23"/>
  <c r="AD1163" i="23"/>
  <c r="AI1163" i="23" s="1"/>
  <c r="AC1440" i="23"/>
  <c r="AC1493" i="23"/>
  <c r="AC1517" i="23"/>
  <c r="AD1623" i="23"/>
  <c r="AD1647" i="23"/>
  <c r="AI1647" i="23" s="1"/>
  <c r="AD1659" i="23"/>
  <c r="AD1685" i="23"/>
  <c r="AI1685" i="23" s="1"/>
  <c r="AD1809" i="23"/>
  <c r="AI1809" i="23" s="1"/>
  <c r="AC1852" i="23"/>
  <c r="AC1953" i="23"/>
  <c r="AD2135" i="23"/>
  <c r="AI2135" i="23" s="1"/>
  <c r="AC2230" i="23"/>
  <c r="AC2227" i="23"/>
  <c r="AD2244" i="23"/>
  <c r="AI2244" i="23" s="1"/>
  <c r="AD2307" i="23"/>
  <c r="AI2307" i="23" s="1"/>
  <c r="AC2395" i="23"/>
  <c r="AC2415" i="23"/>
  <c r="AC2538" i="23"/>
  <c r="AD2592" i="23"/>
  <c r="AI2592" i="23" s="1"/>
  <c r="AD2619" i="23"/>
  <c r="AI2619" i="23" s="1"/>
  <c r="AC2626" i="23"/>
  <c r="AC2662" i="23"/>
  <c r="AC2892" i="23"/>
  <c r="AC2905" i="23"/>
  <c r="AC3187" i="23"/>
  <c r="AC3330" i="23"/>
  <c r="AC3396" i="23"/>
  <c r="AC3519" i="23"/>
  <c r="AC3538" i="23"/>
  <c r="AD3705" i="23"/>
  <c r="AC3880" i="23"/>
  <c r="AC3921" i="23"/>
  <c r="AD3934" i="23"/>
  <c r="AI3934" i="23" s="1"/>
  <c r="AC4072" i="23"/>
  <c r="AC9" i="23"/>
  <c r="AC102" i="23"/>
  <c r="AC116" i="23"/>
  <c r="AC306" i="23"/>
  <c r="AC320" i="23"/>
  <c r="AC334" i="23"/>
  <c r="AC529" i="23"/>
  <c r="AC551" i="23"/>
  <c r="AC556" i="23"/>
  <c r="AC602" i="23"/>
  <c r="AC661" i="23"/>
  <c r="AC788" i="23"/>
  <c r="AC786" i="23"/>
  <c r="AC812" i="23"/>
  <c r="AC1013" i="23"/>
  <c r="AD1417" i="23"/>
  <c r="AD1420" i="23"/>
  <c r="AI1420" i="23" s="1"/>
  <c r="AC1423" i="23"/>
  <c r="AD1441" i="23"/>
  <c r="AI1522" i="23"/>
  <c r="AD1826" i="23"/>
  <c r="AI1826" i="23" s="1"/>
  <c r="AD2019" i="23"/>
  <c r="AI2019" i="23" s="1"/>
  <c r="AC2026" i="23"/>
  <c r="AC2106" i="23"/>
  <c r="AC2185" i="23"/>
  <c r="AC2212" i="23"/>
  <c r="AC2214" i="23"/>
  <c r="AC2229" i="23"/>
  <c r="AC2241" i="23"/>
  <c r="AC2282" i="23"/>
  <c r="AD2398" i="23"/>
  <c r="AD2495" i="23"/>
  <c r="AC2625" i="23"/>
  <c r="AD2794" i="23"/>
  <c r="AC2834" i="23"/>
  <c r="AC2850" i="23"/>
  <c r="AC2887" i="23"/>
  <c r="AC3057" i="23"/>
  <c r="AD3189" i="23"/>
  <c r="AC3188" i="23"/>
  <c r="AC3232" i="23"/>
  <c r="AD3250" i="23"/>
  <c r="AC3279" i="23"/>
  <c r="AD3330" i="23"/>
  <c r="AD3357" i="23"/>
  <c r="AI3357" i="23" s="1"/>
  <c r="AC3445" i="23"/>
  <c r="AC3498" i="23"/>
  <c r="AD3528" i="23"/>
  <c r="AC3548" i="23"/>
  <c r="AC3561" i="23"/>
  <c r="AC3571" i="23"/>
  <c r="AC3726" i="23"/>
  <c r="AD3757" i="23"/>
  <c r="AC3783" i="23"/>
  <c r="AC4034" i="23"/>
  <c r="AC17" i="23"/>
  <c r="AC87" i="23"/>
  <c r="AC88" i="23"/>
  <c r="AC127" i="23"/>
  <c r="AC156" i="23"/>
  <c r="AC207" i="23"/>
  <c r="AC252" i="23"/>
  <c r="AC358" i="23"/>
  <c r="AC442" i="23"/>
  <c r="AC484" i="23"/>
  <c r="AC491" i="23"/>
  <c r="AC514" i="23"/>
  <c r="AC530" i="23"/>
  <c r="AC532" i="23"/>
  <c r="AC610" i="23"/>
  <c r="AC638" i="23"/>
  <c r="AC666" i="23"/>
  <c r="AC680" i="23"/>
  <c r="AC806" i="23"/>
  <c r="AC815" i="23"/>
  <c r="AC822" i="23"/>
  <c r="AC26" i="23"/>
  <c r="AC40" i="23"/>
  <c r="AC75" i="23"/>
  <c r="AC84" i="23"/>
  <c r="AC91" i="23"/>
  <c r="AC117" i="23"/>
  <c r="AC180" i="23"/>
  <c r="AC196" i="23"/>
  <c r="AC197" i="23"/>
  <c r="AC243" i="23"/>
  <c r="AC298" i="23"/>
  <c r="AC332" i="23"/>
  <c r="AC385" i="23"/>
  <c r="AC397" i="23"/>
  <c r="AC677" i="23"/>
  <c r="AC695" i="23"/>
  <c r="AC689" i="23"/>
  <c r="AC1178" i="23"/>
  <c r="AC604" i="23"/>
  <c r="AC12" i="23"/>
  <c r="AC14" i="23"/>
  <c r="AC20" i="23"/>
  <c r="AC50" i="23"/>
  <c r="AC86" i="23"/>
  <c r="AC106" i="23"/>
  <c r="AC115" i="23"/>
  <c r="AC160" i="23"/>
  <c r="AC165" i="23"/>
  <c r="AC193" i="23"/>
  <c r="AC204" i="23"/>
  <c r="AC206" i="23"/>
  <c r="AC219" i="23"/>
  <c r="AC258" i="23"/>
  <c r="AC391" i="23"/>
  <c r="AC443" i="23"/>
  <c r="AC448" i="23"/>
  <c r="AC462" i="23"/>
  <c r="AC502" i="23"/>
  <c r="AC543" i="23"/>
  <c r="AC618" i="23"/>
  <c r="AC632" i="23"/>
  <c r="AC725" i="23"/>
  <c r="AC811" i="23"/>
  <c r="AC918" i="23"/>
  <c r="AC129" i="23"/>
  <c r="AC170" i="23"/>
  <c r="AC200" i="23"/>
  <c r="AC210" i="23"/>
  <c r="AC277" i="23"/>
  <c r="AC282" i="23"/>
  <c r="AC461" i="23"/>
  <c r="AC517" i="23"/>
  <c r="AC536" i="23"/>
  <c r="AC549" i="23"/>
  <c r="AC663" i="23"/>
  <c r="AC667" i="23"/>
  <c r="AC682" i="23"/>
  <c r="AC773" i="23"/>
  <c r="AC835" i="23"/>
  <c r="AC1033" i="23"/>
  <c r="AC57" i="23"/>
  <c r="AC140" i="23"/>
  <c r="AC153" i="23"/>
  <c r="AC302" i="23"/>
  <c r="AC314" i="23"/>
  <c r="AC333" i="23"/>
  <c r="AC404" i="23"/>
  <c r="AC457" i="23"/>
  <c r="AC468" i="23"/>
  <c r="AC479" i="23"/>
  <c r="AC584" i="23"/>
  <c r="AC624" i="23"/>
  <c r="AC623" i="23"/>
  <c r="AC657" i="23"/>
  <c r="AC733" i="23"/>
  <c r="AC808" i="23"/>
  <c r="AC730" i="23"/>
  <c r="AC836" i="23"/>
  <c r="AC848" i="23"/>
  <c r="AC917" i="23"/>
  <c r="AC984" i="23"/>
  <c r="AC1093" i="23"/>
  <c r="AC1105" i="23"/>
  <c r="AC1106" i="23"/>
  <c r="AC1186" i="23"/>
  <c r="AC1378" i="23"/>
  <c r="AC1405" i="23"/>
  <c r="AC1550" i="23"/>
  <c r="AC1564" i="23"/>
  <c r="AC1651" i="23"/>
  <c r="AC1675" i="23"/>
  <c r="AC1769" i="23"/>
  <c r="AC1792" i="23"/>
  <c r="AC1936" i="23"/>
  <c r="AC2005" i="23"/>
  <c r="AC2006" i="23"/>
  <c r="AC2048" i="23"/>
  <c r="AC2077" i="23"/>
  <c r="AC2078" i="23"/>
  <c r="AC2234" i="23"/>
  <c r="AC2472" i="23"/>
  <c r="AC2473" i="23"/>
  <c r="AC2501" i="23"/>
  <c r="AC2517" i="23"/>
  <c r="AC2624" i="23"/>
  <c r="AC2723" i="23"/>
  <c r="AC2717" i="23"/>
  <c r="AC2745" i="23"/>
  <c r="AC2786" i="23"/>
  <c r="AC2962" i="23"/>
  <c r="AC3033" i="23"/>
  <c r="AC3030" i="23"/>
  <c r="AC3245" i="23"/>
  <c r="AC3272" i="23"/>
  <c r="AC3306" i="23"/>
  <c r="AC3391" i="23"/>
  <c r="AC3784" i="23"/>
  <c r="AC3808" i="23"/>
  <c r="AC3832" i="23"/>
  <c r="AC3839" i="23"/>
  <c r="AC3846" i="23"/>
  <c r="AC3874" i="23"/>
  <c r="AC3886" i="23"/>
  <c r="AC3903" i="23"/>
  <c r="AC3982" i="23"/>
  <c r="AC4031" i="23"/>
  <c r="AC4043" i="23"/>
  <c r="AC4041" i="23"/>
  <c r="AC4054" i="23"/>
  <c r="AC4078" i="23"/>
  <c r="AC4082" i="23"/>
  <c r="AC702" i="23"/>
  <c r="AC716" i="23"/>
  <c r="AC846" i="23"/>
  <c r="AC935" i="23"/>
  <c r="AC967" i="23"/>
  <c r="AC985" i="23"/>
  <c r="AC1284" i="23"/>
  <c r="AC1417" i="23"/>
  <c r="AC1429" i="23"/>
  <c r="AC1433" i="23"/>
  <c r="AC1561" i="23"/>
  <c r="AC1577" i="23"/>
  <c r="AC1665" i="23"/>
  <c r="AC1699" i="23"/>
  <c r="AC1711" i="23"/>
  <c r="AC1750" i="23"/>
  <c r="AC1811" i="23"/>
  <c r="AC2121" i="23"/>
  <c r="AC2169" i="23"/>
  <c r="AC2193" i="23"/>
  <c r="AC2218" i="23"/>
  <c r="AC2242" i="23"/>
  <c r="AC2290" i="23"/>
  <c r="AC2353" i="23"/>
  <c r="AC2434" i="23"/>
  <c r="AC2529" i="23"/>
  <c r="AC2547" i="23"/>
  <c r="AC2579" i="23"/>
  <c r="AC2597" i="23"/>
  <c r="AC2622" i="23"/>
  <c r="AC2636" i="23"/>
  <c r="AC2634" i="23"/>
  <c r="AC2661" i="23"/>
  <c r="AC644" i="23"/>
  <c r="AC642" i="23"/>
  <c r="AC801" i="23"/>
  <c r="AC814" i="23"/>
  <c r="AC818" i="23"/>
  <c r="AC861" i="23"/>
  <c r="AC860" i="23"/>
  <c r="AC874" i="23"/>
  <c r="AC879" i="23"/>
  <c r="AC910" i="23"/>
  <c r="AC907" i="23"/>
  <c r="AC956" i="23"/>
  <c r="AC954" i="23"/>
  <c r="AC1022" i="23"/>
  <c r="AC1036" i="23"/>
  <c r="AC1055" i="23"/>
  <c r="AC1238" i="23"/>
  <c r="AC1262" i="23"/>
  <c r="AC1688" i="23"/>
  <c r="AC2295" i="23"/>
  <c r="AC2381" i="23"/>
  <c r="AC2540" i="23"/>
  <c r="AC2747" i="23"/>
  <c r="AC2845" i="23"/>
  <c r="AC2858" i="23"/>
  <c r="AC2876" i="23"/>
  <c r="AC2874" i="23"/>
  <c r="AC2958" i="23"/>
  <c r="AC3087" i="23"/>
  <c r="AC3167" i="23"/>
  <c r="AC3161" i="23"/>
  <c r="AC3224" i="23"/>
  <c r="AC3332" i="23"/>
  <c r="AC3372" i="23"/>
  <c r="AC3392" i="23"/>
  <c r="AC3446" i="23"/>
  <c r="AC3456" i="23"/>
  <c r="AC3514" i="23"/>
  <c r="AC3608" i="23"/>
  <c r="AC3627" i="23"/>
  <c r="AC3673" i="23"/>
  <c r="AC3674" i="23"/>
  <c r="AC3870" i="23"/>
  <c r="AC4006" i="23"/>
  <c r="AC4028" i="23"/>
  <c r="AC4010" i="23"/>
  <c r="AC4037" i="23"/>
  <c r="AC4032" i="23"/>
  <c r="AC4049" i="23"/>
  <c r="AC4045" i="23"/>
  <c r="AC4075" i="23"/>
  <c r="AC2053" i="23"/>
  <c r="AC2100" i="23"/>
  <c r="AC2321" i="23"/>
  <c r="AC2506" i="23"/>
  <c r="AC2719" i="23"/>
  <c r="AC2792" i="23"/>
  <c r="AC2790" i="23"/>
  <c r="AC2816" i="23"/>
  <c r="AC2826" i="23"/>
  <c r="AC3052" i="23"/>
  <c r="AC3068" i="23"/>
  <c r="AC3081" i="23"/>
  <c r="AC3139" i="23"/>
  <c r="AC3169" i="23"/>
  <c r="AC3170" i="23"/>
  <c r="AC3250" i="23"/>
  <c r="AC3385" i="23"/>
  <c r="AC3389" i="23"/>
  <c r="AC3531" i="23"/>
  <c r="AC3645" i="23"/>
  <c r="AC3736" i="23"/>
  <c r="AC3748" i="23"/>
  <c r="AC3752" i="23"/>
  <c r="AC3802" i="23"/>
  <c r="AC3826" i="23"/>
  <c r="AC3863" i="23"/>
  <c r="AC3875" i="23"/>
  <c r="AC3869" i="23"/>
  <c r="AC3943" i="23"/>
  <c r="AC3973" i="23"/>
  <c r="AC3972" i="23"/>
  <c r="AC3989" i="23"/>
  <c r="AC4024" i="23"/>
  <c r="AC4040" i="23"/>
  <c r="AC4074" i="23"/>
  <c r="AC4080" i="23"/>
  <c r="AC1148" i="23"/>
  <c r="AC1190" i="23"/>
  <c r="AC1391" i="23"/>
  <c r="AC1490" i="23"/>
  <c r="AC1535" i="23"/>
  <c r="AC1540" i="23"/>
  <c r="AC1541" i="23"/>
  <c r="AC1556" i="23"/>
  <c r="AC1599" i="23"/>
  <c r="AC1670" i="23"/>
  <c r="AC1721" i="23"/>
  <c r="AC1807" i="23"/>
  <c r="AC1849" i="23"/>
  <c r="AC1907" i="23"/>
  <c r="AC1901" i="23"/>
  <c r="AC2102" i="23"/>
  <c r="AC2184" i="23"/>
  <c r="AC2197" i="23"/>
  <c r="AC2284" i="23"/>
  <c r="AC2286" i="23"/>
  <c r="AC2299" i="23"/>
  <c r="AC2333" i="23"/>
  <c r="AC2428" i="23"/>
  <c r="AC2435" i="23"/>
  <c r="AC2492" i="23"/>
  <c r="AC2587" i="23"/>
  <c r="AC2765" i="23"/>
  <c r="AC2789" i="23"/>
  <c r="AC2882" i="23"/>
  <c r="AC3006" i="23"/>
  <c r="AC3140" i="23"/>
  <c r="AC3154" i="23"/>
  <c r="AC3159" i="23"/>
  <c r="AC3307" i="23"/>
  <c r="AC3847" i="23"/>
  <c r="AC3855" i="23"/>
  <c r="AI3865" i="23"/>
  <c r="AC3958" i="23"/>
  <c r="AC3975" i="23"/>
  <c r="AC3992" i="23"/>
  <c r="AC4009" i="23"/>
  <c r="AC4019" i="23"/>
  <c r="AC4017" i="23"/>
  <c r="AI4027" i="23"/>
  <c r="AC4068" i="23"/>
  <c r="AC4079" i="23"/>
  <c r="AC911" i="23"/>
  <c r="AC972" i="23"/>
  <c r="AC973" i="23"/>
  <c r="AC992" i="23"/>
  <c r="AC1002" i="23"/>
  <c r="AI1023" i="23"/>
  <c r="AC1081" i="23"/>
  <c r="AC1200" i="23"/>
  <c r="AC1363" i="23"/>
  <c r="AC1448" i="23"/>
  <c r="AC1459" i="23"/>
  <c r="AC1471" i="23"/>
  <c r="AC1627" i="23"/>
  <c r="AC1729" i="23"/>
  <c r="AC1867" i="23"/>
  <c r="AC1910" i="23"/>
  <c r="AC2221" i="23"/>
  <c r="AC2257" i="23"/>
  <c r="AC2264" i="23"/>
  <c r="AC2262" i="23"/>
  <c r="AC2278" i="23"/>
  <c r="AC2275" i="23"/>
  <c r="AC2314" i="23"/>
  <c r="AC2323" i="23"/>
  <c r="AC2344" i="23"/>
  <c r="AC2345" i="23"/>
  <c r="AC2495" i="23"/>
  <c r="AC2576" i="23"/>
  <c r="AC2574" i="23"/>
  <c r="AC2600" i="23"/>
  <c r="AC2598" i="23"/>
  <c r="AC2612" i="23"/>
  <c r="AC2680" i="23"/>
  <c r="AC2704" i="23"/>
  <c r="AC2801" i="23"/>
  <c r="AC2865" i="23"/>
  <c r="AC2891" i="23"/>
  <c r="AC3004" i="23"/>
  <c r="AC3107" i="23"/>
  <c r="AC3198" i="23"/>
  <c r="AC3212" i="23"/>
  <c r="AC3240" i="23"/>
  <c r="AC3271" i="23"/>
  <c r="AC3341" i="23"/>
  <c r="AC3368" i="23"/>
  <c r="AC3409" i="23"/>
  <c r="AC3450" i="23"/>
  <c r="AC3464" i="23"/>
  <c r="AC3558" i="23"/>
  <c r="AC3591" i="23"/>
  <c r="AC3603" i="23"/>
  <c r="AC3624" i="23"/>
  <c r="AC3653" i="23"/>
  <c r="AC3668" i="23"/>
  <c r="AC3666" i="23"/>
  <c r="AC3703" i="23"/>
  <c r="AC81" i="23"/>
  <c r="AD338" i="23"/>
  <c r="AD348" i="23"/>
  <c r="AD444" i="23"/>
  <c r="AC503" i="23"/>
  <c r="AD1915" i="23"/>
  <c r="AI1915" i="23" s="1"/>
  <c r="AD1911" i="23"/>
  <c r="AD22" i="23"/>
  <c r="AC18" i="23"/>
  <c r="AC44" i="23"/>
  <c r="AC59" i="23"/>
  <c r="AC69" i="23"/>
  <c r="AC78" i="23"/>
  <c r="AC137" i="23"/>
  <c r="AD147" i="23"/>
  <c r="AC150" i="23"/>
  <c r="AC164" i="23"/>
  <c r="AC178" i="23"/>
  <c r="AD203" i="23"/>
  <c r="AI203" i="23" s="1"/>
  <c r="AC212" i="23"/>
  <c r="AC235" i="23"/>
  <c r="AC245" i="23"/>
  <c r="AC259" i="23"/>
  <c r="AC289" i="23"/>
  <c r="AC310" i="23"/>
  <c r="AC308" i="23"/>
  <c r="AC316" i="23"/>
  <c r="AC321" i="23"/>
  <c r="AC327" i="23"/>
  <c r="AD331" i="23"/>
  <c r="AI331" i="23" s="1"/>
  <c r="AC343" i="23"/>
  <c r="AC350" i="23"/>
  <c r="AC393" i="23"/>
  <c r="AC410" i="23"/>
  <c r="AD445" i="23"/>
  <c r="AC478" i="23"/>
  <c r="AC513" i="23"/>
  <c r="AC550" i="23"/>
  <c r="AC572" i="23"/>
  <c r="AD594" i="23"/>
  <c r="AI594" i="23" s="1"/>
  <c r="AC611" i="23"/>
  <c r="AC621" i="23"/>
  <c r="AC627" i="23"/>
  <c r="AC629" i="23"/>
  <c r="AD661" i="23"/>
  <c r="AI661" i="23" s="1"/>
  <c r="AC662" i="23"/>
  <c r="AC664" i="23"/>
  <c r="AC665" i="23"/>
  <c r="AC714" i="23"/>
  <c r="AD736" i="23"/>
  <c r="AI736" i="23" s="1"/>
  <c r="AC746" i="23"/>
  <c r="AC769" i="23"/>
  <c r="AC770" i="23"/>
  <c r="AC891" i="23"/>
  <c r="AC1057" i="23"/>
  <c r="AC1322" i="23"/>
  <c r="AD1804" i="23"/>
  <c r="AI1804" i="23" s="1"/>
  <c r="AD1840" i="23"/>
  <c r="AI1840" i="23" s="1"/>
  <c r="AC1968" i="23"/>
  <c r="AD1963" i="23"/>
  <c r="AC21" i="23"/>
  <c r="AC189" i="23"/>
  <c r="AD363" i="23"/>
  <c r="AD1768" i="23"/>
  <c r="AI1768" i="23" s="1"/>
  <c r="AD1767" i="23"/>
  <c r="AD139" i="23"/>
  <c r="AI139" i="23" s="1"/>
  <c r="AD334" i="23"/>
  <c r="AD343" i="23"/>
  <c r="AI343" i="23" s="1"/>
  <c r="AD355" i="23"/>
  <c r="AI355" i="23" s="1"/>
  <c r="AD368" i="23"/>
  <c r="AD386" i="23"/>
  <c r="AD377" i="23"/>
  <c r="AI377" i="23" s="1"/>
  <c r="AD475" i="23"/>
  <c r="AI475" i="23" s="1"/>
  <c r="AD595" i="23"/>
  <c r="AD636" i="23"/>
  <c r="AD700" i="23"/>
  <c r="AD1042" i="23"/>
  <c r="AI1042" i="23" s="1"/>
  <c r="AD265" i="23"/>
  <c r="AC272" i="23"/>
  <c r="AD339" i="23"/>
  <c r="AD399" i="23"/>
  <c r="AC435" i="23"/>
  <c r="AC6" i="23"/>
  <c r="AC61" i="23"/>
  <c r="AC72" i="23"/>
  <c r="AC121" i="23"/>
  <c r="AD134" i="23"/>
  <c r="AC126" i="23"/>
  <c r="AC146" i="23"/>
  <c r="AC169" i="23"/>
  <c r="AC177" i="23"/>
  <c r="AC187" i="23"/>
  <c r="AC194" i="23"/>
  <c r="AC217" i="23"/>
  <c r="AC222" i="23"/>
  <c r="AD240" i="23"/>
  <c r="AC279" i="23"/>
  <c r="AC288" i="23"/>
  <c r="AC300" i="23"/>
  <c r="AC293" i="23"/>
  <c r="AC294" i="23"/>
  <c r="AD313" i="23"/>
  <c r="AI313" i="23" s="1"/>
  <c r="AD360" i="23"/>
  <c r="AC382" i="23"/>
  <c r="AC395" i="23"/>
  <c r="AC439" i="23"/>
  <c r="AC508" i="23"/>
  <c r="AC515" i="23"/>
  <c r="AC674" i="23"/>
  <c r="AC676" i="23"/>
  <c r="AC678" i="23"/>
  <c r="AC710" i="23"/>
  <c r="AD735" i="23"/>
  <c r="AI735" i="23" s="1"/>
  <c r="AC856" i="23"/>
  <c r="AC873" i="23"/>
  <c r="AC870" i="23"/>
  <c r="AD904" i="23"/>
  <c r="AD914" i="23"/>
  <c r="AD928" i="23"/>
  <c r="AI928" i="23" s="1"/>
  <c r="AC941" i="23"/>
  <c r="AD1170" i="23"/>
  <c r="AI1170" i="23" s="1"/>
  <c r="AD1167" i="23"/>
  <c r="AD2042" i="23"/>
  <c r="AD2032" i="23"/>
  <c r="AC73" i="23"/>
  <c r="AD220" i="23"/>
  <c r="AI220" i="23" s="1"/>
  <c r="AC244" i="23"/>
  <c r="AD340" i="23"/>
  <c r="AI340" i="23" s="1"/>
  <c r="AD401" i="23"/>
  <c r="AD719" i="23"/>
  <c r="AD720" i="23"/>
  <c r="AD62" i="23"/>
  <c r="AC182" i="23"/>
  <c r="AC224" i="23"/>
  <c r="AC232" i="23"/>
  <c r="AC268" i="23"/>
  <c r="AD326" i="23"/>
  <c r="AD385" i="23"/>
  <c r="AI385" i="23" s="1"/>
  <c r="AC430" i="23"/>
  <c r="AC501" i="23"/>
  <c r="AD525" i="23"/>
  <c r="AD523" i="23"/>
  <c r="AI523" i="23" s="1"/>
  <c r="AC559" i="23"/>
  <c r="AD576" i="23"/>
  <c r="AD593" i="23"/>
  <c r="AI593" i="23" s="1"/>
  <c r="AC649" i="23"/>
  <c r="AD694" i="23"/>
  <c r="AD701" i="23"/>
  <c r="AI701" i="23" s="1"/>
  <c r="AD709" i="23"/>
  <c r="AC787" i="23"/>
  <c r="AC831" i="23"/>
  <c r="AC850" i="23"/>
  <c r="AD907" i="23"/>
  <c r="AD1003" i="23"/>
  <c r="AI1003" i="23" s="1"/>
  <c r="AD1380" i="23"/>
  <c r="AD1371" i="23"/>
  <c r="AI1371" i="23" s="1"/>
  <c r="AD2612" i="23"/>
  <c r="AD2609" i="23"/>
  <c r="AI2609" i="23" s="1"/>
  <c r="AD101" i="23"/>
  <c r="AI101" i="23" s="1"/>
  <c r="AD228" i="23"/>
  <c r="AC424" i="23"/>
  <c r="AD1144" i="23"/>
  <c r="AI1144" i="23" s="1"/>
  <c r="AD1152" i="23"/>
  <c r="AD3" i="23"/>
  <c r="AC42" i="23"/>
  <c r="AD58" i="23"/>
  <c r="AI58" i="23" s="1"/>
  <c r="AD212" i="23"/>
  <c r="AI212" i="23" s="1"/>
  <c r="AD518" i="23"/>
  <c r="AD1129" i="23"/>
  <c r="AC54" i="23"/>
  <c r="AC25" i="23"/>
  <c r="AC30" i="23"/>
  <c r="AC62" i="23"/>
  <c r="AC82" i="23"/>
  <c r="AC111" i="23"/>
  <c r="AC157" i="23"/>
  <c r="AC205" i="23"/>
  <c r="AD226" i="23"/>
  <c r="AI226" i="23" s="1"/>
  <c r="AC225" i="23"/>
  <c r="AD229" i="23"/>
  <c r="AD227" i="23"/>
  <c r="AI227" i="23" s="1"/>
  <c r="AD224" i="23"/>
  <c r="AI224" i="23" s="1"/>
  <c r="AD230" i="23"/>
  <c r="AC247" i="23"/>
  <c r="AC253" i="23"/>
  <c r="AC283" i="23"/>
  <c r="AC290" i="23"/>
  <c r="AC339" i="23"/>
  <c r="AC372" i="23"/>
  <c r="AD378" i="23"/>
  <c r="AI378" i="23" s="1"/>
  <c r="AD398" i="23"/>
  <c r="AD402" i="23"/>
  <c r="AI402" i="23" s="1"/>
  <c r="AC414" i="23"/>
  <c r="AC429" i="23"/>
  <c r="AD430" i="23"/>
  <c r="AC437" i="23"/>
  <c r="AC459" i="23"/>
  <c r="AC470" i="23"/>
  <c r="AD461" i="23"/>
  <c r="AI461" i="23" s="1"/>
  <c r="AD482" i="23"/>
  <c r="AC493" i="23"/>
  <c r="AC527" i="23"/>
  <c r="AC522" i="23"/>
  <c r="AC544" i="23"/>
  <c r="AC548" i="23"/>
  <c r="AC546" i="23"/>
  <c r="AC560" i="23"/>
  <c r="AC585" i="23"/>
  <c r="AD591" i="23"/>
  <c r="AI591" i="23" s="1"/>
  <c r="AC609" i="23"/>
  <c r="AC615" i="23"/>
  <c r="AC633" i="23"/>
  <c r="AD639" i="23"/>
  <c r="AC656" i="23"/>
  <c r="AC685" i="23"/>
  <c r="AD688" i="23"/>
  <c r="AD728" i="23"/>
  <c r="AI728" i="23" s="1"/>
  <c r="AD864" i="23"/>
  <c r="AD1390" i="23"/>
  <c r="AD1696" i="23"/>
  <c r="AI1696" i="23" s="1"/>
  <c r="AD1701" i="23"/>
  <c r="AI1701" i="23" s="1"/>
  <c r="AD1744" i="23"/>
  <c r="AI1744" i="23" s="1"/>
  <c r="AC2137" i="23"/>
  <c r="AD1145" i="23"/>
  <c r="AI1145" i="23" s="1"/>
  <c r="AC1182" i="23"/>
  <c r="AC1286" i="23"/>
  <c r="AC1297" i="23"/>
  <c r="AC1307" i="23"/>
  <c r="AC1319" i="23"/>
  <c r="AC1380" i="23"/>
  <c r="AC1411" i="23"/>
  <c r="AC1418" i="23"/>
  <c r="AC1427" i="23"/>
  <c r="AC1421" i="23"/>
  <c r="AC1445" i="23"/>
  <c r="AC1487" i="23"/>
  <c r="AD1506" i="23"/>
  <c r="AC1514" i="23"/>
  <c r="AC1524" i="23"/>
  <c r="AC1546" i="23"/>
  <c r="AD1596" i="23"/>
  <c r="AC1610" i="23"/>
  <c r="AC1631" i="23"/>
  <c r="AC1641" i="23"/>
  <c r="AC1640" i="23"/>
  <c r="AC1681" i="23"/>
  <c r="AC1679" i="23"/>
  <c r="AD1718" i="23"/>
  <c r="AD1737" i="23"/>
  <c r="AC1741" i="23"/>
  <c r="AC1761" i="23"/>
  <c r="AC1759" i="23"/>
  <c r="AC1801" i="23"/>
  <c r="AC1820" i="23"/>
  <c r="AD1828" i="23"/>
  <c r="AD1836" i="23"/>
  <c r="AC1837" i="23"/>
  <c r="AC1838" i="23"/>
  <c r="AC1848" i="23"/>
  <c r="AC1858" i="23"/>
  <c r="AC1876" i="23"/>
  <c r="AC1892" i="23"/>
  <c r="AC1974" i="23"/>
  <c r="AC2039" i="23"/>
  <c r="AC2050" i="23"/>
  <c r="AC2047" i="23"/>
  <c r="AC2153" i="23"/>
  <c r="AC2217" i="23"/>
  <c r="AD2543" i="23"/>
  <c r="AD2830" i="23"/>
  <c r="AI2830" i="23" s="1"/>
  <c r="AD3984" i="23"/>
  <c r="AD3985" i="23"/>
  <c r="AI3985" i="23" s="1"/>
  <c r="AC938" i="23"/>
  <c r="AD945" i="23"/>
  <c r="AI945" i="23" s="1"/>
  <c r="AC1070" i="23"/>
  <c r="AD1087" i="23"/>
  <c r="AC1113" i="23"/>
  <c r="AC1126" i="23"/>
  <c r="AC1151" i="23"/>
  <c r="AC1171" i="23"/>
  <c r="AC1181" i="23"/>
  <c r="AC1241" i="23"/>
  <c r="AC1309" i="23"/>
  <c r="AC1321" i="23"/>
  <c r="AC1325" i="23"/>
  <c r="AC1336" i="23"/>
  <c r="AC1406" i="23"/>
  <c r="AC1408" i="23"/>
  <c r="AD1411" i="23"/>
  <c r="AC1430" i="23"/>
  <c r="AC1465" i="23"/>
  <c r="AC1544" i="23"/>
  <c r="AC1565" i="23"/>
  <c r="AC1625" i="23"/>
  <c r="AC1636" i="23"/>
  <c r="AD1679" i="23"/>
  <c r="AI1679" i="23" s="1"/>
  <c r="AD1681" i="23"/>
  <c r="AC1682" i="23"/>
  <c r="AC1717" i="23"/>
  <c r="AC1738" i="23"/>
  <c r="AD1753" i="23"/>
  <c r="AI1753" i="23" s="1"/>
  <c r="AC1756" i="23"/>
  <c r="AC1760" i="23"/>
  <c r="AC1823" i="23"/>
  <c r="AD1869" i="23"/>
  <c r="AI1869" i="23" s="1"/>
  <c r="AC1874" i="23"/>
  <c r="AC1885" i="23"/>
  <c r="AC1886" i="23"/>
  <c r="AC1895" i="23"/>
  <c r="AD1907" i="23"/>
  <c r="AI1907" i="23" s="1"/>
  <c r="AC1902" i="23"/>
  <c r="AD1929" i="23"/>
  <c r="AI1929" i="23" s="1"/>
  <c r="AD1926" i="23"/>
  <c r="AI1926" i="23" s="1"/>
  <c r="AC2119" i="23"/>
  <c r="AC2144" i="23"/>
  <c r="AC2162" i="23"/>
  <c r="AC2182" i="23"/>
  <c r="AC2186" i="23"/>
  <c r="AC2198" i="23"/>
  <c r="AD2228" i="23"/>
  <c r="AD2545" i="23"/>
  <c r="AD2546" i="23"/>
  <c r="AI2546" i="23" s="1"/>
  <c r="AD2832" i="23"/>
  <c r="AI2832" i="23" s="1"/>
  <c r="AD2834" i="23"/>
  <c r="AC554" i="23"/>
  <c r="AC557" i="23"/>
  <c r="AC630" i="23"/>
  <c r="AD659" i="23"/>
  <c r="AI659" i="23" s="1"/>
  <c r="AD665" i="23"/>
  <c r="AI665" i="23" s="1"/>
  <c r="AC679" i="23"/>
  <c r="AC700" i="23"/>
  <c r="AC726" i="23"/>
  <c r="AC739" i="23"/>
  <c r="AC791" i="23"/>
  <c r="AC820" i="23"/>
  <c r="AD869" i="23"/>
  <c r="AC882" i="23"/>
  <c r="AC894" i="23"/>
  <c r="AC931" i="23"/>
  <c r="AC939" i="23"/>
  <c r="AC976" i="23"/>
  <c r="AC983" i="23"/>
  <c r="AC993" i="23"/>
  <c r="AC1006" i="23"/>
  <c r="AD1037" i="23"/>
  <c r="AC1059" i="23"/>
  <c r="AC1066" i="23"/>
  <c r="AC1130" i="23"/>
  <c r="AC1152" i="23"/>
  <c r="AC1156" i="23"/>
  <c r="AC1189" i="23"/>
  <c r="AC1192" i="23"/>
  <c r="AC1219" i="23"/>
  <c r="AC1249" i="23"/>
  <c r="AC1281" i="23"/>
  <c r="AD1408" i="23"/>
  <c r="AI1408" i="23" s="1"/>
  <c r="AC1466" i="23"/>
  <c r="AC1477" i="23"/>
  <c r="AC1489" i="23"/>
  <c r="AC1507" i="23"/>
  <c r="AC1515" i="23"/>
  <c r="AC1574" i="23"/>
  <c r="AC1583" i="23"/>
  <c r="AC1634" i="23"/>
  <c r="AC1643" i="23"/>
  <c r="AC1662" i="23"/>
  <c r="AD1671" i="23"/>
  <c r="AC1678" i="23"/>
  <c r="AC1692" i="23"/>
  <c r="AD1688" i="23"/>
  <c r="AI1688" i="23" s="1"/>
  <c r="AC1702" i="23"/>
  <c r="AC1720" i="23"/>
  <c r="AC1722" i="23"/>
  <c r="AD1743" i="23"/>
  <c r="AI1743" i="23" s="1"/>
  <c r="AD1964" i="23"/>
  <c r="AI1964" i="23" s="1"/>
  <c r="AC2101" i="23"/>
  <c r="AD2093" i="23"/>
  <c r="AI2093" i="23" s="1"/>
  <c r="AD2412" i="23"/>
  <c r="AI2412" i="23" s="1"/>
  <c r="AD3016" i="23"/>
  <c r="AC1044" i="23"/>
  <c r="AD1090" i="23"/>
  <c r="AI1090" i="23" s="1"/>
  <c r="AC1164" i="23"/>
  <c r="AD1349" i="23"/>
  <c r="AI1349" i="23" s="1"/>
  <c r="AD1416" i="23"/>
  <c r="AC1441" i="23"/>
  <c r="AC1589" i="23"/>
  <c r="AD1781" i="23"/>
  <c r="AI1781" i="23" s="1"/>
  <c r="AD1905" i="23"/>
  <c r="AI1905" i="23" s="1"/>
  <c r="AD1578" i="23"/>
  <c r="AI1578" i="23" s="1"/>
  <c r="AD2610" i="23"/>
  <c r="AI2610" i="23" s="1"/>
  <c r="AD2685" i="23"/>
  <c r="AD731" i="23"/>
  <c r="AI731" i="23" s="1"/>
  <c r="AC727" i="23"/>
  <c r="AC764" i="23"/>
  <c r="AC762" i="23"/>
  <c r="AD800" i="23"/>
  <c r="AC813" i="23"/>
  <c r="AC830" i="23"/>
  <c r="AD875" i="23"/>
  <c r="AI875" i="23" s="1"/>
  <c r="AC878" i="23"/>
  <c r="AC893" i="23"/>
  <c r="AC932" i="23"/>
  <c r="AC961" i="23"/>
  <c r="AD976" i="23"/>
  <c r="AI976" i="23" s="1"/>
  <c r="AC986" i="23"/>
  <c r="AC996" i="23"/>
  <c r="AC1012" i="23"/>
  <c r="AD1108" i="23"/>
  <c r="AD1169" i="23"/>
  <c r="AI1169" i="23" s="1"/>
  <c r="AC1201" i="23"/>
  <c r="AC1283" i="23"/>
  <c r="AC1277" i="23"/>
  <c r="AD1303" i="23"/>
  <c r="AI1303" i="23" s="1"/>
  <c r="AC1316" i="23"/>
  <c r="AC1335" i="23"/>
  <c r="AC1339" i="23"/>
  <c r="AD1354" i="23"/>
  <c r="AD1384" i="23"/>
  <c r="AI1384" i="23" s="1"/>
  <c r="AC1414" i="23"/>
  <c r="AC1409" i="23"/>
  <c r="AC1424" i="23"/>
  <c r="AC1431" i="23"/>
  <c r="AD1500" i="23"/>
  <c r="AC1501" i="23"/>
  <c r="AC1502" i="23"/>
  <c r="AD1518" i="23"/>
  <c r="AI1518" i="23" s="1"/>
  <c r="AC1536" i="23"/>
  <c r="AC1537" i="23"/>
  <c r="AD1577" i="23"/>
  <c r="AD1586" i="23"/>
  <c r="AI1586" i="23" s="1"/>
  <c r="AC1732" i="23"/>
  <c r="AC1739" i="23"/>
  <c r="AC1749" i="23"/>
  <c r="AC1770" i="23"/>
  <c r="AD1811" i="23"/>
  <c r="AI1811" i="23" s="1"/>
  <c r="AD1860" i="23"/>
  <c r="AI1860" i="23" s="1"/>
  <c r="AD1868" i="23"/>
  <c r="AI1868" i="23" s="1"/>
  <c r="AD1900" i="23"/>
  <c r="AI1900" i="23" s="1"/>
  <c r="AD1923" i="23"/>
  <c r="AI1923" i="23" s="1"/>
  <c r="AD1941" i="23"/>
  <c r="AI1941" i="23" s="1"/>
  <c r="AD2043" i="23"/>
  <c r="AD2052" i="23"/>
  <c r="AC2088" i="23"/>
  <c r="AC2098" i="23"/>
  <c r="AC2114" i="23"/>
  <c r="AC2190" i="23"/>
  <c r="AD2564" i="23"/>
  <c r="AD2964" i="23"/>
  <c r="AC858" i="23"/>
  <c r="AC886" i="23"/>
  <c r="AD1045" i="23"/>
  <c r="AI1045" i="23" s="1"/>
  <c r="AD1116" i="23"/>
  <c r="AD1198" i="23"/>
  <c r="AI1198" i="23" s="1"/>
  <c r="AC1214" i="23"/>
  <c r="AC1230" i="23"/>
  <c r="AC1289" i="23"/>
  <c r="AC1329" i="23"/>
  <c r="AC1383" i="23"/>
  <c r="AC1442" i="23"/>
  <c r="AC1458" i="23"/>
  <c r="AC1485" i="23"/>
  <c r="AD1491" i="23"/>
  <c r="AI1491" i="23" s="1"/>
  <c r="AC1511" i="23"/>
  <c r="AD1575" i="23"/>
  <c r="AC1579" i="23"/>
  <c r="AC1694" i="23"/>
  <c r="AC1744" i="23"/>
  <c r="AC1768" i="23"/>
  <c r="AD1790" i="23"/>
  <c r="AI1790" i="23" s="1"/>
  <c r="AC1808" i="23"/>
  <c r="AC1835" i="23"/>
  <c r="AC1829" i="23"/>
  <c r="AC1862" i="23"/>
  <c r="AD1871" i="23"/>
  <c r="AI1871" i="23" s="1"/>
  <c r="AD1899" i="23"/>
  <c r="AI1899" i="23" s="1"/>
  <c r="AD1908" i="23"/>
  <c r="AC1912" i="23"/>
  <c r="AD1930" i="23"/>
  <c r="AI1930" i="23" s="1"/>
  <c r="AD1944" i="23"/>
  <c r="AI1944" i="23" s="1"/>
  <c r="AC2058" i="23"/>
  <c r="AC2072" i="23"/>
  <c r="AD2084" i="23"/>
  <c r="AI2084" i="23" s="1"/>
  <c r="AD2087" i="23"/>
  <c r="AI2087" i="23" s="1"/>
  <c r="AC2222" i="23"/>
  <c r="AC2238" i="23"/>
  <c r="AD2258" i="23"/>
  <c r="AI2258" i="23" s="1"/>
  <c r="AC2268" i="23"/>
  <c r="AD2335" i="23"/>
  <c r="AI2335" i="23" s="1"/>
  <c r="AD2602" i="23"/>
  <c r="AD2726" i="23"/>
  <c r="AD3258" i="23"/>
  <c r="AD3260" i="23"/>
  <c r="AI3260" i="23" s="1"/>
  <c r="AD3268" i="23"/>
  <c r="AI3268" i="23" s="1"/>
  <c r="AD3263" i="23"/>
  <c r="AI3263" i="23" s="1"/>
  <c r="AD3680" i="23"/>
  <c r="AD3681" i="23"/>
  <c r="AI3681" i="23" s="1"/>
  <c r="AD3686" i="23"/>
  <c r="AI3686" i="23" s="1"/>
  <c r="AC3681" i="23"/>
  <c r="AD3986" i="23"/>
  <c r="AI3986" i="23" s="1"/>
  <c r="AD4002" i="23"/>
  <c r="AI4002" i="23" s="1"/>
  <c r="AC2341" i="23"/>
  <c r="AC2342" i="23"/>
  <c r="AC2361" i="23"/>
  <c r="AC2360" i="23"/>
  <c r="AC2389" i="23"/>
  <c r="AC2390" i="23"/>
  <c r="AC2393" i="23"/>
  <c r="AC2409" i="23"/>
  <c r="AC2420" i="23"/>
  <c r="AC2448" i="23"/>
  <c r="AC2449" i="23"/>
  <c r="AC2450" i="23"/>
  <c r="AC2460" i="23"/>
  <c r="AC2453" i="23"/>
  <c r="AC2482" i="23"/>
  <c r="AC2530" i="23"/>
  <c r="AC2553" i="23"/>
  <c r="AC2565" i="23"/>
  <c r="AC2563" i="23"/>
  <c r="AC2591" i="23"/>
  <c r="AC2677" i="23"/>
  <c r="AC2682" i="23"/>
  <c r="AC2697" i="23"/>
  <c r="AC2714" i="23"/>
  <c r="AC2980" i="23"/>
  <c r="AC3023" i="23"/>
  <c r="AC3100" i="23"/>
  <c r="AC3125" i="23"/>
  <c r="AC3146" i="23"/>
  <c r="AC3242" i="23"/>
  <c r="AC3256" i="23"/>
  <c r="AC3260" i="23"/>
  <c r="AC3296" i="23"/>
  <c r="AD3341" i="23"/>
  <c r="AI3341" i="23" s="1"/>
  <c r="AC3364" i="23"/>
  <c r="AC3371" i="23"/>
  <c r="AC3478" i="23"/>
  <c r="AC3504" i="23"/>
  <c r="AC3512" i="23"/>
  <c r="AC3510" i="23"/>
  <c r="AD3540" i="23"/>
  <c r="AI3540" i="23" s="1"/>
  <c r="AD3527" i="23"/>
  <c r="AI3527" i="23" s="1"/>
  <c r="AD3530" i="23"/>
  <c r="AI3530" i="23" s="1"/>
  <c r="AC3534" i="23"/>
  <c r="AC3555" i="23"/>
  <c r="AC3567" i="23"/>
  <c r="AC3697" i="23"/>
  <c r="AC3707" i="23"/>
  <c r="AC3712" i="23"/>
  <c r="AD3813" i="23"/>
  <c r="AC3831" i="23"/>
  <c r="AC3838" i="23"/>
  <c r="AD3972" i="23"/>
  <c r="AI3972" i="23" s="1"/>
  <c r="AD3963" i="23"/>
  <c r="AI3963" i="23" s="1"/>
  <c r="AD3969" i="23"/>
  <c r="AC4066" i="23"/>
  <c r="AC4086" i="23"/>
  <c r="AC1920" i="23"/>
  <c r="AD1958" i="23"/>
  <c r="AI1958" i="23" s="1"/>
  <c r="AC1954" i="23"/>
  <c r="AC1981" i="23"/>
  <c r="AC1982" i="23"/>
  <c r="AC2041" i="23"/>
  <c r="AC2057" i="23"/>
  <c r="AC2068" i="23"/>
  <c r="AC2070" i="23"/>
  <c r="AC2089" i="23"/>
  <c r="AC2096" i="23"/>
  <c r="AD2147" i="23"/>
  <c r="AI2147" i="23" s="1"/>
  <c r="AD2164" i="23"/>
  <c r="AI2164" i="23" s="1"/>
  <c r="AC2180" i="23"/>
  <c r="AC2243" i="23"/>
  <c r="AC2237" i="23"/>
  <c r="AD2269" i="23"/>
  <c r="AC2277" i="23"/>
  <c r="AD2306" i="23"/>
  <c r="AI2306" i="23" s="1"/>
  <c r="AC2352" i="23"/>
  <c r="AC2354" i="23"/>
  <c r="AC2372" i="23"/>
  <c r="AC2391" i="23"/>
  <c r="AC2402" i="23"/>
  <c r="AC2416" i="23"/>
  <c r="AC2423" i="23"/>
  <c r="AC2433" i="23"/>
  <c r="AC2480" i="23"/>
  <c r="AC2491" i="23"/>
  <c r="AC2503" i="23"/>
  <c r="AC2524" i="23"/>
  <c r="AC2527" i="23"/>
  <c r="AC2546" i="23"/>
  <c r="AC2555" i="23"/>
  <c r="AC2593" i="23"/>
  <c r="AC2649" i="23"/>
  <c r="AC2648" i="23"/>
  <c r="AC2660" i="23"/>
  <c r="AC2681" i="23"/>
  <c r="AC2707" i="23"/>
  <c r="AD2717" i="23"/>
  <c r="AC2895" i="23"/>
  <c r="AD3072" i="23"/>
  <c r="AC3098" i="23"/>
  <c r="AC3207" i="23"/>
  <c r="AC3211" i="23"/>
  <c r="AD3400" i="23"/>
  <c r="AI3400" i="23" s="1"/>
  <c r="AD3524" i="23"/>
  <c r="AI3524" i="23" s="1"/>
  <c r="AC3613" i="23"/>
  <c r="AC3605" i="23"/>
  <c r="AC3620" i="23"/>
  <c r="AC3777" i="23"/>
  <c r="AC3888" i="23"/>
  <c r="AC4061" i="23"/>
  <c r="AD3217" i="23"/>
  <c r="AI3217" i="23" s="1"/>
  <c r="AD3648" i="23"/>
  <c r="AI3648" i="23" s="1"/>
  <c r="AD3633" i="23"/>
  <c r="AI3633" i="23" s="1"/>
  <c r="AD3750" i="23"/>
  <c r="AI3750" i="23" s="1"/>
  <c r="AD3783" i="23"/>
  <c r="AI3783" i="23" s="1"/>
  <c r="AD3777" i="23"/>
  <c r="AI3777" i="23" s="1"/>
  <c r="AD3987" i="23"/>
  <c r="AI3987" i="23" s="1"/>
  <c r="AC1771" i="23"/>
  <c r="AC1787" i="23"/>
  <c r="AC1814" i="23"/>
  <c r="AC1825" i="23"/>
  <c r="AC1896" i="23"/>
  <c r="AC1897" i="23"/>
  <c r="AC1915" i="23"/>
  <c r="AD1954" i="23"/>
  <c r="AI1954" i="23" s="1"/>
  <c r="AC1993" i="23"/>
  <c r="AC1985" i="23"/>
  <c r="AC2066" i="23"/>
  <c r="AC2099" i="23"/>
  <c r="AC2122" i="23"/>
  <c r="AC2132" i="23"/>
  <c r="AC2146" i="23"/>
  <c r="AC2159" i="23"/>
  <c r="AC2176" i="23"/>
  <c r="AC2192" i="23"/>
  <c r="AC2220" i="23"/>
  <c r="AC2252" i="23"/>
  <c r="AC2266" i="23"/>
  <c r="AC2272" i="23"/>
  <c r="AC2279" i="23"/>
  <c r="AC2300" i="23"/>
  <c r="AC2364" i="23"/>
  <c r="AC2365" i="23"/>
  <c r="AC2366" i="23"/>
  <c r="AC2375" i="23"/>
  <c r="AC2384" i="23"/>
  <c r="AC2424" i="23"/>
  <c r="AC2425" i="23"/>
  <c r="AC2445" i="23"/>
  <c r="AC2442" i="23"/>
  <c r="AC2463" i="23"/>
  <c r="AC2483" i="23"/>
  <c r="AC2477" i="23"/>
  <c r="AC2490" i="23"/>
  <c r="AC2505" i="23"/>
  <c r="AD2514" i="23"/>
  <c r="AI2514" i="23" s="1"/>
  <c r="AC2541" i="23"/>
  <c r="AC2539" i="23"/>
  <c r="AD2557" i="23"/>
  <c r="AI2557" i="23" s="1"/>
  <c r="AC2558" i="23"/>
  <c r="AC2595" i="23"/>
  <c r="AC2614" i="23"/>
  <c r="AC2620" i="23"/>
  <c r="AC2631" i="23"/>
  <c r="AC2642" i="23"/>
  <c r="AC2644" i="23"/>
  <c r="AC2645" i="23"/>
  <c r="AC2672" i="23"/>
  <c r="AC2679" i="23"/>
  <c r="AC2690" i="23"/>
  <c r="AC2709" i="23"/>
  <c r="AD2719" i="23"/>
  <c r="AI2719" i="23" s="1"/>
  <c r="AC2729" i="23"/>
  <c r="AD2761" i="23"/>
  <c r="AI2761" i="23" s="1"/>
  <c r="AC2761" i="23"/>
  <c r="AC2753" i="23"/>
  <c r="AC2777" i="23"/>
  <c r="AC2795" i="23"/>
  <c r="AC2803" i="23"/>
  <c r="AC2842" i="23"/>
  <c r="AD3223" i="23"/>
  <c r="AC3270" i="23"/>
  <c r="AC3386" i="23"/>
  <c r="AC3423" i="23"/>
  <c r="AD3639" i="23"/>
  <c r="AI3639" i="23" s="1"/>
  <c r="AC3643" i="23"/>
  <c r="AC3651" i="23"/>
  <c r="AD3749" i="23"/>
  <c r="AI3749" i="23" s="1"/>
  <c r="AC3889" i="23"/>
  <c r="AC3892" i="23"/>
  <c r="AD3921" i="23"/>
  <c r="AC3918" i="23"/>
  <c r="AC4036" i="23"/>
  <c r="AC4042" i="23"/>
  <c r="AD2720" i="23"/>
  <c r="AI2720" i="23" s="1"/>
  <c r="AD2793" i="23"/>
  <c r="AD2817" i="23"/>
  <c r="AI2817" i="23" s="1"/>
  <c r="AD2989" i="23"/>
  <c r="AI2989" i="23" s="1"/>
  <c r="AD2979" i="23"/>
  <c r="AI2979" i="23" s="1"/>
  <c r="AD2999" i="23"/>
  <c r="AI2999" i="23" s="1"/>
  <c r="AD3210" i="23"/>
  <c r="AI3210" i="23" s="1"/>
  <c r="AD3219" i="23"/>
  <c r="AD3820" i="23"/>
  <c r="AD3998" i="23"/>
  <c r="AI3998" i="23" s="1"/>
  <c r="AD4009" i="23"/>
  <c r="AI4009" i="23" s="1"/>
  <c r="AD3999" i="23"/>
  <c r="AI3999" i="23" s="1"/>
  <c r="AI4105" i="23"/>
  <c r="AC2203" i="23"/>
  <c r="AC2228" i="23"/>
  <c r="AC2239" i="23"/>
  <c r="AD2304" i="23"/>
  <c r="AI2304" i="23" s="1"/>
  <c r="AC2313" i="23"/>
  <c r="AC2330" i="23"/>
  <c r="AC2380" i="23"/>
  <c r="AC2387" i="23"/>
  <c r="AC2410" i="23"/>
  <c r="AC2422" i="23"/>
  <c r="AC2419" i="23"/>
  <c r="AC2467" i="23"/>
  <c r="AC2485" i="23"/>
  <c r="AC2486" i="23"/>
  <c r="AD2492" i="23"/>
  <c r="AI2492" i="23" s="1"/>
  <c r="AC2525" i="23"/>
  <c r="AC2554" i="23"/>
  <c r="AC2588" i="23"/>
  <c r="AC2613" i="23"/>
  <c r="AC2637" i="23"/>
  <c r="AC2635" i="23"/>
  <c r="AC2653" i="23"/>
  <c r="AC2664" i="23"/>
  <c r="AC2668" i="23"/>
  <c r="AC2675" i="23"/>
  <c r="AC2773" i="23"/>
  <c r="AC2774" i="23"/>
  <c r="AC2798" i="23"/>
  <c r="AD2818" i="23"/>
  <c r="AI2818" i="23" s="1"/>
  <c r="AD2821" i="23"/>
  <c r="AI2821" i="23" s="1"/>
  <c r="AC2855" i="23"/>
  <c r="AC2875" i="23"/>
  <c r="AD2913" i="23"/>
  <c r="AI2913" i="23" s="1"/>
  <c r="AC2923" i="23"/>
  <c r="AD3043" i="23"/>
  <c r="AD3042" i="23"/>
  <c r="AI3042" i="23" s="1"/>
  <c r="AC3043" i="23"/>
  <c r="AC3053" i="23"/>
  <c r="AC3128" i="23"/>
  <c r="AI3135" i="23"/>
  <c r="AC3150" i="23"/>
  <c r="AD3169" i="23"/>
  <c r="AI3169" i="23" s="1"/>
  <c r="AC3164" i="23"/>
  <c r="AC3261" i="23"/>
  <c r="AC3259" i="23"/>
  <c r="AD3286" i="23"/>
  <c r="AC3398" i="23"/>
  <c r="AD3430" i="23"/>
  <c r="AI3430" i="23" s="1"/>
  <c r="AD3429" i="23"/>
  <c r="AC3513" i="23"/>
  <c r="AD3689" i="23"/>
  <c r="AI3689" i="23" s="1"/>
  <c r="AD3744" i="23"/>
  <c r="AI3744" i="23" s="1"/>
  <c r="AD3774" i="23"/>
  <c r="AI3774" i="23" s="1"/>
  <c r="AC3842" i="23"/>
  <c r="AD3857" i="23"/>
  <c r="AC3962" i="23"/>
  <c r="AD3742" i="23"/>
  <c r="AD3741" i="23"/>
  <c r="AD3807" i="23"/>
  <c r="AI3807" i="23" s="1"/>
  <c r="AD4063" i="23"/>
  <c r="AI4063" i="23" s="1"/>
  <c r="AD4073" i="23"/>
  <c r="AD3018" i="23"/>
  <c r="AI3018" i="23" s="1"/>
  <c r="AD3017" i="23"/>
  <c r="AC3116" i="23"/>
  <c r="AC3221" i="23"/>
  <c r="AC3263" i="23"/>
  <c r="AC3258" i="23"/>
  <c r="AC3267" i="23"/>
  <c r="AC3373" i="23"/>
  <c r="AC3379" i="23"/>
  <c r="AC3416" i="23"/>
  <c r="AC3476" i="23"/>
  <c r="AC3495" i="23"/>
  <c r="AC3525" i="23"/>
  <c r="AC3523" i="23"/>
  <c r="AC3580" i="23"/>
  <c r="AC3596" i="23"/>
  <c r="AC3618" i="23"/>
  <c r="AC3687" i="23"/>
  <c r="AC3710" i="23"/>
  <c r="AC3854" i="23"/>
  <c r="AC3893" i="23"/>
  <c r="AC3932" i="23"/>
  <c r="AC3944" i="23"/>
  <c r="AC3960" i="23"/>
  <c r="AC3971" i="23"/>
  <c r="AC3976" i="23"/>
  <c r="AC3996" i="23"/>
  <c r="AC4012" i="23"/>
  <c r="AC4011" i="23"/>
  <c r="AC4020" i="23"/>
  <c r="AC4064" i="23"/>
  <c r="AC2840" i="23"/>
  <c r="AD2833" i="23"/>
  <c r="AI2833" i="23" s="1"/>
  <c r="AC2833" i="23"/>
  <c r="AC2853" i="23"/>
  <c r="AC2881" i="23"/>
  <c r="AC2889" i="23"/>
  <c r="AC3047" i="23"/>
  <c r="AC3077" i="23"/>
  <c r="AC3106" i="23"/>
  <c r="AD3117" i="23"/>
  <c r="AI3117" i="23" s="1"/>
  <c r="AD3156" i="23"/>
  <c r="AI3156" i="23" s="1"/>
  <c r="AC3157" i="23"/>
  <c r="AC3172" i="23"/>
  <c r="AC3179" i="23"/>
  <c r="AD3186" i="23"/>
  <c r="AI3186" i="23" s="1"/>
  <c r="AD3222" i="23"/>
  <c r="AC3236" i="23"/>
  <c r="AC3284" i="23"/>
  <c r="AC3282" i="23"/>
  <c r="AD3339" i="23"/>
  <c r="AI3339" i="23" s="1"/>
  <c r="AC3352" i="23"/>
  <c r="AC3356" i="23"/>
  <c r="AC3390" i="23"/>
  <c r="AC3442" i="23"/>
  <c r="AC3457" i="23"/>
  <c r="AC3458" i="23"/>
  <c r="AC3472" i="23"/>
  <c r="AC3486" i="23"/>
  <c r="AC3502" i="23"/>
  <c r="AC3524" i="23"/>
  <c r="AC3541" i="23"/>
  <c r="AC3556" i="23"/>
  <c r="AC3589" i="23"/>
  <c r="AC3593" i="23"/>
  <c r="AC3615" i="23"/>
  <c r="AC3631" i="23"/>
  <c r="AC3683" i="23"/>
  <c r="AC3743" i="23"/>
  <c r="AC3774" i="23"/>
  <c r="AC3807" i="23"/>
  <c r="AC3883" i="23"/>
  <c r="AC3901" i="23"/>
  <c r="AC3986" i="23"/>
  <c r="AC4013" i="23"/>
  <c r="AC4014" i="23"/>
  <c r="AC4033" i="23"/>
  <c r="AC4063" i="23"/>
  <c r="AC4059" i="23"/>
  <c r="AD3140" i="23"/>
  <c r="AI3140" i="23" s="1"/>
  <c r="AD3160" i="23"/>
  <c r="AI3160" i="23" s="1"/>
  <c r="AC3181" i="23"/>
  <c r="AC3220" i="23"/>
  <c r="AC3233" i="23"/>
  <c r="AC3246" i="23"/>
  <c r="AC3268" i="23"/>
  <c r="AC3339" i="23"/>
  <c r="AD3406" i="23"/>
  <c r="AI3406" i="23" s="1"/>
  <c r="AC3432" i="23"/>
  <c r="AC3440" i="23"/>
  <c r="AC3447" i="23"/>
  <c r="AD3458" i="23"/>
  <c r="AC3522" i="23"/>
  <c r="AC3535" i="23"/>
  <c r="AC3568" i="23"/>
  <c r="AD3618" i="23"/>
  <c r="AI3618" i="23" s="1"/>
  <c r="AC3669" i="23"/>
  <c r="AC3766" i="23"/>
  <c r="AC3814" i="23"/>
  <c r="AC3859" i="23"/>
  <c r="AC3878" i="23"/>
  <c r="AC3907" i="23"/>
  <c r="AC3964" i="23"/>
  <c r="AC4035" i="23"/>
  <c r="AD118" i="23"/>
  <c r="AD214" i="23"/>
  <c r="AC265" i="23"/>
  <c r="AD32" i="23"/>
  <c r="AI32" i="23" s="1"/>
  <c r="AD366" i="23"/>
  <c r="AI366" i="23" s="1"/>
  <c r="AD388" i="23"/>
  <c r="AI388" i="23" s="1"/>
  <c r="AD498" i="23"/>
  <c r="AI498" i="23" s="1"/>
  <c r="AD505" i="23"/>
  <c r="AI505" i="23" s="1"/>
  <c r="AD500" i="23"/>
  <c r="AI500" i="23" s="1"/>
  <c r="AD506" i="23"/>
  <c r="AI506" i="23" s="1"/>
  <c r="AD497" i="23"/>
  <c r="AI497" i="23" s="1"/>
  <c r="AD164" i="23"/>
  <c r="AI164" i="23" s="1"/>
  <c r="AC168" i="23"/>
  <c r="AD30" i="23"/>
  <c r="AD36" i="23"/>
  <c r="AD27" i="23"/>
  <c r="AI27" i="23" s="1"/>
  <c r="AD38" i="23"/>
  <c r="AI38" i="23" s="1"/>
  <c r="AD31" i="23"/>
  <c r="AI31" i="23" s="1"/>
  <c r="AD167" i="23"/>
  <c r="AI167" i="23" s="1"/>
  <c r="AD168" i="23"/>
  <c r="AD159" i="23"/>
  <c r="AC284" i="23"/>
  <c r="AD67" i="23"/>
  <c r="AI67" i="23" s="1"/>
  <c r="AD70" i="23"/>
  <c r="AC92" i="23"/>
  <c r="AC285" i="23"/>
  <c r="AC313" i="23"/>
  <c r="AD606" i="23"/>
  <c r="AI606" i="23" s="1"/>
  <c r="AD733" i="23"/>
  <c r="AI733" i="23" s="1"/>
  <c r="AD803" i="23"/>
  <c r="AI803" i="23" s="1"/>
  <c r="AD826" i="23"/>
  <c r="AI826" i="23" s="1"/>
  <c r="AD824" i="23"/>
  <c r="AI824" i="23" s="1"/>
  <c r="AD2195" i="23"/>
  <c r="AD2198" i="23"/>
  <c r="AI2198" i="23" s="1"/>
  <c r="AD2192" i="23"/>
  <c r="AI2192" i="23" s="1"/>
  <c r="AD2187" i="23"/>
  <c r="AD2197" i="23"/>
  <c r="AI2197" i="23" s="1"/>
  <c r="AD2191" i="23"/>
  <c r="AI2191" i="23" s="1"/>
  <c r="AD2189" i="23"/>
  <c r="AI2189" i="23" s="1"/>
  <c r="AI279" i="23"/>
  <c r="AD679" i="23"/>
  <c r="AI679" i="23" s="1"/>
  <c r="AD19" i="23"/>
  <c r="AI19" i="23" s="1"/>
  <c r="AC24" i="23"/>
  <c r="AC32" i="23"/>
  <c r="AC38" i="23"/>
  <c r="AD47" i="23"/>
  <c r="AI47" i="23" s="1"/>
  <c r="AD53" i="23"/>
  <c r="AC58" i="23"/>
  <c r="AC74" i="23"/>
  <c r="AD95" i="23"/>
  <c r="AI95" i="23" s="1"/>
  <c r="AC107" i="23"/>
  <c r="AC113" i="23"/>
  <c r="AD123" i="23"/>
  <c r="AI123" i="23" s="1"/>
  <c r="AD132" i="23"/>
  <c r="AI132" i="23" s="1"/>
  <c r="AC134" i="23"/>
  <c r="AC138" i="23"/>
  <c r="AD157" i="23"/>
  <c r="AI157" i="23" s="1"/>
  <c r="AC174" i="23"/>
  <c r="AD191" i="23"/>
  <c r="AI191" i="23" s="1"/>
  <c r="AC192" i="23"/>
  <c r="AC202" i="23"/>
  <c r="AC226" i="23"/>
  <c r="AC236" i="23"/>
  <c r="AC249" i="23"/>
  <c r="AD239" i="23"/>
  <c r="AI239" i="23" s="1"/>
  <c r="AD252" i="23"/>
  <c r="AD246" i="23"/>
  <c r="AI246" i="23" s="1"/>
  <c r="AC291" i="23"/>
  <c r="AC301" i="23"/>
  <c r="AC315" i="23"/>
  <c r="AC325" i="23"/>
  <c r="AD342" i="23"/>
  <c r="AI342" i="23" s="1"/>
  <c r="AC345" i="23"/>
  <c r="AC361" i="23"/>
  <c r="AD359" i="23"/>
  <c r="AI359" i="23" s="1"/>
  <c r="AC373" i="23"/>
  <c r="AD371" i="23"/>
  <c r="AI371" i="23" s="1"/>
  <c r="AI368" i="23"/>
  <c r="AC384" i="23"/>
  <c r="AC394" i="23"/>
  <c r="AD397" i="23"/>
  <c r="AI397" i="23" s="1"/>
  <c r="AD406" i="23"/>
  <c r="AI406" i="23" s="1"/>
  <c r="AD408" i="23"/>
  <c r="AI408" i="23" s="1"/>
  <c r="AC403" i="23"/>
  <c r="AD410" i="23"/>
  <c r="AI401" i="23"/>
  <c r="AC432" i="23"/>
  <c r="AD424" i="23"/>
  <c r="AI424" i="23" s="1"/>
  <c r="AI429" i="23"/>
  <c r="AD426" i="23"/>
  <c r="AC440" i="23"/>
  <c r="AC456" i="23"/>
  <c r="AD468" i="23"/>
  <c r="AI468" i="23" s="1"/>
  <c r="AD491" i="23"/>
  <c r="AI491" i="23" s="1"/>
  <c r="AD484" i="23"/>
  <c r="AI484" i="23" s="1"/>
  <c r="AC498" i="23"/>
  <c r="AD507" i="23"/>
  <c r="AI507" i="23" s="1"/>
  <c r="AD516" i="23"/>
  <c r="AI516" i="23" s="1"/>
  <c r="AD519" i="23"/>
  <c r="AI519" i="23" s="1"/>
  <c r="AI528" i="23"/>
  <c r="AC521" i="23"/>
  <c r="AD536" i="23"/>
  <c r="AI536" i="23" s="1"/>
  <c r="AC539" i="23"/>
  <c r="AC552" i="23"/>
  <c r="AD544" i="23"/>
  <c r="AI544" i="23" s="1"/>
  <c r="AC547" i="23"/>
  <c r="AC561" i="23"/>
  <c r="AC569" i="23"/>
  <c r="AC590" i="23"/>
  <c r="AC593" i="23"/>
  <c r="AC608" i="23"/>
  <c r="AD630" i="23"/>
  <c r="AI630" i="23" s="1"/>
  <c r="AC646" i="23"/>
  <c r="AC641" i="23"/>
  <c r="AC659" i="23"/>
  <c r="AC672" i="23"/>
  <c r="AD664" i="23"/>
  <c r="AI664" i="23" s="1"/>
  <c r="AC669" i="23"/>
  <c r="AD670" i="23"/>
  <c r="AI670" i="23" s="1"/>
  <c r="AD666" i="23"/>
  <c r="AI666" i="23" s="1"/>
  <c r="AC690" i="23"/>
  <c r="AD699" i="23"/>
  <c r="AI699" i="23" s="1"/>
  <c r="AC704" i="23"/>
  <c r="AC717" i="23"/>
  <c r="AC724" i="23"/>
  <c r="AD730" i="23"/>
  <c r="AD767" i="23"/>
  <c r="AI767" i="23" s="1"/>
  <c r="AC763" i="23"/>
  <c r="AC771" i="23"/>
  <c r="AC772" i="23"/>
  <c r="AC790" i="23"/>
  <c r="AC785" i="23"/>
  <c r="AC796" i="23"/>
  <c r="AC802" i="23"/>
  <c r="AD805" i="23"/>
  <c r="AI805" i="23" s="1"/>
  <c r="AC816" i="23"/>
  <c r="AC810" i="23"/>
  <c r="AD861" i="23"/>
  <c r="AI861" i="23" s="1"/>
  <c r="AD910" i="23"/>
  <c r="AD913" i="23"/>
  <c r="AC919" i="23"/>
  <c r="AD951" i="23"/>
  <c r="AI951" i="23" s="1"/>
  <c r="AD952" i="23"/>
  <c r="AI952" i="23" s="1"/>
  <c r="AD957" i="23"/>
  <c r="AI957" i="23" s="1"/>
  <c r="AD958" i="23"/>
  <c r="AI958" i="23" s="1"/>
  <c r="AD961" i="23"/>
  <c r="AI961" i="23" s="1"/>
  <c r="AD959" i="23"/>
  <c r="AI959" i="23" s="1"/>
  <c r="AD1033" i="23"/>
  <c r="AI1033" i="23" s="1"/>
  <c r="AC1032" i="23"/>
  <c r="AD1030" i="23"/>
  <c r="AI1030" i="23" s="1"/>
  <c r="AD1213" i="23"/>
  <c r="AI1213" i="23" s="1"/>
  <c r="AC1212" i="23"/>
  <c r="AI39" i="23"/>
  <c r="AI87" i="23"/>
  <c r="AD172" i="23"/>
  <c r="AI172" i="23" s="1"/>
  <c r="AD178" i="23"/>
  <c r="AI178" i="23" s="1"/>
  <c r="AD181" i="23"/>
  <c r="AI181" i="23" s="1"/>
  <c r="AD176" i="23"/>
  <c r="AI176" i="23" s="1"/>
  <c r="AD182" i="23"/>
  <c r="AD174" i="23"/>
  <c r="AI174" i="23" s="1"/>
  <c r="AD317" i="23"/>
  <c r="AI317" i="23" s="1"/>
  <c r="AD321" i="23"/>
  <c r="AI321" i="23" s="1"/>
  <c r="AD322" i="23"/>
  <c r="AD325" i="23"/>
  <c r="AD361" i="23"/>
  <c r="AI361" i="23" s="1"/>
  <c r="AD373" i="23"/>
  <c r="AI373" i="23" s="1"/>
  <c r="AD381" i="23"/>
  <c r="AI381" i="23" s="1"/>
  <c r="AD394" i="23"/>
  <c r="AI394" i="23" s="1"/>
  <c r="AD403" i="23"/>
  <c r="AI403" i="23" s="1"/>
  <c r="AD432" i="23"/>
  <c r="AI432" i="23" s="1"/>
  <c r="AD425" i="23"/>
  <c r="AI425" i="23" s="1"/>
  <c r="AD440" i="23"/>
  <c r="AI440" i="23" s="1"/>
  <c r="AD439" i="23"/>
  <c r="AI439" i="23" s="1"/>
  <c r="AD521" i="23"/>
  <c r="AI521" i="23" s="1"/>
  <c r="AD552" i="23"/>
  <c r="AD570" i="23"/>
  <c r="AI570" i="23" s="1"/>
  <c r="AD574" i="23"/>
  <c r="AI574" i="23" s="1"/>
  <c r="AD577" i="23"/>
  <c r="AI577" i="23" s="1"/>
  <c r="AD672" i="23"/>
  <c r="AI672" i="23" s="1"/>
  <c r="AD669" i="23"/>
  <c r="AI669" i="23" s="1"/>
  <c r="AD729" i="23"/>
  <c r="AD782" i="23"/>
  <c r="AI782" i="23" s="1"/>
  <c r="AD780" i="23"/>
  <c r="AI780" i="23" s="1"/>
  <c r="AD801" i="23"/>
  <c r="AI801" i="23" s="1"/>
  <c r="AD802" i="23"/>
  <c r="AD940" i="23"/>
  <c r="AI940" i="23" s="1"/>
  <c r="AC940" i="23"/>
  <c r="AC1334" i="23"/>
  <c r="AD50" i="23"/>
  <c r="AI50" i="23" s="1"/>
  <c r="AD98" i="23"/>
  <c r="AI98" i="23" s="1"/>
  <c r="AC7" i="23"/>
  <c r="AC27" i="23"/>
  <c r="AC36" i="23"/>
  <c r="AC37" i="23"/>
  <c r="AC43" i="23"/>
  <c r="AD60" i="23"/>
  <c r="AI60" i="23" s="1"/>
  <c r="AC63" i="23"/>
  <c r="AC80" i="23"/>
  <c r="AC90" i="23"/>
  <c r="AD99" i="23"/>
  <c r="AI99" i="23" s="1"/>
  <c r="AD106" i="23"/>
  <c r="AI106" i="23" s="1"/>
  <c r="AD102" i="23"/>
  <c r="AI102" i="23" s="1"/>
  <c r="AC109" i="23"/>
  <c r="AC122" i="23"/>
  <c r="AC128" i="23"/>
  <c r="AC139" i="23"/>
  <c r="AC159" i="23"/>
  <c r="AC166" i="23"/>
  <c r="AC167" i="23"/>
  <c r="AC163" i="23"/>
  <c r="AC162" i="23"/>
  <c r="AC185" i="23"/>
  <c r="AC201" i="23"/>
  <c r="AC218" i="23"/>
  <c r="AC228" i="23"/>
  <c r="AD232" i="23"/>
  <c r="AI232" i="23" s="1"/>
  <c r="AC233" i="23"/>
  <c r="AC273" i="23"/>
  <c r="AD298" i="23"/>
  <c r="AI298" i="23" s="1"/>
  <c r="AD315" i="23"/>
  <c r="AI315" i="23" s="1"/>
  <c r="AC335" i="23"/>
  <c r="AD375" i="23"/>
  <c r="AI375" i="23" s="1"/>
  <c r="AD380" i="23"/>
  <c r="AI380" i="23" s="1"/>
  <c r="AC396" i="23"/>
  <c r="AC388" i="23"/>
  <c r="AD393" i="23"/>
  <c r="AI393" i="23" s="1"/>
  <c r="AC409" i="23"/>
  <c r="AC407" i="23"/>
  <c r="AD404" i="23"/>
  <c r="AI404" i="23" s="1"/>
  <c r="AD423" i="23"/>
  <c r="AI423" i="23" s="1"/>
  <c r="AD434" i="23"/>
  <c r="AI434" i="23" s="1"/>
  <c r="AC445" i="23"/>
  <c r="AD443" i="23"/>
  <c r="AI443" i="23" s="1"/>
  <c r="AC447" i="23"/>
  <c r="AC454" i="23"/>
  <c r="AC466" i="23"/>
  <c r="AD462" i="23"/>
  <c r="AI462" i="23" s="1"/>
  <c r="AC473" i="23"/>
  <c r="AC509" i="23"/>
  <c r="AC524" i="23"/>
  <c r="AC523" i="23"/>
  <c r="AD530" i="23"/>
  <c r="AI530" i="23" s="1"/>
  <c r="AD522" i="23"/>
  <c r="AC541" i="23"/>
  <c r="AC533" i="23"/>
  <c r="AD543" i="23"/>
  <c r="AI543" i="23" s="1"/>
  <c r="AC553" i="23"/>
  <c r="AD557" i="23"/>
  <c r="AI557" i="23" s="1"/>
  <c r="AD556" i="23"/>
  <c r="AI556" i="23" s="1"/>
  <c r="AD568" i="23"/>
  <c r="AI568" i="23" s="1"/>
  <c r="AC578" i="23"/>
  <c r="AC601" i="23"/>
  <c r="AC595" i="23"/>
  <c r="AC613" i="23"/>
  <c r="AD611" i="23"/>
  <c r="AC620" i="23"/>
  <c r="AD628" i="23"/>
  <c r="AC628" i="23"/>
  <c r="AC650" i="23"/>
  <c r="AC658" i="23"/>
  <c r="AC654" i="23"/>
  <c r="AD663" i="23"/>
  <c r="AC681" i="23"/>
  <c r="AC693" i="23"/>
  <c r="AD697" i="23"/>
  <c r="AI697" i="23" s="1"/>
  <c r="AD695" i="23"/>
  <c r="AI695" i="23" s="1"/>
  <c r="AD707" i="23"/>
  <c r="AC720" i="23"/>
  <c r="AD712" i="23"/>
  <c r="AC715" i="23"/>
  <c r="AC732" i="23"/>
  <c r="AC740" i="23"/>
  <c r="AC738" i="23"/>
  <c r="AD771" i="23"/>
  <c r="AC794" i="23"/>
  <c r="AD817" i="23"/>
  <c r="AI817" i="23" s="1"/>
  <c r="AC809" i="23"/>
  <c r="AI869" i="23"/>
  <c r="AD896" i="23"/>
  <c r="AD911" i="23"/>
  <c r="AC921" i="23"/>
  <c r="AC942" i="23"/>
  <c r="AC982" i="23"/>
  <c r="AC1007" i="23"/>
  <c r="AC1094" i="23"/>
  <c r="AD273" i="23"/>
  <c r="AI273" i="23" s="1"/>
  <c r="AC337" i="23"/>
  <c r="AD352" i="23"/>
  <c r="AI352" i="23" s="1"/>
  <c r="AD365" i="23"/>
  <c r="AD382" i="23"/>
  <c r="AI382" i="23" s="1"/>
  <c r="AD396" i="23"/>
  <c r="AC406" i="23"/>
  <c r="AD409" i="23"/>
  <c r="AD414" i="23"/>
  <c r="AI414" i="23" s="1"/>
  <c r="AD428" i="23"/>
  <c r="AI428" i="23" s="1"/>
  <c r="AC441" i="23"/>
  <c r="AD442" i="23"/>
  <c r="AI442" i="23" s="1"/>
  <c r="AC438" i="23"/>
  <c r="AC453" i="23"/>
  <c r="AD457" i="23"/>
  <c r="AI457" i="23" s="1"/>
  <c r="AC475" i="23"/>
  <c r="AD524" i="23"/>
  <c r="AI524" i="23" s="1"/>
  <c r="AC538" i="23"/>
  <c r="AC545" i="23"/>
  <c r="AC571" i="23"/>
  <c r="AC580" i="23"/>
  <c r="AC600" i="23"/>
  <c r="AD592" i="23"/>
  <c r="AI592" i="23" s="1"/>
  <c r="AC597" i="23"/>
  <c r="AD598" i="23"/>
  <c r="AI598" i="23" s="1"/>
  <c r="AD601" i="23"/>
  <c r="AD596" i="23"/>
  <c r="AI596" i="23" s="1"/>
  <c r="AD610" i="23"/>
  <c r="AI610" i="23" s="1"/>
  <c r="AI636" i="23"/>
  <c r="AC643" i="23"/>
  <c r="AD654" i="23"/>
  <c r="AD657" i="23"/>
  <c r="AD696" i="23"/>
  <c r="AI696" i="23" s="1"/>
  <c r="AD706" i="23"/>
  <c r="AI706" i="23" s="1"/>
  <c r="AC701" i="23"/>
  <c r="AD711" i="23"/>
  <c r="AI711" i="23" s="1"/>
  <c r="AD725" i="23"/>
  <c r="AI725" i="23" s="1"/>
  <c r="AD726" i="23"/>
  <c r="AI726" i="23" s="1"/>
  <c r="AC743" i="23"/>
  <c r="AC737" i="23"/>
  <c r="AC782" i="23"/>
  <c r="AD806" i="23"/>
  <c r="AD797" i="23"/>
  <c r="AI797" i="23" s="1"/>
  <c r="AD798" i="23"/>
  <c r="AI798" i="23" s="1"/>
  <c r="AD829" i="23"/>
  <c r="AI829" i="23" s="1"/>
  <c r="AC853" i="23"/>
  <c r="AC866" i="23"/>
  <c r="AD872" i="23"/>
  <c r="AI872" i="23" s="1"/>
  <c r="AI627" i="23"/>
  <c r="AC145" i="23"/>
  <c r="AC158" i="23"/>
  <c r="AD162" i="23"/>
  <c r="AI162" i="23" s="1"/>
  <c r="AD209" i="23"/>
  <c r="AI209" i="23" s="1"/>
  <c r="AD208" i="23"/>
  <c r="AI208" i="23" s="1"/>
  <c r="AD262" i="23"/>
  <c r="AC336" i="23"/>
  <c r="AD332" i="23"/>
  <c r="AD5" i="23"/>
  <c r="AI5" i="23" s="1"/>
  <c r="AC10" i="23"/>
  <c r="AC19" i="23"/>
  <c r="AC46" i="23"/>
  <c r="AC55" i="23"/>
  <c r="AC66" i="23"/>
  <c r="AD78" i="23"/>
  <c r="AI78" i="23" s="1"/>
  <c r="AD85" i="23"/>
  <c r="AI85" i="23" s="1"/>
  <c r="AC94" i="23"/>
  <c r="AC110" i="23"/>
  <c r="AD115" i="23"/>
  <c r="AI115" i="23" s="1"/>
  <c r="AC120" i="23"/>
  <c r="AC130" i="23"/>
  <c r="AC141" i="23"/>
  <c r="AC152" i="23"/>
  <c r="AC188" i="23"/>
  <c r="AC198" i="23"/>
  <c r="AD207" i="23"/>
  <c r="AI207" i="23" s="1"/>
  <c r="AD217" i="23"/>
  <c r="AC242" i="23"/>
  <c r="AD255" i="23"/>
  <c r="AI255" i="23" s="1"/>
  <c r="AC264" i="23"/>
  <c r="AD261" i="23"/>
  <c r="AI261" i="23" s="1"/>
  <c r="AC260" i="23"/>
  <c r="AD259" i="23"/>
  <c r="AI259" i="23" s="1"/>
  <c r="AD266" i="23"/>
  <c r="AI266" i="23" s="1"/>
  <c r="AD258" i="23"/>
  <c r="AD267" i="23"/>
  <c r="AI267" i="23" s="1"/>
  <c r="AC269" i="23"/>
  <c r="AD290" i="23"/>
  <c r="AI290" i="23" s="1"/>
  <c r="AC312" i="23"/>
  <c r="AD309" i="23"/>
  <c r="AI309" i="23" s="1"/>
  <c r="AC319" i="23"/>
  <c r="AC318" i="23"/>
  <c r="AD336" i="23"/>
  <c r="AI336" i="23" s="1"/>
  <c r="AD328" i="23"/>
  <c r="AI328" i="23" s="1"/>
  <c r="AC362" i="23"/>
  <c r="AC367" i="23"/>
  <c r="AC392" i="23"/>
  <c r="AC402" i="23"/>
  <c r="AC411" i="23"/>
  <c r="AC413" i="23"/>
  <c r="AC433" i="23"/>
  <c r="AD431" i="23"/>
  <c r="AI431" i="23" s="1"/>
  <c r="AC444" i="23"/>
  <c r="AC436" i="23"/>
  <c r="AC476" i="23"/>
  <c r="AC490" i="23"/>
  <c r="AC486" i="23"/>
  <c r="AC512" i="23"/>
  <c r="AD529" i="23"/>
  <c r="AI529" i="23" s="1"/>
  <c r="AC535" i="23"/>
  <c r="AC558" i="23"/>
  <c r="AD583" i="23"/>
  <c r="AI583" i="23" s="1"/>
  <c r="AC591" i="23"/>
  <c r="AD600" i="23"/>
  <c r="AI600" i="23" s="1"/>
  <c r="AD597" i="23"/>
  <c r="AI597" i="23" s="1"/>
  <c r="AD604" i="23"/>
  <c r="AD609" i="23"/>
  <c r="AI609" i="23" s="1"/>
  <c r="AC607" i="23"/>
  <c r="AD640" i="23"/>
  <c r="AI640" i="23" s="1"/>
  <c r="AC647" i="23"/>
  <c r="AC651" i="23"/>
  <c r="AC683" i="23"/>
  <c r="AD705" i="23"/>
  <c r="AI705" i="23" s="1"/>
  <c r="AC703" i="23"/>
  <c r="AD702" i="23"/>
  <c r="AI702" i="23" s="1"/>
  <c r="AC718" i="23"/>
  <c r="AD723" i="23"/>
  <c r="AI723" i="23" s="1"/>
  <c r="AC731" i="23"/>
  <c r="AC728" i="23"/>
  <c r="AC761" i="23"/>
  <c r="AC777" i="23"/>
  <c r="AC784" i="23"/>
  <c r="AC826" i="23"/>
  <c r="AD847" i="23"/>
  <c r="AD854" i="23"/>
  <c r="AD972" i="23"/>
  <c r="AI972" i="23" s="1"/>
  <c r="AC974" i="23"/>
  <c r="AC1008" i="23"/>
  <c r="AC1009" i="23"/>
  <c r="AD1015" i="23"/>
  <c r="AI1015" i="23" s="1"/>
  <c r="AC1020" i="23"/>
  <c r="AD1364" i="23"/>
  <c r="AI1364" i="23" s="1"/>
  <c r="AD1359" i="23"/>
  <c r="AI1359" i="23" s="1"/>
  <c r="AD1368" i="23"/>
  <c r="AI1368" i="23" s="1"/>
  <c r="AD1370" i="23"/>
  <c r="AD1360" i="23"/>
  <c r="AD1361" i="23"/>
  <c r="AI1361" i="23" s="1"/>
  <c r="AD1365" i="23"/>
  <c r="AI1365" i="23" s="1"/>
  <c r="AD1362" i="23"/>
  <c r="AI1362" i="23" s="1"/>
  <c r="AD1366" i="23"/>
  <c r="AI1366" i="23" s="1"/>
  <c r="AC85" i="23"/>
  <c r="AC98" i="23"/>
  <c r="AD14" i="23"/>
  <c r="AC45" i="23"/>
  <c r="AC56" i="23"/>
  <c r="AC65" i="23"/>
  <c r="AC93" i="23"/>
  <c r="AC103" i="23"/>
  <c r="AC123" i="23"/>
  <c r="AC132" i="23"/>
  <c r="AC135" i="23"/>
  <c r="AC154" i="23"/>
  <c r="AC190" i="23"/>
  <c r="AC199" i="23"/>
  <c r="AC239" i="23"/>
  <c r="AC246" i="23"/>
  <c r="AD237" i="23"/>
  <c r="AI237" i="23" s="1"/>
  <c r="AD242" i="23"/>
  <c r="AI242" i="23" s="1"/>
  <c r="AI304" i="23"/>
  <c r="AD392" i="23"/>
  <c r="AI392" i="23" s="1"/>
  <c r="AD391" i="23"/>
  <c r="AI391" i="23" s="1"/>
  <c r="AD405" i="23"/>
  <c r="AI405" i="23" s="1"/>
  <c r="AD411" i="23"/>
  <c r="AI411" i="23" s="1"/>
  <c r="AC422" i="23"/>
  <c r="AD433" i="23"/>
  <c r="AI433" i="23" s="1"/>
  <c r="AD438" i="23"/>
  <c r="AI438" i="23" s="1"/>
  <c r="AD436" i="23"/>
  <c r="AC481" i="23"/>
  <c r="AC492" i="23"/>
  <c r="AD520" i="23"/>
  <c r="AI520" i="23" s="1"/>
  <c r="AC540" i="23"/>
  <c r="AC570" i="23"/>
  <c r="AC582" i="23"/>
  <c r="AC603" i="23"/>
  <c r="AD605" i="23"/>
  <c r="AI605" i="23" s="1"/>
  <c r="AD652" i="23"/>
  <c r="AI652" i="23" s="1"/>
  <c r="AC655" i="23"/>
  <c r="AC673" i="23"/>
  <c r="AC699" i="23"/>
  <c r="AC819" i="23"/>
  <c r="AD820" i="23"/>
  <c r="AI820" i="23" s="1"/>
  <c r="AD825" i="23"/>
  <c r="AI825" i="23" s="1"/>
  <c r="AC832" i="23"/>
  <c r="AC839" i="23"/>
  <c r="AD874" i="23"/>
  <c r="AI874" i="23" s="1"/>
  <c r="AD873" i="23"/>
  <c r="AD877" i="23"/>
  <c r="AD876" i="23"/>
  <c r="AI876" i="23" s="1"/>
  <c r="AD1085" i="23"/>
  <c r="AI1085" i="23" s="1"/>
  <c r="AD1086" i="23"/>
  <c r="AC1034" i="23"/>
  <c r="AD1041" i="23"/>
  <c r="AI1041" i="23" s="1"/>
  <c r="AC1058" i="23"/>
  <c r="AC1062" i="23"/>
  <c r="AC1082" i="23"/>
  <c r="AD1084" i="23"/>
  <c r="AI1084" i="23" s="1"/>
  <c r="AC1155" i="23"/>
  <c r="AC1162" i="23"/>
  <c r="AD1165" i="23"/>
  <c r="AI1165" i="23" s="1"/>
  <c r="AC1177" i="23"/>
  <c r="AC1205" i="23"/>
  <c r="AC1221" i="23"/>
  <c r="AC1270" i="23"/>
  <c r="AC1274" i="23"/>
  <c r="AC1280" i="23"/>
  <c r="AC1278" i="23"/>
  <c r="AC1291" i="23"/>
  <c r="AC1315" i="23"/>
  <c r="AC1333" i="23"/>
  <c r="AC1343" i="23"/>
  <c r="AD1377" i="23"/>
  <c r="AI1377" i="23" s="1"/>
  <c r="AD1378" i="23"/>
  <c r="AI1378" i="23" s="1"/>
  <c r="AC1396" i="23"/>
  <c r="AD1564" i="23"/>
  <c r="AI1564" i="23" s="1"/>
  <c r="AD1569" i="23"/>
  <c r="AD1570" i="23"/>
  <c r="AI1570" i="23" s="1"/>
  <c r="AD1573" i="23"/>
  <c r="AD1571" i="23"/>
  <c r="AI1571" i="23" s="1"/>
  <c r="AD1723" i="23"/>
  <c r="AI1723" i="23" s="1"/>
  <c r="AD1730" i="23"/>
  <c r="AI1730" i="23" s="1"/>
  <c r="AC1728" i="23"/>
  <c r="AD2058" i="23"/>
  <c r="AI2058" i="23" s="1"/>
  <c r="AD2064" i="23"/>
  <c r="AC847" i="23"/>
  <c r="AC845" i="23"/>
  <c r="AC880" i="23"/>
  <c r="AD897" i="23"/>
  <c r="AI897" i="23" s="1"/>
  <c r="AC902" i="23"/>
  <c r="AC933" i="23"/>
  <c r="AD947" i="23"/>
  <c r="AI947" i="23" s="1"/>
  <c r="AC946" i="23"/>
  <c r="AC943" i="23"/>
  <c r="AD956" i="23"/>
  <c r="AC953" i="23"/>
  <c r="AC970" i="23"/>
  <c r="AC981" i="23"/>
  <c r="AD990" i="23"/>
  <c r="AI990" i="23" s="1"/>
  <c r="AC1001" i="23"/>
  <c r="AC1021" i="23"/>
  <c r="AC1029" i="23"/>
  <c r="AC1027" i="23"/>
  <c r="AD1040" i="23"/>
  <c r="AI1040" i="23" s="1"/>
  <c r="AD1036" i="23"/>
  <c r="AC1046" i="23"/>
  <c r="AC1092" i="23"/>
  <c r="AC1097" i="23"/>
  <c r="AC1114" i="23"/>
  <c r="AC1117" i="23"/>
  <c r="AC1125" i="23"/>
  <c r="AC1153" i="23"/>
  <c r="AD1183" i="23"/>
  <c r="AI1183" i="23" s="1"/>
  <c r="AC1188" i="23"/>
  <c r="AC1187" i="23"/>
  <c r="AC1195" i="23"/>
  <c r="AD1204" i="23"/>
  <c r="AI1204" i="23" s="1"/>
  <c r="AC1213" i="23"/>
  <c r="AC1248" i="23"/>
  <c r="AC1250" i="23"/>
  <c r="AD1280" i="23"/>
  <c r="AI1280" i="23" s="1"/>
  <c r="AC1276" i="23"/>
  <c r="AC1293" i="23"/>
  <c r="AC1299" i="23"/>
  <c r="AC1317" i="23"/>
  <c r="AC1330" i="23"/>
  <c r="AC1344" i="23"/>
  <c r="AC1349" i="23"/>
  <c r="AC1645" i="23"/>
  <c r="AD1839" i="23"/>
  <c r="AI1839" i="23" s="1"/>
  <c r="AD1845" i="23"/>
  <c r="AD1849" i="23"/>
  <c r="AI1849" i="23" s="1"/>
  <c r="AD1846" i="23"/>
  <c r="AI1846" i="23" s="1"/>
  <c r="AD1847" i="23"/>
  <c r="AI1847" i="23" s="1"/>
  <c r="AD1850" i="23"/>
  <c r="AI1850" i="23" s="1"/>
  <c r="AD1843" i="23"/>
  <c r="AI1843" i="23" s="1"/>
  <c r="AD1844" i="23"/>
  <c r="AC1839" i="23"/>
  <c r="AI1848" i="23"/>
  <c r="AI911" i="23"/>
  <c r="AD981" i="23"/>
  <c r="AI981" i="23" s="1"/>
  <c r="AC995" i="23"/>
  <c r="AI999" i="23"/>
  <c r="AD1018" i="23"/>
  <c r="AI1018" i="23" s="1"/>
  <c r="AD1039" i="23"/>
  <c r="AI1039" i="23" s="1"/>
  <c r="AD1068" i="23"/>
  <c r="AI1068" i="23" s="1"/>
  <c r="AD1102" i="23"/>
  <c r="AI1102" i="23" s="1"/>
  <c r="AD1114" i="23"/>
  <c r="AI1114" i="23" s="1"/>
  <c r="AD1117" i="23"/>
  <c r="AI1117" i="23" s="1"/>
  <c r="AD1357" i="23"/>
  <c r="AI1357" i="23" s="1"/>
  <c r="AD1379" i="23"/>
  <c r="AI1379" i="23" s="1"/>
  <c r="AC797" i="23"/>
  <c r="AC798" i="23"/>
  <c r="AC838" i="23"/>
  <c r="AC844" i="23"/>
  <c r="AC849" i="23"/>
  <c r="AC865" i="23"/>
  <c r="AC857" i="23"/>
  <c r="AC872" i="23"/>
  <c r="AC884" i="23"/>
  <c r="AD893" i="23"/>
  <c r="AD900" i="23"/>
  <c r="AI900" i="23" s="1"/>
  <c r="AC899" i="23"/>
  <c r="AC924" i="23"/>
  <c r="AC923" i="23"/>
  <c r="AD933" i="23"/>
  <c r="AD936" i="23"/>
  <c r="AC930" i="23"/>
  <c r="AC944" i="23"/>
  <c r="AC951" i="23"/>
  <c r="AC962" i="23"/>
  <c r="AC969" i="23"/>
  <c r="AC989" i="23"/>
  <c r="AD1017" i="23"/>
  <c r="AI1017" i="23" s="1"/>
  <c r="AC1024" i="23"/>
  <c r="AC1028" i="23"/>
  <c r="AD1059" i="23"/>
  <c r="AI1059" i="23" s="1"/>
  <c r="AC1069" i="23"/>
  <c r="AC1085" i="23"/>
  <c r="AC1116" i="23"/>
  <c r="AC1108" i="23"/>
  <c r="AD1113" i="23"/>
  <c r="AI1113" i="23" s="1"/>
  <c r="AC1118" i="23"/>
  <c r="AC1128" i="23"/>
  <c r="AC1120" i="23"/>
  <c r="AC1150" i="23"/>
  <c r="AC1145" i="23"/>
  <c r="AC1159" i="23"/>
  <c r="AC1166" i="23"/>
  <c r="AC1169" i="23"/>
  <c r="AC1209" i="23"/>
  <c r="AC1246" i="23"/>
  <c r="AC1243" i="23"/>
  <c r="AC1261" i="23"/>
  <c r="AD1275" i="23"/>
  <c r="AI1275" i="23" s="1"/>
  <c r="AC1288" i="23"/>
  <c r="AC1290" i="23"/>
  <c r="AC1342" i="23"/>
  <c r="AC1348" i="23"/>
  <c r="AC1353" i="23"/>
  <c r="AC1358" i="23"/>
  <c r="AD1381" i="23"/>
  <c r="AI1381" i="23" s="1"/>
  <c r="AD1429" i="23"/>
  <c r="AC1428" i="23"/>
  <c r="AI1506" i="23"/>
  <c r="AD1542" i="23"/>
  <c r="AI1542" i="23" s="1"/>
  <c r="AD1548" i="23"/>
  <c r="AI1548" i="23" s="1"/>
  <c r="AD1539" i="23"/>
  <c r="AI1539" i="23" s="1"/>
  <c r="AD1545" i="23"/>
  <c r="AD1546" i="23"/>
  <c r="AD1549" i="23"/>
  <c r="AI1549" i="23" s="1"/>
  <c r="AD1547" i="23"/>
  <c r="AI1547" i="23" s="1"/>
  <c r="AD1544" i="23"/>
  <c r="AI1544" i="23" s="1"/>
  <c r="AD1568" i="23"/>
  <c r="AC1704" i="23"/>
  <c r="AD1703" i="23"/>
  <c r="AI1703" i="23" s="1"/>
  <c r="AD1159" i="23"/>
  <c r="AI1159" i="23" s="1"/>
  <c r="AD1348" i="23"/>
  <c r="AI1348" i="23" s="1"/>
  <c r="AD1353" i="23"/>
  <c r="AI1353" i="23" s="1"/>
  <c r="AD1399" i="23"/>
  <c r="AI1399" i="23" s="1"/>
  <c r="AD1395" i="23"/>
  <c r="AD1401" i="23"/>
  <c r="AI1401" i="23" s="1"/>
  <c r="AD1742" i="23"/>
  <c r="AC1740" i="23"/>
  <c r="AD2221" i="23"/>
  <c r="AI2221" i="23" s="1"/>
  <c r="AD2218" i="23"/>
  <c r="AI2218" i="23" s="1"/>
  <c r="AD2219" i="23"/>
  <c r="AD2216" i="23"/>
  <c r="AI2216" i="23" s="1"/>
  <c r="AD2215" i="23"/>
  <c r="AI2215" i="23" s="1"/>
  <c r="AD2214" i="23"/>
  <c r="AI2214" i="23" s="1"/>
  <c r="AI891" i="23"/>
  <c r="AC901" i="23"/>
  <c r="AD909" i="23"/>
  <c r="AI909" i="23" s="1"/>
  <c r="AD912" i="23"/>
  <c r="AI912" i="23" s="1"/>
  <c r="AI904" i="23"/>
  <c r="AC905" i="23"/>
  <c r="AC906" i="23"/>
  <c r="AC925" i="23"/>
  <c r="AC937" i="23"/>
  <c r="AC994" i="23"/>
  <c r="AC1047" i="23"/>
  <c r="AD1054" i="23"/>
  <c r="AI1054" i="23" s="1"/>
  <c r="AD1048" i="23"/>
  <c r="AI1048" i="23" s="1"/>
  <c r="AD1122" i="23"/>
  <c r="AD1128" i="23"/>
  <c r="AI1128" i="23" s="1"/>
  <c r="AC1124" i="23"/>
  <c r="AD1123" i="23"/>
  <c r="AI1123" i="23" s="1"/>
  <c r="AC1144" i="23"/>
  <c r="AD1149" i="23"/>
  <c r="AI1149" i="23" s="1"/>
  <c r="AD1154" i="23"/>
  <c r="AI1154" i="23" s="1"/>
  <c r="AD1175" i="23"/>
  <c r="AI1175" i="23" s="1"/>
  <c r="AC1176" i="23"/>
  <c r="AD1168" i="23"/>
  <c r="AI1168" i="23" s="1"/>
  <c r="AD1178" i="23"/>
  <c r="AI1178" i="23" s="1"/>
  <c r="AC1225" i="23"/>
  <c r="AC1226" i="23"/>
  <c r="AC1244" i="23"/>
  <c r="AC1272" i="23"/>
  <c r="AC1304" i="23"/>
  <c r="AD1315" i="23"/>
  <c r="AI1315" i="23" s="1"/>
  <c r="AC1320" i="23"/>
  <c r="AC1313" i="23"/>
  <c r="AC1324" i="23"/>
  <c r="AC1326" i="23"/>
  <c r="AD1351" i="23"/>
  <c r="AI1351" i="23" s="1"/>
  <c r="AD1355" i="23"/>
  <c r="AI1355" i="23" s="1"/>
  <c r="AD1356" i="23"/>
  <c r="AI1356" i="23" s="1"/>
  <c r="AD1428" i="23"/>
  <c r="AD1419" i="23"/>
  <c r="AI1419" i="23" s="1"/>
  <c r="AD1556" i="23"/>
  <c r="AI1556" i="23" s="1"/>
  <c r="AI1659" i="23"/>
  <c r="AC821" i="23"/>
  <c r="AC837" i="23"/>
  <c r="AC852" i="23"/>
  <c r="AC851" i="23"/>
  <c r="AC864" i="23"/>
  <c r="AD856" i="23"/>
  <c r="AI856" i="23" s="1"/>
  <c r="AC867" i="23"/>
  <c r="AC869" i="23"/>
  <c r="AC885" i="23"/>
  <c r="AC898" i="23"/>
  <c r="AD903" i="23"/>
  <c r="AC914" i="23"/>
  <c r="AD905" i="23"/>
  <c r="AI905" i="23" s="1"/>
  <c r="AD906" i="23"/>
  <c r="AI906" i="23" s="1"/>
  <c r="AC929" i="23"/>
  <c r="AC971" i="23"/>
  <c r="AC965" i="23"/>
  <c r="AC1000" i="23"/>
  <c r="AC1045" i="23"/>
  <c r="AC1038" i="23"/>
  <c r="AD1047" i="23"/>
  <c r="AI1047" i="23" s="1"/>
  <c r="AD1056" i="23"/>
  <c r="AC1065" i="23"/>
  <c r="AC1071" i="23"/>
  <c r="AD1078" i="23"/>
  <c r="AI1078" i="23" s="1"/>
  <c r="AC1084" i="23"/>
  <c r="AC1127" i="23"/>
  <c r="AD1124" i="23"/>
  <c r="AI1124" i="23" s="1"/>
  <c r="AD1176" i="23"/>
  <c r="AI1176" i="23" s="1"/>
  <c r="AD1172" i="23"/>
  <c r="AI1172" i="23" s="1"/>
  <c r="AC1204" i="23"/>
  <c r="AC1206" i="23"/>
  <c r="AC1229" i="23"/>
  <c r="AC1242" i="23"/>
  <c r="AD1272" i="23"/>
  <c r="AI1272" i="23" s="1"/>
  <c r="AC1287" i="23"/>
  <c r="AC1298" i="23"/>
  <c r="AD1311" i="23"/>
  <c r="AI1311" i="23" s="1"/>
  <c r="AC1332" i="23"/>
  <c r="AC1340" i="23"/>
  <c r="AC1338" i="23"/>
  <c r="AD1347" i="23"/>
  <c r="AI1347" i="23" s="1"/>
  <c r="AC1369" i="23"/>
  <c r="AC1367" i="23"/>
  <c r="AD1374" i="23"/>
  <c r="AI1374" i="23" s="1"/>
  <c r="AD1375" i="23"/>
  <c r="AI1375" i="23" s="1"/>
  <c r="AD1389" i="23"/>
  <c r="AI1389" i="23" s="1"/>
  <c r="AC1399" i="23"/>
  <c r="AC1413" i="23"/>
  <c r="AD1414" i="23"/>
  <c r="AI1414" i="23" s="1"/>
  <c r="AC1439" i="23"/>
  <c r="AC1434" i="23"/>
  <c r="AC1450" i="23"/>
  <c r="AC1467" i="23"/>
  <c r="AC1478" i="23"/>
  <c r="AC1480" i="23"/>
  <c r="AD1485" i="23"/>
  <c r="AC1483" i="23"/>
  <c r="AC1500" i="23"/>
  <c r="AC1492" i="23"/>
  <c r="AC1516" i="23"/>
  <c r="AD1521" i="23"/>
  <c r="AI1521" i="23" s="1"/>
  <c r="AC1547" i="23"/>
  <c r="AC1580" i="23"/>
  <c r="AD1579" i="23"/>
  <c r="AI1579" i="23" s="1"/>
  <c r="AC1608" i="23"/>
  <c r="AC1607" i="23"/>
  <c r="AC1601" i="23"/>
  <c r="AD1631" i="23"/>
  <c r="AI1631" i="23" s="1"/>
  <c r="AC1654" i="23"/>
  <c r="AC1657" i="23"/>
  <c r="AC1661" i="23"/>
  <c r="AC1673" i="23"/>
  <c r="AC1695" i="23"/>
  <c r="AD1704" i="23"/>
  <c r="AI1704" i="23" s="1"/>
  <c r="AC1706" i="23"/>
  <c r="AC1715" i="23"/>
  <c r="AD1727" i="23"/>
  <c r="AI1727" i="23" s="1"/>
  <c r="AD1735" i="23"/>
  <c r="AI1735" i="23" s="1"/>
  <c r="AD1732" i="23"/>
  <c r="AD1734" i="23"/>
  <c r="AI1734" i="23" s="1"/>
  <c r="AC1778" i="23"/>
  <c r="AD1786" i="23"/>
  <c r="AI1786" i="23" s="1"/>
  <c r="AD1789" i="23"/>
  <c r="AI1789" i="23" s="1"/>
  <c r="AD1784" i="23"/>
  <c r="AI1784" i="23" s="1"/>
  <c r="AC1797" i="23"/>
  <c r="AC1795" i="23"/>
  <c r="AC1942" i="23"/>
  <c r="AC2260" i="23"/>
  <c r="AD2270" i="23"/>
  <c r="AD2263" i="23"/>
  <c r="AD2278" i="23"/>
  <c r="AI2278" i="23" s="1"/>
  <c r="AC2280" i="23"/>
  <c r="AC2281" i="23"/>
  <c r="AC2343" i="23"/>
  <c r="AD2343" i="23"/>
  <c r="AI2343" i="23" s="1"/>
  <c r="AD2344" i="23"/>
  <c r="AI2344" i="23" s="1"/>
  <c r="AD2369" i="23"/>
  <c r="AD2374" i="23"/>
  <c r="AI2374" i="23" s="1"/>
  <c r="AD2370" i="23"/>
  <c r="AD1376" i="23"/>
  <c r="AI1376" i="23" s="1"/>
  <c r="AC1392" i="23"/>
  <c r="AC1394" i="23"/>
  <c r="AC1416" i="23"/>
  <c r="AD1413" i="23"/>
  <c r="AI1413" i="23" s="1"/>
  <c r="AC1426" i="23"/>
  <c r="AD1438" i="23"/>
  <c r="AI1438" i="23" s="1"/>
  <c r="AD1480" i="23"/>
  <c r="AI1480" i="23" s="1"/>
  <c r="AD1516" i="23"/>
  <c r="AC1549" i="23"/>
  <c r="AC1569" i="23"/>
  <c r="AC1585" i="23"/>
  <c r="AD1580" i="23"/>
  <c r="AI1580" i="23" s="1"/>
  <c r="AC1609" i="23"/>
  <c r="AC1630" i="23"/>
  <c r="AD1633" i="23"/>
  <c r="AI1633" i="23" s="1"/>
  <c r="AC1635" i="23"/>
  <c r="AC1637" i="23"/>
  <c r="AD1654" i="23"/>
  <c r="AI1654" i="23" s="1"/>
  <c r="AC1649" i="23"/>
  <c r="AD1666" i="23"/>
  <c r="AI1666" i="23" s="1"/>
  <c r="AD1674" i="23"/>
  <c r="AI1674" i="23" s="1"/>
  <c r="AC1689" i="23"/>
  <c r="AD1693" i="23"/>
  <c r="AD1695" i="23"/>
  <c r="AI1695" i="23" s="1"/>
  <c r="AD1719" i="23"/>
  <c r="AI1719" i="23" s="1"/>
  <c r="AD1740" i="23"/>
  <c r="AC1742" i="23"/>
  <c r="AD1733" i="23"/>
  <c r="AI1733" i="23" s="1"/>
  <c r="AC1746" i="23"/>
  <c r="AC1762" i="23"/>
  <c r="AD1785" i="23"/>
  <c r="AI1785" i="23" s="1"/>
  <c r="AD1787" i="23"/>
  <c r="AD1812" i="23"/>
  <c r="AI1812" i="23" s="1"/>
  <c r="AD1803" i="23"/>
  <c r="AI1803" i="23" s="1"/>
  <c r="AC1830" i="23"/>
  <c r="AC1843" i="23"/>
  <c r="AC1850" i="23"/>
  <c r="AC1841" i="23"/>
  <c r="AC1857" i="23"/>
  <c r="AC1873" i="23"/>
  <c r="AC1865" i="23"/>
  <c r="AC1881" i="23"/>
  <c r="AD1987" i="23"/>
  <c r="AI1987" i="23" s="1"/>
  <c r="AD2395" i="23"/>
  <c r="AD2396" i="23"/>
  <c r="AI2396" i="23" s="1"/>
  <c r="AD1387" i="23"/>
  <c r="AI1387" i="23" s="1"/>
  <c r="AD1392" i="23"/>
  <c r="AI1392" i="23" s="1"/>
  <c r="AD1406" i="23"/>
  <c r="AI1406" i="23" s="1"/>
  <c r="AD1437" i="23"/>
  <c r="AC1444" i="23"/>
  <c r="AC1473" i="23"/>
  <c r="AC1518" i="23"/>
  <c r="AD1585" i="23"/>
  <c r="AD1583" i="23"/>
  <c r="AI1583" i="23" s="1"/>
  <c r="AC1596" i="23"/>
  <c r="AD1653" i="23"/>
  <c r="AI1653" i="23" s="1"/>
  <c r="AD1665" i="23"/>
  <c r="AI1665" i="23" s="1"/>
  <c r="AD1690" i="23"/>
  <c r="AI1690" i="23" s="1"/>
  <c r="AD1686" i="23"/>
  <c r="AI1686" i="23" s="1"/>
  <c r="AD1751" i="23"/>
  <c r="AI1751" i="23" s="1"/>
  <c r="AC1745" i="23"/>
  <c r="AD1780" i="23"/>
  <c r="AD1824" i="23"/>
  <c r="AI1824" i="23" s="1"/>
  <c r="AD1816" i="23"/>
  <c r="AI1816" i="23" s="1"/>
  <c r="AI1827" i="23"/>
  <c r="AD1933" i="23"/>
  <c r="AI1933" i="23" s="1"/>
  <c r="AD2127" i="23"/>
  <c r="AI2127" i="23" s="1"/>
  <c r="AD2132" i="23"/>
  <c r="AD2131" i="23"/>
  <c r="AI2131" i="23" s="1"/>
  <c r="AD2128" i="23"/>
  <c r="AI2128" i="23" s="1"/>
  <c r="AD2137" i="23"/>
  <c r="AD2133" i="23"/>
  <c r="AI2133" i="23" s="1"/>
  <c r="AD2271" i="23"/>
  <c r="AC2271" i="23"/>
  <c r="AD2324" i="23"/>
  <c r="AI2324" i="23" s="1"/>
  <c r="AD2328" i="23"/>
  <c r="AI2328" i="23" s="1"/>
  <c r="AD2319" i="23"/>
  <c r="AI2319" i="23" s="1"/>
  <c r="AD2330" i="23"/>
  <c r="AI2330" i="23" s="1"/>
  <c r="AD2320" i="23"/>
  <c r="AI2320" i="23" s="1"/>
  <c r="AC2319" i="23"/>
  <c r="AD2326" i="23"/>
  <c r="AI2326" i="23" s="1"/>
  <c r="AD1432" i="23"/>
  <c r="AI1432" i="23" s="1"/>
  <c r="AI1527" i="23"/>
  <c r="AD1554" i="23"/>
  <c r="AD1582" i="23"/>
  <c r="AI1582" i="23" s="1"/>
  <c r="AD1591" i="23"/>
  <c r="AI1591" i="23" s="1"/>
  <c r="AD1672" i="23"/>
  <c r="AI1672" i="23" s="1"/>
  <c r="AD1773" i="23"/>
  <c r="AI1773" i="23" s="1"/>
  <c r="AD1788" i="23"/>
  <c r="AI1788" i="23" s="1"/>
  <c r="AC1980" i="23"/>
  <c r="AD1974" i="23"/>
  <c r="AI1974" i="23" s="1"/>
  <c r="AD1978" i="23"/>
  <c r="AI1978" i="23" s="1"/>
  <c r="AC2116" i="23"/>
  <c r="AD2123" i="23"/>
  <c r="AD2156" i="23"/>
  <c r="AI2156" i="23" s="1"/>
  <c r="AD2155" i="23"/>
  <c r="AI2155" i="23" s="1"/>
  <c r="AC2440" i="23"/>
  <c r="AD2447" i="23"/>
  <c r="AC2712" i="23"/>
  <c r="AD2709" i="23"/>
  <c r="AI2709" i="23" s="1"/>
  <c r="AC1373" i="23"/>
  <c r="AC1403" i="23"/>
  <c r="AD1434" i="23"/>
  <c r="AI1434" i="23" s="1"/>
  <c r="AD1440" i="23"/>
  <c r="AC1435" i="23"/>
  <c r="AC1452" i="23"/>
  <c r="AC1451" i="23"/>
  <c r="AD1463" i="23"/>
  <c r="AI1463" i="23" s="1"/>
  <c r="AC1457" i="23"/>
  <c r="AC1468" i="23"/>
  <c r="AC1472" i="23"/>
  <c r="AC1498" i="23"/>
  <c r="AC1508" i="23"/>
  <c r="AC1506" i="23"/>
  <c r="AC1548" i="23"/>
  <c r="AC1542" i="23"/>
  <c r="AD1581" i="23"/>
  <c r="AI1581" i="23" s="1"/>
  <c r="AD1587" i="23"/>
  <c r="AI1587" i="23" s="1"/>
  <c r="AC1605" i="23"/>
  <c r="AC1603" i="23"/>
  <c r="AD1624" i="23"/>
  <c r="AI1624" i="23" s="1"/>
  <c r="AD1625" i="23"/>
  <c r="AI1625" i="23" s="1"/>
  <c r="AD1651" i="23"/>
  <c r="AI1651" i="23" s="1"/>
  <c r="AC1664" i="23"/>
  <c r="AD1680" i="23"/>
  <c r="AI1680" i="23" s="1"/>
  <c r="AD1675" i="23"/>
  <c r="AI1675" i="23" s="1"/>
  <c r="AC1684" i="23"/>
  <c r="AC1703" i="23"/>
  <c r="AD1700" i="23"/>
  <c r="AI1700" i="23" s="1"/>
  <c r="AC1714" i="23"/>
  <c r="AC1718" i="23"/>
  <c r="AC1723" i="23"/>
  <c r="AC1730" i="23"/>
  <c r="AC1772" i="23"/>
  <c r="AC1799" i="23"/>
  <c r="AC1813" i="23"/>
  <c r="AD1808" i="23"/>
  <c r="AI1808" i="23" s="1"/>
  <c r="AD1815" i="23"/>
  <c r="AI1815" i="23" s="1"/>
  <c r="AD1861" i="23"/>
  <c r="AI1861" i="23" s="1"/>
  <c r="AC1860" i="23"/>
  <c r="AC1906" i="23"/>
  <c r="AC1909" i="23"/>
  <c r="AC1944" i="23"/>
  <c r="AD1945" i="23"/>
  <c r="AI1945" i="23" s="1"/>
  <c r="AD1942" i="23"/>
  <c r="AI1942" i="23" s="1"/>
  <c r="AD1940" i="23"/>
  <c r="AI1940" i="23" s="1"/>
  <c r="AD1947" i="23"/>
  <c r="AD1956" i="23"/>
  <c r="AD1973" i="23"/>
  <c r="AI1973" i="23" s="1"/>
  <c r="AD2041" i="23"/>
  <c r="AI2041" i="23" s="1"/>
  <c r="AD2134" i="23"/>
  <c r="AI2134" i="23" s="1"/>
  <c r="AD2178" i="23"/>
  <c r="AC2175" i="23"/>
  <c r="AD2267" i="23"/>
  <c r="AI2267" i="23" s="1"/>
  <c r="AD1550" i="23"/>
  <c r="AI1550" i="23" s="1"/>
  <c r="AD1567" i="23"/>
  <c r="AI1567" i="23" s="1"/>
  <c r="AD1576" i="23"/>
  <c r="AI1576" i="23" s="1"/>
  <c r="AD1632" i="23"/>
  <c r="AI1632" i="23" s="1"/>
  <c r="AD1634" i="23"/>
  <c r="AI1634" i="23" s="1"/>
  <c r="AD1655" i="23"/>
  <c r="AI1655" i="23" s="1"/>
  <c r="AD1652" i="23"/>
  <c r="AD1663" i="23"/>
  <c r="AI1663" i="23" s="1"/>
  <c r="AD1782" i="23"/>
  <c r="AI1782" i="23" s="1"/>
  <c r="AD1810" i="23"/>
  <c r="AD1855" i="23"/>
  <c r="AI1855" i="23" s="1"/>
  <c r="AD1856" i="23"/>
  <c r="AI1856" i="23" s="1"/>
  <c r="AD1866" i="23"/>
  <c r="AD1873" i="23"/>
  <c r="AI1873" i="23" s="1"/>
  <c r="AD1870" i="23"/>
  <c r="AI1870" i="23" s="1"/>
  <c r="AD1874" i="23"/>
  <c r="AD1867" i="23"/>
  <c r="AI1867" i="23" s="1"/>
  <c r="AD1864" i="23"/>
  <c r="AI1864" i="23" s="1"/>
  <c r="AD1879" i="23"/>
  <c r="AI1879" i="23" s="1"/>
  <c r="AD1883" i="23"/>
  <c r="AI1883" i="23" s="1"/>
  <c r="AD1943" i="23"/>
  <c r="AI1943" i="23" s="1"/>
  <c r="AD2018" i="23"/>
  <c r="AI2018" i="23" s="1"/>
  <c r="AC2031" i="23"/>
  <c r="AD2040" i="23"/>
  <c r="AD2031" i="23"/>
  <c r="AI2031" i="23" s="1"/>
  <c r="AD2033" i="23"/>
  <c r="AI2033" i="23" s="1"/>
  <c r="AD2037" i="23"/>
  <c r="AI2037" i="23" s="1"/>
  <c r="AD2034" i="23"/>
  <c r="AD2038" i="23"/>
  <c r="AI2038" i="23" s="1"/>
  <c r="AI2283" i="23"/>
  <c r="AD2325" i="23"/>
  <c r="AI2325" i="23" s="1"/>
  <c r="AC2379" i="23"/>
  <c r="AD2385" i="23"/>
  <c r="AI2385" i="23" s="1"/>
  <c r="AD2380" i="23"/>
  <c r="AI2380" i="23" s="1"/>
  <c r="AC1237" i="23"/>
  <c r="AC1247" i="23"/>
  <c r="AD1266" i="23"/>
  <c r="AI1266" i="23" s="1"/>
  <c r="AC1282" i="23"/>
  <c r="AC1296" i="23"/>
  <c r="AC1295" i="23"/>
  <c r="AC1310" i="23"/>
  <c r="AC1312" i="23"/>
  <c r="AC1345" i="23"/>
  <c r="AC1372" i="23"/>
  <c r="AC1382" i="23"/>
  <c r="AC1401" i="23"/>
  <c r="AC1402" i="23"/>
  <c r="AC1415" i="23"/>
  <c r="AC1443" i="23"/>
  <c r="AC1453" i="23"/>
  <c r="AC1476" i="23"/>
  <c r="AC1475" i="23"/>
  <c r="AC1469" i="23"/>
  <c r="AC1486" i="23"/>
  <c r="AD1513" i="23"/>
  <c r="AI1513" i="23" s="1"/>
  <c r="AC1505" i="23"/>
  <c r="AC1521" i="23"/>
  <c r="AC1525" i="23"/>
  <c r="AC1526" i="23"/>
  <c r="AC1532" i="23"/>
  <c r="AC1543" i="23"/>
  <c r="AD1584" i="23"/>
  <c r="AI1584" i="23" s="1"/>
  <c r="AC1586" i="23"/>
  <c r="AC1600" i="23"/>
  <c r="AC1644" i="23"/>
  <c r="AC1638" i="23"/>
  <c r="AC1650" i="23"/>
  <c r="AC1667" i="23"/>
  <c r="AD1692" i="23"/>
  <c r="AI1692" i="23" s="1"/>
  <c r="AD1687" i="23"/>
  <c r="AI1687" i="23" s="1"/>
  <c r="AC1696" i="23"/>
  <c r="AD1699" i="23"/>
  <c r="AI1699" i="23" s="1"/>
  <c r="AD1705" i="23"/>
  <c r="AI1705" i="23" s="1"/>
  <c r="AC1697" i="23"/>
  <c r="AC1725" i="23"/>
  <c r="AC1737" i="23"/>
  <c r="AD1738" i="23"/>
  <c r="AI1738" i="23" s="1"/>
  <c r="AD1741" i="23"/>
  <c r="AI1741" i="23" s="1"/>
  <c r="AD1739" i="23"/>
  <c r="AI1739" i="23" s="1"/>
  <c r="AC1752" i="23"/>
  <c r="AC1775" i="23"/>
  <c r="AC1783" i="23"/>
  <c r="AC1790" i="23"/>
  <c r="AC1798" i="23"/>
  <c r="AC1802" i="23"/>
  <c r="AC1822" i="23"/>
  <c r="AC1819" i="23"/>
  <c r="AD1859" i="23"/>
  <c r="AI1859" i="23" s="1"/>
  <c r="AC1863" i="23"/>
  <c r="AD1872" i="23"/>
  <c r="AI1872" i="23" s="1"/>
  <c r="AD1875" i="23"/>
  <c r="AI1875" i="23" s="1"/>
  <c r="AC1882" i="23"/>
  <c r="AD1904" i="23"/>
  <c r="AI1904" i="23" s="1"/>
  <c r="AC1945" i="23"/>
  <c r="AD1982" i="23"/>
  <c r="AI1982" i="23" s="1"/>
  <c r="AD1894" i="23"/>
  <c r="AI1894" i="23" s="1"/>
  <c r="AC1898" i="23"/>
  <c r="AC1932" i="23"/>
  <c r="AD1924" i="23"/>
  <c r="AI1924" i="23" s="1"/>
  <c r="AC1934" i="23"/>
  <c r="AD1925" i="23"/>
  <c r="AI1925" i="23" s="1"/>
  <c r="AC1946" i="23"/>
  <c r="AC1960" i="23"/>
  <c r="AC1986" i="23"/>
  <c r="AC2011" i="23"/>
  <c r="AC2071" i="23"/>
  <c r="AD2086" i="23"/>
  <c r="AI2086" i="23" s="1"/>
  <c r="AD2089" i="23"/>
  <c r="AI2089" i="23" s="1"/>
  <c r="AC2094" i="23"/>
  <c r="AC2112" i="23"/>
  <c r="AC2113" i="23"/>
  <c r="AC2124" i="23"/>
  <c r="AC2147" i="23"/>
  <c r="AD2144" i="23"/>
  <c r="AI2144" i="23" s="1"/>
  <c r="AC2154" i="23"/>
  <c r="AC2194" i="23"/>
  <c r="AC2195" i="23"/>
  <c r="AC2204" i="23"/>
  <c r="AC2251" i="23"/>
  <c r="AC2249" i="23"/>
  <c r="AC2265" i="23"/>
  <c r="AC2276" i="23"/>
  <c r="AD2300" i="23"/>
  <c r="AI2300" i="23" s="1"/>
  <c r="AD2297" i="23"/>
  <c r="AD2301" i="23"/>
  <c r="AI2301" i="23" s="1"/>
  <c r="AC2348" i="23"/>
  <c r="AC2346" i="23"/>
  <c r="AC2362" i="23"/>
  <c r="AC2359" i="23"/>
  <c r="AI2368" i="23"/>
  <c r="AD2397" i="23"/>
  <c r="AI2397" i="23" s="1"/>
  <c r="AC2451" i="23"/>
  <c r="AD2456" i="23"/>
  <c r="AD2462" i="23"/>
  <c r="AI2462" i="23" s="1"/>
  <c r="AD2457" i="23"/>
  <c r="AI2457" i="23" s="1"/>
  <c r="AD2458" i="23"/>
  <c r="AI2458" i="23" s="1"/>
  <c r="AD2461" i="23"/>
  <c r="AI2461" i="23" s="1"/>
  <c r="AD2459" i="23"/>
  <c r="AI2459" i="23" s="1"/>
  <c r="AD2814" i="23"/>
  <c r="AC2904" i="23"/>
  <c r="AD2899" i="23"/>
  <c r="AI2899" i="23" s="1"/>
  <c r="AD2903" i="23"/>
  <c r="AI2903" i="23" s="1"/>
  <c r="AD2906" i="23"/>
  <c r="AI2906" i="23" s="1"/>
  <c r="AD2897" i="23"/>
  <c r="AC1911" i="23"/>
  <c r="AD1932" i="23"/>
  <c r="AI1932" i="23" s="1"/>
  <c r="AC1939" i="23"/>
  <c r="AC1948" i="23"/>
  <c r="AC1992" i="23"/>
  <c r="AC2002" i="23"/>
  <c r="AC2035" i="23"/>
  <c r="AD2085" i="23"/>
  <c r="AI2085" i="23" s="1"/>
  <c r="AI2103" i="23"/>
  <c r="AD2146" i="23"/>
  <c r="AI2146" i="23" s="1"/>
  <c r="AD2241" i="23"/>
  <c r="AI2241" i="23" s="1"/>
  <c r="AD2296" i="23"/>
  <c r="AI2296" i="23" s="1"/>
  <c r="AC2332" i="23"/>
  <c r="AC2351" i="23"/>
  <c r="AD2375" i="23"/>
  <c r="AI2375" i="23" s="1"/>
  <c r="AD2371" i="23"/>
  <c r="AD2378" i="23"/>
  <c r="AD2367" i="23"/>
  <c r="AI2367" i="23" s="1"/>
  <c r="AD2438" i="23"/>
  <c r="AI2438" i="23" s="1"/>
  <c r="AD2433" i="23"/>
  <c r="AI2433" i="23" s="1"/>
  <c r="AD2875" i="23"/>
  <c r="AI2875" i="23" s="1"/>
  <c r="AD2877" i="23"/>
  <c r="AI2877" i="23" s="1"/>
  <c r="AD2881" i="23"/>
  <c r="AI2881" i="23" s="1"/>
  <c r="AC1973" i="23"/>
  <c r="AD2011" i="23"/>
  <c r="AI2011" i="23" s="1"/>
  <c r="AC2016" i="23"/>
  <c r="AD2008" i="23"/>
  <c r="AI2008" i="23" s="1"/>
  <c r="AC2076" i="23"/>
  <c r="AD2088" i="23"/>
  <c r="AC2090" i="23"/>
  <c r="AD2097" i="23"/>
  <c r="AI2097" i="23" s="1"/>
  <c r="AC2095" i="23"/>
  <c r="AD2102" i="23"/>
  <c r="AI2102" i="23" s="1"/>
  <c r="AD2119" i="23"/>
  <c r="AI2119" i="23" s="1"/>
  <c r="AC2120" i="23"/>
  <c r="AC2170" i="23"/>
  <c r="AC2174" i="23"/>
  <c r="AC2181" i="23"/>
  <c r="AC2224" i="23"/>
  <c r="AC2231" i="23"/>
  <c r="AC2244" i="23"/>
  <c r="AD2236" i="23"/>
  <c r="AI2236" i="23" s="1"/>
  <c r="AC2240" i="23"/>
  <c r="AC2256" i="23"/>
  <c r="AC2255" i="23"/>
  <c r="AC2285" i="23"/>
  <c r="AC2328" i="23"/>
  <c r="AD2366" i="23"/>
  <c r="AI2366" i="23" s="1"/>
  <c r="AC2370" i="23"/>
  <c r="AC1908" i="23"/>
  <c r="AC1921" i="23"/>
  <c r="AC1941" i="23"/>
  <c r="AC1966" i="23"/>
  <c r="AC1998" i="23"/>
  <c r="AD2007" i="23"/>
  <c r="AI2007" i="23" s="1"/>
  <c r="AD2016" i="23"/>
  <c r="AI2016" i="23" s="1"/>
  <c r="AD2021" i="23"/>
  <c r="AC2054" i="23"/>
  <c r="AC2061" i="23"/>
  <c r="AC2060" i="23"/>
  <c r="AC2075" i="23"/>
  <c r="AC2084" i="23"/>
  <c r="AC2123" i="23"/>
  <c r="AC2131" i="23"/>
  <c r="AC2155" i="23"/>
  <c r="AC2209" i="23"/>
  <c r="AC2202" i="23"/>
  <c r="AC2232" i="23"/>
  <c r="AC2233" i="23"/>
  <c r="AD2235" i="23"/>
  <c r="AI2235" i="23" s="1"/>
  <c r="AD2255" i="23"/>
  <c r="AI2255" i="23" s="1"/>
  <c r="AC2259" i="23"/>
  <c r="AC2263" i="23"/>
  <c r="AC2270" i="23"/>
  <c r="AD2261" i="23"/>
  <c r="AI2261" i="23" s="1"/>
  <c r="AC2293" i="23"/>
  <c r="AC2303" i="23"/>
  <c r="AC2310" i="23"/>
  <c r="AC2324" i="23"/>
  <c r="AC2340" i="23"/>
  <c r="AC2334" i="23"/>
  <c r="AC2356" i="23"/>
  <c r="AC2363" i="23"/>
  <c r="AC2369" i="23"/>
  <c r="AC2412" i="23"/>
  <c r="AD2484" i="23"/>
  <c r="AI2484" i="23" s="1"/>
  <c r="AD2476" i="23"/>
  <c r="AC2520" i="23"/>
  <c r="AD2516" i="23"/>
  <c r="AI2516" i="23" s="1"/>
  <c r="AD2519" i="23"/>
  <c r="AI2519" i="23" s="1"/>
  <c r="AD2707" i="23"/>
  <c r="AI2707" i="23" s="1"/>
  <c r="AD2705" i="23"/>
  <c r="AI2705" i="23" s="1"/>
  <c r="AD2706" i="23"/>
  <c r="AI2706" i="23" s="1"/>
  <c r="AD2704" i="23"/>
  <c r="AI2704" i="23" s="1"/>
  <c r="AD2703" i="23"/>
  <c r="AI2703" i="23" s="1"/>
  <c r="AD2710" i="23"/>
  <c r="AI2710" i="23" s="1"/>
  <c r="AD2713" i="23"/>
  <c r="AD2711" i="23"/>
  <c r="AI2711" i="23" s="1"/>
  <c r="AD2708" i="23"/>
  <c r="AI2708" i="23" s="1"/>
  <c r="AD2878" i="23"/>
  <c r="AI2878" i="23" s="1"/>
  <c r="AD2927" i="23"/>
  <c r="AI2927" i="23" s="1"/>
  <c r="AD2919" i="23"/>
  <c r="AI2919" i="23" s="1"/>
  <c r="AD2920" i="23"/>
  <c r="AI2920" i="23" s="1"/>
  <c r="AD2924" i="23"/>
  <c r="AI2924" i="23" s="1"/>
  <c r="AD2929" i="23"/>
  <c r="AI2929" i="23" s="1"/>
  <c r="AD2926" i="23"/>
  <c r="AI2926" i="23" s="1"/>
  <c r="AD2928" i="23"/>
  <c r="AI2928" i="23" s="1"/>
  <c r="AD2925" i="23"/>
  <c r="AD2442" i="23"/>
  <c r="AI2442" i="23" s="1"/>
  <c r="AD2444" i="23"/>
  <c r="AI2444" i="23" s="1"/>
  <c r="AD2439" i="23"/>
  <c r="AI2439" i="23" s="1"/>
  <c r="AD2588" i="23"/>
  <c r="AI2588" i="23" s="1"/>
  <c r="AD2587" i="23"/>
  <c r="AI2587" i="23" s="1"/>
  <c r="AD2583" i="23"/>
  <c r="AD2586" i="23"/>
  <c r="AI2586" i="23" s="1"/>
  <c r="AD2585" i="23"/>
  <c r="AI2585" i="23" s="1"/>
  <c r="AD2589" i="23"/>
  <c r="AI2589" i="23" s="1"/>
  <c r="AD2584" i="23"/>
  <c r="AI2584" i="23" s="1"/>
  <c r="AD2839" i="23"/>
  <c r="AI2839" i="23" s="1"/>
  <c r="AD2823" i="23"/>
  <c r="AI2823" i="23" s="1"/>
  <c r="AC1796" i="23"/>
  <c r="AC1816" i="23"/>
  <c r="AD1818" i="23"/>
  <c r="AI1818" i="23" s="1"/>
  <c r="AD1881" i="23"/>
  <c r="AI1881" i="23" s="1"/>
  <c r="AC1888" i="23"/>
  <c r="AC1930" i="23"/>
  <c r="AC1933" i="23"/>
  <c r="AC1935" i="23"/>
  <c r="AD1936" i="23"/>
  <c r="AI1936" i="23" s="1"/>
  <c r="AC1957" i="23"/>
  <c r="AC1965" i="23"/>
  <c r="AC1963" i="23"/>
  <c r="AC1970" i="23"/>
  <c r="AC1995" i="23"/>
  <c r="AC2004" i="23"/>
  <c r="AC1997" i="23"/>
  <c r="AC2017" i="23"/>
  <c r="AD2010" i="23"/>
  <c r="AI2010" i="23" s="1"/>
  <c r="AC2029" i="23"/>
  <c r="AC2056" i="23"/>
  <c r="AD2125" i="23"/>
  <c r="AI2125" i="23" s="1"/>
  <c r="AC2135" i="23"/>
  <c r="AC2143" i="23"/>
  <c r="AC2172" i="23"/>
  <c r="AC2179" i="23"/>
  <c r="AC2191" i="23"/>
  <c r="AC2189" i="23"/>
  <c r="AC2201" i="23"/>
  <c r="AC2245" i="23"/>
  <c r="AC2250" i="23"/>
  <c r="AC2267" i="23"/>
  <c r="AD2264" i="23"/>
  <c r="AI2264" i="23" s="1"/>
  <c r="AC2309" i="23"/>
  <c r="AC2327" i="23"/>
  <c r="AD2373" i="23"/>
  <c r="AI2373" i="23" s="1"/>
  <c r="AC2378" i="23"/>
  <c r="AD2401" i="23"/>
  <c r="AI2401" i="23" s="1"/>
  <c r="AC2403" i="23"/>
  <c r="AD2410" i="23"/>
  <c r="AI2410" i="23" s="1"/>
  <c r="AD2403" i="23"/>
  <c r="AI2403" i="23" s="1"/>
  <c r="AC2432" i="23"/>
  <c r="AC2430" i="23"/>
  <c r="AC2439" i="23"/>
  <c r="AD2452" i="23"/>
  <c r="AI2452" i="23" s="1"/>
  <c r="AC2469" i="23"/>
  <c r="AD2466" i="23"/>
  <c r="AI2466" i="23" s="1"/>
  <c r="AD2470" i="23"/>
  <c r="AI2470" i="23" s="1"/>
  <c r="AD2594" i="23"/>
  <c r="AI2594" i="23" s="1"/>
  <c r="AD2464" i="23"/>
  <c r="AD2474" i="23"/>
  <c r="AI2474" i="23" s="1"/>
  <c r="AD2536" i="23"/>
  <c r="AI2536" i="23" s="1"/>
  <c r="AD2542" i="23"/>
  <c r="AI2542" i="23" s="1"/>
  <c r="AD2548" i="23"/>
  <c r="AD2553" i="23"/>
  <c r="AI2553" i="23" s="1"/>
  <c r="AD2596" i="23"/>
  <c r="AI2596" i="23" s="1"/>
  <c r="AD2601" i="23"/>
  <c r="AI2601" i="23" s="1"/>
  <c r="AD2645" i="23"/>
  <c r="AI2645" i="23" s="1"/>
  <c r="AD2671" i="23"/>
  <c r="AI2671" i="23" s="1"/>
  <c r="AD2684" i="23"/>
  <c r="AI2684" i="23" s="1"/>
  <c r="AC2711" i="23"/>
  <c r="AD2722" i="23"/>
  <c r="AD2725" i="23"/>
  <c r="AI2725" i="23" s="1"/>
  <c r="AC2728" i="23"/>
  <c r="AC2748" i="23"/>
  <c r="AD2740" i="23"/>
  <c r="AD2762" i="23"/>
  <c r="AI2762" i="23" s="1"/>
  <c r="AC2785" i="23"/>
  <c r="AC2804" i="23"/>
  <c r="AD2811" i="23"/>
  <c r="AI2811" i="23" s="1"/>
  <c r="AD2822" i="23"/>
  <c r="AI2822" i="23" s="1"/>
  <c r="AC2844" i="23"/>
  <c r="AD2879" i="23"/>
  <c r="AI2879" i="23" s="1"/>
  <c r="AI2931" i="23"/>
  <c r="AD2967" i="23"/>
  <c r="AI2967" i="23" s="1"/>
  <c r="AD2968" i="23"/>
  <c r="AD2975" i="23"/>
  <c r="AI2975" i="23" s="1"/>
  <c r="AD2977" i="23"/>
  <c r="AI2977" i="23" s="1"/>
  <c r="AD2974" i="23"/>
  <c r="AI2974" i="23" s="1"/>
  <c r="AD2972" i="23"/>
  <c r="AI2972" i="23" s="1"/>
  <c r="AD3112" i="23"/>
  <c r="AI3112" i="23" s="1"/>
  <c r="AD2472" i="23"/>
  <c r="AI2472" i="23" s="1"/>
  <c r="AD2467" i="23"/>
  <c r="AI2467" i="23" s="1"/>
  <c r="AC2499" i="23"/>
  <c r="AC2509" i="23"/>
  <c r="AC2510" i="23"/>
  <c r="AC2528" i="23"/>
  <c r="AD2544" i="23"/>
  <c r="AI2544" i="23" s="1"/>
  <c r="AD2541" i="23"/>
  <c r="AD2550" i="23"/>
  <c r="AI2550" i="23" s="1"/>
  <c r="AD2556" i="23"/>
  <c r="AI2556" i="23" s="1"/>
  <c r="AC2550" i="23"/>
  <c r="AC2561" i="23"/>
  <c r="AC2562" i="23"/>
  <c r="AD2576" i="23"/>
  <c r="AI2576" i="23" s="1"/>
  <c r="AD2600" i="23"/>
  <c r="AI2600" i="23" s="1"/>
  <c r="AD2604" i="23"/>
  <c r="AI2604" i="23" s="1"/>
  <c r="AC2606" i="23"/>
  <c r="AD2597" i="23"/>
  <c r="AI2597" i="23" s="1"/>
  <c r="AD2617" i="23"/>
  <c r="AI2617" i="23" s="1"/>
  <c r="AC2628" i="23"/>
  <c r="AD2620" i="23"/>
  <c r="AI2620" i="23" s="1"/>
  <c r="AC2640" i="23"/>
  <c r="AC2639" i="23"/>
  <c r="AD2643" i="23"/>
  <c r="AI2643" i="23" s="1"/>
  <c r="AC2656" i="23"/>
  <c r="AD2687" i="23"/>
  <c r="AI2687" i="23" s="1"/>
  <c r="AC2691" i="23"/>
  <c r="AC2698" i="23"/>
  <c r="AC2713" i="23"/>
  <c r="AD2721" i="23"/>
  <c r="AI2721" i="23" s="1"/>
  <c r="AD2743" i="23"/>
  <c r="AI2743" i="23" s="1"/>
  <c r="AD2748" i="23"/>
  <c r="AC2760" i="23"/>
  <c r="AC2762" i="23"/>
  <c r="AC2808" i="23"/>
  <c r="AC2800" i="23"/>
  <c r="AD2815" i="23"/>
  <c r="AI2815" i="23" s="1"/>
  <c r="AD2843" i="23"/>
  <c r="AI2843" i="23" s="1"/>
  <c r="AD2837" i="23"/>
  <c r="AI2837" i="23" s="1"/>
  <c r="AD2844" i="23"/>
  <c r="AI2844" i="23" s="1"/>
  <c r="AC2852" i="23"/>
  <c r="AC2859" i="23"/>
  <c r="AC2866" i="23"/>
  <c r="AC2862" i="23"/>
  <c r="AC2943" i="23"/>
  <c r="AD2951" i="23"/>
  <c r="AI2951" i="23" s="1"/>
  <c r="AD2943" i="23"/>
  <c r="AD3114" i="23"/>
  <c r="AI3114" i="23" s="1"/>
  <c r="AD3121" i="23"/>
  <c r="AI3121" i="23" s="1"/>
  <c r="AD3115" i="23"/>
  <c r="AI3115" i="23" s="1"/>
  <c r="AD3122" i="23"/>
  <c r="AI3122" i="23" s="1"/>
  <c r="AC2371" i="23"/>
  <c r="AC2383" i="23"/>
  <c r="AD2392" i="23"/>
  <c r="AI2392" i="23" s="1"/>
  <c r="AC2394" i="23"/>
  <c r="AC2405" i="23"/>
  <c r="AC2421" i="23"/>
  <c r="AC2429" i="23"/>
  <c r="AC2446" i="23"/>
  <c r="AC2441" i="23"/>
  <c r="AC2452" i="23"/>
  <c r="AC2457" i="23"/>
  <c r="AD2463" i="23"/>
  <c r="AI2463" i="23" s="1"/>
  <c r="AC2468" i="23"/>
  <c r="AC2479" i="23"/>
  <c r="AC2512" i="23"/>
  <c r="AC2519" i="23"/>
  <c r="AC2516" i="23"/>
  <c r="AC2531" i="23"/>
  <c r="AD2535" i="23"/>
  <c r="AI2535" i="23" s="1"/>
  <c r="AC2537" i="23"/>
  <c r="AD2547" i="23"/>
  <c r="AI2547" i="23" s="1"/>
  <c r="AC2549" i="23"/>
  <c r="AC2570" i="23"/>
  <c r="AD2561" i="23"/>
  <c r="AI2561" i="23" s="1"/>
  <c r="AD2562" i="23"/>
  <c r="AI2562" i="23" s="1"/>
  <c r="AC2578" i="23"/>
  <c r="AC2575" i="23"/>
  <c r="AC2589" i="23"/>
  <c r="AC2585" i="23"/>
  <c r="AC2586" i="23"/>
  <c r="AD2595" i="23"/>
  <c r="AD2606" i="23"/>
  <c r="AD2614" i="23"/>
  <c r="AI2614" i="23" s="1"/>
  <c r="AD2621" i="23"/>
  <c r="AI2621" i="23" s="1"/>
  <c r="AD2628" i="23"/>
  <c r="AI2628" i="23" s="1"/>
  <c r="AC2627" i="23"/>
  <c r="AC2633" i="23"/>
  <c r="AC2650" i="23"/>
  <c r="AC2663" i="23"/>
  <c r="AC2674" i="23"/>
  <c r="AD2689" i="23"/>
  <c r="AC2710" i="23"/>
  <c r="AD2716" i="23"/>
  <c r="AC2730" i="23"/>
  <c r="AD2760" i="23"/>
  <c r="AI2760" i="23" s="1"/>
  <c r="AD2755" i="23"/>
  <c r="AI2755" i="23" s="1"/>
  <c r="AC2766" i="23"/>
  <c r="AC2796" i="23"/>
  <c r="AD2788" i="23"/>
  <c r="AI2788" i="23" s="1"/>
  <c r="AC2791" i="23"/>
  <c r="AC2799" i="23"/>
  <c r="AD2808" i="23"/>
  <c r="AI2808" i="23" s="1"/>
  <c r="AC2807" i="23"/>
  <c r="AD2816" i="23"/>
  <c r="AI2816" i="23" s="1"/>
  <c r="AD2831" i="23"/>
  <c r="AI2831" i="23" s="1"/>
  <c r="AC2843" i="23"/>
  <c r="AD2985" i="23"/>
  <c r="AI2985" i="23" s="1"/>
  <c r="AD2984" i="23"/>
  <c r="AI2984" i="23" s="1"/>
  <c r="AD3118" i="23"/>
  <c r="AI3118" i="23" s="1"/>
  <c r="AD3128" i="23"/>
  <c r="AI3128" i="23" s="1"/>
  <c r="AD3123" i="23"/>
  <c r="AI3123" i="23" s="1"/>
  <c r="AD3127" i="23"/>
  <c r="AD3134" i="23"/>
  <c r="AI3134" i="23" s="1"/>
  <c r="AD2400" i="23"/>
  <c r="AD2394" i="23"/>
  <c r="AI2394" i="23" s="1"/>
  <c r="AD2486" i="23"/>
  <c r="AI2486" i="23" s="1"/>
  <c r="AD2497" i="23"/>
  <c r="AI2497" i="23" s="1"/>
  <c r="AC2514" i="23"/>
  <c r="AD2537" i="23"/>
  <c r="AI2537" i="23" s="1"/>
  <c r="AC2552" i="23"/>
  <c r="AD2549" i="23"/>
  <c r="AI2549" i="23" s="1"/>
  <c r="AC2564" i="23"/>
  <c r="AD2570" i="23"/>
  <c r="AC2577" i="23"/>
  <c r="AC2594" i="23"/>
  <c r="AD2599" i="23"/>
  <c r="AI2599" i="23" s="1"/>
  <c r="AC2610" i="23"/>
  <c r="AC2647" i="23"/>
  <c r="AC2673" i="23"/>
  <c r="AD2686" i="23"/>
  <c r="AD2724" i="23"/>
  <c r="AI2724" i="23" s="1"/>
  <c r="AD2756" i="23"/>
  <c r="AI2756" i="23" s="1"/>
  <c r="AC2771" i="23"/>
  <c r="AC2787" i="23"/>
  <c r="AD2796" i="23"/>
  <c r="AC2810" i="23"/>
  <c r="AC2856" i="23"/>
  <c r="AC2849" i="23"/>
  <c r="AD2986" i="23"/>
  <c r="AD3020" i="23"/>
  <c r="AI3020" i="23" s="1"/>
  <c r="AD3067" i="23"/>
  <c r="AI3067" i="23" s="1"/>
  <c r="AC2317" i="23"/>
  <c r="AC2349" i="23"/>
  <c r="AC2355" i="23"/>
  <c r="AD2364" i="23"/>
  <c r="AI2364" i="23" s="1"/>
  <c r="AC2357" i="23"/>
  <c r="AC2382" i="23"/>
  <c r="AD2402" i="23"/>
  <c r="AC2437" i="23"/>
  <c r="AC2438" i="23"/>
  <c r="AC2443" i="23"/>
  <c r="AC2470" i="23"/>
  <c r="AD2473" i="23"/>
  <c r="AC2478" i="23"/>
  <c r="AC2489" i="23"/>
  <c r="AC2504" i="23"/>
  <c r="AC2513" i="23"/>
  <c r="AC2543" i="23"/>
  <c r="AD2539" i="23"/>
  <c r="AI2539" i="23" s="1"/>
  <c r="AC2557" i="23"/>
  <c r="AD2555" i="23"/>
  <c r="AD2552" i="23"/>
  <c r="AI2552" i="23" s="1"/>
  <c r="AD2551" i="23"/>
  <c r="AC2568" i="23"/>
  <c r="AC2567" i="23"/>
  <c r="AC2572" i="23"/>
  <c r="AD2603" i="23"/>
  <c r="AI2603" i="23" s="1"/>
  <c r="AD2608" i="23"/>
  <c r="AI2608" i="23" s="1"/>
  <c r="AD2618" i="23"/>
  <c r="AI2618" i="23" s="1"/>
  <c r="AD2622" i="23"/>
  <c r="AI2622" i="23" s="1"/>
  <c r="AC2666" i="23"/>
  <c r="AD2680" i="23"/>
  <c r="AI2680" i="23" s="1"/>
  <c r="AC2692" i="23"/>
  <c r="AC2705" i="23"/>
  <c r="AC2726" i="23"/>
  <c r="AC2746" i="23"/>
  <c r="AC2749" i="23"/>
  <c r="AD2773" i="23"/>
  <c r="AI2773" i="23" s="1"/>
  <c r="AC2784" i="23"/>
  <c r="AC2776" i="23"/>
  <c r="AC2778" i="23"/>
  <c r="AD2845" i="23"/>
  <c r="AI2845" i="23" s="1"/>
  <c r="AD2829" i="23"/>
  <c r="AC2847" i="23"/>
  <c r="AC2857" i="23"/>
  <c r="AC2860" i="23"/>
  <c r="AD2898" i="23"/>
  <c r="AD2895" i="23"/>
  <c r="AI2895" i="23" s="1"/>
  <c r="AD3113" i="23"/>
  <c r="AI3113" i="23" s="1"/>
  <c r="AD2540" i="23"/>
  <c r="AI2540" i="23" s="1"/>
  <c r="AD2605" i="23"/>
  <c r="AI2605" i="23" s="1"/>
  <c r="AD2616" i="23"/>
  <c r="AI2616" i="23" s="1"/>
  <c r="AD2611" i="23"/>
  <c r="AI2611" i="23" s="1"/>
  <c r="AD2746" i="23"/>
  <c r="AI2746" i="23" s="1"/>
  <c r="AD2812" i="23"/>
  <c r="AD2872" i="23"/>
  <c r="AI2872" i="23" s="1"/>
  <c r="AC2909" i="23"/>
  <c r="AD2414" i="23"/>
  <c r="AI2414" i="23" s="1"/>
  <c r="AD2425" i="23"/>
  <c r="AI2425" i="23" s="1"/>
  <c r="AC2431" i="23"/>
  <c r="AC2447" i="23"/>
  <c r="AC2464" i="23"/>
  <c r="AD2469" i="23"/>
  <c r="AI2469" i="23" s="1"/>
  <c r="AC2498" i="23"/>
  <c r="AC2508" i="23"/>
  <c r="AC2507" i="23"/>
  <c r="AC2522" i="23"/>
  <c r="AD2554" i="23"/>
  <c r="AI2554" i="23" s="1"/>
  <c r="AC2569" i="23"/>
  <c r="AC2601" i="23"/>
  <c r="AD2607" i="23"/>
  <c r="AC2623" i="23"/>
  <c r="AC2632" i="23"/>
  <c r="AC2646" i="23"/>
  <c r="AC2659" i="23"/>
  <c r="AC2667" i="23"/>
  <c r="AD2683" i="23"/>
  <c r="AI2683" i="23" s="1"/>
  <c r="AC2700" i="23"/>
  <c r="AC2699" i="23"/>
  <c r="AC2708" i="23"/>
  <c r="AC2725" i="23"/>
  <c r="AC2720" i="23"/>
  <c r="AC2740" i="23"/>
  <c r="AD2745" i="23"/>
  <c r="AC2750" i="23"/>
  <c r="AC2754" i="23"/>
  <c r="AC2797" i="23"/>
  <c r="AD2819" i="23"/>
  <c r="AI2819" i="23" s="1"/>
  <c r="AD2820" i="23"/>
  <c r="AD2813" i="23"/>
  <c r="AI2813" i="23" s="1"/>
  <c r="AD2838" i="23"/>
  <c r="AC2832" i="23"/>
  <c r="AC2854" i="23"/>
  <c r="AC2851" i="23"/>
  <c r="AC2868" i="23"/>
  <c r="AD2867" i="23"/>
  <c r="AI2867" i="23" s="1"/>
  <c r="AD2885" i="23"/>
  <c r="AI2885" i="23" s="1"/>
  <c r="AD2894" i="23"/>
  <c r="AI2894" i="23" s="1"/>
  <c r="AD2884" i="23"/>
  <c r="AI2884" i="23" s="1"/>
  <c r="AD3070" i="23"/>
  <c r="AI3070" i="23" s="1"/>
  <c r="AD3063" i="23"/>
  <c r="AD3074" i="23"/>
  <c r="AI3074" i="23" s="1"/>
  <c r="AD3064" i="23"/>
  <c r="AD3065" i="23"/>
  <c r="AI3065" i="23" s="1"/>
  <c r="AD3069" i="23"/>
  <c r="AD3066" i="23"/>
  <c r="AI3066" i="23" s="1"/>
  <c r="AC2902" i="23"/>
  <c r="AC2929" i="23"/>
  <c r="AD2933" i="23"/>
  <c r="AI2933" i="23" s="1"/>
  <c r="AC2934" i="23"/>
  <c r="AC2977" i="23"/>
  <c r="AC2972" i="23"/>
  <c r="AC2971" i="23"/>
  <c r="AC2990" i="23"/>
  <c r="AC3002" i="23"/>
  <c r="AD3024" i="23"/>
  <c r="AI3024" i="23" s="1"/>
  <c r="AC3020" i="23"/>
  <c r="AC3019" i="23"/>
  <c r="AD3026" i="23"/>
  <c r="AC3028" i="23"/>
  <c r="AD3059" i="23"/>
  <c r="AI3059" i="23" s="1"/>
  <c r="AC3092" i="23"/>
  <c r="AC3101" i="23"/>
  <c r="AC3115" i="23"/>
  <c r="AC3136" i="23"/>
  <c r="AD3137" i="23"/>
  <c r="AI3137" i="23" s="1"/>
  <c r="AD3142" i="23"/>
  <c r="AC3138" i="23"/>
  <c r="AD3147" i="23"/>
  <c r="AC3152" i="23"/>
  <c r="AD3151" i="23"/>
  <c r="AC3160" i="23"/>
  <c r="AD3165" i="23"/>
  <c r="AI3165" i="23" s="1"/>
  <c r="AC3177" i="23"/>
  <c r="AD3215" i="23"/>
  <c r="AI3215" i="23" s="1"/>
  <c r="AD3212" i="23"/>
  <c r="AI3212" i="23" s="1"/>
  <c r="AD3211" i="23"/>
  <c r="AI3211" i="23" s="1"/>
  <c r="AD3224" i="23"/>
  <c r="AI3224" i="23" s="1"/>
  <c r="AC3235" i="23"/>
  <c r="AD3246" i="23"/>
  <c r="AI3246" i="23" s="1"/>
  <c r="AC3253" i="23"/>
  <c r="AD3257" i="23"/>
  <c r="AI3257" i="23" s="1"/>
  <c r="AD3261" i="23"/>
  <c r="AD3291" i="23"/>
  <c r="AI3291" i="23" s="1"/>
  <c r="AD3300" i="23"/>
  <c r="AD3284" i="23"/>
  <c r="AI3284" i="23" s="1"/>
  <c r="AD3287" i="23"/>
  <c r="AI3287" i="23" s="1"/>
  <c r="AD3289" i="23"/>
  <c r="AI3289" i="23" s="1"/>
  <c r="AC3313" i="23"/>
  <c r="AC3320" i="23"/>
  <c r="AC3318" i="23"/>
  <c r="AC3344" i="23"/>
  <c r="AD3450" i="23"/>
  <c r="AC3484" i="23"/>
  <c r="AD3505" i="23"/>
  <c r="AI3505" i="23" s="1"/>
  <c r="AD3501" i="23"/>
  <c r="AI3501" i="23" s="1"/>
  <c r="AD3545" i="23"/>
  <c r="AI3545" i="23" s="1"/>
  <c r="AD3550" i="23"/>
  <c r="AI3550" i="23" s="1"/>
  <c r="AD3549" i="23"/>
  <c r="AI3549" i="23" s="1"/>
  <c r="AD3553" i="23"/>
  <c r="AI3553" i="23" s="1"/>
  <c r="AC3549" i="23"/>
  <c r="AC3559" i="23"/>
  <c r="AD3626" i="23"/>
  <c r="AD3617" i="23"/>
  <c r="AI3617" i="23" s="1"/>
  <c r="AD3622" i="23"/>
  <c r="AI3622" i="23" s="1"/>
  <c r="AC3642" i="23"/>
  <c r="AC2873" i="23"/>
  <c r="AC2893" i="23"/>
  <c r="AC2894" i="23"/>
  <c r="AD3019" i="23"/>
  <c r="AI3019" i="23" s="1"/>
  <c r="AC3144" i="23"/>
  <c r="AD3136" i="23"/>
  <c r="AI3136" i="23" s="1"/>
  <c r="AD3141" i="23"/>
  <c r="AI3141" i="23" s="1"/>
  <c r="AC3137" i="23"/>
  <c r="AD3138" i="23"/>
  <c r="AI3138" i="23" s="1"/>
  <c r="AC3155" i="23"/>
  <c r="AD3152" i="23"/>
  <c r="AI3152" i="23" s="1"/>
  <c r="AC3192" i="23"/>
  <c r="AC3205" i="23"/>
  <c r="AC3197" i="23"/>
  <c r="AD3214" i="23"/>
  <c r="AI3214" i="23" s="1"/>
  <c r="AD3449" i="23"/>
  <c r="AI3449" i="23" s="1"/>
  <c r="AD2874" i="23"/>
  <c r="AI2874" i="23" s="1"/>
  <c r="AD2880" i="23"/>
  <c r="AI2880" i="23" s="1"/>
  <c r="AC2890" i="23"/>
  <c r="AD2911" i="23"/>
  <c r="AI2911" i="23" s="1"/>
  <c r="AD2915" i="23"/>
  <c r="AI2915" i="23" s="1"/>
  <c r="AC2942" i="23"/>
  <c r="AC2961" i="23"/>
  <c r="AD2983" i="23"/>
  <c r="AI2983" i="23" s="1"/>
  <c r="AC2999" i="23"/>
  <c r="AC3029" i="23"/>
  <c r="AD3041" i="23"/>
  <c r="AI3041" i="23" s="1"/>
  <c r="AC3058" i="23"/>
  <c r="AC3082" i="23"/>
  <c r="AC3088" i="23"/>
  <c r="AC3110" i="23"/>
  <c r="AC3119" i="23"/>
  <c r="AC3130" i="23"/>
  <c r="AC3126" i="23"/>
  <c r="AC3135" i="23"/>
  <c r="AD3144" i="23"/>
  <c r="AI3144" i="23" s="1"/>
  <c r="AC3168" i="23"/>
  <c r="AC3163" i="23"/>
  <c r="AD3206" i="23"/>
  <c r="AI3206" i="23" s="1"/>
  <c r="AC3208" i="23"/>
  <c r="AD3213" i="23"/>
  <c r="AI3213" i="23" s="1"/>
  <c r="AC3225" i="23"/>
  <c r="AC3226" i="23"/>
  <c r="AD3229" i="23"/>
  <c r="AI3229" i="23" s="1"/>
  <c r="AC3231" i="23"/>
  <c r="AC3239" i="23"/>
  <c r="AC3244" i="23"/>
  <c r="AD3249" i="23"/>
  <c r="AI3249" i="23" s="1"/>
  <c r="AD3285" i="23"/>
  <c r="AD3310" i="23"/>
  <c r="AI3310" i="23" s="1"/>
  <c r="AD3311" i="23"/>
  <c r="AI3311" i="23" s="1"/>
  <c r="AC3324" i="23"/>
  <c r="AC3323" i="23"/>
  <c r="AC3362" i="23"/>
  <c r="AC3481" i="23"/>
  <c r="AC3482" i="23"/>
  <c r="AC3587" i="23"/>
  <c r="AC3582" i="23"/>
  <c r="AC3684" i="23"/>
  <c r="AD3959" i="23"/>
  <c r="AI3959" i="23" s="1"/>
  <c r="AD3966" i="23"/>
  <c r="AI3966" i="23" s="1"/>
  <c r="AD3968" i="23"/>
  <c r="AI3968" i="23" s="1"/>
  <c r="AD3958" i="23"/>
  <c r="AI3958" i="23" s="1"/>
  <c r="AD3961" i="23"/>
  <c r="AI3961" i="23" s="1"/>
  <c r="AD3957" i="23"/>
  <c r="AI3957" i="23" s="1"/>
  <c r="AD3964" i="23"/>
  <c r="AI3964" i="23" s="1"/>
  <c r="AD3965" i="23"/>
  <c r="AI3965" i="23" s="1"/>
  <c r="AD3239" i="23"/>
  <c r="AI3239" i="23" s="1"/>
  <c r="AD3236" i="23"/>
  <c r="AI3236" i="23" s="1"/>
  <c r="AD3252" i="23"/>
  <c r="AD3616" i="23"/>
  <c r="AI3616" i="23" s="1"/>
  <c r="AC3610" i="23"/>
  <c r="AD3708" i="23"/>
  <c r="AI3708" i="23" s="1"/>
  <c r="AD3697" i="23"/>
  <c r="AI3697" i="23" s="1"/>
  <c r="AD2835" i="23"/>
  <c r="AI2835" i="23" s="1"/>
  <c r="AC2824" i="23"/>
  <c r="AC2835" i="23"/>
  <c r="AC2848" i="23"/>
  <c r="AC2861" i="23"/>
  <c r="AC2884" i="23"/>
  <c r="AC2896" i="23"/>
  <c r="AC2937" i="23"/>
  <c r="AC2938" i="23"/>
  <c r="AC2951" i="23"/>
  <c r="AC2948" i="23"/>
  <c r="AD2958" i="23"/>
  <c r="AI2958" i="23" s="1"/>
  <c r="AD2957" i="23"/>
  <c r="AI2957" i="23" s="1"/>
  <c r="AD2987" i="23"/>
  <c r="AI2987" i="23" s="1"/>
  <c r="AC2994" i="23"/>
  <c r="AC3044" i="23"/>
  <c r="AC3067" i="23"/>
  <c r="AC3076" i="23"/>
  <c r="AC3078" i="23"/>
  <c r="AD3098" i="23"/>
  <c r="AI3098" i="23" s="1"/>
  <c r="AC3105" i="23"/>
  <c r="AC3103" i="23"/>
  <c r="AC3174" i="23"/>
  <c r="AC3191" i="23"/>
  <c r="AC3196" i="23"/>
  <c r="AC3216" i="23"/>
  <c r="AD3228" i="23"/>
  <c r="AI3228" i="23" s="1"/>
  <c r="AD3243" i="23"/>
  <c r="AI3243" i="23" s="1"/>
  <c r="AC3255" i="23"/>
  <c r="AC3265" i="23"/>
  <c r="AC3276" i="23"/>
  <c r="AC3308" i="23"/>
  <c r="AD3323" i="23"/>
  <c r="AD3328" i="23"/>
  <c r="AI3328" i="23" s="1"/>
  <c r="AD3343" i="23"/>
  <c r="AI3343" i="23" s="1"/>
  <c r="AC3350" i="23"/>
  <c r="AD3372" i="23"/>
  <c r="AI3372" i="23" s="1"/>
  <c r="AC3483" i="23"/>
  <c r="AD3509" i="23"/>
  <c r="AI3509" i="23" s="1"/>
  <c r="AD3520" i="23"/>
  <c r="AI3520" i="23" s="1"/>
  <c r="AD3514" i="23"/>
  <c r="AD3519" i="23"/>
  <c r="AD3619" i="23"/>
  <c r="AI3619" i="23" s="1"/>
  <c r="AD3640" i="23"/>
  <c r="AI3640" i="23" s="1"/>
  <c r="AD3631" i="23"/>
  <c r="AD3786" i="23"/>
  <c r="AI3786" i="23" s="1"/>
  <c r="AD3785" i="23"/>
  <c r="AD3796" i="23"/>
  <c r="AI3796" i="23" s="1"/>
  <c r="AD3794" i="23"/>
  <c r="AI3794" i="23" s="1"/>
  <c r="AC3862" i="23"/>
  <c r="AD3868" i="23"/>
  <c r="AI3868" i="23" s="1"/>
  <c r="AD3858" i="23"/>
  <c r="AI3858" i="23" s="1"/>
  <c r="AD3950" i="23"/>
  <c r="AI3950" i="23" s="1"/>
  <c r="AD3193" i="23"/>
  <c r="AI3193" i="23" s="1"/>
  <c r="AD3204" i="23"/>
  <c r="AI3204" i="23" s="1"/>
  <c r="AD3609" i="23"/>
  <c r="AI3609" i="23" s="1"/>
  <c r="AC3609" i="23"/>
  <c r="AD3659" i="23"/>
  <c r="AI3659" i="23" s="1"/>
  <c r="AD3664" i="23"/>
  <c r="AC2993" i="23"/>
  <c r="AC3009" i="23"/>
  <c r="AD3021" i="23"/>
  <c r="AI3021" i="23" s="1"/>
  <c r="AC3034" i="23"/>
  <c r="AC3054" i="23"/>
  <c r="AC3091" i="23"/>
  <c r="AC3111" i="23"/>
  <c r="AD3120" i="23"/>
  <c r="AC3114" i="23"/>
  <c r="AC3143" i="23"/>
  <c r="AC3149" i="23"/>
  <c r="AC3165" i="23"/>
  <c r="AC3166" i="23"/>
  <c r="AC3162" i="23"/>
  <c r="AC3178" i="23"/>
  <c r="AD3185" i="23"/>
  <c r="AI3185" i="23" s="1"/>
  <c r="AD3190" i="23"/>
  <c r="AI3190" i="23" s="1"/>
  <c r="AC3186" i="23"/>
  <c r="AD3195" i="23"/>
  <c r="AI3195" i="23" s="1"/>
  <c r="AC3218" i="23"/>
  <c r="AD3209" i="23"/>
  <c r="AI3209" i="23" s="1"/>
  <c r="AD3230" i="23"/>
  <c r="AI3230" i="23" s="1"/>
  <c r="AD3221" i="23"/>
  <c r="AI3221" i="23" s="1"/>
  <c r="AD3233" i="23"/>
  <c r="AI3233" i="23" s="1"/>
  <c r="AC3251" i="23"/>
  <c r="AC3262" i="23"/>
  <c r="AD3267" i="23"/>
  <c r="AI3267" i="23" s="1"/>
  <c r="AC3287" i="23"/>
  <c r="AC3297" i="23"/>
  <c r="AC3302" i="23"/>
  <c r="AC3337" i="23"/>
  <c r="AD3352" i="23"/>
  <c r="AD3350" i="23"/>
  <c r="AI3350" i="23" s="1"/>
  <c r="AD3346" i="23"/>
  <c r="AC3474" i="23"/>
  <c r="AC3487" i="23"/>
  <c r="AI3536" i="23"/>
  <c r="AC3536" i="23"/>
  <c r="AC3572" i="23"/>
  <c r="AI3145" i="23"/>
  <c r="AD3158" i="23"/>
  <c r="AI3158" i="23" s="1"/>
  <c r="AD3180" i="23"/>
  <c r="AI3180" i="23" s="1"/>
  <c r="AD3166" i="23"/>
  <c r="AI3166" i="23" s="1"/>
  <c r="AD3173" i="23"/>
  <c r="AI3173" i="23" s="1"/>
  <c r="AD3192" i="23"/>
  <c r="AD3299" i="23"/>
  <c r="AI3299" i="23" s="1"/>
  <c r="AD3296" i="23"/>
  <c r="AI3296" i="23" s="1"/>
  <c r="AD3295" i="23"/>
  <c r="AD3469" i="23"/>
  <c r="AI3469" i="23" s="1"/>
  <c r="AD3566" i="23"/>
  <c r="AI3566" i="23" s="1"/>
  <c r="AD3625" i="23"/>
  <c r="AI3625" i="23" s="1"/>
  <c r="AD3938" i="23"/>
  <c r="AI3938" i="23" s="1"/>
  <c r="AD3930" i="23"/>
  <c r="AI3930" i="23" s="1"/>
  <c r="AD3941" i="23"/>
  <c r="AD3932" i="23"/>
  <c r="AI3932" i="23" s="1"/>
  <c r="AD3935" i="23"/>
  <c r="AD3942" i="23"/>
  <c r="AD3931" i="23"/>
  <c r="AD3929" i="23"/>
  <c r="AI3929" i="23" s="1"/>
  <c r="AD3933" i="23"/>
  <c r="AI3933" i="23" s="1"/>
  <c r="AD3939" i="23"/>
  <c r="AI3939" i="23" s="1"/>
  <c r="AD3937" i="23"/>
  <c r="AI3937" i="23" s="1"/>
  <c r="AD3687" i="23"/>
  <c r="AI3687" i="23" s="1"/>
  <c r="AC3804" i="23"/>
  <c r="AC3866" i="23"/>
  <c r="AI3921" i="23"/>
  <c r="AD3970" i="23"/>
  <c r="AI3970" i="23" s="1"/>
  <c r="AD3978" i="23"/>
  <c r="AI3978" i="23" s="1"/>
  <c r="AI4011" i="23"/>
  <c r="AD4029" i="23"/>
  <c r="AI4029" i="23" s="1"/>
  <c r="AD4048" i="23"/>
  <c r="AI4048" i="23" s="1"/>
  <c r="AC4039" i="23"/>
  <c r="AC4081" i="23"/>
  <c r="AC3322" i="23"/>
  <c r="AD3325" i="23"/>
  <c r="AI3325" i="23" s="1"/>
  <c r="AC3365" i="23"/>
  <c r="AD3382" i="23"/>
  <c r="AI3382" i="23" s="1"/>
  <c r="AC3402" i="23"/>
  <c r="AC3418" i="23"/>
  <c r="AC3422" i="23"/>
  <c r="AC3427" i="23"/>
  <c r="AC3444" i="23"/>
  <c r="AC3465" i="23"/>
  <c r="AC3499" i="23"/>
  <c r="AC3515" i="23"/>
  <c r="AC3543" i="23"/>
  <c r="AC3560" i="23"/>
  <c r="AD3559" i="23"/>
  <c r="AI3559" i="23" s="1"/>
  <c r="AC3576" i="23"/>
  <c r="AC3575" i="23"/>
  <c r="AC3602" i="23"/>
  <c r="AC3604" i="23"/>
  <c r="AC3616" i="23"/>
  <c r="AC3617" i="23"/>
  <c r="AD3632" i="23"/>
  <c r="AI3632" i="23" s="1"/>
  <c r="AD3638" i="23"/>
  <c r="AI3638" i="23" s="1"/>
  <c r="AC3629" i="23"/>
  <c r="AD3661" i="23"/>
  <c r="AI3661" i="23" s="1"/>
  <c r="AC3679" i="23"/>
  <c r="AD3748" i="23"/>
  <c r="AI3748" i="23" s="1"/>
  <c r="AC3764" i="23"/>
  <c r="AC3762" i="23"/>
  <c r="AC3778" i="23"/>
  <c r="AC3788" i="23"/>
  <c r="AC3835" i="23"/>
  <c r="AD3876" i="23"/>
  <c r="AI3876" i="23" s="1"/>
  <c r="AD3862" i="23"/>
  <c r="AD3866" i="23"/>
  <c r="AI3866" i="23" s="1"/>
  <c r="AD3870" i="23"/>
  <c r="AI3870" i="23" s="1"/>
  <c r="AC3873" i="23"/>
  <c r="AD3960" i="23"/>
  <c r="AI3960" i="23" s="1"/>
  <c r="AC3957" i="23"/>
  <c r="AC3977" i="23"/>
  <c r="AC3994" i="23"/>
  <c r="AC4000" i="23"/>
  <c r="AD3996" i="23"/>
  <c r="AI3996" i="23" s="1"/>
  <c r="AC4007" i="23"/>
  <c r="AC4008" i="23"/>
  <c r="AD4021" i="23"/>
  <c r="AI4021" i="23" s="1"/>
  <c r="AC4030" i="23"/>
  <c r="AD4040" i="23"/>
  <c r="AI4040" i="23" s="1"/>
  <c r="AD4038" i="23"/>
  <c r="AI4038" i="23" s="1"/>
  <c r="AC4051" i="23"/>
  <c r="AD4051" i="23"/>
  <c r="AI4051" i="23" s="1"/>
  <c r="AD4061" i="23"/>
  <c r="AC4046" i="23"/>
  <c r="AC4067" i="23"/>
  <c r="AC3289" i="23"/>
  <c r="AC3294" i="23"/>
  <c r="AC3309" i="23"/>
  <c r="AC3310" i="23"/>
  <c r="AC3305" i="23"/>
  <c r="AD3327" i="23"/>
  <c r="AI3327" i="23" s="1"/>
  <c r="AD3322" i="23"/>
  <c r="AI3322" i="23" s="1"/>
  <c r="AC3326" i="23"/>
  <c r="AC3328" i="23"/>
  <c r="AC3348" i="23"/>
  <c r="AC3347" i="23"/>
  <c r="AC3351" i="23"/>
  <c r="AC3354" i="23"/>
  <c r="AC3395" i="23"/>
  <c r="AC3451" i="23"/>
  <c r="AC3460" i="23"/>
  <c r="AC3480" i="23"/>
  <c r="AC3496" i="23"/>
  <c r="AC3500" i="23"/>
  <c r="AC3507" i="23"/>
  <c r="AC3509" i="23"/>
  <c r="AC3526" i="23"/>
  <c r="AD3532" i="23"/>
  <c r="AC3539" i="23"/>
  <c r="AD3612" i="23"/>
  <c r="AI3612" i="23" s="1"/>
  <c r="AC3595" i="23"/>
  <c r="AC3626" i="23"/>
  <c r="AC3633" i="23"/>
  <c r="AD3629" i="23"/>
  <c r="AI3629" i="23" s="1"/>
  <c r="AC3641" i="23"/>
  <c r="AD3662" i="23"/>
  <c r="AI3662" i="23" s="1"/>
  <c r="AC3664" i="23"/>
  <c r="AC3667" i="23"/>
  <c r="AC3675" i="23"/>
  <c r="AC3760" i="23"/>
  <c r="AD3844" i="23"/>
  <c r="AC3836" i="23"/>
  <c r="AD3861" i="23"/>
  <c r="AI3861" i="23" s="1"/>
  <c r="AD3912" i="23"/>
  <c r="AI3912" i="23" s="1"/>
  <c r="AC3968" i="23"/>
  <c r="AC3961" i="23"/>
  <c r="AC3963" i="23"/>
  <c r="AD3962" i="23"/>
  <c r="AI3962" i="23" s="1"/>
  <c r="AC3984" i="23"/>
  <c r="AD3990" i="23"/>
  <c r="AI3990" i="23" s="1"/>
  <c r="AD4007" i="23"/>
  <c r="AI4007" i="23" s="1"/>
  <c r="AC3336" i="23"/>
  <c r="AC3397" i="23"/>
  <c r="AC3410" i="23"/>
  <c r="AD3424" i="23"/>
  <c r="AI3424" i="23" s="1"/>
  <c r="AC3471" i="23"/>
  <c r="AD3496" i="23"/>
  <c r="AI3496" i="23" s="1"/>
  <c r="AD3485" i="23"/>
  <c r="AI3485" i="23" s="1"/>
  <c r="AC3586" i="23"/>
  <c r="AD3653" i="23"/>
  <c r="AI3653" i="23" s="1"/>
  <c r="AC3733" i="23"/>
  <c r="AD3751" i="23"/>
  <c r="AI3751" i="23" s="1"/>
  <c r="AC3769" i="23"/>
  <c r="AC3812" i="23"/>
  <c r="AD3829" i="23"/>
  <c r="AC3894" i="23"/>
  <c r="AD3903" i="23"/>
  <c r="AI3903" i="23" s="1"/>
  <c r="AD3954" i="23"/>
  <c r="AI3954" i="23" s="1"/>
  <c r="AD3983" i="23"/>
  <c r="AI3983" i="23" s="1"/>
  <c r="AD3752" i="23"/>
  <c r="AI3752" i="23" s="1"/>
  <c r="AD3808" i="23"/>
  <c r="AI3808" i="23" s="1"/>
  <c r="AD3948" i="23"/>
  <c r="AI3948" i="23" s="1"/>
  <c r="AD3989" i="23"/>
  <c r="AI3989" i="23" s="1"/>
  <c r="AD3974" i="23"/>
  <c r="AI3974" i="23" s="1"/>
  <c r="AD4018" i="23"/>
  <c r="AD4022" i="23"/>
  <c r="AI4101" i="23"/>
  <c r="AD3522" i="23"/>
  <c r="AI3522" i="23" s="1"/>
  <c r="AD3531" i="23"/>
  <c r="AI3531" i="23" s="1"/>
  <c r="AD3521" i="23"/>
  <c r="AI3521" i="23" s="1"/>
  <c r="AD3548" i="23"/>
  <c r="AI3548" i="23" s="1"/>
  <c r="AC3554" i="23"/>
  <c r="AC3565" i="23"/>
  <c r="AD3575" i="23"/>
  <c r="AI3575" i="23" s="1"/>
  <c r="AD3572" i="23"/>
  <c r="AI3572" i="23" s="1"/>
  <c r="AD3574" i="23"/>
  <c r="AI3574" i="23" s="1"/>
  <c r="AD3590" i="23"/>
  <c r="AI3590" i="23" s="1"/>
  <c r="AC3583" i="23"/>
  <c r="AC3600" i="23"/>
  <c r="AC3594" i="23"/>
  <c r="AC3611" i="23"/>
  <c r="AC3640" i="23"/>
  <c r="AC3652" i="23"/>
  <c r="AC3659" i="23"/>
  <c r="AC3656" i="23"/>
  <c r="AC3663" i="23"/>
  <c r="AC3689" i="23"/>
  <c r="AC3711" i="23"/>
  <c r="AD3736" i="23"/>
  <c r="AD3755" i="23"/>
  <c r="AI3755" i="23" s="1"/>
  <c r="AD3816" i="23"/>
  <c r="AC3825" i="23"/>
  <c r="AD3856" i="23"/>
  <c r="AD3900" i="23"/>
  <c r="AI3900" i="23" s="1"/>
  <c r="AC3899" i="23"/>
  <c r="AD3907" i="23"/>
  <c r="AI3907" i="23" s="1"/>
  <c r="AD3908" i="23"/>
  <c r="AI3908" i="23" s="1"/>
  <c r="AC3908" i="23"/>
  <c r="AD3943" i="23"/>
  <c r="AI3943" i="23" s="1"/>
  <c r="AD3944" i="23"/>
  <c r="AI3944" i="23" s="1"/>
  <c r="AC3980" i="23"/>
  <c r="AD3973" i="23"/>
  <c r="AI3973" i="23" s="1"/>
  <c r="AC3979" i="23"/>
  <c r="AD3992" i="23"/>
  <c r="AI3992" i="23" s="1"/>
  <c r="AD3981" i="23"/>
  <c r="AI3981" i="23" s="1"/>
  <c r="AD3975" i="23"/>
  <c r="AI3975" i="23" s="1"/>
  <c r="AD3988" i="23"/>
  <c r="AI3988" i="23" s="1"/>
  <c r="AC4025" i="23"/>
  <c r="AD4019" i="23"/>
  <c r="AI4019" i="23" s="1"/>
  <c r="AD4037" i="23"/>
  <c r="AI4037" i="23" s="1"/>
  <c r="AC4052" i="23"/>
  <c r="AC4044" i="23"/>
  <c r="AC3358" i="23"/>
  <c r="AC3366" i="23"/>
  <c r="AC3378" i="23"/>
  <c r="AC3394" i="23"/>
  <c r="AC3403" i="23"/>
  <c r="AC3420" i="23"/>
  <c r="AC3421" i="23"/>
  <c r="AC3433" i="23"/>
  <c r="AC3434" i="23"/>
  <c r="AD3445" i="23"/>
  <c r="AI3445" i="23" s="1"/>
  <c r="AC3466" i="23"/>
  <c r="AC3462" i="23"/>
  <c r="AD3484" i="23"/>
  <c r="AI3484" i="23" s="1"/>
  <c r="AD3492" i="23"/>
  <c r="AC3475" i="23"/>
  <c r="AC3511" i="23"/>
  <c r="AC3547" i="23"/>
  <c r="AC3557" i="23"/>
  <c r="AC3585" i="23"/>
  <c r="AC3648" i="23"/>
  <c r="AD3677" i="23"/>
  <c r="AI3677" i="23" s="1"/>
  <c r="AD3683" i="23"/>
  <c r="AI3683" i="23" s="1"/>
  <c r="AD3679" i="23"/>
  <c r="AD3685" i="23"/>
  <c r="AI3685" i="23" s="1"/>
  <c r="AD3678" i="23"/>
  <c r="AI3678" i="23" s="1"/>
  <c r="AC3704" i="23"/>
  <c r="AC3702" i="23"/>
  <c r="AC3740" i="23"/>
  <c r="AD3804" i="23"/>
  <c r="AI3804" i="23" s="1"/>
  <c r="AC3796" i="23"/>
  <c r="AC3801" i="23"/>
  <c r="AC3798" i="23"/>
  <c r="AC3815" i="23"/>
  <c r="AC3820" i="23"/>
  <c r="AC3865" i="23"/>
  <c r="AD3867" i="23"/>
  <c r="AC3887" i="23"/>
  <c r="AC3927" i="23"/>
  <c r="AC3970" i="23"/>
  <c r="AD3980" i="23"/>
  <c r="AI3980" i="23" s="1"/>
  <c r="AC3978" i="23"/>
  <c r="AD3979" i="23"/>
  <c r="AI3979" i="23" s="1"/>
  <c r="AC3981" i="23"/>
  <c r="AC4003" i="23"/>
  <c r="AD4012" i="23"/>
  <c r="AI4012" i="23" s="1"/>
  <c r="AD4003" i="23"/>
  <c r="AI4003" i="23" s="1"/>
  <c r="AD4008" i="23"/>
  <c r="AI4008" i="23" s="1"/>
  <c r="AD4013" i="23"/>
  <c r="AI4013" i="23" s="1"/>
  <c r="AC4016" i="23"/>
  <c r="AD4005" i="23"/>
  <c r="AI4005" i="23" s="1"/>
  <c r="AD4015" i="23"/>
  <c r="AI4015" i="23" s="1"/>
  <c r="AD4028" i="23"/>
  <c r="AI4028" i="23" s="1"/>
  <c r="AD4017" i="23"/>
  <c r="AI4017" i="23" s="1"/>
  <c r="AD4025" i="23"/>
  <c r="AI4025" i="23" s="1"/>
  <c r="AC4023" i="23"/>
  <c r="AD4031" i="23"/>
  <c r="AI4102" i="23"/>
  <c r="AC4038" i="23"/>
  <c r="AC4048" i="23"/>
  <c r="AC4055" i="23"/>
  <c r="AC4060" i="23"/>
  <c r="AD4074" i="23"/>
  <c r="AI4074" i="23" s="1"/>
  <c r="AC4073" i="23"/>
  <c r="AD4067" i="23"/>
  <c r="AI4067" i="23" s="1"/>
  <c r="AC4065" i="23"/>
  <c r="AC4085" i="23"/>
  <c r="AC3680" i="23"/>
  <c r="AC3699" i="23"/>
  <c r="AD3760" i="23"/>
  <c r="AI3760" i="23" s="1"/>
  <c r="AC3749" i="23"/>
  <c r="AC3750" i="23"/>
  <c r="AD3759" i="23"/>
  <c r="AI3759" i="23" s="1"/>
  <c r="AC3793" i="23"/>
  <c r="AC3795" i="23"/>
  <c r="AC3805" i="23"/>
  <c r="AC3797" i="23"/>
  <c r="AC3818" i="23"/>
  <c r="AC3841" i="23"/>
  <c r="AC3850" i="23"/>
  <c r="AC3856" i="23"/>
  <c r="AC3860" i="23"/>
  <c r="AC3871" i="23"/>
  <c r="AC3904" i="23"/>
  <c r="AC3966" i="23"/>
  <c r="AD3977" i="23"/>
  <c r="AI3977" i="23" s="1"/>
  <c r="AC3985" i="23"/>
  <c r="AC3987" i="23"/>
  <c r="AC4001" i="23"/>
  <c r="AC3997" i="23"/>
  <c r="AC3999" i="23"/>
  <c r="AC3998" i="23"/>
  <c r="AC4021" i="23"/>
  <c r="AC4027" i="23"/>
  <c r="AD4023" i="23"/>
  <c r="AI4023" i="23" s="1"/>
  <c r="AC4022" i="23"/>
  <c r="AD4032" i="23"/>
  <c r="AC4047" i="23"/>
  <c r="AC4053" i="23"/>
  <c r="AC4062" i="23"/>
  <c r="AD4059" i="23"/>
  <c r="AI4059" i="23" s="1"/>
  <c r="AC4069" i="23"/>
  <c r="AC4084" i="23"/>
  <c r="AC4088" i="23"/>
  <c r="AI4089" i="23"/>
  <c r="AI4093" i="23"/>
  <c r="AI4097" i="23"/>
  <c r="AC3533" i="23"/>
  <c r="AC3551" i="23"/>
  <c r="AC3545" i="23"/>
  <c r="AC3581" i="23"/>
  <c r="AC3606" i="23"/>
  <c r="AC3650" i="23"/>
  <c r="AI3680" i="23"/>
  <c r="AC3696" i="23"/>
  <c r="AC3692" i="23"/>
  <c r="AC3690" i="23"/>
  <c r="AC3705" i="23"/>
  <c r="AC3706" i="23"/>
  <c r="AC3725" i="23"/>
  <c r="AC3742" i="23"/>
  <c r="AC3746" i="23"/>
  <c r="AC3751" i="23"/>
  <c r="AD3758" i="23"/>
  <c r="AC3771" i="23"/>
  <c r="AC3785" i="23"/>
  <c r="AC3811" i="23"/>
  <c r="AC3829" i="23"/>
  <c r="AC3822" i="23"/>
  <c r="AC3872" i="23"/>
  <c r="AD3918" i="23"/>
  <c r="AI3918" i="23" s="1"/>
  <c r="AC3931" i="23"/>
  <c r="AD3951" i="23"/>
  <c r="AI3951" i="23" s="1"/>
  <c r="AC3950" i="23"/>
  <c r="AC3969" i="23"/>
  <c r="AC3983" i="23"/>
  <c r="AC4004" i="23"/>
  <c r="AC4002" i="23"/>
  <c r="AC4005" i="23"/>
  <c r="AC4018" i="23"/>
  <c r="AC4026" i="23"/>
  <c r="AC4029" i="23"/>
  <c r="AD4036" i="23"/>
  <c r="AI4036" i="23" s="1"/>
  <c r="AC4057" i="23"/>
  <c r="AC4056" i="23"/>
  <c r="AC4076" i="23"/>
  <c r="AC4058" i="23"/>
  <c r="AC4083" i="23"/>
  <c r="AC4087" i="23"/>
  <c r="AI4090" i="23"/>
  <c r="AI4094" i="23"/>
  <c r="AI4098" i="23"/>
  <c r="AI4106" i="23"/>
  <c r="AI4110" i="23"/>
  <c r="AG12" i="23"/>
  <c r="AG182" i="23"/>
  <c r="AG190" i="23"/>
  <c r="AG193" i="23"/>
  <c r="AG191" i="23"/>
  <c r="AG188" i="23"/>
  <c r="AG187" i="23"/>
  <c r="AG229" i="23"/>
  <c r="AG3" i="23"/>
  <c r="H146" i="20"/>
  <c r="J146" i="20" s="1"/>
  <c r="F190" i="20"/>
  <c r="H340" i="20"/>
  <c r="J340" i="20" s="1"/>
  <c r="H13" i="20"/>
  <c r="I13" i="20" s="1"/>
  <c r="K13" i="20"/>
  <c r="O13" i="20" s="1"/>
  <c r="F55" i="20"/>
  <c r="O193" i="20"/>
  <c r="O233" i="20"/>
  <c r="O234" i="20"/>
  <c r="O238" i="20"/>
  <c r="O246" i="20"/>
  <c r="F269" i="20"/>
  <c r="H58" i="20"/>
  <c r="J58" i="20" s="1"/>
  <c r="F63" i="20"/>
  <c r="O67" i="20"/>
  <c r="O93" i="20"/>
  <c r="F114" i="20"/>
  <c r="O122" i="20"/>
  <c r="O127" i="20"/>
  <c r="N25" i="20"/>
  <c r="H159" i="20"/>
  <c r="J159" i="20" s="1"/>
  <c r="F180" i="20"/>
  <c r="K49" i="20"/>
  <c r="O49" i="20" s="1"/>
  <c r="F32" i="20"/>
  <c r="H55" i="20"/>
  <c r="J55" i="20" s="1"/>
  <c r="O63" i="20"/>
  <c r="H217" i="20"/>
  <c r="J217" i="20" s="1"/>
  <c r="J229" i="20"/>
  <c r="N275" i="20"/>
  <c r="F26" i="20"/>
  <c r="H132" i="20"/>
  <c r="J132" i="20" s="1"/>
  <c r="O154" i="20"/>
  <c r="O156" i="20"/>
  <c r="H198" i="20"/>
  <c r="I198" i="20" s="1"/>
  <c r="K308" i="20"/>
  <c r="N308" i="20" s="1"/>
  <c r="H26" i="20"/>
  <c r="J26" i="20" s="1"/>
  <c r="F31" i="20"/>
  <c r="K90" i="20"/>
  <c r="O90" i="20" s="1"/>
  <c r="O106" i="20"/>
  <c r="K163" i="20"/>
  <c r="O163" i="20" s="1"/>
  <c r="K230" i="20"/>
  <c r="N230" i="20" s="1"/>
  <c r="F257" i="20"/>
  <c r="O34" i="20"/>
  <c r="K103" i="20"/>
  <c r="O103" i="20" s="1"/>
  <c r="H178" i="20"/>
  <c r="I178" i="20" s="1"/>
  <c r="F122" i="20"/>
  <c r="K265" i="20"/>
  <c r="N265" i="20" s="1"/>
  <c r="H122" i="20"/>
  <c r="J122" i="20" s="1"/>
  <c r="H190" i="20"/>
  <c r="I190" i="20" s="1"/>
  <c r="O201" i="20"/>
  <c r="O206" i="20"/>
  <c r="O210" i="20"/>
  <c r="H273" i="20"/>
  <c r="I273" i="20" s="1"/>
  <c r="O309" i="20"/>
  <c r="N323" i="20"/>
  <c r="F34" i="20"/>
  <c r="F66" i="20"/>
  <c r="K91" i="20"/>
  <c r="N91" i="20" s="1"/>
  <c r="F94" i="20"/>
  <c r="O98" i="20"/>
  <c r="F127" i="20"/>
  <c r="H150" i="20"/>
  <c r="I150" i="20" s="1"/>
  <c r="F158" i="20"/>
  <c r="K217" i="20"/>
  <c r="N217" i="20" s="1"/>
  <c r="O220" i="20"/>
  <c r="O222" i="20"/>
  <c r="O225" i="20"/>
  <c r="O226" i="20"/>
  <c r="O259" i="20"/>
  <c r="H277" i="20"/>
  <c r="J277" i="20" s="1"/>
  <c r="O289" i="20"/>
  <c r="N291" i="20"/>
  <c r="O293" i="20"/>
  <c r="O301" i="20"/>
  <c r="H343" i="20"/>
  <c r="J343" i="20" s="1"/>
  <c r="K16" i="20"/>
  <c r="O16" i="20" s="1"/>
  <c r="F19" i="20"/>
  <c r="O20" i="20"/>
  <c r="N32" i="20"/>
  <c r="O40" i="20"/>
  <c r="O42" i="20"/>
  <c r="F103" i="20"/>
  <c r="O130" i="20"/>
  <c r="H180" i="20"/>
  <c r="J180" i="20" s="1"/>
  <c r="F185" i="20"/>
  <c r="F193" i="20"/>
  <c r="O196" i="20"/>
  <c r="K218" i="20"/>
  <c r="O218" i="20" s="1"/>
  <c r="K257" i="20"/>
  <c r="O257" i="20" s="1"/>
  <c r="F265" i="20"/>
  <c r="K288" i="20"/>
  <c r="N288" i="20" s="1"/>
  <c r="H127" i="20"/>
  <c r="I127" i="20" s="1"/>
  <c r="H34" i="20"/>
  <c r="J34" i="20" s="1"/>
  <c r="O55" i="20"/>
  <c r="K66" i="20"/>
  <c r="O66" i="20" s="1"/>
  <c r="F134" i="20"/>
  <c r="H185" i="20"/>
  <c r="J185" i="20" s="1"/>
  <c r="F233" i="20"/>
  <c r="O269" i="20"/>
  <c r="K316" i="20"/>
  <c r="O316" i="20" s="1"/>
  <c r="H51" i="20"/>
  <c r="I51" i="20" s="1"/>
  <c r="H79" i="20"/>
  <c r="J79" i="20" s="1"/>
  <c r="O143" i="20"/>
  <c r="H164" i="20"/>
  <c r="J164" i="20" s="1"/>
  <c r="O188" i="20"/>
  <c r="K202" i="20"/>
  <c r="O202" i="20" s="1"/>
  <c r="H324" i="20"/>
  <c r="J324" i="20" s="1"/>
  <c r="O8" i="20"/>
  <c r="O9" i="20"/>
  <c r="O26" i="20"/>
  <c r="F28" i="20"/>
  <c r="K81" i="20"/>
  <c r="O81" i="20" s="1"/>
  <c r="N104" i="20"/>
  <c r="O119" i="20"/>
  <c r="H134" i="20"/>
  <c r="I134" i="20" s="1"/>
  <c r="F143" i="20"/>
  <c r="K166" i="20"/>
  <c r="O166" i="20" s="1"/>
  <c r="O178" i="20"/>
  <c r="H187" i="20"/>
  <c r="J187" i="20" s="1"/>
  <c r="F188" i="20"/>
  <c r="J205" i="20"/>
  <c r="K237" i="20"/>
  <c r="O237" i="20" s="1"/>
  <c r="O242" i="20"/>
  <c r="K324" i="20"/>
  <c r="N324" i="20" s="1"/>
  <c r="O332" i="20"/>
  <c r="N338" i="20"/>
  <c r="H118" i="20"/>
  <c r="I118" i="20" s="1"/>
  <c r="H174" i="20"/>
  <c r="I174" i="20" s="1"/>
  <c r="O180" i="20"/>
  <c r="K241" i="20"/>
  <c r="O241" i="20" s="1"/>
  <c r="F244" i="20"/>
  <c r="H269" i="20"/>
  <c r="I269" i="20" s="1"/>
  <c r="H326" i="20"/>
  <c r="J326" i="20" s="1"/>
  <c r="H14" i="20"/>
  <c r="J14" i="20" s="1"/>
  <c r="K58" i="20"/>
  <c r="O58" i="20" s="1"/>
  <c r="F59" i="20"/>
  <c r="J66" i="20"/>
  <c r="K82" i="20"/>
  <c r="O82" i="20" s="1"/>
  <c r="F87" i="20"/>
  <c r="F106" i="20"/>
  <c r="K114" i="20"/>
  <c r="O114" i="20" s="1"/>
  <c r="K147" i="20"/>
  <c r="O147" i="20" s="1"/>
  <c r="H177" i="20"/>
  <c r="J177" i="20" s="1"/>
  <c r="O185" i="20"/>
  <c r="O190" i="20"/>
  <c r="H241" i="20"/>
  <c r="J241" i="20" s="1"/>
  <c r="H254" i="20"/>
  <c r="J254" i="20" s="1"/>
  <c r="K294" i="20"/>
  <c r="N294" i="20" s="1"/>
  <c r="F296" i="20"/>
  <c r="K312" i="20"/>
  <c r="O312" i="20" s="1"/>
  <c r="N17" i="20"/>
  <c r="K59" i="20"/>
  <c r="O59" i="20" s="1"/>
  <c r="F73" i="20"/>
  <c r="K87" i="20"/>
  <c r="N87" i="20" s="1"/>
  <c r="F88" i="20"/>
  <c r="H106" i="20"/>
  <c r="J106" i="20" s="1"/>
  <c r="H120" i="20"/>
  <c r="H128" i="20"/>
  <c r="J128" i="20" s="1"/>
  <c r="F130" i="20"/>
  <c r="H135" i="20"/>
  <c r="I135" i="20" s="1"/>
  <c r="K155" i="20"/>
  <c r="O155" i="20" s="1"/>
  <c r="F156" i="20"/>
  <c r="H166" i="20"/>
  <c r="J166" i="20" s="1"/>
  <c r="H195" i="20"/>
  <c r="I195" i="20" s="1"/>
  <c r="F196" i="20"/>
  <c r="K205" i="20"/>
  <c r="O205" i="20" s="1"/>
  <c r="F222" i="20"/>
  <c r="K277" i="20"/>
  <c r="O277" i="20" s="1"/>
  <c r="F281" i="20"/>
  <c r="K296" i="20"/>
  <c r="N296" i="20" s="1"/>
  <c r="K318" i="20"/>
  <c r="O318" i="20" s="1"/>
  <c r="F320" i="20"/>
  <c r="K326" i="20"/>
  <c r="O326" i="20" s="1"/>
  <c r="F330" i="20"/>
  <c r="H6" i="20"/>
  <c r="J6" i="20" s="1"/>
  <c r="N19" i="20"/>
  <c r="K28" i="20"/>
  <c r="O28" i="20" s="1"/>
  <c r="F29" i="20"/>
  <c r="H56" i="20"/>
  <c r="J56" i="20" s="1"/>
  <c r="F57" i="20"/>
  <c r="K60" i="20"/>
  <c r="O60" i="20" s="1"/>
  <c r="K96" i="20"/>
  <c r="O96" i="20" s="1"/>
  <c r="F98" i="20"/>
  <c r="K138" i="20"/>
  <c r="O138" i="20" s="1"/>
  <c r="H188" i="20"/>
  <c r="H212" i="20"/>
  <c r="J212" i="20" s="1"/>
  <c r="F225" i="20"/>
  <c r="H233" i="20"/>
  <c r="J233" i="20" s="1"/>
  <c r="K244" i="20"/>
  <c r="O244" i="20" s="1"/>
  <c r="K300" i="20"/>
  <c r="N300" i="20" s="1"/>
  <c r="F331" i="20"/>
  <c r="K5" i="20"/>
  <c r="O5" i="20" s="1"/>
  <c r="K21" i="20"/>
  <c r="O21" i="20" s="1"/>
  <c r="H12" i="20"/>
  <c r="J12" i="20" s="1"/>
  <c r="H22" i="20"/>
  <c r="J22" i="20" s="1"/>
  <c r="K37" i="20"/>
  <c r="O37" i="20" s="1"/>
  <c r="H73" i="20"/>
  <c r="J73" i="20" s="1"/>
  <c r="H88" i="20"/>
  <c r="F102" i="20"/>
  <c r="H110" i="20"/>
  <c r="I110" i="20" s="1"/>
  <c r="F112" i="20"/>
  <c r="H130" i="20"/>
  <c r="H170" i="20"/>
  <c r="J170" i="20" s="1"/>
  <c r="O174" i="20"/>
  <c r="H196" i="20"/>
  <c r="I196" i="20" s="1"/>
  <c r="K212" i="20"/>
  <c r="O212" i="20" s="1"/>
  <c r="K249" i="20"/>
  <c r="N249" i="20" s="1"/>
  <c r="F253" i="20"/>
  <c r="N259" i="20"/>
  <c r="K261" i="20"/>
  <c r="N261" i="20" s="1"/>
  <c r="F272" i="20"/>
  <c r="H281" i="20"/>
  <c r="I281" i="20" s="1"/>
  <c r="N283" i="20"/>
  <c r="O285" i="20"/>
  <c r="K302" i="20"/>
  <c r="O302" i="20" s="1"/>
  <c r="F304" i="20"/>
  <c r="K320" i="20"/>
  <c r="O320" i="20" s="1"/>
  <c r="F323" i="20"/>
  <c r="H24" i="20"/>
  <c r="J24" i="20" s="1"/>
  <c r="K29" i="20"/>
  <c r="O29" i="20" s="1"/>
  <c r="K57" i="20"/>
  <c r="O57" i="20" s="1"/>
  <c r="H65" i="20"/>
  <c r="J65" i="20" s="1"/>
  <c r="N73" i="20"/>
  <c r="K75" i="20"/>
  <c r="O75" i="20" s="1"/>
  <c r="H143" i="20"/>
  <c r="I143" i="20" s="1"/>
  <c r="O146" i="20"/>
  <c r="H158" i="20"/>
  <c r="I158" i="20" s="1"/>
  <c r="O160" i="20"/>
  <c r="J173" i="20"/>
  <c r="F174" i="20"/>
  <c r="K214" i="20"/>
  <c r="O214" i="20" s="1"/>
  <c r="H225" i="20"/>
  <c r="J225" i="20" s="1"/>
  <c r="I236" i="20"/>
  <c r="H262" i="20"/>
  <c r="J262" i="20" s="1"/>
  <c r="O305" i="20"/>
  <c r="N307" i="20"/>
  <c r="K335" i="20"/>
  <c r="O335" i="20" s="1"/>
  <c r="K24" i="20"/>
  <c r="O24" i="20" s="1"/>
  <c r="K123" i="20"/>
  <c r="O123" i="20" s="1"/>
  <c r="F125" i="20"/>
  <c r="N196" i="20"/>
  <c r="F226" i="20"/>
  <c r="F238" i="20"/>
  <c r="H253" i="20"/>
  <c r="I253" i="20" s="1"/>
  <c r="K262" i="20"/>
  <c r="O262" i="20" s="1"/>
  <c r="N281" i="20"/>
  <c r="K304" i="20"/>
  <c r="O304" i="20" s="1"/>
  <c r="N86" i="20"/>
  <c r="F164" i="20"/>
  <c r="H202" i="20"/>
  <c r="J202" i="20" s="1"/>
  <c r="O204" i="20"/>
  <c r="K273" i="20"/>
  <c r="N273" i="20" s="1"/>
  <c r="F276" i="20"/>
  <c r="K292" i="20"/>
  <c r="N292" i="20" s="1"/>
  <c r="O313" i="20"/>
  <c r="N315" i="20"/>
  <c r="O323" i="20"/>
  <c r="K340" i="20"/>
  <c r="O340" i="20" s="1"/>
  <c r="F343" i="20"/>
  <c r="N180" i="20"/>
  <c r="N188" i="20"/>
  <c r="N26" i="20"/>
  <c r="N225" i="20"/>
  <c r="I44" i="20"/>
  <c r="J44" i="20"/>
  <c r="N20" i="20"/>
  <c r="H76" i="20"/>
  <c r="J76" i="20" s="1"/>
  <c r="K76" i="20"/>
  <c r="O76" i="20" s="1"/>
  <c r="I344" i="20"/>
  <c r="J344" i="20"/>
  <c r="H5" i="20"/>
  <c r="J5" i="20" s="1"/>
  <c r="K7" i="20"/>
  <c r="O7" i="20" s="1"/>
  <c r="F8" i="20"/>
  <c r="H16" i="20"/>
  <c r="H21" i="20"/>
  <c r="I21" i="20" s="1"/>
  <c r="H32" i="20"/>
  <c r="H36" i="20"/>
  <c r="J36" i="20" s="1"/>
  <c r="N40" i="20"/>
  <c r="H41" i="20"/>
  <c r="J41" i="20" s="1"/>
  <c r="F42" i="20"/>
  <c r="K44" i="20"/>
  <c r="O44" i="20" s="1"/>
  <c r="H63" i="20"/>
  <c r="J63" i="20" s="1"/>
  <c r="K64" i="20"/>
  <c r="O64" i="20" s="1"/>
  <c r="H64" i="20"/>
  <c r="J64" i="20" s="1"/>
  <c r="H68" i="20"/>
  <c r="I68" i="20" s="1"/>
  <c r="K68" i="20"/>
  <c r="O68" i="20" s="1"/>
  <c r="F71" i="20"/>
  <c r="K71" i="20"/>
  <c r="O71" i="20" s="1"/>
  <c r="K111" i="20"/>
  <c r="O111" i="20" s="1"/>
  <c r="H111" i="20"/>
  <c r="I111" i="20" s="1"/>
  <c r="F111" i="20"/>
  <c r="J209" i="20"/>
  <c r="I209" i="20"/>
  <c r="O17" i="20"/>
  <c r="O19" i="20"/>
  <c r="O25" i="20"/>
  <c r="K36" i="20"/>
  <c r="O36" i="20" s="1"/>
  <c r="F37" i="20"/>
  <c r="K45" i="20"/>
  <c r="O45" i="20" s="1"/>
  <c r="K50" i="20"/>
  <c r="O50" i="20" s="1"/>
  <c r="N55" i="20"/>
  <c r="J172" i="20"/>
  <c r="I172" i="20"/>
  <c r="I249" i="20"/>
  <c r="J249" i="20"/>
  <c r="H8" i="20"/>
  <c r="H42" i="20"/>
  <c r="J42" i="20" s="1"/>
  <c r="I89" i="20"/>
  <c r="J89" i="20"/>
  <c r="J162" i="20"/>
  <c r="I162" i="20"/>
  <c r="F20" i="20"/>
  <c r="J51" i="20"/>
  <c r="F74" i="20"/>
  <c r="K74" i="20"/>
  <c r="O74" i="20" s="1"/>
  <c r="K39" i="20"/>
  <c r="O39" i="20" s="1"/>
  <c r="F40" i="20"/>
  <c r="N42" i="20"/>
  <c r="F44" i="20"/>
  <c r="H48" i="20"/>
  <c r="J48" i="20" s="1"/>
  <c r="F49" i="20"/>
  <c r="K51" i="20"/>
  <c r="O51" i="20" s="1"/>
  <c r="J59" i="20"/>
  <c r="H84" i="20"/>
  <c r="J84" i="20" s="1"/>
  <c r="J87" i="20"/>
  <c r="I87" i="20"/>
  <c r="O104" i="20"/>
  <c r="F11" i="20"/>
  <c r="H20" i="20"/>
  <c r="J20" i="20" s="1"/>
  <c r="K23" i="20"/>
  <c r="O23" i="20" s="1"/>
  <c r="O32" i="20"/>
  <c r="K52" i="20"/>
  <c r="O52" i="20" s="1"/>
  <c r="H74" i="20"/>
  <c r="K84" i="20"/>
  <c r="O84" i="20" s="1"/>
  <c r="J151" i="20"/>
  <c r="I151" i="20"/>
  <c r="J228" i="20"/>
  <c r="I228" i="20"/>
  <c r="O11" i="20"/>
  <c r="K6" i="20"/>
  <c r="O6" i="20" s="1"/>
  <c r="H7" i="20"/>
  <c r="N8" i="20"/>
  <c r="K15" i="20"/>
  <c r="O15" i="20" s="1"/>
  <c r="K31" i="20"/>
  <c r="O31" i="20" s="1"/>
  <c r="N34" i="20"/>
  <c r="H40" i="20"/>
  <c r="H67" i="20"/>
  <c r="F67" i="20"/>
  <c r="K95" i="20"/>
  <c r="O95" i="20" s="1"/>
  <c r="H95" i="20"/>
  <c r="I95" i="20" s="1"/>
  <c r="F95" i="20"/>
  <c r="J96" i="20"/>
  <c r="I96" i="20"/>
  <c r="J138" i="20"/>
  <c r="I138" i="20"/>
  <c r="I218" i="20"/>
  <c r="J218" i="20"/>
  <c r="J316" i="20"/>
  <c r="I316" i="20"/>
  <c r="N146" i="20"/>
  <c r="N154" i="20"/>
  <c r="O164" i="20"/>
  <c r="N169" i="20"/>
  <c r="K182" i="20"/>
  <c r="O182" i="20" s="1"/>
  <c r="N204" i="20"/>
  <c r="N220" i="20"/>
  <c r="K284" i="20"/>
  <c r="O291" i="20"/>
  <c r="N63" i="20"/>
  <c r="K79" i="20"/>
  <c r="O79" i="20" s="1"/>
  <c r="N88" i="20"/>
  <c r="F119" i="20"/>
  <c r="K151" i="20"/>
  <c r="O151" i="20" s="1"/>
  <c r="F285" i="20"/>
  <c r="F309" i="20"/>
  <c r="F313" i="20"/>
  <c r="F332" i="20"/>
  <c r="F336" i="20"/>
  <c r="K344" i="20"/>
  <c r="O344" i="20" s="1"/>
  <c r="F65" i="20"/>
  <c r="O73" i="20"/>
  <c r="F90" i="20"/>
  <c r="H98" i="20"/>
  <c r="I114" i="20"/>
  <c r="N130" i="20"/>
  <c r="K135" i="20"/>
  <c r="O135" i="20" s="1"/>
  <c r="K139" i="20"/>
  <c r="O139" i="20" s="1"/>
  <c r="N143" i="20"/>
  <c r="H144" i="20"/>
  <c r="J144" i="20" s="1"/>
  <c r="F146" i="20"/>
  <c r="H148" i="20"/>
  <c r="J148" i="20" s="1"/>
  <c r="F150" i="20"/>
  <c r="H152" i="20"/>
  <c r="J152" i="20" s="1"/>
  <c r="F154" i="20"/>
  <c r="K162" i="20"/>
  <c r="O162" i="20" s="1"/>
  <c r="K172" i="20"/>
  <c r="O172" i="20" s="1"/>
  <c r="N190" i="20"/>
  <c r="K198" i="20"/>
  <c r="O198" i="20" s="1"/>
  <c r="F201" i="20"/>
  <c r="H203" i="20"/>
  <c r="J203" i="20" s="1"/>
  <c r="F204" i="20"/>
  <c r="F206" i="20"/>
  <c r="K209" i="20"/>
  <c r="O209" i="20" s="1"/>
  <c r="H219" i="20"/>
  <c r="J219" i="20" s="1"/>
  <c r="F220" i="20"/>
  <c r="K228" i="20"/>
  <c r="O228" i="20" s="1"/>
  <c r="K236" i="20"/>
  <c r="O236" i="20" s="1"/>
  <c r="K245" i="20"/>
  <c r="O245" i="20" s="1"/>
  <c r="F246" i="20"/>
  <c r="H250" i="20"/>
  <c r="J250" i="20" s="1"/>
  <c r="F260" i="20"/>
  <c r="F264" i="20"/>
  <c r="F268" i="20"/>
  <c r="N269" i="20"/>
  <c r="H270" i="20"/>
  <c r="F289" i="20"/>
  <c r="F293" i="20"/>
  <c r="F297" i="20"/>
  <c r="F301" i="20"/>
  <c r="F305" i="20"/>
  <c r="F321" i="20"/>
  <c r="F328" i="20"/>
  <c r="H72" i="20"/>
  <c r="J72" i="20" s="1"/>
  <c r="H75" i="20"/>
  <c r="H80" i="20"/>
  <c r="J80" i="20" s="1"/>
  <c r="F104" i="20"/>
  <c r="O112" i="20"/>
  <c r="H119" i="20"/>
  <c r="I119" i="20" s="1"/>
  <c r="K131" i="20"/>
  <c r="O131" i="20" s="1"/>
  <c r="O134" i="20"/>
  <c r="H136" i="20"/>
  <c r="J136" i="20" s="1"/>
  <c r="F138" i="20"/>
  <c r="H140" i="20"/>
  <c r="J140" i="20" s="1"/>
  <c r="F142" i="20"/>
  <c r="H156" i="20"/>
  <c r="J156" i="20" s="1"/>
  <c r="K159" i="20"/>
  <c r="O159" i="20" s="1"/>
  <c r="F160" i="20"/>
  <c r="F169" i="20"/>
  <c r="N170" i="20"/>
  <c r="H171" i="20"/>
  <c r="J171" i="20" s="1"/>
  <c r="K177" i="20"/>
  <c r="O177" i="20" s="1"/>
  <c r="H193" i="20"/>
  <c r="F210" i="20"/>
  <c r="H222" i="20"/>
  <c r="I222" i="20" s="1"/>
  <c r="H226" i="20"/>
  <c r="J226" i="20" s="1"/>
  <c r="K250" i="20"/>
  <c r="O250" i="20" s="1"/>
  <c r="F252" i="20"/>
  <c r="O253" i="20"/>
  <c r="F275" i="20"/>
  <c r="H278" i="20"/>
  <c r="O281" i="20"/>
  <c r="F283" i="20"/>
  <c r="H285" i="20"/>
  <c r="J285" i="20" s="1"/>
  <c r="H309" i="20"/>
  <c r="J309" i="20" s="1"/>
  <c r="H313" i="20"/>
  <c r="I313" i="20" s="1"/>
  <c r="H332" i="20"/>
  <c r="J332" i="20" s="1"/>
  <c r="H336" i="20"/>
  <c r="H341" i="20"/>
  <c r="F96" i="20"/>
  <c r="N122" i="20"/>
  <c r="N127" i="20"/>
  <c r="H154" i="20"/>
  <c r="K171" i="20"/>
  <c r="O186" i="20"/>
  <c r="H201" i="20"/>
  <c r="H204" i="20"/>
  <c r="H206" i="20"/>
  <c r="I206" i="20" s="1"/>
  <c r="H220" i="20"/>
  <c r="H246" i="20"/>
  <c r="I246" i="20" s="1"/>
  <c r="K260" i="20"/>
  <c r="J264" i="20"/>
  <c r="J268" i="20"/>
  <c r="K270" i="20"/>
  <c r="N270" i="20" s="1"/>
  <c r="H289" i="20"/>
  <c r="I289" i="20" s="1"/>
  <c r="H293" i="20"/>
  <c r="J293" i="20" s="1"/>
  <c r="H297" i="20"/>
  <c r="I297" i="20" s="1"/>
  <c r="H301" i="20"/>
  <c r="I301" i="20" s="1"/>
  <c r="H305" i="20"/>
  <c r="I305" i="20" s="1"/>
  <c r="F315" i="20"/>
  <c r="H317" i="20"/>
  <c r="J317" i="20" s="1"/>
  <c r="H321" i="20"/>
  <c r="I321" i="20" s="1"/>
  <c r="K328" i="20"/>
  <c r="O328" i="20" s="1"/>
  <c r="N101" i="20"/>
  <c r="H104" i="20"/>
  <c r="K107" i="20"/>
  <c r="O107" i="20" s="1"/>
  <c r="F109" i="20"/>
  <c r="K115" i="20"/>
  <c r="O115" i="20" s="1"/>
  <c r="F117" i="20"/>
  <c r="N119" i="20"/>
  <c r="F126" i="20"/>
  <c r="H142" i="20"/>
  <c r="F151" i="20"/>
  <c r="N156" i="20"/>
  <c r="H160" i="20"/>
  <c r="J160" i="20" s="1"/>
  <c r="F162" i="20"/>
  <c r="H169" i="20"/>
  <c r="F172" i="20"/>
  <c r="J181" i="20"/>
  <c r="F182" i="20"/>
  <c r="N185" i="20"/>
  <c r="O194" i="20"/>
  <c r="F209" i="20"/>
  <c r="H210" i="20"/>
  <c r="J210" i="20" s="1"/>
  <c r="F214" i="20"/>
  <c r="F218" i="20"/>
  <c r="N222" i="20"/>
  <c r="N226" i="20"/>
  <c r="H227" i="20"/>
  <c r="J227" i="20" s="1"/>
  <c r="F228" i="20"/>
  <c r="K229" i="20"/>
  <c r="O229" i="20" s="1"/>
  <c r="F230" i="20"/>
  <c r="N233" i="20"/>
  <c r="H242" i="20"/>
  <c r="J242" i="20" s="1"/>
  <c r="F249" i="20"/>
  <c r="I252" i="20"/>
  <c r="K254" i="20"/>
  <c r="O254" i="20" s="1"/>
  <c r="F261" i="20"/>
  <c r="K264" i="20"/>
  <c r="K268" i="20"/>
  <c r="K278" i="20"/>
  <c r="O278" i="20" s="1"/>
  <c r="F280" i="20"/>
  <c r="F284" i="20"/>
  <c r="N285" i="20"/>
  <c r="H286" i="20"/>
  <c r="F291" i="20"/>
  <c r="N299" i="20"/>
  <c r="F307" i="20"/>
  <c r="N309" i="20"/>
  <c r="H310" i="20"/>
  <c r="N313" i="20"/>
  <c r="F316" i="20"/>
  <c r="K317" i="20"/>
  <c r="O317" i="20" s="1"/>
  <c r="N332" i="20"/>
  <c r="H333" i="20"/>
  <c r="F338" i="20"/>
  <c r="K341" i="20"/>
  <c r="O341" i="20" s="1"/>
  <c r="F344" i="20"/>
  <c r="N67" i="20"/>
  <c r="K99" i="20"/>
  <c r="N99" i="20" s="1"/>
  <c r="F101" i="20"/>
  <c r="F110" i="20"/>
  <c r="H112" i="20"/>
  <c r="F118" i="20"/>
  <c r="H179" i="20"/>
  <c r="J179" i="20" s="1"/>
  <c r="H186" i="20"/>
  <c r="N193" i="20"/>
  <c r="N206" i="20"/>
  <c r="H234" i="20"/>
  <c r="J234" i="20" s="1"/>
  <c r="H238" i="20"/>
  <c r="I238" i="20" s="1"/>
  <c r="N242" i="20"/>
  <c r="H243" i="20"/>
  <c r="J243" i="20" s="1"/>
  <c r="N246" i="20"/>
  <c r="K272" i="20"/>
  <c r="K276" i="20"/>
  <c r="O283" i="20"/>
  <c r="N289" i="20"/>
  <c r="H294" i="20"/>
  <c r="N297" i="20"/>
  <c r="F299" i="20"/>
  <c r="N301" i="20"/>
  <c r="H302" i="20"/>
  <c r="N305" i="20"/>
  <c r="F308" i="20"/>
  <c r="H318" i="20"/>
  <c r="N321" i="20"/>
  <c r="H325" i="20"/>
  <c r="J325" i="20" s="1"/>
  <c r="N330" i="20"/>
  <c r="N336" i="20"/>
  <c r="F339" i="20"/>
  <c r="H342" i="20"/>
  <c r="N343" i="20"/>
  <c r="F93" i="20"/>
  <c r="H126" i="20"/>
  <c r="H194" i="20"/>
  <c r="J194" i="20" s="1"/>
  <c r="K197" i="20"/>
  <c r="O197" i="20" s="1"/>
  <c r="N201" i="20"/>
  <c r="N210" i="20"/>
  <c r="H211" i="20"/>
  <c r="J211" i="20" s="1"/>
  <c r="N234" i="20"/>
  <c r="H235" i="20"/>
  <c r="J235" i="20" s="1"/>
  <c r="F236" i="20"/>
  <c r="K252" i="20"/>
  <c r="K280" i="20"/>
  <c r="J284" i="20"/>
  <c r="K286" i="20"/>
  <c r="O286" i="20" s="1"/>
  <c r="F288" i="20"/>
  <c r="F292" i="20"/>
  <c r="F300" i="20"/>
  <c r="K310" i="20"/>
  <c r="O310" i="20" s="1"/>
  <c r="F312" i="20"/>
  <c r="K325" i="20"/>
  <c r="O325" i="20" s="1"/>
  <c r="K333" i="20"/>
  <c r="O333" i="20" s="1"/>
  <c r="F335" i="20"/>
  <c r="AG27" i="23"/>
  <c r="AG39" i="23"/>
  <c r="AG48" i="23"/>
  <c r="AG79" i="23"/>
  <c r="AG110" i="23"/>
  <c r="AG101" i="23"/>
  <c r="AG342" i="23"/>
  <c r="AG351" i="23"/>
  <c r="AG360" i="23"/>
  <c r="AG352" i="23"/>
  <c r="AG357" i="23"/>
  <c r="AG358" i="23"/>
  <c r="AG361" i="23"/>
  <c r="AG359" i="23"/>
  <c r="AG356" i="23"/>
  <c r="AG881" i="23"/>
  <c r="AG891" i="23"/>
  <c r="AG900" i="23"/>
  <c r="AG892" i="23"/>
  <c r="AG897" i="23"/>
  <c r="AG87" i="23"/>
  <c r="AG96" i="23"/>
  <c r="AG75" i="23"/>
  <c r="AG81" i="23"/>
  <c r="AG279" i="23"/>
  <c r="AG284" i="23"/>
  <c r="AG283" i="23"/>
  <c r="AG290" i="23"/>
  <c r="AG281" i="23"/>
  <c r="AG63" i="23"/>
  <c r="AG72" i="23"/>
  <c r="AG64" i="23"/>
  <c r="AG69" i="23"/>
  <c r="AG176" i="23"/>
  <c r="AG30" i="23"/>
  <c r="AG224" i="23"/>
  <c r="AG111" i="23"/>
  <c r="AG120" i="23"/>
  <c r="AG112" i="23"/>
  <c r="AG186" i="23"/>
  <c r="AG263" i="23"/>
  <c r="AG260" i="23"/>
  <c r="AG291" i="23"/>
  <c r="AG348" i="23"/>
  <c r="AG421" i="23"/>
  <c r="AG36" i="23"/>
  <c r="AG28" i="23"/>
  <c r="AG40" i="23"/>
  <c r="AG45" i="23"/>
  <c r="AG46" i="23"/>
  <c r="AG49" i="23"/>
  <c r="AG47" i="23"/>
  <c r="AG70" i="23"/>
  <c r="AG73" i="23"/>
  <c r="AG149" i="23"/>
  <c r="AG266" i="23"/>
  <c r="AG257" i="23"/>
  <c r="AG372" i="23"/>
  <c r="AG117" i="23"/>
  <c r="AG9" i="23"/>
  <c r="AG33" i="23"/>
  <c r="AG44" i="23"/>
  <c r="AG159" i="23"/>
  <c r="AG219" i="23"/>
  <c r="AG230" i="23"/>
  <c r="AG221" i="23"/>
  <c r="AG34" i="23"/>
  <c r="AG37" i="23"/>
  <c r="AG35" i="23"/>
  <c r="AG32" i="23"/>
  <c r="AG43" i="23"/>
  <c r="AG50" i="23"/>
  <c r="AG41" i="23"/>
  <c r="AG139" i="23"/>
  <c r="AG146" i="23"/>
  <c r="AG137" i="23"/>
  <c r="AG138" i="23"/>
  <c r="AG222" i="23"/>
  <c r="AG250" i="23"/>
  <c r="AG589" i="23"/>
  <c r="AG587" i="23"/>
  <c r="AG584" i="23"/>
  <c r="AG92" i="23"/>
  <c r="AG156" i="23"/>
  <c r="AG148" i="23"/>
  <c r="AG168" i="23"/>
  <c r="AG160" i="23"/>
  <c r="AG197" i="23"/>
  <c r="AG198" i="23"/>
  <c r="AG220" i="23"/>
  <c r="AG225" i="23"/>
  <c r="AG236" i="23"/>
  <c r="AG248" i="23"/>
  <c r="AG240" i="23"/>
  <c r="AG241" i="23"/>
  <c r="AG31" i="23"/>
  <c r="AG51" i="23"/>
  <c r="AG86" i="23"/>
  <c r="AG167" i="23"/>
  <c r="AG226" i="23"/>
  <c r="AG245" i="23"/>
  <c r="AG238" i="23"/>
  <c r="AG264" i="23"/>
  <c r="AG256" i="23"/>
  <c r="AG278" i="23"/>
  <c r="AG269" i="23"/>
  <c r="AG270" i="23"/>
  <c r="AG303" i="23"/>
  <c r="AG308" i="23"/>
  <c r="AG307" i="23"/>
  <c r="AG314" i="23"/>
  <c r="AG305" i="23"/>
  <c r="AG38" i="23"/>
  <c r="AG58" i="23"/>
  <c r="AG61" i="23"/>
  <c r="AG59" i="23"/>
  <c r="AG56" i="23"/>
  <c r="AG55" i="23"/>
  <c r="AG62" i="23"/>
  <c r="AG53" i="23"/>
  <c r="AG123" i="23"/>
  <c r="AG129" i="23"/>
  <c r="AG130" i="23"/>
  <c r="AG133" i="23"/>
  <c r="AG131" i="23"/>
  <c r="AG128" i="23"/>
  <c r="AG127" i="23"/>
  <c r="AG134" i="23"/>
  <c r="AG125" i="23"/>
  <c r="AG163" i="23"/>
  <c r="AG170" i="23"/>
  <c r="AG171" i="23"/>
  <c r="AG180" i="23"/>
  <c r="AG315" i="23"/>
  <c r="AG324" i="23"/>
  <c r="AG316" i="23"/>
  <c r="AG362" i="23"/>
  <c r="AG20" i="23"/>
  <c r="AG2106" i="23"/>
  <c r="AG2109" i="23"/>
  <c r="AG2108" i="23"/>
  <c r="AG2111" i="23"/>
  <c r="AG2110" i="23"/>
  <c r="AG2113" i="23"/>
  <c r="AG2103" i="23"/>
  <c r="AG2112" i="23"/>
  <c r="AG2107" i="23"/>
  <c r="AG2104" i="23"/>
  <c r="AG2105" i="23"/>
  <c r="AG2114" i="23"/>
  <c r="AG2245" i="23"/>
  <c r="AG2243" i="23"/>
  <c r="AG2238" i="23"/>
  <c r="AG2237" i="23"/>
  <c r="AG2242" i="23"/>
  <c r="AG2241" i="23"/>
  <c r="AG2236" i="23"/>
  <c r="AG2244" i="23"/>
  <c r="AG2235" i="23"/>
  <c r="AG2246" i="23"/>
  <c r="AG2239" i="23"/>
  <c r="AG2240" i="23"/>
  <c r="AG2572" i="23"/>
  <c r="AG2580" i="23"/>
  <c r="AG2577" i="23"/>
  <c r="AG2578" i="23"/>
  <c r="AG2581" i="23"/>
  <c r="AG2576" i="23"/>
  <c r="AG2579" i="23"/>
  <c r="AG2575" i="23"/>
  <c r="AG2573" i="23"/>
  <c r="AG2582" i="23"/>
  <c r="AG2571" i="23"/>
  <c r="AG2574" i="23"/>
  <c r="AG3283" i="23"/>
  <c r="AG3284" i="23"/>
  <c r="AG3287" i="23"/>
  <c r="AG3290" i="23"/>
  <c r="AG3289" i="23"/>
  <c r="AG3286" i="23"/>
  <c r="AG3285" i="23"/>
  <c r="AG3300" i="23"/>
  <c r="AG3281" i="23"/>
  <c r="AG3292" i="23"/>
  <c r="AG3291" i="23"/>
  <c r="AG3282" i="23"/>
  <c r="AG22" i="23"/>
  <c r="AG618" i="23"/>
  <c r="AG626" i="23"/>
  <c r="AG617" i="23"/>
  <c r="AG615" i="23"/>
  <c r="AG623" i="23"/>
  <c r="AG625" i="23"/>
  <c r="AG622" i="23"/>
  <c r="AG621" i="23"/>
  <c r="AG616" i="23"/>
  <c r="AG624" i="23"/>
  <c r="AG54" i="23"/>
  <c r="AG824" i="23"/>
  <c r="AG827" i="23"/>
  <c r="AG829" i="23"/>
  <c r="AG826" i="23"/>
  <c r="AG825" i="23"/>
  <c r="AG830" i="23"/>
  <c r="AG823" i="23"/>
  <c r="AG820" i="23"/>
  <c r="AG822" i="23"/>
  <c r="AG821" i="23"/>
  <c r="AG828" i="23"/>
  <c r="AG819" i="23"/>
  <c r="AG835" i="23"/>
  <c r="AG839" i="23"/>
  <c r="AG841" i="23"/>
  <c r="AG842" i="23"/>
  <c r="AG834" i="23"/>
  <c r="AG833" i="23"/>
  <c r="AG831" i="23"/>
  <c r="AG840" i="23"/>
  <c r="AG832" i="23"/>
  <c r="AG837" i="23"/>
  <c r="AG846" i="23"/>
  <c r="AG845" i="23"/>
  <c r="AG847" i="23"/>
  <c r="AG848" i="23"/>
  <c r="AG843" i="23"/>
  <c r="AG844" i="23"/>
  <c r="AG852" i="23"/>
  <c r="AG850" i="23"/>
  <c r="AG849" i="23"/>
  <c r="AG853" i="23"/>
  <c r="AG859" i="23"/>
  <c r="AG860" i="23"/>
  <c r="AG866" i="23"/>
  <c r="AG857" i="23"/>
  <c r="AG858" i="23"/>
  <c r="AG861" i="23"/>
  <c r="AG862" i="23"/>
  <c r="AG856" i="23"/>
  <c r="AG84" i="23"/>
  <c r="AG76" i="23"/>
  <c r="AG97" i="23"/>
  <c r="AG95" i="23"/>
  <c r="AG1189" i="23"/>
  <c r="AG1186" i="23"/>
  <c r="AG1184" i="23"/>
  <c r="AG1182" i="23"/>
  <c r="AG1180" i="23"/>
  <c r="AG1188" i="23"/>
  <c r="AG1187" i="23"/>
  <c r="AG1179" i="23"/>
  <c r="AG1181" i="23"/>
  <c r="AG1190" i="23"/>
  <c r="AG1183" i="23"/>
  <c r="AG1185" i="23"/>
  <c r="AG106" i="23"/>
  <c r="AG109" i="23"/>
  <c r="AG107" i="23"/>
  <c r="AG104" i="23"/>
  <c r="AG103" i="23"/>
  <c r="AG1374" i="23"/>
  <c r="AG1373" i="23"/>
  <c r="AG1380" i="23"/>
  <c r="AG1371" i="23"/>
  <c r="AG1382" i="23"/>
  <c r="AG1376" i="23"/>
  <c r="AG1379" i="23"/>
  <c r="AG1381" i="23"/>
  <c r="AG1378" i="23"/>
  <c r="AG1377" i="23"/>
  <c r="AG1375" i="23"/>
  <c r="AG1372" i="23"/>
  <c r="AG115" i="23"/>
  <c r="AG122" i="23"/>
  <c r="AG113" i="23"/>
  <c r="AG114" i="23"/>
  <c r="AG1636" i="23"/>
  <c r="AG1644" i="23"/>
  <c r="AG1641" i="23"/>
  <c r="AG1643" i="23"/>
  <c r="AG1645" i="23"/>
  <c r="AG1642" i="23"/>
  <c r="AG1640" i="23"/>
  <c r="AG1646" i="23"/>
  <c r="AG1639" i="23"/>
  <c r="AG1637" i="23"/>
  <c r="AG1635" i="23"/>
  <c r="AG1638" i="23"/>
  <c r="AG1658" i="23"/>
  <c r="AG1652" i="23"/>
  <c r="AG1655" i="23"/>
  <c r="AG1651" i="23"/>
  <c r="AG1649" i="23"/>
  <c r="AG1650" i="23"/>
  <c r="AG1647" i="23"/>
  <c r="AG1654" i="23"/>
  <c r="AG1656" i="23"/>
  <c r="AG1657" i="23"/>
  <c r="AG1653" i="23"/>
  <c r="AG1648" i="23"/>
  <c r="AG140" i="23"/>
  <c r="AG1835" i="23"/>
  <c r="AG1832" i="23"/>
  <c r="AG1829" i="23"/>
  <c r="AG1830" i="23"/>
  <c r="AG1837" i="23"/>
  <c r="AG1834" i="23"/>
  <c r="AG1833" i="23"/>
  <c r="AG1838" i="23"/>
  <c r="AG1831" i="23"/>
  <c r="AG1828" i="23"/>
  <c r="AG1836" i="23"/>
  <c r="AG1827" i="23"/>
  <c r="AG1841" i="23"/>
  <c r="AG1843" i="23"/>
  <c r="AG1842" i="23"/>
  <c r="AG1844" i="23"/>
  <c r="AG1847" i="23"/>
  <c r="AG1849" i="23"/>
  <c r="AG1846" i="23"/>
  <c r="AG1845" i="23"/>
  <c r="AG1840" i="23"/>
  <c r="AG1848" i="23"/>
  <c r="AG1839" i="23"/>
  <c r="AG1850" i="23"/>
  <c r="AG150" i="23"/>
  <c r="AG1939" i="23"/>
  <c r="AG1940" i="23"/>
  <c r="AG1946" i="23"/>
  <c r="AG1943" i="23"/>
  <c r="AG1945" i="23"/>
  <c r="AG1942" i="23"/>
  <c r="AG1937" i="23"/>
  <c r="AG1941" i="23"/>
  <c r="AG1936" i="23"/>
  <c r="AG1944" i="23"/>
  <c r="AG1938" i="23"/>
  <c r="AG1935" i="23"/>
  <c r="AG164" i="23"/>
  <c r="AG2070" i="23"/>
  <c r="AG2069" i="23"/>
  <c r="AG2078" i="23"/>
  <c r="AG2067" i="23"/>
  <c r="AG2076" i="23"/>
  <c r="AG2077" i="23"/>
  <c r="AG2074" i="23"/>
  <c r="AG2073" i="23"/>
  <c r="AG2068" i="23"/>
  <c r="AG2075" i="23"/>
  <c r="AG2071" i="23"/>
  <c r="AG2072" i="23"/>
  <c r="AG2166" i="23"/>
  <c r="AG2165" i="23"/>
  <c r="AG2174" i="23"/>
  <c r="AG2170" i="23"/>
  <c r="AG2169" i="23"/>
  <c r="AG2164" i="23"/>
  <c r="AG2172" i="23"/>
  <c r="AG2163" i="23"/>
  <c r="AG2173" i="23"/>
  <c r="AG2171" i="23"/>
  <c r="AG2167" i="23"/>
  <c r="AG2168" i="23"/>
  <c r="AG189" i="23"/>
  <c r="AG2341" i="23"/>
  <c r="AG2342" i="23"/>
  <c r="AG2335" i="23"/>
  <c r="AG2339" i="23"/>
  <c r="AG2333" i="23"/>
  <c r="AG2336" i="23"/>
  <c r="AG2334" i="23"/>
  <c r="AG2331" i="23"/>
  <c r="AG2340" i="23"/>
  <c r="AG2337" i="23"/>
  <c r="AG2332" i="23"/>
  <c r="AG2338" i="23"/>
  <c r="AG2354" i="23"/>
  <c r="AG2345" i="23"/>
  <c r="AG2346" i="23"/>
  <c r="AG2344" i="23"/>
  <c r="AG2352" i="23"/>
  <c r="AG2343" i="23"/>
  <c r="AG2353" i="23"/>
  <c r="AG2350" i="23"/>
  <c r="AG2349" i="23"/>
  <c r="AG2348" i="23"/>
  <c r="AG2347" i="23"/>
  <c r="AG2351" i="23"/>
  <c r="AG200" i="23"/>
  <c r="AG199" i="23"/>
  <c r="AG206" i="23"/>
  <c r="AG211" i="23"/>
  <c r="AG218" i="23"/>
  <c r="AG2622" i="23"/>
  <c r="AG2623" i="23"/>
  <c r="AG2627" i="23"/>
  <c r="AG2621" i="23"/>
  <c r="AG2630" i="23"/>
  <c r="AG2625" i="23"/>
  <c r="AG2620" i="23"/>
  <c r="AG2628" i="23"/>
  <c r="AG2619" i="23"/>
  <c r="AG2626" i="23"/>
  <c r="AG2629" i="23"/>
  <c r="AG2624" i="23"/>
  <c r="AG2631" i="23"/>
  <c r="AG2637" i="23"/>
  <c r="AG2632" i="23"/>
  <c r="AG2640" i="23"/>
  <c r="AG2638" i="23"/>
  <c r="AG2641" i="23"/>
  <c r="AG2636" i="23"/>
  <c r="AG2639" i="23"/>
  <c r="AG2635" i="23"/>
  <c r="AG2634" i="23"/>
  <c r="AG2633" i="23"/>
  <c r="AG2642" i="23"/>
  <c r="AG2706" i="23"/>
  <c r="AG2705" i="23"/>
  <c r="AG2714" i="23"/>
  <c r="AG2707" i="23"/>
  <c r="AG2708" i="23"/>
  <c r="AG2711" i="23"/>
  <c r="AG2713" i="23"/>
  <c r="AG2710" i="23"/>
  <c r="AG2709" i="23"/>
  <c r="AG2704" i="23"/>
  <c r="AG2712" i="23"/>
  <c r="AG2703" i="23"/>
  <c r="AG2725" i="23"/>
  <c r="AG2718" i="23"/>
  <c r="AG2717" i="23"/>
  <c r="AG2726" i="23"/>
  <c r="AG2719" i="23"/>
  <c r="AG2720" i="23"/>
  <c r="AG2723" i="23"/>
  <c r="AG2722" i="23"/>
  <c r="AG2721" i="23"/>
  <c r="AG2716" i="23"/>
  <c r="AG2724" i="23"/>
  <c r="AG2715" i="23"/>
  <c r="AG231" i="23"/>
  <c r="AG233" i="23"/>
  <c r="AG2833" i="23"/>
  <c r="AG2832" i="23"/>
  <c r="AG2844" i="23"/>
  <c r="AG2843" i="23"/>
  <c r="AG2834" i="23"/>
  <c r="AG2829" i="23"/>
  <c r="AG2845" i="23"/>
  <c r="AG2846" i="23"/>
  <c r="AG2838" i="23"/>
  <c r="AG2830" i="23"/>
  <c r="AG2837" i="23"/>
  <c r="AG2831" i="23"/>
  <c r="AG243" i="23"/>
  <c r="AG2972" i="23"/>
  <c r="AG2971" i="23"/>
  <c r="AG2975" i="23"/>
  <c r="AG2977" i="23"/>
  <c r="AG2978" i="23"/>
  <c r="AG2974" i="23"/>
  <c r="AG2969" i="23"/>
  <c r="AG2973" i="23"/>
  <c r="AG2968" i="23"/>
  <c r="AG2976" i="23"/>
  <c r="AG2967" i="23"/>
  <c r="AG2970" i="23"/>
  <c r="AG252" i="23"/>
  <c r="AG3082" i="23"/>
  <c r="AG3085" i="23"/>
  <c r="AG3080" i="23"/>
  <c r="AG3083" i="23"/>
  <c r="AG3079" i="23"/>
  <c r="AG3086" i="23"/>
  <c r="AG3078" i="23"/>
  <c r="AG3077" i="23"/>
  <c r="AG3075" i="23"/>
  <c r="AG3084" i="23"/>
  <c r="AG3081" i="23"/>
  <c r="AG3076" i="23"/>
  <c r="AG265" i="23"/>
  <c r="AG271" i="23"/>
  <c r="AG3355" i="23"/>
  <c r="AG3372" i="23"/>
  <c r="AG3353" i="23"/>
  <c r="AG3362" i="23"/>
  <c r="AG3358" i="23"/>
  <c r="AG3357" i="23"/>
  <c r="AG3363" i="23"/>
  <c r="AG3354" i="23"/>
  <c r="AG3361" i="23"/>
  <c r="AG3364" i="23"/>
  <c r="AG3359" i="23"/>
  <c r="AG3356" i="23"/>
  <c r="AG287" i="23"/>
  <c r="AG3502" i="23"/>
  <c r="AG3505" i="23"/>
  <c r="AG3500" i="23"/>
  <c r="AG3503" i="23"/>
  <c r="AG3498" i="23"/>
  <c r="AG3497" i="23"/>
  <c r="AG3506" i="23"/>
  <c r="AG3507" i="23"/>
  <c r="AG3516" i="23"/>
  <c r="AG3499" i="23"/>
  <c r="AG3501" i="23"/>
  <c r="AG3508" i="23"/>
  <c r="AG3517" i="23"/>
  <c r="AG3513" i="23"/>
  <c r="AG3512" i="23"/>
  <c r="AG3515" i="23"/>
  <c r="AG3511" i="23"/>
  <c r="AG3528" i="23"/>
  <c r="AG3519" i="23"/>
  <c r="AG3510" i="23"/>
  <c r="AG3509" i="23"/>
  <c r="AG3520" i="23"/>
  <c r="AG3518" i="23"/>
  <c r="AG3514" i="23"/>
  <c r="AG3532" i="23"/>
  <c r="AG3540" i="23"/>
  <c r="AG3531" i="23"/>
  <c r="AG3530" i="23"/>
  <c r="AG3523" i="23"/>
  <c r="AG3524" i="23"/>
  <c r="AG3525" i="23"/>
  <c r="AG3527" i="23"/>
  <c r="AG3526" i="23"/>
  <c r="AG3529" i="23"/>
  <c r="AG3522" i="23"/>
  <c r="AG3521" i="23"/>
  <c r="AG295" i="23"/>
  <c r="AG302" i="23"/>
  <c r="AG3645" i="23"/>
  <c r="AG3646" i="23"/>
  <c r="AG3649" i="23"/>
  <c r="AG3643" i="23"/>
  <c r="AG3647" i="23"/>
  <c r="AG3651" i="23"/>
  <c r="AG3650" i="23"/>
  <c r="AG3644" i="23"/>
  <c r="AG3660" i="23"/>
  <c r="AG3642" i="23"/>
  <c r="AG3641" i="23"/>
  <c r="AG3652" i="23"/>
  <c r="AG313" i="23"/>
  <c r="AG311" i="23"/>
  <c r="AG3789" i="23"/>
  <c r="AG3790" i="23"/>
  <c r="AG3791" i="23"/>
  <c r="AG3793" i="23"/>
  <c r="AG3795" i="23"/>
  <c r="AG3786" i="23"/>
  <c r="AG3785" i="23"/>
  <c r="AG3794" i="23"/>
  <c r="AG3787" i="23"/>
  <c r="AG3788" i="23"/>
  <c r="AG3796" i="23"/>
  <c r="AG3804" i="23"/>
  <c r="AG319" i="23"/>
  <c r="AG3942" i="23"/>
  <c r="AG3941" i="23"/>
  <c r="AG3939" i="23"/>
  <c r="AG3930" i="23"/>
  <c r="AG3929" i="23"/>
  <c r="AG3938" i="23"/>
  <c r="AG3931" i="23"/>
  <c r="AG3932" i="23"/>
  <c r="AG3935" i="23"/>
  <c r="AG3937" i="23"/>
  <c r="AG3934" i="23"/>
  <c r="AG3933" i="23"/>
  <c r="AG3956" i="23"/>
  <c r="AG3949" i="23"/>
  <c r="AG3954" i="23"/>
  <c r="AG3948" i="23"/>
  <c r="AG3944" i="23"/>
  <c r="AG3952" i="23"/>
  <c r="AG3945" i="23"/>
  <c r="AG3943" i="23"/>
  <c r="AG3940" i="23"/>
  <c r="AG3953" i="23"/>
  <c r="AG3947" i="23"/>
  <c r="AG3946" i="23"/>
  <c r="AG3966" i="23"/>
  <c r="AG3960" i="23"/>
  <c r="AG3950" i="23"/>
  <c r="AG3964" i="23"/>
  <c r="AG3957" i="23"/>
  <c r="AG3961" i="23"/>
  <c r="AG3968" i="23"/>
  <c r="AG3958" i="23"/>
  <c r="AG3959" i="23"/>
  <c r="AG3965" i="23"/>
  <c r="AG3951" i="23"/>
  <c r="AG3955" i="23"/>
  <c r="AG332" i="23"/>
  <c r="AG364" i="23"/>
  <c r="AG391" i="23"/>
  <c r="AG398" i="23"/>
  <c r="AG411" i="23"/>
  <c r="AG413" i="23"/>
  <c r="AG430" i="23"/>
  <c r="AG433" i="23"/>
  <c r="AG431" i="23"/>
  <c r="AG428" i="23"/>
  <c r="AG427" i="23"/>
  <c r="AG434" i="23"/>
  <c r="AG425" i="23"/>
  <c r="AG426" i="23"/>
  <c r="AG438" i="23"/>
  <c r="AG450" i="23"/>
  <c r="AG465" i="23"/>
  <c r="AG495" i="23"/>
  <c r="AG503" i="23"/>
  <c r="AG500" i="23"/>
  <c r="AG499" i="23"/>
  <c r="AG506" i="23"/>
  <c r="AG514" i="23"/>
  <c r="AG527" i="23"/>
  <c r="AG524" i="23"/>
  <c r="AG523" i="23"/>
  <c r="AG530" i="23"/>
  <c r="AG547" i="23"/>
  <c r="AG590" i="23"/>
  <c r="AG597" i="23"/>
  <c r="AG630" i="23"/>
  <c r="AG629" i="23"/>
  <c r="AG634" i="23"/>
  <c r="AG638" i="23"/>
  <c r="AG631" i="23"/>
  <c r="AG632" i="23"/>
  <c r="AG635" i="23"/>
  <c r="AG637" i="23"/>
  <c r="AG671" i="23"/>
  <c r="AG670" i="23"/>
  <c r="AG666" i="23"/>
  <c r="AG668" i="23"/>
  <c r="AG673" i="23"/>
  <c r="AG669" i="23"/>
  <c r="AG667" i="23"/>
  <c r="AG664" i="23"/>
  <c r="AG665" i="23"/>
  <c r="AG674" i="23"/>
  <c r="AG672" i="23"/>
  <c r="AG663" i="23"/>
  <c r="AG1013" i="23"/>
  <c r="AG1015" i="23"/>
  <c r="AG1014" i="23"/>
  <c r="AG1018" i="23"/>
  <c r="AG1021" i="23"/>
  <c r="AG1017" i="23"/>
  <c r="AG1012" i="23"/>
  <c r="AG1020" i="23"/>
  <c r="AG1011" i="23"/>
  <c r="AG1019" i="23"/>
  <c r="AG1026" i="23"/>
  <c r="AG1032" i="23"/>
  <c r="AG1023" i="23"/>
  <c r="AG1030" i="23"/>
  <c r="AG1024" i="23"/>
  <c r="AG1033" i="23"/>
  <c r="AG1029" i="23"/>
  <c r="AG1031" i="23"/>
  <c r="AG1027" i="23"/>
  <c r="AG1028" i="23"/>
  <c r="AG1034" i="23"/>
  <c r="AG1050" i="23"/>
  <c r="AG1048" i="23"/>
  <c r="AG1056" i="23"/>
  <c r="AG1047" i="23"/>
  <c r="AG1053" i="23"/>
  <c r="AG1054" i="23"/>
  <c r="AG1057" i="23"/>
  <c r="AG1055" i="23"/>
  <c r="AG1051" i="23"/>
  <c r="AG1052" i="23"/>
  <c r="AG1058" i="23"/>
  <c r="AG1062" i="23"/>
  <c r="AG1068" i="23"/>
  <c r="AG1060" i="23"/>
  <c r="AG1066" i="23"/>
  <c r="AG1065" i="23"/>
  <c r="AG1069" i="23"/>
  <c r="AG1067" i="23"/>
  <c r="AG1063" i="23"/>
  <c r="AG1064" i="23"/>
  <c r="AG1070" i="23"/>
  <c r="AG1387" i="23"/>
  <c r="AG1388" i="23"/>
  <c r="AG1391" i="23"/>
  <c r="AG1389" i="23"/>
  <c r="AG1384" i="23"/>
  <c r="AG1392" i="23"/>
  <c r="AG1383" i="23"/>
  <c r="AG1394" i="23"/>
  <c r="AG1385" i="23"/>
  <c r="AG1386" i="23"/>
  <c r="AG1393" i="23"/>
  <c r="AG1390" i="23"/>
  <c r="AG1950" i="23"/>
  <c r="AG1949" i="23"/>
  <c r="AG1954" i="23"/>
  <c r="AG1956" i="23"/>
  <c r="AG1957" i="23"/>
  <c r="AG1953" i="23"/>
  <c r="AG1948" i="23"/>
  <c r="AG1947" i="23"/>
  <c r="AG1955" i="23"/>
  <c r="AG1958" i="23"/>
  <c r="AG1951" i="23"/>
  <c r="AG1952" i="23"/>
  <c r="AG2090" i="23"/>
  <c r="AG2085" i="23"/>
  <c r="AG2080" i="23"/>
  <c r="AG2088" i="23"/>
  <c r="AG2079" i="23"/>
  <c r="AG2081" i="23"/>
  <c r="AG2082" i="23"/>
  <c r="AG2084" i="23"/>
  <c r="AG2083" i="23"/>
  <c r="AG2087" i="23"/>
  <c r="AG2089" i="23"/>
  <c r="AG2086" i="23"/>
  <c r="AG2097" i="23"/>
  <c r="AG2100" i="23"/>
  <c r="AG2101" i="23"/>
  <c r="AG2098" i="23"/>
  <c r="AG2092" i="23"/>
  <c r="AG2091" i="23"/>
  <c r="AG2094" i="23"/>
  <c r="AG2093" i="23"/>
  <c r="AG2099" i="23"/>
  <c r="AG2102" i="23"/>
  <c r="AG2095" i="23"/>
  <c r="AG2096" i="23"/>
  <c r="AG2184" i="23"/>
  <c r="AG2175" i="23"/>
  <c r="AG2179" i="23"/>
  <c r="AG2180" i="23"/>
  <c r="AG2176" i="23"/>
  <c r="AG2177" i="23"/>
  <c r="AG2183" i="23"/>
  <c r="AG2185" i="23"/>
  <c r="AG2178" i="23"/>
  <c r="AG2186" i="23"/>
  <c r="AG2182" i="23"/>
  <c r="AG2181" i="23"/>
  <c r="AG2366" i="23"/>
  <c r="AG2359" i="23"/>
  <c r="AG2357" i="23"/>
  <c r="AG2358" i="23"/>
  <c r="AG2356" i="23"/>
  <c r="AG2364" i="23"/>
  <c r="AG2355" i="23"/>
  <c r="AG2361" i="23"/>
  <c r="AG2362" i="23"/>
  <c r="AG2363" i="23"/>
  <c r="AG2360" i="23"/>
  <c r="AG2365" i="23"/>
  <c r="AG2370" i="23"/>
  <c r="AG2369" i="23"/>
  <c r="AG2378" i="23"/>
  <c r="AG2371" i="23"/>
  <c r="AG2372" i="23"/>
  <c r="AG2375" i="23"/>
  <c r="AG2377" i="23"/>
  <c r="AG2374" i="23"/>
  <c r="AG2373" i="23"/>
  <c r="AG2368" i="23"/>
  <c r="AG2376" i="23"/>
  <c r="AG2367" i="23"/>
  <c r="AG2382" i="23"/>
  <c r="AG2385" i="23"/>
  <c r="AG2386" i="23"/>
  <c r="AG2380" i="23"/>
  <c r="AG2388" i="23"/>
  <c r="AG2379" i="23"/>
  <c r="AG2389" i="23"/>
  <c r="AG2387" i="23"/>
  <c r="AG2381" i="23"/>
  <c r="AG2384" i="23"/>
  <c r="AG2390" i="23"/>
  <c r="AG2383" i="23"/>
  <c r="AG2512" i="23"/>
  <c r="AG2517" i="23"/>
  <c r="AG2516" i="23"/>
  <c r="AG2519" i="23"/>
  <c r="AG2521" i="23"/>
  <c r="AG2518" i="23"/>
  <c r="AG2514" i="23"/>
  <c r="AG2515" i="23"/>
  <c r="AG2513" i="23"/>
  <c r="AG2522" i="23"/>
  <c r="AG2511" i="23"/>
  <c r="AG2520" i="23"/>
  <c r="AG2527" i="23"/>
  <c r="AG2525" i="23"/>
  <c r="AG2534" i="23"/>
  <c r="AG2526" i="23"/>
  <c r="AG2532" i="23"/>
  <c r="AG2523" i="23"/>
  <c r="AG2533" i="23"/>
  <c r="AG2530" i="23"/>
  <c r="AG2529" i="23"/>
  <c r="AG2524" i="23"/>
  <c r="AG2528" i="23"/>
  <c r="AG2531" i="23"/>
  <c r="AG2545" i="23"/>
  <c r="AG2542" i="23"/>
  <c r="AG2541" i="23"/>
  <c r="AG2536" i="23"/>
  <c r="AG2544" i="23"/>
  <c r="AG2535" i="23"/>
  <c r="AG2538" i="23"/>
  <c r="AG2537" i="23"/>
  <c r="AG2546" i="23"/>
  <c r="AG2539" i="23"/>
  <c r="AG2540" i="23"/>
  <c r="AG2543" i="23"/>
  <c r="AG209" i="23"/>
  <c r="AG210" i="23"/>
  <c r="AG2644" i="23"/>
  <c r="AG2649" i="23"/>
  <c r="AG2650" i="23"/>
  <c r="AG2648" i="23"/>
  <c r="AG2653" i="23"/>
  <c r="AG2647" i="23"/>
  <c r="AG2651" i="23"/>
  <c r="AG2645" i="23"/>
  <c r="AG2654" i="23"/>
  <c r="AG2646" i="23"/>
  <c r="AG2643" i="23"/>
  <c r="AG2652" i="23"/>
  <c r="AG2728" i="23"/>
  <c r="AG2737" i="23"/>
  <c r="AG2730" i="23"/>
  <c r="AG2729" i="23"/>
  <c r="AG2735" i="23"/>
  <c r="AG2738" i="23"/>
  <c r="AG2731" i="23"/>
  <c r="AG2732" i="23"/>
  <c r="AG2736" i="23"/>
  <c r="AG2727" i="23"/>
  <c r="AG2733" i="23"/>
  <c r="AG2734" i="23"/>
  <c r="AG2852" i="23"/>
  <c r="AG2850" i="23"/>
  <c r="AG2849" i="23"/>
  <c r="AG2847" i="23"/>
  <c r="AG2856" i="23"/>
  <c r="AG2857" i="23"/>
  <c r="AG2858" i="23"/>
  <c r="AG2851" i="23"/>
  <c r="AG2853" i="23"/>
  <c r="AG2848" i="23"/>
  <c r="AG2854" i="23"/>
  <c r="AG2855" i="23"/>
  <c r="AG2859" i="23"/>
  <c r="AG2867" i="23"/>
  <c r="AG2865" i="23"/>
  <c r="AG2869" i="23"/>
  <c r="AG2866" i="23"/>
  <c r="AG2862" i="23"/>
  <c r="AG2861" i="23"/>
  <c r="AG2870" i="23"/>
  <c r="AG2863" i="23"/>
  <c r="AG2864" i="23"/>
  <c r="AG2868" i="23"/>
  <c r="AG2860" i="23"/>
  <c r="AG2982" i="23"/>
  <c r="AG2981" i="23"/>
  <c r="AG2990" i="23"/>
  <c r="AG2983" i="23"/>
  <c r="AG2984" i="23"/>
  <c r="AG2987" i="23"/>
  <c r="AG2989" i="23"/>
  <c r="AG2986" i="23"/>
  <c r="AG2985" i="23"/>
  <c r="AG2980" i="23"/>
  <c r="AG2988" i="23"/>
  <c r="AG2979" i="23"/>
  <c r="AG3161" i="23"/>
  <c r="AG3170" i="23"/>
  <c r="AG3162" i="23"/>
  <c r="AG3180" i="23"/>
  <c r="AG3171" i="23"/>
  <c r="AG3172" i="23"/>
  <c r="AG3164" i="23"/>
  <c r="AG3169" i="23"/>
  <c r="AG3163" i="23"/>
  <c r="AG3167" i="23"/>
  <c r="AG3166" i="23"/>
  <c r="AG3165" i="23"/>
  <c r="AG3184" i="23"/>
  <c r="AG3192" i="23"/>
  <c r="AG3177" i="23"/>
  <c r="AG3178" i="23"/>
  <c r="AG3179" i="23"/>
  <c r="AG3181" i="23"/>
  <c r="AG3176" i="23"/>
  <c r="AG3173" i="23"/>
  <c r="AG3182" i="23"/>
  <c r="AG3175" i="23"/>
  <c r="AG3183" i="23"/>
  <c r="AG3174" i="23"/>
  <c r="AG3196" i="23"/>
  <c r="AG3195" i="23"/>
  <c r="AG3186" i="23"/>
  <c r="AG3185" i="23"/>
  <c r="AG3194" i="23"/>
  <c r="AG3190" i="23"/>
  <c r="AG3189" i="23"/>
  <c r="AG3188" i="23"/>
  <c r="AG3204" i="23"/>
  <c r="AG3187" i="23"/>
  <c r="AG3191" i="23"/>
  <c r="AG3193" i="23"/>
  <c r="AG3203" i="23"/>
  <c r="AG3205" i="23"/>
  <c r="AG3200" i="23"/>
  <c r="AG3206" i="23"/>
  <c r="AG3199" i="23"/>
  <c r="AG3198" i="23"/>
  <c r="AG3197" i="23"/>
  <c r="AG3207" i="23"/>
  <c r="AG3208" i="23"/>
  <c r="AG3216" i="23"/>
  <c r="AG3202" i="23"/>
  <c r="AG3201" i="23"/>
  <c r="AG3228" i="23"/>
  <c r="AG3220" i="23"/>
  <c r="AG3219" i="23"/>
  <c r="AG3210" i="23"/>
  <c r="AG3209" i="23"/>
  <c r="AG3218" i="23"/>
  <c r="AG3211" i="23"/>
  <c r="AG3212" i="23"/>
  <c r="AG3215" i="23"/>
  <c r="AG3217" i="23"/>
  <c r="AG3214" i="23"/>
  <c r="AG3213" i="23"/>
  <c r="AG3232" i="23"/>
  <c r="AG3240" i="23"/>
  <c r="AG3222" i="23"/>
  <c r="AG3221" i="23"/>
  <c r="AG3230" i="23"/>
  <c r="AG3231" i="23"/>
  <c r="AG3223" i="23"/>
  <c r="AG3224" i="23"/>
  <c r="AG3227" i="23"/>
  <c r="AG3229" i="23"/>
  <c r="AG3226" i="23"/>
  <c r="AG3225" i="23"/>
  <c r="AG3236" i="23"/>
  <c r="AG3237" i="23"/>
  <c r="AG3244" i="23"/>
  <c r="AG3252" i="23"/>
  <c r="AG3235" i="23"/>
  <c r="AG3239" i="23"/>
  <c r="AG3241" i="23"/>
  <c r="AG3238" i="23"/>
  <c r="AG3243" i="23"/>
  <c r="AG3234" i="23"/>
  <c r="AG3233" i="23"/>
  <c r="AG3242" i="23"/>
  <c r="AG3250" i="23"/>
  <c r="AG3251" i="23"/>
  <c r="AG3253" i="23"/>
  <c r="AG3249" i="23"/>
  <c r="AG3248" i="23"/>
  <c r="AG3254" i="23"/>
  <c r="AG3247" i="23"/>
  <c r="AG3246" i="23"/>
  <c r="AG3245" i="23"/>
  <c r="AG3255" i="23"/>
  <c r="AG3256" i="23"/>
  <c r="AG3264" i="23"/>
  <c r="AG3369" i="23"/>
  <c r="AG3365" i="23"/>
  <c r="AG3375" i="23"/>
  <c r="AG3366" i="23"/>
  <c r="AG3368" i="23"/>
  <c r="AG3371" i="23"/>
  <c r="AG3374" i="23"/>
  <c r="AG3367" i="23"/>
  <c r="AG3370" i="23"/>
  <c r="AG3376" i="23"/>
  <c r="AG3384" i="23"/>
  <c r="AG3373" i="23"/>
  <c r="AG3543" i="23"/>
  <c r="AG3544" i="23"/>
  <c r="AG3552" i="23"/>
  <c r="AG3537" i="23"/>
  <c r="AG3538" i="23"/>
  <c r="AG3541" i="23"/>
  <c r="AG3536" i="23"/>
  <c r="AG3539" i="23"/>
  <c r="AG3535" i="23"/>
  <c r="AG3534" i="23"/>
  <c r="AG3533" i="23"/>
  <c r="AG3542" i="23"/>
  <c r="AG293" i="23"/>
  <c r="AG3799" i="23"/>
  <c r="AG3800" i="23"/>
  <c r="AG3806" i="23"/>
  <c r="AG3808" i="23"/>
  <c r="AG3816" i="23"/>
  <c r="AG3807" i="23"/>
  <c r="AG3798" i="23"/>
  <c r="AG3797" i="23"/>
  <c r="AG3801" i="23"/>
  <c r="AG3802" i="23"/>
  <c r="AG3805" i="23"/>
  <c r="AG3803" i="23"/>
  <c r="AG3810" i="23"/>
  <c r="AG3819" i="23"/>
  <c r="AG3814" i="23"/>
  <c r="AG3828" i="23"/>
  <c r="AG3817" i="23"/>
  <c r="AG3813" i="23"/>
  <c r="AG3820" i="23"/>
  <c r="AG3815" i="23"/>
  <c r="AG3812" i="23"/>
  <c r="AG3811" i="23"/>
  <c r="AG3818" i="23"/>
  <c r="AG3809" i="23"/>
  <c r="AG3829" i="23"/>
  <c r="AG3826" i="23"/>
  <c r="AG3825" i="23"/>
  <c r="AG3827" i="23"/>
  <c r="AG3831" i="23"/>
  <c r="AG3823" i="23"/>
  <c r="AG3824" i="23"/>
  <c r="AG3840" i="23"/>
  <c r="AG3822" i="23"/>
  <c r="AG3821" i="23"/>
  <c r="AG3830" i="23"/>
  <c r="AG3832" i="23"/>
  <c r="AG331" i="23"/>
  <c r="AG338" i="23"/>
  <c r="AG329" i="23"/>
  <c r="AG330" i="23"/>
  <c r="AG416" i="23"/>
  <c r="AG422" i="23"/>
  <c r="AG435" i="23"/>
  <c r="AG444" i="23"/>
  <c r="AG436" i="23"/>
  <c r="AG441" i="23"/>
  <c r="AG442" i="23"/>
  <c r="AG445" i="23"/>
  <c r="AG443" i="23"/>
  <c r="AG440" i="23"/>
  <c r="AG446" i="23"/>
  <c r="AG437" i="23"/>
  <c r="AG449" i="23"/>
  <c r="AG459" i="23"/>
  <c r="AG460" i="23"/>
  <c r="AG493" i="23"/>
  <c r="AG491" i="23"/>
  <c r="AG488" i="23"/>
  <c r="AG487" i="23"/>
  <c r="AG494" i="23"/>
  <c r="AG486" i="23"/>
  <c r="AG497" i="23"/>
  <c r="AG498" i="23"/>
  <c r="AG508" i="23"/>
  <c r="AG513" i="23"/>
  <c r="AG521" i="23"/>
  <c r="AG549" i="23"/>
  <c r="AG550" i="23"/>
  <c r="AG553" i="23"/>
  <c r="AG551" i="23"/>
  <c r="AG548" i="23"/>
  <c r="AG598" i="23"/>
  <c r="AG596" i="23"/>
  <c r="AG595" i="23"/>
  <c r="AG602" i="23"/>
  <c r="AG808" i="23"/>
  <c r="AG838" i="23"/>
  <c r="AG855" i="23"/>
  <c r="AG864" i="23"/>
  <c r="AG924" i="23"/>
  <c r="AG1059" i="23"/>
  <c r="AG25" i="23"/>
  <c r="AG640" i="23"/>
  <c r="AG648" i="23"/>
  <c r="AG639" i="23"/>
  <c r="AG646" i="23"/>
  <c r="AG645" i="23"/>
  <c r="AG644" i="23"/>
  <c r="AG647" i="23"/>
  <c r="AG649" i="23"/>
  <c r="AG643" i="23"/>
  <c r="AG642" i="23"/>
  <c r="AG650" i="23"/>
  <c r="AG641" i="23"/>
  <c r="AG656" i="23"/>
  <c r="AG653" i="23"/>
  <c r="AG655" i="23"/>
  <c r="AG659" i="23"/>
  <c r="AG661" i="23"/>
  <c r="AG658" i="23"/>
  <c r="AG657" i="23"/>
  <c r="AG654" i="23"/>
  <c r="AG662" i="23"/>
  <c r="AG652" i="23"/>
  <c r="AG660" i="23"/>
  <c r="AG651" i="23"/>
  <c r="AG680" i="23"/>
  <c r="AG683" i="23"/>
  <c r="AG677" i="23"/>
  <c r="AG686" i="23"/>
  <c r="AG679" i="23"/>
  <c r="AG678" i="23"/>
  <c r="AG676" i="23"/>
  <c r="AG675" i="23"/>
  <c r="AG681" i="23"/>
  <c r="AG684" i="23"/>
  <c r="AG691" i="23"/>
  <c r="AG694" i="23"/>
  <c r="AG693" i="23"/>
  <c r="AG698" i="23"/>
  <c r="AG688" i="23"/>
  <c r="AG689" i="23"/>
  <c r="AG696" i="23"/>
  <c r="AG687" i="23"/>
  <c r="AG690" i="23"/>
  <c r="AG699" i="23"/>
  <c r="AG702" i="23"/>
  <c r="AG707" i="23"/>
  <c r="AG709" i="23"/>
  <c r="AG706" i="23"/>
  <c r="AG705" i="23"/>
  <c r="AG700" i="23"/>
  <c r="AG708" i="23"/>
  <c r="AG701" i="23"/>
  <c r="AG710" i="23"/>
  <c r="AG703" i="23"/>
  <c r="AG704" i="23"/>
  <c r="AG875" i="23"/>
  <c r="AG872" i="23"/>
  <c r="AG877" i="23"/>
  <c r="AG874" i="23"/>
  <c r="AG873" i="23"/>
  <c r="AG870" i="23"/>
  <c r="AG869" i="23"/>
  <c r="AG878" i="23"/>
  <c r="AG871" i="23"/>
  <c r="AG868" i="23"/>
  <c r="AG876" i="23"/>
  <c r="AG867" i="23"/>
  <c r="AG1039" i="23"/>
  <c r="AG1043" i="23"/>
  <c r="AG1041" i="23"/>
  <c r="AG1036" i="23"/>
  <c r="AG1044" i="23"/>
  <c r="AG1035" i="23"/>
  <c r="AG1038" i="23"/>
  <c r="AG1037" i="23"/>
  <c r="AG1046" i="23"/>
  <c r="AG1040" i="23"/>
  <c r="AG1201" i="23"/>
  <c r="AG1196" i="23"/>
  <c r="AG1202" i="23"/>
  <c r="AG1194" i="23"/>
  <c r="AG1192" i="23"/>
  <c r="AG1198" i="23"/>
  <c r="AG1197" i="23"/>
  <c r="AG1193" i="23"/>
  <c r="AG1199" i="23"/>
  <c r="AG1200" i="23"/>
  <c r="AG1191" i="23"/>
  <c r="AG1195" i="23"/>
  <c r="AG1670" i="23"/>
  <c r="AG1663" i="23"/>
  <c r="AG1661" i="23"/>
  <c r="AG1662" i="23"/>
  <c r="AG1659" i="23"/>
  <c r="AG1666" i="23"/>
  <c r="AG1668" i="23"/>
  <c r="AG1667" i="23"/>
  <c r="AG1669" i="23"/>
  <c r="AG1665" i="23"/>
  <c r="AG1660" i="23"/>
  <c r="AG1664" i="23"/>
  <c r="AG1860" i="23"/>
  <c r="AG1855" i="23"/>
  <c r="AG1852" i="23"/>
  <c r="AG1851" i="23"/>
  <c r="AG1853" i="23"/>
  <c r="AG1862" i="23"/>
  <c r="AG1856" i="23"/>
  <c r="AG1859" i="23"/>
  <c r="AG1861" i="23"/>
  <c r="AG1858" i="23"/>
  <c r="AG1857" i="23"/>
  <c r="AG1854" i="23"/>
  <c r="AG2190" i="23"/>
  <c r="AG2189" i="23"/>
  <c r="AG2198" i="23"/>
  <c r="AG2191" i="23"/>
  <c r="AG2187" i="23"/>
  <c r="AG2192" i="23"/>
  <c r="AG2195" i="23"/>
  <c r="AG2197" i="23"/>
  <c r="AG2188" i="23"/>
  <c r="AG2196" i="23"/>
  <c r="AG2194" i="23"/>
  <c r="AG2193" i="23"/>
  <c r="AG4" i="23"/>
  <c r="AG23" i="23"/>
  <c r="AG712" i="23"/>
  <c r="AG720" i="23"/>
  <c r="AG711" i="23"/>
  <c r="AG716" i="23"/>
  <c r="AG719" i="23"/>
  <c r="AG718" i="23"/>
  <c r="AG717" i="23"/>
  <c r="AG715" i="23"/>
  <c r="AG721" i="23"/>
  <c r="AG879" i="23"/>
  <c r="AG888" i="23"/>
  <c r="AG884" i="23"/>
  <c r="AG887" i="23"/>
  <c r="AG885" i="23"/>
  <c r="AG880" i="23"/>
  <c r="AG883" i="23"/>
  <c r="AG889" i="23"/>
  <c r="AG886" i="23"/>
  <c r="AG890" i="23"/>
  <c r="AG895" i="23"/>
  <c r="AG898" i="23"/>
  <c r="AG894" i="23"/>
  <c r="AG893" i="23"/>
  <c r="AG902" i="23"/>
  <c r="AG899" i="23"/>
  <c r="AG901" i="23"/>
  <c r="AG82" i="23"/>
  <c r="AG85" i="23"/>
  <c r="AG83" i="23"/>
  <c r="AG80" i="23"/>
  <c r="AG1074" i="23"/>
  <c r="AG1072" i="23"/>
  <c r="AG1077" i="23"/>
  <c r="AG1078" i="23"/>
  <c r="AG1081" i="23"/>
  <c r="AG1079" i="23"/>
  <c r="AG1075" i="23"/>
  <c r="AG1076" i="23"/>
  <c r="AG1082" i="23"/>
  <c r="AG1073" i="23"/>
  <c r="AG1090" i="23"/>
  <c r="AG1089" i="23"/>
  <c r="AG1084" i="23"/>
  <c r="AG1092" i="23"/>
  <c r="AG1083" i="23"/>
  <c r="AG1093" i="23"/>
  <c r="AG1091" i="23"/>
  <c r="AG1086" i="23"/>
  <c r="AG1085" i="23"/>
  <c r="AG1094" i="23"/>
  <c r="AG1087" i="23"/>
  <c r="AG1088" i="23"/>
  <c r="AG91" i="23"/>
  <c r="AG98" i="23"/>
  <c r="AG89" i="23"/>
  <c r="AG90" i="23"/>
  <c r="AG1204" i="23"/>
  <c r="AG1211" i="23"/>
  <c r="AG1207" i="23"/>
  <c r="AG1206" i="23"/>
  <c r="AG1213" i="23"/>
  <c r="AG1210" i="23"/>
  <c r="AG1209" i="23"/>
  <c r="AG1208" i="23"/>
  <c r="AG1212" i="23"/>
  <c r="AG1203" i="23"/>
  <c r="AG1205" i="23"/>
  <c r="AG1214" i="23"/>
  <c r="AG1217" i="23"/>
  <c r="AG1218" i="23"/>
  <c r="AG1216" i="23"/>
  <c r="AG1225" i="23"/>
  <c r="AG1220" i="23"/>
  <c r="AG1226" i="23"/>
  <c r="AG1224" i="23"/>
  <c r="AG1215" i="23"/>
  <c r="AG1219" i="23"/>
  <c r="AG1222" i="23"/>
  <c r="AG1221" i="23"/>
  <c r="AG1223" i="23"/>
  <c r="AG1229" i="23"/>
  <c r="AG1227" i="23"/>
  <c r="AG1230" i="23"/>
  <c r="AG1236" i="23"/>
  <c r="AG1234" i="23"/>
  <c r="AG1233" i="23"/>
  <c r="AG1235" i="23"/>
  <c r="AG1238" i="23"/>
  <c r="AG1231" i="23"/>
  <c r="AG1232" i="23"/>
  <c r="AG1228" i="23"/>
  <c r="AG1237" i="23"/>
  <c r="AG1243" i="23"/>
  <c r="AG1244" i="23"/>
  <c r="AG1250" i="23"/>
  <c r="AG1239" i="23"/>
  <c r="AG1242" i="23"/>
  <c r="AG1240" i="23"/>
  <c r="AG1246" i="23"/>
  <c r="AG1247" i="23"/>
  <c r="AG1241" i="23"/>
  <c r="AG1249" i="23"/>
  <c r="AG1248" i="23"/>
  <c r="AG1245" i="23"/>
  <c r="AG1259" i="23"/>
  <c r="AG1255" i="23"/>
  <c r="AG1256" i="23"/>
  <c r="AG1253" i="23"/>
  <c r="AG1251" i="23"/>
  <c r="AG1252" i="23"/>
  <c r="AG1261" i="23"/>
  <c r="AG1262" i="23"/>
  <c r="AG1258" i="23"/>
  <c r="AG1257" i="23"/>
  <c r="AG1254" i="23"/>
  <c r="AG1260" i="23"/>
  <c r="AG102" i="23"/>
  <c r="AG1401" i="23"/>
  <c r="AG1395" i="23"/>
  <c r="AG1405" i="23"/>
  <c r="AG1402" i="23"/>
  <c r="AG1396" i="23"/>
  <c r="AG1404" i="23"/>
  <c r="AG1397" i="23"/>
  <c r="AG1403" i="23"/>
  <c r="AG1406" i="23"/>
  <c r="AG1399" i="23"/>
  <c r="AG1400" i="23"/>
  <c r="AG1398" i="23"/>
  <c r="AG1409" i="23"/>
  <c r="AG1410" i="23"/>
  <c r="AG1417" i="23"/>
  <c r="AG1418" i="23"/>
  <c r="AG1413" i="23"/>
  <c r="AG1408" i="23"/>
  <c r="AG1416" i="23"/>
  <c r="AG1407" i="23"/>
  <c r="AG1414" i="23"/>
  <c r="AG1411" i="23"/>
  <c r="AG1412" i="23"/>
  <c r="AG1415" i="23"/>
  <c r="AG1425" i="23"/>
  <c r="AG1420" i="23"/>
  <c r="AG1428" i="23"/>
  <c r="AG1419" i="23"/>
  <c r="AG1429" i="23"/>
  <c r="AG1426" i="23"/>
  <c r="AG1427" i="23"/>
  <c r="AG1424" i="23"/>
  <c r="AG1423" i="23"/>
  <c r="AG1430" i="23"/>
  <c r="AG1422" i="23"/>
  <c r="AG1421" i="23"/>
  <c r="AG1434" i="23"/>
  <c r="AG1441" i="23"/>
  <c r="AG1439" i="23"/>
  <c r="AG1438" i="23"/>
  <c r="AG1433" i="23"/>
  <c r="AG1437" i="23"/>
  <c r="AG1432" i="23"/>
  <c r="AG1440" i="23"/>
  <c r="AG1431" i="23"/>
  <c r="AG1442" i="23"/>
  <c r="AG1435" i="23"/>
  <c r="AG1436" i="23"/>
  <c r="AG132" i="23"/>
  <c r="AG124" i="23"/>
  <c r="AG1672" i="23"/>
  <c r="AG1675" i="23"/>
  <c r="AG1676" i="23"/>
  <c r="AG1679" i="23"/>
  <c r="AG1681" i="23"/>
  <c r="AG1678" i="23"/>
  <c r="AG1677" i="23"/>
  <c r="AG1673" i="23"/>
  <c r="AG1680" i="23"/>
  <c r="AG1671" i="23"/>
  <c r="AG1682" i="23"/>
  <c r="AG1674" i="23"/>
  <c r="AG147" i="23"/>
  <c r="AG1866" i="23"/>
  <c r="AG1868" i="23"/>
  <c r="AG1871" i="23"/>
  <c r="AG1873" i="23"/>
  <c r="AG1870" i="23"/>
  <c r="AG1869" i="23"/>
  <c r="AG1864" i="23"/>
  <c r="AG1872" i="23"/>
  <c r="AG1863" i="23"/>
  <c r="AG1874" i="23"/>
  <c r="AG1865" i="23"/>
  <c r="AG1867" i="23"/>
  <c r="AG1968" i="23"/>
  <c r="AG1959" i="23"/>
  <c r="AG1960" i="23"/>
  <c r="AG1966" i="23"/>
  <c r="AG1965" i="23"/>
  <c r="AG1963" i="23"/>
  <c r="AG1969" i="23"/>
  <c r="AG1970" i="23"/>
  <c r="AG1964" i="23"/>
  <c r="AG1967" i="23"/>
  <c r="AG1961" i="23"/>
  <c r="AG1962" i="23"/>
  <c r="AG161" i="23"/>
  <c r="AG162" i="23"/>
  <c r="AG175" i="23"/>
  <c r="AG2201" i="23"/>
  <c r="AG2202" i="23"/>
  <c r="AG2199" i="23"/>
  <c r="AG2208" i="23"/>
  <c r="AG2206" i="23"/>
  <c r="AG2205" i="23"/>
  <c r="AG2210" i="23"/>
  <c r="AG2203" i="23"/>
  <c r="AG2204" i="23"/>
  <c r="AG2207" i="23"/>
  <c r="AG2209" i="23"/>
  <c r="AG2200" i="23"/>
  <c r="AG194" i="23"/>
  <c r="AG185" i="23"/>
  <c r="AG2398" i="23"/>
  <c r="AG2397" i="23"/>
  <c r="AG2392" i="23"/>
  <c r="AG2400" i="23"/>
  <c r="AG2391" i="23"/>
  <c r="AG2394" i="23"/>
  <c r="AG2393" i="23"/>
  <c r="AG2402" i="23"/>
  <c r="AG2395" i="23"/>
  <c r="AG2396" i="23"/>
  <c r="AG2399" i="23"/>
  <c r="AG2401" i="23"/>
  <c r="AG2413" i="23"/>
  <c r="AG2411" i="23"/>
  <c r="AG2408" i="23"/>
  <c r="AG2414" i="23"/>
  <c r="AG2407" i="23"/>
  <c r="AG2406" i="23"/>
  <c r="AG2405" i="23"/>
  <c r="AG2404" i="23"/>
  <c r="AG2412" i="23"/>
  <c r="AG2403" i="23"/>
  <c r="AG2410" i="23"/>
  <c r="AG2409" i="23"/>
  <c r="AG2422" i="23"/>
  <c r="AG2423" i="23"/>
  <c r="AG2425" i="23"/>
  <c r="AG2420" i="23"/>
  <c r="AG2419" i="23"/>
  <c r="AG2426" i="23"/>
  <c r="AG2415" i="23"/>
  <c r="AG2417" i="23"/>
  <c r="AG2418" i="23"/>
  <c r="AG2424" i="23"/>
  <c r="AG2416" i="23"/>
  <c r="AG2421" i="23"/>
  <c r="AG207" i="23"/>
  <c r="AG216" i="23"/>
  <c r="AG2549" i="23"/>
  <c r="AG2558" i="23"/>
  <c r="AG2551" i="23"/>
  <c r="AG2552" i="23"/>
  <c r="AG2550" i="23"/>
  <c r="AG2555" i="23"/>
  <c r="AG2557" i="23"/>
  <c r="AG2548" i="23"/>
  <c r="AG2556" i="23"/>
  <c r="AG2547" i="23"/>
  <c r="AG2554" i="23"/>
  <c r="AG2553" i="23"/>
  <c r="AG2570" i="23"/>
  <c r="AG2563" i="23"/>
  <c r="AG2564" i="23"/>
  <c r="AG2567" i="23"/>
  <c r="AG2569" i="23"/>
  <c r="AG2559" i="23"/>
  <c r="AG2562" i="23"/>
  <c r="AG2565" i="23"/>
  <c r="AG2560" i="23"/>
  <c r="AG2568" i="23"/>
  <c r="AG2561" i="23"/>
  <c r="AG2566" i="23"/>
  <c r="AG227" i="23"/>
  <c r="AG2742" i="23"/>
  <c r="AG2749" i="23"/>
  <c r="AG2746" i="23"/>
  <c r="AG2745" i="23"/>
  <c r="AG2740" i="23"/>
  <c r="AG2748" i="23"/>
  <c r="AG2739" i="23"/>
  <c r="AG2747" i="23"/>
  <c r="AG2743" i="23"/>
  <c r="AG2744" i="23"/>
  <c r="AG2750" i="23"/>
  <c r="AG2741" i="23"/>
  <c r="AG2754" i="23"/>
  <c r="AG2756" i="23"/>
  <c r="AG2759" i="23"/>
  <c r="AG2761" i="23"/>
  <c r="AG2758" i="23"/>
  <c r="AG2757" i="23"/>
  <c r="AG2751" i="23"/>
  <c r="AG2752" i="23"/>
  <c r="AG2753" i="23"/>
  <c r="AG2762" i="23"/>
  <c r="AG2755" i="23"/>
  <c r="AG2760" i="23"/>
  <c r="AG234" i="23"/>
  <c r="AG2874" i="23"/>
  <c r="AG2882" i="23"/>
  <c r="AG2881" i="23"/>
  <c r="AG2878" i="23"/>
  <c r="AG2875" i="23"/>
  <c r="AG2876" i="23"/>
  <c r="AG2879" i="23"/>
  <c r="AG2877" i="23"/>
  <c r="AG2872" i="23"/>
  <c r="AG2880" i="23"/>
  <c r="AG2871" i="23"/>
  <c r="AG2873" i="23"/>
  <c r="AG239" i="23"/>
  <c r="AG2995" i="23"/>
  <c r="AG2996" i="23"/>
  <c r="AG2999" i="23"/>
  <c r="AG3001" i="23"/>
  <c r="AG3002" i="23"/>
  <c r="AG2993" i="23"/>
  <c r="AG2994" i="23"/>
  <c r="AG2991" i="23"/>
  <c r="AG3000" i="23"/>
  <c r="AG2992" i="23"/>
  <c r="AG2997" i="23"/>
  <c r="AG2998" i="23"/>
  <c r="AG255" i="23"/>
  <c r="AG3094" i="23"/>
  <c r="AG3095" i="23"/>
  <c r="AG3097" i="23"/>
  <c r="AG3092" i="23"/>
  <c r="AG3091" i="23"/>
  <c r="AG3098" i="23"/>
  <c r="AG3087" i="23"/>
  <c r="AG3090" i="23"/>
  <c r="AG3089" i="23"/>
  <c r="AG3096" i="23"/>
  <c r="AG3088" i="23"/>
  <c r="AG3093" i="23"/>
  <c r="AG259" i="23"/>
  <c r="AG3268" i="23"/>
  <c r="AG3260" i="23"/>
  <c r="AG3259" i="23"/>
  <c r="AG3263" i="23"/>
  <c r="AG3261" i="23"/>
  <c r="AG3276" i="23"/>
  <c r="AG3267" i="23"/>
  <c r="AG3258" i="23"/>
  <c r="AG3257" i="23"/>
  <c r="AG3266" i="23"/>
  <c r="AG3265" i="23"/>
  <c r="AG3262" i="23"/>
  <c r="AG3380" i="23"/>
  <c r="AG3382" i="23"/>
  <c r="AG3383" i="23"/>
  <c r="AG3385" i="23"/>
  <c r="AG3379" i="23"/>
  <c r="AG3377" i="23"/>
  <c r="AG3386" i="23"/>
  <c r="AG3387" i="23"/>
  <c r="AG3378" i="23"/>
  <c r="AG3388" i="23"/>
  <c r="AG3396" i="23"/>
  <c r="AG3381" i="23"/>
  <c r="AG282" i="23"/>
  <c r="AG3551" i="23"/>
  <c r="AG3548" i="23"/>
  <c r="AG3547" i="23"/>
  <c r="AG3554" i="23"/>
  <c r="AG3546" i="23"/>
  <c r="AG3545" i="23"/>
  <c r="AG3555" i="23"/>
  <c r="AG3564" i="23"/>
  <c r="AG3556" i="23"/>
  <c r="AG3553" i="23"/>
  <c r="AG3550" i="23"/>
  <c r="AG3549" i="23"/>
  <c r="AG3561" i="23"/>
  <c r="AG3562" i="23"/>
  <c r="AG3565" i="23"/>
  <c r="AG3566" i="23"/>
  <c r="AG3559" i="23"/>
  <c r="AG3560" i="23"/>
  <c r="AG3563" i="23"/>
  <c r="AG3557" i="23"/>
  <c r="AG3567" i="23"/>
  <c r="AG3558" i="23"/>
  <c r="AG3576" i="23"/>
  <c r="AG3568" i="23"/>
  <c r="AG294" i="23"/>
  <c r="AG3654" i="23"/>
  <c r="AG3653" i="23"/>
  <c r="AG3662" i="23"/>
  <c r="AG3655" i="23"/>
  <c r="AG3664" i="23"/>
  <c r="AG3672" i="23"/>
  <c r="AG3663" i="23"/>
  <c r="AG3659" i="23"/>
  <c r="AG3661" i="23"/>
  <c r="AG3658" i="23"/>
  <c r="AG3657" i="23"/>
  <c r="AG3656" i="23"/>
  <c r="AG3670" i="23"/>
  <c r="AG3669" i="23"/>
  <c r="AG3667" i="23"/>
  <c r="AG3668" i="23"/>
  <c r="AG3671" i="23"/>
  <c r="AG3673" i="23"/>
  <c r="AG3674" i="23"/>
  <c r="AG3665" i="23"/>
  <c r="AG3666" i="23"/>
  <c r="AG3676" i="23"/>
  <c r="AG3684" i="23"/>
  <c r="AG3675" i="23"/>
  <c r="AG306" i="23"/>
  <c r="AG3852" i="23"/>
  <c r="AG3837" i="23"/>
  <c r="AG3838" i="23"/>
  <c r="AG3839" i="23"/>
  <c r="AG3841" i="23"/>
  <c r="AG3836" i="23"/>
  <c r="AG3835" i="23"/>
  <c r="AG3842" i="23"/>
  <c r="AG3833" i="23"/>
  <c r="AG3843" i="23"/>
  <c r="AG3834" i="23"/>
  <c r="AG3844" i="23"/>
  <c r="AG326" i="23"/>
  <c r="AG317" i="23"/>
  <c r="AG318" i="23"/>
  <c r="AG327" i="23"/>
  <c r="AG3967" i="23"/>
  <c r="AG3978" i="23"/>
  <c r="AG3972" i="23"/>
  <c r="AG3962" i="23"/>
  <c r="AG3976" i="23"/>
  <c r="AG3969" i="23"/>
  <c r="AG3973" i="23"/>
  <c r="AG3980" i="23"/>
  <c r="AG3970" i="23"/>
  <c r="AG3971" i="23"/>
  <c r="AG3977" i="23"/>
  <c r="AG3963" i="23"/>
  <c r="AG339" i="23"/>
  <c r="AG353" i="23"/>
  <c r="AG354" i="23"/>
  <c r="AG363" i="23"/>
  <c r="AG419" i="23"/>
  <c r="AG415" i="23"/>
  <c r="AG458" i="23"/>
  <c r="AG468" i="23"/>
  <c r="AG477" i="23"/>
  <c r="AG478" i="23"/>
  <c r="AG481" i="23"/>
  <c r="AG479" i="23"/>
  <c r="AG476" i="23"/>
  <c r="AG475" i="23"/>
  <c r="AG482" i="23"/>
  <c r="AG473" i="23"/>
  <c r="AG474" i="23"/>
  <c r="AG483" i="23"/>
  <c r="AG492" i="23"/>
  <c r="AG490" i="23"/>
  <c r="AG485" i="23"/>
  <c r="AG507" i="23"/>
  <c r="AG516" i="23"/>
  <c r="AG539" i="23"/>
  <c r="AG535" i="23"/>
  <c r="AG542" i="23"/>
  <c r="AG533" i="23"/>
  <c r="AG534" i="23"/>
  <c r="AG543" i="23"/>
  <c r="AG552" i="23"/>
  <c r="AG544" i="23"/>
  <c r="AG619" i="23"/>
  <c r="AG732" i="23"/>
  <c r="AG724" i="23"/>
  <c r="AG729" i="23"/>
  <c r="AG730" i="23"/>
  <c r="AG1042" i="23"/>
  <c r="AG1045" i="23"/>
  <c r="AG1049" i="23"/>
  <c r="AG561" i="23"/>
  <c r="AG564" i="23"/>
  <c r="AG557" i="23"/>
  <c r="AG559" i="23"/>
  <c r="AG560" i="23"/>
  <c r="AG565" i="23"/>
  <c r="AG1286" i="23"/>
  <c r="AG1279" i="23"/>
  <c r="AG1277" i="23"/>
  <c r="AG1278" i="23"/>
  <c r="AG1284" i="23"/>
  <c r="AG1276" i="23"/>
  <c r="AG1275" i="23"/>
  <c r="AG1285" i="23"/>
  <c r="AG1282" i="23"/>
  <c r="AG1280" i="23"/>
  <c r="AG1283" i="23"/>
  <c r="AG1281" i="23"/>
  <c r="AG1713" i="23"/>
  <c r="AG1714" i="23"/>
  <c r="AG1715" i="23"/>
  <c r="AG1717" i="23"/>
  <c r="AG1707" i="23"/>
  <c r="AG1709" i="23"/>
  <c r="AG1718" i="23"/>
  <c r="AG1711" i="23"/>
  <c r="AG1712" i="23"/>
  <c r="AG1708" i="23"/>
  <c r="AG1716" i="23"/>
  <c r="AG1710" i="23"/>
  <c r="AG1884" i="23"/>
  <c r="AG1875" i="23"/>
  <c r="AG1879" i="23"/>
  <c r="AG1876" i="23"/>
  <c r="AG1886" i="23"/>
  <c r="AG1880" i="23"/>
  <c r="AG1883" i="23"/>
  <c r="AG1885" i="23"/>
  <c r="AG1881" i="23"/>
  <c r="AG1878" i="23"/>
  <c r="AG1877" i="23"/>
  <c r="AG1882" i="23"/>
  <c r="AG1978" i="23"/>
  <c r="AG1980" i="23"/>
  <c r="AG1974" i="23"/>
  <c r="AG1981" i="23"/>
  <c r="AG1977" i="23"/>
  <c r="AG1972" i="23"/>
  <c r="AG1973" i="23"/>
  <c r="AG1982" i="23"/>
  <c r="AG1979" i="23"/>
  <c r="AG1975" i="23"/>
  <c r="AG1976" i="23"/>
  <c r="AG1971" i="23"/>
  <c r="AG2214" i="23"/>
  <c r="AG2215" i="23"/>
  <c r="AG2213" i="23"/>
  <c r="AG2222" i="23"/>
  <c r="AG2216" i="23"/>
  <c r="AG2219" i="23"/>
  <c r="AG2221" i="23"/>
  <c r="AG2218" i="23"/>
  <c r="AG2217" i="23"/>
  <c r="AG2212" i="23"/>
  <c r="AG2220" i="23"/>
  <c r="AG2211" i="23"/>
  <c r="AG213" i="23"/>
  <c r="AG2589" i="23"/>
  <c r="AG2586" i="23"/>
  <c r="AG2585" i="23"/>
  <c r="AG2590" i="23"/>
  <c r="AG2584" i="23"/>
  <c r="AG2594" i="23"/>
  <c r="AG2587" i="23"/>
  <c r="AG2588" i="23"/>
  <c r="AG2591" i="23"/>
  <c r="AG2593" i="23"/>
  <c r="AG2592" i="23"/>
  <c r="AG2583" i="23"/>
  <c r="AG2664" i="23"/>
  <c r="AG2656" i="23"/>
  <c r="AG2662" i="23"/>
  <c r="AG2661" i="23"/>
  <c r="AG2663" i="23"/>
  <c r="AG2665" i="23"/>
  <c r="AG2660" i="23"/>
  <c r="AG2659" i="23"/>
  <c r="AG2666" i="23"/>
  <c r="AG2655" i="23"/>
  <c r="AG2658" i="23"/>
  <c r="AG2657" i="23"/>
  <c r="AG3018" i="23"/>
  <c r="AG3021" i="23"/>
  <c r="AG3017" i="23"/>
  <c r="AG3026" i="23"/>
  <c r="AG3019" i="23"/>
  <c r="AG3020" i="23"/>
  <c r="AG3022" i="23"/>
  <c r="AG3016" i="23"/>
  <c r="AG3024" i="23"/>
  <c r="AG3015" i="23"/>
  <c r="AG3023" i="23"/>
  <c r="AG3025" i="23"/>
  <c r="AG3423" i="23"/>
  <c r="AG3417" i="23"/>
  <c r="AG3415" i="23"/>
  <c r="AG3416" i="23"/>
  <c r="AG3413" i="23"/>
  <c r="AG3422" i="23"/>
  <c r="AG3419" i="23"/>
  <c r="AG3421" i="23"/>
  <c r="AG3424" i="23"/>
  <c r="AG3432" i="23"/>
  <c r="AG3414" i="23"/>
  <c r="AG3418" i="23"/>
  <c r="AG3691" i="23"/>
  <c r="AG3698" i="23"/>
  <c r="AG3689" i="23"/>
  <c r="AG3690" i="23"/>
  <c r="AG3699" i="23"/>
  <c r="AG3700" i="23"/>
  <c r="AG3708" i="23"/>
  <c r="AG3695" i="23"/>
  <c r="AG3697" i="23"/>
  <c r="AG3693" i="23"/>
  <c r="AG3694" i="23"/>
  <c r="AG3692" i="23"/>
  <c r="AG3703" i="23"/>
  <c r="AG3704" i="23"/>
  <c r="AG3701" i="23"/>
  <c r="AG3710" i="23"/>
  <c r="AG3702" i="23"/>
  <c r="AG3711" i="23"/>
  <c r="AG3720" i="23"/>
  <c r="AG3712" i="23"/>
  <c r="AG3706" i="23"/>
  <c r="AG3705" i="23"/>
  <c r="AG3709" i="23"/>
  <c r="AG3707" i="23"/>
  <c r="AG3714" i="23"/>
  <c r="AG3717" i="23"/>
  <c r="AG3724" i="23"/>
  <c r="AG3719" i="23"/>
  <c r="AG3722" i="23"/>
  <c r="AG3723" i="23"/>
  <c r="AG3718" i="23"/>
  <c r="AG3716" i="23"/>
  <c r="AG3713" i="23"/>
  <c r="AG3732" i="23"/>
  <c r="AG3721" i="23"/>
  <c r="AG3715" i="23"/>
  <c r="AG4014" i="23"/>
  <c r="AG4008" i="23"/>
  <c r="AG3998" i="23"/>
  <c r="AG4012" i="23"/>
  <c r="AG4005" i="23"/>
  <c r="AG4009" i="23"/>
  <c r="AG4016" i="23"/>
  <c r="AG4006" i="23"/>
  <c r="AG4007" i="23"/>
  <c r="AG4013" i="23"/>
  <c r="AG3999" i="23"/>
  <c r="AG4003" i="23"/>
  <c r="AG451" i="23"/>
  <c r="AG472" i="23"/>
  <c r="AG484" i="23"/>
  <c r="AG536" i="23"/>
  <c r="AG1022" i="23"/>
  <c r="AG726" i="23"/>
  <c r="AG725" i="23"/>
  <c r="AG728" i="23"/>
  <c r="AG734" i="23"/>
  <c r="AG727" i="23"/>
  <c r="AG731" i="23"/>
  <c r="AG723" i="23"/>
  <c r="AG1444" i="23"/>
  <c r="AG1452" i="23"/>
  <c r="AG1443" i="23"/>
  <c r="AG1449" i="23"/>
  <c r="AG1450" i="23"/>
  <c r="AG1453" i="23"/>
  <c r="AG1445" i="23"/>
  <c r="AG1454" i="23"/>
  <c r="AG1451" i="23"/>
  <c r="AG1446" i="23"/>
  <c r="AG1447" i="23"/>
  <c r="AG1448" i="23"/>
  <c r="AG1700" i="23"/>
  <c r="AG1703" i="23"/>
  <c r="AG1705" i="23"/>
  <c r="AG1704" i="23"/>
  <c r="AG1695" i="23"/>
  <c r="AG1699" i="23"/>
  <c r="AG1706" i="23"/>
  <c r="AG1697" i="23"/>
  <c r="AG1698" i="23"/>
  <c r="AG1702" i="23"/>
  <c r="AG1701" i="23"/>
  <c r="AG1696" i="23"/>
  <c r="AG1985" i="23"/>
  <c r="AG1986" i="23"/>
  <c r="AG1983" i="23"/>
  <c r="AG1992" i="23"/>
  <c r="AG1984" i="23"/>
  <c r="AG1990" i="23"/>
  <c r="AG1989" i="23"/>
  <c r="AG1993" i="23"/>
  <c r="AG1987" i="23"/>
  <c r="AG1991" i="23"/>
  <c r="AG1994" i="23"/>
  <c r="AG1988" i="23"/>
  <c r="AG2441" i="23"/>
  <c r="AG2442" i="23"/>
  <c r="AG2439" i="23"/>
  <c r="AG2448" i="23"/>
  <c r="AG2440" i="23"/>
  <c r="AG2444" i="23"/>
  <c r="AG2445" i="23"/>
  <c r="AG2443" i="23"/>
  <c r="AG2447" i="23"/>
  <c r="AG2449" i="23"/>
  <c r="AG2446" i="23"/>
  <c r="AG2450" i="23"/>
  <c r="AG2765" i="23"/>
  <c r="AG2764" i="23"/>
  <c r="AG2763" i="23"/>
  <c r="AG2772" i="23"/>
  <c r="AG2766" i="23"/>
  <c r="AG2773" i="23"/>
  <c r="AG2770" i="23"/>
  <c r="AG2769" i="23"/>
  <c r="AG2771" i="23"/>
  <c r="AG2768" i="23"/>
  <c r="AG2774" i="23"/>
  <c r="AG2767" i="23"/>
  <c r="AG3109" i="23"/>
  <c r="AG3104" i="23"/>
  <c r="AG3107" i="23"/>
  <c r="AG3103" i="23"/>
  <c r="AG3102" i="23"/>
  <c r="AG3101" i="23"/>
  <c r="AG3110" i="23"/>
  <c r="AG3105" i="23"/>
  <c r="AG3100" i="23"/>
  <c r="AG3108" i="23"/>
  <c r="AG3099" i="23"/>
  <c r="AG3106" i="23"/>
  <c r="AG3272" i="23"/>
  <c r="AG3275" i="23"/>
  <c r="AG3277" i="23"/>
  <c r="AG3269" i="23"/>
  <c r="AG3278" i="23"/>
  <c r="AG3271" i="23"/>
  <c r="AG3270" i="23"/>
  <c r="AG3279" i="23"/>
  <c r="AG3280" i="23"/>
  <c r="AG3288" i="23"/>
  <c r="AG3273" i="23"/>
  <c r="AG3274" i="23"/>
  <c r="AG3430" i="23"/>
  <c r="AG3428" i="23"/>
  <c r="AG3425" i="23"/>
  <c r="AG3435" i="23"/>
  <c r="AG3426" i="23"/>
  <c r="AG3436" i="23"/>
  <c r="AG3444" i="23"/>
  <c r="AG3429" i="23"/>
  <c r="AG3431" i="23"/>
  <c r="AG3433" i="23"/>
  <c r="AG3427" i="23"/>
  <c r="AG3434" i="23"/>
  <c r="AG541" i="23"/>
  <c r="AG10" i="23"/>
  <c r="AG13" i="23"/>
  <c r="AG11" i="23"/>
  <c r="AG8" i="23"/>
  <c r="AG7" i="23"/>
  <c r="AG14" i="23"/>
  <c r="AG5" i="23"/>
  <c r="AG19" i="23"/>
  <c r="AG26" i="23"/>
  <c r="AG17" i="23"/>
  <c r="AG18" i="23"/>
  <c r="AG60" i="23"/>
  <c r="AG71" i="23"/>
  <c r="AG922" i="23"/>
  <c r="AG921" i="23"/>
  <c r="AG925" i="23"/>
  <c r="AG920" i="23"/>
  <c r="AG923" i="23"/>
  <c r="AG918" i="23"/>
  <c r="AG919" i="23"/>
  <c r="AG917" i="23"/>
  <c r="AG926" i="23"/>
  <c r="AG915" i="23"/>
  <c r="AG928" i="23"/>
  <c r="AG933" i="23"/>
  <c r="AG936" i="23"/>
  <c r="AG927" i="23"/>
  <c r="AG937" i="23"/>
  <c r="AG934" i="23"/>
  <c r="AG931" i="23"/>
  <c r="AG932" i="23"/>
  <c r="AG935" i="23"/>
  <c r="AG938" i="23"/>
  <c r="AG944" i="23"/>
  <c r="AG947" i="23"/>
  <c r="AG948" i="23"/>
  <c r="AG939" i="23"/>
  <c r="AG943" i="23"/>
  <c r="AG942" i="23"/>
  <c r="AG941" i="23"/>
  <c r="AG950" i="23"/>
  <c r="AG945" i="23"/>
  <c r="AG946" i="23"/>
  <c r="AG940" i="23"/>
  <c r="AG959" i="23"/>
  <c r="AG956" i="23"/>
  <c r="AG961" i="23"/>
  <c r="AG955" i="23"/>
  <c r="AG958" i="23"/>
  <c r="AG957" i="23"/>
  <c r="AG952" i="23"/>
  <c r="AG960" i="23"/>
  <c r="AG951" i="23"/>
  <c r="AG962" i="23"/>
  <c r="AG953" i="23"/>
  <c r="AG954" i="23"/>
  <c r="AG77" i="23"/>
  <c r="AG1115" i="23"/>
  <c r="AG1113" i="23"/>
  <c r="AG1108" i="23"/>
  <c r="AG1111" i="23"/>
  <c r="AG1112" i="23"/>
  <c r="AG1118" i="23"/>
  <c r="AG1109" i="23"/>
  <c r="AG1110" i="23"/>
  <c r="AG1116" i="23"/>
  <c r="AG1107" i="23"/>
  <c r="AG1117" i="23"/>
  <c r="AG1114" i="23"/>
  <c r="AG1123" i="23"/>
  <c r="AG1128" i="23"/>
  <c r="AG1119" i="23"/>
  <c r="AG1130" i="23"/>
  <c r="AG1124" i="23"/>
  <c r="AG1127" i="23"/>
  <c r="AG1129" i="23"/>
  <c r="AG1120" i="23"/>
  <c r="AG1121" i="23"/>
  <c r="AG1126" i="23"/>
  <c r="AG1125" i="23"/>
  <c r="AG1122" i="23"/>
  <c r="AG1133" i="23"/>
  <c r="AG1132" i="23"/>
  <c r="AG1136" i="23"/>
  <c r="AG1141" i="23"/>
  <c r="AG1131" i="23"/>
  <c r="AG1135" i="23"/>
  <c r="AG1137" i="23"/>
  <c r="AG1134" i="23"/>
  <c r="AG1139" i="23"/>
  <c r="AG1140" i="23"/>
  <c r="AG1142" i="23"/>
  <c r="AG1138" i="23"/>
  <c r="AG1149" i="23"/>
  <c r="AG1144" i="23"/>
  <c r="AG1145" i="23"/>
  <c r="AG1154" i="23"/>
  <c r="AG1151" i="23"/>
  <c r="AG1153" i="23"/>
  <c r="AG1146" i="23"/>
  <c r="AG1147" i="23"/>
  <c r="AG1148" i="23"/>
  <c r="AG1152" i="23"/>
  <c r="AG1143" i="23"/>
  <c r="AG1150" i="23"/>
  <c r="AG99" i="23"/>
  <c r="AG1291" i="23"/>
  <c r="AG1292" i="23"/>
  <c r="AG1298" i="23"/>
  <c r="AG1289" i="23"/>
  <c r="AG1287" i="23"/>
  <c r="AG1290" i="23"/>
  <c r="AG1296" i="23"/>
  <c r="AG1293" i="23"/>
  <c r="AG1295" i="23"/>
  <c r="AG1297" i="23"/>
  <c r="AG1294" i="23"/>
  <c r="AG1288" i="23"/>
  <c r="AG1464" i="23"/>
  <c r="AG1456" i="23"/>
  <c r="AG1463" i="23"/>
  <c r="AG1465" i="23"/>
  <c r="AG1462" i="23"/>
  <c r="AG1461" i="23"/>
  <c r="AG1460" i="23"/>
  <c r="AG1466" i="23"/>
  <c r="AG1459" i="23"/>
  <c r="AG1457" i="23"/>
  <c r="AG1455" i="23"/>
  <c r="AG1458" i="23"/>
  <c r="AG1470" i="23"/>
  <c r="AG1468" i="23"/>
  <c r="AG1476" i="23"/>
  <c r="AG1473" i="23"/>
  <c r="AG1477" i="23"/>
  <c r="AG1474" i="23"/>
  <c r="AG1475" i="23"/>
  <c r="AG1472" i="23"/>
  <c r="AG1471" i="23"/>
  <c r="AG1469" i="23"/>
  <c r="AG1467" i="23"/>
  <c r="AG1478" i="23"/>
  <c r="AG1734" i="23"/>
  <c r="AG1733" i="23"/>
  <c r="AG1742" i="23"/>
  <c r="AG1735" i="23"/>
  <c r="AG1736" i="23"/>
  <c r="AG1738" i="23"/>
  <c r="AG1731" i="23"/>
  <c r="AG1739" i="23"/>
  <c r="AG1741" i="23"/>
  <c r="AG1737" i="23"/>
  <c r="AG1732" i="23"/>
  <c r="AG1740" i="23"/>
  <c r="AG153" i="23"/>
  <c r="AG165" i="23"/>
  <c r="AG1998" i="23"/>
  <c r="AG1997" i="23"/>
  <c r="AG1995" i="23"/>
  <c r="AG2004" i="23"/>
  <c r="AG2001" i="23"/>
  <c r="AG1996" i="23"/>
  <c r="AG2002" i="23"/>
  <c r="AG2005" i="23"/>
  <c r="AG2003" i="23"/>
  <c r="AG2000" i="23"/>
  <c r="AG2006" i="23"/>
  <c r="AG1999" i="23"/>
  <c r="AG2014" i="23"/>
  <c r="AG2013" i="23"/>
  <c r="AG2017" i="23"/>
  <c r="AG2015" i="23"/>
  <c r="AG2010" i="23"/>
  <c r="AG2009" i="23"/>
  <c r="AG2018" i="23"/>
  <c r="AG2011" i="23"/>
  <c r="AG2012" i="23"/>
  <c r="AG2008" i="23"/>
  <c r="AG2016" i="23"/>
  <c r="AG2007" i="23"/>
  <c r="AG2123" i="23"/>
  <c r="AG2125" i="23"/>
  <c r="AG2115" i="23"/>
  <c r="AG2117" i="23"/>
  <c r="AG2118" i="23"/>
  <c r="AG2122" i="23"/>
  <c r="AG2121" i="23"/>
  <c r="AG2116" i="23"/>
  <c r="AG2124" i="23"/>
  <c r="AG2119" i="23"/>
  <c r="AG2120" i="23"/>
  <c r="AG2126" i="23"/>
  <c r="AG173" i="23"/>
  <c r="AG2282" i="23"/>
  <c r="AG2276" i="23"/>
  <c r="AG2279" i="23"/>
  <c r="AG2273" i="23"/>
  <c r="AG2280" i="23"/>
  <c r="AG2271" i="23"/>
  <c r="AG2272" i="23"/>
  <c r="AG2274" i="23"/>
  <c r="AG2277" i="23"/>
  <c r="AG2281" i="23"/>
  <c r="AG2278" i="23"/>
  <c r="AG2275" i="23"/>
  <c r="AG2283" i="23"/>
  <c r="AG2293" i="23"/>
  <c r="AG2289" i="23"/>
  <c r="AG2284" i="23"/>
  <c r="AG2291" i="23"/>
  <c r="AG2287" i="23"/>
  <c r="AG2288" i="23"/>
  <c r="AG2294" i="23"/>
  <c r="AG2292" i="23"/>
  <c r="AG2286" i="23"/>
  <c r="AG2285" i="23"/>
  <c r="AG2290" i="23"/>
  <c r="AG195" i="23"/>
  <c r="AG2462" i="23"/>
  <c r="AG2454" i="23"/>
  <c r="AG2453" i="23"/>
  <c r="AG2455" i="23"/>
  <c r="AG2456" i="23"/>
  <c r="AG2459" i="23"/>
  <c r="AG2461" i="23"/>
  <c r="AG2458" i="23"/>
  <c r="AG2457" i="23"/>
  <c r="AG2452" i="23"/>
  <c r="AG2460" i="23"/>
  <c r="AG2451" i="23"/>
  <c r="AG2471" i="23"/>
  <c r="AG2473" i="23"/>
  <c r="AG2470" i="23"/>
  <c r="AG2469" i="23"/>
  <c r="AG2464" i="23"/>
  <c r="AG2472" i="23"/>
  <c r="AG2463" i="23"/>
  <c r="AG2466" i="23"/>
  <c r="AG2465" i="23"/>
  <c r="AG2474" i="23"/>
  <c r="AG2467" i="23"/>
  <c r="AG2468" i="23"/>
  <c r="AG2668" i="23"/>
  <c r="AG2673" i="23"/>
  <c r="AG2669" i="23"/>
  <c r="AG2674" i="23"/>
  <c r="AG2677" i="23"/>
  <c r="AG2671" i="23"/>
  <c r="AG2672" i="23"/>
  <c r="AG2675" i="23"/>
  <c r="AG2670" i="23"/>
  <c r="AG2667" i="23"/>
  <c r="AG2678" i="23"/>
  <c r="AG2676" i="23"/>
  <c r="AG223" i="23"/>
  <c r="AG2786" i="23"/>
  <c r="AG2779" i="23"/>
  <c r="AG2776" i="23"/>
  <c r="AG2783" i="23"/>
  <c r="AG2780" i="23"/>
  <c r="AG2784" i="23"/>
  <c r="AG2775" i="23"/>
  <c r="AG2777" i="23"/>
  <c r="AG2778" i="23"/>
  <c r="AG2782" i="23"/>
  <c r="AG2781" i="23"/>
  <c r="AG2785" i="23"/>
  <c r="AG235" i="23"/>
  <c r="AG2893" i="23"/>
  <c r="AG2883" i="23"/>
  <c r="AG2894" i="23"/>
  <c r="AG2888" i="23"/>
  <c r="AG2886" i="23"/>
  <c r="AG2885" i="23"/>
  <c r="AG2887" i="23"/>
  <c r="AG2889" i="23"/>
  <c r="AG2884" i="23"/>
  <c r="AG2892" i="23"/>
  <c r="AG2890" i="23"/>
  <c r="AG2891" i="23"/>
  <c r="AG246" i="23"/>
  <c r="AG254" i="23"/>
  <c r="AG253" i="23"/>
  <c r="AG3038" i="23"/>
  <c r="AG3030" i="23"/>
  <c r="AG3029" i="23"/>
  <c r="AG3027" i="23"/>
  <c r="AG3036" i="23"/>
  <c r="AG3033" i="23"/>
  <c r="AG3028" i="23"/>
  <c r="AG3034" i="23"/>
  <c r="AG3037" i="23"/>
  <c r="AG3032" i="23"/>
  <c r="AG3035" i="23"/>
  <c r="AG3031" i="23"/>
  <c r="AG3126" i="23"/>
  <c r="AG3125" i="23"/>
  <c r="AG3134" i="23"/>
  <c r="AG3130" i="23"/>
  <c r="AG3123" i="23"/>
  <c r="AG3127" i="23"/>
  <c r="AG3128" i="23"/>
  <c r="AG3131" i="23"/>
  <c r="AG3133" i="23"/>
  <c r="AG3129" i="23"/>
  <c r="AG3124" i="23"/>
  <c r="AG3132" i="23"/>
  <c r="AG288" i="23"/>
  <c r="AG280" i="23"/>
  <c r="AG3442" i="23"/>
  <c r="AG3439" i="23"/>
  <c r="AG3440" i="23"/>
  <c r="AG3438" i="23"/>
  <c r="AG3447" i="23"/>
  <c r="AG3448" i="23"/>
  <c r="AG3456" i="23"/>
  <c r="AG3443" i="23"/>
  <c r="AG3445" i="23"/>
  <c r="AG3437" i="23"/>
  <c r="AG3446" i="23"/>
  <c r="AG3441" i="23"/>
  <c r="AG3585" i="23"/>
  <c r="AG3586" i="23"/>
  <c r="AG3589" i="23"/>
  <c r="AG3584" i="23"/>
  <c r="AG3587" i="23"/>
  <c r="AG3591" i="23"/>
  <c r="AG3582" i="23"/>
  <c r="AG3583" i="23"/>
  <c r="AG3581" i="23"/>
  <c r="AG3590" i="23"/>
  <c r="AG3592" i="23"/>
  <c r="AG3600" i="23"/>
  <c r="AG312" i="23"/>
  <c r="AG3726" i="23"/>
  <c r="AG3736" i="23"/>
  <c r="AG3744" i="23"/>
  <c r="AG3735" i="23"/>
  <c r="AG3730" i="23"/>
  <c r="AG3729" i="23"/>
  <c r="AG3733" i="23"/>
  <c r="AG3731" i="23"/>
  <c r="AG3728" i="23"/>
  <c r="AG3727" i="23"/>
  <c r="AG3725" i="23"/>
  <c r="AG3734" i="23"/>
  <c r="AG3853" i="23"/>
  <c r="AG3851" i="23"/>
  <c r="AG3848" i="23"/>
  <c r="AG3847" i="23"/>
  <c r="AG3855" i="23"/>
  <c r="AG3846" i="23"/>
  <c r="AG3845" i="23"/>
  <c r="AG3854" i="23"/>
  <c r="AG3864" i="23"/>
  <c r="AG3856" i="23"/>
  <c r="AG3850" i="23"/>
  <c r="AG3849" i="23"/>
  <c r="AG3860" i="23"/>
  <c r="AG3868" i="23"/>
  <c r="AG3876" i="23"/>
  <c r="AG3867" i="23"/>
  <c r="AG3858" i="23"/>
  <c r="AG3857" i="23"/>
  <c r="AG3866" i="23"/>
  <c r="AG3859" i="23"/>
  <c r="AG3865" i="23"/>
  <c r="AG3862" i="23"/>
  <c r="AG3861" i="23"/>
  <c r="AG3863" i="23"/>
  <c r="AG3874" i="23"/>
  <c r="AG3873" i="23"/>
  <c r="AG3877" i="23"/>
  <c r="AG3875" i="23"/>
  <c r="AG3872" i="23"/>
  <c r="AG3871" i="23"/>
  <c r="AG3870" i="23"/>
  <c r="AG3869" i="23"/>
  <c r="AG3878" i="23"/>
  <c r="AG3879" i="23"/>
  <c r="AG3880" i="23"/>
  <c r="AG3888" i="23"/>
  <c r="AG3885" i="23"/>
  <c r="AG3886" i="23"/>
  <c r="AG3884" i="23"/>
  <c r="AG3887" i="23"/>
  <c r="AG3889" i="23"/>
  <c r="AG3890" i="23"/>
  <c r="AG3883" i="23"/>
  <c r="AG3881" i="23"/>
  <c r="AG3882" i="23"/>
  <c r="AG3892" i="23"/>
  <c r="AG3900" i="23"/>
  <c r="AG3891" i="23"/>
  <c r="AG328" i="23"/>
  <c r="AG4038" i="23"/>
  <c r="AG4032" i="23"/>
  <c r="AG4022" i="23"/>
  <c r="AG4036" i="23"/>
  <c r="AG4029" i="23"/>
  <c r="AG4033" i="23"/>
  <c r="AG4040" i="23"/>
  <c r="AG4030" i="23"/>
  <c r="AG4031" i="23"/>
  <c r="AG4037" i="23"/>
  <c r="AG4023" i="23"/>
  <c r="AG4027" i="23"/>
  <c r="AG340" i="23"/>
  <c r="AG345" i="23"/>
  <c r="AG341" i="23"/>
  <c r="AG418" i="23"/>
  <c r="AG452" i="23"/>
  <c r="AG480" i="23"/>
  <c r="AG562" i="23"/>
  <c r="AG697" i="23"/>
  <c r="AG695" i="23"/>
  <c r="AG692" i="23"/>
  <c r="AG722" i="23"/>
  <c r="AG713" i="23"/>
  <c r="AG714" i="23"/>
  <c r="AG804" i="23"/>
  <c r="AG907" i="23"/>
  <c r="AG1016" i="23"/>
  <c r="AG761" i="23"/>
  <c r="AG768" i="23"/>
  <c r="AG762" i="23"/>
  <c r="AG760" i="23"/>
  <c r="AG765" i="23"/>
  <c r="AG769" i="23"/>
  <c r="AG766" i="23"/>
  <c r="AG767" i="23"/>
  <c r="AG764" i="23"/>
  <c r="AG763" i="23"/>
  <c r="AG1722" i="23"/>
  <c r="AG1729" i="23"/>
  <c r="AG1726" i="23"/>
  <c r="AG1727" i="23"/>
  <c r="AG1721" i="23"/>
  <c r="AG1730" i="23"/>
  <c r="AG1723" i="23"/>
  <c r="AG1724" i="23"/>
  <c r="AG1720" i="23"/>
  <c r="AG1728" i="23"/>
  <c r="AG1725" i="23"/>
  <c r="AG1719" i="23"/>
  <c r="AG2247" i="23"/>
  <c r="AG2256" i="23"/>
  <c r="AG2258" i="23"/>
  <c r="AG2248" i="23"/>
  <c r="AG2249" i="23"/>
  <c r="AG2251" i="23"/>
  <c r="AG2252" i="23"/>
  <c r="AG2255" i="23"/>
  <c r="AG2257" i="23"/>
  <c r="AG2254" i="23"/>
  <c r="AG2253" i="23"/>
  <c r="AG2250" i="23"/>
  <c r="AG3114" i="23"/>
  <c r="AG3113" i="23"/>
  <c r="AG3122" i="23"/>
  <c r="AG3115" i="23"/>
  <c r="AG3116" i="23"/>
  <c r="AG3119" i="23"/>
  <c r="AG3121" i="23"/>
  <c r="AG3118" i="23"/>
  <c r="AG3117" i="23"/>
  <c r="AG3112" i="23"/>
  <c r="AG3120" i="23"/>
  <c r="AG3111" i="23"/>
  <c r="AG336" i="23"/>
  <c r="AG3990" i="23"/>
  <c r="AG3984" i="23"/>
  <c r="AG3974" i="23"/>
  <c r="AG3988" i="23"/>
  <c r="AG3981" i="23"/>
  <c r="AG3985" i="23"/>
  <c r="AG3992" i="23"/>
  <c r="AG3982" i="23"/>
  <c r="AG3983" i="23"/>
  <c r="AG3989" i="23"/>
  <c r="AG3975" i="23"/>
  <c r="AG3979" i="23"/>
  <c r="AG3995" i="23"/>
  <c r="AG3994" i="23"/>
  <c r="AG4004" i="23"/>
  <c r="AG4002" i="23"/>
  <c r="AG3996" i="23"/>
  <c r="AG3986" i="23"/>
  <c r="AG3997" i="23"/>
  <c r="AG4000" i="23"/>
  <c r="AG3993" i="23"/>
  <c r="AG3987" i="23"/>
  <c r="AG3991" i="23"/>
  <c r="AG4001" i="23"/>
  <c r="AG4024" i="23"/>
  <c r="AG4010" i="23"/>
  <c r="AG4017" i="23"/>
  <c r="AG4021" i="23"/>
  <c r="AG4028" i="23"/>
  <c r="AG4018" i="23"/>
  <c r="AG4019" i="23"/>
  <c r="AG4025" i="23"/>
  <c r="AG4011" i="23"/>
  <c r="AG4020" i="23"/>
  <c r="AG4015" i="23"/>
  <c r="AG4026" i="23"/>
  <c r="AG581" i="23"/>
  <c r="AG583" i="23"/>
  <c r="AG585" i="23"/>
  <c r="AG52" i="23"/>
  <c r="AG777" i="23"/>
  <c r="AG772" i="23"/>
  <c r="AG780" i="23"/>
  <c r="AG771" i="23"/>
  <c r="AG778" i="23"/>
  <c r="AG781" i="23"/>
  <c r="AG776" i="23"/>
  <c r="AG779" i="23"/>
  <c r="AG773" i="23"/>
  <c r="AG775" i="23"/>
  <c r="AG774" i="23"/>
  <c r="AG782" i="23"/>
  <c r="AG784" i="23"/>
  <c r="AG789" i="23"/>
  <c r="AG788" i="23"/>
  <c r="AG793" i="23"/>
  <c r="AG790" i="23"/>
  <c r="AG787" i="23"/>
  <c r="AG791" i="23"/>
  <c r="AG794" i="23"/>
  <c r="AG786" i="23"/>
  <c r="AG785" i="23"/>
  <c r="AG783" i="23"/>
  <c r="AG68" i="23"/>
  <c r="AG968" i="23"/>
  <c r="AG974" i="23"/>
  <c r="AG967" i="23"/>
  <c r="AG965" i="23"/>
  <c r="AG966" i="23"/>
  <c r="AG972" i="23"/>
  <c r="AG964" i="23"/>
  <c r="AG969" i="23"/>
  <c r="AG963" i="23"/>
  <c r="AG973" i="23"/>
  <c r="AG970" i="23"/>
  <c r="AG977" i="23"/>
  <c r="AG978" i="23"/>
  <c r="AG981" i="23"/>
  <c r="AG976" i="23"/>
  <c r="AG984" i="23"/>
  <c r="AG985" i="23"/>
  <c r="AG982" i="23"/>
  <c r="AG975" i="23"/>
  <c r="AG983" i="23"/>
  <c r="AG980" i="23"/>
  <c r="AG979" i="23"/>
  <c r="AG108" i="23"/>
  <c r="AG1310" i="23"/>
  <c r="AG1304" i="23"/>
  <c r="AG1301" i="23"/>
  <c r="AG1302" i="23"/>
  <c r="AG1299" i="23"/>
  <c r="AG1308" i="23"/>
  <c r="AG1305" i="23"/>
  <c r="AG1303" i="23"/>
  <c r="AG1307" i="23"/>
  <c r="AG1300" i="23"/>
  <c r="AG1309" i="23"/>
  <c r="AG1306" i="23"/>
  <c r="AG1322" i="23"/>
  <c r="AG1315" i="23"/>
  <c r="AG1313" i="23"/>
  <c r="AG1314" i="23"/>
  <c r="AG1320" i="23"/>
  <c r="AG1311" i="23"/>
  <c r="AG1312" i="23"/>
  <c r="AG1321" i="23"/>
  <c r="AG1318" i="23"/>
  <c r="AG1316" i="23"/>
  <c r="AG1317" i="23"/>
  <c r="AG1319" i="23"/>
  <c r="AG1328" i="23"/>
  <c r="AG1334" i="23"/>
  <c r="AG1327" i="23"/>
  <c r="AG1325" i="23"/>
  <c r="AG1323" i="23"/>
  <c r="AG1326" i="23"/>
  <c r="AG1332" i="23"/>
  <c r="AG1324" i="23"/>
  <c r="AG1330" i="23"/>
  <c r="AG1329" i="23"/>
  <c r="AG1331" i="23"/>
  <c r="AG1333" i="23"/>
  <c r="AG1343" i="23"/>
  <c r="AG1339" i="23"/>
  <c r="AG1340" i="23"/>
  <c r="AG1346" i="23"/>
  <c r="AG1337" i="23"/>
  <c r="AG1338" i="23"/>
  <c r="AG1344" i="23"/>
  <c r="AG1335" i="23"/>
  <c r="AG1336" i="23"/>
  <c r="AG1345" i="23"/>
  <c r="AG1342" i="23"/>
  <c r="AG1341" i="23"/>
  <c r="AG118" i="23"/>
  <c r="AG121" i="23"/>
  <c r="AG1489" i="23"/>
  <c r="AG1486" i="23"/>
  <c r="AG1485" i="23"/>
  <c r="AG1480" i="23"/>
  <c r="AG1488" i="23"/>
  <c r="AG1479" i="23"/>
  <c r="AG1487" i="23"/>
  <c r="AG1483" i="23"/>
  <c r="AG1484" i="23"/>
  <c r="AG1490" i="23"/>
  <c r="AG1481" i="23"/>
  <c r="AG1482" i="23"/>
  <c r="AG1499" i="23"/>
  <c r="AG1496" i="23"/>
  <c r="AG1502" i="23"/>
  <c r="AG1495" i="23"/>
  <c r="AG1493" i="23"/>
  <c r="AG1494" i="23"/>
  <c r="AG1500" i="23"/>
  <c r="AG1492" i="23"/>
  <c r="AG1491" i="23"/>
  <c r="AG1501" i="23"/>
  <c r="AG1498" i="23"/>
  <c r="AG1497" i="23"/>
  <c r="AG1508" i="23"/>
  <c r="AG1507" i="23"/>
  <c r="AG1514" i="23"/>
  <c r="AG1505" i="23"/>
  <c r="AG1506" i="23"/>
  <c r="AG1503" i="23"/>
  <c r="AG1512" i="23"/>
  <c r="AG1511" i="23"/>
  <c r="AG1513" i="23"/>
  <c r="AG1510" i="23"/>
  <c r="AG1509" i="23"/>
  <c r="AG1504" i="23"/>
  <c r="AG1518" i="23"/>
  <c r="AG1517" i="23"/>
  <c r="AG1526" i="23"/>
  <c r="AG1522" i="23"/>
  <c r="AG1525" i="23"/>
  <c r="AG1521" i="23"/>
  <c r="AG1516" i="23"/>
  <c r="AG1524" i="23"/>
  <c r="AG1515" i="23"/>
  <c r="AG1523" i="23"/>
  <c r="AG1519" i="23"/>
  <c r="AG1520" i="23"/>
  <c r="AG1529" i="23"/>
  <c r="AG1536" i="23"/>
  <c r="AG1530" i="23"/>
  <c r="AG1528" i="23"/>
  <c r="AG1533" i="23"/>
  <c r="AG1534" i="23"/>
  <c r="AG1535" i="23"/>
  <c r="AG1537" i="23"/>
  <c r="AG1532" i="23"/>
  <c r="AG1538" i="23"/>
  <c r="AG1527" i="23"/>
  <c r="AG1531" i="23"/>
  <c r="AG1544" i="23"/>
  <c r="AG1547" i="23"/>
  <c r="AG1549" i="23"/>
  <c r="AG1546" i="23"/>
  <c r="AG1545" i="23"/>
  <c r="AG1540" i="23"/>
  <c r="AG1539" i="23"/>
  <c r="AG1542" i="23"/>
  <c r="AG1543" i="23"/>
  <c r="AG1548" i="23"/>
  <c r="AG1541" i="23"/>
  <c r="AG1550" i="23"/>
  <c r="AG1554" i="23"/>
  <c r="AG1551" i="23"/>
  <c r="AG1560" i="23"/>
  <c r="AG1552" i="23"/>
  <c r="AG1556" i="23"/>
  <c r="AG1559" i="23"/>
  <c r="AG1561" i="23"/>
  <c r="AG1558" i="23"/>
  <c r="AG1557" i="23"/>
  <c r="AG1555" i="23"/>
  <c r="AG1562" i="23"/>
  <c r="AG1553" i="23"/>
  <c r="AG1563" i="23"/>
  <c r="AG1568" i="23"/>
  <c r="AG1571" i="23"/>
  <c r="AG1573" i="23"/>
  <c r="AG1570" i="23"/>
  <c r="AG1569" i="23"/>
  <c r="AG1564" i="23"/>
  <c r="AG1572" i="23"/>
  <c r="AG1574" i="23"/>
  <c r="AG1567" i="23"/>
  <c r="AG1565" i="23"/>
  <c r="AG1566" i="23"/>
  <c r="AG135" i="23"/>
  <c r="AG144" i="23"/>
  <c r="AG136" i="23"/>
  <c r="AG141" i="23"/>
  <c r="AG1748" i="23"/>
  <c r="AG1745" i="23"/>
  <c r="AG1746" i="23"/>
  <c r="AG1751" i="23"/>
  <c r="AG1753" i="23"/>
  <c r="AG1750" i="23"/>
  <c r="AG1749" i="23"/>
  <c r="AG1752" i="23"/>
  <c r="AG1743" i="23"/>
  <c r="AG1754" i="23"/>
  <c r="AG1747" i="23"/>
  <c r="AG1744" i="23"/>
  <c r="AG1766" i="23"/>
  <c r="AG1758" i="23"/>
  <c r="AG1764" i="23"/>
  <c r="AG1755" i="23"/>
  <c r="AG1756" i="23"/>
  <c r="AG1757" i="23"/>
  <c r="AG1762" i="23"/>
  <c r="AG1761" i="23"/>
  <c r="AG1763" i="23"/>
  <c r="AG1765" i="23"/>
  <c r="AG1759" i="23"/>
  <c r="AG1760" i="23"/>
  <c r="AG154" i="23"/>
  <c r="AG157" i="23"/>
  <c r="AG155" i="23"/>
  <c r="AG152" i="23"/>
  <c r="AG1892" i="23"/>
  <c r="AG1898" i="23"/>
  <c r="AG1891" i="23"/>
  <c r="AG1889" i="23"/>
  <c r="AG1890" i="23"/>
  <c r="AG1896" i="23"/>
  <c r="AG1887" i="23"/>
  <c r="AG1888" i="23"/>
  <c r="AG1893" i="23"/>
  <c r="AG1897" i="23"/>
  <c r="AG1894" i="23"/>
  <c r="AG1895" i="23"/>
  <c r="AG1910" i="23"/>
  <c r="AG1903" i="23"/>
  <c r="AG1904" i="23"/>
  <c r="AG1907" i="23"/>
  <c r="AG1909" i="23"/>
  <c r="AG1906" i="23"/>
  <c r="AG1902" i="23"/>
  <c r="AG1901" i="23"/>
  <c r="AG1905" i="23"/>
  <c r="AG1900" i="23"/>
  <c r="AG1908" i="23"/>
  <c r="AG1899" i="23"/>
  <c r="AG166" i="23"/>
  <c r="AG2030" i="23"/>
  <c r="AG2022" i="23"/>
  <c r="AG2021" i="23"/>
  <c r="AG2019" i="23"/>
  <c r="AG2028" i="23"/>
  <c r="AG2026" i="23"/>
  <c r="AG2020" i="23"/>
  <c r="AG2029" i="23"/>
  <c r="AG2025" i="23"/>
  <c r="AG2027" i="23"/>
  <c r="AG2023" i="23"/>
  <c r="AG2024" i="23"/>
  <c r="AG2041" i="23"/>
  <c r="AG2037" i="23"/>
  <c r="AG2032" i="23"/>
  <c r="AG2040" i="23"/>
  <c r="AG2031" i="23"/>
  <c r="AG2034" i="23"/>
  <c r="AG2033" i="23"/>
  <c r="AG2042" i="23"/>
  <c r="AG2035" i="23"/>
  <c r="AG2036" i="23"/>
  <c r="AG2039" i="23"/>
  <c r="AG2038" i="23"/>
  <c r="AG172" i="23"/>
  <c r="AG177" i="23"/>
  <c r="AG2138" i="23"/>
  <c r="AG2134" i="23"/>
  <c r="AG2131" i="23"/>
  <c r="AG2132" i="23"/>
  <c r="AG2135" i="23"/>
  <c r="AG2137" i="23"/>
  <c r="AG2133" i="23"/>
  <c r="AG2128" i="23"/>
  <c r="AG2136" i="23"/>
  <c r="AG2127" i="23"/>
  <c r="AG2129" i="23"/>
  <c r="AG2130" i="23"/>
  <c r="AG174" i="23"/>
  <c r="AG2302" i="23"/>
  <c r="AG2301" i="23"/>
  <c r="AG2296" i="23"/>
  <c r="AG2304" i="23"/>
  <c r="AG2295" i="23"/>
  <c r="AG2298" i="23"/>
  <c r="AG2297" i="23"/>
  <c r="AG2306" i="23"/>
  <c r="AG2299" i="23"/>
  <c r="AG2305" i="23"/>
  <c r="AG2300" i="23"/>
  <c r="AG2303" i="23"/>
  <c r="AG204" i="23"/>
  <c r="AG2478" i="23"/>
  <c r="AG2482" i="23"/>
  <c r="AG2481" i="23"/>
  <c r="AG2476" i="23"/>
  <c r="AG2484" i="23"/>
  <c r="AG2485" i="23"/>
  <c r="AG2475" i="23"/>
  <c r="AG2483" i="23"/>
  <c r="AG2480" i="23"/>
  <c r="AG2479" i="23"/>
  <c r="AG2477" i="23"/>
  <c r="AG2486" i="23"/>
  <c r="AG2487" i="23"/>
  <c r="AG2496" i="23"/>
  <c r="AG2491" i="23"/>
  <c r="AG2492" i="23"/>
  <c r="AG2488" i="23"/>
  <c r="AG2498" i="23"/>
  <c r="AG2495" i="23"/>
  <c r="AG2493" i="23"/>
  <c r="AG2497" i="23"/>
  <c r="AG2494" i="23"/>
  <c r="AG2489" i="23"/>
  <c r="AG2490" i="23"/>
  <c r="AG214" i="23"/>
  <c r="AG2683" i="23"/>
  <c r="AG2681" i="23"/>
  <c r="AG2690" i="23"/>
  <c r="AG2684" i="23"/>
  <c r="AG2687" i="23"/>
  <c r="AG2689" i="23"/>
  <c r="AG2686" i="23"/>
  <c r="AG2685" i="23"/>
  <c r="AG2680" i="23"/>
  <c r="AG2688" i="23"/>
  <c r="AG2679" i="23"/>
  <c r="AG2682" i="23"/>
  <c r="AG2795" i="23"/>
  <c r="AG2792" i="23"/>
  <c r="AG2791" i="23"/>
  <c r="AG2798" i="23"/>
  <c r="AG2789" i="23"/>
  <c r="AG2790" i="23"/>
  <c r="AG2794" i="23"/>
  <c r="AG2797" i="23"/>
  <c r="AG2793" i="23"/>
  <c r="AG2788" i="23"/>
  <c r="AG2796" i="23"/>
  <c r="AG2787" i="23"/>
  <c r="AG249" i="23"/>
  <c r="AG244" i="23"/>
  <c r="AG2895" i="23"/>
  <c r="AG2898" i="23"/>
  <c r="AG2897" i="23"/>
  <c r="AG2906" i="23"/>
  <c r="AG2899" i="23"/>
  <c r="AG2900" i="23"/>
  <c r="AG2904" i="23"/>
  <c r="AG2905" i="23"/>
  <c r="AG2902" i="23"/>
  <c r="AG2901" i="23"/>
  <c r="AG2903" i="23"/>
  <c r="AG2896" i="23"/>
  <c r="AG2913" i="23"/>
  <c r="AG2917" i="23"/>
  <c r="AG2907" i="23"/>
  <c r="AG2915" i="23"/>
  <c r="AG2910" i="23"/>
  <c r="AG2909" i="23"/>
  <c r="AG2918" i="23"/>
  <c r="AG2911" i="23"/>
  <c r="AG2912" i="23"/>
  <c r="AG2908" i="23"/>
  <c r="AG2916" i="23"/>
  <c r="AG2914" i="23"/>
  <c r="AG237" i="23"/>
  <c r="AG3039" i="23"/>
  <c r="AG3048" i="23"/>
  <c r="AG3045" i="23"/>
  <c r="AG3040" i="23"/>
  <c r="AG3042" i="23"/>
  <c r="AG3046" i="23"/>
  <c r="AG3041" i="23"/>
  <c r="AG3050" i="23"/>
  <c r="AG3043" i="23"/>
  <c r="AG3044" i="23"/>
  <c r="AG3047" i="23"/>
  <c r="AG3049" i="23"/>
  <c r="AG3058" i="23"/>
  <c r="AG3061" i="23"/>
  <c r="AG3056" i="23"/>
  <c r="AG3059" i="23"/>
  <c r="AG3055" i="23"/>
  <c r="AG3054" i="23"/>
  <c r="AG3053" i="23"/>
  <c r="AG3062" i="23"/>
  <c r="AG3051" i="23"/>
  <c r="AG3057" i="23"/>
  <c r="AG3052" i="23"/>
  <c r="AG3060" i="23"/>
  <c r="AG261" i="23"/>
  <c r="AG3139" i="23"/>
  <c r="AG3140" i="23"/>
  <c r="AG3143" i="23"/>
  <c r="AG3145" i="23"/>
  <c r="AG3138" i="23"/>
  <c r="AG3137" i="23"/>
  <c r="AG3146" i="23"/>
  <c r="AG3142" i="23"/>
  <c r="AG3141" i="23"/>
  <c r="AG3136" i="23"/>
  <c r="AG3144" i="23"/>
  <c r="AG3135" i="23"/>
  <c r="AG3148" i="23"/>
  <c r="AG3156" i="23"/>
  <c r="AG3147" i="23"/>
  <c r="AG258" i="23"/>
  <c r="AG3308" i="23"/>
  <c r="AG3310" i="23"/>
  <c r="AG3314" i="23"/>
  <c r="AG3305" i="23"/>
  <c r="AG3315" i="23"/>
  <c r="AG3306" i="23"/>
  <c r="AG3316" i="23"/>
  <c r="AG3324" i="23"/>
  <c r="AG3311" i="23"/>
  <c r="AG3313" i="23"/>
  <c r="AG3309" i="23"/>
  <c r="AG3307" i="23"/>
  <c r="AG285" i="23"/>
  <c r="AG3455" i="23"/>
  <c r="AG3457" i="23"/>
  <c r="AG3468" i="23"/>
  <c r="AG3458" i="23"/>
  <c r="AG3451" i="23"/>
  <c r="AG3452" i="23"/>
  <c r="AG3459" i="23"/>
  <c r="AG3450" i="23"/>
  <c r="AG3449" i="23"/>
  <c r="AG3454" i="23"/>
  <c r="AG3453" i="23"/>
  <c r="AG3460" i="23"/>
  <c r="AG300" i="23"/>
  <c r="AG292" i="23"/>
  <c r="AG297" i="23"/>
  <c r="AG3596" i="23"/>
  <c r="AG3601" i="23"/>
  <c r="AG3595" i="23"/>
  <c r="AG3599" i="23"/>
  <c r="AG3602" i="23"/>
  <c r="AG3603" i="23"/>
  <c r="AG3594" i="23"/>
  <c r="AG3593" i="23"/>
  <c r="AG3604" i="23"/>
  <c r="AG3612" i="23"/>
  <c r="AG3597" i="23"/>
  <c r="AG3598" i="23"/>
  <c r="AG304" i="23"/>
  <c r="AG309" i="23"/>
  <c r="AG3748" i="23"/>
  <c r="AG3756" i="23"/>
  <c r="AG3742" i="23"/>
  <c r="AG3741" i="23"/>
  <c r="AG3743" i="23"/>
  <c r="AG3745" i="23"/>
  <c r="AG3739" i="23"/>
  <c r="AG3740" i="23"/>
  <c r="AG3746" i="23"/>
  <c r="AG3737" i="23"/>
  <c r="AG3738" i="23"/>
  <c r="AG3747" i="23"/>
  <c r="AG3768" i="23"/>
  <c r="AG3750" i="23"/>
  <c r="AG3749" i="23"/>
  <c r="AG3753" i="23"/>
  <c r="AG3760" i="23"/>
  <c r="AG3758" i="23"/>
  <c r="AG3751" i="23"/>
  <c r="AG3752" i="23"/>
  <c r="AG3755" i="23"/>
  <c r="AG3757" i="23"/>
  <c r="AG3754" i="23"/>
  <c r="AG3759" i="23"/>
  <c r="AG3761" i="23"/>
  <c r="AG3762" i="23"/>
  <c r="AG3771" i="23"/>
  <c r="AG3765" i="23"/>
  <c r="AG3780" i="23"/>
  <c r="AG3766" i="23"/>
  <c r="AG3772" i="23"/>
  <c r="AG3767" i="23"/>
  <c r="AG3769" i="23"/>
  <c r="AG3764" i="23"/>
  <c r="AG3763" i="23"/>
  <c r="AG3770" i="23"/>
  <c r="AG321" i="23"/>
  <c r="AG3901" i="23"/>
  <c r="AG3899" i="23"/>
  <c r="AG3896" i="23"/>
  <c r="AG3895" i="23"/>
  <c r="AG3893" i="23"/>
  <c r="AG3902" i="23"/>
  <c r="AG3912" i="23"/>
  <c r="AG3903" i="23"/>
  <c r="AG3894" i="23"/>
  <c r="AG3904" i="23"/>
  <c r="AG3897" i="23"/>
  <c r="AG3898" i="23"/>
  <c r="AG333" i="23"/>
  <c r="AG4045" i="23"/>
  <c r="AG4034" i="23"/>
  <c r="AG4048" i="23"/>
  <c r="AG4041" i="23"/>
  <c r="AG4044" i="23"/>
  <c r="AG4039" i="23"/>
  <c r="AG4050" i="23"/>
  <c r="AG4035" i="23"/>
  <c r="AG4049" i="23"/>
  <c r="AG4043" i="23"/>
  <c r="AG4042" i="23"/>
  <c r="AG4052" i="23"/>
  <c r="AG346" i="23"/>
  <c r="AG349" i="23"/>
  <c r="AG347" i="23"/>
  <c r="AG344" i="23"/>
  <c r="AG350" i="23"/>
  <c r="AG376" i="23"/>
  <c r="AG381" i="23"/>
  <c r="AG417" i="23"/>
  <c r="AG448" i="23"/>
  <c r="AG453" i="23"/>
  <c r="AG454" i="23"/>
  <c r="AG455" i="23"/>
  <c r="AG467" i="23"/>
  <c r="AG464" i="23"/>
  <c r="AG463" i="23"/>
  <c r="AG470" i="23"/>
  <c r="AG510" i="23"/>
  <c r="AG519" i="23"/>
  <c r="AG528" i="23"/>
  <c r="AG574" i="23"/>
  <c r="AG577" i="23"/>
  <c r="AG851" i="23"/>
  <c r="AG537" i="23"/>
  <c r="AG532" i="23"/>
  <c r="AG540" i="23"/>
  <c r="AG531" i="23"/>
  <c r="AG746" i="23"/>
  <c r="AG737" i="23"/>
  <c r="AG738" i="23"/>
  <c r="AG745" i="23"/>
  <c r="AG742" i="23"/>
  <c r="AG741" i="23"/>
  <c r="AG736" i="23"/>
  <c r="AG744" i="23"/>
  <c r="AG735" i="23"/>
  <c r="AG743" i="23"/>
  <c r="AG740" i="23"/>
  <c r="AG1105" i="23"/>
  <c r="AG1103" i="23"/>
  <c r="AG1100" i="23"/>
  <c r="AG1106" i="23"/>
  <c r="AG1099" i="23"/>
  <c r="AG1095" i="23"/>
  <c r="AG1097" i="23"/>
  <c r="AG1104" i="23"/>
  <c r="AG1098" i="23"/>
  <c r="AG1096" i="23"/>
  <c r="AG1101" i="23"/>
  <c r="AG1102" i="23"/>
  <c r="AG1267" i="23"/>
  <c r="AG1268" i="23"/>
  <c r="AG1274" i="23"/>
  <c r="AG1266" i="23"/>
  <c r="AG1272" i="23"/>
  <c r="AG1270" i="23"/>
  <c r="AG1269" i="23"/>
  <c r="AG1271" i="23"/>
  <c r="AG1265" i="23"/>
  <c r="AG1273" i="23"/>
  <c r="AG1263" i="23"/>
  <c r="AG1264" i="23"/>
  <c r="AG1687" i="23"/>
  <c r="AG1692" i="23"/>
  <c r="AG1686" i="23"/>
  <c r="AG1685" i="23"/>
  <c r="AG1683" i="23"/>
  <c r="AG1688" i="23"/>
  <c r="AG1691" i="23"/>
  <c r="AG1693" i="23"/>
  <c r="AG1690" i="23"/>
  <c r="AG1689" i="23"/>
  <c r="AG1684" i="23"/>
  <c r="AG1694" i="23"/>
  <c r="AG2266" i="23"/>
  <c r="AG2265" i="23"/>
  <c r="AG2260" i="23"/>
  <c r="AG2262" i="23"/>
  <c r="AG2261" i="23"/>
  <c r="AG2270" i="23"/>
  <c r="AG2263" i="23"/>
  <c r="AG2264" i="23"/>
  <c r="AG2267" i="23"/>
  <c r="AG2269" i="23"/>
  <c r="AG2268" i="23"/>
  <c r="AG2259" i="23"/>
  <c r="AG208" i="23"/>
  <c r="AG3007" i="23"/>
  <c r="AG3006" i="23"/>
  <c r="AG3005" i="23"/>
  <c r="AG3014" i="23"/>
  <c r="AG3009" i="23"/>
  <c r="AG3004" i="23"/>
  <c r="AG3012" i="23"/>
  <c r="AG3003" i="23"/>
  <c r="AG3010" i="23"/>
  <c r="AG3013" i="23"/>
  <c r="AG3008" i="23"/>
  <c r="AG3011" i="23"/>
  <c r="AG3293" i="23"/>
  <c r="AG3294" i="23"/>
  <c r="AG3303" i="23"/>
  <c r="AG3312" i="23"/>
  <c r="AG3304" i="23"/>
  <c r="AG3295" i="23"/>
  <c r="AG3296" i="23"/>
  <c r="AG3298" i="23"/>
  <c r="AG3297" i="23"/>
  <c r="AG3302" i="23"/>
  <c r="AG3299" i="23"/>
  <c r="AG3301" i="23"/>
  <c r="AG3392" i="23"/>
  <c r="AG3395" i="23"/>
  <c r="AG3389" i="23"/>
  <c r="AG3393" i="23"/>
  <c r="AG3394" i="23"/>
  <c r="AG3399" i="23"/>
  <c r="AG3390" i="23"/>
  <c r="AG3400" i="23"/>
  <c r="AG3408" i="23"/>
  <c r="AG3397" i="23"/>
  <c r="AG3398" i="23"/>
  <c r="AG3391" i="23"/>
  <c r="AG3411" i="23"/>
  <c r="AG3402" i="23"/>
  <c r="AG3404" i="23"/>
  <c r="AG3403" i="23"/>
  <c r="AG3401" i="23"/>
  <c r="AG3410" i="23"/>
  <c r="AG3406" i="23"/>
  <c r="AG3407" i="23"/>
  <c r="AG3409" i="23"/>
  <c r="AG3405" i="23"/>
  <c r="AG3412" i="23"/>
  <c r="AG3420" i="23"/>
  <c r="AG3579" i="23"/>
  <c r="AG3569" i="23"/>
  <c r="AG3578" i="23"/>
  <c r="AG3575" i="23"/>
  <c r="AG3577" i="23"/>
  <c r="AG3588" i="23"/>
  <c r="AG3580" i="23"/>
  <c r="AG3572" i="23"/>
  <c r="AG3570" i="23"/>
  <c r="AG3574" i="23"/>
  <c r="AG3573" i="23"/>
  <c r="AG3571" i="23"/>
  <c r="AG15" i="23"/>
  <c r="AG24" i="23"/>
  <c r="AG16" i="23"/>
  <c r="AG592" i="23"/>
  <c r="AG594" i="23"/>
  <c r="AG599" i="23"/>
  <c r="AG601" i="23"/>
  <c r="AG798" i="23"/>
  <c r="AG797" i="23"/>
  <c r="AG806" i="23"/>
  <c r="AG799" i="23"/>
  <c r="AG800" i="23"/>
  <c r="AG803" i="23"/>
  <c r="AG805" i="23"/>
  <c r="AG802" i="23"/>
  <c r="AG801" i="23"/>
  <c r="AG795" i="23"/>
  <c r="AG67" i="23"/>
  <c r="AG74" i="23"/>
  <c r="AG65" i="23"/>
  <c r="AG988" i="23"/>
  <c r="AG993" i="23"/>
  <c r="AG987" i="23"/>
  <c r="AG997" i="23"/>
  <c r="AG994" i="23"/>
  <c r="AG995" i="23"/>
  <c r="AG998" i="23"/>
  <c r="AG992" i="23"/>
  <c r="AG989" i="23"/>
  <c r="AG991" i="23"/>
  <c r="AG990" i="23"/>
  <c r="AG1156" i="23"/>
  <c r="AG1166" i="23"/>
  <c r="AG1160" i="23"/>
  <c r="AG1158" i="23"/>
  <c r="AG1157" i="23"/>
  <c r="AG1155" i="23"/>
  <c r="AG1164" i="23"/>
  <c r="AG1163" i="23"/>
  <c r="AG1165" i="23"/>
  <c r="AG1162" i="23"/>
  <c r="AG1161" i="23"/>
  <c r="AG1159" i="23"/>
  <c r="AG100" i="23"/>
  <c r="AG119" i="23"/>
  <c r="AG1578" i="23"/>
  <c r="AG1577" i="23"/>
  <c r="AG1586" i="23"/>
  <c r="AG1579" i="23"/>
  <c r="AG1580" i="23"/>
  <c r="AG1583" i="23"/>
  <c r="AG1585" i="23"/>
  <c r="AG1582" i="23"/>
  <c r="AG1581" i="23"/>
  <c r="AG1576" i="23"/>
  <c r="AG1584" i="23"/>
  <c r="AG1575" i="23"/>
  <c r="AG142" i="23"/>
  <c r="AG145" i="23"/>
  <c r="AG1777" i="23"/>
  <c r="AG1774" i="23"/>
  <c r="AG1775" i="23"/>
  <c r="AG1772" i="23"/>
  <c r="AG1771" i="23"/>
  <c r="AG1773" i="23"/>
  <c r="AG1768" i="23"/>
  <c r="AG1776" i="23"/>
  <c r="AG1767" i="23"/>
  <c r="AG1769" i="23"/>
  <c r="AG1778" i="23"/>
  <c r="AG1770" i="23"/>
  <c r="AG151" i="23"/>
  <c r="AG1920" i="23"/>
  <c r="AG1911" i="23"/>
  <c r="AG1912" i="23"/>
  <c r="AG1918" i="23"/>
  <c r="AG1917" i="23"/>
  <c r="AG1921" i="23"/>
  <c r="AG1915" i="23"/>
  <c r="AG1919" i="23"/>
  <c r="AG1922" i="23"/>
  <c r="AG1916" i="23"/>
  <c r="AG1913" i="23"/>
  <c r="AG1914" i="23"/>
  <c r="AG178" i="23"/>
  <c r="AG2142" i="23"/>
  <c r="AG2145" i="23"/>
  <c r="AG2140" i="23"/>
  <c r="AG2141" i="23"/>
  <c r="AG2139" i="23"/>
  <c r="AG2150" i="23"/>
  <c r="AG2146" i="23"/>
  <c r="AG2143" i="23"/>
  <c r="AG2144" i="23"/>
  <c r="AG2147" i="23"/>
  <c r="AG2149" i="23"/>
  <c r="AG2148" i="23"/>
  <c r="AG183" i="23"/>
  <c r="AG2311" i="23"/>
  <c r="AG2312" i="23"/>
  <c r="AG2318" i="23"/>
  <c r="AG2310" i="23"/>
  <c r="AG2307" i="23"/>
  <c r="AG2309" i="23"/>
  <c r="AG2314" i="23"/>
  <c r="AG2316" i="23"/>
  <c r="AG2317" i="23"/>
  <c r="AG2313" i="23"/>
  <c r="AG2308" i="23"/>
  <c r="AG2315" i="23"/>
  <c r="AG196" i="23"/>
  <c r="AG201" i="23"/>
  <c r="AG2597" i="23"/>
  <c r="AG2603" i="23"/>
  <c r="AG2598" i="23"/>
  <c r="AG2606" i="23"/>
  <c r="AG2599" i="23"/>
  <c r="AG2600" i="23"/>
  <c r="AG2605" i="23"/>
  <c r="AG2602" i="23"/>
  <c r="AG2601" i="23"/>
  <c r="AG2596" i="23"/>
  <c r="AG2604" i="23"/>
  <c r="AG2595" i="23"/>
  <c r="AG2699" i="23"/>
  <c r="AG2694" i="23"/>
  <c r="AG2700" i="23"/>
  <c r="AG2692" i="23"/>
  <c r="AG2701" i="23"/>
  <c r="AG2698" i="23"/>
  <c r="AG2697" i="23"/>
  <c r="AG2696" i="23"/>
  <c r="AG2695" i="23"/>
  <c r="AG2702" i="23"/>
  <c r="AG2693" i="23"/>
  <c r="AG2691" i="23"/>
  <c r="AG2805" i="23"/>
  <c r="AG2807" i="23"/>
  <c r="AG2804" i="23"/>
  <c r="AG2809" i="23"/>
  <c r="AG2806" i="23"/>
  <c r="AG2808" i="23"/>
  <c r="AG2810" i="23"/>
  <c r="AG2803" i="23"/>
  <c r="AG2800" i="23"/>
  <c r="AG2799" i="23"/>
  <c r="AG2801" i="23"/>
  <c r="AG2802" i="23"/>
  <c r="AG247" i="23"/>
  <c r="AG2924" i="23"/>
  <c r="AG2930" i="23"/>
  <c r="AG2927" i="23"/>
  <c r="AG2929" i="23"/>
  <c r="AG2921" i="23"/>
  <c r="AG2926" i="23"/>
  <c r="AG2922" i="23"/>
  <c r="AG2925" i="23"/>
  <c r="AG2920" i="23"/>
  <c r="AG2928" i="23"/>
  <c r="AG2919" i="23"/>
  <c r="AG2923" i="23"/>
  <c r="AG2939" i="23"/>
  <c r="AG2942" i="23"/>
  <c r="AG2935" i="23"/>
  <c r="AG2934" i="23"/>
  <c r="AG2933" i="23"/>
  <c r="AG2931" i="23"/>
  <c r="AG2937" i="23"/>
  <c r="AG2932" i="23"/>
  <c r="AG2940" i="23"/>
  <c r="AG2938" i="23"/>
  <c r="AG2941" i="23"/>
  <c r="AG2936" i="23"/>
  <c r="AG2945" i="23"/>
  <c r="AG2946" i="23"/>
  <c r="AG2952" i="23"/>
  <c r="AG2943" i="23"/>
  <c r="AG2944" i="23"/>
  <c r="AG2949" i="23"/>
  <c r="AG2948" i="23"/>
  <c r="AG2951" i="23"/>
  <c r="AG2950" i="23"/>
  <c r="AG2947" i="23"/>
  <c r="AG2953" i="23"/>
  <c r="AG2954" i="23"/>
  <c r="AG242" i="23"/>
  <c r="AG3317" i="23"/>
  <c r="AG3326" i="23"/>
  <c r="AG3327" i="23"/>
  <c r="AG3318" i="23"/>
  <c r="AG3328" i="23"/>
  <c r="AG3336" i="23"/>
  <c r="AG3325" i="23"/>
  <c r="AG3322" i="23"/>
  <c r="AG3321" i="23"/>
  <c r="AG3323" i="23"/>
  <c r="AG3319" i="23"/>
  <c r="AG3320" i="23"/>
  <c r="AG3348" i="23"/>
  <c r="AG3329" i="23"/>
  <c r="AG3338" i="23"/>
  <c r="AG3339" i="23"/>
  <c r="AG3330" i="23"/>
  <c r="AG3333" i="23"/>
  <c r="AG3340" i="23"/>
  <c r="AG3334" i="23"/>
  <c r="AG3337" i="23"/>
  <c r="AG3335" i="23"/>
  <c r="AG3331" i="23"/>
  <c r="AG3332" i="23"/>
  <c r="AG286" i="23"/>
  <c r="AG298" i="23"/>
  <c r="AG301" i="23"/>
  <c r="AG299" i="23"/>
  <c r="AG3624" i="23"/>
  <c r="AG3616" i="23"/>
  <c r="AG3608" i="23"/>
  <c r="AG3610" i="23"/>
  <c r="AG3609" i="23"/>
  <c r="AG3607" i="23"/>
  <c r="AG3611" i="23"/>
  <c r="AG3613" i="23"/>
  <c r="AG3614" i="23"/>
  <c r="AG3606" i="23"/>
  <c r="AG3605" i="23"/>
  <c r="AG3615" i="23"/>
  <c r="AG322" i="23"/>
  <c r="AG3907" i="23"/>
  <c r="AG3908" i="23"/>
  <c r="AG3910" i="23"/>
  <c r="AG3914" i="23"/>
  <c r="AG3911" i="23"/>
  <c r="AG3913" i="23"/>
  <c r="AG3905" i="23"/>
  <c r="AG3906" i="23"/>
  <c r="AG3915" i="23"/>
  <c r="AG3916" i="23"/>
  <c r="AG3924" i="23"/>
  <c r="AG3909" i="23"/>
  <c r="AG334" i="23"/>
  <c r="AG337" i="23"/>
  <c r="AG4046" i="23"/>
  <c r="AG4056" i="23"/>
  <c r="AG4062" i="23"/>
  <c r="AG4054" i="23"/>
  <c r="AG4055" i="23"/>
  <c r="AG4061" i="23"/>
  <c r="AG4047" i="23"/>
  <c r="AG4051" i="23"/>
  <c r="AG4064" i="23"/>
  <c r="AG4057" i="23"/>
  <c r="AG4053" i="23"/>
  <c r="AG4060" i="23"/>
  <c r="AG4067" i="23"/>
  <c r="AG4073" i="23"/>
  <c r="AG4059" i="23"/>
  <c r="AG4066" i="23"/>
  <c r="AG4063" i="23"/>
  <c r="AG4076" i="23"/>
  <c r="AG4069" i="23"/>
  <c r="AG4072" i="23"/>
  <c r="AG4065" i="23"/>
  <c r="AG4058" i="23"/>
  <c r="AG4068" i="23"/>
  <c r="AG4074" i="23"/>
  <c r="AG384" i="23"/>
  <c r="AG382" i="23"/>
  <c r="AG385" i="23"/>
  <c r="AG383" i="23"/>
  <c r="AG380" i="23"/>
  <c r="AG379" i="23"/>
  <c r="AG386" i="23"/>
  <c r="AG377" i="23"/>
  <c r="AG378" i="23"/>
  <c r="AG387" i="23"/>
  <c r="AG396" i="23"/>
  <c r="AG388" i="23"/>
  <c r="AG393" i="23"/>
  <c r="AG394" i="23"/>
  <c r="AG397" i="23"/>
  <c r="AG395" i="23"/>
  <c r="AG392" i="23"/>
  <c r="AG390" i="23"/>
  <c r="AG399" i="23"/>
  <c r="AG408" i="23"/>
  <c r="AG400" i="23"/>
  <c r="AG405" i="23"/>
  <c r="AG406" i="23"/>
  <c r="AG409" i="23"/>
  <c r="AG407" i="23"/>
  <c r="AG404" i="23"/>
  <c r="AG403" i="23"/>
  <c r="AG410" i="23"/>
  <c r="AG401" i="23"/>
  <c r="AG412" i="23"/>
  <c r="AG456" i="23"/>
  <c r="AG457" i="23"/>
  <c r="AG469" i="23"/>
  <c r="AG461" i="23"/>
  <c r="AG462" i="23"/>
  <c r="AG496" i="23"/>
  <c r="AG511" i="23"/>
  <c r="AG518" i="23"/>
  <c r="AG509" i="23"/>
  <c r="AG520" i="23"/>
  <c r="AG558" i="23"/>
  <c r="AG759" i="23"/>
  <c r="AG770" i="23"/>
  <c r="AG865" i="23"/>
  <c r="AG863" i="23"/>
  <c r="AG929" i="23"/>
  <c r="AG930" i="23"/>
  <c r="AG572" i="23"/>
  <c r="AG575" i="23"/>
  <c r="AG573" i="23"/>
  <c r="AG568" i="23"/>
  <c r="AG571" i="23"/>
  <c r="AG576" i="23"/>
  <c r="AG758" i="23"/>
  <c r="AG756" i="23"/>
  <c r="AG754" i="23"/>
  <c r="AG752" i="23"/>
  <c r="AG749" i="23"/>
  <c r="AG748" i="23"/>
  <c r="AG757" i="23"/>
  <c r="AG751" i="23"/>
  <c r="AG747" i="23"/>
  <c r="AG750" i="23"/>
  <c r="AG753" i="23"/>
  <c r="AG908" i="23"/>
  <c r="AG911" i="23"/>
  <c r="AG913" i="23"/>
  <c r="AG910" i="23"/>
  <c r="AG909" i="23"/>
  <c r="AG904" i="23"/>
  <c r="AG912" i="23"/>
  <c r="AG903" i="23"/>
  <c r="AG906" i="23"/>
  <c r="AG905" i="23"/>
  <c r="AG2226" i="23"/>
  <c r="AG2223" i="23"/>
  <c r="AG2224" i="23"/>
  <c r="AG2229" i="23"/>
  <c r="AG2225" i="23"/>
  <c r="AG2232" i="23"/>
  <c r="AG2227" i="23"/>
  <c r="AG2228" i="23"/>
  <c r="AG2230" i="23"/>
  <c r="AG2234" i="23"/>
  <c r="AG2231" i="23"/>
  <c r="AG2233" i="23"/>
  <c r="AG2432" i="23"/>
  <c r="AG2431" i="23"/>
  <c r="AG2438" i="23"/>
  <c r="AG2430" i="23"/>
  <c r="AG2429" i="23"/>
  <c r="AG2434" i="23"/>
  <c r="AG2433" i="23"/>
  <c r="AG2437" i="23"/>
  <c r="AG2428" i="23"/>
  <c r="AG2435" i="23"/>
  <c r="AG2436" i="23"/>
  <c r="AG2427" i="23"/>
  <c r="AG3687" i="23"/>
  <c r="AG3681" i="23"/>
  <c r="AG3696" i="23"/>
  <c r="AG3678" i="23"/>
  <c r="AG3677" i="23"/>
  <c r="AG3686" i="23"/>
  <c r="AG3679" i="23"/>
  <c r="AG3680" i="23"/>
  <c r="AG3683" i="23"/>
  <c r="AG3685" i="23"/>
  <c r="AG3682" i="23"/>
  <c r="AG3688" i="23"/>
  <c r="AG606" i="23"/>
  <c r="AG605" i="23"/>
  <c r="AG611" i="23"/>
  <c r="AG613" i="23"/>
  <c r="AG610" i="23"/>
  <c r="AG609" i="23"/>
  <c r="AG614" i="23"/>
  <c r="AG607" i="23"/>
  <c r="AG608" i="23"/>
  <c r="AG604" i="23"/>
  <c r="AG612" i="23"/>
  <c r="AG603" i="23"/>
  <c r="AG814" i="23"/>
  <c r="AG811" i="23"/>
  <c r="AG812" i="23"/>
  <c r="AG815" i="23"/>
  <c r="AG817" i="23"/>
  <c r="AG818" i="23"/>
  <c r="AG810" i="23"/>
  <c r="AG809" i="23"/>
  <c r="AG807" i="23"/>
  <c r="AG816" i="23"/>
  <c r="AG1009" i="23"/>
  <c r="AG1005" i="23"/>
  <c r="AG1007" i="23"/>
  <c r="AG1006" i="23"/>
  <c r="AG1004" i="23"/>
  <c r="AG1010" i="23"/>
  <c r="AG1003" i="23"/>
  <c r="AG1001" i="23"/>
  <c r="AG1002" i="23"/>
  <c r="AG1008" i="23"/>
  <c r="AG999" i="23"/>
  <c r="AG88" i="23"/>
  <c r="AG93" i="23"/>
  <c r="AG1170" i="23"/>
  <c r="AG1169" i="23"/>
  <c r="AG1178" i="23"/>
  <c r="AG1174" i="23"/>
  <c r="AG1173" i="23"/>
  <c r="AG1168" i="23"/>
  <c r="AG1176" i="23"/>
  <c r="AG1167" i="23"/>
  <c r="AG1171" i="23"/>
  <c r="AG1172" i="23"/>
  <c r="AG1175" i="23"/>
  <c r="AG1177" i="23"/>
  <c r="AG1352" i="23"/>
  <c r="AG1355" i="23"/>
  <c r="AG1357" i="23"/>
  <c r="AG1354" i="23"/>
  <c r="AG1353" i="23"/>
  <c r="AG1348" i="23"/>
  <c r="AG1358" i="23"/>
  <c r="AG1351" i="23"/>
  <c r="AG1356" i="23"/>
  <c r="AG1347" i="23"/>
  <c r="AG1350" i="23"/>
  <c r="AG1349" i="23"/>
  <c r="AG1369" i="23"/>
  <c r="AG1366" i="23"/>
  <c r="AG1367" i="23"/>
  <c r="AG1365" i="23"/>
  <c r="AG1360" i="23"/>
  <c r="AG1368" i="23"/>
  <c r="AG1359" i="23"/>
  <c r="AG1362" i="23"/>
  <c r="AG1361" i="23"/>
  <c r="AG1370" i="23"/>
  <c r="AG1363" i="23"/>
  <c r="AG1364" i="23"/>
  <c r="AG1589" i="23"/>
  <c r="AG1591" i="23"/>
  <c r="AG1592" i="23"/>
  <c r="AG1598" i="23"/>
  <c r="AG1596" i="23"/>
  <c r="AG1588" i="23"/>
  <c r="AG1587" i="23"/>
  <c r="AG1590" i="23"/>
  <c r="AG1593" i="23"/>
  <c r="AG1594" i="23"/>
  <c r="AG1597" i="23"/>
  <c r="AG1595" i="23"/>
  <c r="AG1603" i="23"/>
  <c r="AG1609" i="23"/>
  <c r="AG1606" i="23"/>
  <c r="AG1607" i="23"/>
  <c r="AG1604" i="23"/>
  <c r="AG1601" i="23"/>
  <c r="AG1610" i="23"/>
  <c r="AG1599" i="23"/>
  <c r="AG1602" i="23"/>
  <c r="AG1600" i="23"/>
  <c r="AG1608" i="23"/>
  <c r="AG1605" i="23"/>
  <c r="AG1622" i="23"/>
  <c r="AG1620" i="23"/>
  <c r="AG1612" i="23"/>
  <c r="AG1613" i="23"/>
  <c r="AG1621" i="23"/>
  <c r="AG1611" i="23"/>
  <c r="AG1615" i="23"/>
  <c r="AG1617" i="23"/>
  <c r="AG1614" i="23"/>
  <c r="AG1619" i="23"/>
  <c r="AG1618" i="23"/>
  <c r="AG1616" i="23"/>
  <c r="AG1625" i="23"/>
  <c r="AG1631" i="23"/>
  <c r="AG1624" i="23"/>
  <c r="AG1626" i="23"/>
  <c r="AG1634" i="23"/>
  <c r="AG1627" i="23"/>
  <c r="AG1628" i="23"/>
  <c r="AG1633" i="23"/>
  <c r="AG1630" i="23"/>
  <c r="AG1629" i="23"/>
  <c r="AG1632" i="23"/>
  <c r="AG1623" i="23"/>
  <c r="AG1785" i="23"/>
  <c r="AG1782" i="23"/>
  <c r="AG1781" i="23"/>
  <c r="AG1790" i="23"/>
  <c r="AG1783" i="23"/>
  <c r="AG1784" i="23"/>
  <c r="AG1787" i="23"/>
  <c r="AG1789" i="23"/>
  <c r="AG1786" i="23"/>
  <c r="AG1780" i="23"/>
  <c r="AG1788" i="23"/>
  <c r="AG1779" i="23"/>
  <c r="AG1802" i="23"/>
  <c r="AG1795" i="23"/>
  <c r="AG1793" i="23"/>
  <c r="AG1791" i="23"/>
  <c r="AG1792" i="23"/>
  <c r="AG1800" i="23"/>
  <c r="AG1801" i="23"/>
  <c r="AG1798" i="23"/>
  <c r="AG1797" i="23"/>
  <c r="AG1796" i="23"/>
  <c r="AG1794" i="23"/>
  <c r="AG1799" i="23"/>
  <c r="AG1814" i="23"/>
  <c r="AG1813" i="23"/>
  <c r="AG1810" i="23"/>
  <c r="AG1805" i="23"/>
  <c r="AG1809" i="23"/>
  <c r="AG1804" i="23"/>
  <c r="AG1812" i="23"/>
  <c r="AG1803" i="23"/>
  <c r="AG1807" i="23"/>
  <c r="AG1808" i="23"/>
  <c r="AG1811" i="23"/>
  <c r="AG1806" i="23"/>
  <c r="AG1822" i="23"/>
  <c r="AG1821" i="23"/>
  <c r="AG1825" i="23"/>
  <c r="AG1826" i="23"/>
  <c r="AG1823" i="23"/>
  <c r="AG1818" i="23"/>
  <c r="AG1819" i="23"/>
  <c r="AG1820" i="23"/>
  <c r="AG1816" i="23"/>
  <c r="AG1824" i="23"/>
  <c r="AG1815" i="23"/>
  <c r="AG1817" i="23"/>
  <c r="AG1933" i="23"/>
  <c r="AG1930" i="23"/>
  <c r="AG1926" i="23"/>
  <c r="AG1931" i="23"/>
  <c r="AG1929" i="23"/>
  <c r="AG1925" i="23"/>
  <c r="AG1934" i="23"/>
  <c r="AG1927" i="23"/>
  <c r="AG1928" i="23"/>
  <c r="AG1924" i="23"/>
  <c r="AG1932" i="23"/>
  <c r="AG1923" i="23"/>
  <c r="AG2053" i="23"/>
  <c r="AG2049" i="23"/>
  <c r="AG2044" i="23"/>
  <c r="AG2052" i="23"/>
  <c r="AG2043" i="23"/>
  <c r="AG2051" i="23"/>
  <c r="AG2047" i="23"/>
  <c r="AG2048" i="23"/>
  <c r="AG2054" i="23"/>
  <c r="AG2046" i="23"/>
  <c r="AG2045" i="23"/>
  <c r="AG2050" i="23"/>
  <c r="AG2066" i="23"/>
  <c r="AG2059" i="23"/>
  <c r="AG2057" i="23"/>
  <c r="AG2058" i="23"/>
  <c r="AG2064" i="23"/>
  <c r="AG2056" i="23"/>
  <c r="AG2055" i="23"/>
  <c r="AG2062" i="23"/>
  <c r="AG2061" i="23"/>
  <c r="AG2065" i="23"/>
  <c r="AG2060" i="23"/>
  <c r="AG2063" i="23"/>
  <c r="AG181" i="23"/>
  <c r="AG2151" i="23"/>
  <c r="AG2160" i="23"/>
  <c r="AG2162" i="23"/>
  <c r="AG2155" i="23"/>
  <c r="AG2156" i="23"/>
  <c r="AG2153" i="23"/>
  <c r="AG2159" i="23"/>
  <c r="AG2161" i="23"/>
  <c r="AG2152" i="23"/>
  <c r="AG2154" i="23"/>
  <c r="AG2158" i="23"/>
  <c r="AG2157" i="23"/>
  <c r="AG192" i="23"/>
  <c r="AG2326" i="23"/>
  <c r="AG2329" i="23"/>
  <c r="AG2325" i="23"/>
  <c r="AG2320" i="23"/>
  <c r="AG2328" i="23"/>
  <c r="AG2319" i="23"/>
  <c r="AG2322" i="23"/>
  <c r="AG2324" i="23"/>
  <c r="AG2327" i="23"/>
  <c r="AG2321" i="23"/>
  <c r="AG2330" i="23"/>
  <c r="AG2323" i="23"/>
  <c r="AG202" i="23"/>
  <c r="AG205" i="23"/>
  <c r="AG2508" i="23"/>
  <c r="AG2506" i="23"/>
  <c r="AG2505" i="23"/>
  <c r="AG2500" i="23"/>
  <c r="AG2509" i="23"/>
  <c r="AG2507" i="23"/>
  <c r="AG2504" i="23"/>
  <c r="AG2502" i="23"/>
  <c r="AG2501" i="23"/>
  <c r="AG2510" i="23"/>
  <c r="AG2503" i="23"/>
  <c r="AG2499" i="23"/>
  <c r="AG217" i="23"/>
  <c r="AG215" i="23"/>
  <c r="AG2610" i="23"/>
  <c r="AG2609" i="23"/>
  <c r="AG2608" i="23"/>
  <c r="AG2616" i="23"/>
  <c r="AG2607" i="23"/>
  <c r="AG2618" i="23"/>
  <c r="AG2611" i="23"/>
  <c r="AG2612" i="23"/>
  <c r="AG2615" i="23"/>
  <c r="AG2617" i="23"/>
  <c r="AG2614" i="23"/>
  <c r="AG2613" i="23"/>
  <c r="AG2814" i="23"/>
  <c r="AG2813" i="23"/>
  <c r="AG2822" i="23"/>
  <c r="AG2815" i="23"/>
  <c r="AG2816" i="23"/>
  <c r="AG2819" i="23"/>
  <c r="AG2821" i="23"/>
  <c r="AG2818" i="23"/>
  <c r="AG2817" i="23"/>
  <c r="AG2812" i="23"/>
  <c r="AG2820" i="23"/>
  <c r="AG2811" i="23"/>
  <c r="AG2841" i="23"/>
  <c r="AG2824" i="23"/>
  <c r="AG2840" i="23"/>
  <c r="AG2839" i="23"/>
  <c r="AG2835" i="23"/>
  <c r="AG2828" i="23"/>
  <c r="AG2827" i="23"/>
  <c r="AG2836" i="23"/>
  <c r="AG2842" i="23"/>
  <c r="AG2823" i="23"/>
  <c r="AG2826" i="23"/>
  <c r="AG2825" i="23"/>
  <c r="AG2961" i="23"/>
  <c r="AG2956" i="23"/>
  <c r="AG2955" i="23"/>
  <c r="AG2962" i="23"/>
  <c r="AG2965" i="23"/>
  <c r="AG2963" i="23"/>
  <c r="AG2958" i="23"/>
  <c r="AG2959" i="23"/>
  <c r="AG2960" i="23"/>
  <c r="AG2957" i="23"/>
  <c r="AG2966" i="23"/>
  <c r="AG2964" i="23"/>
  <c r="AG3069" i="23"/>
  <c r="AG3066" i="23"/>
  <c r="AG3070" i="23"/>
  <c r="AG3064" i="23"/>
  <c r="AG3072" i="23"/>
  <c r="AG3063" i="23"/>
  <c r="AG3065" i="23"/>
  <c r="AG3074" i="23"/>
  <c r="AG3067" i="23"/>
  <c r="AG3068" i="23"/>
  <c r="AG3071" i="23"/>
  <c r="AG3073" i="23"/>
  <c r="AG3149" i="23"/>
  <c r="AG3158" i="23"/>
  <c r="AG3154" i="23"/>
  <c r="AG3153" i="23"/>
  <c r="AG3159" i="23"/>
  <c r="AG3150" i="23"/>
  <c r="AG3151" i="23"/>
  <c r="AG3152" i="23"/>
  <c r="AG3155" i="23"/>
  <c r="AG3157" i="23"/>
  <c r="AG3160" i="23"/>
  <c r="AG3168" i="23"/>
  <c r="AG267" i="23"/>
  <c r="AG276" i="23"/>
  <c r="AG268" i="23"/>
  <c r="AG273" i="23"/>
  <c r="AG274" i="23"/>
  <c r="AG277" i="23"/>
  <c r="AG275" i="23"/>
  <c r="AG3346" i="23"/>
  <c r="AG3345" i="23"/>
  <c r="AG3347" i="23"/>
  <c r="AG3351" i="23"/>
  <c r="AG3342" i="23"/>
  <c r="AG3341" i="23"/>
  <c r="AG3350" i="23"/>
  <c r="AG3343" i="23"/>
  <c r="AG3344" i="23"/>
  <c r="AG3352" i="23"/>
  <c r="AG3360" i="23"/>
  <c r="AG3349" i="23"/>
  <c r="AG3471" i="23"/>
  <c r="AG3472" i="23"/>
  <c r="AG3464" i="23"/>
  <c r="AG3465" i="23"/>
  <c r="AG3470" i="23"/>
  <c r="AG3463" i="23"/>
  <c r="AG3467" i="23"/>
  <c r="AG3469" i="23"/>
  <c r="AG3466" i="23"/>
  <c r="AG3461" i="23"/>
  <c r="AG3462" i="23"/>
  <c r="AG3480" i="23"/>
  <c r="AG3492" i="23"/>
  <c r="AG3481" i="23"/>
  <c r="AG3476" i="23"/>
  <c r="AG3475" i="23"/>
  <c r="AG3482" i="23"/>
  <c r="AG3483" i="23"/>
  <c r="AG3474" i="23"/>
  <c r="AG3473" i="23"/>
  <c r="AG3479" i="23"/>
  <c r="AG3484" i="23"/>
  <c r="AG3478" i="23"/>
  <c r="AG3477" i="23"/>
  <c r="AG3496" i="23"/>
  <c r="AG3489" i="23"/>
  <c r="AG3490" i="23"/>
  <c r="AG3487" i="23"/>
  <c r="AG3488" i="23"/>
  <c r="AG3491" i="23"/>
  <c r="AG3493" i="23"/>
  <c r="AG3485" i="23"/>
  <c r="AG3486" i="23"/>
  <c r="AG3495" i="23"/>
  <c r="AG3504" i="23"/>
  <c r="AG3494" i="23"/>
  <c r="AG3627" i="23"/>
  <c r="AG3620" i="23"/>
  <c r="AG3623" i="23"/>
  <c r="AG3625" i="23"/>
  <c r="AG3622" i="23"/>
  <c r="AG3621" i="23"/>
  <c r="AG3636" i="23"/>
  <c r="AG3628" i="23"/>
  <c r="AG3617" i="23"/>
  <c r="AG3618" i="23"/>
  <c r="AG3626" i="23"/>
  <c r="AG3619" i="23"/>
  <c r="AG3640" i="23"/>
  <c r="AG3633" i="23"/>
  <c r="AG3648" i="23"/>
  <c r="AG3639" i="23"/>
  <c r="AG3629" i="23"/>
  <c r="AG3631" i="23"/>
  <c r="AG3632" i="23"/>
  <c r="AG3634" i="23"/>
  <c r="AG3630" i="23"/>
  <c r="AG3638" i="23"/>
  <c r="AG3635" i="23"/>
  <c r="AG3637" i="23"/>
  <c r="AG3777" i="23"/>
  <c r="AG3781" i="23"/>
  <c r="AG3778" i="23"/>
  <c r="AG3783" i="23"/>
  <c r="AG3779" i="23"/>
  <c r="AG3792" i="23"/>
  <c r="AG3774" i="23"/>
  <c r="AG3775" i="23"/>
  <c r="AG3776" i="23"/>
  <c r="AG3773" i="23"/>
  <c r="AG3782" i="23"/>
  <c r="AG3784" i="23"/>
  <c r="AG325" i="23"/>
  <c r="AG323" i="23"/>
  <c r="AG3923" i="23"/>
  <c r="AG3920" i="23"/>
  <c r="AG3919" i="23"/>
  <c r="AG3918" i="23"/>
  <c r="AG3917" i="23"/>
  <c r="AG3926" i="23"/>
  <c r="AG3927" i="23"/>
  <c r="AG3936" i="23"/>
  <c r="AG3921" i="23"/>
  <c r="AG3928" i="23"/>
  <c r="AG3922" i="23"/>
  <c r="AG3925" i="23"/>
  <c r="AG4086" i="23"/>
  <c r="AG4075" i="23"/>
  <c r="AG4087" i="23"/>
  <c r="AG4078" i="23"/>
  <c r="AG4088" i="23"/>
  <c r="AG4079" i="23"/>
  <c r="AG4080" i="23"/>
  <c r="AG4082" i="23"/>
  <c r="AG4081" i="23"/>
  <c r="AG4083" i="23"/>
  <c r="AG4084" i="23"/>
  <c r="AG4085" i="23"/>
  <c r="AG369" i="23"/>
  <c r="AG370" i="23"/>
  <c r="AG373" i="23"/>
  <c r="AG371" i="23"/>
  <c r="AG368" i="23"/>
  <c r="AG367" i="23"/>
  <c r="AG374" i="23"/>
  <c r="AG365" i="23"/>
  <c r="AG420" i="23"/>
  <c r="AG423" i="23"/>
  <c r="AG432" i="23"/>
  <c r="AG424" i="23"/>
  <c r="AG504" i="23"/>
  <c r="AG501" i="23"/>
  <c r="AG502" i="23"/>
  <c r="AG517" i="23"/>
  <c r="AG515" i="23"/>
  <c r="AG525" i="23"/>
  <c r="AG526" i="23"/>
  <c r="AG529" i="23"/>
  <c r="AG554" i="23"/>
  <c r="AG545" i="23"/>
  <c r="AG555" i="23"/>
  <c r="AG556" i="23"/>
  <c r="AG566" i="23"/>
  <c r="AG578" i="23"/>
  <c r="AG569" i="23"/>
  <c r="AG570" i="23"/>
  <c r="AG579" i="23"/>
  <c r="AG588" i="23"/>
  <c r="AG580" i="23"/>
  <c r="AG582" i="23"/>
  <c r="AG591" i="23"/>
  <c r="AG600" i="23"/>
  <c r="AG627" i="23"/>
  <c r="AG636" i="23"/>
  <c r="AG633" i="23"/>
  <c r="AG685" i="23"/>
  <c r="AG792" i="23"/>
  <c r="AG836" i="23"/>
  <c r="AG1025" i="23"/>
  <c r="AG1071" i="23"/>
  <c r="AG1080" i="23"/>
  <c r="AI159" i="23"/>
  <c r="AI240" i="23"/>
  <c r="AD10" i="23"/>
  <c r="AI10" i="23" s="1"/>
  <c r="AD37" i="23"/>
  <c r="AI37" i="23" s="1"/>
  <c r="AC4" i="23"/>
  <c r="AD8" i="23"/>
  <c r="AI8" i="23" s="1"/>
  <c r="AD16" i="23"/>
  <c r="AI16" i="23" s="1"/>
  <c r="AC23" i="23"/>
  <c r="AD18" i="23"/>
  <c r="AI18" i="23" s="1"/>
  <c r="AD35" i="23"/>
  <c r="AI35" i="23" s="1"/>
  <c r="AC29" i="23"/>
  <c r="AD45" i="23"/>
  <c r="AI45" i="23" s="1"/>
  <c r="AD41" i="23"/>
  <c r="AC60" i="23"/>
  <c r="AC52" i="23"/>
  <c r="AD56" i="23"/>
  <c r="AI56" i="23" s="1"/>
  <c r="AD64" i="23"/>
  <c r="AI64" i="23" s="1"/>
  <c r="AC71" i="23"/>
  <c r="AD66" i="23"/>
  <c r="AI66" i="23" s="1"/>
  <c r="AD83" i="23"/>
  <c r="AI83" i="23" s="1"/>
  <c r="AC77" i="23"/>
  <c r="AD93" i="23"/>
  <c r="AI93" i="23" s="1"/>
  <c r="AD89" i="23"/>
  <c r="AI89" i="23" s="1"/>
  <c r="AC108" i="23"/>
  <c r="AC100" i="23"/>
  <c r="AD104" i="23"/>
  <c r="AI104" i="23" s="1"/>
  <c r="AD112" i="23"/>
  <c r="AI112" i="23" s="1"/>
  <c r="AC119" i="23"/>
  <c r="AD114" i="23"/>
  <c r="AD128" i="23"/>
  <c r="AI128" i="23" s="1"/>
  <c r="AD136" i="23"/>
  <c r="AI136" i="23" s="1"/>
  <c r="AC143" i="23"/>
  <c r="AD138" i="23"/>
  <c r="AI138" i="23" s="1"/>
  <c r="AD150" i="23"/>
  <c r="AD155" i="23"/>
  <c r="AI155" i="23" s="1"/>
  <c r="AC149" i="23"/>
  <c r="AD171" i="23"/>
  <c r="AI171" i="23" s="1"/>
  <c r="AC175" i="23"/>
  <c r="AC183" i="23"/>
  <c r="AC195" i="23"/>
  <c r="AC215" i="23"/>
  <c r="AC227" i="23"/>
  <c r="AC221" i="23"/>
  <c r="AD253" i="23"/>
  <c r="AI253" i="23" s="1"/>
  <c r="AC262" i="23"/>
  <c r="AC267" i="23"/>
  <c r="AD286" i="23"/>
  <c r="AI286" i="23" s="1"/>
  <c r="AC311" i="23"/>
  <c r="AD379" i="23"/>
  <c r="AI379" i="23" s="1"/>
  <c r="AC386" i="23"/>
  <c r="AD387" i="23"/>
  <c r="AI387" i="23" s="1"/>
  <c r="AC387" i="23"/>
  <c r="AD390" i="23"/>
  <c r="AI390" i="23" s="1"/>
  <c r="AD389" i="23"/>
  <c r="AI389" i="23" s="1"/>
  <c r="AC446" i="23"/>
  <c r="AD464" i="23"/>
  <c r="AI464" i="23" s="1"/>
  <c r="AD467" i="23"/>
  <c r="AI467" i="23" s="1"/>
  <c r="AD469" i="23"/>
  <c r="AI469" i="23" s="1"/>
  <c r="AD466" i="23"/>
  <c r="AI466" i="23" s="1"/>
  <c r="AD465" i="23"/>
  <c r="AI465" i="23" s="1"/>
  <c r="AD460" i="23"/>
  <c r="AI460" i="23" s="1"/>
  <c r="AD470" i="23"/>
  <c r="AI470" i="23" s="1"/>
  <c r="AD463" i="23"/>
  <c r="AI463" i="23" s="1"/>
  <c r="AC465" i="23"/>
  <c r="AD46" i="23"/>
  <c r="AI46" i="23" s="1"/>
  <c r="AD55" i="23"/>
  <c r="AI55" i="23" s="1"/>
  <c r="AD73" i="23"/>
  <c r="AI73" i="23" s="1"/>
  <c r="AD86" i="23"/>
  <c r="AI86" i="23" s="1"/>
  <c r="AD94" i="23"/>
  <c r="AI94" i="23" s="1"/>
  <c r="AD103" i="23"/>
  <c r="AI103" i="23" s="1"/>
  <c r="AD121" i="23"/>
  <c r="AI121" i="23" s="1"/>
  <c r="AD127" i="23"/>
  <c r="AI127" i="23" s="1"/>
  <c r="AD145" i="23"/>
  <c r="AI145" i="23" s="1"/>
  <c r="AD158" i="23"/>
  <c r="AD188" i="23"/>
  <c r="AI188" i="23" s="1"/>
  <c r="AD186" i="23"/>
  <c r="AI186" i="23" s="1"/>
  <c r="AD197" i="23"/>
  <c r="AD201" i="23"/>
  <c r="AI201" i="23" s="1"/>
  <c r="AD233" i="23"/>
  <c r="AI233" i="23" s="1"/>
  <c r="AD270" i="23"/>
  <c r="AD268" i="23"/>
  <c r="AI268" i="23" s="1"/>
  <c r="AD271" i="23"/>
  <c r="AI271" i="23" s="1"/>
  <c r="AD276" i="23"/>
  <c r="AI276" i="23" s="1"/>
  <c r="AD274" i="23"/>
  <c r="AD284" i="23"/>
  <c r="AI284" i="23" s="1"/>
  <c r="AD289" i="23"/>
  <c r="AI289" i="23" s="1"/>
  <c r="AD282" i="23"/>
  <c r="AI282" i="23" s="1"/>
  <c r="AD281" i="23"/>
  <c r="AI281" i="23" s="1"/>
  <c r="AD301" i="23"/>
  <c r="AI301" i="23" s="1"/>
  <c r="AC460" i="23"/>
  <c r="AD7" i="23"/>
  <c r="AI7" i="23" s="1"/>
  <c r="AD6" i="23"/>
  <c r="AD23" i="23"/>
  <c r="AI23" i="23" s="1"/>
  <c r="AC48" i="23"/>
  <c r="AD44" i="23"/>
  <c r="AI44" i="23" s="1"/>
  <c r="AD71" i="23"/>
  <c r="AI71" i="23" s="1"/>
  <c r="AD81" i="23"/>
  <c r="AD77" i="23"/>
  <c r="AI77" i="23" s="1"/>
  <c r="AC96" i="23"/>
  <c r="AD92" i="23"/>
  <c r="AI92" i="23" s="1"/>
  <c r="AD100" i="23"/>
  <c r="AI100" i="23" s="1"/>
  <c r="AD119" i="23"/>
  <c r="AI119" i="23" s="1"/>
  <c r="AD129" i="23"/>
  <c r="AD126" i="23"/>
  <c r="AI126" i="23" s="1"/>
  <c r="AD143" i="23"/>
  <c r="AI143" i="23" s="1"/>
  <c r="AD153" i="23"/>
  <c r="AI153" i="23" s="1"/>
  <c r="AD149" i="23"/>
  <c r="AI149" i="23" s="1"/>
  <c r="AD169" i="23"/>
  <c r="AD170" i="23"/>
  <c r="AI170" i="23" s="1"/>
  <c r="AD175" i="23"/>
  <c r="AI175" i="23" s="1"/>
  <c r="AD183" i="23"/>
  <c r="AI183" i="23" s="1"/>
  <c r="AD189" i="23"/>
  <c r="AI189" i="23" s="1"/>
  <c r="AD195" i="23"/>
  <c r="AI195" i="23" s="1"/>
  <c r="AD215" i="23"/>
  <c r="AD250" i="23"/>
  <c r="AI250" i="23" s="1"/>
  <c r="AD235" i="23"/>
  <c r="AI235" i="23" s="1"/>
  <c r="AD248" i="23"/>
  <c r="AI248" i="23" s="1"/>
  <c r="AD294" i="23"/>
  <c r="AI294" i="23" s="1"/>
  <c r="AD4" i="23"/>
  <c r="AI4" i="23" s="1"/>
  <c r="AD33" i="23"/>
  <c r="AD29" i="23"/>
  <c r="AI29" i="23" s="1"/>
  <c r="AD52" i="23"/>
  <c r="AI52" i="23" s="1"/>
  <c r="AD54" i="23"/>
  <c r="AI54" i="23" s="1"/>
  <c r="AC3" i="23"/>
  <c r="AD13" i="23"/>
  <c r="AD15" i="23"/>
  <c r="AI15" i="23" s="1"/>
  <c r="AC22" i="23"/>
  <c r="AD26" i="23"/>
  <c r="AI26" i="23" s="1"/>
  <c r="AD34" i="23"/>
  <c r="AI34" i="23" s="1"/>
  <c r="AC31" i="23"/>
  <c r="AD48" i="23"/>
  <c r="AI48" i="23" s="1"/>
  <c r="AD43" i="23"/>
  <c r="AI43" i="23" s="1"/>
  <c r="AC51" i="23"/>
  <c r="AD61" i="23"/>
  <c r="AI61" i="23" s="1"/>
  <c r="AD63" i="23"/>
  <c r="AI63" i="23" s="1"/>
  <c r="AC70" i="23"/>
  <c r="AD74" i="23"/>
  <c r="AD82" i="23"/>
  <c r="AI82" i="23" s="1"/>
  <c r="AC79" i="23"/>
  <c r="AD96" i="23"/>
  <c r="AD91" i="23"/>
  <c r="AI91" i="23" s="1"/>
  <c r="AC99" i="23"/>
  <c r="AD109" i="23"/>
  <c r="AI109" i="23" s="1"/>
  <c r="AD111" i="23"/>
  <c r="AI111" i="23" s="1"/>
  <c r="AC118" i="23"/>
  <c r="AD122" i="23"/>
  <c r="AI122" i="23" s="1"/>
  <c r="AD130" i="23"/>
  <c r="AD135" i="23"/>
  <c r="AI135" i="23" s="1"/>
  <c r="AC142" i="23"/>
  <c r="AD146" i="23"/>
  <c r="AD154" i="23"/>
  <c r="AI154" i="23" s="1"/>
  <c r="AC151" i="23"/>
  <c r="AD160" i="23"/>
  <c r="AI160" i="23" s="1"/>
  <c r="AD161" i="23"/>
  <c r="AI161" i="23" s="1"/>
  <c r="AC172" i="23"/>
  <c r="AD190" i="23"/>
  <c r="AI190" i="23" s="1"/>
  <c r="AD202" i="23"/>
  <c r="AI202" i="23" s="1"/>
  <c r="AD200" i="23"/>
  <c r="AI200" i="23" s="1"/>
  <c r="AD198" i="23"/>
  <c r="AI198" i="23" s="1"/>
  <c r="AC213" i="23"/>
  <c r="AC214" i="23"/>
  <c r="AI215" i="23"/>
  <c r="AC211" i="23"/>
  <c r="AD210" i="23"/>
  <c r="AI210" i="23" s="1"/>
  <c r="AD221" i="23"/>
  <c r="AI221" i="23" s="1"/>
  <c r="AD225" i="23"/>
  <c r="AI225" i="23" s="1"/>
  <c r="AD249" i="23"/>
  <c r="AI249" i="23" s="1"/>
  <c r="AC251" i="23"/>
  <c r="AC241" i="23"/>
  <c r="AD260" i="23"/>
  <c r="AI260" i="23" s="1"/>
  <c r="AD277" i="23"/>
  <c r="AD278" i="23"/>
  <c r="AI278" i="23" s="1"/>
  <c r="AD288" i="23"/>
  <c r="AI288" i="23" s="1"/>
  <c r="AC295" i="23"/>
  <c r="AD314" i="23"/>
  <c r="AC331" i="23"/>
  <c r="AC341" i="23"/>
  <c r="AC342" i="23"/>
  <c r="AC351" i="23"/>
  <c r="AD358" i="23"/>
  <c r="AI358" i="23" s="1"/>
  <c r="AC398" i="23"/>
  <c r="AC488" i="23"/>
  <c r="AD11" i="23"/>
  <c r="AI11" i="23" s="1"/>
  <c r="AC5" i="23"/>
  <c r="AD21" i="23"/>
  <c r="AI21" i="23" s="1"/>
  <c r="AD17" i="23"/>
  <c r="AI17" i="23" s="1"/>
  <c r="AC28" i="23"/>
  <c r="AD40" i="23"/>
  <c r="AI40" i="23" s="1"/>
  <c r="AC47" i="23"/>
  <c r="AD42" i="23"/>
  <c r="AI42" i="23" s="1"/>
  <c r="AD59" i="23"/>
  <c r="AI59" i="23" s="1"/>
  <c r="AC53" i="23"/>
  <c r="AD69" i="23"/>
  <c r="AD65" i="23"/>
  <c r="AI65" i="23" s="1"/>
  <c r="AC76" i="23"/>
  <c r="AD80" i="23"/>
  <c r="AI80" i="23" s="1"/>
  <c r="AD88" i="23"/>
  <c r="AI88" i="23" s="1"/>
  <c r="AC95" i="23"/>
  <c r="AD90" i="23"/>
  <c r="AI90" i="23" s="1"/>
  <c r="AD107" i="23"/>
  <c r="AI107" i="23" s="1"/>
  <c r="AC101" i="23"/>
  <c r="AD117" i="23"/>
  <c r="AI117" i="23" s="1"/>
  <c r="AD113" i="23"/>
  <c r="AI113" i="23" s="1"/>
  <c r="AC124" i="23"/>
  <c r="AC131" i="23"/>
  <c r="AC125" i="23"/>
  <c r="AD141" i="23"/>
  <c r="AI141" i="23" s="1"/>
  <c r="AD137" i="23"/>
  <c r="AI137" i="23" s="1"/>
  <c r="AC148" i="23"/>
  <c r="AD152" i="23"/>
  <c r="AI152" i="23" s="1"/>
  <c r="AD180" i="23"/>
  <c r="AC179" i="23"/>
  <c r="AC173" i="23"/>
  <c r="AD187" i="23"/>
  <c r="AI187" i="23" s="1"/>
  <c r="AD199" i="23"/>
  <c r="AI199" i="23" s="1"/>
  <c r="AD213" i="23"/>
  <c r="AC223" i="23"/>
  <c r="AC231" i="23"/>
  <c r="AC254" i="23"/>
  <c r="AC263" i="23"/>
  <c r="AC257" i="23"/>
  <c r="AD275" i="23"/>
  <c r="AI275" i="23" s="1"/>
  <c r="AD269" i="23"/>
  <c r="AI269" i="23" s="1"/>
  <c r="AD280" i="23"/>
  <c r="AI280" i="23" s="1"/>
  <c r="AC292" i="23"/>
  <c r="AD296" i="23"/>
  <c r="AI296" i="23" s="1"/>
  <c r="AD305" i="23"/>
  <c r="AI305" i="23" s="1"/>
  <c r="AC317" i="23"/>
  <c r="AI332" i="23"/>
  <c r="AD350" i="23"/>
  <c r="AI350" i="23" s="1"/>
  <c r="AD341" i="23"/>
  <c r="AD351" i="23"/>
  <c r="AI351" i="23" s="1"/>
  <c r="AC360" i="23"/>
  <c r="AC420" i="23"/>
  <c r="AC455" i="23"/>
  <c r="AC464" i="23"/>
  <c r="AC463" i="23"/>
  <c r="AC474" i="23"/>
  <c r="AI707" i="23"/>
  <c r="AD49" i="23"/>
  <c r="AD79" i="23"/>
  <c r="AI79" i="23" s="1"/>
  <c r="AD133" i="23"/>
  <c r="AD142" i="23"/>
  <c r="AI142" i="23" s="1"/>
  <c r="AD151" i="23"/>
  <c r="AI151" i="23" s="1"/>
  <c r="AD244" i="23"/>
  <c r="AD236" i="23"/>
  <c r="AI236" i="23" s="1"/>
  <c r="AD295" i="23"/>
  <c r="AI295" i="23" s="1"/>
  <c r="AD9" i="23"/>
  <c r="AI9" i="23" s="1"/>
  <c r="AC16" i="23"/>
  <c r="AD20" i="23"/>
  <c r="AI20" i="23" s="1"/>
  <c r="AD28" i="23"/>
  <c r="AI28" i="23" s="1"/>
  <c r="AC35" i="23"/>
  <c r="AC41" i="23"/>
  <c r="AD57" i="23"/>
  <c r="AI57" i="23" s="1"/>
  <c r="AC64" i="23"/>
  <c r="AD68" i="23"/>
  <c r="AI68" i="23" s="1"/>
  <c r="AD76" i="23"/>
  <c r="AI76" i="23" s="1"/>
  <c r="AC83" i="23"/>
  <c r="AC89" i="23"/>
  <c r="AD105" i="23"/>
  <c r="AI105" i="23" s="1"/>
  <c r="AC112" i="23"/>
  <c r="AD116" i="23"/>
  <c r="AI116" i="23" s="1"/>
  <c r="AD124" i="23"/>
  <c r="AI124" i="23" s="1"/>
  <c r="AD131" i="23"/>
  <c r="AI131" i="23" s="1"/>
  <c r="AC136" i="23"/>
  <c r="AD140" i="23"/>
  <c r="AI140" i="23" s="1"/>
  <c r="AD148" i="23"/>
  <c r="AI148" i="23" s="1"/>
  <c r="AC155" i="23"/>
  <c r="AD165" i="23"/>
  <c r="AI165" i="23" s="1"/>
  <c r="AC171" i="23"/>
  <c r="AD184" i="23"/>
  <c r="AI184" i="23" s="1"/>
  <c r="AC191" i="23"/>
  <c r="AD194" i="23"/>
  <c r="AD204" i="23"/>
  <c r="AI204" i="23" s="1"/>
  <c r="AC203" i="23"/>
  <c r="AC216" i="23"/>
  <c r="AD218" i="23"/>
  <c r="AI218" i="23" s="1"/>
  <c r="AD223" i="23"/>
  <c r="AI223" i="23" s="1"/>
  <c r="AD231" i="23"/>
  <c r="AI231" i="23" s="1"/>
  <c r="AD234" i="23"/>
  <c r="AI234" i="23" s="1"/>
  <c r="AD247" i="23"/>
  <c r="AI247" i="23" s="1"/>
  <c r="AD243" i="23"/>
  <c r="AI243" i="23" s="1"/>
  <c r="AD241" i="23"/>
  <c r="AD238" i="23"/>
  <c r="AI238" i="23" s="1"/>
  <c r="AD251" i="23"/>
  <c r="AI251" i="23" s="1"/>
  <c r="AD245" i="23"/>
  <c r="AI245" i="23" s="1"/>
  <c r="AD254" i="23"/>
  <c r="AI254" i="23" s="1"/>
  <c r="AD264" i="23"/>
  <c r="AI264" i="23" s="1"/>
  <c r="AD263" i="23"/>
  <c r="AI263" i="23" s="1"/>
  <c r="AD257" i="23"/>
  <c r="AI257" i="23" s="1"/>
  <c r="AC271" i="23"/>
  <c r="AC270" i="23"/>
  <c r="AD287" i="23"/>
  <c r="AI287" i="23" s="1"/>
  <c r="AC286" i="23"/>
  <c r="AD283" i="23"/>
  <c r="AI283" i="23" s="1"/>
  <c r="AC297" i="23"/>
  <c r="AD323" i="23"/>
  <c r="AI323" i="23" s="1"/>
  <c r="AC324" i="23"/>
  <c r="AD333" i="23"/>
  <c r="AI333" i="23" s="1"/>
  <c r="AC330" i="23"/>
  <c r="AI357" i="23"/>
  <c r="AC353" i="23"/>
  <c r="AC354" i="23"/>
  <c r="AC469" i="23"/>
  <c r="AD473" i="23"/>
  <c r="AD480" i="23"/>
  <c r="AI480" i="23" s="1"/>
  <c r="AD471" i="23"/>
  <c r="AD479" i="23"/>
  <c r="AI479" i="23" s="1"/>
  <c r="AD481" i="23"/>
  <c r="AI481" i="23" s="1"/>
  <c r="AD474" i="23"/>
  <c r="AI474" i="23" s="1"/>
  <c r="AD478" i="23"/>
  <c r="AI478" i="23" s="1"/>
  <c r="AD477" i="23"/>
  <c r="AI477" i="23" s="1"/>
  <c r="AD472" i="23"/>
  <c r="AI472" i="23" s="1"/>
  <c r="AC480" i="23"/>
  <c r="AD24" i="23"/>
  <c r="AD72" i="23"/>
  <c r="AI72" i="23" s="1"/>
  <c r="AD120" i="23"/>
  <c r="AD144" i="23"/>
  <c r="AD166" i="23"/>
  <c r="AI166" i="23" s="1"/>
  <c r="AD163" i="23"/>
  <c r="AI163" i="23" s="1"/>
  <c r="AD173" i="23"/>
  <c r="AI173" i="23" s="1"/>
  <c r="AD177" i="23"/>
  <c r="AI177" i="23" s="1"/>
  <c r="AD193" i="23"/>
  <c r="AI193" i="23" s="1"/>
  <c r="AD185" i="23"/>
  <c r="AD196" i="23"/>
  <c r="AI196" i="23" s="1"/>
  <c r="AD205" i="23"/>
  <c r="AD206" i="23"/>
  <c r="AD216" i="23"/>
  <c r="AC220" i="23"/>
  <c r="AC240" i="23"/>
  <c r="AD256" i="23"/>
  <c r="AI256" i="23" s="1"/>
  <c r="AC274" i="23"/>
  <c r="AD272" i="23"/>
  <c r="AI272" i="23" s="1"/>
  <c r="AD285" i="23"/>
  <c r="AI285" i="23" s="1"/>
  <c r="AC322" i="23"/>
  <c r="AD345" i="23"/>
  <c r="AI345" i="23" s="1"/>
  <c r="AD344" i="23"/>
  <c r="AI344" i="23" s="1"/>
  <c r="AD347" i="23"/>
  <c r="AI347" i="23" s="1"/>
  <c r="AD349" i="23"/>
  <c r="AI349" i="23" s="1"/>
  <c r="AC340" i="23"/>
  <c r="AD362" i="23"/>
  <c r="AD353" i="23"/>
  <c r="AI353" i="23" s="1"/>
  <c r="AD354" i="23"/>
  <c r="AI354" i="23" s="1"/>
  <c r="AC363" i="23"/>
  <c r="AD370" i="23"/>
  <c r="AI370" i="23" s="1"/>
  <c r="AD369" i="23"/>
  <c r="AI369" i="23" s="1"/>
  <c r="AD364" i="23"/>
  <c r="AI364" i="23" s="1"/>
  <c r="AD372" i="23"/>
  <c r="AI372" i="23" s="1"/>
  <c r="AD367" i="23"/>
  <c r="AI367" i="23" s="1"/>
  <c r="AC374" i="23"/>
  <c r="AC383" i="23"/>
  <c r="AC380" i="23"/>
  <c r="AC379" i="23"/>
  <c r="AI430" i="23"/>
  <c r="AC471" i="23"/>
  <c r="AI694" i="23"/>
  <c r="AD420" i="23"/>
  <c r="AI420" i="23" s="1"/>
  <c r="AD412" i="23"/>
  <c r="AI412" i="23" s="1"/>
  <c r="AD417" i="23"/>
  <c r="AI417" i="23" s="1"/>
  <c r="AD418" i="23"/>
  <c r="AI418" i="23" s="1"/>
  <c r="AD421" i="23"/>
  <c r="AD419" i="23"/>
  <c r="AI419" i="23" s="1"/>
  <c r="AD416" i="23"/>
  <c r="AI416" i="23" s="1"/>
  <c r="AI426" i="23"/>
  <c r="AD446" i="23"/>
  <c r="AI446" i="23" s="1"/>
  <c r="AD455" i="23"/>
  <c r="AI455" i="23" s="1"/>
  <c r="AD452" i="23"/>
  <c r="AI452" i="23" s="1"/>
  <c r="AD451" i="23"/>
  <c r="AI451" i="23" s="1"/>
  <c r="AD458" i="23"/>
  <c r="AI458" i="23" s="1"/>
  <c r="AD449" i="23"/>
  <c r="AI449" i="23" s="1"/>
  <c r="AD450" i="23"/>
  <c r="AI450" i="23" s="1"/>
  <c r="AC483" i="23"/>
  <c r="AC487" i="23"/>
  <c r="AD486" i="23"/>
  <c r="AI486" i="23" s="1"/>
  <c r="AD495" i="23"/>
  <c r="AD504" i="23"/>
  <c r="AI504" i="23" s="1"/>
  <c r="AD496" i="23"/>
  <c r="AI496" i="23" s="1"/>
  <c r="AC499" i="23"/>
  <c r="AC506" i="23"/>
  <c r="AC497" i="23"/>
  <c r="AD508" i="23"/>
  <c r="AI508" i="23" s="1"/>
  <c r="AD535" i="23"/>
  <c r="AI535" i="23" s="1"/>
  <c r="AC542" i="23"/>
  <c r="AD549" i="23"/>
  <c r="AI549" i="23" s="1"/>
  <c r="AC555" i="23"/>
  <c r="AD561" i="23"/>
  <c r="AI561" i="23" s="1"/>
  <c r="AD562" i="23"/>
  <c r="AD565" i="23"/>
  <c r="AI565" i="23" s="1"/>
  <c r="AD563" i="23"/>
  <c r="AI563" i="23" s="1"/>
  <c r="AC567" i="23"/>
  <c r="AC576" i="23"/>
  <c r="AC568" i="23"/>
  <c r="AD575" i="23"/>
  <c r="AI575" i="23" s="1"/>
  <c r="AD590" i="23"/>
  <c r="AI590" i="23" s="1"/>
  <c r="AD603" i="23"/>
  <c r="AI603" i="23" s="1"/>
  <c r="AC612" i="23"/>
  <c r="AD608" i="23"/>
  <c r="AI608" i="23" s="1"/>
  <c r="AC622" i="23"/>
  <c r="AD620" i="23"/>
  <c r="AD619" i="23"/>
  <c r="AD626" i="23"/>
  <c r="AI626" i="23" s="1"/>
  <c r="AD617" i="23"/>
  <c r="AI617" i="23" s="1"/>
  <c r="AC634" i="23"/>
  <c r="AC637" i="23"/>
  <c r="AC631" i="23"/>
  <c r="AD645" i="23"/>
  <c r="AI645" i="23" s="1"/>
  <c r="AD651" i="23"/>
  <c r="AI651" i="23" s="1"/>
  <c r="AC660" i="23"/>
  <c r="AD655" i="23"/>
  <c r="AI655" i="23" s="1"/>
  <c r="AD673" i="23"/>
  <c r="AI673" i="23" s="1"/>
  <c r="AD684" i="23"/>
  <c r="AI684" i="23" s="1"/>
  <c r="AC691" i="23"/>
  <c r="AD690" i="23"/>
  <c r="AI690" i="23" s="1"/>
  <c r="AC708" i="23"/>
  <c r="AD704" i="23"/>
  <c r="AI704" i="23" s="1"/>
  <c r="AD717" i="23"/>
  <c r="AI717" i="23" s="1"/>
  <c r="AD718" i="23"/>
  <c r="AI718" i="23" s="1"/>
  <c r="AD777" i="23"/>
  <c r="AI777" i="23" s="1"/>
  <c r="AC778" i="23"/>
  <c r="AC789" i="23"/>
  <c r="AD790" i="23"/>
  <c r="AI790" i="23" s="1"/>
  <c r="AD793" i="23"/>
  <c r="AI793" i="23" s="1"/>
  <c r="AD836" i="23"/>
  <c r="AI836" i="23" s="1"/>
  <c r="AD299" i="23"/>
  <c r="AI299" i="23" s="1"/>
  <c r="AD308" i="23"/>
  <c r="AI308" i="23" s="1"/>
  <c r="AD318" i="23"/>
  <c r="AI318" i="23" s="1"/>
  <c r="AD329" i="23"/>
  <c r="AC347" i="23"/>
  <c r="AC344" i="23"/>
  <c r="AC364" i="23"/>
  <c r="AC369" i="23"/>
  <c r="AC370" i="23"/>
  <c r="AC376" i="23"/>
  <c r="AC381" i="23"/>
  <c r="AD488" i="23"/>
  <c r="AI488" i="23" s="1"/>
  <c r="AI518" i="23"/>
  <c r="AD509" i="23"/>
  <c r="AI509" i="23" s="1"/>
  <c r="AD540" i="23"/>
  <c r="AI540" i="23" s="1"/>
  <c r="AD550" i="23"/>
  <c r="AI550" i="23" s="1"/>
  <c r="AD546" i="23"/>
  <c r="AI546" i="23" s="1"/>
  <c r="AD558" i="23"/>
  <c r="AI558" i="23" s="1"/>
  <c r="AI588" i="23"/>
  <c r="AD580" i="23"/>
  <c r="AI580" i="23" s="1"/>
  <c r="AD607" i="23"/>
  <c r="AI607" i="23" s="1"/>
  <c r="AD621" i="23"/>
  <c r="AI621" i="23" s="1"/>
  <c r="AI628" i="23"/>
  <c r="AD633" i="23"/>
  <c r="AI633" i="23" s="1"/>
  <c r="AD634" i="23"/>
  <c r="AI634" i="23" s="1"/>
  <c r="AD632" i="23"/>
  <c r="AI632" i="23" s="1"/>
  <c r="AD646" i="23"/>
  <c r="AI646" i="23" s="1"/>
  <c r="AD677" i="23"/>
  <c r="AI677" i="23" s="1"/>
  <c r="AD703" i="23"/>
  <c r="AI703" i="23" s="1"/>
  <c r="AD745" i="23"/>
  <c r="AI745" i="23" s="1"/>
  <c r="AD778" i="23"/>
  <c r="AI778" i="23" s="1"/>
  <c r="AD781" i="23"/>
  <c r="AI781" i="23" s="1"/>
  <c r="AD779" i="23"/>
  <c r="AI779" i="23" s="1"/>
  <c r="AD776" i="23"/>
  <c r="AI776" i="23" s="1"/>
  <c r="AD791" i="23"/>
  <c r="AI791" i="23" s="1"/>
  <c r="AD835" i="23"/>
  <c r="AI835" i="23" s="1"/>
  <c r="AD842" i="23"/>
  <c r="AI842" i="23" s="1"/>
  <c r="AD833" i="23"/>
  <c r="AI833" i="23" s="1"/>
  <c r="AD834" i="23"/>
  <c r="AI834" i="23" s="1"/>
  <c r="AD845" i="23"/>
  <c r="AI845" i="23" s="1"/>
  <c r="AD852" i="23"/>
  <c r="AI852" i="23" s="1"/>
  <c r="AD843" i="23"/>
  <c r="AI843" i="23" s="1"/>
  <c r="AD848" i="23"/>
  <c r="AI848" i="23" s="1"/>
  <c r="AD851" i="23"/>
  <c r="AI851" i="23" s="1"/>
  <c r="AD853" i="23"/>
  <c r="AI853" i="23" s="1"/>
  <c r="AD850" i="23"/>
  <c r="AI850" i="23" s="1"/>
  <c r="AD849" i="23"/>
  <c r="AI849" i="23" s="1"/>
  <c r="AD846" i="23"/>
  <c r="AI846" i="23" s="1"/>
  <c r="AD844" i="23"/>
  <c r="AI844" i="23" s="1"/>
  <c r="AD884" i="23"/>
  <c r="AI884" i="23" s="1"/>
  <c r="AD926" i="23"/>
  <c r="AI926" i="23" s="1"/>
  <c r="AD919" i="23"/>
  <c r="AI919" i="23" s="1"/>
  <c r="AD920" i="23"/>
  <c r="AI920" i="23" s="1"/>
  <c r="AD924" i="23"/>
  <c r="AI924" i="23" s="1"/>
  <c r="AD915" i="23"/>
  <c r="AI915" i="23" s="1"/>
  <c r="AD923" i="23"/>
  <c r="AI923" i="23" s="1"/>
  <c r="AD925" i="23"/>
  <c r="AD922" i="23"/>
  <c r="AD918" i="23"/>
  <c r="AI918" i="23" s="1"/>
  <c r="AD921" i="23"/>
  <c r="AI921" i="23" s="1"/>
  <c r="AD917" i="23"/>
  <c r="AI917" i="23" s="1"/>
  <c r="AD916" i="23"/>
  <c r="AI916" i="23" s="1"/>
  <c r="AD291" i="23"/>
  <c r="AI291" i="23" s="1"/>
  <c r="AD302" i="23"/>
  <c r="AD310" i="23"/>
  <c r="AI310" i="23" s="1"/>
  <c r="AD307" i="23"/>
  <c r="AI307" i="23" s="1"/>
  <c r="AD324" i="23"/>
  <c r="AI324" i="23" s="1"/>
  <c r="AD327" i="23"/>
  <c r="AI327" i="23" s="1"/>
  <c r="AD337" i="23"/>
  <c r="AI337" i="23" s="1"/>
  <c r="AD384" i="23"/>
  <c r="AD376" i="23"/>
  <c r="AI376" i="23" s="1"/>
  <c r="AD415" i="23"/>
  <c r="AI415" i="23" s="1"/>
  <c r="AD435" i="23"/>
  <c r="AI435" i="23" s="1"/>
  <c r="AD437" i="23"/>
  <c r="AI437" i="23" s="1"/>
  <c r="AD447" i="23"/>
  <c r="AI447" i="23" s="1"/>
  <c r="AD456" i="23"/>
  <c r="AI456" i="23" s="1"/>
  <c r="AD448" i="23"/>
  <c r="AI448" i="23" s="1"/>
  <c r="AD453" i="23"/>
  <c r="AI453" i="23" s="1"/>
  <c r="AD483" i="23"/>
  <c r="AI483" i="23" s="1"/>
  <c r="AD487" i="23"/>
  <c r="AI487" i="23" s="1"/>
  <c r="AC494" i="23"/>
  <c r="AD501" i="23"/>
  <c r="AI501" i="23" s="1"/>
  <c r="AC507" i="23"/>
  <c r="AD513" i="23"/>
  <c r="AD514" i="23"/>
  <c r="AI514" i="23" s="1"/>
  <c r="AD517" i="23"/>
  <c r="AI517" i="23" s="1"/>
  <c r="AD515" i="23"/>
  <c r="AI515" i="23" s="1"/>
  <c r="AC519" i="23"/>
  <c r="AC528" i="23"/>
  <c r="AC520" i="23"/>
  <c r="AD527" i="23"/>
  <c r="AI527" i="23" s="1"/>
  <c r="AD542" i="23"/>
  <c r="AI542" i="23" s="1"/>
  <c r="AD555" i="23"/>
  <c r="AI555" i="23" s="1"/>
  <c r="AC564" i="23"/>
  <c r="AD560" i="23"/>
  <c r="AI560" i="23" s="1"/>
  <c r="AI576" i="23"/>
  <c r="AC573" i="23"/>
  <c r="AC574" i="23"/>
  <c r="AD572" i="23"/>
  <c r="AI572" i="23" s="1"/>
  <c r="AD571" i="23"/>
  <c r="AD578" i="23"/>
  <c r="AI578" i="23" s="1"/>
  <c r="AD569" i="23"/>
  <c r="AI569" i="23" s="1"/>
  <c r="AC586" i="23"/>
  <c r="AC589" i="23"/>
  <c r="AC587" i="23"/>
  <c r="AD581" i="23"/>
  <c r="AI581" i="23" s="1"/>
  <c r="AD612" i="23"/>
  <c r="AI612" i="23" s="1"/>
  <c r="AD622" i="23"/>
  <c r="AI622" i="23" s="1"/>
  <c r="AC625" i="23"/>
  <c r="AD618" i="23"/>
  <c r="AI618" i="23" s="1"/>
  <c r="AD635" i="23"/>
  <c r="AI635" i="23" s="1"/>
  <c r="AD637" i="23"/>
  <c r="AI637" i="23" s="1"/>
  <c r="AD631" i="23"/>
  <c r="AI631" i="23" s="1"/>
  <c r="AD660" i="23"/>
  <c r="AI660" i="23" s="1"/>
  <c r="AC652" i="23"/>
  <c r="AD653" i="23"/>
  <c r="AI653" i="23" s="1"/>
  <c r="AD671" i="23"/>
  <c r="AI671" i="23" s="1"/>
  <c r="AD676" i="23"/>
  <c r="AI676" i="23" s="1"/>
  <c r="AC687" i="23"/>
  <c r="AD689" i="23"/>
  <c r="AI689" i="23" s="1"/>
  <c r="AD698" i="23"/>
  <c r="AI698" i="23" s="1"/>
  <c r="AD691" i="23"/>
  <c r="AI691" i="23" s="1"/>
  <c r="AD692" i="23"/>
  <c r="AI692" i="23" s="1"/>
  <c r="AC696" i="23"/>
  <c r="AC688" i="23"/>
  <c r="AD708" i="23"/>
  <c r="AI708" i="23" s="1"/>
  <c r="AD721" i="23"/>
  <c r="AI721" i="23" s="1"/>
  <c r="AD773" i="23"/>
  <c r="AI773" i="23" s="1"/>
  <c r="AC774" i="23"/>
  <c r="AD789" i="23"/>
  <c r="AI789" i="23" s="1"/>
  <c r="AD784" i="23"/>
  <c r="AI784" i="23" s="1"/>
  <c r="AD792" i="23"/>
  <c r="AD783" i="23"/>
  <c r="AI783" i="23" s="1"/>
  <c r="AD788" i="23"/>
  <c r="AI788" i="23" s="1"/>
  <c r="AC792" i="23"/>
  <c r="AC795" i="23"/>
  <c r="AC804" i="23"/>
  <c r="AD880" i="23"/>
  <c r="AI880" i="23" s="1"/>
  <c r="AC888" i="23"/>
  <c r="AD881" i="23"/>
  <c r="AI881" i="23" s="1"/>
  <c r="AD890" i="23"/>
  <c r="AI890" i="23" s="1"/>
  <c r="AD883" i="23"/>
  <c r="AI883" i="23" s="1"/>
  <c r="AD887" i="23"/>
  <c r="AI887" i="23" s="1"/>
  <c r="AD885" i="23"/>
  <c r="AI885" i="23" s="1"/>
  <c r="AC161" i="23"/>
  <c r="AC184" i="23"/>
  <c r="AC208" i="23"/>
  <c r="AC209" i="23"/>
  <c r="AC250" i="23"/>
  <c r="AC237" i="23"/>
  <c r="AC275" i="23"/>
  <c r="AC281" i="23"/>
  <c r="AD297" i="23"/>
  <c r="AD293" i="23"/>
  <c r="AI293" i="23" s="1"/>
  <c r="AC304" i="23"/>
  <c r="AC305" i="23"/>
  <c r="AD316" i="23"/>
  <c r="AI316" i="23" s="1"/>
  <c r="AD320" i="23"/>
  <c r="AI320" i="23" s="1"/>
  <c r="AC328" i="23"/>
  <c r="AD335" i="23"/>
  <c r="AI335" i="23" s="1"/>
  <c r="AD330" i="23"/>
  <c r="AI330" i="23" s="1"/>
  <c r="AC348" i="23"/>
  <c r="AC359" i="23"/>
  <c r="AC356" i="23"/>
  <c r="AC355" i="23"/>
  <c r="AC371" i="23"/>
  <c r="AC368" i="23"/>
  <c r="AD492" i="23"/>
  <c r="AI492" i="23" s="1"/>
  <c r="AD502" i="23"/>
  <c r="AI502" i="23" s="1"/>
  <c r="AC505" i="23"/>
  <c r="AC511" i="23"/>
  <c r="AD532" i="23"/>
  <c r="AI532" i="23" s="1"/>
  <c r="AD553" i="23"/>
  <c r="AI553" i="23" s="1"/>
  <c r="AD559" i="23"/>
  <c r="AI559" i="23" s="1"/>
  <c r="AC566" i="23"/>
  <c r="AD573" i="23"/>
  <c r="AI573" i="23" s="1"/>
  <c r="AC579" i="23"/>
  <c r="AD585" i="23"/>
  <c r="AI585" i="23" s="1"/>
  <c r="AD586" i="23"/>
  <c r="AI586" i="23" s="1"/>
  <c r="AD589" i="23"/>
  <c r="AI589" i="23" s="1"/>
  <c r="AD587" i="23"/>
  <c r="AI587" i="23" s="1"/>
  <c r="AI601" i="23"/>
  <c r="AD599" i="23"/>
  <c r="AI599" i="23" s="1"/>
  <c r="AD614" i="23"/>
  <c r="AI614" i="23" s="1"/>
  <c r="AC636" i="23"/>
  <c r="AD638" i="23"/>
  <c r="AI638" i="23" s="1"/>
  <c r="AD649" i="23"/>
  <c r="AI649" i="23" s="1"/>
  <c r="AD678" i="23"/>
  <c r="AI678" i="23" s="1"/>
  <c r="AI688" i="23"/>
  <c r="AD710" i="23"/>
  <c r="AI710" i="23" s="1"/>
  <c r="AD787" i="23"/>
  <c r="AD794" i="23"/>
  <c r="AI794" i="23" s="1"/>
  <c r="AD785" i="23"/>
  <c r="AI785" i="23" s="1"/>
  <c r="AD786" i="23"/>
  <c r="AI786" i="23" s="1"/>
  <c r="AD796" i="23"/>
  <c r="AI796" i="23" s="1"/>
  <c r="AD804" i="23"/>
  <c r="AI804" i="23" s="1"/>
  <c r="AD795" i="23"/>
  <c r="AI795" i="23" s="1"/>
  <c r="AD822" i="23"/>
  <c r="AI822" i="23" s="1"/>
  <c r="AD837" i="23"/>
  <c r="AI837" i="23" s="1"/>
  <c r="AC840" i="23"/>
  <c r="AD841" i="23"/>
  <c r="AI841" i="23" s="1"/>
  <c r="AD838" i="23"/>
  <c r="AI838" i="23" s="1"/>
  <c r="AD858" i="23"/>
  <c r="AI858" i="23" s="1"/>
  <c r="AI873" i="23"/>
  <c r="AI933" i="23"/>
  <c r="AD422" i="23"/>
  <c r="AI422" i="23" s="1"/>
  <c r="AD413" i="23"/>
  <c r="AI413" i="23" s="1"/>
  <c r="AD454" i="23"/>
  <c r="AI454" i="23" s="1"/>
  <c r="AD494" i="23"/>
  <c r="AI494" i="23" s="1"/>
  <c r="AC516" i="23"/>
  <c r="AD512" i="23"/>
  <c r="AI512" i="23" s="1"/>
  <c r="AC526" i="23"/>
  <c r="AD533" i="23"/>
  <c r="AI533" i="23" s="1"/>
  <c r="AD564" i="23"/>
  <c r="AI564" i="23" s="1"/>
  <c r="AC577" i="23"/>
  <c r="AC583" i="23"/>
  <c r="AD582" i="23"/>
  <c r="AI582" i="23" s="1"/>
  <c r="AD625" i="23"/>
  <c r="AI625" i="23" s="1"/>
  <c r="AC670" i="23"/>
  <c r="AD668" i="23"/>
  <c r="AI668" i="23" s="1"/>
  <c r="AD667" i="23"/>
  <c r="AI667" i="23" s="1"/>
  <c r="AD674" i="23"/>
  <c r="AI674" i="23" s="1"/>
  <c r="AD681" i="23"/>
  <c r="AI681" i="23" s="1"/>
  <c r="AD682" i="23"/>
  <c r="AI682" i="23" s="1"/>
  <c r="AD685" i="23"/>
  <c r="AI685" i="23" s="1"/>
  <c r="AD683" i="23"/>
  <c r="AI683" i="23" s="1"/>
  <c r="AC705" i="23"/>
  <c r="AC722" i="23"/>
  <c r="AC825" i="23"/>
  <c r="AD821" i="23"/>
  <c r="AI821" i="23" s="1"/>
  <c r="AI956" i="23"/>
  <c r="AD511" i="23"/>
  <c r="AI511" i="23" s="1"/>
  <c r="AC518" i="23"/>
  <c r="AI525" i="23"/>
  <c r="AC531" i="23"/>
  <c r="AD537" i="23"/>
  <c r="AI537" i="23" s="1"/>
  <c r="AD538" i="23"/>
  <c r="AI538" i="23" s="1"/>
  <c r="AD541" i="23"/>
  <c r="AI541" i="23" s="1"/>
  <c r="AD539" i="23"/>
  <c r="AI539" i="23" s="1"/>
  <c r="AD551" i="23"/>
  <c r="AI551" i="23" s="1"/>
  <c r="AD566" i="23"/>
  <c r="AI566" i="23" s="1"/>
  <c r="AC588" i="23"/>
  <c r="AD584" i="23"/>
  <c r="AI584" i="23" s="1"/>
  <c r="AC598" i="23"/>
  <c r="AD644" i="23"/>
  <c r="AI644" i="23" s="1"/>
  <c r="AD643" i="23"/>
  <c r="AI643" i="23" s="1"/>
  <c r="AD650" i="23"/>
  <c r="AI650" i="23" s="1"/>
  <c r="AD641" i="23"/>
  <c r="AI641" i="23" s="1"/>
  <c r="AC675" i="23"/>
  <c r="AC686" i="23"/>
  <c r="AC697" i="23"/>
  <c r="AC711" i="23"/>
  <c r="AD713" i="23"/>
  <c r="AI713" i="23" s="1"/>
  <c r="AD722" i="23"/>
  <c r="AD715" i="23"/>
  <c r="AI715" i="23" s="1"/>
  <c r="AD714" i="23"/>
  <c r="AI714" i="23" s="1"/>
  <c r="AI800" i="23"/>
  <c r="AD814" i="23"/>
  <c r="AI814" i="23" s="1"/>
  <c r="AI522" i="23"/>
  <c r="AD534" i="23"/>
  <c r="AI534" i="23" s="1"/>
  <c r="AI604" i="23"/>
  <c r="AI611" i="23"/>
  <c r="AD623" i="23"/>
  <c r="AI623" i="23" s="1"/>
  <c r="AD680" i="23"/>
  <c r="AI680" i="23" s="1"/>
  <c r="AD675" i="23"/>
  <c r="AI675" i="23" s="1"/>
  <c r="AI700" i="23"/>
  <c r="AI712" i="23"/>
  <c r="AI719" i="23"/>
  <c r="AD716" i="23"/>
  <c r="AD737" i="23"/>
  <c r="AI737" i="23" s="1"/>
  <c r="AD746" i="23"/>
  <c r="AI746" i="23" s="1"/>
  <c r="AD739" i="23"/>
  <c r="AI739" i="23" s="1"/>
  <c r="AD742" i="23"/>
  <c r="AI742" i="23" s="1"/>
  <c r="AD740" i="23"/>
  <c r="AI740" i="23" s="1"/>
  <c r="AC741" i="23"/>
  <c r="AD762" i="23"/>
  <c r="AI762" i="23" s="1"/>
  <c r="AD761" i="23"/>
  <c r="AI761" i="23" s="1"/>
  <c r="AD770" i="23"/>
  <c r="AI770" i="23" s="1"/>
  <c r="AD763" i="23"/>
  <c r="AC759" i="23"/>
  <c r="AD764" i="23"/>
  <c r="AI764" i="23" s="1"/>
  <c r="AD812" i="23"/>
  <c r="AI812" i="23" s="1"/>
  <c r="AD815" i="23"/>
  <c r="AI815" i="23" s="1"/>
  <c r="AD813" i="23"/>
  <c r="AI813" i="23" s="1"/>
  <c r="AD808" i="23"/>
  <c r="AI808" i="23" s="1"/>
  <c r="AD816" i="23"/>
  <c r="AI816" i="23" s="1"/>
  <c r="AD807" i="23"/>
  <c r="AI807" i="23" s="1"/>
  <c r="AD810" i="23"/>
  <c r="AI810" i="23" s="1"/>
  <c r="AD809" i="23"/>
  <c r="AI809" i="23" s="1"/>
  <c r="AD818" i="23"/>
  <c r="AI818" i="23" s="1"/>
  <c r="AD811" i="23"/>
  <c r="AC280" i="23"/>
  <c r="AD292" i="23"/>
  <c r="AI292" i="23" s="1"/>
  <c r="AC299" i="23"/>
  <c r="AD311" i="23"/>
  <c r="AI311" i="23" s="1"/>
  <c r="AI322" i="23"/>
  <c r="AC323" i="23"/>
  <c r="AC329" i="23"/>
  <c r="AC346" i="23"/>
  <c r="AC352" i="23"/>
  <c r="AC357" i="23"/>
  <c r="AC365" i="23"/>
  <c r="AC366" i="23"/>
  <c r="AC375" i="23"/>
  <c r="AC377" i="23"/>
  <c r="AC378" i="23"/>
  <c r="AC389" i="23"/>
  <c r="AC390" i="23"/>
  <c r="AC399" i="23"/>
  <c r="AC408" i="23"/>
  <c r="AC400" i="23"/>
  <c r="AC405" i="23"/>
  <c r="AC412" i="23"/>
  <c r="AC417" i="23"/>
  <c r="AC418" i="23"/>
  <c r="AC421" i="23"/>
  <c r="AC419" i="23"/>
  <c r="AC416" i="23"/>
  <c r="AC431" i="23"/>
  <c r="AC428" i="23"/>
  <c r="AC427" i="23"/>
  <c r="AC434" i="23"/>
  <c r="AC425" i="23"/>
  <c r="AC426" i="23"/>
  <c r="AC452" i="23"/>
  <c r="AC451" i="23"/>
  <c r="AC458" i="23"/>
  <c r="AC449" i="23"/>
  <c r="AC450" i="23"/>
  <c r="AC477" i="23"/>
  <c r="AD489" i="23"/>
  <c r="AI489" i="23" s="1"/>
  <c r="AD490" i="23"/>
  <c r="AI490" i="23" s="1"/>
  <c r="AD493" i="23"/>
  <c r="AI493" i="23" s="1"/>
  <c r="AC495" i="23"/>
  <c r="AC504" i="23"/>
  <c r="AC496" i="23"/>
  <c r="AD503" i="23"/>
  <c r="AI503" i="23" s="1"/>
  <c r="AD531" i="23"/>
  <c r="AI531" i="23" s="1"/>
  <c r="AI552" i="23"/>
  <c r="AD548" i="23"/>
  <c r="AI548" i="23" s="1"/>
  <c r="AD547" i="23"/>
  <c r="AI547" i="23" s="1"/>
  <c r="AD554" i="23"/>
  <c r="AI554" i="23" s="1"/>
  <c r="AD545" i="23"/>
  <c r="AI545" i="23" s="1"/>
  <c r="AC562" i="23"/>
  <c r="AC565" i="23"/>
  <c r="AC563" i="23"/>
  <c r="AI613" i="23"/>
  <c r="AD615" i="23"/>
  <c r="AI615" i="23" s="1"/>
  <c r="AD624" i="23"/>
  <c r="AI624" i="23" s="1"/>
  <c r="AD616" i="23"/>
  <c r="AI616" i="23" s="1"/>
  <c r="AC619" i="23"/>
  <c r="AC626" i="23"/>
  <c r="AC617" i="23"/>
  <c r="AC635" i="23"/>
  <c r="AI629" i="23"/>
  <c r="AC645" i="23"/>
  <c r="AD662" i="23"/>
  <c r="AI662" i="23" s="1"/>
  <c r="AD656" i="23"/>
  <c r="AI656" i="23" s="1"/>
  <c r="AD686" i="23"/>
  <c r="AI686" i="23" s="1"/>
  <c r="AC698" i="23"/>
  <c r="AD734" i="23"/>
  <c r="AI734" i="23" s="1"/>
  <c r="AD724" i="23"/>
  <c r="AI724" i="23" s="1"/>
  <c r="AD727" i="23"/>
  <c r="AI727" i="23" s="1"/>
  <c r="AD732" i="23"/>
  <c r="AI732" i="23" s="1"/>
  <c r="AD741" i="23"/>
  <c r="AI741" i="23" s="1"/>
  <c r="AD759" i="23"/>
  <c r="AI759" i="23" s="1"/>
  <c r="AD768" i="23"/>
  <c r="AI768" i="23" s="1"/>
  <c r="AD760" i="23"/>
  <c r="AI760" i="23" s="1"/>
  <c r="AD765" i="23"/>
  <c r="AI765" i="23" s="1"/>
  <c r="AD766" i="23"/>
  <c r="AI766" i="23" s="1"/>
  <c r="AD769" i="23"/>
  <c r="AI769" i="23" s="1"/>
  <c r="AC767" i="23"/>
  <c r="AI771" i="23"/>
  <c r="AI806" i="23"/>
  <c r="AC807" i="23"/>
  <c r="AI893" i="23"/>
  <c r="AC828" i="23"/>
  <c r="AI827" i="23"/>
  <c r="AD823" i="23"/>
  <c r="AI823" i="23" s="1"/>
  <c r="AD830" i="23"/>
  <c r="AI830" i="23" s="1"/>
  <c r="AD863" i="23"/>
  <c r="AI863" i="23" s="1"/>
  <c r="AI867" i="23"/>
  <c r="AC868" i="23"/>
  <c r="AD871" i="23"/>
  <c r="AI871" i="23" s="1"/>
  <c r="AD878" i="23"/>
  <c r="AI878" i="23" s="1"/>
  <c r="AC889" i="23"/>
  <c r="AD898" i="23"/>
  <c r="AI898" i="23" s="1"/>
  <c r="AD901" i="23"/>
  <c r="AI901" i="23" s="1"/>
  <c r="AD899" i="23"/>
  <c r="AI899" i="23" s="1"/>
  <c r="AD894" i="23"/>
  <c r="AI894" i="23" s="1"/>
  <c r="AD934" i="23"/>
  <c r="AI934" i="23" s="1"/>
  <c r="AD937" i="23"/>
  <c r="AI937" i="23" s="1"/>
  <c r="AD930" i="23"/>
  <c r="AI930" i="23" s="1"/>
  <c r="AD2510" i="23"/>
  <c r="AI2510" i="23" s="1"/>
  <c r="AD2503" i="23"/>
  <c r="AI2503" i="23" s="1"/>
  <c r="AD2504" i="23"/>
  <c r="AI2504" i="23" s="1"/>
  <c r="AD2507" i="23"/>
  <c r="AI2507" i="23" s="1"/>
  <c r="AD2509" i="23"/>
  <c r="AI2509" i="23" s="1"/>
  <c r="AD2506" i="23"/>
  <c r="AI2506" i="23" s="1"/>
  <c r="AD2505" i="23"/>
  <c r="AI2505" i="23" s="1"/>
  <c r="AD2500" i="23"/>
  <c r="AI2500" i="23" s="1"/>
  <c r="AD2508" i="23"/>
  <c r="AI2508" i="23" s="1"/>
  <c r="AD2499" i="23"/>
  <c r="AI2499" i="23" s="1"/>
  <c r="AD2502" i="23"/>
  <c r="AI2502" i="23" s="1"/>
  <c r="AD2501" i="23"/>
  <c r="AI2501" i="23" s="1"/>
  <c r="AC948" i="23"/>
  <c r="AD955" i="23"/>
  <c r="AI955" i="23" s="1"/>
  <c r="AD962" i="23"/>
  <c r="AD953" i="23"/>
  <c r="AI953" i="23" s="1"/>
  <c r="AD954" i="23"/>
  <c r="AI954" i="23" s="1"/>
  <c r="AC963" i="23"/>
  <c r="AD974" i="23"/>
  <c r="AI974" i="23" s="1"/>
  <c r="AC966" i="23"/>
  <c r="AC975" i="23"/>
  <c r="AC977" i="23"/>
  <c r="AC987" i="23"/>
  <c r="AD1031" i="23"/>
  <c r="AI1031" i="23" s="1"/>
  <c r="AD1028" i="23"/>
  <c r="AI1028" i="23" s="1"/>
  <c r="AD1027" i="23"/>
  <c r="AI1027" i="23" s="1"/>
  <c r="AD1055" i="23"/>
  <c r="AI1055" i="23" s="1"/>
  <c r="AD1052" i="23"/>
  <c r="AI1052" i="23" s="1"/>
  <c r="AD1051" i="23"/>
  <c r="AI1051" i="23" s="1"/>
  <c r="AD1069" i="23"/>
  <c r="AD1067" i="23"/>
  <c r="AI1067" i="23" s="1"/>
  <c r="AD1064" i="23"/>
  <c r="AI1064" i="23" s="1"/>
  <c r="AD1063" i="23"/>
  <c r="AI1063" i="23" s="1"/>
  <c r="AD1079" i="23"/>
  <c r="AI1079" i="23" s="1"/>
  <c r="AD1076" i="23"/>
  <c r="AI1076" i="23" s="1"/>
  <c r="AD1075" i="23"/>
  <c r="AI1075" i="23" s="1"/>
  <c r="AC1107" i="23"/>
  <c r="AD1110" i="23"/>
  <c r="AI1110" i="23" s="1"/>
  <c r="AD1118" i="23"/>
  <c r="AI1118" i="23" s="1"/>
  <c r="AD1109" i="23"/>
  <c r="AD1120" i="23"/>
  <c r="AI1120" i="23" s="1"/>
  <c r="AD1125" i="23"/>
  <c r="AI1125" i="23" s="1"/>
  <c r="AC1143" i="23"/>
  <c r="AD1151" i="23"/>
  <c r="AI1151" i="23" s="1"/>
  <c r="AD1153" i="23"/>
  <c r="AI1153" i="23" s="1"/>
  <c r="AD1173" i="23"/>
  <c r="AI1173" i="23" s="1"/>
  <c r="AD1174" i="23"/>
  <c r="AI1174" i="23" s="1"/>
  <c r="AD1230" i="23"/>
  <c r="AI1230" i="23" s="1"/>
  <c r="AD1229" i="23"/>
  <c r="AI1229" i="23" s="1"/>
  <c r="AD1238" i="23"/>
  <c r="AD1231" i="23"/>
  <c r="AI1231" i="23" s="1"/>
  <c r="AD1232" i="23"/>
  <c r="AI1232" i="23" s="1"/>
  <c r="AD1235" i="23"/>
  <c r="AI1235" i="23" s="1"/>
  <c r="AD1237" i="23"/>
  <c r="AI1237" i="23" s="1"/>
  <c r="AD1234" i="23"/>
  <c r="AI1234" i="23" s="1"/>
  <c r="AD1233" i="23"/>
  <c r="AI1233" i="23" s="1"/>
  <c r="AD1228" i="23"/>
  <c r="AI1228" i="23" s="1"/>
  <c r="AC1236" i="23"/>
  <c r="AC1239" i="23"/>
  <c r="AD1239" i="23"/>
  <c r="AI1239" i="23" s="1"/>
  <c r="AD1243" i="23"/>
  <c r="AI1243" i="23" s="1"/>
  <c r="AD1244" i="23"/>
  <c r="AI1244" i="23" s="1"/>
  <c r="AD1247" i="23"/>
  <c r="AD1249" i="23"/>
  <c r="AD1246" i="23"/>
  <c r="AI1246" i="23" s="1"/>
  <c r="AC639" i="23"/>
  <c r="AC648" i="23"/>
  <c r="AC640" i="23"/>
  <c r="AD647" i="23"/>
  <c r="AI647" i="23" s="1"/>
  <c r="AC684" i="23"/>
  <c r="AC694" i="23"/>
  <c r="AC706" i="23"/>
  <c r="AC709" i="23"/>
  <c r="AC707" i="23"/>
  <c r="AC735" i="23"/>
  <c r="AC744" i="23"/>
  <c r="AC736" i="23"/>
  <c r="AD738" i="23"/>
  <c r="AI738" i="23" s="1"/>
  <c r="AD772" i="23"/>
  <c r="AI772" i="23" s="1"/>
  <c r="AC805" i="23"/>
  <c r="AC803" i="23"/>
  <c r="AC800" i="23"/>
  <c r="AC799" i="23"/>
  <c r="AC817" i="23"/>
  <c r="AD819" i="23"/>
  <c r="AI819" i="23" s="1"/>
  <c r="AD828" i="23"/>
  <c r="AI828" i="23" s="1"/>
  <c r="AD839" i="23"/>
  <c r="AI839" i="23" s="1"/>
  <c r="AD868" i="23"/>
  <c r="AI868" i="23" s="1"/>
  <c r="AD886" i="23"/>
  <c r="AI886" i="23" s="1"/>
  <c r="AD889" i="23"/>
  <c r="AI889" i="23" s="1"/>
  <c r="AD882" i="23"/>
  <c r="AI882" i="23" s="1"/>
  <c r="AC900" i="23"/>
  <c r="AC903" i="23"/>
  <c r="AC912" i="23"/>
  <c r="AC904" i="23"/>
  <c r="AD908" i="23"/>
  <c r="AI908" i="23" s="1"/>
  <c r="AD939" i="23"/>
  <c r="AI939" i="23" s="1"/>
  <c r="AD948" i="23"/>
  <c r="AI948" i="23" s="1"/>
  <c r="AD944" i="23"/>
  <c r="AI944" i="23" s="1"/>
  <c r="AC950" i="23"/>
  <c r="AC957" i="23"/>
  <c r="AC958" i="23"/>
  <c r="AD963" i="23"/>
  <c r="AI963" i="23" s="1"/>
  <c r="AD965" i="23"/>
  <c r="AI965" i="23" s="1"/>
  <c r="AD966" i="23"/>
  <c r="AI966" i="23" s="1"/>
  <c r="AD975" i="23"/>
  <c r="AI975" i="23" s="1"/>
  <c r="AD986" i="23"/>
  <c r="AI986" i="23" s="1"/>
  <c r="AD977" i="23"/>
  <c r="AI977" i="23" s="1"/>
  <c r="AD978" i="23"/>
  <c r="AI978" i="23" s="1"/>
  <c r="AD987" i="23"/>
  <c r="AI987" i="23" s="1"/>
  <c r="AD998" i="23"/>
  <c r="AI998" i="23" s="1"/>
  <c r="AC990" i="23"/>
  <c r="AC999" i="23"/>
  <c r="AD1010" i="23"/>
  <c r="AI1010" i="23" s="1"/>
  <c r="AD1001" i="23"/>
  <c r="AI1001" i="23" s="1"/>
  <c r="AD1002" i="23"/>
  <c r="AI1002" i="23" s="1"/>
  <c r="AC1011" i="23"/>
  <c r="AD1022" i="23"/>
  <c r="AI1022" i="23" s="1"/>
  <c r="AC1014" i="23"/>
  <c r="AC1023" i="23"/>
  <c r="AC1025" i="23"/>
  <c r="AC1035" i="23"/>
  <c r="AC1037" i="23"/>
  <c r="AC1049" i="23"/>
  <c r="AC1050" i="23"/>
  <c r="AC1061" i="23"/>
  <c r="AC1073" i="23"/>
  <c r="AC1074" i="23"/>
  <c r="AC1083" i="23"/>
  <c r="AD1106" i="23"/>
  <c r="AI1106" i="23" s="1"/>
  <c r="AD1097" i="23"/>
  <c r="AI1097" i="23" s="1"/>
  <c r="AD1098" i="23"/>
  <c r="AI1098" i="23" s="1"/>
  <c r="AD1107" i="23"/>
  <c r="AI1107" i="23" s="1"/>
  <c r="AD1126" i="23"/>
  <c r="AI1126" i="23" s="1"/>
  <c r="AD1143" i="23"/>
  <c r="AI1143" i="23" s="1"/>
  <c r="AD1164" i="23"/>
  <c r="AI1164" i="23" s="1"/>
  <c r="AD1156" i="23"/>
  <c r="AI1156" i="23" s="1"/>
  <c r="AD1161" i="23"/>
  <c r="AI1161" i="23" s="1"/>
  <c r="AD1162" i="23"/>
  <c r="AI1162" i="23" s="1"/>
  <c r="AC1165" i="23"/>
  <c r="AD1177" i="23"/>
  <c r="AI1177" i="23" s="1"/>
  <c r="AC1202" i="23"/>
  <c r="AD1236" i="23"/>
  <c r="AI1236" i="23" s="1"/>
  <c r="AD1248" i="23"/>
  <c r="AI1248" i="23" s="1"/>
  <c r="AD1240" i="23"/>
  <c r="AI1240" i="23" s="1"/>
  <c r="AD1245" i="23"/>
  <c r="AI1245" i="23" s="1"/>
  <c r="AC1323" i="23"/>
  <c r="AD1323" i="23"/>
  <c r="AI1323" i="23" s="1"/>
  <c r="AD1326" i="23"/>
  <c r="AI1326" i="23" s="1"/>
  <c r="AD1325" i="23"/>
  <c r="AI1325" i="23" s="1"/>
  <c r="AD1334" i="23"/>
  <c r="AI1334" i="23" s="1"/>
  <c r="AD1327" i="23"/>
  <c r="AI1327" i="23" s="1"/>
  <c r="AD1328" i="23"/>
  <c r="AI1328" i="23" s="1"/>
  <c r="AD1331" i="23"/>
  <c r="AI1331" i="23" s="1"/>
  <c r="AD1333" i="23"/>
  <c r="AI1333" i="23" s="1"/>
  <c r="AD1330" i="23"/>
  <c r="AI1330" i="23" s="1"/>
  <c r="AD1329" i="23"/>
  <c r="AI1329" i="23" s="1"/>
  <c r="AD1324" i="23"/>
  <c r="AI1324" i="23" s="1"/>
  <c r="AD1332" i="23"/>
  <c r="AI1332" i="23" s="1"/>
  <c r="AD860" i="23"/>
  <c r="AI860" i="23" s="1"/>
  <c r="AC895" i="23"/>
  <c r="AD935" i="23"/>
  <c r="AI935" i="23" s="1"/>
  <c r="AD943" i="23"/>
  <c r="AI943" i="23" s="1"/>
  <c r="AD950" i="23"/>
  <c r="AI950" i="23" s="1"/>
  <c r="AC964" i="23"/>
  <c r="AC988" i="23"/>
  <c r="AD989" i="23"/>
  <c r="AI989" i="23" s="1"/>
  <c r="AD1013" i="23"/>
  <c r="AI1013" i="23" s="1"/>
  <c r="AD1014" i="23"/>
  <c r="AI1014" i="23" s="1"/>
  <c r="AD1034" i="23"/>
  <c r="AD1025" i="23"/>
  <c r="AI1025" i="23" s="1"/>
  <c r="AD1026" i="23"/>
  <c r="AI1026" i="23" s="1"/>
  <c r="AI1035" i="23"/>
  <c r="AD1046" i="23"/>
  <c r="AI1046" i="23" s="1"/>
  <c r="AD1058" i="23"/>
  <c r="AI1058" i="23" s="1"/>
  <c r="AD1049" i="23"/>
  <c r="AI1049" i="23" s="1"/>
  <c r="AD1050" i="23"/>
  <c r="AI1050" i="23" s="1"/>
  <c r="AD1070" i="23"/>
  <c r="AI1070" i="23" s="1"/>
  <c r="AD1082" i="23"/>
  <c r="AI1082" i="23" s="1"/>
  <c r="AD1073" i="23"/>
  <c r="AD1074" i="23"/>
  <c r="AI1074" i="23" s="1"/>
  <c r="AD1083" i="23"/>
  <c r="AI1083" i="23" s="1"/>
  <c r="AD1094" i="23"/>
  <c r="AI1094" i="23" s="1"/>
  <c r="AC1086" i="23"/>
  <c r="AC1095" i="23"/>
  <c r="AD1160" i="23"/>
  <c r="AI1160" i="23" s="1"/>
  <c r="AC1179" i="23"/>
  <c r="AD1184" i="23"/>
  <c r="AI1184" i="23" s="1"/>
  <c r="AD1187" i="23"/>
  <c r="AI1187" i="23" s="1"/>
  <c r="AD1189" i="23"/>
  <c r="AI1189" i="23" s="1"/>
  <c r="AD1186" i="23"/>
  <c r="AI1186" i="23" s="1"/>
  <c r="AD1185" i="23"/>
  <c r="AI1185" i="23" s="1"/>
  <c r="AD1182" i="23"/>
  <c r="AI1182" i="23" s="1"/>
  <c r="AC1191" i="23"/>
  <c r="AD1197" i="23"/>
  <c r="AI1197" i="23" s="1"/>
  <c r="AD1192" i="23"/>
  <c r="AI1192" i="23" s="1"/>
  <c r="AD1200" i="23"/>
  <c r="AI1200" i="23" s="1"/>
  <c r="AD1194" i="23"/>
  <c r="AI1194" i="23" s="1"/>
  <c r="AD1193" i="23"/>
  <c r="AD1202" i="23"/>
  <c r="AI1202" i="23" s="1"/>
  <c r="AD1191" i="23"/>
  <c r="AI1191" i="23" s="1"/>
  <c r="AD1201" i="23"/>
  <c r="AI1201" i="23" s="1"/>
  <c r="AD1199" i="23"/>
  <c r="AI1199" i="23" s="1"/>
  <c r="AD1196" i="23"/>
  <c r="AI1196" i="23" s="1"/>
  <c r="AD1195" i="23"/>
  <c r="AI1195" i="23" s="1"/>
  <c r="AI1395" i="23"/>
  <c r="AI896" i="23"/>
  <c r="AI996" i="23"/>
  <c r="AD1061" i="23"/>
  <c r="AI1061" i="23" s="1"/>
  <c r="AD1062" i="23"/>
  <c r="AI1062" i="23" s="1"/>
  <c r="AD1190" i="23"/>
  <c r="AD1181" i="23"/>
  <c r="AI1181" i="23" s="1"/>
  <c r="AC1216" i="23"/>
  <c r="AD1223" i="23"/>
  <c r="AI1223" i="23" s="1"/>
  <c r="AD1222" i="23"/>
  <c r="AI1222" i="23" s="1"/>
  <c r="AD1220" i="23"/>
  <c r="AI1220" i="23" s="1"/>
  <c r="AD1219" i="23"/>
  <c r="AI1219" i="23" s="1"/>
  <c r="AC734" i="23"/>
  <c r="AC742" i="23"/>
  <c r="AC781" i="23"/>
  <c r="AC779" i="23"/>
  <c r="AC776" i="23"/>
  <c r="AC775" i="23"/>
  <c r="AC793" i="23"/>
  <c r="AC842" i="23"/>
  <c r="AC833" i="23"/>
  <c r="AC834" i="23"/>
  <c r="AC843" i="23"/>
  <c r="AC854" i="23"/>
  <c r="AC862" i="23"/>
  <c r="AD859" i="23"/>
  <c r="AI859" i="23" s="1"/>
  <c r="AD866" i="23"/>
  <c r="AD857" i="23"/>
  <c r="AI857" i="23" s="1"/>
  <c r="AC877" i="23"/>
  <c r="AC875" i="23"/>
  <c r="AD870" i="23"/>
  <c r="AI870" i="23" s="1"/>
  <c r="AD892" i="23"/>
  <c r="AI892" i="23" s="1"/>
  <c r="AD895" i="23"/>
  <c r="AI895" i="23" s="1"/>
  <c r="AD902" i="23"/>
  <c r="AI902" i="23" s="1"/>
  <c r="AC913" i="23"/>
  <c r="AC915" i="23"/>
  <c r="AC927" i="23"/>
  <c r="AC936" i="23"/>
  <c r="AC928" i="23"/>
  <c r="AD932" i="23"/>
  <c r="AI932" i="23" s="1"/>
  <c r="AC945" i="23"/>
  <c r="AD941" i="23"/>
  <c r="AI941" i="23" s="1"/>
  <c r="AD964" i="23"/>
  <c r="AI964" i="23" s="1"/>
  <c r="AD969" i="23"/>
  <c r="AI969" i="23" s="1"/>
  <c r="AD970" i="23"/>
  <c r="AI970" i="23" s="1"/>
  <c r="AD982" i="23"/>
  <c r="AI982" i="23" s="1"/>
  <c r="AD988" i="23"/>
  <c r="AD993" i="23"/>
  <c r="AI993" i="23" s="1"/>
  <c r="AD994" i="23"/>
  <c r="AI994" i="23" s="1"/>
  <c r="AD1008" i="23"/>
  <c r="AD1000" i="23"/>
  <c r="AI1000" i="23" s="1"/>
  <c r="AD1005" i="23"/>
  <c r="AI1005" i="23" s="1"/>
  <c r="AD1006" i="23"/>
  <c r="AI1006" i="23" s="1"/>
  <c r="AD1020" i="23"/>
  <c r="AI1020" i="23" s="1"/>
  <c r="AC1017" i="23"/>
  <c r="AC1018" i="23"/>
  <c r="AD1032" i="23"/>
  <c r="AI1032" i="23" s="1"/>
  <c r="AD1024" i="23"/>
  <c r="AI1024" i="23" s="1"/>
  <c r="AD1029" i="23"/>
  <c r="AI1029" i="23" s="1"/>
  <c r="AC1030" i="23"/>
  <c r="AD1044" i="23"/>
  <c r="AI1044" i="23" s="1"/>
  <c r="AC1041" i="23"/>
  <c r="AC1042" i="23"/>
  <c r="AC1056" i="23"/>
  <c r="AC1048" i="23"/>
  <c r="AC1053" i="23"/>
  <c r="AC1054" i="23"/>
  <c r="AC1068" i="23"/>
  <c r="AC1060" i="23"/>
  <c r="AC1080" i="23"/>
  <c r="AC1072" i="23"/>
  <c r="AC1077" i="23"/>
  <c r="AC1078" i="23"/>
  <c r="AD1092" i="23"/>
  <c r="AI1092" i="23" s="1"/>
  <c r="AC1089" i="23"/>
  <c r="AC1090" i="23"/>
  <c r="AI1086" i="23"/>
  <c r="AC1104" i="23"/>
  <c r="AC1096" i="23"/>
  <c r="AC1102" i="23"/>
  <c r="AC1115" i="23"/>
  <c r="AC1112" i="23"/>
  <c r="AC1121" i="23"/>
  <c r="AC1122" i="23"/>
  <c r="AD1150" i="23"/>
  <c r="AD1148" i="23"/>
  <c r="AI1148" i="23" s="1"/>
  <c r="AD1147" i="23"/>
  <c r="AI1147" i="23" s="1"/>
  <c r="AC1157" i="23"/>
  <c r="AC1158" i="23"/>
  <c r="AD1188" i="23"/>
  <c r="AI1188" i="23" s="1"/>
  <c r="AD1180" i="23"/>
  <c r="AI1180" i="23" s="1"/>
  <c r="AD1221" i="23"/>
  <c r="AI1221" i="23" s="1"/>
  <c r="AD1225" i="23"/>
  <c r="AI1225" i="23" s="1"/>
  <c r="AC1251" i="23"/>
  <c r="AD1251" i="23"/>
  <c r="AI1251" i="23" s="1"/>
  <c r="AD1254" i="23"/>
  <c r="AI1254" i="23" s="1"/>
  <c r="AD1253" i="23"/>
  <c r="AI1253" i="23" s="1"/>
  <c r="AD1262" i="23"/>
  <c r="AI1262" i="23" s="1"/>
  <c r="AD1255" i="23"/>
  <c r="AD1256" i="23"/>
  <c r="AI1256" i="23" s="1"/>
  <c r="AD1259" i="23"/>
  <c r="AI1259" i="23" s="1"/>
  <c r="AD1261" i="23"/>
  <c r="AI1261" i="23" s="1"/>
  <c r="AD1258" i="23"/>
  <c r="AI1258" i="23" s="1"/>
  <c r="AC1260" i="23"/>
  <c r="AD1053" i="23"/>
  <c r="AI1053" i="23" s="1"/>
  <c r="AI1071" i="23"/>
  <c r="AD1072" i="23"/>
  <c r="AI1072" i="23" s="1"/>
  <c r="AD1077" i="23"/>
  <c r="AI1077" i="23" s="1"/>
  <c r="AD1104" i="23"/>
  <c r="AD1096" i="23"/>
  <c r="AD1101" i="23"/>
  <c r="AI1101" i="23" s="1"/>
  <c r="AD1115" i="23"/>
  <c r="AI1115" i="23" s="1"/>
  <c r="AD1112" i="23"/>
  <c r="AI1112" i="23" s="1"/>
  <c r="AD1130" i="23"/>
  <c r="AD1121" i="23"/>
  <c r="AI1121" i="23" s="1"/>
  <c r="AD1166" i="23"/>
  <c r="AI1166" i="23" s="1"/>
  <c r="AD1157" i="23"/>
  <c r="AI1157" i="23" s="1"/>
  <c r="AC1167" i="23"/>
  <c r="AD1171" i="23"/>
  <c r="AI1171" i="23" s="1"/>
  <c r="AD1209" i="23"/>
  <c r="AI1209" i="23" s="1"/>
  <c r="AD1210" i="23"/>
  <c r="AI1210" i="23" s="1"/>
  <c r="AD1250" i="23"/>
  <c r="AI1250" i="23" s="1"/>
  <c r="AD1241" i="23"/>
  <c r="AI1241" i="23" s="1"/>
  <c r="AD1242" i="23"/>
  <c r="AI1242" i="23" s="1"/>
  <c r="AD1260" i="23"/>
  <c r="AI1260" i="23" s="1"/>
  <c r="AD1252" i="23"/>
  <c r="AI1252" i="23" s="1"/>
  <c r="AD1257" i="23"/>
  <c r="AI1257" i="23" s="1"/>
  <c r="AC1273" i="23"/>
  <c r="AC745" i="23"/>
  <c r="AC768" i="23"/>
  <c r="AC760" i="23"/>
  <c r="AC765" i="23"/>
  <c r="AC766" i="23"/>
  <c r="AC780" i="23"/>
  <c r="AD775" i="23"/>
  <c r="AI775" i="23" s="1"/>
  <c r="AC829" i="23"/>
  <c r="AC827" i="23"/>
  <c r="AC824" i="23"/>
  <c r="AC823" i="23"/>
  <c r="AD831" i="23"/>
  <c r="AI831" i="23" s="1"/>
  <c r="AD840" i="23"/>
  <c r="AI840" i="23" s="1"/>
  <c r="AD832" i="23"/>
  <c r="AI832" i="23" s="1"/>
  <c r="AC841" i="23"/>
  <c r="AI847" i="23"/>
  <c r="AD862" i="23"/>
  <c r="AI862" i="23" s="1"/>
  <c r="AD865" i="23"/>
  <c r="AI865" i="23" s="1"/>
  <c r="AC876" i="23"/>
  <c r="AC871" i="23"/>
  <c r="AD879" i="23"/>
  <c r="AI879" i="23" s="1"/>
  <c r="AD888" i="23"/>
  <c r="AI888" i="23" s="1"/>
  <c r="AC890" i="23"/>
  <c r="AC881" i="23"/>
  <c r="AI910" i="23"/>
  <c r="AC926" i="23"/>
  <c r="AC934" i="23"/>
  <c r="AD931" i="23"/>
  <c r="AD938" i="23"/>
  <c r="AI938" i="23" s="1"/>
  <c r="AD929" i="23"/>
  <c r="AI929" i="23" s="1"/>
  <c r="AC949" i="23"/>
  <c r="AC947" i="23"/>
  <c r="AD942" i="23"/>
  <c r="AI942" i="23" s="1"/>
  <c r="AC960" i="23"/>
  <c r="AC952" i="23"/>
  <c r="AC955" i="23"/>
  <c r="AD973" i="23"/>
  <c r="AI973" i="23" s="1"/>
  <c r="AD971" i="23"/>
  <c r="AI971" i="23" s="1"/>
  <c r="AD968" i="23"/>
  <c r="AI968" i="23" s="1"/>
  <c r="AD967" i="23"/>
  <c r="AI967" i="23" s="1"/>
  <c r="AD985" i="23"/>
  <c r="AI985" i="23" s="1"/>
  <c r="AC980" i="23"/>
  <c r="AC979" i="23"/>
  <c r="AD997" i="23"/>
  <c r="AI997" i="23" s="1"/>
  <c r="AD995" i="23"/>
  <c r="AI995" i="23" s="1"/>
  <c r="AD992" i="23"/>
  <c r="AI992" i="23" s="1"/>
  <c r="AC991" i="23"/>
  <c r="AD1009" i="23"/>
  <c r="AI1009" i="23" s="1"/>
  <c r="AC1004" i="23"/>
  <c r="AC1003" i="23"/>
  <c r="AC1019" i="23"/>
  <c r="AC1016" i="23"/>
  <c r="AC1015" i="23"/>
  <c r="AC1031" i="23"/>
  <c r="AC1043" i="23"/>
  <c r="AC1040" i="23"/>
  <c r="AD1060" i="23"/>
  <c r="AI1060" i="23" s="1"/>
  <c r="AD1065" i="23"/>
  <c r="AI1065" i="23" s="1"/>
  <c r="AD1066" i="23"/>
  <c r="AI1066" i="23" s="1"/>
  <c r="AI1089" i="23"/>
  <c r="AC1091" i="23"/>
  <c r="AC1088" i="23"/>
  <c r="AC1103" i="23"/>
  <c r="AC1100" i="23"/>
  <c r="AC1099" i="23"/>
  <c r="AD1111" i="23"/>
  <c r="AC1119" i="23"/>
  <c r="AD1119" i="23"/>
  <c r="AI1119" i="23" s="1"/>
  <c r="AD1146" i="23"/>
  <c r="AI1146" i="23" s="1"/>
  <c r="AD1158" i="23"/>
  <c r="AI1158" i="23" s="1"/>
  <c r="AI1167" i="23"/>
  <c r="AD1211" i="23"/>
  <c r="AI1211" i="23" s="1"/>
  <c r="AD1208" i="23"/>
  <c r="AI1208" i="23" s="1"/>
  <c r="AD1207" i="23"/>
  <c r="AI1207" i="23" s="1"/>
  <c r="AI854" i="23"/>
  <c r="AI913" i="23"/>
  <c r="AD946" i="23"/>
  <c r="AI946" i="23" s="1"/>
  <c r="AD949" i="23"/>
  <c r="AI949" i="23" s="1"/>
  <c r="AD983" i="23"/>
  <c r="AI983" i="23" s="1"/>
  <c r="AD980" i="23"/>
  <c r="AI980" i="23" s="1"/>
  <c r="AD979" i="23"/>
  <c r="AI979" i="23" s="1"/>
  <c r="AD991" i="23"/>
  <c r="AD1007" i="23"/>
  <c r="AI1007" i="23" s="1"/>
  <c r="AD1004" i="23"/>
  <c r="AI1004" i="23" s="1"/>
  <c r="AD1021" i="23"/>
  <c r="AI1021" i="23" s="1"/>
  <c r="AD1019" i="23"/>
  <c r="AD1016" i="23"/>
  <c r="AI1016" i="23" s="1"/>
  <c r="AD1043" i="23"/>
  <c r="AI1043" i="23" s="1"/>
  <c r="AC1039" i="23"/>
  <c r="AD1057" i="23"/>
  <c r="AI1057" i="23" s="1"/>
  <c r="AC1052" i="23"/>
  <c r="AC1051" i="23"/>
  <c r="AC1067" i="23"/>
  <c r="AC1063" i="23"/>
  <c r="AD1081" i="23"/>
  <c r="AI1081" i="23" s="1"/>
  <c r="AC1076" i="23"/>
  <c r="AC1075" i="23"/>
  <c r="AD1093" i="23"/>
  <c r="AD1091" i="23"/>
  <c r="AI1091" i="23" s="1"/>
  <c r="AD1088" i="23"/>
  <c r="AI1088" i="23" s="1"/>
  <c r="AC1087" i="23"/>
  <c r="AD1105" i="23"/>
  <c r="AI1105" i="23" s="1"/>
  <c r="AD1103" i="23"/>
  <c r="AI1103" i="23" s="1"/>
  <c r="AD1100" i="23"/>
  <c r="AI1100" i="23" s="1"/>
  <c r="AD1099" i="23"/>
  <c r="AI1099" i="23" s="1"/>
  <c r="AC1109" i="23"/>
  <c r="AC1110" i="23"/>
  <c r="AD1155" i="23"/>
  <c r="AI1155" i="23" s="1"/>
  <c r="AC1161" i="23"/>
  <c r="AC1168" i="23"/>
  <c r="AC1174" i="23"/>
  <c r="AC1264" i="23"/>
  <c r="AD1265" i="23"/>
  <c r="AI1265" i="23" s="1"/>
  <c r="AD1274" i="23"/>
  <c r="AI1274" i="23" s="1"/>
  <c r="AD1267" i="23"/>
  <c r="AI1267" i="23" s="1"/>
  <c r="AD1268" i="23"/>
  <c r="AI1268" i="23" s="1"/>
  <c r="AD1271" i="23"/>
  <c r="AI1271" i="23" s="1"/>
  <c r="AD1273" i="23"/>
  <c r="AI1273" i="23" s="1"/>
  <c r="AC1180" i="23"/>
  <c r="AC1185" i="23"/>
  <c r="AD1203" i="23"/>
  <c r="AI1203" i="23" s="1"/>
  <c r="AD1206" i="23"/>
  <c r="AI1206" i="23" s="1"/>
  <c r="AD1215" i="23"/>
  <c r="AI1215" i="23" s="1"/>
  <c r="AD1226" i="23"/>
  <c r="AI1226" i="23" s="1"/>
  <c r="AD1217" i="23"/>
  <c r="AD1218" i="23"/>
  <c r="AI1218" i="23" s="1"/>
  <c r="AC1227" i="23"/>
  <c r="AC1240" i="23"/>
  <c r="AC1245" i="23"/>
  <c r="AC1252" i="23"/>
  <c r="AC1257" i="23"/>
  <c r="AC1258" i="23"/>
  <c r="AC1271" i="23"/>
  <c r="AC1268" i="23"/>
  <c r="AC1267" i="23"/>
  <c r="AD1279" i="23"/>
  <c r="AI1279" i="23" s="1"/>
  <c r="AD1310" i="23"/>
  <c r="AI1310" i="23" s="1"/>
  <c r="AD1301" i="23"/>
  <c r="AI1301" i="23" s="1"/>
  <c r="AD1302" i="23"/>
  <c r="AI1302" i="23" s="1"/>
  <c r="AD1394" i="23"/>
  <c r="AI1394" i="23" s="1"/>
  <c r="AD1385" i="23"/>
  <c r="AI1385" i="23" s="1"/>
  <c r="AD1386" i="23"/>
  <c r="AI1386" i="23" s="1"/>
  <c r="AD1398" i="23"/>
  <c r="AI1398" i="23" s="1"/>
  <c r="AD1430" i="23"/>
  <c r="AI1430" i="23" s="1"/>
  <c r="AD1450" i="23"/>
  <c r="AD1460" i="23"/>
  <c r="AI1460" i="23" s="1"/>
  <c r="AD1476" i="23"/>
  <c r="AI1476" i="23" s="1"/>
  <c r="AD1478" i="23"/>
  <c r="AI1478" i="23" s="1"/>
  <c r="AD1492" i="23"/>
  <c r="AI1492" i="23" s="1"/>
  <c r="AD1493" i="23"/>
  <c r="AI1493" i="23" s="1"/>
  <c r="AD1494" i="23"/>
  <c r="AI1494" i="23" s="1"/>
  <c r="AI1503" i="23"/>
  <c r="AD1525" i="23"/>
  <c r="AI1525" i="23" s="1"/>
  <c r="AD1523" i="23"/>
  <c r="AI1523" i="23" s="1"/>
  <c r="AD1520" i="23"/>
  <c r="AI1520" i="23" s="1"/>
  <c r="AD1519" i="23"/>
  <c r="AI1519" i="23" s="1"/>
  <c r="AD1536" i="23"/>
  <c r="AI1536" i="23" s="1"/>
  <c r="AD1528" i="23"/>
  <c r="AD1533" i="23"/>
  <c r="AI1533" i="23" s="1"/>
  <c r="AD1534" i="23"/>
  <c r="AI1534" i="23" s="1"/>
  <c r="AD1555" i="23"/>
  <c r="AI1555" i="23" s="1"/>
  <c r="AD1562" i="23"/>
  <c r="AI1562" i="23" s="1"/>
  <c r="AD1553" i="23"/>
  <c r="AD1563" i="23"/>
  <c r="AI1563" i="23" s="1"/>
  <c r="AI1577" i="23"/>
  <c r="AC1587" i="23"/>
  <c r="AC1623" i="23"/>
  <c r="AC1632" i="23"/>
  <c r="AC1624" i="23"/>
  <c r="AC1629" i="23"/>
  <c r="AD1626" i="23"/>
  <c r="AI1626" i="23" s="1"/>
  <c r="AD1635" i="23"/>
  <c r="AI1635" i="23" s="1"/>
  <c r="AD1646" i="23"/>
  <c r="AI1646" i="23" s="1"/>
  <c r="AD1637" i="23"/>
  <c r="AI1637" i="23" s="1"/>
  <c r="AC1647" i="23"/>
  <c r="AI1652" i="23"/>
  <c r="AD1658" i="23"/>
  <c r="AI1658" i="23" s="1"/>
  <c r="AD1649" i="23"/>
  <c r="AI1649" i="23" s="1"/>
  <c r="AC1659" i="23"/>
  <c r="AD1670" i="23"/>
  <c r="AI1670" i="23" s="1"/>
  <c r="AD1661" i="23"/>
  <c r="AI1661" i="23" s="1"/>
  <c r="AC1671" i="23"/>
  <c r="AC1680" i="23"/>
  <c r="AC1672" i="23"/>
  <c r="AC1677" i="23"/>
  <c r="AI1689" i="23"/>
  <c r="AI1693" i="23"/>
  <c r="AD1694" i="23"/>
  <c r="AI1694" i="23" s="1"/>
  <c r="AC1701" i="23"/>
  <c r="AD1728" i="23"/>
  <c r="AI1728" i="23" s="1"/>
  <c r="AI1732" i="23"/>
  <c r="AD1765" i="23"/>
  <c r="AI1765" i="23" s="1"/>
  <c r="AD1298" i="23"/>
  <c r="AD1289" i="23"/>
  <c r="AI1289" i="23" s="1"/>
  <c r="AD1290" i="23"/>
  <c r="AI1290" i="23" s="1"/>
  <c r="AD1345" i="23"/>
  <c r="AI1345" i="23" s="1"/>
  <c r="AD1343" i="23"/>
  <c r="AI1343" i="23" s="1"/>
  <c r="AD1340" i="23"/>
  <c r="AI1340" i="23" s="1"/>
  <c r="AD1339" i="23"/>
  <c r="AC1346" i="23"/>
  <c r="AD1369" i="23"/>
  <c r="AI1369" i="23" s="1"/>
  <c r="AD1382" i="23"/>
  <c r="AI1382" i="23" s="1"/>
  <c r="AD1393" i="23"/>
  <c r="AI1393" i="23" s="1"/>
  <c r="AD1402" i="23"/>
  <c r="AI1402" i="23" s="1"/>
  <c r="AD1415" i="23"/>
  <c r="AI1415" i="23" s="1"/>
  <c r="AD1412" i="23"/>
  <c r="AI1412" i="23" s="1"/>
  <c r="AD1425" i="23"/>
  <c r="AI1425" i="23" s="1"/>
  <c r="AD1453" i="23"/>
  <c r="AI1453" i="23" s="1"/>
  <c r="AD1451" i="23"/>
  <c r="AI1451" i="23" s="1"/>
  <c r="AD1448" i="23"/>
  <c r="AI1448" i="23" s="1"/>
  <c r="AD1447" i="23"/>
  <c r="AI1447" i="23" s="1"/>
  <c r="AC1455" i="23"/>
  <c r="AC1464" i="23"/>
  <c r="AC1456" i="23"/>
  <c r="AC1461" i="23"/>
  <c r="AC1462" i="23"/>
  <c r="AC1470" i="23"/>
  <c r="AC1479" i="23"/>
  <c r="AD1487" i="23"/>
  <c r="AI1487" i="23" s="1"/>
  <c r="AD1484" i="23"/>
  <c r="AI1484" i="23" s="1"/>
  <c r="AD1483" i="23"/>
  <c r="AI1483" i="23" s="1"/>
  <c r="AD1497" i="23"/>
  <c r="AI1497" i="23" s="1"/>
  <c r="AD1498" i="23"/>
  <c r="AI1498" i="23" s="1"/>
  <c r="AC1512" i="23"/>
  <c r="AC1504" i="23"/>
  <c r="AC1509" i="23"/>
  <c r="AC1510" i="23"/>
  <c r="AD1514" i="23"/>
  <c r="AI1514" i="23" s="1"/>
  <c r="AD1505" i="23"/>
  <c r="AI1505" i="23" s="1"/>
  <c r="AD1515" i="23"/>
  <c r="AI1515" i="23" s="1"/>
  <c r="AD1541" i="23"/>
  <c r="AI1541" i="23" s="1"/>
  <c r="AC1551" i="23"/>
  <c r="AC1560" i="23"/>
  <c r="AC1552" i="23"/>
  <c r="AC1557" i="23"/>
  <c r="AC1558" i="23"/>
  <c r="AD1574" i="23"/>
  <c r="AI1574" i="23" s="1"/>
  <c r="AD1609" i="23"/>
  <c r="AI1609" i="23" s="1"/>
  <c r="AD1638" i="23"/>
  <c r="AI1638" i="23" s="1"/>
  <c r="AD1650" i="23"/>
  <c r="AI1650" i="23" s="1"/>
  <c r="AD1662" i="23"/>
  <c r="AI1662" i="23" s="1"/>
  <c r="AC1800" i="23"/>
  <c r="AD1798" i="23"/>
  <c r="AI1798" i="23" s="1"/>
  <c r="AD1797" i="23"/>
  <c r="AI1797" i="23" s="1"/>
  <c r="AD1792" i="23"/>
  <c r="AI1792" i="23" s="1"/>
  <c r="AD1801" i="23"/>
  <c r="AI1801" i="23" s="1"/>
  <c r="AD1799" i="23"/>
  <c r="AI1799" i="23" s="1"/>
  <c r="AD1796" i="23"/>
  <c r="AI1796" i="23" s="1"/>
  <c r="AD1795" i="23"/>
  <c r="AI1795" i="23" s="1"/>
  <c r="AI1122" i="23"/>
  <c r="AC1147" i="23"/>
  <c r="AC1163" i="23"/>
  <c r="AC1160" i="23"/>
  <c r="AC1175" i="23"/>
  <c r="AC1172" i="23"/>
  <c r="AC1198" i="23"/>
  <c r="AD1212" i="23"/>
  <c r="AI1212" i="23" s="1"/>
  <c r="AC1210" i="23"/>
  <c r="AD1224" i="23"/>
  <c r="AI1224" i="23" s="1"/>
  <c r="AD1216" i="23"/>
  <c r="AI1216" i="23" s="1"/>
  <c r="AC1222" i="23"/>
  <c r="AC1228" i="23"/>
  <c r="AC1233" i="23"/>
  <c r="AC1234" i="23"/>
  <c r="AC1259" i="23"/>
  <c r="AC1255" i="23"/>
  <c r="AC1265" i="23"/>
  <c r="AC1275" i="23"/>
  <c r="AD1286" i="23"/>
  <c r="AI1286" i="23" s="1"/>
  <c r="AD1277" i="23"/>
  <c r="AI1277" i="23" s="1"/>
  <c r="AD1278" i="23"/>
  <c r="AI1278" i="23" s="1"/>
  <c r="AD1287" i="23"/>
  <c r="AI1287" i="23" s="1"/>
  <c r="AC1308" i="23"/>
  <c r="AC1300" i="23"/>
  <c r="AC1305" i="23"/>
  <c r="AC1306" i="23"/>
  <c r="AD1320" i="23"/>
  <c r="AI1320" i="23" s="1"/>
  <c r="AD1312" i="23"/>
  <c r="AI1312" i="23" s="1"/>
  <c r="AD1317" i="23"/>
  <c r="AI1317" i="23" s="1"/>
  <c r="AC1318" i="23"/>
  <c r="AC1331" i="23"/>
  <c r="AC1327" i="23"/>
  <c r="AD1346" i="23"/>
  <c r="AI1346" i="23" s="1"/>
  <c r="AC1337" i="23"/>
  <c r="AC1356" i="23"/>
  <c r="AD1358" i="23"/>
  <c r="AI1358" i="23" s="1"/>
  <c r="AC1350" i="23"/>
  <c r="AD1372" i="23"/>
  <c r="AI1372" i="23" s="1"/>
  <c r="AC1377" i="23"/>
  <c r="AD1373" i="23"/>
  <c r="AI1373" i="23" s="1"/>
  <c r="AC1388" i="23"/>
  <c r="AC1404" i="23"/>
  <c r="AD1405" i="23"/>
  <c r="AI1405" i="23" s="1"/>
  <c r="AD1403" i="23"/>
  <c r="AI1403" i="23" s="1"/>
  <c r="AD1400" i="23"/>
  <c r="AI1400" i="23" s="1"/>
  <c r="AC1407" i="23"/>
  <c r="AD1421" i="23"/>
  <c r="AI1421" i="23" s="1"/>
  <c r="AD1422" i="23"/>
  <c r="AI1422" i="23" s="1"/>
  <c r="AD1452" i="23"/>
  <c r="AI1452" i="23" s="1"/>
  <c r="AD1455" i="23"/>
  <c r="AI1455" i="23" s="1"/>
  <c r="AD1464" i="23"/>
  <c r="AI1464" i="23" s="1"/>
  <c r="AD1456" i="23"/>
  <c r="AI1456" i="23" s="1"/>
  <c r="AD1461" i="23"/>
  <c r="AI1461" i="23" s="1"/>
  <c r="AD1462" i="23"/>
  <c r="AI1462" i="23" s="1"/>
  <c r="AD1468" i="23"/>
  <c r="AI1468" i="23" s="1"/>
  <c r="AC1474" i="23"/>
  <c r="AD1469" i="23"/>
  <c r="AD1470" i="23"/>
  <c r="AI1470" i="23" s="1"/>
  <c r="AD1479" i="23"/>
  <c r="AI1479" i="23" s="1"/>
  <c r="AC1481" i="23"/>
  <c r="AC1482" i="23"/>
  <c r="AC1491" i="23"/>
  <c r="AC1499" i="23"/>
  <c r="AC1496" i="23"/>
  <c r="AC1495" i="23"/>
  <c r="AD1512" i="23"/>
  <c r="AI1512" i="23" s="1"/>
  <c r="AD1504" i="23"/>
  <c r="AI1504" i="23" s="1"/>
  <c r="AD1509" i="23"/>
  <c r="AD1510" i="23"/>
  <c r="AI1510" i="23" s="1"/>
  <c r="AC1545" i="23"/>
  <c r="AD1551" i="23"/>
  <c r="AI1551" i="23" s="1"/>
  <c r="AD1560" i="23"/>
  <c r="AI1560" i="23" s="1"/>
  <c r="AD1552" i="23"/>
  <c r="AI1552" i="23" s="1"/>
  <c r="AD1557" i="23"/>
  <c r="AI1557" i="23" s="1"/>
  <c r="AD1558" i="23"/>
  <c r="AI1558" i="23" s="1"/>
  <c r="AC1572" i="23"/>
  <c r="AC1566" i="23"/>
  <c r="AC1575" i="23"/>
  <c r="AC1584" i="23"/>
  <c r="AC1576" i="23"/>
  <c r="AC1581" i="23"/>
  <c r="AC1582" i="23"/>
  <c r="AD1598" i="23"/>
  <c r="AI1598" i="23" s="1"/>
  <c r="AC1604" i="23"/>
  <c r="AD1629" i="23"/>
  <c r="AI1629" i="23" s="1"/>
  <c r="AD1630" i="23"/>
  <c r="AI1630" i="23" s="1"/>
  <c r="AD1644" i="23"/>
  <c r="AI1644" i="23" s="1"/>
  <c r="AD1636" i="23"/>
  <c r="AI1636" i="23" s="1"/>
  <c r="AC1642" i="23"/>
  <c r="AC1656" i="23"/>
  <c r="AC1648" i="23"/>
  <c r="AC1653" i="23"/>
  <c r="AC1668" i="23"/>
  <c r="AC1660" i="23"/>
  <c r="AD1677" i="23"/>
  <c r="AI1677" i="23" s="1"/>
  <c r="AD1678" i="23"/>
  <c r="AI1678" i="23" s="1"/>
  <c r="AC1676" i="23"/>
  <c r="AD1702" i="23"/>
  <c r="AI1702" i="23" s="1"/>
  <c r="AC1700" i="23"/>
  <c r="AC1698" i="23"/>
  <c r="AD1726" i="23"/>
  <c r="AD1736" i="23"/>
  <c r="AI1736" i="23" s="1"/>
  <c r="AD1763" i="23"/>
  <c r="AI1763" i="23" s="1"/>
  <c r="AD1760" i="23"/>
  <c r="AI1760" i="23" s="1"/>
  <c r="AD1759" i="23"/>
  <c r="AI1759" i="23" s="1"/>
  <c r="AC1766" i="23"/>
  <c r="AD1793" i="23"/>
  <c r="AI1793" i="23" s="1"/>
  <c r="AD1794" i="23"/>
  <c r="AI1794" i="23" s="1"/>
  <c r="AD1813" i="23"/>
  <c r="AI1813" i="23" s="1"/>
  <c r="AC1812" i="23"/>
  <c r="AD1806" i="23"/>
  <c r="AI1806" i="23" s="1"/>
  <c r="AD1805" i="23"/>
  <c r="AI1805" i="23" s="1"/>
  <c r="AD1814" i="23"/>
  <c r="AI1814" i="23" s="1"/>
  <c r="AD1817" i="23"/>
  <c r="AI1817" i="23" s="1"/>
  <c r="AD1831" i="23"/>
  <c r="AI1831" i="23" s="1"/>
  <c r="AD1832" i="23"/>
  <c r="AI1832" i="23" s="1"/>
  <c r="AD1835" i="23"/>
  <c r="AI1835" i="23" s="1"/>
  <c r="AD1837" i="23"/>
  <c r="AI1837" i="23" s="1"/>
  <c r="AD1834" i="23"/>
  <c r="AI1834" i="23" s="1"/>
  <c r="AD1833" i="23"/>
  <c r="AI1833" i="23" s="1"/>
  <c r="AC1836" i="23"/>
  <c r="AD1308" i="23"/>
  <c r="AI1308" i="23" s="1"/>
  <c r="AD1305" i="23"/>
  <c r="AI1305" i="23" s="1"/>
  <c r="AD1306" i="23"/>
  <c r="AI1306" i="23" s="1"/>
  <c r="AD1318" i="23"/>
  <c r="AD1337" i="23"/>
  <c r="AI1337" i="23" s="1"/>
  <c r="AD1338" i="23"/>
  <c r="AI1338" i="23" s="1"/>
  <c r="AD1367" i="23"/>
  <c r="AI1367" i="23" s="1"/>
  <c r="AD1391" i="23"/>
  <c r="AI1391" i="23" s="1"/>
  <c r="AD1404" i="23"/>
  <c r="AI1404" i="23" s="1"/>
  <c r="AD1407" i="23"/>
  <c r="AI1407" i="23" s="1"/>
  <c r="AD1439" i="23"/>
  <c r="AI1439" i="23" s="1"/>
  <c r="AD1436" i="23"/>
  <c r="AI1436" i="23" s="1"/>
  <c r="AC1449" i="23"/>
  <c r="AD1459" i="23"/>
  <c r="AI1459" i="23" s="1"/>
  <c r="AD1473" i="23"/>
  <c r="AI1473" i="23" s="1"/>
  <c r="AD1474" i="23"/>
  <c r="AI1474" i="23" s="1"/>
  <c r="AD1490" i="23"/>
  <c r="AI1490" i="23" s="1"/>
  <c r="AD1481" i="23"/>
  <c r="AI1481" i="23" s="1"/>
  <c r="AD1482" i="23"/>
  <c r="AI1482" i="23" s="1"/>
  <c r="AD1501" i="23"/>
  <c r="AI1501" i="23" s="1"/>
  <c r="AD1499" i="23"/>
  <c r="AI1499" i="23" s="1"/>
  <c r="AD1496" i="23"/>
  <c r="AI1496" i="23" s="1"/>
  <c r="AD1495" i="23"/>
  <c r="AI1495" i="23" s="1"/>
  <c r="AD1526" i="23"/>
  <c r="AI1526" i="23" s="1"/>
  <c r="AD1537" i="23"/>
  <c r="AI1537" i="23" s="1"/>
  <c r="AD1540" i="23"/>
  <c r="AI1540" i="23" s="1"/>
  <c r="AD1572" i="23"/>
  <c r="AI1572" i="23" s="1"/>
  <c r="AD1565" i="23"/>
  <c r="AI1565" i="23" s="1"/>
  <c r="AD1566" i="23"/>
  <c r="AI1566" i="23" s="1"/>
  <c r="AI1575" i="23"/>
  <c r="AC1590" i="23"/>
  <c r="AD1607" i="23"/>
  <c r="AI1607" i="23" s="1"/>
  <c r="AC1602" i="23"/>
  <c r="AC1628" i="23"/>
  <c r="AD1641" i="23"/>
  <c r="AI1641" i="23" s="1"/>
  <c r="AD1642" i="23"/>
  <c r="AI1642" i="23" s="1"/>
  <c r="AD1656" i="23"/>
  <c r="AI1656" i="23" s="1"/>
  <c r="AD1648" i="23"/>
  <c r="AI1648" i="23" s="1"/>
  <c r="AD1668" i="23"/>
  <c r="AI1668" i="23" s="1"/>
  <c r="AD1660" i="23"/>
  <c r="AI1660" i="23" s="1"/>
  <c r="AC1666" i="23"/>
  <c r="AC1669" i="23"/>
  <c r="AC1674" i="23"/>
  <c r="AC1707" i="23"/>
  <c r="AD1708" i="23"/>
  <c r="AI1708" i="23" s="1"/>
  <c r="AD1716" i="23"/>
  <c r="AI1716" i="23" s="1"/>
  <c r="AD1766" i="23"/>
  <c r="AI1766" i="23" s="1"/>
  <c r="AD1757" i="23"/>
  <c r="AI1757" i="23" s="1"/>
  <c r="AD1774" i="23"/>
  <c r="AI1774" i="23" s="1"/>
  <c r="AC1776" i="23"/>
  <c r="AI1810" i="23"/>
  <c r="AC1821" i="23"/>
  <c r="AD1819" i="23"/>
  <c r="AI1819" i="23" s="1"/>
  <c r="AD1820" i="23"/>
  <c r="AI1820" i="23" s="1"/>
  <c r="AD1823" i="23"/>
  <c r="AI1823" i="23" s="1"/>
  <c r="AD1822" i="23"/>
  <c r="AI1822" i="23" s="1"/>
  <c r="AD1821" i="23"/>
  <c r="AI1821" i="23" s="1"/>
  <c r="AD1825" i="23"/>
  <c r="AI1825" i="23" s="1"/>
  <c r="AC1183" i="23"/>
  <c r="AC1199" i="23"/>
  <c r="AC1196" i="23"/>
  <c r="AC1211" i="23"/>
  <c r="AC1207" i="23"/>
  <c r="AC1223" i="23"/>
  <c r="AC1220" i="23"/>
  <c r="AC1235" i="23"/>
  <c r="AC1232" i="23"/>
  <c r="AC1231" i="23"/>
  <c r="AC1253" i="23"/>
  <c r="AC1254" i="23"/>
  <c r="AC1263" i="23"/>
  <c r="AD1296" i="23"/>
  <c r="AI1296" i="23" s="1"/>
  <c r="AD1288" i="23"/>
  <c r="AD1293" i="23"/>
  <c r="AI1293" i="23" s="1"/>
  <c r="AC1294" i="23"/>
  <c r="AD1350" i="23"/>
  <c r="AI1350" i="23" s="1"/>
  <c r="AD2633" i="23"/>
  <c r="AI2633" i="23" s="1"/>
  <c r="AD2642" i="23"/>
  <c r="AD2635" i="23"/>
  <c r="AI2635" i="23" s="1"/>
  <c r="AD2636" i="23"/>
  <c r="AI2636" i="23" s="1"/>
  <c r="AD2639" i="23"/>
  <c r="AI2639" i="23" s="1"/>
  <c r="AD2641" i="23"/>
  <c r="AI2641" i="23" s="1"/>
  <c r="AD2638" i="23"/>
  <c r="AI2638" i="23" s="1"/>
  <c r="AD2632" i="23"/>
  <c r="AI2632" i="23" s="1"/>
  <c r="AD2640" i="23"/>
  <c r="AI2640" i="23" s="1"/>
  <c r="AD2631" i="23"/>
  <c r="AD2634" i="23"/>
  <c r="AI2634" i="23" s="1"/>
  <c r="AD2637" i="23"/>
  <c r="AI2637" i="23" s="1"/>
  <c r="AD1388" i="23"/>
  <c r="AI1388" i="23" s="1"/>
  <c r="AD1418" i="23"/>
  <c r="AI1418" i="23" s="1"/>
  <c r="AD1409" i="23"/>
  <c r="AI1409" i="23" s="1"/>
  <c r="AD1410" i="23"/>
  <c r="AD1444" i="23"/>
  <c r="AI1444" i="23" s="1"/>
  <c r="AD1454" i="23"/>
  <c r="AI1454" i="23" s="1"/>
  <c r="AD1486" i="23"/>
  <c r="AI1486" i="23" s="1"/>
  <c r="AD1524" i="23"/>
  <c r="AI1524" i="23" s="1"/>
  <c r="AD1589" i="23"/>
  <c r="AI1589" i="23" s="1"/>
  <c r="AD1604" i="23"/>
  <c r="AI1604" i="23" s="1"/>
  <c r="AD1603" i="23"/>
  <c r="AI1603" i="23" s="1"/>
  <c r="AD1610" i="23"/>
  <c r="AI1610" i="23" s="1"/>
  <c r="AD1601" i="23"/>
  <c r="AI1601" i="23" s="1"/>
  <c r="AD1682" i="23"/>
  <c r="AI1682" i="23" s="1"/>
  <c r="AD1673" i="23"/>
  <c r="AI1673" i="23" s="1"/>
  <c r="AC1683" i="23"/>
  <c r="AD1684" i="23"/>
  <c r="AI1684" i="23" s="1"/>
  <c r="AD1706" i="23"/>
  <c r="AI1706" i="23" s="1"/>
  <c r="AD1697" i="23"/>
  <c r="AI1697" i="23" s="1"/>
  <c r="AD1698" i="23"/>
  <c r="AI1698" i="23" s="1"/>
  <c r="AD1707" i="23"/>
  <c r="AI1707" i="23" s="1"/>
  <c r="AC1716" i="23"/>
  <c r="AD1713" i="23"/>
  <c r="AI1713" i="23" s="1"/>
  <c r="AD1714" i="23"/>
  <c r="AI1714" i="23" s="1"/>
  <c r="AD1717" i="23"/>
  <c r="AI1717" i="23" s="1"/>
  <c r="AD1715" i="23"/>
  <c r="AI1715" i="23" s="1"/>
  <c r="AD1729" i="23"/>
  <c r="AI1729" i="23" s="1"/>
  <c r="AC1724" i="23"/>
  <c r="AD1752" i="23"/>
  <c r="AI1752" i="23" s="1"/>
  <c r="AD1776" i="23"/>
  <c r="AI1776" i="23" s="1"/>
  <c r="AC1779" i="23"/>
  <c r="AD1779" i="23"/>
  <c r="AI1779" i="23" s="1"/>
  <c r="AI1263" i="23"/>
  <c r="AD1276" i="23"/>
  <c r="AI1276" i="23" s="1"/>
  <c r="AD1281" i="23"/>
  <c r="AI1281" i="23" s="1"/>
  <c r="AD1282" i="23"/>
  <c r="AI1282" i="23" s="1"/>
  <c r="AD1294" i="23"/>
  <c r="AI1294" i="23" s="1"/>
  <c r="AD1309" i="23"/>
  <c r="AI1309" i="23" s="1"/>
  <c r="AD1307" i="23"/>
  <c r="AI1307" i="23" s="1"/>
  <c r="AD1304" i="23"/>
  <c r="AI1304" i="23" s="1"/>
  <c r="AC1303" i="23"/>
  <c r="AD1321" i="23"/>
  <c r="AI1321" i="23" s="1"/>
  <c r="AD1316" i="23"/>
  <c r="AI1316" i="23" s="1"/>
  <c r="AD1335" i="23"/>
  <c r="AI1335" i="23" s="1"/>
  <c r="AC1354" i="23"/>
  <c r="AC1357" i="23"/>
  <c r="AC1355" i="23"/>
  <c r="AC1359" i="23"/>
  <c r="AC1368" i="23"/>
  <c r="AC1360" i="23"/>
  <c r="AD1363" i="23"/>
  <c r="AI1363" i="23" s="1"/>
  <c r="AC1370" i="23"/>
  <c r="AC1361" i="23"/>
  <c r="AC1362" i="23"/>
  <c r="AC1381" i="23"/>
  <c r="AC1379" i="23"/>
  <c r="AC1376" i="23"/>
  <c r="AD1383" i="23"/>
  <c r="AI1383" i="23" s="1"/>
  <c r="AC1384" i="23"/>
  <c r="AC1389" i="23"/>
  <c r="AC1390" i="23"/>
  <c r="AD1396" i="23"/>
  <c r="AI1396" i="23" s="1"/>
  <c r="AI1416" i="23"/>
  <c r="AD1427" i="23"/>
  <c r="AI1427" i="23" s="1"/>
  <c r="AD1424" i="23"/>
  <c r="AI1424" i="23" s="1"/>
  <c r="AD1423" i="23"/>
  <c r="AI1423" i="23" s="1"/>
  <c r="AD1431" i="23"/>
  <c r="AI1431" i="23" s="1"/>
  <c r="AC1432" i="23"/>
  <c r="AC1437" i="23"/>
  <c r="AC1438" i="23"/>
  <c r="AD1449" i="23"/>
  <c r="AI1449" i="23" s="1"/>
  <c r="AC1446" i="23"/>
  <c r="AD1465" i="23"/>
  <c r="AI1465" i="23" s="1"/>
  <c r="AD1466" i="23"/>
  <c r="AI1466" i="23" s="1"/>
  <c r="AD1457" i="23"/>
  <c r="AI1457" i="23" s="1"/>
  <c r="AD1458" i="23"/>
  <c r="AI1458" i="23" s="1"/>
  <c r="AD1467" i="23"/>
  <c r="AI1467" i="23" s="1"/>
  <c r="AD1477" i="23"/>
  <c r="AI1477" i="23" s="1"/>
  <c r="AD1475" i="23"/>
  <c r="AI1475" i="23" s="1"/>
  <c r="AD1472" i="23"/>
  <c r="AI1472" i="23" s="1"/>
  <c r="AD1471" i="23"/>
  <c r="AI1471" i="23" s="1"/>
  <c r="AC1522" i="23"/>
  <c r="AD1517" i="23"/>
  <c r="AI1517" i="23" s="1"/>
  <c r="AC1527" i="23"/>
  <c r="AD1535" i="23"/>
  <c r="AI1535" i="23" s="1"/>
  <c r="AC1531" i="23"/>
  <c r="AC1538" i="23"/>
  <c r="AC1529" i="23"/>
  <c r="AC1530" i="23"/>
  <c r="AC1539" i="23"/>
  <c r="AI1545" i="23"/>
  <c r="AD1561" i="23"/>
  <c r="AI1561" i="23" s="1"/>
  <c r="AC1570" i="23"/>
  <c r="AC1573" i="23"/>
  <c r="AC1571" i="23"/>
  <c r="AC1568" i="23"/>
  <c r="AC1567" i="23"/>
  <c r="AC1588" i="23"/>
  <c r="AC1593" i="23"/>
  <c r="AC1594" i="23"/>
  <c r="AC1597" i="23"/>
  <c r="AC1595" i="23"/>
  <c r="AD1590" i="23"/>
  <c r="AI1590" i="23" s="1"/>
  <c r="AD1599" i="23"/>
  <c r="AI1599" i="23" s="1"/>
  <c r="AD1608" i="23"/>
  <c r="AI1608" i="23" s="1"/>
  <c r="AD1600" i="23"/>
  <c r="AI1600" i="23" s="1"/>
  <c r="AC1606" i="23"/>
  <c r="AD1602" i="23"/>
  <c r="AI1602" i="23" s="1"/>
  <c r="AD1628" i="23"/>
  <c r="AI1628" i="23" s="1"/>
  <c r="AD1627" i="23"/>
  <c r="AI1627" i="23" s="1"/>
  <c r="AD1645" i="23"/>
  <c r="AI1645" i="23" s="1"/>
  <c r="AD1643" i="23"/>
  <c r="AI1643" i="23" s="1"/>
  <c r="AC1639" i="23"/>
  <c r="AC1655" i="23"/>
  <c r="AC1652" i="23"/>
  <c r="AD1669" i="23"/>
  <c r="AI1669" i="23" s="1"/>
  <c r="AD1667" i="23"/>
  <c r="AI1667" i="23" s="1"/>
  <c r="AC1663" i="23"/>
  <c r="AI1676" i="23"/>
  <c r="AD1683" i="23"/>
  <c r="AI1683" i="23" s="1"/>
  <c r="AD1712" i="23"/>
  <c r="AI1712" i="23" s="1"/>
  <c r="AD1711" i="23"/>
  <c r="AI1711" i="23" s="1"/>
  <c r="AC1719" i="23"/>
  <c r="AD1722" i="23"/>
  <c r="AI1722" i="23" s="1"/>
  <c r="AD1721" i="23"/>
  <c r="AI1721" i="23" s="1"/>
  <c r="AD1725" i="23"/>
  <c r="AI1725" i="23" s="1"/>
  <c r="AD1720" i="23"/>
  <c r="AI1720" i="23" s="1"/>
  <c r="AD1724" i="23"/>
  <c r="AI1724" i="23" s="1"/>
  <c r="AC1731" i="23"/>
  <c r="AD1731" i="23"/>
  <c r="AI1731" i="23" s="1"/>
  <c r="AC1755" i="23"/>
  <c r="AD1755" i="23"/>
  <c r="AI1755" i="23" s="1"/>
  <c r="AD1807" i="23"/>
  <c r="AI1807" i="23" s="1"/>
  <c r="AI1429" i="23"/>
  <c r="AD1445" i="23"/>
  <c r="AI1445" i="23" s="1"/>
  <c r="AD1502" i="23"/>
  <c r="AI1502" i="23" s="1"/>
  <c r="AD1532" i="23"/>
  <c r="AI1532" i="23" s="1"/>
  <c r="AD1531" i="23"/>
  <c r="AI1531" i="23" s="1"/>
  <c r="AD1538" i="23"/>
  <c r="AI1538" i="23" s="1"/>
  <c r="AD1529" i="23"/>
  <c r="AI1529" i="23" s="1"/>
  <c r="AD1530" i="23"/>
  <c r="AI1585" i="23"/>
  <c r="AD1588" i="23"/>
  <c r="AI1588" i="23" s="1"/>
  <c r="AD1593" i="23"/>
  <c r="AI1593" i="23" s="1"/>
  <c r="AD1594" i="23"/>
  <c r="AI1594" i="23" s="1"/>
  <c r="AD1597" i="23"/>
  <c r="AI1597" i="23" s="1"/>
  <c r="AD1595" i="23"/>
  <c r="AI1595" i="23" s="1"/>
  <c r="AC1591" i="23"/>
  <c r="AD1605" i="23"/>
  <c r="AI1605" i="23" s="1"/>
  <c r="AD1606" i="23"/>
  <c r="AI1606" i="23" s="1"/>
  <c r="AC1626" i="23"/>
  <c r="AD1640" i="23"/>
  <c r="AI1640" i="23" s="1"/>
  <c r="AD1639" i="23"/>
  <c r="AI1639" i="23" s="1"/>
  <c r="AD1657" i="23"/>
  <c r="AI1657" i="23" s="1"/>
  <c r="AC1658" i="23"/>
  <c r="AD1664" i="23"/>
  <c r="AI1664" i="23" s="1"/>
  <c r="AI1709" i="23"/>
  <c r="AD1710" i="23"/>
  <c r="AI1710" i="23" s="1"/>
  <c r="AD1749" i="23"/>
  <c r="AD1750" i="23"/>
  <c r="AI1750" i="23" s="1"/>
  <c r="AC1753" i="23"/>
  <c r="AD1777" i="23"/>
  <c r="AI1777" i="23" s="1"/>
  <c r="AD1775" i="23"/>
  <c r="AI1775" i="23" s="1"/>
  <c r="AD1772" i="23"/>
  <c r="AI1772" i="23" s="1"/>
  <c r="AD1771" i="23"/>
  <c r="AI1771" i="23" s="1"/>
  <c r="AC1193" i="23"/>
  <c r="AC1203" i="23"/>
  <c r="AD1214" i="23"/>
  <c r="AI1214" i="23" s="1"/>
  <c r="AD1205" i="23"/>
  <c r="AI1205" i="23" s="1"/>
  <c r="AC1215" i="23"/>
  <c r="AC1217" i="23"/>
  <c r="AC1218" i="23"/>
  <c r="AD1264" i="23"/>
  <c r="AI1264" i="23" s="1"/>
  <c r="AD1269" i="23"/>
  <c r="AI1269" i="23" s="1"/>
  <c r="AD1270" i="23"/>
  <c r="AI1270" i="23" s="1"/>
  <c r="AD1285" i="23"/>
  <c r="AI1285" i="23" s="1"/>
  <c r="AD1283" i="23"/>
  <c r="AI1283" i="23" s="1"/>
  <c r="AC1279" i="23"/>
  <c r="AD1297" i="23"/>
  <c r="AI1297" i="23" s="1"/>
  <c r="AD1295" i="23"/>
  <c r="AD1292" i="23"/>
  <c r="AI1292" i="23" s="1"/>
  <c r="AD1291" i="23"/>
  <c r="AI1291" i="23" s="1"/>
  <c r="AC1301" i="23"/>
  <c r="AC1302" i="23"/>
  <c r="AC1311" i="23"/>
  <c r="AD1322" i="23"/>
  <c r="AI1322" i="23" s="1"/>
  <c r="AD1313" i="23"/>
  <c r="AI1313" i="23" s="1"/>
  <c r="AD1314" i="23"/>
  <c r="AI1314" i="23" s="1"/>
  <c r="AD1344" i="23"/>
  <c r="AI1344" i="23" s="1"/>
  <c r="AD1336" i="23"/>
  <c r="AD1341" i="23"/>
  <c r="AI1341" i="23" s="1"/>
  <c r="AD1342" i="23"/>
  <c r="AI1342" i="23" s="1"/>
  <c r="AC1385" i="23"/>
  <c r="AC1386" i="23"/>
  <c r="AC1395" i="23"/>
  <c r="AD1397" i="23"/>
  <c r="AI1397" i="23" s="1"/>
  <c r="AI1440" i="23"/>
  <c r="AD1442" i="23"/>
  <c r="AI1442" i="23" s="1"/>
  <c r="AD1433" i="23"/>
  <c r="AI1433" i="23" s="1"/>
  <c r="AD1443" i="23"/>
  <c r="AI1443" i="23" s="1"/>
  <c r="AD1446" i="23"/>
  <c r="AI1446" i="23" s="1"/>
  <c r="AD1489" i="23"/>
  <c r="AI1489" i="23" s="1"/>
  <c r="AC1484" i="23"/>
  <c r="AC1497" i="23"/>
  <c r="AC1503" i="23"/>
  <c r="AD1511" i="23"/>
  <c r="AI1511" i="23" s="1"/>
  <c r="AD1508" i="23"/>
  <c r="AI1508" i="23" s="1"/>
  <c r="AD1507" i="23"/>
  <c r="AI1507" i="23" s="1"/>
  <c r="AC1523" i="23"/>
  <c r="AC1520" i="23"/>
  <c r="AC1519" i="23"/>
  <c r="AC1528" i="23"/>
  <c r="AC1533" i="23"/>
  <c r="AC1534" i="23"/>
  <c r="AD1559" i="23"/>
  <c r="AI1559" i="23" s="1"/>
  <c r="AC1555" i="23"/>
  <c r="AC1562" i="23"/>
  <c r="AC1553" i="23"/>
  <c r="AC1554" i="23"/>
  <c r="AC1563" i="23"/>
  <c r="AI1569" i="23"/>
  <c r="AI1573" i="23"/>
  <c r="AD1592" i="23"/>
  <c r="AI1592" i="23" s="1"/>
  <c r="AD1748" i="23"/>
  <c r="AI1748" i="23" s="1"/>
  <c r="AD1747" i="23"/>
  <c r="AI1747" i="23" s="1"/>
  <c r="AD1764" i="23"/>
  <c r="AI1764" i="23" s="1"/>
  <c r="AD1756" i="23"/>
  <c r="AI1756" i="23" s="1"/>
  <c r="AD1761" i="23"/>
  <c r="AD1762" i="23"/>
  <c r="AI1762" i="23" s="1"/>
  <c r="AC1765" i="23"/>
  <c r="AI1844" i="23"/>
  <c r="AD1994" i="23"/>
  <c r="AD1985" i="23"/>
  <c r="AI1985" i="23" s="1"/>
  <c r="AD1986" i="23"/>
  <c r="AI1986" i="23" s="1"/>
  <c r="AD2013" i="23"/>
  <c r="AI2013" i="23" s="1"/>
  <c r="AD2014" i="23"/>
  <c r="AI2014" i="23" s="1"/>
  <c r="AD2026" i="23"/>
  <c r="AI2026" i="23" s="1"/>
  <c r="AD2056" i="23"/>
  <c r="AI2056" i="23" s="1"/>
  <c r="AD2061" i="23"/>
  <c r="AI2061" i="23" s="1"/>
  <c r="AD2062" i="23"/>
  <c r="AI2062" i="23" s="1"/>
  <c r="AC2065" i="23"/>
  <c r="AD2059" i="23"/>
  <c r="AI2059" i="23" s="1"/>
  <c r="AC2087" i="23"/>
  <c r="AD2120" i="23"/>
  <c r="AI2120" i="23" s="1"/>
  <c r="AC2126" i="23"/>
  <c r="AI2132" i="23"/>
  <c r="AC2138" i="23"/>
  <c r="AC1733" i="23"/>
  <c r="AC1734" i="23"/>
  <c r="AC1743" i="23"/>
  <c r="AD1754" i="23"/>
  <c r="AI1754" i="23" s="1"/>
  <c r="AC1757" i="23"/>
  <c r="AC1758" i="23"/>
  <c r="AC1767" i="23"/>
  <c r="AD1778" i="23"/>
  <c r="AI1778" i="23" s="1"/>
  <c r="AC1781" i="23"/>
  <c r="AC1782" i="23"/>
  <c r="AC1791" i="23"/>
  <c r="AD1802" i="23"/>
  <c r="AI1802" i="23" s="1"/>
  <c r="AC1793" i="23"/>
  <c r="AC1818" i="23"/>
  <c r="AC1827" i="23"/>
  <c r="AD1838" i="23"/>
  <c r="AI1838" i="23" s="1"/>
  <c r="AD1829" i="23"/>
  <c r="AI1829" i="23" s="1"/>
  <c r="AD1830" i="23"/>
  <c r="AI1830" i="23" s="1"/>
  <c r="AD1858" i="23"/>
  <c r="AI1858" i="23" s="1"/>
  <c r="AD1863" i="23"/>
  <c r="AI1863" i="23" s="1"/>
  <c r="AC1872" i="23"/>
  <c r="AD1865" i="23"/>
  <c r="AI1865" i="23" s="1"/>
  <c r="AI1880" i="23"/>
  <c r="AC1877" i="23"/>
  <c r="AC1878" i="23"/>
  <c r="AD1897" i="23"/>
  <c r="AI1897" i="23" s="1"/>
  <c r="AD1895" i="23"/>
  <c r="AI1895" i="23" s="1"/>
  <c r="AD1892" i="23"/>
  <c r="AI1892" i="23" s="1"/>
  <c r="AD1920" i="23"/>
  <c r="AI1920" i="23" s="1"/>
  <c r="AC1943" i="23"/>
  <c r="AC1940" i="23"/>
  <c r="AD1957" i="23"/>
  <c r="AI1957" i="23" s="1"/>
  <c r="AD1955" i="23"/>
  <c r="AI1955" i="23" s="1"/>
  <c r="AD1952" i="23"/>
  <c r="AI1952" i="23" s="1"/>
  <c r="AD1951" i="23"/>
  <c r="AI1951" i="23" s="1"/>
  <c r="AC1961" i="23"/>
  <c r="AC1962" i="23"/>
  <c r="AC1971" i="23"/>
  <c r="AC1983" i="23"/>
  <c r="AD2004" i="23"/>
  <c r="AD1996" i="23"/>
  <c r="AI1996" i="23" s="1"/>
  <c r="AD2001" i="23"/>
  <c r="AI2001" i="23" s="1"/>
  <c r="AC2015" i="23"/>
  <c r="AC2012" i="23"/>
  <c r="AC2027" i="23"/>
  <c r="AC2024" i="23"/>
  <c r="AC2023" i="23"/>
  <c r="AC2067" i="23"/>
  <c r="AD2074" i="23"/>
  <c r="AI2074" i="23" s="1"/>
  <c r="AD2073" i="23"/>
  <c r="AI2073" i="23" s="1"/>
  <c r="AD2070" i="23"/>
  <c r="AI2070" i="23" s="1"/>
  <c r="AD2068" i="23"/>
  <c r="AI2068" i="23" s="1"/>
  <c r="AD2076" i="23"/>
  <c r="AI2076" i="23" s="1"/>
  <c r="AD2202" i="23"/>
  <c r="AI2202" i="23" s="1"/>
  <c r="AD2201" i="23"/>
  <c r="AI2201" i="23" s="1"/>
  <c r="AD2210" i="23"/>
  <c r="AI2210" i="23" s="1"/>
  <c r="AD2207" i="23"/>
  <c r="AI2207" i="23" s="1"/>
  <c r="AD2209" i="23"/>
  <c r="AD2206" i="23"/>
  <c r="AI2206" i="23" s="1"/>
  <c r="AD2205" i="23"/>
  <c r="AI2205" i="23" s="1"/>
  <c r="AD2200" i="23"/>
  <c r="AD2208" i="23"/>
  <c r="AC2208" i="23"/>
  <c r="AD2203" i="23"/>
  <c r="AI2203" i="23" s="1"/>
  <c r="AI1874" i="23"/>
  <c r="AI1866" i="23"/>
  <c r="AD1886" i="23"/>
  <c r="AI1886" i="23" s="1"/>
  <c r="AD1877" i="23"/>
  <c r="AI1877" i="23" s="1"/>
  <c r="AD1878" i="23"/>
  <c r="AI1878" i="23" s="1"/>
  <c r="AD1912" i="23"/>
  <c r="AI1912" i="23" s="1"/>
  <c r="AD1917" i="23"/>
  <c r="AI1917" i="23" s="1"/>
  <c r="AD1918" i="23"/>
  <c r="AI1918" i="23" s="1"/>
  <c r="AD1949" i="23"/>
  <c r="AI1949" i="23" s="1"/>
  <c r="AD1950" i="23"/>
  <c r="AI1950" i="23" s="1"/>
  <c r="AD1970" i="23"/>
  <c r="AI1970" i="23" s="1"/>
  <c r="AD1961" i="23"/>
  <c r="AI1961" i="23" s="1"/>
  <c r="AD1962" i="23"/>
  <c r="AI1962" i="23" s="1"/>
  <c r="AI1971" i="23"/>
  <c r="AD1983" i="23"/>
  <c r="AI1983" i="23" s="1"/>
  <c r="AD2002" i="23"/>
  <c r="AI2002" i="23" s="1"/>
  <c r="AD2017" i="23"/>
  <c r="AI2017" i="23" s="1"/>
  <c r="AD2015" i="23"/>
  <c r="AI2015" i="23" s="1"/>
  <c r="AD2012" i="23"/>
  <c r="AI2012" i="23" s="1"/>
  <c r="AD2029" i="23"/>
  <c r="AI2029" i="23" s="1"/>
  <c r="AD2027" i="23"/>
  <c r="AD2024" i="23"/>
  <c r="AI2024" i="23" s="1"/>
  <c r="AD2023" i="23"/>
  <c r="AI2023" i="23" s="1"/>
  <c r="AC2030" i="23"/>
  <c r="AD2066" i="23"/>
  <c r="AI2066" i="23" s="1"/>
  <c r="AD2057" i="23"/>
  <c r="AI2057" i="23" s="1"/>
  <c r="AD2067" i="23"/>
  <c r="AI2067" i="23" s="1"/>
  <c r="AD2107" i="23"/>
  <c r="AI2107" i="23" s="1"/>
  <c r="AC1690" i="23"/>
  <c r="AC1693" i="23"/>
  <c r="AC1691" i="23"/>
  <c r="AC1687" i="23"/>
  <c r="AC1712" i="23"/>
  <c r="AC1726" i="23"/>
  <c r="AD1745" i="23"/>
  <c r="AI1745" i="23" s="1"/>
  <c r="AD1746" i="23"/>
  <c r="AI1746" i="23" s="1"/>
  <c r="AD1769" i="23"/>
  <c r="AI1769" i="23" s="1"/>
  <c r="AD1770" i="23"/>
  <c r="AI1770" i="23" s="1"/>
  <c r="AC1788" i="23"/>
  <c r="AD1800" i="23"/>
  <c r="AI1800" i="23" s="1"/>
  <c r="AC1804" i="23"/>
  <c r="AC1809" i="23"/>
  <c r="AC1810" i="23"/>
  <c r="AC1828" i="23"/>
  <c r="AC1833" i="23"/>
  <c r="AC1834" i="23"/>
  <c r="AC1859" i="23"/>
  <c r="AC1871" i="23"/>
  <c r="AC1868" i="23"/>
  <c r="AD1884" i="23"/>
  <c r="AI1884" i="23" s="1"/>
  <c r="AD1876" i="23"/>
  <c r="AI1876" i="23" s="1"/>
  <c r="AC1887" i="23"/>
  <c r="AD1891" i="23"/>
  <c r="AI1891" i="23" s="1"/>
  <c r="AD1909" i="23"/>
  <c r="AI1909" i="23" s="1"/>
  <c r="AC1919" i="23"/>
  <c r="AC1916" i="23"/>
  <c r="AC1931" i="23"/>
  <c r="AC1928" i="23"/>
  <c r="AC1927" i="23"/>
  <c r="AD1939" i="23"/>
  <c r="AI1939" i="23" s="1"/>
  <c r="AC1959" i="23"/>
  <c r="AC1972" i="23"/>
  <c r="AC1977" i="23"/>
  <c r="AD1992" i="23"/>
  <c r="AI1992" i="23" s="1"/>
  <c r="AD1984" i="23"/>
  <c r="AI1984" i="23" s="1"/>
  <c r="AD1989" i="23"/>
  <c r="AI1989" i="23" s="1"/>
  <c r="AD1990" i="23"/>
  <c r="AI1990" i="23" s="1"/>
  <c r="AC2003" i="23"/>
  <c r="AC2000" i="23"/>
  <c r="AC1999" i="23"/>
  <c r="AD2030" i="23"/>
  <c r="AD2077" i="23"/>
  <c r="AI2077" i="23" s="1"/>
  <c r="AD2075" i="23"/>
  <c r="AI2075" i="23" s="1"/>
  <c r="AD2072" i="23"/>
  <c r="AI2072" i="23" s="1"/>
  <c r="AD2071" i="23"/>
  <c r="AI2071" i="23" s="1"/>
  <c r="AD1887" i="23"/>
  <c r="AI1887" i="23" s="1"/>
  <c r="AD1903" i="23"/>
  <c r="AI1903" i="23" s="1"/>
  <c r="AD1921" i="23"/>
  <c r="AD1919" i="23"/>
  <c r="AI1919" i="23" s="1"/>
  <c r="AD1916" i="23"/>
  <c r="AI1916" i="23" s="1"/>
  <c r="AD1931" i="23"/>
  <c r="AI1931" i="23" s="1"/>
  <c r="AD1928" i="23"/>
  <c r="AI1928" i="23" s="1"/>
  <c r="AD1927" i="23"/>
  <c r="AI1927" i="23" s="1"/>
  <c r="AD1946" i="23"/>
  <c r="AI1946" i="23" s="1"/>
  <c r="AD1937" i="23"/>
  <c r="AI1937" i="23" s="1"/>
  <c r="AD1938" i="23"/>
  <c r="AI1938" i="23" s="1"/>
  <c r="AI1947" i="23"/>
  <c r="AD1959" i="23"/>
  <c r="AI1959" i="23" s="1"/>
  <c r="AD1980" i="23"/>
  <c r="AD1972" i="23"/>
  <c r="AI1972" i="23" s="1"/>
  <c r="AD1977" i="23"/>
  <c r="AI1977" i="23" s="1"/>
  <c r="AC1978" i="23"/>
  <c r="AD1993" i="23"/>
  <c r="AI1993" i="23" s="1"/>
  <c r="AD1991" i="23"/>
  <c r="AI1991" i="23" s="1"/>
  <c r="AD1988" i="23"/>
  <c r="AI1988" i="23" s="1"/>
  <c r="AD2005" i="23"/>
  <c r="AI2005" i="23" s="1"/>
  <c r="AD2003" i="23"/>
  <c r="AD2000" i="23"/>
  <c r="AI2000" i="23" s="1"/>
  <c r="AD1999" i="23"/>
  <c r="AI1999" i="23" s="1"/>
  <c r="AC2018" i="23"/>
  <c r="AC2040" i="23"/>
  <c r="AC2032" i="23"/>
  <c r="AC2037" i="23"/>
  <c r="AC2038" i="23"/>
  <c r="AC2036" i="23"/>
  <c r="AC2069" i="23"/>
  <c r="AI1780" i="23"/>
  <c r="AI1828" i="23"/>
  <c r="AC1840" i="23"/>
  <c r="AD1841" i="23"/>
  <c r="AI1841" i="23" s="1"/>
  <c r="AD1842" i="23"/>
  <c r="AI1842" i="23" s="1"/>
  <c r="AI1851" i="23"/>
  <c r="AC1853" i="23"/>
  <c r="AC1854" i="23"/>
  <c r="AD1882" i="23"/>
  <c r="AI1882" i="23" s="1"/>
  <c r="AD1898" i="23"/>
  <c r="AI1898" i="23" s="1"/>
  <c r="AC1889" i="23"/>
  <c r="AC2028" i="23"/>
  <c r="AD2022" i="23"/>
  <c r="AI2022" i="23" s="1"/>
  <c r="AI2043" i="23"/>
  <c r="AD2047" i="23"/>
  <c r="AI2047" i="23" s="1"/>
  <c r="AD2048" i="23"/>
  <c r="AI2048" i="23" s="1"/>
  <c r="AD2051" i="23"/>
  <c r="AI2051" i="23" s="1"/>
  <c r="AD2053" i="23"/>
  <c r="AD2050" i="23"/>
  <c r="AI2050" i="23" s="1"/>
  <c r="AD2054" i="23"/>
  <c r="AI2054" i="23" s="1"/>
  <c r="AD2045" i="23"/>
  <c r="AI2045" i="23" s="1"/>
  <c r="AD2046" i="23"/>
  <c r="AI2046" i="23" s="1"/>
  <c r="AC2055" i="23"/>
  <c r="AD2060" i="23"/>
  <c r="AI2060" i="23" s="1"/>
  <c r="AD2063" i="23"/>
  <c r="AI2063" i="23" s="1"/>
  <c r="AD2065" i="23"/>
  <c r="AI2065" i="23" s="1"/>
  <c r="AD2078" i="23"/>
  <c r="AI2078" i="23" s="1"/>
  <c r="AD2069" i="23"/>
  <c r="AI2069" i="23" s="1"/>
  <c r="AD1862" i="23"/>
  <c r="AI1862" i="23" s="1"/>
  <c r="AD1853" i="23"/>
  <c r="AI1853" i="23" s="1"/>
  <c r="AD1896" i="23"/>
  <c r="AI1896" i="23" s="1"/>
  <c r="AD1889" i="23"/>
  <c r="AI1889" i="23" s="1"/>
  <c r="AD1890" i="23"/>
  <c r="AI1890" i="23" s="1"/>
  <c r="AD1910" i="23"/>
  <c r="AI1910" i="23" s="1"/>
  <c r="AD1901" i="23"/>
  <c r="AI1901" i="23" s="1"/>
  <c r="AD1902" i="23"/>
  <c r="AI1902" i="23" s="1"/>
  <c r="AC1922" i="23"/>
  <c r="AD1935" i="23"/>
  <c r="AI1935" i="23" s="1"/>
  <c r="AD1948" i="23"/>
  <c r="AI1948" i="23" s="1"/>
  <c r="AD1953" i="23"/>
  <c r="AI1953" i="23" s="1"/>
  <c r="AD1968" i="23"/>
  <c r="AI1968" i="23" s="1"/>
  <c r="AD1960" i="23"/>
  <c r="AI1960" i="23" s="1"/>
  <c r="AD1965" i="23"/>
  <c r="AI1965" i="23" s="1"/>
  <c r="AD1966" i="23"/>
  <c r="AI1966" i="23" s="1"/>
  <c r="AC1969" i="23"/>
  <c r="AD1981" i="23"/>
  <c r="AI1981" i="23" s="1"/>
  <c r="AD1979" i="23"/>
  <c r="AI1979" i="23" s="1"/>
  <c r="AD1976" i="23"/>
  <c r="AI1976" i="23" s="1"/>
  <c r="AD1975" i="23"/>
  <c r="AI1975" i="23" s="1"/>
  <c r="AD2006" i="23"/>
  <c r="AI2006" i="23" s="1"/>
  <c r="AD1997" i="23"/>
  <c r="AI1997" i="23" s="1"/>
  <c r="AD1998" i="23"/>
  <c r="AI1998" i="23" s="1"/>
  <c r="AC2007" i="23"/>
  <c r="AD2028" i="23"/>
  <c r="AI2028" i="23" s="1"/>
  <c r="AD2020" i="23"/>
  <c r="AI2020" i="23" s="1"/>
  <c r="AD2025" i="23"/>
  <c r="AI2025" i="23" s="1"/>
  <c r="AI2040" i="23"/>
  <c r="AI2042" i="23"/>
  <c r="AI2034" i="23"/>
  <c r="AC2052" i="23"/>
  <c r="AC2044" i="23"/>
  <c r="AC2049" i="23"/>
  <c r="AD2055" i="23"/>
  <c r="AI2055" i="23" s="1"/>
  <c r="AC2092" i="23"/>
  <c r="AD2092" i="23"/>
  <c r="AI2092" i="23" s="1"/>
  <c r="AD2098" i="23"/>
  <c r="AI2098" i="23" s="1"/>
  <c r="AD2094" i="23"/>
  <c r="AI2094" i="23" s="1"/>
  <c r="AC2103" i="23"/>
  <c r="AD2108" i="23"/>
  <c r="AI2108" i="23" s="1"/>
  <c r="AD2111" i="23"/>
  <c r="AI2111" i="23" s="1"/>
  <c r="AD2113" i="23"/>
  <c r="AD2110" i="23"/>
  <c r="AI2110" i="23" s="1"/>
  <c r="AD2109" i="23"/>
  <c r="AI2109" i="23" s="1"/>
  <c r="AD2104" i="23"/>
  <c r="AI2104" i="23" s="1"/>
  <c r="AD2112" i="23"/>
  <c r="AI2112" i="23" s="1"/>
  <c r="AD2106" i="23"/>
  <c r="AI2106" i="23" s="1"/>
  <c r="AD2105" i="23"/>
  <c r="AI2105" i="23" s="1"/>
  <c r="AD2114" i="23"/>
  <c r="AI2114" i="23" s="1"/>
  <c r="AC2150" i="23"/>
  <c r="AC1826" i="23"/>
  <c r="AI1845" i="23"/>
  <c r="AC1847" i="23"/>
  <c r="AC1844" i="23"/>
  <c r="AD1852" i="23"/>
  <c r="AI1852" i="23" s="1"/>
  <c r="AD1857" i="23"/>
  <c r="AI1857" i="23" s="1"/>
  <c r="AD1854" i="23"/>
  <c r="AI1854" i="23" s="1"/>
  <c r="AD1885" i="23"/>
  <c r="AI1885" i="23" s="1"/>
  <c r="AC1883" i="23"/>
  <c r="AD1888" i="23"/>
  <c r="AI1888" i="23" s="1"/>
  <c r="AD1893" i="23"/>
  <c r="AI1893" i="23" s="1"/>
  <c r="AC1900" i="23"/>
  <c r="AC1905" i="23"/>
  <c r="AD1922" i="23"/>
  <c r="AI1922" i="23" s="1"/>
  <c r="AD1913" i="23"/>
  <c r="AI1913" i="23" s="1"/>
  <c r="AD1914" i="23"/>
  <c r="AI1914" i="23" s="1"/>
  <c r="AD1969" i="23"/>
  <c r="AD1967" i="23"/>
  <c r="AI1967" i="23" s="1"/>
  <c r="AC2115" i="23"/>
  <c r="AD2122" i="23"/>
  <c r="AI2122" i="23" s="1"/>
  <c r="AD2121" i="23"/>
  <c r="AI2121" i="23" s="1"/>
  <c r="AD2116" i="23"/>
  <c r="AI2116" i="23" s="1"/>
  <c r="AD2124" i="23"/>
  <c r="AI2124" i="23" s="1"/>
  <c r="AD2118" i="23"/>
  <c r="AI2118" i="23" s="1"/>
  <c r="AD2117" i="23"/>
  <c r="AI2117" i="23" s="1"/>
  <c r="AD2126" i="23"/>
  <c r="AI2126" i="23" s="1"/>
  <c r="AD2115" i="23"/>
  <c r="AI2115" i="23" s="1"/>
  <c r="AD2204" i="23"/>
  <c r="AI2204" i="23" s="1"/>
  <c r="AD2282" i="23"/>
  <c r="AI2282" i="23" s="1"/>
  <c r="AD2273" i="23"/>
  <c r="AD2274" i="23"/>
  <c r="AI2274" i="23" s="1"/>
  <c r="AD2290" i="23"/>
  <c r="AI2290" i="23" s="1"/>
  <c r="AD2286" i="23"/>
  <c r="AI2286" i="23" s="1"/>
  <c r="AD2289" i="23"/>
  <c r="AI2289" i="23" s="1"/>
  <c r="AD2293" i="23"/>
  <c r="AI2293" i="23" s="1"/>
  <c r="AD2291" i="23"/>
  <c r="AI2291" i="23" s="1"/>
  <c r="AD2288" i="23"/>
  <c r="AI2288" i="23" s="1"/>
  <c r="AD2287" i="23"/>
  <c r="AI2287" i="23" s="1"/>
  <c r="AD2309" i="23"/>
  <c r="AI2309" i="23" s="1"/>
  <c r="AD2223" i="23"/>
  <c r="AI2223" i="23" s="1"/>
  <c r="AD2231" i="23"/>
  <c r="AI2231" i="23" s="1"/>
  <c r="AD2233" i="23"/>
  <c r="AD2226" i="23"/>
  <c r="AI2226" i="23" s="1"/>
  <c r="AD2225" i="23"/>
  <c r="AI2225" i="23" s="1"/>
  <c r="AD2234" i="23"/>
  <c r="AI2234" i="23" s="1"/>
  <c r="AD2230" i="23"/>
  <c r="AI2230" i="23" s="1"/>
  <c r="AD2229" i="23"/>
  <c r="AI2229" i="23" s="1"/>
  <c r="AD2224" i="23"/>
  <c r="AI2224" i="23" s="1"/>
  <c r="AD2232" i="23"/>
  <c r="AI2232" i="23" s="1"/>
  <c r="AD2227" i="23"/>
  <c r="AI2227" i="23" s="1"/>
  <c r="AD2314" i="23"/>
  <c r="AI2314" i="23" s="1"/>
  <c r="AD2310" i="23"/>
  <c r="AI2310" i="23" s="1"/>
  <c r="AD2313" i="23"/>
  <c r="AI2313" i="23" s="1"/>
  <c r="AD2317" i="23"/>
  <c r="AI2317" i="23" s="1"/>
  <c r="AD2315" i="23"/>
  <c r="AI2315" i="23" s="1"/>
  <c r="AD2312" i="23"/>
  <c r="AI2312" i="23" s="1"/>
  <c r="AD2311" i="23"/>
  <c r="AI2311" i="23" s="1"/>
  <c r="AD2039" i="23"/>
  <c r="AI2039" i="23" s="1"/>
  <c r="AD2036" i="23"/>
  <c r="AI2036" i="23" s="1"/>
  <c r="AC2063" i="23"/>
  <c r="AC2073" i="23"/>
  <c r="AC2083" i="23"/>
  <c r="AC2104" i="23"/>
  <c r="AC2109" i="23"/>
  <c r="AC2110" i="23"/>
  <c r="AC2117" i="23"/>
  <c r="AC2118" i="23"/>
  <c r="AC2141" i="23"/>
  <c r="AC2142" i="23"/>
  <c r="AC2151" i="23"/>
  <c r="AD2154" i="23"/>
  <c r="AI2154" i="23" s="1"/>
  <c r="AD2153" i="23"/>
  <c r="AI2153" i="23" s="1"/>
  <c r="AD2162" i="23"/>
  <c r="AI2162" i="23" s="1"/>
  <c r="AD2169" i="23"/>
  <c r="AD2186" i="23"/>
  <c r="AI2186" i="23" s="1"/>
  <c r="AD2177" i="23"/>
  <c r="AI2177" i="23" s="1"/>
  <c r="AI2187" i="23"/>
  <c r="AD2190" i="23"/>
  <c r="AI2190" i="23" s="1"/>
  <c r="AD2193" i="23"/>
  <c r="AI2193" i="23" s="1"/>
  <c r="AC2200" i="23"/>
  <c r="AC2205" i="23"/>
  <c r="AC2206" i="23"/>
  <c r="AC2223" i="23"/>
  <c r="AD2525" i="23"/>
  <c r="AD2534" i="23"/>
  <c r="AI2534" i="23" s="1"/>
  <c r="AD2531" i="23"/>
  <c r="AI2531" i="23" s="1"/>
  <c r="AD2533" i="23"/>
  <c r="AI2533" i="23" s="1"/>
  <c r="AD2530" i="23"/>
  <c r="AI2530" i="23" s="1"/>
  <c r="AD2529" i="23"/>
  <c r="AD2524" i="23"/>
  <c r="AI2524" i="23" s="1"/>
  <c r="AD2527" i="23"/>
  <c r="AI2527" i="23" s="1"/>
  <c r="AD2526" i="23"/>
  <c r="AI2526" i="23" s="1"/>
  <c r="AD2528" i="23"/>
  <c r="AI2528" i="23" s="1"/>
  <c r="AD2532" i="23"/>
  <c r="AI2532" i="23" s="1"/>
  <c r="AD2523" i="23"/>
  <c r="AI2523" i="23" s="1"/>
  <c r="AC2523" i="23"/>
  <c r="AC1913" i="23"/>
  <c r="AC1914" i="23"/>
  <c r="AC1923" i="23"/>
  <c r="AC1925" i="23"/>
  <c r="AC1926" i="23"/>
  <c r="AC1955" i="23"/>
  <c r="AC1952" i="23"/>
  <c r="AC1951" i="23"/>
  <c r="AC1967" i="23"/>
  <c r="AC1964" i="23"/>
  <c r="AC1984" i="23"/>
  <c r="AC1989" i="23"/>
  <c r="AC1990" i="23"/>
  <c r="AC1996" i="23"/>
  <c r="AC2001" i="23"/>
  <c r="AC2009" i="23"/>
  <c r="AC2010" i="23"/>
  <c r="AC2019" i="23"/>
  <c r="AC2021" i="23"/>
  <c r="AC2022" i="23"/>
  <c r="AC2079" i="23"/>
  <c r="AD2083" i="23"/>
  <c r="AI2083" i="23" s="1"/>
  <c r="AC2129" i="23"/>
  <c r="AC2130" i="23"/>
  <c r="AC2139" i="23"/>
  <c r="AD2150" i="23"/>
  <c r="AI2150" i="23" s="1"/>
  <c r="AD2141" i="23"/>
  <c r="AI2141" i="23" s="1"/>
  <c r="AD2142" i="23"/>
  <c r="AI2142" i="23" s="1"/>
  <c r="AD2151" i="23"/>
  <c r="AI2151" i="23" s="1"/>
  <c r="AC2160" i="23"/>
  <c r="AD2170" i="23"/>
  <c r="AI2170" i="23" s="1"/>
  <c r="AC2173" i="23"/>
  <c r="AI2178" i="23"/>
  <c r="AC2196" i="23"/>
  <c r="AC2188" i="23"/>
  <c r="AD2035" i="23"/>
  <c r="AI2035" i="23" s="1"/>
  <c r="AC2074" i="23"/>
  <c r="AD2079" i="23"/>
  <c r="AI2079" i="23" s="1"/>
  <c r="AC2081" i="23"/>
  <c r="AC2082" i="23"/>
  <c r="AC2091" i="23"/>
  <c r="AD2101" i="23"/>
  <c r="AI2101" i="23" s="1"/>
  <c r="AD2099" i="23"/>
  <c r="AI2099" i="23" s="1"/>
  <c r="AD2096" i="23"/>
  <c r="AI2096" i="23" s="1"/>
  <c r="AD2095" i="23"/>
  <c r="AI2095" i="23" s="1"/>
  <c r="AC2111" i="23"/>
  <c r="AC2127" i="23"/>
  <c r="AD2138" i="23"/>
  <c r="AI2138" i="23" s="1"/>
  <c r="AD2129" i="23"/>
  <c r="AI2129" i="23" s="1"/>
  <c r="AD2130" i="23"/>
  <c r="AI2130" i="23" s="1"/>
  <c r="AD2139" i="23"/>
  <c r="AI2139" i="23" s="1"/>
  <c r="AC2148" i="23"/>
  <c r="AD2160" i="23"/>
  <c r="AI2160" i="23" s="1"/>
  <c r="AD2152" i="23"/>
  <c r="AI2152" i="23" s="1"/>
  <c r="AD2157" i="23"/>
  <c r="AI2157" i="23" s="1"/>
  <c r="AD2158" i="23"/>
  <c r="AI2158" i="23" s="1"/>
  <c r="AD2173" i="23"/>
  <c r="AI2173" i="23" s="1"/>
  <c r="AD2171" i="23"/>
  <c r="AI2171" i="23" s="1"/>
  <c r="AD2168" i="23"/>
  <c r="AI2168" i="23" s="1"/>
  <c r="AD2167" i="23"/>
  <c r="AI2167" i="23" s="1"/>
  <c r="AD2196" i="23"/>
  <c r="AI2196" i="23" s="1"/>
  <c r="AD2188" i="23"/>
  <c r="AI2188" i="23" s="1"/>
  <c r="AC2207" i="23"/>
  <c r="AC1685" i="23"/>
  <c r="AC1686" i="23"/>
  <c r="AC1708" i="23"/>
  <c r="AC1713" i="23"/>
  <c r="AC1736" i="23"/>
  <c r="AC1735" i="23"/>
  <c r="AI1749" i="23"/>
  <c r="AC1751" i="23"/>
  <c r="AC1748" i="23"/>
  <c r="AC1747" i="23"/>
  <c r="AC1773" i="23"/>
  <c r="AC1774" i="23"/>
  <c r="AC1780" i="23"/>
  <c r="AC1785" i="23"/>
  <c r="AC1786" i="23"/>
  <c r="AC1794" i="23"/>
  <c r="AC1803" i="23"/>
  <c r="AC1805" i="23"/>
  <c r="AC1806" i="23"/>
  <c r="AC1815" i="23"/>
  <c r="AC1832" i="23"/>
  <c r="AC1831" i="23"/>
  <c r="AC1845" i="23"/>
  <c r="AC1846" i="23"/>
  <c r="AC1842" i="23"/>
  <c r="AC1851" i="23"/>
  <c r="AC1856" i="23"/>
  <c r="AC1855" i="23"/>
  <c r="AC1864" i="23"/>
  <c r="AC1869" i="23"/>
  <c r="AC1870" i="23"/>
  <c r="AC1866" i="23"/>
  <c r="AC1875" i="23"/>
  <c r="AC1880" i="23"/>
  <c r="AC1879" i="23"/>
  <c r="AC1893" i="23"/>
  <c r="AC1894" i="23"/>
  <c r="AC1890" i="23"/>
  <c r="AC1899" i="23"/>
  <c r="AC1904" i="23"/>
  <c r="AC1903" i="23"/>
  <c r="AC1917" i="23"/>
  <c r="AC1918" i="23"/>
  <c r="AC1924" i="23"/>
  <c r="AC1929" i="23"/>
  <c r="AC1937" i="23"/>
  <c r="AC1938" i="23"/>
  <c r="AC1947" i="23"/>
  <c r="AC1949" i="23"/>
  <c r="AC1950" i="23"/>
  <c r="AC1979" i="23"/>
  <c r="AC1976" i="23"/>
  <c r="AC1975" i="23"/>
  <c r="AC1991" i="23"/>
  <c r="AC1988" i="23"/>
  <c r="AC2008" i="23"/>
  <c r="AC2013" i="23"/>
  <c r="AC2014" i="23"/>
  <c r="AC2020" i="23"/>
  <c r="AC2025" i="23"/>
  <c r="AI2021" i="23"/>
  <c r="AC2033" i="23"/>
  <c r="AC2034" i="23"/>
  <c r="AC2043" i="23"/>
  <c r="AC2045" i="23"/>
  <c r="AC2046" i="23"/>
  <c r="AC2059" i="23"/>
  <c r="AC2080" i="23"/>
  <c r="AC2085" i="23"/>
  <c r="AC2086" i="23"/>
  <c r="AD2090" i="23"/>
  <c r="AI2090" i="23" s="1"/>
  <c r="AD2081" i="23"/>
  <c r="AI2081" i="23" s="1"/>
  <c r="AD2082" i="23"/>
  <c r="AI2082" i="23" s="1"/>
  <c r="AD2091" i="23"/>
  <c r="AI2091" i="23" s="1"/>
  <c r="AC2093" i="23"/>
  <c r="AC2108" i="23"/>
  <c r="AC2136" i="23"/>
  <c r="AD2148" i="23"/>
  <c r="AI2148" i="23" s="1"/>
  <c r="AD2140" i="23"/>
  <c r="AI2140" i="23" s="1"/>
  <c r="AD2145" i="23"/>
  <c r="AI2145" i="23" s="1"/>
  <c r="AD2161" i="23"/>
  <c r="AI2161" i="23" s="1"/>
  <c r="AD2159" i="23"/>
  <c r="AI2159" i="23" s="1"/>
  <c r="AD2174" i="23"/>
  <c r="AI2174" i="23" s="1"/>
  <c r="AD2165" i="23"/>
  <c r="AI2165" i="23" s="1"/>
  <c r="AD2182" i="23"/>
  <c r="AI2182" i="23" s="1"/>
  <c r="AD2181" i="23"/>
  <c r="AI2181" i="23" s="1"/>
  <c r="AD2176" i="23"/>
  <c r="AI2176" i="23" s="1"/>
  <c r="AD2184" i="23"/>
  <c r="AI2184" i="23" s="1"/>
  <c r="AD2179" i="23"/>
  <c r="AI2179" i="23" s="1"/>
  <c r="AD2175" i="23"/>
  <c r="AI2175" i="23" s="1"/>
  <c r="AD2185" i="23"/>
  <c r="AI2185" i="23" s="1"/>
  <c r="AD2183" i="23"/>
  <c r="AI2183" i="23" s="1"/>
  <c r="AC2211" i="23"/>
  <c r="AD2211" i="23"/>
  <c r="AI2211" i="23" s="1"/>
  <c r="AD2213" i="23"/>
  <c r="AI2213" i="23" s="1"/>
  <c r="AD2222" i="23"/>
  <c r="AI2222" i="23" s="1"/>
  <c r="AD2212" i="23"/>
  <c r="AI2212" i="23" s="1"/>
  <c r="AD2220" i="23"/>
  <c r="AI2220" i="23" s="1"/>
  <c r="AD2217" i="23"/>
  <c r="AI2217" i="23" s="1"/>
  <c r="AD2257" i="23"/>
  <c r="AI2257" i="23" s="1"/>
  <c r="AI2263" i="23"/>
  <c r="AC2331" i="23"/>
  <c r="AD2336" i="23"/>
  <c r="AI2336" i="23" s="1"/>
  <c r="AD2339" i="23"/>
  <c r="AI2339" i="23" s="1"/>
  <c r="AD2341" i="23"/>
  <c r="AI2341" i="23" s="1"/>
  <c r="AD2334" i="23"/>
  <c r="AI2334" i="23" s="1"/>
  <c r="AD2333" i="23"/>
  <c r="AI2333" i="23" s="1"/>
  <c r="AD2338" i="23"/>
  <c r="AI2338" i="23" s="1"/>
  <c r="AD2342" i="23"/>
  <c r="AI2342" i="23" s="1"/>
  <c r="AD2337" i="23"/>
  <c r="AI2337" i="23" s="1"/>
  <c r="AD2332" i="23"/>
  <c r="AD2340" i="23"/>
  <c r="AI2340" i="23" s="1"/>
  <c r="AD2331" i="23"/>
  <c r="AI2331" i="23" s="1"/>
  <c r="AC2097" i="23"/>
  <c r="AC2107" i="23"/>
  <c r="AD2166" i="23"/>
  <c r="AI2166" i="23" s="1"/>
  <c r="AD2246" i="23"/>
  <c r="AI2246" i="23" s="1"/>
  <c r="AD2237" i="23"/>
  <c r="AI2237" i="23" s="1"/>
  <c r="AD2238" i="23"/>
  <c r="AI2238" i="23" s="1"/>
  <c r="AD2250" i="23"/>
  <c r="AI2250" i="23" s="1"/>
  <c r="AD2249" i="23"/>
  <c r="AI2249" i="23" s="1"/>
  <c r="AD2254" i="23"/>
  <c r="AI2254" i="23" s="1"/>
  <c r="AD2253" i="23"/>
  <c r="AI2253" i="23" s="1"/>
  <c r="AD2248" i="23"/>
  <c r="AI2248" i="23" s="1"/>
  <c r="AD2256" i="23"/>
  <c r="AD2251" i="23"/>
  <c r="AI2251" i="23" s="1"/>
  <c r="AD2247" i="23"/>
  <c r="AI2247" i="23" s="1"/>
  <c r="AD2252" i="23"/>
  <c r="AI2252" i="23" s="1"/>
  <c r="AC2247" i="23"/>
  <c r="AD2275" i="23"/>
  <c r="AI2275" i="23" s="1"/>
  <c r="AD2285" i="23"/>
  <c r="AI2285" i="23" s="1"/>
  <c r="AC2163" i="23"/>
  <c r="AC2171" i="23"/>
  <c r="AC2168" i="23"/>
  <c r="AC2167" i="23"/>
  <c r="AC2213" i="23"/>
  <c r="AC2225" i="23"/>
  <c r="AC2226" i="23"/>
  <c r="AC2235" i="23"/>
  <c r="AD2242" i="23"/>
  <c r="AI2242" i="23" s="1"/>
  <c r="AD2281" i="23"/>
  <c r="AI2281" i="23" s="1"/>
  <c r="AD2279" i="23"/>
  <c r="AI2279" i="23" s="1"/>
  <c r="AD2292" i="23"/>
  <c r="AI2292" i="23" s="1"/>
  <c r="AD2284" i="23"/>
  <c r="AI2284" i="23" s="1"/>
  <c r="AD2294" i="23"/>
  <c r="AI2294" i="23" s="1"/>
  <c r="AD2305" i="23"/>
  <c r="AI2305" i="23" s="1"/>
  <c r="AD2303" i="23"/>
  <c r="AI2303" i="23" s="1"/>
  <c r="AD2316" i="23"/>
  <c r="AI2316" i="23" s="1"/>
  <c r="AD2308" i="23"/>
  <c r="AI2308" i="23" s="1"/>
  <c r="AD2318" i="23"/>
  <c r="AI2318" i="23" s="1"/>
  <c r="AD2329" i="23"/>
  <c r="AI2329" i="23" s="1"/>
  <c r="AD2327" i="23"/>
  <c r="AI2327" i="23" s="1"/>
  <c r="AD2321" i="23"/>
  <c r="AI2321" i="23" s="1"/>
  <c r="AD2322" i="23"/>
  <c r="AI2322" i="23" s="1"/>
  <c r="AC2337" i="23"/>
  <c r="AD2353" i="23"/>
  <c r="AI2353" i="23" s="1"/>
  <c r="AI2398" i="23"/>
  <c r="AC2396" i="23"/>
  <c r="AC2413" i="23"/>
  <c r="AC2411" i="23"/>
  <c r="AC2408" i="23"/>
  <c r="AC2407" i="23"/>
  <c r="AC2414" i="23"/>
  <c r="AD2423" i="23"/>
  <c r="AD2420" i="23"/>
  <c r="AI2420" i="23" s="1"/>
  <c r="AD2434" i="23"/>
  <c r="AI2434" i="23" s="1"/>
  <c r="AD2437" i="23"/>
  <c r="AI2437" i="23" s="1"/>
  <c r="AD2435" i="23"/>
  <c r="AI2435" i="23" s="1"/>
  <c r="AD2432" i="23"/>
  <c r="AI2432" i="23" s="1"/>
  <c r="AD2431" i="23"/>
  <c r="AI2431" i="23" s="1"/>
  <c r="AC2454" i="23"/>
  <c r="AC2474" i="23"/>
  <c r="AC2465" i="23"/>
  <c r="AC2466" i="23"/>
  <c r="AC2475" i="23"/>
  <c r="AC2484" i="23"/>
  <c r="AD2477" i="23"/>
  <c r="AD2478" i="23"/>
  <c r="AI2478" i="23" s="1"/>
  <c r="AD2491" i="23"/>
  <c r="AI2491" i="23" s="1"/>
  <c r="AD2498" i="23"/>
  <c r="AI2498" i="23" s="1"/>
  <c r="AD2489" i="23"/>
  <c r="AI2489" i="23" s="1"/>
  <c r="AD2490" i="23"/>
  <c r="AI2490" i="23" s="1"/>
  <c r="AC2532" i="23"/>
  <c r="AI2548" i="23"/>
  <c r="AI2570" i="23"/>
  <c r="AC2571" i="23"/>
  <c r="AC2580" i="23"/>
  <c r="AC2582" i="23"/>
  <c r="AC2573" i="23"/>
  <c r="AC2638" i="23"/>
  <c r="AC2641" i="23"/>
  <c r="AD2652" i="23"/>
  <c r="AI2652" i="23" s="1"/>
  <c r="AC2655" i="23"/>
  <c r="AD2663" i="23"/>
  <c r="AI2663" i="23" s="1"/>
  <c r="AD2665" i="23"/>
  <c r="AI2665" i="23" s="1"/>
  <c r="AD2661" i="23"/>
  <c r="AI2661" i="23" s="1"/>
  <c r="AD2658" i="23"/>
  <c r="AI2658" i="23" s="1"/>
  <c r="AD2656" i="23"/>
  <c r="AI2656" i="23" s="1"/>
  <c r="AD2664" i="23"/>
  <c r="AI2664" i="23" s="1"/>
  <c r="AD2655" i="23"/>
  <c r="AI2655" i="23" s="1"/>
  <c r="AD2690" i="23"/>
  <c r="AI2690" i="23" s="1"/>
  <c r="AD2714" i="23"/>
  <c r="AI2714" i="23" s="1"/>
  <c r="AD2747" i="23"/>
  <c r="AI2747" i="23" s="1"/>
  <c r="AD2744" i="23"/>
  <c r="AI2744" i="23" s="1"/>
  <c r="AD2754" i="23"/>
  <c r="AI2754" i="23" s="1"/>
  <c r="AD2753" i="23"/>
  <c r="AI2753" i="23" s="1"/>
  <c r="AD2758" i="23"/>
  <c r="AI2758" i="23" s="1"/>
  <c r="AD2757" i="23"/>
  <c r="AI2757" i="23" s="1"/>
  <c r="AD2752" i="23"/>
  <c r="AC2752" i="23"/>
  <c r="AD2265" i="23"/>
  <c r="AI2265" i="23" s="1"/>
  <c r="AD2413" i="23"/>
  <c r="AI2413" i="23" s="1"/>
  <c r="AD2411" i="23"/>
  <c r="AI2411" i="23" s="1"/>
  <c r="AD2408" i="23"/>
  <c r="AI2408" i="23" s="1"/>
  <c r="AD2407" i="23"/>
  <c r="AI2407" i="23" s="1"/>
  <c r="AD2453" i="23"/>
  <c r="AI2453" i="23" s="1"/>
  <c r="AD2454" i="23"/>
  <c r="AI2454" i="23" s="1"/>
  <c r="AD2579" i="23"/>
  <c r="AI2579" i="23" s="1"/>
  <c r="AD2581" i="23"/>
  <c r="AI2581" i="23" s="1"/>
  <c r="AD2578" i="23"/>
  <c r="AI2578" i="23" s="1"/>
  <c r="AD2572" i="23"/>
  <c r="AI2572" i="23" s="1"/>
  <c r="AD2580" i="23"/>
  <c r="AI2580" i="23" s="1"/>
  <c r="AD2571" i="23"/>
  <c r="AI2571" i="23" s="1"/>
  <c r="AD2577" i="23"/>
  <c r="AI2577" i="23" s="1"/>
  <c r="AD2575" i="23"/>
  <c r="AI2575" i="23" s="1"/>
  <c r="AD2582" i="23"/>
  <c r="AI2582" i="23" s="1"/>
  <c r="AD2573" i="23"/>
  <c r="AI2573" i="23" s="1"/>
  <c r="AD2646" i="23"/>
  <c r="AI2646" i="23" s="1"/>
  <c r="AI2722" i="23"/>
  <c r="AC2128" i="23"/>
  <c r="AC2133" i="23"/>
  <c r="AC2134" i="23"/>
  <c r="AC2140" i="23"/>
  <c r="AC2145" i="23"/>
  <c r="AC2152" i="23"/>
  <c r="AC2157" i="23"/>
  <c r="AC2158" i="23"/>
  <c r="AC2161" i="23"/>
  <c r="AC2177" i="23"/>
  <c r="AC2178" i="23"/>
  <c r="AC2187" i="23"/>
  <c r="AD2194" i="23"/>
  <c r="AI2194" i="23" s="1"/>
  <c r="AC2199" i="23"/>
  <c r="AC2236" i="23"/>
  <c r="AD2245" i="23"/>
  <c r="AD2243" i="23"/>
  <c r="AI2243" i="23" s="1"/>
  <c r="AD2240" i="23"/>
  <c r="AI2240" i="23" s="1"/>
  <c r="AD2239" i="23"/>
  <c r="AI2239" i="23" s="1"/>
  <c r="AC2248" i="23"/>
  <c r="AC2253" i="23"/>
  <c r="AC2254" i="23"/>
  <c r="AD2262" i="23"/>
  <c r="AI2262" i="23" s="1"/>
  <c r="AD2351" i="23"/>
  <c r="AI2351" i="23" s="1"/>
  <c r="AD2348" i="23"/>
  <c r="AI2348" i="23" s="1"/>
  <c r="AC2347" i="23"/>
  <c r="AC2358" i="23"/>
  <c r="AC2367" i="23"/>
  <c r="AC2376" i="23"/>
  <c r="AC2368" i="23"/>
  <c r="AC2373" i="23"/>
  <c r="AC2374" i="23"/>
  <c r="AC2377" i="23"/>
  <c r="AD2386" i="23"/>
  <c r="AI2386" i="23" s="1"/>
  <c r="AD2389" i="23"/>
  <c r="AI2389" i="23" s="1"/>
  <c r="AD2387" i="23"/>
  <c r="AI2387" i="23" s="1"/>
  <c r="AD2384" i="23"/>
  <c r="AI2384" i="23" s="1"/>
  <c r="AD2383" i="23"/>
  <c r="AI2383" i="23" s="1"/>
  <c r="AD2390" i="23"/>
  <c r="AI2390" i="23" s="1"/>
  <c r="AC2406" i="23"/>
  <c r="AC2426" i="23"/>
  <c r="AC2417" i="23"/>
  <c r="AC2418" i="23"/>
  <c r="AC2427" i="23"/>
  <c r="AC2436" i="23"/>
  <c r="AD2429" i="23"/>
  <c r="AI2429" i="23" s="1"/>
  <c r="AD2430" i="23"/>
  <c r="AI2430" i="23" s="1"/>
  <c r="AD2443" i="23"/>
  <c r="AI2443" i="23" s="1"/>
  <c r="AD2450" i="23"/>
  <c r="AD2441" i="23"/>
  <c r="AI2441" i="23" s="1"/>
  <c r="AD2451" i="23"/>
  <c r="AI2451" i="23" s="1"/>
  <c r="AD2460" i="23"/>
  <c r="AI2460" i="23" s="1"/>
  <c r="AI2475" i="23"/>
  <c r="AC2476" i="23"/>
  <c r="AC2481" i="23"/>
  <c r="AC2487" i="23"/>
  <c r="AC2496" i="23"/>
  <c r="AC2488" i="23"/>
  <c r="AC2493" i="23"/>
  <c r="AC2494" i="23"/>
  <c r="AC2497" i="23"/>
  <c r="AD2520" i="23"/>
  <c r="AI2520" i="23" s="1"/>
  <c r="AD2512" i="23"/>
  <c r="AI2512" i="23" s="1"/>
  <c r="AD2517" i="23"/>
  <c r="AI2517" i="23" s="1"/>
  <c r="AD2518" i="23"/>
  <c r="AI2518" i="23" s="1"/>
  <c r="AD2521" i="23"/>
  <c r="AI2521" i="23" s="1"/>
  <c r="AC2534" i="23"/>
  <c r="AI2555" i="23"/>
  <c r="AC2560" i="23"/>
  <c r="AC2583" i="23"/>
  <c r="AD2591" i="23"/>
  <c r="AI2591" i="23" s="1"/>
  <c r="AD2593" i="23"/>
  <c r="AI2593" i="23" s="1"/>
  <c r="AD2590" i="23"/>
  <c r="AI2590" i="23" s="1"/>
  <c r="AC2592" i="23"/>
  <c r="AC2584" i="23"/>
  <c r="AI2606" i="23"/>
  <c r="AC2607" i="23"/>
  <c r="AD2613" i="23"/>
  <c r="AI2613" i="23" s="1"/>
  <c r="AC2616" i="23"/>
  <c r="AC2608" i="23"/>
  <c r="AD2681" i="23"/>
  <c r="AD2682" i="23"/>
  <c r="AI2682" i="23" s="1"/>
  <c r="AD2691" i="23"/>
  <c r="AI2691" i="23" s="1"/>
  <c r="AD2700" i="23"/>
  <c r="AI2700" i="23" s="1"/>
  <c r="AD2692" i="23"/>
  <c r="AI2692" i="23" s="1"/>
  <c r="AD2697" i="23"/>
  <c r="AI2697" i="23" s="1"/>
  <c r="AD2698" i="23"/>
  <c r="AI2698" i="23" s="1"/>
  <c r="AC2701" i="23"/>
  <c r="AD2266" i="23"/>
  <c r="AI2266" i="23" s="1"/>
  <c r="AD2276" i="23"/>
  <c r="AI2276" i="23" s="1"/>
  <c r="AD2347" i="23"/>
  <c r="AI2347" i="23" s="1"/>
  <c r="AD2357" i="23"/>
  <c r="AI2357" i="23" s="1"/>
  <c r="AD2358" i="23"/>
  <c r="AI2358" i="23" s="1"/>
  <c r="AD2377" i="23"/>
  <c r="AI2377" i="23" s="1"/>
  <c r="AD2405" i="23"/>
  <c r="AI2405" i="23" s="1"/>
  <c r="AD2406" i="23"/>
  <c r="AI2406" i="23" s="1"/>
  <c r="AD2419" i="23"/>
  <c r="AI2419" i="23" s="1"/>
  <c r="AD2426" i="23"/>
  <c r="AD2417" i="23"/>
  <c r="AI2417" i="23" s="1"/>
  <c r="AD2418" i="23"/>
  <c r="AI2418" i="23" s="1"/>
  <c r="AD2427" i="23"/>
  <c r="AI2427" i="23" s="1"/>
  <c r="AD2436" i="23"/>
  <c r="AI2436" i="23" s="1"/>
  <c r="AD2481" i="23"/>
  <c r="AI2481" i="23" s="1"/>
  <c r="AD2487" i="23"/>
  <c r="AI2487" i="23" s="1"/>
  <c r="AD2496" i="23"/>
  <c r="AD2488" i="23"/>
  <c r="AI2488" i="23" s="1"/>
  <c r="AD2493" i="23"/>
  <c r="AI2493" i="23" s="1"/>
  <c r="AD2494" i="23"/>
  <c r="AI2494" i="23" s="1"/>
  <c r="AI2511" i="23"/>
  <c r="AC2542" i="23"/>
  <c r="AC2551" i="23"/>
  <c r="AC2566" i="23"/>
  <c r="AD2574" i="23"/>
  <c r="AI2574" i="23" s="1"/>
  <c r="AD2598" i="23"/>
  <c r="AI2598" i="23" s="1"/>
  <c r="AI2607" i="23"/>
  <c r="AD2615" i="23"/>
  <c r="AI2615" i="23" s="1"/>
  <c r="AC2671" i="23"/>
  <c r="AD2701" i="23"/>
  <c r="AI2701" i="23" s="1"/>
  <c r="AC2727" i="23"/>
  <c r="AD2738" i="23"/>
  <c r="AI2738" i="23" s="1"/>
  <c r="AD2736" i="23"/>
  <c r="AI2736" i="23" s="1"/>
  <c r="AI2271" i="23"/>
  <c r="AD2354" i="23"/>
  <c r="AI2354" i="23" s="1"/>
  <c r="AD2345" i="23"/>
  <c r="AI2345" i="23" s="1"/>
  <c r="AD2346" i="23"/>
  <c r="AI2346" i="23" s="1"/>
  <c r="AD2381" i="23"/>
  <c r="AI2381" i="23" s="1"/>
  <c r="AD2382" i="23"/>
  <c r="AI2382" i="23" s="1"/>
  <c r="AI2473" i="23"/>
  <c r="AI2541" i="23"/>
  <c r="AC2559" i="23"/>
  <c r="AD2560" i="23"/>
  <c r="AI2560" i="23" s="1"/>
  <c r="AD2568" i="23"/>
  <c r="AI2568" i="23" s="1"/>
  <c r="AD2559" i="23"/>
  <c r="AI2559" i="23" s="1"/>
  <c r="AD2565" i="23"/>
  <c r="AI2565" i="23" s="1"/>
  <c r="AD2696" i="23"/>
  <c r="AI2696" i="23" s="1"/>
  <c r="AD2695" i="23"/>
  <c r="AI2695" i="23" s="1"/>
  <c r="AD2702" i="23"/>
  <c r="AD2693" i="23"/>
  <c r="AD2694" i="23"/>
  <c r="AI2694" i="23" s="1"/>
  <c r="AD2727" i="23"/>
  <c r="AI2727" i="23" s="1"/>
  <c r="AC2736" i="23"/>
  <c r="AD2299" i="23"/>
  <c r="AI2299" i="23" s="1"/>
  <c r="AD2323" i="23"/>
  <c r="AI2323" i="23" s="1"/>
  <c r="AC2339" i="23"/>
  <c r="AC2336" i="23"/>
  <c r="AD2349" i="23"/>
  <c r="AI2349" i="23" s="1"/>
  <c r="AD2350" i="23"/>
  <c r="AI2350" i="23" s="1"/>
  <c r="AD2379" i="23"/>
  <c r="AI2379" i="23" s="1"/>
  <c r="AD2388" i="23"/>
  <c r="AI2388" i="23" s="1"/>
  <c r="AI2395" i="23"/>
  <c r="AD2448" i="23"/>
  <c r="AD2440" i="23"/>
  <c r="AI2440" i="23" s="1"/>
  <c r="AD2445" i="23"/>
  <c r="AI2445" i="23" s="1"/>
  <c r="AD2446" i="23"/>
  <c r="AI2446" i="23" s="1"/>
  <c r="AD2449" i="23"/>
  <c r="AI2449" i="23" s="1"/>
  <c r="AI2464" i="23"/>
  <c r="AD2515" i="23"/>
  <c r="AI2515" i="23" s="1"/>
  <c r="AD2522" i="23"/>
  <c r="AI2522" i="23" s="1"/>
  <c r="AD2513" i="23"/>
  <c r="AI2513" i="23" s="1"/>
  <c r="AI2551" i="23"/>
  <c r="AD2566" i="23"/>
  <c r="AI2566" i="23" s="1"/>
  <c r="AD2569" i="23"/>
  <c r="AI2569" i="23" s="1"/>
  <c r="AD2567" i="23"/>
  <c r="AI2567" i="23" s="1"/>
  <c r="AC2604" i="23"/>
  <c r="AC2596" i="23"/>
  <c r="AC2619" i="23"/>
  <c r="AC2629" i="23"/>
  <c r="AD2623" i="23"/>
  <c r="AI2623" i="23" s="1"/>
  <c r="AD2630" i="23"/>
  <c r="AI2630" i="23" s="1"/>
  <c r="AC2643" i="23"/>
  <c r="AC2651" i="23"/>
  <c r="AD2672" i="23"/>
  <c r="AI2672" i="23" s="1"/>
  <c r="AD2679" i="23"/>
  <c r="AI2679" i="23" s="1"/>
  <c r="AC2688" i="23"/>
  <c r="AD2712" i="23"/>
  <c r="AI2712" i="23" s="1"/>
  <c r="AD2728" i="23"/>
  <c r="AI2728" i="23" s="1"/>
  <c r="AD2733" i="23"/>
  <c r="AI2733" i="23" s="1"/>
  <c r="AD2734" i="23"/>
  <c r="AD2737" i="23"/>
  <c r="AI2737" i="23" s="1"/>
  <c r="AD2735" i="23"/>
  <c r="AI2735" i="23" s="1"/>
  <c r="AD2732" i="23"/>
  <c r="AI2732" i="23" s="1"/>
  <c r="AD2731" i="23"/>
  <c r="AI2731" i="23" s="1"/>
  <c r="AC2772" i="23"/>
  <c r="AC2219" i="23"/>
  <c r="AC2216" i="23"/>
  <c r="AC2215" i="23"/>
  <c r="AD2268" i="23"/>
  <c r="AI2268" i="23" s="1"/>
  <c r="AD2260" i="23"/>
  <c r="AI2260" i="23" s="1"/>
  <c r="AC2261" i="23"/>
  <c r="AD2280" i="23"/>
  <c r="AI2280" i="23" s="1"/>
  <c r="AD2272" i="23"/>
  <c r="AI2272" i="23" s="1"/>
  <c r="AD2277" i="23"/>
  <c r="AI2277" i="23" s="1"/>
  <c r="AC2273" i="23"/>
  <c r="AC2274" i="23"/>
  <c r="AC2283" i="23"/>
  <c r="AC2292" i="23"/>
  <c r="AC2291" i="23"/>
  <c r="AC2288" i="23"/>
  <c r="AC2287" i="23"/>
  <c r="AC2294" i="23"/>
  <c r="AC2296" i="23"/>
  <c r="AC2301" i="23"/>
  <c r="AC2302" i="23"/>
  <c r="AC2305" i="23"/>
  <c r="AC2297" i="23"/>
  <c r="AC2298" i="23"/>
  <c r="AC2307" i="23"/>
  <c r="AC2316" i="23"/>
  <c r="AC2315" i="23"/>
  <c r="AC2312" i="23"/>
  <c r="AC2311" i="23"/>
  <c r="AC2318" i="23"/>
  <c r="AC2320" i="23"/>
  <c r="AC2325" i="23"/>
  <c r="AC2326" i="23"/>
  <c r="AC2329" i="23"/>
  <c r="AC2335" i="23"/>
  <c r="AD2356" i="23"/>
  <c r="AI2356" i="23" s="1"/>
  <c r="AD2361" i="23"/>
  <c r="AI2361" i="23" s="1"/>
  <c r="AD2362" i="23"/>
  <c r="AI2362" i="23" s="1"/>
  <c r="AD2365" i="23"/>
  <c r="AI2365" i="23" s="1"/>
  <c r="AD2363" i="23"/>
  <c r="AI2363" i="23" s="1"/>
  <c r="AD2360" i="23"/>
  <c r="AI2360" i="23" s="1"/>
  <c r="AD2359" i="23"/>
  <c r="AI2359" i="23" s="1"/>
  <c r="AI2371" i="23"/>
  <c r="AI2369" i="23"/>
  <c r="AC2385" i="23"/>
  <c r="AC2400" i="23"/>
  <c r="AC2392" i="23"/>
  <c r="AC2397" i="23"/>
  <c r="AC2398" i="23"/>
  <c r="AC2401" i="23"/>
  <c r="AD2404" i="23"/>
  <c r="AI2404" i="23" s="1"/>
  <c r="AD2409" i="23"/>
  <c r="AI2409" i="23" s="1"/>
  <c r="AD2415" i="23"/>
  <c r="AI2415" i="23" s="1"/>
  <c r="AD2424" i="23"/>
  <c r="AI2424" i="23" s="1"/>
  <c r="AD2416" i="23"/>
  <c r="AI2416" i="23" s="1"/>
  <c r="AD2421" i="23"/>
  <c r="AI2421" i="23" s="1"/>
  <c r="AD2422" i="23"/>
  <c r="AI2422" i="23" s="1"/>
  <c r="AC2444" i="23"/>
  <c r="AC2461" i="23"/>
  <c r="AC2459" i="23"/>
  <c r="AC2456" i="23"/>
  <c r="AC2455" i="23"/>
  <c r="AC2462" i="23"/>
  <c r="AD2471" i="23"/>
  <c r="AI2471" i="23" s="1"/>
  <c r="AD2468" i="23"/>
  <c r="AI2468" i="23" s="1"/>
  <c r="AD2482" i="23"/>
  <c r="AI2482" i="23" s="1"/>
  <c r="AD2485" i="23"/>
  <c r="AI2485" i="23" s="1"/>
  <c r="AD2483" i="23"/>
  <c r="AI2483" i="23" s="1"/>
  <c r="AD2480" i="23"/>
  <c r="AI2480" i="23" s="1"/>
  <c r="AD2479" i="23"/>
  <c r="AI2479" i="23" s="1"/>
  <c r="AC2502" i="23"/>
  <c r="AI2545" i="23"/>
  <c r="AD2624" i="23"/>
  <c r="AI2624" i="23" s="1"/>
  <c r="AD2627" i="23"/>
  <c r="AI2627" i="23" s="1"/>
  <c r="AD2629" i="23"/>
  <c r="AI2629" i="23" s="1"/>
  <c r="AD2626" i="23"/>
  <c r="AI2626" i="23" s="1"/>
  <c r="AD2625" i="23"/>
  <c r="AI2625" i="23" s="1"/>
  <c r="AI2642" i="23"/>
  <c r="AD2648" i="23"/>
  <c r="AI2648" i="23" s="1"/>
  <c r="AD2651" i="23"/>
  <c r="AI2651" i="23" s="1"/>
  <c r="AD2653" i="23"/>
  <c r="AI2653" i="23" s="1"/>
  <c r="AD2650" i="23"/>
  <c r="AI2650" i="23" s="1"/>
  <c r="AD2649" i="23"/>
  <c r="AI2649" i="23" s="1"/>
  <c r="AC2652" i="23"/>
  <c r="AD2647" i="23"/>
  <c r="AI2647" i="23" s="1"/>
  <c r="AD2662" i="23"/>
  <c r="AI2662" i="23" s="1"/>
  <c r="AD2675" i="23"/>
  <c r="AI2675" i="23" s="1"/>
  <c r="AD2688" i="23"/>
  <c r="AI2688" i="23" s="1"/>
  <c r="AC2739" i="23"/>
  <c r="AD2742" i="23"/>
  <c r="AI2742" i="23" s="1"/>
  <c r="AD2741" i="23"/>
  <c r="AI2741" i="23" s="1"/>
  <c r="AD2750" i="23"/>
  <c r="AI2750" i="23" s="1"/>
  <c r="AD2749" i="23"/>
  <c r="AI2749" i="23" s="1"/>
  <c r="AC2763" i="23"/>
  <c r="AD2766" i="23"/>
  <c r="AI2766" i="23" s="1"/>
  <c r="AD2765" i="23"/>
  <c r="AI2765" i="23" s="1"/>
  <c r="AD2774" i="23"/>
  <c r="AI2774" i="23" s="1"/>
  <c r="AD2763" i="23"/>
  <c r="AI2763" i="23" s="1"/>
  <c r="AD2767" i="23"/>
  <c r="AI2767" i="23" s="1"/>
  <c r="AD2768" i="23"/>
  <c r="AI2768" i="23" s="1"/>
  <c r="AD2771" i="23"/>
  <c r="AI2771" i="23" s="1"/>
  <c r="AD2770" i="23"/>
  <c r="AI2770" i="23" s="1"/>
  <c r="AD2769" i="23"/>
  <c r="AI2769" i="23" s="1"/>
  <c r="AD2764" i="23"/>
  <c r="AI2764" i="23" s="1"/>
  <c r="AD2772" i="23"/>
  <c r="AI2772" i="23" s="1"/>
  <c r="AC2775" i="23"/>
  <c r="AD2786" i="23"/>
  <c r="AI2786" i="23" s="1"/>
  <c r="AD2775" i="23"/>
  <c r="AI2775" i="23" s="1"/>
  <c r="AD2779" i="23"/>
  <c r="AI2779" i="23" s="1"/>
  <c r="AD2780" i="23"/>
  <c r="AI2780" i="23" s="1"/>
  <c r="AD2783" i="23"/>
  <c r="AI2783" i="23" s="1"/>
  <c r="AD2785" i="23"/>
  <c r="AI2785" i="23" s="1"/>
  <c r="AD2778" i="23"/>
  <c r="AI2778" i="23" s="1"/>
  <c r="AD2777" i="23"/>
  <c r="AI2777" i="23" s="1"/>
  <c r="AD2784" i="23"/>
  <c r="AI2784" i="23" s="1"/>
  <c r="AD2776" i="23"/>
  <c r="AI2776" i="23" s="1"/>
  <c r="AD2781" i="23"/>
  <c r="AI2781" i="23" s="1"/>
  <c r="AD2782" i="23"/>
  <c r="AI2782" i="23" s="1"/>
  <c r="AD2654" i="23"/>
  <c r="AI2654" i="23" s="1"/>
  <c r="AD2660" i="23"/>
  <c r="AI2660" i="23" s="1"/>
  <c r="AD2659" i="23"/>
  <c r="AI2659" i="23" s="1"/>
  <c r="AD2666" i="23"/>
  <c r="AI2666" i="23" s="1"/>
  <c r="AD2657" i="23"/>
  <c r="AI2657" i="23" s="1"/>
  <c r="AC2676" i="23"/>
  <c r="AI2730" i="23"/>
  <c r="AI2745" i="23"/>
  <c r="AC2757" i="23"/>
  <c r="AC2758" i="23"/>
  <c r="AC2764" i="23"/>
  <c r="AC2769" i="23"/>
  <c r="AC2770" i="23"/>
  <c r="AD2932" i="23"/>
  <c r="AI2932" i="23" s="1"/>
  <c r="AD2961" i="23"/>
  <c r="AI2961" i="23" s="1"/>
  <c r="AD2990" i="23"/>
  <c r="AI2990" i="23" s="1"/>
  <c r="AC3003" i="23"/>
  <c r="AD3003" i="23"/>
  <c r="AI3003" i="23" s="1"/>
  <c r="AD3005" i="23"/>
  <c r="AI3005" i="23" s="1"/>
  <c r="AD3014" i="23"/>
  <c r="AI3014" i="23" s="1"/>
  <c r="AD3007" i="23"/>
  <c r="AI3007" i="23" s="1"/>
  <c r="AD3012" i="23"/>
  <c r="AI3012" i="23" s="1"/>
  <c r="AD3031" i="23"/>
  <c r="AI3031" i="23" s="1"/>
  <c r="AD3036" i="23"/>
  <c r="AI3036" i="23" s="1"/>
  <c r="AD3027" i="23"/>
  <c r="AI3027" i="23" s="1"/>
  <c r="AD3029" i="23"/>
  <c r="AI3029" i="23" s="1"/>
  <c r="AD3038" i="23"/>
  <c r="AI3038" i="23" s="1"/>
  <c r="AD3028" i="23"/>
  <c r="AI3028" i="23" s="1"/>
  <c r="AD3058" i="23"/>
  <c r="AI3058" i="23" s="1"/>
  <c r="AD3061" i="23"/>
  <c r="AI3061" i="23" s="1"/>
  <c r="AD3078" i="23"/>
  <c r="AI3078" i="23" s="1"/>
  <c r="AD3077" i="23"/>
  <c r="AI3077" i="23" s="1"/>
  <c r="AD3086" i="23"/>
  <c r="AI3086" i="23" s="1"/>
  <c r="AD3076" i="23"/>
  <c r="AI3076" i="23" s="1"/>
  <c r="AD3079" i="23"/>
  <c r="AI3079" i="23" s="1"/>
  <c r="AD3084" i="23"/>
  <c r="AI3084" i="23" s="1"/>
  <c r="AD3075" i="23"/>
  <c r="AI3075" i="23" s="1"/>
  <c r="AD3082" i="23"/>
  <c r="AI3082" i="23" s="1"/>
  <c r="AD3085" i="23"/>
  <c r="AI3085" i="23" s="1"/>
  <c r="AD3083" i="23"/>
  <c r="AI3083" i="23" s="1"/>
  <c r="AD3080" i="23"/>
  <c r="AI3080" i="23" s="1"/>
  <c r="AD2787" i="23"/>
  <c r="AI2787" i="23" s="1"/>
  <c r="AD2798" i="23"/>
  <c r="AI2798" i="23" s="1"/>
  <c r="AD2789" i="23"/>
  <c r="AI2789" i="23" s="1"/>
  <c r="AD2790" i="23"/>
  <c r="AI2790" i="23" s="1"/>
  <c r="AD2799" i="23"/>
  <c r="AI2799" i="23" s="1"/>
  <c r="AD2810" i="23"/>
  <c r="AI2810" i="23" s="1"/>
  <c r="AI2814" i="23"/>
  <c r="AC2825" i="23"/>
  <c r="AD2824" i="23"/>
  <c r="AI2824" i="23" s="1"/>
  <c r="AD2847" i="23"/>
  <c r="AI2847" i="23" s="1"/>
  <c r="AD2858" i="23"/>
  <c r="AI2858" i="23" s="1"/>
  <c r="AD2864" i="23"/>
  <c r="AI2864" i="23" s="1"/>
  <c r="AD2882" i="23"/>
  <c r="AI2882" i="23" s="1"/>
  <c r="AD2873" i="23"/>
  <c r="AI2873" i="23" s="1"/>
  <c r="AD2883" i="23"/>
  <c r="AI2883" i="23" s="1"/>
  <c r="AD2889" i="23"/>
  <c r="AC2901" i="23"/>
  <c r="AC2908" i="23"/>
  <c r="AD2918" i="23"/>
  <c r="AI2918" i="23" s="1"/>
  <c r="AD2948" i="23"/>
  <c r="AI2948" i="23" s="1"/>
  <c r="AC2947" i="23"/>
  <c r="AD2962" i="23"/>
  <c r="AI2962" i="23" s="1"/>
  <c r="AD2965" i="23"/>
  <c r="AI2965" i="23" s="1"/>
  <c r="AD2963" i="23"/>
  <c r="AI2963" i="23" s="1"/>
  <c r="AD2960" i="23"/>
  <c r="AI2960" i="23" s="1"/>
  <c r="AD2959" i="23"/>
  <c r="AI2959" i="23" s="1"/>
  <c r="AC2966" i="23"/>
  <c r="AC2975" i="23"/>
  <c r="AD2988" i="23"/>
  <c r="AI2988" i="23" s="1"/>
  <c r="AD2981" i="23"/>
  <c r="AI2981" i="23" s="1"/>
  <c r="AD3033" i="23"/>
  <c r="AI3033" i="23" s="1"/>
  <c r="AD3119" i="23"/>
  <c r="AI3119" i="23" s="1"/>
  <c r="AC3117" i="23"/>
  <c r="AC2526" i="23"/>
  <c r="AC2535" i="23"/>
  <c r="AC2536" i="23"/>
  <c r="AD2538" i="23"/>
  <c r="AI2538" i="23" s="1"/>
  <c r="AC2556" i="23"/>
  <c r="AC2548" i="23"/>
  <c r="AC2590" i="23"/>
  <c r="AC2602" i="23"/>
  <c r="AC2605" i="23"/>
  <c r="AC2603" i="23"/>
  <c r="AC2617" i="23"/>
  <c r="AC2615" i="23"/>
  <c r="AC2665" i="23"/>
  <c r="AD2676" i="23"/>
  <c r="AI2676" i="23" s="1"/>
  <c r="AD2668" i="23"/>
  <c r="AI2668" i="23" s="1"/>
  <c r="AC2685" i="23"/>
  <c r="AC2686" i="23"/>
  <c r="AC2689" i="23"/>
  <c r="AC2687" i="23"/>
  <c r="AC2684" i="23"/>
  <c r="AC2683" i="23"/>
  <c r="AC2696" i="23"/>
  <c r="AC2695" i="23"/>
  <c r="AC2702" i="23"/>
  <c r="AC2693" i="23"/>
  <c r="AC2694" i="23"/>
  <c r="AC2703" i="23"/>
  <c r="AC2706" i="23"/>
  <c r="AC2715" i="23"/>
  <c r="AC2724" i="23"/>
  <c r="AC2716" i="23"/>
  <c r="AC2721" i="23"/>
  <c r="AC2722" i="23"/>
  <c r="AC2733" i="23"/>
  <c r="AC2734" i="23"/>
  <c r="AC2737" i="23"/>
  <c r="AC2735" i="23"/>
  <c r="AC2732" i="23"/>
  <c r="AC2731" i="23"/>
  <c r="AC2744" i="23"/>
  <c r="AC2743" i="23"/>
  <c r="AC2759" i="23"/>
  <c r="AC2756" i="23"/>
  <c r="AC2755" i="23"/>
  <c r="AC2781" i="23"/>
  <c r="AC2782" i="23"/>
  <c r="AC2788" i="23"/>
  <c r="AC2793" i="23"/>
  <c r="AC2794" i="23"/>
  <c r="AC2802" i="23"/>
  <c r="AC2811" i="23"/>
  <c r="AC2820" i="23"/>
  <c r="AC2812" i="23"/>
  <c r="AC2817" i="23"/>
  <c r="AC2818" i="23"/>
  <c r="AD2825" i="23"/>
  <c r="AI2825" i="23" s="1"/>
  <c r="AC2831" i="23"/>
  <c r="AC2837" i="23"/>
  <c r="AC2830" i="23"/>
  <c r="AC2838" i="23"/>
  <c r="AC2846" i="23"/>
  <c r="AI2834" i="23"/>
  <c r="AD2863" i="23"/>
  <c r="AI2863" i="23" s="1"/>
  <c r="AC2879" i="23"/>
  <c r="AD2886" i="23"/>
  <c r="AI2886" i="23" s="1"/>
  <c r="AD2902" i="23"/>
  <c r="AI2902" i="23" s="1"/>
  <c r="AD2901" i="23"/>
  <c r="AI2901" i="23" s="1"/>
  <c r="AD2896" i="23"/>
  <c r="AI2896" i="23" s="1"/>
  <c r="AD2904" i="23"/>
  <c r="AI2904" i="23" s="1"/>
  <c r="AC2903" i="23"/>
  <c r="AD2909" i="23"/>
  <c r="AI2909" i="23" s="1"/>
  <c r="AD2934" i="23"/>
  <c r="AI2934" i="23" s="1"/>
  <c r="AD2947" i="23"/>
  <c r="AI2947" i="23" s="1"/>
  <c r="AD2954" i="23"/>
  <c r="AI2954" i="23" s="1"/>
  <c r="AD2945" i="23"/>
  <c r="AI2945" i="23" s="1"/>
  <c r="AD2946" i="23"/>
  <c r="AI2946" i="23" s="1"/>
  <c r="AC2964" i="23"/>
  <c r="AC2957" i="23"/>
  <c r="AD2980" i="23"/>
  <c r="AI2980" i="23" s="1"/>
  <c r="AD3004" i="23"/>
  <c r="AI3004" i="23" s="1"/>
  <c r="AD3034" i="23"/>
  <c r="AI3034" i="23" s="1"/>
  <c r="AD3037" i="23"/>
  <c r="AI3037" i="23" s="1"/>
  <c r="AD3035" i="23"/>
  <c r="AI3035" i="23" s="1"/>
  <c r="AD3032" i="23"/>
  <c r="AI3032" i="23" s="1"/>
  <c r="AD2801" i="23"/>
  <c r="AI2801" i="23" s="1"/>
  <c r="AD2802" i="23"/>
  <c r="AI2802" i="23" s="1"/>
  <c r="AD2856" i="23"/>
  <c r="AI2856" i="23" s="1"/>
  <c r="AD2849" i="23"/>
  <c r="AI2849" i="23" s="1"/>
  <c r="AD2890" i="23"/>
  <c r="AI2890" i="23" s="1"/>
  <c r="AD2893" i="23"/>
  <c r="AI2893" i="23" s="1"/>
  <c r="AD2891" i="23"/>
  <c r="AD2888" i="23"/>
  <c r="AI2888" i="23" s="1"/>
  <c r="AD2887" i="23"/>
  <c r="AI2887" i="23" s="1"/>
  <c r="AD2905" i="23"/>
  <c r="AI2905" i="23" s="1"/>
  <c r="AD2937" i="23"/>
  <c r="AI2937" i="23" s="1"/>
  <c r="AD2944" i="23"/>
  <c r="AI2944" i="23" s="1"/>
  <c r="AD2949" i="23"/>
  <c r="AD2950" i="23"/>
  <c r="AI2950" i="23" s="1"/>
  <c r="AC2953" i="23"/>
  <c r="AC2956" i="23"/>
  <c r="AD2966" i="23"/>
  <c r="AI2966" i="23" s="1"/>
  <c r="AD3009" i="23"/>
  <c r="AI3009" i="23" s="1"/>
  <c r="AD3030" i="23"/>
  <c r="AI3030" i="23" s="1"/>
  <c r="AC3039" i="23"/>
  <c r="AD3047" i="23"/>
  <c r="AI3047" i="23" s="1"/>
  <c r="AD3049" i="23"/>
  <c r="AI3049" i="23" s="1"/>
  <c r="AD3046" i="23"/>
  <c r="AI3046" i="23" s="1"/>
  <c r="AC3099" i="23"/>
  <c r="AD3102" i="23"/>
  <c r="AI3102" i="23" s="1"/>
  <c r="AD3105" i="23"/>
  <c r="AI3105" i="23" s="1"/>
  <c r="AD3101" i="23"/>
  <c r="AI3101" i="23" s="1"/>
  <c r="AD3100" i="23"/>
  <c r="AI3100" i="23" s="1"/>
  <c r="AD3110" i="23"/>
  <c r="AI3110" i="23" s="1"/>
  <c r="AD3103" i="23"/>
  <c r="AI3103" i="23" s="1"/>
  <c r="AD3104" i="23"/>
  <c r="AI3104" i="23" s="1"/>
  <c r="AD3107" i="23"/>
  <c r="AI3107" i="23" s="1"/>
  <c r="AD3099" i="23"/>
  <c r="AI3099" i="23" s="1"/>
  <c r="AD3108" i="23"/>
  <c r="AI3108" i="23" s="1"/>
  <c r="AC2599" i="23"/>
  <c r="AC2611" i="23"/>
  <c r="AC2618" i="23"/>
  <c r="AC2609" i="23"/>
  <c r="AC2630" i="23"/>
  <c r="AC2621" i="23"/>
  <c r="AC2654" i="23"/>
  <c r="AD2673" i="23"/>
  <c r="AI2673" i="23" s="1"/>
  <c r="AD2674" i="23"/>
  <c r="AI2674" i="23" s="1"/>
  <c r="AD2677" i="23"/>
  <c r="AI2677" i="23" s="1"/>
  <c r="AC2741" i="23"/>
  <c r="AC2742" i="23"/>
  <c r="AC2751" i="23"/>
  <c r="AC2768" i="23"/>
  <c r="AC2767" i="23"/>
  <c r="AC2783" i="23"/>
  <c r="AC2780" i="23"/>
  <c r="AC2779" i="23"/>
  <c r="AI2793" i="23"/>
  <c r="AC2805" i="23"/>
  <c r="AC2806" i="23"/>
  <c r="AD2842" i="23"/>
  <c r="AI2842" i="23" s="1"/>
  <c r="AC2828" i="23"/>
  <c r="AC2827" i="23"/>
  <c r="AC2841" i="23"/>
  <c r="AC2836" i="23"/>
  <c r="AC2839" i="23"/>
  <c r="AI2838" i="23"/>
  <c r="AD2870" i="23"/>
  <c r="AI2870" i="23" s="1"/>
  <c r="AD2861" i="23"/>
  <c r="AI2861" i="23" s="1"/>
  <c r="AD2892" i="23"/>
  <c r="AD2938" i="23"/>
  <c r="AI2938" i="23" s="1"/>
  <c r="AD2941" i="23"/>
  <c r="AI2941" i="23" s="1"/>
  <c r="AD2939" i="23"/>
  <c r="AI2939" i="23" s="1"/>
  <c r="AD2936" i="23"/>
  <c r="AI2936" i="23" s="1"/>
  <c r="AD2935" i="23"/>
  <c r="AI2935" i="23" s="1"/>
  <c r="AI2952" i="23"/>
  <c r="AI2964" i="23"/>
  <c r="AD2982" i="23"/>
  <c r="AI2982" i="23" s="1"/>
  <c r="AD2994" i="23"/>
  <c r="AI2994" i="23" s="1"/>
  <c r="AD2993" i="23"/>
  <c r="AI2993" i="23" s="1"/>
  <c r="AD3002" i="23"/>
  <c r="AI3002" i="23" s="1"/>
  <c r="AD2995" i="23"/>
  <c r="AI2995" i="23" s="1"/>
  <c r="AD2996" i="23"/>
  <c r="AI2996" i="23" s="1"/>
  <c r="AC2991" i="23"/>
  <c r="AD3010" i="23"/>
  <c r="AI3010" i="23" s="1"/>
  <c r="AD3013" i="23"/>
  <c r="AI3013" i="23" s="1"/>
  <c r="AD3011" i="23"/>
  <c r="AI3011" i="23" s="1"/>
  <c r="AD3008" i="23"/>
  <c r="AI3008" i="23" s="1"/>
  <c r="AD3039" i="23"/>
  <c r="AI3039" i="23" s="1"/>
  <c r="AD3048" i="23"/>
  <c r="AI3048" i="23" s="1"/>
  <c r="AD3040" i="23"/>
  <c r="AI3040" i="23" s="1"/>
  <c r="AD3045" i="23"/>
  <c r="AI3045" i="23" s="1"/>
  <c r="AD3089" i="23"/>
  <c r="AD3106" i="23"/>
  <c r="AI3106" i="23" s="1"/>
  <c r="AD3109" i="23"/>
  <c r="AI3109" i="23" s="1"/>
  <c r="AD3131" i="23"/>
  <c r="AI3131" i="23" s="1"/>
  <c r="AD3133" i="23"/>
  <c r="AI3133" i="23" s="1"/>
  <c r="AD3130" i="23"/>
  <c r="AI3130" i="23" s="1"/>
  <c r="AD3126" i="23"/>
  <c r="AI3126" i="23" s="1"/>
  <c r="AD3129" i="23"/>
  <c r="AI3129" i="23" s="1"/>
  <c r="AD3125" i="23"/>
  <c r="AI3125" i="23" s="1"/>
  <c r="AD3124" i="23"/>
  <c r="AI3124" i="23" s="1"/>
  <c r="AC3124" i="23"/>
  <c r="AI2751" i="23"/>
  <c r="AD2797" i="23"/>
  <c r="AI2797" i="23" s="1"/>
  <c r="AD2800" i="23"/>
  <c r="AI2800" i="23" s="1"/>
  <c r="AD2805" i="23"/>
  <c r="AI2805" i="23" s="1"/>
  <c r="AD2806" i="23"/>
  <c r="AI2806" i="23" s="1"/>
  <c r="AD2826" i="23"/>
  <c r="AI2826" i="23" s="1"/>
  <c r="AD2828" i="23"/>
  <c r="AI2828" i="23" s="1"/>
  <c r="AD2827" i="23"/>
  <c r="AD2841" i="23"/>
  <c r="AI2841" i="23" s="1"/>
  <c r="AD2836" i="23"/>
  <c r="AI2836" i="23" s="1"/>
  <c r="AD2848" i="23"/>
  <c r="AI2848" i="23" s="1"/>
  <c r="AD2850" i="23"/>
  <c r="AI2850" i="23" s="1"/>
  <c r="AD2859" i="23"/>
  <c r="AI2859" i="23" s="1"/>
  <c r="AD2868" i="23"/>
  <c r="AI2868" i="23" s="1"/>
  <c r="AD2860" i="23"/>
  <c r="AI2860" i="23" s="1"/>
  <c r="AD2865" i="23"/>
  <c r="AI2865" i="23" s="1"/>
  <c r="AD2866" i="23"/>
  <c r="AI2866" i="23" s="1"/>
  <c r="AC2885" i="23"/>
  <c r="AD2910" i="23"/>
  <c r="AI2910" i="23" s="1"/>
  <c r="AC2919" i="23"/>
  <c r="AD2923" i="23"/>
  <c r="AI2923" i="23" s="1"/>
  <c r="AD2930" i="23"/>
  <c r="AI2930" i="23" s="1"/>
  <c r="AD2921" i="23"/>
  <c r="AI2921" i="23" s="1"/>
  <c r="AD2922" i="23"/>
  <c r="AI2922" i="23" s="1"/>
  <c r="AC2940" i="23"/>
  <c r="AC2933" i="23"/>
  <c r="AD2953" i="23"/>
  <c r="AI2953" i="23" s="1"/>
  <c r="AD2956" i="23"/>
  <c r="AI2956" i="23" s="1"/>
  <c r="AC2986" i="23"/>
  <c r="AD2991" i="23"/>
  <c r="AI2991" i="23" s="1"/>
  <c r="AD3000" i="23"/>
  <c r="AI3000" i="23" s="1"/>
  <c r="AD2992" i="23"/>
  <c r="AI2992" i="23" s="1"/>
  <c r="AD2997" i="23"/>
  <c r="AI2997" i="23" s="1"/>
  <c r="AD2998" i="23"/>
  <c r="AI2998" i="23" s="1"/>
  <c r="AC3001" i="23"/>
  <c r="AD3006" i="23"/>
  <c r="AI3006" i="23" s="1"/>
  <c r="AD3023" i="23"/>
  <c r="AI3023" i="23" s="1"/>
  <c r="AD3025" i="23"/>
  <c r="AI3025" i="23" s="1"/>
  <c r="AD3022" i="23"/>
  <c r="AI3022" i="23" s="1"/>
  <c r="AC3015" i="23"/>
  <c r="AD3044" i="23"/>
  <c r="AI3044" i="23" s="1"/>
  <c r="AD2942" i="23"/>
  <c r="AI2942" i="23" s="1"/>
  <c r="AD3062" i="23"/>
  <c r="AI3062" i="23" s="1"/>
  <c r="AD3052" i="23"/>
  <c r="AI3052" i="23" s="1"/>
  <c r="AD3055" i="23"/>
  <c r="AI3055" i="23" s="1"/>
  <c r="AD3060" i="23"/>
  <c r="AI3060" i="23" s="1"/>
  <c r="AD3054" i="23"/>
  <c r="AI3054" i="23" s="1"/>
  <c r="AD3056" i="23"/>
  <c r="AI3056" i="23" s="1"/>
  <c r="AD3051" i="23"/>
  <c r="AI3051" i="23" s="1"/>
  <c r="AD3053" i="23"/>
  <c r="AI3053" i="23" s="1"/>
  <c r="AD3093" i="23"/>
  <c r="AI3093" i="23" s="1"/>
  <c r="AD3094" i="23"/>
  <c r="AI3094" i="23" s="1"/>
  <c r="AD3097" i="23"/>
  <c r="AI3097" i="23" s="1"/>
  <c r="AD3095" i="23"/>
  <c r="AI3095" i="23" s="1"/>
  <c r="AD3148" i="23"/>
  <c r="AI3148" i="23" s="1"/>
  <c r="AC3148" i="23"/>
  <c r="AD2795" i="23"/>
  <c r="AI2795" i="23" s="1"/>
  <c r="AD2792" i="23"/>
  <c r="AI2792" i="23" s="1"/>
  <c r="AD2791" i="23"/>
  <c r="AI2791" i="23" s="1"/>
  <c r="AD2809" i="23"/>
  <c r="AI2809" i="23" s="1"/>
  <c r="AD2807" i="23"/>
  <c r="AI2807" i="23" s="1"/>
  <c r="AD2804" i="23"/>
  <c r="AI2804" i="23" s="1"/>
  <c r="AD2803" i="23"/>
  <c r="AI2803" i="23" s="1"/>
  <c r="AC2815" i="23"/>
  <c r="AC2822" i="23"/>
  <c r="AC2813" i="23"/>
  <c r="AC2814" i="23"/>
  <c r="AC2823" i="23"/>
  <c r="AD2840" i="23"/>
  <c r="AI2840" i="23" s="1"/>
  <c r="AI2829" i="23"/>
  <c r="AD2853" i="23"/>
  <c r="AI2853" i="23" s="1"/>
  <c r="AD2854" i="23"/>
  <c r="AI2854" i="23" s="1"/>
  <c r="AD2857" i="23"/>
  <c r="AI2857" i="23" s="1"/>
  <c r="AD2855" i="23"/>
  <c r="AI2855" i="23" s="1"/>
  <c r="AD2852" i="23"/>
  <c r="AI2852" i="23" s="1"/>
  <c r="AD2851" i="23"/>
  <c r="AI2851" i="23" s="1"/>
  <c r="AD2869" i="23"/>
  <c r="AI2869" i="23" s="1"/>
  <c r="AC2867" i="23"/>
  <c r="AC2864" i="23"/>
  <c r="AD2862" i="23"/>
  <c r="AI2862" i="23" s="1"/>
  <c r="AC2871" i="23"/>
  <c r="AC2872" i="23"/>
  <c r="AC2877" i="23"/>
  <c r="AC2878" i="23"/>
  <c r="AD2876" i="23"/>
  <c r="AI2876" i="23" s="1"/>
  <c r="AD2900" i="23"/>
  <c r="AI2900" i="23" s="1"/>
  <c r="AC2899" i="23"/>
  <c r="AD2914" i="23"/>
  <c r="AI2914" i="23" s="1"/>
  <c r="AD2917" i="23"/>
  <c r="AI2917" i="23" s="1"/>
  <c r="AD2912" i="23"/>
  <c r="AC2918" i="23"/>
  <c r="AC2927" i="23"/>
  <c r="AD2940" i="23"/>
  <c r="AI2940" i="23" s="1"/>
  <c r="AC2967" i="23"/>
  <c r="AD2971" i="23"/>
  <c r="AD2978" i="23"/>
  <c r="AI2978" i="23" s="1"/>
  <c r="AD2969" i="23"/>
  <c r="AI2969" i="23" s="1"/>
  <c r="AD2970" i="23"/>
  <c r="AI2970" i="23" s="1"/>
  <c r="AC2988" i="23"/>
  <c r="AC2981" i="23"/>
  <c r="AD3001" i="23"/>
  <c r="AI3001" i="23" s="1"/>
  <c r="AD3057" i="23"/>
  <c r="AI3057" i="23" s="1"/>
  <c r="AD3081" i="23"/>
  <c r="AI3081" i="23" s="1"/>
  <c r="AI3087" i="23"/>
  <c r="AD3088" i="23"/>
  <c r="AI3088" i="23" s="1"/>
  <c r="AD3096" i="23"/>
  <c r="AI3096" i="23" s="1"/>
  <c r="AI3222" i="23"/>
  <c r="AC3014" i="23"/>
  <c r="AC3024" i="23"/>
  <c r="AC3016" i="23"/>
  <c r="AC3021" i="23"/>
  <c r="AC3022" i="23"/>
  <c r="AC3049" i="23"/>
  <c r="AC3050" i="23"/>
  <c r="AC3041" i="23"/>
  <c r="AC3042" i="23"/>
  <c r="AC3051" i="23"/>
  <c r="AD3073" i="23"/>
  <c r="AI3073" i="23" s="1"/>
  <c r="AC3084" i="23"/>
  <c r="AC3085" i="23"/>
  <c r="AC3083" i="23"/>
  <c r="AC3080" i="23"/>
  <c r="AC3079" i="23"/>
  <c r="AC3093" i="23"/>
  <c r="AC3097" i="23"/>
  <c r="AC3095" i="23"/>
  <c r="AD3090" i="23"/>
  <c r="AI3090" i="23" s="1"/>
  <c r="AC3108" i="23"/>
  <c r="AI3120" i="23"/>
  <c r="AC3121" i="23"/>
  <c r="AC3123" i="23"/>
  <c r="AC3132" i="23"/>
  <c r="AC3127" i="23"/>
  <c r="AC3134" i="23"/>
  <c r="AC3141" i="23"/>
  <c r="AC3142" i="23"/>
  <c r="AC3145" i="23"/>
  <c r="AC3147" i="23"/>
  <c r="AC3156" i="23"/>
  <c r="AC3151" i="23"/>
  <c r="AC3158" i="23"/>
  <c r="AD3172" i="23"/>
  <c r="AI3172" i="23" s="1"/>
  <c r="AD3174" i="23"/>
  <c r="AI3174" i="23" s="1"/>
  <c r="AD3187" i="23"/>
  <c r="AI3187" i="23" s="1"/>
  <c r="AD3194" i="23"/>
  <c r="AI3194" i="23" s="1"/>
  <c r="AD3197" i="23"/>
  <c r="AI3197" i="23" s="1"/>
  <c r="AD3227" i="23"/>
  <c r="AI3227" i="23" s="1"/>
  <c r="AD3359" i="23"/>
  <c r="AI3359" i="23" s="1"/>
  <c r="AD3361" i="23"/>
  <c r="AI3361" i="23" s="1"/>
  <c r="AC3361" i="23"/>
  <c r="AC3025" i="23"/>
  <c r="AC3026" i="23"/>
  <c r="AC3017" i="23"/>
  <c r="AC3018" i="23"/>
  <c r="AC3027" i="23"/>
  <c r="AC3060" i="23"/>
  <c r="AC3061" i="23"/>
  <c r="AC3059" i="23"/>
  <c r="AC3056" i="23"/>
  <c r="AC3055" i="23"/>
  <c r="AD3071" i="23"/>
  <c r="AI3071" i="23" s="1"/>
  <c r="AI3127" i="23"/>
  <c r="AI3142" i="23"/>
  <c r="AI3147" i="23"/>
  <c r="AI3151" i="23"/>
  <c r="AD3167" i="23"/>
  <c r="AI3167" i="23" s="1"/>
  <c r="AD3183" i="23"/>
  <c r="AI3183" i="23" s="1"/>
  <c r="AD3184" i="23"/>
  <c r="AI3184" i="23" s="1"/>
  <c r="AC3189" i="23"/>
  <c r="AD3196" i="23"/>
  <c r="AI3196" i="23" s="1"/>
  <c r="AD3198" i="23"/>
  <c r="AI3198" i="23" s="1"/>
  <c r="AC3210" i="23"/>
  <c r="AD3253" i="23"/>
  <c r="AI3253" i="23" s="1"/>
  <c r="AD3251" i="23"/>
  <c r="AI3251" i="23" s="1"/>
  <c r="AC3248" i="23"/>
  <c r="AC3264" i="23"/>
  <c r="AC3292" i="23"/>
  <c r="AI3295" i="23"/>
  <c r="AC3314" i="23"/>
  <c r="AD3340" i="23"/>
  <c r="AI3340" i="23" s="1"/>
  <c r="AD3329" i="23"/>
  <c r="AI3329" i="23" s="1"/>
  <c r="AD3338" i="23"/>
  <c r="AI3338" i="23" s="1"/>
  <c r="AD3331" i="23"/>
  <c r="AI3331" i="23" s="1"/>
  <c r="AD3332" i="23"/>
  <c r="AI3332" i="23" s="1"/>
  <c r="AD3335" i="23"/>
  <c r="AI3335" i="23" s="1"/>
  <c r="AD3337" i="23"/>
  <c r="AI3337" i="23" s="1"/>
  <c r="AD3348" i="23"/>
  <c r="AI3348" i="23" s="1"/>
  <c r="AD3334" i="23"/>
  <c r="AI3334" i="23" s="1"/>
  <c r="AD3333" i="23"/>
  <c r="AI3333" i="23" s="1"/>
  <c r="AC3333" i="23"/>
  <c r="AI3358" i="23"/>
  <c r="AD3143" i="23"/>
  <c r="AI3143" i="23" s="1"/>
  <c r="AD3149" i="23"/>
  <c r="AI3149" i="23" s="1"/>
  <c r="AD3280" i="23"/>
  <c r="AI3280" i="23" s="1"/>
  <c r="AD3288" i="23"/>
  <c r="AI3288" i="23" s="1"/>
  <c r="AD3279" i="23"/>
  <c r="AI3279" i="23" s="1"/>
  <c r="AD3275" i="23"/>
  <c r="AI3275" i="23" s="1"/>
  <c r="AD3277" i="23"/>
  <c r="AI3277" i="23" s="1"/>
  <c r="AD3274" i="23"/>
  <c r="AI3274" i="23" s="1"/>
  <c r="AD3270" i="23"/>
  <c r="AI3270" i="23" s="1"/>
  <c r="AD3278" i="23"/>
  <c r="AI3278" i="23" s="1"/>
  <c r="AD3271" i="23"/>
  <c r="AI3271" i="23" s="1"/>
  <c r="AD3272" i="23"/>
  <c r="AI3272" i="23" s="1"/>
  <c r="AD3269" i="23"/>
  <c r="AI3269" i="23" s="1"/>
  <c r="AD3373" i="23"/>
  <c r="AI3373" i="23" s="1"/>
  <c r="AC2906" i="23"/>
  <c r="AC2897" i="23"/>
  <c r="AC2898" i="23"/>
  <c r="AC2907" i="23"/>
  <c r="AC2917" i="23"/>
  <c r="AC2915" i="23"/>
  <c r="AC2912" i="23"/>
  <c r="AC2911" i="23"/>
  <c r="AC2928" i="23"/>
  <c r="AC2920" i="23"/>
  <c r="AC2925" i="23"/>
  <c r="AC2926" i="23"/>
  <c r="AC2930" i="23"/>
  <c r="AC2921" i="23"/>
  <c r="AC2922" i="23"/>
  <c r="AC2931" i="23"/>
  <c r="AC2941" i="23"/>
  <c r="AC2939" i="23"/>
  <c r="AC2936" i="23"/>
  <c r="AC2935" i="23"/>
  <c r="AC2952" i="23"/>
  <c r="AC2944" i="23"/>
  <c r="AC2949" i="23"/>
  <c r="AC2950" i="23"/>
  <c r="AC2954" i="23"/>
  <c r="AC2945" i="23"/>
  <c r="AC2946" i="23"/>
  <c r="AC2955" i="23"/>
  <c r="AC2965" i="23"/>
  <c r="AC2963" i="23"/>
  <c r="AC2960" i="23"/>
  <c r="AC2959" i="23"/>
  <c r="AC2976" i="23"/>
  <c r="AC2968" i="23"/>
  <c r="AC2973" i="23"/>
  <c r="AC2974" i="23"/>
  <c r="AC2978" i="23"/>
  <c r="AC2969" i="23"/>
  <c r="AC2970" i="23"/>
  <c r="AC2979" i="23"/>
  <c r="AC2989" i="23"/>
  <c r="AC2987" i="23"/>
  <c r="AC2984" i="23"/>
  <c r="AC2983" i="23"/>
  <c r="AC3000" i="23"/>
  <c r="AC2992" i="23"/>
  <c r="AC2997" i="23"/>
  <c r="AC2998" i="23"/>
  <c r="AI3026" i="23"/>
  <c r="AC3036" i="23"/>
  <c r="AC3037" i="23"/>
  <c r="AC3035" i="23"/>
  <c r="AC3032" i="23"/>
  <c r="AC3031" i="23"/>
  <c r="AC3062" i="23"/>
  <c r="AC3063" i="23"/>
  <c r="AC3072" i="23"/>
  <c r="AC3064" i="23"/>
  <c r="AC3069" i="23"/>
  <c r="AC3070" i="23"/>
  <c r="AD3092" i="23"/>
  <c r="AI3092" i="23" s="1"/>
  <c r="AC3153" i="23"/>
  <c r="AD3164" i="23"/>
  <c r="AI3164" i="23" s="1"/>
  <c r="AD3178" i="23"/>
  <c r="AI3178" i="23" s="1"/>
  <c r="AD3181" i="23"/>
  <c r="AI3181" i="23" s="1"/>
  <c r="AD3179" i="23"/>
  <c r="AI3179" i="23" s="1"/>
  <c r="AC3176" i="23"/>
  <c r="AD3191" i="23"/>
  <c r="AI3191" i="23" s="1"/>
  <c r="AD3201" i="23"/>
  <c r="AI3201" i="23" s="1"/>
  <c r="AD3207" i="23"/>
  <c r="AI3207" i="23" s="1"/>
  <c r="AD3216" i="23"/>
  <c r="AI3216" i="23" s="1"/>
  <c r="AD3208" i="23"/>
  <c r="AI3208" i="23" s="1"/>
  <c r="AC3213" i="23"/>
  <c r="AD3220" i="23"/>
  <c r="AI3220" i="23" s="1"/>
  <c r="AD3235" i="23"/>
  <c r="AI3235" i="23" s="1"/>
  <c r="AD3242" i="23"/>
  <c r="AI3242" i="23" s="1"/>
  <c r="AC3234" i="23"/>
  <c r="AC3273" i="23"/>
  <c r="AC3274" i="23"/>
  <c r="AI3285" i="23"/>
  <c r="AC3283" i="23"/>
  <c r="AI3300" i="23"/>
  <c r="AC3311" i="23"/>
  <c r="AD3305" i="23"/>
  <c r="AI3305" i="23" s="1"/>
  <c r="AD3314" i="23"/>
  <c r="AI3314" i="23" s="1"/>
  <c r="AD3307" i="23"/>
  <c r="AI3307" i="23" s="1"/>
  <c r="AD3308" i="23"/>
  <c r="AI3308" i="23" s="1"/>
  <c r="AD3316" i="23"/>
  <c r="AI3316" i="23" s="1"/>
  <c r="AD3324" i="23"/>
  <c r="AI3324" i="23" s="1"/>
  <c r="AD3371" i="23"/>
  <c r="AI3371" i="23" s="1"/>
  <c r="AD3384" i="23"/>
  <c r="AI3384" i="23" s="1"/>
  <c r="AD3370" i="23"/>
  <c r="AI3370" i="23" s="1"/>
  <c r="AD3365" i="23"/>
  <c r="AI3365" i="23" s="1"/>
  <c r="AD3374" i="23"/>
  <c r="AI3374" i="23" s="1"/>
  <c r="AD3367" i="23"/>
  <c r="AI3367" i="23" s="1"/>
  <c r="AD3368" i="23"/>
  <c r="AI3368" i="23" s="1"/>
  <c r="AD3369" i="23"/>
  <c r="AI3369" i="23" s="1"/>
  <c r="AD3376" i="23"/>
  <c r="AI3376" i="23" s="1"/>
  <c r="AD3375" i="23"/>
  <c r="AI3375" i="23" s="1"/>
  <c r="AD3366" i="23"/>
  <c r="AI3366" i="23" s="1"/>
  <c r="AI3069" i="23"/>
  <c r="AD3068" i="23"/>
  <c r="AI3068" i="23" s="1"/>
  <c r="AD3116" i="23"/>
  <c r="AI3116" i="23" s="1"/>
  <c r="AD3153" i="23"/>
  <c r="AI3153" i="23" s="1"/>
  <c r="AD3150" i="23"/>
  <c r="AI3150" i="23" s="1"/>
  <c r="AD3176" i="23"/>
  <c r="AI3176" i="23" s="1"/>
  <c r="AD3175" i="23"/>
  <c r="AI3175" i="23" s="1"/>
  <c r="AD3182" i="23"/>
  <c r="AI3182" i="23" s="1"/>
  <c r="AD3273" i="23"/>
  <c r="AI3273" i="23" s="1"/>
  <c r="AD3364" i="23"/>
  <c r="AI3364" i="23" s="1"/>
  <c r="AC3012" i="23"/>
  <c r="AC3013" i="23"/>
  <c r="AC3011" i="23"/>
  <c r="AC3008" i="23"/>
  <c r="AC3007" i="23"/>
  <c r="AC3038" i="23"/>
  <c r="AC3048" i="23"/>
  <c r="AC3040" i="23"/>
  <c r="AC3045" i="23"/>
  <c r="AC3046" i="23"/>
  <c r="AI3072" i="23"/>
  <c r="AC3073" i="23"/>
  <c r="AC3074" i="23"/>
  <c r="AC3065" i="23"/>
  <c r="AC3066" i="23"/>
  <c r="AC3075" i="23"/>
  <c r="AC3096" i="23"/>
  <c r="AD3091" i="23"/>
  <c r="AI3091" i="23" s="1"/>
  <c r="AC3089" i="23"/>
  <c r="AC3120" i="23"/>
  <c r="AC3112" i="23"/>
  <c r="AC3122" i="23"/>
  <c r="AC3113" i="23"/>
  <c r="AC3133" i="23"/>
  <c r="AC3131" i="23"/>
  <c r="AD3163" i="23"/>
  <c r="AI3163" i="23" s="1"/>
  <c r="AD3170" i="23"/>
  <c r="AI3170" i="23" s="1"/>
  <c r="AD3161" i="23"/>
  <c r="AI3161" i="23" s="1"/>
  <c r="AD3188" i="23"/>
  <c r="AI3188" i="23" s="1"/>
  <c r="AD3205" i="23"/>
  <c r="AI3205" i="23" s="1"/>
  <c r="AD3203" i="23"/>
  <c r="AI3203" i="23" s="1"/>
  <c r="AC3200" i="23"/>
  <c r="AD3231" i="23"/>
  <c r="AI3231" i="23" s="1"/>
  <c r="AD3240" i="23"/>
  <c r="AI3240" i="23" s="1"/>
  <c r="AD3232" i="23"/>
  <c r="AI3232" i="23" s="1"/>
  <c r="AC3237" i="23"/>
  <c r="AD3244" i="23"/>
  <c r="AI3244" i="23" s="1"/>
  <c r="AD3245" i="23"/>
  <c r="AI3245" i="23" s="1"/>
  <c r="AD3254" i="23"/>
  <c r="AI3254" i="23" s="1"/>
  <c r="AD3247" i="23"/>
  <c r="AI3247" i="23" s="1"/>
  <c r="AD3248" i="23"/>
  <c r="AI3248" i="23" s="1"/>
  <c r="AD3256" i="23"/>
  <c r="AI3256" i="23" s="1"/>
  <c r="AD3264" i="23"/>
  <c r="AI3264" i="23" s="1"/>
  <c r="AD3255" i="23"/>
  <c r="AI3255" i="23" s="1"/>
  <c r="AD3139" i="23"/>
  <c r="AI3139" i="23" s="1"/>
  <c r="AD3146" i="23"/>
  <c r="AI3146" i="23" s="1"/>
  <c r="AD3154" i="23"/>
  <c r="AI3154" i="23" s="1"/>
  <c r="AD3157" i="23"/>
  <c r="AI3157" i="23" s="1"/>
  <c r="AD3155" i="23"/>
  <c r="AI3155" i="23" s="1"/>
  <c r="AD3159" i="23"/>
  <c r="AI3159" i="23" s="1"/>
  <c r="AD3168" i="23"/>
  <c r="AI3168" i="23" s="1"/>
  <c r="AD3162" i="23"/>
  <c r="AI3162" i="23" s="1"/>
  <c r="AD3171" i="23"/>
  <c r="AI3171" i="23" s="1"/>
  <c r="AC3194" i="23"/>
  <c r="AC3185" i="23"/>
  <c r="AD3200" i="23"/>
  <c r="AI3200" i="23" s="1"/>
  <c r="AD3199" i="23"/>
  <c r="AI3199" i="23" s="1"/>
  <c r="AC3229" i="23"/>
  <c r="AC3227" i="23"/>
  <c r="AD3238" i="23"/>
  <c r="AI3238" i="23" s="1"/>
  <c r="AD3241" i="23"/>
  <c r="AI3241" i="23" s="1"/>
  <c r="AI3252" i="23"/>
  <c r="AC3249" i="23"/>
  <c r="AI3323" i="23"/>
  <c r="AC3325" i="23"/>
  <c r="AD3336" i="23"/>
  <c r="AI3336" i="23" s="1"/>
  <c r="AD3351" i="23"/>
  <c r="AI3351" i="23" s="1"/>
  <c r="AC3369" i="23"/>
  <c r="AC3381" i="23"/>
  <c r="AD3379" i="23"/>
  <c r="AI3379" i="23" s="1"/>
  <c r="AD3380" i="23"/>
  <c r="AI3380" i="23" s="1"/>
  <c r="AD3390" i="23"/>
  <c r="AI3390" i="23" s="1"/>
  <c r="AD3399" i="23"/>
  <c r="AI3399" i="23" s="1"/>
  <c r="AD3403" i="23"/>
  <c r="AI3403" i="23" s="1"/>
  <c r="AD3404" i="23"/>
  <c r="AI3404" i="23" s="1"/>
  <c r="AC3405" i="23"/>
  <c r="AD3411" i="23"/>
  <c r="AI3411" i="23" s="1"/>
  <c r="AD3432" i="23"/>
  <c r="AI3432" i="23" s="1"/>
  <c r="AC3429" i="23"/>
  <c r="AD3425" i="23"/>
  <c r="AI3425" i="23" s="1"/>
  <c r="AD3434" i="23"/>
  <c r="AI3434" i="23" s="1"/>
  <c r="AD3427" i="23"/>
  <c r="AI3427" i="23" s="1"/>
  <c r="AD3428" i="23"/>
  <c r="AI3428" i="23" s="1"/>
  <c r="AD3426" i="23"/>
  <c r="AI3426" i="23" s="1"/>
  <c r="AD3435" i="23"/>
  <c r="AI3435" i="23" s="1"/>
  <c r="AD3386" i="23"/>
  <c r="AI3386" i="23" s="1"/>
  <c r="AD3377" i="23"/>
  <c r="AI3377" i="23" s="1"/>
  <c r="AD3410" i="23"/>
  <c r="AI3410" i="23" s="1"/>
  <c r="AD3401" i="23"/>
  <c r="AI3401" i="23" s="1"/>
  <c r="AD3421" i="23"/>
  <c r="AI3421" i="23" s="1"/>
  <c r="AD3419" i="23"/>
  <c r="AI3419" i="23" s="1"/>
  <c r="AD3444" i="23"/>
  <c r="AI3444" i="23" s="1"/>
  <c r="AD3436" i="23"/>
  <c r="AI3436" i="23" s="1"/>
  <c r="AD3443" i="23"/>
  <c r="AI3443" i="23" s="1"/>
  <c r="AD3442" i="23"/>
  <c r="AI3442" i="23" s="1"/>
  <c r="AD3441" i="23"/>
  <c r="AI3441" i="23" s="1"/>
  <c r="AD3447" i="23"/>
  <c r="AI3447" i="23" s="1"/>
  <c r="AD3438" i="23"/>
  <c r="AI3438" i="23" s="1"/>
  <c r="AD3439" i="23"/>
  <c r="AI3439" i="23" s="1"/>
  <c r="AD3440" i="23"/>
  <c r="AI3440" i="23" s="1"/>
  <c r="AC3334" i="23"/>
  <c r="AI3330" i="23"/>
  <c r="AC3340" i="23"/>
  <c r="AC3359" i="23"/>
  <c r="AD3385" i="23"/>
  <c r="AI3385" i="23" s="1"/>
  <c r="AD3383" i="23"/>
  <c r="AI3383" i="23" s="1"/>
  <c r="AD3378" i="23"/>
  <c r="AI3378" i="23" s="1"/>
  <c r="AD3387" i="23"/>
  <c r="AI3387" i="23" s="1"/>
  <c r="AD3397" i="23"/>
  <c r="AI3397" i="23" s="1"/>
  <c r="AD3409" i="23"/>
  <c r="AI3409" i="23" s="1"/>
  <c r="AD3407" i="23"/>
  <c r="AI3407" i="23" s="1"/>
  <c r="AD3402" i="23"/>
  <c r="AI3402" i="23" s="1"/>
  <c r="AD3420" i="23"/>
  <c r="AI3420" i="23" s="1"/>
  <c r="AD3412" i="23"/>
  <c r="AI3412" i="23" s="1"/>
  <c r="AD3418" i="23"/>
  <c r="AI3418" i="23" s="1"/>
  <c r="AD3417" i="23"/>
  <c r="AI3417" i="23" s="1"/>
  <c r="AD3423" i="23"/>
  <c r="AI3423" i="23" s="1"/>
  <c r="AD3414" i="23"/>
  <c r="AI3414" i="23" s="1"/>
  <c r="AD3413" i="23"/>
  <c r="AI3413" i="23" s="1"/>
  <c r="AD3422" i="23"/>
  <c r="AI3422" i="23" s="1"/>
  <c r="AD3416" i="23"/>
  <c r="AI3416" i="23" s="1"/>
  <c r="AD3415" i="23"/>
  <c r="AI3415" i="23" s="1"/>
  <c r="AD3433" i="23"/>
  <c r="AI3433" i="23" s="1"/>
  <c r="AD3431" i="23"/>
  <c r="AI3431" i="23" s="1"/>
  <c r="AC3293" i="23"/>
  <c r="AC3319" i="23"/>
  <c r="AI3346" i="23"/>
  <c r="AC3355" i="23"/>
  <c r="AD3396" i="23"/>
  <c r="AI3396" i="23" s="1"/>
  <c r="AD3388" i="23"/>
  <c r="AI3388" i="23" s="1"/>
  <c r="AD3389" i="23"/>
  <c r="AI3389" i="23" s="1"/>
  <c r="AD3398" i="23"/>
  <c r="AI3398" i="23" s="1"/>
  <c r="AD3391" i="23"/>
  <c r="AI3391" i="23" s="1"/>
  <c r="AD3392" i="23"/>
  <c r="AI3392" i="23" s="1"/>
  <c r="AD3395" i="23"/>
  <c r="AD3408" i="23"/>
  <c r="AI3408" i="23" s="1"/>
  <c r="AD3394" i="23"/>
  <c r="AI3394" i="23" s="1"/>
  <c r="AD3393" i="23"/>
  <c r="AI3393" i="23" s="1"/>
  <c r="AC3171" i="23"/>
  <c r="AC3180" i="23"/>
  <c r="AC3175" i="23"/>
  <c r="AC3182" i="23"/>
  <c r="AI3192" i="23"/>
  <c r="AC3190" i="23"/>
  <c r="AC3193" i="23"/>
  <c r="AC3195" i="23"/>
  <c r="AC3204" i="23"/>
  <c r="AC3199" i="23"/>
  <c r="AC3206" i="23"/>
  <c r="AC3214" i="23"/>
  <c r="AC3217" i="23"/>
  <c r="AI3218" i="23"/>
  <c r="AC3219" i="23"/>
  <c r="AC3228" i="23"/>
  <c r="AC3223" i="23"/>
  <c r="AC3230" i="23"/>
  <c r="AC3238" i="23"/>
  <c r="AC3241" i="23"/>
  <c r="AC3243" i="23"/>
  <c r="AC3252" i="23"/>
  <c r="AC3247" i="23"/>
  <c r="AC3254" i="23"/>
  <c r="AC3266" i="23"/>
  <c r="AC3257" i="23"/>
  <c r="AD3292" i="23"/>
  <c r="AI3292" i="23" s="1"/>
  <c r="AD3302" i="23"/>
  <c r="AI3302" i="23" s="1"/>
  <c r="AD3293" i="23"/>
  <c r="AI3293" i="23" s="1"/>
  <c r="AC3303" i="23"/>
  <c r="AC3312" i="23"/>
  <c r="AC3304" i="23"/>
  <c r="AD3320" i="23"/>
  <c r="AI3320" i="23" s="1"/>
  <c r="AD3319" i="23"/>
  <c r="AI3319" i="23" s="1"/>
  <c r="AC3335" i="23"/>
  <c r="AD3349" i="23"/>
  <c r="AI3349" i="23" s="1"/>
  <c r="AD3347" i="23"/>
  <c r="AI3347" i="23" s="1"/>
  <c r="AD3356" i="23"/>
  <c r="AI3356" i="23" s="1"/>
  <c r="AD3355" i="23"/>
  <c r="AI3355" i="23" s="1"/>
  <c r="AD3259" i="23"/>
  <c r="AI3259" i="23" s="1"/>
  <c r="AD3266" i="23"/>
  <c r="AI3266" i="23" s="1"/>
  <c r="AC3277" i="23"/>
  <c r="AC3275" i="23"/>
  <c r="AD3283" i="23"/>
  <c r="AI3283" i="23" s="1"/>
  <c r="AC3290" i="23"/>
  <c r="AC3281" i="23"/>
  <c r="AD3297" i="23"/>
  <c r="AI3297" i="23" s="1"/>
  <c r="AC3298" i="23"/>
  <c r="AD3294" i="23"/>
  <c r="AI3294" i="23" s="1"/>
  <c r="AD3303" i="23"/>
  <c r="AI3303" i="23" s="1"/>
  <c r="AD3312" i="23"/>
  <c r="AI3312" i="23" s="1"/>
  <c r="AD3304" i="23"/>
  <c r="AI3304" i="23" s="1"/>
  <c r="AD3306" i="23"/>
  <c r="AI3306" i="23" s="1"/>
  <c r="AC3315" i="23"/>
  <c r="AC3317" i="23"/>
  <c r="AC3331" i="23"/>
  <c r="AC3343" i="23"/>
  <c r="AD3362" i="23"/>
  <c r="AI3362" i="23" s="1"/>
  <c r="AI3219" i="23"/>
  <c r="AI3223" i="23"/>
  <c r="AI3261" i="23"/>
  <c r="AD3262" i="23"/>
  <c r="AI3262" i="23" s="1"/>
  <c r="AD3265" i="23"/>
  <c r="AI3265" i="23" s="1"/>
  <c r="AC3288" i="23"/>
  <c r="AC3280" i="23"/>
  <c r="AD3290" i="23"/>
  <c r="AI3290" i="23" s="1"/>
  <c r="AD3281" i="23"/>
  <c r="AI3281" i="23" s="1"/>
  <c r="AD3298" i="23"/>
  <c r="AI3298" i="23" s="1"/>
  <c r="AC3301" i="23"/>
  <c r="AC3299" i="23"/>
  <c r="AD3315" i="23"/>
  <c r="AI3315" i="23" s="1"/>
  <c r="AD3326" i="23"/>
  <c r="AI3326" i="23" s="1"/>
  <c r="AD3317" i="23"/>
  <c r="AI3317" i="23" s="1"/>
  <c r="AC3327" i="23"/>
  <c r="AC3329" i="23"/>
  <c r="AD3344" i="23"/>
  <c r="AI3344" i="23" s="1"/>
  <c r="AC3342" i="23"/>
  <c r="AD3353" i="23"/>
  <c r="AI3353" i="23" s="1"/>
  <c r="AD3456" i="23"/>
  <c r="AI3456" i="23" s="1"/>
  <c r="AD3448" i="23"/>
  <c r="AI3448" i="23" s="1"/>
  <c r="AD3454" i="23"/>
  <c r="AI3454" i="23" s="1"/>
  <c r="AD3453" i="23"/>
  <c r="AI3453" i="23" s="1"/>
  <c r="AD3468" i="23"/>
  <c r="AI3468" i="23" s="1"/>
  <c r="AC3453" i="23"/>
  <c r="AD3459" i="23"/>
  <c r="AI3459" i="23" s="1"/>
  <c r="AD3451" i="23"/>
  <c r="AI3451" i="23" s="1"/>
  <c r="AD3452" i="23"/>
  <c r="AI3452" i="23" s="1"/>
  <c r="AD3455" i="23"/>
  <c r="AI3455" i="23" s="1"/>
  <c r="AD3457" i="23"/>
  <c r="AI3457" i="23" s="1"/>
  <c r="AD3460" i="23"/>
  <c r="AI3460" i="23" s="1"/>
  <c r="AD3276" i="23"/>
  <c r="AI3276" i="23" s="1"/>
  <c r="AD3282" i="23"/>
  <c r="AI3282" i="23" s="1"/>
  <c r="AD3301" i="23"/>
  <c r="AI3301" i="23" s="1"/>
  <c r="AI3309" i="23"/>
  <c r="AC3316" i="23"/>
  <c r="AC3321" i="23"/>
  <c r="AD3318" i="23"/>
  <c r="AI3318" i="23" s="1"/>
  <c r="AC3360" i="23"/>
  <c r="AD3354" i="23"/>
  <c r="AI3354" i="23" s="1"/>
  <c r="AD3363" i="23"/>
  <c r="AI3363" i="23" s="1"/>
  <c r="AD3446" i="23"/>
  <c r="AI3446" i="23" s="1"/>
  <c r="AD3437" i="23"/>
  <c r="AI3437" i="23" s="1"/>
  <c r="AC3346" i="23"/>
  <c r="AC3349" i="23"/>
  <c r="AI3342" i="23"/>
  <c r="AD3360" i="23"/>
  <c r="AI3360" i="23" s="1"/>
  <c r="AC3363" i="23"/>
  <c r="AI3381" i="23"/>
  <c r="AC3383" i="23"/>
  <c r="AC3380" i="23"/>
  <c r="AC3400" i="23"/>
  <c r="AC3411" i="23"/>
  <c r="AC3413" i="23"/>
  <c r="AC3414" i="23"/>
  <c r="AC3425" i="23"/>
  <c r="AC3439" i="23"/>
  <c r="AC3455" i="23"/>
  <c r="AC3452" i="23"/>
  <c r="AD3465" i="23"/>
  <c r="AI3465" i="23" s="1"/>
  <c r="AD3461" i="23"/>
  <c r="AI3461" i="23" s="1"/>
  <c r="AD3462" i="23"/>
  <c r="AI3462" i="23" s="1"/>
  <c r="AD3476" i="23"/>
  <c r="AI3476" i="23" s="1"/>
  <c r="AC3490" i="23"/>
  <c r="AC3491" i="23"/>
  <c r="AD3486" i="23"/>
  <c r="AI3486" i="23" s="1"/>
  <c r="AD3503" i="23"/>
  <c r="AI3503" i="23" s="1"/>
  <c r="AD3507" i="23"/>
  <c r="AI3507" i="23" s="1"/>
  <c r="AD3516" i="23"/>
  <c r="AI3516" i="23" s="1"/>
  <c r="AC3508" i="23"/>
  <c r="AD3525" i="23"/>
  <c r="AI3525" i="23" s="1"/>
  <c r="AD3538" i="23"/>
  <c r="AI3538" i="23" s="1"/>
  <c r="AD3541" i="23"/>
  <c r="AI3541" i="23" s="1"/>
  <c r="AD3539" i="23"/>
  <c r="AI3539" i="23" s="1"/>
  <c r="AC3552" i="23"/>
  <c r="AC3544" i="23"/>
  <c r="AC3562" i="23"/>
  <c r="AC3573" i="23"/>
  <c r="AD3586" i="23"/>
  <c r="AI3586" i="23" s="1"/>
  <c r="AD3589" i="23"/>
  <c r="AI3589" i="23" s="1"/>
  <c r="AD3587" i="23"/>
  <c r="AI3587" i="23" s="1"/>
  <c r="AC3584" i="23"/>
  <c r="AD3615" i="23"/>
  <c r="AI3615" i="23" s="1"/>
  <c r="AD3624" i="23"/>
  <c r="AI3624" i="23" s="1"/>
  <c r="AD3628" i="23"/>
  <c r="AI3628" i="23" s="1"/>
  <c r="AD3620" i="23"/>
  <c r="AI3620" i="23" s="1"/>
  <c r="AD3636" i="23"/>
  <c r="AI3636" i="23" s="1"/>
  <c r="AD3627" i="23"/>
  <c r="AI3627" i="23" s="1"/>
  <c r="AC3621" i="23"/>
  <c r="AD3634" i="23"/>
  <c r="AI3634" i="23" s="1"/>
  <c r="AD3637" i="23"/>
  <c r="AI3637" i="23" s="1"/>
  <c r="AD3490" i="23"/>
  <c r="AI3490" i="23" s="1"/>
  <c r="AD3493" i="23"/>
  <c r="AI3493" i="23" s="1"/>
  <c r="AD3491" i="23"/>
  <c r="AI3491" i="23" s="1"/>
  <c r="AD3500" i="23"/>
  <c r="AI3500" i="23" s="1"/>
  <c r="AD3508" i="23"/>
  <c r="AI3508" i="23" s="1"/>
  <c r="AD3511" i="23"/>
  <c r="AI3511" i="23" s="1"/>
  <c r="AD3518" i="23"/>
  <c r="AI3518" i="23" s="1"/>
  <c r="AD3543" i="23"/>
  <c r="AD3552" i="23"/>
  <c r="AI3552" i="23" s="1"/>
  <c r="AD3544" i="23"/>
  <c r="AI3544" i="23" s="1"/>
  <c r="AD3560" i="23"/>
  <c r="AI3560" i="23" s="1"/>
  <c r="AD3573" i="23"/>
  <c r="AI3573" i="23" s="1"/>
  <c r="AD3584" i="23"/>
  <c r="AI3584" i="23" s="1"/>
  <c r="AD3595" i="23"/>
  <c r="AI3595" i="23" s="1"/>
  <c r="AD3602" i="23"/>
  <c r="AI3602" i="23" s="1"/>
  <c r="AD3593" i="23"/>
  <c r="AI3593" i="23" s="1"/>
  <c r="AC3375" i="23"/>
  <c r="AC3384" i="23"/>
  <c r="AC3377" i="23"/>
  <c r="AC3406" i="23"/>
  <c r="AC3412" i="23"/>
  <c r="AC3417" i="23"/>
  <c r="AC3424" i="23"/>
  <c r="AC3435" i="23"/>
  <c r="AC3437" i="23"/>
  <c r="AC3438" i="23"/>
  <c r="AC3449" i="23"/>
  <c r="AD3466" i="23"/>
  <c r="AI3466" i="23" s="1"/>
  <c r="AC3469" i="23"/>
  <c r="AC3467" i="23"/>
  <c r="AD3471" i="23"/>
  <c r="AI3471" i="23" s="1"/>
  <c r="AD3480" i="23"/>
  <c r="AI3480" i="23" s="1"/>
  <c r="AD3472" i="23"/>
  <c r="AI3472" i="23" s="1"/>
  <c r="AD3475" i="23"/>
  <c r="AI3475" i="23" s="1"/>
  <c r="AD3482" i="23"/>
  <c r="AI3482" i="23" s="1"/>
  <c r="AD3473" i="23"/>
  <c r="AI3473" i="23" s="1"/>
  <c r="AD3495" i="23"/>
  <c r="AI3495" i="23" s="1"/>
  <c r="AD3504" i="23"/>
  <c r="AI3504" i="23" s="1"/>
  <c r="AC3506" i="23"/>
  <c r="AC3497" i="23"/>
  <c r="AD3513" i="23"/>
  <c r="AI3513" i="23" s="1"/>
  <c r="AD3526" i="23"/>
  <c r="AI3526" i="23" s="1"/>
  <c r="AD3529" i="23"/>
  <c r="AI3529" i="23" s="1"/>
  <c r="AC3527" i="23"/>
  <c r="AD3547" i="23"/>
  <c r="AI3547" i="23" s="1"/>
  <c r="AD3554" i="23"/>
  <c r="AI3554" i="23" s="1"/>
  <c r="AC3546" i="23"/>
  <c r="AD3570" i="23"/>
  <c r="AI3570" i="23" s="1"/>
  <c r="AC3579" i="23"/>
  <c r="AC3622" i="23"/>
  <c r="AC3623" i="23"/>
  <c r="AI3631" i="23"/>
  <c r="AC3658" i="23"/>
  <c r="AD3698" i="23"/>
  <c r="AI3698" i="23" s="1"/>
  <c r="AD3725" i="23"/>
  <c r="AI3725" i="23" s="1"/>
  <c r="AD3734" i="23"/>
  <c r="AI3734" i="23" s="1"/>
  <c r="AD3727" i="23"/>
  <c r="AI3727" i="23" s="1"/>
  <c r="AD3728" i="23"/>
  <c r="AI3728" i="23" s="1"/>
  <c r="AD3731" i="23"/>
  <c r="AI3731" i="23" s="1"/>
  <c r="AD3733" i="23"/>
  <c r="AI3733" i="23" s="1"/>
  <c r="AD3730" i="23"/>
  <c r="AI3730" i="23" s="1"/>
  <c r="AD3729" i="23"/>
  <c r="AI3729" i="23" s="1"/>
  <c r="AC3729" i="23"/>
  <c r="AD3735" i="23"/>
  <c r="AI3735" i="23" s="1"/>
  <c r="AD3726" i="23"/>
  <c r="AI3726" i="23" s="1"/>
  <c r="AD3467" i="23"/>
  <c r="AI3467" i="23" s="1"/>
  <c r="AD3499" i="23"/>
  <c r="AI3499" i="23" s="1"/>
  <c r="AD3506" i="23"/>
  <c r="AI3506" i="23" s="1"/>
  <c r="AD3497" i="23"/>
  <c r="AI3497" i="23" s="1"/>
  <c r="AD3510" i="23"/>
  <c r="AI3510" i="23" s="1"/>
  <c r="AD3546" i="23"/>
  <c r="AI3546" i="23" s="1"/>
  <c r="AD3577" i="23"/>
  <c r="AI3577" i="23" s="1"/>
  <c r="AD3579" i="23"/>
  <c r="AI3579" i="23" s="1"/>
  <c r="AD3588" i="23"/>
  <c r="AI3588" i="23" s="1"/>
  <c r="AD3583" i="23"/>
  <c r="AI3583" i="23" s="1"/>
  <c r="AD3603" i="23"/>
  <c r="AI3603" i="23" s="1"/>
  <c r="AD3623" i="23"/>
  <c r="AI3623" i="23" s="1"/>
  <c r="AC3657" i="23"/>
  <c r="AD3655" i="23"/>
  <c r="AI3655" i="23" s="1"/>
  <c r="AD3656" i="23"/>
  <c r="AI3656" i="23" s="1"/>
  <c r="AD3663" i="23"/>
  <c r="AI3663" i="23" s="1"/>
  <c r="AD3658" i="23"/>
  <c r="AI3658" i="23" s="1"/>
  <c r="AD3654" i="23"/>
  <c r="AI3654" i="23" s="1"/>
  <c r="AD3657" i="23"/>
  <c r="AD3671" i="23"/>
  <c r="AI3671" i="23" s="1"/>
  <c r="AC3695" i="23"/>
  <c r="AD3699" i="23"/>
  <c r="AI3699" i="23" s="1"/>
  <c r="AD3690" i="23"/>
  <c r="AI3690" i="23" s="1"/>
  <c r="AD3695" i="23"/>
  <c r="AI3695" i="23" s="1"/>
  <c r="AC3376" i="23"/>
  <c r="AC3387" i="23"/>
  <c r="AC3407" i="23"/>
  <c r="AC3404" i="23"/>
  <c r="AC3419" i="23"/>
  <c r="AC3430" i="23"/>
  <c r="AC3436" i="23"/>
  <c r="AC3441" i="23"/>
  <c r="AC3448" i="23"/>
  <c r="AI3458" i="23"/>
  <c r="AC3459" i="23"/>
  <c r="AD3474" i="23"/>
  <c r="AI3474" i="23" s="1"/>
  <c r="AD3488" i="23"/>
  <c r="AI3488" i="23" s="1"/>
  <c r="AC3501" i="23"/>
  <c r="AD3517" i="23"/>
  <c r="AI3517" i="23" s="1"/>
  <c r="AD3515" i="23"/>
  <c r="AI3515" i="23" s="1"/>
  <c r="AC3528" i="23"/>
  <c r="AC3520" i="23"/>
  <c r="AC3532" i="23"/>
  <c r="AC3550" i="23"/>
  <c r="AD3580" i="23"/>
  <c r="AI3580" i="23" s="1"/>
  <c r="AD3581" i="23"/>
  <c r="AI3581" i="23" s="1"/>
  <c r="AD3592" i="23"/>
  <c r="AI3592" i="23" s="1"/>
  <c r="AD3600" i="23"/>
  <c r="AI3600" i="23" s="1"/>
  <c r="AD3591" i="23"/>
  <c r="AI3591" i="23" s="1"/>
  <c r="AD3594" i="23"/>
  <c r="AI3594" i="23" s="1"/>
  <c r="AD3601" i="23"/>
  <c r="AI3601" i="23" s="1"/>
  <c r="AD3604" i="23"/>
  <c r="AI3604" i="23" s="1"/>
  <c r="AD3596" i="23"/>
  <c r="AI3596" i="23" s="1"/>
  <c r="AD3606" i="23"/>
  <c r="AI3606" i="23" s="1"/>
  <c r="AD3611" i="23"/>
  <c r="AI3611" i="23" s="1"/>
  <c r="AD3613" i="23"/>
  <c r="AI3613" i="23" s="1"/>
  <c r="AD3610" i="23"/>
  <c r="AI3610" i="23" s="1"/>
  <c r="AC3670" i="23"/>
  <c r="AD3667" i="23"/>
  <c r="AI3667" i="23" s="1"/>
  <c r="AD3668" i="23"/>
  <c r="AI3668" i="23" s="1"/>
  <c r="AD3666" i="23"/>
  <c r="AI3666" i="23" s="1"/>
  <c r="AD3675" i="23"/>
  <c r="AI3675" i="23" s="1"/>
  <c r="AI3742" i="23"/>
  <c r="AD3533" i="23"/>
  <c r="AI3533" i="23" s="1"/>
  <c r="AD3537" i="23"/>
  <c r="AI3537" i="23" s="1"/>
  <c r="AD3535" i="23"/>
  <c r="AI3535" i="23" s="1"/>
  <c r="AD3542" i="23"/>
  <c r="AI3542" i="23" s="1"/>
  <c r="AD3555" i="23"/>
  <c r="AI3555" i="23" s="1"/>
  <c r="AD3564" i="23"/>
  <c r="AI3564" i="23" s="1"/>
  <c r="AI3557" i="23"/>
  <c r="AD3642" i="23"/>
  <c r="AI3642" i="23" s="1"/>
  <c r="AD3644" i="23"/>
  <c r="AI3644" i="23" s="1"/>
  <c r="AC3649" i="23"/>
  <c r="AD3643" i="23"/>
  <c r="AI3643" i="23" s="1"/>
  <c r="AD3651" i="23"/>
  <c r="AI3651" i="23" s="1"/>
  <c r="AC3660" i="23"/>
  <c r="AI3672" i="23"/>
  <c r="AD3670" i="23"/>
  <c r="AI3670" i="23" s="1"/>
  <c r="AC3353" i="23"/>
  <c r="AC3382" i="23"/>
  <c r="AC3388" i="23"/>
  <c r="AC3393" i="23"/>
  <c r="AC3399" i="23"/>
  <c r="AC3408" i="23"/>
  <c r="AC3401" i="23"/>
  <c r="AC3415" i="23"/>
  <c r="AI3429" i="23"/>
  <c r="AC3431" i="23"/>
  <c r="AC3428" i="23"/>
  <c r="AC3443" i="23"/>
  <c r="AC3454" i="23"/>
  <c r="AI3450" i="23"/>
  <c r="AC3461" i="23"/>
  <c r="AD3478" i="23"/>
  <c r="AI3478" i="23" s="1"/>
  <c r="AD3481" i="23"/>
  <c r="AI3481" i="23" s="1"/>
  <c r="AD3479" i="23"/>
  <c r="AI3479" i="23" s="1"/>
  <c r="AD3483" i="23"/>
  <c r="AI3483" i="23" s="1"/>
  <c r="AC3489" i="23"/>
  <c r="AD3487" i="23"/>
  <c r="AI3487" i="23" s="1"/>
  <c r="AD3494" i="23"/>
  <c r="AI3494" i="23" s="1"/>
  <c r="AC3485" i="23"/>
  <c r="AD3498" i="23"/>
  <c r="AI3498" i="23" s="1"/>
  <c r="AC3530" i="23"/>
  <c r="AC3521" i="23"/>
  <c r="AC3537" i="23"/>
  <c r="AD3551" i="23"/>
  <c r="AI3551" i="23" s="1"/>
  <c r="AD3556" i="23"/>
  <c r="AI3556" i="23" s="1"/>
  <c r="AD3558" i="23"/>
  <c r="AI3558" i="23" s="1"/>
  <c r="AD3563" i="23"/>
  <c r="AI3563" i="23" s="1"/>
  <c r="AD3565" i="23"/>
  <c r="AI3565" i="23" s="1"/>
  <c r="AD3562" i="23"/>
  <c r="AI3562" i="23" s="1"/>
  <c r="AC3563" i="23"/>
  <c r="AD3567" i="23"/>
  <c r="AI3567" i="23" s="1"/>
  <c r="AD3576" i="23"/>
  <c r="AD3568" i="23"/>
  <c r="AI3568" i="23" s="1"/>
  <c r="AC3578" i="23"/>
  <c r="AC3569" i="23"/>
  <c r="AD3585" i="23"/>
  <c r="AI3585" i="23" s="1"/>
  <c r="AD3597" i="23"/>
  <c r="AI3597" i="23" s="1"/>
  <c r="AC3598" i="23"/>
  <c r="AD3608" i="23"/>
  <c r="AI3608" i="23" s="1"/>
  <c r="AC3607" i="23"/>
  <c r="AC3646" i="23"/>
  <c r="AI3679" i="23"/>
  <c r="AD3712" i="23"/>
  <c r="AI3712" i="23" s="1"/>
  <c r="AD3720" i="23"/>
  <c r="AI3720" i="23" s="1"/>
  <c r="AD3711" i="23"/>
  <c r="AI3711" i="23" s="1"/>
  <c r="AD3702" i="23"/>
  <c r="AI3702" i="23" s="1"/>
  <c r="AD3703" i="23"/>
  <c r="AI3703" i="23" s="1"/>
  <c r="AD3704" i="23"/>
  <c r="AI3704" i="23" s="1"/>
  <c r="AD3707" i="23"/>
  <c r="AI3707" i="23" s="1"/>
  <c r="AD3709" i="23"/>
  <c r="AI3709" i="23" s="1"/>
  <c r="AD3463" i="23"/>
  <c r="AI3463" i="23" s="1"/>
  <c r="AD3470" i="23"/>
  <c r="AI3470" i="23" s="1"/>
  <c r="AI3492" i="23"/>
  <c r="AD3502" i="23"/>
  <c r="AI3502" i="23" s="1"/>
  <c r="AD3512" i="23"/>
  <c r="AI3512" i="23" s="1"/>
  <c r="AI3532" i="23"/>
  <c r="AD3534" i="23"/>
  <c r="AI3534" i="23" s="1"/>
  <c r="AD3571" i="23"/>
  <c r="AI3571" i="23" s="1"/>
  <c r="AD3578" i="23"/>
  <c r="AI3578" i="23" s="1"/>
  <c r="AD3569" i="23"/>
  <c r="AI3569" i="23" s="1"/>
  <c r="AD3598" i="23"/>
  <c r="AI3598" i="23" s="1"/>
  <c r="AD3599" i="23"/>
  <c r="AI3599" i="23" s="1"/>
  <c r="AD3607" i="23"/>
  <c r="AI3607" i="23" s="1"/>
  <c r="AD3614" i="23"/>
  <c r="AI3614" i="23" s="1"/>
  <c r="AD3605" i="23"/>
  <c r="AI3605" i="23" s="1"/>
  <c r="AD3630" i="23"/>
  <c r="AI3630" i="23" s="1"/>
  <c r="AD3635" i="23"/>
  <c r="AI3635" i="23" s="1"/>
  <c r="AC3634" i="23"/>
  <c r="AC3637" i="23"/>
  <c r="AC3635" i="23"/>
  <c r="AD3646" i="23"/>
  <c r="AI3646" i="23" s="1"/>
  <c r="AD3649" i="23"/>
  <c r="AI3649" i="23" s="1"/>
  <c r="AD3647" i="23"/>
  <c r="AI3647" i="23" s="1"/>
  <c r="AC3644" i="23"/>
  <c r="AD3660" i="23"/>
  <c r="AI3660" i="23" s="1"/>
  <c r="AD3652" i="23"/>
  <c r="AI3652" i="23" s="1"/>
  <c r="AC3672" i="23"/>
  <c r="AD3674" i="23"/>
  <c r="AI3674" i="23" s="1"/>
  <c r="AC3665" i="23"/>
  <c r="AC3682" i="23"/>
  <c r="AC3685" i="23"/>
  <c r="AD3696" i="23"/>
  <c r="AI3696" i="23" s="1"/>
  <c r="AD3688" i="23"/>
  <c r="AI3688" i="23" s="1"/>
  <c r="AD3693" i="23"/>
  <c r="AI3693" i="23" s="1"/>
  <c r="AC3694" i="23"/>
  <c r="AD3700" i="23"/>
  <c r="AI3700" i="23" s="1"/>
  <c r="AC3735" i="23"/>
  <c r="AC3744" i="23"/>
  <c r="AC3753" i="23"/>
  <c r="AC3754" i="23"/>
  <c r="AC3757" i="23"/>
  <c r="AC3758" i="23"/>
  <c r="AI3781" i="23"/>
  <c r="AD3782" i="23"/>
  <c r="AI3782" i="23" s="1"/>
  <c r="AD3773" i="23"/>
  <c r="AI3773" i="23" s="1"/>
  <c r="AC3789" i="23"/>
  <c r="AD3795" i="23"/>
  <c r="AI3795" i="23" s="1"/>
  <c r="AD3790" i="23"/>
  <c r="AI3790" i="23" s="1"/>
  <c r="AD3789" i="23"/>
  <c r="AI3789" i="23" s="1"/>
  <c r="AD3788" i="23"/>
  <c r="AI3788" i="23" s="1"/>
  <c r="AD3787" i="23"/>
  <c r="AI3787" i="23" s="1"/>
  <c r="AC3816" i="23"/>
  <c r="AI3844" i="23"/>
  <c r="AC3853" i="23"/>
  <c r="AC3851" i="23"/>
  <c r="AD3855" i="23"/>
  <c r="AI3855" i="23" s="1"/>
  <c r="AC3861" i="23"/>
  <c r="AD3859" i="23"/>
  <c r="AI3859" i="23" s="1"/>
  <c r="AD3860" i="23"/>
  <c r="AI3860" i="23" s="1"/>
  <c r="AD3863" i="23"/>
  <c r="AI3863" i="23" s="1"/>
  <c r="AC3879" i="23"/>
  <c r="AD3888" i="23"/>
  <c r="AI3888" i="23" s="1"/>
  <c r="AC3661" i="23"/>
  <c r="AD3665" i="23"/>
  <c r="AI3665" i="23" s="1"/>
  <c r="AD3682" i="23"/>
  <c r="AI3682" i="23" s="1"/>
  <c r="AC3686" i="23"/>
  <c r="AD3694" i="23"/>
  <c r="AI3694" i="23" s="1"/>
  <c r="AC3709" i="23"/>
  <c r="AC3741" i="23"/>
  <c r="AD3739" i="23"/>
  <c r="AI3739" i="23" s="1"/>
  <c r="AC3745" i="23"/>
  <c r="AD3754" i="23"/>
  <c r="AI3754" i="23" s="1"/>
  <c r="AC3792" i="23"/>
  <c r="AI3785" i="23"/>
  <c r="AD3798" i="23"/>
  <c r="AI3798" i="23" s="1"/>
  <c r="AD3797" i="23"/>
  <c r="AI3797" i="23" s="1"/>
  <c r="AD3806" i="23"/>
  <c r="AI3806" i="23" s="1"/>
  <c r="AD3802" i="23"/>
  <c r="AI3802" i="23" s="1"/>
  <c r="AD3801" i="23"/>
  <c r="AI3801" i="23" s="1"/>
  <c r="AD3805" i="23"/>
  <c r="AI3805" i="23" s="1"/>
  <c r="AD3803" i="23"/>
  <c r="AI3803" i="23" s="1"/>
  <c r="AD3800" i="23"/>
  <c r="AI3800" i="23" s="1"/>
  <c r="AD3799" i="23"/>
  <c r="AI3799" i="23" s="1"/>
  <c r="AC3813" i="23"/>
  <c r="AD3811" i="23"/>
  <c r="AI3811" i="23" s="1"/>
  <c r="AD3812" i="23"/>
  <c r="AI3812" i="23" s="1"/>
  <c r="AD3815" i="23"/>
  <c r="AI3815" i="23" s="1"/>
  <c r="AD3817" i="23"/>
  <c r="AI3817" i="23" s="1"/>
  <c r="AC3817" i="23"/>
  <c r="AD3850" i="23"/>
  <c r="AI3850" i="23" s="1"/>
  <c r="AD3864" i="23"/>
  <c r="AI3864" i="23" s="1"/>
  <c r="AI3862" i="23"/>
  <c r="AD3952" i="23"/>
  <c r="AI3952" i="23" s="1"/>
  <c r="AD3945" i="23"/>
  <c r="AI3945" i="23" s="1"/>
  <c r="AD3949" i="23"/>
  <c r="AI3949" i="23" s="1"/>
  <c r="AD3956" i="23"/>
  <c r="AI3956" i="23" s="1"/>
  <c r="AD3946" i="23"/>
  <c r="AI3946" i="23" s="1"/>
  <c r="AD3947" i="23"/>
  <c r="AI3947" i="23" s="1"/>
  <c r="AD3953" i="23"/>
  <c r="AI3953" i="23" s="1"/>
  <c r="AD3940" i="23"/>
  <c r="AI3940" i="23" s="1"/>
  <c r="AC3940" i="23"/>
  <c r="AD3818" i="23"/>
  <c r="AI3818" i="23" s="1"/>
  <c r="AD3809" i="23"/>
  <c r="AI3809" i="23" s="1"/>
  <c r="AD3810" i="23"/>
  <c r="AI3810" i="23" s="1"/>
  <c r="AD3819" i="23"/>
  <c r="AI3819" i="23" s="1"/>
  <c r="AD3830" i="23"/>
  <c r="AI3830" i="23" s="1"/>
  <c r="AD3832" i="23"/>
  <c r="AI3832" i="23" s="1"/>
  <c r="AD3840" i="23"/>
  <c r="AI3840" i="23" s="1"/>
  <c r="AD3826" i="23"/>
  <c r="AI3826" i="23" s="1"/>
  <c r="AD3825" i="23"/>
  <c r="AI3825" i="23" s="1"/>
  <c r="AD3869" i="23"/>
  <c r="AI3869" i="23" s="1"/>
  <c r="AD3878" i="23"/>
  <c r="AI3878" i="23" s="1"/>
  <c r="AD3880" i="23"/>
  <c r="AI3880" i="23" s="1"/>
  <c r="AD3871" i="23"/>
  <c r="AI3871" i="23" s="1"/>
  <c r="AD3872" i="23"/>
  <c r="AI3872" i="23" s="1"/>
  <c r="AD3875" i="23"/>
  <c r="AI3875" i="23" s="1"/>
  <c r="AD3877" i="23"/>
  <c r="AI3877" i="23" s="1"/>
  <c r="AD3879" i="23"/>
  <c r="AI3879" i="23" s="1"/>
  <c r="AD3873" i="23"/>
  <c r="AI3873" i="23" s="1"/>
  <c r="AC3677" i="23"/>
  <c r="AC3701" i="23"/>
  <c r="AC3730" i="23"/>
  <c r="AI3741" i="23"/>
  <c r="AD3745" i="23"/>
  <c r="AI3745" i="23" s="1"/>
  <c r="AD3743" i="23"/>
  <c r="AI3743" i="23" s="1"/>
  <c r="AI3757" i="23"/>
  <c r="AC3765" i="23"/>
  <c r="AD3766" i="23"/>
  <c r="AI3766" i="23" s="1"/>
  <c r="AD3765" i="23"/>
  <c r="AI3765" i="23" s="1"/>
  <c r="AD3772" i="23"/>
  <c r="AI3772" i="23" s="1"/>
  <c r="AD3769" i="23"/>
  <c r="AI3769" i="23" s="1"/>
  <c r="AD3767" i="23"/>
  <c r="AI3767" i="23" s="1"/>
  <c r="AD3828" i="23"/>
  <c r="AI3828" i="23" s="1"/>
  <c r="AD3827" i="23"/>
  <c r="AI3827" i="23" s="1"/>
  <c r="AD3824" i="23"/>
  <c r="AI3824" i="23" s="1"/>
  <c r="AD3823" i="23"/>
  <c r="AI3823" i="23" s="1"/>
  <c r="AD3821" i="23"/>
  <c r="AI3821" i="23" s="1"/>
  <c r="AD3841" i="23"/>
  <c r="AI3841" i="23" s="1"/>
  <c r="AC3628" i="23"/>
  <c r="AD3650" i="23"/>
  <c r="AI3650" i="23" s="1"/>
  <c r="AD3641" i="23"/>
  <c r="AI3641" i="23" s="1"/>
  <c r="AC3655" i="23"/>
  <c r="AC3662" i="23"/>
  <c r="AI3669" i="23"/>
  <c r="AD3673" i="23"/>
  <c r="AI3673" i="23" s="1"/>
  <c r="AC3671" i="23"/>
  <c r="AD3684" i="23"/>
  <c r="AI3684" i="23" s="1"/>
  <c r="AD3676" i="23"/>
  <c r="AI3676" i="23" s="1"/>
  <c r="AC3691" i="23"/>
  <c r="AC3698" i="23"/>
  <c r="AD3710" i="23"/>
  <c r="AI3710" i="23" s="1"/>
  <c r="AD3701" i="23"/>
  <c r="AI3701" i="23" s="1"/>
  <c r="AC3731" i="23"/>
  <c r="AC3728" i="23"/>
  <c r="AC3727" i="23"/>
  <c r="AC3734" i="23"/>
  <c r="AC3739" i="23"/>
  <c r="AD3768" i="23"/>
  <c r="AI3768" i="23" s="1"/>
  <c r="AC3763" i="23"/>
  <c r="AC3770" i="23"/>
  <c r="AC3780" i="23"/>
  <c r="AI3820" i="23"/>
  <c r="AC3837" i="23"/>
  <c r="AD3839" i="23"/>
  <c r="AI3839" i="23" s="1"/>
  <c r="AD3852" i="23"/>
  <c r="AI3852" i="23" s="1"/>
  <c r="AD3838" i="23"/>
  <c r="AI3838" i="23" s="1"/>
  <c r="AD3837" i="23"/>
  <c r="AI3837" i="23" s="1"/>
  <c r="AD3835" i="23"/>
  <c r="AI3835" i="23" s="1"/>
  <c r="AD3874" i="23"/>
  <c r="AI3874" i="23" s="1"/>
  <c r="AC3890" i="23"/>
  <c r="AC3881" i="23"/>
  <c r="AD3967" i="23"/>
  <c r="AI3967" i="23" s="1"/>
  <c r="AC3967" i="23"/>
  <c r="AD3976" i="23"/>
  <c r="AI3976" i="23" s="1"/>
  <c r="AC3599" i="23"/>
  <c r="AD3692" i="23"/>
  <c r="AI3692" i="23" s="1"/>
  <c r="AD3691" i="23"/>
  <c r="AI3691" i="23" s="1"/>
  <c r="AC3708" i="23"/>
  <c r="AC3720" i="23"/>
  <c r="AD3740" i="23"/>
  <c r="AI3740" i="23" s="1"/>
  <c r="AD3746" i="23"/>
  <c r="AI3746" i="23" s="1"/>
  <c r="AD3737" i="23"/>
  <c r="AI3737" i="23" s="1"/>
  <c r="AD3738" i="23"/>
  <c r="AI3738" i="23" s="1"/>
  <c r="AD3747" i="23"/>
  <c r="AI3747" i="23" s="1"/>
  <c r="AD3764" i="23"/>
  <c r="AI3764" i="23" s="1"/>
  <c r="AD3763" i="23"/>
  <c r="AI3763" i="23" s="1"/>
  <c r="AD3778" i="23"/>
  <c r="AI3778" i="23" s="1"/>
  <c r="AD3822" i="23"/>
  <c r="AI3822" i="23" s="1"/>
  <c r="AD3836" i="23"/>
  <c r="AI3836" i="23" s="1"/>
  <c r="AD3842" i="23"/>
  <c r="AI3842" i="23" s="1"/>
  <c r="AD3833" i="23"/>
  <c r="AI3833" i="23" s="1"/>
  <c r="AD3834" i="23"/>
  <c r="AI3834" i="23" s="1"/>
  <c r="AD3843" i="23"/>
  <c r="AI3843" i="23" s="1"/>
  <c r="AD3881" i="23"/>
  <c r="AI3881" i="23" s="1"/>
  <c r="AD3882" i="23"/>
  <c r="AI3882" i="23" s="1"/>
  <c r="AD3891" i="23"/>
  <c r="AI3891" i="23" s="1"/>
  <c r="AD3894" i="23"/>
  <c r="AI3894" i="23" s="1"/>
  <c r="AD3901" i="23"/>
  <c r="AI3901" i="23" s="1"/>
  <c r="AD3898" i="23"/>
  <c r="AI3898" i="23" s="1"/>
  <c r="AD3756" i="23"/>
  <c r="AI3756" i="23" s="1"/>
  <c r="AD3770" i="23"/>
  <c r="AI3770" i="23" s="1"/>
  <c r="AD3761" i="23"/>
  <c r="AI3761" i="23" s="1"/>
  <c r="AD3762" i="23"/>
  <c r="AI3762" i="23" s="1"/>
  <c r="AD3771" i="23"/>
  <c r="AI3771" i="23" s="1"/>
  <c r="AD3780" i="23"/>
  <c r="AI3780" i="23" s="1"/>
  <c r="AC3849" i="23"/>
  <c r="AD3847" i="23"/>
  <c r="AI3847" i="23" s="1"/>
  <c r="AD3848" i="23"/>
  <c r="AI3848" i="23" s="1"/>
  <c r="AD3851" i="23"/>
  <c r="AI3851" i="23" s="1"/>
  <c r="AD3853" i="23"/>
  <c r="AI3853" i="23" s="1"/>
  <c r="AD3854" i="23"/>
  <c r="AI3854" i="23" s="1"/>
  <c r="AD3845" i="23"/>
  <c r="AI3845" i="23" s="1"/>
  <c r="AD3884" i="23"/>
  <c r="AI3884" i="23" s="1"/>
  <c r="AD3922" i="23"/>
  <c r="AI3922" i="23" s="1"/>
  <c r="AC3922" i="23"/>
  <c r="AI3969" i="23"/>
  <c r="AD4000" i="23"/>
  <c r="AI4000" i="23" s="1"/>
  <c r="AD3993" i="23"/>
  <c r="AI3993" i="23" s="1"/>
  <c r="AD3997" i="23"/>
  <c r="AI3997" i="23" s="1"/>
  <c r="AD4004" i="23"/>
  <c r="AI4004" i="23" s="1"/>
  <c r="AD3994" i="23"/>
  <c r="AI3994" i="23" s="1"/>
  <c r="AD3995" i="23"/>
  <c r="AI3995" i="23" s="1"/>
  <c r="AD4001" i="23"/>
  <c r="AI4001" i="23" s="1"/>
  <c r="AD3991" i="23"/>
  <c r="AI3991" i="23" s="1"/>
  <c r="AC3991" i="23"/>
  <c r="AC3688" i="23"/>
  <c r="AC3700" i="23"/>
  <c r="AD3779" i="23"/>
  <c r="AI3779" i="23" s="1"/>
  <c r="AD3776" i="23"/>
  <c r="AI3776" i="23" s="1"/>
  <c r="AD3775" i="23"/>
  <c r="AI3775" i="23" s="1"/>
  <c r="AC3773" i="23"/>
  <c r="AC3790" i="23"/>
  <c r="AD3793" i="23"/>
  <c r="AI3793" i="23" s="1"/>
  <c r="AD3791" i="23"/>
  <c r="AI3791" i="23" s="1"/>
  <c r="AD3849" i="23"/>
  <c r="AI3849" i="23" s="1"/>
  <c r="AC3848" i="23"/>
  <c r="AD3846" i="23"/>
  <c r="AI3846" i="23" s="1"/>
  <c r="AC3885" i="23"/>
  <c r="AD3887" i="23"/>
  <c r="AI3887" i="23" s="1"/>
  <c r="AD3892" i="23"/>
  <c r="AI3892" i="23" s="1"/>
  <c r="AD3889" i="23"/>
  <c r="AI3889" i="23" s="1"/>
  <c r="AD3886" i="23"/>
  <c r="AI3886" i="23" s="1"/>
  <c r="AD3885" i="23"/>
  <c r="AI3885" i="23" s="1"/>
  <c r="AD3890" i="23"/>
  <c r="AI3890" i="23" s="1"/>
  <c r="AD3883" i="23"/>
  <c r="AI3883" i="23" s="1"/>
  <c r="AI4018" i="23"/>
  <c r="AI4022" i="23"/>
  <c r="AI4032" i="23"/>
  <c r="AD4034" i="23"/>
  <c r="AI4034" i="23" s="1"/>
  <c r="AD4044" i="23"/>
  <c r="AI4044" i="23" s="1"/>
  <c r="AD4050" i="23"/>
  <c r="AI4050" i="23" s="1"/>
  <c r="AI4047" i="23"/>
  <c r="AI4061" i="23"/>
  <c r="AI4073" i="23"/>
  <c r="AD4066" i="23"/>
  <c r="AI4066" i="23" s="1"/>
  <c r="AI4076" i="23"/>
  <c r="AD4069" i="23"/>
  <c r="AI4069" i="23" s="1"/>
  <c r="AD4065" i="23"/>
  <c r="AI4065" i="23" s="1"/>
  <c r="AD4082" i="23"/>
  <c r="AI4082" i="23" s="1"/>
  <c r="AD4083" i="23"/>
  <c r="AI4083" i="23" s="1"/>
  <c r="AD4084" i="23"/>
  <c r="AI4084" i="23" s="1"/>
  <c r="AD4085" i="23"/>
  <c r="AI4085" i="23" s="1"/>
  <c r="AD4086" i="23"/>
  <c r="AI4086" i="23" s="1"/>
  <c r="AD4087" i="23"/>
  <c r="AI4087" i="23" s="1"/>
  <c r="AD4088" i="23"/>
  <c r="AI4088" i="23" s="1"/>
  <c r="AC3909" i="23"/>
  <c r="AC3910" i="23"/>
  <c r="AC3913" i="23"/>
  <c r="AC3911" i="23"/>
  <c r="AC3925" i="23"/>
  <c r="AC3923" i="23"/>
  <c r="AC3920" i="23"/>
  <c r="AC3919" i="23"/>
  <c r="AC3926" i="23"/>
  <c r="AC3917" i="23"/>
  <c r="AC3938" i="23"/>
  <c r="AC3929" i="23"/>
  <c r="AC3930" i="23"/>
  <c r="AC3939" i="23"/>
  <c r="AC3941" i="23"/>
  <c r="AC3942" i="23"/>
  <c r="AC3896" i="23"/>
  <c r="AC3902" i="23"/>
  <c r="AD3904" i="23"/>
  <c r="AI3904" i="23" s="1"/>
  <c r="AD3909" i="23"/>
  <c r="AI3909" i="23" s="1"/>
  <c r="AD3910" i="23"/>
  <c r="AI3910" i="23" s="1"/>
  <c r="AD3913" i="23"/>
  <c r="AI3913" i="23" s="1"/>
  <c r="AD3911" i="23"/>
  <c r="AI3911" i="23" s="1"/>
  <c r="AD3925" i="23"/>
  <c r="AI3925" i="23" s="1"/>
  <c r="AD3923" i="23"/>
  <c r="AI3923" i="23" s="1"/>
  <c r="AD3920" i="23"/>
  <c r="AI3920" i="23" s="1"/>
  <c r="AD3919" i="23"/>
  <c r="AI3919" i="23" s="1"/>
  <c r="AD3926" i="23"/>
  <c r="AI3926" i="23" s="1"/>
  <c r="AD3917" i="23"/>
  <c r="AI3917" i="23" s="1"/>
  <c r="AI3942" i="23"/>
  <c r="AD4006" i="23"/>
  <c r="AI4006" i="23" s="1"/>
  <c r="AD4024" i="23"/>
  <c r="AI4024" i="23" s="1"/>
  <c r="AD4039" i="23"/>
  <c r="AI4039" i="23" s="1"/>
  <c r="AD4054" i="23"/>
  <c r="AI4054" i="23" s="1"/>
  <c r="AI4072" i="23"/>
  <c r="AC3737" i="23"/>
  <c r="AC3738" i="23"/>
  <c r="AC3747" i="23"/>
  <c r="AC3756" i="23"/>
  <c r="AI3758" i="23"/>
  <c r="AC3759" i="23"/>
  <c r="AC3768" i="23"/>
  <c r="AD3792" i="23"/>
  <c r="AI3792" i="23" s="1"/>
  <c r="AD3784" i="23"/>
  <c r="AI3784" i="23" s="1"/>
  <c r="AC3791" i="23"/>
  <c r="AC3803" i="23"/>
  <c r="AC3800" i="23"/>
  <c r="AC3799" i="23"/>
  <c r="AC3806" i="23"/>
  <c r="AI3816" i="23"/>
  <c r="AI3813" i="23"/>
  <c r="AC3840" i="23"/>
  <c r="AC3833" i="23"/>
  <c r="AC3834" i="23"/>
  <c r="AC3843" i="23"/>
  <c r="AC3852" i="23"/>
  <c r="AC3845" i="23"/>
  <c r="AC3877" i="23"/>
  <c r="AC3882" i="23"/>
  <c r="AC3900" i="23"/>
  <c r="AD3899" i="23"/>
  <c r="AI3899" i="23" s="1"/>
  <c r="AD3896" i="23"/>
  <c r="AI3896" i="23" s="1"/>
  <c r="AD3895" i="23"/>
  <c r="AI3895" i="23" s="1"/>
  <c r="AD3902" i="23"/>
  <c r="AI3902" i="23" s="1"/>
  <c r="AI4014" i="23"/>
  <c r="AD4010" i="23"/>
  <c r="AI4010" i="23" s="1"/>
  <c r="AD4020" i="23"/>
  <c r="AI4020" i="23" s="1"/>
  <c r="AD4026" i="23"/>
  <c r="AI4026" i="23" s="1"/>
  <c r="AI4031" i="23"/>
  <c r="AD4035" i="23"/>
  <c r="AI4035" i="23" s="1"/>
  <c r="AD4049" i="23"/>
  <c r="AI4049" i="23" s="1"/>
  <c r="AD4043" i="23"/>
  <c r="AI4043" i="23" s="1"/>
  <c r="AD4042" i="23"/>
  <c r="AI4042" i="23" s="1"/>
  <c r="AD4052" i="23"/>
  <c r="AI4052" i="23" s="1"/>
  <c r="AD4045" i="23"/>
  <c r="AI4045" i="23" s="1"/>
  <c r="AD4041" i="23"/>
  <c r="AI4041" i="23" s="1"/>
  <c r="AD4064" i="23"/>
  <c r="AI4064" i="23" s="1"/>
  <c r="AD4057" i="23"/>
  <c r="AI4057" i="23" s="1"/>
  <c r="AD4053" i="23"/>
  <c r="AI4053" i="23" s="1"/>
  <c r="AD4060" i="23"/>
  <c r="AI4060" i="23" s="1"/>
  <c r="AD4046" i="23"/>
  <c r="AI4046" i="23" s="1"/>
  <c r="AD4056" i="23"/>
  <c r="AI4056" i="23" s="1"/>
  <c r="AD4062" i="23"/>
  <c r="AI4062" i="23" s="1"/>
  <c r="AD4058" i="23"/>
  <c r="AI4058" i="23" s="1"/>
  <c r="AD4068" i="23"/>
  <c r="AI4068" i="23" s="1"/>
  <c r="AD4075" i="23"/>
  <c r="AI4075" i="23" s="1"/>
  <c r="AD4078" i="23"/>
  <c r="AI4078" i="23" s="1"/>
  <c r="AD4079" i="23"/>
  <c r="AI4079" i="23" s="1"/>
  <c r="AD4080" i="23"/>
  <c r="AI4080" i="23" s="1"/>
  <c r="AC3767" i="23"/>
  <c r="AC3779" i="23"/>
  <c r="AC3776" i="23"/>
  <c r="AC3775" i="23"/>
  <c r="AC3782" i="23"/>
  <c r="AC3787" i="23"/>
  <c r="AC3794" i="23"/>
  <c r="AC3827" i="23"/>
  <c r="AC3824" i="23"/>
  <c r="AC3823" i="23"/>
  <c r="AC3830" i="23"/>
  <c r="AC3844" i="23"/>
  <c r="AD3893" i="23"/>
  <c r="AI3893" i="23" s="1"/>
  <c r="AC3914" i="23"/>
  <c r="AC3905" i="23"/>
  <c r="AC3906" i="23"/>
  <c r="AC3915" i="23"/>
  <c r="AC3924" i="23"/>
  <c r="AC3916" i="23"/>
  <c r="AC3936" i="23"/>
  <c r="AC3928" i="23"/>
  <c r="AC3933" i="23"/>
  <c r="AC3934" i="23"/>
  <c r="AC3937" i="23"/>
  <c r="AC3935" i="23"/>
  <c r="AC3953" i="23"/>
  <c r="AC3947" i="23"/>
  <c r="AC3946" i="23"/>
  <c r="AC3956" i="23"/>
  <c r="AC3949" i="23"/>
  <c r="AC3945" i="23"/>
  <c r="AC3952" i="23"/>
  <c r="AC4015" i="23"/>
  <c r="AD3914" i="23"/>
  <c r="AI3914" i="23" s="1"/>
  <c r="AD3905" i="23"/>
  <c r="AI3905" i="23" s="1"/>
  <c r="AD3906" i="23"/>
  <c r="AI3906" i="23" s="1"/>
  <c r="AD3915" i="23"/>
  <c r="AI3915" i="23" s="1"/>
  <c r="AD3924" i="23"/>
  <c r="AI3924" i="23" s="1"/>
  <c r="AD3916" i="23"/>
  <c r="AI3916" i="23" s="1"/>
  <c r="AD3927" i="23"/>
  <c r="AI3927" i="23" s="1"/>
  <c r="AD3936" i="23"/>
  <c r="AI3936" i="23" s="1"/>
  <c r="AD3928" i="23"/>
  <c r="AI3928" i="23" s="1"/>
  <c r="AI3935" i="23"/>
  <c r="AD3982" i="23"/>
  <c r="AI3982" i="23" s="1"/>
  <c r="AD4030" i="23"/>
  <c r="AI4030" i="23" s="1"/>
  <c r="AD4081" i="23"/>
  <c r="AI4081" i="23" s="1"/>
  <c r="AC3809" i="23"/>
  <c r="AC3810" i="23"/>
  <c r="AC3819" i="23"/>
  <c r="AC3828" i="23"/>
  <c r="AI3829" i="23"/>
  <c r="AC3821" i="23"/>
  <c r="AC3864" i="23"/>
  <c r="AC3857" i="23"/>
  <c r="AC3858" i="23"/>
  <c r="AC3867" i="23"/>
  <c r="AC3868" i="23"/>
  <c r="AC3897" i="23"/>
  <c r="AC3898" i="23"/>
  <c r="AC3912" i="23"/>
  <c r="AC3948" i="23"/>
  <c r="AC3954" i="23"/>
  <c r="AC3955" i="23"/>
  <c r="AC3951" i="23"/>
  <c r="AC3965" i="23"/>
  <c r="AC3959" i="23"/>
  <c r="AI14" i="23"/>
  <c r="AI36" i="23"/>
  <c r="AI49" i="23"/>
  <c r="AI62" i="23"/>
  <c r="AI134" i="23"/>
  <c r="AI169" i="23"/>
  <c r="AI182" i="23"/>
  <c r="AI206" i="23"/>
  <c r="AI230" i="23"/>
  <c r="AI302" i="23"/>
  <c r="AI384" i="23"/>
  <c r="AI30" i="23"/>
  <c r="AI150" i="23"/>
  <c r="AI244" i="23"/>
  <c r="AI241" i="23"/>
  <c r="AI270" i="23"/>
  <c r="AI297" i="23"/>
  <c r="AI24" i="23"/>
  <c r="AI120" i="23"/>
  <c r="AI144" i="23"/>
  <c r="AI192" i="23"/>
  <c r="AI216" i="23"/>
  <c r="AI312" i="23"/>
  <c r="AI314" i="23"/>
  <c r="AI396" i="23"/>
  <c r="AI409" i="23"/>
  <c r="AI410" i="23"/>
  <c r="AI444" i="23"/>
  <c r="AI436" i="23"/>
  <c r="AI445" i="23"/>
  <c r="AI12" i="23"/>
  <c r="AI158" i="23"/>
  <c r="AI180" i="23"/>
  <c r="AI228" i="23"/>
  <c r="AI252" i="23"/>
  <c r="AI300" i="23"/>
  <c r="AI326" i="23"/>
  <c r="AI341" i="23"/>
  <c r="AI362" i="23"/>
  <c r="AI6" i="23"/>
  <c r="AI33" i="23"/>
  <c r="AI129" i="23"/>
  <c r="AI13" i="23"/>
  <c r="AI74" i="23"/>
  <c r="AI96" i="23"/>
  <c r="AI146" i="23"/>
  <c r="AI168" i="23"/>
  <c r="AI205" i="23"/>
  <c r="AI229" i="23"/>
  <c r="AI325" i="23"/>
  <c r="AI338" i="23"/>
  <c r="AI374" i="23"/>
  <c r="AI365" i="23"/>
  <c r="AI399" i="23"/>
  <c r="AI421" i="23"/>
  <c r="AI427" i="23"/>
  <c r="AI513" i="23"/>
  <c r="AI571" i="23"/>
  <c r="AI639" i="23"/>
  <c r="AI802" i="23"/>
  <c r="AI903" i="23"/>
  <c r="AC482" i="23"/>
  <c r="AI510" i="23"/>
  <c r="AI787" i="23"/>
  <c r="AI855" i="23"/>
  <c r="AI864" i="23"/>
  <c r="AI907" i="23"/>
  <c r="AI914" i="23"/>
  <c r="AI657" i="23"/>
  <c r="AI792" i="23"/>
  <c r="AI866" i="23"/>
  <c r="AI922" i="23"/>
  <c r="AI925" i="23"/>
  <c r="AI471" i="23"/>
  <c r="AC472" i="23"/>
  <c r="AI473" i="23"/>
  <c r="AI595" i="23"/>
  <c r="AI654" i="23"/>
  <c r="AI663" i="23"/>
  <c r="AI877" i="23"/>
  <c r="AI927" i="23"/>
  <c r="AI936" i="23"/>
  <c r="AI716" i="23"/>
  <c r="AI722" i="23"/>
  <c r="AI763" i="23"/>
  <c r="AI931" i="23"/>
  <c r="AI495" i="23"/>
  <c r="AI562" i="23"/>
  <c r="AI620" i="23"/>
  <c r="AI619" i="23"/>
  <c r="AI729" i="23"/>
  <c r="AI730" i="23"/>
  <c r="AI811" i="23"/>
  <c r="AC978" i="23"/>
  <c r="AI991" i="23"/>
  <c r="AI1087" i="23"/>
  <c r="AI1111" i="23"/>
  <c r="AI1019" i="23"/>
  <c r="AI1036" i="23"/>
  <c r="AI1056" i="23"/>
  <c r="AI1073" i="23"/>
  <c r="AC1098" i="23"/>
  <c r="AI1130" i="23"/>
  <c r="AI1150" i="23"/>
  <c r="AC1173" i="23"/>
  <c r="AI1179" i="23"/>
  <c r="AI1190" i="23"/>
  <c r="AC1194" i="23"/>
  <c r="AI1249" i="23"/>
  <c r="AI1247" i="23"/>
  <c r="AI1255" i="23"/>
  <c r="AC1266" i="23"/>
  <c r="AI1298" i="23"/>
  <c r="AC1341" i="23"/>
  <c r="AI1109" i="23"/>
  <c r="AI1193" i="23"/>
  <c r="AI1336" i="23"/>
  <c r="AC968" i="23"/>
  <c r="AC1005" i="23"/>
  <c r="AI1011" i="23"/>
  <c r="AC1026" i="23"/>
  <c r="AC1064" i="23"/>
  <c r="AC1101" i="23"/>
  <c r="AI1217" i="23"/>
  <c r="AI1238" i="23"/>
  <c r="AC1269" i="23"/>
  <c r="AI1288" i="23"/>
  <c r="AI1300" i="23"/>
  <c r="AI1318" i="23"/>
  <c r="AC1328" i="23"/>
  <c r="AI962" i="23"/>
  <c r="AI988" i="23"/>
  <c r="AI1008" i="23"/>
  <c r="AI1034" i="23"/>
  <c r="AI1069" i="23"/>
  <c r="AI1104" i="23"/>
  <c r="AI1096" i="23"/>
  <c r="AI1116" i="23"/>
  <c r="AI1108" i="23"/>
  <c r="AC1146" i="23"/>
  <c r="AC1184" i="23"/>
  <c r="AI1284" i="23"/>
  <c r="AI1012" i="23"/>
  <c r="AI1037" i="23"/>
  <c r="AI1093" i="23"/>
  <c r="AI1129" i="23"/>
  <c r="AC1149" i="23"/>
  <c r="AC1170" i="23"/>
  <c r="AC1208" i="23"/>
  <c r="AC1256" i="23"/>
  <c r="AI1295" i="23"/>
  <c r="AC1314" i="23"/>
  <c r="AC1364" i="23"/>
  <c r="AC1375" i="23"/>
  <c r="AI1411" i="23"/>
  <c r="AC1422" i="23"/>
  <c r="AI1488" i="23"/>
  <c r="AI1485" i="23"/>
  <c r="AI1546" i="23"/>
  <c r="AI1681" i="23"/>
  <c r="AI1339" i="23"/>
  <c r="AC1365" i="23"/>
  <c r="AC1419" i="23"/>
  <c r="AI1441" i="23"/>
  <c r="AI1450" i="23"/>
  <c r="AI1360" i="23"/>
  <c r="AC1366" i="23"/>
  <c r="AI1410" i="23"/>
  <c r="AC1436" i="23"/>
  <c r="AC1447" i="23"/>
  <c r="AI1516" i="23"/>
  <c r="AI1530" i="23"/>
  <c r="AI1568" i="23"/>
  <c r="AI1354" i="23"/>
  <c r="AC1352" i="23"/>
  <c r="AC1412" i="23"/>
  <c r="AI1528" i="23"/>
  <c r="AI1553" i="23"/>
  <c r="AI1554" i="23"/>
  <c r="AC1351" i="23"/>
  <c r="AC1371" i="23"/>
  <c r="AI1428" i="23"/>
  <c r="AI1623" i="23"/>
  <c r="AC1347" i="23"/>
  <c r="AI1370" i="23"/>
  <c r="AC1374" i="23"/>
  <c r="AC1425" i="23"/>
  <c r="AI1437" i="23"/>
  <c r="AI1435" i="23"/>
  <c r="AI1469" i="23"/>
  <c r="AI1509" i="23"/>
  <c r="AI1726" i="23"/>
  <c r="AC1727" i="23"/>
  <c r="AI1742" i="23"/>
  <c r="AI1908" i="23"/>
  <c r="AI1921" i="23"/>
  <c r="AI1956" i="23"/>
  <c r="AI2003" i="23"/>
  <c r="AI2032" i="23"/>
  <c r="AI2052" i="23"/>
  <c r="AC1709" i="23"/>
  <c r="AI1740" i="23"/>
  <c r="AI1737" i="23"/>
  <c r="AI1787" i="23"/>
  <c r="AI1836" i="23"/>
  <c r="AI1980" i="23"/>
  <c r="AI1994" i="23"/>
  <c r="AI2027" i="23"/>
  <c r="AI2064" i="23"/>
  <c r="AI2088" i="23"/>
  <c r="AI2123" i="23"/>
  <c r="AI2137" i="23"/>
  <c r="AC1710" i="23"/>
  <c r="AI1761" i="23"/>
  <c r="AI1969" i="23"/>
  <c r="AI2004" i="23"/>
  <c r="AI2009" i="23"/>
  <c r="AI2030" i="23"/>
  <c r="AI2053" i="23"/>
  <c r="AI2100" i="23"/>
  <c r="AI2113" i="23"/>
  <c r="AI2143" i="23"/>
  <c r="AC2164" i="23"/>
  <c r="AI2332" i="23"/>
  <c r="AI2172" i="23"/>
  <c r="AC2165" i="23"/>
  <c r="AI2233" i="23"/>
  <c r="AI2245" i="23"/>
  <c r="AC2183" i="23"/>
  <c r="AI2256" i="23"/>
  <c r="AI2195" i="23"/>
  <c r="AI2169" i="23"/>
  <c r="AI2208" i="23"/>
  <c r="AI2200" i="23"/>
  <c r="AI2269" i="23"/>
  <c r="AI2209" i="23"/>
  <c r="AI2219" i="23"/>
  <c r="AI2270" i="23"/>
  <c r="AI2273" i="23"/>
  <c r="AI2297" i="23"/>
  <c r="AI2163" i="23"/>
  <c r="AI2450" i="23"/>
  <c r="AC2350" i="23"/>
  <c r="AI2376" i="23"/>
  <c r="AI2426" i="23"/>
  <c r="AI2476" i="23"/>
  <c r="AI2496" i="23"/>
  <c r="AI2402" i="23"/>
  <c r="AI2378" i="23"/>
  <c r="AI2370" i="23"/>
  <c r="AI2448" i="23"/>
  <c r="AI2495" i="23"/>
  <c r="AC2322" i="23"/>
  <c r="AI2400" i="23"/>
  <c r="AI2447" i="23"/>
  <c r="AI2456" i="23"/>
  <c r="AI2423" i="23"/>
  <c r="AI2477" i="23"/>
  <c r="AI2525" i="23"/>
  <c r="AC2544" i="23"/>
  <c r="AI2583" i="23"/>
  <c r="AI2595" i="23"/>
  <c r="AI2752" i="23"/>
  <c r="AI2529" i="23"/>
  <c r="AC2533" i="23"/>
  <c r="AI2602" i="23"/>
  <c r="AI2686" i="23"/>
  <c r="AI2689" i="23"/>
  <c r="AI2699" i="23"/>
  <c r="AI2702" i="23"/>
  <c r="AI2693" i="23"/>
  <c r="AI2715" i="23"/>
  <c r="AI2716" i="23"/>
  <c r="AI2734" i="23"/>
  <c r="AI2796" i="23"/>
  <c r="AI2820" i="23"/>
  <c r="AI2812" i="23"/>
  <c r="AI2612" i="23"/>
  <c r="AI2827" i="23"/>
  <c r="AC2515" i="23"/>
  <c r="AI2564" i="23"/>
  <c r="AI2563" i="23"/>
  <c r="AI2631" i="23"/>
  <c r="AI2681" i="23"/>
  <c r="AI2713" i="23"/>
  <c r="AI2726" i="23"/>
  <c r="AI2717" i="23"/>
  <c r="AI2729" i="23"/>
  <c r="AI2748" i="23"/>
  <c r="AI2740" i="23"/>
  <c r="AC2883" i="23"/>
  <c r="AI2889" i="23"/>
  <c r="AI3043" i="23"/>
  <c r="AC2863" i="23"/>
  <c r="AI2891" i="23"/>
  <c r="AI3017" i="23"/>
  <c r="AI2892" i="23"/>
  <c r="AC2880" i="23"/>
  <c r="AI2897" i="23"/>
  <c r="AI2898" i="23"/>
  <c r="AI2912" i="23"/>
  <c r="AI2925" i="23"/>
  <c r="AI2943" i="23"/>
  <c r="AI2949" i="23"/>
  <c r="AI2968" i="23"/>
  <c r="AI2973" i="23"/>
  <c r="AI2971" i="23"/>
  <c r="AI2986" i="23"/>
  <c r="AI3063" i="23"/>
  <c r="AI3064" i="23"/>
  <c r="AI3089" i="23"/>
  <c r="AC3109" i="23"/>
  <c r="AI3258" i="23"/>
  <c r="AC3086" i="23"/>
  <c r="AI3286" i="23"/>
  <c r="AC3094" i="23"/>
  <c r="AC3118" i="23"/>
  <c r="AC3291" i="23"/>
  <c r="AC3295" i="23"/>
  <c r="AI3395" i="23"/>
  <c r="AI3352" i="23"/>
  <c r="AC3479" i="23"/>
  <c r="AC3493" i="23"/>
  <c r="AC3505" i="23"/>
  <c r="AI3514" i="23"/>
  <c r="AC3540" i="23"/>
  <c r="AI3543" i="23"/>
  <c r="AC3566" i="23"/>
  <c r="AC3601" i="23"/>
  <c r="AC3636" i="23"/>
  <c r="AC3516" i="23"/>
  <c r="AI3519" i="23"/>
  <c r="AC3542" i="23"/>
  <c r="AC3577" i="23"/>
  <c r="AC3612" i="23"/>
  <c r="AC3468" i="23"/>
  <c r="AI3464" i="23"/>
  <c r="AC3518" i="23"/>
  <c r="AI3523" i="23"/>
  <c r="AC3553" i="23"/>
  <c r="AC3588" i="23"/>
  <c r="AC3614" i="23"/>
  <c r="AI3626" i="23"/>
  <c r="AC3470" i="23"/>
  <c r="AI3477" i="23"/>
  <c r="AC3473" i="23"/>
  <c r="AC3494" i="23"/>
  <c r="AC3529" i="23"/>
  <c r="AC3564" i="23"/>
  <c r="AI3576" i="23"/>
  <c r="AC3590" i="23"/>
  <c r="AC3625" i="23"/>
  <c r="AI3664" i="23"/>
  <c r="AI3856" i="23"/>
  <c r="AC3676" i="23"/>
  <c r="AC3693" i="23"/>
  <c r="AC3647" i="23"/>
  <c r="AI3657" i="23"/>
  <c r="AI3705" i="23"/>
  <c r="AC3876" i="23"/>
  <c r="AI3736" i="23"/>
  <c r="AI3857" i="23"/>
  <c r="AI3867" i="23"/>
  <c r="AC3891" i="23"/>
  <c r="AC3895" i="23"/>
  <c r="AI3931" i="23"/>
  <c r="AI3941" i="23"/>
  <c r="I29" i="20"/>
  <c r="J29" i="20"/>
  <c r="N33" i="20"/>
  <c r="O33" i="20"/>
  <c r="J38" i="20"/>
  <c r="I38" i="20"/>
  <c r="J39" i="20"/>
  <c r="I39" i="20"/>
  <c r="N48" i="20"/>
  <c r="O48" i="20"/>
  <c r="J23" i="20"/>
  <c r="I23" i="20"/>
  <c r="J30" i="20"/>
  <c r="I30" i="20"/>
  <c r="J31" i="20"/>
  <c r="I31" i="20"/>
  <c r="I52" i="20"/>
  <c r="J52" i="20"/>
  <c r="O65" i="20"/>
  <c r="N65" i="20"/>
  <c r="N72" i="20"/>
  <c r="O72" i="20"/>
  <c r="N80" i="20"/>
  <c r="O80" i="20"/>
  <c r="J15" i="20"/>
  <c r="I15" i="20"/>
  <c r="J53" i="20"/>
  <c r="I53" i="20"/>
  <c r="O54" i="20"/>
  <c r="N54" i="20"/>
  <c r="I60" i="20"/>
  <c r="J60" i="20"/>
  <c r="I82" i="20"/>
  <c r="J82" i="20"/>
  <c r="N9" i="20"/>
  <c r="N41" i="20"/>
  <c r="O41" i="20"/>
  <c r="J61" i="20"/>
  <c r="I61" i="20"/>
  <c r="O62" i="20"/>
  <c r="N62" i="20"/>
  <c r="N11" i="20"/>
  <c r="I45" i="20"/>
  <c r="J45" i="20"/>
  <c r="J69" i="20"/>
  <c r="I69" i="20"/>
  <c r="O70" i="20"/>
  <c r="N70" i="20"/>
  <c r="J77" i="20"/>
  <c r="I77" i="20"/>
  <c r="O78" i="20"/>
  <c r="N78" i="20"/>
  <c r="I37" i="20"/>
  <c r="J37" i="20"/>
  <c r="J46" i="20"/>
  <c r="I46" i="20"/>
  <c r="O47" i="20"/>
  <c r="N47" i="20"/>
  <c r="N56" i="20"/>
  <c r="O56" i="20"/>
  <c r="F9" i="20"/>
  <c r="H11" i="20"/>
  <c r="K14" i="20"/>
  <c r="O14" i="20" s="1"/>
  <c r="F17" i="20"/>
  <c r="H19" i="20"/>
  <c r="K22" i="20"/>
  <c r="O22" i="20" s="1"/>
  <c r="F25" i="20"/>
  <c r="H27" i="20"/>
  <c r="I28" i="20"/>
  <c r="K30" i="20"/>
  <c r="O30" i="20" s="1"/>
  <c r="F33" i="20"/>
  <c r="H35" i="20"/>
  <c r="K38" i="20"/>
  <c r="O38" i="20" s="1"/>
  <c r="F41" i="20"/>
  <c r="H43" i="20"/>
  <c r="K46" i="20"/>
  <c r="O46" i="20" s="1"/>
  <c r="F48" i="20"/>
  <c r="H50" i="20"/>
  <c r="K53" i="20"/>
  <c r="O53" i="20" s="1"/>
  <c r="F56" i="20"/>
  <c r="K61" i="20"/>
  <c r="O61" i="20" s="1"/>
  <c r="F64" i="20"/>
  <c r="K69" i="20"/>
  <c r="O69" i="20" s="1"/>
  <c r="F72" i="20"/>
  <c r="K77" i="20"/>
  <c r="O77" i="20" s="1"/>
  <c r="F80" i="20"/>
  <c r="H81" i="20"/>
  <c r="O86" i="20"/>
  <c r="O88" i="20"/>
  <c r="O101" i="20"/>
  <c r="J147" i="20"/>
  <c r="I147" i="20"/>
  <c r="J155" i="20"/>
  <c r="I155" i="20"/>
  <c r="H10" i="20"/>
  <c r="H18" i="20"/>
  <c r="J92" i="20"/>
  <c r="I92" i="20"/>
  <c r="N112" i="20"/>
  <c r="N134" i="20"/>
  <c r="J139" i="20"/>
  <c r="I139" i="20"/>
  <c r="H9" i="20"/>
  <c r="K12" i="20"/>
  <c r="O12" i="20" s="1"/>
  <c r="F15" i="20"/>
  <c r="H17" i="20"/>
  <c r="F23" i="20"/>
  <c r="H25" i="20"/>
  <c r="H33" i="20"/>
  <c r="F39" i="20"/>
  <c r="F47" i="20"/>
  <c r="I49" i="20"/>
  <c r="F54" i="20"/>
  <c r="I57" i="20"/>
  <c r="F62" i="20"/>
  <c r="F70" i="20"/>
  <c r="F78" i="20"/>
  <c r="F86" i="20"/>
  <c r="J99" i="20"/>
  <c r="I99" i="20"/>
  <c r="I103" i="20"/>
  <c r="J103" i="20"/>
  <c r="J131" i="20"/>
  <c r="I131" i="20"/>
  <c r="O145" i="20"/>
  <c r="N145" i="20"/>
  <c r="O150" i="20"/>
  <c r="N150" i="20"/>
  <c r="O153" i="20"/>
  <c r="N153" i="20"/>
  <c r="K27" i="20"/>
  <c r="F30" i="20"/>
  <c r="K35" i="20"/>
  <c r="O35" i="20" s="1"/>
  <c r="F38" i="20"/>
  <c r="K43" i="20"/>
  <c r="F46" i="20"/>
  <c r="F53" i="20"/>
  <c r="F61" i="20"/>
  <c r="F69" i="20"/>
  <c r="F77" i="20"/>
  <c r="F83" i="20"/>
  <c r="J90" i="20"/>
  <c r="I90" i="20"/>
  <c r="F100" i="20"/>
  <c r="K100" i="20"/>
  <c r="H100" i="20"/>
  <c r="J123" i="20"/>
  <c r="I123" i="20"/>
  <c r="O137" i="20"/>
  <c r="N137" i="20"/>
  <c r="O142" i="20"/>
  <c r="N142" i="20"/>
  <c r="J163" i="20"/>
  <c r="I163" i="20"/>
  <c r="K10" i="20"/>
  <c r="K18" i="20"/>
  <c r="F45" i="20"/>
  <c r="H47" i="20"/>
  <c r="F52" i="20"/>
  <c r="H54" i="20"/>
  <c r="F60" i="20"/>
  <c r="H62" i="20"/>
  <c r="F68" i="20"/>
  <c r="H70" i="20"/>
  <c r="I71" i="20"/>
  <c r="F76" i="20"/>
  <c r="H78" i="20"/>
  <c r="F82" i="20"/>
  <c r="H86" i="20"/>
  <c r="J94" i="20"/>
  <c r="I94" i="20"/>
  <c r="O97" i="20"/>
  <c r="N97" i="20"/>
  <c r="N98" i="20"/>
  <c r="J107" i="20"/>
  <c r="I107" i="20"/>
  <c r="J115" i="20"/>
  <c r="I115" i="20"/>
  <c r="O125" i="20"/>
  <c r="N125" i="20"/>
  <c r="O129" i="20"/>
  <c r="N129" i="20"/>
  <c r="O158" i="20"/>
  <c r="N158" i="20"/>
  <c r="I83" i="20"/>
  <c r="K85" i="20"/>
  <c r="O85" i="20" s="1"/>
  <c r="H85" i="20"/>
  <c r="N93" i="20"/>
  <c r="O109" i="20"/>
  <c r="N109" i="20"/>
  <c r="O117" i="20"/>
  <c r="N117" i="20"/>
  <c r="O126" i="20"/>
  <c r="N126" i="20"/>
  <c r="O161" i="20"/>
  <c r="N161" i="20"/>
  <c r="F85" i="20"/>
  <c r="J91" i="20"/>
  <c r="I91" i="20"/>
  <c r="J102" i="20"/>
  <c r="I102" i="20"/>
  <c r="O105" i="20"/>
  <c r="N105" i="20"/>
  <c r="N106" i="20"/>
  <c r="O110" i="20"/>
  <c r="N110" i="20"/>
  <c r="O118" i="20"/>
  <c r="N118" i="20"/>
  <c r="O121" i="20"/>
  <c r="N121" i="20"/>
  <c r="K83" i="20"/>
  <c r="K89" i="20"/>
  <c r="F89" i="20"/>
  <c r="F92" i="20"/>
  <c r="K92" i="20"/>
  <c r="O113" i="20"/>
  <c r="N113" i="20"/>
  <c r="N160" i="20"/>
  <c r="F91" i="20"/>
  <c r="H93" i="20"/>
  <c r="F99" i="20"/>
  <c r="H101" i="20"/>
  <c r="F107" i="20"/>
  <c r="H109" i="20"/>
  <c r="F115" i="20"/>
  <c r="H117" i="20"/>
  <c r="K120" i="20"/>
  <c r="O120" i="20" s="1"/>
  <c r="F123" i="20"/>
  <c r="H125" i="20"/>
  <c r="K128" i="20"/>
  <c r="O128" i="20" s="1"/>
  <c r="F131" i="20"/>
  <c r="H133" i="20"/>
  <c r="K136" i="20"/>
  <c r="O136" i="20" s="1"/>
  <c r="F139" i="20"/>
  <c r="H141" i="20"/>
  <c r="K144" i="20"/>
  <c r="O144" i="20" s="1"/>
  <c r="F147" i="20"/>
  <c r="H149" i="20"/>
  <c r="K152" i="20"/>
  <c r="O152" i="20" s="1"/>
  <c r="F155" i="20"/>
  <c r="H157" i="20"/>
  <c r="F163" i="20"/>
  <c r="H167" i="20"/>
  <c r="K167" i="20"/>
  <c r="O167" i="20" s="1"/>
  <c r="H168" i="20"/>
  <c r="O170" i="20"/>
  <c r="N186" i="20"/>
  <c r="J207" i="20"/>
  <c r="I207" i="20"/>
  <c r="K208" i="20"/>
  <c r="H208" i="20"/>
  <c r="F208" i="20"/>
  <c r="J231" i="20"/>
  <c r="I231" i="20"/>
  <c r="K232" i="20"/>
  <c r="H232" i="20"/>
  <c r="F232" i="20"/>
  <c r="H108" i="20"/>
  <c r="H116" i="20"/>
  <c r="H124" i="20"/>
  <c r="J191" i="20"/>
  <c r="I191" i="20"/>
  <c r="K192" i="20"/>
  <c r="H192" i="20"/>
  <c r="F192" i="20"/>
  <c r="J197" i="20"/>
  <c r="J239" i="20"/>
  <c r="I239" i="20"/>
  <c r="K240" i="20"/>
  <c r="H240" i="20"/>
  <c r="F240" i="20"/>
  <c r="K251" i="20"/>
  <c r="O251" i="20" s="1"/>
  <c r="H251" i="20"/>
  <c r="F251" i="20"/>
  <c r="J260" i="20"/>
  <c r="I260" i="20"/>
  <c r="K267" i="20"/>
  <c r="H267" i="20"/>
  <c r="F267" i="20"/>
  <c r="K94" i="20"/>
  <c r="F97" i="20"/>
  <c r="K102" i="20"/>
  <c r="F105" i="20"/>
  <c r="F113" i="20"/>
  <c r="F121" i="20"/>
  <c r="F129" i="20"/>
  <c r="F137" i="20"/>
  <c r="F145" i="20"/>
  <c r="F153" i="20"/>
  <c r="F161" i="20"/>
  <c r="K165" i="20"/>
  <c r="K168" i="20"/>
  <c r="O169" i="20"/>
  <c r="K176" i="20"/>
  <c r="H176" i="20"/>
  <c r="F176" i="20"/>
  <c r="N194" i="20"/>
  <c r="J247" i="20"/>
  <c r="I247" i="20"/>
  <c r="K248" i="20"/>
  <c r="H248" i="20"/>
  <c r="F248" i="20"/>
  <c r="J266" i="20"/>
  <c r="I266" i="20"/>
  <c r="K133" i="20"/>
  <c r="K141" i="20"/>
  <c r="K149" i="20"/>
  <c r="K157" i="20"/>
  <c r="N174" i="20"/>
  <c r="I175" i="20"/>
  <c r="J213" i="20"/>
  <c r="J223" i="20"/>
  <c r="I223" i="20"/>
  <c r="K224" i="20"/>
  <c r="H224" i="20"/>
  <c r="F224" i="20"/>
  <c r="N238" i="20"/>
  <c r="J282" i="20"/>
  <c r="I282" i="20"/>
  <c r="H97" i="20"/>
  <c r="H105" i="20"/>
  <c r="K108" i="20"/>
  <c r="N108" i="20" s="1"/>
  <c r="H113" i="20"/>
  <c r="K116" i="20"/>
  <c r="H121" i="20"/>
  <c r="K124" i="20"/>
  <c r="H129" i="20"/>
  <c r="K132" i="20"/>
  <c r="O132" i="20" s="1"/>
  <c r="H137" i="20"/>
  <c r="K140" i="20"/>
  <c r="O140" i="20" s="1"/>
  <c r="H145" i="20"/>
  <c r="K148" i="20"/>
  <c r="O148" i="20" s="1"/>
  <c r="H153" i="20"/>
  <c r="H161" i="20"/>
  <c r="J199" i="20"/>
  <c r="I199" i="20"/>
  <c r="K200" i="20"/>
  <c r="H200" i="20"/>
  <c r="F200" i="20"/>
  <c r="I244" i="20"/>
  <c r="J272" i="20"/>
  <c r="I272" i="20"/>
  <c r="N178" i="20"/>
  <c r="J215" i="20"/>
  <c r="I215" i="20"/>
  <c r="K216" i="20"/>
  <c r="H216" i="20"/>
  <c r="F216" i="20"/>
  <c r="H256" i="20"/>
  <c r="K256" i="20"/>
  <c r="F256" i="20"/>
  <c r="N164" i="20"/>
  <c r="J183" i="20"/>
  <c r="I183" i="20"/>
  <c r="K184" i="20"/>
  <c r="H184" i="20"/>
  <c r="F184" i="20"/>
  <c r="J237" i="20"/>
  <c r="H165" i="20"/>
  <c r="J189" i="20"/>
  <c r="J245" i="20"/>
  <c r="I261" i="20"/>
  <c r="J261" i="20"/>
  <c r="F170" i="20"/>
  <c r="K175" i="20"/>
  <c r="O175" i="20" s="1"/>
  <c r="F178" i="20"/>
  <c r="J182" i="20"/>
  <c r="K183" i="20"/>
  <c r="O183" i="20" s="1"/>
  <c r="F186" i="20"/>
  <c r="K191" i="20"/>
  <c r="O191" i="20" s="1"/>
  <c r="F194" i="20"/>
  <c r="K199" i="20"/>
  <c r="O199" i="20" s="1"/>
  <c r="K207" i="20"/>
  <c r="O207" i="20" s="1"/>
  <c r="J214" i="20"/>
  <c r="K215" i="20"/>
  <c r="O215" i="20" s="1"/>
  <c r="K223" i="20"/>
  <c r="O223" i="20" s="1"/>
  <c r="J230" i="20"/>
  <c r="K231" i="20"/>
  <c r="O231" i="20" s="1"/>
  <c r="F234" i="20"/>
  <c r="K239" i="20"/>
  <c r="O239" i="20" s="1"/>
  <c r="F242" i="20"/>
  <c r="K247" i="20"/>
  <c r="O247" i="20" s="1"/>
  <c r="J280" i="20"/>
  <c r="I280" i="20"/>
  <c r="H306" i="20"/>
  <c r="F306" i="20"/>
  <c r="K306" i="20"/>
  <c r="O338" i="20"/>
  <c r="J274" i="20"/>
  <c r="I274" i="20"/>
  <c r="J300" i="20"/>
  <c r="I300" i="20"/>
  <c r="J320" i="20"/>
  <c r="I320" i="20"/>
  <c r="J345" i="20"/>
  <c r="I345" i="20"/>
  <c r="K173" i="20"/>
  <c r="K181" i="20"/>
  <c r="K189" i="20"/>
  <c r="O189" i="20" s="1"/>
  <c r="K213" i="20"/>
  <c r="N253" i="20"/>
  <c r="F258" i="20"/>
  <c r="K258" i="20"/>
  <c r="H314" i="20"/>
  <c r="F314" i="20"/>
  <c r="K314" i="20"/>
  <c r="H329" i="20"/>
  <c r="F329" i="20"/>
  <c r="K329" i="20"/>
  <c r="F175" i="20"/>
  <c r="F183" i="20"/>
  <c r="F191" i="20"/>
  <c r="F199" i="20"/>
  <c r="F207" i="20"/>
  <c r="F215" i="20"/>
  <c r="F223" i="20"/>
  <c r="F231" i="20"/>
  <c r="F239" i="20"/>
  <c r="F247" i="20"/>
  <c r="N293" i="20"/>
  <c r="O299" i="20"/>
  <c r="J304" i="20"/>
  <c r="I304" i="20"/>
  <c r="J308" i="20"/>
  <c r="I308" i="20"/>
  <c r="H337" i="20"/>
  <c r="F337" i="20"/>
  <c r="K337" i="20"/>
  <c r="K179" i="20"/>
  <c r="K187" i="20"/>
  <c r="K195" i="20"/>
  <c r="K203" i="20"/>
  <c r="K211" i="20"/>
  <c r="K219" i="20"/>
  <c r="K227" i="20"/>
  <c r="K235" i="20"/>
  <c r="K243" i="20"/>
  <c r="K255" i="20"/>
  <c r="O255" i="20" s="1"/>
  <c r="H255" i="20"/>
  <c r="H258" i="20"/>
  <c r="F295" i="20"/>
  <c r="K295" i="20"/>
  <c r="H295" i="20"/>
  <c r="F298" i="20"/>
  <c r="K298" i="20"/>
  <c r="O336" i="20"/>
  <c r="F173" i="20"/>
  <c r="F181" i="20"/>
  <c r="F189" i="20"/>
  <c r="F197" i="20"/>
  <c r="F205" i="20"/>
  <c r="F213" i="20"/>
  <c r="F221" i="20"/>
  <c r="F229" i="20"/>
  <c r="F237" i="20"/>
  <c r="F245" i="20"/>
  <c r="F255" i="20"/>
  <c r="F259" i="20"/>
  <c r="F263" i="20"/>
  <c r="K263" i="20"/>
  <c r="H263" i="20"/>
  <c r="F287" i="20"/>
  <c r="K287" i="20"/>
  <c r="H287" i="20"/>
  <c r="F290" i="20"/>
  <c r="K290" i="20"/>
  <c r="J292" i="20"/>
  <c r="O297" i="20"/>
  <c r="O307" i="20"/>
  <c r="J312" i="20"/>
  <c r="I312" i="20"/>
  <c r="J328" i="20"/>
  <c r="I328" i="20"/>
  <c r="O331" i="20"/>
  <c r="N331" i="20"/>
  <c r="J335" i="20"/>
  <c r="I335" i="20"/>
  <c r="O275" i="20"/>
  <c r="F279" i="20"/>
  <c r="K279" i="20"/>
  <c r="H279" i="20"/>
  <c r="F282" i="20"/>
  <c r="K282" i="20"/>
  <c r="J296" i="20"/>
  <c r="I296" i="20"/>
  <c r="J298" i="20"/>
  <c r="I298" i="20"/>
  <c r="H322" i="20"/>
  <c r="F322" i="20"/>
  <c r="K322" i="20"/>
  <c r="O339" i="20"/>
  <c r="N339" i="20"/>
  <c r="H259" i="20"/>
  <c r="F266" i="20"/>
  <c r="K266" i="20"/>
  <c r="O266" i="20" s="1"/>
  <c r="F271" i="20"/>
  <c r="K271" i="20"/>
  <c r="H271" i="20"/>
  <c r="F274" i="20"/>
  <c r="K274" i="20"/>
  <c r="J276" i="20"/>
  <c r="J288" i="20"/>
  <c r="I288" i="20"/>
  <c r="H290" i="20"/>
  <c r="O315" i="20"/>
  <c r="O321" i="20"/>
  <c r="O330" i="20"/>
  <c r="J257" i="20"/>
  <c r="J265" i="20"/>
  <c r="H303" i="20"/>
  <c r="H311" i="20"/>
  <c r="H319" i="20"/>
  <c r="H327" i="20"/>
  <c r="H334" i="20"/>
  <c r="K345" i="20"/>
  <c r="O345" i="20" s="1"/>
  <c r="K303" i="20"/>
  <c r="K311" i="20"/>
  <c r="K319" i="20"/>
  <c r="K327" i="20"/>
  <c r="H331" i="20"/>
  <c r="K334" i="20"/>
  <c r="H339" i="20"/>
  <c r="K342" i="20"/>
  <c r="O342" i="20" s="1"/>
  <c r="F345" i="20"/>
  <c r="H275" i="20"/>
  <c r="H283" i="20"/>
  <c r="H291" i="20"/>
  <c r="H299" i="20"/>
  <c r="H307" i="20"/>
  <c r="H315" i="20"/>
  <c r="H323" i="20"/>
  <c r="H330" i="20"/>
  <c r="H338" i="20"/>
  <c r="AI1500" i="23" l="1"/>
  <c r="AI3016" i="23"/>
  <c r="AI1671" i="23"/>
  <c r="AI398" i="23"/>
  <c r="AI1380" i="23"/>
  <c r="AI363" i="23"/>
  <c r="AI348" i="23"/>
  <c r="AI3528" i="23"/>
  <c r="AI1417" i="23"/>
  <c r="AI459" i="23"/>
  <c r="AI2298" i="23"/>
  <c r="AI3225" i="23"/>
  <c r="AI960" i="23"/>
  <c r="AI1080" i="23"/>
  <c r="AI2718" i="23"/>
  <c r="AI3582" i="23"/>
  <c r="AI2399" i="23"/>
  <c r="AI1596" i="23"/>
  <c r="AI1767" i="23"/>
  <c r="AI2393" i="23"/>
  <c r="AI2465" i="23"/>
  <c r="AI4033" i="23"/>
  <c r="AI2352" i="23"/>
  <c r="AI2228" i="23"/>
  <c r="AI1718" i="23"/>
  <c r="AI482" i="23"/>
  <c r="AI3" i="23"/>
  <c r="AI339" i="23"/>
  <c r="AI1963" i="23"/>
  <c r="AI22" i="23"/>
  <c r="AI2794" i="23"/>
  <c r="AI3706" i="23"/>
  <c r="AI3971" i="23"/>
  <c r="AI2685" i="23"/>
  <c r="AI3984" i="23"/>
  <c r="AI1390" i="23"/>
  <c r="AI1152" i="23"/>
  <c r="AI720" i="23"/>
  <c r="AI360" i="23"/>
  <c r="AI2871" i="23"/>
  <c r="AI602" i="23"/>
  <c r="AI2180" i="23"/>
  <c r="AI346" i="23"/>
  <c r="AI2908" i="23"/>
  <c r="AI3753" i="23"/>
  <c r="AI3814" i="23"/>
  <c r="AI3955" i="23"/>
  <c r="AI3050" i="23"/>
  <c r="AI1543" i="23"/>
  <c r="AI386" i="23"/>
  <c r="AI334" i="23"/>
  <c r="AI147" i="23"/>
  <c r="AI1911" i="23"/>
  <c r="AI3189" i="23"/>
  <c r="AI744" i="23"/>
  <c r="AI51" i="23"/>
  <c r="AI2372" i="23"/>
  <c r="AI125" i="23"/>
  <c r="AI1299" i="23"/>
  <c r="AI648" i="23"/>
  <c r="AI25" i="23"/>
  <c r="AI2543" i="23"/>
  <c r="AI709" i="23"/>
  <c r="AI3250" i="23"/>
  <c r="AI2644" i="23"/>
  <c r="AI526" i="23"/>
  <c r="AI4016" i="23"/>
  <c r="AI2295" i="23"/>
  <c r="AI2428" i="23"/>
  <c r="AI2049" i="23"/>
  <c r="AI306" i="23"/>
  <c r="AI75" i="23"/>
  <c r="AI3831" i="23"/>
  <c r="AI3621" i="23"/>
  <c r="AI1934" i="23"/>
  <c r="AI303" i="23"/>
  <c r="N221" i="20"/>
  <c r="AI277" i="23"/>
  <c r="AI194" i="23"/>
  <c r="AI329" i="23"/>
  <c r="AI262" i="23"/>
  <c r="AI265" i="23"/>
  <c r="AI197" i="23"/>
  <c r="AI114" i="23"/>
  <c r="AI217" i="23"/>
  <c r="AI130" i="23"/>
  <c r="AI133" i="23"/>
  <c r="AI69" i="23"/>
  <c r="AI81" i="23"/>
  <c r="AI214" i="23"/>
  <c r="AI185" i="23"/>
  <c r="AI213" i="23"/>
  <c r="AI274" i="23"/>
  <c r="AI41" i="23"/>
  <c r="AI258" i="23"/>
  <c r="AI53" i="23"/>
  <c r="AI70" i="23"/>
  <c r="AI118" i="23"/>
  <c r="O87" i="20"/>
  <c r="I332" i="20"/>
  <c r="J273" i="20"/>
  <c r="N13" i="20"/>
  <c r="O230" i="20"/>
  <c r="I76" i="20"/>
  <c r="J13" i="20"/>
  <c r="I166" i="20"/>
  <c r="J195" i="20"/>
  <c r="N82" i="20"/>
  <c r="N138" i="20"/>
  <c r="I12" i="20"/>
  <c r="N15" i="20"/>
  <c r="N155" i="20"/>
  <c r="N96" i="20"/>
  <c r="O294" i="20"/>
  <c r="J135" i="20"/>
  <c r="I250" i="20"/>
  <c r="I48" i="20"/>
  <c r="I243" i="20"/>
  <c r="O296" i="20"/>
  <c r="I140" i="20"/>
  <c r="J21" i="20"/>
  <c r="N60" i="20"/>
  <c r="I340" i="20"/>
  <c r="J269" i="20"/>
  <c r="I254" i="20"/>
  <c r="N31" i="20"/>
  <c r="J158" i="20"/>
  <c r="I241" i="20"/>
  <c r="J305" i="20"/>
  <c r="N177" i="20"/>
  <c r="I160" i="20"/>
  <c r="I317" i="20"/>
  <c r="N335" i="20"/>
  <c r="I42" i="20"/>
  <c r="I219" i="20"/>
  <c r="J313" i="20"/>
  <c r="I80" i="20"/>
  <c r="I211" i="20"/>
  <c r="N103" i="20"/>
  <c r="J127" i="20"/>
  <c r="I210" i="20"/>
  <c r="J253" i="20"/>
  <c r="J221" i="20"/>
  <c r="I64" i="20"/>
  <c r="I73" i="20"/>
  <c r="J281" i="20"/>
  <c r="N304" i="20"/>
  <c r="J178" i="20"/>
  <c r="I159" i="20"/>
  <c r="I34" i="20"/>
  <c r="I58" i="20"/>
  <c r="N277" i="20"/>
  <c r="O292" i="20"/>
  <c r="N166" i="20"/>
  <c r="I262" i="20"/>
  <c r="I202" i="20"/>
  <c r="I72" i="20"/>
  <c r="I203" i="20"/>
  <c r="N5" i="20"/>
  <c r="I152" i="20"/>
  <c r="I179" i="20"/>
  <c r="N12" i="20"/>
  <c r="J222" i="20"/>
  <c r="I226" i="20"/>
  <c r="N39" i="20"/>
  <c r="I285" i="20"/>
  <c r="J119" i="20"/>
  <c r="I84" i="20"/>
  <c r="N198" i="20"/>
  <c r="N340" i="20"/>
  <c r="I146" i="20"/>
  <c r="I24" i="20"/>
  <c r="I277" i="20"/>
  <c r="I79" i="20"/>
  <c r="J238" i="20"/>
  <c r="I41" i="20"/>
  <c r="J321" i="20"/>
  <c r="O270" i="20"/>
  <c r="N229" i="20"/>
  <c r="I156" i="20"/>
  <c r="O265" i="20"/>
  <c r="I132" i="20"/>
  <c r="N66" i="20"/>
  <c r="J301" i="20"/>
  <c r="I309" i="20"/>
  <c r="I187" i="20"/>
  <c r="I14" i="20"/>
  <c r="J246" i="20"/>
  <c r="J68" i="20"/>
  <c r="I106" i="20"/>
  <c r="N197" i="20"/>
  <c r="I5" i="20"/>
  <c r="O324" i="20"/>
  <c r="I136" i="20"/>
  <c r="I164" i="20"/>
  <c r="N218" i="20"/>
  <c r="N163" i="20"/>
  <c r="N81" i="20"/>
  <c r="I56" i="20"/>
  <c r="I325" i="20"/>
  <c r="J95" i="20"/>
  <c r="N84" i="20"/>
  <c r="I55" i="20"/>
  <c r="O217" i="20"/>
  <c r="J118" i="20"/>
  <c r="N21" i="20"/>
  <c r="N182" i="20"/>
  <c r="N114" i="20"/>
  <c r="I122" i="20"/>
  <c r="J110" i="20"/>
  <c r="N58" i="20"/>
  <c r="N139" i="20"/>
  <c r="N57" i="20"/>
  <c r="N49" i="20"/>
  <c r="N228" i="20"/>
  <c r="I326" i="20"/>
  <c r="N344" i="20"/>
  <c r="N28" i="20"/>
  <c r="N90" i="20"/>
  <c r="J150" i="20"/>
  <c r="O99" i="20"/>
  <c r="N257" i="20"/>
  <c r="J190" i="20"/>
  <c r="I63" i="20"/>
  <c r="N123" i="20"/>
  <c r="I217" i="20"/>
  <c r="O261" i="20"/>
  <c r="N37" i="20"/>
  <c r="N320" i="20"/>
  <c r="J206" i="20"/>
  <c r="I144" i="20"/>
  <c r="I235" i="20"/>
  <c r="J134" i="20"/>
  <c r="N75" i="20"/>
  <c r="N245" i="20"/>
  <c r="I185" i="20"/>
  <c r="I194" i="20"/>
  <c r="N328" i="20"/>
  <c r="N250" i="20"/>
  <c r="J111" i="20"/>
  <c r="I225" i="20"/>
  <c r="I233" i="20"/>
  <c r="O308" i="20"/>
  <c r="N244" i="20"/>
  <c r="N76" i="20"/>
  <c r="N23" i="20"/>
  <c r="I293" i="20"/>
  <c r="J198" i="20"/>
  <c r="I227" i="20"/>
  <c r="I128" i="20"/>
  <c r="J174" i="20"/>
  <c r="J143" i="20"/>
  <c r="O91" i="20"/>
  <c r="N205" i="20"/>
  <c r="N159" i="20"/>
  <c r="N326" i="20"/>
  <c r="N262" i="20"/>
  <c r="I171" i="20"/>
  <c r="O249" i="20"/>
  <c r="O273" i="20"/>
  <c r="N316" i="20"/>
  <c r="N318" i="20"/>
  <c r="J297" i="20"/>
  <c r="N312" i="20"/>
  <c r="N202" i="20"/>
  <c r="N44" i="20"/>
  <c r="I20" i="20"/>
  <c r="I343" i="20"/>
  <c r="I180" i="20"/>
  <c r="N237" i="20"/>
  <c r="N302" i="20"/>
  <c r="N52" i="20"/>
  <c r="N24" i="20"/>
  <c r="N241" i="20"/>
  <c r="N251" i="20"/>
  <c r="N95" i="20"/>
  <c r="O288" i="20"/>
  <c r="I212" i="20"/>
  <c r="N151" i="20"/>
  <c r="N29" i="20"/>
  <c r="I65" i="20"/>
  <c r="N212" i="20"/>
  <c r="I324" i="20"/>
  <c r="I177" i="20"/>
  <c r="I26" i="20"/>
  <c r="N16" i="20"/>
  <c r="J196" i="20"/>
  <c r="N162" i="20"/>
  <c r="N209" i="20"/>
  <c r="N236" i="20"/>
  <c r="N74" i="20"/>
  <c r="I6" i="20"/>
  <c r="I170" i="20"/>
  <c r="N59" i="20"/>
  <c r="I130" i="20"/>
  <c r="J130" i="20"/>
  <c r="N111" i="20"/>
  <c r="I22" i="20"/>
  <c r="O300" i="20"/>
  <c r="N68" i="20"/>
  <c r="I188" i="20"/>
  <c r="J188" i="20"/>
  <c r="J120" i="20"/>
  <c r="I120" i="20"/>
  <c r="N214" i="20"/>
  <c r="J88" i="20"/>
  <c r="I88" i="20"/>
  <c r="N131" i="20"/>
  <c r="N135" i="20"/>
  <c r="N147" i="20"/>
  <c r="N278" i="20"/>
  <c r="N107" i="20"/>
  <c r="N45" i="20"/>
  <c r="N172" i="20"/>
  <c r="N64" i="20"/>
  <c r="I36" i="20"/>
  <c r="N79" i="20"/>
  <c r="I242" i="20"/>
  <c r="N51" i="20"/>
  <c r="J289" i="20"/>
  <c r="I148" i="20"/>
  <c r="N71" i="20"/>
  <c r="I234" i="20"/>
  <c r="N120" i="20"/>
  <c r="N61" i="20"/>
  <c r="I126" i="20"/>
  <c r="J126" i="20"/>
  <c r="J204" i="20"/>
  <c r="I204" i="20"/>
  <c r="J193" i="20"/>
  <c r="I193" i="20"/>
  <c r="I75" i="20"/>
  <c r="J75" i="20"/>
  <c r="N310" i="20"/>
  <c r="I40" i="20"/>
  <c r="J40" i="20"/>
  <c r="N266" i="20"/>
  <c r="J302" i="20"/>
  <c r="I302" i="20"/>
  <c r="N276" i="20"/>
  <c r="O276" i="20"/>
  <c r="J201" i="20"/>
  <c r="I201" i="20"/>
  <c r="J278" i="20"/>
  <c r="I278" i="20"/>
  <c r="N36" i="20"/>
  <c r="N272" i="20"/>
  <c r="O272" i="20"/>
  <c r="J333" i="20"/>
  <c r="I333" i="20"/>
  <c r="N268" i="20"/>
  <c r="O268" i="20"/>
  <c r="J98" i="20"/>
  <c r="I98" i="20"/>
  <c r="N286" i="20"/>
  <c r="J8" i="20"/>
  <c r="I8" i="20"/>
  <c r="J32" i="20"/>
  <c r="I32" i="20"/>
  <c r="N183" i="20"/>
  <c r="N35" i="20"/>
  <c r="N280" i="20"/>
  <c r="O280" i="20"/>
  <c r="I186" i="20"/>
  <c r="J186" i="20"/>
  <c r="N264" i="20"/>
  <c r="O264" i="20"/>
  <c r="I142" i="20"/>
  <c r="J142" i="20"/>
  <c r="O171" i="20"/>
  <c r="N171" i="20"/>
  <c r="J341" i="20"/>
  <c r="I341" i="20"/>
  <c r="N284" i="20"/>
  <c r="O284" i="20"/>
  <c r="N215" i="20"/>
  <c r="N199" i="20"/>
  <c r="N239" i="20"/>
  <c r="N22" i="20"/>
  <c r="N252" i="20"/>
  <c r="O252" i="20"/>
  <c r="J286" i="20"/>
  <c r="I286" i="20"/>
  <c r="J169" i="20"/>
  <c r="I169" i="20"/>
  <c r="N260" i="20"/>
  <c r="O260" i="20"/>
  <c r="I67" i="20"/>
  <c r="J67" i="20"/>
  <c r="N342" i="20"/>
  <c r="I342" i="20"/>
  <c r="J342" i="20"/>
  <c r="J318" i="20"/>
  <c r="I318" i="20"/>
  <c r="J294" i="20"/>
  <c r="I294" i="20"/>
  <c r="J104" i="20"/>
  <c r="I104" i="20"/>
  <c r="J154" i="20"/>
  <c r="I154" i="20"/>
  <c r="I336" i="20"/>
  <c r="J336" i="20"/>
  <c r="N333" i="20"/>
  <c r="I7" i="20"/>
  <c r="J7" i="20"/>
  <c r="N7" i="20"/>
  <c r="I16" i="20"/>
  <c r="J16" i="20"/>
  <c r="N345" i="20"/>
  <c r="N152" i="20"/>
  <c r="N341" i="20"/>
  <c r="N317" i="20"/>
  <c r="N115" i="20"/>
  <c r="J220" i="20"/>
  <c r="I220" i="20"/>
  <c r="J270" i="20"/>
  <c r="I270" i="20"/>
  <c r="N6" i="20"/>
  <c r="N50" i="20"/>
  <c r="N254" i="20"/>
  <c r="N189" i="20"/>
  <c r="J112" i="20"/>
  <c r="I112" i="20"/>
  <c r="J310" i="20"/>
  <c r="I310" i="20"/>
  <c r="N325" i="20"/>
  <c r="J74" i="20"/>
  <c r="I74" i="20"/>
  <c r="J337" i="20"/>
  <c r="I337" i="20"/>
  <c r="J137" i="20"/>
  <c r="I137" i="20"/>
  <c r="J116" i="20"/>
  <c r="I116" i="20"/>
  <c r="J141" i="20"/>
  <c r="I141" i="20"/>
  <c r="O92" i="20"/>
  <c r="N92" i="20"/>
  <c r="J70" i="20"/>
  <c r="I70" i="20"/>
  <c r="J10" i="20"/>
  <c r="I10" i="20"/>
  <c r="J27" i="20"/>
  <c r="I27" i="20"/>
  <c r="O303" i="20"/>
  <c r="N303" i="20"/>
  <c r="O295" i="20"/>
  <c r="N295" i="20"/>
  <c r="J329" i="20"/>
  <c r="I329" i="20"/>
  <c r="O216" i="20"/>
  <c r="N216" i="20"/>
  <c r="N231" i="20"/>
  <c r="J192" i="20"/>
  <c r="I192" i="20"/>
  <c r="J208" i="20"/>
  <c r="I208" i="20"/>
  <c r="J101" i="20"/>
  <c r="I101" i="20"/>
  <c r="N140" i="20"/>
  <c r="J323" i="20"/>
  <c r="I323" i="20"/>
  <c r="J322" i="20"/>
  <c r="I322" i="20"/>
  <c r="O195" i="20"/>
  <c r="N195" i="20"/>
  <c r="O314" i="20"/>
  <c r="N314" i="20"/>
  <c r="O213" i="20"/>
  <c r="N213" i="20"/>
  <c r="N255" i="20"/>
  <c r="N175" i="20"/>
  <c r="J129" i="20"/>
  <c r="I129" i="20"/>
  <c r="J224" i="20"/>
  <c r="I224" i="20"/>
  <c r="O157" i="20"/>
  <c r="N157" i="20"/>
  <c r="O176" i="20"/>
  <c r="N176" i="20"/>
  <c r="O192" i="20"/>
  <c r="N192" i="20"/>
  <c r="O208" i="20"/>
  <c r="N208" i="20"/>
  <c r="N136" i="20"/>
  <c r="N148" i="20"/>
  <c r="I86" i="20"/>
  <c r="J86" i="20"/>
  <c r="J11" i="20"/>
  <c r="I11" i="20"/>
  <c r="N53" i="20"/>
  <c r="N38" i="20"/>
  <c r="O287" i="20"/>
  <c r="N287" i="20"/>
  <c r="O203" i="20"/>
  <c r="N203" i="20"/>
  <c r="O184" i="20"/>
  <c r="N184" i="20"/>
  <c r="J216" i="20"/>
  <c r="I216" i="20"/>
  <c r="I105" i="20"/>
  <c r="J105" i="20"/>
  <c r="J43" i="20"/>
  <c r="I43" i="20"/>
  <c r="I311" i="20"/>
  <c r="J311" i="20"/>
  <c r="O282" i="20"/>
  <c r="N282" i="20"/>
  <c r="O235" i="20"/>
  <c r="N235" i="20"/>
  <c r="N247" i="20"/>
  <c r="I176" i="20"/>
  <c r="J176" i="20"/>
  <c r="J108" i="20"/>
  <c r="I108" i="20"/>
  <c r="J157" i="20"/>
  <c r="I157" i="20"/>
  <c r="J315" i="20"/>
  <c r="I315" i="20"/>
  <c r="J339" i="20"/>
  <c r="I339" i="20"/>
  <c r="I334" i="20"/>
  <c r="J334" i="20"/>
  <c r="I303" i="20"/>
  <c r="J303" i="20"/>
  <c r="I279" i="20"/>
  <c r="J279" i="20"/>
  <c r="I263" i="20"/>
  <c r="J263" i="20"/>
  <c r="O227" i="20"/>
  <c r="N227" i="20"/>
  <c r="O187" i="20"/>
  <c r="N187" i="20"/>
  <c r="J161" i="20"/>
  <c r="I161" i="20"/>
  <c r="O124" i="20"/>
  <c r="N124" i="20"/>
  <c r="O224" i="20"/>
  <c r="N224" i="20"/>
  <c r="O149" i="20"/>
  <c r="N149" i="20"/>
  <c r="J248" i="20"/>
  <c r="I248" i="20"/>
  <c r="N207" i="20"/>
  <c r="O102" i="20"/>
  <c r="N102" i="20"/>
  <c r="J232" i="20"/>
  <c r="I232" i="20"/>
  <c r="J93" i="20"/>
  <c r="I93" i="20"/>
  <c r="O89" i="20"/>
  <c r="N89" i="20"/>
  <c r="J85" i="20"/>
  <c r="I85" i="20"/>
  <c r="N144" i="20"/>
  <c r="J62" i="20"/>
  <c r="I62" i="20"/>
  <c r="O18" i="20"/>
  <c r="N18" i="20"/>
  <c r="N30" i="20"/>
  <c r="O311" i="20"/>
  <c r="N311" i="20"/>
  <c r="O240" i="20"/>
  <c r="N240" i="20"/>
  <c r="J307" i="20"/>
  <c r="I307" i="20"/>
  <c r="O274" i="20"/>
  <c r="N274" i="20"/>
  <c r="O279" i="20"/>
  <c r="N279" i="20"/>
  <c r="O263" i="20"/>
  <c r="N263" i="20"/>
  <c r="O179" i="20"/>
  <c r="N179" i="20"/>
  <c r="J314" i="20"/>
  <c r="I314" i="20"/>
  <c r="O181" i="20"/>
  <c r="N181" i="20"/>
  <c r="N256" i="20"/>
  <c r="O256" i="20"/>
  <c r="J153" i="20"/>
  <c r="I153" i="20"/>
  <c r="J121" i="20"/>
  <c r="I121" i="20"/>
  <c r="O141" i="20"/>
  <c r="N141" i="20"/>
  <c r="O248" i="20"/>
  <c r="N248" i="20"/>
  <c r="O168" i="20"/>
  <c r="N168" i="20"/>
  <c r="J251" i="20"/>
  <c r="I251" i="20"/>
  <c r="O232" i="20"/>
  <c r="N232" i="20"/>
  <c r="I168" i="20"/>
  <c r="J168" i="20"/>
  <c r="J149" i="20"/>
  <c r="I149" i="20"/>
  <c r="J133" i="20"/>
  <c r="I133" i="20"/>
  <c r="J117" i="20"/>
  <c r="I117" i="20"/>
  <c r="O83" i="20"/>
  <c r="N83" i="20"/>
  <c r="O10" i="20"/>
  <c r="N10" i="20"/>
  <c r="O27" i="20"/>
  <c r="N27" i="20"/>
  <c r="J9" i="20"/>
  <c r="I9" i="20"/>
  <c r="J81" i="20"/>
  <c r="I81" i="20"/>
  <c r="J35" i="20"/>
  <c r="I35" i="20"/>
  <c r="N77" i="20"/>
  <c r="O322" i="20"/>
  <c r="N322" i="20"/>
  <c r="J299" i="20"/>
  <c r="I299" i="20"/>
  <c r="J331" i="20"/>
  <c r="I331" i="20"/>
  <c r="I327" i="20"/>
  <c r="J327" i="20"/>
  <c r="O290" i="20"/>
  <c r="N290" i="20"/>
  <c r="J258" i="20"/>
  <c r="I258" i="20"/>
  <c r="O219" i="20"/>
  <c r="N219" i="20"/>
  <c r="O173" i="20"/>
  <c r="N173" i="20"/>
  <c r="O306" i="20"/>
  <c r="N306" i="20"/>
  <c r="I256" i="20"/>
  <c r="J256" i="20"/>
  <c r="O116" i="20"/>
  <c r="N116" i="20"/>
  <c r="O133" i="20"/>
  <c r="N133" i="20"/>
  <c r="O165" i="20"/>
  <c r="N165" i="20"/>
  <c r="O94" i="20"/>
  <c r="N94" i="20"/>
  <c r="N132" i="20"/>
  <c r="J78" i="20"/>
  <c r="I78" i="20"/>
  <c r="J100" i="20"/>
  <c r="I100" i="20"/>
  <c r="J50" i="20"/>
  <c r="I50" i="20"/>
  <c r="J19" i="20"/>
  <c r="I19" i="20"/>
  <c r="N14" i="20"/>
  <c r="N85" i="20"/>
  <c r="N69" i="20"/>
  <c r="J338" i="20"/>
  <c r="I338" i="20"/>
  <c r="O267" i="20"/>
  <c r="N267" i="20"/>
  <c r="J291" i="20"/>
  <c r="I291" i="20"/>
  <c r="O327" i="20"/>
  <c r="N327" i="20"/>
  <c r="I271" i="20"/>
  <c r="J271" i="20"/>
  <c r="O298" i="20"/>
  <c r="N298" i="20"/>
  <c r="I255" i="20"/>
  <c r="J255" i="20"/>
  <c r="O211" i="20"/>
  <c r="N211" i="20"/>
  <c r="O337" i="20"/>
  <c r="N337" i="20"/>
  <c r="J165" i="20"/>
  <c r="I165" i="20"/>
  <c r="N223" i="20"/>
  <c r="J200" i="20"/>
  <c r="I200" i="20"/>
  <c r="J145" i="20"/>
  <c r="I145" i="20"/>
  <c r="J113" i="20"/>
  <c r="I113" i="20"/>
  <c r="J167" i="20"/>
  <c r="I167" i="20"/>
  <c r="N128" i="20"/>
  <c r="N167" i="20"/>
  <c r="J54" i="20"/>
  <c r="I54" i="20"/>
  <c r="O100" i="20"/>
  <c r="N100" i="20"/>
  <c r="J33" i="20"/>
  <c r="I33" i="20"/>
  <c r="J18" i="20"/>
  <c r="I18" i="20"/>
  <c r="N46" i="20"/>
  <c r="O243" i="20"/>
  <c r="N243" i="20"/>
  <c r="J125" i="20"/>
  <c r="I125" i="20"/>
  <c r="O334" i="20"/>
  <c r="N334" i="20"/>
  <c r="J259" i="20"/>
  <c r="I259" i="20"/>
  <c r="J283" i="20"/>
  <c r="I283" i="20"/>
  <c r="O319" i="20"/>
  <c r="N319" i="20"/>
  <c r="I319" i="20"/>
  <c r="J319" i="20"/>
  <c r="J290" i="20"/>
  <c r="I290" i="20"/>
  <c r="O271" i="20"/>
  <c r="N271" i="20"/>
  <c r="I287" i="20"/>
  <c r="J287" i="20"/>
  <c r="O329" i="20"/>
  <c r="N329" i="20"/>
  <c r="O258" i="20"/>
  <c r="N258" i="20"/>
  <c r="J306" i="20"/>
  <c r="I306" i="20"/>
  <c r="J184" i="20"/>
  <c r="I184" i="20"/>
  <c r="O200" i="20"/>
  <c r="N200" i="20"/>
  <c r="O108" i="20"/>
  <c r="N191" i="20"/>
  <c r="J267" i="20"/>
  <c r="I267" i="20"/>
  <c r="J240" i="20"/>
  <c r="I240" i="20"/>
  <c r="J124" i="20"/>
  <c r="I124" i="20"/>
  <c r="J109" i="20"/>
  <c r="I109" i="20"/>
  <c r="O43" i="20"/>
  <c r="N43" i="20"/>
  <c r="J25" i="20"/>
  <c r="I25" i="20"/>
  <c r="J275" i="20"/>
  <c r="I275" i="20"/>
  <c r="I295" i="20"/>
  <c r="J295" i="20"/>
  <c r="J330" i="20"/>
  <c r="I330" i="20"/>
  <c r="I97" i="20"/>
  <c r="J97" i="20"/>
  <c r="J47" i="20"/>
  <c r="I47" i="20"/>
  <c r="J17" i="20"/>
  <c r="I17" i="20"/>
</calcChain>
</file>

<file path=xl/connections.xml><?xml version="1.0" encoding="utf-8"?>
<connections xmlns="http://schemas.openxmlformats.org/spreadsheetml/2006/main">
  <connection id="1" keepAlive="1" name="Query - Monthly" description="Connection to the 'Monthly' query in the workbook." type="5" refreshedVersion="6" background="1" saveData="1">
    <dbPr connection="Provider=Microsoft.Mashup.OleDb.1;Data Source=$Workbook$;Location=Monthly;Extended Properties=&quot;&quot;" command="SELECT * FROM [Monthly]"/>
  </connection>
  <connection id="2" keepAlive="1" name="Query - Summary" description="Connection to the 'Summary' query in the workbook." type="5" refreshedVersion="6" background="1" saveData="1">
    <dbPr connection="Provider=Microsoft.Mashup.OleDb.1;Data Source=$Workbook$;Location=Summary;Extended Properties=&quot;&quot;" command="SELECT * FROM [Summary]"/>
  </connection>
</connections>
</file>

<file path=xl/sharedStrings.xml><?xml version="1.0" encoding="utf-8"?>
<sst xmlns="http://schemas.openxmlformats.org/spreadsheetml/2006/main" count="63859" uniqueCount="1215">
  <si>
    <t xml:space="preserve">General Practice Information </t>
  </si>
  <si>
    <t>PRACTICE NAME</t>
  </si>
  <si>
    <t>PCN</t>
  </si>
  <si>
    <t xml:space="preserve">Borough </t>
  </si>
  <si>
    <t>ODS CODE</t>
  </si>
  <si>
    <t xml:space="preserve">OLD Funding allocation  £0.30/patient - </t>
  </si>
  <si>
    <t>Mininum number of text messages the allocation could result in</t>
  </si>
  <si>
    <t>Maximum number of text messages the allocation could result in</t>
  </si>
  <si>
    <t>Hillingdon</t>
  </si>
  <si>
    <t>E86632</t>
  </si>
  <si>
    <t>E86041</t>
  </si>
  <si>
    <t>E86615</t>
  </si>
  <si>
    <t>Ealing</t>
  </si>
  <si>
    <t>E85687</t>
  </si>
  <si>
    <t>E85617</t>
  </si>
  <si>
    <t>Albany Practice</t>
  </si>
  <si>
    <t>Hounslow</t>
  </si>
  <si>
    <t>E85004</t>
  </si>
  <si>
    <t>Brent</t>
  </si>
  <si>
    <t>E84638</t>
  </si>
  <si>
    <t>E85744</t>
  </si>
  <si>
    <t>Ashchurch Surgery</t>
  </si>
  <si>
    <t>Hammersmith &amp; Fulham</t>
  </si>
  <si>
    <t>E85032</t>
  </si>
  <si>
    <t>Ashville Surgery</t>
  </si>
  <si>
    <t>E85719</t>
  </si>
  <si>
    <t>Harrow</t>
  </si>
  <si>
    <t>E84658</t>
  </si>
  <si>
    <t>E84014</t>
  </si>
  <si>
    <t>West London</t>
  </si>
  <si>
    <t>Y01011</t>
  </si>
  <si>
    <t>Bath Road Surgery</t>
  </si>
  <si>
    <t>E85716</t>
  </si>
  <si>
    <t>Central London</t>
  </si>
  <si>
    <t>E87753</t>
  </si>
  <si>
    <t>E87005</t>
  </si>
  <si>
    <t>E84069</t>
  </si>
  <si>
    <t>E85049</t>
  </si>
  <si>
    <t>E86009</t>
  </si>
  <si>
    <t>E85058</t>
  </si>
  <si>
    <t>E84049</t>
  </si>
  <si>
    <t>E84031</t>
  </si>
  <si>
    <t>Brentford Family Practice</t>
  </si>
  <si>
    <t>E85735</t>
  </si>
  <si>
    <t>Brentford Group Practice</t>
  </si>
  <si>
    <t>E85605</t>
  </si>
  <si>
    <t>E85715</t>
  </si>
  <si>
    <t>Brompton Medical Centre</t>
  </si>
  <si>
    <t>E87746</t>
  </si>
  <si>
    <t>Brook Green Medical Centre</t>
  </si>
  <si>
    <t>E85020</t>
  </si>
  <si>
    <t>E86030</t>
  </si>
  <si>
    <t>E85091</t>
  </si>
  <si>
    <t>Y00206</t>
  </si>
  <si>
    <t>Y02906</t>
  </si>
  <si>
    <t>E86618</t>
  </si>
  <si>
    <t>Carlton Surgery</t>
  </si>
  <si>
    <t>E85024</t>
  </si>
  <si>
    <t>E85025</t>
  </si>
  <si>
    <t>E87745</t>
  </si>
  <si>
    <t>E86029</t>
  </si>
  <si>
    <t>E86014</t>
  </si>
  <si>
    <t>E86015</t>
  </si>
  <si>
    <t>E84033</t>
  </si>
  <si>
    <t>E85023</t>
  </si>
  <si>
    <t>Chestnut Practice</t>
  </si>
  <si>
    <t>E85059</t>
  </si>
  <si>
    <t>E84674</t>
  </si>
  <si>
    <t>E85130</t>
  </si>
  <si>
    <t>E85075</t>
  </si>
  <si>
    <t>Chiswick Health Practice</t>
  </si>
  <si>
    <t>E85030</t>
  </si>
  <si>
    <t>E84013</t>
  </si>
  <si>
    <t>E84067</t>
  </si>
  <si>
    <t>E86034</t>
  </si>
  <si>
    <t>E85071</t>
  </si>
  <si>
    <t>Clifford Road Surgery</t>
  </si>
  <si>
    <t>E85696</t>
  </si>
  <si>
    <t>E85680</t>
  </si>
  <si>
    <t>E87067</t>
  </si>
  <si>
    <t>E87037</t>
  </si>
  <si>
    <t>E87045</t>
  </si>
  <si>
    <t>Cranford Medical Centre</t>
  </si>
  <si>
    <t>E85052</t>
  </si>
  <si>
    <t>E87070</t>
  </si>
  <si>
    <t>E87052</t>
  </si>
  <si>
    <t>Crosslands Surgery</t>
  </si>
  <si>
    <t>E85114</t>
  </si>
  <si>
    <t>E85019</t>
  </si>
  <si>
    <t>E85682</t>
  </si>
  <si>
    <t>E85048</t>
  </si>
  <si>
    <t>E86629</t>
  </si>
  <si>
    <t>E85659</t>
  </si>
  <si>
    <t>E85083</t>
  </si>
  <si>
    <t>E85624</t>
  </si>
  <si>
    <t>E85657</t>
  </si>
  <si>
    <t>E87047</t>
  </si>
  <si>
    <t>Earls Court Surgery</t>
  </si>
  <si>
    <t>E87750</t>
  </si>
  <si>
    <t>E86028</t>
  </si>
  <si>
    <t>E85046</t>
  </si>
  <si>
    <t>E87038</t>
  </si>
  <si>
    <t>E84061</t>
  </si>
  <si>
    <t>E84032</t>
  </si>
  <si>
    <t>E85088</t>
  </si>
  <si>
    <t>E85112</t>
  </si>
  <si>
    <t>E85628</t>
  </si>
  <si>
    <t>E87043</t>
  </si>
  <si>
    <t>E84009</t>
  </si>
  <si>
    <t>Y02342</t>
  </si>
  <si>
    <t>Y05080</t>
  </si>
  <si>
    <t>Firstcare Practice</t>
  </si>
  <si>
    <t>E85062</t>
  </si>
  <si>
    <t>E87066</t>
  </si>
  <si>
    <t>E84002</t>
  </si>
  <si>
    <t>E84074</t>
  </si>
  <si>
    <t>Fulham Cross Medical Centre</t>
  </si>
  <si>
    <t>E85649</t>
  </si>
  <si>
    <t>Gill Medical Practice</t>
  </si>
  <si>
    <t>E85708</t>
  </si>
  <si>
    <t>E84036</t>
  </si>
  <si>
    <t>E85683</t>
  </si>
  <si>
    <t>E86038</t>
  </si>
  <si>
    <t>E85712</t>
  </si>
  <si>
    <t>E85026</t>
  </si>
  <si>
    <t>E85124</t>
  </si>
  <si>
    <t>E84058</t>
  </si>
  <si>
    <t>Grand Union Health Centre</t>
  </si>
  <si>
    <t>E87637</t>
  </si>
  <si>
    <t>E87772</t>
  </si>
  <si>
    <t>Green Practice</t>
  </si>
  <si>
    <t>E85126</t>
  </si>
  <si>
    <t>E85697</t>
  </si>
  <si>
    <t>E85051</t>
  </si>
  <si>
    <t>E85050</t>
  </si>
  <si>
    <t>E85034</t>
  </si>
  <si>
    <t>E87756</t>
  </si>
  <si>
    <t>E85693</t>
  </si>
  <si>
    <t>Grove Park Terrace Surgery</t>
  </si>
  <si>
    <t>E85746</t>
  </si>
  <si>
    <t>Grove Village Medical Centre</t>
  </si>
  <si>
    <t>E85699</t>
  </si>
  <si>
    <t>E85121</t>
  </si>
  <si>
    <t>Half Penny Steps Health Centre</t>
  </si>
  <si>
    <t>Y02842</t>
  </si>
  <si>
    <t>Y02589</t>
  </si>
  <si>
    <t>E85033</t>
  </si>
  <si>
    <t>E85090</t>
  </si>
  <si>
    <t>E85041</t>
  </si>
  <si>
    <t>E86007</t>
  </si>
  <si>
    <t>E84053</t>
  </si>
  <si>
    <t>Hatton Medical Practice</t>
  </si>
  <si>
    <t>E85718</t>
  </si>
  <si>
    <t>E86017</t>
  </si>
  <si>
    <t>E84066</t>
  </si>
  <si>
    <t>E84676</t>
  </si>
  <si>
    <t>E84680</t>
  </si>
  <si>
    <t>Y03441</t>
  </si>
  <si>
    <t>E86637</t>
  </si>
  <si>
    <t>Y00352</t>
  </si>
  <si>
    <t>E85028</t>
  </si>
  <si>
    <t>E86036</t>
  </si>
  <si>
    <t>E84637</t>
  </si>
  <si>
    <t>E85054</t>
  </si>
  <si>
    <t>E85739</t>
  </si>
  <si>
    <t>Holland Park Surgery</t>
  </si>
  <si>
    <t>E87016</t>
  </si>
  <si>
    <t>Holly Road Medical Centre</t>
  </si>
  <si>
    <t>E85658</t>
  </si>
  <si>
    <t>E84039</t>
  </si>
  <si>
    <t>Hounslow Family Practice</t>
  </si>
  <si>
    <t>E85713</t>
  </si>
  <si>
    <t>E85015</t>
  </si>
  <si>
    <t>E87677</t>
  </si>
  <si>
    <t>E85098</t>
  </si>
  <si>
    <t>E84020</t>
  </si>
  <si>
    <t>E85681</t>
  </si>
  <si>
    <t>E85745</t>
  </si>
  <si>
    <t>Kensington Park Medical Centre</t>
  </si>
  <si>
    <t>E87720</t>
  </si>
  <si>
    <t>E84663</t>
  </si>
  <si>
    <t>E84601</t>
  </si>
  <si>
    <t>E84647</t>
  </si>
  <si>
    <t>E84042</t>
  </si>
  <si>
    <t>E86625</t>
  </si>
  <si>
    <t>E86024</t>
  </si>
  <si>
    <t>Kingfisher Practice</t>
  </si>
  <si>
    <t>E85060</t>
  </si>
  <si>
    <t>E87768</t>
  </si>
  <si>
    <t>E84699</t>
  </si>
  <si>
    <t>E87063</t>
  </si>
  <si>
    <t>E84005</t>
  </si>
  <si>
    <t>E84078</t>
  </si>
  <si>
    <t>Knightsbridge Medical Centre</t>
  </si>
  <si>
    <t>E87738</t>
  </si>
  <si>
    <t>E85012</t>
  </si>
  <si>
    <t>E85103</t>
  </si>
  <si>
    <t>E86605</t>
  </si>
  <si>
    <t>Lancaster Gate Medical Centre</t>
  </si>
  <si>
    <t>E87722</t>
  </si>
  <si>
    <t>E84063</t>
  </si>
  <si>
    <t>E84083</t>
  </si>
  <si>
    <t>E87011</t>
  </si>
  <si>
    <t>Little Park Surgery</t>
  </si>
  <si>
    <t>E85736</t>
  </si>
  <si>
    <t>E87006</t>
  </si>
  <si>
    <t>E87010</t>
  </si>
  <si>
    <t>E85108</t>
  </si>
  <si>
    <t>E84012</t>
  </si>
  <si>
    <t>E87737</t>
  </si>
  <si>
    <t>E85726</t>
  </si>
  <si>
    <t>E87648</t>
  </si>
  <si>
    <t>E85643</t>
  </si>
  <si>
    <t>E87026</t>
  </si>
  <si>
    <t>E85096</t>
  </si>
  <si>
    <t>E87739</t>
  </si>
  <si>
    <t>E84075</t>
  </si>
  <si>
    <t>Mount Medical Centre</t>
  </si>
  <si>
    <t>E85035</t>
  </si>
  <si>
    <t>E86001</t>
  </si>
  <si>
    <t>E84665</t>
  </si>
  <si>
    <t>E87681</t>
  </si>
  <si>
    <t>North End Medical Centre</t>
  </si>
  <si>
    <t>E85003</t>
  </si>
  <si>
    <t>E85008</t>
  </si>
  <si>
    <t>E86609</t>
  </si>
  <si>
    <t>North Kensington Medical Centre</t>
  </si>
  <si>
    <t>E87003</t>
  </si>
  <si>
    <t>E85014</t>
  </si>
  <si>
    <t>Y04225</t>
  </si>
  <si>
    <t>E85069</t>
  </si>
  <si>
    <t>E86027</t>
  </si>
  <si>
    <t>E86011</t>
  </si>
  <si>
    <t>E84076</t>
  </si>
  <si>
    <t>E87008</t>
  </si>
  <si>
    <t>Park Medical Centre</t>
  </si>
  <si>
    <t>E85636</t>
  </si>
  <si>
    <t>E84645</t>
  </si>
  <si>
    <t>E86026</t>
  </si>
  <si>
    <t>E84701</t>
  </si>
  <si>
    <t>Pentelow Practice</t>
  </si>
  <si>
    <t>E85115</t>
  </si>
  <si>
    <t>E85111</t>
  </si>
  <si>
    <t>E87034</t>
  </si>
  <si>
    <t>E84070</t>
  </si>
  <si>
    <t>E87029</t>
  </si>
  <si>
    <t>Portobello Medical Centre</t>
  </si>
  <si>
    <t>Y00200</t>
  </si>
  <si>
    <t>E84003</t>
  </si>
  <si>
    <t>Preston Hill Surgery</t>
  </si>
  <si>
    <t>E84030</t>
  </si>
  <si>
    <t>E84678</t>
  </si>
  <si>
    <t>E84620</t>
  </si>
  <si>
    <t>E87755</t>
  </si>
  <si>
    <t>E85734</t>
  </si>
  <si>
    <t>E86626</t>
  </si>
  <si>
    <t>E85057</t>
  </si>
  <si>
    <t>E85113</t>
  </si>
  <si>
    <t>E85016</t>
  </si>
  <si>
    <t>E87048</t>
  </si>
  <si>
    <t>E84656</t>
  </si>
  <si>
    <t>E84022</t>
  </si>
  <si>
    <t>E87711</t>
  </si>
  <si>
    <t>Sands End Health Clinic</t>
  </si>
  <si>
    <t>E85128</t>
  </si>
  <si>
    <t>E84681</t>
  </si>
  <si>
    <t>Scarsdale Medical Centre</t>
  </si>
  <si>
    <t>E87715</t>
  </si>
  <si>
    <t>E86612</t>
  </si>
  <si>
    <t>E85077</t>
  </si>
  <si>
    <t>E87021</t>
  </si>
  <si>
    <t>E84008</t>
  </si>
  <si>
    <t>Skyways Medical Centre</t>
  </si>
  <si>
    <t>E85707</t>
  </si>
  <si>
    <t>Y01090</t>
  </si>
  <si>
    <t>E87069</t>
  </si>
  <si>
    <t>E87714</t>
  </si>
  <si>
    <t>Y01221</t>
  </si>
  <si>
    <t>E85623</t>
  </si>
  <si>
    <t>E86640</t>
  </si>
  <si>
    <t>Spring Grove Medical Practice</t>
  </si>
  <si>
    <t>E85750</t>
  </si>
  <si>
    <t>E87751</t>
  </si>
  <si>
    <t>E84011</t>
  </si>
  <si>
    <t>E85056</t>
  </si>
  <si>
    <t>E87609</t>
  </si>
  <si>
    <t>E86033</t>
  </si>
  <si>
    <t>E84704</t>
  </si>
  <si>
    <t>E85743</t>
  </si>
  <si>
    <t>E85007</t>
  </si>
  <si>
    <t>E84693</t>
  </si>
  <si>
    <t>Y00507</t>
  </si>
  <si>
    <t>Stanhope Mews Surgery</t>
  </si>
  <si>
    <t>E87013</t>
  </si>
  <si>
    <t>E84051</t>
  </si>
  <si>
    <t>E84080</t>
  </si>
  <si>
    <t>Sterndale Surgery</t>
  </si>
  <si>
    <t>E85125</t>
  </si>
  <si>
    <t>E84018</t>
  </si>
  <si>
    <t>E84017</t>
  </si>
  <si>
    <t>E84685</t>
  </si>
  <si>
    <t>E85656</t>
  </si>
  <si>
    <t>E86022</t>
  </si>
  <si>
    <t>E87701</t>
  </si>
  <si>
    <t>E85109</t>
  </si>
  <si>
    <t>E84059</t>
  </si>
  <si>
    <t>E85120</t>
  </si>
  <si>
    <t>E85099</t>
  </si>
  <si>
    <t>E85127</t>
  </si>
  <si>
    <t>E85066</t>
  </si>
  <si>
    <t>E85694</t>
  </si>
  <si>
    <t>The Bush Doctors</t>
  </si>
  <si>
    <t>E85055</t>
  </si>
  <si>
    <t>The Chelsea Practice</t>
  </si>
  <si>
    <t>E87665</t>
  </si>
  <si>
    <t>E85640</t>
  </si>
  <si>
    <t>E84004</t>
  </si>
  <si>
    <t>E84617</t>
  </si>
  <si>
    <t>E85123</t>
  </si>
  <si>
    <t>E85116</t>
  </si>
  <si>
    <t>E86006</t>
  </si>
  <si>
    <t>E87740</t>
  </si>
  <si>
    <t>The Exmoor Surgery</t>
  </si>
  <si>
    <t>E87733</t>
  </si>
  <si>
    <t>E85122</t>
  </si>
  <si>
    <t>E87706</t>
  </si>
  <si>
    <t>E84048</t>
  </si>
  <si>
    <t>E85118</t>
  </si>
  <si>
    <t>The Garway Medical Practice</t>
  </si>
  <si>
    <t>E87009</t>
  </si>
  <si>
    <t>The Golborne Medical Centre (Dathi)</t>
  </si>
  <si>
    <t>E87742</t>
  </si>
  <si>
    <t>The Golborne Medical Centre (Ramasamy)</t>
  </si>
  <si>
    <t>E87024</t>
  </si>
  <si>
    <t>E87762</t>
  </si>
  <si>
    <t>E85725</t>
  </si>
  <si>
    <t>E86042</t>
  </si>
  <si>
    <t>E85677</t>
  </si>
  <si>
    <t>E84006</t>
  </si>
  <si>
    <t>E85685</t>
  </si>
  <si>
    <t>E84025</t>
  </si>
  <si>
    <t>E85129</t>
  </si>
  <si>
    <t>E86004</t>
  </si>
  <si>
    <t>E85053</t>
  </si>
  <si>
    <t>E85029</t>
  </si>
  <si>
    <t>E85748</t>
  </si>
  <si>
    <t>E85107</t>
  </si>
  <si>
    <t>E85119</t>
  </si>
  <si>
    <t>The New Surgery</t>
  </si>
  <si>
    <t>E85042</t>
  </si>
  <si>
    <t>E84044</t>
  </si>
  <si>
    <t>E87065</t>
  </si>
  <si>
    <t>E86005</t>
  </si>
  <si>
    <t>The Pembridge Villas Surgery</t>
  </si>
  <si>
    <t>E87061</t>
  </si>
  <si>
    <t>E86016</t>
  </si>
  <si>
    <t>E84024</t>
  </si>
  <si>
    <t>E84040</t>
  </si>
  <si>
    <t>HMC Group: Feltham</t>
  </si>
  <si>
    <t>Y02672</t>
  </si>
  <si>
    <t>Y02671</t>
  </si>
  <si>
    <t>E87046</t>
  </si>
  <si>
    <t>E87004</t>
  </si>
  <si>
    <t>E84068</t>
  </si>
  <si>
    <t>E85663</t>
  </si>
  <si>
    <t>E84062</t>
  </si>
  <si>
    <t>E85633</t>
  </si>
  <si>
    <t>E84057</t>
  </si>
  <si>
    <t>E84028</t>
  </si>
  <si>
    <t>E84646</t>
  </si>
  <si>
    <t>E84626</t>
  </si>
  <si>
    <t>E84635</t>
  </si>
  <si>
    <t>E87702</t>
  </si>
  <si>
    <t>E85005</t>
  </si>
  <si>
    <t>E85038</t>
  </si>
  <si>
    <t>E85721</t>
  </si>
  <si>
    <t>E84684</t>
  </si>
  <si>
    <t>E85635</t>
  </si>
  <si>
    <t>E86019</t>
  </si>
  <si>
    <t>Y02692</t>
  </si>
  <si>
    <t>Y00902</t>
  </si>
  <si>
    <t>E84021</t>
  </si>
  <si>
    <t>E87663</t>
  </si>
  <si>
    <t>E85001</t>
  </si>
  <si>
    <t>E86018</t>
  </si>
  <si>
    <t>Twickenham Park Medical Centre</t>
  </si>
  <si>
    <t>E85045</t>
  </si>
  <si>
    <t>E84007</t>
  </si>
  <si>
    <t>E87002</t>
  </si>
  <si>
    <t>E86619</t>
  </si>
  <si>
    <t>E84086</t>
  </si>
  <si>
    <t>E85006</t>
  </si>
  <si>
    <t>E85061</t>
  </si>
  <si>
    <t>E87754</t>
  </si>
  <si>
    <t>E84709</t>
  </si>
  <si>
    <t>E85064</t>
  </si>
  <si>
    <t>E85074</t>
  </si>
  <si>
    <t>E86620</t>
  </si>
  <si>
    <t>E85040</t>
  </si>
  <si>
    <t>Westbourne Grove Medical Centre</t>
  </si>
  <si>
    <t>E87007</t>
  </si>
  <si>
    <t>E87691</t>
  </si>
  <si>
    <t>E85013</t>
  </si>
  <si>
    <t>E84702</t>
  </si>
  <si>
    <t>Willow Practice</t>
  </si>
  <si>
    <t>E85600</t>
  </si>
  <si>
    <t>E84015</t>
  </si>
  <si>
    <t>E86610</t>
  </si>
  <si>
    <t>E86012</t>
  </si>
  <si>
    <t>E87741</t>
  </si>
  <si>
    <t>E86020</t>
  </si>
  <si>
    <t>E85021</t>
  </si>
  <si>
    <t>E86010</t>
  </si>
  <si>
    <t>E84653</t>
  </si>
  <si>
    <t>PracticeName</t>
  </si>
  <si>
    <t>Primary Care Networks</t>
  </si>
  <si>
    <t>HealthBorough</t>
  </si>
  <si>
    <t>PracticeCode</t>
  </si>
  <si>
    <t>ODS Code</t>
  </si>
  <si>
    <t>Practice Normalised Weighted List Size</t>
  </si>
  <si>
    <t>FY2324_AccurxPlus_Fragments</t>
  </si>
  <si>
    <t>FY2324_Accubook/Booking_Fragments</t>
  </si>
  <si>
    <t>FY2324_AccurxPlus_Cost</t>
  </si>
  <si>
    <t>FY2324_Accubook/Booking_Cost</t>
  </si>
  <si>
    <t>FY2324_EESMS</t>
  </si>
  <si>
    <t>FY2324_EESMSCost</t>
  </si>
  <si>
    <t>FY2324_SMS</t>
  </si>
  <si>
    <t>FY2324Cost</t>
  </si>
  <si>
    <t>82 Lillie Road Surgery</t>
  </si>
  <si>
    <t>H&amp;F Central PCN</t>
  </si>
  <si>
    <t>THE SURGERY</t>
  </si>
  <si>
    <t>Harness North</t>
  </si>
  <si>
    <t>HOUNSLOW MEDICAL PRACTICE</t>
  </si>
  <si>
    <t>Hounslow Health</t>
  </si>
  <si>
    <t>CROWN STREET SURGERY</t>
  </si>
  <si>
    <t>Acton</t>
  </si>
  <si>
    <t>GLADSTONE MEDICAL CENTRE</t>
  </si>
  <si>
    <t>K&amp;W South</t>
  </si>
  <si>
    <t>HAYES MEDICAL CENTRE</t>
  </si>
  <si>
    <t>HH Collaborative</t>
  </si>
  <si>
    <t>Foreland Medical Centre</t>
  </si>
  <si>
    <t>NeoHealth</t>
  </si>
  <si>
    <t>ENDERLEY ROAD MEDICAL CENTRE</t>
  </si>
  <si>
    <t>Healthsense</t>
  </si>
  <si>
    <t>HEADSTONE ROAD SURGERY</t>
  </si>
  <si>
    <t>Harrow Collaborative Network</t>
  </si>
  <si>
    <t>THE CIVIC MEDICAL CENTRE</t>
  </si>
  <si>
    <t>Health Alliance PCN</t>
  </si>
  <si>
    <t>Palace Surgery</t>
  </si>
  <si>
    <t>South Fulham PCN</t>
  </si>
  <si>
    <t>THE MWH PRACTICE</t>
  </si>
  <si>
    <t>North Southall</t>
  </si>
  <si>
    <t>THE SOUTHALL MEDICAL CENTRE</t>
  </si>
  <si>
    <t>South Southall</t>
  </si>
  <si>
    <t>Feltham and Bedfont</t>
  </si>
  <si>
    <t>IMPERIAL COLLEGE HEALTH CENTRE</t>
  </si>
  <si>
    <t>Regents Health</t>
  </si>
  <si>
    <t>SOHO SQUARE GENERAL PRACTICE</t>
  </si>
  <si>
    <t>West End and Marylebone Primary Care Network</t>
  </si>
  <si>
    <t>THE WARREN PRACTICE</t>
  </si>
  <si>
    <t>KINGSBURY HEALTH AND WELLBEING</t>
  </si>
  <si>
    <t>K&amp;W North</t>
  </si>
  <si>
    <t>St David's Practice</t>
  </si>
  <si>
    <t>CHALKHILL FAMILY PRACTICE</t>
  </si>
  <si>
    <t>K&amp;W Central</t>
  </si>
  <si>
    <t>KINGS EDGE MEDICAL CENTRE</t>
  </si>
  <si>
    <t>THE ACTON HEALTH CENTRE</t>
  </si>
  <si>
    <t>West-Hill Health</t>
  </si>
  <si>
    <t>Brompton Health PCN</t>
  </si>
  <si>
    <t>MILLBANK MEDICAL CENTRE</t>
  </si>
  <si>
    <t>South Westminster Primary Care Network</t>
  </si>
  <si>
    <t>St Margaret's Medical Practice</t>
  </si>
  <si>
    <t>Brentworth</t>
  </si>
  <si>
    <t>HATCH END MEDICAL CENTRE</t>
  </si>
  <si>
    <t>Sphere PCN</t>
  </si>
  <si>
    <t>ASPRI MEDICAL CENTRE</t>
  </si>
  <si>
    <t>King's Road Medical Centre (AT Medics)</t>
  </si>
  <si>
    <t>Kensington and Chelsea South</t>
  </si>
  <si>
    <t xml:space="preserve">Royal Hospital Chelsea </t>
  </si>
  <si>
    <t>NURSING HOME SERVICES</t>
  </si>
  <si>
    <t>THE RANDOLPH SURGERY</t>
  </si>
  <si>
    <t>St John’s Wood and Maida Vale Network</t>
  </si>
  <si>
    <t>QUEENS PARK HEALTH CENTRE</t>
  </si>
  <si>
    <t>Inclusive Health</t>
  </si>
  <si>
    <t>WALNUT WAY SURGERY</t>
  </si>
  <si>
    <t>Celandine Health and MetroCare PCN</t>
  </si>
  <si>
    <t>OXFORD DRIVE MEDICAL CENTRE</t>
  </si>
  <si>
    <t>UXENDON CRESCENT SURGERY</t>
  </si>
  <si>
    <t>ROUNDWOOD PARK MEDICAL CENTRE</t>
  </si>
  <si>
    <t>Harness South</t>
  </si>
  <si>
    <t>THE BEDFORD PARK SURGERY</t>
  </si>
  <si>
    <t>Great West Road</t>
  </si>
  <si>
    <t>THE AVENUE SURGERY</t>
  </si>
  <si>
    <t>The Ealing Network</t>
  </si>
  <si>
    <t>PADDINGTON GREEN HEALTH CENTRE</t>
  </si>
  <si>
    <t>BELMONT HEALTH CENTRE</t>
  </si>
  <si>
    <t>Shepherd's Bush Medical Centre</t>
  </si>
  <si>
    <t>North H&amp;F PCN</t>
  </si>
  <si>
    <t>The Meanwhile Gardens Medical Centre</t>
  </si>
  <si>
    <t>CHURCH ROAD SURGERY</t>
  </si>
  <si>
    <t>KINGS ROAD MEDICAL CENTRE</t>
  </si>
  <si>
    <t>WEMBLEY PARK DRIVE MEDICAL CENTRE</t>
  </si>
  <si>
    <t>THE PARK VIEW SURGERY</t>
  </si>
  <si>
    <t>Long Lane First Care Group PCN</t>
  </si>
  <si>
    <t>WEST LONDON MEDICAL CENTRE</t>
  </si>
  <si>
    <t>HILLTOP MEDICAL PRACTICE</t>
  </si>
  <si>
    <t>KENTON BRIDGE MEDICAL CENTRE DR GOLDEN</t>
  </si>
  <si>
    <t>THE CORFTON ROAD SURGERY</t>
  </si>
  <si>
    <t>MANDEVILLE MEDICAL CENTRE</t>
  </si>
  <si>
    <t>NGP</t>
  </si>
  <si>
    <t>OLDFIELD FAMILY PRACTICE</t>
  </si>
  <si>
    <t>Greenwell</t>
  </si>
  <si>
    <t>ACTON LANE MEDICAL CENTRE</t>
  </si>
  <si>
    <t>QUEENS WALK PRACTICE</t>
  </si>
  <si>
    <t>BELGRAVE MEDICAL CENTRE</t>
  </si>
  <si>
    <t>H&amp;F Partnership PCN</t>
  </si>
  <si>
    <t>LISSON GROVE HEALTH CENTRE</t>
  </si>
  <si>
    <t>THE ARGYLE SURGERY</t>
  </si>
  <si>
    <t>FIRST CHOICE MEDICAL CARE</t>
  </si>
  <si>
    <t>THE RIDGEWAY SURGERY</t>
  </si>
  <si>
    <t>WESTMINSTER SCHOOL</t>
  </si>
  <si>
    <t>NORWOOD ROAD SURGERY (KENNEDY)</t>
  </si>
  <si>
    <t>HILLCREST SURGERY</t>
  </si>
  <si>
    <t>MATTOCK LANE HEALTH CENTRE</t>
  </si>
  <si>
    <t>ELLIS PRACTICE</t>
  </si>
  <si>
    <t>ZAIN MEDICAL CENTRE</t>
  </si>
  <si>
    <t>THE PINE MEDICAL CENTRE</t>
  </si>
  <si>
    <t>The Elgin Clinic</t>
  </si>
  <si>
    <t>PEARL MEDICAL PRACTICE</t>
  </si>
  <si>
    <t>SAVITA MEDICAL CENTRE</t>
  </si>
  <si>
    <t>ROXBOURNE MEDICAL CENTRE</t>
  </si>
  <si>
    <t>GOODCARE PRACTICE (THE RUISLIP ROAD SURGERY (JOSHI))</t>
  </si>
  <si>
    <t>Northolt</t>
  </si>
  <si>
    <t>HANWELL HEALTH CENTRE</t>
  </si>
  <si>
    <t>Chiswick</t>
  </si>
  <si>
    <t>THE BOILEAU ROAD SURGERY</t>
  </si>
  <si>
    <t>KENTON CLINIC</t>
  </si>
  <si>
    <t>OTTERFIELD MEDICAL CENTRE</t>
  </si>
  <si>
    <t>Colne Union PCN</t>
  </si>
  <si>
    <t>WALLASEY MEDICAL CENTRE</t>
  </si>
  <si>
    <t>LADY MARGARET ROAD (MIKHAIL)</t>
  </si>
  <si>
    <t>GROSVENOR HOUSE SURGERY</t>
  </si>
  <si>
    <t>South Central Ealing</t>
  </si>
  <si>
    <t>BROADMEAD SURGERY (THE CHURCH ROAD SURGERY)</t>
  </si>
  <si>
    <t>ST MARTINS MEDICAL CENTRE</t>
  </si>
  <si>
    <t>THE SUNFLOWER MEDICAL CENTRE</t>
  </si>
  <si>
    <t>Parkview Practice</t>
  </si>
  <si>
    <t>THIRD FLOOR LANARK ROAD MEDICAL CENTRE</t>
  </si>
  <si>
    <t>Hammersmith &amp; Fulham Centres for Health</t>
  </si>
  <si>
    <t>ACRE SURGERY</t>
  </si>
  <si>
    <t>North Connect</t>
  </si>
  <si>
    <t>OXGATE GARDENS SURGERY</t>
  </si>
  <si>
    <t>Hammersmith Bridge Surgery</t>
  </si>
  <si>
    <t>HILLINGDON HEALTH CENTRE</t>
  </si>
  <si>
    <t>Synergy</t>
  </si>
  <si>
    <t>ST ANDREWS MEDICAL CENTRE</t>
  </si>
  <si>
    <t>Fulham Medical Centre</t>
  </si>
  <si>
    <t>HILLVIEW SURGERY</t>
  </si>
  <si>
    <t xml:space="preserve">SOMERSET FAMILY HEALTH PRACTICE </t>
  </si>
  <si>
    <t>FREUCHEN MEDICAL CENTRE</t>
  </si>
  <si>
    <t>THE BARNABAS MEDICAL CENTRE</t>
  </si>
  <si>
    <t xml:space="preserve">HMC Group: Bedfont Surgery </t>
  </si>
  <si>
    <t>BRENTFIELD MEDICAL CENTRE</t>
  </si>
  <si>
    <t>TOWNFIELD DOCTORS SURGERY</t>
  </si>
  <si>
    <t>CHURCHFIELD SURGERY</t>
  </si>
  <si>
    <t>THE TUDOR HOUSE MEDICAL CENTRE</t>
  </si>
  <si>
    <t>GURU NANAK MEDICAL CENTRE</t>
  </si>
  <si>
    <t>SUNRISE MEDICAL CENTRE</t>
  </si>
  <si>
    <t>HARNESS WEMBLEY PRACTICE</t>
  </si>
  <si>
    <t>K&amp;W West</t>
  </si>
  <si>
    <t>THE STREATFIELD MEDICAL CENTRE</t>
  </si>
  <si>
    <t>SMS MEDICAL PRACTICE</t>
  </si>
  <si>
    <t>THE LONSDALE MEDICAL CENTRE</t>
  </si>
  <si>
    <t>FORTY WILLOWS SURGERY</t>
  </si>
  <si>
    <t>PINNER VIEW MEDICAL CENTRE</t>
  </si>
  <si>
    <t>BURNLEY PRACTICE</t>
  </si>
  <si>
    <t>THE CEDAR BROOK PRACTICE</t>
  </si>
  <si>
    <t>BRUNEL MEDICAL CENTRE</t>
  </si>
  <si>
    <t>SUDBURY &amp; ALPERTON MEDICAL CENTRE</t>
  </si>
  <si>
    <t>BRAMPTON HEALTH CENTRE</t>
  </si>
  <si>
    <t>Dr Jefferies, 292 Munster Road</t>
  </si>
  <si>
    <t>Babylon GP at Hand PCN</t>
  </si>
  <si>
    <t>HEADSTONE LANE MEDICAL CENTRE</t>
  </si>
  <si>
    <t>EARLS COURT MEDICAL CENTRE</t>
  </si>
  <si>
    <t>THE NORTHWICK SURGERY</t>
  </si>
  <si>
    <t>THE STANMORE MEDICAL CENTRE</t>
  </si>
  <si>
    <t>KINCORA DOCTORS SURGERY</t>
  </si>
  <si>
    <t>ACTON LANE SURGERY</t>
  </si>
  <si>
    <t>BELMONT MEDICAL CENTRE</t>
  </si>
  <si>
    <t>GLENDALE HOUSE SURGERY</t>
  </si>
  <si>
    <t>CHURCH LANE SURGERY</t>
  </si>
  <si>
    <t>COVENT GARDEN MEDICAL CENTRE</t>
  </si>
  <si>
    <t>ELMBANK SURGERY</t>
  </si>
  <si>
    <t>WOODFIELD ROAD SURGERY</t>
  </si>
  <si>
    <t>NORTHFIELDS SURGERY</t>
  </si>
  <si>
    <t>PARKVIEW MEDICAL CENTRE (DR KUKAR)</t>
  </si>
  <si>
    <t>CLIFFORD HOUSE SURGERY</t>
  </si>
  <si>
    <t>THE SOMERSET ROAD SURGERY</t>
  </si>
  <si>
    <t>KING EDWARDS &amp; SWAKELEYS MEDICAL CENTRE</t>
  </si>
  <si>
    <t>LITTLE VENICE MEDICAL CENTRE</t>
  </si>
  <si>
    <t>GREENFORD AVENUE FAMILY HEALTH PRACTICE</t>
  </si>
  <si>
    <t>STREATFIELD HEALTH CENTRE</t>
  </si>
  <si>
    <t>WOOD LANE MEDICAL CENTRE</t>
  </si>
  <si>
    <t>THE DOCTOR HICKEY SURGERY</t>
  </si>
  <si>
    <t>THE WINDMILL MEDICAL PRACTICE</t>
  </si>
  <si>
    <t>Kilburn Partnership</t>
  </si>
  <si>
    <t>EASTBURY SURGERY</t>
  </si>
  <si>
    <t>CRAWFORD STREET SURGERY</t>
  </si>
  <si>
    <t>THE CEDARS MEDICAL CENTRE</t>
  </si>
  <si>
    <t>GORDON HOUSE SURGERY</t>
  </si>
  <si>
    <t>Redcliffe Surgery</t>
  </si>
  <si>
    <t>HMC Group: Heart of Hounslow</t>
  </si>
  <si>
    <t>THE CIRCLE PRACTICE</t>
  </si>
  <si>
    <t>Emperor's Gate Health Centre</t>
  </si>
  <si>
    <t>GP DIRECT</t>
  </si>
  <si>
    <t>KILBURN PARK MEDICAL CENTRE</t>
  </si>
  <si>
    <t>LADY MARGARET ROAD SURGERY (ALZARRAD)</t>
  </si>
  <si>
    <t>CHISWICK FAMILY PRACTICE (DR O’CONNELL &amp; BENNETT)</t>
  </si>
  <si>
    <t>DR PINKINDER SAHOTA</t>
  </si>
  <si>
    <t>HARNESS HARROW PRACTICE</t>
  </si>
  <si>
    <t>Harrow East PCN</t>
  </si>
  <si>
    <t>THE SALUJA CLINIC</t>
  </si>
  <si>
    <t>THE HORN LANE SURGERY</t>
  </si>
  <si>
    <t>MARYLEBONE HEALTH CENTRE</t>
  </si>
  <si>
    <t>THE FRYENT WAY SURGERY</t>
  </si>
  <si>
    <t>THE WILLESDEN MEDICAL CENTRE</t>
  </si>
  <si>
    <t>THE ORCHARD MEDICAL PRACTICE C.I.C</t>
  </si>
  <si>
    <t>BRUNSWICK SURGERY</t>
  </si>
  <si>
    <t>CONNAUGHT SQUARE PRACTICE</t>
  </si>
  <si>
    <t>LANARK MEDICAL CENTRE</t>
  </si>
  <si>
    <t>STONEBRIDGE MEDICAL CENTRE</t>
  </si>
  <si>
    <t>HAMMOND ROAD SURGERY</t>
  </si>
  <si>
    <t>NORTH HYDE PRACTICE</t>
  </si>
  <si>
    <t>THE ABBOTSBURY PRACTICE</t>
  </si>
  <si>
    <t>The Abingdon Medical Practice</t>
  </si>
  <si>
    <t>ELLIOTT HALL MEDICAL CTR.</t>
  </si>
  <si>
    <t>ST.GEORGES MEDICAL CENTRE</t>
  </si>
  <si>
    <t>QUEENS WALK MEDICAL CENTRE</t>
  </si>
  <si>
    <t>STANLEY CORNER MEDICAL CENTRE</t>
  </si>
  <si>
    <t>MEADOW VIEW SURGERY</t>
  </si>
  <si>
    <t>MAYFAIR MEDICAL CENTRE</t>
  </si>
  <si>
    <t>HAZELDENE MEDICAL CENTRE</t>
  </si>
  <si>
    <t>MEDICAL CENTRE</t>
  </si>
  <si>
    <t>THE HIGH STREET PRACTICE YIEWSLEY HEALTH CENTRE</t>
  </si>
  <si>
    <t>THE HEALTH CENTRE</t>
  </si>
  <si>
    <t>The Medical Centre (Dr Kukar)</t>
  </si>
  <si>
    <t>MAIDA VALE MEDICAL CENTRE</t>
  </si>
  <si>
    <t>THE MANSELL ROAD PRACTICE</t>
  </si>
  <si>
    <t>PIMLICO HEALTH AT THE MARVEN SURGERY</t>
  </si>
  <si>
    <t>Lillyville Surgery</t>
  </si>
  <si>
    <t>SHAKESPEARE MEDICAL CENTRE</t>
  </si>
  <si>
    <t xml:space="preserve">Glebe Street Surgery </t>
  </si>
  <si>
    <t>Queen's Park Medical Practice</t>
  </si>
  <si>
    <t>CAREPOINT PRACTICE</t>
  </si>
  <si>
    <t>DR K ANANTHA-REDDY'S PRACTICE</t>
  </si>
  <si>
    <t>ACREFIELD SURGERY</t>
  </si>
  <si>
    <t>KENTON BRIDGE MEDICAL CENTRE - DR RAJA</t>
  </si>
  <si>
    <t>EASTMEAD AVENUE SURGERY</t>
  </si>
  <si>
    <t>ACORN MEDICAL CENTRE</t>
  </si>
  <si>
    <t>WATERSIDE MEDICAL CENTRE</t>
  </si>
  <si>
    <t>THE VALE SURGERY</t>
  </si>
  <si>
    <t>WEST END SURGERY</t>
  </si>
  <si>
    <t>GREAT CHAPEL STREET MEDICAL CENTRE</t>
  </si>
  <si>
    <t>West4GPs</t>
  </si>
  <si>
    <t>St Quintin Health Centre</t>
  </si>
  <si>
    <t>THE ALLENDALE ROAD SURGERY</t>
  </si>
  <si>
    <t>VICTORIA MEDICAL CENTRE</t>
  </si>
  <si>
    <t>MOUNTWOOD SURGERY</t>
  </si>
  <si>
    <t>CENTRAL UXBRIDGE SURGERY</t>
  </si>
  <si>
    <t>THE SHAFTESBURY MEDICAL CENTRE</t>
  </si>
  <si>
    <t>THE PINNER ROAD SURGERY</t>
  </si>
  <si>
    <t>SOHO SQUARE SURGERY</t>
  </si>
  <si>
    <t>INTERGRATED HEALTH CIC</t>
  </si>
  <si>
    <t>THE LAW MEDICAL GROUP PRACTICE</t>
  </si>
  <si>
    <t>WESTWAY SURGERY</t>
  </si>
  <si>
    <t>THE FLORENCE ROAD SURGERY</t>
  </si>
  <si>
    <t>ACTON TOWN MEDICAL CENTRE</t>
  </si>
  <si>
    <t>NEWTON MEDICAL CENTRE</t>
  </si>
  <si>
    <t>NEASDEN MEDICAL CENTRE</t>
  </si>
  <si>
    <t>ST JOHNS WOOD MEDICAL PRACTICE</t>
  </si>
  <si>
    <t>WESTSEVEN GP</t>
  </si>
  <si>
    <t>ELMTREES SURGERY</t>
  </si>
  <si>
    <t>Earls Court Health and Wellbeing Centre</t>
  </si>
  <si>
    <t>LANCELOT MEDICAL CENTRE</t>
  </si>
  <si>
    <t xml:space="preserve">The Good Practice </t>
  </si>
  <si>
    <t>YEADING MEDICAL CENTRE</t>
  </si>
  <si>
    <t>PERIVALE MEDICAL CLINIC</t>
  </si>
  <si>
    <t>ELTHORNE PARK SURGERY</t>
  </si>
  <si>
    <t>THE DEVONSHIRE LODGE PRACTICE</t>
  </si>
  <si>
    <t>THE TOWN SURGERY</t>
  </si>
  <si>
    <t>KS MEDICAL CENTRE</t>
  </si>
  <si>
    <t>ISLIP MANOR MEDICAL CENTRE</t>
  </si>
  <si>
    <t>HONEYPOT MEDICAL CENTRE</t>
  </si>
  <si>
    <t>PRESTON ROAD SURGERY</t>
  </si>
  <si>
    <t>FITZROVIA MEDICAL CENTRE</t>
  </si>
  <si>
    <t>THE STAG - HOLLYROOD PRACTICE</t>
  </si>
  <si>
    <t>WILLESDEN GREEN SURGERY</t>
  </si>
  <si>
    <t>GP at Hand</t>
  </si>
  <si>
    <t>THE MEDICAL CENTRE</t>
  </si>
  <si>
    <t>HMC Group: Heston</t>
  </si>
  <si>
    <t>PREMIER MEDICAL CENTRE</t>
  </si>
  <si>
    <t>CHICHELE ROAD SURGERY</t>
  </si>
  <si>
    <t>THE OAKLAND MEDICAL CENTRE</t>
  </si>
  <si>
    <t>LANFRANC MEDICAL CENTRE</t>
  </si>
  <si>
    <t>GREENFORD ROAD MEDICAL CENTRE</t>
  </si>
  <si>
    <t>ARGYLE HEALTH GROUP ISLEWORTH PRACTICE</t>
  </si>
  <si>
    <t>WELLINGTON HEALTH CENTRE</t>
  </si>
  <si>
    <t>FEATHERSTONE ROAD</t>
  </si>
  <si>
    <t>THE YIEWSLEY FAMILY PRACTICE</t>
  </si>
  <si>
    <t>Chelsea Medical Services (Dr Joshi)</t>
  </si>
  <si>
    <t xml:space="preserve">Redwood Practice </t>
  </si>
  <si>
    <t>THE GROVE MEDICAL PRACTICE</t>
  </si>
  <si>
    <t>SOUTHCOTE CLINIC</t>
  </si>
  <si>
    <t>Barlby Surgery (AT Medics)</t>
  </si>
  <si>
    <t>Canberra Practice,Parkview Ctr for H&amp;W</t>
  </si>
  <si>
    <t>PRESTON MEDICAL CENTRE</t>
  </si>
  <si>
    <t>DR UPPAL &amp; PARTNERS, PARKVIEW</t>
  </si>
  <si>
    <t>DORMERS WELLS MEDICAL CENTRE</t>
  </si>
  <si>
    <t>BACON LANE SURGERY</t>
  </si>
  <si>
    <t>Colville Health Centre (Blake&amp;Mok)</t>
  </si>
  <si>
    <t>WALM LANE SURGERY</t>
  </si>
  <si>
    <t>Richford Gate Medical Practice</t>
  </si>
  <si>
    <t>LADYGATE LANE MEDICAL CENTRE</t>
  </si>
  <si>
    <t xml:space="preserve">Shirland Road Medical Centre </t>
  </si>
  <si>
    <t>The Portland Road Practice</t>
  </si>
  <si>
    <t>CASSIDY MEDICAL CENTRE</t>
  </si>
  <si>
    <t>BLUE WING SURGERY</t>
  </si>
  <si>
    <t>CHISWICK FAMILY PRACTICE (DR BHATT &amp; SYZCKO)</t>
  </si>
  <si>
    <t>Kynance Practice</t>
  </si>
  <si>
    <t xml:space="preserve">Jersey Practice </t>
  </si>
  <si>
    <t>HAREFIELD HEALTH CENTRE</t>
  </si>
  <si>
    <t>HEATHROW MEDICAL CENTRE</t>
  </si>
  <si>
    <t>CLOISTER ROAD SURGERY</t>
  </si>
  <si>
    <t>CAVENDISH HEALTH CENTRE</t>
  </si>
  <si>
    <t>WILLOW TREE FAMILY DOCTORS</t>
  </si>
  <si>
    <t>Brook Green Surgery</t>
  </si>
  <si>
    <t>CUCKOO LANE HEALTH CENTRE</t>
  </si>
  <si>
    <t>THE PINN MEDICAL CENTRE</t>
  </si>
  <si>
    <t>ST. PETER'S MEDICAL CENTRE</t>
  </si>
  <si>
    <t>THE WILLOW TREE SURGERY</t>
  </si>
  <si>
    <t>CROMPTON MEDICAL CENTRE</t>
  </si>
  <si>
    <t>WOODBRIDGE MEDICAL CENTRE</t>
  </si>
  <si>
    <t>BELGRAVIA SURGERY</t>
  </si>
  <si>
    <t>EALING PARK HEALTH CENTRE</t>
  </si>
  <si>
    <t>SIMPSON HOUSE MEDICAL CENTRE</t>
  </si>
  <si>
    <t>CHURCH END MEDICAL CENTRE</t>
  </si>
  <si>
    <t>THE MILL HILL SURGERY</t>
  </si>
  <si>
    <t>Notting Hill Medical Centre</t>
  </si>
  <si>
    <t>ALPERTON MEDICAL CENTRE</t>
  </si>
  <si>
    <t>JUBILEE GARDENS MEDICAL CENTRE</t>
  </si>
  <si>
    <t>KINGS COLLEGE HEALTH CENTRE</t>
  </si>
  <si>
    <t>Thornbury Road Centre for Health</t>
  </si>
  <si>
    <t>THE WESTBOURNE GREEN SURGERY</t>
  </si>
  <si>
    <t>STAVERTON SURGERY</t>
  </si>
  <si>
    <t>Row Labels</t>
  </si>
  <si>
    <t xml:space="preserve"> FY2324Spent</t>
  </si>
  <si>
    <t>Apr</t>
  </si>
  <si>
    <t>May</t>
  </si>
  <si>
    <t>Jun</t>
  </si>
  <si>
    <t>Jul</t>
  </si>
  <si>
    <t>Aug</t>
  </si>
  <si>
    <t>Sep</t>
  </si>
  <si>
    <t>Oct</t>
  </si>
  <si>
    <t>Nov</t>
  </si>
  <si>
    <t>Dec</t>
  </si>
  <si>
    <t>Jan</t>
  </si>
  <si>
    <t>Feb</t>
  </si>
  <si>
    <t>Mar</t>
  </si>
  <si>
    <t>Grand Total</t>
  </si>
  <si>
    <t>FY2324Spent</t>
  </si>
  <si>
    <t>Additional 
programme spends</t>
  </si>
  <si>
    <t>Index</t>
  </si>
  <si>
    <t>Total</t>
  </si>
  <si>
    <t>Additional SMS funded by ICB/NHSE programmes</t>
  </si>
  <si>
    <t>month</t>
  </si>
  <si>
    <t>month_Index</t>
  </si>
  <si>
    <t>(All)</t>
  </si>
  <si>
    <t>REMAINING Centrally Funded Allocation</t>
  </si>
  <si>
    <t>FY2425_AccurxPlus_Fragments</t>
  </si>
  <si>
    <t>FY2425_Accubook/Booking_Fragments</t>
  </si>
  <si>
    <t>FY2425_AccurxPlus_Cost</t>
  </si>
  <si>
    <t>FY2425_Accubook/Booking_Cost</t>
  </si>
  <si>
    <t>FY2425_EESMS</t>
  </si>
  <si>
    <t>FY2425_EESMSCost</t>
  </si>
  <si>
    <t>FY2324_Cost</t>
  </si>
  <si>
    <t>FY2425_SMS</t>
  </si>
  <si>
    <t>FY2425_Cost</t>
  </si>
  <si>
    <t>2024/25 AccurX &amp; EE SMS Text Message Allocation</t>
  </si>
  <si>
    <t>24-25 Total Funding Allocation £0.45/patient</t>
  </si>
  <si>
    <t xml:space="preserve">24-25 SMS FRAGMENT ALLOCATION TOTAL (*Fragment = 160 Characters) </t>
  </si>
  <si>
    <t>24-25 SMS core funding allocation (45p per patient across all SMS channels)</t>
  </si>
  <si>
    <t>April 2024 - March 2025 Overview</t>
  </si>
  <si>
    <t>FY2425Cost</t>
  </si>
  <si>
    <t>FY2425_FY2324 Difference</t>
  </si>
  <si>
    <t>FY2425_Running Total by 
PraticeName</t>
  </si>
  <si>
    <t>24-25 Total Funding 
Allocation £0.45/patient + Additional Funding</t>
  </si>
  <si>
    <t xml:space="preserve">24-25
Fragments Allocation
</t>
  </si>
  <si>
    <t>FY2425 Running Total and
 Allocated Funding Difference</t>
  </si>
  <si>
    <t>FY2425Spent</t>
  </si>
  <si>
    <t xml:space="preserve"> FY2425Spent</t>
  </si>
  <si>
    <t xml:space="preserve">Difference - FY2324 &amp; FY2425 </t>
  </si>
  <si>
    <t>Accurx</t>
  </si>
  <si>
    <t>EE</t>
  </si>
  <si>
    <t>Accurx + EE</t>
  </si>
  <si>
    <t>NULL</t>
  </si>
  <si>
    <t xml:space="preserve">Funding base
</t>
  </si>
  <si>
    <t xml:space="preserve"> 24-25 Total Funding Allocation £0.45/patient + Additional Funding</t>
  </si>
  <si>
    <t>24-25 Total Funding Allocation £0.45/patient OLD</t>
  </si>
  <si>
    <t>24-25 Total Funding Allocation</t>
  </si>
  <si>
    <t>Min of 24-25 
Total Funding Allocation £0.45/patient OLD</t>
  </si>
  <si>
    <t xml:space="preserve">Min of Additional </t>
  </si>
  <si>
    <t xml:space="preserve"> FY2324 Annual Cumulative Spent Vs FY2425 Annual Cumulative Spent</t>
  </si>
  <si>
    <t>RAG rating</t>
  </si>
  <si>
    <t>Red</t>
  </si>
  <si>
    <t>Amber</t>
  </si>
  <si>
    <t>Green</t>
  </si>
  <si>
    <t>Purple</t>
  </si>
  <si>
    <t>RAG</t>
  </si>
  <si>
    <t>Value</t>
  </si>
  <si>
    <t>&lt;</t>
  </si>
  <si>
    <t>&gt;=</t>
  </si>
  <si>
    <t>condition</t>
  </si>
  <si>
    <t>Chiswick Medical Practice</t>
  </si>
  <si>
    <t>&gt;</t>
  </si>
  <si>
    <t>FY2425_Accurx_Fragments</t>
  </si>
  <si>
    <t>FY2425_AccurxCost</t>
  </si>
  <si>
    <t>unallocated</t>
  </si>
  <si>
    <t>Accurx Cost per fragment over time</t>
  </si>
  <si>
    <t xml:space="preserve">April 23 - Aug 23 </t>
  </si>
  <si>
    <t>Sep 23 - Aug 24</t>
  </si>
  <si>
    <t>EE cost per fragment over time</t>
  </si>
  <si>
    <t>April 23 - March 24</t>
  </si>
  <si>
    <t>April 24 - March 25</t>
  </si>
  <si>
    <t>Sep 24 - March 25</t>
  </si>
  <si>
    <t xml:space="preserve">Chiswick Medical Practice (Previously Grove Park Surgery, Chiswick Faimly and Wellsley merge) </t>
  </si>
  <si>
    <t>Month</t>
  </si>
  <si>
    <t>Practice</t>
  </si>
  <si>
    <t>Place</t>
  </si>
  <si>
    <t>All messages</t>
  </si>
  <si>
    <t>All fragments</t>
  </si>
  <si>
    <t>Fallback messages (Other)</t>
  </si>
  <si>
    <t>Fallback fragments (Other)</t>
  </si>
  <si>
    <t>Fallback messages (No NHS App)</t>
  </si>
  <si>
    <t>Fallback fragments (No NHS App)</t>
  </si>
  <si>
    <t>Fallback messages (Notifications off)</t>
  </si>
  <si>
    <t>Fallback fragments (Notifications off)</t>
  </si>
  <si>
    <t>Fallback messages (Message not read)</t>
  </si>
  <si>
    <t>Fallback fragments (Message not read)</t>
  </si>
  <si>
    <t>NHS App messages saved</t>
  </si>
  <si>
    <t>NHS App fragments saved</t>
  </si>
  <si>
    <t>% Messages with fallback</t>
  </si>
  <si>
    <t>% Fragments saved</t>
  </si>
  <si>
    <t>Acton Lane Medical Centre</t>
  </si>
  <si>
    <t>Acton Pcn</t>
  </si>
  <si>
    <t>NHS North West London ICB - W2U3Z</t>
  </si>
  <si>
    <t>Acton Town Medical Centre</t>
  </si>
  <si>
    <t>Chiswick Family Practice</t>
  </si>
  <si>
    <t>Chiswick Family Practice (Dr O'Connell)</t>
  </si>
  <si>
    <t>Cloister Road Surgery</t>
  </si>
  <si>
    <t>Crown Street Surgery</t>
  </si>
  <si>
    <t>Hillcrest Surgery</t>
  </si>
  <si>
    <t>The Acton Health Centre</t>
  </si>
  <si>
    <t>The Bedford Park Surgery</t>
  </si>
  <si>
    <t>The Boileau Road Surgery</t>
  </si>
  <si>
    <t>The Churchfield Road Surgery</t>
  </si>
  <si>
    <t>The Horn Lane Surgery</t>
  </si>
  <si>
    <t>The Mill Hill Surgery</t>
  </si>
  <si>
    <t>The Vale Surgery</t>
  </si>
  <si>
    <t>Gp At Hand</t>
  </si>
  <si>
    <t>Babylon Gp At Hand Pcn</t>
  </si>
  <si>
    <t>The Medical Centre, Dr Jefferies &amp; Partn</t>
  </si>
  <si>
    <t>Chalkhill Family Practice</t>
  </si>
  <si>
    <t>Brent Central Kwh Pcn</t>
  </si>
  <si>
    <t>Ellis Practice</t>
  </si>
  <si>
    <t>Preston Road Surgery</t>
  </si>
  <si>
    <t>Sudbury Surgery</t>
  </si>
  <si>
    <t>The Tudor House Medical Centre</t>
  </si>
  <si>
    <t>Brampton Health Centre</t>
  </si>
  <si>
    <t>Brent North Kwh Pcn</t>
  </si>
  <si>
    <t>Jai Medical Centre (Brent)</t>
  </si>
  <si>
    <t>Kings Edge Medical Centre</t>
  </si>
  <si>
    <t>Kingsbury Health And Wellbeing</t>
  </si>
  <si>
    <t>Neasden Medical Centre</t>
  </si>
  <si>
    <t>The Fryent Way Surgery</t>
  </si>
  <si>
    <t>Uxendon Crescent Surgery</t>
  </si>
  <si>
    <t>Burnley Practice</t>
  </si>
  <si>
    <t>Brent South Kwh Pcn</t>
  </si>
  <si>
    <t>Gladstone Medical Centre</t>
  </si>
  <si>
    <t>St Andrews Medical Centre</t>
  </si>
  <si>
    <t>St. Georges Medical Centre</t>
  </si>
  <si>
    <t>The Lonsdale Medical Centre</t>
  </si>
  <si>
    <t>The Willesden Medical Centre</t>
  </si>
  <si>
    <t>Willesden Green Surgery</t>
  </si>
  <si>
    <t>Alperton Medical Centre</t>
  </si>
  <si>
    <t>Brent West Kwh Pcn</t>
  </si>
  <si>
    <t>Gp Pathfinder Clinics</t>
  </si>
  <si>
    <t>Lancelot Medical Centre</t>
  </si>
  <si>
    <t>Premier Medical Centre</t>
  </si>
  <si>
    <t>Stanley Corner Medical Centre</t>
  </si>
  <si>
    <t>Sudbury &amp; Alperton Medical Centre</t>
  </si>
  <si>
    <t>The Law Medical Group Practice</t>
  </si>
  <si>
    <t>The Wembley Practice</t>
  </si>
  <si>
    <t>Brentworth Pcn</t>
  </si>
  <si>
    <t>Argyle Health-Isleworth Practice</t>
  </si>
  <si>
    <t>St. Margarets Practice</t>
  </si>
  <si>
    <t>Thornbury Road Centre For Health</t>
  </si>
  <si>
    <t>Earls Court Medical Centre</t>
  </si>
  <si>
    <t>Brompton Health Pcn</t>
  </si>
  <si>
    <t>Emperor'S Gate Surgery</t>
  </si>
  <si>
    <t>Health Partners At Violet Melchett</t>
  </si>
  <si>
    <t>Royal Hospital Chelsea</t>
  </si>
  <si>
    <t>The Abingdon Health Centre</t>
  </si>
  <si>
    <t>The Good Practice</t>
  </si>
  <si>
    <t>Cedars Medical Centre</t>
  </si>
  <si>
    <t>Celadine Health &amp; Metrocare Pcn</t>
  </si>
  <si>
    <t>Dr Mlr Siddiqui'S Practice</t>
  </si>
  <si>
    <t>King Edwards Medical Centre</t>
  </si>
  <si>
    <t>Ladygate Lane Medical Practice</t>
  </si>
  <si>
    <t>Oxford Drive Medical Centre</t>
  </si>
  <si>
    <t>Queens Walk Medical Centre</t>
  </si>
  <si>
    <t>Southcote Clinic</t>
  </si>
  <si>
    <t>St Martins Medical Centre</t>
  </si>
  <si>
    <t>The Abbotsbury Practice</t>
  </si>
  <si>
    <t>Wallasey Medical Centre</t>
  </si>
  <si>
    <t>Wood Lane Medical Centre</t>
  </si>
  <si>
    <t>Chiswick Pcn</t>
  </si>
  <si>
    <t>Glebe Street Surgery</t>
  </si>
  <si>
    <t>West4 Gps</t>
  </si>
  <si>
    <t>Otterfield Medical Centre</t>
  </si>
  <si>
    <t>Colne Union Pcn</t>
  </si>
  <si>
    <t>The High Street Practice</t>
  </si>
  <si>
    <t>The Medical Centre</t>
  </si>
  <si>
    <t>The Oakland Medical Centre</t>
  </si>
  <si>
    <t>Yiewsley Family Practice</t>
  </si>
  <si>
    <t>Feltham And Bedfont Pcn</t>
  </si>
  <si>
    <t>Clifford House Medical Centre</t>
  </si>
  <si>
    <t>Greenbrook Bedfont</t>
  </si>
  <si>
    <t>Queens Park Medical Practice</t>
  </si>
  <si>
    <t>St Davids Practice</t>
  </si>
  <si>
    <t>The Practice Feltham</t>
  </si>
  <si>
    <t>Great West Road Pcn</t>
  </si>
  <si>
    <t>Hiyos</t>
  </si>
  <si>
    <t>Hmc Health Heston Great West</t>
  </si>
  <si>
    <t>Jersey Practice</t>
  </si>
  <si>
    <t>Medical Centre</t>
  </si>
  <si>
    <t>Eastmead Avenue Surgery</t>
  </si>
  <si>
    <t>Greenwell Pcn</t>
  </si>
  <si>
    <t>Elmbank Surgery</t>
  </si>
  <si>
    <t>Greenford Avenue Fhp</t>
  </si>
  <si>
    <t>Hanwell Health Centre (Naish)</t>
  </si>
  <si>
    <t>Oldfield Family Practice</t>
  </si>
  <si>
    <t>The Mansell Road Practice</t>
  </si>
  <si>
    <t>Westseven Gp</t>
  </si>
  <si>
    <t>Hammersmith &amp; Fulham Central Pcn</t>
  </si>
  <si>
    <t>Hammersmith Surgery</t>
  </si>
  <si>
    <t>North Fulham Surgery</t>
  </si>
  <si>
    <t>West Kensington Gp Surgery</t>
  </si>
  <si>
    <t>Hammersmith &amp; Fulham Partnership Pcn</t>
  </si>
  <si>
    <t>Richford Gate Medical Centre</t>
  </si>
  <si>
    <t>Church Lane Surgery</t>
  </si>
  <si>
    <t>Harness North Pcn</t>
  </si>
  <si>
    <t>Lanfranc Medical Centre</t>
  </si>
  <si>
    <t>Pearl Medical Practice</t>
  </si>
  <si>
    <t>Preston Medical Centre</t>
  </si>
  <si>
    <t>Sms Medical Practice</t>
  </si>
  <si>
    <t>The Sunflower Medical Centre</t>
  </si>
  <si>
    <t>The Surgery</t>
  </si>
  <si>
    <t>Wembley Park Medical Centre</t>
  </si>
  <si>
    <t>Willow Tree Family Doctors</t>
  </si>
  <si>
    <t>Brentfield Medical Centre</t>
  </si>
  <si>
    <t>Harness South Pcn</t>
  </si>
  <si>
    <t>Church End Medical Centre</t>
  </si>
  <si>
    <t>Forty Willows Surgery</t>
  </si>
  <si>
    <t>Freuchen Medical Centre</t>
  </si>
  <si>
    <t>Hilltop Medical Practice</t>
  </si>
  <si>
    <t>Oxgate Gardens Surgery</t>
  </si>
  <si>
    <t>Park Royal Medical Practice</t>
  </si>
  <si>
    <t>Roundwood Park Medical Centre</t>
  </si>
  <si>
    <t>The Stonebridge Practice</t>
  </si>
  <si>
    <t>Walm Lane Surgery</t>
  </si>
  <si>
    <t>First Choice Medical Care</t>
  </si>
  <si>
    <t>Harrow Collaborative Pcn</t>
  </si>
  <si>
    <t>Headstone Lane Medical Centre</t>
  </si>
  <si>
    <t>Headstone Road Surgery</t>
  </si>
  <si>
    <t>Kenton Clinic</t>
  </si>
  <si>
    <t>Kings Road Surgery</t>
  </si>
  <si>
    <t>Pinner View Medical Centre</t>
  </si>
  <si>
    <t>The Pinner Road Surgery</t>
  </si>
  <si>
    <t>The Shaftesbury Medical Centre</t>
  </si>
  <si>
    <t>Zain Medical Centre</t>
  </si>
  <si>
    <t>Bacon Lane Surgery</t>
  </si>
  <si>
    <t>Harrow East Pcn</t>
  </si>
  <si>
    <t>Honeypot Medical Centre</t>
  </si>
  <si>
    <t>Mollison Way Surgery</t>
  </si>
  <si>
    <t>Aspri Medical Centre</t>
  </si>
  <si>
    <t>Health Alliance Pcn</t>
  </si>
  <si>
    <t>Belmont Health Centre</t>
  </si>
  <si>
    <t>The Circle Practice</t>
  </si>
  <si>
    <t>The Civic Medical Centre</t>
  </si>
  <si>
    <t>The Stanmore Medical Centre</t>
  </si>
  <si>
    <t>The Streatfield Medical Centre</t>
  </si>
  <si>
    <t>Enderley Road Medical Centre</t>
  </si>
  <si>
    <t>Healthsense Pcn</t>
  </si>
  <si>
    <t>Kenton Bridge Medical Centre - Dr Raja</t>
  </si>
  <si>
    <t>Kenton Bridge Medical Centre Dr Golden</t>
  </si>
  <si>
    <t>Roxbourne Medical Centre</t>
  </si>
  <si>
    <t>Simpson House Medical Centre</t>
  </si>
  <si>
    <t>The Pinn Medical Centre</t>
  </si>
  <si>
    <t>The Ridgeway Surgery</t>
  </si>
  <si>
    <t>Cedar Brook Practice</t>
  </si>
  <si>
    <t>Hh Collaborative Pcn</t>
  </si>
  <si>
    <t>Glendale Medical Centre</t>
  </si>
  <si>
    <t>Hayes Medical Centre</t>
  </si>
  <si>
    <t>Hesa Medical Centre - Y00352</t>
  </si>
  <si>
    <t>Kincora Doctors Surgery</t>
  </si>
  <si>
    <t>North Hyde Road Surgery</t>
  </si>
  <si>
    <t>The Warren Practice</t>
  </si>
  <si>
    <t>Townfield Doctors Surgery</t>
  </si>
  <si>
    <t>Hounslow Health Pcn</t>
  </si>
  <si>
    <t>Blue Wing Family Doctor Unit</t>
  </si>
  <si>
    <t>Hounslow Medical Centre</t>
  </si>
  <si>
    <t>Redwood Practice</t>
  </si>
  <si>
    <t>The Practice Heart Of Hounslow</t>
  </si>
  <si>
    <t>Barlby Surgery</t>
  </si>
  <si>
    <t>Inclusive Health Pcn</t>
  </si>
  <si>
    <t>Elgin Clinic</t>
  </si>
  <si>
    <t>Meanwhile Garden Medical Centre</t>
  </si>
  <si>
    <t>Queens Park Health Centre</t>
  </si>
  <si>
    <t>Shirland Medical</t>
  </si>
  <si>
    <t>Srikrishnamurthy Harrow Road Surgery</t>
  </si>
  <si>
    <t>K And C South Pcn</t>
  </si>
  <si>
    <t>Health And Wellbeing Centre, Earls Court</t>
  </si>
  <si>
    <t>Kings Road Medical Centre</t>
  </si>
  <si>
    <t>Rosary Garden Surgery</t>
  </si>
  <si>
    <t>Chichele Road Surgery</t>
  </si>
  <si>
    <t>Kilburn Partnership Pcn</t>
  </si>
  <si>
    <t>Kilburn Park Medical Centre</t>
  </si>
  <si>
    <t>Mapesbury Medical Group</t>
  </si>
  <si>
    <t>Staverton Surgery</t>
  </si>
  <si>
    <t>Acorn Medical Centre</t>
  </si>
  <si>
    <t>Long Lane First Care Group Pcn</t>
  </si>
  <si>
    <t>Heathrow Medical Centre</t>
  </si>
  <si>
    <t>Parkview Surgery</t>
  </si>
  <si>
    <t>Shakespeare Health Centre</t>
  </si>
  <si>
    <t>The Pine Medical Centre</t>
  </si>
  <si>
    <t>Willow Tree Surgery</t>
  </si>
  <si>
    <t>Yeading Court Surgery</t>
  </si>
  <si>
    <t>Colville Health Centre</t>
  </si>
  <si>
    <t>Neohealth Pcn</t>
  </si>
  <si>
    <t>St. Quintin Health Centre</t>
  </si>
  <si>
    <t>The Foreland Medical Centre</t>
  </si>
  <si>
    <t>The Golborne Medical Centre</t>
  </si>
  <si>
    <t>The Notting Hill Medical Centre</t>
  </si>
  <si>
    <t>Elmtrees Surgery</t>
  </si>
  <si>
    <t>Ngp Pcn</t>
  </si>
  <si>
    <t>Greenford Road Med.Ctr.</t>
  </si>
  <si>
    <t>Hillview Surgery</t>
  </si>
  <si>
    <t>Islip Manor Medical Centre</t>
  </si>
  <si>
    <t>Mandeville Medical Centre</t>
  </si>
  <si>
    <t>Meadow View</t>
  </si>
  <si>
    <t>Perivale Medical Clinic</t>
  </si>
  <si>
    <t>The Allendale Road Surgery</t>
  </si>
  <si>
    <t>The Barnabas Medical Ctre</t>
  </si>
  <si>
    <t>The Grove Medical Practice</t>
  </si>
  <si>
    <t>Acre Surgery</t>
  </si>
  <si>
    <t>North Connect Pcn</t>
  </si>
  <si>
    <t>Acrefield Surgery</t>
  </si>
  <si>
    <t>Carepoint Practice</t>
  </si>
  <si>
    <t>Eastbury Surgery</t>
  </si>
  <si>
    <t>Harefield Practice</t>
  </si>
  <si>
    <t>Mountwood Surgery</t>
  </si>
  <si>
    <t>The Devonshire Lodge Practice</t>
  </si>
  <si>
    <t>Canberra Old Oak Surgery</t>
  </si>
  <si>
    <t>North Hammersmith &amp; Fulham Pcn</t>
  </si>
  <si>
    <t>Dr Canisius &amp; Dr Hasan, Parkview Cfh&amp;W</t>
  </si>
  <si>
    <t>Dr Rk Kukar, Parkview Ctr For H&amp;W</t>
  </si>
  <si>
    <t>Dr Uppal &amp; Partn, Parkview Ctr For H&amp;W</t>
  </si>
  <si>
    <t>Hammersmith &amp; Fulham Centres For Health</t>
  </si>
  <si>
    <t>Shepherds Bush Medical Centre</t>
  </si>
  <si>
    <t>The Medical Centre, Dr Kukar</t>
  </si>
  <si>
    <t>The Surgery, Dr Dasgupta &amp; Partners</t>
  </si>
  <si>
    <t>Chepstow Gardens Medical Centre</t>
  </si>
  <si>
    <t>North Southall Pcn</t>
  </si>
  <si>
    <t>Dormers Wells Medical Centre</t>
  </si>
  <si>
    <t>Dr Sivanesan &amp; Partner</t>
  </si>
  <si>
    <t>Ks Medical Centre</t>
  </si>
  <si>
    <t>Lady Margaret Road Medical Centre</t>
  </si>
  <si>
    <t>Somerset Fhp O</t>
  </si>
  <si>
    <t>St. Georges Medical Ctr.</t>
  </si>
  <si>
    <t>The Mwh Practice</t>
  </si>
  <si>
    <t>The Saluja Clinic</t>
  </si>
  <si>
    <t>The Town Surgery</t>
  </si>
  <si>
    <t>Broadmead Surgery</t>
  </si>
  <si>
    <t>Northolt Pcn</t>
  </si>
  <si>
    <t>Goodcare Practice</t>
  </si>
  <si>
    <t>Jubilee Gardens Medical Centre</t>
  </si>
  <si>
    <t>Somerset Medical Centre</t>
  </si>
  <si>
    <t>West End Surgery</t>
  </si>
  <si>
    <t>Yeading Medical Centre</t>
  </si>
  <si>
    <t>Connaught Square Practice</t>
  </si>
  <si>
    <t>Regent Health Pcn</t>
  </si>
  <si>
    <t>Crompton Medical Centre</t>
  </si>
  <si>
    <t>Imperial College Health Centre</t>
  </si>
  <si>
    <t>Lisson Grove Health Centre</t>
  </si>
  <si>
    <t>Newton Medical Centre</t>
  </si>
  <si>
    <t>Paddington Green Health Centre</t>
  </si>
  <si>
    <t>The Westbourne Green Surgery</t>
  </si>
  <si>
    <t>Woodfield Road Medical Centre</t>
  </si>
  <si>
    <t>Ealing Park Health Centre</t>
  </si>
  <si>
    <t>South Central Ealing Pcn</t>
  </si>
  <si>
    <t>Elthorne Park Surgery</t>
  </si>
  <si>
    <t>Grosvenor House Surgery</t>
  </si>
  <si>
    <t>Northfields Surgery</t>
  </si>
  <si>
    <t>The Florence Road Surgery</t>
  </si>
  <si>
    <t>South Fulham Pcn</t>
  </si>
  <si>
    <t>Cassidy Road Medical Centre</t>
  </si>
  <si>
    <t>The Fulham Medical Centre</t>
  </si>
  <si>
    <t>The Lilyville Surgery</t>
  </si>
  <si>
    <t>The Surgery, Dr Mangwana &amp; Partners</t>
  </si>
  <si>
    <t>Belmont Medical Centre</t>
  </si>
  <si>
    <t>South Southall Pcn</t>
  </si>
  <si>
    <t>Featherstone Road Health Centre</t>
  </si>
  <si>
    <t>Guru Nanak Medical Centre</t>
  </si>
  <si>
    <t>Hammond Road Surgery</t>
  </si>
  <si>
    <t>Sunrise Medical Centre</t>
  </si>
  <si>
    <t>The Southall Medical Ctr.</t>
  </si>
  <si>
    <t>Waterside Medical Centre</t>
  </si>
  <si>
    <t>Welcome Practice</t>
  </si>
  <si>
    <t>Belgrave Medical Centre</t>
  </si>
  <si>
    <t>South Westminster Pcn</t>
  </si>
  <si>
    <t>Belgravia Surgery</t>
  </si>
  <si>
    <t>Kings College Health Centre</t>
  </si>
  <si>
    <t>Millbank Medical Centre</t>
  </si>
  <si>
    <t>Pimlico Health At The Marven Surgery</t>
  </si>
  <si>
    <t>The Dr Hickey Surgery For The Homeless</t>
  </si>
  <si>
    <t>Victoria Medical Centre</t>
  </si>
  <si>
    <t>Westminster School</t>
  </si>
  <si>
    <t>Elliott Hall Medical Ctr.</t>
  </si>
  <si>
    <t>Sphere Pcn</t>
  </si>
  <si>
    <t>Gp Direct</t>
  </si>
  <si>
    <t>Hatch End Medical Centre</t>
  </si>
  <si>
    <t>St. Peter'S Medical Centre</t>
  </si>
  <si>
    <t>Streatfield Health Centre</t>
  </si>
  <si>
    <t>The Northwick Surgery</t>
  </si>
  <si>
    <t>Ground Floor Lanark Medical Centre</t>
  </si>
  <si>
    <t>St John'S Wood &amp; Maida Vale Pcn</t>
  </si>
  <si>
    <t>Little Venice Medical Centre</t>
  </si>
  <si>
    <t>Maida Vale Medical Centre</t>
  </si>
  <si>
    <t>St Johns Wood Medical Practice</t>
  </si>
  <si>
    <t>The Randolph Surgery</t>
  </si>
  <si>
    <t>Third Floor Lanark Road Medical Centre</t>
  </si>
  <si>
    <t>Wellington Health Centre</t>
  </si>
  <si>
    <t>Synergy Pcn</t>
  </si>
  <si>
    <t>Brunel Medical Centre</t>
  </si>
  <si>
    <t>Central Uxbridge Surgery</t>
  </si>
  <si>
    <t>Hillingdon Health Centre</t>
  </si>
  <si>
    <t>Brunswick Surgery</t>
  </si>
  <si>
    <t>The Ealing Network Pcn</t>
  </si>
  <si>
    <t>Gordon House Surgery</t>
  </si>
  <si>
    <t>Mattock Lane Health Centre</t>
  </si>
  <si>
    <t>Queens Walk Practice</t>
  </si>
  <si>
    <t>The Argyle Surgery</t>
  </si>
  <si>
    <t>The Avenue Surgery</t>
  </si>
  <si>
    <t>The Corfton Road Surgery</t>
  </si>
  <si>
    <t>The Cuckoo Lane Practice</t>
  </si>
  <si>
    <t>Wlt Care Home Service</t>
  </si>
  <si>
    <t>Y03528</t>
  </si>
  <si>
    <t>Brent &amp; Harrow Safe Haven Unit</t>
  </si>
  <si>
    <t>Unallocated</t>
  </si>
  <si>
    <t>E85625</t>
  </si>
  <si>
    <t>Chiswick Family Drs Practice</t>
  </si>
  <si>
    <t>Y06826</t>
  </si>
  <si>
    <t>Chiswick Pcn Extended Hours Hub</t>
  </si>
  <si>
    <t>Church Road Surgery</t>
  </si>
  <si>
    <t>E85692</t>
  </si>
  <si>
    <t>West London Medical Centre</t>
  </si>
  <si>
    <t>Y00230</t>
  </si>
  <si>
    <t>Westminster Zt Practice</t>
  </si>
  <si>
    <t>Cavendish Health Centre</t>
  </si>
  <si>
    <t>West End &amp; Marylebone Pcn</t>
  </si>
  <si>
    <t>Covent Garden Medical Centre</t>
  </si>
  <si>
    <t>Crawford Street Surgery</t>
  </si>
  <si>
    <t>Fitzrovia Medical Centre</t>
  </si>
  <si>
    <t>Great Chapel Street Medical Centre</t>
  </si>
  <si>
    <t>Marylebone Health Centre</t>
  </si>
  <si>
    <t>Mayfair Medical Centre</t>
  </si>
  <si>
    <t>Soho Centre For Health And Care</t>
  </si>
  <si>
    <t>Soho Square General Practice</t>
  </si>
  <si>
    <t>West-Hill Health Pcn</t>
  </si>
  <si>
    <t>Portland Road Practice</t>
  </si>
  <si>
    <t>Data source</t>
  </si>
  <si>
    <t>ICB Primary Care - Power BI</t>
  </si>
  <si>
    <t xml:space="preserve">NHS APP </t>
  </si>
  <si>
    <t xml:space="preserve">Trend Line graphs showing 2 new coloumns in NWL Practice allocation over time so use green tab for data. </t>
  </si>
  <si>
    <t>Health Borough</t>
  </si>
  <si>
    <t>PCN2</t>
  </si>
  <si>
    <t>Practice Name</t>
  </si>
  <si>
    <t xml:space="preserve">New ODS </t>
  </si>
  <si>
    <t>ODS</t>
  </si>
  <si>
    <t xml:space="preserve"> NHS App messages saved</t>
  </si>
  <si>
    <t xml:space="preserve"> Fallback messages (No NHS App)</t>
  </si>
  <si>
    <t xml:space="preserve"> All messages</t>
  </si>
  <si>
    <t xml:space="preserve"> NHS APP  Total number of messages, Messages not received as the patient doesn’t have the app &amp; Messages read via NHS APP</t>
  </si>
  <si>
    <t xml:space="preserve">April - September 2024 NHS App Total number of messages </t>
  </si>
  <si>
    <t>April - September 2024 NHS App• Messages not received as the patient doesn’t have the app (Fallback)</t>
  </si>
  <si>
    <t>April - September 2024 NHS App Messages read via the NHS App (saved)</t>
  </si>
  <si>
    <t>October</t>
  </si>
  <si>
    <t>April - October 2024 Spend (across all SMS channels)</t>
  </si>
  <si>
    <t xml:space="preserve">Percentage of total allocation used until October 2024 across all SMS channels  </t>
  </si>
  <si>
    <t xml:space="preserve">AccurX April - October 2024 Spend </t>
  </si>
  <si>
    <t>All other SMS channels April - October 2024 spend (EE)</t>
  </si>
  <si>
    <t>April - October 2024  AccurX Fragments Usage</t>
  </si>
  <si>
    <t>All other SMS channels April - October 2024 Fragments Usage (EE)</t>
  </si>
  <si>
    <t>April - October 2024 Fragments Usage 
(across all SMS channels)</t>
  </si>
  <si>
    <t>NORMALISED WEIGHTED population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</si>
</sst>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_-[$£-809]* #,##0_-;\-[$£-809]* #,##0_-;_-[$£-809]* &quot;-&quot;??_-;_-@_-"/>
    <numFmt numFmtId="165" formatCode="_-* #,##0_-;\-* #,##0_-;_-* &quot;-&quot;??_-;_-@_-"/>
    <numFmt numFmtId="166" formatCode="_-[$£-809]* #,##0.00_-;\-[$£-809]* #,##0.00_-;_-[$£-809]* &quot;-&quot;??_-;_-@_-"/>
    <numFmt numFmtId="167" formatCode="&quot;£&quot;#,##0.00"/>
    <numFmt numFmtId="168" formatCode="&quot;£&quot;#,##0.0"/>
    <numFmt numFmtId="169" formatCode="0.000%"/>
    <numFmt numFmtId="170" formatCode="_-[$£-809]* #,##0.0000_-;\-[$£-809]* #,##0.0000_-;_-[$£-809]* &quot;-&quot;??_-;_-@_-"/>
    <numFmt numFmtId="171" formatCode="0.0%;\-0.0%;0.0%"/>
  </numFmts>
  <fonts count="14" x14ac:knownFonts="1">
    <font>
      <sz val="11"/>
      <color theme="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b/>
      <sz val="11"/>
      <color theme="1"/>
      <name val="Arial"/>
      <family val="2"/>
    </font>
    <font>
      <sz val="11"/>
      <color theme="1"/>
      <name val="Arial"/>
      <family val="2"/>
    </font>
    <font>
      <sz val="10"/>
      <color rgb="FF1F497D"/>
      <name val="Arial"/>
      <family val="2"/>
    </font>
    <font>
      <sz val="11"/>
      <color rgb="FFFF0000"/>
      <name val="Arial"/>
      <family val="2"/>
    </font>
    <font>
      <sz val="11"/>
      <color rgb="FFDECEFF"/>
      <name val="Calibri"/>
      <family val="2"/>
      <scheme val="minor"/>
    </font>
    <font>
      <sz val="11"/>
      <color theme="0"/>
      <name val="Calibri"/>
      <family val="2"/>
      <scheme val="minor"/>
    </font>
    <font>
      <sz val="11"/>
      <color theme="1"/>
      <name val="Calibri"/>
      <family val="2"/>
      <scheme val="minor"/>
    </font>
    <font>
      <b/>
      <sz val="11"/>
      <color theme="0"/>
      <name val="Calibri"/>
      <family val="2"/>
      <scheme val="minor"/>
    </font>
    <font>
      <u/>
      <sz val="11"/>
      <color theme="10"/>
      <name val="Calibri"/>
      <family val="2"/>
      <scheme val="minor"/>
    </font>
    <font>
      <sz val="11"/>
      <color theme="1"/>
      <name val="Calibri"/>
      <scheme val="minor"/>
    </font>
  </fonts>
  <fills count="20">
    <fill>
      <patternFill patternType="none"/>
    </fill>
    <fill>
      <patternFill patternType="gray125"/>
    </fill>
    <fill>
      <patternFill patternType="solid">
        <fgColor theme="3"/>
        <bgColor indexed="64"/>
      </patternFill>
    </fill>
    <fill>
      <patternFill patternType="solid">
        <fgColor rgb="FFD1CCC5"/>
        <bgColor indexed="64"/>
      </patternFill>
    </fill>
    <fill>
      <patternFill patternType="solid">
        <fgColor theme="0"/>
        <bgColor indexed="64"/>
      </patternFill>
    </fill>
    <fill>
      <patternFill patternType="solid">
        <fgColor theme="3" tint="0.59999389629810485"/>
        <bgColor indexed="64"/>
      </patternFill>
    </fill>
    <fill>
      <patternFill patternType="solid">
        <fgColor rgb="FFDDCEFF"/>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DECEFF"/>
        <bgColor indexed="64"/>
      </patternFill>
    </fill>
    <fill>
      <patternFill patternType="solid">
        <fgColor rgb="FFBBE3CE"/>
        <bgColor indexed="64"/>
      </patternFill>
    </fill>
    <fill>
      <patternFill patternType="solid">
        <fgColor rgb="FFFEC69C"/>
        <bgColor indexed="64"/>
      </patternFill>
    </fill>
    <fill>
      <patternFill patternType="solid">
        <fgColor rgb="FFFF0000"/>
        <bgColor indexed="64"/>
      </patternFill>
    </fill>
    <fill>
      <patternFill patternType="solid">
        <fgColor theme="9"/>
        <bgColor indexed="64"/>
      </patternFill>
    </fill>
    <fill>
      <patternFill patternType="solid">
        <fgColor rgb="FFC00000"/>
        <bgColor indexed="64"/>
      </patternFill>
    </fill>
    <fill>
      <patternFill patternType="solid">
        <fgColor theme="7"/>
        <bgColor indexed="64"/>
      </patternFill>
    </fill>
    <fill>
      <patternFill patternType="solid">
        <fgColor rgb="FFFFFF00"/>
        <bgColor indexed="64"/>
      </patternFill>
    </fill>
    <fill>
      <patternFill patternType="solid">
        <fgColor theme="4"/>
        <bgColor indexed="64"/>
      </patternFill>
    </fill>
    <fill>
      <patternFill patternType="solid">
        <fgColor theme="5"/>
        <bgColor indexed="64"/>
      </patternFill>
    </fill>
  </fills>
  <borders count="21">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theme="4" tint="0.39997558519241921"/>
      </top>
      <bottom style="thin">
        <color theme="4" tint="0.39997558519241921"/>
      </bottom>
      <diagonal/>
    </border>
    <border>
      <left style="thin">
        <color indexed="64"/>
      </left>
      <right style="thin">
        <color indexed="64"/>
      </right>
      <top/>
      <bottom/>
      <diagonal/>
    </border>
    <border>
      <left style="thin">
        <color indexed="64"/>
      </left>
      <right/>
      <top/>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cellStyleXfs>
  <cellXfs count="111">
    <xf numFmtId="0" fontId="0" fillId="0" borderId="0" xfId="0"/>
    <xf numFmtId="164" fontId="0" fillId="0" borderId="0" xfId="0" applyNumberFormat="1"/>
    <xf numFmtId="0" fontId="0" fillId="0" borderId="0" xfId="0" applyAlignment="1">
      <alignment horizontal="left"/>
    </xf>
    <xf numFmtId="0" fontId="0" fillId="2" borderId="0" xfId="0" applyFill="1"/>
    <xf numFmtId="0" fontId="1" fillId="3" borderId="0" xfId="0" applyFont="1" applyFill="1"/>
    <xf numFmtId="0" fontId="1" fillId="3" borderId="0" xfId="0" applyFont="1" applyFill="1" applyAlignment="1">
      <alignment wrapText="1"/>
    </xf>
    <xf numFmtId="166" fontId="0" fillId="0" borderId="0" xfId="0" applyNumberFormat="1"/>
    <xf numFmtId="0" fontId="5" fillId="4" borderId="0" xfId="0" applyFont="1" applyFill="1"/>
    <xf numFmtId="0" fontId="4" fillId="4" borderId="0" xfId="0" applyFont="1" applyFill="1" applyAlignment="1">
      <alignment wrapText="1"/>
    </xf>
    <xf numFmtId="165" fontId="0" fillId="4" borderId="12" xfId="1" applyNumberFormat="1" applyFont="1" applyFill="1" applyBorder="1"/>
    <xf numFmtId="165" fontId="0" fillId="4" borderId="5" xfId="1" applyNumberFormat="1" applyFont="1" applyFill="1" applyBorder="1"/>
    <xf numFmtId="0" fontId="6" fillId="0" borderId="0" xfId="0" applyFont="1"/>
    <xf numFmtId="0" fontId="1" fillId="5" borderId="6" xfId="0" applyFont="1" applyFill="1" applyBorder="1" applyAlignment="1">
      <alignment wrapText="1"/>
    </xf>
    <xf numFmtId="0" fontId="1" fillId="5" borderId="7" xfId="0" applyFont="1" applyFill="1" applyBorder="1" applyAlignment="1">
      <alignment wrapText="1"/>
    </xf>
    <xf numFmtId="0" fontId="1" fillId="5" borderId="8" xfId="0" applyFont="1" applyFill="1" applyBorder="1" applyAlignment="1">
      <alignment wrapText="1"/>
    </xf>
    <xf numFmtId="0" fontId="1" fillId="6" borderId="7" xfId="0" applyFont="1" applyFill="1" applyBorder="1" applyAlignment="1">
      <alignment wrapText="1"/>
    </xf>
    <xf numFmtId="0" fontId="1" fillId="8" borderId="5" xfId="0" applyFont="1" applyFill="1" applyBorder="1" applyAlignment="1">
      <alignment wrapText="1"/>
    </xf>
    <xf numFmtId="1" fontId="1" fillId="8" borderId="5" xfId="0" applyNumberFormat="1" applyFont="1" applyFill="1" applyBorder="1" applyAlignment="1">
      <alignment wrapText="1"/>
    </xf>
    <xf numFmtId="0" fontId="0" fillId="4" borderId="9" xfId="0" applyFill="1" applyBorder="1"/>
    <xf numFmtId="0" fontId="0" fillId="0" borderId="9" xfId="0" applyBorder="1"/>
    <xf numFmtId="1" fontId="0" fillId="4" borderId="9" xfId="0" applyNumberFormat="1" applyFill="1" applyBorder="1" applyAlignment="1">
      <alignment wrapText="1"/>
    </xf>
    <xf numFmtId="0" fontId="0" fillId="4" borderId="5" xfId="0" applyFill="1" applyBorder="1"/>
    <xf numFmtId="0" fontId="0" fillId="0" borderId="5" xfId="0" applyBorder="1"/>
    <xf numFmtId="1" fontId="0" fillId="4" borderId="5" xfId="0" applyNumberFormat="1" applyFill="1" applyBorder="1" applyAlignment="1">
      <alignment wrapText="1"/>
    </xf>
    <xf numFmtId="0" fontId="1" fillId="9" borderId="6" xfId="0" applyFont="1" applyFill="1" applyBorder="1" applyAlignment="1">
      <alignment wrapText="1"/>
    </xf>
    <xf numFmtId="0" fontId="1" fillId="7" borderId="6" xfId="0" applyFont="1" applyFill="1" applyBorder="1" applyAlignment="1">
      <alignment wrapText="1"/>
    </xf>
    <xf numFmtId="167" fontId="0" fillId="7" borderId="9" xfId="1" applyNumberFormat="1" applyFont="1" applyFill="1" applyBorder="1"/>
    <xf numFmtId="43" fontId="0" fillId="0" borderId="0" xfId="1" applyFont="1"/>
    <xf numFmtId="165" fontId="0" fillId="4" borderId="9" xfId="0" applyNumberFormat="1" applyFill="1" applyBorder="1"/>
    <xf numFmtId="0" fontId="8" fillId="10" borderId="4" xfId="0" applyFont="1" applyFill="1" applyBorder="1"/>
    <xf numFmtId="164" fontId="0" fillId="0" borderId="5" xfId="0" applyNumberFormat="1" applyBorder="1"/>
    <xf numFmtId="165" fontId="0" fillId="0" borderId="5" xfId="1" applyNumberFormat="1" applyFont="1" applyBorder="1"/>
    <xf numFmtId="10" fontId="0" fillId="0" borderId="5" xfId="2" applyNumberFormat="1" applyFont="1" applyFill="1" applyBorder="1"/>
    <xf numFmtId="166" fontId="0" fillId="0" borderId="5" xfId="0" applyNumberFormat="1" applyBorder="1"/>
    <xf numFmtId="164" fontId="0" fillId="0" borderId="0" xfId="0" pivotButton="1" applyNumberFormat="1"/>
    <xf numFmtId="164" fontId="0" fillId="0" borderId="0" xfId="0" applyNumberFormat="1" applyAlignment="1">
      <alignment horizontal="left"/>
    </xf>
    <xf numFmtId="0" fontId="0" fillId="10" borderId="0" xfId="0" applyFill="1"/>
    <xf numFmtId="0" fontId="0" fillId="11" borderId="0" xfId="0" applyFill="1"/>
    <xf numFmtId="0" fontId="0" fillId="12" borderId="0" xfId="0" applyFill="1"/>
    <xf numFmtId="0" fontId="1" fillId="13" borderId="0" xfId="0" applyFont="1" applyFill="1" applyAlignment="1">
      <alignment wrapText="1"/>
    </xf>
    <xf numFmtId="0" fontId="0" fillId="0" borderId="0" xfId="0" pivotButton="1"/>
    <xf numFmtId="0" fontId="0" fillId="0" borderId="0" xfId="0" applyNumberFormat="1"/>
    <xf numFmtId="2" fontId="0" fillId="0" borderId="0" xfId="0" applyNumberFormat="1"/>
    <xf numFmtId="2" fontId="0" fillId="11" borderId="0" xfId="0" applyNumberFormat="1" applyFill="1"/>
    <xf numFmtId="0" fontId="5" fillId="0" borderId="17" xfId="0" applyFont="1" applyBorder="1"/>
    <xf numFmtId="0" fontId="4" fillId="0" borderId="17" xfId="0" applyFont="1" applyBorder="1"/>
    <xf numFmtId="1" fontId="5" fillId="0" borderId="17" xfId="0" applyNumberFormat="1" applyFont="1" applyBorder="1" applyAlignment="1">
      <alignment wrapText="1"/>
    </xf>
    <xf numFmtId="0" fontId="5" fillId="15" borderId="17" xfId="0" applyFont="1" applyFill="1" applyBorder="1"/>
    <xf numFmtId="0" fontId="1" fillId="0" borderId="0" xfId="0" applyFont="1"/>
    <xf numFmtId="0" fontId="1" fillId="14" borderId="0" xfId="0" applyFont="1" applyFill="1"/>
    <xf numFmtId="2" fontId="1" fillId="14" borderId="0" xfId="0" applyNumberFormat="1" applyFont="1" applyFill="1"/>
    <xf numFmtId="168" fontId="1" fillId="9" borderId="9" xfId="1" applyNumberFormat="1" applyFont="1" applyFill="1" applyBorder="1"/>
    <xf numFmtId="169" fontId="0" fillId="0" borderId="0" xfId="2" applyNumberFormat="1" applyFont="1"/>
    <xf numFmtId="0" fontId="9" fillId="4" borderId="5" xfId="0" applyFont="1" applyFill="1" applyBorder="1"/>
    <xf numFmtId="9" fontId="0" fillId="0" borderId="0" xfId="2" applyNumberFormat="1" applyFont="1"/>
    <xf numFmtId="43" fontId="10" fillId="0" borderId="0" xfId="1" applyFont="1"/>
    <xf numFmtId="17" fontId="0" fillId="0" borderId="5" xfId="0" applyNumberFormat="1" applyBorder="1"/>
    <xf numFmtId="170" fontId="0" fillId="0" borderId="5" xfId="0" applyNumberFormat="1" applyBorder="1"/>
    <xf numFmtId="0" fontId="3" fillId="0" borderId="0" xfId="0" applyFont="1" applyBorder="1"/>
    <xf numFmtId="165" fontId="3" fillId="4" borderId="0" xfId="1" applyNumberFormat="1" applyFont="1" applyFill="1" applyBorder="1"/>
    <xf numFmtId="165" fontId="3" fillId="4" borderId="0" xfId="0" applyNumberFormat="1" applyFont="1" applyFill="1" applyBorder="1"/>
    <xf numFmtId="1" fontId="3" fillId="4" borderId="0" xfId="0" applyNumberFormat="1" applyFont="1" applyFill="1" applyBorder="1" applyAlignment="1">
      <alignment wrapText="1"/>
    </xf>
    <xf numFmtId="164" fontId="0" fillId="0" borderId="0" xfId="0" applyNumberFormat="1" applyBorder="1"/>
    <xf numFmtId="10" fontId="0" fillId="0" borderId="0" xfId="2" applyNumberFormat="1" applyFont="1" applyFill="1" applyBorder="1"/>
    <xf numFmtId="166" fontId="0" fillId="0" borderId="0" xfId="0" applyNumberFormat="1" applyBorder="1"/>
    <xf numFmtId="164" fontId="3" fillId="0" borderId="0" xfId="0" applyNumberFormat="1" applyFont="1" applyBorder="1"/>
    <xf numFmtId="165" fontId="3" fillId="0" borderId="0" xfId="1" applyNumberFormat="1" applyFont="1" applyBorder="1"/>
    <xf numFmtId="0" fontId="7" fillId="4" borderId="0" xfId="0" applyFont="1" applyFill="1" applyBorder="1"/>
    <xf numFmtId="166" fontId="3" fillId="0" borderId="0" xfId="0" applyNumberFormat="1" applyFont="1" applyBorder="1"/>
    <xf numFmtId="0" fontId="5" fillId="0" borderId="0" xfId="0" applyFont="1" applyBorder="1"/>
    <xf numFmtId="165" fontId="5" fillId="0" borderId="0" xfId="0" applyNumberFormat="1" applyFont="1" applyBorder="1"/>
    <xf numFmtId="0" fontId="4" fillId="0" borderId="0" xfId="0" applyFont="1" applyBorder="1"/>
    <xf numFmtId="1" fontId="5" fillId="0" borderId="0" xfId="0" applyNumberFormat="1" applyFont="1" applyBorder="1" applyAlignment="1">
      <alignment wrapText="1"/>
    </xf>
    <xf numFmtId="0" fontId="0" fillId="0" borderId="0" xfId="0" applyBorder="1"/>
    <xf numFmtId="0" fontId="5" fillId="4" borderId="0" xfId="0" applyFont="1" applyFill="1" applyBorder="1"/>
    <xf numFmtId="165" fontId="0" fillId="0" borderId="0" xfId="0" applyNumberFormat="1" applyBorder="1"/>
    <xf numFmtId="14" fontId="0" fillId="0" borderId="17" xfId="0" applyNumberFormat="1" applyBorder="1"/>
    <xf numFmtId="0" fontId="0" fillId="0" borderId="17" xfId="0" applyBorder="1"/>
    <xf numFmtId="3" fontId="0" fillId="0" borderId="0" xfId="0" applyNumberFormat="1"/>
    <xf numFmtId="171" fontId="0" fillId="0" borderId="0" xfId="0" applyNumberFormat="1"/>
    <xf numFmtId="14" fontId="0" fillId="0" borderId="0" xfId="0" applyNumberFormat="1"/>
    <xf numFmtId="0" fontId="12" fillId="0" borderId="0" xfId="3"/>
    <xf numFmtId="0" fontId="0" fillId="0" borderId="18" xfId="0" applyFont="1" applyBorder="1"/>
    <xf numFmtId="0" fontId="0" fillId="0" borderId="19" xfId="0" applyFill="1" applyBorder="1"/>
    <xf numFmtId="0" fontId="0" fillId="17" borderId="17" xfId="0" applyFill="1" applyBorder="1"/>
    <xf numFmtId="0" fontId="11" fillId="16" borderId="5" xfId="0" applyFont="1" applyFill="1" applyBorder="1" applyAlignment="1">
      <alignment wrapText="1"/>
    </xf>
    <xf numFmtId="0" fontId="0" fillId="18" borderId="17" xfId="0" applyFill="1" applyBorder="1"/>
    <xf numFmtId="0" fontId="0" fillId="19" borderId="17" xfId="0" applyFill="1" applyBorder="1"/>
    <xf numFmtId="43" fontId="13" fillId="0" borderId="0" xfId="1" applyFont="1"/>
    <xf numFmtId="0" fontId="0" fillId="0" borderId="0" xfId="0" applyFill="1"/>
    <xf numFmtId="0" fontId="9" fillId="0" borderId="0" xfId="0" applyFont="1" applyFill="1"/>
    <xf numFmtId="9" fontId="9" fillId="0" borderId="0" xfId="2" applyFont="1" applyFill="1"/>
    <xf numFmtId="0" fontId="5" fillId="16" borderId="20" xfId="0" applyFont="1" applyFill="1" applyBorder="1" applyAlignment="1">
      <alignment horizontal="center"/>
    </xf>
    <xf numFmtId="0" fontId="5" fillId="16" borderId="0" xfId="0" applyFont="1" applyFill="1" applyBorder="1" applyAlignment="1">
      <alignment horizontal="center"/>
    </xf>
    <xf numFmtId="0" fontId="5" fillId="16" borderId="16" xfId="0" applyFont="1" applyFill="1" applyBorder="1" applyAlignment="1">
      <alignment horizontal="center"/>
    </xf>
    <xf numFmtId="0" fontId="5" fillId="16" borderId="17" xfId="0" applyFont="1" applyFill="1" applyBorder="1" applyAlignment="1">
      <alignment horizontal="center"/>
    </xf>
    <xf numFmtId="0" fontId="1" fillId="8" borderId="13" xfId="0" applyFont="1" applyFill="1" applyBorder="1" applyAlignment="1">
      <alignment horizontal="center"/>
    </xf>
    <xf numFmtId="0" fontId="1" fillId="8" borderId="14" xfId="0" applyFont="1" applyFill="1" applyBorder="1" applyAlignment="1">
      <alignment horizontal="center"/>
    </xf>
    <xf numFmtId="0" fontId="1" fillId="8" borderId="15" xfId="0" applyFont="1" applyFill="1" applyBorder="1" applyAlignment="1">
      <alignment horizontal="center"/>
    </xf>
    <xf numFmtId="0" fontId="1" fillId="8" borderId="16" xfId="0" applyFont="1" applyFill="1" applyBorder="1" applyAlignment="1">
      <alignment horizontal="center"/>
    </xf>
    <xf numFmtId="0" fontId="1" fillId="8" borderId="17" xfId="0" applyFont="1" applyFill="1" applyBorder="1" applyAlignment="1">
      <alignment horizontal="center"/>
    </xf>
    <xf numFmtId="0" fontId="1" fillId="8" borderId="12" xfId="0" applyFont="1" applyFill="1" applyBorder="1" applyAlignment="1">
      <alignment horizontal="center"/>
    </xf>
    <xf numFmtId="0" fontId="1" fillId="5" borderId="1" xfId="0" applyFont="1"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1" fillId="6" borderId="10" xfId="0" applyFont="1" applyFill="1" applyBorder="1" applyAlignment="1">
      <alignment horizontal="center"/>
    </xf>
    <xf numFmtId="0" fontId="1" fillId="6" borderId="11" xfId="0" applyFont="1" applyFill="1" applyBorder="1" applyAlignment="1">
      <alignment horizontal="center"/>
    </xf>
    <xf numFmtId="0" fontId="1" fillId="6" borderId="1" xfId="0" applyFont="1" applyFill="1" applyBorder="1" applyAlignment="1">
      <alignment horizontal="center"/>
    </xf>
    <xf numFmtId="0" fontId="1" fillId="6" borderId="2" xfId="0" applyFont="1" applyFill="1" applyBorder="1" applyAlignment="1">
      <alignment horizontal="center"/>
    </xf>
    <xf numFmtId="0" fontId="1" fillId="0" borderId="0" xfId="0" applyFont="1" applyAlignment="1">
      <alignment horizontal="center"/>
    </xf>
    <xf numFmtId="0" fontId="1" fillId="14" borderId="0" xfId="0" applyFont="1" applyFill="1" applyAlignment="1">
      <alignment horizontal="center"/>
    </xf>
  </cellXfs>
  <cellStyles count="4">
    <cellStyle name="Comma" xfId="1" builtinId="3"/>
    <cellStyle name="Hyperlink" xfId="3" builtinId="8"/>
    <cellStyle name="Normal" xfId="0" builtinId="0"/>
    <cellStyle name="Percent" xfId="2" builtinId="5"/>
  </cellStyles>
  <dxfs count="106">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_-[$£-809]* #,##0.00_-;\-[$£-809]* #,##0.00_-;_-[$£-809]* &quot;-&quot;??_-;_-@_-"/>
    </dxf>
    <dxf>
      <font>
        <b val="0"/>
        <i val="0"/>
        <strike val="0"/>
        <condense val="0"/>
        <extend val="0"/>
        <outline val="0"/>
        <shadow val="0"/>
        <u val="none"/>
        <vertAlign val="baseline"/>
        <sz val="11"/>
        <color theme="1"/>
        <name val="Calibri"/>
        <scheme val="minor"/>
      </font>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0" formatCode="General"/>
    </dxf>
    <dxf>
      <font>
        <b/>
        <i val="0"/>
        <strike val="0"/>
        <condense val="0"/>
        <extend val="0"/>
        <outline val="0"/>
        <shadow val="0"/>
        <u val="none"/>
        <vertAlign val="baseline"/>
        <sz val="11"/>
        <color theme="1"/>
        <name val="Calibri"/>
        <scheme val="minor"/>
      </font>
      <fill>
        <patternFill patternType="solid">
          <fgColor indexed="64"/>
          <bgColor rgb="FFD1CCC5"/>
        </patternFill>
      </fill>
      <alignment horizontal="general" vertical="bottom" textRotation="0" wrapText="1" indent="0" justifyLastLine="0" shrinkToFit="0" readingOrder="0"/>
    </dxf>
    <dxf>
      <numFmt numFmtId="164" formatCode="_-[$£-809]* #,##0_-;\-[$£-809]* #,##0_-;_-[$£-809]* &quot;-&quot;??_-;_-@_-"/>
    </dxf>
    <dxf>
      <numFmt numFmtId="164" formatCode="_-[$£-809]* #,##0_-;\-[$£-809]* #,##0_-;_-[$£-809]* &quot;-&quot;??_-;_-@_-"/>
    </dxf>
    <dxf>
      <numFmt numFmtId="164" formatCode="_-[$£-809]* #,##0_-;\-[$£-809]* #,##0_-;_-[$£-809]* &quot;-&quot;??_-;_-@_-"/>
    </dxf>
    <dxf>
      <numFmt numFmtId="164" formatCode="_-[$£-809]* #,##0_-;\-[$£-809]* #,##0_-;_-[$£-809]* &quot;-&quot;??_-;_-@_-"/>
    </dxf>
    <dxf>
      <numFmt numFmtId="164" formatCode="_-[$£-809]* #,##0_-;\-[$£-809]* #,##0_-;_-[$£-809]* &quot;-&quot;??_-;_-@_-"/>
    </dxf>
    <dxf>
      <numFmt numFmtId="164" formatCode="_-[$£-809]* #,##0_-;\-[$£-809]* #,##0_-;_-[$£-809]* &quot;-&quot;??_-;_-@_-"/>
    </dxf>
    <dxf>
      <numFmt numFmtId="172" formatCode="_-[$£-809]* #,##0.0_-;\-[$£-809]* #,##0.0_-;_-[$£-809]* &quot;-&quot;??_-;_-@_-"/>
    </dxf>
    <dxf>
      <numFmt numFmtId="172" formatCode="_-[$£-809]* #,##0.0_-;\-[$£-809]* #,##0.0_-;_-[$£-809]* &quot;-&quot;??_-;_-@_-"/>
    </dxf>
    <dxf>
      <numFmt numFmtId="172" formatCode="_-[$£-809]* #,##0.0_-;\-[$£-809]* #,##0.0_-;_-[$£-809]* &quot;-&quot;??_-;_-@_-"/>
    </dxf>
    <dxf>
      <numFmt numFmtId="172" formatCode="_-[$£-809]* #,##0.0_-;\-[$£-809]* #,##0.0_-;_-[$£-809]* &quot;-&quot;??_-;_-@_-"/>
    </dxf>
    <dxf>
      <numFmt numFmtId="172" formatCode="_-[$£-809]* #,##0.0_-;\-[$£-809]* #,##0.0_-;_-[$£-809]* &quot;-&quot;??_-;_-@_-"/>
    </dxf>
    <dxf>
      <numFmt numFmtId="172" formatCode="_-[$£-809]* #,##0.0_-;\-[$£-809]* #,##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3" formatCode="#,##0"/>
    </dxf>
    <dxf>
      <numFmt numFmtId="3" formatCode="#,##0"/>
    </dxf>
    <dxf>
      <numFmt numFmtId="3" formatCode="#,##0"/>
    </dxf>
    <dxf>
      <numFmt numFmtId="3" formatCode="#,##0"/>
    </dxf>
    <dxf>
      <numFmt numFmtId="171" formatCode="0.0%;\-0.0%;0.0%"/>
    </dxf>
    <dxf>
      <numFmt numFmtId="171" formatCode="0.0%;\-0.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9" formatCode="dd/mm/yyyy"/>
    </dxf>
    <dxf>
      <border outline="0">
        <bottom style="thin">
          <color indexed="64"/>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rgb="FF00B050"/>
        </patternFill>
      </fill>
    </dxf>
    <dxf>
      <fill>
        <patternFill>
          <bgColor rgb="FFFFC000"/>
        </patternFill>
      </fill>
    </dxf>
    <dxf>
      <fill>
        <patternFill>
          <bgColor rgb="FFC00000"/>
        </patternFill>
      </fill>
    </dxf>
    <dxf>
      <fill>
        <patternFill>
          <bgColor rgb="FF7030A0"/>
        </patternFill>
      </fill>
    </dxf>
    <dxf>
      <fill>
        <patternFill>
          <bgColor rgb="FF00B050"/>
        </patternFill>
      </fill>
    </dxf>
    <dxf>
      <fill>
        <patternFill>
          <bgColor rgb="FFFFC000"/>
        </patternFill>
      </fill>
    </dxf>
    <dxf>
      <fill>
        <patternFill>
          <bgColor rgb="FFC00000"/>
        </patternFill>
      </fill>
    </dxf>
    <dxf>
      <fill>
        <patternFill>
          <bgColor rgb="FF7030A0"/>
        </patternFill>
      </fill>
    </dxf>
    <dxf>
      <font>
        <b val="0"/>
        <i val="0"/>
        <strike val="0"/>
        <condense val="0"/>
        <extend val="0"/>
        <outline val="0"/>
        <shadow val="0"/>
        <u val="none"/>
        <vertAlign val="baseline"/>
        <sz val="11"/>
        <color theme="1"/>
        <name val="Calibri"/>
        <scheme val="minor"/>
      </font>
      <numFmt numFmtId="13" formatCode="0%"/>
    </dxf>
  </dxfs>
  <tableStyles count="0" defaultTableStyle="TableStyleMedium2" defaultPivotStyle="PivotStyleLight16"/>
  <colors>
    <mruColors>
      <color rgb="FFEDA8A5"/>
      <color rgb="FFF97D77"/>
      <color rgb="FFA5F9E1"/>
      <color rgb="FFFEC69C"/>
      <color rgb="FFDECEFF"/>
      <color rgb="FFBBE3CE"/>
      <color rgb="FFD1CCC5"/>
      <color rgb="FFD2DE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microsoft.com/office/2007/relationships/slicerCache" Target="slicerCaches/slicerCache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7/relationships/slicerCache" Target="slicerCaches/slicerCache3.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07/relationships/slicerCache" Target="slicerCaches/slicerCache6.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NW London General Practice SMS usage October 2024 v3.xlsx]Monthly SMS Usage Pivots!PivotTable1</c:name>
    <c:fmtId val="3"/>
  </c:pivotSource>
  <c:chart>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noFill/>
          <a:ln>
            <a:noFill/>
          </a:ln>
          <a:effectLst/>
        </c:spPr>
        <c:marker>
          <c:symbol val="none"/>
        </c:marker>
      </c:pivotFmt>
      <c:pivotFmt>
        <c:idx val="4"/>
        <c:spPr>
          <a:solidFill>
            <a:schemeClr val="accent1"/>
          </a:solidFill>
          <a:ln>
            <a:noFill/>
          </a:ln>
          <a:effectLst/>
        </c:spPr>
        <c:marker>
          <c:symbol val="none"/>
        </c:marker>
      </c:pivotFmt>
      <c:pivotFmt>
        <c:idx val="5"/>
        <c:spPr>
          <a:noFill/>
          <a:ln>
            <a:noFill/>
          </a:ln>
          <a:effectLst/>
        </c:spPr>
        <c:marker>
          <c:symbol val="none"/>
        </c:marker>
      </c:pivotFmt>
      <c:pivotFmt>
        <c:idx val="6"/>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rgbClr val="C00000"/>
            </a:solidFill>
            <a:prstDash val="dash"/>
            <a:round/>
          </a:ln>
          <a:effectLst/>
        </c:spPr>
        <c:marker>
          <c:symbol val="none"/>
        </c:marker>
        <c:dLbl>
          <c:idx val="0"/>
          <c:layout>
            <c:manualLayout>
              <c:x val="-2.1447719972263201E-2"/>
              <c:y val="-7.4074074074074098E-2"/>
            </c:manualLayout>
          </c:layout>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pivotFmt>
      <c:pivotFmt>
        <c:idx val="1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5690429275340553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2"/>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no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5690429275340553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2"/>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rgbClr val="C00000"/>
            </a:solidFill>
            <a:prstDash val="dash"/>
            <a:round/>
          </a:ln>
          <a:effectLst/>
        </c:spPr>
        <c:marker>
          <c:symbol val="none"/>
        </c:marker>
        <c:dLbl>
          <c:idx val="0"/>
          <c:layout>
            <c:manualLayout>
              <c:x val="-2.1447719972263201E-2"/>
              <c:y val="-7.4074074074074098E-2"/>
            </c:manualLayout>
          </c:layout>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no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w="28575" cap="rnd">
            <a:solidFill>
              <a:schemeClr val="accent1"/>
            </a:solidFill>
            <a:round/>
          </a:ln>
          <a:effectLst/>
        </c:spPr>
        <c:marker>
          <c:spPr>
            <a:solidFill>
              <a:schemeClr val="bg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dLbl>
          <c:idx val="0"/>
          <c:layout>
            <c:manualLayout>
              <c:x val="-5.3482427581727811E-3"/>
              <c:y val="6.301210363918571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pPr>
            <a:solidFill>
              <a:schemeClr val="bg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dLbl>
          <c:idx val="0"/>
          <c:layout>
            <c:manualLayout>
              <c:x val="-8.5651465807657038E-3"/>
              <c:y val="4.479529034977994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dLbl>
          <c:idx val="0"/>
          <c:layout>
            <c:manualLayout>
              <c:x val="-2.1447719972263201E-2"/>
              <c:y val="-7.4074074074074098E-2"/>
            </c:manualLayout>
          </c:layout>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circle"/>
          <c:size val="5"/>
          <c:spPr>
            <a:solidFill>
              <a:schemeClr val="bg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noFill/>
          <a:ln>
            <a:noFill/>
          </a:ln>
          <a:effectLst/>
        </c:spPr>
        <c:marker>
          <c:symbol val="none"/>
        </c:marker>
      </c:pivotFmt>
      <c:pivotFmt>
        <c:idx val="33"/>
        <c:spPr>
          <a:solidFill>
            <a:srgbClr val="FF0000">
              <a:alpha val="29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5"/>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2"/>
            </a:solidFill>
            <a:round/>
          </a:ln>
          <a:effectLst/>
        </c:spPr>
        <c:marker>
          <c:symbol val="circle"/>
          <c:size val="5"/>
        </c:marker>
      </c:pivotFmt>
      <c:pivotFmt>
        <c:idx val="37"/>
      </c:pivotFmt>
      <c:pivotFmt>
        <c:idx val="38"/>
      </c:pivotFmt>
      <c:pivotFmt>
        <c:idx val="39"/>
      </c:pivotFmt>
      <c:pivotFmt>
        <c:idx val="40"/>
      </c:pivotFmt>
      <c:pivotFmt>
        <c:idx val="41"/>
        <c:spPr>
          <a:solidFill>
            <a:srgbClr val="FF0000">
              <a:alpha val="29000"/>
            </a:srgbClr>
          </a:solidFill>
          <a:ln>
            <a:noFill/>
          </a:ln>
          <a:effectLst/>
        </c:spPr>
        <c:dLbl>
          <c:idx val="0"/>
          <c:layout>
            <c:manualLayout>
              <c:x val="2.1248339973440355E-3"/>
              <c:y val="4.44439310243607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4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44"/>
        <c:spPr>
          <a:solidFill>
            <a:schemeClr val="accent1"/>
          </a:solidFill>
          <a:ln w="25400">
            <a:noFill/>
          </a:ln>
          <a:effectLst/>
        </c:spPr>
        <c:marker>
          <c:symbol val="none"/>
        </c:marker>
      </c:pivotFmt>
      <c:pivotFmt>
        <c:idx val="45"/>
        <c:spPr>
          <a:solidFill>
            <a:schemeClr val="accent1"/>
          </a:solidFill>
          <a:ln w="25400">
            <a:noFill/>
          </a:ln>
          <a:effectLst/>
        </c:spPr>
        <c:marker>
          <c:symbol val="none"/>
        </c:marker>
      </c:pivotFmt>
      <c:pivotFmt>
        <c:idx val="46"/>
        <c:spPr>
          <a:solidFill>
            <a:schemeClr val="accent1"/>
          </a:solidFill>
          <a:ln w="25400">
            <a:noFill/>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noFill/>
          <a:ln>
            <a:noFill/>
          </a:ln>
          <a:effectLst/>
        </c:spPr>
        <c:marker>
          <c:symbol val="none"/>
        </c:marker>
      </c:pivotFmt>
      <c:pivotFmt>
        <c:idx val="49"/>
        <c:spPr>
          <a:solidFill>
            <a:schemeClr val="accent1"/>
          </a:solidFill>
          <a:ln>
            <a:noFill/>
          </a:ln>
          <a:effectLst/>
        </c:spPr>
        <c:marker>
          <c:symbol val="none"/>
        </c:marker>
      </c:pivotFmt>
      <c:pivotFmt>
        <c:idx val="50"/>
        <c:spPr>
          <a:noFill/>
          <a:ln>
            <a:noFill/>
          </a:ln>
          <a:effectLst/>
        </c:spPr>
        <c:marker>
          <c:symbol val="none"/>
        </c:marker>
      </c:pivotFmt>
      <c:pivotFmt>
        <c:idx val="51"/>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pivotFmt>
      <c:pivotFmt>
        <c:idx val="5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pivotFmt>
      <c:pivotFmt>
        <c:idx val="55"/>
        <c:spPr>
          <a:no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w="28575" cap="rnd">
            <a:solidFill>
              <a:srgbClr val="C00000"/>
            </a:solidFill>
            <a:prstDash val="dash"/>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9"/>
        <c:spPr>
          <a:noFill/>
          <a:ln>
            <a:noFill/>
          </a:ln>
          <a:effectLst/>
        </c:spPr>
        <c:marker>
          <c:symbol val="none"/>
        </c:marker>
      </c:pivotFmt>
      <c:pivotFmt>
        <c:idx val="60"/>
        <c:spPr>
          <a:solidFill>
            <a:schemeClr val="accent1"/>
          </a:solidFill>
          <a:ln>
            <a:noFill/>
          </a:ln>
          <a:effectLst/>
        </c:spPr>
        <c:marker>
          <c:symbol val="none"/>
        </c:marker>
      </c:pivotFmt>
      <c:pivotFmt>
        <c:idx val="61"/>
        <c:spPr>
          <a:noFill/>
          <a:ln>
            <a:noFill/>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a:noFill/>
          </a:ln>
          <a:effectLst/>
        </c:spPr>
        <c:marker>
          <c:symbol val="none"/>
        </c:marker>
      </c:pivotFmt>
      <c:pivotFmt>
        <c:idx val="64"/>
        <c:spPr>
          <a:noFill/>
          <a:ln>
            <a:noFill/>
          </a:ln>
          <a:effectLst/>
        </c:spPr>
        <c:marker>
          <c:symbol val="none"/>
        </c:marker>
      </c:pivotFmt>
      <c:pivotFmt>
        <c:idx val="6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rgbClr val="F97D77"/>
          </a:solidFill>
          <a:ln>
            <a:noFill/>
          </a:ln>
          <a:effectLst/>
        </c:spPr>
        <c:marker>
          <c:symbol val="none"/>
        </c:marker>
      </c:pivotFmt>
      <c:pivotFmt>
        <c:idx val="69"/>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71"/>
        <c:spPr>
          <a:solidFill>
            <a:schemeClr val="accent1"/>
          </a:solidFill>
          <a:ln>
            <a:noFill/>
          </a:ln>
          <a:effectLst/>
        </c:spPr>
        <c:marker>
          <c:symbol val="none"/>
        </c:marker>
      </c:pivotFmt>
      <c:pivotFmt>
        <c:idx val="72"/>
        <c:spPr>
          <a:solidFill>
            <a:schemeClr val="accent1"/>
          </a:solidFill>
          <a:ln>
            <a:noFill/>
          </a:ln>
          <a:effectLst/>
        </c:spPr>
        <c:marker>
          <c:symbol val="none"/>
        </c:marker>
      </c:pivotFmt>
      <c:pivotFmt>
        <c:idx val="73"/>
        <c:spPr>
          <a:noFill/>
          <a:ln>
            <a:noFill/>
          </a:ln>
          <a:effectLst/>
        </c:spPr>
        <c:marker>
          <c:symbol val="none"/>
        </c:marker>
      </c:pivotFmt>
      <c:pivotFmt>
        <c:idx val="74"/>
        <c:spPr>
          <a:solidFill>
            <a:schemeClr val="accent1"/>
          </a:solidFill>
          <a:ln w="28575" cap="rnd">
            <a:solidFill>
              <a:srgbClr val="C00000"/>
            </a:solidFill>
            <a:prstDash val="dash"/>
            <a:round/>
          </a:ln>
          <a:effectLst/>
        </c:spPr>
      </c:pivotFmt>
      <c:pivotFmt>
        <c:idx val="75"/>
        <c:spPr>
          <a:noFill/>
          <a:ln>
            <a:noFill/>
          </a:ln>
          <a:effectLst/>
        </c:spPr>
        <c:marker>
          <c:symbol val="none"/>
        </c:marker>
      </c:pivotFmt>
      <c:pivotFmt>
        <c:idx val="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dLblPos val="l"/>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FF0000">
              <a:alpha val="21000"/>
            </a:srgbClr>
          </a:solidFill>
          <a:ln>
            <a:noFill/>
          </a:ln>
          <a:effectLst/>
        </c:spPr>
        <c:marker>
          <c:symbol val="none"/>
        </c:marker>
      </c:pivotFmt>
      <c:pivotFmt>
        <c:idx val="80"/>
        <c:spPr>
          <a:noFill/>
          <a:ln>
            <a:noFill/>
          </a:ln>
          <a:effectLst/>
        </c:spPr>
        <c:marker>
          <c:symbol val="none"/>
        </c:marker>
      </c:pivotFmt>
      <c:pivotFmt>
        <c:idx val="81"/>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rgbClr val="FF0000">
              <a:alpha val="21000"/>
            </a:srgbClr>
          </a:solidFill>
          <a:ln>
            <a:noFill/>
          </a:ln>
          <a:effectLst/>
        </c:spPr>
        <c:marker>
          <c:symbol val="none"/>
        </c:marker>
      </c:pivotFmt>
      <c:pivotFmt>
        <c:idx val="85"/>
        <c:marker>
          <c:symbol val="circle"/>
          <c:size val="5"/>
          <c:spPr>
            <a:solidFill>
              <a:schemeClr val="accent1"/>
            </a:solidFill>
            <a:ln w="9525">
              <a:solidFill>
                <a:schemeClr val="accent1"/>
              </a:solidFill>
            </a:ln>
            <a:effectLst/>
          </c:spPr>
        </c:marker>
      </c:pivotFmt>
      <c:pivotFmt>
        <c:idx val="86"/>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l"/>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C00000">
              <a:alpha val="21000"/>
            </a:srgbClr>
          </a:solidFill>
          <a:ln>
            <a:noFill/>
          </a:ln>
          <a:effectLst/>
        </c:spPr>
        <c:marker>
          <c:symbol val="none"/>
        </c:marker>
      </c:pivotFmt>
      <c:pivotFmt>
        <c:idx val="92"/>
        <c:spPr>
          <a:noFill/>
          <a:ln>
            <a:noFill/>
          </a:ln>
          <a:effectLst/>
        </c:spPr>
        <c:marker>
          <c:symbol val="none"/>
        </c:marker>
      </c:pivotFmt>
      <c:pivotFmt>
        <c:idx val="9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94"/>
        <c:spPr>
          <a:solidFill>
            <a:schemeClr val="accent1"/>
          </a:solidFill>
          <a:ln>
            <a:noFill/>
          </a:ln>
          <a:effectLst/>
        </c:spPr>
        <c:marker>
          <c:symbol val="none"/>
        </c:marker>
      </c:pivotFmt>
      <c:pivotFmt>
        <c:idx val="95"/>
        <c:spPr>
          <a:noFill/>
          <a:ln>
            <a:noFill/>
          </a:ln>
          <a:effectLst/>
        </c:spPr>
        <c:marker>
          <c:symbol val="none"/>
        </c:marker>
      </c:pivotFmt>
      <c:pivotFmt>
        <c:idx val="96"/>
        <c:marker>
          <c:spPr>
            <a:noFill/>
            <a:ln w="9525">
              <a:solidFill>
                <a:schemeClr val="accent1"/>
              </a:solidFill>
            </a:ln>
            <a:effectLst/>
          </c:spPr>
        </c:marker>
      </c:pivotFmt>
      <c:pivotFmt>
        <c:idx val="97"/>
        <c:spPr>
          <a:solidFill>
            <a:schemeClr val="accent1"/>
          </a:solidFill>
          <a:ln>
            <a:noFill/>
          </a:ln>
          <a:effectLst/>
        </c:spPr>
        <c:marker>
          <c:symbol val="none"/>
        </c:marker>
      </c:pivotFmt>
      <c:pivotFmt>
        <c:idx val="98"/>
        <c:spPr>
          <a:solidFill>
            <a:schemeClr val="accent1"/>
          </a:solidFill>
          <a:ln w="28575" cap="rnd">
            <a:solidFill>
              <a:srgbClr val="C00000"/>
            </a:solidFill>
            <a:prstDash val="dash"/>
            <a:round/>
          </a:ln>
          <a:effectLst/>
        </c:spPr>
        <c:marker>
          <c:symbol val="none"/>
        </c:marker>
      </c:pivotFmt>
      <c:pivotFmt>
        <c:idx val="99"/>
        <c:spPr>
          <a:noFill/>
          <a:ln>
            <a:noFill/>
          </a:ln>
          <a:effectLst/>
        </c:spPr>
        <c:marker>
          <c:symbol val="none"/>
        </c:marker>
      </c:pivotFmt>
      <c:pivotFmt>
        <c:idx val="10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1"/>
        <c:marker>
          <c:symbol val="circle"/>
          <c:size val="5"/>
          <c:spPr>
            <a:solidFill>
              <a:schemeClr val="accent1"/>
            </a:solidFill>
            <a:ln w="9525">
              <a:solidFill>
                <a:schemeClr val="accent1"/>
              </a:solidFill>
            </a:ln>
            <a:effectLst/>
          </c:spPr>
        </c:marker>
      </c:pivotFmt>
      <c:pivotFmt>
        <c:idx val="10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3"/>
        <c:marker>
          <c:symbol val="none"/>
        </c:marker>
      </c:pivotFmt>
      <c:pivotFmt>
        <c:idx val="104"/>
        <c:spPr>
          <a:noFill/>
          <a:ln>
            <a:noFill/>
          </a:ln>
          <a:effectLst/>
        </c:spPr>
        <c:marker>
          <c:symbol val="none"/>
        </c:marker>
      </c:pivotFmt>
      <c:pivotFmt>
        <c:idx val="105"/>
        <c:spPr>
          <a:solidFill>
            <a:schemeClr val="accent1"/>
          </a:solidFill>
          <a:ln>
            <a:noFill/>
          </a:ln>
          <a:effectLst/>
        </c:spPr>
        <c:marker>
          <c:symbol val="none"/>
        </c:marker>
      </c:pivotFmt>
      <c:pivotFmt>
        <c:idx val="106"/>
        <c:spPr>
          <a:noFill/>
          <a:ln>
            <a:noFill/>
          </a:ln>
          <a:effectLst/>
        </c:spPr>
        <c:marker>
          <c:symbol val="none"/>
        </c:marker>
      </c:pivotFmt>
      <c:pivotFmt>
        <c:idx val="10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rgbClr val="FF0000">
              <a:alpha val="33000"/>
            </a:srgbClr>
          </a:solidFill>
          <a:ln>
            <a:noFill/>
          </a:ln>
          <a:effectLst/>
        </c:spPr>
        <c:marker>
          <c:symbol val="none"/>
        </c:marker>
      </c:pivotFmt>
      <c:pivotFmt>
        <c:idx val="111"/>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3"/>
      </c:pivotFmt>
      <c:pivotFmt>
        <c:idx val="114"/>
      </c:pivotFmt>
      <c:pivotFmt>
        <c:idx val="115"/>
        <c:spPr>
          <a:noFill/>
          <a:ln>
            <a:noFill/>
          </a:ln>
          <a:effectLst/>
        </c:spPr>
        <c:marker>
          <c:symbol val="none"/>
        </c:marker>
      </c:pivotFmt>
      <c:pivotFmt>
        <c:idx val="116"/>
        <c:spPr>
          <a:solidFill>
            <a:srgbClr val="FF0000">
              <a:alpha val="33000"/>
            </a:srgbClr>
          </a:solidFill>
          <a:ln>
            <a:noFill/>
          </a:ln>
          <a:effectLst/>
        </c:spPr>
        <c:marker>
          <c:symbol val="none"/>
        </c:marker>
      </c:pivotFmt>
      <c:pivotFmt>
        <c:idx val="11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11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9"/>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20"/>
        <c:spPr>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1"/>
        <c:spPr>
          <a:ln w="28575" cap="rnd">
            <a:solidFill>
              <a:srgbClr val="C00000"/>
            </a:solidFill>
            <a:prstDash val="dash"/>
            <a:round/>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areaChart>
        <c:grouping val="stacked"/>
        <c:varyColors val="0"/>
        <c:ser>
          <c:idx val="2"/>
          <c:order val="2"/>
          <c:tx>
            <c:strRef>
              <c:f>'Monthly SMS Usage Pivots'!$E$6</c:f>
              <c:strCache>
                <c:ptCount val="1"/>
                <c:pt idx="0">
                  <c:v> 24-25 Total Funding Allocation £0.45/patient + Additional Funding</c:v>
                </c:pt>
              </c:strCache>
            </c:strRef>
          </c:tx>
          <c:spPr>
            <a:noFill/>
            <a:ln>
              <a:noFill/>
            </a:ln>
            <a:effectLst/>
          </c:spPr>
          <c:dPt>
            <c:idx val="11"/>
            <c:bubble3D val="0"/>
            <c:extLst>
              <c:ext xmlns:c16="http://schemas.microsoft.com/office/drawing/2014/chart" uri="{C3380CC4-5D6E-409C-BE32-E72D297353CC}">
                <c16:uniqueId val="{00000000-24A4-47C1-8F6D-492FEA236B07}"/>
              </c:ext>
            </c:extLst>
          </c:dPt>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Pivots'!$E$7:$E$19</c:f>
              <c:numCache>
                <c:formatCode>_-[$£-809]* #,##0_-;\-[$£-809]* #,##0_-;_-[$£-809]* "-"??_-;_-@_-</c:formatCode>
                <c:ptCount val="12"/>
                <c:pt idx="0">
                  <c:v>1171599.4899448829</c:v>
                </c:pt>
                <c:pt idx="1">
                  <c:v>1166709.3357657432</c:v>
                </c:pt>
                <c:pt idx="2">
                  <c:v>1166709.3357657432</c:v>
                </c:pt>
                <c:pt idx="3">
                  <c:v>1166709.3357657432</c:v>
                </c:pt>
                <c:pt idx="4">
                  <c:v>1171599.4899448829</c:v>
                </c:pt>
                <c:pt idx="5">
                  <c:v>1162429.2025096724</c:v>
                </c:pt>
                <c:pt idx="6">
                  <c:v>1166709.3357657432</c:v>
                </c:pt>
                <c:pt idx="7">
                  <c:v>1171598.9716535064</c:v>
                </c:pt>
                <c:pt idx="8">
                  <c:v>1163598.4122431385</c:v>
                </c:pt>
                <c:pt idx="9">
                  <c:v>1165539.0894495239</c:v>
                </c:pt>
                <c:pt idx="10">
                  <c:v>1163598.4122431385</c:v>
                </c:pt>
                <c:pt idx="11">
                  <c:v>1166708.8174743666</c:v>
                </c:pt>
              </c:numCache>
            </c:numRef>
          </c:val>
          <c:extLst>
            <c:ext xmlns:c16="http://schemas.microsoft.com/office/drawing/2014/chart" uri="{C3380CC4-5D6E-409C-BE32-E72D297353CC}">
              <c16:uniqueId val="{00000001-24A4-47C1-8F6D-492FEA236B07}"/>
            </c:ext>
          </c:extLst>
        </c:ser>
        <c:ser>
          <c:idx val="4"/>
          <c:order val="4"/>
          <c:tx>
            <c:strRef>
              <c:f>'Monthly SMS Usage Pivots'!$G$6</c:f>
              <c:strCache>
                <c:ptCount val="1"/>
                <c:pt idx="0">
                  <c:v>Difference - FY2324 &amp; FY2425 </c:v>
                </c:pt>
              </c:strCache>
            </c:strRef>
          </c:tx>
          <c:spPr>
            <a:solidFill>
              <a:srgbClr val="FF0000">
                <a:alpha val="33000"/>
              </a:srgbClr>
            </a:solidFill>
            <a:ln>
              <a:noFill/>
            </a:ln>
            <a:effectLst/>
          </c:spPr>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Pivots'!$G$7:$G$19</c:f>
              <c:numCache>
                <c:formatCode>_-[$£-809]* #,##0_-;\-[$£-809]* #,##0_-;_-[$£-809]*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2-24A4-47C1-8F6D-492FEA236B07}"/>
            </c:ext>
          </c:extLst>
        </c:ser>
        <c:dLbls>
          <c:showLegendKey val="0"/>
          <c:showVal val="0"/>
          <c:showCatName val="0"/>
          <c:showSerName val="0"/>
          <c:showPercent val="0"/>
          <c:showBubbleSize val="0"/>
        </c:dLbls>
        <c:axId val="791836336"/>
        <c:axId val="791836752"/>
      </c:areaChart>
      <c:lineChart>
        <c:grouping val="standard"/>
        <c:varyColors val="0"/>
        <c:ser>
          <c:idx val="0"/>
          <c:order val="0"/>
          <c:tx>
            <c:strRef>
              <c:f>'Monthly SMS Usage Pivots'!$C$6</c:f>
              <c:strCache>
                <c:ptCount val="1"/>
                <c:pt idx="0">
                  <c:v> FY2324Spent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1"/>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3-24A4-47C1-8F6D-492FEA236B0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Pivots'!$C$7:$C$19</c:f>
              <c:numCache>
                <c:formatCode>_-[$£-809]* #,##0_-;\-[$£-809]* #,##0_-;_-[$£-809]* "-"??_-;_-@_-</c:formatCode>
                <c:ptCount val="12"/>
                <c:pt idx="0">
                  <c:v>102183.82949999996</c:v>
                </c:pt>
                <c:pt idx="1">
                  <c:v>210506.76939999993</c:v>
                </c:pt>
                <c:pt idx="2">
                  <c:v>316489.94379999989</c:v>
                </c:pt>
                <c:pt idx="3">
                  <c:v>408264.90069999988</c:v>
                </c:pt>
                <c:pt idx="4">
                  <c:v>502350.78029999987</c:v>
                </c:pt>
                <c:pt idx="5">
                  <c:v>637584.10999999987</c:v>
                </c:pt>
                <c:pt idx="6">
                  <c:v>781130.24569999974</c:v>
                </c:pt>
                <c:pt idx="7">
                  <c:v>893784.28269999975</c:v>
                </c:pt>
                <c:pt idx="8">
                  <c:v>981546.86769999983</c:v>
                </c:pt>
                <c:pt idx="9">
                  <c:v>1091145.7870999998</c:v>
                </c:pt>
                <c:pt idx="10">
                  <c:v>1188775.4675999999</c:v>
                </c:pt>
                <c:pt idx="11">
                  <c:v>1297855.3363999999</c:v>
                </c:pt>
              </c:numCache>
            </c:numRef>
          </c:val>
          <c:smooth val="0"/>
          <c:extLst>
            <c:ext xmlns:c16="http://schemas.microsoft.com/office/drawing/2014/chart" uri="{C3380CC4-5D6E-409C-BE32-E72D297353CC}">
              <c16:uniqueId val="{00000004-24A4-47C1-8F6D-492FEA236B07}"/>
            </c:ext>
          </c:extLst>
        </c:ser>
        <c:ser>
          <c:idx val="1"/>
          <c:order val="1"/>
          <c:tx>
            <c:strRef>
              <c:f>'Monthly SMS Usage Pivots'!$D$6</c:f>
              <c:strCache>
                <c:ptCount val="1"/>
                <c:pt idx="0">
                  <c:v> FY2425Spent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Pivots'!$D$7:$D$19</c:f>
              <c:numCache>
                <c:formatCode>_-[$£-809]* #,##0_-;\-[$£-809]* #,##0_-;_-[$£-809]* "-"??_-;_-@_-</c:formatCode>
                <c:ptCount val="12"/>
                <c:pt idx="0">
                  <c:v>106593.3369999999</c:v>
                </c:pt>
                <c:pt idx="1">
                  <c:v>199294.26539999986</c:v>
                </c:pt>
                <c:pt idx="2">
                  <c:v>296491.91049999988</c:v>
                </c:pt>
                <c:pt idx="3">
                  <c:v>395364.67579999974</c:v>
                </c:pt>
                <c:pt idx="4">
                  <c:v>489919.43099999963</c:v>
                </c:pt>
                <c:pt idx="5">
                  <c:v>627189.03799999959</c:v>
                </c:pt>
                <c:pt idx="6">
                  <c:v>729081.06449999963</c:v>
                </c:pt>
                <c:pt idx="7">
                  <c:v>#N/A</c:v>
                </c:pt>
                <c:pt idx="8">
                  <c:v>#N/A</c:v>
                </c:pt>
                <c:pt idx="9">
                  <c:v>#N/A</c:v>
                </c:pt>
                <c:pt idx="10">
                  <c:v>#N/A</c:v>
                </c:pt>
                <c:pt idx="11">
                  <c:v>#N/A</c:v>
                </c:pt>
              </c:numCache>
            </c:numRef>
          </c:val>
          <c:smooth val="0"/>
          <c:extLst>
            <c:ext xmlns:c16="http://schemas.microsoft.com/office/drawing/2014/chart" uri="{C3380CC4-5D6E-409C-BE32-E72D297353CC}">
              <c16:uniqueId val="{00000005-24A4-47C1-8F6D-492FEA236B07}"/>
            </c:ext>
          </c:extLst>
        </c:ser>
        <c:ser>
          <c:idx val="3"/>
          <c:order val="3"/>
          <c:tx>
            <c:strRef>
              <c:f>'Monthly SMS Usage Pivots'!$F$6</c:f>
              <c:strCache>
                <c:ptCount val="1"/>
                <c:pt idx="0">
                  <c:v>Funding base
</c:v>
                </c:pt>
              </c:strCache>
            </c:strRef>
          </c:tx>
          <c:spPr>
            <a:ln w="28575" cap="rnd">
              <a:solidFill>
                <a:srgbClr val="C00000"/>
              </a:solidFill>
              <a:prstDash val="dash"/>
              <a:round/>
            </a:ln>
            <a:effectLst/>
          </c:spPr>
          <c:marker>
            <c:symbol val="none"/>
          </c:marker>
          <c:dPt>
            <c:idx val="1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6-24A4-47C1-8F6D-492FEA236B07}"/>
              </c:ext>
            </c:extLst>
          </c:dPt>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4A4-47C1-8F6D-492FEA236B0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Pivots'!$F$7:$F$19</c:f>
              <c:numCache>
                <c:formatCode>_-[$£-809]* #,##0_-;\-[$£-809]* #,##0_-;_-[$£-809]* "-"??_-;_-@_-</c:formatCode>
                <c:ptCount val="12"/>
                <c:pt idx="0">
                  <c:v>1171599.4899448829</c:v>
                </c:pt>
                <c:pt idx="1">
                  <c:v>1166709.3357657432</c:v>
                </c:pt>
                <c:pt idx="2">
                  <c:v>1166709.3357657432</c:v>
                </c:pt>
                <c:pt idx="3">
                  <c:v>1166709.3357657432</c:v>
                </c:pt>
                <c:pt idx="4">
                  <c:v>1171599.4899448829</c:v>
                </c:pt>
                <c:pt idx="5">
                  <c:v>1162429.2025096724</c:v>
                </c:pt>
                <c:pt idx="6">
                  <c:v>1166709.3357657432</c:v>
                </c:pt>
                <c:pt idx="7">
                  <c:v>1171598.9716535064</c:v>
                </c:pt>
                <c:pt idx="8">
                  <c:v>1163598.4122431385</c:v>
                </c:pt>
                <c:pt idx="9">
                  <c:v>1165539.0894495239</c:v>
                </c:pt>
                <c:pt idx="10">
                  <c:v>1163598.4122431385</c:v>
                </c:pt>
                <c:pt idx="11">
                  <c:v>1166708.8174743666</c:v>
                </c:pt>
              </c:numCache>
            </c:numRef>
          </c:val>
          <c:smooth val="0"/>
          <c:extLst>
            <c:ext xmlns:c16="http://schemas.microsoft.com/office/drawing/2014/chart" uri="{C3380CC4-5D6E-409C-BE32-E72D297353CC}">
              <c16:uniqueId val="{00000007-24A4-47C1-8F6D-492FEA236B07}"/>
            </c:ext>
          </c:extLst>
        </c:ser>
        <c:dLbls>
          <c:showLegendKey val="0"/>
          <c:showVal val="0"/>
          <c:showCatName val="0"/>
          <c:showSerName val="0"/>
          <c:showPercent val="0"/>
          <c:showBubbleSize val="0"/>
        </c:dLbls>
        <c:marker val="1"/>
        <c:smooth val="0"/>
        <c:axId val="791836336"/>
        <c:axId val="791836752"/>
      </c:lineChart>
      <c:catAx>
        <c:axId val="79183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91836752"/>
        <c:crosses val="autoZero"/>
        <c:auto val="1"/>
        <c:lblAlgn val="ctr"/>
        <c:lblOffset val="100"/>
        <c:noMultiLvlLbl val="0"/>
      </c:catAx>
      <c:valAx>
        <c:axId val="791836752"/>
        <c:scaling>
          <c:orientation val="minMax"/>
        </c:scaling>
        <c:delete val="0"/>
        <c:axPos val="l"/>
        <c:majorGridlines>
          <c:spPr>
            <a:ln w="9525" cap="flat" cmpd="sng" algn="ctr">
              <a:solidFill>
                <a:schemeClr val="tx1">
                  <a:lumMod val="15000"/>
                  <a:lumOff val="85000"/>
                </a:schemeClr>
              </a:solidFill>
              <a:round/>
            </a:ln>
            <a:effectLst/>
          </c:spPr>
        </c:majorGridlines>
        <c:numFmt formatCode="_-[$£-809]* #,##0_-;\-[$£-809]* #,##0_-;_-[$£-8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9183633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legendEntry>
      <c:legendEntry>
        <c:idx val="1"/>
        <c:delete val="1"/>
      </c:legendEntry>
      <c:legendEntry>
        <c:idx val="2"/>
        <c:txPr>
          <a:bodyPr rot="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legendEntry>
      <c:legendEntry>
        <c:idx val="3"/>
        <c:txPr>
          <a:bodyPr rot="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en-US"/>
          </a:p>
        </c:txPr>
      </c:legendEntry>
      <c:layout>
        <c:manualLayout>
          <c:xMode val="edge"/>
          <c:yMode val="edge"/>
          <c:x val="1.3463047093716101E-2"/>
          <c:y val="1.443970806018061E-2"/>
          <c:w val="0.97677254512402822"/>
          <c:h val="4.061196316547963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NW London General Practice SMS usage October 2024 v3.xlsx]NHS APP Saving Pivot!PivotTable1</c:name>
    <c:fmtId val="2"/>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2"/>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circle"/>
          <c:size val="6"/>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circle"/>
          <c:size val="6"/>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2"/>
            </a:solidFill>
            <a:round/>
          </a:ln>
          <a:effectLst/>
        </c:spPr>
        <c:marker>
          <c:symbol val="circle"/>
          <c:size val="6"/>
          <c:spPr>
            <a:solidFill>
              <a:schemeClr val="accent1"/>
            </a:solidFill>
            <a:ln w="9525">
              <a:solidFill>
                <a:schemeClr val="accent1"/>
              </a:solidFill>
            </a:ln>
            <a:effectLst/>
          </c:spPr>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pivotFmt>
      <c:pivotFmt>
        <c:idx val="20"/>
        <c:spPr>
          <a:solidFill>
            <a:schemeClr val="accent1"/>
          </a:solidFill>
          <a:ln>
            <a:noFill/>
          </a:ln>
          <a:effectLst/>
        </c:spPr>
        <c:marker>
          <c:symbol val="none"/>
        </c:marker>
      </c:pivotFmt>
      <c:pivotFmt>
        <c:idx val="21"/>
        <c:spPr>
          <a:solidFill>
            <a:schemeClr val="accent3"/>
          </a:solidFill>
          <a:ln>
            <a:noFill/>
          </a:ln>
          <a:effectLst/>
        </c:spPr>
        <c:marker>
          <c:symbol val="none"/>
        </c:marker>
      </c:pivotFmt>
      <c:pivotFmt>
        <c:idx val="22"/>
        <c:spPr>
          <a:solidFill>
            <a:srgbClr val="FF0000"/>
          </a:solidFill>
          <a:ln>
            <a:noFill/>
          </a:ln>
          <a:effectLst/>
        </c:spPr>
        <c:marker>
          <c:symbol val="none"/>
        </c:marker>
      </c:pivotFmt>
      <c:pivotFmt>
        <c:idx val="23"/>
        <c:spPr>
          <a:solidFill>
            <a:schemeClr val="accent1"/>
          </a:solidFill>
          <a:ln>
            <a:noFill/>
          </a:ln>
          <a:effectLst/>
        </c:spP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rgbClr val="FF0000"/>
          </a:solidFill>
          <a:ln>
            <a:noFill/>
          </a:ln>
          <a:effectLst/>
        </c:spPr>
        <c:marker>
          <c:symbol val="none"/>
        </c:marker>
      </c:pivotFmt>
      <c:pivotFmt>
        <c:idx val="28"/>
        <c:spPr>
          <a:solidFill>
            <a:schemeClr val="accent3"/>
          </a:solidFill>
          <a:ln>
            <a:noFill/>
          </a:ln>
          <a:effectLst/>
        </c:spPr>
        <c:marker>
          <c:symbol val="none"/>
        </c:marker>
      </c:pivotFmt>
      <c:pivotFmt>
        <c:idx val="29"/>
        <c:spPr>
          <a:solidFill>
            <a:schemeClr val="accent5"/>
          </a:solidFill>
          <a:ln>
            <a:noFill/>
          </a:ln>
          <a:effectLst/>
        </c:spPr>
        <c:marker>
          <c:symbol val="none"/>
        </c:marker>
      </c:pivotFmt>
    </c:pivotFmts>
    <c:plotArea>
      <c:layout/>
      <c:barChart>
        <c:barDir val="col"/>
        <c:grouping val="clustered"/>
        <c:varyColors val="0"/>
        <c:ser>
          <c:idx val="0"/>
          <c:order val="0"/>
          <c:tx>
            <c:strRef>
              <c:f>'NHS APP Saving Pivot'!$B$8</c:f>
              <c:strCache>
                <c:ptCount val="1"/>
                <c:pt idx="0">
                  <c:v> All messages</c:v>
                </c:pt>
              </c:strCache>
            </c:strRef>
          </c:tx>
          <c:spPr>
            <a:solidFill>
              <a:schemeClr val="accent3"/>
            </a:solidFill>
            <a:ln>
              <a:noFill/>
            </a:ln>
            <a:effectLst/>
          </c:spPr>
          <c:invertIfNegative val="0"/>
          <c:cat>
            <c:strRef>
              <c:f>'NHS APP Saving Pivot'!$A$9:$A$16</c:f>
              <c:strCache>
                <c:ptCount val="7"/>
                <c:pt idx="0">
                  <c:v>Apr</c:v>
                </c:pt>
                <c:pt idx="1">
                  <c:v>May</c:v>
                </c:pt>
                <c:pt idx="2">
                  <c:v>Jun</c:v>
                </c:pt>
                <c:pt idx="3">
                  <c:v>Jul</c:v>
                </c:pt>
                <c:pt idx="4">
                  <c:v>Aug</c:v>
                </c:pt>
                <c:pt idx="5">
                  <c:v>Sep</c:v>
                </c:pt>
                <c:pt idx="6">
                  <c:v>Oct</c:v>
                </c:pt>
              </c:strCache>
            </c:strRef>
          </c:cat>
          <c:val>
            <c:numRef>
              <c:f>'NHS APP Saving Pivot'!$B$9:$B$16</c:f>
              <c:numCache>
                <c:formatCode>General</c:formatCode>
                <c:ptCount val="7"/>
                <c:pt idx="0">
                  <c:v>449570</c:v>
                </c:pt>
                <c:pt idx="1">
                  <c:v>345061</c:v>
                </c:pt>
                <c:pt idx="2">
                  <c:v>559734</c:v>
                </c:pt>
                <c:pt idx="3">
                  <c:v>719885</c:v>
                </c:pt>
                <c:pt idx="4">
                  <c:v>585873</c:v>
                </c:pt>
                <c:pt idx="5">
                  <c:v>990764</c:v>
                </c:pt>
                <c:pt idx="6">
                  <c:v>2738079</c:v>
                </c:pt>
              </c:numCache>
            </c:numRef>
          </c:val>
          <c:extLst>
            <c:ext xmlns:c16="http://schemas.microsoft.com/office/drawing/2014/chart" uri="{C3380CC4-5D6E-409C-BE32-E72D297353CC}">
              <c16:uniqueId val="{00000002-05F4-492D-A45A-7A5AABA57765}"/>
            </c:ext>
          </c:extLst>
        </c:ser>
        <c:ser>
          <c:idx val="1"/>
          <c:order val="1"/>
          <c:tx>
            <c:strRef>
              <c:f>'NHS APP Saving Pivot'!$C$8</c:f>
              <c:strCache>
                <c:ptCount val="1"/>
                <c:pt idx="0">
                  <c:v> Fallback messages (No NHS App)</c:v>
                </c:pt>
              </c:strCache>
            </c:strRef>
          </c:tx>
          <c:spPr>
            <a:solidFill>
              <a:schemeClr val="accent5"/>
            </a:solidFill>
            <a:ln>
              <a:noFill/>
            </a:ln>
            <a:effectLst/>
          </c:spPr>
          <c:invertIfNegative val="0"/>
          <c:cat>
            <c:strRef>
              <c:f>'NHS APP Saving Pivot'!$A$9:$A$16</c:f>
              <c:strCache>
                <c:ptCount val="7"/>
                <c:pt idx="0">
                  <c:v>Apr</c:v>
                </c:pt>
                <c:pt idx="1">
                  <c:v>May</c:v>
                </c:pt>
                <c:pt idx="2">
                  <c:v>Jun</c:v>
                </c:pt>
                <c:pt idx="3">
                  <c:v>Jul</c:v>
                </c:pt>
                <c:pt idx="4">
                  <c:v>Aug</c:v>
                </c:pt>
                <c:pt idx="5">
                  <c:v>Sep</c:v>
                </c:pt>
                <c:pt idx="6">
                  <c:v>Oct</c:v>
                </c:pt>
              </c:strCache>
            </c:strRef>
          </c:cat>
          <c:val>
            <c:numRef>
              <c:f>'NHS APP Saving Pivot'!$C$9:$C$16</c:f>
              <c:numCache>
                <c:formatCode>General</c:formatCode>
                <c:ptCount val="7"/>
                <c:pt idx="0">
                  <c:v>233424</c:v>
                </c:pt>
                <c:pt idx="1">
                  <c:v>192199</c:v>
                </c:pt>
                <c:pt idx="2">
                  <c:v>407337</c:v>
                </c:pt>
                <c:pt idx="3">
                  <c:v>352414</c:v>
                </c:pt>
                <c:pt idx="4">
                  <c:v>263486</c:v>
                </c:pt>
                <c:pt idx="5">
                  <c:v>452233</c:v>
                </c:pt>
                <c:pt idx="6">
                  <c:v>1292564</c:v>
                </c:pt>
              </c:numCache>
            </c:numRef>
          </c:val>
          <c:extLst>
            <c:ext xmlns:c16="http://schemas.microsoft.com/office/drawing/2014/chart" uri="{C3380CC4-5D6E-409C-BE32-E72D297353CC}">
              <c16:uniqueId val="{00000003-05F4-492D-A45A-7A5AABA57765}"/>
            </c:ext>
          </c:extLst>
        </c:ser>
        <c:ser>
          <c:idx val="2"/>
          <c:order val="2"/>
          <c:tx>
            <c:strRef>
              <c:f>'NHS APP Saving Pivot'!$D$8</c:f>
              <c:strCache>
                <c:ptCount val="1"/>
                <c:pt idx="0">
                  <c:v> NHS App messages saved</c:v>
                </c:pt>
              </c:strCache>
            </c:strRef>
          </c:tx>
          <c:spPr>
            <a:solidFill>
              <a:srgbClr val="FF0000"/>
            </a:solidFill>
            <a:ln>
              <a:noFill/>
            </a:ln>
            <a:effectLst/>
          </c:spPr>
          <c:invertIfNegative val="0"/>
          <c:cat>
            <c:strRef>
              <c:f>'NHS APP Saving Pivot'!$A$9:$A$16</c:f>
              <c:strCache>
                <c:ptCount val="7"/>
                <c:pt idx="0">
                  <c:v>Apr</c:v>
                </c:pt>
                <c:pt idx="1">
                  <c:v>May</c:v>
                </c:pt>
                <c:pt idx="2">
                  <c:v>Jun</c:v>
                </c:pt>
                <c:pt idx="3">
                  <c:v>Jul</c:v>
                </c:pt>
                <c:pt idx="4">
                  <c:v>Aug</c:v>
                </c:pt>
                <c:pt idx="5">
                  <c:v>Sep</c:v>
                </c:pt>
                <c:pt idx="6">
                  <c:v>Oct</c:v>
                </c:pt>
              </c:strCache>
            </c:strRef>
          </c:cat>
          <c:val>
            <c:numRef>
              <c:f>'NHS APP Saving Pivot'!$D$9:$D$16</c:f>
              <c:numCache>
                <c:formatCode>General</c:formatCode>
                <c:ptCount val="7"/>
                <c:pt idx="0">
                  <c:v>31296</c:v>
                </c:pt>
                <c:pt idx="1">
                  <c:v>19648</c:v>
                </c:pt>
                <c:pt idx="2">
                  <c:v>24513</c:v>
                </c:pt>
                <c:pt idx="3">
                  <c:v>58940</c:v>
                </c:pt>
                <c:pt idx="4">
                  <c:v>40311</c:v>
                </c:pt>
                <c:pt idx="5">
                  <c:v>110746</c:v>
                </c:pt>
                <c:pt idx="6">
                  <c:v>239864</c:v>
                </c:pt>
              </c:numCache>
            </c:numRef>
          </c:val>
          <c:extLst>
            <c:ext xmlns:c16="http://schemas.microsoft.com/office/drawing/2014/chart" uri="{C3380CC4-5D6E-409C-BE32-E72D297353CC}">
              <c16:uniqueId val="{00000004-05F4-492D-A45A-7A5AABA57765}"/>
            </c:ext>
          </c:extLst>
        </c:ser>
        <c:dLbls>
          <c:showLegendKey val="0"/>
          <c:showVal val="0"/>
          <c:showCatName val="0"/>
          <c:showSerName val="0"/>
          <c:showPercent val="0"/>
          <c:showBubbleSize val="0"/>
        </c:dLbls>
        <c:gapWidth val="150"/>
        <c:axId val="1855668463"/>
        <c:axId val="1855676367"/>
      </c:barChart>
      <c:catAx>
        <c:axId val="185566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55676367"/>
        <c:crosses val="autoZero"/>
        <c:auto val="1"/>
        <c:lblAlgn val="ctr"/>
        <c:lblOffset val="100"/>
        <c:noMultiLvlLbl val="0"/>
      </c:catAx>
      <c:valAx>
        <c:axId val="1855676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55668463"/>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391584</xdr:colOff>
      <xdr:row>1</xdr:row>
      <xdr:rowOff>142874</xdr:rowOff>
    </xdr:from>
    <xdr:to>
      <xdr:col>16</xdr:col>
      <xdr:colOff>275167</xdr:colOff>
      <xdr:row>40</xdr:row>
      <xdr:rowOff>176213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05909" y="323849"/>
          <a:ext cx="9313333" cy="7091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a:p>
          <a:pPr algn="ctr"/>
          <a:r>
            <a:rPr lang="en-GB" sz="1500">
              <a:latin typeface="Arial" panose="020B0604020202020204" pitchFamily="34" charset="0"/>
              <a:cs typeface="Arial" panose="020B0604020202020204" pitchFamily="34" charset="0"/>
            </a:rPr>
            <a:t>The ICB-funded allocation for text messages to General Practices’ patient populations has been revised and decreased to 45p per patient </a:t>
          </a:r>
          <a:r>
            <a:rPr lang="en-GB" sz="1500" b="1" u="sng">
              <a:latin typeface="Arial" panose="020B0604020202020204" pitchFamily="34" charset="0"/>
              <a:cs typeface="Arial" panose="020B0604020202020204" pitchFamily="34" charset="0"/>
            </a:rPr>
            <a:t>across all SMS channels</a:t>
          </a:r>
          <a:r>
            <a:rPr lang="en-GB" sz="1500">
              <a:latin typeface="Arial" panose="020B0604020202020204" pitchFamily="34" charset="0"/>
              <a:cs typeface="Arial" panose="020B0604020202020204" pitchFamily="34" charset="0"/>
            </a:rPr>
            <a:t> from 1 April 2024 until 31 March 2025. </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The purpose of this spreadsheet is to help General Practices to understand how much of their 45p/per patient SMS funding allocation has been spent from April 2024 - </a:t>
          </a:r>
          <a:r>
            <a:rPr lang="en-GB" sz="1100">
              <a:solidFill>
                <a:schemeClr val="dk1"/>
              </a:solidFill>
              <a:latin typeface="Arial" panose="020B0604020202020204" pitchFamily="34" charset="0"/>
              <a:ea typeface="+mn-ea"/>
              <a:cs typeface="Arial" panose="020B0604020202020204" pitchFamily="34" charset="0"/>
            </a:rPr>
            <a:t>March</a:t>
          </a:r>
          <a:r>
            <a:rPr lang="en-GB" sz="1100">
              <a:latin typeface="Arial" panose="020B0604020202020204" pitchFamily="34" charset="0"/>
              <a:cs typeface="Arial" panose="020B0604020202020204" pitchFamily="34" charset="0"/>
            </a:rPr>
            <a:t> 2025. </a:t>
          </a:r>
        </a:p>
        <a:p>
          <a:endParaRPr lang="en-GB" sz="1100">
            <a:latin typeface="Arial" panose="020B0604020202020204" pitchFamily="34" charset="0"/>
            <a:cs typeface="Arial" panose="020B0604020202020204" pitchFamily="34" charset="0"/>
          </a:endParaRPr>
        </a:p>
        <a:p>
          <a:r>
            <a:rPr lang="en-GB" sz="1400" b="1">
              <a:latin typeface="Arial" panose="020B0604020202020204" pitchFamily="34" charset="0"/>
              <a:cs typeface="Arial" panose="020B0604020202020204" pitchFamily="34" charset="0"/>
            </a:rPr>
            <a:t>Understanding your general practice's usage from April 2024 to March 2025.</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The “NWL Practice Allocation” tab and the "April 2024 -</a:t>
          </a:r>
          <a:r>
            <a:rPr lang="en-GB" sz="1100" baseline="0">
              <a:latin typeface="Arial" panose="020B0604020202020204" pitchFamily="34" charset="0"/>
              <a:cs typeface="Arial" panose="020B0604020202020204" pitchFamily="34" charset="0"/>
            </a:rPr>
            <a:t> March</a:t>
          </a:r>
          <a:r>
            <a:rPr lang="en-GB" sz="1100">
              <a:solidFill>
                <a:schemeClr val="dk1"/>
              </a:solidFill>
              <a:latin typeface="Arial" panose="020B0604020202020204" pitchFamily="34" charset="0"/>
              <a:ea typeface="+mn-ea"/>
              <a:cs typeface="Arial" panose="020B0604020202020204" pitchFamily="34" charset="0"/>
            </a:rPr>
            <a:t> 2025 </a:t>
          </a:r>
          <a:r>
            <a:rPr lang="en-GB" sz="1100">
              <a:latin typeface="Arial" panose="020B0604020202020204" pitchFamily="34" charset="0"/>
              <a:cs typeface="Arial" panose="020B0604020202020204" pitchFamily="34" charset="0"/>
            </a:rPr>
            <a:t>Overview" for April 2024 - </a:t>
          </a:r>
          <a:r>
            <a:rPr lang="en-GB" sz="1100">
              <a:solidFill>
                <a:schemeClr val="dk1"/>
              </a:solidFill>
              <a:latin typeface="Arial" panose="020B0604020202020204" pitchFamily="34" charset="0"/>
              <a:ea typeface="+mn-ea"/>
              <a:cs typeface="Arial" panose="020B0604020202020204" pitchFamily="34" charset="0"/>
            </a:rPr>
            <a:t>March 2025 </a:t>
          </a:r>
          <a:r>
            <a:rPr lang="en-GB" sz="1100">
              <a:latin typeface="Arial" panose="020B0604020202020204" pitchFamily="34" charset="0"/>
              <a:cs typeface="Arial" panose="020B0604020202020204" pitchFamily="34" charset="0"/>
            </a:rPr>
            <a:t>provides a summary of your general practice SMS allocation and spend. (columns K-T). </a:t>
          </a:r>
        </a:p>
        <a:p>
          <a:endParaRPr lang="en-GB"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latin typeface="Arial" panose="020B0604020202020204" pitchFamily="34" charset="0"/>
              <a:ea typeface="+mn-ea"/>
              <a:cs typeface="Arial" panose="020B0604020202020204" pitchFamily="34" charset="0"/>
            </a:rPr>
            <a:t>Please note that the normalised weighted practice list size is as of April 2024.</a:t>
          </a:r>
          <a:endParaRPr lang="en-GB" sz="110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View column K for your general practice's new and revised centrally funded allocation across all SMS channels. </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Arial" panose="020B0604020202020204" pitchFamily="34" charset="0"/>
              <a:ea typeface="+mn-ea"/>
              <a:cs typeface="Arial" panose="020B0604020202020204" pitchFamily="34" charset="0"/>
            </a:rPr>
            <a:t>View column L for a new column added to show any  programmes covering the</a:t>
          </a:r>
          <a:r>
            <a:rPr lang="en-GB" sz="1100" baseline="0">
              <a:solidFill>
                <a:schemeClr val="tx1"/>
              </a:solidFill>
              <a:effectLst/>
              <a:latin typeface="Arial" panose="020B0604020202020204" pitchFamily="34" charset="0"/>
              <a:ea typeface="+mn-ea"/>
              <a:cs typeface="Arial" panose="020B0604020202020204" pitchFamily="34" charset="0"/>
            </a:rPr>
            <a:t> cost for additional SMS related to their specific project.</a:t>
          </a:r>
          <a:endParaRPr lang="en-GB" sz="1100">
            <a:solidFill>
              <a:schemeClr val="tx1"/>
            </a:solidFill>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View column</a:t>
          </a:r>
          <a:r>
            <a:rPr lang="en-GB" sz="1100" baseline="0">
              <a:latin typeface="Arial" panose="020B0604020202020204" pitchFamily="34" charset="0"/>
              <a:cs typeface="Arial" panose="020B0604020202020204" pitchFamily="34" charset="0"/>
            </a:rPr>
            <a:t> M</a:t>
          </a:r>
          <a:r>
            <a:rPr lang="en-GB" sz="1100">
              <a:latin typeface="Arial" panose="020B0604020202020204" pitchFamily="34" charset="0"/>
              <a:cs typeface="Arial" panose="020B0604020202020204" pitchFamily="34" charset="0"/>
            </a:rPr>
            <a:t> to see how much your general practice has spent of the centrally funded allocation. </a:t>
          </a:r>
        </a:p>
        <a:p>
          <a:r>
            <a:rPr lang="en-GB" sz="1100">
              <a:latin typeface="Arial" panose="020B0604020202020204" pitchFamily="34" charset="0"/>
              <a:cs typeface="Arial" panose="020B0604020202020204" pitchFamily="34" charset="0"/>
            </a:rPr>
            <a:t>View column</a:t>
          </a:r>
          <a:r>
            <a:rPr lang="en-GB" sz="1100" baseline="0">
              <a:latin typeface="Arial" panose="020B0604020202020204" pitchFamily="34" charset="0"/>
              <a:cs typeface="Arial" panose="020B0604020202020204" pitchFamily="34" charset="0"/>
            </a:rPr>
            <a:t> O</a:t>
          </a:r>
          <a:r>
            <a:rPr lang="en-GB" sz="1100">
              <a:latin typeface="Arial" panose="020B0604020202020204" pitchFamily="34" charset="0"/>
              <a:cs typeface="Arial" panose="020B0604020202020204" pitchFamily="34" charset="0"/>
            </a:rPr>
            <a:t> for your general practice's remaining centrally funded allocation. </a:t>
          </a:r>
        </a:p>
        <a:p>
          <a:endParaRPr lang="en-GB"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If there</a:t>
          </a:r>
          <a:r>
            <a:rPr lang="en-GB" sz="1100" baseline="0">
              <a:solidFill>
                <a:schemeClr val="dk1"/>
              </a:solidFill>
              <a:effectLst/>
              <a:latin typeface="Arial" panose="020B0604020202020204" pitchFamily="34" charset="0"/>
              <a:ea typeface="+mn-ea"/>
              <a:cs typeface="Arial" panose="020B0604020202020204" pitchFamily="34" charset="0"/>
            </a:rPr>
            <a:t> is a dash in coulmn Q, this means general practices have not used alternative SMS channels to Accurx.</a:t>
          </a:r>
          <a:endParaRPr lang="en-GB" sz="110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The RAG rated column (column N), is RAG rated based on the likelihood of a general practice staying within their allocation for the full financial year. </a:t>
          </a:r>
        </a:p>
        <a:p>
          <a:endParaRPr lang="en-GB"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To stay within ICB allocated funding by the end of the financial year, the optimal percentage of usage by the end of December 2024 would be 66%. (According to an apportionment of spending plan that allows for increased usage due to seasonality, including Winter and QOF).</a:t>
          </a:r>
          <a:endParaRPr lang="en-GB" sz="110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 </a:t>
          </a:r>
          <a:r>
            <a:rPr lang="en-GB" sz="1100" b="1">
              <a:solidFill>
                <a:srgbClr val="7030A0"/>
              </a:solidFill>
              <a:latin typeface="Arial" panose="020B0604020202020204" pitchFamily="34" charset="0"/>
              <a:cs typeface="Arial" panose="020B0604020202020204" pitchFamily="34" charset="0"/>
            </a:rPr>
            <a:t>Purple</a:t>
          </a:r>
          <a:r>
            <a:rPr lang="en-GB" sz="1100">
              <a:latin typeface="Arial" panose="020B0604020202020204" pitchFamily="34" charset="0"/>
              <a:cs typeface="Arial" panose="020B0604020202020204" pitchFamily="34" charset="0"/>
            </a:rPr>
            <a:t> means the general practice has used 100% or more of their annual allocation in April 2024 - </a:t>
          </a:r>
          <a:r>
            <a:rPr lang="en-GB" sz="1100">
              <a:solidFill>
                <a:schemeClr val="dk1"/>
              </a:solidFill>
              <a:latin typeface="Arial" panose="020B0604020202020204" pitchFamily="34" charset="0"/>
              <a:ea typeface="+mn-ea"/>
              <a:cs typeface="Arial" panose="020B0604020202020204" pitchFamily="34" charset="0"/>
            </a:rPr>
            <a:t>October 2024</a:t>
          </a:r>
          <a:r>
            <a:rPr lang="en-GB" sz="1100">
              <a:latin typeface="Arial" panose="020B0604020202020204" pitchFamily="34" charset="0"/>
              <a:cs typeface="Arial" panose="020B0604020202020204" pitchFamily="34" charset="0"/>
            </a:rPr>
            <a:t>.</a:t>
          </a:r>
        </a:p>
        <a:p>
          <a:r>
            <a:rPr lang="en-GB" sz="1100">
              <a:latin typeface="Arial" panose="020B0604020202020204" pitchFamily="34" charset="0"/>
              <a:cs typeface="Arial" panose="020B0604020202020204" pitchFamily="34" charset="0"/>
            </a:rPr>
            <a:t>- </a:t>
          </a:r>
          <a:r>
            <a:rPr lang="en-GB" sz="1100">
              <a:solidFill>
                <a:srgbClr val="FF0000"/>
              </a:solidFill>
              <a:latin typeface="Arial" panose="020B0604020202020204" pitchFamily="34" charset="0"/>
              <a:cs typeface="Arial" panose="020B0604020202020204" pitchFamily="34" charset="0"/>
            </a:rPr>
            <a:t>Red</a:t>
          </a:r>
          <a:r>
            <a:rPr lang="en-GB" sz="1100">
              <a:latin typeface="Arial" panose="020B0604020202020204" pitchFamily="34" charset="0"/>
              <a:cs typeface="Arial" panose="020B0604020202020204" pitchFamily="34" charset="0"/>
            </a:rPr>
            <a:t> means the general practice used more than 48% of their annual allocation in April 2024 - </a:t>
          </a:r>
          <a:r>
            <a:rPr lang="en-GB" sz="1100">
              <a:solidFill>
                <a:schemeClr val="dk1"/>
              </a:solidFill>
              <a:latin typeface="Arial" panose="020B0604020202020204" pitchFamily="34" charset="0"/>
              <a:ea typeface="+mn-ea"/>
              <a:cs typeface="Arial" panose="020B0604020202020204" pitchFamily="34" charset="0"/>
            </a:rPr>
            <a:t>October 2024</a:t>
          </a:r>
          <a:r>
            <a:rPr lang="en-GB" sz="1100">
              <a:latin typeface="Arial" panose="020B0604020202020204" pitchFamily="34" charset="0"/>
              <a:cs typeface="Arial" panose="020B0604020202020204" pitchFamily="34" charset="0"/>
            </a:rPr>
            <a:t>.</a:t>
          </a:r>
        </a:p>
        <a:p>
          <a:r>
            <a:rPr lang="en-GB" sz="1100">
              <a:latin typeface="Arial" panose="020B0604020202020204" pitchFamily="34" charset="0"/>
              <a:cs typeface="Arial" panose="020B0604020202020204" pitchFamily="34" charset="0"/>
            </a:rPr>
            <a:t>- </a:t>
          </a:r>
          <a:r>
            <a:rPr lang="en-GB" sz="1100">
              <a:solidFill>
                <a:srgbClr val="FFC000"/>
              </a:solidFill>
              <a:latin typeface="Arial" panose="020B0604020202020204" pitchFamily="34" charset="0"/>
              <a:cs typeface="Arial" panose="020B0604020202020204" pitchFamily="34" charset="0"/>
            </a:rPr>
            <a:t>Amber</a:t>
          </a:r>
          <a:r>
            <a:rPr lang="en-GB" sz="1100">
              <a:latin typeface="Arial" panose="020B0604020202020204" pitchFamily="34" charset="0"/>
              <a:cs typeface="Arial" panose="020B0604020202020204" pitchFamily="34" charset="0"/>
            </a:rPr>
            <a:t> means the general practice has used between 32-48% of their annual allocation in April 2024 - </a:t>
          </a:r>
          <a:r>
            <a:rPr lang="en-GB" sz="1100">
              <a:solidFill>
                <a:schemeClr val="dk1"/>
              </a:solidFill>
              <a:latin typeface="Arial" panose="020B0604020202020204" pitchFamily="34" charset="0"/>
              <a:ea typeface="+mn-ea"/>
              <a:cs typeface="Arial" panose="020B0604020202020204" pitchFamily="34" charset="0"/>
            </a:rPr>
            <a:t>October 2024</a:t>
          </a:r>
          <a:r>
            <a:rPr lang="en-GB" sz="1100">
              <a:latin typeface="Arial" panose="020B0604020202020204" pitchFamily="34" charset="0"/>
              <a:cs typeface="Arial" panose="020B0604020202020204" pitchFamily="34" charset="0"/>
            </a:rPr>
            <a:t>.</a:t>
          </a:r>
        </a:p>
        <a:p>
          <a:r>
            <a:rPr lang="en-GB" sz="1100">
              <a:latin typeface="Arial" panose="020B0604020202020204" pitchFamily="34" charset="0"/>
              <a:cs typeface="Arial" panose="020B0604020202020204" pitchFamily="34" charset="0"/>
            </a:rPr>
            <a:t>- </a:t>
          </a:r>
          <a:r>
            <a:rPr lang="en-GB" sz="1100">
              <a:solidFill>
                <a:srgbClr val="00B050"/>
              </a:solidFill>
              <a:latin typeface="Arial" panose="020B0604020202020204" pitchFamily="34" charset="0"/>
              <a:cs typeface="Arial" panose="020B0604020202020204" pitchFamily="34" charset="0"/>
            </a:rPr>
            <a:t>Green</a:t>
          </a:r>
          <a:r>
            <a:rPr lang="en-GB" sz="1100">
              <a:latin typeface="Arial" panose="020B0604020202020204" pitchFamily="34" charset="0"/>
              <a:cs typeface="Arial" panose="020B0604020202020204" pitchFamily="34" charset="0"/>
            </a:rPr>
            <a:t> means the general practice has used up to 32% of their annual allocation in April 2024 - </a:t>
          </a:r>
          <a:r>
            <a:rPr lang="en-GB" sz="1100">
              <a:solidFill>
                <a:schemeClr val="dk1"/>
              </a:solidFill>
              <a:latin typeface="Arial" panose="020B0604020202020204" pitchFamily="34" charset="0"/>
              <a:ea typeface="+mn-ea"/>
              <a:cs typeface="Arial" panose="020B0604020202020204" pitchFamily="34" charset="0"/>
            </a:rPr>
            <a:t>October 2024</a:t>
          </a:r>
          <a:r>
            <a:rPr lang="en-GB" sz="1100">
              <a:latin typeface="Arial" panose="020B0604020202020204" pitchFamily="34" charset="0"/>
              <a:cs typeface="Arial" panose="020B0604020202020204" pitchFamily="34" charset="0"/>
            </a:rPr>
            <a:t>.</a:t>
          </a:r>
        </a:p>
        <a:p>
          <a:endParaRPr lang="en-GB" sz="1100">
            <a:latin typeface="Arial" panose="020B0604020202020204" pitchFamily="34" charset="0"/>
            <a:cs typeface="Arial" panose="020B0604020202020204" pitchFamily="34" charset="0"/>
          </a:endParaRPr>
        </a:p>
        <a:p>
          <a:r>
            <a:rPr lang="en-GB" sz="1400" b="1">
              <a:latin typeface="Arial" panose="020B0604020202020204" pitchFamily="34" charset="0"/>
              <a:cs typeface="Arial" panose="020B0604020202020204" pitchFamily="34" charset="0"/>
            </a:rPr>
            <a:t>Using the "Practice Spend Forecast" tab </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Select your general practice's borough, PCN and General Practice name.</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The </a:t>
          </a:r>
          <a:r>
            <a:rPr lang="en-GB" sz="1100">
              <a:solidFill>
                <a:schemeClr val="accent2"/>
              </a:solidFill>
              <a:latin typeface="Arial" panose="020B0604020202020204" pitchFamily="34" charset="0"/>
              <a:cs typeface="Arial" panose="020B0604020202020204" pitchFamily="34" charset="0"/>
            </a:rPr>
            <a:t>orange</a:t>
          </a:r>
          <a:r>
            <a:rPr lang="en-GB" sz="1100">
              <a:latin typeface="Arial" panose="020B0604020202020204" pitchFamily="34" charset="0"/>
              <a:cs typeface="Arial" panose="020B0604020202020204" pitchFamily="34" charset="0"/>
            </a:rPr>
            <a:t> line indicates how much of your general practice's ICB-funded SMS allocation (</a:t>
          </a:r>
          <a:r>
            <a:rPr lang="en-GB" sz="1100" b="1" u="sng">
              <a:latin typeface="Arial" panose="020B0604020202020204" pitchFamily="34" charset="0"/>
              <a:cs typeface="Arial" panose="020B0604020202020204" pitchFamily="34" charset="0"/>
            </a:rPr>
            <a:t>across all channels</a:t>
          </a:r>
          <a:r>
            <a:rPr lang="en-GB" sz="1100">
              <a:latin typeface="Arial" panose="020B0604020202020204" pitchFamily="34" charset="0"/>
              <a:cs typeface="Arial" panose="020B0604020202020204" pitchFamily="34" charset="0"/>
            </a:rPr>
            <a:t>) has been spent from April 2024 - </a:t>
          </a:r>
          <a:r>
            <a:rPr lang="en-GB" sz="1100">
              <a:solidFill>
                <a:schemeClr val="dk1"/>
              </a:solidFill>
              <a:latin typeface="Arial" panose="020B0604020202020204" pitchFamily="34" charset="0"/>
              <a:ea typeface="+mn-ea"/>
              <a:cs typeface="Arial" panose="020B0604020202020204" pitchFamily="34" charset="0"/>
            </a:rPr>
            <a:t>March 2025</a:t>
          </a:r>
          <a:r>
            <a:rPr lang="en-GB" sz="1100">
              <a:latin typeface="Arial" panose="020B0604020202020204" pitchFamily="34" charset="0"/>
              <a:cs typeface="Arial" panose="020B0604020202020204" pitchFamily="34" charset="0"/>
            </a:rPr>
            <a:t>.</a:t>
          </a:r>
        </a:p>
        <a:p>
          <a:r>
            <a:rPr lang="en-GB" sz="1100">
              <a:latin typeface="Arial" panose="020B0604020202020204" pitchFamily="34" charset="0"/>
              <a:cs typeface="Arial" panose="020B0604020202020204" pitchFamily="34" charset="0"/>
            </a:rPr>
            <a:t>The </a:t>
          </a:r>
          <a:r>
            <a:rPr lang="en-GB" sz="1100">
              <a:solidFill>
                <a:srgbClr val="00B0F0"/>
              </a:solidFill>
              <a:latin typeface="Arial" panose="020B0604020202020204" pitchFamily="34" charset="0"/>
              <a:cs typeface="Arial" panose="020B0604020202020204" pitchFamily="34" charset="0"/>
            </a:rPr>
            <a:t>blue</a:t>
          </a:r>
          <a:r>
            <a:rPr lang="en-GB" sz="1100">
              <a:latin typeface="Arial" panose="020B0604020202020204" pitchFamily="34" charset="0"/>
              <a:cs typeface="Arial" panose="020B0604020202020204" pitchFamily="34" charset="0"/>
            </a:rPr>
            <a:t> line shows how much your general practice spent last financial year on </a:t>
          </a:r>
          <a:r>
            <a:rPr lang="en-GB" sz="1100" b="1" u="sng">
              <a:latin typeface="Arial" panose="020B0604020202020204" pitchFamily="34" charset="0"/>
              <a:cs typeface="Arial" panose="020B0604020202020204" pitchFamily="34" charset="0"/>
            </a:rPr>
            <a:t>SMS - across all channels</a:t>
          </a:r>
          <a:r>
            <a:rPr lang="en-GB" sz="1100">
              <a:latin typeface="Arial" panose="020B0604020202020204" pitchFamily="34" charset="0"/>
              <a:cs typeface="Arial" panose="020B0604020202020204" pitchFamily="34" charset="0"/>
            </a:rPr>
            <a:t>.</a:t>
          </a:r>
        </a:p>
        <a:p>
          <a:r>
            <a:rPr lang="en-GB" sz="1100">
              <a:latin typeface="Arial" panose="020B0604020202020204" pitchFamily="34" charset="0"/>
              <a:cs typeface="Arial" panose="020B0604020202020204" pitchFamily="34" charset="0"/>
            </a:rPr>
            <a:t>The </a:t>
          </a:r>
          <a:r>
            <a:rPr lang="en-GB" sz="1100">
              <a:solidFill>
                <a:srgbClr val="FF0000"/>
              </a:solidFill>
              <a:latin typeface="Arial" panose="020B0604020202020204" pitchFamily="34" charset="0"/>
              <a:cs typeface="Arial" panose="020B0604020202020204" pitchFamily="34" charset="0"/>
            </a:rPr>
            <a:t>red dotted </a:t>
          </a:r>
          <a:r>
            <a:rPr lang="en-GB" sz="1100">
              <a:latin typeface="Arial" panose="020B0604020202020204" pitchFamily="34" charset="0"/>
              <a:cs typeface="Arial" panose="020B0604020202020204" pitchFamily="34" charset="0"/>
            </a:rPr>
            <a:t>line shows your ICB-funded SMS allowance </a:t>
          </a:r>
          <a:r>
            <a:rPr lang="en-GB" sz="1100" b="1" u="sng">
              <a:latin typeface="Arial" panose="020B0604020202020204" pitchFamily="34" charset="0"/>
              <a:cs typeface="Arial" panose="020B0604020202020204" pitchFamily="34" charset="0"/>
            </a:rPr>
            <a:t>across all SMS channels </a:t>
          </a:r>
          <a:r>
            <a:rPr lang="en-GB" sz="1100">
              <a:latin typeface="Arial" panose="020B0604020202020204" pitchFamily="34" charset="0"/>
              <a:cs typeface="Arial" panose="020B0604020202020204" pitchFamily="34" charset="0"/>
            </a:rPr>
            <a:t>for the full financial year (1 April 2024 - 31 March 2025.)</a:t>
          </a:r>
        </a:p>
        <a:p>
          <a:endParaRPr lang="en-GB" sz="1100">
            <a:latin typeface="Arial" panose="020B0604020202020204" pitchFamily="34" charset="0"/>
            <a:cs typeface="Arial" panose="020B0604020202020204" pitchFamily="34" charset="0"/>
          </a:endParaRPr>
        </a:p>
        <a:p>
          <a:pPr algn="ctr"/>
          <a:r>
            <a:rPr lang="en-GB" sz="1400">
              <a:latin typeface="Arial" panose="020B0604020202020204" pitchFamily="34" charset="0"/>
              <a:cs typeface="Arial" panose="020B0604020202020204" pitchFamily="34" charset="0"/>
            </a:rPr>
            <a:t>Please email Digital First at nhsnwl.digitalfirst@nhs.net if you have any questions.</a:t>
          </a: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xdr:colOff>
      <xdr:row>11</xdr:row>
      <xdr:rowOff>35719</xdr:rowOff>
    </xdr:from>
    <xdr:to>
      <xdr:col>20</xdr:col>
      <xdr:colOff>600075</xdr:colOff>
      <xdr:row>40</xdr:row>
      <xdr:rowOff>95250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305309</xdr:colOff>
      <xdr:row>1</xdr:row>
      <xdr:rowOff>76539</xdr:rowOff>
    </xdr:from>
    <xdr:to>
      <xdr:col>20</xdr:col>
      <xdr:colOff>585106</xdr:colOff>
      <xdr:row>9</xdr:row>
      <xdr:rowOff>124164</xdr:rowOff>
    </xdr:to>
    <mc:AlternateContent xmlns:mc="http://schemas.openxmlformats.org/markup-compatibility/2006" xmlns:a14="http://schemas.microsoft.com/office/drawing/2010/main">
      <mc:Choice Requires="a14">
        <xdr:graphicFrame macro="">
          <xdr:nvGraphicFramePr>
            <xdr:cNvPr id="9" name="PracticeName">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microsoft.com/office/drawing/2010/slicer">
              <sle:slicer xmlns:sle="http://schemas.microsoft.com/office/drawing/2010/slicer" name="PracticeName"/>
            </a:graphicData>
          </a:graphic>
        </xdr:graphicFrame>
      </mc:Choice>
      <mc:Fallback xmlns="">
        <xdr:sp macro="" textlink="">
          <xdr:nvSpPr>
            <xdr:cNvPr id="0" name=""/>
            <xdr:cNvSpPr>
              <a:spLocks noTextEdit="1"/>
            </xdr:cNvSpPr>
          </xdr:nvSpPr>
          <xdr:spPr>
            <a:xfrm>
              <a:off x="8034166" y="260236"/>
              <a:ext cx="4661297" cy="151719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136921</xdr:colOff>
      <xdr:row>1</xdr:row>
      <xdr:rowOff>77392</xdr:rowOff>
    </xdr:from>
    <xdr:to>
      <xdr:col>13</xdr:col>
      <xdr:colOff>244929</xdr:colOff>
      <xdr:row>9</xdr:row>
      <xdr:rowOff>130968</xdr:rowOff>
    </xdr:to>
    <mc:AlternateContent xmlns:mc="http://schemas.openxmlformats.org/markup-compatibility/2006" xmlns:a14="http://schemas.microsoft.com/office/drawing/2010/main">
      <mc:Choice Requires="a14">
        <xdr:graphicFrame macro="">
          <xdr:nvGraphicFramePr>
            <xdr:cNvPr id="10" name="Primary Care Networks">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Primary Care Networks"/>
            </a:graphicData>
          </a:graphic>
        </xdr:graphicFrame>
      </mc:Choice>
      <mc:Fallback xmlns="">
        <xdr:sp macro="" textlink="">
          <xdr:nvSpPr>
            <xdr:cNvPr id="0" name=""/>
            <xdr:cNvSpPr>
              <a:spLocks noTextEdit="1"/>
            </xdr:cNvSpPr>
          </xdr:nvSpPr>
          <xdr:spPr>
            <a:xfrm>
              <a:off x="4110207" y="261089"/>
              <a:ext cx="3863579" cy="152314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41671</xdr:colOff>
      <xdr:row>1</xdr:row>
      <xdr:rowOff>77392</xdr:rowOff>
    </xdr:from>
    <xdr:to>
      <xdr:col>7</xdr:col>
      <xdr:colOff>101202</xdr:colOff>
      <xdr:row>9</xdr:row>
      <xdr:rowOff>125016</xdr:rowOff>
    </xdr:to>
    <mc:AlternateContent xmlns:mc="http://schemas.openxmlformats.org/markup-compatibility/2006" xmlns:a14="http://schemas.microsoft.com/office/drawing/2010/main">
      <mc:Choice Requires="a14">
        <xdr:graphicFrame macro="">
          <xdr:nvGraphicFramePr>
            <xdr:cNvPr id="11" name="HealthBorough">
              <a:extLst>
                <a:ext uri="{FF2B5EF4-FFF2-40B4-BE49-F238E27FC236}">
                  <a16:creationId xmlns:a16="http://schemas.microsoft.com/office/drawing/2014/main" id="{00000000-0008-0000-0300-00000B000000}"/>
                </a:ext>
              </a:extLst>
            </xdr:cNvPr>
            <xdr:cNvGraphicFramePr/>
          </xdr:nvGraphicFramePr>
          <xdr:xfrm>
            <a:off x="0" y="0"/>
            <a:ext cx="0" cy="0"/>
          </xdr:xfrm>
          <a:graphic>
            <a:graphicData uri="http://schemas.microsoft.com/office/drawing/2010/slicer">
              <sle:slicer xmlns:sle="http://schemas.microsoft.com/office/drawing/2010/slicer" name="HealthBorough"/>
            </a:graphicData>
          </a:graphic>
        </xdr:graphicFrame>
      </mc:Choice>
      <mc:Fallback xmlns="">
        <xdr:sp macro="" textlink="">
          <xdr:nvSpPr>
            <xdr:cNvPr id="0" name=""/>
            <xdr:cNvSpPr>
              <a:spLocks noTextEdit="1"/>
            </xdr:cNvSpPr>
          </xdr:nvSpPr>
          <xdr:spPr>
            <a:xfrm>
              <a:off x="885314" y="261089"/>
              <a:ext cx="3189174" cy="151719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169333</xdr:colOff>
      <xdr:row>13</xdr:row>
      <xdr:rowOff>100541</xdr:rowOff>
    </xdr:from>
    <xdr:to>
      <xdr:col>11</xdr:col>
      <xdr:colOff>169333</xdr:colOff>
      <xdr:row>38</xdr:row>
      <xdr:rowOff>158750</xdr:rowOff>
    </xdr:to>
    <xdr:cxnSp macro="">
      <xdr:nvCxnSpPr>
        <xdr:cNvPr id="3" name="Straight Connector 2"/>
        <xdr:cNvCxnSpPr/>
      </xdr:nvCxnSpPr>
      <xdr:spPr>
        <a:xfrm flipV="1">
          <a:off x="6683375" y="2439458"/>
          <a:ext cx="0" cy="4556125"/>
        </a:xfrm>
        <a:prstGeom prst="line">
          <a:avLst/>
        </a:prstGeom>
        <a:ln w="19050">
          <a:solidFill>
            <a:srgbClr val="7030A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164042</xdr:colOff>
      <xdr:row>13</xdr:row>
      <xdr:rowOff>105832</xdr:rowOff>
    </xdr:from>
    <xdr:to>
      <xdr:col>13</xdr:col>
      <xdr:colOff>142875</xdr:colOff>
      <xdr:row>16</xdr:row>
      <xdr:rowOff>26457</xdr:rowOff>
    </xdr:to>
    <xdr:sp macro="" textlink="">
      <xdr:nvSpPr>
        <xdr:cNvPr id="4" name="TextBox 3"/>
        <xdr:cNvSpPr txBox="1"/>
      </xdr:nvSpPr>
      <xdr:spPr>
        <a:xfrm>
          <a:off x="6678084" y="2444749"/>
          <a:ext cx="1238250" cy="460375"/>
        </a:xfrm>
        <a:prstGeom prst="rect">
          <a:avLst/>
        </a:prstGeom>
        <a:no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7030A0"/>
              </a:solidFill>
            </a:rPr>
            <a:t>change in cost per fragment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21167</xdr:colOff>
      <xdr:row>11</xdr:row>
      <xdr:rowOff>52917</xdr:rowOff>
    </xdr:from>
    <xdr:to>
      <xdr:col>21</xdr:col>
      <xdr:colOff>0</xdr:colOff>
      <xdr:row>40</xdr:row>
      <xdr:rowOff>105833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42334</xdr:colOff>
      <xdr:row>1</xdr:row>
      <xdr:rowOff>88900</xdr:rowOff>
    </xdr:from>
    <xdr:to>
      <xdr:col>7</xdr:col>
      <xdr:colOff>103001</xdr:colOff>
      <xdr:row>9</xdr:row>
      <xdr:rowOff>137583</xdr:rowOff>
    </xdr:to>
    <mc:AlternateContent xmlns:mc="http://schemas.openxmlformats.org/markup-compatibility/2006" xmlns:a14="http://schemas.microsoft.com/office/drawing/2010/main">
      <mc:Choice Requires="a14">
        <xdr:graphicFrame macro="">
          <xdr:nvGraphicFramePr>
            <xdr:cNvPr id="9" name="Health Borough"/>
            <xdr:cNvGraphicFramePr/>
          </xdr:nvGraphicFramePr>
          <xdr:xfrm>
            <a:off x="0" y="0"/>
            <a:ext cx="0" cy="0"/>
          </xdr:xfrm>
          <a:graphic>
            <a:graphicData uri="http://schemas.microsoft.com/office/drawing/2010/slicer">
              <sle:slicer xmlns:sle="http://schemas.microsoft.com/office/drawing/2010/slicer" name="Health Borough"/>
            </a:graphicData>
          </a:graphic>
        </xdr:graphicFrame>
      </mc:Choice>
      <mc:Fallback xmlns="">
        <xdr:sp macro="" textlink="">
          <xdr:nvSpPr>
            <xdr:cNvPr id="0" name=""/>
            <xdr:cNvSpPr>
              <a:spLocks noTextEdit="1"/>
            </xdr:cNvSpPr>
          </xdr:nvSpPr>
          <xdr:spPr>
            <a:xfrm>
              <a:off x="836084" y="279400"/>
              <a:ext cx="3024000" cy="157268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142875</xdr:colOff>
      <xdr:row>1</xdr:row>
      <xdr:rowOff>88901</xdr:rowOff>
    </xdr:from>
    <xdr:to>
      <xdr:col>13</xdr:col>
      <xdr:colOff>251675</xdr:colOff>
      <xdr:row>9</xdr:row>
      <xdr:rowOff>138101</xdr:rowOff>
    </xdr:to>
    <mc:AlternateContent xmlns:mc="http://schemas.openxmlformats.org/markup-compatibility/2006" xmlns:a14="http://schemas.microsoft.com/office/drawing/2010/main">
      <mc:Choice Requires="a14">
        <xdr:graphicFrame macro="">
          <xdr:nvGraphicFramePr>
            <xdr:cNvPr id="10" name="PCN2"/>
            <xdr:cNvGraphicFramePr/>
          </xdr:nvGraphicFramePr>
          <xdr:xfrm>
            <a:off x="0" y="0"/>
            <a:ext cx="0" cy="0"/>
          </xdr:xfrm>
          <a:graphic>
            <a:graphicData uri="http://schemas.microsoft.com/office/drawing/2010/slicer">
              <sle:slicer xmlns:sle="http://schemas.microsoft.com/office/drawing/2010/slicer" name="PCN2"/>
            </a:graphicData>
          </a:graphic>
        </xdr:graphicFrame>
      </mc:Choice>
      <mc:Fallback xmlns="">
        <xdr:sp macro="" textlink="">
          <xdr:nvSpPr>
            <xdr:cNvPr id="0" name=""/>
            <xdr:cNvSpPr>
              <a:spLocks noTextEdit="1"/>
            </xdr:cNvSpPr>
          </xdr:nvSpPr>
          <xdr:spPr>
            <a:xfrm>
              <a:off x="3899958" y="279401"/>
              <a:ext cx="3664800" cy="1573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317500</xdr:colOff>
      <xdr:row>1</xdr:row>
      <xdr:rowOff>95249</xdr:rowOff>
    </xdr:from>
    <xdr:to>
      <xdr:col>20</xdr:col>
      <xdr:colOff>596833</xdr:colOff>
      <xdr:row>9</xdr:row>
      <xdr:rowOff>144449</xdr:rowOff>
    </xdr:to>
    <mc:AlternateContent xmlns:mc="http://schemas.openxmlformats.org/markup-compatibility/2006" xmlns:a14="http://schemas.microsoft.com/office/drawing/2010/main">
      <mc:Choice Requires="a14">
        <xdr:graphicFrame macro="">
          <xdr:nvGraphicFramePr>
            <xdr:cNvPr id="11" name="Practice Name"/>
            <xdr:cNvGraphicFramePr/>
          </xdr:nvGraphicFramePr>
          <xdr:xfrm>
            <a:off x="0" y="0"/>
            <a:ext cx="0" cy="0"/>
          </xdr:xfrm>
          <a:graphic>
            <a:graphicData uri="http://schemas.microsoft.com/office/drawing/2010/slicer">
              <sle:slicer xmlns:sle="http://schemas.microsoft.com/office/drawing/2010/slicer" name="Practice Name"/>
            </a:graphicData>
          </a:graphic>
        </xdr:graphicFrame>
      </mc:Choice>
      <mc:Fallback xmlns="">
        <xdr:sp macro="" textlink="">
          <xdr:nvSpPr>
            <xdr:cNvPr id="0" name=""/>
            <xdr:cNvSpPr>
              <a:spLocks noTextEdit="1"/>
            </xdr:cNvSpPr>
          </xdr:nvSpPr>
          <xdr:spPr>
            <a:xfrm>
              <a:off x="7630583" y="285749"/>
              <a:ext cx="4428000" cy="1573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2068</xdr:row>
      <xdr:rowOff>0</xdr:rowOff>
    </xdr:from>
    <xdr:to>
      <xdr:col>10</xdr:col>
      <xdr:colOff>407924</xdr:colOff>
      <xdr:row>2096</xdr:row>
      <xdr:rowOff>172166</xdr:rowOff>
    </xdr:to>
    <xdr:pic>
      <xdr:nvPicPr>
        <xdr:cNvPr id="2" name="Picture 1"/>
        <xdr:cNvPicPr>
          <a:picLocks noChangeAspect="1"/>
        </xdr:cNvPicPr>
      </xdr:nvPicPr>
      <xdr:blipFill>
        <a:blip xmlns:r="http://schemas.openxmlformats.org/officeDocument/2006/relationships" r:embed="rId1"/>
        <a:stretch>
          <a:fillRect/>
        </a:stretch>
      </xdr:blipFill>
      <xdr:spPr>
        <a:xfrm>
          <a:off x="1511300" y="380860300"/>
          <a:ext cx="11723624" cy="53283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london.local\userdata\nwlondon.local\ICB\CIO\BI%20&amp;%20WSIC\Analytics\ICS%20WorkStream\Digital%20Primary%20Care\Adhocs\Accurx%20Forecast\NW%20London%20General%20Practice%20SMS%20AccurX%20allowance%20for%20FY23-24_May-23%20V.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WL Practice AccurX Allocation"/>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aurice Birnbaum" refreshedDate="45616.661405902778" createdVersion="6" refreshedVersion="6" minRefreshableVersion="3" recordCount="4075">
  <cacheSource type="worksheet">
    <worksheetSource name="Table1"/>
  </cacheSource>
  <cacheFields count="35">
    <cacheField name="Index" numFmtId="0">
      <sharedItems containsBlank="1"/>
    </cacheField>
    <cacheField name="PracticeName" numFmtId="0">
      <sharedItems containsBlank="1" count="348">
        <s v="82 Lillie Road Surgery"/>
        <s v="ACORN MEDICAL CENTRE"/>
        <s v="ACRE SURGERY"/>
        <s v="ACREFIELD SURGERY"/>
        <s v="ACTON LANE MEDICAL CENTRE"/>
        <s v="ACTON LANE SURGERY"/>
        <s v="ACTON TOWN MEDICAL CENTRE"/>
        <s v="Albany Practice"/>
        <s v="ALPERTON MEDICAL CENTRE"/>
        <s v="ARGYLE HEALTH GROUP ISLEWORTH PRACTICE"/>
        <s v="Ashchurch Surgery"/>
        <s v="Ashville Surgery"/>
        <s v="ASPRI MEDICAL CENTRE"/>
        <s v="BACON LANE SURGERY"/>
        <s v="Barlby Surgery (AT Medics)"/>
        <s v="Bath Road Surgery"/>
        <s v="BELGRAVE MEDICAL CENTRE"/>
        <s v="BELGRAVIA SURGERY"/>
        <s v="BELMONT HEALTH CENTRE"/>
        <s v="BELMONT MEDICAL CENTRE"/>
        <s v="BLUE WING SURGERY"/>
        <s v="BRAMPTON HEALTH CENTRE"/>
        <s v="BRENTFIELD MEDICAL CENTRE"/>
        <s v="Brentford Family Practice"/>
        <s v="Brentford Group Practice"/>
        <s v="BROADMEAD SURGERY (THE CHURCH ROAD SURGERY)"/>
        <s v="Brompton Medical Centre"/>
        <s v="Brook Green Medical Centre"/>
        <s v="Brook Green Surgery"/>
        <s v="BRUNEL MEDICAL CENTRE"/>
        <s v="BRUNSWICK SURGERY"/>
        <s v="BURNLEY PRACTICE"/>
        <s v="Canberra Practice,Parkview Ctr for H&amp;W"/>
        <s v="CAREPOINT PRACTICE"/>
        <s v="Carlton Surgery"/>
        <s v="CASSIDY MEDICAL CENTRE"/>
        <s v="CAVENDISH HEALTH CENTRE"/>
        <s v="CENTRAL UXBRIDGE SURGERY"/>
        <s v="CHALKHILL FAMILY PRACTICE"/>
        <s v="Chelsea Medical Services (Dr Joshi)"/>
        <s v="Chestnut Practice"/>
        <s v="CHICHELE ROAD SURGERY"/>
        <s v="CHISWICK FAMILY PRACTICE (DR BHATT &amp; SYZCKO)"/>
        <s v="CHISWICK FAMILY PRACTICE (DR O’CONNELL &amp; BENNETT)"/>
        <s v="Chiswick Health Practice"/>
        <s v="Chiswick Medical Practice"/>
        <s v="CHURCH END MEDICAL CENTRE"/>
        <s v="CHURCH LANE SURGERY"/>
        <s v="CHURCH ROAD SURGERY"/>
        <s v="CHURCHFIELD SURGERY"/>
        <s v="CLIFFORD HOUSE SURGERY"/>
        <s v="Clifford Road Surgery"/>
        <s v="CLOISTER ROAD SURGERY"/>
        <s v="Colville Health Centre (Blake&amp;Mok)"/>
        <s v="CONNAUGHT SQUARE PRACTICE"/>
        <s v="COVENT GARDEN MEDICAL CENTRE"/>
        <s v="Cranford Medical Centre"/>
        <s v="CRAWFORD STREET SURGERY"/>
        <s v="CROMPTON MEDICAL CENTRE"/>
        <s v="Crosslands Surgery"/>
        <s v="CROWN STREET SURGERY"/>
        <s v="CUCKOO LANE HEALTH CENTRE"/>
        <s v="DORMERS WELLS MEDICAL CENTRE"/>
        <s v="Dr Jefferies, 292 Munster Road"/>
        <s v="DR K ANANTHA-REDDY'S PRACTICE"/>
        <s v="DR PINKINDER SAHOTA"/>
        <s v="DR UPPAL &amp; PARTNERS, PARKVIEW"/>
        <s v="EALING PARK HEALTH CENTRE"/>
        <s v="Earls Court Health and Wellbeing Centre"/>
        <s v="EARLS COURT MEDICAL CENTRE"/>
        <s v="Earls Court Surgery"/>
        <s v="EASTBURY SURGERY"/>
        <s v="EASTMEAD AVENUE SURGERY"/>
        <s v="ELLIOTT HALL MEDICAL CTR."/>
        <s v="ELLIS PRACTICE"/>
        <s v="ELMBANK SURGERY"/>
        <s v="ELMTREES SURGERY"/>
        <s v="ELTHORNE PARK SURGERY"/>
        <s v="Emperor's Gate Health Centre"/>
        <s v="ENDERLEY ROAD MEDICAL CENTRE"/>
        <s v="FEATHERSTONE ROAD"/>
        <s v="FIRST CHOICE MEDICAL CARE"/>
        <s v="Firstcare Practice"/>
        <s v="FITZROVIA MEDICAL CENTRE"/>
        <s v="Foreland Medical Centre"/>
        <s v="FORTY WILLOWS SURGERY"/>
        <s v="FREUCHEN MEDICAL CENTRE"/>
        <s v="Fulham Cross Medical Centre"/>
        <s v="Fulham Medical Centre"/>
        <s v="Gill Medical Practice"/>
        <s v="GLADSTONE MEDICAL CENTRE"/>
        <s v="Glebe Street Surgery "/>
        <s v="GLENDALE HOUSE SURGERY"/>
        <s v="GOODCARE PRACTICE (THE RUISLIP ROAD SURGERY (JOSHI))"/>
        <s v="GORDON HOUSE SURGERY"/>
        <s v="GP at Hand"/>
        <s v="GP DIRECT"/>
        <s v="Grand Union Health Centre"/>
        <s v="GREAT CHAPEL STREET MEDICAL CENTRE"/>
        <s v="Green Practice"/>
        <s v="GREENFORD AVENUE FAMILY HEALTH PRACTICE"/>
        <s v="GREENFORD ROAD MEDICAL CENTRE"/>
        <s v="GROSVENOR HOUSE SURGERY"/>
        <s v="Grove Park Terrace Surgery"/>
        <s v="Grove Village Medical Centre"/>
        <s v="GURU NANAK MEDICAL CENTRE"/>
        <s v="Half Penny Steps Health Centre"/>
        <s v="Hammersmith &amp; Fulham Centres for Health"/>
        <s v="Hammersmith Bridge Surgery"/>
        <s v="HAMMOND ROAD SURGERY"/>
        <s v="HANWELL HEALTH CENTRE"/>
        <s v="HAREFIELD HEALTH CENTRE"/>
        <s v="HARNESS HARROW PRACTICE"/>
        <s v="HARNESS WEMBLEY PRACTICE"/>
        <s v="HATCH END MEDICAL CENTRE"/>
        <s v="Hatton Medical Practice"/>
        <s v="HAYES MEDICAL CENTRE"/>
        <s v="HAZELDENE MEDICAL CENTRE"/>
        <s v="HEADSTONE LANE MEDICAL CENTRE"/>
        <s v="HEADSTONE ROAD SURGERY"/>
        <s v="HEATHROW MEDICAL CENTRE"/>
        <s v="HILLCREST SURGERY"/>
        <s v="HILLINGDON HEALTH CENTRE"/>
        <s v="HILLTOP MEDICAL PRACTICE"/>
        <s v="HILLVIEW SURGERY"/>
        <s v="HMC Group: Bedfont Surgery "/>
        <s v="HMC Group: Feltham"/>
        <s v="HMC Group: Heart of Hounslow"/>
        <s v="HMC Group: Heston"/>
        <s v="Holland Park Surgery"/>
        <s v="Holly Road Medical Centre"/>
        <s v="HONEYPOT MEDICAL CENTRE"/>
        <s v="Hounslow Family Practice"/>
        <s v="HOUNSLOW MEDICAL PRACTICE"/>
        <s v="IMPERIAL COLLEGE HEALTH CENTRE"/>
        <s v="INTERGRATED HEALTH CIC"/>
        <s v="ISLIP MANOR MEDICAL CENTRE"/>
        <s v="Jersey Practice "/>
        <s v="JUBILEE GARDENS MEDICAL CENTRE"/>
        <s v="Kensington Park Medical Centre"/>
        <s v="KENTON BRIDGE MEDICAL CENTRE - DR RAJA"/>
        <s v="KENTON BRIDGE MEDICAL CENTRE DR GOLDEN"/>
        <s v="KENTON CLINIC"/>
        <s v="KILBURN PARK MEDICAL CENTRE"/>
        <s v="KINCORA DOCTORS SURGERY"/>
        <s v="KING EDWARDS &amp; SWAKELEYS MEDICAL CENTRE"/>
        <s v="Kingfisher Practice"/>
        <s v="KINGS COLLEGE HEALTH CENTRE"/>
        <s v="KINGS EDGE MEDICAL CENTRE"/>
        <s v="KINGS ROAD MEDICAL CENTRE"/>
        <s v="King's Road Medical Centre (AT Medics)"/>
        <s v="KINGSBURY HEALTH AND WELLBEING"/>
        <s v="Knightsbridge Medical Centre"/>
        <s v="KS MEDICAL CENTRE"/>
        <s v="Kynance Practice"/>
        <s v="LADY MARGARET ROAD (MIKHAIL)"/>
        <s v="LADY MARGARET ROAD SURGERY (ALZARRAD)"/>
        <s v="LADYGATE LANE MEDICAL CENTRE"/>
        <s v="LANARK MEDICAL CENTRE"/>
        <s v="Lancaster Gate Medical Centre"/>
        <s v="LANCELOT MEDICAL CENTRE"/>
        <s v="LANFRANC MEDICAL CENTRE"/>
        <s v="Lillyville Surgery"/>
        <s v="LISSON GROVE HEALTH CENTRE"/>
        <s v="Little Park Surgery"/>
        <s v="LITTLE VENICE MEDICAL CENTRE"/>
        <s v="MAIDA VALE MEDICAL CENTRE"/>
        <s v="MANDEVILLE MEDICAL CENTRE"/>
        <s v="MARYLEBONE HEALTH CENTRE"/>
        <s v="MATTOCK LANE HEALTH CENTRE"/>
        <s v="MAYFAIR MEDICAL CENTRE"/>
        <s v="MEADOW VIEW SURGERY"/>
        <s v="MEDICAL CENTRE"/>
        <s v="MILLBANK MEDICAL CENTRE"/>
        <s v="Mount Medical Centre"/>
        <s v="MOUNTWOOD SURGERY"/>
        <s v="NEASDEN MEDICAL CENTRE"/>
        <s v="NEWTON MEDICAL CENTRE"/>
        <s v="North End Medical Centre"/>
        <s v="NORTH HYDE PRACTICE"/>
        <s v="North Kensington Medical Centre"/>
        <s v="NORTHFIELDS SURGERY"/>
        <s v="NORWOOD ROAD SURGERY (KENNEDY)"/>
        <s v="Notting Hill Medical Centre"/>
        <s v="NURSING HOME SERVICES"/>
        <s v="OLDFIELD FAMILY PRACTICE"/>
        <s v="OTTERFIELD MEDICAL CENTRE"/>
        <s v="OXFORD DRIVE MEDICAL CENTRE"/>
        <s v="OXGATE GARDENS SURGERY"/>
        <s v="PADDINGTON GREEN HEALTH CENTRE"/>
        <s v="Palace Surgery"/>
        <s v="Park Medical Centre"/>
        <s v="PARKVIEW MEDICAL CENTRE (DR KUKAR)"/>
        <s v="Parkview Practice"/>
        <s v="PEARL MEDICAL PRACTICE"/>
        <s v="Pentelow Practice"/>
        <s v="PERIVALE MEDICAL CLINIC"/>
        <s v="PIMLICO HEALTH AT THE MARVEN SURGERY"/>
        <s v="PINNER VIEW MEDICAL CENTRE"/>
        <s v="Portobello Medical Centre"/>
        <s v="PREMIER MEDICAL CENTRE"/>
        <s v="Preston Hill Surgery"/>
        <s v="PRESTON MEDICAL CENTRE"/>
        <s v="PRESTON ROAD SURGERY"/>
        <s v="QUEENS PARK HEALTH CENTRE"/>
        <s v="Queen's Park Medical Practice"/>
        <s v="QUEENS WALK MEDICAL CENTRE"/>
        <s v="QUEENS WALK PRACTICE"/>
        <s v="Redcliffe Surgery"/>
        <s v="Redwood Practice "/>
        <s v="Richford Gate Medical Practice"/>
        <s v="ROUNDWOOD PARK MEDICAL CENTRE"/>
        <s v="ROXBOURNE MEDICAL CENTRE"/>
        <s v="Royal Hospital Chelsea "/>
        <s v="Sands End Health Clinic"/>
        <s v="Scarsdale Medical Centre"/>
        <s v="SHAKESPEARE MEDICAL CENTRE"/>
        <s v="Shepherd's Bush Medical Centre"/>
        <s v="Shirland Road Medical Centre "/>
        <s v="SIMPSON HOUSE MEDICAL CENTRE"/>
        <s v="Skyways Medical Centre"/>
        <s v="SMS MEDICAL PRACTICE"/>
        <s v="SOHO SQUARE GENERAL PRACTICE"/>
        <s v="SOHO SQUARE SURGERY"/>
        <s v="SOMERSET FAMILY HEALTH PRACTICE "/>
        <s v="SOUTHCOTE CLINIC"/>
        <s v="Spring Grove Medical Practice"/>
        <s v="ST ANDREWS MEDICAL CENTRE"/>
        <s v="St David's Practice"/>
        <s v="ST JOHNS WOOD MEDICAL PRACTICE"/>
        <s v="St Margaret's Medical Practice"/>
        <s v="ST MARTINS MEDICAL CENTRE"/>
        <s v="St Quintin Health Centre"/>
        <s v="ST. PETER'S MEDICAL CENTRE"/>
        <s v="ST.GEORGES MEDICAL CENTRE"/>
        <s v="Stanhope Mews Surgery"/>
        <s v="STANLEY CORNER MEDICAL CENTRE"/>
        <s v="STAVERTON SURGERY"/>
        <s v="Sterndale Surgery"/>
        <s v="STONEBRIDGE MEDICAL CENTRE"/>
        <s v="STREATFIELD HEALTH CENTRE"/>
        <s v="SUDBURY &amp; ALPERTON MEDICAL CENTRE"/>
        <s v="SUNRISE MEDICAL CENTRE"/>
        <s v="THE ABBOTSBURY PRACTICE"/>
        <s v="The Abingdon Medical Practice"/>
        <s v="THE ACTON HEALTH CENTRE"/>
        <s v="THE ALLENDALE ROAD SURGERY"/>
        <s v="THE ARGYLE SURGERY"/>
        <s v="THE AVENUE SURGERY"/>
        <s v="THE BARNABAS MEDICAL CENTRE"/>
        <s v="THE BEDFORD PARK SURGERY"/>
        <s v="THE BOILEAU ROAD SURGERY"/>
        <s v="The Bush Doctors"/>
        <s v="THE CEDAR BROOK PRACTICE"/>
        <s v="THE CEDARS MEDICAL CENTRE"/>
        <s v="The Chelsea Practice"/>
        <s v="THE CIRCLE PRACTICE"/>
        <s v="THE CIVIC MEDICAL CENTRE"/>
        <s v="THE CORFTON ROAD SURGERY"/>
        <s v="THE DEVONSHIRE LODGE PRACTICE"/>
        <s v="THE DOCTOR HICKEY SURGERY"/>
        <s v="The Elgin Clinic"/>
        <s v="The Exmoor Surgery"/>
        <s v="THE FLORENCE ROAD SURGERY"/>
        <s v="THE FRYENT WAY SURGERY"/>
        <s v="The Garway Medical Practice"/>
        <s v="The Golborne Medical Centre (Dathi)"/>
        <s v="The Golborne Medical Centre (Ramasamy)"/>
        <s v="The Good Practice "/>
        <s v="THE GROVE MEDICAL PRACTICE"/>
        <s v="THE HEALTH CENTRE"/>
        <s v="THE HIGH STREET PRACTICE YIEWSLEY HEALTH CENTRE"/>
        <s v="THE HORN LANE SURGERY"/>
        <s v="THE LAW MEDICAL GROUP PRACTICE"/>
        <s v="THE LONSDALE MEDICAL CENTRE"/>
        <s v="THE MANSELL ROAD PRACTICE"/>
        <s v="The Meanwhile Gardens Medical Centre"/>
        <s v="THE MEDICAL CENTRE"/>
        <s v="The Medical Centre (Dr Kukar)"/>
        <s v="THE MILL HILL SURGERY"/>
        <s v="THE MWH PRACTICE"/>
        <s v="The New Surgery"/>
        <s v="THE NORTHWICK SURGERY"/>
        <s v="THE OAKLAND MEDICAL CENTRE"/>
        <s v="THE ORCHARD MEDICAL PRACTICE C.I.C"/>
        <s v="THE PARK VIEW SURGERY"/>
        <s v="The Pembridge Villas Surgery"/>
        <s v="THE PINE MEDICAL CENTRE"/>
        <s v="THE PINN MEDICAL CENTRE"/>
        <s v="THE PINNER ROAD SURGERY"/>
        <s v="The Portland Road Practice"/>
        <s v="THE RANDOLPH SURGERY"/>
        <s v="THE RIDGEWAY SURGERY"/>
        <s v="THE SALUJA CLINIC"/>
        <s v="THE SHAFTESBURY MEDICAL CENTRE"/>
        <s v="THE SOMERSET ROAD SURGERY"/>
        <s v="THE SOUTHALL MEDICAL CENTRE"/>
        <s v="THE STAG - HOLLYROOD PRACTICE"/>
        <s v="THE STANMORE MEDICAL CENTRE"/>
        <s v="THE STREATFIELD MEDICAL CENTRE"/>
        <s v="THE SUNFLOWER MEDICAL CENTRE"/>
        <s v="THE SURGERY"/>
        <s v="THE TOWN SURGERY"/>
        <s v="THE TUDOR HOUSE MEDICAL CENTRE"/>
        <s v="THE VALE SURGERY"/>
        <s v="THE WARREN PRACTICE"/>
        <s v="THE WESTBOURNE GREEN SURGERY"/>
        <s v="THE WILLESDEN MEDICAL CENTRE"/>
        <s v="THE WILLOW TREE SURGERY"/>
        <s v="THE WINDMILL MEDICAL PRACTICE"/>
        <s v="THE YIEWSLEY FAMILY PRACTICE"/>
        <s v="THIRD FLOOR LANARK ROAD MEDICAL CENTRE"/>
        <s v="Thornbury Road Centre for Health"/>
        <s v="TOWNFIELD DOCTORS SURGERY"/>
        <s v="Twickenham Park Medical Centre"/>
        <s v="UXENDON CRESCENT SURGERY"/>
        <s v="VICTORIA MEDICAL CENTRE"/>
        <s v="WALLASEY MEDICAL CENTRE"/>
        <s v="WALM LANE SURGERY"/>
        <s v="WALNUT WAY SURGERY"/>
        <s v="WATERSIDE MEDICAL CENTRE"/>
        <s v="WELLINGTON HEALTH CENTRE"/>
        <s v="WEMBLEY PARK DRIVE MEDICAL CENTRE"/>
        <s v="WEST END SURGERY"/>
        <s v="WEST LONDON MEDICAL CENTRE"/>
        <s v="West4GPs"/>
        <s v="Westbourne Grove Medical Centre"/>
        <s v="WESTMINSTER SCHOOL"/>
        <s v="WESTSEVEN GP"/>
        <s v="WESTWAY SURGERY"/>
        <s v="WILLESDEN GREEN SURGERY"/>
        <s v="Willow Practice"/>
        <s v="WILLOW TREE FAMILY DOCTORS"/>
        <s v="WOOD LANE MEDICAL CENTRE"/>
        <s v="WOODBRIDGE MEDICAL CENTRE"/>
        <s v="WOODFIELD ROAD SURGERY"/>
        <s v="YEADING MEDICAL CENTRE"/>
        <s v="ZAIN MEDICAL CENTRE"/>
        <m u="1"/>
        <s v="unallocated" u="1"/>
        <s v="Chiswick Family Doctor's Practice" u="1"/>
        <s v="Grove Park Surgery" u="1"/>
        <s v="The Practice,  Feltham Centre for Health" u="1"/>
        <s v="The Practice,  Heart Of Hounslow" u="1"/>
        <s v="Greenbrook Heston" u="1"/>
        <s v="SAVITA MEDICAL CENTRE" u="1"/>
        <s v="Greenbrook Bedfont" u="1"/>
        <s v="Wellesley Road Practice" u="1"/>
      </sharedItems>
    </cacheField>
    <cacheField name="Primary Care Networks" numFmtId="0">
      <sharedItems containsBlank="1" count="47">
        <s v="H&amp;F Central PCN"/>
        <s v="Long Lane First Care Group PCN"/>
        <s v="North Connect"/>
        <s v="Acton"/>
        <s v="Harness South"/>
        <s v="Brentworth"/>
        <s v="K&amp;W West"/>
        <s v="South Fulham PCN"/>
        <s v="Health Alliance PCN"/>
        <s v="Harrow East PCN"/>
        <s v="Inclusive Health"/>
        <s v="Hounslow Health"/>
        <s v="South Westminster Primary Care Network"/>
        <s v="South Southall"/>
        <s v="Synergy"/>
        <s v="K&amp;W North"/>
        <s v="Northolt"/>
        <s v="Kensington and Chelsea South"/>
        <s v="H&amp;F Partnership PCN"/>
        <s v="The Ealing Network"/>
        <s v="K&amp;W South"/>
        <s v="North H&amp;F PCN"/>
        <s v="Feltham and Bedfont"/>
        <s v="West End and Marylebone Primary Care Network"/>
        <s v="K&amp;W Central"/>
        <s v="Kilburn Partnership"/>
        <s v="Chiswick"/>
        <s v="Harness North"/>
        <s v="unallocated"/>
        <s v="Great West Road"/>
        <s v="NeoHealth"/>
        <s v="Regents Health"/>
        <s v="North Southall"/>
        <s v="Babylon GP at Hand PCN"/>
        <s v="Colne Union PCN"/>
        <s v="South Central Ealing"/>
        <s v="Brompton Health PCN"/>
        <s v="Greenwell"/>
        <s v="Sphere PCN"/>
        <s v="NGP"/>
        <s v="Healthsense"/>
        <s v="Harrow Collaborative Network"/>
        <s v="HH Collaborative"/>
        <s v="West-Hill Health"/>
        <s v="Celandine Health and MetroCare PCN"/>
        <s v="St John’s Wood and Maida Vale Network"/>
        <m u="1"/>
      </sharedItems>
    </cacheField>
    <cacheField name="HealthBorough" numFmtId="0">
      <sharedItems containsBlank="1" count="10">
        <s v="Hammersmith &amp; Fulham"/>
        <s v="Hillingdon"/>
        <s v="Ealing"/>
        <s v="Brent"/>
        <s v="Hounslow"/>
        <s v="Harrow"/>
        <s v="West London"/>
        <s v="Central London"/>
        <m u="1"/>
        <s v="unallocated" u="1"/>
      </sharedItems>
    </cacheField>
    <cacheField name="PracticeCode" numFmtId="0">
      <sharedItems containsBlank="1" count="345">
        <s v="E85008"/>
        <s v="E86632"/>
        <s v="E86041"/>
        <s v="E86615"/>
        <s v="E85687"/>
        <s v="E84645"/>
        <s v="E85617"/>
        <s v="E85004"/>
        <s v="E84638"/>
        <s v="E85744"/>
        <s v="E85032"/>
        <s v="E85719"/>
        <s v="E84658"/>
        <s v="E84014"/>
        <s v="Y01011"/>
        <s v="E85716"/>
        <s v="E87753"/>
        <s v="E87005"/>
        <s v="E84069"/>
        <s v="E85049"/>
        <s v="E86009"/>
        <s v="E85058"/>
        <s v="E84049"/>
        <s v="E84031"/>
        <s v="E85735"/>
        <s v="E85605"/>
        <s v="E85715"/>
        <s v="E87746"/>
        <s v="E85020"/>
        <s v="E85074"/>
        <s v="E86030"/>
        <s v="E85091"/>
        <s v="Y00206"/>
        <s v="Y02906"/>
        <s v="E86618"/>
        <s v="E85024"/>
        <s v="E85025"/>
        <s v="E87745"/>
        <s v="E86015"/>
        <s v="E84033"/>
        <s v="E87048"/>
        <s v="E85059"/>
        <s v="E84674"/>
        <s v="E85130"/>
        <s v="E85075"/>
        <s v="E85030"/>
        <s v="E85693"/>
        <s v="E84013"/>
        <s v="E84067"/>
        <s v="E86034"/>
        <s v="E85640"/>
        <s v="E85071"/>
        <s v="E85696"/>
        <s v="E85680"/>
        <s v="E87067"/>
        <s v="E87037"/>
        <s v="E87045"/>
        <s v="E85052"/>
        <s v="E87070"/>
        <s v="E87052"/>
        <s v="E85114"/>
        <s v="E85019"/>
        <s v="E85116"/>
        <s v="E85682"/>
        <s v="E85029"/>
        <s v="E86020"/>
        <s v="E86004"/>
        <s v="E85624"/>
        <s v="E85657"/>
        <s v="Y03441"/>
        <s v="E87047"/>
        <s v="E87750"/>
        <s v="E86028"/>
        <s v="E85046"/>
        <s v="E84061"/>
        <s v="E84032"/>
        <s v="E85088"/>
        <s v="E85112"/>
        <s v="E85628"/>
        <s v="E87043"/>
        <s v="E84009"/>
        <s v="Y02342"/>
        <s v="Y05080"/>
        <s v="E85062"/>
        <s v="E87066"/>
        <s v="E87706"/>
        <s v="E84002"/>
        <s v="E84074"/>
        <s v="E85649"/>
        <s v="E85118"/>
        <s v="E85708"/>
        <s v="E84036"/>
        <s v="E85683"/>
        <s v="E86038"/>
        <s v="E85712"/>
        <s v="E85026"/>
        <s v="E85124"/>
        <s v="E84058"/>
        <s v="E87637"/>
        <s v="E87772"/>
        <s v="E85126"/>
        <s v="E85051"/>
        <s v="E85050"/>
        <s v="E85034"/>
        <s v="E85746"/>
        <s v="E85699"/>
        <s v="E85121"/>
        <s v="Y02842"/>
        <s v="Y02589"/>
        <s v="E85033"/>
        <s v="E85090"/>
        <s v="E85041"/>
        <s v="E86007"/>
        <s v="E84075"/>
        <s v="Y02692"/>
        <s v="E84053"/>
        <s v="E85718"/>
        <s v="E86017"/>
        <s v="E84066"/>
        <s v="E84676"/>
        <s v="E84680"/>
        <s v="E86637"/>
        <s v="E85028"/>
        <s v="E86036"/>
        <s v="E84637"/>
        <s v="E85054"/>
        <s v="E85697"/>
        <s v="Y02672"/>
        <s v="Y02671"/>
        <s v="E85739"/>
        <s v="E87016"/>
        <s v="E85658"/>
        <s v="E84039"/>
        <s v="E85713"/>
        <s v="E85015"/>
        <s v="E87677"/>
        <s v="E84685"/>
        <s v="E85098"/>
        <s v="E85681"/>
        <s v="E85745"/>
        <s v="E87720"/>
        <s v="E84663"/>
        <s v="E84601"/>
        <s v="E84647"/>
        <s v="E84042"/>
        <s v="E86625"/>
        <s v="E86024"/>
        <s v="E85060"/>
        <s v="E87768"/>
        <s v="E84699"/>
        <s v="E84005"/>
        <s v="E87063"/>
        <s v="E84078"/>
        <s v="E87738"/>
        <s v="E85012"/>
        <s v="E87702"/>
        <s v="E85023"/>
        <s v="E85103"/>
        <s v="E86605"/>
        <s v="E87756"/>
        <s v="E87722"/>
        <s v="E84063"/>
        <s v="E84083"/>
        <s v="E85685"/>
        <s v="E87011"/>
        <s v="E85736"/>
        <s v="E87006"/>
        <s v="E87010"/>
        <s v="E85108"/>
        <s v="E87737"/>
        <s v="E85726"/>
        <s v="E87648"/>
        <s v="E85643"/>
        <s v="E85096"/>
        <s v="E87739"/>
        <s v="E85035"/>
        <s v="E86001"/>
        <s v="E84665"/>
        <s v="E87681"/>
        <s v="E85003"/>
        <s v="E86609"/>
        <s v="E87003"/>
        <s v="E85014"/>
        <s v="E85061"/>
        <s v="E87065"/>
        <s v="Y04225"/>
        <s v="E85069"/>
        <s v="E86027"/>
        <s v="E86011"/>
        <s v="E84076"/>
        <s v="E87008"/>
        <s v="E85038"/>
        <s v="E85636"/>
        <s v="E85659"/>
        <s v="E85048"/>
        <s v="E84701"/>
        <s v="E85115"/>
        <s v="E85111"/>
        <s v="E87034"/>
        <s v="E84070"/>
        <s v="Y00200"/>
        <s v="E84003"/>
        <s v="E84030"/>
        <s v="E84678"/>
        <s v="E84620"/>
        <s v="E87755"/>
        <s v="E85734"/>
        <s v="E86626"/>
        <s v="E85057"/>
        <s v="E87004"/>
        <s v="E85113"/>
        <s v="E85016"/>
        <s v="E84656"/>
        <s v="E84022"/>
        <s v="E87711"/>
        <s v="E85128"/>
        <s v="E87715"/>
        <s v="E86612"/>
        <s v="E85077"/>
        <s v="E87021"/>
        <s v="E84008"/>
        <s v="E85707"/>
        <s v="Y01090"/>
        <s v="E87714"/>
        <s v="E87069"/>
        <s v="Y01221"/>
        <s v="E86640"/>
        <s v="E85750"/>
        <s v="E84011"/>
        <s v="E85056"/>
        <s v="E87609"/>
        <s v="E85007"/>
        <s v="E86033"/>
        <s v="Y00507"/>
        <s v="E84693"/>
        <s v="E84704"/>
        <s v="E85743"/>
        <s v="E87013"/>
        <s v="E84051"/>
        <s v="E84080"/>
        <s v="E85125"/>
        <s v="E84028"/>
        <s v="E84018"/>
        <s v="E84017"/>
        <s v="E85656"/>
        <s v="E86022"/>
        <s v="E87701"/>
        <s v="E85109"/>
        <s v="E84059"/>
        <s v="E85120"/>
        <s v="E85099"/>
        <s v="E85127"/>
        <s v="E85066"/>
        <s v="E85694"/>
        <s v="E85055"/>
        <s v="E86029"/>
        <s v="E86014"/>
        <s v="E87665"/>
        <s v="E84004"/>
        <s v="E84617"/>
        <s v="E85123"/>
        <s v="E86006"/>
        <s v="E87740"/>
        <s v="E87038"/>
        <s v="E87733"/>
        <s v="E85122"/>
        <s v="E84048"/>
        <s v="E87009"/>
        <s v="E87742"/>
        <s v="E87024"/>
        <s v="E87762"/>
        <s v="E85725"/>
        <s v="E87751"/>
        <s v="E86042"/>
        <s v="E85677"/>
        <s v="E84006"/>
        <s v="E84025"/>
        <s v="E85129"/>
        <s v="E87026"/>
        <s v="E85053"/>
        <s v="E85748"/>
        <s v="E85107"/>
        <s v="E85119"/>
        <s v="E85042"/>
        <s v="E84044"/>
        <s v="E86005"/>
        <s v="Y00352"/>
        <s v="E86026"/>
        <s v="E87061"/>
        <s v="E86016"/>
        <s v="E84024"/>
        <s v="E84040"/>
        <s v="E87029"/>
        <s v="E87046"/>
        <s v="E84068"/>
        <s v="E85663"/>
        <s v="E84062"/>
        <s v="E85623"/>
        <s v="E85633"/>
        <s v="E84020"/>
        <s v="E84057"/>
        <s v="E84646"/>
        <s v="E84626"/>
        <s v="E84635"/>
        <s v="E85721"/>
        <s v="E84684"/>
        <s v="E85635"/>
        <s v="E86019"/>
        <s v="Y00902"/>
        <s v="E84021"/>
        <s v="E86610"/>
        <s v="E84012"/>
        <s v="E86010"/>
        <s v="E87663"/>
        <s v="E85001"/>
        <s v="E86018"/>
        <s v="E85045"/>
        <s v="E84007"/>
        <s v="E87002"/>
        <s v="E86619"/>
        <s v="E84086"/>
        <s v="E86629"/>
        <s v="E85006"/>
        <s v="E87754"/>
        <s v="E84709"/>
        <s v="E85064"/>
        <s v="E86620"/>
        <s v="E85040"/>
        <s v="E87007"/>
        <s v="E87691"/>
        <s v="E85013"/>
        <s v="E85005"/>
        <s v="E84702"/>
        <s v="E85600"/>
        <s v="E84015"/>
        <s v="E86012"/>
        <s v="E85083"/>
        <s v="E87741"/>
        <s v="E85021"/>
        <s v="E84653"/>
        <m u="1"/>
        <s v="unallocated" u="1"/>
        <s v="E85625" u="1"/>
        <s v="E85692" u="1"/>
        <s v="E84681" u="1"/>
      </sharedItems>
    </cacheField>
    <cacheField name="ODS Code" numFmtId="0">
      <sharedItems/>
    </cacheField>
    <cacheField name="month" numFmtId="0">
      <sharedItems containsBlank="1" count="13">
        <s v="Apr"/>
        <s v="Aug"/>
        <s v="Dec"/>
        <s v="Feb"/>
        <s v="Jan"/>
        <s v="Jul"/>
        <s v="Jun"/>
        <s v="Mar"/>
        <s v="May"/>
        <s v="Nov"/>
        <s v="Oct"/>
        <s v="Sep"/>
        <m u="1"/>
      </sharedItems>
    </cacheField>
    <cacheField name="month_Index" numFmtId="0">
      <sharedItems containsSemiMixedTypes="0" containsString="0" containsNumber="1" containsInteger="1" minValue="1" maxValue="12"/>
    </cacheField>
    <cacheField name="Practice Normalised Weighted List Size" numFmtId="0">
      <sharedItems containsSemiMixedTypes="0" containsString="0" containsNumber="1" minValue="1.15175861463258" maxValue="81588.815290743296"/>
    </cacheField>
    <cacheField name="FY2324_AccurxPlus_Fragments" numFmtId="0">
      <sharedItems containsSemiMixedTypes="0" containsString="0" containsNumber="1" containsInteger="1" minValue="0" maxValue="154936"/>
    </cacheField>
    <cacheField name="FY2324_Accubook/Booking_Fragments" numFmtId="0">
      <sharedItems containsSemiMixedTypes="0" containsString="0" containsNumber="1" containsInteger="1" minValue="0" maxValue="85159"/>
    </cacheField>
    <cacheField name="FY2324_AccurxPlus_Cost" numFmtId="0">
      <sharedItems containsSemiMixedTypes="0" containsString="0" containsNumber="1" minValue="0" maxValue="2868.6248000000001"/>
    </cacheField>
    <cacheField name="FY2324_Accubook/Booking_Cost" numFmtId="0">
      <sharedItems containsSemiMixedTypes="0" containsString="0" containsNumber="1" minValue="0" maxValue="1694.6641000000002"/>
    </cacheField>
    <cacheField name="FY2425_AccurxPlus_Fragments" numFmtId="0">
      <sharedItems containsString="0" containsBlank="1" containsNumber="1" containsInteger="1" minValue="0" maxValue="134960"/>
    </cacheField>
    <cacheField name="FY2425_Accubook/Booking_Fragments" numFmtId="0">
      <sharedItems containsString="0" containsBlank="1" containsNumber="1" containsInteger="1" minValue="0" maxValue="52906"/>
    </cacheField>
    <cacheField name="FY2425_AccurxPlus_Cost" numFmtId="0">
      <sharedItems containsString="0" containsBlank="1" containsNumber="1" minValue="0" maxValue="2685.7040000000002"/>
    </cacheField>
    <cacheField name="FY2425_Accubook/Booking_Cost" numFmtId="0">
      <sharedItems containsString="0" containsBlank="1" containsNumber="1" minValue="0" maxValue="1190.385"/>
    </cacheField>
    <cacheField name="FY2324_EESMS" numFmtId="0">
      <sharedItems containsSemiMixedTypes="0" containsString="0" containsNumber="1" containsInteger="1" minValue="0" maxValue="495638"/>
    </cacheField>
    <cacheField name="FY2324_EESMSCost" numFmtId="0">
      <sharedItems containsSemiMixedTypes="0" containsString="0" containsNumber="1" minValue="0" maxValue="8871.9202000000005"/>
    </cacheField>
    <cacheField name="FY2425_EESMS" numFmtId="0">
      <sharedItems containsString="0" containsBlank="1" containsNumber="1" containsInteger="1" minValue="0" maxValue="123775"/>
    </cacheField>
    <cacheField name="FY2425_EESMSCost" numFmtId="0">
      <sharedItems containsString="0" containsBlank="1" containsNumber="1" minValue="0" maxValue="2723.05"/>
    </cacheField>
    <cacheField name="FY2324_SMS" numFmtId="0">
      <sharedItems containsSemiMixedTypes="0" containsString="0" containsNumber="1" containsInteger="1" minValue="0" maxValue="577262"/>
    </cacheField>
    <cacheField name="FY2324_Cost" numFmtId="0">
      <sharedItems containsSemiMixedTypes="0" containsString="0" containsNumber="1" minValue="0" maxValue="10496.237800000001"/>
    </cacheField>
    <cacheField name="FY2425_SMS" numFmtId="0">
      <sharedItems containsString="0" containsBlank="1" containsNumber="1" containsInteger="1" minValue="0" maxValue="214341"/>
    </cacheField>
    <cacheField name="FY2425_Cost" numFmtId="0">
      <sharedItems containsString="0" containsBlank="1" containsNumber="1" minValue="0" maxValue="4525.3134"/>
    </cacheField>
    <cacheField name="Additional _x000a_programme spends" numFmtId="166">
      <sharedItems containsSemiMixedTypes="0" containsString="0" containsNumber="1" containsInteger="1" minValue="0" maxValue="0"/>
    </cacheField>
    <cacheField name="FY2324Spent" numFmtId="166">
      <sharedItems containsString="0" containsBlank="1" containsNumber="1" minValue="0" maxValue="10496.237800000001"/>
    </cacheField>
    <cacheField name="FY2425Spent" numFmtId="0">
      <sharedItems containsMixedTypes="1" containsNumber="1" minValue="0" maxValue="4525.3134"/>
    </cacheField>
    <cacheField name="FY2425_FY2324 Difference" numFmtId="166">
      <sharedItems containsBlank="1" containsMixedTypes="1" containsNumber="1" minValue="-9225.4133000000002" maxValue="2667.3681000000001"/>
    </cacheField>
    <cacheField name="FY2425_Running Total by _x000a_PraticeName" numFmtId="166">
      <sharedItems containsBlank="1" containsMixedTypes="1" containsNumber="1" minValue="0" maxValue="7221.4637999999995"/>
    </cacheField>
    <cacheField name="24-25 Total Funding Allocation £0.45/patient OLD" numFmtId="166">
      <sharedItems containsString="0" containsBlank="1" containsNumber="1" minValue="0.51829137658466107" maxValue="36714.966880834487"/>
    </cacheField>
    <cacheField name="24-25 Total Funding _x000a_Allocation £0.45/patient + Additional Funding" numFmtId="166">
      <sharedItems containsString="0" containsBlank="1" containsNumber="1" minValue="0.51829137658466107" maxValue="36714.966880834487"/>
    </cacheField>
    <cacheField name="24-25 Total Funding Allocation" numFmtId="166">
      <sharedItems containsSemiMixedTypes="0" containsString="0" containsNumber="1" minValue="0" maxValue="36714.966880834487"/>
    </cacheField>
    <cacheField name="24-25_x000a_Fragments Allocation_x000a_" numFmtId="43">
      <sharedItems containsString="0" containsBlank="1" containsNumber="1" minValue="37.662506698485366" maxValue="2667954.260007306"/>
    </cacheField>
    <cacheField name="FY2425 Running Total and_x000a_ Allocated Funding Difference" numFmtId="166">
      <sharedItems containsMixedTypes="1" containsNumber="1" minValue="0" maxValue="2.7842970937974769"/>
    </cacheField>
  </cacheFields>
  <extLst>
    <ext xmlns:x14="http://schemas.microsoft.com/office/spreadsheetml/2009/9/main" uri="{725AE2AE-9491-48be-B2B4-4EB974FC3084}">
      <x14:pivotCacheDefinition pivotCacheId="9"/>
    </ext>
  </extLst>
</pivotCacheDefinition>
</file>

<file path=xl/pivotCache/pivotCacheDefinition2.xml><?xml version="1.0" encoding="utf-8"?>
<pivotCacheDefinition xmlns="http://schemas.openxmlformats.org/spreadsheetml/2006/main" xmlns:r="http://schemas.openxmlformats.org/officeDocument/2006/relationships" r:id="rId1" refreshedBy="Maurice Birnbaum" refreshedDate="45616.679124305556" createdVersion="6" refreshedVersion="6" minRefreshableVersion="3" recordCount="2408">
  <cacheSource type="worksheet">
    <worksheetSource name="Table5"/>
  </cacheSource>
  <cacheFields count="24">
    <cacheField name="Month" numFmtId="14">
      <sharedItems containsSemiMixedTypes="0" containsNonDate="0" containsDate="1" containsString="0" minDate="2024-04-01T00:00:00" maxDate="2024-10-02T00:00:00" count="7">
        <d v="2024-04-01T00:00:00"/>
        <d v="2024-05-01T00:00:00"/>
        <d v="2024-06-01T00:00:00"/>
        <d v="2024-07-01T00:00:00"/>
        <d v="2024-08-01T00:00:00"/>
        <d v="2024-09-01T00:00:00"/>
        <d v="2024-10-01T00:00:00"/>
      </sharedItems>
      <fieldGroup par="23" base="0">
        <rangePr groupBy="days" startDate="2024-04-01T00:00:00" endDate="2024-10-02T00:00:00"/>
        <groupItems count="368">
          <s v="&lt;01/04/2024"/>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2/10/2024"/>
        </groupItems>
      </fieldGroup>
    </cacheField>
    <cacheField name="ODS Code" numFmtId="0">
      <sharedItems/>
    </cacheField>
    <cacheField name="Practice" numFmtId="0">
      <sharedItems/>
    </cacheField>
    <cacheField name="PCN" numFmtId="0">
      <sharedItems/>
    </cacheField>
    <cacheField name="Place" numFmtId="0">
      <sharedItems/>
    </cacheField>
    <cacheField name="All messages" numFmtId="3">
      <sharedItems containsSemiMixedTypes="0" containsString="0" containsNumber="1" containsInteger="1" minValue="0" maxValue="121303"/>
    </cacheField>
    <cacheField name="All fragments" numFmtId="3">
      <sharedItems containsSemiMixedTypes="0" containsString="0" containsNumber="1" containsInteger="1" minValue="0" maxValue="247228"/>
    </cacheField>
    <cacheField name="Fallback messages (Other)" numFmtId="3">
      <sharedItems containsSemiMixedTypes="0" containsString="0" containsNumber="1" containsInteger="1" minValue="0" maxValue="11777"/>
    </cacheField>
    <cacheField name="Fallback fragments (Other)" numFmtId="3">
      <sharedItems containsSemiMixedTypes="0" containsString="0" containsNumber="1" containsInteger="1" minValue="0" maxValue="24629"/>
    </cacheField>
    <cacheField name="Fallback messages (No NHS App)" numFmtId="3">
      <sharedItems containsSemiMixedTypes="0" containsString="0" containsNumber="1" containsInteger="1" minValue="-396" maxValue="78307"/>
    </cacheField>
    <cacheField name="Fallback fragments (No NHS App)" numFmtId="3">
      <sharedItems containsSemiMixedTypes="0" containsString="0" containsNumber="1" containsInteger="1" minValue="-620" maxValue="159635"/>
    </cacheField>
    <cacheField name="Fallback messages (Notifications off)" numFmtId="3">
      <sharedItems containsSemiMixedTypes="0" containsString="0" containsNumber="1" containsInteger="1" minValue="0" maxValue="36039"/>
    </cacheField>
    <cacheField name="Fallback fragments (Notifications off)" numFmtId="3">
      <sharedItems containsSemiMixedTypes="0" containsString="0" containsNumber="1" containsInteger="1" minValue="0" maxValue="75344"/>
    </cacheField>
    <cacheField name="Fallback messages (Message not read)" numFmtId="3">
      <sharedItems containsSemiMixedTypes="0" containsString="0" containsNumber="1" containsInteger="1" minValue="0" maxValue="8267"/>
    </cacheField>
    <cacheField name="Fallback fragments (Message not read)" numFmtId="3">
      <sharedItems containsSemiMixedTypes="0" containsString="0" containsNumber="1" containsInteger="1" minValue="0" maxValue="18412"/>
    </cacheField>
    <cacheField name="NHS App messages saved" numFmtId="3">
      <sharedItems containsSemiMixedTypes="0" containsString="0" containsNumber="1" containsInteger="1" minValue="0" maxValue="7580"/>
    </cacheField>
    <cacheField name="NHS App fragments saved" numFmtId="3">
      <sharedItems containsSemiMixedTypes="0" containsString="0" containsNumber="1" containsInteger="1" minValue="0" maxValue="15957"/>
    </cacheField>
    <cacheField name="% Messages with fallback" numFmtId="171">
      <sharedItems containsSemiMixedTypes="0" containsString="0" containsNumber="1" minValue="0" maxValue="0.41666666666666669"/>
    </cacheField>
    <cacheField name="% Fragments saved" numFmtId="171">
      <sharedItems containsSemiMixedTypes="0" containsString="0" containsNumber="1" minValue="0" maxValue="0.41666666666666669"/>
    </cacheField>
    <cacheField name="Health Borough" numFmtId="3">
      <sharedItems count="10">
        <s v="Ealing"/>
        <s v="Hammersmith &amp; Fulham"/>
        <s v="Brent"/>
        <s v="Hounslow"/>
        <s v="West London"/>
        <s v="Hillingdon"/>
        <s v="Harrow"/>
        <s v="Central London"/>
        <e v="#N/A"/>
        <s v="Unallocated" u="1"/>
      </sharedItems>
    </cacheField>
    <cacheField name="PCN2" numFmtId="3">
      <sharedItems count="48">
        <s v="Acton"/>
        <s v="Babylon GP at Hand PCN"/>
        <s v="K&amp;W Central"/>
        <s v="K&amp;W North"/>
        <s v="K&amp;W South"/>
        <s v="K&amp;W West"/>
        <s v="Brentworth"/>
        <s v="Brompton Health PCN"/>
        <s v="Celandine Health and MetroCare PCN"/>
        <s v="Chiswick"/>
        <s v="Colne Union PCN"/>
        <s v="Feltham and Bedfont"/>
        <s v="Great West Road"/>
        <s v="Greenwell"/>
        <s v="H&amp;F Central PCN"/>
        <s v="H&amp;F Partnership PCN"/>
        <s v="Harness North"/>
        <s v="Harness South"/>
        <s v="Harrow Collaborative Network"/>
        <s v="Harrow East PCN"/>
        <s v="Health Alliance PCN"/>
        <s v="Healthsense"/>
        <s v="HH Collaborative"/>
        <s v="Hounslow Health"/>
        <s v="Inclusive Health"/>
        <s v="Kensington and Chelsea South"/>
        <s v="Kilburn Partnership"/>
        <s v="Long Lane First Care Group PCN"/>
        <s v="NeoHealth"/>
        <s v="NGP"/>
        <s v="North Connect"/>
        <s v="North H&amp;F PCN"/>
        <s v="North Southall"/>
        <s v="Northolt"/>
        <s v="Regents Health"/>
        <s v="South Central Ealing"/>
        <s v="South Fulham PCN"/>
        <s v="South Southall"/>
        <s v="South Westminster Primary Care Network"/>
        <s v="Sphere PCN"/>
        <s v="St John’s Wood and Maida Vale Network"/>
        <s v="Synergy"/>
        <s v="The Ealing Network"/>
        <s v="NULL"/>
        <e v="#N/A"/>
        <s v="West End and Marylebone Primary Care Network"/>
        <s v="West-Hill Health"/>
        <s v="Unallocated" u="1"/>
      </sharedItems>
    </cacheField>
    <cacheField name="Practice Name" numFmtId="3">
      <sharedItems count="343">
        <s v="ACTON LANE MEDICAL CENTRE"/>
        <s v="ACTON TOWN MEDICAL CENTRE"/>
        <s v="CHISWICK FAMILY PRACTICE (DR BHATT &amp; SYZCKO)"/>
        <s v="CHISWICK FAMILY PRACTICE (DR O’CONNELL &amp; BENNETT)"/>
        <s v="CLOISTER ROAD SURGERY"/>
        <s v="CROWN STREET SURGERY"/>
        <s v="HILLCREST SURGERY"/>
        <s v="THE ACTON HEALTH CENTRE"/>
        <s v="THE BEDFORD PARK SURGERY"/>
        <s v="THE BOILEAU ROAD SURGERY"/>
        <s v="CHURCHFIELD SURGERY"/>
        <s v="THE HORN LANE SURGERY"/>
        <s v="THE MILL HILL SURGERY"/>
        <s v="THE VALE SURGERY"/>
        <s v="GP at Hand"/>
        <s v="Dr Jefferies, 292 Munster Road"/>
        <s v="CHALKHILL FAMILY PRACTICE"/>
        <s v="ELLIS PRACTICE"/>
        <s v="PRESTON ROAD SURGERY"/>
        <s v="INTERGRATED HEALTH CIC"/>
        <s v="THE TUDOR HOUSE MEDICAL CENTRE"/>
        <s v="BRAMPTON HEALTH CENTRE"/>
        <s v="THE STAG - HOLLYROOD PRACTICE"/>
        <s v="KINGS EDGE MEDICAL CENTRE"/>
        <s v="KINGSBURY HEALTH AND WELLBEING"/>
        <s v="NEASDEN MEDICAL CENTRE"/>
        <s v="THE FRYENT WAY SURGERY"/>
        <s v="UXENDON CRESCENT SURGERY"/>
        <s v="BURNLEY PRACTICE"/>
        <s v="GLADSTONE MEDICAL CENTRE"/>
        <s v="ST ANDREWS MEDICAL CENTRE"/>
        <s v="ST.GEORGES MEDICAL CENTRE"/>
        <s v="THE LONSDALE MEDICAL CENTRE"/>
        <s v="THE WILLESDEN MEDICAL CENTRE"/>
        <s v="WILLESDEN GREEN SURGERY"/>
        <s v="ALPERTON MEDICAL CENTRE"/>
        <s v="HAZELDENE MEDICAL CENTRE"/>
        <s v="LANCELOT MEDICAL CENTRE"/>
        <s v="PREMIER MEDICAL CENTRE"/>
        <s v="STANLEY CORNER MEDICAL CENTRE"/>
        <s v="SUDBURY &amp; ALPERTON MEDICAL CENTRE"/>
        <s v="THE LAW MEDICAL GROUP PRACTICE"/>
        <s v="HARNESS WEMBLEY PRACTICE"/>
        <s v="Albany Practice"/>
        <s v="ARGYLE HEALTH GROUP ISLEWORTH PRACTICE"/>
        <s v="Brentford Family Practice"/>
        <s v="Brentford Group Practice"/>
        <s v="Spring Grove Medical Practice"/>
        <s v="St Margaret's Medical Practice"/>
        <s v="Thornbury Road Centre for Health"/>
        <s v="EARLS COURT MEDICAL CENTRE"/>
        <s v="Earls Court Surgery"/>
        <s v="Emperor's Gate Health Centre"/>
        <s v="Redcliffe Surgery"/>
        <s v="Kensington Park Medical Centre"/>
        <s v="Knightsbridge Medical Centre"/>
        <s v="Royal Hospital Chelsea "/>
        <s v="Scarsdale Medical Centre"/>
        <s v="Stanhope Mews Surgery"/>
        <s v="The Abingdon Medical Practice"/>
        <s v="The Chelsea Practice"/>
        <s v="The Good Practice "/>
        <s v="THE CEDARS MEDICAL CENTRE"/>
        <s v="WALNUT WAY SURGERY"/>
        <s v="KING EDWARDS &amp; SWAKELEYS MEDICAL CENTRE"/>
        <s v="LADYGATE LANE MEDICAL CENTRE"/>
        <s v="OXFORD DRIVE MEDICAL CENTRE"/>
        <s v="QUEENS WALK MEDICAL CENTRE"/>
        <s v="SOUTHCOTE CLINIC"/>
        <s v="ST MARTINS MEDICAL CENTRE"/>
        <s v="THE ABBOTSBURY PRACTICE"/>
        <s v="WALLASEY MEDICAL CENTRE"/>
        <s v="WOOD LANE MEDICAL CENTRE"/>
        <s v="Chiswick Health Practice"/>
        <s v="Chiswick Medical Practice (Previously Grove Park Surgery, Chiswick Faimly and Wellsley merge) "/>
        <s v="Glebe Street Surgery "/>
        <s v="Grove Park Terrace Surgery"/>
        <s v="Holly Road Medical Centre"/>
        <s v="West4GPs"/>
        <s v="OTTERFIELD MEDICAL CENTRE"/>
        <s v="THE HIGH STREET PRACTICE YIEWSLEY HEALTH CENTRE"/>
        <s v="DR PINKINDER SAHOTA"/>
        <s v="THE OAKLAND MEDICAL CENTRE"/>
        <s v="THE YIEWSLEY FAMILY PRACTICE"/>
        <s v="Carlton Surgery"/>
        <s v="CLIFFORD HOUSE SURGERY"/>
        <s v="Gill Medical Practice"/>
        <s v="HMC Group: Bedfont Surgery "/>
        <s v="Grove Village Medical Centre"/>
        <s v="Hatton Medical Practice"/>
        <s v="Little Park Surgery"/>
        <s v="Mount Medical Centre"/>
        <s v="Pentelow Practice"/>
        <s v="Queen's Park Medical Practice"/>
        <s v="St David's Practice"/>
        <s v="HMC Group: Feltham"/>
        <s v="Twickenham Park Medical Centre"/>
        <s v="Clifford Road Surgery"/>
        <s v="Cranford Medical Centre"/>
        <s v="Crosslands Surgery"/>
        <s v="Firstcare Practice"/>
        <s v="HMC Group: Heston"/>
        <s v="Jersey Practice "/>
        <s v="MEDICAL CENTRE"/>
        <s v="Skyways Medical Centre"/>
        <s v="EASTMEAD AVENUE SURGERY"/>
        <s v="ELMBANK SURGERY"/>
        <s v="GREENFORD AVENUE FAMILY HEALTH PRACTICE"/>
        <s v="HANWELL HEALTH CENTRE"/>
        <s v="OLDFIELD FAMILY PRACTICE"/>
        <s v="THE MANSELL ROAD PRACTICE"/>
        <s v="WESTSEVEN GP"/>
        <s v="Ashchurch Surgery"/>
        <s v="Hammersmith Bridge Surgery"/>
        <s v="82 Lillie Road Surgery"/>
        <s v="Sterndale Surgery"/>
        <s v="Brook Green Surgery"/>
        <s v="Brook Green Medical Centre"/>
        <s v="North End Medical Centre"/>
        <s v="Park Medical Centre"/>
        <s v="Richford Gate Medical Practice"/>
        <s v="The Bush Doctors"/>
        <s v="CHURCH LANE SURGERY"/>
        <s v="LANFRANC MEDICAL CENTRE"/>
        <s v="PEARL MEDICAL PRACTICE"/>
        <s v="Preston Hill Surgery"/>
        <s v="PRESTON MEDICAL CENTRE"/>
        <s v="SMS MEDICAL PRACTICE"/>
        <s v="THE SUNFLOWER MEDICAL CENTRE"/>
        <s v="THE SURGERY"/>
        <s v="WEMBLEY PARK DRIVE MEDICAL CENTRE"/>
        <s v="WILLOW TREE FAMILY DOCTORS"/>
        <s v="BRENTFIELD MEDICAL CENTRE"/>
        <s v="CHURCH END MEDICAL CENTRE"/>
        <s v="FORTY WILLOWS SURGERY"/>
        <s v="FREUCHEN MEDICAL CENTRE"/>
        <s v="HILLTOP MEDICAL PRACTICE"/>
        <s v="OXGATE GARDENS SURGERY"/>
        <s v="ACTON LANE SURGERY"/>
        <s v="ROUNDWOOD PARK MEDICAL CENTRE"/>
        <s v="STONEBRIDGE MEDICAL CENTRE"/>
        <s v="WALM LANE SURGERY"/>
        <s v="FIRST CHOICE MEDICAL CARE"/>
        <s v="HEADSTONE LANE MEDICAL CENTRE"/>
        <s v="HEADSTONE ROAD SURGERY"/>
        <s v="KENTON CLINIC"/>
        <s v="KINGS ROAD MEDICAL CENTRE"/>
        <s v="PINNER VIEW MEDICAL CENTRE"/>
        <s v="THE PINNER ROAD SURGERY"/>
        <s v="THE SHAFTESBURY MEDICAL CENTRE"/>
        <s v="ZAIN MEDICAL CENTRE"/>
        <s v="BACON LANE SURGERY"/>
        <s v="HONEYPOT MEDICAL CENTRE"/>
        <s v="HARNESS HARROW PRACTICE"/>
        <s v="ASPRI MEDICAL CENTRE"/>
        <s v="BELMONT HEALTH CENTRE"/>
        <s v="THE CIRCLE PRACTICE"/>
        <s v="THE CIVIC MEDICAL CENTRE"/>
        <s v="THE STANMORE MEDICAL CENTRE"/>
        <s v="THE STREATFIELD MEDICAL CENTRE"/>
        <s v="ENDERLEY ROAD MEDICAL CENTRE"/>
        <s v="KENTON BRIDGE MEDICAL CENTRE - DR RAJA"/>
        <s v="KENTON BRIDGE MEDICAL CENTRE DR GOLDEN"/>
        <s v="ROXBOURNE MEDICAL CENTRE"/>
        <s v="SIMPSON HOUSE MEDICAL CENTRE"/>
        <s v="THE PINN MEDICAL CENTRE"/>
        <s v="THE RIDGEWAY SURGERY"/>
        <s v="THE CEDAR BROOK PRACTICE"/>
        <s v="GLENDALE HOUSE SURGERY"/>
        <s v="HAYES MEDICAL CENTRE"/>
        <s v="THE ORCHARD MEDICAL PRACTICE C.I.C"/>
        <s v="KINCORA DOCTORS SURGERY"/>
        <s v="NORTH HYDE PRACTICE"/>
        <s v="THE WARREN PRACTICE"/>
        <s v="TOWNFIELD DOCTORS SURGERY"/>
        <s v="Bath Road Surgery"/>
        <s v="BLUE WING SURGERY"/>
        <s v="Chestnut Practice"/>
        <s v="Green Practice"/>
        <s v="Hounslow Family Practice"/>
        <s v="HOUNSLOW MEDICAL PRACTICE"/>
        <s v="Kingfisher Practice"/>
        <s v="Redwood Practice "/>
        <s v="HMC Group: Heart of Hounslow"/>
        <s v="Willow Practice"/>
        <s v="Barlby Surgery (AT Medics)"/>
        <s v="The Elgin Clinic"/>
        <s v="Half Penny Steps Health Centre"/>
        <s v="The Meanwhile Gardens Medical Centre"/>
        <s v="QUEENS PARK HEALTH CENTRE"/>
        <s v="Shirland Road Medical Centre "/>
        <s v="THE HEALTH CENTRE"/>
        <s v="Brompton Medical Centre"/>
        <s v="Earls Court Health and Wellbeing Centre"/>
        <s v="King's Road Medical Centre (AT Medics)"/>
        <s v="Chelsea Medical Services (Dr Joshi)"/>
        <s v="Kynance Practice"/>
        <s v="CHICHELE ROAD SURGERY"/>
        <s v="KILBURN PARK MEDICAL CENTRE"/>
        <s v="THE WINDMILL MEDICAL PRACTICE"/>
        <s v="STAVERTON SURGERY"/>
        <s v="ACORN MEDICAL CENTRE"/>
        <s v="HEATHROW MEDICAL CENTRE"/>
        <s v="THE PARK VIEW SURGERY"/>
        <s v="SHAKESPEARE MEDICAL CENTRE"/>
        <s v="THE PINE MEDICAL CENTRE"/>
        <s v="THE WILLOW TREE SURGERY"/>
        <s v="DR K ANANTHA-REDDY'S PRACTICE"/>
        <s v="Colville Health Centre (Blake&amp;Mok)"/>
        <s v="St Quintin Health Centre"/>
        <s v="The Exmoor Surgery"/>
        <s v="Foreland Medical Centre"/>
        <s v="The Golborne Medical Centre (Dathi)"/>
        <s v="Notting Hill Medical Centre"/>
        <s v="ELMTREES SURGERY"/>
        <s v="GREENFORD ROAD MEDICAL CENTRE"/>
        <s v="HILLVIEW SURGERY"/>
        <s v="ISLIP MANOR MEDICAL CENTRE"/>
        <s v="MANDEVILLE MEDICAL CENTRE"/>
        <s v="MEADOW VIEW SURGERY"/>
        <s v="PERIVALE MEDICAL CLINIC"/>
        <s v="THE ALLENDALE ROAD SURGERY"/>
        <s v="THE BARNABAS MEDICAL CENTRE"/>
        <s v="THE GROVE MEDICAL PRACTICE"/>
        <s v="THE MEDICAL CENTRE"/>
        <s v="ACRE SURGERY"/>
        <s v="ACREFIELD SURGERY"/>
        <s v="CAREPOINT PRACTICE"/>
        <s v="EASTBURY SURGERY"/>
        <s v="HAREFIELD HEALTH CENTRE"/>
        <s v="MOUNTWOOD SURGERY"/>
        <s v="THE DEVONSHIRE LODGE PRACTICE"/>
        <s v="Canberra Practice,Parkview Ctr for H&amp;W"/>
        <s v="Parkview Practice"/>
        <s v="PARKVIEW MEDICAL CENTRE (DR KUKAR)"/>
        <s v="DR UPPAL &amp; PARTNERS, PARKVIEW"/>
        <s v="Hammersmith &amp; Fulham Centres for Health"/>
        <s v="Shepherd's Bush Medical Centre"/>
        <s v="The Medical Centre (Dr Kukar)"/>
        <s v="The New Surgery"/>
        <s v="WESTWAY SURGERY"/>
        <s v="LADY MARGARET ROAD (MIKHAIL)"/>
        <s v="DORMERS WELLS MEDICAL CENTRE"/>
        <s v="WOODBRIDGE MEDICAL CENTRE"/>
        <s v="KS MEDICAL CENTRE"/>
        <s v="LADY MARGARET ROAD SURGERY (ALZARRAD)"/>
        <s v="SOMERSET FAMILY HEALTH PRACTICE "/>
        <s v="THE MWH PRACTICE"/>
        <s v="THE SALUJA CLINIC"/>
        <s v="THE TOWN SURGERY"/>
        <s v="BROADMEAD SURGERY (THE CHURCH ROAD SURGERY)"/>
        <s v="GOODCARE PRACTICE (THE RUISLIP ROAD SURGERY (JOSHI))"/>
        <s v="JUBILEE GARDENS MEDICAL CENTRE"/>
        <s v="THE SOMERSET ROAD SURGERY"/>
        <s v="WEST END SURGERY"/>
        <s v="YEADING MEDICAL CENTRE"/>
        <s v="CONNAUGHT SQUARE PRACTICE"/>
        <s v="CROMPTON MEDICAL CENTRE"/>
        <s v="IMPERIAL COLLEGE HEALTH CENTRE"/>
        <s v="LISSON GROVE HEALTH CENTRE"/>
        <s v="NEWTON MEDICAL CENTRE"/>
        <s v="PADDINGTON GREEN HEALTH CENTRE"/>
        <s v="THE WESTBOURNE GREEN SURGERY"/>
        <s v="WOODFIELD ROAD SURGERY"/>
        <s v="EALING PARK HEALTH CENTRE"/>
        <s v="ELTHORNE PARK SURGERY"/>
        <s v="GROSVENOR HOUSE SURGERY"/>
        <s v="NORTHFIELDS SURGERY"/>
        <s v="THE FLORENCE ROAD SURGERY"/>
        <s v="Ashville Surgery"/>
        <s v="CASSIDY MEDICAL CENTRE"/>
        <s v="Fulham Cross Medical Centre"/>
        <s v="Sands End Health Clinic"/>
        <s v="Fulham Medical Centre"/>
        <s v="Lillyville Surgery"/>
        <s v="Palace Surgery"/>
        <s v="BELMONT MEDICAL CENTRE"/>
        <s v="FEATHERSTONE ROAD"/>
        <s v="GURU NANAK MEDICAL CENTRE"/>
        <s v="HAMMOND ROAD SURGERY"/>
        <s v="SUNRISE MEDICAL CENTRE"/>
        <s v="THE SOUTHALL MEDICAL CENTRE"/>
        <s v="WATERSIDE MEDICAL CENTRE"/>
        <s v="NORWOOD ROAD SURGERY (KENNEDY)"/>
        <s v="BELGRAVE MEDICAL CENTRE"/>
        <s v="BELGRAVIA SURGERY"/>
        <s v="KINGS COLLEGE HEALTH CENTRE"/>
        <s v="MILLBANK MEDICAL CENTRE"/>
        <s v="PIMLICO HEALTH AT THE MARVEN SURGERY"/>
        <s v="THE DOCTOR HICKEY SURGERY"/>
        <s v="VICTORIA MEDICAL CENTRE"/>
        <s v="WESTMINSTER SCHOOL"/>
        <s v="ELLIOTT HALL MEDICAL CTR."/>
        <s v="GP DIRECT"/>
        <s v="HATCH END MEDICAL CENTRE"/>
        <s v="ST. PETER'S MEDICAL CENTRE"/>
        <s v="STREATFIELD HEALTH CENTRE"/>
        <s v="THE NORTHWICK SURGERY"/>
        <s v="LANARK MEDICAL CENTRE"/>
        <s v="LITTLE VENICE MEDICAL CENTRE"/>
        <s v="MAIDA VALE MEDICAL CENTRE"/>
        <s v="ST JOHNS WOOD MEDICAL PRACTICE"/>
        <s v="THE RANDOLPH SURGERY"/>
        <s v="THIRD FLOOR LANARK ROAD MEDICAL CENTRE"/>
        <s v="WELLINGTON HEALTH CENTRE"/>
        <s v="BRUNEL MEDICAL CENTRE"/>
        <s v="CENTRAL UXBRIDGE SURGERY"/>
        <s v="HILLINGDON HEALTH CENTRE"/>
        <s v="BRUNSWICK SURGERY"/>
        <s v="GORDON HOUSE SURGERY"/>
        <s v="MATTOCK LANE HEALTH CENTRE"/>
        <s v="QUEENS WALK PRACTICE"/>
        <s v="THE ARGYLE SURGERY"/>
        <s v="THE AVENUE SURGERY"/>
        <s v="THE CORFTON ROAD SURGERY"/>
        <s v="CUCKOO LANE HEALTH CENTRE"/>
        <s v="NURSING HOME SERVICES"/>
        <e v="#N/A"/>
        <s v="CHURCH ROAD SURGERY"/>
        <s v="WEST LONDON MEDICAL CENTRE"/>
        <s v="CAVENDISH HEALTH CENTRE"/>
        <s v="COVENT GARDEN MEDICAL CENTRE"/>
        <s v="CRAWFORD STREET SURGERY"/>
        <s v="FITZROVIA MEDICAL CENTRE"/>
        <s v="GREAT CHAPEL STREET MEDICAL CENTRE"/>
        <s v="MARYLEBONE HEALTH CENTRE"/>
        <s v="MAYFAIR MEDICAL CENTRE"/>
        <s v="SOHO SQUARE SURGERY"/>
        <s v="SOHO SQUARE GENERAL PRACTICE"/>
        <s v="Grand Union Health Centre"/>
        <s v="Holland Park Surgery"/>
        <s v="Lancaster Gate Medical Centre"/>
        <s v="North Kensington Medical Centre"/>
        <s v="The Portland Road Practice"/>
        <s v="Portobello Medical Centre"/>
        <s v="The Garway Medical Practice"/>
        <s v="The Golborne Medical Centre (Ramasamy)"/>
        <s v="The Pembridge Villas Surgery"/>
        <s v="Westbourne Grove Medical Centre"/>
        <s v="Chiswick Family Drs Practice" u="1"/>
        <s v="Brent &amp; Harrow Safe Haven Unit" u="1"/>
        <s v="Westminster Zt Practice" u="1"/>
        <s v="Chiswick Pcn Extended Hours Hub" u="1"/>
      </sharedItems>
    </cacheField>
    <cacheField name="ODS" numFmtId="3">
      <sharedItems/>
    </cacheField>
    <cacheField name="Months" numFmtId="0" databaseField="0">
      <fieldGroup base="0">
        <rangePr groupBy="months" startDate="2024-04-01T00:00:00" endDate="2024-10-02T00:00:00"/>
        <groupItems count="14">
          <s v="&lt;01/04/2024"/>
          <s v="Jan"/>
          <s v="Feb"/>
          <s v="Mar"/>
          <s v="Apr"/>
          <s v="May"/>
          <s v="Jun"/>
          <s v="Jul"/>
          <s v="Aug"/>
          <s v="Sep"/>
          <s v="Oct"/>
          <s v="Nov"/>
          <s v="Dec"/>
          <s v="&gt;02/10/2024"/>
        </groupItems>
      </fieldGroup>
    </cacheField>
  </cacheFields>
  <extLst>
    <ext xmlns:x14="http://schemas.microsoft.com/office/spreadsheetml/2009/9/main" uri="{725AE2AE-9491-48be-B2B4-4EB974FC3084}">
      <x14:pivotCacheDefinition pivotCacheId="10"/>
    </ext>
  </extLst>
</pivotCacheDefinition>
</file>

<file path=xl/pivotCache/pivotCacheRecords1.xml><?xml version="1.0" encoding="utf-8"?>
<pivotCacheRecords xmlns="http://schemas.openxmlformats.org/spreadsheetml/2006/main" xmlns:r="http://schemas.openxmlformats.org/officeDocument/2006/relationships" count="4075">
  <r>
    <s v="82 Lillie Road SurgeryH&amp;F Central PCNHammersmith &amp; FulhamE85008Apr1"/>
    <x v="0"/>
    <x v="0"/>
    <x v="0"/>
    <x v="0"/>
    <s v="E85008"/>
    <x v="0"/>
    <n v="1"/>
    <n v="6893.72630550944"/>
    <n v="66236"/>
    <n v="0"/>
    <n v="1225.366"/>
    <n v="0"/>
    <n v="2122"/>
    <n v="8"/>
    <n v="42.227800000000002"/>
    <n v="0.15920000000000001"/>
    <n v="2628"/>
    <n v="47.041200000000003"/>
    <n v="12115"/>
    <n v="266.52999999999997"/>
    <n v="68864"/>
    <n v="1272.4072000000001"/>
    <n v="14245"/>
    <n v="308.91699999999997"/>
    <n v="0"/>
    <n v="1272.4072000000001"/>
    <n v="308.91699999999997"/>
    <n v="-963.49020000000019"/>
    <n v="308.91699999999997"/>
    <n v="3102.1768374792482"/>
    <n v="3102.1768374792482"/>
    <n v="3102.1768374792482"/>
    <n v="225424.8501901587"/>
    <n v="0"/>
  </r>
  <r>
    <s v="82 Lillie Road SurgeryH&amp;F Central PCNHammersmith &amp; FulhamE85008Aug5"/>
    <x v="0"/>
    <x v="0"/>
    <x v="0"/>
    <x v="0"/>
    <s v="E85008"/>
    <x v="1"/>
    <n v="5"/>
    <n v="6893.72630550944"/>
    <n v="4619"/>
    <n v="5"/>
    <n v="85.451499999999996"/>
    <n v="9.2499999999999999E-2"/>
    <n v="2160"/>
    <n v="14"/>
    <n v="42.984000000000002"/>
    <n v="0.27860000000000001"/>
    <n v="5709"/>
    <n v="102.19110000000001"/>
    <n v="9656"/>
    <n v="212.43199999999999"/>
    <n v="10333"/>
    <n v="187.73509999999999"/>
    <n v="11830"/>
    <n v="255.69459999999998"/>
    <n v="0"/>
    <n v="187.73509999999999"/>
    <n v="255.69459999999998"/>
    <n v="67.959499999999991"/>
    <n v="564.61159999999995"/>
    <n v="3102.1768374792482"/>
    <n v="3102.1768374792482"/>
    <n v="3102.1768374792482"/>
    <n v="225424.8501901587"/>
    <n v="0"/>
  </r>
  <r>
    <s v="82 Lillie Road SurgeryH&amp;F Central PCNHammersmith &amp; FulhamE85008Dec9"/>
    <x v="0"/>
    <x v="0"/>
    <x v="0"/>
    <x v="0"/>
    <s v="E85008"/>
    <x v="2"/>
    <n v="9"/>
    <n v="6893.72630550944"/>
    <n v="3704"/>
    <n v="0"/>
    <n v="73.709600000000009"/>
    <n v="0"/>
    <m/>
    <m/>
    <m/>
    <m/>
    <n v="10760"/>
    <n v="192.60400000000001"/>
    <m/>
    <m/>
    <n v="14464"/>
    <n v="266.31360000000001"/>
    <m/>
    <m/>
    <n v="0"/>
    <n v="266.31360000000001"/>
    <e v="#N/A"/>
    <e v="#N/A"/>
    <e v="#N/A"/>
    <n v="3102.1768374792482"/>
    <n v="3102.1768374792482"/>
    <n v="3102.1768374792482"/>
    <n v="225424.8501901587"/>
    <e v="#N/A"/>
  </r>
  <r>
    <s v="82 Lillie Road SurgeryH&amp;F Central PCNHammersmith &amp; FulhamE85008Feb11"/>
    <x v="0"/>
    <x v="0"/>
    <x v="0"/>
    <x v="0"/>
    <s v="E85008"/>
    <x v="3"/>
    <n v="11"/>
    <n v="6893.72630550944"/>
    <n v="1856"/>
    <n v="0"/>
    <n v="36.934400000000004"/>
    <n v="0"/>
    <m/>
    <m/>
    <m/>
    <m/>
    <n v="16012"/>
    <n v="286.6148"/>
    <m/>
    <m/>
    <n v="17868"/>
    <n v="323.54919999999998"/>
    <m/>
    <m/>
    <n v="0"/>
    <n v="323.54919999999998"/>
    <e v="#N/A"/>
    <e v="#N/A"/>
    <e v="#N/A"/>
    <n v="3102.1768374792482"/>
    <n v="3102.1768374792482"/>
    <n v="3102.1768374792482"/>
    <n v="225424.8501901587"/>
    <e v="#N/A"/>
  </r>
  <r>
    <s v="82 Lillie Road SurgeryH&amp;F Central PCNHammersmith &amp; FulhamE85008Jan10"/>
    <x v="0"/>
    <x v="0"/>
    <x v="0"/>
    <x v="0"/>
    <s v="E85008"/>
    <x v="4"/>
    <n v="10"/>
    <n v="6893.72630550944"/>
    <n v="3113"/>
    <n v="33"/>
    <n v="61.948700000000002"/>
    <n v="0.65670000000000006"/>
    <m/>
    <m/>
    <m/>
    <m/>
    <n v="15622"/>
    <n v="279.63380000000001"/>
    <m/>
    <m/>
    <n v="18768"/>
    <n v="342.23919999999998"/>
    <m/>
    <m/>
    <n v="0"/>
    <n v="342.23919999999998"/>
    <e v="#N/A"/>
    <e v="#N/A"/>
    <e v="#N/A"/>
    <n v="3102.1768374792482"/>
    <n v="3102.1768374792482"/>
    <n v="3102.1768374792482"/>
    <n v="225424.8501901587"/>
    <e v="#N/A"/>
  </r>
  <r>
    <s v="82 Lillie Road SurgeryH&amp;F Central PCNHammersmith &amp; FulhamE85008Jul4"/>
    <x v="0"/>
    <x v="0"/>
    <x v="0"/>
    <x v="0"/>
    <s v="E85008"/>
    <x v="5"/>
    <n v="4"/>
    <n v="6893.72630550944"/>
    <n v="5393"/>
    <n v="0"/>
    <n v="99.770499999999998"/>
    <n v="0"/>
    <n v="1453"/>
    <n v="0"/>
    <n v="28.9147"/>
    <n v="0"/>
    <n v="4149"/>
    <n v="74.267099999999999"/>
    <n v="11475"/>
    <n v="252.45"/>
    <n v="9542"/>
    <n v="174.0376"/>
    <n v="12928"/>
    <n v="281.36469999999997"/>
    <n v="0"/>
    <n v="174.0376"/>
    <n v="281.36469999999997"/>
    <n v="107.32709999999997"/>
    <e v="#N/A"/>
    <n v="3102.1768374792482"/>
    <n v="3102.1768374792482"/>
    <n v="3102.1768374792482"/>
    <n v="225424.8501901587"/>
    <e v="#N/A"/>
  </r>
  <r>
    <s v="82 Lillie Road SurgeryH&amp;F Central PCNHammersmith &amp; FulhamE85008Jun3"/>
    <x v="0"/>
    <x v="0"/>
    <x v="0"/>
    <x v="0"/>
    <s v="E85008"/>
    <x v="6"/>
    <n v="3"/>
    <n v="6893.72630550944"/>
    <n v="5564"/>
    <n v="7"/>
    <n v="102.934"/>
    <n v="0.1295"/>
    <n v="10894"/>
    <n v="6"/>
    <n v="216.79060000000001"/>
    <n v="0.11940000000000001"/>
    <n v="4412"/>
    <n v="78.974800000000002"/>
    <n v="9996"/>
    <n v="219.91200000000001"/>
    <n v="9983"/>
    <n v="182.03829999999999"/>
    <n v="20896"/>
    <n v="436.822"/>
    <n v="0"/>
    <n v="182.03829999999999"/>
    <n v="436.822"/>
    <n v="254.78370000000001"/>
    <e v="#N/A"/>
    <n v="3102.1768374792482"/>
    <n v="3102.1768374792482"/>
    <n v="3102.1768374792482"/>
    <n v="225424.8501901587"/>
    <e v="#N/A"/>
  </r>
  <r>
    <s v="82 Lillie Road SurgeryH&amp;F Central PCNHammersmith &amp; FulhamE85008Mar12"/>
    <x v="0"/>
    <x v="0"/>
    <x v="0"/>
    <x v="0"/>
    <s v="E85008"/>
    <x v="7"/>
    <n v="12"/>
    <n v="6893.72630550944"/>
    <n v="1438"/>
    <n v="6"/>
    <n v="28.616200000000003"/>
    <n v="0.11940000000000001"/>
    <m/>
    <m/>
    <m/>
    <m/>
    <n v="11736"/>
    <n v="210.0744"/>
    <m/>
    <m/>
    <n v="13180"/>
    <n v="238.81"/>
    <m/>
    <m/>
    <n v="0"/>
    <n v="238.81"/>
    <e v="#N/A"/>
    <e v="#N/A"/>
    <e v="#N/A"/>
    <n v="3102.1768374792482"/>
    <n v="3102.1768374792482"/>
    <n v="3102.1768374792482"/>
    <n v="225424.8501901587"/>
    <e v="#N/A"/>
  </r>
  <r>
    <s v="82 Lillie Road SurgeryH&amp;F Central PCNHammersmith &amp; FulhamE85008May2"/>
    <x v="0"/>
    <x v="0"/>
    <x v="0"/>
    <x v="0"/>
    <s v="E85008"/>
    <x v="8"/>
    <n v="2"/>
    <n v="6893.72630550944"/>
    <n v="3783"/>
    <n v="0"/>
    <n v="69.985500000000002"/>
    <n v="0"/>
    <n v="1984"/>
    <n v="7"/>
    <n v="39.4816"/>
    <n v="0.13930000000000001"/>
    <n v="4220"/>
    <n v="75.537999999999997"/>
    <n v="10414"/>
    <n v="229.108"/>
    <n v="8003"/>
    <n v="145.52350000000001"/>
    <n v="12405"/>
    <n v="268.72890000000001"/>
    <n v="0"/>
    <n v="145.52350000000001"/>
    <n v="268.72890000000001"/>
    <n v="123.2054"/>
    <e v="#N/A"/>
    <n v="3102.1768374792482"/>
    <n v="3102.1768374792482"/>
    <n v="3102.1768374792482"/>
    <n v="225424.8501901587"/>
    <e v="#N/A"/>
  </r>
  <r>
    <s v="82 Lillie Road SurgeryH&amp;F Central PCNHammersmith &amp; FulhamE85008Nov8"/>
    <x v="0"/>
    <x v="0"/>
    <x v="0"/>
    <x v="0"/>
    <s v="E85008"/>
    <x v="9"/>
    <n v="8"/>
    <n v="6893.72630550944"/>
    <n v="3896"/>
    <n v="0"/>
    <n v="77.5304"/>
    <n v="0"/>
    <m/>
    <m/>
    <m/>
    <m/>
    <n v="6423"/>
    <n v="114.9717"/>
    <m/>
    <m/>
    <n v="10319"/>
    <n v="192.50209999999998"/>
    <m/>
    <m/>
    <n v="0"/>
    <n v="192.50209999999998"/>
    <e v="#N/A"/>
    <e v="#N/A"/>
    <e v="#N/A"/>
    <n v="3102.1768374792482"/>
    <n v="3102.1768374792482"/>
    <n v="3102.1768374792482"/>
    <n v="225424.8501901587"/>
    <e v="#N/A"/>
  </r>
  <r>
    <s v="82 Lillie Road SurgeryH&amp;F Central PCNHammersmith &amp; FulhamE85008Oct7"/>
    <x v="0"/>
    <x v="0"/>
    <x v="0"/>
    <x v="0"/>
    <s v="E85008"/>
    <x v="10"/>
    <n v="7"/>
    <n v="6893.72630550944"/>
    <n v="2756"/>
    <n v="0"/>
    <n v="54.8444"/>
    <n v="0"/>
    <n v="0"/>
    <n v="24"/>
    <n v="0"/>
    <n v="0.54"/>
    <n v="8120"/>
    <n v="145.34800000000001"/>
    <n v="17673"/>
    <n v="388.80599999999998"/>
    <n v="10876"/>
    <n v="200.19240000000002"/>
    <n v="17697"/>
    <n v="389.346"/>
    <n v="0"/>
    <n v="200.19240000000002"/>
    <n v="389.346"/>
    <n v="189.15359999999998"/>
    <e v="#N/A"/>
    <n v="3102.1768374792482"/>
    <n v="3102.1768374792482"/>
    <n v="3102.1768374792482"/>
    <n v="225424.8501901587"/>
    <e v="#N/A"/>
  </r>
  <r>
    <s v="82 Lillie Road SurgeryH&amp;F Central PCNHammersmith &amp; FulhamE85008Sep6"/>
    <x v="0"/>
    <x v="0"/>
    <x v="0"/>
    <x v="0"/>
    <s v="E85008"/>
    <x v="11"/>
    <n v="6"/>
    <n v="6893.72630550944"/>
    <n v="3393"/>
    <n v="0"/>
    <n v="67.520700000000005"/>
    <n v="0"/>
    <n v="3904"/>
    <n v="23"/>
    <n v="87.84"/>
    <n v="0.51749999999999996"/>
    <n v="15484"/>
    <n v="277.16359999999997"/>
    <n v="20214"/>
    <n v="444.70800000000003"/>
    <n v="18877"/>
    <n v="344.68430000000001"/>
    <n v="24141"/>
    <n v="533.06550000000004"/>
    <n v="0"/>
    <n v="344.68430000000001"/>
    <n v="533.06550000000004"/>
    <n v="188.38120000000004"/>
    <e v="#N/A"/>
    <n v="3102.1768374792482"/>
    <n v="3102.1768374792482"/>
    <n v="3102.1768374792482"/>
    <n v="225424.8501901587"/>
    <e v="#N/A"/>
  </r>
  <r>
    <s v="ACORN MEDICAL CENTRELong Lane First Care Group PCNHillingdonE86632Apr1"/>
    <x v="1"/>
    <x v="1"/>
    <x v="1"/>
    <x v="1"/>
    <s v="E86632"/>
    <x v="0"/>
    <n v="1"/>
    <n v="5436.70875726549"/>
    <n v="7156"/>
    <n v="1377"/>
    <n v="132.386"/>
    <n v="25.474499999999999"/>
    <n v="8640"/>
    <n v="235"/>
    <n v="171.93600000000001"/>
    <n v="4.6764999999999999"/>
    <n v="0"/>
    <n v="0"/>
    <n v="3110"/>
    <n v="68.42"/>
    <n v="8533"/>
    <n v="157.8605"/>
    <n v="11985"/>
    <n v="245.03250000000003"/>
    <n v="0"/>
    <n v="157.8605"/>
    <n v="245.03250000000003"/>
    <n v="87.172000000000025"/>
    <n v="245.03250000000003"/>
    <n v="2446.5189407694706"/>
    <n v="2446.5189407694706"/>
    <n v="2446.5189407694706"/>
    <n v="177780.37636258153"/>
    <n v="0"/>
  </r>
  <r>
    <s v="ACORN MEDICAL CENTRELong Lane First Care Group PCNHillingdonE86632Aug5"/>
    <x v="1"/>
    <x v="1"/>
    <x v="1"/>
    <x v="1"/>
    <s v="E86632"/>
    <x v="1"/>
    <n v="5"/>
    <n v="5436.70875726549"/>
    <n v="8946"/>
    <n v="2691"/>
    <n v="165.501"/>
    <n v="49.783499999999997"/>
    <n v="10643"/>
    <n v="1035"/>
    <n v="211.79570000000001"/>
    <n v="20.596500000000002"/>
    <n v="216"/>
    <n v="3.8664000000000001"/>
    <n v="2789"/>
    <n v="61.357999999999997"/>
    <n v="11853"/>
    <n v="219.15090000000001"/>
    <n v="14467"/>
    <n v="293.75020000000001"/>
    <n v="0"/>
    <n v="219.15090000000001"/>
    <n v="293.75020000000001"/>
    <n v="74.599299999999999"/>
    <n v="538.78269999999998"/>
    <n v="2446.5189407694706"/>
    <n v="2446.5189407694706"/>
    <n v="2446.5189407694706"/>
    <n v="177780.37636258153"/>
    <n v="0"/>
  </r>
  <r>
    <s v="ACORN MEDICAL CENTRELong Lane First Care Group PCNHillingdonE86632Dec9"/>
    <x v="1"/>
    <x v="1"/>
    <x v="1"/>
    <x v="1"/>
    <s v="E86632"/>
    <x v="2"/>
    <n v="9"/>
    <n v="5436.70875726549"/>
    <n v="5961"/>
    <n v="713"/>
    <n v="118.62390000000001"/>
    <n v="14.188700000000001"/>
    <m/>
    <m/>
    <m/>
    <m/>
    <n v="2745"/>
    <n v="49.1355"/>
    <m/>
    <m/>
    <n v="9419"/>
    <n v="181.94810000000001"/>
    <m/>
    <m/>
    <n v="0"/>
    <n v="181.94810000000001"/>
    <e v="#N/A"/>
    <e v="#N/A"/>
    <e v="#N/A"/>
    <n v="2446.5189407694706"/>
    <n v="2446.5189407694706"/>
    <n v="2446.5189407694706"/>
    <n v="177780.37636258153"/>
    <e v="#N/A"/>
  </r>
  <r>
    <s v="ACORN MEDICAL CENTRELong Lane First Care Group PCNHillingdonE86632Feb11"/>
    <x v="1"/>
    <x v="1"/>
    <x v="1"/>
    <x v="1"/>
    <s v="E86632"/>
    <x v="3"/>
    <n v="11"/>
    <n v="5436.70875726549"/>
    <n v="15887"/>
    <n v="2358"/>
    <n v="316.15129999999999"/>
    <n v="46.924199999999999"/>
    <m/>
    <m/>
    <m/>
    <m/>
    <n v="3366"/>
    <n v="60.251399999999997"/>
    <m/>
    <m/>
    <n v="21611"/>
    <n v="423.32689999999997"/>
    <m/>
    <m/>
    <n v="0"/>
    <n v="423.32689999999997"/>
    <e v="#N/A"/>
    <e v="#N/A"/>
    <e v="#N/A"/>
    <n v="2446.5189407694706"/>
    <n v="2446.5189407694706"/>
    <n v="2446.5189407694706"/>
    <n v="177780.37636258153"/>
    <e v="#N/A"/>
  </r>
  <r>
    <s v="ACORN MEDICAL CENTRELong Lane First Care Group PCNHillingdonE86632Jan10"/>
    <x v="1"/>
    <x v="1"/>
    <x v="1"/>
    <x v="1"/>
    <s v="E86632"/>
    <x v="4"/>
    <n v="10"/>
    <n v="5436.70875726549"/>
    <n v="9061"/>
    <n v="1368"/>
    <n v="180.31390000000002"/>
    <n v="27.223200000000002"/>
    <m/>
    <m/>
    <m/>
    <m/>
    <n v="3495"/>
    <n v="62.560499999999998"/>
    <m/>
    <m/>
    <n v="13924"/>
    <n v="270.0976"/>
    <m/>
    <m/>
    <n v="0"/>
    <n v="270.0976"/>
    <e v="#N/A"/>
    <e v="#N/A"/>
    <e v="#N/A"/>
    <n v="2446.5189407694706"/>
    <n v="2446.5189407694706"/>
    <n v="2446.5189407694706"/>
    <n v="177780.37636258153"/>
    <e v="#N/A"/>
  </r>
  <r>
    <s v="ACORN MEDICAL CENTRELong Lane First Care Group PCNHillingdonE86632Jul4"/>
    <x v="1"/>
    <x v="1"/>
    <x v="1"/>
    <x v="1"/>
    <s v="E86632"/>
    <x v="5"/>
    <n v="4"/>
    <n v="5436.70875726549"/>
    <n v="10780"/>
    <n v="1839"/>
    <n v="199.42999999999998"/>
    <n v="34.021499999999996"/>
    <n v="7000"/>
    <n v="1108"/>
    <n v="139.30000000000001"/>
    <n v="22.049200000000003"/>
    <n v="222"/>
    <n v="3.9738000000000002"/>
    <n v="2461"/>
    <n v="54.142000000000003"/>
    <n v="12841"/>
    <n v="237.42529999999999"/>
    <n v="10569"/>
    <n v="215.49120000000002"/>
    <n v="0"/>
    <n v="237.42529999999999"/>
    <n v="215.49120000000002"/>
    <n v="-21.934099999999972"/>
    <e v="#N/A"/>
    <n v="2446.5189407694706"/>
    <n v="2446.5189407694706"/>
    <n v="2446.5189407694706"/>
    <n v="177780.37636258153"/>
    <e v="#N/A"/>
  </r>
  <r>
    <s v="ACORN MEDICAL CENTRELong Lane First Care Group PCNHillingdonE86632Jun3"/>
    <x v="1"/>
    <x v="1"/>
    <x v="1"/>
    <x v="1"/>
    <s v="E86632"/>
    <x v="6"/>
    <n v="3"/>
    <n v="5436.70875726549"/>
    <n v="7786"/>
    <n v="19"/>
    <n v="144.041"/>
    <n v="0.35149999999999998"/>
    <n v="13425"/>
    <n v="1741"/>
    <n v="267.15750000000003"/>
    <n v="34.645900000000005"/>
    <n v="0"/>
    <n v="0"/>
    <n v="386"/>
    <n v="8.4920000000000009"/>
    <n v="7805"/>
    <n v="144.39249999999998"/>
    <n v="15552"/>
    <n v="310.29540000000003"/>
    <n v="0"/>
    <n v="144.39249999999998"/>
    <n v="310.29540000000003"/>
    <n v="165.90290000000005"/>
    <e v="#N/A"/>
    <n v="2446.5189407694706"/>
    <n v="2446.5189407694706"/>
    <n v="2446.5189407694706"/>
    <n v="177780.37636258153"/>
    <e v="#N/A"/>
  </r>
  <r>
    <s v="ACORN MEDICAL CENTRELong Lane First Care Group PCNHillingdonE86632Mar12"/>
    <x v="1"/>
    <x v="1"/>
    <x v="1"/>
    <x v="1"/>
    <s v="E86632"/>
    <x v="7"/>
    <n v="12"/>
    <n v="5436.70875726549"/>
    <n v="25050"/>
    <n v="1691"/>
    <n v="498.495"/>
    <n v="33.6509"/>
    <m/>
    <m/>
    <m/>
    <m/>
    <n v="2994"/>
    <n v="53.592599999999997"/>
    <m/>
    <m/>
    <n v="29735"/>
    <n v="585.73849999999993"/>
    <m/>
    <m/>
    <n v="0"/>
    <n v="585.73849999999993"/>
    <e v="#N/A"/>
    <e v="#N/A"/>
    <e v="#N/A"/>
    <n v="2446.5189407694706"/>
    <n v="2446.5189407694706"/>
    <n v="2446.5189407694706"/>
    <n v="177780.37636258153"/>
    <e v="#N/A"/>
  </r>
  <r>
    <s v="ACORN MEDICAL CENTRELong Lane First Care Group PCNHillingdonE86632May2"/>
    <x v="1"/>
    <x v="1"/>
    <x v="1"/>
    <x v="1"/>
    <s v="E86632"/>
    <x v="8"/>
    <n v="2"/>
    <n v="5436.70875726549"/>
    <n v="10741"/>
    <n v="2385"/>
    <n v="198.70849999999999"/>
    <n v="44.122499999999995"/>
    <n v="6090"/>
    <n v="1074"/>
    <n v="121.191"/>
    <n v="21.372600000000002"/>
    <n v="0"/>
    <n v="0"/>
    <n v="1333"/>
    <n v="29.326000000000001"/>
    <n v="13126"/>
    <n v="242.83099999999999"/>
    <n v="8497"/>
    <n v="171.8896"/>
    <n v="0"/>
    <n v="242.83099999999999"/>
    <n v="171.8896"/>
    <n v="-70.941399999999987"/>
    <e v="#N/A"/>
    <n v="2446.5189407694706"/>
    <n v="2446.5189407694706"/>
    <n v="2446.5189407694706"/>
    <n v="177780.37636258153"/>
    <e v="#N/A"/>
  </r>
  <r>
    <s v="ACORN MEDICAL CENTRELong Lane First Care Group PCNHillingdonE86632Nov8"/>
    <x v="1"/>
    <x v="1"/>
    <x v="1"/>
    <x v="1"/>
    <s v="E86632"/>
    <x v="9"/>
    <n v="8"/>
    <n v="5436.70875726549"/>
    <n v="6645"/>
    <n v="3014"/>
    <n v="132.2355"/>
    <n v="59.9786"/>
    <m/>
    <m/>
    <m/>
    <m/>
    <n v="2918"/>
    <n v="52.232199999999999"/>
    <m/>
    <m/>
    <n v="12577"/>
    <n v="244.44630000000001"/>
    <m/>
    <m/>
    <n v="0"/>
    <n v="244.44630000000001"/>
    <e v="#N/A"/>
    <e v="#N/A"/>
    <e v="#N/A"/>
    <n v="2446.5189407694706"/>
    <n v="2446.5189407694706"/>
    <n v="2446.5189407694706"/>
    <n v="177780.37636258153"/>
    <e v="#N/A"/>
  </r>
  <r>
    <s v="ACORN MEDICAL CENTRELong Lane First Care Group PCNHillingdonE86632Oct7"/>
    <x v="1"/>
    <x v="1"/>
    <x v="1"/>
    <x v="1"/>
    <s v="E86632"/>
    <x v="10"/>
    <n v="7"/>
    <n v="5436.70875726549"/>
    <n v="7738"/>
    <n v="8506"/>
    <n v="153.9862"/>
    <n v="169.26940000000002"/>
    <n v="0"/>
    <n v="2865"/>
    <n v="0"/>
    <n v="64.462499999999991"/>
    <n v="494"/>
    <n v="8.8425999999999991"/>
    <n v="3118"/>
    <n v="68.596000000000004"/>
    <n v="16738"/>
    <n v="332.09820000000002"/>
    <n v="5983"/>
    <n v="133.05849999999998"/>
    <n v="0"/>
    <n v="332.09820000000002"/>
    <n v="133.05849999999998"/>
    <n v="-199.03970000000004"/>
    <e v="#N/A"/>
    <n v="2446.5189407694706"/>
    <n v="2446.5189407694706"/>
    <n v="2446.5189407694706"/>
    <n v="177780.37636258153"/>
    <e v="#N/A"/>
  </r>
  <r>
    <s v="ACORN MEDICAL CENTRELong Lane First Care Group PCNHillingdonE86632Sep6"/>
    <x v="1"/>
    <x v="1"/>
    <x v="1"/>
    <x v="1"/>
    <s v="E86632"/>
    <x v="11"/>
    <n v="6"/>
    <n v="5436.70875726549"/>
    <n v="19707"/>
    <n v="7559"/>
    <n v="392.16930000000002"/>
    <n v="150.42410000000001"/>
    <n v="8922"/>
    <n v="5242"/>
    <n v="200.745"/>
    <n v="117.94499999999999"/>
    <n v="562"/>
    <n v="10.059799999999999"/>
    <n v="3593"/>
    <n v="79.046000000000006"/>
    <n v="27828"/>
    <n v="552.65319999999997"/>
    <n v="17757"/>
    <n v="397.73599999999999"/>
    <n v="0"/>
    <n v="552.65319999999997"/>
    <n v="397.73599999999999"/>
    <n v="-154.91719999999998"/>
    <e v="#N/A"/>
    <n v="2446.5189407694706"/>
    <n v="2446.5189407694706"/>
    <n v="2446.5189407694706"/>
    <n v="177780.37636258153"/>
    <e v="#N/A"/>
  </r>
  <r>
    <s v="ACRE SURGERYNorth ConnectHillingdonE86041Apr1"/>
    <x v="2"/>
    <x v="2"/>
    <x v="1"/>
    <x v="2"/>
    <s v="E86041"/>
    <x v="0"/>
    <n v="1"/>
    <n v="4895.9605906339202"/>
    <n v="5559"/>
    <n v="1390"/>
    <n v="102.8415"/>
    <n v="25.715"/>
    <n v="18399"/>
    <n v="1579"/>
    <n v="366.14010000000002"/>
    <n v="31.4221"/>
    <n v="0"/>
    <n v="0"/>
    <n v="16"/>
    <n v="0.35199999999999998"/>
    <n v="6949"/>
    <n v="128.5565"/>
    <n v="19994"/>
    <n v="397.91419999999999"/>
    <n v="0"/>
    <n v="128.5565"/>
    <n v="397.91419999999999"/>
    <n v="269.35770000000002"/>
    <n v="397.91419999999999"/>
    <n v="2203.182265785264"/>
    <n v="2203.182265785264"/>
    <n v="2203.182265785264"/>
    <n v="160097.91131372922"/>
    <n v="0"/>
  </r>
  <r>
    <s v="ACRE SURGERYNorth ConnectHillingdonE86041Aug5"/>
    <x v="2"/>
    <x v="2"/>
    <x v="1"/>
    <x v="2"/>
    <s v="E86041"/>
    <x v="1"/>
    <n v="5"/>
    <n v="4895.9605906339202"/>
    <n v="15090"/>
    <n v="4149"/>
    <n v="279.16499999999996"/>
    <n v="76.756500000000003"/>
    <n v="8586"/>
    <n v="1459"/>
    <n v="170.8614"/>
    <n v="29.034100000000002"/>
    <n v="36"/>
    <n v="0.64439999999999997"/>
    <n v="8"/>
    <n v="0.17599999999999999"/>
    <n v="19275"/>
    <n v="356.5659"/>
    <n v="10053"/>
    <n v="200.07149999999999"/>
    <n v="0"/>
    <n v="356.5659"/>
    <n v="200.07149999999999"/>
    <n v="-156.49440000000001"/>
    <n v="597.98569999999995"/>
    <n v="2203.182265785264"/>
    <n v="2203.182265785264"/>
    <n v="2203.182265785264"/>
    <n v="160097.91131372922"/>
    <n v="0"/>
  </r>
  <r>
    <s v="ACRE SURGERYNorth ConnectHillingdonE86041Dec9"/>
    <x v="2"/>
    <x v="2"/>
    <x v="1"/>
    <x v="2"/>
    <s v="E86041"/>
    <x v="2"/>
    <n v="9"/>
    <n v="4895.9605906339202"/>
    <n v="5697"/>
    <n v="2503"/>
    <n v="113.3703"/>
    <n v="49.809699999999999"/>
    <m/>
    <m/>
    <m/>
    <m/>
    <n v="26"/>
    <n v="0.46539999999999998"/>
    <m/>
    <m/>
    <n v="8226"/>
    <n v="163.6454"/>
    <m/>
    <m/>
    <n v="0"/>
    <n v="163.6454"/>
    <e v="#N/A"/>
    <e v="#N/A"/>
    <e v="#N/A"/>
    <n v="2203.182265785264"/>
    <n v="2203.182265785264"/>
    <n v="2203.182265785264"/>
    <n v="160097.91131372922"/>
    <e v="#N/A"/>
  </r>
  <r>
    <s v="ACRE SURGERYNorth ConnectHillingdonE86041Feb11"/>
    <x v="2"/>
    <x v="2"/>
    <x v="1"/>
    <x v="2"/>
    <s v="E86041"/>
    <x v="3"/>
    <n v="11"/>
    <n v="4895.9605906339202"/>
    <n v="5565"/>
    <n v="2156"/>
    <n v="110.74350000000001"/>
    <n v="42.904400000000003"/>
    <m/>
    <m/>
    <m/>
    <m/>
    <n v="10"/>
    <n v="0.17899999999999999"/>
    <m/>
    <m/>
    <n v="7731"/>
    <n v="153.82690000000002"/>
    <m/>
    <m/>
    <n v="0"/>
    <n v="153.82690000000002"/>
    <e v="#N/A"/>
    <e v="#N/A"/>
    <e v="#N/A"/>
    <n v="2203.182265785264"/>
    <n v="2203.182265785264"/>
    <n v="2203.182265785264"/>
    <n v="160097.91131372922"/>
    <e v="#N/A"/>
  </r>
  <r>
    <s v="ACRE SURGERYNorth ConnectHillingdonE86041Jan10"/>
    <x v="2"/>
    <x v="2"/>
    <x v="1"/>
    <x v="2"/>
    <s v="E86041"/>
    <x v="4"/>
    <n v="10"/>
    <n v="4895.9605906339202"/>
    <n v="5675"/>
    <n v="2508"/>
    <n v="112.9325"/>
    <n v="49.909200000000006"/>
    <m/>
    <m/>
    <m/>
    <m/>
    <n v="22"/>
    <n v="0.39379999999999998"/>
    <m/>
    <m/>
    <n v="8205"/>
    <n v="163.2355"/>
    <m/>
    <m/>
    <n v="0"/>
    <n v="163.2355"/>
    <e v="#N/A"/>
    <e v="#N/A"/>
    <e v="#N/A"/>
    <n v="2203.182265785264"/>
    <n v="2203.182265785264"/>
    <n v="2203.182265785264"/>
    <n v="160097.91131372922"/>
    <e v="#N/A"/>
  </r>
  <r>
    <s v="ACRE SURGERYNorth ConnectHillingdonE86041Jul4"/>
    <x v="2"/>
    <x v="2"/>
    <x v="1"/>
    <x v="2"/>
    <s v="E86041"/>
    <x v="5"/>
    <n v="4"/>
    <n v="4895.9605906339202"/>
    <n v="7632"/>
    <n v="1188"/>
    <n v="141.19199999999998"/>
    <n v="21.977999999999998"/>
    <n v="5383"/>
    <n v="1379"/>
    <n v="107.1217"/>
    <n v="27.4421"/>
    <n v="16"/>
    <n v="0.28639999999999999"/>
    <n v="28"/>
    <n v="0.61599999999999999"/>
    <n v="8836"/>
    <n v="163.45639999999997"/>
    <n v="6790"/>
    <n v="135.17980000000003"/>
    <n v="0"/>
    <n v="163.45639999999997"/>
    <n v="135.17980000000003"/>
    <n v="-28.276599999999945"/>
    <e v="#N/A"/>
    <n v="2203.182265785264"/>
    <n v="2203.182265785264"/>
    <n v="2203.182265785264"/>
    <n v="160097.91131372922"/>
    <e v="#N/A"/>
  </r>
  <r>
    <s v="ACRE SURGERYNorth ConnectHillingdonE86041Jun3"/>
    <x v="2"/>
    <x v="2"/>
    <x v="1"/>
    <x v="2"/>
    <s v="E86041"/>
    <x v="6"/>
    <n v="3"/>
    <n v="4895.9605906339202"/>
    <n v="5654"/>
    <n v="3564"/>
    <n v="104.59899999999999"/>
    <n v="65.933999999999997"/>
    <n v="12445"/>
    <n v="1668"/>
    <n v="247.65550000000002"/>
    <n v="33.193200000000004"/>
    <n v="0"/>
    <n v="0"/>
    <n v="16"/>
    <n v="0.35199999999999998"/>
    <n v="9218"/>
    <n v="170.53299999999999"/>
    <n v="14129"/>
    <n v="281.20069999999998"/>
    <n v="0"/>
    <n v="170.53299999999999"/>
    <n v="281.20069999999998"/>
    <n v="110.6677"/>
    <e v="#N/A"/>
    <n v="2203.182265785264"/>
    <n v="2203.182265785264"/>
    <n v="2203.182265785264"/>
    <n v="160097.91131372922"/>
    <e v="#N/A"/>
  </r>
  <r>
    <s v="ACRE SURGERYNorth ConnectHillingdonE86041Mar12"/>
    <x v="2"/>
    <x v="2"/>
    <x v="1"/>
    <x v="2"/>
    <s v="E86041"/>
    <x v="7"/>
    <n v="12"/>
    <n v="4895.9605906339202"/>
    <n v="16565"/>
    <n v="774"/>
    <n v="329.64350000000002"/>
    <n v="15.402600000000001"/>
    <m/>
    <m/>
    <m/>
    <m/>
    <n v="14"/>
    <n v="0.25059999999999999"/>
    <m/>
    <m/>
    <n v="17353"/>
    <n v="345.29670000000004"/>
    <m/>
    <m/>
    <n v="0"/>
    <n v="345.29670000000004"/>
    <e v="#N/A"/>
    <e v="#N/A"/>
    <e v="#N/A"/>
    <n v="2203.182265785264"/>
    <n v="2203.182265785264"/>
    <n v="2203.182265785264"/>
    <n v="160097.91131372922"/>
    <e v="#N/A"/>
  </r>
  <r>
    <s v="ACRE SURGERYNorth ConnectHillingdonE86041May2"/>
    <x v="2"/>
    <x v="2"/>
    <x v="1"/>
    <x v="2"/>
    <s v="E86041"/>
    <x v="8"/>
    <n v="2"/>
    <n v="4895.9605906339202"/>
    <n v="7542"/>
    <n v="1011"/>
    <n v="139.52699999999999"/>
    <n v="18.703499999999998"/>
    <n v="5318"/>
    <n v="2458"/>
    <n v="105.82820000000001"/>
    <n v="48.914200000000001"/>
    <n v="0"/>
    <n v="0"/>
    <n v="14"/>
    <n v="0.308"/>
    <n v="8553"/>
    <n v="158.23049999999998"/>
    <n v="7790"/>
    <n v="155.0504"/>
    <n v="0"/>
    <n v="158.23049999999998"/>
    <n v="155.0504"/>
    <n v="-3.1800999999999817"/>
    <e v="#N/A"/>
    <n v="2203.182265785264"/>
    <n v="2203.182265785264"/>
    <n v="2203.182265785264"/>
    <n v="160097.91131372922"/>
    <e v="#N/A"/>
  </r>
  <r>
    <s v="ACRE SURGERYNorth ConnectHillingdonE86041Nov8"/>
    <x v="2"/>
    <x v="2"/>
    <x v="1"/>
    <x v="2"/>
    <s v="E86041"/>
    <x v="9"/>
    <n v="8"/>
    <n v="4895.9605906339202"/>
    <n v="6108"/>
    <n v="2526"/>
    <n v="121.54920000000001"/>
    <n v="50.267400000000002"/>
    <m/>
    <m/>
    <m/>
    <m/>
    <n v="12"/>
    <n v="0.21479999999999999"/>
    <m/>
    <m/>
    <n v="8646"/>
    <n v="172.03140000000002"/>
    <m/>
    <m/>
    <n v="0"/>
    <n v="172.03140000000002"/>
    <e v="#N/A"/>
    <e v="#N/A"/>
    <e v="#N/A"/>
    <n v="2203.182265785264"/>
    <n v="2203.182265785264"/>
    <n v="2203.182265785264"/>
    <n v="160097.91131372922"/>
    <e v="#N/A"/>
  </r>
  <r>
    <s v="ACRE SURGERYNorth ConnectHillingdonE86041Oct7"/>
    <x v="2"/>
    <x v="2"/>
    <x v="1"/>
    <x v="2"/>
    <s v="E86041"/>
    <x v="10"/>
    <n v="7"/>
    <n v="4895.9605906339202"/>
    <n v="17381"/>
    <n v="2204"/>
    <n v="345.88190000000003"/>
    <n v="43.8596"/>
    <n v="0"/>
    <n v="3366"/>
    <n v="0"/>
    <n v="75.734999999999999"/>
    <n v="18"/>
    <n v="0.32219999999999999"/>
    <n v="0"/>
    <n v="0"/>
    <n v="19603"/>
    <n v="390.06370000000004"/>
    <n v="3366"/>
    <n v="75.734999999999999"/>
    <n v="0"/>
    <n v="390.06370000000004"/>
    <n v="75.734999999999999"/>
    <n v="-314.32870000000003"/>
    <e v="#N/A"/>
    <n v="2203.182265785264"/>
    <n v="2203.182265785264"/>
    <n v="2203.182265785264"/>
    <n v="160097.91131372922"/>
    <e v="#N/A"/>
  </r>
  <r>
    <s v="ACRE SURGERYNorth ConnectHillingdonE86041Sep6"/>
    <x v="2"/>
    <x v="2"/>
    <x v="1"/>
    <x v="2"/>
    <s v="E86041"/>
    <x v="11"/>
    <n v="6"/>
    <n v="4895.9605906339202"/>
    <n v="7393"/>
    <n v="4047"/>
    <n v="147.1207"/>
    <n v="80.535300000000007"/>
    <n v="8837"/>
    <n v="6090"/>
    <n v="198.83249999999998"/>
    <n v="137.02500000000001"/>
    <n v="16"/>
    <n v="0.28639999999999999"/>
    <n v="22"/>
    <n v="0.48399999999999999"/>
    <n v="11456"/>
    <n v="227.94239999999999"/>
    <n v="14949"/>
    <n v="336.34149999999994"/>
    <n v="0"/>
    <n v="227.94239999999999"/>
    <n v="336.34149999999994"/>
    <n v="108.39909999999995"/>
    <e v="#N/A"/>
    <n v="2203.182265785264"/>
    <n v="2203.182265785264"/>
    <n v="2203.182265785264"/>
    <n v="160097.91131372922"/>
    <e v="#N/A"/>
  </r>
  <r>
    <s v="ACREFIELD SURGERYNorth ConnectHillingdonE86615Apr1"/>
    <x v="3"/>
    <x v="2"/>
    <x v="1"/>
    <x v="3"/>
    <s v="E86615"/>
    <x v="0"/>
    <n v="1"/>
    <n v="2394.4599840002102"/>
    <n v="2924"/>
    <n v="397"/>
    <n v="54.093999999999994"/>
    <n v="7.3445"/>
    <n v="8883"/>
    <n v="772"/>
    <n v="176.77170000000001"/>
    <n v="15.3628"/>
    <n v="0"/>
    <n v="0"/>
    <n v="6"/>
    <n v="0.13200000000000001"/>
    <n v="3321"/>
    <n v="61.438499999999991"/>
    <n v="9661"/>
    <n v="192.26650000000001"/>
    <n v="0"/>
    <n v="61.438499999999991"/>
    <n v="192.26650000000001"/>
    <n v="130.82800000000003"/>
    <n v="192.26650000000001"/>
    <n v="1077.5069928000946"/>
    <n v="1077.5069928000946"/>
    <n v="1077.5069928000946"/>
    <n v="78298.841476806876"/>
    <n v="0"/>
  </r>
  <r>
    <s v="ACREFIELD SURGERYNorth ConnectHillingdonE86615Aug5"/>
    <x v="3"/>
    <x v="2"/>
    <x v="1"/>
    <x v="3"/>
    <s v="E86615"/>
    <x v="1"/>
    <n v="5"/>
    <n v="2394.4599840002102"/>
    <n v="7577"/>
    <n v="1940"/>
    <n v="140.17449999999999"/>
    <n v="35.89"/>
    <n v="4655"/>
    <n v="1128"/>
    <n v="92.634500000000003"/>
    <n v="22.447200000000002"/>
    <n v="16"/>
    <n v="0.28639999999999999"/>
    <n v="4"/>
    <n v="8.7999999999999995E-2"/>
    <n v="9533"/>
    <n v="176.3509"/>
    <n v="5787"/>
    <n v="115.16970000000001"/>
    <n v="0"/>
    <n v="176.3509"/>
    <n v="115.16970000000001"/>
    <n v="-61.18119999999999"/>
    <n v="307.43619999999999"/>
    <n v="1077.5069928000946"/>
    <n v="1077.5069928000946"/>
    <n v="1077.5069928000946"/>
    <n v="78298.841476806876"/>
    <n v="0"/>
  </r>
  <r>
    <s v="ACREFIELD SURGERYNorth ConnectHillingdonE86615Dec9"/>
    <x v="3"/>
    <x v="2"/>
    <x v="1"/>
    <x v="3"/>
    <s v="E86615"/>
    <x v="2"/>
    <n v="9"/>
    <n v="2394.4599840002102"/>
    <n v="10893"/>
    <n v="970"/>
    <n v="216.77070000000001"/>
    <n v="19.303000000000001"/>
    <m/>
    <m/>
    <m/>
    <m/>
    <n v="14"/>
    <n v="0.25059999999999999"/>
    <m/>
    <m/>
    <n v="11877"/>
    <n v="236.32429999999999"/>
    <m/>
    <m/>
    <n v="0"/>
    <n v="236.32429999999999"/>
    <e v="#N/A"/>
    <e v="#N/A"/>
    <e v="#N/A"/>
    <n v="1077.5069928000946"/>
    <n v="1077.5069928000946"/>
    <n v="1077.5069928000946"/>
    <n v="78298.841476806876"/>
    <e v="#N/A"/>
  </r>
  <r>
    <s v="ACREFIELD SURGERYNorth ConnectHillingdonE86615Feb11"/>
    <x v="3"/>
    <x v="2"/>
    <x v="1"/>
    <x v="3"/>
    <s v="E86615"/>
    <x v="3"/>
    <n v="11"/>
    <n v="2394.4599840002102"/>
    <n v="2466"/>
    <n v="980"/>
    <n v="49.073399999999999"/>
    <n v="19.502000000000002"/>
    <m/>
    <m/>
    <m/>
    <m/>
    <n v="12"/>
    <n v="0.21479999999999999"/>
    <m/>
    <m/>
    <n v="3458"/>
    <n v="68.790199999999999"/>
    <m/>
    <m/>
    <n v="0"/>
    <n v="68.790199999999999"/>
    <e v="#N/A"/>
    <e v="#N/A"/>
    <e v="#N/A"/>
    <n v="1077.5069928000946"/>
    <n v="1077.5069928000946"/>
    <n v="1077.5069928000946"/>
    <n v="78298.841476806876"/>
    <e v="#N/A"/>
  </r>
  <r>
    <s v="ACREFIELD SURGERYNorth ConnectHillingdonE86615Jan10"/>
    <x v="3"/>
    <x v="2"/>
    <x v="1"/>
    <x v="3"/>
    <s v="E86615"/>
    <x v="4"/>
    <n v="10"/>
    <n v="2394.4599840002102"/>
    <n v="3937"/>
    <n v="1088"/>
    <n v="78.346299999999999"/>
    <n v="21.651200000000003"/>
    <m/>
    <m/>
    <m/>
    <m/>
    <n v="18"/>
    <n v="0.32219999999999999"/>
    <m/>
    <m/>
    <n v="5043"/>
    <n v="100.3197"/>
    <m/>
    <m/>
    <n v="0"/>
    <n v="100.3197"/>
    <e v="#N/A"/>
    <e v="#N/A"/>
    <e v="#N/A"/>
    <n v="1077.5069928000946"/>
    <n v="1077.5069928000946"/>
    <n v="1077.5069928000946"/>
    <n v="78298.841476806876"/>
    <e v="#N/A"/>
  </r>
  <r>
    <s v="ACREFIELD SURGERYNorth ConnectHillingdonE86615Jul4"/>
    <x v="3"/>
    <x v="2"/>
    <x v="1"/>
    <x v="3"/>
    <s v="E86615"/>
    <x v="5"/>
    <n v="4"/>
    <n v="2394.4599840002102"/>
    <n v="3571"/>
    <n v="414"/>
    <n v="66.063499999999991"/>
    <n v="7.6589999999999998"/>
    <n v="3236"/>
    <n v="734"/>
    <n v="64.3964"/>
    <n v="14.6066"/>
    <n v="2"/>
    <n v="3.5799999999999998E-2"/>
    <n v="25"/>
    <n v="0.55000000000000004"/>
    <n v="3987"/>
    <n v="73.758299999999991"/>
    <n v="3995"/>
    <n v="79.552999999999997"/>
    <n v="0"/>
    <n v="73.758299999999991"/>
    <n v="79.552999999999997"/>
    <n v="5.794700000000006"/>
    <e v="#N/A"/>
    <n v="1077.5069928000946"/>
    <n v="1077.5069928000946"/>
    <n v="1077.5069928000946"/>
    <n v="78298.841476806876"/>
    <e v="#N/A"/>
  </r>
  <r>
    <s v="ACREFIELD SURGERYNorth ConnectHillingdonE86615Jun3"/>
    <x v="3"/>
    <x v="2"/>
    <x v="1"/>
    <x v="3"/>
    <s v="E86615"/>
    <x v="6"/>
    <n v="3"/>
    <n v="2394.4599840002102"/>
    <n v="2792"/>
    <n v="596"/>
    <n v="51.651999999999994"/>
    <n v="11.026"/>
    <n v="3067"/>
    <n v="850"/>
    <n v="61.033300000000004"/>
    <n v="16.914999999999999"/>
    <n v="0"/>
    <n v="0"/>
    <n v="12"/>
    <n v="0.26400000000000001"/>
    <n v="3388"/>
    <n v="62.677999999999997"/>
    <n v="3929"/>
    <n v="78.212299999999999"/>
    <n v="0"/>
    <n v="62.677999999999997"/>
    <n v="78.212299999999999"/>
    <n v="15.534300000000002"/>
    <e v="#N/A"/>
    <n v="1077.5069928000946"/>
    <n v="1077.5069928000946"/>
    <n v="1077.5069928000946"/>
    <n v="78298.841476806876"/>
    <e v="#N/A"/>
  </r>
  <r>
    <s v="ACREFIELD SURGERYNorth ConnectHillingdonE86615Mar12"/>
    <x v="3"/>
    <x v="2"/>
    <x v="1"/>
    <x v="3"/>
    <s v="E86615"/>
    <x v="7"/>
    <n v="12"/>
    <n v="2394.4599840002102"/>
    <n v="8315"/>
    <n v="934"/>
    <n v="165.46850000000001"/>
    <n v="18.586600000000001"/>
    <m/>
    <m/>
    <m/>
    <m/>
    <n v="17"/>
    <n v="0.30430000000000001"/>
    <m/>
    <m/>
    <n v="9266"/>
    <n v="184.35940000000002"/>
    <m/>
    <m/>
    <n v="0"/>
    <n v="184.35940000000002"/>
    <e v="#N/A"/>
    <e v="#N/A"/>
    <e v="#N/A"/>
    <n v="1077.5069928000946"/>
    <n v="1077.5069928000946"/>
    <n v="1077.5069928000946"/>
    <n v="78298.841476806876"/>
    <e v="#N/A"/>
  </r>
  <r>
    <s v="ACREFIELD SURGERYNorth ConnectHillingdonE86615May2"/>
    <x v="3"/>
    <x v="2"/>
    <x v="1"/>
    <x v="3"/>
    <s v="E86615"/>
    <x v="8"/>
    <n v="2"/>
    <n v="2394.4599840002102"/>
    <n v="4000"/>
    <n v="278"/>
    <n v="74"/>
    <n v="5.1429999999999998"/>
    <n v="2026"/>
    <n v="1179"/>
    <n v="40.317399999999999"/>
    <n v="23.4621"/>
    <n v="0"/>
    <n v="0"/>
    <n v="6"/>
    <n v="0.13200000000000001"/>
    <n v="4278"/>
    <n v="79.143000000000001"/>
    <n v="3211"/>
    <n v="63.911499999999997"/>
    <n v="0"/>
    <n v="79.143000000000001"/>
    <n v="63.911499999999997"/>
    <n v="-15.231500000000004"/>
    <e v="#N/A"/>
    <n v="1077.5069928000946"/>
    <n v="1077.5069928000946"/>
    <n v="1077.5069928000946"/>
    <n v="78298.841476806876"/>
    <e v="#N/A"/>
  </r>
  <r>
    <s v="ACREFIELD SURGERYNorth ConnectHillingdonE86615Nov8"/>
    <x v="3"/>
    <x v="2"/>
    <x v="1"/>
    <x v="3"/>
    <s v="E86615"/>
    <x v="9"/>
    <n v="8"/>
    <n v="2394.4599840002102"/>
    <n v="3527"/>
    <n v="1376"/>
    <n v="70.187300000000008"/>
    <n v="27.382400000000001"/>
    <m/>
    <m/>
    <m/>
    <m/>
    <n v="12"/>
    <n v="0.21479999999999999"/>
    <m/>
    <m/>
    <n v="4915"/>
    <n v="97.784500000000008"/>
    <m/>
    <m/>
    <n v="0"/>
    <n v="97.784500000000008"/>
    <e v="#N/A"/>
    <e v="#N/A"/>
    <e v="#N/A"/>
    <n v="1077.5069928000946"/>
    <n v="1077.5069928000946"/>
    <n v="1077.5069928000946"/>
    <n v="78298.841476806876"/>
    <e v="#N/A"/>
  </r>
  <r>
    <s v="ACREFIELD SURGERYNorth ConnectHillingdonE86615Oct7"/>
    <x v="3"/>
    <x v="2"/>
    <x v="1"/>
    <x v="3"/>
    <s v="E86615"/>
    <x v="10"/>
    <n v="7"/>
    <n v="2394.4599840002102"/>
    <n v="8303"/>
    <n v="733"/>
    <n v="165.22970000000001"/>
    <n v="14.5867"/>
    <n v="0"/>
    <n v="2105"/>
    <n v="0"/>
    <n v="47.362499999999997"/>
    <n v="30"/>
    <n v="0.53700000000000003"/>
    <n v="2"/>
    <n v="4.3999999999999997E-2"/>
    <n v="9066"/>
    <n v="180.35340000000002"/>
    <n v="2107"/>
    <n v="47.406499999999994"/>
    <n v="0"/>
    <n v="180.35340000000002"/>
    <n v="47.406499999999994"/>
    <n v="-132.94690000000003"/>
    <e v="#N/A"/>
    <n v="1077.5069928000946"/>
    <n v="1077.5069928000946"/>
    <n v="1077.5069928000946"/>
    <n v="78298.841476806876"/>
    <e v="#N/A"/>
  </r>
  <r>
    <s v="ACREFIELD SURGERYNorth ConnectHillingdonE86615Sep6"/>
    <x v="3"/>
    <x v="2"/>
    <x v="1"/>
    <x v="3"/>
    <s v="E86615"/>
    <x v="11"/>
    <n v="6"/>
    <n v="2394.4599840002102"/>
    <n v="8715"/>
    <n v="700"/>
    <n v="173.42850000000001"/>
    <n v="13.930000000000001"/>
    <n v="4556"/>
    <n v="3040"/>
    <n v="102.50999999999999"/>
    <n v="68.399999999999991"/>
    <n v="8"/>
    <n v="0.14319999999999999"/>
    <n v="13"/>
    <n v="0.28599999999999998"/>
    <n v="9423"/>
    <n v="187.50170000000003"/>
    <n v="7609"/>
    <n v="171.19599999999997"/>
    <n v="0"/>
    <n v="187.50170000000003"/>
    <n v="171.19599999999997"/>
    <n v="-16.305700000000058"/>
    <e v="#N/A"/>
    <n v="1077.5069928000946"/>
    <n v="1077.5069928000946"/>
    <n v="1077.5069928000946"/>
    <n v="78298.841476806876"/>
    <e v="#N/A"/>
  </r>
  <r>
    <s v="ACTON LANE MEDICAL CENTREActonEalingE85687Apr1"/>
    <x v="4"/>
    <x v="3"/>
    <x v="2"/>
    <x v="4"/>
    <s v="E85687"/>
    <x v="0"/>
    <n v="1"/>
    <n v="3894.8824572153999"/>
    <n v="425"/>
    <n v="521"/>
    <n v="7.8624999999999998"/>
    <n v="9.6384999999999987"/>
    <n v="1287"/>
    <n v="2"/>
    <n v="25.6113"/>
    <n v="3.9800000000000002E-2"/>
    <n v="1683"/>
    <n v="30.125699999999998"/>
    <n v="2321"/>
    <n v="51.061999999999998"/>
    <n v="2629"/>
    <n v="47.6267"/>
    <n v="3610"/>
    <n v="76.713099999999997"/>
    <n v="0"/>
    <n v="47.6267"/>
    <n v="76.713099999999997"/>
    <n v="29.086399999999998"/>
    <n v="76.713099999999997"/>
    <n v="1752.69710574693"/>
    <n v="1752.69710574693"/>
    <n v="1752.69710574693"/>
    <n v="127362.65635094358"/>
    <n v="0"/>
  </r>
  <r>
    <s v="ACTON LANE MEDICAL CENTREActonEalingE85687Aug5"/>
    <x v="4"/>
    <x v="3"/>
    <x v="2"/>
    <x v="4"/>
    <s v="E85687"/>
    <x v="1"/>
    <n v="5"/>
    <n v="3894.8824572153999"/>
    <n v="1854"/>
    <n v="0"/>
    <n v="34.298999999999999"/>
    <n v="0"/>
    <n v="2107"/>
    <n v="524"/>
    <n v="41.929300000000005"/>
    <n v="10.4276"/>
    <n v="2297"/>
    <n v="41.116300000000003"/>
    <n v="3550"/>
    <n v="78.099999999999994"/>
    <n v="4151"/>
    <n v="75.415300000000002"/>
    <n v="6181"/>
    <n v="130.45689999999999"/>
    <n v="0"/>
    <n v="75.415300000000002"/>
    <n v="130.45689999999999"/>
    <n v="55.041599999999988"/>
    <n v="207.17"/>
    <n v="1752.69710574693"/>
    <n v="1752.69710574693"/>
    <n v="1752.69710574693"/>
    <n v="127362.65635094358"/>
    <n v="0"/>
  </r>
  <r>
    <s v="ACTON LANE MEDICAL CENTREActonEalingE85687Dec9"/>
    <x v="4"/>
    <x v="3"/>
    <x v="2"/>
    <x v="4"/>
    <s v="E85687"/>
    <x v="2"/>
    <n v="9"/>
    <n v="3894.8824572153999"/>
    <n v="2143"/>
    <n v="0"/>
    <n v="42.645700000000005"/>
    <n v="0"/>
    <m/>
    <m/>
    <m/>
    <m/>
    <n v="2456"/>
    <n v="43.962400000000002"/>
    <m/>
    <m/>
    <n v="4599"/>
    <n v="86.608100000000007"/>
    <m/>
    <m/>
    <n v="0"/>
    <n v="86.608100000000007"/>
    <e v="#N/A"/>
    <e v="#N/A"/>
    <e v="#N/A"/>
    <n v="1752.69710574693"/>
    <n v="1752.69710574693"/>
    <n v="1752.69710574693"/>
    <n v="127362.65635094358"/>
    <e v="#N/A"/>
  </r>
  <r>
    <s v="ACTON LANE MEDICAL CENTREActonEalingE85687Feb11"/>
    <x v="4"/>
    <x v="3"/>
    <x v="2"/>
    <x v="4"/>
    <s v="E85687"/>
    <x v="3"/>
    <n v="11"/>
    <n v="3894.8824572153999"/>
    <n v="3520"/>
    <n v="653"/>
    <n v="70.048000000000002"/>
    <n v="12.9947"/>
    <m/>
    <m/>
    <m/>
    <m/>
    <n v="4134"/>
    <n v="73.998599999999996"/>
    <m/>
    <m/>
    <n v="8307"/>
    <n v="157.04129999999998"/>
    <m/>
    <m/>
    <n v="0"/>
    <n v="157.04129999999998"/>
    <e v="#N/A"/>
    <e v="#N/A"/>
    <e v="#N/A"/>
    <n v="1752.69710574693"/>
    <n v="1752.69710574693"/>
    <n v="1752.69710574693"/>
    <n v="127362.65635094358"/>
    <e v="#N/A"/>
  </r>
  <r>
    <s v="ACTON LANE MEDICAL CENTREActonEalingE85687Jan10"/>
    <x v="4"/>
    <x v="3"/>
    <x v="2"/>
    <x v="4"/>
    <s v="E85687"/>
    <x v="4"/>
    <n v="10"/>
    <n v="3894.8824572153999"/>
    <n v="2228"/>
    <n v="536"/>
    <n v="44.337200000000003"/>
    <n v="10.666400000000001"/>
    <m/>
    <m/>
    <m/>
    <m/>
    <n v="3224"/>
    <n v="57.709600000000002"/>
    <m/>
    <m/>
    <n v="5988"/>
    <n v="112.7132"/>
    <m/>
    <m/>
    <n v="0"/>
    <n v="112.7132"/>
    <e v="#N/A"/>
    <e v="#N/A"/>
    <e v="#N/A"/>
    <n v="1752.69710574693"/>
    <n v="1752.69710574693"/>
    <n v="1752.69710574693"/>
    <n v="127362.65635094358"/>
    <e v="#N/A"/>
  </r>
  <r>
    <s v="ACTON LANE MEDICAL CENTREActonEalingE85687Jul4"/>
    <x v="4"/>
    <x v="3"/>
    <x v="2"/>
    <x v="4"/>
    <s v="E85687"/>
    <x v="5"/>
    <n v="4"/>
    <n v="3894.8824572153999"/>
    <n v="1321"/>
    <n v="0"/>
    <n v="24.438499999999998"/>
    <n v="0"/>
    <n v="2344"/>
    <n v="311"/>
    <n v="46.645600000000002"/>
    <n v="6.1889000000000003"/>
    <n v="2912"/>
    <n v="52.1248"/>
    <n v="3848"/>
    <n v="84.656000000000006"/>
    <n v="4233"/>
    <n v="76.563299999999998"/>
    <n v="6503"/>
    <n v="137.4905"/>
    <n v="0"/>
    <n v="76.563299999999998"/>
    <n v="137.4905"/>
    <n v="60.927199999999999"/>
    <e v="#N/A"/>
    <n v="1752.69710574693"/>
    <n v="1752.69710574693"/>
    <n v="1752.69710574693"/>
    <n v="127362.65635094358"/>
    <e v="#N/A"/>
  </r>
  <r>
    <s v="ACTON LANE MEDICAL CENTREActonEalingE85687Jun3"/>
    <x v="4"/>
    <x v="3"/>
    <x v="2"/>
    <x v="4"/>
    <s v="E85687"/>
    <x v="6"/>
    <n v="3"/>
    <n v="3894.8824572153999"/>
    <n v="1878"/>
    <n v="0"/>
    <n v="34.742999999999995"/>
    <n v="0"/>
    <n v="2222"/>
    <n v="0"/>
    <n v="44.217800000000004"/>
    <n v="0"/>
    <n v="2807"/>
    <n v="50.2453"/>
    <n v="3087"/>
    <n v="67.914000000000001"/>
    <n v="4685"/>
    <n v="84.988299999999995"/>
    <n v="5309"/>
    <n v="112.1318"/>
    <n v="0"/>
    <n v="84.988299999999995"/>
    <n v="112.1318"/>
    <n v="27.143500000000003"/>
    <e v="#N/A"/>
    <n v="1752.69710574693"/>
    <n v="1752.69710574693"/>
    <n v="1752.69710574693"/>
    <n v="127362.65635094358"/>
    <e v="#N/A"/>
  </r>
  <r>
    <s v="ACTON LANE MEDICAL CENTREActonEalingE85687Mar12"/>
    <x v="4"/>
    <x v="3"/>
    <x v="2"/>
    <x v="4"/>
    <s v="E85687"/>
    <x v="7"/>
    <n v="12"/>
    <n v="3894.8824572153999"/>
    <n v="3774"/>
    <n v="322"/>
    <n v="75.10260000000001"/>
    <n v="6.4077999999999999"/>
    <m/>
    <m/>
    <m/>
    <m/>
    <n v="3185"/>
    <n v="57.011499999999998"/>
    <m/>
    <m/>
    <n v="7281"/>
    <n v="138.52190000000002"/>
    <m/>
    <m/>
    <n v="0"/>
    <n v="138.52190000000002"/>
    <e v="#N/A"/>
    <e v="#N/A"/>
    <e v="#N/A"/>
    <n v="1752.69710574693"/>
    <n v="1752.69710574693"/>
    <n v="1752.69710574693"/>
    <n v="127362.65635094358"/>
    <e v="#N/A"/>
  </r>
  <r>
    <s v="ACTON LANE MEDICAL CENTREActonEalingE85687May2"/>
    <x v="4"/>
    <x v="3"/>
    <x v="2"/>
    <x v="4"/>
    <s v="E85687"/>
    <x v="8"/>
    <n v="2"/>
    <n v="3894.8824572153999"/>
    <n v="367"/>
    <n v="190"/>
    <n v="6.7894999999999994"/>
    <n v="3.5149999999999997"/>
    <n v="2339"/>
    <n v="523"/>
    <n v="46.546100000000003"/>
    <n v="10.4077"/>
    <n v="2063"/>
    <n v="36.927700000000002"/>
    <n v="3238"/>
    <n v="71.236000000000004"/>
    <n v="2620"/>
    <n v="47.232199999999999"/>
    <n v="6100"/>
    <n v="128.18979999999999"/>
    <n v="0"/>
    <n v="47.232199999999999"/>
    <n v="128.18979999999999"/>
    <n v="80.957599999999985"/>
    <e v="#N/A"/>
    <n v="1752.69710574693"/>
    <n v="1752.69710574693"/>
    <n v="1752.69710574693"/>
    <n v="127362.65635094358"/>
    <e v="#N/A"/>
  </r>
  <r>
    <s v="ACTON LANE MEDICAL CENTREActonEalingE85687Nov8"/>
    <x v="4"/>
    <x v="3"/>
    <x v="2"/>
    <x v="4"/>
    <s v="E85687"/>
    <x v="9"/>
    <n v="8"/>
    <n v="3894.8824572153999"/>
    <n v="29840"/>
    <n v="584"/>
    <n v="593.81600000000003"/>
    <n v="11.621600000000001"/>
    <m/>
    <m/>
    <m/>
    <m/>
    <n v="3317"/>
    <n v="59.374299999999998"/>
    <m/>
    <m/>
    <n v="33741"/>
    <n v="664.81189999999992"/>
    <m/>
    <m/>
    <n v="0"/>
    <n v="664.81189999999992"/>
    <e v="#N/A"/>
    <e v="#N/A"/>
    <e v="#N/A"/>
    <n v="1752.69710574693"/>
    <n v="1752.69710574693"/>
    <n v="1752.69710574693"/>
    <n v="127362.65635094358"/>
    <e v="#N/A"/>
  </r>
  <r>
    <s v="ACTON LANE MEDICAL CENTREActonEalingE85687Oct7"/>
    <x v="4"/>
    <x v="3"/>
    <x v="2"/>
    <x v="4"/>
    <s v="E85687"/>
    <x v="10"/>
    <n v="7"/>
    <n v="3894.8824572153999"/>
    <n v="1802"/>
    <n v="955"/>
    <n v="35.8598"/>
    <n v="19.0045"/>
    <n v="0"/>
    <n v="1699"/>
    <n v="0"/>
    <n v="38.227499999999999"/>
    <n v="4621"/>
    <n v="82.715900000000005"/>
    <n v="4162"/>
    <n v="91.563999999999993"/>
    <n v="7378"/>
    <n v="137.58019999999999"/>
    <n v="5861"/>
    <n v="129.79149999999998"/>
    <n v="0"/>
    <n v="137.58019999999999"/>
    <n v="129.79149999999998"/>
    <n v="-7.7887000000000057"/>
    <e v="#N/A"/>
    <n v="1752.69710574693"/>
    <n v="1752.69710574693"/>
    <n v="1752.69710574693"/>
    <n v="127362.65635094358"/>
    <e v="#N/A"/>
  </r>
  <r>
    <s v="ACTON LANE MEDICAL CENTREActonEalingE85687Sep6"/>
    <x v="4"/>
    <x v="3"/>
    <x v="2"/>
    <x v="4"/>
    <s v="E85687"/>
    <x v="11"/>
    <n v="6"/>
    <n v="3894.8824572153999"/>
    <n v="1310"/>
    <n v="0"/>
    <n v="26.069000000000003"/>
    <n v="0"/>
    <n v="3389"/>
    <n v="2915"/>
    <n v="76.252499999999998"/>
    <n v="65.587499999999991"/>
    <n v="3202"/>
    <n v="57.315800000000003"/>
    <n v="4111"/>
    <n v="90.441999999999993"/>
    <n v="4512"/>
    <n v="83.384800000000013"/>
    <n v="10415"/>
    <n v="232.28199999999998"/>
    <n v="0"/>
    <n v="83.384800000000013"/>
    <n v="232.28199999999998"/>
    <n v="148.89719999999997"/>
    <e v="#N/A"/>
    <n v="1752.69710574693"/>
    <n v="1752.69710574693"/>
    <n v="1752.69710574693"/>
    <n v="127362.65635094358"/>
    <e v="#N/A"/>
  </r>
  <r>
    <s v="ACTON LANE SURGERYHarness SouthBrentE84645Apr1"/>
    <x v="5"/>
    <x v="4"/>
    <x v="3"/>
    <x v="5"/>
    <s v="E84645"/>
    <x v="0"/>
    <n v="1"/>
    <n v="8530.2648066053007"/>
    <n v="88623"/>
    <n v="630"/>
    <n v="1639.5255"/>
    <n v="11.654999999999999"/>
    <n v="14828"/>
    <n v="35253"/>
    <n v="295.0772"/>
    <n v="701.53470000000004"/>
    <n v="0"/>
    <n v="0"/>
    <n v="1114"/>
    <n v="24.507999999999999"/>
    <n v="89253"/>
    <n v="1651.1804999999999"/>
    <n v="51195"/>
    <n v="1021.1199000000001"/>
    <n v="0"/>
    <n v="1651.1804999999999"/>
    <n v="1021.1199000000001"/>
    <n v="-630.06059999999979"/>
    <n v="1021.1199000000001"/>
    <n v="3838.6191629723853"/>
    <n v="3838.6191629723853"/>
    <n v="3838.6191629723853"/>
    <n v="278939.65917599335"/>
    <n v="0"/>
  </r>
  <r>
    <s v="ACTON LANE SURGERYHarness SouthBrentE84645Aug5"/>
    <x v="5"/>
    <x v="4"/>
    <x v="3"/>
    <x v="5"/>
    <s v="E84645"/>
    <x v="1"/>
    <n v="5"/>
    <n v="8530.2648066053007"/>
    <n v="18884"/>
    <n v="7"/>
    <n v="349.35399999999998"/>
    <n v="0.1295"/>
    <n v="13637"/>
    <n v="1275"/>
    <n v="271.37630000000001"/>
    <n v="25.372500000000002"/>
    <n v="1324"/>
    <n v="23.6996"/>
    <n v="1720"/>
    <n v="37.840000000000003"/>
    <n v="20215"/>
    <n v="373.18309999999997"/>
    <n v="16632"/>
    <n v="334.58879999999999"/>
    <n v="0"/>
    <n v="373.18309999999997"/>
    <n v="334.58879999999999"/>
    <n v="-38.594299999999976"/>
    <n v="1355.7087000000001"/>
    <n v="3838.6191629723853"/>
    <n v="3838.6191629723853"/>
    <n v="3838.6191629723853"/>
    <n v="278939.65917599335"/>
    <n v="0"/>
  </r>
  <r>
    <s v="ACTON LANE SURGERYHarness SouthBrentE84645Dec9"/>
    <x v="5"/>
    <x v="4"/>
    <x v="3"/>
    <x v="5"/>
    <s v="E84645"/>
    <x v="2"/>
    <n v="9"/>
    <n v="8530.2648066053007"/>
    <n v="14990"/>
    <n v="328"/>
    <n v="298.30099999999999"/>
    <n v="6.5272000000000006"/>
    <m/>
    <m/>
    <m/>
    <m/>
    <n v="1152"/>
    <n v="20.620799999999999"/>
    <m/>
    <m/>
    <n v="16470"/>
    <n v="325.44899999999996"/>
    <m/>
    <m/>
    <n v="0"/>
    <n v="325.44899999999996"/>
    <e v="#N/A"/>
    <e v="#N/A"/>
    <e v="#N/A"/>
    <n v="3838.6191629723853"/>
    <n v="3838.6191629723853"/>
    <n v="3838.6191629723853"/>
    <n v="278939.65917599335"/>
    <e v="#N/A"/>
  </r>
  <r>
    <s v="ACTON LANE SURGERYHarness SouthBrentE84645Feb11"/>
    <x v="5"/>
    <x v="4"/>
    <x v="3"/>
    <x v="5"/>
    <s v="E84645"/>
    <x v="3"/>
    <n v="11"/>
    <n v="8530.2648066053007"/>
    <n v="17088"/>
    <n v="185"/>
    <n v="340.05119999999999"/>
    <n v="3.6815000000000002"/>
    <m/>
    <m/>
    <m/>
    <m/>
    <n v="1394"/>
    <n v="24.9526"/>
    <m/>
    <m/>
    <n v="18667"/>
    <n v="368.68530000000004"/>
    <m/>
    <m/>
    <n v="0"/>
    <n v="368.68530000000004"/>
    <e v="#N/A"/>
    <e v="#N/A"/>
    <e v="#N/A"/>
    <n v="3838.6191629723853"/>
    <n v="3838.6191629723853"/>
    <n v="3838.6191629723853"/>
    <n v="278939.65917599335"/>
    <e v="#N/A"/>
  </r>
  <r>
    <s v="ACTON LANE SURGERYHarness SouthBrentE84645Jan10"/>
    <x v="5"/>
    <x v="4"/>
    <x v="3"/>
    <x v="5"/>
    <s v="E84645"/>
    <x v="4"/>
    <n v="10"/>
    <n v="8530.2648066053007"/>
    <n v="15681"/>
    <n v="45521"/>
    <n v="312.05189999999999"/>
    <n v="905.86790000000008"/>
    <m/>
    <m/>
    <m/>
    <m/>
    <n v="1372"/>
    <n v="24.558800000000002"/>
    <m/>
    <m/>
    <n v="62574"/>
    <n v="1242.4786000000001"/>
    <m/>
    <m/>
    <n v="0"/>
    <n v="1242.4786000000001"/>
    <e v="#N/A"/>
    <e v="#N/A"/>
    <e v="#N/A"/>
    <n v="3838.6191629723853"/>
    <n v="3838.6191629723853"/>
    <n v="3838.6191629723853"/>
    <n v="278939.65917599335"/>
    <e v="#N/A"/>
  </r>
  <r>
    <s v="ACTON LANE SURGERYHarness SouthBrentE84645Jul4"/>
    <x v="5"/>
    <x v="4"/>
    <x v="3"/>
    <x v="5"/>
    <s v="E84645"/>
    <x v="5"/>
    <n v="4"/>
    <n v="8530.2648066053007"/>
    <n v="17412"/>
    <n v="8"/>
    <n v="322.12199999999996"/>
    <n v="0.14799999999999999"/>
    <n v="14177"/>
    <n v="762"/>
    <n v="282.1223"/>
    <n v="15.1638"/>
    <n v="850"/>
    <n v="15.215"/>
    <n v="1931"/>
    <n v="42.481999999999999"/>
    <n v="18270"/>
    <n v="337.48499999999996"/>
    <n v="16870"/>
    <n v="339.7681"/>
    <n v="0"/>
    <n v="337.48499999999996"/>
    <n v="339.7681"/>
    <n v="2.2831000000000472"/>
    <e v="#N/A"/>
    <n v="3838.6191629723853"/>
    <n v="3838.6191629723853"/>
    <n v="3838.6191629723853"/>
    <n v="278939.65917599335"/>
    <e v="#N/A"/>
  </r>
  <r>
    <s v="ACTON LANE SURGERYHarness SouthBrentE84645Jun3"/>
    <x v="5"/>
    <x v="4"/>
    <x v="3"/>
    <x v="5"/>
    <s v="E84645"/>
    <x v="6"/>
    <n v="3"/>
    <n v="8530.2648066053007"/>
    <n v="21581"/>
    <n v="809"/>
    <n v="399.24849999999998"/>
    <n v="14.9665"/>
    <n v="35788"/>
    <n v="2450"/>
    <n v="712.18119999999999"/>
    <n v="48.755000000000003"/>
    <n v="0"/>
    <n v="0"/>
    <n v="1192"/>
    <n v="26.224"/>
    <n v="22390"/>
    <n v="414.21499999999997"/>
    <n v="39430"/>
    <n v="787.16020000000003"/>
    <n v="0"/>
    <n v="414.21499999999997"/>
    <n v="787.16020000000003"/>
    <n v="372.94520000000006"/>
    <e v="#N/A"/>
    <n v="3838.6191629723853"/>
    <n v="3838.6191629723853"/>
    <n v="3838.6191629723853"/>
    <n v="278939.65917599335"/>
    <e v="#N/A"/>
  </r>
  <r>
    <s v="ACTON LANE SURGERYHarness SouthBrentE84645Mar12"/>
    <x v="5"/>
    <x v="4"/>
    <x v="3"/>
    <x v="5"/>
    <s v="E84645"/>
    <x v="7"/>
    <n v="12"/>
    <n v="8530.2648066053007"/>
    <n v="15218"/>
    <n v="669"/>
    <n v="302.83820000000003"/>
    <n v="13.3131"/>
    <m/>
    <m/>
    <m/>
    <m/>
    <n v="1238"/>
    <n v="22.1602"/>
    <m/>
    <m/>
    <n v="17125"/>
    <n v="338.31150000000002"/>
    <m/>
    <m/>
    <n v="0"/>
    <n v="338.31150000000002"/>
    <e v="#N/A"/>
    <e v="#N/A"/>
    <e v="#N/A"/>
    <n v="3838.6191629723853"/>
    <n v="3838.6191629723853"/>
    <n v="3838.6191629723853"/>
    <n v="278939.65917599335"/>
    <e v="#N/A"/>
  </r>
  <r>
    <s v="ACTON LANE SURGERYHarness SouthBrentE84645May2"/>
    <x v="5"/>
    <x v="4"/>
    <x v="3"/>
    <x v="5"/>
    <s v="E84645"/>
    <x v="8"/>
    <n v="2"/>
    <n v="8530.2648066053007"/>
    <n v="20572"/>
    <n v="64"/>
    <n v="380.58199999999999"/>
    <n v="1.1839999999999999"/>
    <n v="13114"/>
    <n v="10143"/>
    <n v="260.96860000000004"/>
    <n v="201.84570000000002"/>
    <n v="0"/>
    <n v="0"/>
    <n v="1264"/>
    <n v="27.808"/>
    <n v="20636"/>
    <n v="381.76600000000002"/>
    <n v="24521"/>
    <n v="490.62230000000005"/>
    <n v="0"/>
    <n v="381.76600000000002"/>
    <n v="490.62230000000005"/>
    <n v="108.85630000000003"/>
    <e v="#N/A"/>
    <n v="3838.6191629723853"/>
    <n v="3838.6191629723853"/>
    <n v="3838.6191629723853"/>
    <n v="278939.65917599335"/>
    <e v="#N/A"/>
  </r>
  <r>
    <s v="ACTON LANE SURGERYHarness SouthBrentE84645Nov8"/>
    <x v="5"/>
    <x v="4"/>
    <x v="3"/>
    <x v="5"/>
    <s v="E84645"/>
    <x v="9"/>
    <n v="8"/>
    <n v="8530.2648066053007"/>
    <n v="18503"/>
    <n v="20618"/>
    <n v="368.2097"/>
    <n v="410.29820000000001"/>
    <m/>
    <m/>
    <m/>
    <m/>
    <n v="1348"/>
    <n v="24.129200000000001"/>
    <m/>
    <m/>
    <n v="40469"/>
    <n v="802.63710000000003"/>
    <m/>
    <m/>
    <n v="0"/>
    <n v="802.63710000000003"/>
    <e v="#N/A"/>
    <e v="#N/A"/>
    <e v="#N/A"/>
    <n v="3838.6191629723853"/>
    <n v="3838.6191629723853"/>
    <n v="3838.6191629723853"/>
    <n v="278939.65917599335"/>
    <e v="#N/A"/>
  </r>
  <r>
    <s v="ACTON LANE SURGERYHarness SouthBrentE84645Oct7"/>
    <x v="5"/>
    <x v="4"/>
    <x v="3"/>
    <x v="5"/>
    <s v="E84645"/>
    <x v="10"/>
    <n v="7"/>
    <n v="8530.2648066053007"/>
    <n v="18561"/>
    <n v="3260"/>
    <n v="369.3639"/>
    <n v="64.874000000000009"/>
    <n v="0"/>
    <n v="15586"/>
    <n v="0"/>
    <n v="350.685"/>
    <n v="1332"/>
    <n v="23.8428"/>
    <n v="1684"/>
    <n v="37.048000000000002"/>
    <n v="23153"/>
    <n v="458.08070000000004"/>
    <n v="17270"/>
    <n v="387.733"/>
    <n v="0"/>
    <n v="458.08070000000004"/>
    <n v="387.733"/>
    <n v="-70.347700000000032"/>
    <e v="#N/A"/>
    <n v="3838.6191629723853"/>
    <n v="3838.6191629723853"/>
    <n v="3838.6191629723853"/>
    <n v="278939.65917599335"/>
    <e v="#N/A"/>
  </r>
  <r>
    <s v="ACTON LANE SURGERYHarness SouthBrentE84645Sep6"/>
    <x v="5"/>
    <x v="4"/>
    <x v="3"/>
    <x v="5"/>
    <s v="E84645"/>
    <x v="11"/>
    <n v="6"/>
    <n v="8530.2648066053007"/>
    <n v="17980"/>
    <n v="10914"/>
    <n v="357.80200000000002"/>
    <n v="217.18860000000001"/>
    <n v="14528"/>
    <n v="5807"/>
    <n v="326.88"/>
    <n v="130.6575"/>
    <n v="1288"/>
    <n v="23.055199999999999"/>
    <n v="1650"/>
    <n v="36.299999999999997"/>
    <n v="30182"/>
    <n v="598.0458000000001"/>
    <n v="21985"/>
    <n v="493.83750000000003"/>
    <n v="0"/>
    <n v="598.0458000000001"/>
    <n v="493.83750000000003"/>
    <n v="-104.20830000000007"/>
    <e v="#N/A"/>
    <n v="3838.6191629723853"/>
    <n v="3838.6191629723853"/>
    <n v="3838.6191629723853"/>
    <n v="278939.65917599335"/>
    <e v="#N/A"/>
  </r>
  <r>
    <s v="ACTON TOWN MEDICAL CENTREActonEalingE85617Apr1"/>
    <x v="6"/>
    <x v="3"/>
    <x v="2"/>
    <x v="6"/>
    <s v="E85617"/>
    <x v="0"/>
    <n v="1"/>
    <n v="2392.8406157285199"/>
    <n v="207"/>
    <n v="0"/>
    <n v="3.8294999999999999"/>
    <n v="0"/>
    <n v="283"/>
    <n v="0"/>
    <n v="5.6317000000000004"/>
    <n v="0"/>
    <n v="803"/>
    <n v="14.373699999999999"/>
    <n v="1415"/>
    <n v="31.13"/>
    <n v="1010"/>
    <n v="18.203199999999999"/>
    <n v="1698"/>
    <n v="36.761699999999998"/>
    <n v="0"/>
    <n v="18.203199999999999"/>
    <n v="36.761699999999998"/>
    <n v="18.558499999999999"/>
    <n v="36.761699999999998"/>
    <n v="1076.778277077834"/>
    <n v="1076.778277077834"/>
    <n v="1076.778277077834"/>
    <n v="78245.888134322609"/>
    <n v="0"/>
  </r>
  <r>
    <s v="ACTON TOWN MEDICAL CENTREActonEalingE85617Aug5"/>
    <x v="6"/>
    <x v="3"/>
    <x v="2"/>
    <x v="6"/>
    <s v="E85617"/>
    <x v="1"/>
    <n v="5"/>
    <n v="2392.8406157285199"/>
    <n v="124"/>
    <n v="0"/>
    <n v="2.294"/>
    <n v="0"/>
    <n v="102"/>
    <n v="0"/>
    <n v="2.0298000000000003"/>
    <n v="0"/>
    <n v="495"/>
    <n v="8.8605"/>
    <n v="411"/>
    <n v="9.0419999999999998"/>
    <n v="619"/>
    <n v="11.154500000000001"/>
    <n v="513"/>
    <n v="11.0718"/>
    <n v="0"/>
    <n v="11.154500000000001"/>
    <n v="11.0718"/>
    <n v="-8.2700000000000884E-2"/>
    <n v="47.833500000000001"/>
    <n v="1076.778277077834"/>
    <n v="1076.778277077834"/>
    <n v="1076.778277077834"/>
    <n v="78245.888134322609"/>
    <n v="0"/>
  </r>
  <r>
    <s v="ACTON TOWN MEDICAL CENTREActonEalingE85617Dec9"/>
    <x v="6"/>
    <x v="3"/>
    <x v="2"/>
    <x v="6"/>
    <s v="E85617"/>
    <x v="2"/>
    <n v="9"/>
    <n v="2392.8406157285199"/>
    <n v="152"/>
    <n v="0"/>
    <n v="3.0247999999999999"/>
    <n v="0"/>
    <m/>
    <m/>
    <m/>
    <m/>
    <n v="519"/>
    <n v="9.2901000000000007"/>
    <m/>
    <m/>
    <n v="671"/>
    <n v="12.314900000000002"/>
    <m/>
    <m/>
    <n v="0"/>
    <n v="12.314900000000002"/>
    <e v="#N/A"/>
    <e v="#N/A"/>
    <e v="#N/A"/>
    <n v="1076.778277077834"/>
    <n v="1076.778277077834"/>
    <n v="1076.778277077834"/>
    <n v="78245.888134322609"/>
    <e v="#N/A"/>
  </r>
  <r>
    <s v="ACTON TOWN MEDICAL CENTREActonEalingE85617Feb11"/>
    <x v="6"/>
    <x v="3"/>
    <x v="2"/>
    <x v="6"/>
    <s v="E85617"/>
    <x v="3"/>
    <n v="11"/>
    <n v="2392.8406157285199"/>
    <n v="538"/>
    <n v="0"/>
    <n v="10.706200000000001"/>
    <n v="0"/>
    <m/>
    <m/>
    <m/>
    <m/>
    <n v="1000"/>
    <n v="17.899999999999999"/>
    <m/>
    <m/>
    <n v="1538"/>
    <n v="28.606200000000001"/>
    <m/>
    <m/>
    <n v="0"/>
    <n v="28.606200000000001"/>
    <e v="#N/A"/>
    <e v="#N/A"/>
    <e v="#N/A"/>
    <n v="1076.778277077834"/>
    <n v="1076.778277077834"/>
    <n v="1076.778277077834"/>
    <n v="78245.888134322609"/>
    <e v="#N/A"/>
  </r>
  <r>
    <s v="ACTON TOWN MEDICAL CENTREActonEalingE85617Jan10"/>
    <x v="6"/>
    <x v="3"/>
    <x v="2"/>
    <x v="6"/>
    <s v="E85617"/>
    <x v="4"/>
    <n v="10"/>
    <n v="2392.8406157285199"/>
    <n v="402"/>
    <n v="0"/>
    <n v="7.9998000000000005"/>
    <n v="0"/>
    <m/>
    <m/>
    <m/>
    <m/>
    <n v="2673"/>
    <n v="47.846699999999998"/>
    <m/>
    <m/>
    <n v="3075"/>
    <n v="55.846499999999999"/>
    <m/>
    <m/>
    <n v="0"/>
    <n v="55.846499999999999"/>
    <e v="#N/A"/>
    <e v="#N/A"/>
    <e v="#N/A"/>
    <n v="1076.778277077834"/>
    <n v="1076.778277077834"/>
    <n v="1076.778277077834"/>
    <n v="78245.888134322609"/>
    <e v="#N/A"/>
  </r>
  <r>
    <s v="ACTON TOWN MEDICAL CENTREActonEalingE85617Jul4"/>
    <x v="6"/>
    <x v="3"/>
    <x v="2"/>
    <x v="6"/>
    <s v="E85617"/>
    <x v="5"/>
    <n v="4"/>
    <n v="2392.8406157285199"/>
    <n v="144"/>
    <n v="0"/>
    <n v="2.6639999999999997"/>
    <n v="0"/>
    <n v="216"/>
    <n v="0"/>
    <n v="4.2984"/>
    <n v="0"/>
    <n v="640"/>
    <n v="11.456"/>
    <n v="700"/>
    <n v="15.4"/>
    <n v="784"/>
    <n v="14.12"/>
    <n v="916"/>
    <n v="19.698399999999999"/>
    <n v="0"/>
    <n v="14.12"/>
    <n v="19.698399999999999"/>
    <n v="5.5784000000000002"/>
    <e v="#N/A"/>
    <n v="1076.778277077834"/>
    <n v="1076.778277077834"/>
    <n v="1076.778277077834"/>
    <n v="78245.888134322609"/>
    <e v="#N/A"/>
  </r>
  <r>
    <s v="ACTON TOWN MEDICAL CENTREActonEalingE85617Jun3"/>
    <x v="6"/>
    <x v="3"/>
    <x v="2"/>
    <x v="6"/>
    <s v="E85617"/>
    <x v="6"/>
    <n v="3"/>
    <n v="2392.8406157285199"/>
    <n v="252"/>
    <n v="0"/>
    <n v="4.6619999999999999"/>
    <n v="0"/>
    <n v="108"/>
    <n v="0"/>
    <n v="2.1492"/>
    <n v="0"/>
    <n v="694"/>
    <n v="12.422599999999999"/>
    <n v="916"/>
    <n v="20.152000000000001"/>
    <n v="946"/>
    <n v="17.084599999999998"/>
    <n v="1024"/>
    <n v="22.301200000000001"/>
    <n v="0"/>
    <n v="17.084599999999998"/>
    <n v="22.301200000000001"/>
    <n v="5.2166000000000032"/>
    <e v="#N/A"/>
    <n v="1076.778277077834"/>
    <n v="1076.778277077834"/>
    <n v="1076.778277077834"/>
    <n v="78245.888134322609"/>
    <e v="#N/A"/>
  </r>
  <r>
    <s v="ACTON TOWN MEDICAL CENTREActonEalingE85617Mar12"/>
    <x v="6"/>
    <x v="3"/>
    <x v="2"/>
    <x v="6"/>
    <s v="E85617"/>
    <x v="7"/>
    <n v="12"/>
    <n v="2392.8406157285199"/>
    <n v="276"/>
    <n v="0"/>
    <n v="5.4923999999999999"/>
    <n v="0"/>
    <m/>
    <m/>
    <m/>
    <m/>
    <n v="2319"/>
    <n v="41.510100000000001"/>
    <m/>
    <m/>
    <n v="2595"/>
    <n v="47.002499999999998"/>
    <m/>
    <m/>
    <n v="0"/>
    <n v="47.002499999999998"/>
    <e v="#N/A"/>
    <e v="#N/A"/>
    <e v="#N/A"/>
    <n v="1076.778277077834"/>
    <n v="1076.778277077834"/>
    <n v="1076.778277077834"/>
    <n v="78245.888134322609"/>
    <e v="#N/A"/>
  </r>
  <r>
    <s v="ACTON TOWN MEDICAL CENTREActonEalingE85617May2"/>
    <x v="6"/>
    <x v="3"/>
    <x v="2"/>
    <x v="6"/>
    <s v="E85617"/>
    <x v="8"/>
    <n v="2"/>
    <n v="2392.8406157285199"/>
    <n v="150"/>
    <n v="0"/>
    <n v="2.7749999999999999"/>
    <n v="0"/>
    <n v="214"/>
    <n v="0"/>
    <n v="4.2586000000000004"/>
    <n v="0"/>
    <n v="596"/>
    <n v="10.6684"/>
    <n v="827"/>
    <n v="18.193999999999999"/>
    <n v="746"/>
    <n v="13.4434"/>
    <n v="1041"/>
    <n v="22.4526"/>
    <n v="0"/>
    <n v="13.4434"/>
    <n v="22.4526"/>
    <n v="9.0091999999999999"/>
    <e v="#N/A"/>
    <n v="1076.778277077834"/>
    <n v="1076.778277077834"/>
    <n v="1076.778277077834"/>
    <n v="78245.888134322609"/>
    <e v="#N/A"/>
  </r>
  <r>
    <s v="ACTON TOWN MEDICAL CENTREActonEalingE85617Nov8"/>
    <x v="6"/>
    <x v="3"/>
    <x v="2"/>
    <x v="6"/>
    <s v="E85617"/>
    <x v="9"/>
    <n v="8"/>
    <n v="2392.8406157285199"/>
    <n v="139"/>
    <n v="0"/>
    <n v="2.7661000000000002"/>
    <n v="0"/>
    <m/>
    <m/>
    <m/>
    <m/>
    <n v="581"/>
    <n v="10.399900000000001"/>
    <m/>
    <m/>
    <n v="720"/>
    <n v="13.166"/>
    <m/>
    <m/>
    <n v="0"/>
    <n v="13.166"/>
    <e v="#N/A"/>
    <e v="#N/A"/>
    <e v="#N/A"/>
    <n v="1076.778277077834"/>
    <n v="1076.778277077834"/>
    <n v="1076.778277077834"/>
    <n v="78245.888134322609"/>
    <e v="#N/A"/>
  </r>
  <r>
    <s v="ACTON TOWN MEDICAL CENTREActonEalingE85617Oct7"/>
    <x v="6"/>
    <x v="3"/>
    <x v="2"/>
    <x v="6"/>
    <s v="E85617"/>
    <x v="10"/>
    <n v="7"/>
    <n v="2392.8406157285199"/>
    <n v="178"/>
    <n v="0"/>
    <n v="3.5422000000000002"/>
    <n v="0"/>
    <n v="0"/>
    <n v="0"/>
    <n v="0"/>
    <n v="0"/>
    <n v="978"/>
    <n v="17.5062"/>
    <n v="1728"/>
    <n v="38.015999999999998"/>
    <n v="1156"/>
    <n v="21.048400000000001"/>
    <n v="1728"/>
    <n v="38.015999999999998"/>
    <n v="0"/>
    <n v="21.048400000000001"/>
    <n v="38.015999999999998"/>
    <n v="16.967599999999997"/>
    <e v="#N/A"/>
    <n v="1076.778277077834"/>
    <n v="1076.778277077834"/>
    <n v="1076.778277077834"/>
    <n v="78245.888134322609"/>
    <e v="#N/A"/>
  </r>
  <r>
    <s v="ACTON TOWN MEDICAL CENTREActonEalingE85617Sep6"/>
    <x v="6"/>
    <x v="3"/>
    <x v="2"/>
    <x v="6"/>
    <s v="E85617"/>
    <x v="11"/>
    <n v="6"/>
    <n v="2392.8406157285199"/>
    <n v="174"/>
    <n v="0"/>
    <n v="3.4626000000000001"/>
    <n v="0"/>
    <n v="377"/>
    <n v="0"/>
    <n v="8.4824999999999999"/>
    <n v="0"/>
    <n v="1765"/>
    <n v="31.593499999999999"/>
    <n v="864"/>
    <n v="19.007999999999999"/>
    <n v="1939"/>
    <n v="35.056100000000001"/>
    <n v="1241"/>
    <n v="27.490499999999997"/>
    <n v="0"/>
    <n v="35.056100000000001"/>
    <n v="27.490499999999997"/>
    <n v="-7.5656000000000034"/>
    <e v="#N/A"/>
    <n v="1076.778277077834"/>
    <n v="1076.778277077834"/>
    <n v="1076.778277077834"/>
    <n v="78245.888134322609"/>
    <e v="#N/A"/>
  </r>
  <r>
    <s v="Albany PracticeBrentworthHounslowE85004Apr1"/>
    <x v="7"/>
    <x v="5"/>
    <x v="4"/>
    <x v="7"/>
    <s v="E85004"/>
    <x v="0"/>
    <n v="1"/>
    <n v="7658.2567383339001"/>
    <n v="1960"/>
    <n v="0"/>
    <n v="36.26"/>
    <n v="0"/>
    <n v="30098"/>
    <n v="206"/>
    <n v="598.9502"/>
    <n v="4.0994000000000002"/>
    <n v="5188"/>
    <n v="92.865200000000002"/>
    <n v="6593"/>
    <n v="145.04599999999999"/>
    <n v="7148"/>
    <n v="129.12520000000001"/>
    <n v="36897"/>
    <n v="748.09559999999988"/>
    <n v="0"/>
    <n v="129.12520000000001"/>
    <n v="748.09559999999988"/>
    <n v="618.97039999999993"/>
    <n v="748.09559999999988"/>
    <n v="3446.2155322502549"/>
    <n v="3446.2155322502549"/>
    <n v="3446.2155322502549"/>
    <n v="250424.99534351856"/>
    <n v="0"/>
  </r>
  <r>
    <s v="Albany PracticeBrentworthHounslowE85004Aug5"/>
    <x v="7"/>
    <x v="5"/>
    <x v="4"/>
    <x v="7"/>
    <s v="E85004"/>
    <x v="1"/>
    <n v="5"/>
    <n v="7658.2567383339001"/>
    <n v="7458"/>
    <n v="0"/>
    <n v="137.97299999999998"/>
    <n v="0"/>
    <n v="4204"/>
    <n v="1626"/>
    <n v="83.659599999999998"/>
    <n v="32.357399999999998"/>
    <n v="6075"/>
    <n v="108.74250000000001"/>
    <n v="4643"/>
    <n v="102.146"/>
    <n v="13533"/>
    <n v="246.71549999999999"/>
    <n v="10473"/>
    <n v="218.16300000000001"/>
    <n v="0"/>
    <n v="246.71549999999999"/>
    <n v="218.16300000000001"/>
    <n v="-28.552499999999981"/>
    <n v="966.25859999999989"/>
    <n v="3446.2155322502549"/>
    <n v="3446.2155322502549"/>
    <n v="3446.2155322502549"/>
    <n v="250424.99534351856"/>
    <n v="0"/>
  </r>
  <r>
    <s v="Albany PracticeBrentworthHounslowE85004Dec9"/>
    <x v="7"/>
    <x v="5"/>
    <x v="4"/>
    <x v="7"/>
    <s v="E85004"/>
    <x v="2"/>
    <n v="9"/>
    <n v="7658.2567383339001"/>
    <n v="2406"/>
    <n v="1314"/>
    <n v="47.879400000000004"/>
    <n v="26.148600000000002"/>
    <m/>
    <m/>
    <m/>
    <m/>
    <n v="5682"/>
    <n v="101.70780000000001"/>
    <m/>
    <m/>
    <n v="9402"/>
    <n v="175.73580000000001"/>
    <m/>
    <m/>
    <n v="0"/>
    <n v="175.73580000000001"/>
    <e v="#N/A"/>
    <e v="#N/A"/>
    <e v="#N/A"/>
    <n v="3446.2155322502549"/>
    <n v="3446.2155322502549"/>
    <n v="3446.2155322502549"/>
    <n v="250424.99534351856"/>
    <e v="#N/A"/>
  </r>
  <r>
    <s v="Albany PracticeBrentworthHounslowE85004Feb11"/>
    <x v="7"/>
    <x v="5"/>
    <x v="4"/>
    <x v="7"/>
    <s v="E85004"/>
    <x v="3"/>
    <n v="11"/>
    <n v="7658.2567383339001"/>
    <n v="3445"/>
    <n v="400"/>
    <n v="68.555500000000009"/>
    <n v="7.9600000000000009"/>
    <m/>
    <m/>
    <m/>
    <m/>
    <n v="5502"/>
    <n v="98.485799999999998"/>
    <m/>
    <m/>
    <n v="9347"/>
    <n v="175.00130000000001"/>
    <m/>
    <m/>
    <n v="0"/>
    <n v="175.00130000000001"/>
    <e v="#N/A"/>
    <e v="#N/A"/>
    <e v="#N/A"/>
    <n v="3446.2155322502549"/>
    <n v="3446.2155322502549"/>
    <n v="3446.2155322502549"/>
    <n v="250424.99534351856"/>
    <e v="#N/A"/>
  </r>
  <r>
    <s v="Albany PracticeBrentworthHounslowE85004Jan10"/>
    <x v="7"/>
    <x v="5"/>
    <x v="4"/>
    <x v="7"/>
    <s v="E85004"/>
    <x v="4"/>
    <n v="10"/>
    <n v="7658.2567383339001"/>
    <n v="4080"/>
    <n v="947"/>
    <n v="81.192000000000007"/>
    <n v="18.845300000000002"/>
    <m/>
    <m/>
    <m/>
    <m/>
    <n v="6252"/>
    <n v="111.91079999999999"/>
    <m/>
    <m/>
    <n v="11279"/>
    <n v="211.94810000000001"/>
    <m/>
    <m/>
    <n v="0"/>
    <n v="211.94810000000001"/>
    <e v="#N/A"/>
    <e v="#N/A"/>
    <e v="#N/A"/>
    <n v="3446.2155322502549"/>
    <n v="3446.2155322502549"/>
    <n v="3446.2155322502549"/>
    <n v="250424.99534351856"/>
    <e v="#N/A"/>
  </r>
  <r>
    <s v="Albany PracticeBrentworthHounslowE85004Jul4"/>
    <x v="7"/>
    <x v="5"/>
    <x v="4"/>
    <x v="7"/>
    <s v="E85004"/>
    <x v="5"/>
    <n v="4"/>
    <n v="7658.2567383339001"/>
    <n v="11843"/>
    <n v="0"/>
    <n v="219.09549999999999"/>
    <n v="0"/>
    <n v="4953"/>
    <n v="1968"/>
    <n v="98.564700000000002"/>
    <n v="39.163200000000003"/>
    <n v="9305"/>
    <n v="166.55950000000001"/>
    <n v="6780"/>
    <n v="149.16"/>
    <n v="21148"/>
    <n v="385.65499999999997"/>
    <n v="13701"/>
    <n v="286.8879"/>
    <n v="0"/>
    <n v="385.65499999999997"/>
    <n v="286.8879"/>
    <n v="-98.767099999999971"/>
    <e v="#N/A"/>
    <n v="3446.2155322502549"/>
    <n v="3446.2155322502549"/>
    <n v="3446.2155322502549"/>
    <n v="250424.99534351856"/>
    <e v="#N/A"/>
  </r>
  <r>
    <s v="Albany PracticeBrentworthHounslowE85004Jun3"/>
    <x v="7"/>
    <x v="5"/>
    <x v="4"/>
    <x v="7"/>
    <s v="E85004"/>
    <x v="6"/>
    <n v="3"/>
    <n v="7658.2567383339001"/>
    <n v="2776"/>
    <n v="2"/>
    <n v="51.355999999999995"/>
    <n v="3.6999999999999998E-2"/>
    <n v="4290"/>
    <n v="1340"/>
    <n v="85.371000000000009"/>
    <n v="26.666"/>
    <n v="7988"/>
    <n v="142.98519999999999"/>
    <n v="5407"/>
    <n v="118.95399999999999"/>
    <n v="10766"/>
    <n v="194.37819999999999"/>
    <n v="11037"/>
    <n v="230.99099999999999"/>
    <n v="0"/>
    <n v="194.37819999999999"/>
    <n v="230.99099999999999"/>
    <n v="36.612799999999993"/>
    <e v="#N/A"/>
    <n v="3446.2155322502549"/>
    <n v="3446.2155322502549"/>
    <n v="3446.2155322502549"/>
    <n v="250424.99534351856"/>
    <e v="#N/A"/>
  </r>
  <r>
    <s v="Albany PracticeBrentworthHounslowE85004Mar12"/>
    <x v="7"/>
    <x v="5"/>
    <x v="4"/>
    <x v="7"/>
    <s v="E85004"/>
    <x v="7"/>
    <n v="12"/>
    <n v="7658.2567383339001"/>
    <n v="16601"/>
    <n v="420"/>
    <n v="330.35990000000004"/>
    <n v="8.3580000000000005"/>
    <m/>
    <m/>
    <m/>
    <m/>
    <n v="4684"/>
    <n v="83.843599999999995"/>
    <m/>
    <m/>
    <n v="21705"/>
    <n v="422.56150000000002"/>
    <m/>
    <m/>
    <n v="0"/>
    <n v="422.56150000000002"/>
    <e v="#N/A"/>
    <e v="#N/A"/>
    <e v="#N/A"/>
    <n v="3446.2155322502549"/>
    <n v="3446.2155322502549"/>
    <n v="3446.2155322502549"/>
    <n v="250424.99534351856"/>
    <e v="#N/A"/>
  </r>
  <r>
    <s v="Albany PracticeBrentworthHounslowE85004May2"/>
    <x v="7"/>
    <x v="5"/>
    <x v="4"/>
    <x v="7"/>
    <s v="E85004"/>
    <x v="8"/>
    <n v="2"/>
    <n v="7658.2567383339001"/>
    <n v="6593"/>
    <n v="0"/>
    <n v="121.97049999999999"/>
    <n v="0"/>
    <n v="3040"/>
    <n v="212"/>
    <n v="60.496000000000002"/>
    <n v="4.2187999999999999"/>
    <n v="6251"/>
    <n v="111.8929"/>
    <n v="4581"/>
    <n v="100.782"/>
    <n v="12844"/>
    <n v="233.86339999999998"/>
    <n v="7833"/>
    <n v="165.49680000000001"/>
    <n v="0"/>
    <n v="233.86339999999998"/>
    <n v="165.49680000000001"/>
    <n v="-68.366599999999977"/>
    <e v="#N/A"/>
    <n v="3446.2155322502549"/>
    <n v="3446.2155322502549"/>
    <n v="3446.2155322502549"/>
    <n v="250424.99534351856"/>
    <e v="#N/A"/>
  </r>
  <r>
    <s v="Albany PracticeBrentworthHounslowE85004Nov8"/>
    <x v="7"/>
    <x v="5"/>
    <x v="4"/>
    <x v="7"/>
    <s v="E85004"/>
    <x v="9"/>
    <n v="8"/>
    <n v="7658.2567383339001"/>
    <n v="2368"/>
    <n v="1749"/>
    <n v="47.123200000000004"/>
    <n v="34.805100000000003"/>
    <m/>
    <m/>
    <m/>
    <m/>
    <n v="7011"/>
    <n v="125.4969"/>
    <m/>
    <m/>
    <n v="11128"/>
    <n v="207.42520000000002"/>
    <m/>
    <m/>
    <n v="0"/>
    <n v="207.42520000000002"/>
    <e v="#N/A"/>
    <e v="#N/A"/>
    <e v="#N/A"/>
    <n v="3446.2155322502549"/>
    <n v="3446.2155322502549"/>
    <n v="3446.2155322502549"/>
    <n v="250424.99534351856"/>
    <e v="#N/A"/>
  </r>
  <r>
    <s v="Albany PracticeBrentworthHounslowE85004Oct7"/>
    <x v="7"/>
    <x v="5"/>
    <x v="4"/>
    <x v="7"/>
    <s v="E85004"/>
    <x v="10"/>
    <n v="7"/>
    <n v="7658.2567383339001"/>
    <n v="1903"/>
    <n v="4197"/>
    <n v="37.869700000000002"/>
    <n v="83.520300000000006"/>
    <n v="0"/>
    <n v="7677"/>
    <n v="0"/>
    <n v="172.73249999999999"/>
    <n v="5716"/>
    <n v="102.3164"/>
    <n v="6508"/>
    <n v="143.17599999999999"/>
    <n v="11816"/>
    <n v="223.70640000000003"/>
    <n v="14185"/>
    <n v="315.9085"/>
    <n v="0"/>
    <n v="223.70640000000003"/>
    <n v="315.9085"/>
    <n v="92.202099999999973"/>
    <e v="#N/A"/>
    <n v="3446.2155322502549"/>
    <n v="3446.2155322502549"/>
    <n v="3446.2155322502549"/>
    <n v="250424.99534351856"/>
    <e v="#N/A"/>
  </r>
  <r>
    <s v="Albany PracticeBrentworthHounslowE85004Sep6"/>
    <x v="7"/>
    <x v="5"/>
    <x v="4"/>
    <x v="7"/>
    <s v="E85004"/>
    <x v="11"/>
    <n v="6"/>
    <n v="7658.2567383339001"/>
    <n v="6189"/>
    <n v="1854"/>
    <n v="123.1611"/>
    <n v="36.894600000000004"/>
    <n v="4360"/>
    <n v="1485"/>
    <n v="98.1"/>
    <n v="33.412500000000001"/>
    <n v="5997"/>
    <n v="107.3463"/>
    <n v="16821"/>
    <n v="370.06200000000001"/>
    <n v="14040"/>
    <n v="267.40199999999999"/>
    <n v="22666"/>
    <n v="501.5745"/>
    <n v="0"/>
    <n v="267.40199999999999"/>
    <n v="501.5745"/>
    <n v="234.17250000000001"/>
    <e v="#N/A"/>
    <n v="3446.2155322502549"/>
    <n v="3446.2155322502549"/>
    <n v="3446.2155322502549"/>
    <n v="250424.99534351856"/>
    <e v="#N/A"/>
  </r>
  <r>
    <s v="ALPERTON MEDICAL CENTREK&amp;W WestBrentE84638Apr1"/>
    <x v="8"/>
    <x v="6"/>
    <x v="3"/>
    <x v="8"/>
    <s v="E84638"/>
    <x v="0"/>
    <n v="1"/>
    <n v="5373.3737869630604"/>
    <n v="3513"/>
    <n v="0"/>
    <n v="64.990499999999997"/>
    <n v="0"/>
    <n v="3945"/>
    <n v="0"/>
    <n v="78.505499999999998"/>
    <n v="0"/>
    <n v="0"/>
    <n v="0"/>
    <n v="0"/>
    <n v="0"/>
    <n v="3513"/>
    <n v="64.990499999999997"/>
    <n v="3945"/>
    <n v="78.505499999999998"/>
    <n v="0"/>
    <n v="64.990499999999997"/>
    <n v="78.505499999999998"/>
    <n v="13.515000000000001"/>
    <n v="78.505499999999998"/>
    <n v="2418.0182041333774"/>
    <n v="2418.0182041333774"/>
    <n v="2418.0182041333774"/>
    <n v="175709.3228336921"/>
    <n v="0"/>
  </r>
  <r>
    <s v="ALPERTON MEDICAL CENTREK&amp;W WestBrentE84638Aug5"/>
    <x v="8"/>
    <x v="6"/>
    <x v="3"/>
    <x v="8"/>
    <s v="E84638"/>
    <x v="1"/>
    <n v="5"/>
    <n v="5373.3737869630604"/>
    <n v="3506"/>
    <n v="10"/>
    <n v="64.86099999999999"/>
    <n v="0.185"/>
    <n v="10013"/>
    <n v="12"/>
    <n v="199.2587"/>
    <n v="0.23880000000000001"/>
    <n v="0"/>
    <n v="0"/>
    <n v="0"/>
    <n v="0"/>
    <n v="3516"/>
    <n v="65.045999999999992"/>
    <n v="10025"/>
    <n v="199.4975"/>
    <n v="0"/>
    <n v="65.045999999999992"/>
    <n v="199.4975"/>
    <n v="134.45150000000001"/>
    <n v="278.00299999999999"/>
    <n v="2418.0182041333774"/>
    <n v="2418.0182041333774"/>
    <n v="2418.0182041333774"/>
    <n v="175709.3228336921"/>
    <n v="0"/>
  </r>
  <r>
    <s v="ALPERTON MEDICAL CENTREK&amp;W WestBrentE84638Dec9"/>
    <x v="8"/>
    <x v="6"/>
    <x v="3"/>
    <x v="8"/>
    <s v="E84638"/>
    <x v="2"/>
    <n v="9"/>
    <n v="5373.3737869630604"/>
    <n v="3105"/>
    <n v="12"/>
    <n v="61.789500000000004"/>
    <n v="0.23880000000000001"/>
    <m/>
    <m/>
    <m/>
    <m/>
    <n v="0"/>
    <n v="0"/>
    <m/>
    <m/>
    <n v="3117"/>
    <n v="62.028300000000002"/>
    <m/>
    <m/>
    <n v="0"/>
    <n v="62.028300000000002"/>
    <e v="#N/A"/>
    <e v="#N/A"/>
    <e v="#N/A"/>
    <n v="2418.0182041333774"/>
    <n v="2418.0182041333774"/>
    <n v="2418.0182041333774"/>
    <n v="175709.3228336921"/>
    <e v="#N/A"/>
  </r>
  <r>
    <s v="ALPERTON MEDICAL CENTREK&amp;W WestBrentE84638Feb11"/>
    <x v="8"/>
    <x v="6"/>
    <x v="3"/>
    <x v="8"/>
    <s v="E84638"/>
    <x v="3"/>
    <n v="11"/>
    <n v="5373.3737869630604"/>
    <n v="4083"/>
    <n v="31"/>
    <n v="81.2517"/>
    <n v="0.6169"/>
    <m/>
    <m/>
    <m/>
    <m/>
    <n v="0"/>
    <n v="0"/>
    <m/>
    <m/>
    <n v="4114"/>
    <n v="81.868600000000001"/>
    <m/>
    <m/>
    <n v="0"/>
    <n v="81.868600000000001"/>
    <e v="#N/A"/>
    <e v="#N/A"/>
    <e v="#N/A"/>
    <n v="2418.0182041333774"/>
    <n v="2418.0182041333774"/>
    <n v="2418.0182041333774"/>
    <n v="175709.3228336921"/>
    <e v="#N/A"/>
  </r>
  <r>
    <s v="ALPERTON MEDICAL CENTREK&amp;W WestBrentE84638Jan10"/>
    <x v="8"/>
    <x v="6"/>
    <x v="3"/>
    <x v="8"/>
    <s v="E84638"/>
    <x v="4"/>
    <n v="10"/>
    <n v="5373.3737869630604"/>
    <n v="4408"/>
    <n v="7"/>
    <n v="87.719200000000001"/>
    <n v="0.13930000000000001"/>
    <m/>
    <m/>
    <m/>
    <m/>
    <n v="0"/>
    <n v="0"/>
    <m/>
    <m/>
    <n v="4415"/>
    <n v="87.858500000000006"/>
    <m/>
    <m/>
    <n v="0"/>
    <n v="87.858500000000006"/>
    <e v="#N/A"/>
    <e v="#N/A"/>
    <e v="#N/A"/>
    <n v="2418.0182041333774"/>
    <n v="2418.0182041333774"/>
    <n v="2418.0182041333774"/>
    <n v="175709.3228336921"/>
    <e v="#N/A"/>
  </r>
  <r>
    <s v="ALPERTON MEDICAL CENTREK&amp;W WestBrentE84638Jul4"/>
    <x v="8"/>
    <x v="6"/>
    <x v="3"/>
    <x v="8"/>
    <s v="E84638"/>
    <x v="5"/>
    <n v="4"/>
    <n v="5373.3737869630604"/>
    <n v="4847"/>
    <n v="2"/>
    <n v="89.669499999999999"/>
    <n v="3.6999999999999998E-2"/>
    <n v="4021"/>
    <n v="2"/>
    <n v="80.017899999999997"/>
    <n v="3.9800000000000002E-2"/>
    <n v="0"/>
    <n v="0"/>
    <n v="0"/>
    <n v="0"/>
    <n v="4849"/>
    <n v="89.706500000000005"/>
    <n v="4023"/>
    <n v="80.057699999999997"/>
    <n v="0"/>
    <n v="89.706500000000005"/>
    <n v="80.057699999999997"/>
    <n v="-9.6488000000000085"/>
    <e v="#N/A"/>
    <n v="2418.0182041333774"/>
    <n v="2418.0182041333774"/>
    <n v="2418.0182041333774"/>
    <n v="175709.3228336921"/>
    <e v="#N/A"/>
  </r>
  <r>
    <s v="ALPERTON MEDICAL CENTREK&amp;W WestBrentE84638Jun3"/>
    <x v="8"/>
    <x v="6"/>
    <x v="3"/>
    <x v="8"/>
    <s v="E84638"/>
    <x v="6"/>
    <n v="3"/>
    <n v="5373.3737869630604"/>
    <n v="3593"/>
    <n v="0"/>
    <n v="66.470500000000001"/>
    <n v="0"/>
    <n v="4449"/>
    <n v="0"/>
    <n v="88.5351"/>
    <n v="0"/>
    <n v="0"/>
    <n v="0"/>
    <n v="0"/>
    <n v="0"/>
    <n v="3593"/>
    <n v="66.470500000000001"/>
    <n v="4449"/>
    <n v="88.5351"/>
    <n v="0"/>
    <n v="66.470500000000001"/>
    <n v="88.5351"/>
    <n v="22.064599999999999"/>
    <e v="#N/A"/>
    <n v="2418.0182041333774"/>
    <n v="2418.0182041333774"/>
    <n v="2418.0182041333774"/>
    <n v="175709.3228336921"/>
    <e v="#N/A"/>
  </r>
  <r>
    <s v="ALPERTON MEDICAL CENTREK&amp;W WestBrentE84638Mar12"/>
    <x v="8"/>
    <x v="6"/>
    <x v="3"/>
    <x v="8"/>
    <s v="E84638"/>
    <x v="7"/>
    <n v="12"/>
    <n v="5373.3737869630604"/>
    <n v="5767"/>
    <n v="2"/>
    <n v="114.7633"/>
    <n v="3.9800000000000002E-2"/>
    <m/>
    <m/>
    <m/>
    <m/>
    <n v="0"/>
    <n v="0"/>
    <m/>
    <m/>
    <n v="5769"/>
    <n v="114.8031"/>
    <m/>
    <m/>
    <n v="0"/>
    <n v="114.8031"/>
    <e v="#N/A"/>
    <e v="#N/A"/>
    <e v="#N/A"/>
    <n v="2418.0182041333774"/>
    <n v="2418.0182041333774"/>
    <n v="2418.0182041333774"/>
    <n v="175709.3228336921"/>
    <e v="#N/A"/>
  </r>
  <r>
    <s v="ALPERTON MEDICAL CENTREK&amp;W WestBrentE84638May2"/>
    <x v="8"/>
    <x v="6"/>
    <x v="3"/>
    <x v="8"/>
    <s v="E84638"/>
    <x v="8"/>
    <n v="2"/>
    <n v="5373.3737869630604"/>
    <n v="3641"/>
    <n v="0"/>
    <n v="67.358499999999992"/>
    <n v="0"/>
    <n v="3340"/>
    <n v="6"/>
    <n v="66.466000000000008"/>
    <n v="0.11940000000000001"/>
    <n v="0"/>
    <n v="0"/>
    <n v="0"/>
    <n v="0"/>
    <n v="3641"/>
    <n v="67.358499999999992"/>
    <n v="3346"/>
    <n v="66.585400000000007"/>
    <n v="0"/>
    <n v="67.358499999999992"/>
    <n v="66.585400000000007"/>
    <n v="-0.77309999999998524"/>
    <e v="#N/A"/>
    <n v="2418.0182041333774"/>
    <n v="2418.0182041333774"/>
    <n v="2418.0182041333774"/>
    <n v="175709.3228336921"/>
    <e v="#N/A"/>
  </r>
  <r>
    <s v="ALPERTON MEDICAL CENTREK&amp;W WestBrentE84638Nov8"/>
    <x v="8"/>
    <x v="6"/>
    <x v="3"/>
    <x v="8"/>
    <s v="E84638"/>
    <x v="9"/>
    <n v="8"/>
    <n v="5373.3737869630604"/>
    <n v="4306"/>
    <n v="4"/>
    <n v="85.689400000000006"/>
    <n v="7.9600000000000004E-2"/>
    <m/>
    <m/>
    <m/>
    <m/>
    <n v="0"/>
    <n v="0"/>
    <m/>
    <m/>
    <n v="4310"/>
    <n v="85.769000000000005"/>
    <m/>
    <m/>
    <n v="0"/>
    <n v="85.769000000000005"/>
    <e v="#N/A"/>
    <e v="#N/A"/>
    <e v="#N/A"/>
    <n v="2418.0182041333774"/>
    <n v="2418.0182041333774"/>
    <n v="2418.0182041333774"/>
    <n v="175709.3228336921"/>
    <e v="#N/A"/>
  </r>
  <r>
    <s v="ALPERTON MEDICAL CENTREK&amp;W WestBrentE84638Oct7"/>
    <x v="8"/>
    <x v="6"/>
    <x v="3"/>
    <x v="8"/>
    <s v="E84638"/>
    <x v="10"/>
    <n v="7"/>
    <n v="5373.3737869630604"/>
    <n v="6219"/>
    <n v="7"/>
    <n v="123.75810000000001"/>
    <n v="0.13930000000000001"/>
    <n v="0"/>
    <n v="101"/>
    <n v="0"/>
    <n v="2.2725"/>
    <n v="0"/>
    <n v="0"/>
    <n v="0"/>
    <n v="0"/>
    <n v="6226"/>
    <n v="123.89740000000002"/>
    <n v="101"/>
    <n v="2.2725"/>
    <n v="0"/>
    <n v="123.89740000000002"/>
    <n v="2.2725"/>
    <n v="-121.62490000000003"/>
    <e v="#N/A"/>
    <n v="2418.0182041333774"/>
    <n v="2418.0182041333774"/>
    <n v="2418.0182041333774"/>
    <n v="175709.3228336921"/>
    <e v="#N/A"/>
  </r>
  <r>
    <s v="ALPERTON MEDICAL CENTREK&amp;W WestBrentE84638Sep6"/>
    <x v="8"/>
    <x v="6"/>
    <x v="3"/>
    <x v="8"/>
    <s v="E84638"/>
    <x v="11"/>
    <n v="6"/>
    <n v="5373.3737869630604"/>
    <n v="12367"/>
    <n v="3"/>
    <n v="246.10330000000002"/>
    <n v="5.9700000000000003E-2"/>
    <n v="5172"/>
    <n v="24"/>
    <n v="116.36999999999999"/>
    <n v="0.54"/>
    <n v="0"/>
    <n v="0"/>
    <n v="0"/>
    <n v="0"/>
    <n v="12370"/>
    <n v="246.16300000000001"/>
    <n v="5196"/>
    <n v="116.91"/>
    <n v="0"/>
    <n v="246.16300000000001"/>
    <n v="116.91"/>
    <n v="-129.25300000000001"/>
    <e v="#N/A"/>
    <n v="2418.0182041333774"/>
    <n v="2418.0182041333774"/>
    <n v="2418.0182041333774"/>
    <n v="175709.3228336921"/>
    <e v="#N/A"/>
  </r>
  <r>
    <s v="ARGYLE HEALTH GROUP ISLEWORTH PRACTICEBrentworthHounslowE85744Apr1"/>
    <x v="9"/>
    <x v="5"/>
    <x v="4"/>
    <x v="9"/>
    <s v="E85744"/>
    <x v="0"/>
    <n v="1"/>
    <n v="9573.9584624968902"/>
    <n v="10749"/>
    <n v="38"/>
    <n v="198.85649999999998"/>
    <n v="0.70299999999999996"/>
    <n v="9270"/>
    <n v="7191"/>
    <n v="184.47300000000001"/>
    <n v="143.1009"/>
    <n v="21653"/>
    <n v="387.58870000000002"/>
    <n v="18305"/>
    <n v="402.71"/>
    <n v="32440"/>
    <n v="587.14819999999997"/>
    <n v="34766"/>
    <n v="730.2838999999999"/>
    <n v="0"/>
    <n v="587.14819999999997"/>
    <n v="730.2838999999999"/>
    <n v="143.13569999999993"/>
    <n v="730.2838999999999"/>
    <n v="4308.2813081236009"/>
    <n v="4308.2813081236009"/>
    <n v="4308.2813081236009"/>
    <n v="313068.44172364834"/>
    <n v="0"/>
  </r>
  <r>
    <s v="ARGYLE HEALTH GROUP ISLEWORTH PRACTICEBrentworthHounslowE85744Aug5"/>
    <x v="9"/>
    <x v="5"/>
    <x v="4"/>
    <x v="9"/>
    <s v="E85744"/>
    <x v="1"/>
    <n v="5"/>
    <n v="9573.9584624968902"/>
    <n v="12035"/>
    <n v="4377"/>
    <n v="222.64749999999998"/>
    <n v="80.974499999999992"/>
    <n v="7871"/>
    <n v="2992"/>
    <n v="156.63290000000001"/>
    <n v="59.540800000000004"/>
    <n v="55810"/>
    <n v="998.99900000000002"/>
    <n v="3233"/>
    <n v="71.126000000000005"/>
    <n v="72222"/>
    <n v="1302.6210000000001"/>
    <n v="14096"/>
    <n v="287.29970000000003"/>
    <n v="0"/>
    <n v="1302.6210000000001"/>
    <n v="287.29970000000003"/>
    <n v="-1015.3213000000001"/>
    <n v="1017.5835999999999"/>
    <n v="4308.2813081236009"/>
    <n v="4308.2813081236009"/>
    <n v="4308.2813081236009"/>
    <n v="313068.44172364834"/>
    <n v="0"/>
  </r>
  <r>
    <s v="ARGYLE HEALTH GROUP ISLEWORTH PRACTICEBrentworthHounslowE85744Dec9"/>
    <x v="9"/>
    <x v="5"/>
    <x v="4"/>
    <x v="9"/>
    <s v="E85744"/>
    <x v="2"/>
    <n v="9"/>
    <n v="9573.9584624968902"/>
    <n v="8880"/>
    <n v="5557"/>
    <n v="176.71200000000002"/>
    <n v="110.5843"/>
    <m/>
    <m/>
    <m/>
    <m/>
    <n v="38525"/>
    <n v="689.59749999999997"/>
    <m/>
    <m/>
    <n v="52962"/>
    <n v="976.89380000000006"/>
    <m/>
    <m/>
    <n v="0"/>
    <n v="976.89380000000006"/>
    <e v="#N/A"/>
    <e v="#N/A"/>
    <e v="#N/A"/>
    <n v="4308.2813081236009"/>
    <n v="4308.2813081236009"/>
    <n v="4308.2813081236009"/>
    <n v="313068.44172364834"/>
    <e v="#N/A"/>
  </r>
  <r>
    <s v="ARGYLE HEALTH GROUP ISLEWORTH PRACTICEBrentworthHounslowE85744Feb11"/>
    <x v="9"/>
    <x v="5"/>
    <x v="4"/>
    <x v="9"/>
    <s v="E85744"/>
    <x v="3"/>
    <n v="11"/>
    <n v="9573.9584624968902"/>
    <n v="9462"/>
    <n v="6480"/>
    <n v="188.2938"/>
    <n v="128.952"/>
    <m/>
    <m/>
    <m/>
    <m/>
    <n v="24637"/>
    <n v="441.00229999999999"/>
    <m/>
    <m/>
    <n v="40579"/>
    <n v="758.24810000000002"/>
    <m/>
    <m/>
    <n v="0"/>
    <n v="758.24810000000002"/>
    <e v="#N/A"/>
    <e v="#N/A"/>
    <e v="#N/A"/>
    <n v="4308.2813081236009"/>
    <n v="4308.2813081236009"/>
    <n v="4308.2813081236009"/>
    <n v="313068.44172364834"/>
    <e v="#N/A"/>
  </r>
  <r>
    <s v="ARGYLE HEALTH GROUP ISLEWORTH PRACTICEBrentworthHounslowE85744Jan10"/>
    <x v="9"/>
    <x v="5"/>
    <x v="4"/>
    <x v="9"/>
    <s v="E85744"/>
    <x v="4"/>
    <n v="10"/>
    <n v="9573.9584624968902"/>
    <n v="10469"/>
    <n v="7083"/>
    <n v="208.3331"/>
    <n v="140.95170000000002"/>
    <m/>
    <m/>
    <m/>
    <m/>
    <n v="38471"/>
    <n v="688.6309"/>
    <m/>
    <m/>
    <n v="56023"/>
    <n v="1037.9157"/>
    <m/>
    <m/>
    <n v="0"/>
    <n v="1037.9157"/>
    <e v="#N/A"/>
    <e v="#N/A"/>
    <e v="#N/A"/>
    <n v="4308.2813081236009"/>
    <n v="4308.2813081236009"/>
    <n v="4308.2813081236009"/>
    <n v="313068.44172364834"/>
    <e v="#N/A"/>
  </r>
  <r>
    <s v="ARGYLE HEALTH GROUP ISLEWORTH PRACTICEBrentworthHounslowE85744Jul4"/>
    <x v="9"/>
    <x v="5"/>
    <x v="4"/>
    <x v="9"/>
    <s v="E85744"/>
    <x v="5"/>
    <n v="4"/>
    <n v="9573.9584624968902"/>
    <n v="11577"/>
    <n v="1727"/>
    <n v="214.17449999999999"/>
    <n v="31.949499999999997"/>
    <n v="9798"/>
    <n v="4087"/>
    <n v="194.9802"/>
    <n v="81.331299999999999"/>
    <n v="22633"/>
    <n v="405.13069999999999"/>
    <n v="19116"/>
    <n v="420.55200000000002"/>
    <n v="35937"/>
    <n v="651.25469999999996"/>
    <n v="33001"/>
    <n v="696.86350000000004"/>
    <n v="0"/>
    <n v="651.25469999999996"/>
    <n v="696.86350000000004"/>
    <n v="45.608800000000087"/>
    <e v="#N/A"/>
    <n v="4308.2813081236009"/>
    <n v="4308.2813081236009"/>
    <n v="4308.2813081236009"/>
    <n v="313068.44172364834"/>
    <e v="#N/A"/>
  </r>
  <r>
    <s v="ARGYLE HEALTH GROUP ISLEWORTH PRACTICEBrentworthHounslowE85744Jun3"/>
    <x v="9"/>
    <x v="5"/>
    <x v="4"/>
    <x v="9"/>
    <s v="E85744"/>
    <x v="6"/>
    <n v="3"/>
    <n v="9573.9584624968902"/>
    <n v="8504"/>
    <n v="950"/>
    <n v="157.32399999999998"/>
    <n v="17.574999999999999"/>
    <n v="8473"/>
    <n v="4474"/>
    <n v="168.61270000000002"/>
    <n v="89.032600000000002"/>
    <n v="21697"/>
    <n v="388.37630000000001"/>
    <n v="18625"/>
    <n v="409.75"/>
    <n v="31151"/>
    <n v="563.27530000000002"/>
    <n v="31572"/>
    <n v="667.39530000000002"/>
    <n v="0"/>
    <n v="563.27530000000002"/>
    <n v="667.39530000000002"/>
    <n v="104.12"/>
    <e v="#N/A"/>
    <n v="4308.2813081236009"/>
    <n v="4308.2813081236009"/>
    <n v="4308.2813081236009"/>
    <n v="313068.44172364834"/>
    <e v="#N/A"/>
  </r>
  <r>
    <s v="ARGYLE HEALTH GROUP ISLEWORTH PRACTICEBrentworthHounslowE85744Mar12"/>
    <x v="9"/>
    <x v="5"/>
    <x v="4"/>
    <x v="9"/>
    <s v="E85744"/>
    <x v="7"/>
    <n v="12"/>
    <n v="9573.9584624968902"/>
    <n v="12186"/>
    <n v="4482"/>
    <n v="242.50140000000002"/>
    <n v="89.191800000000001"/>
    <m/>
    <m/>
    <m/>
    <m/>
    <n v="22073"/>
    <n v="395.10669999999999"/>
    <m/>
    <m/>
    <n v="38741"/>
    <n v="726.79989999999998"/>
    <m/>
    <m/>
    <n v="0"/>
    <n v="726.79989999999998"/>
    <e v="#N/A"/>
    <e v="#N/A"/>
    <e v="#N/A"/>
    <n v="4308.2813081236009"/>
    <n v="4308.2813081236009"/>
    <n v="4308.2813081236009"/>
    <n v="313068.44172364834"/>
    <e v="#N/A"/>
  </r>
  <r>
    <s v="ARGYLE HEALTH GROUP ISLEWORTH PRACTICEBrentworthHounslowE85744May2"/>
    <x v="9"/>
    <x v="5"/>
    <x v="4"/>
    <x v="9"/>
    <s v="E85744"/>
    <x v="8"/>
    <n v="2"/>
    <n v="9573.9584624968902"/>
    <n v="6542"/>
    <n v="47"/>
    <n v="121.027"/>
    <n v="0.86949999999999994"/>
    <n v="8389"/>
    <n v="4284"/>
    <n v="166.94110000000001"/>
    <n v="85.25160000000001"/>
    <n v="20973"/>
    <n v="375.41669999999999"/>
    <n v="19325"/>
    <n v="425.15"/>
    <n v="27562"/>
    <n v="497.31319999999999"/>
    <n v="31998"/>
    <n v="677.34269999999992"/>
    <n v="0"/>
    <n v="497.31319999999999"/>
    <n v="677.34269999999992"/>
    <n v="180.02949999999993"/>
    <e v="#N/A"/>
    <n v="4308.2813081236009"/>
    <n v="4308.2813081236009"/>
    <n v="4308.2813081236009"/>
    <n v="313068.44172364834"/>
    <e v="#N/A"/>
  </r>
  <r>
    <s v="ARGYLE HEALTH GROUP ISLEWORTH PRACTICEBrentworthHounslowE85744Nov8"/>
    <x v="9"/>
    <x v="5"/>
    <x v="4"/>
    <x v="9"/>
    <s v="E85744"/>
    <x v="9"/>
    <n v="8"/>
    <n v="9573.9584624968902"/>
    <n v="10420"/>
    <n v="7930"/>
    <n v="207.358"/>
    <n v="157.80700000000002"/>
    <m/>
    <m/>
    <m/>
    <m/>
    <n v="33060"/>
    <n v="591.774"/>
    <m/>
    <m/>
    <n v="51410"/>
    <n v="956.93900000000008"/>
    <m/>
    <m/>
    <n v="0"/>
    <n v="956.93900000000008"/>
    <e v="#N/A"/>
    <e v="#N/A"/>
    <e v="#N/A"/>
    <n v="4308.2813081236009"/>
    <n v="4308.2813081236009"/>
    <n v="4308.2813081236009"/>
    <n v="313068.44172364834"/>
    <e v="#N/A"/>
  </r>
  <r>
    <s v="ARGYLE HEALTH GROUP ISLEWORTH PRACTICEBrentworthHounslowE85744Oct7"/>
    <x v="9"/>
    <x v="5"/>
    <x v="4"/>
    <x v="9"/>
    <s v="E85744"/>
    <x v="10"/>
    <n v="7"/>
    <n v="9573.9584624968902"/>
    <n v="12023"/>
    <n v="6146"/>
    <n v="239.2577"/>
    <n v="122.30540000000001"/>
    <n v="0"/>
    <n v="16013"/>
    <n v="0"/>
    <n v="360.29249999999996"/>
    <n v="25677"/>
    <n v="459.61829999999998"/>
    <n v="27480"/>
    <n v="604.55999999999995"/>
    <n v="43846"/>
    <n v="821.18139999999994"/>
    <n v="43493"/>
    <n v="964.85249999999996"/>
    <n v="0"/>
    <n v="821.18139999999994"/>
    <n v="964.85249999999996"/>
    <n v="143.67110000000002"/>
    <e v="#N/A"/>
    <n v="4308.2813081236009"/>
    <n v="4308.2813081236009"/>
    <n v="4308.2813081236009"/>
    <n v="313068.44172364834"/>
    <e v="#N/A"/>
  </r>
  <r>
    <s v="ARGYLE HEALTH GROUP ISLEWORTH PRACTICEBrentworthHounslowE85744Sep6"/>
    <x v="9"/>
    <x v="5"/>
    <x v="4"/>
    <x v="9"/>
    <s v="E85744"/>
    <x v="11"/>
    <n v="6"/>
    <n v="9573.9584624968902"/>
    <n v="14802"/>
    <n v="11225"/>
    <n v="294.5598"/>
    <n v="223.3775"/>
    <n v="9124"/>
    <n v="7658"/>
    <n v="205.29"/>
    <n v="172.30500000000001"/>
    <n v="54916"/>
    <n v="982.99639999999999"/>
    <n v="21753"/>
    <n v="478.56599999999997"/>
    <n v="80943"/>
    <n v="1500.9337"/>
    <n v="38535"/>
    <n v="856.16100000000006"/>
    <n v="0"/>
    <n v="1500.9337"/>
    <n v="856.16100000000006"/>
    <n v="-644.77269999999999"/>
    <e v="#N/A"/>
    <n v="4308.2813081236009"/>
    <n v="4308.2813081236009"/>
    <n v="4308.2813081236009"/>
    <n v="313068.44172364834"/>
    <e v="#N/A"/>
  </r>
  <r>
    <s v="Ashchurch SurgeryH&amp;F Central PCNHammersmith &amp; FulhamE85032Apr1"/>
    <x v="10"/>
    <x v="0"/>
    <x v="0"/>
    <x v="10"/>
    <s v="E85032"/>
    <x v="0"/>
    <n v="1"/>
    <n v="4694.2244492317004"/>
    <n v="344"/>
    <n v="6"/>
    <n v="6.3639999999999999"/>
    <n v="0.11099999999999999"/>
    <n v="484"/>
    <n v="22"/>
    <n v="9.6316000000000006"/>
    <n v="0.43780000000000002"/>
    <n v="2592"/>
    <n v="46.396799999999999"/>
    <n v="3276"/>
    <n v="72.072000000000003"/>
    <n v="2942"/>
    <n v="52.8718"/>
    <n v="3782"/>
    <n v="82.141400000000004"/>
    <n v="0"/>
    <n v="52.8718"/>
    <n v="82.141400000000004"/>
    <n v="29.269600000000004"/>
    <n v="82.141400000000004"/>
    <n v="2112.4010021542654"/>
    <n v="2112.4010021542654"/>
    <n v="2112.4010021542654"/>
    <n v="153501.13948987663"/>
    <n v="0"/>
  </r>
  <r>
    <s v="Ashchurch SurgeryH&amp;F Central PCNHammersmith &amp; FulhamE85032Aug5"/>
    <x v="10"/>
    <x v="0"/>
    <x v="0"/>
    <x v="10"/>
    <s v="E85032"/>
    <x v="1"/>
    <n v="5"/>
    <n v="4694.2244492317004"/>
    <n v="469"/>
    <n v="0"/>
    <n v="8.676499999999999"/>
    <n v="0"/>
    <n v="605"/>
    <n v="0"/>
    <n v="12.0395"/>
    <n v="0"/>
    <n v="3008"/>
    <n v="53.843200000000003"/>
    <n v="3309"/>
    <n v="72.798000000000002"/>
    <n v="3477"/>
    <n v="62.5197"/>
    <n v="3914"/>
    <n v="84.837500000000006"/>
    <n v="0"/>
    <n v="62.5197"/>
    <n v="84.837500000000006"/>
    <n v="22.317800000000005"/>
    <n v="166.97890000000001"/>
    <n v="2112.4010021542654"/>
    <n v="2112.4010021542654"/>
    <n v="2112.4010021542654"/>
    <n v="153501.13948987663"/>
    <n v="0"/>
  </r>
  <r>
    <s v="Ashchurch SurgeryH&amp;F Central PCNHammersmith &amp; FulhamE85032Dec9"/>
    <x v="10"/>
    <x v="0"/>
    <x v="0"/>
    <x v="10"/>
    <s v="E85032"/>
    <x v="2"/>
    <n v="9"/>
    <n v="4694.2244492317004"/>
    <n v="432"/>
    <n v="4"/>
    <n v="8.5968"/>
    <n v="7.9600000000000004E-2"/>
    <m/>
    <m/>
    <m/>
    <m/>
    <n v="2555"/>
    <n v="45.734499999999997"/>
    <m/>
    <m/>
    <n v="2991"/>
    <n v="54.410899999999998"/>
    <m/>
    <m/>
    <n v="0"/>
    <n v="54.410899999999998"/>
    <e v="#N/A"/>
    <e v="#N/A"/>
    <e v="#N/A"/>
    <n v="2112.4010021542654"/>
    <n v="2112.4010021542654"/>
    <n v="2112.4010021542654"/>
    <n v="153501.13948987663"/>
    <e v="#N/A"/>
  </r>
  <r>
    <s v="Ashchurch SurgeryH&amp;F Central PCNHammersmith &amp; FulhamE85032Feb11"/>
    <x v="10"/>
    <x v="0"/>
    <x v="0"/>
    <x v="10"/>
    <s v="E85032"/>
    <x v="3"/>
    <n v="11"/>
    <n v="4694.2244492317004"/>
    <n v="384"/>
    <n v="0"/>
    <n v="7.6416000000000004"/>
    <n v="0"/>
    <m/>
    <m/>
    <m/>
    <m/>
    <n v="3355"/>
    <n v="60.054499999999997"/>
    <m/>
    <m/>
    <n v="3739"/>
    <n v="67.696100000000001"/>
    <m/>
    <m/>
    <n v="0"/>
    <n v="67.696100000000001"/>
    <e v="#N/A"/>
    <e v="#N/A"/>
    <e v="#N/A"/>
    <n v="2112.4010021542654"/>
    <n v="2112.4010021542654"/>
    <n v="2112.4010021542654"/>
    <n v="153501.13948987663"/>
    <e v="#N/A"/>
  </r>
  <r>
    <s v="Ashchurch SurgeryH&amp;F Central PCNHammersmith &amp; FulhamE85032Jan10"/>
    <x v="10"/>
    <x v="0"/>
    <x v="0"/>
    <x v="10"/>
    <s v="E85032"/>
    <x v="4"/>
    <n v="10"/>
    <n v="4694.2244492317004"/>
    <n v="618"/>
    <n v="9"/>
    <n v="12.298200000000001"/>
    <n v="0.17910000000000001"/>
    <m/>
    <m/>
    <m/>
    <m/>
    <n v="4538"/>
    <n v="81.230199999999996"/>
    <m/>
    <m/>
    <n v="5165"/>
    <n v="93.707499999999996"/>
    <m/>
    <m/>
    <n v="0"/>
    <n v="93.707499999999996"/>
    <e v="#N/A"/>
    <e v="#N/A"/>
    <e v="#N/A"/>
    <n v="2112.4010021542654"/>
    <n v="2112.4010021542654"/>
    <n v="2112.4010021542654"/>
    <n v="153501.13948987663"/>
    <e v="#N/A"/>
  </r>
  <r>
    <s v="Ashchurch SurgeryH&amp;F Central PCNHammersmith &amp; FulhamE85032Jul4"/>
    <x v="10"/>
    <x v="0"/>
    <x v="0"/>
    <x v="10"/>
    <s v="E85032"/>
    <x v="5"/>
    <n v="4"/>
    <n v="4694.2244492317004"/>
    <n v="364"/>
    <n v="0"/>
    <n v="6.734"/>
    <n v="0"/>
    <n v="474"/>
    <n v="3"/>
    <n v="9.4326000000000008"/>
    <n v="5.9700000000000003E-2"/>
    <n v="2776"/>
    <n v="49.690399999999997"/>
    <n v="3525"/>
    <n v="77.55"/>
    <n v="3140"/>
    <n v="56.424399999999999"/>
    <n v="4002"/>
    <n v="87.042299999999997"/>
    <n v="0"/>
    <n v="56.424399999999999"/>
    <n v="87.042299999999997"/>
    <n v="30.617899999999999"/>
    <e v="#N/A"/>
    <n v="2112.4010021542654"/>
    <n v="2112.4010021542654"/>
    <n v="2112.4010021542654"/>
    <n v="153501.13948987663"/>
    <e v="#N/A"/>
  </r>
  <r>
    <s v="Ashchurch SurgeryH&amp;F Central PCNHammersmith &amp; FulhamE85032Jun3"/>
    <x v="10"/>
    <x v="0"/>
    <x v="0"/>
    <x v="10"/>
    <s v="E85032"/>
    <x v="6"/>
    <n v="3"/>
    <n v="4694.2244492317004"/>
    <n v="381"/>
    <n v="0"/>
    <n v="7.0484999999999998"/>
    <n v="0"/>
    <n v="888"/>
    <n v="4"/>
    <n v="17.671200000000002"/>
    <n v="7.9600000000000004E-2"/>
    <n v="2441"/>
    <n v="43.693899999999999"/>
    <n v="3081"/>
    <n v="67.781999999999996"/>
    <n v="2822"/>
    <n v="50.742399999999996"/>
    <n v="3973"/>
    <n v="85.532799999999995"/>
    <n v="0"/>
    <n v="50.742399999999996"/>
    <n v="85.532799999999995"/>
    <n v="34.790399999999998"/>
    <e v="#N/A"/>
    <n v="2112.4010021542654"/>
    <n v="2112.4010021542654"/>
    <n v="2112.4010021542654"/>
    <n v="153501.13948987663"/>
    <e v="#N/A"/>
  </r>
  <r>
    <s v="Ashchurch SurgeryH&amp;F Central PCNHammersmith &amp; FulhamE85032Mar12"/>
    <x v="10"/>
    <x v="0"/>
    <x v="0"/>
    <x v="10"/>
    <s v="E85032"/>
    <x v="7"/>
    <n v="12"/>
    <n v="4694.2244492317004"/>
    <n v="744"/>
    <n v="14"/>
    <n v="14.8056"/>
    <n v="0.27860000000000001"/>
    <m/>
    <m/>
    <m/>
    <m/>
    <n v="3122"/>
    <n v="55.883800000000001"/>
    <m/>
    <m/>
    <n v="3880"/>
    <n v="70.968000000000004"/>
    <m/>
    <m/>
    <n v="0"/>
    <n v="70.968000000000004"/>
    <e v="#N/A"/>
    <e v="#N/A"/>
    <e v="#N/A"/>
    <n v="2112.4010021542654"/>
    <n v="2112.4010021542654"/>
    <n v="2112.4010021542654"/>
    <n v="153501.13948987663"/>
    <e v="#N/A"/>
  </r>
  <r>
    <s v="Ashchurch SurgeryH&amp;F Central PCNHammersmith &amp; FulhamE85032May2"/>
    <x v="10"/>
    <x v="0"/>
    <x v="0"/>
    <x v="10"/>
    <s v="E85032"/>
    <x v="8"/>
    <n v="2"/>
    <n v="4694.2244492317004"/>
    <n v="378"/>
    <n v="0"/>
    <n v="6.9929999999999994"/>
    <n v="0"/>
    <n v="446"/>
    <n v="0"/>
    <n v="8.8754000000000008"/>
    <n v="0"/>
    <n v="2953"/>
    <n v="52.858699999999999"/>
    <n v="3581"/>
    <n v="78.781999999999996"/>
    <n v="3331"/>
    <n v="59.851700000000001"/>
    <n v="4027"/>
    <n v="87.657399999999996"/>
    <n v="0"/>
    <n v="59.851700000000001"/>
    <n v="87.657399999999996"/>
    <n v="27.805699999999995"/>
    <e v="#N/A"/>
    <n v="2112.4010021542654"/>
    <n v="2112.4010021542654"/>
    <n v="2112.4010021542654"/>
    <n v="153501.13948987663"/>
    <e v="#N/A"/>
  </r>
  <r>
    <s v="Ashchurch SurgeryH&amp;F Central PCNHammersmith &amp; FulhamE85032Nov8"/>
    <x v="10"/>
    <x v="0"/>
    <x v="0"/>
    <x v="10"/>
    <s v="E85032"/>
    <x v="9"/>
    <n v="8"/>
    <n v="4694.2244492317004"/>
    <n v="546"/>
    <n v="0"/>
    <n v="10.865400000000001"/>
    <n v="0"/>
    <m/>
    <m/>
    <m/>
    <m/>
    <n v="4002"/>
    <n v="71.635800000000003"/>
    <m/>
    <m/>
    <n v="4548"/>
    <n v="82.501200000000011"/>
    <m/>
    <m/>
    <n v="0"/>
    <n v="82.501200000000011"/>
    <e v="#N/A"/>
    <e v="#N/A"/>
    <e v="#N/A"/>
    <n v="2112.4010021542654"/>
    <n v="2112.4010021542654"/>
    <n v="2112.4010021542654"/>
    <n v="153501.13948987663"/>
    <e v="#N/A"/>
  </r>
  <r>
    <s v="Ashchurch SurgeryH&amp;F Central PCNHammersmith &amp; FulhamE85032Oct7"/>
    <x v="10"/>
    <x v="0"/>
    <x v="0"/>
    <x v="10"/>
    <s v="E85032"/>
    <x v="10"/>
    <n v="7"/>
    <n v="4694.2244492317004"/>
    <n v="490"/>
    <n v="0"/>
    <n v="9.7510000000000012"/>
    <n v="0"/>
    <n v="0"/>
    <n v="1134"/>
    <n v="0"/>
    <n v="25.515000000000001"/>
    <n v="3134"/>
    <n v="56.098599999999998"/>
    <n v="11563"/>
    <n v="254.386"/>
    <n v="3624"/>
    <n v="65.849599999999995"/>
    <n v="12697"/>
    <n v="279.90100000000001"/>
    <n v="0"/>
    <n v="65.849599999999995"/>
    <n v="279.90100000000001"/>
    <n v="214.0514"/>
    <e v="#N/A"/>
    <n v="2112.4010021542654"/>
    <n v="2112.4010021542654"/>
    <n v="2112.4010021542654"/>
    <n v="153501.13948987663"/>
    <e v="#N/A"/>
  </r>
  <r>
    <s v="Ashchurch SurgeryH&amp;F Central PCNHammersmith &amp; FulhamE85032Sep6"/>
    <x v="10"/>
    <x v="0"/>
    <x v="0"/>
    <x v="10"/>
    <s v="E85032"/>
    <x v="11"/>
    <n v="6"/>
    <n v="4694.2244492317004"/>
    <n v="295"/>
    <n v="0"/>
    <n v="5.8705000000000007"/>
    <n v="0"/>
    <n v="409"/>
    <n v="0"/>
    <n v="9.2024999999999988"/>
    <n v="0"/>
    <n v="3830"/>
    <n v="68.557000000000002"/>
    <n v="3405"/>
    <n v="74.91"/>
    <n v="4125"/>
    <n v="74.427500000000009"/>
    <n v="3814"/>
    <n v="84.112499999999997"/>
    <n v="0"/>
    <n v="74.427500000000009"/>
    <n v="84.112499999999997"/>
    <n v="9.6849999999999881"/>
    <e v="#N/A"/>
    <n v="2112.4010021542654"/>
    <n v="2112.4010021542654"/>
    <n v="2112.4010021542654"/>
    <n v="153501.13948987663"/>
    <e v="#N/A"/>
  </r>
  <r>
    <s v="Ashville SurgerySouth Fulham PCNHammersmith &amp; FulhamE85719Apr1"/>
    <x v="11"/>
    <x v="7"/>
    <x v="0"/>
    <x v="11"/>
    <s v="E85719"/>
    <x v="0"/>
    <n v="1"/>
    <n v="9261.7930768725291"/>
    <n v="11209"/>
    <n v="0"/>
    <n v="207.3665"/>
    <n v="0"/>
    <n v="5011"/>
    <n v="2"/>
    <n v="99.718900000000005"/>
    <n v="3.9800000000000002E-2"/>
    <n v="4493"/>
    <n v="80.424700000000001"/>
    <n v="7653"/>
    <n v="168.36600000000001"/>
    <n v="15702"/>
    <n v="287.7912"/>
    <n v="12666"/>
    <n v="268.12470000000002"/>
    <n v="0"/>
    <n v="287.7912"/>
    <n v="268.12470000000002"/>
    <n v="-19.666499999999985"/>
    <n v="268.12470000000002"/>
    <n v="4167.8068845926382"/>
    <n v="4167.8068845926382"/>
    <n v="4167.8068845926382"/>
    <n v="302860.63361373171"/>
    <n v="0"/>
  </r>
  <r>
    <s v="Ashville SurgerySouth Fulham PCNHammersmith &amp; FulhamE85719Aug5"/>
    <x v="11"/>
    <x v="7"/>
    <x v="0"/>
    <x v="11"/>
    <s v="E85719"/>
    <x v="1"/>
    <n v="5"/>
    <n v="9261.7930768725291"/>
    <n v="13860"/>
    <n v="1328"/>
    <n v="256.40999999999997"/>
    <n v="24.567999999999998"/>
    <n v="5446"/>
    <n v="2834"/>
    <n v="108.3754"/>
    <n v="56.396599999999999"/>
    <n v="11228"/>
    <n v="200.9812"/>
    <n v="5131"/>
    <n v="112.88200000000001"/>
    <n v="26416"/>
    <n v="481.95919999999995"/>
    <n v="13411"/>
    <n v="277.654"/>
    <n v="0"/>
    <n v="481.95919999999995"/>
    <n v="277.654"/>
    <n v="-204.30519999999996"/>
    <n v="545.77870000000007"/>
    <n v="4167.8068845926382"/>
    <n v="4167.8068845926382"/>
    <n v="4167.8068845926382"/>
    <n v="302860.63361373171"/>
    <n v="0"/>
  </r>
  <r>
    <s v="Ashville SurgerySouth Fulham PCNHammersmith &amp; FulhamE85719Dec9"/>
    <x v="11"/>
    <x v="7"/>
    <x v="0"/>
    <x v="11"/>
    <s v="E85719"/>
    <x v="2"/>
    <n v="9"/>
    <n v="9261.7930768725291"/>
    <n v="4361"/>
    <n v="21"/>
    <n v="86.783900000000003"/>
    <n v="0.41790000000000005"/>
    <m/>
    <m/>
    <m/>
    <m/>
    <n v="6674"/>
    <n v="119.4646"/>
    <m/>
    <m/>
    <n v="11056"/>
    <n v="206.66640000000001"/>
    <m/>
    <m/>
    <n v="0"/>
    <n v="206.66640000000001"/>
    <e v="#N/A"/>
    <e v="#N/A"/>
    <e v="#N/A"/>
    <n v="4167.8068845926382"/>
    <n v="4167.8068845926382"/>
    <n v="4167.8068845926382"/>
    <n v="302860.63361373171"/>
    <e v="#N/A"/>
  </r>
  <r>
    <s v="Ashville SurgerySouth Fulham PCNHammersmith &amp; FulhamE85719Feb11"/>
    <x v="11"/>
    <x v="7"/>
    <x v="0"/>
    <x v="11"/>
    <s v="E85719"/>
    <x v="3"/>
    <n v="11"/>
    <n v="9261.7930768725291"/>
    <n v="16176"/>
    <n v="3"/>
    <n v="321.9024"/>
    <n v="5.9700000000000003E-2"/>
    <m/>
    <m/>
    <m/>
    <m/>
    <n v="9754"/>
    <n v="174.5966"/>
    <m/>
    <m/>
    <n v="25933"/>
    <n v="496.55870000000004"/>
    <m/>
    <m/>
    <n v="0"/>
    <n v="496.55870000000004"/>
    <e v="#N/A"/>
    <e v="#N/A"/>
    <e v="#N/A"/>
    <n v="4167.8068845926382"/>
    <n v="4167.8068845926382"/>
    <n v="4167.8068845926382"/>
    <n v="302860.63361373171"/>
    <e v="#N/A"/>
  </r>
  <r>
    <s v="Ashville SurgerySouth Fulham PCNHammersmith &amp; FulhamE85719Jan10"/>
    <x v="11"/>
    <x v="7"/>
    <x v="0"/>
    <x v="11"/>
    <s v="E85719"/>
    <x v="4"/>
    <n v="10"/>
    <n v="9261.7930768725291"/>
    <n v="9836"/>
    <n v="167"/>
    <n v="195.7364"/>
    <n v="3.3233000000000001"/>
    <m/>
    <m/>
    <m/>
    <m/>
    <n v="10122"/>
    <n v="181.18379999999999"/>
    <m/>
    <m/>
    <n v="20125"/>
    <n v="380.24349999999998"/>
    <m/>
    <m/>
    <n v="0"/>
    <n v="380.24349999999998"/>
    <e v="#N/A"/>
    <e v="#N/A"/>
    <e v="#N/A"/>
    <n v="4167.8068845926382"/>
    <n v="4167.8068845926382"/>
    <n v="4167.8068845926382"/>
    <n v="302860.63361373171"/>
    <e v="#N/A"/>
  </r>
  <r>
    <s v="Ashville SurgerySouth Fulham PCNHammersmith &amp; FulhamE85719Jul4"/>
    <x v="11"/>
    <x v="7"/>
    <x v="0"/>
    <x v="11"/>
    <s v="E85719"/>
    <x v="5"/>
    <n v="4"/>
    <n v="9261.7930768725291"/>
    <n v="6426"/>
    <n v="0"/>
    <n v="118.881"/>
    <n v="0"/>
    <n v="6105"/>
    <n v="32"/>
    <n v="121.48950000000001"/>
    <n v="0.63680000000000003"/>
    <n v="6763"/>
    <n v="121.0577"/>
    <n v="9711"/>
    <n v="213.642"/>
    <n v="13189"/>
    <n v="239.93869999999998"/>
    <n v="15848"/>
    <n v="335.76830000000001"/>
    <n v="0"/>
    <n v="239.93869999999998"/>
    <n v="335.76830000000001"/>
    <n v="95.829600000000028"/>
    <e v="#N/A"/>
    <n v="4167.8068845926382"/>
    <n v="4167.8068845926382"/>
    <n v="4167.8068845926382"/>
    <n v="302860.63361373171"/>
    <e v="#N/A"/>
  </r>
  <r>
    <s v="Ashville SurgerySouth Fulham PCNHammersmith &amp; FulhamE85719Jun3"/>
    <x v="11"/>
    <x v="7"/>
    <x v="0"/>
    <x v="11"/>
    <s v="E85719"/>
    <x v="6"/>
    <n v="3"/>
    <n v="9261.7930768725291"/>
    <n v="7666"/>
    <n v="0"/>
    <n v="141.821"/>
    <n v="0"/>
    <n v="7029"/>
    <n v="24"/>
    <n v="139.87710000000001"/>
    <n v="0.47760000000000002"/>
    <n v="19855"/>
    <n v="355.40449999999998"/>
    <n v="6232"/>
    <n v="137.10400000000001"/>
    <n v="27521"/>
    <n v="497.22550000000001"/>
    <n v="13285"/>
    <n v="277.45870000000002"/>
    <n v="0"/>
    <n v="497.22550000000001"/>
    <n v="277.45870000000002"/>
    <n v="-219.76679999999999"/>
    <e v="#N/A"/>
    <n v="4167.8068845926382"/>
    <n v="4167.8068845926382"/>
    <n v="4167.8068845926382"/>
    <n v="302860.63361373171"/>
    <e v="#N/A"/>
  </r>
  <r>
    <s v="Ashville SurgerySouth Fulham PCNHammersmith &amp; FulhamE85719Mar12"/>
    <x v="11"/>
    <x v="7"/>
    <x v="0"/>
    <x v="11"/>
    <s v="E85719"/>
    <x v="7"/>
    <n v="12"/>
    <n v="9261.7930768725291"/>
    <n v="5962"/>
    <n v="3"/>
    <n v="118.64380000000001"/>
    <n v="5.9700000000000003E-2"/>
    <m/>
    <m/>
    <m/>
    <m/>
    <n v="7093"/>
    <n v="126.96469999999999"/>
    <m/>
    <m/>
    <n v="13058"/>
    <n v="245.66820000000001"/>
    <m/>
    <m/>
    <n v="0"/>
    <n v="245.66820000000001"/>
    <e v="#N/A"/>
    <e v="#N/A"/>
    <e v="#N/A"/>
    <n v="4167.8068845926382"/>
    <n v="4167.8068845926382"/>
    <n v="4167.8068845926382"/>
    <n v="302860.63361373171"/>
    <e v="#N/A"/>
  </r>
  <r>
    <s v="Ashville SurgerySouth Fulham PCNHammersmith &amp; FulhamE85719May2"/>
    <x v="11"/>
    <x v="7"/>
    <x v="0"/>
    <x v="11"/>
    <s v="E85719"/>
    <x v="8"/>
    <n v="2"/>
    <n v="9261.7930768725291"/>
    <n v="11729"/>
    <n v="0"/>
    <n v="216.98649999999998"/>
    <n v="0"/>
    <n v="4734"/>
    <n v="5"/>
    <n v="94.206600000000009"/>
    <n v="9.9500000000000005E-2"/>
    <n v="5484"/>
    <n v="98.163600000000002"/>
    <n v="7682"/>
    <n v="169.00399999999999"/>
    <n v="17213"/>
    <n v="315.15009999999995"/>
    <n v="12421"/>
    <n v="263.31010000000003"/>
    <n v="0"/>
    <n v="315.15009999999995"/>
    <n v="263.31010000000003"/>
    <n v="-51.839999999999918"/>
    <e v="#N/A"/>
    <n v="4167.8068845926382"/>
    <n v="4167.8068845926382"/>
    <n v="4167.8068845926382"/>
    <n v="302860.63361373171"/>
    <e v="#N/A"/>
  </r>
  <r>
    <s v="Ashville SurgerySouth Fulham PCNHammersmith &amp; FulhamE85719Nov8"/>
    <x v="11"/>
    <x v="7"/>
    <x v="0"/>
    <x v="11"/>
    <s v="E85719"/>
    <x v="9"/>
    <n v="8"/>
    <n v="9261.7930768725291"/>
    <n v="10600"/>
    <n v="14"/>
    <n v="210.94"/>
    <n v="0.27860000000000001"/>
    <m/>
    <m/>
    <m/>
    <m/>
    <n v="8640"/>
    <n v="154.65600000000001"/>
    <m/>
    <m/>
    <n v="19254"/>
    <n v="365.87459999999999"/>
    <m/>
    <m/>
    <n v="0"/>
    <n v="365.87459999999999"/>
    <e v="#N/A"/>
    <e v="#N/A"/>
    <e v="#N/A"/>
    <n v="4167.8068845926382"/>
    <n v="4167.8068845926382"/>
    <n v="4167.8068845926382"/>
    <n v="302860.63361373171"/>
    <e v="#N/A"/>
  </r>
  <r>
    <s v="Ashville SurgerySouth Fulham PCNHammersmith &amp; FulhamE85719Oct7"/>
    <x v="11"/>
    <x v="7"/>
    <x v="0"/>
    <x v="11"/>
    <s v="E85719"/>
    <x v="10"/>
    <n v="7"/>
    <n v="9261.7930768725291"/>
    <n v="6348"/>
    <n v="3800"/>
    <n v="126.32520000000001"/>
    <n v="75.62"/>
    <n v="0"/>
    <n v="984"/>
    <n v="0"/>
    <n v="22.14"/>
    <n v="9751"/>
    <n v="174.5429"/>
    <n v="7729"/>
    <n v="170.03800000000001"/>
    <n v="19899"/>
    <n v="376.48810000000003"/>
    <n v="8713"/>
    <n v="192.178"/>
    <n v="0"/>
    <n v="376.48810000000003"/>
    <n v="192.178"/>
    <n v="-184.31010000000003"/>
    <e v="#N/A"/>
    <n v="4167.8068845926382"/>
    <n v="4167.8068845926382"/>
    <n v="4167.8068845926382"/>
    <n v="302860.63361373171"/>
    <e v="#N/A"/>
  </r>
  <r>
    <s v="Ashville SurgerySouth Fulham PCNHammersmith &amp; FulhamE85719Sep6"/>
    <x v="11"/>
    <x v="7"/>
    <x v="0"/>
    <x v="11"/>
    <s v="E85719"/>
    <x v="11"/>
    <n v="6"/>
    <n v="9261.7930768725291"/>
    <n v="5013"/>
    <n v="8180"/>
    <n v="99.758700000000005"/>
    <n v="162.78200000000001"/>
    <n v="6756"/>
    <n v="3230"/>
    <n v="152.01"/>
    <n v="72.674999999999997"/>
    <n v="7916"/>
    <n v="141.69640000000001"/>
    <n v="4189"/>
    <n v="92.158000000000001"/>
    <n v="21109"/>
    <n v="404.23710000000005"/>
    <n v="14175"/>
    <n v="316.84300000000002"/>
    <n v="0"/>
    <n v="404.23710000000005"/>
    <n v="316.84300000000002"/>
    <n v="-87.394100000000037"/>
    <e v="#N/A"/>
    <n v="4167.8068845926382"/>
    <n v="4167.8068845926382"/>
    <n v="4167.8068845926382"/>
    <n v="302860.63361373171"/>
    <e v="#N/A"/>
  </r>
  <r>
    <s v="ASPRI MEDICAL CENTREHealth Alliance PCNHarrowE84658Apr1"/>
    <x v="12"/>
    <x v="8"/>
    <x v="5"/>
    <x v="12"/>
    <s v="E84658"/>
    <x v="0"/>
    <n v="1"/>
    <n v="4797.0346055444697"/>
    <n v="5765"/>
    <n v="396"/>
    <n v="106.65249999999999"/>
    <n v="7.3259999999999996"/>
    <n v="4621"/>
    <n v="3"/>
    <n v="91.957900000000009"/>
    <n v="5.9700000000000003E-2"/>
    <n v="559"/>
    <n v="10.0061"/>
    <n v="671"/>
    <n v="14.762"/>
    <n v="6720"/>
    <n v="123.98459999999999"/>
    <n v="5295"/>
    <n v="106.77960000000002"/>
    <n v="0"/>
    <n v="123.98459999999999"/>
    <n v="106.77960000000002"/>
    <n v="-17.20499999999997"/>
    <n v="106.77960000000002"/>
    <n v="2158.6655724950115"/>
    <n v="2158.6655724950115"/>
    <n v="2158.6655724950115"/>
    <n v="156863.03160130419"/>
    <n v="0"/>
  </r>
  <r>
    <s v="ASPRI MEDICAL CENTREHealth Alliance PCNHarrowE84658Aug5"/>
    <x v="12"/>
    <x v="8"/>
    <x v="5"/>
    <x v="12"/>
    <s v="E84658"/>
    <x v="1"/>
    <n v="5"/>
    <n v="4797.0346055444697"/>
    <n v="7620"/>
    <n v="2934"/>
    <n v="140.97"/>
    <n v="54.278999999999996"/>
    <n v="3015"/>
    <n v="219"/>
    <n v="59.9985"/>
    <n v="4.3581000000000003"/>
    <n v="829"/>
    <n v="14.8391"/>
    <n v="689"/>
    <n v="15.157999999999999"/>
    <n v="11383"/>
    <n v="210.0881"/>
    <n v="3923"/>
    <n v="79.514600000000002"/>
    <n v="0"/>
    <n v="210.0881"/>
    <n v="79.514600000000002"/>
    <n v="-130.5735"/>
    <n v="186.29420000000002"/>
    <n v="2158.6655724950115"/>
    <n v="2158.6655724950115"/>
    <n v="2158.6655724950115"/>
    <n v="156863.03160130419"/>
    <n v="0"/>
  </r>
  <r>
    <s v="ASPRI MEDICAL CENTREHealth Alliance PCNHarrowE84658Dec9"/>
    <x v="12"/>
    <x v="8"/>
    <x v="5"/>
    <x v="12"/>
    <s v="E84658"/>
    <x v="2"/>
    <n v="9"/>
    <n v="4797.0346055444697"/>
    <n v="3820"/>
    <n v="12"/>
    <n v="76.018000000000001"/>
    <n v="0.23880000000000001"/>
    <m/>
    <m/>
    <m/>
    <m/>
    <n v="600"/>
    <n v="10.74"/>
    <m/>
    <m/>
    <n v="4432"/>
    <n v="86.996799999999993"/>
    <m/>
    <m/>
    <n v="0"/>
    <n v="86.996799999999993"/>
    <e v="#N/A"/>
    <e v="#N/A"/>
    <e v="#N/A"/>
    <n v="2158.6655724950115"/>
    <n v="2158.6655724950115"/>
    <n v="2158.6655724950115"/>
    <n v="156863.03160130419"/>
    <e v="#N/A"/>
  </r>
  <r>
    <s v="ASPRI MEDICAL CENTREHealth Alliance PCNHarrowE84658Feb11"/>
    <x v="12"/>
    <x v="8"/>
    <x v="5"/>
    <x v="12"/>
    <s v="E84658"/>
    <x v="3"/>
    <n v="11"/>
    <n v="4797.0346055444697"/>
    <n v="6710"/>
    <n v="31"/>
    <n v="133.529"/>
    <n v="0.6169"/>
    <m/>
    <m/>
    <m/>
    <m/>
    <n v="736"/>
    <n v="13.1744"/>
    <m/>
    <m/>
    <n v="7477"/>
    <n v="147.32029999999997"/>
    <m/>
    <m/>
    <n v="0"/>
    <n v="147.32029999999997"/>
    <e v="#N/A"/>
    <e v="#N/A"/>
    <e v="#N/A"/>
    <n v="2158.6655724950115"/>
    <n v="2158.6655724950115"/>
    <n v="2158.6655724950115"/>
    <n v="156863.03160130419"/>
    <e v="#N/A"/>
  </r>
  <r>
    <s v="ASPRI MEDICAL CENTREHealth Alliance PCNHarrowE84658Jan10"/>
    <x v="12"/>
    <x v="8"/>
    <x v="5"/>
    <x v="12"/>
    <s v="E84658"/>
    <x v="4"/>
    <n v="10"/>
    <n v="4797.0346055444697"/>
    <n v="5017"/>
    <n v="322"/>
    <n v="99.838300000000004"/>
    <n v="6.4077999999999999"/>
    <m/>
    <m/>
    <m/>
    <m/>
    <n v="620"/>
    <n v="11.098000000000001"/>
    <m/>
    <m/>
    <n v="5959"/>
    <n v="117.3441"/>
    <m/>
    <m/>
    <n v="0"/>
    <n v="117.3441"/>
    <e v="#N/A"/>
    <e v="#N/A"/>
    <e v="#N/A"/>
    <n v="2158.6655724950115"/>
    <n v="2158.6655724950115"/>
    <n v="2158.6655724950115"/>
    <n v="156863.03160130419"/>
    <e v="#N/A"/>
  </r>
  <r>
    <s v="ASPRI MEDICAL CENTREHealth Alliance PCNHarrowE84658Jul4"/>
    <x v="12"/>
    <x v="8"/>
    <x v="5"/>
    <x v="12"/>
    <s v="E84658"/>
    <x v="5"/>
    <n v="4"/>
    <n v="4797.0346055444697"/>
    <n v="5535"/>
    <n v="838"/>
    <n v="102.39749999999999"/>
    <n v="15.503"/>
    <n v="4270"/>
    <n v="2"/>
    <n v="84.972999999999999"/>
    <n v="3.9800000000000002E-2"/>
    <n v="861"/>
    <n v="15.411899999999999"/>
    <n v="722"/>
    <n v="15.884"/>
    <n v="7234"/>
    <n v="133.3124"/>
    <n v="4994"/>
    <n v="100.8968"/>
    <n v="0"/>
    <n v="133.3124"/>
    <n v="100.8968"/>
    <n v="-32.415599999999998"/>
    <e v="#N/A"/>
    <n v="2158.6655724950115"/>
    <n v="2158.6655724950115"/>
    <n v="2158.6655724950115"/>
    <n v="156863.03160130419"/>
    <e v="#N/A"/>
  </r>
  <r>
    <s v="ASPRI MEDICAL CENTREHealth Alliance PCNHarrowE84658Jun3"/>
    <x v="12"/>
    <x v="8"/>
    <x v="5"/>
    <x v="12"/>
    <s v="E84658"/>
    <x v="6"/>
    <n v="3"/>
    <n v="4797.0346055444697"/>
    <n v="5039"/>
    <n v="852"/>
    <n v="93.221499999999992"/>
    <n v="15.761999999999999"/>
    <n v="5502"/>
    <n v="468"/>
    <n v="109.4898"/>
    <n v="9.3132000000000001"/>
    <n v="623"/>
    <n v="11.1517"/>
    <n v="715"/>
    <n v="15.73"/>
    <n v="6514"/>
    <n v="120.1352"/>
    <n v="6685"/>
    <n v="134.53299999999999"/>
    <n v="0"/>
    <n v="120.1352"/>
    <n v="134.53299999999999"/>
    <n v="14.397799999999989"/>
    <e v="#N/A"/>
    <n v="2158.6655724950115"/>
    <n v="2158.6655724950115"/>
    <n v="2158.6655724950115"/>
    <n v="156863.03160130419"/>
    <e v="#N/A"/>
  </r>
  <r>
    <s v="ASPRI MEDICAL CENTREHealth Alliance PCNHarrowE84658Mar12"/>
    <x v="12"/>
    <x v="8"/>
    <x v="5"/>
    <x v="12"/>
    <s v="E84658"/>
    <x v="7"/>
    <n v="12"/>
    <n v="4797.0346055444697"/>
    <n v="11396"/>
    <n v="13"/>
    <n v="226.78040000000001"/>
    <n v="0.25870000000000004"/>
    <m/>
    <m/>
    <m/>
    <m/>
    <n v="647"/>
    <n v="11.581300000000001"/>
    <m/>
    <m/>
    <n v="12056"/>
    <n v="238.62040000000002"/>
    <m/>
    <m/>
    <n v="0"/>
    <n v="238.62040000000002"/>
    <e v="#N/A"/>
    <e v="#N/A"/>
    <e v="#N/A"/>
    <n v="2158.6655724950115"/>
    <n v="2158.6655724950115"/>
    <n v="2158.6655724950115"/>
    <n v="156863.03160130419"/>
    <e v="#N/A"/>
  </r>
  <r>
    <s v="ASPRI MEDICAL CENTREHealth Alliance PCNHarrowE84658May2"/>
    <x v="12"/>
    <x v="8"/>
    <x v="5"/>
    <x v="12"/>
    <s v="E84658"/>
    <x v="8"/>
    <n v="2"/>
    <n v="4797.0346055444697"/>
    <n v="5299"/>
    <n v="0"/>
    <n v="98.031499999999994"/>
    <n v="0"/>
    <n v="3546"/>
    <n v="6"/>
    <n v="70.565399999999997"/>
    <n v="0.11940000000000001"/>
    <n v="484"/>
    <n v="8.6636000000000006"/>
    <n v="658"/>
    <n v="14.476000000000001"/>
    <n v="5783"/>
    <n v="106.6951"/>
    <n v="4210"/>
    <n v="85.160799999999995"/>
    <n v="0"/>
    <n v="106.6951"/>
    <n v="85.160799999999995"/>
    <n v="-21.534300000000002"/>
    <e v="#N/A"/>
    <n v="2158.6655724950115"/>
    <n v="2158.6655724950115"/>
    <n v="2158.6655724950115"/>
    <n v="156863.03160130419"/>
    <e v="#N/A"/>
  </r>
  <r>
    <s v="ASPRI MEDICAL CENTREHealth Alliance PCNHarrowE84658Nov8"/>
    <x v="12"/>
    <x v="8"/>
    <x v="5"/>
    <x v="12"/>
    <s v="E84658"/>
    <x v="9"/>
    <n v="8"/>
    <n v="4797.0346055444697"/>
    <n v="4308"/>
    <n v="15"/>
    <n v="85.729200000000006"/>
    <n v="0.29849999999999999"/>
    <m/>
    <m/>
    <m/>
    <m/>
    <n v="710"/>
    <n v="12.709"/>
    <m/>
    <m/>
    <n v="5033"/>
    <n v="98.736700000000013"/>
    <m/>
    <m/>
    <n v="0"/>
    <n v="98.736700000000013"/>
    <e v="#N/A"/>
    <e v="#N/A"/>
    <e v="#N/A"/>
    <n v="2158.6655724950115"/>
    <n v="2158.6655724950115"/>
    <n v="2158.6655724950115"/>
    <n v="156863.03160130419"/>
    <e v="#N/A"/>
  </r>
  <r>
    <s v="ASPRI MEDICAL CENTREHealth Alliance PCNHarrowE84658Oct7"/>
    <x v="12"/>
    <x v="8"/>
    <x v="5"/>
    <x v="12"/>
    <s v="E84658"/>
    <x v="10"/>
    <n v="7"/>
    <n v="4797.0346055444697"/>
    <n v="5537"/>
    <n v="39"/>
    <n v="110.1863"/>
    <n v="0.77610000000000001"/>
    <n v="0"/>
    <n v="5934"/>
    <n v="0"/>
    <n v="133.51499999999999"/>
    <n v="625"/>
    <n v="11.1875"/>
    <n v="636"/>
    <n v="13.992000000000001"/>
    <n v="6201"/>
    <n v="122.1499"/>
    <n v="6570"/>
    <n v="147.50699999999998"/>
    <n v="0"/>
    <n v="122.1499"/>
    <n v="147.50699999999998"/>
    <n v="25.357099999999974"/>
    <e v="#N/A"/>
    <n v="2158.6655724950115"/>
    <n v="2158.6655724950115"/>
    <n v="2158.6655724950115"/>
    <n v="156863.03160130419"/>
    <e v="#N/A"/>
  </r>
  <r>
    <s v="ASPRI MEDICAL CENTREHealth Alliance PCNHarrowE84658Sep6"/>
    <x v="12"/>
    <x v="8"/>
    <x v="5"/>
    <x v="12"/>
    <s v="E84658"/>
    <x v="11"/>
    <n v="6"/>
    <n v="4797.0346055444697"/>
    <n v="4481"/>
    <n v="4767"/>
    <n v="89.171900000000008"/>
    <n v="94.86330000000001"/>
    <n v="4552"/>
    <n v="5369"/>
    <n v="102.42"/>
    <n v="120.80249999999999"/>
    <n v="557"/>
    <n v="9.9702999999999999"/>
    <n v="811"/>
    <n v="17.841999999999999"/>
    <n v="9805"/>
    <n v="194.00550000000004"/>
    <n v="10732"/>
    <n v="241.06450000000001"/>
    <n v="0"/>
    <n v="194.00550000000004"/>
    <n v="241.06450000000001"/>
    <n v="47.058999999999969"/>
    <e v="#N/A"/>
    <n v="2158.6655724950115"/>
    <n v="2158.6655724950115"/>
    <n v="2158.6655724950115"/>
    <n v="156863.03160130419"/>
    <e v="#N/A"/>
  </r>
  <r>
    <s v="BACON LANE SURGERYHarrow East PCNHarrowE84014Apr1"/>
    <x v="13"/>
    <x v="9"/>
    <x v="5"/>
    <x v="13"/>
    <s v="E84014"/>
    <x v="0"/>
    <n v="1"/>
    <n v="8810.6274470677799"/>
    <n v="14898"/>
    <n v="756"/>
    <n v="275.613"/>
    <n v="13.985999999999999"/>
    <n v="14926"/>
    <n v="1567"/>
    <n v="297.0274"/>
    <n v="31.183300000000003"/>
    <n v="3647"/>
    <n v="65.281300000000002"/>
    <n v="0"/>
    <n v="0"/>
    <n v="19301"/>
    <n v="354.88029999999998"/>
    <n v="16493"/>
    <n v="328.21069999999997"/>
    <n v="0"/>
    <n v="354.88029999999998"/>
    <n v="328.21069999999997"/>
    <n v="-26.669600000000003"/>
    <n v="328.21069999999997"/>
    <n v="3964.7823511805009"/>
    <n v="3964.7823511805009"/>
    <n v="3964.7823511805009"/>
    <n v="288107.5175191164"/>
    <n v="0"/>
  </r>
  <r>
    <s v="BACON LANE SURGERYHarrow East PCNHarrowE84014Aug5"/>
    <x v="13"/>
    <x v="9"/>
    <x v="5"/>
    <x v="13"/>
    <s v="E84014"/>
    <x v="1"/>
    <n v="5"/>
    <n v="8810.6274470677799"/>
    <n v="15872"/>
    <n v="1362"/>
    <n v="293.63200000000001"/>
    <n v="25.196999999999999"/>
    <n v="20471"/>
    <n v="3962"/>
    <n v="407.37290000000002"/>
    <n v="78.843800000000002"/>
    <n v="4369"/>
    <n v="78.205100000000002"/>
    <n v="0"/>
    <n v="0"/>
    <n v="21603"/>
    <n v="397.03410000000002"/>
    <n v="24433"/>
    <n v="486.2167"/>
    <n v="0"/>
    <n v="397.03410000000002"/>
    <n v="486.2167"/>
    <n v="89.182599999999979"/>
    <n v="814.42740000000003"/>
    <n v="3964.7823511805009"/>
    <n v="3964.7823511805009"/>
    <n v="3964.7823511805009"/>
    <n v="288107.5175191164"/>
    <n v="0"/>
  </r>
  <r>
    <s v="BACON LANE SURGERYHarrow East PCNHarrowE84014Dec9"/>
    <x v="13"/>
    <x v="9"/>
    <x v="5"/>
    <x v="13"/>
    <s v="E84014"/>
    <x v="2"/>
    <n v="9"/>
    <n v="8810.6274470677799"/>
    <n v="12909"/>
    <n v="2731"/>
    <n v="256.88909999999998"/>
    <n v="54.346900000000005"/>
    <m/>
    <m/>
    <m/>
    <m/>
    <n v="0"/>
    <n v="0"/>
    <m/>
    <m/>
    <n v="15640"/>
    <n v="311.23599999999999"/>
    <m/>
    <m/>
    <n v="0"/>
    <n v="311.23599999999999"/>
    <e v="#N/A"/>
    <e v="#N/A"/>
    <e v="#N/A"/>
    <n v="3964.7823511805009"/>
    <n v="3964.7823511805009"/>
    <n v="3964.7823511805009"/>
    <n v="288107.5175191164"/>
    <e v="#N/A"/>
  </r>
  <r>
    <s v="BACON LANE SURGERYHarrow East PCNHarrowE84014Feb11"/>
    <x v="13"/>
    <x v="9"/>
    <x v="5"/>
    <x v="13"/>
    <s v="E84014"/>
    <x v="3"/>
    <n v="11"/>
    <n v="8810.6274470677799"/>
    <n v="20793"/>
    <n v="2657"/>
    <n v="413.78070000000002"/>
    <n v="52.874300000000005"/>
    <m/>
    <m/>
    <m/>
    <m/>
    <n v="0"/>
    <n v="0"/>
    <m/>
    <m/>
    <n v="23450"/>
    <n v="466.65500000000003"/>
    <m/>
    <m/>
    <n v="0"/>
    <n v="466.65500000000003"/>
    <e v="#N/A"/>
    <e v="#N/A"/>
    <e v="#N/A"/>
    <n v="3964.7823511805009"/>
    <n v="3964.7823511805009"/>
    <n v="3964.7823511805009"/>
    <n v="288107.5175191164"/>
    <e v="#N/A"/>
  </r>
  <r>
    <s v="BACON LANE SURGERYHarrow East PCNHarrowE84014Jan10"/>
    <x v="13"/>
    <x v="9"/>
    <x v="5"/>
    <x v="13"/>
    <s v="E84014"/>
    <x v="4"/>
    <n v="10"/>
    <n v="8810.6274470677799"/>
    <n v="23706"/>
    <n v="5726"/>
    <n v="471.74940000000004"/>
    <n v="113.9474"/>
    <m/>
    <m/>
    <m/>
    <m/>
    <n v="0"/>
    <n v="0"/>
    <m/>
    <m/>
    <n v="29432"/>
    <n v="585.69680000000005"/>
    <m/>
    <m/>
    <n v="0"/>
    <n v="585.69680000000005"/>
    <e v="#N/A"/>
    <e v="#N/A"/>
    <e v="#N/A"/>
    <n v="3964.7823511805009"/>
    <n v="3964.7823511805009"/>
    <n v="3964.7823511805009"/>
    <n v="288107.5175191164"/>
    <e v="#N/A"/>
  </r>
  <r>
    <s v="BACON LANE SURGERYHarrow East PCNHarrowE84014Jul4"/>
    <x v="13"/>
    <x v="9"/>
    <x v="5"/>
    <x v="13"/>
    <s v="E84014"/>
    <x v="5"/>
    <n v="4"/>
    <n v="8810.6274470677799"/>
    <n v="15718"/>
    <n v="1216"/>
    <n v="290.78299999999996"/>
    <n v="22.495999999999999"/>
    <n v="16816"/>
    <n v="2716"/>
    <n v="334.63839999999999"/>
    <n v="54.048400000000001"/>
    <n v="3990"/>
    <n v="71.421000000000006"/>
    <n v="0"/>
    <n v="0"/>
    <n v="20924"/>
    <n v="384.69999999999993"/>
    <n v="19532"/>
    <n v="388.68680000000001"/>
    <n v="0"/>
    <n v="384.69999999999993"/>
    <n v="388.68680000000001"/>
    <n v="3.9868000000000734"/>
    <e v="#N/A"/>
    <n v="3964.7823511805009"/>
    <n v="3964.7823511805009"/>
    <n v="3964.7823511805009"/>
    <n v="288107.5175191164"/>
    <e v="#N/A"/>
  </r>
  <r>
    <s v="BACON LANE SURGERYHarrow East PCNHarrowE84014Jun3"/>
    <x v="13"/>
    <x v="9"/>
    <x v="5"/>
    <x v="13"/>
    <s v="E84014"/>
    <x v="6"/>
    <n v="3"/>
    <n v="8810.6274470677799"/>
    <n v="16354"/>
    <n v="1053"/>
    <n v="302.54899999999998"/>
    <n v="19.480499999999999"/>
    <n v="19599"/>
    <n v="3719"/>
    <n v="390.02010000000001"/>
    <n v="74.008099999999999"/>
    <n v="4376"/>
    <n v="78.330399999999997"/>
    <n v="0"/>
    <n v="0"/>
    <n v="21783"/>
    <n v="400.35989999999998"/>
    <n v="23318"/>
    <n v="464.02820000000003"/>
    <n v="0"/>
    <n v="400.35989999999998"/>
    <n v="464.02820000000003"/>
    <n v="63.668300000000045"/>
    <e v="#N/A"/>
    <n v="3964.7823511805009"/>
    <n v="3964.7823511805009"/>
    <n v="3964.7823511805009"/>
    <n v="288107.5175191164"/>
    <e v="#N/A"/>
  </r>
  <r>
    <s v="BACON LANE SURGERYHarrow East PCNHarrowE84014Mar12"/>
    <x v="13"/>
    <x v="9"/>
    <x v="5"/>
    <x v="13"/>
    <s v="E84014"/>
    <x v="7"/>
    <n v="12"/>
    <n v="8810.6274470677799"/>
    <n v="21675"/>
    <n v="1573"/>
    <n v="431.33250000000004"/>
    <n v="31.302700000000002"/>
    <m/>
    <m/>
    <m/>
    <m/>
    <n v="0"/>
    <n v="0"/>
    <m/>
    <m/>
    <n v="23248"/>
    <n v="462.63520000000005"/>
    <m/>
    <m/>
    <n v="0"/>
    <n v="462.63520000000005"/>
    <e v="#N/A"/>
    <e v="#N/A"/>
    <e v="#N/A"/>
    <n v="3964.7823511805009"/>
    <n v="3964.7823511805009"/>
    <n v="3964.7823511805009"/>
    <n v="288107.5175191164"/>
    <e v="#N/A"/>
  </r>
  <r>
    <s v="BACON LANE SURGERYHarrow East PCNHarrowE84014May2"/>
    <x v="13"/>
    <x v="9"/>
    <x v="5"/>
    <x v="13"/>
    <s v="E84014"/>
    <x v="8"/>
    <n v="2"/>
    <n v="8810.6274470677799"/>
    <n v="16269"/>
    <n v="710"/>
    <n v="300.97649999999999"/>
    <n v="13.135"/>
    <n v="13698"/>
    <n v="5080"/>
    <n v="272.59020000000004"/>
    <n v="101.092"/>
    <n v="3994"/>
    <n v="71.492599999999996"/>
    <n v="0"/>
    <n v="0"/>
    <n v="20973"/>
    <n v="385.60409999999996"/>
    <n v="18778"/>
    <n v="373.68220000000002"/>
    <n v="0"/>
    <n v="385.60409999999996"/>
    <n v="373.68220000000002"/>
    <n v="-11.921899999999937"/>
    <e v="#N/A"/>
    <n v="3964.7823511805009"/>
    <n v="3964.7823511805009"/>
    <n v="3964.7823511805009"/>
    <n v="288107.5175191164"/>
    <e v="#N/A"/>
  </r>
  <r>
    <s v="BACON LANE SURGERYHarrow East PCNHarrowE84014Nov8"/>
    <x v="13"/>
    <x v="9"/>
    <x v="5"/>
    <x v="13"/>
    <s v="E84014"/>
    <x v="9"/>
    <n v="8"/>
    <n v="8810.6274470677799"/>
    <n v="18794"/>
    <n v="5017"/>
    <n v="374.00060000000002"/>
    <n v="99.838300000000004"/>
    <m/>
    <m/>
    <m/>
    <m/>
    <n v="525"/>
    <n v="9.3975000000000009"/>
    <m/>
    <m/>
    <n v="24336"/>
    <n v="483.2364"/>
    <m/>
    <m/>
    <n v="0"/>
    <n v="483.2364"/>
    <e v="#N/A"/>
    <e v="#N/A"/>
    <e v="#N/A"/>
    <n v="3964.7823511805009"/>
    <n v="3964.7823511805009"/>
    <n v="3964.7823511805009"/>
    <n v="288107.5175191164"/>
    <e v="#N/A"/>
  </r>
  <r>
    <s v="BACON LANE SURGERYHarrow East PCNHarrowE84014Oct7"/>
    <x v="13"/>
    <x v="9"/>
    <x v="5"/>
    <x v="13"/>
    <s v="E84014"/>
    <x v="10"/>
    <n v="7"/>
    <n v="8810.6274470677799"/>
    <n v="20491"/>
    <n v="49006"/>
    <n v="407.77090000000004"/>
    <n v="975.21940000000006"/>
    <n v="0"/>
    <n v="11703"/>
    <n v="0"/>
    <n v="263.3175"/>
    <n v="5300"/>
    <n v="94.87"/>
    <n v="0"/>
    <n v="0"/>
    <n v="74797"/>
    <n v="1477.8603000000003"/>
    <n v="11703"/>
    <n v="263.3175"/>
    <n v="0"/>
    <n v="1477.8603000000003"/>
    <n v="263.3175"/>
    <n v="-1214.5428000000002"/>
    <e v="#N/A"/>
    <n v="3964.7823511805009"/>
    <n v="3964.7823511805009"/>
    <n v="3964.7823511805009"/>
    <n v="288107.5175191164"/>
    <e v="#N/A"/>
  </r>
  <r>
    <s v="BACON LANE SURGERYHarrow East PCNHarrowE84014Sep6"/>
    <x v="13"/>
    <x v="9"/>
    <x v="5"/>
    <x v="13"/>
    <s v="E84014"/>
    <x v="11"/>
    <n v="6"/>
    <n v="8810.6274470677799"/>
    <n v="19370"/>
    <n v="13414"/>
    <n v="385.46300000000002"/>
    <n v="266.93860000000001"/>
    <n v="19138"/>
    <n v="7978"/>
    <n v="430.60499999999996"/>
    <n v="179.505"/>
    <n v="5220"/>
    <n v="93.438000000000002"/>
    <n v="0"/>
    <n v="0"/>
    <n v="38004"/>
    <n v="745.83960000000002"/>
    <n v="27116"/>
    <n v="610.1099999999999"/>
    <n v="0"/>
    <n v="745.83960000000002"/>
    <n v="610.1099999999999"/>
    <n v="-135.72960000000012"/>
    <e v="#N/A"/>
    <n v="3964.7823511805009"/>
    <n v="3964.7823511805009"/>
    <n v="3964.7823511805009"/>
    <n v="288107.5175191164"/>
    <e v="#N/A"/>
  </r>
  <r>
    <s v="Barlby Surgery (AT Medics)Inclusive HealthWest LondonY01011Apr1"/>
    <x v="14"/>
    <x v="10"/>
    <x v="6"/>
    <x v="14"/>
    <s v="Y01011"/>
    <x v="0"/>
    <n v="1"/>
    <n v="11510.2392596393"/>
    <n v="14227"/>
    <n v="0"/>
    <n v="263.1995"/>
    <n v="0"/>
    <n v="14206"/>
    <n v="1659"/>
    <n v="282.69940000000003"/>
    <n v="33.014099999999999"/>
    <n v="41394"/>
    <n v="740.95259999999996"/>
    <n v="3856"/>
    <n v="84.831999999999994"/>
    <n v="55621"/>
    <n v="1004.1521"/>
    <n v="19721"/>
    <n v="400.5455"/>
    <n v="0"/>
    <n v="1004.1521"/>
    <n v="400.5455"/>
    <n v="-603.60660000000007"/>
    <n v="400.5455"/>
    <n v="5179.6076668376854"/>
    <n v="5179.6076668376854"/>
    <n v="5179.6076668376854"/>
    <n v="376384.82379020512"/>
    <n v="0"/>
  </r>
  <r>
    <s v="Barlby Surgery (AT Medics)Inclusive HealthWest LondonY01011Aug5"/>
    <x v="14"/>
    <x v="10"/>
    <x v="6"/>
    <x v="14"/>
    <s v="Y01011"/>
    <x v="1"/>
    <n v="5"/>
    <n v="11510.2392596393"/>
    <n v="7836"/>
    <n v="13207"/>
    <n v="144.96599999999998"/>
    <n v="244.3295"/>
    <n v="6659"/>
    <n v="2122"/>
    <n v="132.51410000000001"/>
    <n v="42.227800000000002"/>
    <n v="3013"/>
    <n v="53.932699999999997"/>
    <n v="3473"/>
    <n v="76.406000000000006"/>
    <n v="24056"/>
    <n v="443.22819999999996"/>
    <n v="12254"/>
    <n v="251.14790000000002"/>
    <n v="0"/>
    <n v="443.22819999999996"/>
    <n v="251.14790000000002"/>
    <n v="-192.08029999999994"/>
    <n v="651.6934"/>
    <n v="5179.6076668376854"/>
    <n v="5179.6076668376854"/>
    <n v="5179.6076668376854"/>
    <n v="376384.82379020512"/>
    <n v="0"/>
  </r>
  <r>
    <s v="Barlby Surgery (AT Medics)Inclusive HealthWest LondonY01011Dec9"/>
    <x v="14"/>
    <x v="10"/>
    <x v="6"/>
    <x v="14"/>
    <s v="Y01011"/>
    <x v="2"/>
    <n v="9"/>
    <n v="11510.2392596393"/>
    <n v="43535"/>
    <n v="4992"/>
    <n v="866.34649999999999"/>
    <n v="99.340800000000002"/>
    <m/>
    <m/>
    <m/>
    <m/>
    <n v="14172"/>
    <n v="253.6788"/>
    <m/>
    <m/>
    <n v="62699"/>
    <n v="1219.3661"/>
    <m/>
    <m/>
    <n v="0"/>
    <n v="1219.3661"/>
    <e v="#N/A"/>
    <e v="#N/A"/>
    <e v="#N/A"/>
    <n v="5179.6076668376854"/>
    <n v="5179.6076668376854"/>
    <n v="5179.6076668376854"/>
    <n v="376384.82379020512"/>
    <e v="#N/A"/>
  </r>
  <r>
    <s v="Barlby Surgery (AT Medics)Inclusive HealthWest LondonY01011Feb11"/>
    <x v="14"/>
    <x v="10"/>
    <x v="6"/>
    <x v="14"/>
    <s v="Y01011"/>
    <x v="3"/>
    <n v="11"/>
    <n v="11510.2392596393"/>
    <n v="13987"/>
    <n v="3360"/>
    <n v="278.34129999999999"/>
    <n v="66.864000000000004"/>
    <m/>
    <m/>
    <m/>
    <m/>
    <n v="10910"/>
    <n v="195.28899999999999"/>
    <m/>
    <m/>
    <n v="28257"/>
    <n v="540.49429999999995"/>
    <m/>
    <m/>
    <n v="0"/>
    <n v="540.49429999999995"/>
    <e v="#N/A"/>
    <e v="#N/A"/>
    <e v="#N/A"/>
    <n v="5179.6076668376854"/>
    <n v="5179.6076668376854"/>
    <n v="5179.6076668376854"/>
    <n v="376384.82379020512"/>
    <e v="#N/A"/>
  </r>
  <r>
    <s v="Barlby Surgery (AT Medics)Inclusive HealthWest LondonY01011Jan10"/>
    <x v="14"/>
    <x v="10"/>
    <x v="6"/>
    <x v="14"/>
    <s v="Y01011"/>
    <x v="4"/>
    <n v="10"/>
    <n v="11510.2392596393"/>
    <n v="44716"/>
    <n v="3754"/>
    <n v="889.84840000000008"/>
    <n v="74.704599999999999"/>
    <m/>
    <m/>
    <m/>
    <m/>
    <n v="3841"/>
    <n v="68.753900000000002"/>
    <m/>
    <m/>
    <n v="52311"/>
    <n v="1033.3069"/>
    <m/>
    <m/>
    <n v="0"/>
    <n v="1033.3069"/>
    <e v="#N/A"/>
    <e v="#N/A"/>
    <e v="#N/A"/>
    <n v="5179.6076668376854"/>
    <n v="5179.6076668376854"/>
    <n v="5179.6076668376854"/>
    <n v="376384.82379020512"/>
    <e v="#N/A"/>
  </r>
  <r>
    <s v="Barlby Surgery (AT Medics)Inclusive HealthWest LondonY01011Jul4"/>
    <x v="14"/>
    <x v="10"/>
    <x v="6"/>
    <x v="14"/>
    <s v="Y01011"/>
    <x v="5"/>
    <n v="4"/>
    <n v="11510.2392596393"/>
    <n v="17064"/>
    <n v="4456"/>
    <n v="315.68399999999997"/>
    <n v="82.435999999999993"/>
    <n v="12717"/>
    <n v="3387"/>
    <n v="253.06830000000002"/>
    <n v="67.401300000000006"/>
    <n v="12560"/>
    <n v="224.82400000000001"/>
    <n v="2448"/>
    <n v="53.856000000000002"/>
    <n v="34080"/>
    <n v="622.94399999999996"/>
    <n v="18552"/>
    <n v="374.32560000000001"/>
    <n v="0"/>
    <n v="622.94399999999996"/>
    <n v="374.32560000000001"/>
    <n v="-248.61839999999995"/>
    <e v="#N/A"/>
    <n v="5179.6076668376854"/>
    <n v="5179.6076668376854"/>
    <n v="5179.6076668376854"/>
    <n v="376384.82379020512"/>
    <e v="#N/A"/>
  </r>
  <r>
    <s v="Barlby Surgery (AT Medics)Inclusive HealthWest LondonY01011Jun3"/>
    <x v="14"/>
    <x v="10"/>
    <x v="6"/>
    <x v="14"/>
    <s v="Y01011"/>
    <x v="6"/>
    <n v="3"/>
    <n v="11510.2392596393"/>
    <n v="11303"/>
    <n v="0"/>
    <n v="209.10549999999998"/>
    <n v="0"/>
    <n v="15848"/>
    <n v="7129"/>
    <n v="315.37520000000001"/>
    <n v="141.86709999999999"/>
    <n v="7600"/>
    <n v="136.04"/>
    <n v="1419"/>
    <n v="31.218"/>
    <n v="18903"/>
    <n v="345.14549999999997"/>
    <n v="24396"/>
    <n v="488.46030000000002"/>
    <n v="0"/>
    <n v="345.14549999999997"/>
    <n v="488.46030000000002"/>
    <n v="143.31480000000005"/>
    <e v="#N/A"/>
    <n v="5179.6076668376854"/>
    <n v="5179.6076668376854"/>
    <n v="5179.6076668376854"/>
    <n v="376384.82379020512"/>
    <e v="#N/A"/>
  </r>
  <r>
    <s v="Barlby Surgery (AT Medics)Inclusive HealthWest LondonY01011Mar12"/>
    <x v="14"/>
    <x v="10"/>
    <x v="6"/>
    <x v="14"/>
    <s v="Y01011"/>
    <x v="7"/>
    <n v="12"/>
    <n v="11510.2392596393"/>
    <n v="12423"/>
    <n v="1036"/>
    <n v="247.21770000000001"/>
    <n v="20.616400000000002"/>
    <m/>
    <m/>
    <m/>
    <m/>
    <n v="5721"/>
    <n v="102.4059"/>
    <m/>
    <m/>
    <n v="19180"/>
    <n v="370.24"/>
    <m/>
    <m/>
    <n v="0"/>
    <n v="370.24"/>
    <e v="#N/A"/>
    <e v="#N/A"/>
    <e v="#N/A"/>
    <n v="5179.6076668376854"/>
    <n v="5179.6076668376854"/>
    <n v="5179.6076668376854"/>
    <n v="376384.82379020512"/>
    <e v="#N/A"/>
  </r>
  <r>
    <s v="Barlby Surgery (AT Medics)Inclusive HealthWest LondonY01011May2"/>
    <x v="14"/>
    <x v="10"/>
    <x v="6"/>
    <x v="14"/>
    <s v="Y01011"/>
    <x v="8"/>
    <n v="2"/>
    <n v="11510.2392596393"/>
    <n v="11479"/>
    <n v="0"/>
    <n v="212.36149999999998"/>
    <n v="0"/>
    <n v="9382"/>
    <n v="1779"/>
    <n v="186.70180000000002"/>
    <n v="35.402100000000004"/>
    <n v="5403"/>
    <n v="96.713700000000003"/>
    <n v="1865"/>
    <n v="41.03"/>
    <n v="16882"/>
    <n v="309.0752"/>
    <n v="13026"/>
    <n v="263.13390000000004"/>
    <n v="0"/>
    <n v="309.0752"/>
    <n v="263.13390000000004"/>
    <n v="-45.941299999999956"/>
    <e v="#N/A"/>
    <n v="5179.6076668376854"/>
    <n v="5179.6076668376854"/>
    <n v="5179.6076668376854"/>
    <n v="376384.82379020512"/>
    <e v="#N/A"/>
  </r>
  <r>
    <s v="Barlby Surgery (AT Medics)Inclusive HealthWest LondonY01011Nov8"/>
    <x v="14"/>
    <x v="10"/>
    <x v="6"/>
    <x v="14"/>
    <s v="Y01011"/>
    <x v="9"/>
    <n v="8"/>
    <n v="11510.2392596393"/>
    <n v="49128"/>
    <n v="11172"/>
    <n v="977.6472"/>
    <n v="222.3228"/>
    <m/>
    <m/>
    <m/>
    <m/>
    <n v="4578"/>
    <n v="81.946200000000005"/>
    <m/>
    <m/>
    <n v="64878"/>
    <n v="1281.9162000000001"/>
    <m/>
    <m/>
    <n v="0"/>
    <n v="1281.9162000000001"/>
    <e v="#N/A"/>
    <e v="#N/A"/>
    <e v="#N/A"/>
    <n v="5179.6076668376854"/>
    <n v="5179.6076668376854"/>
    <n v="5179.6076668376854"/>
    <n v="376384.82379020512"/>
    <e v="#N/A"/>
  </r>
  <r>
    <s v="Barlby Surgery (AT Medics)Inclusive HealthWest LondonY01011Oct7"/>
    <x v="14"/>
    <x v="10"/>
    <x v="6"/>
    <x v="14"/>
    <s v="Y01011"/>
    <x v="10"/>
    <n v="7"/>
    <n v="11510.2392596393"/>
    <n v="11714"/>
    <n v="15458"/>
    <n v="233.10860000000002"/>
    <n v="307.61420000000004"/>
    <n v="0"/>
    <n v="8831"/>
    <n v="0"/>
    <n v="198.69749999999999"/>
    <n v="4265"/>
    <n v="76.343500000000006"/>
    <n v="24585"/>
    <n v="540.87"/>
    <n v="31437"/>
    <n v="617.06629999999996"/>
    <n v="33416"/>
    <n v="739.5675"/>
    <n v="0"/>
    <n v="617.06629999999996"/>
    <n v="739.5675"/>
    <n v="122.50120000000004"/>
    <e v="#N/A"/>
    <n v="5179.6076668376854"/>
    <n v="5179.6076668376854"/>
    <n v="5179.6076668376854"/>
    <n v="376384.82379020512"/>
    <e v="#N/A"/>
  </r>
  <r>
    <s v="Barlby Surgery (AT Medics)Inclusive HealthWest LondonY01011Sep6"/>
    <x v="14"/>
    <x v="10"/>
    <x v="6"/>
    <x v="14"/>
    <s v="Y01011"/>
    <x v="11"/>
    <n v="6"/>
    <n v="11510.2392596393"/>
    <n v="9640"/>
    <n v="19379"/>
    <n v="191.83600000000001"/>
    <n v="385.64210000000003"/>
    <n v="10341"/>
    <n v="6507"/>
    <n v="232.67249999999999"/>
    <n v="146.4075"/>
    <n v="2888"/>
    <n v="51.6952"/>
    <n v="2126"/>
    <n v="46.771999999999998"/>
    <n v="31907"/>
    <n v="629.17330000000004"/>
    <n v="18974"/>
    <n v="425.85199999999998"/>
    <n v="0"/>
    <n v="629.17330000000004"/>
    <n v="425.85199999999998"/>
    <n v="-203.32130000000006"/>
    <e v="#N/A"/>
    <n v="5179.6076668376854"/>
    <n v="5179.6076668376854"/>
    <n v="5179.6076668376854"/>
    <n v="376384.82379020512"/>
    <e v="#N/A"/>
  </r>
  <r>
    <s v="Bath Road SurgeryHounslow HealthHounslowE85716Apr1"/>
    <x v="15"/>
    <x v="11"/>
    <x v="4"/>
    <x v="15"/>
    <s v="E85716"/>
    <x v="0"/>
    <n v="1"/>
    <n v="14435.3155174274"/>
    <n v="8220"/>
    <n v="0"/>
    <n v="152.07"/>
    <n v="0"/>
    <n v="33105"/>
    <n v="7374"/>
    <n v="658.78950000000009"/>
    <n v="146.74260000000001"/>
    <n v="23762"/>
    <n v="425.33980000000003"/>
    <n v="15891"/>
    <n v="349.60199999999998"/>
    <n v="31982"/>
    <n v="577.40980000000002"/>
    <n v="56370"/>
    <n v="1155.1341000000002"/>
    <n v="0"/>
    <n v="577.40980000000002"/>
    <n v="1155.1341000000002"/>
    <n v="577.7243000000002"/>
    <n v="1155.1341000000002"/>
    <n v="6495.8919828423304"/>
    <n v="6495.8919828423304"/>
    <n v="6495.8919828423304"/>
    <n v="472034.817419876"/>
    <n v="0"/>
  </r>
  <r>
    <s v="Bath Road SurgeryHounslow HealthHounslowE85716Aug5"/>
    <x v="15"/>
    <x v="11"/>
    <x v="4"/>
    <x v="15"/>
    <s v="E85716"/>
    <x v="1"/>
    <n v="5"/>
    <n v="14435.3155174274"/>
    <n v="5198"/>
    <n v="8"/>
    <n v="96.162999999999997"/>
    <n v="0.14799999999999999"/>
    <n v="28761"/>
    <n v="8127"/>
    <n v="572.34390000000008"/>
    <n v="161.72730000000001"/>
    <n v="18537"/>
    <n v="331.81229999999999"/>
    <n v="18375"/>
    <n v="404.25"/>
    <n v="23743"/>
    <n v="428.12329999999997"/>
    <n v="55263"/>
    <n v="1138.3212000000001"/>
    <n v="0"/>
    <n v="428.12329999999997"/>
    <n v="1138.3212000000001"/>
    <n v="710.19790000000012"/>
    <n v="2293.4553000000005"/>
    <n v="6495.8919828423304"/>
    <n v="6495.8919828423304"/>
    <n v="6495.8919828423304"/>
    <n v="472034.817419876"/>
    <n v="0"/>
  </r>
  <r>
    <s v="Bath Road SurgeryHounslow HealthHounslowE85716Dec9"/>
    <x v="15"/>
    <x v="11"/>
    <x v="4"/>
    <x v="15"/>
    <s v="E85716"/>
    <x v="2"/>
    <n v="9"/>
    <n v="14435.3155174274"/>
    <n v="12462"/>
    <n v="3139"/>
    <n v="247.99380000000002"/>
    <n v="62.466100000000004"/>
    <m/>
    <m/>
    <m/>
    <m/>
    <n v="16481"/>
    <n v="295.00990000000002"/>
    <m/>
    <m/>
    <n v="32082"/>
    <n v="605.46980000000008"/>
    <m/>
    <m/>
    <n v="0"/>
    <n v="605.46980000000008"/>
    <e v="#N/A"/>
    <e v="#N/A"/>
    <e v="#N/A"/>
    <n v="6495.8919828423304"/>
    <n v="6495.8919828423304"/>
    <n v="6495.8919828423304"/>
    <n v="472034.817419876"/>
    <e v="#N/A"/>
  </r>
  <r>
    <s v="Bath Road SurgeryHounslow HealthHounslowE85716Feb11"/>
    <x v="15"/>
    <x v="11"/>
    <x v="4"/>
    <x v="15"/>
    <s v="E85716"/>
    <x v="3"/>
    <n v="11"/>
    <n v="14435.3155174274"/>
    <n v="28107"/>
    <n v="8501"/>
    <n v="559.32929999999999"/>
    <n v="169.16990000000001"/>
    <m/>
    <m/>
    <m/>
    <m/>
    <n v="21116"/>
    <n v="377.97640000000001"/>
    <m/>
    <m/>
    <n v="57724"/>
    <n v="1106.4756"/>
    <m/>
    <m/>
    <n v="0"/>
    <n v="1106.4756"/>
    <e v="#N/A"/>
    <e v="#N/A"/>
    <e v="#N/A"/>
    <n v="6495.8919828423304"/>
    <n v="6495.8919828423304"/>
    <n v="6495.8919828423304"/>
    <n v="472034.817419876"/>
    <e v="#N/A"/>
  </r>
  <r>
    <s v="Bath Road SurgeryHounslow HealthHounslowE85716Jan10"/>
    <x v="15"/>
    <x v="11"/>
    <x v="4"/>
    <x v="15"/>
    <s v="E85716"/>
    <x v="4"/>
    <n v="10"/>
    <n v="14435.3155174274"/>
    <n v="23610"/>
    <n v="15840"/>
    <n v="469.839"/>
    <n v="315.21600000000001"/>
    <m/>
    <m/>
    <m/>
    <m/>
    <n v="21369"/>
    <n v="382.50510000000003"/>
    <m/>
    <m/>
    <n v="60819"/>
    <n v="1167.5601000000001"/>
    <m/>
    <m/>
    <n v="0"/>
    <n v="1167.5601000000001"/>
    <e v="#N/A"/>
    <e v="#N/A"/>
    <e v="#N/A"/>
    <n v="6495.8919828423304"/>
    <n v="6495.8919828423304"/>
    <n v="6495.8919828423304"/>
    <n v="472034.817419876"/>
    <e v="#N/A"/>
  </r>
  <r>
    <s v="Bath Road SurgeryHounslow HealthHounslowE85716Jul4"/>
    <x v="15"/>
    <x v="11"/>
    <x v="4"/>
    <x v="15"/>
    <s v="E85716"/>
    <x v="5"/>
    <n v="4"/>
    <n v="14435.3155174274"/>
    <n v="9538"/>
    <n v="10"/>
    <n v="176.453"/>
    <n v="0.185"/>
    <n v="31030"/>
    <n v="10484"/>
    <n v="617.49700000000007"/>
    <n v="208.63160000000002"/>
    <n v="55258"/>
    <n v="989.1182"/>
    <n v="22018"/>
    <n v="484.39600000000002"/>
    <n v="64806"/>
    <n v="1165.7562"/>
    <n v="63532"/>
    <n v="1310.5246000000002"/>
    <n v="0"/>
    <n v="1165.7562"/>
    <n v="1310.5246000000002"/>
    <n v="144.76840000000016"/>
    <e v="#N/A"/>
    <n v="6495.8919828423304"/>
    <n v="6495.8919828423304"/>
    <n v="6495.8919828423304"/>
    <n v="472034.817419876"/>
    <e v="#N/A"/>
  </r>
  <r>
    <s v="Bath Road SurgeryHounslow HealthHounslowE85716Jun3"/>
    <x v="15"/>
    <x v="11"/>
    <x v="4"/>
    <x v="15"/>
    <s v="E85716"/>
    <x v="6"/>
    <n v="3"/>
    <n v="14435.3155174274"/>
    <n v="10730"/>
    <n v="4"/>
    <n v="198.505"/>
    <n v="7.3999999999999996E-2"/>
    <n v="32842"/>
    <n v="14437"/>
    <n v="653.55580000000009"/>
    <n v="287.29630000000003"/>
    <n v="21683"/>
    <n v="388.12569999999999"/>
    <n v="17194"/>
    <n v="378.26799999999997"/>
    <n v="32417"/>
    <n v="586.7047"/>
    <n v="64473"/>
    <n v="1319.1201000000001"/>
    <n v="0"/>
    <n v="586.7047"/>
    <n v="1319.1201000000001"/>
    <n v="732.41540000000009"/>
    <e v="#N/A"/>
    <n v="6495.8919828423304"/>
    <n v="6495.8919828423304"/>
    <n v="6495.8919828423304"/>
    <n v="472034.817419876"/>
    <e v="#N/A"/>
  </r>
  <r>
    <s v="Bath Road SurgeryHounslow HealthHounslowE85716Mar12"/>
    <x v="15"/>
    <x v="11"/>
    <x v="4"/>
    <x v="15"/>
    <s v="E85716"/>
    <x v="7"/>
    <n v="12"/>
    <n v="14435.3155174274"/>
    <n v="20928"/>
    <n v="2028"/>
    <n v="416.46720000000005"/>
    <n v="40.357199999999999"/>
    <m/>
    <m/>
    <m/>
    <m/>
    <n v="16491"/>
    <n v="295.18889999999999"/>
    <m/>
    <m/>
    <n v="39447"/>
    <n v="752.01330000000007"/>
    <m/>
    <m/>
    <n v="0"/>
    <n v="752.01330000000007"/>
    <e v="#N/A"/>
    <e v="#N/A"/>
    <e v="#N/A"/>
    <n v="6495.8919828423304"/>
    <n v="6495.8919828423304"/>
    <n v="6495.8919828423304"/>
    <n v="472034.817419876"/>
    <e v="#N/A"/>
  </r>
  <r>
    <s v="Bath Road SurgeryHounslow HealthHounslowE85716May2"/>
    <x v="15"/>
    <x v="11"/>
    <x v="4"/>
    <x v="15"/>
    <s v="E85716"/>
    <x v="8"/>
    <n v="2"/>
    <n v="14435.3155174274"/>
    <n v="9681"/>
    <n v="5"/>
    <n v="179.0985"/>
    <n v="9.2499999999999999E-2"/>
    <n v="24568"/>
    <n v="11090"/>
    <n v="488.90320000000003"/>
    <n v="220.691"/>
    <n v="44927"/>
    <n v="804.19330000000002"/>
    <n v="16370"/>
    <n v="360.14"/>
    <n v="54613"/>
    <n v="983.38430000000005"/>
    <n v="52028"/>
    <n v="1069.7341999999999"/>
    <n v="0"/>
    <n v="983.38430000000005"/>
    <n v="1069.7341999999999"/>
    <n v="86.34989999999982"/>
    <e v="#N/A"/>
    <n v="6495.8919828423304"/>
    <n v="6495.8919828423304"/>
    <n v="6495.8919828423304"/>
    <n v="472034.817419876"/>
    <e v="#N/A"/>
  </r>
  <r>
    <s v="Bath Road SurgeryHounslow HealthHounslowE85716Nov8"/>
    <x v="15"/>
    <x v="11"/>
    <x v="4"/>
    <x v="15"/>
    <s v="E85716"/>
    <x v="9"/>
    <n v="8"/>
    <n v="14435.3155174274"/>
    <n v="7727"/>
    <n v="753"/>
    <n v="153.76730000000001"/>
    <n v="14.9847"/>
    <m/>
    <m/>
    <m/>
    <m/>
    <n v="24037"/>
    <n v="430.26229999999998"/>
    <m/>
    <m/>
    <n v="32517"/>
    <n v="599.01430000000005"/>
    <m/>
    <m/>
    <n v="0"/>
    <n v="599.01430000000005"/>
    <e v="#N/A"/>
    <e v="#N/A"/>
    <e v="#N/A"/>
    <n v="6495.8919828423304"/>
    <n v="6495.8919828423304"/>
    <n v="6495.8919828423304"/>
    <n v="472034.817419876"/>
    <e v="#N/A"/>
  </r>
  <r>
    <s v="Bath Road SurgeryHounslow HealthHounslowE85716Oct7"/>
    <x v="15"/>
    <x v="11"/>
    <x v="4"/>
    <x v="15"/>
    <s v="E85716"/>
    <x v="10"/>
    <n v="7"/>
    <n v="14435.3155174274"/>
    <n v="6615"/>
    <n v="715"/>
    <n v="131.63849999999999"/>
    <n v="14.2285"/>
    <n v="0"/>
    <n v="22526"/>
    <n v="0"/>
    <n v="506.83499999999998"/>
    <n v="21583"/>
    <n v="386.33569999999997"/>
    <n v="23530"/>
    <n v="517.66"/>
    <n v="28913"/>
    <n v="532.20269999999994"/>
    <n v="46056"/>
    <n v="1024.4949999999999"/>
    <n v="0"/>
    <n v="532.20269999999994"/>
    <n v="1024.4949999999999"/>
    <n v="492.29229999999995"/>
    <e v="#N/A"/>
    <n v="6495.8919828423304"/>
    <n v="6495.8919828423304"/>
    <n v="6495.8919828423304"/>
    <n v="472034.817419876"/>
    <e v="#N/A"/>
  </r>
  <r>
    <s v="Bath Road SurgeryHounslow HealthHounslowE85716Sep6"/>
    <x v="15"/>
    <x v="11"/>
    <x v="4"/>
    <x v="15"/>
    <s v="E85716"/>
    <x v="11"/>
    <n v="6"/>
    <n v="14435.3155174274"/>
    <n v="6343"/>
    <n v="3"/>
    <n v="126.2257"/>
    <n v="5.9700000000000003E-2"/>
    <n v="27963"/>
    <n v="9164"/>
    <n v="629.16750000000002"/>
    <n v="206.19"/>
    <n v="44930"/>
    <n v="804.24699999999996"/>
    <n v="27376"/>
    <n v="602.27200000000005"/>
    <n v="51276"/>
    <n v="930.53239999999994"/>
    <n v="64503"/>
    <n v="1437.6295"/>
    <n v="0"/>
    <n v="930.53239999999994"/>
    <n v="1437.6295"/>
    <n v="507.09710000000007"/>
    <e v="#N/A"/>
    <n v="6495.8919828423304"/>
    <n v="6495.8919828423304"/>
    <n v="6495.8919828423304"/>
    <n v="472034.817419876"/>
    <e v="#N/A"/>
  </r>
  <r>
    <s v="BELGRAVE MEDICAL CENTRESouth Westminster Primary Care NetworkCentral LondonE87753Apr1"/>
    <x v="16"/>
    <x v="12"/>
    <x v="7"/>
    <x v="16"/>
    <s v="E87753"/>
    <x v="0"/>
    <n v="1"/>
    <n v="10986.918830000801"/>
    <n v="2700"/>
    <n v="8745"/>
    <n v="49.949999999999996"/>
    <n v="161.7825"/>
    <n v="4248"/>
    <n v="6269"/>
    <n v="84.535200000000003"/>
    <n v="124.7531"/>
    <n v="3364"/>
    <n v="60.215600000000002"/>
    <n v="6092"/>
    <n v="134.024"/>
    <n v="14809"/>
    <n v="271.94810000000001"/>
    <n v="16609"/>
    <n v="343.31229999999999"/>
    <n v="0"/>
    <n v="271.94810000000001"/>
    <n v="343.31229999999999"/>
    <n v="71.364199999999983"/>
    <n v="343.31229999999999"/>
    <n v="4944.1134735003607"/>
    <n v="4944.1134735003607"/>
    <n v="4944.1134735003607"/>
    <n v="359272.24574102624"/>
    <n v="0"/>
  </r>
  <r>
    <s v="BELGRAVE MEDICAL CENTRESouth Westminster Primary Care NetworkCentral LondonE87753Aug5"/>
    <x v="16"/>
    <x v="12"/>
    <x v="7"/>
    <x v="16"/>
    <s v="E87753"/>
    <x v="1"/>
    <n v="5"/>
    <n v="10986.918830000801"/>
    <n v="2232"/>
    <n v="2748"/>
    <n v="41.291999999999994"/>
    <n v="50.838000000000001"/>
    <n v="11981"/>
    <n v="6556"/>
    <n v="238.42190000000002"/>
    <n v="130.46440000000001"/>
    <n v="2716"/>
    <n v="48.616399999999999"/>
    <n v="8662"/>
    <n v="190.56399999999999"/>
    <n v="7696"/>
    <n v="140.74639999999999"/>
    <n v="27199"/>
    <n v="559.45029999999997"/>
    <n v="0"/>
    <n v="140.74639999999999"/>
    <n v="559.45029999999997"/>
    <n v="418.70389999999998"/>
    <n v="902.76260000000002"/>
    <n v="4944.1134735003607"/>
    <n v="4944.1134735003607"/>
    <n v="4944.1134735003607"/>
    <n v="359272.24574102624"/>
    <n v="0"/>
  </r>
  <r>
    <s v="BELGRAVE MEDICAL CENTRESouth Westminster Primary Care NetworkCentral LondonE87753Dec9"/>
    <x v="16"/>
    <x v="12"/>
    <x v="7"/>
    <x v="16"/>
    <s v="E87753"/>
    <x v="2"/>
    <n v="9"/>
    <n v="10986.918830000801"/>
    <n v="9936"/>
    <n v="1097"/>
    <n v="197.72640000000001"/>
    <n v="21.830300000000001"/>
    <m/>
    <m/>
    <m/>
    <m/>
    <n v="2346"/>
    <n v="41.993400000000001"/>
    <m/>
    <m/>
    <n v="13379"/>
    <n v="261.55009999999999"/>
    <m/>
    <m/>
    <n v="0"/>
    <n v="261.55009999999999"/>
    <e v="#N/A"/>
    <e v="#N/A"/>
    <e v="#N/A"/>
    <n v="4944.1134735003607"/>
    <n v="4944.1134735003607"/>
    <n v="4944.1134735003607"/>
    <n v="359272.24574102624"/>
    <e v="#N/A"/>
  </r>
  <r>
    <s v="BELGRAVE MEDICAL CENTRESouth Westminster Primary Care NetworkCentral LondonE87753Feb11"/>
    <x v="16"/>
    <x v="12"/>
    <x v="7"/>
    <x v="16"/>
    <s v="E87753"/>
    <x v="3"/>
    <n v="11"/>
    <n v="10986.918830000801"/>
    <n v="2865"/>
    <n v="5761"/>
    <n v="57.013500000000001"/>
    <n v="114.6439"/>
    <m/>
    <m/>
    <m/>
    <m/>
    <n v="5219"/>
    <n v="93.420100000000005"/>
    <m/>
    <m/>
    <n v="13845"/>
    <n v="265.07749999999999"/>
    <m/>
    <m/>
    <n v="0"/>
    <n v="265.07749999999999"/>
    <e v="#N/A"/>
    <e v="#N/A"/>
    <e v="#N/A"/>
    <n v="4944.1134735003607"/>
    <n v="4944.1134735003607"/>
    <n v="4944.1134735003607"/>
    <n v="359272.24574102624"/>
    <e v="#N/A"/>
  </r>
  <r>
    <s v="BELGRAVE MEDICAL CENTRESouth Westminster Primary Care NetworkCentral LondonE87753Jan10"/>
    <x v="16"/>
    <x v="12"/>
    <x v="7"/>
    <x v="16"/>
    <s v="E87753"/>
    <x v="4"/>
    <n v="10"/>
    <n v="10986.918830000801"/>
    <n v="3106"/>
    <n v="4643"/>
    <n v="61.809400000000004"/>
    <n v="92.395700000000005"/>
    <m/>
    <m/>
    <m/>
    <m/>
    <n v="7138"/>
    <n v="127.7702"/>
    <m/>
    <m/>
    <n v="14887"/>
    <n v="281.9753"/>
    <m/>
    <m/>
    <n v="0"/>
    <n v="281.9753"/>
    <e v="#N/A"/>
    <e v="#N/A"/>
    <e v="#N/A"/>
    <n v="4944.1134735003607"/>
    <n v="4944.1134735003607"/>
    <n v="4944.1134735003607"/>
    <n v="359272.24574102624"/>
    <e v="#N/A"/>
  </r>
  <r>
    <s v="BELGRAVE MEDICAL CENTRESouth Westminster Primary Care NetworkCentral LondonE87753Jul4"/>
    <x v="16"/>
    <x v="12"/>
    <x v="7"/>
    <x v="16"/>
    <s v="E87753"/>
    <x v="5"/>
    <n v="4"/>
    <n v="10986.918830000801"/>
    <n v="6903"/>
    <n v="1480"/>
    <n v="127.7055"/>
    <n v="27.38"/>
    <n v="4918"/>
    <n v="3200"/>
    <n v="97.868200000000002"/>
    <n v="63.680000000000007"/>
    <n v="2782"/>
    <n v="49.797800000000002"/>
    <n v="4296"/>
    <n v="94.512"/>
    <n v="11165"/>
    <n v="204.88329999999999"/>
    <n v="12414"/>
    <n v="256.06020000000001"/>
    <n v="0"/>
    <n v="204.88329999999999"/>
    <n v="256.06020000000001"/>
    <n v="51.176900000000018"/>
    <e v="#N/A"/>
    <n v="4944.1134735003607"/>
    <n v="4944.1134735003607"/>
    <n v="4944.1134735003607"/>
    <n v="359272.24574102624"/>
    <e v="#N/A"/>
  </r>
  <r>
    <s v="BELGRAVE MEDICAL CENTRESouth Westminster Primary Care NetworkCentral LondonE87753Jun3"/>
    <x v="16"/>
    <x v="12"/>
    <x v="7"/>
    <x v="16"/>
    <s v="E87753"/>
    <x v="6"/>
    <n v="3"/>
    <n v="10986.918830000801"/>
    <n v="1526"/>
    <n v="711"/>
    <n v="28.230999999999998"/>
    <n v="13.153499999999999"/>
    <n v="2470"/>
    <n v="3553"/>
    <n v="49.153000000000006"/>
    <n v="70.704700000000003"/>
    <n v="3181"/>
    <n v="56.939900000000002"/>
    <n v="3924"/>
    <n v="86.328000000000003"/>
    <n v="5418"/>
    <n v="98.324399999999997"/>
    <n v="9947"/>
    <n v="206.1857"/>
    <n v="0"/>
    <n v="98.324399999999997"/>
    <n v="206.1857"/>
    <n v="107.8613"/>
    <e v="#N/A"/>
    <n v="4944.1134735003607"/>
    <n v="4944.1134735003607"/>
    <n v="4944.1134735003607"/>
    <n v="359272.24574102624"/>
    <e v="#N/A"/>
  </r>
  <r>
    <s v="BELGRAVE MEDICAL CENTRESouth Westminster Primary Care NetworkCentral LondonE87753Mar12"/>
    <x v="16"/>
    <x v="12"/>
    <x v="7"/>
    <x v="16"/>
    <s v="E87753"/>
    <x v="7"/>
    <n v="12"/>
    <n v="10986.918830000801"/>
    <n v="1549"/>
    <n v="2587"/>
    <n v="30.825100000000003"/>
    <n v="51.481300000000005"/>
    <m/>
    <m/>
    <m/>
    <m/>
    <n v="3613"/>
    <n v="64.672700000000006"/>
    <m/>
    <m/>
    <n v="7749"/>
    <n v="146.97910000000002"/>
    <m/>
    <m/>
    <n v="0"/>
    <n v="146.97910000000002"/>
    <e v="#N/A"/>
    <e v="#N/A"/>
    <e v="#N/A"/>
    <n v="4944.1134735003607"/>
    <n v="4944.1134735003607"/>
    <n v="4944.1134735003607"/>
    <n v="359272.24574102624"/>
    <e v="#N/A"/>
  </r>
  <r>
    <s v="BELGRAVE MEDICAL CENTRESouth Westminster Primary Care NetworkCentral LondonE87753May2"/>
    <x v="16"/>
    <x v="12"/>
    <x v="7"/>
    <x v="16"/>
    <s v="E87753"/>
    <x v="8"/>
    <n v="2"/>
    <n v="10986.918830000801"/>
    <n v="6799"/>
    <n v="3221"/>
    <n v="125.78149999999999"/>
    <n v="59.588499999999996"/>
    <n v="5711"/>
    <n v="7331"/>
    <n v="113.64890000000001"/>
    <n v="145.8869"/>
    <n v="3091"/>
    <n v="55.328899999999997"/>
    <n v="3785"/>
    <n v="83.27"/>
    <n v="13111"/>
    <n v="240.69890000000001"/>
    <n v="16827"/>
    <n v="342.80579999999998"/>
    <n v="0"/>
    <n v="240.69890000000001"/>
    <n v="342.80579999999998"/>
    <n v="102.10689999999997"/>
    <e v="#N/A"/>
    <n v="4944.1134735003607"/>
    <n v="4944.1134735003607"/>
    <n v="4944.1134735003607"/>
    <n v="359272.24574102624"/>
    <e v="#N/A"/>
  </r>
  <r>
    <s v="BELGRAVE MEDICAL CENTRESouth Westminster Primary Care NetworkCentral LondonE87753Nov8"/>
    <x v="16"/>
    <x v="12"/>
    <x v="7"/>
    <x v="16"/>
    <s v="E87753"/>
    <x v="9"/>
    <n v="8"/>
    <n v="10986.918830000801"/>
    <n v="3811"/>
    <n v="4207"/>
    <n v="75.83890000000001"/>
    <n v="83.719300000000004"/>
    <m/>
    <m/>
    <m/>
    <m/>
    <n v="5041"/>
    <n v="90.233900000000006"/>
    <m/>
    <m/>
    <n v="13059"/>
    <n v="249.7921"/>
    <m/>
    <m/>
    <n v="0"/>
    <n v="249.7921"/>
    <e v="#N/A"/>
    <e v="#N/A"/>
    <e v="#N/A"/>
    <n v="4944.1134735003607"/>
    <n v="4944.1134735003607"/>
    <n v="4944.1134735003607"/>
    <n v="359272.24574102624"/>
    <e v="#N/A"/>
  </r>
  <r>
    <s v="BELGRAVE MEDICAL CENTRESouth Westminster Primary Care NetworkCentral LondonE87753Oct7"/>
    <x v="16"/>
    <x v="12"/>
    <x v="7"/>
    <x v="16"/>
    <s v="E87753"/>
    <x v="10"/>
    <n v="7"/>
    <n v="10986.918830000801"/>
    <n v="22425"/>
    <n v="12632"/>
    <n v="446.25750000000005"/>
    <n v="251.3768"/>
    <n v="0"/>
    <n v="26389"/>
    <n v="0"/>
    <n v="593.75249999999994"/>
    <n v="2705"/>
    <n v="48.419499999999999"/>
    <n v="4075"/>
    <n v="89.65"/>
    <n v="37762"/>
    <n v="746.05380000000002"/>
    <n v="30464"/>
    <n v="683.40249999999992"/>
    <n v="0"/>
    <n v="746.05380000000002"/>
    <n v="683.40249999999992"/>
    <n v="-62.651300000000106"/>
    <e v="#N/A"/>
    <n v="4944.1134735003607"/>
    <n v="4944.1134735003607"/>
    <n v="4944.1134735003607"/>
    <n v="359272.24574102624"/>
    <e v="#N/A"/>
  </r>
  <r>
    <s v="BELGRAVE MEDICAL CENTRESouth Westminster Primary Care NetworkCentral LondonE87753Sep6"/>
    <x v="16"/>
    <x v="12"/>
    <x v="7"/>
    <x v="16"/>
    <s v="E87753"/>
    <x v="11"/>
    <n v="6"/>
    <n v="10986.918830000801"/>
    <n v="2050"/>
    <n v="28395"/>
    <n v="40.795000000000002"/>
    <n v="565.06050000000005"/>
    <n v="18904"/>
    <n v="17644"/>
    <n v="425.34"/>
    <n v="396.99"/>
    <n v="12399"/>
    <n v="221.94210000000001"/>
    <n v="4280"/>
    <n v="94.16"/>
    <n v="42844"/>
    <n v="827.79759999999999"/>
    <n v="40828"/>
    <n v="916.4899999999999"/>
    <n v="0"/>
    <n v="827.79759999999999"/>
    <n v="916.4899999999999"/>
    <n v="88.692399999999907"/>
    <e v="#N/A"/>
    <n v="4944.1134735003607"/>
    <n v="4944.1134735003607"/>
    <n v="4944.1134735003607"/>
    <n v="359272.24574102624"/>
    <e v="#N/A"/>
  </r>
  <r>
    <s v="BELGRAVIA SURGERYSouth Westminster Primary Care NetworkCentral LondonE87005Apr1"/>
    <x v="17"/>
    <x v="12"/>
    <x v="7"/>
    <x v="17"/>
    <s v="E87005"/>
    <x v="0"/>
    <n v="1"/>
    <n v="8269.3379808323807"/>
    <n v="442"/>
    <n v="1587"/>
    <n v="8.1769999999999996"/>
    <n v="29.359499999999997"/>
    <n v="1303"/>
    <n v="4925"/>
    <n v="25.9297"/>
    <n v="98.007500000000007"/>
    <n v="4043"/>
    <n v="72.369699999999995"/>
    <n v="3592"/>
    <n v="79.024000000000001"/>
    <n v="6072"/>
    <n v="109.90619999999998"/>
    <n v="9820"/>
    <n v="202.96120000000002"/>
    <n v="0"/>
    <n v="109.90619999999998"/>
    <n v="202.96120000000002"/>
    <n v="93.055000000000035"/>
    <n v="202.96120000000002"/>
    <n v="3721.2020913745714"/>
    <n v="3721.2020913745714"/>
    <n v="3721.2020913745714"/>
    <n v="270407.3519732189"/>
    <n v="0"/>
  </r>
  <r>
    <s v="BELGRAVIA SURGERYSouth Westminster Primary Care NetworkCentral LondonE87005Aug5"/>
    <x v="17"/>
    <x v="12"/>
    <x v="7"/>
    <x v="17"/>
    <s v="E87005"/>
    <x v="1"/>
    <n v="5"/>
    <n v="8269.3379808323807"/>
    <n v="1666"/>
    <n v="1687"/>
    <n v="30.820999999999998"/>
    <n v="31.209499999999998"/>
    <n v="1995"/>
    <n v="3251"/>
    <n v="39.700500000000005"/>
    <n v="64.694900000000004"/>
    <n v="4945"/>
    <n v="88.515500000000003"/>
    <n v="6862"/>
    <n v="150.964"/>
    <n v="8298"/>
    <n v="150.54599999999999"/>
    <n v="12108"/>
    <n v="255.35939999999999"/>
    <n v="0"/>
    <n v="150.54599999999999"/>
    <n v="255.35939999999999"/>
    <n v="104.8134"/>
    <n v="458.32060000000001"/>
    <n v="3721.2020913745714"/>
    <n v="3721.2020913745714"/>
    <n v="3721.2020913745714"/>
    <n v="270407.3519732189"/>
    <n v="0"/>
  </r>
  <r>
    <s v="BELGRAVIA SURGERYSouth Westminster Primary Care NetworkCentral LondonE87005Dec9"/>
    <x v="17"/>
    <x v="12"/>
    <x v="7"/>
    <x v="17"/>
    <s v="E87005"/>
    <x v="2"/>
    <n v="9"/>
    <n v="8269.3379808323807"/>
    <n v="4305"/>
    <n v="6"/>
    <n v="85.669499999999999"/>
    <n v="0.11940000000000001"/>
    <m/>
    <m/>
    <m/>
    <m/>
    <n v="4072"/>
    <n v="72.888800000000003"/>
    <m/>
    <m/>
    <n v="8383"/>
    <n v="158.67770000000002"/>
    <m/>
    <m/>
    <n v="0"/>
    <n v="158.67770000000002"/>
    <e v="#N/A"/>
    <e v="#N/A"/>
    <e v="#N/A"/>
    <n v="3721.2020913745714"/>
    <n v="3721.2020913745714"/>
    <n v="3721.2020913745714"/>
    <n v="270407.3519732189"/>
    <e v="#N/A"/>
  </r>
  <r>
    <s v="BELGRAVIA SURGERYSouth Westminster Primary Care NetworkCentral LondonE87005Feb11"/>
    <x v="17"/>
    <x v="12"/>
    <x v="7"/>
    <x v="17"/>
    <s v="E87005"/>
    <x v="3"/>
    <n v="11"/>
    <n v="8269.3379808323807"/>
    <n v="5511"/>
    <n v="3480"/>
    <n v="109.66890000000001"/>
    <n v="69.25200000000001"/>
    <m/>
    <m/>
    <m/>
    <m/>
    <n v="7132"/>
    <n v="127.6628"/>
    <m/>
    <m/>
    <n v="16123"/>
    <n v="306.58370000000002"/>
    <m/>
    <m/>
    <n v="0"/>
    <n v="306.58370000000002"/>
    <e v="#N/A"/>
    <e v="#N/A"/>
    <e v="#N/A"/>
    <n v="3721.2020913745714"/>
    <n v="3721.2020913745714"/>
    <n v="3721.2020913745714"/>
    <n v="270407.3519732189"/>
    <e v="#N/A"/>
  </r>
  <r>
    <s v="BELGRAVIA SURGERYSouth Westminster Primary Care NetworkCentral LondonE87005Jan10"/>
    <x v="17"/>
    <x v="12"/>
    <x v="7"/>
    <x v="17"/>
    <s v="E87005"/>
    <x v="4"/>
    <n v="10"/>
    <n v="8269.3379808323807"/>
    <n v="15940"/>
    <n v="5411"/>
    <n v="317.20600000000002"/>
    <n v="107.6789"/>
    <m/>
    <m/>
    <m/>
    <m/>
    <n v="6443"/>
    <n v="115.3297"/>
    <m/>
    <m/>
    <n v="27794"/>
    <n v="540.21460000000002"/>
    <m/>
    <m/>
    <n v="0"/>
    <n v="540.21460000000002"/>
    <e v="#N/A"/>
    <e v="#N/A"/>
    <e v="#N/A"/>
    <n v="3721.2020913745714"/>
    <n v="3721.2020913745714"/>
    <n v="3721.2020913745714"/>
    <n v="270407.3519732189"/>
    <e v="#N/A"/>
  </r>
  <r>
    <s v="BELGRAVIA SURGERYSouth Westminster Primary Care NetworkCentral LondonE87005Jul4"/>
    <x v="17"/>
    <x v="12"/>
    <x v="7"/>
    <x v="17"/>
    <s v="E87005"/>
    <x v="5"/>
    <n v="4"/>
    <n v="8269.3379808323807"/>
    <n v="650"/>
    <n v="489"/>
    <n v="12.024999999999999"/>
    <n v="9.0465"/>
    <n v="5139"/>
    <n v="3606"/>
    <n v="102.26610000000001"/>
    <n v="71.759399999999999"/>
    <n v="3792"/>
    <n v="67.876800000000003"/>
    <n v="4131"/>
    <n v="90.882000000000005"/>
    <n v="4931"/>
    <n v="88.948300000000003"/>
    <n v="12876"/>
    <n v="264.90750000000003"/>
    <n v="0"/>
    <n v="88.948300000000003"/>
    <n v="264.90750000000003"/>
    <n v="175.95920000000001"/>
    <e v="#N/A"/>
    <n v="3721.2020913745714"/>
    <n v="3721.2020913745714"/>
    <n v="3721.2020913745714"/>
    <n v="270407.3519732189"/>
    <e v="#N/A"/>
  </r>
  <r>
    <s v="BELGRAVIA SURGERYSouth Westminster Primary Care NetworkCentral LondonE87005Jun3"/>
    <x v="17"/>
    <x v="12"/>
    <x v="7"/>
    <x v="17"/>
    <s v="E87005"/>
    <x v="6"/>
    <n v="3"/>
    <n v="8269.3379808323807"/>
    <n v="795"/>
    <n v="29"/>
    <n v="14.7075"/>
    <n v="0.53649999999999998"/>
    <n v="3745"/>
    <n v="4967"/>
    <n v="74.525500000000008"/>
    <n v="98.843299999999999"/>
    <n v="4010"/>
    <n v="71.778999999999996"/>
    <n v="5219"/>
    <n v="114.818"/>
    <n v="4834"/>
    <n v="87.022999999999996"/>
    <n v="13931"/>
    <n v="288.18680000000001"/>
    <n v="0"/>
    <n v="87.022999999999996"/>
    <n v="288.18680000000001"/>
    <n v="201.16380000000001"/>
    <e v="#N/A"/>
    <n v="3721.2020913745714"/>
    <n v="3721.2020913745714"/>
    <n v="3721.2020913745714"/>
    <n v="270407.3519732189"/>
    <e v="#N/A"/>
  </r>
  <r>
    <s v="BELGRAVIA SURGERYSouth Westminster Primary Care NetworkCentral LondonE87005Mar12"/>
    <x v="17"/>
    <x v="12"/>
    <x v="7"/>
    <x v="17"/>
    <s v="E87005"/>
    <x v="7"/>
    <n v="12"/>
    <n v="8269.3379808323807"/>
    <n v="3339"/>
    <n v="3595"/>
    <n v="66.446100000000001"/>
    <n v="71.540500000000009"/>
    <m/>
    <m/>
    <m/>
    <m/>
    <n v="4195"/>
    <n v="75.090500000000006"/>
    <m/>
    <m/>
    <n v="11129"/>
    <n v="213.07710000000003"/>
    <m/>
    <m/>
    <n v="0"/>
    <n v="213.07710000000003"/>
    <e v="#N/A"/>
    <e v="#N/A"/>
    <e v="#N/A"/>
    <n v="3721.2020913745714"/>
    <n v="3721.2020913745714"/>
    <n v="3721.2020913745714"/>
    <n v="270407.3519732189"/>
    <e v="#N/A"/>
  </r>
  <r>
    <s v="BELGRAVIA SURGERYSouth Westminster Primary Care NetworkCentral LondonE87005May2"/>
    <x v="17"/>
    <x v="12"/>
    <x v="7"/>
    <x v="17"/>
    <s v="E87005"/>
    <x v="8"/>
    <n v="2"/>
    <n v="8269.3379808323807"/>
    <n v="1281"/>
    <n v="710"/>
    <n v="23.698499999999999"/>
    <n v="13.135"/>
    <n v="1501"/>
    <n v="4784"/>
    <n v="29.869900000000001"/>
    <n v="95.201599999999999"/>
    <n v="4053"/>
    <n v="72.548699999999997"/>
    <n v="3528"/>
    <n v="77.616"/>
    <n v="6044"/>
    <n v="109.3822"/>
    <n v="9813"/>
    <n v="202.6875"/>
    <n v="0"/>
    <n v="109.3822"/>
    <n v="202.6875"/>
    <n v="93.305300000000003"/>
    <e v="#N/A"/>
    <n v="3721.2020913745714"/>
    <n v="3721.2020913745714"/>
    <n v="3721.2020913745714"/>
    <n v="270407.3519732189"/>
    <e v="#N/A"/>
  </r>
  <r>
    <s v="BELGRAVIA SURGERYSouth Westminster Primary Care NetworkCentral LondonE87005Nov8"/>
    <x v="17"/>
    <x v="12"/>
    <x v="7"/>
    <x v="17"/>
    <s v="E87005"/>
    <x v="9"/>
    <n v="8"/>
    <n v="8269.3379808323807"/>
    <n v="12760"/>
    <n v="130"/>
    <n v="253.92400000000001"/>
    <n v="2.5870000000000002"/>
    <m/>
    <m/>
    <m/>
    <m/>
    <n v="5707"/>
    <n v="102.1553"/>
    <m/>
    <m/>
    <n v="18597"/>
    <n v="358.66630000000004"/>
    <m/>
    <m/>
    <n v="0"/>
    <n v="358.66630000000004"/>
    <e v="#N/A"/>
    <e v="#N/A"/>
    <e v="#N/A"/>
    <n v="3721.2020913745714"/>
    <n v="3721.2020913745714"/>
    <n v="3721.2020913745714"/>
    <n v="270407.3519732189"/>
    <e v="#N/A"/>
  </r>
  <r>
    <s v="BELGRAVIA SURGERYSouth Westminster Primary Care NetworkCentral LondonE87005Oct7"/>
    <x v="17"/>
    <x v="12"/>
    <x v="7"/>
    <x v="17"/>
    <s v="E87005"/>
    <x v="10"/>
    <n v="7"/>
    <n v="8269.3379808323807"/>
    <n v="4422"/>
    <n v="7435"/>
    <n v="87.997799999999998"/>
    <n v="147.95650000000001"/>
    <n v="0"/>
    <n v="3232"/>
    <n v="0"/>
    <n v="72.72"/>
    <n v="4880"/>
    <n v="87.352000000000004"/>
    <n v="7737"/>
    <n v="170.214"/>
    <n v="16737"/>
    <n v="323.30629999999996"/>
    <n v="10969"/>
    <n v="242.934"/>
    <n v="0"/>
    <n v="323.30629999999996"/>
    <n v="242.934"/>
    <n v="-80.372299999999967"/>
    <e v="#N/A"/>
    <n v="3721.2020913745714"/>
    <n v="3721.2020913745714"/>
    <n v="3721.2020913745714"/>
    <n v="270407.3519732189"/>
    <e v="#N/A"/>
  </r>
  <r>
    <s v="BELGRAVIA SURGERYSouth Westminster Primary Care NetworkCentral LondonE87005Sep6"/>
    <x v="17"/>
    <x v="12"/>
    <x v="7"/>
    <x v="17"/>
    <s v="E87005"/>
    <x v="11"/>
    <n v="6"/>
    <n v="8269.3379808323807"/>
    <n v="5610"/>
    <n v="572"/>
    <n v="111.63900000000001"/>
    <n v="11.382800000000001"/>
    <n v="3082"/>
    <n v="11232"/>
    <n v="69.344999999999999"/>
    <n v="252.72"/>
    <n v="14021"/>
    <n v="250.9759"/>
    <n v="6371"/>
    <n v="140.16200000000001"/>
    <n v="20203"/>
    <n v="373.99770000000001"/>
    <n v="20685"/>
    <n v="462.22699999999998"/>
    <n v="0"/>
    <n v="373.99770000000001"/>
    <n v="462.22699999999998"/>
    <n v="88.229299999999967"/>
    <e v="#N/A"/>
    <n v="3721.2020913745714"/>
    <n v="3721.2020913745714"/>
    <n v="3721.2020913745714"/>
    <n v="270407.3519732189"/>
    <e v="#N/A"/>
  </r>
  <r>
    <s v="BELMONT HEALTH CENTREHealth Alliance PCNHarrowE84069Apr1"/>
    <x v="18"/>
    <x v="8"/>
    <x v="5"/>
    <x v="18"/>
    <s v="E84069"/>
    <x v="0"/>
    <n v="1"/>
    <n v="16034.1787673976"/>
    <n v="18540"/>
    <n v="4159"/>
    <n v="342.99"/>
    <n v="76.941499999999991"/>
    <n v="21145"/>
    <n v="2822"/>
    <n v="420.78550000000001"/>
    <n v="56.157800000000002"/>
    <n v="10291"/>
    <n v="184.2089"/>
    <n v="10415"/>
    <n v="229.13"/>
    <n v="32990"/>
    <n v="604.1404"/>
    <n v="34382"/>
    <n v="706.07330000000002"/>
    <n v="0"/>
    <n v="604.1404"/>
    <n v="706.07330000000002"/>
    <n v="101.93290000000002"/>
    <n v="706.07330000000002"/>
    <n v="7215.3804453289204"/>
    <n v="7215.3804453289204"/>
    <n v="7215.3804453289204"/>
    <n v="524317.64569390158"/>
    <n v="0"/>
  </r>
  <r>
    <s v="BELMONT HEALTH CENTREHealth Alliance PCNHarrowE84069Aug5"/>
    <x v="18"/>
    <x v="8"/>
    <x v="5"/>
    <x v="18"/>
    <s v="E84069"/>
    <x v="1"/>
    <n v="5"/>
    <n v="16034.1787673976"/>
    <n v="23965"/>
    <n v="3819"/>
    <n v="443.35249999999996"/>
    <n v="70.651499999999999"/>
    <n v="35844"/>
    <n v="7883"/>
    <n v="713.29560000000004"/>
    <n v="156.8717"/>
    <n v="18936"/>
    <n v="338.95440000000002"/>
    <n v="9669"/>
    <n v="212.71799999999999"/>
    <n v="46720"/>
    <n v="852.95839999999998"/>
    <n v="53396"/>
    <n v="1082.8853000000001"/>
    <n v="0"/>
    <n v="852.95839999999998"/>
    <n v="1082.8853000000001"/>
    <n v="229.92690000000016"/>
    <n v="1788.9586000000002"/>
    <n v="7215.3804453289204"/>
    <n v="7215.3804453289204"/>
    <n v="7215.3804453289204"/>
    <n v="524317.64569390158"/>
    <n v="0"/>
  </r>
  <r>
    <s v="BELMONT HEALTH CENTREHealth Alliance PCNHarrowE84069Dec9"/>
    <x v="18"/>
    <x v="8"/>
    <x v="5"/>
    <x v="18"/>
    <s v="E84069"/>
    <x v="2"/>
    <n v="9"/>
    <n v="16034.1787673976"/>
    <n v="19622"/>
    <n v="1263"/>
    <n v="390.4778"/>
    <n v="25.133700000000001"/>
    <m/>
    <m/>
    <m/>
    <m/>
    <n v="11231"/>
    <n v="201.03489999999999"/>
    <m/>
    <m/>
    <n v="32116"/>
    <n v="616.64639999999997"/>
    <m/>
    <m/>
    <n v="0"/>
    <n v="616.64639999999997"/>
    <e v="#N/A"/>
    <e v="#N/A"/>
    <e v="#N/A"/>
    <n v="7215.3804453289204"/>
    <n v="7215.3804453289204"/>
    <n v="7215.3804453289204"/>
    <n v="524317.64569390158"/>
    <e v="#N/A"/>
  </r>
  <r>
    <s v="BELMONT HEALTH CENTREHealth Alliance PCNHarrowE84069Feb11"/>
    <x v="18"/>
    <x v="8"/>
    <x v="5"/>
    <x v="18"/>
    <s v="E84069"/>
    <x v="3"/>
    <n v="11"/>
    <n v="16034.1787673976"/>
    <n v="28810"/>
    <n v="1850"/>
    <n v="573.31900000000007"/>
    <n v="36.815000000000005"/>
    <m/>
    <m/>
    <m/>
    <m/>
    <n v="7022"/>
    <n v="125.6938"/>
    <m/>
    <m/>
    <n v="37682"/>
    <n v="735.82780000000014"/>
    <m/>
    <m/>
    <n v="0"/>
    <n v="735.82780000000014"/>
    <e v="#N/A"/>
    <e v="#N/A"/>
    <e v="#N/A"/>
    <n v="7215.3804453289204"/>
    <n v="7215.3804453289204"/>
    <n v="7215.3804453289204"/>
    <n v="524317.64569390158"/>
    <e v="#N/A"/>
  </r>
  <r>
    <s v="BELMONT HEALTH CENTREHealth Alliance PCNHarrowE84069Jan10"/>
    <x v="18"/>
    <x v="8"/>
    <x v="5"/>
    <x v="18"/>
    <s v="E84069"/>
    <x v="4"/>
    <n v="10"/>
    <n v="16034.1787673976"/>
    <n v="35621"/>
    <n v="4283"/>
    <n v="708.85790000000009"/>
    <n v="85.231700000000004"/>
    <m/>
    <m/>
    <m/>
    <m/>
    <n v="14808"/>
    <n v="265.06319999999999"/>
    <m/>
    <m/>
    <n v="54712"/>
    <n v="1059.1528000000001"/>
    <m/>
    <m/>
    <n v="0"/>
    <n v="1059.1528000000001"/>
    <e v="#N/A"/>
    <e v="#N/A"/>
    <e v="#N/A"/>
    <n v="7215.3804453289204"/>
    <n v="7215.3804453289204"/>
    <n v="7215.3804453289204"/>
    <n v="524317.64569390158"/>
    <e v="#N/A"/>
  </r>
  <r>
    <s v="BELMONT HEALTH CENTREHealth Alliance PCNHarrowE84069Jul4"/>
    <x v="18"/>
    <x v="8"/>
    <x v="5"/>
    <x v="18"/>
    <s v="E84069"/>
    <x v="5"/>
    <n v="4"/>
    <n v="16034.1787673976"/>
    <n v="25303"/>
    <n v="3905"/>
    <n v="468.10549999999995"/>
    <n v="72.242499999999993"/>
    <n v="28643"/>
    <n v="2058"/>
    <n v="569.99570000000006"/>
    <n v="40.9542"/>
    <n v="19782"/>
    <n v="354.09780000000001"/>
    <n v="10315"/>
    <n v="226.93"/>
    <n v="48990"/>
    <n v="894.44579999999996"/>
    <n v="41016"/>
    <n v="837.87990000000013"/>
    <n v="0"/>
    <n v="894.44579999999996"/>
    <n v="837.87990000000013"/>
    <n v="-56.565899999999829"/>
    <e v="#N/A"/>
    <n v="7215.3804453289204"/>
    <n v="7215.3804453289204"/>
    <n v="7215.3804453289204"/>
    <n v="524317.64569390158"/>
    <e v="#N/A"/>
  </r>
  <r>
    <s v="BELMONT HEALTH CENTREHealth Alliance PCNHarrowE84069Jun3"/>
    <x v="18"/>
    <x v="8"/>
    <x v="5"/>
    <x v="18"/>
    <s v="E84069"/>
    <x v="6"/>
    <n v="3"/>
    <n v="16034.1787673976"/>
    <n v="29214"/>
    <n v="9632"/>
    <n v="540.45899999999995"/>
    <n v="178.19199999999998"/>
    <n v="28318"/>
    <n v="4248"/>
    <n v="563.52820000000008"/>
    <n v="84.535200000000003"/>
    <n v="19035"/>
    <n v="340.72649999999999"/>
    <n v="10355"/>
    <n v="227.81"/>
    <n v="57881"/>
    <n v="1059.3775000000001"/>
    <n v="42921"/>
    <n v="875.87340000000017"/>
    <n v="0"/>
    <n v="1059.3775000000001"/>
    <n v="875.87340000000017"/>
    <n v="-183.50409999999988"/>
    <e v="#N/A"/>
    <n v="7215.3804453289204"/>
    <n v="7215.3804453289204"/>
    <n v="7215.3804453289204"/>
    <n v="524317.64569390158"/>
    <e v="#N/A"/>
  </r>
  <r>
    <s v="BELMONT HEALTH CENTREHealth Alliance PCNHarrowE84069Mar12"/>
    <x v="18"/>
    <x v="8"/>
    <x v="5"/>
    <x v="18"/>
    <s v="E84069"/>
    <x v="7"/>
    <n v="12"/>
    <n v="16034.1787673976"/>
    <n v="19886"/>
    <n v="1923"/>
    <n v="395.73140000000001"/>
    <n v="38.267700000000005"/>
    <m/>
    <m/>
    <m/>
    <m/>
    <n v="9698"/>
    <n v="173.5942"/>
    <m/>
    <m/>
    <n v="31507"/>
    <n v="607.5933"/>
    <m/>
    <m/>
    <n v="0"/>
    <n v="607.5933"/>
    <e v="#N/A"/>
    <e v="#N/A"/>
    <e v="#N/A"/>
    <n v="7215.3804453289204"/>
    <n v="7215.3804453289204"/>
    <n v="7215.3804453289204"/>
    <n v="524317.64569390158"/>
    <e v="#N/A"/>
  </r>
  <r>
    <s v="BELMONT HEALTH CENTREHealth Alliance PCNHarrowE84069May2"/>
    <x v="18"/>
    <x v="8"/>
    <x v="5"/>
    <x v="18"/>
    <s v="E84069"/>
    <x v="8"/>
    <n v="2"/>
    <n v="16034.1787673976"/>
    <n v="57571"/>
    <n v="2732"/>
    <n v="1065.0635"/>
    <n v="50.541999999999994"/>
    <n v="31307"/>
    <n v="8349"/>
    <n v="623.00930000000005"/>
    <n v="166.14510000000001"/>
    <n v="18401"/>
    <n v="329.37790000000001"/>
    <n v="10470"/>
    <n v="230.34"/>
    <n v="78704"/>
    <n v="1444.9833999999998"/>
    <n v="50126"/>
    <n v="1019.4944000000002"/>
    <n v="0"/>
    <n v="1444.9833999999998"/>
    <n v="1019.4944000000002"/>
    <n v="-425.48899999999969"/>
    <e v="#N/A"/>
    <n v="7215.3804453289204"/>
    <n v="7215.3804453289204"/>
    <n v="7215.3804453289204"/>
    <n v="524317.64569390158"/>
    <e v="#N/A"/>
  </r>
  <r>
    <s v="BELMONT HEALTH CENTREHealth Alliance PCNHarrowE84069Nov8"/>
    <x v="18"/>
    <x v="8"/>
    <x v="5"/>
    <x v="18"/>
    <s v="E84069"/>
    <x v="9"/>
    <n v="8"/>
    <n v="16034.1787673976"/>
    <n v="73957"/>
    <n v="7664"/>
    <n v="1471.7443000000001"/>
    <n v="152.5136"/>
    <m/>
    <m/>
    <m/>
    <m/>
    <n v="12149"/>
    <n v="217.46709999999999"/>
    <m/>
    <m/>
    <n v="93770"/>
    <n v="1841.7250000000001"/>
    <m/>
    <m/>
    <n v="0"/>
    <n v="1841.7250000000001"/>
    <e v="#N/A"/>
    <e v="#N/A"/>
    <e v="#N/A"/>
    <n v="7215.3804453289204"/>
    <n v="7215.3804453289204"/>
    <n v="7215.3804453289204"/>
    <n v="524317.64569390158"/>
    <e v="#N/A"/>
  </r>
  <r>
    <s v="BELMONT HEALTH CENTREHealth Alliance PCNHarrowE84069Oct7"/>
    <x v="18"/>
    <x v="8"/>
    <x v="5"/>
    <x v="18"/>
    <s v="E84069"/>
    <x v="10"/>
    <n v="7"/>
    <n v="16034.1787673976"/>
    <n v="33406"/>
    <n v="16171"/>
    <n v="664.77940000000001"/>
    <n v="321.80290000000002"/>
    <n v="0"/>
    <n v="10285"/>
    <n v="0"/>
    <n v="231.41249999999999"/>
    <n v="21829"/>
    <n v="390.73910000000001"/>
    <n v="12528"/>
    <n v="275.61599999999999"/>
    <n v="71406"/>
    <n v="1377.3214"/>
    <n v="22813"/>
    <n v="507.02850000000001"/>
    <n v="0"/>
    <n v="1377.3214"/>
    <n v="507.02850000000001"/>
    <n v="-870.29290000000003"/>
    <e v="#N/A"/>
    <n v="7215.3804453289204"/>
    <n v="7215.3804453289204"/>
    <n v="7215.3804453289204"/>
    <n v="524317.64569390158"/>
    <e v="#N/A"/>
  </r>
  <r>
    <s v="BELMONT HEALTH CENTREHealth Alliance PCNHarrowE84069Sep6"/>
    <x v="18"/>
    <x v="8"/>
    <x v="5"/>
    <x v="18"/>
    <s v="E84069"/>
    <x v="11"/>
    <n v="6"/>
    <n v="16034.1787673976"/>
    <n v="19765"/>
    <n v="15080"/>
    <n v="393.32350000000002"/>
    <n v="300.09200000000004"/>
    <n v="36114"/>
    <n v="5388"/>
    <n v="812.56499999999994"/>
    <n v="121.22999999999999"/>
    <n v="24795"/>
    <n v="443.83049999999997"/>
    <n v="11474"/>
    <n v="252.428"/>
    <n v="59640"/>
    <n v="1137.2460000000001"/>
    <n v="52976"/>
    <n v="1186.223"/>
    <n v="0"/>
    <n v="1137.2460000000001"/>
    <n v="1186.223"/>
    <n v="48.976999999999862"/>
    <e v="#N/A"/>
    <n v="7215.3804453289204"/>
    <n v="7215.3804453289204"/>
    <n v="7215.3804453289204"/>
    <n v="524317.64569390158"/>
    <e v="#N/A"/>
  </r>
  <r>
    <s v="BELMONT MEDICAL CENTRESouth SouthallEalingE85049Apr1"/>
    <x v="19"/>
    <x v="13"/>
    <x v="2"/>
    <x v="19"/>
    <s v="E85049"/>
    <x v="0"/>
    <n v="1"/>
    <n v="8043.91224031612"/>
    <n v="3843"/>
    <n v="0"/>
    <n v="71.095500000000001"/>
    <n v="0"/>
    <n v="1782"/>
    <n v="14"/>
    <n v="35.461800000000004"/>
    <n v="0.27860000000000001"/>
    <n v="5767"/>
    <n v="103.22929999999999"/>
    <n v="9587"/>
    <n v="210.91399999999999"/>
    <n v="9610"/>
    <n v="174.32479999999998"/>
    <n v="11383"/>
    <n v="246.65439999999998"/>
    <n v="0"/>
    <n v="174.32479999999998"/>
    <n v="246.65439999999998"/>
    <n v="72.329599999999999"/>
    <n v="246.65439999999998"/>
    <n v="3619.7605081422539"/>
    <n v="3619.7605081422539"/>
    <n v="3619.7605081422539"/>
    <n v="263035.93025833718"/>
    <n v="0"/>
  </r>
  <r>
    <s v="BELMONT MEDICAL CENTRESouth SouthallEalingE85049Aug5"/>
    <x v="19"/>
    <x v="13"/>
    <x v="2"/>
    <x v="19"/>
    <s v="E85049"/>
    <x v="1"/>
    <n v="5"/>
    <n v="8043.91224031612"/>
    <n v="4235"/>
    <n v="20"/>
    <n v="78.347499999999997"/>
    <n v="0.37"/>
    <n v="1182"/>
    <n v="9"/>
    <n v="23.521800000000002"/>
    <n v="0.17910000000000001"/>
    <n v="12308"/>
    <n v="220.31319999999999"/>
    <n v="8278"/>
    <n v="182.11600000000001"/>
    <n v="16563"/>
    <n v="299.03070000000002"/>
    <n v="9469"/>
    <n v="205.8169"/>
    <n v="0"/>
    <n v="299.03070000000002"/>
    <n v="205.8169"/>
    <n v="-93.21380000000002"/>
    <n v="452.47129999999999"/>
    <n v="3619.7605081422539"/>
    <n v="3619.7605081422539"/>
    <n v="3619.7605081422539"/>
    <n v="263035.93025833718"/>
    <n v="0"/>
  </r>
  <r>
    <s v="BELMONT MEDICAL CENTRESouth SouthallEalingE85049Dec9"/>
    <x v="19"/>
    <x v="13"/>
    <x v="2"/>
    <x v="19"/>
    <s v="E85049"/>
    <x v="2"/>
    <n v="9"/>
    <n v="8043.91224031612"/>
    <n v="2528"/>
    <n v="117"/>
    <n v="50.307200000000002"/>
    <n v="2.3283"/>
    <m/>
    <m/>
    <m/>
    <m/>
    <n v="14212"/>
    <n v="254.3948"/>
    <m/>
    <m/>
    <n v="16857"/>
    <n v="307.03030000000001"/>
    <m/>
    <m/>
    <n v="0"/>
    <n v="307.03030000000001"/>
    <e v="#N/A"/>
    <e v="#N/A"/>
    <e v="#N/A"/>
    <n v="3619.7605081422539"/>
    <n v="3619.7605081422539"/>
    <n v="3619.7605081422539"/>
    <n v="263035.93025833718"/>
    <e v="#N/A"/>
  </r>
  <r>
    <s v="BELMONT MEDICAL CENTRESouth SouthallEalingE85049Feb11"/>
    <x v="19"/>
    <x v="13"/>
    <x v="2"/>
    <x v="19"/>
    <s v="E85049"/>
    <x v="3"/>
    <n v="11"/>
    <n v="8043.91224031612"/>
    <n v="952"/>
    <n v="55"/>
    <n v="18.944800000000001"/>
    <n v="1.0945"/>
    <m/>
    <m/>
    <m/>
    <m/>
    <n v="20970"/>
    <n v="375.363"/>
    <m/>
    <m/>
    <n v="21977"/>
    <n v="395.40230000000003"/>
    <m/>
    <m/>
    <n v="0"/>
    <n v="395.40230000000003"/>
    <e v="#N/A"/>
    <e v="#N/A"/>
    <e v="#N/A"/>
    <n v="3619.7605081422539"/>
    <n v="3619.7605081422539"/>
    <n v="3619.7605081422539"/>
    <n v="263035.93025833718"/>
    <e v="#N/A"/>
  </r>
  <r>
    <s v="BELMONT MEDICAL CENTRESouth SouthallEalingE85049Jan10"/>
    <x v="19"/>
    <x v="13"/>
    <x v="2"/>
    <x v="19"/>
    <s v="E85049"/>
    <x v="4"/>
    <n v="10"/>
    <n v="8043.91224031612"/>
    <n v="2601"/>
    <n v="223"/>
    <n v="51.759900000000002"/>
    <n v="4.4377000000000004"/>
    <m/>
    <m/>
    <m/>
    <m/>
    <n v="17992"/>
    <n v="322.05680000000001"/>
    <m/>
    <m/>
    <n v="20816"/>
    <n v="378.25440000000003"/>
    <m/>
    <m/>
    <n v="0"/>
    <n v="378.25440000000003"/>
    <e v="#N/A"/>
    <e v="#N/A"/>
    <e v="#N/A"/>
    <n v="3619.7605081422539"/>
    <n v="3619.7605081422539"/>
    <n v="3619.7605081422539"/>
    <n v="263035.93025833718"/>
    <e v="#N/A"/>
  </r>
  <r>
    <s v="BELMONT MEDICAL CENTRESouth SouthallEalingE85049Jul4"/>
    <x v="19"/>
    <x v="13"/>
    <x v="2"/>
    <x v="19"/>
    <s v="E85049"/>
    <x v="5"/>
    <n v="4"/>
    <n v="8043.91224031612"/>
    <n v="4583"/>
    <n v="5"/>
    <n v="84.785499999999999"/>
    <n v="9.2499999999999999E-2"/>
    <n v="1241"/>
    <n v="7"/>
    <n v="24.695900000000002"/>
    <n v="0.13930000000000001"/>
    <n v="7454"/>
    <n v="133.42660000000001"/>
    <n v="9953"/>
    <n v="218.96600000000001"/>
    <n v="12042"/>
    <n v="218.30459999999999"/>
    <n v="11201"/>
    <n v="243.80119999999999"/>
    <n v="0"/>
    <n v="218.30459999999999"/>
    <n v="243.80119999999999"/>
    <n v="25.496600000000001"/>
    <e v="#N/A"/>
    <n v="3619.7605081422539"/>
    <n v="3619.7605081422539"/>
    <n v="3619.7605081422539"/>
    <n v="263035.93025833718"/>
    <e v="#N/A"/>
  </r>
  <r>
    <s v="BELMONT MEDICAL CENTRESouth SouthallEalingE85049Jun3"/>
    <x v="19"/>
    <x v="13"/>
    <x v="2"/>
    <x v="19"/>
    <s v="E85049"/>
    <x v="6"/>
    <n v="3"/>
    <n v="8043.91224031612"/>
    <n v="6772"/>
    <n v="1"/>
    <n v="125.282"/>
    <n v="1.8499999999999999E-2"/>
    <n v="14043"/>
    <n v="0"/>
    <n v="279.45570000000004"/>
    <n v="0"/>
    <n v="7632"/>
    <n v="136.61279999999999"/>
    <n v="9285"/>
    <n v="204.27"/>
    <n v="14405"/>
    <n v="261.91329999999999"/>
    <n v="23328"/>
    <n v="483.72570000000007"/>
    <n v="0"/>
    <n v="261.91329999999999"/>
    <n v="483.72570000000007"/>
    <n v="221.81240000000008"/>
    <e v="#N/A"/>
    <n v="3619.7605081422539"/>
    <n v="3619.7605081422539"/>
    <n v="3619.7605081422539"/>
    <n v="263035.93025833718"/>
    <e v="#N/A"/>
  </r>
  <r>
    <s v="BELMONT MEDICAL CENTRESouth SouthallEalingE85049Mar12"/>
    <x v="19"/>
    <x v="13"/>
    <x v="2"/>
    <x v="19"/>
    <s v="E85049"/>
    <x v="7"/>
    <n v="12"/>
    <n v="8043.91224031612"/>
    <n v="1567"/>
    <n v="8"/>
    <n v="31.183300000000003"/>
    <n v="0.15920000000000001"/>
    <m/>
    <m/>
    <m/>
    <m/>
    <n v="14989"/>
    <n v="268.30309999999997"/>
    <m/>
    <m/>
    <n v="16564"/>
    <n v="299.64559999999994"/>
    <m/>
    <m/>
    <n v="0"/>
    <n v="299.64559999999994"/>
    <e v="#N/A"/>
    <e v="#N/A"/>
    <e v="#N/A"/>
    <n v="3619.7605081422539"/>
    <n v="3619.7605081422539"/>
    <n v="3619.7605081422539"/>
    <n v="263035.93025833718"/>
    <e v="#N/A"/>
  </r>
  <r>
    <s v="BELMONT MEDICAL CENTRESouth SouthallEalingE85049May2"/>
    <x v="19"/>
    <x v="13"/>
    <x v="2"/>
    <x v="19"/>
    <s v="E85049"/>
    <x v="8"/>
    <n v="2"/>
    <n v="8043.91224031612"/>
    <n v="6042"/>
    <n v="0"/>
    <n v="111.777"/>
    <n v="0"/>
    <n v="3531"/>
    <n v="0"/>
    <n v="70.266900000000007"/>
    <n v="0"/>
    <n v="11311"/>
    <n v="202.46690000000001"/>
    <n v="9662"/>
    <n v="212.56399999999999"/>
    <n v="17353"/>
    <n v="314.2439"/>
    <n v="13193"/>
    <n v="282.83089999999999"/>
    <n v="0"/>
    <n v="314.2439"/>
    <n v="282.83089999999999"/>
    <n v="-31.413000000000011"/>
    <e v="#N/A"/>
    <n v="3619.7605081422539"/>
    <n v="3619.7605081422539"/>
    <n v="3619.7605081422539"/>
    <n v="263035.93025833718"/>
    <e v="#N/A"/>
  </r>
  <r>
    <s v="BELMONT MEDICAL CENTRESouth SouthallEalingE85049Nov8"/>
    <x v="19"/>
    <x v="13"/>
    <x v="2"/>
    <x v="19"/>
    <s v="E85049"/>
    <x v="9"/>
    <n v="8"/>
    <n v="8043.91224031612"/>
    <n v="2654"/>
    <n v="6"/>
    <n v="52.814600000000006"/>
    <n v="0.11940000000000001"/>
    <m/>
    <m/>
    <m/>
    <m/>
    <n v="7488"/>
    <n v="134.0352"/>
    <m/>
    <m/>
    <n v="10148"/>
    <n v="186.9692"/>
    <m/>
    <m/>
    <n v="0"/>
    <n v="186.9692"/>
    <e v="#N/A"/>
    <e v="#N/A"/>
    <e v="#N/A"/>
    <n v="3619.7605081422539"/>
    <n v="3619.7605081422539"/>
    <n v="3619.7605081422539"/>
    <n v="263035.93025833718"/>
    <e v="#N/A"/>
  </r>
  <r>
    <s v="BELMONT MEDICAL CENTRESouth SouthallEalingE85049Oct7"/>
    <x v="19"/>
    <x v="13"/>
    <x v="2"/>
    <x v="19"/>
    <s v="E85049"/>
    <x v="10"/>
    <n v="7"/>
    <n v="8043.91224031612"/>
    <n v="1893"/>
    <n v="0"/>
    <n v="37.670700000000004"/>
    <n v="0"/>
    <n v="0"/>
    <n v="2"/>
    <n v="0"/>
    <n v="4.4999999999999998E-2"/>
    <n v="13551"/>
    <n v="242.56290000000001"/>
    <n v="20620"/>
    <n v="453.64"/>
    <n v="15444"/>
    <n v="280.23360000000002"/>
    <n v="20622"/>
    <n v="453.685"/>
    <n v="0"/>
    <n v="280.23360000000002"/>
    <n v="453.685"/>
    <n v="173.45139999999998"/>
    <e v="#N/A"/>
    <n v="3619.7605081422539"/>
    <n v="3619.7605081422539"/>
    <n v="3619.7605081422539"/>
    <n v="263035.93025833718"/>
    <e v="#N/A"/>
  </r>
  <r>
    <s v="BELMONT MEDICAL CENTRESouth SouthallEalingE85049Sep6"/>
    <x v="19"/>
    <x v="13"/>
    <x v="2"/>
    <x v="19"/>
    <s v="E85049"/>
    <x v="11"/>
    <n v="6"/>
    <n v="8043.91224031612"/>
    <n v="3896"/>
    <n v="0"/>
    <n v="77.5304"/>
    <n v="0"/>
    <n v="1693"/>
    <n v="1"/>
    <n v="38.092500000000001"/>
    <n v="2.2499999999999999E-2"/>
    <n v="21760"/>
    <n v="389.50400000000002"/>
    <n v="19114"/>
    <n v="420.50799999999998"/>
    <n v="25656"/>
    <n v="467.03440000000001"/>
    <n v="20808"/>
    <n v="458.62299999999999"/>
    <n v="0"/>
    <n v="467.03440000000001"/>
    <n v="458.62299999999999"/>
    <n v="-8.4114000000000146"/>
    <e v="#N/A"/>
    <n v="3619.7605081422539"/>
    <n v="3619.7605081422539"/>
    <n v="3619.7605081422539"/>
    <n v="263035.93025833718"/>
    <e v="#N/A"/>
  </r>
  <r>
    <s v="BELMONT MEDICAL CENTRESynergyHillingdonE86009Apr1"/>
    <x v="19"/>
    <x v="14"/>
    <x v="1"/>
    <x v="20"/>
    <s v="E86009"/>
    <x v="0"/>
    <n v="1"/>
    <n v="8459.4469519928498"/>
    <n v="14477"/>
    <n v="0"/>
    <n v="267.8245"/>
    <n v="0"/>
    <n v="22387"/>
    <n v="5"/>
    <n v="445.50130000000001"/>
    <n v="9.9500000000000005E-2"/>
    <n v="0"/>
    <n v="0"/>
    <n v="1064"/>
    <n v="23.408000000000001"/>
    <n v="14477"/>
    <n v="267.8245"/>
    <n v="23456"/>
    <n v="469.00880000000001"/>
    <n v="0"/>
    <n v="267.8245"/>
    <n v="469.00880000000001"/>
    <n v="201.18430000000001"/>
    <e v="#N/A"/>
    <n v="3806.7511283967824"/>
    <n v="3806.7511283967824"/>
    <n v="3806.7511283967824"/>
    <n v="276623.91533016623"/>
    <e v="#N/A"/>
  </r>
  <r>
    <s v="BELMONT MEDICAL CENTRESynergyHillingdonE86009Aug5"/>
    <x v="19"/>
    <x v="14"/>
    <x v="1"/>
    <x v="20"/>
    <s v="E86009"/>
    <x v="1"/>
    <n v="5"/>
    <n v="8459.4469519928498"/>
    <n v="45487"/>
    <n v="2"/>
    <n v="841.5095"/>
    <n v="3.6999999999999998E-2"/>
    <n v="8685"/>
    <n v="1542"/>
    <n v="172.83150000000001"/>
    <n v="30.6858"/>
    <n v="342"/>
    <n v="6.1218000000000004"/>
    <n v="906"/>
    <n v="19.931999999999999"/>
    <n v="45831"/>
    <n v="847.66830000000004"/>
    <n v="11133"/>
    <n v="223.44929999999999"/>
    <n v="0"/>
    <n v="847.66830000000004"/>
    <n v="223.44929999999999"/>
    <n v="-624.21900000000005"/>
    <e v="#N/A"/>
    <n v="3806.7511283967824"/>
    <n v="3806.7511283967824"/>
    <n v="3806.7511283967824"/>
    <n v="276623.91533016623"/>
    <e v="#N/A"/>
  </r>
  <r>
    <s v="BELMONT MEDICAL CENTRESynergyHillingdonE86009Dec9"/>
    <x v="19"/>
    <x v="14"/>
    <x v="1"/>
    <x v="20"/>
    <s v="E86009"/>
    <x v="2"/>
    <n v="9"/>
    <n v="8459.4469519928498"/>
    <n v="7988"/>
    <n v="4"/>
    <n v="158.96120000000002"/>
    <n v="7.9600000000000004E-2"/>
    <m/>
    <m/>
    <m/>
    <m/>
    <n v="452"/>
    <n v="8.0907999999999998"/>
    <m/>
    <m/>
    <n v="8444"/>
    <n v="167.13160000000002"/>
    <m/>
    <m/>
    <n v="0"/>
    <n v="167.13160000000002"/>
    <e v="#N/A"/>
    <e v="#N/A"/>
    <e v="#N/A"/>
    <n v="3806.7511283967824"/>
    <n v="3806.7511283967824"/>
    <n v="3806.7511283967824"/>
    <n v="276623.91533016623"/>
    <e v="#N/A"/>
  </r>
  <r>
    <s v="BELMONT MEDICAL CENTRESynergyHillingdonE86009Feb11"/>
    <x v="19"/>
    <x v="14"/>
    <x v="1"/>
    <x v="20"/>
    <s v="E86009"/>
    <x v="3"/>
    <n v="11"/>
    <n v="8459.4469519928498"/>
    <n v="6612"/>
    <n v="0"/>
    <n v="131.5788"/>
    <n v="0"/>
    <m/>
    <m/>
    <m/>
    <m/>
    <n v="598"/>
    <n v="10.7042"/>
    <m/>
    <m/>
    <n v="7210"/>
    <n v="142.28300000000002"/>
    <m/>
    <m/>
    <n v="0"/>
    <n v="142.28300000000002"/>
    <e v="#N/A"/>
    <e v="#N/A"/>
    <e v="#N/A"/>
    <n v="3806.7511283967824"/>
    <n v="3806.7511283967824"/>
    <n v="3806.7511283967824"/>
    <n v="276623.91533016623"/>
    <e v="#N/A"/>
  </r>
  <r>
    <s v="BELMONT MEDICAL CENTRESynergyHillingdonE86009Jan10"/>
    <x v="19"/>
    <x v="14"/>
    <x v="1"/>
    <x v="20"/>
    <s v="E86009"/>
    <x v="4"/>
    <n v="10"/>
    <n v="8459.4469519928498"/>
    <n v="10510"/>
    <n v="14"/>
    <n v="209.149"/>
    <n v="0.27860000000000001"/>
    <m/>
    <m/>
    <m/>
    <m/>
    <n v="612"/>
    <n v="10.954800000000001"/>
    <m/>
    <m/>
    <n v="11136"/>
    <n v="220.38240000000002"/>
    <m/>
    <m/>
    <n v="0"/>
    <n v="220.38240000000002"/>
    <e v="#N/A"/>
    <e v="#N/A"/>
    <e v="#N/A"/>
    <n v="3806.7511283967824"/>
    <n v="3806.7511283967824"/>
    <n v="3806.7511283967824"/>
    <n v="276623.91533016623"/>
    <e v="#N/A"/>
  </r>
  <r>
    <s v="BELMONT MEDICAL CENTRESynergyHillingdonE86009Jul4"/>
    <x v="19"/>
    <x v="14"/>
    <x v="1"/>
    <x v="20"/>
    <s v="E86009"/>
    <x v="5"/>
    <n v="4"/>
    <n v="8459.4469519928498"/>
    <n v="10719"/>
    <n v="4"/>
    <n v="198.3015"/>
    <n v="7.3999999999999996E-2"/>
    <n v="11953"/>
    <n v="138"/>
    <n v="237.8647"/>
    <n v="2.7462"/>
    <n v="204"/>
    <n v="3.6516000000000002"/>
    <n v="972"/>
    <n v="21.384"/>
    <n v="10927"/>
    <n v="202.02710000000002"/>
    <n v="13063"/>
    <n v="261.99489999999997"/>
    <n v="0"/>
    <n v="202.02710000000002"/>
    <n v="261.99489999999997"/>
    <n v="59.967799999999954"/>
    <e v="#N/A"/>
    <n v="3806.7511283967824"/>
    <n v="3806.7511283967824"/>
    <n v="3806.7511283967824"/>
    <n v="276623.91533016623"/>
    <e v="#N/A"/>
  </r>
  <r>
    <s v="BELMONT MEDICAL CENTRESynergyHillingdonE86009Jun3"/>
    <x v="19"/>
    <x v="14"/>
    <x v="1"/>
    <x v="20"/>
    <s v="E86009"/>
    <x v="6"/>
    <n v="3"/>
    <n v="8459.4469519928498"/>
    <n v="10304"/>
    <n v="0"/>
    <n v="190.624"/>
    <n v="0"/>
    <n v="8038"/>
    <n v="201"/>
    <n v="159.9562"/>
    <n v="3.9999000000000002"/>
    <n v="0"/>
    <n v="0"/>
    <n v="894"/>
    <n v="19.667999999999999"/>
    <n v="10304"/>
    <n v="190.624"/>
    <n v="9133"/>
    <n v="183.6241"/>
    <n v="0"/>
    <n v="190.624"/>
    <n v="183.6241"/>
    <n v="-6.9998999999999967"/>
    <e v="#N/A"/>
    <n v="3806.7511283967824"/>
    <n v="3806.7511283967824"/>
    <n v="3806.7511283967824"/>
    <n v="276623.91533016623"/>
    <e v="#N/A"/>
  </r>
  <r>
    <s v="BELMONT MEDICAL CENTRESynergyHillingdonE86009Mar12"/>
    <x v="19"/>
    <x v="14"/>
    <x v="1"/>
    <x v="20"/>
    <s v="E86009"/>
    <x v="7"/>
    <n v="12"/>
    <n v="8459.4469519928498"/>
    <n v="19709"/>
    <n v="7"/>
    <n v="392.20910000000003"/>
    <n v="0.13930000000000001"/>
    <m/>
    <m/>
    <m/>
    <m/>
    <n v="1028"/>
    <n v="18.401199999999999"/>
    <m/>
    <m/>
    <n v="20744"/>
    <n v="410.74960000000004"/>
    <m/>
    <m/>
    <n v="0"/>
    <n v="410.74960000000004"/>
    <e v="#N/A"/>
    <e v="#N/A"/>
    <e v="#N/A"/>
    <n v="3806.7511283967824"/>
    <n v="3806.7511283967824"/>
    <n v="3806.7511283967824"/>
    <n v="276623.91533016623"/>
    <e v="#N/A"/>
  </r>
  <r>
    <s v="BELMONT MEDICAL CENTRESynergyHillingdonE86009May2"/>
    <x v="19"/>
    <x v="14"/>
    <x v="1"/>
    <x v="20"/>
    <s v="E86009"/>
    <x v="8"/>
    <n v="2"/>
    <n v="8459.4469519928498"/>
    <n v="9911"/>
    <n v="0"/>
    <n v="183.3535"/>
    <n v="0"/>
    <n v="7597"/>
    <n v="272"/>
    <n v="151.18030000000002"/>
    <n v="5.4128000000000007"/>
    <n v="0"/>
    <n v="0"/>
    <n v="976"/>
    <n v="21.472000000000001"/>
    <n v="9911"/>
    <n v="183.3535"/>
    <n v="8845"/>
    <n v="178.06510000000003"/>
    <n v="0"/>
    <n v="183.3535"/>
    <n v="178.06510000000003"/>
    <n v="-5.2883999999999673"/>
    <e v="#N/A"/>
    <n v="3806.7511283967824"/>
    <n v="3806.7511283967824"/>
    <n v="3806.7511283967824"/>
    <n v="276623.91533016623"/>
    <e v="#N/A"/>
  </r>
  <r>
    <s v="BELMONT MEDICAL CENTRESynergyHillingdonE86009Nov8"/>
    <x v="19"/>
    <x v="14"/>
    <x v="1"/>
    <x v="20"/>
    <s v="E86009"/>
    <x v="9"/>
    <n v="8"/>
    <n v="8459.4469519928498"/>
    <n v="7842"/>
    <n v="10"/>
    <n v="156.0558"/>
    <n v="0.19900000000000001"/>
    <m/>
    <m/>
    <m/>
    <m/>
    <n v="588"/>
    <n v="10.5252"/>
    <m/>
    <m/>
    <n v="8440"/>
    <n v="166.78000000000003"/>
    <m/>
    <m/>
    <n v="0"/>
    <n v="166.78000000000003"/>
    <e v="#N/A"/>
    <e v="#N/A"/>
    <e v="#N/A"/>
    <n v="3806.7511283967824"/>
    <n v="3806.7511283967824"/>
    <n v="3806.7511283967824"/>
    <n v="276623.91533016623"/>
    <e v="#N/A"/>
  </r>
  <r>
    <s v="BELMONT MEDICAL CENTRESynergyHillingdonE86009Oct7"/>
    <x v="19"/>
    <x v="14"/>
    <x v="1"/>
    <x v="20"/>
    <s v="E86009"/>
    <x v="10"/>
    <n v="7"/>
    <n v="8459.4469519928498"/>
    <n v="32050"/>
    <n v="4280"/>
    <n v="637.79500000000007"/>
    <n v="85.172000000000011"/>
    <n v="0"/>
    <n v="7204"/>
    <n v="0"/>
    <n v="162.09"/>
    <n v="450"/>
    <n v="8.0549999999999997"/>
    <n v="1216"/>
    <n v="26.751999999999999"/>
    <n v="36780"/>
    <n v="731.02200000000005"/>
    <n v="8420"/>
    <n v="188.84200000000001"/>
    <n v="0"/>
    <n v="731.02200000000005"/>
    <n v="188.84200000000001"/>
    <n v="-542.18000000000006"/>
    <e v="#N/A"/>
    <n v="3806.7511283967824"/>
    <n v="3806.7511283967824"/>
    <n v="3806.7511283967824"/>
    <n v="276623.91533016623"/>
    <e v="#N/A"/>
  </r>
  <r>
    <s v="BELMONT MEDICAL CENTRESynergyHillingdonE86009Sep6"/>
    <x v="19"/>
    <x v="14"/>
    <x v="1"/>
    <x v="20"/>
    <s v="E86009"/>
    <x v="11"/>
    <n v="6"/>
    <n v="8459.4469519928498"/>
    <n v="43743"/>
    <n v="2"/>
    <n v="870.48570000000007"/>
    <n v="3.9800000000000002E-2"/>
    <n v="17954"/>
    <n v="5237"/>
    <n v="403.96499999999997"/>
    <n v="117.8325"/>
    <n v="550"/>
    <n v="9.8450000000000006"/>
    <n v="1127"/>
    <n v="24.794"/>
    <n v="44295"/>
    <n v="880.37050000000011"/>
    <n v="24318"/>
    <n v="546.5915"/>
    <n v="0"/>
    <n v="880.37050000000011"/>
    <n v="546.5915"/>
    <n v="-333.77900000000011"/>
    <e v="#N/A"/>
    <n v="3806.7511283967824"/>
    <n v="3806.7511283967824"/>
    <n v="3806.7511283967824"/>
    <n v="276623.91533016623"/>
    <e v="#N/A"/>
  </r>
  <r>
    <s v="BLUE WING SURGERYHounslow HealthHounslowE85058Apr1"/>
    <x v="20"/>
    <x v="11"/>
    <x v="4"/>
    <x v="21"/>
    <s v="E85058"/>
    <x v="0"/>
    <n v="1"/>
    <n v="7621.3606782384504"/>
    <n v="497"/>
    <n v="11"/>
    <n v="9.1944999999999997"/>
    <n v="0.20349999999999999"/>
    <n v="1133"/>
    <n v="2"/>
    <n v="22.546700000000001"/>
    <n v="3.9800000000000002E-2"/>
    <n v="3650"/>
    <n v="65.334999999999994"/>
    <n v="5504"/>
    <n v="121.08799999999999"/>
    <n v="4158"/>
    <n v="74.73299999999999"/>
    <n v="6639"/>
    <n v="143.67449999999999"/>
    <n v="0"/>
    <n v="74.73299999999999"/>
    <n v="143.67449999999999"/>
    <n v="68.941500000000005"/>
    <n v="143.67449999999999"/>
    <n v="3429.6123052073026"/>
    <n v="3429.6123052073026"/>
    <n v="3429.6123052073026"/>
    <n v="249218.49417839735"/>
    <n v="0"/>
  </r>
  <r>
    <s v="BLUE WING SURGERYHounslow HealthHounslowE85058Aug5"/>
    <x v="20"/>
    <x v="11"/>
    <x v="4"/>
    <x v="21"/>
    <s v="E85058"/>
    <x v="1"/>
    <n v="5"/>
    <n v="7621.3606782384504"/>
    <n v="563"/>
    <n v="0"/>
    <n v="10.4155"/>
    <n v="0"/>
    <n v="1332"/>
    <n v="0"/>
    <n v="26.506800000000002"/>
    <n v="0"/>
    <n v="7126"/>
    <n v="127.55540000000001"/>
    <n v="11209"/>
    <n v="246.59800000000001"/>
    <n v="7689"/>
    <n v="137.9709"/>
    <n v="12541"/>
    <n v="273.10480000000001"/>
    <n v="0"/>
    <n v="137.9709"/>
    <n v="273.10480000000001"/>
    <n v="135.13390000000001"/>
    <n v="416.77930000000003"/>
    <n v="3429.6123052073026"/>
    <n v="3429.6123052073026"/>
    <n v="3429.6123052073026"/>
    <n v="249218.49417839735"/>
    <n v="0"/>
  </r>
  <r>
    <s v="BLUE WING SURGERYHounslow HealthHounslowE85058Dec9"/>
    <x v="20"/>
    <x v="11"/>
    <x v="4"/>
    <x v="21"/>
    <s v="E85058"/>
    <x v="2"/>
    <n v="9"/>
    <n v="7621.3606782384504"/>
    <n v="2088"/>
    <n v="0"/>
    <n v="41.551200000000001"/>
    <n v="0"/>
    <m/>
    <m/>
    <m/>
    <m/>
    <n v="5473"/>
    <n v="97.966700000000003"/>
    <m/>
    <m/>
    <n v="7561"/>
    <n v="139.5179"/>
    <m/>
    <m/>
    <n v="0"/>
    <n v="139.5179"/>
    <e v="#N/A"/>
    <e v="#N/A"/>
    <e v="#N/A"/>
    <n v="3429.6123052073026"/>
    <n v="3429.6123052073026"/>
    <n v="3429.6123052073026"/>
    <n v="249218.49417839735"/>
    <e v="#N/A"/>
  </r>
  <r>
    <s v="BLUE WING SURGERYHounslow HealthHounslowE85058Feb11"/>
    <x v="20"/>
    <x v="11"/>
    <x v="4"/>
    <x v="21"/>
    <s v="E85058"/>
    <x v="3"/>
    <n v="11"/>
    <n v="7621.3606782384504"/>
    <n v="1749"/>
    <n v="0"/>
    <n v="34.805100000000003"/>
    <n v="0"/>
    <m/>
    <m/>
    <m/>
    <m/>
    <n v="6430"/>
    <n v="115.09699999999999"/>
    <m/>
    <m/>
    <n v="8179"/>
    <n v="149.90209999999999"/>
    <m/>
    <m/>
    <n v="0"/>
    <n v="149.90209999999999"/>
    <e v="#N/A"/>
    <e v="#N/A"/>
    <e v="#N/A"/>
    <n v="3429.6123052073026"/>
    <n v="3429.6123052073026"/>
    <n v="3429.6123052073026"/>
    <n v="249218.49417839735"/>
    <e v="#N/A"/>
  </r>
  <r>
    <s v="BLUE WING SURGERYHounslow HealthHounslowE85058Jan10"/>
    <x v="20"/>
    <x v="11"/>
    <x v="4"/>
    <x v="21"/>
    <s v="E85058"/>
    <x v="4"/>
    <n v="10"/>
    <n v="7621.3606782384504"/>
    <n v="1549"/>
    <n v="6"/>
    <n v="30.825100000000003"/>
    <n v="0.11940000000000001"/>
    <m/>
    <m/>
    <m/>
    <m/>
    <n v="7658"/>
    <n v="137.07820000000001"/>
    <m/>
    <m/>
    <n v="9213"/>
    <n v="168.02270000000001"/>
    <m/>
    <m/>
    <n v="0"/>
    <n v="168.02270000000001"/>
    <e v="#N/A"/>
    <e v="#N/A"/>
    <e v="#N/A"/>
    <n v="3429.6123052073026"/>
    <n v="3429.6123052073026"/>
    <n v="3429.6123052073026"/>
    <n v="249218.49417839735"/>
    <e v="#N/A"/>
  </r>
  <r>
    <s v="BLUE WING SURGERYHounslow HealthHounslowE85058Jul4"/>
    <x v="20"/>
    <x v="11"/>
    <x v="4"/>
    <x v="21"/>
    <s v="E85058"/>
    <x v="5"/>
    <n v="4"/>
    <n v="7621.3606782384504"/>
    <n v="2940"/>
    <n v="0"/>
    <n v="54.39"/>
    <n v="0"/>
    <n v="2370"/>
    <n v="0"/>
    <n v="47.163000000000004"/>
    <n v="0"/>
    <n v="7207"/>
    <n v="129.00530000000001"/>
    <n v="10217"/>
    <n v="224.774"/>
    <n v="10147"/>
    <n v="183.39530000000002"/>
    <n v="12587"/>
    <n v="271.93700000000001"/>
    <n v="0"/>
    <n v="183.39530000000002"/>
    <n v="271.93700000000001"/>
    <n v="88.541699999999992"/>
    <e v="#N/A"/>
    <n v="3429.6123052073026"/>
    <n v="3429.6123052073026"/>
    <n v="3429.6123052073026"/>
    <n v="249218.49417839735"/>
    <e v="#N/A"/>
  </r>
  <r>
    <s v="BLUE WING SURGERYHounslow HealthHounslowE85058Jun3"/>
    <x v="20"/>
    <x v="11"/>
    <x v="4"/>
    <x v="21"/>
    <s v="E85058"/>
    <x v="6"/>
    <n v="3"/>
    <n v="7621.3606782384504"/>
    <n v="439"/>
    <n v="0"/>
    <n v="8.1214999999999993"/>
    <n v="0"/>
    <n v="1289"/>
    <n v="19"/>
    <n v="25.6511"/>
    <n v="0.37809999999999999"/>
    <n v="8117"/>
    <n v="145.29429999999999"/>
    <n v="6048"/>
    <n v="133.05600000000001"/>
    <n v="8556"/>
    <n v="153.41579999999999"/>
    <n v="7356"/>
    <n v="159.08520000000001"/>
    <n v="0"/>
    <n v="153.41579999999999"/>
    <n v="159.08520000000001"/>
    <n v="5.6694000000000244"/>
    <e v="#N/A"/>
    <n v="3429.6123052073026"/>
    <n v="3429.6123052073026"/>
    <n v="3429.6123052073026"/>
    <n v="249218.49417839735"/>
    <e v="#N/A"/>
  </r>
  <r>
    <s v="BLUE WING SURGERYHounslow HealthHounslowE85058Mar12"/>
    <x v="20"/>
    <x v="11"/>
    <x v="4"/>
    <x v="21"/>
    <s v="E85058"/>
    <x v="7"/>
    <n v="12"/>
    <n v="7621.3606782384504"/>
    <n v="4235"/>
    <n v="10"/>
    <n v="84.276499999999999"/>
    <n v="0.19900000000000001"/>
    <m/>
    <m/>
    <m/>
    <m/>
    <n v="5171"/>
    <n v="92.560900000000004"/>
    <m/>
    <m/>
    <n v="9416"/>
    <n v="177.03640000000001"/>
    <m/>
    <m/>
    <n v="0"/>
    <n v="177.03640000000001"/>
    <e v="#N/A"/>
    <e v="#N/A"/>
    <e v="#N/A"/>
    <n v="3429.6123052073026"/>
    <n v="3429.6123052073026"/>
    <n v="3429.6123052073026"/>
    <n v="249218.49417839735"/>
    <e v="#N/A"/>
  </r>
  <r>
    <s v="BLUE WING SURGERYHounslow HealthHounslowE85058May2"/>
    <x v="20"/>
    <x v="11"/>
    <x v="4"/>
    <x v="21"/>
    <s v="E85058"/>
    <x v="8"/>
    <n v="2"/>
    <n v="7621.3606782384504"/>
    <n v="1191"/>
    <n v="123"/>
    <n v="22.0335"/>
    <n v="2.2755000000000001"/>
    <n v="1801"/>
    <n v="36"/>
    <n v="35.8399"/>
    <n v="0.71640000000000004"/>
    <n v="4588"/>
    <n v="82.125200000000007"/>
    <n v="6186"/>
    <n v="136.09200000000001"/>
    <n v="5902"/>
    <n v="106.4342"/>
    <n v="8023"/>
    <n v="172.64830000000001"/>
    <n v="0"/>
    <n v="106.4342"/>
    <n v="172.64830000000001"/>
    <n v="66.214100000000002"/>
    <e v="#N/A"/>
    <n v="3429.6123052073026"/>
    <n v="3429.6123052073026"/>
    <n v="3429.6123052073026"/>
    <n v="249218.49417839735"/>
    <e v="#N/A"/>
  </r>
  <r>
    <s v="BLUE WING SURGERYHounslow HealthHounslowE85058Nov8"/>
    <x v="20"/>
    <x v="11"/>
    <x v="4"/>
    <x v="21"/>
    <s v="E85058"/>
    <x v="9"/>
    <n v="8"/>
    <n v="7621.3606782384504"/>
    <n v="9450"/>
    <n v="36"/>
    <n v="188.05500000000001"/>
    <n v="0.71640000000000004"/>
    <m/>
    <m/>
    <m/>
    <m/>
    <n v="6939"/>
    <n v="124.2081"/>
    <m/>
    <m/>
    <n v="16425"/>
    <n v="312.97950000000003"/>
    <m/>
    <m/>
    <n v="0"/>
    <n v="312.97950000000003"/>
    <e v="#N/A"/>
    <e v="#N/A"/>
    <e v="#N/A"/>
    <n v="3429.6123052073026"/>
    <n v="3429.6123052073026"/>
    <n v="3429.6123052073026"/>
    <n v="249218.49417839735"/>
    <e v="#N/A"/>
  </r>
  <r>
    <s v="BLUE WING SURGERYHounslow HealthHounslowE85058Oct7"/>
    <x v="20"/>
    <x v="11"/>
    <x v="4"/>
    <x v="21"/>
    <s v="E85058"/>
    <x v="10"/>
    <n v="7"/>
    <n v="7621.3606782384504"/>
    <n v="1316"/>
    <n v="160"/>
    <n v="26.188400000000001"/>
    <n v="3.1840000000000002"/>
    <n v="0"/>
    <n v="0"/>
    <n v="0"/>
    <n v="0"/>
    <n v="6336"/>
    <n v="113.4144"/>
    <n v="11955"/>
    <n v="263.01"/>
    <n v="7812"/>
    <n v="142.7868"/>
    <n v="11955"/>
    <n v="263.01"/>
    <n v="0"/>
    <n v="142.7868"/>
    <n v="263.01"/>
    <n v="120.22319999999999"/>
    <e v="#N/A"/>
    <n v="3429.6123052073026"/>
    <n v="3429.6123052073026"/>
    <n v="3429.6123052073026"/>
    <n v="249218.49417839735"/>
    <e v="#N/A"/>
  </r>
  <r>
    <s v="BLUE WING SURGERYHounslow HealthHounslowE85058Sep6"/>
    <x v="20"/>
    <x v="11"/>
    <x v="4"/>
    <x v="21"/>
    <s v="E85058"/>
    <x v="11"/>
    <n v="6"/>
    <n v="7621.3606782384504"/>
    <n v="1604"/>
    <n v="0"/>
    <n v="31.919600000000003"/>
    <n v="0"/>
    <n v="2578"/>
    <n v="2"/>
    <n v="58.004999999999995"/>
    <n v="4.4999999999999998E-2"/>
    <n v="8038"/>
    <n v="143.8802"/>
    <n v="10230"/>
    <n v="225.06"/>
    <n v="9642"/>
    <n v="175.7998"/>
    <n v="12810"/>
    <n v="283.11"/>
    <n v="0"/>
    <n v="175.7998"/>
    <n v="283.11"/>
    <n v="107.31020000000001"/>
    <e v="#N/A"/>
    <n v="3429.6123052073026"/>
    <n v="3429.6123052073026"/>
    <n v="3429.6123052073026"/>
    <n v="249218.49417839735"/>
    <e v="#N/A"/>
  </r>
  <r>
    <s v="BRAMPTON HEALTH CENTREK&amp;W NorthBrentE84049Apr1"/>
    <x v="21"/>
    <x v="15"/>
    <x v="3"/>
    <x v="22"/>
    <s v="E84049"/>
    <x v="0"/>
    <n v="1"/>
    <n v="6119.4826811845496"/>
    <n v="6534"/>
    <n v="0"/>
    <n v="120.87899999999999"/>
    <n v="0"/>
    <n v="17194"/>
    <n v="2"/>
    <n v="342.16060000000004"/>
    <n v="3.9800000000000002E-2"/>
    <n v="0"/>
    <n v="0"/>
    <n v="0"/>
    <n v="0"/>
    <n v="6534"/>
    <n v="120.87899999999999"/>
    <n v="17196"/>
    <n v="342.20040000000006"/>
    <n v="0"/>
    <n v="120.87899999999999"/>
    <n v="342.20040000000006"/>
    <n v="221.32140000000007"/>
    <n v="342.20040000000006"/>
    <n v="2753.7672065330476"/>
    <n v="2753.7672065330476"/>
    <n v="2753.7672065330476"/>
    <n v="200107.08367473478"/>
    <n v="0"/>
  </r>
  <r>
    <s v="BRAMPTON HEALTH CENTREK&amp;W NorthBrentE84049Aug5"/>
    <x v="21"/>
    <x v="15"/>
    <x v="3"/>
    <x v="22"/>
    <s v="E84049"/>
    <x v="1"/>
    <n v="5"/>
    <n v="6119.4826811845496"/>
    <n v="8350"/>
    <n v="18"/>
    <n v="154.47499999999999"/>
    <n v="0.33299999999999996"/>
    <n v="8112"/>
    <n v="0"/>
    <n v="161.4288"/>
    <n v="0"/>
    <n v="6"/>
    <n v="0.1074"/>
    <n v="9"/>
    <n v="0.19800000000000001"/>
    <n v="8374"/>
    <n v="154.91540000000001"/>
    <n v="8121"/>
    <n v="161.6268"/>
    <n v="0"/>
    <n v="154.91540000000001"/>
    <n v="161.6268"/>
    <n v="6.7113999999999976"/>
    <n v="503.82720000000006"/>
    <n v="2753.7672065330476"/>
    <n v="2753.7672065330476"/>
    <n v="2753.7672065330476"/>
    <n v="200107.08367473478"/>
    <n v="0"/>
  </r>
  <r>
    <s v="BRAMPTON HEALTH CENTREK&amp;W NorthBrentE84049Dec9"/>
    <x v="21"/>
    <x v="15"/>
    <x v="3"/>
    <x v="22"/>
    <s v="E84049"/>
    <x v="2"/>
    <n v="9"/>
    <n v="6119.4826811845496"/>
    <n v="12777"/>
    <n v="16"/>
    <n v="254.26230000000001"/>
    <n v="0.31840000000000002"/>
    <m/>
    <m/>
    <m/>
    <m/>
    <n v="3"/>
    <n v="5.3699999999999998E-2"/>
    <m/>
    <m/>
    <n v="12796"/>
    <n v="254.6344"/>
    <m/>
    <m/>
    <n v="0"/>
    <n v="254.6344"/>
    <e v="#N/A"/>
    <e v="#N/A"/>
    <e v="#N/A"/>
    <n v="2753.7672065330476"/>
    <n v="2753.7672065330476"/>
    <n v="2753.7672065330476"/>
    <n v="200107.08367473478"/>
    <e v="#N/A"/>
  </r>
  <r>
    <s v="BRAMPTON HEALTH CENTREK&amp;W NorthBrentE84049Feb11"/>
    <x v="21"/>
    <x v="15"/>
    <x v="3"/>
    <x v="22"/>
    <s v="E84049"/>
    <x v="3"/>
    <n v="11"/>
    <n v="6119.4826811845496"/>
    <n v="9808"/>
    <n v="4"/>
    <n v="195.17920000000001"/>
    <n v="7.9600000000000004E-2"/>
    <m/>
    <m/>
    <m/>
    <m/>
    <n v="0"/>
    <n v="0"/>
    <m/>
    <m/>
    <n v="9812"/>
    <n v="195.25880000000001"/>
    <m/>
    <m/>
    <n v="0"/>
    <n v="195.25880000000001"/>
    <e v="#N/A"/>
    <e v="#N/A"/>
    <e v="#N/A"/>
    <n v="2753.7672065330476"/>
    <n v="2753.7672065330476"/>
    <n v="2753.7672065330476"/>
    <n v="200107.08367473478"/>
    <e v="#N/A"/>
  </r>
  <r>
    <s v="BRAMPTON HEALTH CENTREK&amp;W NorthBrentE84049Jan10"/>
    <x v="21"/>
    <x v="15"/>
    <x v="3"/>
    <x v="22"/>
    <s v="E84049"/>
    <x v="4"/>
    <n v="10"/>
    <n v="6119.4826811845496"/>
    <n v="14797"/>
    <n v="353"/>
    <n v="294.46030000000002"/>
    <n v="7.0247000000000002"/>
    <m/>
    <m/>
    <m/>
    <m/>
    <n v="3"/>
    <n v="5.3699999999999998E-2"/>
    <m/>
    <m/>
    <n v="15153"/>
    <n v="301.53870000000001"/>
    <m/>
    <m/>
    <n v="0"/>
    <n v="301.53870000000001"/>
    <e v="#N/A"/>
    <e v="#N/A"/>
    <e v="#N/A"/>
    <n v="2753.7672065330476"/>
    <n v="2753.7672065330476"/>
    <n v="2753.7672065330476"/>
    <n v="200107.08367473478"/>
    <e v="#N/A"/>
  </r>
  <r>
    <s v="BRAMPTON HEALTH CENTREK&amp;W NorthBrentE84049Jul4"/>
    <x v="21"/>
    <x v="15"/>
    <x v="3"/>
    <x v="22"/>
    <s v="E84049"/>
    <x v="5"/>
    <n v="4"/>
    <n v="6119.4826811845496"/>
    <n v="16641"/>
    <n v="42"/>
    <n v="307.85849999999999"/>
    <n v="0.77699999999999991"/>
    <n v="8809"/>
    <n v="2"/>
    <n v="175.29910000000001"/>
    <n v="3.9800000000000002E-2"/>
    <n v="3"/>
    <n v="5.3699999999999998E-2"/>
    <n v="14"/>
    <n v="0.308"/>
    <n v="16686"/>
    <n v="308.68919999999997"/>
    <n v="8825"/>
    <n v="175.64690000000002"/>
    <n v="0"/>
    <n v="308.68919999999997"/>
    <n v="175.64690000000002"/>
    <n v="-133.04229999999995"/>
    <e v="#N/A"/>
    <n v="2753.7672065330476"/>
    <n v="2753.7672065330476"/>
    <n v="2753.7672065330476"/>
    <n v="200107.08367473478"/>
    <e v="#N/A"/>
  </r>
  <r>
    <s v="BRAMPTON HEALTH CENTREK&amp;W NorthBrentE84049Jun3"/>
    <x v="21"/>
    <x v="15"/>
    <x v="3"/>
    <x v="22"/>
    <s v="E84049"/>
    <x v="6"/>
    <n v="3"/>
    <n v="6119.4826811845496"/>
    <n v="8537"/>
    <n v="56"/>
    <n v="157.93449999999999"/>
    <n v="1.036"/>
    <n v="12020"/>
    <n v="92"/>
    <n v="239.19800000000001"/>
    <n v="1.8308"/>
    <n v="0"/>
    <n v="0"/>
    <n v="0"/>
    <n v="0"/>
    <n v="8593"/>
    <n v="158.97049999999999"/>
    <n v="12112"/>
    <n v="241.02880000000002"/>
    <n v="0"/>
    <n v="158.97049999999999"/>
    <n v="241.02880000000002"/>
    <n v="82.058300000000031"/>
    <e v="#N/A"/>
    <n v="2753.7672065330476"/>
    <n v="2753.7672065330476"/>
    <n v="2753.7672065330476"/>
    <n v="200107.08367473478"/>
    <e v="#N/A"/>
  </r>
  <r>
    <s v="BRAMPTON HEALTH CENTREK&amp;W NorthBrentE84049Mar12"/>
    <x v="21"/>
    <x v="15"/>
    <x v="3"/>
    <x v="22"/>
    <s v="E84049"/>
    <x v="7"/>
    <n v="12"/>
    <n v="6119.4826811845496"/>
    <n v="8298"/>
    <n v="27"/>
    <n v="165.1302"/>
    <n v="0.5373"/>
    <m/>
    <m/>
    <m/>
    <m/>
    <n v="0"/>
    <n v="0"/>
    <m/>
    <m/>
    <n v="8325"/>
    <n v="165.66749999999999"/>
    <m/>
    <m/>
    <n v="0"/>
    <n v="165.66749999999999"/>
    <e v="#N/A"/>
    <e v="#N/A"/>
    <e v="#N/A"/>
    <n v="2753.7672065330476"/>
    <n v="2753.7672065330476"/>
    <n v="2753.7672065330476"/>
    <n v="200107.08367473478"/>
    <e v="#N/A"/>
  </r>
  <r>
    <s v="BRAMPTON HEALTH CENTREK&amp;W NorthBrentE84049May2"/>
    <x v="21"/>
    <x v="15"/>
    <x v="3"/>
    <x v="22"/>
    <s v="E84049"/>
    <x v="8"/>
    <n v="2"/>
    <n v="6119.4826811845496"/>
    <n v="8436"/>
    <n v="0"/>
    <n v="156.066"/>
    <n v="0"/>
    <n v="9617"/>
    <n v="19"/>
    <n v="191.3783"/>
    <n v="0.37809999999999999"/>
    <n v="0"/>
    <n v="0"/>
    <n v="0"/>
    <n v="0"/>
    <n v="8436"/>
    <n v="156.066"/>
    <n v="9636"/>
    <n v="191.75639999999999"/>
    <n v="0"/>
    <n v="156.066"/>
    <n v="191.75639999999999"/>
    <n v="35.690399999999983"/>
    <e v="#N/A"/>
    <n v="2753.7672065330476"/>
    <n v="2753.7672065330476"/>
    <n v="2753.7672065330476"/>
    <n v="200107.08367473478"/>
    <e v="#N/A"/>
  </r>
  <r>
    <s v="BRAMPTON HEALTH CENTREK&amp;W NorthBrentE84049Nov8"/>
    <x v="21"/>
    <x v="15"/>
    <x v="3"/>
    <x v="22"/>
    <s v="E84049"/>
    <x v="9"/>
    <n v="8"/>
    <n v="6119.4826811845496"/>
    <n v="18594"/>
    <n v="20"/>
    <n v="370.0206"/>
    <n v="0.39800000000000002"/>
    <m/>
    <m/>
    <m/>
    <m/>
    <n v="10"/>
    <n v="0.17899999999999999"/>
    <m/>
    <m/>
    <n v="18624"/>
    <n v="370.5976"/>
    <m/>
    <m/>
    <n v="0"/>
    <n v="370.5976"/>
    <e v="#N/A"/>
    <e v="#N/A"/>
    <e v="#N/A"/>
    <n v="2753.7672065330476"/>
    <n v="2753.7672065330476"/>
    <n v="2753.7672065330476"/>
    <n v="200107.08367473478"/>
    <e v="#N/A"/>
  </r>
  <r>
    <s v="BRAMPTON HEALTH CENTREK&amp;W NorthBrentE84049Oct7"/>
    <x v="21"/>
    <x v="15"/>
    <x v="3"/>
    <x v="22"/>
    <s v="E84049"/>
    <x v="10"/>
    <n v="7"/>
    <n v="6119.4826811845496"/>
    <n v="19921"/>
    <n v="5"/>
    <n v="396.42790000000002"/>
    <n v="9.9500000000000005E-2"/>
    <n v="0"/>
    <n v="0"/>
    <n v="0"/>
    <n v="0"/>
    <n v="6"/>
    <n v="0.1074"/>
    <n v="0"/>
    <n v="0"/>
    <n v="19932"/>
    <n v="396.63479999999998"/>
    <n v="0"/>
    <n v="0"/>
    <n v="0"/>
    <n v="396.63479999999998"/>
    <n v="0"/>
    <n v="-396.63479999999998"/>
    <e v="#N/A"/>
    <n v="2753.7672065330476"/>
    <n v="2753.7672065330476"/>
    <n v="2753.7672065330476"/>
    <n v="200107.08367473478"/>
    <e v="#N/A"/>
  </r>
  <r>
    <s v="BRAMPTON HEALTH CENTREK&amp;W NorthBrentE84049Sep6"/>
    <x v="21"/>
    <x v="15"/>
    <x v="3"/>
    <x v="22"/>
    <s v="E84049"/>
    <x v="11"/>
    <n v="6"/>
    <n v="6119.4826811845496"/>
    <n v="25205"/>
    <n v="8"/>
    <n v="501.57950000000005"/>
    <n v="0.15920000000000001"/>
    <n v="14553"/>
    <n v="0"/>
    <n v="327.4425"/>
    <n v="0"/>
    <n v="4"/>
    <n v="7.1599999999999997E-2"/>
    <n v="0"/>
    <n v="0"/>
    <n v="25217"/>
    <n v="501.81030000000004"/>
    <n v="14553"/>
    <n v="327.4425"/>
    <n v="0"/>
    <n v="501.81030000000004"/>
    <n v="327.4425"/>
    <n v="-174.36780000000005"/>
    <e v="#N/A"/>
    <n v="2753.7672065330476"/>
    <n v="2753.7672065330476"/>
    <n v="2753.7672065330476"/>
    <n v="200107.08367473478"/>
    <e v="#N/A"/>
  </r>
  <r>
    <s v="BRENTFIELD MEDICAL CENTREHarness SouthBrentE84031Apr1"/>
    <x v="22"/>
    <x v="4"/>
    <x v="3"/>
    <x v="23"/>
    <s v="E84031"/>
    <x v="0"/>
    <n v="1"/>
    <n v="9747.2995012055508"/>
    <n v="48705"/>
    <n v="570"/>
    <n v="901.0424999999999"/>
    <n v="10.545"/>
    <n v="12922"/>
    <n v="909"/>
    <n v="257.14780000000002"/>
    <n v="18.089100000000002"/>
    <n v="0"/>
    <n v="0"/>
    <n v="1150"/>
    <n v="25.3"/>
    <n v="49275"/>
    <n v="911.58749999999986"/>
    <n v="14981"/>
    <n v="300.5369"/>
    <n v="0"/>
    <n v="911.58749999999986"/>
    <n v="300.5369"/>
    <n v="-611.0505999999998"/>
    <n v="300.5369"/>
    <n v="4386.2847755424982"/>
    <n v="4386.2847755424982"/>
    <n v="4386.2847755424982"/>
    <n v="318736.69368942152"/>
    <n v="0"/>
  </r>
  <r>
    <s v="BRENTFIELD MEDICAL CENTREHarness SouthBrentE84031Aug5"/>
    <x v="22"/>
    <x v="4"/>
    <x v="3"/>
    <x v="23"/>
    <s v="E84031"/>
    <x v="1"/>
    <n v="5"/>
    <n v="9747.2995012055508"/>
    <n v="5424"/>
    <n v="1080"/>
    <n v="100.34399999999999"/>
    <n v="19.98"/>
    <n v="13078"/>
    <n v="6783"/>
    <n v="260.25220000000002"/>
    <n v="134.98170000000002"/>
    <n v="878"/>
    <n v="15.716200000000001"/>
    <n v="910"/>
    <n v="20.02"/>
    <n v="7382"/>
    <n v="136.0402"/>
    <n v="20771"/>
    <n v="415.25390000000004"/>
    <n v="0"/>
    <n v="136.0402"/>
    <n v="415.25390000000004"/>
    <n v="279.21370000000002"/>
    <n v="715.79079999999999"/>
    <n v="4386.2847755424982"/>
    <n v="4386.2847755424982"/>
    <n v="4386.2847755424982"/>
    <n v="318736.69368942152"/>
    <n v="0"/>
  </r>
  <r>
    <s v="BRENTFIELD MEDICAL CENTREHarness SouthBrentE84031Dec9"/>
    <x v="22"/>
    <x v="4"/>
    <x v="3"/>
    <x v="23"/>
    <s v="E84031"/>
    <x v="2"/>
    <n v="9"/>
    <n v="9747.2995012055508"/>
    <n v="15470"/>
    <n v="3282"/>
    <n v="307.85300000000001"/>
    <n v="65.311800000000005"/>
    <m/>
    <m/>
    <m/>
    <m/>
    <n v="972"/>
    <n v="17.398800000000001"/>
    <m/>
    <m/>
    <n v="19724"/>
    <n v="390.56360000000001"/>
    <m/>
    <m/>
    <n v="0"/>
    <n v="390.56360000000001"/>
    <e v="#N/A"/>
    <e v="#N/A"/>
    <e v="#N/A"/>
    <n v="4386.2847755424982"/>
    <n v="4386.2847755424982"/>
    <n v="4386.2847755424982"/>
    <n v="318736.69368942152"/>
    <e v="#N/A"/>
  </r>
  <r>
    <s v="BRENTFIELD MEDICAL CENTREHarness SouthBrentE84031Feb11"/>
    <x v="22"/>
    <x v="4"/>
    <x v="3"/>
    <x v="23"/>
    <s v="E84031"/>
    <x v="3"/>
    <n v="11"/>
    <n v="9747.2995012055508"/>
    <n v="23809"/>
    <n v="2712"/>
    <n v="473.79910000000001"/>
    <n v="53.968800000000002"/>
    <m/>
    <m/>
    <m/>
    <m/>
    <n v="1440"/>
    <n v="25.776"/>
    <m/>
    <m/>
    <n v="27961"/>
    <n v="553.54390000000001"/>
    <m/>
    <m/>
    <n v="0"/>
    <n v="553.54390000000001"/>
    <e v="#N/A"/>
    <e v="#N/A"/>
    <e v="#N/A"/>
    <n v="4386.2847755424982"/>
    <n v="4386.2847755424982"/>
    <n v="4386.2847755424982"/>
    <n v="318736.69368942152"/>
    <e v="#N/A"/>
  </r>
  <r>
    <s v="BRENTFIELD MEDICAL CENTREHarness SouthBrentE84031Jan10"/>
    <x v="22"/>
    <x v="4"/>
    <x v="3"/>
    <x v="23"/>
    <s v="E84031"/>
    <x v="4"/>
    <n v="10"/>
    <n v="9747.2995012055508"/>
    <n v="20804"/>
    <n v="5651"/>
    <n v="413.99960000000004"/>
    <n v="112.45490000000001"/>
    <m/>
    <m/>
    <m/>
    <m/>
    <n v="1340"/>
    <n v="23.986000000000001"/>
    <m/>
    <m/>
    <n v="27795"/>
    <n v="550.44050000000004"/>
    <m/>
    <m/>
    <n v="0"/>
    <n v="550.44050000000004"/>
    <e v="#N/A"/>
    <e v="#N/A"/>
    <e v="#N/A"/>
    <n v="4386.2847755424982"/>
    <n v="4386.2847755424982"/>
    <n v="4386.2847755424982"/>
    <n v="318736.69368942152"/>
    <e v="#N/A"/>
  </r>
  <r>
    <s v="BRENTFIELD MEDICAL CENTREHarness SouthBrentE84031Jul4"/>
    <x v="22"/>
    <x v="4"/>
    <x v="3"/>
    <x v="23"/>
    <s v="E84031"/>
    <x v="5"/>
    <n v="4"/>
    <n v="9747.2995012055508"/>
    <n v="6312"/>
    <n v="619"/>
    <n v="116.77199999999999"/>
    <n v="11.451499999999999"/>
    <n v="15983"/>
    <n v="2203"/>
    <n v="318.06170000000003"/>
    <n v="43.839700000000001"/>
    <n v="796"/>
    <n v="14.2484"/>
    <n v="1204"/>
    <n v="26.488"/>
    <n v="7727"/>
    <n v="142.47190000000001"/>
    <n v="19390"/>
    <n v="388.38940000000002"/>
    <n v="0"/>
    <n v="142.47190000000001"/>
    <n v="388.38940000000002"/>
    <n v="245.91750000000002"/>
    <e v="#N/A"/>
    <n v="4386.2847755424982"/>
    <n v="4386.2847755424982"/>
    <n v="4386.2847755424982"/>
    <n v="318736.69368942152"/>
    <e v="#N/A"/>
  </r>
  <r>
    <s v="BRENTFIELD MEDICAL CENTREHarness SouthBrentE84031Jun3"/>
    <x v="22"/>
    <x v="4"/>
    <x v="3"/>
    <x v="23"/>
    <s v="E84031"/>
    <x v="6"/>
    <n v="3"/>
    <n v="9747.2995012055508"/>
    <n v="7445"/>
    <n v="181"/>
    <n v="137.73249999999999"/>
    <n v="3.3485"/>
    <n v="13460"/>
    <n v="5156"/>
    <n v="267.85400000000004"/>
    <n v="102.6044"/>
    <n v="0"/>
    <n v="0"/>
    <n v="1382"/>
    <n v="30.404"/>
    <n v="7626"/>
    <n v="141.08099999999999"/>
    <n v="19998"/>
    <n v="400.86240000000004"/>
    <n v="0"/>
    <n v="141.08099999999999"/>
    <n v="400.86240000000004"/>
    <n v="259.78140000000008"/>
    <e v="#N/A"/>
    <n v="4386.2847755424982"/>
    <n v="4386.2847755424982"/>
    <n v="4386.2847755424982"/>
    <n v="318736.69368942152"/>
    <e v="#N/A"/>
  </r>
  <r>
    <s v="BRENTFIELD MEDICAL CENTREHarness SouthBrentE84031Mar12"/>
    <x v="22"/>
    <x v="4"/>
    <x v="3"/>
    <x v="23"/>
    <s v="E84031"/>
    <x v="7"/>
    <n v="12"/>
    <n v="9747.2995012055508"/>
    <n v="16269"/>
    <n v="3919"/>
    <n v="323.75310000000002"/>
    <n v="77.988100000000003"/>
    <m/>
    <m/>
    <m/>
    <m/>
    <n v="1090"/>
    <n v="19.510999999999999"/>
    <m/>
    <m/>
    <n v="21278"/>
    <n v="421.25220000000007"/>
    <m/>
    <m/>
    <n v="0"/>
    <n v="421.25220000000007"/>
    <e v="#N/A"/>
    <e v="#N/A"/>
    <e v="#N/A"/>
    <n v="4386.2847755424982"/>
    <n v="4386.2847755424982"/>
    <n v="4386.2847755424982"/>
    <n v="318736.69368942152"/>
    <e v="#N/A"/>
  </r>
  <r>
    <s v="BRENTFIELD MEDICAL CENTREHarness SouthBrentE84031May2"/>
    <x v="22"/>
    <x v="4"/>
    <x v="3"/>
    <x v="23"/>
    <s v="E84031"/>
    <x v="8"/>
    <n v="2"/>
    <n v="9747.2995012055508"/>
    <n v="9386"/>
    <n v="381"/>
    <n v="173.64099999999999"/>
    <n v="7.0484999999999998"/>
    <n v="10921"/>
    <n v="2687"/>
    <n v="217.3279"/>
    <n v="53.471299999999999"/>
    <n v="0"/>
    <n v="0"/>
    <n v="1399"/>
    <n v="30.777999999999999"/>
    <n v="9767"/>
    <n v="180.68949999999998"/>
    <n v="15007"/>
    <n v="301.5772"/>
    <n v="0"/>
    <n v="180.68949999999998"/>
    <n v="301.5772"/>
    <n v="120.88770000000002"/>
    <e v="#N/A"/>
    <n v="4386.2847755424982"/>
    <n v="4386.2847755424982"/>
    <n v="4386.2847755424982"/>
    <n v="318736.69368942152"/>
    <e v="#N/A"/>
  </r>
  <r>
    <s v="BRENTFIELD MEDICAL CENTREHarness SouthBrentE84031Nov8"/>
    <x v="22"/>
    <x v="4"/>
    <x v="3"/>
    <x v="23"/>
    <s v="E84031"/>
    <x v="9"/>
    <n v="8"/>
    <n v="9747.2995012055508"/>
    <n v="16021"/>
    <n v="1266"/>
    <n v="318.81790000000001"/>
    <n v="25.1934"/>
    <m/>
    <m/>
    <m/>
    <m/>
    <n v="1438"/>
    <n v="25.740200000000002"/>
    <m/>
    <m/>
    <n v="18725"/>
    <n v="369.75150000000002"/>
    <m/>
    <m/>
    <n v="0"/>
    <n v="369.75150000000002"/>
    <e v="#N/A"/>
    <e v="#N/A"/>
    <e v="#N/A"/>
    <n v="4386.2847755424982"/>
    <n v="4386.2847755424982"/>
    <n v="4386.2847755424982"/>
    <n v="318736.69368942152"/>
    <e v="#N/A"/>
  </r>
  <r>
    <s v="BRENTFIELD MEDICAL CENTREHarness SouthBrentE84031Oct7"/>
    <x v="22"/>
    <x v="4"/>
    <x v="3"/>
    <x v="23"/>
    <s v="E84031"/>
    <x v="10"/>
    <n v="7"/>
    <n v="9747.2995012055508"/>
    <n v="10773"/>
    <n v="5970"/>
    <n v="214.3827"/>
    <n v="118.80300000000001"/>
    <n v="0"/>
    <n v="2213"/>
    <n v="0"/>
    <n v="49.792499999999997"/>
    <n v="1312"/>
    <n v="23.4848"/>
    <n v="1696"/>
    <n v="37.311999999999998"/>
    <n v="18055"/>
    <n v="356.6705"/>
    <n v="3909"/>
    <n v="87.104500000000002"/>
    <n v="0"/>
    <n v="356.6705"/>
    <n v="87.104500000000002"/>
    <n v="-269.56600000000003"/>
    <e v="#N/A"/>
    <n v="4386.2847755424982"/>
    <n v="4386.2847755424982"/>
    <n v="4386.2847755424982"/>
    <n v="318736.69368942152"/>
    <e v="#N/A"/>
  </r>
  <r>
    <s v="BRENTFIELD MEDICAL CENTREHarness SouthBrentE84031Sep6"/>
    <x v="22"/>
    <x v="4"/>
    <x v="3"/>
    <x v="23"/>
    <s v="E84031"/>
    <x v="11"/>
    <n v="6"/>
    <n v="9747.2995012055508"/>
    <n v="8072"/>
    <n v="13133"/>
    <n v="160.6328"/>
    <n v="261.3467"/>
    <n v="18116"/>
    <n v="8702"/>
    <n v="407.60999999999996"/>
    <n v="195.79499999999999"/>
    <n v="1585"/>
    <n v="28.371500000000001"/>
    <n v="1378"/>
    <n v="30.315999999999999"/>
    <n v="22790"/>
    <n v="450.35100000000006"/>
    <n v="28196"/>
    <n v="633.721"/>
    <n v="0"/>
    <n v="450.35100000000006"/>
    <n v="633.721"/>
    <n v="183.36999999999995"/>
    <e v="#N/A"/>
    <n v="4386.2847755424982"/>
    <n v="4386.2847755424982"/>
    <n v="4386.2847755424982"/>
    <n v="318736.69368942152"/>
    <e v="#N/A"/>
  </r>
  <r>
    <s v="Brentford Family PracticeBrentworthHounslowE85735Apr1"/>
    <x v="23"/>
    <x v="5"/>
    <x v="4"/>
    <x v="24"/>
    <s v="E85735"/>
    <x v="0"/>
    <n v="1"/>
    <n v="6046.3996874875502"/>
    <n v="2986"/>
    <n v="0"/>
    <n v="55.241"/>
    <n v="0"/>
    <n v="1601"/>
    <n v="100"/>
    <n v="31.859900000000003"/>
    <n v="1.9900000000000002"/>
    <n v="13896"/>
    <n v="248.73840000000001"/>
    <n v="8818"/>
    <n v="193.99600000000001"/>
    <n v="16882"/>
    <n v="303.9794"/>
    <n v="10519"/>
    <n v="227.84590000000003"/>
    <n v="0"/>
    <n v="303.9794"/>
    <n v="227.84590000000003"/>
    <n v="-76.13349999999997"/>
    <n v="227.84590000000003"/>
    <n v="2720.8798593693978"/>
    <n v="2720.8798593693978"/>
    <n v="2720.8798593693978"/>
    <n v="197717.26978084291"/>
    <n v="0"/>
  </r>
  <r>
    <s v="Brentford Family PracticeBrentworthHounslowE85735Aug5"/>
    <x v="23"/>
    <x v="5"/>
    <x v="4"/>
    <x v="24"/>
    <s v="E85735"/>
    <x v="1"/>
    <n v="5"/>
    <n v="6046.3996874875502"/>
    <n v="1497"/>
    <n v="1"/>
    <n v="27.694499999999998"/>
    <n v="1.8499999999999999E-2"/>
    <n v="1990"/>
    <n v="803"/>
    <n v="39.600999999999999"/>
    <n v="15.979700000000001"/>
    <n v="9273"/>
    <n v="165.98670000000001"/>
    <n v="8429"/>
    <n v="185.43799999999999"/>
    <n v="10771"/>
    <n v="193.69970000000001"/>
    <n v="11222"/>
    <n v="241.0187"/>
    <n v="0"/>
    <n v="193.69970000000001"/>
    <n v="241.0187"/>
    <n v="47.318999999999988"/>
    <n v="468.8646"/>
    <n v="2720.8798593693978"/>
    <n v="2720.8798593693978"/>
    <n v="2720.8798593693978"/>
    <n v="197717.26978084291"/>
    <n v="0"/>
  </r>
  <r>
    <s v="Brentford Family PracticeBrentworthHounslowE85735Dec9"/>
    <x v="23"/>
    <x v="5"/>
    <x v="4"/>
    <x v="24"/>
    <s v="E85735"/>
    <x v="2"/>
    <n v="9"/>
    <n v="6046.3996874875502"/>
    <n v="1364"/>
    <n v="15"/>
    <n v="27.143600000000003"/>
    <n v="0.29849999999999999"/>
    <m/>
    <m/>
    <m/>
    <m/>
    <n v="10958"/>
    <n v="196.1482"/>
    <m/>
    <m/>
    <n v="12337"/>
    <n v="223.59030000000001"/>
    <m/>
    <m/>
    <n v="0"/>
    <n v="223.59030000000001"/>
    <e v="#N/A"/>
    <e v="#N/A"/>
    <e v="#N/A"/>
    <n v="2720.8798593693978"/>
    <n v="2720.8798593693978"/>
    <n v="2720.8798593693978"/>
    <n v="197717.26978084291"/>
    <e v="#N/A"/>
  </r>
  <r>
    <s v="Brentford Family PracticeBrentworthHounslowE85735Feb11"/>
    <x v="23"/>
    <x v="5"/>
    <x v="4"/>
    <x v="24"/>
    <s v="E85735"/>
    <x v="3"/>
    <n v="11"/>
    <n v="6046.3996874875502"/>
    <n v="1206"/>
    <n v="34"/>
    <n v="23.999400000000001"/>
    <n v="0.67660000000000009"/>
    <m/>
    <m/>
    <m/>
    <m/>
    <n v="10548"/>
    <n v="188.8092"/>
    <m/>
    <m/>
    <n v="11788"/>
    <n v="213.48520000000002"/>
    <m/>
    <m/>
    <n v="0"/>
    <n v="213.48520000000002"/>
    <e v="#N/A"/>
    <e v="#N/A"/>
    <e v="#N/A"/>
    <n v="2720.8798593693978"/>
    <n v="2720.8798593693978"/>
    <n v="2720.8798593693978"/>
    <n v="197717.26978084291"/>
    <e v="#N/A"/>
  </r>
  <r>
    <s v="Brentford Family PracticeBrentworthHounslowE85735Jan10"/>
    <x v="23"/>
    <x v="5"/>
    <x v="4"/>
    <x v="24"/>
    <s v="E85735"/>
    <x v="4"/>
    <n v="10"/>
    <n v="6046.3996874875502"/>
    <n v="2498"/>
    <n v="65"/>
    <n v="49.7102"/>
    <n v="1.2935000000000001"/>
    <m/>
    <m/>
    <m/>
    <m/>
    <n v="12649"/>
    <n v="226.4171"/>
    <m/>
    <m/>
    <n v="15212"/>
    <n v="277.42079999999999"/>
    <m/>
    <m/>
    <n v="0"/>
    <n v="277.42079999999999"/>
    <e v="#N/A"/>
    <e v="#N/A"/>
    <e v="#N/A"/>
    <n v="2720.8798593693978"/>
    <n v="2720.8798593693978"/>
    <n v="2720.8798593693978"/>
    <n v="197717.26978084291"/>
    <e v="#N/A"/>
  </r>
  <r>
    <s v="Brentford Family PracticeBrentworthHounslowE85735Jul4"/>
    <x v="23"/>
    <x v="5"/>
    <x v="4"/>
    <x v="24"/>
    <s v="E85735"/>
    <x v="5"/>
    <n v="4"/>
    <n v="6046.3996874875502"/>
    <n v="896"/>
    <n v="3"/>
    <n v="16.576000000000001"/>
    <n v="5.5499999999999994E-2"/>
    <n v="3043"/>
    <n v="139"/>
    <n v="60.555700000000002"/>
    <n v="2.7661000000000002"/>
    <n v="10059"/>
    <n v="180.05609999999999"/>
    <n v="9101"/>
    <n v="200.22200000000001"/>
    <n v="10958"/>
    <n v="196.68759999999997"/>
    <n v="12283"/>
    <n v="263.54380000000003"/>
    <n v="0"/>
    <n v="196.68759999999997"/>
    <n v="263.54380000000003"/>
    <n v="66.856200000000058"/>
    <e v="#N/A"/>
    <n v="2720.8798593693978"/>
    <n v="2720.8798593693978"/>
    <n v="2720.8798593693978"/>
    <n v="197717.26978084291"/>
    <e v="#N/A"/>
  </r>
  <r>
    <s v="Brentford Family PracticeBrentworthHounslowE85735Jun3"/>
    <x v="23"/>
    <x v="5"/>
    <x v="4"/>
    <x v="24"/>
    <s v="E85735"/>
    <x v="6"/>
    <n v="3"/>
    <n v="6046.3996874875502"/>
    <n v="3019"/>
    <n v="13"/>
    <n v="55.851499999999994"/>
    <n v="0.24049999999999999"/>
    <n v="3833"/>
    <n v="1501"/>
    <n v="76.276700000000005"/>
    <n v="29.869900000000001"/>
    <n v="23701"/>
    <n v="424.24790000000002"/>
    <n v="9590"/>
    <n v="210.98"/>
    <n v="26733"/>
    <n v="480.3399"/>
    <n v="14924"/>
    <n v="317.1266"/>
    <n v="0"/>
    <n v="480.3399"/>
    <n v="317.1266"/>
    <n v="-163.2133"/>
    <e v="#N/A"/>
    <n v="2720.8798593693978"/>
    <n v="2720.8798593693978"/>
    <n v="2720.8798593693978"/>
    <n v="197717.26978084291"/>
    <e v="#N/A"/>
  </r>
  <r>
    <s v="Brentford Family PracticeBrentworthHounslowE85735Mar12"/>
    <x v="23"/>
    <x v="5"/>
    <x v="4"/>
    <x v="24"/>
    <s v="E85735"/>
    <x v="7"/>
    <n v="12"/>
    <n v="6046.3996874875502"/>
    <n v="1643"/>
    <n v="59"/>
    <n v="32.695700000000002"/>
    <n v="1.1741000000000001"/>
    <m/>
    <m/>
    <m/>
    <m/>
    <n v="10796"/>
    <n v="193.2484"/>
    <m/>
    <m/>
    <n v="12498"/>
    <n v="227.1182"/>
    <m/>
    <m/>
    <n v="0"/>
    <n v="227.1182"/>
    <e v="#N/A"/>
    <e v="#N/A"/>
    <e v="#N/A"/>
    <n v="2720.8798593693978"/>
    <n v="2720.8798593693978"/>
    <n v="2720.8798593693978"/>
    <n v="197717.26978084291"/>
    <e v="#N/A"/>
  </r>
  <r>
    <s v="Brentford Family PracticeBrentworthHounslowE85735May2"/>
    <x v="23"/>
    <x v="5"/>
    <x v="4"/>
    <x v="24"/>
    <s v="E85735"/>
    <x v="8"/>
    <n v="2"/>
    <n v="6046.3996874875502"/>
    <n v="3138"/>
    <n v="0"/>
    <n v="58.052999999999997"/>
    <n v="0"/>
    <n v="1871"/>
    <n v="1488"/>
    <n v="37.232900000000001"/>
    <n v="29.6112"/>
    <n v="4520"/>
    <n v="80.908000000000001"/>
    <n v="10371"/>
    <n v="228.16200000000001"/>
    <n v="7658"/>
    <n v="138.96100000000001"/>
    <n v="13730"/>
    <n v="295.0061"/>
    <n v="0"/>
    <n v="138.96100000000001"/>
    <n v="295.0061"/>
    <n v="156.04509999999999"/>
    <e v="#N/A"/>
    <n v="2720.8798593693978"/>
    <n v="2720.8798593693978"/>
    <n v="2720.8798593693978"/>
    <n v="197717.26978084291"/>
    <e v="#N/A"/>
  </r>
  <r>
    <s v="Brentford Family PracticeBrentworthHounslowE85735Nov8"/>
    <x v="23"/>
    <x v="5"/>
    <x v="4"/>
    <x v="24"/>
    <s v="E85735"/>
    <x v="9"/>
    <n v="8"/>
    <n v="6046.3996874875502"/>
    <n v="20195"/>
    <n v="943"/>
    <n v="401.88050000000004"/>
    <n v="18.765700000000002"/>
    <m/>
    <m/>
    <m/>
    <m/>
    <n v="10969"/>
    <n v="196.3451"/>
    <m/>
    <m/>
    <n v="32107"/>
    <n v="616.99130000000002"/>
    <m/>
    <m/>
    <n v="0"/>
    <n v="616.99130000000002"/>
    <e v="#N/A"/>
    <e v="#N/A"/>
    <e v="#N/A"/>
    <n v="2720.8798593693978"/>
    <n v="2720.8798593693978"/>
    <n v="2720.8798593693978"/>
    <n v="197717.26978084291"/>
    <e v="#N/A"/>
  </r>
  <r>
    <s v="Brentford Family PracticeBrentworthHounslowE85735Oct7"/>
    <x v="23"/>
    <x v="5"/>
    <x v="4"/>
    <x v="24"/>
    <s v="E85735"/>
    <x v="10"/>
    <n v="7"/>
    <n v="6046.3996874875502"/>
    <n v="1934"/>
    <n v="1262"/>
    <n v="38.486600000000003"/>
    <n v="25.113800000000001"/>
    <n v="0"/>
    <n v="3021"/>
    <n v="0"/>
    <n v="67.972499999999997"/>
    <n v="10173"/>
    <n v="182.0967"/>
    <n v="9933"/>
    <n v="218.52600000000001"/>
    <n v="13369"/>
    <n v="245.69710000000001"/>
    <n v="12954"/>
    <n v="286.49850000000004"/>
    <n v="0"/>
    <n v="245.69710000000001"/>
    <n v="286.49850000000004"/>
    <n v="40.801400000000029"/>
    <e v="#N/A"/>
    <n v="2720.8798593693978"/>
    <n v="2720.8798593693978"/>
    <n v="2720.8798593693978"/>
    <n v="197717.26978084291"/>
    <e v="#N/A"/>
  </r>
  <r>
    <s v="Brentford Family PracticeBrentworthHounslowE85735Sep6"/>
    <x v="23"/>
    <x v="5"/>
    <x v="4"/>
    <x v="24"/>
    <s v="E85735"/>
    <x v="11"/>
    <n v="6"/>
    <n v="6046.3996874875502"/>
    <n v="1314"/>
    <n v="2125"/>
    <n v="26.148600000000002"/>
    <n v="42.287500000000001"/>
    <n v="2876"/>
    <n v="2463"/>
    <n v="64.709999999999994"/>
    <n v="55.417499999999997"/>
    <n v="9262"/>
    <n v="165.78980000000001"/>
    <n v="10469"/>
    <n v="230.31800000000001"/>
    <n v="12701"/>
    <n v="234.22590000000002"/>
    <n v="15808"/>
    <n v="350.44550000000004"/>
    <n v="0"/>
    <n v="234.22590000000002"/>
    <n v="350.44550000000004"/>
    <n v="116.21960000000001"/>
    <e v="#N/A"/>
    <n v="2720.8798593693978"/>
    <n v="2720.8798593693978"/>
    <n v="2720.8798593693978"/>
    <n v="197717.26978084291"/>
    <e v="#N/A"/>
  </r>
  <r>
    <s v="Brentford Group PracticeBrentworthHounslowE85605Apr1"/>
    <x v="24"/>
    <x v="5"/>
    <x v="4"/>
    <x v="25"/>
    <s v="E85605"/>
    <x v="0"/>
    <n v="1"/>
    <n v="8823.2460936737607"/>
    <n v="3232"/>
    <n v="2"/>
    <n v="59.791999999999994"/>
    <n v="3.6999999999999998E-2"/>
    <n v="10573"/>
    <n v="830"/>
    <n v="210.40270000000001"/>
    <n v="16.516999999999999"/>
    <n v="6247"/>
    <n v="111.82129999999999"/>
    <n v="7563"/>
    <n v="166.386"/>
    <n v="9481"/>
    <n v="171.65029999999999"/>
    <n v="18966"/>
    <n v="393.3057"/>
    <n v="0"/>
    <n v="171.65029999999999"/>
    <n v="393.3057"/>
    <n v="221.65540000000001"/>
    <n v="393.3057"/>
    <n v="3970.4607421531923"/>
    <n v="3970.4607421531923"/>
    <n v="3970.4607421531923"/>
    <n v="288520.14726313198"/>
    <n v="0"/>
  </r>
  <r>
    <s v="Brentford Group PracticeBrentworthHounslowE85605Aug5"/>
    <x v="24"/>
    <x v="5"/>
    <x v="4"/>
    <x v="25"/>
    <s v="E85605"/>
    <x v="1"/>
    <n v="5"/>
    <n v="8823.2460936737607"/>
    <n v="8861"/>
    <n v="146"/>
    <n v="163.92849999999999"/>
    <n v="2.7010000000000001"/>
    <n v="7522"/>
    <n v="2719"/>
    <n v="149.68780000000001"/>
    <n v="54.1081"/>
    <n v="9740"/>
    <n v="174.346"/>
    <n v="7539"/>
    <n v="165.858"/>
    <n v="18747"/>
    <n v="340.97550000000001"/>
    <n v="17780"/>
    <n v="369.65390000000002"/>
    <n v="0"/>
    <n v="340.97550000000001"/>
    <n v="369.65390000000002"/>
    <n v="28.678400000000011"/>
    <n v="762.95960000000002"/>
    <n v="3970.4607421531923"/>
    <n v="3970.4607421531923"/>
    <n v="3970.4607421531923"/>
    <n v="288520.14726313198"/>
    <n v="0"/>
  </r>
  <r>
    <s v="Brentford Group PracticeBrentworthHounslowE85605Dec9"/>
    <x v="24"/>
    <x v="5"/>
    <x v="4"/>
    <x v="25"/>
    <s v="E85605"/>
    <x v="2"/>
    <n v="9"/>
    <n v="8823.2460936737607"/>
    <n v="11898"/>
    <n v="1089"/>
    <n v="236.77020000000002"/>
    <n v="21.671100000000003"/>
    <m/>
    <m/>
    <m/>
    <m/>
    <n v="9473"/>
    <n v="169.5667"/>
    <m/>
    <m/>
    <n v="22460"/>
    <n v="428.00800000000004"/>
    <m/>
    <m/>
    <n v="0"/>
    <n v="428.00800000000004"/>
    <e v="#N/A"/>
    <e v="#N/A"/>
    <e v="#N/A"/>
    <n v="3970.4607421531923"/>
    <n v="3970.4607421531923"/>
    <n v="3970.4607421531923"/>
    <n v="288520.14726313198"/>
    <e v="#N/A"/>
  </r>
  <r>
    <s v="Brentford Group PracticeBrentworthHounslowE85605Feb11"/>
    <x v="24"/>
    <x v="5"/>
    <x v="4"/>
    <x v="25"/>
    <s v="E85605"/>
    <x v="3"/>
    <n v="11"/>
    <n v="8823.2460936737607"/>
    <n v="11994"/>
    <n v="1051"/>
    <n v="238.6806"/>
    <n v="20.914899999999999"/>
    <m/>
    <m/>
    <m/>
    <m/>
    <n v="8123"/>
    <n v="145.40170000000001"/>
    <m/>
    <m/>
    <n v="21168"/>
    <n v="404.99720000000002"/>
    <m/>
    <m/>
    <n v="0"/>
    <n v="404.99720000000002"/>
    <e v="#N/A"/>
    <e v="#N/A"/>
    <e v="#N/A"/>
    <n v="3970.4607421531923"/>
    <n v="3970.4607421531923"/>
    <n v="3970.4607421531923"/>
    <n v="288520.14726313198"/>
    <e v="#N/A"/>
  </r>
  <r>
    <s v="Brentford Group PracticeBrentworthHounslowE85605Jan10"/>
    <x v="24"/>
    <x v="5"/>
    <x v="4"/>
    <x v="25"/>
    <s v="E85605"/>
    <x v="4"/>
    <n v="10"/>
    <n v="8823.2460936737607"/>
    <n v="9856"/>
    <n v="2222"/>
    <n v="196.1344"/>
    <n v="44.217800000000004"/>
    <m/>
    <m/>
    <m/>
    <m/>
    <n v="10246"/>
    <n v="183.4034"/>
    <m/>
    <m/>
    <n v="22324"/>
    <n v="423.75560000000002"/>
    <m/>
    <m/>
    <n v="0"/>
    <n v="423.75560000000002"/>
    <e v="#N/A"/>
    <e v="#N/A"/>
    <e v="#N/A"/>
    <n v="3970.4607421531923"/>
    <n v="3970.4607421531923"/>
    <n v="3970.4607421531923"/>
    <n v="288520.14726313198"/>
    <e v="#N/A"/>
  </r>
  <r>
    <s v="Brentford Group PracticeBrentworthHounslowE85605Jul4"/>
    <x v="24"/>
    <x v="5"/>
    <x v="4"/>
    <x v="25"/>
    <s v="E85605"/>
    <x v="5"/>
    <n v="4"/>
    <n v="8823.2460936737607"/>
    <n v="10915"/>
    <n v="139"/>
    <n v="201.92749999999998"/>
    <n v="2.5714999999999999"/>
    <n v="16581"/>
    <n v="2048"/>
    <n v="329.96190000000001"/>
    <n v="40.755200000000002"/>
    <n v="13319"/>
    <n v="238.4101"/>
    <n v="8334"/>
    <n v="183.34800000000001"/>
    <n v="24373"/>
    <n v="442.90909999999997"/>
    <n v="26963"/>
    <n v="554.06510000000003"/>
    <n v="0"/>
    <n v="442.90909999999997"/>
    <n v="554.06510000000003"/>
    <n v="111.15600000000006"/>
    <e v="#N/A"/>
    <n v="3970.4607421531923"/>
    <n v="3970.4607421531923"/>
    <n v="3970.4607421531923"/>
    <n v="288520.14726313198"/>
    <e v="#N/A"/>
  </r>
  <r>
    <s v="Brentford Group PracticeBrentworthHounslowE85605Jun3"/>
    <x v="24"/>
    <x v="5"/>
    <x v="4"/>
    <x v="25"/>
    <s v="E85605"/>
    <x v="6"/>
    <n v="3"/>
    <n v="8823.2460936737607"/>
    <n v="6201"/>
    <n v="142"/>
    <n v="114.71849999999999"/>
    <n v="2.6269999999999998"/>
    <n v="25533"/>
    <n v="1324"/>
    <n v="508.10670000000005"/>
    <n v="26.3476"/>
    <n v="18257"/>
    <n v="326.80029999999999"/>
    <n v="9302"/>
    <n v="204.64400000000001"/>
    <n v="24600"/>
    <n v="444.14580000000001"/>
    <n v="36159"/>
    <n v="739.09830000000011"/>
    <n v="0"/>
    <n v="444.14580000000001"/>
    <n v="739.09830000000011"/>
    <n v="294.9525000000001"/>
    <e v="#N/A"/>
    <n v="3970.4607421531923"/>
    <n v="3970.4607421531923"/>
    <n v="3970.4607421531923"/>
    <n v="288520.14726313198"/>
    <e v="#N/A"/>
  </r>
  <r>
    <s v="Brentford Group PracticeBrentworthHounslowE85605Mar12"/>
    <x v="24"/>
    <x v="5"/>
    <x v="4"/>
    <x v="25"/>
    <s v="E85605"/>
    <x v="7"/>
    <n v="12"/>
    <n v="8823.2460936737607"/>
    <n v="11017"/>
    <n v="1590"/>
    <n v="219.23830000000001"/>
    <n v="31.641000000000002"/>
    <m/>
    <m/>
    <m/>
    <m/>
    <n v="9457"/>
    <n v="169.28030000000001"/>
    <m/>
    <m/>
    <n v="22064"/>
    <n v="420.15960000000001"/>
    <m/>
    <m/>
    <n v="0"/>
    <n v="420.15960000000001"/>
    <e v="#N/A"/>
    <e v="#N/A"/>
    <e v="#N/A"/>
    <n v="3970.4607421531923"/>
    <n v="3970.4607421531923"/>
    <n v="3970.4607421531923"/>
    <n v="288520.14726313198"/>
    <e v="#N/A"/>
  </r>
  <r>
    <s v="Brentford Group PracticeBrentworthHounslowE85605May2"/>
    <x v="24"/>
    <x v="5"/>
    <x v="4"/>
    <x v="25"/>
    <s v="E85605"/>
    <x v="8"/>
    <n v="2"/>
    <n v="8823.2460936737607"/>
    <n v="4047"/>
    <n v="11"/>
    <n v="74.869500000000002"/>
    <n v="0.20349999999999999"/>
    <n v="8596"/>
    <n v="1784"/>
    <n v="171.06040000000002"/>
    <n v="35.501600000000003"/>
    <n v="7870"/>
    <n v="140.87299999999999"/>
    <n v="7932"/>
    <n v="174.50399999999999"/>
    <n v="11928"/>
    <n v="215.946"/>
    <n v="18312"/>
    <n v="381.06600000000003"/>
    <n v="0"/>
    <n v="215.946"/>
    <n v="381.06600000000003"/>
    <n v="165.12000000000003"/>
    <e v="#N/A"/>
    <n v="3970.4607421531923"/>
    <n v="3970.4607421531923"/>
    <n v="3970.4607421531923"/>
    <n v="288520.14726313198"/>
    <e v="#N/A"/>
  </r>
  <r>
    <s v="Brentford Group PracticeBrentworthHounslowE85605Nov8"/>
    <x v="24"/>
    <x v="5"/>
    <x v="4"/>
    <x v="25"/>
    <s v="E85605"/>
    <x v="9"/>
    <n v="8"/>
    <n v="8823.2460936737607"/>
    <n v="10640"/>
    <n v="716"/>
    <n v="211.73600000000002"/>
    <n v="14.2484"/>
    <m/>
    <m/>
    <m/>
    <m/>
    <n v="13278"/>
    <n v="237.67619999999999"/>
    <m/>
    <m/>
    <n v="24634"/>
    <n v="463.66060000000004"/>
    <m/>
    <m/>
    <n v="0"/>
    <n v="463.66060000000004"/>
    <e v="#N/A"/>
    <e v="#N/A"/>
    <e v="#N/A"/>
    <n v="3970.4607421531923"/>
    <n v="3970.4607421531923"/>
    <n v="3970.4607421531923"/>
    <n v="288520.14726313198"/>
    <e v="#N/A"/>
  </r>
  <r>
    <s v="Brentford Group PracticeBrentworthHounslowE85605Oct7"/>
    <x v="24"/>
    <x v="5"/>
    <x v="4"/>
    <x v="25"/>
    <s v="E85605"/>
    <x v="10"/>
    <n v="7"/>
    <n v="8823.2460936737607"/>
    <n v="9509"/>
    <n v="2070"/>
    <n v="189.22910000000002"/>
    <n v="41.193000000000005"/>
    <n v="0"/>
    <n v="2536"/>
    <n v="0"/>
    <n v="57.059999999999995"/>
    <n v="17042"/>
    <n v="305.05180000000001"/>
    <n v="9689"/>
    <n v="213.15799999999999"/>
    <n v="28621"/>
    <n v="535.47390000000007"/>
    <n v="12225"/>
    <n v="270.21799999999996"/>
    <n v="0"/>
    <n v="535.47390000000007"/>
    <n v="270.21799999999996"/>
    <n v="-265.25590000000011"/>
    <e v="#N/A"/>
    <n v="3970.4607421531923"/>
    <n v="3970.4607421531923"/>
    <n v="3970.4607421531923"/>
    <n v="288520.14726313198"/>
    <e v="#N/A"/>
  </r>
  <r>
    <s v="Brentford Group PracticeBrentworthHounslowE85605Sep6"/>
    <x v="24"/>
    <x v="5"/>
    <x v="4"/>
    <x v="25"/>
    <s v="E85605"/>
    <x v="11"/>
    <n v="6"/>
    <n v="8823.2460936737607"/>
    <n v="9021"/>
    <n v="544"/>
    <n v="179.5179"/>
    <n v="10.825600000000001"/>
    <n v="7546"/>
    <n v="3809"/>
    <n v="169.785"/>
    <n v="85.702500000000001"/>
    <n v="18859"/>
    <n v="337.5761"/>
    <n v="8323"/>
    <n v="183.10599999999999"/>
    <n v="28424"/>
    <n v="527.91959999999995"/>
    <n v="19678"/>
    <n v="438.59350000000001"/>
    <n v="0"/>
    <n v="527.91959999999995"/>
    <n v="438.59350000000001"/>
    <n v="-89.32609999999994"/>
    <e v="#N/A"/>
    <n v="3970.4607421531923"/>
    <n v="3970.4607421531923"/>
    <n v="3970.4607421531923"/>
    <n v="288520.14726313198"/>
    <e v="#N/A"/>
  </r>
  <r>
    <s v="BROADMEAD SURGERY (THE CHURCH ROAD SURGERY)NortholtEalingE85715Apr1"/>
    <x v="25"/>
    <x v="16"/>
    <x v="2"/>
    <x v="26"/>
    <s v="E85715"/>
    <x v="0"/>
    <n v="1"/>
    <n v="7339.7230507295999"/>
    <n v="2453"/>
    <n v="0"/>
    <n v="45.380499999999998"/>
    <n v="0"/>
    <n v="3452"/>
    <n v="0"/>
    <n v="68.694800000000001"/>
    <n v="0"/>
    <n v="6713"/>
    <n v="120.1627"/>
    <n v="8222"/>
    <n v="180.88399999999999"/>
    <n v="9166"/>
    <n v="165.54320000000001"/>
    <n v="11674"/>
    <n v="249.5788"/>
    <n v="0"/>
    <n v="165.54320000000001"/>
    <n v="249.5788"/>
    <n v="84.035599999999988"/>
    <n v="249.5788"/>
    <n v="3302.87537282832"/>
    <n v="3302.87537282832"/>
    <n v="3302.87537282832"/>
    <n v="240008.94375885793"/>
    <n v="0"/>
  </r>
  <r>
    <s v="BROADMEAD SURGERY (THE CHURCH ROAD SURGERY)NortholtEalingE85715Aug5"/>
    <x v="25"/>
    <x v="16"/>
    <x v="2"/>
    <x v="26"/>
    <s v="E85715"/>
    <x v="1"/>
    <n v="5"/>
    <n v="7339.7230507295999"/>
    <n v="2009"/>
    <n v="0"/>
    <n v="37.166499999999999"/>
    <n v="0"/>
    <n v="1218"/>
    <n v="0"/>
    <n v="24.238200000000003"/>
    <n v="0"/>
    <n v="21979"/>
    <n v="393.42410000000001"/>
    <n v="12227"/>
    <n v="268.99400000000003"/>
    <n v="23988"/>
    <n v="430.59059999999999"/>
    <n v="13445"/>
    <n v="293.23220000000003"/>
    <n v="0"/>
    <n v="430.59059999999999"/>
    <n v="293.23220000000003"/>
    <n v="-137.35839999999996"/>
    <n v="542.81100000000004"/>
    <n v="3302.87537282832"/>
    <n v="3302.87537282832"/>
    <n v="3302.87537282832"/>
    <n v="240008.94375885793"/>
    <n v="0"/>
  </r>
  <r>
    <s v="BROADMEAD SURGERY (THE CHURCH ROAD SURGERY)NortholtEalingE85715Dec9"/>
    <x v="25"/>
    <x v="16"/>
    <x v="2"/>
    <x v="26"/>
    <s v="E85715"/>
    <x v="2"/>
    <n v="9"/>
    <n v="7339.7230507295999"/>
    <n v="3931"/>
    <n v="4"/>
    <n v="78.226900000000001"/>
    <n v="7.9600000000000004E-2"/>
    <m/>
    <m/>
    <m/>
    <m/>
    <n v="10994"/>
    <n v="196.79259999999999"/>
    <m/>
    <m/>
    <n v="14929"/>
    <n v="275.09910000000002"/>
    <m/>
    <m/>
    <n v="0"/>
    <n v="275.09910000000002"/>
    <e v="#N/A"/>
    <e v="#N/A"/>
    <e v="#N/A"/>
    <n v="3302.87537282832"/>
    <n v="3302.87537282832"/>
    <n v="3302.87537282832"/>
    <n v="240008.94375885793"/>
    <e v="#N/A"/>
  </r>
  <r>
    <s v="BROADMEAD SURGERY (THE CHURCH ROAD SURGERY)NortholtEalingE85715Feb11"/>
    <x v="25"/>
    <x v="16"/>
    <x v="2"/>
    <x v="26"/>
    <s v="E85715"/>
    <x v="3"/>
    <n v="11"/>
    <n v="7339.7230507295999"/>
    <n v="5974"/>
    <n v="55"/>
    <n v="118.88260000000001"/>
    <n v="1.0945"/>
    <m/>
    <m/>
    <m/>
    <m/>
    <n v="14410"/>
    <n v="257.93900000000002"/>
    <m/>
    <m/>
    <n v="20439"/>
    <n v="377.91610000000003"/>
    <m/>
    <m/>
    <n v="0"/>
    <n v="377.91610000000003"/>
    <e v="#N/A"/>
    <e v="#N/A"/>
    <e v="#N/A"/>
    <n v="3302.87537282832"/>
    <n v="3302.87537282832"/>
    <n v="3302.87537282832"/>
    <n v="240008.94375885793"/>
    <e v="#N/A"/>
  </r>
  <r>
    <s v="BROADMEAD SURGERY (THE CHURCH ROAD SURGERY)NortholtEalingE85715Jan10"/>
    <x v="25"/>
    <x v="16"/>
    <x v="2"/>
    <x v="26"/>
    <s v="E85715"/>
    <x v="4"/>
    <n v="10"/>
    <n v="7339.7230507295999"/>
    <n v="3202"/>
    <n v="21"/>
    <n v="63.719800000000006"/>
    <n v="0.41790000000000005"/>
    <m/>
    <m/>
    <m/>
    <m/>
    <n v="17901"/>
    <n v="320.42790000000002"/>
    <m/>
    <m/>
    <n v="21124"/>
    <n v="384.56560000000002"/>
    <m/>
    <m/>
    <n v="0"/>
    <n v="384.56560000000002"/>
    <e v="#N/A"/>
    <e v="#N/A"/>
    <e v="#N/A"/>
    <n v="3302.87537282832"/>
    <n v="3302.87537282832"/>
    <n v="3302.87537282832"/>
    <n v="240008.94375885793"/>
    <e v="#N/A"/>
  </r>
  <r>
    <s v="BROADMEAD SURGERY (THE CHURCH ROAD SURGERY)NortholtEalingE85715Jul4"/>
    <x v="25"/>
    <x v="16"/>
    <x v="2"/>
    <x v="26"/>
    <s v="E85715"/>
    <x v="5"/>
    <n v="4"/>
    <n v="7339.7230507295999"/>
    <n v="2298"/>
    <n v="0"/>
    <n v="42.512999999999998"/>
    <n v="0"/>
    <n v="1534"/>
    <n v="0"/>
    <n v="30.526600000000002"/>
    <n v="0"/>
    <n v="7732"/>
    <n v="138.40280000000001"/>
    <n v="13149"/>
    <n v="289.27800000000002"/>
    <n v="10030"/>
    <n v="180.91580000000002"/>
    <n v="14683"/>
    <n v="319.80460000000005"/>
    <n v="0"/>
    <n v="180.91580000000002"/>
    <n v="319.80460000000005"/>
    <n v="138.88880000000003"/>
    <e v="#N/A"/>
    <n v="3302.87537282832"/>
    <n v="3302.87537282832"/>
    <n v="3302.87537282832"/>
    <n v="240008.94375885793"/>
    <e v="#N/A"/>
  </r>
  <r>
    <s v="BROADMEAD SURGERY (THE CHURCH ROAD SURGERY)NortholtEalingE85715Jun3"/>
    <x v="25"/>
    <x v="16"/>
    <x v="2"/>
    <x v="26"/>
    <s v="E85715"/>
    <x v="6"/>
    <n v="3"/>
    <n v="7339.7230507295999"/>
    <n v="2321"/>
    <n v="0"/>
    <n v="42.938499999999998"/>
    <n v="0"/>
    <n v="2425"/>
    <n v="4"/>
    <n v="48.2575"/>
    <n v="7.9600000000000004E-2"/>
    <n v="7788"/>
    <n v="139.40520000000001"/>
    <n v="10013"/>
    <n v="220.286"/>
    <n v="10109"/>
    <n v="182.34370000000001"/>
    <n v="12442"/>
    <n v="268.62310000000002"/>
    <n v="0"/>
    <n v="182.34370000000001"/>
    <n v="268.62310000000002"/>
    <n v="86.27940000000001"/>
    <e v="#N/A"/>
    <n v="3302.87537282832"/>
    <n v="3302.87537282832"/>
    <n v="3302.87537282832"/>
    <n v="240008.94375885793"/>
    <e v="#N/A"/>
  </r>
  <r>
    <s v="BROADMEAD SURGERY (THE CHURCH ROAD SURGERY)NortholtEalingE85715Mar12"/>
    <x v="25"/>
    <x v="16"/>
    <x v="2"/>
    <x v="26"/>
    <s v="E85715"/>
    <x v="7"/>
    <n v="12"/>
    <n v="7339.7230507295999"/>
    <n v="5400"/>
    <n v="0"/>
    <n v="107.46000000000001"/>
    <n v="0"/>
    <m/>
    <m/>
    <m/>
    <m/>
    <n v="11848"/>
    <n v="212.07919999999999"/>
    <m/>
    <m/>
    <n v="17248"/>
    <n v="319.53919999999999"/>
    <m/>
    <m/>
    <n v="0"/>
    <n v="319.53919999999999"/>
    <e v="#N/A"/>
    <e v="#N/A"/>
    <e v="#N/A"/>
    <n v="3302.87537282832"/>
    <n v="3302.87537282832"/>
    <n v="3302.87537282832"/>
    <n v="240008.94375885793"/>
    <e v="#N/A"/>
  </r>
  <r>
    <s v="BROADMEAD SURGERY (THE CHURCH ROAD SURGERY)NortholtEalingE85715May2"/>
    <x v="25"/>
    <x v="16"/>
    <x v="2"/>
    <x v="26"/>
    <s v="E85715"/>
    <x v="8"/>
    <n v="2"/>
    <n v="7339.7230507295999"/>
    <n v="2575"/>
    <n v="65"/>
    <n v="47.637499999999996"/>
    <n v="1.2024999999999999"/>
    <n v="2508"/>
    <n v="0"/>
    <n v="49.909200000000006"/>
    <n v="0"/>
    <n v="8509"/>
    <n v="152.31110000000001"/>
    <n v="8843"/>
    <n v="194.54599999999999"/>
    <n v="11149"/>
    <n v="201.15110000000001"/>
    <n v="11351"/>
    <n v="244.45519999999999"/>
    <n v="0"/>
    <n v="201.15110000000001"/>
    <n v="244.45519999999999"/>
    <n v="43.304099999999977"/>
    <e v="#N/A"/>
    <n v="3302.87537282832"/>
    <n v="3302.87537282832"/>
    <n v="3302.87537282832"/>
    <n v="240008.94375885793"/>
    <e v="#N/A"/>
  </r>
  <r>
    <s v="BROADMEAD SURGERY (THE CHURCH ROAD SURGERY)NortholtEalingE85715Nov8"/>
    <x v="25"/>
    <x v="16"/>
    <x v="2"/>
    <x v="26"/>
    <s v="E85715"/>
    <x v="9"/>
    <n v="8"/>
    <n v="7339.7230507295999"/>
    <n v="2204"/>
    <n v="0"/>
    <n v="43.8596"/>
    <n v="0"/>
    <m/>
    <m/>
    <m/>
    <m/>
    <n v="15720"/>
    <n v="281.38799999999998"/>
    <m/>
    <m/>
    <n v="17924"/>
    <n v="325.24759999999998"/>
    <m/>
    <m/>
    <n v="0"/>
    <n v="325.24759999999998"/>
    <e v="#N/A"/>
    <e v="#N/A"/>
    <e v="#N/A"/>
    <n v="3302.87537282832"/>
    <n v="3302.87537282832"/>
    <n v="3302.87537282832"/>
    <n v="240008.94375885793"/>
    <e v="#N/A"/>
  </r>
  <r>
    <s v="BROADMEAD SURGERY (THE CHURCH ROAD SURGERY)NortholtEalingE85715Oct7"/>
    <x v="25"/>
    <x v="16"/>
    <x v="2"/>
    <x v="26"/>
    <s v="E85715"/>
    <x v="10"/>
    <n v="7"/>
    <n v="7339.7230507295999"/>
    <n v="2281"/>
    <n v="0"/>
    <n v="45.3919"/>
    <n v="0"/>
    <n v="0"/>
    <n v="0"/>
    <n v="0"/>
    <n v="0"/>
    <n v="18085"/>
    <n v="323.72149999999999"/>
    <n v="20951"/>
    <n v="460.92200000000003"/>
    <n v="20366"/>
    <n v="369.11340000000001"/>
    <n v="20951"/>
    <n v="460.92200000000003"/>
    <n v="0"/>
    <n v="369.11340000000001"/>
    <n v="460.92200000000003"/>
    <n v="91.808600000000013"/>
    <e v="#N/A"/>
    <n v="3302.87537282832"/>
    <n v="3302.87537282832"/>
    <n v="3302.87537282832"/>
    <n v="240008.94375885793"/>
    <e v="#N/A"/>
  </r>
  <r>
    <s v="BROADMEAD SURGERY (THE CHURCH ROAD SURGERY)NortholtEalingE85715Sep6"/>
    <x v="25"/>
    <x v="16"/>
    <x v="2"/>
    <x v="26"/>
    <s v="E85715"/>
    <x v="11"/>
    <n v="6"/>
    <n v="7339.7230507295999"/>
    <n v="2285"/>
    <n v="0"/>
    <n v="45.471499999999999"/>
    <n v="0"/>
    <n v="976"/>
    <n v="0"/>
    <n v="21.96"/>
    <n v="0"/>
    <n v="16044"/>
    <n v="287.18759999999997"/>
    <n v="16120"/>
    <n v="354.64"/>
    <n v="18329"/>
    <n v="332.65909999999997"/>
    <n v="17096"/>
    <n v="376.59999999999997"/>
    <n v="0"/>
    <n v="332.65909999999997"/>
    <n v="376.59999999999997"/>
    <n v="43.940899999999999"/>
    <e v="#N/A"/>
    <n v="3302.87537282832"/>
    <n v="3302.87537282832"/>
    <n v="3302.87537282832"/>
    <n v="240008.94375885793"/>
    <e v="#N/A"/>
  </r>
  <r>
    <s v="Brompton Medical CentreKensington and Chelsea SouthWest LondonE87746Apr1"/>
    <x v="26"/>
    <x v="17"/>
    <x v="6"/>
    <x v="27"/>
    <s v="E87746"/>
    <x v="0"/>
    <n v="1"/>
    <n v="3935.50443100444"/>
    <n v="1882"/>
    <n v="0"/>
    <n v="34.817"/>
    <n v="0"/>
    <n v="1642"/>
    <n v="0"/>
    <n v="32.675800000000002"/>
    <n v="0"/>
    <n v="1821"/>
    <n v="32.5959"/>
    <n v="1725"/>
    <n v="37.950000000000003"/>
    <n v="3703"/>
    <n v="67.412900000000008"/>
    <n v="3367"/>
    <n v="70.625799999999998"/>
    <n v="0"/>
    <n v="67.412900000000008"/>
    <n v="70.625799999999998"/>
    <n v="3.2128999999999905"/>
    <n v="70.625799999999998"/>
    <n v="1770.9769939519981"/>
    <n v="1770.9769939519981"/>
    <n v="1770.9769939519981"/>
    <n v="128690.9948938452"/>
    <n v="0"/>
  </r>
  <r>
    <s v="Brompton Medical CentreKensington and Chelsea SouthWest LondonE87746Aug5"/>
    <x v="26"/>
    <x v="17"/>
    <x v="6"/>
    <x v="27"/>
    <s v="E87746"/>
    <x v="1"/>
    <n v="5"/>
    <n v="3935.50443100444"/>
    <n v="2571"/>
    <n v="0"/>
    <n v="47.563499999999998"/>
    <n v="0"/>
    <n v="2324"/>
    <n v="0"/>
    <n v="46.247600000000006"/>
    <n v="0"/>
    <n v="1901"/>
    <n v="34.027900000000002"/>
    <n v="4030"/>
    <n v="88.66"/>
    <n v="4472"/>
    <n v="81.591399999999993"/>
    <n v="6354"/>
    <n v="134.9076"/>
    <n v="0"/>
    <n v="81.591399999999993"/>
    <n v="134.9076"/>
    <n v="53.316200000000009"/>
    <n v="205.5334"/>
    <n v="1770.9769939519981"/>
    <n v="1770.9769939519981"/>
    <n v="1770.9769939519981"/>
    <n v="128690.9948938452"/>
    <n v="0"/>
  </r>
  <r>
    <s v="Brompton Medical CentreKensington and Chelsea SouthWest LondonE87746Dec9"/>
    <x v="26"/>
    <x v="17"/>
    <x v="6"/>
    <x v="27"/>
    <s v="E87746"/>
    <x v="2"/>
    <n v="9"/>
    <n v="3935.50443100444"/>
    <n v="2187"/>
    <n v="0"/>
    <n v="43.521300000000004"/>
    <n v="0"/>
    <m/>
    <m/>
    <m/>
    <m/>
    <n v="2173"/>
    <n v="38.896700000000003"/>
    <m/>
    <m/>
    <n v="4360"/>
    <n v="82.418000000000006"/>
    <m/>
    <m/>
    <n v="0"/>
    <n v="82.418000000000006"/>
    <e v="#N/A"/>
    <e v="#N/A"/>
    <e v="#N/A"/>
    <n v="1770.9769939519981"/>
    <n v="1770.9769939519981"/>
    <n v="1770.9769939519981"/>
    <n v="128690.9948938452"/>
    <e v="#N/A"/>
  </r>
  <r>
    <s v="Brompton Medical CentreKensington and Chelsea SouthWest LondonE87746Feb11"/>
    <x v="26"/>
    <x v="17"/>
    <x v="6"/>
    <x v="27"/>
    <s v="E87746"/>
    <x v="3"/>
    <n v="11"/>
    <n v="3935.50443100444"/>
    <n v="1612"/>
    <n v="0"/>
    <n v="32.078800000000001"/>
    <n v="0"/>
    <m/>
    <m/>
    <m/>
    <m/>
    <n v="1636"/>
    <n v="29.284400000000002"/>
    <m/>
    <m/>
    <n v="3248"/>
    <n v="61.363200000000006"/>
    <m/>
    <m/>
    <n v="0"/>
    <n v="61.363200000000006"/>
    <e v="#N/A"/>
    <e v="#N/A"/>
    <e v="#N/A"/>
    <n v="1770.9769939519981"/>
    <n v="1770.9769939519981"/>
    <n v="1770.9769939519981"/>
    <n v="128690.9948938452"/>
    <e v="#N/A"/>
  </r>
  <r>
    <s v="Brompton Medical CentreKensington and Chelsea SouthWest LondonE87746Jan10"/>
    <x v="26"/>
    <x v="17"/>
    <x v="6"/>
    <x v="27"/>
    <s v="E87746"/>
    <x v="4"/>
    <n v="10"/>
    <n v="3935.50443100444"/>
    <n v="2278"/>
    <n v="0"/>
    <n v="45.3322"/>
    <n v="0"/>
    <m/>
    <m/>
    <m/>
    <m/>
    <n v="7082"/>
    <n v="126.76779999999999"/>
    <m/>
    <m/>
    <n v="9360"/>
    <n v="172.1"/>
    <m/>
    <m/>
    <n v="0"/>
    <n v="172.1"/>
    <e v="#N/A"/>
    <e v="#N/A"/>
    <e v="#N/A"/>
    <n v="1770.9769939519981"/>
    <n v="1770.9769939519981"/>
    <n v="1770.9769939519981"/>
    <n v="128690.9948938452"/>
    <e v="#N/A"/>
  </r>
  <r>
    <s v="Brompton Medical CentreKensington and Chelsea SouthWest LondonE87746Jul4"/>
    <x v="26"/>
    <x v="17"/>
    <x v="6"/>
    <x v="27"/>
    <s v="E87746"/>
    <x v="5"/>
    <n v="4"/>
    <n v="3935.50443100444"/>
    <n v="2283"/>
    <n v="2"/>
    <n v="42.235499999999995"/>
    <n v="3.6999999999999998E-2"/>
    <n v="2122"/>
    <n v="0"/>
    <n v="42.227800000000002"/>
    <n v="0"/>
    <n v="1336"/>
    <n v="23.914400000000001"/>
    <n v="1728"/>
    <n v="38.015999999999998"/>
    <n v="3621"/>
    <n v="66.186899999999994"/>
    <n v="3850"/>
    <n v="80.243799999999993"/>
    <n v="0"/>
    <n v="66.186899999999994"/>
    <n v="80.243799999999993"/>
    <n v="14.056899999999999"/>
    <e v="#N/A"/>
    <n v="1770.9769939519981"/>
    <n v="1770.9769939519981"/>
    <n v="1770.9769939519981"/>
    <n v="128690.9948938452"/>
    <e v="#N/A"/>
  </r>
  <r>
    <s v="Brompton Medical CentreKensington and Chelsea SouthWest LondonE87746Jun3"/>
    <x v="26"/>
    <x v="17"/>
    <x v="6"/>
    <x v="27"/>
    <s v="E87746"/>
    <x v="6"/>
    <n v="3"/>
    <n v="3935.50443100444"/>
    <n v="2321"/>
    <n v="0"/>
    <n v="42.938499999999998"/>
    <n v="0"/>
    <n v="2527"/>
    <n v="0"/>
    <n v="50.287300000000002"/>
    <n v="0"/>
    <n v="2023"/>
    <n v="36.2117"/>
    <n v="1581"/>
    <n v="34.781999999999996"/>
    <n v="4344"/>
    <n v="79.150199999999998"/>
    <n v="4108"/>
    <n v="85.069299999999998"/>
    <n v="0"/>
    <n v="79.150199999999998"/>
    <n v="85.069299999999998"/>
    <n v="5.9191000000000003"/>
    <e v="#N/A"/>
    <n v="1770.9769939519981"/>
    <n v="1770.9769939519981"/>
    <n v="1770.9769939519981"/>
    <n v="128690.9948938452"/>
    <e v="#N/A"/>
  </r>
  <r>
    <s v="Brompton Medical CentreKensington and Chelsea SouthWest LondonE87746Mar12"/>
    <x v="26"/>
    <x v="17"/>
    <x v="6"/>
    <x v="27"/>
    <s v="E87746"/>
    <x v="7"/>
    <n v="12"/>
    <n v="3935.50443100444"/>
    <n v="2537"/>
    <n v="0"/>
    <n v="50.4863"/>
    <n v="0"/>
    <m/>
    <m/>
    <m/>
    <m/>
    <n v="1697"/>
    <n v="30.376300000000001"/>
    <m/>
    <m/>
    <n v="4234"/>
    <n v="80.8626"/>
    <m/>
    <m/>
    <n v="0"/>
    <n v="80.8626"/>
    <e v="#N/A"/>
    <e v="#N/A"/>
    <e v="#N/A"/>
    <n v="1770.9769939519981"/>
    <n v="1770.9769939519981"/>
    <n v="1770.9769939519981"/>
    <n v="128690.9948938452"/>
    <e v="#N/A"/>
  </r>
  <r>
    <s v="Brompton Medical CentreKensington and Chelsea SouthWest LondonE87746May2"/>
    <x v="26"/>
    <x v="17"/>
    <x v="6"/>
    <x v="27"/>
    <s v="E87746"/>
    <x v="8"/>
    <n v="2"/>
    <n v="3935.50443100444"/>
    <n v="1986"/>
    <n v="0"/>
    <n v="36.741"/>
    <n v="0"/>
    <n v="1668"/>
    <n v="0"/>
    <n v="33.193200000000004"/>
    <n v="0"/>
    <n v="1689"/>
    <n v="30.2331"/>
    <n v="2067"/>
    <n v="45.473999999999997"/>
    <n v="3675"/>
    <n v="66.974099999999993"/>
    <n v="3735"/>
    <n v="78.667200000000008"/>
    <n v="0"/>
    <n v="66.974099999999993"/>
    <n v="78.667200000000008"/>
    <n v="11.693100000000015"/>
    <e v="#N/A"/>
    <n v="1770.9769939519981"/>
    <n v="1770.9769939519981"/>
    <n v="1770.9769939519981"/>
    <n v="128690.9948938452"/>
    <e v="#N/A"/>
  </r>
  <r>
    <s v="Brompton Medical CentreKensington and Chelsea SouthWest LondonE87746Nov8"/>
    <x v="26"/>
    <x v="17"/>
    <x v="6"/>
    <x v="27"/>
    <s v="E87746"/>
    <x v="9"/>
    <n v="8"/>
    <n v="3935.50443100444"/>
    <n v="10048"/>
    <n v="0"/>
    <n v="199.95520000000002"/>
    <n v="0"/>
    <m/>
    <m/>
    <m/>
    <m/>
    <n v="3838"/>
    <n v="68.700199999999995"/>
    <m/>
    <m/>
    <n v="13886"/>
    <n v="268.65539999999999"/>
    <m/>
    <m/>
    <n v="0"/>
    <n v="268.65539999999999"/>
    <e v="#N/A"/>
    <e v="#N/A"/>
    <e v="#N/A"/>
    <n v="1770.9769939519981"/>
    <n v="1770.9769939519981"/>
    <n v="1770.9769939519981"/>
    <n v="128690.9948938452"/>
    <e v="#N/A"/>
  </r>
  <r>
    <s v="Brompton Medical CentreKensington and Chelsea SouthWest LondonE87746Oct7"/>
    <x v="26"/>
    <x v="17"/>
    <x v="6"/>
    <x v="27"/>
    <s v="E87746"/>
    <x v="10"/>
    <n v="7"/>
    <n v="3935.50443100444"/>
    <n v="2806"/>
    <n v="0"/>
    <n v="55.839400000000005"/>
    <n v="0"/>
    <n v="0"/>
    <n v="0"/>
    <n v="0"/>
    <n v="0"/>
    <n v="4478"/>
    <n v="80.156199999999998"/>
    <n v="3246"/>
    <n v="71.412000000000006"/>
    <n v="7284"/>
    <n v="135.9956"/>
    <n v="3246"/>
    <n v="71.412000000000006"/>
    <n v="0"/>
    <n v="135.9956"/>
    <n v="71.412000000000006"/>
    <n v="-64.58359999999999"/>
    <e v="#N/A"/>
    <n v="1770.9769939519981"/>
    <n v="1770.9769939519981"/>
    <n v="1770.9769939519981"/>
    <n v="128690.9948938452"/>
    <e v="#N/A"/>
  </r>
  <r>
    <s v="Brompton Medical CentreKensington and Chelsea SouthWest LondonE87746Sep6"/>
    <x v="26"/>
    <x v="17"/>
    <x v="6"/>
    <x v="27"/>
    <s v="E87746"/>
    <x v="11"/>
    <n v="6"/>
    <n v="3935.50443100444"/>
    <n v="2470"/>
    <n v="0"/>
    <n v="49.153000000000006"/>
    <n v="0"/>
    <n v="2301"/>
    <n v="0"/>
    <n v="51.772500000000001"/>
    <n v="0"/>
    <n v="5829"/>
    <n v="104.3391"/>
    <n v="1847"/>
    <n v="40.634"/>
    <n v="8299"/>
    <n v="153.49209999999999"/>
    <n v="4148"/>
    <n v="92.406499999999994"/>
    <n v="0"/>
    <n v="153.49209999999999"/>
    <n v="92.406499999999994"/>
    <n v="-61.085599999999999"/>
    <e v="#N/A"/>
    <n v="1770.9769939519981"/>
    <n v="1770.9769939519981"/>
    <n v="1770.9769939519981"/>
    <n v="128690.9948938452"/>
    <e v="#N/A"/>
  </r>
  <r>
    <s v="Brook Green Medical CentreH&amp;F Partnership PCNHammersmith &amp; FulhamE85020Apr1"/>
    <x v="27"/>
    <x v="18"/>
    <x v="0"/>
    <x v="28"/>
    <s v="E85020"/>
    <x v="0"/>
    <n v="1"/>
    <n v="14896.137576458101"/>
    <n v="7545"/>
    <n v="108"/>
    <n v="139.58249999999998"/>
    <n v="1.998"/>
    <n v="25803"/>
    <n v="18"/>
    <n v="513.47969999999998"/>
    <n v="0.35820000000000002"/>
    <n v="30193"/>
    <n v="540.4547"/>
    <n v="7362"/>
    <n v="161.964"/>
    <n v="37846"/>
    <n v="682.03520000000003"/>
    <n v="33183"/>
    <n v="675.80189999999993"/>
    <n v="0"/>
    <n v="682.03520000000003"/>
    <n v="675.80189999999993"/>
    <n v="-6.2333000000000993"/>
    <n v="675.80189999999993"/>
    <n v="6703.2619094061456"/>
    <n v="6703.2619094061456"/>
    <n v="6703.2619094061456"/>
    <n v="487103.69875017996"/>
    <n v="0"/>
  </r>
  <r>
    <s v="Brook Green Medical CentreH&amp;F Partnership PCNHammersmith &amp; FulhamE85020Aug5"/>
    <x v="27"/>
    <x v="18"/>
    <x v="0"/>
    <x v="28"/>
    <s v="E85020"/>
    <x v="1"/>
    <n v="5"/>
    <n v="14896.137576458101"/>
    <n v="14830"/>
    <n v="3"/>
    <n v="274.35499999999996"/>
    <n v="5.5499999999999994E-2"/>
    <n v="9444"/>
    <n v="73"/>
    <n v="187.93560000000002"/>
    <n v="1.4527000000000001"/>
    <n v="28371"/>
    <n v="507.84089999999998"/>
    <n v="32212"/>
    <n v="708.66399999999999"/>
    <n v="43204"/>
    <n v="782.25139999999988"/>
    <n v="41729"/>
    <n v="898.05230000000006"/>
    <n v="0"/>
    <n v="782.25139999999988"/>
    <n v="898.05230000000006"/>
    <n v="115.80090000000018"/>
    <n v="1573.8542"/>
    <n v="6703.2619094061456"/>
    <n v="6703.2619094061456"/>
    <n v="6703.2619094061456"/>
    <n v="487103.69875017996"/>
    <n v="0"/>
  </r>
  <r>
    <s v="Brook Green Medical CentreH&amp;F Partnership PCNHammersmith &amp; FulhamE85020Dec9"/>
    <x v="27"/>
    <x v="18"/>
    <x v="0"/>
    <x v="28"/>
    <s v="E85020"/>
    <x v="2"/>
    <n v="9"/>
    <n v="14896.137576458101"/>
    <n v="10267"/>
    <n v="0"/>
    <n v="204.3133"/>
    <n v="0"/>
    <m/>
    <m/>
    <m/>
    <m/>
    <n v="8284"/>
    <n v="148.28360000000001"/>
    <m/>
    <m/>
    <n v="18551"/>
    <n v="352.59690000000001"/>
    <m/>
    <m/>
    <n v="0"/>
    <n v="352.59690000000001"/>
    <e v="#N/A"/>
    <e v="#N/A"/>
    <e v="#N/A"/>
    <n v="6703.2619094061456"/>
    <n v="6703.2619094061456"/>
    <n v="6703.2619094061456"/>
    <n v="487103.69875017996"/>
    <e v="#N/A"/>
  </r>
  <r>
    <s v="Brook Green Medical CentreH&amp;F Partnership PCNHammersmith &amp; FulhamE85020Feb11"/>
    <x v="27"/>
    <x v="18"/>
    <x v="0"/>
    <x v="28"/>
    <s v="E85020"/>
    <x v="3"/>
    <n v="11"/>
    <n v="14896.137576458101"/>
    <n v="17923"/>
    <n v="12"/>
    <n v="356.66770000000002"/>
    <n v="0.23880000000000001"/>
    <m/>
    <m/>
    <m/>
    <m/>
    <n v="16055"/>
    <n v="287.3845"/>
    <m/>
    <m/>
    <n v="33990"/>
    <n v="644.29100000000005"/>
    <m/>
    <m/>
    <n v="0"/>
    <n v="644.29100000000005"/>
    <e v="#N/A"/>
    <e v="#N/A"/>
    <e v="#N/A"/>
    <n v="6703.2619094061456"/>
    <n v="6703.2619094061456"/>
    <n v="6703.2619094061456"/>
    <n v="487103.69875017996"/>
    <e v="#N/A"/>
  </r>
  <r>
    <s v="Brook Green Medical CentreH&amp;F Partnership PCNHammersmith &amp; FulhamE85020Jan10"/>
    <x v="27"/>
    <x v="18"/>
    <x v="0"/>
    <x v="28"/>
    <s v="E85020"/>
    <x v="4"/>
    <n v="10"/>
    <n v="14896.137576458101"/>
    <n v="9345"/>
    <n v="18"/>
    <n v="185.96550000000002"/>
    <n v="0.35820000000000002"/>
    <m/>
    <m/>
    <m/>
    <m/>
    <n v="13877"/>
    <n v="248.39830000000001"/>
    <m/>
    <m/>
    <n v="23240"/>
    <n v="434.72200000000004"/>
    <m/>
    <m/>
    <n v="0"/>
    <n v="434.72200000000004"/>
    <e v="#N/A"/>
    <e v="#N/A"/>
    <e v="#N/A"/>
    <n v="6703.2619094061456"/>
    <n v="6703.2619094061456"/>
    <n v="6703.2619094061456"/>
    <n v="487103.69875017996"/>
    <e v="#N/A"/>
  </r>
  <r>
    <s v="Brook Green Medical CentreH&amp;F Partnership PCNHammersmith &amp; FulhamE85020Jul4"/>
    <x v="27"/>
    <x v="18"/>
    <x v="0"/>
    <x v="28"/>
    <s v="E85020"/>
    <x v="5"/>
    <n v="4"/>
    <n v="14896.137576458101"/>
    <n v="25395"/>
    <n v="33"/>
    <n v="469.8075"/>
    <n v="0.61049999999999993"/>
    <n v="10537"/>
    <n v="84"/>
    <n v="209.68630000000002"/>
    <n v="1.6716000000000002"/>
    <n v="26338"/>
    <n v="471.4502"/>
    <n v="25583"/>
    <n v="562.82600000000002"/>
    <n v="51766"/>
    <n v="941.8682"/>
    <n v="36204"/>
    <n v="774.18389999999999"/>
    <n v="0"/>
    <n v="941.8682"/>
    <n v="774.18389999999999"/>
    <n v="-167.68430000000001"/>
    <e v="#N/A"/>
    <n v="6703.2619094061456"/>
    <n v="6703.2619094061456"/>
    <n v="6703.2619094061456"/>
    <n v="487103.69875017996"/>
    <e v="#N/A"/>
  </r>
  <r>
    <s v="Brook Green Medical CentreH&amp;F Partnership PCNHammersmith &amp; FulhamE85020Jun3"/>
    <x v="27"/>
    <x v="18"/>
    <x v="0"/>
    <x v="28"/>
    <s v="E85020"/>
    <x v="6"/>
    <n v="3"/>
    <n v="14896.137576458101"/>
    <n v="26418"/>
    <n v="0"/>
    <n v="488.733"/>
    <n v="0"/>
    <n v="9008"/>
    <n v="27"/>
    <n v="179.25920000000002"/>
    <n v="0.5373"/>
    <n v="26373"/>
    <n v="472.07670000000002"/>
    <n v="12806"/>
    <n v="281.73200000000003"/>
    <n v="52791"/>
    <n v="960.80970000000002"/>
    <n v="21841"/>
    <n v="461.52850000000001"/>
    <n v="0"/>
    <n v="960.80970000000002"/>
    <n v="461.52850000000001"/>
    <n v="-499.28120000000001"/>
    <e v="#N/A"/>
    <n v="6703.2619094061456"/>
    <n v="6703.2619094061456"/>
    <n v="6703.2619094061456"/>
    <n v="487103.69875017996"/>
    <e v="#N/A"/>
  </r>
  <r>
    <s v="Brook Green Medical CentreH&amp;F Partnership PCNHammersmith &amp; FulhamE85020Mar12"/>
    <x v="27"/>
    <x v="18"/>
    <x v="0"/>
    <x v="28"/>
    <s v="E85020"/>
    <x v="7"/>
    <n v="12"/>
    <n v="14896.137576458101"/>
    <n v="22394"/>
    <n v="24"/>
    <n v="445.64060000000001"/>
    <n v="0.47760000000000002"/>
    <m/>
    <m/>
    <m/>
    <m/>
    <n v="18922"/>
    <n v="338.7038"/>
    <m/>
    <m/>
    <n v="41340"/>
    <n v="784.822"/>
    <m/>
    <m/>
    <n v="0"/>
    <n v="784.822"/>
    <e v="#N/A"/>
    <e v="#N/A"/>
    <e v="#N/A"/>
    <n v="6703.2619094061456"/>
    <n v="6703.2619094061456"/>
    <n v="6703.2619094061456"/>
    <n v="487103.69875017996"/>
    <e v="#N/A"/>
  </r>
  <r>
    <s v="Brook Green Medical CentreH&amp;F Partnership PCNHammersmith &amp; FulhamE85020May2"/>
    <x v="27"/>
    <x v="18"/>
    <x v="0"/>
    <x v="28"/>
    <s v="E85020"/>
    <x v="8"/>
    <n v="2"/>
    <n v="14896.137576458101"/>
    <n v="27994"/>
    <n v="0"/>
    <n v="517.88900000000001"/>
    <n v="0"/>
    <n v="19979"/>
    <n v="16"/>
    <n v="397.58210000000003"/>
    <n v="0.31840000000000002"/>
    <n v="22726"/>
    <n v="406.79539999999997"/>
    <n v="32307"/>
    <n v="710.75400000000002"/>
    <n v="50720"/>
    <n v="924.68439999999998"/>
    <n v="52302"/>
    <n v="1108.6545000000001"/>
    <n v="0"/>
    <n v="924.68439999999998"/>
    <n v="1108.6545000000001"/>
    <n v="183.97010000000012"/>
    <e v="#N/A"/>
    <n v="6703.2619094061456"/>
    <n v="6703.2619094061456"/>
    <n v="6703.2619094061456"/>
    <n v="487103.69875017996"/>
    <e v="#N/A"/>
  </r>
  <r>
    <s v="Brook Green Medical CentreH&amp;F Partnership PCNHammersmith &amp; FulhamE85020Nov8"/>
    <x v="27"/>
    <x v="18"/>
    <x v="0"/>
    <x v="28"/>
    <s v="E85020"/>
    <x v="9"/>
    <n v="8"/>
    <n v="14896.137576458101"/>
    <n v="29777"/>
    <n v="13"/>
    <n v="592.56230000000005"/>
    <n v="0.25870000000000004"/>
    <m/>
    <m/>
    <m/>
    <m/>
    <n v="8227"/>
    <n v="147.26329999999999"/>
    <m/>
    <m/>
    <n v="38017"/>
    <n v="740.08429999999998"/>
    <m/>
    <m/>
    <n v="0"/>
    <n v="740.08429999999998"/>
    <e v="#N/A"/>
    <e v="#N/A"/>
    <e v="#N/A"/>
    <n v="6703.2619094061456"/>
    <n v="6703.2619094061456"/>
    <n v="6703.2619094061456"/>
    <n v="487103.69875017996"/>
    <e v="#N/A"/>
  </r>
  <r>
    <s v="Brook Green Medical CentreH&amp;F Partnership PCNHammersmith &amp; FulhamE85020Oct7"/>
    <x v="27"/>
    <x v="18"/>
    <x v="0"/>
    <x v="28"/>
    <s v="E85020"/>
    <x v="10"/>
    <n v="7"/>
    <n v="14896.137576458101"/>
    <n v="11068"/>
    <n v="3"/>
    <n v="220.25320000000002"/>
    <n v="5.9700000000000003E-2"/>
    <n v="0"/>
    <n v="131"/>
    <n v="0"/>
    <n v="2.9474999999999998"/>
    <n v="21198"/>
    <n v="379.44420000000002"/>
    <n v="38401"/>
    <n v="844.822"/>
    <n v="32269"/>
    <n v="599.75710000000004"/>
    <n v="38532"/>
    <n v="847.76949999999999"/>
    <n v="0"/>
    <n v="599.75710000000004"/>
    <n v="847.76949999999999"/>
    <n v="248.01239999999996"/>
    <e v="#N/A"/>
    <n v="6703.2619094061456"/>
    <n v="6703.2619094061456"/>
    <n v="6703.2619094061456"/>
    <n v="487103.69875017996"/>
    <e v="#N/A"/>
  </r>
  <r>
    <s v="Brook Green Medical CentreH&amp;F Partnership PCNHammersmith &amp; FulhamE85020Sep6"/>
    <x v="27"/>
    <x v="18"/>
    <x v="0"/>
    <x v="28"/>
    <s v="E85020"/>
    <x v="11"/>
    <n v="6"/>
    <n v="14896.137576458101"/>
    <n v="12359"/>
    <n v="4"/>
    <n v="245.94410000000002"/>
    <n v="7.9600000000000004E-2"/>
    <n v="11812"/>
    <n v="43"/>
    <n v="265.77"/>
    <n v="0.96749999999999992"/>
    <n v="27309"/>
    <n v="488.83109999999999"/>
    <n v="31922"/>
    <n v="702.28399999999999"/>
    <n v="39672"/>
    <n v="734.85480000000007"/>
    <n v="43777"/>
    <n v="969.02149999999995"/>
    <n v="0"/>
    <n v="734.85480000000007"/>
    <n v="969.02149999999995"/>
    <n v="234.16669999999988"/>
    <e v="#N/A"/>
    <n v="6703.2619094061456"/>
    <n v="6703.2619094061456"/>
    <n v="6703.2619094061456"/>
    <n v="487103.69875017996"/>
    <e v="#N/A"/>
  </r>
  <r>
    <s v="Brook Green SurgeryH&amp;F Central PCNHammersmith &amp; FulhamE85074Apr1"/>
    <x v="28"/>
    <x v="0"/>
    <x v="0"/>
    <x v="29"/>
    <s v="E85074"/>
    <x v="0"/>
    <n v="1"/>
    <n v="5263.6994987911703"/>
    <n v="1822"/>
    <n v="2"/>
    <n v="33.707000000000001"/>
    <n v="3.6999999999999998E-2"/>
    <n v="8666"/>
    <n v="3031"/>
    <n v="172.45340000000002"/>
    <n v="60.316900000000004"/>
    <n v="4003"/>
    <n v="71.653700000000001"/>
    <n v="4086"/>
    <n v="89.891999999999996"/>
    <n v="5827"/>
    <n v="105.3977"/>
    <n v="15783"/>
    <n v="322.66230000000002"/>
    <n v="0"/>
    <n v="105.3977"/>
    <n v="322.66230000000002"/>
    <n v="217.26460000000003"/>
    <n v="322.66230000000002"/>
    <n v="2368.6647744560269"/>
    <n v="2368.6647744560269"/>
    <n v="2368.6647744560269"/>
    <n v="172122.97361047129"/>
    <n v="0"/>
  </r>
  <r>
    <s v="Brook Green SurgeryH&amp;F Central PCNHammersmith &amp; FulhamE85074Aug5"/>
    <x v="28"/>
    <x v="0"/>
    <x v="0"/>
    <x v="29"/>
    <s v="E85074"/>
    <x v="1"/>
    <n v="5"/>
    <n v="5263.6994987911703"/>
    <n v="3242"/>
    <n v="1441"/>
    <n v="59.976999999999997"/>
    <n v="26.6585"/>
    <n v="23748"/>
    <n v="942"/>
    <n v="472.58520000000004"/>
    <n v="18.745800000000003"/>
    <n v="3165"/>
    <n v="56.653500000000001"/>
    <n v="4152"/>
    <n v="91.343999999999994"/>
    <n v="7848"/>
    <n v="143.28899999999999"/>
    <n v="28842"/>
    <n v="582.67499999999995"/>
    <n v="0"/>
    <n v="143.28899999999999"/>
    <n v="582.67499999999995"/>
    <n v="439.38599999999997"/>
    <n v="905.33729999999991"/>
    <n v="2368.6647744560269"/>
    <n v="2368.6647744560269"/>
    <n v="2368.6647744560269"/>
    <n v="172122.97361047129"/>
    <n v="0"/>
  </r>
  <r>
    <s v="Brook Green SurgeryH&amp;F Central PCNHammersmith &amp; FulhamE85074Dec9"/>
    <x v="28"/>
    <x v="0"/>
    <x v="0"/>
    <x v="29"/>
    <s v="E85074"/>
    <x v="2"/>
    <n v="9"/>
    <n v="5263.6994987911703"/>
    <n v="4789"/>
    <n v="1080"/>
    <n v="95.301100000000005"/>
    <n v="21.492000000000001"/>
    <m/>
    <m/>
    <m/>
    <m/>
    <n v="2801"/>
    <n v="50.137900000000002"/>
    <m/>
    <m/>
    <n v="8670"/>
    <n v="166.93100000000001"/>
    <m/>
    <m/>
    <n v="0"/>
    <n v="166.93100000000001"/>
    <e v="#N/A"/>
    <e v="#N/A"/>
    <e v="#N/A"/>
    <n v="2368.6647744560269"/>
    <n v="2368.6647744560269"/>
    <n v="2368.6647744560269"/>
    <n v="172122.97361047129"/>
    <e v="#N/A"/>
  </r>
  <r>
    <s v="Brook Green SurgeryH&amp;F Central PCNHammersmith &amp; FulhamE85074Feb11"/>
    <x v="28"/>
    <x v="0"/>
    <x v="0"/>
    <x v="29"/>
    <s v="E85074"/>
    <x v="3"/>
    <n v="11"/>
    <n v="5263.6994987911703"/>
    <n v="3777"/>
    <n v="63"/>
    <n v="75.162300000000002"/>
    <n v="1.2537"/>
    <m/>
    <m/>
    <m/>
    <m/>
    <n v="3674"/>
    <n v="65.764600000000002"/>
    <m/>
    <m/>
    <n v="7514"/>
    <n v="142.1806"/>
    <m/>
    <m/>
    <n v="0"/>
    <n v="142.1806"/>
    <e v="#N/A"/>
    <e v="#N/A"/>
    <e v="#N/A"/>
    <n v="2368.6647744560269"/>
    <n v="2368.6647744560269"/>
    <n v="2368.6647744560269"/>
    <n v="172122.97361047129"/>
    <e v="#N/A"/>
  </r>
  <r>
    <s v="Brook Green SurgeryH&amp;F Central PCNHammersmith &amp; FulhamE85074Jan10"/>
    <x v="28"/>
    <x v="0"/>
    <x v="0"/>
    <x v="29"/>
    <s v="E85074"/>
    <x v="4"/>
    <n v="10"/>
    <n v="5263.6994987911703"/>
    <n v="4086"/>
    <n v="464"/>
    <n v="81.311400000000006"/>
    <n v="9.2336000000000009"/>
    <m/>
    <m/>
    <m/>
    <m/>
    <n v="4436"/>
    <n v="79.404399999999995"/>
    <m/>
    <m/>
    <n v="8986"/>
    <n v="169.9494"/>
    <m/>
    <m/>
    <n v="0"/>
    <n v="169.9494"/>
    <e v="#N/A"/>
    <e v="#N/A"/>
    <e v="#N/A"/>
    <n v="2368.6647744560269"/>
    <n v="2368.6647744560269"/>
    <n v="2368.6647744560269"/>
    <n v="172122.97361047129"/>
    <e v="#N/A"/>
  </r>
  <r>
    <s v="Brook Green SurgeryH&amp;F Central PCNHammersmith &amp; FulhamE85074Jul4"/>
    <x v="28"/>
    <x v="0"/>
    <x v="0"/>
    <x v="29"/>
    <s v="E85074"/>
    <x v="5"/>
    <n v="4"/>
    <n v="5263.6994987911703"/>
    <n v="2833"/>
    <n v="1782"/>
    <n v="52.410499999999999"/>
    <n v="32.966999999999999"/>
    <n v="4093"/>
    <n v="556"/>
    <n v="81.450699999999998"/>
    <n v="11.064400000000001"/>
    <n v="2891"/>
    <n v="51.748899999999999"/>
    <n v="27042"/>
    <n v="594.92399999999998"/>
    <n v="7506"/>
    <n v="137.12639999999999"/>
    <n v="31691"/>
    <n v="687.43909999999994"/>
    <n v="0"/>
    <n v="137.12639999999999"/>
    <n v="687.43909999999994"/>
    <n v="550.31269999999995"/>
    <e v="#N/A"/>
    <n v="2368.6647744560269"/>
    <n v="2368.6647744560269"/>
    <n v="2368.6647744560269"/>
    <n v="172122.97361047129"/>
    <e v="#N/A"/>
  </r>
  <r>
    <s v="Brook Green SurgeryH&amp;F Central PCNHammersmith &amp; FulhamE85074Jun3"/>
    <x v="28"/>
    <x v="0"/>
    <x v="0"/>
    <x v="29"/>
    <s v="E85074"/>
    <x v="6"/>
    <n v="3"/>
    <n v="5263.6994987911703"/>
    <n v="3547"/>
    <n v="148"/>
    <n v="65.619500000000002"/>
    <n v="2.738"/>
    <n v="4045"/>
    <n v="328"/>
    <n v="80.495500000000007"/>
    <n v="6.5272000000000006"/>
    <n v="2838"/>
    <n v="50.800199999999997"/>
    <n v="4749"/>
    <n v="104.47799999999999"/>
    <n v="6533"/>
    <n v="119.15770000000001"/>
    <n v="9122"/>
    <n v="191.50069999999999"/>
    <n v="0"/>
    <n v="119.15770000000001"/>
    <n v="191.50069999999999"/>
    <n v="72.342999999999989"/>
    <e v="#N/A"/>
    <n v="2368.6647744560269"/>
    <n v="2368.6647744560269"/>
    <n v="2368.6647744560269"/>
    <n v="172122.97361047129"/>
    <e v="#N/A"/>
  </r>
  <r>
    <s v="Brook Green SurgeryH&amp;F Central PCNHammersmith &amp; FulhamE85074Mar12"/>
    <x v="28"/>
    <x v="0"/>
    <x v="0"/>
    <x v="29"/>
    <s v="E85074"/>
    <x v="7"/>
    <n v="12"/>
    <n v="5263.6994987911703"/>
    <n v="4927"/>
    <n v="109"/>
    <n v="98.047300000000007"/>
    <n v="2.1691000000000003"/>
    <m/>
    <m/>
    <m/>
    <m/>
    <n v="3373"/>
    <n v="60.3767"/>
    <m/>
    <m/>
    <n v="8409"/>
    <n v="160.59309999999999"/>
    <m/>
    <m/>
    <n v="0"/>
    <n v="160.59309999999999"/>
    <e v="#N/A"/>
    <e v="#N/A"/>
    <e v="#N/A"/>
    <n v="2368.6647744560269"/>
    <n v="2368.6647744560269"/>
    <n v="2368.6647744560269"/>
    <n v="172122.97361047129"/>
    <e v="#N/A"/>
  </r>
  <r>
    <s v="Brook Green SurgeryH&amp;F Central PCNHammersmith &amp; FulhamE85074May2"/>
    <x v="28"/>
    <x v="0"/>
    <x v="0"/>
    <x v="29"/>
    <s v="E85074"/>
    <x v="8"/>
    <n v="2"/>
    <n v="5263.6994987911703"/>
    <n v="4563"/>
    <n v="1006"/>
    <n v="84.415499999999994"/>
    <n v="18.611000000000001"/>
    <n v="5969"/>
    <n v="1014"/>
    <n v="118.7831"/>
    <n v="20.178599999999999"/>
    <n v="2933"/>
    <n v="52.500700000000002"/>
    <n v="4004"/>
    <n v="88.087999999999994"/>
    <n v="8502"/>
    <n v="155.52719999999999"/>
    <n v="10987"/>
    <n v="227.0497"/>
    <n v="0"/>
    <n v="155.52719999999999"/>
    <n v="227.0497"/>
    <n v="71.522500000000008"/>
    <e v="#N/A"/>
    <n v="2368.6647744560269"/>
    <n v="2368.6647744560269"/>
    <n v="2368.6647744560269"/>
    <n v="172122.97361047129"/>
    <e v="#N/A"/>
  </r>
  <r>
    <s v="Brook Green SurgeryH&amp;F Central PCNHammersmith &amp; FulhamE85074Nov8"/>
    <x v="28"/>
    <x v="0"/>
    <x v="0"/>
    <x v="29"/>
    <s v="E85074"/>
    <x v="9"/>
    <n v="8"/>
    <n v="5263.6994987911703"/>
    <n v="4544"/>
    <n v="249"/>
    <n v="90.425600000000003"/>
    <n v="4.9550999999999998"/>
    <m/>
    <m/>
    <m/>
    <m/>
    <n v="3863"/>
    <n v="69.1477"/>
    <m/>
    <m/>
    <n v="8656"/>
    <n v="164.5284"/>
    <m/>
    <m/>
    <n v="0"/>
    <n v="164.5284"/>
    <e v="#N/A"/>
    <e v="#N/A"/>
    <e v="#N/A"/>
    <n v="2368.6647744560269"/>
    <n v="2368.6647744560269"/>
    <n v="2368.6647744560269"/>
    <n v="172122.97361047129"/>
    <e v="#N/A"/>
  </r>
  <r>
    <s v="Brook Green SurgeryH&amp;F Central PCNHammersmith &amp; FulhamE85074Oct7"/>
    <x v="28"/>
    <x v="0"/>
    <x v="0"/>
    <x v="29"/>
    <s v="E85074"/>
    <x v="10"/>
    <n v="7"/>
    <n v="5263.6994987911703"/>
    <n v="3254"/>
    <n v="151"/>
    <n v="64.754599999999996"/>
    <n v="3.0049000000000001"/>
    <n v="0"/>
    <n v="3603"/>
    <n v="0"/>
    <n v="81.067499999999995"/>
    <n v="4024"/>
    <n v="72.029600000000002"/>
    <n v="5777"/>
    <n v="127.09399999999999"/>
    <n v="7429"/>
    <n v="139.78910000000002"/>
    <n v="9380"/>
    <n v="208.16149999999999"/>
    <n v="0"/>
    <n v="139.78910000000002"/>
    <n v="208.16149999999999"/>
    <n v="68.372399999999971"/>
    <e v="#N/A"/>
    <n v="2368.6647744560269"/>
    <n v="2368.6647744560269"/>
    <n v="2368.6647744560269"/>
    <n v="172122.97361047129"/>
    <e v="#N/A"/>
  </r>
  <r>
    <s v="Brook Green SurgeryH&amp;F Central PCNHammersmith &amp; FulhamE85074Sep6"/>
    <x v="28"/>
    <x v="0"/>
    <x v="0"/>
    <x v="29"/>
    <s v="E85074"/>
    <x v="11"/>
    <n v="6"/>
    <n v="5263.6994987911703"/>
    <n v="3191"/>
    <n v="2469"/>
    <n v="63.500900000000001"/>
    <n v="49.133100000000006"/>
    <n v="4651"/>
    <n v="3621"/>
    <n v="104.64749999999999"/>
    <n v="81.472499999999997"/>
    <n v="3616"/>
    <n v="64.726399999999998"/>
    <n v="4502"/>
    <n v="99.043999999999997"/>
    <n v="9276"/>
    <n v="177.36040000000003"/>
    <n v="12774"/>
    <n v="285.16399999999999"/>
    <n v="0"/>
    <n v="177.36040000000003"/>
    <n v="285.16399999999999"/>
    <n v="107.80359999999996"/>
    <e v="#N/A"/>
    <n v="2368.6647744560269"/>
    <n v="2368.6647744560269"/>
    <n v="2368.6647744560269"/>
    <n v="172122.97361047129"/>
    <e v="#N/A"/>
  </r>
  <r>
    <s v="BRUNEL MEDICAL CENTRESynergyHillingdonE86030Apr1"/>
    <x v="29"/>
    <x v="14"/>
    <x v="1"/>
    <x v="30"/>
    <s v="E86030"/>
    <x v="0"/>
    <n v="1"/>
    <n v="8293.4254625930807"/>
    <n v="52499"/>
    <n v="0"/>
    <n v="971.23149999999998"/>
    <n v="0"/>
    <n v="26773"/>
    <n v="0"/>
    <n v="532.78269999999998"/>
    <n v="0"/>
    <n v="0"/>
    <n v="0"/>
    <n v="1438"/>
    <n v="31.635999999999999"/>
    <n v="52499"/>
    <n v="971.23149999999998"/>
    <n v="28211"/>
    <n v="564.41869999999994"/>
    <n v="0"/>
    <n v="971.23149999999998"/>
    <n v="564.41869999999994"/>
    <n v="-406.81280000000004"/>
    <n v="564.41869999999994"/>
    <n v="3732.0414581668865"/>
    <n v="3732.0414581668865"/>
    <n v="3732.0414581668865"/>
    <n v="271195.01262679376"/>
    <n v="0"/>
  </r>
  <r>
    <s v="BRUNEL MEDICAL CENTRESynergyHillingdonE86030Aug5"/>
    <x v="29"/>
    <x v="14"/>
    <x v="1"/>
    <x v="30"/>
    <s v="E86030"/>
    <x v="1"/>
    <n v="5"/>
    <n v="8293.4254625930807"/>
    <n v="12756"/>
    <n v="0"/>
    <n v="235.98599999999999"/>
    <n v="0"/>
    <n v="832"/>
    <n v="0"/>
    <n v="16.556800000000003"/>
    <n v="0"/>
    <n v="1511"/>
    <n v="27.046900000000001"/>
    <n v="1347"/>
    <n v="29.634"/>
    <n v="14267"/>
    <n v="263.03289999999998"/>
    <n v="2179"/>
    <n v="46.190800000000003"/>
    <n v="0"/>
    <n v="263.03289999999998"/>
    <n v="46.190800000000003"/>
    <n v="-216.84209999999999"/>
    <n v="610.60949999999991"/>
    <n v="3732.0414581668865"/>
    <n v="3732.0414581668865"/>
    <n v="3732.0414581668865"/>
    <n v="271195.01262679376"/>
    <n v="0"/>
  </r>
  <r>
    <s v="BRUNEL MEDICAL CENTRESynergyHillingdonE86030Dec9"/>
    <x v="29"/>
    <x v="14"/>
    <x v="1"/>
    <x v="30"/>
    <s v="E86030"/>
    <x v="2"/>
    <n v="9"/>
    <n v="8293.4254625930807"/>
    <n v="2336"/>
    <n v="0"/>
    <n v="46.486400000000003"/>
    <n v="0"/>
    <m/>
    <m/>
    <m/>
    <m/>
    <n v="1036"/>
    <n v="18.5444"/>
    <m/>
    <m/>
    <n v="3372"/>
    <n v="65.030799999999999"/>
    <m/>
    <m/>
    <n v="0"/>
    <n v="65.030799999999999"/>
    <e v="#N/A"/>
    <e v="#N/A"/>
    <e v="#N/A"/>
    <n v="3732.0414581668865"/>
    <n v="3732.0414581668865"/>
    <n v="3732.0414581668865"/>
    <n v="271195.01262679376"/>
    <e v="#N/A"/>
  </r>
  <r>
    <s v="BRUNEL MEDICAL CENTRESynergyHillingdonE86030Feb11"/>
    <x v="29"/>
    <x v="14"/>
    <x v="1"/>
    <x v="30"/>
    <s v="E86030"/>
    <x v="3"/>
    <n v="11"/>
    <n v="8293.4254625930807"/>
    <n v="303"/>
    <n v="0"/>
    <n v="6.0297000000000001"/>
    <n v="0"/>
    <m/>
    <m/>
    <m/>
    <m/>
    <n v="1462"/>
    <n v="26.169799999999999"/>
    <m/>
    <m/>
    <n v="1765"/>
    <n v="32.1995"/>
    <m/>
    <m/>
    <n v="0"/>
    <n v="32.1995"/>
    <e v="#N/A"/>
    <e v="#N/A"/>
    <e v="#N/A"/>
    <n v="3732.0414581668865"/>
    <n v="3732.0414581668865"/>
    <n v="3732.0414581668865"/>
    <n v="271195.01262679376"/>
    <e v="#N/A"/>
  </r>
  <r>
    <s v="BRUNEL MEDICAL CENTRESynergyHillingdonE86030Jan10"/>
    <x v="29"/>
    <x v="14"/>
    <x v="1"/>
    <x v="30"/>
    <s v="E86030"/>
    <x v="4"/>
    <n v="10"/>
    <n v="8293.4254625930807"/>
    <n v="1696"/>
    <n v="628"/>
    <n v="33.750399999999999"/>
    <n v="12.497200000000001"/>
    <m/>
    <m/>
    <m/>
    <m/>
    <n v="1428"/>
    <n v="25.561199999999999"/>
    <m/>
    <m/>
    <n v="3752"/>
    <n v="71.808799999999991"/>
    <m/>
    <m/>
    <n v="0"/>
    <n v="71.808799999999991"/>
    <e v="#N/A"/>
    <e v="#N/A"/>
    <e v="#N/A"/>
    <n v="3732.0414581668865"/>
    <n v="3732.0414581668865"/>
    <n v="3732.0414581668865"/>
    <n v="271195.01262679376"/>
    <e v="#N/A"/>
  </r>
  <r>
    <s v="BRUNEL MEDICAL CENTRESynergyHillingdonE86030Jul4"/>
    <x v="29"/>
    <x v="14"/>
    <x v="1"/>
    <x v="30"/>
    <s v="E86030"/>
    <x v="5"/>
    <n v="4"/>
    <n v="8293.4254625930807"/>
    <n v="8500"/>
    <n v="0"/>
    <n v="157.25"/>
    <n v="0"/>
    <n v="384"/>
    <n v="0"/>
    <n v="7.6416000000000004"/>
    <n v="0"/>
    <n v="931"/>
    <n v="16.664899999999999"/>
    <n v="1504"/>
    <n v="33.088000000000001"/>
    <n v="9431"/>
    <n v="173.91489999999999"/>
    <n v="1888"/>
    <n v="40.729600000000005"/>
    <n v="0"/>
    <n v="173.91489999999999"/>
    <n v="40.729600000000005"/>
    <n v="-133.18529999999998"/>
    <e v="#N/A"/>
    <n v="3732.0414581668865"/>
    <n v="3732.0414581668865"/>
    <n v="3732.0414581668865"/>
    <n v="271195.01262679376"/>
    <e v="#N/A"/>
  </r>
  <r>
    <s v="BRUNEL MEDICAL CENTRESynergyHillingdonE86030Jun3"/>
    <x v="29"/>
    <x v="14"/>
    <x v="1"/>
    <x v="30"/>
    <s v="E86030"/>
    <x v="6"/>
    <n v="3"/>
    <n v="8293.4254625930807"/>
    <n v="90249"/>
    <n v="0"/>
    <n v="1669.6064999999999"/>
    <n v="0"/>
    <n v="305"/>
    <n v="0"/>
    <n v="6.0695000000000006"/>
    <n v="0"/>
    <n v="0"/>
    <n v="0"/>
    <n v="1108"/>
    <n v="24.376000000000001"/>
    <n v="90249"/>
    <n v="1669.6064999999999"/>
    <n v="1413"/>
    <n v="30.445500000000003"/>
    <n v="0"/>
    <n v="1669.6064999999999"/>
    <n v="30.445500000000003"/>
    <n v="-1639.1609999999998"/>
    <e v="#N/A"/>
    <n v="3732.0414581668865"/>
    <n v="3732.0414581668865"/>
    <n v="3732.0414581668865"/>
    <n v="271195.01262679376"/>
    <e v="#N/A"/>
  </r>
  <r>
    <s v="BRUNEL MEDICAL CENTRESynergyHillingdonE86030Mar12"/>
    <x v="29"/>
    <x v="14"/>
    <x v="1"/>
    <x v="30"/>
    <s v="E86030"/>
    <x v="7"/>
    <n v="12"/>
    <n v="8293.4254625930807"/>
    <n v="26817"/>
    <n v="0"/>
    <n v="533.65830000000005"/>
    <n v="0"/>
    <m/>
    <m/>
    <m/>
    <m/>
    <n v="1728"/>
    <n v="30.9312"/>
    <m/>
    <m/>
    <n v="28545"/>
    <n v="564.58950000000004"/>
    <m/>
    <m/>
    <n v="0"/>
    <n v="564.58950000000004"/>
    <e v="#N/A"/>
    <e v="#N/A"/>
    <e v="#N/A"/>
    <n v="3732.0414581668865"/>
    <n v="3732.0414581668865"/>
    <n v="3732.0414581668865"/>
    <n v="271195.01262679376"/>
    <e v="#N/A"/>
  </r>
  <r>
    <s v="BRUNEL MEDICAL CENTRESynergyHillingdonE86030May2"/>
    <x v="29"/>
    <x v="14"/>
    <x v="1"/>
    <x v="30"/>
    <s v="E86030"/>
    <x v="8"/>
    <n v="2"/>
    <n v="8293.4254625930807"/>
    <n v="67628"/>
    <n v="0"/>
    <n v="1251.1179999999999"/>
    <n v="0"/>
    <n v="201"/>
    <n v="0"/>
    <n v="3.9999000000000002"/>
    <n v="0"/>
    <n v="0"/>
    <n v="0"/>
    <n v="1658"/>
    <n v="36.475999999999999"/>
    <n v="67628"/>
    <n v="1251.1179999999999"/>
    <n v="1859"/>
    <n v="40.475899999999996"/>
    <n v="0"/>
    <n v="1251.1179999999999"/>
    <n v="40.475899999999996"/>
    <n v="-1210.6421"/>
    <e v="#N/A"/>
    <n v="3732.0414581668865"/>
    <n v="3732.0414581668865"/>
    <n v="3732.0414581668865"/>
    <n v="271195.01262679376"/>
    <e v="#N/A"/>
  </r>
  <r>
    <s v="BRUNEL MEDICAL CENTRESynergyHillingdonE86030Nov8"/>
    <x v="29"/>
    <x v="14"/>
    <x v="1"/>
    <x v="30"/>
    <s v="E86030"/>
    <x v="9"/>
    <n v="8"/>
    <n v="8293.4254625930807"/>
    <n v="3282"/>
    <n v="0"/>
    <n v="65.311800000000005"/>
    <n v="0"/>
    <m/>
    <m/>
    <m/>
    <m/>
    <n v="1248"/>
    <n v="22.339200000000002"/>
    <m/>
    <m/>
    <n v="4530"/>
    <n v="87.65100000000001"/>
    <m/>
    <m/>
    <n v="0"/>
    <n v="87.65100000000001"/>
    <e v="#N/A"/>
    <e v="#N/A"/>
    <e v="#N/A"/>
    <n v="3732.0414581668865"/>
    <n v="3732.0414581668865"/>
    <n v="3732.0414581668865"/>
    <n v="271195.01262679376"/>
    <e v="#N/A"/>
  </r>
  <r>
    <s v="BRUNEL MEDICAL CENTRESynergyHillingdonE86030Oct7"/>
    <x v="29"/>
    <x v="14"/>
    <x v="1"/>
    <x v="30"/>
    <s v="E86030"/>
    <x v="10"/>
    <n v="7"/>
    <n v="8293.4254625930807"/>
    <n v="30975"/>
    <n v="1156"/>
    <n v="616.40250000000003"/>
    <n v="23.0044"/>
    <n v="0"/>
    <n v="717"/>
    <n v="0"/>
    <n v="16.1325"/>
    <n v="1435"/>
    <n v="25.686499999999999"/>
    <n v="1967"/>
    <n v="43.274000000000001"/>
    <n v="33566"/>
    <n v="665.09340000000009"/>
    <n v="2684"/>
    <n v="59.406500000000001"/>
    <n v="0"/>
    <n v="665.09340000000009"/>
    <n v="59.406500000000001"/>
    <n v="-605.68690000000004"/>
    <e v="#N/A"/>
    <n v="3732.0414581668865"/>
    <n v="3732.0414581668865"/>
    <n v="3732.0414581668865"/>
    <n v="271195.01262679376"/>
    <e v="#N/A"/>
  </r>
  <r>
    <s v="BRUNEL MEDICAL CENTRESynergyHillingdonE86030Sep6"/>
    <x v="29"/>
    <x v="14"/>
    <x v="1"/>
    <x v="30"/>
    <s v="E86030"/>
    <x v="11"/>
    <n v="6"/>
    <n v="8293.4254625930807"/>
    <n v="23942"/>
    <n v="2204"/>
    <n v="476.44580000000002"/>
    <n v="43.8596"/>
    <n v="1141"/>
    <n v="1246"/>
    <n v="25.672499999999999"/>
    <n v="28.035"/>
    <n v="1294"/>
    <n v="23.162600000000001"/>
    <n v="1279"/>
    <n v="28.138000000000002"/>
    <n v="27440"/>
    <n v="543.46799999999996"/>
    <n v="3666"/>
    <n v="81.845500000000001"/>
    <n v="0"/>
    <n v="543.46799999999996"/>
    <n v="81.845500000000001"/>
    <n v="-461.62249999999995"/>
    <e v="#N/A"/>
    <n v="3732.0414581668865"/>
    <n v="3732.0414581668865"/>
    <n v="3732.0414581668865"/>
    <n v="271195.01262679376"/>
    <e v="#N/A"/>
  </r>
  <r>
    <s v="BRUNSWICK SURGERYThe Ealing NetworkEalingE85091Apr1"/>
    <x v="30"/>
    <x v="19"/>
    <x v="2"/>
    <x v="31"/>
    <s v="E85091"/>
    <x v="0"/>
    <n v="1"/>
    <n v="2423.0814819038601"/>
    <n v="197"/>
    <n v="0"/>
    <n v="3.6444999999999999"/>
    <n v="0"/>
    <n v="162"/>
    <n v="0"/>
    <n v="3.2238000000000002"/>
    <n v="0"/>
    <n v="3633"/>
    <n v="65.030699999999996"/>
    <n v="1697"/>
    <n v="37.334000000000003"/>
    <n v="3830"/>
    <n v="68.67519999999999"/>
    <n v="1859"/>
    <n v="40.5578"/>
    <n v="0"/>
    <n v="68.67519999999999"/>
    <n v="40.5578"/>
    <n v="-28.117399999999989"/>
    <n v="40.5578"/>
    <n v="1090.3866668567371"/>
    <n v="1090.3866668567371"/>
    <n v="1090.3866668567371"/>
    <n v="79234.764458256235"/>
    <n v="0"/>
  </r>
  <r>
    <s v="BRUNSWICK SURGERYThe Ealing NetworkEalingE85091Aug5"/>
    <x v="30"/>
    <x v="19"/>
    <x v="2"/>
    <x v="31"/>
    <s v="E85091"/>
    <x v="1"/>
    <n v="5"/>
    <n v="2423.0814819038601"/>
    <n v="207"/>
    <n v="0"/>
    <n v="3.8294999999999999"/>
    <n v="0"/>
    <n v="232"/>
    <n v="0"/>
    <n v="4.6168000000000005"/>
    <n v="0"/>
    <n v="3027"/>
    <n v="54.183300000000003"/>
    <n v="1123"/>
    <n v="24.706"/>
    <n v="3234"/>
    <n v="58.012800000000006"/>
    <n v="1355"/>
    <n v="29.322800000000001"/>
    <n v="0"/>
    <n v="58.012800000000006"/>
    <n v="29.322800000000001"/>
    <n v="-28.690000000000005"/>
    <n v="69.880600000000001"/>
    <n v="1090.3866668567371"/>
    <n v="1090.3866668567371"/>
    <n v="1090.3866668567371"/>
    <n v="79234.764458256235"/>
    <n v="0"/>
  </r>
  <r>
    <s v="BRUNSWICK SURGERYThe Ealing NetworkEalingE85091Dec9"/>
    <x v="30"/>
    <x v="19"/>
    <x v="2"/>
    <x v="31"/>
    <s v="E85091"/>
    <x v="2"/>
    <n v="9"/>
    <n v="2423.0814819038601"/>
    <n v="1257"/>
    <n v="0"/>
    <n v="25.014300000000002"/>
    <n v="0"/>
    <m/>
    <m/>
    <m/>
    <m/>
    <n v="1770"/>
    <n v="31.683"/>
    <m/>
    <m/>
    <n v="3027"/>
    <n v="56.697299999999998"/>
    <m/>
    <m/>
    <n v="0"/>
    <n v="56.697299999999998"/>
    <e v="#N/A"/>
    <e v="#N/A"/>
    <e v="#N/A"/>
    <n v="1090.3866668567371"/>
    <n v="1090.3866668567371"/>
    <n v="1090.3866668567371"/>
    <n v="79234.764458256235"/>
    <e v="#N/A"/>
  </r>
  <r>
    <s v="BRUNSWICK SURGERYThe Ealing NetworkEalingE85091Feb11"/>
    <x v="30"/>
    <x v="19"/>
    <x v="2"/>
    <x v="31"/>
    <s v="E85091"/>
    <x v="3"/>
    <n v="11"/>
    <n v="2423.0814819038601"/>
    <n v="306"/>
    <n v="0"/>
    <n v="6.0894000000000004"/>
    <n v="0"/>
    <m/>
    <m/>
    <m/>
    <m/>
    <n v="1494"/>
    <n v="26.742599999999999"/>
    <m/>
    <m/>
    <n v="1800"/>
    <n v="32.832000000000001"/>
    <m/>
    <m/>
    <n v="0"/>
    <n v="32.832000000000001"/>
    <e v="#N/A"/>
    <e v="#N/A"/>
    <e v="#N/A"/>
    <n v="1090.3866668567371"/>
    <n v="1090.3866668567371"/>
    <n v="1090.3866668567371"/>
    <n v="79234.764458256235"/>
    <e v="#N/A"/>
  </r>
  <r>
    <s v="BRUNSWICK SURGERYThe Ealing NetworkEalingE85091Jan10"/>
    <x v="30"/>
    <x v="19"/>
    <x v="2"/>
    <x v="31"/>
    <s v="E85091"/>
    <x v="4"/>
    <n v="10"/>
    <n v="2423.0814819038601"/>
    <n v="233"/>
    <n v="0"/>
    <n v="4.6367000000000003"/>
    <n v="0"/>
    <m/>
    <m/>
    <m/>
    <m/>
    <n v="1919"/>
    <n v="34.350099999999998"/>
    <m/>
    <m/>
    <n v="2152"/>
    <n v="38.986799999999995"/>
    <m/>
    <m/>
    <n v="0"/>
    <n v="38.986799999999995"/>
    <e v="#N/A"/>
    <e v="#N/A"/>
    <e v="#N/A"/>
    <n v="1090.3866668567371"/>
    <n v="1090.3866668567371"/>
    <n v="1090.3866668567371"/>
    <n v="79234.764458256235"/>
    <e v="#N/A"/>
  </r>
  <r>
    <s v="BRUNSWICK SURGERYThe Ealing NetworkEalingE85091Jul4"/>
    <x v="30"/>
    <x v="19"/>
    <x v="2"/>
    <x v="31"/>
    <s v="E85091"/>
    <x v="5"/>
    <n v="4"/>
    <n v="2423.0814819038601"/>
    <n v="182"/>
    <n v="0"/>
    <n v="3.367"/>
    <n v="0"/>
    <n v="279"/>
    <n v="0"/>
    <n v="5.5521000000000003"/>
    <n v="0"/>
    <n v="3331"/>
    <n v="59.624899999999997"/>
    <n v="1828"/>
    <n v="40.216000000000001"/>
    <n v="3513"/>
    <n v="62.991899999999994"/>
    <n v="2107"/>
    <n v="45.768100000000004"/>
    <n v="0"/>
    <n v="62.991899999999994"/>
    <n v="45.768100000000004"/>
    <n v="-17.22379999999999"/>
    <e v="#N/A"/>
    <n v="1090.3866668567371"/>
    <n v="1090.3866668567371"/>
    <n v="1090.3866668567371"/>
    <n v="79234.764458256235"/>
    <e v="#N/A"/>
  </r>
  <r>
    <s v="BRUNSWICK SURGERYThe Ealing NetworkEalingE85091Jun3"/>
    <x v="30"/>
    <x v="19"/>
    <x v="2"/>
    <x v="31"/>
    <s v="E85091"/>
    <x v="6"/>
    <n v="3"/>
    <n v="2423.0814819038601"/>
    <n v="227"/>
    <n v="0"/>
    <n v="4.1994999999999996"/>
    <n v="0"/>
    <n v="149"/>
    <n v="0"/>
    <n v="2.9651000000000001"/>
    <n v="0"/>
    <n v="3135"/>
    <n v="56.116500000000002"/>
    <n v="695"/>
    <n v="15.29"/>
    <n v="3362"/>
    <n v="60.316000000000003"/>
    <n v="844"/>
    <n v="18.255099999999999"/>
    <n v="0"/>
    <n v="60.316000000000003"/>
    <n v="18.255099999999999"/>
    <n v="-42.060900000000004"/>
    <e v="#N/A"/>
    <n v="1090.3866668567371"/>
    <n v="1090.3866668567371"/>
    <n v="1090.3866668567371"/>
    <n v="79234.764458256235"/>
    <e v="#N/A"/>
  </r>
  <r>
    <s v="BRUNSWICK SURGERYThe Ealing NetworkEalingE85091Mar12"/>
    <x v="30"/>
    <x v="19"/>
    <x v="2"/>
    <x v="31"/>
    <s v="E85091"/>
    <x v="7"/>
    <n v="12"/>
    <n v="2423.0814819038601"/>
    <n v="189"/>
    <n v="0"/>
    <n v="3.7611000000000003"/>
    <n v="0"/>
    <m/>
    <m/>
    <m/>
    <m/>
    <n v="2172"/>
    <n v="38.878799999999998"/>
    <m/>
    <m/>
    <n v="2361"/>
    <n v="42.639899999999997"/>
    <m/>
    <m/>
    <n v="0"/>
    <n v="42.639899999999997"/>
    <e v="#N/A"/>
    <e v="#N/A"/>
    <e v="#N/A"/>
    <n v="1090.3866668567371"/>
    <n v="1090.3866668567371"/>
    <n v="1090.3866668567371"/>
    <n v="79234.764458256235"/>
    <e v="#N/A"/>
  </r>
  <r>
    <s v="BRUNSWICK SURGERYThe Ealing NetworkEalingE85091May2"/>
    <x v="30"/>
    <x v="19"/>
    <x v="2"/>
    <x v="31"/>
    <s v="E85091"/>
    <x v="8"/>
    <n v="2"/>
    <n v="2423.0814819038601"/>
    <n v="205"/>
    <n v="2"/>
    <n v="3.7925"/>
    <n v="3.6999999999999998E-2"/>
    <n v="149"/>
    <n v="0"/>
    <n v="2.9651000000000001"/>
    <n v="0"/>
    <n v="1734"/>
    <n v="31.038599999999999"/>
    <n v="1004"/>
    <n v="22.088000000000001"/>
    <n v="1941"/>
    <n v="34.868099999999998"/>
    <n v="1153"/>
    <n v="25.053100000000001"/>
    <n v="0"/>
    <n v="34.868099999999998"/>
    <n v="25.053100000000001"/>
    <n v="-9.8149999999999977"/>
    <e v="#N/A"/>
    <n v="1090.3866668567371"/>
    <n v="1090.3866668567371"/>
    <n v="1090.3866668567371"/>
    <n v="79234.764458256235"/>
    <e v="#N/A"/>
  </r>
  <r>
    <s v="BRUNSWICK SURGERYThe Ealing NetworkEalingE85091Nov8"/>
    <x v="30"/>
    <x v="19"/>
    <x v="2"/>
    <x v="31"/>
    <s v="E85091"/>
    <x v="9"/>
    <n v="8"/>
    <n v="2423.0814819038601"/>
    <n v="163"/>
    <n v="0"/>
    <n v="3.2437"/>
    <n v="0"/>
    <m/>
    <m/>
    <m/>
    <m/>
    <n v="3438"/>
    <n v="61.540199999999999"/>
    <m/>
    <m/>
    <n v="3601"/>
    <n v="64.783900000000003"/>
    <m/>
    <m/>
    <n v="0"/>
    <n v="64.783900000000003"/>
    <e v="#N/A"/>
    <e v="#N/A"/>
    <e v="#N/A"/>
    <n v="1090.3866668567371"/>
    <n v="1090.3866668567371"/>
    <n v="1090.3866668567371"/>
    <n v="79234.764458256235"/>
    <e v="#N/A"/>
  </r>
  <r>
    <s v="BRUNSWICK SURGERYThe Ealing NetworkEalingE85091Oct7"/>
    <x v="30"/>
    <x v="19"/>
    <x v="2"/>
    <x v="31"/>
    <s v="E85091"/>
    <x v="10"/>
    <n v="7"/>
    <n v="2423.0814819038601"/>
    <n v="188"/>
    <n v="0"/>
    <n v="3.7412000000000001"/>
    <n v="0"/>
    <n v="0"/>
    <n v="0"/>
    <n v="0"/>
    <n v="0"/>
    <n v="4874"/>
    <n v="87.244600000000005"/>
    <n v="4794"/>
    <n v="105.468"/>
    <n v="5062"/>
    <n v="90.985800000000012"/>
    <n v="4794"/>
    <n v="105.468"/>
    <n v="0"/>
    <n v="90.985800000000012"/>
    <n v="105.468"/>
    <n v="14.482199999999992"/>
    <e v="#N/A"/>
    <n v="1090.3866668567371"/>
    <n v="1090.3866668567371"/>
    <n v="1090.3866668567371"/>
    <n v="79234.764458256235"/>
    <e v="#N/A"/>
  </r>
  <r>
    <s v="BRUNSWICK SURGERYThe Ealing NetworkEalingE85091Sep6"/>
    <x v="30"/>
    <x v="19"/>
    <x v="2"/>
    <x v="31"/>
    <s v="E85091"/>
    <x v="11"/>
    <n v="6"/>
    <n v="2423.0814819038601"/>
    <n v="212"/>
    <n v="0"/>
    <n v="4.2187999999999999"/>
    <n v="0"/>
    <n v="334"/>
    <n v="0"/>
    <n v="7.5149999999999997"/>
    <n v="0"/>
    <n v="5547"/>
    <n v="99.291300000000007"/>
    <n v="3936"/>
    <n v="86.591999999999999"/>
    <n v="5759"/>
    <n v="103.51010000000001"/>
    <n v="4270"/>
    <n v="94.106999999999999"/>
    <n v="0"/>
    <n v="103.51010000000001"/>
    <n v="94.106999999999999"/>
    <n v="-9.4031000000000091"/>
    <e v="#N/A"/>
    <n v="1090.3866668567371"/>
    <n v="1090.3866668567371"/>
    <n v="1090.3866668567371"/>
    <n v="79234.764458256235"/>
    <e v="#N/A"/>
  </r>
  <r>
    <s v="BURNLEY PRACTICEK&amp;W SouthBrentY00206Apr1"/>
    <x v="31"/>
    <x v="20"/>
    <x v="3"/>
    <x v="32"/>
    <s v="Y00206"/>
    <x v="0"/>
    <n v="1"/>
    <n v="9505.7788423497004"/>
    <n v="46151"/>
    <n v="64"/>
    <n v="853.79349999999999"/>
    <n v="1.1839999999999999"/>
    <n v="24486"/>
    <n v="8991"/>
    <n v="487.27140000000003"/>
    <n v="178.92090000000002"/>
    <n v="0"/>
    <n v="0"/>
    <n v="0"/>
    <n v="0"/>
    <n v="46215"/>
    <n v="854.97749999999996"/>
    <n v="33477"/>
    <n v="666.19230000000005"/>
    <n v="0"/>
    <n v="854.97749999999996"/>
    <n v="666.19230000000005"/>
    <n v="-188.78519999999992"/>
    <n v="666.19230000000005"/>
    <n v="4277.6004790573652"/>
    <n v="4277.6004790573652"/>
    <n v="4277.6004790573652"/>
    <n v="310838.96814483521"/>
    <n v="0"/>
  </r>
  <r>
    <s v="BURNLEY PRACTICEK&amp;W SouthBrentY00206Aug5"/>
    <x v="31"/>
    <x v="20"/>
    <x v="3"/>
    <x v="32"/>
    <s v="Y00206"/>
    <x v="1"/>
    <n v="5"/>
    <n v="9505.7788423497004"/>
    <n v="15040"/>
    <n v="23077"/>
    <n v="278.24"/>
    <n v="426.92449999999997"/>
    <n v="20308"/>
    <n v="4689"/>
    <n v="404.12920000000003"/>
    <n v="93.31110000000001"/>
    <n v="0"/>
    <n v="0"/>
    <n v="0"/>
    <n v="0"/>
    <n v="38117"/>
    <n v="705.16449999999998"/>
    <n v="24997"/>
    <n v="497.44030000000004"/>
    <n v="0"/>
    <n v="705.16449999999998"/>
    <n v="497.44030000000004"/>
    <n v="-207.72419999999994"/>
    <n v="1163.6326000000001"/>
    <n v="4277.6004790573652"/>
    <n v="4277.6004790573652"/>
    <n v="4277.6004790573652"/>
    <n v="310838.96814483521"/>
    <n v="0"/>
  </r>
  <r>
    <s v="BURNLEY PRACTICEK&amp;W SouthBrentY00206Dec9"/>
    <x v="31"/>
    <x v="20"/>
    <x v="3"/>
    <x v="32"/>
    <s v="Y00206"/>
    <x v="2"/>
    <n v="9"/>
    <n v="9505.7788423497004"/>
    <n v="42766"/>
    <n v="4603"/>
    <n v="851.04340000000002"/>
    <n v="91.599699999999999"/>
    <m/>
    <m/>
    <m/>
    <m/>
    <n v="0"/>
    <n v="0"/>
    <m/>
    <m/>
    <n v="47369"/>
    <n v="942.6431"/>
    <m/>
    <m/>
    <n v="0"/>
    <n v="942.6431"/>
    <e v="#N/A"/>
    <e v="#N/A"/>
    <e v="#N/A"/>
    <n v="4277.6004790573652"/>
    <n v="4277.6004790573652"/>
    <n v="4277.6004790573652"/>
    <n v="310838.96814483521"/>
    <e v="#N/A"/>
  </r>
  <r>
    <s v="BURNLEY PRACTICEK&amp;W SouthBrentY00206Feb11"/>
    <x v="31"/>
    <x v="20"/>
    <x v="3"/>
    <x v="32"/>
    <s v="Y00206"/>
    <x v="3"/>
    <n v="11"/>
    <n v="9505.7788423497004"/>
    <n v="15216"/>
    <n v="6741"/>
    <n v="302.79840000000002"/>
    <n v="134.14590000000001"/>
    <m/>
    <m/>
    <m/>
    <m/>
    <n v="0"/>
    <n v="0"/>
    <m/>
    <m/>
    <n v="21957"/>
    <n v="436.9443"/>
    <m/>
    <m/>
    <n v="0"/>
    <n v="436.9443"/>
    <e v="#N/A"/>
    <e v="#N/A"/>
    <e v="#N/A"/>
    <n v="4277.6004790573652"/>
    <n v="4277.6004790573652"/>
    <n v="4277.6004790573652"/>
    <n v="310838.96814483521"/>
    <e v="#N/A"/>
  </r>
  <r>
    <s v="BURNLEY PRACTICEK&amp;W SouthBrentY00206Jan10"/>
    <x v="31"/>
    <x v="20"/>
    <x v="3"/>
    <x v="32"/>
    <s v="Y00206"/>
    <x v="4"/>
    <n v="10"/>
    <n v="9505.7788423497004"/>
    <n v="20965"/>
    <n v="10102"/>
    <n v="417.20350000000002"/>
    <n v="201.02980000000002"/>
    <m/>
    <m/>
    <m/>
    <m/>
    <n v="0"/>
    <n v="0"/>
    <m/>
    <m/>
    <n v="31067"/>
    <n v="618.2333000000001"/>
    <m/>
    <m/>
    <n v="0"/>
    <n v="618.2333000000001"/>
    <e v="#N/A"/>
    <e v="#N/A"/>
    <e v="#N/A"/>
    <n v="4277.6004790573652"/>
    <n v="4277.6004790573652"/>
    <n v="4277.6004790573652"/>
    <n v="310838.96814483521"/>
    <e v="#N/A"/>
  </r>
  <r>
    <s v="BURNLEY PRACTICEK&amp;W SouthBrentY00206Jul4"/>
    <x v="31"/>
    <x v="20"/>
    <x v="3"/>
    <x v="32"/>
    <s v="Y00206"/>
    <x v="5"/>
    <n v="4"/>
    <n v="9505.7788423497004"/>
    <n v="16832"/>
    <n v="2965"/>
    <n v="311.392"/>
    <n v="54.852499999999999"/>
    <n v="28708"/>
    <n v="5545"/>
    <n v="571.28920000000005"/>
    <n v="110.3455"/>
    <n v="0"/>
    <n v="0"/>
    <n v="0"/>
    <n v="0"/>
    <n v="19797"/>
    <n v="366.24450000000002"/>
    <n v="34253"/>
    <n v="681.63470000000007"/>
    <n v="0"/>
    <n v="366.24450000000002"/>
    <n v="681.63470000000007"/>
    <n v="315.39020000000005"/>
    <e v="#N/A"/>
    <n v="4277.6004790573652"/>
    <n v="4277.6004790573652"/>
    <n v="4277.6004790573652"/>
    <n v="310838.96814483521"/>
    <e v="#N/A"/>
  </r>
  <r>
    <s v="BURNLEY PRACTICEK&amp;W SouthBrentY00206Jun3"/>
    <x v="31"/>
    <x v="20"/>
    <x v="3"/>
    <x v="32"/>
    <s v="Y00206"/>
    <x v="6"/>
    <n v="3"/>
    <n v="9505.7788423497004"/>
    <n v="61919"/>
    <n v="13498"/>
    <n v="1145.5014999999999"/>
    <n v="249.71299999999999"/>
    <n v="65688"/>
    <n v="5570"/>
    <n v="1307.1912"/>
    <n v="110.843"/>
    <n v="0"/>
    <n v="0"/>
    <n v="0"/>
    <n v="0"/>
    <n v="75417"/>
    <n v="1395.2144999999998"/>
    <n v="71258"/>
    <n v="1418.0342000000001"/>
    <n v="0"/>
    <n v="1395.2144999999998"/>
    <n v="1418.0342000000001"/>
    <n v="22.819700000000239"/>
    <e v="#N/A"/>
    <n v="4277.6004790573652"/>
    <n v="4277.6004790573652"/>
    <n v="4277.6004790573652"/>
    <n v="310838.96814483521"/>
    <e v="#N/A"/>
  </r>
  <r>
    <s v="BURNLEY PRACTICEK&amp;W SouthBrentY00206Mar12"/>
    <x v="31"/>
    <x v="20"/>
    <x v="3"/>
    <x v="32"/>
    <s v="Y00206"/>
    <x v="7"/>
    <n v="12"/>
    <n v="9505.7788423497004"/>
    <n v="36964"/>
    <n v="1265"/>
    <n v="735.58360000000005"/>
    <n v="25.173500000000001"/>
    <m/>
    <m/>
    <m/>
    <m/>
    <n v="0"/>
    <n v="0"/>
    <m/>
    <m/>
    <n v="38229"/>
    <n v="760.75710000000004"/>
    <m/>
    <m/>
    <n v="0"/>
    <n v="760.75710000000004"/>
    <e v="#N/A"/>
    <e v="#N/A"/>
    <e v="#N/A"/>
    <n v="4277.6004790573652"/>
    <n v="4277.6004790573652"/>
    <n v="4277.6004790573652"/>
    <n v="310838.96814483521"/>
    <e v="#N/A"/>
  </r>
  <r>
    <s v="BURNLEY PRACTICEK&amp;W SouthBrentY00206May2"/>
    <x v="31"/>
    <x v="20"/>
    <x v="3"/>
    <x v="32"/>
    <s v="Y00206"/>
    <x v="8"/>
    <n v="2"/>
    <n v="9505.7788423497004"/>
    <n v="81673"/>
    <n v="2"/>
    <n v="1510.9504999999999"/>
    <n v="3.6999999999999998E-2"/>
    <n v="25707"/>
    <n v="14227"/>
    <n v="511.5693"/>
    <n v="283.1173"/>
    <n v="0"/>
    <n v="0"/>
    <n v="0"/>
    <n v="0"/>
    <n v="81675"/>
    <n v="1510.9875"/>
    <n v="39934"/>
    <n v="794.6866"/>
    <n v="0"/>
    <n v="1510.9875"/>
    <n v="794.6866"/>
    <n v="-716.30089999999996"/>
    <e v="#N/A"/>
    <n v="4277.6004790573652"/>
    <n v="4277.6004790573652"/>
    <n v="4277.6004790573652"/>
    <n v="310838.96814483521"/>
    <e v="#N/A"/>
  </r>
  <r>
    <s v="BURNLEY PRACTICEK&amp;W SouthBrentY00206Nov8"/>
    <x v="31"/>
    <x v="20"/>
    <x v="3"/>
    <x v="32"/>
    <s v="Y00206"/>
    <x v="9"/>
    <n v="8"/>
    <n v="9505.7788423497004"/>
    <n v="15803"/>
    <n v="16405"/>
    <n v="314.47970000000004"/>
    <n v="326.45949999999999"/>
    <m/>
    <m/>
    <m/>
    <m/>
    <n v="0"/>
    <n v="0"/>
    <m/>
    <m/>
    <n v="32208"/>
    <n v="640.93920000000003"/>
    <m/>
    <m/>
    <n v="0"/>
    <n v="640.93920000000003"/>
    <e v="#N/A"/>
    <e v="#N/A"/>
    <e v="#N/A"/>
    <n v="4277.6004790573652"/>
    <n v="4277.6004790573652"/>
    <n v="4277.6004790573652"/>
    <n v="310838.96814483521"/>
    <e v="#N/A"/>
  </r>
  <r>
    <s v="BURNLEY PRACTICEK&amp;W SouthBrentY00206Oct7"/>
    <x v="31"/>
    <x v="20"/>
    <x v="3"/>
    <x v="32"/>
    <s v="Y00206"/>
    <x v="10"/>
    <n v="7"/>
    <n v="9505.7788423497004"/>
    <n v="18912"/>
    <n v="29775"/>
    <n v="376.34880000000004"/>
    <n v="592.52250000000004"/>
    <n v="0"/>
    <n v="21326"/>
    <n v="0"/>
    <n v="479.83499999999998"/>
    <n v="0"/>
    <n v="0"/>
    <n v="0"/>
    <n v="0"/>
    <n v="48687"/>
    <n v="968.87130000000002"/>
    <n v="21326"/>
    <n v="479.83499999999998"/>
    <n v="0"/>
    <n v="968.87130000000002"/>
    <n v="479.83499999999998"/>
    <n v="-489.03630000000004"/>
    <e v="#N/A"/>
    <n v="4277.6004790573652"/>
    <n v="4277.6004790573652"/>
    <n v="4277.6004790573652"/>
    <n v="310838.96814483521"/>
    <e v="#N/A"/>
  </r>
  <r>
    <s v="BURNLEY PRACTICEK&amp;W SouthBrentY00206Sep6"/>
    <x v="31"/>
    <x v="20"/>
    <x v="3"/>
    <x v="32"/>
    <s v="Y00206"/>
    <x v="11"/>
    <n v="6"/>
    <n v="9505.7788423497004"/>
    <n v="46463"/>
    <n v="19537"/>
    <n v="924.61369999999999"/>
    <n v="388.78630000000004"/>
    <n v="60173"/>
    <n v="11153"/>
    <n v="1353.8924999999999"/>
    <n v="250.9425"/>
    <n v="0"/>
    <n v="0"/>
    <n v="0"/>
    <n v="0"/>
    <n v="66000"/>
    <n v="1313.4"/>
    <n v="71326"/>
    <n v="1604.835"/>
    <n v="0"/>
    <n v="1313.4"/>
    <n v="1604.835"/>
    <n v="291.43499999999995"/>
    <e v="#N/A"/>
    <n v="4277.6004790573652"/>
    <n v="4277.6004790573652"/>
    <n v="4277.6004790573652"/>
    <n v="310838.96814483521"/>
    <e v="#N/A"/>
  </r>
  <r>
    <s v="Canberra Practice,Parkview Ctr for H&amp;WNorth H&amp;F PCNHammersmith &amp; FulhamY02906Apr1"/>
    <x v="32"/>
    <x v="21"/>
    <x v="0"/>
    <x v="33"/>
    <s v="Y02906"/>
    <x v="0"/>
    <n v="1"/>
    <n v="9528.6561238559407"/>
    <n v="6228"/>
    <n v="2719"/>
    <n v="115.21799999999999"/>
    <n v="50.301499999999997"/>
    <n v="134960"/>
    <n v="8"/>
    <n v="2685.7040000000002"/>
    <n v="0.15920000000000001"/>
    <n v="10844"/>
    <n v="194.10759999999999"/>
    <n v="15506"/>
    <n v="341.13200000000001"/>
    <n v="19791"/>
    <n v="359.62709999999998"/>
    <n v="150474"/>
    <n v="3026.9952000000003"/>
    <n v="0"/>
    <n v="359.62709999999998"/>
    <n v="3026.9952000000003"/>
    <n v="2667.3681000000001"/>
    <n v="3026.9952000000003"/>
    <n v="4287.8952557351731"/>
    <n v="4287.8952557351731"/>
    <n v="4287.8952557351731"/>
    <n v="311587.05525008927"/>
    <n v="0"/>
  </r>
  <r>
    <s v="Canberra Practice,Parkview Ctr for H&amp;WNorth H&amp;F PCNHammersmith &amp; FulhamY02906Aug5"/>
    <x v="32"/>
    <x v="21"/>
    <x v="0"/>
    <x v="33"/>
    <s v="Y02906"/>
    <x v="1"/>
    <n v="5"/>
    <n v="9528.6561238559407"/>
    <n v="5703"/>
    <n v="7097"/>
    <n v="105.5055"/>
    <n v="131.2945"/>
    <n v="4936"/>
    <n v="224"/>
    <n v="98.226399999999998"/>
    <n v="4.4576000000000002"/>
    <n v="4962"/>
    <n v="88.819800000000001"/>
    <n v="26260"/>
    <n v="577.72"/>
    <n v="17762"/>
    <n v="325.6198"/>
    <n v="31420"/>
    <n v="680.404"/>
    <n v="0"/>
    <n v="325.6198"/>
    <n v="680.404"/>
    <n v="354.7842"/>
    <n v="3707.3992000000003"/>
    <n v="4287.8952557351731"/>
    <n v="4287.8952557351731"/>
    <n v="4287.8952557351731"/>
    <n v="311587.05525008927"/>
    <n v="0"/>
  </r>
  <r>
    <s v="Canberra Practice,Parkview Ctr for H&amp;WNorth H&amp;F PCNHammersmith &amp; FulhamY02906Dec9"/>
    <x v="32"/>
    <x v="21"/>
    <x v="0"/>
    <x v="33"/>
    <s v="Y02906"/>
    <x v="2"/>
    <n v="9"/>
    <n v="9528.6561238559407"/>
    <n v="99481"/>
    <n v="6948"/>
    <n v="1979.6719000000001"/>
    <n v="138.26519999999999"/>
    <m/>
    <m/>
    <m/>
    <m/>
    <n v="4676"/>
    <n v="83.700400000000002"/>
    <m/>
    <m/>
    <n v="111105"/>
    <n v="2201.6375000000003"/>
    <m/>
    <m/>
    <n v="0"/>
    <n v="2201.6375000000003"/>
    <e v="#N/A"/>
    <e v="#N/A"/>
    <e v="#N/A"/>
    <n v="4287.8952557351731"/>
    <n v="4287.8952557351731"/>
    <n v="4287.8952557351731"/>
    <n v="311587.05525008927"/>
    <e v="#N/A"/>
  </r>
  <r>
    <s v="Canberra Practice,Parkview Ctr for H&amp;WNorth H&amp;F PCNHammersmith &amp; FulhamY02906Feb11"/>
    <x v="32"/>
    <x v="21"/>
    <x v="0"/>
    <x v="33"/>
    <s v="Y02906"/>
    <x v="3"/>
    <n v="11"/>
    <n v="9528.6561238559407"/>
    <n v="6798"/>
    <n v="1696"/>
    <n v="135.28020000000001"/>
    <n v="33.750399999999999"/>
    <m/>
    <m/>
    <m/>
    <m/>
    <n v="6228"/>
    <n v="111.4812"/>
    <m/>
    <m/>
    <n v="14722"/>
    <n v="280.51179999999999"/>
    <m/>
    <m/>
    <n v="0"/>
    <n v="280.51179999999999"/>
    <e v="#N/A"/>
    <e v="#N/A"/>
    <e v="#N/A"/>
    <n v="4287.8952557351731"/>
    <n v="4287.8952557351731"/>
    <n v="4287.8952557351731"/>
    <n v="311587.05525008927"/>
    <e v="#N/A"/>
  </r>
  <r>
    <s v="Canberra Practice,Parkview Ctr for H&amp;WNorth H&amp;F PCNHammersmith &amp; FulhamY02906Jan10"/>
    <x v="32"/>
    <x v="21"/>
    <x v="0"/>
    <x v="33"/>
    <s v="Y02906"/>
    <x v="4"/>
    <n v="10"/>
    <n v="9528.6561238559407"/>
    <n v="30767"/>
    <n v="5696"/>
    <n v="612.26330000000007"/>
    <n v="113.35040000000001"/>
    <m/>
    <m/>
    <m/>
    <m/>
    <n v="5771"/>
    <n v="103.3009"/>
    <m/>
    <m/>
    <n v="42234"/>
    <n v="828.91460000000006"/>
    <m/>
    <m/>
    <n v="0"/>
    <n v="828.91460000000006"/>
    <e v="#N/A"/>
    <e v="#N/A"/>
    <e v="#N/A"/>
    <n v="4287.8952557351731"/>
    <n v="4287.8952557351731"/>
    <n v="4287.8952557351731"/>
    <n v="311587.05525008927"/>
    <e v="#N/A"/>
  </r>
  <r>
    <s v="Canberra Practice,Parkview Ctr for H&amp;WNorth H&amp;F PCNHammersmith &amp; FulhamY02906Jul4"/>
    <x v="32"/>
    <x v="21"/>
    <x v="0"/>
    <x v="33"/>
    <s v="Y02906"/>
    <x v="5"/>
    <n v="4"/>
    <n v="9528.6561238559407"/>
    <n v="108010"/>
    <n v="11176"/>
    <n v="1998.1849999999999"/>
    <n v="206.756"/>
    <n v="6279"/>
    <n v="9"/>
    <n v="124.9521"/>
    <n v="0.17910000000000001"/>
    <n v="4974"/>
    <n v="89.034599999999998"/>
    <n v="6398"/>
    <n v="140.756"/>
    <n v="124160"/>
    <n v="2293.9755999999998"/>
    <n v="12686"/>
    <n v="265.88720000000001"/>
    <n v="0"/>
    <n v="2293.9755999999998"/>
    <n v="265.88720000000001"/>
    <n v="-2028.0883999999996"/>
    <e v="#N/A"/>
    <n v="4287.8952557351731"/>
    <n v="4287.8952557351731"/>
    <n v="4287.8952557351731"/>
    <n v="311587.05525008927"/>
    <e v="#N/A"/>
  </r>
  <r>
    <s v="Canberra Practice,Parkview Ctr for H&amp;WNorth H&amp;F PCNHammersmith &amp; FulhamY02906Jun3"/>
    <x v="32"/>
    <x v="21"/>
    <x v="0"/>
    <x v="33"/>
    <s v="Y02906"/>
    <x v="6"/>
    <n v="3"/>
    <n v="9528.6561238559407"/>
    <n v="70801"/>
    <n v="0"/>
    <n v="1309.8184999999999"/>
    <n v="0"/>
    <n v="5704"/>
    <n v="10"/>
    <n v="113.50960000000001"/>
    <n v="0.19900000000000001"/>
    <n v="24294"/>
    <n v="434.86259999999999"/>
    <n v="6310"/>
    <n v="138.82"/>
    <n v="95095"/>
    <n v="1744.6810999999998"/>
    <n v="12024"/>
    <n v="252.52859999999998"/>
    <n v="0"/>
    <n v="1744.6810999999998"/>
    <n v="252.52859999999998"/>
    <n v="-1492.1524999999997"/>
    <e v="#N/A"/>
    <n v="4287.8952557351731"/>
    <n v="4287.8952557351731"/>
    <n v="4287.8952557351731"/>
    <n v="311587.05525008927"/>
    <e v="#N/A"/>
  </r>
  <r>
    <s v="Canberra Practice,Parkview Ctr for H&amp;WNorth H&amp;F PCNHammersmith &amp; FulhamY02906Mar12"/>
    <x v="32"/>
    <x v="21"/>
    <x v="0"/>
    <x v="33"/>
    <s v="Y02906"/>
    <x v="7"/>
    <n v="12"/>
    <n v="9528.6561238559407"/>
    <n v="34814"/>
    <n v="1655"/>
    <n v="692.79860000000008"/>
    <n v="32.9345"/>
    <m/>
    <m/>
    <m/>
    <m/>
    <n v="7348"/>
    <n v="131.5292"/>
    <m/>
    <m/>
    <n v="43817"/>
    <n v="857.2623000000001"/>
    <m/>
    <m/>
    <n v="0"/>
    <n v="857.2623000000001"/>
    <e v="#N/A"/>
    <e v="#N/A"/>
    <e v="#N/A"/>
    <n v="4287.8952557351731"/>
    <n v="4287.8952557351731"/>
    <n v="4287.8952557351731"/>
    <n v="311587.05525008927"/>
    <e v="#N/A"/>
  </r>
  <r>
    <s v="Canberra Practice,Parkview Ctr for H&amp;WNorth H&amp;F PCNHammersmith &amp; FulhamY02906May2"/>
    <x v="32"/>
    <x v="21"/>
    <x v="0"/>
    <x v="33"/>
    <s v="Y02906"/>
    <x v="8"/>
    <n v="2"/>
    <n v="9528.6561238559407"/>
    <n v="23735"/>
    <n v="14921"/>
    <n v="439.09749999999997"/>
    <n v="276.0385"/>
    <n v="11794"/>
    <n v="0"/>
    <n v="234.70060000000001"/>
    <n v="0"/>
    <n v="4788"/>
    <n v="85.705200000000005"/>
    <n v="4485"/>
    <n v="98.67"/>
    <n v="43444"/>
    <n v="800.84119999999996"/>
    <n v="16279"/>
    <n v="333.37060000000002"/>
    <n v="0"/>
    <n v="800.84119999999996"/>
    <n v="333.37060000000002"/>
    <n v="-467.47059999999993"/>
    <e v="#N/A"/>
    <n v="4287.8952557351731"/>
    <n v="4287.8952557351731"/>
    <n v="4287.8952557351731"/>
    <n v="311587.05525008927"/>
    <e v="#N/A"/>
  </r>
  <r>
    <s v="Canberra Practice,Parkview Ctr for H&amp;WNorth H&amp;F PCNHammersmith &amp; FulhamY02906Nov8"/>
    <x v="32"/>
    <x v="21"/>
    <x v="0"/>
    <x v="33"/>
    <s v="Y02906"/>
    <x v="9"/>
    <n v="8"/>
    <n v="9528.6561238559407"/>
    <n v="5610"/>
    <n v="12280"/>
    <n v="111.63900000000001"/>
    <n v="244.37200000000001"/>
    <m/>
    <m/>
    <m/>
    <m/>
    <n v="8473"/>
    <n v="151.66669999999999"/>
    <m/>
    <m/>
    <n v="26363"/>
    <n v="507.67770000000002"/>
    <m/>
    <m/>
    <n v="0"/>
    <n v="507.67770000000002"/>
    <e v="#N/A"/>
    <e v="#N/A"/>
    <e v="#N/A"/>
    <n v="4287.8952557351731"/>
    <n v="4287.8952557351731"/>
    <n v="4287.8952557351731"/>
    <n v="311587.05525008927"/>
    <e v="#N/A"/>
  </r>
  <r>
    <s v="Canberra Practice,Parkview Ctr for H&amp;WNorth H&amp;F PCNHammersmith &amp; FulhamY02906Oct7"/>
    <x v="32"/>
    <x v="21"/>
    <x v="0"/>
    <x v="33"/>
    <s v="Y02906"/>
    <x v="10"/>
    <n v="7"/>
    <n v="9528.6561238559407"/>
    <n v="8972"/>
    <n v="11399"/>
    <n v="178.5428"/>
    <n v="226.84010000000001"/>
    <n v="0"/>
    <n v="7239"/>
    <n v="0"/>
    <n v="162.8775"/>
    <n v="11526"/>
    <n v="206.31540000000001"/>
    <n v="30810"/>
    <n v="677.82"/>
    <n v="31897"/>
    <n v="611.69830000000002"/>
    <n v="38049"/>
    <n v="840.69749999999999"/>
    <n v="0"/>
    <n v="611.69830000000002"/>
    <n v="840.69749999999999"/>
    <n v="228.99919999999997"/>
    <e v="#N/A"/>
    <n v="4287.8952557351731"/>
    <n v="4287.8952557351731"/>
    <n v="4287.8952557351731"/>
    <n v="311587.05525008927"/>
    <e v="#N/A"/>
  </r>
  <r>
    <s v="Canberra Practice,Parkview Ctr for H&amp;WNorth H&amp;F PCNHammersmith &amp; FulhamY02906Sep6"/>
    <x v="32"/>
    <x v="21"/>
    <x v="0"/>
    <x v="33"/>
    <s v="Y02906"/>
    <x v="11"/>
    <n v="6"/>
    <n v="9528.6561238559407"/>
    <n v="90292"/>
    <n v="8995"/>
    <n v="1796.8108000000002"/>
    <n v="179.00050000000002"/>
    <n v="5128"/>
    <n v="13"/>
    <n v="115.38"/>
    <n v="0.29249999999999998"/>
    <n v="5459"/>
    <n v="97.716099999999997"/>
    <n v="8207"/>
    <n v="180.554"/>
    <n v="104746"/>
    <n v="2073.5274000000004"/>
    <n v="13348"/>
    <n v="296.22649999999999"/>
    <n v="0"/>
    <n v="2073.5274000000004"/>
    <n v="296.22649999999999"/>
    <n v="-1777.3009000000004"/>
    <e v="#N/A"/>
    <n v="4287.8952557351731"/>
    <n v="4287.8952557351731"/>
    <n v="4287.8952557351731"/>
    <n v="311587.05525008927"/>
    <e v="#N/A"/>
  </r>
  <r>
    <s v="CAREPOINT PRACTICENorth ConnectHillingdonE86618Apr1"/>
    <x v="33"/>
    <x v="2"/>
    <x v="1"/>
    <x v="34"/>
    <s v="E86618"/>
    <x v="0"/>
    <n v="1"/>
    <n v="6586.3055632125697"/>
    <n v="9592"/>
    <n v="562"/>
    <n v="177.452"/>
    <n v="10.397"/>
    <n v="15343"/>
    <n v="3323"/>
    <n v="305.32570000000004"/>
    <n v="66.127700000000004"/>
    <n v="0"/>
    <n v="0"/>
    <n v="0"/>
    <n v="0"/>
    <n v="10154"/>
    <n v="187.84899999999999"/>
    <n v="18666"/>
    <n v="371.45340000000004"/>
    <n v="0"/>
    <n v="187.84899999999999"/>
    <n v="371.45340000000004"/>
    <n v="183.60440000000006"/>
    <n v="371.45340000000004"/>
    <n v="2963.8375034456562"/>
    <n v="2963.8375034456562"/>
    <n v="2963.8375034456562"/>
    <n v="215372.19191705104"/>
    <n v="0"/>
  </r>
  <r>
    <s v="CAREPOINT PRACTICENorth ConnectHillingdonE86618Aug5"/>
    <x v="33"/>
    <x v="2"/>
    <x v="1"/>
    <x v="34"/>
    <s v="E86618"/>
    <x v="1"/>
    <n v="5"/>
    <n v="6586.3055632125697"/>
    <n v="20825"/>
    <n v="7213"/>
    <n v="385.26249999999999"/>
    <n v="133.44049999999999"/>
    <n v="15620"/>
    <n v="1651"/>
    <n v="310.83800000000002"/>
    <n v="32.854900000000001"/>
    <n v="0"/>
    <n v="0"/>
    <n v="0"/>
    <n v="0"/>
    <n v="28038"/>
    <n v="518.70299999999997"/>
    <n v="17271"/>
    <n v="343.69290000000001"/>
    <n v="0"/>
    <n v="518.70299999999997"/>
    <n v="343.69290000000001"/>
    <n v="-175.01009999999997"/>
    <n v="715.14630000000011"/>
    <n v="2963.8375034456562"/>
    <n v="2963.8375034456562"/>
    <n v="2963.8375034456562"/>
    <n v="215372.19191705104"/>
    <n v="0"/>
  </r>
  <r>
    <s v="CAREPOINT PRACTICENorth ConnectHillingdonE86618Dec9"/>
    <x v="33"/>
    <x v="2"/>
    <x v="1"/>
    <x v="34"/>
    <s v="E86618"/>
    <x v="2"/>
    <n v="9"/>
    <n v="6586.3055632125697"/>
    <n v="10483"/>
    <n v="879"/>
    <n v="208.61170000000001"/>
    <n v="17.492100000000001"/>
    <m/>
    <m/>
    <m/>
    <m/>
    <n v="0"/>
    <n v="0"/>
    <m/>
    <m/>
    <n v="11362"/>
    <n v="226.10380000000001"/>
    <m/>
    <m/>
    <n v="0"/>
    <n v="226.10380000000001"/>
    <e v="#N/A"/>
    <e v="#N/A"/>
    <e v="#N/A"/>
    <n v="2963.8375034456562"/>
    <n v="2963.8375034456562"/>
    <n v="2963.8375034456562"/>
    <n v="215372.19191705104"/>
    <e v="#N/A"/>
  </r>
  <r>
    <s v="CAREPOINT PRACTICENorth ConnectHillingdonE86618Feb11"/>
    <x v="33"/>
    <x v="2"/>
    <x v="1"/>
    <x v="34"/>
    <s v="E86618"/>
    <x v="3"/>
    <n v="11"/>
    <n v="6586.3055632125697"/>
    <n v="14548"/>
    <n v="3312"/>
    <n v="289.5052"/>
    <n v="65.908799999999999"/>
    <m/>
    <m/>
    <m/>
    <m/>
    <n v="0"/>
    <n v="0"/>
    <m/>
    <m/>
    <n v="17860"/>
    <n v="355.41399999999999"/>
    <m/>
    <m/>
    <n v="0"/>
    <n v="355.41399999999999"/>
    <e v="#N/A"/>
    <e v="#N/A"/>
    <e v="#N/A"/>
    <n v="2963.8375034456562"/>
    <n v="2963.8375034456562"/>
    <n v="2963.8375034456562"/>
    <n v="215372.19191705104"/>
    <e v="#N/A"/>
  </r>
  <r>
    <s v="CAREPOINT PRACTICENorth ConnectHillingdonE86618Jan10"/>
    <x v="33"/>
    <x v="2"/>
    <x v="1"/>
    <x v="34"/>
    <s v="E86618"/>
    <x v="4"/>
    <n v="10"/>
    <n v="6586.3055632125697"/>
    <n v="13738"/>
    <n v="2651"/>
    <n v="273.38620000000003"/>
    <n v="52.754899999999999"/>
    <m/>
    <m/>
    <m/>
    <m/>
    <n v="0"/>
    <n v="0"/>
    <m/>
    <m/>
    <n v="16389"/>
    <n v="326.14110000000005"/>
    <m/>
    <m/>
    <n v="0"/>
    <n v="326.14110000000005"/>
    <e v="#N/A"/>
    <e v="#N/A"/>
    <e v="#N/A"/>
    <n v="2963.8375034456562"/>
    <n v="2963.8375034456562"/>
    <n v="2963.8375034456562"/>
    <n v="215372.19191705104"/>
    <e v="#N/A"/>
  </r>
  <r>
    <s v="CAREPOINT PRACTICENorth ConnectHillingdonE86618Jul4"/>
    <x v="33"/>
    <x v="2"/>
    <x v="1"/>
    <x v="34"/>
    <s v="E86618"/>
    <x v="5"/>
    <n v="4"/>
    <n v="6586.3055632125697"/>
    <n v="19002"/>
    <n v="1409"/>
    <n v="351.53699999999998"/>
    <n v="26.066499999999998"/>
    <n v="15209"/>
    <n v="1594"/>
    <n v="302.65910000000002"/>
    <n v="31.720600000000001"/>
    <n v="0"/>
    <n v="0"/>
    <n v="2"/>
    <n v="4.3999999999999997E-2"/>
    <n v="20411"/>
    <n v="377.6035"/>
    <n v="16805"/>
    <n v="334.4237"/>
    <n v="0"/>
    <n v="377.6035"/>
    <n v="334.4237"/>
    <n v="-43.1798"/>
    <e v="#N/A"/>
    <n v="2963.8375034456562"/>
    <n v="2963.8375034456562"/>
    <n v="2963.8375034456562"/>
    <n v="215372.19191705104"/>
    <e v="#N/A"/>
  </r>
  <r>
    <s v="CAREPOINT PRACTICENorth ConnectHillingdonE86618Jun3"/>
    <x v="33"/>
    <x v="2"/>
    <x v="1"/>
    <x v="34"/>
    <s v="E86618"/>
    <x v="6"/>
    <n v="3"/>
    <n v="6586.3055632125697"/>
    <n v="13599"/>
    <n v="3499"/>
    <n v="251.58149999999998"/>
    <n v="64.731499999999997"/>
    <n v="20412"/>
    <n v="1852"/>
    <n v="406.19880000000001"/>
    <n v="36.854800000000004"/>
    <n v="0"/>
    <n v="0"/>
    <n v="0"/>
    <n v="0"/>
    <n v="17098"/>
    <n v="316.31299999999999"/>
    <n v="22264"/>
    <n v="443.05360000000002"/>
    <n v="0"/>
    <n v="316.31299999999999"/>
    <n v="443.05360000000002"/>
    <n v="126.74060000000003"/>
    <e v="#N/A"/>
    <n v="2963.8375034456562"/>
    <n v="2963.8375034456562"/>
    <n v="2963.8375034456562"/>
    <n v="215372.19191705104"/>
    <e v="#N/A"/>
  </r>
  <r>
    <s v="CAREPOINT PRACTICENorth ConnectHillingdonE86618Mar12"/>
    <x v="33"/>
    <x v="2"/>
    <x v="1"/>
    <x v="34"/>
    <s v="E86618"/>
    <x v="7"/>
    <n v="12"/>
    <n v="6586.3055632125697"/>
    <n v="20420"/>
    <n v="3338"/>
    <n v="406.358"/>
    <n v="66.426200000000009"/>
    <m/>
    <m/>
    <m/>
    <m/>
    <n v="0"/>
    <n v="0"/>
    <m/>
    <m/>
    <n v="23758"/>
    <n v="472.7842"/>
    <m/>
    <m/>
    <n v="0"/>
    <n v="472.7842"/>
    <e v="#N/A"/>
    <e v="#N/A"/>
    <e v="#N/A"/>
    <n v="2963.8375034456562"/>
    <n v="2963.8375034456562"/>
    <n v="2963.8375034456562"/>
    <n v="215372.19191705104"/>
    <e v="#N/A"/>
  </r>
  <r>
    <s v="CAREPOINT PRACTICENorth ConnectHillingdonE86618May2"/>
    <x v="33"/>
    <x v="2"/>
    <x v="1"/>
    <x v="34"/>
    <s v="E86618"/>
    <x v="8"/>
    <n v="2"/>
    <n v="6586.3055632125697"/>
    <n v="16679"/>
    <n v="2824"/>
    <n v="308.56149999999997"/>
    <n v="52.244"/>
    <n v="13143"/>
    <n v="1733"/>
    <n v="261.54570000000001"/>
    <n v="34.486699999999999"/>
    <n v="0"/>
    <n v="0"/>
    <n v="0"/>
    <n v="0"/>
    <n v="19503"/>
    <n v="360.80549999999994"/>
    <n v="14876"/>
    <n v="296.0324"/>
    <n v="0"/>
    <n v="360.80549999999994"/>
    <n v="296.0324"/>
    <n v="-64.773099999999943"/>
    <e v="#N/A"/>
    <n v="2963.8375034456562"/>
    <n v="2963.8375034456562"/>
    <n v="2963.8375034456562"/>
    <n v="215372.19191705104"/>
    <e v="#N/A"/>
  </r>
  <r>
    <s v="CAREPOINT PRACTICENorth ConnectHillingdonE86618Nov8"/>
    <x v="33"/>
    <x v="2"/>
    <x v="1"/>
    <x v="34"/>
    <s v="E86618"/>
    <x v="9"/>
    <n v="8"/>
    <n v="6586.3055632125697"/>
    <n v="16810"/>
    <n v="3911"/>
    <n v="334.51900000000001"/>
    <n v="77.828900000000004"/>
    <m/>
    <m/>
    <m/>
    <m/>
    <n v="0"/>
    <n v="0"/>
    <m/>
    <m/>
    <n v="20721"/>
    <n v="412.34789999999998"/>
    <m/>
    <m/>
    <n v="0"/>
    <n v="412.34789999999998"/>
    <e v="#N/A"/>
    <e v="#N/A"/>
    <e v="#N/A"/>
    <n v="2963.8375034456562"/>
    <n v="2963.8375034456562"/>
    <n v="2963.8375034456562"/>
    <n v="215372.19191705104"/>
    <e v="#N/A"/>
  </r>
  <r>
    <s v="CAREPOINT PRACTICENorth ConnectHillingdonE86618Oct7"/>
    <x v="33"/>
    <x v="2"/>
    <x v="1"/>
    <x v="34"/>
    <s v="E86618"/>
    <x v="10"/>
    <n v="7"/>
    <n v="6586.3055632125697"/>
    <n v="31527"/>
    <n v="4208"/>
    <n v="627.38729999999998"/>
    <n v="83.739200000000011"/>
    <n v="0"/>
    <n v="7392"/>
    <n v="0"/>
    <n v="166.32"/>
    <n v="0"/>
    <n v="0"/>
    <n v="0"/>
    <n v="0"/>
    <n v="35735"/>
    <n v="711.12649999999996"/>
    <n v="7392"/>
    <n v="166.32"/>
    <n v="0"/>
    <n v="711.12649999999996"/>
    <n v="166.32"/>
    <n v="-544.80649999999991"/>
    <e v="#N/A"/>
    <n v="2963.8375034456562"/>
    <n v="2963.8375034456562"/>
    <n v="2963.8375034456562"/>
    <n v="215372.19191705104"/>
    <e v="#N/A"/>
  </r>
  <r>
    <s v="CAREPOINT PRACTICENorth ConnectHillingdonE86618Sep6"/>
    <x v="33"/>
    <x v="2"/>
    <x v="1"/>
    <x v="34"/>
    <s v="E86618"/>
    <x v="11"/>
    <n v="6"/>
    <n v="6586.3055632125697"/>
    <n v="16713"/>
    <n v="8526"/>
    <n v="332.58870000000002"/>
    <n v="169.66740000000001"/>
    <n v="17890"/>
    <n v="6439"/>
    <n v="402.52499999999998"/>
    <n v="144.8775"/>
    <n v="2"/>
    <n v="3.5799999999999998E-2"/>
    <n v="0"/>
    <n v="0"/>
    <n v="25241"/>
    <n v="502.29190000000006"/>
    <n v="24329"/>
    <n v="547.40249999999992"/>
    <n v="0"/>
    <n v="502.29190000000006"/>
    <n v="547.40249999999992"/>
    <n v="45.110599999999863"/>
    <e v="#N/A"/>
    <n v="2963.8375034456562"/>
    <n v="2963.8375034456562"/>
    <n v="2963.8375034456562"/>
    <n v="215372.19191705104"/>
    <e v="#N/A"/>
  </r>
  <r>
    <s v="Carlton SurgeryFeltham and BedfontHounslowE85024Apr1"/>
    <x v="34"/>
    <x v="22"/>
    <x v="4"/>
    <x v="35"/>
    <s v="E85024"/>
    <x v="0"/>
    <n v="1"/>
    <n v="5414.5151411489396"/>
    <n v="1551"/>
    <n v="0"/>
    <n v="28.6935"/>
    <n v="0"/>
    <n v="717"/>
    <n v="3"/>
    <n v="14.2683"/>
    <n v="5.9700000000000003E-2"/>
    <n v="3686"/>
    <n v="65.979399999999998"/>
    <n v="3298"/>
    <n v="72.555999999999997"/>
    <n v="5237"/>
    <n v="94.672899999999998"/>
    <n v="4018"/>
    <n v="86.884"/>
    <n v="0"/>
    <n v="94.672899999999998"/>
    <n v="86.884"/>
    <n v="-7.7888999999999982"/>
    <n v="86.884"/>
    <n v="2436.5318135170228"/>
    <n v="2436.5318135170228"/>
    <n v="2436.5318135170228"/>
    <n v="177054.64511557034"/>
    <n v="0"/>
  </r>
  <r>
    <s v="Carlton SurgeryFeltham and BedfontHounslowE85024Aug5"/>
    <x v="34"/>
    <x v="22"/>
    <x v="4"/>
    <x v="35"/>
    <s v="E85024"/>
    <x v="1"/>
    <n v="5"/>
    <n v="5414.5151411489396"/>
    <n v="1115"/>
    <n v="0"/>
    <n v="20.627499999999998"/>
    <n v="0"/>
    <n v="620"/>
    <n v="0"/>
    <n v="12.338000000000001"/>
    <n v="0"/>
    <n v="4838"/>
    <n v="86.600200000000001"/>
    <n v="3010"/>
    <n v="66.22"/>
    <n v="5953"/>
    <n v="107.2277"/>
    <n v="3630"/>
    <n v="78.557999999999993"/>
    <n v="0"/>
    <n v="107.2277"/>
    <n v="78.557999999999993"/>
    <n v="-28.669700000000006"/>
    <n v="165.44200000000001"/>
    <n v="2436.5318135170228"/>
    <n v="2436.5318135170228"/>
    <n v="2436.5318135170228"/>
    <n v="177054.64511557034"/>
    <n v="0"/>
  </r>
  <r>
    <s v="Carlton SurgeryFeltham and BedfontHounslowE85024Dec9"/>
    <x v="34"/>
    <x v="22"/>
    <x v="4"/>
    <x v="35"/>
    <s v="E85024"/>
    <x v="2"/>
    <n v="9"/>
    <n v="5414.5151411489396"/>
    <n v="309"/>
    <n v="0"/>
    <n v="6.1491000000000007"/>
    <n v="0"/>
    <m/>
    <m/>
    <m/>
    <m/>
    <n v="2481"/>
    <n v="44.4099"/>
    <m/>
    <m/>
    <n v="2790"/>
    <n v="50.558999999999997"/>
    <m/>
    <m/>
    <n v="0"/>
    <n v="50.558999999999997"/>
    <e v="#N/A"/>
    <e v="#N/A"/>
    <e v="#N/A"/>
    <n v="2436.5318135170228"/>
    <n v="2436.5318135170228"/>
    <n v="2436.5318135170228"/>
    <n v="177054.64511557034"/>
    <e v="#N/A"/>
  </r>
  <r>
    <s v="Carlton SurgeryFeltham and BedfontHounslowE85024Feb11"/>
    <x v="34"/>
    <x v="22"/>
    <x v="4"/>
    <x v="35"/>
    <s v="E85024"/>
    <x v="3"/>
    <n v="11"/>
    <n v="5414.5151411489396"/>
    <n v="1053"/>
    <n v="0"/>
    <n v="20.954700000000003"/>
    <n v="0"/>
    <m/>
    <m/>
    <m/>
    <m/>
    <n v="11431"/>
    <n v="204.61490000000001"/>
    <m/>
    <m/>
    <n v="12484"/>
    <n v="225.56960000000001"/>
    <m/>
    <m/>
    <n v="0"/>
    <n v="225.56960000000001"/>
    <e v="#N/A"/>
    <e v="#N/A"/>
    <e v="#N/A"/>
    <n v="2436.5318135170228"/>
    <n v="2436.5318135170228"/>
    <n v="2436.5318135170228"/>
    <n v="177054.64511557034"/>
    <e v="#N/A"/>
  </r>
  <r>
    <s v="Carlton SurgeryFeltham and BedfontHounslowE85024Jan10"/>
    <x v="34"/>
    <x v="22"/>
    <x v="4"/>
    <x v="35"/>
    <s v="E85024"/>
    <x v="4"/>
    <n v="10"/>
    <n v="5414.5151411489396"/>
    <n v="686"/>
    <n v="10"/>
    <n v="13.651400000000001"/>
    <n v="0.19900000000000001"/>
    <m/>
    <m/>
    <m/>
    <m/>
    <n v="3543"/>
    <n v="63.419699999999999"/>
    <m/>
    <m/>
    <n v="4239"/>
    <n v="77.270099999999999"/>
    <m/>
    <m/>
    <n v="0"/>
    <n v="77.270099999999999"/>
    <e v="#N/A"/>
    <e v="#N/A"/>
    <e v="#N/A"/>
    <n v="2436.5318135170228"/>
    <n v="2436.5318135170228"/>
    <n v="2436.5318135170228"/>
    <n v="177054.64511557034"/>
    <e v="#N/A"/>
  </r>
  <r>
    <s v="Carlton SurgeryFeltham and BedfontHounslowE85024Jul4"/>
    <x v="34"/>
    <x v="22"/>
    <x v="4"/>
    <x v="35"/>
    <s v="E85024"/>
    <x v="5"/>
    <n v="4"/>
    <n v="5414.5151411489396"/>
    <n v="682"/>
    <n v="0"/>
    <n v="12.616999999999999"/>
    <n v="0"/>
    <n v="631"/>
    <n v="0"/>
    <n v="12.556900000000001"/>
    <n v="0"/>
    <n v="32278"/>
    <n v="577.77620000000002"/>
    <n v="5164"/>
    <n v="113.608"/>
    <n v="32960"/>
    <n v="590.39319999999998"/>
    <n v="5795"/>
    <n v="126.1649"/>
    <n v="0"/>
    <n v="590.39319999999998"/>
    <n v="126.1649"/>
    <n v="-464.22829999999999"/>
    <e v="#N/A"/>
    <n v="2436.5318135170228"/>
    <n v="2436.5318135170228"/>
    <n v="2436.5318135170228"/>
    <n v="177054.64511557034"/>
    <e v="#N/A"/>
  </r>
  <r>
    <s v="Carlton SurgeryFeltham and BedfontHounslowE85024Jun3"/>
    <x v="34"/>
    <x v="22"/>
    <x v="4"/>
    <x v="35"/>
    <s v="E85024"/>
    <x v="6"/>
    <n v="3"/>
    <n v="5414.5151411489396"/>
    <n v="1303"/>
    <n v="0"/>
    <n v="24.105499999999999"/>
    <n v="0"/>
    <n v="668"/>
    <n v="0"/>
    <n v="13.293200000000001"/>
    <n v="0"/>
    <n v="30582"/>
    <n v="547.41780000000006"/>
    <n v="3379"/>
    <n v="74.337999999999994"/>
    <n v="31885"/>
    <n v="571.52330000000006"/>
    <n v="4047"/>
    <n v="87.631199999999993"/>
    <n v="0"/>
    <n v="571.52330000000006"/>
    <n v="87.631199999999993"/>
    <n v="-483.89210000000008"/>
    <e v="#N/A"/>
    <n v="2436.5318135170228"/>
    <n v="2436.5318135170228"/>
    <n v="2436.5318135170228"/>
    <n v="177054.64511557034"/>
    <e v="#N/A"/>
  </r>
  <r>
    <s v="Carlton SurgeryFeltham and BedfontHounslowE85024Mar12"/>
    <x v="34"/>
    <x v="22"/>
    <x v="4"/>
    <x v="35"/>
    <s v="E85024"/>
    <x v="7"/>
    <n v="12"/>
    <n v="5414.5151411489396"/>
    <n v="730"/>
    <n v="0"/>
    <n v="14.527000000000001"/>
    <n v="0"/>
    <m/>
    <m/>
    <m/>
    <m/>
    <n v="4205"/>
    <n v="75.269499999999994"/>
    <m/>
    <m/>
    <n v="4935"/>
    <n v="89.796499999999995"/>
    <m/>
    <m/>
    <n v="0"/>
    <n v="89.796499999999995"/>
    <e v="#N/A"/>
    <e v="#N/A"/>
    <e v="#N/A"/>
    <n v="2436.5318135170228"/>
    <n v="2436.5318135170228"/>
    <n v="2436.5318135170228"/>
    <n v="177054.64511557034"/>
    <e v="#N/A"/>
  </r>
  <r>
    <s v="Carlton SurgeryFeltham and BedfontHounslowE85024May2"/>
    <x v="34"/>
    <x v="22"/>
    <x v="4"/>
    <x v="35"/>
    <s v="E85024"/>
    <x v="8"/>
    <n v="2"/>
    <n v="5414.5151411489396"/>
    <n v="16950"/>
    <n v="0"/>
    <n v="313.57499999999999"/>
    <n v="0"/>
    <n v="523"/>
    <n v="2"/>
    <n v="10.4077"/>
    <n v="3.9800000000000002E-2"/>
    <n v="14724"/>
    <n v="263.55959999999999"/>
    <n v="3580"/>
    <n v="78.760000000000005"/>
    <n v="31674"/>
    <n v="577.13459999999998"/>
    <n v="4105"/>
    <n v="89.20750000000001"/>
    <n v="0"/>
    <n v="577.13459999999998"/>
    <n v="89.20750000000001"/>
    <n v="-487.9271"/>
    <e v="#N/A"/>
    <n v="2436.5318135170228"/>
    <n v="2436.5318135170228"/>
    <n v="2436.5318135170228"/>
    <n v="177054.64511557034"/>
    <e v="#N/A"/>
  </r>
  <r>
    <s v="Carlton SurgeryFeltham and BedfontHounslowE85024Nov8"/>
    <x v="34"/>
    <x v="22"/>
    <x v="4"/>
    <x v="35"/>
    <s v="E85024"/>
    <x v="9"/>
    <n v="8"/>
    <n v="5414.5151411489396"/>
    <n v="409"/>
    <n v="0"/>
    <n v="8.1391000000000009"/>
    <n v="0"/>
    <m/>
    <m/>
    <m/>
    <m/>
    <n v="3379"/>
    <n v="60.484099999999998"/>
    <m/>
    <m/>
    <n v="3788"/>
    <n v="68.623199999999997"/>
    <m/>
    <m/>
    <n v="0"/>
    <n v="68.623199999999997"/>
    <e v="#N/A"/>
    <e v="#N/A"/>
    <e v="#N/A"/>
    <n v="2436.5318135170228"/>
    <n v="2436.5318135170228"/>
    <n v="2436.5318135170228"/>
    <n v="177054.64511557034"/>
    <e v="#N/A"/>
  </r>
  <r>
    <s v="Carlton SurgeryFeltham and BedfontHounslowE85024Oct7"/>
    <x v="34"/>
    <x v="22"/>
    <x v="4"/>
    <x v="35"/>
    <s v="E85024"/>
    <x v="10"/>
    <n v="7"/>
    <n v="5414.5151411489396"/>
    <n v="302"/>
    <n v="0"/>
    <n v="6.0098000000000003"/>
    <n v="0"/>
    <n v="0"/>
    <n v="0"/>
    <n v="0"/>
    <n v="0"/>
    <n v="4001"/>
    <n v="71.617900000000006"/>
    <n v="21355"/>
    <n v="469.81"/>
    <n v="4303"/>
    <n v="77.627700000000004"/>
    <n v="21355"/>
    <n v="469.81"/>
    <n v="0"/>
    <n v="77.627700000000004"/>
    <n v="469.81"/>
    <n v="392.1823"/>
    <e v="#N/A"/>
    <n v="2436.5318135170228"/>
    <n v="2436.5318135170228"/>
    <n v="2436.5318135170228"/>
    <n v="177054.64511557034"/>
    <e v="#N/A"/>
  </r>
  <r>
    <s v="Carlton SurgeryFeltham and BedfontHounslowE85024Sep6"/>
    <x v="34"/>
    <x v="22"/>
    <x v="4"/>
    <x v="35"/>
    <s v="E85024"/>
    <x v="11"/>
    <n v="6"/>
    <n v="5414.5151411489396"/>
    <n v="302"/>
    <n v="0"/>
    <n v="6.0098000000000003"/>
    <n v="0"/>
    <n v="1049"/>
    <n v="5"/>
    <n v="23.602499999999999"/>
    <n v="0.11249999999999999"/>
    <n v="4298"/>
    <n v="76.934200000000004"/>
    <n v="4989"/>
    <n v="109.758"/>
    <n v="4600"/>
    <n v="82.944000000000003"/>
    <n v="6043"/>
    <n v="133.47299999999998"/>
    <n v="0"/>
    <n v="82.944000000000003"/>
    <n v="133.47299999999998"/>
    <n v="50.528999999999982"/>
    <e v="#N/A"/>
    <n v="2436.5318135170228"/>
    <n v="2436.5318135170228"/>
    <n v="2436.5318135170228"/>
    <n v="177054.64511557034"/>
    <e v="#N/A"/>
  </r>
  <r>
    <s v="CASSIDY MEDICAL CENTRESouth Fulham PCNHammersmith &amp; FulhamE85025Apr1"/>
    <x v="35"/>
    <x v="7"/>
    <x v="0"/>
    <x v="36"/>
    <s v="E85025"/>
    <x v="0"/>
    <n v="1"/>
    <n v="10050.072596616599"/>
    <n v="35156"/>
    <n v="3741"/>
    <n v="650.38599999999997"/>
    <n v="69.208500000000001"/>
    <n v="7312"/>
    <n v="144"/>
    <n v="145.50880000000001"/>
    <n v="2.8656000000000001"/>
    <n v="21781"/>
    <n v="389.87990000000002"/>
    <n v="4454"/>
    <n v="97.988"/>
    <n v="60678"/>
    <n v="1109.4744000000001"/>
    <n v="11910"/>
    <n v="246.36240000000001"/>
    <n v="0"/>
    <n v="1109.4744000000001"/>
    <n v="246.36240000000001"/>
    <n v="-863.11200000000008"/>
    <n v="246.36240000000001"/>
    <n v="4522.53266847747"/>
    <n v="4522.53266847747"/>
    <n v="4522.53266847747"/>
    <n v="328637.37390936282"/>
    <n v="0"/>
  </r>
  <r>
    <s v="CASSIDY MEDICAL CENTRESouth Fulham PCNHammersmith &amp; FulhamE85025Aug5"/>
    <x v="35"/>
    <x v="7"/>
    <x v="0"/>
    <x v="36"/>
    <s v="E85025"/>
    <x v="1"/>
    <n v="5"/>
    <n v="10050.072596616599"/>
    <n v="15177"/>
    <n v="7"/>
    <n v="280.77449999999999"/>
    <n v="0.1295"/>
    <n v="8208"/>
    <n v="1637"/>
    <n v="163.33920000000001"/>
    <n v="32.576300000000003"/>
    <n v="4332"/>
    <n v="77.5428"/>
    <n v="7993"/>
    <n v="175.846"/>
    <n v="19516"/>
    <n v="358.4468"/>
    <n v="17838"/>
    <n v="371.76150000000001"/>
    <n v="0"/>
    <n v="358.4468"/>
    <n v="371.76150000000001"/>
    <n v="13.314700000000016"/>
    <n v="618.12390000000005"/>
    <n v="4522.53266847747"/>
    <n v="4522.53266847747"/>
    <n v="4522.53266847747"/>
    <n v="328637.37390936282"/>
    <n v="0"/>
  </r>
  <r>
    <s v="CASSIDY MEDICAL CENTRESouth Fulham PCNHammersmith &amp; FulhamE85025Dec9"/>
    <x v="35"/>
    <x v="7"/>
    <x v="0"/>
    <x v="36"/>
    <s v="E85025"/>
    <x v="2"/>
    <n v="9"/>
    <n v="10050.072596616599"/>
    <n v="24442"/>
    <n v="5205"/>
    <n v="486.39580000000001"/>
    <n v="103.57950000000001"/>
    <m/>
    <m/>
    <m/>
    <m/>
    <n v="4094"/>
    <n v="73.282600000000002"/>
    <m/>
    <m/>
    <n v="33741"/>
    <n v="663.25790000000006"/>
    <m/>
    <m/>
    <n v="0"/>
    <n v="663.25790000000006"/>
    <e v="#N/A"/>
    <e v="#N/A"/>
    <e v="#N/A"/>
    <n v="4522.53266847747"/>
    <n v="4522.53266847747"/>
    <n v="4522.53266847747"/>
    <n v="328637.37390936282"/>
    <e v="#N/A"/>
  </r>
  <r>
    <s v="CASSIDY MEDICAL CENTRESouth Fulham PCNHammersmith &amp; FulhamE85025Feb11"/>
    <x v="35"/>
    <x v="7"/>
    <x v="0"/>
    <x v="36"/>
    <s v="E85025"/>
    <x v="3"/>
    <n v="11"/>
    <n v="10050.072596616599"/>
    <n v="7849"/>
    <n v="2086"/>
    <n v="156.1951"/>
    <n v="41.511400000000002"/>
    <m/>
    <m/>
    <m/>
    <m/>
    <n v="6472"/>
    <n v="115.8488"/>
    <m/>
    <m/>
    <n v="16407"/>
    <n v="313.55529999999999"/>
    <m/>
    <m/>
    <n v="0"/>
    <n v="313.55529999999999"/>
    <e v="#N/A"/>
    <e v="#N/A"/>
    <e v="#N/A"/>
    <n v="4522.53266847747"/>
    <n v="4522.53266847747"/>
    <n v="4522.53266847747"/>
    <n v="328637.37390936282"/>
    <e v="#N/A"/>
  </r>
  <r>
    <s v="CASSIDY MEDICAL CENTRESouth Fulham PCNHammersmith &amp; FulhamE85025Jan10"/>
    <x v="35"/>
    <x v="7"/>
    <x v="0"/>
    <x v="36"/>
    <s v="E85025"/>
    <x v="4"/>
    <n v="10"/>
    <n v="10050.072596616599"/>
    <n v="12406"/>
    <n v="7420"/>
    <n v="246.8794"/>
    <n v="147.65800000000002"/>
    <m/>
    <m/>
    <m/>
    <m/>
    <n v="19839"/>
    <n v="355.11810000000003"/>
    <m/>
    <m/>
    <n v="39665"/>
    <n v="749.65550000000007"/>
    <m/>
    <m/>
    <n v="0"/>
    <n v="749.65550000000007"/>
    <e v="#N/A"/>
    <e v="#N/A"/>
    <e v="#N/A"/>
    <n v="4522.53266847747"/>
    <n v="4522.53266847747"/>
    <n v="4522.53266847747"/>
    <n v="328637.37390936282"/>
    <e v="#N/A"/>
  </r>
  <r>
    <s v="CASSIDY MEDICAL CENTRESouth Fulham PCNHammersmith &amp; FulhamE85025Jul4"/>
    <x v="35"/>
    <x v="7"/>
    <x v="0"/>
    <x v="36"/>
    <s v="E85025"/>
    <x v="5"/>
    <n v="4"/>
    <n v="10050.072596616599"/>
    <n v="41671"/>
    <n v="3179"/>
    <n v="770.9135"/>
    <n v="58.811499999999995"/>
    <n v="6614"/>
    <n v="2221"/>
    <n v="131.61860000000001"/>
    <n v="44.197900000000004"/>
    <n v="5075"/>
    <n v="90.842500000000001"/>
    <n v="6630"/>
    <n v="145.86000000000001"/>
    <n v="49925"/>
    <n v="920.5675"/>
    <n v="15465"/>
    <n v="321.67650000000003"/>
    <n v="0"/>
    <n v="920.5675"/>
    <n v="321.67650000000003"/>
    <n v="-598.89099999999996"/>
    <e v="#N/A"/>
    <n v="4522.53266847747"/>
    <n v="4522.53266847747"/>
    <n v="4522.53266847747"/>
    <n v="328637.37390936282"/>
    <e v="#N/A"/>
  </r>
  <r>
    <s v="CASSIDY MEDICAL CENTRESouth Fulham PCNHammersmith &amp; FulhamE85025Jun3"/>
    <x v="35"/>
    <x v="7"/>
    <x v="0"/>
    <x v="36"/>
    <s v="E85025"/>
    <x v="6"/>
    <n v="3"/>
    <n v="10050.072596616599"/>
    <n v="8283"/>
    <n v="8907"/>
    <n v="153.2355"/>
    <n v="164.77949999999998"/>
    <n v="7522"/>
    <n v="198"/>
    <n v="149.68780000000001"/>
    <n v="3.9402000000000004"/>
    <n v="6921"/>
    <n v="123.88590000000001"/>
    <n v="6815"/>
    <n v="149.93"/>
    <n v="24111"/>
    <n v="441.90089999999998"/>
    <n v="14535"/>
    <n v="303.55799999999999"/>
    <n v="0"/>
    <n v="441.90089999999998"/>
    <n v="303.55799999999999"/>
    <n v="-138.34289999999999"/>
    <e v="#N/A"/>
    <n v="4522.53266847747"/>
    <n v="4522.53266847747"/>
    <n v="4522.53266847747"/>
    <n v="328637.37390936282"/>
    <e v="#N/A"/>
  </r>
  <r>
    <s v="CASSIDY MEDICAL CENTRESouth Fulham PCNHammersmith &amp; FulhamE85025Mar12"/>
    <x v="35"/>
    <x v="7"/>
    <x v="0"/>
    <x v="36"/>
    <s v="E85025"/>
    <x v="7"/>
    <n v="12"/>
    <n v="10050.072596616599"/>
    <n v="11210"/>
    <n v="3230"/>
    <n v="223.07900000000001"/>
    <n v="64.277000000000001"/>
    <m/>
    <m/>
    <m/>
    <m/>
    <n v="7906"/>
    <n v="141.51740000000001"/>
    <m/>
    <m/>
    <n v="22346"/>
    <n v="428.8734"/>
    <m/>
    <m/>
    <n v="0"/>
    <n v="428.8734"/>
    <e v="#N/A"/>
    <e v="#N/A"/>
    <e v="#N/A"/>
    <n v="4522.53266847747"/>
    <n v="4522.53266847747"/>
    <n v="4522.53266847747"/>
    <n v="328637.37390936282"/>
    <e v="#N/A"/>
  </r>
  <r>
    <s v="CASSIDY MEDICAL CENTRESouth Fulham PCNHammersmith &amp; FulhamE85025May2"/>
    <x v="35"/>
    <x v="7"/>
    <x v="0"/>
    <x v="36"/>
    <s v="E85025"/>
    <x v="8"/>
    <n v="2"/>
    <n v="10050.072596616599"/>
    <n v="8117"/>
    <n v="1520"/>
    <n v="150.1645"/>
    <n v="28.119999999999997"/>
    <n v="6329"/>
    <n v="4547"/>
    <n v="125.94710000000001"/>
    <n v="90.485300000000009"/>
    <n v="8680"/>
    <n v="155.37200000000001"/>
    <n v="7535"/>
    <n v="165.77"/>
    <n v="18317"/>
    <n v="333.65650000000005"/>
    <n v="18411"/>
    <n v="382.20240000000001"/>
    <n v="0"/>
    <n v="333.65650000000005"/>
    <n v="382.20240000000001"/>
    <n v="48.545899999999961"/>
    <e v="#N/A"/>
    <n v="4522.53266847747"/>
    <n v="4522.53266847747"/>
    <n v="4522.53266847747"/>
    <n v="328637.37390936282"/>
    <e v="#N/A"/>
  </r>
  <r>
    <s v="CASSIDY MEDICAL CENTRESouth Fulham PCNHammersmith &amp; FulhamE85025Nov8"/>
    <x v="35"/>
    <x v="7"/>
    <x v="0"/>
    <x v="36"/>
    <s v="E85025"/>
    <x v="9"/>
    <n v="8"/>
    <n v="10050.072596616599"/>
    <n v="6582"/>
    <n v="11207"/>
    <n v="130.98179999999999"/>
    <n v="223.01930000000002"/>
    <m/>
    <m/>
    <m/>
    <m/>
    <n v="6739"/>
    <n v="120.6281"/>
    <m/>
    <m/>
    <n v="24528"/>
    <n v="474.62920000000003"/>
    <m/>
    <m/>
    <n v="0"/>
    <n v="474.62920000000003"/>
    <e v="#N/A"/>
    <e v="#N/A"/>
    <e v="#N/A"/>
    <n v="4522.53266847747"/>
    <n v="4522.53266847747"/>
    <n v="4522.53266847747"/>
    <n v="328637.37390936282"/>
    <e v="#N/A"/>
  </r>
  <r>
    <s v="CASSIDY MEDICAL CENTRESouth Fulham PCNHammersmith &amp; FulhamE85025Oct7"/>
    <x v="35"/>
    <x v="7"/>
    <x v="0"/>
    <x v="36"/>
    <s v="E85025"/>
    <x v="10"/>
    <n v="7"/>
    <n v="10050.072596616599"/>
    <n v="6088"/>
    <n v="13022"/>
    <n v="121.1512"/>
    <n v="259.13780000000003"/>
    <n v="0"/>
    <n v="6660"/>
    <n v="0"/>
    <n v="149.85"/>
    <n v="8128"/>
    <n v="145.49119999999999"/>
    <n v="7481"/>
    <n v="164.58199999999999"/>
    <n v="27238"/>
    <n v="525.78020000000004"/>
    <n v="14141"/>
    <n v="314.43200000000002"/>
    <n v="0"/>
    <n v="525.78020000000004"/>
    <n v="314.43200000000002"/>
    <n v="-211.34820000000002"/>
    <e v="#N/A"/>
    <n v="4522.53266847747"/>
    <n v="4522.53266847747"/>
    <n v="4522.53266847747"/>
    <n v="328637.37390936282"/>
    <e v="#N/A"/>
  </r>
  <r>
    <s v="CASSIDY MEDICAL CENTRESouth Fulham PCNHammersmith &amp; FulhamE85025Sep6"/>
    <x v="35"/>
    <x v="7"/>
    <x v="0"/>
    <x v="36"/>
    <s v="E85025"/>
    <x v="11"/>
    <n v="6"/>
    <n v="10050.072596616599"/>
    <n v="6111"/>
    <n v="3265"/>
    <n v="121.60890000000001"/>
    <n v="64.973500000000001"/>
    <n v="6976"/>
    <n v="19992"/>
    <n v="156.96"/>
    <n v="449.82"/>
    <n v="7483"/>
    <n v="133.94569999999999"/>
    <n v="8554"/>
    <n v="188.18799999999999"/>
    <n v="16859"/>
    <n v="320.52809999999999"/>
    <n v="35522"/>
    <n v="794.96799999999996"/>
    <n v="0"/>
    <n v="320.52809999999999"/>
    <n v="794.96799999999996"/>
    <n v="474.43989999999997"/>
    <e v="#N/A"/>
    <n v="4522.53266847747"/>
    <n v="4522.53266847747"/>
    <n v="4522.53266847747"/>
    <n v="328637.37390936282"/>
    <e v="#N/A"/>
  </r>
  <r>
    <s v="CAVENDISH HEALTH CENTREWest End and Marylebone Primary Care NetworkCentral LondonE87745Apr1"/>
    <x v="36"/>
    <x v="23"/>
    <x v="7"/>
    <x v="37"/>
    <s v="E87745"/>
    <x v="0"/>
    <n v="1"/>
    <n v="8255.2815585847493"/>
    <n v="11759"/>
    <n v="2129"/>
    <n v="217.54149999999998"/>
    <n v="39.386499999999998"/>
    <n v="5898"/>
    <n v="2044"/>
    <n v="117.37020000000001"/>
    <n v="40.675600000000003"/>
    <n v="7955"/>
    <n v="142.39449999999999"/>
    <n v="8633"/>
    <n v="189.92599999999999"/>
    <n v="21843"/>
    <n v="399.32249999999999"/>
    <n v="16575"/>
    <n v="347.97180000000003"/>
    <n v="0"/>
    <n v="399.32249999999999"/>
    <n v="347.97180000000003"/>
    <n v="-51.350699999999961"/>
    <n v="347.97180000000003"/>
    <n v="3714.8767013631373"/>
    <n v="3714.8767013631373"/>
    <n v="3714.8767013631373"/>
    <n v="269947.70696572133"/>
    <n v="0"/>
  </r>
  <r>
    <s v="CAVENDISH HEALTH CENTREWest End and Marylebone Primary Care NetworkCentral LondonE87745Aug5"/>
    <x v="36"/>
    <x v="23"/>
    <x v="7"/>
    <x v="37"/>
    <s v="E87745"/>
    <x v="1"/>
    <n v="5"/>
    <n v="8255.2815585847493"/>
    <n v="1508"/>
    <n v="3108"/>
    <n v="27.898"/>
    <n v="57.497999999999998"/>
    <n v="4259"/>
    <n v="2770"/>
    <n v="84.754100000000008"/>
    <n v="55.123000000000005"/>
    <n v="13122"/>
    <n v="234.88380000000001"/>
    <n v="6794"/>
    <n v="149.46799999999999"/>
    <n v="17738"/>
    <n v="320.27980000000002"/>
    <n v="13823"/>
    <n v="289.3451"/>
    <n v="0"/>
    <n v="320.27980000000002"/>
    <n v="289.3451"/>
    <n v="-30.934700000000021"/>
    <n v="637.31690000000003"/>
    <n v="3714.8767013631373"/>
    <n v="3714.8767013631373"/>
    <n v="3714.8767013631373"/>
    <n v="269947.70696572133"/>
    <n v="0"/>
  </r>
  <r>
    <s v="CAVENDISH HEALTH CENTREWest End and Marylebone Primary Care NetworkCentral LondonE87745Dec9"/>
    <x v="36"/>
    <x v="23"/>
    <x v="7"/>
    <x v="37"/>
    <s v="E87745"/>
    <x v="2"/>
    <n v="9"/>
    <n v="8255.2815585847493"/>
    <n v="5137"/>
    <n v="3789"/>
    <n v="102.22630000000001"/>
    <n v="75.4011"/>
    <m/>
    <m/>
    <m/>
    <m/>
    <n v="4711"/>
    <n v="84.326899999999995"/>
    <m/>
    <m/>
    <n v="13637"/>
    <n v="261.95429999999999"/>
    <m/>
    <m/>
    <n v="0"/>
    <n v="261.95429999999999"/>
    <e v="#N/A"/>
    <e v="#N/A"/>
    <e v="#N/A"/>
    <n v="3714.8767013631373"/>
    <n v="3714.8767013631373"/>
    <n v="3714.8767013631373"/>
    <n v="269947.70696572133"/>
    <e v="#N/A"/>
  </r>
  <r>
    <s v="CAVENDISH HEALTH CENTREWest End and Marylebone Primary Care NetworkCentral LondonE87745Feb11"/>
    <x v="36"/>
    <x v="23"/>
    <x v="7"/>
    <x v="37"/>
    <s v="E87745"/>
    <x v="3"/>
    <n v="11"/>
    <n v="8255.2815585847493"/>
    <n v="8427"/>
    <n v="2171"/>
    <n v="167.69730000000001"/>
    <n v="43.2029"/>
    <m/>
    <m/>
    <m/>
    <m/>
    <n v="7983"/>
    <n v="142.89570000000001"/>
    <m/>
    <m/>
    <n v="18581"/>
    <n v="353.79590000000002"/>
    <m/>
    <m/>
    <n v="0"/>
    <n v="353.79590000000002"/>
    <e v="#N/A"/>
    <e v="#N/A"/>
    <e v="#N/A"/>
    <n v="3714.8767013631373"/>
    <n v="3714.8767013631373"/>
    <n v="3714.8767013631373"/>
    <n v="269947.70696572133"/>
    <e v="#N/A"/>
  </r>
  <r>
    <s v="CAVENDISH HEALTH CENTREWest End and Marylebone Primary Care NetworkCentral LondonE87745Jan10"/>
    <x v="36"/>
    <x v="23"/>
    <x v="7"/>
    <x v="37"/>
    <s v="E87745"/>
    <x v="4"/>
    <n v="10"/>
    <n v="8255.2815585847493"/>
    <n v="6076"/>
    <n v="2833"/>
    <n v="120.91240000000001"/>
    <n v="56.3767"/>
    <m/>
    <m/>
    <m/>
    <m/>
    <n v="10083"/>
    <n v="180.48570000000001"/>
    <m/>
    <m/>
    <n v="18992"/>
    <n v="357.77480000000003"/>
    <m/>
    <m/>
    <n v="0"/>
    <n v="357.77480000000003"/>
    <e v="#N/A"/>
    <e v="#N/A"/>
    <e v="#N/A"/>
    <n v="3714.8767013631373"/>
    <n v="3714.8767013631373"/>
    <n v="3714.8767013631373"/>
    <n v="269947.70696572133"/>
    <e v="#N/A"/>
  </r>
  <r>
    <s v="CAVENDISH HEALTH CENTREWest End and Marylebone Primary Care NetworkCentral LondonE87745Jul4"/>
    <x v="36"/>
    <x v="23"/>
    <x v="7"/>
    <x v="37"/>
    <s v="E87745"/>
    <x v="5"/>
    <n v="4"/>
    <n v="8255.2815585847493"/>
    <n v="4740"/>
    <n v="5821"/>
    <n v="87.69"/>
    <n v="107.68849999999999"/>
    <n v="3788"/>
    <n v="1142"/>
    <n v="75.381200000000007"/>
    <n v="22.7258"/>
    <n v="18285"/>
    <n v="327.30149999999998"/>
    <n v="7071"/>
    <n v="155.56200000000001"/>
    <n v="28846"/>
    <n v="522.67999999999995"/>
    <n v="12001"/>
    <n v="253.66900000000001"/>
    <n v="0"/>
    <n v="522.67999999999995"/>
    <n v="253.66900000000001"/>
    <n v="-269.01099999999997"/>
    <e v="#N/A"/>
    <n v="3714.8767013631373"/>
    <n v="3714.8767013631373"/>
    <n v="3714.8767013631373"/>
    <n v="269947.70696572133"/>
    <e v="#N/A"/>
  </r>
  <r>
    <s v="CAVENDISH HEALTH CENTREWest End and Marylebone Primary Care NetworkCentral LondonE87745Jun3"/>
    <x v="36"/>
    <x v="23"/>
    <x v="7"/>
    <x v="37"/>
    <s v="E87745"/>
    <x v="6"/>
    <n v="3"/>
    <n v="8255.2815585847493"/>
    <n v="4086"/>
    <n v="5443"/>
    <n v="75.590999999999994"/>
    <n v="100.6955"/>
    <n v="5053"/>
    <n v="2109"/>
    <n v="100.55470000000001"/>
    <n v="41.969100000000005"/>
    <n v="12067"/>
    <n v="215.99930000000001"/>
    <n v="6613"/>
    <n v="145.48599999999999"/>
    <n v="21596"/>
    <n v="392.28579999999999"/>
    <n v="13775"/>
    <n v="288.00980000000004"/>
    <n v="0"/>
    <n v="392.28579999999999"/>
    <n v="288.00980000000004"/>
    <n v="-104.27599999999995"/>
    <e v="#N/A"/>
    <n v="3714.8767013631373"/>
    <n v="3714.8767013631373"/>
    <n v="3714.8767013631373"/>
    <n v="269947.70696572133"/>
    <e v="#N/A"/>
  </r>
  <r>
    <s v="CAVENDISH HEALTH CENTREWest End and Marylebone Primary Care NetworkCentral LondonE87745Mar12"/>
    <x v="36"/>
    <x v="23"/>
    <x v="7"/>
    <x v="37"/>
    <s v="E87745"/>
    <x v="7"/>
    <n v="12"/>
    <n v="8255.2815585847493"/>
    <n v="18426"/>
    <n v="8209"/>
    <n v="366.67740000000003"/>
    <n v="163.35910000000001"/>
    <m/>
    <m/>
    <m/>
    <m/>
    <n v="6750"/>
    <n v="120.825"/>
    <m/>
    <m/>
    <n v="33385"/>
    <n v="650.86150000000009"/>
    <m/>
    <m/>
    <n v="0"/>
    <n v="650.86150000000009"/>
    <e v="#N/A"/>
    <e v="#N/A"/>
    <e v="#N/A"/>
    <n v="3714.8767013631373"/>
    <n v="3714.8767013631373"/>
    <n v="3714.8767013631373"/>
    <n v="269947.70696572133"/>
    <e v="#N/A"/>
  </r>
  <r>
    <s v="CAVENDISH HEALTH CENTREWest End and Marylebone Primary Care NetworkCentral LondonE87745May2"/>
    <x v="36"/>
    <x v="23"/>
    <x v="7"/>
    <x v="37"/>
    <s v="E87745"/>
    <x v="8"/>
    <n v="2"/>
    <n v="8255.2815585847493"/>
    <n v="14198"/>
    <n v="623"/>
    <n v="262.66300000000001"/>
    <n v="11.525499999999999"/>
    <n v="4920"/>
    <n v="1646"/>
    <n v="97.908000000000001"/>
    <n v="32.755400000000002"/>
    <n v="7161"/>
    <n v="128.18190000000001"/>
    <n v="5456"/>
    <n v="120.032"/>
    <n v="21982"/>
    <n v="402.37040000000002"/>
    <n v="12022"/>
    <n v="250.69540000000001"/>
    <n v="0"/>
    <n v="402.37040000000002"/>
    <n v="250.69540000000001"/>
    <n v="-151.67500000000001"/>
    <e v="#N/A"/>
    <n v="3714.8767013631373"/>
    <n v="3714.8767013631373"/>
    <n v="3714.8767013631373"/>
    <n v="269947.70696572133"/>
    <e v="#N/A"/>
  </r>
  <r>
    <s v="CAVENDISH HEALTH CENTREWest End and Marylebone Primary Care NetworkCentral LondonE87745Nov8"/>
    <x v="36"/>
    <x v="23"/>
    <x v="7"/>
    <x v="37"/>
    <s v="E87745"/>
    <x v="9"/>
    <n v="8"/>
    <n v="8255.2815585847493"/>
    <n v="5439"/>
    <n v="332"/>
    <n v="108.23610000000001"/>
    <n v="6.6068000000000007"/>
    <m/>
    <m/>
    <m/>
    <m/>
    <n v="7687"/>
    <n v="137.59729999999999"/>
    <m/>
    <m/>
    <n v="13458"/>
    <n v="252.4402"/>
    <m/>
    <m/>
    <n v="0"/>
    <n v="252.4402"/>
    <e v="#N/A"/>
    <e v="#N/A"/>
    <e v="#N/A"/>
    <n v="3714.8767013631373"/>
    <n v="3714.8767013631373"/>
    <n v="3714.8767013631373"/>
    <n v="269947.70696572133"/>
    <e v="#N/A"/>
  </r>
  <r>
    <s v="CAVENDISH HEALTH CENTREWest End and Marylebone Primary Care NetworkCentral LondonE87745Oct7"/>
    <x v="36"/>
    <x v="23"/>
    <x v="7"/>
    <x v="37"/>
    <s v="E87745"/>
    <x v="10"/>
    <n v="7"/>
    <n v="8255.2815585847493"/>
    <n v="6002"/>
    <n v="7394"/>
    <n v="119.43980000000001"/>
    <n v="147.14060000000001"/>
    <n v="0"/>
    <n v="10320"/>
    <n v="0"/>
    <n v="232.2"/>
    <n v="9528"/>
    <n v="170.55119999999999"/>
    <n v="6049"/>
    <n v="133.078"/>
    <n v="22924"/>
    <n v="437.13159999999999"/>
    <n v="16369"/>
    <n v="365.27800000000002"/>
    <n v="0"/>
    <n v="437.13159999999999"/>
    <n v="365.27800000000002"/>
    <n v="-71.853599999999972"/>
    <e v="#N/A"/>
    <n v="3714.8767013631373"/>
    <n v="3714.8767013631373"/>
    <n v="3714.8767013631373"/>
    <n v="269947.70696572133"/>
    <e v="#N/A"/>
  </r>
  <r>
    <s v="CAVENDISH HEALTH CENTREWest End and Marylebone Primary Care NetworkCentral LondonE87745Sep6"/>
    <x v="36"/>
    <x v="23"/>
    <x v="7"/>
    <x v="37"/>
    <s v="E87745"/>
    <x v="11"/>
    <n v="6"/>
    <n v="8255.2815585847493"/>
    <n v="2722"/>
    <n v="4496"/>
    <n v="54.1678"/>
    <n v="89.470399999999998"/>
    <n v="4950"/>
    <n v="6065"/>
    <n v="111.375"/>
    <n v="136.46250000000001"/>
    <n v="10067"/>
    <n v="180.19929999999999"/>
    <n v="7634"/>
    <n v="167.94800000000001"/>
    <n v="17285"/>
    <n v="323.83749999999998"/>
    <n v="18649"/>
    <n v="415.78550000000001"/>
    <n v="0"/>
    <n v="323.83749999999998"/>
    <n v="415.78550000000001"/>
    <n v="91.948000000000036"/>
    <e v="#N/A"/>
    <n v="3714.8767013631373"/>
    <n v="3714.8767013631373"/>
    <n v="3714.8767013631373"/>
    <n v="269947.70696572133"/>
    <e v="#N/A"/>
  </r>
  <r>
    <s v="CENTRAL UXBRIDGE SURGERYSynergyHillingdonE86015Apr1"/>
    <x v="37"/>
    <x v="14"/>
    <x v="1"/>
    <x v="38"/>
    <s v="E86015"/>
    <x v="0"/>
    <n v="1"/>
    <n v="15897.2584853139"/>
    <n v="39633"/>
    <n v="8"/>
    <n v="733.21049999999991"/>
    <n v="0.14799999999999999"/>
    <n v="35962"/>
    <n v="51"/>
    <n v="715.64380000000006"/>
    <n v="1.0149000000000001"/>
    <n v="0"/>
    <n v="0"/>
    <n v="870"/>
    <n v="19.14"/>
    <n v="39641"/>
    <n v="733.35849999999994"/>
    <n v="36883"/>
    <n v="735.79870000000005"/>
    <n v="0"/>
    <n v="733.35849999999994"/>
    <n v="735.79870000000005"/>
    <n v="2.4402000000001181"/>
    <n v="735.79870000000005"/>
    <n v="7153.7663183912546"/>
    <n v="7153.7663183912546"/>
    <n v="7153.7663183912546"/>
    <n v="519840.35246976459"/>
    <n v="0"/>
  </r>
  <r>
    <s v="CENTRAL UXBRIDGE SURGERYSynergyHillingdonE86015Aug5"/>
    <x v="37"/>
    <x v="14"/>
    <x v="1"/>
    <x v="38"/>
    <s v="E86015"/>
    <x v="1"/>
    <n v="5"/>
    <n v="15897.2584853139"/>
    <n v="35662"/>
    <n v="138"/>
    <n v="659.74699999999996"/>
    <n v="2.5529999999999999"/>
    <n v="10111"/>
    <n v="691"/>
    <n v="201.2089"/>
    <n v="13.750900000000001"/>
    <n v="712"/>
    <n v="12.7448"/>
    <n v="844"/>
    <n v="18.568000000000001"/>
    <n v="36512"/>
    <n v="675.04480000000001"/>
    <n v="11646"/>
    <n v="233.52780000000001"/>
    <n v="0"/>
    <n v="675.04480000000001"/>
    <n v="233.52780000000001"/>
    <n v="-441.517"/>
    <n v="969.32650000000012"/>
    <n v="7153.7663183912546"/>
    <n v="7153.7663183912546"/>
    <n v="7153.7663183912546"/>
    <n v="519840.35246976459"/>
    <n v="0"/>
  </r>
  <r>
    <s v="CENTRAL UXBRIDGE SURGERYSynergyHillingdonE86015Dec9"/>
    <x v="37"/>
    <x v="14"/>
    <x v="1"/>
    <x v="38"/>
    <s v="E86015"/>
    <x v="2"/>
    <n v="9"/>
    <n v="15897.2584853139"/>
    <n v="7732"/>
    <n v="2"/>
    <n v="153.86680000000001"/>
    <n v="3.9800000000000002E-2"/>
    <m/>
    <m/>
    <m/>
    <m/>
    <n v="487"/>
    <n v="8.7172999999999998"/>
    <m/>
    <m/>
    <n v="8221"/>
    <n v="162.62390000000002"/>
    <m/>
    <m/>
    <n v="0"/>
    <n v="162.62390000000002"/>
    <e v="#N/A"/>
    <e v="#N/A"/>
    <e v="#N/A"/>
    <n v="7153.7663183912546"/>
    <n v="7153.7663183912546"/>
    <n v="7153.7663183912546"/>
    <n v="519840.35246976459"/>
    <e v="#N/A"/>
  </r>
  <r>
    <s v="CENTRAL UXBRIDGE SURGERYSynergyHillingdonE86015Feb11"/>
    <x v="37"/>
    <x v="14"/>
    <x v="1"/>
    <x v="38"/>
    <s v="E86015"/>
    <x v="3"/>
    <n v="11"/>
    <n v="15897.2584853139"/>
    <n v="11136"/>
    <n v="1171"/>
    <n v="221.60640000000001"/>
    <n v="23.302900000000001"/>
    <m/>
    <m/>
    <m/>
    <m/>
    <n v="938"/>
    <n v="16.790199999999999"/>
    <m/>
    <m/>
    <n v="13245"/>
    <n v="261.6995"/>
    <m/>
    <m/>
    <n v="0"/>
    <n v="261.6995"/>
    <e v="#N/A"/>
    <e v="#N/A"/>
    <e v="#N/A"/>
    <n v="7153.7663183912546"/>
    <n v="7153.7663183912546"/>
    <n v="7153.7663183912546"/>
    <n v="519840.35246976459"/>
    <e v="#N/A"/>
  </r>
  <r>
    <s v="CENTRAL UXBRIDGE SURGERYSynergyHillingdonE86015Jan10"/>
    <x v="37"/>
    <x v="14"/>
    <x v="1"/>
    <x v="38"/>
    <s v="E86015"/>
    <x v="4"/>
    <n v="10"/>
    <n v="15897.2584853139"/>
    <n v="11187"/>
    <n v="4"/>
    <n v="222.62130000000002"/>
    <n v="7.9600000000000004E-2"/>
    <m/>
    <m/>
    <m/>
    <m/>
    <n v="1322"/>
    <n v="23.663799999999998"/>
    <m/>
    <m/>
    <n v="12513"/>
    <n v="246.36470000000003"/>
    <m/>
    <m/>
    <n v="0"/>
    <n v="246.36470000000003"/>
    <e v="#N/A"/>
    <e v="#N/A"/>
    <e v="#N/A"/>
    <n v="7153.7663183912546"/>
    <n v="7153.7663183912546"/>
    <n v="7153.7663183912546"/>
    <n v="519840.35246976459"/>
    <e v="#N/A"/>
  </r>
  <r>
    <s v="CENTRAL UXBRIDGE SURGERYSynergyHillingdonE86015Jul4"/>
    <x v="37"/>
    <x v="14"/>
    <x v="1"/>
    <x v="38"/>
    <s v="E86015"/>
    <x v="5"/>
    <n v="4"/>
    <n v="15897.2584853139"/>
    <n v="7785"/>
    <n v="10"/>
    <n v="144.02249999999998"/>
    <n v="0.185"/>
    <n v="65749"/>
    <n v="576"/>
    <n v="1308.4051000000002"/>
    <n v="11.462400000000001"/>
    <n v="406"/>
    <n v="7.2674000000000003"/>
    <n v="898"/>
    <n v="19.756"/>
    <n v="8201"/>
    <n v="151.47489999999999"/>
    <n v="67223"/>
    <n v="1339.6235000000001"/>
    <n v="0"/>
    <n v="151.47489999999999"/>
    <n v="1339.6235000000001"/>
    <n v="1188.1486000000002"/>
    <e v="#N/A"/>
    <n v="7153.7663183912546"/>
    <n v="7153.7663183912546"/>
    <n v="7153.7663183912546"/>
    <n v="519840.35246976459"/>
    <e v="#N/A"/>
  </r>
  <r>
    <s v="CENTRAL UXBRIDGE SURGERYSynergyHillingdonE86015Jun3"/>
    <x v="37"/>
    <x v="14"/>
    <x v="1"/>
    <x v="38"/>
    <s v="E86015"/>
    <x v="6"/>
    <n v="3"/>
    <n v="15897.2584853139"/>
    <n v="16883"/>
    <n v="0"/>
    <n v="312.33549999999997"/>
    <n v="0"/>
    <n v="9102"/>
    <n v="466"/>
    <n v="181.12980000000002"/>
    <n v="9.2734000000000005"/>
    <n v="0"/>
    <n v="0"/>
    <n v="754"/>
    <n v="16.588000000000001"/>
    <n v="16883"/>
    <n v="312.33549999999997"/>
    <n v="10322"/>
    <n v="206.99120000000002"/>
    <n v="0"/>
    <n v="312.33549999999997"/>
    <n v="206.99120000000002"/>
    <n v="-105.34429999999995"/>
    <e v="#N/A"/>
    <n v="7153.7663183912546"/>
    <n v="7153.7663183912546"/>
    <n v="7153.7663183912546"/>
    <n v="519840.35246976459"/>
    <e v="#N/A"/>
  </r>
  <r>
    <s v="CENTRAL UXBRIDGE SURGERYSynergyHillingdonE86015Mar12"/>
    <x v="37"/>
    <x v="14"/>
    <x v="1"/>
    <x v="38"/>
    <s v="E86015"/>
    <x v="7"/>
    <n v="12"/>
    <n v="15897.2584853139"/>
    <n v="32310"/>
    <n v="135"/>
    <n v="642.96900000000005"/>
    <n v="2.6865000000000001"/>
    <m/>
    <m/>
    <m/>
    <m/>
    <n v="884"/>
    <n v="15.823600000000001"/>
    <m/>
    <m/>
    <n v="33329"/>
    <n v="661.47910000000013"/>
    <m/>
    <m/>
    <n v="0"/>
    <n v="661.47910000000013"/>
    <e v="#N/A"/>
    <e v="#N/A"/>
    <e v="#N/A"/>
    <n v="7153.7663183912546"/>
    <n v="7153.7663183912546"/>
    <n v="7153.7663183912546"/>
    <n v="519840.35246976459"/>
    <e v="#N/A"/>
  </r>
  <r>
    <s v="CENTRAL UXBRIDGE SURGERYSynergyHillingdonE86015May2"/>
    <x v="37"/>
    <x v="14"/>
    <x v="1"/>
    <x v="38"/>
    <s v="E86015"/>
    <x v="8"/>
    <n v="2"/>
    <n v="15897.2584853139"/>
    <n v="19370"/>
    <n v="0"/>
    <n v="358.34499999999997"/>
    <n v="0"/>
    <n v="7835"/>
    <n v="752"/>
    <n v="155.91650000000001"/>
    <n v="14.9648"/>
    <n v="0"/>
    <n v="0"/>
    <n v="892"/>
    <n v="19.623999999999999"/>
    <n v="19370"/>
    <n v="358.34499999999997"/>
    <n v="9479"/>
    <n v="190.50530000000001"/>
    <n v="0"/>
    <n v="358.34499999999997"/>
    <n v="190.50530000000001"/>
    <n v="-167.83969999999997"/>
    <e v="#N/A"/>
    <n v="7153.7663183912546"/>
    <n v="7153.7663183912546"/>
    <n v="7153.7663183912546"/>
    <n v="519840.35246976459"/>
    <e v="#N/A"/>
  </r>
  <r>
    <s v="CENTRAL UXBRIDGE SURGERYSynergyHillingdonE86015Nov8"/>
    <x v="37"/>
    <x v="14"/>
    <x v="1"/>
    <x v="38"/>
    <s v="E86015"/>
    <x v="9"/>
    <n v="8"/>
    <n v="15897.2584853139"/>
    <n v="11866"/>
    <n v="16"/>
    <n v="236.13340000000002"/>
    <n v="0.31840000000000002"/>
    <m/>
    <m/>
    <m/>
    <m/>
    <n v="1264"/>
    <n v="22.625599999999999"/>
    <m/>
    <m/>
    <n v="13146"/>
    <n v="259.07740000000001"/>
    <m/>
    <m/>
    <n v="0"/>
    <n v="259.07740000000001"/>
    <e v="#N/A"/>
    <e v="#N/A"/>
    <e v="#N/A"/>
    <n v="7153.7663183912546"/>
    <n v="7153.7663183912546"/>
    <n v="7153.7663183912546"/>
    <n v="519840.35246976459"/>
    <e v="#N/A"/>
  </r>
  <r>
    <s v="CENTRAL UXBRIDGE SURGERYSynergyHillingdonE86015Oct7"/>
    <x v="37"/>
    <x v="14"/>
    <x v="1"/>
    <x v="38"/>
    <s v="E86015"/>
    <x v="10"/>
    <n v="7"/>
    <n v="15897.2584853139"/>
    <n v="41826"/>
    <n v="4065"/>
    <n v="832.3374"/>
    <n v="80.893500000000003"/>
    <n v="0"/>
    <n v="12977"/>
    <n v="0"/>
    <n v="291.98250000000002"/>
    <n v="1184"/>
    <n v="21.1936"/>
    <n v="444"/>
    <n v="9.7680000000000007"/>
    <n v="47075"/>
    <n v="934.42449999999997"/>
    <n v="13421"/>
    <n v="301.75049999999999"/>
    <n v="0"/>
    <n v="934.42449999999997"/>
    <n v="301.75049999999999"/>
    <n v="-632.67399999999998"/>
    <e v="#N/A"/>
    <n v="7153.7663183912546"/>
    <n v="7153.7663183912546"/>
    <n v="7153.7663183912546"/>
    <n v="519840.35246976459"/>
    <e v="#N/A"/>
  </r>
  <r>
    <s v="CENTRAL UXBRIDGE SURGERYSynergyHillingdonE86015Sep6"/>
    <x v="37"/>
    <x v="14"/>
    <x v="1"/>
    <x v="38"/>
    <s v="E86015"/>
    <x v="11"/>
    <n v="6"/>
    <n v="15897.2584853139"/>
    <n v="30103"/>
    <n v="16467"/>
    <n v="599.04970000000003"/>
    <n v="327.69330000000002"/>
    <n v="9473"/>
    <n v="1824"/>
    <n v="213.14249999999998"/>
    <n v="41.04"/>
    <n v="1152"/>
    <n v="20.620799999999999"/>
    <n v="408"/>
    <n v="8.9760000000000009"/>
    <n v="47722"/>
    <n v="947.36380000000008"/>
    <n v="11705"/>
    <n v="263.1585"/>
    <n v="0"/>
    <n v="947.36380000000008"/>
    <n v="263.1585"/>
    <n v="-684.20530000000008"/>
    <e v="#N/A"/>
    <n v="7153.7663183912546"/>
    <n v="7153.7663183912546"/>
    <n v="7153.7663183912546"/>
    <n v="519840.35246976459"/>
    <e v="#N/A"/>
  </r>
  <r>
    <s v="CHALKHILL FAMILY PRACTICEK&amp;W CentralBrentE84033Apr1"/>
    <x v="38"/>
    <x v="24"/>
    <x v="3"/>
    <x v="39"/>
    <s v="E84033"/>
    <x v="0"/>
    <n v="1"/>
    <n v="6270.8818058773204"/>
    <n v="22231"/>
    <n v="5"/>
    <n v="411.27349999999996"/>
    <n v="9.2499999999999999E-2"/>
    <n v="6667"/>
    <n v="0"/>
    <n v="132.67330000000001"/>
    <n v="0"/>
    <n v="0"/>
    <n v="0"/>
    <n v="0"/>
    <n v="0"/>
    <n v="22236"/>
    <n v="411.36599999999993"/>
    <n v="6667"/>
    <n v="132.67330000000001"/>
    <n v="0"/>
    <n v="411.36599999999993"/>
    <n v="132.67330000000001"/>
    <n v="-278.69269999999995"/>
    <n v="132.67330000000001"/>
    <n v="2821.8968126447944"/>
    <n v="2821.8968126447944"/>
    <n v="2821.8968126447944"/>
    <n v="205057.8350521884"/>
    <n v="0"/>
  </r>
  <r>
    <s v="CHALKHILL FAMILY PRACTICEK&amp;W CentralBrentE84033Aug5"/>
    <x v="38"/>
    <x v="24"/>
    <x v="3"/>
    <x v="39"/>
    <s v="E84033"/>
    <x v="1"/>
    <n v="5"/>
    <n v="6270.8818058773204"/>
    <n v="9561"/>
    <n v="6"/>
    <n v="176.8785"/>
    <n v="0.11099999999999999"/>
    <n v="7410"/>
    <n v="576"/>
    <n v="147.459"/>
    <n v="11.462400000000001"/>
    <n v="0"/>
    <n v="0"/>
    <n v="0"/>
    <n v="0"/>
    <n v="9567"/>
    <n v="176.98949999999999"/>
    <n v="7986"/>
    <n v="158.92140000000001"/>
    <n v="0"/>
    <n v="176.98949999999999"/>
    <n v="158.92140000000001"/>
    <n v="-18.068099999999987"/>
    <n v="291.59469999999999"/>
    <n v="2821.8968126447944"/>
    <n v="2821.8968126447944"/>
    <n v="2821.8968126447944"/>
    <n v="205057.8350521884"/>
    <n v="0"/>
  </r>
  <r>
    <s v="CHALKHILL FAMILY PRACTICEK&amp;W CentralBrentE84033Dec9"/>
    <x v="38"/>
    <x v="24"/>
    <x v="3"/>
    <x v="39"/>
    <s v="E84033"/>
    <x v="2"/>
    <n v="9"/>
    <n v="6270.8818058773204"/>
    <n v="8939"/>
    <n v="2"/>
    <n v="177.8861"/>
    <n v="3.9800000000000002E-2"/>
    <m/>
    <m/>
    <m/>
    <m/>
    <n v="0"/>
    <n v="0"/>
    <m/>
    <m/>
    <n v="8941"/>
    <n v="177.92590000000001"/>
    <m/>
    <m/>
    <n v="0"/>
    <n v="177.92590000000001"/>
    <e v="#N/A"/>
    <e v="#N/A"/>
    <e v="#N/A"/>
    <n v="2821.8968126447944"/>
    <n v="2821.8968126447944"/>
    <n v="2821.8968126447944"/>
    <n v="205057.8350521884"/>
    <e v="#N/A"/>
  </r>
  <r>
    <s v="CHALKHILL FAMILY PRACTICEK&amp;W CentralBrentE84033Feb11"/>
    <x v="38"/>
    <x v="24"/>
    <x v="3"/>
    <x v="39"/>
    <s v="E84033"/>
    <x v="3"/>
    <n v="11"/>
    <n v="6270.8818058773204"/>
    <n v="8100"/>
    <n v="0"/>
    <n v="161.19"/>
    <n v="0"/>
    <m/>
    <m/>
    <m/>
    <m/>
    <n v="0"/>
    <n v="0"/>
    <m/>
    <m/>
    <n v="8100"/>
    <n v="161.19"/>
    <m/>
    <m/>
    <n v="0"/>
    <n v="161.19"/>
    <e v="#N/A"/>
    <e v="#N/A"/>
    <e v="#N/A"/>
    <n v="2821.8968126447944"/>
    <n v="2821.8968126447944"/>
    <n v="2821.8968126447944"/>
    <n v="205057.8350521884"/>
    <e v="#N/A"/>
  </r>
  <r>
    <s v="CHALKHILL FAMILY PRACTICEK&amp;W CentralBrentE84033Jan10"/>
    <x v="38"/>
    <x v="24"/>
    <x v="3"/>
    <x v="39"/>
    <s v="E84033"/>
    <x v="4"/>
    <n v="10"/>
    <n v="6270.8818058773204"/>
    <n v="7992"/>
    <n v="0"/>
    <n v="159.04080000000002"/>
    <n v="0"/>
    <m/>
    <m/>
    <m/>
    <m/>
    <n v="0"/>
    <n v="0"/>
    <m/>
    <m/>
    <n v="7992"/>
    <n v="159.04080000000002"/>
    <m/>
    <m/>
    <n v="0"/>
    <n v="159.04080000000002"/>
    <e v="#N/A"/>
    <e v="#N/A"/>
    <e v="#N/A"/>
    <n v="2821.8968126447944"/>
    <n v="2821.8968126447944"/>
    <n v="2821.8968126447944"/>
    <n v="205057.8350521884"/>
    <e v="#N/A"/>
  </r>
  <r>
    <s v="CHALKHILL FAMILY PRACTICEK&amp;W CentralBrentE84033Jul4"/>
    <x v="38"/>
    <x v="24"/>
    <x v="3"/>
    <x v="39"/>
    <s v="E84033"/>
    <x v="5"/>
    <n v="4"/>
    <n v="6270.8818058773204"/>
    <n v="10711"/>
    <n v="0"/>
    <n v="198.15349999999998"/>
    <n v="0"/>
    <n v="7157"/>
    <n v="20"/>
    <n v="142.42430000000002"/>
    <n v="0.39800000000000002"/>
    <n v="0"/>
    <n v="0"/>
    <n v="0"/>
    <n v="0"/>
    <n v="10711"/>
    <n v="198.15349999999998"/>
    <n v="7177"/>
    <n v="142.82230000000001"/>
    <n v="0"/>
    <n v="198.15349999999998"/>
    <n v="142.82230000000001"/>
    <n v="-55.331199999999967"/>
    <e v="#N/A"/>
    <n v="2821.8968126447944"/>
    <n v="2821.8968126447944"/>
    <n v="2821.8968126447944"/>
    <n v="205057.8350521884"/>
    <e v="#N/A"/>
  </r>
  <r>
    <s v="CHALKHILL FAMILY PRACTICEK&amp;W CentralBrentE84033Jun3"/>
    <x v="38"/>
    <x v="24"/>
    <x v="3"/>
    <x v="39"/>
    <s v="E84033"/>
    <x v="6"/>
    <n v="3"/>
    <n v="6270.8818058773204"/>
    <n v="11547"/>
    <n v="0"/>
    <n v="213.61949999999999"/>
    <n v="0"/>
    <n v="7383"/>
    <n v="4"/>
    <n v="146.92170000000002"/>
    <n v="7.9600000000000004E-2"/>
    <n v="0"/>
    <n v="0"/>
    <n v="0"/>
    <n v="0"/>
    <n v="11547"/>
    <n v="213.61949999999999"/>
    <n v="7387"/>
    <n v="147.00130000000001"/>
    <n v="0"/>
    <n v="213.61949999999999"/>
    <n v="147.00130000000001"/>
    <n v="-66.618199999999973"/>
    <e v="#N/A"/>
    <n v="2821.8968126447944"/>
    <n v="2821.8968126447944"/>
    <n v="2821.8968126447944"/>
    <n v="205057.8350521884"/>
    <e v="#N/A"/>
  </r>
  <r>
    <s v="CHALKHILL FAMILY PRACTICEK&amp;W CentralBrentE84033Mar12"/>
    <x v="38"/>
    <x v="24"/>
    <x v="3"/>
    <x v="39"/>
    <s v="E84033"/>
    <x v="7"/>
    <n v="12"/>
    <n v="6270.8818058773204"/>
    <n v="5650"/>
    <n v="3"/>
    <n v="112.435"/>
    <n v="5.9700000000000003E-2"/>
    <m/>
    <m/>
    <m/>
    <m/>
    <n v="0"/>
    <n v="0"/>
    <m/>
    <m/>
    <n v="5653"/>
    <n v="112.49470000000001"/>
    <m/>
    <m/>
    <n v="0"/>
    <n v="112.49470000000001"/>
    <e v="#N/A"/>
    <e v="#N/A"/>
    <e v="#N/A"/>
    <n v="2821.8968126447944"/>
    <n v="2821.8968126447944"/>
    <n v="2821.8968126447944"/>
    <n v="205057.8350521884"/>
    <e v="#N/A"/>
  </r>
  <r>
    <s v="CHALKHILL FAMILY PRACTICEK&amp;W CentralBrentE84033May2"/>
    <x v="38"/>
    <x v="24"/>
    <x v="3"/>
    <x v="39"/>
    <s v="E84033"/>
    <x v="8"/>
    <n v="2"/>
    <n v="6270.8818058773204"/>
    <n v="12651"/>
    <n v="17"/>
    <n v="234.04349999999999"/>
    <n v="0.3145"/>
    <n v="6343"/>
    <n v="6"/>
    <n v="126.2257"/>
    <n v="0.11940000000000001"/>
    <n v="0"/>
    <n v="0"/>
    <n v="0"/>
    <n v="0"/>
    <n v="12668"/>
    <n v="234.358"/>
    <n v="6349"/>
    <n v="126.3451"/>
    <n v="0"/>
    <n v="234.358"/>
    <n v="126.3451"/>
    <n v="-108.0129"/>
    <e v="#N/A"/>
    <n v="2821.8968126447944"/>
    <n v="2821.8968126447944"/>
    <n v="2821.8968126447944"/>
    <n v="205057.8350521884"/>
    <e v="#N/A"/>
  </r>
  <r>
    <s v="CHALKHILL FAMILY PRACTICEK&amp;W CentralBrentE84033Nov8"/>
    <x v="38"/>
    <x v="24"/>
    <x v="3"/>
    <x v="39"/>
    <s v="E84033"/>
    <x v="9"/>
    <n v="8"/>
    <n v="6270.8818058773204"/>
    <n v="9957"/>
    <n v="0"/>
    <n v="198.14430000000002"/>
    <n v="0"/>
    <m/>
    <m/>
    <m/>
    <m/>
    <n v="0"/>
    <n v="0"/>
    <m/>
    <m/>
    <n v="9957"/>
    <n v="198.14430000000002"/>
    <m/>
    <m/>
    <n v="0"/>
    <n v="198.14430000000002"/>
    <e v="#N/A"/>
    <e v="#N/A"/>
    <e v="#N/A"/>
    <n v="2821.8968126447944"/>
    <n v="2821.8968126447944"/>
    <n v="2821.8968126447944"/>
    <n v="205057.8350521884"/>
    <e v="#N/A"/>
  </r>
  <r>
    <s v="CHALKHILL FAMILY PRACTICEK&amp;W CentralBrentE84033Oct7"/>
    <x v="38"/>
    <x v="24"/>
    <x v="3"/>
    <x v="39"/>
    <s v="E84033"/>
    <x v="10"/>
    <n v="7"/>
    <n v="6270.8818058773204"/>
    <n v="9720"/>
    <n v="0"/>
    <n v="193.428"/>
    <n v="0"/>
    <n v="0"/>
    <n v="2702"/>
    <n v="0"/>
    <n v="60.794999999999995"/>
    <n v="0"/>
    <n v="0"/>
    <n v="0"/>
    <n v="0"/>
    <n v="9720"/>
    <n v="193.428"/>
    <n v="2702"/>
    <n v="60.794999999999995"/>
    <n v="0"/>
    <n v="193.428"/>
    <n v="60.794999999999995"/>
    <n v="-132.63300000000001"/>
    <e v="#N/A"/>
    <n v="2821.8968126447944"/>
    <n v="2821.8968126447944"/>
    <n v="2821.8968126447944"/>
    <n v="205057.8350521884"/>
    <e v="#N/A"/>
  </r>
  <r>
    <s v="CHALKHILL FAMILY PRACTICEK&amp;W CentralBrentE84033Sep6"/>
    <x v="38"/>
    <x v="24"/>
    <x v="3"/>
    <x v="39"/>
    <s v="E84033"/>
    <x v="11"/>
    <n v="6"/>
    <n v="6270.8818058773204"/>
    <n v="9447"/>
    <n v="0"/>
    <n v="187.99530000000001"/>
    <n v="0"/>
    <n v="7900"/>
    <n v="1992"/>
    <n v="177.75"/>
    <n v="44.82"/>
    <n v="0"/>
    <n v="0"/>
    <n v="0"/>
    <n v="0"/>
    <n v="9447"/>
    <n v="187.99530000000001"/>
    <n v="9892"/>
    <n v="222.57"/>
    <n v="0"/>
    <n v="187.99530000000001"/>
    <n v="222.57"/>
    <n v="34.574699999999979"/>
    <e v="#N/A"/>
    <n v="2821.8968126447944"/>
    <n v="2821.8968126447944"/>
    <n v="2821.8968126447944"/>
    <n v="205057.8350521884"/>
    <e v="#N/A"/>
  </r>
  <r>
    <s v="Chelsea Medical Services (Dr Joshi)Kensington and Chelsea SouthWest LondonE87048Apr1"/>
    <x v="39"/>
    <x v="17"/>
    <x v="6"/>
    <x v="40"/>
    <s v="E87048"/>
    <x v="0"/>
    <n v="1"/>
    <n v="3117.2542355738801"/>
    <n v="1148"/>
    <n v="0"/>
    <n v="21.238"/>
    <n v="0"/>
    <n v="1435"/>
    <n v="31"/>
    <n v="28.5565"/>
    <n v="0.6169"/>
    <n v="0"/>
    <n v="0"/>
    <n v="16"/>
    <n v="0.35199999999999998"/>
    <n v="1148"/>
    <n v="21.238"/>
    <n v="1482"/>
    <n v="29.525400000000001"/>
    <n v="0"/>
    <n v="21.238"/>
    <n v="29.525400000000001"/>
    <n v="8.2874000000000017"/>
    <n v="29.525400000000001"/>
    <n v="1402.7644060082462"/>
    <n v="1402.7644060082462"/>
    <n v="1402.7644060082462"/>
    <n v="101934.21350326588"/>
    <n v="0"/>
  </r>
  <r>
    <s v="Chelsea Medical Services (Dr Joshi)Kensington and Chelsea SouthWest LondonE87048Aug5"/>
    <x v="39"/>
    <x v="17"/>
    <x v="6"/>
    <x v="40"/>
    <s v="E87048"/>
    <x v="1"/>
    <n v="5"/>
    <n v="3117.2542355738801"/>
    <n v="628"/>
    <n v="0"/>
    <n v="11.617999999999999"/>
    <n v="0"/>
    <n v="779"/>
    <n v="2"/>
    <n v="15.5021"/>
    <n v="3.9800000000000002E-2"/>
    <n v="12"/>
    <n v="0.21479999999999999"/>
    <n v="25"/>
    <n v="0.55000000000000004"/>
    <n v="640"/>
    <n v="11.832799999999999"/>
    <n v="806"/>
    <n v="16.091899999999999"/>
    <n v="0"/>
    <n v="11.832799999999999"/>
    <n v="16.091899999999999"/>
    <n v="4.2591000000000001"/>
    <n v="45.6173"/>
    <n v="1402.7644060082462"/>
    <n v="1402.7644060082462"/>
    <n v="1402.7644060082462"/>
    <n v="101934.21350326588"/>
    <n v="0"/>
  </r>
  <r>
    <s v="Chelsea Medical Services (Dr Joshi)Kensington and Chelsea SouthWest LondonE87048Dec9"/>
    <x v="39"/>
    <x v="17"/>
    <x v="6"/>
    <x v="40"/>
    <s v="E87048"/>
    <x v="2"/>
    <n v="9"/>
    <n v="3117.2542355738801"/>
    <n v="3538"/>
    <n v="0"/>
    <n v="70.406199999999998"/>
    <n v="0"/>
    <m/>
    <m/>
    <m/>
    <m/>
    <n v="6"/>
    <n v="0.1074"/>
    <m/>
    <m/>
    <n v="3544"/>
    <n v="70.513599999999997"/>
    <m/>
    <m/>
    <n v="0"/>
    <n v="70.513599999999997"/>
    <e v="#N/A"/>
    <e v="#N/A"/>
    <e v="#N/A"/>
    <n v="1402.7644060082462"/>
    <n v="1402.7644060082462"/>
    <n v="1402.7644060082462"/>
    <n v="101934.21350326588"/>
    <e v="#N/A"/>
  </r>
  <r>
    <s v="Chelsea Medical Services (Dr Joshi)Kensington and Chelsea SouthWest LondonE87048Feb11"/>
    <x v="39"/>
    <x v="17"/>
    <x v="6"/>
    <x v="40"/>
    <s v="E87048"/>
    <x v="3"/>
    <n v="11"/>
    <n v="3117.2542355738801"/>
    <n v="1353"/>
    <n v="3"/>
    <n v="26.924700000000001"/>
    <n v="5.9700000000000003E-2"/>
    <m/>
    <m/>
    <m/>
    <m/>
    <n v="28"/>
    <n v="0.50119999999999998"/>
    <m/>
    <m/>
    <n v="1384"/>
    <n v="27.485600000000002"/>
    <m/>
    <m/>
    <n v="0"/>
    <n v="27.485600000000002"/>
    <e v="#N/A"/>
    <e v="#N/A"/>
    <e v="#N/A"/>
    <n v="1402.7644060082462"/>
    <n v="1402.7644060082462"/>
    <n v="1402.7644060082462"/>
    <n v="101934.21350326588"/>
    <e v="#N/A"/>
  </r>
  <r>
    <s v="Chelsea Medical Services (Dr Joshi)Kensington and Chelsea SouthWest LondonE87048Jan10"/>
    <x v="39"/>
    <x v="17"/>
    <x v="6"/>
    <x v="40"/>
    <s v="E87048"/>
    <x v="4"/>
    <n v="10"/>
    <n v="3117.2542355738801"/>
    <n v="1427"/>
    <n v="0"/>
    <n v="28.397300000000001"/>
    <n v="0"/>
    <m/>
    <m/>
    <m/>
    <m/>
    <n v="16"/>
    <n v="0.28639999999999999"/>
    <m/>
    <m/>
    <n v="1443"/>
    <n v="28.683700000000002"/>
    <m/>
    <m/>
    <n v="0"/>
    <n v="28.683700000000002"/>
    <e v="#N/A"/>
    <e v="#N/A"/>
    <e v="#N/A"/>
    <n v="1402.7644060082462"/>
    <n v="1402.7644060082462"/>
    <n v="1402.7644060082462"/>
    <n v="101934.21350326588"/>
    <e v="#N/A"/>
  </r>
  <r>
    <s v="Chelsea Medical Services (Dr Joshi)Kensington and Chelsea SouthWest LondonE87048Jul4"/>
    <x v="39"/>
    <x v="17"/>
    <x v="6"/>
    <x v="40"/>
    <s v="E87048"/>
    <x v="5"/>
    <n v="4"/>
    <n v="3117.2542355738801"/>
    <n v="716"/>
    <n v="0"/>
    <n v="13.245999999999999"/>
    <n v="0"/>
    <n v="1135"/>
    <n v="0"/>
    <n v="22.586500000000001"/>
    <n v="0"/>
    <n v="0"/>
    <n v="0"/>
    <n v="8"/>
    <n v="0.17599999999999999"/>
    <n v="716"/>
    <n v="13.245999999999999"/>
    <n v="1143"/>
    <n v="22.762499999999999"/>
    <n v="0"/>
    <n v="13.245999999999999"/>
    <n v="22.762499999999999"/>
    <n v="9.5165000000000006"/>
    <e v="#N/A"/>
    <n v="1402.7644060082462"/>
    <n v="1402.7644060082462"/>
    <n v="1402.7644060082462"/>
    <n v="101934.21350326588"/>
    <e v="#N/A"/>
  </r>
  <r>
    <s v="Chelsea Medical Services (Dr Joshi)Kensington and Chelsea SouthWest LondonE87048Jun3"/>
    <x v="39"/>
    <x v="17"/>
    <x v="6"/>
    <x v="40"/>
    <s v="E87048"/>
    <x v="6"/>
    <n v="3"/>
    <n v="3117.2542355738801"/>
    <n v="2197"/>
    <n v="0"/>
    <n v="40.644500000000001"/>
    <n v="0"/>
    <n v="1237"/>
    <n v="0"/>
    <n v="24.616300000000003"/>
    <n v="0"/>
    <n v="0"/>
    <n v="0"/>
    <n v="12"/>
    <n v="0.26400000000000001"/>
    <n v="2197"/>
    <n v="40.644500000000001"/>
    <n v="1249"/>
    <n v="24.880300000000002"/>
    <n v="0"/>
    <n v="40.644500000000001"/>
    <n v="24.880300000000002"/>
    <n v="-15.764199999999999"/>
    <e v="#N/A"/>
    <n v="1402.7644060082462"/>
    <n v="1402.7644060082462"/>
    <n v="1402.7644060082462"/>
    <n v="101934.21350326588"/>
    <e v="#N/A"/>
  </r>
  <r>
    <s v="Chelsea Medical Services (Dr Joshi)Kensington and Chelsea SouthWest LondonE87048Mar12"/>
    <x v="39"/>
    <x v="17"/>
    <x v="6"/>
    <x v="40"/>
    <s v="E87048"/>
    <x v="7"/>
    <n v="12"/>
    <n v="3117.2542355738801"/>
    <n v="1115"/>
    <n v="0"/>
    <n v="22.188500000000001"/>
    <n v="0"/>
    <m/>
    <m/>
    <m/>
    <m/>
    <n v="6"/>
    <n v="0.1074"/>
    <m/>
    <m/>
    <n v="1121"/>
    <n v="22.2959"/>
    <m/>
    <m/>
    <n v="0"/>
    <n v="22.2959"/>
    <e v="#N/A"/>
    <e v="#N/A"/>
    <e v="#N/A"/>
    <n v="1402.7644060082462"/>
    <n v="1402.7644060082462"/>
    <n v="1402.7644060082462"/>
    <n v="101934.21350326588"/>
    <e v="#N/A"/>
  </r>
  <r>
    <s v="Chelsea Medical Services (Dr Joshi)Kensington and Chelsea SouthWest LondonE87048May2"/>
    <x v="39"/>
    <x v="17"/>
    <x v="6"/>
    <x v="40"/>
    <s v="E87048"/>
    <x v="8"/>
    <n v="2"/>
    <n v="3117.2542355738801"/>
    <n v="5066"/>
    <n v="0"/>
    <n v="93.720999999999989"/>
    <n v="0"/>
    <n v="1041"/>
    <n v="0"/>
    <n v="20.715900000000001"/>
    <n v="0"/>
    <n v="0"/>
    <n v="0"/>
    <n v="10"/>
    <n v="0.22"/>
    <n v="5066"/>
    <n v="93.720999999999989"/>
    <n v="1051"/>
    <n v="20.9359"/>
    <n v="0"/>
    <n v="93.720999999999989"/>
    <n v="20.9359"/>
    <n v="-72.785099999999986"/>
    <e v="#N/A"/>
    <n v="1402.7644060082462"/>
    <n v="1402.7644060082462"/>
    <n v="1402.7644060082462"/>
    <n v="101934.21350326588"/>
    <e v="#N/A"/>
  </r>
  <r>
    <s v="Chelsea Medical Services (Dr Joshi)Kensington and Chelsea SouthWest LondonE87048Nov8"/>
    <x v="39"/>
    <x v="17"/>
    <x v="6"/>
    <x v="40"/>
    <s v="E87048"/>
    <x v="9"/>
    <n v="8"/>
    <n v="3117.2542355738801"/>
    <n v="838"/>
    <n v="0"/>
    <n v="16.676200000000001"/>
    <n v="0"/>
    <m/>
    <m/>
    <m/>
    <m/>
    <n v="0"/>
    <n v="0"/>
    <m/>
    <m/>
    <n v="838"/>
    <n v="16.676200000000001"/>
    <m/>
    <m/>
    <n v="0"/>
    <n v="16.676200000000001"/>
    <e v="#N/A"/>
    <e v="#N/A"/>
    <e v="#N/A"/>
    <n v="1402.7644060082462"/>
    <n v="1402.7644060082462"/>
    <n v="1402.7644060082462"/>
    <n v="101934.21350326588"/>
    <e v="#N/A"/>
  </r>
  <r>
    <s v="Chelsea Medical Services (Dr Joshi)Kensington and Chelsea SouthWest LondonE87048Oct7"/>
    <x v="39"/>
    <x v="17"/>
    <x v="6"/>
    <x v="40"/>
    <s v="E87048"/>
    <x v="10"/>
    <n v="7"/>
    <n v="3117.2542355738801"/>
    <n v="745"/>
    <n v="0"/>
    <n v="14.8255"/>
    <n v="0"/>
    <n v="0"/>
    <n v="0"/>
    <n v="0"/>
    <n v="0"/>
    <n v="16"/>
    <n v="0.28639999999999999"/>
    <n v="40"/>
    <n v="0.88"/>
    <n v="761"/>
    <n v="15.1119"/>
    <n v="40"/>
    <n v="0.88"/>
    <n v="0"/>
    <n v="15.1119"/>
    <n v="0.88"/>
    <n v="-14.2319"/>
    <e v="#N/A"/>
    <n v="1402.7644060082462"/>
    <n v="1402.7644060082462"/>
    <n v="1402.7644060082462"/>
    <n v="101934.21350326588"/>
    <e v="#N/A"/>
  </r>
  <r>
    <s v="Chelsea Medical Services (Dr Joshi)Kensington and Chelsea SouthWest LondonE87048Sep6"/>
    <x v="39"/>
    <x v="17"/>
    <x v="6"/>
    <x v="40"/>
    <s v="E87048"/>
    <x v="11"/>
    <n v="6"/>
    <n v="3117.2542355738801"/>
    <n v="657"/>
    <n v="0"/>
    <n v="13.074300000000001"/>
    <n v="0"/>
    <n v="966"/>
    <n v="0"/>
    <n v="21.734999999999999"/>
    <n v="0"/>
    <n v="0"/>
    <n v="0"/>
    <n v="30"/>
    <n v="0.66"/>
    <n v="657"/>
    <n v="13.074300000000001"/>
    <n v="996"/>
    <n v="22.395"/>
    <n v="0"/>
    <n v="13.074300000000001"/>
    <n v="22.395"/>
    <n v="9.3206999999999987"/>
    <e v="#N/A"/>
    <n v="1402.7644060082462"/>
    <n v="1402.7644060082462"/>
    <n v="1402.7644060082462"/>
    <n v="101934.21350326588"/>
    <e v="#N/A"/>
  </r>
  <r>
    <s v="Chestnut PracticeHounslow HealthHounslowE85059Apr1"/>
    <x v="40"/>
    <x v="11"/>
    <x v="4"/>
    <x v="41"/>
    <s v="E85059"/>
    <x v="0"/>
    <n v="1"/>
    <n v="8264.4768043061595"/>
    <n v="1173"/>
    <n v="0"/>
    <n v="21.700499999999998"/>
    <n v="0"/>
    <n v="1456"/>
    <n v="35"/>
    <n v="28.974400000000003"/>
    <n v="0.69650000000000001"/>
    <n v="3669"/>
    <n v="65.6751"/>
    <n v="5223"/>
    <n v="114.90600000000001"/>
    <n v="4842"/>
    <n v="87.375599999999991"/>
    <n v="6714"/>
    <n v="144.57690000000002"/>
    <n v="0"/>
    <n v="87.375599999999991"/>
    <n v="144.57690000000002"/>
    <n v="57.201300000000032"/>
    <n v="144.57690000000002"/>
    <n v="3719.0145619377718"/>
    <n v="3719.0145619377718"/>
    <n v="3719.0145619377718"/>
    <n v="270248.39150081144"/>
    <n v="0"/>
  </r>
  <r>
    <s v="Chestnut PracticeHounslow HealthHounslowE85059Aug5"/>
    <x v="40"/>
    <x v="11"/>
    <x v="4"/>
    <x v="41"/>
    <s v="E85059"/>
    <x v="1"/>
    <n v="5"/>
    <n v="8264.4768043061595"/>
    <n v="2120"/>
    <n v="0"/>
    <n v="39.22"/>
    <n v="0"/>
    <n v="1285"/>
    <n v="70"/>
    <n v="25.5715"/>
    <n v="1.393"/>
    <n v="5042"/>
    <n v="90.251800000000003"/>
    <n v="6352"/>
    <n v="139.744"/>
    <n v="7162"/>
    <n v="129.4718"/>
    <n v="7707"/>
    <n v="166.70850000000002"/>
    <n v="0"/>
    <n v="129.4718"/>
    <n v="166.70850000000002"/>
    <n v="37.236700000000013"/>
    <n v="311.28540000000004"/>
    <n v="3719.0145619377718"/>
    <n v="3719.0145619377718"/>
    <n v="3719.0145619377718"/>
    <n v="270248.39150081144"/>
    <n v="0"/>
  </r>
  <r>
    <s v="Chestnut PracticeHounslow HealthHounslowE85059Dec9"/>
    <x v="40"/>
    <x v="11"/>
    <x v="4"/>
    <x v="41"/>
    <s v="E85059"/>
    <x v="2"/>
    <n v="9"/>
    <n v="8264.4768043061595"/>
    <n v="2259"/>
    <n v="38"/>
    <n v="44.954100000000004"/>
    <n v="0.75619999999999998"/>
    <m/>
    <m/>
    <m/>
    <m/>
    <n v="5903"/>
    <n v="105.66370000000001"/>
    <m/>
    <m/>
    <n v="8200"/>
    <n v="151.37400000000002"/>
    <m/>
    <m/>
    <n v="0"/>
    <n v="151.37400000000002"/>
    <e v="#N/A"/>
    <e v="#N/A"/>
    <e v="#N/A"/>
    <n v="3719.0145619377718"/>
    <n v="3719.0145619377718"/>
    <n v="3719.0145619377718"/>
    <n v="270248.39150081144"/>
    <e v="#N/A"/>
  </r>
  <r>
    <s v="Chestnut PracticeHounslow HealthHounslowE85059Feb11"/>
    <x v="40"/>
    <x v="11"/>
    <x v="4"/>
    <x v="41"/>
    <s v="E85059"/>
    <x v="3"/>
    <n v="11"/>
    <n v="8264.4768043061595"/>
    <n v="2084"/>
    <n v="27"/>
    <n v="41.471600000000002"/>
    <n v="0.5373"/>
    <m/>
    <m/>
    <m/>
    <m/>
    <n v="6324"/>
    <n v="113.1996"/>
    <m/>
    <m/>
    <n v="8435"/>
    <n v="155.20850000000002"/>
    <m/>
    <m/>
    <n v="0"/>
    <n v="155.20850000000002"/>
    <e v="#N/A"/>
    <e v="#N/A"/>
    <e v="#N/A"/>
    <n v="3719.0145619377718"/>
    <n v="3719.0145619377718"/>
    <n v="3719.0145619377718"/>
    <n v="270248.39150081144"/>
    <e v="#N/A"/>
  </r>
  <r>
    <s v="Chestnut PracticeHounslow HealthHounslowE85059Jan10"/>
    <x v="40"/>
    <x v="11"/>
    <x v="4"/>
    <x v="41"/>
    <s v="E85059"/>
    <x v="4"/>
    <n v="10"/>
    <n v="8264.4768043061595"/>
    <n v="1783"/>
    <n v="74"/>
    <n v="35.481700000000004"/>
    <n v="1.4726000000000001"/>
    <m/>
    <m/>
    <m/>
    <m/>
    <n v="6439"/>
    <n v="115.2581"/>
    <m/>
    <m/>
    <n v="8296"/>
    <n v="152.2124"/>
    <m/>
    <m/>
    <n v="0"/>
    <n v="152.2124"/>
    <e v="#N/A"/>
    <e v="#N/A"/>
    <e v="#N/A"/>
    <n v="3719.0145619377718"/>
    <n v="3719.0145619377718"/>
    <n v="3719.0145619377718"/>
    <n v="270248.39150081144"/>
    <e v="#N/A"/>
  </r>
  <r>
    <s v="Chestnut PracticeHounslow HealthHounslowE85059Jul4"/>
    <x v="40"/>
    <x v="11"/>
    <x v="4"/>
    <x v="41"/>
    <s v="E85059"/>
    <x v="5"/>
    <n v="4"/>
    <n v="8264.4768043061595"/>
    <n v="5712"/>
    <n v="3"/>
    <n v="105.672"/>
    <n v="5.5499999999999994E-2"/>
    <n v="1132"/>
    <n v="0"/>
    <n v="22.526800000000001"/>
    <n v="0"/>
    <n v="4620"/>
    <n v="82.697999999999993"/>
    <n v="9027"/>
    <n v="198.59399999999999"/>
    <n v="10335"/>
    <n v="188.4255"/>
    <n v="10159"/>
    <n v="221.1208"/>
    <n v="0"/>
    <n v="188.4255"/>
    <n v="221.1208"/>
    <n v="32.695300000000003"/>
    <e v="#N/A"/>
    <n v="3719.0145619377718"/>
    <n v="3719.0145619377718"/>
    <n v="3719.0145619377718"/>
    <n v="270248.39150081144"/>
    <e v="#N/A"/>
  </r>
  <r>
    <s v="Chestnut PracticeHounslow HealthHounslowE85059Jun3"/>
    <x v="40"/>
    <x v="11"/>
    <x v="4"/>
    <x v="41"/>
    <s v="E85059"/>
    <x v="6"/>
    <n v="3"/>
    <n v="8264.4768043061595"/>
    <n v="2047"/>
    <n v="0"/>
    <n v="37.869499999999995"/>
    <n v="0"/>
    <n v="1111"/>
    <n v="32"/>
    <n v="22.108900000000002"/>
    <n v="0.63680000000000003"/>
    <n v="8063"/>
    <n v="144.32769999999999"/>
    <n v="4027"/>
    <n v="88.593999999999994"/>
    <n v="10110"/>
    <n v="182.19719999999998"/>
    <n v="5170"/>
    <n v="111.33969999999999"/>
    <n v="0"/>
    <n v="182.19719999999998"/>
    <n v="111.33969999999999"/>
    <n v="-70.857499999999987"/>
    <e v="#N/A"/>
    <n v="3719.0145619377718"/>
    <n v="3719.0145619377718"/>
    <n v="3719.0145619377718"/>
    <n v="270248.39150081144"/>
    <e v="#N/A"/>
  </r>
  <r>
    <s v="Chestnut PracticeHounslow HealthHounslowE85059Mar12"/>
    <x v="40"/>
    <x v="11"/>
    <x v="4"/>
    <x v="41"/>
    <s v="E85059"/>
    <x v="7"/>
    <n v="12"/>
    <n v="8264.4768043061595"/>
    <n v="5678"/>
    <n v="99"/>
    <n v="112.99220000000001"/>
    <n v="1.9701000000000002"/>
    <m/>
    <m/>
    <m/>
    <m/>
    <n v="7267"/>
    <n v="130.07929999999999"/>
    <m/>
    <m/>
    <n v="13044"/>
    <n v="245.04160000000002"/>
    <m/>
    <m/>
    <n v="0"/>
    <n v="245.04160000000002"/>
    <e v="#N/A"/>
    <e v="#N/A"/>
    <e v="#N/A"/>
    <n v="3719.0145619377718"/>
    <n v="3719.0145619377718"/>
    <n v="3719.0145619377718"/>
    <n v="270248.39150081144"/>
    <e v="#N/A"/>
  </r>
  <r>
    <s v="Chestnut PracticeHounslow HealthHounslowE85059May2"/>
    <x v="40"/>
    <x v="11"/>
    <x v="4"/>
    <x v="41"/>
    <s v="E85059"/>
    <x v="8"/>
    <n v="2"/>
    <n v="8264.4768043061595"/>
    <n v="1179"/>
    <n v="0"/>
    <n v="21.811499999999999"/>
    <n v="0"/>
    <n v="1017"/>
    <n v="34"/>
    <n v="20.238300000000002"/>
    <n v="0.67660000000000009"/>
    <n v="3995"/>
    <n v="71.510499999999993"/>
    <n v="4912"/>
    <n v="108.06399999999999"/>
    <n v="5174"/>
    <n v="93.321999999999989"/>
    <n v="5963"/>
    <n v="128.97890000000001"/>
    <n v="0"/>
    <n v="93.321999999999989"/>
    <n v="128.97890000000001"/>
    <n v="35.656900000000022"/>
    <e v="#N/A"/>
    <n v="3719.0145619377718"/>
    <n v="3719.0145619377718"/>
    <n v="3719.0145619377718"/>
    <n v="270248.39150081144"/>
    <e v="#N/A"/>
  </r>
  <r>
    <s v="Chestnut PracticeHounslow HealthHounslowE85059Nov8"/>
    <x v="40"/>
    <x v="11"/>
    <x v="4"/>
    <x v="41"/>
    <s v="E85059"/>
    <x v="9"/>
    <n v="8"/>
    <n v="8264.4768043061595"/>
    <n v="9647"/>
    <n v="209"/>
    <n v="191.9753"/>
    <n v="4.1591000000000005"/>
    <m/>
    <m/>
    <m/>
    <m/>
    <n v="8121"/>
    <n v="145.36590000000001"/>
    <m/>
    <m/>
    <n v="17977"/>
    <n v="341.50030000000004"/>
    <m/>
    <m/>
    <n v="0"/>
    <n v="341.50030000000004"/>
    <e v="#N/A"/>
    <e v="#N/A"/>
    <e v="#N/A"/>
    <n v="3719.0145619377718"/>
    <n v="3719.0145619377718"/>
    <n v="3719.0145619377718"/>
    <n v="270248.39150081144"/>
    <e v="#N/A"/>
  </r>
  <r>
    <s v="Chestnut PracticeHounslow HealthHounslowE85059Oct7"/>
    <x v="40"/>
    <x v="11"/>
    <x v="4"/>
    <x v="41"/>
    <s v="E85059"/>
    <x v="10"/>
    <n v="7"/>
    <n v="8264.4768043061595"/>
    <n v="1337"/>
    <n v="0"/>
    <n v="26.606300000000001"/>
    <n v="0"/>
    <n v="0"/>
    <n v="108"/>
    <n v="0"/>
    <n v="2.4299999999999997"/>
    <n v="13968"/>
    <n v="250.02719999999999"/>
    <n v="19109"/>
    <n v="420.39800000000002"/>
    <n v="15305"/>
    <n v="276.63349999999997"/>
    <n v="19217"/>
    <n v="422.82800000000003"/>
    <n v="0"/>
    <n v="276.63349999999997"/>
    <n v="422.82800000000003"/>
    <n v="146.19450000000006"/>
    <e v="#N/A"/>
    <n v="3719.0145619377718"/>
    <n v="3719.0145619377718"/>
    <n v="3719.0145619377718"/>
    <n v="270248.39150081144"/>
    <e v="#N/A"/>
  </r>
  <r>
    <s v="Chestnut PracticeHounslow HealthHounslowE85059Sep6"/>
    <x v="40"/>
    <x v="11"/>
    <x v="4"/>
    <x v="41"/>
    <s v="E85059"/>
    <x v="11"/>
    <n v="6"/>
    <n v="8264.4768043061595"/>
    <n v="969"/>
    <n v="2"/>
    <n v="19.283100000000001"/>
    <n v="3.9800000000000002E-2"/>
    <n v="2000"/>
    <n v="27"/>
    <n v="45"/>
    <n v="0.60749999999999993"/>
    <n v="7513"/>
    <n v="134.48269999999999"/>
    <n v="8998"/>
    <n v="197.95599999999999"/>
    <n v="8484"/>
    <n v="153.8056"/>
    <n v="11025"/>
    <n v="243.56349999999998"/>
    <n v="0"/>
    <n v="153.8056"/>
    <n v="243.56349999999998"/>
    <n v="89.757899999999978"/>
    <e v="#N/A"/>
    <n v="3719.0145619377718"/>
    <n v="3719.0145619377718"/>
    <n v="3719.0145619377718"/>
    <n v="270248.39150081144"/>
    <e v="#N/A"/>
  </r>
  <r>
    <s v="CHICHELE ROAD SURGERYKilburn PartnershipBrentE84674Apr1"/>
    <x v="41"/>
    <x v="25"/>
    <x v="3"/>
    <x v="42"/>
    <s v="E84674"/>
    <x v="0"/>
    <n v="1"/>
    <n v="4788.8811813747097"/>
    <n v="820"/>
    <n v="0"/>
    <n v="15.17"/>
    <n v="0"/>
    <n v="2960"/>
    <n v="237"/>
    <n v="58.904000000000003"/>
    <n v="4.7163000000000004"/>
    <n v="2588"/>
    <n v="46.325200000000002"/>
    <n v="3127"/>
    <n v="68.793999999999997"/>
    <n v="3408"/>
    <n v="61.495200000000004"/>
    <n v="6324"/>
    <n v="132.4143"/>
    <n v="0"/>
    <n v="61.495200000000004"/>
    <n v="132.4143"/>
    <n v="70.919099999999986"/>
    <n v="132.4143"/>
    <n v="2154.9965316186194"/>
    <n v="2154.9965316186194"/>
    <n v="2154.9965316186194"/>
    <n v="156596.41463095302"/>
    <n v="0"/>
  </r>
  <r>
    <s v="CHICHELE ROAD SURGERYKilburn PartnershipBrentE84674Aug5"/>
    <x v="41"/>
    <x v="25"/>
    <x v="3"/>
    <x v="42"/>
    <s v="E84674"/>
    <x v="1"/>
    <n v="5"/>
    <n v="4788.8811813747097"/>
    <n v="2460"/>
    <n v="8"/>
    <n v="45.51"/>
    <n v="0.14799999999999999"/>
    <n v="3187"/>
    <n v="3"/>
    <n v="63.421300000000002"/>
    <n v="5.9700000000000003E-2"/>
    <n v="2175"/>
    <n v="38.932499999999997"/>
    <n v="2586"/>
    <n v="56.892000000000003"/>
    <n v="4643"/>
    <n v="84.590499999999992"/>
    <n v="5776"/>
    <n v="120.373"/>
    <n v="0"/>
    <n v="84.590499999999992"/>
    <n v="120.373"/>
    <n v="35.782500000000013"/>
    <n v="252.78730000000002"/>
    <n v="2154.9965316186194"/>
    <n v="2154.9965316186194"/>
    <n v="2154.9965316186194"/>
    <n v="156596.41463095302"/>
    <n v="0"/>
  </r>
  <r>
    <s v="CHICHELE ROAD SURGERYKilburn PartnershipBrentE84674Dec9"/>
    <x v="41"/>
    <x v="25"/>
    <x v="3"/>
    <x v="42"/>
    <s v="E84674"/>
    <x v="2"/>
    <n v="9"/>
    <n v="4788.8811813747097"/>
    <n v="3105"/>
    <n v="6"/>
    <n v="61.789500000000004"/>
    <n v="0.11940000000000001"/>
    <m/>
    <m/>
    <m/>
    <m/>
    <n v="877"/>
    <n v="15.6983"/>
    <m/>
    <m/>
    <n v="3988"/>
    <n v="77.607200000000006"/>
    <m/>
    <m/>
    <n v="0"/>
    <n v="77.607200000000006"/>
    <e v="#N/A"/>
    <e v="#N/A"/>
    <e v="#N/A"/>
    <n v="2154.9965316186194"/>
    <n v="2154.9965316186194"/>
    <n v="2154.9965316186194"/>
    <n v="156596.41463095302"/>
    <e v="#N/A"/>
  </r>
  <r>
    <s v="CHICHELE ROAD SURGERYKilburn PartnershipBrentE84674Feb11"/>
    <x v="41"/>
    <x v="25"/>
    <x v="3"/>
    <x v="42"/>
    <s v="E84674"/>
    <x v="3"/>
    <n v="11"/>
    <n v="4788.8811813747097"/>
    <n v="4435"/>
    <n v="0"/>
    <n v="88.256500000000003"/>
    <n v="0"/>
    <m/>
    <m/>
    <m/>
    <m/>
    <n v="2921"/>
    <n v="52.285899999999998"/>
    <m/>
    <m/>
    <n v="7356"/>
    <n v="140.54239999999999"/>
    <m/>
    <m/>
    <n v="0"/>
    <n v="140.54239999999999"/>
    <e v="#N/A"/>
    <e v="#N/A"/>
    <e v="#N/A"/>
    <n v="2154.9965316186194"/>
    <n v="2154.9965316186194"/>
    <n v="2154.9965316186194"/>
    <n v="156596.41463095302"/>
    <e v="#N/A"/>
  </r>
  <r>
    <s v="CHICHELE ROAD SURGERYKilburn PartnershipBrentE84674Jan10"/>
    <x v="41"/>
    <x v="25"/>
    <x v="3"/>
    <x v="42"/>
    <s v="E84674"/>
    <x v="4"/>
    <n v="10"/>
    <n v="4788.8811813747097"/>
    <n v="2928"/>
    <n v="0"/>
    <n v="58.267200000000003"/>
    <n v="0"/>
    <m/>
    <m/>
    <m/>
    <m/>
    <n v="1618"/>
    <n v="28.962199999999999"/>
    <m/>
    <m/>
    <n v="4546"/>
    <n v="87.229399999999998"/>
    <m/>
    <m/>
    <n v="0"/>
    <n v="87.229399999999998"/>
    <e v="#N/A"/>
    <e v="#N/A"/>
    <e v="#N/A"/>
    <n v="2154.9965316186194"/>
    <n v="2154.9965316186194"/>
    <n v="2154.9965316186194"/>
    <n v="156596.41463095302"/>
    <e v="#N/A"/>
  </r>
  <r>
    <s v="CHICHELE ROAD SURGERYKilburn PartnershipBrentE84674Jul4"/>
    <x v="41"/>
    <x v="25"/>
    <x v="3"/>
    <x v="42"/>
    <s v="E84674"/>
    <x v="5"/>
    <n v="4"/>
    <n v="4788.8811813747097"/>
    <n v="2933"/>
    <n v="10"/>
    <n v="54.2605"/>
    <n v="0.185"/>
    <n v="2549"/>
    <n v="0"/>
    <n v="50.725100000000005"/>
    <n v="0"/>
    <n v="2847"/>
    <n v="50.961300000000001"/>
    <n v="3346"/>
    <n v="73.611999999999995"/>
    <n v="5790"/>
    <n v="105.4068"/>
    <n v="5895"/>
    <n v="124.33709999999999"/>
    <n v="0"/>
    <n v="105.4068"/>
    <n v="124.33709999999999"/>
    <n v="18.930299999999988"/>
    <e v="#N/A"/>
    <n v="2154.9965316186194"/>
    <n v="2154.9965316186194"/>
    <n v="2154.9965316186194"/>
    <n v="156596.41463095302"/>
    <e v="#N/A"/>
  </r>
  <r>
    <s v="CHICHELE ROAD SURGERYKilburn PartnershipBrentE84674Jun3"/>
    <x v="41"/>
    <x v="25"/>
    <x v="3"/>
    <x v="42"/>
    <s v="E84674"/>
    <x v="6"/>
    <n v="3"/>
    <n v="4788.8811813747097"/>
    <n v="3564"/>
    <n v="0"/>
    <n v="65.933999999999997"/>
    <n v="0"/>
    <n v="4075"/>
    <n v="0"/>
    <n v="81.092500000000001"/>
    <n v="0"/>
    <n v="2959"/>
    <n v="52.966099999999997"/>
    <n v="3076"/>
    <n v="67.671999999999997"/>
    <n v="6523"/>
    <n v="118.90009999999999"/>
    <n v="7151"/>
    <n v="148.7645"/>
    <n v="0"/>
    <n v="118.90009999999999"/>
    <n v="148.7645"/>
    <n v="29.864400000000003"/>
    <e v="#N/A"/>
    <n v="2154.9965316186194"/>
    <n v="2154.9965316186194"/>
    <n v="2154.9965316186194"/>
    <n v="156596.41463095302"/>
    <e v="#N/A"/>
  </r>
  <r>
    <s v="CHICHELE ROAD SURGERYKilburn PartnershipBrentE84674Mar12"/>
    <x v="41"/>
    <x v="25"/>
    <x v="3"/>
    <x v="42"/>
    <s v="E84674"/>
    <x v="7"/>
    <n v="12"/>
    <n v="4788.8811813747097"/>
    <n v="7601"/>
    <n v="242"/>
    <n v="151.25990000000002"/>
    <n v="4.8158000000000003"/>
    <m/>
    <m/>
    <m/>
    <m/>
    <n v="2969"/>
    <n v="53.145099999999999"/>
    <m/>
    <m/>
    <n v="10812"/>
    <n v="209.2208"/>
    <m/>
    <m/>
    <n v="0"/>
    <n v="209.2208"/>
    <e v="#N/A"/>
    <e v="#N/A"/>
    <e v="#N/A"/>
    <n v="2154.9965316186194"/>
    <n v="2154.9965316186194"/>
    <n v="2154.9965316186194"/>
    <n v="156596.41463095302"/>
    <e v="#N/A"/>
  </r>
  <r>
    <s v="CHICHELE ROAD SURGERYKilburn PartnershipBrentE84674May2"/>
    <x v="41"/>
    <x v="25"/>
    <x v="3"/>
    <x v="42"/>
    <s v="E84674"/>
    <x v="8"/>
    <n v="2"/>
    <n v="4788.8811813747097"/>
    <n v="1493"/>
    <n v="0"/>
    <n v="27.6205"/>
    <n v="0"/>
    <n v="5146"/>
    <n v="0"/>
    <n v="102.4054"/>
    <n v="0"/>
    <n v="2692"/>
    <n v="48.186799999999998"/>
    <n v="3019"/>
    <n v="66.418000000000006"/>
    <n v="4185"/>
    <n v="75.807299999999998"/>
    <n v="8165"/>
    <n v="168.82339999999999"/>
    <n v="0"/>
    <n v="75.807299999999998"/>
    <n v="168.82339999999999"/>
    <n v="93.016099999999994"/>
    <e v="#N/A"/>
    <n v="2154.9965316186194"/>
    <n v="2154.9965316186194"/>
    <n v="2154.9965316186194"/>
    <n v="156596.41463095302"/>
    <e v="#N/A"/>
  </r>
  <r>
    <s v="CHICHELE ROAD SURGERYKilburn PartnershipBrentE84674Nov8"/>
    <x v="41"/>
    <x v="25"/>
    <x v="3"/>
    <x v="42"/>
    <s v="E84674"/>
    <x v="9"/>
    <n v="8"/>
    <n v="4788.8811813747097"/>
    <n v="5735"/>
    <n v="3"/>
    <n v="114.12650000000001"/>
    <n v="5.9700000000000003E-2"/>
    <m/>
    <m/>
    <m/>
    <m/>
    <n v="2973"/>
    <n v="53.216700000000003"/>
    <m/>
    <m/>
    <n v="8711"/>
    <n v="167.40290000000002"/>
    <m/>
    <m/>
    <n v="0"/>
    <n v="167.40290000000002"/>
    <e v="#N/A"/>
    <e v="#N/A"/>
    <e v="#N/A"/>
    <n v="2154.9965316186194"/>
    <n v="2154.9965316186194"/>
    <n v="2154.9965316186194"/>
    <n v="156596.41463095302"/>
    <e v="#N/A"/>
  </r>
  <r>
    <s v="CHICHELE ROAD SURGERYKilburn PartnershipBrentE84674Oct7"/>
    <x v="41"/>
    <x v="25"/>
    <x v="3"/>
    <x v="42"/>
    <s v="E84674"/>
    <x v="10"/>
    <n v="7"/>
    <n v="4788.8811813747097"/>
    <n v="17529"/>
    <n v="439"/>
    <n v="348.82710000000003"/>
    <n v="8.7361000000000004"/>
    <n v="0"/>
    <n v="3"/>
    <n v="0"/>
    <n v="6.7500000000000004E-2"/>
    <n v="3196"/>
    <n v="57.208399999999997"/>
    <n v="3286"/>
    <n v="72.292000000000002"/>
    <n v="21164"/>
    <n v="414.77160000000003"/>
    <n v="3289"/>
    <n v="72.359499999999997"/>
    <n v="0"/>
    <n v="414.77160000000003"/>
    <n v="72.359499999999997"/>
    <n v="-342.41210000000001"/>
    <e v="#N/A"/>
    <n v="2154.9965316186194"/>
    <n v="2154.9965316186194"/>
    <n v="2154.9965316186194"/>
    <n v="156596.41463095302"/>
    <e v="#N/A"/>
  </r>
  <r>
    <s v="CHICHELE ROAD SURGERYKilburn PartnershipBrentE84674Sep6"/>
    <x v="41"/>
    <x v="25"/>
    <x v="3"/>
    <x v="42"/>
    <s v="E84674"/>
    <x v="11"/>
    <n v="6"/>
    <n v="4788.8811813747097"/>
    <n v="6745"/>
    <n v="0"/>
    <n v="134.22550000000001"/>
    <n v="0"/>
    <n v="2536"/>
    <n v="0"/>
    <n v="57.059999999999995"/>
    <n v="0"/>
    <n v="2152"/>
    <n v="38.520800000000001"/>
    <n v="2875"/>
    <n v="63.25"/>
    <n v="8897"/>
    <n v="172.74630000000002"/>
    <n v="5411"/>
    <n v="120.31"/>
    <n v="0"/>
    <n v="172.74630000000002"/>
    <n v="120.31"/>
    <n v="-52.436300000000017"/>
    <e v="#N/A"/>
    <n v="2154.9965316186194"/>
    <n v="2154.9965316186194"/>
    <n v="2154.9965316186194"/>
    <n v="156596.41463095302"/>
    <e v="#N/A"/>
  </r>
  <r>
    <s v="CHISWICK FAMILY PRACTICE (DR BHATT &amp; SYZCKO)ActonEalingE85130Apr1"/>
    <x v="42"/>
    <x v="3"/>
    <x v="2"/>
    <x v="43"/>
    <s v="E85130"/>
    <x v="0"/>
    <n v="1"/>
    <n v="4011.5128557941898"/>
    <n v="939"/>
    <n v="0"/>
    <n v="17.371499999999997"/>
    <n v="0"/>
    <n v="734"/>
    <n v="4"/>
    <n v="14.6066"/>
    <n v="7.9600000000000004E-2"/>
    <n v="1726"/>
    <n v="30.895399999999999"/>
    <n v="2588"/>
    <n v="56.936"/>
    <n v="2665"/>
    <n v="48.266899999999993"/>
    <n v="3326"/>
    <n v="71.622199999999992"/>
    <n v="0"/>
    <n v="48.266899999999993"/>
    <n v="71.622199999999992"/>
    <n v="23.3553"/>
    <n v="71.622199999999992"/>
    <n v="1805.1807851073854"/>
    <n v="1805.1807851073854"/>
    <n v="1805.1807851073854"/>
    <n v="131176.47038447001"/>
    <n v="0"/>
  </r>
  <r>
    <s v="CHISWICK FAMILY PRACTICE (DR BHATT &amp; SYZCKO)ActonEalingE85130Aug5"/>
    <x v="42"/>
    <x v="3"/>
    <x v="2"/>
    <x v="43"/>
    <s v="E85130"/>
    <x v="1"/>
    <n v="5"/>
    <n v="4011.5128557941898"/>
    <n v="1022"/>
    <n v="0"/>
    <n v="18.907"/>
    <n v="0"/>
    <n v="679"/>
    <n v="2"/>
    <n v="13.5121"/>
    <n v="3.9800000000000002E-2"/>
    <n v="3091"/>
    <n v="55.328899999999997"/>
    <n v="2392"/>
    <n v="52.624000000000002"/>
    <n v="4113"/>
    <n v="74.235900000000001"/>
    <n v="3073"/>
    <n v="66.175899999999999"/>
    <n v="0"/>
    <n v="74.235900000000001"/>
    <n v="66.175899999999999"/>
    <n v="-8.0600000000000023"/>
    <n v="137.79809999999998"/>
    <n v="1805.1807851073854"/>
    <n v="1805.1807851073854"/>
    <n v="1805.1807851073854"/>
    <n v="131176.47038447001"/>
    <n v="0"/>
  </r>
  <r>
    <s v="CHISWICK FAMILY PRACTICE (DR BHATT &amp; SYZCKO)ActonEalingE85130Dec9"/>
    <x v="42"/>
    <x v="3"/>
    <x v="2"/>
    <x v="43"/>
    <s v="E85130"/>
    <x v="2"/>
    <n v="9"/>
    <n v="4011.5128557941898"/>
    <n v="574"/>
    <n v="0"/>
    <n v="11.422600000000001"/>
    <n v="0"/>
    <m/>
    <m/>
    <m/>
    <m/>
    <n v="3015"/>
    <n v="53.968499999999999"/>
    <m/>
    <m/>
    <n v="3589"/>
    <n v="65.391099999999994"/>
    <m/>
    <m/>
    <n v="0"/>
    <n v="65.391099999999994"/>
    <e v="#N/A"/>
    <e v="#N/A"/>
    <e v="#N/A"/>
    <n v="1805.1807851073854"/>
    <n v="1805.1807851073854"/>
    <n v="1805.1807851073854"/>
    <n v="131176.47038447001"/>
    <e v="#N/A"/>
  </r>
  <r>
    <s v="CHISWICK FAMILY PRACTICE (DR BHATT &amp; SYZCKO)ActonEalingE85130Feb11"/>
    <x v="42"/>
    <x v="3"/>
    <x v="2"/>
    <x v="43"/>
    <s v="E85130"/>
    <x v="3"/>
    <n v="11"/>
    <n v="4011.5128557941898"/>
    <n v="582"/>
    <n v="0"/>
    <n v="11.581800000000001"/>
    <n v="0"/>
    <m/>
    <m/>
    <m/>
    <m/>
    <n v="3367"/>
    <n v="60.269300000000001"/>
    <m/>
    <m/>
    <n v="3949"/>
    <n v="71.851100000000002"/>
    <m/>
    <m/>
    <n v="0"/>
    <n v="71.851100000000002"/>
    <e v="#N/A"/>
    <e v="#N/A"/>
    <e v="#N/A"/>
    <n v="1805.1807851073854"/>
    <n v="1805.1807851073854"/>
    <n v="1805.1807851073854"/>
    <n v="131176.47038447001"/>
    <e v="#N/A"/>
  </r>
  <r>
    <s v="CHISWICK FAMILY PRACTICE (DR BHATT &amp; SYZCKO)ActonEalingE85130Jan10"/>
    <x v="42"/>
    <x v="3"/>
    <x v="2"/>
    <x v="43"/>
    <s v="E85130"/>
    <x v="4"/>
    <n v="10"/>
    <n v="4011.5128557941898"/>
    <n v="873"/>
    <n v="0"/>
    <n v="17.372700000000002"/>
    <n v="0"/>
    <m/>
    <m/>
    <m/>
    <m/>
    <n v="3502"/>
    <n v="62.6858"/>
    <m/>
    <m/>
    <n v="4375"/>
    <n v="80.058500000000009"/>
    <m/>
    <m/>
    <n v="0"/>
    <n v="80.058500000000009"/>
    <e v="#N/A"/>
    <e v="#N/A"/>
    <e v="#N/A"/>
    <n v="1805.1807851073854"/>
    <n v="1805.1807851073854"/>
    <n v="1805.1807851073854"/>
    <n v="131176.47038447001"/>
    <e v="#N/A"/>
  </r>
  <r>
    <s v="CHISWICK FAMILY PRACTICE (DR BHATT &amp; SYZCKO)ActonEalingE85130Jul4"/>
    <x v="42"/>
    <x v="3"/>
    <x v="2"/>
    <x v="43"/>
    <s v="E85130"/>
    <x v="5"/>
    <n v="4"/>
    <n v="4011.5128557941898"/>
    <n v="945"/>
    <n v="0"/>
    <n v="17.482499999999998"/>
    <n v="0"/>
    <n v="1041"/>
    <n v="0"/>
    <n v="20.715900000000001"/>
    <n v="0"/>
    <n v="2149"/>
    <n v="38.467100000000002"/>
    <n v="3245"/>
    <n v="71.39"/>
    <n v="3094"/>
    <n v="55.949600000000004"/>
    <n v="4286"/>
    <n v="92.105900000000005"/>
    <n v="0"/>
    <n v="55.949600000000004"/>
    <n v="92.105900000000005"/>
    <n v="36.156300000000002"/>
    <e v="#N/A"/>
    <n v="1805.1807851073854"/>
    <n v="1805.1807851073854"/>
    <n v="1805.1807851073854"/>
    <n v="131176.47038447001"/>
    <e v="#N/A"/>
  </r>
  <r>
    <s v="CHISWICK FAMILY PRACTICE (DR BHATT &amp; SYZCKO)ActonEalingE85130Jun3"/>
    <x v="42"/>
    <x v="3"/>
    <x v="2"/>
    <x v="43"/>
    <s v="E85130"/>
    <x v="6"/>
    <n v="3"/>
    <n v="4011.5128557941898"/>
    <n v="1155"/>
    <n v="0"/>
    <n v="21.3675"/>
    <n v="0"/>
    <n v="745"/>
    <n v="7"/>
    <n v="14.8255"/>
    <n v="0.13930000000000001"/>
    <n v="2235"/>
    <n v="40.006500000000003"/>
    <n v="2372"/>
    <n v="52.183999999999997"/>
    <n v="3390"/>
    <n v="61.374000000000002"/>
    <n v="3124"/>
    <n v="67.148799999999994"/>
    <n v="0"/>
    <n v="61.374000000000002"/>
    <n v="67.148799999999994"/>
    <n v="5.7747999999999919"/>
    <e v="#N/A"/>
    <n v="1805.1807851073854"/>
    <n v="1805.1807851073854"/>
    <n v="1805.1807851073854"/>
    <n v="131176.47038447001"/>
    <e v="#N/A"/>
  </r>
  <r>
    <s v="CHISWICK FAMILY PRACTICE (DR BHATT &amp; SYZCKO)ActonEalingE85130Mar12"/>
    <x v="42"/>
    <x v="3"/>
    <x v="2"/>
    <x v="43"/>
    <s v="E85130"/>
    <x v="7"/>
    <n v="12"/>
    <n v="4011.5128557941898"/>
    <n v="572"/>
    <n v="0"/>
    <n v="11.382800000000001"/>
    <n v="0"/>
    <m/>
    <m/>
    <m/>
    <m/>
    <n v="4453"/>
    <n v="79.708699999999993"/>
    <m/>
    <m/>
    <n v="5025"/>
    <n v="91.091499999999996"/>
    <m/>
    <m/>
    <n v="0"/>
    <n v="91.091499999999996"/>
    <e v="#N/A"/>
    <e v="#N/A"/>
    <e v="#N/A"/>
    <n v="1805.1807851073854"/>
    <n v="1805.1807851073854"/>
    <n v="1805.1807851073854"/>
    <n v="131176.47038447001"/>
    <e v="#N/A"/>
  </r>
  <r>
    <s v="CHISWICK FAMILY PRACTICE (DR BHATT &amp; SYZCKO)ActonEalingE85130May2"/>
    <x v="42"/>
    <x v="3"/>
    <x v="2"/>
    <x v="43"/>
    <s v="E85130"/>
    <x v="8"/>
    <n v="2"/>
    <n v="4011.5128557941898"/>
    <n v="1069"/>
    <n v="0"/>
    <n v="19.776499999999999"/>
    <n v="0"/>
    <n v="607"/>
    <n v="0"/>
    <n v="12.0793"/>
    <n v="0"/>
    <n v="2196"/>
    <n v="39.308399999999999"/>
    <n v="2680"/>
    <n v="58.96"/>
    <n v="3265"/>
    <n v="59.084899999999998"/>
    <n v="3287"/>
    <n v="71.039299999999997"/>
    <n v="0"/>
    <n v="59.084899999999998"/>
    <n v="71.039299999999997"/>
    <n v="11.9544"/>
    <e v="#N/A"/>
    <n v="1805.1807851073854"/>
    <n v="1805.1807851073854"/>
    <n v="1805.1807851073854"/>
    <n v="131176.47038447001"/>
    <e v="#N/A"/>
  </r>
  <r>
    <s v="CHISWICK FAMILY PRACTICE (DR BHATT &amp; SYZCKO)ActonEalingE85130Nov8"/>
    <x v="42"/>
    <x v="3"/>
    <x v="2"/>
    <x v="43"/>
    <s v="E85130"/>
    <x v="9"/>
    <n v="8"/>
    <n v="4011.5128557941898"/>
    <n v="727"/>
    <n v="0"/>
    <n v="14.467300000000002"/>
    <n v="0"/>
    <m/>
    <m/>
    <m/>
    <m/>
    <n v="3669"/>
    <n v="65.6751"/>
    <m/>
    <m/>
    <n v="4396"/>
    <n v="80.142400000000009"/>
    <m/>
    <m/>
    <n v="0"/>
    <n v="80.142400000000009"/>
    <e v="#N/A"/>
    <e v="#N/A"/>
    <e v="#N/A"/>
    <n v="1805.1807851073854"/>
    <n v="1805.1807851073854"/>
    <n v="1805.1807851073854"/>
    <n v="131176.47038447001"/>
    <e v="#N/A"/>
  </r>
  <r>
    <s v="CHISWICK FAMILY PRACTICE (DR BHATT &amp; SYZCKO)ActonEalingE85130Oct7"/>
    <x v="42"/>
    <x v="3"/>
    <x v="2"/>
    <x v="43"/>
    <s v="E85130"/>
    <x v="10"/>
    <n v="7"/>
    <n v="4011.5128557941898"/>
    <n v="798"/>
    <n v="0"/>
    <n v="15.8802"/>
    <n v="0"/>
    <n v="0"/>
    <n v="0"/>
    <n v="0"/>
    <n v="0"/>
    <n v="4710"/>
    <n v="84.308999999999997"/>
    <n v="2907"/>
    <n v="63.954000000000001"/>
    <n v="5508"/>
    <n v="100.1892"/>
    <n v="2907"/>
    <n v="63.954000000000001"/>
    <n v="0"/>
    <n v="100.1892"/>
    <n v="63.954000000000001"/>
    <n v="-36.235199999999999"/>
    <e v="#N/A"/>
    <n v="1805.1807851073854"/>
    <n v="1805.1807851073854"/>
    <n v="1805.1807851073854"/>
    <n v="131176.47038447001"/>
    <e v="#N/A"/>
  </r>
  <r>
    <s v="CHISWICK FAMILY PRACTICE (DR BHATT &amp; SYZCKO)ActonEalingE85130Sep6"/>
    <x v="42"/>
    <x v="3"/>
    <x v="2"/>
    <x v="43"/>
    <s v="E85130"/>
    <x v="11"/>
    <n v="6"/>
    <n v="4011.5128557941898"/>
    <n v="878"/>
    <n v="0"/>
    <n v="17.472200000000001"/>
    <n v="0"/>
    <n v="1171"/>
    <n v="25"/>
    <n v="26.3475"/>
    <n v="0.5625"/>
    <n v="3583"/>
    <n v="64.1357"/>
    <n v="3029"/>
    <n v="66.638000000000005"/>
    <n v="4461"/>
    <n v="81.607900000000001"/>
    <n v="4225"/>
    <n v="93.548000000000002"/>
    <n v="0"/>
    <n v="81.607900000000001"/>
    <n v="93.548000000000002"/>
    <n v="11.940100000000001"/>
    <e v="#N/A"/>
    <n v="1805.1807851073854"/>
    <n v="1805.1807851073854"/>
    <n v="1805.1807851073854"/>
    <n v="131176.47038447001"/>
    <e v="#N/A"/>
  </r>
  <r>
    <s v="CHISWICK FAMILY PRACTICE (DR O’CONNELL &amp; BENNETT)ActonEalingE85075Apr1"/>
    <x v="43"/>
    <x v="3"/>
    <x v="2"/>
    <x v="44"/>
    <s v="E85075"/>
    <x v="0"/>
    <n v="1"/>
    <n v="4164.8395230204296"/>
    <n v="1422"/>
    <n v="0"/>
    <n v="26.306999999999999"/>
    <n v="0"/>
    <n v="987"/>
    <n v="12"/>
    <n v="19.641300000000001"/>
    <n v="0.23880000000000001"/>
    <n v="1235"/>
    <n v="22.1065"/>
    <n v="1659"/>
    <n v="36.497999999999998"/>
    <n v="2657"/>
    <n v="48.413499999999999"/>
    <n v="2658"/>
    <n v="56.378100000000003"/>
    <n v="0"/>
    <n v="48.413499999999999"/>
    <n v="56.378100000000003"/>
    <n v="7.9646000000000043"/>
    <n v="56.378100000000003"/>
    <n v="1874.1777853591934"/>
    <n v="1874.1777853591934"/>
    <n v="1874.1777853591934"/>
    <n v="136190.25240276806"/>
    <n v="0"/>
  </r>
  <r>
    <s v="CHISWICK FAMILY PRACTICE (DR O’CONNELL &amp; BENNETT)ActonEalingE85075Aug5"/>
    <x v="43"/>
    <x v="3"/>
    <x v="2"/>
    <x v="44"/>
    <s v="E85075"/>
    <x v="1"/>
    <n v="5"/>
    <n v="4164.8395230204296"/>
    <n v="3108"/>
    <n v="7"/>
    <n v="57.497999999999998"/>
    <n v="0.1295"/>
    <n v="1336"/>
    <n v="47"/>
    <n v="26.586400000000001"/>
    <n v="0.93530000000000002"/>
    <n v="3867"/>
    <n v="69.219300000000004"/>
    <n v="1148"/>
    <n v="25.256"/>
    <n v="6982"/>
    <n v="126.8468"/>
    <n v="2531"/>
    <n v="52.777700000000003"/>
    <n v="0"/>
    <n v="126.8468"/>
    <n v="52.777700000000003"/>
    <n v="-74.069099999999992"/>
    <n v="109.1558"/>
    <n v="1874.1777853591934"/>
    <n v="1874.1777853591934"/>
    <n v="1874.1777853591934"/>
    <n v="136190.25240276806"/>
    <n v="0"/>
  </r>
  <r>
    <s v="CHISWICK FAMILY PRACTICE (DR O’CONNELL &amp; BENNETT)ActonEalingE85075Dec9"/>
    <x v="43"/>
    <x v="3"/>
    <x v="2"/>
    <x v="44"/>
    <s v="E85075"/>
    <x v="2"/>
    <n v="9"/>
    <n v="4164.8395230204296"/>
    <n v="4807"/>
    <n v="6"/>
    <n v="95.659300000000002"/>
    <n v="0.11940000000000001"/>
    <m/>
    <m/>
    <m/>
    <m/>
    <n v="8743"/>
    <n v="156.49969999999999"/>
    <m/>
    <m/>
    <n v="13556"/>
    <n v="252.27839999999998"/>
    <m/>
    <m/>
    <n v="0"/>
    <n v="252.27839999999998"/>
    <e v="#N/A"/>
    <e v="#N/A"/>
    <e v="#N/A"/>
    <n v="1874.1777853591934"/>
    <n v="1874.1777853591934"/>
    <n v="1874.1777853591934"/>
    <n v="136190.25240276806"/>
    <e v="#N/A"/>
  </r>
  <r>
    <s v="CHISWICK FAMILY PRACTICE (DR O’CONNELL &amp; BENNETT)ActonEalingE85075Feb11"/>
    <x v="43"/>
    <x v="3"/>
    <x v="2"/>
    <x v="44"/>
    <s v="E85075"/>
    <x v="3"/>
    <n v="11"/>
    <n v="4164.8395230204296"/>
    <n v="1051"/>
    <n v="13"/>
    <n v="20.914899999999999"/>
    <n v="0.25870000000000004"/>
    <m/>
    <m/>
    <m/>
    <m/>
    <n v="6581"/>
    <n v="117.79989999999999"/>
    <m/>
    <m/>
    <n v="7645"/>
    <n v="138.9735"/>
    <m/>
    <m/>
    <n v="0"/>
    <n v="138.9735"/>
    <e v="#N/A"/>
    <e v="#N/A"/>
    <e v="#N/A"/>
    <n v="1874.1777853591934"/>
    <n v="1874.1777853591934"/>
    <n v="1874.1777853591934"/>
    <n v="136190.25240276806"/>
    <e v="#N/A"/>
  </r>
  <r>
    <s v="CHISWICK FAMILY PRACTICE (DR O’CONNELL &amp; BENNETT)ActonEalingE85075Jan10"/>
    <x v="43"/>
    <x v="3"/>
    <x v="2"/>
    <x v="44"/>
    <s v="E85075"/>
    <x v="4"/>
    <n v="10"/>
    <n v="4164.8395230204296"/>
    <n v="2582"/>
    <n v="12"/>
    <n v="51.381800000000005"/>
    <n v="0.23880000000000001"/>
    <m/>
    <m/>
    <m/>
    <m/>
    <n v="3729"/>
    <n v="66.749099999999999"/>
    <m/>
    <m/>
    <n v="6323"/>
    <n v="118.36969999999999"/>
    <m/>
    <m/>
    <n v="0"/>
    <n v="118.36969999999999"/>
    <e v="#N/A"/>
    <e v="#N/A"/>
    <e v="#N/A"/>
    <n v="1874.1777853591934"/>
    <n v="1874.1777853591934"/>
    <n v="1874.1777853591934"/>
    <n v="136190.25240276806"/>
    <e v="#N/A"/>
  </r>
  <r>
    <s v="CHISWICK FAMILY PRACTICE (DR O’CONNELL &amp; BENNETT)ActonEalingE85075Jul4"/>
    <x v="43"/>
    <x v="3"/>
    <x v="2"/>
    <x v="44"/>
    <s v="E85075"/>
    <x v="5"/>
    <n v="4"/>
    <n v="4164.8395230204296"/>
    <n v="1019"/>
    <n v="0"/>
    <n v="18.851499999999998"/>
    <n v="0"/>
    <n v="2177"/>
    <n v="18"/>
    <n v="43.322300000000006"/>
    <n v="0.35820000000000002"/>
    <n v="12354"/>
    <n v="221.13659999999999"/>
    <n v="2251"/>
    <n v="49.521999999999998"/>
    <n v="13373"/>
    <n v="239.98809999999997"/>
    <n v="4446"/>
    <n v="93.202500000000001"/>
    <n v="0"/>
    <n v="239.98809999999997"/>
    <n v="93.202500000000001"/>
    <n v="-146.78559999999999"/>
    <e v="#N/A"/>
    <n v="1874.1777853591934"/>
    <n v="1874.1777853591934"/>
    <n v="1874.1777853591934"/>
    <n v="136190.25240276806"/>
    <e v="#N/A"/>
  </r>
  <r>
    <s v="CHISWICK FAMILY PRACTICE (DR O’CONNELL &amp; BENNETT)ActonEalingE85075Jun3"/>
    <x v="43"/>
    <x v="3"/>
    <x v="2"/>
    <x v="44"/>
    <s v="E85075"/>
    <x v="6"/>
    <n v="3"/>
    <n v="4164.8395230204296"/>
    <n v="953"/>
    <n v="0"/>
    <n v="17.630499999999998"/>
    <n v="0"/>
    <n v="1045"/>
    <n v="21"/>
    <n v="20.795500000000001"/>
    <n v="0.41790000000000005"/>
    <n v="3973"/>
    <n v="71.116699999999994"/>
    <n v="1825"/>
    <n v="40.15"/>
    <n v="4926"/>
    <n v="88.747199999999992"/>
    <n v="2891"/>
    <n v="61.363399999999999"/>
    <n v="0"/>
    <n v="88.747199999999992"/>
    <n v="61.363399999999999"/>
    <n v="-27.383799999999994"/>
    <e v="#N/A"/>
    <n v="1874.1777853591934"/>
    <n v="1874.1777853591934"/>
    <n v="1874.1777853591934"/>
    <n v="136190.25240276806"/>
    <e v="#N/A"/>
  </r>
  <r>
    <s v="CHISWICK FAMILY PRACTICE (DR O’CONNELL &amp; BENNETT)ActonEalingE85075Mar12"/>
    <x v="43"/>
    <x v="3"/>
    <x v="2"/>
    <x v="44"/>
    <s v="E85075"/>
    <x v="7"/>
    <n v="12"/>
    <n v="4164.8395230204296"/>
    <n v="1122"/>
    <n v="4"/>
    <n v="22.3278"/>
    <n v="7.9600000000000004E-2"/>
    <m/>
    <m/>
    <m/>
    <m/>
    <n v="2686"/>
    <n v="48.0794"/>
    <m/>
    <m/>
    <n v="3812"/>
    <n v="70.486800000000002"/>
    <m/>
    <m/>
    <n v="0"/>
    <n v="70.486800000000002"/>
    <e v="#N/A"/>
    <e v="#N/A"/>
    <e v="#N/A"/>
    <n v="1874.1777853591934"/>
    <n v="1874.1777853591934"/>
    <n v="1874.1777853591934"/>
    <n v="136190.25240276806"/>
    <e v="#N/A"/>
  </r>
  <r>
    <s v="CHISWICK FAMILY PRACTICE (DR O’CONNELL &amp; BENNETT)ActonEalingE85075May2"/>
    <x v="43"/>
    <x v="3"/>
    <x v="2"/>
    <x v="44"/>
    <s v="E85075"/>
    <x v="8"/>
    <n v="2"/>
    <n v="4164.8395230204296"/>
    <n v="792"/>
    <n v="0"/>
    <n v="14.651999999999999"/>
    <n v="0"/>
    <n v="1016"/>
    <n v="19"/>
    <n v="20.218400000000003"/>
    <n v="0.37809999999999999"/>
    <n v="4293"/>
    <n v="76.844700000000003"/>
    <n v="2800"/>
    <n v="61.6"/>
    <n v="5085"/>
    <n v="91.496700000000004"/>
    <n v="3835"/>
    <n v="82.1965"/>
    <n v="0"/>
    <n v="91.496700000000004"/>
    <n v="82.1965"/>
    <n v="-9.3002000000000038"/>
    <e v="#N/A"/>
    <n v="1874.1777853591934"/>
    <n v="1874.1777853591934"/>
    <n v="1874.1777853591934"/>
    <n v="136190.25240276806"/>
    <e v="#N/A"/>
  </r>
  <r>
    <s v="CHISWICK FAMILY PRACTICE (DR O’CONNELL &amp; BENNETT)ActonEalingE85075Nov8"/>
    <x v="43"/>
    <x v="3"/>
    <x v="2"/>
    <x v="44"/>
    <s v="E85075"/>
    <x v="9"/>
    <n v="8"/>
    <n v="4164.8395230204296"/>
    <n v="1530"/>
    <n v="3"/>
    <n v="30.447000000000003"/>
    <n v="5.9700000000000003E-2"/>
    <m/>
    <m/>
    <m/>
    <m/>
    <n v="3192"/>
    <n v="57.136800000000001"/>
    <m/>
    <m/>
    <n v="4725"/>
    <n v="87.643500000000003"/>
    <m/>
    <m/>
    <n v="0"/>
    <n v="87.643500000000003"/>
    <e v="#N/A"/>
    <e v="#N/A"/>
    <e v="#N/A"/>
    <n v="1874.1777853591934"/>
    <n v="1874.1777853591934"/>
    <n v="1874.1777853591934"/>
    <n v="136190.25240276806"/>
    <e v="#N/A"/>
  </r>
  <r>
    <s v="CHISWICK FAMILY PRACTICE (DR O’CONNELL &amp; BENNETT)ActonEalingE85075Oct7"/>
    <x v="43"/>
    <x v="3"/>
    <x v="2"/>
    <x v="44"/>
    <s v="E85075"/>
    <x v="10"/>
    <n v="7"/>
    <n v="4164.8395230204296"/>
    <n v="1031"/>
    <n v="3"/>
    <n v="20.5169"/>
    <n v="5.9700000000000003E-2"/>
    <n v="0"/>
    <n v="55"/>
    <n v="0"/>
    <n v="1.2375"/>
    <n v="6562"/>
    <n v="117.4598"/>
    <n v="3824"/>
    <n v="84.128"/>
    <n v="7596"/>
    <n v="138.03640000000001"/>
    <n v="3879"/>
    <n v="85.365499999999997"/>
    <n v="0"/>
    <n v="138.03640000000001"/>
    <n v="85.365499999999997"/>
    <n v="-52.670900000000017"/>
    <e v="#N/A"/>
    <n v="1874.1777853591934"/>
    <n v="1874.1777853591934"/>
    <n v="1874.1777853591934"/>
    <n v="136190.25240276806"/>
    <e v="#N/A"/>
  </r>
  <r>
    <s v="CHISWICK FAMILY PRACTICE (DR O’CONNELL &amp; BENNETT)ActonEalingE85075Sep6"/>
    <x v="43"/>
    <x v="3"/>
    <x v="2"/>
    <x v="44"/>
    <s v="E85075"/>
    <x v="11"/>
    <n v="6"/>
    <n v="4164.8395230204296"/>
    <n v="1162"/>
    <n v="0"/>
    <n v="23.123800000000003"/>
    <n v="0"/>
    <n v="1018"/>
    <n v="72"/>
    <n v="22.904999999999998"/>
    <n v="1.6199999999999999"/>
    <n v="5579"/>
    <n v="99.864099999999993"/>
    <n v="5011"/>
    <n v="110.242"/>
    <n v="6741"/>
    <n v="122.9879"/>
    <n v="6101"/>
    <n v="134.767"/>
    <n v="0"/>
    <n v="122.9879"/>
    <n v="134.767"/>
    <n v="11.7791"/>
    <e v="#N/A"/>
    <n v="1874.1777853591934"/>
    <n v="1874.1777853591934"/>
    <n v="1874.1777853591934"/>
    <n v="136190.25240276806"/>
    <e v="#N/A"/>
  </r>
  <r>
    <s v="Chiswick Health PracticeChiswickHounslowE85030Apr1"/>
    <x v="44"/>
    <x v="26"/>
    <x v="4"/>
    <x v="45"/>
    <s v="E85030"/>
    <x v="0"/>
    <n v="1"/>
    <n v="6022.8710261634096"/>
    <n v="15216"/>
    <n v="0"/>
    <n v="281.49599999999998"/>
    <n v="0"/>
    <n v="3380"/>
    <n v="77"/>
    <n v="67.262"/>
    <n v="1.5323"/>
    <n v="3649"/>
    <n v="65.317099999999996"/>
    <n v="7162"/>
    <n v="157.56399999999999"/>
    <n v="18865"/>
    <n v="346.81309999999996"/>
    <n v="10619"/>
    <n v="226.35829999999999"/>
    <n v="0"/>
    <n v="346.81309999999996"/>
    <n v="226.35829999999999"/>
    <n v="-120.45479999999998"/>
    <n v="226.35829999999999"/>
    <n v="2710.2919617735342"/>
    <n v="2710.2919617735342"/>
    <n v="2710.2919617735342"/>
    <n v="196947.8825555435"/>
    <n v="0"/>
  </r>
  <r>
    <s v="Chiswick Health PracticeChiswickHounslowE85030Aug5"/>
    <x v="44"/>
    <x v="26"/>
    <x v="4"/>
    <x v="45"/>
    <s v="E85030"/>
    <x v="1"/>
    <n v="5"/>
    <n v="6022.8710261634096"/>
    <n v="3110"/>
    <n v="12"/>
    <n v="57.534999999999997"/>
    <n v="0.22199999999999998"/>
    <n v="3073"/>
    <n v="1747"/>
    <n v="61.152700000000003"/>
    <n v="34.765300000000003"/>
    <n v="6798"/>
    <n v="121.6842"/>
    <n v="6148"/>
    <n v="135.256"/>
    <n v="9920"/>
    <n v="179.44120000000001"/>
    <n v="10968"/>
    <n v="231.17400000000001"/>
    <n v="0"/>
    <n v="179.44120000000001"/>
    <n v="231.17400000000001"/>
    <n v="51.732799999999997"/>
    <n v="457.53229999999996"/>
    <n v="2710.2919617735342"/>
    <n v="2710.2919617735342"/>
    <n v="2710.2919617735342"/>
    <n v="196947.8825555435"/>
    <n v="0"/>
  </r>
  <r>
    <s v="Chiswick Health PracticeChiswickHounslowE85030Dec9"/>
    <x v="44"/>
    <x v="26"/>
    <x v="4"/>
    <x v="45"/>
    <s v="E85030"/>
    <x v="2"/>
    <n v="9"/>
    <n v="6022.8710261634096"/>
    <n v="3513"/>
    <n v="34"/>
    <n v="69.90870000000001"/>
    <n v="0.67660000000000009"/>
    <m/>
    <m/>
    <m/>
    <m/>
    <n v="9086"/>
    <n v="162.63939999999999"/>
    <m/>
    <m/>
    <n v="12633"/>
    <n v="233.22469999999998"/>
    <m/>
    <m/>
    <n v="0"/>
    <n v="233.22469999999998"/>
    <e v="#N/A"/>
    <e v="#N/A"/>
    <e v="#N/A"/>
    <n v="2710.2919617735342"/>
    <n v="2710.2919617735342"/>
    <n v="2710.2919617735342"/>
    <n v="196947.8825555435"/>
    <e v="#N/A"/>
  </r>
  <r>
    <s v="Chiswick Health PracticeChiswickHounslowE85030Feb11"/>
    <x v="44"/>
    <x v="26"/>
    <x v="4"/>
    <x v="45"/>
    <s v="E85030"/>
    <x v="3"/>
    <n v="11"/>
    <n v="6022.8710261634096"/>
    <n v="5396"/>
    <n v="96"/>
    <n v="107.38040000000001"/>
    <n v="1.9104000000000001"/>
    <m/>
    <m/>
    <m/>
    <m/>
    <n v="8086"/>
    <n v="144.73939999999999"/>
    <m/>
    <m/>
    <n v="13578"/>
    <n v="254.03019999999998"/>
    <m/>
    <m/>
    <n v="0"/>
    <n v="254.03019999999998"/>
    <e v="#N/A"/>
    <e v="#N/A"/>
    <e v="#N/A"/>
    <n v="2710.2919617735342"/>
    <n v="2710.2919617735342"/>
    <n v="2710.2919617735342"/>
    <n v="196947.8825555435"/>
    <e v="#N/A"/>
  </r>
  <r>
    <s v="Chiswick Health PracticeChiswickHounslowE85030Jan10"/>
    <x v="44"/>
    <x v="26"/>
    <x v="4"/>
    <x v="45"/>
    <s v="E85030"/>
    <x v="4"/>
    <n v="10"/>
    <n v="6022.8710261634096"/>
    <n v="3426"/>
    <n v="79"/>
    <n v="68.177400000000006"/>
    <n v="1.5721000000000001"/>
    <m/>
    <m/>
    <m/>
    <m/>
    <n v="7947"/>
    <n v="142.25129999999999"/>
    <m/>
    <m/>
    <n v="11452"/>
    <n v="212.0008"/>
    <m/>
    <m/>
    <n v="0"/>
    <n v="212.0008"/>
    <e v="#N/A"/>
    <e v="#N/A"/>
    <e v="#N/A"/>
    <n v="2710.2919617735342"/>
    <n v="2710.2919617735342"/>
    <n v="2710.2919617735342"/>
    <n v="196947.8825555435"/>
    <e v="#N/A"/>
  </r>
  <r>
    <s v="Chiswick Health PracticeChiswickHounslowE85030Jul4"/>
    <x v="44"/>
    <x v="26"/>
    <x v="4"/>
    <x v="45"/>
    <s v="E85030"/>
    <x v="5"/>
    <n v="4"/>
    <n v="6022.8710261634096"/>
    <n v="2641"/>
    <n v="0"/>
    <n v="48.858499999999999"/>
    <n v="0"/>
    <n v="4202"/>
    <n v="992"/>
    <n v="83.619799999999998"/>
    <n v="19.7408"/>
    <n v="6417"/>
    <n v="114.8643"/>
    <n v="8206"/>
    <n v="180.53200000000001"/>
    <n v="9058"/>
    <n v="163.72280000000001"/>
    <n v="13400"/>
    <n v="283.89260000000002"/>
    <n v="0"/>
    <n v="163.72280000000001"/>
    <n v="283.89260000000002"/>
    <n v="120.16980000000001"/>
    <e v="#N/A"/>
    <n v="2710.2919617735342"/>
    <n v="2710.2919617735342"/>
    <n v="2710.2919617735342"/>
    <n v="196947.8825555435"/>
    <e v="#N/A"/>
  </r>
  <r>
    <s v="Chiswick Health PracticeChiswickHounslowE85030Jun3"/>
    <x v="44"/>
    <x v="26"/>
    <x v="4"/>
    <x v="45"/>
    <s v="E85030"/>
    <x v="6"/>
    <n v="3"/>
    <n v="6022.8710261634096"/>
    <n v="2776"/>
    <n v="0"/>
    <n v="51.355999999999995"/>
    <n v="0"/>
    <n v="3794"/>
    <n v="49"/>
    <n v="75.500600000000006"/>
    <n v="0.97510000000000008"/>
    <n v="6038"/>
    <n v="108.0802"/>
    <n v="7731"/>
    <n v="170.08199999999999"/>
    <n v="8814"/>
    <n v="159.43619999999999"/>
    <n v="11574"/>
    <n v="246.55770000000001"/>
    <n v="0"/>
    <n v="159.43619999999999"/>
    <n v="246.55770000000001"/>
    <n v="87.121500000000026"/>
    <e v="#N/A"/>
    <n v="2710.2919617735342"/>
    <n v="2710.2919617735342"/>
    <n v="2710.2919617735342"/>
    <n v="196947.8825555435"/>
    <e v="#N/A"/>
  </r>
  <r>
    <s v="Chiswick Health PracticeChiswickHounslowE85030Mar12"/>
    <x v="44"/>
    <x v="26"/>
    <x v="4"/>
    <x v="45"/>
    <s v="E85030"/>
    <x v="7"/>
    <n v="12"/>
    <n v="6022.8710261634096"/>
    <n v="2099"/>
    <n v="43"/>
    <n v="41.770099999999999"/>
    <n v="0.85570000000000002"/>
    <m/>
    <m/>
    <m/>
    <m/>
    <n v="9782"/>
    <n v="175.09780000000001"/>
    <m/>
    <m/>
    <n v="11924"/>
    <n v="217.7236"/>
    <m/>
    <m/>
    <n v="0"/>
    <n v="217.7236"/>
    <e v="#N/A"/>
    <e v="#N/A"/>
    <e v="#N/A"/>
    <n v="2710.2919617735342"/>
    <n v="2710.2919617735342"/>
    <n v="2710.2919617735342"/>
    <n v="196947.8825555435"/>
    <e v="#N/A"/>
  </r>
  <r>
    <s v="Chiswick Health PracticeChiswickHounslowE85030May2"/>
    <x v="44"/>
    <x v="26"/>
    <x v="4"/>
    <x v="45"/>
    <s v="E85030"/>
    <x v="8"/>
    <n v="2"/>
    <n v="6022.8710261634096"/>
    <n v="18237"/>
    <n v="0"/>
    <n v="337.3845"/>
    <n v="0"/>
    <n v="14899"/>
    <n v="33"/>
    <n v="296.49010000000004"/>
    <n v="0.65670000000000006"/>
    <n v="9128"/>
    <n v="163.3912"/>
    <n v="7872"/>
    <n v="173.184"/>
    <n v="27365"/>
    <n v="500.77570000000003"/>
    <n v="22804"/>
    <n v="470.33080000000007"/>
    <n v="0"/>
    <n v="500.77570000000003"/>
    <n v="470.33080000000007"/>
    <n v="-30.444899999999961"/>
    <e v="#N/A"/>
    <n v="2710.2919617735342"/>
    <n v="2710.2919617735342"/>
    <n v="2710.2919617735342"/>
    <n v="196947.8825555435"/>
    <e v="#N/A"/>
  </r>
  <r>
    <s v="Chiswick Health PracticeChiswickHounslowE85030Nov8"/>
    <x v="44"/>
    <x v="26"/>
    <x v="4"/>
    <x v="45"/>
    <s v="E85030"/>
    <x v="9"/>
    <n v="8"/>
    <n v="6022.8710261634096"/>
    <n v="4064"/>
    <n v="34"/>
    <n v="80.87360000000001"/>
    <n v="0.67660000000000009"/>
    <m/>
    <m/>
    <m/>
    <m/>
    <n v="8559"/>
    <n v="153.20609999999999"/>
    <m/>
    <m/>
    <n v="12657"/>
    <n v="234.75630000000001"/>
    <m/>
    <m/>
    <n v="0"/>
    <n v="234.75630000000001"/>
    <e v="#N/A"/>
    <e v="#N/A"/>
    <e v="#N/A"/>
    <n v="2710.2919617735342"/>
    <n v="2710.2919617735342"/>
    <n v="2710.2919617735342"/>
    <n v="196947.8825555435"/>
    <e v="#N/A"/>
  </r>
  <r>
    <s v="Chiswick Health PracticeChiswickHounslowE85030Oct7"/>
    <x v="44"/>
    <x v="26"/>
    <x v="4"/>
    <x v="45"/>
    <s v="E85030"/>
    <x v="10"/>
    <n v="7"/>
    <n v="6022.8710261634096"/>
    <n v="3102"/>
    <n v="23"/>
    <n v="61.729800000000004"/>
    <n v="0.4577"/>
    <n v="0"/>
    <n v="4661"/>
    <n v="0"/>
    <n v="104.8725"/>
    <n v="10478"/>
    <n v="187.55619999999999"/>
    <n v="9488"/>
    <n v="208.73599999999999"/>
    <n v="13603"/>
    <n v="249.74369999999999"/>
    <n v="14149"/>
    <n v="313.60849999999999"/>
    <n v="0"/>
    <n v="249.74369999999999"/>
    <n v="313.60849999999999"/>
    <n v="63.864800000000002"/>
    <e v="#N/A"/>
    <n v="2710.2919617735342"/>
    <n v="2710.2919617735342"/>
    <n v="2710.2919617735342"/>
    <n v="196947.8825555435"/>
    <e v="#N/A"/>
  </r>
  <r>
    <s v="Chiswick Health PracticeChiswickHounslowE85030Sep6"/>
    <x v="44"/>
    <x v="26"/>
    <x v="4"/>
    <x v="45"/>
    <s v="E85030"/>
    <x v="11"/>
    <n v="6"/>
    <n v="6022.8710261634096"/>
    <n v="2468"/>
    <n v="3"/>
    <n v="49.113199999999999"/>
    <n v="5.9700000000000003E-2"/>
    <n v="3659"/>
    <n v="958"/>
    <n v="82.327500000000001"/>
    <n v="21.555"/>
    <n v="7981"/>
    <n v="142.85990000000001"/>
    <n v="10705"/>
    <n v="235.51"/>
    <n v="10452"/>
    <n v="192.03280000000001"/>
    <n v="15322"/>
    <n v="339.39249999999998"/>
    <n v="0"/>
    <n v="192.03280000000001"/>
    <n v="339.39249999999998"/>
    <n v="147.35969999999998"/>
    <e v="#N/A"/>
    <n v="2710.2919617735342"/>
    <n v="2710.2919617735342"/>
    <n v="2710.2919617735342"/>
    <n v="196947.8825555435"/>
    <e v="#N/A"/>
  </r>
  <r>
    <s v="Chiswick Medical PracticeChiswickHounslowE85693Apr1"/>
    <x v="45"/>
    <x v="26"/>
    <x v="4"/>
    <x v="46"/>
    <s v="E85693"/>
    <x v="0"/>
    <n v="1"/>
    <n v="8234.5590324439399"/>
    <n v="11793"/>
    <n v="0"/>
    <n v="218.17049999999998"/>
    <n v="0"/>
    <n v="104979"/>
    <n v="776"/>
    <n v="2089.0821000000001"/>
    <n v="15.442400000000001"/>
    <n v="4768"/>
    <n v="85.347200000000001"/>
    <n v="7251"/>
    <n v="159.52199999999999"/>
    <n v="16561"/>
    <n v="303.51769999999999"/>
    <n v="113006"/>
    <n v="2264.0464999999999"/>
    <n v="0"/>
    <n v="303.51769999999999"/>
    <n v="2264.0464999999999"/>
    <n v="1960.5288"/>
    <n v="2264.0464999999999"/>
    <n v="3705.551564599773"/>
    <n v="3705.551564599773"/>
    <n v="3705.551564599773"/>
    <n v="269270.08036091685"/>
    <n v="0"/>
  </r>
  <r>
    <s v="Chiswick Medical PracticeChiswickHounslowE85693Aug5"/>
    <x v="45"/>
    <x v="26"/>
    <x v="4"/>
    <x v="46"/>
    <s v="E85693"/>
    <x v="1"/>
    <n v="5"/>
    <n v="8234.5590324439399"/>
    <n v="3682"/>
    <n v="0"/>
    <n v="68.11699999999999"/>
    <n v="0"/>
    <n v="7323"/>
    <n v="772"/>
    <n v="145.7277"/>
    <n v="15.3628"/>
    <n v="6459"/>
    <n v="115.6161"/>
    <n v="18212"/>
    <n v="400.66399999999999"/>
    <n v="10141"/>
    <n v="183.73309999999998"/>
    <n v="26307"/>
    <n v="561.75450000000001"/>
    <n v="0"/>
    <n v="183.73309999999998"/>
    <n v="561.75450000000001"/>
    <n v="378.02140000000003"/>
    <n v="2825.8009999999999"/>
    <n v="3705.551564599773"/>
    <n v="3705.551564599773"/>
    <n v="3705.551564599773"/>
    <n v="269270.08036091685"/>
    <n v="0"/>
  </r>
  <r>
    <s v="Chiswick Medical PracticeChiswickHounslowE85693Dec9"/>
    <x v="45"/>
    <x v="26"/>
    <x v="4"/>
    <x v="46"/>
    <s v="E85693"/>
    <x v="2"/>
    <n v="9"/>
    <n v="8234.5590324439399"/>
    <n v="4346"/>
    <n v="0"/>
    <n v="86.485399999999998"/>
    <n v="0"/>
    <m/>
    <m/>
    <m/>
    <m/>
    <n v="7715"/>
    <n v="138.0985"/>
    <m/>
    <m/>
    <n v="12061"/>
    <n v="224.5839"/>
    <m/>
    <m/>
    <n v="0"/>
    <n v="224.5839"/>
    <e v="#N/A"/>
    <e v="#N/A"/>
    <e v="#N/A"/>
    <n v="3705.551564599773"/>
    <n v="3705.551564599773"/>
    <n v="3705.551564599773"/>
    <n v="269270.08036091685"/>
    <e v="#N/A"/>
  </r>
  <r>
    <s v="Chiswick Medical PracticeChiswickHounslowE85693Feb11"/>
    <x v="45"/>
    <x v="26"/>
    <x v="4"/>
    <x v="46"/>
    <s v="E85693"/>
    <x v="3"/>
    <n v="11"/>
    <n v="8234.5590324439399"/>
    <n v="20234"/>
    <n v="474"/>
    <n v="402.65660000000003"/>
    <n v="9.4326000000000008"/>
    <m/>
    <m/>
    <m/>
    <m/>
    <n v="20001"/>
    <n v="358.0179"/>
    <m/>
    <m/>
    <n v="40709"/>
    <n v="770.10709999999995"/>
    <m/>
    <m/>
    <n v="0"/>
    <n v="770.10709999999995"/>
    <e v="#N/A"/>
    <e v="#N/A"/>
    <e v="#N/A"/>
    <n v="3705.551564599773"/>
    <n v="3705.551564599773"/>
    <n v="3705.551564599773"/>
    <n v="269270.08036091685"/>
    <e v="#N/A"/>
  </r>
  <r>
    <s v="Chiswick Medical PracticeChiswickHounslowE85693Jan10"/>
    <x v="45"/>
    <x v="26"/>
    <x v="4"/>
    <x v="46"/>
    <s v="E85693"/>
    <x v="4"/>
    <n v="10"/>
    <n v="8234.5590324439399"/>
    <n v="4897"/>
    <n v="353"/>
    <n v="97.450299999999999"/>
    <n v="7.0247000000000002"/>
    <m/>
    <m/>
    <m/>
    <m/>
    <n v="6320"/>
    <n v="113.128"/>
    <m/>
    <m/>
    <n v="11570"/>
    <n v="217.60300000000001"/>
    <m/>
    <m/>
    <n v="0"/>
    <n v="217.60300000000001"/>
    <e v="#N/A"/>
    <e v="#N/A"/>
    <e v="#N/A"/>
    <n v="3705.551564599773"/>
    <n v="3705.551564599773"/>
    <n v="3705.551564599773"/>
    <n v="269270.08036091685"/>
    <e v="#N/A"/>
  </r>
  <r>
    <s v="Chiswick Medical PracticeChiswickHounslowE85693Jul4"/>
    <x v="45"/>
    <x v="26"/>
    <x v="4"/>
    <x v="46"/>
    <s v="E85693"/>
    <x v="5"/>
    <n v="4"/>
    <n v="8234.5590324439399"/>
    <n v="4149"/>
    <n v="10"/>
    <n v="76.756500000000003"/>
    <n v="0.185"/>
    <n v="12597"/>
    <n v="1194"/>
    <n v="250.68030000000002"/>
    <n v="23.7606"/>
    <n v="10568"/>
    <n v="189.16720000000001"/>
    <n v="75119"/>
    <n v="1652.6179999999999"/>
    <n v="14727"/>
    <n v="266.1087"/>
    <n v="88910"/>
    <n v="1927.0589"/>
    <n v="0"/>
    <n v="266.1087"/>
    <n v="1927.0589"/>
    <n v="1660.9502"/>
    <e v="#N/A"/>
    <n v="3705.551564599773"/>
    <n v="3705.551564599773"/>
    <n v="3705.551564599773"/>
    <n v="269270.08036091685"/>
    <e v="#N/A"/>
  </r>
  <r>
    <s v="Chiswick Medical PracticeChiswickHounslowE85693Jun3"/>
    <x v="45"/>
    <x v="26"/>
    <x v="4"/>
    <x v="46"/>
    <s v="E85693"/>
    <x v="6"/>
    <n v="3"/>
    <n v="8234.5590324439399"/>
    <n v="4245"/>
    <n v="0"/>
    <n v="78.532499999999999"/>
    <n v="0"/>
    <n v="8220"/>
    <n v="1000"/>
    <n v="163.578"/>
    <n v="19.900000000000002"/>
    <n v="8467"/>
    <n v="151.55930000000001"/>
    <n v="28112"/>
    <n v="618.46400000000006"/>
    <n v="12712"/>
    <n v="230.09180000000001"/>
    <n v="37332"/>
    <n v="801.94200000000001"/>
    <n v="0"/>
    <n v="230.09180000000001"/>
    <n v="801.94200000000001"/>
    <n v="571.85019999999997"/>
    <e v="#N/A"/>
    <n v="3705.551564599773"/>
    <n v="3705.551564599773"/>
    <n v="3705.551564599773"/>
    <n v="269270.08036091685"/>
    <e v="#N/A"/>
  </r>
  <r>
    <s v="Chiswick Medical PracticeChiswickHounslowE85693Mar12"/>
    <x v="45"/>
    <x v="26"/>
    <x v="4"/>
    <x v="46"/>
    <s v="E85693"/>
    <x v="7"/>
    <n v="12"/>
    <n v="8234.5590324439399"/>
    <n v="18542"/>
    <n v="244"/>
    <n v="368.98580000000004"/>
    <n v="4.8555999999999999"/>
    <m/>
    <m/>
    <m/>
    <m/>
    <n v="7198"/>
    <n v="128.8442"/>
    <m/>
    <m/>
    <n v="25984"/>
    <n v="502.68560000000002"/>
    <m/>
    <m/>
    <n v="0"/>
    <n v="502.68560000000002"/>
    <e v="#N/A"/>
    <e v="#N/A"/>
    <e v="#N/A"/>
    <n v="3705.551564599773"/>
    <n v="3705.551564599773"/>
    <n v="3705.551564599773"/>
    <n v="269270.08036091685"/>
    <e v="#N/A"/>
  </r>
  <r>
    <s v="Chiswick Medical PracticeChiswickHounslowE85693May2"/>
    <x v="45"/>
    <x v="26"/>
    <x v="4"/>
    <x v="46"/>
    <s v="E85693"/>
    <x v="8"/>
    <n v="2"/>
    <n v="8234.5590324439399"/>
    <n v="32749"/>
    <n v="0"/>
    <n v="605.85649999999998"/>
    <n v="0"/>
    <n v="88942"/>
    <n v="3099"/>
    <n v="1769.9458000000002"/>
    <n v="61.670100000000005"/>
    <n v="12998"/>
    <n v="232.66419999999999"/>
    <n v="12085"/>
    <n v="265.87"/>
    <n v="45747"/>
    <n v="838.52070000000003"/>
    <n v="104126"/>
    <n v="2097.4859000000001"/>
    <n v="0"/>
    <n v="838.52070000000003"/>
    <n v="2097.4859000000001"/>
    <n v="1258.9652000000001"/>
    <e v="#N/A"/>
    <n v="3705.551564599773"/>
    <n v="3705.551564599773"/>
    <n v="3705.551564599773"/>
    <n v="269270.08036091685"/>
    <e v="#N/A"/>
  </r>
  <r>
    <s v="Chiswick Medical PracticeChiswickHounslowE85693Nov8"/>
    <x v="45"/>
    <x v="26"/>
    <x v="4"/>
    <x v="46"/>
    <s v="E85693"/>
    <x v="9"/>
    <n v="8"/>
    <n v="8234.5590324439399"/>
    <n v="4586"/>
    <n v="0"/>
    <n v="91.261400000000009"/>
    <n v="0"/>
    <m/>
    <m/>
    <m/>
    <m/>
    <n v="8908"/>
    <n v="159.45320000000001"/>
    <m/>
    <m/>
    <n v="13494"/>
    <n v="250.71460000000002"/>
    <m/>
    <m/>
    <n v="0"/>
    <n v="250.71460000000002"/>
    <e v="#N/A"/>
    <e v="#N/A"/>
    <e v="#N/A"/>
    <n v="3705.551564599773"/>
    <n v="3705.551564599773"/>
    <n v="3705.551564599773"/>
    <n v="269270.08036091685"/>
    <e v="#N/A"/>
  </r>
  <r>
    <s v="Chiswick Medical PracticeChiswickHounslowE85693Oct7"/>
    <x v="45"/>
    <x v="26"/>
    <x v="4"/>
    <x v="46"/>
    <s v="E85693"/>
    <x v="10"/>
    <n v="7"/>
    <n v="8234.5590324439399"/>
    <n v="3619"/>
    <n v="0"/>
    <n v="72.018100000000004"/>
    <n v="0"/>
    <n v="0"/>
    <n v="1184"/>
    <n v="0"/>
    <n v="26.64"/>
    <n v="21304"/>
    <n v="381.34160000000003"/>
    <n v="61131"/>
    <n v="1344.8820000000001"/>
    <n v="24923"/>
    <n v="453.35970000000003"/>
    <n v="62315"/>
    <n v="1371.5220000000002"/>
    <n v="0"/>
    <n v="453.35970000000003"/>
    <n v="1371.5220000000002"/>
    <n v="918.16230000000019"/>
    <e v="#N/A"/>
    <n v="3705.551564599773"/>
    <n v="3705.551564599773"/>
    <n v="3705.551564599773"/>
    <n v="269270.08036091685"/>
    <e v="#N/A"/>
  </r>
  <r>
    <s v="Chiswick Medical PracticeChiswickHounslowE85693Sep6"/>
    <x v="45"/>
    <x v="26"/>
    <x v="4"/>
    <x v="46"/>
    <s v="E85693"/>
    <x v="11"/>
    <n v="6"/>
    <n v="8234.5590324439399"/>
    <n v="3828"/>
    <n v="0"/>
    <n v="76.177199999999999"/>
    <n v="0"/>
    <n v="11341"/>
    <n v="663"/>
    <n v="255.17249999999999"/>
    <n v="14.917499999999999"/>
    <n v="19764"/>
    <n v="353.7756"/>
    <n v="37464"/>
    <n v="824.20799999999997"/>
    <n v="23592"/>
    <n v="429.95280000000002"/>
    <n v="49468"/>
    <n v="1094.298"/>
    <n v="0"/>
    <n v="429.95280000000002"/>
    <n v="1094.298"/>
    <n v="664.34519999999998"/>
    <e v="#N/A"/>
    <n v="3705.551564599773"/>
    <n v="3705.551564599773"/>
    <n v="3705.551564599773"/>
    <n v="269270.08036091685"/>
    <e v="#N/A"/>
  </r>
  <r>
    <s v="CHURCH END MEDICAL CENTREHarness SouthBrentE84013Apr1"/>
    <x v="46"/>
    <x v="4"/>
    <x v="3"/>
    <x v="47"/>
    <s v="E84013"/>
    <x v="0"/>
    <n v="1"/>
    <n v="8666.6350468057899"/>
    <n v="7784"/>
    <n v="827"/>
    <n v="144.00399999999999"/>
    <n v="15.2995"/>
    <n v="5500"/>
    <n v="73"/>
    <n v="109.45"/>
    <n v="1.4527000000000001"/>
    <n v="5"/>
    <n v="8.9499999999999996E-2"/>
    <n v="4"/>
    <n v="8.7999999999999995E-2"/>
    <n v="8616"/>
    <n v="159.39299999999997"/>
    <n v="5577"/>
    <n v="110.9907"/>
    <n v="0"/>
    <n v="159.39299999999997"/>
    <n v="110.9907"/>
    <n v="-48.402299999999968"/>
    <n v="110.9907"/>
    <n v="3899.9857710626056"/>
    <n v="3899.9857710626056"/>
    <n v="3899.9857710626056"/>
    <n v="283398.96603054937"/>
    <n v="0"/>
  </r>
  <r>
    <s v="CHURCH END MEDICAL CENTREHarness SouthBrentE84013Aug5"/>
    <x v="46"/>
    <x v="4"/>
    <x v="3"/>
    <x v="47"/>
    <s v="E84013"/>
    <x v="1"/>
    <n v="5"/>
    <n v="8666.6350468057899"/>
    <n v="6520"/>
    <n v="337"/>
    <n v="120.61999999999999"/>
    <n v="6.2344999999999997"/>
    <n v="4289"/>
    <n v="650"/>
    <n v="85.351100000000002"/>
    <n v="12.935"/>
    <n v="257"/>
    <n v="4.6002999999999998"/>
    <n v="897"/>
    <n v="19.734000000000002"/>
    <n v="7114"/>
    <n v="131.45479999999998"/>
    <n v="5836"/>
    <n v="118.02010000000001"/>
    <n v="0"/>
    <n v="131.45479999999998"/>
    <n v="118.02010000000001"/>
    <n v="-13.434699999999964"/>
    <n v="229.01080000000002"/>
    <n v="3899.9857710626056"/>
    <n v="3899.9857710626056"/>
    <n v="3899.9857710626056"/>
    <n v="283398.96603054937"/>
    <n v="0"/>
  </r>
  <r>
    <s v="CHURCH END MEDICAL CENTREHarness SouthBrentE84013Dec9"/>
    <x v="46"/>
    <x v="4"/>
    <x v="3"/>
    <x v="47"/>
    <s v="E84013"/>
    <x v="2"/>
    <n v="9"/>
    <n v="8666.6350468057899"/>
    <n v="6110"/>
    <n v="646"/>
    <n v="121.58900000000001"/>
    <n v="12.855400000000001"/>
    <m/>
    <m/>
    <m/>
    <m/>
    <n v="36"/>
    <n v="0.64439999999999997"/>
    <m/>
    <m/>
    <n v="6792"/>
    <n v="135.08879999999999"/>
    <m/>
    <m/>
    <n v="0"/>
    <n v="135.08879999999999"/>
    <e v="#N/A"/>
    <e v="#N/A"/>
    <e v="#N/A"/>
    <n v="3899.9857710626056"/>
    <n v="3899.9857710626056"/>
    <n v="3899.9857710626056"/>
    <n v="283398.96603054937"/>
    <e v="#N/A"/>
  </r>
  <r>
    <s v="CHURCH END MEDICAL CENTREHarness SouthBrentE84013Feb11"/>
    <x v="46"/>
    <x v="4"/>
    <x v="3"/>
    <x v="47"/>
    <s v="E84013"/>
    <x v="3"/>
    <n v="11"/>
    <n v="8666.6350468057899"/>
    <n v="9096"/>
    <n v="1229"/>
    <n v="181.0104"/>
    <n v="24.457100000000001"/>
    <m/>
    <m/>
    <m/>
    <m/>
    <n v="34"/>
    <n v="0.60860000000000003"/>
    <m/>
    <m/>
    <n v="10359"/>
    <n v="206.0761"/>
    <m/>
    <m/>
    <n v="0"/>
    <n v="206.0761"/>
    <e v="#N/A"/>
    <e v="#N/A"/>
    <e v="#N/A"/>
    <n v="3899.9857710626056"/>
    <n v="3899.9857710626056"/>
    <n v="3899.9857710626056"/>
    <n v="283398.96603054937"/>
    <e v="#N/A"/>
  </r>
  <r>
    <s v="CHURCH END MEDICAL CENTREHarness SouthBrentE84013Jan10"/>
    <x v="46"/>
    <x v="4"/>
    <x v="3"/>
    <x v="47"/>
    <s v="E84013"/>
    <x v="4"/>
    <n v="10"/>
    <n v="8666.6350468057899"/>
    <n v="8841"/>
    <n v="1294"/>
    <n v="175.9359"/>
    <n v="25.750600000000002"/>
    <m/>
    <m/>
    <m/>
    <m/>
    <n v="118"/>
    <n v="2.1122000000000001"/>
    <m/>
    <m/>
    <n v="10253"/>
    <n v="203.7987"/>
    <m/>
    <m/>
    <n v="0"/>
    <n v="203.7987"/>
    <e v="#N/A"/>
    <e v="#N/A"/>
    <e v="#N/A"/>
    <n v="3899.9857710626056"/>
    <n v="3899.9857710626056"/>
    <n v="3899.9857710626056"/>
    <n v="283398.96603054937"/>
    <e v="#N/A"/>
  </r>
  <r>
    <s v="CHURCH END MEDICAL CENTREHarness SouthBrentE84013Jul4"/>
    <x v="46"/>
    <x v="4"/>
    <x v="3"/>
    <x v="47"/>
    <s v="E84013"/>
    <x v="5"/>
    <n v="4"/>
    <n v="8666.6350468057899"/>
    <n v="7562"/>
    <n v="408"/>
    <n v="139.89699999999999"/>
    <n v="7.548"/>
    <n v="5023"/>
    <n v="346"/>
    <n v="99.957700000000003"/>
    <n v="6.8854000000000006"/>
    <n v="294"/>
    <n v="5.2625999999999999"/>
    <n v="577"/>
    <n v="12.694000000000001"/>
    <n v="8264"/>
    <n v="152.70759999999999"/>
    <n v="5946"/>
    <n v="119.53710000000001"/>
    <n v="0"/>
    <n v="152.70759999999999"/>
    <n v="119.53710000000001"/>
    <n v="-33.170499999999976"/>
    <e v="#N/A"/>
    <n v="3899.9857710626056"/>
    <n v="3899.9857710626056"/>
    <n v="3899.9857710626056"/>
    <n v="283398.96603054937"/>
    <e v="#N/A"/>
  </r>
  <r>
    <s v="CHURCH END MEDICAL CENTREHarness SouthBrentE84013Jun3"/>
    <x v="46"/>
    <x v="4"/>
    <x v="3"/>
    <x v="47"/>
    <s v="E84013"/>
    <x v="6"/>
    <n v="3"/>
    <n v="8666.6350468057899"/>
    <n v="49757"/>
    <n v="563"/>
    <n v="920.50450000000001"/>
    <n v="10.4155"/>
    <n v="4970"/>
    <n v="254"/>
    <n v="98.903000000000006"/>
    <n v="5.0546000000000006"/>
    <n v="0"/>
    <n v="0"/>
    <n v="217"/>
    <n v="4.774"/>
    <n v="50320"/>
    <n v="930.92"/>
    <n v="5441"/>
    <n v="108.73160000000001"/>
    <n v="0"/>
    <n v="930.92"/>
    <n v="108.73160000000001"/>
    <n v="-822.1884"/>
    <e v="#N/A"/>
    <n v="3899.9857710626056"/>
    <n v="3899.9857710626056"/>
    <n v="3899.9857710626056"/>
    <n v="283398.96603054937"/>
    <e v="#N/A"/>
  </r>
  <r>
    <s v="CHURCH END MEDICAL CENTREHarness SouthBrentE84013Mar12"/>
    <x v="46"/>
    <x v="4"/>
    <x v="3"/>
    <x v="47"/>
    <s v="E84013"/>
    <x v="7"/>
    <n v="12"/>
    <n v="8666.6350468057899"/>
    <n v="6753"/>
    <n v="1118"/>
    <n v="134.38470000000001"/>
    <n v="22.248200000000001"/>
    <m/>
    <m/>
    <m/>
    <m/>
    <n v="28"/>
    <n v="0.50119999999999998"/>
    <m/>
    <m/>
    <n v="7899"/>
    <n v="157.13410000000002"/>
    <m/>
    <m/>
    <n v="0"/>
    <n v="157.13410000000002"/>
    <e v="#N/A"/>
    <e v="#N/A"/>
    <e v="#N/A"/>
    <n v="3899.9857710626056"/>
    <n v="3899.9857710626056"/>
    <n v="3899.9857710626056"/>
    <n v="283398.96603054937"/>
    <e v="#N/A"/>
  </r>
  <r>
    <s v="CHURCH END MEDICAL CENTREHarness SouthBrentE84013May2"/>
    <x v="46"/>
    <x v="4"/>
    <x v="3"/>
    <x v="47"/>
    <s v="E84013"/>
    <x v="8"/>
    <n v="2"/>
    <n v="8666.6350468057899"/>
    <n v="13753"/>
    <n v="1227"/>
    <n v="254.43049999999999"/>
    <n v="22.6995"/>
    <n v="11400"/>
    <n v="824"/>
    <n v="226.86"/>
    <n v="16.397600000000001"/>
    <n v="2"/>
    <n v="3.5799999999999998E-2"/>
    <n v="96"/>
    <n v="2.1120000000000001"/>
    <n v="14982"/>
    <n v="277.16579999999999"/>
    <n v="12320"/>
    <n v="245.36960000000002"/>
    <n v="0"/>
    <n v="277.16579999999999"/>
    <n v="245.36960000000002"/>
    <n v="-31.79619999999997"/>
    <e v="#N/A"/>
    <n v="3899.9857710626056"/>
    <n v="3899.9857710626056"/>
    <n v="3899.9857710626056"/>
    <n v="283398.96603054937"/>
    <e v="#N/A"/>
  </r>
  <r>
    <s v="CHURCH END MEDICAL CENTREHarness SouthBrentE84013Nov8"/>
    <x v="46"/>
    <x v="4"/>
    <x v="3"/>
    <x v="47"/>
    <s v="E84013"/>
    <x v="9"/>
    <n v="8"/>
    <n v="8666.6350468057899"/>
    <n v="10389"/>
    <n v="4094"/>
    <n v="206.74110000000002"/>
    <n v="81.470600000000005"/>
    <m/>
    <m/>
    <m/>
    <m/>
    <n v="76"/>
    <n v="1.3604000000000001"/>
    <m/>
    <m/>
    <n v="14559"/>
    <n v="289.57210000000003"/>
    <m/>
    <m/>
    <n v="0"/>
    <n v="289.57210000000003"/>
    <e v="#N/A"/>
    <e v="#N/A"/>
    <e v="#N/A"/>
    <n v="3899.9857710626056"/>
    <n v="3899.9857710626056"/>
    <n v="3899.9857710626056"/>
    <n v="283398.96603054937"/>
    <e v="#N/A"/>
  </r>
  <r>
    <s v="CHURCH END MEDICAL CENTREHarness SouthBrentE84013Oct7"/>
    <x v="46"/>
    <x v="4"/>
    <x v="3"/>
    <x v="47"/>
    <s v="E84013"/>
    <x v="10"/>
    <n v="7"/>
    <n v="8666.6350468057899"/>
    <n v="6445"/>
    <n v="4598"/>
    <n v="128.25550000000001"/>
    <n v="91.500200000000007"/>
    <n v="0"/>
    <n v="9816"/>
    <n v="0"/>
    <n v="220.85999999999999"/>
    <n v="106"/>
    <n v="1.8974"/>
    <n v="263"/>
    <n v="5.7859999999999996"/>
    <n v="11149"/>
    <n v="221.65310000000002"/>
    <n v="10079"/>
    <n v="226.64599999999999"/>
    <n v="0"/>
    <n v="221.65310000000002"/>
    <n v="226.64599999999999"/>
    <n v="4.9928999999999633"/>
    <e v="#N/A"/>
    <n v="3899.9857710626056"/>
    <n v="3899.9857710626056"/>
    <n v="3899.9857710626056"/>
    <n v="283398.96603054937"/>
    <e v="#N/A"/>
  </r>
  <r>
    <s v="CHURCH END MEDICAL CENTREHarness SouthBrentE84013Sep6"/>
    <x v="46"/>
    <x v="4"/>
    <x v="3"/>
    <x v="47"/>
    <s v="E84013"/>
    <x v="11"/>
    <n v="6"/>
    <n v="8666.6350468057899"/>
    <n v="4974"/>
    <n v="5426"/>
    <n v="98.982600000000005"/>
    <n v="107.9774"/>
    <n v="6243"/>
    <n v="11036"/>
    <n v="140.4675"/>
    <n v="248.31"/>
    <n v="45"/>
    <n v="0.80549999999999999"/>
    <n v="195"/>
    <n v="4.29"/>
    <n v="10445"/>
    <n v="207.7655"/>
    <n v="17474"/>
    <n v="393.06750000000005"/>
    <n v="0"/>
    <n v="207.7655"/>
    <n v="393.06750000000005"/>
    <n v="185.30200000000005"/>
    <e v="#N/A"/>
    <n v="3899.9857710626056"/>
    <n v="3899.9857710626056"/>
    <n v="3899.9857710626056"/>
    <n v="283398.96603054937"/>
    <e v="#N/A"/>
  </r>
  <r>
    <s v="CHURCH LANE SURGERYHarness NorthBrentE84067Apr1"/>
    <x v="47"/>
    <x v="27"/>
    <x v="3"/>
    <x v="48"/>
    <s v="E84067"/>
    <x v="0"/>
    <n v="1"/>
    <n v="8447.7538481093998"/>
    <n v="2216"/>
    <n v="5"/>
    <n v="40.995999999999995"/>
    <n v="9.2499999999999999E-2"/>
    <n v="1394"/>
    <n v="0"/>
    <n v="27.740600000000001"/>
    <n v="0"/>
    <n v="5203"/>
    <n v="93.133700000000005"/>
    <n v="5011"/>
    <n v="110.242"/>
    <n v="7424"/>
    <n v="134.22219999999999"/>
    <n v="6405"/>
    <n v="137.98259999999999"/>
    <n v="0"/>
    <n v="134.22219999999999"/>
    <n v="137.98259999999999"/>
    <n v="3.7604000000000042"/>
    <n v="137.98259999999999"/>
    <n v="3801.4892316492301"/>
    <n v="3801.4892316492301"/>
    <n v="3801.4892316492301"/>
    <n v="276241.5508331774"/>
    <n v="0"/>
  </r>
  <r>
    <s v="CHURCH LANE SURGERYHarness NorthBrentE84067Aug5"/>
    <x v="47"/>
    <x v="27"/>
    <x v="3"/>
    <x v="48"/>
    <s v="E84067"/>
    <x v="1"/>
    <n v="5"/>
    <n v="8447.7538481093998"/>
    <n v="1586"/>
    <n v="0"/>
    <n v="29.340999999999998"/>
    <n v="0"/>
    <n v="1460"/>
    <n v="0"/>
    <n v="29.054000000000002"/>
    <n v="0"/>
    <n v="6499"/>
    <n v="116.3321"/>
    <n v="5722"/>
    <n v="125.884"/>
    <n v="8085"/>
    <n v="145.67310000000001"/>
    <n v="7182"/>
    <n v="154.93799999999999"/>
    <n v="0"/>
    <n v="145.67310000000001"/>
    <n v="154.93799999999999"/>
    <n v="9.264899999999983"/>
    <n v="292.92059999999998"/>
    <n v="3801.4892316492301"/>
    <n v="3801.4892316492301"/>
    <n v="3801.4892316492301"/>
    <n v="276241.5508331774"/>
    <n v="0"/>
  </r>
  <r>
    <s v="CHURCH LANE SURGERYHarness NorthBrentE84067Dec9"/>
    <x v="47"/>
    <x v="27"/>
    <x v="3"/>
    <x v="48"/>
    <s v="E84067"/>
    <x v="2"/>
    <n v="9"/>
    <n v="8447.7538481093998"/>
    <n v="1422"/>
    <n v="0"/>
    <n v="28.297800000000002"/>
    <n v="0"/>
    <m/>
    <m/>
    <m/>
    <m/>
    <n v="4296"/>
    <n v="76.898399999999995"/>
    <m/>
    <m/>
    <n v="5718"/>
    <n v="105.1962"/>
    <m/>
    <m/>
    <n v="0"/>
    <n v="105.1962"/>
    <e v="#N/A"/>
    <e v="#N/A"/>
    <e v="#N/A"/>
    <n v="3801.4892316492301"/>
    <n v="3801.4892316492301"/>
    <n v="3801.4892316492301"/>
    <n v="276241.5508331774"/>
    <e v="#N/A"/>
  </r>
  <r>
    <s v="CHURCH LANE SURGERYHarness NorthBrentE84067Feb11"/>
    <x v="47"/>
    <x v="27"/>
    <x v="3"/>
    <x v="48"/>
    <s v="E84067"/>
    <x v="3"/>
    <n v="11"/>
    <n v="8447.7538481093998"/>
    <n v="1467"/>
    <n v="0"/>
    <n v="29.193300000000001"/>
    <n v="0"/>
    <m/>
    <m/>
    <m/>
    <m/>
    <n v="5242"/>
    <n v="93.831800000000001"/>
    <m/>
    <m/>
    <n v="6709"/>
    <n v="123.02510000000001"/>
    <m/>
    <m/>
    <n v="0"/>
    <n v="123.02510000000001"/>
    <e v="#N/A"/>
    <e v="#N/A"/>
    <e v="#N/A"/>
    <n v="3801.4892316492301"/>
    <n v="3801.4892316492301"/>
    <n v="3801.4892316492301"/>
    <n v="276241.5508331774"/>
    <e v="#N/A"/>
  </r>
  <r>
    <s v="CHURCH LANE SURGERYHarness NorthBrentE84067Jan10"/>
    <x v="47"/>
    <x v="27"/>
    <x v="3"/>
    <x v="48"/>
    <s v="E84067"/>
    <x v="4"/>
    <n v="10"/>
    <n v="8447.7538481093998"/>
    <n v="4305"/>
    <n v="0"/>
    <n v="85.669499999999999"/>
    <n v="0"/>
    <m/>
    <m/>
    <m/>
    <m/>
    <n v="5592"/>
    <n v="100.0968"/>
    <m/>
    <m/>
    <n v="9897"/>
    <n v="185.7663"/>
    <m/>
    <m/>
    <n v="0"/>
    <n v="185.7663"/>
    <e v="#N/A"/>
    <e v="#N/A"/>
    <e v="#N/A"/>
    <n v="3801.4892316492301"/>
    <n v="3801.4892316492301"/>
    <n v="3801.4892316492301"/>
    <n v="276241.5508331774"/>
    <e v="#N/A"/>
  </r>
  <r>
    <s v="CHURCH LANE SURGERYHarness NorthBrentE84067Jul4"/>
    <x v="47"/>
    <x v="27"/>
    <x v="3"/>
    <x v="48"/>
    <s v="E84067"/>
    <x v="5"/>
    <n v="4"/>
    <n v="8447.7538481093998"/>
    <n v="1445"/>
    <n v="0"/>
    <n v="26.732499999999998"/>
    <n v="0"/>
    <n v="1289"/>
    <n v="0"/>
    <n v="25.6511"/>
    <n v="0"/>
    <n v="7046"/>
    <n v="126.1234"/>
    <n v="5935"/>
    <n v="130.57"/>
    <n v="8491"/>
    <n v="152.85589999999999"/>
    <n v="7224"/>
    <n v="156.22109999999998"/>
    <n v="0"/>
    <n v="152.85589999999999"/>
    <n v="156.22109999999998"/>
    <n v="3.3651999999999873"/>
    <e v="#N/A"/>
    <n v="3801.4892316492301"/>
    <n v="3801.4892316492301"/>
    <n v="3801.4892316492301"/>
    <n v="276241.5508331774"/>
    <e v="#N/A"/>
  </r>
  <r>
    <s v="CHURCH LANE SURGERYHarness NorthBrentE84067Jun3"/>
    <x v="47"/>
    <x v="27"/>
    <x v="3"/>
    <x v="48"/>
    <s v="E84067"/>
    <x v="6"/>
    <n v="3"/>
    <n v="8447.7538481093998"/>
    <n v="2152"/>
    <n v="0"/>
    <n v="39.811999999999998"/>
    <n v="0"/>
    <n v="1571"/>
    <n v="3"/>
    <n v="31.262900000000002"/>
    <n v="5.9700000000000003E-2"/>
    <n v="6736"/>
    <n v="120.5744"/>
    <n v="5313"/>
    <n v="116.886"/>
    <n v="8888"/>
    <n v="160.38639999999998"/>
    <n v="6887"/>
    <n v="148.20859999999999"/>
    <n v="0"/>
    <n v="160.38639999999998"/>
    <n v="148.20859999999999"/>
    <n v="-12.177799999999991"/>
    <e v="#N/A"/>
    <n v="3801.4892316492301"/>
    <n v="3801.4892316492301"/>
    <n v="3801.4892316492301"/>
    <n v="276241.5508331774"/>
    <e v="#N/A"/>
  </r>
  <r>
    <s v="CHURCH LANE SURGERYHarness NorthBrentE84067Mar12"/>
    <x v="47"/>
    <x v="27"/>
    <x v="3"/>
    <x v="48"/>
    <s v="E84067"/>
    <x v="7"/>
    <n v="12"/>
    <n v="8447.7538481093998"/>
    <n v="2303"/>
    <n v="0"/>
    <n v="45.829700000000003"/>
    <n v="0"/>
    <m/>
    <m/>
    <m/>
    <m/>
    <n v="5073"/>
    <n v="90.806700000000006"/>
    <m/>
    <m/>
    <n v="7376"/>
    <n v="136.63640000000001"/>
    <m/>
    <m/>
    <n v="0"/>
    <n v="136.63640000000001"/>
    <e v="#N/A"/>
    <e v="#N/A"/>
    <e v="#N/A"/>
    <n v="3801.4892316492301"/>
    <n v="3801.4892316492301"/>
    <n v="3801.4892316492301"/>
    <n v="276241.5508331774"/>
    <e v="#N/A"/>
  </r>
  <r>
    <s v="CHURCH LANE SURGERYHarness NorthBrentE84067May2"/>
    <x v="47"/>
    <x v="27"/>
    <x v="3"/>
    <x v="48"/>
    <s v="E84067"/>
    <x v="8"/>
    <n v="2"/>
    <n v="8447.7538481093998"/>
    <n v="2572"/>
    <n v="0"/>
    <n v="47.582000000000001"/>
    <n v="0"/>
    <n v="1205"/>
    <n v="0"/>
    <n v="23.979500000000002"/>
    <n v="0"/>
    <n v="6213"/>
    <n v="111.2127"/>
    <n v="4985"/>
    <n v="109.67"/>
    <n v="8785"/>
    <n v="158.79470000000001"/>
    <n v="6190"/>
    <n v="133.64949999999999"/>
    <n v="0"/>
    <n v="158.79470000000001"/>
    <n v="133.64949999999999"/>
    <n v="-25.145200000000017"/>
    <e v="#N/A"/>
    <n v="3801.4892316492301"/>
    <n v="3801.4892316492301"/>
    <n v="3801.4892316492301"/>
    <n v="276241.5508331774"/>
    <e v="#N/A"/>
  </r>
  <r>
    <s v="CHURCH LANE SURGERYHarness NorthBrentE84067Nov8"/>
    <x v="47"/>
    <x v="27"/>
    <x v="3"/>
    <x v="48"/>
    <s v="E84067"/>
    <x v="9"/>
    <n v="8"/>
    <n v="8447.7538481093998"/>
    <n v="1689"/>
    <n v="0"/>
    <n v="33.6111"/>
    <n v="0"/>
    <m/>
    <m/>
    <m/>
    <m/>
    <n v="46333"/>
    <n v="829.36069999999995"/>
    <m/>
    <m/>
    <n v="48022"/>
    <n v="862.97179999999992"/>
    <m/>
    <m/>
    <n v="0"/>
    <n v="862.97179999999992"/>
    <e v="#N/A"/>
    <e v="#N/A"/>
    <e v="#N/A"/>
    <n v="3801.4892316492301"/>
    <n v="3801.4892316492301"/>
    <n v="3801.4892316492301"/>
    <n v="276241.5508331774"/>
    <e v="#N/A"/>
  </r>
  <r>
    <s v="CHURCH LANE SURGERYHarness NorthBrentE84067Oct7"/>
    <x v="47"/>
    <x v="27"/>
    <x v="3"/>
    <x v="48"/>
    <s v="E84067"/>
    <x v="10"/>
    <n v="7"/>
    <n v="8447.7538481093998"/>
    <n v="1431"/>
    <n v="0"/>
    <n v="28.476900000000001"/>
    <n v="0"/>
    <n v="0"/>
    <n v="0"/>
    <n v="0"/>
    <n v="0"/>
    <n v="9592"/>
    <n v="171.6968"/>
    <n v="35569"/>
    <n v="782.51800000000003"/>
    <n v="11023"/>
    <n v="200.1737"/>
    <n v="35569"/>
    <n v="782.51800000000003"/>
    <n v="0"/>
    <n v="200.1737"/>
    <n v="782.51800000000003"/>
    <n v="582.34429999999998"/>
    <e v="#N/A"/>
    <n v="3801.4892316492301"/>
    <n v="3801.4892316492301"/>
    <n v="3801.4892316492301"/>
    <n v="276241.5508331774"/>
    <e v="#N/A"/>
  </r>
  <r>
    <s v="CHURCH LANE SURGERYHarness NorthBrentE84067Sep6"/>
    <x v="47"/>
    <x v="27"/>
    <x v="3"/>
    <x v="48"/>
    <s v="E84067"/>
    <x v="11"/>
    <n v="6"/>
    <n v="8447.7538481093998"/>
    <n v="1561"/>
    <n v="0"/>
    <n v="31.0639"/>
    <n v="0"/>
    <n v="1560"/>
    <n v="0"/>
    <n v="35.1"/>
    <n v="0"/>
    <n v="7951"/>
    <n v="142.3229"/>
    <n v="7788"/>
    <n v="171.33600000000001"/>
    <n v="9512"/>
    <n v="173.38679999999999"/>
    <n v="9348"/>
    <n v="206.43600000000001"/>
    <n v="0"/>
    <n v="173.38679999999999"/>
    <n v="206.43600000000001"/>
    <n v="33.049200000000013"/>
    <e v="#N/A"/>
    <n v="3801.4892316492301"/>
    <n v="3801.4892316492301"/>
    <n v="3801.4892316492301"/>
    <n v="276241.5508331774"/>
    <e v="#N/A"/>
  </r>
  <r>
    <s v="CHURCH ROAD SURGERYunallocatedHillingdonE86034Apr1"/>
    <x v="48"/>
    <x v="28"/>
    <x v="1"/>
    <x v="49"/>
    <s v="E86034"/>
    <x v="0"/>
    <n v="1"/>
    <n v="2681.0711853391099"/>
    <n v="9375"/>
    <n v="0"/>
    <n v="173.4375"/>
    <n v="0"/>
    <n v="10999"/>
    <n v="0"/>
    <n v="218.8801"/>
    <n v="0"/>
    <n v="0"/>
    <n v="0"/>
    <n v="0"/>
    <n v="0"/>
    <n v="9375"/>
    <n v="173.4375"/>
    <n v="10999"/>
    <n v="218.8801"/>
    <n v="0"/>
    <n v="173.4375"/>
    <n v="218.8801"/>
    <n v="45.442599999999999"/>
    <n v="218.8801"/>
    <n v="1206.4820334025994"/>
    <n v="1206.4820334025994"/>
    <n v="1206.4820334025994"/>
    <n v="87671.027760588899"/>
    <n v="0"/>
  </r>
  <r>
    <s v="CHURCH ROAD SURGERYunallocatedHillingdonE86034Aug5"/>
    <x v="48"/>
    <x v="28"/>
    <x v="1"/>
    <x v="49"/>
    <s v="E86034"/>
    <x v="1"/>
    <n v="5"/>
    <n v="2681.0711853391099"/>
    <n v="2236"/>
    <n v="0"/>
    <n v="41.366"/>
    <n v="0"/>
    <n v="2223"/>
    <n v="0"/>
    <n v="44.237700000000004"/>
    <n v="0"/>
    <n v="0"/>
    <n v="0"/>
    <n v="0"/>
    <n v="0"/>
    <n v="2236"/>
    <n v="41.366"/>
    <n v="2223"/>
    <n v="44.237700000000004"/>
    <n v="0"/>
    <n v="41.366"/>
    <n v="44.237700000000004"/>
    <n v="2.8717000000000041"/>
    <n v="263.11779999999999"/>
    <n v="1206.4820334025994"/>
    <n v="1206.4820334025994"/>
    <n v="1206.4820334025994"/>
    <n v="87671.027760588899"/>
    <n v="0"/>
  </r>
  <r>
    <s v="CHURCH ROAD SURGERYunallocatedHillingdonE86034Dec9"/>
    <x v="48"/>
    <x v="28"/>
    <x v="1"/>
    <x v="49"/>
    <s v="E86034"/>
    <x v="2"/>
    <n v="9"/>
    <n v="2681.0711853391099"/>
    <n v="4574"/>
    <n v="0"/>
    <n v="91.022600000000011"/>
    <n v="0"/>
    <m/>
    <m/>
    <m/>
    <m/>
    <n v="0"/>
    <n v="0"/>
    <m/>
    <m/>
    <n v="4574"/>
    <n v="91.022600000000011"/>
    <m/>
    <m/>
    <n v="0"/>
    <n v="91.022600000000011"/>
    <e v="#N/A"/>
    <e v="#N/A"/>
    <e v="#N/A"/>
    <n v="1206.4820334025994"/>
    <n v="1206.4820334025994"/>
    <n v="1206.4820334025994"/>
    <n v="87671.027760588899"/>
    <e v="#N/A"/>
  </r>
  <r>
    <s v="CHURCH ROAD SURGERYunallocatedHillingdonE86034Feb11"/>
    <x v="48"/>
    <x v="28"/>
    <x v="1"/>
    <x v="49"/>
    <s v="E86034"/>
    <x v="3"/>
    <n v="11"/>
    <n v="2681.0711853391099"/>
    <n v="3689"/>
    <n v="0"/>
    <n v="73.411100000000005"/>
    <n v="0"/>
    <m/>
    <m/>
    <m/>
    <m/>
    <n v="0"/>
    <n v="0"/>
    <m/>
    <m/>
    <n v="3689"/>
    <n v="73.411100000000005"/>
    <m/>
    <m/>
    <n v="0"/>
    <n v="73.411100000000005"/>
    <e v="#N/A"/>
    <e v="#N/A"/>
    <e v="#N/A"/>
    <n v="1206.4820334025994"/>
    <n v="1206.4820334025994"/>
    <n v="1206.4820334025994"/>
    <n v="87671.027760588899"/>
    <e v="#N/A"/>
  </r>
  <r>
    <s v="CHURCH ROAD SURGERYunallocatedHillingdonE86034Jan10"/>
    <x v="48"/>
    <x v="28"/>
    <x v="1"/>
    <x v="49"/>
    <s v="E86034"/>
    <x v="4"/>
    <n v="10"/>
    <n v="2681.0711853391099"/>
    <n v="4529"/>
    <n v="0"/>
    <n v="90.127099999999999"/>
    <n v="0"/>
    <m/>
    <m/>
    <m/>
    <m/>
    <n v="0"/>
    <n v="0"/>
    <m/>
    <m/>
    <n v="4529"/>
    <n v="90.127099999999999"/>
    <m/>
    <m/>
    <n v="0"/>
    <n v="90.127099999999999"/>
    <e v="#N/A"/>
    <e v="#N/A"/>
    <e v="#N/A"/>
    <n v="1206.4820334025994"/>
    <n v="1206.4820334025994"/>
    <n v="1206.4820334025994"/>
    <n v="87671.027760588899"/>
    <e v="#N/A"/>
  </r>
  <r>
    <s v="CHURCH ROAD SURGERYunallocatedHillingdonE86034Jul4"/>
    <x v="48"/>
    <x v="28"/>
    <x v="1"/>
    <x v="49"/>
    <s v="E86034"/>
    <x v="5"/>
    <n v="4"/>
    <n v="2681.0711853391099"/>
    <n v="2362"/>
    <n v="0"/>
    <n v="43.696999999999996"/>
    <n v="0"/>
    <n v="2861"/>
    <n v="0"/>
    <n v="56.933900000000001"/>
    <n v="0"/>
    <n v="0"/>
    <n v="0"/>
    <n v="0"/>
    <n v="0"/>
    <n v="2362"/>
    <n v="43.696999999999996"/>
    <n v="2861"/>
    <n v="56.933900000000001"/>
    <n v="0"/>
    <n v="43.696999999999996"/>
    <n v="56.933900000000001"/>
    <n v="13.236900000000006"/>
    <e v="#N/A"/>
    <n v="1206.4820334025994"/>
    <n v="1206.4820334025994"/>
    <n v="1206.4820334025994"/>
    <n v="87671.027760588899"/>
    <e v="#N/A"/>
  </r>
  <r>
    <s v="CHURCH ROAD SURGERYunallocatedHillingdonE86034Jun3"/>
    <x v="48"/>
    <x v="28"/>
    <x v="1"/>
    <x v="49"/>
    <s v="E86034"/>
    <x v="6"/>
    <n v="3"/>
    <n v="2681.0711853391099"/>
    <n v="13182"/>
    <n v="0"/>
    <n v="243.86699999999999"/>
    <n v="0"/>
    <n v="2343"/>
    <n v="0"/>
    <n v="46.625700000000002"/>
    <n v="0"/>
    <n v="0"/>
    <n v="0"/>
    <n v="0"/>
    <n v="0"/>
    <n v="13182"/>
    <n v="243.86699999999999"/>
    <n v="2343"/>
    <n v="46.625700000000002"/>
    <n v="0"/>
    <n v="243.86699999999999"/>
    <n v="46.625700000000002"/>
    <n v="-197.2413"/>
    <e v="#N/A"/>
    <n v="1206.4820334025994"/>
    <n v="1206.4820334025994"/>
    <n v="1206.4820334025994"/>
    <n v="87671.027760588899"/>
    <e v="#N/A"/>
  </r>
  <r>
    <s v="CHURCH ROAD SURGERYunallocatedHillingdonE86034Mar12"/>
    <x v="48"/>
    <x v="28"/>
    <x v="1"/>
    <x v="49"/>
    <s v="E86034"/>
    <x v="7"/>
    <n v="12"/>
    <n v="2681.0711853391099"/>
    <n v="3907"/>
    <n v="0"/>
    <n v="77.749300000000005"/>
    <n v="0"/>
    <m/>
    <m/>
    <m/>
    <m/>
    <n v="0"/>
    <n v="0"/>
    <m/>
    <m/>
    <n v="3907"/>
    <n v="77.749300000000005"/>
    <m/>
    <m/>
    <n v="0"/>
    <n v="77.749300000000005"/>
    <e v="#N/A"/>
    <e v="#N/A"/>
    <e v="#N/A"/>
    <n v="1206.4820334025994"/>
    <n v="1206.4820334025994"/>
    <n v="1206.4820334025994"/>
    <n v="87671.027760588899"/>
    <e v="#N/A"/>
  </r>
  <r>
    <s v="CHURCH ROAD SURGERYunallocatedHillingdonE86034May2"/>
    <x v="48"/>
    <x v="28"/>
    <x v="1"/>
    <x v="49"/>
    <s v="E86034"/>
    <x v="8"/>
    <n v="2"/>
    <n v="2681.0711853391099"/>
    <n v="1856"/>
    <n v="0"/>
    <n v="34.335999999999999"/>
    <n v="0"/>
    <n v="1970"/>
    <n v="0"/>
    <n v="39.203000000000003"/>
    <n v="0"/>
    <n v="0"/>
    <n v="0"/>
    <n v="0"/>
    <n v="0"/>
    <n v="1856"/>
    <n v="34.335999999999999"/>
    <n v="1970"/>
    <n v="39.203000000000003"/>
    <n v="0"/>
    <n v="34.335999999999999"/>
    <n v="39.203000000000003"/>
    <n v="4.8670000000000044"/>
    <e v="#N/A"/>
    <n v="1206.4820334025994"/>
    <n v="1206.4820334025994"/>
    <n v="1206.4820334025994"/>
    <n v="87671.027760588899"/>
    <e v="#N/A"/>
  </r>
  <r>
    <s v="CHURCH ROAD SURGERYunallocatedHillingdonE86034Nov8"/>
    <x v="48"/>
    <x v="28"/>
    <x v="1"/>
    <x v="49"/>
    <s v="E86034"/>
    <x v="9"/>
    <n v="8"/>
    <n v="2681.0711853391099"/>
    <n v="2635"/>
    <n v="0"/>
    <n v="52.436500000000002"/>
    <n v="0"/>
    <m/>
    <m/>
    <m/>
    <m/>
    <n v="0"/>
    <n v="0"/>
    <m/>
    <m/>
    <n v="2635"/>
    <n v="52.436500000000002"/>
    <m/>
    <m/>
    <n v="0"/>
    <n v="52.436500000000002"/>
    <e v="#N/A"/>
    <e v="#N/A"/>
    <e v="#N/A"/>
    <n v="1206.4820334025994"/>
    <n v="1206.4820334025994"/>
    <n v="1206.4820334025994"/>
    <n v="87671.027760588899"/>
    <e v="#N/A"/>
  </r>
  <r>
    <s v="CHURCH ROAD SURGERYunallocatedHillingdonE86034Oct7"/>
    <x v="48"/>
    <x v="28"/>
    <x v="1"/>
    <x v="49"/>
    <s v="E86034"/>
    <x v="10"/>
    <n v="7"/>
    <n v="2681.0711853391099"/>
    <n v="9025"/>
    <n v="0"/>
    <n v="179.5975"/>
    <n v="0"/>
    <n v="0"/>
    <n v="0"/>
    <n v="0"/>
    <n v="0"/>
    <n v="0"/>
    <n v="0"/>
    <n v="0"/>
    <n v="0"/>
    <n v="9025"/>
    <n v="179.5975"/>
    <n v="0"/>
    <n v="0"/>
    <n v="0"/>
    <n v="179.5975"/>
    <n v="0"/>
    <n v="-179.5975"/>
    <e v="#N/A"/>
    <n v="1206.4820334025994"/>
    <n v="1206.4820334025994"/>
    <n v="1206.4820334025994"/>
    <n v="87671.027760588899"/>
    <e v="#N/A"/>
  </r>
  <r>
    <s v="CHURCH ROAD SURGERYunallocatedHillingdonE86034Sep6"/>
    <x v="48"/>
    <x v="28"/>
    <x v="1"/>
    <x v="49"/>
    <s v="E86034"/>
    <x v="11"/>
    <n v="6"/>
    <n v="2681.0711853391099"/>
    <n v="4546"/>
    <n v="0"/>
    <n v="90.465400000000002"/>
    <n v="0"/>
    <n v="3012"/>
    <n v="0"/>
    <n v="67.77"/>
    <n v="0"/>
    <n v="0"/>
    <n v="0"/>
    <n v="0"/>
    <n v="0"/>
    <n v="4546"/>
    <n v="90.465400000000002"/>
    <n v="3012"/>
    <n v="67.77"/>
    <n v="0"/>
    <n v="90.465400000000002"/>
    <n v="67.77"/>
    <n v="-22.695400000000006"/>
    <e v="#N/A"/>
    <n v="1206.4820334025994"/>
    <n v="1206.4820334025994"/>
    <n v="1206.4820334025994"/>
    <n v="87671.027760588899"/>
    <e v="#N/A"/>
  </r>
  <r>
    <s v="CHURCHFIELD SURGERYActonEalingE85640Apr1"/>
    <x v="49"/>
    <x v="3"/>
    <x v="2"/>
    <x v="50"/>
    <s v="E85640"/>
    <x v="0"/>
    <n v="1"/>
    <n v="3119.4646998190301"/>
    <n v="723"/>
    <n v="0"/>
    <n v="13.375499999999999"/>
    <n v="0"/>
    <n v="691"/>
    <n v="519"/>
    <n v="13.750900000000001"/>
    <n v="10.328100000000001"/>
    <n v="3027"/>
    <n v="54.183300000000003"/>
    <n v="1815"/>
    <n v="39.93"/>
    <n v="3750"/>
    <n v="67.558800000000005"/>
    <n v="3025"/>
    <n v="64.009"/>
    <n v="0"/>
    <n v="67.558800000000005"/>
    <n v="64.009"/>
    <n v="-3.5498000000000047"/>
    <n v="64.009"/>
    <n v="1403.7591149185637"/>
    <n v="1403.7591149185637"/>
    <n v="1403.7591149185637"/>
    <n v="102006.4956840823"/>
    <n v="0"/>
  </r>
  <r>
    <s v="CHURCHFIELD SURGERYActonEalingE85640Aug5"/>
    <x v="49"/>
    <x v="3"/>
    <x v="2"/>
    <x v="50"/>
    <s v="E85640"/>
    <x v="1"/>
    <n v="5"/>
    <n v="3119.4646998190301"/>
    <n v="1196"/>
    <n v="3"/>
    <n v="22.125999999999998"/>
    <n v="5.5499999999999994E-2"/>
    <n v="1080"/>
    <n v="89"/>
    <n v="21.492000000000001"/>
    <n v="1.7711000000000001"/>
    <n v="1795"/>
    <n v="32.130499999999998"/>
    <n v="1329"/>
    <n v="29.238"/>
    <n v="2994"/>
    <n v="54.311999999999998"/>
    <n v="2498"/>
    <n v="52.501100000000001"/>
    <n v="0"/>
    <n v="54.311999999999998"/>
    <n v="52.501100000000001"/>
    <n v="-1.8108999999999966"/>
    <n v="116.51009999999999"/>
    <n v="1403.7591149185637"/>
    <n v="1403.7591149185637"/>
    <n v="1403.7591149185637"/>
    <n v="102006.4956840823"/>
    <n v="0"/>
  </r>
  <r>
    <s v="CHURCHFIELD SURGERYActonEalingE85640Dec9"/>
    <x v="49"/>
    <x v="3"/>
    <x v="2"/>
    <x v="50"/>
    <s v="E85640"/>
    <x v="2"/>
    <n v="9"/>
    <n v="3119.4646998190301"/>
    <n v="633"/>
    <n v="173"/>
    <n v="12.5967"/>
    <n v="3.4427000000000003"/>
    <m/>
    <m/>
    <m/>
    <m/>
    <n v="1268"/>
    <n v="22.697199999999999"/>
    <m/>
    <m/>
    <n v="2074"/>
    <n v="38.736599999999996"/>
    <m/>
    <m/>
    <n v="0"/>
    <n v="38.736599999999996"/>
    <e v="#N/A"/>
    <e v="#N/A"/>
    <e v="#N/A"/>
    <n v="1403.7591149185637"/>
    <n v="1403.7591149185637"/>
    <n v="1403.7591149185637"/>
    <n v="102006.4956840823"/>
    <e v="#N/A"/>
  </r>
  <r>
    <s v="CHURCHFIELD SURGERYActonEalingE85640Feb11"/>
    <x v="49"/>
    <x v="3"/>
    <x v="2"/>
    <x v="50"/>
    <s v="E85640"/>
    <x v="3"/>
    <n v="11"/>
    <n v="3119.4646998190301"/>
    <n v="595"/>
    <n v="2"/>
    <n v="11.8405"/>
    <n v="3.9800000000000002E-2"/>
    <m/>
    <m/>
    <m/>
    <m/>
    <n v="2113"/>
    <n v="37.822699999999998"/>
    <m/>
    <m/>
    <n v="2710"/>
    <n v="49.702999999999996"/>
    <m/>
    <m/>
    <n v="0"/>
    <n v="49.702999999999996"/>
    <e v="#N/A"/>
    <e v="#N/A"/>
    <e v="#N/A"/>
    <n v="1403.7591149185637"/>
    <n v="1403.7591149185637"/>
    <n v="1403.7591149185637"/>
    <n v="102006.4956840823"/>
    <e v="#N/A"/>
  </r>
  <r>
    <s v="CHURCHFIELD SURGERYActonEalingE85640Jan10"/>
    <x v="49"/>
    <x v="3"/>
    <x v="2"/>
    <x v="50"/>
    <s v="E85640"/>
    <x v="4"/>
    <n v="10"/>
    <n v="3119.4646998190301"/>
    <n v="630"/>
    <n v="0"/>
    <n v="12.537000000000001"/>
    <n v="0"/>
    <m/>
    <m/>
    <m/>
    <m/>
    <n v="1703"/>
    <n v="30.483699999999999"/>
    <m/>
    <m/>
    <n v="2333"/>
    <n v="43.020699999999998"/>
    <m/>
    <m/>
    <n v="0"/>
    <n v="43.020699999999998"/>
    <e v="#N/A"/>
    <e v="#N/A"/>
    <e v="#N/A"/>
    <n v="1403.7591149185637"/>
    <n v="1403.7591149185637"/>
    <n v="1403.7591149185637"/>
    <n v="102006.4956840823"/>
    <e v="#N/A"/>
  </r>
  <r>
    <s v="CHURCHFIELD SURGERYActonEalingE85640Jul4"/>
    <x v="49"/>
    <x v="3"/>
    <x v="2"/>
    <x v="50"/>
    <s v="E85640"/>
    <x v="5"/>
    <n v="4"/>
    <n v="3119.4646998190301"/>
    <n v="1020"/>
    <n v="31"/>
    <n v="18.869999999999997"/>
    <n v="0.57350000000000001"/>
    <n v="1009"/>
    <n v="153"/>
    <n v="20.0791"/>
    <n v="3.0447000000000002"/>
    <n v="1631"/>
    <n v="29.194900000000001"/>
    <n v="2649"/>
    <n v="58.277999999999999"/>
    <n v="2682"/>
    <n v="48.638399999999997"/>
    <n v="3811"/>
    <n v="81.401799999999994"/>
    <n v="0"/>
    <n v="48.638399999999997"/>
    <n v="81.401799999999994"/>
    <n v="32.763399999999997"/>
    <e v="#N/A"/>
    <n v="1403.7591149185637"/>
    <n v="1403.7591149185637"/>
    <n v="1403.7591149185637"/>
    <n v="102006.4956840823"/>
    <e v="#N/A"/>
  </r>
  <r>
    <s v="CHURCHFIELD SURGERYActonEalingE85640Jun3"/>
    <x v="49"/>
    <x v="3"/>
    <x v="2"/>
    <x v="50"/>
    <s v="E85640"/>
    <x v="6"/>
    <n v="3"/>
    <n v="3119.4646998190301"/>
    <n v="439"/>
    <n v="2"/>
    <n v="8.1214999999999993"/>
    <n v="3.6999999999999998E-2"/>
    <n v="684"/>
    <n v="108"/>
    <n v="13.611600000000001"/>
    <n v="2.1492"/>
    <n v="1373"/>
    <n v="24.576699999999999"/>
    <n v="2060"/>
    <n v="45.32"/>
    <n v="1814"/>
    <n v="32.735199999999999"/>
    <n v="2852"/>
    <n v="61.080800000000004"/>
    <n v="0"/>
    <n v="32.735199999999999"/>
    <n v="61.080800000000004"/>
    <n v="28.345600000000005"/>
    <e v="#N/A"/>
    <n v="1403.7591149185637"/>
    <n v="1403.7591149185637"/>
    <n v="1403.7591149185637"/>
    <n v="102006.4956840823"/>
    <e v="#N/A"/>
  </r>
  <r>
    <s v="CHURCHFIELD SURGERYActonEalingE85640Mar12"/>
    <x v="49"/>
    <x v="3"/>
    <x v="2"/>
    <x v="50"/>
    <s v="E85640"/>
    <x v="7"/>
    <n v="12"/>
    <n v="3119.4646998190301"/>
    <n v="467"/>
    <n v="0"/>
    <n v="9.2933000000000003"/>
    <n v="0"/>
    <m/>
    <m/>
    <m/>
    <m/>
    <n v="825"/>
    <n v="14.7675"/>
    <m/>
    <m/>
    <n v="1292"/>
    <n v="24.0608"/>
    <m/>
    <m/>
    <n v="0"/>
    <n v="24.0608"/>
    <e v="#N/A"/>
    <e v="#N/A"/>
    <e v="#N/A"/>
    <n v="1403.7591149185637"/>
    <n v="1403.7591149185637"/>
    <n v="1403.7591149185637"/>
    <n v="102006.4956840823"/>
    <e v="#N/A"/>
  </r>
  <r>
    <s v="CHURCHFIELD SURGERYActonEalingE85640May2"/>
    <x v="49"/>
    <x v="3"/>
    <x v="2"/>
    <x v="50"/>
    <s v="E85640"/>
    <x v="8"/>
    <n v="2"/>
    <n v="3119.4646998190301"/>
    <n v="410"/>
    <n v="0"/>
    <n v="7.585"/>
    <n v="0"/>
    <n v="349"/>
    <n v="16"/>
    <n v="6.9451000000000001"/>
    <n v="0.31840000000000002"/>
    <n v="2276"/>
    <n v="40.740400000000001"/>
    <n v="2527"/>
    <n v="55.594000000000001"/>
    <n v="2686"/>
    <n v="48.325400000000002"/>
    <n v="2892"/>
    <n v="62.857500000000002"/>
    <n v="0"/>
    <n v="48.325400000000002"/>
    <n v="62.857500000000002"/>
    <n v="14.5321"/>
    <e v="#N/A"/>
    <n v="1403.7591149185637"/>
    <n v="1403.7591149185637"/>
    <n v="1403.7591149185637"/>
    <n v="102006.4956840823"/>
    <e v="#N/A"/>
  </r>
  <r>
    <s v="CHURCHFIELD SURGERYActonEalingE85640Nov8"/>
    <x v="49"/>
    <x v="3"/>
    <x v="2"/>
    <x v="50"/>
    <s v="E85640"/>
    <x v="9"/>
    <n v="8"/>
    <n v="3119.4646998190301"/>
    <n v="1156"/>
    <n v="70"/>
    <n v="23.0044"/>
    <n v="1.393"/>
    <m/>
    <m/>
    <m/>
    <m/>
    <n v="1398"/>
    <n v="25.0242"/>
    <m/>
    <m/>
    <n v="2624"/>
    <n v="49.421599999999998"/>
    <m/>
    <m/>
    <n v="0"/>
    <n v="49.421599999999998"/>
    <e v="#N/A"/>
    <e v="#N/A"/>
    <e v="#N/A"/>
    <n v="1403.7591149185637"/>
    <n v="1403.7591149185637"/>
    <n v="1403.7591149185637"/>
    <n v="102006.4956840823"/>
    <e v="#N/A"/>
  </r>
  <r>
    <s v="CHURCHFIELD SURGERYActonEalingE85640Oct7"/>
    <x v="49"/>
    <x v="3"/>
    <x v="2"/>
    <x v="50"/>
    <s v="E85640"/>
    <x v="10"/>
    <n v="7"/>
    <n v="3119.4646998190301"/>
    <n v="2725"/>
    <n v="1947"/>
    <n v="54.227500000000006"/>
    <n v="38.7453"/>
    <n v="0"/>
    <n v="868"/>
    <n v="0"/>
    <n v="19.529999999999998"/>
    <n v="3580"/>
    <n v="64.081999999999994"/>
    <n v="2479"/>
    <n v="54.537999999999997"/>
    <n v="8252"/>
    <n v="157.0548"/>
    <n v="3347"/>
    <n v="74.067999999999998"/>
    <n v="0"/>
    <n v="157.0548"/>
    <n v="74.067999999999998"/>
    <n v="-82.986800000000002"/>
    <e v="#N/A"/>
    <n v="1403.7591149185637"/>
    <n v="1403.7591149185637"/>
    <n v="1403.7591149185637"/>
    <n v="102006.4956840823"/>
    <e v="#N/A"/>
  </r>
  <r>
    <s v="CHURCHFIELD SURGERYActonEalingE85640Sep6"/>
    <x v="49"/>
    <x v="3"/>
    <x v="2"/>
    <x v="50"/>
    <s v="E85640"/>
    <x v="11"/>
    <n v="6"/>
    <n v="3119.4646998190301"/>
    <n v="1053"/>
    <n v="40"/>
    <n v="20.954700000000003"/>
    <n v="0.79600000000000004"/>
    <n v="1169"/>
    <n v="1039"/>
    <n v="26.302499999999998"/>
    <n v="23.377499999999998"/>
    <n v="1902"/>
    <n v="34.0458"/>
    <n v="1240"/>
    <n v="27.28"/>
    <n v="2995"/>
    <n v="55.796500000000002"/>
    <n v="3448"/>
    <n v="76.959999999999994"/>
    <n v="0"/>
    <n v="55.796500000000002"/>
    <n v="76.959999999999994"/>
    <n v="21.163499999999992"/>
    <e v="#N/A"/>
    <n v="1403.7591149185637"/>
    <n v="1403.7591149185637"/>
    <n v="1403.7591149185637"/>
    <n v="102006.4956840823"/>
    <e v="#N/A"/>
  </r>
  <r>
    <s v="CLIFFORD HOUSE SURGERYFeltham and BedfontHounslowE85071Apr1"/>
    <x v="50"/>
    <x v="22"/>
    <x v="4"/>
    <x v="51"/>
    <s v="E85071"/>
    <x v="0"/>
    <n v="1"/>
    <n v="2134.8922573468199"/>
    <n v="623"/>
    <n v="0"/>
    <n v="11.525499999999999"/>
    <n v="0"/>
    <n v="509"/>
    <n v="0"/>
    <n v="10.129100000000001"/>
    <n v="0"/>
    <n v="1164"/>
    <n v="20.835599999999999"/>
    <n v="4492"/>
    <n v="98.823999999999998"/>
    <n v="1787"/>
    <n v="32.3611"/>
    <n v="5001"/>
    <n v="108.95310000000001"/>
    <n v="0"/>
    <n v="32.3611"/>
    <n v="108.95310000000001"/>
    <n v="76.592000000000013"/>
    <n v="108.95310000000001"/>
    <n v="960.70151580606898"/>
    <n v="960.70151580606898"/>
    <n v="960.70151580606898"/>
    <n v="69810.976815241011"/>
    <n v="0"/>
  </r>
  <r>
    <s v="CLIFFORD HOUSE SURGERYFeltham and BedfontHounslowE85071Aug5"/>
    <x v="50"/>
    <x v="22"/>
    <x v="4"/>
    <x v="51"/>
    <s v="E85071"/>
    <x v="1"/>
    <n v="5"/>
    <n v="2134.8922573468199"/>
    <n v="963"/>
    <n v="0"/>
    <n v="17.8155"/>
    <n v="0"/>
    <n v="556"/>
    <n v="0"/>
    <n v="11.064400000000001"/>
    <n v="0"/>
    <n v="1792"/>
    <n v="32.076799999999999"/>
    <n v="1811"/>
    <n v="39.841999999999999"/>
    <n v="2755"/>
    <n v="49.892299999999999"/>
    <n v="2367"/>
    <n v="50.906399999999998"/>
    <n v="0"/>
    <n v="49.892299999999999"/>
    <n v="50.906399999999998"/>
    <n v="1.0140999999999991"/>
    <n v="159.8595"/>
    <n v="960.70151580606898"/>
    <n v="960.70151580606898"/>
    <n v="960.70151580606898"/>
    <n v="69810.976815241011"/>
    <n v="0"/>
  </r>
  <r>
    <s v="CLIFFORD HOUSE SURGERYFeltham and BedfontHounslowE85071Dec9"/>
    <x v="50"/>
    <x v="22"/>
    <x v="4"/>
    <x v="51"/>
    <s v="E85071"/>
    <x v="2"/>
    <n v="9"/>
    <n v="2134.8922573468199"/>
    <n v="149"/>
    <n v="0"/>
    <n v="2.9651000000000001"/>
    <n v="0"/>
    <m/>
    <m/>
    <m/>
    <m/>
    <n v="1328"/>
    <n v="23.7712"/>
    <m/>
    <m/>
    <n v="1477"/>
    <n v="26.7363"/>
    <m/>
    <m/>
    <n v="0"/>
    <n v="26.7363"/>
    <e v="#N/A"/>
    <e v="#N/A"/>
    <e v="#N/A"/>
    <n v="960.70151580606898"/>
    <n v="960.70151580606898"/>
    <n v="960.70151580606898"/>
    <n v="69810.976815241011"/>
    <e v="#N/A"/>
  </r>
  <r>
    <s v="CLIFFORD HOUSE SURGERYFeltham and BedfontHounslowE85071Feb11"/>
    <x v="50"/>
    <x v="22"/>
    <x v="4"/>
    <x v="51"/>
    <s v="E85071"/>
    <x v="3"/>
    <n v="11"/>
    <n v="2134.8922573468199"/>
    <n v="132"/>
    <n v="0"/>
    <n v="2.6268000000000002"/>
    <n v="0"/>
    <m/>
    <m/>
    <m/>
    <m/>
    <n v="5704"/>
    <n v="102.1016"/>
    <m/>
    <m/>
    <n v="5836"/>
    <n v="104.72840000000001"/>
    <m/>
    <m/>
    <n v="0"/>
    <n v="104.72840000000001"/>
    <e v="#N/A"/>
    <e v="#N/A"/>
    <e v="#N/A"/>
    <n v="960.70151580606898"/>
    <n v="960.70151580606898"/>
    <n v="960.70151580606898"/>
    <n v="69810.976815241011"/>
    <e v="#N/A"/>
  </r>
  <r>
    <s v="CLIFFORD HOUSE SURGERYFeltham and BedfontHounslowE85071Jan10"/>
    <x v="50"/>
    <x v="22"/>
    <x v="4"/>
    <x v="51"/>
    <s v="E85071"/>
    <x v="4"/>
    <n v="10"/>
    <n v="2134.8922573468199"/>
    <n v="164"/>
    <n v="0"/>
    <n v="3.2636000000000003"/>
    <n v="0"/>
    <m/>
    <m/>
    <m/>
    <m/>
    <n v="2781"/>
    <n v="49.779899999999998"/>
    <m/>
    <m/>
    <n v="2945"/>
    <n v="53.043499999999995"/>
    <m/>
    <m/>
    <n v="0"/>
    <n v="53.043499999999995"/>
    <e v="#N/A"/>
    <e v="#N/A"/>
    <e v="#N/A"/>
    <n v="960.70151580606898"/>
    <n v="960.70151580606898"/>
    <n v="960.70151580606898"/>
    <n v="69810.976815241011"/>
    <e v="#N/A"/>
  </r>
  <r>
    <s v="CLIFFORD HOUSE SURGERYFeltham and BedfontHounslowE85071Jul4"/>
    <x v="50"/>
    <x v="22"/>
    <x v="4"/>
    <x v="51"/>
    <s v="E85071"/>
    <x v="5"/>
    <n v="4"/>
    <n v="2134.8922573468199"/>
    <n v="67"/>
    <n v="0"/>
    <n v="1.2395"/>
    <n v="0"/>
    <n v="1359"/>
    <n v="0"/>
    <n v="27.0441"/>
    <n v="0"/>
    <n v="3236"/>
    <n v="57.924399999999999"/>
    <n v="2647"/>
    <n v="58.234000000000002"/>
    <n v="3303"/>
    <n v="59.163899999999998"/>
    <n v="4006"/>
    <n v="85.278099999999995"/>
    <n v="0"/>
    <n v="59.163899999999998"/>
    <n v="85.278099999999995"/>
    <n v="26.114199999999997"/>
    <e v="#N/A"/>
    <n v="960.70151580606898"/>
    <n v="960.70151580606898"/>
    <n v="960.70151580606898"/>
    <n v="69810.976815241011"/>
    <e v="#N/A"/>
  </r>
  <r>
    <s v="CLIFFORD HOUSE SURGERYFeltham and BedfontHounslowE85071Jun3"/>
    <x v="50"/>
    <x v="22"/>
    <x v="4"/>
    <x v="51"/>
    <s v="E85071"/>
    <x v="6"/>
    <n v="3"/>
    <n v="2134.8922573468199"/>
    <n v="85"/>
    <n v="0"/>
    <n v="1.5725"/>
    <n v="0"/>
    <n v="1260"/>
    <n v="0"/>
    <n v="25.074000000000002"/>
    <n v="0"/>
    <n v="1702"/>
    <n v="30.465800000000002"/>
    <n v="2300"/>
    <n v="50.6"/>
    <n v="1787"/>
    <n v="32.0383"/>
    <n v="3560"/>
    <n v="75.674000000000007"/>
    <n v="0"/>
    <n v="32.0383"/>
    <n v="75.674000000000007"/>
    <n v="43.635700000000007"/>
    <e v="#N/A"/>
    <n v="960.70151580606898"/>
    <n v="960.70151580606898"/>
    <n v="960.70151580606898"/>
    <n v="69810.976815241011"/>
    <e v="#N/A"/>
  </r>
  <r>
    <s v="CLIFFORD HOUSE SURGERYFeltham and BedfontHounslowE85071Mar12"/>
    <x v="50"/>
    <x v="22"/>
    <x v="4"/>
    <x v="51"/>
    <s v="E85071"/>
    <x v="7"/>
    <n v="12"/>
    <n v="2134.8922573468199"/>
    <n v="103"/>
    <n v="0"/>
    <n v="2.0497000000000001"/>
    <n v="0"/>
    <m/>
    <m/>
    <m/>
    <m/>
    <n v="2697"/>
    <n v="48.276299999999999"/>
    <m/>
    <m/>
    <n v="2800"/>
    <n v="50.326000000000001"/>
    <m/>
    <m/>
    <n v="0"/>
    <n v="50.326000000000001"/>
    <e v="#N/A"/>
    <e v="#N/A"/>
    <e v="#N/A"/>
    <n v="960.70151580606898"/>
    <n v="960.70151580606898"/>
    <n v="960.70151580606898"/>
    <n v="69810.976815241011"/>
    <e v="#N/A"/>
  </r>
  <r>
    <s v="CLIFFORD HOUSE SURGERYFeltham and BedfontHounslowE85071May2"/>
    <x v="50"/>
    <x v="22"/>
    <x v="4"/>
    <x v="51"/>
    <s v="E85071"/>
    <x v="8"/>
    <n v="2"/>
    <n v="2134.8922573468199"/>
    <n v="306"/>
    <n v="0"/>
    <n v="5.6609999999999996"/>
    <n v="0"/>
    <n v="129"/>
    <n v="0"/>
    <n v="2.5670999999999999"/>
    <n v="0"/>
    <n v="1264"/>
    <n v="22.625599999999999"/>
    <n v="2230"/>
    <n v="49.06"/>
    <n v="1570"/>
    <n v="28.2866"/>
    <n v="2359"/>
    <n v="51.627099999999999"/>
    <n v="0"/>
    <n v="28.2866"/>
    <n v="51.627099999999999"/>
    <n v="23.340499999999999"/>
    <e v="#N/A"/>
    <n v="960.70151580606898"/>
    <n v="960.70151580606898"/>
    <n v="960.70151580606898"/>
    <n v="69810.976815241011"/>
    <e v="#N/A"/>
  </r>
  <r>
    <s v="CLIFFORD HOUSE SURGERYFeltham and BedfontHounslowE85071Nov8"/>
    <x v="50"/>
    <x v="22"/>
    <x v="4"/>
    <x v="51"/>
    <s v="E85071"/>
    <x v="9"/>
    <n v="8"/>
    <n v="2134.8922573468199"/>
    <n v="350"/>
    <n v="0"/>
    <n v="6.9650000000000007"/>
    <n v="0"/>
    <m/>
    <m/>
    <m/>
    <m/>
    <n v="11214"/>
    <n v="200.73060000000001"/>
    <m/>
    <m/>
    <n v="11564"/>
    <n v="207.69560000000001"/>
    <m/>
    <m/>
    <n v="0"/>
    <n v="207.69560000000001"/>
    <e v="#N/A"/>
    <e v="#N/A"/>
    <e v="#N/A"/>
    <n v="960.70151580606898"/>
    <n v="960.70151580606898"/>
    <n v="960.70151580606898"/>
    <n v="69810.976815241011"/>
    <e v="#N/A"/>
  </r>
  <r>
    <s v="CLIFFORD HOUSE SURGERYFeltham and BedfontHounslowE85071Oct7"/>
    <x v="50"/>
    <x v="22"/>
    <x v="4"/>
    <x v="51"/>
    <s v="E85071"/>
    <x v="10"/>
    <n v="7"/>
    <n v="2134.8922573468199"/>
    <n v="71"/>
    <n v="0"/>
    <n v="1.4129"/>
    <n v="0"/>
    <n v="0"/>
    <n v="0"/>
    <n v="0"/>
    <n v="0"/>
    <n v="2409"/>
    <n v="43.121099999999998"/>
    <n v="9159"/>
    <n v="201.49799999999999"/>
    <n v="2480"/>
    <n v="44.533999999999999"/>
    <n v="9159"/>
    <n v="201.49799999999999"/>
    <n v="0"/>
    <n v="44.533999999999999"/>
    <n v="201.49799999999999"/>
    <n v="156.964"/>
    <e v="#N/A"/>
    <n v="960.70151580606898"/>
    <n v="960.70151580606898"/>
    <n v="960.70151580606898"/>
    <n v="69810.976815241011"/>
    <e v="#N/A"/>
  </r>
  <r>
    <s v="CLIFFORD HOUSE SURGERYFeltham and BedfontHounslowE85071Sep6"/>
    <x v="50"/>
    <x v="22"/>
    <x v="4"/>
    <x v="51"/>
    <s v="E85071"/>
    <x v="11"/>
    <n v="6"/>
    <n v="2134.8922573468199"/>
    <n v="190"/>
    <n v="0"/>
    <n v="3.7810000000000001"/>
    <n v="0"/>
    <n v="321"/>
    <n v="0"/>
    <n v="7.2225000000000001"/>
    <n v="0"/>
    <n v="4186"/>
    <n v="74.929400000000001"/>
    <n v="1744"/>
    <n v="38.368000000000002"/>
    <n v="4376"/>
    <n v="78.710400000000007"/>
    <n v="2065"/>
    <n v="45.590500000000006"/>
    <n v="0"/>
    <n v="78.710400000000007"/>
    <n v="45.590500000000006"/>
    <n v="-33.119900000000001"/>
    <e v="#N/A"/>
    <n v="960.70151580606898"/>
    <n v="960.70151580606898"/>
    <n v="960.70151580606898"/>
    <n v="69810.976815241011"/>
    <e v="#N/A"/>
  </r>
  <r>
    <s v="Clifford Road SurgeryGreat West RoadHounslowE85696Apr1"/>
    <x v="51"/>
    <x v="29"/>
    <x v="4"/>
    <x v="52"/>
    <s v="E85696"/>
    <x v="0"/>
    <n v="1"/>
    <n v="7177.8750025953505"/>
    <n v="2718"/>
    <n v="0"/>
    <n v="50.282999999999994"/>
    <n v="0"/>
    <n v="1841"/>
    <n v="0"/>
    <n v="36.635899999999999"/>
    <n v="0"/>
    <n v="0"/>
    <n v="0"/>
    <n v="338"/>
    <n v="7.4359999999999999"/>
    <n v="2718"/>
    <n v="50.282999999999994"/>
    <n v="2179"/>
    <n v="44.071899999999999"/>
    <n v="0"/>
    <n v="50.282999999999994"/>
    <n v="44.071899999999999"/>
    <n v="-6.2110999999999947"/>
    <n v="44.071899999999999"/>
    <n v="3230.0437511679079"/>
    <n v="3230.0437511679079"/>
    <n v="3230.0437511679079"/>
    <n v="234716.51258486797"/>
    <n v="0"/>
  </r>
  <r>
    <s v="Clifford Road SurgeryGreat West RoadHounslowE85696Aug5"/>
    <x v="51"/>
    <x v="29"/>
    <x v="4"/>
    <x v="52"/>
    <s v="E85696"/>
    <x v="1"/>
    <n v="5"/>
    <n v="7177.8750025953505"/>
    <n v="3928"/>
    <n v="2"/>
    <n v="72.667999999999992"/>
    <n v="3.6999999999999998E-2"/>
    <n v="2409"/>
    <n v="0"/>
    <n v="47.939100000000003"/>
    <n v="0"/>
    <n v="312"/>
    <n v="5.5848000000000004"/>
    <n v="190"/>
    <n v="4.18"/>
    <n v="4242"/>
    <n v="78.2898"/>
    <n v="2599"/>
    <n v="52.119100000000003"/>
    <n v="0"/>
    <n v="78.2898"/>
    <n v="52.119100000000003"/>
    <n v="-26.170699999999997"/>
    <n v="96.191000000000003"/>
    <n v="3230.0437511679079"/>
    <n v="3230.0437511679079"/>
    <n v="3230.0437511679079"/>
    <n v="234716.51258486797"/>
    <n v="0"/>
  </r>
  <r>
    <s v="Clifford Road SurgeryGreat West RoadHounslowE85696Dec9"/>
    <x v="51"/>
    <x v="29"/>
    <x v="4"/>
    <x v="52"/>
    <s v="E85696"/>
    <x v="2"/>
    <n v="9"/>
    <n v="7177.8750025953505"/>
    <n v="2705"/>
    <n v="0"/>
    <n v="53.829500000000003"/>
    <n v="0"/>
    <m/>
    <m/>
    <m/>
    <m/>
    <n v="292"/>
    <n v="5.2267999999999999"/>
    <m/>
    <m/>
    <n v="2997"/>
    <n v="59.0563"/>
    <m/>
    <m/>
    <n v="0"/>
    <n v="59.0563"/>
    <e v="#N/A"/>
    <e v="#N/A"/>
    <e v="#N/A"/>
    <n v="3230.0437511679079"/>
    <n v="3230.0437511679079"/>
    <n v="3230.0437511679079"/>
    <n v="234716.51258486797"/>
    <e v="#N/A"/>
  </r>
  <r>
    <s v="Clifford Road SurgeryGreat West RoadHounslowE85696Feb11"/>
    <x v="51"/>
    <x v="29"/>
    <x v="4"/>
    <x v="52"/>
    <s v="E85696"/>
    <x v="3"/>
    <n v="11"/>
    <n v="7177.8750025953505"/>
    <n v="2899"/>
    <n v="0"/>
    <n v="57.690100000000001"/>
    <n v="0"/>
    <m/>
    <m/>
    <m/>
    <m/>
    <n v="310"/>
    <n v="5.5490000000000004"/>
    <m/>
    <m/>
    <n v="3209"/>
    <n v="63.239100000000001"/>
    <m/>
    <m/>
    <n v="0"/>
    <n v="63.239100000000001"/>
    <e v="#N/A"/>
    <e v="#N/A"/>
    <e v="#N/A"/>
    <n v="3230.0437511679079"/>
    <n v="3230.0437511679079"/>
    <n v="3230.0437511679079"/>
    <n v="234716.51258486797"/>
    <e v="#N/A"/>
  </r>
  <r>
    <s v="Clifford Road SurgeryGreat West RoadHounslowE85696Jan10"/>
    <x v="51"/>
    <x v="29"/>
    <x v="4"/>
    <x v="52"/>
    <s v="E85696"/>
    <x v="4"/>
    <n v="10"/>
    <n v="7177.8750025953505"/>
    <n v="3274"/>
    <n v="0"/>
    <n v="65.152600000000007"/>
    <n v="0"/>
    <m/>
    <m/>
    <m/>
    <m/>
    <n v="370"/>
    <n v="6.6230000000000002"/>
    <m/>
    <m/>
    <n v="3644"/>
    <n v="71.775600000000011"/>
    <m/>
    <m/>
    <n v="0"/>
    <n v="71.775600000000011"/>
    <e v="#N/A"/>
    <e v="#N/A"/>
    <e v="#N/A"/>
    <n v="3230.0437511679079"/>
    <n v="3230.0437511679079"/>
    <n v="3230.0437511679079"/>
    <n v="234716.51258486797"/>
    <e v="#N/A"/>
  </r>
  <r>
    <s v="Clifford Road SurgeryGreat West RoadHounslowE85696Jul4"/>
    <x v="51"/>
    <x v="29"/>
    <x v="4"/>
    <x v="52"/>
    <s v="E85696"/>
    <x v="5"/>
    <n v="4"/>
    <n v="7177.8750025953505"/>
    <n v="3884"/>
    <n v="0"/>
    <n v="71.853999999999999"/>
    <n v="0"/>
    <n v="3139"/>
    <n v="0"/>
    <n v="62.466100000000004"/>
    <n v="0"/>
    <n v="154"/>
    <n v="2.7566000000000002"/>
    <n v="310"/>
    <n v="6.82"/>
    <n v="4038"/>
    <n v="74.610600000000005"/>
    <n v="3449"/>
    <n v="69.286100000000005"/>
    <n v="0"/>
    <n v="74.610600000000005"/>
    <n v="69.286100000000005"/>
    <n v="-5.3245000000000005"/>
    <e v="#N/A"/>
    <n v="3230.0437511679079"/>
    <n v="3230.0437511679079"/>
    <n v="3230.0437511679079"/>
    <n v="234716.51258486797"/>
    <e v="#N/A"/>
  </r>
  <r>
    <s v="Clifford Road SurgeryGreat West RoadHounslowE85696Jun3"/>
    <x v="51"/>
    <x v="29"/>
    <x v="4"/>
    <x v="52"/>
    <s v="E85696"/>
    <x v="6"/>
    <n v="3"/>
    <n v="7177.8750025953505"/>
    <n v="4658"/>
    <n v="0"/>
    <n v="86.173000000000002"/>
    <n v="0"/>
    <n v="2864"/>
    <n v="0"/>
    <n v="56.993600000000001"/>
    <n v="0"/>
    <n v="0"/>
    <n v="0"/>
    <n v="224"/>
    <n v="4.9279999999999999"/>
    <n v="4658"/>
    <n v="86.173000000000002"/>
    <n v="3088"/>
    <n v="61.921599999999998"/>
    <n v="0"/>
    <n v="86.173000000000002"/>
    <n v="61.921599999999998"/>
    <n v="-24.251400000000004"/>
    <e v="#N/A"/>
    <n v="3230.0437511679079"/>
    <n v="3230.0437511679079"/>
    <n v="3230.0437511679079"/>
    <n v="234716.51258486797"/>
    <e v="#N/A"/>
  </r>
  <r>
    <s v="Clifford Road SurgeryGreat West RoadHounslowE85696Mar12"/>
    <x v="51"/>
    <x v="29"/>
    <x v="4"/>
    <x v="52"/>
    <s v="E85696"/>
    <x v="7"/>
    <n v="12"/>
    <n v="7177.8750025953505"/>
    <n v="1933"/>
    <n v="0"/>
    <n v="38.466700000000003"/>
    <n v="0"/>
    <m/>
    <m/>
    <m/>
    <m/>
    <n v="338"/>
    <n v="6.0502000000000002"/>
    <m/>
    <m/>
    <n v="2271"/>
    <n v="44.516900000000007"/>
    <m/>
    <m/>
    <n v="0"/>
    <n v="44.516900000000007"/>
    <e v="#N/A"/>
    <e v="#N/A"/>
    <e v="#N/A"/>
    <n v="3230.0437511679079"/>
    <n v="3230.0437511679079"/>
    <n v="3230.0437511679079"/>
    <n v="234716.51258486797"/>
    <e v="#N/A"/>
  </r>
  <r>
    <s v="Clifford Road SurgeryGreat West RoadHounslowE85696May2"/>
    <x v="51"/>
    <x v="29"/>
    <x v="4"/>
    <x v="52"/>
    <s v="E85696"/>
    <x v="8"/>
    <n v="2"/>
    <n v="7177.8750025953505"/>
    <n v="9336"/>
    <n v="0"/>
    <n v="172.71599999999998"/>
    <n v="0"/>
    <n v="1646"/>
    <n v="0"/>
    <n v="32.755400000000002"/>
    <n v="0"/>
    <n v="0"/>
    <n v="0"/>
    <n v="331"/>
    <n v="7.282"/>
    <n v="9336"/>
    <n v="172.71599999999998"/>
    <n v="1977"/>
    <n v="40.037400000000005"/>
    <n v="0"/>
    <n v="172.71599999999998"/>
    <n v="40.037400000000005"/>
    <n v="-132.67859999999996"/>
    <e v="#N/A"/>
    <n v="3230.0437511679079"/>
    <n v="3230.0437511679079"/>
    <n v="3230.0437511679079"/>
    <n v="234716.51258486797"/>
    <e v="#N/A"/>
  </r>
  <r>
    <s v="Clifford Road SurgeryGreat West RoadHounslowE85696Nov8"/>
    <x v="51"/>
    <x v="29"/>
    <x v="4"/>
    <x v="52"/>
    <s v="E85696"/>
    <x v="9"/>
    <n v="8"/>
    <n v="7177.8750025953505"/>
    <n v="2896"/>
    <n v="0"/>
    <n v="57.630400000000002"/>
    <n v="0"/>
    <m/>
    <m/>
    <m/>
    <m/>
    <n v="326"/>
    <n v="5.8353999999999999"/>
    <m/>
    <m/>
    <n v="3222"/>
    <n v="63.465800000000002"/>
    <m/>
    <m/>
    <n v="0"/>
    <n v="63.465800000000002"/>
    <e v="#N/A"/>
    <e v="#N/A"/>
    <e v="#N/A"/>
    <n v="3230.0437511679079"/>
    <n v="3230.0437511679079"/>
    <n v="3230.0437511679079"/>
    <n v="234716.51258486797"/>
    <e v="#N/A"/>
  </r>
  <r>
    <s v="Clifford Road SurgeryGreat West RoadHounslowE85696Oct7"/>
    <x v="51"/>
    <x v="29"/>
    <x v="4"/>
    <x v="52"/>
    <s v="E85696"/>
    <x v="10"/>
    <n v="7"/>
    <n v="7177.8750025953505"/>
    <n v="3501"/>
    <n v="0"/>
    <n v="69.669899999999998"/>
    <n v="0"/>
    <n v="0"/>
    <n v="0"/>
    <n v="0"/>
    <n v="0"/>
    <n v="382"/>
    <n v="6.8377999999999997"/>
    <n v="246"/>
    <n v="5.4119999999999999"/>
    <n v="3883"/>
    <n v="76.5077"/>
    <n v="246"/>
    <n v="5.4119999999999999"/>
    <n v="0"/>
    <n v="76.5077"/>
    <n v="5.4119999999999999"/>
    <n v="-71.095699999999994"/>
    <e v="#N/A"/>
    <n v="3230.0437511679079"/>
    <n v="3230.0437511679079"/>
    <n v="3230.0437511679079"/>
    <n v="234716.51258486797"/>
    <e v="#N/A"/>
  </r>
  <r>
    <s v="Clifford Road SurgeryGreat West RoadHounslowE85696Sep6"/>
    <x v="51"/>
    <x v="29"/>
    <x v="4"/>
    <x v="52"/>
    <s v="E85696"/>
    <x v="11"/>
    <n v="6"/>
    <n v="7177.8750025953505"/>
    <n v="4225"/>
    <n v="0"/>
    <n v="84.077500000000001"/>
    <n v="0"/>
    <n v="4181"/>
    <n v="0"/>
    <n v="94.072499999999991"/>
    <n v="0"/>
    <n v="314"/>
    <n v="5.6205999999999996"/>
    <n v="270"/>
    <n v="5.94"/>
    <n v="4539"/>
    <n v="89.698099999999997"/>
    <n v="4451"/>
    <n v="100.01249999999999"/>
    <n v="0"/>
    <n v="89.698099999999997"/>
    <n v="100.01249999999999"/>
    <n v="10.314399999999992"/>
    <e v="#N/A"/>
    <n v="3230.0437511679079"/>
    <n v="3230.0437511679079"/>
    <n v="3230.0437511679079"/>
    <n v="234716.51258486797"/>
    <e v="#N/A"/>
  </r>
  <r>
    <s v="CLOISTER ROAD SURGERYActonEalingE85680Apr1"/>
    <x v="52"/>
    <x v="3"/>
    <x v="2"/>
    <x v="53"/>
    <s v="E85680"/>
    <x v="0"/>
    <n v="1"/>
    <n v="8374.3576017837495"/>
    <n v="4301"/>
    <n v="102"/>
    <n v="79.5685"/>
    <n v="1.887"/>
    <n v="5098"/>
    <n v="41"/>
    <n v="101.45020000000001"/>
    <n v="0.81590000000000007"/>
    <n v="4145"/>
    <n v="74.195499999999996"/>
    <n v="3846"/>
    <n v="84.611999999999995"/>
    <n v="8548"/>
    <n v="155.65100000000001"/>
    <n v="8985"/>
    <n v="186.87810000000002"/>
    <n v="0"/>
    <n v="155.65100000000001"/>
    <n v="186.87810000000002"/>
    <n v="31.227100000000007"/>
    <n v="186.87810000000002"/>
    <n v="3768.4609208026873"/>
    <n v="3768.4609208026873"/>
    <n v="3768.4609208026873"/>
    <n v="273841.49357832863"/>
    <n v="0"/>
  </r>
  <r>
    <s v="CLOISTER ROAD SURGERYActonEalingE85680Aug5"/>
    <x v="52"/>
    <x v="3"/>
    <x v="2"/>
    <x v="53"/>
    <s v="E85680"/>
    <x v="1"/>
    <n v="5"/>
    <n v="8374.3576017837495"/>
    <n v="4639"/>
    <n v="2013"/>
    <n v="85.8215"/>
    <n v="37.240499999999997"/>
    <n v="4666"/>
    <n v="2783"/>
    <n v="92.853400000000008"/>
    <n v="55.381700000000002"/>
    <n v="9814"/>
    <n v="175.67060000000001"/>
    <n v="5079"/>
    <n v="111.738"/>
    <n v="16466"/>
    <n v="298.73259999999999"/>
    <n v="12528"/>
    <n v="259.97310000000004"/>
    <n v="0"/>
    <n v="298.73259999999999"/>
    <n v="259.97310000000004"/>
    <n v="-38.759499999999946"/>
    <n v="446.85120000000006"/>
    <n v="3768.4609208026873"/>
    <n v="3768.4609208026873"/>
    <n v="3768.4609208026873"/>
    <n v="273841.49357832863"/>
    <n v="0"/>
  </r>
  <r>
    <s v="CLOISTER ROAD SURGERYActonEalingE85680Dec9"/>
    <x v="52"/>
    <x v="3"/>
    <x v="2"/>
    <x v="53"/>
    <s v="E85680"/>
    <x v="2"/>
    <n v="9"/>
    <n v="8374.3576017837495"/>
    <n v="4389"/>
    <n v="1109"/>
    <n v="87.341100000000012"/>
    <n v="22.069100000000002"/>
    <m/>
    <m/>
    <m/>
    <m/>
    <n v="5735"/>
    <n v="102.65649999999999"/>
    <m/>
    <m/>
    <n v="11233"/>
    <n v="212.06670000000003"/>
    <m/>
    <m/>
    <n v="0"/>
    <n v="212.06670000000003"/>
    <e v="#N/A"/>
    <e v="#N/A"/>
    <e v="#N/A"/>
    <n v="3768.4609208026873"/>
    <n v="3768.4609208026873"/>
    <n v="3768.4609208026873"/>
    <n v="273841.49357832863"/>
    <e v="#N/A"/>
  </r>
  <r>
    <s v="CLOISTER ROAD SURGERYActonEalingE85680Feb11"/>
    <x v="52"/>
    <x v="3"/>
    <x v="2"/>
    <x v="53"/>
    <s v="E85680"/>
    <x v="3"/>
    <n v="11"/>
    <n v="8374.3576017837495"/>
    <n v="9195"/>
    <n v="2770"/>
    <n v="182.98050000000001"/>
    <n v="55.123000000000005"/>
    <m/>
    <m/>
    <m/>
    <m/>
    <n v="6346"/>
    <n v="113.5934"/>
    <m/>
    <m/>
    <n v="18311"/>
    <n v="351.69690000000003"/>
    <m/>
    <m/>
    <n v="0"/>
    <n v="351.69690000000003"/>
    <e v="#N/A"/>
    <e v="#N/A"/>
    <e v="#N/A"/>
    <n v="3768.4609208026873"/>
    <n v="3768.4609208026873"/>
    <n v="3768.4609208026873"/>
    <n v="273841.49357832863"/>
    <e v="#N/A"/>
  </r>
  <r>
    <s v="CLOISTER ROAD SURGERYActonEalingE85680Jan10"/>
    <x v="52"/>
    <x v="3"/>
    <x v="2"/>
    <x v="53"/>
    <s v="E85680"/>
    <x v="4"/>
    <n v="10"/>
    <n v="8374.3576017837495"/>
    <n v="10748"/>
    <n v="2700"/>
    <n v="213.8852"/>
    <n v="53.730000000000004"/>
    <m/>
    <m/>
    <m/>
    <m/>
    <n v="6419"/>
    <n v="114.90009999999999"/>
    <m/>
    <m/>
    <n v="19867"/>
    <n v="382.51530000000002"/>
    <m/>
    <m/>
    <n v="0"/>
    <n v="382.51530000000002"/>
    <e v="#N/A"/>
    <e v="#N/A"/>
    <e v="#N/A"/>
    <n v="3768.4609208026873"/>
    <n v="3768.4609208026873"/>
    <n v="3768.4609208026873"/>
    <n v="273841.49357832863"/>
    <e v="#N/A"/>
  </r>
  <r>
    <s v="CLOISTER ROAD SURGERYActonEalingE85680Jul4"/>
    <x v="52"/>
    <x v="3"/>
    <x v="2"/>
    <x v="53"/>
    <s v="E85680"/>
    <x v="5"/>
    <n v="4"/>
    <n v="8374.3576017837495"/>
    <n v="5307"/>
    <n v="390"/>
    <n v="98.17949999999999"/>
    <n v="7.2149999999999999"/>
    <n v="5521"/>
    <n v="621"/>
    <n v="109.86790000000001"/>
    <n v="12.357900000000001"/>
    <n v="4730"/>
    <n v="84.667000000000002"/>
    <n v="4745"/>
    <n v="104.39"/>
    <n v="10427"/>
    <n v="190.0615"/>
    <n v="10887"/>
    <n v="226.61580000000001"/>
    <n v="0"/>
    <n v="190.0615"/>
    <n v="226.61580000000001"/>
    <n v="36.554300000000012"/>
    <e v="#N/A"/>
    <n v="3768.4609208026873"/>
    <n v="3768.4609208026873"/>
    <n v="3768.4609208026873"/>
    <n v="273841.49357832863"/>
    <e v="#N/A"/>
  </r>
  <r>
    <s v="CLOISTER ROAD SURGERYActonEalingE85680Jun3"/>
    <x v="52"/>
    <x v="3"/>
    <x v="2"/>
    <x v="53"/>
    <s v="E85680"/>
    <x v="6"/>
    <n v="3"/>
    <n v="8374.3576017837495"/>
    <n v="6514"/>
    <n v="2976"/>
    <n v="120.509"/>
    <n v="55.055999999999997"/>
    <n v="4505"/>
    <n v="495"/>
    <n v="89.649500000000003"/>
    <n v="9.8505000000000003"/>
    <n v="4585"/>
    <n v="82.0715"/>
    <n v="4083"/>
    <n v="89.825999999999993"/>
    <n v="14075"/>
    <n v="257.63650000000001"/>
    <n v="9083"/>
    <n v="189.32599999999999"/>
    <n v="0"/>
    <n v="257.63650000000001"/>
    <n v="189.32599999999999"/>
    <n v="-68.310500000000019"/>
    <e v="#N/A"/>
    <n v="3768.4609208026873"/>
    <n v="3768.4609208026873"/>
    <n v="3768.4609208026873"/>
    <n v="273841.49357832863"/>
    <e v="#N/A"/>
  </r>
  <r>
    <s v="CLOISTER ROAD SURGERYActonEalingE85680Mar12"/>
    <x v="52"/>
    <x v="3"/>
    <x v="2"/>
    <x v="53"/>
    <s v="E85680"/>
    <x v="7"/>
    <n v="12"/>
    <n v="8374.3576017837495"/>
    <n v="7779"/>
    <n v="1414"/>
    <n v="154.8021"/>
    <n v="28.1386"/>
    <m/>
    <m/>
    <m/>
    <m/>
    <n v="5016"/>
    <n v="89.7864"/>
    <m/>
    <m/>
    <n v="14209"/>
    <n v="272.72710000000001"/>
    <m/>
    <m/>
    <n v="0"/>
    <n v="272.72710000000001"/>
    <e v="#N/A"/>
    <e v="#N/A"/>
    <e v="#N/A"/>
    <n v="3768.4609208026873"/>
    <n v="3768.4609208026873"/>
    <n v="3768.4609208026873"/>
    <n v="273841.49357832863"/>
    <e v="#N/A"/>
  </r>
  <r>
    <s v="CLOISTER ROAD SURGERYActonEalingE85680May2"/>
    <x v="52"/>
    <x v="3"/>
    <x v="2"/>
    <x v="53"/>
    <s v="E85680"/>
    <x v="8"/>
    <n v="2"/>
    <n v="8374.3576017837495"/>
    <n v="4674"/>
    <n v="3817"/>
    <n v="86.468999999999994"/>
    <n v="70.614499999999992"/>
    <n v="3974"/>
    <n v="1774"/>
    <n v="79.082599999999999"/>
    <n v="35.302600000000005"/>
    <n v="5373"/>
    <n v="96.176699999999997"/>
    <n v="5086"/>
    <n v="111.892"/>
    <n v="13864"/>
    <n v="253.2602"/>
    <n v="10834"/>
    <n v="226.27719999999999"/>
    <n v="0"/>
    <n v="253.2602"/>
    <n v="226.27719999999999"/>
    <n v="-26.983000000000004"/>
    <e v="#N/A"/>
    <n v="3768.4609208026873"/>
    <n v="3768.4609208026873"/>
    <n v="3768.4609208026873"/>
    <n v="273841.49357832863"/>
    <e v="#N/A"/>
  </r>
  <r>
    <s v="CLOISTER ROAD SURGERYActonEalingE85680Nov8"/>
    <x v="52"/>
    <x v="3"/>
    <x v="2"/>
    <x v="53"/>
    <s v="E85680"/>
    <x v="9"/>
    <n v="8"/>
    <n v="8374.3576017837495"/>
    <n v="5120"/>
    <n v="4068"/>
    <n v="101.88800000000001"/>
    <n v="80.95320000000001"/>
    <m/>
    <m/>
    <m/>
    <m/>
    <n v="6586"/>
    <n v="117.88939999999999"/>
    <m/>
    <m/>
    <n v="15774"/>
    <n v="300.73059999999998"/>
    <m/>
    <m/>
    <n v="0"/>
    <n v="300.73059999999998"/>
    <e v="#N/A"/>
    <e v="#N/A"/>
    <e v="#N/A"/>
    <n v="3768.4609208026873"/>
    <n v="3768.4609208026873"/>
    <n v="3768.4609208026873"/>
    <n v="273841.49357832863"/>
    <e v="#N/A"/>
  </r>
  <r>
    <s v="CLOISTER ROAD SURGERYActonEalingE85680Oct7"/>
    <x v="52"/>
    <x v="3"/>
    <x v="2"/>
    <x v="53"/>
    <s v="E85680"/>
    <x v="10"/>
    <n v="7"/>
    <n v="8374.3576017837495"/>
    <n v="5450"/>
    <n v="4466"/>
    <n v="108.45500000000001"/>
    <n v="88.873400000000004"/>
    <n v="0"/>
    <n v="3308"/>
    <n v="0"/>
    <n v="74.429999999999993"/>
    <n v="10161"/>
    <n v="181.8819"/>
    <n v="7491"/>
    <n v="164.80199999999999"/>
    <n v="20077"/>
    <n v="379.21030000000002"/>
    <n v="10799"/>
    <n v="239.23199999999997"/>
    <n v="0"/>
    <n v="379.21030000000002"/>
    <n v="239.23199999999997"/>
    <n v="-139.97830000000005"/>
    <e v="#N/A"/>
    <n v="3768.4609208026873"/>
    <n v="3768.4609208026873"/>
    <n v="3768.4609208026873"/>
    <n v="273841.49357832863"/>
    <e v="#N/A"/>
  </r>
  <r>
    <s v="CLOISTER ROAD SURGERYActonEalingE85680Sep6"/>
    <x v="52"/>
    <x v="3"/>
    <x v="2"/>
    <x v="53"/>
    <s v="E85680"/>
    <x v="11"/>
    <n v="6"/>
    <n v="8374.3576017837495"/>
    <n v="4915"/>
    <n v="3133"/>
    <n v="97.808500000000009"/>
    <n v="62.346700000000006"/>
    <n v="5507"/>
    <n v="3273"/>
    <n v="123.9075"/>
    <n v="73.642499999999998"/>
    <n v="7177"/>
    <n v="128.4683"/>
    <n v="5369"/>
    <n v="118.11799999999999"/>
    <n v="15225"/>
    <n v="288.62350000000004"/>
    <n v="14149"/>
    <n v="315.66800000000001"/>
    <n v="0"/>
    <n v="288.62350000000004"/>
    <n v="315.66800000000001"/>
    <n v="27.044499999999971"/>
    <e v="#N/A"/>
    <n v="3768.4609208026873"/>
    <n v="3768.4609208026873"/>
    <n v="3768.4609208026873"/>
    <n v="273841.49357832863"/>
    <e v="#N/A"/>
  </r>
  <r>
    <s v="Colville Health Centre (Blake&amp;Mok)NeoHealthWest LondonE87067Apr1"/>
    <x v="53"/>
    <x v="30"/>
    <x v="6"/>
    <x v="54"/>
    <s v="E87067"/>
    <x v="0"/>
    <n v="1"/>
    <n v="11737.1813744356"/>
    <n v="330"/>
    <n v="0"/>
    <n v="6.1049999999999995"/>
    <n v="0"/>
    <n v="443"/>
    <n v="0"/>
    <n v="8.8156999999999996"/>
    <n v="0"/>
    <n v="2246"/>
    <n v="40.203400000000002"/>
    <n v="3363"/>
    <n v="73.986000000000004"/>
    <n v="2576"/>
    <n v="46.308399999999999"/>
    <n v="3806"/>
    <n v="82.801700000000011"/>
    <n v="0"/>
    <n v="46.308399999999999"/>
    <n v="82.801700000000011"/>
    <n v="36.493300000000012"/>
    <n v="82.801700000000011"/>
    <n v="5281.73161849602"/>
    <n v="5281.73161849602"/>
    <n v="5281.73161849602"/>
    <n v="383805.83094404417"/>
    <n v="0"/>
  </r>
  <r>
    <s v="Colville Health Centre (Blake&amp;Mok)NeoHealthWest LondonE87067Aug5"/>
    <x v="53"/>
    <x v="30"/>
    <x v="6"/>
    <x v="54"/>
    <s v="E87067"/>
    <x v="1"/>
    <n v="5"/>
    <n v="11737.1813744356"/>
    <n v="926"/>
    <n v="0"/>
    <n v="17.131"/>
    <n v="0"/>
    <n v="482"/>
    <n v="0"/>
    <n v="9.591800000000001"/>
    <n v="0"/>
    <n v="2845"/>
    <n v="50.9255"/>
    <n v="7360"/>
    <n v="161.91999999999999"/>
    <n v="3771"/>
    <n v="68.0565"/>
    <n v="7842"/>
    <n v="171.51179999999999"/>
    <n v="0"/>
    <n v="68.0565"/>
    <n v="171.51179999999999"/>
    <n v="103.45529999999999"/>
    <n v="254.3135"/>
    <n v="5281.73161849602"/>
    <n v="5281.73161849602"/>
    <n v="5281.73161849602"/>
    <n v="383805.83094404417"/>
    <n v="0"/>
  </r>
  <r>
    <s v="Colville Health Centre (Blake&amp;Mok)NeoHealthWest LondonE87067Dec9"/>
    <x v="53"/>
    <x v="30"/>
    <x v="6"/>
    <x v="54"/>
    <s v="E87067"/>
    <x v="2"/>
    <n v="9"/>
    <n v="11737.1813744356"/>
    <n v="233"/>
    <n v="0"/>
    <n v="4.6367000000000003"/>
    <n v="0"/>
    <m/>
    <m/>
    <m/>
    <m/>
    <n v="2723"/>
    <n v="48.741700000000002"/>
    <m/>
    <m/>
    <n v="2956"/>
    <n v="53.378399999999999"/>
    <m/>
    <m/>
    <n v="0"/>
    <n v="53.378399999999999"/>
    <e v="#N/A"/>
    <e v="#N/A"/>
    <e v="#N/A"/>
    <n v="5281.73161849602"/>
    <n v="5281.73161849602"/>
    <n v="5281.73161849602"/>
    <n v="383805.83094404417"/>
    <e v="#N/A"/>
  </r>
  <r>
    <s v="Colville Health Centre (Blake&amp;Mok)NeoHealthWest LondonE87067Feb11"/>
    <x v="53"/>
    <x v="30"/>
    <x v="6"/>
    <x v="54"/>
    <s v="E87067"/>
    <x v="3"/>
    <n v="11"/>
    <n v="11737.1813744356"/>
    <n v="435"/>
    <n v="0"/>
    <n v="8.6565000000000012"/>
    <n v="0"/>
    <m/>
    <m/>
    <m/>
    <m/>
    <n v="3930"/>
    <n v="70.346999999999994"/>
    <m/>
    <m/>
    <n v="4365"/>
    <n v="79.003500000000003"/>
    <m/>
    <m/>
    <n v="0"/>
    <n v="79.003500000000003"/>
    <e v="#N/A"/>
    <e v="#N/A"/>
    <e v="#N/A"/>
    <n v="5281.73161849602"/>
    <n v="5281.73161849602"/>
    <n v="5281.73161849602"/>
    <n v="383805.83094404417"/>
    <e v="#N/A"/>
  </r>
  <r>
    <s v="Colville Health Centre (Blake&amp;Mok)NeoHealthWest LondonE87067Jan10"/>
    <x v="53"/>
    <x v="30"/>
    <x v="6"/>
    <x v="54"/>
    <s v="E87067"/>
    <x v="4"/>
    <n v="10"/>
    <n v="11737.1813744356"/>
    <n v="349"/>
    <n v="0"/>
    <n v="6.9451000000000001"/>
    <n v="0"/>
    <m/>
    <m/>
    <m/>
    <m/>
    <n v="10207"/>
    <n v="182.70529999999999"/>
    <m/>
    <m/>
    <n v="10556"/>
    <n v="189.65039999999999"/>
    <m/>
    <m/>
    <n v="0"/>
    <n v="189.65039999999999"/>
    <e v="#N/A"/>
    <e v="#N/A"/>
    <e v="#N/A"/>
    <n v="5281.73161849602"/>
    <n v="5281.73161849602"/>
    <n v="5281.73161849602"/>
    <n v="383805.83094404417"/>
    <e v="#N/A"/>
  </r>
  <r>
    <s v="Colville Health Centre (Blake&amp;Mok)NeoHealthWest LondonE87067Jul4"/>
    <x v="53"/>
    <x v="30"/>
    <x v="6"/>
    <x v="54"/>
    <s v="E87067"/>
    <x v="5"/>
    <n v="4"/>
    <n v="11737.1813744356"/>
    <n v="795"/>
    <n v="0"/>
    <n v="14.7075"/>
    <n v="0"/>
    <n v="647"/>
    <n v="0"/>
    <n v="12.875300000000001"/>
    <n v="0"/>
    <n v="2496"/>
    <n v="44.678400000000003"/>
    <n v="6197"/>
    <n v="136.334"/>
    <n v="3291"/>
    <n v="59.385900000000007"/>
    <n v="6844"/>
    <n v="149.20930000000001"/>
    <n v="0"/>
    <n v="59.385900000000007"/>
    <n v="149.20930000000001"/>
    <n v="89.823400000000007"/>
    <e v="#N/A"/>
    <n v="5281.73161849602"/>
    <n v="5281.73161849602"/>
    <n v="5281.73161849602"/>
    <n v="383805.83094404417"/>
    <e v="#N/A"/>
  </r>
  <r>
    <s v="Colville Health Centre (Blake&amp;Mok)NeoHealthWest LondonE87067Jun3"/>
    <x v="53"/>
    <x v="30"/>
    <x v="6"/>
    <x v="54"/>
    <s v="E87067"/>
    <x v="6"/>
    <n v="3"/>
    <n v="11737.1813744356"/>
    <n v="396"/>
    <n v="0"/>
    <n v="7.3259999999999996"/>
    <n v="0"/>
    <n v="367"/>
    <n v="0"/>
    <n v="7.3033000000000001"/>
    <n v="0"/>
    <n v="2871"/>
    <n v="51.390900000000002"/>
    <n v="3458"/>
    <n v="76.075999999999993"/>
    <n v="3267"/>
    <n v="58.716900000000003"/>
    <n v="3825"/>
    <n v="83.379300000000001"/>
    <n v="0"/>
    <n v="58.716900000000003"/>
    <n v="83.379300000000001"/>
    <n v="24.662399999999998"/>
    <e v="#N/A"/>
    <n v="5281.73161849602"/>
    <n v="5281.73161849602"/>
    <n v="5281.73161849602"/>
    <n v="383805.83094404417"/>
    <e v="#N/A"/>
  </r>
  <r>
    <s v="Colville Health Centre (Blake&amp;Mok)NeoHealthWest LondonE87067Mar12"/>
    <x v="53"/>
    <x v="30"/>
    <x v="6"/>
    <x v="54"/>
    <s v="E87067"/>
    <x v="7"/>
    <n v="12"/>
    <n v="11737.1813744356"/>
    <n v="1563"/>
    <n v="0"/>
    <n v="31.1037"/>
    <n v="0"/>
    <m/>
    <m/>
    <m/>
    <m/>
    <n v="4347"/>
    <n v="77.811300000000003"/>
    <m/>
    <m/>
    <n v="5910"/>
    <n v="108.91500000000001"/>
    <m/>
    <m/>
    <n v="0"/>
    <n v="108.91500000000001"/>
    <e v="#N/A"/>
    <e v="#N/A"/>
    <e v="#N/A"/>
    <n v="5281.73161849602"/>
    <n v="5281.73161849602"/>
    <n v="5281.73161849602"/>
    <n v="383805.83094404417"/>
    <e v="#N/A"/>
  </r>
  <r>
    <s v="Colville Health Centre (Blake&amp;Mok)NeoHealthWest LondonE87067May2"/>
    <x v="53"/>
    <x v="30"/>
    <x v="6"/>
    <x v="54"/>
    <s v="E87067"/>
    <x v="8"/>
    <n v="2"/>
    <n v="11737.1813744356"/>
    <n v="272"/>
    <n v="0"/>
    <n v="5.032"/>
    <n v="0"/>
    <n v="289"/>
    <n v="0"/>
    <n v="5.7511000000000001"/>
    <n v="0"/>
    <n v="2561"/>
    <n v="45.841900000000003"/>
    <n v="13798"/>
    <n v="303.55599999999998"/>
    <n v="2833"/>
    <n v="50.873900000000006"/>
    <n v="14087"/>
    <n v="309.30709999999999"/>
    <n v="0"/>
    <n v="50.873900000000006"/>
    <n v="309.30709999999999"/>
    <n v="258.4332"/>
    <e v="#N/A"/>
    <n v="5281.73161849602"/>
    <n v="5281.73161849602"/>
    <n v="5281.73161849602"/>
    <n v="383805.83094404417"/>
    <e v="#N/A"/>
  </r>
  <r>
    <s v="Colville Health Centre (Blake&amp;Mok)NeoHealthWest LondonE87067Nov8"/>
    <x v="53"/>
    <x v="30"/>
    <x v="6"/>
    <x v="54"/>
    <s v="E87067"/>
    <x v="9"/>
    <n v="8"/>
    <n v="11737.1813744356"/>
    <n v="416"/>
    <n v="0"/>
    <n v="8.2784000000000013"/>
    <n v="0"/>
    <m/>
    <m/>
    <m/>
    <m/>
    <n v="9379"/>
    <n v="167.88409999999999"/>
    <m/>
    <m/>
    <n v="9795"/>
    <n v="176.16249999999999"/>
    <m/>
    <m/>
    <n v="0"/>
    <n v="176.16249999999999"/>
    <e v="#N/A"/>
    <e v="#N/A"/>
    <e v="#N/A"/>
    <n v="5281.73161849602"/>
    <n v="5281.73161849602"/>
    <n v="5281.73161849602"/>
    <n v="383805.83094404417"/>
    <e v="#N/A"/>
  </r>
  <r>
    <s v="Colville Health Centre (Blake&amp;Mok)NeoHealthWest LondonE87067Oct7"/>
    <x v="53"/>
    <x v="30"/>
    <x v="6"/>
    <x v="54"/>
    <s v="E87067"/>
    <x v="10"/>
    <n v="7"/>
    <n v="11737.1813744356"/>
    <n v="740"/>
    <n v="0"/>
    <n v="14.726000000000001"/>
    <n v="0"/>
    <n v="0"/>
    <n v="0"/>
    <n v="0"/>
    <n v="0"/>
    <n v="11261"/>
    <n v="201.5719"/>
    <n v="11508"/>
    <n v="253.17599999999999"/>
    <n v="12001"/>
    <n v="216.2979"/>
    <n v="11508"/>
    <n v="253.17599999999999"/>
    <n v="0"/>
    <n v="216.2979"/>
    <n v="253.17599999999999"/>
    <n v="36.878099999999989"/>
    <e v="#N/A"/>
    <n v="5281.73161849602"/>
    <n v="5281.73161849602"/>
    <n v="5281.73161849602"/>
    <n v="383805.83094404417"/>
    <e v="#N/A"/>
  </r>
  <r>
    <s v="Colville Health Centre (Blake&amp;Mok)NeoHealthWest LondonE87067Sep6"/>
    <x v="53"/>
    <x v="30"/>
    <x v="6"/>
    <x v="54"/>
    <s v="E87067"/>
    <x v="11"/>
    <n v="6"/>
    <n v="11737.1813744356"/>
    <n v="807"/>
    <n v="0"/>
    <n v="16.0593"/>
    <n v="0"/>
    <n v="588"/>
    <n v="0"/>
    <n v="13.229999999999999"/>
    <n v="0"/>
    <n v="8884"/>
    <n v="159.02359999999999"/>
    <n v="11850"/>
    <n v="260.7"/>
    <n v="9691"/>
    <n v="175.0829"/>
    <n v="12438"/>
    <n v="273.93"/>
    <n v="0"/>
    <n v="175.0829"/>
    <n v="273.93"/>
    <n v="98.847100000000012"/>
    <e v="#N/A"/>
    <n v="5281.73161849602"/>
    <n v="5281.73161849602"/>
    <n v="5281.73161849602"/>
    <n v="383805.83094404417"/>
    <e v="#N/A"/>
  </r>
  <r>
    <s v="CONNAUGHT SQUARE PRACTICERegents HealthCentral LondonE87037Apr1"/>
    <x v="54"/>
    <x v="31"/>
    <x v="7"/>
    <x v="55"/>
    <s v="E87037"/>
    <x v="0"/>
    <n v="1"/>
    <n v="10204.086886286101"/>
    <n v="546"/>
    <n v="0"/>
    <n v="10.100999999999999"/>
    <n v="0"/>
    <n v="101"/>
    <n v="0"/>
    <n v="2.0099"/>
    <n v="0"/>
    <n v="7569"/>
    <n v="135.48509999999999"/>
    <n v="7416"/>
    <n v="163.15199999999999"/>
    <n v="8115"/>
    <n v="145.58609999999999"/>
    <n v="7517"/>
    <n v="165.16189999999997"/>
    <n v="0"/>
    <n v="145.58609999999999"/>
    <n v="165.16189999999997"/>
    <n v="19.575799999999987"/>
    <n v="165.16189999999997"/>
    <n v="4591.8390988287456"/>
    <n v="4591.8390988287456"/>
    <n v="4591.8390988287456"/>
    <n v="333673.64118155552"/>
    <n v="0"/>
  </r>
  <r>
    <s v="CONNAUGHT SQUARE PRACTICERegents HealthCentral LondonE87037Aug5"/>
    <x v="54"/>
    <x v="31"/>
    <x v="7"/>
    <x v="55"/>
    <s v="E87037"/>
    <x v="1"/>
    <n v="5"/>
    <n v="10204.086886286101"/>
    <n v="253"/>
    <n v="0"/>
    <n v="4.6804999999999994"/>
    <n v="0"/>
    <n v="158"/>
    <n v="3"/>
    <n v="3.1442000000000001"/>
    <n v="5.9700000000000003E-2"/>
    <n v="8775"/>
    <n v="157.07249999999999"/>
    <n v="14751"/>
    <n v="324.52199999999999"/>
    <n v="9028"/>
    <n v="161.75299999999999"/>
    <n v="14912"/>
    <n v="327.72589999999997"/>
    <n v="0"/>
    <n v="161.75299999999999"/>
    <n v="327.72589999999997"/>
    <n v="165.97289999999998"/>
    <n v="492.88779999999997"/>
    <n v="4591.8390988287456"/>
    <n v="4591.8390988287456"/>
    <n v="4591.8390988287456"/>
    <n v="333673.64118155552"/>
    <n v="0"/>
  </r>
  <r>
    <s v="CONNAUGHT SQUARE PRACTICERegents HealthCentral LondonE87037Dec9"/>
    <x v="54"/>
    <x v="31"/>
    <x v="7"/>
    <x v="55"/>
    <s v="E87037"/>
    <x v="2"/>
    <n v="9"/>
    <n v="10204.086886286101"/>
    <n v="42"/>
    <n v="2"/>
    <n v="0.8358000000000001"/>
    <n v="3.9800000000000002E-2"/>
    <m/>
    <m/>
    <m/>
    <m/>
    <n v="7602"/>
    <n v="136.07579999999999"/>
    <m/>
    <m/>
    <n v="7646"/>
    <n v="136.95139999999998"/>
    <m/>
    <m/>
    <n v="0"/>
    <n v="136.95139999999998"/>
    <e v="#N/A"/>
    <e v="#N/A"/>
    <e v="#N/A"/>
    <n v="4591.8390988287456"/>
    <n v="4591.8390988287456"/>
    <n v="4591.8390988287456"/>
    <n v="333673.64118155552"/>
    <e v="#N/A"/>
  </r>
  <r>
    <s v="CONNAUGHT SQUARE PRACTICERegents HealthCentral LondonE87037Feb11"/>
    <x v="54"/>
    <x v="31"/>
    <x v="7"/>
    <x v="55"/>
    <s v="E87037"/>
    <x v="3"/>
    <n v="11"/>
    <n v="10204.086886286101"/>
    <n v="7285"/>
    <n v="34"/>
    <n v="144.97150000000002"/>
    <n v="0.67660000000000009"/>
    <m/>
    <m/>
    <m/>
    <m/>
    <n v="13994"/>
    <n v="250.49260000000001"/>
    <m/>
    <m/>
    <n v="21313"/>
    <n v="396.14070000000004"/>
    <m/>
    <m/>
    <n v="0"/>
    <n v="396.14070000000004"/>
    <e v="#N/A"/>
    <e v="#N/A"/>
    <e v="#N/A"/>
    <n v="4591.8390988287456"/>
    <n v="4591.8390988287456"/>
    <n v="4591.8390988287456"/>
    <n v="333673.64118155552"/>
    <e v="#N/A"/>
  </r>
  <r>
    <s v="CONNAUGHT SQUARE PRACTICERegents HealthCentral LondonE87037Jan10"/>
    <x v="54"/>
    <x v="31"/>
    <x v="7"/>
    <x v="55"/>
    <s v="E87037"/>
    <x v="4"/>
    <n v="10"/>
    <n v="10204.086886286101"/>
    <n v="13"/>
    <n v="0"/>
    <n v="0.25870000000000004"/>
    <n v="0"/>
    <m/>
    <m/>
    <m/>
    <m/>
    <n v="14933"/>
    <n v="267.30070000000001"/>
    <m/>
    <m/>
    <n v="14946"/>
    <n v="267.55939999999998"/>
    <m/>
    <m/>
    <n v="0"/>
    <n v="267.55939999999998"/>
    <e v="#N/A"/>
    <e v="#N/A"/>
    <e v="#N/A"/>
    <n v="4591.8390988287456"/>
    <n v="4591.8390988287456"/>
    <n v="4591.8390988287456"/>
    <n v="333673.64118155552"/>
    <e v="#N/A"/>
  </r>
  <r>
    <s v="CONNAUGHT SQUARE PRACTICERegents HealthCentral LondonE87037Jul4"/>
    <x v="54"/>
    <x v="31"/>
    <x v="7"/>
    <x v="55"/>
    <s v="E87037"/>
    <x v="5"/>
    <n v="4"/>
    <n v="10204.086886286101"/>
    <n v="70"/>
    <n v="25"/>
    <n v="1.2949999999999999"/>
    <n v="0.46249999999999997"/>
    <n v="273"/>
    <n v="0"/>
    <n v="5.4327000000000005"/>
    <n v="0"/>
    <n v="8836"/>
    <n v="158.1644"/>
    <n v="13644"/>
    <n v="300.16800000000001"/>
    <n v="8931"/>
    <n v="159.92189999999999"/>
    <n v="13917"/>
    <n v="305.60070000000002"/>
    <n v="0"/>
    <n v="159.92189999999999"/>
    <n v="305.60070000000002"/>
    <n v="145.67880000000002"/>
    <e v="#N/A"/>
    <n v="4591.8390988287456"/>
    <n v="4591.8390988287456"/>
    <n v="4591.8390988287456"/>
    <n v="333673.64118155552"/>
    <e v="#N/A"/>
  </r>
  <r>
    <s v="CONNAUGHT SQUARE PRACTICERegents HealthCentral LondonE87037Jun3"/>
    <x v="54"/>
    <x v="31"/>
    <x v="7"/>
    <x v="55"/>
    <s v="E87037"/>
    <x v="6"/>
    <n v="3"/>
    <n v="10204.086886286101"/>
    <n v="111"/>
    <n v="0"/>
    <n v="2.0535000000000001"/>
    <n v="0"/>
    <n v="81"/>
    <n v="0"/>
    <n v="1.6119000000000001"/>
    <n v="0"/>
    <n v="7183"/>
    <n v="128.57570000000001"/>
    <n v="11852"/>
    <n v="260.74400000000003"/>
    <n v="7294"/>
    <n v="130.62920000000003"/>
    <n v="11933"/>
    <n v="262.35590000000002"/>
    <n v="0"/>
    <n v="130.62920000000003"/>
    <n v="262.35590000000002"/>
    <n v="131.72669999999999"/>
    <e v="#N/A"/>
    <n v="4591.8390988287456"/>
    <n v="4591.8390988287456"/>
    <n v="4591.8390988287456"/>
    <n v="333673.64118155552"/>
    <e v="#N/A"/>
  </r>
  <r>
    <s v="CONNAUGHT SQUARE PRACTICERegents HealthCentral LondonE87037Mar12"/>
    <x v="54"/>
    <x v="31"/>
    <x v="7"/>
    <x v="55"/>
    <s v="E87037"/>
    <x v="7"/>
    <n v="12"/>
    <n v="10204.086886286101"/>
    <n v="2148"/>
    <n v="2"/>
    <n v="42.745200000000004"/>
    <n v="3.9800000000000002E-2"/>
    <m/>
    <m/>
    <m/>
    <m/>
    <n v="11360"/>
    <n v="203.34399999999999"/>
    <m/>
    <m/>
    <n v="13510"/>
    <n v="246.12899999999999"/>
    <m/>
    <m/>
    <n v="0"/>
    <n v="246.12899999999999"/>
    <e v="#N/A"/>
    <e v="#N/A"/>
    <e v="#N/A"/>
    <n v="4591.8390988287456"/>
    <n v="4591.8390988287456"/>
    <n v="4591.8390988287456"/>
    <n v="333673.64118155552"/>
    <e v="#N/A"/>
  </r>
  <r>
    <s v="CONNAUGHT SQUARE PRACTICERegents HealthCentral LondonE87037May2"/>
    <x v="54"/>
    <x v="31"/>
    <x v="7"/>
    <x v="55"/>
    <s v="E87037"/>
    <x v="8"/>
    <n v="2"/>
    <n v="10204.086886286101"/>
    <n v="286"/>
    <n v="0"/>
    <n v="5.2909999999999995"/>
    <n v="0"/>
    <n v="61"/>
    <n v="0"/>
    <n v="1.2139"/>
    <n v="0"/>
    <n v="6962"/>
    <n v="124.6198"/>
    <n v="10086"/>
    <n v="221.892"/>
    <n v="7248"/>
    <n v="129.91079999999999"/>
    <n v="10147"/>
    <n v="223.10589999999999"/>
    <n v="0"/>
    <n v="129.91079999999999"/>
    <n v="223.10589999999999"/>
    <n v="93.195099999999996"/>
    <e v="#N/A"/>
    <n v="4591.8390988287456"/>
    <n v="4591.8390988287456"/>
    <n v="4591.8390988287456"/>
    <n v="333673.64118155552"/>
    <e v="#N/A"/>
  </r>
  <r>
    <s v="CONNAUGHT SQUARE PRACTICERegents HealthCentral LondonE87037Nov8"/>
    <x v="54"/>
    <x v="31"/>
    <x v="7"/>
    <x v="55"/>
    <s v="E87037"/>
    <x v="9"/>
    <n v="8"/>
    <n v="10204.086886286101"/>
    <n v="2872"/>
    <n v="33"/>
    <n v="57.152800000000006"/>
    <n v="0.65670000000000006"/>
    <m/>
    <m/>
    <m/>
    <m/>
    <n v="14376"/>
    <n v="257.3304"/>
    <m/>
    <m/>
    <n v="17281"/>
    <n v="315.13990000000001"/>
    <m/>
    <m/>
    <n v="0"/>
    <n v="315.13990000000001"/>
    <e v="#N/A"/>
    <e v="#N/A"/>
    <e v="#N/A"/>
    <n v="4591.8390988287456"/>
    <n v="4591.8390988287456"/>
    <n v="4591.8390988287456"/>
    <n v="333673.64118155552"/>
    <e v="#N/A"/>
  </r>
  <r>
    <s v="CONNAUGHT SQUARE PRACTICERegents HealthCentral LondonE87037Oct7"/>
    <x v="54"/>
    <x v="31"/>
    <x v="7"/>
    <x v="55"/>
    <s v="E87037"/>
    <x v="10"/>
    <n v="7"/>
    <n v="10204.086886286101"/>
    <n v="502"/>
    <n v="4699"/>
    <n v="9.9898000000000007"/>
    <n v="93.510100000000008"/>
    <n v="0"/>
    <n v="408"/>
    <n v="0"/>
    <n v="9.18"/>
    <n v="9372"/>
    <n v="167.75880000000001"/>
    <n v="32941"/>
    <n v="724.702"/>
    <n v="14573"/>
    <n v="271.25870000000003"/>
    <n v="33349"/>
    <n v="733.88199999999995"/>
    <n v="0"/>
    <n v="271.25870000000003"/>
    <n v="733.88199999999995"/>
    <n v="462.62329999999992"/>
    <e v="#N/A"/>
    <n v="4591.8390988287456"/>
    <n v="4591.8390988287456"/>
    <n v="4591.8390988287456"/>
    <n v="333673.64118155552"/>
    <e v="#N/A"/>
  </r>
  <r>
    <s v="CONNAUGHT SQUARE PRACTICERegents HealthCentral LondonE87037Sep6"/>
    <x v="54"/>
    <x v="31"/>
    <x v="7"/>
    <x v="55"/>
    <s v="E87037"/>
    <x v="11"/>
    <n v="6"/>
    <n v="10204.086886286101"/>
    <n v="396"/>
    <n v="0"/>
    <n v="7.8804000000000007"/>
    <n v="0"/>
    <n v="3553"/>
    <n v="2570"/>
    <n v="79.942499999999995"/>
    <n v="57.824999999999996"/>
    <n v="9113"/>
    <n v="163.12270000000001"/>
    <n v="10927"/>
    <n v="240.39400000000001"/>
    <n v="9509"/>
    <n v="171.00310000000002"/>
    <n v="17050"/>
    <n v="378.16149999999999"/>
    <n v="0"/>
    <n v="171.00310000000002"/>
    <n v="378.16149999999999"/>
    <n v="207.15839999999997"/>
    <e v="#N/A"/>
    <n v="4591.8390988287456"/>
    <n v="4591.8390988287456"/>
    <n v="4591.8390988287456"/>
    <n v="333673.64118155552"/>
    <e v="#N/A"/>
  </r>
  <r>
    <s v="COVENT GARDEN MEDICAL CENTREWest End and Marylebone Primary Care NetworkCentral LondonE87045Apr1"/>
    <x v="55"/>
    <x v="23"/>
    <x v="7"/>
    <x v="56"/>
    <s v="E87045"/>
    <x v="0"/>
    <n v="1"/>
    <n v="5500.3281743398502"/>
    <n v="1251"/>
    <n v="724"/>
    <n v="23.1435"/>
    <n v="13.394"/>
    <n v="320"/>
    <n v="6"/>
    <n v="6.3680000000000003"/>
    <n v="0.11940000000000001"/>
    <n v="2902"/>
    <n v="51.945799999999998"/>
    <n v="3684"/>
    <n v="81.048000000000002"/>
    <n v="4877"/>
    <n v="88.4833"/>
    <n v="4010"/>
    <n v="87.535399999999996"/>
    <n v="0"/>
    <n v="88.4833"/>
    <n v="87.535399999999996"/>
    <n v="-0.94790000000000418"/>
    <n v="87.535399999999996"/>
    <n v="2475.1476784529327"/>
    <n v="2475.1476784529327"/>
    <n v="2475.1476784529327"/>
    <n v="179860.73130091312"/>
    <n v="0"/>
  </r>
  <r>
    <s v="COVENT GARDEN MEDICAL CENTREWest End and Marylebone Primary Care NetworkCentral LondonE87045Aug5"/>
    <x v="55"/>
    <x v="23"/>
    <x v="7"/>
    <x v="56"/>
    <s v="E87045"/>
    <x v="1"/>
    <n v="5"/>
    <n v="5500.3281743398502"/>
    <n v="1508"/>
    <n v="0"/>
    <n v="27.898"/>
    <n v="0"/>
    <n v="499"/>
    <n v="3"/>
    <n v="9.9301000000000013"/>
    <n v="5.9700000000000003E-2"/>
    <n v="3678"/>
    <n v="65.836200000000005"/>
    <n v="4777"/>
    <n v="105.09399999999999"/>
    <n v="5186"/>
    <n v="93.734200000000001"/>
    <n v="5279"/>
    <n v="115.0838"/>
    <n v="0"/>
    <n v="93.734200000000001"/>
    <n v="115.0838"/>
    <n v="21.349599999999995"/>
    <n v="202.61919999999998"/>
    <n v="2475.1476784529327"/>
    <n v="2475.1476784529327"/>
    <n v="2475.1476784529327"/>
    <n v="179860.73130091312"/>
    <n v="0"/>
  </r>
  <r>
    <s v="COVENT GARDEN MEDICAL CENTREWest End and Marylebone Primary Care NetworkCentral LondonE87045Dec9"/>
    <x v="55"/>
    <x v="23"/>
    <x v="7"/>
    <x v="56"/>
    <s v="E87045"/>
    <x v="2"/>
    <n v="9"/>
    <n v="5500.3281743398502"/>
    <n v="380"/>
    <n v="0"/>
    <n v="7.5620000000000003"/>
    <n v="0"/>
    <m/>
    <m/>
    <m/>
    <m/>
    <n v="3407"/>
    <n v="60.985300000000002"/>
    <m/>
    <m/>
    <n v="3787"/>
    <n v="68.547300000000007"/>
    <m/>
    <m/>
    <n v="0"/>
    <n v="68.547300000000007"/>
    <e v="#N/A"/>
    <e v="#N/A"/>
    <e v="#N/A"/>
    <n v="2475.1476784529327"/>
    <n v="2475.1476784529327"/>
    <n v="2475.1476784529327"/>
    <n v="179860.73130091312"/>
    <e v="#N/A"/>
  </r>
  <r>
    <s v="COVENT GARDEN MEDICAL CENTREWest End and Marylebone Primary Care NetworkCentral LondonE87045Feb11"/>
    <x v="55"/>
    <x v="23"/>
    <x v="7"/>
    <x v="56"/>
    <s v="E87045"/>
    <x v="3"/>
    <n v="11"/>
    <n v="5500.3281743398502"/>
    <n v="826"/>
    <n v="12"/>
    <n v="16.4374"/>
    <n v="0.23880000000000001"/>
    <m/>
    <m/>
    <m/>
    <m/>
    <n v="5595"/>
    <n v="100.15049999999999"/>
    <m/>
    <m/>
    <n v="6433"/>
    <n v="116.82669999999999"/>
    <m/>
    <m/>
    <n v="0"/>
    <n v="116.82669999999999"/>
    <e v="#N/A"/>
    <e v="#N/A"/>
    <e v="#N/A"/>
    <n v="2475.1476784529327"/>
    <n v="2475.1476784529327"/>
    <n v="2475.1476784529327"/>
    <n v="179860.73130091312"/>
    <e v="#N/A"/>
  </r>
  <r>
    <s v="COVENT GARDEN MEDICAL CENTREWest End and Marylebone Primary Care NetworkCentral LondonE87045Jan10"/>
    <x v="55"/>
    <x v="23"/>
    <x v="7"/>
    <x v="56"/>
    <s v="E87045"/>
    <x v="4"/>
    <n v="10"/>
    <n v="5500.3281743398502"/>
    <n v="3397"/>
    <n v="3"/>
    <n v="67.600300000000004"/>
    <n v="5.9700000000000003E-2"/>
    <m/>
    <m/>
    <m/>
    <m/>
    <n v="7672"/>
    <n v="137.3288"/>
    <m/>
    <m/>
    <n v="11072"/>
    <n v="204.98880000000003"/>
    <m/>
    <m/>
    <n v="0"/>
    <n v="204.98880000000003"/>
    <e v="#N/A"/>
    <e v="#N/A"/>
    <e v="#N/A"/>
    <n v="2475.1476784529327"/>
    <n v="2475.1476784529327"/>
    <n v="2475.1476784529327"/>
    <n v="179860.73130091312"/>
    <e v="#N/A"/>
  </r>
  <r>
    <s v="COVENT GARDEN MEDICAL CENTREWest End and Marylebone Primary Care NetworkCentral LondonE87045Jul4"/>
    <x v="55"/>
    <x v="23"/>
    <x v="7"/>
    <x v="56"/>
    <s v="E87045"/>
    <x v="5"/>
    <n v="4"/>
    <n v="5500.3281743398502"/>
    <n v="1455"/>
    <n v="0"/>
    <n v="26.9175"/>
    <n v="0"/>
    <n v="271"/>
    <n v="0"/>
    <n v="5.3929"/>
    <n v="0"/>
    <n v="3227"/>
    <n v="57.763300000000001"/>
    <n v="3771"/>
    <n v="82.962000000000003"/>
    <n v="4682"/>
    <n v="84.680800000000005"/>
    <n v="4042"/>
    <n v="88.354900000000001"/>
    <n v="0"/>
    <n v="84.680800000000005"/>
    <n v="88.354900000000001"/>
    <n v="3.6740999999999957"/>
    <e v="#N/A"/>
    <n v="2475.1476784529327"/>
    <n v="2475.1476784529327"/>
    <n v="2475.1476784529327"/>
    <n v="179860.73130091312"/>
    <e v="#N/A"/>
  </r>
  <r>
    <s v="COVENT GARDEN MEDICAL CENTREWest End and Marylebone Primary Care NetworkCentral LondonE87045Jun3"/>
    <x v="55"/>
    <x v="23"/>
    <x v="7"/>
    <x v="56"/>
    <s v="E87045"/>
    <x v="6"/>
    <n v="3"/>
    <n v="5500.3281743398502"/>
    <n v="1532"/>
    <n v="0"/>
    <n v="28.341999999999999"/>
    <n v="0"/>
    <n v="444"/>
    <n v="0"/>
    <n v="8.8356000000000012"/>
    <n v="0"/>
    <n v="4624"/>
    <n v="82.769599999999997"/>
    <n v="2792"/>
    <n v="61.423999999999999"/>
    <n v="6156"/>
    <n v="111.1116"/>
    <n v="3236"/>
    <n v="70.259600000000006"/>
    <n v="0"/>
    <n v="111.1116"/>
    <n v="70.259600000000006"/>
    <n v="-40.85199999999999"/>
    <e v="#N/A"/>
    <n v="2475.1476784529327"/>
    <n v="2475.1476784529327"/>
    <n v="2475.1476784529327"/>
    <n v="179860.73130091312"/>
    <e v="#N/A"/>
  </r>
  <r>
    <s v="COVENT GARDEN MEDICAL CENTREWest End and Marylebone Primary Care NetworkCentral LondonE87045Mar12"/>
    <x v="55"/>
    <x v="23"/>
    <x v="7"/>
    <x v="56"/>
    <s v="E87045"/>
    <x v="7"/>
    <n v="12"/>
    <n v="5500.3281743398502"/>
    <n v="616"/>
    <n v="4"/>
    <n v="12.2584"/>
    <n v="7.9600000000000004E-2"/>
    <m/>
    <m/>
    <m/>
    <m/>
    <n v="4031"/>
    <n v="72.154899999999998"/>
    <m/>
    <m/>
    <n v="4651"/>
    <n v="84.492899999999992"/>
    <m/>
    <m/>
    <n v="0"/>
    <n v="84.492899999999992"/>
    <e v="#N/A"/>
    <e v="#N/A"/>
    <e v="#N/A"/>
    <n v="2475.1476784529327"/>
    <n v="2475.1476784529327"/>
    <n v="2475.1476784529327"/>
    <n v="179860.73130091312"/>
    <e v="#N/A"/>
  </r>
  <r>
    <s v="COVENT GARDEN MEDICAL CENTREWest End and Marylebone Primary Care NetworkCentral LondonE87045May2"/>
    <x v="55"/>
    <x v="23"/>
    <x v="7"/>
    <x v="56"/>
    <s v="E87045"/>
    <x v="8"/>
    <n v="2"/>
    <n v="5500.3281743398502"/>
    <n v="1364"/>
    <n v="317"/>
    <n v="25.233999999999998"/>
    <n v="5.8644999999999996"/>
    <n v="166"/>
    <n v="0"/>
    <n v="3.3034000000000003"/>
    <n v="0"/>
    <n v="3008"/>
    <n v="53.843200000000003"/>
    <n v="2209"/>
    <n v="48.597999999999999"/>
    <n v="4689"/>
    <n v="84.941699999999997"/>
    <n v="2375"/>
    <n v="51.901400000000002"/>
    <n v="0"/>
    <n v="84.941699999999997"/>
    <n v="51.901400000000002"/>
    <n v="-33.040299999999995"/>
    <e v="#N/A"/>
    <n v="2475.1476784529327"/>
    <n v="2475.1476784529327"/>
    <n v="2475.1476784529327"/>
    <n v="179860.73130091312"/>
    <e v="#N/A"/>
  </r>
  <r>
    <s v="COVENT GARDEN MEDICAL CENTREWest End and Marylebone Primary Care NetworkCentral LondonE87045Nov8"/>
    <x v="55"/>
    <x v="23"/>
    <x v="7"/>
    <x v="56"/>
    <s v="E87045"/>
    <x v="9"/>
    <n v="8"/>
    <n v="5500.3281743398502"/>
    <n v="662"/>
    <n v="3"/>
    <n v="13.1738"/>
    <n v="5.9700000000000003E-2"/>
    <m/>
    <m/>
    <m/>
    <m/>
    <n v="4377"/>
    <n v="78.348299999999995"/>
    <m/>
    <m/>
    <n v="5042"/>
    <n v="91.581799999999987"/>
    <m/>
    <m/>
    <n v="0"/>
    <n v="91.581799999999987"/>
    <e v="#N/A"/>
    <e v="#N/A"/>
    <e v="#N/A"/>
    <n v="2475.1476784529327"/>
    <n v="2475.1476784529327"/>
    <n v="2475.1476784529327"/>
    <n v="179860.73130091312"/>
    <e v="#N/A"/>
  </r>
  <r>
    <s v="COVENT GARDEN MEDICAL CENTREWest End and Marylebone Primary Care NetworkCentral LondonE87045Oct7"/>
    <x v="55"/>
    <x v="23"/>
    <x v="7"/>
    <x v="56"/>
    <s v="E87045"/>
    <x v="10"/>
    <n v="7"/>
    <n v="5500.3281743398502"/>
    <n v="362"/>
    <n v="4611"/>
    <n v="7.2038000000000002"/>
    <n v="91.758900000000011"/>
    <n v="0"/>
    <n v="5"/>
    <n v="0"/>
    <n v="0.11249999999999999"/>
    <n v="5754"/>
    <n v="102.9966"/>
    <n v="13067"/>
    <n v="287.47399999999999"/>
    <n v="10727"/>
    <n v="201.95930000000001"/>
    <n v="13072"/>
    <n v="287.5865"/>
    <n v="0"/>
    <n v="201.95930000000001"/>
    <n v="287.5865"/>
    <n v="85.627199999999988"/>
    <e v="#N/A"/>
    <n v="2475.1476784529327"/>
    <n v="2475.1476784529327"/>
    <n v="2475.1476784529327"/>
    <n v="179860.73130091312"/>
    <e v="#N/A"/>
  </r>
  <r>
    <s v="COVENT GARDEN MEDICAL CENTREWest End and Marylebone Primary Care NetworkCentral LondonE87045Sep6"/>
    <x v="55"/>
    <x v="23"/>
    <x v="7"/>
    <x v="56"/>
    <s v="E87045"/>
    <x v="11"/>
    <n v="6"/>
    <n v="5500.3281743398502"/>
    <n v="237"/>
    <n v="0"/>
    <n v="4.7163000000000004"/>
    <n v="0"/>
    <n v="332"/>
    <n v="3"/>
    <n v="7.47"/>
    <n v="6.7500000000000004E-2"/>
    <n v="4158"/>
    <n v="74.428200000000004"/>
    <n v="3961"/>
    <n v="87.141999999999996"/>
    <n v="4395"/>
    <n v="79.144500000000008"/>
    <n v="4296"/>
    <n v="94.67949999999999"/>
    <n v="0"/>
    <n v="79.144500000000008"/>
    <n v="94.67949999999999"/>
    <n v="15.534999999999982"/>
    <e v="#N/A"/>
    <n v="2475.1476784529327"/>
    <n v="2475.1476784529327"/>
    <n v="2475.1476784529327"/>
    <n v="179860.73130091312"/>
    <e v="#N/A"/>
  </r>
  <r>
    <s v="Cranford Medical CentreGreat West RoadHounslowE85052Apr1"/>
    <x v="56"/>
    <x v="29"/>
    <x v="4"/>
    <x v="57"/>
    <s v="E85052"/>
    <x v="0"/>
    <n v="1"/>
    <n v="7434.8120487060996"/>
    <n v="34116"/>
    <n v="0"/>
    <n v="631.14599999999996"/>
    <n v="0"/>
    <n v="114"/>
    <n v="0"/>
    <n v="2.2686000000000002"/>
    <n v="0"/>
    <n v="5252"/>
    <n v="94.010800000000003"/>
    <n v="6478"/>
    <n v="142.51599999999999"/>
    <n v="39368"/>
    <n v="725.15679999999998"/>
    <n v="6592"/>
    <n v="144.78459999999998"/>
    <n v="0"/>
    <n v="725.15679999999998"/>
    <n v="144.78459999999998"/>
    <n v="-580.37220000000002"/>
    <n v="144.78459999999998"/>
    <n v="3345.6654219177449"/>
    <n v="3345.6654219177449"/>
    <n v="3345.6654219177449"/>
    <n v="243118.35399268949"/>
    <n v="0"/>
  </r>
  <r>
    <s v="Cranford Medical CentreGreat West RoadHounslowE85052Aug5"/>
    <x v="56"/>
    <x v="29"/>
    <x v="4"/>
    <x v="57"/>
    <s v="E85052"/>
    <x v="1"/>
    <n v="5"/>
    <n v="7434.8120487060996"/>
    <n v="172"/>
    <n v="0"/>
    <n v="3.1819999999999999"/>
    <n v="0"/>
    <n v="851"/>
    <n v="167"/>
    <n v="16.934900000000003"/>
    <n v="3.3233000000000001"/>
    <n v="17717"/>
    <n v="317.1343"/>
    <n v="8213"/>
    <n v="180.68600000000001"/>
    <n v="17889"/>
    <n v="320.31630000000001"/>
    <n v="9231"/>
    <n v="200.94420000000002"/>
    <n v="0"/>
    <n v="320.31630000000001"/>
    <n v="200.94420000000002"/>
    <n v="-119.37209999999999"/>
    <n v="345.72879999999998"/>
    <n v="3345.6654219177449"/>
    <n v="3345.6654219177449"/>
    <n v="3345.6654219177449"/>
    <n v="243118.35399268949"/>
    <n v="0"/>
  </r>
  <r>
    <s v="Cranford Medical CentreGreat West RoadHounslowE85052Dec9"/>
    <x v="56"/>
    <x v="29"/>
    <x v="4"/>
    <x v="57"/>
    <s v="E85052"/>
    <x v="2"/>
    <n v="9"/>
    <n v="7434.8120487060996"/>
    <n v="129"/>
    <n v="0"/>
    <n v="2.5670999999999999"/>
    <n v="0"/>
    <m/>
    <m/>
    <m/>
    <m/>
    <n v="7546"/>
    <n v="135.07339999999999"/>
    <m/>
    <m/>
    <n v="7675"/>
    <n v="137.6405"/>
    <m/>
    <m/>
    <n v="0"/>
    <n v="137.6405"/>
    <e v="#N/A"/>
    <e v="#N/A"/>
    <e v="#N/A"/>
    <n v="3345.6654219177449"/>
    <n v="3345.6654219177449"/>
    <n v="3345.6654219177449"/>
    <n v="243118.35399268949"/>
    <e v="#N/A"/>
  </r>
  <r>
    <s v="Cranford Medical CentreGreat West RoadHounslowE85052Feb11"/>
    <x v="56"/>
    <x v="29"/>
    <x v="4"/>
    <x v="57"/>
    <s v="E85052"/>
    <x v="3"/>
    <n v="11"/>
    <n v="7434.8120487060996"/>
    <n v="2853"/>
    <n v="0"/>
    <n v="56.774700000000003"/>
    <n v="0"/>
    <m/>
    <m/>
    <m/>
    <m/>
    <n v="8842"/>
    <n v="158.27180000000001"/>
    <m/>
    <m/>
    <n v="11695"/>
    <n v="215.04650000000001"/>
    <m/>
    <m/>
    <n v="0"/>
    <n v="215.04650000000001"/>
    <e v="#N/A"/>
    <e v="#N/A"/>
    <e v="#N/A"/>
    <n v="3345.6654219177449"/>
    <n v="3345.6654219177449"/>
    <n v="3345.6654219177449"/>
    <n v="243118.35399268949"/>
    <e v="#N/A"/>
  </r>
  <r>
    <s v="Cranford Medical CentreGreat West RoadHounslowE85052Jan10"/>
    <x v="56"/>
    <x v="29"/>
    <x v="4"/>
    <x v="57"/>
    <s v="E85052"/>
    <x v="4"/>
    <n v="10"/>
    <n v="7434.8120487060996"/>
    <n v="158"/>
    <n v="0"/>
    <n v="3.1442000000000001"/>
    <n v="0"/>
    <m/>
    <m/>
    <m/>
    <m/>
    <n v="25162"/>
    <n v="450.39980000000003"/>
    <m/>
    <m/>
    <n v="25320"/>
    <n v="453.54400000000004"/>
    <m/>
    <m/>
    <n v="0"/>
    <n v="453.54400000000004"/>
    <e v="#N/A"/>
    <e v="#N/A"/>
    <e v="#N/A"/>
    <n v="3345.6654219177449"/>
    <n v="3345.6654219177449"/>
    <n v="3345.6654219177449"/>
    <n v="243118.35399268949"/>
    <e v="#N/A"/>
  </r>
  <r>
    <s v="Cranford Medical CentreGreat West RoadHounslowE85052Jul4"/>
    <x v="56"/>
    <x v="29"/>
    <x v="4"/>
    <x v="57"/>
    <s v="E85052"/>
    <x v="5"/>
    <n v="4"/>
    <n v="7434.8120487060996"/>
    <n v="1637"/>
    <n v="0"/>
    <n v="30.284499999999998"/>
    <n v="0"/>
    <n v="384"/>
    <n v="159"/>
    <n v="7.6416000000000004"/>
    <n v="3.1641000000000004"/>
    <n v="25793"/>
    <n v="461.69470000000001"/>
    <n v="23258"/>
    <n v="511.67599999999999"/>
    <n v="27430"/>
    <n v="491.97919999999999"/>
    <n v="23801"/>
    <n v="522.48170000000005"/>
    <n v="0"/>
    <n v="491.97919999999999"/>
    <n v="522.48170000000005"/>
    <n v="30.502500000000055"/>
    <e v="#N/A"/>
    <n v="3345.6654219177449"/>
    <n v="3345.6654219177449"/>
    <n v="3345.6654219177449"/>
    <n v="243118.35399268949"/>
    <e v="#N/A"/>
  </r>
  <r>
    <s v="Cranford Medical CentreGreat West RoadHounslowE85052Jun3"/>
    <x v="56"/>
    <x v="29"/>
    <x v="4"/>
    <x v="57"/>
    <s v="E85052"/>
    <x v="6"/>
    <n v="3"/>
    <n v="7434.8120487060996"/>
    <n v="438"/>
    <n v="0"/>
    <n v="8.1029999999999998"/>
    <n v="0"/>
    <n v="1016"/>
    <n v="219"/>
    <n v="20.218400000000003"/>
    <n v="4.3581000000000003"/>
    <n v="6845"/>
    <n v="122.52549999999999"/>
    <n v="6227"/>
    <n v="136.994"/>
    <n v="7283"/>
    <n v="130.6285"/>
    <n v="7462"/>
    <n v="161.57050000000001"/>
    <n v="0"/>
    <n v="130.6285"/>
    <n v="161.57050000000001"/>
    <n v="30.942000000000007"/>
    <e v="#N/A"/>
    <n v="3345.6654219177449"/>
    <n v="3345.6654219177449"/>
    <n v="3345.6654219177449"/>
    <n v="243118.35399268949"/>
    <e v="#N/A"/>
  </r>
  <r>
    <s v="Cranford Medical CentreGreat West RoadHounslowE85052Mar12"/>
    <x v="56"/>
    <x v="29"/>
    <x v="4"/>
    <x v="57"/>
    <s v="E85052"/>
    <x v="7"/>
    <n v="12"/>
    <n v="7434.8120487060996"/>
    <n v="66"/>
    <n v="2"/>
    <n v="1.3134000000000001"/>
    <n v="3.9800000000000002E-2"/>
    <m/>
    <m/>
    <m/>
    <m/>
    <n v="5909"/>
    <n v="105.7711"/>
    <m/>
    <m/>
    <n v="5977"/>
    <n v="107.12430000000001"/>
    <m/>
    <m/>
    <n v="0"/>
    <n v="107.12430000000001"/>
    <e v="#N/A"/>
    <e v="#N/A"/>
    <e v="#N/A"/>
    <n v="3345.6654219177449"/>
    <n v="3345.6654219177449"/>
    <n v="3345.6654219177449"/>
    <n v="243118.35399268949"/>
    <e v="#N/A"/>
  </r>
  <r>
    <s v="Cranford Medical CentreGreat West RoadHounslowE85052May2"/>
    <x v="56"/>
    <x v="29"/>
    <x v="4"/>
    <x v="57"/>
    <s v="E85052"/>
    <x v="8"/>
    <n v="2"/>
    <n v="7434.8120487060996"/>
    <n v="12758"/>
    <n v="0"/>
    <n v="236.023"/>
    <n v="0"/>
    <n v="208"/>
    <n v="3"/>
    <n v="4.1392000000000007"/>
    <n v="5.9700000000000003E-2"/>
    <n v="43358"/>
    <n v="776.10820000000001"/>
    <n v="7605"/>
    <n v="167.31"/>
    <n v="56116"/>
    <n v="1012.1312"/>
    <n v="7816"/>
    <n v="171.50890000000001"/>
    <n v="0"/>
    <n v="1012.1312"/>
    <n v="171.50890000000001"/>
    <n v="-840.6223"/>
    <e v="#N/A"/>
    <n v="3345.6654219177449"/>
    <n v="3345.6654219177449"/>
    <n v="3345.6654219177449"/>
    <n v="243118.35399268949"/>
    <e v="#N/A"/>
  </r>
  <r>
    <s v="Cranford Medical CentreGreat West RoadHounslowE85052Nov8"/>
    <x v="56"/>
    <x v="29"/>
    <x v="4"/>
    <x v="57"/>
    <s v="E85052"/>
    <x v="9"/>
    <n v="8"/>
    <n v="7434.8120487060996"/>
    <n v="3"/>
    <n v="0"/>
    <n v="5.9700000000000003E-2"/>
    <n v="0"/>
    <m/>
    <m/>
    <m/>
    <m/>
    <n v="13758"/>
    <n v="246.26820000000001"/>
    <m/>
    <m/>
    <n v="13761"/>
    <n v="246.3279"/>
    <m/>
    <m/>
    <n v="0"/>
    <n v="246.3279"/>
    <e v="#N/A"/>
    <e v="#N/A"/>
    <e v="#N/A"/>
    <n v="3345.6654219177449"/>
    <n v="3345.6654219177449"/>
    <n v="3345.6654219177449"/>
    <n v="243118.35399268949"/>
    <e v="#N/A"/>
  </r>
  <r>
    <s v="Cranford Medical CentreGreat West RoadHounslowE85052Oct7"/>
    <x v="56"/>
    <x v="29"/>
    <x v="4"/>
    <x v="57"/>
    <s v="E85052"/>
    <x v="10"/>
    <n v="7"/>
    <n v="7434.8120487060996"/>
    <n v="12"/>
    <n v="0"/>
    <n v="0.23880000000000001"/>
    <n v="0"/>
    <n v="0"/>
    <n v="99"/>
    <n v="0"/>
    <n v="2.2275"/>
    <n v="15070"/>
    <n v="269.75299999999999"/>
    <n v="15116"/>
    <n v="332.55200000000002"/>
    <n v="15082"/>
    <n v="269.99180000000001"/>
    <n v="15215"/>
    <n v="334.77950000000004"/>
    <n v="0"/>
    <n v="269.99180000000001"/>
    <n v="334.77950000000004"/>
    <n v="64.787700000000029"/>
    <e v="#N/A"/>
    <n v="3345.6654219177449"/>
    <n v="3345.6654219177449"/>
    <n v="3345.6654219177449"/>
    <n v="243118.35399268949"/>
    <e v="#N/A"/>
  </r>
  <r>
    <s v="Cranford Medical CentreGreat West RoadHounslowE85052Sep6"/>
    <x v="56"/>
    <x v="29"/>
    <x v="4"/>
    <x v="57"/>
    <s v="E85052"/>
    <x v="11"/>
    <n v="6"/>
    <n v="7434.8120487060996"/>
    <n v="1942"/>
    <n v="0"/>
    <n v="38.645800000000001"/>
    <n v="0"/>
    <n v="518"/>
    <n v="297"/>
    <n v="11.654999999999999"/>
    <n v="6.6825000000000001"/>
    <n v="20579"/>
    <n v="368.36410000000001"/>
    <n v="17626"/>
    <n v="387.77199999999999"/>
    <n v="22521"/>
    <n v="407.00990000000002"/>
    <n v="18441"/>
    <n v="406.10949999999997"/>
    <n v="0"/>
    <n v="407.00990000000002"/>
    <n v="406.10949999999997"/>
    <n v="-0.90040000000004738"/>
    <e v="#N/A"/>
    <n v="3345.6654219177449"/>
    <n v="3345.6654219177449"/>
    <n v="3345.6654219177449"/>
    <n v="243118.35399268949"/>
    <e v="#N/A"/>
  </r>
  <r>
    <s v="CRAWFORD STREET SURGERYWest End and Marylebone Primary Care NetworkCentral LondonE87070Apr1"/>
    <x v="57"/>
    <x v="23"/>
    <x v="7"/>
    <x v="58"/>
    <s v="E87070"/>
    <x v="0"/>
    <n v="1"/>
    <n v="5975.5616730988104"/>
    <n v="594"/>
    <n v="554"/>
    <n v="10.988999999999999"/>
    <n v="10.248999999999999"/>
    <n v="1150"/>
    <n v="0"/>
    <n v="22.885000000000002"/>
    <n v="0"/>
    <n v="3298"/>
    <n v="59.034199999999998"/>
    <n v="3767"/>
    <n v="82.873999999999995"/>
    <n v="4446"/>
    <n v="80.272199999999998"/>
    <n v="4917"/>
    <n v="105.759"/>
    <n v="0"/>
    <n v="80.272199999999998"/>
    <n v="105.759"/>
    <n v="25.486800000000002"/>
    <n v="105.759"/>
    <n v="2689.0027528944647"/>
    <n v="2689.0027528944647"/>
    <n v="2689.0027528944647"/>
    <n v="195400.86671033112"/>
    <n v="0"/>
  </r>
  <r>
    <s v="CRAWFORD STREET SURGERYWest End and Marylebone Primary Care NetworkCentral LondonE87070Aug5"/>
    <x v="57"/>
    <x v="23"/>
    <x v="7"/>
    <x v="58"/>
    <s v="E87070"/>
    <x v="1"/>
    <n v="5"/>
    <n v="5975.5616730988104"/>
    <n v="823"/>
    <n v="165"/>
    <n v="15.225499999999998"/>
    <n v="3.0524999999999998"/>
    <n v="1315"/>
    <n v="32"/>
    <n v="26.168500000000002"/>
    <n v="0.63680000000000003"/>
    <n v="4940"/>
    <n v="88.426000000000002"/>
    <n v="5880"/>
    <n v="129.36000000000001"/>
    <n v="5928"/>
    <n v="106.70400000000001"/>
    <n v="7227"/>
    <n v="156.1653"/>
    <n v="0"/>
    <n v="106.70400000000001"/>
    <n v="156.1653"/>
    <n v="49.461299999999994"/>
    <n v="261.92430000000002"/>
    <n v="2689.0027528944647"/>
    <n v="2689.0027528944647"/>
    <n v="2689.0027528944647"/>
    <n v="195400.86671033112"/>
    <n v="0"/>
  </r>
  <r>
    <s v="CRAWFORD STREET SURGERYWest End and Marylebone Primary Care NetworkCentral LondonE87070Dec9"/>
    <x v="57"/>
    <x v="23"/>
    <x v="7"/>
    <x v="58"/>
    <s v="E87070"/>
    <x v="2"/>
    <n v="9"/>
    <n v="5975.5616730988104"/>
    <n v="3002"/>
    <n v="0"/>
    <n v="59.739800000000002"/>
    <n v="0"/>
    <m/>
    <m/>
    <m/>
    <m/>
    <n v="1512"/>
    <n v="27.064800000000002"/>
    <m/>
    <m/>
    <n v="4514"/>
    <n v="86.804600000000008"/>
    <m/>
    <m/>
    <n v="0"/>
    <n v="86.804600000000008"/>
    <e v="#N/A"/>
    <e v="#N/A"/>
    <e v="#N/A"/>
    <n v="2689.0027528944647"/>
    <n v="2689.0027528944647"/>
    <n v="2689.0027528944647"/>
    <n v="195400.86671033112"/>
    <e v="#N/A"/>
  </r>
  <r>
    <s v="CRAWFORD STREET SURGERYWest End and Marylebone Primary Care NetworkCentral LondonE87070Feb11"/>
    <x v="57"/>
    <x v="23"/>
    <x v="7"/>
    <x v="58"/>
    <s v="E87070"/>
    <x v="3"/>
    <n v="11"/>
    <n v="5975.5616730988104"/>
    <n v="2923"/>
    <n v="0"/>
    <n v="58.167700000000004"/>
    <n v="0"/>
    <m/>
    <m/>
    <m/>
    <m/>
    <n v="3628"/>
    <n v="64.941199999999995"/>
    <m/>
    <m/>
    <n v="6551"/>
    <n v="123.10890000000001"/>
    <m/>
    <m/>
    <n v="0"/>
    <n v="123.10890000000001"/>
    <e v="#N/A"/>
    <e v="#N/A"/>
    <e v="#N/A"/>
    <n v="2689.0027528944647"/>
    <n v="2689.0027528944647"/>
    <n v="2689.0027528944647"/>
    <n v="195400.86671033112"/>
    <e v="#N/A"/>
  </r>
  <r>
    <s v="CRAWFORD STREET SURGERYWest End and Marylebone Primary Care NetworkCentral LondonE87070Jan10"/>
    <x v="57"/>
    <x v="23"/>
    <x v="7"/>
    <x v="58"/>
    <s v="E87070"/>
    <x v="4"/>
    <n v="10"/>
    <n v="5975.5616730988104"/>
    <n v="1218"/>
    <n v="16"/>
    <n v="24.238200000000003"/>
    <n v="0.31840000000000002"/>
    <m/>
    <m/>
    <m/>
    <m/>
    <n v="6362"/>
    <n v="113.8798"/>
    <m/>
    <m/>
    <n v="7596"/>
    <n v="138.43639999999999"/>
    <m/>
    <m/>
    <n v="0"/>
    <n v="138.43639999999999"/>
    <e v="#N/A"/>
    <e v="#N/A"/>
    <e v="#N/A"/>
    <n v="2689.0027528944647"/>
    <n v="2689.0027528944647"/>
    <n v="2689.0027528944647"/>
    <n v="195400.86671033112"/>
    <e v="#N/A"/>
  </r>
  <r>
    <s v="CRAWFORD STREET SURGERYWest End and Marylebone Primary Care NetworkCentral LondonE87070Jul4"/>
    <x v="57"/>
    <x v="23"/>
    <x v="7"/>
    <x v="58"/>
    <s v="E87070"/>
    <x v="5"/>
    <n v="4"/>
    <n v="5975.5616730988104"/>
    <n v="985"/>
    <n v="302"/>
    <n v="18.2225"/>
    <n v="5.5869999999999997"/>
    <n v="2933"/>
    <n v="117"/>
    <n v="58.366700000000002"/>
    <n v="2.3283"/>
    <n v="3001"/>
    <n v="53.7179"/>
    <n v="4074"/>
    <n v="89.628"/>
    <n v="4288"/>
    <n v="77.5274"/>
    <n v="7124"/>
    <n v="150.32300000000001"/>
    <n v="0"/>
    <n v="77.5274"/>
    <n v="150.32300000000001"/>
    <n v="72.795600000000007"/>
    <e v="#N/A"/>
    <n v="2689.0027528944647"/>
    <n v="2689.0027528944647"/>
    <n v="2689.0027528944647"/>
    <n v="195400.86671033112"/>
    <e v="#N/A"/>
  </r>
  <r>
    <s v="CRAWFORD STREET SURGERYWest End and Marylebone Primary Care NetworkCentral LondonE87070Jun3"/>
    <x v="57"/>
    <x v="23"/>
    <x v="7"/>
    <x v="58"/>
    <s v="E87070"/>
    <x v="6"/>
    <n v="3"/>
    <n v="5975.5616730988104"/>
    <n v="13642"/>
    <n v="90"/>
    <n v="252.37699999999998"/>
    <n v="1.6649999999999998"/>
    <n v="1536"/>
    <n v="0"/>
    <n v="30.566400000000002"/>
    <n v="0"/>
    <n v="3083"/>
    <n v="55.185699999999997"/>
    <n v="3527"/>
    <n v="77.593999999999994"/>
    <n v="16815"/>
    <n v="309.22769999999997"/>
    <n v="5063"/>
    <n v="108.1604"/>
    <n v="0"/>
    <n v="309.22769999999997"/>
    <n v="108.1604"/>
    <n v="-201.06729999999999"/>
    <e v="#N/A"/>
    <n v="2689.0027528944647"/>
    <n v="2689.0027528944647"/>
    <n v="2689.0027528944647"/>
    <n v="195400.86671033112"/>
    <e v="#N/A"/>
  </r>
  <r>
    <s v="CRAWFORD STREET SURGERYWest End and Marylebone Primary Care NetworkCentral LondonE87070Mar12"/>
    <x v="57"/>
    <x v="23"/>
    <x v="7"/>
    <x v="58"/>
    <s v="E87070"/>
    <x v="7"/>
    <n v="12"/>
    <n v="5975.5616730988104"/>
    <n v="2666"/>
    <n v="4"/>
    <n v="53.053400000000003"/>
    <n v="7.9600000000000004E-2"/>
    <m/>
    <m/>
    <m/>
    <m/>
    <n v="4465"/>
    <n v="79.923500000000004"/>
    <m/>
    <m/>
    <n v="7135"/>
    <n v="133.0565"/>
    <m/>
    <m/>
    <n v="0"/>
    <n v="133.0565"/>
    <e v="#N/A"/>
    <e v="#N/A"/>
    <e v="#N/A"/>
    <n v="2689.0027528944647"/>
    <n v="2689.0027528944647"/>
    <n v="2689.0027528944647"/>
    <n v="195400.86671033112"/>
    <e v="#N/A"/>
  </r>
  <r>
    <s v="CRAWFORD STREET SURGERYWest End and Marylebone Primary Care NetworkCentral LondonE87070May2"/>
    <x v="57"/>
    <x v="23"/>
    <x v="7"/>
    <x v="58"/>
    <s v="E87070"/>
    <x v="8"/>
    <n v="2"/>
    <n v="5975.5616730988104"/>
    <n v="1245"/>
    <n v="263"/>
    <n v="23.032499999999999"/>
    <n v="4.8654999999999999"/>
    <n v="1563"/>
    <n v="2"/>
    <n v="31.1037"/>
    <n v="3.9800000000000002E-2"/>
    <n v="3164"/>
    <n v="56.635599999999997"/>
    <n v="2753"/>
    <n v="60.566000000000003"/>
    <n v="4672"/>
    <n v="84.533599999999993"/>
    <n v="4318"/>
    <n v="91.709500000000006"/>
    <n v="0"/>
    <n v="84.533599999999993"/>
    <n v="91.709500000000006"/>
    <n v="7.1759000000000128"/>
    <e v="#N/A"/>
    <n v="2689.0027528944647"/>
    <n v="2689.0027528944647"/>
    <n v="2689.0027528944647"/>
    <n v="195400.86671033112"/>
    <e v="#N/A"/>
  </r>
  <r>
    <s v="CRAWFORD STREET SURGERYWest End and Marylebone Primary Care NetworkCentral LondonE87070Nov8"/>
    <x v="57"/>
    <x v="23"/>
    <x v="7"/>
    <x v="58"/>
    <s v="E87070"/>
    <x v="9"/>
    <n v="8"/>
    <n v="5975.5616730988104"/>
    <n v="1836"/>
    <n v="3"/>
    <n v="36.5364"/>
    <n v="5.9700000000000003E-2"/>
    <m/>
    <m/>
    <m/>
    <m/>
    <n v="3315"/>
    <n v="59.338500000000003"/>
    <m/>
    <m/>
    <n v="5154"/>
    <n v="95.934600000000003"/>
    <m/>
    <m/>
    <n v="0"/>
    <n v="95.934600000000003"/>
    <e v="#N/A"/>
    <e v="#N/A"/>
    <e v="#N/A"/>
    <n v="2689.0027528944647"/>
    <n v="2689.0027528944647"/>
    <n v="2689.0027528944647"/>
    <n v="195400.86671033112"/>
    <e v="#N/A"/>
  </r>
  <r>
    <s v="CRAWFORD STREET SURGERYWest End and Marylebone Primary Care NetworkCentral LondonE87070Oct7"/>
    <x v="57"/>
    <x v="23"/>
    <x v="7"/>
    <x v="58"/>
    <s v="E87070"/>
    <x v="10"/>
    <n v="7"/>
    <n v="5975.5616730988104"/>
    <n v="8447"/>
    <n v="3583"/>
    <n v="168.09530000000001"/>
    <n v="71.301699999999997"/>
    <n v="0"/>
    <n v="0"/>
    <n v="0"/>
    <n v="0"/>
    <n v="4774"/>
    <n v="85.454599999999999"/>
    <n v="5439"/>
    <n v="119.658"/>
    <n v="16804"/>
    <n v="324.85159999999996"/>
    <n v="5439"/>
    <n v="119.658"/>
    <n v="0"/>
    <n v="324.85159999999996"/>
    <n v="119.658"/>
    <n v="-205.19359999999995"/>
    <e v="#N/A"/>
    <n v="2689.0027528944647"/>
    <n v="2689.0027528944647"/>
    <n v="2689.0027528944647"/>
    <n v="195400.86671033112"/>
    <e v="#N/A"/>
  </r>
  <r>
    <s v="CRAWFORD STREET SURGERYWest End and Marylebone Primary Care NetworkCentral LondonE87070Sep6"/>
    <x v="57"/>
    <x v="23"/>
    <x v="7"/>
    <x v="58"/>
    <s v="E87070"/>
    <x v="11"/>
    <n v="6"/>
    <n v="5975.5616730988104"/>
    <n v="801"/>
    <n v="90"/>
    <n v="15.939900000000002"/>
    <n v="1.7910000000000001"/>
    <n v="3867"/>
    <n v="25"/>
    <n v="87.007499999999993"/>
    <n v="0.5625"/>
    <n v="4685"/>
    <n v="83.861500000000007"/>
    <n v="3793"/>
    <n v="83.445999999999998"/>
    <n v="5576"/>
    <n v="101.59240000000001"/>
    <n v="7685"/>
    <n v="171.01599999999999"/>
    <n v="0"/>
    <n v="101.59240000000001"/>
    <n v="171.01599999999999"/>
    <n v="69.423599999999979"/>
    <e v="#N/A"/>
    <n v="2689.0027528944647"/>
    <n v="2689.0027528944647"/>
    <n v="2689.0027528944647"/>
    <n v="195400.86671033112"/>
    <e v="#N/A"/>
  </r>
  <r>
    <s v="CROMPTON MEDICAL CENTRERegents HealthCentral LondonE87052Apr1"/>
    <x v="58"/>
    <x v="31"/>
    <x v="7"/>
    <x v="59"/>
    <s v="E87052"/>
    <x v="0"/>
    <n v="1"/>
    <n v="3676.5912176288102"/>
    <n v="267"/>
    <n v="430"/>
    <n v="4.9394999999999998"/>
    <n v="7.9549999999999992"/>
    <n v="410"/>
    <n v="0"/>
    <n v="8.1590000000000007"/>
    <n v="0"/>
    <n v="9062"/>
    <n v="162.2098"/>
    <n v="2344"/>
    <n v="51.567999999999998"/>
    <n v="9759"/>
    <n v="175.10429999999999"/>
    <n v="2754"/>
    <n v="59.726999999999997"/>
    <n v="0"/>
    <n v="175.10429999999999"/>
    <n v="59.726999999999997"/>
    <n v="-115.37729999999999"/>
    <n v="59.726999999999997"/>
    <n v="1654.4660479329646"/>
    <n v="1654.4660479329646"/>
    <n v="1654.4660479329646"/>
    <n v="120224.5328164621"/>
    <n v="0"/>
  </r>
  <r>
    <s v="CROMPTON MEDICAL CENTRERegents HealthCentral LondonE87052Aug5"/>
    <x v="58"/>
    <x v="31"/>
    <x v="7"/>
    <x v="59"/>
    <s v="E87052"/>
    <x v="1"/>
    <n v="5"/>
    <n v="3676.5912176288102"/>
    <n v="607"/>
    <n v="0"/>
    <n v="11.2295"/>
    <n v="0"/>
    <n v="425"/>
    <n v="0"/>
    <n v="8.4574999999999996"/>
    <n v="0"/>
    <n v="7920"/>
    <n v="141.768"/>
    <n v="4387"/>
    <n v="96.513999999999996"/>
    <n v="8527"/>
    <n v="152.9975"/>
    <n v="4812"/>
    <n v="104.97149999999999"/>
    <n v="0"/>
    <n v="152.9975"/>
    <n v="104.97149999999999"/>
    <n v="-48.02600000000001"/>
    <n v="164.6985"/>
    <n v="1654.4660479329646"/>
    <n v="1654.4660479329646"/>
    <n v="1654.4660479329646"/>
    <n v="120224.5328164621"/>
    <n v="0"/>
  </r>
  <r>
    <s v="CROMPTON MEDICAL CENTRERegents HealthCentral LondonE87052Dec9"/>
    <x v="58"/>
    <x v="31"/>
    <x v="7"/>
    <x v="59"/>
    <s v="E87052"/>
    <x v="2"/>
    <n v="9"/>
    <n v="3676.5912176288102"/>
    <n v="131"/>
    <n v="0"/>
    <n v="2.6069"/>
    <n v="0"/>
    <m/>
    <m/>
    <m/>
    <m/>
    <n v="1373"/>
    <n v="24.576699999999999"/>
    <m/>
    <m/>
    <n v="1504"/>
    <n v="27.183599999999998"/>
    <m/>
    <m/>
    <n v="0"/>
    <n v="27.183599999999998"/>
    <e v="#N/A"/>
    <e v="#N/A"/>
    <e v="#N/A"/>
    <n v="1654.4660479329646"/>
    <n v="1654.4660479329646"/>
    <n v="1654.4660479329646"/>
    <n v="120224.5328164621"/>
    <e v="#N/A"/>
  </r>
  <r>
    <s v="CROMPTON MEDICAL CENTRERegents HealthCentral LondonE87052Feb11"/>
    <x v="58"/>
    <x v="31"/>
    <x v="7"/>
    <x v="59"/>
    <s v="E87052"/>
    <x v="3"/>
    <n v="11"/>
    <n v="3676.5912176288102"/>
    <n v="671"/>
    <n v="0"/>
    <n v="13.3529"/>
    <n v="0"/>
    <m/>
    <m/>
    <m/>
    <m/>
    <n v="3317"/>
    <n v="59.374299999999998"/>
    <m/>
    <m/>
    <n v="3988"/>
    <n v="72.727199999999996"/>
    <m/>
    <m/>
    <n v="0"/>
    <n v="72.727199999999996"/>
    <e v="#N/A"/>
    <e v="#N/A"/>
    <e v="#N/A"/>
    <n v="1654.4660479329646"/>
    <n v="1654.4660479329646"/>
    <n v="1654.4660479329646"/>
    <n v="120224.5328164621"/>
    <e v="#N/A"/>
  </r>
  <r>
    <s v="CROMPTON MEDICAL CENTRERegents HealthCentral LondonE87052Jan10"/>
    <x v="58"/>
    <x v="31"/>
    <x v="7"/>
    <x v="59"/>
    <s v="E87052"/>
    <x v="4"/>
    <n v="10"/>
    <n v="3676.5912176288102"/>
    <n v="1391"/>
    <n v="0"/>
    <n v="27.680900000000001"/>
    <n v="0"/>
    <m/>
    <m/>
    <m/>
    <m/>
    <n v="6282"/>
    <n v="112.4478"/>
    <m/>
    <m/>
    <n v="7673"/>
    <n v="140.12870000000001"/>
    <m/>
    <m/>
    <n v="0"/>
    <n v="140.12870000000001"/>
    <e v="#N/A"/>
    <e v="#N/A"/>
    <e v="#N/A"/>
    <n v="1654.4660479329646"/>
    <n v="1654.4660479329646"/>
    <n v="1654.4660479329646"/>
    <n v="120224.5328164621"/>
    <e v="#N/A"/>
  </r>
  <r>
    <s v="CROMPTON MEDICAL CENTRERegents HealthCentral LondonE87052Jul4"/>
    <x v="58"/>
    <x v="31"/>
    <x v="7"/>
    <x v="59"/>
    <s v="E87052"/>
    <x v="5"/>
    <n v="4"/>
    <n v="3676.5912176288102"/>
    <n v="804"/>
    <n v="8"/>
    <n v="14.873999999999999"/>
    <n v="0.14799999999999999"/>
    <n v="738"/>
    <n v="0"/>
    <n v="14.686200000000001"/>
    <n v="0"/>
    <n v="2867"/>
    <n v="51.319299999999998"/>
    <n v="2480"/>
    <n v="54.56"/>
    <n v="3679"/>
    <n v="66.34129999999999"/>
    <n v="3218"/>
    <n v="69.246200000000002"/>
    <n v="0"/>
    <n v="66.34129999999999"/>
    <n v="69.246200000000002"/>
    <n v="2.904900000000012"/>
    <e v="#N/A"/>
    <n v="1654.4660479329646"/>
    <n v="1654.4660479329646"/>
    <n v="1654.4660479329646"/>
    <n v="120224.5328164621"/>
    <e v="#N/A"/>
  </r>
  <r>
    <s v="CROMPTON MEDICAL CENTRERegents HealthCentral LondonE87052Jun3"/>
    <x v="58"/>
    <x v="31"/>
    <x v="7"/>
    <x v="59"/>
    <s v="E87052"/>
    <x v="6"/>
    <n v="3"/>
    <n v="3676.5912176288102"/>
    <n v="1000"/>
    <n v="9"/>
    <n v="18.5"/>
    <n v="0.16649999999999998"/>
    <n v="752"/>
    <n v="0"/>
    <n v="14.9648"/>
    <n v="0"/>
    <n v="2352"/>
    <n v="42.1008"/>
    <n v="2721"/>
    <n v="59.862000000000002"/>
    <n v="3361"/>
    <n v="60.767299999999999"/>
    <n v="3473"/>
    <n v="74.826800000000006"/>
    <n v="0"/>
    <n v="60.767299999999999"/>
    <n v="74.826800000000006"/>
    <n v="14.059500000000007"/>
    <e v="#N/A"/>
    <n v="1654.4660479329646"/>
    <n v="1654.4660479329646"/>
    <n v="1654.4660479329646"/>
    <n v="120224.5328164621"/>
    <e v="#N/A"/>
  </r>
  <r>
    <s v="CROMPTON MEDICAL CENTRERegents HealthCentral LondonE87052Mar12"/>
    <x v="58"/>
    <x v="31"/>
    <x v="7"/>
    <x v="59"/>
    <s v="E87052"/>
    <x v="7"/>
    <n v="12"/>
    <n v="3676.5912176288102"/>
    <n v="1824"/>
    <n v="0"/>
    <n v="36.297600000000003"/>
    <n v="0"/>
    <m/>
    <m/>
    <m/>
    <m/>
    <n v="2631"/>
    <n v="47.094900000000003"/>
    <m/>
    <m/>
    <n v="4455"/>
    <n v="83.392500000000013"/>
    <m/>
    <m/>
    <n v="0"/>
    <n v="83.392500000000013"/>
    <e v="#N/A"/>
    <e v="#N/A"/>
    <e v="#N/A"/>
    <n v="1654.4660479329646"/>
    <n v="1654.4660479329646"/>
    <n v="1654.4660479329646"/>
    <n v="120224.5328164621"/>
    <e v="#N/A"/>
  </r>
  <r>
    <s v="CROMPTON MEDICAL CENTRERegents HealthCentral LondonE87052May2"/>
    <x v="58"/>
    <x v="31"/>
    <x v="7"/>
    <x v="59"/>
    <s v="E87052"/>
    <x v="8"/>
    <n v="2"/>
    <n v="3676.5912176288102"/>
    <n v="395"/>
    <n v="279"/>
    <n v="7.3074999999999992"/>
    <n v="5.1614999999999993"/>
    <n v="13232"/>
    <n v="0"/>
    <n v="263.3168"/>
    <n v="0"/>
    <n v="3896"/>
    <n v="69.738399999999999"/>
    <n v="1804"/>
    <n v="39.688000000000002"/>
    <n v="4570"/>
    <n v="82.207399999999993"/>
    <n v="15036"/>
    <n v="303.00479999999999"/>
    <n v="0"/>
    <n v="82.207399999999993"/>
    <n v="303.00479999999999"/>
    <n v="220.79739999999998"/>
    <e v="#N/A"/>
    <n v="1654.4660479329646"/>
    <n v="1654.4660479329646"/>
    <n v="1654.4660479329646"/>
    <n v="120224.5328164621"/>
    <e v="#N/A"/>
  </r>
  <r>
    <s v="CROMPTON MEDICAL CENTRERegents HealthCentral LondonE87052Nov8"/>
    <x v="58"/>
    <x v="31"/>
    <x v="7"/>
    <x v="59"/>
    <s v="E87052"/>
    <x v="9"/>
    <n v="8"/>
    <n v="3676.5912176288102"/>
    <n v="3211"/>
    <n v="0"/>
    <n v="63.898900000000005"/>
    <n v="0"/>
    <m/>
    <m/>
    <m/>
    <m/>
    <n v="3132"/>
    <n v="56.062800000000003"/>
    <m/>
    <m/>
    <n v="6343"/>
    <n v="119.96170000000001"/>
    <m/>
    <m/>
    <n v="0"/>
    <n v="119.96170000000001"/>
    <e v="#N/A"/>
    <e v="#N/A"/>
    <e v="#N/A"/>
    <n v="1654.4660479329646"/>
    <n v="1654.4660479329646"/>
    <n v="1654.4660479329646"/>
    <n v="120224.5328164621"/>
    <e v="#N/A"/>
  </r>
  <r>
    <s v="CROMPTON MEDICAL CENTRERegents HealthCentral LondonE87052Oct7"/>
    <x v="58"/>
    <x v="31"/>
    <x v="7"/>
    <x v="59"/>
    <s v="E87052"/>
    <x v="10"/>
    <n v="7"/>
    <n v="3676.5912176288102"/>
    <n v="1856"/>
    <n v="3211"/>
    <n v="36.934400000000004"/>
    <n v="63.898900000000005"/>
    <n v="0"/>
    <n v="0"/>
    <n v="0"/>
    <n v="0"/>
    <n v="6163"/>
    <n v="110.3177"/>
    <n v="8615"/>
    <n v="189.53"/>
    <n v="11230"/>
    <n v="211.15100000000001"/>
    <n v="8615"/>
    <n v="189.53"/>
    <n v="0"/>
    <n v="211.15100000000001"/>
    <n v="189.53"/>
    <n v="-21.621000000000009"/>
    <e v="#N/A"/>
    <n v="1654.4660479329646"/>
    <n v="1654.4660479329646"/>
    <n v="1654.4660479329646"/>
    <n v="120224.5328164621"/>
    <e v="#N/A"/>
  </r>
  <r>
    <s v="CROMPTON MEDICAL CENTRERegents HealthCentral LondonE87052Sep6"/>
    <x v="58"/>
    <x v="31"/>
    <x v="7"/>
    <x v="59"/>
    <s v="E87052"/>
    <x v="11"/>
    <n v="6"/>
    <n v="3676.5912176288102"/>
    <n v="310"/>
    <n v="0"/>
    <n v="6.1690000000000005"/>
    <n v="0"/>
    <n v="474"/>
    <n v="0"/>
    <n v="10.664999999999999"/>
    <n v="0"/>
    <n v="8565"/>
    <n v="153.3135"/>
    <n v="2538"/>
    <n v="55.835999999999999"/>
    <n v="8875"/>
    <n v="159.48250000000002"/>
    <n v="3012"/>
    <n v="66.501000000000005"/>
    <n v="0"/>
    <n v="159.48250000000002"/>
    <n v="66.501000000000005"/>
    <n v="-92.981500000000011"/>
    <e v="#N/A"/>
    <n v="1654.4660479329646"/>
    <n v="1654.4660479329646"/>
    <n v="1654.4660479329646"/>
    <n v="120224.5328164621"/>
    <e v="#N/A"/>
  </r>
  <r>
    <s v="Crosslands SurgeryGreat West RoadHounslowE85114Apr1"/>
    <x v="59"/>
    <x v="29"/>
    <x v="4"/>
    <x v="60"/>
    <s v="E85114"/>
    <x v="0"/>
    <n v="1"/>
    <n v="7776.0592883651898"/>
    <n v="1856"/>
    <n v="1125"/>
    <n v="34.335999999999999"/>
    <n v="20.8125"/>
    <n v="2043"/>
    <n v="1530"/>
    <n v="40.655700000000003"/>
    <n v="30.447000000000003"/>
    <n v="4420"/>
    <n v="79.117999999999995"/>
    <n v="5740"/>
    <n v="126.28"/>
    <n v="7401"/>
    <n v="134.26650000000001"/>
    <n v="9313"/>
    <n v="197.3827"/>
    <n v="0"/>
    <n v="134.26650000000001"/>
    <n v="197.3827"/>
    <n v="63.116199999999992"/>
    <n v="197.3827"/>
    <n v="3499.2266797643356"/>
    <n v="3499.2266797643356"/>
    <n v="3499.2266797643356"/>
    <n v="254277.13872954174"/>
    <n v="0"/>
  </r>
  <r>
    <s v="Crosslands SurgeryGreat West RoadHounslowE85114Aug5"/>
    <x v="59"/>
    <x v="29"/>
    <x v="4"/>
    <x v="60"/>
    <s v="E85114"/>
    <x v="1"/>
    <n v="5"/>
    <n v="7776.0592883651898"/>
    <n v="2355"/>
    <n v="2004"/>
    <n v="43.567499999999995"/>
    <n v="37.073999999999998"/>
    <n v="2671"/>
    <n v="111"/>
    <n v="53.152900000000002"/>
    <n v="2.2089000000000003"/>
    <n v="10196"/>
    <n v="182.50839999999999"/>
    <n v="5720"/>
    <n v="125.84"/>
    <n v="14555"/>
    <n v="263.1499"/>
    <n v="8502"/>
    <n v="181.20179999999999"/>
    <n v="0"/>
    <n v="263.1499"/>
    <n v="181.20179999999999"/>
    <n v="-81.948100000000011"/>
    <n v="378.58449999999999"/>
    <n v="3499.2266797643356"/>
    <n v="3499.2266797643356"/>
    <n v="3499.2266797643356"/>
    <n v="254277.13872954174"/>
    <n v="0"/>
  </r>
  <r>
    <s v="Crosslands SurgeryGreat West RoadHounslowE85114Dec9"/>
    <x v="59"/>
    <x v="29"/>
    <x v="4"/>
    <x v="60"/>
    <s v="E85114"/>
    <x v="2"/>
    <n v="9"/>
    <n v="7776.0592883651898"/>
    <n v="1812"/>
    <n v="0"/>
    <n v="36.058800000000005"/>
    <n v="0"/>
    <m/>
    <m/>
    <m/>
    <m/>
    <n v="5401"/>
    <n v="96.677899999999994"/>
    <m/>
    <m/>
    <n v="7213"/>
    <n v="132.73669999999998"/>
    <m/>
    <m/>
    <n v="0"/>
    <n v="132.73669999999998"/>
    <e v="#N/A"/>
    <e v="#N/A"/>
    <e v="#N/A"/>
    <n v="3499.2266797643356"/>
    <n v="3499.2266797643356"/>
    <n v="3499.2266797643356"/>
    <n v="254277.13872954174"/>
    <e v="#N/A"/>
  </r>
  <r>
    <s v="Crosslands SurgeryGreat West RoadHounslowE85114Feb11"/>
    <x v="59"/>
    <x v="29"/>
    <x v="4"/>
    <x v="60"/>
    <s v="E85114"/>
    <x v="3"/>
    <n v="11"/>
    <n v="7776.0592883651898"/>
    <n v="1755"/>
    <n v="493"/>
    <n v="34.924500000000002"/>
    <n v="9.8107000000000006"/>
    <m/>
    <m/>
    <m/>
    <m/>
    <n v="7010"/>
    <n v="125.479"/>
    <m/>
    <m/>
    <n v="9258"/>
    <n v="170.21420000000001"/>
    <m/>
    <m/>
    <n v="0"/>
    <n v="170.21420000000001"/>
    <e v="#N/A"/>
    <e v="#N/A"/>
    <e v="#N/A"/>
    <n v="3499.2266797643356"/>
    <n v="3499.2266797643356"/>
    <n v="3499.2266797643356"/>
    <n v="254277.13872954174"/>
    <e v="#N/A"/>
  </r>
  <r>
    <s v="Crosslands SurgeryGreat West RoadHounslowE85114Jan10"/>
    <x v="59"/>
    <x v="29"/>
    <x v="4"/>
    <x v="60"/>
    <s v="E85114"/>
    <x v="4"/>
    <n v="10"/>
    <n v="7776.0592883651898"/>
    <n v="2965"/>
    <n v="1979"/>
    <n v="59.003500000000003"/>
    <n v="39.382100000000001"/>
    <m/>
    <m/>
    <m/>
    <m/>
    <n v="7951"/>
    <n v="142.3229"/>
    <m/>
    <m/>
    <n v="12895"/>
    <n v="240.70850000000002"/>
    <m/>
    <m/>
    <n v="0"/>
    <n v="240.70850000000002"/>
    <e v="#N/A"/>
    <e v="#N/A"/>
    <e v="#N/A"/>
    <n v="3499.2266797643356"/>
    <n v="3499.2266797643356"/>
    <n v="3499.2266797643356"/>
    <n v="254277.13872954174"/>
    <e v="#N/A"/>
  </r>
  <r>
    <s v="Crosslands SurgeryGreat West RoadHounslowE85114Jul4"/>
    <x v="59"/>
    <x v="29"/>
    <x v="4"/>
    <x v="60"/>
    <s v="E85114"/>
    <x v="5"/>
    <n v="4"/>
    <n v="7776.0592883651898"/>
    <n v="2580"/>
    <n v="2107"/>
    <n v="47.73"/>
    <n v="38.979500000000002"/>
    <n v="2277"/>
    <n v="462"/>
    <n v="45.3123"/>
    <n v="9.1938000000000013"/>
    <n v="8235"/>
    <n v="147.40649999999999"/>
    <n v="8278"/>
    <n v="182.11600000000001"/>
    <n v="12922"/>
    <n v="234.11599999999999"/>
    <n v="11017"/>
    <n v="236.62210000000002"/>
    <n v="0"/>
    <n v="234.11599999999999"/>
    <n v="236.62210000000002"/>
    <n v="2.506100000000032"/>
    <e v="#N/A"/>
    <n v="3499.2266797643356"/>
    <n v="3499.2266797643356"/>
    <n v="3499.2266797643356"/>
    <n v="254277.13872954174"/>
    <e v="#N/A"/>
  </r>
  <r>
    <s v="Crosslands SurgeryGreat West RoadHounslowE85114Jun3"/>
    <x v="59"/>
    <x v="29"/>
    <x v="4"/>
    <x v="60"/>
    <s v="E85114"/>
    <x v="6"/>
    <n v="3"/>
    <n v="7776.0592883651898"/>
    <n v="5506"/>
    <n v="298"/>
    <n v="101.86099999999999"/>
    <n v="5.5129999999999999"/>
    <n v="2602"/>
    <n v="457"/>
    <n v="51.779800000000002"/>
    <n v="9.0943000000000005"/>
    <n v="8937"/>
    <n v="159.97229999999999"/>
    <n v="7382"/>
    <n v="162.404"/>
    <n v="14741"/>
    <n v="267.34629999999999"/>
    <n v="10441"/>
    <n v="223.27809999999999"/>
    <n v="0"/>
    <n v="267.34629999999999"/>
    <n v="223.27809999999999"/>
    <n v="-44.06819999999999"/>
    <e v="#N/A"/>
    <n v="3499.2266797643356"/>
    <n v="3499.2266797643356"/>
    <n v="3499.2266797643356"/>
    <n v="254277.13872954174"/>
    <e v="#N/A"/>
  </r>
  <r>
    <s v="Crosslands SurgeryGreat West RoadHounslowE85114Mar12"/>
    <x v="59"/>
    <x v="29"/>
    <x v="4"/>
    <x v="60"/>
    <s v="E85114"/>
    <x v="7"/>
    <n v="12"/>
    <n v="7776.0592883651898"/>
    <n v="1632"/>
    <n v="829"/>
    <n v="32.476800000000004"/>
    <n v="16.4971"/>
    <m/>
    <m/>
    <m/>
    <m/>
    <n v="7338"/>
    <n v="131.3502"/>
    <m/>
    <m/>
    <n v="9799"/>
    <n v="180.32409999999999"/>
    <m/>
    <m/>
    <n v="0"/>
    <n v="180.32409999999999"/>
    <e v="#N/A"/>
    <e v="#N/A"/>
    <e v="#N/A"/>
    <n v="3499.2266797643356"/>
    <n v="3499.2266797643356"/>
    <n v="3499.2266797643356"/>
    <n v="254277.13872954174"/>
    <e v="#N/A"/>
  </r>
  <r>
    <s v="Crosslands SurgeryGreat West RoadHounslowE85114May2"/>
    <x v="59"/>
    <x v="29"/>
    <x v="4"/>
    <x v="60"/>
    <s v="E85114"/>
    <x v="8"/>
    <n v="2"/>
    <n v="7776.0592883651898"/>
    <n v="22543"/>
    <n v="1147"/>
    <n v="417.0455"/>
    <n v="21.2195"/>
    <n v="1264"/>
    <n v="944"/>
    <n v="25.153600000000001"/>
    <n v="18.785600000000002"/>
    <n v="6657"/>
    <n v="119.16030000000001"/>
    <n v="6670"/>
    <n v="146.74"/>
    <n v="30347"/>
    <n v="557.42529999999999"/>
    <n v="8878"/>
    <n v="190.67920000000001"/>
    <n v="0"/>
    <n v="557.42529999999999"/>
    <n v="190.67920000000001"/>
    <n v="-366.74609999999996"/>
    <e v="#N/A"/>
    <n v="3499.2266797643356"/>
    <n v="3499.2266797643356"/>
    <n v="3499.2266797643356"/>
    <n v="254277.13872954174"/>
    <e v="#N/A"/>
  </r>
  <r>
    <s v="Crosslands SurgeryGreat West RoadHounslowE85114Nov8"/>
    <x v="59"/>
    <x v="29"/>
    <x v="4"/>
    <x v="60"/>
    <s v="E85114"/>
    <x v="9"/>
    <n v="8"/>
    <n v="7776.0592883651898"/>
    <n v="2068"/>
    <n v="339"/>
    <n v="41.153200000000005"/>
    <n v="6.7461000000000002"/>
    <m/>
    <m/>
    <m/>
    <m/>
    <n v="27685"/>
    <n v="495.56150000000002"/>
    <m/>
    <m/>
    <n v="30092"/>
    <n v="543.46080000000006"/>
    <m/>
    <m/>
    <n v="0"/>
    <n v="543.46080000000006"/>
    <e v="#N/A"/>
    <e v="#N/A"/>
    <e v="#N/A"/>
    <n v="3499.2266797643356"/>
    <n v="3499.2266797643356"/>
    <n v="3499.2266797643356"/>
    <n v="254277.13872954174"/>
    <e v="#N/A"/>
  </r>
  <r>
    <s v="Crosslands SurgeryGreat West RoadHounslowE85114Oct7"/>
    <x v="59"/>
    <x v="29"/>
    <x v="4"/>
    <x v="60"/>
    <s v="E85114"/>
    <x v="10"/>
    <n v="7"/>
    <n v="7776.0592883651898"/>
    <n v="2268"/>
    <n v="655"/>
    <n v="45.133200000000002"/>
    <n v="13.034500000000001"/>
    <n v="0"/>
    <n v="0"/>
    <n v="0"/>
    <n v="0"/>
    <n v="24483"/>
    <n v="438.2457"/>
    <n v="23592"/>
    <n v="519.024"/>
    <n v="27406"/>
    <n v="496.41340000000002"/>
    <n v="23592"/>
    <n v="519.024"/>
    <n v="0"/>
    <n v="496.41340000000002"/>
    <n v="519.024"/>
    <n v="22.610599999999977"/>
    <e v="#N/A"/>
    <n v="3499.2266797643356"/>
    <n v="3499.2266797643356"/>
    <n v="3499.2266797643356"/>
    <n v="254277.13872954174"/>
    <e v="#N/A"/>
  </r>
  <r>
    <s v="Crosslands SurgeryGreat West RoadHounslowE85114Sep6"/>
    <x v="59"/>
    <x v="29"/>
    <x v="4"/>
    <x v="60"/>
    <s v="E85114"/>
    <x v="11"/>
    <n v="6"/>
    <n v="7776.0592883651898"/>
    <n v="2101"/>
    <n v="0"/>
    <n v="41.809899999999999"/>
    <n v="0"/>
    <n v="2066"/>
    <n v="134"/>
    <n v="46.484999999999999"/>
    <n v="3.0149999999999997"/>
    <n v="14186"/>
    <n v="253.92939999999999"/>
    <n v="10508"/>
    <n v="231.17599999999999"/>
    <n v="16287"/>
    <n v="295.73929999999996"/>
    <n v="12708"/>
    <n v="280.67599999999999"/>
    <n v="0"/>
    <n v="295.73929999999996"/>
    <n v="280.67599999999999"/>
    <n v="-15.06329999999997"/>
    <e v="#N/A"/>
    <n v="3499.2266797643356"/>
    <n v="3499.2266797643356"/>
    <n v="3499.2266797643356"/>
    <n v="254277.13872954174"/>
    <e v="#N/A"/>
  </r>
  <r>
    <s v="CROWN STREET SURGERYActonEalingE85019Apr1"/>
    <x v="60"/>
    <x v="3"/>
    <x v="2"/>
    <x v="61"/>
    <s v="E85019"/>
    <x v="0"/>
    <n v="1"/>
    <n v="8481.2201826393703"/>
    <n v="25096"/>
    <n v="0"/>
    <n v="464.27599999999995"/>
    <n v="0"/>
    <n v="3255"/>
    <n v="87"/>
    <n v="64.774500000000003"/>
    <n v="1.7313000000000001"/>
    <n v="5824"/>
    <n v="104.2496"/>
    <n v="7157"/>
    <n v="157.45400000000001"/>
    <n v="30920"/>
    <n v="568.52559999999994"/>
    <n v="10499"/>
    <n v="223.95980000000003"/>
    <n v="0"/>
    <n v="568.52559999999994"/>
    <n v="223.95980000000003"/>
    <n v="-344.56579999999991"/>
    <n v="223.95980000000003"/>
    <n v="3816.5490821877165"/>
    <n v="3816.5490821877165"/>
    <n v="3816.5490821877165"/>
    <n v="277335.89997230744"/>
    <n v="0"/>
  </r>
  <r>
    <s v="CROWN STREET SURGERYActonEalingE85019Aug5"/>
    <x v="60"/>
    <x v="3"/>
    <x v="2"/>
    <x v="61"/>
    <s v="E85019"/>
    <x v="1"/>
    <n v="5"/>
    <n v="8481.2201826393703"/>
    <n v="32625"/>
    <n v="29"/>
    <n v="603.5625"/>
    <n v="0.53649999999999998"/>
    <n v="4208"/>
    <n v="90"/>
    <n v="83.739200000000011"/>
    <n v="1.7910000000000001"/>
    <n v="6221"/>
    <n v="111.35590000000001"/>
    <n v="6323"/>
    <n v="139.10599999999999"/>
    <n v="38875"/>
    <n v="715.45490000000007"/>
    <n v="10621"/>
    <n v="224.6362"/>
    <n v="0"/>
    <n v="715.45490000000007"/>
    <n v="224.6362"/>
    <n v="-490.81870000000004"/>
    <n v="448.596"/>
    <n v="3816.5490821877165"/>
    <n v="3816.5490821877165"/>
    <n v="3816.5490821877165"/>
    <n v="277335.89997230744"/>
    <n v="0"/>
  </r>
  <r>
    <s v="CROWN STREET SURGERYActonEalingE85019Dec9"/>
    <x v="60"/>
    <x v="3"/>
    <x v="2"/>
    <x v="61"/>
    <s v="E85019"/>
    <x v="2"/>
    <n v="9"/>
    <n v="8481.2201826393703"/>
    <n v="3436"/>
    <n v="31"/>
    <n v="68.376400000000004"/>
    <n v="0.6169"/>
    <m/>
    <m/>
    <m/>
    <m/>
    <n v="3438"/>
    <n v="61.540199999999999"/>
    <m/>
    <m/>
    <n v="6905"/>
    <n v="130.5335"/>
    <m/>
    <m/>
    <n v="0"/>
    <n v="130.5335"/>
    <e v="#N/A"/>
    <e v="#N/A"/>
    <e v="#N/A"/>
    <n v="3816.5490821877165"/>
    <n v="3816.5490821877165"/>
    <n v="3816.5490821877165"/>
    <n v="277335.89997230744"/>
    <e v="#N/A"/>
  </r>
  <r>
    <s v="CROWN STREET SURGERYActonEalingE85019Feb11"/>
    <x v="60"/>
    <x v="3"/>
    <x v="2"/>
    <x v="61"/>
    <s v="E85019"/>
    <x v="3"/>
    <n v="11"/>
    <n v="8481.2201826393703"/>
    <n v="3499"/>
    <n v="1435"/>
    <n v="69.630099999999999"/>
    <n v="28.5565"/>
    <m/>
    <m/>
    <m/>
    <m/>
    <n v="10738"/>
    <n v="192.21019999999999"/>
    <m/>
    <m/>
    <n v="15672"/>
    <n v="290.39679999999998"/>
    <m/>
    <m/>
    <n v="0"/>
    <n v="290.39679999999998"/>
    <e v="#N/A"/>
    <e v="#N/A"/>
    <e v="#N/A"/>
    <n v="3816.5490821877165"/>
    <n v="3816.5490821877165"/>
    <n v="3816.5490821877165"/>
    <n v="277335.89997230744"/>
    <e v="#N/A"/>
  </r>
  <r>
    <s v="CROWN STREET SURGERYActonEalingE85019Jan10"/>
    <x v="60"/>
    <x v="3"/>
    <x v="2"/>
    <x v="61"/>
    <s v="E85019"/>
    <x v="4"/>
    <n v="10"/>
    <n v="8481.2201826393703"/>
    <n v="4457"/>
    <n v="100"/>
    <n v="88.694299999999998"/>
    <n v="1.9900000000000002"/>
    <m/>
    <m/>
    <m/>
    <m/>
    <n v="6033"/>
    <n v="107.9907"/>
    <m/>
    <m/>
    <n v="10590"/>
    <n v="198.67500000000001"/>
    <m/>
    <m/>
    <n v="0"/>
    <n v="198.67500000000001"/>
    <e v="#N/A"/>
    <e v="#N/A"/>
    <e v="#N/A"/>
    <n v="3816.5490821877165"/>
    <n v="3816.5490821877165"/>
    <n v="3816.5490821877165"/>
    <n v="277335.89997230744"/>
    <e v="#N/A"/>
  </r>
  <r>
    <s v="CROWN STREET SURGERYActonEalingE85019Jul4"/>
    <x v="60"/>
    <x v="3"/>
    <x v="2"/>
    <x v="61"/>
    <s v="E85019"/>
    <x v="5"/>
    <n v="4"/>
    <n v="8481.2201826393703"/>
    <n v="29801"/>
    <n v="52"/>
    <n v="551.31849999999997"/>
    <n v="0.96199999999999997"/>
    <n v="4039"/>
    <n v="143"/>
    <n v="80.376100000000008"/>
    <n v="2.8457000000000003"/>
    <n v="6228"/>
    <n v="111.4812"/>
    <n v="6364"/>
    <n v="140.00800000000001"/>
    <n v="36081"/>
    <n v="663.76170000000002"/>
    <n v="10546"/>
    <n v="223.22980000000001"/>
    <n v="0"/>
    <n v="663.76170000000002"/>
    <n v="223.22980000000001"/>
    <n v="-440.53190000000001"/>
    <e v="#N/A"/>
    <n v="3816.5490821877165"/>
    <n v="3816.5490821877165"/>
    <n v="3816.5490821877165"/>
    <n v="277335.89997230744"/>
    <e v="#N/A"/>
  </r>
  <r>
    <s v="CROWN STREET SURGERYActonEalingE85019Jun3"/>
    <x v="60"/>
    <x v="3"/>
    <x v="2"/>
    <x v="61"/>
    <s v="E85019"/>
    <x v="6"/>
    <n v="3"/>
    <n v="8481.2201826393703"/>
    <n v="5791"/>
    <n v="16"/>
    <n v="107.1335"/>
    <n v="0.29599999999999999"/>
    <n v="4116"/>
    <n v="152"/>
    <n v="81.9084"/>
    <n v="3.0247999999999999"/>
    <n v="6178"/>
    <n v="110.58620000000001"/>
    <n v="6610"/>
    <n v="145.41999999999999"/>
    <n v="11985"/>
    <n v="218.01570000000001"/>
    <n v="10878"/>
    <n v="230.35319999999999"/>
    <n v="0"/>
    <n v="218.01570000000001"/>
    <n v="230.35319999999999"/>
    <n v="12.337499999999977"/>
    <e v="#N/A"/>
    <n v="3816.5490821877165"/>
    <n v="3816.5490821877165"/>
    <n v="3816.5490821877165"/>
    <n v="277335.89997230744"/>
    <e v="#N/A"/>
  </r>
  <r>
    <s v="CROWN STREET SURGERYActonEalingE85019Mar12"/>
    <x v="60"/>
    <x v="3"/>
    <x v="2"/>
    <x v="61"/>
    <s v="E85019"/>
    <x v="7"/>
    <n v="12"/>
    <n v="8481.2201826393703"/>
    <n v="3366"/>
    <n v="1304"/>
    <n v="66.983400000000003"/>
    <n v="25.9496"/>
    <m/>
    <m/>
    <m/>
    <m/>
    <n v="5971"/>
    <n v="106.8809"/>
    <m/>
    <m/>
    <n v="10641"/>
    <n v="199.81389999999999"/>
    <m/>
    <m/>
    <n v="0"/>
    <n v="199.81389999999999"/>
    <e v="#N/A"/>
    <e v="#N/A"/>
    <e v="#N/A"/>
    <n v="3816.5490821877165"/>
    <n v="3816.5490821877165"/>
    <n v="3816.5490821877165"/>
    <n v="277335.89997230744"/>
    <e v="#N/A"/>
  </r>
  <r>
    <s v="CROWN STREET SURGERYActonEalingE85019May2"/>
    <x v="60"/>
    <x v="3"/>
    <x v="2"/>
    <x v="61"/>
    <s v="E85019"/>
    <x v="8"/>
    <n v="2"/>
    <n v="8481.2201826393703"/>
    <n v="5940"/>
    <n v="6"/>
    <n v="109.89"/>
    <n v="0.11099999999999999"/>
    <n v="2925"/>
    <n v="59"/>
    <n v="58.207500000000003"/>
    <n v="1.1741000000000001"/>
    <n v="7196"/>
    <n v="128.80840000000001"/>
    <n v="6215"/>
    <n v="136.72999999999999"/>
    <n v="13142"/>
    <n v="238.80940000000001"/>
    <n v="9199"/>
    <n v="196.11160000000001"/>
    <n v="0"/>
    <n v="238.80940000000001"/>
    <n v="196.11160000000001"/>
    <n v="-42.697800000000001"/>
    <e v="#N/A"/>
    <n v="3816.5490821877165"/>
    <n v="3816.5490821877165"/>
    <n v="3816.5490821877165"/>
    <n v="277335.89997230744"/>
    <e v="#N/A"/>
  </r>
  <r>
    <s v="CROWN STREET SURGERYActonEalingE85019Nov8"/>
    <x v="60"/>
    <x v="3"/>
    <x v="2"/>
    <x v="61"/>
    <s v="E85019"/>
    <x v="9"/>
    <n v="8"/>
    <n v="8481.2201826393703"/>
    <n v="4852"/>
    <n v="66"/>
    <n v="96.5548"/>
    <n v="1.3134000000000001"/>
    <m/>
    <m/>
    <m/>
    <m/>
    <n v="6723"/>
    <n v="120.3417"/>
    <m/>
    <m/>
    <n v="11641"/>
    <n v="218.2099"/>
    <m/>
    <m/>
    <n v="0"/>
    <n v="218.2099"/>
    <e v="#N/A"/>
    <e v="#N/A"/>
    <e v="#N/A"/>
    <n v="3816.5490821877165"/>
    <n v="3816.5490821877165"/>
    <n v="3816.5490821877165"/>
    <n v="277335.89997230744"/>
    <e v="#N/A"/>
  </r>
  <r>
    <s v="CROWN STREET SURGERYActonEalingE85019Oct7"/>
    <x v="60"/>
    <x v="3"/>
    <x v="2"/>
    <x v="61"/>
    <s v="E85019"/>
    <x v="10"/>
    <n v="7"/>
    <n v="8481.2201826393703"/>
    <n v="4995"/>
    <n v="20"/>
    <n v="99.400500000000008"/>
    <n v="0.39800000000000002"/>
    <n v="0"/>
    <n v="60"/>
    <n v="0"/>
    <n v="1.3499999999999999"/>
    <n v="11173"/>
    <n v="199.9967"/>
    <n v="10427"/>
    <n v="229.39400000000001"/>
    <n v="16188"/>
    <n v="299.79520000000002"/>
    <n v="10487"/>
    <n v="230.744"/>
    <n v="0"/>
    <n v="299.79520000000002"/>
    <n v="230.744"/>
    <n v="-69.051200000000023"/>
    <e v="#N/A"/>
    <n v="3816.5490821877165"/>
    <n v="3816.5490821877165"/>
    <n v="3816.5490821877165"/>
    <n v="277335.89997230744"/>
    <e v="#N/A"/>
  </r>
  <r>
    <s v="CROWN STREET SURGERYActonEalingE85019Sep6"/>
    <x v="60"/>
    <x v="3"/>
    <x v="2"/>
    <x v="61"/>
    <s v="E85019"/>
    <x v="11"/>
    <n v="6"/>
    <n v="8481.2201826393703"/>
    <n v="9741"/>
    <n v="5238"/>
    <n v="193.8459"/>
    <n v="104.23620000000001"/>
    <n v="5239"/>
    <n v="109"/>
    <n v="117.8775"/>
    <n v="2.4525000000000001"/>
    <n v="6771"/>
    <n v="121.2009"/>
    <n v="18413"/>
    <n v="405.08600000000001"/>
    <n v="21750"/>
    <n v="419.28300000000002"/>
    <n v="23761"/>
    <n v="525.41600000000005"/>
    <n v="0"/>
    <n v="419.28300000000002"/>
    <n v="525.41600000000005"/>
    <n v="106.13300000000004"/>
    <e v="#N/A"/>
    <n v="3816.5490821877165"/>
    <n v="3816.5490821877165"/>
    <n v="3816.5490821877165"/>
    <n v="277335.89997230744"/>
    <e v="#N/A"/>
  </r>
  <r>
    <s v="CUCKOO LANE HEALTH CENTREThe Ealing NetworkEalingE85116Apr1"/>
    <x v="61"/>
    <x v="19"/>
    <x v="2"/>
    <x v="62"/>
    <s v="E85116"/>
    <x v="0"/>
    <n v="1"/>
    <n v="5692.0928441904898"/>
    <n v="29286"/>
    <n v="0"/>
    <n v="541.79099999999994"/>
    <n v="0"/>
    <n v="3017"/>
    <n v="86"/>
    <n v="60.0383"/>
    <n v="1.7114"/>
    <n v="2557"/>
    <n v="45.770299999999999"/>
    <n v="7654"/>
    <n v="168.38800000000001"/>
    <n v="31843"/>
    <n v="587.56129999999996"/>
    <n v="10757"/>
    <n v="230.1377"/>
    <n v="0"/>
    <m/>
    <n v="230.1377"/>
    <m/>
    <m/>
    <m/>
    <m/>
    <n v="0"/>
    <m/>
    <n v="0"/>
  </r>
  <r>
    <s v="CUCKOO LANE HEALTH CENTREThe Ealing NetworkEalingE85116Aug5"/>
    <x v="61"/>
    <x v="19"/>
    <x v="2"/>
    <x v="62"/>
    <s v="E85116"/>
    <x v="1"/>
    <n v="5"/>
    <n v="5692.0928441904898"/>
    <n v="3791"/>
    <n v="2"/>
    <n v="70.133499999999998"/>
    <n v="3.6999999999999998E-2"/>
    <n v="2498"/>
    <n v="57"/>
    <n v="49.7102"/>
    <n v="1.1343000000000001"/>
    <n v="5934"/>
    <n v="106.2186"/>
    <n v="5153"/>
    <n v="113.366"/>
    <n v="9727"/>
    <n v="176.38909999999998"/>
    <n v="7708"/>
    <n v="164.2105"/>
    <n v="0"/>
    <m/>
    <n v="164.2105"/>
    <m/>
    <m/>
    <m/>
    <m/>
    <n v="0"/>
    <m/>
    <n v="0"/>
  </r>
  <r>
    <s v="CUCKOO LANE HEALTH CENTREThe Ealing NetworkEalingE85116Dec9"/>
    <x v="61"/>
    <x v="19"/>
    <x v="2"/>
    <x v="62"/>
    <s v="E85116"/>
    <x v="2"/>
    <n v="9"/>
    <n v="5692.0928441904898"/>
    <n v="3105"/>
    <n v="9"/>
    <n v="61.789500000000004"/>
    <n v="0.17910000000000001"/>
    <m/>
    <m/>
    <m/>
    <m/>
    <n v="18605"/>
    <n v="333.02949999999998"/>
    <m/>
    <m/>
    <n v="21719"/>
    <n v="394.99809999999997"/>
    <m/>
    <m/>
    <n v="0"/>
    <m/>
    <e v="#N/A"/>
    <m/>
    <m/>
    <m/>
    <m/>
    <n v="0"/>
    <m/>
    <n v="0"/>
  </r>
  <r>
    <s v="CUCKOO LANE HEALTH CENTREThe Ealing NetworkEalingE85116Feb11"/>
    <x v="61"/>
    <x v="19"/>
    <x v="2"/>
    <x v="62"/>
    <s v="E85116"/>
    <x v="3"/>
    <n v="11"/>
    <n v="5692.0928441904898"/>
    <n v="3239"/>
    <n v="64"/>
    <n v="64.456100000000006"/>
    <n v="1.2736000000000001"/>
    <m/>
    <m/>
    <m/>
    <m/>
    <n v="8767"/>
    <n v="156.92930000000001"/>
    <m/>
    <m/>
    <n v="12070"/>
    <n v="222.65900000000002"/>
    <m/>
    <m/>
    <n v="0"/>
    <m/>
    <e v="#N/A"/>
    <m/>
    <m/>
    <m/>
    <m/>
    <n v="0"/>
    <m/>
    <n v="0"/>
  </r>
  <r>
    <s v="CUCKOO LANE HEALTH CENTREThe Ealing NetworkEalingE85116Jan10"/>
    <x v="61"/>
    <x v="19"/>
    <x v="2"/>
    <x v="62"/>
    <s v="E85116"/>
    <x v="4"/>
    <n v="10"/>
    <n v="5692.0928441904898"/>
    <n v="4169"/>
    <n v="21"/>
    <n v="82.963099999999997"/>
    <n v="0.41790000000000005"/>
    <m/>
    <m/>
    <m/>
    <m/>
    <n v="13638"/>
    <n v="244.12020000000001"/>
    <m/>
    <m/>
    <n v="17828"/>
    <n v="327.50120000000004"/>
    <m/>
    <m/>
    <n v="0"/>
    <m/>
    <e v="#N/A"/>
    <m/>
    <m/>
    <m/>
    <m/>
    <n v="0"/>
    <m/>
    <n v="0"/>
  </r>
  <r>
    <s v="CUCKOO LANE HEALTH CENTREThe Ealing NetworkEalingE85116Jul4"/>
    <x v="61"/>
    <x v="19"/>
    <x v="2"/>
    <x v="62"/>
    <s v="E85116"/>
    <x v="5"/>
    <n v="4"/>
    <n v="5692.0928441904898"/>
    <n v="4130"/>
    <n v="14"/>
    <n v="76.405000000000001"/>
    <n v="0.25900000000000001"/>
    <n v="3369"/>
    <n v="50"/>
    <n v="67.04310000000001"/>
    <n v="0.99500000000000011"/>
    <n v="4842"/>
    <n v="86.671800000000005"/>
    <n v="20581"/>
    <n v="452.78199999999998"/>
    <n v="8986"/>
    <n v="163.33580000000001"/>
    <n v="24000"/>
    <n v="520.82010000000002"/>
    <n v="0"/>
    <m/>
    <n v="520.82010000000002"/>
    <m/>
    <m/>
    <m/>
    <m/>
    <n v="0"/>
    <m/>
    <n v="0"/>
  </r>
  <r>
    <s v="CUCKOO LANE HEALTH CENTREThe Ealing NetworkEalingE85116Jun3"/>
    <x v="61"/>
    <x v="19"/>
    <x v="2"/>
    <x v="62"/>
    <s v="E85116"/>
    <x v="6"/>
    <n v="3"/>
    <n v="5692.0928441904898"/>
    <n v="3526"/>
    <n v="0"/>
    <n v="65.230999999999995"/>
    <n v="0"/>
    <n v="2743"/>
    <n v="59"/>
    <n v="54.585700000000003"/>
    <n v="1.1741000000000001"/>
    <n v="17726"/>
    <n v="317.29539999999997"/>
    <n v="9100"/>
    <n v="200.2"/>
    <n v="21252"/>
    <n v="382.52639999999997"/>
    <n v="11902"/>
    <n v="255.9598"/>
    <n v="0"/>
    <m/>
    <n v="255.9598"/>
    <m/>
    <m/>
    <m/>
    <m/>
    <n v="0"/>
    <m/>
    <n v="0"/>
  </r>
  <r>
    <s v="CUCKOO LANE HEALTH CENTREThe Ealing NetworkEalingE85116Mar12"/>
    <x v="61"/>
    <x v="19"/>
    <x v="2"/>
    <x v="62"/>
    <s v="E85116"/>
    <x v="7"/>
    <n v="12"/>
    <n v="5692.0928441904898"/>
    <n v="3401"/>
    <n v="68"/>
    <n v="67.679900000000004"/>
    <n v="1.3532000000000002"/>
    <m/>
    <m/>
    <m/>
    <m/>
    <n v="7006"/>
    <n v="125.4074"/>
    <m/>
    <m/>
    <n v="10475"/>
    <n v="194.44049999999999"/>
    <m/>
    <m/>
    <n v="0"/>
    <m/>
    <e v="#N/A"/>
    <m/>
    <m/>
    <m/>
    <m/>
    <n v="0"/>
    <m/>
    <n v="0"/>
  </r>
  <r>
    <s v="CUCKOO LANE HEALTH CENTREThe Ealing NetworkEalingE85116May2"/>
    <x v="61"/>
    <x v="19"/>
    <x v="2"/>
    <x v="62"/>
    <s v="E85116"/>
    <x v="8"/>
    <n v="2"/>
    <n v="5692.0928441904898"/>
    <n v="4973"/>
    <n v="0"/>
    <n v="92.000500000000002"/>
    <n v="0"/>
    <n v="2255"/>
    <n v="47"/>
    <n v="44.874500000000005"/>
    <n v="0.93530000000000002"/>
    <n v="11834"/>
    <n v="211.82859999999999"/>
    <n v="7592"/>
    <n v="167.024"/>
    <n v="16807"/>
    <n v="303.82909999999998"/>
    <n v="9894"/>
    <n v="212.8338"/>
    <n v="0"/>
    <m/>
    <n v="212.8338"/>
    <m/>
    <m/>
    <m/>
    <m/>
    <n v="0"/>
    <m/>
    <n v="0"/>
  </r>
  <r>
    <s v="CUCKOO LANE HEALTH CENTREThe Ealing NetworkEalingE85116Nov8"/>
    <x v="61"/>
    <x v="19"/>
    <x v="2"/>
    <x v="62"/>
    <s v="E85116"/>
    <x v="9"/>
    <n v="8"/>
    <n v="5692.0928441904898"/>
    <n v="4089"/>
    <n v="20"/>
    <n v="81.371099999999998"/>
    <n v="0.39800000000000002"/>
    <m/>
    <m/>
    <m/>
    <m/>
    <n v="11878"/>
    <n v="212.61619999999999"/>
    <m/>
    <m/>
    <n v="15987"/>
    <n v="294.38529999999997"/>
    <m/>
    <m/>
    <n v="0"/>
    <m/>
    <e v="#N/A"/>
    <m/>
    <m/>
    <m/>
    <m/>
    <n v="0"/>
    <m/>
    <n v="0"/>
  </r>
  <r>
    <s v="CUCKOO LANE HEALTH CENTREThe Ealing NetworkEalingE85116Oct7"/>
    <x v="61"/>
    <x v="19"/>
    <x v="2"/>
    <x v="62"/>
    <s v="E85116"/>
    <x v="10"/>
    <n v="7"/>
    <n v="5692.0928441904898"/>
    <n v="3744"/>
    <n v="7"/>
    <n v="74.505600000000001"/>
    <n v="0.13930000000000001"/>
    <n v="0"/>
    <n v="112"/>
    <n v="0"/>
    <n v="2.52"/>
    <n v="13457"/>
    <n v="240.88030000000001"/>
    <n v="18971"/>
    <n v="417.36200000000002"/>
    <n v="17208"/>
    <n v="315.52520000000004"/>
    <n v="19083"/>
    <n v="419.88200000000001"/>
    <n v="0"/>
    <m/>
    <n v="419.88200000000001"/>
    <m/>
    <m/>
    <m/>
    <m/>
    <n v="0"/>
    <m/>
    <n v="0"/>
  </r>
  <r>
    <s v="CUCKOO LANE HEALTH CENTREThe Ealing NetworkEalingE85116Sep6"/>
    <x v="61"/>
    <x v="19"/>
    <x v="2"/>
    <x v="62"/>
    <s v="E85116"/>
    <x v="11"/>
    <n v="6"/>
    <n v="5692.0928441904898"/>
    <n v="4165"/>
    <n v="380"/>
    <n v="82.883499999999998"/>
    <n v="7.5620000000000003"/>
    <n v="2815"/>
    <n v="101"/>
    <n v="63.337499999999999"/>
    <n v="2.2725"/>
    <n v="13921"/>
    <n v="249.1859"/>
    <n v="15705"/>
    <n v="345.51"/>
    <n v="18466"/>
    <n v="339.63139999999999"/>
    <n v="18621"/>
    <n v="411.12"/>
    <n v="0"/>
    <m/>
    <n v="411.12"/>
    <m/>
    <m/>
    <m/>
    <m/>
    <n v="0"/>
    <m/>
    <n v="0"/>
  </r>
  <r>
    <s v="DORMERS WELLS MEDICAL CENTRENorth SouthallEalingE85682Apr1"/>
    <x v="62"/>
    <x v="32"/>
    <x v="2"/>
    <x v="63"/>
    <s v="E85682"/>
    <x v="0"/>
    <n v="1"/>
    <n v="5822.9991388493299"/>
    <n v="783"/>
    <n v="0"/>
    <n v="14.4855"/>
    <n v="0"/>
    <n v="1058"/>
    <n v="25"/>
    <n v="21.054200000000002"/>
    <n v="0.49750000000000005"/>
    <n v="0"/>
    <n v="0"/>
    <n v="0"/>
    <n v="0"/>
    <n v="783"/>
    <n v="14.4855"/>
    <n v="1083"/>
    <n v="21.5517"/>
    <n v="0"/>
    <n v="14.4855"/>
    <n v="21.5517"/>
    <n v="7.0662000000000003"/>
    <n v="21.5517"/>
    <n v="2620.3496124821986"/>
    <n v="2620.3496124821986"/>
    <n v="2620.3496124821986"/>
    <n v="190412.0718403731"/>
    <n v="0"/>
  </r>
  <r>
    <s v="DORMERS WELLS MEDICAL CENTRENorth SouthallEalingE85682Aug5"/>
    <x v="62"/>
    <x v="32"/>
    <x v="2"/>
    <x v="63"/>
    <s v="E85682"/>
    <x v="1"/>
    <n v="5"/>
    <n v="5822.9991388493299"/>
    <n v="1232"/>
    <n v="8"/>
    <n v="22.791999999999998"/>
    <n v="0.14799999999999999"/>
    <n v="1083"/>
    <n v="0"/>
    <n v="21.5517"/>
    <n v="0"/>
    <n v="0"/>
    <n v="0"/>
    <n v="0"/>
    <n v="0"/>
    <n v="1240"/>
    <n v="22.939999999999998"/>
    <n v="1083"/>
    <n v="21.5517"/>
    <n v="0"/>
    <n v="22.939999999999998"/>
    <n v="21.5517"/>
    <n v="-1.3882999999999974"/>
    <n v="43.103400000000001"/>
    <n v="2620.3496124821986"/>
    <n v="2620.3496124821986"/>
    <n v="2620.3496124821986"/>
    <n v="190412.0718403731"/>
    <n v="0"/>
  </r>
  <r>
    <s v="DORMERS WELLS MEDICAL CENTRENorth SouthallEalingE85682Dec9"/>
    <x v="62"/>
    <x v="32"/>
    <x v="2"/>
    <x v="63"/>
    <s v="E85682"/>
    <x v="2"/>
    <n v="9"/>
    <n v="5822.9991388493299"/>
    <n v="2803"/>
    <n v="0"/>
    <n v="55.779700000000005"/>
    <n v="0"/>
    <m/>
    <m/>
    <m/>
    <m/>
    <n v="0"/>
    <n v="0"/>
    <m/>
    <m/>
    <n v="2803"/>
    <n v="55.779700000000005"/>
    <m/>
    <m/>
    <n v="0"/>
    <n v="55.779700000000005"/>
    <e v="#N/A"/>
    <e v="#N/A"/>
    <e v="#N/A"/>
    <n v="2620.3496124821986"/>
    <n v="2620.3496124821986"/>
    <n v="2620.3496124821986"/>
    <n v="190412.0718403731"/>
    <e v="#N/A"/>
  </r>
  <r>
    <s v="DORMERS WELLS MEDICAL CENTRENorth SouthallEalingE85682Feb11"/>
    <x v="62"/>
    <x v="32"/>
    <x v="2"/>
    <x v="63"/>
    <s v="E85682"/>
    <x v="3"/>
    <n v="11"/>
    <n v="5822.9991388493299"/>
    <n v="19581"/>
    <n v="36"/>
    <n v="389.6619"/>
    <n v="0.71640000000000004"/>
    <m/>
    <m/>
    <m/>
    <m/>
    <n v="0"/>
    <n v="0"/>
    <m/>
    <m/>
    <n v="19617"/>
    <n v="390.37830000000002"/>
    <m/>
    <m/>
    <n v="0"/>
    <n v="390.37830000000002"/>
    <e v="#N/A"/>
    <e v="#N/A"/>
    <e v="#N/A"/>
    <n v="2620.3496124821986"/>
    <n v="2620.3496124821986"/>
    <n v="2620.3496124821986"/>
    <n v="190412.0718403731"/>
    <e v="#N/A"/>
  </r>
  <r>
    <s v="DORMERS WELLS MEDICAL CENTRENorth SouthallEalingE85682Jan10"/>
    <x v="62"/>
    <x v="32"/>
    <x v="2"/>
    <x v="63"/>
    <s v="E85682"/>
    <x v="4"/>
    <n v="10"/>
    <n v="5822.9991388493299"/>
    <n v="2506"/>
    <n v="0"/>
    <n v="49.869400000000006"/>
    <n v="0"/>
    <m/>
    <m/>
    <m/>
    <m/>
    <n v="0"/>
    <n v="0"/>
    <m/>
    <m/>
    <n v="2506"/>
    <n v="49.869400000000006"/>
    <m/>
    <m/>
    <n v="0"/>
    <n v="49.869400000000006"/>
    <e v="#N/A"/>
    <e v="#N/A"/>
    <e v="#N/A"/>
    <n v="2620.3496124821986"/>
    <n v="2620.3496124821986"/>
    <n v="2620.3496124821986"/>
    <n v="190412.0718403731"/>
    <e v="#N/A"/>
  </r>
  <r>
    <s v="DORMERS WELLS MEDICAL CENTRENorth SouthallEalingE85682Jul4"/>
    <x v="62"/>
    <x v="32"/>
    <x v="2"/>
    <x v="63"/>
    <s v="E85682"/>
    <x v="5"/>
    <n v="4"/>
    <n v="5822.9991388493299"/>
    <n v="1622"/>
    <n v="0"/>
    <n v="30.006999999999998"/>
    <n v="0"/>
    <n v="1536"/>
    <n v="0"/>
    <n v="30.566400000000002"/>
    <n v="0"/>
    <n v="0"/>
    <n v="0"/>
    <n v="0"/>
    <n v="0"/>
    <n v="1622"/>
    <n v="30.006999999999998"/>
    <n v="1536"/>
    <n v="30.566400000000002"/>
    <n v="0"/>
    <n v="30.006999999999998"/>
    <n v="30.566400000000002"/>
    <n v="0.55940000000000367"/>
    <e v="#N/A"/>
    <n v="2620.3496124821986"/>
    <n v="2620.3496124821986"/>
    <n v="2620.3496124821986"/>
    <n v="190412.0718403731"/>
    <e v="#N/A"/>
  </r>
  <r>
    <s v="DORMERS WELLS MEDICAL CENTRENorth SouthallEalingE85682Jun3"/>
    <x v="62"/>
    <x v="32"/>
    <x v="2"/>
    <x v="63"/>
    <s v="E85682"/>
    <x v="6"/>
    <n v="3"/>
    <n v="5822.9991388493299"/>
    <n v="1505"/>
    <n v="0"/>
    <n v="27.842499999999998"/>
    <n v="0"/>
    <n v="1032"/>
    <n v="0"/>
    <n v="20.536799999999999"/>
    <n v="0"/>
    <n v="0"/>
    <n v="0"/>
    <n v="0"/>
    <n v="0"/>
    <n v="1505"/>
    <n v="27.842499999999998"/>
    <n v="1032"/>
    <n v="20.536799999999999"/>
    <n v="0"/>
    <n v="27.842499999999998"/>
    <n v="20.536799999999999"/>
    <n v="-7.3056999999999981"/>
    <e v="#N/A"/>
    <n v="2620.3496124821986"/>
    <n v="2620.3496124821986"/>
    <n v="2620.3496124821986"/>
    <n v="190412.0718403731"/>
    <e v="#N/A"/>
  </r>
  <r>
    <s v="DORMERS WELLS MEDICAL CENTRENorth SouthallEalingE85682Mar12"/>
    <x v="62"/>
    <x v="32"/>
    <x v="2"/>
    <x v="63"/>
    <s v="E85682"/>
    <x v="7"/>
    <n v="12"/>
    <n v="5822.9991388493299"/>
    <n v="1495"/>
    <n v="0"/>
    <n v="29.750500000000002"/>
    <n v="0"/>
    <m/>
    <m/>
    <m/>
    <m/>
    <n v="0"/>
    <n v="0"/>
    <m/>
    <m/>
    <n v="1495"/>
    <n v="29.750500000000002"/>
    <m/>
    <m/>
    <n v="0"/>
    <n v="29.750500000000002"/>
    <e v="#N/A"/>
    <e v="#N/A"/>
    <e v="#N/A"/>
    <n v="2620.3496124821986"/>
    <n v="2620.3496124821986"/>
    <n v="2620.3496124821986"/>
    <n v="190412.0718403731"/>
    <e v="#N/A"/>
  </r>
  <r>
    <s v="DORMERS WELLS MEDICAL CENTRENorth SouthallEalingE85682May2"/>
    <x v="62"/>
    <x v="32"/>
    <x v="2"/>
    <x v="63"/>
    <s v="E85682"/>
    <x v="8"/>
    <n v="2"/>
    <n v="5822.9991388493299"/>
    <n v="866"/>
    <n v="0"/>
    <n v="16.021000000000001"/>
    <n v="0"/>
    <n v="977"/>
    <n v="0"/>
    <n v="19.442299999999999"/>
    <n v="0"/>
    <n v="0"/>
    <n v="0"/>
    <n v="0"/>
    <n v="0"/>
    <n v="866"/>
    <n v="16.021000000000001"/>
    <n v="977"/>
    <n v="19.442299999999999"/>
    <n v="0"/>
    <n v="16.021000000000001"/>
    <n v="19.442299999999999"/>
    <n v="3.4212999999999987"/>
    <e v="#N/A"/>
    <n v="2620.3496124821986"/>
    <n v="2620.3496124821986"/>
    <n v="2620.3496124821986"/>
    <n v="190412.0718403731"/>
    <e v="#N/A"/>
  </r>
  <r>
    <s v="DORMERS WELLS MEDICAL CENTRENorth SouthallEalingE85682Nov8"/>
    <x v="62"/>
    <x v="32"/>
    <x v="2"/>
    <x v="63"/>
    <s v="E85682"/>
    <x v="9"/>
    <n v="8"/>
    <n v="5822.9991388493299"/>
    <n v="1968"/>
    <n v="0"/>
    <n v="39.163200000000003"/>
    <n v="0"/>
    <m/>
    <m/>
    <m/>
    <m/>
    <n v="0"/>
    <n v="0"/>
    <m/>
    <m/>
    <n v="1968"/>
    <n v="39.163200000000003"/>
    <m/>
    <m/>
    <n v="0"/>
    <n v="39.163200000000003"/>
    <e v="#N/A"/>
    <e v="#N/A"/>
    <e v="#N/A"/>
    <n v="2620.3496124821986"/>
    <n v="2620.3496124821986"/>
    <n v="2620.3496124821986"/>
    <n v="190412.0718403731"/>
    <e v="#N/A"/>
  </r>
  <r>
    <s v="DORMERS WELLS MEDICAL CENTRENorth SouthallEalingE85682Oct7"/>
    <x v="62"/>
    <x v="32"/>
    <x v="2"/>
    <x v="63"/>
    <s v="E85682"/>
    <x v="10"/>
    <n v="7"/>
    <n v="5822.9991388493299"/>
    <n v="4520"/>
    <n v="0"/>
    <n v="89.948000000000008"/>
    <n v="0"/>
    <n v="0"/>
    <n v="0"/>
    <n v="0"/>
    <n v="0"/>
    <n v="0"/>
    <n v="0"/>
    <n v="0"/>
    <n v="0"/>
    <n v="4520"/>
    <n v="89.948000000000008"/>
    <n v="0"/>
    <n v="0"/>
    <n v="0"/>
    <n v="89.948000000000008"/>
    <n v="0"/>
    <n v="-89.948000000000008"/>
    <e v="#N/A"/>
    <n v="2620.3496124821986"/>
    <n v="2620.3496124821986"/>
    <n v="2620.3496124821986"/>
    <n v="190412.0718403731"/>
    <e v="#N/A"/>
  </r>
  <r>
    <s v="DORMERS WELLS MEDICAL CENTRENorth SouthallEalingE85682Sep6"/>
    <x v="62"/>
    <x v="32"/>
    <x v="2"/>
    <x v="63"/>
    <s v="E85682"/>
    <x v="11"/>
    <n v="6"/>
    <n v="5822.9991388493299"/>
    <n v="3761"/>
    <n v="0"/>
    <n v="74.843900000000005"/>
    <n v="0"/>
    <n v="23918"/>
    <n v="0"/>
    <n v="538.15499999999997"/>
    <n v="0"/>
    <n v="0"/>
    <n v="0"/>
    <n v="0"/>
    <n v="0"/>
    <n v="3761"/>
    <n v="74.843900000000005"/>
    <n v="23918"/>
    <n v="538.15499999999997"/>
    <n v="0"/>
    <n v="74.843900000000005"/>
    <n v="538.15499999999997"/>
    <n v="463.31109999999995"/>
    <e v="#N/A"/>
    <n v="2620.3496124821986"/>
    <n v="2620.3496124821986"/>
    <n v="2620.3496124821986"/>
    <n v="190412.0718403731"/>
    <e v="#N/A"/>
  </r>
  <r>
    <s v="Dr Jefferies, 292 Munster RoadBabylon GP at Hand PCNHammersmith &amp; FulhamE85029Apr1"/>
    <x v="63"/>
    <x v="33"/>
    <x v="0"/>
    <x v="64"/>
    <s v="E85029"/>
    <x v="0"/>
    <n v="1"/>
    <n v="12484.316092666601"/>
    <n v="7553"/>
    <n v="0"/>
    <n v="139.73050000000001"/>
    <n v="0"/>
    <n v="13932"/>
    <n v="273"/>
    <n v="277.24680000000001"/>
    <n v="5.4327000000000005"/>
    <n v="17135"/>
    <n v="306.7165"/>
    <n v="9488"/>
    <n v="208.73599999999999"/>
    <n v="24688"/>
    <n v="446.447"/>
    <n v="23693"/>
    <n v="491.41550000000001"/>
    <n v="0"/>
    <n v="446.447"/>
    <n v="491.41550000000001"/>
    <n v="44.968500000000006"/>
    <n v="491.41550000000001"/>
    <n v="5617.9422416999705"/>
    <n v="5617.9422416999705"/>
    <n v="5617.9422416999705"/>
    <n v="408237.13623019785"/>
    <n v="0"/>
  </r>
  <r>
    <s v="Dr Jefferies, 292 Munster RoadBabylon GP at Hand PCNHammersmith &amp; FulhamE85029Aug5"/>
    <x v="63"/>
    <x v="33"/>
    <x v="0"/>
    <x v="64"/>
    <s v="E85029"/>
    <x v="1"/>
    <n v="5"/>
    <n v="12484.316092666601"/>
    <n v="9711"/>
    <n v="1245"/>
    <n v="179.65349999999998"/>
    <n v="23.032499999999999"/>
    <n v="13364"/>
    <n v="1149"/>
    <n v="265.9436"/>
    <n v="22.865100000000002"/>
    <n v="18952"/>
    <n v="339.24079999999998"/>
    <n v="8848"/>
    <n v="194.65600000000001"/>
    <n v="29908"/>
    <n v="541.92679999999996"/>
    <n v="23361"/>
    <n v="483.46469999999999"/>
    <n v="0"/>
    <n v="541.92679999999996"/>
    <n v="483.46469999999999"/>
    <n v="-58.462099999999964"/>
    <n v="974.88020000000006"/>
    <n v="5617.9422416999705"/>
    <n v="5617.9422416999705"/>
    <n v="5617.9422416999705"/>
    <n v="408237.13623019785"/>
    <n v="0"/>
  </r>
  <r>
    <s v="Dr Jefferies, 292 Munster RoadBabylon GP at Hand PCNHammersmith &amp; FulhamE85029Dec9"/>
    <x v="63"/>
    <x v="33"/>
    <x v="0"/>
    <x v="64"/>
    <s v="E85029"/>
    <x v="2"/>
    <n v="9"/>
    <n v="12484.316092666601"/>
    <n v="6279"/>
    <n v="2269"/>
    <n v="124.9521"/>
    <n v="45.153100000000002"/>
    <m/>
    <m/>
    <m/>
    <m/>
    <n v="8939"/>
    <n v="160.00810000000001"/>
    <m/>
    <m/>
    <n v="17487"/>
    <n v="330.11329999999998"/>
    <m/>
    <m/>
    <n v="0"/>
    <n v="330.11329999999998"/>
    <e v="#N/A"/>
    <e v="#N/A"/>
    <e v="#N/A"/>
    <n v="5617.9422416999705"/>
    <n v="5617.9422416999705"/>
    <n v="5617.9422416999705"/>
    <n v="408237.13623019785"/>
    <e v="#N/A"/>
  </r>
  <r>
    <s v="Dr Jefferies, 292 Munster RoadBabylon GP at Hand PCNHammersmith &amp; FulhamE85029Feb11"/>
    <x v="63"/>
    <x v="33"/>
    <x v="0"/>
    <x v="64"/>
    <s v="E85029"/>
    <x v="3"/>
    <n v="11"/>
    <n v="12484.316092666601"/>
    <n v="8221"/>
    <n v="379"/>
    <n v="163.59790000000001"/>
    <n v="7.5421000000000005"/>
    <m/>
    <m/>
    <m/>
    <m/>
    <n v="10515"/>
    <n v="188.21850000000001"/>
    <m/>
    <m/>
    <n v="19115"/>
    <n v="359.35850000000005"/>
    <m/>
    <m/>
    <n v="0"/>
    <n v="359.35850000000005"/>
    <e v="#N/A"/>
    <e v="#N/A"/>
    <e v="#N/A"/>
    <n v="5617.9422416999705"/>
    <n v="5617.9422416999705"/>
    <n v="5617.9422416999705"/>
    <n v="408237.13623019785"/>
    <e v="#N/A"/>
  </r>
  <r>
    <s v="Dr Jefferies, 292 Munster RoadBabylon GP at Hand PCNHammersmith &amp; FulhamE85029Jan10"/>
    <x v="63"/>
    <x v="33"/>
    <x v="0"/>
    <x v="64"/>
    <s v="E85029"/>
    <x v="4"/>
    <n v="10"/>
    <n v="12484.316092666601"/>
    <n v="30249"/>
    <n v="2281"/>
    <n v="601.95510000000002"/>
    <n v="45.3919"/>
    <m/>
    <m/>
    <m/>
    <m/>
    <n v="12680"/>
    <n v="226.97200000000001"/>
    <m/>
    <m/>
    <n v="45210"/>
    <n v="874.31899999999996"/>
    <m/>
    <m/>
    <n v="0"/>
    <n v="874.31899999999996"/>
    <e v="#N/A"/>
    <e v="#N/A"/>
    <e v="#N/A"/>
    <n v="5617.9422416999705"/>
    <n v="5617.9422416999705"/>
    <n v="5617.9422416999705"/>
    <n v="408237.13623019785"/>
    <e v="#N/A"/>
  </r>
  <r>
    <s v="Dr Jefferies, 292 Munster RoadBabylon GP at Hand PCNHammersmith &amp; FulhamE85029Jul4"/>
    <x v="63"/>
    <x v="33"/>
    <x v="0"/>
    <x v="64"/>
    <s v="E85029"/>
    <x v="5"/>
    <n v="4"/>
    <n v="12484.316092666601"/>
    <n v="8762"/>
    <n v="180"/>
    <n v="162.09699999999998"/>
    <n v="3.3299999999999996"/>
    <n v="10714"/>
    <n v="651"/>
    <n v="213.20860000000002"/>
    <n v="12.9549"/>
    <n v="16339"/>
    <n v="292.46809999999999"/>
    <n v="8810"/>
    <n v="193.82"/>
    <n v="25281"/>
    <n v="457.89509999999996"/>
    <n v="20175"/>
    <n v="419.98350000000005"/>
    <n v="0"/>
    <n v="457.89509999999996"/>
    <n v="419.98350000000005"/>
    <n v="-37.911599999999908"/>
    <e v="#N/A"/>
    <n v="5617.9422416999705"/>
    <n v="5617.9422416999705"/>
    <n v="5617.9422416999705"/>
    <n v="408237.13623019785"/>
    <e v="#N/A"/>
  </r>
  <r>
    <s v="Dr Jefferies, 292 Munster RoadBabylon GP at Hand PCNHammersmith &amp; FulhamE85029Jun3"/>
    <x v="63"/>
    <x v="33"/>
    <x v="0"/>
    <x v="64"/>
    <s v="E85029"/>
    <x v="6"/>
    <n v="3"/>
    <n v="12484.316092666601"/>
    <n v="8246"/>
    <n v="179"/>
    <n v="152.55099999999999"/>
    <n v="3.3114999999999997"/>
    <n v="12334"/>
    <n v="299"/>
    <n v="245.44660000000002"/>
    <n v="5.9500999999999999"/>
    <n v="16344"/>
    <n v="292.55759999999998"/>
    <n v="18556"/>
    <n v="408.23200000000003"/>
    <n v="24769"/>
    <n v="448.42009999999993"/>
    <n v="31189"/>
    <n v="659.62869999999998"/>
    <n v="0"/>
    <n v="448.42009999999993"/>
    <n v="659.62869999999998"/>
    <n v="211.20860000000005"/>
    <e v="#N/A"/>
    <n v="5617.9422416999705"/>
    <n v="5617.9422416999705"/>
    <n v="5617.9422416999705"/>
    <n v="408237.13623019785"/>
    <e v="#N/A"/>
  </r>
  <r>
    <s v="Dr Jefferies, 292 Munster RoadBabylon GP at Hand PCNHammersmith &amp; FulhamE85029Mar12"/>
    <x v="63"/>
    <x v="33"/>
    <x v="0"/>
    <x v="64"/>
    <s v="E85029"/>
    <x v="7"/>
    <n v="12"/>
    <n v="12484.316092666601"/>
    <n v="14948"/>
    <n v="333"/>
    <n v="297.46520000000004"/>
    <n v="6.6267000000000005"/>
    <m/>
    <m/>
    <m/>
    <m/>
    <n v="11291"/>
    <n v="202.10890000000001"/>
    <m/>
    <m/>
    <n v="26572"/>
    <n v="506.20080000000007"/>
    <m/>
    <m/>
    <n v="0"/>
    <n v="506.20080000000007"/>
    <e v="#N/A"/>
    <e v="#N/A"/>
    <e v="#N/A"/>
    <n v="5617.9422416999705"/>
    <n v="5617.9422416999705"/>
    <n v="5617.9422416999705"/>
    <n v="408237.13623019785"/>
    <e v="#N/A"/>
  </r>
  <r>
    <s v="Dr Jefferies, 292 Munster RoadBabylon GP at Hand PCNHammersmith &amp; FulhamE85029May2"/>
    <x v="63"/>
    <x v="33"/>
    <x v="0"/>
    <x v="64"/>
    <s v="E85029"/>
    <x v="8"/>
    <n v="2"/>
    <n v="12484.316092666601"/>
    <n v="8525"/>
    <n v="26"/>
    <n v="157.71250000000001"/>
    <n v="0.48099999999999998"/>
    <n v="9947"/>
    <n v="322"/>
    <n v="197.9453"/>
    <n v="6.4077999999999999"/>
    <n v="13236"/>
    <n v="236.92439999999999"/>
    <n v="12037"/>
    <n v="264.81400000000002"/>
    <n v="21787"/>
    <n v="395.11789999999996"/>
    <n v="22306"/>
    <n v="469.1671"/>
    <n v="0"/>
    <n v="395.11789999999996"/>
    <n v="469.1671"/>
    <n v="74.049200000000042"/>
    <e v="#N/A"/>
    <n v="5617.9422416999705"/>
    <n v="5617.9422416999705"/>
    <n v="5617.9422416999705"/>
    <n v="408237.13623019785"/>
    <e v="#N/A"/>
  </r>
  <r>
    <s v="Dr Jefferies, 292 Munster RoadBabylon GP at Hand PCNHammersmith &amp; FulhamE85029Nov8"/>
    <x v="63"/>
    <x v="33"/>
    <x v="0"/>
    <x v="64"/>
    <s v="E85029"/>
    <x v="9"/>
    <n v="8"/>
    <n v="12484.316092666601"/>
    <n v="6992"/>
    <n v="1824"/>
    <n v="139.14080000000001"/>
    <n v="36.297600000000003"/>
    <m/>
    <m/>
    <m/>
    <m/>
    <n v="15347"/>
    <n v="274.71129999999999"/>
    <m/>
    <m/>
    <n v="24163"/>
    <n v="450.1497"/>
    <m/>
    <m/>
    <n v="0"/>
    <n v="450.1497"/>
    <e v="#N/A"/>
    <e v="#N/A"/>
    <e v="#N/A"/>
    <n v="5617.9422416999705"/>
    <n v="5617.9422416999705"/>
    <n v="5617.9422416999705"/>
    <n v="408237.13623019785"/>
    <e v="#N/A"/>
  </r>
  <r>
    <s v="Dr Jefferies, 292 Munster RoadBabylon GP at Hand PCNHammersmith &amp; FulhamE85029Oct7"/>
    <x v="63"/>
    <x v="33"/>
    <x v="0"/>
    <x v="64"/>
    <s v="E85029"/>
    <x v="10"/>
    <n v="7"/>
    <n v="12484.316092666601"/>
    <n v="7795"/>
    <n v="1353"/>
    <n v="155.12050000000002"/>
    <n v="26.924700000000001"/>
    <n v="0"/>
    <n v="1200"/>
    <n v="0"/>
    <n v="27"/>
    <n v="18011"/>
    <n v="322.39690000000002"/>
    <n v="11488"/>
    <n v="252.73599999999999"/>
    <n v="27159"/>
    <n v="504.44210000000004"/>
    <n v="12688"/>
    <n v="279.73599999999999"/>
    <n v="0"/>
    <n v="504.44210000000004"/>
    <n v="279.73599999999999"/>
    <n v="-224.70610000000005"/>
    <e v="#N/A"/>
    <n v="5617.9422416999705"/>
    <n v="5617.9422416999705"/>
    <n v="5617.9422416999705"/>
    <n v="408237.13623019785"/>
    <e v="#N/A"/>
  </r>
  <r>
    <s v="Dr Jefferies, 292 Munster RoadBabylon GP at Hand PCNHammersmith &amp; FulhamE85029Sep6"/>
    <x v="63"/>
    <x v="33"/>
    <x v="0"/>
    <x v="64"/>
    <s v="E85029"/>
    <x v="11"/>
    <n v="6"/>
    <n v="12484.316092666601"/>
    <n v="8646"/>
    <n v="3617"/>
    <n v="172.05540000000002"/>
    <n v="71.978300000000004"/>
    <n v="17463"/>
    <n v="1154"/>
    <n v="392.91749999999996"/>
    <n v="25.965"/>
    <n v="20878"/>
    <n v="373.71620000000001"/>
    <n v="9756"/>
    <n v="214.63200000000001"/>
    <n v="33141"/>
    <n v="617.74990000000003"/>
    <n v="28373"/>
    <n v="633.5145"/>
    <n v="0"/>
    <n v="617.74990000000003"/>
    <n v="633.5145"/>
    <n v="15.764599999999973"/>
    <e v="#N/A"/>
    <n v="5617.9422416999705"/>
    <n v="5617.9422416999705"/>
    <n v="5617.9422416999705"/>
    <n v="408237.13623019785"/>
    <e v="#N/A"/>
  </r>
  <r>
    <s v="DR K ANANTHA-REDDY'S PRACTICELong Lane First Care Group PCNHillingdonE86020Apr1"/>
    <x v="64"/>
    <x v="1"/>
    <x v="1"/>
    <x v="65"/>
    <s v="E86020"/>
    <x v="0"/>
    <n v="1"/>
    <n v="5052.8643633698503"/>
    <n v="3213"/>
    <n v="952"/>
    <n v="59.4405"/>
    <n v="17.611999999999998"/>
    <n v="26742"/>
    <n v="0"/>
    <n v="532.16579999999999"/>
    <n v="0"/>
    <n v="1021"/>
    <n v="18.2759"/>
    <n v="2953"/>
    <n v="64.965999999999994"/>
    <n v="5186"/>
    <n v="95.328399999999988"/>
    <n v="29695"/>
    <n v="597.1318"/>
    <n v="0"/>
    <n v="95.328399999999988"/>
    <n v="597.1318"/>
    <n v="501.80340000000001"/>
    <n v="597.1318"/>
    <n v="2273.7889635164329"/>
    <n v="2273.7889635164329"/>
    <n v="2273.7889635164329"/>
    <n v="165228.66468219412"/>
    <n v="0"/>
  </r>
  <r>
    <s v="DR K ANANTHA-REDDY'S PRACTICELong Lane First Care Group PCNHillingdonE86020Aug5"/>
    <x v="64"/>
    <x v="1"/>
    <x v="1"/>
    <x v="65"/>
    <s v="E86020"/>
    <x v="1"/>
    <n v="5"/>
    <n v="5052.8643633698503"/>
    <n v="4302"/>
    <n v="0"/>
    <n v="79.586999999999989"/>
    <n v="0"/>
    <n v="7036"/>
    <n v="0"/>
    <n v="140.0164"/>
    <n v="0"/>
    <n v="1484"/>
    <n v="26.563600000000001"/>
    <n v="2860"/>
    <n v="62.92"/>
    <n v="5786"/>
    <n v="106.1506"/>
    <n v="9896"/>
    <n v="202.93639999999999"/>
    <n v="0"/>
    <n v="106.1506"/>
    <n v="202.93639999999999"/>
    <n v="96.785799999999995"/>
    <n v="800.06819999999993"/>
    <n v="2273.7889635164329"/>
    <n v="2273.7889635164329"/>
    <n v="2273.7889635164329"/>
    <n v="165228.66468219412"/>
    <n v="0"/>
  </r>
  <r>
    <s v="DR K ANANTHA-REDDY'S PRACTICELong Lane First Care Group PCNHillingdonE86020Dec9"/>
    <x v="64"/>
    <x v="1"/>
    <x v="1"/>
    <x v="65"/>
    <s v="E86020"/>
    <x v="2"/>
    <n v="9"/>
    <n v="5052.8643633698503"/>
    <n v="5151"/>
    <n v="8"/>
    <n v="102.50490000000001"/>
    <n v="0.15920000000000001"/>
    <m/>
    <m/>
    <m/>
    <m/>
    <n v="0"/>
    <n v="0"/>
    <m/>
    <m/>
    <n v="5159"/>
    <n v="102.6641"/>
    <m/>
    <m/>
    <n v="0"/>
    <n v="102.6641"/>
    <e v="#N/A"/>
    <e v="#N/A"/>
    <e v="#N/A"/>
    <n v="2273.7889635164329"/>
    <n v="2273.7889635164329"/>
    <n v="2273.7889635164329"/>
    <n v="165228.66468219412"/>
    <e v="#N/A"/>
  </r>
  <r>
    <s v="DR K ANANTHA-REDDY'S PRACTICELong Lane First Care Group PCNHillingdonE86020Feb11"/>
    <x v="64"/>
    <x v="1"/>
    <x v="1"/>
    <x v="65"/>
    <s v="E86020"/>
    <x v="3"/>
    <n v="11"/>
    <n v="5052.8643633698503"/>
    <n v="6133"/>
    <n v="0"/>
    <n v="122.0467"/>
    <n v="0"/>
    <m/>
    <m/>
    <m/>
    <m/>
    <n v="0"/>
    <n v="0"/>
    <m/>
    <m/>
    <n v="6133"/>
    <n v="122.0467"/>
    <m/>
    <m/>
    <n v="0"/>
    <n v="122.0467"/>
    <e v="#N/A"/>
    <e v="#N/A"/>
    <e v="#N/A"/>
    <n v="2273.7889635164329"/>
    <n v="2273.7889635164329"/>
    <n v="2273.7889635164329"/>
    <n v="165228.66468219412"/>
    <e v="#N/A"/>
  </r>
  <r>
    <s v="DR K ANANTHA-REDDY'S PRACTICELong Lane First Care Group PCNHillingdonE86020Jan10"/>
    <x v="64"/>
    <x v="1"/>
    <x v="1"/>
    <x v="65"/>
    <s v="E86020"/>
    <x v="4"/>
    <n v="10"/>
    <n v="5052.8643633698503"/>
    <n v="5650"/>
    <n v="2"/>
    <n v="112.435"/>
    <n v="3.9800000000000002E-2"/>
    <m/>
    <m/>
    <m/>
    <m/>
    <n v="0"/>
    <n v="0"/>
    <m/>
    <m/>
    <n v="5652"/>
    <n v="112.4748"/>
    <m/>
    <m/>
    <n v="0"/>
    <n v="112.4748"/>
    <e v="#N/A"/>
    <e v="#N/A"/>
    <e v="#N/A"/>
    <n v="2273.7889635164329"/>
    <n v="2273.7889635164329"/>
    <n v="2273.7889635164329"/>
    <n v="165228.66468219412"/>
    <e v="#N/A"/>
  </r>
  <r>
    <s v="DR K ANANTHA-REDDY'S PRACTICELong Lane First Care Group PCNHillingdonE86020Jul4"/>
    <x v="64"/>
    <x v="1"/>
    <x v="1"/>
    <x v="65"/>
    <s v="E86020"/>
    <x v="5"/>
    <n v="4"/>
    <n v="5052.8643633698503"/>
    <n v="4192"/>
    <n v="1807"/>
    <n v="77.551999999999992"/>
    <n v="33.429499999999997"/>
    <n v="18080"/>
    <n v="3"/>
    <n v="359.79200000000003"/>
    <n v="5.9700000000000003E-2"/>
    <n v="1398"/>
    <n v="25.0242"/>
    <n v="3349"/>
    <n v="73.677999999999997"/>
    <n v="7397"/>
    <n v="136.00569999999999"/>
    <n v="21432"/>
    <n v="433.52970000000005"/>
    <n v="0"/>
    <n v="136.00569999999999"/>
    <n v="433.52970000000005"/>
    <n v="297.52400000000006"/>
    <e v="#N/A"/>
    <n v="2273.7889635164329"/>
    <n v="2273.7889635164329"/>
    <n v="2273.7889635164329"/>
    <n v="165228.66468219412"/>
    <e v="#N/A"/>
  </r>
  <r>
    <s v="DR K ANANTHA-REDDY'S PRACTICELong Lane First Care Group PCNHillingdonE86020Jun3"/>
    <x v="64"/>
    <x v="1"/>
    <x v="1"/>
    <x v="65"/>
    <s v="E86020"/>
    <x v="6"/>
    <n v="3"/>
    <n v="5052.8643633698503"/>
    <n v="19649"/>
    <n v="8"/>
    <n v="363.50649999999996"/>
    <n v="0.14799999999999999"/>
    <n v="36480"/>
    <n v="0"/>
    <n v="725.952"/>
    <n v="0"/>
    <n v="1315"/>
    <n v="23.538499999999999"/>
    <n v="3265"/>
    <n v="71.83"/>
    <n v="20972"/>
    <n v="387.19299999999998"/>
    <n v="39745"/>
    <n v="797.78200000000004"/>
    <n v="0"/>
    <n v="387.19299999999998"/>
    <n v="797.78200000000004"/>
    <n v="410.58900000000006"/>
    <e v="#N/A"/>
    <n v="2273.7889635164329"/>
    <n v="2273.7889635164329"/>
    <n v="2273.7889635164329"/>
    <n v="165228.66468219412"/>
    <e v="#N/A"/>
  </r>
  <r>
    <s v="DR K ANANTHA-REDDY'S PRACTICELong Lane First Care Group PCNHillingdonE86020Mar12"/>
    <x v="64"/>
    <x v="1"/>
    <x v="1"/>
    <x v="65"/>
    <s v="E86020"/>
    <x v="7"/>
    <n v="12"/>
    <n v="5052.8643633698503"/>
    <n v="18731"/>
    <n v="0"/>
    <n v="372.74690000000004"/>
    <n v="0"/>
    <m/>
    <m/>
    <m/>
    <m/>
    <n v="1868"/>
    <n v="33.437199999999997"/>
    <m/>
    <m/>
    <n v="20599"/>
    <n v="406.18410000000006"/>
    <m/>
    <m/>
    <n v="0"/>
    <n v="406.18410000000006"/>
    <e v="#N/A"/>
    <e v="#N/A"/>
    <e v="#N/A"/>
    <n v="2273.7889635164329"/>
    <n v="2273.7889635164329"/>
    <n v="2273.7889635164329"/>
    <n v="165228.66468219412"/>
    <e v="#N/A"/>
  </r>
  <r>
    <s v="DR K ANANTHA-REDDY'S PRACTICELong Lane First Care Group PCNHillingdonE86020May2"/>
    <x v="64"/>
    <x v="1"/>
    <x v="1"/>
    <x v="65"/>
    <s v="E86020"/>
    <x v="8"/>
    <n v="2"/>
    <n v="5052.8643633698503"/>
    <n v="20001"/>
    <n v="985"/>
    <n v="370.01849999999996"/>
    <n v="18.2225"/>
    <n v="10272"/>
    <n v="0"/>
    <n v="204.4128"/>
    <n v="0"/>
    <n v="959"/>
    <n v="17.1661"/>
    <n v="3238"/>
    <n v="71.236000000000004"/>
    <n v="21945"/>
    <n v="405.40710000000001"/>
    <n v="13510"/>
    <n v="275.64879999999999"/>
    <n v="0"/>
    <n v="405.40710000000001"/>
    <n v="275.64879999999999"/>
    <n v="-129.75830000000002"/>
    <e v="#N/A"/>
    <n v="2273.7889635164329"/>
    <n v="2273.7889635164329"/>
    <n v="2273.7889635164329"/>
    <n v="165228.66468219412"/>
    <e v="#N/A"/>
  </r>
  <r>
    <s v="DR K ANANTHA-REDDY'S PRACTICELong Lane First Care Group PCNHillingdonE86020Nov8"/>
    <x v="64"/>
    <x v="1"/>
    <x v="1"/>
    <x v="65"/>
    <s v="E86020"/>
    <x v="9"/>
    <n v="8"/>
    <n v="5052.8643633698503"/>
    <n v="9391"/>
    <n v="851"/>
    <n v="186.8809"/>
    <n v="16.934900000000003"/>
    <m/>
    <m/>
    <m/>
    <m/>
    <n v="2633"/>
    <n v="47.130699999999997"/>
    <m/>
    <m/>
    <n v="12875"/>
    <n v="250.94649999999999"/>
    <m/>
    <m/>
    <n v="0"/>
    <n v="250.94649999999999"/>
    <e v="#N/A"/>
    <e v="#N/A"/>
    <e v="#N/A"/>
    <n v="2273.7889635164329"/>
    <n v="2273.7889635164329"/>
    <n v="2273.7889635164329"/>
    <n v="165228.66468219412"/>
    <e v="#N/A"/>
  </r>
  <r>
    <s v="DR K ANANTHA-REDDY'S PRACTICELong Lane First Care Group PCNHillingdonE86020Oct7"/>
    <x v="64"/>
    <x v="1"/>
    <x v="1"/>
    <x v="65"/>
    <s v="E86020"/>
    <x v="10"/>
    <n v="7"/>
    <n v="5052.8643633698503"/>
    <n v="19568"/>
    <n v="768"/>
    <n v="389.40320000000003"/>
    <n v="15.283200000000001"/>
    <n v="0"/>
    <n v="17"/>
    <n v="0"/>
    <n v="0.38250000000000001"/>
    <n v="3847"/>
    <n v="68.8613"/>
    <n v="3154"/>
    <n v="69.388000000000005"/>
    <n v="24183"/>
    <n v="473.54770000000008"/>
    <n v="3171"/>
    <n v="69.770499999999998"/>
    <n v="0"/>
    <n v="473.54770000000008"/>
    <n v="69.770499999999998"/>
    <n v="-403.77720000000011"/>
    <e v="#N/A"/>
    <n v="2273.7889635164329"/>
    <n v="2273.7889635164329"/>
    <n v="2273.7889635164329"/>
    <n v="165228.66468219412"/>
    <e v="#N/A"/>
  </r>
  <r>
    <s v="DR K ANANTHA-REDDY'S PRACTICELong Lane First Care Group PCNHillingdonE86020Sep6"/>
    <x v="64"/>
    <x v="1"/>
    <x v="1"/>
    <x v="65"/>
    <s v="E86020"/>
    <x v="11"/>
    <n v="6"/>
    <n v="5052.8643633698503"/>
    <n v="14902"/>
    <n v="4970"/>
    <n v="296.5498"/>
    <n v="98.903000000000006"/>
    <n v="8551"/>
    <n v="0"/>
    <n v="192.39749999999998"/>
    <n v="0"/>
    <n v="2189"/>
    <n v="39.183100000000003"/>
    <n v="2527"/>
    <n v="55.594000000000001"/>
    <n v="22061"/>
    <n v="434.63590000000005"/>
    <n v="11078"/>
    <n v="247.99149999999997"/>
    <n v="0"/>
    <n v="434.63590000000005"/>
    <n v="247.99149999999997"/>
    <n v="-186.64440000000008"/>
    <e v="#N/A"/>
    <n v="2273.7889635164329"/>
    <n v="2273.7889635164329"/>
    <n v="2273.7889635164329"/>
    <n v="165228.66468219412"/>
    <e v="#N/A"/>
  </r>
  <r>
    <s v="DR PINKINDER SAHOTAColne Union PCNHillingdonE86004Apr1"/>
    <x v="65"/>
    <x v="34"/>
    <x v="1"/>
    <x v="66"/>
    <s v="E86004"/>
    <x v="0"/>
    <n v="1"/>
    <n v="10698.8400593199"/>
    <n v="2941"/>
    <n v="0"/>
    <n v="54.408499999999997"/>
    <n v="0"/>
    <n v="16820"/>
    <n v="9242"/>
    <n v="334.71800000000002"/>
    <n v="183.91580000000002"/>
    <n v="0"/>
    <n v="0"/>
    <n v="1153"/>
    <n v="25.366"/>
    <n v="2941"/>
    <n v="54.408499999999997"/>
    <n v="27215"/>
    <n v="543.99980000000005"/>
    <n v="0"/>
    <n v="54.408499999999997"/>
    <n v="543.99980000000005"/>
    <n v="489.59130000000005"/>
    <n v="543.99980000000005"/>
    <n v="4814.4780266939551"/>
    <n v="4814.4780266939551"/>
    <n v="4814.4780266939551"/>
    <n v="349852.06993976078"/>
    <n v="0"/>
  </r>
  <r>
    <s v="DR PINKINDER SAHOTAColne Union PCNHillingdonE86004Aug5"/>
    <x v="65"/>
    <x v="34"/>
    <x v="1"/>
    <x v="66"/>
    <s v="E86004"/>
    <x v="1"/>
    <n v="5"/>
    <n v="10698.8400593199"/>
    <n v="4214"/>
    <n v="0"/>
    <n v="77.959000000000003"/>
    <n v="0"/>
    <n v="15148"/>
    <n v="490"/>
    <n v="301.4452"/>
    <n v="9.7510000000000012"/>
    <n v="1355"/>
    <n v="24.2545"/>
    <n v="1632"/>
    <n v="35.904000000000003"/>
    <n v="5569"/>
    <n v="102.21350000000001"/>
    <n v="17270"/>
    <n v="347.10019999999997"/>
    <n v="0"/>
    <n v="102.21350000000001"/>
    <n v="347.10019999999997"/>
    <n v="244.88669999999996"/>
    <n v="891.1"/>
    <n v="4814.4780266939551"/>
    <n v="4814.4780266939551"/>
    <n v="4814.4780266939551"/>
    <n v="349852.06993976078"/>
    <n v="0"/>
  </r>
  <r>
    <s v="DR PINKINDER SAHOTAColne Union PCNHillingdonE86004Dec9"/>
    <x v="65"/>
    <x v="34"/>
    <x v="1"/>
    <x v="66"/>
    <s v="E86004"/>
    <x v="2"/>
    <n v="9"/>
    <n v="10698.8400593199"/>
    <n v="20288"/>
    <n v="1592"/>
    <n v="403.7312"/>
    <n v="31.680800000000001"/>
    <m/>
    <m/>
    <m/>
    <m/>
    <n v="1408"/>
    <n v="25.203199999999999"/>
    <m/>
    <m/>
    <n v="23288"/>
    <n v="460.61519999999996"/>
    <m/>
    <m/>
    <n v="0"/>
    <n v="460.61519999999996"/>
    <e v="#N/A"/>
    <e v="#N/A"/>
    <e v="#N/A"/>
    <n v="4814.4780266939551"/>
    <n v="4814.4780266939551"/>
    <n v="4814.4780266939551"/>
    <n v="349852.06993976078"/>
    <e v="#N/A"/>
  </r>
  <r>
    <s v="DR PINKINDER SAHOTAColne Union PCNHillingdonE86004Feb11"/>
    <x v="65"/>
    <x v="34"/>
    <x v="1"/>
    <x v="66"/>
    <s v="E86004"/>
    <x v="3"/>
    <n v="11"/>
    <n v="10698.8400593199"/>
    <n v="17866"/>
    <n v="2849"/>
    <n v="355.53340000000003"/>
    <n v="56.695100000000004"/>
    <m/>
    <m/>
    <m/>
    <m/>
    <n v="1396"/>
    <n v="24.988399999999999"/>
    <m/>
    <m/>
    <n v="22111"/>
    <n v="437.21690000000007"/>
    <m/>
    <m/>
    <n v="0"/>
    <n v="437.21690000000007"/>
    <e v="#N/A"/>
    <e v="#N/A"/>
    <e v="#N/A"/>
    <n v="4814.4780266939551"/>
    <n v="4814.4780266939551"/>
    <n v="4814.4780266939551"/>
    <n v="349852.06993976078"/>
    <e v="#N/A"/>
  </r>
  <r>
    <s v="DR PINKINDER SAHOTAColne Union PCNHillingdonE86004Jan10"/>
    <x v="65"/>
    <x v="34"/>
    <x v="1"/>
    <x v="66"/>
    <s v="E86004"/>
    <x v="4"/>
    <n v="10"/>
    <n v="10698.8400593199"/>
    <n v="18263"/>
    <n v="2645"/>
    <n v="363.43370000000004"/>
    <n v="52.6355"/>
    <m/>
    <m/>
    <m/>
    <m/>
    <n v="1614"/>
    <n v="28.890599999999999"/>
    <m/>
    <m/>
    <n v="22522"/>
    <n v="444.95980000000003"/>
    <m/>
    <m/>
    <n v="0"/>
    <n v="444.95980000000003"/>
    <e v="#N/A"/>
    <e v="#N/A"/>
    <e v="#N/A"/>
    <n v="4814.4780266939551"/>
    <n v="4814.4780266939551"/>
    <n v="4814.4780266939551"/>
    <n v="349852.06993976078"/>
    <e v="#N/A"/>
  </r>
  <r>
    <s v="DR PINKINDER SAHOTAColne Union PCNHillingdonE86004Jul4"/>
    <x v="65"/>
    <x v="34"/>
    <x v="1"/>
    <x v="66"/>
    <s v="E86004"/>
    <x v="5"/>
    <n v="4"/>
    <n v="10698.8400593199"/>
    <n v="2735"/>
    <n v="0"/>
    <n v="50.597499999999997"/>
    <n v="0"/>
    <n v="17389"/>
    <n v="331"/>
    <n v="346.04110000000003"/>
    <n v="6.5869"/>
    <n v="946"/>
    <n v="16.933399999999999"/>
    <n v="1709"/>
    <n v="37.597999999999999"/>
    <n v="3681"/>
    <n v="67.530900000000003"/>
    <n v="19429"/>
    <n v="390.22600000000006"/>
    <n v="0"/>
    <n v="67.530900000000003"/>
    <n v="390.22600000000006"/>
    <n v="322.69510000000002"/>
    <e v="#N/A"/>
    <n v="4814.4780266939551"/>
    <n v="4814.4780266939551"/>
    <n v="4814.4780266939551"/>
    <n v="349852.06993976078"/>
    <e v="#N/A"/>
  </r>
  <r>
    <s v="DR PINKINDER SAHOTAColne Union PCNHillingdonE86004Jun3"/>
    <x v="65"/>
    <x v="34"/>
    <x v="1"/>
    <x v="66"/>
    <s v="E86004"/>
    <x v="6"/>
    <n v="3"/>
    <n v="10698.8400593199"/>
    <n v="46363"/>
    <n v="0"/>
    <n v="857.71549999999991"/>
    <n v="0"/>
    <n v="16016"/>
    <n v="1587"/>
    <n v="318.71840000000003"/>
    <n v="31.581300000000002"/>
    <n v="0"/>
    <n v="0"/>
    <n v="1600"/>
    <n v="35.200000000000003"/>
    <n v="46363"/>
    <n v="857.71549999999991"/>
    <n v="19203"/>
    <n v="385.49970000000002"/>
    <n v="0"/>
    <n v="857.71549999999991"/>
    <n v="385.49970000000002"/>
    <n v="-472.21579999999989"/>
    <e v="#N/A"/>
    <n v="4814.4780266939551"/>
    <n v="4814.4780266939551"/>
    <n v="4814.4780266939551"/>
    <n v="349852.06993976078"/>
    <e v="#N/A"/>
  </r>
  <r>
    <s v="DR PINKINDER SAHOTAColne Union PCNHillingdonE86004Mar12"/>
    <x v="65"/>
    <x v="34"/>
    <x v="1"/>
    <x v="66"/>
    <s v="E86004"/>
    <x v="7"/>
    <n v="12"/>
    <n v="10698.8400593199"/>
    <n v="44230"/>
    <n v="1490"/>
    <n v="880.17700000000002"/>
    <n v="29.651"/>
    <m/>
    <m/>
    <m/>
    <m/>
    <n v="1382"/>
    <n v="24.7378"/>
    <m/>
    <m/>
    <n v="47102"/>
    <n v="934.56579999999997"/>
    <m/>
    <m/>
    <n v="0"/>
    <n v="934.56579999999997"/>
    <e v="#N/A"/>
    <e v="#N/A"/>
    <e v="#N/A"/>
    <n v="4814.4780266939551"/>
    <n v="4814.4780266939551"/>
    <n v="4814.4780266939551"/>
    <n v="349852.06993976078"/>
    <e v="#N/A"/>
  </r>
  <r>
    <s v="DR PINKINDER SAHOTAColne Union PCNHillingdonE86004May2"/>
    <x v="65"/>
    <x v="34"/>
    <x v="1"/>
    <x v="66"/>
    <s v="E86004"/>
    <x v="8"/>
    <n v="2"/>
    <n v="10698.8400593199"/>
    <n v="9657"/>
    <n v="0"/>
    <n v="178.65449999999998"/>
    <n v="0"/>
    <n v="15107"/>
    <n v="1486"/>
    <n v="300.6293"/>
    <n v="29.571400000000001"/>
    <n v="0"/>
    <n v="0"/>
    <n v="1321"/>
    <n v="29.062000000000001"/>
    <n v="9657"/>
    <n v="178.65449999999998"/>
    <n v="17914"/>
    <n v="359.2627"/>
    <n v="0"/>
    <n v="178.65449999999998"/>
    <n v="359.2627"/>
    <n v="180.60820000000001"/>
    <e v="#N/A"/>
    <n v="4814.4780266939551"/>
    <n v="4814.4780266939551"/>
    <n v="4814.4780266939551"/>
    <n v="349852.06993976078"/>
    <e v="#N/A"/>
  </r>
  <r>
    <s v="DR PINKINDER SAHOTAColne Union PCNHillingdonE86004Nov8"/>
    <x v="65"/>
    <x v="34"/>
    <x v="1"/>
    <x v="66"/>
    <s v="E86004"/>
    <x v="9"/>
    <n v="8"/>
    <n v="10698.8400593199"/>
    <n v="15311"/>
    <n v="4539"/>
    <n v="304.68889999999999"/>
    <n v="90.326100000000011"/>
    <m/>
    <m/>
    <m/>
    <m/>
    <n v="1352"/>
    <n v="24.200800000000001"/>
    <m/>
    <m/>
    <n v="21202"/>
    <n v="419.2158"/>
    <m/>
    <m/>
    <n v="0"/>
    <n v="419.2158"/>
    <e v="#N/A"/>
    <e v="#N/A"/>
    <e v="#N/A"/>
    <n v="4814.4780266939551"/>
    <n v="4814.4780266939551"/>
    <n v="4814.4780266939551"/>
    <n v="349852.06993976078"/>
    <e v="#N/A"/>
  </r>
  <r>
    <s v="DR PINKINDER SAHOTAColne Union PCNHillingdonE86004Oct7"/>
    <x v="65"/>
    <x v="34"/>
    <x v="1"/>
    <x v="66"/>
    <s v="E86004"/>
    <x v="10"/>
    <n v="7"/>
    <n v="10698.8400593199"/>
    <n v="7153"/>
    <n v="0"/>
    <n v="142.34470000000002"/>
    <n v="0"/>
    <n v="0"/>
    <n v="3858"/>
    <n v="0"/>
    <n v="86.804999999999993"/>
    <n v="1613"/>
    <n v="28.872699999999998"/>
    <n v="1604"/>
    <n v="35.287999999999997"/>
    <n v="8766"/>
    <n v="171.21740000000003"/>
    <n v="5462"/>
    <n v="122.09299999999999"/>
    <n v="0"/>
    <n v="171.21740000000003"/>
    <n v="122.09299999999999"/>
    <n v="-49.124400000000037"/>
    <e v="#N/A"/>
    <n v="4814.4780266939551"/>
    <n v="4814.4780266939551"/>
    <n v="4814.4780266939551"/>
    <n v="349852.06993976078"/>
    <e v="#N/A"/>
  </r>
  <r>
    <s v="DR PINKINDER SAHOTAColne Union PCNHillingdonE86004Sep6"/>
    <x v="65"/>
    <x v="34"/>
    <x v="1"/>
    <x v="66"/>
    <s v="E86004"/>
    <x v="11"/>
    <n v="6"/>
    <n v="10698.8400593199"/>
    <n v="7834"/>
    <n v="2188"/>
    <n v="155.89660000000001"/>
    <n v="43.541200000000003"/>
    <n v="16236"/>
    <n v="6759"/>
    <n v="365.31"/>
    <n v="152.07749999999999"/>
    <n v="1440"/>
    <n v="25.776"/>
    <n v="1700"/>
    <n v="37.4"/>
    <n v="11462"/>
    <n v="225.21380000000002"/>
    <n v="24695"/>
    <n v="554.78750000000002"/>
    <n v="0"/>
    <n v="225.21380000000002"/>
    <n v="554.78750000000002"/>
    <n v="329.57370000000003"/>
    <e v="#N/A"/>
    <n v="4814.4780266939551"/>
    <n v="4814.4780266939551"/>
    <n v="4814.4780266939551"/>
    <n v="349852.06993976078"/>
    <e v="#N/A"/>
  </r>
  <r>
    <s v="DR UPPAL &amp; PARTNERS, PARKVIEWNorth H&amp;F PCNHammersmith &amp; FulhamE85624Apr1"/>
    <x v="66"/>
    <x v="21"/>
    <x v="0"/>
    <x v="67"/>
    <s v="E85624"/>
    <x v="0"/>
    <n v="1"/>
    <n v="7737.0403981906102"/>
    <n v="738"/>
    <n v="0"/>
    <n v="13.652999999999999"/>
    <n v="0"/>
    <n v="747"/>
    <n v="0"/>
    <n v="14.865300000000001"/>
    <n v="0"/>
    <n v="10367"/>
    <n v="185.5693"/>
    <n v="8157"/>
    <n v="179.45400000000001"/>
    <n v="11105"/>
    <n v="199.22229999999999"/>
    <n v="8904"/>
    <n v="194.3193"/>
    <n v="0"/>
    <n v="199.22229999999999"/>
    <n v="194.3193"/>
    <n v="-4.9029999999999916"/>
    <n v="194.3193"/>
    <n v="3481.6681791857745"/>
    <n v="3481.6681791857745"/>
    <n v="3481.6681791857745"/>
    <n v="253001.22102083298"/>
    <n v="0"/>
  </r>
  <r>
    <s v="DR UPPAL &amp; PARTNERS, PARKVIEWNorth H&amp;F PCNHammersmith &amp; FulhamE85624Aug5"/>
    <x v="66"/>
    <x v="21"/>
    <x v="0"/>
    <x v="67"/>
    <s v="E85624"/>
    <x v="1"/>
    <n v="5"/>
    <n v="7737.0403981906102"/>
    <n v="4265"/>
    <n v="22"/>
    <n v="78.902499999999989"/>
    <n v="0.40699999999999997"/>
    <n v="5980"/>
    <n v="13"/>
    <n v="119.00200000000001"/>
    <n v="0.25870000000000004"/>
    <n v="8202"/>
    <n v="146.8158"/>
    <n v="5112"/>
    <n v="112.464"/>
    <n v="12489"/>
    <n v="226.12529999999998"/>
    <n v="11105"/>
    <n v="231.72470000000001"/>
    <n v="0"/>
    <n v="226.12529999999998"/>
    <n v="231.72470000000001"/>
    <n v="5.5994000000000312"/>
    <n v="426.04399999999998"/>
    <n v="3481.6681791857745"/>
    <n v="3481.6681791857745"/>
    <n v="3481.6681791857745"/>
    <n v="253001.22102083298"/>
    <n v="0"/>
  </r>
  <r>
    <s v="DR UPPAL &amp; PARTNERS, PARKVIEWNorth H&amp;F PCNHammersmith &amp; FulhamE85624Dec9"/>
    <x v="66"/>
    <x v="21"/>
    <x v="0"/>
    <x v="67"/>
    <s v="E85624"/>
    <x v="2"/>
    <n v="9"/>
    <n v="7737.0403981906102"/>
    <n v="660"/>
    <n v="0"/>
    <n v="13.134"/>
    <n v="0"/>
    <m/>
    <m/>
    <m/>
    <m/>
    <n v="7538"/>
    <n v="134.93020000000001"/>
    <m/>
    <m/>
    <n v="8198"/>
    <n v="148.06420000000003"/>
    <m/>
    <m/>
    <n v="0"/>
    <n v="148.06420000000003"/>
    <e v="#N/A"/>
    <e v="#N/A"/>
    <e v="#N/A"/>
    <n v="3481.6681791857745"/>
    <n v="3481.6681791857745"/>
    <n v="3481.6681791857745"/>
    <n v="253001.22102083298"/>
    <e v="#N/A"/>
  </r>
  <r>
    <s v="DR UPPAL &amp; PARTNERS, PARKVIEWNorth H&amp;F PCNHammersmith &amp; FulhamE85624Feb11"/>
    <x v="66"/>
    <x v="21"/>
    <x v="0"/>
    <x v="67"/>
    <s v="E85624"/>
    <x v="3"/>
    <n v="11"/>
    <n v="7737.0403981906102"/>
    <n v="3720"/>
    <n v="0"/>
    <n v="74.028000000000006"/>
    <n v="0"/>
    <m/>
    <m/>
    <m/>
    <m/>
    <n v="11615"/>
    <n v="207.9085"/>
    <m/>
    <m/>
    <n v="15335"/>
    <n v="281.93650000000002"/>
    <m/>
    <m/>
    <n v="0"/>
    <n v="281.93650000000002"/>
    <e v="#N/A"/>
    <e v="#N/A"/>
    <e v="#N/A"/>
    <n v="3481.6681791857745"/>
    <n v="3481.6681791857745"/>
    <n v="3481.6681791857745"/>
    <n v="253001.22102083298"/>
    <e v="#N/A"/>
  </r>
  <r>
    <s v="DR UPPAL &amp; PARTNERS, PARKVIEWNorth H&amp;F PCNHammersmith &amp; FulhamE85624Jan10"/>
    <x v="66"/>
    <x v="21"/>
    <x v="0"/>
    <x v="67"/>
    <s v="E85624"/>
    <x v="4"/>
    <n v="10"/>
    <n v="7737.0403981906102"/>
    <n v="1868"/>
    <n v="1"/>
    <n v="37.173200000000001"/>
    <n v="1.9900000000000001E-2"/>
    <m/>
    <m/>
    <m/>
    <m/>
    <n v="8613"/>
    <n v="154.17269999999999"/>
    <m/>
    <m/>
    <n v="10482"/>
    <n v="191.36579999999998"/>
    <m/>
    <m/>
    <n v="0"/>
    <n v="191.36579999999998"/>
    <e v="#N/A"/>
    <e v="#N/A"/>
    <e v="#N/A"/>
    <n v="3481.6681791857745"/>
    <n v="3481.6681791857745"/>
    <n v="3481.6681791857745"/>
    <n v="253001.22102083298"/>
    <e v="#N/A"/>
  </r>
  <r>
    <s v="DR UPPAL &amp; PARTNERS, PARKVIEWNorth H&amp;F PCNHammersmith &amp; FulhamE85624Jul4"/>
    <x v="66"/>
    <x v="21"/>
    <x v="0"/>
    <x v="67"/>
    <s v="E85624"/>
    <x v="5"/>
    <n v="4"/>
    <n v="7737.0403981906102"/>
    <n v="2053"/>
    <n v="0"/>
    <n v="37.980499999999999"/>
    <n v="0"/>
    <n v="7536"/>
    <n v="6"/>
    <n v="149.96640000000002"/>
    <n v="0.11940000000000001"/>
    <n v="8048"/>
    <n v="144.0592"/>
    <n v="6858"/>
    <n v="150.876"/>
    <n v="10101"/>
    <n v="182.03970000000001"/>
    <n v="14400"/>
    <n v="300.96180000000004"/>
    <n v="0"/>
    <n v="182.03970000000001"/>
    <n v="300.96180000000004"/>
    <n v="118.92210000000003"/>
    <e v="#N/A"/>
    <n v="3481.6681791857745"/>
    <n v="3481.6681791857745"/>
    <n v="3481.6681791857745"/>
    <n v="253001.22102083298"/>
    <e v="#N/A"/>
  </r>
  <r>
    <s v="DR UPPAL &amp; PARTNERS, PARKVIEWNorth H&amp;F PCNHammersmith &amp; FulhamE85624Jun3"/>
    <x v="66"/>
    <x v="21"/>
    <x v="0"/>
    <x v="67"/>
    <s v="E85624"/>
    <x v="6"/>
    <n v="3"/>
    <n v="7737.0403981906102"/>
    <n v="748"/>
    <n v="0"/>
    <n v="13.837999999999999"/>
    <n v="0"/>
    <n v="654"/>
    <n v="0"/>
    <n v="13.014600000000002"/>
    <n v="0"/>
    <n v="6502"/>
    <n v="116.3858"/>
    <n v="23088"/>
    <n v="507.93599999999998"/>
    <n v="7250"/>
    <n v="130.22380000000001"/>
    <n v="23742"/>
    <n v="520.95060000000001"/>
    <n v="0"/>
    <n v="130.22380000000001"/>
    <n v="520.95060000000001"/>
    <n v="390.72680000000003"/>
    <e v="#N/A"/>
    <n v="3481.6681791857745"/>
    <n v="3481.6681791857745"/>
    <n v="3481.6681791857745"/>
    <n v="253001.22102083298"/>
    <e v="#N/A"/>
  </r>
  <r>
    <s v="DR UPPAL &amp; PARTNERS, PARKVIEWNorth H&amp;F PCNHammersmith &amp; FulhamE85624Mar12"/>
    <x v="66"/>
    <x v="21"/>
    <x v="0"/>
    <x v="67"/>
    <s v="E85624"/>
    <x v="7"/>
    <n v="12"/>
    <n v="7737.0403981906102"/>
    <n v="1834"/>
    <n v="0"/>
    <n v="36.496600000000001"/>
    <n v="0"/>
    <m/>
    <m/>
    <m/>
    <m/>
    <n v="6223"/>
    <n v="111.3917"/>
    <m/>
    <m/>
    <n v="8057"/>
    <n v="147.88830000000002"/>
    <m/>
    <m/>
    <n v="0"/>
    <n v="147.88830000000002"/>
    <e v="#N/A"/>
    <e v="#N/A"/>
    <e v="#N/A"/>
    <n v="3481.6681791857745"/>
    <n v="3481.6681791857745"/>
    <n v="3481.6681791857745"/>
    <n v="253001.22102083298"/>
    <e v="#N/A"/>
  </r>
  <r>
    <s v="DR UPPAL &amp; PARTNERS, PARKVIEWNorth H&amp;F PCNHammersmith &amp; FulhamE85624May2"/>
    <x v="66"/>
    <x v="21"/>
    <x v="0"/>
    <x v="67"/>
    <s v="E85624"/>
    <x v="8"/>
    <n v="2"/>
    <n v="7737.0403981906102"/>
    <n v="3623"/>
    <n v="0"/>
    <n v="67.025499999999994"/>
    <n v="0"/>
    <n v="397"/>
    <n v="0"/>
    <n v="7.9003000000000005"/>
    <n v="0"/>
    <n v="8466"/>
    <n v="151.54140000000001"/>
    <n v="5445"/>
    <n v="119.79"/>
    <n v="12089"/>
    <n v="218.5669"/>
    <n v="5842"/>
    <n v="127.69030000000001"/>
    <n v="0"/>
    <n v="218.5669"/>
    <n v="127.69030000000001"/>
    <n v="-90.876599999999996"/>
    <e v="#N/A"/>
    <n v="3481.6681791857745"/>
    <n v="3481.6681791857745"/>
    <n v="3481.6681791857745"/>
    <n v="253001.22102083298"/>
    <e v="#N/A"/>
  </r>
  <r>
    <s v="DR UPPAL &amp; PARTNERS, PARKVIEWNorth H&amp;F PCNHammersmith &amp; FulhamE85624Nov8"/>
    <x v="66"/>
    <x v="21"/>
    <x v="0"/>
    <x v="67"/>
    <s v="E85624"/>
    <x v="9"/>
    <n v="8"/>
    <n v="7737.0403981906102"/>
    <n v="1507"/>
    <n v="0"/>
    <n v="29.9893"/>
    <n v="0"/>
    <m/>
    <m/>
    <m/>
    <m/>
    <n v="14080"/>
    <n v="252.03200000000001"/>
    <m/>
    <m/>
    <n v="15587"/>
    <n v="282.0213"/>
    <m/>
    <m/>
    <n v="0"/>
    <n v="282.0213"/>
    <e v="#N/A"/>
    <e v="#N/A"/>
    <e v="#N/A"/>
    <n v="3481.6681791857745"/>
    <n v="3481.6681791857745"/>
    <n v="3481.6681791857745"/>
    <n v="253001.22102083298"/>
    <e v="#N/A"/>
  </r>
  <r>
    <s v="DR UPPAL &amp; PARTNERS, PARKVIEWNorth H&amp;F PCNHammersmith &amp; FulhamE85624Oct7"/>
    <x v="66"/>
    <x v="21"/>
    <x v="0"/>
    <x v="67"/>
    <s v="E85624"/>
    <x v="10"/>
    <n v="7"/>
    <n v="7737.0403981906102"/>
    <n v="1613"/>
    <n v="7"/>
    <n v="32.098700000000001"/>
    <n v="0.13930000000000001"/>
    <n v="0"/>
    <n v="0"/>
    <n v="0"/>
    <n v="0"/>
    <n v="11471"/>
    <n v="205.33090000000001"/>
    <n v="15702"/>
    <n v="345.44400000000002"/>
    <n v="13091"/>
    <n v="237.56890000000001"/>
    <n v="15702"/>
    <n v="345.44400000000002"/>
    <n v="0"/>
    <n v="237.56890000000001"/>
    <n v="345.44400000000002"/>
    <n v="107.8751"/>
    <e v="#N/A"/>
    <n v="3481.6681791857745"/>
    <n v="3481.6681791857745"/>
    <n v="3481.6681791857745"/>
    <n v="253001.22102083298"/>
    <e v="#N/A"/>
  </r>
  <r>
    <s v="DR UPPAL &amp; PARTNERS, PARKVIEWNorth H&amp;F PCNHammersmith &amp; FulhamE85624Sep6"/>
    <x v="66"/>
    <x v="21"/>
    <x v="0"/>
    <x v="67"/>
    <s v="E85624"/>
    <x v="11"/>
    <n v="6"/>
    <n v="7737.0403981906102"/>
    <n v="1663"/>
    <n v="1418"/>
    <n v="33.093699999999998"/>
    <n v="28.218200000000003"/>
    <n v="4016"/>
    <n v="0"/>
    <n v="90.36"/>
    <n v="0"/>
    <n v="8871"/>
    <n v="158.79089999999999"/>
    <n v="6192"/>
    <n v="136.22399999999999"/>
    <n v="11952"/>
    <n v="220.1028"/>
    <n v="10208"/>
    <n v="226.584"/>
    <n v="0"/>
    <n v="220.1028"/>
    <n v="226.584"/>
    <n v="6.4812000000000012"/>
    <e v="#N/A"/>
    <n v="3481.6681791857745"/>
    <n v="3481.6681791857745"/>
    <n v="3481.6681791857745"/>
    <n v="253001.22102083298"/>
    <e v="#N/A"/>
  </r>
  <r>
    <s v="EALING PARK HEALTH CENTRESouth Central EalingEalingE85657Apr1"/>
    <x v="67"/>
    <x v="35"/>
    <x v="2"/>
    <x v="68"/>
    <s v="E85657"/>
    <x v="0"/>
    <n v="1"/>
    <n v="9602.1081406209105"/>
    <n v="10539"/>
    <n v="9"/>
    <n v="194.97149999999999"/>
    <n v="0.16649999999999998"/>
    <n v="6180"/>
    <n v="388"/>
    <n v="122.982"/>
    <n v="7.7212000000000005"/>
    <n v="10134"/>
    <n v="181.39859999999999"/>
    <n v="7580"/>
    <n v="166.76"/>
    <n v="20682"/>
    <n v="376.53660000000002"/>
    <n v="14148"/>
    <n v="297.46320000000003"/>
    <n v="0"/>
    <n v="376.53660000000002"/>
    <n v="297.46320000000003"/>
    <n v="-79.073399999999992"/>
    <n v="297.46320000000003"/>
    <n v="4320.9486632794096"/>
    <n v="4320.9486632794096"/>
    <n v="4320.9486632794096"/>
    <n v="313988.93619830383"/>
    <n v="0"/>
  </r>
  <r>
    <s v="EALING PARK HEALTH CENTRESouth Central EalingEalingE85657Aug5"/>
    <x v="67"/>
    <x v="35"/>
    <x v="2"/>
    <x v="68"/>
    <s v="E85657"/>
    <x v="1"/>
    <n v="5"/>
    <n v="9602.1081406209105"/>
    <n v="12703"/>
    <n v="206"/>
    <n v="235.00549999999998"/>
    <n v="3.8109999999999999"/>
    <n v="11806"/>
    <n v="4977"/>
    <n v="234.93940000000001"/>
    <n v="99.042300000000012"/>
    <n v="7623"/>
    <n v="136.45169999999999"/>
    <n v="5330"/>
    <n v="117.26"/>
    <n v="20532"/>
    <n v="375.26819999999998"/>
    <n v="22113"/>
    <n v="451.24170000000004"/>
    <n v="0"/>
    <n v="375.26819999999998"/>
    <n v="451.24170000000004"/>
    <n v="75.973500000000058"/>
    <n v="748.70490000000007"/>
    <n v="4320.9486632794096"/>
    <n v="4320.9486632794096"/>
    <n v="4320.9486632794096"/>
    <n v="313988.93619830383"/>
    <n v="0"/>
  </r>
  <r>
    <s v="EALING PARK HEALTH CENTRESouth Central EalingEalingE85657Dec9"/>
    <x v="67"/>
    <x v="35"/>
    <x v="2"/>
    <x v="68"/>
    <s v="E85657"/>
    <x v="2"/>
    <n v="9"/>
    <n v="9602.1081406209105"/>
    <n v="5094"/>
    <n v="289"/>
    <n v="101.37060000000001"/>
    <n v="5.7511000000000001"/>
    <m/>
    <m/>
    <m/>
    <m/>
    <n v="5864"/>
    <n v="104.96559999999999"/>
    <m/>
    <m/>
    <n v="11247"/>
    <n v="212.0873"/>
    <m/>
    <m/>
    <n v="0"/>
    <n v="212.0873"/>
    <e v="#N/A"/>
    <e v="#N/A"/>
    <e v="#N/A"/>
    <n v="4320.9486632794096"/>
    <n v="4320.9486632794096"/>
    <n v="4320.9486632794096"/>
    <n v="313988.93619830383"/>
    <e v="#N/A"/>
  </r>
  <r>
    <s v="EALING PARK HEALTH CENTRESouth Central EalingEalingE85657Feb11"/>
    <x v="67"/>
    <x v="35"/>
    <x v="2"/>
    <x v="68"/>
    <s v="E85657"/>
    <x v="3"/>
    <n v="11"/>
    <n v="9602.1081406209105"/>
    <n v="9081"/>
    <n v="2146"/>
    <n v="180.71190000000001"/>
    <n v="42.705400000000004"/>
    <m/>
    <m/>
    <m/>
    <m/>
    <n v="10120"/>
    <n v="181.148"/>
    <m/>
    <m/>
    <n v="21347"/>
    <n v="404.56529999999998"/>
    <m/>
    <m/>
    <n v="0"/>
    <n v="404.56529999999998"/>
    <e v="#N/A"/>
    <e v="#N/A"/>
    <e v="#N/A"/>
    <n v="4320.9486632794096"/>
    <n v="4320.9486632794096"/>
    <n v="4320.9486632794096"/>
    <n v="313988.93619830383"/>
    <e v="#N/A"/>
  </r>
  <r>
    <s v="EALING PARK HEALTH CENTRESouth Central EalingEalingE85657Jan10"/>
    <x v="67"/>
    <x v="35"/>
    <x v="2"/>
    <x v="68"/>
    <s v="E85657"/>
    <x v="4"/>
    <n v="10"/>
    <n v="9602.1081406209105"/>
    <n v="6470"/>
    <n v="735"/>
    <n v="128.75300000000001"/>
    <n v="14.6265"/>
    <m/>
    <m/>
    <m/>
    <m/>
    <n v="8083"/>
    <n v="144.6857"/>
    <m/>
    <m/>
    <n v="15288"/>
    <n v="288.0652"/>
    <m/>
    <m/>
    <n v="0"/>
    <n v="288.0652"/>
    <e v="#N/A"/>
    <e v="#N/A"/>
    <e v="#N/A"/>
    <n v="4320.9486632794096"/>
    <n v="4320.9486632794096"/>
    <n v="4320.9486632794096"/>
    <n v="313988.93619830383"/>
    <e v="#N/A"/>
  </r>
  <r>
    <s v="EALING PARK HEALTH CENTRESouth Central EalingEalingE85657Jul4"/>
    <x v="67"/>
    <x v="35"/>
    <x v="2"/>
    <x v="68"/>
    <s v="E85657"/>
    <x v="5"/>
    <n v="4"/>
    <n v="9602.1081406209105"/>
    <n v="5616"/>
    <n v="630"/>
    <n v="103.896"/>
    <n v="11.654999999999999"/>
    <n v="12075"/>
    <n v="1574"/>
    <n v="240.29250000000002"/>
    <n v="31.322600000000001"/>
    <n v="19150"/>
    <n v="342.78500000000003"/>
    <n v="8073"/>
    <n v="177.60599999999999"/>
    <n v="25396"/>
    <n v="458.33600000000001"/>
    <n v="21722"/>
    <n v="449.22110000000004"/>
    <n v="0"/>
    <n v="458.33600000000001"/>
    <n v="449.22110000000004"/>
    <n v="-9.1148999999999774"/>
    <e v="#N/A"/>
    <n v="4320.9486632794096"/>
    <n v="4320.9486632794096"/>
    <n v="4320.9486632794096"/>
    <n v="313988.93619830383"/>
    <e v="#N/A"/>
  </r>
  <r>
    <s v="EALING PARK HEALTH CENTRESouth Central EalingEalingE85657Jun3"/>
    <x v="67"/>
    <x v="35"/>
    <x v="2"/>
    <x v="68"/>
    <s v="E85657"/>
    <x v="6"/>
    <n v="3"/>
    <n v="9602.1081406209105"/>
    <n v="6999"/>
    <n v="160"/>
    <n v="129.48149999999998"/>
    <n v="2.96"/>
    <n v="30311"/>
    <n v="574"/>
    <n v="603.18889999999999"/>
    <n v="11.422600000000001"/>
    <n v="6200"/>
    <n v="110.98"/>
    <n v="6604"/>
    <n v="145.28800000000001"/>
    <n v="13359"/>
    <n v="243.42149999999998"/>
    <n v="37489"/>
    <n v="759.89949999999999"/>
    <n v="0"/>
    <n v="243.42149999999998"/>
    <n v="759.89949999999999"/>
    <n v="516.47800000000007"/>
    <e v="#N/A"/>
    <n v="4320.9486632794096"/>
    <n v="4320.9486632794096"/>
    <n v="4320.9486632794096"/>
    <n v="313988.93619830383"/>
    <e v="#N/A"/>
  </r>
  <r>
    <s v="EALING PARK HEALTH CENTRESouth Central EalingEalingE85657Mar12"/>
    <x v="67"/>
    <x v="35"/>
    <x v="2"/>
    <x v="68"/>
    <s v="E85657"/>
    <x v="7"/>
    <n v="12"/>
    <n v="9602.1081406209105"/>
    <n v="9467"/>
    <n v="1807"/>
    <n v="188.39330000000001"/>
    <n v="35.959299999999999"/>
    <m/>
    <m/>
    <m/>
    <m/>
    <n v="7144"/>
    <n v="127.8776"/>
    <m/>
    <m/>
    <n v="18418"/>
    <n v="352.23019999999997"/>
    <m/>
    <m/>
    <n v="0"/>
    <n v="352.23019999999997"/>
    <e v="#N/A"/>
    <e v="#N/A"/>
    <e v="#N/A"/>
    <n v="4320.9486632794096"/>
    <n v="4320.9486632794096"/>
    <n v="4320.9486632794096"/>
    <n v="313988.93619830383"/>
    <e v="#N/A"/>
  </r>
  <r>
    <s v="EALING PARK HEALTH CENTRESouth Central EalingEalingE85657May2"/>
    <x v="67"/>
    <x v="35"/>
    <x v="2"/>
    <x v="68"/>
    <s v="E85657"/>
    <x v="8"/>
    <n v="2"/>
    <n v="9602.1081406209105"/>
    <n v="7612"/>
    <n v="77"/>
    <n v="140.822"/>
    <n v="1.4244999999999999"/>
    <n v="5404"/>
    <n v="1520"/>
    <n v="107.53960000000001"/>
    <n v="30.248000000000001"/>
    <n v="6702"/>
    <n v="119.9658"/>
    <n v="7003"/>
    <n v="154.066"/>
    <n v="14391"/>
    <n v="262.21230000000003"/>
    <n v="13927"/>
    <n v="291.85360000000003"/>
    <n v="0"/>
    <n v="262.21230000000003"/>
    <n v="291.85360000000003"/>
    <n v="29.641300000000001"/>
    <e v="#N/A"/>
    <n v="4320.9486632794096"/>
    <n v="4320.9486632794096"/>
    <n v="4320.9486632794096"/>
    <n v="313988.93619830383"/>
    <e v="#N/A"/>
  </r>
  <r>
    <s v="EALING PARK HEALTH CENTRESouth Central EalingEalingE85657Nov8"/>
    <x v="67"/>
    <x v="35"/>
    <x v="2"/>
    <x v="68"/>
    <s v="E85657"/>
    <x v="9"/>
    <n v="8"/>
    <n v="9602.1081406209105"/>
    <n v="6157"/>
    <n v="546"/>
    <n v="122.52430000000001"/>
    <n v="10.865400000000001"/>
    <m/>
    <m/>
    <m/>
    <m/>
    <n v="8657"/>
    <n v="154.96029999999999"/>
    <m/>
    <m/>
    <n v="15360"/>
    <n v="288.35000000000002"/>
    <m/>
    <m/>
    <n v="0"/>
    <n v="288.35000000000002"/>
    <e v="#N/A"/>
    <e v="#N/A"/>
    <e v="#N/A"/>
    <n v="4320.9486632794096"/>
    <n v="4320.9486632794096"/>
    <n v="4320.9486632794096"/>
    <n v="313988.93619830383"/>
    <e v="#N/A"/>
  </r>
  <r>
    <s v="EALING PARK HEALTH CENTRESouth Central EalingEalingE85657Oct7"/>
    <x v="67"/>
    <x v="35"/>
    <x v="2"/>
    <x v="68"/>
    <s v="E85657"/>
    <x v="10"/>
    <n v="7"/>
    <n v="9602.1081406209105"/>
    <n v="23349"/>
    <n v="3532"/>
    <n v="464.64510000000001"/>
    <n v="70.286799999999999"/>
    <n v="0"/>
    <n v="6187"/>
    <n v="0"/>
    <n v="139.20749999999998"/>
    <n v="8932"/>
    <n v="159.8828"/>
    <n v="8364"/>
    <n v="184.00800000000001"/>
    <n v="35813"/>
    <n v="694.81470000000002"/>
    <n v="14551"/>
    <n v="323.21550000000002"/>
    <n v="0"/>
    <n v="694.81470000000002"/>
    <n v="323.21550000000002"/>
    <n v="-371.5992"/>
    <e v="#N/A"/>
    <n v="4320.9486632794096"/>
    <n v="4320.9486632794096"/>
    <n v="4320.9486632794096"/>
    <n v="313988.93619830383"/>
    <e v="#N/A"/>
  </r>
  <r>
    <s v="EALING PARK HEALTH CENTRESouth Central EalingEalingE85657Sep6"/>
    <x v="67"/>
    <x v="35"/>
    <x v="2"/>
    <x v="68"/>
    <s v="E85657"/>
    <x v="11"/>
    <n v="6"/>
    <n v="9602.1081406209105"/>
    <n v="6643"/>
    <n v="6995"/>
    <n v="132.19570000000002"/>
    <n v="139.20050000000001"/>
    <n v="14451"/>
    <n v="5063"/>
    <n v="325.14749999999998"/>
    <n v="113.91749999999999"/>
    <n v="12832"/>
    <n v="229.69280000000001"/>
    <n v="7620"/>
    <n v="167.64"/>
    <n v="26470"/>
    <n v="501.08900000000006"/>
    <n v="27134"/>
    <n v="606.70499999999993"/>
    <n v="0"/>
    <n v="501.08900000000006"/>
    <n v="606.70499999999993"/>
    <n v="105.61599999999987"/>
    <e v="#N/A"/>
    <n v="4320.9486632794096"/>
    <n v="4320.9486632794096"/>
    <n v="4320.9486632794096"/>
    <n v="313988.93619830383"/>
    <e v="#N/A"/>
  </r>
  <r>
    <s v="Earls Court Health and Wellbeing CentreKensington and Chelsea SouthWest LondonY03441Apr1"/>
    <x v="68"/>
    <x v="17"/>
    <x v="6"/>
    <x v="69"/>
    <s v="Y03441"/>
    <x v="0"/>
    <n v="1"/>
    <n v="7397.3682814813401"/>
    <n v="3863"/>
    <n v="171"/>
    <n v="71.465499999999992"/>
    <n v="3.1635"/>
    <n v="5699"/>
    <n v="124"/>
    <n v="113.4101"/>
    <n v="2.4676"/>
    <n v="21117"/>
    <n v="377.99430000000001"/>
    <n v="55663"/>
    <n v="1224.586"/>
    <n v="25151"/>
    <n v="452.62329999999997"/>
    <n v="61486"/>
    <n v="1340.4637"/>
    <n v="0"/>
    <n v="452.62329999999997"/>
    <n v="1340.4637"/>
    <n v="887.84040000000005"/>
    <n v="1340.4637"/>
    <n v="3328.815726666603"/>
    <n v="3328.815726666603"/>
    <n v="3328.815726666603"/>
    <n v="241893.94280443984"/>
    <n v="0"/>
  </r>
  <r>
    <s v="Earls Court Health and Wellbeing CentreKensington and Chelsea SouthWest LondonY03441Aug5"/>
    <x v="68"/>
    <x v="17"/>
    <x v="6"/>
    <x v="69"/>
    <s v="Y03441"/>
    <x v="1"/>
    <n v="5"/>
    <n v="7397.3682814813401"/>
    <n v="3665"/>
    <n v="1696"/>
    <n v="67.802499999999995"/>
    <n v="31.375999999999998"/>
    <n v="2696"/>
    <n v="36"/>
    <n v="53.650400000000005"/>
    <n v="0.71640000000000004"/>
    <n v="51828"/>
    <n v="927.72119999999995"/>
    <n v="4579"/>
    <n v="100.738"/>
    <n v="57189"/>
    <n v="1026.8996999999999"/>
    <n v="7311"/>
    <n v="155.10480000000001"/>
    <n v="0"/>
    <n v="1026.8996999999999"/>
    <n v="155.10480000000001"/>
    <n v="-871.79489999999987"/>
    <n v="1495.5685000000001"/>
    <n v="3328.815726666603"/>
    <n v="3328.815726666603"/>
    <n v="3328.815726666603"/>
    <n v="241893.94280443984"/>
    <n v="0"/>
  </r>
  <r>
    <s v="Earls Court Health and Wellbeing CentreKensington and Chelsea SouthWest LondonY03441Dec9"/>
    <x v="68"/>
    <x v="17"/>
    <x v="6"/>
    <x v="69"/>
    <s v="Y03441"/>
    <x v="2"/>
    <n v="9"/>
    <n v="7397.3682814813401"/>
    <n v="19819"/>
    <n v="271"/>
    <n v="394.3981"/>
    <n v="5.3929"/>
    <m/>
    <m/>
    <m/>
    <m/>
    <n v="14659"/>
    <n v="262.39609999999999"/>
    <m/>
    <m/>
    <n v="34749"/>
    <n v="662.18709999999999"/>
    <m/>
    <m/>
    <n v="0"/>
    <n v="662.18709999999999"/>
    <e v="#N/A"/>
    <e v="#N/A"/>
    <e v="#N/A"/>
    <n v="3328.815726666603"/>
    <n v="3328.815726666603"/>
    <n v="3328.815726666603"/>
    <n v="241893.94280443984"/>
    <e v="#N/A"/>
  </r>
  <r>
    <s v="Earls Court Health and Wellbeing CentreKensington and Chelsea SouthWest LondonY03441Feb11"/>
    <x v="68"/>
    <x v="17"/>
    <x v="6"/>
    <x v="69"/>
    <s v="Y03441"/>
    <x v="3"/>
    <n v="11"/>
    <n v="7397.3682814813401"/>
    <n v="5223"/>
    <n v="1492"/>
    <n v="103.93770000000001"/>
    <n v="29.690800000000003"/>
    <m/>
    <m/>
    <m/>
    <m/>
    <n v="7448"/>
    <n v="133.3192"/>
    <m/>
    <m/>
    <n v="14163"/>
    <n v="266.9477"/>
    <m/>
    <m/>
    <n v="0"/>
    <n v="266.9477"/>
    <e v="#N/A"/>
    <e v="#N/A"/>
    <e v="#N/A"/>
    <n v="3328.815726666603"/>
    <n v="3328.815726666603"/>
    <n v="3328.815726666603"/>
    <n v="241893.94280443984"/>
    <e v="#N/A"/>
  </r>
  <r>
    <s v="Earls Court Health and Wellbeing CentreKensington and Chelsea SouthWest LondonY03441Jan10"/>
    <x v="68"/>
    <x v="17"/>
    <x v="6"/>
    <x v="69"/>
    <s v="Y03441"/>
    <x v="4"/>
    <n v="10"/>
    <n v="7397.3682814813401"/>
    <n v="18789"/>
    <n v="65"/>
    <n v="373.90110000000004"/>
    <n v="1.2935000000000001"/>
    <m/>
    <m/>
    <m/>
    <m/>
    <n v="20519"/>
    <n v="367.2901"/>
    <m/>
    <m/>
    <n v="39373"/>
    <n v="742.48469999999998"/>
    <m/>
    <m/>
    <n v="0"/>
    <n v="742.48469999999998"/>
    <e v="#N/A"/>
    <e v="#N/A"/>
    <e v="#N/A"/>
    <n v="3328.815726666603"/>
    <n v="3328.815726666603"/>
    <n v="3328.815726666603"/>
    <n v="241893.94280443984"/>
    <e v="#N/A"/>
  </r>
  <r>
    <s v="Earls Court Health and Wellbeing CentreKensington and Chelsea SouthWest LondonY03441Jul4"/>
    <x v="68"/>
    <x v="17"/>
    <x v="6"/>
    <x v="69"/>
    <s v="Y03441"/>
    <x v="5"/>
    <n v="4"/>
    <n v="7397.3682814813401"/>
    <n v="7867"/>
    <n v="1873"/>
    <n v="145.5395"/>
    <n v="34.650500000000001"/>
    <n v="5885"/>
    <n v="137"/>
    <n v="117.11150000000001"/>
    <n v="2.7263000000000002"/>
    <n v="45595"/>
    <n v="816.15049999999997"/>
    <n v="15804"/>
    <n v="347.68799999999999"/>
    <n v="55335"/>
    <n v="996.34050000000002"/>
    <n v="21826"/>
    <n v="467.5258"/>
    <n v="0"/>
    <n v="996.34050000000002"/>
    <n v="467.5258"/>
    <n v="-528.81470000000002"/>
    <e v="#N/A"/>
    <n v="3328.815726666603"/>
    <n v="3328.815726666603"/>
    <n v="3328.815726666603"/>
    <n v="241893.94280443984"/>
    <e v="#N/A"/>
  </r>
  <r>
    <s v="Earls Court Health and Wellbeing CentreKensington and Chelsea SouthWest LondonY03441Jun3"/>
    <x v="68"/>
    <x v="17"/>
    <x v="6"/>
    <x v="69"/>
    <s v="Y03441"/>
    <x v="6"/>
    <n v="3"/>
    <n v="7397.3682814813401"/>
    <n v="4283"/>
    <n v="381"/>
    <n v="79.235500000000002"/>
    <n v="7.0484999999999998"/>
    <n v="4993"/>
    <n v="230"/>
    <n v="99.360700000000008"/>
    <n v="4.577"/>
    <n v="34647"/>
    <n v="620.18129999999996"/>
    <n v="18354"/>
    <n v="403.78800000000001"/>
    <n v="39311"/>
    <n v="706.46529999999996"/>
    <n v="23577"/>
    <n v="507.72570000000002"/>
    <n v="0"/>
    <n v="706.46529999999996"/>
    <n v="507.72570000000002"/>
    <n v="-198.73959999999994"/>
    <e v="#N/A"/>
    <n v="3328.815726666603"/>
    <n v="3328.815726666603"/>
    <n v="3328.815726666603"/>
    <n v="241893.94280443984"/>
    <e v="#N/A"/>
  </r>
  <r>
    <s v="Earls Court Health and Wellbeing CentreKensington and Chelsea SouthWest LondonY03441Mar12"/>
    <x v="68"/>
    <x v="17"/>
    <x v="6"/>
    <x v="69"/>
    <s v="Y03441"/>
    <x v="7"/>
    <n v="12"/>
    <n v="7397.3682814813401"/>
    <n v="4204"/>
    <n v="1652"/>
    <n v="83.659599999999998"/>
    <n v="32.8748"/>
    <m/>
    <m/>
    <m/>
    <m/>
    <n v="8465"/>
    <n v="151.52350000000001"/>
    <m/>
    <m/>
    <n v="14321"/>
    <n v="268.05790000000002"/>
    <m/>
    <m/>
    <n v="0"/>
    <n v="268.05790000000002"/>
    <e v="#N/A"/>
    <e v="#N/A"/>
    <e v="#N/A"/>
    <n v="3328.815726666603"/>
    <n v="3328.815726666603"/>
    <n v="3328.815726666603"/>
    <n v="241893.94280443984"/>
    <e v="#N/A"/>
  </r>
  <r>
    <s v="Earls Court Health and Wellbeing CentreKensington and Chelsea SouthWest LondonY03441May2"/>
    <x v="68"/>
    <x v="17"/>
    <x v="6"/>
    <x v="69"/>
    <s v="Y03441"/>
    <x v="8"/>
    <n v="2"/>
    <n v="7397.3682814813401"/>
    <n v="4279"/>
    <n v="136"/>
    <n v="79.16149999999999"/>
    <n v="2.516"/>
    <n v="5073"/>
    <n v="98"/>
    <n v="100.95270000000001"/>
    <n v="1.9502000000000002"/>
    <n v="24046"/>
    <n v="430.42340000000002"/>
    <n v="16082"/>
    <n v="353.80399999999997"/>
    <n v="28461"/>
    <n v="512.10090000000002"/>
    <n v="21253"/>
    <n v="456.70689999999996"/>
    <n v="0"/>
    <n v="512.10090000000002"/>
    <n v="456.70689999999996"/>
    <n v="-55.394000000000062"/>
    <e v="#N/A"/>
    <n v="3328.815726666603"/>
    <n v="3328.815726666603"/>
    <n v="3328.815726666603"/>
    <n v="241893.94280443984"/>
    <e v="#N/A"/>
  </r>
  <r>
    <s v="Earls Court Health and Wellbeing CentreKensington and Chelsea SouthWest LondonY03441Nov8"/>
    <x v="68"/>
    <x v="17"/>
    <x v="6"/>
    <x v="69"/>
    <s v="Y03441"/>
    <x v="9"/>
    <n v="8"/>
    <n v="7397.3682814813401"/>
    <n v="4068"/>
    <n v="111"/>
    <n v="80.95320000000001"/>
    <n v="2.2089000000000003"/>
    <m/>
    <m/>
    <m/>
    <m/>
    <n v="20245"/>
    <n v="362.38549999999998"/>
    <m/>
    <m/>
    <n v="24424"/>
    <n v="445.54759999999999"/>
    <m/>
    <m/>
    <n v="0"/>
    <n v="445.54759999999999"/>
    <e v="#N/A"/>
    <e v="#N/A"/>
    <e v="#N/A"/>
    <n v="3328.815726666603"/>
    <n v="3328.815726666603"/>
    <n v="3328.815726666603"/>
    <n v="241893.94280443984"/>
    <e v="#N/A"/>
  </r>
  <r>
    <s v="Earls Court Health and Wellbeing CentreKensington and Chelsea SouthWest LondonY03441Oct7"/>
    <x v="68"/>
    <x v="17"/>
    <x v="6"/>
    <x v="69"/>
    <s v="Y03441"/>
    <x v="10"/>
    <n v="7"/>
    <n v="7397.3682814813401"/>
    <n v="5287"/>
    <n v="182"/>
    <n v="105.21130000000001"/>
    <n v="3.6218000000000004"/>
    <n v="0"/>
    <n v="137"/>
    <n v="0"/>
    <n v="3.0825"/>
    <n v="27915"/>
    <n v="499.67849999999999"/>
    <n v="18180"/>
    <n v="399.96"/>
    <n v="33384"/>
    <n v="608.51160000000004"/>
    <n v="18317"/>
    <n v="403.04249999999996"/>
    <n v="0"/>
    <n v="608.51160000000004"/>
    <n v="403.04249999999996"/>
    <n v="-205.46910000000008"/>
    <e v="#N/A"/>
    <n v="3328.815726666603"/>
    <n v="3328.815726666603"/>
    <n v="3328.815726666603"/>
    <n v="241893.94280443984"/>
    <e v="#N/A"/>
  </r>
  <r>
    <s v="Earls Court Health and Wellbeing CentreKensington and Chelsea SouthWest LondonY03441Sep6"/>
    <x v="68"/>
    <x v="17"/>
    <x v="6"/>
    <x v="69"/>
    <s v="Y03441"/>
    <x v="11"/>
    <n v="6"/>
    <n v="7397.3682814813401"/>
    <n v="1288"/>
    <n v="1418"/>
    <n v="25.6312"/>
    <n v="28.218200000000003"/>
    <n v="2196"/>
    <n v="121"/>
    <n v="49.41"/>
    <n v="2.7224999999999997"/>
    <n v="41702"/>
    <n v="746.46579999999994"/>
    <n v="6532"/>
    <n v="143.70400000000001"/>
    <n v="44408"/>
    <n v="800.3152"/>
    <n v="8849"/>
    <n v="195.8365"/>
    <n v="0"/>
    <n v="800.3152"/>
    <n v="195.8365"/>
    <n v="-604.4787"/>
    <e v="#N/A"/>
    <n v="3328.815726666603"/>
    <n v="3328.815726666603"/>
    <n v="3328.815726666603"/>
    <n v="241893.94280443984"/>
    <e v="#N/A"/>
  </r>
  <r>
    <s v="EARLS COURT MEDICAL CENTREBrompton Health PCNWest LondonE87047Apr1"/>
    <x v="69"/>
    <x v="36"/>
    <x v="6"/>
    <x v="70"/>
    <s v="E87047"/>
    <x v="0"/>
    <n v="1"/>
    <n v="6475.0883448411496"/>
    <n v="882"/>
    <n v="0"/>
    <n v="16.317"/>
    <n v="0"/>
    <n v="1414"/>
    <n v="2596"/>
    <n v="28.1386"/>
    <n v="51.660400000000003"/>
    <n v="5106"/>
    <n v="91.397400000000005"/>
    <n v="6145"/>
    <n v="135.19"/>
    <n v="5988"/>
    <n v="107.71440000000001"/>
    <n v="10155"/>
    <n v="214.989"/>
    <n v="0"/>
    <n v="107.71440000000001"/>
    <n v="214.989"/>
    <n v="107.27459999999999"/>
    <n v="214.989"/>
    <n v="2913.7897551785172"/>
    <n v="2913.7897551785172"/>
    <n v="2913.7897551785172"/>
    <n v="211735.3888763056"/>
    <n v="0"/>
  </r>
  <r>
    <s v="EARLS COURT MEDICAL CENTREBrompton Health PCNWest LondonE87047Aug5"/>
    <x v="69"/>
    <x v="36"/>
    <x v="6"/>
    <x v="70"/>
    <s v="E87047"/>
    <x v="1"/>
    <n v="5"/>
    <n v="6475.0883448411496"/>
    <n v="1412"/>
    <n v="0"/>
    <n v="26.122"/>
    <n v="0"/>
    <n v="3560"/>
    <n v="1404"/>
    <n v="70.844000000000008"/>
    <n v="27.939600000000002"/>
    <n v="5076"/>
    <n v="90.860399999999998"/>
    <n v="2962"/>
    <n v="65.164000000000001"/>
    <n v="6488"/>
    <n v="116.9824"/>
    <n v="7926"/>
    <n v="163.94760000000002"/>
    <n v="0"/>
    <n v="116.9824"/>
    <n v="163.94760000000002"/>
    <n v="46.965200000000024"/>
    <n v="378.9366"/>
    <n v="2913.7897551785172"/>
    <n v="2913.7897551785172"/>
    <n v="2913.7897551785172"/>
    <n v="211735.3888763056"/>
    <n v="0"/>
  </r>
  <r>
    <s v="EARLS COURT MEDICAL CENTREBrompton Health PCNWest LondonE87047Dec9"/>
    <x v="69"/>
    <x v="36"/>
    <x v="6"/>
    <x v="70"/>
    <s v="E87047"/>
    <x v="2"/>
    <n v="9"/>
    <n v="6475.0883448411496"/>
    <n v="987"/>
    <n v="1152"/>
    <n v="19.641300000000001"/>
    <n v="22.924800000000001"/>
    <m/>
    <m/>
    <m/>
    <m/>
    <n v="4785"/>
    <n v="85.651499999999999"/>
    <m/>
    <m/>
    <n v="6924"/>
    <n v="128.2176"/>
    <m/>
    <m/>
    <n v="0"/>
    <n v="128.2176"/>
    <e v="#N/A"/>
    <e v="#N/A"/>
    <e v="#N/A"/>
    <n v="2913.7897551785172"/>
    <n v="2913.7897551785172"/>
    <n v="2913.7897551785172"/>
    <n v="211735.3888763056"/>
    <e v="#N/A"/>
  </r>
  <r>
    <s v="EARLS COURT MEDICAL CENTREBrompton Health PCNWest LondonE87047Feb11"/>
    <x v="69"/>
    <x v="36"/>
    <x v="6"/>
    <x v="70"/>
    <s v="E87047"/>
    <x v="3"/>
    <n v="11"/>
    <n v="6475.0883448411496"/>
    <n v="5555"/>
    <n v="2617"/>
    <n v="110.5445"/>
    <n v="52.078300000000006"/>
    <m/>
    <m/>
    <m/>
    <m/>
    <n v="7270"/>
    <n v="130.13300000000001"/>
    <m/>
    <m/>
    <n v="15442"/>
    <n v="292.75580000000002"/>
    <m/>
    <m/>
    <n v="0"/>
    <n v="292.75580000000002"/>
    <e v="#N/A"/>
    <e v="#N/A"/>
    <e v="#N/A"/>
    <n v="2913.7897551785172"/>
    <n v="2913.7897551785172"/>
    <n v="2913.7897551785172"/>
    <n v="211735.3888763056"/>
    <e v="#N/A"/>
  </r>
  <r>
    <s v="EARLS COURT MEDICAL CENTREBrompton Health PCNWest LondonE87047Jan10"/>
    <x v="69"/>
    <x v="36"/>
    <x v="6"/>
    <x v="70"/>
    <s v="E87047"/>
    <x v="4"/>
    <n v="10"/>
    <n v="6475.0883448411496"/>
    <n v="4675"/>
    <n v="5053"/>
    <n v="93.032499999999999"/>
    <n v="100.55470000000001"/>
    <m/>
    <m/>
    <m/>
    <m/>
    <n v="9300"/>
    <n v="166.47"/>
    <m/>
    <m/>
    <n v="19028"/>
    <n v="360.05719999999997"/>
    <m/>
    <m/>
    <n v="0"/>
    <n v="360.05719999999997"/>
    <e v="#N/A"/>
    <e v="#N/A"/>
    <e v="#N/A"/>
    <n v="2913.7897551785172"/>
    <n v="2913.7897551785172"/>
    <n v="2913.7897551785172"/>
    <n v="211735.3888763056"/>
    <e v="#N/A"/>
  </r>
  <r>
    <s v="EARLS COURT MEDICAL CENTREBrompton Health PCNWest LondonE87047Jul4"/>
    <x v="69"/>
    <x v="36"/>
    <x v="6"/>
    <x v="70"/>
    <s v="E87047"/>
    <x v="5"/>
    <n v="4"/>
    <n v="6475.0883448411496"/>
    <n v="26007"/>
    <n v="0"/>
    <n v="481.12949999999995"/>
    <n v="0"/>
    <n v="3720"/>
    <n v="4822"/>
    <n v="74.028000000000006"/>
    <n v="95.957800000000006"/>
    <n v="4830"/>
    <n v="86.456999999999994"/>
    <n v="4101"/>
    <n v="90.221999999999994"/>
    <n v="30837"/>
    <n v="567.58649999999989"/>
    <n v="12643"/>
    <n v="260.20780000000002"/>
    <n v="0"/>
    <n v="567.58649999999989"/>
    <n v="260.20780000000002"/>
    <n v="-307.37869999999987"/>
    <e v="#N/A"/>
    <n v="2913.7897551785172"/>
    <n v="2913.7897551785172"/>
    <n v="2913.7897551785172"/>
    <n v="211735.3888763056"/>
    <e v="#N/A"/>
  </r>
  <r>
    <s v="EARLS COURT MEDICAL CENTREBrompton Health PCNWest LondonE87047Jun3"/>
    <x v="69"/>
    <x v="36"/>
    <x v="6"/>
    <x v="70"/>
    <s v="E87047"/>
    <x v="6"/>
    <n v="3"/>
    <n v="6475.0883448411496"/>
    <n v="962"/>
    <n v="0"/>
    <n v="17.797000000000001"/>
    <n v="0"/>
    <n v="1447"/>
    <n v="211"/>
    <n v="28.795300000000001"/>
    <n v="4.1989000000000001"/>
    <n v="5136"/>
    <n v="91.934399999999997"/>
    <n v="4747"/>
    <n v="104.434"/>
    <n v="6098"/>
    <n v="109.73139999999999"/>
    <n v="6405"/>
    <n v="137.4282"/>
    <n v="0"/>
    <n v="109.73139999999999"/>
    <n v="137.4282"/>
    <n v="27.69680000000001"/>
    <e v="#N/A"/>
    <n v="2913.7897551785172"/>
    <n v="2913.7897551785172"/>
    <n v="2913.7897551785172"/>
    <n v="211735.3888763056"/>
    <e v="#N/A"/>
  </r>
  <r>
    <s v="EARLS COURT MEDICAL CENTREBrompton Health PCNWest LondonE87047Mar12"/>
    <x v="69"/>
    <x v="36"/>
    <x v="6"/>
    <x v="70"/>
    <s v="E87047"/>
    <x v="7"/>
    <n v="12"/>
    <n v="6475.0883448411496"/>
    <n v="8754"/>
    <n v="5395"/>
    <n v="174.2046"/>
    <n v="107.3605"/>
    <m/>
    <m/>
    <m/>
    <m/>
    <n v="7175"/>
    <n v="128.4325"/>
    <m/>
    <m/>
    <n v="21324"/>
    <n v="409.99760000000003"/>
    <m/>
    <m/>
    <n v="0"/>
    <n v="409.99760000000003"/>
    <e v="#N/A"/>
    <e v="#N/A"/>
    <e v="#N/A"/>
    <n v="2913.7897551785172"/>
    <n v="2913.7897551785172"/>
    <n v="2913.7897551785172"/>
    <n v="211735.3888763056"/>
    <e v="#N/A"/>
  </r>
  <r>
    <s v="EARLS COURT MEDICAL CENTREBrompton Health PCNWest LondonE87047May2"/>
    <x v="69"/>
    <x v="36"/>
    <x v="6"/>
    <x v="70"/>
    <s v="E87047"/>
    <x v="8"/>
    <n v="2"/>
    <n v="6475.0883448411496"/>
    <n v="946"/>
    <n v="0"/>
    <n v="17.500999999999998"/>
    <n v="0"/>
    <n v="1308"/>
    <n v="2015"/>
    <n v="26.029200000000003"/>
    <n v="40.098500000000001"/>
    <n v="5023"/>
    <n v="89.911699999999996"/>
    <n v="5387"/>
    <n v="118.514"/>
    <n v="5969"/>
    <n v="107.4127"/>
    <n v="8710"/>
    <n v="184.64170000000001"/>
    <n v="0"/>
    <n v="107.4127"/>
    <n v="184.64170000000001"/>
    <n v="77.229000000000013"/>
    <e v="#N/A"/>
    <n v="2913.7897551785172"/>
    <n v="2913.7897551785172"/>
    <n v="2913.7897551785172"/>
    <n v="211735.3888763056"/>
    <e v="#N/A"/>
  </r>
  <r>
    <s v="EARLS COURT MEDICAL CENTREBrompton Health PCNWest LondonE87047Nov8"/>
    <x v="69"/>
    <x v="36"/>
    <x v="6"/>
    <x v="70"/>
    <s v="E87047"/>
    <x v="9"/>
    <n v="8"/>
    <n v="6475.0883448411496"/>
    <n v="1225"/>
    <n v="6066"/>
    <n v="24.377500000000001"/>
    <n v="120.71340000000001"/>
    <m/>
    <m/>
    <m/>
    <m/>
    <n v="7751"/>
    <n v="138.74289999999999"/>
    <m/>
    <m/>
    <n v="15042"/>
    <n v="283.8338"/>
    <m/>
    <m/>
    <n v="0"/>
    <n v="283.8338"/>
    <e v="#N/A"/>
    <e v="#N/A"/>
    <e v="#N/A"/>
    <n v="2913.7897551785172"/>
    <n v="2913.7897551785172"/>
    <n v="2913.7897551785172"/>
    <n v="211735.3888763056"/>
    <e v="#N/A"/>
  </r>
  <r>
    <s v="EARLS COURT MEDICAL CENTREBrompton Health PCNWest LondonE87047Oct7"/>
    <x v="69"/>
    <x v="36"/>
    <x v="6"/>
    <x v="70"/>
    <s v="E87047"/>
    <x v="10"/>
    <n v="7"/>
    <n v="6475.0883448411496"/>
    <n v="41189"/>
    <n v="7"/>
    <n v="819.66110000000003"/>
    <n v="0.13930000000000001"/>
    <n v="0"/>
    <n v="2909"/>
    <n v="0"/>
    <n v="65.452500000000001"/>
    <n v="6459"/>
    <n v="115.6161"/>
    <n v="19835"/>
    <n v="436.37"/>
    <n v="47655"/>
    <n v="935.41650000000004"/>
    <n v="22744"/>
    <n v="501.82249999999999"/>
    <n v="0"/>
    <n v="935.41650000000004"/>
    <n v="501.82249999999999"/>
    <n v="-433.59400000000005"/>
    <e v="#N/A"/>
    <n v="2913.7897551785172"/>
    <n v="2913.7897551785172"/>
    <n v="2913.7897551785172"/>
    <n v="211735.3888763056"/>
    <e v="#N/A"/>
  </r>
  <r>
    <s v="EARLS COURT MEDICAL CENTREBrompton Health PCNWest LondonE87047Sep6"/>
    <x v="69"/>
    <x v="36"/>
    <x v="6"/>
    <x v="70"/>
    <s v="E87047"/>
    <x v="11"/>
    <n v="6"/>
    <n v="6475.0883448411496"/>
    <n v="1744"/>
    <n v="3"/>
    <n v="34.705600000000004"/>
    <n v="5.9700000000000003E-2"/>
    <n v="4549"/>
    <n v="2229"/>
    <n v="102.35249999999999"/>
    <n v="50.152499999999996"/>
    <n v="7761"/>
    <n v="138.92189999999999"/>
    <n v="3495"/>
    <n v="76.89"/>
    <n v="9508"/>
    <n v="173.68719999999999"/>
    <n v="10273"/>
    <n v="229.39499999999998"/>
    <n v="0"/>
    <n v="173.68719999999999"/>
    <n v="229.39499999999998"/>
    <n v="55.707799999999992"/>
    <e v="#N/A"/>
    <n v="2913.7897551785172"/>
    <n v="2913.7897551785172"/>
    <n v="2913.7897551785172"/>
    <n v="211735.3888763056"/>
    <e v="#N/A"/>
  </r>
  <r>
    <s v="Earls Court SurgeryBrompton Health PCNWest LondonE87750Apr1"/>
    <x v="70"/>
    <x v="36"/>
    <x v="6"/>
    <x v="71"/>
    <s v="E87750"/>
    <x v="0"/>
    <n v="1"/>
    <n v="4120.2023458513704"/>
    <n v="969"/>
    <n v="0"/>
    <n v="17.926500000000001"/>
    <n v="0"/>
    <n v="953"/>
    <n v="58"/>
    <n v="18.964700000000001"/>
    <n v="1.1542000000000001"/>
    <n v="1767"/>
    <n v="31.629300000000001"/>
    <n v="1529"/>
    <n v="33.637999999999998"/>
    <n v="2736"/>
    <n v="49.555800000000005"/>
    <n v="2540"/>
    <n v="53.756900000000002"/>
    <n v="0"/>
    <n v="49.555800000000005"/>
    <n v="53.756900000000002"/>
    <n v="4.2010999999999967"/>
    <n v="53.756900000000002"/>
    <n v="1854.0910556331166"/>
    <n v="1854.0910556331166"/>
    <n v="1854.0910556331166"/>
    <n v="134730.61670933981"/>
    <n v="0"/>
  </r>
  <r>
    <s v="Earls Court SurgeryBrompton Health PCNWest LondonE87750Aug5"/>
    <x v="70"/>
    <x v="36"/>
    <x v="6"/>
    <x v="71"/>
    <s v="E87750"/>
    <x v="1"/>
    <n v="5"/>
    <n v="4120.2023458513704"/>
    <n v="3227"/>
    <n v="1775"/>
    <n v="59.6995"/>
    <n v="32.837499999999999"/>
    <n v="1483"/>
    <n v="286"/>
    <n v="29.511700000000001"/>
    <n v="5.6914000000000007"/>
    <n v="1772"/>
    <n v="31.718800000000002"/>
    <n v="1128"/>
    <n v="24.815999999999999"/>
    <n v="6774"/>
    <n v="124.25580000000001"/>
    <n v="2897"/>
    <n v="60.019099999999995"/>
    <n v="0"/>
    <n v="124.25580000000001"/>
    <n v="60.019099999999995"/>
    <n v="-64.236700000000013"/>
    <n v="113.776"/>
    <n v="1854.0910556331166"/>
    <n v="1854.0910556331166"/>
    <n v="1854.0910556331166"/>
    <n v="134730.61670933981"/>
    <n v="0"/>
  </r>
  <r>
    <s v="Earls Court SurgeryBrompton Health PCNWest LondonE87750Dec9"/>
    <x v="70"/>
    <x v="36"/>
    <x v="6"/>
    <x v="71"/>
    <s v="E87750"/>
    <x v="2"/>
    <n v="9"/>
    <n v="4120.2023458513704"/>
    <n v="5759"/>
    <n v="2565"/>
    <n v="114.6041"/>
    <n v="51.043500000000002"/>
    <m/>
    <m/>
    <m/>
    <m/>
    <n v="2322"/>
    <n v="41.563800000000001"/>
    <m/>
    <m/>
    <n v="10646"/>
    <n v="207.21140000000003"/>
    <m/>
    <m/>
    <n v="0"/>
    <n v="207.21140000000003"/>
    <e v="#N/A"/>
    <e v="#N/A"/>
    <e v="#N/A"/>
    <n v="1854.0910556331166"/>
    <n v="1854.0910556331166"/>
    <n v="1854.0910556331166"/>
    <n v="134730.61670933981"/>
    <e v="#N/A"/>
  </r>
  <r>
    <s v="Earls Court SurgeryBrompton Health PCNWest LondonE87750Feb11"/>
    <x v="70"/>
    <x v="36"/>
    <x v="6"/>
    <x v="71"/>
    <s v="E87750"/>
    <x v="3"/>
    <n v="11"/>
    <n v="4120.2023458513704"/>
    <n v="9339"/>
    <n v="650"/>
    <n v="185.84610000000001"/>
    <n v="12.935"/>
    <m/>
    <m/>
    <m/>
    <m/>
    <n v="1393"/>
    <n v="24.934699999999999"/>
    <m/>
    <m/>
    <n v="11382"/>
    <n v="223.7158"/>
    <m/>
    <m/>
    <n v="0"/>
    <n v="223.7158"/>
    <e v="#N/A"/>
    <e v="#N/A"/>
    <e v="#N/A"/>
    <n v="1854.0910556331166"/>
    <n v="1854.0910556331166"/>
    <n v="1854.0910556331166"/>
    <n v="134730.61670933981"/>
    <e v="#N/A"/>
  </r>
  <r>
    <s v="Earls Court SurgeryBrompton Health PCNWest LondonE87750Jan10"/>
    <x v="70"/>
    <x v="36"/>
    <x v="6"/>
    <x v="71"/>
    <s v="E87750"/>
    <x v="4"/>
    <n v="10"/>
    <n v="4120.2023458513704"/>
    <n v="1457"/>
    <n v="105"/>
    <n v="28.994300000000003"/>
    <n v="2.0895000000000001"/>
    <m/>
    <m/>
    <m/>
    <m/>
    <n v="3384"/>
    <n v="60.573599999999999"/>
    <m/>
    <m/>
    <n v="4946"/>
    <n v="91.657399999999996"/>
    <m/>
    <m/>
    <n v="0"/>
    <n v="91.657399999999996"/>
    <e v="#N/A"/>
    <e v="#N/A"/>
    <e v="#N/A"/>
    <n v="1854.0910556331166"/>
    <n v="1854.0910556331166"/>
    <n v="1854.0910556331166"/>
    <n v="134730.61670933981"/>
    <e v="#N/A"/>
  </r>
  <r>
    <s v="Earls Court SurgeryBrompton Health PCNWest LondonE87750Jul4"/>
    <x v="70"/>
    <x v="36"/>
    <x v="6"/>
    <x v="71"/>
    <s v="E87750"/>
    <x v="5"/>
    <n v="4"/>
    <n v="4120.2023458513704"/>
    <n v="5339"/>
    <n v="538"/>
    <n v="98.771499999999989"/>
    <n v="9.9529999999999994"/>
    <n v="885"/>
    <n v="142"/>
    <n v="17.611499999999999"/>
    <n v="2.8258000000000001"/>
    <n v="2034"/>
    <n v="36.4086"/>
    <n v="1529"/>
    <n v="33.637999999999998"/>
    <n v="7911"/>
    <n v="145.13309999999998"/>
    <n v="2556"/>
    <n v="54.075299999999999"/>
    <n v="0"/>
    <n v="145.13309999999998"/>
    <n v="54.075299999999999"/>
    <n v="-91.057799999999986"/>
    <e v="#N/A"/>
    <n v="1854.0910556331166"/>
    <n v="1854.0910556331166"/>
    <n v="1854.0910556331166"/>
    <n v="134730.61670933981"/>
    <e v="#N/A"/>
  </r>
  <r>
    <s v="Earls Court SurgeryBrompton Health PCNWest LondonE87750Jun3"/>
    <x v="70"/>
    <x v="36"/>
    <x v="6"/>
    <x v="71"/>
    <s v="E87750"/>
    <x v="6"/>
    <n v="3"/>
    <n v="4120.2023458513704"/>
    <n v="13018"/>
    <n v="0"/>
    <n v="240.833"/>
    <n v="0"/>
    <n v="4760"/>
    <n v="76"/>
    <n v="94.724000000000004"/>
    <n v="1.5124"/>
    <n v="2067"/>
    <n v="36.999299999999998"/>
    <n v="1519"/>
    <n v="33.417999999999999"/>
    <n v="15085"/>
    <n v="277.83229999999998"/>
    <n v="6355"/>
    <n v="129.65440000000001"/>
    <n v="0"/>
    <n v="277.83229999999998"/>
    <n v="129.65440000000001"/>
    <n v="-148.17789999999997"/>
    <e v="#N/A"/>
    <n v="1854.0910556331166"/>
    <n v="1854.0910556331166"/>
    <n v="1854.0910556331166"/>
    <n v="134730.61670933981"/>
    <e v="#N/A"/>
  </r>
  <r>
    <s v="Earls Court SurgeryBrompton Health PCNWest LondonE87750Mar12"/>
    <x v="70"/>
    <x v="36"/>
    <x v="6"/>
    <x v="71"/>
    <s v="E87750"/>
    <x v="7"/>
    <n v="12"/>
    <n v="4120.2023458513704"/>
    <n v="571"/>
    <n v="201"/>
    <n v="11.3629"/>
    <n v="3.9999000000000002"/>
    <m/>
    <m/>
    <m/>
    <m/>
    <n v="1416"/>
    <n v="25.346399999999999"/>
    <m/>
    <m/>
    <n v="2188"/>
    <n v="40.709199999999996"/>
    <m/>
    <m/>
    <n v="0"/>
    <n v="40.709199999999996"/>
    <e v="#N/A"/>
    <e v="#N/A"/>
    <e v="#N/A"/>
    <n v="1854.0910556331166"/>
    <n v="1854.0910556331166"/>
    <n v="1854.0910556331166"/>
    <n v="134730.61670933981"/>
    <e v="#N/A"/>
  </r>
  <r>
    <s v="Earls Court SurgeryBrompton Health PCNWest LondonE87750May2"/>
    <x v="70"/>
    <x v="36"/>
    <x v="6"/>
    <x v="71"/>
    <s v="E87750"/>
    <x v="8"/>
    <n v="2"/>
    <n v="4120.2023458513704"/>
    <n v="1912"/>
    <n v="0"/>
    <n v="35.372"/>
    <n v="0"/>
    <n v="422"/>
    <n v="57"/>
    <n v="8.3978000000000002"/>
    <n v="1.1343000000000001"/>
    <n v="1909"/>
    <n v="34.171100000000003"/>
    <n v="1764"/>
    <n v="38.808"/>
    <n v="3821"/>
    <n v="69.54310000000001"/>
    <n v="2243"/>
    <n v="48.3401"/>
    <n v="0"/>
    <n v="69.54310000000001"/>
    <n v="48.3401"/>
    <n v="-21.20300000000001"/>
    <e v="#N/A"/>
    <n v="1854.0910556331166"/>
    <n v="1854.0910556331166"/>
    <n v="1854.0910556331166"/>
    <n v="134730.61670933981"/>
    <e v="#N/A"/>
  </r>
  <r>
    <s v="Earls Court SurgeryBrompton Health PCNWest LondonE87750Nov8"/>
    <x v="70"/>
    <x v="36"/>
    <x v="6"/>
    <x v="71"/>
    <s v="E87750"/>
    <x v="9"/>
    <n v="8"/>
    <n v="4120.2023458513704"/>
    <n v="1694"/>
    <n v="4177"/>
    <n v="33.710599999999999"/>
    <n v="83.12230000000001"/>
    <m/>
    <m/>
    <m/>
    <m/>
    <n v="1977"/>
    <n v="35.388300000000001"/>
    <m/>
    <m/>
    <n v="7848"/>
    <n v="152.22120000000001"/>
    <m/>
    <m/>
    <n v="0"/>
    <n v="152.22120000000001"/>
    <e v="#N/A"/>
    <e v="#N/A"/>
    <e v="#N/A"/>
    <n v="1854.0910556331166"/>
    <n v="1854.0910556331166"/>
    <n v="1854.0910556331166"/>
    <n v="134730.61670933981"/>
    <e v="#N/A"/>
  </r>
  <r>
    <s v="Earls Court SurgeryBrompton Health PCNWest LondonE87750Oct7"/>
    <x v="70"/>
    <x v="36"/>
    <x v="6"/>
    <x v="71"/>
    <s v="E87750"/>
    <x v="10"/>
    <n v="7"/>
    <n v="4120.2023458513704"/>
    <n v="7477"/>
    <n v="2116"/>
    <n v="148.79230000000001"/>
    <n v="42.108400000000003"/>
    <n v="0"/>
    <n v="324"/>
    <n v="0"/>
    <n v="7.29"/>
    <n v="2074"/>
    <n v="37.124600000000001"/>
    <n v="2497"/>
    <n v="54.933999999999997"/>
    <n v="11667"/>
    <n v="228.02530000000002"/>
    <n v="2821"/>
    <n v="62.223999999999997"/>
    <n v="0"/>
    <n v="228.02530000000002"/>
    <n v="62.223999999999997"/>
    <n v="-165.80130000000003"/>
    <e v="#N/A"/>
    <n v="1854.0910556331166"/>
    <n v="1854.0910556331166"/>
    <n v="1854.0910556331166"/>
    <n v="134730.61670933981"/>
    <e v="#N/A"/>
  </r>
  <r>
    <s v="Earls Court SurgeryBrompton Health PCNWest LondonE87750Sep6"/>
    <x v="70"/>
    <x v="36"/>
    <x v="6"/>
    <x v="71"/>
    <s v="E87750"/>
    <x v="11"/>
    <n v="6"/>
    <n v="4120.2023458513704"/>
    <n v="9286"/>
    <n v="829"/>
    <n v="184.79140000000001"/>
    <n v="16.4971"/>
    <n v="2496"/>
    <n v="439"/>
    <n v="56.16"/>
    <n v="9.8774999999999995"/>
    <n v="2148"/>
    <n v="38.449199999999998"/>
    <n v="1295"/>
    <n v="28.49"/>
    <n v="12263"/>
    <n v="239.73769999999999"/>
    <n v="4230"/>
    <n v="94.527499999999989"/>
    <n v="0"/>
    <n v="239.73769999999999"/>
    <n v="94.527499999999989"/>
    <n v="-145.21019999999999"/>
    <e v="#N/A"/>
    <n v="1854.0910556331166"/>
    <n v="1854.0910556331166"/>
    <n v="1854.0910556331166"/>
    <n v="134730.61670933981"/>
    <e v="#N/A"/>
  </r>
  <r>
    <s v="EASTBURY SURGERYNorth ConnectHillingdonE86028Apr1"/>
    <x v="71"/>
    <x v="2"/>
    <x v="1"/>
    <x v="72"/>
    <s v="E86028"/>
    <x v="0"/>
    <n v="1"/>
    <n v="8053.3805117501297"/>
    <n v="11023"/>
    <n v="86"/>
    <n v="203.9255"/>
    <n v="1.591"/>
    <n v="32257"/>
    <n v="612"/>
    <n v="641.91430000000003"/>
    <n v="12.178800000000001"/>
    <n v="0"/>
    <n v="0"/>
    <n v="0"/>
    <n v="0"/>
    <n v="11109"/>
    <n v="205.51650000000001"/>
    <n v="32869"/>
    <n v="654.09310000000005"/>
    <n v="0"/>
    <n v="205.51650000000001"/>
    <n v="654.09310000000005"/>
    <n v="448.57660000000004"/>
    <n v="654.09310000000005"/>
    <n v="3624.0212302875584"/>
    <n v="3624.0212302875584"/>
    <n v="3624.0212302875584"/>
    <n v="263345.54273422924"/>
    <n v="0"/>
  </r>
  <r>
    <s v="EASTBURY SURGERYNorth ConnectHillingdonE86028Aug5"/>
    <x v="71"/>
    <x v="2"/>
    <x v="1"/>
    <x v="72"/>
    <s v="E86028"/>
    <x v="1"/>
    <n v="5"/>
    <n v="8053.3805117501297"/>
    <n v="18767"/>
    <n v="4879"/>
    <n v="347.18950000000001"/>
    <n v="90.261499999999998"/>
    <n v="11070"/>
    <n v="4825"/>
    <n v="220.29300000000001"/>
    <n v="96.017499999999998"/>
    <n v="0"/>
    <n v="0"/>
    <n v="0"/>
    <n v="0"/>
    <n v="23646"/>
    <n v="437.45100000000002"/>
    <n v="15895"/>
    <n v="316.31049999999999"/>
    <n v="0"/>
    <n v="437.45100000000002"/>
    <n v="316.31049999999999"/>
    <n v="-121.14050000000003"/>
    <n v="970.4036000000001"/>
    <n v="3624.0212302875584"/>
    <n v="3624.0212302875584"/>
    <n v="3624.0212302875584"/>
    <n v="263345.54273422924"/>
    <n v="0"/>
  </r>
  <r>
    <s v="EASTBURY SURGERYNorth ConnectHillingdonE86028Dec9"/>
    <x v="71"/>
    <x v="2"/>
    <x v="1"/>
    <x v="72"/>
    <s v="E86028"/>
    <x v="2"/>
    <n v="9"/>
    <n v="8053.3805117501297"/>
    <n v="19972"/>
    <n v="419"/>
    <n v="397.44280000000003"/>
    <n v="8.3381000000000007"/>
    <m/>
    <m/>
    <m/>
    <m/>
    <n v="0"/>
    <n v="0"/>
    <m/>
    <m/>
    <n v="20391"/>
    <n v="405.78090000000003"/>
    <m/>
    <m/>
    <n v="0"/>
    <n v="405.78090000000003"/>
    <e v="#N/A"/>
    <e v="#N/A"/>
    <e v="#N/A"/>
    <n v="3624.0212302875584"/>
    <n v="3624.0212302875584"/>
    <n v="3624.0212302875584"/>
    <n v="263345.54273422924"/>
    <e v="#N/A"/>
  </r>
  <r>
    <s v="EASTBURY SURGERYNorth ConnectHillingdonE86028Feb11"/>
    <x v="71"/>
    <x v="2"/>
    <x v="1"/>
    <x v="72"/>
    <s v="E86028"/>
    <x v="3"/>
    <n v="11"/>
    <n v="8053.3805117501297"/>
    <n v="28851"/>
    <n v="512"/>
    <n v="574.13490000000002"/>
    <n v="10.188800000000001"/>
    <m/>
    <m/>
    <m/>
    <m/>
    <n v="0"/>
    <n v="0"/>
    <m/>
    <m/>
    <n v="29363"/>
    <n v="584.32370000000003"/>
    <m/>
    <m/>
    <n v="0"/>
    <n v="584.32370000000003"/>
    <e v="#N/A"/>
    <e v="#N/A"/>
    <e v="#N/A"/>
    <n v="3624.0212302875584"/>
    <n v="3624.0212302875584"/>
    <n v="3624.0212302875584"/>
    <n v="263345.54273422924"/>
    <e v="#N/A"/>
  </r>
  <r>
    <s v="EASTBURY SURGERYNorth ConnectHillingdonE86028Jan10"/>
    <x v="71"/>
    <x v="2"/>
    <x v="1"/>
    <x v="72"/>
    <s v="E86028"/>
    <x v="4"/>
    <n v="10"/>
    <n v="8053.3805117501297"/>
    <n v="9801"/>
    <n v="442"/>
    <n v="195.03990000000002"/>
    <n v="8.7957999999999998"/>
    <m/>
    <m/>
    <m/>
    <m/>
    <n v="0"/>
    <n v="0"/>
    <m/>
    <m/>
    <n v="10243"/>
    <n v="203.83570000000003"/>
    <m/>
    <m/>
    <n v="0"/>
    <n v="203.83570000000003"/>
    <e v="#N/A"/>
    <e v="#N/A"/>
    <e v="#N/A"/>
    <n v="3624.0212302875584"/>
    <n v="3624.0212302875584"/>
    <n v="3624.0212302875584"/>
    <n v="263345.54273422924"/>
    <e v="#N/A"/>
  </r>
  <r>
    <s v="EASTBURY SURGERYNorth ConnectHillingdonE86028Jul4"/>
    <x v="71"/>
    <x v="2"/>
    <x v="1"/>
    <x v="72"/>
    <s v="E86028"/>
    <x v="5"/>
    <n v="4"/>
    <n v="8053.3805117501297"/>
    <n v="11383"/>
    <n v="330"/>
    <n v="210.5855"/>
    <n v="6.1049999999999995"/>
    <n v="7466"/>
    <n v="583"/>
    <n v="148.57340000000002"/>
    <n v="11.601700000000001"/>
    <n v="2"/>
    <n v="3.5799999999999998E-2"/>
    <n v="0"/>
    <n v="0"/>
    <n v="11715"/>
    <n v="216.72629999999998"/>
    <n v="8049"/>
    <n v="160.17510000000001"/>
    <n v="0"/>
    <n v="216.72629999999998"/>
    <n v="160.17510000000001"/>
    <n v="-56.551199999999966"/>
    <e v="#N/A"/>
    <n v="3624.0212302875584"/>
    <n v="3624.0212302875584"/>
    <n v="3624.0212302875584"/>
    <n v="263345.54273422924"/>
    <e v="#N/A"/>
  </r>
  <r>
    <s v="EASTBURY SURGERYNorth ConnectHillingdonE86028Jun3"/>
    <x v="71"/>
    <x v="2"/>
    <x v="1"/>
    <x v="72"/>
    <s v="E86028"/>
    <x v="6"/>
    <n v="3"/>
    <n v="8053.3805117501297"/>
    <n v="15987"/>
    <n v="176"/>
    <n v="295.7595"/>
    <n v="3.2559999999999998"/>
    <n v="16549"/>
    <n v="600"/>
    <n v="329.32510000000002"/>
    <n v="11.940000000000001"/>
    <n v="0"/>
    <n v="0"/>
    <n v="0"/>
    <n v="0"/>
    <n v="16163"/>
    <n v="299.01549999999997"/>
    <n v="17149"/>
    <n v="341.26510000000002"/>
    <n v="0"/>
    <n v="299.01549999999997"/>
    <n v="341.26510000000002"/>
    <n v="42.249600000000044"/>
    <e v="#N/A"/>
    <n v="3624.0212302875584"/>
    <n v="3624.0212302875584"/>
    <n v="3624.0212302875584"/>
    <n v="263345.54273422924"/>
    <e v="#N/A"/>
  </r>
  <r>
    <s v="EASTBURY SURGERYNorth ConnectHillingdonE86028Mar12"/>
    <x v="71"/>
    <x v="2"/>
    <x v="1"/>
    <x v="72"/>
    <s v="E86028"/>
    <x v="7"/>
    <n v="12"/>
    <n v="8053.3805117501297"/>
    <n v="18773"/>
    <n v="380"/>
    <n v="373.58270000000005"/>
    <n v="7.5620000000000003"/>
    <m/>
    <m/>
    <m/>
    <m/>
    <n v="2"/>
    <n v="3.5799999999999998E-2"/>
    <m/>
    <m/>
    <n v="19155"/>
    <n v="381.18050000000005"/>
    <m/>
    <m/>
    <n v="0"/>
    <n v="381.18050000000005"/>
    <e v="#N/A"/>
    <e v="#N/A"/>
    <e v="#N/A"/>
    <n v="3624.0212302875584"/>
    <n v="3624.0212302875584"/>
    <n v="3624.0212302875584"/>
    <n v="263345.54273422924"/>
    <e v="#N/A"/>
  </r>
  <r>
    <s v="EASTBURY SURGERYNorth ConnectHillingdonE86028May2"/>
    <x v="71"/>
    <x v="2"/>
    <x v="1"/>
    <x v="72"/>
    <s v="E86028"/>
    <x v="8"/>
    <n v="2"/>
    <n v="8053.3805117501297"/>
    <n v="9588"/>
    <n v="161"/>
    <n v="177.37799999999999"/>
    <n v="2.9784999999999999"/>
    <n v="5943"/>
    <n v="549"/>
    <n v="118.26570000000001"/>
    <n v="10.9251"/>
    <n v="0"/>
    <n v="0"/>
    <n v="4"/>
    <n v="8.7999999999999995E-2"/>
    <n v="9749"/>
    <n v="180.35649999999998"/>
    <n v="6496"/>
    <n v="129.27880000000002"/>
    <n v="0"/>
    <n v="180.35649999999998"/>
    <n v="129.27880000000002"/>
    <n v="-51.077699999999965"/>
    <e v="#N/A"/>
    <n v="3624.0212302875584"/>
    <n v="3624.0212302875584"/>
    <n v="3624.0212302875584"/>
    <n v="263345.54273422924"/>
    <e v="#N/A"/>
  </r>
  <r>
    <s v="EASTBURY SURGERYNorth ConnectHillingdonE86028Nov8"/>
    <x v="71"/>
    <x v="2"/>
    <x v="1"/>
    <x v="72"/>
    <s v="E86028"/>
    <x v="9"/>
    <n v="8"/>
    <n v="8053.3805117501297"/>
    <n v="10969"/>
    <n v="1004"/>
    <n v="218.28310000000002"/>
    <n v="19.979600000000001"/>
    <m/>
    <m/>
    <m/>
    <m/>
    <n v="0"/>
    <n v="0"/>
    <m/>
    <m/>
    <n v="11973"/>
    <n v="238.26270000000002"/>
    <m/>
    <m/>
    <n v="0"/>
    <n v="238.26270000000002"/>
    <e v="#N/A"/>
    <e v="#N/A"/>
    <e v="#N/A"/>
    <n v="3624.0212302875584"/>
    <n v="3624.0212302875584"/>
    <n v="3624.0212302875584"/>
    <n v="263345.54273422924"/>
    <e v="#N/A"/>
  </r>
  <r>
    <s v="EASTBURY SURGERYNorth ConnectHillingdonE86028Oct7"/>
    <x v="71"/>
    <x v="2"/>
    <x v="1"/>
    <x v="72"/>
    <s v="E86028"/>
    <x v="10"/>
    <n v="7"/>
    <n v="8053.3805117501297"/>
    <n v="26822"/>
    <n v="3766"/>
    <n v="533.75779999999997"/>
    <n v="74.943399999999997"/>
    <n v="0"/>
    <n v="1074"/>
    <n v="0"/>
    <n v="24.164999999999999"/>
    <n v="0"/>
    <n v="0"/>
    <n v="0"/>
    <n v="0"/>
    <n v="30588"/>
    <n v="608.70119999999997"/>
    <n v="1074"/>
    <n v="24.164999999999999"/>
    <n v="0"/>
    <n v="608.70119999999997"/>
    <n v="24.164999999999999"/>
    <n v="-584.53620000000001"/>
    <e v="#N/A"/>
    <n v="3624.0212302875584"/>
    <n v="3624.0212302875584"/>
    <n v="3624.0212302875584"/>
    <n v="263345.54273422924"/>
    <e v="#N/A"/>
  </r>
  <r>
    <s v="EASTBURY SURGERYNorth ConnectHillingdonE86028Sep6"/>
    <x v="71"/>
    <x v="2"/>
    <x v="1"/>
    <x v="72"/>
    <s v="E86028"/>
    <x v="11"/>
    <n v="6"/>
    <n v="8053.3805117501297"/>
    <n v="17139"/>
    <n v="5036"/>
    <n v="341.06610000000001"/>
    <n v="100.21640000000001"/>
    <n v="10389"/>
    <n v="1931"/>
    <n v="233.7525"/>
    <n v="43.447499999999998"/>
    <n v="0"/>
    <n v="0"/>
    <n v="0"/>
    <n v="0"/>
    <n v="22175"/>
    <n v="441.28250000000003"/>
    <n v="12320"/>
    <n v="277.2"/>
    <n v="0"/>
    <n v="441.28250000000003"/>
    <n v="277.2"/>
    <n v="-164.08250000000004"/>
    <e v="#N/A"/>
    <n v="3624.0212302875584"/>
    <n v="3624.0212302875584"/>
    <n v="3624.0212302875584"/>
    <n v="263345.54273422924"/>
    <e v="#N/A"/>
  </r>
  <r>
    <s v="EASTMEAD AVENUE SURGERYGreenwellEalingE85046Apr1"/>
    <x v="72"/>
    <x v="37"/>
    <x v="2"/>
    <x v="73"/>
    <s v="E85046"/>
    <x v="0"/>
    <n v="1"/>
    <n v="5770.8684283571401"/>
    <n v="13319"/>
    <n v="0"/>
    <n v="246.4015"/>
    <n v="0"/>
    <n v="6698"/>
    <n v="571"/>
    <n v="133.2902"/>
    <n v="11.3629"/>
    <n v="4021"/>
    <n v="71.975899999999996"/>
    <n v="3129"/>
    <n v="68.837999999999994"/>
    <n v="17340"/>
    <n v="318.37739999999997"/>
    <n v="10398"/>
    <n v="213.49109999999999"/>
    <n v="0"/>
    <n v="318.37739999999997"/>
    <n v="213.49109999999999"/>
    <n v="-104.88629999999998"/>
    <n v="213.49109999999999"/>
    <n v="2596.8907927607133"/>
    <n v="2596.8907927607133"/>
    <n v="2596.8907927607133"/>
    <n v="188707.39760727849"/>
    <n v="0"/>
  </r>
  <r>
    <s v="EASTMEAD AVENUE SURGERYGreenwellEalingE85046Aug5"/>
    <x v="72"/>
    <x v="37"/>
    <x v="2"/>
    <x v="73"/>
    <s v="E85046"/>
    <x v="1"/>
    <n v="5"/>
    <n v="5770.8684283571401"/>
    <n v="4056"/>
    <n v="6"/>
    <n v="75.036000000000001"/>
    <n v="0.11099999999999999"/>
    <n v="6579"/>
    <n v="4620"/>
    <n v="130.9221"/>
    <n v="91.938000000000002"/>
    <n v="3090"/>
    <n v="55.311"/>
    <n v="3201"/>
    <n v="70.421999999999997"/>
    <n v="7152"/>
    <n v="130.458"/>
    <n v="14400"/>
    <n v="293.28210000000001"/>
    <n v="0"/>
    <n v="130.458"/>
    <n v="293.28210000000001"/>
    <n v="162.82410000000002"/>
    <n v="506.77319999999997"/>
    <n v="2596.8907927607133"/>
    <n v="2596.8907927607133"/>
    <n v="2596.8907927607133"/>
    <n v="188707.39760727849"/>
    <n v="0"/>
  </r>
  <r>
    <s v="EASTMEAD AVENUE SURGERYGreenwellEalingE85046Dec9"/>
    <x v="72"/>
    <x v="37"/>
    <x v="2"/>
    <x v="73"/>
    <s v="E85046"/>
    <x v="2"/>
    <n v="9"/>
    <n v="5770.8684283571401"/>
    <n v="3188"/>
    <n v="850"/>
    <n v="63.441200000000002"/>
    <n v="16.914999999999999"/>
    <m/>
    <m/>
    <m/>
    <m/>
    <n v="2788"/>
    <n v="49.905200000000001"/>
    <m/>
    <m/>
    <n v="6826"/>
    <n v="130.26140000000001"/>
    <m/>
    <m/>
    <n v="0"/>
    <n v="130.26140000000001"/>
    <e v="#N/A"/>
    <e v="#N/A"/>
    <e v="#N/A"/>
    <n v="2596.8907927607133"/>
    <n v="2596.8907927607133"/>
    <n v="2596.8907927607133"/>
    <n v="188707.39760727849"/>
    <e v="#N/A"/>
  </r>
  <r>
    <s v="EASTMEAD AVENUE SURGERYGreenwellEalingE85046Feb11"/>
    <x v="72"/>
    <x v="37"/>
    <x v="2"/>
    <x v="73"/>
    <s v="E85046"/>
    <x v="3"/>
    <n v="11"/>
    <n v="5770.8684283571401"/>
    <n v="6771"/>
    <n v="1050"/>
    <n v="134.74290000000002"/>
    <n v="20.895"/>
    <m/>
    <m/>
    <m/>
    <m/>
    <n v="5664"/>
    <n v="101.3856"/>
    <m/>
    <m/>
    <n v="13485"/>
    <n v="257.02350000000001"/>
    <m/>
    <m/>
    <n v="0"/>
    <n v="257.02350000000001"/>
    <e v="#N/A"/>
    <e v="#N/A"/>
    <e v="#N/A"/>
    <n v="2596.8907927607133"/>
    <n v="2596.8907927607133"/>
    <n v="2596.8907927607133"/>
    <n v="188707.39760727849"/>
    <e v="#N/A"/>
  </r>
  <r>
    <s v="EASTMEAD AVENUE SURGERYGreenwellEalingE85046Jan10"/>
    <x v="72"/>
    <x v="37"/>
    <x v="2"/>
    <x v="73"/>
    <s v="E85046"/>
    <x v="4"/>
    <n v="10"/>
    <n v="5770.8684283571401"/>
    <n v="11060"/>
    <n v="970"/>
    <n v="220.09400000000002"/>
    <n v="19.303000000000001"/>
    <m/>
    <m/>
    <m/>
    <m/>
    <n v="4566"/>
    <n v="81.731399999999994"/>
    <m/>
    <m/>
    <n v="16596"/>
    <n v="321.1284"/>
    <m/>
    <m/>
    <n v="0"/>
    <n v="321.1284"/>
    <e v="#N/A"/>
    <e v="#N/A"/>
    <e v="#N/A"/>
    <n v="2596.8907927607133"/>
    <n v="2596.8907927607133"/>
    <n v="2596.8907927607133"/>
    <n v="188707.39760727849"/>
    <e v="#N/A"/>
  </r>
  <r>
    <s v="EASTMEAD AVENUE SURGERYGreenwellEalingE85046Jul4"/>
    <x v="72"/>
    <x v="37"/>
    <x v="2"/>
    <x v="73"/>
    <s v="E85046"/>
    <x v="5"/>
    <n v="4"/>
    <n v="5770.8684283571401"/>
    <n v="18184"/>
    <n v="0"/>
    <n v="336.404"/>
    <n v="0"/>
    <n v="8050"/>
    <n v="2475"/>
    <n v="160.19500000000002"/>
    <n v="49.252500000000005"/>
    <n v="5033"/>
    <n v="90.090699999999998"/>
    <n v="3763"/>
    <n v="82.786000000000001"/>
    <n v="23217"/>
    <n v="426.49469999999997"/>
    <n v="14288"/>
    <n v="292.23350000000005"/>
    <n v="0"/>
    <n v="426.49469999999997"/>
    <n v="292.23350000000005"/>
    <n v="-134.26119999999992"/>
    <e v="#N/A"/>
    <n v="2596.8907927607133"/>
    <n v="2596.8907927607133"/>
    <n v="2596.8907927607133"/>
    <n v="188707.39760727849"/>
    <e v="#N/A"/>
  </r>
  <r>
    <s v="EASTMEAD AVENUE SURGERYGreenwellEalingE85046Jun3"/>
    <x v="72"/>
    <x v="37"/>
    <x v="2"/>
    <x v="73"/>
    <s v="E85046"/>
    <x v="6"/>
    <n v="3"/>
    <n v="5770.8684283571401"/>
    <n v="4995"/>
    <n v="0"/>
    <n v="92.407499999999999"/>
    <n v="0"/>
    <n v="7213"/>
    <n v="305"/>
    <n v="143.53870000000001"/>
    <n v="6.0695000000000006"/>
    <n v="4577"/>
    <n v="81.928299999999993"/>
    <n v="3051"/>
    <n v="67.122"/>
    <n v="9572"/>
    <n v="174.33580000000001"/>
    <n v="10569"/>
    <n v="216.73020000000002"/>
    <n v="0"/>
    <n v="174.33580000000001"/>
    <n v="216.73020000000002"/>
    <n v="42.394400000000019"/>
    <e v="#N/A"/>
    <n v="2596.8907927607133"/>
    <n v="2596.8907927607133"/>
    <n v="2596.8907927607133"/>
    <n v="188707.39760727849"/>
    <e v="#N/A"/>
  </r>
  <r>
    <s v="EASTMEAD AVENUE SURGERYGreenwellEalingE85046Mar12"/>
    <x v="72"/>
    <x v="37"/>
    <x v="2"/>
    <x v="73"/>
    <s v="E85046"/>
    <x v="7"/>
    <n v="12"/>
    <n v="5770.8684283571401"/>
    <n v="6182"/>
    <n v="1980"/>
    <n v="123.02180000000001"/>
    <n v="39.402000000000001"/>
    <m/>
    <m/>
    <m/>
    <m/>
    <n v="3430"/>
    <n v="61.396999999999998"/>
    <m/>
    <m/>
    <n v="11592"/>
    <n v="223.82080000000002"/>
    <m/>
    <m/>
    <n v="0"/>
    <n v="223.82080000000002"/>
    <e v="#N/A"/>
    <e v="#N/A"/>
    <e v="#N/A"/>
    <n v="2596.8907927607133"/>
    <n v="2596.8907927607133"/>
    <n v="2596.8907927607133"/>
    <n v="188707.39760727849"/>
    <e v="#N/A"/>
  </r>
  <r>
    <s v="EASTMEAD AVENUE SURGERYGreenwellEalingE85046May2"/>
    <x v="72"/>
    <x v="37"/>
    <x v="2"/>
    <x v="73"/>
    <s v="E85046"/>
    <x v="8"/>
    <n v="2"/>
    <n v="5770.8684283571401"/>
    <n v="5181"/>
    <n v="0"/>
    <n v="95.848500000000001"/>
    <n v="0"/>
    <n v="7114"/>
    <n v="2047"/>
    <n v="141.5686"/>
    <n v="40.735300000000002"/>
    <n v="10117"/>
    <n v="181.0943"/>
    <n v="2844"/>
    <n v="62.567999999999998"/>
    <n v="15298"/>
    <n v="276.94280000000003"/>
    <n v="12005"/>
    <n v="244.87189999999998"/>
    <n v="0"/>
    <n v="276.94280000000003"/>
    <n v="244.87189999999998"/>
    <n v="-32.070900000000051"/>
    <e v="#N/A"/>
    <n v="2596.8907927607133"/>
    <n v="2596.8907927607133"/>
    <n v="2596.8907927607133"/>
    <n v="188707.39760727849"/>
    <e v="#N/A"/>
  </r>
  <r>
    <s v="EASTMEAD AVENUE SURGERYGreenwellEalingE85046Nov8"/>
    <x v="72"/>
    <x v="37"/>
    <x v="2"/>
    <x v="73"/>
    <s v="E85046"/>
    <x v="9"/>
    <n v="8"/>
    <n v="5770.8684283571401"/>
    <n v="3514"/>
    <n v="2652"/>
    <n v="69.928600000000003"/>
    <n v="52.774800000000006"/>
    <m/>
    <m/>
    <m/>
    <m/>
    <n v="3636"/>
    <n v="65.084400000000002"/>
    <m/>
    <m/>
    <n v="9802"/>
    <n v="187.7878"/>
    <m/>
    <m/>
    <n v="0"/>
    <n v="187.7878"/>
    <e v="#N/A"/>
    <e v="#N/A"/>
    <e v="#N/A"/>
    <n v="2596.8907927607133"/>
    <n v="2596.8907927607133"/>
    <n v="2596.8907927607133"/>
    <n v="188707.39760727849"/>
    <e v="#N/A"/>
  </r>
  <r>
    <s v="EASTMEAD AVENUE SURGERYGreenwellEalingE85046Oct7"/>
    <x v="72"/>
    <x v="37"/>
    <x v="2"/>
    <x v="73"/>
    <s v="E85046"/>
    <x v="10"/>
    <n v="7"/>
    <n v="5770.8684283571401"/>
    <n v="2909"/>
    <n v="1717"/>
    <n v="57.889100000000006"/>
    <n v="34.168300000000002"/>
    <n v="0"/>
    <n v="4410"/>
    <n v="0"/>
    <n v="99.224999999999994"/>
    <n v="3399"/>
    <n v="60.842100000000002"/>
    <n v="3853"/>
    <n v="84.766000000000005"/>
    <n v="8025"/>
    <n v="152.89949999999999"/>
    <n v="8263"/>
    <n v="183.99099999999999"/>
    <n v="0"/>
    <n v="152.89949999999999"/>
    <n v="183.99099999999999"/>
    <n v="31.091499999999996"/>
    <e v="#N/A"/>
    <n v="2596.8907927607133"/>
    <n v="2596.8907927607133"/>
    <n v="2596.8907927607133"/>
    <n v="188707.39760727849"/>
    <e v="#N/A"/>
  </r>
  <r>
    <s v="EASTMEAD AVENUE SURGERYGreenwellEalingE85046Sep6"/>
    <x v="72"/>
    <x v="37"/>
    <x v="2"/>
    <x v="73"/>
    <s v="E85046"/>
    <x v="11"/>
    <n v="6"/>
    <n v="5770.8684283571401"/>
    <n v="2628"/>
    <n v="7163"/>
    <n v="52.297200000000004"/>
    <n v="142.5437"/>
    <n v="7763"/>
    <n v="288"/>
    <n v="174.66749999999999"/>
    <n v="6.4799999999999995"/>
    <n v="4698"/>
    <n v="84.094200000000001"/>
    <n v="3483"/>
    <n v="76.626000000000005"/>
    <n v="14489"/>
    <n v="278.93510000000003"/>
    <n v="11534"/>
    <n v="257.77350000000001"/>
    <n v="0"/>
    <n v="278.93510000000003"/>
    <n v="257.77350000000001"/>
    <n v="-21.161600000000021"/>
    <e v="#N/A"/>
    <n v="2596.8907927607133"/>
    <n v="2596.8907927607133"/>
    <n v="2596.8907927607133"/>
    <n v="188707.39760727849"/>
    <e v="#N/A"/>
  </r>
  <r>
    <s v="ELLIOTT HALL MEDICAL CTR.Sphere PCNHarrowE84061Apr1"/>
    <x v="73"/>
    <x v="38"/>
    <x v="5"/>
    <x v="74"/>
    <s v="E84061"/>
    <x v="0"/>
    <n v="1"/>
    <n v="11011.395715250201"/>
    <n v="6891"/>
    <n v="2066"/>
    <n v="127.48349999999999"/>
    <n v="38.220999999999997"/>
    <n v="10221"/>
    <n v="6674"/>
    <n v="203.39790000000002"/>
    <n v="132.8126"/>
    <n v="6439"/>
    <n v="115.2581"/>
    <n v="31541"/>
    <n v="693.90200000000004"/>
    <n v="15396"/>
    <n v="280.96260000000001"/>
    <n v="48436"/>
    <n v="1030.1125000000002"/>
    <n v="0"/>
    <n v="280.96260000000001"/>
    <n v="1030.1125000000002"/>
    <n v="749.14990000000012"/>
    <n v="1030.1125000000002"/>
    <n v="4955.1280718625903"/>
    <n v="4955.1280718625903"/>
    <n v="4955.1280718625903"/>
    <n v="360072.63988868159"/>
    <n v="0"/>
  </r>
  <r>
    <s v="ELLIOTT HALL MEDICAL CTR.Sphere PCNHarrowE84061Aug5"/>
    <x v="73"/>
    <x v="38"/>
    <x v="5"/>
    <x v="74"/>
    <s v="E84061"/>
    <x v="1"/>
    <n v="5"/>
    <n v="11011.395715250201"/>
    <n v="8911"/>
    <n v="7889"/>
    <n v="164.8535"/>
    <n v="145.94649999999999"/>
    <n v="9721"/>
    <n v="4524"/>
    <n v="193.4479"/>
    <n v="90.027600000000007"/>
    <n v="4081"/>
    <n v="73.049899999999994"/>
    <n v="5839"/>
    <n v="128.458"/>
    <n v="20881"/>
    <n v="383.84989999999993"/>
    <n v="20084"/>
    <n v="411.93349999999998"/>
    <n v="0"/>
    <n v="383.84989999999993"/>
    <n v="411.93349999999998"/>
    <n v="28.083600000000047"/>
    <n v="1442.0460000000003"/>
    <n v="4955.1280718625903"/>
    <n v="4955.1280718625903"/>
    <n v="4955.1280718625903"/>
    <n v="360072.63988868159"/>
    <n v="0"/>
  </r>
  <r>
    <s v="ELLIOTT HALL MEDICAL CTR.Sphere PCNHarrowE84061Dec9"/>
    <x v="73"/>
    <x v="38"/>
    <x v="5"/>
    <x v="74"/>
    <s v="E84061"/>
    <x v="2"/>
    <n v="9"/>
    <n v="11011.395715250201"/>
    <n v="8663"/>
    <n v="4092"/>
    <n v="172.3937"/>
    <n v="81.430800000000005"/>
    <m/>
    <m/>
    <m/>
    <m/>
    <n v="4174"/>
    <n v="74.714600000000004"/>
    <m/>
    <m/>
    <n v="16929"/>
    <n v="328.53910000000002"/>
    <m/>
    <m/>
    <n v="0"/>
    <n v="328.53910000000002"/>
    <e v="#N/A"/>
    <e v="#N/A"/>
    <e v="#N/A"/>
    <n v="4955.1280718625903"/>
    <n v="4955.1280718625903"/>
    <n v="4955.1280718625903"/>
    <n v="360072.63988868159"/>
    <e v="#N/A"/>
  </r>
  <r>
    <s v="ELLIOTT HALL MEDICAL CTR.Sphere PCNHarrowE84061Feb11"/>
    <x v="73"/>
    <x v="38"/>
    <x v="5"/>
    <x v="74"/>
    <s v="E84061"/>
    <x v="3"/>
    <n v="11"/>
    <n v="11011.395715250201"/>
    <n v="9936"/>
    <n v="4523"/>
    <n v="197.72640000000001"/>
    <n v="90.0077"/>
    <m/>
    <m/>
    <m/>
    <m/>
    <n v="5466"/>
    <n v="97.841399999999993"/>
    <m/>
    <m/>
    <n v="19925"/>
    <n v="385.57550000000003"/>
    <m/>
    <m/>
    <n v="0"/>
    <n v="385.57550000000003"/>
    <e v="#N/A"/>
    <e v="#N/A"/>
    <e v="#N/A"/>
    <n v="4955.1280718625903"/>
    <n v="4955.1280718625903"/>
    <n v="4955.1280718625903"/>
    <n v="360072.63988868159"/>
    <e v="#N/A"/>
  </r>
  <r>
    <s v="ELLIOTT HALL MEDICAL CTR.Sphere PCNHarrowE84061Jan10"/>
    <x v="73"/>
    <x v="38"/>
    <x v="5"/>
    <x v="74"/>
    <s v="E84061"/>
    <x v="4"/>
    <n v="10"/>
    <n v="11011.395715250201"/>
    <n v="10858"/>
    <n v="5477"/>
    <n v="216.07420000000002"/>
    <n v="108.9923"/>
    <m/>
    <m/>
    <m/>
    <m/>
    <n v="6320"/>
    <n v="113.128"/>
    <m/>
    <m/>
    <n v="22655"/>
    <n v="438.19450000000001"/>
    <m/>
    <m/>
    <n v="0"/>
    <n v="438.19450000000001"/>
    <e v="#N/A"/>
    <e v="#N/A"/>
    <e v="#N/A"/>
    <n v="4955.1280718625903"/>
    <n v="4955.1280718625903"/>
    <n v="4955.1280718625903"/>
    <n v="360072.63988868159"/>
    <e v="#N/A"/>
  </r>
  <r>
    <s v="ELLIOTT HALL MEDICAL CTR.Sphere PCNHarrowE84061Jul4"/>
    <x v="73"/>
    <x v="38"/>
    <x v="5"/>
    <x v="74"/>
    <s v="E84061"/>
    <x v="5"/>
    <n v="4"/>
    <n v="11011.395715250201"/>
    <n v="8520"/>
    <n v="2465"/>
    <n v="157.62"/>
    <n v="45.602499999999999"/>
    <n v="9385"/>
    <n v="3755"/>
    <n v="186.76150000000001"/>
    <n v="74.724500000000006"/>
    <n v="3783"/>
    <n v="67.715699999999998"/>
    <n v="6206"/>
    <n v="136.53200000000001"/>
    <n v="14768"/>
    <n v="270.93819999999999"/>
    <n v="19346"/>
    <n v="398.01800000000003"/>
    <n v="0"/>
    <n v="270.93819999999999"/>
    <n v="398.01800000000003"/>
    <n v="127.07980000000003"/>
    <e v="#N/A"/>
    <n v="4955.1280718625903"/>
    <n v="4955.1280718625903"/>
    <n v="4955.1280718625903"/>
    <n v="360072.63988868159"/>
    <e v="#N/A"/>
  </r>
  <r>
    <s v="ELLIOTT HALL MEDICAL CTR.Sphere PCNHarrowE84061Jun3"/>
    <x v="73"/>
    <x v="38"/>
    <x v="5"/>
    <x v="74"/>
    <s v="E84061"/>
    <x v="6"/>
    <n v="3"/>
    <n v="11011.395715250201"/>
    <n v="8318"/>
    <n v="2507"/>
    <n v="153.88299999999998"/>
    <n v="46.3795"/>
    <n v="9911"/>
    <n v="4542"/>
    <n v="197.22890000000001"/>
    <n v="90.385800000000003"/>
    <n v="25268"/>
    <n v="452.29719999999998"/>
    <n v="5450"/>
    <n v="119.9"/>
    <n v="36093"/>
    <n v="652.55970000000002"/>
    <n v="19903"/>
    <n v="407.51470000000006"/>
    <n v="0"/>
    <n v="652.55970000000002"/>
    <n v="407.51470000000006"/>
    <n v="-245.04499999999996"/>
    <e v="#N/A"/>
    <n v="4955.1280718625903"/>
    <n v="4955.1280718625903"/>
    <n v="4955.1280718625903"/>
    <n v="360072.63988868159"/>
    <e v="#N/A"/>
  </r>
  <r>
    <s v="ELLIOTT HALL MEDICAL CTR.Sphere PCNHarrowE84061Mar12"/>
    <x v="73"/>
    <x v="38"/>
    <x v="5"/>
    <x v="74"/>
    <s v="E84061"/>
    <x v="7"/>
    <n v="12"/>
    <n v="11011.395715250201"/>
    <n v="9377"/>
    <n v="2793"/>
    <n v="186.60230000000001"/>
    <n v="55.5807"/>
    <m/>
    <m/>
    <m/>
    <m/>
    <n v="5537"/>
    <n v="99.112300000000005"/>
    <m/>
    <m/>
    <n v="17707"/>
    <n v="341.2953"/>
    <m/>
    <m/>
    <n v="0"/>
    <n v="341.2953"/>
    <e v="#N/A"/>
    <e v="#N/A"/>
    <e v="#N/A"/>
    <n v="4955.1280718625903"/>
    <n v="4955.1280718625903"/>
    <n v="4955.1280718625903"/>
    <n v="360072.63988868159"/>
    <e v="#N/A"/>
  </r>
  <r>
    <s v="ELLIOTT HALL MEDICAL CTR.Sphere PCNHarrowE84061May2"/>
    <x v="73"/>
    <x v="38"/>
    <x v="5"/>
    <x v="74"/>
    <s v="E84061"/>
    <x v="8"/>
    <n v="2"/>
    <n v="11011.395715250201"/>
    <n v="7723"/>
    <n v="2046"/>
    <n v="142.87549999999999"/>
    <n v="37.850999999999999"/>
    <n v="8503"/>
    <n v="2817"/>
    <n v="169.2097"/>
    <n v="56.058300000000003"/>
    <n v="60885"/>
    <n v="1089.8415"/>
    <n v="27644"/>
    <n v="608.16800000000001"/>
    <n v="70654"/>
    <n v="1270.568"/>
    <n v="38964"/>
    <n v="833.43600000000004"/>
    <n v="0"/>
    <n v="1270.568"/>
    <n v="833.43600000000004"/>
    <n v="-437.13199999999995"/>
    <e v="#N/A"/>
    <n v="4955.1280718625903"/>
    <n v="4955.1280718625903"/>
    <n v="4955.1280718625903"/>
    <n v="360072.63988868159"/>
    <e v="#N/A"/>
  </r>
  <r>
    <s v="ELLIOTT HALL MEDICAL CTR.Sphere PCNHarrowE84061Nov8"/>
    <x v="73"/>
    <x v="38"/>
    <x v="5"/>
    <x v="74"/>
    <s v="E84061"/>
    <x v="9"/>
    <n v="8"/>
    <n v="11011.395715250201"/>
    <n v="8819"/>
    <n v="8484"/>
    <n v="175.49810000000002"/>
    <n v="168.83160000000001"/>
    <m/>
    <m/>
    <m/>
    <m/>
    <n v="31425"/>
    <n v="562.50750000000005"/>
    <m/>
    <m/>
    <n v="48728"/>
    <n v="906.83720000000005"/>
    <m/>
    <m/>
    <n v="0"/>
    <n v="906.83720000000005"/>
    <e v="#N/A"/>
    <e v="#N/A"/>
    <e v="#N/A"/>
    <n v="4955.1280718625903"/>
    <n v="4955.1280718625903"/>
    <n v="4955.1280718625903"/>
    <n v="360072.63988868159"/>
    <e v="#N/A"/>
  </r>
  <r>
    <s v="ELLIOTT HALL MEDICAL CTR.Sphere PCNHarrowE84061Oct7"/>
    <x v="73"/>
    <x v="38"/>
    <x v="5"/>
    <x v="74"/>
    <s v="E84061"/>
    <x v="10"/>
    <n v="7"/>
    <n v="11011.395715250201"/>
    <n v="9546"/>
    <n v="3196"/>
    <n v="189.96540000000002"/>
    <n v="63.6004"/>
    <n v="0"/>
    <n v="7441"/>
    <n v="0"/>
    <n v="167.42249999999999"/>
    <n v="32804"/>
    <n v="587.19159999999999"/>
    <n v="5921"/>
    <n v="130.262"/>
    <n v="45546"/>
    <n v="840.75739999999996"/>
    <n v="13362"/>
    <n v="297.68449999999996"/>
    <n v="0"/>
    <n v="840.75739999999996"/>
    <n v="297.68449999999996"/>
    <n v="-543.0729"/>
    <e v="#N/A"/>
    <n v="4955.1280718625903"/>
    <n v="4955.1280718625903"/>
    <n v="4955.1280718625903"/>
    <n v="360072.63988868159"/>
    <e v="#N/A"/>
  </r>
  <r>
    <s v="ELLIOTT HALL MEDICAL CTR.Sphere PCNHarrowE84061Sep6"/>
    <x v="73"/>
    <x v="38"/>
    <x v="5"/>
    <x v="74"/>
    <s v="E84061"/>
    <x v="11"/>
    <n v="6"/>
    <n v="11011.395715250201"/>
    <n v="8742"/>
    <n v="13019"/>
    <n v="173.9658"/>
    <n v="259.07810000000001"/>
    <n v="9929"/>
    <n v="11201"/>
    <n v="223.4025"/>
    <n v="252.02249999999998"/>
    <n v="9629"/>
    <n v="172.35910000000001"/>
    <n v="4898"/>
    <n v="107.756"/>
    <n v="31390"/>
    <n v="605.40300000000002"/>
    <n v="26028"/>
    <n v="583.18099999999993"/>
    <n v="0"/>
    <n v="605.40300000000002"/>
    <n v="583.18099999999993"/>
    <n v="-22.222000000000094"/>
    <e v="#N/A"/>
    <n v="4955.1280718625903"/>
    <n v="4955.1280718625903"/>
    <n v="4955.1280718625903"/>
    <n v="360072.63988868159"/>
    <e v="#N/A"/>
  </r>
  <r>
    <s v="ELLIS PRACTICEK&amp;W CentralBrentE84032Apr1"/>
    <x v="74"/>
    <x v="24"/>
    <x v="3"/>
    <x v="75"/>
    <s v="E84032"/>
    <x v="0"/>
    <n v="1"/>
    <n v="7202.5504009400001"/>
    <n v="16482"/>
    <n v="842"/>
    <n v="304.91699999999997"/>
    <n v="15.577"/>
    <n v="5788"/>
    <n v="1122"/>
    <n v="115.1812"/>
    <n v="22.3278"/>
    <n v="0"/>
    <n v="0"/>
    <n v="222"/>
    <n v="4.8840000000000003"/>
    <n v="17324"/>
    <n v="320.49399999999997"/>
    <n v="7132"/>
    <n v="142.39300000000003"/>
    <n v="0"/>
    <n v="320.49399999999997"/>
    <n v="142.39300000000003"/>
    <n v="-178.10099999999994"/>
    <n v="142.39300000000003"/>
    <n v="3241.1476804230001"/>
    <n v="3241.1476804230001"/>
    <n v="3241.1476804230001"/>
    <n v="235523.39811073802"/>
    <n v="0"/>
  </r>
  <r>
    <s v="ELLIS PRACTICEK&amp;W CentralBrentE84032Aug5"/>
    <x v="74"/>
    <x v="24"/>
    <x v="3"/>
    <x v="75"/>
    <s v="E84032"/>
    <x v="1"/>
    <n v="5"/>
    <n v="7202.5504009400001"/>
    <n v="7855"/>
    <n v="2665"/>
    <n v="145.3175"/>
    <n v="49.302499999999995"/>
    <n v="7696"/>
    <n v="397"/>
    <n v="153.15040000000002"/>
    <n v="7.9003000000000005"/>
    <n v="19952"/>
    <n v="357.14080000000001"/>
    <n v="0"/>
    <n v="0"/>
    <n v="30472"/>
    <n v="551.76080000000002"/>
    <n v="8093"/>
    <n v="161.05070000000001"/>
    <n v="0"/>
    <n v="551.76080000000002"/>
    <n v="161.05070000000001"/>
    <n v="-390.71010000000001"/>
    <n v="303.44370000000004"/>
    <n v="3241.1476804230001"/>
    <n v="3241.1476804230001"/>
    <n v="3241.1476804230001"/>
    <n v="235523.39811073802"/>
    <n v="0"/>
  </r>
  <r>
    <s v="ELLIS PRACTICEK&amp;W CentralBrentE84032Dec9"/>
    <x v="74"/>
    <x v="24"/>
    <x v="3"/>
    <x v="75"/>
    <s v="E84032"/>
    <x v="2"/>
    <n v="9"/>
    <n v="7202.5504009400001"/>
    <n v="8196"/>
    <n v="2670"/>
    <n v="163.10040000000001"/>
    <n v="53.133000000000003"/>
    <m/>
    <m/>
    <m/>
    <m/>
    <n v="632"/>
    <n v="11.312799999999999"/>
    <m/>
    <m/>
    <n v="11498"/>
    <n v="227.54620000000003"/>
    <m/>
    <m/>
    <n v="0"/>
    <n v="227.54620000000003"/>
    <e v="#N/A"/>
    <e v="#N/A"/>
    <e v="#N/A"/>
    <n v="3241.1476804230001"/>
    <n v="3241.1476804230001"/>
    <n v="3241.1476804230001"/>
    <n v="235523.39811073802"/>
    <e v="#N/A"/>
  </r>
  <r>
    <s v="ELLIS PRACTICEK&amp;W CentralBrentE84032Feb11"/>
    <x v="74"/>
    <x v="24"/>
    <x v="3"/>
    <x v="75"/>
    <s v="E84032"/>
    <x v="3"/>
    <n v="11"/>
    <n v="7202.5504009400001"/>
    <n v="9345"/>
    <n v="2796"/>
    <n v="185.96550000000002"/>
    <n v="55.6404"/>
    <m/>
    <m/>
    <m/>
    <m/>
    <n v="2068"/>
    <n v="37.017200000000003"/>
    <m/>
    <m/>
    <n v="14209"/>
    <n v="278.62310000000002"/>
    <m/>
    <m/>
    <n v="0"/>
    <n v="278.62310000000002"/>
    <e v="#N/A"/>
    <e v="#N/A"/>
    <e v="#N/A"/>
    <n v="3241.1476804230001"/>
    <n v="3241.1476804230001"/>
    <n v="3241.1476804230001"/>
    <n v="235523.39811073802"/>
    <e v="#N/A"/>
  </r>
  <r>
    <s v="ELLIS PRACTICEK&amp;W CentralBrentE84032Jan10"/>
    <x v="74"/>
    <x v="24"/>
    <x v="3"/>
    <x v="75"/>
    <s v="E84032"/>
    <x v="4"/>
    <n v="10"/>
    <n v="7202.5504009400001"/>
    <n v="7778"/>
    <n v="1240"/>
    <n v="154.78220000000002"/>
    <n v="24.676000000000002"/>
    <m/>
    <m/>
    <m/>
    <m/>
    <n v="143"/>
    <n v="2.5596999999999999"/>
    <m/>
    <m/>
    <n v="9161"/>
    <n v="182.01790000000003"/>
    <m/>
    <m/>
    <n v="0"/>
    <n v="182.01790000000003"/>
    <e v="#N/A"/>
    <e v="#N/A"/>
    <e v="#N/A"/>
    <n v="3241.1476804230001"/>
    <n v="3241.1476804230001"/>
    <n v="3241.1476804230001"/>
    <n v="235523.39811073802"/>
    <e v="#N/A"/>
  </r>
  <r>
    <s v="ELLIS PRACTICEK&amp;W CentralBrentE84032Jul4"/>
    <x v="74"/>
    <x v="24"/>
    <x v="3"/>
    <x v="75"/>
    <s v="E84032"/>
    <x v="5"/>
    <n v="4"/>
    <n v="7202.5504009400001"/>
    <n v="8090"/>
    <n v="1406"/>
    <n v="149.66499999999999"/>
    <n v="26.010999999999999"/>
    <n v="8977"/>
    <n v="1795"/>
    <n v="178.64230000000001"/>
    <n v="35.720500000000001"/>
    <n v="7"/>
    <n v="0.12529999999999999"/>
    <n v="5192"/>
    <n v="114.224"/>
    <n v="9503"/>
    <n v="175.8013"/>
    <n v="15964"/>
    <n v="328.58679999999998"/>
    <n v="0"/>
    <n v="175.8013"/>
    <n v="328.58679999999998"/>
    <n v="152.78549999999998"/>
    <e v="#N/A"/>
    <n v="3241.1476804230001"/>
    <n v="3241.1476804230001"/>
    <n v="3241.1476804230001"/>
    <n v="235523.39811073802"/>
    <e v="#N/A"/>
  </r>
  <r>
    <s v="ELLIS PRACTICEK&amp;W CentralBrentE84032Jun3"/>
    <x v="74"/>
    <x v="24"/>
    <x v="3"/>
    <x v="75"/>
    <s v="E84032"/>
    <x v="6"/>
    <n v="3"/>
    <n v="7202.5504009400001"/>
    <n v="9588"/>
    <n v="1618"/>
    <n v="177.37799999999999"/>
    <n v="29.933"/>
    <n v="6445"/>
    <n v="1277"/>
    <n v="128.25550000000001"/>
    <n v="25.412300000000002"/>
    <n v="2875"/>
    <n v="51.462499999999999"/>
    <n v="209"/>
    <n v="4.5979999999999999"/>
    <n v="14081"/>
    <n v="258.77349999999996"/>
    <n v="7931"/>
    <n v="158.26580000000001"/>
    <n v="0"/>
    <n v="258.77349999999996"/>
    <n v="158.26580000000001"/>
    <n v="-100.50769999999994"/>
    <e v="#N/A"/>
    <n v="3241.1476804230001"/>
    <n v="3241.1476804230001"/>
    <n v="3241.1476804230001"/>
    <n v="235523.39811073802"/>
    <e v="#N/A"/>
  </r>
  <r>
    <s v="ELLIS PRACTICEK&amp;W CentralBrentE84032Mar12"/>
    <x v="74"/>
    <x v="24"/>
    <x v="3"/>
    <x v="75"/>
    <s v="E84032"/>
    <x v="7"/>
    <n v="12"/>
    <n v="7202.5504009400001"/>
    <n v="8198"/>
    <n v="2774"/>
    <n v="163.14020000000002"/>
    <n v="55.202600000000004"/>
    <m/>
    <m/>
    <m/>
    <m/>
    <n v="564"/>
    <n v="10.095599999999999"/>
    <m/>
    <m/>
    <n v="11536"/>
    <n v="228.4384"/>
    <m/>
    <m/>
    <n v="0"/>
    <n v="228.4384"/>
    <e v="#N/A"/>
    <e v="#N/A"/>
    <e v="#N/A"/>
    <n v="3241.1476804230001"/>
    <n v="3241.1476804230001"/>
    <n v="3241.1476804230001"/>
    <n v="235523.39811073802"/>
    <e v="#N/A"/>
  </r>
  <r>
    <s v="ELLIS PRACTICEK&amp;W CentralBrentE84032May2"/>
    <x v="74"/>
    <x v="24"/>
    <x v="3"/>
    <x v="75"/>
    <s v="E84032"/>
    <x v="8"/>
    <n v="2"/>
    <n v="7202.5504009400001"/>
    <n v="10478"/>
    <n v="2580"/>
    <n v="193.84299999999999"/>
    <n v="47.73"/>
    <n v="6127"/>
    <n v="339"/>
    <n v="121.9273"/>
    <n v="6.7461000000000002"/>
    <n v="23775"/>
    <n v="425.57249999999999"/>
    <n v="0"/>
    <n v="0"/>
    <n v="36833"/>
    <n v="667.14549999999997"/>
    <n v="6466"/>
    <n v="128.67340000000002"/>
    <n v="0"/>
    <n v="667.14549999999997"/>
    <n v="128.67340000000002"/>
    <n v="-538.47209999999995"/>
    <e v="#N/A"/>
    <n v="3241.1476804230001"/>
    <n v="3241.1476804230001"/>
    <n v="3241.1476804230001"/>
    <n v="235523.39811073802"/>
    <e v="#N/A"/>
  </r>
  <r>
    <s v="ELLIS PRACTICEK&amp;W CentralBrentE84032Nov8"/>
    <x v="74"/>
    <x v="24"/>
    <x v="3"/>
    <x v="75"/>
    <s v="E84032"/>
    <x v="9"/>
    <n v="8"/>
    <n v="7202.5504009400001"/>
    <n v="9812"/>
    <n v="2264"/>
    <n v="195.25880000000001"/>
    <n v="45.053600000000003"/>
    <m/>
    <m/>
    <m/>
    <m/>
    <n v="1181"/>
    <n v="21.139900000000001"/>
    <m/>
    <m/>
    <n v="13257"/>
    <n v="261.45230000000004"/>
    <m/>
    <m/>
    <n v="0"/>
    <n v="261.45230000000004"/>
    <e v="#N/A"/>
    <e v="#N/A"/>
    <e v="#N/A"/>
    <n v="3241.1476804230001"/>
    <n v="3241.1476804230001"/>
    <n v="3241.1476804230001"/>
    <n v="235523.39811073802"/>
    <e v="#N/A"/>
  </r>
  <r>
    <s v="ELLIS PRACTICEK&amp;W CentralBrentE84032Oct7"/>
    <x v="74"/>
    <x v="24"/>
    <x v="3"/>
    <x v="75"/>
    <s v="E84032"/>
    <x v="10"/>
    <n v="7"/>
    <n v="7202.5504009400001"/>
    <n v="11177"/>
    <n v="2206"/>
    <n v="222.42230000000001"/>
    <n v="43.8994"/>
    <n v="0"/>
    <n v="4438"/>
    <n v="0"/>
    <n v="99.85499999999999"/>
    <n v="0"/>
    <n v="0"/>
    <n v="6296"/>
    <n v="138.512"/>
    <n v="13383"/>
    <n v="266.32170000000002"/>
    <n v="10734"/>
    <n v="238.36699999999999"/>
    <n v="0"/>
    <n v="266.32170000000002"/>
    <n v="238.36699999999999"/>
    <n v="-27.954700000000031"/>
    <e v="#N/A"/>
    <n v="3241.1476804230001"/>
    <n v="3241.1476804230001"/>
    <n v="3241.1476804230001"/>
    <n v="235523.39811073802"/>
    <e v="#N/A"/>
  </r>
  <r>
    <s v="ELLIS PRACTICEK&amp;W CentralBrentE84032Sep6"/>
    <x v="74"/>
    <x v="24"/>
    <x v="3"/>
    <x v="75"/>
    <s v="E84032"/>
    <x v="11"/>
    <n v="6"/>
    <n v="7202.5504009400001"/>
    <n v="10587"/>
    <n v="7588"/>
    <n v="210.68130000000002"/>
    <n v="151.00120000000001"/>
    <n v="9083"/>
    <n v="2682"/>
    <n v="204.36749999999998"/>
    <n v="60.344999999999999"/>
    <n v="1569"/>
    <n v="28.085100000000001"/>
    <n v="652"/>
    <n v="14.343999999999999"/>
    <n v="19744"/>
    <n v="389.76760000000002"/>
    <n v="12417"/>
    <n v="279.05649999999997"/>
    <n v="0"/>
    <n v="389.76760000000002"/>
    <n v="279.05649999999997"/>
    <n v="-110.71110000000004"/>
    <e v="#N/A"/>
    <n v="3241.1476804230001"/>
    <n v="3241.1476804230001"/>
    <n v="3241.1476804230001"/>
    <n v="235523.39811073802"/>
    <e v="#N/A"/>
  </r>
  <r>
    <s v="ELMBANK SURGERYGreenwellEalingE85088Apr1"/>
    <x v="75"/>
    <x v="37"/>
    <x v="2"/>
    <x v="76"/>
    <s v="E85088"/>
    <x v="0"/>
    <n v="1"/>
    <n v="5772.3207692483802"/>
    <n v="3198"/>
    <n v="0"/>
    <n v="59.162999999999997"/>
    <n v="0"/>
    <n v="576"/>
    <n v="0"/>
    <n v="11.462400000000001"/>
    <n v="0"/>
    <n v="3444"/>
    <n v="61.647599999999997"/>
    <n v="10823"/>
    <n v="238.10599999999999"/>
    <n v="6642"/>
    <n v="120.81059999999999"/>
    <n v="11399"/>
    <n v="249.5684"/>
    <n v="0"/>
    <n v="120.81059999999999"/>
    <n v="249.5684"/>
    <n v="128.7578"/>
    <n v="249.5684"/>
    <n v="2597.544346161771"/>
    <n v="2597.544346161771"/>
    <n v="2597.544346161771"/>
    <n v="188754.88915442204"/>
    <n v="0"/>
  </r>
  <r>
    <s v="ELMBANK SURGERYGreenwellEalingE85088Aug5"/>
    <x v="75"/>
    <x v="37"/>
    <x v="2"/>
    <x v="76"/>
    <s v="E85088"/>
    <x v="1"/>
    <n v="5"/>
    <n v="5772.3207692483802"/>
    <n v="627"/>
    <n v="0"/>
    <n v="11.599499999999999"/>
    <n v="0"/>
    <n v="464"/>
    <n v="0"/>
    <n v="9.2336000000000009"/>
    <n v="0"/>
    <n v="11161"/>
    <n v="199.78190000000001"/>
    <n v="10242"/>
    <n v="225.32400000000001"/>
    <n v="11788"/>
    <n v="211.38140000000001"/>
    <n v="10706"/>
    <n v="234.55760000000001"/>
    <n v="0"/>
    <n v="211.38140000000001"/>
    <n v="234.55760000000001"/>
    <n v="23.176199999999994"/>
    <n v="484.12599999999998"/>
    <n v="2597.544346161771"/>
    <n v="2597.544346161771"/>
    <n v="2597.544346161771"/>
    <n v="188754.88915442204"/>
    <n v="0"/>
  </r>
  <r>
    <s v="ELMBANK SURGERYGreenwellEalingE85088Dec9"/>
    <x v="75"/>
    <x v="37"/>
    <x v="2"/>
    <x v="76"/>
    <s v="E85088"/>
    <x v="2"/>
    <n v="9"/>
    <n v="5772.3207692483802"/>
    <n v="469"/>
    <n v="0"/>
    <n v="9.3331"/>
    <n v="0"/>
    <m/>
    <m/>
    <m/>
    <m/>
    <n v="8354"/>
    <n v="149.53659999999999"/>
    <m/>
    <m/>
    <n v="8823"/>
    <n v="158.86969999999999"/>
    <m/>
    <m/>
    <n v="0"/>
    <n v="158.86969999999999"/>
    <e v="#N/A"/>
    <e v="#N/A"/>
    <e v="#N/A"/>
    <n v="2597.544346161771"/>
    <n v="2597.544346161771"/>
    <n v="2597.544346161771"/>
    <n v="188754.88915442204"/>
    <e v="#N/A"/>
  </r>
  <r>
    <s v="ELMBANK SURGERYGreenwellEalingE85088Feb11"/>
    <x v="75"/>
    <x v="37"/>
    <x v="2"/>
    <x v="76"/>
    <s v="E85088"/>
    <x v="3"/>
    <n v="11"/>
    <n v="5772.3207692483802"/>
    <n v="652"/>
    <n v="0"/>
    <n v="12.9748"/>
    <n v="0"/>
    <m/>
    <m/>
    <m/>
    <m/>
    <n v="10674"/>
    <n v="191.06460000000001"/>
    <m/>
    <m/>
    <n v="11326"/>
    <n v="204.0394"/>
    <m/>
    <m/>
    <n v="0"/>
    <n v="204.0394"/>
    <e v="#N/A"/>
    <e v="#N/A"/>
    <e v="#N/A"/>
    <n v="2597.544346161771"/>
    <n v="2597.544346161771"/>
    <n v="2597.544346161771"/>
    <n v="188754.88915442204"/>
    <e v="#N/A"/>
  </r>
  <r>
    <s v="ELMBANK SURGERYGreenwellEalingE85088Jan10"/>
    <x v="75"/>
    <x v="37"/>
    <x v="2"/>
    <x v="76"/>
    <s v="E85088"/>
    <x v="4"/>
    <n v="10"/>
    <n v="5772.3207692483802"/>
    <n v="547"/>
    <n v="0"/>
    <n v="10.885300000000001"/>
    <n v="0"/>
    <m/>
    <m/>
    <m/>
    <m/>
    <n v="14908"/>
    <n v="266.85320000000002"/>
    <m/>
    <m/>
    <n v="15455"/>
    <n v="277.73850000000004"/>
    <m/>
    <m/>
    <n v="0"/>
    <n v="277.73850000000004"/>
    <e v="#N/A"/>
    <e v="#N/A"/>
    <e v="#N/A"/>
    <n v="2597.544346161771"/>
    <n v="2597.544346161771"/>
    <n v="2597.544346161771"/>
    <n v="188754.88915442204"/>
    <e v="#N/A"/>
  </r>
  <r>
    <s v="ELMBANK SURGERYGreenwellEalingE85088Jul4"/>
    <x v="75"/>
    <x v="37"/>
    <x v="2"/>
    <x v="76"/>
    <s v="E85088"/>
    <x v="5"/>
    <n v="4"/>
    <n v="5772.3207692483802"/>
    <n v="806"/>
    <n v="0"/>
    <n v="14.911"/>
    <n v="0"/>
    <n v="450"/>
    <n v="0"/>
    <n v="8.9550000000000001"/>
    <n v="0"/>
    <n v="25510"/>
    <n v="456.62900000000002"/>
    <n v="11689"/>
    <n v="257.15800000000002"/>
    <n v="26316"/>
    <n v="471.54"/>
    <n v="12139"/>
    <n v="266.113"/>
    <n v="0"/>
    <n v="471.54"/>
    <n v="266.113"/>
    <n v="-205.42700000000002"/>
    <e v="#N/A"/>
    <n v="2597.544346161771"/>
    <n v="2597.544346161771"/>
    <n v="2597.544346161771"/>
    <n v="188754.88915442204"/>
    <e v="#N/A"/>
  </r>
  <r>
    <s v="ELMBANK SURGERYGreenwellEalingE85088Jun3"/>
    <x v="75"/>
    <x v="37"/>
    <x v="2"/>
    <x v="76"/>
    <s v="E85088"/>
    <x v="6"/>
    <n v="3"/>
    <n v="5772.3207692483802"/>
    <n v="1374"/>
    <n v="0"/>
    <n v="25.419"/>
    <n v="0"/>
    <n v="615"/>
    <n v="0"/>
    <n v="12.2385"/>
    <n v="0"/>
    <n v="10291"/>
    <n v="184.2089"/>
    <n v="11555"/>
    <n v="254.21"/>
    <n v="11665"/>
    <n v="209.62790000000001"/>
    <n v="12170"/>
    <n v="266.44850000000002"/>
    <n v="0"/>
    <n v="209.62790000000001"/>
    <n v="266.44850000000002"/>
    <n v="56.820600000000013"/>
    <e v="#N/A"/>
    <n v="2597.544346161771"/>
    <n v="2597.544346161771"/>
    <n v="2597.544346161771"/>
    <n v="188754.88915442204"/>
    <e v="#N/A"/>
  </r>
  <r>
    <s v="ELMBANK SURGERYGreenwellEalingE85088Mar12"/>
    <x v="75"/>
    <x v="37"/>
    <x v="2"/>
    <x v="76"/>
    <s v="E85088"/>
    <x v="7"/>
    <n v="12"/>
    <n v="5772.3207692483802"/>
    <n v="486"/>
    <n v="0"/>
    <n v="9.6714000000000002"/>
    <n v="0"/>
    <m/>
    <m/>
    <m/>
    <m/>
    <n v="8951"/>
    <n v="160.22290000000001"/>
    <m/>
    <m/>
    <n v="9437"/>
    <n v="169.89430000000002"/>
    <m/>
    <m/>
    <n v="0"/>
    <n v="169.89430000000002"/>
    <e v="#N/A"/>
    <e v="#N/A"/>
    <e v="#N/A"/>
    <n v="2597.544346161771"/>
    <n v="2597.544346161771"/>
    <n v="2597.544346161771"/>
    <n v="188754.88915442204"/>
    <e v="#N/A"/>
  </r>
  <r>
    <s v="ELMBANK SURGERYGreenwellEalingE85088May2"/>
    <x v="75"/>
    <x v="37"/>
    <x v="2"/>
    <x v="76"/>
    <s v="E85088"/>
    <x v="8"/>
    <n v="2"/>
    <n v="5772.3207692483802"/>
    <n v="2250"/>
    <n v="0"/>
    <n v="41.625"/>
    <n v="0"/>
    <n v="482"/>
    <n v="0"/>
    <n v="9.591800000000001"/>
    <n v="0"/>
    <n v="11465"/>
    <n v="205.2235"/>
    <n v="10689"/>
    <n v="235.15799999999999"/>
    <n v="13715"/>
    <n v="246.8485"/>
    <n v="11171"/>
    <n v="244.74979999999999"/>
    <n v="0"/>
    <n v="246.8485"/>
    <n v="244.74979999999999"/>
    <n v="-2.098700000000008"/>
    <e v="#N/A"/>
    <n v="2597.544346161771"/>
    <n v="2597.544346161771"/>
    <n v="2597.544346161771"/>
    <n v="188754.88915442204"/>
    <e v="#N/A"/>
  </r>
  <r>
    <s v="ELMBANK SURGERYGreenwellEalingE85088Nov8"/>
    <x v="75"/>
    <x v="37"/>
    <x v="2"/>
    <x v="76"/>
    <s v="E85088"/>
    <x v="9"/>
    <n v="8"/>
    <n v="5772.3207692483802"/>
    <n v="468"/>
    <n v="0"/>
    <n v="9.3132000000000001"/>
    <n v="0"/>
    <m/>
    <m/>
    <m/>
    <m/>
    <n v="13010"/>
    <n v="232.87899999999999"/>
    <m/>
    <m/>
    <n v="13478"/>
    <n v="242.19219999999999"/>
    <m/>
    <m/>
    <n v="0"/>
    <n v="242.19219999999999"/>
    <e v="#N/A"/>
    <e v="#N/A"/>
    <e v="#N/A"/>
    <n v="2597.544346161771"/>
    <n v="2597.544346161771"/>
    <n v="2597.544346161771"/>
    <n v="188754.88915442204"/>
    <e v="#N/A"/>
  </r>
  <r>
    <s v="ELMBANK SURGERYGreenwellEalingE85088Oct7"/>
    <x v="75"/>
    <x v="37"/>
    <x v="2"/>
    <x v="76"/>
    <s v="E85088"/>
    <x v="10"/>
    <n v="7"/>
    <n v="5772.3207692483802"/>
    <n v="504"/>
    <n v="0"/>
    <n v="10.0296"/>
    <n v="0"/>
    <n v="0"/>
    <n v="0"/>
    <n v="0"/>
    <n v="0"/>
    <n v="14561"/>
    <n v="260.64190000000002"/>
    <n v="16570"/>
    <n v="364.54"/>
    <n v="15065"/>
    <n v="270.67150000000004"/>
    <n v="16570"/>
    <n v="364.54"/>
    <n v="0"/>
    <n v="270.67150000000004"/>
    <n v="364.54"/>
    <n v="93.868499999999983"/>
    <e v="#N/A"/>
    <n v="2597.544346161771"/>
    <n v="2597.544346161771"/>
    <n v="2597.544346161771"/>
    <n v="188754.88915442204"/>
    <e v="#N/A"/>
  </r>
  <r>
    <s v="ELMBANK SURGERYGreenwellEalingE85088Sep6"/>
    <x v="75"/>
    <x v="37"/>
    <x v="2"/>
    <x v="76"/>
    <s v="E85088"/>
    <x v="11"/>
    <n v="6"/>
    <n v="5772.3207692483802"/>
    <n v="558"/>
    <n v="0"/>
    <n v="11.104200000000001"/>
    <n v="0"/>
    <n v="893"/>
    <n v="0"/>
    <n v="20.092499999999998"/>
    <n v="0"/>
    <n v="15637"/>
    <n v="279.90230000000003"/>
    <n v="12355"/>
    <n v="271.81"/>
    <n v="16195"/>
    <n v="291.00650000000002"/>
    <n v="13248"/>
    <n v="291.90249999999997"/>
    <n v="0"/>
    <n v="291.00650000000002"/>
    <n v="291.90249999999997"/>
    <n v="0.89599999999995816"/>
    <e v="#N/A"/>
    <n v="2597.544346161771"/>
    <n v="2597.544346161771"/>
    <n v="2597.544346161771"/>
    <n v="188754.88915442204"/>
    <e v="#N/A"/>
  </r>
  <r>
    <s v="ELMTREES SURGERYNGPEalingE85112Apr1"/>
    <x v="76"/>
    <x v="39"/>
    <x v="2"/>
    <x v="77"/>
    <s v="E85112"/>
    <x v="0"/>
    <n v="1"/>
    <n v="6872.0712847022496"/>
    <n v="1589"/>
    <n v="0"/>
    <n v="29.3965"/>
    <n v="0"/>
    <n v="9940"/>
    <n v="39"/>
    <n v="197.80600000000001"/>
    <n v="0.77610000000000001"/>
    <n v="2841"/>
    <n v="50.853900000000003"/>
    <n v="4594"/>
    <n v="101.068"/>
    <n v="4430"/>
    <n v="80.250399999999999"/>
    <n v="14573"/>
    <n v="299.65010000000001"/>
    <n v="0"/>
    <n v="80.250399999999999"/>
    <n v="299.65010000000001"/>
    <n v="219.3997"/>
    <n v="299.65010000000001"/>
    <n v="3092.4320781160122"/>
    <n v="3092.4320781160122"/>
    <n v="3092.4320781160122"/>
    <n v="224716.73100976358"/>
    <n v="0"/>
  </r>
  <r>
    <s v="ELMTREES SURGERYNGPEalingE85112Aug5"/>
    <x v="76"/>
    <x v="39"/>
    <x v="2"/>
    <x v="77"/>
    <s v="E85112"/>
    <x v="1"/>
    <n v="5"/>
    <n v="6872.0712847022496"/>
    <n v="8673"/>
    <n v="16"/>
    <n v="160.45050000000001"/>
    <n v="0.29599999999999999"/>
    <n v="6102"/>
    <n v="28"/>
    <n v="121.4298"/>
    <n v="0.55720000000000003"/>
    <n v="5000"/>
    <n v="89.5"/>
    <n v="4018"/>
    <n v="88.396000000000001"/>
    <n v="13689"/>
    <n v="250.2465"/>
    <n v="10148"/>
    <n v="210.38299999999998"/>
    <n v="0"/>
    <n v="250.2465"/>
    <n v="210.38299999999998"/>
    <n v="-39.863500000000016"/>
    <n v="510.03309999999999"/>
    <n v="3092.4320781160122"/>
    <n v="3092.4320781160122"/>
    <n v="3092.4320781160122"/>
    <n v="224716.73100976358"/>
    <n v="0"/>
  </r>
  <r>
    <s v="ELMTREES SURGERYNGPEalingE85112Dec9"/>
    <x v="76"/>
    <x v="39"/>
    <x v="2"/>
    <x v="77"/>
    <s v="E85112"/>
    <x v="2"/>
    <n v="9"/>
    <n v="6872.0712847022496"/>
    <n v="8569"/>
    <n v="23"/>
    <n v="170.5231"/>
    <n v="0.4577"/>
    <m/>
    <m/>
    <m/>
    <m/>
    <n v="3553"/>
    <n v="63.598700000000001"/>
    <m/>
    <m/>
    <n v="12145"/>
    <n v="234.5795"/>
    <m/>
    <m/>
    <n v="0"/>
    <n v="234.5795"/>
    <e v="#N/A"/>
    <e v="#N/A"/>
    <e v="#N/A"/>
    <n v="3092.4320781160122"/>
    <n v="3092.4320781160122"/>
    <n v="3092.4320781160122"/>
    <n v="224716.73100976358"/>
    <e v="#N/A"/>
  </r>
  <r>
    <s v="ELMTREES SURGERYNGPEalingE85112Feb11"/>
    <x v="76"/>
    <x v="39"/>
    <x v="2"/>
    <x v="77"/>
    <s v="E85112"/>
    <x v="3"/>
    <n v="11"/>
    <n v="6872.0712847022496"/>
    <n v="9651"/>
    <n v="19"/>
    <n v="192.0549"/>
    <n v="0.37809999999999999"/>
    <m/>
    <m/>
    <m/>
    <m/>
    <n v="4752"/>
    <n v="85.0608"/>
    <m/>
    <m/>
    <n v="14422"/>
    <n v="277.49379999999996"/>
    <m/>
    <m/>
    <n v="0"/>
    <n v="277.49379999999996"/>
    <e v="#N/A"/>
    <e v="#N/A"/>
    <e v="#N/A"/>
    <n v="3092.4320781160122"/>
    <n v="3092.4320781160122"/>
    <n v="3092.4320781160122"/>
    <n v="224716.73100976358"/>
    <e v="#N/A"/>
  </r>
  <r>
    <s v="ELMTREES SURGERYNGPEalingE85112Jan10"/>
    <x v="76"/>
    <x v="39"/>
    <x v="2"/>
    <x v="77"/>
    <s v="E85112"/>
    <x v="4"/>
    <n v="10"/>
    <n v="6872.0712847022496"/>
    <n v="10788"/>
    <n v="25"/>
    <n v="214.68120000000002"/>
    <n v="0.49750000000000005"/>
    <m/>
    <m/>
    <m/>
    <m/>
    <n v="7763"/>
    <n v="138.95769999999999"/>
    <m/>
    <m/>
    <n v="18576"/>
    <n v="354.13639999999998"/>
    <m/>
    <m/>
    <n v="0"/>
    <n v="354.13639999999998"/>
    <e v="#N/A"/>
    <e v="#N/A"/>
    <e v="#N/A"/>
    <n v="3092.4320781160122"/>
    <n v="3092.4320781160122"/>
    <n v="3092.4320781160122"/>
    <n v="224716.73100976358"/>
    <e v="#N/A"/>
  </r>
  <r>
    <s v="ELMTREES SURGERYNGPEalingE85112Jul4"/>
    <x v="76"/>
    <x v="39"/>
    <x v="2"/>
    <x v="77"/>
    <s v="E85112"/>
    <x v="5"/>
    <n v="4"/>
    <n v="6872.0712847022496"/>
    <n v="9311"/>
    <n v="41"/>
    <n v="172.2535"/>
    <n v="0.75849999999999995"/>
    <n v="6351"/>
    <n v="27"/>
    <n v="126.3849"/>
    <n v="0.5373"/>
    <n v="4288"/>
    <n v="76.755200000000002"/>
    <n v="4874"/>
    <n v="107.22799999999999"/>
    <n v="13640"/>
    <n v="249.7672"/>
    <n v="11252"/>
    <n v="234.15019999999998"/>
    <n v="0"/>
    <n v="249.7672"/>
    <n v="234.15019999999998"/>
    <n v="-15.617000000000019"/>
    <e v="#N/A"/>
    <n v="3092.4320781160122"/>
    <n v="3092.4320781160122"/>
    <n v="3092.4320781160122"/>
    <n v="224716.73100976358"/>
    <e v="#N/A"/>
  </r>
  <r>
    <s v="ELMTREES SURGERYNGPEalingE85112Jun3"/>
    <x v="76"/>
    <x v="39"/>
    <x v="2"/>
    <x v="77"/>
    <s v="E85112"/>
    <x v="6"/>
    <n v="3"/>
    <n v="6872.0712847022496"/>
    <n v="9688"/>
    <n v="50"/>
    <n v="179.22799999999998"/>
    <n v="0.92499999999999993"/>
    <n v="7090"/>
    <n v="56"/>
    <n v="141.09100000000001"/>
    <n v="1.1144000000000001"/>
    <n v="3133"/>
    <n v="56.0807"/>
    <n v="4010"/>
    <n v="88.22"/>
    <n v="12871"/>
    <n v="236.2337"/>
    <n v="11156"/>
    <n v="230.4254"/>
    <n v="0"/>
    <n v="236.2337"/>
    <n v="230.4254"/>
    <n v="-5.8083000000000027"/>
    <e v="#N/A"/>
    <n v="3092.4320781160122"/>
    <n v="3092.4320781160122"/>
    <n v="3092.4320781160122"/>
    <n v="224716.73100976358"/>
    <e v="#N/A"/>
  </r>
  <r>
    <s v="ELMTREES SURGERYNGPEalingE85112Mar12"/>
    <x v="76"/>
    <x v="39"/>
    <x v="2"/>
    <x v="77"/>
    <s v="E85112"/>
    <x v="7"/>
    <n v="12"/>
    <n v="6872.0712847022496"/>
    <n v="10676"/>
    <n v="13"/>
    <n v="212.45240000000001"/>
    <n v="0.25870000000000004"/>
    <m/>
    <m/>
    <m/>
    <m/>
    <n v="4908"/>
    <n v="87.853200000000001"/>
    <m/>
    <m/>
    <n v="15597"/>
    <n v="300.5643"/>
    <m/>
    <m/>
    <n v="0"/>
    <n v="300.5643"/>
    <e v="#N/A"/>
    <e v="#N/A"/>
    <e v="#N/A"/>
    <n v="3092.4320781160122"/>
    <n v="3092.4320781160122"/>
    <n v="3092.4320781160122"/>
    <n v="224716.73100976358"/>
    <e v="#N/A"/>
  </r>
  <r>
    <s v="ELMTREES SURGERYNGPEalingE85112May2"/>
    <x v="76"/>
    <x v="39"/>
    <x v="2"/>
    <x v="77"/>
    <s v="E85112"/>
    <x v="8"/>
    <n v="2"/>
    <n v="6872.0712847022496"/>
    <n v="7446"/>
    <n v="0"/>
    <n v="137.751"/>
    <n v="0"/>
    <n v="6381"/>
    <n v="34"/>
    <n v="126.98190000000001"/>
    <n v="0.67660000000000009"/>
    <n v="3059"/>
    <n v="54.756100000000004"/>
    <n v="3907"/>
    <n v="85.953999999999994"/>
    <n v="10505"/>
    <n v="192.50710000000001"/>
    <n v="10322"/>
    <n v="213.61250000000001"/>
    <n v="0"/>
    <n v="192.50710000000001"/>
    <n v="213.61250000000001"/>
    <n v="21.105400000000003"/>
    <e v="#N/A"/>
    <n v="3092.4320781160122"/>
    <n v="3092.4320781160122"/>
    <n v="3092.4320781160122"/>
    <n v="224716.73100976358"/>
    <e v="#N/A"/>
  </r>
  <r>
    <s v="ELMTREES SURGERYNGPEalingE85112Nov8"/>
    <x v="76"/>
    <x v="39"/>
    <x v="2"/>
    <x v="77"/>
    <s v="E85112"/>
    <x v="9"/>
    <n v="8"/>
    <n v="6872.0712847022496"/>
    <n v="9928"/>
    <n v="32"/>
    <n v="197.56720000000001"/>
    <n v="0.63680000000000003"/>
    <m/>
    <m/>
    <m/>
    <m/>
    <n v="4066"/>
    <n v="72.781400000000005"/>
    <m/>
    <m/>
    <n v="14026"/>
    <n v="270.98540000000003"/>
    <m/>
    <m/>
    <n v="0"/>
    <n v="270.98540000000003"/>
    <e v="#N/A"/>
    <e v="#N/A"/>
    <e v="#N/A"/>
    <n v="3092.4320781160122"/>
    <n v="3092.4320781160122"/>
    <n v="3092.4320781160122"/>
    <n v="224716.73100976358"/>
    <e v="#N/A"/>
  </r>
  <r>
    <s v="ELMTREES SURGERYNGPEalingE85112Oct7"/>
    <x v="76"/>
    <x v="39"/>
    <x v="2"/>
    <x v="77"/>
    <s v="E85112"/>
    <x v="10"/>
    <n v="7"/>
    <n v="6872.0712847022496"/>
    <n v="10699"/>
    <n v="31"/>
    <n v="212.9101"/>
    <n v="0.6169"/>
    <n v="0"/>
    <n v="56"/>
    <n v="0"/>
    <n v="1.26"/>
    <n v="7106"/>
    <n v="127.1974"/>
    <n v="20620"/>
    <n v="453.64"/>
    <n v="17836"/>
    <n v="340.7244"/>
    <n v="20676"/>
    <n v="454.9"/>
    <n v="0"/>
    <n v="340.7244"/>
    <n v="454.9"/>
    <n v="114.17559999999997"/>
    <e v="#N/A"/>
    <n v="3092.4320781160122"/>
    <n v="3092.4320781160122"/>
    <n v="3092.4320781160122"/>
    <n v="224716.73100976358"/>
    <e v="#N/A"/>
  </r>
  <r>
    <s v="ELMTREES SURGERYNGPEalingE85112Sep6"/>
    <x v="76"/>
    <x v="39"/>
    <x v="2"/>
    <x v="77"/>
    <s v="E85112"/>
    <x v="11"/>
    <n v="6"/>
    <n v="6872.0712847022496"/>
    <n v="9604"/>
    <n v="65"/>
    <n v="191.11960000000002"/>
    <n v="1.2935000000000001"/>
    <n v="6160"/>
    <n v="26"/>
    <n v="138.6"/>
    <n v="0.58499999999999996"/>
    <n v="5230"/>
    <n v="93.617000000000004"/>
    <n v="7463"/>
    <n v="164.18600000000001"/>
    <n v="14899"/>
    <n v="286.0301"/>
    <n v="13649"/>
    <n v="303.37099999999998"/>
    <n v="0"/>
    <n v="286.0301"/>
    <n v="303.37099999999998"/>
    <n v="17.340899999999976"/>
    <e v="#N/A"/>
    <n v="3092.4320781160122"/>
    <n v="3092.4320781160122"/>
    <n v="3092.4320781160122"/>
    <n v="224716.73100976358"/>
    <e v="#N/A"/>
  </r>
  <r>
    <s v="ELTHORNE PARK SURGERYSouth Central EalingEalingE85628Apr1"/>
    <x v="77"/>
    <x v="35"/>
    <x v="2"/>
    <x v="78"/>
    <s v="E85628"/>
    <x v="0"/>
    <n v="1"/>
    <n v="8913.48873756184"/>
    <n v="5724"/>
    <n v="0"/>
    <n v="105.89399999999999"/>
    <n v="0"/>
    <n v="24702"/>
    <n v="7"/>
    <n v="491.56980000000004"/>
    <n v="0.13930000000000001"/>
    <n v="3250"/>
    <n v="58.174999999999997"/>
    <n v="2990"/>
    <n v="65.78"/>
    <n v="8974"/>
    <n v="164.06899999999999"/>
    <n v="27699"/>
    <n v="557.48910000000001"/>
    <n v="0"/>
    <n v="164.06899999999999"/>
    <n v="557.48910000000001"/>
    <n v="393.42010000000005"/>
    <n v="557.48910000000001"/>
    <n v="4011.0699319028281"/>
    <n v="4011.0699319028281"/>
    <n v="4011.0699319028281"/>
    <n v="291471.08171827218"/>
    <n v="0"/>
  </r>
  <r>
    <s v="ELTHORNE PARK SURGERYSouth Central EalingEalingE85628Aug5"/>
    <x v="77"/>
    <x v="35"/>
    <x v="2"/>
    <x v="78"/>
    <s v="E85628"/>
    <x v="1"/>
    <n v="5"/>
    <n v="8913.48873756184"/>
    <n v="17622"/>
    <n v="984"/>
    <n v="326.00700000000001"/>
    <n v="18.204000000000001"/>
    <n v="5785"/>
    <n v="435"/>
    <n v="115.12150000000001"/>
    <n v="8.6565000000000012"/>
    <n v="4613"/>
    <n v="82.572699999999998"/>
    <n v="3354"/>
    <n v="73.787999999999997"/>
    <n v="23219"/>
    <n v="426.78370000000001"/>
    <n v="9574"/>
    <n v="197.56600000000003"/>
    <n v="0"/>
    <n v="426.78370000000001"/>
    <n v="197.56600000000003"/>
    <n v="-229.21769999999998"/>
    <n v="755.05510000000004"/>
    <n v="4011.0699319028281"/>
    <n v="4011.0699319028281"/>
    <n v="4011.0699319028281"/>
    <n v="291471.08171827218"/>
    <n v="0"/>
  </r>
  <r>
    <s v="ELTHORNE PARK SURGERYSouth Central EalingEalingE85628Dec9"/>
    <x v="77"/>
    <x v="35"/>
    <x v="2"/>
    <x v="78"/>
    <s v="E85628"/>
    <x v="2"/>
    <n v="9"/>
    <n v="8913.48873756184"/>
    <n v="9183"/>
    <n v="98"/>
    <n v="182.74170000000001"/>
    <n v="1.9502000000000002"/>
    <m/>
    <m/>
    <m/>
    <m/>
    <n v="18141"/>
    <n v="324.72390000000001"/>
    <m/>
    <m/>
    <n v="27422"/>
    <n v="509.41579999999999"/>
    <m/>
    <m/>
    <n v="0"/>
    <n v="509.41579999999999"/>
    <e v="#N/A"/>
    <e v="#N/A"/>
    <e v="#N/A"/>
    <n v="4011.0699319028281"/>
    <n v="4011.0699319028281"/>
    <n v="4011.0699319028281"/>
    <n v="291471.08171827218"/>
    <e v="#N/A"/>
  </r>
  <r>
    <s v="ELTHORNE PARK SURGERYSouth Central EalingEalingE85628Feb11"/>
    <x v="77"/>
    <x v="35"/>
    <x v="2"/>
    <x v="78"/>
    <s v="E85628"/>
    <x v="3"/>
    <n v="11"/>
    <n v="8913.48873756184"/>
    <n v="9169"/>
    <n v="97"/>
    <n v="182.4631"/>
    <n v="1.9303000000000001"/>
    <m/>
    <m/>
    <m/>
    <m/>
    <n v="3769"/>
    <n v="67.465100000000007"/>
    <m/>
    <m/>
    <n v="13035"/>
    <n v="251.85849999999999"/>
    <m/>
    <m/>
    <n v="0"/>
    <n v="251.85849999999999"/>
    <e v="#N/A"/>
    <e v="#N/A"/>
    <e v="#N/A"/>
    <n v="4011.0699319028281"/>
    <n v="4011.0699319028281"/>
    <n v="4011.0699319028281"/>
    <n v="291471.08171827218"/>
    <e v="#N/A"/>
  </r>
  <r>
    <s v="ELTHORNE PARK SURGERYSouth Central EalingEalingE85628Jan10"/>
    <x v="77"/>
    <x v="35"/>
    <x v="2"/>
    <x v="78"/>
    <s v="E85628"/>
    <x v="4"/>
    <n v="10"/>
    <n v="8913.48873756184"/>
    <n v="9365"/>
    <n v="768"/>
    <n v="186.36350000000002"/>
    <n v="15.283200000000001"/>
    <m/>
    <m/>
    <m/>
    <m/>
    <n v="4945"/>
    <n v="88.515500000000003"/>
    <m/>
    <m/>
    <n v="15078"/>
    <n v="290.16219999999998"/>
    <m/>
    <m/>
    <n v="0"/>
    <n v="290.16219999999998"/>
    <e v="#N/A"/>
    <e v="#N/A"/>
    <e v="#N/A"/>
    <n v="4011.0699319028281"/>
    <n v="4011.0699319028281"/>
    <n v="4011.0699319028281"/>
    <n v="291471.08171827218"/>
    <e v="#N/A"/>
  </r>
  <r>
    <s v="ELTHORNE PARK SURGERYSouth Central EalingEalingE85628Jul4"/>
    <x v="77"/>
    <x v="35"/>
    <x v="2"/>
    <x v="78"/>
    <s v="E85628"/>
    <x v="5"/>
    <n v="4"/>
    <n v="8913.48873756184"/>
    <n v="8221"/>
    <n v="1063"/>
    <n v="152.08849999999998"/>
    <n v="19.665499999999998"/>
    <n v="8810"/>
    <n v="692"/>
    <n v="175.31900000000002"/>
    <n v="13.770800000000001"/>
    <n v="3405"/>
    <n v="60.9495"/>
    <n v="3690"/>
    <n v="81.180000000000007"/>
    <n v="12689"/>
    <n v="232.70349999999999"/>
    <n v="13192"/>
    <n v="270.26980000000003"/>
    <n v="0"/>
    <n v="232.70349999999999"/>
    <n v="270.26980000000003"/>
    <n v="37.566300000000041"/>
    <e v="#N/A"/>
    <n v="4011.0699319028281"/>
    <n v="4011.0699319028281"/>
    <n v="4011.0699319028281"/>
    <n v="291471.08171827218"/>
    <e v="#N/A"/>
  </r>
  <r>
    <s v="ELTHORNE PARK SURGERYSouth Central EalingEalingE85628Jun3"/>
    <x v="77"/>
    <x v="35"/>
    <x v="2"/>
    <x v="78"/>
    <s v="E85628"/>
    <x v="6"/>
    <n v="3"/>
    <n v="8913.48873756184"/>
    <n v="8999"/>
    <n v="7"/>
    <n v="166.48149999999998"/>
    <n v="0.1295"/>
    <n v="10082"/>
    <n v="411"/>
    <n v="200.6318"/>
    <n v="8.1789000000000005"/>
    <n v="3804"/>
    <n v="68.0916"/>
    <n v="3322"/>
    <n v="73.084000000000003"/>
    <n v="12810"/>
    <n v="234.70259999999999"/>
    <n v="13815"/>
    <n v="281.8947"/>
    <n v="0"/>
    <n v="234.70259999999999"/>
    <n v="281.8947"/>
    <n v="47.192100000000011"/>
    <e v="#N/A"/>
    <n v="4011.0699319028281"/>
    <n v="4011.0699319028281"/>
    <n v="4011.0699319028281"/>
    <n v="291471.08171827218"/>
    <e v="#N/A"/>
  </r>
  <r>
    <s v="ELTHORNE PARK SURGERYSouth Central EalingEalingE85628Mar12"/>
    <x v="77"/>
    <x v="35"/>
    <x v="2"/>
    <x v="78"/>
    <s v="E85628"/>
    <x v="7"/>
    <n v="12"/>
    <n v="8913.48873756184"/>
    <n v="30823"/>
    <n v="3047"/>
    <n v="613.3777"/>
    <n v="60.635300000000001"/>
    <m/>
    <m/>
    <m/>
    <m/>
    <n v="5515"/>
    <n v="98.718500000000006"/>
    <m/>
    <m/>
    <n v="39385"/>
    <n v="772.7315000000001"/>
    <m/>
    <m/>
    <n v="0"/>
    <n v="772.7315000000001"/>
    <e v="#N/A"/>
    <e v="#N/A"/>
    <e v="#N/A"/>
    <n v="4011.0699319028281"/>
    <n v="4011.0699319028281"/>
    <n v="4011.0699319028281"/>
    <n v="291471.08171827218"/>
    <e v="#N/A"/>
  </r>
  <r>
    <s v="ELTHORNE PARK SURGERYSouth Central EalingEalingE85628May2"/>
    <x v="77"/>
    <x v="35"/>
    <x v="2"/>
    <x v="78"/>
    <s v="E85628"/>
    <x v="8"/>
    <n v="2"/>
    <n v="8913.48873756184"/>
    <n v="10279"/>
    <n v="0"/>
    <n v="190.16149999999999"/>
    <n v="0"/>
    <n v="32315"/>
    <n v="239"/>
    <n v="643.06850000000009"/>
    <n v="4.7561"/>
    <n v="3689"/>
    <n v="66.033100000000005"/>
    <n v="2807"/>
    <n v="61.753999999999998"/>
    <n v="13968"/>
    <n v="256.19459999999998"/>
    <n v="35361"/>
    <n v="709.57860000000005"/>
    <n v="0"/>
    <n v="256.19459999999998"/>
    <n v="709.57860000000005"/>
    <n v="453.38400000000007"/>
    <e v="#N/A"/>
    <n v="4011.0699319028281"/>
    <n v="4011.0699319028281"/>
    <n v="4011.0699319028281"/>
    <n v="291471.08171827218"/>
    <e v="#N/A"/>
  </r>
  <r>
    <s v="ELTHORNE PARK SURGERYSouth Central EalingEalingE85628Nov8"/>
    <x v="77"/>
    <x v="35"/>
    <x v="2"/>
    <x v="78"/>
    <s v="E85628"/>
    <x v="9"/>
    <n v="8"/>
    <n v="8913.48873756184"/>
    <n v="9608"/>
    <n v="3069"/>
    <n v="191.19920000000002"/>
    <n v="61.073100000000004"/>
    <m/>
    <m/>
    <m/>
    <m/>
    <n v="6028"/>
    <n v="107.9012"/>
    <m/>
    <m/>
    <n v="18705"/>
    <n v="360.17350000000005"/>
    <m/>
    <m/>
    <n v="0"/>
    <n v="360.17350000000005"/>
    <e v="#N/A"/>
    <e v="#N/A"/>
    <e v="#N/A"/>
    <n v="4011.0699319028281"/>
    <n v="4011.0699319028281"/>
    <n v="4011.0699319028281"/>
    <n v="291471.08171827218"/>
    <e v="#N/A"/>
  </r>
  <r>
    <s v="ELTHORNE PARK SURGERYSouth Central EalingEalingE85628Oct7"/>
    <x v="77"/>
    <x v="35"/>
    <x v="2"/>
    <x v="78"/>
    <s v="E85628"/>
    <x v="10"/>
    <n v="7"/>
    <n v="8913.48873756184"/>
    <n v="9083"/>
    <n v="4307"/>
    <n v="180.7517"/>
    <n v="85.709299999999999"/>
    <n v="0"/>
    <n v="4641"/>
    <n v="0"/>
    <n v="104.4225"/>
    <n v="5229"/>
    <n v="93.599100000000007"/>
    <n v="5416"/>
    <n v="119.152"/>
    <n v="18619"/>
    <n v="360.06010000000003"/>
    <n v="10057"/>
    <n v="223.5745"/>
    <n v="0"/>
    <n v="360.06010000000003"/>
    <n v="223.5745"/>
    <n v="-136.48560000000003"/>
    <e v="#N/A"/>
    <n v="4011.0699319028281"/>
    <n v="4011.0699319028281"/>
    <n v="4011.0699319028281"/>
    <n v="291471.08171827218"/>
    <e v="#N/A"/>
  </r>
  <r>
    <s v="ELTHORNE PARK SURGERYSouth Central EalingEalingE85628Sep6"/>
    <x v="77"/>
    <x v="35"/>
    <x v="2"/>
    <x v="78"/>
    <s v="E85628"/>
    <x v="11"/>
    <n v="6"/>
    <n v="8913.48873756184"/>
    <n v="7129"/>
    <n v="5959"/>
    <n v="141.86709999999999"/>
    <n v="118.58410000000001"/>
    <n v="7842"/>
    <n v="5543"/>
    <n v="176.44499999999999"/>
    <n v="124.7175"/>
    <n v="4515"/>
    <n v="80.8185"/>
    <n v="7304"/>
    <n v="160.68799999999999"/>
    <n v="17603"/>
    <n v="341.26969999999994"/>
    <n v="20689"/>
    <n v="461.85050000000001"/>
    <n v="0"/>
    <n v="341.26969999999994"/>
    <n v="461.85050000000001"/>
    <n v="120.58080000000007"/>
    <e v="#N/A"/>
    <n v="4011.0699319028281"/>
    <n v="4011.0699319028281"/>
    <n v="4011.0699319028281"/>
    <n v="291471.08171827218"/>
    <e v="#N/A"/>
  </r>
  <r>
    <s v="Emperor's Gate Health CentreBrompton Health PCNWest LondonE87043Apr1"/>
    <x v="78"/>
    <x v="36"/>
    <x v="6"/>
    <x v="79"/>
    <s v="E87043"/>
    <x v="0"/>
    <n v="1"/>
    <n v="5164.0891774418496"/>
    <n v="604"/>
    <n v="0"/>
    <n v="11.173999999999999"/>
    <n v="0"/>
    <n v="6294"/>
    <n v="0"/>
    <n v="125.25060000000001"/>
    <n v="0"/>
    <n v="1825"/>
    <n v="32.667499999999997"/>
    <n v="2337"/>
    <n v="51.414000000000001"/>
    <n v="2429"/>
    <n v="43.841499999999996"/>
    <n v="8631"/>
    <n v="176.66460000000001"/>
    <n v="0"/>
    <n v="43.841499999999996"/>
    <n v="176.66460000000001"/>
    <n v="132.82310000000001"/>
    <n v="176.66460000000001"/>
    <n v="2323.8401298488325"/>
    <n v="2323.8401298488325"/>
    <n v="2323.8401298488325"/>
    <n v="168865.7161023485"/>
    <n v="0"/>
  </r>
  <r>
    <s v="Emperor's Gate Health CentreBrompton Health PCNWest LondonE87043Aug5"/>
    <x v="78"/>
    <x v="36"/>
    <x v="6"/>
    <x v="79"/>
    <s v="E87043"/>
    <x v="1"/>
    <n v="5"/>
    <n v="5164.0891774418496"/>
    <n v="1364"/>
    <n v="6"/>
    <n v="25.233999999999998"/>
    <n v="0.11099999999999999"/>
    <n v="5335"/>
    <n v="1"/>
    <n v="106.1665"/>
    <n v="1.9900000000000001E-2"/>
    <n v="1344"/>
    <n v="24.057600000000001"/>
    <n v="2350"/>
    <n v="51.7"/>
    <n v="2714"/>
    <n v="49.4026"/>
    <n v="7686"/>
    <n v="157.88640000000001"/>
    <n v="0"/>
    <n v="49.4026"/>
    <n v="157.88640000000001"/>
    <n v="108.4838"/>
    <n v="334.55100000000004"/>
    <n v="2323.8401298488325"/>
    <n v="2323.8401298488325"/>
    <n v="2323.8401298488325"/>
    <n v="168865.7161023485"/>
    <n v="0"/>
  </r>
  <r>
    <s v="Emperor's Gate Health CentreBrompton Health PCNWest LondonE87043Dec9"/>
    <x v="78"/>
    <x v="36"/>
    <x v="6"/>
    <x v="79"/>
    <s v="E87043"/>
    <x v="2"/>
    <n v="9"/>
    <n v="5164.0891774418496"/>
    <n v="2292"/>
    <n v="1040"/>
    <n v="45.610800000000005"/>
    <n v="20.696000000000002"/>
    <m/>
    <m/>
    <m/>
    <m/>
    <n v="3776"/>
    <n v="67.590400000000002"/>
    <m/>
    <m/>
    <n v="7108"/>
    <n v="133.8972"/>
    <m/>
    <m/>
    <n v="0"/>
    <n v="133.8972"/>
    <e v="#N/A"/>
    <e v="#N/A"/>
    <e v="#N/A"/>
    <n v="2323.8401298488325"/>
    <n v="2323.8401298488325"/>
    <n v="2323.8401298488325"/>
    <n v="168865.7161023485"/>
    <e v="#N/A"/>
  </r>
  <r>
    <s v="Emperor's Gate Health CentreBrompton Health PCNWest LondonE87043Feb11"/>
    <x v="78"/>
    <x v="36"/>
    <x v="6"/>
    <x v="79"/>
    <s v="E87043"/>
    <x v="3"/>
    <n v="11"/>
    <n v="5164.0891774418496"/>
    <n v="6575"/>
    <n v="428"/>
    <n v="130.8425"/>
    <n v="8.5172000000000008"/>
    <m/>
    <m/>
    <m/>
    <m/>
    <n v="6310"/>
    <n v="112.949"/>
    <m/>
    <m/>
    <n v="13313"/>
    <n v="252.30869999999999"/>
    <m/>
    <m/>
    <n v="0"/>
    <n v="252.30869999999999"/>
    <e v="#N/A"/>
    <e v="#N/A"/>
    <e v="#N/A"/>
    <n v="2323.8401298488325"/>
    <n v="2323.8401298488325"/>
    <n v="2323.8401298488325"/>
    <n v="168865.7161023485"/>
    <e v="#N/A"/>
  </r>
  <r>
    <s v="Emperor's Gate Health CentreBrompton Health PCNWest LondonE87043Jan10"/>
    <x v="78"/>
    <x v="36"/>
    <x v="6"/>
    <x v="79"/>
    <s v="E87043"/>
    <x v="4"/>
    <n v="10"/>
    <n v="5164.0891774418496"/>
    <n v="2624"/>
    <n v="0"/>
    <n v="52.217600000000004"/>
    <n v="0"/>
    <m/>
    <m/>
    <m/>
    <m/>
    <n v="7215"/>
    <n v="129.14850000000001"/>
    <m/>
    <m/>
    <n v="9839"/>
    <n v="181.36610000000002"/>
    <m/>
    <m/>
    <n v="0"/>
    <n v="181.36610000000002"/>
    <e v="#N/A"/>
    <e v="#N/A"/>
    <e v="#N/A"/>
    <n v="2323.8401298488325"/>
    <n v="2323.8401298488325"/>
    <n v="2323.8401298488325"/>
    <n v="168865.7161023485"/>
    <e v="#N/A"/>
  </r>
  <r>
    <s v="Emperor's Gate Health CentreBrompton Health PCNWest LondonE87043Jul4"/>
    <x v="78"/>
    <x v="36"/>
    <x v="6"/>
    <x v="79"/>
    <s v="E87043"/>
    <x v="5"/>
    <n v="4"/>
    <n v="5164.0891774418496"/>
    <n v="1094"/>
    <n v="6"/>
    <n v="20.239000000000001"/>
    <n v="0.11099999999999999"/>
    <n v="5094"/>
    <n v="0"/>
    <n v="101.37060000000001"/>
    <n v="0"/>
    <n v="1275"/>
    <n v="22.822500000000002"/>
    <n v="3075"/>
    <n v="67.650000000000006"/>
    <n v="2375"/>
    <n v="43.172499999999999"/>
    <n v="8169"/>
    <n v="169.0206"/>
    <n v="0"/>
    <n v="43.172499999999999"/>
    <n v="169.0206"/>
    <n v="125.8481"/>
    <e v="#N/A"/>
    <n v="2323.8401298488325"/>
    <n v="2323.8401298488325"/>
    <n v="2323.8401298488325"/>
    <n v="168865.7161023485"/>
    <e v="#N/A"/>
  </r>
  <r>
    <s v="Emperor's Gate Health CentreBrompton Health PCNWest LondonE87043Jun3"/>
    <x v="78"/>
    <x v="36"/>
    <x v="6"/>
    <x v="79"/>
    <s v="E87043"/>
    <x v="6"/>
    <n v="3"/>
    <n v="5164.0891774418496"/>
    <n v="1358"/>
    <n v="5"/>
    <n v="25.122999999999998"/>
    <n v="9.2499999999999999E-2"/>
    <n v="7286"/>
    <n v="0"/>
    <n v="144.9914"/>
    <n v="0"/>
    <n v="1929"/>
    <n v="34.5291"/>
    <n v="2548"/>
    <n v="56.055999999999997"/>
    <n v="3292"/>
    <n v="59.744599999999998"/>
    <n v="9834"/>
    <n v="201.04739999999998"/>
    <n v="0"/>
    <n v="59.744599999999998"/>
    <n v="201.04739999999998"/>
    <n v="141.30279999999999"/>
    <e v="#N/A"/>
    <n v="2323.8401298488325"/>
    <n v="2323.8401298488325"/>
    <n v="2323.8401298488325"/>
    <n v="168865.7161023485"/>
    <e v="#N/A"/>
  </r>
  <r>
    <s v="Emperor's Gate Health CentreBrompton Health PCNWest LondonE87043Mar12"/>
    <x v="78"/>
    <x v="36"/>
    <x v="6"/>
    <x v="79"/>
    <s v="E87043"/>
    <x v="7"/>
    <n v="12"/>
    <n v="5164.0891774418496"/>
    <n v="2428"/>
    <n v="0"/>
    <n v="48.3172"/>
    <n v="0"/>
    <m/>
    <m/>
    <m/>
    <m/>
    <n v="6681"/>
    <n v="119.5899"/>
    <m/>
    <m/>
    <n v="9109"/>
    <n v="167.90710000000001"/>
    <m/>
    <m/>
    <n v="0"/>
    <n v="167.90710000000001"/>
    <e v="#N/A"/>
    <e v="#N/A"/>
    <e v="#N/A"/>
    <n v="2323.8401298488325"/>
    <n v="2323.8401298488325"/>
    <n v="2323.8401298488325"/>
    <n v="168865.7161023485"/>
    <e v="#N/A"/>
  </r>
  <r>
    <s v="Emperor's Gate Health CentreBrompton Health PCNWest LondonE87043May2"/>
    <x v="78"/>
    <x v="36"/>
    <x v="6"/>
    <x v="79"/>
    <s v="E87043"/>
    <x v="8"/>
    <n v="2"/>
    <n v="5164.0891774418496"/>
    <n v="1069"/>
    <n v="0"/>
    <n v="19.776499999999999"/>
    <n v="0"/>
    <n v="2498"/>
    <n v="0"/>
    <n v="49.7102"/>
    <n v="0"/>
    <n v="2577"/>
    <n v="46.128300000000003"/>
    <n v="3506"/>
    <n v="77.132000000000005"/>
    <n v="3646"/>
    <n v="65.904799999999994"/>
    <n v="6004"/>
    <n v="126.84220000000001"/>
    <n v="0"/>
    <n v="65.904799999999994"/>
    <n v="126.84220000000001"/>
    <n v="60.937400000000011"/>
    <e v="#N/A"/>
    <n v="2323.8401298488325"/>
    <n v="2323.8401298488325"/>
    <n v="2323.8401298488325"/>
    <n v="168865.7161023485"/>
    <e v="#N/A"/>
  </r>
  <r>
    <s v="Emperor's Gate Health CentreBrompton Health PCNWest LondonE87043Nov8"/>
    <x v="78"/>
    <x v="36"/>
    <x v="6"/>
    <x v="79"/>
    <s v="E87043"/>
    <x v="9"/>
    <n v="8"/>
    <n v="5164.0891774418496"/>
    <n v="4593"/>
    <n v="146"/>
    <n v="91.400700000000001"/>
    <n v="2.9054000000000002"/>
    <m/>
    <m/>
    <m/>
    <m/>
    <n v="3824"/>
    <n v="68.449600000000004"/>
    <m/>
    <m/>
    <n v="8563"/>
    <n v="162.75569999999999"/>
    <m/>
    <m/>
    <n v="0"/>
    <n v="162.75569999999999"/>
    <e v="#N/A"/>
    <e v="#N/A"/>
    <e v="#N/A"/>
    <n v="2323.8401298488325"/>
    <n v="2323.8401298488325"/>
    <n v="2323.8401298488325"/>
    <n v="168865.7161023485"/>
    <e v="#N/A"/>
  </r>
  <r>
    <s v="Emperor's Gate Health CentreBrompton Health PCNWest LondonE87043Oct7"/>
    <x v="78"/>
    <x v="36"/>
    <x v="6"/>
    <x v="79"/>
    <s v="E87043"/>
    <x v="10"/>
    <n v="7"/>
    <n v="5164.0891774418496"/>
    <n v="4170"/>
    <n v="601"/>
    <n v="82.983000000000004"/>
    <n v="11.959900000000001"/>
    <n v="0"/>
    <n v="222"/>
    <n v="0"/>
    <n v="4.9950000000000001"/>
    <n v="2559"/>
    <n v="45.806100000000001"/>
    <n v="2581"/>
    <n v="56.781999999999996"/>
    <n v="7330"/>
    <n v="140.74900000000002"/>
    <n v="2803"/>
    <n v="61.776999999999994"/>
    <n v="0"/>
    <n v="140.74900000000002"/>
    <n v="61.776999999999994"/>
    <n v="-78.972000000000037"/>
    <e v="#N/A"/>
    <n v="2323.8401298488325"/>
    <n v="2323.8401298488325"/>
    <n v="2323.8401298488325"/>
    <n v="168865.7161023485"/>
    <e v="#N/A"/>
  </r>
  <r>
    <s v="Emperor's Gate Health CentreBrompton Health PCNWest LondonE87043Sep6"/>
    <x v="78"/>
    <x v="36"/>
    <x v="6"/>
    <x v="79"/>
    <s v="E87043"/>
    <x v="11"/>
    <n v="6"/>
    <n v="5164.0891774418496"/>
    <n v="5160"/>
    <n v="2"/>
    <n v="102.68400000000001"/>
    <n v="3.9800000000000002E-2"/>
    <n v="5547"/>
    <n v="508"/>
    <n v="124.80749999999999"/>
    <n v="11.43"/>
    <n v="3712"/>
    <n v="66.444800000000001"/>
    <n v="2060"/>
    <n v="45.32"/>
    <n v="8874"/>
    <n v="169.16860000000003"/>
    <n v="8115"/>
    <n v="181.55749999999998"/>
    <n v="0"/>
    <n v="169.16860000000003"/>
    <n v="181.55749999999998"/>
    <n v="12.38889999999995"/>
    <e v="#N/A"/>
    <n v="2323.8401298488325"/>
    <n v="2323.8401298488325"/>
    <n v="2323.8401298488325"/>
    <n v="168865.7161023485"/>
    <e v="#N/A"/>
  </r>
  <r>
    <s v="ENDERLEY ROAD MEDICAL CENTREHealthsenseHarrowE84009Apr1"/>
    <x v="79"/>
    <x v="40"/>
    <x v="5"/>
    <x v="80"/>
    <s v="E84009"/>
    <x v="0"/>
    <n v="1"/>
    <n v="11842.3773532177"/>
    <n v="17459"/>
    <n v="803"/>
    <n v="322.99149999999997"/>
    <n v="14.855499999999999"/>
    <n v="26179"/>
    <n v="2706"/>
    <n v="520.96210000000008"/>
    <n v="53.849400000000003"/>
    <n v="0"/>
    <n v="0"/>
    <n v="496"/>
    <n v="10.912000000000001"/>
    <n v="18262"/>
    <n v="337.84699999999998"/>
    <n v="29381"/>
    <n v="585.72350000000006"/>
    <n v="0"/>
    <n v="337.84699999999998"/>
    <n v="585.72350000000006"/>
    <n v="247.87650000000008"/>
    <n v="585.72350000000006"/>
    <n v="5329.0698089479656"/>
    <n v="5329.0698089479656"/>
    <n v="5329.0698089479656"/>
    <n v="387245.73945021885"/>
    <n v="0"/>
  </r>
  <r>
    <s v="ENDERLEY ROAD MEDICAL CENTREHealthsenseHarrowE84009Aug5"/>
    <x v="79"/>
    <x v="40"/>
    <x v="5"/>
    <x v="80"/>
    <s v="E84009"/>
    <x v="1"/>
    <n v="5"/>
    <n v="11842.3773532177"/>
    <n v="24726"/>
    <n v="1001"/>
    <n v="457.43099999999998"/>
    <n v="18.5185"/>
    <n v="17848"/>
    <n v="1924"/>
    <n v="355.17520000000002"/>
    <n v="38.287600000000005"/>
    <n v="872"/>
    <n v="15.6088"/>
    <n v="562"/>
    <n v="12.364000000000001"/>
    <n v="26599"/>
    <n v="491.55829999999997"/>
    <n v="20334"/>
    <n v="405.82679999999999"/>
    <n v="0"/>
    <n v="491.55829999999997"/>
    <n v="405.82679999999999"/>
    <n v="-85.731499999999983"/>
    <n v="991.55030000000011"/>
    <n v="5329.0698089479656"/>
    <n v="5329.0698089479656"/>
    <n v="5329.0698089479656"/>
    <n v="387245.73945021885"/>
    <n v="0"/>
  </r>
  <r>
    <s v="ENDERLEY ROAD MEDICAL CENTREHealthsenseHarrowE84009Dec9"/>
    <x v="79"/>
    <x v="40"/>
    <x v="5"/>
    <x v="80"/>
    <s v="E84009"/>
    <x v="2"/>
    <n v="9"/>
    <n v="11842.3773532177"/>
    <n v="18407"/>
    <n v="2088"/>
    <n v="366.29930000000002"/>
    <n v="41.551200000000001"/>
    <m/>
    <m/>
    <m/>
    <m/>
    <n v="581"/>
    <n v="10.399900000000001"/>
    <m/>
    <m/>
    <n v="21076"/>
    <n v="418.25040000000001"/>
    <m/>
    <m/>
    <n v="0"/>
    <n v="418.25040000000001"/>
    <e v="#N/A"/>
    <e v="#N/A"/>
    <e v="#N/A"/>
    <n v="5329.0698089479656"/>
    <n v="5329.0698089479656"/>
    <n v="5329.0698089479656"/>
    <n v="387245.73945021885"/>
    <e v="#N/A"/>
  </r>
  <r>
    <s v="ENDERLEY ROAD MEDICAL CENTREHealthsenseHarrowE84009Feb11"/>
    <x v="79"/>
    <x v="40"/>
    <x v="5"/>
    <x v="80"/>
    <s v="E84009"/>
    <x v="3"/>
    <n v="11"/>
    <n v="11842.3773532177"/>
    <n v="22561"/>
    <n v="1580"/>
    <n v="448.96390000000002"/>
    <n v="31.442"/>
    <m/>
    <m/>
    <m/>
    <m/>
    <n v="778"/>
    <n v="13.9262"/>
    <m/>
    <m/>
    <n v="24919"/>
    <n v="494.33210000000003"/>
    <m/>
    <m/>
    <n v="0"/>
    <n v="494.33210000000003"/>
    <e v="#N/A"/>
    <e v="#N/A"/>
    <e v="#N/A"/>
    <n v="5329.0698089479656"/>
    <n v="5329.0698089479656"/>
    <n v="5329.0698089479656"/>
    <n v="387245.73945021885"/>
    <e v="#N/A"/>
  </r>
  <r>
    <s v="ENDERLEY ROAD MEDICAL CENTREHealthsenseHarrowE84009Jan10"/>
    <x v="79"/>
    <x v="40"/>
    <x v="5"/>
    <x v="80"/>
    <s v="E84009"/>
    <x v="4"/>
    <n v="10"/>
    <n v="11842.3773532177"/>
    <n v="23061"/>
    <n v="1746"/>
    <n v="458.91390000000001"/>
    <n v="34.745400000000004"/>
    <m/>
    <m/>
    <m/>
    <m/>
    <n v="720"/>
    <n v="12.888"/>
    <m/>
    <m/>
    <n v="25527"/>
    <n v="506.54730000000001"/>
    <m/>
    <m/>
    <n v="0"/>
    <n v="506.54730000000001"/>
    <e v="#N/A"/>
    <e v="#N/A"/>
    <e v="#N/A"/>
    <n v="5329.0698089479656"/>
    <n v="5329.0698089479656"/>
    <n v="5329.0698089479656"/>
    <n v="387245.73945021885"/>
    <e v="#N/A"/>
  </r>
  <r>
    <s v="ENDERLEY ROAD MEDICAL CENTREHealthsenseHarrowE84009Jul4"/>
    <x v="79"/>
    <x v="40"/>
    <x v="5"/>
    <x v="80"/>
    <s v="E84009"/>
    <x v="5"/>
    <n v="4"/>
    <n v="11842.3773532177"/>
    <n v="22505"/>
    <n v="416"/>
    <n v="416.34249999999997"/>
    <n v="7.6959999999999997"/>
    <n v="19304"/>
    <n v="1366"/>
    <n v="384.14960000000002"/>
    <n v="27.183400000000002"/>
    <n v="425"/>
    <n v="7.6074999999999999"/>
    <n v="598"/>
    <n v="13.156000000000001"/>
    <n v="23346"/>
    <n v="431.64600000000002"/>
    <n v="21268"/>
    <n v="424.48900000000003"/>
    <n v="0"/>
    <n v="431.64600000000002"/>
    <n v="424.48900000000003"/>
    <n v="-7.1569999999999823"/>
    <e v="#N/A"/>
    <n v="5329.0698089479656"/>
    <n v="5329.0698089479656"/>
    <n v="5329.0698089479656"/>
    <n v="387245.73945021885"/>
    <e v="#N/A"/>
  </r>
  <r>
    <s v="ENDERLEY ROAD MEDICAL CENTREHealthsenseHarrowE84009Jun3"/>
    <x v="79"/>
    <x v="40"/>
    <x v="5"/>
    <x v="80"/>
    <s v="E84009"/>
    <x v="6"/>
    <n v="3"/>
    <n v="11842.3773532177"/>
    <n v="59581"/>
    <n v="189"/>
    <n v="1102.2484999999999"/>
    <n v="3.4964999999999997"/>
    <n v="19167"/>
    <n v="2510"/>
    <n v="381.42330000000004"/>
    <n v="49.949000000000005"/>
    <n v="0"/>
    <n v="0"/>
    <n v="478"/>
    <n v="10.516"/>
    <n v="59770"/>
    <n v="1105.7449999999999"/>
    <n v="22155"/>
    <n v="441.88830000000007"/>
    <n v="0"/>
    <n v="1105.7449999999999"/>
    <n v="441.88830000000007"/>
    <n v="-663.85669999999982"/>
    <e v="#N/A"/>
    <n v="5329.0698089479656"/>
    <n v="5329.0698089479656"/>
    <n v="5329.0698089479656"/>
    <n v="387245.73945021885"/>
    <e v="#N/A"/>
  </r>
  <r>
    <s v="ENDERLEY ROAD MEDICAL CENTREHealthsenseHarrowE84009Mar12"/>
    <x v="79"/>
    <x v="40"/>
    <x v="5"/>
    <x v="80"/>
    <s v="E84009"/>
    <x v="7"/>
    <n v="12"/>
    <n v="11842.3773532177"/>
    <n v="18244"/>
    <n v="1301"/>
    <n v="363.05560000000003"/>
    <n v="25.889900000000001"/>
    <m/>
    <m/>
    <m/>
    <m/>
    <n v="543"/>
    <n v="9.7196999999999996"/>
    <m/>
    <m/>
    <n v="20088"/>
    <n v="398.66520000000003"/>
    <m/>
    <m/>
    <n v="0"/>
    <n v="398.66520000000003"/>
    <e v="#N/A"/>
    <e v="#N/A"/>
    <e v="#N/A"/>
    <n v="5329.0698089479656"/>
    <n v="5329.0698089479656"/>
    <n v="5329.0698089479656"/>
    <n v="387245.73945021885"/>
    <e v="#N/A"/>
  </r>
  <r>
    <s v="ENDERLEY ROAD MEDICAL CENTREHealthsenseHarrowE84009May2"/>
    <x v="79"/>
    <x v="40"/>
    <x v="5"/>
    <x v="80"/>
    <s v="E84009"/>
    <x v="8"/>
    <n v="2"/>
    <n v="11842.3773532177"/>
    <n v="22289"/>
    <n v="1488"/>
    <n v="412.34649999999999"/>
    <n v="27.527999999999999"/>
    <n v="19191"/>
    <n v="3661"/>
    <n v="381.90090000000004"/>
    <n v="72.85390000000001"/>
    <n v="0"/>
    <n v="0"/>
    <n v="424"/>
    <n v="9.3279999999999994"/>
    <n v="23777"/>
    <n v="439.87450000000001"/>
    <n v="23276"/>
    <n v="464.08280000000002"/>
    <n v="0"/>
    <n v="439.87450000000001"/>
    <n v="464.08280000000002"/>
    <n v="24.208300000000008"/>
    <e v="#N/A"/>
    <n v="5329.0698089479656"/>
    <n v="5329.0698089479656"/>
    <n v="5329.0698089479656"/>
    <n v="387245.73945021885"/>
    <e v="#N/A"/>
  </r>
  <r>
    <s v="ENDERLEY ROAD MEDICAL CENTREHealthsenseHarrowE84009Nov8"/>
    <x v="79"/>
    <x v="40"/>
    <x v="5"/>
    <x v="80"/>
    <s v="E84009"/>
    <x v="9"/>
    <n v="8"/>
    <n v="11842.3773532177"/>
    <n v="48264"/>
    <n v="2257"/>
    <n v="960.45360000000005"/>
    <n v="44.914300000000004"/>
    <m/>
    <m/>
    <m/>
    <m/>
    <n v="735"/>
    <n v="13.156499999999999"/>
    <m/>
    <m/>
    <n v="51256"/>
    <n v="1018.5244000000001"/>
    <m/>
    <m/>
    <n v="0"/>
    <n v="1018.5244000000001"/>
    <e v="#N/A"/>
    <e v="#N/A"/>
    <e v="#N/A"/>
    <n v="5329.0698089479656"/>
    <n v="5329.0698089479656"/>
    <n v="5329.0698089479656"/>
    <n v="387245.73945021885"/>
    <e v="#N/A"/>
  </r>
  <r>
    <s v="ENDERLEY ROAD MEDICAL CENTREHealthsenseHarrowE84009Oct7"/>
    <x v="79"/>
    <x v="40"/>
    <x v="5"/>
    <x v="80"/>
    <s v="E84009"/>
    <x v="10"/>
    <n v="7"/>
    <n v="11842.3773532177"/>
    <n v="25210"/>
    <n v="4980"/>
    <n v="501.67900000000003"/>
    <n v="99.102000000000004"/>
    <n v="0"/>
    <n v="3647"/>
    <n v="0"/>
    <n v="82.05749999999999"/>
    <n v="768"/>
    <n v="13.747199999999999"/>
    <n v="518"/>
    <n v="11.396000000000001"/>
    <n v="30958"/>
    <n v="614.52820000000008"/>
    <n v="4165"/>
    <n v="93.453499999999991"/>
    <n v="0"/>
    <n v="614.52820000000008"/>
    <n v="93.453499999999991"/>
    <n v="-521.07470000000012"/>
    <e v="#N/A"/>
    <n v="5329.0698089479656"/>
    <n v="5329.0698089479656"/>
    <n v="5329.0698089479656"/>
    <n v="387245.73945021885"/>
    <e v="#N/A"/>
  </r>
  <r>
    <s v="ENDERLEY ROAD MEDICAL CENTREHealthsenseHarrowE84009Sep6"/>
    <x v="79"/>
    <x v="40"/>
    <x v="5"/>
    <x v="80"/>
    <s v="E84009"/>
    <x v="11"/>
    <n v="6"/>
    <n v="11842.3773532177"/>
    <n v="28686"/>
    <n v="15020"/>
    <n v="570.85140000000001"/>
    <n v="298.89800000000002"/>
    <n v="18268"/>
    <n v="10362"/>
    <n v="411.03"/>
    <n v="233.14499999999998"/>
    <n v="980"/>
    <n v="17.542000000000002"/>
    <n v="498"/>
    <n v="10.956"/>
    <n v="44686"/>
    <n v="887.29140000000007"/>
    <n v="29128"/>
    <n v="655.13099999999997"/>
    <n v="0"/>
    <n v="887.29140000000007"/>
    <n v="655.13099999999997"/>
    <n v="-232.1604000000001"/>
    <e v="#N/A"/>
    <n v="5329.0698089479656"/>
    <n v="5329.0698089479656"/>
    <n v="5329.0698089479656"/>
    <n v="387245.73945021885"/>
    <e v="#N/A"/>
  </r>
  <r>
    <s v="FEATHERSTONE ROADSouth SouthallEalingY02342Apr1"/>
    <x v="80"/>
    <x v="13"/>
    <x v="2"/>
    <x v="81"/>
    <s v="Y02342"/>
    <x v="0"/>
    <n v="1"/>
    <n v="8641.5636073472397"/>
    <n v="2429"/>
    <n v="0"/>
    <n v="44.936499999999995"/>
    <n v="0"/>
    <n v="2851"/>
    <n v="24"/>
    <n v="56.734900000000003"/>
    <n v="0.47760000000000002"/>
    <n v="9288"/>
    <n v="166.2552"/>
    <n v="15118"/>
    <n v="332.596"/>
    <n v="11717"/>
    <n v="211.1917"/>
    <n v="17993"/>
    <n v="389.80849999999998"/>
    <n v="0"/>
    <n v="211.1917"/>
    <n v="389.80849999999998"/>
    <n v="178.61679999999998"/>
    <n v="389.80849999999998"/>
    <n v="3888.7036233062581"/>
    <n v="3888.7036233062581"/>
    <n v="3888.7036233062581"/>
    <n v="282579.12996025477"/>
    <n v="0"/>
  </r>
  <r>
    <s v="FEATHERSTONE ROADSouth SouthallEalingY02342Aug5"/>
    <x v="80"/>
    <x v="13"/>
    <x v="2"/>
    <x v="81"/>
    <s v="Y02342"/>
    <x v="1"/>
    <n v="5"/>
    <n v="8641.5636073472397"/>
    <n v="629"/>
    <n v="2762"/>
    <n v="11.6365"/>
    <n v="51.096999999999994"/>
    <n v="2009"/>
    <n v="90"/>
    <n v="39.979100000000003"/>
    <n v="1.7910000000000001"/>
    <n v="17552"/>
    <n v="314.18079999999998"/>
    <n v="11562"/>
    <n v="254.364"/>
    <n v="20943"/>
    <n v="376.91429999999997"/>
    <n v="13661"/>
    <n v="296.13409999999999"/>
    <n v="0"/>
    <n v="376.91429999999997"/>
    <n v="296.13409999999999"/>
    <n v="-80.780199999999979"/>
    <n v="685.94259999999997"/>
    <n v="3888.7036233062581"/>
    <n v="3888.7036233062581"/>
    <n v="3888.7036233062581"/>
    <n v="282579.12996025477"/>
    <n v="0"/>
  </r>
  <r>
    <s v="FEATHERSTONE ROADSouth SouthallEalingY02342Dec9"/>
    <x v="80"/>
    <x v="13"/>
    <x v="2"/>
    <x v="81"/>
    <s v="Y02342"/>
    <x v="2"/>
    <n v="9"/>
    <n v="8641.5636073472397"/>
    <n v="21458"/>
    <n v="4"/>
    <n v="427.01420000000002"/>
    <n v="7.9600000000000004E-2"/>
    <m/>
    <m/>
    <m/>
    <m/>
    <n v="12695"/>
    <n v="227.2405"/>
    <m/>
    <m/>
    <n v="34157"/>
    <n v="654.33429999999998"/>
    <m/>
    <m/>
    <n v="0"/>
    <n v="654.33429999999998"/>
    <e v="#N/A"/>
    <e v="#N/A"/>
    <e v="#N/A"/>
    <n v="3888.7036233062581"/>
    <n v="3888.7036233062581"/>
    <n v="3888.7036233062581"/>
    <n v="282579.12996025477"/>
    <e v="#N/A"/>
  </r>
  <r>
    <s v="FEATHERSTONE ROADSouth SouthallEalingY02342Feb11"/>
    <x v="80"/>
    <x v="13"/>
    <x v="2"/>
    <x v="81"/>
    <s v="Y02342"/>
    <x v="3"/>
    <n v="11"/>
    <n v="8641.5636073472397"/>
    <n v="2319"/>
    <n v="228"/>
    <n v="46.148099999999999"/>
    <n v="4.5372000000000003"/>
    <m/>
    <m/>
    <m/>
    <m/>
    <n v="8583"/>
    <n v="153.63570000000001"/>
    <m/>
    <m/>
    <n v="11130"/>
    <n v="204.32100000000003"/>
    <m/>
    <m/>
    <n v="0"/>
    <n v="204.32100000000003"/>
    <e v="#N/A"/>
    <e v="#N/A"/>
    <e v="#N/A"/>
    <n v="3888.7036233062581"/>
    <n v="3888.7036233062581"/>
    <n v="3888.7036233062581"/>
    <n v="282579.12996025477"/>
    <e v="#N/A"/>
  </r>
  <r>
    <s v="FEATHERSTONE ROADSouth SouthallEalingY02342Jan10"/>
    <x v="80"/>
    <x v="13"/>
    <x v="2"/>
    <x v="81"/>
    <s v="Y02342"/>
    <x v="4"/>
    <n v="10"/>
    <n v="8641.5636073472397"/>
    <n v="3453"/>
    <n v="40"/>
    <n v="68.714700000000008"/>
    <n v="0.79600000000000004"/>
    <m/>
    <m/>
    <m/>
    <m/>
    <n v="16734"/>
    <n v="299.53859999999997"/>
    <m/>
    <m/>
    <n v="20227"/>
    <n v="369.04930000000002"/>
    <m/>
    <m/>
    <n v="0"/>
    <n v="369.04930000000002"/>
    <e v="#N/A"/>
    <e v="#N/A"/>
    <e v="#N/A"/>
    <n v="3888.7036233062581"/>
    <n v="3888.7036233062581"/>
    <n v="3888.7036233062581"/>
    <n v="282579.12996025477"/>
    <e v="#N/A"/>
  </r>
  <r>
    <s v="FEATHERSTONE ROADSouth SouthallEalingY02342Jul4"/>
    <x v="80"/>
    <x v="13"/>
    <x v="2"/>
    <x v="81"/>
    <s v="Y02342"/>
    <x v="5"/>
    <n v="4"/>
    <n v="8641.5636073472397"/>
    <n v="38842"/>
    <n v="0"/>
    <n v="718.577"/>
    <n v="0"/>
    <n v="916"/>
    <n v="164"/>
    <n v="18.228400000000001"/>
    <n v="3.2636000000000003"/>
    <n v="13708"/>
    <n v="245.3732"/>
    <n v="13534"/>
    <n v="297.74799999999999"/>
    <n v="52550"/>
    <n v="963.9502"/>
    <n v="14614"/>
    <n v="319.24"/>
    <n v="0"/>
    <n v="963.9502"/>
    <n v="319.24"/>
    <n v="-644.71019999999999"/>
    <e v="#N/A"/>
    <n v="3888.7036233062581"/>
    <n v="3888.7036233062581"/>
    <n v="3888.7036233062581"/>
    <n v="282579.12996025477"/>
    <e v="#N/A"/>
  </r>
  <r>
    <s v="FEATHERSTONE ROADSouth SouthallEalingY02342Jun3"/>
    <x v="80"/>
    <x v="13"/>
    <x v="2"/>
    <x v="81"/>
    <s v="Y02342"/>
    <x v="6"/>
    <n v="3"/>
    <n v="8641.5636073472397"/>
    <n v="9468"/>
    <n v="0"/>
    <n v="175.15799999999999"/>
    <n v="0"/>
    <n v="2424"/>
    <n v="359"/>
    <n v="48.2376"/>
    <n v="7.1441000000000008"/>
    <n v="12745"/>
    <n v="228.13550000000001"/>
    <n v="17164"/>
    <n v="377.608"/>
    <n v="22213"/>
    <n v="403.29349999999999"/>
    <n v="19947"/>
    <n v="432.98970000000003"/>
    <n v="0"/>
    <n v="403.29349999999999"/>
    <n v="432.98970000000003"/>
    <n v="29.696200000000033"/>
    <e v="#N/A"/>
    <n v="3888.7036233062581"/>
    <n v="3888.7036233062581"/>
    <n v="3888.7036233062581"/>
    <n v="282579.12996025477"/>
    <e v="#N/A"/>
  </r>
  <r>
    <s v="FEATHERSTONE ROADSouth SouthallEalingY02342Mar12"/>
    <x v="80"/>
    <x v="13"/>
    <x v="2"/>
    <x v="81"/>
    <s v="Y02342"/>
    <x v="7"/>
    <n v="12"/>
    <n v="8641.5636073472397"/>
    <n v="9304"/>
    <n v="83"/>
    <n v="185.14960000000002"/>
    <n v="1.6517000000000002"/>
    <m/>
    <m/>
    <m/>
    <m/>
    <n v="10977"/>
    <n v="196.48830000000001"/>
    <m/>
    <m/>
    <n v="20364"/>
    <n v="383.28960000000006"/>
    <m/>
    <m/>
    <n v="0"/>
    <n v="383.28960000000006"/>
    <e v="#N/A"/>
    <e v="#N/A"/>
    <e v="#N/A"/>
    <n v="3888.7036233062581"/>
    <n v="3888.7036233062581"/>
    <n v="3888.7036233062581"/>
    <n v="282579.12996025477"/>
    <e v="#N/A"/>
  </r>
  <r>
    <s v="FEATHERSTONE ROADSouth SouthallEalingY02342May2"/>
    <x v="80"/>
    <x v="13"/>
    <x v="2"/>
    <x v="81"/>
    <s v="Y02342"/>
    <x v="8"/>
    <n v="2"/>
    <n v="8641.5636073472397"/>
    <n v="910"/>
    <n v="0"/>
    <n v="16.835000000000001"/>
    <n v="0"/>
    <n v="1701"/>
    <n v="124"/>
    <n v="33.849900000000005"/>
    <n v="2.4676"/>
    <n v="11637"/>
    <n v="208.3023"/>
    <n v="13304"/>
    <n v="292.68799999999999"/>
    <n v="12547"/>
    <n v="225.13730000000001"/>
    <n v="15129"/>
    <n v="329.00549999999998"/>
    <n v="0"/>
    <n v="225.13730000000001"/>
    <n v="329.00549999999998"/>
    <n v="103.86819999999997"/>
    <e v="#N/A"/>
    <n v="3888.7036233062581"/>
    <n v="3888.7036233062581"/>
    <n v="3888.7036233062581"/>
    <n v="282579.12996025477"/>
    <e v="#N/A"/>
  </r>
  <r>
    <s v="FEATHERSTONE ROADSouth SouthallEalingY02342Nov8"/>
    <x v="80"/>
    <x v="13"/>
    <x v="2"/>
    <x v="81"/>
    <s v="Y02342"/>
    <x v="9"/>
    <n v="8"/>
    <n v="8641.5636073472397"/>
    <n v="2040"/>
    <n v="3"/>
    <n v="40.596000000000004"/>
    <n v="5.9700000000000003E-2"/>
    <m/>
    <m/>
    <m/>
    <m/>
    <n v="17376"/>
    <n v="311.03039999999999"/>
    <m/>
    <m/>
    <n v="19419"/>
    <n v="351.68610000000001"/>
    <m/>
    <m/>
    <n v="0"/>
    <n v="351.68610000000001"/>
    <e v="#N/A"/>
    <e v="#N/A"/>
    <e v="#N/A"/>
    <n v="3888.7036233062581"/>
    <n v="3888.7036233062581"/>
    <n v="3888.7036233062581"/>
    <n v="282579.12996025477"/>
    <e v="#N/A"/>
  </r>
  <r>
    <s v="FEATHERSTONE ROADSouth SouthallEalingY02342Oct7"/>
    <x v="80"/>
    <x v="13"/>
    <x v="2"/>
    <x v="81"/>
    <s v="Y02342"/>
    <x v="10"/>
    <n v="7"/>
    <n v="8641.5636073472397"/>
    <n v="1548"/>
    <n v="862"/>
    <n v="30.805200000000003"/>
    <n v="17.1538"/>
    <n v="0"/>
    <n v="853"/>
    <n v="0"/>
    <n v="19.192499999999999"/>
    <n v="23957"/>
    <n v="428.83030000000002"/>
    <n v="16709"/>
    <n v="367.59800000000001"/>
    <n v="26367"/>
    <n v="476.78930000000003"/>
    <n v="17562"/>
    <n v="386.79050000000001"/>
    <n v="0"/>
    <n v="476.78930000000003"/>
    <n v="386.79050000000001"/>
    <n v="-89.998800000000017"/>
    <e v="#N/A"/>
    <n v="3888.7036233062581"/>
    <n v="3888.7036233062581"/>
    <n v="3888.7036233062581"/>
    <n v="282579.12996025477"/>
    <e v="#N/A"/>
  </r>
  <r>
    <s v="FEATHERSTONE ROADSouth SouthallEalingY02342Sep6"/>
    <x v="80"/>
    <x v="13"/>
    <x v="2"/>
    <x v="81"/>
    <s v="Y02342"/>
    <x v="11"/>
    <n v="6"/>
    <n v="8641.5636073472397"/>
    <n v="537"/>
    <n v="5720"/>
    <n v="10.686300000000001"/>
    <n v="113.828"/>
    <n v="2693"/>
    <n v="7842"/>
    <n v="60.592500000000001"/>
    <n v="176.44499999999999"/>
    <n v="13336"/>
    <n v="238.71440000000001"/>
    <n v="11026"/>
    <n v="242.572"/>
    <n v="19593"/>
    <n v="363.2287"/>
    <n v="21561"/>
    <n v="479.60950000000003"/>
    <n v="0"/>
    <n v="363.2287"/>
    <n v="479.60950000000003"/>
    <n v="116.38080000000002"/>
    <e v="#N/A"/>
    <n v="3888.7036233062581"/>
    <n v="3888.7036233062581"/>
    <n v="3888.7036233062581"/>
    <n v="282579.12996025477"/>
    <e v="#N/A"/>
  </r>
  <r>
    <s v="FIRST CHOICE MEDICAL CAREHarrow Collaborative NetworkHarrowY05080Apr1"/>
    <x v="81"/>
    <x v="41"/>
    <x v="5"/>
    <x v="82"/>
    <s v="Y05080"/>
    <x v="0"/>
    <n v="1"/>
    <n v="2449.6325504288002"/>
    <n v="13589"/>
    <n v="0"/>
    <n v="251.39649999999997"/>
    <n v="0"/>
    <n v="7549"/>
    <n v="535"/>
    <n v="150.2251"/>
    <n v="10.646500000000001"/>
    <n v="0"/>
    <n v="0"/>
    <n v="0"/>
    <n v="0"/>
    <n v="13589"/>
    <n v="251.39649999999997"/>
    <n v="8084"/>
    <n v="160.8716"/>
    <n v="0"/>
    <n v="251.39649999999997"/>
    <n v="160.8716"/>
    <n v="-90.524899999999974"/>
    <n v="160.8716"/>
    <n v="1102.3346476929601"/>
    <n v="1102.3346476929601"/>
    <n v="1102.3346476929601"/>
    <n v="80102.984399021778"/>
    <n v="0"/>
  </r>
  <r>
    <s v="FIRST CHOICE MEDICAL CAREHarrow Collaborative NetworkHarrowY05080Aug5"/>
    <x v="81"/>
    <x v="41"/>
    <x v="5"/>
    <x v="82"/>
    <s v="Y05080"/>
    <x v="1"/>
    <n v="5"/>
    <n v="2449.6325504288002"/>
    <n v="3816"/>
    <n v="0"/>
    <n v="70.595999999999989"/>
    <n v="0"/>
    <n v="3702"/>
    <n v="1168"/>
    <n v="73.669800000000009"/>
    <n v="23.243200000000002"/>
    <n v="0"/>
    <n v="0"/>
    <n v="0"/>
    <n v="0"/>
    <n v="3816"/>
    <n v="70.595999999999989"/>
    <n v="4870"/>
    <n v="96.913000000000011"/>
    <n v="0"/>
    <n v="70.595999999999989"/>
    <n v="96.913000000000011"/>
    <n v="26.317000000000021"/>
    <n v="257.78460000000001"/>
    <n v="1102.3346476929601"/>
    <n v="1102.3346476929601"/>
    <n v="1102.3346476929601"/>
    <n v="80102.984399021778"/>
    <n v="0"/>
  </r>
  <r>
    <s v="FIRST CHOICE MEDICAL CAREHarrow Collaborative NetworkHarrowY05080Dec9"/>
    <x v="81"/>
    <x v="41"/>
    <x v="5"/>
    <x v="82"/>
    <s v="Y05080"/>
    <x v="2"/>
    <n v="9"/>
    <n v="2449.6325504288002"/>
    <n v="4369"/>
    <n v="1360"/>
    <n v="86.943100000000001"/>
    <n v="27.064"/>
    <m/>
    <m/>
    <m/>
    <m/>
    <n v="0"/>
    <n v="0"/>
    <m/>
    <m/>
    <n v="5729"/>
    <n v="114.00710000000001"/>
    <m/>
    <m/>
    <n v="0"/>
    <n v="114.00710000000001"/>
    <e v="#N/A"/>
    <e v="#N/A"/>
    <e v="#N/A"/>
    <n v="1102.3346476929601"/>
    <n v="1102.3346476929601"/>
    <n v="1102.3346476929601"/>
    <n v="80102.984399021778"/>
    <e v="#N/A"/>
  </r>
  <r>
    <s v="FIRST CHOICE MEDICAL CAREHarrow Collaborative NetworkHarrowY05080Feb11"/>
    <x v="81"/>
    <x v="41"/>
    <x v="5"/>
    <x v="82"/>
    <s v="Y05080"/>
    <x v="3"/>
    <n v="11"/>
    <n v="2449.6325504288002"/>
    <n v="2916"/>
    <n v="3457"/>
    <n v="58.028400000000005"/>
    <n v="68.794300000000007"/>
    <m/>
    <m/>
    <m/>
    <m/>
    <n v="0"/>
    <n v="0"/>
    <m/>
    <m/>
    <n v="6373"/>
    <n v="126.82270000000001"/>
    <m/>
    <m/>
    <n v="0"/>
    <n v="126.82270000000001"/>
    <e v="#N/A"/>
    <e v="#N/A"/>
    <e v="#N/A"/>
    <n v="1102.3346476929601"/>
    <n v="1102.3346476929601"/>
    <n v="1102.3346476929601"/>
    <n v="80102.984399021778"/>
    <e v="#N/A"/>
  </r>
  <r>
    <s v="FIRST CHOICE MEDICAL CAREHarrow Collaborative NetworkHarrowY05080Jan10"/>
    <x v="81"/>
    <x v="41"/>
    <x v="5"/>
    <x v="82"/>
    <s v="Y05080"/>
    <x v="4"/>
    <n v="10"/>
    <n v="2449.6325504288002"/>
    <n v="2852"/>
    <n v="0"/>
    <n v="56.754800000000003"/>
    <n v="0"/>
    <m/>
    <m/>
    <m/>
    <m/>
    <n v="2"/>
    <n v="3.5799999999999998E-2"/>
    <m/>
    <m/>
    <n v="2854"/>
    <n v="56.790600000000005"/>
    <m/>
    <m/>
    <n v="0"/>
    <n v="56.790600000000005"/>
    <e v="#N/A"/>
    <e v="#N/A"/>
    <e v="#N/A"/>
    <n v="1102.3346476929601"/>
    <n v="1102.3346476929601"/>
    <n v="1102.3346476929601"/>
    <n v="80102.984399021778"/>
    <e v="#N/A"/>
  </r>
  <r>
    <s v="FIRST CHOICE MEDICAL CAREHarrow Collaborative NetworkHarrowY05080Jul4"/>
    <x v="81"/>
    <x v="41"/>
    <x v="5"/>
    <x v="82"/>
    <s v="Y05080"/>
    <x v="5"/>
    <n v="4"/>
    <n v="2449.6325504288002"/>
    <n v="1338"/>
    <n v="0"/>
    <n v="24.753"/>
    <n v="0"/>
    <n v="4675"/>
    <n v="120"/>
    <n v="93.032499999999999"/>
    <n v="2.3879999999999999"/>
    <n v="0"/>
    <n v="0"/>
    <n v="5"/>
    <n v="0.11"/>
    <n v="1338"/>
    <n v="24.753"/>
    <n v="4800"/>
    <n v="95.530500000000004"/>
    <n v="0"/>
    <n v="24.753"/>
    <n v="95.530500000000004"/>
    <n v="70.777500000000003"/>
    <e v="#N/A"/>
    <n v="1102.3346476929601"/>
    <n v="1102.3346476929601"/>
    <n v="1102.3346476929601"/>
    <n v="80102.984399021778"/>
    <e v="#N/A"/>
  </r>
  <r>
    <s v="FIRST CHOICE MEDICAL CAREHarrow Collaborative NetworkHarrowY05080Jun3"/>
    <x v="81"/>
    <x v="41"/>
    <x v="5"/>
    <x v="82"/>
    <s v="Y05080"/>
    <x v="6"/>
    <n v="3"/>
    <n v="2449.6325504288002"/>
    <n v="3562"/>
    <n v="0"/>
    <n v="65.896999999999991"/>
    <n v="0"/>
    <n v="2831"/>
    <n v="1148"/>
    <n v="56.3369"/>
    <n v="22.845200000000002"/>
    <n v="0"/>
    <n v="0"/>
    <n v="0"/>
    <n v="0"/>
    <n v="3562"/>
    <n v="65.896999999999991"/>
    <n v="3979"/>
    <n v="79.182100000000005"/>
    <n v="0"/>
    <n v="65.896999999999991"/>
    <n v="79.182100000000005"/>
    <n v="13.285100000000014"/>
    <e v="#N/A"/>
    <n v="1102.3346476929601"/>
    <n v="1102.3346476929601"/>
    <n v="1102.3346476929601"/>
    <n v="80102.984399021778"/>
    <e v="#N/A"/>
  </r>
  <r>
    <s v="FIRST CHOICE MEDICAL CAREHarrow Collaborative NetworkHarrowY05080Mar12"/>
    <x v="81"/>
    <x v="41"/>
    <x v="5"/>
    <x v="82"/>
    <s v="Y05080"/>
    <x v="7"/>
    <n v="12"/>
    <n v="2449.6325504288002"/>
    <n v="9937"/>
    <n v="0"/>
    <n v="197.74630000000002"/>
    <n v="0"/>
    <m/>
    <m/>
    <m/>
    <m/>
    <n v="0"/>
    <n v="0"/>
    <m/>
    <m/>
    <n v="9937"/>
    <n v="197.74630000000002"/>
    <m/>
    <m/>
    <n v="0"/>
    <n v="197.74630000000002"/>
    <e v="#N/A"/>
    <e v="#N/A"/>
    <e v="#N/A"/>
    <n v="1102.3346476929601"/>
    <n v="1102.3346476929601"/>
    <n v="1102.3346476929601"/>
    <n v="80102.984399021778"/>
    <e v="#N/A"/>
  </r>
  <r>
    <s v="FIRST CHOICE MEDICAL CAREHarrow Collaborative NetworkHarrowY05080May2"/>
    <x v="81"/>
    <x v="41"/>
    <x v="5"/>
    <x v="82"/>
    <s v="Y05080"/>
    <x v="8"/>
    <n v="2"/>
    <n v="2449.6325504288002"/>
    <n v="10124"/>
    <n v="0"/>
    <n v="187.29399999999998"/>
    <n v="0"/>
    <n v="28166"/>
    <n v="4"/>
    <n v="560.50340000000006"/>
    <n v="7.9600000000000004E-2"/>
    <n v="0"/>
    <n v="0"/>
    <n v="0"/>
    <n v="0"/>
    <n v="10124"/>
    <n v="187.29399999999998"/>
    <n v="28170"/>
    <n v="560.58300000000008"/>
    <n v="0"/>
    <n v="187.29399999999998"/>
    <n v="560.58300000000008"/>
    <n v="373.2890000000001"/>
    <e v="#N/A"/>
    <n v="1102.3346476929601"/>
    <n v="1102.3346476929601"/>
    <n v="1102.3346476929601"/>
    <n v="80102.984399021778"/>
    <e v="#N/A"/>
  </r>
  <r>
    <s v="FIRST CHOICE MEDICAL CAREHarrow Collaborative NetworkHarrowY05080Nov8"/>
    <x v="81"/>
    <x v="41"/>
    <x v="5"/>
    <x v="82"/>
    <s v="Y05080"/>
    <x v="9"/>
    <n v="8"/>
    <n v="2449.6325504288002"/>
    <n v="17791"/>
    <n v="395"/>
    <n v="354.04090000000002"/>
    <n v="7.8605"/>
    <m/>
    <m/>
    <m/>
    <m/>
    <n v="0"/>
    <n v="0"/>
    <m/>
    <m/>
    <n v="18186"/>
    <n v="361.90140000000002"/>
    <m/>
    <m/>
    <n v="0"/>
    <n v="361.90140000000002"/>
    <e v="#N/A"/>
    <e v="#N/A"/>
    <e v="#N/A"/>
    <n v="1102.3346476929601"/>
    <n v="1102.3346476929601"/>
    <n v="1102.3346476929601"/>
    <n v="80102.984399021778"/>
    <e v="#N/A"/>
  </r>
  <r>
    <s v="FIRST CHOICE MEDICAL CAREHarrow Collaborative NetworkHarrowY05080Oct7"/>
    <x v="81"/>
    <x v="41"/>
    <x v="5"/>
    <x v="82"/>
    <s v="Y05080"/>
    <x v="10"/>
    <n v="7"/>
    <n v="2449.6325504288002"/>
    <n v="3529"/>
    <n v="3"/>
    <n v="70.227100000000007"/>
    <n v="5.9700000000000003E-2"/>
    <n v="0"/>
    <n v="1392"/>
    <n v="0"/>
    <n v="31.32"/>
    <n v="0"/>
    <n v="0"/>
    <n v="0"/>
    <n v="0"/>
    <n v="3532"/>
    <n v="70.286800000000014"/>
    <n v="1392"/>
    <n v="31.32"/>
    <n v="0"/>
    <n v="70.286800000000014"/>
    <n v="31.32"/>
    <n v="-38.966800000000013"/>
    <e v="#N/A"/>
    <n v="1102.3346476929601"/>
    <n v="1102.3346476929601"/>
    <n v="1102.3346476929601"/>
    <n v="80102.984399021778"/>
    <e v="#N/A"/>
  </r>
  <r>
    <s v="FIRST CHOICE MEDICAL CAREHarrow Collaborative NetworkHarrowY05080Sep6"/>
    <x v="81"/>
    <x v="41"/>
    <x v="5"/>
    <x v="82"/>
    <s v="Y05080"/>
    <x v="11"/>
    <n v="6"/>
    <n v="2449.6325504288002"/>
    <n v="3349"/>
    <n v="0"/>
    <n v="66.645099999999999"/>
    <n v="0"/>
    <n v="4415"/>
    <n v="1788"/>
    <n v="99.337499999999991"/>
    <n v="40.229999999999997"/>
    <n v="0"/>
    <n v="0"/>
    <n v="0"/>
    <n v="0"/>
    <n v="3349"/>
    <n v="66.645099999999999"/>
    <n v="6203"/>
    <n v="139.5675"/>
    <n v="0"/>
    <n v="66.645099999999999"/>
    <n v="139.5675"/>
    <n v="72.922399999999996"/>
    <e v="#N/A"/>
    <n v="1102.3346476929601"/>
    <n v="1102.3346476929601"/>
    <n v="1102.3346476929601"/>
    <n v="80102.984399021778"/>
    <e v="#N/A"/>
  </r>
  <r>
    <s v="Firstcare PracticeGreat West RoadHounslowE85062Apr1"/>
    <x v="82"/>
    <x v="29"/>
    <x v="4"/>
    <x v="83"/>
    <s v="E85062"/>
    <x v="0"/>
    <n v="1"/>
    <n v="11751.046349808301"/>
    <n v="31723"/>
    <n v="0"/>
    <n v="586.87549999999999"/>
    <n v="0"/>
    <n v="2018"/>
    <n v="0"/>
    <n v="40.158200000000001"/>
    <n v="0"/>
    <n v="36286"/>
    <n v="649.51940000000002"/>
    <n v="11266"/>
    <n v="247.852"/>
    <n v="68009"/>
    <n v="1236.3949"/>
    <n v="13284"/>
    <n v="288.0102"/>
    <n v="0"/>
    <n v="1236.3949"/>
    <n v="288.0102"/>
    <n v="-948.38470000000007"/>
    <n v="288.0102"/>
    <n v="5287.9708574137358"/>
    <n v="5287.9708574137358"/>
    <n v="5287.9708574137358"/>
    <n v="384259.21563873149"/>
    <n v="0"/>
  </r>
  <r>
    <s v="Firstcare PracticeGreat West RoadHounslowE85062Aug5"/>
    <x v="82"/>
    <x v="29"/>
    <x v="4"/>
    <x v="83"/>
    <s v="E85062"/>
    <x v="1"/>
    <n v="5"/>
    <n v="11751.046349808301"/>
    <n v="5895"/>
    <n v="2"/>
    <n v="109.05749999999999"/>
    <n v="3.6999999999999998E-2"/>
    <n v="1511"/>
    <n v="0"/>
    <n v="30.068900000000003"/>
    <n v="0"/>
    <n v="15053"/>
    <n v="269.44869999999997"/>
    <n v="12869"/>
    <n v="283.11799999999999"/>
    <n v="20950"/>
    <n v="378.54319999999996"/>
    <n v="14380"/>
    <n v="313.18689999999998"/>
    <n v="0"/>
    <n v="378.54319999999996"/>
    <n v="313.18689999999998"/>
    <n v="-65.356299999999976"/>
    <n v="601.19709999999998"/>
    <n v="5287.9708574137358"/>
    <n v="5287.9708574137358"/>
    <n v="5287.9708574137358"/>
    <n v="384259.21563873149"/>
    <n v="0"/>
  </r>
  <r>
    <s v="Firstcare PracticeGreat West RoadHounslowE85062Dec9"/>
    <x v="82"/>
    <x v="29"/>
    <x v="4"/>
    <x v="83"/>
    <s v="E85062"/>
    <x v="2"/>
    <n v="9"/>
    <n v="11751.046349808301"/>
    <n v="2321"/>
    <n v="0"/>
    <n v="46.187899999999999"/>
    <n v="0"/>
    <m/>
    <m/>
    <m/>
    <m/>
    <n v="14279"/>
    <n v="255.5941"/>
    <m/>
    <m/>
    <n v="16600"/>
    <n v="301.78199999999998"/>
    <m/>
    <m/>
    <n v="0"/>
    <n v="301.78199999999998"/>
    <e v="#N/A"/>
    <e v="#N/A"/>
    <e v="#N/A"/>
    <n v="5287.9708574137358"/>
    <n v="5287.9708574137358"/>
    <n v="5287.9708574137358"/>
    <n v="384259.21563873149"/>
    <e v="#N/A"/>
  </r>
  <r>
    <s v="Firstcare PracticeGreat West RoadHounslowE85062Feb11"/>
    <x v="82"/>
    <x v="29"/>
    <x v="4"/>
    <x v="83"/>
    <s v="E85062"/>
    <x v="3"/>
    <n v="11"/>
    <n v="11751.046349808301"/>
    <n v="2612"/>
    <n v="0"/>
    <n v="51.9788"/>
    <n v="0"/>
    <m/>
    <m/>
    <m/>
    <m/>
    <n v="11556"/>
    <n v="206.85239999999999"/>
    <m/>
    <m/>
    <n v="14168"/>
    <n v="258.83119999999997"/>
    <m/>
    <m/>
    <n v="0"/>
    <n v="258.83119999999997"/>
    <e v="#N/A"/>
    <e v="#N/A"/>
    <e v="#N/A"/>
    <n v="5287.9708574137358"/>
    <n v="5287.9708574137358"/>
    <n v="5287.9708574137358"/>
    <n v="384259.21563873149"/>
    <e v="#N/A"/>
  </r>
  <r>
    <s v="Firstcare PracticeGreat West RoadHounslowE85062Jan10"/>
    <x v="82"/>
    <x v="29"/>
    <x v="4"/>
    <x v="83"/>
    <s v="E85062"/>
    <x v="4"/>
    <n v="10"/>
    <n v="11751.046349808301"/>
    <n v="2931"/>
    <n v="0"/>
    <n v="58.326900000000002"/>
    <n v="0"/>
    <m/>
    <m/>
    <m/>
    <m/>
    <n v="25097"/>
    <n v="449.23630000000003"/>
    <m/>
    <m/>
    <n v="28028"/>
    <n v="507.56320000000005"/>
    <m/>
    <m/>
    <n v="0"/>
    <n v="507.56320000000005"/>
    <e v="#N/A"/>
    <e v="#N/A"/>
    <e v="#N/A"/>
    <n v="5287.9708574137358"/>
    <n v="5287.9708574137358"/>
    <n v="5287.9708574137358"/>
    <n v="384259.21563873149"/>
    <e v="#N/A"/>
  </r>
  <r>
    <s v="Firstcare PracticeGreat West RoadHounslowE85062Jul4"/>
    <x v="82"/>
    <x v="29"/>
    <x v="4"/>
    <x v="83"/>
    <s v="E85062"/>
    <x v="5"/>
    <n v="4"/>
    <n v="11751.046349808301"/>
    <n v="7161"/>
    <n v="0"/>
    <n v="132.4785"/>
    <n v="0"/>
    <n v="2818"/>
    <n v="0"/>
    <n v="56.078200000000002"/>
    <n v="0"/>
    <n v="19600"/>
    <n v="350.84"/>
    <n v="17981"/>
    <n v="395.58199999999999"/>
    <n v="26761"/>
    <n v="483.31849999999997"/>
    <n v="20799"/>
    <n v="451.66019999999997"/>
    <n v="0"/>
    <n v="483.31849999999997"/>
    <n v="451.66019999999997"/>
    <n v="-31.658299999999997"/>
    <e v="#N/A"/>
    <n v="5287.9708574137358"/>
    <n v="5287.9708574137358"/>
    <n v="5287.9708574137358"/>
    <n v="384259.21563873149"/>
    <e v="#N/A"/>
  </r>
  <r>
    <s v="Firstcare PracticeGreat West RoadHounslowE85062Jun3"/>
    <x v="82"/>
    <x v="29"/>
    <x v="4"/>
    <x v="83"/>
    <s v="E85062"/>
    <x v="6"/>
    <n v="3"/>
    <n v="11751.046349808301"/>
    <n v="8569"/>
    <n v="0"/>
    <n v="158.5265"/>
    <n v="0"/>
    <n v="4121"/>
    <n v="0"/>
    <n v="82.007900000000006"/>
    <n v="0"/>
    <n v="19790"/>
    <n v="354.24099999999999"/>
    <n v="16110"/>
    <n v="354.42"/>
    <n v="28359"/>
    <n v="512.76749999999993"/>
    <n v="20231"/>
    <n v="436.42790000000002"/>
    <n v="0"/>
    <n v="512.76749999999993"/>
    <n v="436.42790000000002"/>
    <n v="-76.339599999999905"/>
    <e v="#N/A"/>
    <n v="5287.9708574137358"/>
    <n v="5287.9708574137358"/>
    <n v="5287.9708574137358"/>
    <n v="384259.21563873149"/>
    <e v="#N/A"/>
  </r>
  <r>
    <s v="Firstcare PracticeGreat West RoadHounslowE85062Mar12"/>
    <x v="82"/>
    <x v="29"/>
    <x v="4"/>
    <x v="83"/>
    <s v="E85062"/>
    <x v="7"/>
    <n v="12"/>
    <n v="11751.046349808301"/>
    <n v="3019"/>
    <n v="0"/>
    <n v="60.078100000000006"/>
    <n v="0"/>
    <m/>
    <m/>
    <m/>
    <m/>
    <n v="21899"/>
    <n v="391.99209999999999"/>
    <m/>
    <m/>
    <n v="24918"/>
    <n v="452.0702"/>
    <m/>
    <m/>
    <n v="0"/>
    <n v="452.0702"/>
    <e v="#N/A"/>
    <e v="#N/A"/>
    <e v="#N/A"/>
    <n v="5287.9708574137358"/>
    <n v="5287.9708574137358"/>
    <n v="5287.9708574137358"/>
    <n v="384259.21563873149"/>
    <e v="#N/A"/>
  </r>
  <r>
    <s v="Firstcare PracticeGreat West RoadHounslowE85062May2"/>
    <x v="82"/>
    <x v="29"/>
    <x v="4"/>
    <x v="83"/>
    <s v="E85062"/>
    <x v="8"/>
    <n v="2"/>
    <n v="11751.046349808301"/>
    <n v="40032"/>
    <n v="0"/>
    <n v="740.59199999999998"/>
    <n v="0"/>
    <n v="2331"/>
    <n v="0"/>
    <n v="46.386900000000004"/>
    <n v="0"/>
    <n v="34787"/>
    <n v="622.68730000000005"/>
    <n v="15331"/>
    <n v="337.28199999999998"/>
    <n v="74819"/>
    <n v="1363.2793000000001"/>
    <n v="17662"/>
    <n v="383.66890000000001"/>
    <n v="0"/>
    <n v="1363.2793000000001"/>
    <n v="383.66890000000001"/>
    <n v="-979.61040000000014"/>
    <e v="#N/A"/>
    <n v="5287.9708574137358"/>
    <n v="5287.9708574137358"/>
    <n v="5287.9708574137358"/>
    <n v="384259.21563873149"/>
    <e v="#N/A"/>
  </r>
  <r>
    <s v="Firstcare PracticeGreat West RoadHounslowE85062Nov8"/>
    <x v="82"/>
    <x v="29"/>
    <x v="4"/>
    <x v="83"/>
    <s v="E85062"/>
    <x v="9"/>
    <n v="8"/>
    <n v="11751.046349808301"/>
    <n v="4617"/>
    <n v="0"/>
    <n v="91.87830000000001"/>
    <n v="0"/>
    <m/>
    <m/>
    <m/>
    <m/>
    <n v="44380"/>
    <n v="794.40200000000004"/>
    <m/>
    <m/>
    <n v="48997"/>
    <n v="886.28030000000001"/>
    <m/>
    <m/>
    <n v="0"/>
    <n v="886.28030000000001"/>
    <e v="#N/A"/>
    <e v="#N/A"/>
    <e v="#N/A"/>
    <n v="5287.9708574137358"/>
    <n v="5287.9708574137358"/>
    <n v="5287.9708574137358"/>
    <n v="384259.21563873149"/>
    <e v="#N/A"/>
  </r>
  <r>
    <s v="Firstcare PracticeGreat West RoadHounslowE85062Oct7"/>
    <x v="82"/>
    <x v="29"/>
    <x v="4"/>
    <x v="83"/>
    <s v="E85062"/>
    <x v="10"/>
    <n v="7"/>
    <n v="11751.046349808301"/>
    <n v="6249"/>
    <n v="0"/>
    <n v="124.35510000000001"/>
    <n v="0"/>
    <n v="0"/>
    <n v="0"/>
    <n v="0"/>
    <n v="0"/>
    <n v="25053"/>
    <n v="448.44869999999997"/>
    <n v="21692"/>
    <n v="477.22399999999999"/>
    <n v="31302"/>
    <n v="572.80380000000002"/>
    <n v="21692"/>
    <n v="477.22399999999999"/>
    <n v="0"/>
    <n v="572.80380000000002"/>
    <n v="477.22399999999999"/>
    <n v="-95.579800000000034"/>
    <e v="#N/A"/>
    <n v="5287.9708574137358"/>
    <n v="5287.9708574137358"/>
    <n v="5287.9708574137358"/>
    <n v="384259.21563873149"/>
    <e v="#N/A"/>
  </r>
  <r>
    <s v="Firstcare PracticeGreat West RoadHounslowE85062Sep6"/>
    <x v="82"/>
    <x v="29"/>
    <x v="4"/>
    <x v="83"/>
    <s v="E85062"/>
    <x v="11"/>
    <n v="6"/>
    <n v="11751.046349808301"/>
    <n v="6311"/>
    <n v="3"/>
    <n v="125.58890000000001"/>
    <n v="5.9700000000000003E-2"/>
    <n v="2190"/>
    <n v="3"/>
    <n v="49.274999999999999"/>
    <n v="6.7500000000000004E-2"/>
    <n v="15319"/>
    <n v="274.21010000000001"/>
    <n v="19070"/>
    <n v="419.54"/>
    <n v="21633"/>
    <n v="399.8587"/>
    <n v="21263"/>
    <n v="468.88250000000005"/>
    <n v="0"/>
    <n v="399.8587"/>
    <n v="468.88250000000005"/>
    <n v="69.023800000000051"/>
    <e v="#N/A"/>
    <n v="5287.9708574137358"/>
    <n v="5287.9708574137358"/>
    <n v="5287.9708574137358"/>
    <n v="384259.21563873149"/>
    <e v="#N/A"/>
  </r>
  <r>
    <s v="FITZROVIA MEDICAL CENTREWest End and Marylebone Primary Care NetworkCentral LondonE87066Apr1"/>
    <x v="83"/>
    <x v="23"/>
    <x v="7"/>
    <x v="84"/>
    <s v="E87066"/>
    <x v="0"/>
    <n v="1"/>
    <n v="7193.4193075210296"/>
    <n v="6625"/>
    <n v="796"/>
    <n v="122.5625"/>
    <n v="14.725999999999999"/>
    <n v="4052"/>
    <n v="501"/>
    <n v="80.634799999999998"/>
    <n v="9.9699000000000009"/>
    <n v="3329"/>
    <n v="59.589100000000002"/>
    <n v="3124"/>
    <n v="68.727999999999994"/>
    <n v="10750"/>
    <n v="196.8776"/>
    <n v="7677"/>
    <n v="159.33269999999999"/>
    <n v="0"/>
    <n v="196.8776"/>
    <n v="159.33269999999999"/>
    <n v="-37.544900000000013"/>
    <n v="159.33269999999999"/>
    <n v="3237.0386883844635"/>
    <n v="3237.0386883844635"/>
    <n v="3237.0386883844635"/>
    <n v="235224.81135593768"/>
    <n v="0"/>
  </r>
  <r>
    <s v="FITZROVIA MEDICAL CENTREWest End and Marylebone Primary Care NetworkCentral LondonE87066Aug5"/>
    <x v="83"/>
    <x v="23"/>
    <x v="7"/>
    <x v="84"/>
    <s v="E87066"/>
    <x v="1"/>
    <n v="5"/>
    <n v="7193.4193075210296"/>
    <n v="5332"/>
    <n v="5"/>
    <n v="98.641999999999996"/>
    <n v="9.2499999999999999E-2"/>
    <n v="7040"/>
    <n v="741"/>
    <n v="140.096"/>
    <n v="14.745900000000001"/>
    <n v="4888"/>
    <n v="87.495199999999997"/>
    <n v="4569"/>
    <n v="100.518"/>
    <n v="10225"/>
    <n v="186.22969999999998"/>
    <n v="12350"/>
    <n v="255.35990000000001"/>
    <n v="0"/>
    <n v="186.22969999999998"/>
    <n v="255.35990000000001"/>
    <n v="69.130200000000031"/>
    <n v="414.69259999999997"/>
    <n v="3237.0386883844635"/>
    <n v="3237.0386883844635"/>
    <n v="3237.0386883844635"/>
    <n v="235224.81135593768"/>
    <n v="0"/>
  </r>
  <r>
    <s v="FITZROVIA MEDICAL CENTREWest End and Marylebone Primary Care NetworkCentral LondonE87066Dec9"/>
    <x v="83"/>
    <x v="23"/>
    <x v="7"/>
    <x v="84"/>
    <s v="E87066"/>
    <x v="2"/>
    <n v="9"/>
    <n v="7193.4193075210296"/>
    <n v="5208"/>
    <n v="8"/>
    <n v="103.6392"/>
    <n v="0.15920000000000001"/>
    <m/>
    <m/>
    <m/>
    <m/>
    <n v="1881"/>
    <n v="33.669899999999998"/>
    <m/>
    <m/>
    <n v="7097"/>
    <n v="137.4683"/>
    <m/>
    <m/>
    <n v="0"/>
    <n v="137.4683"/>
    <e v="#N/A"/>
    <e v="#N/A"/>
    <e v="#N/A"/>
    <n v="3237.0386883844635"/>
    <n v="3237.0386883844635"/>
    <n v="3237.0386883844635"/>
    <n v="235224.81135593768"/>
    <e v="#N/A"/>
  </r>
  <r>
    <s v="FITZROVIA MEDICAL CENTREWest End and Marylebone Primary Care NetworkCentral LondonE87066Feb11"/>
    <x v="83"/>
    <x v="23"/>
    <x v="7"/>
    <x v="84"/>
    <s v="E87066"/>
    <x v="3"/>
    <n v="11"/>
    <n v="7193.4193075210296"/>
    <n v="4198"/>
    <n v="7"/>
    <n v="83.540199999999999"/>
    <n v="0.13930000000000001"/>
    <m/>
    <m/>
    <m/>
    <m/>
    <n v="4240"/>
    <n v="75.896000000000001"/>
    <m/>
    <m/>
    <n v="8445"/>
    <n v="159.57550000000001"/>
    <m/>
    <m/>
    <n v="0"/>
    <n v="159.57550000000001"/>
    <e v="#N/A"/>
    <e v="#N/A"/>
    <e v="#N/A"/>
    <n v="3237.0386883844635"/>
    <n v="3237.0386883844635"/>
    <n v="3237.0386883844635"/>
    <n v="235224.81135593768"/>
    <e v="#N/A"/>
  </r>
  <r>
    <s v="FITZROVIA MEDICAL CENTREWest End and Marylebone Primary Care NetworkCentral LondonE87066Jan10"/>
    <x v="83"/>
    <x v="23"/>
    <x v="7"/>
    <x v="84"/>
    <s v="E87066"/>
    <x v="4"/>
    <n v="10"/>
    <n v="7193.4193075210296"/>
    <n v="5441"/>
    <n v="2549"/>
    <n v="108.27590000000001"/>
    <n v="50.725100000000005"/>
    <m/>
    <m/>
    <m/>
    <m/>
    <n v="6077"/>
    <n v="108.7783"/>
    <m/>
    <m/>
    <n v="14067"/>
    <n v="267.77930000000003"/>
    <m/>
    <m/>
    <n v="0"/>
    <n v="267.77930000000003"/>
    <e v="#N/A"/>
    <e v="#N/A"/>
    <e v="#N/A"/>
    <n v="3237.0386883844635"/>
    <n v="3237.0386883844635"/>
    <n v="3237.0386883844635"/>
    <n v="235224.81135593768"/>
    <e v="#N/A"/>
  </r>
  <r>
    <s v="FITZROVIA MEDICAL CENTREWest End and Marylebone Primary Care NetworkCentral LondonE87066Jul4"/>
    <x v="83"/>
    <x v="23"/>
    <x v="7"/>
    <x v="84"/>
    <s v="E87066"/>
    <x v="5"/>
    <n v="4"/>
    <n v="7193.4193075210296"/>
    <n v="4601"/>
    <n v="65"/>
    <n v="85.118499999999997"/>
    <n v="1.2024999999999999"/>
    <n v="7997"/>
    <n v="150"/>
    <n v="159.1403"/>
    <n v="2.9850000000000003"/>
    <n v="3117"/>
    <n v="55.7943"/>
    <n v="3086"/>
    <n v="67.891999999999996"/>
    <n v="7783"/>
    <n v="142.11529999999999"/>
    <n v="11233"/>
    <n v="230.01730000000001"/>
    <n v="0"/>
    <n v="142.11529999999999"/>
    <n v="230.01730000000001"/>
    <n v="87.902000000000015"/>
    <e v="#N/A"/>
    <n v="3237.0386883844635"/>
    <n v="3237.0386883844635"/>
    <n v="3237.0386883844635"/>
    <n v="235224.81135593768"/>
    <e v="#N/A"/>
  </r>
  <r>
    <s v="FITZROVIA MEDICAL CENTREWest End and Marylebone Primary Care NetworkCentral LondonE87066Jun3"/>
    <x v="83"/>
    <x v="23"/>
    <x v="7"/>
    <x v="84"/>
    <s v="E87066"/>
    <x v="6"/>
    <n v="3"/>
    <n v="7193.4193075210296"/>
    <n v="5206"/>
    <n v="13"/>
    <n v="96.310999999999993"/>
    <n v="0.24049999999999999"/>
    <n v="3558"/>
    <n v="3"/>
    <n v="70.804200000000009"/>
    <n v="5.9700000000000003E-2"/>
    <n v="3635"/>
    <n v="65.066500000000005"/>
    <n v="2614"/>
    <n v="57.508000000000003"/>
    <n v="8854"/>
    <n v="161.61799999999999"/>
    <n v="6175"/>
    <n v="128.37190000000001"/>
    <n v="0"/>
    <n v="161.61799999999999"/>
    <n v="128.37190000000001"/>
    <n v="-33.246099999999984"/>
    <e v="#N/A"/>
    <n v="3237.0386883844635"/>
    <n v="3237.0386883844635"/>
    <n v="3237.0386883844635"/>
    <n v="235224.81135593768"/>
    <e v="#N/A"/>
  </r>
  <r>
    <s v="FITZROVIA MEDICAL CENTREWest End and Marylebone Primary Care NetworkCentral LondonE87066Mar12"/>
    <x v="83"/>
    <x v="23"/>
    <x v="7"/>
    <x v="84"/>
    <s v="E87066"/>
    <x v="7"/>
    <n v="12"/>
    <n v="7193.4193075210296"/>
    <n v="12845"/>
    <n v="11"/>
    <n v="255.61550000000003"/>
    <n v="0.21890000000000001"/>
    <m/>
    <m/>
    <m/>
    <m/>
    <n v="2892"/>
    <n v="51.766800000000003"/>
    <m/>
    <m/>
    <n v="15748"/>
    <n v="307.60120000000001"/>
    <m/>
    <m/>
    <n v="0"/>
    <n v="307.60120000000001"/>
    <e v="#N/A"/>
    <e v="#N/A"/>
    <e v="#N/A"/>
    <n v="3237.0386883844635"/>
    <n v="3237.0386883844635"/>
    <n v="3237.0386883844635"/>
    <n v="235224.81135593768"/>
    <e v="#N/A"/>
  </r>
  <r>
    <s v="FITZROVIA MEDICAL CENTREWest End and Marylebone Primary Care NetworkCentral LondonE87066May2"/>
    <x v="83"/>
    <x v="23"/>
    <x v="7"/>
    <x v="84"/>
    <s v="E87066"/>
    <x v="8"/>
    <n v="2"/>
    <n v="7193.4193075210296"/>
    <n v="3872"/>
    <n v="361"/>
    <n v="71.631999999999991"/>
    <n v="6.6784999999999997"/>
    <n v="2922"/>
    <n v="6"/>
    <n v="58.147800000000004"/>
    <n v="0.11940000000000001"/>
    <n v="3510"/>
    <n v="62.829000000000001"/>
    <n v="1469"/>
    <n v="32.317999999999998"/>
    <n v="7743"/>
    <n v="141.1395"/>
    <n v="4397"/>
    <n v="90.5852"/>
    <n v="0"/>
    <n v="141.1395"/>
    <n v="90.5852"/>
    <n v="-50.554299999999998"/>
    <e v="#N/A"/>
    <n v="3237.0386883844635"/>
    <n v="3237.0386883844635"/>
    <n v="3237.0386883844635"/>
    <n v="235224.81135593768"/>
    <e v="#N/A"/>
  </r>
  <r>
    <s v="FITZROVIA MEDICAL CENTREWest End and Marylebone Primary Care NetworkCentral LondonE87066Nov8"/>
    <x v="83"/>
    <x v="23"/>
    <x v="7"/>
    <x v="84"/>
    <s v="E87066"/>
    <x v="9"/>
    <n v="8"/>
    <n v="7193.4193075210296"/>
    <n v="5380"/>
    <n v="1414"/>
    <n v="107.06200000000001"/>
    <n v="28.1386"/>
    <m/>
    <m/>
    <m/>
    <m/>
    <n v="4104"/>
    <n v="73.461600000000004"/>
    <m/>
    <m/>
    <n v="10898"/>
    <n v="208.66220000000001"/>
    <m/>
    <m/>
    <n v="0"/>
    <n v="208.66220000000001"/>
    <e v="#N/A"/>
    <e v="#N/A"/>
    <e v="#N/A"/>
    <n v="3237.0386883844635"/>
    <n v="3237.0386883844635"/>
    <n v="3237.0386883844635"/>
    <n v="235224.81135593768"/>
    <e v="#N/A"/>
  </r>
  <r>
    <s v="FITZROVIA MEDICAL CENTREWest End and Marylebone Primary Care NetworkCentral LondonE87066Oct7"/>
    <x v="83"/>
    <x v="23"/>
    <x v="7"/>
    <x v="84"/>
    <s v="E87066"/>
    <x v="10"/>
    <n v="7"/>
    <n v="7193.4193075210296"/>
    <n v="7054"/>
    <n v="6286"/>
    <n v="140.37460000000002"/>
    <n v="125.09140000000001"/>
    <n v="0"/>
    <n v="4692"/>
    <n v="0"/>
    <n v="105.57"/>
    <n v="4934"/>
    <n v="88.318600000000004"/>
    <n v="2128"/>
    <n v="46.816000000000003"/>
    <n v="18274"/>
    <n v="353.78460000000001"/>
    <n v="6820"/>
    <n v="152.386"/>
    <n v="0"/>
    <n v="353.78460000000001"/>
    <n v="152.386"/>
    <n v="-201.39860000000002"/>
    <e v="#N/A"/>
    <n v="3237.0386883844635"/>
    <n v="3237.0386883844635"/>
    <n v="3237.0386883844635"/>
    <n v="235224.81135593768"/>
    <e v="#N/A"/>
  </r>
  <r>
    <s v="FITZROVIA MEDICAL CENTREWest End and Marylebone Primary Care NetworkCentral LondonE87066Sep6"/>
    <x v="83"/>
    <x v="23"/>
    <x v="7"/>
    <x v="84"/>
    <s v="E87066"/>
    <x v="11"/>
    <n v="6"/>
    <n v="7193.4193075210296"/>
    <n v="7978"/>
    <n v="1949"/>
    <n v="158.76220000000001"/>
    <n v="38.7851"/>
    <n v="3397"/>
    <n v="102"/>
    <n v="76.43249999999999"/>
    <n v="2.2949999999999999"/>
    <n v="3438"/>
    <n v="61.540199999999999"/>
    <n v="2663"/>
    <n v="58.585999999999999"/>
    <n v="13365"/>
    <n v="259.08749999999998"/>
    <n v="6162"/>
    <n v="137.31349999999998"/>
    <n v="0"/>
    <n v="259.08749999999998"/>
    <n v="137.31349999999998"/>
    <n v="-121.774"/>
    <e v="#N/A"/>
    <n v="3237.0386883844635"/>
    <n v="3237.0386883844635"/>
    <n v="3237.0386883844635"/>
    <n v="235224.81135593768"/>
    <e v="#N/A"/>
  </r>
  <r>
    <s v="Foreland Medical CentreNeoHealthWest LondonE87706Apr1"/>
    <x v="84"/>
    <x v="30"/>
    <x v="6"/>
    <x v="85"/>
    <s v="E87706"/>
    <x v="0"/>
    <n v="1"/>
    <n v="4686.2056072886198"/>
    <n v="2232"/>
    <n v="11"/>
    <n v="41.291999999999994"/>
    <n v="0.20349999999999999"/>
    <n v="2213"/>
    <n v="29"/>
    <n v="44.038700000000006"/>
    <n v="0.57710000000000006"/>
    <n v="7695"/>
    <n v="137.7405"/>
    <n v="1135"/>
    <n v="24.97"/>
    <n v="9938"/>
    <n v="179.23599999999999"/>
    <n v="3377"/>
    <n v="69.585800000000006"/>
    <n v="0"/>
    <n v="179.23599999999999"/>
    <n v="69.585800000000006"/>
    <n v="-109.65019999999998"/>
    <n v="69.585800000000006"/>
    <n v="2108.7925232798789"/>
    <n v="2108.7925232798789"/>
    <n v="2108.7925232798789"/>
    <n v="153238.9233583379"/>
    <n v="0"/>
  </r>
  <r>
    <s v="Foreland Medical CentreNeoHealthWest LondonE87706Aug5"/>
    <x v="84"/>
    <x v="30"/>
    <x v="6"/>
    <x v="85"/>
    <s v="E87706"/>
    <x v="1"/>
    <n v="5"/>
    <n v="4686.2056072886198"/>
    <n v="1888"/>
    <n v="36"/>
    <n v="34.927999999999997"/>
    <n v="0.66599999999999993"/>
    <n v="1942"/>
    <n v="22"/>
    <n v="38.645800000000001"/>
    <n v="0.43780000000000002"/>
    <n v="1248"/>
    <n v="22.339200000000002"/>
    <n v="1174"/>
    <n v="25.827999999999999"/>
    <n v="3172"/>
    <n v="57.933199999999999"/>
    <n v="3138"/>
    <n v="64.911600000000007"/>
    <n v="0"/>
    <n v="57.933199999999999"/>
    <n v="64.911600000000007"/>
    <n v="6.9784000000000077"/>
    <n v="134.49740000000003"/>
    <n v="2108.7925232798789"/>
    <n v="2108.7925232798789"/>
    <n v="2108.7925232798789"/>
    <n v="153238.9233583379"/>
    <n v="0"/>
  </r>
  <r>
    <s v="Foreland Medical CentreNeoHealthWest LondonE87706Dec9"/>
    <x v="84"/>
    <x v="30"/>
    <x v="6"/>
    <x v="85"/>
    <s v="E87706"/>
    <x v="2"/>
    <n v="9"/>
    <n v="4686.2056072886198"/>
    <n v="1912"/>
    <n v="5"/>
    <n v="38.0488"/>
    <n v="9.9500000000000005E-2"/>
    <m/>
    <m/>
    <m/>
    <m/>
    <n v="1126"/>
    <n v="20.1554"/>
    <m/>
    <m/>
    <n v="3043"/>
    <n v="58.303699999999999"/>
    <m/>
    <m/>
    <n v="0"/>
    <n v="58.303699999999999"/>
    <e v="#N/A"/>
    <e v="#N/A"/>
    <e v="#N/A"/>
    <n v="2108.7925232798789"/>
    <n v="2108.7925232798789"/>
    <n v="2108.7925232798789"/>
    <n v="153238.9233583379"/>
    <e v="#N/A"/>
  </r>
  <r>
    <s v="Foreland Medical CentreNeoHealthWest LondonE87706Feb11"/>
    <x v="84"/>
    <x v="30"/>
    <x v="6"/>
    <x v="85"/>
    <s v="E87706"/>
    <x v="3"/>
    <n v="11"/>
    <n v="4686.2056072886198"/>
    <n v="2133"/>
    <n v="63"/>
    <n v="42.4467"/>
    <n v="1.2537"/>
    <m/>
    <m/>
    <m/>
    <m/>
    <n v="1766"/>
    <n v="31.6114"/>
    <m/>
    <m/>
    <n v="3962"/>
    <n v="75.311800000000005"/>
    <m/>
    <m/>
    <n v="0"/>
    <n v="75.311800000000005"/>
    <e v="#N/A"/>
    <e v="#N/A"/>
    <e v="#N/A"/>
    <n v="2108.7925232798789"/>
    <n v="2108.7925232798789"/>
    <n v="2108.7925232798789"/>
    <n v="153238.9233583379"/>
    <e v="#N/A"/>
  </r>
  <r>
    <s v="Foreland Medical CentreNeoHealthWest LondonE87706Jan10"/>
    <x v="84"/>
    <x v="30"/>
    <x v="6"/>
    <x v="85"/>
    <s v="E87706"/>
    <x v="4"/>
    <n v="10"/>
    <n v="4686.2056072886198"/>
    <n v="2113"/>
    <n v="22"/>
    <n v="42.048700000000004"/>
    <n v="0.43780000000000002"/>
    <m/>
    <m/>
    <m/>
    <m/>
    <n v="2424"/>
    <n v="43.389600000000002"/>
    <m/>
    <m/>
    <n v="4559"/>
    <n v="85.876100000000008"/>
    <m/>
    <m/>
    <n v="0"/>
    <n v="85.876100000000008"/>
    <e v="#N/A"/>
    <e v="#N/A"/>
    <e v="#N/A"/>
    <n v="2108.7925232798789"/>
    <n v="2108.7925232798789"/>
    <n v="2108.7925232798789"/>
    <n v="153238.9233583379"/>
    <e v="#N/A"/>
  </r>
  <r>
    <s v="Foreland Medical CentreNeoHealthWest LondonE87706Jul4"/>
    <x v="84"/>
    <x v="30"/>
    <x v="6"/>
    <x v="85"/>
    <s v="E87706"/>
    <x v="5"/>
    <n v="4"/>
    <n v="4686.2056072886198"/>
    <n v="1893"/>
    <n v="2"/>
    <n v="35.020499999999998"/>
    <n v="3.6999999999999998E-2"/>
    <n v="1913"/>
    <n v="10"/>
    <n v="38.0687"/>
    <n v="0.19900000000000001"/>
    <n v="1274"/>
    <n v="22.804600000000001"/>
    <n v="1125"/>
    <n v="24.75"/>
    <n v="3169"/>
    <n v="57.862099999999998"/>
    <n v="3048"/>
    <n v="63.017699999999998"/>
    <n v="0"/>
    <n v="57.862099999999998"/>
    <n v="63.017699999999998"/>
    <n v="5.1555999999999997"/>
    <e v="#N/A"/>
    <n v="2108.7925232798789"/>
    <n v="2108.7925232798789"/>
    <n v="2108.7925232798789"/>
    <n v="153238.9233583379"/>
    <e v="#N/A"/>
  </r>
  <r>
    <s v="Foreland Medical CentreNeoHealthWest LondonE87706Jun3"/>
    <x v="84"/>
    <x v="30"/>
    <x v="6"/>
    <x v="85"/>
    <s v="E87706"/>
    <x v="6"/>
    <n v="3"/>
    <n v="4686.2056072886198"/>
    <n v="2830"/>
    <n v="18"/>
    <n v="52.354999999999997"/>
    <n v="0.33299999999999996"/>
    <n v="2014"/>
    <n v="5"/>
    <n v="40.078600000000002"/>
    <n v="9.9500000000000005E-2"/>
    <n v="1259"/>
    <n v="22.536100000000001"/>
    <n v="1210"/>
    <n v="26.62"/>
    <n v="4107"/>
    <n v="75.224099999999993"/>
    <n v="3229"/>
    <n v="66.798100000000005"/>
    <n v="0"/>
    <n v="75.224099999999993"/>
    <n v="66.798100000000005"/>
    <n v="-8.4259999999999877"/>
    <e v="#N/A"/>
    <n v="2108.7925232798789"/>
    <n v="2108.7925232798789"/>
    <n v="2108.7925232798789"/>
    <n v="153238.9233583379"/>
    <e v="#N/A"/>
  </r>
  <r>
    <s v="Foreland Medical CentreNeoHealthWest LondonE87706Mar12"/>
    <x v="84"/>
    <x v="30"/>
    <x v="6"/>
    <x v="85"/>
    <s v="E87706"/>
    <x v="7"/>
    <n v="12"/>
    <n v="4686.2056072886198"/>
    <n v="8090"/>
    <n v="29"/>
    <n v="160.99100000000001"/>
    <n v="0.57710000000000006"/>
    <m/>
    <m/>
    <m/>
    <m/>
    <n v="1044"/>
    <n v="18.6876"/>
    <m/>
    <m/>
    <n v="9163"/>
    <n v="180.25570000000002"/>
    <m/>
    <m/>
    <n v="0"/>
    <n v="180.25570000000002"/>
    <e v="#N/A"/>
    <e v="#N/A"/>
    <e v="#N/A"/>
    <n v="2108.7925232798789"/>
    <n v="2108.7925232798789"/>
    <n v="2108.7925232798789"/>
    <n v="153238.9233583379"/>
    <e v="#N/A"/>
  </r>
  <r>
    <s v="Foreland Medical CentreNeoHealthWest LondonE87706May2"/>
    <x v="84"/>
    <x v="30"/>
    <x v="6"/>
    <x v="85"/>
    <s v="E87706"/>
    <x v="8"/>
    <n v="2"/>
    <n v="4686.2056072886198"/>
    <n v="2479"/>
    <n v="0"/>
    <n v="45.861499999999999"/>
    <n v="0"/>
    <n v="1736"/>
    <n v="14"/>
    <n v="34.546399999999998"/>
    <n v="0.27860000000000001"/>
    <n v="1165"/>
    <n v="20.8535"/>
    <n v="1003"/>
    <n v="22.065999999999999"/>
    <n v="3644"/>
    <n v="66.715000000000003"/>
    <n v="2753"/>
    <n v="56.890999999999991"/>
    <n v="0"/>
    <n v="66.715000000000003"/>
    <n v="56.890999999999991"/>
    <n v="-9.8240000000000123"/>
    <e v="#N/A"/>
    <n v="2108.7925232798789"/>
    <n v="2108.7925232798789"/>
    <n v="2108.7925232798789"/>
    <n v="153238.9233583379"/>
    <e v="#N/A"/>
  </r>
  <r>
    <s v="Foreland Medical CentreNeoHealthWest LondonE87706Nov8"/>
    <x v="84"/>
    <x v="30"/>
    <x v="6"/>
    <x v="85"/>
    <s v="E87706"/>
    <x v="9"/>
    <n v="8"/>
    <n v="4686.2056072886198"/>
    <n v="2542"/>
    <n v="16"/>
    <n v="50.585800000000006"/>
    <n v="0.31840000000000002"/>
    <m/>
    <m/>
    <m/>
    <m/>
    <n v="4121"/>
    <n v="73.765900000000002"/>
    <m/>
    <m/>
    <n v="6679"/>
    <n v="124.67010000000001"/>
    <m/>
    <m/>
    <n v="0"/>
    <n v="124.67010000000001"/>
    <e v="#N/A"/>
    <e v="#N/A"/>
    <e v="#N/A"/>
    <n v="2108.7925232798789"/>
    <n v="2108.7925232798789"/>
    <n v="2108.7925232798789"/>
    <n v="153238.9233583379"/>
    <e v="#N/A"/>
  </r>
  <r>
    <s v="Foreland Medical CentreNeoHealthWest LondonE87706Oct7"/>
    <x v="84"/>
    <x v="30"/>
    <x v="6"/>
    <x v="85"/>
    <s v="E87706"/>
    <x v="10"/>
    <n v="7"/>
    <n v="4686.2056072886198"/>
    <n v="2023"/>
    <n v="47"/>
    <n v="40.2577"/>
    <n v="0.93530000000000002"/>
    <n v="0"/>
    <n v="31"/>
    <n v="0"/>
    <n v="0.69750000000000001"/>
    <n v="4173"/>
    <n v="74.696700000000007"/>
    <n v="5902"/>
    <n v="129.84399999999999"/>
    <n v="6243"/>
    <n v="115.8897"/>
    <n v="5933"/>
    <n v="130.54149999999998"/>
    <n v="0"/>
    <n v="115.8897"/>
    <n v="130.54149999999998"/>
    <n v="14.65179999999998"/>
    <e v="#N/A"/>
    <n v="2108.7925232798789"/>
    <n v="2108.7925232798789"/>
    <n v="2108.7925232798789"/>
    <n v="153238.9233583379"/>
    <e v="#N/A"/>
  </r>
  <r>
    <s v="Foreland Medical CentreNeoHealthWest LondonE87706Sep6"/>
    <x v="84"/>
    <x v="30"/>
    <x v="6"/>
    <x v="85"/>
    <s v="E87706"/>
    <x v="11"/>
    <n v="6"/>
    <n v="4686.2056072886198"/>
    <n v="2183"/>
    <n v="24"/>
    <n v="43.441700000000004"/>
    <n v="0.47760000000000002"/>
    <n v="1934"/>
    <n v="38"/>
    <n v="43.515000000000001"/>
    <n v="0.85499999999999998"/>
    <n v="1356"/>
    <n v="24.272400000000001"/>
    <n v="1893"/>
    <n v="41.646000000000001"/>
    <n v="3563"/>
    <n v="68.191700000000012"/>
    <n v="3865"/>
    <n v="86.015999999999991"/>
    <n v="0"/>
    <n v="68.191700000000012"/>
    <n v="86.015999999999991"/>
    <n v="17.82429999999998"/>
    <e v="#N/A"/>
    <n v="2108.7925232798789"/>
    <n v="2108.7925232798789"/>
    <n v="2108.7925232798789"/>
    <n v="153238.9233583379"/>
    <e v="#N/A"/>
  </r>
  <r>
    <s v="FORTY WILLOWS SURGERYHarness SouthBrentE84002Apr1"/>
    <x v="85"/>
    <x v="4"/>
    <x v="3"/>
    <x v="86"/>
    <s v="E84002"/>
    <x v="0"/>
    <n v="1"/>
    <n v="7464.4618423738302"/>
    <n v="14324"/>
    <n v="371"/>
    <n v="264.99399999999997"/>
    <n v="6.8634999999999993"/>
    <n v="13150"/>
    <n v="357"/>
    <n v="261.685"/>
    <n v="7.1043000000000003"/>
    <n v="0"/>
    <n v="0"/>
    <n v="1013"/>
    <n v="22.286000000000001"/>
    <n v="14695"/>
    <n v="271.85749999999996"/>
    <n v="14520"/>
    <n v="291.07530000000003"/>
    <n v="0"/>
    <n v="271.85749999999996"/>
    <n v="291.07530000000003"/>
    <n v="19.217800000000068"/>
    <n v="291.07530000000003"/>
    <n v="3359.0078290682236"/>
    <n v="3359.0078290682236"/>
    <n v="3359.0078290682236"/>
    <n v="244087.90224562428"/>
    <n v="0"/>
  </r>
  <r>
    <s v="FORTY WILLOWS SURGERYHarness SouthBrentE84002Aug5"/>
    <x v="85"/>
    <x v="4"/>
    <x v="3"/>
    <x v="86"/>
    <s v="E84002"/>
    <x v="1"/>
    <n v="5"/>
    <n v="7464.4618423738302"/>
    <n v="13739"/>
    <n v="7"/>
    <n v="254.17149999999998"/>
    <n v="0.1295"/>
    <n v="12612"/>
    <n v="274"/>
    <n v="250.97880000000001"/>
    <n v="5.4526000000000003"/>
    <n v="25"/>
    <n v="0.44750000000000001"/>
    <n v="1047"/>
    <n v="23.033999999999999"/>
    <n v="13771"/>
    <n v="254.74849999999998"/>
    <n v="13933"/>
    <n v="279.46539999999999"/>
    <n v="0"/>
    <n v="254.74849999999998"/>
    <n v="279.46539999999999"/>
    <n v="24.71690000000001"/>
    <n v="570.54070000000002"/>
    <n v="3359.0078290682236"/>
    <n v="3359.0078290682236"/>
    <n v="3359.0078290682236"/>
    <n v="244087.90224562428"/>
    <n v="0"/>
  </r>
  <r>
    <s v="FORTY WILLOWS SURGERYHarness SouthBrentE84002Dec9"/>
    <x v="85"/>
    <x v="4"/>
    <x v="3"/>
    <x v="86"/>
    <s v="E84002"/>
    <x v="2"/>
    <n v="9"/>
    <n v="7464.4618423738302"/>
    <n v="10880"/>
    <n v="0"/>
    <n v="216.512"/>
    <n v="0"/>
    <m/>
    <m/>
    <m/>
    <m/>
    <n v="16"/>
    <n v="0.28639999999999999"/>
    <m/>
    <m/>
    <n v="10896"/>
    <n v="216.79839999999999"/>
    <m/>
    <m/>
    <n v="0"/>
    <n v="216.79839999999999"/>
    <e v="#N/A"/>
    <e v="#N/A"/>
    <e v="#N/A"/>
    <n v="3359.0078290682236"/>
    <n v="3359.0078290682236"/>
    <n v="3359.0078290682236"/>
    <n v="244087.90224562428"/>
    <e v="#N/A"/>
  </r>
  <r>
    <s v="FORTY WILLOWS SURGERYHarness SouthBrentE84002Feb11"/>
    <x v="85"/>
    <x v="4"/>
    <x v="3"/>
    <x v="86"/>
    <s v="E84002"/>
    <x v="3"/>
    <n v="11"/>
    <n v="7464.4618423738302"/>
    <n v="18055"/>
    <n v="1971"/>
    <n v="359.29450000000003"/>
    <n v="39.222900000000003"/>
    <m/>
    <m/>
    <m/>
    <m/>
    <n v="90"/>
    <n v="1.611"/>
    <m/>
    <m/>
    <n v="20116"/>
    <n v="400.1284"/>
    <m/>
    <m/>
    <n v="0"/>
    <n v="400.1284"/>
    <e v="#N/A"/>
    <e v="#N/A"/>
    <e v="#N/A"/>
    <n v="3359.0078290682236"/>
    <n v="3359.0078290682236"/>
    <n v="3359.0078290682236"/>
    <n v="244087.90224562428"/>
    <e v="#N/A"/>
  </r>
  <r>
    <s v="FORTY WILLOWS SURGERYHarness SouthBrentE84002Jan10"/>
    <x v="85"/>
    <x v="4"/>
    <x v="3"/>
    <x v="86"/>
    <s v="E84002"/>
    <x v="4"/>
    <n v="10"/>
    <n v="7464.4618423738302"/>
    <n v="16245"/>
    <n v="1812"/>
    <n v="323.27550000000002"/>
    <n v="36.058800000000005"/>
    <m/>
    <m/>
    <m/>
    <m/>
    <n v="67"/>
    <n v="1.1993"/>
    <m/>
    <m/>
    <n v="18124"/>
    <n v="360.53360000000004"/>
    <m/>
    <m/>
    <n v="0"/>
    <n v="360.53360000000004"/>
    <e v="#N/A"/>
    <e v="#N/A"/>
    <e v="#N/A"/>
    <n v="3359.0078290682236"/>
    <n v="3359.0078290682236"/>
    <n v="3359.0078290682236"/>
    <n v="244087.90224562428"/>
    <e v="#N/A"/>
  </r>
  <r>
    <s v="FORTY WILLOWS SURGERYHarness SouthBrentE84002Jul4"/>
    <x v="85"/>
    <x v="4"/>
    <x v="3"/>
    <x v="86"/>
    <s v="E84002"/>
    <x v="5"/>
    <n v="4"/>
    <n v="7464.4618423738302"/>
    <n v="14251"/>
    <n v="1352"/>
    <n v="263.64349999999996"/>
    <n v="25.012"/>
    <n v="12407"/>
    <n v="595"/>
    <n v="246.89930000000001"/>
    <n v="11.8405"/>
    <n v="10"/>
    <n v="0.17899999999999999"/>
    <n v="1259"/>
    <n v="27.698"/>
    <n v="15613"/>
    <n v="288.83449999999993"/>
    <n v="14261"/>
    <n v="286.43779999999998"/>
    <n v="0"/>
    <n v="288.83449999999993"/>
    <n v="286.43779999999998"/>
    <n v="-2.396699999999953"/>
    <e v="#N/A"/>
    <n v="3359.0078290682236"/>
    <n v="3359.0078290682236"/>
    <n v="3359.0078290682236"/>
    <n v="244087.90224562428"/>
    <e v="#N/A"/>
  </r>
  <r>
    <s v="FORTY WILLOWS SURGERYHarness SouthBrentE84002Jun3"/>
    <x v="85"/>
    <x v="4"/>
    <x v="3"/>
    <x v="86"/>
    <s v="E84002"/>
    <x v="6"/>
    <n v="3"/>
    <n v="7464.4618423738302"/>
    <n v="17758"/>
    <n v="99"/>
    <n v="328.52299999999997"/>
    <n v="1.8314999999999999"/>
    <n v="14752"/>
    <n v="1236"/>
    <n v="293.56479999999999"/>
    <n v="24.596400000000003"/>
    <n v="0"/>
    <n v="0"/>
    <n v="950"/>
    <n v="20.9"/>
    <n v="17857"/>
    <n v="330.35449999999997"/>
    <n v="16938"/>
    <n v="339.06119999999999"/>
    <n v="0"/>
    <n v="330.35449999999997"/>
    <n v="339.06119999999999"/>
    <n v="8.7067000000000121"/>
    <e v="#N/A"/>
    <n v="3359.0078290682236"/>
    <n v="3359.0078290682236"/>
    <n v="3359.0078290682236"/>
    <n v="244087.90224562428"/>
    <e v="#N/A"/>
  </r>
  <r>
    <s v="FORTY WILLOWS SURGERYHarness SouthBrentE84002Mar12"/>
    <x v="85"/>
    <x v="4"/>
    <x v="3"/>
    <x v="86"/>
    <s v="E84002"/>
    <x v="7"/>
    <n v="12"/>
    <n v="7464.4618423738302"/>
    <n v="14605"/>
    <n v="711"/>
    <n v="290.6395"/>
    <n v="14.148900000000001"/>
    <m/>
    <m/>
    <m/>
    <m/>
    <n v="70"/>
    <n v="1.2529999999999999"/>
    <m/>
    <m/>
    <n v="15386"/>
    <n v="306.04140000000001"/>
    <m/>
    <m/>
    <n v="0"/>
    <n v="306.04140000000001"/>
    <e v="#N/A"/>
    <e v="#N/A"/>
    <e v="#N/A"/>
    <n v="3359.0078290682236"/>
    <n v="3359.0078290682236"/>
    <n v="3359.0078290682236"/>
    <n v="244087.90224562428"/>
    <e v="#N/A"/>
  </r>
  <r>
    <s v="FORTY WILLOWS SURGERYHarness SouthBrentE84002May2"/>
    <x v="85"/>
    <x v="4"/>
    <x v="3"/>
    <x v="86"/>
    <s v="E84002"/>
    <x v="8"/>
    <n v="2"/>
    <n v="7464.4618423738302"/>
    <n v="15734"/>
    <n v="2"/>
    <n v="291.07900000000001"/>
    <n v="3.6999999999999998E-2"/>
    <n v="13376"/>
    <n v="1840"/>
    <n v="266.18240000000003"/>
    <n v="36.616"/>
    <n v="0"/>
    <n v="0"/>
    <n v="1162"/>
    <n v="25.564"/>
    <n v="15736"/>
    <n v="291.11599999999999"/>
    <n v="16378"/>
    <n v="328.36240000000004"/>
    <n v="0"/>
    <n v="291.11599999999999"/>
    <n v="328.36240000000004"/>
    <n v="37.246400000000051"/>
    <e v="#N/A"/>
    <n v="3359.0078290682236"/>
    <n v="3359.0078290682236"/>
    <n v="3359.0078290682236"/>
    <n v="244087.90224562428"/>
    <e v="#N/A"/>
  </r>
  <r>
    <s v="FORTY WILLOWS SURGERYHarness SouthBrentE84002Nov8"/>
    <x v="85"/>
    <x v="4"/>
    <x v="3"/>
    <x v="86"/>
    <s v="E84002"/>
    <x v="9"/>
    <n v="8"/>
    <n v="7464.4618423738302"/>
    <n v="13838"/>
    <n v="3096"/>
    <n v="275.37620000000004"/>
    <n v="61.610400000000006"/>
    <m/>
    <m/>
    <m/>
    <m/>
    <n v="16"/>
    <n v="0.28639999999999999"/>
    <m/>
    <m/>
    <n v="16950"/>
    <n v="337.27300000000008"/>
    <m/>
    <m/>
    <n v="0"/>
    <n v="337.27300000000008"/>
    <e v="#N/A"/>
    <e v="#N/A"/>
    <e v="#N/A"/>
    <n v="3359.0078290682236"/>
    <n v="3359.0078290682236"/>
    <n v="3359.0078290682236"/>
    <n v="244087.90224562428"/>
    <e v="#N/A"/>
  </r>
  <r>
    <s v="FORTY WILLOWS SURGERYHarness SouthBrentE84002Oct7"/>
    <x v="85"/>
    <x v="4"/>
    <x v="3"/>
    <x v="86"/>
    <s v="E84002"/>
    <x v="10"/>
    <n v="7"/>
    <n v="7464.4618423738302"/>
    <n v="12790"/>
    <n v="3"/>
    <n v="254.52100000000002"/>
    <n v="5.9700000000000003E-2"/>
    <n v="0"/>
    <n v="3215"/>
    <n v="0"/>
    <n v="72.337499999999991"/>
    <n v="20"/>
    <n v="0.35799999999999998"/>
    <n v="812"/>
    <n v="17.864000000000001"/>
    <n v="12813"/>
    <n v="254.93870000000001"/>
    <n v="4027"/>
    <n v="90.201499999999996"/>
    <n v="0"/>
    <n v="254.93870000000001"/>
    <n v="90.201499999999996"/>
    <n v="-164.73720000000003"/>
    <e v="#N/A"/>
    <n v="3359.0078290682236"/>
    <n v="3359.0078290682236"/>
    <n v="3359.0078290682236"/>
    <n v="244087.90224562428"/>
    <e v="#N/A"/>
  </r>
  <r>
    <s v="FORTY WILLOWS SURGERYHarness SouthBrentE84002Sep6"/>
    <x v="85"/>
    <x v="4"/>
    <x v="3"/>
    <x v="86"/>
    <s v="E84002"/>
    <x v="11"/>
    <n v="6"/>
    <n v="7464.4618423738302"/>
    <n v="13388"/>
    <n v="6734"/>
    <n v="266.4212"/>
    <n v="134.00660000000002"/>
    <n v="14731"/>
    <n v="5038"/>
    <n v="331.44749999999999"/>
    <n v="113.35499999999999"/>
    <n v="36"/>
    <n v="0.64439999999999997"/>
    <n v="987"/>
    <n v="21.713999999999999"/>
    <n v="20158"/>
    <n v="401.07220000000007"/>
    <n v="20756"/>
    <n v="466.51650000000001"/>
    <n v="0"/>
    <n v="401.07220000000007"/>
    <n v="466.51650000000001"/>
    <n v="65.444299999999942"/>
    <e v="#N/A"/>
    <n v="3359.0078290682236"/>
    <n v="3359.0078290682236"/>
    <n v="3359.0078290682236"/>
    <n v="244087.90224562428"/>
    <e v="#N/A"/>
  </r>
  <r>
    <s v="FREUCHEN MEDICAL CENTREHarness SouthBrentE84074Apr1"/>
    <x v="86"/>
    <x v="4"/>
    <x v="3"/>
    <x v="87"/>
    <s v="E84074"/>
    <x v="0"/>
    <n v="1"/>
    <n v="12423.202967131399"/>
    <n v="7693"/>
    <n v="800"/>
    <n v="142.32049999999998"/>
    <n v="14.799999999999999"/>
    <n v="40837"/>
    <n v="61"/>
    <n v="812.65629999999999"/>
    <n v="1.2139"/>
    <n v="0"/>
    <n v="0"/>
    <n v="552"/>
    <n v="12.144"/>
    <n v="8493"/>
    <n v="157.12049999999999"/>
    <n v="41450"/>
    <n v="826.01419999999996"/>
    <n v="0"/>
    <n v="157.12049999999999"/>
    <n v="826.01419999999996"/>
    <n v="668.89369999999997"/>
    <n v="826.01419999999996"/>
    <n v="5590.4413352091296"/>
    <n v="5590.4413352091296"/>
    <n v="5590.4413352091296"/>
    <n v="406238.73702519678"/>
    <n v="0"/>
  </r>
  <r>
    <s v="FREUCHEN MEDICAL CENTREHarness SouthBrentE84074Aug5"/>
    <x v="86"/>
    <x v="4"/>
    <x v="3"/>
    <x v="87"/>
    <s v="E84074"/>
    <x v="1"/>
    <n v="5"/>
    <n v="12423.202967131399"/>
    <n v="23480"/>
    <n v="514"/>
    <n v="434.38"/>
    <n v="9.5090000000000003"/>
    <n v="20094"/>
    <n v="56"/>
    <n v="399.87060000000002"/>
    <n v="1.1144000000000001"/>
    <n v="418"/>
    <n v="7.4821999999999997"/>
    <n v="1224"/>
    <n v="26.928000000000001"/>
    <n v="24412"/>
    <n v="451.37119999999999"/>
    <n v="21374"/>
    <n v="427.91300000000001"/>
    <n v="0"/>
    <n v="451.37119999999999"/>
    <n v="427.91300000000001"/>
    <n v="-23.458199999999977"/>
    <n v="1253.9272000000001"/>
    <n v="5590.4413352091296"/>
    <n v="5590.4413352091296"/>
    <n v="5590.4413352091296"/>
    <n v="406238.73702519678"/>
    <n v="0"/>
  </r>
  <r>
    <s v="FREUCHEN MEDICAL CENTREHarness SouthBrentE84074Dec9"/>
    <x v="86"/>
    <x v="4"/>
    <x v="3"/>
    <x v="87"/>
    <s v="E84074"/>
    <x v="2"/>
    <n v="9"/>
    <n v="12423.202967131399"/>
    <n v="26407"/>
    <n v="1701"/>
    <n v="525.49930000000006"/>
    <n v="33.849900000000005"/>
    <m/>
    <m/>
    <m/>
    <m/>
    <n v="450"/>
    <n v="8.0549999999999997"/>
    <m/>
    <m/>
    <n v="28558"/>
    <n v="567.40420000000006"/>
    <m/>
    <m/>
    <n v="0"/>
    <n v="567.40420000000006"/>
    <e v="#N/A"/>
    <e v="#N/A"/>
    <e v="#N/A"/>
    <n v="5590.4413352091296"/>
    <n v="5590.4413352091296"/>
    <n v="5590.4413352091296"/>
    <n v="406238.73702519678"/>
    <e v="#N/A"/>
  </r>
  <r>
    <s v="FREUCHEN MEDICAL CENTREHarness SouthBrentE84074Feb11"/>
    <x v="86"/>
    <x v="4"/>
    <x v="3"/>
    <x v="87"/>
    <s v="E84074"/>
    <x v="3"/>
    <n v="11"/>
    <n v="12423.202967131399"/>
    <n v="29419"/>
    <n v="4652"/>
    <n v="585.43810000000008"/>
    <n v="92.57480000000001"/>
    <m/>
    <m/>
    <m/>
    <m/>
    <n v="486"/>
    <n v="8.6994000000000007"/>
    <m/>
    <m/>
    <n v="34557"/>
    <n v="686.71230000000003"/>
    <m/>
    <m/>
    <n v="0"/>
    <n v="686.71230000000003"/>
    <e v="#N/A"/>
    <e v="#N/A"/>
    <e v="#N/A"/>
    <n v="5590.4413352091296"/>
    <n v="5590.4413352091296"/>
    <n v="5590.4413352091296"/>
    <n v="406238.73702519678"/>
    <e v="#N/A"/>
  </r>
  <r>
    <s v="FREUCHEN MEDICAL CENTREHarness SouthBrentE84074Jan10"/>
    <x v="86"/>
    <x v="4"/>
    <x v="3"/>
    <x v="87"/>
    <s v="E84074"/>
    <x v="4"/>
    <n v="10"/>
    <n v="12423.202967131399"/>
    <n v="49527"/>
    <n v="2868"/>
    <n v="985.58730000000003"/>
    <n v="57.0732"/>
    <m/>
    <m/>
    <m/>
    <m/>
    <n v="640"/>
    <n v="11.456"/>
    <m/>
    <m/>
    <n v="53035"/>
    <n v="1054.1164999999999"/>
    <m/>
    <m/>
    <n v="0"/>
    <n v="1054.1164999999999"/>
    <e v="#N/A"/>
    <e v="#N/A"/>
    <e v="#N/A"/>
    <n v="5590.4413352091296"/>
    <n v="5590.4413352091296"/>
    <n v="5590.4413352091296"/>
    <n v="406238.73702519678"/>
    <e v="#N/A"/>
  </r>
  <r>
    <s v="FREUCHEN MEDICAL CENTREHarness SouthBrentE84074Jul4"/>
    <x v="86"/>
    <x v="4"/>
    <x v="3"/>
    <x v="87"/>
    <s v="E84074"/>
    <x v="5"/>
    <n v="4"/>
    <n v="12423.202967131399"/>
    <n v="25389"/>
    <n v="24"/>
    <n v="469.69649999999996"/>
    <n v="0.44399999999999995"/>
    <n v="25483"/>
    <n v="165"/>
    <n v="507.11170000000004"/>
    <n v="3.2835000000000001"/>
    <n v="278"/>
    <n v="4.9762000000000004"/>
    <n v="370"/>
    <n v="8.14"/>
    <n v="25691"/>
    <n v="475.11669999999998"/>
    <n v="26018"/>
    <n v="518.53520000000003"/>
    <n v="0"/>
    <n v="475.11669999999998"/>
    <n v="518.53520000000003"/>
    <n v="43.418500000000051"/>
    <e v="#N/A"/>
    <n v="5590.4413352091296"/>
    <n v="5590.4413352091296"/>
    <n v="5590.4413352091296"/>
    <n v="406238.73702519678"/>
    <e v="#N/A"/>
  </r>
  <r>
    <s v="FREUCHEN MEDICAL CENTREHarness SouthBrentE84074Jun3"/>
    <x v="86"/>
    <x v="4"/>
    <x v="3"/>
    <x v="87"/>
    <s v="E84074"/>
    <x v="6"/>
    <n v="3"/>
    <n v="12423.202967131399"/>
    <n v="58103"/>
    <n v="1617"/>
    <n v="1074.9054999999998"/>
    <n v="29.914499999999997"/>
    <n v="23923"/>
    <n v="886"/>
    <n v="476.0677"/>
    <n v="17.631399999999999"/>
    <n v="0"/>
    <n v="0"/>
    <n v="532"/>
    <n v="11.704000000000001"/>
    <n v="59720"/>
    <n v="1104.82"/>
    <n v="25341"/>
    <n v="505.40309999999999"/>
    <n v="0"/>
    <n v="1104.82"/>
    <n v="505.40309999999999"/>
    <n v="-599.41689999999994"/>
    <e v="#N/A"/>
    <n v="5590.4413352091296"/>
    <n v="5590.4413352091296"/>
    <n v="5590.4413352091296"/>
    <n v="406238.73702519678"/>
    <e v="#N/A"/>
  </r>
  <r>
    <s v="FREUCHEN MEDICAL CENTREHarness SouthBrentE84074Mar12"/>
    <x v="86"/>
    <x v="4"/>
    <x v="3"/>
    <x v="87"/>
    <s v="E84074"/>
    <x v="7"/>
    <n v="12"/>
    <n v="12423.202967131399"/>
    <n v="28172"/>
    <n v="3542"/>
    <n v="560.62279999999998"/>
    <n v="70.485799999999998"/>
    <m/>
    <m/>
    <m/>
    <m/>
    <n v="510"/>
    <n v="9.1289999999999996"/>
    <m/>
    <m/>
    <n v="32224"/>
    <n v="640.23760000000004"/>
    <m/>
    <m/>
    <n v="0"/>
    <n v="640.23760000000004"/>
    <e v="#N/A"/>
    <e v="#N/A"/>
    <e v="#N/A"/>
    <n v="5590.4413352091296"/>
    <n v="5590.4413352091296"/>
    <n v="5590.4413352091296"/>
    <n v="406238.73702519678"/>
    <e v="#N/A"/>
  </r>
  <r>
    <s v="FREUCHEN MEDICAL CENTREHarness SouthBrentE84074May2"/>
    <x v="86"/>
    <x v="4"/>
    <x v="3"/>
    <x v="87"/>
    <s v="E84074"/>
    <x v="8"/>
    <n v="2"/>
    <n v="12423.202967131399"/>
    <n v="36716"/>
    <n v="1422"/>
    <n v="679.24599999999998"/>
    <n v="26.306999999999999"/>
    <n v="21498"/>
    <n v="96"/>
    <n v="427.81020000000001"/>
    <n v="1.9104000000000001"/>
    <n v="0"/>
    <n v="0"/>
    <n v="428"/>
    <n v="9.4160000000000004"/>
    <n v="38138"/>
    <n v="705.553"/>
    <n v="22022"/>
    <n v="439.13659999999999"/>
    <n v="0"/>
    <n v="705.553"/>
    <n v="439.13659999999999"/>
    <n v="-266.41640000000001"/>
    <e v="#N/A"/>
    <n v="5590.4413352091296"/>
    <n v="5590.4413352091296"/>
    <n v="5590.4413352091296"/>
    <n v="406238.73702519678"/>
    <e v="#N/A"/>
  </r>
  <r>
    <s v="FREUCHEN MEDICAL CENTREHarness SouthBrentE84074Nov8"/>
    <x v="86"/>
    <x v="4"/>
    <x v="3"/>
    <x v="87"/>
    <s v="E84074"/>
    <x v="9"/>
    <n v="8"/>
    <n v="12423.202967131399"/>
    <n v="29968"/>
    <n v="7049"/>
    <n v="596.36320000000001"/>
    <n v="140.27510000000001"/>
    <m/>
    <m/>
    <m/>
    <m/>
    <n v="592"/>
    <n v="10.5968"/>
    <m/>
    <m/>
    <n v="37609"/>
    <n v="747.2351000000001"/>
    <m/>
    <m/>
    <n v="0"/>
    <n v="747.2351000000001"/>
    <e v="#N/A"/>
    <e v="#N/A"/>
    <e v="#N/A"/>
    <n v="5590.4413352091296"/>
    <n v="5590.4413352091296"/>
    <n v="5590.4413352091296"/>
    <n v="406238.73702519678"/>
    <e v="#N/A"/>
  </r>
  <r>
    <s v="FREUCHEN MEDICAL CENTREHarness SouthBrentE84074Oct7"/>
    <x v="86"/>
    <x v="4"/>
    <x v="3"/>
    <x v="87"/>
    <s v="E84074"/>
    <x v="10"/>
    <n v="7"/>
    <n v="12423.202967131399"/>
    <n v="63630"/>
    <n v="11212"/>
    <n v="1266.2370000000001"/>
    <n v="223.11880000000002"/>
    <n v="0"/>
    <n v="3851"/>
    <n v="0"/>
    <n v="86.647499999999994"/>
    <n v="580"/>
    <n v="10.382"/>
    <n v="40394"/>
    <n v="888.66800000000001"/>
    <n v="75422"/>
    <n v="1499.7378000000001"/>
    <n v="44245"/>
    <n v="975.31550000000004"/>
    <n v="0"/>
    <n v="1499.7378000000001"/>
    <n v="975.31550000000004"/>
    <n v="-524.42230000000006"/>
    <e v="#N/A"/>
    <n v="5590.4413352091296"/>
    <n v="5590.4413352091296"/>
    <n v="5590.4413352091296"/>
    <n v="406238.73702519678"/>
    <e v="#N/A"/>
  </r>
  <r>
    <s v="FREUCHEN MEDICAL CENTREHarness SouthBrentE84074Sep6"/>
    <x v="86"/>
    <x v="4"/>
    <x v="3"/>
    <x v="87"/>
    <s v="E84074"/>
    <x v="11"/>
    <n v="6"/>
    <n v="12423.202967131399"/>
    <n v="23417"/>
    <n v="8335"/>
    <n v="465.99830000000003"/>
    <n v="165.8665"/>
    <n v="24356"/>
    <n v="96"/>
    <n v="548.01"/>
    <n v="2.16"/>
    <n v="414"/>
    <n v="7.4105999999999996"/>
    <n v="6619"/>
    <n v="145.61799999999999"/>
    <n v="32166"/>
    <n v="639.2754000000001"/>
    <n v="31071"/>
    <n v="695.78800000000001"/>
    <n v="0"/>
    <n v="639.2754000000001"/>
    <n v="695.78800000000001"/>
    <n v="56.512599999999907"/>
    <e v="#N/A"/>
    <n v="5590.4413352091296"/>
    <n v="5590.4413352091296"/>
    <n v="5590.4413352091296"/>
    <n v="406238.73702519678"/>
    <e v="#N/A"/>
  </r>
  <r>
    <s v="Fulham Cross Medical CentreSouth Fulham PCNHammersmith &amp; FulhamE85649Apr1"/>
    <x v="87"/>
    <x v="7"/>
    <x v="0"/>
    <x v="88"/>
    <s v="E85649"/>
    <x v="0"/>
    <n v="1"/>
    <n v="4011.6543981763102"/>
    <n v="1442"/>
    <n v="2"/>
    <n v="26.677"/>
    <n v="3.6999999999999998E-2"/>
    <n v="1460"/>
    <n v="3"/>
    <n v="29.054000000000002"/>
    <n v="5.9700000000000003E-2"/>
    <n v="1897"/>
    <n v="33.956299999999999"/>
    <n v="1902"/>
    <n v="41.844000000000001"/>
    <n v="3341"/>
    <n v="60.670299999999997"/>
    <n v="3365"/>
    <n v="70.957700000000003"/>
    <n v="0"/>
    <n v="60.670299999999997"/>
    <n v="70.957700000000003"/>
    <n v="10.287400000000005"/>
    <n v="70.957700000000003"/>
    <n v="1805.2444791793396"/>
    <n v="1805.2444791793396"/>
    <n v="1805.2444791793396"/>
    <n v="131181.09882036535"/>
    <n v="0"/>
  </r>
  <r>
    <s v="Fulham Cross Medical CentreSouth Fulham PCNHammersmith &amp; FulhamE85649Aug5"/>
    <x v="87"/>
    <x v="7"/>
    <x v="0"/>
    <x v="88"/>
    <s v="E85649"/>
    <x v="1"/>
    <n v="5"/>
    <n v="4011.6543981763102"/>
    <n v="1419"/>
    <n v="11"/>
    <n v="26.2515"/>
    <n v="0.20349999999999999"/>
    <n v="1832"/>
    <n v="6"/>
    <n v="36.456800000000001"/>
    <n v="0.11940000000000001"/>
    <n v="1972"/>
    <n v="35.2988"/>
    <n v="1946"/>
    <n v="42.811999999999998"/>
    <n v="3402"/>
    <n v="61.753799999999998"/>
    <n v="3784"/>
    <n v="79.388199999999998"/>
    <n v="0"/>
    <n v="61.753799999999998"/>
    <n v="79.388199999999998"/>
    <n v="17.634399999999999"/>
    <n v="150.3459"/>
    <n v="1805.2444791793396"/>
    <n v="1805.2444791793396"/>
    <n v="1805.2444791793396"/>
    <n v="131181.09882036535"/>
    <n v="0"/>
  </r>
  <r>
    <s v="Fulham Cross Medical CentreSouth Fulham PCNHammersmith &amp; FulhamE85649Dec9"/>
    <x v="87"/>
    <x v="7"/>
    <x v="0"/>
    <x v="88"/>
    <s v="E85649"/>
    <x v="2"/>
    <n v="9"/>
    <n v="4011.6543981763102"/>
    <n v="3115"/>
    <n v="536"/>
    <n v="61.988500000000002"/>
    <n v="10.666400000000001"/>
    <m/>
    <m/>
    <m/>
    <m/>
    <n v="1973"/>
    <n v="35.316699999999997"/>
    <m/>
    <m/>
    <n v="5624"/>
    <n v="107.9716"/>
    <m/>
    <m/>
    <n v="0"/>
    <n v="107.9716"/>
    <e v="#N/A"/>
    <e v="#N/A"/>
    <e v="#N/A"/>
    <n v="1805.2444791793396"/>
    <n v="1805.2444791793396"/>
    <n v="1805.2444791793396"/>
    <n v="131181.09882036535"/>
    <e v="#N/A"/>
  </r>
  <r>
    <s v="Fulham Cross Medical CentreSouth Fulham PCNHammersmith &amp; FulhamE85649Feb11"/>
    <x v="87"/>
    <x v="7"/>
    <x v="0"/>
    <x v="88"/>
    <s v="E85649"/>
    <x v="3"/>
    <n v="11"/>
    <n v="4011.6543981763102"/>
    <n v="2519"/>
    <n v="30"/>
    <n v="50.128100000000003"/>
    <n v="0.59699999999999998"/>
    <m/>
    <m/>
    <m/>
    <m/>
    <n v="2344"/>
    <n v="41.957599999999999"/>
    <m/>
    <m/>
    <n v="4893"/>
    <n v="92.682700000000011"/>
    <m/>
    <m/>
    <n v="0"/>
    <n v="92.682700000000011"/>
    <e v="#N/A"/>
    <e v="#N/A"/>
    <e v="#N/A"/>
    <n v="1805.2444791793396"/>
    <n v="1805.2444791793396"/>
    <n v="1805.2444791793396"/>
    <n v="131181.09882036535"/>
    <e v="#N/A"/>
  </r>
  <r>
    <s v="Fulham Cross Medical CentreSouth Fulham PCNHammersmith &amp; FulhamE85649Jan10"/>
    <x v="87"/>
    <x v="7"/>
    <x v="0"/>
    <x v="88"/>
    <s v="E85649"/>
    <x v="4"/>
    <n v="10"/>
    <n v="4011.6543981763102"/>
    <n v="2712"/>
    <n v="384"/>
    <n v="53.968800000000002"/>
    <n v="7.6416000000000004"/>
    <m/>
    <m/>
    <m/>
    <m/>
    <n v="2651"/>
    <n v="47.4529"/>
    <m/>
    <m/>
    <n v="5747"/>
    <n v="109.0633"/>
    <m/>
    <m/>
    <n v="0"/>
    <n v="109.0633"/>
    <e v="#N/A"/>
    <e v="#N/A"/>
    <e v="#N/A"/>
    <n v="1805.2444791793396"/>
    <n v="1805.2444791793396"/>
    <n v="1805.2444791793396"/>
    <n v="131181.09882036535"/>
    <e v="#N/A"/>
  </r>
  <r>
    <s v="Fulham Cross Medical CentreSouth Fulham PCNHammersmith &amp; FulhamE85649Jul4"/>
    <x v="87"/>
    <x v="7"/>
    <x v="0"/>
    <x v="88"/>
    <s v="E85649"/>
    <x v="5"/>
    <n v="4"/>
    <n v="4011.6543981763102"/>
    <n v="17421"/>
    <n v="3"/>
    <n v="322.2885"/>
    <n v="5.5499999999999994E-2"/>
    <n v="1792"/>
    <n v="2"/>
    <n v="35.660800000000002"/>
    <n v="3.9800000000000002E-2"/>
    <n v="2089"/>
    <n v="37.393099999999997"/>
    <n v="2608"/>
    <n v="57.375999999999998"/>
    <n v="19513"/>
    <n v="359.7371"/>
    <n v="4402"/>
    <n v="93.076599999999999"/>
    <n v="0"/>
    <n v="359.7371"/>
    <n v="93.076599999999999"/>
    <n v="-266.66050000000001"/>
    <e v="#N/A"/>
    <n v="1805.2444791793396"/>
    <n v="1805.2444791793396"/>
    <n v="1805.2444791793396"/>
    <n v="131181.09882036535"/>
    <e v="#N/A"/>
  </r>
  <r>
    <s v="Fulham Cross Medical CentreSouth Fulham PCNHammersmith &amp; FulhamE85649Jun3"/>
    <x v="87"/>
    <x v="7"/>
    <x v="0"/>
    <x v="88"/>
    <s v="E85649"/>
    <x v="6"/>
    <n v="3"/>
    <n v="4011.6543981763102"/>
    <n v="1429"/>
    <n v="4"/>
    <n v="26.436499999999999"/>
    <n v="7.3999999999999996E-2"/>
    <n v="1488"/>
    <n v="160"/>
    <n v="29.6112"/>
    <n v="3.1840000000000002"/>
    <n v="2520"/>
    <n v="45.107999999999997"/>
    <n v="2141"/>
    <n v="47.101999999999997"/>
    <n v="3953"/>
    <n v="71.618499999999997"/>
    <n v="3789"/>
    <n v="79.897199999999998"/>
    <n v="0"/>
    <n v="71.618499999999997"/>
    <n v="79.897199999999998"/>
    <n v="8.2787000000000006"/>
    <e v="#N/A"/>
    <n v="1805.2444791793396"/>
    <n v="1805.2444791793396"/>
    <n v="1805.2444791793396"/>
    <n v="131181.09882036535"/>
    <e v="#N/A"/>
  </r>
  <r>
    <s v="Fulham Cross Medical CentreSouth Fulham PCNHammersmith &amp; FulhamE85649Mar12"/>
    <x v="87"/>
    <x v="7"/>
    <x v="0"/>
    <x v="88"/>
    <s v="E85649"/>
    <x v="7"/>
    <n v="12"/>
    <n v="4011.6543981763102"/>
    <n v="3348"/>
    <n v="28"/>
    <n v="66.625200000000007"/>
    <n v="0.55720000000000003"/>
    <m/>
    <m/>
    <m/>
    <m/>
    <n v="2080"/>
    <n v="37.231999999999999"/>
    <m/>
    <m/>
    <n v="5456"/>
    <n v="104.4144"/>
    <m/>
    <m/>
    <n v="0"/>
    <n v="104.4144"/>
    <e v="#N/A"/>
    <e v="#N/A"/>
    <e v="#N/A"/>
    <n v="1805.2444791793396"/>
    <n v="1805.2444791793396"/>
    <n v="1805.2444791793396"/>
    <n v="131181.09882036535"/>
    <e v="#N/A"/>
  </r>
  <r>
    <s v="Fulham Cross Medical CentreSouth Fulham PCNHammersmith &amp; FulhamE85649May2"/>
    <x v="87"/>
    <x v="7"/>
    <x v="0"/>
    <x v="88"/>
    <s v="E85649"/>
    <x v="8"/>
    <n v="2"/>
    <n v="4011.6543981763102"/>
    <n v="1665"/>
    <n v="157"/>
    <n v="30.802499999999998"/>
    <n v="2.9044999999999996"/>
    <n v="2124"/>
    <n v="0"/>
    <n v="42.267600000000002"/>
    <n v="0"/>
    <n v="1347"/>
    <n v="24.1113"/>
    <n v="1951"/>
    <n v="42.921999999999997"/>
    <n v="3169"/>
    <n v="57.818300000000001"/>
    <n v="4075"/>
    <n v="85.189599999999999"/>
    <n v="0"/>
    <n v="57.818300000000001"/>
    <n v="85.189599999999999"/>
    <n v="27.371299999999998"/>
    <e v="#N/A"/>
    <n v="1805.2444791793396"/>
    <n v="1805.2444791793396"/>
    <n v="1805.2444791793396"/>
    <n v="131181.09882036535"/>
    <e v="#N/A"/>
  </r>
  <r>
    <s v="Fulham Cross Medical CentreSouth Fulham PCNHammersmith &amp; FulhamE85649Nov8"/>
    <x v="87"/>
    <x v="7"/>
    <x v="0"/>
    <x v="88"/>
    <s v="E85649"/>
    <x v="9"/>
    <n v="8"/>
    <n v="4011.6543981763102"/>
    <n v="3853"/>
    <n v="839"/>
    <n v="76.674700000000001"/>
    <n v="16.696100000000001"/>
    <m/>
    <m/>
    <m/>
    <m/>
    <n v="2570"/>
    <n v="46.003"/>
    <m/>
    <m/>
    <n v="7262"/>
    <n v="139.37380000000002"/>
    <m/>
    <m/>
    <n v="0"/>
    <n v="139.37380000000002"/>
    <e v="#N/A"/>
    <e v="#N/A"/>
    <e v="#N/A"/>
    <n v="1805.2444791793396"/>
    <n v="1805.2444791793396"/>
    <n v="1805.2444791793396"/>
    <n v="131181.09882036535"/>
    <e v="#N/A"/>
  </r>
  <r>
    <s v="Fulham Cross Medical CentreSouth Fulham PCNHammersmith &amp; FulhamE85649Oct7"/>
    <x v="87"/>
    <x v="7"/>
    <x v="0"/>
    <x v="88"/>
    <s v="E85649"/>
    <x v="10"/>
    <n v="7"/>
    <n v="4011.6543981763102"/>
    <n v="3318"/>
    <n v="1183"/>
    <n v="66.028199999999998"/>
    <n v="23.541700000000002"/>
    <n v="0"/>
    <n v="1476"/>
    <n v="0"/>
    <n v="33.21"/>
    <n v="2817"/>
    <n v="50.424300000000002"/>
    <n v="3054"/>
    <n v="67.188000000000002"/>
    <n v="7318"/>
    <n v="139.99420000000001"/>
    <n v="4530"/>
    <n v="100.398"/>
    <n v="0"/>
    <n v="139.99420000000001"/>
    <n v="100.398"/>
    <n v="-39.59620000000001"/>
    <e v="#N/A"/>
    <n v="1805.2444791793396"/>
    <n v="1805.2444791793396"/>
    <n v="1805.2444791793396"/>
    <n v="131181.09882036535"/>
    <e v="#N/A"/>
  </r>
  <r>
    <s v="Fulham Cross Medical CentreSouth Fulham PCNHammersmith &amp; FulhamE85649Sep6"/>
    <x v="87"/>
    <x v="7"/>
    <x v="0"/>
    <x v="88"/>
    <s v="E85649"/>
    <x v="11"/>
    <n v="6"/>
    <n v="4011.6543981763102"/>
    <n v="4313"/>
    <n v="376"/>
    <n v="85.828699999999998"/>
    <n v="7.4824000000000002"/>
    <n v="2257"/>
    <n v="651"/>
    <n v="50.782499999999999"/>
    <n v="14.647499999999999"/>
    <n v="2529"/>
    <n v="45.269100000000002"/>
    <n v="2652"/>
    <n v="58.344000000000001"/>
    <n v="7218"/>
    <n v="138.58019999999999"/>
    <n v="5560"/>
    <n v="123.774"/>
    <n v="0"/>
    <n v="138.58019999999999"/>
    <n v="123.774"/>
    <n v="-14.80619999999999"/>
    <e v="#N/A"/>
    <n v="1805.2444791793396"/>
    <n v="1805.2444791793396"/>
    <n v="1805.2444791793396"/>
    <n v="131181.09882036535"/>
    <e v="#N/A"/>
  </r>
  <r>
    <s v="Fulham Medical CentreSouth Fulham PCNHammersmith &amp; FulhamE85118Apr1"/>
    <x v="88"/>
    <x v="7"/>
    <x v="0"/>
    <x v="89"/>
    <s v="E85118"/>
    <x v="0"/>
    <n v="1"/>
    <n v="5943.0607584168401"/>
    <n v="796"/>
    <n v="0"/>
    <n v="14.725999999999999"/>
    <n v="0"/>
    <n v="1070"/>
    <n v="77"/>
    <n v="21.293000000000003"/>
    <n v="1.5323"/>
    <n v="7811"/>
    <n v="139.8169"/>
    <n v="8244"/>
    <n v="181.36799999999999"/>
    <n v="8607"/>
    <n v="154.5429"/>
    <n v="9391"/>
    <n v="204.19329999999999"/>
    <n v="0"/>
    <n v="154.5429"/>
    <n v="204.19329999999999"/>
    <n v="49.650399999999991"/>
    <n v="204.19329999999999"/>
    <n v="2674.377341287578"/>
    <n v="2674.377341287578"/>
    <n v="2674.377341287578"/>
    <n v="194338.0868002307"/>
    <n v="0"/>
  </r>
  <r>
    <s v="Fulham Medical CentreSouth Fulham PCNHammersmith &amp; FulhamE85118Aug5"/>
    <x v="88"/>
    <x v="7"/>
    <x v="0"/>
    <x v="89"/>
    <s v="E85118"/>
    <x v="1"/>
    <n v="5"/>
    <n v="5943.0607584168401"/>
    <n v="22168"/>
    <n v="0"/>
    <n v="410.108"/>
    <n v="0"/>
    <n v="2437"/>
    <n v="368"/>
    <n v="48.496300000000005"/>
    <n v="7.3231999999999999"/>
    <n v="25152"/>
    <n v="450.2208"/>
    <n v="11193"/>
    <n v="246.24600000000001"/>
    <n v="47320"/>
    <n v="860.3288"/>
    <n v="13998"/>
    <n v="302.06550000000004"/>
    <n v="0"/>
    <n v="860.3288"/>
    <n v="302.06550000000004"/>
    <n v="-558.26329999999996"/>
    <n v="506.25880000000006"/>
    <n v="2674.377341287578"/>
    <n v="2674.377341287578"/>
    <n v="2674.377341287578"/>
    <n v="194338.0868002307"/>
    <n v="0"/>
  </r>
  <r>
    <s v="Fulham Medical CentreSouth Fulham PCNHammersmith &amp; FulhamE85118Dec9"/>
    <x v="88"/>
    <x v="7"/>
    <x v="0"/>
    <x v="89"/>
    <s v="E85118"/>
    <x v="2"/>
    <n v="9"/>
    <n v="5943.0607584168401"/>
    <n v="938"/>
    <n v="0"/>
    <n v="18.6662"/>
    <n v="0"/>
    <m/>
    <m/>
    <m/>
    <m/>
    <n v="13910"/>
    <n v="248.989"/>
    <m/>
    <m/>
    <n v="14848"/>
    <n v="267.65519999999998"/>
    <m/>
    <m/>
    <n v="0"/>
    <n v="267.65519999999998"/>
    <e v="#N/A"/>
    <e v="#N/A"/>
    <e v="#N/A"/>
    <n v="2674.377341287578"/>
    <n v="2674.377341287578"/>
    <n v="2674.377341287578"/>
    <n v="194338.0868002307"/>
    <e v="#N/A"/>
  </r>
  <r>
    <s v="Fulham Medical CentreSouth Fulham PCNHammersmith &amp; FulhamE85118Feb11"/>
    <x v="88"/>
    <x v="7"/>
    <x v="0"/>
    <x v="89"/>
    <s v="E85118"/>
    <x v="3"/>
    <n v="11"/>
    <n v="5943.0607584168401"/>
    <n v="2397"/>
    <n v="3"/>
    <n v="47.700300000000006"/>
    <n v="5.9700000000000003E-2"/>
    <m/>
    <m/>
    <m/>
    <m/>
    <n v="13028"/>
    <n v="233.2012"/>
    <m/>
    <m/>
    <n v="15428"/>
    <n v="280.96120000000002"/>
    <m/>
    <m/>
    <n v="0"/>
    <n v="280.96120000000002"/>
    <e v="#N/A"/>
    <e v="#N/A"/>
    <e v="#N/A"/>
    <n v="2674.377341287578"/>
    <n v="2674.377341287578"/>
    <n v="2674.377341287578"/>
    <n v="194338.0868002307"/>
    <e v="#N/A"/>
  </r>
  <r>
    <s v="Fulham Medical CentreSouth Fulham PCNHammersmith &amp; FulhamE85118Jan10"/>
    <x v="88"/>
    <x v="7"/>
    <x v="0"/>
    <x v="89"/>
    <s v="E85118"/>
    <x v="4"/>
    <n v="10"/>
    <n v="5943.0607584168401"/>
    <n v="1347"/>
    <n v="3"/>
    <n v="26.805300000000003"/>
    <n v="5.9700000000000003E-2"/>
    <m/>
    <m/>
    <m/>
    <m/>
    <n v="18096"/>
    <n v="323.91840000000002"/>
    <m/>
    <m/>
    <n v="19446"/>
    <n v="350.78340000000003"/>
    <m/>
    <m/>
    <n v="0"/>
    <n v="350.78340000000003"/>
    <e v="#N/A"/>
    <e v="#N/A"/>
    <e v="#N/A"/>
    <n v="2674.377341287578"/>
    <n v="2674.377341287578"/>
    <n v="2674.377341287578"/>
    <n v="194338.0868002307"/>
    <e v="#N/A"/>
  </r>
  <r>
    <s v="Fulham Medical CentreSouth Fulham PCNHammersmith &amp; FulhamE85118Jul4"/>
    <x v="88"/>
    <x v="7"/>
    <x v="0"/>
    <x v="89"/>
    <s v="E85118"/>
    <x v="5"/>
    <n v="4"/>
    <n v="5943.0607584168401"/>
    <n v="1059"/>
    <n v="16"/>
    <n v="19.5915"/>
    <n v="0.29599999999999999"/>
    <n v="3015"/>
    <n v="31"/>
    <n v="59.9985"/>
    <n v="0.6169"/>
    <n v="12500"/>
    <n v="223.75"/>
    <n v="10811"/>
    <n v="237.84200000000001"/>
    <n v="13575"/>
    <n v="243.63749999999999"/>
    <n v="13857"/>
    <n v="298.45740000000001"/>
    <n v="0"/>
    <n v="243.63749999999999"/>
    <n v="298.45740000000001"/>
    <n v="54.819900000000018"/>
    <e v="#N/A"/>
    <n v="2674.377341287578"/>
    <n v="2674.377341287578"/>
    <n v="2674.377341287578"/>
    <n v="194338.0868002307"/>
    <e v="#N/A"/>
  </r>
  <r>
    <s v="Fulham Medical CentreSouth Fulham PCNHammersmith &amp; FulhamE85118Jun3"/>
    <x v="88"/>
    <x v="7"/>
    <x v="0"/>
    <x v="89"/>
    <s v="E85118"/>
    <x v="6"/>
    <n v="3"/>
    <n v="5943.0607584168401"/>
    <n v="1380"/>
    <n v="4"/>
    <n v="25.529999999999998"/>
    <n v="7.3999999999999996E-2"/>
    <n v="1193"/>
    <n v="3"/>
    <n v="23.7407"/>
    <n v="5.9700000000000003E-2"/>
    <n v="7647"/>
    <n v="136.88130000000001"/>
    <n v="11953"/>
    <n v="262.96600000000001"/>
    <n v="9031"/>
    <n v="162.4853"/>
    <n v="13149"/>
    <n v="286.76640000000003"/>
    <n v="0"/>
    <n v="162.4853"/>
    <n v="286.76640000000003"/>
    <n v="124.28110000000004"/>
    <e v="#N/A"/>
    <n v="2674.377341287578"/>
    <n v="2674.377341287578"/>
    <n v="2674.377341287578"/>
    <n v="194338.0868002307"/>
    <e v="#N/A"/>
  </r>
  <r>
    <s v="Fulham Medical CentreSouth Fulham PCNHammersmith &amp; FulhamE85118Mar12"/>
    <x v="88"/>
    <x v="7"/>
    <x v="0"/>
    <x v="89"/>
    <s v="E85118"/>
    <x v="7"/>
    <n v="12"/>
    <n v="5943.0607584168401"/>
    <n v="3344"/>
    <n v="2353"/>
    <n v="66.545600000000007"/>
    <n v="46.8247"/>
    <m/>
    <m/>
    <m/>
    <m/>
    <n v="8730"/>
    <n v="156.267"/>
    <m/>
    <m/>
    <n v="14427"/>
    <n v="269.63729999999998"/>
    <m/>
    <m/>
    <n v="0"/>
    <n v="269.63729999999998"/>
    <e v="#N/A"/>
    <e v="#N/A"/>
    <e v="#N/A"/>
    <n v="2674.377341287578"/>
    <n v="2674.377341287578"/>
    <n v="2674.377341287578"/>
    <n v="194338.0868002307"/>
    <e v="#N/A"/>
  </r>
  <r>
    <s v="Fulham Medical CentreSouth Fulham PCNHammersmith &amp; FulhamE85118May2"/>
    <x v="88"/>
    <x v="7"/>
    <x v="0"/>
    <x v="89"/>
    <s v="E85118"/>
    <x v="8"/>
    <n v="2"/>
    <n v="5943.0607584168401"/>
    <n v="1316"/>
    <n v="0"/>
    <n v="24.346"/>
    <n v="0"/>
    <n v="1139"/>
    <n v="0"/>
    <n v="22.6661"/>
    <n v="0"/>
    <n v="9759"/>
    <n v="174.68610000000001"/>
    <n v="8427"/>
    <n v="185.39400000000001"/>
    <n v="11075"/>
    <n v="199.03210000000001"/>
    <n v="9566"/>
    <n v="208.06010000000001"/>
    <n v="0"/>
    <n v="199.03210000000001"/>
    <n v="208.06010000000001"/>
    <n v="9.0279999999999916"/>
    <e v="#N/A"/>
    <n v="2674.377341287578"/>
    <n v="2674.377341287578"/>
    <n v="2674.377341287578"/>
    <n v="194338.0868002307"/>
    <e v="#N/A"/>
  </r>
  <r>
    <s v="Fulham Medical CentreSouth Fulham PCNHammersmith &amp; FulhamE85118Nov8"/>
    <x v="88"/>
    <x v="7"/>
    <x v="0"/>
    <x v="89"/>
    <s v="E85118"/>
    <x v="9"/>
    <n v="8"/>
    <n v="5943.0607584168401"/>
    <n v="1323"/>
    <n v="0"/>
    <n v="26.3277"/>
    <n v="0"/>
    <m/>
    <m/>
    <m/>
    <m/>
    <n v="11239"/>
    <n v="201.1781"/>
    <m/>
    <m/>
    <n v="12562"/>
    <n v="227.50579999999999"/>
    <m/>
    <m/>
    <n v="0"/>
    <n v="227.50579999999999"/>
    <e v="#N/A"/>
    <e v="#N/A"/>
    <e v="#N/A"/>
    <n v="2674.377341287578"/>
    <n v="2674.377341287578"/>
    <n v="2674.377341287578"/>
    <n v="194338.0868002307"/>
    <e v="#N/A"/>
  </r>
  <r>
    <s v="Fulham Medical CentreSouth Fulham PCNHammersmith &amp; FulhamE85118Oct7"/>
    <x v="88"/>
    <x v="7"/>
    <x v="0"/>
    <x v="89"/>
    <s v="E85118"/>
    <x v="10"/>
    <n v="7"/>
    <n v="5943.0607584168401"/>
    <n v="1206"/>
    <n v="14"/>
    <n v="23.999400000000001"/>
    <n v="0.27860000000000001"/>
    <n v="0"/>
    <n v="44"/>
    <n v="0"/>
    <n v="0.99"/>
    <n v="16852"/>
    <n v="301.6508"/>
    <n v="12380"/>
    <n v="272.36"/>
    <n v="18072"/>
    <n v="325.92880000000002"/>
    <n v="12424"/>
    <n v="273.35000000000002"/>
    <n v="0"/>
    <n v="325.92880000000002"/>
    <n v="273.35000000000002"/>
    <n v="-52.578800000000001"/>
    <e v="#N/A"/>
    <n v="2674.377341287578"/>
    <n v="2674.377341287578"/>
    <n v="2674.377341287578"/>
    <n v="194338.0868002307"/>
    <e v="#N/A"/>
  </r>
  <r>
    <s v="Fulham Medical CentreSouth Fulham PCNHammersmith &amp; FulhamE85118Sep6"/>
    <x v="88"/>
    <x v="7"/>
    <x v="0"/>
    <x v="89"/>
    <s v="E85118"/>
    <x v="11"/>
    <n v="6"/>
    <n v="5943.0607584168401"/>
    <n v="1089"/>
    <n v="2013"/>
    <n v="21.671100000000003"/>
    <n v="40.058700000000002"/>
    <n v="1658"/>
    <n v="2602"/>
    <n v="37.305"/>
    <n v="58.544999999999995"/>
    <n v="10039"/>
    <n v="179.69810000000001"/>
    <n v="8063"/>
    <n v="177.386"/>
    <n v="13141"/>
    <n v="241.42790000000002"/>
    <n v="12323"/>
    <n v="273.23599999999999"/>
    <n v="0"/>
    <n v="241.42790000000002"/>
    <n v="273.23599999999999"/>
    <n v="31.808099999999968"/>
    <e v="#N/A"/>
    <n v="2674.377341287578"/>
    <n v="2674.377341287578"/>
    <n v="2674.377341287578"/>
    <n v="194338.0868002307"/>
    <e v="#N/A"/>
  </r>
  <r>
    <s v="Gill Medical PracticeFeltham and BedfontHounslowE85708Apr1"/>
    <x v="89"/>
    <x v="22"/>
    <x v="4"/>
    <x v="90"/>
    <s v="E85708"/>
    <x v="0"/>
    <n v="1"/>
    <n v="7507.6974247606704"/>
    <n v="1506"/>
    <n v="0"/>
    <n v="27.860999999999997"/>
    <n v="0"/>
    <n v="214"/>
    <n v="0"/>
    <n v="4.2586000000000004"/>
    <n v="0"/>
    <n v="31456"/>
    <n v="563.06240000000003"/>
    <n v="7704"/>
    <n v="169.488"/>
    <n v="32962"/>
    <n v="590.92340000000002"/>
    <n v="7918"/>
    <n v="173.7466"/>
    <n v="0"/>
    <n v="590.92340000000002"/>
    <n v="173.7466"/>
    <n v="-417.17680000000001"/>
    <n v="173.7466"/>
    <n v="3378.4638411423016"/>
    <n v="3378.4638411423016"/>
    <n v="3378.4638411423016"/>
    <n v="245501.70578967396"/>
    <n v="0"/>
  </r>
  <r>
    <s v="Gill Medical PracticeFeltham and BedfontHounslowE85708Aug5"/>
    <x v="89"/>
    <x v="22"/>
    <x v="4"/>
    <x v="90"/>
    <s v="E85708"/>
    <x v="1"/>
    <n v="5"/>
    <n v="7507.6974247606704"/>
    <n v="308"/>
    <n v="0"/>
    <n v="5.6979999999999995"/>
    <n v="0"/>
    <n v="4253"/>
    <n v="0"/>
    <n v="84.634700000000009"/>
    <n v="0"/>
    <n v="7358"/>
    <n v="131.70820000000001"/>
    <n v="4751"/>
    <n v="104.52200000000001"/>
    <n v="7666"/>
    <n v="137.40620000000001"/>
    <n v="9004"/>
    <n v="189.1567"/>
    <n v="0"/>
    <n v="137.40620000000001"/>
    <n v="189.1567"/>
    <n v="51.750499999999988"/>
    <n v="362.9033"/>
    <n v="3378.4638411423016"/>
    <n v="3378.4638411423016"/>
    <n v="3378.4638411423016"/>
    <n v="245501.70578967396"/>
    <n v="0"/>
  </r>
  <r>
    <s v="Gill Medical PracticeFeltham and BedfontHounslowE85708Dec9"/>
    <x v="89"/>
    <x v="22"/>
    <x v="4"/>
    <x v="90"/>
    <s v="E85708"/>
    <x v="2"/>
    <n v="9"/>
    <n v="7507.6974247606704"/>
    <n v="1484"/>
    <n v="103"/>
    <n v="29.531600000000001"/>
    <n v="2.0497000000000001"/>
    <m/>
    <m/>
    <m/>
    <m/>
    <n v="7446"/>
    <n v="133.2834"/>
    <m/>
    <m/>
    <n v="9033"/>
    <n v="164.8647"/>
    <m/>
    <m/>
    <n v="0"/>
    <n v="164.8647"/>
    <e v="#N/A"/>
    <e v="#N/A"/>
    <e v="#N/A"/>
    <n v="3378.4638411423016"/>
    <n v="3378.4638411423016"/>
    <n v="3378.4638411423016"/>
    <n v="245501.70578967396"/>
    <e v="#N/A"/>
  </r>
  <r>
    <s v="Gill Medical PracticeFeltham and BedfontHounslowE85708Feb11"/>
    <x v="89"/>
    <x v="22"/>
    <x v="4"/>
    <x v="90"/>
    <s v="E85708"/>
    <x v="3"/>
    <n v="11"/>
    <n v="7507.6974247606704"/>
    <n v="1882"/>
    <n v="0"/>
    <n v="37.451799999999999"/>
    <n v="0"/>
    <m/>
    <m/>
    <m/>
    <m/>
    <n v="21755"/>
    <n v="389.41449999999998"/>
    <m/>
    <m/>
    <n v="23637"/>
    <n v="426.86629999999997"/>
    <m/>
    <m/>
    <n v="0"/>
    <n v="426.86629999999997"/>
    <e v="#N/A"/>
    <e v="#N/A"/>
    <e v="#N/A"/>
    <n v="3378.4638411423016"/>
    <n v="3378.4638411423016"/>
    <n v="3378.4638411423016"/>
    <n v="245501.70578967396"/>
    <e v="#N/A"/>
  </r>
  <r>
    <s v="Gill Medical PracticeFeltham and BedfontHounslowE85708Jan10"/>
    <x v="89"/>
    <x v="22"/>
    <x v="4"/>
    <x v="90"/>
    <s v="E85708"/>
    <x v="4"/>
    <n v="10"/>
    <n v="7507.6974247606704"/>
    <n v="2199"/>
    <n v="0"/>
    <n v="43.760100000000001"/>
    <n v="0"/>
    <m/>
    <m/>
    <m/>
    <m/>
    <n v="8561"/>
    <n v="153.24189999999999"/>
    <m/>
    <m/>
    <n v="10760"/>
    <n v="197.00199999999998"/>
    <m/>
    <m/>
    <n v="0"/>
    <n v="197.00199999999998"/>
    <e v="#N/A"/>
    <e v="#N/A"/>
    <e v="#N/A"/>
    <n v="3378.4638411423016"/>
    <n v="3378.4638411423016"/>
    <n v="3378.4638411423016"/>
    <n v="245501.70578967396"/>
    <e v="#N/A"/>
  </r>
  <r>
    <s v="Gill Medical PracticeFeltham and BedfontHounslowE85708Jul4"/>
    <x v="89"/>
    <x v="22"/>
    <x v="4"/>
    <x v="90"/>
    <s v="E85708"/>
    <x v="5"/>
    <n v="4"/>
    <n v="7507.6974247606704"/>
    <n v="705"/>
    <n v="0"/>
    <n v="13.042499999999999"/>
    <n v="0"/>
    <n v="1682"/>
    <n v="0"/>
    <n v="33.471800000000002"/>
    <n v="0"/>
    <n v="8642"/>
    <n v="154.6918"/>
    <n v="7659"/>
    <n v="168.49799999999999"/>
    <n v="9347"/>
    <n v="167.73429999999999"/>
    <n v="9341"/>
    <n v="201.96979999999999"/>
    <n v="0"/>
    <n v="167.73429999999999"/>
    <n v="201.96979999999999"/>
    <n v="34.235500000000002"/>
    <e v="#N/A"/>
    <n v="3378.4638411423016"/>
    <n v="3378.4638411423016"/>
    <n v="3378.4638411423016"/>
    <n v="245501.70578967396"/>
    <e v="#N/A"/>
  </r>
  <r>
    <s v="Gill Medical PracticeFeltham and BedfontHounslowE85708Jun3"/>
    <x v="89"/>
    <x v="22"/>
    <x v="4"/>
    <x v="90"/>
    <s v="E85708"/>
    <x v="6"/>
    <n v="3"/>
    <n v="7507.6974247606704"/>
    <n v="560"/>
    <n v="4"/>
    <n v="10.36"/>
    <n v="7.3999999999999996E-2"/>
    <n v="146"/>
    <n v="0"/>
    <n v="2.9054000000000002"/>
    <n v="0"/>
    <n v="28847"/>
    <n v="516.36130000000003"/>
    <n v="4446"/>
    <n v="97.811999999999998"/>
    <n v="29411"/>
    <n v="526.7953"/>
    <n v="4592"/>
    <n v="100.7174"/>
    <n v="0"/>
    <n v="526.7953"/>
    <n v="100.7174"/>
    <n v="-426.0779"/>
    <e v="#N/A"/>
    <n v="3378.4638411423016"/>
    <n v="3378.4638411423016"/>
    <n v="3378.4638411423016"/>
    <n v="245501.70578967396"/>
    <e v="#N/A"/>
  </r>
  <r>
    <s v="Gill Medical PracticeFeltham and BedfontHounslowE85708Mar12"/>
    <x v="89"/>
    <x v="22"/>
    <x v="4"/>
    <x v="90"/>
    <s v="E85708"/>
    <x v="7"/>
    <n v="12"/>
    <n v="7507.6974247606704"/>
    <n v="367"/>
    <n v="0"/>
    <n v="7.3033000000000001"/>
    <n v="0"/>
    <m/>
    <m/>
    <m/>
    <m/>
    <n v="6854"/>
    <n v="122.6866"/>
    <m/>
    <m/>
    <n v="7221"/>
    <n v="129.98990000000001"/>
    <m/>
    <m/>
    <n v="0"/>
    <n v="129.98990000000001"/>
    <e v="#N/A"/>
    <e v="#N/A"/>
    <e v="#N/A"/>
    <n v="3378.4638411423016"/>
    <n v="3378.4638411423016"/>
    <n v="3378.4638411423016"/>
    <n v="245501.70578967396"/>
    <e v="#N/A"/>
  </r>
  <r>
    <s v="Gill Medical PracticeFeltham and BedfontHounslowE85708May2"/>
    <x v="89"/>
    <x v="22"/>
    <x v="4"/>
    <x v="90"/>
    <s v="E85708"/>
    <x v="8"/>
    <n v="2"/>
    <n v="7507.6974247606704"/>
    <n v="25191"/>
    <n v="0"/>
    <n v="466.0335"/>
    <n v="0"/>
    <n v="1485"/>
    <n v="0"/>
    <n v="29.551500000000001"/>
    <n v="0"/>
    <n v="34793"/>
    <n v="622.79470000000003"/>
    <n v="8273"/>
    <n v="182.006"/>
    <n v="59984"/>
    <n v="1088.8281999999999"/>
    <n v="9758"/>
    <n v="211.5575"/>
    <n v="0"/>
    <n v="1088.8281999999999"/>
    <n v="211.5575"/>
    <n v="-877.27069999999992"/>
    <e v="#N/A"/>
    <n v="3378.4638411423016"/>
    <n v="3378.4638411423016"/>
    <n v="3378.4638411423016"/>
    <n v="245501.70578967396"/>
    <e v="#N/A"/>
  </r>
  <r>
    <s v="Gill Medical PracticeFeltham and BedfontHounslowE85708Nov8"/>
    <x v="89"/>
    <x v="22"/>
    <x v="4"/>
    <x v="90"/>
    <s v="E85708"/>
    <x v="9"/>
    <n v="8"/>
    <n v="7507.6974247606704"/>
    <n v="920"/>
    <n v="0"/>
    <n v="18.308"/>
    <n v="0"/>
    <m/>
    <m/>
    <m/>
    <m/>
    <n v="8719"/>
    <n v="156.0701"/>
    <m/>
    <m/>
    <n v="9639"/>
    <n v="174.37809999999999"/>
    <m/>
    <m/>
    <n v="0"/>
    <n v="174.37809999999999"/>
    <e v="#N/A"/>
    <e v="#N/A"/>
    <e v="#N/A"/>
    <n v="3378.4638411423016"/>
    <n v="3378.4638411423016"/>
    <n v="3378.4638411423016"/>
    <n v="245501.70578967396"/>
    <e v="#N/A"/>
  </r>
  <r>
    <s v="Gill Medical PracticeFeltham and BedfontHounslowE85708Oct7"/>
    <x v="89"/>
    <x v="22"/>
    <x v="4"/>
    <x v="90"/>
    <s v="E85708"/>
    <x v="10"/>
    <n v="7"/>
    <n v="7507.6974247606704"/>
    <n v="151"/>
    <n v="2"/>
    <n v="3.0049000000000001"/>
    <n v="3.9800000000000002E-2"/>
    <n v="0"/>
    <n v="0"/>
    <n v="0"/>
    <n v="0"/>
    <n v="14949"/>
    <n v="267.58710000000002"/>
    <n v="33963"/>
    <n v="747.18600000000004"/>
    <n v="15102"/>
    <n v="270.6318"/>
    <n v="33963"/>
    <n v="747.18600000000004"/>
    <n v="0"/>
    <n v="270.6318"/>
    <n v="747.18600000000004"/>
    <n v="476.55420000000004"/>
    <e v="#N/A"/>
    <n v="3378.4638411423016"/>
    <n v="3378.4638411423016"/>
    <n v="3378.4638411423016"/>
    <n v="245501.70578967396"/>
    <e v="#N/A"/>
  </r>
  <r>
    <s v="Gill Medical PracticeFeltham and BedfontHounslowE85708Sep6"/>
    <x v="89"/>
    <x v="22"/>
    <x v="4"/>
    <x v="90"/>
    <s v="E85708"/>
    <x v="11"/>
    <n v="6"/>
    <n v="7507.6974247606704"/>
    <n v="149"/>
    <n v="0"/>
    <n v="2.9651000000000001"/>
    <n v="0"/>
    <n v="1299"/>
    <n v="0"/>
    <n v="29.227499999999999"/>
    <n v="0"/>
    <n v="17549"/>
    <n v="314.12709999999998"/>
    <n v="7999"/>
    <n v="175.97800000000001"/>
    <n v="17698"/>
    <n v="317.09219999999999"/>
    <n v="9298"/>
    <n v="205.2055"/>
    <n v="0"/>
    <n v="317.09219999999999"/>
    <n v="205.2055"/>
    <n v="-111.88669999999999"/>
    <e v="#N/A"/>
    <n v="3378.4638411423016"/>
    <n v="3378.4638411423016"/>
    <n v="3378.4638411423016"/>
    <n v="245501.70578967396"/>
    <e v="#N/A"/>
  </r>
  <r>
    <s v="GLADSTONE MEDICAL CENTREK&amp;W SouthBrentE84036Apr1"/>
    <x v="90"/>
    <x v="20"/>
    <x v="3"/>
    <x v="91"/>
    <s v="E84036"/>
    <x v="0"/>
    <n v="1"/>
    <n v="8800.3080252838008"/>
    <n v="59017"/>
    <n v="8024"/>
    <n v="1091.8145"/>
    <n v="148.44399999999999"/>
    <n v="11715"/>
    <n v="2"/>
    <n v="233.1285"/>
    <n v="3.9800000000000002E-2"/>
    <n v="0"/>
    <n v="0"/>
    <n v="0"/>
    <n v="0"/>
    <n v="67041"/>
    <n v="1240.2584999999999"/>
    <n v="11717"/>
    <n v="233.16830000000002"/>
    <n v="0"/>
    <n v="1240.2584999999999"/>
    <n v="233.16830000000002"/>
    <n v="-1007.0901999999999"/>
    <n v="233.16830000000002"/>
    <n v="3960.1386113777103"/>
    <n v="3960.1386113777103"/>
    <n v="3960.1386113777103"/>
    <n v="287770.0724267803"/>
    <n v="0"/>
  </r>
  <r>
    <s v="GLADSTONE MEDICAL CENTREK&amp;W SouthBrentE84036Aug5"/>
    <x v="90"/>
    <x v="20"/>
    <x v="3"/>
    <x v="91"/>
    <s v="E84036"/>
    <x v="1"/>
    <n v="5"/>
    <n v="8800.3080252838008"/>
    <n v="19016"/>
    <n v="18"/>
    <n v="351.79599999999999"/>
    <n v="0.33299999999999996"/>
    <n v="11868"/>
    <n v="1341"/>
    <n v="236.17320000000001"/>
    <n v="26.6859"/>
    <n v="6"/>
    <n v="0.1074"/>
    <n v="0"/>
    <n v="0"/>
    <n v="19040"/>
    <n v="352.2364"/>
    <n v="13209"/>
    <n v="262.85910000000001"/>
    <n v="0"/>
    <n v="352.2364"/>
    <n v="262.85910000000001"/>
    <n v="-89.377299999999991"/>
    <n v="496.02740000000006"/>
    <n v="3960.1386113777103"/>
    <n v="3960.1386113777103"/>
    <n v="3960.1386113777103"/>
    <n v="287770.0724267803"/>
    <n v="0"/>
  </r>
  <r>
    <s v="GLADSTONE MEDICAL CENTREK&amp;W SouthBrentE84036Dec9"/>
    <x v="90"/>
    <x v="20"/>
    <x v="3"/>
    <x v="91"/>
    <s v="E84036"/>
    <x v="2"/>
    <n v="9"/>
    <n v="8800.3080252838008"/>
    <n v="13013"/>
    <n v="26"/>
    <n v="258.95870000000002"/>
    <n v="0.51740000000000008"/>
    <m/>
    <m/>
    <m/>
    <m/>
    <n v="0"/>
    <n v="0"/>
    <m/>
    <m/>
    <n v="13039"/>
    <n v="259.47610000000003"/>
    <m/>
    <m/>
    <n v="0"/>
    <n v="259.47610000000003"/>
    <e v="#N/A"/>
    <e v="#N/A"/>
    <e v="#N/A"/>
    <n v="3960.1386113777103"/>
    <n v="3960.1386113777103"/>
    <n v="3960.1386113777103"/>
    <n v="287770.0724267803"/>
    <e v="#N/A"/>
  </r>
  <r>
    <s v="GLADSTONE MEDICAL CENTREK&amp;W SouthBrentE84036Feb11"/>
    <x v="90"/>
    <x v="20"/>
    <x v="3"/>
    <x v="91"/>
    <s v="E84036"/>
    <x v="3"/>
    <n v="11"/>
    <n v="8800.3080252838008"/>
    <n v="13801"/>
    <n v="2764"/>
    <n v="274.63990000000001"/>
    <n v="55.003600000000006"/>
    <m/>
    <m/>
    <m/>
    <m/>
    <n v="3"/>
    <n v="5.3699999999999998E-2"/>
    <m/>
    <m/>
    <n v="16568"/>
    <n v="329.69720000000001"/>
    <m/>
    <m/>
    <n v="0"/>
    <n v="329.69720000000001"/>
    <e v="#N/A"/>
    <e v="#N/A"/>
    <e v="#N/A"/>
    <n v="3960.1386113777103"/>
    <n v="3960.1386113777103"/>
    <n v="3960.1386113777103"/>
    <n v="287770.0724267803"/>
    <e v="#N/A"/>
  </r>
  <r>
    <s v="GLADSTONE MEDICAL CENTREK&amp;W SouthBrentE84036Jan10"/>
    <x v="90"/>
    <x v="20"/>
    <x v="3"/>
    <x v="91"/>
    <s v="E84036"/>
    <x v="4"/>
    <n v="10"/>
    <n v="8800.3080252838008"/>
    <n v="15004"/>
    <n v="3"/>
    <n v="298.57960000000003"/>
    <n v="5.9700000000000003E-2"/>
    <m/>
    <m/>
    <m/>
    <m/>
    <n v="0"/>
    <n v="0"/>
    <m/>
    <m/>
    <n v="15007"/>
    <n v="298.63930000000005"/>
    <m/>
    <m/>
    <n v="0"/>
    <n v="298.63930000000005"/>
    <e v="#N/A"/>
    <e v="#N/A"/>
    <e v="#N/A"/>
    <n v="3960.1386113777103"/>
    <n v="3960.1386113777103"/>
    <n v="3960.1386113777103"/>
    <n v="287770.0724267803"/>
    <e v="#N/A"/>
  </r>
  <r>
    <s v="GLADSTONE MEDICAL CENTREK&amp;W SouthBrentE84036Jul4"/>
    <x v="90"/>
    <x v="20"/>
    <x v="3"/>
    <x v="91"/>
    <s v="E84036"/>
    <x v="5"/>
    <n v="4"/>
    <n v="8800.3080252838008"/>
    <n v="23125"/>
    <n v="2954"/>
    <n v="427.8125"/>
    <n v="54.648999999999994"/>
    <n v="11540"/>
    <n v="395"/>
    <n v="229.64600000000002"/>
    <n v="7.8605"/>
    <n v="2"/>
    <n v="3.5799999999999998E-2"/>
    <n v="0"/>
    <n v="0"/>
    <n v="26081"/>
    <n v="482.4973"/>
    <n v="11935"/>
    <n v="237.50650000000002"/>
    <n v="0"/>
    <n v="482.4973"/>
    <n v="237.50650000000002"/>
    <n v="-244.99079999999998"/>
    <e v="#N/A"/>
    <n v="3960.1386113777103"/>
    <n v="3960.1386113777103"/>
    <n v="3960.1386113777103"/>
    <n v="287770.0724267803"/>
    <e v="#N/A"/>
  </r>
  <r>
    <s v="GLADSTONE MEDICAL CENTREK&amp;W SouthBrentE84036Jun3"/>
    <x v="90"/>
    <x v="20"/>
    <x v="3"/>
    <x v="91"/>
    <s v="E84036"/>
    <x v="6"/>
    <n v="3"/>
    <n v="8800.3080252838008"/>
    <n v="88407"/>
    <n v="6563"/>
    <n v="1635.5294999999999"/>
    <n v="121.41549999999999"/>
    <n v="10581"/>
    <n v="1863"/>
    <n v="210.56190000000001"/>
    <n v="37.073700000000002"/>
    <n v="0"/>
    <n v="0"/>
    <n v="0"/>
    <n v="0"/>
    <n v="94970"/>
    <n v="1756.9449999999999"/>
    <n v="12444"/>
    <n v="247.63560000000001"/>
    <n v="0"/>
    <n v="1756.9449999999999"/>
    <n v="247.63560000000001"/>
    <n v="-1509.3093999999999"/>
    <e v="#N/A"/>
    <n v="3960.1386113777103"/>
    <n v="3960.1386113777103"/>
    <n v="3960.1386113777103"/>
    <n v="287770.0724267803"/>
    <e v="#N/A"/>
  </r>
  <r>
    <s v="GLADSTONE MEDICAL CENTREK&amp;W SouthBrentE84036Mar12"/>
    <x v="90"/>
    <x v="20"/>
    <x v="3"/>
    <x v="91"/>
    <s v="E84036"/>
    <x v="7"/>
    <n v="12"/>
    <n v="8800.3080252838008"/>
    <n v="11934"/>
    <n v="2884"/>
    <n v="237.48660000000001"/>
    <n v="57.391600000000004"/>
    <m/>
    <m/>
    <m/>
    <m/>
    <n v="0"/>
    <n v="0"/>
    <m/>
    <m/>
    <n v="14818"/>
    <n v="294.87819999999999"/>
    <m/>
    <m/>
    <n v="0"/>
    <n v="294.87819999999999"/>
    <e v="#N/A"/>
    <e v="#N/A"/>
    <e v="#N/A"/>
    <n v="3960.1386113777103"/>
    <n v="3960.1386113777103"/>
    <n v="3960.1386113777103"/>
    <n v="287770.0724267803"/>
    <e v="#N/A"/>
  </r>
  <r>
    <s v="GLADSTONE MEDICAL CENTREK&amp;W SouthBrentE84036May2"/>
    <x v="90"/>
    <x v="20"/>
    <x v="3"/>
    <x v="91"/>
    <s v="E84036"/>
    <x v="8"/>
    <n v="2"/>
    <n v="8800.3080252838008"/>
    <n v="93718"/>
    <n v="503"/>
    <n v="1733.7829999999999"/>
    <n v="9.3055000000000003"/>
    <n v="8670"/>
    <n v="268"/>
    <n v="172.53300000000002"/>
    <n v="5.3332000000000006"/>
    <n v="0"/>
    <n v="0"/>
    <n v="0"/>
    <n v="0"/>
    <n v="94221"/>
    <n v="1743.0884999999998"/>
    <n v="8938"/>
    <n v="177.86620000000002"/>
    <n v="0"/>
    <n v="1743.0884999999998"/>
    <n v="177.86620000000002"/>
    <n v="-1565.2222999999999"/>
    <e v="#N/A"/>
    <n v="3960.1386113777103"/>
    <n v="3960.1386113777103"/>
    <n v="3960.1386113777103"/>
    <n v="287770.0724267803"/>
    <e v="#N/A"/>
  </r>
  <r>
    <s v="GLADSTONE MEDICAL CENTREK&amp;W SouthBrentE84036Nov8"/>
    <x v="90"/>
    <x v="20"/>
    <x v="3"/>
    <x v="91"/>
    <s v="E84036"/>
    <x v="9"/>
    <n v="8"/>
    <n v="8800.3080252838008"/>
    <n v="46603"/>
    <n v="8428"/>
    <n v="927.39970000000005"/>
    <n v="167.71720000000002"/>
    <m/>
    <m/>
    <m/>
    <m/>
    <n v="2"/>
    <n v="3.5799999999999998E-2"/>
    <m/>
    <m/>
    <n v="55033"/>
    <n v="1095.1527000000001"/>
    <m/>
    <m/>
    <n v="0"/>
    <n v="1095.1527000000001"/>
    <e v="#N/A"/>
    <e v="#N/A"/>
    <e v="#N/A"/>
    <n v="3960.1386113777103"/>
    <n v="3960.1386113777103"/>
    <n v="3960.1386113777103"/>
    <n v="287770.0724267803"/>
    <e v="#N/A"/>
  </r>
  <r>
    <s v="GLADSTONE MEDICAL CENTREK&amp;W SouthBrentE84036Oct7"/>
    <x v="90"/>
    <x v="20"/>
    <x v="3"/>
    <x v="91"/>
    <s v="E84036"/>
    <x v="10"/>
    <n v="7"/>
    <n v="8800.3080252838008"/>
    <n v="13813"/>
    <n v="3554"/>
    <n v="274.87870000000004"/>
    <n v="70.724600000000009"/>
    <n v="0"/>
    <n v="15726"/>
    <n v="0"/>
    <n v="353.83499999999998"/>
    <n v="0"/>
    <n v="0"/>
    <n v="0"/>
    <n v="0"/>
    <n v="17367"/>
    <n v="345.60330000000005"/>
    <n v="15726"/>
    <n v="353.83499999999998"/>
    <n v="0"/>
    <n v="345.60330000000005"/>
    <n v="353.83499999999998"/>
    <n v="8.2316999999999325"/>
    <e v="#N/A"/>
    <n v="3960.1386113777103"/>
    <n v="3960.1386113777103"/>
    <n v="3960.1386113777103"/>
    <n v="287770.0724267803"/>
    <e v="#N/A"/>
  </r>
  <r>
    <s v="GLADSTONE MEDICAL CENTREK&amp;W SouthBrentE84036Sep6"/>
    <x v="90"/>
    <x v="20"/>
    <x v="3"/>
    <x v="91"/>
    <s v="E84036"/>
    <x v="11"/>
    <n v="6"/>
    <n v="8800.3080252838008"/>
    <n v="12467"/>
    <n v="14537"/>
    <n v="248.0933"/>
    <n v="289.28630000000004"/>
    <n v="16332"/>
    <n v="9926"/>
    <n v="367.46999999999997"/>
    <n v="223.33499999999998"/>
    <n v="0"/>
    <n v="0"/>
    <n v="0"/>
    <n v="0"/>
    <n v="27004"/>
    <n v="537.37959999999998"/>
    <n v="26258"/>
    <n v="590.80499999999995"/>
    <n v="0"/>
    <n v="537.37959999999998"/>
    <n v="590.80499999999995"/>
    <n v="53.425399999999968"/>
    <e v="#N/A"/>
    <n v="3960.1386113777103"/>
    <n v="3960.1386113777103"/>
    <n v="3960.1386113777103"/>
    <n v="287770.0724267803"/>
    <e v="#N/A"/>
  </r>
  <r>
    <s v="Glebe Street Surgery ChiswickHounslowE85683Apr1"/>
    <x v="91"/>
    <x v="26"/>
    <x v="4"/>
    <x v="92"/>
    <s v="E85683"/>
    <x v="0"/>
    <n v="1"/>
    <n v="3726.9517619226899"/>
    <n v="266"/>
    <n v="0"/>
    <n v="4.9209999999999994"/>
    <n v="0"/>
    <n v="891"/>
    <n v="0"/>
    <n v="17.730900000000002"/>
    <n v="0"/>
    <n v="2177"/>
    <n v="38.968299999999999"/>
    <n v="2249"/>
    <n v="49.478000000000002"/>
    <n v="2443"/>
    <n v="43.889299999999999"/>
    <n v="3140"/>
    <n v="67.2089"/>
    <n v="0"/>
    <n v="43.889299999999999"/>
    <n v="67.2089"/>
    <n v="23.319600000000001"/>
    <n v="67.2089"/>
    <n v="1677.1282928652106"/>
    <n v="1677.1282928652106"/>
    <n v="1677.1282928652106"/>
    <n v="121871.32261487197"/>
    <n v="0"/>
  </r>
  <r>
    <s v="Glebe Street Surgery ChiswickHounslowE85683Aug5"/>
    <x v="91"/>
    <x v="26"/>
    <x v="4"/>
    <x v="92"/>
    <s v="E85683"/>
    <x v="1"/>
    <n v="5"/>
    <n v="3726.9517619226899"/>
    <n v="583"/>
    <n v="0"/>
    <n v="10.785499999999999"/>
    <n v="0"/>
    <n v="827"/>
    <n v="0"/>
    <n v="16.4573"/>
    <n v="0"/>
    <n v="4920"/>
    <n v="88.067999999999998"/>
    <n v="2615"/>
    <n v="57.53"/>
    <n v="5503"/>
    <n v="98.853499999999997"/>
    <n v="3442"/>
    <n v="73.987300000000005"/>
    <n v="0"/>
    <n v="98.853499999999997"/>
    <n v="73.987300000000005"/>
    <n v="-24.866199999999992"/>
    <n v="141.1962"/>
    <n v="1677.1282928652106"/>
    <n v="1677.1282928652106"/>
    <n v="1677.1282928652106"/>
    <n v="121871.32261487197"/>
    <n v="0"/>
  </r>
  <r>
    <s v="Glebe Street Surgery ChiswickHounslowE85683Dec9"/>
    <x v="91"/>
    <x v="26"/>
    <x v="4"/>
    <x v="92"/>
    <s v="E85683"/>
    <x v="2"/>
    <n v="9"/>
    <n v="3726.9517619226899"/>
    <n v="2154"/>
    <n v="0"/>
    <n v="42.864600000000003"/>
    <n v="0"/>
    <m/>
    <m/>
    <m/>
    <m/>
    <n v="2834"/>
    <n v="50.7286"/>
    <m/>
    <m/>
    <n v="4988"/>
    <n v="93.593199999999996"/>
    <m/>
    <m/>
    <n v="0"/>
    <n v="93.593199999999996"/>
    <e v="#N/A"/>
    <e v="#N/A"/>
    <e v="#N/A"/>
    <n v="1677.1282928652106"/>
    <n v="1677.1282928652106"/>
    <n v="1677.1282928652106"/>
    <n v="121871.32261487197"/>
    <e v="#N/A"/>
  </r>
  <r>
    <s v="Glebe Street Surgery ChiswickHounslowE85683Feb11"/>
    <x v="91"/>
    <x v="26"/>
    <x v="4"/>
    <x v="92"/>
    <s v="E85683"/>
    <x v="3"/>
    <n v="11"/>
    <n v="3726.9517619226899"/>
    <n v="1832"/>
    <n v="0"/>
    <n v="36.456800000000001"/>
    <n v="0"/>
    <m/>
    <m/>
    <m/>
    <m/>
    <n v="2973"/>
    <n v="53.216700000000003"/>
    <m/>
    <m/>
    <n v="4805"/>
    <n v="89.673500000000004"/>
    <m/>
    <m/>
    <n v="0"/>
    <n v="89.673500000000004"/>
    <e v="#N/A"/>
    <e v="#N/A"/>
    <e v="#N/A"/>
    <n v="1677.1282928652106"/>
    <n v="1677.1282928652106"/>
    <n v="1677.1282928652106"/>
    <n v="121871.32261487197"/>
    <e v="#N/A"/>
  </r>
  <r>
    <s v="Glebe Street Surgery ChiswickHounslowE85683Jan10"/>
    <x v="91"/>
    <x v="26"/>
    <x v="4"/>
    <x v="92"/>
    <s v="E85683"/>
    <x v="4"/>
    <n v="10"/>
    <n v="3726.9517619226899"/>
    <n v="1348"/>
    <n v="327"/>
    <n v="26.825200000000002"/>
    <n v="6.5073000000000008"/>
    <m/>
    <m/>
    <m/>
    <m/>
    <n v="20007"/>
    <n v="358.12529999999998"/>
    <m/>
    <m/>
    <n v="21682"/>
    <n v="391.45779999999996"/>
    <m/>
    <m/>
    <n v="0"/>
    <n v="391.45779999999996"/>
    <e v="#N/A"/>
    <e v="#N/A"/>
    <e v="#N/A"/>
    <n v="1677.1282928652106"/>
    <n v="1677.1282928652106"/>
    <n v="1677.1282928652106"/>
    <n v="121871.32261487197"/>
    <e v="#N/A"/>
  </r>
  <r>
    <s v="Glebe Street Surgery ChiswickHounslowE85683Jul4"/>
    <x v="91"/>
    <x v="26"/>
    <x v="4"/>
    <x v="92"/>
    <s v="E85683"/>
    <x v="5"/>
    <n v="4"/>
    <n v="3726.9517619226899"/>
    <n v="392"/>
    <n v="0"/>
    <n v="7.2519999999999998"/>
    <n v="0"/>
    <n v="1264"/>
    <n v="0"/>
    <n v="25.153600000000001"/>
    <n v="0"/>
    <n v="5476"/>
    <n v="98.020399999999995"/>
    <n v="2650"/>
    <n v="58.3"/>
    <n v="5868"/>
    <n v="105.27239999999999"/>
    <n v="3914"/>
    <n v="83.453599999999994"/>
    <n v="0"/>
    <n v="105.27239999999999"/>
    <n v="83.453599999999994"/>
    <n v="-21.818799999999996"/>
    <e v="#N/A"/>
    <n v="1677.1282928652106"/>
    <n v="1677.1282928652106"/>
    <n v="1677.1282928652106"/>
    <n v="121871.32261487197"/>
    <e v="#N/A"/>
  </r>
  <r>
    <s v="Glebe Street Surgery ChiswickHounslowE85683Jun3"/>
    <x v="91"/>
    <x v="26"/>
    <x v="4"/>
    <x v="92"/>
    <s v="E85683"/>
    <x v="6"/>
    <n v="3"/>
    <n v="3726.9517619226899"/>
    <n v="487"/>
    <n v="0"/>
    <n v="9.0094999999999992"/>
    <n v="0"/>
    <n v="1119"/>
    <n v="0"/>
    <n v="22.2681"/>
    <n v="0"/>
    <n v="4720"/>
    <n v="84.488"/>
    <n v="2049"/>
    <n v="45.078000000000003"/>
    <n v="5207"/>
    <n v="93.497500000000002"/>
    <n v="3168"/>
    <n v="67.346100000000007"/>
    <n v="0"/>
    <n v="93.497500000000002"/>
    <n v="67.346100000000007"/>
    <n v="-26.151399999999995"/>
    <e v="#N/A"/>
    <n v="1677.1282928652106"/>
    <n v="1677.1282928652106"/>
    <n v="1677.1282928652106"/>
    <n v="121871.32261487197"/>
    <e v="#N/A"/>
  </r>
  <r>
    <s v="Glebe Street Surgery ChiswickHounslowE85683Mar12"/>
    <x v="91"/>
    <x v="26"/>
    <x v="4"/>
    <x v="92"/>
    <s v="E85683"/>
    <x v="7"/>
    <n v="12"/>
    <n v="3726.9517619226899"/>
    <n v="239"/>
    <n v="0"/>
    <n v="4.7561"/>
    <n v="0"/>
    <m/>
    <m/>
    <m/>
    <m/>
    <n v="3195"/>
    <n v="57.1905"/>
    <m/>
    <m/>
    <n v="3434"/>
    <n v="61.946600000000004"/>
    <m/>
    <m/>
    <n v="0"/>
    <n v="61.946600000000004"/>
    <e v="#N/A"/>
    <e v="#N/A"/>
    <e v="#N/A"/>
    <n v="1677.1282928652106"/>
    <n v="1677.1282928652106"/>
    <n v="1677.1282928652106"/>
    <n v="121871.32261487197"/>
    <e v="#N/A"/>
  </r>
  <r>
    <s v="Glebe Street Surgery ChiswickHounslowE85683May2"/>
    <x v="91"/>
    <x v="26"/>
    <x v="4"/>
    <x v="92"/>
    <s v="E85683"/>
    <x v="8"/>
    <n v="2"/>
    <n v="3726.9517619226899"/>
    <n v="7266"/>
    <n v="0"/>
    <n v="134.42099999999999"/>
    <n v="0"/>
    <n v="8577"/>
    <n v="0"/>
    <n v="170.6823"/>
    <n v="0"/>
    <n v="4615"/>
    <n v="82.608500000000006"/>
    <n v="2046"/>
    <n v="45.012"/>
    <n v="11881"/>
    <n v="217.02949999999998"/>
    <n v="10623"/>
    <n v="215.6943"/>
    <n v="0"/>
    <n v="217.02949999999998"/>
    <n v="215.6943"/>
    <n v="-1.3351999999999862"/>
    <e v="#N/A"/>
    <n v="1677.1282928652106"/>
    <n v="1677.1282928652106"/>
    <n v="1677.1282928652106"/>
    <n v="121871.32261487197"/>
    <e v="#N/A"/>
  </r>
  <r>
    <s v="Glebe Street Surgery ChiswickHounslowE85683Nov8"/>
    <x v="91"/>
    <x v="26"/>
    <x v="4"/>
    <x v="92"/>
    <s v="E85683"/>
    <x v="9"/>
    <n v="8"/>
    <n v="3726.9517619226899"/>
    <n v="1686"/>
    <n v="0"/>
    <n v="33.551400000000001"/>
    <n v="0"/>
    <m/>
    <m/>
    <m/>
    <m/>
    <n v="13157"/>
    <n v="235.5103"/>
    <m/>
    <m/>
    <n v="14843"/>
    <n v="269.06169999999997"/>
    <m/>
    <m/>
    <n v="0"/>
    <n v="269.06169999999997"/>
    <e v="#N/A"/>
    <e v="#N/A"/>
    <e v="#N/A"/>
    <n v="1677.1282928652106"/>
    <n v="1677.1282928652106"/>
    <n v="1677.1282928652106"/>
    <n v="121871.32261487197"/>
    <e v="#N/A"/>
  </r>
  <r>
    <s v="Glebe Street Surgery ChiswickHounslowE85683Oct7"/>
    <x v="91"/>
    <x v="26"/>
    <x v="4"/>
    <x v="92"/>
    <s v="E85683"/>
    <x v="10"/>
    <n v="7"/>
    <n v="3726.9517619226899"/>
    <n v="580"/>
    <n v="0"/>
    <n v="11.542"/>
    <n v="0"/>
    <n v="0"/>
    <n v="0"/>
    <n v="0"/>
    <n v="0"/>
    <n v="5096"/>
    <n v="91.218400000000003"/>
    <n v="3903"/>
    <n v="85.866"/>
    <n v="5676"/>
    <n v="102.7604"/>
    <n v="3903"/>
    <n v="85.866"/>
    <n v="0"/>
    <n v="102.7604"/>
    <n v="85.866"/>
    <n v="-16.894400000000005"/>
    <e v="#N/A"/>
    <n v="1677.1282928652106"/>
    <n v="1677.1282928652106"/>
    <n v="1677.1282928652106"/>
    <n v="121871.32261487197"/>
    <e v="#N/A"/>
  </r>
  <r>
    <s v="Glebe Street Surgery ChiswickHounslowE85683Sep6"/>
    <x v="91"/>
    <x v="26"/>
    <x v="4"/>
    <x v="92"/>
    <s v="E85683"/>
    <x v="11"/>
    <n v="6"/>
    <n v="3726.9517619226899"/>
    <n v="493"/>
    <n v="3"/>
    <n v="9.8107000000000006"/>
    <n v="5.9700000000000003E-2"/>
    <n v="1181"/>
    <n v="0"/>
    <n v="26.572499999999998"/>
    <n v="0"/>
    <n v="4545"/>
    <n v="81.355500000000006"/>
    <n v="3250"/>
    <n v="71.5"/>
    <n v="5041"/>
    <n v="91.22590000000001"/>
    <n v="4431"/>
    <n v="98.072499999999991"/>
    <n v="0"/>
    <n v="91.22590000000001"/>
    <n v="98.072499999999991"/>
    <n v="6.8465999999999809"/>
    <e v="#N/A"/>
    <n v="1677.1282928652106"/>
    <n v="1677.1282928652106"/>
    <n v="1677.1282928652106"/>
    <n v="121871.32261487197"/>
    <e v="#N/A"/>
  </r>
  <r>
    <s v="GLENDALE HOUSE SURGERYHH CollaborativeHillingdonE86038Apr1"/>
    <x v="92"/>
    <x v="42"/>
    <x v="1"/>
    <x v="93"/>
    <s v="E86038"/>
    <x v="0"/>
    <n v="1"/>
    <n v="6780.8171974611496"/>
    <n v="12584"/>
    <n v="0"/>
    <n v="232.804"/>
    <n v="0"/>
    <n v="18474"/>
    <n v="582"/>
    <n v="367.63260000000002"/>
    <n v="11.581800000000001"/>
    <n v="0"/>
    <n v="0"/>
    <n v="700"/>
    <n v="15.4"/>
    <n v="12584"/>
    <n v="232.804"/>
    <n v="19756"/>
    <n v="394.61439999999999"/>
    <n v="0"/>
    <n v="232.804"/>
    <n v="394.61439999999999"/>
    <n v="161.81039999999999"/>
    <n v="394.61439999999999"/>
    <n v="3051.3677388575175"/>
    <n v="3051.3677388575175"/>
    <n v="3051.3677388575175"/>
    <n v="221732.72235697962"/>
    <n v="0"/>
  </r>
  <r>
    <s v="GLENDALE HOUSE SURGERYHH CollaborativeHillingdonE86038Aug5"/>
    <x v="92"/>
    <x v="42"/>
    <x v="1"/>
    <x v="93"/>
    <s v="E86038"/>
    <x v="1"/>
    <n v="5"/>
    <n v="6780.8171974611496"/>
    <n v="1498"/>
    <n v="3"/>
    <n v="27.712999999999997"/>
    <n v="5.5499999999999994E-2"/>
    <n v="5193"/>
    <n v="783"/>
    <n v="103.3407"/>
    <n v="15.581700000000001"/>
    <n v="0"/>
    <n v="0"/>
    <n v="743"/>
    <n v="16.346"/>
    <n v="1501"/>
    <n v="27.768499999999996"/>
    <n v="6719"/>
    <n v="135.26839999999999"/>
    <n v="0"/>
    <n v="27.768499999999996"/>
    <n v="135.26839999999999"/>
    <n v="107.4999"/>
    <n v="529.88279999999997"/>
    <n v="3051.3677388575175"/>
    <n v="3051.3677388575175"/>
    <n v="3051.3677388575175"/>
    <n v="221732.72235697962"/>
    <n v="0"/>
  </r>
  <r>
    <s v="GLENDALE HOUSE SURGERYHH CollaborativeHillingdonE86038Dec9"/>
    <x v="92"/>
    <x v="42"/>
    <x v="1"/>
    <x v="93"/>
    <s v="E86038"/>
    <x v="2"/>
    <n v="9"/>
    <n v="6780.8171974611496"/>
    <n v="2466"/>
    <n v="348"/>
    <n v="49.073399999999999"/>
    <n v="6.9252000000000002"/>
    <m/>
    <m/>
    <m/>
    <m/>
    <n v="4"/>
    <n v="7.1599999999999997E-2"/>
    <m/>
    <m/>
    <n v="2818"/>
    <n v="56.070199999999993"/>
    <m/>
    <m/>
    <n v="0"/>
    <n v="56.070199999999993"/>
    <e v="#N/A"/>
    <e v="#N/A"/>
    <e v="#N/A"/>
    <n v="3051.3677388575175"/>
    <n v="3051.3677388575175"/>
    <n v="3051.3677388575175"/>
    <n v="221732.72235697962"/>
    <e v="#N/A"/>
  </r>
  <r>
    <s v="GLENDALE HOUSE SURGERYHH CollaborativeHillingdonE86038Feb11"/>
    <x v="92"/>
    <x v="42"/>
    <x v="1"/>
    <x v="93"/>
    <s v="E86038"/>
    <x v="3"/>
    <n v="11"/>
    <n v="6780.8171974611496"/>
    <n v="5434"/>
    <n v="239"/>
    <n v="108.1366"/>
    <n v="4.7561"/>
    <m/>
    <m/>
    <m/>
    <m/>
    <n v="2"/>
    <n v="3.5799999999999998E-2"/>
    <m/>
    <m/>
    <n v="5675"/>
    <n v="112.9285"/>
    <m/>
    <m/>
    <n v="0"/>
    <n v="112.9285"/>
    <e v="#N/A"/>
    <e v="#N/A"/>
    <e v="#N/A"/>
    <n v="3051.3677388575175"/>
    <n v="3051.3677388575175"/>
    <n v="3051.3677388575175"/>
    <n v="221732.72235697962"/>
    <e v="#N/A"/>
  </r>
  <r>
    <s v="GLENDALE HOUSE SURGERYHH CollaborativeHillingdonE86038Jan10"/>
    <x v="92"/>
    <x v="42"/>
    <x v="1"/>
    <x v="93"/>
    <s v="E86038"/>
    <x v="4"/>
    <n v="10"/>
    <n v="6780.8171974611496"/>
    <n v="6249"/>
    <n v="289"/>
    <n v="124.35510000000001"/>
    <n v="5.7511000000000001"/>
    <m/>
    <m/>
    <m/>
    <m/>
    <n v="4"/>
    <n v="7.1599999999999997E-2"/>
    <m/>
    <m/>
    <n v="6542"/>
    <n v="130.17779999999999"/>
    <m/>
    <m/>
    <n v="0"/>
    <n v="130.17779999999999"/>
    <e v="#N/A"/>
    <e v="#N/A"/>
    <e v="#N/A"/>
    <n v="3051.3677388575175"/>
    <n v="3051.3677388575175"/>
    <n v="3051.3677388575175"/>
    <n v="221732.72235697962"/>
    <e v="#N/A"/>
  </r>
  <r>
    <s v="GLENDALE HOUSE SURGERYHH CollaborativeHillingdonE86038Jul4"/>
    <x v="92"/>
    <x v="42"/>
    <x v="1"/>
    <x v="93"/>
    <s v="E86038"/>
    <x v="5"/>
    <n v="4"/>
    <n v="6780.8171974611496"/>
    <n v="39366"/>
    <n v="651"/>
    <n v="728.27099999999996"/>
    <n v="12.0435"/>
    <n v="1518"/>
    <n v="1250"/>
    <n v="30.208200000000001"/>
    <n v="24.875"/>
    <n v="0"/>
    <n v="0"/>
    <n v="3058"/>
    <n v="67.275999999999996"/>
    <n v="40017"/>
    <n v="740.31449999999995"/>
    <n v="5826"/>
    <n v="122.3592"/>
    <n v="0"/>
    <n v="740.31449999999995"/>
    <n v="122.3592"/>
    <n v="-617.95529999999997"/>
    <e v="#N/A"/>
    <n v="3051.3677388575175"/>
    <n v="3051.3677388575175"/>
    <n v="3051.3677388575175"/>
    <n v="221732.72235697962"/>
    <e v="#N/A"/>
  </r>
  <r>
    <s v="GLENDALE HOUSE SURGERYHH CollaborativeHillingdonE86038Jun3"/>
    <x v="92"/>
    <x v="42"/>
    <x v="1"/>
    <x v="93"/>
    <s v="E86038"/>
    <x v="6"/>
    <n v="3"/>
    <n v="6780.8171974611496"/>
    <n v="7161"/>
    <n v="2"/>
    <n v="132.4785"/>
    <n v="3.6999999999999998E-2"/>
    <n v="1543"/>
    <n v="1298"/>
    <n v="30.7057"/>
    <n v="25.830200000000001"/>
    <n v="0"/>
    <n v="0"/>
    <n v="3400"/>
    <n v="74.8"/>
    <n v="7163"/>
    <n v="132.5155"/>
    <n v="6241"/>
    <n v="131.33589999999998"/>
    <n v="0"/>
    <n v="132.5155"/>
    <n v="131.33589999999998"/>
    <n v="-1.179600000000022"/>
    <e v="#N/A"/>
    <n v="3051.3677388575175"/>
    <n v="3051.3677388575175"/>
    <n v="3051.3677388575175"/>
    <n v="221732.72235697962"/>
    <e v="#N/A"/>
  </r>
  <r>
    <s v="GLENDALE HOUSE SURGERYHH CollaborativeHillingdonE86038Mar12"/>
    <x v="92"/>
    <x v="42"/>
    <x v="1"/>
    <x v="93"/>
    <s v="E86038"/>
    <x v="7"/>
    <n v="12"/>
    <n v="6780.8171974611496"/>
    <n v="12285"/>
    <n v="310"/>
    <n v="244.47150000000002"/>
    <n v="6.1690000000000005"/>
    <m/>
    <m/>
    <m/>
    <m/>
    <n v="2"/>
    <n v="3.5799999999999998E-2"/>
    <m/>
    <m/>
    <n v="12597"/>
    <n v="250.67630000000003"/>
    <m/>
    <m/>
    <n v="0"/>
    <n v="250.67630000000003"/>
    <e v="#N/A"/>
    <e v="#N/A"/>
    <e v="#N/A"/>
    <n v="3051.3677388575175"/>
    <n v="3051.3677388575175"/>
    <n v="3051.3677388575175"/>
    <n v="221732.72235697962"/>
    <e v="#N/A"/>
  </r>
  <r>
    <s v="GLENDALE HOUSE SURGERYHH CollaborativeHillingdonE86038May2"/>
    <x v="92"/>
    <x v="42"/>
    <x v="1"/>
    <x v="93"/>
    <s v="E86038"/>
    <x v="8"/>
    <n v="2"/>
    <n v="6780.8171974611496"/>
    <n v="4818"/>
    <n v="0"/>
    <n v="89.132999999999996"/>
    <n v="0"/>
    <n v="1280"/>
    <n v="979"/>
    <n v="25.472000000000001"/>
    <n v="19.482100000000003"/>
    <n v="0"/>
    <n v="0"/>
    <n v="2413"/>
    <n v="53.085999999999999"/>
    <n v="4818"/>
    <n v="89.132999999999996"/>
    <n v="4672"/>
    <n v="98.040099999999995"/>
    <n v="0"/>
    <n v="89.132999999999996"/>
    <n v="98.040099999999995"/>
    <n v="8.9070999999999998"/>
    <e v="#N/A"/>
    <n v="3051.3677388575175"/>
    <n v="3051.3677388575175"/>
    <n v="3051.3677388575175"/>
    <n v="221732.72235697962"/>
    <e v="#N/A"/>
  </r>
  <r>
    <s v="GLENDALE HOUSE SURGERYHH CollaborativeHillingdonE86038Nov8"/>
    <x v="92"/>
    <x v="42"/>
    <x v="1"/>
    <x v="93"/>
    <s v="E86038"/>
    <x v="9"/>
    <n v="8"/>
    <n v="6780.8171974611496"/>
    <n v="2209"/>
    <n v="415"/>
    <n v="43.959099999999999"/>
    <n v="8.2584999999999997"/>
    <m/>
    <m/>
    <m/>
    <m/>
    <n v="12"/>
    <n v="0.21479999999999999"/>
    <m/>
    <m/>
    <n v="2636"/>
    <n v="52.432399999999994"/>
    <m/>
    <m/>
    <n v="0"/>
    <n v="52.432399999999994"/>
    <e v="#N/A"/>
    <e v="#N/A"/>
    <e v="#N/A"/>
    <n v="3051.3677388575175"/>
    <n v="3051.3677388575175"/>
    <n v="3051.3677388575175"/>
    <n v="221732.72235697962"/>
    <e v="#N/A"/>
  </r>
  <r>
    <s v="GLENDALE HOUSE SURGERYHH CollaborativeHillingdonE86038Oct7"/>
    <x v="92"/>
    <x v="42"/>
    <x v="1"/>
    <x v="93"/>
    <s v="E86038"/>
    <x v="10"/>
    <n v="7"/>
    <n v="6780.8171974611496"/>
    <n v="6343"/>
    <n v="7864"/>
    <n v="126.2257"/>
    <n v="156.49360000000001"/>
    <n v="0"/>
    <n v="4896"/>
    <n v="0"/>
    <n v="110.16"/>
    <n v="12"/>
    <n v="0.21479999999999999"/>
    <n v="733"/>
    <n v="16.126000000000001"/>
    <n v="14219"/>
    <n v="282.93410000000006"/>
    <n v="5629"/>
    <n v="126.286"/>
    <n v="0"/>
    <n v="282.93410000000006"/>
    <n v="126.286"/>
    <n v="-156.64810000000006"/>
    <e v="#N/A"/>
    <n v="3051.3677388575175"/>
    <n v="3051.3677388575175"/>
    <n v="3051.3677388575175"/>
    <n v="221732.72235697962"/>
    <e v="#N/A"/>
  </r>
  <r>
    <s v="GLENDALE HOUSE SURGERYHH CollaborativeHillingdonE86038Sep6"/>
    <x v="92"/>
    <x v="42"/>
    <x v="1"/>
    <x v="93"/>
    <s v="E86038"/>
    <x v="11"/>
    <n v="6"/>
    <n v="6780.8171974611496"/>
    <n v="10338"/>
    <n v="0"/>
    <n v="205.72620000000001"/>
    <n v="0"/>
    <n v="5631"/>
    <n v="4745"/>
    <n v="126.69749999999999"/>
    <n v="106.7625"/>
    <n v="0"/>
    <n v="0"/>
    <n v="821"/>
    <n v="18.062000000000001"/>
    <n v="10338"/>
    <n v="205.72620000000001"/>
    <n v="11197"/>
    <n v="251.52199999999999"/>
    <n v="0"/>
    <n v="205.72620000000001"/>
    <n v="251.52199999999999"/>
    <n v="45.795799999999986"/>
    <e v="#N/A"/>
    <n v="3051.3677388575175"/>
    <n v="3051.3677388575175"/>
    <n v="3051.3677388575175"/>
    <n v="221732.72235697962"/>
    <e v="#N/A"/>
  </r>
  <r>
    <s v="GOODCARE PRACTICE (THE RUISLIP ROAD SURGERY (JOSHI))NortholtEalingE85712Apr1"/>
    <x v="93"/>
    <x v="16"/>
    <x v="2"/>
    <x v="94"/>
    <s v="E85712"/>
    <x v="0"/>
    <n v="1"/>
    <n v="9780.9750982569003"/>
    <n v="5717"/>
    <n v="0"/>
    <n v="105.7645"/>
    <n v="0"/>
    <n v="20481"/>
    <n v="2"/>
    <n v="407.57190000000003"/>
    <n v="3.9800000000000002E-2"/>
    <n v="40774"/>
    <n v="729.8546"/>
    <n v="18993"/>
    <n v="417.846"/>
    <n v="46491"/>
    <n v="835.6191"/>
    <n v="39476"/>
    <n v="825.45770000000005"/>
    <n v="0"/>
    <m/>
    <n v="825.45770000000005"/>
    <m/>
    <m/>
    <m/>
    <m/>
    <n v="0"/>
    <m/>
    <n v="0"/>
  </r>
  <r>
    <s v="GOODCARE PRACTICE (THE RUISLIP ROAD SURGERY (JOSHI))NortholtEalingE85712Aug5"/>
    <x v="93"/>
    <x v="16"/>
    <x v="2"/>
    <x v="94"/>
    <s v="E85712"/>
    <x v="1"/>
    <n v="5"/>
    <n v="9780.9750982569003"/>
    <n v="11274"/>
    <n v="2"/>
    <n v="208.56899999999999"/>
    <n v="3.6999999999999998E-2"/>
    <n v="32789"/>
    <n v="4206"/>
    <n v="652.50110000000006"/>
    <n v="83.699400000000011"/>
    <n v="38541"/>
    <n v="689.88390000000004"/>
    <n v="16069"/>
    <n v="353.51799999999997"/>
    <n v="49817"/>
    <n v="898.48990000000003"/>
    <n v="53064"/>
    <n v="1089.7184999999999"/>
    <n v="0"/>
    <m/>
    <n v="1089.7184999999999"/>
    <m/>
    <m/>
    <m/>
    <m/>
    <n v="0"/>
    <m/>
    <n v="0"/>
  </r>
  <r>
    <s v="GOODCARE PRACTICE (THE RUISLIP ROAD SURGERY (JOSHI))NortholtEalingE85712Dec9"/>
    <x v="93"/>
    <x v="16"/>
    <x v="2"/>
    <x v="94"/>
    <s v="E85712"/>
    <x v="2"/>
    <n v="9"/>
    <n v="9780.9750982569003"/>
    <n v="17164"/>
    <n v="0"/>
    <n v="341.56360000000001"/>
    <n v="0"/>
    <m/>
    <m/>
    <m/>
    <m/>
    <n v="30537"/>
    <n v="546.6123"/>
    <m/>
    <m/>
    <n v="47701"/>
    <n v="888.17589999999996"/>
    <m/>
    <m/>
    <n v="0"/>
    <m/>
    <e v="#N/A"/>
    <m/>
    <m/>
    <m/>
    <m/>
    <n v="0"/>
    <m/>
    <n v="0"/>
  </r>
  <r>
    <s v="GOODCARE PRACTICE (THE RUISLIP ROAD SURGERY (JOSHI))NortholtEalingE85712Feb11"/>
    <x v="93"/>
    <x v="16"/>
    <x v="2"/>
    <x v="94"/>
    <s v="E85712"/>
    <x v="3"/>
    <n v="11"/>
    <n v="9780.9750982569003"/>
    <n v="16760"/>
    <n v="0"/>
    <n v="333.524"/>
    <n v="0"/>
    <m/>
    <m/>
    <m/>
    <m/>
    <n v="26223"/>
    <n v="469.39170000000001"/>
    <m/>
    <m/>
    <n v="42983"/>
    <n v="802.91570000000002"/>
    <m/>
    <m/>
    <n v="0"/>
    <m/>
    <e v="#N/A"/>
    <m/>
    <m/>
    <m/>
    <m/>
    <n v="0"/>
    <m/>
    <n v="0"/>
  </r>
  <r>
    <s v="GOODCARE PRACTICE (THE RUISLIP ROAD SURGERY (JOSHI))NortholtEalingE85712Jan10"/>
    <x v="93"/>
    <x v="16"/>
    <x v="2"/>
    <x v="94"/>
    <s v="E85712"/>
    <x v="4"/>
    <n v="10"/>
    <n v="9780.9750982569003"/>
    <n v="17860"/>
    <n v="2"/>
    <n v="355.41400000000004"/>
    <n v="3.9800000000000002E-2"/>
    <m/>
    <m/>
    <m/>
    <m/>
    <n v="39235"/>
    <n v="702.30650000000003"/>
    <m/>
    <m/>
    <n v="57097"/>
    <n v="1057.7603000000001"/>
    <m/>
    <m/>
    <n v="0"/>
    <m/>
    <e v="#N/A"/>
    <m/>
    <m/>
    <m/>
    <m/>
    <n v="0"/>
    <m/>
    <n v="0"/>
  </r>
  <r>
    <s v="GOODCARE PRACTICE (THE RUISLIP ROAD SURGERY (JOSHI))NortholtEalingE85712Jul4"/>
    <x v="93"/>
    <x v="16"/>
    <x v="2"/>
    <x v="94"/>
    <s v="E85712"/>
    <x v="5"/>
    <n v="4"/>
    <n v="9780.9750982569003"/>
    <n v="8624"/>
    <n v="3"/>
    <n v="159.54399999999998"/>
    <n v="5.5499999999999994E-2"/>
    <n v="46865"/>
    <n v="0"/>
    <n v="932.61350000000004"/>
    <n v="0"/>
    <n v="31594"/>
    <n v="565.5326"/>
    <n v="18244"/>
    <n v="401.36799999999999"/>
    <n v="40221"/>
    <n v="725.13210000000004"/>
    <n v="65109"/>
    <n v="1333.9815000000001"/>
    <n v="0"/>
    <m/>
    <n v="1333.9815000000001"/>
    <m/>
    <m/>
    <m/>
    <m/>
    <n v="0"/>
    <m/>
    <n v="0"/>
  </r>
  <r>
    <s v="GOODCARE PRACTICE (THE RUISLIP ROAD SURGERY (JOSHI))NortholtEalingE85712Jun3"/>
    <x v="93"/>
    <x v="16"/>
    <x v="2"/>
    <x v="94"/>
    <s v="E85712"/>
    <x v="6"/>
    <n v="3"/>
    <n v="9780.9750982569003"/>
    <n v="8698"/>
    <n v="0"/>
    <n v="160.91299999999998"/>
    <n v="0"/>
    <n v="12795"/>
    <n v="7"/>
    <n v="254.62050000000002"/>
    <n v="0.13930000000000001"/>
    <n v="26804"/>
    <n v="479.79160000000002"/>
    <n v="16961"/>
    <n v="373.142"/>
    <n v="35502"/>
    <n v="640.70460000000003"/>
    <n v="29763"/>
    <n v="627.90179999999998"/>
    <n v="0"/>
    <m/>
    <n v="627.90179999999998"/>
    <m/>
    <m/>
    <m/>
    <m/>
    <n v="0"/>
    <m/>
    <n v="0"/>
  </r>
  <r>
    <s v="GOODCARE PRACTICE (THE RUISLIP ROAD SURGERY (JOSHI))NortholtEalingE85712Mar12"/>
    <x v="93"/>
    <x v="16"/>
    <x v="2"/>
    <x v="94"/>
    <s v="E85712"/>
    <x v="7"/>
    <n v="12"/>
    <n v="9780.9750982569003"/>
    <n v="15289"/>
    <n v="0"/>
    <n v="304.25110000000001"/>
    <n v="0"/>
    <m/>
    <m/>
    <m/>
    <m/>
    <n v="22375"/>
    <n v="400.51249999999999"/>
    <m/>
    <m/>
    <n v="37664"/>
    <n v="704.7636"/>
    <m/>
    <m/>
    <n v="0"/>
    <m/>
    <e v="#N/A"/>
    <m/>
    <m/>
    <m/>
    <m/>
    <n v="0"/>
    <m/>
    <n v="0"/>
  </r>
  <r>
    <s v="GOODCARE PRACTICE (THE RUISLIP ROAD SURGERY (JOSHI))NortholtEalingE85712May2"/>
    <x v="93"/>
    <x v="16"/>
    <x v="2"/>
    <x v="94"/>
    <s v="E85712"/>
    <x v="8"/>
    <n v="2"/>
    <n v="9780.9750982569003"/>
    <n v="8471"/>
    <n v="0"/>
    <n v="156.71349999999998"/>
    <n v="0"/>
    <n v="15853"/>
    <n v="0"/>
    <n v="315.47470000000004"/>
    <n v="0"/>
    <n v="37293"/>
    <n v="667.54470000000003"/>
    <n v="17612"/>
    <n v="387.464"/>
    <n v="45764"/>
    <n v="824.25819999999999"/>
    <n v="33465"/>
    <n v="702.93870000000004"/>
    <n v="0"/>
    <m/>
    <n v="702.93870000000004"/>
    <m/>
    <m/>
    <m/>
    <m/>
    <n v="0"/>
    <m/>
    <n v="0"/>
  </r>
  <r>
    <s v="GOODCARE PRACTICE (THE RUISLIP ROAD SURGERY (JOSHI))NortholtEalingE85712Nov8"/>
    <x v="93"/>
    <x v="16"/>
    <x v="2"/>
    <x v="94"/>
    <s v="E85712"/>
    <x v="9"/>
    <n v="8"/>
    <n v="9780.9750982569003"/>
    <n v="15185"/>
    <n v="3"/>
    <n v="302.18150000000003"/>
    <n v="5.9700000000000003E-2"/>
    <m/>
    <m/>
    <m/>
    <m/>
    <n v="36646"/>
    <n v="655.96339999999998"/>
    <m/>
    <m/>
    <n v="51834"/>
    <n v="958.20460000000003"/>
    <m/>
    <m/>
    <n v="0"/>
    <m/>
    <e v="#N/A"/>
    <m/>
    <m/>
    <m/>
    <m/>
    <n v="0"/>
    <m/>
    <n v="0"/>
  </r>
  <r>
    <s v="GOODCARE PRACTICE (THE RUISLIP ROAD SURGERY (JOSHI))NortholtEalingE85712Oct7"/>
    <x v="93"/>
    <x v="16"/>
    <x v="2"/>
    <x v="94"/>
    <s v="E85712"/>
    <x v="10"/>
    <n v="7"/>
    <n v="9780.9750982569003"/>
    <n v="6267"/>
    <n v="2"/>
    <n v="124.7133"/>
    <n v="3.9800000000000002E-2"/>
    <n v="0"/>
    <n v="11169"/>
    <n v="0"/>
    <n v="251.30249999999998"/>
    <n v="31863"/>
    <n v="570.34770000000003"/>
    <n v="20151"/>
    <n v="443.322"/>
    <n v="38132"/>
    <n v="695.10080000000005"/>
    <n v="31320"/>
    <n v="694.62450000000001"/>
    <n v="0"/>
    <m/>
    <n v="694.62450000000001"/>
    <m/>
    <m/>
    <m/>
    <m/>
    <n v="0"/>
    <m/>
    <n v="0"/>
  </r>
  <r>
    <s v="GOODCARE PRACTICE (THE RUISLIP ROAD SURGERY (JOSHI))NortholtEalingE85712Sep6"/>
    <x v="93"/>
    <x v="16"/>
    <x v="2"/>
    <x v="94"/>
    <s v="E85712"/>
    <x v="11"/>
    <n v="6"/>
    <n v="9780.9750982569003"/>
    <n v="16665"/>
    <n v="2"/>
    <n v="331.63350000000003"/>
    <n v="3.9800000000000002E-2"/>
    <n v="12797"/>
    <n v="3228"/>
    <n v="287.9325"/>
    <n v="72.63"/>
    <n v="42560"/>
    <n v="761.82399999999996"/>
    <n v="18522"/>
    <n v="407.48399999999998"/>
    <n v="59227"/>
    <n v="1093.4973"/>
    <n v="34547"/>
    <n v="768.04649999999992"/>
    <n v="0"/>
    <m/>
    <n v="768.04649999999992"/>
    <m/>
    <m/>
    <m/>
    <m/>
    <n v="0"/>
    <m/>
    <n v="0"/>
  </r>
  <r>
    <s v="GORDON HOUSE SURGERYThe Ealing NetworkEalingE85026Apr1"/>
    <x v="94"/>
    <x v="19"/>
    <x v="2"/>
    <x v="95"/>
    <s v="E85026"/>
    <x v="0"/>
    <n v="1"/>
    <n v="13141.4276611068"/>
    <n v="27319"/>
    <n v="1"/>
    <n v="505.4015"/>
    <n v="1.8499999999999999E-2"/>
    <n v="35785"/>
    <n v="39"/>
    <n v="712.12150000000008"/>
    <n v="0.77610000000000001"/>
    <n v="23406"/>
    <n v="418.9674"/>
    <n v="30819"/>
    <n v="678.01800000000003"/>
    <n v="50726"/>
    <n v="924.38740000000007"/>
    <n v="66643"/>
    <n v="1390.9156000000003"/>
    <n v="0"/>
    <n v="924.38740000000007"/>
    <n v="1390.9156000000003"/>
    <n v="466.5282000000002"/>
    <n v="1390.9156000000003"/>
    <n v="5913.6424474980604"/>
    <n v="5913.6424474980604"/>
    <n v="5913.6424474980604"/>
    <n v="429724.68451819237"/>
    <n v="0"/>
  </r>
  <r>
    <s v="GORDON HOUSE SURGERYThe Ealing NetworkEalingE85026Aug5"/>
    <x v="94"/>
    <x v="19"/>
    <x v="2"/>
    <x v="95"/>
    <s v="E85026"/>
    <x v="1"/>
    <n v="5"/>
    <n v="13141.4276611068"/>
    <n v="27332"/>
    <n v="212"/>
    <n v="505.642"/>
    <n v="3.9219999999999997"/>
    <n v="28697"/>
    <n v="35"/>
    <n v="571.07029999999997"/>
    <n v="0.69650000000000001"/>
    <n v="56916"/>
    <n v="1018.7963999999999"/>
    <n v="36953"/>
    <n v="812.96600000000001"/>
    <n v="84460"/>
    <n v="1528.3604"/>
    <n v="65685"/>
    <n v="1384.7328"/>
    <n v="0"/>
    <n v="1528.3604"/>
    <n v="1384.7328"/>
    <n v="-143.62760000000003"/>
    <n v="2775.6484"/>
    <n v="5913.6424474980604"/>
    <n v="5913.6424474980604"/>
    <n v="5913.6424474980604"/>
    <n v="429724.68451819237"/>
    <n v="0"/>
  </r>
  <r>
    <s v="GORDON HOUSE SURGERYThe Ealing NetworkEalingE85026Dec9"/>
    <x v="94"/>
    <x v="19"/>
    <x v="2"/>
    <x v="95"/>
    <s v="E85026"/>
    <x v="2"/>
    <n v="9"/>
    <n v="13141.4276611068"/>
    <n v="56932"/>
    <n v="180"/>
    <n v="1132.9468000000002"/>
    <n v="3.5820000000000003"/>
    <m/>
    <m/>
    <m/>
    <m/>
    <n v="33279"/>
    <n v="595.69410000000005"/>
    <m/>
    <m/>
    <n v="90391"/>
    <n v="1732.2229000000002"/>
    <m/>
    <m/>
    <n v="0"/>
    <n v="1732.2229000000002"/>
    <e v="#N/A"/>
    <e v="#N/A"/>
    <e v="#N/A"/>
    <n v="5913.6424474980604"/>
    <n v="5913.6424474980604"/>
    <n v="5913.6424474980604"/>
    <n v="429724.68451819237"/>
    <e v="#N/A"/>
  </r>
  <r>
    <s v="GORDON HOUSE SURGERYThe Ealing NetworkEalingE85026Feb11"/>
    <x v="94"/>
    <x v="19"/>
    <x v="2"/>
    <x v="95"/>
    <s v="E85026"/>
    <x v="3"/>
    <n v="11"/>
    <n v="13141.4276611068"/>
    <n v="36198"/>
    <n v="51"/>
    <n v="720.34019999999998"/>
    <n v="1.0149000000000001"/>
    <m/>
    <m/>
    <m/>
    <m/>
    <n v="41741"/>
    <n v="747.16390000000001"/>
    <m/>
    <m/>
    <n v="77990"/>
    <n v="1468.519"/>
    <m/>
    <m/>
    <n v="0"/>
    <n v="1468.519"/>
    <e v="#N/A"/>
    <e v="#N/A"/>
    <e v="#N/A"/>
    <n v="5913.6424474980604"/>
    <n v="5913.6424474980604"/>
    <n v="5913.6424474980604"/>
    <n v="429724.68451819237"/>
    <e v="#N/A"/>
  </r>
  <r>
    <s v="GORDON HOUSE SURGERYThe Ealing NetworkEalingE85026Jan10"/>
    <x v="94"/>
    <x v="19"/>
    <x v="2"/>
    <x v="95"/>
    <s v="E85026"/>
    <x v="4"/>
    <n v="10"/>
    <n v="13141.4276611068"/>
    <n v="39239"/>
    <n v="23"/>
    <n v="780.85610000000008"/>
    <n v="0.4577"/>
    <m/>
    <m/>
    <m/>
    <m/>
    <n v="34871"/>
    <n v="624.19090000000006"/>
    <m/>
    <m/>
    <n v="74133"/>
    <n v="1405.5047000000002"/>
    <m/>
    <m/>
    <n v="0"/>
    <n v="1405.5047000000002"/>
    <e v="#N/A"/>
    <e v="#N/A"/>
    <e v="#N/A"/>
    <n v="5913.6424474980604"/>
    <n v="5913.6424474980604"/>
    <n v="5913.6424474980604"/>
    <n v="429724.68451819237"/>
    <e v="#N/A"/>
  </r>
  <r>
    <s v="GORDON HOUSE SURGERYThe Ealing NetworkEalingE85026Jul4"/>
    <x v="94"/>
    <x v="19"/>
    <x v="2"/>
    <x v="95"/>
    <s v="E85026"/>
    <x v="5"/>
    <n v="4"/>
    <n v="13141.4276611068"/>
    <n v="24488"/>
    <n v="180"/>
    <n v="453.02799999999996"/>
    <n v="3.3299999999999996"/>
    <n v="34967"/>
    <n v="39"/>
    <n v="695.8433"/>
    <n v="0.77610000000000001"/>
    <n v="27347"/>
    <n v="489.51130000000001"/>
    <n v="46803"/>
    <n v="1029.6659999999999"/>
    <n v="52015"/>
    <n v="945.86929999999995"/>
    <n v="81809"/>
    <n v="1726.2854"/>
    <n v="0"/>
    <n v="945.86929999999995"/>
    <n v="1726.2854"/>
    <n v="780.41610000000003"/>
    <e v="#N/A"/>
    <n v="5913.6424474980604"/>
    <n v="5913.6424474980604"/>
    <n v="5913.6424474980604"/>
    <n v="429724.68451819237"/>
    <e v="#N/A"/>
  </r>
  <r>
    <s v="GORDON HOUSE SURGERYThe Ealing NetworkEalingE85026Jun3"/>
    <x v="94"/>
    <x v="19"/>
    <x v="2"/>
    <x v="95"/>
    <s v="E85026"/>
    <x v="6"/>
    <n v="3"/>
    <n v="13141.4276611068"/>
    <n v="83596"/>
    <n v="64"/>
    <n v="1546.5259999999998"/>
    <n v="1.1839999999999999"/>
    <n v="32910"/>
    <n v="29"/>
    <n v="654.90899999999999"/>
    <n v="0.57710000000000006"/>
    <n v="27071"/>
    <n v="484.57089999999999"/>
    <n v="27454"/>
    <n v="603.98800000000006"/>
    <n v="110731"/>
    <n v="2032.2808999999997"/>
    <n v="60393"/>
    <n v="1259.4740999999999"/>
    <n v="0"/>
    <n v="2032.2808999999997"/>
    <n v="1259.4740999999999"/>
    <n v="-772.80679999999984"/>
    <e v="#N/A"/>
    <n v="5913.6424474980604"/>
    <n v="5913.6424474980604"/>
    <n v="5913.6424474980604"/>
    <n v="429724.68451819237"/>
    <e v="#N/A"/>
  </r>
  <r>
    <s v="GORDON HOUSE SURGERYThe Ealing NetworkEalingE85026Mar12"/>
    <x v="94"/>
    <x v="19"/>
    <x v="2"/>
    <x v="95"/>
    <s v="E85026"/>
    <x v="7"/>
    <n v="12"/>
    <n v="13141.4276611068"/>
    <n v="34139"/>
    <n v="48"/>
    <n v="679.36610000000007"/>
    <n v="0.95520000000000005"/>
    <m/>
    <m/>
    <m/>
    <m/>
    <n v="27996"/>
    <n v="501.1284"/>
    <m/>
    <m/>
    <n v="62183"/>
    <n v="1181.4497000000001"/>
    <m/>
    <m/>
    <n v="0"/>
    <n v="1181.4497000000001"/>
    <e v="#N/A"/>
    <e v="#N/A"/>
    <e v="#N/A"/>
    <n v="5913.6424474980604"/>
    <n v="5913.6424474980604"/>
    <n v="5913.6424474980604"/>
    <n v="429724.68451819237"/>
    <e v="#N/A"/>
  </r>
  <r>
    <s v="GORDON HOUSE SURGERYThe Ealing NetworkEalingE85026May2"/>
    <x v="94"/>
    <x v="19"/>
    <x v="2"/>
    <x v="95"/>
    <s v="E85026"/>
    <x v="8"/>
    <n v="2"/>
    <n v="13141.4276611068"/>
    <n v="30316"/>
    <n v="1"/>
    <n v="560.846"/>
    <n v="1.8499999999999999E-2"/>
    <n v="28458"/>
    <n v="40"/>
    <n v="566.31420000000003"/>
    <n v="0.79600000000000004"/>
    <n v="27412"/>
    <n v="490.6748"/>
    <n v="25237"/>
    <n v="555.21400000000006"/>
    <n v="57729"/>
    <n v="1051.5392999999999"/>
    <n v="53735"/>
    <n v="1122.3242"/>
    <n v="0"/>
    <n v="1051.5392999999999"/>
    <n v="1122.3242"/>
    <n v="70.784900000000107"/>
    <e v="#N/A"/>
    <n v="5913.6424474980604"/>
    <n v="5913.6424474980604"/>
    <n v="5913.6424474980604"/>
    <n v="429724.68451819237"/>
    <e v="#N/A"/>
  </r>
  <r>
    <s v="GORDON HOUSE SURGERYThe Ealing NetworkEalingE85026Nov8"/>
    <x v="94"/>
    <x v="19"/>
    <x v="2"/>
    <x v="95"/>
    <s v="E85026"/>
    <x v="9"/>
    <n v="8"/>
    <n v="13141.4276611068"/>
    <n v="44223"/>
    <n v="10"/>
    <n v="880.03770000000009"/>
    <n v="0.19900000000000001"/>
    <m/>
    <m/>
    <m/>
    <m/>
    <n v="29541"/>
    <n v="528.78390000000002"/>
    <m/>
    <m/>
    <n v="73774"/>
    <n v="1409.0206000000001"/>
    <m/>
    <m/>
    <n v="0"/>
    <n v="1409.0206000000001"/>
    <e v="#N/A"/>
    <e v="#N/A"/>
    <e v="#N/A"/>
    <n v="5913.6424474980604"/>
    <n v="5913.6424474980604"/>
    <n v="5913.6424474980604"/>
    <n v="429724.68451819237"/>
    <e v="#N/A"/>
  </r>
  <r>
    <s v="GORDON HOUSE SURGERYThe Ealing NetworkEalingE85026Oct7"/>
    <x v="94"/>
    <x v="19"/>
    <x v="2"/>
    <x v="95"/>
    <s v="E85026"/>
    <x v="10"/>
    <n v="7"/>
    <n v="13141.4276611068"/>
    <n v="34357"/>
    <n v="9"/>
    <n v="683.70429999999999"/>
    <n v="0.17910000000000001"/>
    <n v="0"/>
    <n v="1349"/>
    <n v="0"/>
    <n v="30.352499999999999"/>
    <n v="39904"/>
    <n v="714.28160000000003"/>
    <n v="65729"/>
    <n v="1446.038"/>
    <n v="74270"/>
    <n v="1398.165"/>
    <n v="67078"/>
    <n v="1476.3905"/>
    <n v="0"/>
    <n v="1398.165"/>
    <n v="1476.3905"/>
    <n v="78.225500000000011"/>
    <e v="#N/A"/>
    <n v="5913.6424474980604"/>
    <n v="5913.6424474980604"/>
    <n v="5913.6424474980604"/>
    <n v="429724.68451819237"/>
    <e v="#N/A"/>
  </r>
  <r>
    <s v="GORDON HOUSE SURGERYThe Ealing NetworkEalingE85026Sep6"/>
    <x v="94"/>
    <x v="19"/>
    <x v="2"/>
    <x v="95"/>
    <s v="E85026"/>
    <x v="11"/>
    <n v="6"/>
    <n v="13141.4276611068"/>
    <n v="26350"/>
    <n v="7992"/>
    <n v="524.36500000000001"/>
    <n v="159.04080000000002"/>
    <n v="22187"/>
    <n v="4746"/>
    <n v="499.20749999999998"/>
    <n v="106.785"/>
    <n v="47009"/>
    <n v="841.46109999999999"/>
    <n v="52135"/>
    <n v="1146.97"/>
    <n v="81351"/>
    <n v="1524.8669"/>
    <n v="79068"/>
    <n v="1752.9625000000001"/>
    <n v="0"/>
    <n v="1524.8669"/>
    <n v="1752.9625000000001"/>
    <n v="228.0956000000001"/>
    <e v="#N/A"/>
    <n v="5913.6424474980604"/>
    <n v="5913.6424474980604"/>
    <n v="5913.6424474980604"/>
    <n v="429724.68451819237"/>
    <e v="#N/A"/>
  </r>
  <r>
    <s v="GP at HandBabylon GP at Hand PCNHammersmith &amp; FulhamE85124Apr1"/>
    <x v="95"/>
    <x v="33"/>
    <x v="0"/>
    <x v="96"/>
    <s v="E85124"/>
    <x v="0"/>
    <n v="1"/>
    <n v="72688.268272738598"/>
    <n v="23769"/>
    <n v="0"/>
    <n v="439.72649999999999"/>
    <n v="0"/>
    <n v="27083"/>
    <n v="0"/>
    <n v="538.95170000000007"/>
    <n v="0"/>
    <n v="21579"/>
    <n v="386.26409999999998"/>
    <n v="27854"/>
    <n v="612.78800000000001"/>
    <n v="45348"/>
    <n v="825.99059999999997"/>
    <n v="54937"/>
    <n v="1151.7397000000001"/>
    <n v="0"/>
    <n v="825.99059999999997"/>
    <n v="1151.7397000000001"/>
    <n v="325.74910000000011"/>
    <n v="1151.7397000000001"/>
    <n v="32709.720722732371"/>
    <n v="32709.720722732371"/>
    <n v="32709.720722732371"/>
    <n v="2376906.3725185525"/>
    <n v="0"/>
  </r>
  <r>
    <s v="GP at HandBabylon GP at Hand PCNHammersmith &amp; FulhamE85124Aug5"/>
    <x v="95"/>
    <x v="33"/>
    <x v="0"/>
    <x v="96"/>
    <s v="E85124"/>
    <x v="1"/>
    <n v="5"/>
    <n v="72688.268272738598"/>
    <n v="40779"/>
    <n v="3"/>
    <n v="754.41149999999993"/>
    <n v="5.5499999999999994E-2"/>
    <n v="19225"/>
    <n v="0"/>
    <n v="382.57750000000004"/>
    <n v="0"/>
    <n v="34805"/>
    <n v="623.0095"/>
    <n v="32450"/>
    <n v="713.9"/>
    <n v="75587"/>
    <n v="1377.4765"/>
    <n v="51675"/>
    <n v="1096.4775"/>
    <n v="0"/>
    <n v="1377.4765"/>
    <n v="1096.4775"/>
    <n v="-280.99900000000002"/>
    <n v="2248.2172"/>
    <n v="32709.720722732371"/>
    <n v="32709.720722732371"/>
    <n v="32709.720722732371"/>
    <n v="2376906.3725185525"/>
    <n v="0"/>
  </r>
  <r>
    <s v="GP at HandBabylon GP at Hand PCNHammersmith &amp; FulhamE85124Dec9"/>
    <x v="95"/>
    <x v="33"/>
    <x v="0"/>
    <x v="96"/>
    <s v="E85124"/>
    <x v="2"/>
    <n v="9"/>
    <n v="72688.268272738598"/>
    <n v="26978"/>
    <n v="0"/>
    <n v="536.86220000000003"/>
    <n v="0"/>
    <m/>
    <m/>
    <m/>
    <m/>
    <n v="33872"/>
    <n v="606.30880000000002"/>
    <m/>
    <m/>
    <n v="60850"/>
    <n v="1143.171"/>
    <m/>
    <m/>
    <n v="0"/>
    <n v="1143.171"/>
    <e v="#N/A"/>
    <e v="#N/A"/>
    <e v="#N/A"/>
    <n v="32709.720722732371"/>
    <n v="32709.720722732371"/>
    <n v="32709.720722732371"/>
    <n v="2376906.3725185525"/>
    <e v="#N/A"/>
  </r>
  <r>
    <s v="GP at HandBabylon GP at Hand PCNHammersmith &amp; FulhamE85124Feb11"/>
    <x v="95"/>
    <x v="33"/>
    <x v="0"/>
    <x v="96"/>
    <s v="E85124"/>
    <x v="3"/>
    <n v="11"/>
    <n v="72688.268272738598"/>
    <n v="28911"/>
    <n v="0"/>
    <n v="575.32889999999998"/>
    <n v="0"/>
    <m/>
    <m/>
    <m/>
    <m/>
    <n v="54058"/>
    <n v="967.63819999999998"/>
    <m/>
    <m/>
    <n v="82969"/>
    <n v="1542.9670999999998"/>
    <m/>
    <m/>
    <n v="0"/>
    <n v="1542.9670999999998"/>
    <e v="#N/A"/>
    <e v="#N/A"/>
    <e v="#N/A"/>
    <n v="32709.720722732371"/>
    <n v="32709.720722732371"/>
    <n v="32709.720722732371"/>
    <n v="2376906.3725185525"/>
    <e v="#N/A"/>
  </r>
  <r>
    <s v="GP at HandBabylon GP at Hand PCNHammersmith &amp; FulhamE85124Jan10"/>
    <x v="95"/>
    <x v="33"/>
    <x v="0"/>
    <x v="96"/>
    <s v="E85124"/>
    <x v="4"/>
    <n v="10"/>
    <n v="72688.268272738598"/>
    <n v="48264"/>
    <n v="0"/>
    <n v="960.45360000000005"/>
    <n v="0"/>
    <m/>
    <m/>
    <m/>
    <m/>
    <n v="38487"/>
    <n v="688.91729999999995"/>
    <m/>
    <m/>
    <n v="86751"/>
    <n v="1649.3708999999999"/>
    <m/>
    <m/>
    <n v="0"/>
    <n v="1649.3708999999999"/>
    <e v="#N/A"/>
    <e v="#N/A"/>
    <e v="#N/A"/>
    <n v="32709.720722732371"/>
    <n v="32709.720722732371"/>
    <n v="32709.720722732371"/>
    <n v="2376906.3725185525"/>
    <e v="#N/A"/>
  </r>
  <r>
    <s v="GP at HandBabylon GP at Hand PCNHammersmith &amp; FulhamE85124Jul4"/>
    <x v="95"/>
    <x v="33"/>
    <x v="0"/>
    <x v="96"/>
    <s v="E85124"/>
    <x v="5"/>
    <n v="4"/>
    <n v="72688.268272738598"/>
    <n v="36213"/>
    <n v="1"/>
    <n v="669.94049999999993"/>
    <n v="1.8499999999999999E-2"/>
    <n v="20235"/>
    <n v="6"/>
    <n v="402.67650000000003"/>
    <n v="0.11940000000000001"/>
    <n v="32352"/>
    <n v="579.10080000000005"/>
    <n v="48074"/>
    <n v="1057.6279999999999"/>
    <n v="68566"/>
    <n v="1249.0598"/>
    <n v="68315"/>
    <n v="1460.4239"/>
    <n v="0"/>
    <n v="1249.0598"/>
    <n v="1460.4239"/>
    <n v="211.36410000000001"/>
    <e v="#N/A"/>
    <n v="32709.720722732371"/>
    <n v="32709.720722732371"/>
    <n v="32709.720722732371"/>
    <n v="2376906.3725185525"/>
    <e v="#N/A"/>
  </r>
  <r>
    <s v="GP at HandBabylon GP at Hand PCNHammersmith &amp; FulhamE85124Jun3"/>
    <x v="95"/>
    <x v="33"/>
    <x v="0"/>
    <x v="96"/>
    <s v="E85124"/>
    <x v="6"/>
    <n v="3"/>
    <n v="72688.268272738598"/>
    <n v="27077"/>
    <n v="0"/>
    <n v="500.92449999999997"/>
    <n v="0"/>
    <n v="23848"/>
    <n v="1"/>
    <n v="474.57520000000005"/>
    <n v="1.9900000000000001E-2"/>
    <n v="48121"/>
    <n v="861.36590000000001"/>
    <n v="27304"/>
    <n v="600.68799999999999"/>
    <n v="75198"/>
    <n v="1362.2903999999999"/>
    <n v="51153"/>
    <n v="1075.2831000000001"/>
    <n v="0"/>
    <n v="1362.2903999999999"/>
    <n v="1075.2831000000001"/>
    <n v="-287.00729999999976"/>
    <e v="#N/A"/>
    <n v="32709.720722732371"/>
    <n v="32709.720722732371"/>
    <n v="32709.720722732371"/>
    <n v="2376906.3725185525"/>
    <e v="#N/A"/>
  </r>
  <r>
    <s v="GP at HandBabylon GP at Hand PCNHammersmith &amp; FulhamE85124Mar12"/>
    <x v="95"/>
    <x v="33"/>
    <x v="0"/>
    <x v="96"/>
    <s v="E85124"/>
    <x v="7"/>
    <n v="12"/>
    <n v="72688.268272738598"/>
    <n v="36316"/>
    <n v="32"/>
    <n v="722.6884"/>
    <n v="0.63680000000000003"/>
    <m/>
    <m/>
    <m/>
    <m/>
    <n v="30734"/>
    <n v="550.1386"/>
    <m/>
    <m/>
    <n v="67082"/>
    <n v="1273.4638"/>
    <m/>
    <m/>
    <n v="0"/>
    <n v="1273.4638"/>
    <e v="#N/A"/>
    <e v="#N/A"/>
    <e v="#N/A"/>
    <n v="32709.720722732371"/>
    <n v="32709.720722732371"/>
    <n v="32709.720722732371"/>
    <n v="2376906.3725185525"/>
    <e v="#N/A"/>
  </r>
  <r>
    <s v="GP at HandBabylon GP at Hand PCNHammersmith &amp; FulhamE85124May2"/>
    <x v="95"/>
    <x v="33"/>
    <x v="0"/>
    <x v="96"/>
    <s v="E85124"/>
    <x v="8"/>
    <n v="2"/>
    <n v="72688.268272738598"/>
    <n v="26652"/>
    <n v="0"/>
    <n v="493.06199999999995"/>
    <n v="0"/>
    <n v="21930"/>
    <n v="17"/>
    <n v="436.40700000000004"/>
    <n v="0.33830000000000005"/>
    <n v="31532"/>
    <n v="564.42280000000005"/>
    <n v="26840"/>
    <n v="590.48"/>
    <n v="58184"/>
    <n v="1057.4848"/>
    <n v="48787"/>
    <n v="1027.2253000000001"/>
    <n v="0"/>
    <n v="1057.4848"/>
    <n v="1027.2253000000001"/>
    <n v="-30.259499999999889"/>
    <e v="#N/A"/>
    <n v="32709.720722732371"/>
    <n v="32709.720722732371"/>
    <n v="32709.720722732371"/>
    <n v="2376906.3725185525"/>
    <e v="#N/A"/>
  </r>
  <r>
    <s v="GP at HandBabylon GP at Hand PCNHammersmith &amp; FulhamE85124Nov8"/>
    <x v="95"/>
    <x v="33"/>
    <x v="0"/>
    <x v="96"/>
    <s v="E85124"/>
    <x v="9"/>
    <n v="8"/>
    <n v="72688.268272738598"/>
    <n v="39225"/>
    <n v="0"/>
    <n v="780.57749999999999"/>
    <n v="0"/>
    <m/>
    <m/>
    <m/>
    <m/>
    <n v="53306"/>
    <n v="954.17740000000003"/>
    <m/>
    <m/>
    <n v="92531"/>
    <n v="1734.7548999999999"/>
    <m/>
    <m/>
    <n v="0"/>
    <n v="1734.7548999999999"/>
    <e v="#N/A"/>
    <e v="#N/A"/>
    <e v="#N/A"/>
    <n v="32709.720722732371"/>
    <n v="32709.720722732371"/>
    <n v="32709.720722732371"/>
    <n v="2376906.3725185525"/>
    <e v="#N/A"/>
  </r>
  <r>
    <s v="GP at HandBabylon GP at Hand PCNHammersmith &amp; FulhamE85124Oct7"/>
    <x v="95"/>
    <x v="33"/>
    <x v="0"/>
    <x v="96"/>
    <s v="E85124"/>
    <x v="10"/>
    <n v="7"/>
    <n v="72688.268272738598"/>
    <n v="71442"/>
    <n v="0"/>
    <n v="1421.6958"/>
    <n v="0"/>
    <n v="0"/>
    <n v="1443"/>
    <n v="0"/>
    <n v="32.467500000000001"/>
    <n v="42075"/>
    <n v="753.14250000000004"/>
    <n v="60391"/>
    <n v="1328.6020000000001"/>
    <n v="113517"/>
    <n v="2174.8382999999999"/>
    <n v="61834"/>
    <n v="1361.0695000000001"/>
    <n v="0"/>
    <n v="2174.8382999999999"/>
    <n v="1361.0695000000001"/>
    <n v="-813.76879999999983"/>
    <e v="#N/A"/>
    <n v="32709.720722732371"/>
    <n v="32709.720722732371"/>
    <n v="32709.720722732371"/>
    <n v="2376906.3725185525"/>
    <e v="#N/A"/>
  </r>
  <r>
    <s v="GP at HandBabylon GP at Hand PCNHammersmith &amp; FulhamE85124Sep6"/>
    <x v="95"/>
    <x v="33"/>
    <x v="0"/>
    <x v="96"/>
    <s v="E85124"/>
    <x v="11"/>
    <n v="6"/>
    <n v="72688.268272738598"/>
    <n v="98827"/>
    <n v="0"/>
    <n v="1966.6573000000001"/>
    <n v="0"/>
    <n v="21228"/>
    <n v="50"/>
    <n v="477.63"/>
    <n v="1.125"/>
    <n v="28186"/>
    <n v="504.52940000000001"/>
    <n v="41104"/>
    <n v="904.28800000000001"/>
    <n v="127013"/>
    <n v="2471.1867000000002"/>
    <n v="62382"/>
    <n v="1383.0430000000001"/>
    <n v="0"/>
    <n v="2471.1867000000002"/>
    <n v="1383.0430000000001"/>
    <n v="-1088.1437000000001"/>
    <e v="#N/A"/>
    <n v="32709.720722732371"/>
    <n v="32709.720722732371"/>
    <n v="32709.720722732371"/>
    <n v="2376906.3725185525"/>
    <e v="#N/A"/>
  </r>
  <r>
    <s v="GP DIRECTSphere PCNHarrowE84058Apr1"/>
    <x v="96"/>
    <x v="38"/>
    <x v="5"/>
    <x v="97"/>
    <s v="E84058"/>
    <x v="0"/>
    <n v="1"/>
    <n v="22086.593099131002"/>
    <n v="109827"/>
    <n v="4541"/>
    <n v="2031.7994999999999"/>
    <n v="84.008499999999998"/>
    <n v="53037"/>
    <n v="3009"/>
    <n v="1055.4363000000001"/>
    <n v="59.879100000000001"/>
    <n v="12612"/>
    <n v="225.75479999999999"/>
    <n v="24862"/>
    <n v="546.96400000000006"/>
    <n v="126980"/>
    <n v="2341.5628000000002"/>
    <n v="80908"/>
    <n v="1662.2794000000004"/>
    <n v="0"/>
    <n v="2341.5628000000002"/>
    <n v="1662.2794000000004"/>
    <n v="-679.2833999999998"/>
    <n v="1662.2794000000004"/>
    <n v="9938.9668946089514"/>
    <n v="9938.9668946089514"/>
    <n v="9938.9668946089514"/>
    <n v="722231.59434158378"/>
    <n v="0"/>
  </r>
  <r>
    <s v="GP DIRECTSphere PCNHarrowE84058Aug5"/>
    <x v="96"/>
    <x v="38"/>
    <x v="5"/>
    <x v="97"/>
    <s v="E84058"/>
    <x v="1"/>
    <n v="5"/>
    <n v="22086.593099131002"/>
    <n v="154936"/>
    <n v="16100"/>
    <n v="2866.3159999999998"/>
    <n v="297.84999999999997"/>
    <n v="43612"/>
    <n v="2470"/>
    <n v="867.87880000000007"/>
    <n v="49.153000000000006"/>
    <n v="17780"/>
    <n v="318.262"/>
    <n v="16949"/>
    <n v="372.87799999999999"/>
    <n v="188816"/>
    <n v="3482.4279999999999"/>
    <n v="63031"/>
    <n v="1289.9098000000001"/>
    <n v="0"/>
    <n v="3482.4279999999999"/>
    <n v="1289.9098000000001"/>
    <n v="-2192.5181999999995"/>
    <n v="2952.1892000000007"/>
    <n v="9938.9668946089514"/>
    <n v="9938.9668946089514"/>
    <n v="9938.9668946089514"/>
    <n v="722231.59434158378"/>
    <n v="0"/>
  </r>
  <r>
    <s v="GP DIRECTSphere PCNHarrowE84058Dec9"/>
    <x v="96"/>
    <x v="38"/>
    <x v="5"/>
    <x v="97"/>
    <s v="E84058"/>
    <x v="2"/>
    <n v="9"/>
    <n v="22086.593099131002"/>
    <n v="74744"/>
    <n v="4026"/>
    <n v="1487.4056"/>
    <n v="80.117400000000004"/>
    <m/>
    <m/>
    <m/>
    <m/>
    <n v="15965"/>
    <n v="285.77350000000001"/>
    <m/>
    <m/>
    <n v="94735"/>
    <n v="1853.2965000000002"/>
    <m/>
    <m/>
    <n v="0"/>
    <n v="1853.2965000000002"/>
    <e v="#N/A"/>
    <e v="#N/A"/>
    <e v="#N/A"/>
    <n v="9938.9668946089514"/>
    <n v="9938.9668946089514"/>
    <n v="9938.9668946089514"/>
    <n v="722231.59434158378"/>
    <e v="#N/A"/>
  </r>
  <r>
    <s v="GP DIRECTSphere PCNHarrowE84058Feb11"/>
    <x v="96"/>
    <x v="38"/>
    <x v="5"/>
    <x v="97"/>
    <s v="E84058"/>
    <x v="3"/>
    <n v="11"/>
    <n v="22086.593099131002"/>
    <n v="59823"/>
    <n v="4505"/>
    <n v="1190.4777000000001"/>
    <n v="89.649500000000003"/>
    <m/>
    <m/>
    <m/>
    <m/>
    <n v="22511"/>
    <n v="402.94690000000003"/>
    <m/>
    <m/>
    <n v="86839"/>
    <n v="1683.0741000000003"/>
    <m/>
    <m/>
    <n v="0"/>
    <n v="1683.0741000000003"/>
    <e v="#N/A"/>
    <e v="#N/A"/>
    <e v="#N/A"/>
    <n v="9938.9668946089514"/>
    <n v="9938.9668946089514"/>
    <n v="9938.9668946089514"/>
    <n v="722231.59434158378"/>
    <e v="#N/A"/>
  </r>
  <r>
    <s v="GP DIRECTSphere PCNHarrowE84058Jan10"/>
    <x v="96"/>
    <x v="38"/>
    <x v="5"/>
    <x v="97"/>
    <s v="E84058"/>
    <x v="4"/>
    <n v="10"/>
    <n v="22086.593099131002"/>
    <n v="57941"/>
    <n v="13298"/>
    <n v="1153.0259000000001"/>
    <n v="264.6302"/>
    <m/>
    <m/>
    <m/>
    <m/>
    <n v="21943"/>
    <n v="392.77969999999999"/>
    <m/>
    <m/>
    <n v="93182"/>
    <n v="1810.4358000000002"/>
    <m/>
    <m/>
    <n v="0"/>
    <n v="1810.4358000000002"/>
    <e v="#N/A"/>
    <e v="#N/A"/>
    <e v="#N/A"/>
    <n v="9938.9668946089514"/>
    <n v="9938.9668946089514"/>
    <n v="9938.9668946089514"/>
    <n v="722231.59434158378"/>
    <e v="#N/A"/>
  </r>
  <r>
    <s v="GP DIRECTSphere PCNHarrowE84058Jul4"/>
    <x v="96"/>
    <x v="38"/>
    <x v="5"/>
    <x v="97"/>
    <s v="E84058"/>
    <x v="5"/>
    <n v="4"/>
    <n v="22086.593099131002"/>
    <n v="44630"/>
    <n v="4272"/>
    <n v="825.65499999999997"/>
    <n v="79.031999999999996"/>
    <n v="60814"/>
    <n v="4801"/>
    <n v="1210.1986000000002"/>
    <n v="95.539900000000003"/>
    <n v="23907"/>
    <n v="427.93529999999998"/>
    <n v="20192"/>
    <n v="444.22399999999999"/>
    <n v="72809"/>
    <n v="1332.6223"/>
    <n v="85807"/>
    <n v="1749.9625000000001"/>
    <n v="0"/>
    <n v="1332.6223"/>
    <n v="1749.9625000000001"/>
    <n v="417.3402000000001"/>
    <e v="#N/A"/>
    <n v="9938.9668946089514"/>
    <n v="9938.9668946089514"/>
    <n v="9938.9668946089514"/>
    <n v="722231.59434158378"/>
    <e v="#N/A"/>
  </r>
  <r>
    <s v="GP DIRECTSphere PCNHarrowE84058Jun3"/>
    <x v="96"/>
    <x v="38"/>
    <x v="5"/>
    <x v="97"/>
    <s v="E84058"/>
    <x v="6"/>
    <n v="3"/>
    <n v="22086.593099131002"/>
    <n v="49335"/>
    <n v="2721"/>
    <n v="912.69749999999999"/>
    <n v="50.338499999999996"/>
    <n v="50921"/>
    <n v="7921"/>
    <n v="1013.3279"/>
    <n v="157.62790000000001"/>
    <n v="15059"/>
    <n v="269.55610000000001"/>
    <n v="19379"/>
    <n v="426.33800000000002"/>
    <n v="67115"/>
    <n v="1232.5920999999998"/>
    <n v="78221"/>
    <n v="1597.2937999999999"/>
    <n v="0"/>
    <n v="1232.5920999999998"/>
    <n v="1597.2937999999999"/>
    <n v="364.70170000000007"/>
    <e v="#N/A"/>
    <n v="9938.9668946089514"/>
    <n v="9938.9668946089514"/>
    <n v="9938.9668946089514"/>
    <n v="722231.59434158378"/>
    <e v="#N/A"/>
  </r>
  <r>
    <s v="GP DIRECTSphere PCNHarrowE84058Mar12"/>
    <x v="96"/>
    <x v="38"/>
    <x v="5"/>
    <x v="97"/>
    <s v="E84058"/>
    <x v="7"/>
    <n v="12"/>
    <n v="22086.593099131002"/>
    <n v="138047"/>
    <n v="5314"/>
    <n v="2747.1352999999999"/>
    <n v="105.74860000000001"/>
    <m/>
    <m/>
    <m/>
    <m/>
    <n v="21512"/>
    <n v="385.06479999999999"/>
    <m/>
    <m/>
    <n v="164873"/>
    <n v="3237.9486999999999"/>
    <m/>
    <m/>
    <n v="0"/>
    <n v="3237.9486999999999"/>
    <e v="#N/A"/>
    <e v="#N/A"/>
    <e v="#N/A"/>
    <n v="9938.9668946089514"/>
    <n v="9938.9668946089514"/>
    <n v="9938.9668946089514"/>
    <n v="722231.59434158378"/>
    <e v="#N/A"/>
  </r>
  <r>
    <s v="GP DIRECTSphere PCNHarrowE84058May2"/>
    <x v="96"/>
    <x v="38"/>
    <x v="5"/>
    <x v="97"/>
    <s v="E84058"/>
    <x v="8"/>
    <n v="2"/>
    <n v="22086.593099131002"/>
    <n v="50813"/>
    <n v="5212"/>
    <n v="940.04049999999995"/>
    <n v="96.421999999999997"/>
    <n v="46761"/>
    <n v="2327"/>
    <n v="930.54390000000001"/>
    <n v="46.307300000000005"/>
    <n v="14167"/>
    <n v="253.58930000000001"/>
    <n v="17081"/>
    <n v="375.78199999999998"/>
    <n v="70192"/>
    <n v="1290.0518"/>
    <n v="66169"/>
    <n v="1352.6332"/>
    <n v="0"/>
    <n v="1290.0518"/>
    <n v="1352.6332"/>
    <n v="62.581400000000031"/>
    <e v="#N/A"/>
    <n v="9938.9668946089514"/>
    <n v="9938.9668946089514"/>
    <n v="9938.9668946089514"/>
    <n v="722231.59434158378"/>
    <e v="#N/A"/>
  </r>
  <r>
    <s v="GP DIRECTSphere PCNHarrowE84058Nov8"/>
    <x v="96"/>
    <x v="38"/>
    <x v="5"/>
    <x v="97"/>
    <s v="E84058"/>
    <x v="9"/>
    <n v="8"/>
    <n v="22086.593099131002"/>
    <n v="57455"/>
    <n v="6106"/>
    <n v="1143.3545000000001"/>
    <n v="121.5094"/>
    <m/>
    <m/>
    <m/>
    <m/>
    <n v="18592"/>
    <n v="332.79680000000002"/>
    <m/>
    <m/>
    <n v="82153"/>
    <n v="1597.6607000000001"/>
    <m/>
    <m/>
    <n v="0"/>
    <n v="1597.6607000000001"/>
    <e v="#N/A"/>
    <e v="#N/A"/>
    <e v="#N/A"/>
    <n v="9938.9668946089514"/>
    <n v="9938.9668946089514"/>
    <n v="9938.9668946089514"/>
    <n v="722231.59434158378"/>
    <e v="#N/A"/>
  </r>
  <r>
    <s v="GP DIRECTSphere PCNHarrowE84058Oct7"/>
    <x v="96"/>
    <x v="38"/>
    <x v="5"/>
    <x v="97"/>
    <s v="E84058"/>
    <x v="10"/>
    <n v="7"/>
    <n v="22086.593099131002"/>
    <n v="58443"/>
    <n v="5740"/>
    <n v="1163.0157000000002"/>
    <n v="114.226"/>
    <n v="0"/>
    <n v="18885"/>
    <n v="0"/>
    <n v="424.91249999999997"/>
    <n v="20220"/>
    <n v="361.93799999999999"/>
    <n v="22663"/>
    <n v="498.58600000000001"/>
    <n v="84403"/>
    <n v="1639.1797000000001"/>
    <n v="41548"/>
    <n v="923.49849999999992"/>
    <n v="0"/>
    <n v="1639.1797000000001"/>
    <n v="923.49849999999992"/>
    <n v="-715.68120000000022"/>
    <e v="#N/A"/>
    <n v="9938.9668946089514"/>
    <n v="9938.9668946089514"/>
    <n v="9938.9668946089514"/>
    <n v="722231.59434158378"/>
    <e v="#N/A"/>
  </r>
  <r>
    <s v="GP DIRECTSphere PCNHarrowE84058Sep6"/>
    <x v="96"/>
    <x v="38"/>
    <x v="5"/>
    <x v="97"/>
    <s v="E84058"/>
    <x v="11"/>
    <n v="6"/>
    <n v="22086.593099131002"/>
    <n v="84704"/>
    <n v="15714"/>
    <n v="1685.6096"/>
    <n v="312.70859999999999"/>
    <n v="46700"/>
    <n v="13540"/>
    <n v="1050.75"/>
    <n v="304.64999999999998"/>
    <n v="19766"/>
    <n v="353.81139999999999"/>
    <n v="57783"/>
    <n v="1271.2260000000001"/>
    <n v="120184"/>
    <n v="2352.1295999999998"/>
    <n v="118023"/>
    <n v="2626.6260000000002"/>
    <n v="0"/>
    <n v="2352.1295999999998"/>
    <n v="2626.6260000000002"/>
    <n v="274.49640000000045"/>
    <e v="#N/A"/>
    <n v="9938.9668946089514"/>
    <n v="9938.9668946089514"/>
    <n v="9938.9668946089514"/>
    <n v="722231.59434158378"/>
    <e v="#N/A"/>
  </r>
  <r>
    <s v="Grand Union Health CentreWest-Hill HealthWest LondonE87637Apr1"/>
    <x v="97"/>
    <x v="43"/>
    <x v="6"/>
    <x v="98"/>
    <s v="E87637"/>
    <x v="0"/>
    <n v="1"/>
    <n v="20870.694915297601"/>
    <n v="5176"/>
    <n v="0"/>
    <n v="95.756"/>
    <n v="0"/>
    <n v="8349"/>
    <n v="3"/>
    <n v="166.14510000000001"/>
    <n v="5.9700000000000003E-2"/>
    <n v="13820"/>
    <n v="247.37799999999999"/>
    <n v="46146"/>
    <n v="1015.212"/>
    <n v="18996"/>
    <n v="343.13400000000001"/>
    <n v="54498"/>
    <n v="1181.4168"/>
    <n v="0"/>
    <n v="343.13400000000001"/>
    <n v="1181.4168"/>
    <n v="838.28279999999995"/>
    <n v="1181.4168"/>
    <n v="9391.8127118839202"/>
    <n v="9391.8127118839202"/>
    <n v="9391.8127118839202"/>
    <n v="682471.72373023164"/>
    <n v="0"/>
  </r>
  <r>
    <s v="Grand Union Health CentreWest-Hill HealthWest LondonE87637Aug5"/>
    <x v="97"/>
    <x v="43"/>
    <x v="6"/>
    <x v="98"/>
    <s v="E87637"/>
    <x v="1"/>
    <n v="5"/>
    <n v="20870.694915297601"/>
    <n v="13860"/>
    <n v="46"/>
    <n v="256.40999999999997"/>
    <n v="0.85099999999999998"/>
    <n v="6936"/>
    <n v="155"/>
    <n v="138.0264"/>
    <n v="3.0845000000000002"/>
    <n v="93486"/>
    <n v="1673.3994"/>
    <n v="14870"/>
    <n v="327.14"/>
    <n v="107392"/>
    <n v="1930.6604"/>
    <n v="21961"/>
    <n v="468.2509"/>
    <n v="0"/>
    <n v="1930.6604"/>
    <n v="468.2509"/>
    <n v="-1462.4095"/>
    <n v="1649.6677"/>
    <n v="9391.8127118839202"/>
    <n v="9391.8127118839202"/>
    <n v="9391.8127118839202"/>
    <n v="682471.72373023164"/>
    <n v="0"/>
  </r>
  <r>
    <s v="Grand Union Health CentreWest-Hill HealthWest LondonE87637Dec9"/>
    <x v="97"/>
    <x v="43"/>
    <x v="6"/>
    <x v="98"/>
    <s v="E87637"/>
    <x v="2"/>
    <n v="9"/>
    <n v="20870.694915297601"/>
    <n v="7351"/>
    <n v="2"/>
    <n v="146.28490000000002"/>
    <n v="3.9800000000000002E-2"/>
    <m/>
    <m/>
    <m/>
    <m/>
    <n v="80141"/>
    <n v="1434.5238999999999"/>
    <m/>
    <m/>
    <n v="87494"/>
    <n v="1580.8486"/>
    <m/>
    <m/>
    <n v="0"/>
    <n v="1580.8486"/>
    <e v="#N/A"/>
    <e v="#N/A"/>
    <e v="#N/A"/>
    <n v="9391.8127118839202"/>
    <n v="9391.8127118839202"/>
    <n v="9391.8127118839202"/>
    <n v="682471.72373023164"/>
    <e v="#N/A"/>
  </r>
  <r>
    <s v="Grand Union Health CentreWest-Hill HealthWest LondonE87637Feb11"/>
    <x v="97"/>
    <x v="43"/>
    <x v="6"/>
    <x v="98"/>
    <s v="E87637"/>
    <x v="3"/>
    <n v="11"/>
    <n v="20870.694915297601"/>
    <n v="8250"/>
    <n v="8"/>
    <n v="164.17500000000001"/>
    <n v="0.15920000000000001"/>
    <m/>
    <m/>
    <m/>
    <m/>
    <n v="27349"/>
    <n v="489.5471"/>
    <m/>
    <m/>
    <n v="35607"/>
    <n v="653.88130000000001"/>
    <m/>
    <m/>
    <n v="0"/>
    <n v="653.88130000000001"/>
    <e v="#N/A"/>
    <e v="#N/A"/>
    <e v="#N/A"/>
    <n v="9391.8127118839202"/>
    <n v="9391.8127118839202"/>
    <n v="9391.8127118839202"/>
    <n v="682471.72373023164"/>
    <e v="#N/A"/>
  </r>
  <r>
    <s v="Grand Union Health CentreWest-Hill HealthWest LondonE87637Jan10"/>
    <x v="97"/>
    <x v="43"/>
    <x v="6"/>
    <x v="98"/>
    <s v="E87637"/>
    <x v="4"/>
    <n v="10"/>
    <n v="20870.694915297601"/>
    <n v="9644"/>
    <n v="2"/>
    <n v="191.91560000000001"/>
    <n v="3.9800000000000002E-2"/>
    <m/>
    <m/>
    <m/>
    <m/>
    <n v="60362"/>
    <n v="1080.4798000000001"/>
    <m/>
    <m/>
    <n v="70008"/>
    <n v="1272.4352000000001"/>
    <m/>
    <m/>
    <n v="0"/>
    <n v="1272.4352000000001"/>
    <e v="#N/A"/>
    <e v="#N/A"/>
    <e v="#N/A"/>
    <n v="9391.8127118839202"/>
    <n v="9391.8127118839202"/>
    <n v="9391.8127118839202"/>
    <n v="682471.72373023164"/>
    <e v="#N/A"/>
  </r>
  <r>
    <s v="Grand Union Health CentreWest-Hill HealthWest LondonE87637Jul4"/>
    <x v="97"/>
    <x v="43"/>
    <x v="6"/>
    <x v="98"/>
    <s v="E87637"/>
    <x v="5"/>
    <n v="4"/>
    <n v="20870.694915297601"/>
    <n v="10496"/>
    <n v="23"/>
    <n v="194.17599999999999"/>
    <n v="0.42549999999999999"/>
    <n v="7230"/>
    <n v="9"/>
    <n v="143.87700000000001"/>
    <n v="0.17910000000000001"/>
    <n v="44111"/>
    <n v="789.58690000000001"/>
    <n v="22021"/>
    <n v="484.46199999999999"/>
    <n v="54630"/>
    <n v="984.1884"/>
    <n v="29260"/>
    <n v="628.5181"/>
    <n v="0"/>
    <n v="984.1884"/>
    <n v="628.5181"/>
    <n v="-355.6703"/>
    <e v="#N/A"/>
    <n v="9391.8127118839202"/>
    <n v="9391.8127118839202"/>
    <n v="9391.8127118839202"/>
    <n v="682471.72373023164"/>
    <e v="#N/A"/>
  </r>
  <r>
    <s v="Grand Union Health CentreWest-Hill HealthWest LondonE87637Jun3"/>
    <x v="97"/>
    <x v="43"/>
    <x v="6"/>
    <x v="98"/>
    <s v="E87637"/>
    <x v="6"/>
    <n v="3"/>
    <n v="20870.694915297601"/>
    <n v="10258"/>
    <n v="0"/>
    <n v="189.773"/>
    <n v="0"/>
    <n v="7800"/>
    <n v="11"/>
    <n v="155.22"/>
    <n v="0.21890000000000001"/>
    <n v="139044"/>
    <n v="2488.8876"/>
    <n v="23909"/>
    <n v="525.99800000000005"/>
    <n v="149302"/>
    <n v="2678.6606000000002"/>
    <n v="31720"/>
    <n v="681.43690000000004"/>
    <n v="0"/>
    <n v="2678.6606000000002"/>
    <n v="681.43690000000004"/>
    <n v="-1997.2237"/>
    <e v="#N/A"/>
    <n v="9391.8127118839202"/>
    <n v="9391.8127118839202"/>
    <n v="9391.8127118839202"/>
    <n v="682471.72373023164"/>
    <e v="#N/A"/>
  </r>
  <r>
    <s v="Grand Union Health CentreWest-Hill HealthWest LondonE87637Mar12"/>
    <x v="97"/>
    <x v="43"/>
    <x v="6"/>
    <x v="98"/>
    <s v="E87637"/>
    <x v="7"/>
    <n v="12"/>
    <n v="20870.694915297601"/>
    <n v="8369"/>
    <n v="11"/>
    <n v="166.54310000000001"/>
    <n v="0.21890000000000001"/>
    <m/>
    <m/>
    <m/>
    <m/>
    <n v="84260"/>
    <n v="1508.2539999999999"/>
    <m/>
    <m/>
    <n v="92640"/>
    <n v="1675.0159999999998"/>
    <m/>
    <m/>
    <n v="0"/>
    <n v="1675.0159999999998"/>
    <e v="#N/A"/>
    <e v="#N/A"/>
    <e v="#N/A"/>
    <n v="9391.8127118839202"/>
    <n v="9391.8127118839202"/>
    <n v="9391.8127118839202"/>
    <n v="682471.72373023164"/>
    <e v="#N/A"/>
  </r>
  <r>
    <s v="Grand Union Health CentreWest-Hill HealthWest LondonE87637May2"/>
    <x v="97"/>
    <x v="43"/>
    <x v="6"/>
    <x v="98"/>
    <s v="E87637"/>
    <x v="8"/>
    <n v="2"/>
    <n v="20870.694915297601"/>
    <n v="7169"/>
    <n v="0"/>
    <n v="132.62649999999999"/>
    <n v="0"/>
    <n v="6840"/>
    <n v="0"/>
    <n v="136.11600000000001"/>
    <n v="0"/>
    <n v="20615"/>
    <n v="369.00850000000003"/>
    <n v="19213"/>
    <n v="422.68599999999998"/>
    <n v="27784"/>
    <n v="501.63499999999999"/>
    <n v="26053"/>
    <n v="558.80200000000002"/>
    <n v="0"/>
    <n v="501.63499999999999"/>
    <n v="558.80200000000002"/>
    <n v="57.16700000000003"/>
    <e v="#N/A"/>
    <n v="9391.8127118839202"/>
    <n v="9391.8127118839202"/>
    <n v="9391.8127118839202"/>
    <n v="682471.72373023164"/>
    <e v="#N/A"/>
  </r>
  <r>
    <s v="Grand Union Health CentreWest-Hill HealthWest LondonE87637Nov8"/>
    <x v="97"/>
    <x v="43"/>
    <x v="6"/>
    <x v="98"/>
    <s v="E87637"/>
    <x v="9"/>
    <n v="8"/>
    <n v="20870.694915297601"/>
    <n v="9132"/>
    <n v="0"/>
    <n v="181.7268"/>
    <n v="0"/>
    <m/>
    <m/>
    <m/>
    <m/>
    <n v="48501"/>
    <n v="868.16790000000003"/>
    <m/>
    <m/>
    <n v="57633"/>
    <n v="1049.8947000000001"/>
    <m/>
    <m/>
    <n v="0"/>
    <n v="1049.8947000000001"/>
    <e v="#N/A"/>
    <e v="#N/A"/>
    <e v="#N/A"/>
    <n v="9391.8127118839202"/>
    <n v="9391.8127118839202"/>
    <n v="9391.8127118839202"/>
    <n v="682471.72373023164"/>
    <e v="#N/A"/>
  </r>
  <r>
    <s v="Grand Union Health CentreWest-Hill HealthWest LondonE87637Oct7"/>
    <x v="97"/>
    <x v="43"/>
    <x v="6"/>
    <x v="98"/>
    <s v="E87637"/>
    <x v="10"/>
    <n v="7"/>
    <n v="20870.694915297601"/>
    <n v="12185"/>
    <n v="0"/>
    <n v="242.48150000000001"/>
    <n v="0"/>
    <n v="0"/>
    <n v="36"/>
    <n v="0"/>
    <n v="0.80999999999999994"/>
    <n v="36455"/>
    <n v="652.54449999999997"/>
    <n v="62189"/>
    <n v="1368.1579999999999"/>
    <n v="48640"/>
    <n v="895.02599999999995"/>
    <n v="62225"/>
    <n v="1368.9679999999998"/>
    <n v="0"/>
    <n v="895.02599999999995"/>
    <n v="1368.9679999999998"/>
    <n v="473.94199999999989"/>
    <e v="#N/A"/>
    <n v="9391.8127118839202"/>
    <n v="9391.8127118839202"/>
    <n v="9391.8127118839202"/>
    <n v="682471.72373023164"/>
    <e v="#N/A"/>
  </r>
  <r>
    <s v="Grand Union Health CentreWest-Hill HealthWest LondonE87637Sep6"/>
    <x v="97"/>
    <x v="43"/>
    <x v="6"/>
    <x v="98"/>
    <s v="E87637"/>
    <x v="11"/>
    <n v="6"/>
    <n v="20870.694915297601"/>
    <n v="8922"/>
    <n v="0"/>
    <n v="177.5478"/>
    <n v="0"/>
    <n v="7079"/>
    <n v="53"/>
    <n v="159.2775"/>
    <n v="1.1924999999999999"/>
    <n v="102973"/>
    <n v="1843.2166999999999"/>
    <n v="19137"/>
    <n v="421.01400000000001"/>
    <n v="111895"/>
    <n v="2020.7645"/>
    <n v="26269"/>
    <n v="581.48400000000004"/>
    <n v="0"/>
    <n v="2020.7645"/>
    <n v="581.48400000000004"/>
    <n v="-1439.2804999999998"/>
    <e v="#N/A"/>
    <n v="9391.8127118839202"/>
    <n v="9391.8127118839202"/>
    <n v="9391.8127118839202"/>
    <n v="682471.72373023164"/>
    <e v="#N/A"/>
  </r>
  <r>
    <s v="GREAT CHAPEL STREET MEDICAL CENTREWest End and Marylebone Primary Care NetworkCentral LondonE87772Apr1"/>
    <x v="98"/>
    <x v="23"/>
    <x v="7"/>
    <x v="99"/>
    <s v="E87772"/>
    <x v="0"/>
    <n v="1"/>
    <n v="413.34926081386601"/>
    <n v="179"/>
    <n v="0"/>
    <n v="3.3114999999999997"/>
    <n v="0"/>
    <n v="59"/>
    <n v="0"/>
    <n v="1.1741000000000001"/>
    <n v="0"/>
    <n v="277"/>
    <n v="4.9583000000000004"/>
    <n v="398"/>
    <n v="8.7560000000000002"/>
    <n v="456"/>
    <n v="8.2698"/>
    <n v="457"/>
    <n v="9.9300999999999995"/>
    <n v="0"/>
    <n v="8.2698"/>
    <n v="9.9300999999999995"/>
    <n v="1.6602999999999994"/>
    <n v="9.9300999999999995"/>
    <n v="186.00716736623971"/>
    <n v="186.00716736623971"/>
    <n v="186.00716736623971"/>
    <n v="13516.52082861342"/>
    <n v="0"/>
  </r>
  <r>
    <s v="GREAT CHAPEL STREET MEDICAL CENTREWest End and Marylebone Primary Care NetworkCentral LondonE87772Aug5"/>
    <x v="98"/>
    <x v="23"/>
    <x v="7"/>
    <x v="99"/>
    <s v="E87772"/>
    <x v="1"/>
    <n v="5"/>
    <n v="413.34926081386601"/>
    <n v="110"/>
    <n v="0"/>
    <n v="2.0349999999999997"/>
    <n v="0"/>
    <n v="94"/>
    <n v="0"/>
    <n v="1.8706"/>
    <n v="0"/>
    <n v="554"/>
    <n v="9.9166000000000007"/>
    <n v="988"/>
    <n v="21.736000000000001"/>
    <n v="664"/>
    <n v="11.951600000000001"/>
    <n v="1082"/>
    <n v="23.6066"/>
    <n v="0"/>
    <n v="11.951600000000001"/>
    <n v="23.6066"/>
    <n v="11.654999999999999"/>
    <n v="33.536699999999996"/>
    <n v="186.00716736623971"/>
    <n v="186.00716736623971"/>
    <n v="186.00716736623971"/>
    <n v="13516.52082861342"/>
    <n v="0"/>
  </r>
  <r>
    <s v="GREAT CHAPEL STREET MEDICAL CENTREWest End and Marylebone Primary Care NetworkCentral LondonE87772Dec9"/>
    <x v="98"/>
    <x v="23"/>
    <x v="7"/>
    <x v="99"/>
    <s v="E87772"/>
    <x v="2"/>
    <n v="9"/>
    <n v="413.34926081386601"/>
    <n v="508"/>
    <n v="0"/>
    <n v="10.109200000000001"/>
    <n v="0"/>
    <m/>
    <m/>
    <m/>
    <m/>
    <n v="410"/>
    <n v="7.3390000000000004"/>
    <m/>
    <m/>
    <n v="918"/>
    <n v="17.4482"/>
    <m/>
    <m/>
    <n v="0"/>
    <n v="17.4482"/>
    <e v="#N/A"/>
    <e v="#N/A"/>
    <e v="#N/A"/>
    <n v="186.00716736623971"/>
    <n v="186.00716736623971"/>
    <n v="186.00716736623971"/>
    <n v="13516.52082861342"/>
    <e v="#N/A"/>
  </r>
  <r>
    <s v="GREAT CHAPEL STREET MEDICAL CENTREWest End and Marylebone Primary Care NetworkCentral LondonE87772Feb11"/>
    <x v="98"/>
    <x v="23"/>
    <x v="7"/>
    <x v="99"/>
    <s v="E87772"/>
    <x v="3"/>
    <n v="11"/>
    <n v="413.34926081386601"/>
    <n v="83"/>
    <n v="3"/>
    <n v="1.6517000000000002"/>
    <n v="5.9700000000000003E-2"/>
    <m/>
    <m/>
    <m/>
    <m/>
    <n v="587"/>
    <n v="10.507300000000001"/>
    <m/>
    <m/>
    <n v="673"/>
    <n v="12.218700000000002"/>
    <m/>
    <m/>
    <n v="0"/>
    <n v="12.218700000000002"/>
    <e v="#N/A"/>
    <e v="#N/A"/>
    <e v="#N/A"/>
    <n v="186.00716736623971"/>
    <n v="186.00716736623971"/>
    <n v="186.00716736623971"/>
    <n v="13516.52082861342"/>
    <e v="#N/A"/>
  </r>
  <r>
    <s v="GREAT CHAPEL STREET MEDICAL CENTREWest End and Marylebone Primary Care NetworkCentral LondonE87772Jan10"/>
    <x v="98"/>
    <x v="23"/>
    <x v="7"/>
    <x v="99"/>
    <s v="E87772"/>
    <x v="4"/>
    <n v="10"/>
    <n v="413.34926081386601"/>
    <n v="136"/>
    <n v="0"/>
    <n v="2.7064000000000004"/>
    <n v="0"/>
    <m/>
    <m/>
    <m/>
    <m/>
    <n v="571"/>
    <n v="10.2209"/>
    <m/>
    <m/>
    <n v="707"/>
    <n v="12.927300000000001"/>
    <m/>
    <m/>
    <n v="0"/>
    <n v="12.927300000000001"/>
    <e v="#N/A"/>
    <e v="#N/A"/>
    <e v="#N/A"/>
    <n v="186.00716736623971"/>
    <n v="186.00716736623971"/>
    <n v="186.00716736623971"/>
    <n v="13516.52082861342"/>
    <e v="#N/A"/>
  </r>
  <r>
    <s v="GREAT CHAPEL STREET MEDICAL CENTREWest End and Marylebone Primary Care NetworkCentral LondonE87772Jul4"/>
    <x v="98"/>
    <x v="23"/>
    <x v="7"/>
    <x v="99"/>
    <s v="E87772"/>
    <x v="5"/>
    <n v="4"/>
    <n v="413.34926081386601"/>
    <n v="83"/>
    <n v="0"/>
    <n v="1.5354999999999999"/>
    <n v="0"/>
    <n v="107"/>
    <n v="0"/>
    <n v="2.1293000000000002"/>
    <n v="0"/>
    <n v="507"/>
    <n v="9.0753000000000004"/>
    <n v="579"/>
    <n v="12.738"/>
    <n v="590"/>
    <n v="10.610800000000001"/>
    <n v="686"/>
    <n v="14.8673"/>
    <n v="0"/>
    <n v="10.610800000000001"/>
    <n v="14.8673"/>
    <n v="4.2564999999999991"/>
    <e v="#N/A"/>
    <n v="186.00716736623971"/>
    <n v="186.00716736623971"/>
    <n v="186.00716736623971"/>
    <n v="13516.52082861342"/>
    <e v="#N/A"/>
  </r>
  <r>
    <s v="GREAT CHAPEL STREET MEDICAL CENTREWest End and Marylebone Primary Care NetworkCentral LondonE87772Jun3"/>
    <x v="98"/>
    <x v="23"/>
    <x v="7"/>
    <x v="99"/>
    <s v="E87772"/>
    <x v="6"/>
    <n v="3"/>
    <n v="413.34926081386601"/>
    <n v="82"/>
    <n v="0"/>
    <n v="1.5169999999999999"/>
    <n v="0"/>
    <n v="75"/>
    <n v="0"/>
    <n v="1.4925000000000002"/>
    <n v="0"/>
    <n v="430"/>
    <n v="7.6970000000000001"/>
    <n v="497"/>
    <n v="10.933999999999999"/>
    <n v="512"/>
    <n v="9.2140000000000004"/>
    <n v="572"/>
    <n v="12.426499999999999"/>
    <n v="0"/>
    <n v="9.2140000000000004"/>
    <n v="12.426499999999999"/>
    <n v="3.2124999999999986"/>
    <e v="#N/A"/>
    <n v="186.00716736623971"/>
    <n v="186.00716736623971"/>
    <n v="186.00716736623971"/>
    <n v="13516.52082861342"/>
    <e v="#N/A"/>
  </r>
  <r>
    <s v="GREAT CHAPEL STREET MEDICAL CENTREWest End and Marylebone Primary Care NetworkCentral LondonE87772Mar12"/>
    <x v="98"/>
    <x v="23"/>
    <x v="7"/>
    <x v="99"/>
    <s v="E87772"/>
    <x v="7"/>
    <n v="12"/>
    <n v="413.34926081386601"/>
    <n v="107"/>
    <n v="0"/>
    <n v="2.1293000000000002"/>
    <n v="0"/>
    <m/>
    <m/>
    <m/>
    <m/>
    <n v="474"/>
    <n v="8.4846000000000004"/>
    <m/>
    <m/>
    <n v="581"/>
    <n v="10.613900000000001"/>
    <m/>
    <m/>
    <n v="0"/>
    <n v="10.613900000000001"/>
    <e v="#N/A"/>
    <e v="#N/A"/>
    <e v="#N/A"/>
    <n v="186.00716736623971"/>
    <n v="186.00716736623971"/>
    <n v="186.00716736623971"/>
    <n v="13516.52082861342"/>
    <e v="#N/A"/>
  </r>
  <r>
    <s v="GREAT CHAPEL STREET MEDICAL CENTREWest End and Marylebone Primary Care NetworkCentral LondonE87772May2"/>
    <x v="98"/>
    <x v="23"/>
    <x v="7"/>
    <x v="99"/>
    <s v="E87772"/>
    <x v="8"/>
    <n v="2"/>
    <n v="413.34926081386601"/>
    <n v="120"/>
    <n v="0"/>
    <n v="2.2199999999999998"/>
    <n v="0"/>
    <n v="51"/>
    <n v="0"/>
    <n v="1.0149000000000001"/>
    <n v="0"/>
    <n v="339"/>
    <n v="6.0681000000000003"/>
    <n v="289"/>
    <n v="6.3579999999999997"/>
    <n v="459"/>
    <n v="8.2881"/>
    <n v="340"/>
    <n v="7.3728999999999996"/>
    <n v="0"/>
    <n v="8.2881"/>
    <n v="7.3728999999999996"/>
    <n v="-0.91520000000000046"/>
    <e v="#N/A"/>
    <n v="186.00716736623971"/>
    <n v="186.00716736623971"/>
    <n v="186.00716736623971"/>
    <n v="13516.52082861342"/>
    <e v="#N/A"/>
  </r>
  <r>
    <s v="GREAT CHAPEL STREET MEDICAL CENTREWest End and Marylebone Primary Care NetworkCentral LondonE87772Nov8"/>
    <x v="98"/>
    <x v="23"/>
    <x v="7"/>
    <x v="99"/>
    <s v="E87772"/>
    <x v="9"/>
    <n v="8"/>
    <n v="413.34926081386601"/>
    <n v="112"/>
    <n v="0"/>
    <n v="2.2288000000000001"/>
    <n v="0"/>
    <m/>
    <m/>
    <m/>
    <m/>
    <n v="565"/>
    <n v="10.1135"/>
    <m/>
    <m/>
    <n v="677"/>
    <n v="12.3423"/>
    <m/>
    <m/>
    <n v="0"/>
    <n v="12.3423"/>
    <e v="#N/A"/>
    <e v="#N/A"/>
    <e v="#N/A"/>
    <n v="186.00716736623971"/>
    <n v="186.00716736623971"/>
    <n v="186.00716736623971"/>
    <n v="13516.52082861342"/>
    <e v="#N/A"/>
  </r>
  <r>
    <s v="GREAT CHAPEL STREET MEDICAL CENTREWest End and Marylebone Primary Care NetworkCentral LondonE87772Oct7"/>
    <x v="98"/>
    <x v="23"/>
    <x v="7"/>
    <x v="99"/>
    <s v="E87772"/>
    <x v="10"/>
    <n v="7"/>
    <n v="413.34926081386601"/>
    <n v="1139"/>
    <n v="0"/>
    <n v="22.6661"/>
    <n v="0"/>
    <n v="0"/>
    <n v="0"/>
    <n v="0"/>
    <n v="0"/>
    <n v="561"/>
    <n v="10.0419"/>
    <n v="387"/>
    <n v="8.5139999999999993"/>
    <n v="1700"/>
    <n v="32.707999999999998"/>
    <n v="387"/>
    <n v="8.5139999999999993"/>
    <n v="0"/>
    <n v="32.707999999999998"/>
    <n v="8.5139999999999993"/>
    <n v="-24.193999999999999"/>
    <e v="#N/A"/>
    <n v="186.00716736623971"/>
    <n v="186.00716736623971"/>
    <n v="186.00716736623971"/>
    <n v="13516.52082861342"/>
    <e v="#N/A"/>
  </r>
  <r>
    <s v="GREAT CHAPEL STREET MEDICAL CENTREWest End and Marylebone Primary Care NetworkCentral LondonE87772Sep6"/>
    <x v="98"/>
    <x v="23"/>
    <x v="7"/>
    <x v="99"/>
    <s v="E87772"/>
    <x v="11"/>
    <n v="6"/>
    <n v="413.34926081386601"/>
    <n v="81"/>
    <n v="0"/>
    <n v="1.6119000000000001"/>
    <n v="0"/>
    <n v="120"/>
    <n v="0"/>
    <n v="2.6999999999999997"/>
    <n v="0"/>
    <n v="458"/>
    <n v="8.1981999999999999"/>
    <n v="517"/>
    <n v="11.374000000000001"/>
    <n v="539"/>
    <n v="9.8101000000000003"/>
    <n v="637"/>
    <n v="14.074"/>
    <n v="0"/>
    <n v="9.8101000000000003"/>
    <n v="14.074"/>
    <n v="4.2638999999999996"/>
    <e v="#N/A"/>
    <n v="186.00716736623971"/>
    <n v="186.00716736623971"/>
    <n v="186.00716736623971"/>
    <n v="13516.52082861342"/>
    <e v="#N/A"/>
  </r>
  <r>
    <s v="Green PracticeHounslow HealthHounslowE85126Apr1"/>
    <x v="99"/>
    <x v="11"/>
    <x v="4"/>
    <x v="100"/>
    <s v="E85126"/>
    <x v="0"/>
    <n v="1"/>
    <n v="10159.0472967936"/>
    <n v="282"/>
    <n v="0"/>
    <n v="5.2169999999999996"/>
    <n v="0"/>
    <n v="453"/>
    <n v="0"/>
    <n v="9.0147000000000013"/>
    <n v="0"/>
    <n v="6568"/>
    <n v="117.5672"/>
    <n v="7116"/>
    <n v="156.55199999999999"/>
    <n v="6850"/>
    <n v="122.7842"/>
    <n v="7569"/>
    <n v="165.5667"/>
    <n v="0"/>
    <n v="122.7842"/>
    <n v="165.5667"/>
    <n v="42.782499999999999"/>
    <n v="165.5667"/>
    <n v="4571.5712835571203"/>
    <n v="4571.5712835571203"/>
    <n v="4571.5712835571203"/>
    <n v="332200.84660515079"/>
    <n v="0"/>
  </r>
  <r>
    <s v="Green PracticeHounslow HealthHounslowE85126Aug5"/>
    <x v="99"/>
    <x v="11"/>
    <x v="4"/>
    <x v="100"/>
    <s v="E85126"/>
    <x v="1"/>
    <n v="5"/>
    <n v="10159.0472967936"/>
    <n v="690"/>
    <n v="0"/>
    <n v="12.764999999999999"/>
    <n v="0"/>
    <n v="1388"/>
    <n v="179"/>
    <n v="27.621200000000002"/>
    <n v="3.5621"/>
    <n v="7238"/>
    <n v="129.56020000000001"/>
    <n v="7351"/>
    <n v="161.72200000000001"/>
    <n v="7928"/>
    <n v="142.3252"/>
    <n v="8918"/>
    <n v="192.90530000000001"/>
    <n v="0"/>
    <n v="142.3252"/>
    <n v="192.90530000000001"/>
    <n v="50.580100000000016"/>
    <n v="358.47199999999998"/>
    <n v="4571.5712835571203"/>
    <n v="4571.5712835571203"/>
    <n v="4571.5712835571203"/>
    <n v="332200.84660515079"/>
    <n v="0"/>
  </r>
  <r>
    <s v="Green PracticeHounslow HealthHounslowE85126Dec9"/>
    <x v="99"/>
    <x v="11"/>
    <x v="4"/>
    <x v="100"/>
    <s v="E85126"/>
    <x v="2"/>
    <n v="9"/>
    <n v="10159.0472967936"/>
    <n v="518"/>
    <n v="4"/>
    <n v="10.308200000000001"/>
    <n v="7.9600000000000004E-2"/>
    <m/>
    <m/>
    <m/>
    <m/>
    <n v="6276"/>
    <n v="112.3404"/>
    <m/>
    <m/>
    <n v="6798"/>
    <n v="122.7282"/>
    <m/>
    <m/>
    <n v="0"/>
    <n v="122.7282"/>
    <e v="#N/A"/>
    <e v="#N/A"/>
    <e v="#N/A"/>
    <n v="4571.5712835571203"/>
    <n v="4571.5712835571203"/>
    <n v="4571.5712835571203"/>
    <n v="332200.84660515079"/>
    <e v="#N/A"/>
  </r>
  <r>
    <s v="Green PracticeHounslow HealthHounslowE85126Feb11"/>
    <x v="99"/>
    <x v="11"/>
    <x v="4"/>
    <x v="100"/>
    <s v="E85126"/>
    <x v="3"/>
    <n v="11"/>
    <n v="10159.0472967936"/>
    <n v="340"/>
    <n v="3"/>
    <n v="6.766"/>
    <n v="5.9700000000000003E-2"/>
    <m/>
    <m/>
    <m/>
    <m/>
    <n v="7638"/>
    <n v="136.72020000000001"/>
    <m/>
    <m/>
    <n v="7981"/>
    <n v="143.54590000000002"/>
    <m/>
    <m/>
    <n v="0"/>
    <n v="143.54590000000002"/>
    <e v="#N/A"/>
    <e v="#N/A"/>
    <e v="#N/A"/>
    <n v="4571.5712835571203"/>
    <n v="4571.5712835571203"/>
    <n v="4571.5712835571203"/>
    <n v="332200.84660515079"/>
    <e v="#N/A"/>
  </r>
  <r>
    <s v="Green PracticeHounslow HealthHounslowE85126Jan10"/>
    <x v="99"/>
    <x v="11"/>
    <x v="4"/>
    <x v="100"/>
    <s v="E85126"/>
    <x v="4"/>
    <n v="10"/>
    <n v="10159.0472967936"/>
    <n v="427"/>
    <n v="0"/>
    <n v="8.497300000000001"/>
    <n v="0"/>
    <m/>
    <m/>
    <m/>
    <m/>
    <n v="7277"/>
    <n v="130.25829999999999"/>
    <m/>
    <m/>
    <n v="7704"/>
    <n v="138.75559999999999"/>
    <m/>
    <m/>
    <n v="0"/>
    <n v="138.75559999999999"/>
    <e v="#N/A"/>
    <e v="#N/A"/>
    <e v="#N/A"/>
    <n v="4571.5712835571203"/>
    <n v="4571.5712835571203"/>
    <n v="4571.5712835571203"/>
    <n v="332200.84660515079"/>
    <e v="#N/A"/>
  </r>
  <r>
    <s v="Green PracticeHounslow HealthHounslowE85126Jul4"/>
    <x v="99"/>
    <x v="11"/>
    <x v="4"/>
    <x v="100"/>
    <s v="E85126"/>
    <x v="5"/>
    <n v="4"/>
    <n v="10159.0472967936"/>
    <n v="536"/>
    <n v="0"/>
    <n v="9.9160000000000004"/>
    <n v="0"/>
    <n v="1079"/>
    <n v="187"/>
    <n v="21.472100000000001"/>
    <n v="3.7213000000000003"/>
    <n v="7084"/>
    <n v="126.8036"/>
    <n v="8494"/>
    <n v="186.86799999999999"/>
    <n v="7620"/>
    <n v="136.71960000000001"/>
    <n v="9760"/>
    <n v="212.06139999999999"/>
    <n v="0"/>
    <n v="136.71960000000001"/>
    <n v="212.06139999999999"/>
    <n v="75.341799999999978"/>
    <e v="#N/A"/>
    <n v="4571.5712835571203"/>
    <n v="4571.5712835571203"/>
    <n v="4571.5712835571203"/>
    <n v="332200.84660515079"/>
    <e v="#N/A"/>
  </r>
  <r>
    <s v="Green PracticeHounslow HealthHounslowE85126Jun3"/>
    <x v="99"/>
    <x v="11"/>
    <x v="4"/>
    <x v="100"/>
    <s v="E85126"/>
    <x v="6"/>
    <n v="3"/>
    <n v="10159.0472967936"/>
    <n v="686"/>
    <n v="0"/>
    <n v="12.690999999999999"/>
    <n v="0"/>
    <n v="457"/>
    <n v="38"/>
    <n v="9.0943000000000005"/>
    <n v="0.75619999999999998"/>
    <n v="7448"/>
    <n v="133.3192"/>
    <n v="7345"/>
    <n v="161.59"/>
    <n v="8134"/>
    <n v="146.0102"/>
    <n v="7840"/>
    <n v="171.44050000000001"/>
    <n v="0"/>
    <n v="146.0102"/>
    <n v="171.44050000000001"/>
    <n v="25.430300000000017"/>
    <e v="#N/A"/>
    <n v="4571.5712835571203"/>
    <n v="4571.5712835571203"/>
    <n v="4571.5712835571203"/>
    <n v="332200.84660515079"/>
    <e v="#N/A"/>
  </r>
  <r>
    <s v="Green PracticeHounslow HealthHounslowE85126Mar12"/>
    <x v="99"/>
    <x v="11"/>
    <x v="4"/>
    <x v="100"/>
    <s v="E85126"/>
    <x v="7"/>
    <n v="12"/>
    <n v="10159.0472967936"/>
    <n v="495"/>
    <n v="0"/>
    <n v="9.8505000000000003"/>
    <n v="0"/>
    <m/>
    <m/>
    <m/>
    <m/>
    <n v="17955"/>
    <n v="321.39449999999999"/>
    <m/>
    <m/>
    <n v="18450"/>
    <n v="331.245"/>
    <m/>
    <m/>
    <n v="0"/>
    <n v="331.245"/>
    <e v="#N/A"/>
    <e v="#N/A"/>
    <e v="#N/A"/>
    <n v="4571.5712835571203"/>
    <n v="4571.5712835571203"/>
    <n v="4571.5712835571203"/>
    <n v="332200.84660515079"/>
    <e v="#N/A"/>
  </r>
  <r>
    <s v="Green PracticeHounslow HealthHounslowE85126May2"/>
    <x v="99"/>
    <x v="11"/>
    <x v="4"/>
    <x v="100"/>
    <s v="E85126"/>
    <x v="8"/>
    <n v="2"/>
    <n v="10159.0472967936"/>
    <n v="458"/>
    <n v="0"/>
    <n v="8.472999999999999"/>
    <n v="0"/>
    <n v="424"/>
    <n v="86"/>
    <n v="8.4375999999999998"/>
    <n v="1.7114"/>
    <n v="7775"/>
    <n v="139.17250000000001"/>
    <n v="7502"/>
    <n v="165.04400000000001"/>
    <n v="8233"/>
    <n v="147.64550000000003"/>
    <n v="8012"/>
    <n v="175.19300000000001"/>
    <n v="0"/>
    <n v="147.64550000000003"/>
    <n v="175.19300000000001"/>
    <n v="27.547499999999985"/>
    <e v="#N/A"/>
    <n v="4571.5712835571203"/>
    <n v="4571.5712835571203"/>
    <n v="4571.5712835571203"/>
    <n v="332200.84660515079"/>
    <e v="#N/A"/>
  </r>
  <r>
    <s v="Green PracticeHounslow HealthHounslowE85126Nov8"/>
    <x v="99"/>
    <x v="11"/>
    <x v="4"/>
    <x v="100"/>
    <s v="E85126"/>
    <x v="9"/>
    <n v="8"/>
    <n v="10159.0472967936"/>
    <n v="553"/>
    <n v="4"/>
    <n v="11.0047"/>
    <n v="7.9600000000000004E-2"/>
    <m/>
    <m/>
    <m/>
    <m/>
    <n v="8022"/>
    <n v="143.59379999999999"/>
    <m/>
    <m/>
    <n v="8579"/>
    <n v="154.67809999999997"/>
    <m/>
    <m/>
    <n v="0"/>
    <n v="154.67809999999997"/>
    <e v="#N/A"/>
    <e v="#N/A"/>
    <e v="#N/A"/>
    <n v="4571.5712835571203"/>
    <n v="4571.5712835571203"/>
    <n v="4571.5712835571203"/>
    <n v="332200.84660515079"/>
    <e v="#N/A"/>
  </r>
  <r>
    <s v="Green PracticeHounslow HealthHounslowE85126Oct7"/>
    <x v="99"/>
    <x v="11"/>
    <x v="4"/>
    <x v="100"/>
    <s v="E85126"/>
    <x v="10"/>
    <n v="7"/>
    <n v="10159.0472967936"/>
    <n v="893"/>
    <n v="11"/>
    <n v="17.770700000000001"/>
    <n v="0.21890000000000001"/>
    <n v="0"/>
    <n v="18"/>
    <n v="0"/>
    <n v="0.40499999999999997"/>
    <n v="17984"/>
    <n v="321.91359999999997"/>
    <n v="10932"/>
    <n v="240.50399999999999"/>
    <n v="18888"/>
    <n v="339.90319999999997"/>
    <n v="10950"/>
    <n v="240.90899999999999"/>
    <n v="0"/>
    <n v="339.90319999999997"/>
    <n v="240.90899999999999"/>
    <n v="-98.994199999999978"/>
    <e v="#N/A"/>
    <n v="4571.5712835571203"/>
    <n v="4571.5712835571203"/>
    <n v="4571.5712835571203"/>
    <n v="332200.84660515079"/>
    <e v="#N/A"/>
  </r>
  <r>
    <s v="Green PracticeHounslow HealthHounslowE85126Sep6"/>
    <x v="99"/>
    <x v="11"/>
    <x v="4"/>
    <x v="100"/>
    <s v="E85126"/>
    <x v="11"/>
    <n v="6"/>
    <n v="10159.0472967936"/>
    <n v="896"/>
    <n v="0"/>
    <n v="17.830400000000001"/>
    <n v="0"/>
    <n v="1029"/>
    <n v="177"/>
    <n v="23.1525"/>
    <n v="3.9824999999999999"/>
    <n v="13023"/>
    <n v="233.11170000000001"/>
    <n v="11123"/>
    <n v="244.70599999999999"/>
    <n v="13919"/>
    <n v="250.94210000000001"/>
    <n v="12329"/>
    <n v="271.84100000000001"/>
    <n v="0"/>
    <n v="250.94210000000001"/>
    <n v="271.84100000000001"/>
    <n v="20.898899999999998"/>
    <e v="#N/A"/>
    <n v="4571.5712835571203"/>
    <n v="4571.5712835571203"/>
    <n v="4571.5712835571203"/>
    <n v="332200.84660515079"/>
    <e v="#N/A"/>
  </r>
  <r>
    <s v="GREENFORD AVENUE FAMILY HEALTH PRACTICEGreenwellEalingE85051Apr1"/>
    <x v="100"/>
    <x v="37"/>
    <x v="2"/>
    <x v="101"/>
    <s v="E85051"/>
    <x v="0"/>
    <n v="1"/>
    <n v="4883.24817378839"/>
    <n v="37387"/>
    <n v="0"/>
    <n v="691.65949999999998"/>
    <n v="0"/>
    <n v="130"/>
    <n v="0"/>
    <n v="2.5870000000000002"/>
    <n v="0"/>
    <n v="7051"/>
    <n v="126.2129"/>
    <n v="9514"/>
    <n v="209.30799999999999"/>
    <n v="44438"/>
    <n v="817.87239999999997"/>
    <n v="9644"/>
    <n v="211.89499999999998"/>
    <n v="0"/>
    <n v="817.87239999999997"/>
    <n v="211.89499999999998"/>
    <n v="-605.97739999999999"/>
    <n v="211.89499999999998"/>
    <n v="2197.4616782047756"/>
    <n v="2197.4616782047756"/>
    <n v="2197.4616782047756"/>
    <n v="159682.21528288035"/>
    <n v="0"/>
  </r>
  <r>
    <s v="GREENFORD AVENUE FAMILY HEALTH PRACTICEGreenwellEalingE85051Aug5"/>
    <x v="100"/>
    <x v="37"/>
    <x v="2"/>
    <x v="101"/>
    <s v="E85051"/>
    <x v="1"/>
    <n v="5"/>
    <n v="4883.24817378839"/>
    <n v="562"/>
    <n v="5"/>
    <n v="10.397"/>
    <n v="9.2499999999999999E-2"/>
    <n v="107"/>
    <n v="0"/>
    <n v="2.1293000000000002"/>
    <n v="0"/>
    <n v="9065"/>
    <n v="162.26349999999999"/>
    <n v="8475"/>
    <n v="186.45"/>
    <n v="9632"/>
    <n v="172.75299999999999"/>
    <n v="8582"/>
    <n v="188.57929999999999"/>
    <n v="0"/>
    <n v="172.75299999999999"/>
    <n v="188.57929999999999"/>
    <n v="15.826300000000003"/>
    <n v="400.47429999999997"/>
    <n v="2197.4616782047756"/>
    <n v="2197.4616782047756"/>
    <n v="2197.4616782047756"/>
    <n v="159682.21528288035"/>
    <n v="0"/>
  </r>
  <r>
    <s v="GREENFORD AVENUE FAMILY HEALTH PRACTICEGreenwellEalingE85051Dec9"/>
    <x v="100"/>
    <x v="37"/>
    <x v="2"/>
    <x v="101"/>
    <s v="E85051"/>
    <x v="2"/>
    <n v="9"/>
    <n v="4883.24817378839"/>
    <n v="64"/>
    <n v="0"/>
    <n v="1.2736000000000001"/>
    <n v="0"/>
    <m/>
    <m/>
    <m/>
    <m/>
    <n v="5449"/>
    <n v="97.537099999999995"/>
    <m/>
    <m/>
    <n v="5513"/>
    <n v="98.810699999999997"/>
    <m/>
    <m/>
    <n v="0"/>
    <n v="98.810699999999997"/>
    <e v="#N/A"/>
    <e v="#N/A"/>
    <e v="#N/A"/>
    <n v="2197.4616782047756"/>
    <n v="2197.4616782047756"/>
    <n v="2197.4616782047756"/>
    <n v="159682.21528288035"/>
    <e v="#N/A"/>
  </r>
  <r>
    <s v="GREENFORD AVENUE FAMILY HEALTH PRACTICEGreenwellEalingE85051Feb11"/>
    <x v="100"/>
    <x v="37"/>
    <x v="2"/>
    <x v="101"/>
    <s v="E85051"/>
    <x v="3"/>
    <n v="11"/>
    <n v="4883.24817378839"/>
    <n v="163"/>
    <n v="0"/>
    <n v="3.2437"/>
    <n v="0"/>
    <m/>
    <m/>
    <m/>
    <m/>
    <n v="7346"/>
    <n v="131.49340000000001"/>
    <m/>
    <m/>
    <n v="7509"/>
    <n v="134.7371"/>
    <m/>
    <m/>
    <n v="0"/>
    <n v="134.7371"/>
    <e v="#N/A"/>
    <e v="#N/A"/>
    <e v="#N/A"/>
    <n v="2197.4616782047756"/>
    <n v="2197.4616782047756"/>
    <n v="2197.4616782047756"/>
    <n v="159682.21528288035"/>
    <e v="#N/A"/>
  </r>
  <r>
    <s v="GREENFORD AVENUE FAMILY HEALTH PRACTICEGreenwellEalingE85051Jan10"/>
    <x v="100"/>
    <x v="37"/>
    <x v="2"/>
    <x v="101"/>
    <s v="E85051"/>
    <x v="4"/>
    <n v="10"/>
    <n v="4883.24817378839"/>
    <n v="97"/>
    <n v="0"/>
    <n v="1.9303000000000001"/>
    <n v="0"/>
    <m/>
    <m/>
    <m/>
    <m/>
    <n v="9823"/>
    <n v="175.83170000000001"/>
    <m/>
    <m/>
    <n v="9920"/>
    <n v="177.762"/>
    <m/>
    <m/>
    <n v="0"/>
    <n v="177.762"/>
    <e v="#N/A"/>
    <e v="#N/A"/>
    <e v="#N/A"/>
    <n v="2197.4616782047756"/>
    <n v="2197.4616782047756"/>
    <n v="2197.4616782047756"/>
    <n v="159682.21528288035"/>
    <e v="#N/A"/>
  </r>
  <r>
    <s v="GREENFORD AVENUE FAMILY HEALTH PRACTICEGreenwellEalingE85051Jul4"/>
    <x v="100"/>
    <x v="37"/>
    <x v="2"/>
    <x v="101"/>
    <s v="E85051"/>
    <x v="5"/>
    <n v="4"/>
    <n v="4883.24817378839"/>
    <n v="2739"/>
    <n v="24"/>
    <n v="50.671499999999995"/>
    <n v="0.44399999999999995"/>
    <n v="88"/>
    <n v="0"/>
    <n v="1.7512000000000001"/>
    <n v="0"/>
    <n v="4985"/>
    <n v="89.231499999999997"/>
    <n v="8900"/>
    <n v="195.8"/>
    <n v="7748"/>
    <n v="140.34699999999998"/>
    <n v="8988"/>
    <n v="197.55120000000002"/>
    <n v="0"/>
    <n v="140.34699999999998"/>
    <n v="197.55120000000002"/>
    <n v="57.204200000000043"/>
    <e v="#N/A"/>
    <n v="2197.4616782047756"/>
    <n v="2197.4616782047756"/>
    <n v="2197.4616782047756"/>
    <n v="159682.21528288035"/>
    <e v="#N/A"/>
  </r>
  <r>
    <s v="GREENFORD AVENUE FAMILY HEALTH PRACTICEGreenwellEalingE85051Jun3"/>
    <x v="100"/>
    <x v="37"/>
    <x v="2"/>
    <x v="101"/>
    <s v="E85051"/>
    <x v="6"/>
    <n v="3"/>
    <n v="4883.24817378839"/>
    <n v="8023"/>
    <n v="3"/>
    <n v="148.4255"/>
    <n v="5.5499999999999994E-2"/>
    <n v="87"/>
    <n v="0"/>
    <n v="1.7313000000000001"/>
    <n v="0"/>
    <n v="5560"/>
    <n v="99.524000000000001"/>
    <n v="6474"/>
    <n v="142.428"/>
    <n v="13586"/>
    <n v="248.005"/>
    <n v="6561"/>
    <n v="144.1593"/>
    <n v="0"/>
    <n v="248.005"/>
    <n v="144.1593"/>
    <n v="-103.84569999999999"/>
    <e v="#N/A"/>
    <n v="2197.4616782047756"/>
    <n v="2197.4616782047756"/>
    <n v="2197.4616782047756"/>
    <n v="159682.21528288035"/>
    <e v="#N/A"/>
  </r>
  <r>
    <s v="GREENFORD AVENUE FAMILY HEALTH PRACTICEGreenwellEalingE85051Mar12"/>
    <x v="100"/>
    <x v="37"/>
    <x v="2"/>
    <x v="101"/>
    <s v="E85051"/>
    <x v="7"/>
    <n v="12"/>
    <n v="4883.24817378839"/>
    <n v="79"/>
    <n v="0"/>
    <n v="1.5721000000000001"/>
    <n v="0"/>
    <m/>
    <m/>
    <m/>
    <m/>
    <n v="16584"/>
    <n v="296.85359999999997"/>
    <m/>
    <m/>
    <n v="16663"/>
    <n v="298.42569999999995"/>
    <m/>
    <m/>
    <n v="0"/>
    <n v="298.42569999999995"/>
    <e v="#N/A"/>
    <e v="#N/A"/>
    <e v="#N/A"/>
    <n v="2197.4616782047756"/>
    <n v="2197.4616782047756"/>
    <n v="2197.4616782047756"/>
    <n v="159682.21528288035"/>
    <e v="#N/A"/>
  </r>
  <r>
    <s v="GREENFORD AVENUE FAMILY HEALTH PRACTICEGreenwellEalingE85051May2"/>
    <x v="100"/>
    <x v="37"/>
    <x v="2"/>
    <x v="101"/>
    <s v="E85051"/>
    <x v="8"/>
    <n v="2"/>
    <n v="4883.24817378839"/>
    <n v="15016"/>
    <n v="0"/>
    <n v="277.79599999999999"/>
    <n v="0"/>
    <n v="57"/>
    <n v="0"/>
    <n v="1.1343000000000001"/>
    <n v="0"/>
    <n v="5488"/>
    <n v="98.235200000000006"/>
    <n v="8503"/>
    <n v="187.066"/>
    <n v="20504"/>
    <n v="376.03120000000001"/>
    <n v="8560"/>
    <n v="188.2003"/>
    <n v="0"/>
    <n v="376.03120000000001"/>
    <n v="188.2003"/>
    <n v="-187.83090000000001"/>
    <e v="#N/A"/>
    <n v="2197.4616782047756"/>
    <n v="2197.4616782047756"/>
    <n v="2197.4616782047756"/>
    <n v="159682.21528288035"/>
    <e v="#N/A"/>
  </r>
  <r>
    <s v="GREENFORD AVENUE FAMILY HEALTH PRACTICEGreenwellEalingE85051Nov8"/>
    <x v="100"/>
    <x v="37"/>
    <x v="2"/>
    <x v="101"/>
    <s v="E85051"/>
    <x v="9"/>
    <n v="8"/>
    <n v="4883.24817378839"/>
    <n v="170"/>
    <n v="2"/>
    <n v="3.383"/>
    <n v="3.9800000000000002E-2"/>
    <m/>
    <m/>
    <m/>
    <m/>
    <n v="8879"/>
    <n v="158.9341"/>
    <m/>
    <m/>
    <n v="9051"/>
    <n v="162.3569"/>
    <m/>
    <m/>
    <n v="0"/>
    <n v="162.3569"/>
    <e v="#N/A"/>
    <e v="#N/A"/>
    <e v="#N/A"/>
    <n v="2197.4616782047756"/>
    <n v="2197.4616782047756"/>
    <n v="2197.4616782047756"/>
    <n v="159682.21528288035"/>
    <e v="#N/A"/>
  </r>
  <r>
    <s v="GREENFORD AVENUE FAMILY HEALTH PRACTICEGreenwellEalingE85051Oct7"/>
    <x v="100"/>
    <x v="37"/>
    <x v="2"/>
    <x v="101"/>
    <s v="E85051"/>
    <x v="10"/>
    <n v="7"/>
    <n v="4883.24817378839"/>
    <n v="153"/>
    <n v="0"/>
    <n v="3.0447000000000002"/>
    <n v="0"/>
    <n v="0"/>
    <n v="0"/>
    <n v="0"/>
    <n v="0"/>
    <n v="13843"/>
    <n v="247.78970000000001"/>
    <n v="26673"/>
    <n v="586.80600000000004"/>
    <n v="13996"/>
    <n v="250.83440000000002"/>
    <n v="26673"/>
    <n v="586.80600000000004"/>
    <n v="0"/>
    <n v="250.83440000000002"/>
    <n v="586.80600000000004"/>
    <n v="335.97160000000002"/>
    <e v="#N/A"/>
    <n v="2197.4616782047756"/>
    <n v="2197.4616782047756"/>
    <n v="2197.4616782047756"/>
    <n v="159682.21528288035"/>
    <e v="#N/A"/>
  </r>
  <r>
    <s v="GREENFORD AVENUE FAMILY HEALTH PRACTICEGreenwellEalingE85051Sep6"/>
    <x v="100"/>
    <x v="37"/>
    <x v="2"/>
    <x v="101"/>
    <s v="E85051"/>
    <x v="11"/>
    <n v="6"/>
    <n v="4883.24817378839"/>
    <n v="127"/>
    <n v="0"/>
    <n v="2.5273000000000003"/>
    <n v="0"/>
    <n v="114"/>
    <n v="0"/>
    <n v="2.5649999999999999"/>
    <n v="0"/>
    <n v="11785"/>
    <n v="210.95150000000001"/>
    <n v="14628"/>
    <n v="321.81599999999997"/>
    <n v="11912"/>
    <n v="213.47880000000001"/>
    <n v="14742"/>
    <n v="324.38099999999997"/>
    <n v="0"/>
    <n v="213.47880000000001"/>
    <n v="324.38099999999997"/>
    <n v="110.90219999999997"/>
    <e v="#N/A"/>
    <n v="2197.4616782047756"/>
    <n v="2197.4616782047756"/>
    <n v="2197.4616782047756"/>
    <n v="159682.21528288035"/>
    <e v="#N/A"/>
  </r>
  <r>
    <s v="GREENFORD ROAD MEDICAL CENTRENGPEalingE85050Apr1"/>
    <x v="101"/>
    <x v="39"/>
    <x v="2"/>
    <x v="102"/>
    <s v="E85050"/>
    <x v="0"/>
    <n v="1"/>
    <n v="7077.3643143870704"/>
    <n v="1462"/>
    <n v="78"/>
    <n v="27.046999999999997"/>
    <n v="1.4429999999999998"/>
    <n v="4544"/>
    <n v="658"/>
    <n v="90.425600000000003"/>
    <n v="13.094200000000001"/>
    <n v="4915"/>
    <n v="87.978499999999997"/>
    <n v="8737"/>
    <n v="192.214"/>
    <n v="6455"/>
    <n v="116.46849999999999"/>
    <n v="13939"/>
    <n v="295.73379999999997"/>
    <n v="0"/>
    <n v="116.46849999999999"/>
    <n v="295.73379999999997"/>
    <n v="179.26529999999997"/>
    <n v="295.73379999999997"/>
    <n v="3184.8139414741818"/>
    <n v="3184.8139414741818"/>
    <n v="3184.8139414741818"/>
    <n v="231429.81308045721"/>
    <n v="0"/>
  </r>
  <r>
    <s v="GREENFORD ROAD MEDICAL CENTRENGPEalingE85050Aug5"/>
    <x v="101"/>
    <x v="39"/>
    <x v="2"/>
    <x v="102"/>
    <s v="E85050"/>
    <x v="1"/>
    <n v="5"/>
    <n v="7077.3643143870704"/>
    <n v="2469"/>
    <n v="810"/>
    <n v="45.676499999999997"/>
    <n v="14.984999999999999"/>
    <n v="5679"/>
    <n v="224"/>
    <n v="113.0121"/>
    <n v="4.4576000000000002"/>
    <n v="9879"/>
    <n v="176.83410000000001"/>
    <n v="8170"/>
    <n v="179.74"/>
    <n v="13158"/>
    <n v="237.4956"/>
    <n v="14073"/>
    <n v="297.2097"/>
    <n v="0"/>
    <n v="237.4956"/>
    <n v="297.2097"/>
    <n v="59.714100000000002"/>
    <n v="592.94349999999997"/>
    <n v="3184.8139414741818"/>
    <n v="3184.8139414741818"/>
    <n v="3184.8139414741818"/>
    <n v="231429.81308045721"/>
    <n v="0"/>
  </r>
  <r>
    <s v="GREENFORD ROAD MEDICAL CENTRENGPEalingE85050Dec9"/>
    <x v="101"/>
    <x v="39"/>
    <x v="2"/>
    <x v="102"/>
    <s v="E85050"/>
    <x v="2"/>
    <n v="9"/>
    <n v="7077.3643143870704"/>
    <n v="2274"/>
    <n v="219"/>
    <n v="45.252600000000001"/>
    <n v="4.3581000000000003"/>
    <m/>
    <m/>
    <m/>
    <m/>
    <n v="6782"/>
    <n v="121.3978"/>
    <m/>
    <m/>
    <n v="9275"/>
    <n v="171.0085"/>
    <m/>
    <m/>
    <n v="0"/>
    <n v="171.0085"/>
    <e v="#N/A"/>
    <e v="#N/A"/>
    <e v="#N/A"/>
    <n v="3184.8139414741818"/>
    <n v="3184.8139414741818"/>
    <n v="3184.8139414741818"/>
    <n v="231429.81308045721"/>
    <e v="#N/A"/>
  </r>
  <r>
    <s v="GREENFORD ROAD MEDICAL CENTRENGPEalingE85050Feb11"/>
    <x v="101"/>
    <x v="39"/>
    <x v="2"/>
    <x v="102"/>
    <s v="E85050"/>
    <x v="3"/>
    <n v="11"/>
    <n v="7077.3643143870704"/>
    <n v="2599"/>
    <n v="276"/>
    <n v="51.720100000000002"/>
    <n v="5.4923999999999999"/>
    <m/>
    <m/>
    <m/>
    <m/>
    <n v="8575"/>
    <n v="153.49250000000001"/>
    <m/>
    <m/>
    <n v="11450"/>
    <n v="210.70500000000001"/>
    <m/>
    <m/>
    <n v="0"/>
    <n v="210.70500000000001"/>
    <e v="#N/A"/>
    <e v="#N/A"/>
    <e v="#N/A"/>
    <n v="3184.8139414741818"/>
    <n v="3184.8139414741818"/>
    <n v="3184.8139414741818"/>
    <n v="231429.81308045721"/>
    <e v="#N/A"/>
  </r>
  <r>
    <s v="GREENFORD ROAD MEDICAL CENTRENGPEalingE85050Jan10"/>
    <x v="101"/>
    <x v="39"/>
    <x v="2"/>
    <x v="102"/>
    <s v="E85050"/>
    <x v="4"/>
    <n v="10"/>
    <n v="7077.3643143870704"/>
    <n v="4801"/>
    <n v="335"/>
    <n v="95.539900000000003"/>
    <n v="6.6665000000000001"/>
    <m/>
    <m/>
    <m/>
    <m/>
    <n v="11583"/>
    <n v="207.3357"/>
    <m/>
    <m/>
    <n v="16719"/>
    <n v="309.5421"/>
    <m/>
    <m/>
    <n v="0"/>
    <n v="309.5421"/>
    <e v="#N/A"/>
    <e v="#N/A"/>
    <e v="#N/A"/>
    <n v="3184.8139414741818"/>
    <n v="3184.8139414741818"/>
    <n v="3184.8139414741818"/>
    <n v="231429.81308045721"/>
    <e v="#N/A"/>
  </r>
  <r>
    <s v="GREENFORD ROAD MEDICAL CENTRENGPEalingE85050Jul4"/>
    <x v="101"/>
    <x v="39"/>
    <x v="2"/>
    <x v="102"/>
    <s v="E85050"/>
    <x v="5"/>
    <n v="4"/>
    <n v="7077.3643143870704"/>
    <n v="3125"/>
    <n v="117"/>
    <n v="57.8125"/>
    <n v="2.1644999999999999"/>
    <n v="6814"/>
    <n v="335"/>
    <n v="135.5986"/>
    <n v="6.6665000000000001"/>
    <n v="9469"/>
    <n v="169.49510000000001"/>
    <n v="8360"/>
    <n v="183.92"/>
    <n v="12711"/>
    <n v="229.47210000000001"/>
    <n v="15509"/>
    <n v="326.18510000000003"/>
    <n v="0"/>
    <n v="229.47210000000001"/>
    <n v="326.18510000000003"/>
    <n v="96.713000000000022"/>
    <e v="#N/A"/>
    <n v="3184.8139414741818"/>
    <n v="3184.8139414741818"/>
    <n v="3184.8139414741818"/>
    <n v="231429.81308045721"/>
    <e v="#N/A"/>
  </r>
  <r>
    <s v="GREENFORD ROAD MEDICAL CENTRENGPEalingE85050Jun3"/>
    <x v="101"/>
    <x v="39"/>
    <x v="2"/>
    <x v="102"/>
    <s v="E85050"/>
    <x v="6"/>
    <n v="3"/>
    <n v="7077.3643143870704"/>
    <n v="6296"/>
    <n v="597"/>
    <n v="116.476"/>
    <n v="11.044499999999999"/>
    <n v="1780"/>
    <n v="984"/>
    <n v="35.422000000000004"/>
    <n v="19.581600000000002"/>
    <n v="5973"/>
    <n v="106.91670000000001"/>
    <n v="9390"/>
    <n v="206.58"/>
    <n v="12866"/>
    <n v="234.43720000000002"/>
    <n v="12154"/>
    <n v="261.58360000000005"/>
    <n v="0"/>
    <n v="234.43720000000002"/>
    <n v="261.58360000000005"/>
    <n v="27.146400000000028"/>
    <e v="#N/A"/>
    <n v="3184.8139414741818"/>
    <n v="3184.8139414741818"/>
    <n v="3184.8139414741818"/>
    <n v="231429.81308045721"/>
    <e v="#N/A"/>
  </r>
  <r>
    <s v="GREENFORD ROAD MEDICAL CENTRENGPEalingE85050Mar12"/>
    <x v="101"/>
    <x v="39"/>
    <x v="2"/>
    <x v="102"/>
    <s v="E85050"/>
    <x v="7"/>
    <n v="12"/>
    <n v="7077.3643143870704"/>
    <n v="31335"/>
    <n v="128"/>
    <n v="623.56650000000002"/>
    <n v="2.5472000000000001"/>
    <m/>
    <m/>
    <m/>
    <m/>
    <n v="10825"/>
    <n v="193.76750000000001"/>
    <m/>
    <m/>
    <n v="42288"/>
    <n v="819.88120000000004"/>
    <m/>
    <m/>
    <n v="0"/>
    <n v="819.88120000000004"/>
    <e v="#N/A"/>
    <e v="#N/A"/>
    <e v="#N/A"/>
    <n v="3184.8139414741818"/>
    <n v="3184.8139414741818"/>
    <n v="3184.8139414741818"/>
    <n v="231429.81308045721"/>
    <e v="#N/A"/>
  </r>
  <r>
    <s v="GREENFORD ROAD MEDICAL CENTRENGPEalingE85050May2"/>
    <x v="101"/>
    <x v="39"/>
    <x v="2"/>
    <x v="102"/>
    <s v="E85050"/>
    <x v="8"/>
    <n v="2"/>
    <n v="7077.3643143870704"/>
    <n v="3423"/>
    <n v="135"/>
    <n v="63.325499999999998"/>
    <n v="2.4975000000000001"/>
    <n v="4361"/>
    <n v="500"/>
    <n v="86.783900000000003"/>
    <n v="9.9500000000000011"/>
    <n v="8619"/>
    <n v="154.2801"/>
    <n v="6234"/>
    <n v="137.148"/>
    <n v="12177"/>
    <n v="220.10309999999998"/>
    <n v="11095"/>
    <n v="233.8819"/>
    <n v="0"/>
    <n v="220.10309999999998"/>
    <n v="233.8819"/>
    <n v="13.778800000000018"/>
    <e v="#N/A"/>
    <n v="3184.8139414741818"/>
    <n v="3184.8139414741818"/>
    <n v="3184.8139414741818"/>
    <n v="231429.81308045721"/>
    <e v="#N/A"/>
  </r>
  <r>
    <s v="GREENFORD ROAD MEDICAL CENTRENGPEalingE85050Nov8"/>
    <x v="101"/>
    <x v="39"/>
    <x v="2"/>
    <x v="102"/>
    <s v="E85050"/>
    <x v="9"/>
    <n v="8"/>
    <n v="7077.3643143870704"/>
    <n v="7076"/>
    <n v="1528"/>
    <n v="140.8124"/>
    <n v="30.407200000000003"/>
    <m/>
    <m/>
    <m/>
    <m/>
    <n v="7465"/>
    <n v="133.62350000000001"/>
    <m/>
    <m/>
    <n v="16069"/>
    <n v="304.84310000000005"/>
    <m/>
    <m/>
    <n v="0"/>
    <n v="304.84310000000005"/>
    <e v="#N/A"/>
    <e v="#N/A"/>
    <e v="#N/A"/>
    <n v="3184.8139414741818"/>
    <n v="3184.8139414741818"/>
    <n v="3184.8139414741818"/>
    <n v="231429.81308045721"/>
    <e v="#N/A"/>
  </r>
  <r>
    <s v="GREENFORD ROAD MEDICAL CENTRENGPEalingE85050Oct7"/>
    <x v="101"/>
    <x v="39"/>
    <x v="2"/>
    <x v="102"/>
    <s v="E85050"/>
    <x v="10"/>
    <n v="7"/>
    <n v="7077.3643143870704"/>
    <n v="5028"/>
    <n v="1731"/>
    <n v="100.05720000000001"/>
    <n v="34.446899999999999"/>
    <n v="0"/>
    <n v="6341"/>
    <n v="0"/>
    <n v="142.67249999999999"/>
    <n v="12330"/>
    <n v="220.70699999999999"/>
    <n v="15228"/>
    <n v="335.01600000000002"/>
    <n v="19089"/>
    <n v="355.21109999999999"/>
    <n v="21569"/>
    <n v="477.68849999999998"/>
    <n v="0"/>
    <n v="355.21109999999999"/>
    <n v="477.68849999999998"/>
    <n v="122.47739999999999"/>
    <e v="#N/A"/>
    <n v="3184.8139414741818"/>
    <n v="3184.8139414741818"/>
    <n v="3184.8139414741818"/>
    <n v="231429.81308045721"/>
    <e v="#N/A"/>
  </r>
  <r>
    <s v="GREENFORD ROAD MEDICAL CENTRENGPEalingE85050Sep6"/>
    <x v="101"/>
    <x v="39"/>
    <x v="2"/>
    <x v="102"/>
    <s v="E85050"/>
    <x v="11"/>
    <n v="6"/>
    <n v="7077.3643143870704"/>
    <n v="5059"/>
    <n v="9766"/>
    <n v="100.67410000000001"/>
    <n v="194.3434"/>
    <n v="3337"/>
    <n v="5087"/>
    <n v="75.082499999999996"/>
    <n v="114.4575"/>
    <n v="10616"/>
    <n v="190.0264"/>
    <n v="9388"/>
    <n v="206.536"/>
    <n v="25441"/>
    <n v="485.04390000000001"/>
    <n v="17812"/>
    <n v="396.07600000000002"/>
    <n v="0"/>
    <n v="485.04390000000001"/>
    <n v="396.07600000000002"/>
    <n v="-88.967899999999986"/>
    <e v="#N/A"/>
    <n v="3184.8139414741818"/>
    <n v="3184.8139414741818"/>
    <n v="3184.8139414741818"/>
    <n v="231429.81308045721"/>
    <e v="#N/A"/>
  </r>
  <r>
    <s v="GROSVENOR HOUSE SURGERYSouth Central EalingEalingE85034Apr1"/>
    <x v="102"/>
    <x v="35"/>
    <x v="2"/>
    <x v="103"/>
    <s v="E85034"/>
    <x v="0"/>
    <n v="1"/>
    <n v="5494.1322703081396"/>
    <n v="15433"/>
    <n v="0"/>
    <n v="285.51049999999998"/>
    <n v="0"/>
    <n v="10032"/>
    <n v="975"/>
    <n v="199.63680000000002"/>
    <n v="19.4025"/>
    <n v="5078"/>
    <n v="90.896199999999993"/>
    <n v="4224"/>
    <n v="92.927999999999997"/>
    <n v="20511"/>
    <n v="376.4067"/>
    <n v="15231"/>
    <n v="311.96730000000002"/>
    <n v="0"/>
    <n v="376.4067"/>
    <n v="311.96730000000002"/>
    <n v="-64.439399999999978"/>
    <n v="311.96730000000002"/>
    <n v="2472.359521638663"/>
    <n v="2472.359521638663"/>
    <n v="2472.359521638663"/>
    <n v="179658.12523907618"/>
    <n v="0"/>
  </r>
  <r>
    <s v="GROSVENOR HOUSE SURGERYSouth Central EalingEalingE85034Aug5"/>
    <x v="102"/>
    <x v="35"/>
    <x v="2"/>
    <x v="103"/>
    <s v="E85034"/>
    <x v="1"/>
    <n v="5"/>
    <n v="5494.1322703081396"/>
    <n v="19940"/>
    <n v="117"/>
    <n v="368.89"/>
    <n v="2.1644999999999999"/>
    <n v="9961"/>
    <n v="253"/>
    <n v="198.22390000000001"/>
    <n v="5.0347"/>
    <n v="5487"/>
    <n v="98.217299999999994"/>
    <n v="3660"/>
    <n v="80.52"/>
    <n v="25544"/>
    <n v="469.27179999999998"/>
    <n v="13874"/>
    <n v="283.77859999999998"/>
    <n v="0"/>
    <n v="469.27179999999998"/>
    <n v="283.77859999999998"/>
    <n v="-185.4932"/>
    <n v="595.74590000000001"/>
    <n v="2472.359521638663"/>
    <n v="2472.359521638663"/>
    <n v="2472.359521638663"/>
    <n v="179658.12523907618"/>
    <n v="0"/>
  </r>
  <r>
    <s v="GROSVENOR HOUSE SURGERYSouth Central EalingEalingE85034Dec9"/>
    <x v="102"/>
    <x v="35"/>
    <x v="2"/>
    <x v="103"/>
    <s v="E85034"/>
    <x v="2"/>
    <n v="9"/>
    <n v="5494.1322703081396"/>
    <n v="17591"/>
    <n v="206"/>
    <n v="350.0609"/>
    <n v="4.0994000000000002"/>
    <m/>
    <m/>
    <m/>
    <m/>
    <n v="3541"/>
    <n v="63.383899999999997"/>
    <m/>
    <m/>
    <n v="21338"/>
    <n v="417.54419999999999"/>
    <m/>
    <m/>
    <n v="0"/>
    <n v="417.54419999999999"/>
    <e v="#N/A"/>
    <e v="#N/A"/>
    <e v="#N/A"/>
    <n v="2472.359521638663"/>
    <n v="2472.359521638663"/>
    <n v="2472.359521638663"/>
    <n v="179658.12523907618"/>
    <e v="#N/A"/>
  </r>
  <r>
    <s v="GROSVENOR HOUSE SURGERYSouth Central EalingEalingE85034Feb11"/>
    <x v="102"/>
    <x v="35"/>
    <x v="2"/>
    <x v="103"/>
    <s v="E85034"/>
    <x v="3"/>
    <n v="11"/>
    <n v="5494.1322703081396"/>
    <n v="24412"/>
    <n v="1087"/>
    <n v="485.79880000000003"/>
    <n v="21.6313"/>
    <m/>
    <m/>
    <m/>
    <m/>
    <n v="4698"/>
    <n v="84.094200000000001"/>
    <m/>
    <m/>
    <n v="30197"/>
    <n v="591.52430000000004"/>
    <m/>
    <m/>
    <n v="0"/>
    <n v="591.52430000000004"/>
    <e v="#N/A"/>
    <e v="#N/A"/>
    <e v="#N/A"/>
    <n v="2472.359521638663"/>
    <n v="2472.359521638663"/>
    <n v="2472.359521638663"/>
    <n v="179658.12523907618"/>
    <e v="#N/A"/>
  </r>
  <r>
    <s v="GROSVENOR HOUSE SURGERYSouth Central EalingEalingE85034Jan10"/>
    <x v="102"/>
    <x v="35"/>
    <x v="2"/>
    <x v="103"/>
    <s v="E85034"/>
    <x v="4"/>
    <n v="10"/>
    <n v="5494.1322703081396"/>
    <n v="9491"/>
    <n v="193"/>
    <n v="188.87090000000001"/>
    <n v="3.8407"/>
    <m/>
    <m/>
    <m/>
    <m/>
    <n v="4727"/>
    <n v="84.613299999999995"/>
    <m/>
    <m/>
    <n v="14411"/>
    <n v="277.32490000000001"/>
    <m/>
    <m/>
    <n v="0"/>
    <n v="277.32490000000001"/>
    <e v="#N/A"/>
    <e v="#N/A"/>
    <e v="#N/A"/>
    <n v="2472.359521638663"/>
    <n v="2472.359521638663"/>
    <n v="2472.359521638663"/>
    <n v="179658.12523907618"/>
    <e v="#N/A"/>
  </r>
  <r>
    <s v="GROSVENOR HOUSE SURGERYSouth Central EalingEalingE85034Jul4"/>
    <x v="102"/>
    <x v="35"/>
    <x v="2"/>
    <x v="103"/>
    <s v="E85034"/>
    <x v="5"/>
    <n v="4"/>
    <n v="5494.1322703081396"/>
    <n v="13530"/>
    <n v="142"/>
    <n v="250.30499999999998"/>
    <n v="2.6269999999999998"/>
    <n v="13124"/>
    <n v="505"/>
    <n v="261.16759999999999"/>
    <n v="10.0495"/>
    <n v="15824"/>
    <n v="283.24959999999999"/>
    <n v="4188"/>
    <n v="92.135999999999996"/>
    <n v="29496"/>
    <n v="536.1816"/>
    <n v="17817"/>
    <n v="363.35310000000004"/>
    <n v="0"/>
    <n v="536.1816"/>
    <n v="363.35310000000004"/>
    <n v="-172.82849999999996"/>
    <e v="#N/A"/>
    <n v="2472.359521638663"/>
    <n v="2472.359521638663"/>
    <n v="2472.359521638663"/>
    <n v="179658.12523907618"/>
    <e v="#N/A"/>
  </r>
  <r>
    <s v="GROSVENOR HOUSE SURGERYSouth Central EalingEalingE85034Jun3"/>
    <x v="102"/>
    <x v="35"/>
    <x v="2"/>
    <x v="103"/>
    <s v="E85034"/>
    <x v="6"/>
    <n v="3"/>
    <n v="5494.1322703081396"/>
    <n v="10724"/>
    <n v="12"/>
    <n v="198.39399999999998"/>
    <n v="0.22199999999999998"/>
    <n v="10745"/>
    <n v="355"/>
    <n v="213.82550000000001"/>
    <n v="7.0645000000000007"/>
    <n v="12133"/>
    <n v="217.1807"/>
    <n v="3982"/>
    <n v="87.603999999999999"/>
    <n v="22869"/>
    <n v="415.79669999999999"/>
    <n v="15082"/>
    <n v="308.49400000000003"/>
    <n v="0"/>
    <n v="415.79669999999999"/>
    <n v="308.49400000000003"/>
    <n v="-107.30269999999996"/>
    <e v="#N/A"/>
    <n v="2472.359521638663"/>
    <n v="2472.359521638663"/>
    <n v="2472.359521638663"/>
    <n v="179658.12523907618"/>
    <e v="#N/A"/>
  </r>
  <r>
    <s v="GROSVENOR HOUSE SURGERYSouth Central EalingEalingE85034Mar12"/>
    <x v="102"/>
    <x v="35"/>
    <x v="2"/>
    <x v="103"/>
    <s v="E85034"/>
    <x v="7"/>
    <n v="12"/>
    <n v="5494.1322703081396"/>
    <n v="10976"/>
    <n v="478"/>
    <n v="218.42240000000001"/>
    <n v="9.5122"/>
    <m/>
    <m/>
    <m/>
    <m/>
    <n v="3943"/>
    <n v="70.579700000000003"/>
    <m/>
    <m/>
    <n v="15397"/>
    <n v="298.51430000000005"/>
    <m/>
    <m/>
    <n v="0"/>
    <n v="298.51430000000005"/>
    <e v="#N/A"/>
    <e v="#N/A"/>
    <e v="#N/A"/>
    <n v="2472.359521638663"/>
    <n v="2472.359521638663"/>
    <n v="2472.359521638663"/>
    <n v="179658.12523907618"/>
    <e v="#N/A"/>
  </r>
  <r>
    <s v="GROSVENOR HOUSE SURGERYSouth Central EalingEalingE85034May2"/>
    <x v="102"/>
    <x v="35"/>
    <x v="2"/>
    <x v="103"/>
    <s v="E85034"/>
    <x v="8"/>
    <n v="2"/>
    <n v="5494.1322703081396"/>
    <n v="10879"/>
    <n v="8"/>
    <n v="201.26149999999998"/>
    <n v="0.14799999999999999"/>
    <n v="7508"/>
    <n v="951"/>
    <n v="149.4092"/>
    <n v="18.924900000000001"/>
    <n v="6012"/>
    <n v="107.6148"/>
    <n v="4096"/>
    <n v="90.111999999999995"/>
    <n v="16899"/>
    <n v="309.02429999999998"/>
    <n v="12555"/>
    <n v="258.4461"/>
    <n v="0"/>
    <n v="309.02429999999998"/>
    <n v="258.4461"/>
    <n v="-50.578199999999981"/>
    <e v="#N/A"/>
    <n v="2472.359521638663"/>
    <n v="2472.359521638663"/>
    <n v="2472.359521638663"/>
    <n v="179658.12523907618"/>
    <e v="#N/A"/>
  </r>
  <r>
    <s v="GROSVENOR HOUSE SURGERYSouth Central EalingEalingE85034Nov8"/>
    <x v="102"/>
    <x v="35"/>
    <x v="2"/>
    <x v="103"/>
    <s v="E85034"/>
    <x v="9"/>
    <n v="8"/>
    <n v="5494.1322703081396"/>
    <n v="13361"/>
    <n v="5552"/>
    <n v="265.88390000000004"/>
    <n v="110.48480000000001"/>
    <m/>
    <m/>
    <m/>
    <m/>
    <n v="5068"/>
    <n v="90.717200000000005"/>
    <m/>
    <m/>
    <n v="23981"/>
    <n v="467.08590000000004"/>
    <m/>
    <m/>
    <n v="0"/>
    <n v="467.08590000000004"/>
    <e v="#N/A"/>
    <e v="#N/A"/>
    <e v="#N/A"/>
    <n v="2472.359521638663"/>
    <n v="2472.359521638663"/>
    <n v="2472.359521638663"/>
    <n v="179658.12523907618"/>
    <e v="#N/A"/>
  </r>
  <r>
    <s v="GROSVENOR HOUSE SURGERYSouth Central EalingEalingE85034Oct7"/>
    <x v="102"/>
    <x v="35"/>
    <x v="2"/>
    <x v="103"/>
    <s v="E85034"/>
    <x v="10"/>
    <n v="7"/>
    <n v="5494.1322703081396"/>
    <n v="25624"/>
    <n v="3423"/>
    <n v="509.91760000000005"/>
    <n v="68.117699999999999"/>
    <n v="0"/>
    <n v="10692"/>
    <n v="0"/>
    <n v="240.57"/>
    <n v="5270"/>
    <n v="94.332999999999998"/>
    <n v="5446"/>
    <n v="119.812"/>
    <n v="34317"/>
    <n v="672.36829999999998"/>
    <n v="16138"/>
    <n v="360.38200000000001"/>
    <n v="0"/>
    <n v="672.36829999999998"/>
    <n v="360.38200000000001"/>
    <n v="-311.98629999999997"/>
    <e v="#N/A"/>
    <n v="2472.359521638663"/>
    <n v="2472.359521638663"/>
    <n v="2472.359521638663"/>
    <n v="179658.12523907618"/>
    <e v="#N/A"/>
  </r>
  <r>
    <s v="GROSVENOR HOUSE SURGERYSouth Central EalingEalingE85034Sep6"/>
    <x v="102"/>
    <x v="35"/>
    <x v="2"/>
    <x v="103"/>
    <s v="E85034"/>
    <x v="11"/>
    <n v="6"/>
    <n v="5494.1322703081396"/>
    <n v="18566"/>
    <n v="69"/>
    <n v="369.46340000000004"/>
    <n v="1.3731"/>
    <n v="8307"/>
    <n v="990"/>
    <n v="186.9075"/>
    <n v="22.274999999999999"/>
    <n v="6065"/>
    <n v="108.5635"/>
    <n v="3659"/>
    <n v="80.498000000000005"/>
    <n v="24700"/>
    <n v="479.40000000000009"/>
    <n v="12956"/>
    <n v="289.68049999999999"/>
    <n v="0"/>
    <n v="479.40000000000009"/>
    <n v="289.68049999999999"/>
    <n v="-189.7195000000001"/>
    <e v="#N/A"/>
    <n v="2472.359521638663"/>
    <n v="2472.359521638663"/>
    <n v="2472.359521638663"/>
    <n v="179658.12523907618"/>
    <e v="#N/A"/>
  </r>
  <r>
    <s v="Grove Park Terrace SurgeryChiswickHounslowE85746Apr1"/>
    <x v="103"/>
    <x v="26"/>
    <x v="4"/>
    <x v="104"/>
    <s v="E85746"/>
    <x v="0"/>
    <n v="1"/>
    <n v="3216.66594851229"/>
    <n v="795"/>
    <n v="0"/>
    <n v="14.7075"/>
    <n v="0"/>
    <n v="1936"/>
    <n v="215"/>
    <n v="38.526400000000002"/>
    <n v="4.2785000000000002"/>
    <n v="1206"/>
    <n v="21.587399999999999"/>
    <n v="2221"/>
    <n v="48.862000000000002"/>
    <n v="2001"/>
    <n v="36.294899999999998"/>
    <n v="4372"/>
    <n v="91.666899999999998"/>
    <n v="0"/>
    <n v="36.294899999999998"/>
    <n v="91.666899999999998"/>
    <n v="55.372"/>
    <n v="91.666899999999998"/>
    <n v="1447.4996768305305"/>
    <n v="1447.4996768305305"/>
    <n v="1447.4996768305305"/>
    <n v="105184.97651635189"/>
    <n v="0"/>
  </r>
  <r>
    <s v="Grove Park Terrace SurgeryChiswickHounslowE85746Aug5"/>
    <x v="103"/>
    <x v="26"/>
    <x v="4"/>
    <x v="104"/>
    <s v="E85746"/>
    <x v="1"/>
    <n v="5"/>
    <n v="3216.66594851229"/>
    <n v="596"/>
    <n v="2"/>
    <n v="11.026"/>
    <n v="3.6999999999999998E-2"/>
    <n v="1401"/>
    <n v="680"/>
    <n v="27.879900000000003"/>
    <n v="13.532"/>
    <n v="1996"/>
    <n v="35.728400000000001"/>
    <n v="1722"/>
    <n v="37.884"/>
    <n v="2594"/>
    <n v="46.791400000000003"/>
    <n v="3803"/>
    <n v="79.295900000000003"/>
    <n v="0"/>
    <n v="46.791400000000003"/>
    <n v="79.295900000000003"/>
    <n v="32.5045"/>
    <n v="170.96280000000002"/>
    <n v="1447.4996768305305"/>
    <n v="1447.4996768305305"/>
    <n v="1447.4996768305305"/>
    <n v="105184.97651635189"/>
    <n v="0"/>
  </r>
  <r>
    <s v="Grove Park Terrace SurgeryChiswickHounslowE85746Dec9"/>
    <x v="103"/>
    <x v="26"/>
    <x v="4"/>
    <x v="104"/>
    <s v="E85746"/>
    <x v="2"/>
    <n v="9"/>
    <n v="3216.66594851229"/>
    <n v="1184"/>
    <n v="5"/>
    <n v="23.561600000000002"/>
    <n v="9.9500000000000005E-2"/>
    <m/>
    <m/>
    <m/>
    <m/>
    <n v="2272"/>
    <n v="40.668799999999997"/>
    <m/>
    <m/>
    <n v="3461"/>
    <n v="64.329899999999995"/>
    <m/>
    <m/>
    <n v="0"/>
    <n v="64.329899999999995"/>
    <e v="#N/A"/>
    <e v="#N/A"/>
    <e v="#N/A"/>
    <n v="1447.4996768305305"/>
    <n v="1447.4996768305305"/>
    <n v="1447.4996768305305"/>
    <n v="105184.97651635189"/>
    <e v="#N/A"/>
  </r>
  <r>
    <s v="Grove Park Terrace SurgeryChiswickHounslowE85746Feb11"/>
    <x v="103"/>
    <x v="26"/>
    <x v="4"/>
    <x v="104"/>
    <s v="E85746"/>
    <x v="3"/>
    <n v="11"/>
    <n v="3216.66594851229"/>
    <n v="2141"/>
    <n v="129"/>
    <n v="42.605900000000005"/>
    <n v="2.5670999999999999"/>
    <m/>
    <m/>
    <m/>
    <m/>
    <n v="2656"/>
    <n v="47.542400000000001"/>
    <m/>
    <m/>
    <n v="4926"/>
    <n v="92.715400000000002"/>
    <m/>
    <m/>
    <n v="0"/>
    <n v="92.715400000000002"/>
    <e v="#N/A"/>
    <e v="#N/A"/>
    <e v="#N/A"/>
    <n v="1447.4996768305305"/>
    <n v="1447.4996768305305"/>
    <n v="1447.4996768305305"/>
    <n v="105184.97651635189"/>
    <e v="#N/A"/>
  </r>
  <r>
    <s v="Grove Park Terrace SurgeryChiswickHounslowE85746Jan10"/>
    <x v="103"/>
    <x v="26"/>
    <x v="4"/>
    <x v="104"/>
    <s v="E85746"/>
    <x v="4"/>
    <n v="10"/>
    <n v="3216.66594851229"/>
    <n v="1462"/>
    <n v="62"/>
    <n v="29.093800000000002"/>
    <n v="1.2338"/>
    <m/>
    <m/>
    <m/>
    <m/>
    <n v="3470"/>
    <n v="62.113"/>
    <m/>
    <m/>
    <n v="4994"/>
    <n v="92.440600000000003"/>
    <m/>
    <m/>
    <n v="0"/>
    <n v="92.440600000000003"/>
    <e v="#N/A"/>
    <e v="#N/A"/>
    <e v="#N/A"/>
    <n v="1447.4996768305305"/>
    <n v="1447.4996768305305"/>
    <n v="1447.4996768305305"/>
    <n v="105184.97651635189"/>
    <e v="#N/A"/>
  </r>
  <r>
    <s v="Grove Park Terrace SurgeryChiswickHounslowE85746Jul4"/>
    <x v="103"/>
    <x v="26"/>
    <x v="4"/>
    <x v="104"/>
    <s v="E85746"/>
    <x v="5"/>
    <n v="4"/>
    <n v="3216.66594851229"/>
    <n v="1207"/>
    <n v="2"/>
    <n v="22.329499999999999"/>
    <n v="3.6999999999999998E-2"/>
    <n v="1522"/>
    <n v="71"/>
    <n v="30.287800000000001"/>
    <n v="1.4129"/>
    <n v="9898"/>
    <n v="177.17420000000001"/>
    <n v="1902"/>
    <n v="41.844000000000001"/>
    <n v="11107"/>
    <n v="199.54070000000002"/>
    <n v="3495"/>
    <n v="73.544700000000006"/>
    <n v="0"/>
    <n v="199.54070000000002"/>
    <n v="73.544700000000006"/>
    <n v="-125.99600000000001"/>
    <e v="#N/A"/>
    <n v="1447.4996768305305"/>
    <n v="1447.4996768305305"/>
    <n v="1447.4996768305305"/>
    <n v="105184.97651635189"/>
    <e v="#N/A"/>
  </r>
  <r>
    <s v="Grove Park Terrace SurgeryChiswickHounslowE85746Jun3"/>
    <x v="103"/>
    <x v="26"/>
    <x v="4"/>
    <x v="104"/>
    <s v="E85746"/>
    <x v="6"/>
    <n v="3"/>
    <n v="3216.66594851229"/>
    <n v="1128"/>
    <n v="10"/>
    <n v="20.867999999999999"/>
    <n v="0.185"/>
    <n v="1169"/>
    <n v="7"/>
    <n v="23.263100000000001"/>
    <n v="0.13930000000000001"/>
    <n v="5532"/>
    <n v="99.022800000000004"/>
    <n v="2784"/>
    <n v="61.247999999999998"/>
    <n v="6670"/>
    <n v="120.0758"/>
    <n v="3960"/>
    <n v="84.650399999999991"/>
    <n v="0"/>
    <n v="120.0758"/>
    <n v="84.650399999999991"/>
    <n v="-35.42540000000001"/>
    <e v="#N/A"/>
    <n v="1447.4996768305305"/>
    <n v="1447.4996768305305"/>
    <n v="1447.4996768305305"/>
    <n v="105184.97651635189"/>
    <e v="#N/A"/>
  </r>
  <r>
    <s v="Grove Park Terrace SurgeryChiswickHounslowE85746Mar12"/>
    <x v="103"/>
    <x v="26"/>
    <x v="4"/>
    <x v="104"/>
    <s v="E85746"/>
    <x v="7"/>
    <n v="12"/>
    <n v="3216.66594851229"/>
    <n v="1115"/>
    <n v="138"/>
    <n v="22.188500000000001"/>
    <n v="2.7462"/>
    <m/>
    <m/>
    <m/>
    <m/>
    <n v="3048"/>
    <n v="54.559199999999997"/>
    <m/>
    <m/>
    <n v="4301"/>
    <n v="79.493899999999996"/>
    <m/>
    <m/>
    <n v="0"/>
    <n v="79.493899999999996"/>
    <e v="#N/A"/>
    <e v="#N/A"/>
    <e v="#N/A"/>
    <n v="1447.4996768305305"/>
    <n v="1447.4996768305305"/>
    <n v="1447.4996768305305"/>
    <n v="105184.97651635189"/>
    <e v="#N/A"/>
  </r>
  <r>
    <s v="Grove Park Terrace SurgeryChiswickHounslowE85746May2"/>
    <x v="103"/>
    <x v="26"/>
    <x v="4"/>
    <x v="104"/>
    <s v="E85746"/>
    <x v="8"/>
    <n v="2"/>
    <n v="3216.66594851229"/>
    <n v="10507"/>
    <n v="0"/>
    <n v="194.37949999999998"/>
    <n v="0"/>
    <n v="6888"/>
    <n v="280"/>
    <n v="137.0712"/>
    <n v="5.5720000000000001"/>
    <n v="5339"/>
    <n v="95.568100000000001"/>
    <n v="1976"/>
    <n v="43.472000000000001"/>
    <n v="15846"/>
    <n v="289.94759999999997"/>
    <n v="9144"/>
    <n v="186.11520000000002"/>
    <n v="0"/>
    <n v="289.94759999999997"/>
    <n v="186.11520000000002"/>
    <n v="-103.83239999999995"/>
    <e v="#N/A"/>
    <n v="1447.4996768305305"/>
    <n v="1447.4996768305305"/>
    <n v="1447.4996768305305"/>
    <n v="105184.97651635189"/>
    <e v="#N/A"/>
  </r>
  <r>
    <s v="Grove Park Terrace SurgeryChiswickHounslowE85746Nov8"/>
    <x v="103"/>
    <x v="26"/>
    <x v="4"/>
    <x v="104"/>
    <s v="E85746"/>
    <x v="9"/>
    <n v="8"/>
    <n v="3216.66594851229"/>
    <n v="1115"/>
    <n v="5"/>
    <n v="22.188500000000001"/>
    <n v="9.9500000000000005E-2"/>
    <m/>
    <m/>
    <m/>
    <m/>
    <n v="2657"/>
    <n v="47.560299999999998"/>
    <m/>
    <m/>
    <n v="3777"/>
    <n v="69.848299999999995"/>
    <m/>
    <m/>
    <n v="0"/>
    <n v="69.848299999999995"/>
    <e v="#N/A"/>
    <e v="#N/A"/>
    <e v="#N/A"/>
    <n v="1447.4996768305305"/>
    <n v="1447.4996768305305"/>
    <n v="1447.4996768305305"/>
    <n v="105184.97651635189"/>
    <e v="#N/A"/>
  </r>
  <r>
    <s v="Grove Park Terrace SurgeryChiswickHounslowE85746Oct7"/>
    <x v="103"/>
    <x v="26"/>
    <x v="4"/>
    <x v="104"/>
    <s v="E85746"/>
    <x v="10"/>
    <n v="7"/>
    <n v="3216.66594851229"/>
    <n v="972"/>
    <n v="0"/>
    <n v="19.3428"/>
    <n v="0"/>
    <n v="0"/>
    <n v="851"/>
    <n v="0"/>
    <n v="19.147500000000001"/>
    <n v="3614"/>
    <n v="64.690600000000003"/>
    <n v="3732"/>
    <n v="82.103999999999999"/>
    <n v="4586"/>
    <n v="84.0334"/>
    <n v="4583"/>
    <n v="101.25149999999999"/>
    <n v="0"/>
    <n v="84.0334"/>
    <n v="101.25149999999999"/>
    <n v="17.218099999999993"/>
    <e v="#N/A"/>
    <n v="1447.4996768305305"/>
    <n v="1447.4996768305305"/>
    <n v="1447.4996768305305"/>
    <n v="105184.97651635189"/>
    <e v="#N/A"/>
  </r>
  <r>
    <s v="Grove Park Terrace SurgeryChiswickHounslowE85746Sep6"/>
    <x v="103"/>
    <x v="26"/>
    <x v="4"/>
    <x v="104"/>
    <s v="E85746"/>
    <x v="11"/>
    <n v="6"/>
    <n v="3216.66594851229"/>
    <n v="1087"/>
    <n v="3"/>
    <n v="21.6313"/>
    <n v="5.9700000000000003E-2"/>
    <n v="1650"/>
    <n v="55"/>
    <n v="37.125"/>
    <n v="1.2375"/>
    <n v="4066"/>
    <n v="72.781400000000005"/>
    <n v="5246"/>
    <n v="115.41200000000001"/>
    <n v="5156"/>
    <n v="94.472400000000007"/>
    <n v="6951"/>
    <n v="153.77449999999999"/>
    <n v="0"/>
    <n v="94.472400000000007"/>
    <n v="153.77449999999999"/>
    <n v="59.302099999999982"/>
    <e v="#N/A"/>
    <n v="1447.4996768305305"/>
    <n v="1447.4996768305305"/>
    <n v="1447.4996768305305"/>
    <n v="105184.97651635189"/>
    <e v="#N/A"/>
  </r>
  <r>
    <s v="Grove Village Medical CentreFeltham and BedfontHounslowE85699Apr1"/>
    <x v="104"/>
    <x v="22"/>
    <x v="4"/>
    <x v="105"/>
    <s v="E85699"/>
    <x v="0"/>
    <n v="1"/>
    <n v="7035.5830788555104"/>
    <n v="6365"/>
    <n v="0"/>
    <n v="117.7525"/>
    <n v="0"/>
    <n v="1698"/>
    <n v="0"/>
    <n v="33.790199999999999"/>
    <n v="0"/>
    <n v="8859"/>
    <n v="158.5761"/>
    <n v="5801"/>
    <n v="127.622"/>
    <n v="15224"/>
    <n v="276.32859999999999"/>
    <n v="7499"/>
    <n v="161.41219999999998"/>
    <n v="0"/>
    <n v="276.32859999999999"/>
    <n v="161.41219999999998"/>
    <n v="-114.91640000000001"/>
    <n v="161.41219999999998"/>
    <n v="3166.0123854849799"/>
    <n v="3166.0123854849799"/>
    <n v="3166.0123854849799"/>
    <n v="230063.56667857521"/>
    <n v="0"/>
  </r>
  <r>
    <s v="Grove Village Medical CentreFeltham and BedfontHounslowE85699Aug5"/>
    <x v="104"/>
    <x v="22"/>
    <x v="4"/>
    <x v="105"/>
    <s v="E85699"/>
    <x v="1"/>
    <n v="5"/>
    <n v="7035.5830788555104"/>
    <n v="2346"/>
    <n v="2"/>
    <n v="43.400999999999996"/>
    <n v="3.6999999999999998E-2"/>
    <n v="1504"/>
    <n v="0"/>
    <n v="29.929600000000001"/>
    <n v="0"/>
    <n v="7526"/>
    <n v="134.71539999999999"/>
    <n v="5757"/>
    <n v="126.654"/>
    <n v="9874"/>
    <n v="178.15339999999998"/>
    <n v="7261"/>
    <n v="156.58359999999999"/>
    <n v="0"/>
    <n v="178.15339999999998"/>
    <n v="156.58359999999999"/>
    <n v="-21.569799999999987"/>
    <n v="317.99579999999997"/>
    <n v="3166.0123854849799"/>
    <n v="3166.0123854849799"/>
    <n v="3166.0123854849799"/>
    <n v="230063.56667857521"/>
    <n v="0"/>
  </r>
  <r>
    <s v="Grove Village Medical CentreFeltham and BedfontHounslowE85699Dec9"/>
    <x v="104"/>
    <x v="22"/>
    <x v="4"/>
    <x v="105"/>
    <s v="E85699"/>
    <x v="2"/>
    <n v="9"/>
    <n v="7035.5830788555104"/>
    <n v="2693"/>
    <n v="0"/>
    <n v="53.590700000000005"/>
    <n v="0"/>
    <m/>
    <m/>
    <m/>
    <m/>
    <n v="5062"/>
    <n v="90.609800000000007"/>
    <m/>
    <m/>
    <n v="7755"/>
    <n v="144.20050000000001"/>
    <m/>
    <m/>
    <n v="0"/>
    <n v="144.20050000000001"/>
    <e v="#N/A"/>
    <e v="#N/A"/>
    <e v="#N/A"/>
    <n v="3166.0123854849799"/>
    <n v="3166.0123854849799"/>
    <n v="3166.0123854849799"/>
    <n v="230063.56667857521"/>
    <e v="#N/A"/>
  </r>
  <r>
    <s v="Grove Village Medical CentreFeltham and BedfontHounslowE85699Feb11"/>
    <x v="104"/>
    <x v="22"/>
    <x v="4"/>
    <x v="105"/>
    <s v="E85699"/>
    <x v="3"/>
    <n v="11"/>
    <n v="7035.5830788555104"/>
    <n v="1455"/>
    <n v="446"/>
    <n v="28.954500000000003"/>
    <n v="8.8754000000000008"/>
    <m/>
    <m/>
    <m/>
    <m/>
    <n v="6966"/>
    <n v="124.6914"/>
    <m/>
    <m/>
    <n v="8867"/>
    <n v="162.5213"/>
    <m/>
    <m/>
    <n v="0"/>
    <n v="162.5213"/>
    <e v="#N/A"/>
    <e v="#N/A"/>
    <e v="#N/A"/>
    <n v="3166.0123854849799"/>
    <n v="3166.0123854849799"/>
    <n v="3166.0123854849799"/>
    <n v="230063.56667857521"/>
    <e v="#N/A"/>
  </r>
  <r>
    <s v="Grove Village Medical CentreFeltham and BedfontHounslowE85699Jan10"/>
    <x v="104"/>
    <x v="22"/>
    <x v="4"/>
    <x v="105"/>
    <s v="E85699"/>
    <x v="4"/>
    <n v="10"/>
    <n v="7035.5830788555104"/>
    <n v="1918"/>
    <n v="0"/>
    <n v="38.168199999999999"/>
    <n v="0"/>
    <m/>
    <m/>
    <m/>
    <m/>
    <n v="7152"/>
    <n v="128.02080000000001"/>
    <m/>
    <m/>
    <n v="9070"/>
    <n v="166.18900000000002"/>
    <m/>
    <m/>
    <n v="0"/>
    <n v="166.18900000000002"/>
    <e v="#N/A"/>
    <e v="#N/A"/>
    <e v="#N/A"/>
    <n v="3166.0123854849799"/>
    <n v="3166.0123854849799"/>
    <n v="3166.0123854849799"/>
    <n v="230063.56667857521"/>
    <e v="#N/A"/>
  </r>
  <r>
    <s v="Grove Village Medical CentreFeltham and BedfontHounslowE85699Jul4"/>
    <x v="104"/>
    <x v="22"/>
    <x v="4"/>
    <x v="105"/>
    <s v="E85699"/>
    <x v="5"/>
    <n v="4"/>
    <n v="7035.5830788555104"/>
    <n v="4044"/>
    <n v="3"/>
    <n v="74.813999999999993"/>
    <n v="5.5499999999999994E-2"/>
    <n v="1860"/>
    <n v="0"/>
    <n v="37.014000000000003"/>
    <n v="0"/>
    <n v="5274"/>
    <n v="94.404600000000002"/>
    <n v="6887"/>
    <n v="151.51400000000001"/>
    <n v="9321"/>
    <n v="169.27409999999998"/>
    <n v="8747"/>
    <n v="188.52800000000002"/>
    <n v="0"/>
    <n v="169.27409999999998"/>
    <n v="188.52800000000002"/>
    <n v="19.253900000000044"/>
    <e v="#N/A"/>
    <n v="3166.0123854849799"/>
    <n v="3166.0123854849799"/>
    <n v="3166.0123854849799"/>
    <n v="230063.56667857521"/>
    <e v="#N/A"/>
  </r>
  <r>
    <s v="Grove Village Medical CentreFeltham and BedfontHounslowE85699Jun3"/>
    <x v="104"/>
    <x v="22"/>
    <x v="4"/>
    <x v="105"/>
    <s v="E85699"/>
    <x v="6"/>
    <n v="3"/>
    <n v="7035.5830788555104"/>
    <n v="3870"/>
    <n v="0"/>
    <n v="71.594999999999999"/>
    <n v="0"/>
    <n v="1310"/>
    <n v="0"/>
    <n v="26.069000000000003"/>
    <n v="0"/>
    <n v="6299"/>
    <n v="112.7521"/>
    <n v="5433"/>
    <n v="119.526"/>
    <n v="10169"/>
    <n v="184.34710000000001"/>
    <n v="6743"/>
    <n v="145.595"/>
    <n v="0"/>
    <n v="184.34710000000001"/>
    <n v="145.595"/>
    <n v="-38.752100000000013"/>
    <e v="#N/A"/>
    <n v="3166.0123854849799"/>
    <n v="3166.0123854849799"/>
    <n v="3166.0123854849799"/>
    <n v="230063.56667857521"/>
    <e v="#N/A"/>
  </r>
  <r>
    <s v="Grove Village Medical CentreFeltham and BedfontHounslowE85699Mar12"/>
    <x v="104"/>
    <x v="22"/>
    <x v="4"/>
    <x v="105"/>
    <s v="E85699"/>
    <x v="7"/>
    <n v="12"/>
    <n v="7035.5830788555104"/>
    <n v="1581"/>
    <n v="0"/>
    <n v="31.4619"/>
    <n v="0"/>
    <m/>
    <m/>
    <m/>
    <m/>
    <n v="16927"/>
    <n v="302.99329999999998"/>
    <m/>
    <m/>
    <n v="18508"/>
    <n v="334.45519999999999"/>
    <m/>
    <m/>
    <n v="0"/>
    <n v="334.45519999999999"/>
    <e v="#N/A"/>
    <e v="#N/A"/>
    <e v="#N/A"/>
    <n v="3166.0123854849799"/>
    <n v="3166.0123854849799"/>
    <n v="3166.0123854849799"/>
    <n v="230063.56667857521"/>
    <e v="#N/A"/>
  </r>
  <r>
    <s v="Grove Village Medical CentreFeltham and BedfontHounslowE85699May2"/>
    <x v="104"/>
    <x v="22"/>
    <x v="4"/>
    <x v="105"/>
    <s v="E85699"/>
    <x v="8"/>
    <n v="2"/>
    <n v="7035.5830788555104"/>
    <n v="3255"/>
    <n v="0"/>
    <n v="60.217499999999994"/>
    <n v="0"/>
    <n v="1155"/>
    <n v="0"/>
    <n v="22.984500000000001"/>
    <n v="0"/>
    <n v="5872"/>
    <n v="105.1088"/>
    <n v="7006"/>
    <n v="154.13200000000001"/>
    <n v="9127"/>
    <n v="165.3263"/>
    <n v="8161"/>
    <n v="177.1165"/>
    <n v="0"/>
    <n v="165.3263"/>
    <n v="177.1165"/>
    <n v="11.790199999999999"/>
    <e v="#N/A"/>
    <n v="3166.0123854849799"/>
    <n v="3166.0123854849799"/>
    <n v="3166.0123854849799"/>
    <n v="230063.56667857521"/>
    <e v="#N/A"/>
  </r>
  <r>
    <s v="Grove Village Medical CentreFeltham and BedfontHounslowE85699Nov8"/>
    <x v="104"/>
    <x v="22"/>
    <x v="4"/>
    <x v="105"/>
    <s v="E85699"/>
    <x v="9"/>
    <n v="8"/>
    <n v="7035.5830788555104"/>
    <n v="1456"/>
    <n v="474"/>
    <n v="28.974400000000003"/>
    <n v="9.4326000000000008"/>
    <m/>
    <m/>
    <m/>
    <m/>
    <n v="13778"/>
    <n v="246.62620000000001"/>
    <m/>
    <m/>
    <n v="15708"/>
    <n v="285.03320000000002"/>
    <m/>
    <m/>
    <n v="0"/>
    <n v="285.03320000000002"/>
    <e v="#N/A"/>
    <e v="#N/A"/>
    <e v="#N/A"/>
    <n v="3166.0123854849799"/>
    <n v="3166.0123854849799"/>
    <n v="3166.0123854849799"/>
    <n v="230063.56667857521"/>
    <e v="#N/A"/>
  </r>
  <r>
    <s v="Grove Village Medical CentreFeltham and BedfontHounslowE85699Oct7"/>
    <x v="104"/>
    <x v="22"/>
    <x v="4"/>
    <x v="105"/>
    <s v="E85699"/>
    <x v="10"/>
    <n v="7"/>
    <n v="7035.5830788555104"/>
    <n v="1710"/>
    <n v="6126"/>
    <n v="34.029000000000003"/>
    <n v="121.90740000000001"/>
    <n v="0"/>
    <n v="0"/>
    <n v="0"/>
    <n v="0"/>
    <n v="8696"/>
    <n v="155.6584"/>
    <n v="25103"/>
    <n v="552.26599999999996"/>
    <n v="16532"/>
    <n v="311.59480000000002"/>
    <n v="25103"/>
    <n v="552.26599999999996"/>
    <n v="0"/>
    <n v="311.59480000000002"/>
    <n v="552.26599999999996"/>
    <n v="240.67119999999994"/>
    <e v="#N/A"/>
    <n v="3166.0123854849799"/>
    <n v="3166.0123854849799"/>
    <n v="3166.0123854849799"/>
    <n v="230063.56667857521"/>
    <e v="#N/A"/>
  </r>
  <r>
    <s v="Grove Village Medical CentreFeltham and BedfontHounslowE85699Sep6"/>
    <x v="104"/>
    <x v="22"/>
    <x v="4"/>
    <x v="105"/>
    <s v="E85699"/>
    <x v="11"/>
    <n v="6"/>
    <n v="7035.5830788555104"/>
    <n v="1124"/>
    <n v="2632"/>
    <n v="22.367599999999999"/>
    <n v="52.376800000000003"/>
    <n v="1062"/>
    <n v="0"/>
    <n v="23.895"/>
    <n v="0"/>
    <n v="6464"/>
    <n v="115.7056"/>
    <n v="6042"/>
    <n v="132.92400000000001"/>
    <n v="10220"/>
    <n v="190.45"/>
    <n v="7104"/>
    <n v="156.81900000000002"/>
    <n v="0"/>
    <n v="190.45"/>
    <n v="156.81900000000002"/>
    <n v="-33.630999999999972"/>
    <e v="#N/A"/>
    <n v="3166.0123854849799"/>
    <n v="3166.0123854849799"/>
    <n v="3166.0123854849799"/>
    <n v="230063.56667857521"/>
    <e v="#N/A"/>
  </r>
  <r>
    <s v="GURU NANAK MEDICAL CENTRESouth SouthallEalingE85121Apr1"/>
    <x v="105"/>
    <x v="13"/>
    <x v="2"/>
    <x v="106"/>
    <s v="E85121"/>
    <x v="0"/>
    <n v="1"/>
    <n v="13861.3576839463"/>
    <n v="3265"/>
    <n v="0"/>
    <n v="60.402499999999996"/>
    <n v="0"/>
    <n v="4026"/>
    <n v="111"/>
    <n v="80.117400000000004"/>
    <n v="2.2089000000000003"/>
    <n v="12318"/>
    <n v="220.4922"/>
    <n v="18982"/>
    <n v="417.60399999999998"/>
    <n v="15583"/>
    <n v="280.8947"/>
    <n v="23119"/>
    <n v="499.93029999999999"/>
    <n v="0"/>
    <n v="280.8947"/>
    <n v="499.93029999999999"/>
    <n v="219.03559999999999"/>
    <n v="499.93029999999999"/>
    <n v="6237.6109577758352"/>
    <n v="6237.6109577758352"/>
    <n v="6237.6109577758352"/>
    <n v="453266.39626504405"/>
    <n v="0"/>
  </r>
  <r>
    <s v="GURU NANAK MEDICAL CENTRESouth SouthallEalingE85121Aug5"/>
    <x v="105"/>
    <x v="13"/>
    <x v="2"/>
    <x v="106"/>
    <s v="E85121"/>
    <x v="1"/>
    <n v="5"/>
    <n v="13861.3576839463"/>
    <n v="2788"/>
    <n v="0"/>
    <n v="51.577999999999996"/>
    <n v="0"/>
    <n v="3416"/>
    <n v="295"/>
    <n v="67.978400000000008"/>
    <n v="5.8705000000000007"/>
    <n v="18161"/>
    <n v="325.08190000000002"/>
    <n v="30500"/>
    <n v="671"/>
    <n v="20949"/>
    <n v="376.65989999999999"/>
    <n v="34211"/>
    <n v="744.84889999999996"/>
    <n v="0"/>
    <n v="376.65989999999999"/>
    <n v="744.84889999999996"/>
    <n v="368.18899999999996"/>
    <n v="1244.7791999999999"/>
    <n v="6237.6109577758352"/>
    <n v="6237.6109577758352"/>
    <n v="6237.6109577758352"/>
    <n v="453266.39626504405"/>
    <n v="0"/>
  </r>
  <r>
    <s v="GURU NANAK MEDICAL CENTRESouth SouthallEalingE85121Dec9"/>
    <x v="105"/>
    <x v="13"/>
    <x v="2"/>
    <x v="106"/>
    <s v="E85121"/>
    <x v="2"/>
    <n v="9"/>
    <n v="13861.3576839463"/>
    <n v="5046"/>
    <n v="458"/>
    <n v="100.41540000000001"/>
    <n v="9.1142000000000003"/>
    <m/>
    <m/>
    <m/>
    <m/>
    <n v="17608"/>
    <n v="315.1832"/>
    <m/>
    <m/>
    <n v="23112"/>
    <n v="424.71280000000002"/>
    <m/>
    <m/>
    <n v="0"/>
    <n v="424.71280000000002"/>
    <e v="#N/A"/>
    <e v="#N/A"/>
    <e v="#N/A"/>
    <n v="6237.6109577758352"/>
    <n v="6237.6109577758352"/>
    <n v="6237.6109577758352"/>
    <n v="453266.39626504405"/>
    <e v="#N/A"/>
  </r>
  <r>
    <s v="GURU NANAK MEDICAL CENTRESouth SouthallEalingE85121Feb11"/>
    <x v="105"/>
    <x v="13"/>
    <x v="2"/>
    <x v="106"/>
    <s v="E85121"/>
    <x v="3"/>
    <n v="11"/>
    <n v="13861.3576839463"/>
    <n v="6064"/>
    <n v="442"/>
    <n v="120.67360000000001"/>
    <n v="8.7957999999999998"/>
    <m/>
    <m/>
    <m/>
    <m/>
    <n v="22019"/>
    <n v="394.14010000000002"/>
    <m/>
    <m/>
    <n v="28525"/>
    <n v="523.60950000000003"/>
    <m/>
    <m/>
    <n v="0"/>
    <n v="523.60950000000003"/>
    <e v="#N/A"/>
    <e v="#N/A"/>
    <e v="#N/A"/>
    <n v="6237.6109577758352"/>
    <n v="6237.6109577758352"/>
    <n v="6237.6109577758352"/>
    <n v="453266.39626504405"/>
    <e v="#N/A"/>
  </r>
  <r>
    <s v="GURU NANAK MEDICAL CENTRESouth SouthallEalingE85121Jan10"/>
    <x v="105"/>
    <x v="13"/>
    <x v="2"/>
    <x v="106"/>
    <s v="E85121"/>
    <x v="4"/>
    <n v="10"/>
    <n v="13861.3576839463"/>
    <n v="8054"/>
    <n v="675"/>
    <n v="160.27460000000002"/>
    <n v="13.432500000000001"/>
    <m/>
    <m/>
    <m/>
    <m/>
    <n v="27765"/>
    <n v="496.99349999999998"/>
    <m/>
    <m/>
    <n v="36494"/>
    <n v="670.70060000000001"/>
    <m/>
    <m/>
    <n v="0"/>
    <n v="670.70060000000001"/>
    <e v="#N/A"/>
    <e v="#N/A"/>
    <e v="#N/A"/>
    <n v="6237.6109577758352"/>
    <n v="6237.6109577758352"/>
    <n v="6237.6109577758352"/>
    <n v="453266.39626504405"/>
    <e v="#N/A"/>
  </r>
  <r>
    <s v="GURU NANAK MEDICAL CENTRESouth SouthallEalingE85121Jul4"/>
    <x v="105"/>
    <x v="13"/>
    <x v="2"/>
    <x v="106"/>
    <s v="E85121"/>
    <x v="5"/>
    <n v="4"/>
    <n v="13861.3576839463"/>
    <n v="3424"/>
    <n v="3"/>
    <n v="63.343999999999994"/>
    <n v="5.5499999999999994E-2"/>
    <n v="5121"/>
    <n v="113"/>
    <n v="101.90790000000001"/>
    <n v="2.2486999999999999"/>
    <n v="17735"/>
    <n v="317.45650000000001"/>
    <n v="22342"/>
    <n v="491.524"/>
    <n v="21162"/>
    <n v="380.85599999999999"/>
    <n v="27576"/>
    <n v="595.68060000000003"/>
    <n v="0"/>
    <n v="380.85599999999999"/>
    <n v="595.68060000000003"/>
    <n v="214.82460000000003"/>
    <e v="#N/A"/>
    <n v="6237.6109577758352"/>
    <n v="6237.6109577758352"/>
    <n v="6237.6109577758352"/>
    <n v="453266.39626504405"/>
    <e v="#N/A"/>
  </r>
  <r>
    <s v="GURU NANAK MEDICAL CENTRESouth SouthallEalingE85121Jun3"/>
    <x v="105"/>
    <x v="13"/>
    <x v="2"/>
    <x v="106"/>
    <s v="E85121"/>
    <x v="6"/>
    <n v="3"/>
    <n v="13861.3576839463"/>
    <n v="6320"/>
    <n v="0"/>
    <n v="116.91999999999999"/>
    <n v="0"/>
    <n v="3941"/>
    <n v="120"/>
    <n v="78.425899999999999"/>
    <n v="2.3879999999999999"/>
    <n v="17025"/>
    <n v="304.7475"/>
    <n v="22902"/>
    <n v="503.84399999999999"/>
    <n v="23345"/>
    <n v="421.66750000000002"/>
    <n v="26963"/>
    <n v="584.65790000000004"/>
    <n v="0"/>
    <n v="421.66750000000002"/>
    <n v="584.65790000000004"/>
    <n v="162.99040000000002"/>
    <e v="#N/A"/>
    <n v="6237.6109577758352"/>
    <n v="6237.6109577758352"/>
    <n v="6237.6109577758352"/>
    <n v="453266.39626504405"/>
    <e v="#N/A"/>
  </r>
  <r>
    <s v="GURU NANAK MEDICAL CENTRESouth SouthallEalingE85121Mar12"/>
    <x v="105"/>
    <x v="13"/>
    <x v="2"/>
    <x v="106"/>
    <s v="E85121"/>
    <x v="7"/>
    <n v="12"/>
    <n v="13861.3576839463"/>
    <n v="4875"/>
    <n v="198"/>
    <n v="97.012500000000003"/>
    <n v="3.9402000000000004"/>
    <m/>
    <m/>
    <m/>
    <m/>
    <n v="15794"/>
    <n v="282.71260000000001"/>
    <m/>
    <m/>
    <n v="20867"/>
    <n v="383.6653"/>
    <m/>
    <m/>
    <n v="0"/>
    <n v="383.6653"/>
    <e v="#N/A"/>
    <e v="#N/A"/>
    <e v="#N/A"/>
    <n v="6237.6109577758352"/>
    <n v="6237.6109577758352"/>
    <n v="6237.6109577758352"/>
    <n v="453266.39626504405"/>
    <e v="#N/A"/>
  </r>
  <r>
    <s v="GURU NANAK MEDICAL CENTRESouth SouthallEalingE85121May2"/>
    <x v="105"/>
    <x v="13"/>
    <x v="2"/>
    <x v="106"/>
    <s v="E85121"/>
    <x v="8"/>
    <n v="2"/>
    <n v="13861.3576839463"/>
    <n v="3265"/>
    <n v="0"/>
    <n v="60.402499999999996"/>
    <n v="0"/>
    <n v="3965"/>
    <n v="78"/>
    <n v="78.903500000000008"/>
    <n v="1.5522"/>
    <n v="14393"/>
    <n v="257.63470000000001"/>
    <n v="17970"/>
    <n v="395.34"/>
    <n v="17658"/>
    <n v="318.03719999999998"/>
    <n v="22013"/>
    <n v="475.79570000000001"/>
    <n v="0"/>
    <n v="318.03719999999998"/>
    <n v="475.79570000000001"/>
    <n v="157.75850000000003"/>
    <e v="#N/A"/>
    <n v="6237.6109577758352"/>
    <n v="6237.6109577758352"/>
    <n v="6237.6109577758352"/>
    <n v="453266.39626504405"/>
    <e v="#N/A"/>
  </r>
  <r>
    <s v="GURU NANAK MEDICAL CENTRESouth SouthallEalingE85121Nov8"/>
    <x v="105"/>
    <x v="13"/>
    <x v="2"/>
    <x v="106"/>
    <s v="E85121"/>
    <x v="9"/>
    <n v="8"/>
    <n v="13861.3576839463"/>
    <n v="5287"/>
    <n v="29"/>
    <n v="105.21130000000001"/>
    <n v="0.57710000000000006"/>
    <m/>
    <m/>
    <m/>
    <m/>
    <n v="19179"/>
    <n v="343.30410000000001"/>
    <m/>
    <m/>
    <n v="24495"/>
    <n v="449.09250000000003"/>
    <m/>
    <m/>
    <n v="0"/>
    <n v="449.09250000000003"/>
    <e v="#N/A"/>
    <e v="#N/A"/>
    <e v="#N/A"/>
    <n v="6237.6109577758352"/>
    <n v="6237.6109577758352"/>
    <n v="6237.6109577758352"/>
    <n v="453266.39626504405"/>
    <e v="#N/A"/>
  </r>
  <r>
    <s v="GURU NANAK MEDICAL CENTRESouth SouthallEalingE85121Oct7"/>
    <x v="105"/>
    <x v="13"/>
    <x v="2"/>
    <x v="106"/>
    <s v="E85121"/>
    <x v="10"/>
    <n v="7"/>
    <n v="13861.3576839463"/>
    <n v="3478"/>
    <n v="9"/>
    <n v="69.21220000000001"/>
    <n v="0.17910000000000001"/>
    <n v="0"/>
    <n v="1622"/>
    <n v="0"/>
    <n v="36.494999999999997"/>
    <n v="31939"/>
    <n v="571.70809999999994"/>
    <n v="53118"/>
    <n v="1168.596"/>
    <n v="35426"/>
    <n v="641.09939999999995"/>
    <n v="54740"/>
    <n v="1205.0909999999999"/>
    <n v="0"/>
    <n v="641.09939999999995"/>
    <n v="1205.0909999999999"/>
    <n v="563.99159999999995"/>
    <e v="#N/A"/>
    <n v="6237.6109577758352"/>
    <n v="6237.6109577758352"/>
    <n v="6237.6109577758352"/>
    <n v="453266.39626504405"/>
    <e v="#N/A"/>
  </r>
  <r>
    <s v="GURU NANAK MEDICAL CENTRESouth SouthallEalingE85121Sep6"/>
    <x v="105"/>
    <x v="13"/>
    <x v="2"/>
    <x v="106"/>
    <s v="E85121"/>
    <x v="11"/>
    <n v="6"/>
    <n v="13861.3576839463"/>
    <n v="4014"/>
    <n v="0"/>
    <n v="79.878600000000006"/>
    <n v="0"/>
    <n v="10804"/>
    <n v="5232"/>
    <n v="243.09"/>
    <n v="117.72"/>
    <n v="36714"/>
    <n v="657.18060000000003"/>
    <n v="32688"/>
    <n v="719.13599999999997"/>
    <n v="40728"/>
    <n v="737.05920000000003"/>
    <n v="48724"/>
    <n v="1079.9459999999999"/>
    <n v="0"/>
    <n v="737.05920000000003"/>
    <n v="1079.9459999999999"/>
    <n v="342.88679999999988"/>
    <e v="#N/A"/>
    <n v="6237.6109577758352"/>
    <n v="6237.6109577758352"/>
    <n v="6237.6109577758352"/>
    <n v="453266.39626504405"/>
    <e v="#N/A"/>
  </r>
  <r>
    <s v="Half Penny Steps Health CentreInclusive HealthWest LondonY02842Apr1"/>
    <x v="106"/>
    <x v="10"/>
    <x v="6"/>
    <x v="107"/>
    <s v="Y02842"/>
    <x v="0"/>
    <n v="1"/>
    <n v="8379.3220253412292"/>
    <n v="8893"/>
    <n v="6"/>
    <n v="164.5205"/>
    <n v="0.11099999999999999"/>
    <n v="10868"/>
    <n v="0"/>
    <n v="216.2732"/>
    <n v="0"/>
    <n v="15133"/>
    <n v="270.88069999999999"/>
    <n v="22615"/>
    <n v="497.53"/>
    <n v="24032"/>
    <n v="435.51220000000001"/>
    <n v="33483"/>
    <n v="713.80319999999995"/>
    <n v="0"/>
    <n v="435.51220000000001"/>
    <n v="713.80319999999995"/>
    <n v="278.29099999999994"/>
    <n v="713.80319999999995"/>
    <n v="3770.6949114035533"/>
    <n v="3770.6949114035533"/>
    <n v="3770.6949114035533"/>
    <n v="274003.83022865822"/>
    <n v="0"/>
  </r>
  <r>
    <s v="Half Penny Steps Health CentreInclusive HealthWest LondonY02842Aug5"/>
    <x v="106"/>
    <x v="10"/>
    <x v="6"/>
    <x v="107"/>
    <s v="Y02842"/>
    <x v="1"/>
    <n v="5"/>
    <n v="8379.3220253412292"/>
    <n v="9458"/>
    <n v="0"/>
    <n v="174.97299999999998"/>
    <n v="0"/>
    <n v="9002"/>
    <n v="5"/>
    <n v="179.13980000000001"/>
    <n v="9.9500000000000005E-2"/>
    <n v="15107"/>
    <n v="270.4153"/>
    <n v="19308"/>
    <n v="424.77600000000001"/>
    <n v="24565"/>
    <n v="445.38829999999996"/>
    <n v="28315"/>
    <n v="604.01530000000002"/>
    <n v="0"/>
    <n v="445.38829999999996"/>
    <n v="604.01530000000002"/>
    <n v="158.62700000000007"/>
    <n v="1317.8184999999999"/>
    <n v="3770.6949114035533"/>
    <n v="3770.6949114035533"/>
    <n v="3770.6949114035533"/>
    <n v="274003.83022865822"/>
    <n v="0"/>
  </r>
  <r>
    <s v="Half Penny Steps Health CentreInclusive HealthWest LondonY02842Dec9"/>
    <x v="106"/>
    <x v="10"/>
    <x v="6"/>
    <x v="107"/>
    <s v="Y02842"/>
    <x v="2"/>
    <n v="9"/>
    <n v="8379.3220253412292"/>
    <n v="7912"/>
    <n v="2"/>
    <n v="157.44880000000001"/>
    <n v="3.9800000000000002E-2"/>
    <m/>
    <m/>
    <m/>
    <m/>
    <n v="20456"/>
    <n v="366.16239999999999"/>
    <m/>
    <m/>
    <n v="28370"/>
    <n v="523.65100000000007"/>
    <m/>
    <m/>
    <n v="0"/>
    <n v="523.65100000000007"/>
    <e v="#N/A"/>
    <e v="#N/A"/>
    <e v="#N/A"/>
    <n v="3770.6949114035533"/>
    <n v="3770.6949114035533"/>
    <n v="3770.6949114035533"/>
    <n v="274003.83022865822"/>
    <e v="#N/A"/>
  </r>
  <r>
    <s v="Half Penny Steps Health CentreInclusive HealthWest LondonY02842Feb11"/>
    <x v="106"/>
    <x v="10"/>
    <x v="6"/>
    <x v="107"/>
    <s v="Y02842"/>
    <x v="3"/>
    <n v="11"/>
    <n v="8379.3220253412292"/>
    <n v="8796"/>
    <n v="0"/>
    <n v="175.04040000000001"/>
    <n v="0"/>
    <m/>
    <m/>
    <m/>
    <m/>
    <n v="29425"/>
    <n v="526.70749999999998"/>
    <m/>
    <m/>
    <n v="38221"/>
    <n v="701.74789999999996"/>
    <m/>
    <m/>
    <n v="0"/>
    <n v="701.74789999999996"/>
    <e v="#N/A"/>
    <e v="#N/A"/>
    <e v="#N/A"/>
    <n v="3770.6949114035533"/>
    <n v="3770.6949114035533"/>
    <n v="3770.6949114035533"/>
    <n v="274003.83022865822"/>
    <e v="#N/A"/>
  </r>
  <r>
    <s v="Half Penny Steps Health CentreInclusive HealthWest LondonY02842Jan10"/>
    <x v="106"/>
    <x v="10"/>
    <x v="6"/>
    <x v="107"/>
    <s v="Y02842"/>
    <x v="4"/>
    <n v="10"/>
    <n v="8379.3220253412292"/>
    <n v="9889"/>
    <n v="1"/>
    <n v="196.7911"/>
    <n v="1.9900000000000001E-2"/>
    <m/>
    <m/>
    <m/>
    <m/>
    <n v="23236"/>
    <n v="415.92439999999999"/>
    <m/>
    <m/>
    <n v="33126"/>
    <n v="612.73540000000003"/>
    <m/>
    <m/>
    <n v="0"/>
    <n v="612.73540000000003"/>
    <e v="#N/A"/>
    <e v="#N/A"/>
    <e v="#N/A"/>
    <n v="3770.6949114035533"/>
    <n v="3770.6949114035533"/>
    <n v="3770.6949114035533"/>
    <n v="274003.83022865822"/>
    <e v="#N/A"/>
  </r>
  <r>
    <s v="Half Penny Steps Health CentreInclusive HealthWest LondonY02842Jul4"/>
    <x v="106"/>
    <x v="10"/>
    <x v="6"/>
    <x v="107"/>
    <s v="Y02842"/>
    <x v="5"/>
    <n v="4"/>
    <n v="8379.3220253412292"/>
    <n v="6990"/>
    <n v="3"/>
    <n v="129.315"/>
    <n v="5.5499999999999994E-2"/>
    <n v="9637"/>
    <n v="0"/>
    <n v="191.77630000000002"/>
    <n v="0"/>
    <n v="18805"/>
    <n v="336.60950000000003"/>
    <n v="27044"/>
    <n v="594.96799999999996"/>
    <n v="25798"/>
    <n v="465.98"/>
    <n v="36681"/>
    <n v="786.74429999999995"/>
    <n v="0"/>
    <n v="465.98"/>
    <n v="786.74429999999995"/>
    <n v="320.76429999999993"/>
    <e v="#N/A"/>
    <n v="3770.6949114035533"/>
    <n v="3770.6949114035533"/>
    <n v="3770.6949114035533"/>
    <n v="274003.83022865822"/>
    <e v="#N/A"/>
  </r>
  <r>
    <s v="Half Penny Steps Health CentreInclusive HealthWest LondonY02842Jun3"/>
    <x v="106"/>
    <x v="10"/>
    <x v="6"/>
    <x v="107"/>
    <s v="Y02842"/>
    <x v="6"/>
    <n v="3"/>
    <n v="8379.3220253412292"/>
    <n v="7760"/>
    <n v="0"/>
    <n v="143.56"/>
    <n v="0"/>
    <n v="11226"/>
    <n v="2"/>
    <n v="223.3974"/>
    <n v="3.9800000000000002E-2"/>
    <n v="20177"/>
    <n v="361.16829999999999"/>
    <n v="17740"/>
    <n v="390.28"/>
    <n v="27937"/>
    <n v="504.72829999999999"/>
    <n v="28968"/>
    <n v="613.71720000000005"/>
    <n v="0"/>
    <n v="504.72829999999999"/>
    <n v="613.71720000000005"/>
    <n v="108.98890000000006"/>
    <e v="#N/A"/>
    <n v="3770.6949114035533"/>
    <n v="3770.6949114035533"/>
    <n v="3770.6949114035533"/>
    <n v="274003.83022865822"/>
    <e v="#N/A"/>
  </r>
  <r>
    <s v="Half Penny Steps Health CentreInclusive HealthWest LondonY02842Mar12"/>
    <x v="106"/>
    <x v="10"/>
    <x v="6"/>
    <x v="107"/>
    <s v="Y02842"/>
    <x v="7"/>
    <n v="12"/>
    <n v="8379.3220253412292"/>
    <n v="8822"/>
    <n v="0"/>
    <n v="175.55780000000001"/>
    <n v="0"/>
    <m/>
    <m/>
    <m/>
    <m/>
    <n v="27461"/>
    <n v="491.55189999999999"/>
    <m/>
    <m/>
    <n v="36283"/>
    <n v="667.10969999999998"/>
    <m/>
    <m/>
    <n v="0"/>
    <n v="667.10969999999998"/>
    <e v="#N/A"/>
    <e v="#N/A"/>
    <e v="#N/A"/>
    <n v="3770.6949114035533"/>
    <n v="3770.6949114035533"/>
    <n v="3770.6949114035533"/>
    <n v="274003.83022865822"/>
    <e v="#N/A"/>
  </r>
  <r>
    <s v="Half Penny Steps Health CentreInclusive HealthWest LondonY02842May2"/>
    <x v="106"/>
    <x v="10"/>
    <x v="6"/>
    <x v="107"/>
    <s v="Y02842"/>
    <x v="8"/>
    <n v="2"/>
    <n v="8379.3220253412292"/>
    <n v="8029"/>
    <n v="0"/>
    <n v="148.53649999999999"/>
    <n v="0"/>
    <n v="9123"/>
    <n v="0"/>
    <n v="181.54770000000002"/>
    <n v="0"/>
    <n v="14478"/>
    <n v="259.15620000000001"/>
    <n v="17554"/>
    <n v="386.18799999999999"/>
    <n v="22507"/>
    <n v="407.6927"/>
    <n v="26677"/>
    <n v="567.73569999999995"/>
    <n v="0"/>
    <n v="407.6927"/>
    <n v="567.73569999999995"/>
    <n v="160.04299999999995"/>
    <e v="#N/A"/>
    <n v="3770.6949114035533"/>
    <n v="3770.6949114035533"/>
    <n v="3770.6949114035533"/>
    <n v="274003.83022865822"/>
    <e v="#N/A"/>
  </r>
  <r>
    <s v="Half Penny Steps Health CentreInclusive HealthWest LondonY02842Nov8"/>
    <x v="106"/>
    <x v="10"/>
    <x v="6"/>
    <x v="107"/>
    <s v="Y02842"/>
    <x v="9"/>
    <n v="8"/>
    <n v="8379.3220253412292"/>
    <n v="9489"/>
    <n v="2"/>
    <n v="188.83110000000002"/>
    <n v="3.9800000000000002E-2"/>
    <m/>
    <m/>
    <m/>
    <m/>
    <n v="33397"/>
    <n v="597.80629999999996"/>
    <m/>
    <m/>
    <n v="42888"/>
    <n v="786.67719999999997"/>
    <m/>
    <m/>
    <n v="0"/>
    <n v="786.67719999999997"/>
    <e v="#N/A"/>
    <e v="#N/A"/>
    <e v="#N/A"/>
    <n v="3770.6949114035533"/>
    <n v="3770.6949114035533"/>
    <n v="3770.6949114035533"/>
    <n v="274003.83022865822"/>
    <e v="#N/A"/>
  </r>
  <r>
    <s v="Half Penny Steps Health CentreInclusive HealthWest LondonY02842Oct7"/>
    <x v="106"/>
    <x v="10"/>
    <x v="6"/>
    <x v="107"/>
    <s v="Y02842"/>
    <x v="10"/>
    <n v="7"/>
    <n v="8379.3220253412292"/>
    <n v="9623"/>
    <n v="2"/>
    <n v="191.49770000000001"/>
    <n v="3.9800000000000002E-2"/>
    <n v="0"/>
    <n v="0"/>
    <n v="0"/>
    <n v="0"/>
    <n v="26202"/>
    <n v="469.01580000000001"/>
    <n v="37370"/>
    <n v="822.14"/>
    <n v="35827"/>
    <n v="660.55330000000004"/>
    <n v="37370"/>
    <n v="822.14"/>
    <n v="0"/>
    <n v="660.55330000000004"/>
    <n v="822.14"/>
    <n v="161.58669999999995"/>
    <e v="#N/A"/>
    <n v="3770.6949114035533"/>
    <n v="3770.6949114035533"/>
    <n v="3770.6949114035533"/>
    <n v="274003.83022865822"/>
    <e v="#N/A"/>
  </r>
  <r>
    <s v="Half Penny Steps Health CentreInclusive HealthWest LondonY02842Sep6"/>
    <x v="106"/>
    <x v="10"/>
    <x v="6"/>
    <x v="107"/>
    <s v="Y02842"/>
    <x v="11"/>
    <n v="6"/>
    <n v="8379.3220253412292"/>
    <n v="10898"/>
    <n v="899"/>
    <n v="216.87020000000001"/>
    <n v="17.8901"/>
    <n v="10262"/>
    <n v="3"/>
    <n v="230.89499999999998"/>
    <n v="6.7500000000000004E-2"/>
    <n v="49813"/>
    <n v="891.65269999999998"/>
    <n v="23625"/>
    <n v="519.75"/>
    <n v="61610"/>
    <n v="1126.413"/>
    <n v="33890"/>
    <n v="750.71249999999998"/>
    <n v="0"/>
    <n v="1126.413"/>
    <n v="750.71249999999998"/>
    <n v="-375.70050000000003"/>
    <e v="#N/A"/>
    <n v="3770.6949114035533"/>
    <n v="3770.6949114035533"/>
    <n v="3770.6949114035533"/>
    <n v="274003.83022865822"/>
    <e v="#N/A"/>
  </r>
  <r>
    <s v="Hammersmith &amp; Fulham Centres for HealthNorth H&amp;F PCNHammersmith &amp; FulhamY02589Apr1"/>
    <x v="107"/>
    <x v="21"/>
    <x v="0"/>
    <x v="108"/>
    <s v="Y02589"/>
    <x v="0"/>
    <n v="1"/>
    <n v="8703.1834847450991"/>
    <n v="3342"/>
    <n v="0"/>
    <n v="61.826999999999998"/>
    <n v="0"/>
    <n v="5585"/>
    <n v="1148"/>
    <n v="111.14150000000001"/>
    <n v="22.845200000000002"/>
    <n v="3397"/>
    <n v="60.8063"/>
    <n v="4975"/>
    <n v="109.45"/>
    <n v="6739"/>
    <n v="122.63329999999999"/>
    <n v="11708"/>
    <n v="243.43670000000003"/>
    <n v="0"/>
    <n v="122.63329999999999"/>
    <n v="243.43670000000003"/>
    <n v="120.80340000000004"/>
    <n v="243.43670000000003"/>
    <n v="3916.4325681352948"/>
    <n v="3916.4325681352948"/>
    <n v="3916.4325681352948"/>
    <n v="284594.09995116474"/>
    <n v="0"/>
  </r>
  <r>
    <s v="Hammersmith &amp; Fulham Centres for HealthNorth H&amp;F PCNHammersmith &amp; FulhamY02589Aug5"/>
    <x v="107"/>
    <x v="21"/>
    <x v="0"/>
    <x v="108"/>
    <s v="Y02589"/>
    <x v="1"/>
    <n v="5"/>
    <n v="8703.1834847450991"/>
    <n v="5382"/>
    <n v="4"/>
    <n v="99.566999999999993"/>
    <n v="7.3999999999999996E-2"/>
    <n v="4350"/>
    <n v="285"/>
    <n v="86.564999999999998"/>
    <n v="5.6715"/>
    <n v="3343"/>
    <n v="59.839700000000001"/>
    <n v="3904"/>
    <n v="85.888000000000005"/>
    <n v="8729"/>
    <n v="159.48069999999998"/>
    <n v="8539"/>
    <n v="178.12450000000001"/>
    <n v="0"/>
    <n v="159.48069999999998"/>
    <n v="178.12450000000001"/>
    <n v="18.643800000000027"/>
    <n v="421.56120000000004"/>
    <n v="3916.4325681352948"/>
    <n v="3916.4325681352948"/>
    <n v="3916.4325681352948"/>
    <n v="284594.09995116474"/>
    <n v="0"/>
  </r>
  <r>
    <s v="Hammersmith &amp; Fulham Centres for HealthNorth H&amp;F PCNHammersmith &amp; FulhamY02589Dec9"/>
    <x v="107"/>
    <x v="21"/>
    <x v="0"/>
    <x v="108"/>
    <s v="Y02589"/>
    <x v="2"/>
    <n v="9"/>
    <n v="8703.1834847450991"/>
    <n v="47323"/>
    <n v="18"/>
    <n v="941.72770000000003"/>
    <n v="0.35820000000000002"/>
    <m/>
    <m/>
    <m/>
    <m/>
    <n v="3885"/>
    <n v="69.541499999999999"/>
    <m/>
    <m/>
    <n v="51226"/>
    <n v="1011.6274000000001"/>
    <m/>
    <m/>
    <n v="0"/>
    <n v="1011.6274000000001"/>
    <e v="#N/A"/>
    <e v="#N/A"/>
    <e v="#N/A"/>
    <n v="3916.4325681352948"/>
    <n v="3916.4325681352948"/>
    <n v="3916.4325681352948"/>
    <n v="284594.09995116474"/>
    <e v="#N/A"/>
  </r>
  <r>
    <s v="Hammersmith &amp; Fulham Centres for HealthNorth H&amp;F PCNHammersmith &amp; FulhamY02589Feb11"/>
    <x v="107"/>
    <x v="21"/>
    <x v="0"/>
    <x v="108"/>
    <s v="Y02589"/>
    <x v="3"/>
    <n v="11"/>
    <n v="8703.1834847450991"/>
    <n v="6228"/>
    <n v="417"/>
    <n v="123.9372"/>
    <n v="8.2983000000000011"/>
    <m/>
    <m/>
    <m/>
    <m/>
    <n v="5529"/>
    <n v="98.969099999999997"/>
    <m/>
    <m/>
    <n v="12174"/>
    <n v="231.2046"/>
    <m/>
    <m/>
    <n v="0"/>
    <n v="231.2046"/>
    <e v="#N/A"/>
    <e v="#N/A"/>
    <e v="#N/A"/>
    <n v="3916.4325681352948"/>
    <n v="3916.4325681352948"/>
    <n v="3916.4325681352948"/>
    <n v="284594.09995116474"/>
    <e v="#N/A"/>
  </r>
  <r>
    <s v="Hammersmith &amp; Fulham Centres for HealthNorth H&amp;F PCNHammersmith &amp; FulhamY02589Jan10"/>
    <x v="107"/>
    <x v="21"/>
    <x v="0"/>
    <x v="108"/>
    <s v="Y02589"/>
    <x v="4"/>
    <n v="10"/>
    <n v="8703.1834847450991"/>
    <n v="26815"/>
    <n v="63"/>
    <n v="533.61850000000004"/>
    <n v="1.2537"/>
    <m/>
    <m/>
    <m/>
    <m/>
    <n v="5475"/>
    <n v="98.002499999999998"/>
    <m/>
    <m/>
    <n v="32353"/>
    <n v="632.87470000000008"/>
    <m/>
    <m/>
    <n v="0"/>
    <n v="632.87470000000008"/>
    <e v="#N/A"/>
    <e v="#N/A"/>
    <e v="#N/A"/>
    <n v="3916.4325681352948"/>
    <n v="3916.4325681352948"/>
    <n v="3916.4325681352948"/>
    <n v="284594.09995116474"/>
    <e v="#N/A"/>
  </r>
  <r>
    <s v="Hammersmith &amp; Fulham Centres for HealthNorth H&amp;F PCNHammersmith &amp; FulhamY02589Jul4"/>
    <x v="107"/>
    <x v="21"/>
    <x v="0"/>
    <x v="108"/>
    <s v="Y02589"/>
    <x v="5"/>
    <n v="4"/>
    <n v="8703.1834847450991"/>
    <n v="5915"/>
    <n v="0"/>
    <n v="109.42749999999999"/>
    <n v="0"/>
    <n v="5079"/>
    <n v="247"/>
    <n v="101.07210000000001"/>
    <n v="4.9153000000000002"/>
    <n v="3985"/>
    <n v="71.331500000000005"/>
    <n v="5429"/>
    <n v="119.438"/>
    <n v="9900"/>
    <n v="180.75900000000001"/>
    <n v="10755"/>
    <n v="225.42540000000002"/>
    <n v="0"/>
    <n v="180.75900000000001"/>
    <n v="225.42540000000002"/>
    <n v="44.66640000000001"/>
    <e v="#N/A"/>
    <n v="3916.4325681352948"/>
    <n v="3916.4325681352948"/>
    <n v="3916.4325681352948"/>
    <n v="284594.09995116474"/>
    <e v="#N/A"/>
  </r>
  <r>
    <s v="Hammersmith &amp; Fulham Centres for HealthNorth H&amp;F PCNHammersmith &amp; FulhamY02589Jun3"/>
    <x v="107"/>
    <x v="21"/>
    <x v="0"/>
    <x v="108"/>
    <s v="Y02589"/>
    <x v="6"/>
    <n v="3"/>
    <n v="8703.1834847450991"/>
    <n v="5158"/>
    <n v="0"/>
    <n v="95.423000000000002"/>
    <n v="0"/>
    <n v="4220"/>
    <n v="301"/>
    <n v="83.978000000000009"/>
    <n v="5.9899000000000004"/>
    <n v="4036"/>
    <n v="72.244399999999999"/>
    <n v="4913"/>
    <n v="108.086"/>
    <n v="9194"/>
    <n v="167.66739999999999"/>
    <n v="9434"/>
    <n v="198.0539"/>
    <n v="0"/>
    <n v="167.66739999999999"/>
    <n v="198.0539"/>
    <n v="30.386500000000012"/>
    <e v="#N/A"/>
    <n v="3916.4325681352948"/>
    <n v="3916.4325681352948"/>
    <n v="3916.4325681352948"/>
    <n v="284594.09995116474"/>
    <e v="#N/A"/>
  </r>
  <r>
    <s v="Hammersmith &amp; Fulham Centres for HealthNorth H&amp;F PCNHammersmith &amp; FulhamY02589Mar12"/>
    <x v="107"/>
    <x v="21"/>
    <x v="0"/>
    <x v="108"/>
    <s v="Y02589"/>
    <x v="7"/>
    <n v="12"/>
    <n v="8703.1834847450991"/>
    <n v="7756"/>
    <n v="49"/>
    <n v="154.34440000000001"/>
    <n v="0.97510000000000008"/>
    <m/>
    <m/>
    <m/>
    <m/>
    <n v="4552"/>
    <n v="81.480800000000002"/>
    <m/>
    <m/>
    <n v="12357"/>
    <n v="236.80029999999999"/>
    <m/>
    <m/>
    <n v="0"/>
    <n v="236.80029999999999"/>
    <e v="#N/A"/>
    <e v="#N/A"/>
    <e v="#N/A"/>
    <n v="3916.4325681352948"/>
    <n v="3916.4325681352948"/>
    <n v="3916.4325681352948"/>
    <n v="284594.09995116474"/>
    <e v="#N/A"/>
  </r>
  <r>
    <s v="Hammersmith &amp; Fulham Centres for HealthNorth H&amp;F PCNHammersmith &amp; FulhamY02589May2"/>
    <x v="107"/>
    <x v="21"/>
    <x v="0"/>
    <x v="108"/>
    <s v="Y02589"/>
    <x v="8"/>
    <n v="2"/>
    <n v="8703.1834847450991"/>
    <n v="5347"/>
    <n v="0"/>
    <n v="98.919499999999999"/>
    <n v="0"/>
    <n v="6396"/>
    <n v="92"/>
    <n v="127.2804"/>
    <n v="1.8308"/>
    <n v="4248"/>
    <n v="76.039199999999994"/>
    <n v="5181"/>
    <n v="113.982"/>
    <n v="9595"/>
    <n v="174.95869999999999"/>
    <n v="11669"/>
    <n v="243.0932"/>
    <n v="0"/>
    <n v="174.95869999999999"/>
    <n v="243.0932"/>
    <n v="68.134500000000003"/>
    <e v="#N/A"/>
    <n v="3916.4325681352948"/>
    <n v="3916.4325681352948"/>
    <n v="3916.4325681352948"/>
    <n v="284594.09995116474"/>
    <e v="#N/A"/>
  </r>
  <r>
    <s v="Hammersmith &amp; Fulham Centres for HealthNorth H&amp;F PCNHammersmith &amp; FulhamY02589Nov8"/>
    <x v="107"/>
    <x v="21"/>
    <x v="0"/>
    <x v="108"/>
    <s v="Y02589"/>
    <x v="9"/>
    <n v="8"/>
    <n v="8703.1834847450991"/>
    <n v="12652"/>
    <n v="44"/>
    <n v="251.7748"/>
    <n v="0.87560000000000004"/>
    <m/>
    <m/>
    <m/>
    <m/>
    <n v="7031"/>
    <n v="125.8549"/>
    <m/>
    <m/>
    <n v="19727"/>
    <n v="378.50529999999998"/>
    <m/>
    <m/>
    <n v="0"/>
    <n v="378.50529999999998"/>
    <e v="#N/A"/>
    <e v="#N/A"/>
    <e v="#N/A"/>
    <n v="3916.4325681352948"/>
    <n v="3916.4325681352948"/>
    <n v="3916.4325681352948"/>
    <n v="284594.09995116474"/>
    <e v="#N/A"/>
  </r>
  <r>
    <s v="Hammersmith &amp; Fulham Centres for HealthNorth H&amp;F PCNHammersmith &amp; FulhamY02589Oct7"/>
    <x v="107"/>
    <x v="21"/>
    <x v="0"/>
    <x v="108"/>
    <s v="Y02589"/>
    <x v="10"/>
    <n v="7"/>
    <n v="8703.1834847450991"/>
    <n v="6052"/>
    <n v="3235"/>
    <n v="120.43480000000001"/>
    <n v="64.376500000000007"/>
    <n v="0"/>
    <n v="1059"/>
    <n v="0"/>
    <n v="23.827500000000001"/>
    <n v="5514"/>
    <n v="98.700599999999994"/>
    <n v="8564"/>
    <n v="188.40799999999999"/>
    <n v="14801"/>
    <n v="283.51190000000003"/>
    <n v="9623"/>
    <n v="212.2355"/>
    <n v="0"/>
    <n v="283.51190000000003"/>
    <n v="212.2355"/>
    <n v="-71.276400000000024"/>
    <e v="#N/A"/>
    <n v="3916.4325681352948"/>
    <n v="3916.4325681352948"/>
    <n v="3916.4325681352948"/>
    <n v="284594.09995116474"/>
    <e v="#N/A"/>
  </r>
  <r>
    <s v="Hammersmith &amp; Fulham Centres for HealthNorth H&amp;F PCNHammersmith &amp; FulhamY02589Sep6"/>
    <x v="107"/>
    <x v="21"/>
    <x v="0"/>
    <x v="108"/>
    <s v="Y02589"/>
    <x v="11"/>
    <n v="6"/>
    <n v="8703.1834847450991"/>
    <n v="5969"/>
    <n v="46"/>
    <n v="118.7831"/>
    <n v="0.91539999999999999"/>
    <n v="4322"/>
    <n v="149"/>
    <n v="97.24499999999999"/>
    <n v="3.3525"/>
    <n v="4568"/>
    <n v="81.767200000000003"/>
    <n v="5196"/>
    <n v="114.312"/>
    <n v="10583"/>
    <n v="201.46570000000003"/>
    <n v="9667"/>
    <n v="214.90949999999998"/>
    <n v="0"/>
    <n v="201.46570000000003"/>
    <n v="214.90949999999998"/>
    <n v="13.443799999999953"/>
    <e v="#N/A"/>
    <n v="3916.4325681352948"/>
    <n v="3916.4325681352948"/>
    <n v="3916.4325681352948"/>
    <n v="284594.09995116474"/>
    <e v="#N/A"/>
  </r>
  <r>
    <s v="Hammersmith Bridge SurgeryH&amp;F Central PCNHammersmith &amp; FulhamE85033Apr1"/>
    <x v="108"/>
    <x v="0"/>
    <x v="0"/>
    <x v="109"/>
    <s v="E85033"/>
    <x v="0"/>
    <n v="1"/>
    <n v="11193.8382101729"/>
    <n v="14402"/>
    <n v="78"/>
    <n v="266.43700000000001"/>
    <n v="1.4429999999999998"/>
    <n v="2639"/>
    <n v="74"/>
    <n v="52.516100000000002"/>
    <n v="1.4726000000000001"/>
    <n v="9230"/>
    <n v="165.21700000000001"/>
    <n v="10348"/>
    <n v="227.65600000000001"/>
    <n v="23710"/>
    <n v="433.09699999999998"/>
    <n v="13061"/>
    <n v="281.6447"/>
    <n v="0"/>
    <n v="433.09699999999998"/>
    <n v="281.6447"/>
    <n v="-151.45229999999998"/>
    <n v="281.6447"/>
    <n v="5037.2271945778057"/>
    <n v="5037.2271945778057"/>
    <n v="5037.2271945778057"/>
    <n v="366038.50947265385"/>
    <n v="0"/>
  </r>
  <r>
    <s v="Hammersmith Bridge SurgeryH&amp;F Central PCNHammersmith &amp; FulhamE85033Aug5"/>
    <x v="108"/>
    <x v="0"/>
    <x v="0"/>
    <x v="109"/>
    <s v="E85033"/>
    <x v="1"/>
    <n v="5"/>
    <n v="11193.8382101729"/>
    <n v="23278"/>
    <n v="52"/>
    <n v="430.64299999999997"/>
    <n v="0.96199999999999997"/>
    <n v="2338"/>
    <n v="133"/>
    <n v="46.526200000000003"/>
    <n v="2.6467000000000001"/>
    <n v="8248"/>
    <n v="147.63919999999999"/>
    <n v="7752"/>
    <n v="170.54400000000001"/>
    <n v="31578"/>
    <n v="579.24419999999998"/>
    <n v="10223"/>
    <n v="219.71690000000001"/>
    <n v="0"/>
    <n v="579.24419999999998"/>
    <n v="219.71690000000001"/>
    <n v="-359.52729999999997"/>
    <n v="501.36160000000001"/>
    <n v="5037.2271945778057"/>
    <n v="5037.2271945778057"/>
    <n v="5037.2271945778057"/>
    <n v="366038.50947265385"/>
    <n v="0"/>
  </r>
  <r>
    <s v="Hammersmith Bridge SurgeryH&amp;F Central PCNHammersmith &amp; FulhamE85033Dec9"/>
    <x v="108"/>
    <x v="0"/>
    <x v="0"/>
    <x v="109"/>
    <s v="E85033"/>
    <x v="2"/>
    <n v="9"/>
    <n v="11193.8382101729"/>
    <n v="2020"/>
    <n v="355"/>
    <n v="40.198"/>
    <n v="7.0645000000000007"/>
    <m/>
    <m/>
    <m/>
    <m/>
    <n v="6856"/>
    <n v="122.72239999999999"/>
    <m/>
    <m/>
    <n v="9231"/>
    <n v="169.98489999999998"/>
    <m/>
    <m/>
    <n v="0"/>
    <n v="169.98489999999998"/>
    <e v="#N/A"/>
    <e v="#N/A"/>
    <e v="#N/A"/>
    <n v="5037.2271945778057"/>
    <n v="5037.2271945778057"/>
    <n v="5037.2271945778057"/>
    <n v="366038.50947265385"/>
    <e v="#N/A"/>
  </r>
  <r>
    <s v="Hammersmith Bridge SurgeryH&amp;F Central PCNHammersmith &amp; FulhamE85033Feb11"/>
    <x v="108"/>
    <x v="0"/>
    <x v="0"/>
    <x v="109"/>
    <s v="E85033"/>
    <x v="3"/>
    <n v="11"/>
    <n v="11193.8382101729"/>
    <n v="6491"/>
    <n v="398"/>
    <n v="129.17090000000002"/>
    <n v="7.9202000000000004"/>
    <m/>
    <m/>
    <m/>
    <m/>
    <n v="9535"/>
    <n v="170.6765"/>
    <m/>
    <m/>
    <n v="16424"/>
    <n v="307.76760000000002"/>
    <m/>
    <m/>
    <n v="0"/>
    <n v="307.76760000000002"/>
    <e v="#N/A"/>
    <e v="#N/A"/>
    <e v="#N/A"/>
    <n v="5037.2271945778057"/>
    <n v="5037.2271945778057"/>
    <n v="5037.2271945778057"/>
    <n v="366038.50947265385"/>
    <e v="#N/A"/>
  </r>
  <r>
    <s v="Hammersmith Bridge SurgeryH&amp;F Central PCNHammersmith &amp; FulhamE85033Jan10"/>
    <x v="108"/>
    <x v="0"/>
    <x v="0"/>
    <x v="109"/>
    <s v="E85033"/>
    <x v="4"/>
    <n v="10"/>
    <n v="11193.8382101729"/>
    <n v="7534"/>
    <n v="946"/>
    <n v="149.92660000000001"/>
    <n v="18.825400000000002"/>
    <m/>
    <m/>
    <m/>
    <m/>
    <n v="7543"/>
    <n v="135.0197"/>
    <m/>
    <m/>
    <n v="16023"/>
    <n v="303.77170000000001"/>
    <m/>
    <m/>
    <n v="0"/>
    <n v="303.77170000000001"/>
    <e v="#N/A"/>
    <e v="#N/A"/>
    <e v="#N/A"/>
    <n v="5037.2271945778057"/>
    <n v="5037.2271945778057"/>
    <n v="5037.2271945778057"/>
    <n v="366038.50947265385"/>
    <e v="#N/A"/>
  </r>
  <r>
    <s v="Hammersmith Bridge SurgeryH&amp;F Central PCNHammersmith &amp; FulhamE85033Jul4"/>
    <x v="108"/>
    <x v="0"/>
    <x v="0"/>
    <x v="109"/>
    <s v="E85033"/>
    <x v="5"/>
    <n v="4"/>
    <n v="11193.8382101729"/>
    <n v="2657"/>
    <n v="154"/>
    <n v="49.154499999999999"/>
    <n v="2.8489999999999998"/>
    <n v="3242"/>
    <n v="202"/>
    <n v="64.515799999999999"/>
    <n v="4.0198"/>
    <n v="7378"/>
    <n v="132.06620000000001"/>
    <n v="8550"/>
    <n v="188.1"/>
    <n v="10189"/>
    <n v="184.06970000000001"/>
    <n v="11994"/>
    <n v="256.63560000000001"/>
    <n v="0"/>
    <n v="184.06970000000001"/>
    <n v="256.63560000000001"/>
    <n v="72.565899999999999"/>
    <e v="#N/A"/>
    <n v="5037.2271945778057"/>
    <n v="5037.2271945778057"/>
    <n v="5037.2271945778057"/>
    <n v="366038.50947265385"/>
    <e v="#N/A"/>
  </r>
  <r>
    <s v="Hammersmith Bridge SurgeryH&amp;F Central PCNHammersmith &amp; FulhamE85033Jun3"/>
    <x v="108"/>
    <x v="0"/>
    <x v="0"/>
    <x v="109"/>
    <s v="E85033"/>
    <x v="6"/>
    <n v="3"/>
    <n v="11193.8382101729"/>
    <n v="3737"/>
    <n v="83"/>
    <n v="69.134500000000003"/>
    <n v="1.5354999999999999"/>
    <n v="3412"/>
    <n v="71"/>
    <n v="67.898800000000008"/>
    <n v="1.4129"/>
    <n v="4661"/>
    <n v="83.431899999999999"/>
    <n v="6962"/>
    <n v="153.16399999999999"/>
    <n v="8481"/>
    <n v="154.1019"/>
    <n v="10445"/>
    <n v="222.47569999999999"/>
    <n v="0"/>
    <n v="154.1019"/>
    <n v="222.47569999999999"/>
    <n v="68.373799999999989"/>
    <e v="#N/A"/>
    <n v="5037.2271945778057"/>
    <n v="5037.2271945778057"/>
    <n v="5037.2271945778057"/>
    <n v="366038.50947265385"/>
    <e v="#N/A"/>
  </r>
  <r>
    <s v="Hammersmith Bridge SurgeryH&amp;F Central PCNHammersmith &amp; FulhamE85033Mar12"/>
    <x v="108"/>
    <x v="0"/>
    <x v="0"/>
    <x v="109"/>
    <s v="E85033"/>
    <x v="7"/>
    <n v="12"/>
    <n v="11193.8382101729"/>
    <n v="2602"/>
    <n v="152"/>
    <n v="51.779800000000002"/>
    <n v="3.0247999999999999"/>
    <m/>
    <m/>
    <m/>
    <m/>
    <n v="8416"/>
    <n v="150.6464"/>
    <m/>
    <m/>
    <n v="11170"/>
    <n v="205.45099999999999"/>
    <m/>
    <m/>
    <n v="0"/>
    <n v="205.45099999999999"/>
    <e v="#N/A"/>
    <e v="#N/A"/>
    <e v="#N/A"/>
    <n v="5037.2271945778057"/>
    <n v="5037.2271945778057"/>
    <n v="5037.2271945778057"/>
    <n v="366038.50947265385"/>
    <e v="#N/A"/>
  </r>
  <r>
    <s v="Hammersmith Bridge SurgeryH&amp;F Central PCNHammersmith &amp; FulhamE85033May2"/>
    <x v="108"/>
    <x v="0"/>
    <x v="0"/>
    <x v="109"/>
    <s v="E85033"/>
    <x v="8"/>
    <n v="2"/>
    <n v="11193.8382101729"/>
    <n v="42605"/>
    <n v="50"/>
    <n v="788.1925"/>
    <n v="0.92499999999999993"/>
    <n v="4940"/>
    <n v="74"/>
    <n v="98.306000000000012"/>
    <n v="1.4726000000000001"/>
    <n v="4936"/>
    <n v="88.354399999999998"/>
    <n v="8167"/>
    <n v="179.67400000000001"/>
    <n v="47591"/>
    <n v="877.47190000000001"/>
    <n v="13181"/>
    <n v="279.45260000000002"/>
    <n v="0"/>
    <n v="877.47190000000001"/>
    <n v="279.45260000000002"/>
    <n v="-598.01929999999993"/>
    <e v="#N/A"/>
    <n v="5037.2271945778057"/>
    <n v="5037.2271945778057"/>
    <n v="5037.2271945778057"/>
    <n v="366038.50947265385"/>
    <e v="#N/A"/>
  </r>
  <r>
    <s v="Hammersmith Bridge SurgeryH&amp;F Central PCNHammersmith &amp; FulhamE85033Nov8"/>
    <x v="108"/>
    <x v="0"/>
    <x v="0"/>
    <x v="109"/>
    <s v="E85033"/>
    <x v="9"/>
    <n v="8"/>
    <n v="11193.8382101729"/>
    <n v="3088"/>
    <n v="216"/>
    <n v="61.4512"/>
    <n v="4.2984"/>
    <m/>
    <m/>
    <m/>
    <m/>
    <n v="8987"/>
    <n v="160.8673"/>
    <m/>
    <m/>
    <n v="12291"/>
    <n v="226.61689999999999"/>
    <m/>
    <m/>
    <n v="0"/>
    <n v="226.61689999999999"/>
    <e v="#N/A"/>
    <e v="#N/A"/>
    <e v="#N/A"/>
    <n v="5037.2271945778057"/>
    <n v="5037.2271945778057"/>
    <n v="5037.2271945778057"/>
    <n v="366038.50947265385"/>
    <e v="#N/A"/>
  </r>
  <r>
    <s v="Hammersmith Bridge SurgeryH&amp;F Central PCNHammersmith &amp; FulhamE85033Oct7"/>
    <x v="108"/>
    <x v="0"/>
    <x v="0"/>
    <x v="109"/>
    <s v="E85033"/>
    <x v="10"/>
    <n v="7"/>
    <n v="11193.8382101729"/>
    <n v="2438"/>
    <n v="208"/>
    <n v="48.516200000000005"/>
    <n v="4.1392000000000007"/>
    <n v="0"/>
    <n v="4027"/>
    <n v="0"/>
    <n v="90.607500000000002"/>
    <n v="10651"/>
    <n v="190.65289999999999"/>
    <n v="8049"/>
    <n v="177.078"/>
    <n v="13297"/>
    <n v="243.3083"/>
    <n v="12076"/>
    <n v="267.68549999999999"/>
    <n v="0"/>
    <n v="243.3083"/>
    <n v="267.68549999999999"/>
    <n v="24.377199999999988"/>
    <e v="#N/A"/>
    <n v="5037.2271945778057"/>
    <n v="5037.2271945778057"/>
    <n v="5037.2271945778057"/>
    <n v="366038.50947265385"/>
    <e v="#N/A"/>
  </r>
  <r>
    <s v="Hammersmith Bridge SurgeryH&amp;F Central PCNHammersmith &amp; FulhamE85033Sep6"/>
    <x v="108"/>
    <x v="0"/>
    <x v="0"/>
    <x v="109"/>
    <s v="E85033"/>
    <x v="11"/>
    <n v="6"/>
    <n v="11193.8382101729"/>
    <n v="1546"/>
    <n v="5391"/>
    <n v="30.765400000000003"/>
    <n v="107.2809"/>
    <n v="3500"/>
    <n v="5649"/>
    <n v="78.75"/>
    <n v="127.10249999999999"/>
    <n v="9543"/>
    <n v="170.81970000000001"/>
    <n v="7372"/>
    <n v="162.184"/>
    <n v="16480"/>
    <n v="308.86599999999999"/>
    <n v="16521"/>
    <n v="368.03649999999999"/>
    <n v="0"/>
    <n v="308.86599999999999"/>
    <n v="368.03649999999999"/>
    <n v="59.170500000000004"/>
    <e v="#N/A"/>
    <n v="5037.2271945778057"/>
    <n v="5037.2271945778057"/>
    <n v="5037.2271945778057"/>
    <n v="366038.50947265385"/>
    <e v="#N/A"/>
  </r>
  <r>
    <s v="HAMMOND ROAD SURGERYSouth SouthallEalingE85090Apr1"/>
    <x v="109"/>
    <x v="13"/>
    <x v="2"/>
    <x v="110"/>
    <s v="E85090"/>
    <x v="0"/>
    <n v="1"/>
    <n v="5414.5700528533498"/>
    <n v="129"/>
    <n v="0"/>
    <n v="2.3864999999999998"/>
    <n v="0"/>
    <n v="286"/>
    <n v="0"/>
    <n v="5.6914000000000007"/>
    <n v="0"/>
    <n v="2097"/>
    <n v="37.536299999999997"/>
    <n v="2877"/>
    <n v="63.293999999999997"/>
    <n v="2226"/>
    <n v="39.922799999999995"/>
    <n v="3163"/>
    <n v="68.985399999999998"/>
    <n v="0"/>
    <n v="39.922799999999995"/>
    <n v="68.985399999999998"/>
    <n v="29.062600000000003"/>
    <n v="68.985399999999998"/>
    <n v="2436.5565237840074"/>
    <n v="2436.5565237840074"/>
    <n v="2436.5565237840074"/>
    <n v="177056.44072830456"/>
    <n v="0"/>
  </r>
  <r>
    <s v="HAMMOND ROAD SURGERYSouth SouthallEalingE85090Aug5"/>
    <x v="109"/>
    <x v="13"/>
    <x v="2"/>
    <x v="110"/>
    <s v="E85090"/>
    <x v="1"/>
    <n v="5"/>
    <n v="5414.5700528533498"/>
    <n v="111"/>
    <n v="0"/>
    <n v="2.0535000000000001"/>
    <n v="0"/>
    <n v="467"/>
    <n v="0"/>
    <n v="9.2933000000000003"/>
    <n v="0"/>
    <n v="3878"/>
    <n v="69.416200000000003"/>
    <n v="3637"/>
    <n v="80.013999999999996"/>
    <n v="3989"/>
    <n v="71.469700000000003"/>
    <n v="4104"/>
    <n v="89.307299999999998"/>
    <n v="0"/>
    <n v="71.469700000000003"/>
    <n v="89.307299999999998"/>
    <n v="17.837599999999995"/>
    <n v="158.2927"/>
    <n v="2436.5565237840074"/>
    <n v="2436.5565237840074"/>
    <n v="2436.5565237840074"/>
    <n v="177056.44072830456"/>
    <n v="0"/>
  </r>
  <r>
    <s v="HAMMOND ROAD SURGERYSouth SouthallEalingE85090Dec9"/>
    <x v="109"/>
    <x v="13"/>
    <x v="2"/>
    <x v="110"/>
    <s v="E85090"/>
    <x v="2"/>
    <n v="9"/>
    <n v="5414.5700528533498"/>
    <n v="168"/>
    <n v="3"/>
    <n v="3.3432000000000004"/>
    <n v="5.9700000000000003E-2"/>
    <m/>
    <m/>
    <m/>
    <m/>
    <n v="2769"/>
    <n v="49.565100000000001"/>
    <m/>
    <m/>
    <n v="2940"/>
    <n v="52.968000000000004"/>
    <m/>
    <m/>
    <n v="0"/>
    <n v="52.968000000000004"/>
    <e v="#N/A"/>
    <e v="#N/A"/>
    <e v="#N/A"/>
    <n v="2436.5565237840074"/>
    <n v="2436.5565237840074"/>
    <n v="2436.5565237840074"/>
    <n v="177056.44072830456"/>
    <e v="#N/A"/>
  </r>
  <r>
    <s v="HAMMOND ROAD SURGERYSouth SouthallEalingE85090Feb11"/>
    <x v="109"/>
    <x v="13"/>
    <x v="2"/>
    <x v="110"/>
    <s v="E85090"/>
    <x v="3"/>
    <n v="11"/>
    <n v="5414.5700528533498"/>
    <n v="224"/>
    <n v="0"/>
    <n v="4.4576000000000002"/>
    <n v="0"/>
    <m/>
    <m/>
    <m/>
    <m/>
    <n v="6899"/>
    <n v="123.49209999999999"/>
    <m/>
    <m/>
    <n v="7123"/>
    <n v="127.94969999999999"/>
    <m/>
    <m/>
    <n v="0"/>
    <n v="127.94969999999999"/>
    <e v="#N/A"/>
    <e v="#N/A"/>
    <e v="#N/A"/>
    <n v="2436.5565237840074"/>
    <n v="2436.5565237840074"/>
    <n v="2436.5565237840074"/>
    <n v="177056.44072830456"/>
    <e v="#N/A"/>
  </r>
  <r>
    <s v="HAMMOND ROAD SURGERYSouth SouthallEalingE85090Jan10"/>
    <x v="109"/>
    <x v="13"/>
    <x v="2"/>
    <x v="110"/>
    <s v="E85090"/>
    <x v="4"/>
    <n v="10"/>
    <n v="5414.5700528533498"/>
    <n v="245"/>
    <n v="0"/>
    <n v="4.8755000000000006"/>
    <n v="0"/>
    <m/>
    <m/>
    <m/>
    <m/>
    <n v="6048"/>
    <n v="108.25920000000001"/>
    <m/>
    <m/>
    <n v="6293"/>
    <n v="113.13470000000001"/>
    <m/>
    <m/>
    <n v="0"/>
    <n v="113.13470000000001"/>
    <e v="#N/A"/>
    <e v="#N/A"/>
    <e v="#N/A"/>
    <n v="2436.5565237840074"/>
    <n v="2436.5565237840074"/>
    <n v="2436.5565237840074"/>
    <n v="177056.44072830456"/>
    <e v="#N/A"/>
  </r>
  <r>
    <s v="HAMMOND ROAD SURGERYSouth SouthallEalingE85090Jul4"/>
    <x v="109"/>
    <x v="13"/>
    <x v="2"/>
    <x v="110"/>
    <s v="E85090"/>
    <x v="5"/>
    <n v="4"/>
    <n v="5414.5700528533498"/>
    <n v="743"/>
    <n v="0"/>
    <n v="13.7455"/>
    <n v="0"/>
    <n v="327"/>
    <n v="0"/>
    <n v="6.5073000000000008"/>
    <n v="0"/>
    <n v="3349"/>
    <n v="59.947099999999999"/>
    <n v="4526"/>
    <n v="99.572000000000003"/>
    <n v="4092"/>
    <n v="73.692599999999999"/>
    <n v="4853"/>
    <n v="106.0793"/>
    <n v="0"/>
    <n v="73.692599999999999"/>
    <n v="106.0793"/>
    <n v="32.386700000000005"/>
    <e v="#N/A"/>
    <n v="2436.5565237840074"/>
    <n v="2436.5565237840074"/>
    <n v="2436.5565237840074"/>
    <n v="177056.44072830456"/>
    <e v="#N/A"/>
  </r>
  <r>
    <s v="HAMMOND ROAD SURGERYSouth SouthallEalingE85090Jun3"/>
    <x v="109"/>
    <x v="13"/>
    <x v="2"/>
    <x v="110"/>
    <s v="E85090"/>
    <x v="6"/>
    <n v="3"/>
    <n v="5414.5700528533498"/>
    <n v="2037"/>
    <n v="0"/>
    <n v="37.6845"/>
    <n v="0"/>
    <n v="205"/>
    <n v="0"/>
    <n v="4.0795000000000003"/>
    <n v="0"/>
    <n v="2539"/>
    <n v="45.448099999999997"/>
    <n v="4812"/>
    <n v="105.864"/>
    <n v="4576"/>
    <n v="83.132599999999996"/>
    <n v="5017"/>
    <n v="109.9435"/>
    <n v="0"/>
    <n v="83.132599999999996"/>
    <n v="109.9435"/>
    <n v="26.810900000000004"/>
    <e v="#N/A"/>
    <n v="2436.5565237840074"/>
    <n v="2436.5565237840074"/>
    <n v="2436.5565237840074"/>
    <n v="177056.44072830456"/>
    <e v="#N/A"/>
  </r>
  <r>
    <s v="HAMMOND ROAD SURGERYSouth SouthallEalingE85090Mar12"/>
    <x v="109"/>
    <x v="13"/>
    <x v="2"/>
    <x v="110"/>
    <s v="E85090"/>
    <x v="7"/>
    <n v="12"/>
    <n v="5414.5700528533498"/>
    <n v="255"/>
    <n v="5"/>
    <n v="5.0745000000000005"/>
    <n v="9.9500000000000005E-2"/>
    <m/>
    <m/>
    <m/>
    <m/>
    <n v="2611"/>
    <n v="46.736899999999999"/>
    <m/>
    <m/>
    <n v="2871"/>
    <n v="51.910899999999998"/>
    <m/>
    <m/>
    <n v="0"/>
    <n v="51.910899999999998"/>
    <e v="#N/A"/>
    <e v="#N/A"/>
    <e v="#N/A"/>
    <n v="2436.5565237840074"/>
    <n v="2436.5565237840074"/>
    <n v="2436.5565237840074"/>
    <n v="177056.44072830456"/>
    <e v="#N/A"/>
  </r>
  <r>
    <s v="HAMMOND ROAD SURGERYSouth SouthallEalingE85090May2"/>
    <x v="109"/>
    <x v="13"/>
    <x v="2"/>
    <x v="110"/>
    <s v="E85090"/>
    <x v="8"/>
    <n v="2"/>
    <n v="5414.5700528533498"/>
    <n v="9109"/>
    <n v="0"/>
    <n v="168.51649999999998"/>
    <n v="0"/>
    <n v="208"/>
    <n v="0"/>
    <n v="4.1392000000000007"/>
    <n v="0"/>
    <n v="3470"/>
    <n v="62.113"/>
    <n v="3534"/>
    <n v="77.748000000000005"/>
    <n v="12579"/>
    <n v="230.62949999999998"/>
    <n v="3742"/>
    <n v="81.887200000000007"/>
    <n v="0"/>
    <n v="230.62949999999998"/>
    <n v="81.887200000000007"/>
    <n v="-148.74229999999997"/>
    <e v="#N/A"/>
    <n v="2436.5565237840074"/>
    <n v="2436.5565237840074"/>
    <n v="2436.5565237840074"/>
    <n v="177056.44072830456"/>
    <e v="#N/A"/>
  </r>
  <r>
    <s v="HAMMOND ROAD SURGERYSouth SouthallEalingE85090Nov8"/>
    <x v="109"/>
    <x v="13"/>
    <x v="2"/>
    <x v="110"/>
    <s v="E85090"/>
    <x v="9"/>
    <n v="8"/>
    <n v="5414.5700528533498"/>
    <n v="190"/>
    <n v="0"/>
    <n v="3.7810000000000001"/>
    <n v="0"/>
    <m/>
    <m/>
    <m/>
    <m/>
    <n v="5929"/>
    <n v="106.12909999999999"/>
    <m/>
    <m/>
    <n v="6119"/>
    <n v="109.9101"/>
    <m/>
    <m/>
    <n v="0"/>
    <n v="109.9101"/>
    <e v="#N/A"/>
    <e v="#N/A"/>
    <e v="#N/A"/>
    <n v="2436.5565237840074"/>
    <n v="2436.5565237840074"/>
    <n v="2436.5565237840074"/>
    <n v="177056.44072830456"/>
    <e v="#N/A"/>
  </r>
  <r>
    <s v="HAMMOND ROAD SURGERYSouth SouthallEalingE85090Oct7"/>
    <x v="109"/>
    <x v="13"/>
    <x v="2"/>
    <x v="110"/>
    <s v="E85090"/>
    <x v="10"/>
    <n v="7"/>
    <n v="5414.5700528533498"/>
    <n v="228"/>
    <n v="0"/>
    <n v="4.5372000000000003"/>
    <n v="0"/>
    <n v="0"/>
    <n v="4"/>
    <n v="0"/>
    <n v="0.09"/>
    <n v="6776"/>
    <n v="121.29040000000001"/>
    <n v="7672"/>
    <n v="168.78399999999999"/>
    <n v="7004"/>
    <n v="125.8276"/>
    <n v="7676"/>
    <n v="168.874"/>
    <n v="0"/>
    <n v="125.8276"/>
    <n v="168.874"/>
    <n v="43.046399999999991"/>
    <e v="#N/A"/>
    <n v="2436.5565237840074"/>
    <n v="2436.5565237840074"/>
    <n v="2436.5565237840074"/>
    <n v="177056.44072830456"/>
    <e v="#N/A"/>
  </r>
  <r>
    <s v="HAMMOND ROAD SURGERYSouth SouthallEalingE85090Sep6"/>
    <x v="109"/>
    <x v="13"/>
    <x v="2"/>
    <x v="110"/>
    <s v="E85090"/>
    <x v="11"/>
    <n v="6"/>
    <n v="5414.5700528533498"/>
    <n v="174"/>
    <n v="0"/>
    <n v="3.4626000000000001"/>
    <n v="0"/>
    <n v="450"/>
    <n v="0"/>
    <n v="10.125"/>
    <n v="0"/>
    <n v="4720"/>
    <n v="84.488"/>
    <n v="5354"/>
    <n v="117.788"/>
    <n v="4894"/>
    <n v="87.950599999999994"/>
    <n v="5804"/>
    <n v="127.913"/>
    <n v="0"/>
    <n v="87.950599999999994"/>
    <n v="127.913"/>
    <n v="39.962400000000002"/>
    <e v="#N/A"/>
    <n v="2436.5565237840074"/>
    <n v="2436.5565237840074"/>
    <n v="2436.5565237840074"/>
    <n v="177056.44072830456"/>
    <e v="#N/A"/>
  </r>
  <r>
    <s v="HANWELL HEALTH CENTREGreenwellEalingE85041Apr1"/>
    <x v="110"/>
    <x v="37"/>
    <x v="2"/>
    <x v="111"/>
    <s v="E85041"/>
    <x v="0"/>
    <n v="1"/>
    <n v="5816.7986630755504"/>
    <n v="496"/>
    <n v="0"/>
    <n v="9.1760000000000002"/>
    <n v="0"/>
    <n v="506"/>
    <n v="0"/>
    <n v="10.0694"/>
    <n v="0"/>
    <n v="1616"/>
    <n v="28.926400000000001"/>
    <n v="2296"/>
    <n v="50.512"/>
    <n v="2112"/>
    <n v="38.102400000000003"/>
    <n v="2802"/>
    <n v="60.581400000000002"/>
    <n v="0"/>
    <n v="38.102400000000003"/>
    <n v="60.581400000000002"/>
    <n v="22.478999999999999"/>
    <n v="60.581400000000002"/>
    <n v="2617.5593983839976"/>
    <n v="2617.5593983839976"/>
    <n v="2617.5593983839976"/>
    <n v="190209.31628257051"/>
    <n v="0"/>
  </r>
  <r>
    <s v="HANWELL HEALTH CENTREGreenwellEalingE85041Aug5"/>
    <x v="110"/>
    <x v="37"/>
    <x v="2"/>
    <x v="111"/>
    <s v="E85041"/>
    <x v="1"/>
    <n v="5"/>
    <n v="5816.7986630755504"/>
    <n v="310"/>
    <n v="0"/>
    <n v="5.7349999999999994"/>
    <n v="0"/>
    <n v="257"/>
    <n v="0"/>
    <n v="5.1143000000000001"/>
    <n v="0"/>
    <n v="1626"/>
    <n v="29.105399999999999"/>
    <n v="2089"/>
    <n v="45.957999999999998"/>
    <n v="1936"/>
    <n v="34.840400000000002"/>
    <n v="2346"/>
    <n v="51.072299999999998"/>
    <n v="0"/>
    <n v="34.840400000000002"/>
    <n v="51.072299999999998"/>
    <n v="16.231899999999996"/>
    <n v="111.6537"/>
    <n v="2617.5593983839976"/>
    <n v="2617.5593983839976"/>
    <n v="2617.5593983839976"/>
    <n v="190209.31628257051"/>
    <n v="0"/>
  </r>
  <r>
    <s v="HANWELL HEALTH CENTREGreenwellEalingE85041Dec9"/>
    <x v="110"/>
    <x v="37"/>
    <x v="2"/>
    <x v="111"/>
    <s v="E85041"/>
    <x v="2"/>
    <n v="9"/>
    <n v="5816.7986630755504"/>
    <n v="262"/>
    <n v="651"/>
    <n v="5.2138"/>
    <n v="12.9549"/>
    <m/>
    <m/>
    <m/>
    <m/>
    <n v="2198"/>
    <n v="39.344200000000001"/>
    <m/>
    <m/>
    <n v="3111"/>
    <n v="57.512900000000002"/>
    <m/>
    <m/>
    <n v="0"/>
    <n v="57.512900000000002"/>
    <e v="#N/A"/>
    <e v="#N/A"/>
    <e v="#N/A"/>
    <n v="2617.5593983839976"/>
    <n v="2617.5593983839976"/>
    <n v="2617.5593983839976"/>
    <n v="190209.31628257051"/>
    <e v="#N/A"/>
  </r>
  <r>
    <s v="HANWELL HEALTH CENTREGreenwellEalingE85041Feb11"/>
    <x v="110"/>
    <x v="37"/>
    <x v="2"/>
    <x v="111"/>
    <s v="E85041"/>
    <x v="3"/>
    <n v="11"/>
    <n v="5816.7986630755504"/>
    <n v="660"/>
    <n v="0"/>
    <n v="13.134"/>
    <n v="0"/>
    <m/>
    <m/>
    <m/>
    <m/>
    <n v="2542"/>
    <n v="45.501800000000003"/>
    <m/>
    <m/>
    <n v="3202"/>
    <n v="58.635800000000003"/>
    <m/>
    <m/>
    <n v="0"/>
    <n v="58.635800000000003"/>
    <e v="#N/A"/>
    <e v="#N/A"/>
    <e v="#N/A"/>
    <n v="2617.5593983839976"/>
    <n v="2617.5593983839976"/>
    <n v="2617.5593983839976"/>
    <n v="190209.31628257051"/>
    <e v="#N/A"/>
  </r>
  <r>
    <s v="HANWELL HEALTH CENTREGreenwellEalingE85041Jan10"/>
    <x v="110"/>
    <x v="37"/>
    <x v="2"/>
    <x v="111"/>
    <s v="E85041"/>
    <x v="4"/>
    <n v="10"/>
    <n v="5816.7986630755504"/>
    <n v="476"/>
    <n v="0"/>
    <n v="9.4724000000000004"/>
    <n v="0"/>
    <m/>
    <m/>
    <m/>
    <m/>
    <n v="2435"/>
    <n v="43.586500000000001"/>
    <m/>
    <m/>
    <n v="2911"/>
    <n v="53.058900000000001"/>
    <m/>
    <m/>
    <n v="0"/>
    <n v="53.058900000000001"/>
    <e v="#N/A"/>
    <e v="#N/A"/>
    <e v="#N/A"/>
    <n v="2617.5593983839976"/>
    <n v="2617.5593983839976"/>
    <n v="2617.5593983839976"/>
    <n v="190209.31628257051"/>
    <e v="#N/A"/>
  </r>
  <r>
    <s v="HANWELL HEALTH CENTREGreenwellEalingE85041Jul4"/>
    <x v="110"/>
    <x v="37"/>
    <x v="2"/>
    <x v="111"/>
    <s v="E85041"/>
    <x v="5"/>
    <n v="4"/>
    <n v="5816.7986630755504"/>
    <n v="532"/>
    <n v="0"/>
    <n v="9.8419999999999987"/>
    <n v="0"/>
    <n v="346"/>
    <n v="0"/>
    <n v="6.8854000000000006"/>
    <n v="0"/>
    <n v="2066"/>
    <n v="36.981400000000001"/>
    <n v="2581"/>
    <n v="56.781999999999996"/>
    <n v="2598"/>
    <n v="46.823399999999999"/>
    <n v="2927"/>
    <n v="63.667400000000001"/>
    <n v="0"/>
    <n v="46.823399999999999"/>
    <n v="63.667400000000001"/>
    <n v="16.844000000000001"/>
    <e v="#N/A"/>
    <n v="2617.5593983839976"/>
    <n v="2617.5593983839976"/>
    <n v="2617.5593983839976"/>
    <n v="190209.31628257051"/>
    <e v="#N/A"/>
  </r>
  <r>
    <s v="HANWELL HEALTH CENTREGreenwellEalingE85041Jun3"/>
    <x v="110"/>
    <x v="37"/>
    <x v="2"/>
    <x v="111"/>
    <s v="E85041"/>
    <x v="6"/>
    <n v="3"/>
    <n v="5816.7986630755504"/>
    <n v="533"/>
    <n v="0"/>
    <n v="9.8605"/>
    <n v="0"/>
    <n v="456"/>
    <n v="7"/>
    <n v="9.0744000000000007"/>
    <n v="0.13930000000000001"/>
    <n v="2005"/>
    <n v="35.889499999999998"/>
    <n v="2433"/>
    <n v="53.526000000000003"/>
    <n v="2538"/>
    <n v="45.75"/>
    <n v="2896"/>
    <n v="62.739700000000006"/>
    <n v="0"/>
    <n v="45.75"/>
    <n v="62.739700000000006"/>
    <n v="16.989700000000006"/>
    <e v="#N/A"/>
    <n v="2617.5593983839976"/>
    <n v="2617.5593983839976"/>
    <n v="2617.5593983839976"/>
    <n v="190209.31628257051"/>
    <e v="#N/A"/>
  </r>
  <r>
    <s v="HANWELL HEALTH CENTREGreenwellEalingE85041Mar12"/>
    <x v="110"/>
    <x v="37"/>
    <x v="2"/>
    <x v="111"/>
    <s v="E85041"/>
    <x v="7"/>
    <n v="12"/>
    <n v="5816.7986630755504"/>
    <n v="391"/>
    <n v="3"/>
    <n v="7.7809000000000008"/>
    <n v="5.9700000000000003E-2"/>
    <m/>
    <m/>
    <m/>
    <m/>
    <n v="2152"/>
    <n v="38.520800000000001"/>
    <m/>
    <m/>
    <n v="2546"/>
    <n v="46.361400000000003"/>
    <m/>
    <m/>
    <n v="0"/>
    <n v="46.361400000000003"/>
    <e v="#N/A"/>
    <e v="#N/A"/>
    <e v="#N/A"/>
    <n v="2617.5593983839976"/>
    <n v="2617.5593983839976"/>
    <n v="2617.5593983839976"/>
    <n v="190209.31628257051"/>
    <e v="#N/A"/>
  </r>
  <r>
    <s v="HANWELL HEALTH CENTREGreenwellEalingE85041May2"/>
    <x v="110"/>
    <x v="37"/>
    <x v="2"/>
    <x v="111"/>
    <s v="E85041"/>
    <x v="8"/>
    <n v="2"/>
    <n v="5816.7986630755504"/>
    <n v="2049"/>
    <n v="0"/>
    <n v="37.906500000000001"/>
    <n v="0"/>
    <n v="338"/>
    <n v="0"/>
    <n v="6.7262000000000004"/>
    <n v="0"/>
    <n v="2210"/>
    <n v="39.558999999999997"/>
    <n v="2344"/>
    <n v="51.567999999999998"/>
    <n v="4259"/>
    <n v="77.465499999999992"/>
    <n v="2682"/>
    <n v="58.294199999999996"/>
    <n v="0"/>
    <n v="77.465499999999992"/>
    <n v="58.294199999999996"/>
    <n v="-19.171299999999995"/>
    <e v="#N/A"/>
    <n v="2617.5593983839976"/>
    <n v="2617.5593983839976"/>
    <n v="2617.5593983839976"/>
    <n v="190209.31628257051"/>
    <e v="#N/A"/>
  </r>
  <r>
    <s v="HANWELL HEALTH CENTREGreenwellEalingE85041Nov8"/>
    <x v="110"/>
    <x v="37"/>
    <x v="2"/>
    <x v="111"/>
    <s v="E85041"/>
    <x v="9"/>
    <n v="8"/>
    <n v="5816.7986630755504"/>
    <n v="385"/>
    <n v="13"/>
    <n v="7.6615000000000002"/>
    <n v="0.25870000000000004"/>
    <m/>
    <m/>
    <m/>
    <m/>
    <n v="2163"/>
    <n v="38.717700000000001"/>
    <m/>
    <m/>
    <n v="2561"/>
    <n v="46.637900000000002"/>
    <m/>
    <m/>
    <n v="0"/>
    <n v="46.637900000000002"/>
    <e v="#N/A"/>
    <e v="#N/A"/>
    <e v="#N/A"/>
    <n v="2617.5593983839976"/>
    <n v="2617.5593983839976"/>
    <n v="2617.5593983839976"/>
    <n v="190209.31628257051"/>
    <e v="#N/A"/>
  </r>
  <r>
    <s v="HANWELL HEALTH CENTREGreenwellEalingE85041Oct7"/>
    <x v="110"/>
    <x v="37"/>
    <x v="2"/>
    <x v="111"/>
    <s v="E85041"/>
    <x v="10"/>
    <n v="7"/>
    <n v="5816.7986630755504"/>
    <n v="701"/>
    <n v="827"/>
    <n v="13.949900000000001"/>
    <n v="16.4573"/>
    <n v="0"/>
    <n v="1079"/>
    <n v="0"/>
    <n v="24.2775"/>
    <n v="2715"/>
    <n v="48.598500000000001"/>
    <n v="2893"/>
    <n v="63.646000000000001"/>
    <n v="4243"/>
    <n v="79.005700000000004"/>
    <n v="3972"/>
    <n v="87.923500000000004"/>
    <n v="0"/>
    <n v="79.005700000000004"/>
    <n v="87.923500000000004"/>
    <n v="8.9177999999999997"/>
    <e v="#N/A"/>
    <n v="2617.5593983839976"/>
    <n v="2617.5593983839976"/>
    <n v="2617.5593983839976"/>
    <n v="190209.31628257051"/>
    <e v="#N/A"/>
  </r>
  <r>
    <s v="HANWELL HEALTH CENTREGreenwellEalingE85041Sep6"/>
    <x v="110"/>
    <x v="37"/>
    <x v="2"/>
    <x v="111"/>
    <s v="E85041"/>
    <x v="11"/>
    <n v="6"/>
    <n v="5816.7986630755504"/>
    <n v="336"/>
    <n v="1038"/>
    <n v="6.6864000000000008"/>
    <n v="20.656200000000002"/>
    <n v="445"/>
    <n v="168"/>
    <n v="10.012499999999999"/>
    <n v="3.78"/>
    <n v="2144"/>
    <n v="38.377600000000001"/>
    <n v="2837"/>
    <n v="62.414000000000001"/>
    <n v="3518"/>
    <n v="65.720200000000006"/>
    <n v="3450"/>
    <n v="76.206500000000005"/>
    <n v="0"/>
    <n v="65.720200000000006"/>
    <n v="76.206500000000005"/>
    <n v="10.4863"/>
    <e v="#N/A"/>
    <n v="2617.5593983839976"/>
    <n v="2617.5593983839976"/>
    <n v="2617.5593983839976"/>
    <n v="190209.31628257051"/>
    <e v="#N/A"/>
  </r>
  <r>
    <s v="HAREFIELD HEALTH CENTRENorth ConnectHillingdonE86007Apr1"/>
    <x v="111"/>
    <x v="2"/>
    <x v="1"/>
    <x v="112"/>
    <s v="E86007"/>
    <x v="0"/>
    <n v="1"/>
    <n v="10815.4105919914"/>
    <n v="53410"/>
    <n v="0"/>
    <n v="988.08499999999992"/>
    <n v="0"/>
    <n v="21146"/>
    <n v="1479"/>
    <n v="420.80540000000002"/>
    <n v="29.432100000000002"/>
    <n v="0"/>
    <n v="0"/>
    <n v="43"/>
    <n v="0.94599999999999995"/>
    <n v="53410"/>
    <n v="988.08499999999992"/>
    <n v="22668"/>
    <n v="451.18350000000004"/>
    <n v="0"/>
    <n v="988.08499999999992"/>
    <n v="451.18350000000004"/>
    <n v="-536.90149999999994"/>
    <n v="451.18350000000004"/>
    <n v="4866.9347663961298"/>
    <n v="4866.9347663961298"/>
    <n v="4866.9347663961298"/>
    <n v="353663.92635811883"/>
    <n v="0"/>
  </r>
  <r>
    <s v="HAREFIELD HEALTH CENTRENorth ConnectHillingdonE86007Aug5"/>
    <x v="111"/>
    <x v="2"/>
    <x v="1"/>
    <x v="112"/>
    <s v="E86007"/>
    <x v="1"/>
    <n v="5"/>
    <n v="10815.4105919914"/>
    <n v="23491"/>
    <n v="10294"/>
    <n v="434.58349999999996"/>
    <n v="190.43899999999999"/>
    <n v="37754"/>
    <n v="8194"/>
    <n v="751.30460000000005"/>
    <n v="163.06060000000002"/>
    <n v="70"/>
    <n v="1.2529999999999999"/>
    <n v="86"/>
    <n v="1.8919999999999999"/>
    <n v="33855"/>
    <n v="626.27549999999997"/>
    <n v="46034"/>
    <n v="916.25720000000013"/>
    <n v="0"/>
    <n v="626.27549999999997"/>
    <n v="916.25720000000013"/>
    <n v="289.98170000000016"/>
    <n v="1367.4407000000001"/>
    <n v="4866.9347663961298"/>
    <n v="4866.9347663961298"/>
    <n v="4866.9347663961298"/>
    <n v="353663.92635811883"/>
    <n v="0"/>
  </r>
  <r>
    <s v="HAREFIELD HEALTH CENTRENorth ConnectHillingdonE86007Dec9"/>
    <x v="111"/>
    <x v="2"/>
    <x v="1"/>
    <x v="112"/>
    <s v="E86007"/>
    <x v="2"/>
    <n v="9"/>
    <n v="10815.4105919914"/>
    <n v="11230"/>
    <n v="845"/>
    <n v="223.477"/>
    <n v="16.8155"/>
    <m/>
    <m/>
    <m/>
    <m/>
    <n v="64"/>
    <n v="1.1456"/>
    <m/>
    <m/>
    <n v="12139"/>
    <n v="241.43810000000002"/>
    <m/>
    <m/>
    <n v="0"/>
    <n v="241.43810000000002"/>
    <e v="#N/A"/>
    <e v="#N/A"/>
    <e v="#N/A"/>
    <n v="4866.9347663961298"/>
    <n v="4866.9347663961298"/>
    <n v="4866.9347663961298"/>
    <n v="353663.92635811883"/>
    <e v="#N/A"/>
  </r>
  <r>
    <s v="HAREFIELD HEALTH CENTRENorth ConnectHillingdonE86007Feb11"/>
    <x v="111"/>
    <x v="2"/>
    <x v="1"/>
    <x v="112"/>
    <s v="E86007"/>
    <x v="3"/>
    <n v="11"/>
    <n v="10815.4105919914"/>
    <n v="49033"/>
    <n v="3746"/>
    <n v="975.75670000000002"/>
    <n v="74.545400000000001"/>
    <m/>
    <m/>
    <m/>
    <m/>
    <n v="262"/>
    <n v="4.6898"/>
    <m/>
    <m/>
    <n v="53041"/>
    <n v="1054.9919000000002"/>
    <m/>
    <m/>
    <n v="0"/>
    <n v="1054.9919000000002"/>
    <e v="#N/A"/>
    <e v="#N/A"/>
    <e v="#N/A"/>
    <n v="4866.9347663961298"/>
    <n v="4866.9347663961298"/>
    <n v="4866.9347663961298"/>
    <n v="353663.92635811883"/>
    <e v="#N/A"/>
  </r>
  <r>
    <s v="HAREFIELD HEALTH CENTRENorth ConnectHillingdonE86007Jan10"/>
    <x v="111"/>
    <x v="2"/>
    <x v="1"/>
    <x v="112"/>
    <s v="E86007"/>
    <x v="4"/>
    <n v="10"/>
    <n v="10815.4105919914"/>
    <n v="39015"/>
    <n v="1757"/>
    <n v="776.39850000000001"/>
    <n v="34.964300000000001"/>
    <m/>
    <m/>
    <m/>
    <m/>
    <n v="226"/>
    <n v="4.0453999999999999"/>
    <m/>
    <m/>
    <n v="40998"/>
    <n v="815.40819999999997"/>
    <m/>
    <m/>
    <n v="0"/>
    <n v="815.40819999999997"/>
    <e v="#N/A"/>
    <e v="#N/A"/>
    <e v="#N/A"/>
    <n v="4866.9347663961298"/>
    <n v="4866.9347663961298"/>
    <n v="4866.9347663961298"/>
    <n v="353663.92635811883"/>
    <e v="#N/A"/>
  </r>
  <r>
    <s v="HAREFIELD HEALTH CENTRENorth ConnectHillingdonE86007Jul4"/>
    <x v="111"/>
    <x v="2"/>
    <x v="1"/>
    <x v="112"/>
    <s v="E86007"/>
    <x v="5"/>
    <n v="4"/>
    <n v="10815.4105919914"/>
    <n v="13365"/>
    <n v="587"/>
    <n v="247.2525"/>
    <n v="10.859499999999999"/>
    <n v="22596"/>
    <n v="2933"/>
    <n v="449.66040000000004"/>
    <n v="58.366700000000002"/>
    <n v="88"/>
    <n v="1.5751999999999999"/>
    <n v="281"/>
    <n v="6.1820000000000004"/>
    <n v="14040"/>
    <n v="259.68720000000002"/>
    <n v="25810"/>
    <n v="514.20910000000003"/>
    <n v="0"/>
    <n v="259.68720000000002"/>
    <n v="514.20910000000003"/>
    <n v="254.52190000000002"/>
    <e v="#N/A"/>
    <n v="4866.9347663961298"/>
    <n v="4866.9347663961298"/>
    <n v="4866.9347663961298"/>
    <n v="353663.92635811883"/>
    <e v="#N/A"/>
  </r>
  <r>
    <s v="HAREFIELD HEALTH CENTRENorth ConnectHillingdonE86007Jun3"/>
    <x v="111"/>
    <x v="2"/>
    <x v="1"/>
    <x v="112"/>
    <s v="E86007"/>
    <x v="6"/>
    <n v="3"/>
    <n v="10815.4105919914"/>
    <n v="21388"/>
    <n v="140"/>
    <n v="395.678"/>
    <n v="2.59"/>
    <n v="14122"/>
    <n v="3381"/>
    <n v="281.02780000000001"/>
    <n v="67.281900000000007"/>
    <n v="0"/>
    <n v="0"/>
    <n v="124"/>
    <n v="2.7280000000000002"/>
    <n v="21528"/>
    <n v="398.26799999999997"/>
    <n v="17627"/>
    <n v="351.03770000000003"/>
    <n v="0"/>
    <n v="398.26799999999997"/>
    <n v="351.03770000000003"/>
    <n v="-47.230299999999943"/>
    <e v="#N/A"/>
    <n v="4866.9347663961298"/>
    <n v="4866.9347663961298"/>
    <n v="4866.9347663961298"/>
    <n v="353663.92635811883"/>
    <e v="#N/A"/>
  </r>
  <r>
    <s v="HAREFIELD HEALTH CENTRENorth ConnectHillingdonE86007Mar12"/>
    <x v="111"/>
    <x v="2"/>
    <x v="1"/>
    <x v="112"/>
    <s v="E86007"/>
    <x v="7"/>
    <n v="12"/>
    <n v="10815.4105919914"/>
    <n v="61938"/>
    <n v="2106"/>
    <n v="1232.5662"/>
    <n v="41.909400000000005"/>
    <m/>
    <m/>
    <m/>
    <m/>
    <n v="176"/>
    <n v="3.1503999999999999"/>
    <m/>
    <m/>
    <n v="64220"/>
    <n v="1277.626"/>
    <m/>
    <m/>
    <n v="0"/>
    <n v="1277.626"/>
    <e v="#N/A"/>
    <e v="#N/A"/>
    <e v="#N/A"/>
    <n v="4866.9347663961298"/>
    <n v="4866.9347663961298"/>
    <n v="4866.9347663961298"/>
    <n v="353663.92635811883"/>
    <e v="#N/A"/>
  </r>
  <r>
    <s v="HAREFIELD HEALTH CENTRENorth ConnectHillingdonE86007May2"/>
    <x v="111"/>
    <x v="2"/>
    <x v="1"/>
    <x v="112"/>
    <s v="E86007"/>
    <x v="8"/>
    <n v="2"/>
    <n v="10815.4105919914"/>
    <n v="11231"/>
    <n v="58"/>
    <n v="207.77349999999998"/>
    <n v="1.073"/>
    <n v="16199"/>
    <n v="6359"/>
    <n v="322.36009999999999"/>
    <n v="126.5441"/>
    <n v="0"/>
    <n v="0"/>
    <n v="2"/>
    <n v="4.3999999999999997E-2"/>
    <n v="11289"/>
    <n v="208.84649999999999"/>
    <n v="22560"/>
    <n v="448.94819999999999"/>
    <n v="0"/>
    <n v="208.84649999999999"/>
    <n v="448.94819999999999"/>
    <n v="240.10169999999999"/>
    <e v="#N/A"/>
    <n v="4866.9347663961298"/>
    <n v="4866.9347663961298"/>
    <n v="4866.9347663961298"/>
    <n v="353663.92635811883"/>
    <e v="#N/A"/>
  </r>
  <r>
    <s v="HAREFIELD HEALTH CENTRENorth ConnectHillingdonE86007Nov8"/>
    <x v="111"/>
    <x v="2"/>
    <x v="1"/>
    <x v="112"/>
    <s v="E86007"/>
    <x v="9"/>
    <n v="8"/>
    <n v="10815.4105919914"/>
    <n v="14000"/>
    <n v="1325"/>
    <n v="278.60000000000002"/>
    <n v="26.3675"/>
    <m/>
    <m/>
    <m/>
    <m/>
    <n v="354"/>
    <n v="6.3365999999999998"/>
    <m/>
    <m/>
    <n v="15679"/>
    <n v="311.30410000000001"/>
    <m/>
    <m/>
    <n v="0"/>
    <n v="311.30410000000001"/>
    <e v="#N/A"/>
    <e v="#N/A"/>
    <e v="#N/A"/>
    <n v="4866.9347663961298"/>
    <n v="4866.9347663961298"/>
    <n v="4866.9347663961298"/>
    <n v="353663.92635811883"/>
    <e v="#N/A"/>
  </r>
  <r>
    <s v="HAREFIELD HEALTH CENTRENorth ConnectHillingdonE86007Oct7"/>
    <x v="111"/>
    <x v="2"/>
    <x v="1"/>
    <x v="112"/>
    <s v="E86007"/>
    <x v="10"/>
    <n v="7"/>
    <n v="10815.4105919914"/>
    <n v="21176"/>
    <n v="2168"/>
    <n v="421.4024"/>
    <n v="43.1432"/>
    <n v="0"/>
    <n v="7566"/>
    <n v="0"/>
    <n v="170.23499999999999"/>
    <n v="188"/>
    <n v="3.3652000000000002"/>
    <n v="106"/>
    <n v="2.3319999999999999"/>
    <n v="23532"/>
    <n v="467.91079999999999"/>
    <n v="7672"/>
    <n v="172.56699999999998"/>
    <n v="0"/>
    <n v="467.91079999999999"/>
    <n v="172.56699999999998"/>
    <n v="-295.34379999999999"/>
    <e v="#N/A"/>
    <n v="4866.9347663961298"/>
    <n v="4866.9347663961298"/>
    <n v="4866.9347663961298"/>
    <n v="353663.92635811883"/>
    <e v="#N/A"/>
  </r>
  <r>
    <s v="HAREFIELD HEALTH CENTRENorth ConnectHillingdonE86007Sep6"/>
    <x v="111"/>
    <x v="2"/>
    <x v="1"/>
    <x v="112"/>
    <s v="E86007"/>
    <x v="11"/>
    <n v="6"/>
    <n v="10815.4105919914"/>
    <n v="47325"/>
    <n v="3843"/>
    <n v="941.76750000000004"/>
    <n v="76.475700000000003"/>
    <n v="18405"/>
    <n v="7413"/>
    <n v="414.11250000000001"/>
    <n v="166.79249999999999"/>
    <n v="352"/>
    <n v="6.3007999999999997"/>
    <n v="60"/>
    <n v="1.32"/>
    <n v="51520"/>
    <n v="1024.5440000000001"/>
    <n v="25878"/>
    <n v="582.22500000000002"/>
    <n v="0"/>
    <n v="1024.5440000000001"/>
    <n v="582.22500000000002"/>
    <n v="-442.31900000000007"/>
    <e v="#N/A"/>
    <n v="4866.9347663961298"/>
    <n v="4866.9347663961298"/>
    <n v="4866.9347663961298"/>
    <n v="353663.92635811883"/>
    <e v="#N/A"/>
  </r>
  <r>
    <s v="HARNESS HARROW PRACTICEHarrow East PCNHarrowE84075Apr1"/>
    <x v="112"/>
    <x v="9"/>
    <x v="5"/>
    <x v="113"/>
    <s v="E84075"/>
    <x v="0"/>
    <n v="1"/>
    <n v="9317.0110314797294"/>
    <n v="41851"/>
    <n v="2637"/>
    <n v="774.24349999999993"/>
    <n v="48.784499999999994"/>
    <n v="9779"/>
    <n v="3297"/>
    <n v="194.60210000000001"/>
    <n v="65.610300000000009"/>
    <n v="0"/>
    <n v="0"/>
    <n v="0"/>
    <n v="0"/>
    <n v="44488"/>
    <n v="823.02799999999991"/>
    <n v="13076"/>
    <n v="260.2124"/>
    <n v="0"/>
    <n v="823.02799999999991"/>
    <n v="260.2124"/>
    <n v="-562.8155999999999"/>
    <n v="260.2124"/>
    <n v="4192.6549641658785"/>
    <n v="4192.6549641658785"/>
    <n v="4192.6549641658785"/>
    <n v="304666.26072938717"/>
    <n v="0"/>
  </r>
  <r>
    <s v="HARNESS HARROW PRACTICEHarrow East PCNHarrowE84075Aug5"/>
    <x v="112"/>
    <x v="9"/>
    <x v="5"/>
    <x v="113"/>
    <s v="E84075"/>
    <x v="1"/>
    <n v="5"/>
    <n v="9317.0110314797294"/>
    <n v="9067"/>
    <n v="6225"/>
    <n v="167.73949999999999"/>
    <n v="115.16249999999999"/>
    <n v="6409"/>
    <n v="1110"/>
    <n v="127.5391"/>
    <n v="22.089000000000002"/>
    <n v="0"/>
    <n v="0"/>
    <n v="0"/>
    <n v="0"/>
    <n v="15292"/>
    <n v="282.90199999999999"/>
    <n v="7519"/>
    <n v="149.62810000000002"/>
    <n v="0"/>
    <n v="282.90199999999999"/>
    <n v="149.62810000000002"/>
    <n v="-133.27389999999997"/>
    <n v="409.84050000000002"/>
    <n v="4192.6549641658785"/>
    <n v="4192.6549641658785"/>
    <n v="4192.6549641658785"/>
    <n v="304666.26072938717"/>
    <n v="0"/>
  </r>
  <r>
    <s v="HARNESS HARROW PRACTICEHarrow East PCNHarrowE84075Dec9"/>
    <x v="112"/>
    <x v="9"/>
    <x v="5"/>
    <x v="113"/>
    <s v="E84075"/>
    <x v="2"/>
    <n v="9"/>
    <n v="9317.0110314797294"/>
    <n v="27317"/>
    <n v="6217"/>
    <n v="543.60829999999999"/>
    <n v="123.7183"/>
    <m/>
    <m/>
    <m/>
    <m/>
    <n v="0"/>
    <n v="0"/>
    <m/>
    <m/>
    <n v="33534"/>
    <n v="667.32659999999998"/>
    <m/>
    <m/>
    <n v="0"/>
    <n v="667.32659999999998"/>
    <e v="#N/A"/>
    <e v="#N/A"/>
    <e v="#N/A"/>
    <n v="4192.6549641658785"/>
    <n v="4192.6549641658785"/>
    <n v="4192.6549641658785"/>
    <n v="304666.26072938717"/>
    <e v="#N/A"/>
  </r>
  <r>
    <s v="HARNESS HARROW PRACTICEHarrow East PCNHarrowE84075Feb11"/>
    <x v="112"/>
    <x v="9"/>
    <x v="5"/>
    <x v="113"/>
    <s v="E84075"/>
    <x v="3"/>
    <n v="11"/>
    <n v="9317.0110314797294"/>
    <n v="11461"/>
    <n v="8829"/>
    <n v="228.07390000000001"/>
    <n v="175.69710000000001"/>
    <m/>
    <m/>
    <m/>
    <m/>
    <n v="0"/>
    <n v="0"/>
    <m/>
    <m/>
    <n v="20290"/>
    <n v="403.77100000000002"/>
    <m/>
    <m/>
    <n v="0"/>
    <n v="403.77100000000002"/>
    <e v="#N/A"/>
    <e v="#N/A"/>
    <e v="#N/A"/>
    <n v="4192.6549641658785"/>
    <n v="4192.6549641658785"/>
    <n v="4192.6549641658785"/>
    <n v="304666.26072938717"/>
    <e v="#N/A"/>
  </r>
  <r>
    <s v="HARNESS HARROW PRACTICEHarrow East PCNHarrowE84075Jan10"/>
    <x v="112"/>
    <x v="9"/>
    <x v="5"/>
    <x v="113"/>
    <s v="E84075"/>
    <x v="4"/>
    <n v="10"/>
    <n v="9317.0110314797294"/>
    <n v="12176"/>
    <n v="2284"/>
    <n v="242.30240000000001"/>
    <n v="45.451599999999999"/>
    <m/>
    <m/>
    <m/>
    <m/>
    <n v="0"/>
    <n v="0"/>
    <m/>
    <m/>
    <n v="14460"/>
    <n v="287.75400000000002"/>
    <m/>
    <m/>
    <n v="0"/>
    <n v="287.75400000000002"/>
    <e v="#N/A"/>
    <e v="#N/A"/>
    <e v="#N/A"/>
    <n v="4192.6549641658785"/>
    <n v="4192.6549641658785"/>
    <n v="4192.6549641658785"/>
    <n v="304666.26072938717"/>
    <e v="#N/A"/>
  </r>
  <r>
    <s v="HARNESS HARROW PRACTICEHarrow East PCNHarrowE84075Jul4"/>
    <x v="112"/>
    <x v="9"/>
    <x v="5"/>
    <x v="113"/>
    <s v="E84075"/>
    <x v="5"/>
    <n v="4"/>
    <n v="9317.0110314797294"/>
    <n v="10378"/>
    <n v="7036"/>
    <n v="191.99299999999999"/>
    <n v="130.166"/>
    <n v="13921"/>
    <n v="1240"/>
    <n v="277.02789999999999"/>
    <n v="24.676000000000002"/>
    <n v="0"/>
    <n v="0"/>
    <n v="0"/>
    <n v="0"/>
    <n v="17414"/>
    <n v="322.15899999999999"/>
    <n v="15161"/>
    <n v="301.70389999999998"/>
    <n v="0"/>
    <n v="322.15899999999999"/>
    <n v="301.70389999999998"/>
    <n v="-20.455100000000016"/>
    <e v="#N/A"/>
    <n v="4192.6549641658785"/>
    <n v="4192.6549641658785"/>
    <n v="4192.6549641658785"/>
    <n v="304666.26072938717"/>
    <e v="#N/A"/>
  </r>
  <r>
    <s v="HARNESS HARROW PRACTICEHarrow East PCNHarrowE84075Jun3"/>
    <x v="112"/>
    <x v="9"/>
    <x v="5"/>
    <x v="113"/>
    <s v="E84075"/>
    <x v="6"/>
    <n v="3"/>
    <n v="9317.0110314797294"/>
    <n v="19287"/>
    <n v="3368"/>
    <n v="356.80949999999996"/>
    <n v="62.308"/>
    <n v="12344"/>
    <n v="2291"/>
    <n v="245.6456"/>
    <n v="45.590900000000005"/>
    <n v="0"/>
    <n v="0"/>
    <n v="0"/>
    <n v="0"/>
    <n v="22655"/>
    <n v="419.11749999999995"/>
    <n v="14635"/>
    <n v="291.23649999999998"/>
    <n v="0"/>
    <n v="419.11749999999995"/>
    <n v="291.23649999999998"/>
    <n v="-127.88099999999997"/>
    <e v="#N/A"/>
    <n v="4192.6549641658785"/>
    <n v="4192.6549641658785"/>
    <n v="4192.6549641658785"/>
    <n v="304666.26072938717"/>
    <e v="#N/A"/>
  </r>
  <r>
    <s v="HARNESS HARROW PRACTICEHarrow East PCNHarrowE84075Mar12"/>
    <x v="112"/>
    <x v="9"/>
    <x v="5"/>
    <x v="113"/>
    <s v="E84075"/>
    <x v="7"/>
    <n v="12"/>
    <n v="9317.0110314797294"/>
    <n v="95465"/>
    <n v="900"/>
    <n v="1899.7535"/>
    <n v="17.91"/>
    <m/>
    <m/>
    <m/>
    <m/>
    <n v="0"/>
    <n v="0"/>
    <m/>
    <m/>
    <n v="96365"/>
    <n v="1917.6635000000001"/>
    <m/>
    <m/>
    <n v="0"/>
    <n v="1917.6635000000001"/>
    <e v="#N/A"/>
    <e v="#N/A"/>
    <e v="#N/A"/>
    <n v="4192.6549641658785"/>
    <n v="4192.6549641658785"/>
    <n v="4192.6549641658785"/>
    <n v="304666.26072938717"/>
    <e v="#N/A"/>
  </r>
  <r>
    <s v="HARNESS HARROW PRACTICEHarrow East PCNHarrowE84075May2"/>
    <x v="112"/>
    <x v="9"/>
    <x v="5"/>
    <x v="113"/>
    <s v="E84075"/>
    <x v="8"/>
    <n v="2"/>
    <n v="9317.0110314797294"/>
    <n v="20530"/>
    <n v="5655"/>
    <n v="379.80500000000001"/>
    <n v="104.61749999999999"/>
    <n v="13895"/>
    <n v="4239"/>
    <n v="276.51050000000004"/>
    <n v="84.356099999999998"/>
    <n v="0"/>
    <n v="0"/>
    <n v="0"/>
    <n v="0"/>
    <n v="26185"/>
    <n v="484.42250000000001"/>
    <n v="18134"/>
    <n v="360.86660000000006"/>
    <n v="0"/>
    <n v="484.42250000000001"/>
    <n v="360.86660000000006"/>
    <n v="-123.55589999999995"/>
    <e v="#N/A"/>
    <n v="4192.6549641658785"/>
    <n v="4192.6549641658785"/>
    <n v="4192.6549641658785"/>
    <n v="304666.26072938717"/>
    <e v="#N/A"/>
  </r>
  <r>
    <s v="HARNESS HARROW PRACTICEHarrow East PCNHarrowE84075Nov8"/>
    <x v="112"/>
    <x v="9"/>
    <x v="5"/>
    <x v="113"/>
    <s v="E84075"/>
    <x v="9"/>
    <n v="8"/>
    <n v="9317.0110314797294"/>
    <n v="21865"/>
    <n v="4713"/>
    <n v="435.11350000000004"/>
    <n v="93.788700000000006"/>
    <m/>
    <m/>
    <m/>
    <m/>
    <n v="0"/>
    <n v="0"/>
    <m/>
    <m/>
    <n v="26578"/>
    <n v="528.90219999999999"/>
    <m/>
    <m/>
    <n v="0"/>
    <n v="528.90219999999999"/>
    <e v="#N/A"/>
    <e v="#N/A"/>
    <e v="#N/A"/>
    <n v="4192.6549641658785"/>
    <n v="4192.6549641658785"/>
    <n v="4192.6549641658785"/>
    <n v="304666.26072938717"/>
    <e v="#N/A"/>
  </r>
  <r>
    <s v="HARNESS HARROW PRACTICEHarrow East PCNHarrowE84075Oct7"/>
    <x v="112"/>
    <x v="9"/>
    <x v="5"/>
    <x v="113"/>
    <s v="E84075"/>
    <x v="10"/>
    <n v="7"/>
    <n v="9317.0110314797294"/>
    <n v="12828"/>
    <n v="41275"/>
    <n v="255.27720000000002"/>
    <n v="821.37250000000006"/>
    <n v="0"/>
    <n v="6845"/>
    <n v="0"/>
    <n v="154.01249999999999"/>
    <n v="0"/>
    <n v="0"/>
    <n v="0"/>
    <n v="0"/>
    <n v="54103"/>
    <n v="1076.6497000000002"/>
    <n v="6845"/>
    <n v="154.01249999999999"/>
    <n v="0"/>
    <n v="1076.6497000000002"/>
    <n v="154.01249999999999"/>
    <n v="-922.63720000000012"/>
    <e v="#N/A"/>
    <n v="4192.6549641658785"/>
    <n v="4192.6549641658785"/>
    <n v="4192.6549641658785"/>
    <n v="304666.26072938717"/>
    <e v="#N/A"/>
  </r>
  <r>
    <s v="HARNESS HARROW PRACTICEHarrow East PCNHarrowE84075Sep6"/>
    <x v="112"/>
    <x v="9"/>
    <x v="5"/>
    <x v="113"/>
    <s v="E84075"/>
    <x v="11"/>
    <n v="6"/>
    <n v="9317.0110314797294"/>
    <n v="29538"/>
    <n v="16581"/>
    <n v="587.80619999999999"/>
    <n v="329.96190000000001"/>
    <n v="10877"/>
    <n v="9125"/>
    <n v="244.73249999999999"/>
    <n v="205.3125"/>
    <n v="0"/>
    <n v="0"/>
    <n v="0"/>
    <n v="0"/>
    <n v="46119"/>
    <n v="917.7681"/>
    <n v="20002"/>
    <n v="450.04499999999996"/>
    <n v="0"/>
    <n v="917.7681"/>
    <n v="450.04499999999996"/>
    <n v="-467.72310000000004"/>
    <e v="#N/A"/>
    <n v="4192.6549641658785"/>
    <n v="4192.6549641658785"/>
    <n v="4192.6549641658785"/>
    <n v="304666.26072938717"/>
    <e v="#N/A"/>
  </r>
  <r>
    <s v="HARNESS WEMBLEY PRACTICEK&amp;W WestBrentY02692Apr1"/>
    <x v="113"/>
    <x v="6"/>
    <x v="3"/>
    <x v="114"/>
    <s v="Y02692"/>
    <x v="0"/>
    <n v="1"/>
    <n v="13771.804596022301"/>
    <n v="64853"/>
    <n v="11"/>
    <n v="1199.7804999999998"/>
    <n v="0.20349999999999999"/>
    <n v="14343"/>
    <n v="421"/>
    <n v="285.42570000000001"/>
    <n v="8.3779000000000003"/>
    <n v="0"/>
    <n v="0"/>
    <n v="0"/>
    <n v="0"/>
    <n v="64864"/>
    <n v="1199.9839999999999"/>
    <n v="14764"/>
    <n v="293.80360000000002"/>
    <n v="0"/>
    <n v="1199.9839999999999"/>
    <n v="293.80360000000002"/>
    <n v="-906.18039999999996"/>
    <n v="293.80360000000002"/>
    <n v="6197.3120682100352"/>
    <n v="6197.3120682100352"/>
    <n v="6197.3120682100352"/>
    <n v="450338.01028992928"/>
    <n v="0"/>
  </r>
  <r>
    <s v="HARNESS WEMBLEY PRACTICEK&amp;W WestBrentY02692Aug5"/>
    <x v="113"/>
    <x v="6"/>
    <x v="3"/>
    <x v="114"/>
    <s v="Y02692"/>
    <x v="1"/>
    <n v="5"/>
    <n v="13771.804596022301"/>
    <n v="13718"/>
    <n v="661"/>
    <n v="253.78299999999999"/>
    <n v="12.228499999999999"/>
    <n v="12383"/>
    <n v="2468"/>
    <n v="246.42170000000002"/>
    <n v="49.113199999999999"/>
    <n v="0"/>
    <n v="0"/>
    <n v="0"/>
    <n v="0"/>
    <n v="14379"/>
    <n v="266.01150000000001"/>
    <n v="14851"/>
    <n v="295.53489999999999"/>
    <n v="0"/>
    <n v="266.01150000000001"/>
    <n v="295.53489999999999"/>
    <n v="29.523399999999981"/>
    <n v="589.33850000000007"/>
    <n v="6197.3120682100352"/>
    <n v="6197.3120682100352"/>
    <n v="6197.3120682100352"/>
    <n v="450338.01028992928"/>
    <n v="0"/>
  </r>
  <r>
    <s v="HARNESS WEMBLEY PRACTICEK&amp;W WestBrentY02692Dec9"/>
    <x v="113"/>
    <x v="6"/>
    <x v="3"/>
    <x v="114"/>
    <s v="Y02692"/>
    <x v="2"/>
    <n v="9"/>
    <n v="13771.804596022301"/>
    <n v="37750"/>
    <n v="1122"/>
    <n v="751.22500000000002"/>
    <n v="22.3278"/>
    <m/>
    <m/>
    <m/>
    <m/>
    <n v="0"/>
    <n v="0"/>
    <m/>
    <m/>
    <n v="38872"/>
    <n v="773.55280000000005"/>
    <m/>
    <m/>
    <n v="0"/>
    <n v="773.55280000000005"/>
    <e v="#N/A"/>
    <e v="#N/A"/>
    <e v="#N/A"/>
    <n v="6197.3120682100352"/>
    <n v="6197.3120682100352"/>
    <n v="6197.3120682100352"/>
    <n v="450338.01028992928"/>
    <e v="#N/A"/>
  </r>
  <r>
    <s v="HARNESS WEMBLEY PRACTICEK&amp;W WestBrentY02692Feb11"/>
    <x v="113"/>
    <x v="6"/>
    <x v="3"/>
    <x v="114"/>
    <s v="Y02692"/>
    <x v="3"/>
    <n v="11"/>
    <n v="13771.804596022301"/>
    <n v="16872"/>
    <n v="4558"/>
    <n v="335.75280000000004"/>
    <n v="90.7042"/>
    <m/>
    <m/>
    <m/>
    <m/>
    <n v="0"/>
    <n v="0"/>
    <m/>
    <m/>
    <n v="21430"/>
    <n v="426.45700000000005"/>
    <m/>
    <m/>
    <n v="0"/>
    <n v="426.45700000000005"/>
    <e v="#N/A"/>
    <e v="#N/A"/>
    <e v="#N/A"/>
    <n v="6197.3120682100352"/>
    <n v="6197.3120682100352"/>
    <n v="6197.3120682100352"/>
    <n v="450338.01028992928"/>
    <e v="#N/A"/>
  </r>
  <r>
    <s v="HARNESS WEMBLEY PRACTICEK&amp;W WestBrentY02692Jan10"/>
    <x v="113"/>
    <x v="6"/>
    <x v="3"/>
    <x v="114"/>
    <s v="Y02692"/>
    <x v="4"/>
    <n v="10"/>
    <n v="13771.804596022301"/>
    <n v="30681"/>
    <n v="3971"/>
    <n v="610.55190000000005"/>
    <n v="79.022900000000007"/>
    <m/>
    <m/>
    <m/>
    <m/>
    <n v="0"/>
    <n v="0"/>
    <m/>
    <m/>
    <n v="34652"/>
    <n v="689.5748000000001"/>
    <m/>
    <m/>
    <n v="0"/>
    <n v="689.5748000000001"/>
    <e v="#N/A"/>
    <e v="#N/A"/>
    <e v="#N/A"/>
    <n v="6197.3120682100352"/>
    <n v="6197.3120682100352"/>
    <n v="6197.3120682100352"/>
    <n v="450338.01028992928"/>
    <e v="#N/A"/>
  </r>
  <r>
    <s v="HARNESS WEMBLEY PRACTICEK&amp;W WestBrentY02692Jul4"/>
    <x v="113"/>
    <x v="6"/>
    <x v="3"/>
    <x v="114"/>
    <s v="Y02692"/>
    <x v="5"/>
    <n v="4"/>
    <n v="13771.804596022301"/>
    <n v="18867"/>
    <n v="1698"/>
    <n v="349.03949999999998"/>
    <n v="31.412999999999997"/>
    <n v="27835"/>
    <n v="3397"/>
    <n v="553.91650000000004"/>
    <n v="67.600300000000004"/>
    <n v="0"/>
    <n v="0"/>
    <n v="0"/>
    <n v="0"/>
    <n v="20565"/>
    <n v="380.45249999999999"/>
    <n v="31232"/>
    <n v="621.5168000000001"/>
    <n v="0"/>
    <n v="380.45249999999999"/>
    <n v="621.5168000000001"/>
    <n v="241.06430000000012"/>
    <e v="#N/A"/>
    <n v="6197.3120682100352"/>
    <n v="6197.3120682100352"/>
    <n v="6197.3120682100352"/>
    <n v="450338.01028992928"/>
    <e v="#N/A"/>
  </r>
  <r>
    <s v="HARNESS WEMBLEY PRACTICEK&amp;W WestBrentY02692Jun3"/>
    <x v="113"/>
    <x v="6"/>
    <x v="3"/>
    <x v="114"/>
    <s v="Y02692"/>
    <x v="6"/>
    <n v="3"/>
    <n v="13771.804596022301"/>
    <n v="10496"/>
    <n v="1679"/>
    <n v="194.17599999999999"/>
    <n v="31.061499999999999"/>
    <n v="17198"/>
    <n v="892"/>
    <n v="342.24020000000002"/>
    <n v="17.750800000000002"/>
    <n v="0"/>
    <n v="0"/>
    <n v="0"/>
    <n v="0"/>
    <n v="12175"/>
    <n v="225.23749999999998"/>
    <n v="18090"/>
    <n v="359.99100000000004"/>
    <n v="0"/>
    <n v="225.23749999999998"/>
    <n v="359.99100000000004"/>
    <n v="134.75350000000006"/>
    <e v="#N/A"/>
    <n v="6197.3120682100352"/>
    <n v="6197.3120682100352"/>
    <n v="6197.3120682100352"/>
    <n v="450338.01028992928"/>
    <e v="#N/A"/>
  </r>
  <r>
    <s v="HARNESS WEMBLEY PRACTICEK&amp;W WestBrentY02692Mar12"/>
    <x v="113"/>
    <x v="6"/>
    <x v="3"/>
    <x v="114"/>
    <s v="Y02692"/>
    <x v="7"/>
    <n v="12"/>
    <n v="13771.804596022301"/>
    <n v="18910"/>
    <n v="4096"/>
    <n v="376.30900000000003"/>
    <n v="81.510400000000004"/>
    <m/>
    <m/>
    <m/>
    <m/>
    <n v="0"/>
    <n v="0"/>
    <m/>
    <m/>
    <n v="23006"/>
    <n v="457.81940000000003"/>
    <m/>
    <m/>
    <n v="0"/>
    <n v="457.81940000000003"/>
    <e v="#N/A"/>
    <e v="#N/A"/>
    <e v="#N/A"/>
    <n v="6197.3120682100352"/>
    <n v="6197.3120682100352"/>
    <n v="6197.3120682100352"/>
    <n v="450338.01028992928"/>
    <e v="#N/A"/>
  </r>
  <r>
    <s v="HARNESS WEMBLEY PRACTICEK&amp;W WestBrentY02692May2"/>
    <x v="113"/>
    <x v="6"/>
    <x v="3"/>
    <x v="114"/>
    <s v="Y02692"/>
    <x v="8"/>
    <n v="2"/>
    <n v="13771.804596022301"/>
    <n v="28188"/>
    <n v="2"/>
    <n v="521.47799999999995"/>
    <n v="3.6999999999999998E-2"/>
    <n v="18436"/>
    <n v="405"/>
    <n v="366.87640000000005"/>
    <n v="8.0594999999999999"/>
    <n v="0"/>
    <n v="0"/>
    <n v="0"/>
    <n v="0"/>
    <n v="28190"/>
    <n v="521.51499999999999"/>
    <n v="18841"/>
    <n v="374.93590000000006"/>
    <n v="0"/>
    <n v="521.51499999999999"/>
    <n v="374.93590000000006"/>
    <n v="-146.57909999999993"/>
    <e v="#N/A"/>
    <n v="6197.3120682100352"/>
    <n v="6197.3120682100352"/>
    <n v="6197.3120682100352"/>
    <n v="450338.01028992928"/>
    <e v="#N/A"/>
  </r>
  <r>
    <s v="HARNESS WEMBLEY PRACTICEK&amp;W WestBrentY02692Nov8"/>
    <x v="113"/>
    <x v="6"/>
    <x v="3"/>
    <x v="114"/>
    <s v="Y02692"/>
    <x v="9"/>
    <n v="8"/>
    <n v="13771.804596022301"/>
    <n v="19784"/>
    <n v="3649"/>
    <n v="393.70160000000004"/>
    <n v="72.615099999999998"/>
    <m/>
    <m/>
    <m/>
    <m/>
    <n v="0"/>
    <n v="0"/>
    <m/>
    <m/>
    <n v="23433"/>
    <n v="466.31670000000003"/>
    <m/>
    <m/>
    <n v="0"/>
    <n v="466.31670000000003"/>
    <e v="#N/A"/>
    <e v="#N/A"/>
    <e v="#N/A"/>
    <n v="6197.3120682100352"/>
    <n v="6197.3120682100352"/>
    <n v="6197.3120682100352"/>
    <n v="450338.01028992928"/>
    <e v="#N/A"/>
  </r>
  <r>
    <s v="HARNESS WEMBLEY PRACTICEK&amp;W WestBrentY02692Oct7"/>
    <x v="113"/>
    <x v="6"/>
    <x v="3"/>
    <x v="114"/>
    <s v="Y02692"/>
    <x v="10"/>
    <n v="7"/>
    <n v="13771.804596022301"/>
    <n v="18256"/>
    <n v="22972"/>
    <n v="363.2944"/>
    <n v="457.14280000000002"/>
    <n v="0"/>
    <n v="9626"/>
    <n v="0"/>
    <n v="216.58499999999998"/>
    <n v="0"/>
    <n v="0"/>
    <n v="0"/>
    <n v="0"/>
    <n v="41228"/>
    <n v="820.43720000000008"/>
    <n v="9626"/>
    <n v="216.58499999999998"/>
    <n v="0"/>
    <n v="820.43720000000008"/>
    <n v="216.58499999999998"/>
    <n v="-603.85220000000004"/>
    <e v="#N/A"/>
    <n v="6197.3120682100352"/>
    <n v="6197.3120682100352"/>
    <n v="6197.3120682100352"/>
    <n v="450338.01028992928"/>
    <e v="#N/A"/>
  </r>
  <r>
    <s v="HARNESS WEMBLEY PRACTICEK&amp;W WestBrentY02692Sep6"/>
    <x v="113"/>
    <x v="6"/>
    <x v="3"/>
    <x v="114"/>
    <s v="Y02692"/>
    <x v="11"/>
    <n v="6"/>
    <n v="13771.804596022301"/>
    <n v="9153"/>
    <n v="7403"/>
    <n v="182.1447"/>
    <n v="147.31970000000001"/>
    <n v="15742"/>
    <n v="2912"/>
    <n v="354.19499999999999"/>
    <n v="65.52"/>
    <n v="0"/>
    <n v="0"/>
    <n v="0"/>
    <n v="0"/>
    <n v="16556"/>
    <n v="329.46440000000001"/>
    <n v="18654"/>
    <n v="419.71499999999997"/>
    <n v="0"/>
    <n v="329.46440000000001"/>
    <n v="419.71499999999997"/>
    <n v="90.250599999999963"/>
    <e v="#N/A"/>
    <n v="6197.3120682100352"/>
    <n v="6197.3120682100352"/>
    <n v="6197.3120682100352"/>
    <n v="450338.01028992928"/>
    <e v="#N/A"/>
  </r>
  <r>
    <s v="HATCH END MEDICAL CENTRESphere PCNHarrowE84053Apr1"/>
    <x v="114"/>
    <x v="38"/>
    <x v="5"/>
    <x v="115"/>
    <s v="E84053"/>
    <x v="0"/>
    <n v="1"/>
    <n v="3449.4672422419799"/>
    <n v="436"/>
    <n v="0"/>
    <n v="8.0659999999999989"/>
    <n v="0"/>
    <n v="466"/>
    <n v="16"/>
    <n v="9.2734000000000005"/>
    <n v="0.31840000000000002"/>
    <n v="0"/>
    <n v="0"/>
    <n v="12"/>
    <n v="0.26400000000000001"/>
    <n v="436"/>
    <n v="8.0659999999999989"/>
    <n v="494"/>
    <n v="9.8558000000000003"/>
    <n v="0"/>
    <n v="8.0659999999999989"/>
    <n v="9.8558000000000003"/>
    <n v="1.7898000000000014"/>
    <n v="9.8558000000000003"/>
    <n v="1552.2602590088909"/>
    <n v="1552.2602590088909"/>
    <n v="1552.2602590088909"/>
    <n v="112797.57882131275"/>
    <n v="0"/>
  </r>
  <r>
    <s v="HATCH END MEDICAL CENTRESphere PCNHarrowE84053Aug5"/>
    <x v="114"/>
    <x v="38"/>
    <x v="5"/>
    <x v="115"/>
    <s v="E84053"/>
    <x v="1"/>
    <n v="5"/>
    <n v="3449.4672422419799"/>
    <n v="896"/>
    <n v="4"/>
    <n v="16.576000000000001"/>
    <n v="7.3999999999999996E-2"/>
    <n v="1174"/>
    <n v="9"/>
    <n v="23.3626"/>
    <n v="0.17910000000000001"/>
    <n v="10"/>
    <n v="0.17899999999999999"/>
    <n v="6"/>
    <n v="0.13200000000000001"/>
    <n v="910"/>
    <n v="16.829000000000001"/>
    <n v="1189"/>
    <n v="23.6737"/>
    <n v="0"/>
    <n v="16.829000000000001"/>
    <n v="23.6737"/>
    <n v="6.8446999999999996"/>
    <n v="33.529499999999999"/>
    <n v="1552.2602590088909"/>
    <n v="1552.2602590088909"/>
    <n v="1552.2602590088909"/>
    <n v="112797.57882131275"/>
    <n v="0"/>
  </r>
  <r>
    <s v="HATCH END MEDICAL CENTRESphere PCNHarrowE84053Dec9"/>
    <x v="114"/>
    <x v="38"/>
    <x v="5"/>
    <x v="115"/>
    <s v="E84053"/>
    <x v="2"/>
    <n v="9"/>
    <n v="3449.4672422419799"/>
    <n v="805"/>
    <n v="6"/>
    <n v="16.019500000000001"/>
    <n v="0.11940000000000001"/>
    <m/>
    <m/>
    <m/>
    <m/>
    <n v="14"/>
    <n v="0.25059999999999999"/>
    <m/>
    <m/>
    <n v="825"/>
    <n v="16.389499999999998"/>
    <m/>
    <m/>
    <n v="0"/>
    <n v="16.389499999999998"/>
    <e v="#N/A"/>
    <e v="#N/A"/>
    <e v="#N/A"/>
    <n v="1552.2602590088909"/>
    <n v="1552.2602590088909"/>
    <n v="1552.2602590088909"/>
    <n v="112797.57882131275"/>
    <e v="#N/A"/>
  </r>
  <r>
    <s v="HATCH END MEDICAL CENTRESphere PCNHarrowE84053Feb11"/>
    <x v="114"/>
    <x v="38"/>
    <x v="5"/>
    <x v="115"/>
    <s v="E84053"/>
    <x v="3"/>
    <n v="11"/>
    <n v="3449.4672422419799"/>
    <n v="1770"/>
    <n v="9"/>
    <n v="35.222999999999999"/>
    <n v="0.17910000000000001"/>
    <m/>
    <m/>
    <m/>
    <m/>
    <n v="12"/>
    <n v="0.21479999999999999"/>
    <m/>
    <m/>
    <n v="1791"/>
    <n v="35.616899999999994"/>
    <m/>
    <m/>
    <n v="0"/>
    <n v="35.616899999999994"/>
    <e v="#N/A"/>
    <e v="#N/A"/>
    <e v="#N/A"/>
    <n v="1552.2602590088909"/>
    <n v="1552.2602590088909"/>
    <n v="1552.2602590088909"/>
    <n v="112797.57882131275"/>
    <e v="#N/A"/>
  </r>
  <r>
    <s v="HATCH END MEDICAL CENTRESphere PCNHarrowE84053Jan10"/>
    <x v="114"/>
    <x v="38"/>
    <x v="5"/>
    <x v="115"/>
    <s v="E84053"/>
    <x v="4"/>
    <n v="10"/>
    <n v="3449.4672422419799"/>
    <n v="1471"/>
    <n v="45"/>
    <n v="29.2729"/>
    <n v="0.89550000000000007"/>
    <m/>
    <m/>
    <m/>
    <m/>
    <n v="8"/>
    <n v="0.14319999999999999"/>
    <m/>
    <m/>
    <n v="1524"/>
    <n v="30.311599999999999"/>
    <m/>
    <m/>
    <n v="0"/>
    <n v="30.311599999999999"/>
    <e v="#N/A"/>
    <e v="#N/A"/>
    <e v="#N/A"/>
    <n v="1552.2602590088909"/>
    <n v="1552.2602590088909"/>
    <n v="1552.2602590088909"/>
    <n v="112797.57882131275"/>
    <e v="#N/A"/>
  </r>
  <r>
    <s v="HATCH END MEDICAL CENTRESphere PCNHarrowE84053Jul4"/>
    <x v="114"/>
    <x v="38"/>
    <x v="5"/>
    <x v="115"/>
    <s v="E84053"/>
    <x v="5"/>
    <n v="4"/>
    <n v="3449.4672422419799"/>
    <n v="1823"/>
    <n v="3"/>
    <n v="33.725499999999997"/>
    <n v="5.5499999999999994E-2"/>
    <n v="1538"/>
    <n v="0"/>
    <n v="30.606200000000001"/>
    <n v="0"/>
    <n v="6"/>
    <n v="0.1074"/>
    <n v="10"/>
    <n v="0.22"/>
    <n v="1832"/>
    <n v="33.888399999999997"/>
    <n v="1548"/>
    <n v="30.8262"/>
    <n v="0"/>
    <n v="33.888399999999997"/>
    <n v="30.8262"/>
    <n v="-3.0621999999999971"/>
    <e v="#N/A"/>
    <n v="1552.2602590088909"/>
    <n v="1552.2602590088909"/>
    <n v="1552.2602590088909"/>
    <n v="112797.57882131275"/>
    <e v="#N/A"/>
  </r>
  <r>
    <s v="HATCH END MEDICAL CENTRESphere PCNHarrowE84053Jun3"/>
    <x v="114"/>
    <x v="38"/>
    <x v="5"/>
    <x v="115"/>
    <s v="E84053"/>
    <x v="6"/>
    <n v="3"/>
    <n v="3449.4672422419799"/>
    <n v="1379"/>
    <n v="0"/>
    <n v="25.511499999999998"/>
    <n v="0"/>
    <n v="667"/>
    <n v="11"/>
    <n v="13.273300000000001"/>
    <n v="0.21890000000000001"/>
    <n v="0"/>
    <n v="0"/>
    <n v="26"/>
    <n v="0.57199999999999995"/>
    <n v="1379"/>
    <n v="25.511499999999998"/>
    <n v="704"/>
    <n v="14.0642"/>
    <n v="0"/>
    <n v="25.511499999999998"/>
    <n v="14.0642"/>
    <n v="-11.447299999999998"/>
    <e v="#N/A"/>
    <n v="1552.2602590088909"/>
    <n v="1552.2602590088909"/>
    <n v="1552.2602590088909"/>
    <n v="112797.57882131275"/>
    <e v="#N/A"/>
  </r>
  <r>
    <s v="HATCH END MEDICAL CENTRESphere PCNHarrowE84053Mar12"/>
    <x v="114"/>
    <x v="38"/>
    <x v="5"/>
    <x v="115"/>
    <s v="E84053"/>
    <x v="7"/>
    <n v="12"/>
    <n v="3449.4672422419799"/>
    <n v="596"/>
    <n v="9"/>
    <n v="11.8604"/>
    <n v="0.17910000000000001"/>
    <m/>
    <m/>
    <m/>
    <m/>
    <n v="10"/>
    <n v="0.17899999999999999"/>
    <m/>
    <m/>
    <n v="615"/>
    <n v="12.218500000000001"/>
    <m/>
    <m/>
    <n v="0"/>
    <n v="12.218500000000001"/>
    <e v="#N/A"/>
    <e v="#N/A"/>
    <e v="#N/A"/>
    <n v="1552.2602590088909"/>
    <n v="1552.2602590088909"/>
    <n v="1552.2602590088909"/>
    <n v="112797.57882131275"/>
    <e v="#N/A"/>
  </r>
  <r>
    <s v="HATCH END MEDICAL CENTRESphere PCNHarrowE84053May2"/>
    <x v="114"/>
    <x v="38"/>
    <x v="5"/>
    <x v="115"/>
    <s v="E84053"/>
    <x v="8"/>
    <n v="2"/>
    <n v="3449.4672422419799"/>
    <n v="1086"/>
    <n v="0"/>
    <n v="20.090999999999998"/>
    <n v="0"/>
    <n v="1039"/>
    <n v="0"/>
    <n v="20.676100000000002"/>
    <n v="0"/>
    <n v="0"/>
    <n v="0"/>
    <n v="18"/>
    <n v="0.39600000000000002"/>
    <n v="1086"/>
    <n v="20.090999999999998"/>
    <n v="1057"/>
    <n v="21.072100000000002"/>
    <n v="0"/>
    <n v="20.090999999999998"/>
    <n v="21.072100000000002"/>
    <n v="0.98110000000000497"/>
    <e v="#N/A"/>
    <n v="1552.2602590088909"/>
    <n v="1552.2602590088909"/>
    <n v="1552.2602590088909"/>
    <n v="112797.57882131275"/>
    <e v="#N/A"/>
  </r>
  <r>
    <s v="HATCH END MEDICAL CENTRESphere PCNHarrowE84053Nov8"/>
    <x v="114"/>
    <x v="38"/>
    <x v="5"/>
    <x v="115"/>
    <s v="E84053"/>
    <x v="9"/>
    <n v="8"/>
    <n v="3449.4672422419799"/>
    <n v="2046"/>
    <n v="4"/>
    <n v="40.715400000000002"/>
    <n v="7.9600000000000004E-2"/>
    <m/>
    <m/>
    <m/>
    <m/>
    <n v="8"/>
    <n v="0.14319999999999999"/>
    <m/>
    <m/>
    <n v="2058"/>
    <n v="40.938200000000002"/>
    <m/>
    <m/>
    <n v="0"/>
    <n v="40.938200000000002"/>
    <e v="#N/A"/>
    <e v="#N/A"/>
    <e v="#N/A"/>
    <n v="1552.2602590088909"/>
    <n v="1552.2602590088909"/>
    <n v="1552.2602590088909"/>
    <n v="112797.57882131275"/>
    <e v="#N/A"/>
  </r>
  <r>
    <s v="HATCH END MEDICAL CENTRESphere PCNHarrowE84053Oct7"/>
    <x v="114"/>
    <x v="38"/>
    <x v="5"/>
    <x v="115"/>
    <s v="E84053"/>
    <x v="10"/>
    <n v="7"/>
    <n v="3449.4672422419799"/>
    <n v="2773"/>
    <n v="46"/>
    <n v="55.182700000000004"/>
    <n v="0.91539999999999999"/>
    <n v="0"/>
    <n v="23"/>
    <n v="0"/>
    <n v="0.51749999999999996"/>
    <n v="4"/>
    <n v="7.1599999999999997E-2"/>
    <n v="22"/>
    <n v="0.48399999999999999"/>
    <n v="2823"/>
    <n v="56.169699999999999"/>
    <n v="45"/>
    <n v="1.0015000000000001"/>
    <n v="0"/>
    <n v="56.169699999999999"/>
    <n v="1.0015000000000001"/>
    <n v="-55.168199999999999"/>
    <e v="#N/A"/>
    <n v="1552.2602590088909"/>
    <n v="1552.2602590088909"/>
    <n v="1552.2602590088909"/>
    <n v="112797.57882131275"/>
    <e v="#N/A"/>
  </r>
  <r>
    <s v="HATCH END MEDICAL CENTRESphere PCNHarrowE84053Sep6"/>
    <x v="114"/>
    <x v="38"/>
    <x v="5"/>
    <x v="115"/>
    <s v="E84053"/>
    <x v="11"/>
    <n v="6"/>
    <n v="3449.4672422419799"/>
    <n v="2413"/>
    <n v="17"/>
    <n v="48.018700000000003"/>
    <n v="0.33830000000000005"/>
    <n v="2437"/>
    <n v="2215"/>
    <n v="54.832499999999996"/>
    <n v="49.837499999999999"/>
    <n v="2"/>
    <n v="3.5799999999999998E-2"/>
    <n v="4"/>
    <n v="8.7999999999999995E-2"/>
    <n v="2432"/>
    <n v="48.392800000000001"/>
    <n v="4656"/>
    <n v="104.75799999999998"/>
    <n v="0"/>
    <n v="48.392800000000001"/>
    <n v="104.75799999999998"/>
    <n v="56.36519999999998"/>
    <e v="#N/A"/>
    <n v="1552.2602590088909"/>
    <n v="1552.2602590088909"/>
    <n v="1552.2602590088909"/>
    <n v="112797.57882131275"/>
    <e v="#N/A"/>
  </r>
  <r>
    <s v="Hatton Medical PracticeFeltham and BedfontHounslowE85718Apr1"/>
    <x v="115"/>
    <x v="22"/>
    <x v="4"/>
    <x v="116"/>
    <s v="E85718"/>
    <x v="0"/>
    <n v="1"/>
    <n v="4833.2880263390398"/>
    <n v="766"/>
    <n v="0"/>
    <n v="14.170999999999999"/>
    <n v="0"/>
    <n v="1215"/>
    <n v="0"/>
    <n v="24.1785"/>
    <n v="0"/>
    <n v="9137"/>
    <n v="163.5523"/>
    <n v="10539"/>
    <n v="231.858"/>
    <n v="9903"/>
    <n v="177.72329999999999"/>
    <n v="11754"/>
    <n v="256.03649999999999"/>
    <n v="0"/>
    <n v="177.72329999999999"/>
    <n v="256.03649999999999"/>
    <n v="78.313199999999995"/>
    <n v="256.03649999999999"/>
    <n v="2174.9796118525678"/>
    <n v="2174.9796118525678"/>
    <n v="2174.9796118525678"/>
    <n v="158048.51846128661"/>
    <n v="0"/>
  </r>
  <r>
    <s v="Hatton Medical PracticeFeltham and BedfontHounslowE85718Aug5"/>
    <x v="115"/>
    <x v="22"/>
    <x v="4"/>
    <x v="116"/>
    <s v="E85718"/>
    <x v="1"/>
    <n v="5"/>
    <n v="4833.2880263390398"/>
    <n v="640"/>
    <n v="0"/>
    <n v="11.84"/>
    <n v="0"/>
    <n v="555"/>
    <n v="0"/>
    <n v="11.044500000000001"/>
    <n v="0"/>
    <n v="7253"/>
    <n v="129.8287"/>
    <n v="3439"/>
    <n v="75.658000000000001"/>
    <n v="7893"/>
    <n v="141.6687"/>
    <n v="3994"/>
    <n v="86.702500000000001"/>
    <n v="0"/>
    <n v="141.6687"/>
    <n v="86.702500000000001"/>
    <n v="-54.966200000000001"/>
    <n v="342.73899999999998"/>
    <n v="2174.9796118525678"/>
    <n v="2174.9796118525678"/>
    <n v="2174.9796118525678"/>
    <n v="158048.51846128661"/>
    <n v="0"/>
  </r>
  <r>
    <s v="Hatton Medical PracticeFeltham and BedfontHounslowE85718Dec9"/>
    <x v="115"/>
    <x v="22"/>
    <x v="4"/>
    <x v="116"/>
    <s v="E85718"/>
    <x v="2"/>
    <n v="9"/>
    <n v="4833.2880263390398"/>
    <n v="68"/>
    <n v="0"/>
    <n v="1.3532000000000002"/>
    <n v="0"/>
    <m/>
    <m/>
    <m/>
    <m/>
    <n v="2422"/>
    <n v="43.3538"/>
    <m/>
    <m/>
    <n v="2490"/>
    <n v="44.707000000000001"/>
    <m/>
    <m/>
    <n v="0"/>
    <n v="44.707000000000001"/>
    <e v="#N/A"/>
    <e v="#N/A"/>
    <e v="#N/A"/>
    <n v="2174.9796118525678"/>
    <n v="2174.9796118525678"/>
    <n v="2174.9796118525678"/>
    <n v="158048.51846128661"/>
    <e v="#N/A"/>
  </r>
  <r>
    <s v="Hatton Medical PracticeFeltham and BedfontHounslowE85718Feb11"/>
    <x v="115"/>
    <x v="22"/>
    <x v="4"/>
    <x v="116"/>
    <s v="E85718"/>
    <x v="3"/>
    <n v="11"/>
    <n v="4833.2880263390398"/>
    <n v="248"/>
    <n v="0"/>
    <n v="4.9352"/>
    <n v="0"/>
    <m/>
    <m/>
    <m/>
    <m/>
    <n v="15084"/>
    <n v="270.00360000000001"/>
    <m/>
    <m/>
    <n v="15332"/>
    <n v="274.93880000000001"/>
    <m/>
    <m/>
    <n v="0"/>
    <n v="274.93880000000001"/>
    <e v="#N/A"/>
    <e v="#N/A"/>
    <e v="#N/A"/>
    <n v="2174.9796118525678"/>
    <n v="2174.9796118525678"/>
    <n v="2174.9796118525678"/>
    <n v="158048.51846128661"/>
    <e v="#N/A"/>
  </r>
  <r>
    <s v="Hatton Medical PracticeFeltham and BedfontHounslowE85718Jan10"/>
    <x v="115"/>
    <x v="22"/>
    <x v="4"/>
    <x v="116"/>
    <s v="E85718"/>
    <x v="4"/>
    <n v="10"/>
    <n v="4833.2880263390398"/>
    <n v="770"/>
    <n v="0"/>
    <n v="15.323"/>
    <n v="0"/>
    <m/>
    <m/>
    <m/>
    <m/>
    <n v="4870"/>
    <n v="87.173000000000002"/>
    <m/>
    <m/>
    <n v="5640"/>
    <n v="102.49600000000001"/>
    <m/>
    <m/>
    <n v="0"/>
    <n v="102.49600000000001"/>
    <e v="#N/A"/>
    <e v="#N/A"/>
    <e v="#N/A"/>
    <n v="2174.9796118525678"/>
    <n v="2174.9796118525678"/>
    <n v="2174.9796118525678"/>
    <n v="158048.51846128661"/>
    <e v="#N/A"/>
  </r>
  <r>
    <s v="Hatton Medical PracticeFeltham and BedfontHounslowE85718Jul4"/>
    <x v="115"/>
    <x v="22"/>
    <x v="4"/>
    <x v="116"/>
    <s v="E85718"/>
    <x v="5"/>
    <n v="4"/>
    <n v="4833.2880263390398"/>
    <n v="1486"/>
    <n v="0"/>
    <n v="27.491"/>
    <n v="0"/>
    <n v="2180"/>
    <n v="0"/>
    <n v="43.382000000000005"/>
    <n v="0"/>
    <n v="4743"/>
    <n v="84.899699999999996"/>
    <n v="5131"/>
    <n v="112.88200000000001"/>
    <n v="6229"/>
    <n v="112.3907"/>
    <n v="7311"/>
    <n v="156.26400000000001"/>
    <n v="0"/>
    <n v="112.3907"/>
    <n v="156.26400000000001"/>
    <n v="43.873300000000015"/>
    <e v="#N/A"/>
    <n v="2174.9796118525678"/>
    <n v="2174.9796118525678"/>
    <n v="2174.9796118525678"/>
    <n v="158048.51846128661"/>
    <e v="#N/A"/>
  </r>
  <r>
    <s v="Hatton Medical PracticeFeltham and BedfontHounslowE85718Jun3"/>
    <x v="115"/>
    <x v="22"/>
    <x v="4"/>
    <x v="116"/>
    <s v="E85718"/>
    <x v="6"/>
    <n v="3"/>
    <n v="4833.2880263390398"/>
    <n v="1748"/>
    <n v="0"/>
    <n v="32.338000000000001"/>
    <n v="0"/>
    <n v="2268"/>
    <n v="0"/>
    <n v="45.133200000000002"/>
    <n v="0"/>
    <n v="4186"/>
    <n v="74.929400000000001"/>
    <n v="5072"/>
    <n v="111.584"/>
    <n v="5934"/>
    <n v="107.26740000000001"/>
    <n v="7340"/>
    <n v="156.71719999999999"/>
    <n v="0"/>
    <n v="107.26740000000001"/>
    <n v="156.71719999999999"/>
    <n v="49.449799999999982"/>
    <e v="#N/A"/>
    <n v="2174.9796118525678"/>
    <n v="2174.9796118525678"/>
    <n v="2174.9796118525678"/>
    <n v="158048.51846128661"/>
    <e v="#N/A"/>
  </r>
  <r>
    <s v="Hatton Medical PracticeFeltham and BedfontHounslowE85718Mar12"/>
    <x v="115"/>
    <x v="22"/>
    <x v="4"/>
    <x v="116"/>
    <s v="E85718"/>
    <x v="7"/>
    <n v="12"/>
    <n v="4833.2880263390398"/>
    <n v="34"/>
    <n v="0"/>
    <n v="0.67660000000000009"/>
    <n v="0"/>
    <m/>
    <m/>
    <m/>
    <m/>
    <n v="13020"/>
    <n v="233.05799999999999"/>
    <m/>
    <m/>
    <n v="13054"/>
    <n v="233.7346"/>
    <m/>
    <m/>
    <n v="0"/>
    <n v="233.7346"/>
    <e v="#N/A"/>
    <e v="#N/A"/>
    <e v="#N/A"/>
    <n v="2174.9796118525678"/>
    <n v="2174.9796118525678"/>
    <n v="2174.9796118525678"/>
    <n v="158048.51846128661"/>
    <e v="#N/A"/>
  </r>
  <r>
    <s v="Hatton Medical PracticeFeltham and BedfontHounslowE85718May2"/>
    <x v="115"/>
    <x v="22"/>
    <x v="4"/>
    <x v="116"/>
    <s v="E85718"/>
    <x v="8"/>
    <n v="2"/>
    <n v="4833.2880263390398"/>
    <n v="17237"/>
    <n v="0"/>
    <n v="318.8845"/>
    <n v="0"/>
    <n v="85"/>
    <n v="0"/>
    <n v="1.6915"/>
    <n v="0"/>
    <n v="13774"/>
    <n v="246.55459999999999"/>
    <n v="5645"/>
    <n v="124.19"/>
    <n v="31011"/>
    <n v="565.43910000000005"/>
    <n v="5730"/>
    <n v="125.8815"/>
    <n v="0"/>
    <n v="565.43910000000005"/>
    <n v="125.8815"/>
    <n v="-439.55760000000004"/>
    <e v="#N/A"/>
    <n v="2174.9796118525678"/>
    <n v="2174.9796118525678"/>
    <n v="2174.9796118525678"/>
    <n v="158048.51846128661"/>
    <e v="#N/A"/>
  </r>
  <r>
    <s v="Hatton Medical PracticeFeltham and BedfontHounslowE85718Nov8"/>
    <x v="115"/>
    <x v="22"/>
    <x v="4"/>
    <x v="116"/>
    <s v="E85718"/>
    <x v="9"/>
    <n v="8"/>
    <n v="4833.2880263390398"/>
    <n v="555"/>
    <n v="0"/>
    <n v="11.044500000000001"/>
    <n v="0"/>
    <m/>
    <m/>
    <m/>
    <m/>
    <n v="3655"/>
    <n v="65.424499999999995"/>
    <m/>
    <m/>
    <n v="4210"/>
    <n v="76.468999999999994"/>
    <m/>
    <m/>
    <n v="0"/>
    <n v="76.468999999999994"/>
    <e v="#N/A"/>
    <e v="#N/A"/>
    <e v="#N/A"/>
    <n v="2174.9796118525678"/>
    <n v="2174.9796118525678"/>
    <n v="2174.9796118525678"/>
    <n v="158048.51846128661"/>
    <e v="#N/A"/>
  </r>
  <r>
    <s v="Hatton Medical PracticeFeltham and BedfontHounslowE85718Oct7"/>
    <x v="115"/>
    <x v="22"/>
    <x v="4"/>
    <x v="116"/>
    <s v="E85718"/>
    <x v="10"/>
    <n v="7"/>
    <n v="4833.2880263390398"/>
    <n v="48"/>
    <n v="0"/>
    <n v="0.95520000000000005"/>
    <n v="0"/>
    <n v="0"/>
    <n v="0"/>
    <n v="0"/>
    <n v="0"/>
    <n v="3516"/>
    <n v="62.936399999999999"/>
    <n v="19767"/>
    <n v="434.87400000000002"/>
    <n v="3564"/>
    <n v="63.891599999999997"/>
    <n v="19767"/>
    <n v="434.87400000000002"/>
    <n v="0"/>
    <n v="63.891599999999997"/>
    <n v="434.87400000000002"/>
    <n v="370.98240000000004"/>
    <e v="#N/A"/>
    <n v="2174.9796118525678"/>
    <n v="2174.9796118525678"/>
    <n v="2174.9796118525678"/>
    <n v="158048.51846128661"/>
    <e v="#N/A"/>
  </r>
  <r>
    <s v="Hatton Medical PracticeFeltham and BedfontHounslowE85718Sep6"/>
    <x v="115"/>
    <x v="22"/>
    <x v="4"/>
    <x v="116"/>
    <s v="E85718"/>
    <x v="11"/>
    <n v="6"/>
    <n v="4833.2880263390398"/>
    <n v="121"/>
    <n v="0"/>
    <n v="2.4079000000000002"/>
    <n v="0"/>
    <n v="1160"/>
    <n v="0"/>
    <n v="26.099999999999998"/>
    <n v="0"/>
    <n v="5504"/>
    <n v="98.521600000000007"/>
    <n v="3300"/>
    <n v="72.599999999999994"/>
    <n v="5625"/>
    <n v="100.9295"/>
    <n v="4460"/>
    <n v="98.699999999999989"/>
    <n v="0"/>
    <n v="100.9295"/>
    <n v="98.699999999999989"/>
    <n v="-2.2295000000000158"/>
    <e v="#N/A"/>
    <n v="2174.9796118525678"/>
    <n v="2174.9796118525678"/>
    <n v="2174.9796118525678"/>
    <n v="158048.51846128661"/>
    <e v="#N/A"/>
  </r>
  <r>
    <s v="HAYES MEDICAL CENTREHH CollaborativeHillingdonE86017Apr1"/>
    <x v="116"/>
    <x v="42"/>
    <x v="1"/>
    <x v="117"/>
    <s v="E86017"/>
    <x v="0"/>
    <n v="1"/>
    <n v="18027.859128452099"/>
    <n v="13867"/>
    <n v="352"/>
    <n v="256.53949999999998"/>
    <n v="6.5119999999999996"/>
    <n v="15114"/>
    <n v="996"/>
    <n v="300.76859999999999"/>
    <n v="19.820399999999999"/>
    <n v="0"/>
    <n v="0"/>
    <n v="192"/>
    <n v="4.2240000000000002"/>
    <n v="14219"/>
    <n v="263.05149999999998"/>
    <n v="16302"/>
    <n v="324.81299999999999"/>
    <n v="0"/>
    <n v="263.05149999999998"/>
    <n v="324.81299999999999"/>
    <n v="61.761500000000012"/>
    <n v="324.81299999999999"/>
    <n v="8112.5366078034449"/>
    <n v="8112.5366078034449"/>
    <n v="8112.5366078034449"/>
    <n v="589510.99350038369"/>
    <n v="0"/>
  </r>
  <r>
    <s v="HAYES MEDICAL CENTREHH CollaborativeHillingdonE86017Aug5"/>
    <x v="116"/>
    <x v="42"/>
    <x v="1"/>
    <x v="117"/>
    <s v="E86017"/>
    <x v="1"/>
    <n v="5"/>
    <n v="18027.859128452099"/>
    <n v="18159"/>
    <n v="1895"/>
    <n v="335.94149999999996"/>
    <n v="35.057499999999997"/>
    <n v="41206"/>
    <n v="936"/>
    <n v="819.99940000000004"/>
    <n v="18.6264"/>
    <n v="34"/>
    <n v="0.60860000000000003"/>
    <n v="62"/>
    <n v="1.3640000000000001"/>
    <n v="20088"/>
    <n v="371.60759999999999"/>
    <n v="42204"/>
    <n v="839.98980000000006"/>
    <n v="0"/>
    <n v="371.60759999999999"/>
    <n v="839.98980000000006"/>
    <n v="468.38220000000007"/>
    <n v="1164.8027999999999"/>
    <n v="8112.5366078034449"/>
    <n v="8112.5366078034449"/>
    <n v="8112.5366078034449"/>
    <n v="589510.99350038369"/>
    <n v="0"/>
  </r>
  <r>
    <s v="HAYES MEDICAL CENTREHH CollaborativeHillingdonE86017Dec9"/>
    <x v="116"/>
    <x v="42"/>
    <x v="1"/>
    <x v="117"/>
    <s v="E86017"/>
    <x v="2"/>
    <n v="9"/>
    <n v="18027.859128452099"/>
    <n v="18340"/>
    <n v="1014"/>
    <n v="364.96600000000001"/>
    <n v="20.178599999999999"/>
    <m/>
    <m/>
    <m/>
    <m/>
    <n v="94"/>
    <n v="1.6826000000000001"/>
    <m/>
    <m/>
    <n v="19448"/>
    <n v="386.8272"/>
    <m/>
    <m/>
    <n v="0"/>
    <n v="386.8272"/>
    <e v="#N/A"/>
    <e v="#N/A"/>
    <e v="#N/A"/>
    <n v="8112.5366078034449"/>
    <n v="8112.5366078034449"/>
    <n v="8112.5366078034449"/>
    <n v="589510.99350038369"/>
    <e v="#N/A"/>
  </r>
  <r>
    <s v="HAYES MEDICAL CENTREHH CollaborativeHillingdonE86017Feb11"/>
    <x v="116"/>
    <x v="42"/>
    <x v="1"/>
    <x v="117"/>
    <s v="E86017"/>
    <x v="3"/>
    <n v="11"/>
    <n v="18027.859128452099"/>
    <n v="32422"/>
    <n v="85"/>
    <n v="645.19780000000003"/>
    <n v="1.6915"/>
    <m/>
    <m/>
    <m/>
    <m/>
    <n v="141"/>
    <n v="2.5238999999999998"/>
    <m/>
    <m/>
    <n v="32648"/>
    <n v="649.41320000000007"/>
    <m/>
    <m/>
    <n v="0"/>
    <n v="649.41320000000007"/>
    <e v="#N/A"/>
    <e v="#N/A"/>
    <e v="#N/A"/>
    <n v="8112.5366078034449"/>
    <n v="8112.5366078034449"/>
    <n v="8112.5366078034449"/>
    <n v="589510.99350038369"/>
    <e v="#N/A"/>
  </r>
  <r>
    <s v="HAYES MEDICAL CENTREHH CollaborativeHillingdonE86017Jan10"/>
    <x v="116"/>
    <x v="42"/>
    <x v="1"/>
    <x v="117"/>
    <s v="E86017"/>
    <x v="4"/>
    <n v="10"/>
    <n v="18027.859128452099"/>
    <n v="32937"/>
    <n v="628"/>
    <n v="655.44630000000006"/>
    <n v="12.497200000000001"/>
    <m/>
    <m/>
    <m/>
    <m/>
    <n v="180"/>
    <n v="3.222"/>
    <m/>
    <m/>
    <n v="33745"/>
    <n v="671.16550000000007"/>
    <m/>
    <m/>
    <n v="0"/>
    <n v="671.16550000000007"/>
    <e v="#N/A"/>
    <e v="#N/A"/>
    <e v="#N/A"/>
    <n v="8112.5366078034449"/>
    <n v="8112.5366078034449"/>
    <n v="8112.5366078034449"/>
    <n v="589510.99350038369"/>
    <e v="#N/A"/>
  </r>
  <r>
    <s v="HAYES MEDICAL CENTREHH CollaborativeHillingdonE86017Jul4"/>
    <x v="116"/>
    <x v="42"/>
    <x v="1"/>
    <x v="117"/>
    <s v="E86017"/>
    <x v="5"/>
    <n v="4"/>
    <n v="18027.859128452099"/>
    <n v="17677"/>
    <n v="2447"/>
    <n v="327.02449999999999"/>
    <n v="45.269500000000001"/>
    <n v="39685"/>
    <n v="1190"/>
    <n v="789.7315000000001"/>
    <n v="23.681000000000001"/>
    <n v="10"/>
    <n v="0.17899999999999999"/>
    <n v="550"/>
    <n v="12.1"/>
    <n v="20134"/>
    <n v="372.47299999999996"/>
    <n v="41425"/>
    <n v="825.51250000000016"/>
    <n v="0"/>
    <n v="372.47299999999996"/>
    <n v="825.51250000000016"/>
    <n v="453.0395000000002"/>
    <e v="#N/A"/>
    <n v="8112.5366078034449"/>
    <n v="8112.5366078034449"/>
    <n v="8112.5366078034449"/>
    <n v="589510.99350038369"/>
    <e v="#N/A"/>
  </r>
  <r>
    <s v="HAYES MEDICAL CENTREHH CollaborativeHillingdonE86017Jun3"/>
    <x v="116"/>
    <x v="42"/>
    <x v="1"/>
    <x v="117"/>
    <s v="E86017"/>
    <x v="6"/>
    <n v="3"/>
    <n v="18027.859128452099"/>
    <n v="20624"/>
    <n v="3978"/>
    <n v="381.54399999999998"/>
    <n v="73.592999999999989"/>
    <n v="49404"/>
    <n v="2367"/>
    <n v="983.13960000000009"/>
    <n v="47.103300000000004"/>
    <n v="0"/>
    <n v="0"/>
    <n v="807"/>
    <n v="17.754000000000001"/>
    <n v="24602"/>
    <n v="455.13699999999994"/>
    <n v="52578"/>
    <n v="1047.9969000000001"/>
    <n v="0"/>
    <n v="455.13699999999994"/>
    <n v="1047.9969000000001"/>
    <n v="592.85990000000015"/>
    <e v="#N/A"/>
    <n v="8112.5366078034449"/>
    <n v="8112.5366078034449"/>
    <n v="8112.5366078034449"/>
    <n v="589510.99350038369"/>
    <e v="#N/A"/>
  </r>
  <r>
    <s v="HAYES MEDICAL CENTREHH CollaborativeHillingdonE86017Mar12"/>
    <x v="116"/>
    <x v="42"/>
    <x v="1"/>
    <x v="117"/>
    <s v="E86017"/>
    <x v="7"/>
    <n v="12"/>
    <n v="18027.859128452099"/>
    <n v="28221"/>
    <n v="2321"/>
    <n v="561.59789999999998"/>
    <n v="46.187899999999999"/>
    <m/>
    <m/>
    <m/>
    <m/>
    <n v="180"/>
    <n v="3.222"/>
    <m/>
    <m/>
    <n v="30722"/>
    <n v="611.00779999999997"/>
    <m/>
    <m/>
    <n v="0"/>
    <n v="611.00779999999997"/>
    <e v="#N/A"/>
    <e v="#N/A"/>
    <e v="#N/A"/>
    <n v="8112.5366078034449"/>
    <n v="8112.5366078034449"/>
    <n v="8112.5366078034449"/>
    <n v="589510.99350038369"/>
    <e v="#N/A"/>
  </r>
  <r>
    <s v="HAYES MEDICAL CENTREHH CollaborativeHillingdonE86017May2"/>
    <x v="116"/>
    <x v="42"/>
    <x v="1"/>
    <x v="117"/>
    <s v="E86017"/>
    <x v="8"/>
    <n v="2"/>
    <n v="18027.859128452099"/>
    <n v="77665"/>
    <n v="1682"/>
    <n v="1436.8025"/>
    <n v="31.116999999999997"/>
    <n v="14313"/>
    <n v="926"/>
    <n v="284.82870000000003"/>
    <n v="18.427400000000002"/>
    <n v="0"/>
    <n v="0"/>
    <n v="283"/>
    <n v="6.226"/>
    <n v="79347"/>
    <n v="1467.9195"/>
    <n v="15522"/>
    <n v="309.4821"/>
    <n v="0"/>
    <n v="1467.9195"/>
    <n v="309.4821"/>
    <n v="-1158.4374"/>
    <e v="#N/A"/>
    <n v="8112.5366078034449"/>
    <n v="8112.5366078034449"/>
    <n v="8112.5366078034449"/>
    <n v="589510.99350038369"/>
    <e v="#N/A"/>
  </r>
  <r>
    <s v="HAYES MEDICAL CENTREHH CollaborativeHillingdonE86017Nov8"/>
    <x v="116"/>
    <x v="42"/>
    <x v="1"/>
    <x v="117"/>
    <s v="E86017"/>
    <x v="9"/>
    <n v="8"/>
    <n v="18027.859128452099"/>
    <n v="21140"/>
    <n v="547"/>
    <n v="420.68600000000004"/>
    <n v="10.885300000000001"/>
    <m/>
    <m/>
    <m/>
    <m/>
    <n v="130"/>
    <n v="2.327"/>
    <m/>
    <m/>
    <n v="21817"/>
    <n v="433.89830000000006"/>
    <m/>
    <m/>
    <n v="0"/>
    <n v="433.89830000000006"/>
    <e v="#N/A"/>
    <e v="#N/A"/>
    <e v="#N/A"/>
    <n v="8112.5366078034449"/>
    <n v="8112.5366078034449"/>
    <n v="8112.5366078034449"/>
    <n v="589510.99350038369"/>
    <e v="#N/A"/>
  </r>
  <r>
    <s v="HAYES MEDICAL CENTREHH CollaborativeHillingdonE86017Oct7"/>
    <x v="116"/>
    <x v="42"/>
    <x v="1"/>
    <x v="117"/>
    <s v="E86017"/>
    <x v="10"/>
    <n v="7"/>
    <n v="18027.859128452099"/>
    <n v="102980"/>
    <n v="3883"/>
    <n v="2049.3020000000001"/>
    <n v="77.27170000000001"/>
    <n v="0"/>
    <n v="2273"/>
    <n v="0"/>
    <n v="51.142499999999998"/>
    <n v="67"/>
    <n v="1.1993"/>
    <n v="98"/>
    <n v="2.1560000000000001"/>
    <n v="106930"/>
    <n v="2127.7730000000001"/>
    <n v="2371"/>
    <n v="53.298499999999997"/>
    <n v="0"/>
    <n v="2127.7730000000001"/>
    <n v="53.298499999999997"/>
    <n v="-2074.4745000000003"/>
    <e v="#N/A"/>
    <n v="8112.5366078034449"/>
    <n v="8112.5366078034449"/>
    <n v="8112.5366078034449"/>
    <n v="589510.99350038369"/>
    <e v="#N/A"/>
  </r>
  <r>
    <s v="HAYES MEDICAL CENTREHH CollaborativeHillingdonE86017Sep6"/>
    <x v="116"/>
    <x v="42"/>
    <x v="1"/>
    <x v="117"/>
    <s v="E86017"/>
    <x v="11"/>
    <n v="6"/>
    <n v="18027.859128452099"/>
    <n v="35636"/>
    <n v="9459"/>
    <n v="709.15640000000008"/>
    <n v="188.23410000000001"/>
    <n v="45635"/>
    <n v="3527"/>
    <n v="1026.7874999999999"/>
    <n v="79.357500000000002"/>
    <n v="19"/>
    <n v="0.34010000000000001"/>
    <n v="320"/>
    <n v="7.04"/>
    <n v="45114"/>
    <n v="897.73060000000009"/>
    <n v="49482"/>
    <n v="1113.1849999999999"/>
    <n v="0"/>
    <n v="897.73060000000009"/>
    <n v="1113.1849999999999"/>
    <n v="215.45439999999985"/>
    <e v="#N/A"/>
    <n v="8112.5366078034449"/>
    <n v="8112.5366078034449"/>
    <n v="8112.5366078034449"/>
    <n v="589510.99350038369"/>
    <e v="#N/A"/>
  </r>
  <r>
    <s v="HAZELDENE MEDICAL CENTREK&amp;W WestBrentE84066Apr1"/>
    <x v="117"/>
    <x v="6"/>
    <x v="3"/>
    <x v="118"/>
    <s v="E84066"/>
    <x v="0"/>
    <n v="1"/>
    <n v="81588.815290743296"/>
    <n v="68368"/>
    <n v="2248"/>
    <n v="1264.808"/>
    <n v="41.588000000000001"/>
    <n v="52199"/>
    <n v="7837"/>
    <n v="1038.7601"/>
    <n v="155.9563"/>
    <n v="135349"/>
    <n v="2422.7471"/>
    <n v="68247"/>
    <n v="1501.434"/>
    <n v="205965"/>
    <n v="3729.1431000000002"/>
    <n v="128283"/>
    <n v="2696.1504"/>
    <n v="0"/>
    <n v="3729.1431000000002"/>
    <n v="2696.1504"/>
    <n v="-1032.9927000000002"/>
    <n v="2696.1504"/>
    <n v="36714.966880834487"/>
    <n v="36714.966880834487"/>
    <n v="36714.966880834487"/>
    <n v="2667954.260007306"/>
    <n v="0"/>
  </r>
  <r>
    <s v="HAZELDENE MEDICAL CENTREK&amp;W WestBrentE84066Aug5"/>
    <x v="117"/>
    <x v="6"/>
    <x v="3"/>
    <x v="118"/>
    <s v="E84066"/>
    <x v="1"/>
    <n v="5"/>
    <n v="81588.815290743296"/>
    <n v="61432"/>
    <n v="17808"/>
    <n v="1136.492"/>
    <n v="329.44799999999998"/>
    <n v="70356"/>
    <n v="20210"/>
    <n v="1400.0844"/>
    <n v="402.17900000000003"/>
    <n v="44368"/>
    <n v="794.18719999999996"/>
    <n v="123775"/>
    <n v="2723.05"/>
    <n v="123608"/>
    <n v="2260.1271999999999"/>
    <n v="214341"/>
    <n v="4525.3134"/>
    <n v="0"/>
    <n v="2260.1271999999999"/>
    <n v="4525.3134"/>
    <n v="2265.1862000000001"/>
    <n v="7221.4637999999995"/>
    <n v="36714.966880834487"/>
    <n v="36714.966880834487"/>
    <n v="36714.966880834487"/>
    <n v="2667954.260007306"/>
    <n v="0"/>
  </r>
  <r>
    <s v="HAZELDENE MEDICAL CENTREK&amp;W WestBrentE84066Dec9"/>
    <x v="117"/>
    <x v="6"/>
    <x v="3"/>
    <x v="118"/>
    <s v="E84066"/>
    <x v="2"/>
    <n v="9"/>
    <n v="81588.815290743296"/>
    <n v="55272"/>
    <n v="8212"/>
    <n v="1099.9128000000001"/>
    <n v="163.4188"/>
    <m/>
    <m/>
    <m/>
    <m/>
    <n v="79943"/>
    <n v="1430.9797000000001"/>
    <m/>
    <m/>
    <n v="143427"/>
    <n v="2694.3113000000003"/>
    <m/>
    <m/>
    <n v="0"/>
    <n v="2694.3113000000003"/>
    <e v="#N/A"/>
    <e v="#N/A"/>
    <e v="#N/A"/>
    <n v="36714.966880834487"/>
    <n v="36714.966880834487"/>
    <n v="36714.966880834487"/>
    <n v="2667954.260007306"/>
    <e v="#N/A"/>
  </r>
  <r>
    <s v="HAZELDENE MEDICAL CENTREK&amp;W WestBrentE84066Feb11"/>
    <x v="117"/>
    <x v="6"/>
    <x v="3"/>
    <x v="118"/>
    <s v="E84066"/>
    <x v="3"/>
    <n v="11"/>
    <n v="81588.815290743296"/>
    <n v="60191"/>
    <n v="48336"/>
    <n v="1197.8009"/>
    <n v="961.88640000000009"/>
    <m/>
    <m/>
    <m/>
    <m/>
    <n v="35994"/>
    <n v="644.29259999999999"/>
    <m/>
    <m/>
    <n v="144521"/>
    <n v="2803.9799000000003"/>
    <m/>
    <m/>
    <n v="0"/>
    <n v="2803.9799000000003"/>
    <e v="#N/A"/>
    <e v="#N/A"/>
    <e v="#N/A"/>
    <n v="36714.966880834487"/>
    <n v="36714.966880834487"/>
    <n v="36714.966880834487"/>
    <n v="2667954.260007306"/>
    <e v="#N/A"/>
  </r>
  <r>
    <s v="HAZELDENE MEDICAL CENTREK&amp;W WestBrentE84066Jan10"/>
    <x v="117"/>
    <x v="6"/>
    <x v="3"/>
    <x v="118"/>
    <s v="E84066"/>
    <x v="4"/>
    <n v="10"/>
    <n v="81588.815290743296"/>
    <n v="86207"/>
    <n v="62771"/>
    <n v="1715.5193000000002"/>
    <n v="1249.1429000000001"/>
    <m/>
    <m/>
    <m/>
    <m/>
    <n v="72520"/>
    <n v="1298.1079999999999"/>
    <m/>
    <m/>
    <n v="221498"/>
    <n v="4262.7701999999999"/>
    <m/>
    <m/>
    <n v="0"/>
    <n v="4262.7701999999999"/>
    <e v="#N/A"/>
    <e v="#N/A"/>
    <e v="#N/A"/>
    <n v="36714.966880834487"/>
    <n v="36714.966880834487"/>
    <n v="36714.966880834487"/>
    <n v="2667954.260007306"/>
    <e v="#N/A"/>
  </r>
  <r>
    <s v="HAZELDENE MEDICAL CENTREK&amp;W WestBrentE84066Jul4"/>
    <x v="117"/>
    <x v="6"/>
    <x v="3"/>
    <x v="118"/>
    <s v="E84066"/>
    <x v="5"/>
    <n v="4"/>
    <n v="81588.815290743296"/>
    <n v="65035"/>
    <n v="11353"/>
    <n v="1203.1475"/>
    <n v="210.03049999999999"/>
    <n v="55882"/>
    <n v="10319"/>
    <n v="1112.0518"/>
    <n v="205.34810000000002"/>
    <n v="63650"/>
    <n v="1139.335"/>
    <n v="53653"/>
    <n v="1180.366"/>
    <n v="140038"/>
    <n v="2552.5129999999999"/>
    <n v="119854"/>
    <n v="2497.7658999999999"/>
    <n v="0"/>
    <n v="2552.5129999999999"/>
    <n v="2497.7658999999999"/>
    <n v="-54.747100000000046"/>
    <e v="#N/A"/>
    <n v="36714.966880834487"/>
    <n v="36714.966880834487"/>
    <n v="36714.966880834487"/>
    <n v="2667954.260007306"/>
    <e v="#N/A"/>
  </r>
  <r>
    <s v="HAZELDENE MEDICAL CENTREK&amp;W WestBrentE84066Jun3"/>
    <x v="117"/>
    <x v="6"/>
    <x v="3"/>
    <x v="118"/>
    <s v="E84066"/>
    <x v="6"/>
    <n v="3"/>
    <n v="81588.815290743296"/>
    <n v="74883"/>
    <n v="11573"/>
    <n v="1385.3354999999999"/>
    <n v="214.10049999999998"/>
    <n v="67601"/>
    <n v="19204"/>
    <n v="1345.2599"/>
    <n v="382.15960000000001"/>
    <n v="41322"/>
    <n v="739.66380000000004"/>
    <n v="83761"/>
    <n v="1842.742"/>
    <n v="127778"/>
    <n v="2339.0998"/>
    <n v="170566"/>
    <n v="3570.1615000000002"/>
    <n v="0"/>
    <n v="2339.0998"/>
    <n v="3570.1615000000002"/>
    <n v="1231.0617000000002"/>
    <e v="#N/A"/>
    <n v="36714.966880834487"/>
    <n v="36714.966880834487"/>
    <n v="36714.966880834487"/>
    <n v="2667954.260007306"/>
    <e v="#N/A"/>
  </r>
  <r>
    <s v="HAZELDENE MEDICAL CENTREK&amp;W WestBrentE84066Mar12"/>
    <x v="117"/>
    <x v="6"/>
    <x v="3"/>
    <x v="118"/>
    <s v="E84066"/>
    <x v="7"/>
    <n v="12"/>
    <n v="81588.815290743296"/>
    <n v="69963"/>
    <n v="43471"/>
    <n v="1392.2637"/>
    <n v="865.0729"/>
    <m/>
    <m/>
    <m/>
    <m/>
    <n v="88810"/>
    <n v="1589.6990000000001"/>
    <m/>
    <m/>
    <n v="202244"/>
    <n v="3847.0356000000002"/>
    <m/>
    <m/>
    <n v="0"/>
    <n v="3847.0356000000002"/>
    <e v="#N/A"/>
    <e v="#N/A"/>
    <e v="#N/A"/>
    <n v="36714.966880834487"/>
    <n v="36714.966880834487"/>
    <n v="36714.966880834487"/>
    <n v="2667954.260007306"/>
    <e v="#N/A"/>
  </r>
  <r>
    <s v="HAZELDENE MEDICAL CENTREK&amp;W WestBrentE84066May2"/>
    <x v="117"/>
    <x v="6"/>
    <x v="3"/>
    <x v="118"/>
    <s v="E84066"/>
    <x v="8"/>
    <n v="2"/>
    <n v="81588.815290743296"/>
    <n v="57067"/>
    <n v="15463"/>
    <n v="1055.7394999999999"/>
    <n v="286.06549999999999"/>
    <n v="50866"/>
    <n v="14739"/>
    <n v="1012.2334000000001"/>
    <n v="293.30610000000001"/>
    <n v="35083"/>
    <n v="627.98569999999995"/>
    <n v="72638"/>
    <n v="1598.0360000000001"/>
    <n v="107613"/>
    <n v="1969.7906999999998"/>
    <n v="138243"/>
    <n v="2903.5754999999999"/>
    <n v="0"/>
    <n v="1969.7906999999998"/>
    <n v="2903.5754999999999"/>
    <n v="933.78480000000013"/>
    <e v="#N/A"/>
    <n v="36714.966880834487"/>
    <n v="36714.966880834487"/>
    <n v="36714.966880834487"/>
    <n v="2667954.260007306"/>
    <e v="#N/A"/>
  </r>
  <r>
    <s v="HAZELDENE MEDICAL CENTREK&amp;W WestBrentE84066Nov8"/>
    <x v="117"/>
    <x v="6"/>
    <x v="3"/>
    <x v="118"/>
    <s v="E84066"/>
    <x v="9"/>
    <n v="8"/>
    <n v="81588.815290743296"/>
    <n v="76054"/>
    <n v="26694"/>
    <n v="1513.4746"/>
    <n v="531.2106"/>
    <m/>
    <m/>
    <m/>
    <m/>
    <n v="36835"/>
    <n v="659.34649999999999"/>
    <m/>
    <m/>
    <n v="139583"/>
    <n v="2704.0317"/>
    <m/>
    <m/>
    <n v="0"/>
    <n v="2704.0317"/>
    <e v="#N/A"/>
    <e v="#N/A"/>
    <e v="#N/A"/>
    <n v="36714.966880834487"/>
    <n v="36714.966880834487"/>
    <n v="36714.966880834487"/>
    <n v="2667954.260007306"/>
    <e v="#N/A"/>
  </r>
  <r>
    <s v="HAZELDENE MEDICAL CENTREK&amp;W WestBrentE84066Oct7"/>
    <x v="117"/>
    <x v="6"/>
    <x v="3"/>
    <x v="118"/>
    <s v="E84066"/>
    <x v="10"/>
    <n v="7"/>
    <n v="81588.815290743296"/>
    <n v="58959"/>
    <n v="22665"/>
    <n v="1173.2841000000001"/>
    <n v="451.0335"/>
    <n v="0"/>
    <n v="16093"/>
    <n v="0"/>
    <n v="362.09249999999997"/>
    <n v="495638"/>
    <n v="8871.9202000000005"/>
    <n v="41306"/>
    <n v="908.73199999999997"/>
    <n v="577262"/>
    <n v="10496.237800000001"/>
    <n v="57399"/>
    <n v="1270.8244999999999"/>
    <n v="0"/>
    <n v="10496.237800000001"/>
    <n v="1270.8244999999999"/>
    <n v="-9225.4133000000002"/>
    <e v="#N/A"/>
    <n v="36714.966880834487"/>
    <n v="36714.966880834487"/>
    <n v="36714.966880834487"/>
    <n v="2667954.260007306"/>
    <e v="#N/A"/>
  </r>
  <r>
    <s v="HAZELDENE MEDICAL CENTREK&amp;W WestBrentE84066Sep6"/>
    <x v="117"/>
    <x v="6"/>
    <x v="3"/>
    <x v="118"/>
    <s v="E84066"/>
    <x v="11"/>
    <n v="6"/>
    <n v="81588.815290743296"/>
    <n v="64762"/>
    <n v="21274"/>
    <n v="1288.7638000000002"/>
    <n v="423.3526"/>
    <n v="78538"/>
    <n v="39334"/>
    <n v="1767.105"/>
    <n v="885.01499999999999"/>
    <n v="91603"/>
    <n v="1639.6937"/>
    <n v="45617"/>
    <n v="1003.574"/>
    <n v="177639"/>
    <n v="3351.8101000000001"/>
    <n v="163489"/>
    <n v="3655.694"/>
    <n v="0"/>
    <n v="3351.8101000000001"/>
    <n v="3655.694"/>
    <n v="303.88389999999981"/>
    <e v="#N/A"/>
    <n v="36714.966880834487"/>
    <n v="36714.966880834487"/>
    <n v="36714.966880834487"/>
    <n v="2667954.260007306"/>
    <e v="#N/A"/>
  </r>
  <r>
    <s v="HEADSTONE LANE MEDICAL CENTREHarrow Collaborative NetworkHarrowE84676Apr1"/>
    <x v="118"/>
    <x v="41"/>
    <x v="5"/>
    <x v="119"/>
    <s v="E84676"/>
    <x v="0"/>
    <n v="1"/>
    <n v="3138.7674149025302"/>
    <n v="11520"/>
    <n v="0"/>
    <n v="213.11999999999998"/>
    <n v="0"/>
    <n v="333"/>
    <n v="0"/>
    <n v="6.6267000000000005"/>
    <n v="0"/>
    <n v="490"/>
    <n v="8.7710000000000008"/>
    <n v="1020"/>
    <n v="22.44"/>
    <n v="12010"/>
    <n v="221.89099999999996"/>
    <n v="1353"/>
    <n v="29.066700000000001"/>
    <n v="0"/>
    <n v="221.89099999999996"/>
    <n v="29.066700000000001"/>
    <n v="-192.82429999999997"/>
    <n v="29.066700000000001"/>
    <n v="1412.4453367061385"/>
    <n v="1412.4453367061385"/>
    <n v="1412.4453367061385"/>
    <n v="102637.69446731274"/>
    <n v="0"/>
  </r>
  <r>
    <s v="HEADSTONE LANE MEDICAL CENTREHarrow Collaborative NetworkHarrowE84676Aug5"/>
    <x v="118"/>
    <x v="41"/>
    <x v="5"/>
    <x v="119"/>
    <s v="E84676"/>
    <x v="1"/>
    <n v="5"/>
    <n v="3138.7674149025302"/>
    <n v="5649"/>
    <n v="0"/>
    <n v="104.50649999999999"/>
    <n v="0"/>
    <n v="824"/>
    <n v="0"/>
    <n v="16.397600000000001"/>
    <n v="0"/>
    <n v="623"/>
    <n v="11.1517"/>
    <n v="1135"/>
    <n v="24.97"/>
    <n v="6272"/>
    <n v="115.65819999999999"/>
    <n v="1959"/>
    <n v="41.367599999999996"/>
    <n v="0"/>
    <n v="115.65819999999999"/>
    <n v="41.367599999999996"/>
    <n v="-74.290599999999998"/>
    <n v="70.434299999999993"/>
    <n v="1412.4453367061385"/>
    <n v="1412.4453367061385"/>
    <n v="1412.4453367061385"/>
    <n v="102637.69446731274"/>
    <n v="0"/>
  </r>
  <r>
    <s v="HEADSTONE LANE MEDICAL CENTREHarrow Collaborative NetworkHarrowE84676Dec9"/>
    <x v="118"/>
    <x v="41"/>
    <x v="5"/>
    <x v="119"/>
    <s v="E84676"/>
    <x v="2"/>
    <n v="9"/>
    <n v="3138.7674149025302"/>
    <n v="274"/>
    <n v="0"/>
    <n v="5.4526000000000003"/>
    <n v="0"/>
    <m/>
    <m/>
    <m/>
    <m/>
    <n v="477"/>
    <n v="8.5382999999999996"/>
    <m/>
    <m/>
    <n v="751"/>
    <n v="13.9909"/>
    <m/>
    <m/>
    <n v="0"/>
    <n v="13.9909"/>
    <e v="#N/A"/>
    <e v="#N/A"/>
    <e v="#N/A"/>
    <n v="1412.4453367061385"/>
    <n v="1412.4453367061385"/>
    <n v="1412.4453367061385"/>
    <n v="102637.69446731274"/>
    <e v="#N/A"/>
  </r>
  <r>
    <s v="HEADSTONE LANE MEDICAL CENTREHarrow Collaborative NetworkHarrowE84676Feb11"/>
    <x v="118"/>
    <x v="41"/>
    <x v="5"/>
    <x v="119"/>
    <s v="E84676"/>
    <x v="3"/>
    <n v="11"/>
    <n v="3138.7674149025302"/>
    <n v="419"/>
    <n v="0"/>
    <n v="8.3381000000000007"/>
    <n v="0"/>
    <m/>
    <m/>
    <m/>
    <m/>
    <n v="1020"/>
    <n v="18.257999999999999"/>
    <m/>
    <m/>
    <n v="1439"/>
    <n v="26.5961"/>
    <m/>
    <m/>
    <n v="0"/>
    <n v="26.5961"/>
    <e v="#N/A"/>
    <e v="#N/A"/>
    <e v="#N/A"/>
    <n v="1412.4453367061385"/>
    <n v="1412.4453367061385"/>
    <n v="1412.4453367061385"/>
    <n v="102637.69446731274"/>
    <e v="#N/A"/>
  </r>
  <r>
    <s v="HEADSTONE LANE MEDICAL CENTREHarrow Collaborative NetworkHarrowE84676Jan10"/>
    <x v="118"/>
    <x v="41"/>
    <x v="5"/>
    <x v="119"/>
    <s v="E84676"/>
    <x v="4"/>
    <n v="10"/>
    <n v="3138.7674149025302"/>
    <n v="5669"/>
    <n v="66"/>
    <n v="112.81310000000001"/>
    <n v="1.3134000000000001"/>
    <m/>
    <m/>
    <m/>
    <m/>
    <n v="980"/>
    <n v="17.542000000000002"/>
    <m/>
    <m/>
    <n v="6715"/>
    <n v="131.66849999999999"/>
    <m/>
    <m/>
    <n v="0"/>
    <n v="131.66849999999999"/>
    <e v="#N/A"/>
    <e v="#N/A"/>
    <e v="#N/A"/>
    <n v="1412.4453367061385"/>
    <n v="1412.4453367061385"/>
    <n v="1412.4453367061385"/>
    <n v="102637.69446731274"/>
    <e v="#N/A"/>
  </r>
  <r>
    <s v="HEADSTONE LANE MEDICAL CENTREHarrow Collaborative NetworkHarrowE84676Jul4"/>
    <x v="118"/>
    <x v="41"/>
    <x v="5"/>
    <x v="119"/>
    <s v="E84676"/>
    <x v="5"/>
    <n v="4"/>
    <n v="3138.7674149025302"/>
    <n v="515"/>
    <n v="0"/>
    <n v="9.5274999999999999"/>
    <n v="0"/>
    <n v="608"/>
    <n v="0"/>
    <n v="12.0992"/>
    <n v="0"/>
    <n v="648"/>
    <n v="11.5992"/>
    <n v="1362"/>
    <n v="29.963999999999999"/>
    <n v="1163"/>
    <n v="21.1267"/>
    <n v="1970"/>
    <n v="42.063199999999995"/>
    <n v="0"/>
    <n v="21.1267"/>
    <n v="42.063199999999995"/>
    <n v="20.936499999999995"/>
    <e v="#N/A"/>
    <n v="1412.4453367061385"/>
    <n v="1412.4453367061385"/>
    <n v="1412.4453367061385"/>
    <n v="102637.69446731274"/>
    <e v="#N/A"/>
  </r>
  <r>
    <s v="HEADSTONE LANE MEDICAL CENTREHarrow Collaborative NetworkHarrowE84676Jun3"/>
    <x v="118"/>
    <x v="41"/>
    <x v="5"/>
    <x v="119"/>
    <s v="E84676"/>
    <x v="6"/>
    <n v="3"/>
    <n v="3138.7674149025302"/>
    <n v="645"/>
    <n v="0"/>
    <n v="11.932499999999999"/>
    <n v="0"/>
    <n v="1443"/>
    <n v="1464"/>
    <n v="28.715700000000002"/>
    <n v="29.133600000000001"/>
    <n v="730"/>
    <n v="13.067"/>
    <n v="1281"/>
    <n v="28.181999999999999"/>
    <n v="1375"/>
    <n v="24.999499999999998"/>
    <n v="4188"/>
    <n v="86.031300000000002"/>
    <n v="0"/>
    <n v="24.999499999999998"/>
    <n v="86.031300000000002"/>
    <n v="61.031800000000004"/>
    <e v="#N/A"/>
    <n v="1412.4453367061385"/>
    <n v="1412.4453367061385"/>
    <n v="1412.4453367061385"/>
    <n v="102637.69446731274"/>
    <e v="#N/A"/>
  </r>
  <r>
    <s v="HEADSTONE LANE MEDICAL CENTREHarrow Collaborative NetworkHarrowE84676Mar12"/>
    <x v="118"/>
    <x v="41"/>
    <x v="5"/>
    <x v="119"/>
    <s v="E84676"/>
    <x v="7"/>
    <n v="12"/>
    <n v="3138.7674149025302"/>
    <n v="665"/>
    <n v="0"/>
    <n v="13.233500000000001"/>
    <n v="0"/>
    <m/>
    <m/>
    <m/>
    <m/>
    <n v="1044"/>
    <n v="18.6876"/>
    <m/>
    <m/>
    <n v="1709"/>
    <n v="31.921100000000003"/>
    <m/>
    <m/>
    <n v="0"/>
    <n v="31.921100000000003"/>
    <e v="#N/A"/>
    <e v="#N/A"/>
    <e v="#N/A"/>
    <n v="1412.4453367061385"/>
    <n v="1412.4453367061385"/>
    <n v="1412.4453367061385"/>
    <n v="102637.69446731274"/>
    <e v="#N/A"/>
  </r>
  <r>
    <s v="HEADSTONE LANE MEDICAL CENTREHarrow Collaborative NetworkHarrowE84676May2"/>
    <x v="118"/>
    <x v="41"/>
    <x v="5"/>
    <x v="119"/>
    <s v="E84676"/>
    <x v="8"/>
    <n v="2"/>
    <n v="3138.7674149025302"/>
    <n v="12749"/>
    <n v="0"/>
    <n v="235.85649999999998"/>
    <n v="0"/>
    <n v="417"/>
    <n v="0"/>
    <n v="8.2983000000000011"/>
    <n v="0"/>
    <n v="549"/>
    <n v="9.8270999999999997"/>
    <n v="998"/>
    <n v="21.956"/>
    <n v="13298"/>
    <n v="245.68359999999998"/>
    <n v="1415"/>
    <n v="30.254300000000001"/>
    <n v="0"/>
    <n v="245.68359999999998"/>
    <n v="30.254300000000001"/>
    <n v="-215.42929999999998"/>
    <e v="#N/A"/>
    <n v="1412.4453367061385"/>
    <n v="1412.4453367061385"/>
    <n v="1412.4453367061385"/>
    <n v="102637.69446731274"/>
    <e v="#N/A"/>
  </r>
  <r>
    <s v="HEADSTONE LANE MEDICAL CENTREHarrow Collaborative NetworkHarrowE84676Nov8"/>
    <x v="118"/>
    <x v="41"/>
    <x v="5"/>
    <x v="119"/>
    <s v="E84676"/>
    <x v="9"/>
    <n v="8"/>
    <n v="3138.7674149025302"/>
    <n v="10708"/>
    <n v="0"/>
    <n v="213.08920000000001"/>
    <n v="0"/>
    <m/>
    <m/>
    <m/>
    <m/>
    <n v="614"/>
    <n v="10.990600000000001"/>
    <m/>
    <m/>
    <n v="11322"/>
    <n v="224.07980000000001"/>
    <m/>
    <m/>
    <n v="0"/>
    <n v="224.07980000000001"/>
    <e v="#N/A"/>
    <e v="#N/A"/>
    <e v="#N/A"/>
    <n v="1412.4453367061385"/>
    <n v="1412.4453367061385"/>
    <n v="1412.4453367061385"/>
    <n v="102637.69446731274"/>
    <e v="#N/A"/>
  </r>
  <r>
    <s v="HEADSTONE LANE MEDICAL CENTREHarrow Collaborative NetworkHarrowE84676Oct7"/>
    <x v="118"/>
    <x v="41"/>
    <x v="5"/>
    <x v="119"/>
    <s v="E84676"/>
    <x v="10"/>
    <n v="7"/>
    <n v="3138.7674149025302"/>
    <n v="506"/>
    <n v="0"/>
    <n v="10.0694"/>
    <n v="0"/>
    <n v="0"/>
    <n v="0"/>
    <n v="0"/>
    <n v="0"/>
    <n v="803"/>
    <n v="14.373699999999999"/>
    <n v="44"/>
    <n v="0.96799999999999997"/>
    <n v="1309"/>
    <n v="24.443100000000001"/>
    <n v="44"/>
    <n v="0.96799999999999997"/>
    <n v="0"/>
    <n v="24.443100000000001"/>
    <n v="0.96799999999999997"/>
    <n v="-23.475100000000001"/>
    <e v="#N/A"/>
    <n v="1412.4453367061385"/>
    <n v="1412.4453367061385"/>
    <n v="1412.4453367061385"/>
    <n v="102637.69446731274"/>
    <e v="#N/A"/>
  </r>
  <r>
    <s v="HEADSTONE LANE MEDICAL CENTREHarrow Collaborative NetworkHarrowE84676Sep6"/>
    <x v="118"/>
    <x v="41"/>
    <x v="5"/>
    <x v="119"/>
    <s v="E84676"/>
    <x v="11"/>
    <n v="6"/>
    <n v="3138.7674149025302"/>
    <n v="213"/>
    <n v="3440"/>
    <n v="4.2387000000000006"/>
    <n v="68.456000000000003"/>
    <n v="654"/>
    <n v="1809"/>
    <n v="14.715"/>
    <n v="40.702500000000001"/>
    <n v="998"/>
    <n v="17.8642"/>
    <n v="1227"/>
    <n v="26.994"/>
    <n v="4651"/>
    <n v="90.558899999999994"/>
    <n v="3690"/>
    <n v="82.411500000000004"/>
    <n v="0"/>
    <n v="90.558899999999994"/>
    <n v="82.411500000000004"/>
    <n v="-8.1473999999999904"/>
    <e v="#N/A"/>
    <n v="1412.4453367061385"/>
    <n v="1412.4453367061385"/>
    <n v="1412.4453367061385"/>
    <n v="102637.69446731274"/>
    <e v="#N/A"/>
  </r>
  <r>
    <s v="HEADSTONE ROAD SURGERYHarrow Collaborative NetworkHarrowE84680Apr1"/>
    <x v="119"/>
    <x v="41"/>
    <x v="5"/>
    <x v="120"/>
    <s v="E84680"/>
    <x v="0"/>
    <n v="1"/>
    <n v="4352.6100074097803"/>
    <n v="14811"/>
    <n v="255"/>
    <n v="274.00349999999997"/>
    <n v="4.7174999999999994"/>
    <n v="2332"/>
    <n v="350"/>
    <n v="46.406800000000004"/>
    <n v="6.9650000000000007"/>
    <n v="0"/>
    <n v="0"/>
    <n v="2023"/>
    <n v="44.506"/>
    <n v="15066"/>
    <n v="278.72099999999995"/>
    <n v="4705"/>
    <n v="97.877800000000008"/>
    <n v="0"/>
    <n v="278.72099999999995"/>
    <n v="97.877800000000008"/>
    <n v="-180.84319999999994"/>
    <n v="97.877800000000008"/>
    <n v="1958.6745033344012"/>
    <n v="1958.6745033344012"/>
    <n v="1958.6745033344012"/>
    <n v="142330.34724229982"/>
    <n v="0"/>
  </r>
  <r>
    <s v="HEADSTONE ROAD SURGERYHarrow Collaborative NetworkHarrowE84680Aug5"/>
    <x v="119"/>
    <x v="41"/>
    <x v="5"/>
    <x v="120"/>
    <s v="E84680"/>
    <x v="1"/>
    <n v="5"/>
    <n v="4352.6100074097803"/>
    <n v="2418"/>
    <n v="25"/>
    <n v="44.732999999999997"/>
    <n v="0.46249999999999997"/>
    <n v="1943"/>
    <n v="136"/>
    <n v="38.665700000000001"/>
    <n v="2.7064000000000004"/>
    <n v="1544"/>
    <n v="27.637599999999999"/>
    <n v="10118"/>
    <n v="222.596"/>
    <n v="3987"/>
    <n v="72.833100000000002"/>
    <n v="12197"/>
    <n v="263.96809999999999"/>
    <n v="0"/>
    <n v="72.833100000000002"/>
    <n v="263.96809999999999"/>
    <n v="191.13499999999999"/>
    <n v="361.84590000000003"/>
    <n v="1958.6745033344012"/>
    <n v="1958.6745033344012"/>
    <n v="1958.6745033344012"/>
    <n v="142330.34724229982"/>
    <n v="0"/>
  </r>
  <r>
    <s v="HEADSTONE ROAD SURGERYHarrow Collaborative NetworkHarrowE84680Dec9"/>
    <x v="119"/>
    <x v="41"/>
    <x v="5"/>
    <x v="120"/>
    <s v="E84680"/>
    <x v="2"/>
    <n v="9"/>
    <n v="4352.6100074097803"/>
    <n v="2679"/>
    <n v="64"/>
    <n v="53.312100000000001"/>
    <n v="1.2736000000000001"/>
    <m/>
    <m/>
    <m/>
    <m/>
    <n v="11536"/>
    <n v="206.49440000000001"/>
    <m/>
    <m/>
    <n v="14279"/>
    <n v="261.08010000000002"/>
    <m/>
    <m/>
    <n v="0"/>
    <n v="261.08010000000002"/>
    <e v="#N/A"/>
    <e v="#N/A"/>
    <e v="#N/A"/>
    <n v="1958.6745033344012"/>
    <n v="1958.6745033344012"/>
    <n v="1958.6745033344012"/>
    <n v="142330.34724229982"/>
    <e v="#N/A"/>
  </r>
  <r>
    <s v="HEADSTONE ROAD SURGERYHarrow Collaborative NetworkHarrowE84680Feb11"/>
    <x v="119"/>
    <x v="41"/>
    <x v="5"/>
    <x v="120"/>
    <s v="E84680"/>
    <x v="3"/>
    <n v="11"/>
    <n v="4352.6100074097803"/>
    <n v="2628"/>
    <n v="219"/>
    <n v="52.297200000000004"/>
    <n v="4.3581000000000003"/>
    <m/>
    <m/>
    <m/>
    <m/>
    <n v="4780"/>
    <n v="85.561999999999998"/>
    <m/>
    <m/>
    <n v="7627"/>
    <n v="142.21729999999999"/>
    <m/>
    <m/>
    <n v="0"/>
    <n v="142.21729999999999"/>
    <e v="#N/A"/>
    <e v="#N/A"/>
    <e v="#N/A"/>
    <n v="1958.6745033344012"/>
    <n v="1958.6745033344012"/>
    <n v="1958.6745033344012"/>
    <n v="142330.34724229982"/>
    <e v="#N/A"/>
  </r>
  <r>
    <s v="HEADSTONE ROAD SURGERYHarrow Collaborative NetworkHarrowE84680Jan10"/>
    <x v="119"/>
    <x v="41"/>
    <x v="5"/>
    <x v="120"/>
    <s v="E84680"/>
    <x v="4"/>
    <n v="10"/>
    <n v="4352.6100074097803"/>
    <n v="2693"/>
    <n v="663"/>
    <n v="53.590700000000005"/>
    <n v="13.193700000000002"/>
    <m/>
    <m/>
    <m/>
    <m/>
    <n v="2803"/>
    <n v="50.173699999999997"/>
    <m/>
    <m/>
    <n v="6159"/>
    <n v="116.9581"/>
    <m/>
    <m/>
    <n v="0"/>
    <n v="116.9581"/>
    <e v="#N/A"/>
    <e v="#N/A"/>
    <e v="#N/A"/>
    <n v="1958.6745033344012"/>
    <n v="1958.6745033344012"/>
    <n v="1958.6745033344012"/>
    <n v="142330.34724229982"/>
    <e v="#N/A"/>
  </r>
  <r>
    <s v="HEADSTONE ROAD SURGERYHarrow Collaborative NetworkHarrowE84680Jul4"/>
    <x v="119"/>
    <x v="41"/>
    <x v="5"/>
    <x v="120"/>
    <s v="E84680"/>
    <x v="5"/>
    <n v="4"/>
    <n v="4352.6100074097803"/>
    <n v="2536"/>
    <n v="478"/>
    <n v="46.915999999999997"/>
    <n v="8.843"/>
    <n v="1928"/>
    <n v="265"/>
    <n v="38.367200000000004"/>
    <n v="5.2735000000000003"/>
    <n v="2197"/>
    <n v="39.326300000000003"/>
    <n v="2346"/>
    <n v="51.612000000000002"/>
    <n v="5211"/>
    <n v="95.085300000000004"/>
    <n v="4539"/>
    <n v="95.252700000000004"/>
    <n v="0"/>
    <n v="95.085300000000004"/>
    <n v="95.252700000000004"/>
    <n v="0.16740000000000066"/>
    <e v="#N/A"/>
    <n v="1958.6745033344012"/>
    <n v="1958.6745033344012"/>
    <n v="1958.6745033344012"/>
    <n v="142330.34724229982"/>
    <e v="#N/A"/>
  </r>
  <r>
    <s v="HEADSTONE ROAD SURGERYHarrow Collaborative NetworkHarrowE84680Jun3"/>
    <x v="119"/>
    <x v="41"/>
    <x v="5"/>
    <x v="120"/>
    <s v="E84680"/>
    <x v="6"/>
    <n v="3"/>
    <n v="4352.6100074097803"/>
    <n v="5476"/>
    <n v="165"/>
    <n v="101.306"/>
    <n v="3.0524999999999998"/>
    <n v="2119"/>
    <n v="549"/>
    <n v="42.168100000000003"/>
    <n v="10.9251"/>
    <n v="650"/>
    <n v="11.635"/>
    <n v="2518"/>
    <n v="55.396000000000001"/>
    <n v="6291"/>
    <n v="115.9935"/>
    <n v="5186"/>
    <n v="108.48920000000001"/>
    <n v="0"/>
    <n v="115.9935"/>
    <n v="108.48920000000001"/>
    <n v="-7.5042999999999864"/>
    <e v="#N/A"/>
    <n v="1958.6745033344012"/>
    <n v="1958.6745033344012"/>
    <n v="1958.6745033344012"/>
    <n v="142330.34724229982"/>
    <e v="#N/A"/>
  </r>
  <r>
    <s v="HEADSTONE ROAD SURGERYHarrow Collaborative NetworkHarrowE84680Mar12"/>
    <x v="119"/>
    <x v="41"/>
    <x v="5"/>
    <x v="120"/>
    <s v="E84680"/>
    <x v="7"/>
    <n v="12"/>
    <n v="4352.6100074097803"/>
    <n v="2633"/>
    <n v="389"/>
    <n v="52.396700000000003"/>
    <n v="7.7411000000000003"/>
    <m/>
    <m/>
    <m/>
    <m/>
    <n v="16224"/>
    <n v="290.40960000000001"/>
    <m/>
    <m/>
    <n v="19246"/>
    <n v="350.54740000000004"/>
    <m/>
    <m/>
    <n v="0"/>
    <n v="350.54740000000004"/>
    <e v="#N/A"/>
    <e v="#N/A"/>
    <e v="#N/A"/>
    <n v="1958.6745033344012"/>
    <n v="1958.6745033344012"/>
    <n v="1958.6745033344012"/>
    <n v="142330.34724229982"/>
    <e v="#N/A"/>
  </r>
  <r>
    <s v="HEADSTONE ROAD SURGERYHarrow Collaborative NetworkHarrowE84680May2"/>
    <x v="119"/>
    <x v="41"/>
    <x v="5"/>
    <x v="120"/>
    <s v="E84680"/>
    <x v="8"/>
    <n v="2"/>
    <n v="4352.6100074097803"/>
    <n v="19511"/>
    <n v="165"/>
    <n v="360.95349999999996"/>
    <n v="3.0524999999999998"/>
    <n v="1920"/>
    <n v="218"/>
    <n v="38.207999999999998"/>
    <n v="4.3382000000000005"/>
    <n v="0"/>
    <n v="0"/>
    <n v="2951"/>
    <n v="64.921999999999997"/>
    <n v="19676"/>
    <n v="364.00599999999997"/>
    <n v="5089"/>
    <n v="107.4682"/>
    <n v="0"/>
    <n v="364.00599999999997"/>
    <n v="107.4682"/>
    <n v="-256.53779999999995"/>
    <e v="#N/A"/>
    <n v="1958.6745033344012"/>
    <n v="1958.6745033344012"/>
    <n v="1958.6745033344012"/>
    <n v="142330.34724229982"/>
    <e v="#N/A"/>
  </r>
  <r>
    <s v="HEADSTONE ROAD SURGERYHarrow Collaborative NetworkHarrowE84680Nov8"/>
    <x v="119"/>
    <x v="41"/>
    <x v="5"/>
    <x v="120"/>
    <s v="E84680"/>
    <x v="9"/>
    <n v="8"/>
    <n v="4352.6100074097803"/>
    <n v="2549"/>
    <n v="788"/>
    <n v="50.725100000000005"/>
    <n v="15.6812"/>
    <m/>
    <m/>
    <m/>
    <m/>
    <n v="8201"/>
    <n v="146.7979"/>
    <m/>
    <m/>
    <n v="11538"/>
    <n v="213.20420000000001"/>
    <m/>
    <m/>
    <n v="0"/>
    <n v="213.20420000000001"/>
    <e v="#N/A"/>
    <e v="#N/A"/>
    <e v="#N/A"/>
    <n v="1958.6745033344012"/>
    <n v="1958.6745033344012"/>
    <n v="1958.6745033344012"/>
    <n v="142330.34724229982"/>
    <e v="#N/A"/>
  </r>
  <r>
    <s v="HEADSTONE ROAD SURGERYHarrow Collaborative NetworkHarrowE84680Oct7"/>
    <x v="119"/>
    <x v="41"/>
    <x v="5"/>
    <x v="120"/>
    <s v="E84680"/>
    <x v="10"/>
    <n v="7"/>
    <n v="4352.6100074097803"/>
    <n v="13573"/>
    <n v="975"/>
    <n v="270.10270000000003"/>
    <n v="19.4025"/>
    <n v="0"/>
    <n v="824"/>
    <n v="0"/>
    <n v="18.54"/>
    <n v="2048"/>
    <n v="36.659199999999998"/>
    <n v="10253"/>
    <n v="225.566"/>
    <n v="16596"/>
    <n v="326.1644"/>
    <n v="11077"/>
    <n v="244.10599999999999"/>
    <n v="0"/>
    <n v="326.1644"/>
    <n v="244.10599999999999"/>
    <n v="-82.058400000000006"/>
    <e v="#N/A"/>
    <n v="1958.6745033344012"/>
    <n v="1958.6745033344012"/>
    <n v="1958.6745033344012"/>
    <n v="142330.34724229982"/>
    <e v="#N/A"/>
  </r>
  <r>
    <s v="HEADSTONE ROAD SURGERYHarrow Collaborative NetworkHarrowE84680Sep6"/>
    <x v="119"/>
    <x v="41"/>
    <x v="5"/>
    <x v="120"/>
    <s v="E84680"/>
    <x v="11"/>
    <n v="6"/>
    <n v="4352.6100074097803"/>
    <n v="3495"/>
    <n v="1644"/>
    <n v="69.5505"/>
    <n v="32.715600000000002"/>
    <n v="2968"/>
    <n v="180"/>
    <n v="66.78"/>
    <n v="4.05"/>
    <n v="2043"/>
    <n v="36.569699999999997"/>
    <n v="19510"/>
    <n v="429.22"/>
    <n v="7182"/>
    <n v="138.83580000000001"/>
    <n v="22658"/>
    <n v="500.05"/>
    <n v="0"/>
    <n v="138.83580000000001"/>
    <n v="500.05"/>
    <n v="361.21420000000001"/>
    <e v="#N/A"/>
    <n v="1958.6745033344012"/>
    <n v="1958.6745033344012"/>
    <n v="1958.6745033344012"/>
    <n v="142330.34724229982"/>
    <e v="#N/A"/>
  </r>
  <r>
    <s v="HEATHROW MEDICAL CENTRELong Lane First Care Group PCNHillingdonE86637Apr1"/>
    <x v="120"/>
    <x v="1"/>
    <x v="1"/>
    <x v="121"/>
    <s v="E86637"/>
    <x v="0"/>
    <n v="1"/>
    <n v="6066.2617204492399"/>
    <n v="5647"/>
    <n v="835"/>
    <n v="104.4695"/>
    <n v="15.4475"/>
    <n v="10522"/>
    <n v="3260"/>
    <n v="209.3878"/>
    <n v="64.874000000000009"/>
    <n v="1954"/>
    <n v="34.976599999999998"/>
    <n v="0"/>
    <n v="0"/>
    <n v="8436"/>
    <n v="154.89359999999999"/>
    <n v="13782"/>
    <n v="274.26179999999999"/>
    <n v="0"/>
    <n v="154.89359999999999"/>
    <n v="274.26179999999999"/>
    <n v="119.3682"/>
    <n v="274.26179999999999"/>
    <n v="2729.817774202158"/>
    <n v="2729.817774202158"/>
    <n v="2729.817774202158"/>
    <n v="198366.75825869016"/>
    <n v="0"/>
  </r>
  <r>
    <s v="HEATHROW MEDICAL CENTRELong Lane First Care Group PCNHillingdonE86637Aug5"/>
    <x v="120"/>
    <x v="1"/>
    <x v="1"/>
    <x v="121"/>
    <s v="E86637"/>
    <x v="1"/>
    <n v="5"/>
    <n v="6066.2617204492399"/>
    <n v="5191"/>
    <n v="1333"/>
    <n v="96.033499999999989"/>
    <n v="24.660499999999999"/>
    <n v="8707"/>
    <n v="1025"/>
    <n v="173.26930000000002"/>
    <n v="20.397500000000001"/>
    <n v="2023"/>
    <n v="36.2117"/>
    <n v="0"/>
    <n v="0"/>
    <n v="8547"/>
    <n v="156.9057"/>
    <n v="9732"/>
    <n v="193.66680000000002"/>
    <n v="0"/>
    <n v="156.9057"/>
    <n v="193.66680000000002"/>
    <n v="36.761100000000027"/>
    <n v="467.92860000000002"/>
    <n v="2729.817774202158"/>
    <n v="2729.817774202158"/>
    <n v="2729.817774202158"/>
    <n v="198366.75825869016"/>
    <n v="0"/>
  </r>
  <r>
    <s v="HEATHROW MEDICAL CENTRELong Lane First Care Group PCNHillingdonE86637Dec9"/>
    <x v="120"/>
    <x v="1"/>
    <x v="1"/>
    <x v="121"/>
    <s v="E86637"/>
    <x v="2"/>
    <n v="9"/>
    <n v="6066.2617204492399"/>
    <n v="8389"/>
    <n v="972"/>
    <n v="166.94110000000001"/>
    <n v="19.3428"/>
    <m/>
    <m/>
    <m/>
    <m/>
    <n v="0"/>
    <n v="0"/>
    <m/>
    <m/>
    <n v="9361"/>
    <n v="186.28390000000002"/>
    <m/>
    <m/>
    <n v="0"/>
    <n v="186.28390000000002"/>
    <e v="#N/A"/>
    <e v="#N/A"/>
    <e v="#N/A"/>
    <n v="2729.817774202158"/>
    <n v="2729.817774202158"/>
    <n v="2729.817774202158"/>
    <n v="198366.75825869016"/>
    <e v="#N/A"/>
  </r>
  <r>
    <s v="HEATHROW MEDICAL CENTRELong Lane First Care Group PCNHillingdonE86637Feb11"/>
    <x v="120"/>
    <x v="1"/>
    <x v="1"/>
    <x v="121"/>
    <s v="E86637"/>
    <x v="3"/>
    <n v="11"/>
    <n v="6066.2617204492399"/>
    <n v="10078"/>
    <n v="1011"/>
    <n v="200.5522"/>
    <n v="20.1189"/>
    <m/>
    <m/>
    <m/>
    <m/>
    <n v="0"/>
    <n v="0"/>
    <m/>
    <m/>
    <n v="11089"/>
    <n v="220.6711"/>
    <m/>
    <m/>
    <n v="0"/>
    <n v="220.6711"/>
    <e v="#N/A"/>
    <e v="#N/A"/>
    <e v="#N/A"/>
    <n v="2729.817774202158"/>
    <n v="2729.817774202158"/>
    <n v="2729.817774202158"/>
    <n v="198366.75825869016"/>
    <e v="#N/A"/>
  </r>
  <r>
    <s v="HEATHROW MEDICAL CENTRELong Lane First Care Group PCNHillingdonE86637Jan10"/>
    <x v="120"/>
    <x v="1"/>
    <x v="1"/>
    <x v="121"/>
    <s v="E86637"/>
    <x v="4"/>
    <n v="10"/>
    <n v="6066.2617204492399"/>
    <n v="13551"/>
    <n v="1444"/>
    <n v="269.66489999999999"/>
    <n v="28.735600000000002"/>
    <m/>
    <m/>
    <m/>
    <m/>
    <n v="0"/>
    <n v="0"/>
    <m/>
    <m/>
    <n v="14995"/>
    <n v="298.40049999999997"/>
    <m/>
    <m/>
    <n v="0"/>
    <n v="298.40049999999997"/>
    <e v="#N/A"/>
    <e v="#N/A"/>
    <e v="#N/A"/>
    <n v="2729.817774202158"/>
    <n v="2729.817774202158"/>
    <n v="2729.817774202158"/>
    <n v="198366.75825869016"/>
    <e v="#N/A"/>
  </r>
  <r>
    <s v="HEATHROW MEDICAL CENTRELong Lane First Care Group PCNHillingdonE86637Jul4"/>
    <x v="120"/>
    <x v="1"/>
    <x v="1"/>
    <x v="121"/>
    <s v="E86637"/>
    <x v="5"/>
    <n v="4"/>
    <n v="6066.2617204492399"/>
    <n v="7798"/>
    <n v="1453"/>
    <n v="144.26300000000001"/>
    <n v="26.880499999999998"/>
    <n v="10216"/>
    <n v="1495"/>
    <n v="203.29840000000002"/>
    <n v="29.750500000000002"/>
    <n v="1949"/>
    <n v="34.887099999999997"/>
    <n v="0"/>
    <n v="0"/>
    <n v="11200"/>
    <n v="206.03060000000002"/>
    <n v="11711"/>
    <n v="233.0489"/>
    <n v="0"/>
    <n v="206.03060000000002"/>
    <n v="233.0489"/>
    <n v="27.018299999999982"/>
    <e v="#N/A"/>
    <n v="2729.817774202158"/>
    <n v="2729.817774202158"/>
    <n v="2729.817774202158"/>
    <n v="198366.75825869016"/>
    <e v="#N/A"/>
  </r>
  <r>
    <s v="HEATHROW MEDICAL CENTRELong Lane First Care Group PCNHillingdonE86637Jun3"/>
    <x v="120"/>
    <x v="1"/>
    <x v="1"/>
    <x v="121"/>
    <s v="E86637"/>
    <x v="6"/>
    <n v="3"/>
    <n v="6066.2617204492399"/>
    <n v="7197"/>
    <n v="2486"/>
    <n v="133.14449999999999"/>
    <n v="45.991"/>
    <n v="38861"/>
    <n v="1541"/>
    <n v="773.33390000000009"/>
    <n v="30.665900000000001"/>
    <n v="2276"/>
    <n v="40.740400000000001"/>
    <n v="0"/>
    <n v="0"/>
    <n v="11959"/>
    <n v="219.87589999999997"/>
    <n v="40402"/>
    <n v="803.99980000000005"/>
    <n v="0"/>
    <n v="219.87589999999997"/>
    <n v="803.99980000000005"/>
    <n v="584.12390000000005"/>
    <e v="#N/A"/>
    <n v="2729.817774202158"/>
    <n v="2729.817774202158"/>
    <n v="2729.817774202158"/>
    <n v="198366.75825869016"/>
    <e v="#N/A"/>
  </r>
  <r>
    <s v="HEATHROW MEDICAL CENTRELong Lane First Care Group PCNHillingdonE86637Mar12"/>
    <x v="120"/>
    <x v="1"/>
    <x v="1"/>
    <x v="121"/>
    <s v="E86637"/>
    <x v="7"/>
    <n v="12"/>
    <n v="6066.2617204492399"/>
    <n v="30244"/>
    <n v="2154"/>
    <n v="601.85559999999998"/>
    <n v="42.864600000000003"/>
    <m/>
    <m/>
    <m/>
    <m/>
    <n v="0"/>
    <n v="0"/>
    <m/>
    <m/>
    <n v="32398"/>
    <n v="644.72019999999998"/>
    <m/>
    <m/>
    <n v="0"/>
    <n v="644.72019999999998"/>
    <e v="#N/A"/>
    <e v="#N/A"/>
    <e v="#N/A"/>
    <n v="2729.817774202158"/>
    <n v="2729.817774202158"/>
    <n v="2729.817774202158"/>
    <n v="198366.75825869016"/>
    <e v="#N/A"/>
  </r>
  <r>
    <s v="HEATHROW MEDICAL CENTRELong Lane First Care Group PCNHillingdonE86637May2"/>
    <x v="120"/>
    <x v="1"/>
    <x v="1"/>
    <x v="121"/>
    <s v="E86637"/>
    <x v="8"/>
    <n v="2"/>
    <n v="6066.2617204492399"/>
    <n v="8997"/>
    <n v="855"/>
    <n v="166.44450000000001"/>
    <n v="15.817499999999999"/>
    <n v="8608"/>
    <n v="1088"/>
    <n v="171.29920000000001"/>
    <n v="21.651200000000003"/>
    <n v="2088"/>
    <n v="37.3752"/>
    <n v="0"/>
    <n v="0"/>
    <n v="11940"/>
    <n v="219.63720000000001"/>
    <n v="9696"/>
    <n v="192.9504"/>
    <n v="0"/>
    <n v="219.63720000000001"/>
    <n v="192.9504"/>
    <n v="-26.686800000000005"/>
    <e v="#N/A"/>
    <n v="2729.817774202158"/>
    <n v="2729.817774202158"/>
    <n v="2729.817774202158"/>
    <n v="198366.75825869016"/>
    <e v="#N/A"/>
  </r>
  <r>
    <s v="HEATHROW MEDICAL CENTRELong Lane First Care Group PCNHillingdonE86637Nov8"/>
    <x v="120"/>
    <x v="1"/>
    <x v="1"/>
    <x v="121"/>
    <s v="E86637"/>
    <x v="9"/>
    <n v="8"/>
    <n v="6066.2617204492399"/>
    <n v="14699"/>
    <n v="1059"/>
    <n v="292.51010000000002"/>
    <n v="21.074100000000001"/>
    <m/>
    <m/>
    <m/>
    <m/>
    <n v="0"/>
    <n v="0"/>
    <m/>
    <m/>
    <n v="15758"/>
    <n v="313.58420000000001"/>
    <m/>
    <m/>
    <n v="0"/>
    <n v="313.58420000000001"/>
    <e v="#N/A"/>
    <e v="#N/A"/>
    <e v="#N/A"/>
    <n v="2729.817774202158"/>
    <n v="2729.817774202158"/>
    <n v="2729.817774202158"/>
    <n v="198366.75825869016"/>
    <e v="#N/A"/>
  </r>
  <r>
    <s v="HEATHROW MEDICAL CENTRELong Lane First Care Group PCNHillingdonE86637Oct7"/>
    <x v="120"/>
    <x v="1"/>
    <x v="1"/>
    <x v="121"/>
    <s v="E86637"/>
    <x v="10"/>
    <n v="7"/>
    <n v="6066.2617204492399"/>
    <n v="8357"/>
    <n v="6394"/>
    <n v="166.30430000000001"/>
    <n v="127.2406"/>
    <n v="0"/>
    <n v="4344"/>
    <n v="0"/>
    <n v="97.74"/>
    <n v="719"/>
    <n v="12.870100000000001"/>
    <n v="2"/>
    <n v="4.3999999999999997E-2"/>
    <n v="15470"/>
    <n v="306.41499999999996"/>
    <n v="4346"/>
    <n v="97.783999999999992"/>
    <n v="0"/>
    <n v="306.41499999999996"/>
    <n v="97.783999999999992"/>
    <n v="-208.63099999999997"/>
    <e v="#N/A"/>
    <n v="2729.817774202158"/>
    <n v="2729.817774202158"/>
    <n v="2729.817774202158"/>
    <n v="198366.75825869016"/>
    <e v="#N/A"/>
  </r>
  <r>
    <s v="HEATHROW MEDICAL CENTRELong Lane First Care Group PCNHillingdonE86637Sep6"/>
    <x v="120"/>
    <x v="1"/>
    <x v="1"/>
    <x v="121"/>
    <s v="E86637"/>
    <x v="11"/>
    <n v="6"/>
    <n v="6066.2617204492399"/>
    <n v="6014"/>
    <n v="5889"/>
    <n v="119.6786"/>
    <n v="117.19110000000001"/>
    <n v="11213"/>
    <n v="4580"/>
    <n v="252.29249999999999"/>
    <n v="103.05"/>
    <n v="3123"/>
    <n v="55.901699999999998"/>
    <n v="0"/>
    <n v="0"/>
    <n v="15026"/>
    <n v="292.77140000000003"/>
    <n v="15793"/>
    <n v="355.34249999999997"/>
    <n v="0"/>
    <n v="292.77140000000003"/>
    <n v="355.34249999999997"/>
    <n v="62.571099999999944"/>
    <e v="#N/A"/>
    <n v="2729.817774202158"/>
    <n v="2729.817774202158"/>
    <n v="2729.817774202158"/>
    <n v="198366.75825869016"/>
    <e v="#N/A"/>
  </r>
  <r>
    <s v="HILLCREST SURGERYActonEalingE85028Apr1"/>
    <x v="121"/>
    <x v="3"/>
    <x v="2"/>
    <x v="122"/>
    <s v="E85028"/>
    <x v="0"/>
    <n v="1"/>
    <n v="8620.1083524517599"/>
    <n v="3248"/>
    <n v="0"/>
    <n v="60.087999999999994"/>
    <n v="0"/>
    <n v="3011"/>
    <n v="178"/>
    <n v="59.918900000000001"/>
    <n v="3.5422000000000002"/>
    <n v="2655"/>
    <n v="47.524500000000003"/>
    <n v="3384"/>
    <n v="74.447999999999993"/>
    <n v="5903"/>
    <n v="107.6125"/>
    <n v="6573"/>
    <n v="137.9091"/>
    <n v="0"/>
    <n v="107.6125"/>
    <n v="137.9091"/>
    <n v="30.296599999999998"/>
    <n v="137.9091"/>
    <n v="3879.0487586032918"/>
    <n v="3879.0487586032918"/>
    <n v="3879.0487586032918"/>
    <n v="281877.54312517255"/>
    <n v="0"/>
  </r>
  <r>
    <s v="HILLCREST SURGERYActonEalingE85028Aug5"/>
    <x v="121"/>
    <x v="3"/>
    <x v="2"/>
    <x v="122"/>
    <s v="E85028"/>
    <x v="1"/>
    <n v="5"/>
    <n v="8620.1083524517599"/>
    <n v="2888"/>
    <n v="11"/>
    <n v="53.427999999999997"/>
    <n v="0.20349999999999999"/>
    <n v="3230"/>
    <n v="22"/>
    <n v="64.277000000000001"/>
    <n v="0.43780000000000002"/>
    <n v="2847"/>
    <n v="50.961300000000001"/>
    <n v="2931"/>
    <n v="64.481999999999999"/>
    <n v="5746"/>
    <n v="104.5928"/>
    <n v="6183"/>
    <n v="129.1968"/>
    <n v="0"/>
    <n v="104.5928"/>
    <n v="129.1968"/>
    <n v="24.603999999999999"/>
    <n v="267.10590000000002"/>
    <n v="3879.0487586032918"/>
    <n v="3879.0487586032918"/>
    <n v="3879.0487586032918"/>
    <n v="281877.54312517255"/>
    <n v="0"/>
  </r>
  <r>
    <s v="HILLCREST SURGERYActonEalingE85028Dec9"/>
    <x v="121"/>
    <x v="3"/>
    <x v="2"/>
    <x v="122"/>
    <s v="E85028"/>
    <x v="2"/>
    <n v="9"/>
    <n v="8620.1083524517599"/>
    <n v="5976"/>
    <n v="25"/>
    <n v="118.92240000000001"/>
    <n v="0.49750000000000005"/>
    <m/>
    <m/>
    <m/>
    <m/>
    <n v="3580"/>
    <n v="64.081999999999994"/>
    <m/>
    <m/>
    <n v="9581"/>
    <n v="183.50190000000001"/>
    <m/>
    <m/>
    <n v="0"/>
    <n v="183.50190000000001"/>
    <e v="#N/A"/>
    <e v="#N/A"/>
    <e v="#N/A"/>
    <n v="3879.0487586032918"/>
    <n v="3879.0487586032918"/>
    <n v="3879.0487586032918"/>
    <n v="281877.54312517255"/>
    <e v="#N/A"/>
  </r>
  <r>
    <s v="HILLCREST SURGERYActonEalingE85028Feb11"/>
    <x v="121"/>
    <x v="3"/>
    <x v="2"/>
    <x v="122"/>
    <s v="E85028"/>
    <x v="3"/>
    <n v="11"/>
    <n v="8620.1083524517599"/>
    <n v="5924"/>
    <n v="52"/>
    <n v="117.88760000000001"/>
    <n v="1.0348000000000002"/>
    <m/>
    <m/>
    <m/>
    <m/>
    <n v="18296"/>
    <n v="327.4984"/>
    <m/>
    <m/>
    <n v="24272"/>
    <n v="446.42079999999999"/>
    <m/>
    <m/>
    <n v="0"/>
    <n v="446.42079999999999"/>
    <e v="#N/A"/>
    <e v="#N/A"/>
    <e v="#N/A"/>
    <n v="3879.0487586032918"/>
    <n v="3879.0487586032918"/>
    <n v="3879.0487586032918"/>
    <n v="281877.54312517255"/>
    <e v="#N/A"/>
  </r>
  <r>
    <s v="HILLCREST SURGERYActonEalingE85028Jan10"/>
    <x v="121"/>
    <x v="3"/>
    <x v="2"/>
    <x v="122"/>
    <s v="E85028"/>
    <x v="4"/>
    <n v="10"/>
    <n v="8620.1083524517599"/>
    <n v="7003"/>
    <n v="31"/>
    <n v="139.3597"/>
    <n v="0.6169"/>
    <m/>
    <m/>
    <m/>
    <m/>
    <n v="6838"/>
    <n v="122.4002"/>
    <m/>
    <m/>
    <n v="13872"/>
    <n v="262.3768"/>
    <m/>
    <m/>
    <n v="0"/>
    <n v="262.3768"/>
    <e v="#N/A"/>
    <e v="#N/A"/>
    <e v="#N/A"/>
    <n v="3879.0487586032918"/>
    <n v="3879.0487586032918"/>
    <n v="3879.0487586032918"/>
    <n v="281877.54312517255"/>
    <e v="#N/A"/>
  </r>
  <r>
    <s v="HILLCREST SURGERYActonEalingE85028Jul4"/>
    <x v="121"/>
    <x v="3"/>
    <x v="2"/>
    <x v="122"/>
    <s v="E85028"/>
    <x v="5"/>
    <n v="4"/>
    <n v="8620.1083524517599"/>
    <n v="3972"/>
    <n v="19"/>
    <n v="73.481999999999999"/>
    <n v="0.35149999999999998"/>
    <n v="3305"/>
    <n v="37"/>
    <n v="65.769500000000008"/>
    <n v="0.73630000000000007"/>
    <n v="3956"/>
    <n v="70.812399999999997"/>
    <n v="4156"/>
    <n v="91.432000000000002"/>
    <n v="7947"/>
    <n v="144.64589999999998"/>
    <n v="7498"/>
    <n v="157.93780000000001"/>
    <n v="0"/>
    <n v="144.64589999999998"/>
    <n v="157.93780000000001"/>
    <n v="13.291900000000027"/>
    <e v="#N/A"/>
    <n v="3879.0487586032918"/>
    <n v="3879.0487586032918"/>
    <n v="3879.0487586032918"/>
    <n v="281877.54312517255"/>
    <e v="#N/A"/>
  </r>
  <r>
    <s v="HILLCREST SURGERYActonEalingE85028Jun3"/>
    <x v="121"/>
    <x v="3"/>
    <x v="2"/>
    <x v="122"/>
    <s v="E85028"/>
    <x v="6"/>
    <n v="3"/>
    <n v="8620.1083524517599"/>
    <n v="3238"/>
    <n v="10"/>
    <n v="59.902999999999999"/>
    <n v="0.185"/>
    <n v="2637"/>
    <n v="37"/>
    <n v="52.476300000000002"/>
    <n v="0.73630000000000007"/>
    <n v="3217"/>
    <n v="57.584299999999999"/>
    <n v="3337"/>
    <n v="73.414000000000001"/>
    <n v="6465"/>
    <n v="117.67230000000001"/>
    <n v="6011"/>
    <n v="126.6266"/>
    <n v="0"/>
    <n v="117.67230000000001"/>
    <n v="126.6266"/>
    <n v="8.9542999999999893"/>
    <e v="#N/A"/>
    <n v="3879.0487586032918"/>
    <n v="3879.0487586032918"/>
    <n v="3879.0487586032918"/>
    <n v="281877.54312517255"/>
    <e v="#N/A"/>
  </r>
  <r>
    <s v="HILLCREST SURGERYActonEalingE85028Mar12"/>
    <x v="121"/>
    <x v="3"/>
    <x v="2"/>
    <x v="122"/>
    <s v="E85028"/>
    <x v="7"/>
    <n v="12"/>
    <n v="8620.1083524517599"/>
    <n v="6417"/>
    <n v="11"/>
    <n v="127.6983"/>
    <n v="0.21890000000000001"/>
    <m/>
    <m/>
    <m/>
    <m/>
    <n v="3385"/>
    <n v="60.591500000000003"/>
    <m/>
    <m/>
    <n v="9813"/>
    <n v="188.5087"/>
    <m/>
    <m/>
    <n v="0"/>
    <n v="188.5087"/>
    <e v="#N/A"/>
    <e v="#N/A"/>
    <e v="#N/A"/>
    <n v="3879.0487586032918"/>
    <n v="3879.0487586032918"/>
    <n v="3879.0487586032918"/>
    <n v="281877.54312517255"/>
    <e v="#N/A"/>
  </r>
  <r>
    <s v="HILLCREST SURGERYActonEalingE85028May2"/>
    <x v="121"/>
    <x v="3"/>
    <x v="2"/>
    <x v="122"/>
    <s v="E85028"/>
    <x v="8"/>
    <n v="2"/>
    <n v="8620.1083524517599"/>
    <n v="3141"/>
    <n v="0"/>
    <n v="58.108499999999999"/>
    <n v="0"/>
    <n v="2516"/>
    <n v="24"/>
    <n v="50.068400000000004"/>
    <n v="0.47760000000000002"/>
    <n v="3513"/>
    <n v="62.8827"/>
    <n v="3356"/>
    <n v="73.831999999999994"/>
    <n v="6654"/>
    <n v="120.99119999999999"/>
    <n v="5896"/>
    <n v="124.378"/>
    <n v="0"/>
    <n v="120.99119999999999"/>
    <n v="124.378"/>
    <n v="3.386800000000008"/>
    <e v="#N/A"/>
    <n v="3879.0487586032918"/>
    <n v="3879.0487586032918"/>
    <n v="3879.0487586032918"/>
    <n v="281877.54312517255"/>
    <e v="#N/A"/>
  </r>
  <r>
    <s v="HILLCREST SURGERYActonEalingE85028Nov8"/>
    <x v="121"/>
    <x v="3"/>
    <x v="2"/>
    <x v="122"/>
    <s v="E85028"/>
    <x v="9"/>
    <n v="8"/>
    <n v="8620.1083524517599"/>
    <n v="3562"/>
    <n v="17"/>
    <n v="70.883800000000008"/>
    <n v="0.33830000000000005"/>
    <m/>
    <m/>
    <m/>
    <m/>
    <n v="11275"/>
    <n v="201.82249999999999"/>
    <m/>
    <m/>
    <n v="14854"/>
    <n v="273.0446"/>
    <m/>
    <m/>
    <n v="0"/>
    <n v="273.0446"/>
    <e v="#N/A"/>
    <e v="#N/A"/>
    <e v="#N/A"/>
    <n v="3879.0487586032918"/>
    <n v="3879.0487586032918"/>
    <n v="3879.0487586032918"/>
    <n v="281877.54312517255"/>
    <e v="#N/A"/>
  </r>
  <r>
    <s v="HILLCREST SURGERYActonEalingE85028Oct7"/>
    <x v="121"/>
    <x v="3"/>
    <x v="2"/>
    <x v="122"/>
    <s v="E85028"/>
    <x v="10"/>
    <n v="7"/>
    <n v="8620.1083524517599"/>
    <n v="2642"/>
    <n v="30"/>
    <n v="52.575800000000001"/>
    <n v="0.59699999999999998"/>
    <n v="0"/>
    <n v="35"/>
    <n v="0"/>
    <n v="0.78749999999999998"/>
    <n v="7692"/>
    <n v="137.68680000000001"/>
    <n v="11602"/>
    <n v="255.244"/>
    <n v="10364"/>
    <n v="190.8596"/>
    <n v="11637"/>
    <n v="256.03149999999999"/>
    <n v="0"/>
    <n v="190.8596"/>
    <n v="256.03149999999999"/>
    <n v="65.171899999999994"/>
    <e v="#N/A"/>
    <n v="3879.0487586032918"/>
    <n v="3879.0487586032918"/>
    <n v="3879.0487586032918"/>
    <n v="281877.54312517255"/>
    <e v="#N/A"/>
  </r>
  <r>
    <s v="HILLCREST SURGERYActonEalingE85028Sep6"/>
    <x v="121"/>
    <x v="3"/>
    <x v="2"/>
    <x v="122"/>
    <s v="E85028"/>
    <x v="11"/>
    <n v="6"/>
    <n v="8620.1083524517599"/>
    <n v="2433"/>
    <n v="32"/>
    <n v="48.416700000000006"/>
    <n v="0.63680000000000003"/>
    <n v="3352"/>
    <n v="57"/>
    <n v="75.42"/>
    <n v="1.2825"/>
    <n v="6862"/>
    <n v="122.82980000000001"/>
    <n v="4673"/>
    <n v="102.806"/>
    <n v="9327"/>
    <n v="171.88330000000002"/>
    <n v="8082"/>
    <n v="179.5085"/>
    <n v="0"/>
    <n v="171.88330000000002"/>
    <n v="179.5085"/>
    <n v="7.6251999999999782"/>
    <e v="#N/A"/>
    <n v="3879.0487586032918"/>
    <n v="3879.0487586032918"/>
    <n v="3879.0487586032918"/>
    <n v="281877.54312517255"/>
    <e v="#N/A"/>
  </r>
  <r>
    <s v="HILLINGDON HEALTH CENTRESynergyHillingdonE86036Apr1"/>
    <x v="122"/>
    <x v="14"/>
    <x v="1"/>
    <x v="123"/>
    <s v="E86036"/>
    <x v="0"/>
    <n v="1"/>
    <n v="8395.1113101996107"/>
    <n v="9156"/>
    <n v="0"/>
    <n v="169.386"/>
    <n v="0"/>
    <n v="15656"/>
    <n v="4"/>
    <n v="311.55440000000004"/>
    <n v="7.9600000000000004E-2"/>
    <n v="0"/>
    <n v="0"/>
    <n v="2476"/>
    <n v="54.472000000000001"/>
    <n v="9156"/>
    <n v="169.386"/>
    <n v="18136"/>
    <n v="366.10600000000005"/>
    <n v="0"/>
    <n v="169.386"/>
    <n v="366.10600000000005"/>
    <n v="196.72000000000006"/>
    <n v="366.10600000000005"/>
    <n v="3777.8000895898249"/>
    <n v="3777.8000895898249"/>
    <n v="3777.8000895898249"/>
    <n v="274520.13984352729"/>
    <n v="0"/>
  </r>
  <r>
    <s v="HILLINGDON HEALTH CENTRESynergyHillingdonE86036Aug5"/>
    <x v="122"/>
    <x v="14"/>
    <x v="1"/>
    <x v="123"/>
    <s v="E86036"/>
    <x v="1"/>
    <n v="5"/>
    <n v="8395.1113101996107"/>
    <n v="13028"/>
    <n v="0"/>
    <n v="241.018"/>
    <n v="0"/>
    <n v="2597"/>
    <n v="0"/>
    <n v="51.680300000000003"/>
    <n v="0"/>
    <n v="10078"/>
    <n v="180.39619999999999"/>
    <n v="639"/>
    <n v="14.058"/>
    <n v="23106"/>
    <n v="421.41419999999999"/>
    <n v="3236"/>
    <n v="65.73830000000001"/>
    <n v="0"/>
    <n v="421.41419999999999"/>
    <n v="65.73830000000001"/>
    <n v="-355.67589999999996"/>
    <n v="431.84430000000009"/>
    <n v="3777.8000895898249"/>
    <n v="3777.8000895898249"/>
    <n v="3777.8000895898249"/>
    <n v="274520.13984352729"/>
    <n v="0"/>
  </r>
  <r>
    <s v="HILLINGDON HEALTH CENTRESynergyHillingdonE86036Dec9"/>
    <x v="122"/>
    <x v="14"/>
    <x v="1"/>
    <x v="123"/>
    <s v="E86036"/>
    <x v="2"/>
    <n v="9"/>
    <n v="8395.1113101996107"/>
    <n v="7345"/>
    <n v="0"/>
    <n v="146.16550000000001"/>
    <n v="0"/>
    <m/>
    <m/>
    <m/>
    <m/>
    <n v="3252"/>
    <n v="58.210799999999999"/>
    <m/>
    <m/>
    <n v="10597"/>
    <n v="204.37630000000001"/>
    <m/>
    <m/>
    <n v="0"/>
    <n v="204.37630000000001"/>
    <e v="#N/A"/>
    <e v="#N/A"/>
    <e v="#N/A"/>
    <n v="3777.8000895898249"/>
    <n v="3777.8000895898249"/>
    <n v="3777.8000895898249"/>
    <n v="274520.13984352729"/>
    <e v="#N/A"/>
  </r>
  <r>
    <s v="HILLINGDON HEALTH CENTRESynergyHillingdonE86036Feb11"/>
    <x v="122"/>
    <x v="14"/>
    <x v="1"/>
    <x v="123"/>
    <s v="E86036"/>
    <x v="3"/>
    <n v="11"/>
    <n v="8395.1113101996107"/>
    <n v="3475"/>
    <n v="2"/>
    <n v="69.152500000000003"/>
    <n v="3.9800000000000002E-2"/>
    <m/>
    <m/>
    <m/>
    <m/>
    <n v="1299"/>
    <n v="23.252099999999999"/>
    <m/>
    <m/>
    <n v="4776"/>
    <n v="92.444400000000002"/>
    <m/>
    <m/>
    <n v="0"/>
    <n v="92.444400000000002"/>
    <e v="#N/A"/>
    <e v="#N/A"/>
    <e v="#N/A"/>
    <n v="3777.8000895898249"/>
    <n v="3777.8000895898249"/>
    <n v="3777.8000895898249"/>
    <n v="274520.13984352729"/>
    <e v="#N/A"/>
  </r>
  <r>
    <s v="HILLINGDON HEALTH CENTRESynergyHillingdonE86036Jan10"/>
    <x v="122"/>
    <x v="14"/>
    <x v="1"/>
    <x v="123"/>
    <s v="E86036"/>
    <x v="4"/>
    <n v="10"/>
    <n v="8395.1113101996107"/>
    <n v="6416"/>
    <n v="6"/>
    <n v="127.67840000000001"/>
    <n v="0.11940000000000001"/>
    <m/>
    <m/>
    <m/>
    <m/>
    <n v="3923"/>
    <n v="70.221699999999998"/>
    <m/>
    <m/>
    <n v="10345"/>
    <n v="198.01949999999999"/>
    <m/>
    <m/>
    <n v="0"/>
    <n v="198.01949999999999"/>
    <e v="#N/A"/>
    <e v="#N/A"/>
    <e v="#N/A"/>
    <n v="3777.8000895898249"/>
    <n v="3777.8000895898249"/>
    <n v="3777.8000895898249"/>
    <n v="274520.13984352729"/>
    <e v="#N/A"/>
  </r>
  <r>
    <s v="HILLINGDON HEALTH CENTRESynergyHillingdonE86036Jul4"/>
    <x v="122"/>
    <x v="14"/>
    <x v="1"/>
    <x v="123"/>
    <s v="E86036"/>
    <x v="5"/>
    <n v="4"/>
    <n v="8395.1113101996107"/>
    <n v="2572"/>
    <n v="0"/>
    <n v="47.582000000000001"/>
    <n v="0"/>
    <n v="2446"/>
    <n v="0"/>
    <n v="48.675400000000003"/>
    <n v="0"/>
    <n v="7216"/>
    <n v="129.16640000000001"/>
    <n v="2649"/>
    <n v="58.277999999999999"/>
    <n v="9788"/>
    <n v="176.7484"/>
    <n v="5095"/>
    <n v="106.9534"/>
    <n v="0"/>
    <n v="176.7484"/>
    <n v="106.9534"/>
    <n v="-69.795000000000002"/>
    <e v="#N/A"/>
    <n v="3777.8000895898249"/>
    <n v="3777.8000895898249"/>
    <n v="3777.8000895898249"/>
    <n v="274520.13984352729"/>
    <e v="#N/A"/>
  </r>
  <r>
    <s v="HILLINGDON HEALTH CENTRESynergyHillingdonE86036Jun3"/>
    <x v="122"/>
    <x v="14"/>
    <x v="1"/>
    <x v="123"/>
    <s v="E86036"/>
    <x v="6"/>
    <n v="3"/>
    <n v="8395.1113101996107"/>
    <n v="211"/>
    <n v="0"/>
    <n v="3.9034999999999997"/>
    <n v="0"/>
    <n v="2769"/>
    <n v="0"/>
    <n v="55.103100000000005"/>
    <n v="0"/>
    <n v="0"/>
    <n v="0"/>
    <n v="3292"/>
    <n v="72.424000000000007"/>
    <n v="211"/>
    <n v="3.9034999999999997"/>
    <n v="6061"/>
    <n v="127.52710000000002"/>
    <n v="0"/>
    <n v="3.9034999999999997"/>
    <n v="127.52710000000002"/>
    <n v="123.62360000000002"/>
    <e v="#N/A"/>
    <n v="3777.8000895898249"/>
    <n v="3777.8000895898249"/>
    <n v="3777.8000895898249"/>
    <n v="274520.13984352729"/>
    <e v="#N/A"/>
  </r>
  <r>
    <s v="HILLINGDON HEALTH CENTRESynergyHillingdonE86036Mar12"/>
    <x v="122"/>
    <x v="14"/>
    <x v="1"/>
    <x v="123"/>
    <s v="E86036"/>
    <x v="7"/>
    <n v="12"/>
    <n v="8395.1113101996107"/>
    <n v="14457"/>
    <n v="0"/>
    <n v="287.6943"/>
    <n v="0"/>
    <m/>
    <m/>
    <m/>
    <m/>
    <n v="2286"/>
    <n v="40.919400000000003"/>
    <m/>
    <m/>
    <n v="16743"/>
    <n v="328.61369999999999"/>
    <m/>
    <m/>
    <n v="0"/>
    <n v="328.61369999999999"/>
    <e v="#N/A"/>
    <e v="#N/A"/>
    <e v="#N/A"/>
    <n v="3777.8000895898249"/>
    <n v="3777.8000895898249"/>
    <n v="3777.8000895898249"/>
    <n v="274520.13984352729"/>
    <e v="#N/A"/>
  </r>
  <r>
    <s v="HILLINGDON HEALTH CENTRESynergyHillingdonE86036May2"/>
    <x v="122"/>
    <x v="14"/>
    <x v="1"/>
    <x v="123"/>
    <s v="E86036"/>
    <x v="8"/>
    <n v="2"/>
    <n v="8395.1113101996107"/>
    <n v="33564"/>
    <n v="0"/>
    <n v="620.93399999999997"/>
    <n v="0"/>
    <n v="2568"/>
    <n v="0"/>
    <n v="51.103200000000001"/>
    <n v="0"/>
    <n v="0"/>
    <n v="0"/>
    <n v="2479"/>
    <n v="54.537999999999997"/>
    <n v="33564"/>
    <n v="620.93399999999997"/>
    <n v="5047"/>
    <n v="105.6412"/>
    <n v="0"/>
    <n v="620.93399999999997"/>
    <n v="105.6412"/>
    <n v="-515.29279999999994"/>
    <e v="#N/A"/>
    <n v="3777.8000895898249"/>
    <n v="3777.8000895898249"/>
    <n v="3777.8000895898249"/>
    <n v="274520.13984352729"/>
    <e v="#N/A"/>
  </r>
  <r>
    <s v="HILLINGDON HEALTH CENTRESynergyHillingdonE86036Nov8"/>
    <x v="122"/>
    <x v="14"/>
    <x v="1"/>
    <x v="123"/>
    <s v="E86036"/>
    <x v="9"/>
    <n v="8"/>
    <n v="8395.1113101996107"/>
    <n v="5528"/>
    <n v="0"/>
    <n v="110.00720000000001"/>
    <n v="0"/>
    <m/>
    <m/>
    <m/>
    <m/>
    <n v="3378"/>
    <n v="60.466200000000001"/>
    <m/>
    <m/>
    <n v="8906"/>
    <n v="170.47340000000003"/>
    <m/>
    <m/>
    <n v="0"/>
    <n v="170.47340000000003"/>
    <e v="#N/A"/>
    <e v="#N/A"/>
    <e v="#N/A"/>
    <n v="3777.8000895898249"/>
    <n v="3777.8000895898249"/>
    <n v="3777.8000895898249"/>
    <n v="274520.13984352729"/>
    <e v="#N/A"/>
  </r>
  <r>
    <s v="HILLINGDON HEALTH CENTRESynergyHillingdonE86036Oct7"/>
    <x v="122"/>
    <x v="14"/>
    <x v="1"/>
    <x v="123"/>
    <s v="E86036"/>
    <x v="10"/>
    <n v="7"/>
    <n v="8395.1113101996107"/>
    <n v="19851"/>
    <n v="1778"/>
    <n v="395.03489999999999"/>
    <n v="35.382200000000005"/>
    <n v="0"/>
    <n v="1591"/>
    <n v="0"/>
    <n v="35.797499999999999"/>
    <n v="8636"/>
    <n v="154.58439999999999"/>
    <n v="1072"/>
    <n v="23.584"/>
    <n v="30265"/>
    <n v="585.00149999999996"/>
    <n v="2663"/>
    <n v="59.381500000000003"/>
    <n v="0"/>
    <n v="585.00149999999996"/>
    <n v="59.381500000000003"/>
    <n v="-525.62"/>
    <e v="#N/A"/>
    <n v="3777.8000895898249"/>
    <n v="3777.8000895898249"/>
    <n v="3777.8000895898249"/>
    <n v="274520.13984352729"/>
    <e v="#N/A"/>
  </r>
  <r>
    <s v="HILLINGDON HEALTH CENTRESynergyHillingdonE86036Sep6"/>
    <x v="122"/>
    <x v="14"/>
    <x v="1"/>
    <x v="123"/>
    <s v="E86036"/>
    <x v="11"/>
    <n v="6"/>
    <n v="8395.1113101996107"/>
    <n v="23499"/>
    <n v="1606"/>
    <n v="467.63010000000003"/>
    <n v="31.959400000000002"/>
    <n v="2313"/>
    <n v="381"/>
    <n v="52.042499999999997"/>
    <n v="8.5724999999999998"/>
    <n v="11857"/>
    <n v="212.24029999999999"/>
    <n v="3613"/>
    <n v="79.486000000000004"/>
    <n v="36962"/>
    <n v="711.82979999999998"/>
    <n v="6307"/>
    <n v="140.101"/>
    <n v="0"/>
    <n v="711.82979999999998"/>
    <n v="140.101"/>
    <n v="-571.72879999999998"/>
    <e v="#N/A"/>
    <n v="3777.8000895898249"/>
    <n v="3777.8000895898249"/>
    <n v="3777.8000895898249"/>
    <n v="274520.13984352729"/>
    <e v="#N/A"/>
  </r>
  <r>
    <s v="HILLTOP MEDICAL PRACTICEHarness SouthBrentE84637Apr1"/>
    <x v="123"/>
    <x v="4"/>
    <x v="3"/>
    <x v="124"/>
    <s v="E84637"/>
    <x v="0"/>
    <n v="1"/>
    <n v="4610.9783922924098"/>
    <n v="4062"/>
    <n v="77"/>
    <n v="75.146999999999991"/>
    <n v="1.4244999999999999"/>
    <n v="7215"/>
    <n v="11"/>
    <n v="143.57850000000002"/>
    <n v="0.21890000000000001"/>
    <n v="0"/>
    <n v="0"/>
    <n v="10"/>
    <n v="0.22"/>
    <n v="4139"/>
    <n v="76.571499999999986"/>
    <n v="7236"/>
    <n v="144.01740000000001"/>
    <n v="0"/>
    <n v="76.571499999999986"/>
    <n v="144.01740000000001"/>
    <n v="67.445900000000023"/>
    <n v="144.01740000000001"/>
    <n v="2074.9402765315845"/>
    <n v="2074.9402765315845"/>
    <n v="2074.9402765315845"/>
    <n v="150778.9934279618"/>
    <n v="0"/>
  </r>
  <r>
    <s v="HILLTOP MEDICAL PRACTICEHarness SouthBrentE84637Aug5"/>
    <x v="123"/>
    <x v="4"/>
    <x v="3"/>
    <x v="124"/>
    <s v="E84637"/>
    <x v="1"/>
    <n v="5"/>
    <n v="4610.9783922924098"/>
    <n v="8029"/>
    <n v="0"/>
    <n v="148.53649999999999"/>
    <n v="0"/>
    <n v="7595"/>
    <n v="0"/>
    <n v="151.1405"/>
    <n v="0"/>
    <n v="2"/>
    <n v="3.5799999999999998E-2"/>
    <n v="6"/>
    <n v="0.13200000000000001"/>
    <n v="8031"/>
    <n v="148.57229999999998"/>
    <n v="7601"/>
    <n v="151.27250000000001"/>
    <n v="0"/>
    <n v="148.57229999999998"/>
    <n v="151.27250000000001"/>
    <n v="2.7002000000000237"/>
    <n v="295.28989999999999"/>
    <n v="2074.9402765315845"/>
    <n v="2074.9402765315845"/>
    <n v="2074.9402765315845"/>
    <n v="150778.9934279618"/>
    <n v="0"/>
  </r>
  <r>
    <s v="HILLTOP MEDICAL PRACTICEHarness SouthBrentE84637Dec9"/>
    <x v="123"/>
    <x v="4"/>
    <x v="3"/>
    <x v="124"/>
    <s v="E84637"/>
    <x v="2"/>
    <n v="9"/>
    <n v="4610.9783922924098"/>
    <n v="7646"/>
    <n v="2"/>
    <n v="152.15540000000001"/>
    <n v="3.9800000000000002E-2"/>
    <m/>
    <m/>
    <m/>
    <m/>
    <n v="10"/>
    <n v="0.17899999999999999"/>
    <m/>
    <m/>
    <n v="7658"/>
    <n v="152.37420000000003"/>
    <m/>
    <m/>
    <n v="0"/>
    <n v="152.37420000000003"/>
    <e v="#N/A"/>
    <e v="#N/A"/>
    <e v="#N/A"/>
    <n v="2074.9402765315845"/>
    <n v="2074.9402765315845"/>
    <n v="2074.9402765315845"/>
    <n v="150778.9934279618"/>
    <e v="#N/A"/>
  </r>
  <r>
    <s v="HILLTOP MEDICAL PRACTICEHarness SouthBrentE84637Feb11"/>
    <x v="123"/>
    <x v="4"/>
    <x v="3"/>
    <x v="124"/>
    <s v="E84637"/>
    <x v="3"/>
    <n v="11"/>
    <n v="4610.9783922924098"/>
    <n v="9488"/>
    <n v="6"/>
    <n v="188.81120000000001"/>
    <n v="0.11940000000000001"/>
    <m/>
    <m/>
    <m/>
    <m/>
    <n v="28"/>
    <n v="0.50119999999999998"/>
    <m/>
    <m/>
    <n v="9522"/>
    <n v="189.43180000000004"/>
    <m/>
    <m/>
    <n v="0"/>
    <n v="189.43180000000004"/>
    <e v="#N/A"/>
    <e v="#N/A"/>
    <e v="#N/A"/>
    <n v="2074.9402765315845"/>
    <n v="2074.9402765315845"/>
    <n v="2074.9402765315845"/>
    <n v="150778.9934279618"/>
    <e v="#N/A"/>
  </r>
  <r>
    <s v="HILLTOP MEDICAL PRACTICEHarness SouthBrentE84637Jan10"/>
    <x v="123"/>
    <x v="4"/>
    <x v="3"/>
    <x v="124"/>
    <s v="E84637"/>
    <x v="4"/>
    <n v="10"/>
    <n v="4610.9783922924098"/>
    <n v="8330"/>
    <n v="458"/>
    <n v="165.767"/>
    <n v="9.1142000000000003"/>
    <m/>
    <m/>
    <m/>
    <m/>
    <n v="20"/>
    <n v="0.35799999999999998"/>
    <m/>
    <m/>
    <n v="8808"/>
    <n v="175.23920000000001"/>
    <m/>
    <m/>
    <n v="0"/>
    <n v="175.23920000000001"/>
    <e v="#N/A"/>
    <e v="#N/A"/>
    <e v="#N/A"/>
    <n v="2074.9402765315845"/>
    <n v="2074.9402765315845"/>
    <n v="2074.9402765315845"/>
    <n v="150778.9934279618"/>
    <e v="#N/A"/>
  </r>
  <r>
    <s v="HILLTOP MEDICAL PRACTICEHarness SouthBrentE84637Jul4"/>
    <x v="123"/>
    <x v="4"/>
    <x v="3"/>
    <x v="124"/>
    <s v="E84637"/>
    <x v="5"/>
    <n v="4"/>
    <n v="4610.9783922924098"/>
    <n v="7789"/>
    <n v="0"/>
    <n v="144.09649999999999"/>
    <n v="0"/>
    <n v="7012"/>
    <n v="5"/>
    <n v="139.53880000000001"/>
    <n v="9.9500000000000005E-2"/>
    <n v="2"/>
    <n v="3.5799999999999998E-2"/>
    <n v="4"/>
    <n v="8.7999999999999995E-2"/>
    <n v="7791"/>
    <n v="144.13229999999999"/>
    <n v="7021"/>
    <n v="139.72630000000001"/>
    <n v="0"/>
    <n v="144.13229999999999"/>
    <n v="139.72630000000001"/>
    <n v="-4.4059999999999775"/>
    <e v="#N/A"/>
    <n v="2074.9402765315845"/>
    <n v="2074.9402765315845"/>
    <n v="2074.9402765315845"/>
    <n v="150778.9934279618"/>
    <e v="#N/A"/>
  </r>
  <r>
    <s v="HILLTOP MEDICAL PRACTICEHarness SouthBrentE84637Jun3"/>
    <x v="123"/>
    <x v="4"/>
    <x v="3"/>
    <x v="124"/>
    <s v="E84637"/>
    <x v="6"/>
    <n v="3"/>
    <n v="4610.9783922924098"/>
    <n v="8397"/>
    <n v="0"/>
    <n v="155.34449999999998"/>
    <n v="0"/>
    <n v="8114"/>
    <n v="0"/>
    <n v="161.46860000000001"/>
    <n v="0"/>
    <n v="0"/>
    <n v="0"/>
    <n v="12"/>
    <n v="0.26400000000000001"/>
    <n v="8397"/>
    <n v="155.34449999999998"/>
    <n v="8126"/>
    <n v="161.73260000000002"/>
    <n v="0"/>
    <n v="155.34449999999998"/>
    <n v="161.73260000000002"/>
    <n v="6.388100000000037"/>
    <e v="#N/A"/>
    <n v="2074.9402765315845"/>
    <n v="2074.9402765315845"/>
    <n v="2074.9402765315845"/>
    <n v="150778.9934279618"/>
    <e v="#N/A"/>
  </r>
  <r>
    <s v="HILLTOP MEDICAL PRACTICEHarness SouthBrentE84637Mar12"/>
    <x v="123"/>
    <x v="4"/>
    <x v="3"/>
    <x v="124"/>
    <s v="E84637"/>
    <x v="7"/>
    <n v="12"/>
    <n v="4610.9783922924098"/>
    <n v="8586"/>
    <n v="29"/>
    <n v="170.8614"/>
    <n v="0.57710000000000006"/>
    <m/>
    <m/>
    <m/>
    <m/>
    <n v="24"/>
    <n v="0.42959999999999998"/>
    <m/>
    <m/>
    <n v="8639"/>
    <n v="171.8681"/>
    <m/>
    <m/>
    <n v="0"/>
    <n v="171.8681"/>
    <e v="#N/A"/>
    <e v="#N/A"/>
    <e v="#N/A"/>
    <n v="2074.9402765315845"/>
    <n v="2074.9402765315845"/>
    <n v="2074.9402765315845"/>
    <n v="150778.9934279618"/>
    <e v="#N/A"/>
  </r>
  <r>
    <s v="HILLTOP MEDICAL PRACTICEHarness SouthBrentE84637May2"/>
    <x v="123"/>
    <x v="4"/>
    <x v="3"/>
    <x v="124"/>
    <s v="E84637"/>
    <x v="8"/>
    <n v="2"/>
    <n v="4610.9783922924098"/>
    <n v="5369"/>
    <n v="21"/>
    <n v="99.326499999999996"/>
    <n v="0.38849999999999996"/>
    <n v="7058"/>
    <n v="4"/>
    <n v="140.45420000000001"/>
    <n v="7.9600000000000004E-2"/>
    <n v="0"/>
    <n v="0"/>
    <n v="0"/>
    <n v="0"/>
    <n v="5390"/>
    <n v="99.714999999999989"/>
    <n v="7062"/>
    <n v="140.53380000000001"/>
    <n v="0"/>
    <n v="99.714999999999989"/>
    <n v="140.53380000000001"/>
    <n v="40.818800000000024"/>
    <e v="#N/A"/>
    <n v="2074.9402765315845"/>
    <n v="2074.9402765315845"/>
    <n v="2074.9402765315845"/>
    <n v="150778.9934279618"/>
    <e v="#N/A"/>
  </r>
  <r>
    <s v="HILLTOP MEDICAL PRACTICEHarness SouthBrentE84637Nov8"/>
    <x v="123"/>
    <x v="4"/>
    <x v="3"/>
    <x v="124"/>
    <s v="E84637"/>
    <x v="9"/>
    <n v="8"/>
    <n v="4610.9783922924098"/>
    <n v="9108"/>
    <n v="5"/>
    <n v="181.2492"/>
    <n v="9.9500000000000005E-2"/>
    <m/>
    <m/>
    <m/>
    <m/>
    <n v="0"/>
    <n v="0"/>
    <m/>
    <m/>
    <n v="9113"/>
    <n v="181.34870000000001"/>
    <m/>
    <m/>
    <n v="0"/>
    <n v="181.34870000000001"/>
    <e v="#N/A"/>
    <e v="#N/A"/>
    <e v="#N/A"/>
    <n v="2074.9402765315845"/>
    <n v="2074.9402765315845"/>
    <n v="2074.9402765315845"/>
    <n v="150778.9934279618"/>
    <e v="#N/A"/>
  </r>
  <r>
    <s v="HILLTOP MEDICAL PRACTICEHarness SouthBrentE84637Oct7"/>
    <x v="123"/>
    <x v="4"/>
    <x v="3"/>
    <x v="124"/>
    <s v="E84637"/>
    <x v="10"/>
    <n v="7"/>
    <n v="4610.9783922924098"/>
    <n v="9105"/>
    <n v="3152"/>
    <n v="181.18950000000001"/>
    <n v="62.724800000000002"/>
    <n v="0"/>
    <n v="1914"/>
    <n v="0"/>
    <n v="43.064999999999998"/>
    <n v="16"/>
    <n v="0.28639999999999999"/>
    <n v="0"/>
    <n v="0"/>
    <n v="12273"/>
    <n v="244.20070000000001"/>
    <n v="1914"/>
    <n v="43.064999999999998"/>
    <n v="0"/>
    <n v="244.20070000000001"/>
    <n v="43.064999999999998"/>
    <n v="-201.13570000000001"/>
    <e v="#N/A"/>
    <n v="2074.9402765315845"/>
    <n v="2074.9402765315845"/>
    <n v="2074.9402765315845"/>
    <n v="150778.9934279618"/>
    <e v="#N/A"/>
  </r>
  <r>
    <s v="HILLTOP MEDICAL PRACTICEHarness SouthBrentE84637Sep6"/>
    <x v="123"/>
    <x v="4"/>
    <x v="3"/>
    <x v="124"/>
    <s v="E84637"/>
    <x v="11"/>
    <n v="6"/>
    <n v="4610.9783922924098"/>
    <n v="22583"/>
    <n v="1888"/>
    <n v="449.40170000000001"/>
    <n v="37.571200000000005"/>
    <n v="8197"/>
    <n v="1307"/>
    <n v="184.4325"/>
    <n v="29.407499999999999"/>
    <n v="10"/>
    <n v="0.17899999999999999"/>
    <n v="8"/>
    <n v="0.17599999999999999"/>
    <n v="24481"/>
    <n v="487.15189999999996"/>
    <n v="9512"/>
    <n v="214.01599999999999"/>
    <n v="0"/>
    <n v="487.15189999999996"/>
    <n v="214.01599999999999"/>
    <n v="-273.13589999999999"/>
    <e v="#N/A"/>
    <n v="2074.9402765315845"/>
    <n v="2074.9402765315845"/>
    <n v="2074.9402765315845"/>
    <n v="150778.9934279618"/>
    <e v="#N/A"/>
  </r>
  <r>
    <s v="HILLVIEW SURGERYNGPEalingE85054Apr1"/>
    <x v="124"/>
    <x v="39"/>
    <x v="2"/>
    <x v="125"/>
    <s v="E85054"/>
    <x v="0"/>
    <n v="1"/>
    <n v="9552.5757802911103"/>
    <n v="2241"/>
    <n v="0"/>
    <n v="41.458500000000001"/>
    <n v="0"/>
    <n v="2467"/>
    <n v="76"/>
    <n v="49.093299999999999"/>
    <n v="1.5124"/>
    <n v="7536"/>
    <n v="134.89439999999999"/>
    <n v="8730"/>
    <n v="192.06"/>
    <n v="9777"/>
    <n v="176.35289999999998"/>
    <n v="11273"/>
    <n v="242.66570000000002"/>
    <n v="0"/>
    <n v="176.35289999999998"/>
    <n v="242.66570000000002"/>
    <n v="66.312800000000038"/>
    <n v="242.66570000000002"/>
    <n v="4298.6591011310002"/>
    <n v="4298.6591011310002"/>
    <n v="4298.6591011310002"/>
    <n v="312369.22801551933"/>
    <n v="0"/>
  </r>
  <r>
    <s v="HILLVIEW SURGERYNGPEalingE85054Aug5"/>
    <x v="124"/>
    <x v="39"/>
    <x v="2"/>
    <x v="125"/>
    <s v="E85054"/>
    <x v="1"/>
    <n v="5"/>
    <n v="9552.5757802911103"/>
    <n v="2976"/>
    <n v="3"/>
    <n v="55.055999999999997"/>
    <n v="5.5499999999999994E-2"/>
    <n v="5829"/>
    <n v="382"/>
    <n v="115.9971"/>
    <n v="7.6018000000000008"/>
    <n v="7751"/>
    <n v="138.74289999999999"/>
    <n v="32911"/>
    <n v="724.04200000000003"/>
    <n v="10730"/>
    <n v="193.8544"/>
    <n v="39122"/>
    <n v="847.64089999999999"/>
    <n v="0"/>
    <n v="193.8544"/>
    <n v="847.64089999999999"/>
    <n v="653.78649999999993"/>
    <n v="1090.3065999999999"/>
    <n v="4298.6591011310002"/>
    <n v="4298.6591011310002"/>
    <n v="4298.6591011310002"/>
    <n v="312369.22801551933"/>
    <n v="0"/>
  </r>
  <r>
    <s v="HILLVIEW SURGERYNGPEalingE85054Dec9"/>
    <x v="124"/>
    <x v="39"/>
    <x v="2"/>
    <x v="125"/>
    <s v="E85054"/>
    <x v="2"/>
    <n v="9"/>
    <n v="9552.5757802911103"/>
    <n v="2369"/>
    <n v="6"/>
    <n v="47.143100000000004"/>
    <n v="0.11940000000000001"/>
    <m/>
    <m/>
    <m/>
    <m/>
    <n v="11880"/>
    <n v="212.65199999999999"/>
    <m/>
    <m/>
    <n v="14255"/>
    <n v="259.91449999999998"/>
    <m/>
    <m/>
    <n v="0"/>
    <n v="259.91449999999998"/>
    <e v="#N/A"/>
    <e v="#N/A"/>
    <e v="#N/A"/>
    <n v="4298.6591011310002"/>
    <n v="4298.6591011310002"/>
    <n v="4298.6591011310002"/>
    <n v="312369.22801551933"/>
    <e v="#N/A"/>
  </r>
  <r>
    <s v="HILLVIEW SURGERYNGPEalingE85054Feb11"/>
    <x v="124"/>
    <x v="39"/>
    <x v="2"/>
    <x v="125"/>
    <s v="E85054"/>
    <x v="3"/>
    <n v="11"/>
    <n v="9552.5757802911103"/>
    <n v="2644"/>
    <n v="51"/>
    <n v="52.615600000000001"/>
    <n v="1.0149000000000001"/>
    <m/>
    <m/>
    <m/>
    <m/>
    <n v="17662"/>
    <n v="316.14980000000003"/>
    <m/>
    <m/>
    <n v="20357"/>
    <n v="369.78030000000001"/>
    <m/>
    <m/>
    <n v="0"/>
    <n v="369.78030000000001"/>
    <e v="#N/A"/>
    <e v="#N/A"/>
    <e v="#N/A"/>
    <n v="4298.6591011310002"/>
    <n v="4298.6591011310002"/>
    <n v="4298.6591011310002"/>
    <n v="312369.22801551933"/>
    <e v="#N/A"/>
  </r>
  <r>
    <s v="HILLVIEW SURGERYNGPEalingE85054Jan10"/>
    <x v="124"/>
    <x v="39"/>
    <x v="2"/>
    <x v="125"/>
    <s v="E85054"/>
    <x v="4"/>
    <n v="10"/>
    <n v="9552.5757802911103"/>
    <n v="2906"/>
    <n v="25"/>
    <n v="57.8294"/>
    <n v="0.49750000000000005"/>
    <m/>
    <m/>
    <m/>
    <m/>
    <n v="12022"/>
    <n v="215.19380000000001"/>
    <m/>
    <m/>
    <n v="14953"/>
    <n v="273.52070000000003"/>
    <m/>
    <m/>
    <n v="0"/>
    <n v="273.52070000000003"/>
    <e v="#N/A"/>
    <e v="#N/A"/>
    <e v="#N/A"/>
    <n v="4298.6591011310002"/>
    <n v="4298.6591011310002"/>
    <n v="4298.6591011310002"/>
    <n v="312369.22801551933"/>
    <e v="#N/A"/>
  </r>
  <r>
    <s v="HILLVIEW SURGERYNGPEalingE85054Jul4"/>
    <x v="124"/>
    <x v="39"/>
    <x v="2"/>
    <x v="125"/>
    <s v="E85054"/>
    <x v="5"/>
    <n v="4"/>
    <n v="9552.5757802911103"/>
    <n v="2881"/>
    <n v="4"/>
    <n v="53.298499999999997"/>
    <n v="7.3999999999999996E-2"/>
    <n v="2754"/>
    <n v="396"/>
    <n v="54.804600000000001"/>
    <n v="7.8804000000000007"/>
    <n v="8415"/>
    <n v="150.6285"/>
    <n v="7417"/>
    <n v="163.17400000000001"/>
    <n v="11300"/>
    <n v="204.001"/>
    <n v="10567"/>
    <n v="225.85900000000001"/>
    <n v="0"/>
    <n v="204.001"/>
    <n v="225.85900000000001"/>
    <n v="21.858000000000004"/>
    <e v="#N/A"/>
    <n v="4298.6591011310002"/>
    <n v="4298.6591011310002"/>
    <n v="4298.6591011310002"/>
    <n v="312369.22801551933"/>
    <e v="#N/A"/>
  </r>
  <r>
    <s v="HILLVIEW SURGERYNGPEalingE85054Jun3"/>
    <x v="124"/>
    <x v="39"/>
    <x v="2"/>
    <x v="125"/>
    <s v="E85054"/>
    <x v="6"/>
    <n v="3"/>
    <n v="9552.5757802911103"/>
    <n v="3155"/>
    <n v="0"/>
    <n v="58.3675"/>
    <n v="0"/>
    <n v="2637"/>
    <n v="70"/>
    <n v="52.476300000000002"/>
    <n v="1.393"/>
    <n v="8971"/>
    <n v="160.58090000000001"/>
    <n v="8177"/>
    <n v="179.89400000000001"/>
    <n v="12126"/>
    <n v="218.94840000000002"/>
    <n v="10884"/>
    <n v="233.76330000000002"/>
    <n v="0"/>
    <n v="218.94840000000002"/>
    <n v="233.76330000000002"/>
    <n v="14.814899999999994"/>
    <e v="#N/A"/>
    <n v="4298.6591011310002"/>
    <n v="4298.6591011310002"/>
    <n v="4298.6591011310002"/>
    <n v="312369.22801551933"/>
    <e v="#N/A"/>
  </r>
  <r>
    <s v="HILLVIEW SURGERYNGPEalingE85054Mar12"/>
    <x v="124"/>
    <x v="39"/>
    <x v="2"/>
    <x v="125"/>
    <s v="E85054"/>
    <x v="7"/>
    <n v="12"/>
    <n v="9552.5757802911103"/>
    <n v="2364"/>
    <n v="73"/>
    <n v="47.043600000000005"/>
    <n v="1.4527000000000001"/>
    <m/>
    <m/>
    <m/>
    <m/>
    <n v="25324"/>
    <n v="453.2996"/>
    <m/>
    <m/>
    <n v="27761"/>
    <n v="501.79590000000002"/>
    <m/>
    <m/>
    <n v="0"/>
    <n v="501.79590000000002"/>
    <e v="#N/A"/>
    <e v="#N/A"/>
    <e v="#N/A"/>
    <n v="4298.6591011310002"/>
    <n v="4298.6591011310002"/>
    <n v="4298.6591011310002"/>
    <n v="312369.22801551933"/>
    <e v="#N/A"/>
  </r>
  <r>
    <s v="HILLVIEW SURGERYNGPEalingE85054May2"/>
    <x v="124"/>
    <x v="39"/>
    <x v="2"/>
    <x v="125"/>
    <s v="E85054"/>
    <x v="8"/>
    <n v="2"/>
    <n v="9552.5757802911103"/>
    <n v="2862"/>
    <n v="0"/>
    <n v="52.946999999999996"/>
    <n v="0"/>
    <n v="2286"/>
    <n v="66"/>
    <n v="45.491400000000006"/>
    <n v="1.3134000000000001"/>
    <n v="9827"/>
    <n v="175.9033"/>
    <n v="8368"/>
    <n v="184.096"/>
    <n v="12689"/>
    <n v="228.8503"/>
    <n v="10720"/>
    <n v="230.9008"/>
    <n v="0"/>
    <n v="228.8503"/>
    <n v="230.9008"/>
    <n v="2.0504999999999995"/>
    <e v="#N/A"/>
    <n v="4298.6591011310002"/>
    <n v="4298.6591011310002"/>
    <n v="4298.6591011310002"/>
    <n v="312369.22801551933"/>
    <e v="#N/A"/>
  </r>
  <r>
    <s v="HILLVIEW SURGERYNGPEalingE85054Nov8"/>
    <x v="124"/>
    <x v="39"/>
    <x v="2"/>
    <x v="125"/>
    <s v="E85054"/>
    <x v="9"/>
    <n v="8"/>
    <n v="9552.5757802911103"/>
    <n v="2951"/>
    <n v="11"/>
    <n v="58.724900000000005"/>
    <n v="0.21890000000000001"/>
    <m/>
    <m/>
    <m/>
    <m/>
    <n v="13868"/>
    <n v="248.2372"/>
    <m/>
    <m/>
    <n v="16830"/>
    <n v="307.18099999999998"/>
    <m/>
    <m/>
    <n v="0"/>
    <n v="307.18099999999998"/>
    <e v="#N/A"/>
    <e v="#N/A"/>
    <e v="#N/A"/>
    <n v="4298.6591011310002"/>
    <n v="4298.6591011310002"/>
    <n v="4298.6591011310002"/>
    <n v="312369.22801551933"/>
    <e v="#N/A"/>
  </r>
  <r>
    <s v="HILLVIEW SURGERYNGPEalingE85054Oct7"/>
    <x v="124"/>
    <x v="39"/>
    <x v="2"/>
    <x v="125"/>
    <s v="E85054"/>
    <x v="10"/>
    <n v="7"/>
    <n v="9552.5757802911103"/>
    <n v="2721"/>
    <n v="6"/>
    <n v="54.1479"/>
    <n v="0.11940000000000001"/>
    <n v="0"/>
    <n v="496"/>
    <n v="0"/>
    <n v="11.16"/>
    <n v="12299"/>
    <n v="220.15209999999999"/>
    <n v="81539"/>
    <n v="1793.8579999999999"/>
    <n v="15026"/>
    <n v="274.4194"/>
    <n v="82035"/>
    <n v="1805.018"/>
    <n v="0"/>
    <n v="274.4194"/>
    <n v="1805.018"/>
    <n v="1530.5986"/>
    <e v="#N/A"/>
    <n v="4298.6591011310002"/>
    <n v="4298.6591011310002"/>
    <n v="4298.6591011310002"/>
    <n v="312369.22801551933"/>
    <e v="#N/A"/>
  </r>
  <r>
    <s v="HILLVIEW SURGERYNGPEalingE85054Sep6"/>
    <x v="124"/>
    <x v="39"/>
    <x v="2"/>
    <x v="125"/>
    <s v="E85054"/>
    <x v="11"/>
    <n v="6"/>
    <n v="9552.5757802911103"/>
    <n v="2871"/>
    <n v="0"/>
    <n v="57.132900000000006"/>
    <n v="0"/>
    <n v="3473"/>
    <n v="695"/>
    <n v="78.142499999999998"/>
    <n v="15.637499999999999"/>
    <n v="23679"/>
    <n v="423.85410000000002"/>
    <n v="10830"/>
    <n v="238.26"/>
    <n v="26550"/>
    <n v="480.98700000000002"/>
    <n v="14998"/>
    <n v="332.03999999999996"/>
    <n v="0"/>
    <n v="480.98700000000002"/>
    <n v="332.03999999999996"/>
    <n v="-148.94700000000006"/>
    <e v="#N/A"/>
    <n v="4298.6591011310002"/>
    <n v="4298.6591011310002"/>
    <n v="4298.6591011310002"/>
    <n v="312369.22801551933"/>
    <e v="#N/A"/>
  </r>
  <r>
    <s v="HMC Group: Bedfont Surgery Feltham and BedfontHounslowE85697Apr1"/>
    <x v="125"/>
    <x v="22"/>
    <x v="4"/>
    <x v="126"/>
    <s v="E85697"/>
    <x v="0"/>
    <n v="1"/>
    <n v="6175.0204560386801"/>
    <n v="12847"/>
    <n v="0"/>
    <n v="237.6695"/>
    <n v="0"/>
    <n v="397"/>
    <n v="0"/>
    <n v="7.9003000000000005"/>
    <n v="0"/>
    <n v="32303"/>
    <n v="578.22370000000001"/>
    <n v="11050"/>
    <n v="243.1"/>
    <n v="45150"/>
    <n v="815.89319999999998"/>
    <n v="11447"/>
    <n v="251.00029999999998"/>
    <n v="0"/>
    <n v="815.89319999999998"/>
    <n v="251.00029999999998"/>
    <n v="-564.89290000000005"/>
    <n v="251.00029999999998"/>
    <n v="2778.7592052174059"/>
    <n v="2778.7592052174059"/>
    <n v="2778.7592052174059"/>
    <n v="201923.16891246487"/>
    <n v="0"/>
  </r>
  <r>
    <s v="HMC Group: Bedfont Surgery Feltham and BedfontHounslowE85697Aug5"/>
    <x v="125"/>
    <x v="22"/>
    <x v="4"/>
    <x v="126"/>
    <s v="E85697"/>
    <x v="1"/>
    <n v="5"/>
    <n v="6175.0204560386801"/>
    <n v="543"/>
    <n v="0"/>
    <n v="10.045499999999999"/>
    <n v="0"/>
    <n v="418"/>
    <n v="0"/>
    <n v="8.3182000000000009"/>
    <n v="0"/>
    <n v="17425"/>
    <n v="311.90750000000003"/>
    <n v="12025"/>
    <n v="264.55"/>
    <n v="17968"/>
    <n v="321.95300000000003"/>
    <n v="12443"/>
    <n v="272.8682"/>
    <n v="0"/>
    <n v="321.95300000000003"/>
    <n v="272.8682"/>
    <n v="-49.08480000000003"/>
    <n v="523.86850000000004"/>
    <n v="2778.7592052174059"/>
    <n v="2778.7592052174059"/>
    <n v="2778.7592052174059"/>
    <n v="201923.16891246487"/>
    <n v="0"/>
  </r>
  <r>
    <s v="HMC Group: Bedfont Surgery Feltham and BedfontHounslowE85697Dec9"/>
    <x v="125"/>
    <x v="22"/>
    <x v="4"/>
    <x v="126"/>
    <s v="E85697"/>
    <x v="2"/>
    <n v="9"/>
    <n v="6175.0204560386801"/>
    <n v="798"/>
    <n v="0"/>
    <n v="15.8802"/>
    <n v="0"/>
    <m/>
    <m/>
    <m/>
    <m/>
    <n v="10963"/>
    <n v="196.23769999999999"/>
    <m/>
    <m/>
    <n v="11761"/>
    <n v="212.11789999999999"/>
    <m/>
    <m/>
    <n v="0"/>
    <n v="212.11789999999999"/>
    <e v="#N/A"/>
    <e v="#N/A"/>
    <e v="#N/A"/>
    <n v="2778.7592052174059"/>
    <n v="2778.7592052174059"/>
    <n v="2778.7592052174059"/>
    <n v="201923.16891246487"/>
    <e v="#N/A"/>
  </r>
  <r>
    <s v="HMC Group: Bedfont Surgery Feltham and BedfontHounslowE85697Feb11"/>
    <x v="125"/>
    <x v="22"/>
    <x v="4"/>
    <x v="126"/>
    <s v="E85697"/>
    <x v="3"/>
    <n v="11"/>
    <n v="6175.0204560386801"/>
    <n v="516"/>
    <n v="0"/>
    <n v="10.2684"/>
    <n v="0"/>
    <m/>
    <m/>
    <m/>
    <m/>
    <n v="21925"/>
    <n v="392.45749999999998"/>
    <m/>
    <m/>
    <n v="22441"/>
    <n v="402.72589999999997"/>
    <m/>
    <m/>
    <n v="0"/>
    <n v="402.72589999999997"/>
    <e v="#N/A"/>
    <e v="#N/A"/>
    <e v="#N/A"/>
    <n v="2778.7592052174059"/>
    <n v="2778.7592052174059"/>
    <n v="2778.7592052174059"/>
    <n v="201923.16891246487"/>
    <e v="#N/A"/>
  </r>
  <r>
    <s v="HMC Group: Bedfont Surgery Feltham and BedfontHounslowE85697Jan10"/>
    <x v="125"/>
    <x v="22"/>
    <x v="4"/>
    <x v="126"/>
    <s v="E85697"/>
    <x v="4"/>
    <n v="10"/>
    <n v="6175.0204560386801"/>
    <n v="583"/>
    <n v="0"/>
    <n v="11.601700000000001"/>
    <n v="0"/>
    <m/>
    <m/>
    <m/>
    <m/>
    <n v="12016"/>
    <n v="215.0864"/>
    <m/>
    <m/>
    <n v="12599"/>
    <n v="226.68809999999999"/>
    <m/>
    <m/>
    <n v="0"/>
    <n v="226.68809999999999"/>
    <e v="#N/A"/>
    <e v="#N/A"/>
    <e v="#N/A"/>
    <n v="2778.7592052174059"/>
    <n v="2778.7592052174059"/>
    <n v="2778.7592052174059"/>
    <n v="201923.16891246487"/>
    <e v="#N/A"/>
  </r>
  <r>
    <s v="HMC Group: Bedfont Surgery Feltham and BedfontHounslowE85697Jul4"/>
    <x v="125"/>
    <x v="22"/>
    <x v="4"/>
    <x v="126"/>
    <s v="E85697"/>
    <x v="5"/>
    <n v="4"/>
    <n v="6175.0204560386801"/>
    <n v="1394"/>
    <n v="0"/>
    <n v="25.788999999999998"/>
    <n v="0"/>
    <n v="285"/>
    <n v="0"/>
    <n v="5.6715"/>
    <n v="0"/>
    <n v="39435"/>
    <n v="705.88649999999996"/>
    <n v="13682"/>
    <n v="301.00400000000002"/>
    <n v="40829"/>
    <n v="731.67549999999994"/>
    <n v="13967"/>
    <n v="306.6755"/>
    <n v="0"/>
    <n v="731.67549999999994"/>
    <n v="306.6755"/>
    <n v="-424.99999999999994"/>
    <e v="#N/A"/>
    <n v="2778.7592052174059"/>
    <n v="2778.7592052174059"/>
    <n v="2778.7592052174059"/>
    <n v="201923.16891246487"/>
    <e v="#N/A"/>
  </r>
  <r>
    <s v="HMC Group: Bedfont Surgery Feltham and BedfontHounslowE85697Jun3"/>
    <x v="125"/>
    <x v="22"/>
    <x v="4"/>
    <x v="126"/>
    <s v="E85697"/>
    <x v="6"/>
    <n v="3"/>
    <n v="6175.0204560386801"/>
    <n v="6765"/>
    <n v="0"/>
    <n v="125.15249999999999"/>
    <n v="0"/>
    <n v="242"/>
    <n v="0"/>
    <n v="4.8158000000000003"/>
    <n v="0"/>
    <n v="36691"/>
    <n v="656.76890000000003"/>
    <n v="11473"/>
    <n v="252.40600000000001"/>
    <n v="43456"/>
    <n v="781.92140000000006"/>
    <n v="11715"/>
    <n v="257.22180000000003"/>
    <n v="0"/>
    <n v="781.92140000000006"/>
    <n v="257.22180000000003"/>
    <n v="-524.69960000000003"/>
    <e v="#N/A"/>
    <n v="2778.7592052174059"/>
    <n v="2778.7592052174059"/>
    <n v="2778.7592052174059"/>
    <n v="201923.16891246487"/>
    <e v="#N/A"/>
  </r>
  <r>
    <s v="HMC Group: Bedfont Surgery Feltham and BedfontHounslowE85697Mar12"/>
    <x v="125"/>
    <x v="22"/>
    <x v="4"/>
    <x v="126"/>
    <s v="E85697"/>
    <x v="7"/>
    <n v="12"/>
    <n v="6175.0204560386801"/>
    <n v="381"/>
    <n v="0"/>
    <n v="7.5819000000000001"/>
    <n v="0"/>
    <m/>
    <m/>
    <m/>
    <m/>
    <n v="8454"/>
    <n v="151.32660000000001"/>
    <m/>
    <m/>
    <n v="8835"/>
    <n v="158.9085"/>
    <m/>
    <m/>
    <n v="0"/>
    <n v="158.9085"/>
    <e v="#N/A"/>
    <e v="#N/A"/>
    <e v="#N/A"/>
    <n v="2778.7592052174059"/>
    <n v="2778.7592052174059"/>
    <n v="2778.7592052174059"/>
    <n v="201923.16891246487"/>
    <e v="#N/A"/>
  </r>
  <r>
    <s v="HMC Group: Bedfont Surgery Feltham and BedfontHounslowE85697May2"/>
    <x v="125"/>
    <x v="22"/>
    <x v="4"/>
    <x v="126"/>
    <s v="E85697"/>
    <x v="8"/>
    <n v="2"/>
    <n v="6175.0204560386801"/>
    <n v="30038"/>
    <n v="0"/>
    <n v="555.70299999999997"/>
    <n v="0"/>
    <n v="279"/>
    <n v="0"/>
    <n v="5.5521000000000003"/>
    <n v="0"/>
    <n v="26051"/>
    <n v="466.31290000000001"/>
    <n v="9373"/>
    <n v="206.20599999999999"/>
    <n v="56089"/>
    <n v="1022.0159"/>
    <n v="9652"/>
    <n v="211.75809999999998"/>
    <n v="0"/>
    <n v="1022.0159"/>
    <n v="211.75809999999998"/>
    <n v="-810.25779999999997"/>
    <e v="#N/A"/>
    <n v="2778.7592052174059"/>
    <n v="2778.7592052174059"/>
    <n v="2778.7592052174059"/>
    <n v="201923.16891246487"/>
    <e v="#N/A"/>
  </r>
  <r>
    <s v="HMC Group: Bedfont Surgery Feltham and BedfontHounslowE85697Nov8"/>
    <x v="125"/>
    <x v="22"/>
    <x v="4"/>
    <x v="126"/>
    <s v="E85697"/>
    <x v="9"/>
    <n v="8"/>
    <n v="6175.0204560386801"/>
    <n v="361"/>
    <n v="0"/>
    <n v="7.1839000000000004"/>
    <n v="0"/>
    <m/>
    <m/>
    <m/>
    <m/>
    <n v="16491"/>
    <n v="295.18889999999999"/>
    <m/>
    <m/>
    <n v="16852"/>
    <n v="302.37279999999998"/>
    <m/>
    <m/>
    <n v="0"/>
    <n v="302.37279999999998"/>
    <e v="#N/A"/>
    <e v="#N/A"/>
    <e v="#N/A"/>
    <n v="2778.7592052174059"/>
    <n v="2778.7592052174059"/>
    <n v="2778.7592052174059"/>
    <n v="201923.16891246487"/>
    <e v="#N/A"/>
  </r>
  <r>
    <s v="HMC Group: Bedfont Surgery Feltham and BedfontHounslowE85697Oct7"/>
    <x v="125"/>
    <x v="22"/>
    <x v="4"/>
    <x v="126"/>
    <s v="E85697"/>
    <x v="10"/>
    <n v="7"/>
    <n v="6175.0204560386801"/>
    <n v="427"/>
    <n v="0"/>
    <n v="8.497300000000001"/>
    <n v="0"/>
    <n v="0"/>
    <n v="0"/>
    <n v="0"/>
    <n v="0"/>
    <n v="14319"/>
    <n v="256.31009999999998"/>
    <n v="40911"/>
    <n v="900.04200000000003"/>
    <n v="14746"/>
    <n v="264.80739999999997"/>
    <n v="40911"/>
    <n v="900.04200000000003"/>
    <n v="0"/>
    <n v="264.80739999999997"/>
    <n v="900.04200000000003"/>
    <n v="635.2346"/>
    <e v="#N/A"/>
    <n v="2778.7592052174059"/>
    <n v="2778.7592052174059"/>
    <n v="2778.7592052174059"/>
    <n v="201923.16891246487"/>
    <e v="#N/A"/>
  </r>
  <r>
    <s v="HMC Group: Bedfont Surgery Feltham and BedfontHounslowE85697Sep6"/>
    <x v="125"/>
    <x v="22"/>
    <x v="4"/>
    <x v="126"/>
    <s v="E85697"/>
    <x v="11"/>
    <n v="6"/>
    <n v="6175.0204560386801"/>
    <n v="661"/>
    <n v="0"/>
    <n v="13.1539"/>
    <n v="0"/>
    <n v="336"/>
    <n v="0"/>
    <n v="7.56"/>
    <n v="0"/>
    <n v="17508"/>
    <n v="313.39319999999998"/>
    <n v="13296"/>
    <n v="292.512"/>
    <n v="18169"/>
    <n v="326.5471"/>
    <n v="13632"/>
    <n v="300.072"/>
    <n v="0"/>
    <n v="326.5471"/>
    <n v="300.072"/>
    <n v="-26.475099999999998"/>
    <e v="#N/A"/>
    <n v="2778.7592052174059"/>
    <n v="2778.7592052174059"/>
    <n v="2778.7592052174059"/>
    <n v="201923.16891246487"/>
    <e v="#N/A"/>
  </r>
  <r>
    <s v="HMC Group: FelthamFeltham and BedfontHounslowY02672Apr1"/>
    <x v="126"/>
    <x v="22"/>
    <x v="4"/>
    <x v="127"/>
    <s v="Y02672"/>
    <x v="0"/>
    <n v="1"/>
    <n v="11601.746187230399"/>
    <n v="22566"/>
    <n v="0"/>
    <n v="417.471"/>
    <n v="0"/>
    <n v="527"/>
    <n v="3"/>
    <n v="10.487300000000001"/>
    <n v="5.9700000000000003E-2"/>
    <n v="92980"/>
    <n v="1664.3420000000001"/>
    <n v="6422"/>
    <n v="141.28399999999999"/>
    <n v="115546"/>
    <n v="2081.8130000000001"/>
    <n v="6952"/>
    <n v="151.83099999999999"/>
    <n v="0"/>
    <n v="2081.8130000000001"/>
    <n v="151.83099999999999"/>
    <n v="-1929.9820000000002"/>
    <n v="151.83099999999999"/>
    <n v="5220.7857842536796"/>
    <n v="5220.7857842536796"/>
    <n v="5220.7857842536796"/>
    <n v="379377.1003224341"/>
    <n v="0"/>
  </r>
  <r>
    <s v="HMC Group: FelthamFeltham and BedfontHounslowY02672Aug5"/>
    <x v="126"/>
    <x v="22"/>
    <x v="4"/>
    <x v="127"/>
    <s v="Y02672"/>
    <x v="1"/>
    <n v="5"/>
    <n v="11601.746187230399"/>
    <n v="6978"/>
    <n v="3"/>
    <n v="129.09299999999999"/>
    <n v="5.5499999999999994E-2"/>
    <n v="1170"/>
    <n v="22"/>
    <n v="23.283000000000001"/>
    <n v="0.43780000000000002"/>
    <n v="23465"/>
    <n v="420.02350000000001"/>
    <n v="8280"/>
    <n v="182.16"/>
    <n v="30446"/>
    <n v="549.17200000000003"/>
    <n v="9472"/>
    <n v="205.88079999999999"/>
    <n v="0"/>
    <n v="549.17200000000003"/>
    <n v="205.88079999999999"/>
    <n v="-343.2912"/>
    <n v="357.71179999999998"/>
    <n v="5220.7857842536796"/>
    <n v="5220.7857842536796"/>
    <n v="5220.7857842536796"/>
    <n v="379377.1003224341"/>
    <n v="0"/>
  </r>
  <r>
    <s v="HMC Group: FelthamFeltham and BedfontHounslowY02672Dec9"/>
    <x v="126"/>
    <x v="22"/>
    <x v="4"/>
    <x v="127"/>
    <s v="Y02672"/>
    <x v="2"/>
    <n v="9"/>
    <n v="11601.746187230399"/>
    <n v="326"/>
    <n v="0"/>
    <n v="6.4874000000000001"/>
    <n v="0"/>
    <m/>
    <m/>
    <m/>
    <m/>
    <n v="9536"/>
    <n v="170.6944"/>
    <m/>
    <m/>
    <n v="9862"/>
    <n v="177.18180000000001"/>
    <m/>
    <m/>
    <n v="0"/>
    <n v="177.18180000000001"/>
    <e v="#N/A"/>
    <e v="#N/A"/>
    <e v="#N/A"/>
    <n v="5220.7857842536796"/>
    <n v="5220.7857842536796"/>
    <n v="5220.7857842536796"/>
    <n v="379377.1003224341"/>
    <e v="#N/A"/>
  </r>
  <r>
    <s v="HMC Group: FelthamFeltham and BedfontHounslowY02672Feb11"/>
    <x v="126"/>
    <x v="22"/>
    <x v="4"/>
    <x v="127"/>
    <s v="Y02672"/>
    <x v="3"/>
    <n v="11"/>
    <n v="11601.746187230399"/>
    <n v="442"/>
    <n v="5"/>
    <n v="8.7957999999999998"/>
    <n v="9.9500000000000005E-2"/>
    <m/>
    <m/>
    <m/>
    <m/>
    <n v="25943"/>
    <n v="464.37970000000001"/>
    <m/>
    <m/>
    <n v="26390"/>
    <n v="473.27500000000003"/>
    <m/>
    <m/>
    <n v="0"/>
    <n v="473.27500000000003"/>
    <e v="#N/A"/>
    <e v="#N/A"/>
    <e v="#N/A"/>
    <n v="5220.7857842536796"/>
    <n v="5220.7857842536796"/>
    <n v="5220.7857842536796"/>
    <n v="379377.1003224341"/>
    <e v="#N/A"/>
  </r>
  <r>
    <s v="HMC Group: FelthamFeltham and BedfontHounslowY02672Jan10"/>
    <x v="126"/>
    <x v="22"/>
    <x v="4"/>
    <x v="127"/>
    <s v="Y02672"/>
    <x v="4"/>
    <n v="10"/>
    <n v="11601.746187230399"/>
    <n v="616"/>
    <n v="0"/>
    <n v="12.2584"/>
    <n v="0"/>
    <m/>
    <m/>
    <m/>
    <m/>
    <n v="8748"/>
    <n v="156.58920000000001"/>
    <m/>
    <m/>
    <n v="9364"/>
    <n v="168.8476"/>
    <m/>
    <m/>
    <n v="0"/>
    <n v="168.8476"/>
    <e v="#N/A"/>
    <e v="#N/A"/>
    <e v="#N/A"/>
    <n v="5220.7857842536796"/>
    <n v="5220.7857842536796"/>
    <n v="5220.7857842536796"/>
    <n v="379377.1003224341"/>
    <e v="#N/A"/>
  </r>
  <r>
    <s v="HMC Group: FelthamFeltham and BedfontHounslowY02672Jul4"/>
    <x v="126"/>
    <x v="22"/>
    <x v="4"/>
    <x v="127"/>
    <s v="Y02672"/>
    <x v="5"/>
    <n v="4"/>
    <n v="11601.746187230399"/>
    <n v="12147"/>
    <n v="4"/>
    <n v="224.71949999999998"/>
    <n v="7.3999999999999996E-2"/>
    <n v="853"/>
    <n v="0"/>
    <n v="16.974700000000002"/>
    <n v="0"/>
    <n v="67159"/>
    <n v="1202.1460999999999"/>
    <n v="7385"/>
    <n v="162.47"/>
    <n v="79310"/>
    <n v="1426.9395999999999"/>
    <n v="8238"/>
    <n v="179.44470000000001"/>
    <n v="0"/>
    <n v="1426.9395999999999"/>
    <n v="179.44470000000001"/>
    <n v="-1247.4948999999999"/>
    <e v="#N/A"/>
    <n v="5220.7857842536796"/>
    <n v="5220.7857842536796"/>
    <n v="5220.7857842536796"/>
    <n v="379377.1003224341"/>
    <e v="#N/A"/>
  </r>
  <r>
    <s v="HMC Group: FelthamFeltham and BedfontHounslowY02672Jun3"/>
    <x v="126"/>
    <x v="22"/>
    <x v="4"/>
    <x v="127"/>
    <s v="Y02672"/>
    <x v="6"/>
    <n v="3"/>
    <n v="11601.746187230399"/>
    <n v="23744"/>
    <n v="0"/>
    <n v="439.26399999999995"/>
    <n v="0"/>
    <n v="1237"/>
    <n v="0"/>
    <n v="24.616300000000003"/>
    <n v="0"/>
    <n v="73928"/>
    <n v="1323.3112000000001"/>
    <n v="7032"/>
    <n v="154.70400000000001"/>
    <n v="97672"/>
    <n v="1762.5752"/>
    <n v="8269"/>
    <n v="179.3203"/>
    <n v="0"/>
    <n v="1762.5752"/>
    <n v="179.3203"/>
    <n v="-1583.2548999999999"/>
    <e v="#N/A"/>
    <n v="5220.7857842536796"/>
    <n v="5220.7857842536796"/>
    <n v="5220.7857842536796"/>
    <n v="379377.1003224341"/>
    <e v="#N/A"/>
  </r>
  <r>
    <s v="HMC Group: FelthamFeltham and BedfontHounslowY02672Mar12"/>
    <x v="126"/>
    <x v="22"/>
    <x v="4"/>
    <x v="127"/>
    <s v="Y02672"/>
    <x v="7"/>
    <n v="12"/>
    <n v="11601.746187230399"/>
    <n v="368"/>
    <n v="0"/>
    <n v="7.3231999999999999"/>
    <n v="0"/>
    <m/>
    <m/>
    <m/>
    <m/>
    <n v="7480"/>
    <n v="133.892"/>
    <m/>
    <m/>
    <n v="7848"/>
    <n v="141.21519999999998"/>
    <m/>
    <m/>
    <n v="0"/>
    <n v="141.21519999999998"/>
    <e v="#N/A"/>
    <e v="#N/A"/>
    <e v="#N/A"/>
    <n v="5220.7857842536796"/>
    <n v="5220.7857842536796"/>
    <n v="5220.7857842536796"/>
    <n v="379377.1003224341"/>
    <e v="#N/A"/>
  </r>
  <r>
    <s v="HMC Group: FelthamFeltham and BedfontHounslowY02672May2"/>
    <x v="126"/>
    <x v="22"/>
    <x v="4"/>
    <x v="127"/>
    <s v="Y02672"/>
    <x v="8"/>
    <n v="2"/>
    <n v="11601.746187230399"/>
    <n v="78717"/>
    <n v="0"/>
    <n v="1456.2645"/>
    <n v="0"/>
    <n v="800"/>
    <n v="0"/>
    <n v="15.920000000000002"/>
    <n v="0"/>
    <n v="67828"/>
    <n v="1214.1212"/>
    <n v="6412"/>
    <n v="141.06399999999999"/>
    <n v="146545"/>
    <n v="2670.3856999999998"/>
    <n v="7212"/>
    <n v="156.98399999999998"/>
    <n v="0"/>
    <n v="2670.3856999999998"/>
    <n v="156.98399999999998"/>
    <n v="-2513.4016999999999"/>
    <e v="#N/A"/>
    <n v="5220.7857842536796"/>
    <n v="5220.7857842536796"/>
    <n v="5220.7857842536796"/>
    <n v="379377.1003224341"/>
    <e v="#N/A"/>
  </r>
  <r>
    <s v="HMC Group: FelthamFeltham and BedfontHounslowY02672Nov8"/>
    <x v="126"/>
    <x v="22"/>
    <x v="4"/>
    <x v="127"/>
    <s v="Y02672"/>
    <x v="9"/>
    <n v="8"/>
    <n v="11601.746187230399"/>
    <n v="498"/>
    <n v="0"/>
    <n v="9.9101999999999997"/>
    <n v="0"/>
    <m/>
    <m/>
    <m/>
    <m/>
    <n v="14193"/>
    <n v="254.0547"/>
    <m/>
    <m/>
    <n v="14691"/>
    <n v="263.9649"/>
    <m/>
    <m/>
    <n v="0"/>
    <n v="263.9649"/>
    <e v="#N/A"/>
    <e v="#N/A"/>
    <e v="#N/A"/>
    <n v="5220.7857842536796"/>
    <n v="5220.7857842536796"/>
    <n v="5220.7857842536796"/>
    <n v="379377.1003224341"/>
    <e v="#N/A"/>
  </r>
  <r>
    <s v="HMC Group: FelthamFeltham and BedfontHounslowY02672Oct7"/>
    <x v="126"/>
    <x v="22"/>
    <x v="4"/>
    <x v="127"/>
    <s v="Y02672"/>
    <x v="10"/>
    <n v="7"/>
    <n v="11601.746187230399"/>
    <n v="511"/>
    <n v="0"/>
    <n v="10.168900000000001"/>
    <n v="0"/>
    <n v="0"/>
    <n v="10"/>
    <n v="0"/>
    <n v="0.22499999999999998"/>
    <n v="13595"/>
    <n v="243.35050000000001"/>
    <n v="56090"/>
    <n v="1233.98"/>
    <n v="14106"/>
    <n v="253.51940000000002"/>
    <n v="56100"/>
    <n v="1234.2049999999999"/>
    <n v="0"/>
    <n v="253.51940000000002"/>
    <n v="1234.2049999999999"/>
    <n v="980.68559999999991"/>
    <e v="#N/A"/>
    <n v="5220.7857842536796"/>
    <n v="5220.7857842536796"/>
    <n v="5220.7857842536796"/>
    <n v="379377.1003224341"/>
    <e v="#N/A"/>
  </r>
  <r>
    <s v="HMC Group: FelthamFeltham and BedfontHounslowY02672Sep6"/>
    <x v="126"/>
    <x v="22"/>
    <x v="4"/>
    <x v="127"/>
    <s v="Y02672"/>
    <x v="11"/>
    <n v="6"/>
    <n v="11601.746187230399"/>
    <n v="958"/>
    <n v="0"/>
    <n v="19.0642"/>
    <n v="0"/>
    <n v="1131"/>
    <n v="5"/>
    <n v="25.447499999999998"/>
    <n v="0.11249999999999999"/>
    <n v="16610"/>
    <n v="297.31900000000002"/>
    <n v="13747"/>
    <n v="302.43400000000003"/>
    <n v="17568"/>
    <n v="316.38319999999999"/>
    <n v="14883"/>
    <n v="327.99400000000003"/>
    <n v="0"/>
    <n v="316.38319999999999"/>
    <n v="327.99400000000003"/>
    <n v="11.61080000000004"/>
    <e v="#N/A"/>
    <n v="5220.7857842536796"/>
    <n v="5220.7857842536796"/>
    <n v="5220.7857842536796"/>
    <n v="379377.1003224341"/>
    <e v="#N/A"/>
  </r>
  <r>
    <s v="HMC Group: Heart of HounslowHounslow HealthHounslowY02671Apr1"/>
    <x v="127"/>
    <x v="11"/>
    <x v="4"/>
    <x v="128"/>
    <s v="Y02671"/>
    <x v="0"/>
    <n v="1"/>
    <n v="15501.6163628458"/>
    <n v="38376"/>
    <n v="2440"/>
    <n v="709.95600000000002"/>
    <n v="45.14"/>
    <n v="5923"/>
    <n v="3134"/>
    <n v="117.8677"/>
    <n v="62.366600000000005"/>
    <n v="36034"/>
    <n v="645.0086"/>
    <n v="8334"/>
    <n v="183.34800000000001"/>
    <n v="76850"/>
    <n v="1400.1046000000001"/>
    <n v="17391"/>
    <n v="363.58230000000003"/>
    <n v="0"/>
    <n v="1400.1046000000001"/>
    <n v="363.58230000000003"/>
    <n v="-1036.5223000000001"/>
    <n v="363.58230000000003"/>
    <n v="6975.72736328061"/>
    <n v="6975.72736328061"/>
    <n v="6975.72736328061"/>
    <n v="506902.85506505769"/>
    <n v="0"/>
  </r>
  <r>
    <s v="HMC Group: Heart of HounslowHounslow HealthHounslowY02671Aug5"/>
    <x v="127"/>
    <x v="11"/>
    <x v="4"/>
    <x v="128"/>
    <s v="Y02671"/>
    <x v="1"/>
    <n v="5"/>
    <n v="15501.6163628458"/>
    <n v="5996"/>
    <n v="6135"/>
    <n v="110.92599999999999"/>
    <n v="113.49749999999999"/>
    <n v="5699"/>
    <n v="1325"/>
    <n v="113.4101"/>
    <n v="26.3675"/>
    <n v="54563"/>
    <n v="976.67769999999996"/>
    <n v="12276"/>
    <n v="270.072"/>
    <n v="66694"/>
    <n v="1201.1012000000001"/>
    <n v="19300"/>
    <n v="409.84960000000001"/>
    <n v="0"/>
    <n v="1201.1012000000001"/>
    <n v="409.84960000000001"/>
    <n v="-791.25160000000005"/>
    <n v="773.43190000000004"/>
    <n v="6975.72736328061"/>
    <n v="6975.72736328061"/>
    <n v="6975.72736328061"/>
    <n v="506902.85506505769"/>
    <n v="0"/>
  </r>
  <r>
    <s v="HMC Group: Heart of HounslowHounslow HealthHounslowY02671Dec9"/>
    <x v="127"/>
    <x v="11"/>
    <x v="4"/>
    <x v="128"/>
    <s v="Y02671"/>
    <x v="2"/>
    <n v="9"/>
    <n v="15501.6163628458"/>
    <n v="5666"/>
    <n v="7331"/>
    <n v="112.7534"/>
    <n v="145.8869"/>
    <m/>
    <m/>
    <m/>
    <m/>
    <n v="10146"/>
    <n v="181.61340000000001"/>
    <m/>
    <m/>
    <n v="23143"/>
    <n v="440.25370000000004"/>
    <m/>
    <m/>
    <n v="0"/>
    <n v="440.25370000000004"/>
    <e v="#N/A"/>
    <e v="#N/A"/>
    <e v="#N/A"/>
    <n v="6975.72736328061"/>
    <n v="6975.72736328061"/>
    <n v="6975.72736328061"/>
    <n v="506902.85506505769"/>
    <e v="#N/A"/>
  </r>
  <r>
    <s v="HMC Group: Heart of HounslowHounslow HealthHounslowY02671Feb11"/>
    <x v="127"/>
    <x v="11"/>
    <x v="4"/>
    <x v="128"/>
    <s v="Y02671"/>
    <x v="3"/>
    <n v="11"/>
    <n v="15501.6163628458"/>
    <n v="5378"/>
    <n v="5250"/>
    <n v="107.02220000000001"/>
    <n v="104.47500000000001"/>
    <m/>
    <m/>
    <m/>
    <m/>
    <n v="11237"/>
    <n v="201.14230000000001"/>
    <m/>
    <m/>
    <n v="21865"/>
    <n v="412.6395"/>
    <m/>
    <m/>
    <n v="0"/>
    <n v="412.6395"/>
    <e v="#N/A"/>
    <e v="#N/A"/>
    <e v="#N/A"/>
    <n v="6975.72736328061"/>
    <n v="6975.72736328061"/>
    <n v="6975.72736328061"/>
    <n v="506902.85506505769"/>
    <e v="#N/A"/>
  </r>
  <r>
    <s v="HMC Group: Heart of HounslowHounslow HealthHounslowY02671Jan10"/>
    <x v="127"/>
    <x v="11"/>
    <x v="4"/>
    <x v="128"/>
    <s v="Y02671"/>
    <x v="4"/>
    <n v="10"/>
    <n v="15501.6163628458"/>
    <n v="9273"/>
    <n v="6184"/>
    <n v="184.53270000000001"/>
    <n v="123.06160000000001"/>
    <m/>
    <m/>
    <m/>
    <m/>
    <n v="10431"/>
    <n v="186.7149"/>
    <m/>
    <m/>
    <n v="25888"/>
    <n v="494.30920000000003"/>
    <m/>
    <m/>
    <n v="0"/>
    <n v="494.30920000000003"/>
    <e v="#N/A"/>
    <e v="#N/A"/>
    <e v="#N/A"/>
    <n v="6975.72736328061"/>
    <n v="6975.72736328061"/>
    <n v="6975.72736328061"/>
    <n v="506902.85506505769"/>
    <e v="#N/A"/>
  </r>
  <r>
    <s v="HMC Group: Heart of HounslowHounslow HealthHounslowY02671Jul4"/>
    <x v="127"/>
    <x v="11"/>
    <x v="4"/>
    <x v="128"/>
    <s v="Y02671"/>
    <x v="5"/>
    <n v="4"/>
    <n v="15501.6163628458"/>
    <n v="5458"/>
    <n v="6766"/>
    <n v="100.973"/>
    <n v="125.17099999999999"/>
    <n v="7474"/>
    <n v="5516"/>
    <n v="148.73260000000002"/>
    <n v="109.7684"/>
    <n v="13135"/>
    <n v="235.1165"/>
    <n v="11783"/>
    <n v="259.226"/>
    <n v="25359"/>
    <n v="461.26049999999998"/>
    <n v="24773"/>
    <n v="517.72700000000009"/>
    <n v="0"/>
    <n v="461.26049999999998"/>
    <n v="517.72700000000009"/>
    <n v="56.46650000000011"/>
    <e v="#N/A"/>
    <n v="6975.72736328061"/>
    <n v="6975.72736328061"/>
    <n v="6975.72736328061"/>
    <n v="506902.85506505769"/>
    <e v="#N/A"/>
  </r>
  <r>
    <s v="HMC Group: Heart of HounslowHounslow HealthHounslowY02671Jun3"/>
    <x v="127"/>
    <x v="11"/>
    <x v="4"/>
    <x v="128"/>
    <s v="Y02671"/>
    <x v="6"/>
    <n v="3"/>
    <n v="15501.6163628458"/>
    <n v="60277"/>
    <n v="4095"/>
    <n v="1115.1244999999999"/>
    <n v="75.757499999999993"/>
    <n v="6309"/>
    <n v="7278"/>
    <n v="125.54910000000001"/>
    <n v="144.8322"/>
    <n v="10628"/>
    <n v="190.24119999999999"/>
    <n v="11094"/>
    <n v="244.06800000000001"/>
    <n v="75000"/>
    <n v="1381.1231999999998"/>
    <n v="24681"/>
    <n v="514.44929999999999"/>
    <n v="0"/>
    <n v="1381.1231999999998"/>
    <n v="514.44929999999999"/>
    <n v="-866.67389999999978"/>
    <e v="#N/A"/>
    <n v="6975.72736328061"/>
    <n v="6975.72736328061"/>
    <n v="6975.72736328061"/>
    <n v="506902.85506505769"/>
    <e v="#N/A"/>
  </r>
  <r>
    <s v="HMC Group: Heart of HounslowHounslow HealthHounslowY02671Mar12"/>
    <x v="127"/>
    <x v="11"/>
    <x v="4"/>
    <x v="128"/>
    <s v="Y02671"/>
    <x v="7"/>
    <n v="12"/>
    <n v="15501.6163628458"/>
    <n v="6086"/>
    <n v="602"/>
    <n v="121.1114"/>
    <n v="11.979800000000001"/>
    <m/>
    <m/>
    <m/>
    <m/>
    <n v="10022"/>
    <n v="179.3938"/>
    <m/>
    <m/>
    <n v="16710"/>
    <n v="312.48500000000001"/>
    <m/>
    <m/>
    <n v="0"/>
    <n v="312.48500000000001"/>
    <e v="#N/A"/>
    <e v="#N/A"/>
    <e v="#N/A"/>
    <n v="6975.72736328061"/>
    <n v="6975.72736328061"/>
    <n v="6975.72736328061"/>
    <n v="506902.85506505769"/>
    <e v="#N/A"/>
  </r>
  <r>
    <s v="HMC Group: Heart of HounslowHounslow HealthHounslowY02671May2"/>
    <x v="127"/>
    <x v="11"/>
    <x v="4"/>
    <x v="128"/>
    <s v="Y02671"/>
    <x v="8"/>
    <n v="2"/>
    <n v="15501.6163628458"/>
    <n v="3700"/>
    <n v="2597"/>
    <n v="68.45"/>
    <n v="48.044499999999999"/>
    <n v="4327"/>
    <n v="4137"/>
    <n v="86.107300000000009"/>
    <n v="82.326300000000003"/>
    <n v="45267"/>
    <n v="810.27930000000003"/>
    <n v="10330"/>
    <n v="227.26"/>
    <n v="51564"/>
    <n v="926.77380000000005"/>
    <n v="18794"/>
    <n v="395.6936"/>
    <n v="0"/>
    <n v="926.77380000000005"/>
    <n v="395.6936"/>
    <n v="-531.0802000000001"/>
    <e v="#N/A"/>
    <n v="6975.72736328061"/>
    <n v="6975.72736328061"/>
    <n v="6975.72736328061"/>
    <n v="506902.85506505769"/>
    <e v="#N/A"/>
  </r>
  <r>
    <s v="HMC Group: Heart of HounslowHounslow HealthHounslowY02671Nov8"/>
    <x v="127"/>
    <x v="11"/>
    <x v="4"/>
    <x v="128"/>
    <s v="Y02671"/>
    <x v="9"/>
    <n v="8"/>
    <n v="15501.6163628458"/>
    <n v="7119"/>
    <n v="12542"/>
    <n v="141.66810000000001"/>
    <n v="249.58580000000001"/>
    <m/>
    <m/>
    <m/>
    <m/>
    <n v="10122"/>
    <n v="181.18379999999999"/>
    <m/>
    <m/>
    <n v="29783"/>
    <n v="572.43770000000006"/>
    <m/>
    <m/>
    <n v="0"/>
    <n v="572.43770000000006"/>
    <e v="#N/A"/>
    <e v="#N/A"/>
    <e v="#N/A"/>
    <n v="6975.72736328061"/>
    <n v="6975.72736328061"/>
    <n v="6975.72736328061"/>
    <n v="506902.85506505769"/>
    <e v="#N/A"/>
  </r>
  <r>
    <s v="HMC Group: Heart of HounslowHounslow HealthHounslowY02671Oct7"/>
    <x v="127"/>
    <x v="11"/>
    <x v="4"/>
    <x v="128"/>
    <s v="Y02671"/>
    <x v="10"/>
    <n v="7"/>
    <n v="15501.6163628458"/>
    <n v="7078"/>
    <n v="21948"/>
    <n v="140.85220000000001"/>
    <n v="436.76520000000005"/>
    <n v="0"/>
    <n v="10416"/>
    <n v="0"/>
    <n v="234.35999999999999"/>
    <n v="12082"/>
    <n v="216.26779999999999"/>
    <n v="23064"/>
    <n v="507.40800000000002"/>
    <n v="41108"/>
    <n v="793.88520000000005"/>
    <n v="33480"/>
    <n v="741.76800000000003"/>
    <n v="0"/>
    <n v="793.88520000000005"/>
    <n v="741.76800000000003"/>
    <n v="-52.117200000000025"/>
    <e v="#N/A"/>
    <n v="6975.72736328061"/>
    <n v="6975.72736328061"/>
    <n v="6975.72736328061"/>
    <n v="506902.85506505769"/>
    <e v="#N/A"/>
  </r>
  <r>
    <s v="HMC Group: Heart of HounslowHounslow HealthHounslowY02671Sep6"/>
    <x v="127"/>
    <x v="11"/>
    <x v="4"/>
    <x v="128"/>
    <s v="Y02671"/>
    <x v="11"/>
    <n v="6"/>
    <n v="15501.6163628458"/>
    <n v="5910"/>
    <n v="10205"/>
    <n v="117.60900000000001"/>
    <n v="203.07950000000002"/>
    <n v="9154"/>
    <n v="11813"/>
    <n v="205.965"/>
    <n v="265.79250000000002"/>
    <n v="25024"/>
    <n v="447.92959999999999"/>
    <n v="12143"/>
    <n v="267.14600000000002"/>
    <n v="41139"/>
    <n v="768.61810000000003"/>
    <n v="33110"/>
    <n v="738.90350000000012"/>
    <n v="0"/>
    <n v="768.61810000000003"/>
    <n v="738.90350000000012"/>
    <n v="-29.714599999999905"/>
    <e v="#N/A"/>
    <n v="6975.72736328061"/>
    <n v="6975.72736328061"/>
    <n v="6975.72736328061"/>
    <n v="506902.85506505769"/>
    <e v="#N/A"/>
  </r>
  <r>
    <s v="HMC Group: HestonGreat West RoadHounslowE85739Apr1"/>
    <x v="128"/>
    <x v="29"/>
    <x v="4"/>
    <x v="129"/>
    <s v="E85739"/>
    <x v="0"/>
    <n v="1"/>
    <n v="9897.6383506155107"/>
    <n v="15092"/>
    <n v="0"/>
    <n v="279.202"/>
    <n v="0"/>
    <n v="449"/>
    <n v="0"/>
    <n v="8.9351000000000003"/>
    <n v="0"/>
    <n v="22936"/>
    <n v="410.55439999999999"/>
    <n v="7020"/>
    <n v="154.44"/>
    <n v="38028"/>
    <n v="689.75639999999999"/>
    <n v="7469"/>
    <n v="163.3751"/>
    <n v="0"/>
    <n v="689.75639999999999"/>
    <n v="163.3751"/>
    <n v="-526.38130000000001"/>
    <n v="163.3751"/>
    <n v="4453.93725777698"/>
    <n v="4453.93725777698"/>
    <n v="4453.93725777698"/>
    <n v="323652.77406512725"/>
    <n v="0"/>
  </r>
  <r>
    <s v="HMC Group: HestonGreat West RoadHounslowE85739Aug5"/>
    <x v="128"/>
    <x v="29"/>
    <x v="4"/>
    <x v="129"/>
    <s v="E85739"/>
    <x v="1"/>
    <n v="5"/>
    <n v="9897.6383506155107"/>
    <n v="635"/>
    <n v="0"/>
    <n v="11.747499999999999"/>
    <n v="0"/>
    <n v="527"/>
    <n v="0"/>
    <n v="10.487300000000001"/>
    <n v="0"/>
    <n v="15212"/>
    <n v="272.29480000000001"/>
    <n v="11568"/>
    <n v="254.49600000000001"/>
    <n v="15847"/>
    <n v="284.04230000000001"/>
    <n v="12095"/>
    <n v="264.98329999999999"/>
    <n v="0"/>
    <n v="284.04230000000001"/>
    <n v="264.98329999999999"/>
    <n v="-19.059000000000026"/>
    <n v="428.35839999999996"/>
    <n v="4453.93725777698"/>
    <n v="4453.93725777698"/>
    <n v="4453.93725777698"/>
    <n v="323652.77406512725"/>
    <n v="0"/>
  </r>
  <r>
    <s v="HMC Group: HestonGreat West RoadHounslowE85739Dec9"/>
    <x v="128"/>
    <x v="29"/>
    <x v="4"/>
    <x v="129"/>
    <s v="E85739"/>
    <x v="2"/>
    <n v="9"/>
    <n v="9897.6383506155107"/>
    <n v="767"/>
    <n v="0"/>
    <n v="15.263300000000001"/>
    <n v="0"/>
    <m/>
    <m/>
    <m/>
    <m/>
    <n v="12239"/>
    <n v="219.07810000000001"/>
    <m/>
    <m/>
    <n v="13006"/>
    <n v="234.34140000000002"/>
    <m/>
    <m/>
    <n v="0"/>
    <n v="234.34140000000002"/>
    <e v="#N/A"/>
    <e v="#N/A"/>
    <e v="#N/A"/>
    <n v="4453.93725777698"/>
    <n v="4453.93725777698"/>
    <n v="4453.93725777698"/>
    <n v="323652.77406512725"/>
    <e v="#N/A"/>
  </r>
  <r>
    <s v="HMC Group: HestonGreat West RoadHounslowE85739Feb11"/>
    <x v="128"/>
    <x v="29"/>
    <x v="4"/>
    <x v="129"/>
    <s v="E85739"/>
    <x v="3"/>
    <n v="11"/>
    <n v="9897.6383506155107"/>
    <n v="487"/>
    <n v="0"/>
    <n v="9.6913"/>
    <n v="0"/>
    <m/>
    <m/>
    <m/>
    <m/>
    <n v="16080"/>
    <n v="287.83199999999999"/>
    <m/>
    <m/>
    <n v="16567"/>
    <n v="297.52330000000001"/>
    <m/>
    <m/>
    <n v="0"/>
    <n v="297.52330000000001"/>
    <e v="#N/A"/>
    <e v="#N/A"/>
    <e v="#N/A"/>
    <n v="4453.93725777698"/>
    <n v="4453.93725777698"/>
    <n v="4453.93725777698"/>
    <n v="323652.77406512725"/>
    <e v="#N/A"/>
  </r>
  <r>
    <s v="HMC Group: HestonGreat West RoadHounslowE85739Jan10"/>
    <x v="128"/>
    <x v="29"/>
    <x v="4"/>
    <x v="129"/>
    <s v="E85739"/>
    <x v="4"/>
    <n v="10"/>
    <n v="9897.6383506155107"/>
    <n v="666"/>
    <n v="0"/>
    <n v="13.253400000000001"/>
    <n v="0"/>
    <m/>
    <m/>
    <m/>
    <m/>
    <n v="17098"/>
    <n v="306.05419999999998"/>
    <m/>
    <m/>
    <n v="17764"/>
    <n v="319.30759999999998"/>
    <m/>
    <m/>
    <n v="0"/>
    <n v="319.30759999999998"/>
    <e v="#N/A"/>
    <e v="#N/A"/>
    <e v="#N/A"/>
    <n v="4453.93725777698"/>
    <n v="4453.93725777698"/>
    <n v="4453.93725777698"/>
    <n v="323652.77406512725"/>
    <e v="#N/A"/>
  </r>
  <r>
    <s v="HMC Group: HestonGreat West RoadHounslowE85739Jul4"/>
    <x v="128"/>
    <x v="29"/>
    <x v="4"/>
    <x v="129"/>
    <s v="E85739"/>
    <x v="5"/>
    <n v="4"/>
    <n v="9897.6383506155107"/>
    <n v="937"/>
    <n v="0"/>
    <n v="17.334499999999998"/>
    <n v="0"/>
    <n v="754"/>
    <n v="2"/>
    <n v="15.0046"/>
    <n v="3.9800000000000002E-2"/>
    <n v="9872"/>
    <n v="176.7088"/>
    <n v="15002"/>
    <n v="330.04399999999998"/>
    <n v="10809"/>
    <n v="194.04329999999999"/>
    <n v="15758"/>
    <n v="345.08839999999998"/>
    <n v="0"/>
    <n v="194.04329999999999"/>
    <n v="345.08839999999998"/>
    <n v="151.04509999999999"/>
    <e v="#N/A"/>
    <n v="4453.93725777698"/>
    <n v="4453.93725777698"/>
    <n v="4453.93725777698"/>
    <n v="323652.77406512725"/>
    <e v="#N/A"/>
  </r>
  <r>
    <s v="HMC Group: HestonGreat West RoadHounslowE85739Jun3"/>
    <x v="128"/>
    <x v="29"/>
    <x v="4"/>
    <x v="129"/>
    <s v="E85739"/>
    <x v="6"/>
    <n v="3"/>
    <n v="9897.6383506155107"/>
    <n v="953"/>
    <n v="0"/>
    <n v="17.630499999999998"/>
    <n v="0"/>
    <n v="501"/>
    <n v="0"/>
    <n v="9.9699000000000009"/>
    <n v="0"/>
    <n v="21767"/>
    <n v="389.6293"/>
    <n v="13528"/>
    <n v="297.61599999999999"/>
    <n v="22720"/>
    <n v="407.25979999999998"/>
    <n v="14029"/>
    <n v="307.58589999999998"/>
    <n v="0"/>
    <n v="407.25979999999998"/>
    <n v="307.58589999999998"/>
    <n v="-99.673900000000003"/>
    <e v="#N/A"/>
    <n v="4453.93725777698"/>
    <n v="4453.93725777698"/>
    <n v="4453.93725777698"/>
    <n v="323652.77406512725"/>
    <e v="#N/A"/>
  </r>
  <r>
    <s v="HMC Group: HestonGreat West RoadHounslowE85739Mar12"/>
    <x v="128"/>
    <x v="29"/>
    <x v="4"/>
    <x v="129"/>
    <s v="E85739"/>
    <x v="7"/>
    <n v="12"/>
    <n v="9897.6383506155107"/>
    <n v="347"/>
    <n v="0"/>
    <n v="6.9053000000000004"/>
    <n v="0"/>
    <m/>
    <m/>
    <m/>
    <m/>
    <n v="10275"/>
    <n v="183.92250000000001"/>
    <m/>
    <m/>
    <n v="10622"/>
    <n v="190.82780000000002"/>
    <m/>
    <m/>
    <n v="0"/>
    <n v="190.82780000000002"/>
    <e v="#N/A"/>
    <e v="#N/A"/>
    <e v="#N/A"/>
    <n v="4453.93725777698"/>
    <n v="4453.93725777698"/>
    <n v="4453.93725777698"/>
    <n v="323652.77406512725"/>
    <e v="#N/A"/>
  </r>
  <r>
    <s v="HMC Group: HestonGreat West RoadHounslowE85739May2"/>
    <x v="128"/>
    <x v="29"/>
    <x v="4"/>
    <x v="129"/>
    <s v="E85739"/>
    <x v="8"/>
    <n v="2"/>
    <n v="9897.6383506155107"/>
    <n v="28324"/>
    <n v="0"/>
    <n v="523.99400000000003"/>
    <n v="0"/>
    <n v="511"/>
    <n v="2"/>
    <n v="10.168900000000001"/>
    <n v="3.9800000000000002E-2"/>
    <n v="19264"/>
    <n v="344.82560000000001"/>
    <n v="10055"/>
    <n v="221.21"/>
    <n v="47588"/>
    <n v="868.81960000000004"/>
    <n v="10568"/>
    <n v="231.4187"/>
    <n v="0"/>
    <n v="868.81960000000004"/>
    <n v="231.4187"/>
    <n v="-637.40090000000009"/>
    <e v="#N/A"/>
    <n v="4453.93725777698"/>
    <n v="4453.93725777698"/>
    <n v="4453.93725777698"/>
    <n v="323652.77406512725"/>
    <e v="#N/A"/>
  </r>
  <r>
    <s v="HMC Group: HestonGreat West RoadHounslowE85739Nov8"/>
    <x v="128"/>
    <x v="29"/>
    <x v="4"/>
    <x v="129"/>
    <s v="E85739"/>
    <x v="9"/>
    <n v="8"/>
    <n v="9897.6383506155107"/>
    <n v="1016"/>
    <n v="0"/>
    <n v="20.218400000000003"/>
    <n v="0"/>
    <m/>
    <m/>
    <m/>
    <m/>
    <n v="11604"/>
    <n v="207.7116"/>
    <m/>
    <m/>
    <n v="12620"/>
    <n v="227.93"/>
    <m/>
    <m/>
    <n v="0"/>
    <n v="227.93"/>
    <e v="#N/A"/>
    <e v="#N/A"/>
    <e v="#N/A"/>
    <n v="4453.93725777698"/>
    <n v="4453.93725777698"/>
    <n v="4453.93725777698"/>
    <n v="323652.77406512725"/>
    <e v="#N/A"/>
  </r>
  <r>
    <s v="HMC Group: HestonGreat West RoadHounslowE85739Oct7"/>
    <x v="128"/>
    <x v="29"/>
    <x v="4"/>
    <x v="129"/>
    <s v="E85739"/>
    <x v="10"/>
    <n v="7"/>
    <n v="9897.6383506155107"/>
    <n v="581"/>
    <n v="0"/>
    <n v="11.561900000000001"/>
    <n v="0"/>
    <n v="0"/>
    <n v="2"/>
    <n v="0"/>
    <n v="4.4999999999999998E-2"/>
    <n v="11096"/>
    <n v="198.61840000000001"/>
    <n v="12159"/>
    <n v="267.49799999999999"/>
    <n v="11677"/>
    <n v="210.18030000000002"/>
    <n v="12161"/>
    <n v="267.54300000000001"/>
    <n v="0"/>
    <n v="210.18030000000002"/>
    <n v="267.54300000000001"/>
    <n v="57.36269999999999"/>
    <e v="#N/A"/>
    <n v="4453.93725777698"/>
    <n v="4453.93725777698"/>
    <n v="4453.93725777698"/>
    <n v="323652.77406512725"/>
    <e v="#N/A"/>
  </r>
  <r>
    <s v="HMC Group: HestonGreat West RoadHounslowE85739Sep6"/>
    <x v="128"/>
    <x v="29"/>
    <x v="4"/>
    <x v="129"/>
    <s v="E85739"/>
    <x v="11"/>
    <n v="6"/>
    <n v="9897.6383506155107"/>
    <n v="679"/>
    <n v="0"/>
    <n v="13.5121"/>
    <n v="0"/>
    <n v="539"/>
    <n v="0"/>
    <n v="12.1275"/>
    <n v="0"/>
    <n v="17146"/>
    <n v="306.91340000000002"/>
    <n v="15382"/>
    <n v="338.404"/>
    <n v="17825"/>
    <n v="320.4255"/>
    <n v="15921"/>
    <n v="350.53149999999999"/>
    <n v="0"/>
    <n v="320.4255"/>
    <n v="350.53149999999999"/>
    <n v="30.105999999999995"/>
    <e v="#N/A"/>
    <n v="4453.93725777698"/>
    <n v="4453.93725777698"/>
    <n v="4453.93725777698"/>
    <n v="323652.77406512725"/>
    <e v="#N/A"/>
  </r>
  <r>
    <s v="Holland Park SurgeryWest-Hill HealthWest LondonE87016Apr1"/>
    <x v="129"/>
    <x v="43"/>
    <x v="6"/>
    <x v="130"/>
    <s v="E87016"/>
    <x v="0"/>
    <n v="1"/>
    <n v="11006.2206628286"/>
    <n v="8686"/>
    <n v="0"/>
    <n v="160.691"/>
    <n v="0"/>
    <n v="5668"/>
    <n v="2"/>
    <n v="112.7932"/>
    <n v="3.9800000000000002E-2"/>
    <n v="4194"/>
    <n v="75.072599999999994"/>
    <n v="10078"/>
    <n v="221.71600000000001"/>
    <n v="12880"/>
    <n v="235.7636"/>
    <n v="15748"/>
    <n v="334.54899999999998"/>
    <n v="0"/>
    <n v="235.7636"/>
    <n v="334.54899999999998"/>
    <n v="98.785399999999981"/>
    <n v="334.54899999999998"/>
    <n v="4952.7992982728701"/>
    <n v="4952.7992982728701"/>
    <n v="4952.7992982728701"/>
    <n v="359903.41567449528"/>
    <n v="0"/>
  </r>
  <r>
    <s v="Holland Park SurgeryWest-Hill HealthWest LondonE87016Aug5"/>
    <x v="129"/>
    <x v="43"/>
    <x v="6"/>
    <x v="130"/>
    <s v="E87016"/>
    <x v="1"/>
    <n v="5"/>
    <n v="11006.2206628286"/>
    <n v="4692"/>
    <n v="3"/>
    <n v="86.801999999999992"/>
    <n v="5.5499999999999994E-2"/>
    <n v="4450"/>
    <n v="16"/>
    <n v="88.555000000000007"/>
    <n v="0.31840000000000002"/>
    <n v="9298"/>
    <n v="166.4342"/>
    <n v="8832"/>
    <n v="194.304"/>
    <n v="13993"/>
    <n v="253.29169999999999"/>
    <n v="13298"/>
    <n v="283.17740000000003"/>
    <n v="0"/>
    <n v="253.29169999999999"/>
    <n v="283.17740000000003"/>
    <n v="29.885700000000043"/>
    <n v="617.72640000000001"/>
    <n v="4952.7992982728701"/>
    <n v="4952.7992982728701"/>
    <n v="4952.7992982728701"/>
    <n v="359903.41567449528"/>
    <n v="0"/>
  </r>
  <r>
    <s v="Holland Park SurgeryWest-Hill HealthWest LondonE87016Dec9"/>
    <x v="129"/>
    <x v="43"/>
    <x v="6"/>
    <x v="130"/>
    <s v="E87016"/>
    <x v="2"/>
    <n v="9"/>
    <n v="11006.2206628286"/>
    <n v="3943"/>
    <n v="7"/>
    <n v="78.465699999999998"/>
    <n v="0.13930000000000001"/>
    <m/>
    <m/>
    <m/>
    <m/>
    <n v="6240"/>
    <n v="111.696"/>
    <m/>
    <m/>
    <n v="10190"/>
    <n v="190.30099999999999"/>
    <m/>
    <m/>
    <n v="0"/>
    <n v="190.30099999999999"/>
    <e v="#N/A"/>
    <e v="#N/A"/>
    <e v="#N/A"/>
    <n v="4952.7992982728701"/>
    <n v="4952.7992982728701"/>
    <n v="4952.7992982728701"/>
    <n v="359903.41567449528"/>
    <e v="#N/A"/>
  </r>
  <r>
    <s v="Holland Park SurgeryWest-Hill HealthWest LondonE87016Feb11"/>
    <x v="129"/>
    <x v="43"/>
    <x v="6"/>
    <x v="130"/>
    <s v="E87016"/>
    <x v="3"/>
    <n v="11"/>
    <n v="11006.2206628286"/>
    <n v="5492"/>
    <n v="7"/>
    <n v="109.2908"/>
    <n v="0.13930000000000001"/>
    <m/>
    <m/>
    <m/>
    <m/>
    <n v="11358"/>
    <n v="203.3082"/>
    <m/>
    <m/>
    <n v="16857"/>
    <n v="312.73829999999998"/>
    <m/>
    <m/>
    <n v="0"/>
    <n v="312.73829999999998"/>
    <e v="#N/A"/>
    <e v="#N/A"/>
    <e v="#N/A"/>
    <n v="4952.7992982728701"/>
    <n v="4952.7992982728701"/>
    <n v="4952.7992982728701"/>
    <n v="359903.41567449528"/>
    <e v="#N/A"/>
  </r>
  <r>
    <s v="Holland Park SurgeryWest-Hill HealthWest LondonE87016Jan10"/>
    <x v="129"/>
    <x v="43"/>
    <x v="6"/>
    <x v="130"/>
    <s v="E87016"/>
    <x v="4"/>
    <n v="10"/>
    <n v="11006.2206628286"/>
    <n v="5544"/>
    <n v="3"/>
    <n v="110.32560000000001"/>
    <n v="5.9700000000000003E-2"/>
    <m/>
    <m/>
    <m/>
    <m/>
    <n v="17772"/>
    <n v="318.11880000000002"/>
    <m/>
    <m/>
    <n v="23319"/>
    <n v="428.50410000000005"/>
    <m/>
    <m/>
    <n v="0"/>
    <n v="428.50410000000005"/>
    <e v="#N/A"/>
    <e v="#N/A"/>
    <e v="#N/A"/>
    <n v="4952.7992982728701"/>
    <n v="4952.7992982728701"/>
    <n v="4952.7992982728701"/>
    <n v="359903.41567449528"/>
    <e v="#N/A"/>
  </r>
  <r>
    <s v="Holland Park SurgeryWest-Hill HealthWest LondonE87016Jul4"/>
    <x v="129"/>
    <x v="43"/>
    <x v="6"/>
    <x v="130"/>
    <s v="E87016"/>
    <x v="5"/>
    <n v="4"/>
    <n v="11006.2206628286"/>
    <n v="4439"/>
    <n v="20"/>
    <n v="82.121499999999997"/>
    <n v="0.37"/>
    <n v="5041"/>
    <n v="47"/>
    <n v="100.3159"/>
    <n v="0.93530000000000002"/>
    <n v="7499"/>
    <n v="134.2321"/>
    <n v="15142"/>
    <n v="333.12400000000002"/>
    <n v="11958"/>
    <n v="216.7236"/>
    <n v="20230"/>
    <n v="434.37520000000001"/>
    <n v="0"/>
    <n v="216.7236"/>
    <n v="434.37520000000001"/>
    <n v="217.6516"/>
    <e v="#N/A"/>
    <n v="4952.7992982728701"/>
    <n v="4952.7992982728701"/>
    <n v="4952.7992982728701"/>
    <n v="359903.41567449528"/>
    <e v="#N/A"/>
  </r>
  <r>
    <s v="Holland Park SurgeryWest-Hill HealthWest LondonE87016Jun3"/>
    <x v="129"/>
    <x v="43"/>
    <x v="6"/>
    <x v="130"/>
    <s v="E87016"/>
    <x v="6"/>
    <n v="3"/>
    <n v="11006.2206628286"/>
    <n v="6982"/>
    <n v="0"/>
    <n v="129.167"/>
    <n v="0"/>
    <n v="4587"/>
    <n v="16"/>
    <n v="91.281300000000002"/>
    <n v="0.31840000000000002"/>
    <n v="10305"/>
    <n v="184.45949999999999"/>
    <n v="11318"/>
    <n v="248.99600000000001"/>
    <n v="17287"/>
    <n v="313.62649999999996"/>
    <n v="15921"/>
    <n v="340.59570000000002"/>
    <n v="0"/>
    <n v="313.62649999999996"/>
    <n v="340.59570000000002"/>
    <n v="26.969200000000058"/>
    <e v="#N/A"/>
    <n v="4952.7992982728701"/>
    <n v="4952.7992982728701"/>
    <n v="4952.7992982728701"/>
    <n v="359903.41567449528"/>
    <e v="#N/A"/>
  </r>
  <r>
    <s v="Holland Park SurgeryWest-Hill HealthWest LondonE87016Mar12"/>
    <x v="129"/>
    <x v="43"/>
    <x v="6"/>
    <x v="130"/>
    <s v="E87016"/>
    <x v="7"/>
    <n v="12"/>
    <n v="11006.2206628286"/>
    <n v="6690"/>
    <n v="2"/>
    <n v="133.131"/>
    <n v="3.9800000000000002E-2"/>
    <m/>
    <m/>
    <m/>
    <m/>
    <n v="8026"/>
    <n v="143.66540000000001"/>
    <m/>
    <m/>
    <n v="14718"/>
    <n v="276.83620000000002"/>
    <m/>
    <m/>
    <n v="0"/>
    <n v="276.83620000000002"/>
    <e v="#N/A"/>
    <e v="#N/A"/>
    <e v="#N/A"/>
    <n v="4952.7992982728701"/>
    <n v="4952.7992982728701"/>
    <n v="4952.7992982728701"/>
    <n v="359903.41567449528"/>
    <e v="#N/A"/>
  </r>
  <r>
    <s v="Holland Park SurgeryWest-Hill HealthWest LondonE87016May2"/>
    <x v="129"/>
    <x v="43"/>
    <x v="6"/>
    <x v="130"/>
    <s v="E87016"/>
    <x v="8"/>
    <n v="2"/>
    <n v="11006.2206628286"/>
    <n v="5756"/>
    <n v="17"/>
    <n v="106.48599999999999"/>
    <n v="0.3145"/>
    <n v="4139"/>
    <n v="23"/>
    <n v="82.366100000000003"/>
    <n v="0.4577"/>
    <n v="4996"/>
    <n v="89.428399999999996"/>
    <n v="15389"/>
    <n v="338.55799999999999"/>
    <n v="10769"/>
    <n v="196.22889999999998"/>
    <n v="19551"/>
    <n v="421.3818"/>
    <n v="0"/>
    <n v="196.22889999999998"/>
    <n v="421.3818"/>
    <n v="225.15290000000002"/>
    <e v="#N/A"/>
    <n v="4952.7992982728701"/>
    <n v="4952.7992982728701"/>
    <n v="4952.7992982728701"/>
    <n v="359903.41567449528"/>
    <e v="#N/A"/>
  </r>
  <r>
    <s v="Holland Park SurgeryWest-Hill HealthWest LondonE87016Nov8"/>
    <x v="129"/>
    <x v="43"/>
    <x v="6"/>
    <x v="130"/>
    <s v="E87016"/>
    <x v="9"/>
    <n v="8"/>
    <n v="11006.2206628286"/>
    <n v="6374"/>
    <n v="26"/>
    <n v="126.8426"/>
    <n v="0.51740000000000008"/>
    <m/>
    <m/>
    <m/>
    <m/>
    <n v="18330"/>
    <n v="328.10700000000003"/>
    <m/>
    <m/>
    <n v="24730"/>
    <n v="455.46700000000004"/>
    <m/>
    <m/>
    <n v="0"/>
    <n v="455.46700000000004"/>
    <e v="#N/A"/>
    <e v="#N/A"/>
    <e v="#N/A"/>
    <n v="4952.7992982728701"/>
    <n v="4952.7992982728701"/>
    <n v="4952.7992982728701"/>
    <n v="359903.41567449528"/>
    <e v="#N/A"/>
  </r>
  <r>
    <s v="Holland Park SurgeryWest-Hill HealthWest LondonE87016Oct7"/>
    <x v="129"/>
    <x v="43"/>
    <x v="6"/>
    <x v="130"/>
    <s v="E87016"/>
    <x v="10"/>
    <n v="7"/>
    <n v="11006.2206628286"/>
    <n v="7138"/>
    <n v="14"/>
    <n v="142.0462"/>
    <n v="0.27860000000000001"/>
    <n v="0"/>
    <n v="66"/>
    <n v="0"/>
    <n v="1.4849999999999999"/>
    <n v="29782"/>
    <n v="533.09780000000001"/>
    <n v="38739"/>
    <n v="852.25800000000004"/>
    <n v="36934"/>
    <n v="675.42259999999999"/>
    <n v="38805"/>
    <n v="853.74300000000005"/>
    <n v="0"/>
    <n v="675.42259999999999"/>
    <n v="853.74300000000005"/>
    <n v="178.32040000000006"/>
    <e v="#N/A"/>
    <n v="4952.7992982728701"/>
    <n v="4952.7992982728701"/>
    <n v="4952.7992982728701"/>
    <n v="359903.41567449528"/>
    <e v="#N/A"/>
  </r>
  <r>
    <s v="Holland Park SurgeryWest-Hill HealthWest LondonE87016Sep6"/>
    <x v="129"/>
    <x v="43"/>
    <x v="6"/>
    <x v="130"/>
    <s v="E87016"/>
    <x v="11"/>
    <n v="6"/>
    <n v="11006.2206628286"/>
    <n v="17252"/>
    <n v="10"/>
    <n v="343.31479999999999"/>
    <n v="0.19900000000000001"/>
    <n v="4938"/>
    <n v="44"/>
    <n v="111.10499999999999"/>
    <n v="0.99"/>
    <n v="23492"/>
    <n v="420.5068"/>
    <n v="23091"/>
    <n v="508.00200000000001"/>
    <n v="40754"/>
    <n v="764.02060000000006"/>
    <n v="28073"/>
    <n v="620.09699999999998"/>
    <n v="0"/>
    <n v="764.02060000000006"/>
    <n v="620.09699999999998"/>
    <n v="-143.92360000000008"/>
    <e v="#N/A"/>
    <n v="4952.7992982728701"/>
    <n v="4952.7992982728701"/>
    <n v="4952.7992982728701"/>
    <n v="359903.41567449528"/>
    <e v="#N/A"/>
  </r>
  <r>
    <s v="Holly Road Medical CentreChiswickHounslowE85658Apr1"/>
    <x v="130"/>
    <x v="26"/>
    <x v="4"/>
    <x v="131"/>
    <s v="E85658"/>
    <x v="0"/>
    <n v="1"/>
    <n v="3699.6267495866"/>
    <n v="113"/>
    <n v="0"/>
    <n v="2.0905"/>
    <n v="0"/>
    <n v="620"/>
    <n v="0"/>
    <n v="12.338000000000001"/>
    <n v="0"/>
    <n v="842"/>
    <n v="15.0718"/>
    <n v="2361"/>
    <n v="51.942"/>
    <n v="955"/>
    <n v="17.162299999999998"/>
    <n v="2981"/>
    <n v="64.28"/>
    <n v="0"/>
    <n v="17.162299999999998"/>
    <n v="64.28"/>
    <n v="47.117699999999999"/>
    <n v="64.28"/>
    <n v="1664.83203731397"/>
    <n v="1664.83203731397"/>
    <n v="1664.83203731397"/>
    <n v="120977.79471148182"/>
    <n v="0"/>
  </r>
  <r>
    <s v="Holly Road Medical CentreChiswickHounslowE85658Aug5"/>
    <x v="130"/>
    <x v="26"/>
    <x v="4"/>
    <x v="131"/>
    <s v="E85658"/>
    <x v="1"/>
    <n v="5"/>
    <n v="3699.6267495866"/>
    <n v="300"/>
    <n v="4"/>
    <n v="5.55"/>
    <n v="7.3999999999999996E-2"/>
    <n v="614"/>
    <n v="273"/>
    <n v="12.2186"/>
    <n v="5.4327000000000005"/>
    <n v="1853"/>
    <n v="33.168700000000001"/>
    <n v="2013"/>
    <n v="44.286000000000001"/>
    <n v="2157"/>
    <n v="38.792700000000004"/>
    <n v="2900"/>
    <n v="61.9373"/>
    <n v="0"/>
    <n v="38.792700000000004"/>
    <n v="61.9373"/>
    <n v="23.144599999999997"/>
    <n v="126.21729999999999"/>
    <n v="1664.83203731397"/>
    <n v="1664.83203731397"/>
    <n v="1664.83203731397"/>
    <n v="120977.79471148182"/>
    <n v="0"/>
  </r>
  <r>
    <s v="Holly Road Medical CentreChiswickHounslowE85658Dec9"/>
    <x v="130"/>
    <x v="26"/>
    <x v="4"/>
    <x v="131"/>
    <s v="E85658"/>
    <x v="2"/>
    <n v="9"/>
    <n v="3699.6267495866"/>
    <n v="205"/>
    <n v="0"/>
    <n v="4.0795000000000003"/>
    <n v="0"/>
    <m/>
    <m/>
    <m/>
    <m/>
    <n v="1821"/>
    <n v="32.5959"/>
    <m/>
    <m/>
    <n v="2026"/>
    <n v="36.675400000000003"/>
    <m/>
    <m/>
    <n v="0"/>
    <n v="36.675400000000003"/>
    <e v="#N/A"/>
    <e v="#N/A"/>
    <e v="#N/A"/>
    <n v="1664.83203731397"/>
    <n v="1664.83203731397"/>
    <n v="1664.83203731397"/>
    <n v="120977.79471148182"/>
    <e v="#N/A"/>
  </r>
  <r>
    <s v="Holly Road Medical CentreChiswickHounslowE85658Feb11"/>
    <x v="130"/>
    <x v="26"/>
    <x v="4"/>
    <x v="131"/>
    <s v="E85658"/>
    <x v="3"/>
    <n v="11"/>
    <n v="3699.6267495866"/>
    <n v="1818"/>
    <n v="0"/>
    <n v="36.178200000000004"/>
    <n v="0"/>
    <m/>
    <m/>
    <m/>
    <m/>
    <n v="2776"/>
    <n v="49.690399999999997"/>
    <m/>
    <m/>
    <n v="4594"/>
    <n v="85.868600000000001"/>
    <m/>
    <m/>
    <n v="0"/>
    <n v="85.868600000000001"/>
    <e v="#N/A"/>
    <e v="#N/A"/>
    <e v="#N/A"/>
    <n v="1664.83203731397"/>
    <n v="1664.83203731397"/>
    <n v="1664.83203731397"/>
    <n v="120977.79471148182"/>
    <e v="#N/A"/>
  </r>
  <r>
    <s v="Holly Road Medical CentreChiswickHounslowE85658Jan10"/>
    <x v="130"/>
    <x v="26"/>
    <x v="4"/>
    <x v="131"/>
    <s v="E85658"/>
    <x v="4"/>
    <n v="10"/>
    <n v="3699.6267495866"/>
    <n v="859"/>
    <n v="0"/>
    <n v="17.094100000000001"/>
    <n v="0"/>
    <m/>
    <m/>
    <m/>
    <m/>
    <n v="1893"/>
    <n v="33.884700000000002"/>
    <m/>
    <m/>
    <n v="2752"/>
    <n v="50.978800000000007"/>
    <m/>
    <m/>
    <n v="0"/>
    <n v="50.978800000000007"/>
    <e v="#N/A"/>
    <e v="#N/A"/>
    <e v="#N/A"/>
    <n v="1664.83203731397"/>
    <n v="1664.83203731397"/>
    <n v="1664.83203731397"/>
    <n v="120977.79471148182"/>
    <e v="#N/A"/>
  </r>
  <r>
    <s v="Holly Road Medical CentreChiswickHounslowE85658Jul4"/>
    <x v="130"/>
    <x v="26"/>
    <x v="4"/>
    <x v="131"/>
    <s v="E85658"/>
    <x v="5"/>
    <n v="4"/>
    <n v="3699.6267495866"/>
    <n v="168"/>
    <n v="7"/>
    <n v="3.1079999999999997"/>
    <n v="0.1295"/>
    <n v="1437"/>
    <n v="1043"/>
    <n v="28.596300000000003"/>
    <n v="20.755700000000001"/>
    <n v="3313"/>
    <n v="59.302700000000002"/>
    <n v="1765"/>
    <n v="38.83"/>
    <n v="3488"/>
    <n v="62.540199999999999"/>
    <n v="4245"/>
    <n v="88.182000000000002"/>
    <n v="0"/>
    <n v="62.540199999999999"/>
    <n v="88.182000000000002"/>
    <n v="25.641800000000003"/>
    <e v="#N/A"/>
    <n v="1664.83203731397"/>
    <n v="1664.83203731397"/>
    <n v="1664.83203731397"/>
    <n v="120977.79471148182"/>
    <e v="#N/A"/>
  </r>
  <r>
    <s v="Holly Road Medical CentreChiswickHounslowE85658Jun3"/>
    <x v="130"/>
    <x v="26"/>
    <x v="4"/>
    <x v="131"/>
    <s v="E85658"/>
    <x v="6"/>
    <n v="3"/>
    <n v="3699.6267495866"/>
    <n v="708"/>
    <n v="0"/>
    <n v="13.097999999999999"/>
    <n v="0"/>
    <n v="871"/>
    <n v="827"/>
    <n v="17.332900000000002"/>
    <n v="16.4573"/>
    <n v="2540"/>
    <n v="45.466000000000001"/>
    <n v="1670"/>
    <n v="36.74"/>
    <n v="3248"/>
    <n v="58.564"/>
    <n v="3368"/>
    <n v="70.530200000000008"/>
    <n v="0"/>
    <n v="58.564"/>
    <n v="70.530200000000008"/>
    <n v="11.966200000000008"/>
    <e v="#N/A"/>
    <n v="1664.83203731397"/>
    <n v="1664.83203731397"/>
    <n v="1664.83203731397"/>
    <n v="120977.79471148182"/>
    <e v="#N/A"/>
  </r>
  <r>
    <s v="Holly Road Medical CentreChiswickHounslowE85658Mar12"/>
    <x v="130"/>
    <x v="26"/>
    <x v="4"/>
    <x v="131"/>
    <s v="E85658"/>
    <x v="7"/>
    <n v="12"/>
    <n v="3699.6267495866"/>
    <n v="498"/>
    <n v="0"/>
    <n v="9.9101999999999997"/>
    <n v="0"/>
    <m/>
    <m/>
    <m/>
    <m/>
    <n v="2756"/>
    <n v="49.3324"/>
    <m/>
    <m/>
    <n v="3254"/>
    <n v="59.242599999999996"/>
    <m/>
    <m/>
    <n v="0"/>
    <n v="59.242599999999996"/>
    <e v="#N/A"/>
    <e v="#N/A"/>
    <e v="#N/A"/>
    <n v="1664.83203731397"/>
    <n v="1664.83203731397"/>
    <n v="1664.83203731397"/>
    <n v="120977.79471148182"/>
    <e v="#N/A"/>
  </r>
  <r>
    <s v="Holly Road Medical CentreChiswickHounslowE85658May2"/>
    <x v="130"/>
    <x v="26"/>
    <x v="4"/>
    <x v="131"/>
    <s v="E85658"/>
    <x v="8"/>
    <n v="2"/>
    <n v="3699.6267495866"/>
    <n v="3635"/>
    <n v="0"/>
    <n v="67.247500000000002"/>
    <n v="0"/>
    <n v="271"/>
    <n v="369"/>
    <n v="5.3929"/>
    <n v="7.3431000000000006"/>
    <n v="2999"/>
    <n v="53.682099999999998"/>
    <n v="2813"/>
    <n v="61.886000000000003"/>
    <n v="6634"/>
    <n v="120.92959999999999"/>
    <n v="3453"/>
    <n v="74.622"/>
    <n v="0"/>
    <n v="120.92959999999999"/>
    <n v="74.622"/>
    <n v="-46.307599999999994"/>
    <e v="#N/A"/>
    <n v="1664.83203731397"/>
    <n v="1664.83203731397"/>
    <n v="1664.83203731397"/>
    <n v="120977.79471148182"/>
    <e v="#N/A"/>
  </r>
  <r>
    <s v="Holly Road Medical CentreChiswickHounslowE85658Nov8"/>
    <x v="130"/>
    <x v="26"/>
    <x v="4"/>
    <x v="131"/>
    <s v="E85658"/>
    <x v="9"/>
    <n v="8"/>
    <n v="3699.6267495866"/>
    <n v="331"/>
    <n v="0"/>
    <n v="6.5869"/>
    <n v="0"/>
    <m/>
    <m/>
    <m/>
    <m/>
    <n v="1679"/>
    <n v="30.054099999999998"/>
    <m/>
    <m/>
    <n v="2010"/>
    <n v="36.640999999999998"/>
    <m/>
    <m/>
    <n v="0"/>
    <n v="36.640999999999998"/>
    <e v="#N/A"/>
    <e v="#N/A"/>
    <e v="#N/A"/>
    <n v="1664.83203731397"/>
    <n v="1664.83203731397"/>
    <n v="1664.83203731397"/>
    <n v="120977.79471148182"/>
    <e v="#N/A"/>
  </r>
  <r>
    <s v="Holly Road Medical CentreChiswickHounslowE85658Oct7"/>
    <x v="130"/>
    <x v="26"/>
    <x v="4"/>
    <x v="131"/>
    <s v="E85658"/>
    <x v="10"/>
    <n v="7"/>
    <n v="3699.6267495866"/>
    <n v="532"/>
    <n v="416"/>
    <n v="10.5868"/>
    <n v="8.2784000000000013"/>
    <n v="0"/>
    <n v="640"/>
    <n v="0"/>
    <n v="14.399999999999999"/>
    <n v="1894"/>
    <n v="33.9026"/>
    <n v="3247"/>
    <n v="71.433999999999997"/>
    <n v="2842"/>
    <n v="52.767800000000001"/>
    <n v="3887"/>
    <n v="85.834000000000003"/>
    <n v="0"/>
    <n v="52.767800000000001"/>
    <n v="85.834000000000003"/>
    <n v="33.066200000000002"/>
    <e v="#N/A"/>
    <n v="1664.83203731397"/>
    <n v="1664.83203731397"/>
    <n v="1664.83203731397"/>
    <n v="120977.79471148182"/>
    <e v="#N/A"/>
  </r>
  <r>
    <s v="Holly Road Medical CentreChiswickHounslowE85658Sep6"/>
    <x v="130"/>
    <x v="26"/>
    <x v="4"/>
    <x v="131"/>
    <s v="E85658"/>
    <x v="11"/>
    <n v="6"/>
    <n v="3699.6267495866"/>
    <n v="384"/>
    <n v="961"/>
    <n v="7.6416000000000004"/>
    <n v="19.123900000000003"/>
    <n v="1051"/>
    <n v="949"/>
    <n v="23.647500000000001"/>
    <n v="21.352499999999999"/>
    <n v="2844"/>
    <n v="50.907600000000002"/>
    <n v="7437"/>
    <n v="163.614"/>
    <n v="4189"/>
    <n v="77.673100000000005"/>
    <n v="9437"/>
    <n v="208.614"/>
    <n v="0"/>
    <n v="77.673100000000005"/>
    <n v="208.614"/>
    <n v="130.9409"/>
    <e v="#N/A"/>
    <n v="1664.83203731397"/>
    <n v="1664.83203731397"/>
    <n v="1664.83203731397"/>
    <n v="120977.79471148182"/>
    <e v="#N/A"/>
  </r>
  <r>
    <s v="HONEYPOT MEDICAL CENTREHarrow East PCNHarrowE84039Apr1"/>
    <x v="131"/>
    <x v="9"/>
    <x v="5"/>
    <x v="132"/>
    <s v="E84039"/>
    <x v="0"/>
    <n v="1"/>
    <n v="15165.6395585258"/>
    <n v="24042"/>
    <n v="18189"/>
    <n v="444.77699999999999"/>
    <n v="336.49649999999997"/>
    <n v="20436"/>
    <n v="13238"/>
    <n v="406.6764"/>
    <n v="263.43619999999999"/>
    <n v="0"/>
    <n v="0"/>
    <n v="69"/>
    <n v="1.518"/>
    <n v="42231"/>
    <n v="781.27350000000001"/>
    <n v="33743"/>
    <n v="671.63059999999996"/>
    <n v="0"/>
    <n v="781.27350000000001"/>
    <n v="671.63059999999996"/>
    <n v="-109.64290000000005"/>
    <n v="671.63059999999996"/>
    <n v="6824.5378013366098"/>
    <n v="6824.5378013366098"/>
    <n v="6824.5378013366098"/>
    <n v="495916.4135637937"/>
    <n v="0"/>
  </r>
  <r>
    <s v="HONEYPOT MEDICAL CENTREHarrow East PCNHarrowE84039Aug5"/>
    <x v="131"/>
    <x v="9"/>
    <x v="5"/>
    <x v="132"/>
    <s v="E84039"/>
    <x v="1"/>
    <n v="5"/>
    <n v="15165.6395585258"/>
    <n v="24529"/>
    <n v="2445"/>
    <n v="453.78649999999999"/>
    <n v="45.232499999999995"/>
    <n v="23160"/>
    <n v="1742"/>
    <n v="460.88400000000001"/>
    <n v="34.665800000000004"/>
    <n v="0"/>
    <n v="0"/>
    <n v="92"/>
    <n v="2.024"/>
    <n v="26974"/>
    <n v="499.01900000000001"/>
    <n v="24994"/>
    <n v="497.57380000000001"/>
    <n v="0"/>
    <n v="499.01900000000001"/>
    <n v="497.57380000000001"/>
    <n v="-1.4451999999999998"/>
    <n v="1169.2044000000001"/>
    <n v="6824.5378013366098"/>
    <n v="6824.5378013366098"/>
    <n v="6824.5378013366098"/>
    <n v="495916.4135637937"/>
    <n v="0"/>
  </r>
  <r>
    <s v="HONEYPOT MEDICAL CENTREHarrow East PCNHarrowE84039Dec9"/>
    <x v="131"/>
    <x v="9"/>
    <x v="5"/>
    <x v="132"/>
    <s v="E84039"/>
    <x v="2"/>
    <n v="9"/>
    <n v="15165.6395585258"/>
    <n v="20532"/>
    <n v="12755"/>
    <n v="408.58680000000004"/>
    <n v="253.8245"/>
    <m/>
    <m/>
    <m/>
    <m/>
    <n v="0"/>
    <n v="0"/>
    <m/>
    <m/>
    <n v="33287"/>
    <n v="662.41129999999998"/>
    <m/>
    <m/>
    <n v="0"/>
    <n v="662.41129999999998"/>
    <e v="#N/A"/>
    <e v="#N/A"/>
    <e v="#N/A"/>
    <n v="6824.5378013366098"/>
    <n v="6824.5378013366098"/>
    <n v="6824.5378013366098"/>
    <n v="495916.4135637937"/>
    <e v="#N/A"/>
  </r>
  <r>
    <s v="HONEYPOT MEDICAL CENTREHarrow East PCNHarrowE84039Feb11"/>
    <x v="131"/>
    <x v="9"/>
    <x v="5"/>
    <x v="132"/>
    <s v="E84039"/>
    <x v="3"/>
    <n v="11"/>
    <n v="15165.6395585258"/>
    <n v="39484"/>
    <n v="534"/>
    <n v="785.73160000000007"/>
    <n v="10.6266"/>
    <m/>
    <m/>
    <m/>
    <m/>
    <n v="0"/>
    <n v="0"/>
    <m/>
    <m/>
    <n v="40018"/>
    <n v="796.35820000000012"/>
    <m/>
    <m/>
    <n v="0"/>
    <n v="796.35820000000012"/>
    <e v="#N/A"/>
    <e v="#N/A"/>
    <e v="#N/A"/>
    <n v="6824.5378013366098"/>
    <n v="6824.5378013366098"/>
    <n v="6824.5378013366098"/>
    <n v="495916.4135637937"/>
    <e v="#N/A"/>
  </r>
  <r>
    <s v="HONEYPOT MEDICAL CENTREHarrow East PCNHarrowE84039Jan10"/>
    <x v="131"/>
    <x v="9"/>
    <x v="5"/>
    <x v="132"/>
    <s v="E84039"/>
    <x v="4"/>
    <n v="10"/>
    <n v="15165.6395585258"/>
    <n v="37427"/>
    <n v="1288"/>
    <n v="744.79730000000006"/>
    <n v="25.6312"/>
    <m/>
    <m/>
    <m/>
    <m/>
    <n v="3"/>
    <n v="5.3699999999999998E-2"/>
    <m/>
    <m/>
    <n v="38718"/>
    <n v="770.48220000000015"/>
    <m/>
    <m/>
    <n v="0"/>
    <n v="770.48220000000015"/>
    <e v="#N/A"/>
    <e v="#N/A"/>
    <e v="#N/A"/>
    <n v="6824.5378013366098"/>
    <n v="6824.5378013366098"/>
    <n v="6824.5378013366098"/>
    <n v="495916.4135637937"/>
    <e v="#N/A"/>
  </r>
  <r>
    <s v="HONEYPOT MEDICAL CENTREHarrow East PCNHarrowE84039Jul4"/>
    <x v="131"/>
    <x v="9"/>
    <x v="5"/>
    <x v="132"/>
    <s v="E84039"/>
    <x v="5"/>
    <n v="4"/>
    <n v="15165.6395585258"/>
    <n v="24897"/>
    <n v="3051"/>
    <n v="460.59449999999998"/>
    <n v="56.4435"/>
    <n v="21059"/>
    <n v="2936"/>
    <n v="419.07410000000004"/>
    <n v="58.426400000000001"/>
    <n v="2"/>
    <n v="3.5799999999999998E-2"/>
    <n v="55"/>
    <n v="1.21"/>
    <n v="27950"/>
    <n v="517.07380000000001"/>
    <n v="24050"/>
    <n v="478.71050000000002"/>
    <n v="0"/>
    <n v="517.07380000000001"/>
    <n v="478.71050000000002"/>
    <n v="-38.363299999999981"/>
    <e v="#N/A"/>
    <n v="6824.5378013366098"/>
    <n v="6824.5378013366098"/>
    <n v="6824.5378013366098"/>
    <n v="495916.4135637937"/>
    <e v="#N/A"/>
  </r>
  <r>
    <s v="HONEYPOT MEDICAL CENTREHarrow East PCNHarrowE84039Jun3"/>
    <x v="131"/>
    <x v="9"/>
    <x v="5"/>
    <x v="132"/>
    <s v="E84039"/>
    <x v="6"/>
    <n v="3"/>
    <n v="15165.6395585258"/>
    <n v="27703"/>
    <n v="37"/>
    <n v="512.50549999999998"/>
    <n v="0.6845"/>
    <n v="40994"/>
    <n v="3801"/>
    <n v="815.78060000000005"/>
    <n v="75.639899999999997"/>
    <n v="0"/>
    <n v="0"/>
    <n v="0"/>
    <n v="0"/>
    <n v="27740"/>
    <n v="513.18999999999994"/>
    <n v="44795"/>
    <n v="891.42050000000006"/>
    <n v="0"/>
    <n v="513.18999999999994"/>
    <n v="891.42050000000006"/>
    <n v="378.23050000000012"/>
    <e v="#N/A"/>
    <n v="6824.5378013366098"/>
    <n v="6824.5378013366098"/>
    <n v="6824.5378013366098"/>
    <n v="495916.4135637937"/>
    <e v="#N/A"/>
  </r>
  <r>
    <s v="HONEYPOT MEDICAL CENTREHarrow East PCNHarrowE84039Mar12"/>
    <x v="131"/>
    <x v="9"/>
    <x v="5"/>
    <x v="132"/>
    <s v="E84039"/>
    <x v="7"/>
    <n v="12"/>
    <n v="15165.6395585258"/>
    <n v="26332"/>
    <n v="4405"/>
    <n v="524.0068"/>
    <n v="87.659500000000008"/>
    <m/>
    <m/>
    <m/>
    <m/>
    <n v="0"/>
    <n v="0"/>
    <m/>
    <m/>
    <n v="30737"/>
    <n v="611.66629999999998"/>
    <m/>
    <m/>
    <n v="0"/>
    <n v="611.66629999999998"/>
    <e v="#N/A"/>
    <e v="#N/A"/>
    <e v="#N/A"/>
    <n v="6824.5378013366098"/>
    <n v="6824.5378013366098"/>
    <n v="6824.5378013366098"/>
    <n v="495916.4135637937"/>
    <e v="#N/A"/>
  </r>
  <r>
    <s v="HONEYPOT MEDICAL CENTREHarrow East PCNHarrowE84039May2"/>
    <x v="131"/>
    <x v="9"/>
    <x v="5"/>
    <x v="132"/>
    <s v="E84039"/>
    <x v="8"/>
    <n v="2"/>
    <n v="15165.6395585258"/>
    <n v="28522"/>
    <n v="7413"/>
    <n v="527.65699999999993"/>
    <n v="137.1405"/>
    <n v="19005"/>
    <n v="7090"/>
    <n v="378.1995"/>
    <n v="141.09100000000001"/>
    <n v="0"/>
    <n v="0"/>
    <n v="24"/>
    <n v="0.52800000000000002"/>
    <n v="35935"/>
    <n v="664.7974999999999"/>
    <n v="26119"/>
    <n v="519.81850000000009"/>
    <n v="0"/>
    <n v="664.7974999999999"/>
    <n v="519.81850000000009"/>
    <n v="-144.97899999999981"/>
    <e v="#N/A"/>
    <n v="6824.5378013366098"/>
    <n v="6824.5378013366098"/>
    <n v="6824.5378013366098"/>
    <n v="495916.4135637937"/>
    <e v="#N/A"/>
  </r>
  <r>
    <s v="HONEYPOT MEDICAL CENTREHarrow East PCNHarrowE84039Nov8"/>
    <x v="131"/>
    <x v="9"/>
    <x v="5"/>
    <x v="132"/>
    <s v="E84039"/>
    <x v="9"/>
    <n v="8"/>
    <n v="15165.6395585258"/>
    <n v="40702"/>
    <n v="20693"/>
    <n v="809.96980000000008"/>
    <n v="411.79070000000002"/>
    <m/>
    <m/>
    <m/>
    <m/>
    <n v="7"/>
    <n v="0.12529999999999999"/>
    <m/>
    <m/>
    <n v="61402"/>
    <n v="1221.8858"/>
    <m/>
    <m/>
    <n v="0"/>
    <n v="1221.8858"/>
    <e v="#N/A"/>
    <e v="#N/A"/>
    <e v="#N/A"/>
    <n v="6824.5378013366098"/>
    <n v="6824.5378013366098"/>
    <n v="6824.5378013366098"/>
    <n v="495916.4135637937"/>
    <e v="#N/A"/>
  </r>
  <r>
    <s v="HONEYPOT MEDICAL CENTREHarrow East PCNHarrowE84039Oct7"/>
    <x v="131"/>
    <x v="9"/>
    <x v="5"/>
    <x v="132"/>
    <s v="E84039"/>
    <x v="10"/>
    <n v="7"/>
    <n v="15165.6395585258"/>
    <n v="40040"/>
    <n v="85159"/>
    <n v="796.79600000000005"/>
    <n v="1694.6641000000002"/>
    <n v="0"/>
    <n v="9078"/>
    <n v="0"/>
    <n v="204.255"/>
    <n v="0"/>
    <n v="0"/>
    <n v="1169"/>
    <n v="25.718"/>
    <n v="125199"/>
    <n v="2491.4601000000002"/>
    <n v="10247"/>
    <n v="229.97299999999998"/>
    <n v="0"/>
    <n v="2491.4601000000002"/>
    <n v="229.97299999999998"/>
    <n v="-2261.4871000000003"/>
    <e v="#N/A"/>
    <n v="6824.5378013366098"/>
    <n v="6824.5378013366098"/>
    <n v="6824.5378013366098"/>
    <n v="495916.4135637937"/>
    <e v="#N/A"/>
  </r>
  <r>
    <s v="HONEYPOT MEDICAL CENTREHarrow East PCNHarrowE84039Sep6"/>
    <x v="131"/>
    <x v="9"/>
    <x v="5"/>
    <x v="132"/>
    <s v="E84039"/>
    <x v="11"/>
    <n v="6"/>
    <n v="15165.6395585258"/>
    <n v="34224"/>
    <n v="25283"/>
    <n v="681.05759999999998"/>
    <n v="503.13170000000002"/>
    <n v="25240"/>
    <n v="12429"/>
    <n v="567.9"/>
    <n v="279.65249999999997"/>
    <n v="0"/>
    <n v="0"/>
    <n v="588"/>
    <n v="12.936"/>
    <n v="59507"/>
    <n v="1184.1893"/>
    <n v="38257"/>
    <n v="860.48850000000004"/>
    <n v="0"/>
    <n v="1184.1893"/>
    <n v="860.48850000000004"/>
    <n v="-323.70079999999996"/>
    <e v="#N/A"/>
    <n v="6824.5378013366098"/>
    <n v="6824.5378013366098"/>
    <n v="6824.5378013366098"/>
    <n v="495916.4135637937"/>
    <e v="#N/A"/>
  </r>
  <r>
    <s v="Hounslow Family PracticeHounslow HealthHounslowE85713Apr1"/>
    <x v="132"/>
    <x v="11"/>
    <x v="4"/>
    <x v="133"/>
    <s v="E85713"/>
    <x v="0"/>
    <n v="1"/>
    <n v="5943.0485999796401"/>
    <n v="31401"/>
    <n v="0"/>
    <n v="580.91849999999999"/>
    <n v="0"/>
    <n v="839"/>
    <n v="0"/>
    <n v="16.696100000000001"/>
    <n v="0"/>
    <n v="23291"/>
    <n v="416.90890000000002"/>
    <n v="5314"/>
    <n v="116.908"/>
    <n v="54692"/>
    <n v="997.82740000000001"/>
    <n v="6153"/>
    <n v="133.60410000000002"/>
    <n v="0"/>
    <n v="997.82740000000001"/>
    <n v="133.60410000000002"/>
    <n v="-864.22329999999999"/>
    <n v="133.60410000000002"/>
    <n v="2674.3718699908381"/>
    <n v="2674.3718699908381"/>
    <n v="2674.3718699908381"/>
    <n v="194337.68921933425"/>
    <n v="0"/>
  </r>
  <r>
    <s v="Hounslow Family PracticeHounslow HealthHounslowE85713Aug5"/>
    <x v="132"/>
    <x v="11"/>
    <x v="4"/>
    <x v="133"/>
    <s v="E85713"/>
    <x v="1"/>
    <n v="5"/>
    <n v="5943.0485999796401"/>
    <n v="1332"/>
    <n v="0"/>
    <n v="24.641999999999999"/>
    <n v="0"/>
    <n v="760"/>
    <n v="0"/>
    <n v="15.124000000000001"/>
    <n v="0"/>
    <n v="6414"/>
    <n v="114.81059999999999"/>
    <n v="7486"/>
    <n v="164.69200000000001"/>
    <n v="7746"/>
    <n v="139.45259999999999"/>
    <n v="8246"/>
    <n v="179.816"/>
    <n v="0"/>
    <n v="139.45259999999999"/>
    <n v="179.816"/>
    <n v="40.363400000000013"/>
    <n v="313.42010000000005"/>
    <n v="2674.3718699908381"/>
    <n v="2674.3718699908381"/>
    <n v="2674.3718699908381"/>
    <n v="194337.68921933425"/>
    <n v="0"/>
  </r>
  <r>
    <s v="Hounslow Family PracticeHounslow HealthHounslowE85713Dec9"/>
    <x v="132"/>
    <x v="11"/>
    <x v="4"/>
    <x v="133"/>
    <s v="E85713"/>
    <x v="2"/>
    <n v="9"/>
    <n v="5943.0485999796401"/>
    <n v="2005"/>
    <n v="528"/>
    <n v="39.899500000000003"/>
    <n v="10.507200000000001"/>
    <m/>
    <m/>
    <m/>
    <m/>
    <n v="5429"/>
    <n v="97.179100000000005"/>
    <m/>
    <m/>
    <n v="7962"/>
    <n v="147.58580000000001"/>
    <m/>
    <m/>
    <n v="0"/>
    <n v="147.58580000000001"/>
    <e v="#N/A"/>
    <e v="#N/A"/>
    <e v="#N/A"/>
    <n v="2674.3718699908381"/>
    <n v="2674.3718699908381"/>
    <n v="2674.3718699908381"/>
    <n v="194337.68921933425"/>
    <e v="#N/A"/>
  </r>
  <r>
    <s v="Hounslow Family PracticeHounslow HealthHounslowE85713Feb11"/>
    <x v="132"/>
    <x v="11"/>
    <x v="4"/>
    <x v="133"/>
    <s v="E85713"/>
    <x v="3"/>
    <n v="11"/>
    <n v="5943.0485999796401"/>
    <n v="2539"/>
    <n v="278"/>
    <n v="50.5261"/>
    <n v="5.5322000000000005"/>
    <m/>
    <m/>
    <m/>
    <m/>
    <n v="8077"/>
    <n v="144.57830000000001"/>
    <m/>
    <m/>
    <n v="10894"/>
    <n v="200.63660000000002"/>
    <m/>
    <m/>
    <n v="0"/>
    <n v="200.63660000000002"/>
    <e v="#N/A"/>
    <e v="#N/A"/>
    <e v="#N/A"/>
    <n v="2674.3718699908381"/>
    <n v="2674.3718699908381"/>
    <n v="2674.3718699908381"/>
    <n v="194337.68921933425"/>
    <e v="#N/A"/>
  </r>
  <r>
    <s v="Hounslow Family PracticeHounslow HealthHounslowE85713Jan10"/>
    <x v="132"/>
    <x v="11"/>
    <x v="4"/>
    <x v="133"/>
    <s v="E85713"/>
    <x v="4"/>
    <n v="10"/>
    <n v="5943.0485999796401"/>
    <n v="3928"/>
    <n v="571"/>
    <n v="78.167200000000008"/>
    <n v="11.3629"/>
    <m/>
    <m/>
    <m/>
    <m/>
    <n v="8352"/>
    <n v="149.5008"/>
    <m/>
    <m/>
    <n v="12851"/>
    <n v="239.0309"/>
    <m/>
    <m/>
    <n v="0"/>
    <n v="239.0309"/>
    <e v="#N/A"/>
    <e v="#N/A"/>
    <e v="#N/A"/>
    <n v="2674.3718699908381"/>
    <n v="2674.3718699908381"/>
    <n v="2674.3718699908381"/>
    <n v="194337.68921933425"/>
    <e v="#N/A"/>
  </r>
  <r>
    <s v="Hounslow Family PracticeHounslow HealthHounslowE85713Jul4"/>
    <x v="132"/>
    <x v="11"/>
    <x v="4"/>
    <x v="133"/>
    <s v="E85713"/>
    <x v="5"/>
    <n v="4"/>
    <n v="5943.0485999796401"/>
    <n v="2028"/>
    <n v="0"/>
    <n v="37.518000000000001"/>
    <n v="0"/>
    <n v="1315"/>
    <n v="0"/>
    <n v="26.168500000000002"/>
    <n v="0"/>
    <n v="4908"/>
    <n v="87.853200000000001"/>
    <n v="6711"/>
    <n v="147.642"/>
    <n v="6936"/>
    <n v="125.3712"/>
    <n v="8026"/>
    <n v="173.81049999999999"/>
    <n v="0"/>
    <n v="125.3712"/>
    <n v="173.81049999999999"/>
    <n v="48.439299999999989"/>
    <e v="#N/A"/>
    <n v="2674.3718699908381"/>
    <n v="2674.3718699908381"/>
    <n v="2674.3718699908381"/>
    <n v="194337.68921933425"/>
    <e v="#N/A"/>
  </r>
  <r>
    <s v="Hounslow Family PracticeHounslow HealthHounslowE85713Jun3"/>
    <x v="132"/>
    <x v="11"/>
    <x v="4"/>
    <x v="133"/>
    <s v="E85713"/>
    <x v="6"/>
    <n v="3"/>
    <n v="5943.0485999796401"/>
    <n v="2236"/>
    <n v="0"/>
    <n v="41.366"/>
    <n v="0"/>
    <n v="912"/>
    <n v="0"/>
    <n v="18.148800000000001"/>
    <n v="0"/>
    <n v="22891"/>
    <n v="409.74889999999999"/>
    <n v="6088"/>
    <n v="133.93600000000001"/>
    <n v="25127"/>
    <n v="451.11489999999998"/>
    <n v="7000"/>
    <n v="152.0848"/>
    <n v="0"/>
    <n v="451.11489999999998"/>
    <n v="152.0848"/>
    <n v="-299.03009999999995"/>
    <e v="#N/A"/>
    <n v="2674.3718699908381"/>
    <n v="2674.3718699908381"/>
    <n v="2674.3718699908381"/>
    <n v="194337.68921933425"/>
    <e v="#N/A"/>
  </r>
  <r>
    <s v="Hounslow Family PracticeHounslow HealthHounslowE85713Mar12"/>
    <x v="132"/>
    <x v="11"/>
    <x v="4"/>
    <x v="133"/>
    <s v="E85713"/>
    <x v="7"/>
    <n v="12"/>
    <n v="5943.0485999796401"/>
    <n v="1138"/>
    <n v="176"/>
    <n v="22.6462"/>
    <n v="3.5024000000000002"/>
    <m/>
    <m/>
    <m/>
    <m/>
    <n v="7008"/>
    <n v="125.4432"/>
    <m/>
    <m/>
    <n v="8322"/>
    <n v="151.59180000000001"/>
    <m/>
    <m/>
    <n v="0"/>
    <n v="151.59180000000001"/>
    <e v="#N/A"/>
    <e v="#N/A"/>
    <e v="#N/A"/>
    <n v="2674.3718699908381"/>
    <n v="2674.3718699908381"/>
    <n v="2674.3718699908381"/>
    <n v="194337.68921933425"/>
    <e v="#N/A"/>
  </r>
  <r>
    <s v="Hounslow Family PracticeHounslow HealthHounslowE85713May2"/>
    <x v="132"/>
    <x v="11"/>
    <x v="4"/>
    <x v="133"/>
    <s v="E85713"/>
    <x v="8"/>
    <n v="2"/>
    <n v="5943.0485999796401"/>
    <n v="3716"/>
    <n v="0"/>
    <n v="68.745999999999995"/>
    <n v="0"/>
    <n v="685"/>
    <n v="0"/>
    <n v="13.631500000000001"/>
    <n v="0"/>
    <n v="40586"/>
    <n v="726.48940000000005"/>
    <n v="5964"/>
    <n v="131.208"/>
    <n v="44302"/>
    <n v="795.23540000000003"/>
    <n v="6649"/>
    <n v="144.83949999999999"/>
    <n v="0"/>
    <n v="795.23540000000003"/>
    <n v="144.83949999999999"/>
    <n v="-650.39589999999998"/>
    <e v="#N/A"/>
    <n v="2674.3718699908381"/>
    <n v="2674.3718699908381"/>
    <n v="2674.3718699908381"/>
    <n v="194337.68921933425"/>
    <e v="#N/A"/>
  </r>
  <r>
    <s v="Hounslow Family PracticeHounslow HealthHounslowE85713Nov8"/>
    <x v="132"/>
    <x v="11"/>
    <x v="4"/>
    <x v="133"/>
    <s v="E85713"/>
    <x v="9"/>
    <n v="8"/>
    <n v="5943.0485999796401"/>
    <n v="1494"/>
    <n v="0"/>
    <n v="29.730600000000003"/>
    <n v="0"/>
    <m/>
    <m/>
    <m/>
    <m/>
    <n v="7185"/>
    <n v="128.61150000000001"/>
    <m/>
    <m/>
    <n v="8679"/>
    <n v="158.34210000000002"/>
    <m/>
    <m/>
    <n v="0"/>
    <n v="158.34210000000002"/>
    <e v="#N/A"/>
    <e v="#N/A"/>
    <e v="#N/A"/>
    <n v="2674.3718699908381"/>
    <n v="2674.3718699908381"/>
    <n v="2674.3718699908381"/>
    <n v="194337.68921933425"/>
    <e v="#N/A"/>
  </r>
  <r>
    <s v="Hounslow Family PracticeHounslow HealthHounslowE85713Oct7"/>
    <x v="132"/>
    <x v="11"/>
    <x v="4"/>
    <x v="133"/>
    <s v="E85713"/>
    <x v="10"/>
    <n v="7"/>
    <n v="5943.0485999796401"/>
    <n v="1207"/>
    <n v="0"/>
    <n v="24.019300000000001"/>
    <n v="0"/>
    <n v="0"/>
    <n v="30"/>
    <n v="0"/>
    <n v="0.67499999999999993"/>
    <n v="13058"/>
    <n v="233.73820000000001"/>
    <n v="9099"/>
    <n v="200.178"/>
    <n v="14265"/>
    <n v="257.75749999999999"/>
    <n v="9129"/>
    <n v="200.85300000000001"/>
    <n v="0"/>
    <n v="257.75749999999999"/>
    <n v="200.85300000000001"/>
    <n v="-56.904499999999985"/>
    <e v="#N/A"/>
    <n v="2674.3718699908381"/>
    <n v="2674.3718699908381"/>
    <n v="2674.3718699908381"/>
    <n v="194337.68921933425"/>
    <e v="#N/A"/>
  </r>
  <r>
    <s v="Hounslow Family PracticeHounslow HealthHounslowE85713Sep6"/>
    <x v="132"/>
    <x v="11"/>
    <x v="4"/>
    <x v="133"/>
    <s v="E85713"/>
    <x v="11"/>
    <n v="6"/>
    <n v="5943.0485999796401"/>
    <n v="1604"/>
    <n v="0"/>
    <n v="31.919600000000003"/>
    <n v="0"/>
    <n v="1513"/>
    <n v="1605"/>
    <n v="34.042499999999997"/>
    <n v="36.112499999999997"/>
    <n v="6029"/>
    <n v="107.9191"/>
    <n v="7982"/>
    <n v="175.60400000000001"/>
    <n v="7633"/>
    <n v="139.83870000000002"/>
    <n v="11100"/>
    <n v="245.75900000000001"/>
    <n v="0"/>
    <n v="139.83870000000002"/>
    <n v="245.75900000000001"/>
    <n v="105.9203"/>
    <e v="#N/A"/>
    <n v="2674.3718699908381"/>
    <n v="2674.3718699908381"/>
    <n v="2674.3718699908381"/>
    <n v="194337.68921933425"/>
    <e v="#N/A"/>
  </r>
  <r>
    <s v="HOUNSLOW MEDICAL PRACTICEHounslow HealthHounslowE85015Apr1"/>
    <x v="133"/>
    <x v="11"/>
    <x v="4"/>
    <x v="134"/>
    <s v="E85015"/>
    <x v="0"/>
    <n v="1"/>
    <n v="9703.5949158649491"/>
    <n v="540"/>
    <n v="0"/>
    <n v="9.99"/>
    <n v="0"/>
    <n v="886"/>
    <n v="1344"/>
    <n v="17.631399999999999"/>
    <n v="26.745600000000003"/>
    <n v="38580"/>
    <n v="690.58199999999999"/>
    <n v="7945"/>
    <n v="174.79"/>
    <n v="39120"/>
    <n v="700.572"/>
    <n v="10175"/>
    <n v="219.167"/>
    <n v="0"/>
    <m/>
    <n v="219.167"/>
    <m/>
    <m/>
    <m/>
    <m/>
    <n v="0"/>
    <m/>
    <n v="0"/>
  </r>
  <r>
    <s v="HOUNSLOW MEDICAL PRACTICEHounslow HealthHounslowE85015Aug5"/>
    <x v="133"/>
    <x v="11"/>
    <x v="4"/>
    <x v="134"/>
    <s v="E85015"/>
    <x v="1"/>
    <n v="5"/>
    <n v="9703.5949158649491"/>
    <n v="854"/>
    <n v="0"/>
    <n v="15.798999999999999"/>
    <n v="0"/>
    <n v="1060"/>
    <n v="228"/>
    <n v="21.094000000000001"/>
    <n v="4.5372000000000003"/>
    <n v="6362"/>
    <n v="113.8798"/>
    <n v="9728"/>
    <n v="214.01599999999999"/>
    <n v="7216"/>
    <n v="129.6788"/>
    <n v="11016"/>
    <n v="239.6472"/>
    <n v="0"/>
    <m/>
    <n v="239.6472"/>
    <m/>
    <m/>
    <m/>
    <m/>
    <n v="0"/>
    <m/>
    <n v="0"/>
  </r>
  <r>
    <s v="HOUNSLOW MEDICAL PRACTICEHounslow HealthHounslowE85015Dec9"/>
    <x v="133"/>
    <x v="11"/>
    <x v="4"/>
    <x v="134"/>
    <s v="E85015"/>
    <x v="2"/>
    <n v="9"/>
    <n v="9703.5949158649491"/>
    <n v="972"/>
    <n v="4"/>
    <n v="19.3428"/>
    <n v="7.9600000000000004E-2"/>
    <m/>
    <m/>
    <m/>
    <m/>
    <n v="6638"/>
    <n v="118.8202"/>
    <m/>
    <m/>
    <n v="7614"/>
    <n v="138.24260000000001"/>
    <m/>
    <m/>
    <n v="0"/>
    <m/>
    <e v="#N/A"/>
    <m/>
    <m/>
    <m/>
    <m/>
    <n v="0"/>
    <m/>
    <n v="0"/>
  </r>
  <r>
    <s v="HOUNSLOW MEDICAL PRACTICEHounslow HealthHounslowE85015Feb11"/>
    <x v="133"/>
    <x v="11"/>
    <x v="4"/>
    <x v="134"/>
    <s v="E85015"/>
    <x v="3"/>
    <n v="11"/>
    <n v="9703.5949158649491"/>
    <n v="878"/>
    <n v="279"/>
    <n v="17.472200000000001"/>
    <n v="5.5521000000000003"/>
    <m/>
    <m/>
    <m/>
    <m/>
    <n v="9799"/>
    <n v="175.40209999999999"/>
    <m/>
    <m/>
    <n v="10956"/>
    <n v="198.4264"/>
    <m/>
    <m/>
    <n v="0"/>
    <m/>
    <e v="#N/A"/>
    <m/>
    <m/>
    <m/>
    <m/>
    <n v="0"/>
    <m/>
    <n v="0"/>
  </r>
  <r>
    <s v="HOUNSLOW MEDICAL PRACTICEHounslow HealthHounslowE85015Jan10"/>
    <x v="133"/>
    <x v="11"/>
    <x v="4"/>
    <x v="134"/>
    <s v="E85015"/>
    <x v="4"/>
    <n v="10"/>
    <n v="9703.5949158649491"/>
    <n v="1236"/>
    <n v="23"/>
    <n v="24.596400000000003"/>
    <n v="0.4577"/>
    <m/>
    <m/>
    <m/>
    <m/>
    <n v="22228"/>
    <n v="397.88119999999998"/>
    <m/>
    <m/>
    <n v="23487"/>
    <n v="422.93529999999998"/>
    <m/>
    <m/>
    <n v="0"/>
    <m/>
    <e v="#N/A"/>
    <m/>
    <m/>
    <m/>
    <m/>
    <n v="0"/>
    <m/>
    <n v="0"/>
  </r>
  <r>
    <s v="HOUNSLOW MEDICAL PRACTICEHounslow HealthHounslowE85015Jul4"/>
    <x v="133"/>
    <x v="11"/>
    <x v="4"/>
    <x v="134"/>
    <s v="E85015"/>
    <x v="5"/>
    <n v="4"/>
    <n v="9703.5949158649491"/>
    <n v="857"/>
    <n v="0"/>
    <n v="15.8545"/>
    <n v="0"/>
    <n v="752"/>
    <n v="185"/>
    <n v="14.9648"/>
    <n v="3.6815000000000002"/>
    <n v="9521"/>
    <n v="170.42590000000001"/>
    <n v="9130"/>
    <n v="200.86"/>
    <n v="10378"/>
    <n v="186.28040000000001"/>
    <n v="10067"/>
    <n v="219.50630000000001"/>
    <n v="0"/>
    <m/>
    <n v="219.50630000000001"/>
    <m/>
    <m/>
    <m/>
    <m/>
    <n v="0"/>
    <m/>
    <n v="0"/>
  </r>
  <r>
    <s v="HOUNSLOW MEDICAL PRACTICEHounslow HealthHounslowE85015Jun3"/>
    <x v="133"/>
    <x v="11"/>
    <x v="4"/>
    <x v="134"/>
    <s v="E85015"/>
    <x v="6"/>
    <n v="3"/>
    <n v="9703.5949158649491"/>
    <n v="913"/>
    <n v="0"/>
    <n v="16.890499999999999"/>
    <n v="0"/>
    <n v="995"/>
    <n v="1110"/>
    <n v="19.8005"/>
    <n v="22.089000000000002"/>
    <n v="40645"/>
    <n v="727.54549999999995"/>
    <n v="9700"/>
    <n v="213.4"/>
    <n v="41558"/>
    <n v="744.43599999999992"/>
    <n v="11805"/>
    <n v="255.2895"/>
    <n v="0"/>
    <m/>
    <n v="255.2895"/>
    <m/>
    <m/>
    <m/>
    <m/>
    <n v="0"/>
    <m/>
    <n v="0"/>
  </r>
  <r>
    <s v="HOUNSLOW MEDICAL PRACTICEHounslow HealthHounslowE85015Mar12"/>
    <x v="133"/>
    <x v="11"/>
    <x v="4"/>
    <x v="134"/>
    <s v="E85015"/>
    <x v="7"/>
    <n v="12"/>
    <n v="9703.5949158649491"/>
    <n v="861"/>
    <n v="0"/>
    <n v="17.133900000000001"/>
    <n v="0"/>
    <m/>
    <m/>
    <m/>
    <m/>
    <n v="6289"/>
    <n v="112.5731"/>
    <m/>
    <m/>
    <n v="7150"/>
    <n v="129.70699999999999"/>
    <m/>
    <m/>
    <n v="0"/>
    <m/>
    <e v="#N/A"/>
    <m/>
    <m/>
    <m/>
    <m/>
    <n v="0"/>
    <m/>
    <n v="0"/>
  </r>
  <r>
    <s v="HOUNSLOW MEDICAL PRACTICEHounslow HealthHounslowE85015May2"/>
    <x v="133"/>
    <x v="11"/>
    <x v="4"/>
    <x v="134"/>
    <s v="E85015"/>
    <x v="8"/>
    <n v="2"/>
    <n v="9703.5949158649491"/>
    <n v="17458"/>
    <n v="0"/>
    <n v="322.97299999999996"/>
    <n v="0"/>
    <n v="1003"/>
    <n v="184"/>
    <n v="19.959700000000002"/>
    <n v="3.6616"/>
    <n v="33962"/>
    <n v="607.91980000000001"/>
    <n v="8431"/>
    <n v="185.482"/>
    <n v="51420"/>
    <n v="930.89279999999997"/>
    <n v="9618"/>
    <n v="209.10329999999999"/>
    <n v="0"/>
    <m/>
    <n v="209.10329999999999"/>
    <m/>
    <m/>
    <m/>
    <m/>
    <n v="0"/>
    <m/>
    <n v="0"/>
  </r>
  <r>
    <s v="HOUNSLOW MEDICAL PRACTICEHounslow HealthHounslowE85015Nov8"/>
    <x v="133"/>
    <x v="11"/>
    <x v="4"/>
    <x v="134"/>
    <s v="E85015"/>
    <x v="9"/>
    <n v="8"/>
    <n v="9703.5949158649491"/>
    <n v="1741"/>
    <n v="27"/>
    <n v="34.645900000000005"/>
    <n v="0.5373"/>
    <m/>
    <m/>
    <m/>
    <m/>
    <n v="12144"/>
    <n v="217.3776"/>
    <m/>
    <m/>
    <n v="13912"/>
    <n v="252.5608"/>
    <m/>
    <m/>
    <n v="0"/>
    <m/>
    <e v="#N/A"/>
    <m/>
    <m/>
    <m/>
    <m/>
    <n v="0"/>
    <m/>
    <n v="0"/>
  </r>
  <r>
    <s v="HOUNSLOW MEDICAL PRACTICEHounslow HealthHounslowE85015Oct7"/>
    <x v="133"/>
    <x v="11"/>
    <x v="4"/>
    <x v="134"/>
    <s v="E85015"/>
    <x v="10"/>
    <n v="7"/>
    <n v="9703.5949158649491"/>
    <n v="1486"/>
    <n v="40"/>
    <n v="29.571400000000001"/>
    <n v="0.79600000000000004"/>
    <n v="0"/>
    <n v="684"/>
    <n v="0"/>
    <n v="15.389999999999999"/>
    <n v="11348"/>
    <n v="203.1292"/>
    <n v="19073"/>
    <n v="419.60599999999999"/>
    <n v="12874"/>
    <n v="233.4966"/>
    <n v="19757"/>
    <n v="434.99599999999998"/>
    <n v="0"/>
    <m/>
    <n v="434.99599999999998"/>
    <m/>
    <m/>
    <m/>
    <m/>
    <n v="0"/>
    <m/>
    <n v="0"/>
  </r>
  <r>
    <s v="HOUNSLOW MEDICAL PRACTICEHounslow HealthHounslowE85015Sep6"/>
    <x v="133"/>
    <x v="11"/>
    <x v="4"/>
    <x v="134"/>
    <s v="E85015"/>
    <x v="11"/>
    <n v="6"/>
    <n v="9703.5949158649491"/>
    <n v="1314"/>
    <n v="27"/>
    <n v="26.148600000000002"/>
    <n v="0.5373"/>
    <n v="2949"/>
    <n v="187"/>
    <n v="66.352499999999992"/>
    <n v="4.2074999999999996"/>
    <n v="18683"/>
    <n v="334.42570000000001"/>
    <n v="18559"/>
    <n v="408.298"/>
    <n v="20024"/>
    <n v="361.11160000000001"/>
    <n v="21695"/>
    <n v="478.858"/>
    <n v="0"/>
    <m/>
    <n v="478.858"/>
    <m/>
    <m/>
    <m/>
    <m/>
    <n v="0"/>
    <m/>
    <n v="0"/>
  </r>
  <r>
    <s v="IMPERIAL COLLEGE HEALTH CENTRERegents HealthCentral LondonE87677Apr1"/>
    <x v="134"/>
    <x v="31"/>
    <x v="7"/>
    <x v="135"/>
    <s v="E87677"/>
    <x v="0"/>
    <n v="1"/>
    <n v="12933.965121638799"/>
    <n v="12328"/>
    <n v="16"/>
    <n v="228.06799999999998"/>
    <n v="0.29599999999999999"/>
    <n v="16862"/>
    <n v="1522"/>
    <n v="335.55380000000002"/>
    <n v="30.287800000000001"/>
    <n v="0"/>
    <n v="0"/>
    <n v="132"/>
    <n v="2.9039999999999999"/>
    <n v="12344"/>
    <n v="228.36399999999998"/>
    <n v="18516"/>
    <n v="368.74560000000002"/>
    <n v="0"/>
    <n v="228.36399999999998"/>
    <n v="368.74560000000002"/>
    <n v="140.38160000000005"/>
    <n v="368.74560000000002"/>
    <n v="5820.2843047374599"/>
    <n v="5820.2843047374599"/>
    <n v="5820.2843047374599"/>
    <n v="422940.65947758878"/>
    <n v="0"/>
  </r>
  <r>
    <s v="IMPERIAL COLLEGE HEALTH CENTRERegents HealthCentral LondonE87677Aug5"/>
    <x v="134"/>
    <x v="31"/>
    <x v="7"/>
    <x v="135"/>
    <s v="E87677"/>
    <x v="1"/>
    <n v="5"/>
    <n v="12933.965121638799"/>
    <n v="11930"/>
    <n v="787"/>
    <n v="220.70499999999998"/>
    <n v="14.5595"/>
    <n v="12763"/>
    <n v="1125"/>
    <n v="253.9837"/>
    <n v="22.387500000000003"/>
    <n v="22"/>
    <n v="0.39379999999999998"/>
    <n v="10"/>
    <n v="0.22"/>
    <n v="12739"/>
    <n v="235.6583"/>
    <n v="13898"/>
    <n v="276.59120000000001"/>
    <n v="0"/>
    <n v="235.6583"/>
    <n v="276.59120000000001"/>
    <n v="40.932900000000018"/>
    <n v="645.33680000000004"/>
    <n v="5820.2843047374599"/>
    <n v="5820.2843047374599"/>
    <n v="5820.2843047374599"/>
    <n v="422940.65947758878"/>
    <n v="0"/>
  </r>
  <r>
    <s v="IMPERIAL COLLEGE HEALTH CENTRERegents HealthCentral LondonE87677Dec9"/>
    <x v="134"/>
    <x v="31"/>
    <x v="7"/>
    <x v="135"/>
    <s v="E87677"/>
    <x v="2"/>
    <n v="9"/>
    <n v="12933.965121638799"/>
    <n v="13565"/>
    <n v="1067"/>
    <n v="269.94350000000003"/>
    <n v="21.2333"/>
    <m/>
    <m/>
    <m/>
    <m/>
    <n v="28"/>
    <n v="0.50119999999999998"/>
    <m/>
    <m/>
    <n v="14660"/>
    <n v="291.678"/>
    <m/>
    <m/>
    <n v="0"/>
    <n v="291.678"/>
    <e v="#N/A"/>
    <e v="#N/A"/>
    <e v="#N/A"/>
    <n v="5820.2843047374599"/>
    <n v="5820.2843047374599"/>
    <n v="5820.2843047374599"/>
    <n v="422940.65947758878"/>
    <e v="#N/A"/>
  </r>
  <r>
    <s v="IMPERIAL COLLEGE HEALTH CENTRERegents HealthCentral LondonE87677Feb11"/>
    <x v="134"/>
    <x v="31"/>
    <x v="7"/>
    <x v="135"/>
    <s v="E87677"/>
    <x v="3"/>
    <n v="11"/>
    <n v="12933.965121638799"/>
    <n v="19542"/>
    <n v="21518"/>
    <n v="388.88580000000002"/>
    <n v="428.20820000000003"/>
    <m/>
    <m/>
    <m/>
    <m/>
    <n v="79"/>
    <n v="1.4140999999999999"/>
    <m/>
    <m/>
    <n v="41139"/>
    <n v="818.50810000000001"/>
    <m/>
    <m/>
    <n v="0"/>
    <n v="818.50810000000001"/>
    <e v="#N/A"/>
    <e v="#N/A"/>
    <e v="#N/A"/>
    <n v="5820.2843047374599"/>
    <n v="5820.2843047374599"/>
    <n v="5820.2843047374599"/>
    <n v="422940.65947758878"/>
    <e v="#N/A"/>
  </r>
  <r>
    <s v="IMPERIAL COLLEGE HEALTH CENTRERegents HealthCentral LondonE87677Jan10"/>
    <x v="134"/>
    <x v="31"/>
    <x v="7"/>
    <x v="135"/>
    <s v="E87677"/>
    <x v="4"/>
    <n v="10"/>
    <n v="12933.965121638799"/>
    <n v="18873"/>
    <n v="6972"/>
    <n v="375.5727"/>
    <n v="138.74280000000002"/>
    <m/>
    <m/>
    <m/>
    <m/>
    <n v="68"/>
    <n v="1.2172000000000001"/>
    <m/>
    <m/>
    <n v="25913"/>
    <n v="515.53270000000009"/>
    <m/>
    <m/>
    <n v="0"/>
    <n v="515.53270000000009"/>
    <e v="#N/A"/>
    <e v="#N/A"/>
    <e v="#N/A"/>
    <n v="5820.2843047374599"/>
    <n v="5820.2843047374599"/>
    <n v="5820.2843047374599"/>
    <n v="422940.65947758878"/>
    <e v="#N/A"/>
  </r>
  <r>
    <s v="IMPERIAL COLLEGE HEALTH CENTRERegents HealthCentral LondonE87677Jul4"/>
    <x v="134"/>
    <x v="31"/>
    <x v="7"/>
    <x v="135"/>
    <s v="E87677"/>
    <x v="5"/>
    <n v="4"/>
    <n v="12933.965121638799"/>
    <n v="13206"/>
    <n v="823"/>
    <n v="244.31099999999998"/>
    <n v="15.225499999999998"/>
    <n v="12826"/>
    <n v="1423"/>
    <n v="255.23740000000001"/>
    <n v="28.317700000000002"/>
    <n v="7"/>
    <n v="0.12529999999999999"/>
    <n v="26"/>
    <n v="0.57199999999999995"/>
    <n v="14036"/>
    <n v="259.66179999999997"/>
    <n v="14275"/>
    <n v="284.12710000000004"/>
    <n v="0"/>
    <n v="259.66179999999997"/>
    <n v="284.12710000000004"/>
    <n v="24.46530000000007"/>
    <e v="#N/A"/>
    <n v="5820.2843047374599"/>
    <n v="5820.2843047374599"/>
    <n v="5820.2843047374599"/>
    <n v="422940.65947758878"/>
    <e v="#N/A"/>
  </r>
  <r>
    <s v="IMPERIAL COLLEGE HEALTH CENTRERegents HealthCentral LondonE87677Jun3"/>
    <x v="134"/>
    <x v="31"/>
    <x v="7"/>
    <x v="135"/>
    <s v="E87677"/>
    <x v="6"/>
    <n v="3"/>
    <n v="12933.965121638799"/>
    <n v="15155"/>
    <n v="393"/>
    <n v="280.36750000000001"/>
    <n v="7.2704999999999993"/>
    <n v="17830"/>
    <n v="9229"/>
    <n v="354.81700000000001"/>
    <n v="183.65710000000001"/>
    <n v="0"/>
    <n v="0"/>
    <n v="72"/>
    <n v="1.5840000000000001"/>
    <n v="15548"/>
    <n v="287.63800000000003"/>
    <n v="27131"/>
    <n v="540.05809999999997"/>
    <n v="0"/>
    <n v="287.63800000000003"/>
    <n v="540.05809999999997"/>
    <n v="252.42009999999993"/>
    <e v="#N/A"/>
    <n v="5820.2843047374599"/>
    <n v="5820.2843047374599"/>
    <n v="5820.2843047374599"/>
    <n v="422940.65947758878"/>
    <e v="#N/A"/>
  </r>
  <r>
    <s v="IMPERIAL COLLEGE HEALTH CENTRERegents HealthCentral LondonE87677Mar12"/>
    <x v="134"/>
    <x v="31"/>
    <x v="7"/>
    <x v="135"/>
    <s v="E87677"/>
    <x v="7"/>
    <n v="12"/>
    <n v="12933.965121638799"/>
    <n v="17882"/>
    <n v="1339"/>
    <n v="355.85180000000003"/>
    <n v="26.646100000000001"/>
    <m/>
    <m/>
    <m/>
    <m/>
    <n v="115"/>
    <n v="2.0585"/>
    <m/>
    <m/>
    <n v="19336"/>
    <n v="384.5564"/>
    <m/>
    <m/>
    <n v="0"/>
    <n v="384.5564"/>
    <e v="#N/A"/>
    <e v="#N/A"/>
    <e v="#N/A"/>
    <n v="5820.2843047374599"/>
    <n v="5820.2843047374599"/>
    <n v="5820.2843047374599"/>
    <n v="422940.65947758878"/>
    <e v="#N/A"/>
  </r>
  <r>
    <s v="IMPERIAL COLLEGE HEALTH CENTRERegents HealthCentral LondonE87677May2"/>
    <x v="134"/>
    <x v="31"/>
    <x v="7"/>
    <x v="135"/>
    <s v="E87677"/>
    <x v="8"/>
    <n v="2"/>
    <n v="12933.965121638799"/>
    <n v="14604"/>
    <n v="25"/>
    <n v="270.17399999999998"/>
    <n v="0.46249999999999997"/>
    <n v="15796"/>
    <n v="5338"/>
    <n v="314.34039999999999"/>
    <n v="106.22620000000001"/>
    <n v="0"/>
    <n v="0"/>
    <n v="222"/>
    <n v="4.8840000000000003"/>
    <n v="14629"/>
    <n v="270.63649999999996"/>
    <n v="21356"/>
    <n v="425.45060000000001"/>
    <n v="0"/>
    <n v="270.63649999999996"/>
    <n v="425.45060000000001"/>
    <n v="154.81410000000005"/>
    <e v="#N/A"/>
    <n v="5820.2843047374599"/>
    <n v="5820.2843047374599"/>
    <n v="5820.2843047374599"/>
    <n v="422940.65947758878"/>
    <e v="#N/A"/>
  </r>
  <r>
    <s v="IMPERIAL COLLEGE HEALTH CENTRERegents HealthCentral LondonE87677Nov8"/>
    <x v="134"/>
    <x v="31"/>
    <x v="7"/>
    <x v="135"/>
    <s v="E87677"/>
    <x v="9"/>
    <n v="8"/>
    <n v="12933.965121638799"/>
    <n v="18953"/>
    <n v="2241"/>
    <n v="377.16470000000004"/>
    <n v="44.5959"/>
    <m/>
    <m/>
    <m/>
    <m/>
    <n v="45"/>
    <n v="0.80549999999999999"/>
    <m/>
    <m/>
    <n v="21239"/>
    <n v="422.56610000000006"/>
    <m/>
    <m/>
    <n v="0"/>
    <n v="422.56610000000006"/>
    <e v="#N/A"/>
    <e v="#N/A"/>
    <e v="#N/A"/>
    <n v="5820.2843047374599"/>
    <n v="5820.2843047374599"/>
    <n v="5820.2843047374599"/>
    <n v="422940.65947758878"/>
    <e v="#N/A"/>
  </r>
  <r>
    <s v="IMPERIAL COLLEGE HEALTH CENTRERegents HealthCentral LondonE87677Oct7"/>
    <x v="134"/>
    <x v="31"/>
    <x v="7"/>
    <x v="135"/>
    <s v="E87677"/>
    <x v="10"/>
    <n v="7"/>
    <n v="12933.965121638799"/>
    <n v="35991"/>
    <n v="5072"/>
    <n v="716.22090000000003"/>
    <n v="100.9328"/>
    <n v="0"/>
    <n v="6462"/>
    <n v="0"/>
    <n v="145.39499999999998"/>
    <n v="37"/>
    <n v="0.6623"/>
    <n v="44"/>
    <n v="0.96799999999999997"/>
    <n v="41100"/>
    <n v="817.81600000000003"/>
    <n v="6506"/>
    <n v="146.36299999999997"/>
    <n v="0"/>
    <n v="817.81600000000003"/>
    <n v="146.36299999999997"/>
    <n v="-671.45300000000009"/>
    <e v="#N/A"/>
    <n v="5820.2843047374599"/>
    <n v="5820.2843047374599"/>
    <n v="5820.2843047374599"/>
    <n v="422940.65947758878"/>
    <e v="#N/A"/>
  </r>
  <r>
    <s v="IMPERIAL COLLEGE HEALTH CENTRERegents HealthCentral LondonE87677Sep6"/>
    <x v="134"/>
    <x v="31"/>
    <x v="7"/>
    <x v="135"/>
    <s v="E87677"/>
    <x v="11"/>
    <n v="6"/>
    <n v="12933.965121638799"/>
    <n v="16376"/>
    <n v="3324"/>
    <n v="325.88240000000002"/>
    <n v="66.147599999999997"/>
    <n v="11055"/>
    <n v="3357"/>
    <n v="248.73749999999998"/>
    <n v="75.532499999999999"/>
    <n v="74"/>
    <n v="1.3246"/>
    <n v="12"/>
    <n v="0.26400000000000001"/>
    <n v="19774"/>
    <n v="393.3546"/>
    <n v="14424"/>
    <n v="324.53399999999999"/>
    <n v="0"/>
    <n v="393.3546"/>
    <n v="324.53399999999999"/>
    <n v="-68.820600000000013"/>
    <e v="#N/A"/>
    <n v="5820.2843047374599"/>
    <n v="5820.2843047374599"/>
    <n v="5820.2843047374599"/>
    <n v="422940.65947758878"/>
    <e v="#N/A"/>
  </r>
  <r>
    <s v="INTERGRATED HEALTH CICK&amp;W CentralBrentE84685Apr1"/>
    <x v="135"/>
    <x v="24"/>
    <x v="3"/>
    <x v="136"/>
    <s v="E84685"/>
    <x v="0"/>
    <n v="1"/>
    <n v="7473.3111022227304"/>
    <n v="2491"/>
    <n v="0"/>
    <n v="46.083500000000001"/>
    <n v="0"/>
    <n v="6362"/>
    <n v="169"/>
    <n v="126.60380000000001"/>
    <n v="3.3631000000000002"/>
    <n v="0"/>
    <n v="0"/>
    <n v="0"/>
    <n v="0"/>
    <n v="2491"/>
    <n v="46.083500000000001"/>
    <n v="6531"/>
    <n v="129.96690000000001"/>
    <n v="0"/>
    <n v="46.083500000000001"/>
    <n v="129.96690000000001"/>
    <n v="83.883400000000009"/>
    <n v="129.96690000000001"/>
    <n v="3362.9899960002285"/>
    <n v="3362.9899960002285"/>
    <n v="3362.9899960002285"/>
    <n v="244377.27304268331"/>
    <n v="0"/>
  </r>
  <r>
    <s v="INTERGRATED HEALTH CICK&amp;W CentralBrentE84685Aug5"/>
    <x v="135"/>
    <x v="24"/>
    <x v="3"/>
    <x v="136"/>
    <s v="E84685"/>
    <x v="1"/>
    <n v="5"/>
    <n v="7473.3111022227304"/>
    <n v="5723"/>
    <n v="11"/>
    <n v="105.87549999999999"/>
    <n v="0.20349999999999999"/>
    <n v="5832"/>
    <n v="44"/>
    <n v="116.05680000000001"/>
    <n v="0.87560000000000004"/>
    <n v="0"/>
    <n v="0"/>
    <n v="0"/>
    <n v="0"/>
    <n v="5734"/>
    <n v="106.07899999999999"/>
    <n v="5876"/>
    <n v="116.93240000000002"/>
    <n v="0"/>
    <n v="106.07899999999999"/>
    <n v="116.93240000000002"/>
    <n v="10.853400000000022"/>
    <n v="246.89930000000004"/>
    <n v="3362.9899960002285"/>
    <n v="3362.9899960002285"/>
    <n v="3362.9899960002285"/>
    <n v="244377.27304268331"/>
    <n v="0"/>
  </r>
  <r>
    <s v="INTERGRATED HEALTH CICK&amp;W CentralBrentE84685Dec9"/>
    <x v="135"/>
    <x v="24"/>
    <x v="3"/>
    <x v="136"/>
    <s v="E84685"/>
    <x v="2"/>
    <n v="9"/>
    <n v="7473.3111022227304"/>
    <n v="7388"/>
    <n v="10"/>
    <n v="147.02120000000002"/>
    <n v="0.19900000000000001"/>
    <m/>
    <m/>
    <m/>
    <m/>
    <n v="0"/>
    <n v="0"/>
    <m/>
    <m/>
    <n v="7398"/>
    <n v="147.22020000000003"/>
    <m/>
    <m/>
    <n v="0"/>
    <n v="147.22020000000003"/>
    <e v="#N/A"/>
    <e v="#N/A"/>
    <e v="#N/A"/>
    <n v="3362.9899960002285"/>
    <n v="3362.9899960002285"/>
    <n v="3362.9899960002285"/>
    <n v="244377.27304268331"/>
    <e v="#N/A"/>
  </r>
  <r>
    <s v="INTERGRATED HEALTH CICK&amp;W CentralBrentE84685Feb11"/>
    <x v="135"/>
    <x v="24"/>
    <x v="3"/>
    <x v="136"/>
    <s v="E84685"/>
    <x v="3"/>
    <n v="11"/>
    <n v="7473.3111022227304"/>
    <n v="7182"/>
    <n v="1675"/>
    <n v="142.92180000000002"/>
    <n v="33.332500000000003"/>
    <m/>
    <m/>
    <m/>
    <m/>
    <n v="0"/>
    <n v="0"/>
    <m/>
    <m/>
    <n v="8857"/>
    <n v="176.25430000000003"/>
    <m/>
    <m/>
    <n v="0"/>
    <n v="176.25430000000003"/>
    <e v="#N/A"/>
    <e v="#N/A"/>
    <e v="#N/A"/>
    <n v="3362.9899960002285"/>
    <n v="3362.9899960002285"/>
    <n v="3362.9899960002285"/>
    <n v="244377.27304268331"/>
    <e v="#N/A"/>
  </r>
  <r>
    <s v="INTERGRATED HEALTH CICK&amp;W CentralBrentE84685Jan10"/>
    <x v="135"/>
    <x v="24"/>
    <x v="3"/>
    <x v="136"/>
    <s v="E84685"/>
    <x v="4"/>
    <n v="10"/>
    <n v="7473.3111022227304"/>
    <n v="9437"/>
    <n v="3670"/>
    <n v="187.7963"/>
    <n v="73.033000000000001"/>
    <m/>
    <m/>
    <m/>
    <m/>
    <n v="0"/>
    <n v="0"/>
    <m/>
    <m/>
    <n v="13107"/>
    <n v="260.82929999999999"/>
    <m/>
    <m/>
    <n v="0"/>
    <n v="260.82929999999999"/>
    <e v="#N/A"/>
    <e v="#N/A"/>
    <e v="#N/A"/>
    <n v="3362.9899960002285"/>
    <n v="3362.9899960002285"/>
    <n v="3362.9899960002285"/>
    <n v="244377.27304268331"/>
    <e v="#N/A"/>
  </r>
  <r>
    <s v="INTERGRATED HEALTH CICK&amp;W CentralBrentE84685Jul4"/>
    <x v="135"/>
    <x v="24"/>
    <x v="3"/>
    <x v="136"/>
    <s v="E84685"/>
    <x v="5"/>
    <n v="4"/>
    <n v="7473.3111022227304"/>
    <n v="4943"/>
    <n v="10"/>
    <n v="91.445499999999996"/>
    <n v="0.185"/>
    <n v="5571"/>
    <n v="14"/>
    <n v="110.86290000000001"/>
    <n v="0.27860000000000001"/>
    <n v="0"/>
    <n v="0"/>
    <n v="0"/>
    <n v="0"/>
    <n v="4953"/>
    <n v="91.630499999999998"/>
    <n v="5585"/>
    <n v="111.14150000000001"/>
    <n v="0"/>
    <n v="91.630499999999998"/>
    <n v="111.14150000000001"/>
    <n v="19.51100000000001"/>
    <e v="#N/A"/>
    <n v="3362.9899960002285"/>
    <n v="3362.9899960002285"/>
    <n v="3362.9899960002285"/>
    <n v="244377.27304268331"/>
    <e v="#N/A"/>
  </r>
  <r>
    <s v="INTERGRATED HEALTH CICK&amp;W CentralBrentE84685Jun3"/>
    <x v="135"/>
    <x v="24"/>
    <x v="3"/>
    <x v="136"/>
    <s v="E84685"/>
    <x v="6"/>
    <n v="3"/>
    <n v="7473.3111022227304"/>
    <n v="4510"/>
    <n v="13"/>
    <n v="83.435000000000002"/>
    <n v="0.24049999999999999"/>
    <n v="6234"/>
    <n v="36"/>
    <n v="124.0566"/>
    <n v="0.71640000000000004"/>
    <n v="0"/>
    <n v="0"/>
    <n v="0"/>
    <n v="0"/>
    <n v="4523"/>
    <n v="83.6755"/>
    <n v="6270"/>
    <n v="124.773"/>
    <n v="0"/>
    <n v="83.6755"/>
    <n v="124.773"/>
    <n v="41.097499999999997"/>
    <e v="#N/A"/>
    <n v="3362.9899960002285"/>
    <n v="3362.9899960002285"/>
    <n v="3362.9899960002285"/>
    <n v="244377.27304268331"/>
    <e v="#N/A"/>
  </r>
  <r>
    <s v="INTERGRATED HEALTH CICK&amp;W CentralBrentE84685Mar12"/>
    <x v="135"/>
    <x v="24"/>
    <x v="3"/>
    <x v="136"/>
    <s v="E84685"/>
    <x v="7"/>
    <n v="12"/>
    <n v="7473.3111022227304"/>
    <n v="9207"/>
    <n v="90"/>
    <n v="183.2193"/>
    <n v="1.7910000000000001"/>
    <m/>
    <m/>
    <m/>
    <m/>
    <n v="0"/>
    <n v="0"/>
    <m/>
    <m/>
    <n v="9297"/>
    <n v="185.0103"/>
    <m/>
    <m/>
    <n v="0"/>
    <n v="185.0103"/>
    <e v="#N/A"/>
    <e v="#N/A"/>
    <e v="#N/A"/>
    <n v="3362.9899960002285"/>
    <n v="3362.9899960002285"/>
    <n v="3362.9899960002285"/>
    <n v="244377.27304268331"/>
    <e v="#N/A"/>
  </r>
  <r>
    <s v="INTERGRATED HEALTH CICK&amp;W CentralBrentE84685May2"/>
    <x v="135"/>
    <x v="24"/>
    <x v="3"/>
    <x v="136"/>
    <s v="E84685"/>
    <x v="8"/>
    <n v="2"/>
    <n v="7473.3111022227304"/>
    <n v="2749"/>
    <n v="22"/>
    <n v="50.856499999999997"/>
    <n v="0.40699999999999997"/>
    <n v="5478"/>
    <n v="998"/>
    <n v="109.01220000000001"/>
    <n v="19.860200000000003"/>
    <n v="0"/>
    <n v="0"/>
    <n v="0"/>
    <n v="0"/>
    <n v="2771"/>
    <n v="51.263499999999993"/>
    <n v="6476"/>
    <n v="128.8724"/>
    <n v="0"/>
    <n v="51.263499999999993"/>
    <n v="128.8724"/>
    <n v="77.608900000000006"/>
    <e v="#N/A"/>
    <n v="3362.9899960002285"/>
    <n v="3362.9899960002285"/>
    <n v="3362.9899960002285"/>
    <n v="244377.27304268331"/>
    <e v="#N/A"/>
  </r>
  <r>
    <s v="INTERGRATED HEALTH CICK&amp;W CentralBrentE84685Nov8"/>
    <x v="135"/>
    <x v="24"/>
    <x v="3"/>
    <x v="136"/>
    <s v="E84685"/>
    <x v="9"/>
    <n v="8"/>
    <n v="7473.3111022227304"/>
    <n v="6603"/>
    <n v="35"/>
    <n v="131.3997"/>
    <n v="0.69650000000000001"/>
    <m/>
    <m/>
    <m/>
    <m/>
    <n v="0"/>
    <n v="0"/>
    <m/>
    <m/>
    <n v="6638"/>
    <n v="132.09619999999998"/>
    <m/>
    <m/>
    <n v="0"/>
    <n v="132.09619999999998"/>
    <e v="#N/A"/>
    <e v="#N/A"/>
    <e v="#N/A"/>
    <n v="3362.9899960002285"/>
    <n v="3362.9899960002285"/>
    <n v="3362.9899960002285"/>
    <n v="244377.27304268331"/>
    <e v="#N/A"/>
  </r>
  <r>
    <s v="INTERGRATED HEALTH CICK&amp;W CentralBrentE84685Oct7"/>
    <x v="135"/>
    <x v="24"/>
    <x v="3"/>
    <x v="136"/>
    <s v="E84685"/>
    <x v="10"/>
    <n v="7"/>
    <n v="7473.3111022227304"/>
    <n v="5006"/>
    <n v="1454"/>
    <n v="99.619399999999999"/>
    <n v="28.934600000000003"/>
    <n v="0"/>
    <n v="47"/>
    <n v="0"/>
    <n v="1.0574999999999999"/>
    <n v="0"/>
    <n v="0"/>
    <n v="0"/>
    <n v="0"/>
    <n v="6460"/>
    <n v="128.554"/>
    <n v="47"/>
    <n v="1.0574999999999999"/>
    <n v="0"/>
    <n v="128.554"/>
    <n v="1.0574999999999999"/>
    <n v="-127.4965"/>
    <e v="#N/A"/>
    <n v="3362.9899960002285"/>
    <n v="3362.9899960002285"/>
    <n v="3362.9899960002285"/>
    <n v="244377.27304268331"/>
    <e v="#N/A"/>
  </r>
  <r>
    <s v="INTERGRATED HEALTH CICK&amp;W CentralBrentE84685Sep6"/>
    <x v="135"/>
    <x v="24"/>
    <x v="3"/>
    <x v="136"/>
    <s v="E84685"/>
    <x v="11"/>
    <n v="6"/>
    <n v="7473.3111022227304"/>
    <n v="5651"/>
    <n v="2321"/>
    <n v="112.45490000000001"/>
    <n v="46.187899999999999"/>
    <n v="11121"/>
    <n v="4982"/>
    <n v="250.2225"/>
    <n v="112.095"/>
    <n v="0"/>
    <n v="0"/>
    <n v="0"/>
    <n v="0"/>
    <n v="7972"/>
    <n v="158.64280000000002"/>
    <n v="16103"/>
    <n v="362.3175"/>
    <n v="0"/>
    <n v="158.64280000000002"/>
    <n v="362.3175"/>
    <n v="203.67469999999997"/>
    <e v="#N/A"/>
    <n v="3362.9899960002285"/>
    <n v="3362.9899960002285"/>
    <n v="3362.9899960002285"/>
    <n v="244377.27304268331"/>
    <e v="#N/A"/>
  </r>
  <r>
    <s v="ISLIP MANOR MEDICAL CENTRENGPEalingE85098Apr1"/>
    <x v="136"/>
    <x v="39"/>
    <x v="2"/>
    <x v="137"/>
    <s v="E85098"/>
    <x v="0"/>
    <n v="1"/>
    <n v="5640.3946368485304"/>
    <n v="740"/>
    <n v="0"/>
    <n v="13.69"/>
    <n v="0"/>
    <n v="854"/>
    <n v="0"/>
    <n v="16.994600000000002"/>
    <n v="0"/>
    <n v="0"/>
    <n v="0"/>
    <n v="0"/>
    <n v="0"/>
    <n v="740"/>
    <n v="13.69"/>
    <n v="854"/>
    <n v="16.994600000000002"/>
    <n v="0"/>
    <n v="13.69"/>
    <n v="16.994600000000002"/>
    <n v="3.3046000000000024"/>
    <n v="16.994600000000002"/>
    <n v="2538.1775865818386"/>
    <n v="2538.1775865818386"/>
    <n v="2538.1775865818386"/>
    <n v="184440.90462494697"/>
    <n v="0"/>
  </r>
  <r>
    <s v="ISLIP MANOR MEDICAL CENTRENGPEalingE85098Aug5"/>
    <x v="136"/>
    <x v="39"/>
    <x v="2"/>
    <x v="137"/>
    <s v="E85098"/>
    <x v="1"/>
    <n v="5"/>
    <n v="5640.3946368485304"/>
    <n v="868"/>
    <n v="0"/>
    <n v="16.058"/>
    <n v="0"/>
    <n v="898"/>
    <n v="0"/>
    <n v="17.870200000000001"/>
    <n v="0"/>
    <n v="0"/>
    <n v="0"/>
    <n v="0"/>
    <n v="0"/>
    <n v="868"/>
    <n v="16.058"/>
    <n v="898"/>
    <n v="17.870200000000001"/>
    <n v="0"/>
    <n v="16.058"/>
    <n v="17.870200000000001"/>
    <n v="1.8122000000000007"/>
    <n v="34.864800000000002"/>
    <n v="2538.1775865818386"/>
    <n v="2538.1775865818386"/>
    <n v="2538.1775865818386"/>
    <n v="184440.90462494697"/>
    <n v="0"/>
  </r>
  <r>
    <s v="ISLIP MANOR MEDICAL CENTRENGPEalingE85098Dec9"/>
    <x v="136"/>
    <x v="39"/>
    <x v="2"/>
    <x v="137"/>
    <s v="E85098"/>
    <x v="2"/>
    <n v="9"/>
    <n v="5640.3946368485304"/>
    <n v="762"/>
    <n v="0"/>
    <n v="15.1638"/>
    <n v="0"/>
    <m/>
    <m/>
    <m/>
    <m/>
    <n v="0"/>
    <n v="0"/>
    <m/>
    <m/>
    <n v="762"/>
    <n v="15.1638"/>
    <m/>
    <m/>
    <n v="0"/>
    <n v="15.1638"/>
    <e v="#N/A"/>
    <e v="#N/A"/>
    <e v="#N/A"/>
    <n v="2538.1775865818386"/>
    <n v="2538.1775865818386"/>
    <n v="2538.1775865818386"/>
    <n v="184440.90462494697"/>
    <e v="#N/A"/>
  </r>
  <r>
    <s v="ISLIP MANOR MEDICAL CENTRENGPEalingE85098Feb11"/>
    <x v="136"/>
    <x v="39"/>
    <x v="2"/>
    <x v="137"/>
    <s v="E85098"/>
    <x v="3"/>
    <n v="11"/>
    <n v="5640.3946368485304"/>
    <n v="993"/>
    <n v="0"/>
    <n v="19.7607"/>
    <n v="0"/>
    <m/>
    <m/>
    <m/>
    <m/>
    <n v="0"/>
    <n v="0"/>
    <m/>
    <m/>
    <n v="993"/>
    <n v="19.7607"/>
    <m/>
    <m/>
    <n v="0"/>
    <n v="19.7607"/>
    <e v="#N/A"/>
    <e v="#N/A"/>
    <e v="#N/A"/>
    <n v="2538.1775865818386"/>
    <n v="2538.1775865818386"/>
    <n v="2538.1775865818386"/>
    <n v="184440.90462494697"/>
    <e v="#N/A"/>
  </r>
  <r>
    <s v="ISLIP MANOR MEDICAL CENTRENGPEalingE85098Jan10"/>
    <x v="136"/>
    <x v="39"/>
    <x v="2"/>
    <x v="137"/>
    <s v="E85098"/>
    <x v="4"/>
    <n v="10"/>
    <n v="5640.3946368485304"/>
    <n v="841"/>
    <n v="0"/>
    <n v="16.735900000000001"/>
    <n v="0"/>
    <m/>
    <m/>
    <m/>
    <m/>
    <n v="0"/>
    <n v="0"/>
    <m/>
    <m/>
    <n v="841"/>
    <n v="16.735900000000001"/>
    <m/>
    <m/>
    <n v="0"/>
    <n v="16.735900000000001"/>
    <e v="#N/A"/>
    <e v="#N/A"/>
    <e v="#N/A"/>
    <n v="2538.1775865818386"/>
    <n v="2538.1775865818386"/>
    <n v="2538.1775865818386"/>
    <n v="184440.90462494697"/>
    <e v="#N/A"/>
  </r>
  <r>
    <s v="ISLIP MANOR MEDICAL CENTRENGPEalingE85098Jul4"/>
    <x v="136"/>
    <x v="39"/>
    <x v="2"/>
    <x v="137"/>
    <s v="E85098"/>
    <x v="5"/>
    <n v="4"/>
    <n v="5640.3946368485304"/>
    <n v="776"/>
    <n v="0"/>
    <n v="14.356"/>
    <n v="0"/>
    <n v="1160"/>
    <n v="0"/>
    <n v="23.084"/>
    <n v="0"/>
    <n v="0"/>
    <n v="0"/>
    <n v="0"/>
    <n v="0"/>
    <n v="776"/>
    <n v="14.356"/>
    <n v="1160"/>
    <n v="23.084"/>
    <n v="0"/>
    <n v="14.356"/>
    <n v="23.084"/>
    <n v="8.7279999999999998"/>
    <e v="#N/A"/>
    <n v="2538.1775865818386"/>
    <n v="2538.1775865818386"/>
    <n v="2538.1775865818386"/>
    <n v="184440.90462494697"/>
    <e v="#N/A"/>
  </r>
  <r>
    <s v="ISLIP MANOR MEDICAL CENTRENGPEalingE85098Jun3"/>
    <x v="136"/>
    <x v="39"/>
    <x v="2"/>
    <x v="137"/>
    <s v="E85098"/>
    <x v="6"/>
    <n v="3"/>
    <n v="5640.3946368485304"/>
    <n v="756"/>
    <n v="0"/>
    <n v="13.985999999999999"/>
    <n v="0"/>
    <n v="1112"/>
    <n v="0"/>
    <n v="22.128800000000002"/>
    <n v="0"/>
    <n v="0"/>
    <n v="0"/>
    <n v="0"/>
    <n v="0"/>
    <n v="756"/>
    <n v="13.985999999999999"/>
    <n v="1112"/>
    <n v="22.128800000000002"/>
    <n v="0"/>
    <n v="13.985999999999999"/>
    <n v="22.128800000000002"/>
    <n v="8.1428000000000029"/>
    <e v="#N/A"/>
    <n v="2538.1775865818386"/>
    <n v="2538.1775865818386"/>
    <n v="2538.1775865818386"/>
    <n v="184440.90462494697"/>
    <e v="#N/A"/>
  </r>
  <r>
    <s v="ISLIP MANOR MEDICAL CENTRENGPEalingE85098Mar12"/>
    <x v="136"/>
    <x v="39"/>
    <x v="2"/>
    <x v="137"/>
    <s v="E85098"/>
    <x v="7"/>
    <n v="12"/>
    <n v="5640.3946368485304"/>
    <n v="764"/>
    <n v="0"/>
    <n v="15.203600000000002"/>
    <n v="0"/>
    <m/>
    <m/>
    <m/>
    <m/>
    <n v="0"/>
    <n v="0"/>
    <m/>
    <m/>
    <n v="764"/>
    <n v="15.203600000000002"/>
    <m/>
    <m/>
    <n v="0"/>
    <n v="15.203600000000002"/>
    <e v="#N/A"/>
    <e v="#N/A"/>
    <e v="#N/A"/>
    <n v="2538.1775865818386"/>
    <n v="2538.1775865818386"/>
    <n v="2538.1775865818386"/>
    <n v="184440.90462494697"/>
    <e v="#N/A"/>
  </r>
  <r>
    <s v="ISLIP MANOR MEDICAL CENTRENGPEalingE85098May2"/>
    <x v="136"/>
    <x v="39"/>
    <x v="2"/>
    <x v="137"/>
    <s v="E85098"/>
    <x v="8"/>
    <n v="2"/>
    <n v="5640.3946368485304"/>
    <n v="981"/>
    <n v="0"/>
    <n v="18.148499999999999"/>
    <n v="0"/>
    <n v="1199"/>
    <n v="0"/>
    <n v="23.860100000000003"/>
    <n v="0"/>
    <n v="0"/>
    <n v="0"/>
    <n v="0"/>
    <n v="0"/>
    <n v="981"/>
    <n v="18.148499999999999"/>
    <n v="1199"/>
    <n v="23.860100000000003"/>
    <n v="0"/>
    <n v="18.148499999999999"/>
    <n v="23.860100000000003"/>
    <n v="5.7116000000000042"/>
    <e v="#N/A"/>
    <n v="2538.1775865818386"/>
    <n v="2538.1775865818386"/>
    <n v="2538.1775865818386"/>
    <n v="184440.90462494697"/>
    <e v="#N/A"/>
  </r>
  <r>
    <s v="ISLIP MANOR MEDICAL CENTRENGPEalingE85098Nov8"/>
    <x v="136"/>
    <x v="39"/>
    <x v="2"/>
    <x v="137"/>
    <s v="E85098"/>
    <x v="9"/>
    <n v="8"/>
    <n v="5640.3946368485304"/>
    <n v="1003"/>
    <n v="0"/>
    <n v="19.959700000000002"/>
    <n v="0"/>
    <m/>
    <m/>
    <m/>
    <m/>
    <n v="0"/>
    <n v="0"/>
    <m/>
    <m/>
    <n v="1003"/>
    <n v="19.959700000000002"/>
    <m/>
    <m/>
    <n v="0"/>
    <n v="19.959700000000002"/>
    <e v="#N/A"/>
    <e v="#N/A"/>
    <e v="#N/A"/>
    <n v="2538.1775865818386"/>
    <n v="2538.1775865818386"/>
    <n v="2538.1775865818386"/>
    <n v="184440.90462494697"/>
    <e v="#N/A"/>
  </r>
  <r>
    <s v="ISLIP MANOR MEDICAL CENTRENGPEalingE85098Oct7"/>
    <x v="136"/>
    <x v="39"/>
    <x v="2"/>
    <x v="137"/>
    <s v="E85098"/>
    <x v="10"/>
    <n v="7"/>
    <n v="5640.3946368485304"/>
    <n v="810"/>
    <n v="0"/>
    <n v="16.119"/>
    <n v="0"/>
    <n v="0"/>
    <n v="0"/>
    <n v="0"/>
    <n v="0"/>
    <n v="0"/>
    <n v="0"/>
    <n v="0"/>
    <n v="0"/>
    <n v="810"/>
    <n v="16.119"/>
    <n v="0"/>
    <n v="0"/>
    <n v="0"/>
    <n v="16.119"/>
    <n v="0"/>
    <n v="-16.119"/>
    <e v="#N/A"/>
    <n v="2538.1775865818386"/>
    <n v="2538.1775865818386"/>
    <n v="2538.1775865818386"/>
    <n v="184440.90462494697"/>
    <e v="#N/A"/>
  </r>
  <r>
    <s v="ISLIP MANOR MEDICAL CENTRENGPEalingE85098Sep6"/>
    <x v="136"/>
    <x v="39"/>
    <x v="2"/>
    <x v="137"/>
    <s v="E85098"/>
    <x v="11"/>
    <n v="6"/>
    <n v="5640.3946368485304"/>
    <n v="884"/>
    <n v="0"/>
    <n v="17.5916"/>
    <n v="0"/>
    <n v="1217"/>
    <n v="0"/>
    <n v="27.3825"/>
    <n v="0"/>
    <n v="0"/>
    <n v="0"/>
    <n v="0"/>
    <n v="0"/>
    <n v="884"/>
    <n v="17.5916"/>
    <n v="1217"/>
    <n v="27.3825"/>
    <n v="0"/>
    <n v="17.5916"/>
    <n v="27.3825"/>
    <n v="9.7909000000000006"/>
    <e v="#N/A"/>
    <n v="2538.1775865818386"/>
    <n v="2538.1775865818386"/>
    <n v="2538.1775865818386"/>
    <n v="184440.90462494697"/>
    <e v="#N/A"/>
  </r>
  <r>
    <s v="Jersey Practice Great West RoadHounslowE85681Apr1"/>
    <x v="137"/>
    <x v="29"/>
    <x v="4"/>
    <x v="138"/>
    <s v="E85681"/>
    <x v="0"/>
    <n v="1"/>
    <n v="9192.9681255110809"/>
    <n v="30056"/>
    <n v="394"/>
    <n v="556.03599999999994"/>
    <n v="7.2889999999999997"/>
    <n v="14857"/>
    <n v="1070"/>
    <n v="295.65430000000003"/>
    <n v="21.293000000000003"/>
    <n v="39189"/>
    <n v="701.48310000000004"/>
    <n v="10306"/>
    <n v="226.732"/>
    <n v="69639"/>
    <n v="1264.8081"/>
    <n v="26233"/>
    <n v="543.67930000000001"/>
    <n v="0"/>
    <n v="1264.8081"/>
    <n v="543.67930000000001"/>
    <n v="-721.12879999999996"/>
    <n v="543.67930000000001"/>
    <n v="4136.8356564799869"/>
    <n v="4136.8356564799869"/>
    <n v="4136.8356564799869"/>
    <n v="300610.05770421238"/>
    <n v="0"/>
  </r>
  <r>
    <s v="Jersey Practice Great West RoadHounslowE85681Aug5"/>
    <x v="137"/>
    <x v="29"/>
    <x v="4"/>
    <x v="138"/>
    <s v="E85681"/>
    <x v="1"/>
    <n v="5"/>
    <n v="9192.9681255110809"/>
    <n v="7514"/>
    <n v="0"/>
    <n v="139.00899999999999"/>
    <n v="0"/>
    <n v="11267"/>
    <n v="492"/>
    <n v="224.2133"/>
    <n v="9.7908000000000008"/>
    <n v="14165"/>
    <n v="253.55350000000001"/>
    <n v="8180"/>
    <n v="179.96"/>
    <n v="21679"/>
    <n v="392.5625"/>
    <n v="19939"/>
    <n v="413.96410000000003"/>
    <n v="0"/>
    <n v="392.5625"/>
    <n v="413.96410000000003"/>
    <n v="21.40160000000003"/>
    <n v="957.64340000000004"/>
    <n v="4136.8356564799869"/>
    <n v="4136.8356564799869"/>
    <n v="4136.8356564799869"/>
    <n v="300610.05770421238"/>
    <n v="0"/>
  </r>
  <r>
    <s v="Jersey Practice Great West RoadHounslowE85681Dec9"/>
    <x v="137"/>
    <x v="29"/>
    <x v="4"/>
    <x v="138"/>
    <s v="E85681"/>
    <x v="2"/>
    <n v="9"/>
    <n v="9192.9681255110809"/>
    <n v="8379"/>
    <n v="499"/>
    <n v="166.74210000000002"/>
    <n v="9.9301000000000013"/>
    <m/>
    <m/>
    <m/>
    <m/>
    <n v="9000"/>
    <n v="161.1"/>
    <m/>
    <m/>
    <n v="17878"/>
    <n v="337.7722"/>
    <m/>
    <m/>
    <n v="0"/>
    <n v="337.7722"/>
    <e v="#N/A"/>
    <e v="#N/A"/>
    <e v="#N/A"/>
    <n v="4136.8356564799869"/>
    <n v="4136.8356564799869"/>
    <n v="4136.8356564799869"/>
    <n v="300610.05770421238"/>
    <e v="#N/A"/>
  </r>
  <r>
    <s v="Jersey Practice Great West RoadHounslowE85681Feb11"/>
    <x v="137"/>
    <x v="29"/>
    <x v="4"/>
    <x v="138"/>
    <s v="E85681"/>
    <x v="3"/>
    <n v="11"/>
    <n v="9192.9681255110809"/>
    <n v="10904"/>
    <n v="2395"/>
    <n v="216.98960000000002"/>
    <n v="47.660499999999999"/>
    <m/>
    <m/>
    <m/>
    <m/>
    <n v="8227"/>
    <n v="147.26329999999999"/>
    <m/>
    <m/>
    <n v="21526"/>
    <n v="411.91340000000002"/>
    <m/>
    <m/>
    <n v="0"/>
    <n v="411.91340000000002"/>
    <e v="#N/A"/>
    <e v="#N/A"/>
    <e v="#N/A"/>
    <n v="4136.8356564799869"/>
    <n v="4136.8356564799869"/>
    <n v="4136.8356564799869"/>
    <n v="300610.05770421238"/>
    <e v="#N/A"/>
  </r>
  <r>
    <s v="Jersey Practice Great West RoadHounslowE85681Jan10"/>
    <x v="137"/>
    <x v="29"/>
    <x v="4"/>
    <x v="138"/>
    <s v="E85681"/>
    <x v="4"/>
    <n v="10"/>
    <n v="9192.9681255110809"/>
    <n v="10537"/>
    <n v="812"/>
    <n v="209.68630000000002"/>
    <n v="16.158799999999999"/>
    <m/>
    <m/>
    <m/>
    <m/>
    <n v="10755"/>
    <n v="192.5145"/>
    <m/>
    <m/>
    <n v="22104"/>
    <n v="418.3596"/>
    <m/>
    <m/>
    <n v="0"/>
    <n v="418.3596"/>
    <e v="#N/A"/>
    <e v="#N/A"/>
    <e v="#N/A"/>
    <n v="4136.8356564799869"/>
    <n v="4136.8356564799869"/>
    <n v="4136.8356564799869"/>
    <n v="300610.05770421238"/>
    <e v="#N/A"/>
  </r>
  <r>
    <s v="Jersey Practice Great West RoadHounslowE85681Jul4"/>
    <x v="137"/>
    <x v="29"/>
    <x v="4"/>
    <x v="138"/>
    <s v="E85681"/>
    <x v="5"/>
    <n v="4"/>
    <n v="9192.9681255110809"/>
    <n v="9153"/>
    <n v="2"/>
    <n v="169.3305"/>
    <n v="3.6999999999999998E-2"/>
    <n v="11444"/>
    <n v="0"/>
    <n v="227.73560000000001"/>
    <n v="0"/>
    <n v="15758"/>
    <n v="282.06819999999999"/>
    <n v="14363"/>
    <n v="315.98599999999999"/>
    <n v="24913"/>
    <n v="451.4357"/>
    <n v="25807"/>
    <n v="543.72159999999997"/>
    <n v="0"/>
    <n v="451.4357"/>
    <n v="543.72159999999997"/>
    <n v="92.28589999999997"/>
    <e v="#N/A"/>
    <n v="4136.8356564799869"/>
    <n v="4136.8356564799869"/>
    <n v="4136.8356564799869"/>
    <n v="300610.05770421238"/>
    <e v="#N/A"/>
  </r>
  <r>
    <s v="Jersey Practice Great West RoadHounslowE85681Jun3"/>
    <x v="137"/>
    <x v="29"/>
    <x v="4"/>
    <x v="138"/>
    <s v="E85681"/>
    <x v="6"/>
    <n v="3"/>
    <n v="9192.9681255110809"/>
    <n v="9478"/>
    <n v="0"/>
    <n v="175.34299999999999"/>
    <n v="0"/>
    <n v="10583"/>
    <n v="0"/>
    <n v="210.60170000000002"/>
    <n v="0"/>
    <n v="16219"/>
    <n v="290.32010000000002"/>
    <n v="8449"/>
    <n v="185.87799999999999"/>
    <n v="25697"/>
    <n v="465.66309999999999"/>
    <n v="19032"/>
    <n v="396.47969999999998"/>
    <n v="0"/>
    <n v="465.66309999999999"/>
    <n v="396.47969999999998"/>
    <n v="-69.183400000000006"/>
    <e v="#N/A"/>
    <n v="4136.8356564799869"/>
    <n v="4136.8356564799869"/>
    <n v="4136.8356564799869"/>
    <n v="300610.05770421238"/>
    <e v="#N/A"/>
  </r>
  <r>
    <s v="Jersey Practice Great West RoadHounslowE85681Mar12"/>
    <x v="137"/>
    <x v="29"/>
    <x v="4"/>
    <x v="138"/>
    <s v="E85681"/>
    <x v="7"/>
    <n v="12"/>
    <n v="9192.9681255110809"/>
    <n v="11999"/>
    <n v="443"/>
    <n v="238.7801"/>
    <n v="8.8156999999999996"/>
    <m/>
    <m/>
    <m/>
    <m/>
    <n v="6937"/>
    <n v="124.17230000000001"/>
    <m/>
    <m/>
    <n v="19379"/>
    <n v="371.7681"/>
    <m/>
    <m/>
    <n v="0"/>
    <n v="371.7681"/>
    <e v="#N/A"/>
    <e v="#N/A"/>
    <e v="#N/A"/>
    <n v="4136.8356564799869"/>
    <n v="4136.8356564799869"/>
    <n v="4136.8356564799869"/>
    <n v="300610.05770421238"/>
    <e v="#N/A"/>
  </r>
  <r>
    <s v="Jersey Practice Great West RoadHounslowE85681May2"/>
    <x v="137"/>
    <x v="29"/>
    <x v="4"/>
    <x v="138"/>
    <s v="E85681"/>
    <x v="8"/>
    <n v="2"/>
    <n v="9192.9681255110809"/>
    <n v="29346"/>
    <n v="767"/>
    <n v="542.90099999999995"/>
    <n v="14.189499999999999"/>
    <n v="12355"/>
    <n v="537"/>
    <n v="245.86450000000002"/>
    <n v="10.686300000000001"/>
    <n v="8459"/>
    <n v="151.4161"/>
    <n v="6429"/>
    <n v="141.43799999999999"/>
    <n v="38572"/>
    <n v="708.50659999999993"/>
    <n v="19321"/>
    <n v="397.98880000000003"/>
    <n v="0"/>
    <n v="708.50659999999993"/>
    <n v="397.98880000000003"/>
    <n v="-310.51779999999991"/>
    <e v="#N/A"/>
    <n v="4136.8356564799869"/>
    <n v="4136.8356564799869"/>
    <n v="4136.8356564799869"/>
    <n v="300610.05770421238"/>
    <e v="#N/A"/>
  </r>
  <r>
    <s v="Jersey Practice Great West RoadHounslowE85681Nov8"/>
    <x v="137"/>
    <x v="29"/>
    <x v="4"/>
    <x v="138"/>
    <s v="E85681"/>
    <x v="9"/>
    <n v="8"/>
    <n v="9192.9681255110809"/>
    <n v="10339"/>
    <n v="0"/>
    <n v="205.74610000000001"/>
    <n v="0"/>
    <m/>
    <m/>
    <m/>
    <m/>
    <n v="11513"/>
    <n v="206.08269999999999"/>
    <m/>
    <m/>
    <n v="21852"/>
    <n v="411.8288"/>
    <m/>
    <m/>
    <n v="0"/>
    <n v="411.8288"/>
    <e v="#N/A"/>
    <e v="#N/A"/>
    <e v="#N/A"/>
    <n v="4136.8356564799869"/>
    <n v="4136.8356564799869"/>
    <n v="4136.8356564799869"/>
    <n v="300610.05770421238"/>
    <e v="#N/A"/>
  </r>
  <r>
    <s v="Jersey Practice Great West RoadHounslowE85681Oct7"/>
    <x v="137"/>
    <x v="29"/>
    <x v="4"/>
    <x v="138"/>
    <s v="E85681"/>
    <x v="10"/>
    <n v="7"/>
    <n v="9192.9681255110809"/>
    <n v="10772"/>
    <n v="204"/>
    <n v="214.36280000000002"/>
    <n v="4.0596000000000005"/>
    <n v="0"/>
    <n v="0"/>
    <n v="0"/>
    <n v="0"/>
    <n v="19087"/>
    <n v="341.65730000000002"/>
    <n v="20829"/>
    <n v="458.238"/>
    <n v="30063"/>
    <n v="560.0797"/>
    <n v="20829"/>
    <n v="458.238"/>
    <n v="0"/>
    <n v="560.0797"/>
    <n v="458.238"/>
    <n v="-101.8417"/>
    <e v="#N/A"/>
    <n v="4136.8356564799869"/>
    <n v="4136.8356564799869"/>
    <n v="4136.8356564799869"/>
    <n v="300610.05770421238"/>
    <e v="#N/A"/>
  </r>
  <r>
    <s v="Jersey Practice Great West RoadHounslowE85681Sep6"/>
    <x v="137"/>
    <x v="29"/>
    <x v="4"/>
    <x v="138"/>
    <s v="E85681"/>
    <x v="11"/>
    <n v="6"/>
    <n v="9192.9681255110809"/>
    <n v="10280"/>
    <n v="0"/>
    <n v="204.572"/>
    <n v="0"/>
    <n v="10836"/>
    <n v="2"/>
    <n v="243.81"/>
    <n v="4.4999999999999998E-2"/>
    <n v="16579"/>
    <n v="296.76409999999998"/>
    <n v="10207"/>
    <n v="224.554"/>
    <n v="26859"/>
    <n v="501.33609999999999"/>
    <n v="21045"/>
    <n v="468.40899999999999"/>
    <n v="0"/>
    <n v="501.33609999999999"/>
    <n v="468.40899999999999"/>
    <n v="-32.927099999999996"/>
    <e v="#N/A"/>
    <n v="4136.8356564799869"/>
    <n v="4136.8356564799869"/>
    <n v="4136.8356564799869"/>
    <n v="300610.05770421238"/>
    <e v="#N/A"/>
  </r>
  <r>
    <s v="JUBILEE GARDENS MEDICAL CENTRENortholtEalingE85745Apr1"/>
    <x v="138"/>
    <x v="16"/>
    <x v="2"/>
    <x v="139"/>
    <s v="E85745"/>
    <x v="0"/>
    <n v="1"/>
    <n v="7478.7119468146702"/>
    <n v="3405"/>
    <n v="0"/>
    <n v="62.9925"/>
    <n v="0"/>
    <n v="1820"/>
    <n v="0"/>
    <n v="36.218000000000004"/>
    <n v="0"/>
    <n v="6265"/>
    <n v="112.1435"/>
    <n v="10858"/>
    <n v="238.876"/>
    <n v="9670"/>
    <n v="175.136"/>
    <n v="12678"/>
    <n v="275.09399999999999"/>
    <n v="0"/>
    <n v="175.136"/>
    <n v="275.09399999999999"/>
    <n v="99.957999999999998"/>
    <n v="275.09399999999999"/>
    <n v="3365.4203760666019"/>
    <n v="3365.4203760666019"/>
    <n v="3365.4203760666019"/>
    <n v="244553.88066083973"/>
    <n v="0"/>
  </r>
  <r>
    <s v="JUBILEE GARDENS MEDICAL CENTRENortholtEalingE85745Aug5"/>
    <x v="138"/>
    <x v="16"/>
    <x v="2"/>
    <x v="139"/>
    <s v="E85745"/>
    <x v="1"/>
    <n v="5"/>
    <n v="7478.7119468146702"/>
    <n v="1465"/>
    <n v="12"/>
    <n v="27.102499999999999"/>
    <n v="0.22199999999999998"/>
    <n v="3141"/>
    <n v="0"/>
    <n v="62.505900000000004"/>
    <n v="0"/>
    <n v="14015"/>
    <n v="250.86850000000001"/>
    <n v="7756"/>
    <n v="170.63200000000001"/>
    <n v="15492"/>
    <n v="278.19299999999998"/>
    <n v="10897"/>
    <n v="233.1379"/>
    <n v="0"/>
    <n v="278.19299999999998"/>
    <n v="233.1379"/>
    <n v="-45.055099999999982"/>
    <n v="508.2319"/>
    <n v="3365.4203760666019"/>
    <n v="3365.4203760666019"/>
    <n v="3365.4203760666019"/>
    <n v="244553.88066083973"/>
    <n v="0"/>
  </r>
  <r>
    <s v="JUBILEE GARDENS MEDICAL CENTRENortholtEalingE85745Dec9"/>
    <x v="138"/>
    <x v="16"/>
    <x v="2"/>
    <x v="139"/>
    <s v="E85745"/>
    <x v="2"/>
    <n v="9"/>
    <n v="7478.7119468146702"/>
    <n v="2564"/>
    <n v="4"/>
    <n v="51.023600000000002"/>
    <n v="7.9600000000000004E-2"/>
    <m/>
    <m/>
    <m/>
    <m/>
    <n v="6778"/>
    <n v="121.3262"/>
    <m/>
    <m/>
    <n v="9346"/>
    <n v="172.42939999999999"/>
    <m/>
    <m/>
    <n v="0"/>
    <n v="172.42939999999999"/>
    <e v="#N/A"/>
    <e v="#N/A"/>
    <e v="#N/A"/>
    <n v="3365.4203760666019"/>
    <n v="3365.4203760666019"/>
    <n v="3365.4203760666019"/>
    <n v="244553.88066083973"/>
    <e v="#N/A"/>
  </r>
  <r>
    <s v="JUBILEE GARDENS MEDICAL CENTRENortholtEalingE85745Feb11"/>
    <x v="138"/>
    <x v="16"/>
    <x v="2"/>
    <x v="139"/>
    <s v="E85745"/>
    <x v="3"/>
    <n v="11"/>
    <n v="7478.7119468146702"/>
    <n v="1376"/>
    <n v="2"/>
    <n v="27.382400000000001"/>
    <n v="3.9800000000000002E-2"/>
    <m/>
    <m/>
    <m/>
    <m/>
    <n v="9158"/>
    <n v="163.9282"/>
    <m/>
    <m/>
    <n v="10536"/>
    <n v="191.35040000000001"/>
    <m/>
    <m/>
    <n v="0"/>
    <n v="191.35040000000001"/>
    <e v="#N/A"/>
    <e v="#N/A"/>
    <e v="#N/A"/>
    <n v="3365.4203760666019"/>
    <n v="3365.4203760666019"/>
    <n v="3365.4203760666019"/>
    <n v="244553.88066083973"/>
    <e v="#N/A"/>
  </r>
  <r>
    <s v="JUBILEE GARDENS MEDICAL CENTRENortholtEalingE85745Jan10"/>
    <x v="138"/>
    <x v="16"/>
    <x v="2"/>
    <x v="139"/>
    <s v="E85745"/>
    <x v="4"/>
    <n v="10"/>
    <n v="7478.7119468146702"/>
    <n v="1436"/>
    <n v="2"/>
    <n v="28.576400000000003"/>
    <n v="3.9800000000000002E-2"/>
    <m/>
    <m/>
    <m/>
    <m/>
    <n v="14926"/>
    <n v="267.17540000000002"/>
    <m/>
    <m/>
    <n v="16364"/>
    <n v="295.79160000000002"/>
    <m/>
    <m/>
    <n v="0"/>
    <n v="295.79160000000002"/>
    <e v="#N/A"/>
    <e v="#N/A"/>
    <e v="#N/A"/>
    <n v="3365.4203760666019"/>
    <n v="3365.4203760666019"/>
    <n v="3365.4203760666019"/>
    <n v="244553.88066083973"/>
    <e v="#N/A"/>
  </r>
  <r>
    <s v="JUBILEE GARDENS MEDICAL CENTRENortholtEalingE85745Jul4"/>
    <x v="138"/>
    <x v="16"/>
    <x v="2"/>
    <x v="139"/>
    <s v="E85745"/>
    <x v="5"/>
    <n v="4"/>
    <n v="7478.7119468146702"/>
    <n v="1683"/>
    <n v="3"/>
    <n v="31.135499999999997"/>
    <n v="5.5499999999999994E-2"/>
    <n v="3360"/>
    <n v="0"/>
    <n v="66.864000000000004"/>
    <n v="0"/>
    <n v="10509"/>
    <n v="188.11109999999999"/>
    <n v="13231"/>
    <n v="291.08199999999999"/>
    <n v="12195"/>
    <n v="219.3021"/>
    <n v="16591"/>
    <n v="357.94600000000003"/>
    <n v="0"/>
    <n v="219.3021"/>
    <n v="357.94600000000003"/>
    <n v="138.64390000000003"/>
    <e v="#N/A"/>
    <n v="3365.4203760666019"/>
    <n v="3365.4203760666019"/>
    <n v="3365.4203760666019"/>
    <n v="244553.88066083973"/>
    <e v="#N/A"/>
  </r>
  <r>
    <s v="JUBILEE GARDENS MEDICAL CENTRENortholtEalingE85745Jun3"/>
    <x v="138"/>
    <x v="16"/>
    <x v="2"/>
    <x v="139"/>
    <s v="E85745"/>
    <x v="6"/>
    <n v="3"/>
    <n v="7478.7119468146702"/>
    <n v="2047"/>
    <n v="3"/>
    <n v="37.869499999999995"/>
    <n v="5.5499999999999994E-2"/>
    <n v="31645"/>
    <n v="0"/>
    <n v="629.7355"/>
    <n v="0"/>
    <n v="10543"/>
    <n v="188.71969999999999"/>
    <n v="10398"/>
    <n v="228.756"/>
    <n v="12593"/>
    <n v="226.6447"/>
    <n v="42043"/>
    <n v="858.49149999999997"/>
    <n v="0"/>
    <n v="226.6447"/>
    <n v="858.49149999999997"/>
    <n v="631.84680000000003"/>
    <e v="#N/A"/>
    <n v="3365.4203760666019"/>
    <n v="3365.4203760666019"/>
    <n v="3365.4203760666019"/>
    <n v="244553.88066083973"/>
    <e v="#N/A"/>
  </r>
  <r>
    <s v="JUBILEE GARDENS MEDICAL CENTRENortholtEalingE85745Mar12"/>
    <x v="138"/>
    <x v="16"/>
    <x v="2"/>
    <x v="139"/>
    <s v="E85745"/>
    <x v="7"/>
    <n v="12"/>
    <n v="7478.7119468146702"/>
    <n v="1443"/>
    <n v="0"/>
    <n v="28.715700000000002"/>
    <n v="0"/>
    <m/>
    <m/>
    <m/>
    <m/>
    <n v="8803"/>
    <n v="157.5737"/>
    <m/>
    <m/>
    <n v="10246"/>
    <n v="186.2894"/>
    <m/>
    <m/>
    <n v="0"/>
    <n v="186.2894"/>
    <e v="#N/A"/>
    <e v="#N/A"/>
    <e v="#N/A"/>
    <n v="3365.4203760666019"/>
    <n v="3365.4203760666019"/>
    <n v="3365.4203760666019"/>
    <n v="244553.88066083973"/>
    <e v="#N/A"/>
  </r>
  <r>
    <s v="JUBILEE GARDENS MEDICAL CENTRENortholtEalingE85745May2"/>
    <x v="138"/>
    <x v="16"/>
    <x v="2"/>
    <x v="139"/>
    <s v="E85745"/>
    <x v="8"/>
    <n v="2"/>
    <n v="7478.7119468146702"/>
    <n v="1879"/>
    <n v="0"/>
    <n v="34.761499999999998"/>
    <n v="0"/>
    <n v="2945"/>
    <n v="0"/>
    <n v="58.605500000000006"/>
    <n v="0"/>
    <n v="8337"/>
    <n v="149.23230000000001"/>
    <n v="12316"/>
    <n v="270.952"/>
    <n v="10216"/>
    <n v="183.99380000000002"/>
    <n v="15261"/>
    <n v="329.5575"/>
    <n v="0"/>
    <n v="183.99380000000002"/>
    <n v="329.5575"/>
    <n v="145.56369999999998"/>
    <e v="#N/A"/>
    <n v="3365.4203760666019"/>
    <n v="3365.4203760666019"/>
    <n v="3365.4203760666019"/>
    <n v="244553.88066083973"/>
    <e v="#N/A"/>
  </r>
  <r>
    <s v="JUBILEE GARDENS MEDICAL CENTRENortholtEalingE85745Nov8"/>
    <x v="138"/>
    <x v="16"/>
    <x v="2"/>
    <x v="139"/>
    <s v="E85745"/>
    <x v="9"/>
    <n v="8"/>
    <n v="7478.7119468146702"/>
    <n v="1414"/>
    <n v="7"/>
    <n v="28.1386"/>
    <n v="0.13930000000000001"/>
    <m/>
    <m/>
    <m/>
    <m/>
    <n v="10588"/>
    <n v="189.52520000000001"/>
    <m/>
    <m/>
    <n v="12009"/>
    <n v="217.8031"/>
    <m/>
    <m/>
    <n v="0"/>
    <n v="217.8031"/>
    <e v="#N/A"/>
    <e v="#N/A"/>
    <e v="#N/A"/>
    <n v="3365.4203760666019"/>
    <n v="3365.4203760666019"/>
    <n v="3365.4203760666019"/>
    <n v="244553.88066083973"/>
    <e v="#N/A"/>
  </r>
  <r>
    <s v="JUBILEE GARDENS MEDICAL CENTRENortholtEalingE85745Oct7"/>
    <x v="138"/>
    <x v="16"/>
    <x v="2"/>
    <x v="139"/>
    <s v="E85745"/>
    <x v="10"/>
    <n v="7"/>
    <n v="7478.7119468146702"/>
    <n v="1349"/>
    <n v="2"/>
    <n v="26.845100000000002"/>
    <n v="3.9800000000000002E-2"/>
    <n v="0"/>
    <n v="4"/>
    <n v="0"/>
    <n v="0.09"/>
    <n v="15474"/>
    <n v="276.9846"/>
    <n v="25376"/>
    <n v="558.27200000000005"/>
    <n v="16825"/>
    <n v="303.86950000000002"/>
    <n v="25380"/>
    <n v="558.36200000000008"/>
    <n v="0"/>
    <n v="303.86950000000002"/>
    <n v="558.36200000000008"/>
    <n v="254.49250000000006"/>
    <e v="#N/A"/>
    <n v="3365.4203760666019"/>
    <n v="3365.4203760666019"/>
    <n v="3365.4203760666019"/>
    <n v="244553.88066083973"/>
    <e v="#N/A"/>
  </r>
  <r>
    <s v="JUBILEE GARDENS MEDICAL CENTRENortholtEalingE85745Sep6"/>
    <x v="138"/>
    <x v="16"/>
    <x v="2"/>
    <x v="139"/>
    <s v="E85745"/>
    <x v="11"/>
    <n v="6"/>
    <n v="7478.7119468146702"/>
    <n v="1469"/>
    <n v="0"/>
    <n v="29.2331"/>
    <n v="0"/>
    <n v="3034"/>
    <n v="0"/>
    <n v="68.265000000000001"/>
    <n v="0"/>
    <n v="12309"/>
    <n v="220.33109999999999"/>
    <n v="13126"/>
    <n v="288.77199999999999"/>
    <n v="13778"/>
    <n v="249.5642"/>
    <n v="16160"/>
    <n v="357.03699999999998"/>
    <n v="0"/>
    <n v="249.5642"/>
    <n v="357.03699999999998"/>
    <n v="107.47279999999998"/>
    <e v="#N/A"/>
    <n v="3365.4203760666019"/>
    <n v="3365.4203760666019"/>
    <n v="3365.4203760666019"/>
    <n v="244553.88066083973"/>
    <e v="#N/A"/>
  </r>
  <r>
    <s v="Kensington Park Medical CentreBrompton Health PCNWest LondonE87720Apr1"/>
    <x v="139"/>
    <x v="36"/>
    <x v="6"/>
    <x v="140"/>
    <s v="E87720"/>
    <x v="0"/>
    <n v="1"/>
    <n v="7150.2696586393904"/>
    <n v="4580"/>
    <n v="0"/>
    <n v="84.72999999999999"/>
    <n v="0"/>
    <n v="3967"/>
    <n v="126"/>
    <n v="78.943300000000008"/>
    <n v="2.5074000000000001"/>
    <n v="7343"/>
    <n v="131.43969999999999"/>
    <n v="18123"/>
    <n v="398.70600000000002"/>
    <n v="11923"/>
    <n v="216.16969999999998"/>
    <n v="22216"/>
    <n v="480.1567"/>
    <n v="0"/>
    <n v="216.16969999999998"/>
    <n v="480.1567"/>
    <n v="263.98700000000002"/>
    <n v="480.1567"/>
    <n v="3217.6213463877257"/>
    <n v="3217.6213463877257"/>
    <n v="3217.6213463877257"/>
    <n v="233813.81783750808"/>
    <n v="0"/>
  </r>
  <r>
    <s v="Kensington Park Medical CentreBrompton Health PCNWest LondonE87720Aug5"/>
    <x v="139"/>
    <x v="36"/>
    <x v="6"/>
    <x v="140"/>
    <s v="E87720"/>
    <x v="1"/>
    <n v="5"/>
    <n v="7150.2696586393904"/>
    <n v="5350"/>
    <n v="240"/>
    <n v="98.974999999999994"/>
    <n v="4.4399999999999995"/>
    <n v="3526"/>
    <n v="159"/>
    <n v="70.167400000000001"/>
    <n v="3.1641000000000004"/>
    <n v="9995"/>
    <n v="178.91050000000001"/>
    <n v="11123"/>
    <n v="244.70599999999999"/>
    <n v="15585"/>
    <n v="282.32550000000003"/>
    <n v="14808"/>
    <n v="318.03750000000002"/>
    <n v="0"/>
    <n v="282.32550000000003"/>
    <n v="318.03750000000002"/>
    <n v="35.711999999999989"/>
    <n v="798.19420000000002"/>
    <n v="3217.6213463877257"/>
    <n v="3217.6213463877257"/>
    <n v="3217.6213463877257"/>
    <n v="233813.81783750808"/>
    <n v="0"/>
  </r>
  <r>
    <s v="Kensington Park Medical CentreBrompton Health PCNWest LondonE87720Dec9"/>
    <x v="139"/>
    <x v="36"/>
    <x v="6"/>
    <x v="140"/>
    <s v="E87720"/>
    <x v="2"/>
    <n v="9"/>
    <n v="7150.2696586393904"/>
    <n v="3866"/>
    <n v="47"/>
    <n v="76.933400000000006"/>
    <n v="0.93530000000000002"/>
    <m/>
    <m/>
    <m/>
    <m/>
    <n v="18792"/>
    <n v="336.3768"/>
    <m/>
    <m/>
    <n v="22705"/>
    <n v="414.24549999999999"/>
    <m/>
    <m/>
    <n v="0"/>
    <n v="414.24549999999999"/>
    <e v="#N/A"/>
    <e v="#N/A"/>
    <e v="#N/A"/>
    <n v="3217.6213463877257"/>
    <n v="3217.6213463877257"/>
    <n v="3217.6213463877257"/>
    <n v="233813.81783750808"/>
    <e v="#N/A"/>
  </r>
  <r>
    <s v="Kensington Park Medical CentreBrompton Health PCNWest LondonE87720Feb11"/>
    <x v="139"/>
    <x v="36"/>
    <x v="6"/>
    <x v="140"/>
    <s v="E87720"/>
    <x v="3"/>
    <n v="11"/>
    <n v="7150.2696586393904"/>
    <n v="4194"/>
    <n v="0"/>
    <n v="83.460599999999999"/>
    <n v="0"/>
    <m/>
    <m/>
    <m/>
    <m/>
    <n v="13461"/>
    <n v="240.95189999999999"/>
    <m/>
    <m/>
    <n v="17655"/>
    <n v="324.41250000000002"/>
    <m/>
    <m/>
    <n v="0"/>
    <n v="324.41250000000002"/>
    <e v="#N/A"/>
    <e v="#N/A"/>
    <e v="#N/A"/>
    <n v="3217.6213463877257"/>
    <n v="3217.6213463877257"/>
    <n v="3217.6213463877257"/>
    <n v="233813.81783750808"/>
    <e v="#N/A"/>
  </r>
  <r>
    <s v="Kensington Park Medical CentreBrompton Health PCNWest LondonE87720Jan10"/>
    <x v="139"/>
    <x v="36"/>
    <x v="6"/>
    <x v="140"/>
    <s v="E87720"/>
    <x v="4"/>
    <n v="10"/>
    <n v="7150.2696586393904"/>
    <n v="5016"/>
    <n v="0"/>
    <n v="99.818400000000011"/>
    <n v="0"/>
    <m/>
    <m/>
    <m/>
    <m/>
    <n v="23896"/>
    <n v="427.73840000000001"/>
    <m/>
    <m/>
    <n v="28912"/>
    <n v="527.55680000000007"/>
    <m/>
    <m/>
    <n v="0"/>
    <n v="527.55680000000007"/>
    <e v="#N/A"/>
    <e v="#N/A"/>
    <e v="#N/A"/>
    <n v="3217.6213463877257"/>
    <n v="3217.6213463877257"/>
    <n v="3217.6213463877257"/>
    <n v="233813.81783750808"/>
    <e v="#N/A"/>
  </r>
  <r>
    <s v="Kensington Park Medical CentreBrompton Health PCNWest LondonE87720Jul4"/>
    <x v="139"/>
    <x v="36"/>
    <x v="6"/>
    <x v="140"/>
    <s v="E87720"/>
    <x v="5"/>
    <n v="4"/>
    <n v="7150.2696586393904"/>
    <n v="5038"/>
    <n v="59"/>
    <n v="93.202999999999989"/>
    <n v="1.0914999999999999"/>
    <n v="3729"/>
    <n v="116"/>
    <n v="74.207099999999997"/>
    <n v="2.3084000000000002"/>
    <n v="9253"/>
    <n v="165.62870000000001"/>
    <n v="13473"/>
    <n v="296.40600000000001"/>
    <n v="14350"/>
    <n v="259.92320000000001"/>
    <n v="17318"/>
    <n v="372.92150000000004"/>
    <n v="0"/>
    <n v="259.92320000000001"/>
    <n v="372.92150000000004"/>
    <n v="112.99830000000003"/>
    <e v="#N/A"/>
    <n v="3217.6213463877257"/>
    <n v="3217.6213463877257"/>
    <n v="3217.6213463877257"/>
    <n v="233813.81783750808"/>
    <e v="#N/A"/>
  </r>
  <r>
    <s v="Kensington Park Medical CentreBrompton Health PCNWest LondonE87720Jun3"/>
    <x v="139"/>
    <x v="36"/>
    <x v="6"/>
    <x v="140"/>
    <s v="E87720"/>
    <x v="6"/>
    <n v="3"/>
    <n v="7150.2696586393904"/>
    <n v="6058"/>
    <n v="513"/>
    <n v="112.07299999999999"/>
    <n v="9.490499999999999"/>
    <n v="3553"/>
    <n v="38"/>
    <n v="70.704700000000003"/>
    <n v="0.75619999999999998"/>
    <n v="13634"/>
    <n v="244.04859999999999"/>
    <n v="9110"/>
    <n v="200.42"/>
    <n v="20205"/>
    <n v="365.6121"/>
    <n v="12701"/>
    <n v="271.8809"/>
    <n v="0"/>
    <n v="365.6121"/>
    <n v="271.8809"/>
    <n v="-93.731200000000001"/>
    <e v="#N/A"/>
    <n v="3217.6213463877257"/>
    <n v="3217.6213463877257"/>
    <n v="3217.6213463877257"/>
    <n v="233813.81783750808"/>
    <e v="#N/A"/>
  </r>
  <r>
    <s v="Kensington Park Medical CentreBrompton Health PCNWest LondonE87720Mar12"/>
    <x v="139"/>
    <x v="36"/>
    <x v="6"/>
    <x v="140"/>
    <s v="E87720"/>
    <x v="7"/>
    <n v="12"/>
    <n v="7150.2696586393904"/>
    <n v="5136"/>
    <n v="6"/>
    <n v="102.2064"/>
    <n v="0.11940000000000001"/>
    <m/>
    <m/>
    <m/>
    <m/>
    <n v="13788"/>
    <n v="246.80520000000001"/>
    <m/>
    <m/>
    <n v="18930"/>
    <n v="349.13100000000003"/>
    <m/>
    <m/>
    <n v="0"/>
    <n v="349.13100000000003"/>
    <e v="#N/A"/>
    <e v="#N/A"/>
    <e v="#N/A"/>
    <n v="3217.6213463877257"/>
    <n v="3217.6213463877257"/>
    <n v="3217.6213463877257"/>
    <n v="233813.81783750808"/>
    <e v="#N/A"/>
  </r>
  <r>
    <s v="Kensington Park Medical CentreBrompton Health PCNWest LondonE87720May2"/>
    <x v="139"/>
    <x v="36"/>
    <x v="6"/>
    <x v="140"/>
    <s v="E87720"/>
    <x v="8"/>
    <n v="2"/>
    <n v="7150.2696586393904"/>
    <n v="5310"/>
    <n v="0"/>
    <n v="98.234999999999999"/>
    <n v="0"/>
    <n v="3455"/>
    <n v="50"/>
    <n v="68.754500000000007"/>
    <n v="0.99500000000000011"/>
    <n v="11097"/>
    <n v="198.63630000000001"/>
    <n v="13404"/>
    <n v="294.88799999999998"/>
    <n v="16407"/>
    <n v="296.87130000000002"/>
    <n v="16909"/>
    <n v="364.63749999999999"/>
    <n v="0"/>
    <n v="296.87130000000002"/>
    <n v="364.63749999999999"/>
    <n v="67.766199999999969"/>
    <e v="#N/A"/>
    <n v="3217.6213463877257"/>
    <n v="3217.6213463877257"/>
    <n v="3217.6213463877257"/>
    <n v="233813.81783750808"/>
    <e v="#N/A"/>
  </r>
  <r>
    <s v="Kensington Park Medical CentreBrompton Health PCNWest LondonE87720Nov8"/>
    <x v="139"/>
    <x v="36"/>
    <x v="6"/>
    <x v="140"/>
    <s v="E87720"/>
    <x v="9"/>
    <n v="8"/>
    <n v="7150.2696586393904"/>
    <n v="5119"/>
    <n v="295"/>
    <n v="101.8681"/>
    <n v="5.8705000000000007"/>
    <m/>
    <m/>
    <m/>
    <m/>
    <n v="17100"/>
    <n v="306.08999999999997"/>
    <m/>
    <m/>
    <n v="22514"/>
    <n v="413.82859999999999"/>
    <m/>
    <m/>
    <n v="0"/>
    <n v="413.82859999999999"/>
    <e v="#N/A"/>
    <e v="#N/A"/>
    <e v="#N/A"/>
    <n v="3217.6213463877257"/>
    <n v="3217.6213463877257"/>
    <n v="3217.6213463877257"/>
    <n v="233813.81783750808"/>
    <e v="#N/A"/>
  </r>
  <r>
    <s v="Kensington Park Medical CentreBrompton Health PCNWest LondonE87720Oct7"/>
    <x v="139"/>
    <x v="36"/>
    <x v="6"/>
    <x v="140"/>
    <s v="E87720"/>
    <x v="10"/>
    <n v="7"/>
    <n v="7150.2696586393904"/>
    <n v="4985"/>
    <n v="46"/>
    <n v="99.20150000000001"/>
    <n v="0.91539999999999999"/>
    <n v="0"/>
    <n v="184"/>
    <n v="0"/>
    <n v="4.1399999999999997"/>
    <n v="25382"/>
    <n v="454.33780000000002"/>
    <n v="32347"/>
    <n v="711.63400000000001"/>
    <n v="30413"/>
    <n v="554.4547"/>
    <n v="32531"/>
    <n v="715.774"/>
    <n v="0"/>
    <n v="554.4547"/>
    <n v="715.774"/>
    <n v="161.3193"/>
    <e v="#N/A"/>
    <n v="3217.6213463877257"/>
    <n v="3217.6213463877257"/>
    <n v="3217.6213463877257"/>
    <n v="233813.81783750808"/>
    <e v="#N/A"/>
  </r>
  <r>
    <s v="Kensington Park Medical CentreBrompton Health PCNWest LondonE87720Sep6"/>
    <x v="139"/>
    <x v="36"/>
    <x v="6"/>
    <x v="140"/>
    <s v="E87720"/>
    <x v="11"/>
    <n v="6"/>
    <n v="7150.2696586393904"/>
    <n v="3974"/>
    <n v="24"/>
    <n v="79.082599999999999"/>
    <n v="0.47760000000000002"/>
    <n v="4177"/>
    <n v="75"/>
    <n v="93.982500000000002"/>
    <n v="1.6875"/>
    <n v="29965"/>
    <n v="536.37350000000004"/>
    <n v="16206"/>
    <n v="356.53199999999998"/>
    <n v="33963"/>
    <n v="615.93370000000004"/>
    <n v="20458"/>
    <n v="452.202"/>
    <n v="0"/>
    <n v="615.93370000000004"/>
    <n v="452.202"/>
    <n v="-163.73170000000005"/>
    <e v="#N/A"/>
    <n v="3217.6213463877257"/>
    <n v="3217.6213463877257"/>
    <n v="3217.6213463877257"/>
    <n v="233813.81783750808"/>
    <e v="#N/A"/>
  </r>
  <r>
    <s v="KENTON BRIDGE MEDICAL CENTRE - DR RAJAHealthsenseHarrowE84663Apr1"/>
    <x v="140"/>
    <x v="40"/>
    <x v="5"/>
    <x v="141"/>
    <s v="E84663"/>
    <x v="0"/>
    <n v="1"/>
    <n v="6669.59216669936"/>
    <n v="11965"/>
    <n v="0"/>
    <n v="221.35249999999999"/>
    <n v="0"/>
    <n v="163"/>
    <n v="1360"/>
    <n v="3.2437"/>
    <n v="27.064"/>
    <n v="0"/>
    <n v="0"/>
    <n v="76"/>
    <n v="1.6719999999999999"/>
    <n v="11965"/>
    <n v="221.35249999999999"/>
    <n v="1599"/>
    <n v="31.979700000000001"/>
    <n v="0"/>
    <n v="221.35249999999999"/>
    <n v="31.979700000000001"/>
    <n v="-189.37279999999998"/>
    <n v="31.979700000000001"/>
    <n v="3001.3164750147121"/>
    <n v="3001.3164750147121"/>
    <n v="3001.3164750147121"/>
    <n v="218095.66385106908"/>
    <n v="0"/>
  </r>
  <r>
    <s v="KENTON BRIDGE MEDICAL CENTRE - DR RAJAHealthsenseHarrowE84663Aug5"/>
    <x v="140"/>
    <x v="40"/>
    <x v="5"/>
    <x v="141"/>
    <s v="E84663"/>
    <x v="1"/>
    <n v="5"/>
    <n v="6669.59216669936"/>
    <n v="4282"/>
    <n v="0"/>
    <n v="79.216999999999999"/>
    <n v="0"/>
    <n v="7171"/>
    <n v="595"/>
    <n v="142.7029"/>
    <n v="11.8405"/>
    <n v="396"/>
    <n v="7.0884"/>
    <n v="786"/>
    <n v="17.292000000000002"/>
    <n v="4678"/>
    <n v="86.305399999999992"/>
    <n v="8552"/>
    <n v="171.83539999999999"/>
    <n v="0"/>
    <n v="86.305399999999992"/>
    <n v="171.83539999999999"/>
    <n v="85.53"/>
    <n v="203.8151"/>
    <n v="3001.3164750147121"/>
    <n v="3001.3164750147121"/>
    <n v="3001.3164750147121"/>
    <n v="218095.66385106908"/>
    <n v="0"/>
  </r>
  <r>
    <s v="KENTON BRIDGE MEDICAL CENTRE - DR RAJAHealthsenseHarrowE84663Dec9"/>
    <x v="140"/>
    <x v="40"/>
    <x v="5"/>
    <x v="141"/>
    <s v="E84663"/>
    <x v="2"/>
    <n v="9"/>
    <n v="6669.59216669936"/>
    <n v="1956"/>
    <n v="370"/>
    <n v="38.924399999999999"/>
    <n v="7.3630000000000004"/>
    <m/>
    <m/>
    <m/>
    <m/>
    <n v="516"/>
    <n v="9.2363999999999997"/>
    <m/>
    <m/>
    <n v="2842"/>
    <n v="55.523799999999994"/>
    <m/>
    <m/>
    <n v="0"/>
    <n v="55.523799999999994"/>
    <e v="#N/A"/>
    <e v="#N/A"/>
    <e v="#N/A"/>
    <n v="3001.3164750147121"/>
    <n v="3001.3164750147121"/>
    <n v="3001.3164750147121"/>
    <n v="218095.66385106908"/>
    <e v="#N/A"/>
  </r>
  <r>
    <s v="KENTON BRIDGE MEDICAL CENTRE - DR RAJAHealthsenseHarrowE84663Feb11"/>
    <x v="140"/>
    <x v="40"/>
    <x v="5"/>
    <x v="141"/>
    <s v="E84663"/>
    <x v="3"/>
    <n v="11"/>
    <n v="6669.59216669936"/>
    <n v="2064"/>
    <n v="0"/>
    <n v="41.073599999999999"/>
    <n v="0"/>
    <m/>
    <m/>
    <m/>
    <m/>
    <n v="189"/>
    <n v="3.3831000000000002"/>
    <m/>
    <m/>
    <n v="2253"/>
    <n v="44.456699999999998"/>
    <m/>
    <m/>
    <n v="0"/>
    <n v="44.456699999999998"/>
    <e v="#N/A"/>
    <e v="#N/A"/>
    <e v="#N/A"/>
    <n v="3001.3164750147121"/>
    <n v="3001.3164750147121"/>
    <n v="3001.3164750147121"/>
    <n v="218095.66385106908"/>
    <e v="#N/A"/>
  </r>
  <r>
    <s v="KENTON BRIDGE MEDICAL CENTRE - DR RAJAHealthsenseHarrowE84663Jan10"/>
    <x v="140"/>
    <x v="40"/>
    <x v="5"/>
    <x v="141"/>
    <s v="E84663"/>
    <x v="4"/>
    <n v="10"/>
    <n v="6669.59216669936"/>
    <n v="2173"/>
    <n v="0"/>
    <n v="43.242699999999999"/>
    <n v="0"/>
    <m/>
    <m/>
    <m/>
    <m/>
    <n v="1339"/>
    <n v="23.9681"/>
    <m/>
    <m/>
    <n v="3512"/>
    <n v="67.210800000000006"/>
    <m/>
    <m/>
    <n v="0"/>
    <n v="67.210800000000006"/>
    <e v="#N/A"/>
    <e v="#N/A"/>
    <e v="#N/A"/>
    <n v="3001.3164750147121"/>
    <n v="3001.3164750147121"/>
    <n v="3001.3164750147121"/>
    <n v="218095.66385106908"/>
    <e v="#N/A"/>
  </r>
  <r>
    <s v="KENTON BRIDGE MEDICAL CENTRE - DR RAJAHealthsenseHarrowE84663Jul4"/>
    <x v="140"/>
    <x v="40"/>
    <x v="5"/>
    <x v="141"/>
    <s v="E84663"/>
    <x v="5"/>
    <n v="4"/>
    <n v="6669.59216669936"/>
    <n v="5149"/>
    <n v="168"/>
    <n v="95.256499999999988"/>
    <n v="3.1079999999999997"/>
    <n v="4782"/>
    <n v="1579"/>
    <n v="95.161799999999999"/>
    <n v="31.4221"/>
    <n v="6169"/>
    <n v="110.4251"/>
    <n v="550"/>
    <n v="12.1"/>
    <n v="11486"/>
    <n v="208.78960000000001"/>
    <n v="6911"/>
    <n v="138.68389999999999"/>
    <n v="0"/>
    <n v="208.78960000000001"/>
    <n v="138.68389999999999"/>
    <n v="-70.105700000000013"/>
    <e v="#N/A"/>
    <n v="3001.3164750147121"/>
    <n v="3001.3164750147121"/>
    <n v="3001.3164750147121"/>
    <n v="218095.66385106908"/>
    <e v="#N/A"/>
  </r>
  <r>
    <s v="KENTON BRIDGE MEDICAL CENTRE - DR RAJAHealthsenseHarrowE84663Jun3"/>
    <x v="140"/>
    <x v="40"/>
    <x v="5"/>
    <x v="141"/>
    <s v="E84663"/>
    <x v="6"/>
    <n v="3"/>
    <n v="6669.59216669936"/>
    <n v="5812"/>
    <n v="598"/>
    <n v="107.52199999999999"/>
    <n v="11.062999999999999"/>
    <n v="5467"/>
    <n v="2653"/>
    <n v="108.7933"/>
    <n v="52.794700000000006"/>
    <n v="0"/>
    <n v="0"/>
    <n v="261"/>
    <n v="5.742"/>
    <n v="6410"/>
    <n v="118.58499999999999"/>
    <n v="8381"/>
    <n v="167.33"/>
    <n v="0"/>
    <n v="118.58499999999999"/>
    <n v="167.33"/>
    <n v="48.745000000000019"/>
    <e v="#N/A"/>
    <n v="3001.3164750147121"/>
    <n v="3001.3164750147121"/>
    <n v="3001.3164750147121"/>
    <n v="218095.66385106908"/>
    <e v="#N/A"/>
  </r>
  <r>
    <s v="KENTON BRIDGE MEDICAL CENTRE - DR RAJAHealthsenseHarrowE84663Mar12"/>
    <x v="140"/>
    <x v="40"/>
    <x v="5"/>
    <x v="141"/>
    <s v="E84663"/>
    <x v="7"/>
    <n v="12"/>
    <n v="6669.59216669936"/>
    <n v="420"/>
    <n v="0"/>
    <n v="8.3580000000000005"/>
    <n v="0"/>
    <m/>
    <m/>
    <m/>
    <m/>
    <n v="3211"/>
    <n v="57.476900000000001"/>
    <m/>
    <m/>
    <n v="3631"/>
    <n v="65.834900000000005"/>
    <m/>
    <m/>
    <n v="0"/>
    <n v="65.834900000000005"/>
    <e v="#N/A"/>
    <e v="#N/A"/>
    <e v="#N/A"/>
    <n v="3001.3164750147121"/>
    <n v="3001.3164750147121"/>
    <n v="3001.3164750147121"/>
    <n v="218095.66385106908"/>
    <e v="#N/A"/>
  </r>
  <r>
    <s v="KENTON BRIDGE MEDICAL CENTRE - DR RAJAHealthsenseHarrowE84663May2"/>
    <x v="140"/>
    <x v="40"/>
    <x v="5"/>
    <x v="141"/>
    <s v="E84663"/>
    <x v="8"/>
    <n v="2"/>
    <n v="6669.59216669936"/>
    <n v="7066"/>
    <n v="302"/>
    <n v="130.721"/>
    <n v="5.5869999999999997"/>
    <n v="3462"/>
    <n v="2174"/>
    <n v="68.893799999999999"/>
    <n v="43.262599999999999"/>
    <n v="0"/>
    <n v="0"/>
    <n v="426"/>
    <n v="9.3719999999999999"/>
    <n v="7368"/>
    <n v="136.30799999999999"/>
    <n v="6062"/>
    <n v="121.52839999999999"/>
    <n v="0"/>
    <n v="136.30799999999999"/>
    <n v="121.52839999999999"/>
    <n v="-14.779600000000002"/>
    <e v="#N/A"/>
    <n v="3001.3164750147121"/>
    <n v="3001.3164750147121"/>
    <n v="3001.3164750147121"/>
    <n v="218095.66385106908"/>
    <e v="#N/A"/>
  </r>
  <r>
    <s v="KENTON BRIDGE MEDICAL CENTRE - DR RAJAHealthsenseHarrowE84663Nov8"/>
    <x v="140"/>
    <x v="40"/>
    <x v="5"/>
    <x v="141"/>
    <s v="E84663"/>
    <x v="9"/>
    <n v="8"/>
    <n v="6669.59216669936"/>
    <n v="2307"/>
    <n v="1736"/>
    <n v="45.909300000000002"/>
    <n v="34.546399999999998"/>
    <m/>
    <m/>
    <m/>
    <m/>
    <n v="737"/>
    <n v="13.192299999999999"/>
    <m/>
    <m/>
    <n v="4780"/>
    <n v="93.64800000000001"/>
    <m/>
    <m/>
    <n v="0"/>
    <n v="93.64800000000001"/>
    <e v="#N/A"/>
    <e v="#N/A"/>
    <e v="#N/A"/>
    <n v="3001.3164750147121"/>
    <n v="3001.3164750147121"/>
    <n v="3001.3164750147121"/>
    <n v="218095.66385106908"/>
    <e v="#N/A"/>
  </r>
  <r>
    <s v="KENTON BRIDGE MEDICAL CENTRE - DR RAJAHealthsenseHarrowE84663Oct7"/>
    <x v="140"/>
    <x v="40"/>
    <x v="5"/>
    <x v="141"/>
    <s v="E84663"/>
    <x v="10"/>
    <n v="7"/>
    <n v="6669.59216669936"/>
    <n v="11567"/>
    <n v="747"/>
    <n v="230.1833"/>
    <n v="14.865300000000001"/>
    <n v="0"/>
    <n v="5966"/>
    <n v="0"/>
    <n v="134.23499999999999"/>
    <n v="767"/>
    <n v="13.7293"/>
    <n v="27400"/>
    <n v="602.79999999999995"/>
    <n v="13081"/>
    <n v="258.77789999999999"/>
    <n v="33366"/>
    <n v="737.03499999999997"/>
    <n v="0"/>
    <n v="258.77789999999999"/>
    <n v="737.03499999999997"/>
    <n v="478.25709999999998"/>
    <e v="#N/A"/>
    <n v="3001.3164750147121"/>
    <n v="3001.3164750147121"/>
    <n v="3001.3164750147121"/>
    <n v="218095.66385106908"/>
    <e v="#N/A"/>
  </r>
  <r>
    <s v="KENTON BRIDGE MEDICAL CENTRE - DR RAJAHealthsenseHarrowE84663Sep6"/>
    <x v="140"/>
    <x v="40"/>
    <x v="5"/>
    <x v="141"/>
    <s v="E84663"/>
    <x v="11"/>
    <n v="6"/>
    <n v="6669.59216669936"/>
    <n v="5155"/>
    <n v="9090"/>
    <n v="102.58450000000001"/>
    <n v="180.89100000000002"/>
    <n v="4028"/>
    <n v="3530"/>
    <n v="90.63"/>
    <n v="79.424999999999997"/>
    <n v="35006"/>
    <n v="626.60739999999998"/>
    <n v="690"/>
    <n v="15.18"/>
    <n v="49251"/>
    <n v="910.0829"/>
    <n v="8248"/>
    <n v="185.23500000000001"/>
    <n v="0"/>
    <n v="910.0829"/>
    <n v="185.23500000000001"/>
    <n v="-724.84789999999998"/>
    <e v="#N/A"/>
    <n v="3001.3164750147121"/>
    <n v="3001.3164750147121"/>
    <n v="3001.3164750147121"/>
    <n v="218095.66385106908"/>
    <e v="#N/A"/>
  </r>
  <r>
    <s v="KENTON BRIDGE MEDICAL CENTRE DR GOLDENHealthsenseHarrowE84601Apr1"/>
    <x v="141"/>
    <x v="40"/>
    <x v="5"/>
    <x v="142"/>
    <s v="E84601"/>
    <x v="0"/>
    <n v="1"/>
    <n v="6864.6455626227698"/>
    <n v="34513"/>
    <n v="468"/>
    <n v="638.4905"/>
    <n v="8.6579999999999995"/>
    <n v="5986"/>
    <n v="1073"/>
    <n v="119.12140000000001"/>
    <n v="21.352700000000002"/>
    <n v="0"/>
    <n v="0"/>
    <n v="2432"/>
    <n v="53.503999999999998"/>
    <n v="34981"/>
    <n v="647.14850000000001"/>
    <n v="9491"/>
    <n v="193.97810000000001"/>
    <n v="0"/>
    <n v="647.14850000000001"/>
    <n v="193.97810000000001"/>
    <n v="-453.17039999999997"/>
    <n v="193.97810000000001"/>
    <n v="3089.0905031802463"/>
    <n v="3089.0905031802463"/>
    <n v="3089.0905031802463"/>
    <n v="224473.90989776459"/>
    <n v="0"/>
  </r>
  <r>
    <s v="KENTON BRIDGE MEDICAL CENTRE DR GOLDENHealthsenseHarrowE84601Aug5"/>
    <x v="141"/>
    <x v="40"/>
    <x v="5"/>
    <x v="142"/>
    <s v="E84601"/>
    <x v="1"/>
    <n v="5"/>
    <n v="6864.6455626227698"/>
    <n v="6513"/>
    <n v="3"/>
    <n v="120.4905"/>
    <n v="5.5499999999999994E-2"/>
    <n v="4069"/>
    <n v="61"/>
    <n v="80.973100000000002"/>
    <n v="1.2139"/>
    <n v="3806"/>
    <n v="68.127399999999994"/>
    <n v="2083"/>
    <n v="45.826000000000001"/>
    <n v="10322"/>
    <n v="188.67339999999999"/>
    <n v="6213"/>
    <n v="128.01300000000001"/>
    <n v="0"/>
    <n v="188.67339999999999"/>
    <n v="128.01300000000001"/>
    <n v="-60.660399999999981"/>
    <n v="321.99110000000002"/>
    <n v="3089.0905031802463"/>
    <n v="3089.0905031802463"/>
    <n v="3089.0905031802463"/>
    <n v="224473.90989776459"/>
    <n v="0"/>
  </r>
  <r>
    <s v="KENTON BRIDGE MEDICAL CENTRE DR GOLDENHealthsenseHarrowE84601Dec9"/>
    <x v="141"/>
    <x v="40"/>
    <x v="5"/>
    <x v="142"/>
    <s v="E84601"/>
    <x v="2"/>
    <n v="9"/>
    <n v="6864.6455626227698"/>
    <n v="7680"/>
    <n v="1598"/>
    <n v="152.83199999999999"/>
    <n v="31.8002"/>
    <m/>
    <m/>
    <m/>
    <m/>
    <n v="1603"/>
    <n v="28.6937"/>
    <m/>
    <m/>
    <n v="10881"/>
    <n v="213.32589999999999"/>
    <m/>
    <m/>
    <n v="0"/>
    <n v="213.32589999999999"/>
    <e v="#N/A"/>
    <e v="#N/A"/>
    <e v="#N/A"/>
    <n v="3089.0905031802463"/>
    <n v="3089.0905031802463"/>
    <n v="3089.0905031802463"/>
    <n v="224473.90989776459"/>
    <e v="#N/A"/>
  </r>
  <r>
    <s v="KENTON BRIDGE MEDICAL CENTRE DR GOLDENHealthsenseHarrowE84601Feb11"/>
    <x v="141"/>
    <x v="40"/>
    <x v="5"/>
    <x v="142"/>
    <s v="E84601"/>
    <x v="3"/>
    <n v="11"/>
    <n v="6864.6455626227698"/>
    <n v="7283"/>
    <n v="415"/>
    <n v="144.93170000000001"/>
    <n v="8.2584999999999997"/>
    <m/>
    <m/>
    <m/>
    <m/>
    <n v="2836"/>
    <n v="50.764400000000002"/>
    <m/>
    <m/>
    <n v="10534"/>
    <n v="203.9546"/>
    <m/>
    <m/>
    <n v="0"/>
    <n v="203.9546"/>
    <e v="#N/A"/>
    <e v="#N/A"/>
    <e v="#N/A"/>
    <n v="3089.0905031802463"/>
    <n v="3089.0905031802463"/>
    <n v="3089.0905031802463"/>
    <n v="224473.90989776459"/>
    <e v="#N/A"/>
  </r>
  <r>
    <s v="KENTON BRIDGE MEDICAL CENTRE DR GOLDENHealthsenseHarrowE84601Jan10"/>
    <x v="141"/>
    <x v="40"/>
    <x v="5"/>
    <x v="142"/>
    <s v="E84601"/>
    <x v="4"/>
    <n v="10"/>
    <n v="6864.6455626227698"/>
    <n v="7533"/>
    <n v="1392"/>
    <n v="149.9067"/>
    <n v="27.700800000000001"/>
    <m/>
    <m/>
    <m/>
    <m/>
    <n v="1276"/>
    <n v="22.840399999999999"/>
    <m/>
    <m/>
    <n v="10201"/>
    <n v="200.4479"/>
    <m/>
    <m/>
    <n v="0"/>
    <n v="200.4479"/>
    <e v="#N/A"/>
    <e v="#N/A"/>
    <e v="#N/A"/>
    <n v="3089.0905031802463"/>
    <n v="3089.0905031802463"/>
    <n v="3089.0905031802463"/>
    <n v="224473.90989776459"/>
    <e v="#N/A"/>
  </r>
  <r>
    <s v="KENTON BRIDGE MEDICAL CENTRE DR GOLDENHealthsenseHarrowE84601Jul4"/>
    <x v="141"/>
    <x v="40"/>
    <x v="5"/>
    <x v="142"/>
    <s v="E84601"/>
    <x v="5"/>
    <n v="4"/>
    <n v="6864.6455626227698"/>
    <n v="6399"/>
    <n v="1152"/>
    <n v="118.38149999999999"/>
    <n v="21.311999999999998"/>
    <n v="4812"/>
    <n v="179"/>
    <n v="95.758800000000008"/>
    <n v="3.5621"/>
    <n v="11148"/>
    <n v="199.54920000000001"/>
    <n v="2545"/>
    <n v="55.99"/>
    <n v="18699"/>
    <n v="339.24270000000001"/>
    <n v="7536"/>
    <n v="155.3109"/>
    <n v="0"/>
    <n v="339.24270000000001"/>
    <n v="155.3109"/>
    <n v="-183.93180000000001"/>
    <e v="#N/A"/>
    <n v="3089.0905031802463"/>
    <n v="3089.0905031802463"/>
    <n v="3089.0905031802463"/>
    <n v="224473.90989776459"/>
    <e v="#N/A"/>
  </r>
  <r>
    <s v="KENTON BRIDGE MEDICAL CENTRE DR GOLDENHealthsenseHarrowE84601Jun3"/>
    <x v="141"/>
    <x v="40"/>
    <x v="5"/>
    <x v="142"/>
    <s v="E84601"/>
    <x v="6"/>
    <n v="3"/>
    <n v="6864.6455626227698"/>
    <n v="8320"/>
    <n v="298"/>
    <n v="153.91999999999999"/>
    <n v="5.5129999999999999"/>
    <n v="5113"/>
    <n v="1748"/>
    <n v="101.7487"/>
    <n v="34.785200000000003"/>
    <n v="0"/>
    <n v="0"/>
    <n v="2328"/>
    <n v="51.216000000000001"/>
    <n v="8618"/>
    <n v="159.43299999999999"/>
    <n v="9189"/>
    <n v="187.74990000000003"/>
    <n v="0"/>
    <n v="159.43299999999999"/>
    <n v="187.74990000000003"/>
    <n v="28.316900000000032"/>
    <e v="#N/A"/>
    <n v="3089.0905031802463"/>
    <n v="3089.0905031802463"/>
    <n v="3089.0905031802463"/>
    <n v="224473.90989776459"/>
    <e v="#N/A"/>
  </r>
  <r>
    <s v="KENTON BRIDGE MEDICAL CENTRE DR GOLDENHealthsenseHarrowE84601Mar12"/>
    <x v="141"/>
    <x v="40"/>
    <x v="5"/>
    <x v="142"/>
    <s v="E84601"/>
    <x v="7"/>
    <n v="12"/>
    <n v="6864.6455626227698"/>
    <n v="6118"/>
    <n v="693"/>
    <n v="121.74820000000001"/>
    <n v="13.790700000000001"/>
    <m/>
    <m/>
    <m/>
    <m/>
    <n v="2633"/>
    <n v="47.130699999999997"/>
    <m/>
    <m/>
    <n v="9444"/>
    <n v="182.6696"/>
    <m/>
    <m/>
    <n v="0"/>
    <n v="182.6696"/>
    <e v="#N/A"/>
    <e v="#N/A"/>
    <e v="#N/A"/>
    <n v="3089.0905031802463"/>
    <n v="3089.0905031802463"/>
    <n v="3089.0905031802463"/>
    <n v="224473.90989776459"/>
    <e v="#N/A"/>
  </r>
  <r>
    <s v="KENTON BRIDGE MEDICAL CENTRE DR GOLDENHealthsenseHarrowE84601May2"/>
    <x v="141"/>
    <x v="40"/>
    <x v="5"/>
    <x v="142"/>
    <s v="E84601"/>
    <x v="8"/>
    <n v="2"/>
    <n v="6864.6455626227698"/>
    <n v="9633"/>
    <n v="690"/>
    <n v="178.2105"/>
    <n v="12.764999999999999"/>
    <n v="5478"/>
    <n v="1388"/>
    <n v="109.01220000000001"/>
    <n v="27.621200000000002"/>
    <n v="0"/>
    <n v="0"/>
    <n v="13732"/>
    <n v="302.10399999999998"/>
    <n v="10323"/>
    <n v="190.97549999999998"/>
    <n v="20598"/>
    <n v="438.73739999999998"/>
    <n v="0"/>
    <n v="190.97549999999998"/>
    <n v="438.73739999999998"/>
    <n v="247.7619"/>
    <e v="#N/A"/>
    <n v="3089.0905031802463"/>
    <n v="3089.0905031802463"/>
    <n v="3089.0905031802463"/>
    <n v="224473.90989776459"/>
    <e v="#N/A"/>
  </r>
  <r>
    <s v="KENTON BRIDGE MEDICAL CENTRE DR GOLDENHealthsenseHarrowE84601Nov8"/>
    <x v="141"/>
    <x v="40"/>
    <x v="5"/>
    <x v="142"/>
    <s v="E84601"/>
    <x v="9"/>
    <n v="8"/>
    <n v="6864.6455626227698"/>
    <n v="7606"/>
    <n v="1379"/>
    <n v="151.35939999999999"/>
    <n v="27.4421"/>
    <m/>
    <m/>
    <m/>
    <m/>
    <n v="26537"/>
    <n v="475.01229999999998"/>
    <m/>
    <m/>
    <n v="35522"/>
    <n v="653.81380000000001"/>
    <m/>
    <m/>
    <n v="0"/>
    <n v="653.81380000000001"/>
    <e v="#N/A"/>
    <e v="#N/A"/>
    <e v="#N/A"/>
    <n v="3089.0905031802463"/>
    <n v="3089.0905031802463"/>
    <n v="3089.0905031802463"/>
    <n v="224473.90989776459"/>
    <e v="#N/A"/>
  </r>
  <r>
    <s v="KENTON BRIDGE MEDICAL CENTRE DR GOLDENHealthsenseHarrowE84601Oct7"/>
    <x v="141"/>
    <x v="40"/>
    <x v="5"/>
    <x v="142"/>
    <s v="E84601"/>
    <x v="10"/>
    <n v="7"/>
    <n v="6864.6455626227698"/>
    <n v="6670"/>
    <n v="3883"/>
    <n v="132.733"/>
    <n v="77.27170000000001"/>
    <n v="0"/>
    <n v="3200"/>
    <n v="0"/>
    <n v="72"/>
    <n v="26642"/>
    <n v="476.89179999999999"/>
    <n v="14638"/>
    <n v="322.036"/>
    <n v="37195"/>
    <n v="686.89650000000006"/>
    <n v="17838"/>
    <n v="394.036"/>
    <n v="0"/>
    <n v="686.89650000000006"/>
    <n v="394.036"/>
    <n v="-292.86050000000006"/>
    <e v="#N/A"/>
    <n v="3089.0905031802463"/>
    <n v="3089.0905031802463"/>
    <n v="3089.0905031802463"/>
    <n v="224473.90989776459"/>
    <e v="#N/A"/>
  </r>
  <r>
    <s v="KENTON BRIDGE MEDICAL CENTRE DR GOLDENHealthsenseHarrowE84601Sep6"/>
    <x v="141"/>
    <x v="40"/>
    <x v="5"/>
    <x v="142"/>
    <s v="E84601"/>
    <x v="11"/>
    <n v="6"/>
    <n v="6864.6455626227698"/>
    <n v="6636"/>
    <n v="5856"/>
    <n v="132.0564"/>
    <n v="116.53440000000001"/>
    <n v="4224"/>
    <n v="4761"/>
    <n v="95.039999999999992"/>
    <n v="107.1225"/>
    <n v="52305"/>
    <n v="936.2595"/>
    <n v="2666"/>
    <n v="58.652000000000001"/>
    <n v="64797"/>
    <n v="1184.8503000000001"/>
    <n v="11651"/>
    <n v="260.81450000000001"/>
    <n v="0"/>
    <n v="1184.8503000000001"/>
    <n v="260.81450000000001"/>
    <n v="-924.03580000000011"/>
    <e v="#N/A"/>
    <n v="3089.0905031802463"/>
    <n v="3089.0905031802463"/>
    <n v="3089.0905031802463"/>
    <n v="224473.90989776459"/>
    <e v="#N/A"/>
  </r>
  <r>
    <s v="KENTON CLINICHarrow Collaborative NetworkHarrowE84647Apr1"/>
    <x v="142"/>
    <x v="41"/>
    <x v="5"/>
    <x v="143"/>
    <s v="E84647"/>
    <x v="0"/>
    <n v="1"/>
    <n v="3784.7925849560202"/>
    <n v="4775"/>
    <n v="910"/>
    <n v="88.337499999999991"/>
    <n v="16.835000000000001"/>
    <n v="5284"/>
    <n v="308"/>
    <n v="105.1516"/>
    <n v="6.1292"/>
    <n v="2329"/>
    <n v="41.689100000000003"/>
    <n v="3228"/>
    <n v="71.016000000000005"/>
    <n v="8014"/>
    <n v="146.86159999999998"/>
    <n v="8820"/>
    <n v="182.29680000000002"/>
    <n v="0"/>
    <n v="146.86159999999998"/>
    <n v="182.29680000000002"/>
    <n v="35.435200000000037"/>
    <n v="182.29680000000002"/>
    <n v="1703.156663230209"/>
    <n v="1703.156663230209"/>
    <n v="1703.156663230209"/>
    <n v="123762.71752806187"/>
    <n v="0"/>
  </r>
  <r>
    <s v="KENTON CLINICHarrow Collaborative NetworkHarrowE84647Aug5"/>
    <x v="142"/>
    <x v="41"/>
    <x v="5"/>
    <x v="143"/>
    <s v="E84647"/>
    <x v="1"/>
    <n v="5"/>
    <n v="3784.7925849560202"/>
    <n v="5641"/>
    <n v="160"/>
    <n v="104.35849999999999"/>
    <n v="2.96"/>
    <n v="3276"/>
    <n v="0"/>
    <n v="65.192400000000006"/>
    <n v="0"/>
    <n v="2855"/>
    <n v="51.104500000000002"/>
    <n v="2635"/>
    <n v="57.97"/>
    <n v="8656"/>
    <n v="158.423"/>
    <n v="5911"/>
    <n v="123.16240000000001"/>
    <n v="0"/>
    <n v="158.423"/>
    <n v="123.16240000000001"/>
    <n v="-35.260599999999997"/>
    <n v="305.45920000000001"/>
    <n v="1703.156663230209"/>
    <n v="1703.156663230209"/>
    <n v="1703.156663230209"/>
    <n v="123762.71752806187"/>
    <n v="0"/>
  </r>
  <r>
    <s v="KENTON CLINICHarrow Collaborative NetworkHarrowE84647Dec9"/>
    <x v="142"/>
    <x v="41"/>
    <x v="5"/>
    <x v="143"/>
    <s v="E84647"/>
    <x v="2"/>
    <n v="9"/>
    <n v="3784.7925849560202"/>
    <n v="2947"/>
    <n v="0"/>
    <n v="58.645300000000006"/>
    <n v="0"/>
    <m/>
    <m/>
    <m/>
    <m/>
    <n v="2017"/>
    <n v="36.104300000000002"/>
    <m/>
    <m/>
    <n v="4964"/>
    <n v="94.749600000000015"/>
    <m/>
    <m/>
    <n v="0"/>
    <n v="94.749600000000015"/>
    <e v="#N/A"/>
    <e v="#N/A"/>
    <e v="#N/A"/>
    <n v="1703.156663230209"/>
    <n v="1703.156663230209"/>
    <n v="1703.156663230209"/>
    <n v="123762.71752806187"/>
    <e v="#N/A"/>
  </r>
  <r>
    <s v="KENTON CLINICHarrow Collaborative NetworkHarrowE84647Feb11"/>
    <x v="142"/>
    <x v="41"/>
    <x v="5"/>
    <x v="143"/>
    <s v="E84647"/>
    <x v="3"/>
    <n v="11"/>
    <n v="3784.7925849560202"/>
    <n v="2528"/>
    <n v="0"/>
    <n v="50.307200000000002"/>
    <n v="0"/>
    <m/>
    <m/>
    <m/>
    <m/>
    <n v="2221"/>
    <n v="39.755899999999997"/>
    <m/>
    <m/>
    <n v="4749"/>
    <n v="90.063099999999991"/>
    <m/>
    <m/>
    <n v="0"/>
    <n v="90.063099999999991"/>
    <e v="#N/A"/>
    <e v="#N/A"/>
    <e v="#N/A"/>
    <n v="1703.156663230209"/>
    <n v="1703.156663230209"/>
    <n v="1703.156663230209"/>
    <n v="123762.71752806187"/>
    <e v="#N/A"/>
  </r>
  <r>
    <s v="KENTON CLINICHarrow Collaborative NetworkHarrowE84647Jan10"/>
    <x v="142"/>
    <x v="41"/>
    <x v="5"/>
    <x v="143"/>
    <s v="E84647"/>
    <x v="4"/>
    <n v="10"/>
    <n v="3784.7925849560202"/>
    <n v="3034"/>
    <n v="41"/>
    <n v="60.376600000000003"/>
    <n v="0.81590000000000007"/>
    <m/>
    <m/>
    <m/>
    <m/>
    <n v="2359"/>
    <n v="42.226100000000002"/>
    <m/>
    <m/>
    <n v="5434"/>
    <n v="103.4186"/>
    <m/>
    <m/>
    <n v="0"/>
    <n v="103.4186"/>
    <e v="#N/A"/>
    <e v="#N/A"/>
    <e v="#N/A"/>
    <n v="1703.156663230209"/>
    <n v="1703.156663230209"/>
    <n v="1703.156663230209"/>
    <n v="123762.71752806187"/>
    <e v="#N/A"/>
  </r>
  <r>
    <s v="KENTON CLINICHarrow Collaborative NetworkHarrowE84647Jul4"/>
    <x v="142"/>
    <x v="41"/>
    <x v="5"/>
    <x v="143"/>
    <s v="E84647"/>
    <x v="5"/>
    <n v="4"/>
    <n v="3784.7925849560202"/>
    <n v="5112"/>
    <n v="259"/>
    <n v="94.571999999999989"/>
    <n v="4.7915000000000001"/>
    <n v="3279"/>
    <n v="2"/>
    <n v="65.252099999999999"/>
    <n v="3.9800000000000002E-2"/>
    <n v="2822"/>
    <n v="50.513800000000003"/>
    <n v="1315"/>
    <n v="28.93"/>
    <n v="8193"/>
    <n v="149.87729999999999"/>
    <n v="4596"/>
    <n v="94.221900000000005"/>
    <n v="0"/>
    <n v="149.87729999999999"/>
    <n v="94.221900000000005"/>
    <n v="-55.655399999999986"/>
    <e v="#N/A"/>
    <n v="1703.156663230209"/>
    <n v="1703.156663230209"/>
    <n v="1703.156663230209"/>
    <n v="123762.71752806187"/>
    <e v="#N/A"/>
  </r>
  <r>
    <s v="KENTON CLINICHarrow Collaborative NetworkHarrowE84647Jun3"/>
    <x v="142"/>
    <x v="41"/>
    <x v="5"/>
    <x v="143"/>
    <s v="E84647"/>
    <x v="6"/>
    <n v="3"/>
    <n v="3784.7925849560202"/>
    <n v="6324"/>
    <n v="790"/>
    <n v="116.994"/>
    <n v="14.614999999999998"/>
    <n v="4951"/>
    <n v="421"/>
    <n v="98.524900000000002"/>
    <n v="8.3779000000000003"/>
    <n v="2556"/>
    <n v="45.752400000000002"/>
    <n v="3507"/>
    <n v="77.153999999999996"/>
    <n v="9670"/>
    <n v="177.3614"/>
    <n v="8879"/>
    <n v="184.05680000000001"/>
    <n v="0"/>
    <n v="177.3614"/>
    <n v="184.05680000000001"/>
    <n v="6.6954000000000065"/>
    <e v="#N/A"/>
    <n v="1703.156663230209"/>
    <n v="1703.156663230209"/>
    <n v="1703.156663230209"/>
    <n v="123762.71752806187"/>
    <e v="#N/A"/>
  </r>
  <r>
    <s v="KENTON CLINICHarrow Collaborative NetworkHarrowE84647Mar12"/>
    <x v="142"/>
    <x v="41"/>
    <x v="5"/>
    <x v="143"/>
    <s v="E84647"/>
    <x v="7"/>
    <n v="12"/>
    <n v="3784.7925849560202"/>
    <n v="2725"/>
    <n v="3365"/>
    <n v="54.227500000000006"/>
    <n v="66.96350000000001"/>
    <m/>
    <m/>
    <m/>
    <m/>
    <n v="3035"/>
    <n v="54.326500000000003"/>
    <m/>
    <m/>
    <n v="9125"/>
    <n v="175.51750000000001"/>
    <m/>
    <m/>
    <n v="0"/>
    <n v="175.51750000000001"/>
    <e v="#N/A"/>
    <e v="#N/A"/>
    <e v="#N/A"/>
    <n v="1703.156663230209"/>
    <n v="1703.156663230209"/>
    <n v="1703.156663230209"/>
    <n v="123762.71752806187"/>
    <e v="#N/A"/>
  </r>
  <r>
    <s v="KENTON CLINICHarrow Collaborative NetworkHarrowE84647May2"/>
    <x v="142"/>
    <x v="41"/>
    <x v="5"/>
    <x v="143"/>
    <s v="E84647"/>
    <x v="8"/>
    <n v="2"/>
    <n v="3784.7925849560202"/>
    <n v="8205"/>
    <n v="1177"/>
    <n v="151.79249999999999"/>
    <n v="21.7745"/>
    <n v="4176"/>
    <n v="2654"/>
    <n v="83.102400000000003"/>
    <n v="52.814600000000006"/>
    <n v="2948"/>
    <n v="52.769199999999998"/>
    <n v="4109"/>
    <n v="90.397999999999996"/>
    <n v="12330"/>
    <n v="226.33619999999996"/>
    <n v="10939"/>
    <n v="226.315"/>
    <n v="0"/>
    <n v="226.33619999999996"/>
    <n v="226.315"/>
    <n v="-2.1199999999964803E-2"/>
    <e v="#N/A"/>
    <n v="1703.156663230209"/>
    <n v="1703.156663230209"/>
    <n v="1703.156663230209"/>
    <n v="123762.71752806187"/>
    <e v="#N/A"/>
  </r>
  <r>
    <s v="KENTON CLINICHarrow Collaborative NetworkHarrowE84647Nov8"/>
    <x v="142"/>
    <x v="41"/>
    <x v="5"/>
    <x v="143"/>
    <s v="E84647"/>
    <x v="9"/>
    <n v="8"/>
    <n v="3784.7925849560202"/>
    <n v="2132"/>
    <n v="180"/>
    <n v="42.4268"/>
    <n v="3.5820000000000003"/>
    <m/>
    <m/>
    <m/>
    <m/>
    <n v="2329"/>
    <n v="41.689100000000003"/>
    <m/>
    <m/>
    <n v="4641"/>
    <n v="87.697900000000004"/>
    <m/>
    <m/>
    <n v="0"/>
    <n v="87.697900000000004"/>
    <e v="#N/A"/>
    <e v="#N/A"/>
    <e v="#N/A"/>
    <n v="1703.156663230209"/>
    <n v="1703.156663230209"/>
    <n v="1703.156663230209"/>
    <n v="123762.71752806187"/>
    <e v="#N/A"/>
  </r>
  <r>
    <s v="KENTON CLINICHarrow Collaborative NetworkHarrowE84647Oct7"/>
    <x v="142"/>
    <x v="41"/>
    <x v="5"/>
    <x v="143"/>
    <s v="E84647"/>
    <x v="10"/>
    <n v="7"/>
    <n v="3784.7925849560202"/>
    <n v="3038"/>
    <n v="729"/>
    <n v="60.456200000000003"/>
    <n v="14.507100000000001"/>
    <n v="0"/>
    <n v="0"/>
    <n v="0"/>
    <n v="0"/>
    <n v="3576"/>
    <n v="64.010400000000004"/>
    <n v="3099"/>
    <n v="68.177999999999997"/>
    <n v="7343"/>
    <n v="138.97370000000001"/>
    <n v="3099"/>
    <n v="68.177999999999997"/>
    <n v="0"/>
    <n v="138.97370000000001"/>
    <n v="68.177999999999997"/>
    <n v="-70.795700000000011"/>
    <e v="#N/A"/>
    <n v="1703.156663230209"/>
    <n v="1703.156663230209"/>
    <n v="1703.156663230209"/>
    <n v="123762.71752806187"/>
    <e v="#N/A"/>
  </r>
  <r>
    <s v="KENTON CLINICHarrow Collaborative NetworkHarrowE84647Sep6"/>
    <x v="142"/>
    <x v="41"/>
    <x v="5"/>
    <x v="143"/>
    <s v="E84647"/>
    <x v="11"/>
    <n v="6"/>
    <n v="3784.7925849560202"/>
    <n v="3956"/>
    <n v="2544"/>
    <n v="78.724400000000003"/>
    <n v="50.625600000000006"/>
    <n v="3371"/>
    <n v="1721"/>
    <n v="75.847499999999997"/>
    <n v="38.722499999999997"/>
    <n v="4375"/>
    <n v="78.3125"/>
    <n v="3663"/>
    <n v="80.585999999999999"/>
    <n v="10875"/>
    <n v="207.66250000000002"/>
    <n v="8755"/>
    <n v="195.15600000000001"/>
    <n v="0"/>
    <n v="207.66250000000002"/>
    <n v="195.15600000000001"/>
    <n v="-12.506500000000017"/>
    <e v="#N/A"/>
    <n v="1703.156663230209"/>
    <n v="1703.156663230209"/>
    <n v="1703.156663230209"/>
    <n v="123762.71752806187"/>
    <e v="#N/A"/>
  </r>
  <r>
    <s v="KILBURN PARK MEDICAL CENTREKilburn PartnershipBrentE84042Apr1"/>
    <x v="143"/>
    <x v="25"/>
    <x v="3"/>
    <x v="144"/>
    <s v="E84042"/>
    <x v="0"/>
    <n v="1"/>
    <n v="6685.1515374196397"/>
    <n v="5340"/>
    <n v="0"/>
    <n v="98.789999999999992"/>
    <n v="0"/>
    <n v="8464"/>
    <n v="596"/>
    <n v="168.43360000000001"/>
    <n v="11.8604"/>
    <n v="0"/>
    <n v="0"/>
    <n v="14"/>
    <n v="0.308"/>
    <n v="5340"/>
    <n v="98.789999999999992"/>
    <n v="9074"/>
    <n v="180.602"/>
    <n v="0"/>
    <n v="98.789999999999992"/>
    <n v="180.602"/>
    <n v="81.812000000000012"/>
    <n v="180.602"/>
    <n v="3008.3181918388377"/>
    <n v="3008.3181918388377"/>
    <n v="3008.3181918388377"/>
    <n v="218604.45527362224"/>
    <n v="0"/>
  </r>
  <r>
    <s v="KILBURN PARK MEDICAL CENTREKilburn PartnershipBrentE84042Aug5"/>
    <x v="143"/>
    <x v="25"/>
    <x v="3"/>
    <x v="144"/>
    <s v="E84042"/>
    <x v="1"/>
    <n v="5"/>
    <n v="6685.1515374196397"/>
    <n v="2733"/>
    <n v="1970"/>
    <n v="50.560499999999998"/>
    <n v="36.445"/>
    <n v="5568"/>
    <n v="8"/>
    <n v="110.8032"/>
    <n v="0.15920000000000001"/>
    <n v="0"/>
    <n v="0"/>
    <n v="4"/>
    <n v="8.7999999999999995E-2"/>
    <n v="4703"/>
    <n v="87.005499999999998"/>
    <n v="5580"/>
    <n v="111.0504"/>
    <n v="0"/>
    <n v="87.005499999999998"/>
    <n v="111.0504"/>
    <n v="24.044899999999998"/>
    <n v="291.6524"/>
    <n v="3008.3181918388377"/>
    <n v="3008.3181918388377"/>
    <n v="3008.3181918388377"/>
    <n v="218604.45527362224"/>
    <n v="0"/>
  </r>
  <r>
    <s v="KILBURN PARK MEDICAL CENTREKilburn PartnershipBrentE84042Dec9"/>
    <x v="143"/>
    <x v="25"/>
    <x v="3"/>
    <x v="144"/>
    <s v="E84042"/>
    <x v="2"/>
    <n v="9"/>
    <n v="6685.1515374196397"/>
    <n v="6976"/>
    <n v="1403"/>
    <n v="138.82240000000002"/>
    <n v="27.919700000000002"/>
    <m/>
    <m/>
    <m/>
    <m/>
    <n v="0"/>
    <n v="0"/>
    <m/>
    <m/>
    <n v="8379"/>
    <n v="166.74210000000002"/>
    <m/>
    <m/>
    <n v="0"/>
    <n v="166.74210000000002"/>
    <e v="#N/A"/>
    <e v="#N/A"/>
    <e v="#N/A"/>
    <n v="3008.3181918388377"/>
    <n v="3008.3181918388377"/>
    <n v="3008.3181918388377"/>
    <n v="218604.45527362224"/>
    <e v="#N/A"/>
  </r>
  <r>
    <s v="KILBURN PARK MEDICAL CENTREKilburn PartnershipBrentE84042Feb11"/>
    <x v="143"/>
    <x v="25"/>
    <x v="3"/>
    <x v="144"/>
    <s v="E84042"/>
    <x v="3"/>
    <n v="11"/>
    <n v="6685.1515374196397"/>
    <n v="9125"/>
    <n v="256"/>
    <n v="181.58750000000001"/>
    <n v="5.0944000000000003"/>
    <m/>
    <m/>
    <m/>
    <m/>
    <n v="0"/>
    <n v="0"/>
    <m/>
    <m/>
    <n v="9381"/>
    <n v="186.68190000000001"/>
    <m/>
    <m/>
    <n v="0"/>
    <n v="186.68190000000001"/>
    <e v="#N/A"/>
    <e v="#N/A"/>
    <e v="#N/A"/>
    <n v="3008.3181918388377"/>
    <n v="3008.3181918388377"/>
    <n v="3008.3181918388377"/>
    <n v="218604.45527362224"/>
    <e v="#N/A"/>
  </r>
  <r>
    <s v="KILBURN PARK MEDICAL CENTREKilburn PartnershipBrentE84042Jan10"/>
    <x v="143"/>
    <x v="25"/>
    <x v="3"/>
    <x v="144"/>
    <s v="E84042"/>
    <x v="4"/>
    <n v="10"/>
    <n v="6685.1515374196397"/>
    <n v="15034"/>
    <n v="638"/>
    <n v="299.17660000000001"/>
    <n v="12.696200000000001"/>
    <m/>
    <m/>
    <m/>
    <m/>
    <n v="0"/>
    <n v="0"/>
    <m/>
    <m/>
    <n v="15672"/>
    <n v="311.87279999999998"/>
    <m/>
    <m/>
    <n v="0"/>
    <n v="311.87279999999998"/>
    <e v="#N/A"/>
    <e v="#N/A"/>
    <e v="#N/A"/>
    <n v="3008.3181918388377"/>
    <n v="3008.3181918388377"/>
    <n v="3008.3181918388377"/>
    <n v="218604.45527362224"/>
    <e v="#N/A"/>
  </r>
  <r>
    <s v="KILBURN PARK MEDICAL CENTREKilburn PartnershipBrentE84042Jul4"/>
    <x v="143"/>
    <x v="25"/>
    <x v="3"/>
    <x v="144"/>
    <s v="E84042"/>
    <x v="5"/>
    <n v="4"/>
    <n v="6685.1515374196397"/>
    <n v="4212"/>
    <n v="1806"/>
    <n v="77.921999999999997"/>
    <n v="33.411000000000001"/>
    <n v="7323"/>
    <n v="398"/>
    <n v="145.7277"/>
    <n v="7.9202000000000004"/>
    <n v="0"/>
    <n v="0"/>
    <n v="26"/>
    <n v="0.57199999999999995"/>
    <n v="6018"/>
    <n v="111.333"/>
    <n v="7747"/>
    <n v="154.2199"/>
    <n v="0"/>
    <n v="111.333"/>
    <n v="154.2199"/>
    <n v="42.886899999999997"/>
    <e v="#N/A"/>
    <n v="3008.3181918388377"/>
    <n v="3008.3181918388377"/>
    <n v="3008.3181918388377"/>
    <n v="218604.45527362224"/>
    <e v="#N/A"/>
  </r>
  <r>
    <s v="KILBURN PARK MEDICAL CENTREKilburn PartnershipBrentE84042Jun3"/>
    <x v="143"/>
    <x v="25"/>
    <x v="3"/>
    <x v="144"/>
    <s v="E84042"/>
    <x v="6"/>
    <n v="3"/>
    <n v="6685.1515374196397"/>
    <n v="5770"/>
    <n v="812"/>
    <n v="106.74499999999999"/>
    <n v="15.021999999999998"/>
    <n v="7503"/>
    <n v="562"/>
    <n v="149.30970000000002"/>
    <n v="11.1838"/>
    <n v="0"/>
    <n v="0"/>
    <n v="10"/>
    <n v="0.22"/>
    <n v="6582"/>
    <n v="121.767"/>
    <n v="8075"/>
    <n v="160.71350000000001"/>
    <n v="0"/>
    <n v="121.767"/>
    <n v="160.71350000000001"/>
    <n v="38.946500000000015"/>
    <e v="#N/A"/>
    <n v="3008.3181918388377"/>
    <n v="3008.3181918388377"/>
    <n v="3008.3181918388377"/>
    <n v="218604.45527362224"/>
    <e v="#N/A"/>
  </r>
  <r>
    <s v="KILBURN PARK MEDICAL CENTREKilburn PartnershipBrentE84042Mar12"/>
    <x v="143"/>
    <x v="25"/>
    <x v="3"/>
    <x v="144"/>
    <s v="E84042"/>
    <x v="7"/>
    <n v="12"/>
    <n v="6685.1515374196397"/>
    <n v="10967"/>
    <n v="500"/>
    <n v="218.2433"/>
    <n v="9.9500000000000011"/>
    <m/>
    <m/>
    <m/>
    <m/>
    <n v="2"/>
    <n v="3.5799999999999998E-2"/>
    <m/>
    <m/>
    <n v="11469"/>
    <n v="228.22909999999999"/>
    <m/>
    <m/>
    <n v="0"/>
    <n v="228.22909999999999"/>
    <e v="#N/A"/>
    <e v="#N/A"/>
    <e v="#N/A"/>
    <n v="3008.3181918388377"/>
    <n v="3008.3181918388377"/>
    <n v="3008.3181918388377"/>
    <n v="218604.45527362224"/>
    <e v="#N/A"/>
  </r>
  <r>
    <s v="KILBURN PARK MEDICAL CENTREKilburn PartnershipBrentE84042May2"/>
    <x v="143"/>
    <x v="25"/>
    <x v="3"/>
    <x v="144"/>
    <s v="E84042"/>
    <x v="8"/>
    <n v="2"/>
    <n v="6685.1515374196397"/>
    <n v="6659"/>
    <n v="552"/>
    <n v="123.19149999999999"/>
    <n v="10.212"/>
    <n v="6494"/>
    <n v="196"/>
    <n v="129.23060000000001"/>
    <n v="3.9004000000000003"/>
    <n v="0"/>
    <n v="0"/>
    <n v="50"/>
    <n v="1.1000000000000001"/>
    <n v="7211"/>
    <n v="133.40349999999998"/>
    <n v="6740"/>
    <n v="134.23099999999999"/>
    <n v="0"/>
    <n v="133.40349999999998"/>
    <n v="134.23099999999999"/>
    <n v="0.82750000000001478"/>
    <e v="#N/A"/>
    <n v="3008.3181918388377"/>
    <n v="3008.3181918388377"/>
    <n v="3008.3181918388377"/>
    <n v="218604.45527362224"/>
    <e v="#N/A"/>
  </r>
  <r>
    <s v="KILBURN PARK MEDICAL CENTREKilburn PartnershipBrentE84042Nov8"/>
    <x v="143"/>
    <x v="25"/>
    <x v="3"/>
    <x v="144"/>
    <s v="E84042"/>
    <x v="9"/>
    <n v="8"/>
    <n v="6685.1515374196397"/>
    <n v="8884"/>
    <n v="1861"/>
    <n v="176.79160000000002"/>
    <n v="37.033900000000003"/>
    <m/>
    <m/>
    <m/>
    <m/>
    <n v="0"/>
    <n v="0"/>
    <m/>
    <m/>
    <n v="10745"/>
    <n v="213.82550000000003"/>
    <m/>
    <m/>
    <n v="0"/>
    <n v="213.82550000000003"/>
    <e v="#N/A"/>
    <e v="#N/A"/>
    <e v="#N/A"/>
    <n v="3008.3181918388377"/>
    <n v="3008.3181918388377"/>
    <n v="3008.3181918388377"/>
    <n v="218604.45527362224"/>
    <e v="#N/A"/>
  </r>
  <r>
    <s v="KILBURN PARK MEDICAL CENTREKilburn PartnershipBrentE84042Oct7"/>
    <x v="143"/>
    <x v="25"/>
    <x v="3"/>
    <x v="144"/>
    <s v="E84042"/>
    <x v="10"/>
    <n v="7"/>
    <n v="6685.1515374196397"/>
    <n v="14163"/>
    <n v="6684"/>
    <n v="281.84370000000001"/>
    <n v="133.01160000000002"/>
    <n v="0"/>
    <n v="6150"/>
    <n v="0"/>
    <n v="138.375"/>
    <n v="0"/>
    <n v="0"/>
    <n v="38"/>
    <n v="0.83599999999999997"/>
    <n v="20847"/>
    <n v="414.85530000000006"/>
    <n v="6188"/>
    <n v="139.21100000000001"/>
    <n v="0"/>
    <n v="414.85530000000006"/>
    <n v="139.21100000000001"/>
    <n v="-275.64430000000004"/>
    <e v="#N/A"/>
    <n v="3008.3181918388377"/>
    <n v="3008.3181918388377"/>
    <n v="3008.3181918388377"/>
    <n v="218604.45527362224"/>
    <e v="#N/A"/>
  </r>
  <r>
    <s v="KILBURN PARK MEDICAL CENTREKilburn PartnershipBrentE84042Sep6"/>
    <x v="143"/>
    <x v="25"/>
    <x v="3"/>
    <x v="144"/>
    <s v="E84042"/>
    <x v="11"/>
    <n v="6"/>
    <n v="6685.1515374196397"/>
    <n v="6413"/>
    <n v="493"/>
    <n v="127.6187"/>
    <n v="9.8107000000000006"/>
    <n v="7610"/>
    <n v="2122"/>
    <n v="171.22499999999999"/>
    <n v="47.744999999999997"/>
    <n v="0"/>
    <n v="0"/>
    <n v="0"/>
    <n v="0"/>
    <n v="6906"/>
    <n v="137.42940000000002"/>
    <n v="9732"/>
    <n v="218.97"/>
    <n v="0"/>
    <n v="137.42940000000002"/>
    <n v="218.97"/>
    <n v="81.540599999999984"/>
    <e v="#N/A"/>
    <n v="3008.3181918388377"/>
    <n v="3008.3181918388377"/>
    <n v="3008.3181918388377"/>
    <n v="218604.45527362224"/>
    <e v="#N/A"/>
  </r>
  <r>
    <s v="KINCORA DOCTORS SURGERYHH CollaborativeHillingdonE86625Apr1"/>
    <x v="144"/>
    <x v="42"/>
    <x v="1"/>
    <x v="145"/>
    <s v="E86625"/>
    <x v="0"/>
    <n v="1"/>
    <n v="2917.6409630641001"/>
    <n v="5733"/>
    <n v="4"/>
    <n v="106.06049999999999"/>
    <n v="7.3999999999999996E-2"/>
    <n v="885"/>
    <n v="0"/>
    <n v="17.611499999999999"/>
    <n v="0"/>
    <n v="0"/>
    <n v="0"/>
    <n v="2"/>
    <n v="4.3999999999999997E-2"/>
    <n v="5737"/>
    <n v="106.13449999999999"/>
    <n v="887"/>
    <n v="17.6555"/>
    <n v="0"/>
    <n v="106.13449999999999"/>
    <n v="17.6555"/>
    <n v="-88.478999999999985"/>
    <n v="17.6555"/>
    <n v="1312.938433378845"/>
    <n v="1312.938433378845"/>
    <n v="1312.938433378845"/>
    <n v="95406.859492196076"/>
    <n v="0"/>
  </r>
  <r>
    <s v="KINCORA DOCTORS SURGERYHH CollaborativeHillingdonE86625Aug5"/>
    <x v="144"/>
    <x v="42"/>
    <x v="1"/>
    <x v="145"/>
    <s v="E86625"/>
    <x v="1"/>
    <n v="5"/>
    <n v="2917.6409630641001"/>
    <n v="536"/>
    <n v="4"/>
    <n v="9.9160000000000004"/>
    <n v="7.3999999999999996E-2"/>
    <n v="1649"/>
    <n v="0"/>
    <n v="32.815100000000001"/>
    <n v="0"/>
    <n v="0"/>
    <n v="0"/>
    <n v="0"/>
    <n v="0"/>
    <n v="540"/>
    <n v="9.99"/>
    <n v="1649"/>
    <n v="32.815100000000001"/>
    <n v="0"/>
    <n v="9.99"/>
    <n v="32.815100000000001"/>
    <n v="22.825099999999999"/>
    <n v="50.470600000000005"/>
    <n v="1312.938433378845"/>
    <n v="1312.938433378845"/>
    <n v="1312.938433378845"/>
    <n v="95406.859492196076"/>
    <n v="0"/>
  </r>
  <r>
    <s v="KINCORA DOCTORS SURGERYHH CollaborativeHillingdonE86625Dec9"/>
    <x v="144"/>
    <x v="42"/>
    <x v="1"/>
    <x v="145"/>
    <s v="E86625"/>
    <x v="2"/>
    <n v="9"/>
    <n v="2917.6409630641001"/>
    <n v="891"/>
    <n v="0"/>
    <n v="17.730900000000002"/>
    <n v="0"/>
    <m/>
    <m/>
    <m/>
    <m/>
    <n v="0"/>
    <n v="0"/>
    <m/>
    <m/>
    <n v="891"/>
    <n v="17.730900000000002"/>
    <m/>
    <m/>
    <n v="0"/>
    <n v="17.730900000000002"/>
    <e v="#N/A"/>
    <e v="#N/A"/>
    <e v="#N/A"/>
    <n v="1312.938433378845"/>
    <n v="1312.938433378845"/>
    <n v="1312.938433378845"/>
    <n v="95406.859492196076"/>
    <e v="#N/A"/>
  </r>
  <r>
    <s v="KINCORA DOCTORS SURGERYHH CollaborativeHillingdonE86625Feb11"/>
    <x v="144"/>
    <x v="42"/>
    <x v="1"/>
    <x v="145"/>
    <s v="E86625"/>
    <x v="3"/>
    <n v="11"/>
    <n v="2917.6409630641001"/>
    <n v="2172"/>
    <n v="0"/>
    <n v="43.222799999999999"/>
    <n v="0"/>
    <m/>
    <m/>
    <m/>
    <m/>
    <n v="2"/>
    <n v="3.5799999999999998E-2"/>
    <m/>
    <m/>
    <n v="2174"/>
    <n v="43.258600000000001"/>
    <m/>
    <m/>
    <n v="0"/>
    <n v="43.258600000000001"/>
    <e v="#N/A"/>
    <e v="#N/A"/>
    <e v="#N/A"/>
    <n v="1312.938433378845"/>
    <n v="1312.938433378845"/>
    <n v="1312.938433378845"/>
    <n v="95406.859492196076"/>
    <e v="#N/A"/>
  </r>
  <r>
    <s v="KINCORA DOCTORS SURGERYHH CollaborativeHillingdonE86625Jan10"/>
    <x v="144"/>
    <x v="42"/>
    <x v="1"/>
    <x v="145"/>
    <s v="E86625"/>
    <x v="4"/>
    <n v="10"/>
    <n v="2917.6409630641001"/>
    <n v="1873"/>
    <n v="0"/>
    <n v="37.2727"/>
    <n v="0"/>
    <m/>
    <m/>
    <m/>
    <m/>
    <n v="0"/>
    <n v="0"/>
    <m/>
    <m/>
    <n v="1873"/>
    <n v="37.2727"/>
    <m/>
    <m/>
    <n v="0"/>
    <n v="37.2727"/>
    <e v="#N/A"/>
    <e v="#N/A"/>
    <e v="#N/A"/>
    <n v="1312.938433378845"/>
    <n v="1312.938433378845"/>
    <n v="1312.938433378845"/>
    <n v="95406.859492196076"/>
    <e v="#N/A"/>
  </r>
  <r>
    <s v="KINCORA DOCTORS SURGERYHH CollaborativeHillingdonE86625Jul4"/>
    <x v="144"/>
    <x v="42"/>
    <x v="1"/>
    <x v="145"/>
    <s v="E86625"/>
    <x v="5"/>
    <n v="4"/>
    <n v="2917.6409630641001"/>
    <n v="701"/>
    <n v="638"/>
    <n v="12.968499999999999"/>
    <n v="11.802999999999999"/>
    <n v="1347"/>
    <n v="2"/>
    <n v="26.805300000000003"/>
    <n v="3.9800000000000002E-2"/>
    <n v="6"/>
    <n v="0.1074"/>
    <n v="0"/>
    <n v="0"/>
    <n v="1345"/>
    <n v="24.878899999999994"/>
    <n v="1349"/>
    <n v="26.845100000000002"/>
    <n v="0"/>
    <n v="24.878899999999994"/>
    <n v="26.845100000000002"/>
    <n v="1.9662000000000077"/>
    <e v="#N/A"/>
    <n v="1312.938433378845"/>
    <n v="1312.938433378845"/>
    <n v="1312.938433378845"/>
    <n v="95406.859492196076"/>
    <e v="#N/A"/>
  </r>
  <r>
    <s v="KINCORA DOCTORS SURGERYHH CollaborativeHillingdonE86625Jun3"/>
    <x v="144"/>
    <x v="42"/>
    <x v="1"/>
    <x v="145"/>
    <s v="E86625"/>
    <x v="6"/>
    <n v="3"/>
    <n v="2917.6409630641001"/>
    <n v="1910"/>
    <n v="0"/>
    <n v="35.335000000000001"/>
    <n v="0"/>
    <n v="1053"/>
    <n v="1"/>
    <n v="20.954700000000003"/>
    <n v="1.9900000000000001E-2"/>
    <n v="0"/>
    <n v="0"/>
    <n v="2"/>
    <n v="4.3999999999999997E-2"/>
    <n v="1910"/>
    <n v="35.335000000000001"/>
    <n v="1056"/>
    <n v="21.018600000000003"/>
    <n v="0"/>
    <n v="35.335000000000001"/>
    <n v="21.018600000000003"/>
    <n v="-14.316399999999998"/>
    <e v="#N/A"/>
    <n v="1312.938433378845"/>
    <n v="1312.938433378845"/>
    <n v="1312.938433378845"/>
    <n v="95406.859492196076"/>
    <e v="#N/A"/>
  </r>
  <r>
    <s v="KINCORA DOCTORS SURGERYHH CollaborativeHillingdonE86625Mar12"/>
    <x v="144"/>
    <x v="42"/>
    <x v="1"/>
    <x v="145"/>
    <s v="E86625"/>
    <x v="7"/>
    <n v="12"/>
    <n v="2917.6409630641001"/>
    <n v="1543"/>
    <n v="5"/>
    <n v="30.7057"/>
    <n v="9.9500000000000005E-2"/>
    <m/>
    <m/>
    <m/>
    <m/>
    <n v="0"/>
    <n v="0"/>
    <m/>
    <m/>
    <n v="1548"/>
    <n v="30.805199999999999"/>
    <m/>
    <m/>
    <n v="0"/>
    <n v="30.805199999999999"/>
    <e v="#N/A"/>
    <e v="#N/A"/>
    <e v="#N/A"/>
    <n v="1312.938433378845"/>
    <n v="1312.938433378845"/>
    <n v="1312.938433378845"/>
    <n v="95406.859492196076"/>
    <e v="#N/A"/>
  </r>
  <r>
    <s v="KINCORA DOCTORS SURGERYHH CollaborativeHillingdonE86625May2"/>
    <x v="144"/>
    <x v="42"/>
    <x v="1"/>
    <x v="145"/>
    <s v="E86625"/>
    <x v="8"/>
    <n v="2"/>
    <n v="2917.6409630641001"/>
    <n v="1446"/>
    <n v="2"/>
    <n v="26.750999999999998"/>
    <n v="3.6999999999999998E-2"/>
    <n v="665"/>
    <n v="0"/>
    <n v="13.233500000000001"/>
    <n v="0"/>
    <n v="0"/>
    <n v="0"/>
    <n v="0"/>
    <n v="0"/>
    <n v="1448"/>
    <n v="26.787999999999997"/>
    <n v="665"/>
    <n v="13.233500000000001"/>
    <n v="0"/>
    <n v="26.787999999999997"/>
    <n v="13.233500000000001"/>
    <n v="-13.554499999999996"/>
    <e v="#N/A"/>
    <n v="1312.938433378845"/>
    <n v="1312.938433378845"/>
    <n v="1312.938433378845"/>
    <n v="95406.859492196076"/>
    <e v="#N/A"/>
  </r>
  <r>
    <s v="KINCORA DOCTORS SURGERYHH CollaborativeHillingdonE86625Nov8"/>
    <x v="144"/>
    <x v="42"/>
    <x v="1"/>
    <x v="145"/>
    <s v="E86625"/>
    <x v="9"/>
    <n v="8"/>
    <n v="2917.6409630641001"/>
    <n v="1005"/>
    <n v="0"/>
    <n v="19.999500000000001"/>
    <n v="0"/>
    <m/>
    <m/>
    <m/>
    <m/>
    <n v="0"/>
    <n v="0"/>
    <m/>
    <m/>
    <n v="1005"/>
    <n v="19.999500000000001"/>
    <m/>
    <m/>
    <n v="0"/>
    <n v="19.999500000000001"/>
    <e v="#N/A"/>
    <e v="#N/A"/>
    <e v="#N/A"/>
    <n v="1312.938433378845"/>
    <n v="1312.938433378845"/>
    <n v="1312.938433378845"/>
    <n v="95406.859492196076"/>
    <e v="#N/A"/>
  </r>
  <r>
    <s v="KINCORA DOCTORS SURGERYHH CollaborativeHillingdonE86625Oct7"/>
    <x v="144"/>
    <x v="42"/>
    <x v="1"/>
    <x v="145"/>
    <s v="E86625"/>
    <x v="10"/>
    <n v="7"/>
    <n v="2917.6409630641001"/>
    <n v="682"/>
    <n v="3582"/>
    <n v="13.571800000000001"/>
    <n v="71.281800000000004"/>
    <n v="0"/>
    <n v="0"/>
    <n v="0"/>
    <n v="0"/>
    <n v="6"/>
    <n v="0.1074"/>
    <n v="0"/>
    <n v="0"/>
    <n v="4270"/>
    <n v="84.960999999999999"/>
    <n v="0"/>
    <n v="0"/>
    <n v="0"/>
    <n v="84.960999999999999"/>
    <n v="0"/>
    <n v="-84.960999999999999"/>
    <e v="#N/A"/>
    <n v="1312.938433378845"/>
    <n v="1312.938433378845"/>
    <n v="1312.938433378845"/>
    <n v="95406.859492196076"/>
    <e v="#N/A"/>
  </r>
  <r>
    <s v="KINCORA DOCTORS SURGERYHH CollaborativeHillingdonE86625Sep6"/>
    <x v="144"/>
    <x v="42"/>
    <x v="1"/>
    <x v="145"/>
    <s v="E86625"/>
    <x v="11"/>
    <n v="6"/>
    <n v="2917.6409630641001"/>
    <n v="2232"/>
    <n v="2186"/>
    <n v="44.416800000000002"/>
    <n v="43.501400000000004"/>
    <n v="3261"/>
    <n v="0"/>
    <n v="73.372500000000002"/>
    <n v="0"/>
    <n v="2"/>
    <n v="3.5799999999999998E-2"/>
    <n v="4"/>
    <n v="8.7999999999999995E-2"/>
    <n v="4420"/>
    <n v="87.954000000000008"/>
    <n v="3265"/>
    <n v="73.460499999999996"/>
    <n v="0"/>
    <n v="87.954000000000008"/>
    <n v="73.460499999999996"/>
    <n v="-14.493500000000012"/>
    <e v="#N/A"/>
    <n v="1312.938433378845"/>
    <n v="1312.938433378845"/>
    <n v="1312.938433378845"/>
    <n v="95406.859492196076"/>
    <e v="#N/A"/>
  </r>
  <r>
    <s v="KING EDWARDS &amp; SWAKELEYS MEDICAL CENTRECelandine Health and MetroCare PCNHillingdonE86024Apr1"/>
    <x v="145"/>
    <x v="44"/>
    <x v="1"/>
    <x v="146"/>
    <s v="E86024"/>
    <x v="0"/>
    <n v="1"/>
    <n v="4429.6850735051003"/>
    <n v="4860"/>
    <n v="0"/>
    <n v="89.91"/>
    <n v="0"/>
    <n v="12441"/>
    <n v="0"/>
    <n v="247.57590000000002"/>
    <n v="0"/>
    <n v="0"/>
    <n v="0"/>
    <n v="474"/>
    <n v="10.428000000000001"/>
    <n v="4860"/>
    <n v="89.91"/>
    <n v="12915"/>
    <n v="258.00390000000004"/>
    <n v="0"/>
    <n v="89.91"/>
    <n v="258.00390000000004"/>
    <n v="168.09390000000005"/>
    <n v="258.00390000000004"/>
    <n v="1993.3582830772953"/>
    <n v="1993.3582830772953"/>
    <n v="1993.3582830772953"/>
    <n v="144850.70190361678"/>
    <n v="0"/>
  </r>
  <r>
    <s v="KING EDWARDS &amp; SWAKELEYS MEDICAL CENTRECelandine Health and MetroCare PCNHillingdonE86024Aug5"/>
    <x v="145"/>
    <x v="44"/>
    <x v="1"/>
    <x v="146"/>
    <s v="E86024"/>
    <x v="1"/>
    <n v="5"/>
    <n v="4429.6850735051003"/>
    <n v="6232"/>
    <n v="1901"/>
    <n v="115.29199999999999"/>
    <n v="35.168500000000002"/>
    <n v="7435"/>
    <n v="2392"/>
    <n v="147.95650000000001"/>
    <n v="47.6008"/>
    <n v="310"/>
    <n v="5.5490000000000004"/>
    <n v="568"/>
    <n v="12.496"/>
    <n v="8443"/>
    <n v="156.0095"/>
    <n v="10395"/>
    <n v="208.05330000000001"/>
    <n v="0"/>
    <n v="156.0095"/>
    <n v="208.05330000000001"/>
    <n v="52.043800000000005"/>
    <n v="466.05720000000008"/>
    <n v="1993.3582830772953"/>
    <n v="1993.3582830772953"/>
    <n v="1993.3582830772953"/>
    <n v="144850.70190361678"/>
    <n v="0"/>
  </r>
  <r>
    <s v="KING EDWARDS &amp; SWAKELEYS MEDICAL CENTRECelandine Health and MetroCare PCNHillingdonE86024Dec9"/>
    <x v="145"/>
    <x v="44"/>
    <x v="1"/>
    <x v="146"/>
    <s v="E86024"/>
    <x v="2"/>
    <n v="9"/>
    <n v="4429.6850735051003"/>
    <n v="4599"/>
    <n v="0"/>
    <n v="91.520099999999999"/>
    <n v="0"/>
    <m/>
    <m/>
    <m/>
    <m/>
    <n v="450"/>
    <n v="8.0549999999999997"/>
    <m/>
    <m/>
    <n v="5049"/>
    <n v="99.575099999999992"/>
    <m/>
    <m/>
    <n v="0"/>
    <n v="99.575099999999992"/>
    <e v="#N/A"/>
    <e v="#N/A"/>
    <e v="#N/A"/>
    <n v="1993.3582830772953"/>
    <n v="1993.3582830772953"/>
    <n v="1993.3582830772953"/>
    <n v="144850.70190361678"/>
    <e v="#N/A"/>
  </r>
  <r>
    <s v="KING EDWARDS &amp; SWAKELEYS MEDICAL CENTRECelandine Health and MetroCare PCNHillingdonE86024Feb11"/>
    <x v="145"/>
    <x v="44"/>
    <x v="1"/>
    <x v="146"/>
    <s v="E86024"/>
    <x v="3"/>
    <n v="11"/>
    <n v="4429.6850735051003"/>
    <n v="5948"/>
    <n v="0"/>
    <n v="118.3652"/>
    <n v="0"/>
    <m/>
    <m/>
    <m/>
    <m/>
    <n v="472"/>
    <n v="8.4488000000000003"/>
    <m/>
    <m/>
    <n v="6420"/>
    <n v="126.81400000000001"/>
    <m/>
    <m/>
    <n v="0"/>
    <n v="126.81400000000001"/>
    <e v="#N/A"/>
    <e v="#N/A"/>
    <e v="#N/A"/>
    <n v="1993.3582830772953"/>
    <n v="1993.3582830772953"/>
    <n v="1993.3582830772953"/>
    <n v="144850.70190361678"/>
    <e v="#N/A"/>
  </r>
  <r>
    <s v="KING EDWARDS &amp; SWAKELEYS MEDICAL CENTRECelandine Health and MetroCare PCNHillingdonE86024Jan10"/>
    <x v="145"/>
    <x v="44"/>
    <x v="1"/>
    <x v="146"/>
    <s v="E86024"/>
    <x v="4"/>
    <n v="10"/>
    <n v="4429.6850735051003"/>
    <n v="6672"/>
    <n v="0"/>
    <n v="132.77280000000002"/>
    <n v="0"/>
    <m/>
    <m/>
    <m/>
    <m/>
    <n v="558"/>
    <n v="9.9882000000000009"/>
    <m/>
    <m/>
    <n v="7230"/>
    <n v="142.76100000000002"/>
    <m/>
    <m/>
    <n v="0"/>
    <n v="142.76100000000002"/>
    <e v="#N/A"/>
    <e v="#N/A"/>
    <e v="#N/A"/>
    <n v="1993.3582830772953"/>
    <n v="1993.3582830772953"/>
    <n v="1993.3582830772953"/>
    <n v="144850.70190361678"/>
    <e v="#N/A"/>
  </r>
  <r>
    <s v="KING EDWARDS &amp; SWAKELEYS MEDICAL CENTRECelandine Health and MetroCare PCNHillingdonE86024Jul4"/>
    <x v="145"/>
    <x v="44"/>
    <x v="1"/>
    <x v="146"/>
    <s v="E86024"/>
    <x v="5"/>
    <n v="4"/>
    <n v="4429.6850735051003"/>
    <n v="23405"/>
    <n v="0"/>
    <n v="432.99250000000001"/>
    <n v="0"/>
    <n v="6447"/>
    <n v="0"/>
    <n v="128.2953"/>
    <n v="0"/>
    <n v="162"/>
    <n v="2.8997999999999999"/>
    <n v="676"/>
    <n v="14.872"/>
    <n v="23567"/>
    <n v="435.89230000000003"/>
    <n v="7123"/>
    <n v="143.16730000000001"/>
    <n v="0"/>
    <n v="435.89230000000003"/>
    <n v="143.16730000000001"/>
    <n v="-292.72500000000002"/>
    <e v="#N/A"/>
    <n v="1993.3582830772953"/>
    <n v="1993.3582830772953"/>
    <n v="1993.3582830772953"/>
    <n v="144850.70190361678"/>
    <e v="#N/A"/>
  </r>
  <r>
    <s v="KING EDWARDS &amp; SWAKELEYS MEDICAL CENTRECelandine Health and MetroCare PCNHillingdonE86024Jun3"/>
    <x v="145"/>
    <x v="44"/>
    <x v="1"/>
    <x v="146"/>
    <s v="E86024"/>
    <x v="6"/>
    <n v="3"/>
    <n v="4429.6850735051003"/>
    <n v="22740"/>
    <n v="0"/>
    <n v="420.69"/>
    <n v="0"/>
    <n v="5186"/>
    <n v="0"/>
    <n v="103.20140000000001"/>
    <n v="0"/>
    <n v="0"/>
    <n v="0"/>
    <n v="546"/>
    <n v="12.012"/>
    <n v="22740"/>
    <n v="420.69"/>
    <n v="5732"/>
    <n v="115.21340000000001"/>
    <n v="0"/>
    <n v="420.69"/>
    <n v="115.21340000000001"/>
    <n v="-305.47659999999996"/>
    <e v="#N/A"/>
    <n v="1993.3582830772953"/>
    <n v="1993.3582830772953"/>
    <n v="1993.3582830772953"/>
    <n v="144850.70190361678"/>
    <e v="#N/A"/>
  </r>
  <r>
    <s v="KING EDWARDS &amp; SWAKELEYS MEDICAL CENTRECelandine Health and MetroCare PCNHillingdonE86024Mar12"/>
    <x v="145"/>
    <x v="44"/>
    <x v="1"/>
    <x v="146"/>
    <s v="E86024"/>
    <x v="7"/>
    <n v="12"/>
    <n v="4429.6850735051003"/>
    <n v="10423"/>
    <n v="0"/>
    <n v="207.41770000000002"/>
    <n v="0"/>
    <m/>
    <m/>
    <m/>
    <m/>
    <n v="532"/>
    <n v="9.5228000000000002"/>
    <m/>
    <m/>
    <n v="10955"/>
    <n v="216.94050000000001"/>
    <m/>
    <m/>
    <n v="0"/>
    <n v="216.94050000000001"/>
    <e v="#N/A"/>
    <e v="#N/A"/>
    <e v="#N/A"/>
    <n v="1993.3582830772953"/>
    <n v="1993.3582830772953"/>
    <n v="1993.3582830772953"/>
    <n v="144850.70190361678"/>
    <e v="#N/A"/>
  </r>
  <r>
    <s v="KING EDWARDS &amp; SWAKELEYS MEDICAL CENTRECelandine Health and MetroCare PCNHillingdonE86024May2"/>
    <x v="145"/>
    <x v="44"/>
    <x v="1"/>
    <x v="146"/>
    <s v="E86024"/>
    <x v="8"/>
    <n v="2"/>
    <n v="4429.6850735051003"/>
    <n v="6618"/>
    <n v="0"/>
    <n v="122.43299999999999"/>
    <n v="0"/>
    <n v="4719"/>
    <n v="0"/>
    <n v="93.908100000000005"/>
    <n v="0"/>
    <n v="0"/>
    <n v="0"/>
    <n v="558"/>
    <n v="12.276"/>
    <n v="6618"/>
    <n v="122.43299999999999"/>
    <n v="5277"/>
    <n v="106.1841"/>
    <n v="0"/>
    <n v="122.43299999999999"/>
    <n v="106.1841"/>
    <n v="-16.248899999999992"/>
    <e v="#N/A"/>
    <n v="1993.3582830772953"/>
    <n v="1993.3582830772953"/>
    <n v="1993.3582830772953"/>
    <n v="144850.70190361678"/>
    <e v="#N/A"/>
  </r>
  <r>
    <s v="KING EDWARDS &amp; SWAKELEYS MEDICAL CENTRECelandine Health and MetroCare PCNHillingdonE86024Nov8"/>
    <x v="145"/>
    <x v="44"/>
    <x v="1"/>
    <x v="146"/>
    <s v="E86024"/>
    <x v="9"/>
    <n v="8"/>
    <n v="4429.6850735051003"/>
    <n v="5896"/>
    <n v="2"/>
    <n v="117.33040000000001"/>
    <n v="3.9800000000000002E-2"/>
    <m/>
    <m/>
    <m/>
    <m/>
    <n v="420"/>
    <n v="7.5179999999999998"/>
    <m/>
    <m/>
    <n v="6318"/>
    <n v="124.88820000000001"/>
    <m/>
    <m/>
    <n v="0"/>
    <n v="124.88820000000001"/>
    <e v="#N/A"/>
    <e v="#N/A"/>
    <e v="#N/A"/>
    <n v="1993.3582830772953"/>
    <n v="1993.3582830772953"/>
    <n v="1993.3582830772953"/>
    <n v="144850.70190361678"/>
    <e v="#N/A"/>
  </r>
  <r>
    <s v="KING EDWARDS &amp; SWAKELEYS MEDICAL CENTRECelandine Health and MetroCare PCNHillingdonE86024Oct7"/>
    <x v="145"/>
    <x v="44"/>
    <x v="1"/>
    <x v="146"/>
    <s v="E86024"/>
    <x v="10"/>
    <n v="7"/>
    <n v="4429.6850735051003"/>
    <n v="14220"/>
    <n v="2437"/>
    <n v="282.97800000000001"/>
    <n v="48.496300000000005"/>
    <n v="0"/>
    <n v="0"/>
    <n v="0"/>
    <n v="0"/>
    <n v="444"/>
    <n v="7.9476000000000004"/>
    <n v="612"/>
    <n v="13.464"/>
    <n v="17101"/>
    <n v="339.42190000000005"/>
    <n v="612"/>
    <n v="13.464"/>
    <n v="0"/>
    <n v="339.42190000000005"/>
    <n v="13.464"/>
    <n v="-325.95790000000005"/>
    <e v="#N/A"/>
    <n v="1993.3582830772953"/>
    <n v="1993.3582830772953"/>
    <n v="1993.3582830772953"/>
    <n v="144850.70190361678"/>
    <e v="#N/A"/>
  </r>
  <r>
    <s v="KING EDWARDS &amp; SWAKELEYS MEDICAL CENTRECelandine Health and MetroCare PCNHillingdonE86024Sep6"/>
    <x v="145"/>
    <x v="44"/>
    <x v="1"/>
    <x v="146"/>
    <s v="E86024"/>
    <x v="11"/>
    <n v="6"/>
    <n v="4429.6850735051003"/>
    <n v="5233"/>
    <n v="980"/>
    <n v="104.1367"/>
    <n v="19.502000000000002"/>
    <n v="5599"/>
    <n v="41"/>
    <n v="125.97749999999999"/>
    <n v="0.92249999999999999"/>
    <n v="364"/>
    <n v="6.5156000000000001"/>
    <n v="577"/>
    <n v="12.694000000000001"/>
    <n v="6577"/>
    <n v="130.15430000000001"/>
    <n v="6217"/>
    <n v="139.59399999999999"/>
    <n v="0"/>
    <n v="130.15430000000001"/>
    <n v="139.59399999999999"/>
    <n v="9.4396999999999878"/>
    <e v="#N/A"/>
    <n v="1993.3582830772953"/>
    <n v="1993.3582830772953"/>
    <n v="1993.3582830772953"/>
    <n v="144850.70190361678"/>
    <e v="#N/A"/>
  </r>
  <r>
    <s v="Kingfisher PracticeHounslow HealthHounslowE85060Apr1"/>
    <x v="146"/>
    <x v="11"/>
    <x v="4"/>
    <x v="147"/>
    <s v="E85060"/>
    <x v="0"/>
    <n v="1"/>
    <n v="5796.0977365993504"/>
    <n v="6144"/>
    <n v="353"/>
    <n v="113.66399999999999"/>
    <n v="6.5305"/>
    <n v="4659"/>
    <n v="526"/>
    <n v="92.714100000000002"/>
    <n v="10.467400000000001"/>
    <n v="5207"/>
    <n v="93.205299999999994"/>
    <n v="11878"/>
    <n v="261.31599999999997"/>
    <n v="11704"/>
    <n v="213.39979999999997"/>
    <n v="17063"/>
    <n v="364.49749999999995"/>
    <n v="0"/>
    <n v="213.39979999999997"/>
    <n v="364.49749999999995"/>
    <n v="151.09769999999997"/>
    <n v="364.49749999999995"/>
    <n v="2608.2439814697077"/>
    <n v="2608.2439814697077"/>
    <n v="2608.2439814697077"/>
    <n v="189532.39598679877"/>
    <n v="0"/>
  </r>
  <r>
    <s v="Kingfisher PracticeHounslow HealthHounslowE85060Aug5"/>
    <x v="146"/>
    <x v="11"/>
    <x v="4"/>
    <x v="147"/>
    <s v="E85060"/>
    <x v="1"/>
    <n v="5"/>
    <n v="5796.0977365993504"/>
    <n v="7691"/>
    <n v="731"/>
    <n v="142.2835"/>
    <n v="13.523499999999999"/>
    <n v="3552"/>
    <n v="1017"/>
    <n v="70.68480000000001"/>
    <n v="20.238300000000002"/>
    <n v="14791"/>
    <n v="264.75889999999998"/>
    <n v="10441"/>
    <n v="229.702"/>
    <n v="23213"/>
    <n v="420.5659"/>
    <n v="15010"/>
    <n v="320.62509999999997"/>
    <n v="0"/>
    <n v="420.5659"/>
    <n v="320.62509999999997"/>
    <n v="-99.940800000000024"/>
    <n v="685.12259999999992"/>
    <n v="2608.2439814697077"/>
    <n v="2608.2439814697077"/>
    <n v="2608.2439814697077"/>
    <n v="189532.39598679877"/>
    <n v="0"/>
  </r>
  <r>
    <s v="Kingfisher PracticeHounslow HealthHounslowE85060Dec9"/>
    <x v="146"/>
    <x v="11"/>
    <x v="4"/>
    <x v="147"/>
    <s v="E85060"/>
    <x v="2"/>
    <n v="9"/>
    <n v="5796.0977365993504"/>
    <n v="4315"/>
    <n v="1230"/>
    <n v="85.868499999999997"/>
    <n v="24.477"/>
    <m/>
    <m/>
    <m/>
    <m/>
    <n v="7730"/>
    <n v="138.36699999999999"/>
    <m/>
    <m/>
    <n v="13275"/>
    <n v="248.71249999999998"/>
    <m/>
    <m/>
    <n v="0"/>
    <n v="248.71249999999998"/>
    <e v="#N/A"/>
    <e v="#N/A"/>
    <e v="#N/A"/>
    <n v="2608.2439814697077"/>
    <n v="2608.2439814697077"/>
    <n v="2608.2439814697077"/>
    <n v="189532.39598679877"/>
    <e v="#N/A"/>
  </r>
  <r>
    <s v="Kingfisher PracticeHounslow HealthHounslowE85060Feb11"/>
    <x v="146"/>
    <x v="11"/>
    <x v="4"/>
    <x v="147"/>
    <s v="E85060"/>
    <x v="3"/>
    <n v="11"/>
    <n v="5796.0977365993504"/>
    <n v="4566"/>
    <n v="2563"/>
    <n v="90.863399999999999"/>
    <n v="51.003700000000002"/>
    <m/>
    <m/>
    <m/>
    <m/>
    <n v="12112"/>
    <n v="216.8048"/>
    <m/>
    <m/>
    <n v="19241"/>
    <n v="358.67189999999999"/>
    <m/>
    <m/>
    <n v="0"/>
    <n v="358.67189999999999"/>
    <e v="#N/A"/>
    <e v="#N/A"/>
    <e v="#N/A"/>
    <n v="2608.2439814697077"/>
    <n v="2608.2439814697077"/>
    <n v="2608.2439814697077"/>
    <n v="189532.39598679877"/>
    <e v="#N/A"/>
  </r>
  <r>
    <s v="Kingfisher PracticeHounslow HealthHounslowE85060Jan10"/>
    <x v="146"/>
    <x v="11"/>
    <x v="4"/>
    <x v="147"/>
    <s v="E85060"/>
    <x v="4"/>
    <n v="10"/>
    <n v="5796.0977365993504"/>
    <n v="5106"/>
    <n v="1652"/>
    <n v="101.60940000000001"/>
    <n v="32.8748"/>
    <m/>
    <m/>
    <m/>
    <m/>
    <n v="20508"/>
    <n v="367.09320000000002"/>
    <m/>
    <m/>
    <n v="27266"/>
    <n v="501.57740000000001"/>
    <m/>
    <m/>
    <n v="0"/>
    <n v="501.57740000000001"/>
    <e v="#N/A"/>
    <e v="#N/A"/>
    <e v="#N/A"/>
    <n v="2608.2439814697077"/>
    <n v="2608.2439814697077"/>
    <n v="2608.2439814697077"/>
    <n v="189532.39598679877"/>
    <e v="#N/A"/>
  </r>
  <r>
    <s v="Kingfisher PracticeHounslow HealthHounslowE85060Jul4"/>
    <x v="146"/>
    <x v="11"/>
    <x v="4"/>
    <x v="147"/>
    <s v="E85060"/>
    <x v="5"/>
    <n v="4"/>
    <n v="5796.0977365993504"/>
    <n v="4723"/>
    <n v="180"/>
    <n v="87.375500000000002"/>
    <n v="3.3299999999999996"/>
    <n v="5720"/>
    <n v="799"/>
    <n v="113.828"/>
    <n v="15.9001"/>
    <n v="7537"/>
    <n v="134.91229999999999"/>
    <n v="13588"/>
    <n v="298.93599999999998"/>
    <n v="12440"/>
    <n v="225.61779999999999"/>
    <n v="20107"/>
    <n v="428.66409999999996"/>
    <n v="0"/>
    <n v="225.61779999999999"/>
    <n v="428.66409999999996"/>
    <n v="203.04629999999997"/>
    <e v="#N/A"/>
    <n v="2608.2439814697077"/>
    <n v="2608.2439814697077"/>
    <n v="2608.2439814697077"/>
    <n v="189532.39598679877"/>
    <e v="#N/A"/>
  </r>
  <r>
    <s v="Kingfisher PracticeHounslow HealthHounslowE85060Jun3"/>
    <x v="146"/>
    <x v="11"/>
    <x v="4"/>
    <x v="147"/>
    <s v="E85060"/>
    <x v="6"/>
    <n v="3"/>
    <n v="5796.0977365993504"/>
    <n v="5494"/>
    <n v="974"/>
    <n v="101.639"/>
    <n v="18.018999999999998"/>
    <n v="4281"/>
    <n v="1109"/>
    <n v="85.191900000000004"/>
    <n v="22.069100000000002"/>
    <n v="8370"/>
    <n v="149.82300000000001"/>
    <n v="11864"/>
    <n v="261.00799999999998"/>
    <n v="14838"/>
    <n v="269.48099999999999"/>
    <n v="17254"/>
    <n v="368.26900000000001"/>
    <n v="0"/>
    <n v="269.48099999999999"/>
    <n v="368.26900000000001"/>
    <n v="98.788000000000011"/>
    <e v="#N/A"/>
    <n v="2608.2439814697077"/>
    <n v="2608.2439814697077"/>
    <n v="2608.2439814697077"/>
    <n v="189532.39598679877"/>
    <e v="#N/A"/>
  </r>
  <r>
    <s v="Kingfisher PracticeHounslow HealthHounslowE85060Mar12"/>
    <x v="146"/>
    <x v="11"/>
    <x v="4"/>
    <x v="147"/>
    <s v="E85060"/>
    <x v="7"/>
    <n v="12"/>
    <n v="5796.0977365993504"/>
    <n v="3480"/>
    <n v="796"/>
    <n v="69.25200000000001"/>
    <n v="15.840400000000001"/>
    <m/>
    <m/>
    <m/>
    <m/>
    <n v="13014"/>
    <n v="232.95060000000001"/>
    <m/>
    <m/>
    <n v="17290"/>
    <n v="318.04300000000001"/>
    <m/>
    <m/>
    <n v="0"/>
    <n v="318.04300000000001"/>
    <e v="#N/A"/>
    <e v="#N/A"/>
    <e v="#N/A"/>
    <n v="2608.2439814697077"/>
    <n v="2608.2439814697077"/>
    <n v="2608.2439814697077"/>
    <n v="189532.39598679877"/>
    <e v="#N/A"/>
  </r>
  <r>
    <s v="Kingfisher PracticeHounslow HealthHounslowE85060May2"/>
    <x v="146"/>
    <x v="11"/>
    <x v="4"/>
    <x v="147"/>
    <s v="E85060"/>
    <x v="8"/>
    <n v="2"/>
    <n v="5796.0977365993504"/>
    <n v="7742"/>
    <n v="831"/>
    <n v="143.227"/>
    <n v="15.3735"/>
    <n v="3013"/>
    <n v="656"/>
    <n v="59.9587"/>
    <n v="13.054400000000001"/>
    <n v="6739"/>
    <n v="120.6281"/>
    <n v="12545"/>
    <n v="275.99"/>
    <n v="15312"/>
    <n v="279.22860000000003"/>
    <n v="16214"/>
    <n v="349.00310000000002"/>
    <n v="0"/>
    <n v="279.22860000000003"/>
    <n v="349.00310000000002"/>
    <n v="69.774499999999989"/>
    <e v="#N/A"/>
    <n v="2608.2439814697077"/>
    <n v="2608.2439814697077"/>
    <n v="2608.2439814697077"/>
    <n v="189532.39598679877"/>
    <e v="#N/A"/>
  </r>
  <r>
    <s v="Kingfisher PracticeHounslow HealthHounslowE85060Nov8"/>
    <x v="146"/>
    <x v="11"/>
    <x v="4"/>
    <x v="147"/>
    <s v="E85060"/>
    <x v="9"/>
    <n v="8"/>
    <n v="5796.0977365993504"/>
    <n v="4471"/>
    <n v="783"/>
    <n v="88.97290000000001"/>
    <n v="15.581700000000001"/>
    <m/>
    <m/>
    <m/>
    <m/>
    <n v="9034"/>
    <n v="161.70859999999999"/>
    <m/>
    <m/>
    <n v="14288"/>
    <n v="266.26319999999998"/>
    <m/>
    <m/>
    <n v="0"/>
    <n v="266.26319999999998"/>
    <e v="#N/A"/>
    <e v="#N/A"/>
    <e v="#N/A"/>
    <n v="2608.2439814697077"/>
    <n v="2608.2439814697077"/>
    <n v="2608.2439814697077"/>
    <n v="189532.39598679877"/>
    <e v="#N/A"/>
  </r>
  <r>
    <s v="Kingfisher PracticeHounslow HealthHounslowE85060Oct7"/>
    <x v="146"/>
    <x v="11"/>
    <x v="4"/>
    <x v="147"/>
    <s v="E85060"/>
    <x v="10"/>
    <n v="7"/>
    <n v="5796.0977365993504"/>
    <n v="6002"/>
    <n v="160"/>
    <n v="119.43980000000001"/>
    <n v="3.1840000000000002"/>
    <n v="0"/>
    <n v="5530"/>
    <n v="0"/>
    <n v="124.425"/>
    <n v="9271"/>
    <n v="165.95089999999999"/>
    <n v="20237"/>
    <n v="445.214"/>
    <n v="15433"/>
    <n v="288.57470000000001"/>
    <n v="25767"/>
    <n v="569.63900000000001"/>
    <n v="0"/>
    <n v="288.57470000000001"/>
    <n v="569.63900000000001"/>
    <n v="281.0643"/>
    <e v="#N/A"/>
    <n v="2608.2439814697077"/>
    <n v="2608.2439814697077"/>
    <n v="2608.2439814697077"/>
    <n v="189532.39598679877"/>
    <e v="#N/A"/>
  </r>
  <r>
    <s v="Kingfisher PracticeHounslow HealthHounslowE85060Sep6"/>
    <x v="146"/>
    <x v="11"/>
    <x v="4"/>
    <x v="147"/>
    <s v="E85060"/>
    <x v="11"/>
    <n v="6"/>
    <n v="5796.0977365993504"/>
    <n v="5561"/>
    <n v="20"/>
    <n v="110.66390000000001"/>
    <n v="0.39800000000000002"/>
    <n v="4361"/>
    <n v="3377"/>
    <n v="98.122500000000002"/>
    <n v="75.982500000000002"/>
    <n v="13826"/>
    <n v="247.4854"/>
    <n v="12478"/>
    <n v="274.51600000000002"/>
    <n v="19407"/>
    <n v="358.54730000000001"/>
    <n v="20216"/>
    <n v="448.62100000000004"/>
    <n v="0"/>
    <n v="358.54730000000001"/>
    <n v="448.62100000000004"/>
    <n v="90.073700000000031"/>
    <e v="#N/A"/>
    <n v="2608.2439814697077"/>
    <n v="2608.2439814697077"/>
    <n v="2608.2439814697077"/>
    <n v="189532.39598679877"/>
    <e v="#N/A"/>
  </r>
  <r>
    <s v="KINGS COLLEGE HEALTH CENTRESouth Westminster Primary Care NetworkCentral LondonE87768Apr1"/>
    <x v="147"/>
    <x v="12"/>
    <x v="7"/>
    <x v="148"/>
    <s v="E87768"/>
    <x v="0"/>
    <n v="1"/>
    <n v="19981.9619248659"/>
    <n v="3938"/>
    <n v="605"/>
    <n v="72.852999999999994"/>
    <n v="11.192499999999999"/>
    <n v="4889"/>
    <n v="4092"/>
    <n v="97.2911"/>
    <n v="81.430800000000005"/>
    <n v="20023"/>
    <n v="358.4117"/>
    <n v="10710"/>
    <n v="235.62"/>
    <n v="24566"/>
    <n v="442.4572"/>
    <n v="19691"/>
    <n v="414.34190000000001"/>
    <n v="0"/>
    <n v="442.4572"/>
    <n v="414.34190000000001"/>
    <n v="-28.115299999999991"/>
    <n v="414.34190000000001"/>
    <n v="8991.882866189655"/>
    <n v="8991.882866189655"/>
    <n v="8991.882866189655"/>
    <n v="653410.15494311496"/>
    <n v="0"/>
  </r>
  <r>
    <s v="KINGS COLLEGE HEALTH CENTRESouth Westminster Primary Care NetworkCentral LondonE87768Aug5"/>
    <x v="147"/>
    <x v="12"/>
    <x v="7"/>
    <x v="148"/>
    <s v="E87768"/>
    <x v="1"/>
    <n v="5"/>
    <n v="19981.9619248659"/>
    <n v="4287"/>
    <n v="2537"/>
    <n v="79.3095"/>
    <n v="46.9345"/>
    <n v="7788"/>
    <n v="3400"/>
    <n v="154.9812"/>
    <n v="67.66"/>
    <n v="11529"/>
    <n v="206.3691"/>
    <n v="7397"/>
    <n v="162.73400000000001"/>
    <n v="18353"/>
    <n v="332.61310000000003"/>
    <n v="18585"/>
    <n v="385.37520000000001"/>
    <n v="0"/>
    <n v="332.61310000000003"/>
    <n v="385.37520000000001"/>
    <n v="52.762099999999975"/>
    <n v="799.71710000000007"/>
    <n v="8991.882866189655"/>
    <n v="8991.882866189655"/>
    <n v="8991.882866189655"/>
    <n v="653410.15494311496"/>
    <n v="0"/>
  </r>
  <r>
    <s v="KINGS COLLEGE HEALTH CENTRESouth Westminster Primary Care NetworkCentral LondonE87768Dec9"/>
    <x v="147"/>
    <x v="12"/>
    <x v="7"/>
    <x v="148"/>
    <s v="E87768"/>
    <x v="2"/>
    <n v="9"/>
    <n v="19981.9619248659"/>
    <n v="3781"/>
    <n v="714"/>
    <n v="75.241900000000001"/>
    <n v="14.208600000000001"/>
    <m/>
    <m/>
    <m/>
    <m/>
    <n v="23266"/>
    <n v="416.46140000000003"/>
    <m/>
    <m/>
    <n v="27761"/>
    <n v="505.91190000000006"/>
    <m/>
    <m/>
    <n v="0"/>
    <n v="505.91190000000006"/>
    <e v="#N/A"/>
    <e v="#N/A"/>
    <e v="#N/A"/>
    <n v="8991.882866189655"/>
    <n v="8991.882866189655"/>
    <n v="8991.882866189655"/>
    <n v="653410.15494311496"/>
    <e v="#N/A"/>
  </r>
  <r>
    <s v="KINGS COLLEGE HEALTH CENTRESouth Westminster Primary Care NetworkCentral LondonE87768Feb11"/>
    <x v="147"/>
    <x v="12"/>
    <x v="7"/>
    <x v="148"/>
    <s v="E87768"/>
    <x v="3"/>
    <n v="11"/>
    <n v="19981.9619248659"/>
    <n v="6118"/>
    <n v="1614"/>
    <n v="121.74820000000001"/>
    <n v="32.118600000000001"/>
    <m/>
    <m/>
    <m/>
    <m/>
    <n v="35599"/>
    <n v="637.22209999999995"/>
    <m/>
    <m/>
    <n v="43331"/>
    <n v="791.08889999999997"/>
    <m/>
    <m/>
    <n v="0"/>
    <n v="791.08889999999997"/>
    <e v="#N/A"/>
    <e v="#N/A"/>
    <e v="#N/A"/>
    <n v="8991.882866189655"/>
    <n v="8991.882866189655"/>
    <n v="8991.882866189655"/>
    <n v="653410.15494311496"/>
    <e v="#N/A"/>
  </r>
  <r>
    <s v="KINGS COLLEGE HEALTH CENTRESouth Westminster Primary Care NetworkCentral LondonE87768Jan10"/>
    <x v="147"/>
    <x v="12"/>
    <x v="7"/>
    <x v="148"/>
    <s v="E87768"/>
    <x v="4"/>
    <n v="10"/>
    <n v="19981.9619248659"/>
    <n v="5635"/>
    <n v="890"/>
    <n v="112.13650000000001"/>
    <n v="17.711000000000002"/>
    <m/>
    <m/>
    <m/>
    <m/>
    <n v="17954"/>
    <n v="321.3766"/>
    <m/>
    <m/>
    <n v="24479"/>
    <n v="451.22410000000002"/>
    <m/>
    <m/>
    <n v="0"/>
    <n v="451.22410000000002"/>
    <e v="#N/A"/>
    <e v="#N/A"/>
    <e v="#N/A"/>
    <n v="8991.882866189655"/>
    <n v="8991.882866189655"/>
    <n v="8991.882866189655"/>
    <n v="653410.15494311496"/>
    <e v="#N/A"/>
  </r>
  <r>
    <s v="KINGS COLLEGE HEALTH CENTRESouth Westminster Primary Care NetworkCentral LondonE87768Jul4"/>
    <x v="147"/>
    <x v="12"/>
    <x v="7"/>
    <x v="148"/>
    <s v="E87768"/>
    <x v="5"/>
    <n v="4"/>
    <n v="19981.9619248659"/>
    <n v="4388"/>
    <n v="145"/>
    <n v="81.177999999999997"/>
    <n v="2.6824999999999997"/>
    <n v="5574"/>
    <n v="4386"/>
    <n v="110.9226"/>
    <n v="87.281400000000005"/>
    <n v="21020"/>
    <n v="376.25799999999998"/>
    <n v="8419"/>
    <n v="185.21799999999999"/>
    <n v="25553"/>
    <n v="460.11849999999998"/>
    <n v="18379"/>
    <n v="383.42200000000003"/>
    <n v="0"/>
    <n v="460.11849999999998"/>
    <n v="383.42200000000003"/>
    <n v="-76.696499999999958"/>
    <e v="#N/A"/>
    <n v="8991.882866189655"/>
    <n v="8991.882866189655"/>
    <n v="8991.882866189655"/>
    <n v="653410.15494311496"/>
    <e v="#N/A"/>
  </r>
  <r>
    <s v="KINGS COLLEGE HEALTH CENTRESouth Westminster Primary Care NetworkCentral LondonE87768Jun3"/>
    <x v="147"/>
    <x v="12"/>
    <x v="7"/>
    <x v="148"/>
    <s v="E87768"/>
    <x v="6"/>
    <n v="3"/>
    <n v="19981.9619248659"/>
    <n v="4557"/>
    <n v="1176"/>
    <n v="84.30449999999999"/>
    <n v="21.756"/>
    <n v="6433"/>
    <n v="2790"/>
    <n v="128.01670000000001"/>
    <n v="55.521000000000001"/>
    <n v="57234"/>
    <n v="1024.4885999999999"/>
    <n v="10245"/>
    <n v="225.39"/>
    <n v="62967"/>
    <n v="1130.5491"/>
    <n v="19468"/>
    <n v="408.92770000000002"/>
    <n v="0"/>
    <n v="1130.5491"/>
    <n v="408.92770000000002"/>
    <n v="-721.62139999999999"/>
    <e v="#N/A"/>
    <n v="8991.882866189655"/>
    <n v="8991.882866189655"/>
    <n v="8991.882866189655"/>
    <n v="653410.15494311496"/>
    <e v="#N/A"/>
  </r>
  <r>
    <s v="KINGS COLLEGE HEALTH CENTRESouth Westminster Primary Care NetworkCentral LondonE87768Mar12"/>
    <x v="147"/>
    <x v="12"/>
    <x v="7"/>
    <x v="148"/>
    <s v="E87768"/>
    <x v="7"/>
    <n v="12"/>
    <n v="19981.9619248659"/>
    <n v="4946"/>
    <n v="2401"/>
    <n v="98.42540000000001"/>
    <n v="47.779900000000005"/>
    <m/>
    <m/>
    <m/>
    <m/>
    <n v="11306"/>
    <n v="202.37739999999999"/>
    <m/>
    <m/>
    <n v="18653"/>
    <n v="348.58270000000005"/>
    <m/>
    <m/>
    <n v="0"/>
    <n v="348.58270000000005"/>
    <e v="#N/A"/>
    <e v="#N/A"/>
    <e v="#N/A"/>
    <n v="8991.882866189655"/>
    <n v="8991.882866189655"/>
    <n v="8991.882866189655"/>
    <n v="653410.15494311496"/>
    <e v="#N/A"/>
  </r>
  <r>
    <s v="KINGS COLLEGE HEALTH CENTRESouth Westminster Primary Care NetworkCentral LondonE87768May2"/>
    <x v="147"/>
    <x v="12"/>
    <x v="7"/>
    <x v="148"/>
    <s v="E87768"/>
    <x v="8"/>
    <n v="2"/>
    <n v="19981.9619248659"/>
    <n v="4909"/>
    <n v="3651"/>
    <n v="90.816499999999991"/>
    <n v="67.543499999999995"/>
    <n v="5053"/>
    <n v="2615"/>
    <n v="100.55470000000001"/>
    <n v="52.038500000000006"/>
    <n v="43707"/>
    <n v="782.35530000000006"/>
    <n v="28881"/>
    <n v="635.38199999999995"/>
    <n v="52267"/>
    <n v="940.71530000000007"/>
    <n v="36549"/>
    <n v="787.97519999999997"/>
    <n v="0"/>
    <n v="940.71530000000007"/>
    <n v="787.97519999999997"/>
    <n v="-152.7401000000001"/>
    <e v="#N/A"/>
    <n v="8991.882866189655"/>
    <n v="8991.882866189655"/>
    <n v="8991.882866189655"/>
    <n v="653410.15494311496"/>
    <e v="#N/A"/>
  </r>
  <r>
    <s v="KINGS COLLEGE HEALTH CENTRESouth Westminster Primary Care NetworkCentral LondonE87768Nov8"/>
    <x v="147"/>
    <x v="12"/>
    <x v="7"/>
    <x v="148"/>
    <s v="E87768"/>
    <x v="9"/>
    <n v="8"/>
    <n v="19981.9619248659"/>
    <n v="4417"/>
    <n v="1028"/>
    <n v="87.898300000000006"/>
    <n v="20.4572"/>
    <m/>
    <m/>
    <m/>
    <m/>
    <n v="24109"/>
    <n v="431.55110000000002"/>
    <m/>
    <m/>
    <n v="29554"/>
    <n v="539.90660000000003"/>
    <m/>
    <m/>
    <n v="0"/>
    <n v="539.90660000000003"/>
    <e v="#N/A"/>
    <e v="#N/A"/>
    <e v="#N/A"/>
    <n v="8991.882866189655"/>
    <n v="8991.882866189655"/>
    <n v="8991.882866189655"/>
    <n v="653410.15494311496"/>
    <e v="#N/A"/>
  </r>
  <r>
    <s v="KINGS COLLEGE HEALTH CENTRESouth Westminster Primary Care NetworkCentral LondonE87768Oct7"/>
    <x v="147"/>
    <x v="12"/>
    <x v="7"/>
    <x v="148"/>
    <s v="E87768"/>
    <x v="10"/>
    <n v="7"/>
    <n v="19981.9619248659"/>
    <n v="3848"/>
    <n v="8566"/>
    <n v="76.575200000000009"/>
    <n v="170.46340000000001"/>
    <n v="0"/>
    <n v="10434"/>
    <n v="0"/>
    <n v="234.76499999999999"/>
    <n v="32801"/>
    <n v="587.13789999999995"/>
    <n v="15559"/>
    <n v="342.298"/>
    <n v="45215"/>
    <n v="834.17650000000003"/>
    <n v="25993"/>
    <n v="577.06299999999999"/>
    <n v="0"/>
    <n v="834.17650000000003"/>
    <n v="577.06299999999999"/>
    <n v="-257.11350000000004"/>
    <e v="#N/A"/>
    <n v="8991.882866189655"/>
    <n v="8991.882866189655"/>
    <n v="8991.882866189655"/>
    <n v="653410.15494311496"/>
    <e v="#N/A"/>
  </r>
  <r>
    <s v="KINGS COLLEGE HEALTH CENTRESouth Westminster Primary Care NetworkCentral LondonE87768Sep6"/>
    <x v="147"/>
    <x v="12"/>
    <x v="7"/>
    <x v="148"/>
    <s v="E87768"/>
    <x v="11"/>
    <n v="6"/>
    <n v="19981.9619248659"/>
    <n v="4044"/>
    <n v="2583"/>
    <n v="80.4756"/>
    <n v="51.401700000000005"/>
    <n v="6115"/>
    <n v="9769"/>
    <n v="137.58750000000001"/>
    <n v="219.80249999999998"/>
    <n v="25918"/>
    <n v="463.93220000000002"/>
    <n v="12152"/>
    <n v="267.34399999999999"/>
    <n v="32545"/>
    <n v="595.80950000000007"/>
    <n v="28036"/>
    <n v="624.73399999999992"/>
    <n v="0"/>
    <n v="595.80950000000007"/>
    <n v="624.73399999999992"/>
    <n v="28.924499999999853"/>
    <e v="#N/A"/>
    <n v="8991.882866189655"/>
    <n v="8991.882866189655"/>
    <n v="8991.882866189655"/>
    <n v="653410.15494311496"/>
    <e v="#N/A"/>
  </r>
  <r>
    <s v="KINGS EDGE MEDICAL CENTREK&amp;W NorthBrentE84699Apr1"/>
    <x v="148"/>
    <x v="15"/>
    <x v="3"/>
    <x v="149"/>
    <s v="E84699"/>
    <x v="0"/>
    <n v="1"/>
    <n v="3564.5974659209301"/>
    <n v="2406"/>
    <n v="0"/>
    <n v="44.510999999999996"/>
    <n v="0"/>
    <n v="4798"/>
    <n v="0"/>
    <n v="95.480200000000011"/>
    <n v="0"/>
    <n v="0"/>
    <n v="0"/>
    <n v="0"/>
    <n v="0"/>
    <n v="2406"/>
    <n v="44.510999999999996"/>
    <n v="4798"/>
    <n v="95.480200000000011"/>
    <n v="0"/>
    <n v="44.510999999999996"/>
    <n v="95.480200000000011"/>
    <n v="50.969200000000015"/>
    <n v="95.480200000000011"/>
    <n v="1604.0688596644186"/>
    <n v="1604.0688596644186"/>
    <n v="1604.0688596644186"/>
    <n v="116562.33713561442"/>
    <n v="0"/>
  </r>
  <r>
    <s v="KINGS EDGE MEDICAL CENTREK&amp;W NorthBrentE84699Aug5"/>
    <x v="148"/>
    <x v="15"/>
    <x v="3"/>
    <x v="149"/>
    <s v="E84699"/>
    <x v="1"/>
    <n v="5"/>
    <n v="3564.5974659209301"/>
    <n v="11730"/>
    <n v="0"/>
    <n v="217.005"/>
    <n v="0"/>
    <n v="4401"/>
    <n v="3"/>
    <n v="87.579900000000009"/>
    <n v="5.9700000000000003E-2"/>
    <n v="0"/>
    <n v="0"/>
    <n v="0"/>
    <n v="0"/>
    <n v="11730"/>
    <n v="217.005"/>
    <n v="4404"/>
    <n v="87.639600000000016"/>
    <n v="0"/>
    <n v="217.005"/>
    <n v="87.639600000000016"/>
    <n v="-129.36539999999997"/>
    <n v="183.11980000000003"/>
    <n v="1604.0688596644186"/>
    <n v="1604.0688596644186"/>
    <n v="1604.0688596644186"/>
    <n v="116562.33713561442"/>
    <n v="0"/>
  </r>
  <r>
    <s v="KINGS EDGE MEDICAL CENTREK&amp;W NorthBrentE84699Dec9"/>
    <x v="148"/>
    <x v="15"/>
    <x v="3"/>
    <x v="149"/>
    <s v="E84699"/>
    <x v="2"/>
    <n v="9"/>
    <n v="3564.5974659209301"/>
    <n v="4472"/>
    <n v="4"/>
    <n v="88.992800000000003"/>
    <n v="7.9600000000000004E-2"/>
    <m/>
    <m/>
    <m/>
    <m/>
    <n v="0"/>
    <n v="0"/>
    <m/>
    <m/>
    <n v="4476"/>
    <n v="89.072400000000002"/>
    <m/>
    <m/>
    <n v="0"/>
    <n v="89.072400000000002"/>
    <e v="#N/A"/>
    <e v="#N/A"/>
    <e v="#N/A"/>
    <n v="1604.0688596644186"/>
    <n v="1604.0688596644186"/>
    <n v="1604.0688596644186"/>
    <n v="116562.33713561442"/>
    <e v="#N/A"/>
  </r>
  <r>
    <s v="KINGS EDGE MEDICAL CENTREK&amp;W NorthBrentE84699Feb11"/>
    <x v="148"/>
    <x v="15"/>
    <x v="3"/>
    <x v="149"/>
    <s v="E84699"/>
    <x v="3"/>
    <n v="11"/>
    <n v="3564.5974659209301"/>
    <n v="7406"/>
    <n v="0"/>
    <n v="147.3794"/>
    <n v="0"/>
    <m/>
    <m/>
    <m/>
    <m/>
    <n v="0"/>
    <n v="0"/>
    <m/>
    <m/>
    <n v="7406"/>
    <n v="147.3794"/>
    <m/>
    <m/>
    <n v="0"/>
    <n v="147.3794"/>
    <e v="#N/A"/>
    <e v="#N/A"/>
    <e v="#N/A"/>
    <n v="1604.0688596644186"/>
    <n v="1604.0688596644186"/>
    <n v="1604.0688596644186"/>
    <n v="116562.33713561442"/>
    <e v="#N/A"/>
  </r>
  <r>
    <s v="KINGS EDGE MEDICAL CENTREK&amp;W NorthBrentE84699Jan10"/>
    <x v="148"/>
    <x v="15"/>
    <x v="3"/>
    <x v="149"/>
    <s v="E84699"/>
    <x v="4"/>
    <n v="10"/>
    <n v="3564.5974659209301"/>
    <n v="6596"/>
    <n v="0"/>
    <n v="131.2604"/>
    <n v="0"/>
    <m/>
    <m/>
    <m/>
    <m/>
    <n v="0"/>
    <n v="0"/>
    <m/>
    <m/>
    <n v="6596"/>
    <n v="131.2604"/>
    <m/>
    <m/>
    <n v="0"/>
    <n v="131.2604"/>
    <e v="#N/A"/>
    <e v="#N/A"/>
    <e v="#N/A"/>
    <n v="1604.0688596644186"/>
    <n v="1604.0688596644186"/>
    <n v="1604.0688596644186"/>
    <n v="116562.33713561442"/>
    <e v="#N/A"/>
  </r>
  <r>
    <s v="KINGS EDGE MEDICAL CENTREK&amp;W NorthBrentE84699Jul4"/>
    <x v="148"/>
    <x v="15"/>
    <x v="3"/>
    <x v="149"/>
    <s v="E84699"/>
    <x v="5"/>
    <n v="4"/>
    <n v="3564.5974659209301"/>
    <n v="5611"/>
    <n v="0"/>
    <n v="103.8035"/>
    <n v="0"/>
    <n v="4744"/>
    <n v="0"/>
    <n v="94.405600000000007"/>
    <n v="0"/>
    <n v="0"/>
    <n v="0"/>
    <n v="0"/>
    <n v="0"/>
    <n v="5611"/>
    <n v="103.8035"/>
    <n v="4744"/>
    <n v="94.405600000000007"/>
    <n v="0"/>
    <n v="103.8035"/>
    <n v="94.405600000000007"/>
    <n v="-9.3978999999999928"/>
    <e v="#N/A"/>
    <n v="1604.0688596644186"/>
    <n v="1604.0688596644186"/>
    <n v="1604.0688596644186"/>
    <n v="116562.33713561442"/>
    <e v="#N/A"/>
  </r>
  <r>
    <s v="KINGS EDGE MEDICAL CENTREK&amp;W NorthBrentE84699Jun3"/>
    <x v="148"/>
    <x v="15"/>
    <x v="3"/>
    <x v="149"/>
    <s v="E84699"/>
    <x v="6"/>
    <n v="3"/>
    <n v="3564.5974659209301"/>
    <n v="3892"/>
    <n v="5"/>
    <n v="72.001999999999995"/>
    <n v="9.2499999999999999E-2"/>
    <n v="5793"/>
    <n v="0"/>
    <n v="115.28070000000001"/>
    <n v="0"/>
    <n v="0"/>
    <n v="0"/>
    <n v="0"/>
    <n v="0"/>
    <n v="3897"/>
    <n v="72.094499999999996"/>
    <n v="5793"/>
    <n v="115.28070000000001"/>
    <n v="0"/>
    <n v="72.094499999999996"/>
    <n v="115.28070000000001"/>
    <n v="43.186200000000014"/>
    <e v="#N/A"/>
    <n v="1604.0688596644186"/>
    <n v="1604.0688596644186"/>
    <n v="1604.0688596644186"/>
    <n v="116562.33713561442"/>
    <e v="#N/A"/>
  </r>
  <r>
    <s v="KINGS EDGE MEDICAL CENTREK&amp;W NorthBrentE84699Mar12"/>
    <x v="148"/>
    <x v="15"/>
    <x v="3"/>
    <x v="149"/>
    <s v="E84699"/>
    <x v="7"/>
    <n v="12"/>
    <n v="3564.5974659209301"/>
    <n v="5111"/>
    <n v="0"/>
    <n v="101.7089"/>
    <n v="0"/>
    <m/>
    <m/>
    <m/>
    <m/>
    <n v="0"/>
    <n v="0"/>
    <m/>
    <m/>
    <n v="5111"/>
    <n v="101.7089"/>
    <m/>
    <m/>
    <n v="0"/>
    <n v="101.7089"/>
    <e v="#N/A"/>
    <e v="#N/A"/>
    <e v="#N/A"/>
    <n v="1604.0688596644186"/>
    <n v="1604.0688596644186"/>
    <n v="1604.0688596644186"/>
    <n v="116562.33713561442"/>
    <e v="#N/A"/>
  </r>
  <r>
    <s v="KINGS EDGE MEDICAL CENTREK&amp;W NorthBrentE84699May2"/>
    <x v="148"/>
    <x v="15"/>
    <x v="3"/>
    <x v="149"/>
    <s v="E84699"/>
    <x v="8"/>
    <n v="2"/>
    <n v="3564.5974659209301"/>
    <n v="2858"/>
    <n v="0"/>
    <n v="52.872999999999998"/>
    <n v="0"/>
    <n v="4286"/>
    <n v="0"/>
    <n v="85.29140000000001"/>
    <n v="0"/>
    <n v="0"/>
    <n v="0"/>
    <n v="0"/>
    <n v="0"/>
    <n v="2858"/>
    <n v="52.872999999999998"/>
    <n v="4286"/>
    <n v="85.29140000000001"/>
    <n v="0"/>
    <n v="52.872999999999998"/>
    <n v="85.29140000000001"/>
    <n v="32.418400000000013"/>
    <e v="#N/A"/>
    <n v="1604.0688596644186"/>
    <n v="1604.0688596644186"/>
    <n v="1604.0688596644186"/>
    <n v="116562.33713561442"/>
    <e v="#N/A"/>
  </r>
  <r>
    <s v="KINGS EDGE MEDICAL CENTREK&amp;W NorthBrentE84699Nov8"/>
    <x v="148"/>
    <x v="15"/>
    <x v="3"/>
    <x v="149"/>
    <s v="E84699"/>
    <x v="9"/>
    <n v="8"/>
    <n v="3564.5974659209301"/>
    <n v="5222"/>
    <n v="0"/>
    <n v="103.9178"/>
    <n v="0"/>
    <m/>
    <m/>
    <m/>
    <m/>
    <n v="0"/>
    <n v="0"/>
    <m/>
    <m/>
    <n v="5222"/>
    <n v="103.9178"/>
    <m/>
    <m/>
    <n v="0"/>
    <n v="103.9178"/>
    <e v="#N/A"/>
    <e v="#N/A"/>
    <e v="#N/A"/>
    <n v="1604.0688596644186"/>
    <n v="1604.0688596644186"/>
    <n v="1604.0688596644186"/>
    <n v="116562.33713561442"/>
    <e v="#N/A"/>
  </r>
  <r>
    <s v="KINGS EDGE MEDICAL CENTREK&amp;W NorthBrentE84699Oct7"/>
    <x v="148"/>
    <x v="15"/>
    <x v="3"/>
    <x v="149"/>
    <s v="E84699"/>
    <x v="10"/>
    <n v="7"/>
    <n v="3564.5974659209301"/>
    <n v="9052"/>
    <n v="6"/>
    <n v="180.13480000000001"/>
    <n v="0.11940000000000001"/>
    <n v="0"/>
    <n v="0"/>
    <n v="0"/>
    <n v="0"/>
    <n v="0"/>
    <n v="0"/>
    <n v="0"/>
    <n v="0"/>
    <n v="9058"/>
    <n v="180.25420000000003"/>
    <n v="0"/>
    <n v="0"/>
    <n v="0"/>
    <n v="180.25420000000003"/>
    <n v="0"/>
    <n v="-180.25420000000003"/>
    <e v="#N/A"/>
    <n v="1604.0688596644186"/>
    <n v="1604.0688596644186"/>
    <n v="1604.0688596644186"/>
    <n v="116562.33713561442"/>
    <e v="#N/A"/>
  </r>
  <r>
    <s v="KINGS EDGE MEDICAL CENTREK&amp;W NorthBrentE84699Sep6"/>
    <x v="148"/>
    <x v="15"/>
    <x v="3"/>
    <x v="149"/>
    <s v="E84699"/>
    <x v="11"/>
    <n v="6"/>
    <n v="3564.5974659209301"/>
    <n v="9139"/>
    <n v="0"/>
    <n v="181.86610000000002"/>
    <n v="0"/>
    <n v="6813"/>
    <n v="0"/>
    <n v="153.29249999999999"/>
    <n v="0"/>
    <n v="0"/>
    <n v="0"/>
    <n v="0"/>
    <n v="0"/>
    <n v="9139"/>
    <n v="181.86610000000002"/>
    <n v="6813"/>
    <n v="153.29249999999999"/>
    <n v="0"/>
    <n v="181.86610000000002"/>
    <n v="153.29249999999999"/>
    <n v="-28.573600000000027"/>
    <e v="#N/A"/>
    <n v="1604.0688596644186"/>
    <n v="1604.0688596644186"/>
    <n v="1604.0688596644186"/>
    <n v="116562.33713561442"/>
    <e v="#N/A"/>
  </r>
  <r>
    <s v="KINGS ROAD MEDICAL CENTREHarrow Collaborative NetworkHarrowE84005Apr1"/>
    <x v="149"/>
    <x v="41"/>
    <x v="5"/>
    <x v="150"/>
    <s v="E84005"/>
    <x v="0"/>
    <n v="1"/>
    <n v="6749.2700601105598"/>
    <n v="25943"/>
    <n v="50"/>
    <n v="479.94549999999998"/>
    <n v="0.92499999999999993"/>
    <n v="25211"/>
    <n v="7530"/>
    <n v="501.69890000000004"/>
    <n v="149.84700000000001"/>
    <n v="0"/>
    <n v="0"/>
    <n v="8"/>
    <n v="0.17599999999999999"/>
    <n v="25993"/>
    <n v="480.87049999999999"/>
    <n v="32749"/>
    <n v="651.72190000000012"/>
    <n v="0"/>
    <n v="480.87049999999999"/>
    <n v="651.72190000000012"/>
    <n v="170.85140000000013"/>
    <n v="651.72190000000012"/>
    <n v="3037.1715270497521"/>
    <n v="3037.1715270497521"/>
    <n v="3037.1715270497521"/>
    <n v="220701.13096561533"/>
    <n v="0"/>
  </r>
  <r>
    <s v="KINGS ROAD MEDICAL CENTREHarrow Collaborative NetworkHarrowE84005Aug5"/>
    <x v="149"/>
    <x v="41"/>
    <x v="5"/>
    <x v="150"/>
    <s v="E84005"/>
    <x v="1"/>
    <n v="5"/>
    <n v="6749.2700601105598"/>
    <n v="11985"/>
    <n v="594"/>
    <n v="221.7225"/>
    <n v="10.988999999999999"/>
    <n v="35870"/>
    <n v="5837"/>
    <n v="713.81299999999999"/>
    <n v="116.1563"/>
    <n v="0"/>
    <n v="0"/>
    <n v="20"/>
    <n v="0.44"/>
    <n v="12579"/>
    <n v="232.7115"/>
    <n v="41727"/>
    <n v="830.40930000000003"/>
    <n v="0"/>
    <n v="232.7115"/>
    <n v="830.40930000000003"/>
    <n v="597.69780000000003"/>
    <n v="1482.1312000000003"/>
    <n v="3037.1715270497521"/>
    <n v="3037.1715270497521"/>
    <n v="3037.1715270497521"/>
    <n v="220701.13096561533"/>
    <n v="0"/>
  </r>
  <r>
    <s v="KINGS ROAD MEDICAL CENTREHarrow Collaborative NetworkHarrowE84005Dec9"/>
    <x v="149"/>
    <x v="41"/>
    <x v="5"/>
    <x v="150"/>
    <s v="E84005"/>
    <x v="2"/>
    <n v="9"/>
    <n v="6749.2700601105598"/>
    <n v="47387"/>
    <n v="3617"/>
    <n v="943.00130000000001"/>
    <n v="71.978300000000004"/>
    <m/>
    <m/>
    <m/>
    <m/>
    <n v="0"/>
    <n v="0"/>
    <m/>
    <m/>
    <n v="51004"/>
    <n v="1014.9796"/>
    <m/>
    <m/>
    <n v="0"/>
    <n v="1014.9796"/>
    <e v="#N/A"/>
    <e v="#N/A"/>
    <e v="#N/A"/>
    <n v="3037.1715270497521"/>
    <n v="3037.1715270497521"/>
    <n v="3037.1715270497521"/>
    <n v="220701.13096561533"/>
    <e v="#N/A"/>
  </r>
  <r>
    <s v="KINGS ROAD MEDICAL CENTREHarrow Collaborative NetworkHarrowE84005Feb11"/>
    <x v="149"/>
    <x v="41"/>
    <x v="5"/>
    <x v="150"/>
    <s v="E84005"/>
    <x v="3"/>
    <n v="11"/>
    <n v="6749.2700601105598"/>
    <n v="34510"/>
    <n v="1736"/>
    <n v="686.74900000000002"/>
    <n v="34.546399999999998"/>
    <m/>
    <m/>
    <m/>
    <m/>
    <n v="10"/>
    <n v="0.17899999999999999"/>
    <m/>
    <m/>
    <n v="36256"/>
    <n v="721.47439999999995"/>
    <m/>
    <m/>
    <n v="0"/>
    <n v="721.47439999999995"/>
    <e v="#N/A"/>
    <e v="#N/A"/>
    <e v="#N/A"/>
    <n v="3037.1715270497521"/>
    <n v="3037.1715270497521"/>
    <n v="3037.1715270497521"/>
    <n v="220701.13096561533"/>
    <e v="#N/A"/>
  </r>
  <r>
    <s v="KINGS ROAD MEDICAL CENTREHarrow Collaborative NetworkHarrowE84005Jan10"/>
    <x v="149"/>
    <x v="41"/>
    <x v="5"/>
    <x v="150"/>
    <s v="E84005"/>
    <x v="4"/>
    <n v="10"/>
    <n v="6749.2700601105598"/>
    <n v="16270"/>
    <n v="569"/>
    <n v="323.77300000000002"/>
    <n v="11.3231"/>
    <m/>
    <m/>
    <m/>
    <m/>
    <n v="0"/>
    <n v="0"/>
    <m/>
    <m/>
    <n v="16839"/>
    <n v="335.09610000000004"/>
    <m/>
    <m/>
    <n v="0"/>
    <n v="335.09610000000004"/>
    <e v="#N/A"/>
    <e v="#N/A"/>
    <e v="#N/A"/>
    <n v="3037.1715270497521"/>
    <n v="3037.1715270497521"/>
    <n v="3037.1715270497521"/>
    <n v="220701.13096561533"/>
    <e v="#N/A"/>
  </r>
  <r>
    <s v="KINGS ROAD MEDICAL CENTREHarrow Collaborative NetworkHarrowE84005Jul4"/>
    <x v="149"/>
    <x v="41"/>
    <x v="5"/>
    <x v="150"/>
    <s v="E84005"/>
    <x v="5"/>
    <n v="4"/>
    <n v="6749.2700601105598"/>
    <n v="15832"/>
    <n v="6166"/>
    <n v="292.892"/>
    <n v="114.071"/>
    <n v="17802"/>
    <n v="1483"/>
    <n v="354.25980000000004"/>
    <n v="29.511700000000001"/>
    <n v="4"/>
    <n v="7.1599999999999997E-2"/>
    <n v="18"/>
    <n v="0.39600000000000002"/>
    <n v="22002"/>
    <n v="407.03459999999995"/>
    <n v="19303"/>
    <n v="384.16750000000008"/>
    <n v="0"/>
    <n v="407.03459999999995"/>
    <n v="384.16750000000008"/>
    <n v="-22.86709999999988"/>
    <e v="#N/A"/>
    <n v="3037.1715270497521"/>
    <n v="3037.1715270497521"/>
    <n v="3037.1715270497521"/>
    <n v="220701.13096561533"/>
    <e v="#N/A"/>
  </r>
  <r>
    <s v="KINGS ROAD MEDICAL CENTREHarrow Collaborative NetworkHarrowE84005Jun3"/>
    <x v="149"/>
    <x v="41"/>
    <x v="5"/>
    <x v="150"/>
    <s v="E84005"/>
    <x v="6"/>
    <n v="3"/>
    <n v="6749.2700601105598"/>
    <n v="18837"/>
    <n v="2812"/>
    <n v="348.48449999999997"/>
    <n v="52.021999999999998"/>
    <n v="19137"/>
    <n v="2628"/>
    <n v="380.8263"/>
    <n v="52.297200000000004"/>
    <n v="0"/>
    <n v="0"/>
    <n v="347"/>
    <n v="7.6340000000000003"/>
    <n v="21649"/>
    <n v="400.50649999999996"/>
    <n v="22112"/>
    <n v="440.75750000000005"/>
    <n v="0"/>
    <n v="400.50649999999996"/>
    <n v="440.75750000000005"/>
    <n v="40.25100000000009"/>
    <e v="#N/A"/>
    <n v="3037.1715270497521"/>
    <n v="3037.1715270497521"/>
    <n v="3037.1715270497521"/>
    <n v="220701.13096561533"/>
    <e v="#N/A"/>
  </r>
  <r>
    <s v="KINGS ROAD MEDICAL CENTREHarrow Collaborative NetworkHarrowE84005Mar12"/>
    <x v="149"/>
    <x v="41"/>
    <x v="5"/>
    <x v="150"/>
    <s v="E84005"/>
    <x v="7"/>
    <n v="12"/>
    <n v="6749.2700601105598"/>
    <n v="49831"/>
    <n v="4"/>
    <n v="991.63690000000008"/>
    <n v="7.9600000000000004E-2"/>
    <m/>
    <m/>
    <m/>
    <m/>
    <n v="0"/>
    <n v="0"/>
    <m/>
    <m/>
    <n v="49835"/>
    <n v="991.71650000000011"/>
    <m/>
    <m/>
    <n v="0"/>
    <n v="991.71650000000011"/>
    <e v="#N/A"/>
    <e v="#N/A"/>
    <e v="#N/A"/>
    <n v="3037.1715270497521"/>
    <n v="3037.1715270497521"/>
    <n v="3037.1715270497521"/>
    <n v="220701.13096561533"/>
    <e v="#N/A"/>
  </r>
  <r>
    <s v="KINGS ROAD MEDICAL CENTREHarrow Collaborative NetworkHarrowE84005May2"/>
    <x v="149"/>
    <x v="41"/>
    <x v="5"/>
    <x v="150"/>
    <s v="E84005"/>
    <x v="8"/>
    <n v="2"/>
    <n v="6749.2700601105598"/>
    <n v="17404"/>
    <n v="8398"/>
    <n v="321.97399999999999"/>
    <n v="155.363"/>
    <n v="57786"/>
    <n v="1199"/>
    <n v="1149.9414000000002"/>
    <n v="23.860100000000003"/>
    <n v="0"/>
    <n v="0"/>
    <n v="6"/>
    <n v="0.13200000000000001"/>
    <n v="25802"/>
    <n v="477.33699999999999"/>
    <n v="58991"/>
    <n v="1173.9335000000003"/>
    <n v="0"/>
    <n v="477.33699999999999"/>
    <n v="1173.9335000000003"/>
    <n v="696.59650000000033"/>
    <e v="#N/A"/>
    <n v="3037.1715270497521"/>
    <n v="3037.1715270497521"/>
    <n v="3037.1715270497521"/>
    <n v="220701.13096561533"/>
    <e v="#N/A"/>
  </r>
  <r>
    <s v="KINGS ROAD MEDICAL CENTREHarrow Collaborative NetworkHarrowE84005Nov8"/>
    <x v="149"/>
    <x v="41"/>
    <x v="5"/>
    <x v="150"/>
    <s v="E84005"/>
    <x v="9"/>
    <n v="8"/>
    <n v="6749.2700601105598"/>
    <n v="12902"/>
    <n v="1022"/>
    <n v="256.74979999999999"/>
    <n v="20.337800000000001"/>
    <m/>
    <m/>
    <m/>
    <m/>
    <n v="0"/>
    <n v="0"/>
    <m/>
    <m/>
    <n v="13924"/>
    <n v="277.08760000000001"/>
    <m/>
    <m/>
    <n v="0"/>
    <n v="277.08760000000001"/>
    <e v="#N/A"/>
    <e v="#N/A"/>
    <e v="#N/A"/>
    <n v="3037.1715270497521"/>
    <n v="3037.1715270497521"/>
    <n v="3037.1715270497521"/>
    <n v="220701.13096561533"/>
    <e v="#N/A"/>
  </r>
  <r>
    <s v="KINGS ROAD MEDICAL CENTREHarrow Collaborative NetworkHarrowE84005Oct7"/>
    <x v="149"/>
    <x v="41"/>
    <x v="5"/>
    <x v="150"/>
    <s v="E84005"/>
    <x v="10"/>
    <n v="7"/>
    <n v="6749.2700601105598"/>
    <n v="34190"/>
    <n v="5815"/>
    <n v="680.38100000000009"/>
    <n v="115.71850000000001"/>
    <n v="0"/>
    <n v="12971"/>
    <n v="0"/>
    <n v="291.84749999999997"/>
    <n v="0"/>
    <n v="0"/>
    <n v="18155"/>
    <n v="399.41"/>
    <n v="40005"/>
    <n v="796.09950000000003"/>
    <n v="31126"/>
    <n v="691.25749999999994"/>
    <n v="0"/>
    <n v="796.09950000000003"/>
    <n v="691.25749999999994"/>
    <n v="-104.8420000000001"/>
    <e v="#N/A"/>
    <n v="3037.1715270497521"/>
    <n v="3037.1715270497521"/>
    <n v="3037.1715270497521"/>
    <n v="220701.13096561533"/>
    <e v="#N/A"/>
  </r>
  <r>
    <s v="KINGS ROAD MEDICAL CENTREHarrow Collaborative NetworkHarrowE84005Sep6"/>
    <x v="149"/>
    <x v="41"/>
    <x v="5"/>
    <x v="150"/>
    <s v="E84005"/>
    <x v="11"/>
    <n v="6"/>
    <n v="6749.2700601105598"/>
    <n v="16174"/>
    <n v="30490"/>
    <n v="321.86260000000004"/>
    <n v="606.75099999999998"/>
    <n v="17023"/>
    <n v="8103"/>
    <n v="383.01749999999998"/>
    <n v="182.3175"/>
    <n v="890"/>
    <n v="15.930999999999999"/>
    <n v="14"/>
    <n v="0.308"/>
    <n v="47554"/>
    <n v="944.54460000000006"/>
    <n v="25140"/>
    <n v="565.64300000000003"/>
    <n v="0"/>
    <n v="944.54460000000006"/>
    <n v="565.64300000000003"/>
    <n v="-378.90160000000003"/>
    <e v="#N/A"/>
    <n v="3037.1715270497521"/>
    <n v="3037.1715270497521"/>
    <n v="3037.1715270497521"/>
    <n v="220701.13096561533"/>
    <e v="#N/A"/>
  </r>
  <r>
    <s v="King's Road Medical Centre (AT Medics)Kensington and Chelsea SouthWest LondonE87063Apr1"/>
    <x v="150"/>
    <x v="17"/>
    <x v="6"/>
    <x v="151"/>
    <s v="E87063"/>
    <x v="0"/>
    <n v="1"/>
    <n v="13268.2765376509"/>
    <n v="42234"/>
    <n v="230"/>
    <n v="781.32899999999995"/>
    <n v="4.2549999999999999"/>
    <n v="61375"/>
    <n v="5276"/>
    <n v="1221.3625"/>
    <n v="104.9924"/>
    <n v="7105"/>
    <n v="127.1795"/>
    <n v="10706"/>
    <n v="235.53200000000001"/>
    <n v="49569"/>
    <n v="912.76349999999991"/>
    <n v="77357"/>
    <n v="1561.8869"/>
    <n v="0"/>
    <n v="912.76349999999991"/>
    <n v="1561.8869"/>
    <n v="649.12340000000006"/>
    <n v="1561.8869"/>
    <n v="5970.7244419429053"/>
    <n v="5970.7244419429053"/>
    <n v="5970.7244419429053"/>
    <n v="433872.64278118446"/>
    <n v="0"/>
  </r>
  <r>
    <s v="King's Road Medical Centre (AT Medics)Kensington and Chelsea SouthWest LondonE87063Aug5"/>
    <x v="150"/>
    <x v="17"/>
    <x v="6"/>
    <x v="151"/>
    <s v="E87063"/>
    <x v="1"/>
    <n v="5"/>
    <n v="13268.2765376509"/>
    <n v="51630"/>
    <n v="7769"/>
    <n v="955.15499999999997"/>
    <n v="143.72649999999999"/>
    <n v="12589"/>
    <n v="17037"/>
    <n v="250.52110000000002"/>
    <n v="339.03630000000004"/>
    <n v="9858"/>
    <n v="176.45820000000001"/>
    <n v="11012"/>
    <n v="242.26400000000001"/>
    <n v="69257"/>
    <n v="1275.3397"/>
    <n v="40638"/>
    <n v="831.82140000000004"/>
    <n v="0"/>
    <n v="1275.3397"/>
    <n v="831.82140000000004"/>
    <n v="-443.51829999999995"/>
    <n v="2393.7083000000002"/>
    <n v="5970.7244419429053"/>
    <n v="5970.7244419429053"/>
    <n v="5970.7244419429053"/>
    <n v="433872.64278118446"/>
    <n v="0"/>
  </r>
  <r>
    <s v="King's Road Medical Centre (AT Medics)Kensington and Chelsea SouthWest LondonE87063Dec9"/>
    <x v="150"/>
    <x v="17"/>
    <x v="6"/>
    <x v="151"/>
    <s v="E87063"/>
    <x v="2"/>
    <n v="9"/>
    <n v="13268.2765376509"/>
    <n v="28626"/>
    <n v="2134"/>
    <n v="569.65740000000005"/>
    <n v="42.4666"/>
    <m/>
    <m/>
    <m/>
    <m/>
    <n v="20732"/>
    <n v="371.1028"/>
    <m/>
    <m/>
    <n v="51492"/>
    <n v="983.22680000000003"/>
    <m/>
    <m/>
    <n v="0"/>
    <n v="983.22680000000003"/>
    <e v="#N/A"/>
    <e v="#N/A"/>
    <e v="#N/A"/>
    <n v="5970.7244419429053"/>
    <n v="5970.7244419429053"/>
    <n v="5970.7244419429053"/>
    <n v="433872.64278118446"/>
    <e v="#N/A"/>
  </r>
  <r>
    <s v="King's Road Medical Centre (AT Medics)Kensington and Chelsea SouthWest LondonE87063Feb11"/>
    <x v="150"/>
    <x v="17"/>
    <x v="6"/>
    <x v="151"/>
    <s v="E87063"/>
    <x v="3"/>
    <n v="11"/>
    <n v="13268.2765376509"/>
    <n v="11632"/>
    <n v="8552"/>
    <n v="231.47680000000003"/>
    <n v="170.1848"/>
    <m/>
    <m/>
    <m/>
    <m/>
    <n v="9908"/>
    <n v="177.35319999999999"/>
    <m/>
    <m/>
    <n v="30092"/>
    <n v="579.01480000000004"/>
    <m/>
    <m/>
    <n v="0"/>
    <n v="579.01480000000004"/>
    <e v="#N/A"/>
    <e v="#N/A"/>
    <e v="#N/A"/>
    <n v="5970.7244419429053"/>
    <n v="5970.7244419429053"/>
    <n v="5970.7244419429053"/>
    <n v="433872.64278118446"/>
    <e v="#N/A"/>
  </r>
  <r>
    <s v="King's Road Medical Centre (AT Medics)Kensington and Chelsea SouthWest LondonE87063Jan10"/>
    <x v="150"/>
    <x v="17"/>
    <x v="6"/>
    <x v="151"/>
    <s v="E87063"/>
    <x v="4"/>
    <n v="10"/>
    <n v="13268.2765376509"/>
    <n v="14676"/>
    <n v="6077"/>
    <n v="292.05240000000003"/>
    <n v="120.93230000000001"/>
    <m/>
    <m/>
    <m/>
    <m/>
    <n v="25107"/>
    <n v="449.4153"/>
    <m/>
    <m/>
    <n v="45860"/>
    <n v="862.40000000000009"/>
    <m/>
    <m/>
    <n v="0"/>
    <n v="862.40000000000009"/>
    <e v="#N/A"/>
    <e v="#N/A"/>
    <e v="#N/A"/>
    <n v="5970.7244419429053"/>
    <n v="5970.7244419429053"/>
    <n v="5970.7244419429053"/>
    <n v="433872.64278118446"/>
    <e v="#N/A"/>
  </r>
  <r>
    <s v="King's Road Medical Centre (AT Medics)Kensington and Chelsea SouthWest LondonE87063Jul4"/>
    <x v="150"/>
    <x v="17"/>
    <x v="6"/>
    <x v="151"/>
    <s v="E87063"/>
    <x v="5"/>
    <n v="4"/>
    <n v="13268.2765376509"/>
    <n v="15061"/>
    <n v="1738"/>
    <n v="278.62849999999997"/>
    <n v="32.152999999999999"/>
    <n v="15049"/>
    <n v="9743"/>
    <n v="299.4751"/>
    <n v="193.88570000000001"/>
    <n v="9494"/>
    <n v="169.9426"/>
    <n v="10994"/>
    <n v="241.86799999999999"/>
    <n v="26293"/>
    <n v="480.72410000000002"/>
    <n v="35786"/>
    <n v="735.22880000000009"/>
    <n v="0"/>
    <n v="480.72410000000002"/>
    <n v="735.22880000000009"/>
    <n v="254.50470000000007"/>
    <e v="#N/A"/>
    <n v="5970.7244419429053"/>
    <n v="5970.7244419429053"/>
    <n v="5970.7244419429053"/>
    <n v="433872.64278118446"/>
    <e v="#N/A"/>
  </r>
  <r>
    <s v="King's Road Medical Centre (AT Medics)Kensington and Chelsea SouthWest LondonE87063Jun3"/>
    <x v="150"/>
    <x v="17"/>
    <x v="6"/>
    <x v="151"/>
    <s v="E87063"/>
    <x v="6"/>
    <n v="3"/>
    <n v="13268.2765376509"/>
    <n v="26097"/>
    <n v="6411"/>
    <n v="482.79449999999997"/>
    <n v="118.6035"/>
    <n v="20763"/>
    <n v="20023"/>
    <n v="413.18370000000004"/>
    <n v="398.45770000000005"/>
    <n v="9510"/>
    <n v="170.22900000000001"/>
    <n v="10969"/>
    <n v="241.31800000000001"/>
    <n v="42018"/>
    <n v="771.62699999999995"/>
    <n v="51755"/>
    <n v="1052.9594000000002"/>
    <n v="0"/>
    <n v="771.62699999999995"/>
    <n v="1052.9594000000002"/>
    <n v="281.33240000000023"/>
    <e v="#N/A"/>
    <n v="5970.7244419429053"/>
    <n v="5970.7244419429053"/>
    <n v="5970.7244419429053"/>
    <n v="433872.64278118446"/>
    <e v="#N/A"/>
  </r>
  <r>
    <s v="King's Road Medical Centre (AT Medics)Kensington and Chelsea SouthWest LondonE87063Mar12"/>
    <x v="150"/>
    <x v="17"/>
    <x v="6"/>
    <x v="151"/>
    <s v="E87063"/>
    <x v="7"/>
    <n v="12"/>
    <n v="13268.2765376509"/>
    <n v="10718"/>
    <n v="24357"/>
    <n v="213.28820000000002"/>
    <n v="484.70430000000005"/>
    <m/>
    <m/>
    <m/>
    <m/>
    <n v="12486"/>
    <n v="223.49940000000001"/>
    <m/>
    <m/>
    <n v="47561"/>
    <n v="921.4919000000001"/>
    <m/>
    <m/>
    <n v="0"/>
    <n v="921.4919000000001"/>
    <e v="#N/A"/>
    <e v="#N/A"/>
    <e v="#N/A"/>
    <n v="5970.7244419429053"/>
    <n v="5970.7244419429053"/>
    <n v="5970.7244419429053"/>
    <n v="433872.64278118446"/>
    <e v="#N/A"/>
  </r>
  <r>
    <s v="King's Road Medical Centre (AT Medics)Kensington and Chelsea SouthWest LondonE87063May2"/>
    <x v="150"/>
    <x v="17"/>
    <x v="6"/>
    <x v="151"/>
    <s v="E87063"/>
    <x v="8"/>
    <n v="2"/>
    <n v="13268.2765376509"/>
    <n v="14452"/>
    <n v="5091"/>
    <n v="267.36199999999997"/>
    <n v="94.183499999999995"/>
    <n v="18578"/>
    <n v="8940"/>
    <n v="369.7022"/>
    <n v="177.90600000000001"/>
    <n v="10006"/>
    <n v="179.10740000000001"/>
    <n v="11225"/>
    <n v="246.95"/>
    <n v="29549"/>
    <n v="540.65289999999993"/>
    <n v="38743"/>
    <n v="794.55819999999994"/>
    <n v="0"/>
    <n v="540.65289999999993"/>
    <n v="794.55819999999994"/>
    <n v="253.90530000000001"/>
    <e v="#N/A"/>
    <n v="5970.7244419429053"/>
    <n v="5970.7244419429053"/>
    <n v="5970.7244419429053"/>
    <n v="433872.64278118446"/>
    <e v="#N/A"/>
  </r>
  <r>
    <s v="King's Road Medical Centre (AT Medics)Kensington and Chelsea SouthWest LondonE87063Nov8"/>
    <x v="150"/>
    <x v="17"/>
    <x v="6"/>
    <x v="151"/>
    <s v="E87063"/>
    <x v="9"/>
    <n v="8"/>
    <n v="13268.2765376509"/>
    <n v="91624"/>
    <n v="3101"/>
    <n v="1823.3176000000001"/>
    <n v="61.709900000000005"/>
    <m/>
    <m/>
    <m/>
    <m/>
    <n v="9444"/>
    <n v="169.04759999999999"/>
    <m/>
    <m/>
    <n v="104169"/>
    <n v="2054.0751"/>
    <m/>
    <m/>
    <n v="0"/>
    <n v="2054.0751"/>
    <e v="#N/A"/>
    <e v="#N/A"/>
    <e v="#N/A"/>
    <n v="5970.7244419429053"/>
    <n v="5970.7244419429053"/>
    <n v="5970.7244419429053"/>
    <n v="433872.64278118446"/>
    <e v="#N/A"/>
  </r>
  <r>
    <s v="King's Road Medical Centre (AT Medics)Kensington and Chelsea SouthWest LondonE87063Oct7"/>
    <x v="150"/>
    <x v="17"/>
    <x v="6"/>
    <x v="151"/>
    <s v="E87063"/>
    <x v="10"/>
    <n v="7"/>
    <n v="13268.2765376509"/>
    <n v="7470"/>
    <n v="8907"/>
    <n v="148.65300000000002"/>
    <n v="177.24930000000001"/>
    <n v="0"/>
    <n v="14493"/>
    <n v="0"/>
    <n v="326.09249999999997"/>
    <n v="10972"/>
    <n v="196.39879999999999"/>
    <n v="11879"/>
    <n v="261.33800000000002"/>
    <n v="27349"/>
    <n v="522.30110000000002"/>
    <n v="26372"/>
    <n v="587.43049999999994"/>
    <n v="0"/>
    <n v="522.30110000000002"/>
    <n v="587.43049999999994"/>
    <n v="65.129399999999919"/>
    <e v="#N/A"/>
    <n v="5970.7244419429053"/>
    <n v="5970.7244419429053"/>
    <n v="5970.7244419429053"/>
    <n v="433872.64278118446"/>
    <e v="#N/A"/>
  </r>
  <r>
    <s v="King's Road Medical Centre (AT Medics)Kensington and Chelsea SouthWest LondonE87063Sep6"/>
    <x v="150"/>
    <x v="17"/>
    <x v="6"/>
    <x v="151"/>
    <s v="E87063"/>
    <x v="11"/>
    <n v="6"/>
    <n v="13268.2765376509"/>
    <n v="6562"/>
    <n v="5916"/>
    <n v="130.5838"/>
    <n v="117.72840000000001"/>
    <n v="10272"/>
    <n v="9939"/>
    <n v="231.12"/>
    <n v="223.6275"/>
    <n v="9867"/>
    <n v="176.61930000000001"/>
    <n v="13083"/>
    <n v="287.82600000000002"/>
    <n v="22345"/>
    <n v="424.93150000000003"/>
    <n v="33294"/>
    <n v="742.57349999999997"/>
    <n v="0"/>
    <n v="424.93150000000003"/>
    <n v="742.57349999999997"/>
    <n v="317.64199999999994"/>
    <e v="#N/A"/>
    <n v="5970.7244419429053"/>
    <n v="5970.7244419429053"/>
    <n v="5970.7244419429053"/>
    <n v="433872.64278118446"/>
    <e v="#N/A"/>
  </r>
  <r>
    <s v="KINGSBURY HEALTH AND WELLBEINGK&amp;W NorthBrentE84078Apr1"/>
    <x v="151"/>
    <x v="15"/>
    <x v="3"/>
    <x v="152"/>
    <s v="E84078"/>
    <x v="0"/>
    <n v="1"/>
    <n v="4464.7777983533497"/>
    <n v="10139"/>
    <n v="0"/>
    <n v="187.57149999999999"/>
    <n v="0"/>
    <n v="11839"/>
    <n v="4"/>
    <n v="235.59610000000001"/>
    <n v="7.9600000000000004E-2"/>
    <n v="3196"/>
    <n v="57.208399999999997"/>
    <n v="3896"/>
    <n v="85.712000000000003"/>
    <n v="13335"/>
    <n v="244.7799"/>
    <n v="15739"/>
    <n v="321.3877"/>
    <n v="0"/>
    <n v="244.7799"/>
    <n v="321.3877"/>
    <n v="76.607799999999997"/>
    <n v="321.3877"/>
    <n v="2009.1500092590074"/>
    <n v="2009.1500092590074"/>
    <n v="2009.1500092590074"/>
    <n v="145998.23400615455"/>
    <n v="0"/>
  </r>
  <r>
    <s v="KINGSBURY HEALTH AND WELLBEINGK&amp;W NorthBrentE84078Aug5"/>
    <x v="151"/>
    <x v="15"/>
    <x v="3"/>
    <x v="152"/>
    <s v="E84078"/>
    <x v="1"/>
    <n v="5"/>
    <n v="4464.7777983533497"/>
    <n v="12663"/>
    <n v="0"/>
    <n v="234.26549999999997"/>
    <n v="0"/>
    <n v="11120"/>
    <n v="4"/>
    <n v="221.28800000000001"/>
    <n v="7.9600000000000004E-2"/>
    <n v="4196"/>
    <n v="75.108400000000003"/>
    <n v="3938"/>
    <n v="86.635999999999996"/>
    <n v="16859"/>
    <n v="309.37389999999999"/>
    <n v="15062"/>
    <n v="308.00360000000001"/>
    <n v="0"/>
    <n v="309.37389999999999"/>
    <n v="308.00360000000001"/>
    <n v="-1.3702999999999861"/>
    <n v="629.3913"/>
    <n v="2009.1500092590074"/>
    <n v="2009.1500092590074"/>
    <n v="2009.1500092590074"/>
    <n v="145998.23400615455"/>
    <n v="0"/>
  </r>
  <r>
    <s v="KINGSBURY HEALTH AND WELLBEINGK&amp;W NorthBrentE84078Dec9"/>
    <x v="151"/>
    <x v="15"/>
    <x v="3"/>
    <x v="152"/>
    <s v="E84078"/>
    <x v="2"/>
    <n v="9"/>
    <n v="4464.7777983533497"/>
    <n v="10677"/>
    <n v="0"/>
    <n v="212.47230000000002"/>
    <n v="0"/>
    <m/>
    <m/>
    <m/>
    <m/>
    <n v="2639"/>
    <n v="47.238100000000003"/>
    <m/>
    <m/>
    <n v="13316"/>
    <n v="259.71040000000005"/>
    <m/>
    <m/>
    <n v="0"/>
    <n v="259.71040000000005"/>
    <e v="#N/A"/>
    <e v="#N/A"/>
    <e v="#N/A"/>
    <n v="2009.1500092590074"/>
    <n v="2009.1500092590074"/>
    <n v="2009.1500092590074"/>
    <n v="145998.23400615455"/>
    <e v="#N/A"/>
  </r>
  <r>
    <s v="KINGSBURY HEALTH AND WELLBEINGK&amp;W NorthBrentE84078Feb11"/>
    <x v="151"/>
    <x v="15"/>
    <x v="3"/>
    <x v="152"/>
    <s v="E84078"/>
    <x v="3"/>
    <n v="11"/>
    <n v="4464.7777983533497"/>
    <n v="12726"/>
    <n v="5"/>
    <n v="253.2474"/>
    <n v="9.9500000000000005E-2"/>
    <m/>
    <m/>
    <m/>
    <m/>
    <n v="3045"/>
    <n v="54.505499999999998"/>
    <m/>
    <m/>
    <n v="15776"/>
    <n v="307.85239999999999"/>
    <m/>
    <m/>
    <n v="0"/>
    <n v="307.85239999999999"/>
    <e v="#N/A"/>
    <e v="#N/A"/>
    <e v="#N/A"/>
    <n v="2009.1500092590074"/>
    <n v="2009.1500092590074"/>
    <n v="2009.1500092590074"/>
    <n v="145998.23400615455"/>
    <e v="#N/A"/>
  </r>
  <r>
    <s v="KINGSBURY HEALTH AND WELLBEINGK&amp;W NorthBrentE84078Jan10"/>
    <x v="151"/>
    <x v="15"/>
    <x v="3"/>
    <x v="152"/>
    <s v="E84078"/>
    <x v="4"/>
    <n v="10"/>
    <n v="4464.7777983533497"/>
    <n v="11000"/>
    <n v="5"/>
    <n v="218.9"/>
    <n v="9.9500000000000005E-2"/>
    <m/>
    <m/>
    <m/>
    <m/>
    <n v="2882"/>
    <n v="51.587800000000001"/>
    <m/>
    <m/>
    <n v="13887"/>
    <n v="270.58730000000003"/>
    <m/>
    <m/>
    <n v="0"/>
    <n v="270.58730000000003"/>
    <e v="#N/A"/>
    <e v="#N/A"/>
    <e v="#N/A"/>
    <n v="2009.1500092590074"/>
    <n v="2009.1500092590074"/>
    <n v="2009.1500092590074"/>
    <n v="145998.23400615455"/>
    <e v="#N/A"/>
  </r>
  <r>
    <s v="KINGSBURY HEALTH AND WELLBEINGK&amp;W NorthBrentE84078Jul4"/>
    <x v="151"/>
    <x v="15"/>
    <x v="3"/>
    <x v="152"/>
    <s v="E84078"/>
    <x v="5"/>
    <n v="4"/>
    <n v="4464.7777983533497"/>
    <n v="11971"/>
    <n v="0"/>
    <n v="221.46349999999998"/>
    <n v="0"/>
    <n v="10171"/>
    <n v="0"/>
    <n v="202.40290000000002"/>
    <n v="0"/>
    <n v="4043"/>
    <n v="72.369699999999995"/>
    <n v="4164"/>
    <n v="91.608000000000004"/>
    <n v="16014"/>
    <n v="293.83319999999998"/>
    <n v="14335"/>
    <n v="294.01089999999999"/>
    <n v="0"/>
    <n v="293.83319999999998"/>
    <n v="294.01089999999999"/>
    <n v="0.17770000000001573"/>
    <e v="#N/A"/>
    <n v="2009.1500092590074"/>
    <n v="2009.1500092590074"/>
    <n v="2009.1500092590074"/>
    <n v="145998.23400615455"/>
    <e v="#N/A"/>
  </r>
  <r>
    <s v="KINGSBURY HEALTH AND WELLBEINGK&amp;W NorthBrentE84078Jun3"/>
    <x v="151"/>
    <x v="15"/>
    <x v="3"/>
    <x v="152"/>
    <s v="E84078"/>
    <x v="6"/>
    <n v="3"/>
    <n v="4464.7777983533497"/>
    <n v="12573"/>
    <n v="0"/>
    <n v="232.60049999999998"/>
    <n v="0"/>
    <n v="11943"/>
    <n v="3"/>
    <n v="237.66570000000002"/>
    <n v="5.9700000000000003E-2"/>
    <n v="4531"/>
    <n v="81.104900000000001"/>
    <n v="4288"/>
    <n v="94.335999999999999"/>
    <n v="17104"/>
    <n v="313.7054"/>
    <n v="16234"/>
    <n v="332.06139999999999"/>
    <n v="0"/>
    <n v="313.7054"/>
    <n v="332.06139999999999"/>
    <n v="18.355999999999995"/>
    <e v="#N/A"/>
    <n v="2009.1500092590074"/>
    <n v="2009.1500092590074"/>
    <n v="2009.1500092590074"/>
    <n v="145998.23400615455"/>
    <e v="#N/A"/>
  </r>
  <r>
    <s v="KINGSBURY HEALTH AND WELLBEINGK&amp;W NorthBrentE84078Mar12"/>
    <x v="151"/>
    <x v="15"/>
    <x v="3"/>
    <x v="152"/>
    <s v="E84078"/>
    <x v="7"/>
    <n v="12"/>
    <n v="4464.7777983533497"/>
    <n v="12164"/>
    <n v="0"/>
    <n v="242.06360000000001"/>
    <n v="0"/>
    <m/>
    <m/>
    <m/>
    <m/>
    <n v="3650"/>
    <n v="65.334999999999994"/>
    <m/>
    <m/>
    <n v="15814"/>
    <n v="307.39859999999999"/>
    <m/>
    <m/>
    <n v="0"/>
    <n v="307.39859999999999"/>
    <e v="#N/A"/>
    <e v="#N/A"/>
    <e v="#N/A"/>
    <n v="2009.1500092590074"/>
    <n v="2009.1500092590074"/>
    <n v="2009.1500092590074"/>
    <n v="145998.23400615455"/>
    <e v="#N/A"/>
  </r>
  <r>
    <s v="KINGSBURY HEALTH AND WELLBEINGK&amp;W NorthBrentE84078May2"/>
    <x v="151"/>
    <x v="15"/>
    <x v="3"/>
    <x v="152"/>
    <s v="E84078"/>
    <x v="8"/>
    <n v="2"/>
    <n v="4464.7777983533497"/>
    <n v="12193"/>
    <n v="0"/>
    <n v="225.57049999999998"/>
    <n v="0"/>
    <n v="8962"/>
    <n v="1"/>
    <n v="178.34380000000002"/>
    <n v="1.9900000000000001E-2"/>
    <n v="4366"/>
    <n v="78.151399999999995"/>
    <n v="3811"/>
    <n v="83.841999999999999"/>
    <n v="16559"/>
    <n v="303.72190000000001"/>
    <n v="12774"/>
    <n v="262.20570000000004"/>
    <n v="0"/>
    <n v="303.72190000000001"/>
    <n v="262.20570000000004"/>
    <n v="-41.516199999999969"/>
    <e v="#N/A"/>
    <n v="2009.1500092590074"/>
    <n v="2009.1500092590074"/>
    <n v="2009.1500092590074"/>
    <n v="145998.23400615455"/>
    <e v="#N/A"/>
  </r>
  <r>
    <s v="KINGSBURY HEALTH AND WELLBEINGK&amp;W NorthBrentE84078Nov8"/>
    <x v="151"/>
    <x v="15"/>
    <x v="3"/>
    <x v="152"/>
    <s v="E84078"/>
    <x v="9"/>
    <n v="8"/>
    <n v="4464.7777983533497"/>
    <n v="12018"/>
    <n v="2"/>
    <n v="239.15820000000002"/>
    <n v="3.9800000000000002E-2"/>
    <m/>
    <m/>
    <m/>
    <m/>
    <n v="2688"/>
    <n v="48.115200000000002"/>
    <m/>
    <m/>
    <n v="14708"/>
    <n v="287.31320000000005"/>
    <m/>
    <m/>
    <n v="0"/>
    <n v="287.31320000000005"/>
    <e v="#N/A"/>
    <e v="#N/A"/>
    <e v="#N/A"/>
    <n v="2009.1500092590074"/>
    <n v="2009.1500092590074"/>
    <n v="2009.1500092590074"/>
    <n v="145998.23400615455"/>
    <e v="#N/A"/>
  </r>
  <r>
    <s v="KINGSBURY HEALTH AND WELLBEINGK&amp;W NorthBrentE84078Oct7"/>
    <x v="151"/>
    <x v="15"/>
    <x v="3"/>
    <x v="152"/>
    <s v="E84078"/>
    <x v="10"/>
    <n v="7"/>
    <n v="4464.7777983533497"/>
    <n v="13771"/>
    <n v="1208"/>
    <n v="274.04290000000003"/>
    <n v="24.039200000000001"/>
    <n v="0"/>
    <n v="948"/>
    <n v="0"/>
    <n v="21.33"/>
    <n v="4143"/>
    <n v="74.159700000000001"/>
    <n v="5388"/>
    <n v="118.536"/>
    <n v="19122"/>
    <n v="372.24180000000001"/>
    <n v="6336"/>
    <n v="139.86599999999999"/>
    <n v="0"/>
    <n v="372.24180000000001"/>
    <n v="139.86599999999999"/>
    <n v="-232.37580000000003"/>
    <e v="#N/A"/>
    <n v="2009.1500092590074"/>
    <n v="2009.1500092590074"/>
    <n v="2009.1500092590074"/>
    <n v="145998.23400615455"/>
    <e v="#N/A"/>
  </r>
  <r>
    <s v="KINGSBURY HEALTH AND WELLBEINGK&amp;W NorthBrentE84078Sep6"/>
    <x v="151"/>
    <x v="15"/>
    <x v="3"/>
    <x v="152"/>
    <s v="E84078"/>
    <x v="11"/>
    <n v="6"/>
    <n v="4464.7777983533497"/>
    <n v="17956"/>
    <n v="3111"/>
    <n v="357.32440000000003"/>
    <n v="61.908900000000003"/>
    <n v="12303"/>
    <n v="2"/>
    <n v="276.8175"/>
    <n v="4.4999999999999998E-2"/>
    <n v="5953"/>
    <n v="106.5587"/>
    <n v="4133"/>
    <n v="90.926000000000002"/>
    <n v="27020"/>
    <n v="525.79200000000003"/>
    <n v="16438"/>
    <n v="367.7885"/>
    <n v="0"/>
    <n v="525.79200000000003"/>
    <n v="367.7885"/>
    <n v="-158.00350000000003"/>
    <e v="#N/A"/>
    <n v="2009.1500092590074"/>
    <n v="2009.1500092590074"/>
    <n v="2009.1500092590074"/>
    <n v="145998.23400615455"/>
    <e v="#N/A"/>
  </r>
  <r>
    <s v="Knightsbridge Medical CentreBrompton Health PCNWest LondonE87738Apr1"/>
    <x v="152"/>
    <x v="36"/>
    <x v="6"/>
    <x v="153"/>
    <s v="E87738"/>
    <x v="0"/>
    <n v="1"/>
    <n v="12908.483619434401"/>
    <n v="5185"/>
    <n v="0"/>
    <n v="95.922499999999999"/>
    <n v="0"/>
    <n v="15007"/>
    <n v="37"/>
    <n v="298.63929999999999"/>
    <n v="0.73630000000000007"/>
    <n v="1905"/>
    <n v="34.099499999999999"/>
    <n v="2643"/>
    <n v="58.146000000000001"/>
    <n v="7090"/>
    <n v="130.02199999999999"/>
    <n v="17687"/>
    <n v="357.52160000000003"/>
    <n v="0"/>
    <n v="130.02199999999999"/>
    <n v="357.52160000000003"/>
    <n v="227.49960000000004"/>
    <n v="357.52160000000003"/>
    <n v="5808.8176287454808"/>
    <n v="5808.8176287454808"/>
    <n v="5808.8176287454808"/>
    <n v="422107.41435550497"/>
    <n v="0"/>
  </r>
  <r>
    <s v="Knightsbridge Medical CentreBrompton Health PCNWest LondonE87738Aug5"/>
    <x v="152"/>
    <x v="36"/>
    <x v="6"/>
    <x v="153"/>
    <s v="E87738"/>
    <x v="1"/>
    <n v="5"/>
    <n v="12908.483619434401"/>
    <n v="7512"/>
    <n v="4"/>
    <n v="138.97199999999998"/>
    <n v="7.3999999999999996E-2"/>
    <n v="8429"/>
    <n v="5"/>
    <n v="167.7371"/>
    <n v="9.9500000000000005E-2"/>
    <n v="2260"/>
    <n v="40.454000000000001"/>
    <n v="2441"/>
    <n v="53.701999999999998"/>
    <n v="9776"/>
    <n v="179.5"/>
    <n v="10875"/>
    <n v="221.5386"/>
    <n v="0"/>
    <n v="179.5"/>
    <n v="221.5386"/>
    <n v="42.038600000000002"/>
    <n v="579.06020000000001"/>
    <n v="5808.8176287454808"/>
    <n v="5808.8176287454808"/>
    <n v="5808.8176287454808"/>
    <n v="422107.41435550497"/>
    <n v="0"/>
  </r>
  <r>
    <s v="Knightsbridge Medical CentreBrompton Health PCNWest LondonE87738Dec9"/>
    <x v="152"/>
    <x v="36"/>
    <x v="6"/>
    <x v="153"/>
    <s v="E87738"/>
    <x v="2"/>
    <n v="9"/>
    <n v="12908.483619434401"/>
    <n v="7650"/>
    <n v="2"/>
    <n v="152.23500000000001"/>
    <n v="3.9800000000000002E-2"/>
    <m/>
    <m/>
    <m/>
    <m/>
    <n v="2165"/>
    <n v="38.753500000000003"/>
    <m/>
    <m/>
    <n v="9817"/>
    <n v="191.02830000000003"/>
    <m/>
    <m/>
    <n v="0"/>
    <n v="191.02830000000003"/>
    <e v="#N/A"/>
    <e v="#N/A"/>
    <e v="#N/A"/>
    <n v="5808.8176287454808"/>
    <n v="5808.8176287454808"/>
    <n v="5808.8176287454808"/>
    <n v="422107.41435550497"/>
    <e v="#N/A"/>
  </r>
  <r>
    <s v="Knightsbridge Medical CentreBrompton Health PCNWest LondonE87738Feb11"/>
    <x v="152"/>
    <x v="36"/>
    <x v="6"/>
    <x v="153"/>
    <s v="E87738"/>
    <x v="3"/>
    <n v="11"/>
    <n v="12908.483619434401"/>
    <n v="8362"/>
    <n v="17"/>
    <n v="166.40380000000002"/>
    <n v="0.33830000000000005"/>
    <m/>
    <m/>
    <m/>
    <m/>
    <n v="2454"/>
    <n v="43.926600000000001"/>
    <m/>
    <m/>
    <n v="10833"/>
    <n v="210.66870000000003"/>
    <m/>
    <m/>
    <n v="0"/>
    <n v="210.66870000000003"/>
    <e v="#N/A"/>
    <e v="#N/A"/>
    <e v="#N/A"/>
    <n v="5808.8176287454808"/>
    <n v="5808.8176287454808"/>
    <n v="5808.8176287454808"/>
    <n v="422107.41435550497"/>
    <e v="#N/A"/>
  </r>
  <r>
    <s v="Knightsbridge Medical CentreBrompton Health PCNWest LondonE87738Jan10"/>
    <x v="152"/>
    <x v="36"/>
    <x v="6"/>
    <x v="153"/>
    <s v="E87738"/>
    <x v="4"/>
    <n v="10"/>
    <n v="12908.483619434401"/>
    <n v="7768"/>
    <n v="19"/>
    <n v="154.58320000000001"/>
    <n v="0.37809999999999999"/>
    <m/>
    <m/>
    <m/>
    <m/>
    <n v="2846"/>
    <n v="50.943399999999997"/>
    <m/>
    <m/>
    <n v="10633"/>
    <n v="205.90469999999999"/>
    <m/>
    <m/>
    <n v="0"/>
    <n v="205.90469999999999"/>
    <e v="#N/A"/>
    <e v="#N/A"/>
    <e v="#N/A"/>
    <n v="5808.8176287454808"/>
    <n v="5808.8176287454808"/>
    <n v="5808.8176287454808"/>
    <n v="422107.41435550497"/>
    <e v="#N/A"/>
  </r>
  <r>
    <s v="Knightsbridge Medical CentreBrompton Health PCNWest LondonE87738Jul4"/>
    <x v="152"/>
    <x v="36"/>
    <x v="6"/>
    <x v="153"/>
    <s v="E87738"/>
    <x v="5"/>
    <n v="4"/>
    <n v="12908.483619434401"/>
    <n v="6436"/>
    <n v="6"/>
    <n v="119.06599999999999"/>
    <n v="0.11099999999999999"/>
    <n v="8369"/>
    <n v="10"/>
    <n v="166.54310000000001"/>
    <n v="0.19900000000000001"/>
    <n v="2302"/>
    <n v="41.205800000000004"/>
    <n v="2755"/>
    <n v="60.61"/>
    <n v="8744"/>
    <n v="160.3828"/>
    <n v="11134"/>
    <n v="227.35210000000001"/>
    <n v="0"/>
    <n v="160.3828"/>
    <n v="227.35210000000001"/>
    <n v="66.969300000000004"/>
    <e v="#N/A"/>
    <n v="5808.8176287454808"/>
    <n v="5808.8176287454808"/>
    <n v="5808.8176287454808"/>
    <n v="422107.41435550497"/>
    <e v="#N/A"/>
  </r>
  <r>
    <s v="Knightsbridge Medical CentreBrompton Health PCNWest LondonE87738Jun3"/>
    <x v="152"/>
    <x v="36"/>
    <x v="6"/>
    <x v="153"/>
    <s v="E87738"/>
    <x v="6"/>
    <n v="3"/>
    <n v="12908.483619434401"/>
    <n v="6416"/>
    <n v="7"/>
    <n v="118.696"/>
    <n v="0.1295"/>
    <n v="9280"/>
    <n v="17"/>
    <n v="184.672"/>
    <n v="0.33830000000000005"/>
    <n v="2458"/>
    <n v="43.998199999999997"/>
    <n v="2631"/>
    <n v="57.881999999999998"/>
    <n v="8881"/>
    <n v="162.82369999999997"/>
    <n v="11928"/>
    <n v="242.89230000000001"/>
    <n v="0"/>
    <n v="162.82369999999997"/>
    <n v="242.89230000000001"/>
    <n v="80.068600000000032"/>
    <e v="#N/A"/>
    <n v="5808.8176287454808"/>
    <n v="5808.8176287454808"/>
    <n v="5808.8176287454808"/>
    <n v="422107.41435550497"/>
    <e v="#N/A"/>
  </r>
  <r>
    <s v="Knightsbridge Medical CentreBrompton Health PCNWest LondonE87738Mar12"/>
    <x v="152"/>
    <x v="36"/>
    <x v="6"/>
    <x v="153"/>
    <s v="E87738"/>
    <x v="7"/>
    <n v="12"/>
    <n v="12908.483619434401"/>
    <n v="7929"/>
    <n v="34"/>
    <n v="157.78710000000001"/>
    <n v="0.67660000000000009"/>
    <m/>
    <m/>
    <m/>
    <m/>
    <n v="2270"/>
    <n v="40.633000000000003"/>
    <m/>
    <m/>
    <n v="10233"/>
    <n v="199.09670000000003"/>
    <m/>
    <m/>
    <n v="0"/>
    <n v="199.09670000000003"/>
    <e v="#N/A"/>
    <e v="#N/A"/>
    <e v="#N/A"/>
    <n v="5808.8176287454808"/>
    <n v="5808.8176287454808"/>
    <n v="5808.8176287454808"/>
    <n v="422107.41435550497"/>
    <e v="#N/A"/>
  </r>
  <r>
    <s v="Knightsbridge Medical CentreBrompton Health PCNWest LondonE87738May2"/>
    <x v="152"/>
    <x v="36"/>
    <x v="6"/>
    <x v="153"/>
    <s v="E87738"/>
    <x v="8"/>
    <n v="2"/>
    <n v="12908.483619434401"/>
    <n v="5573"/>
    <n v="0"/>
    <n v="103.1005"/>
    <n v="0"/>
    <n v="7988"/>
    <n v="33"/>
    <n v="158.96120000000002"/>
    <n v="0.65670000000000006"/>
    <n v="2411"/>
    <n v="43.1569"/>
    <n v="2597"/>
    <n v="57.134"/>
    <n v="7984"/>
    <n v="146.25739999999999"/>
    <n v="10618"/>
    <n v="216.75190000000003"/>
    <n v="0"/>
    <n v="146.25739999999999"/>
    <n v="216.75190000000003"/>
    <n v="70.494500000000045"/>
    <e v="#N/A"/>
    <n v="5808.8176287454808"/>
    <n v="5808.8176287454808"/>
    <n v="5808.8176287454808"/>
    <n v="422107.41435550497"/>
    <e v="#N/A"/>
  </r>
  <r>
    <s v="Knightsbridge Medical CentreBrompton Health PCNWest LondonE87738Nov8"/>
    <x v="152"/>
    <x v="36"/>
    <x v="6"/>
    <x v="153"/>
    <s v="E87738"/>
    <x v="9"/>
    <n v="8"/>
    <n v="12908.483619434401"/>
    <n v="9136"/>
    <n v="3"/>
    <n v="181.8064"/>
    <n v="5.9700000000000003E-2"/>
    <m/>
    <m/>
    <m/>
    <m/>
    <n v="2615"/>
    <n v="46.808500000000002"/>
    <m/>
    <m/>
    <n v="11754"/>
    <n v="228.6746"/>
    <m/>
    <m/>
    <n v="0"/>
    <n v="228.6746"/>
    <e v="#N/A"/>
    <e v="#N/A"/>
    <e v="#N/A"/>
    <n v="5808.8176287454808"/>
    <n v="5808.8176287454808"/>
    <n v="5808.8176287454808"/>
    <n v="422107.41435550497"/>
    <e v="#N/A"/>
  </r>
  <r>
    <s v="Knightsbridge Medical CentreBrompton Health PCNWest LondonE87738Oct7"/>
    <x v="152"/>
    <x v="36"/>
    <x v="6"/>
    <x v="153"/>
    <s v="E87738"/>
    <x v="10"/>
    <n v="7"/>
    <n v="12908.483619434401"/>
    <n v="6490"/>
    <n v="6"/>
    <n v="129.15100000000001"/>
    <n v="0.11940000000000001"/>
    <n v="0"/>
    <n v="6"/>
    <n v="0"/>
    <n v="0.13500000000000001"/>
    <n v="3250"/>
    <n v="58.174999999999997"/>
    <n v="3735"/>
    <n v="82.17"/>
    <n v="9746"/>
    <n v="187.44540000000001"/>
    <n v="3741"/>
    <n v="82.305000000000007"/>
    <n v="0"/>
    <n v="187.44540000000001"/>
    <n v="82.305000000000007"/>
    <n v="-105.1404"/>
    <e v="#N/A"/>
    <n v="5808.8176287454808"/>
    <n v="5808.8176287454808"/>
    <n v="5808.8176287454808"/>
    <n v="422107.41435550497"/>
    <e v="#N/A"/>
  </r>
  <r>
    <s v="Knightsbridge Medical CentreBrompton Health PCNWest LondonE87738Sep6"/>
    <x v="152"/>
    <x v="36"/>
    <x v="6"/>
    <x v="153"/>
    <s v="E87738"/>
    <x v="11"/>
    <n v="6"/>
    <n v="12908.483619434401"/>
    <n v="7126"/>
    <n v="6611"/>
    <n v="141.8074"/>
    <n v="131.55889999999999"/>
    <n v="9973"/>
    <n v="7585"/>
    <n v="224.39249999999998"/>
    <n v="170.66249999999999"/>
    <n v="3315"/>
    <n v="59.338500000000003"/>
    <n v="2943"/>
    <n v="64.745999999999995"/>
    <n v="17052"/>
    <n v="332.70480000000003"/>
    <n v="20501"/>
    <n v="459.80099999999993"/>
    <n v="0"/>
    <n v="332.70480000000003"/>
    <n v="459.80099999999993"/>
    <n v="127.0961999999999"/>
    <e v="#N/A"/>
    <n v="5808.8176287454808"/>
    <n v="5808.8176287454808"/>
    <n v="5808.8176287454808"/>
    <n v="422107.41435550497"/>
    <e v="#N/A"/>
  </r>
  <r>
    <s v="KS MEDICAL CENTRENorth SouthallEalingE85012Apr1"/>
    <x v="153"/>
    <x v="32"/>
    <x v="2"/>
    <x v="154"/>
    <s v="E85012"/>
    <x v="0"/>
    <n v="1"/>
    <n v="5937.0060880829897"/>
    <n v="8384"/>
    <n v="12"/>
    <n v="155.10399999999998"/>
    <n v="0.22199999999999998"/>
    <n v="2086"/>
    <n v="66"/>
    <n v="41.511400000000002"/>
    <n v="1.3134000000000001"/>
    <n v="1275"/>
    <n v="22.822500000000002"/>
    <n v="1769"/>
    <n v="38.917999999999999"/>
    <n v="9671"/>
    <n v="178.14849999999998"/>
    <n v="3921"/>
    <n v="81.742800000000003"/>
    <n v="0"/>
    <n v="178.14849999999998"/>
    <n v="81.742800000000003"/>
    <n v="-96.405699999999982"/>
    <n v="81.742800000000003"/>
    <n v="2671.6527396373453"/>
    <n v="2671.6527396373453"/>
    <n v="2671.6527396373453"/>
    <n v="194140.09908031378"/>
    <n v="0"/>
  </r>
  <r>
    <s v="KS MEDICAL CENTRENorth SouthallEalingE85012Aug5"/>
    <x v="153"/>
    <x v="32"/>
    <x v="2"/>
    <x v="154"/>
    <s v="E85012"/>
    <x v="1"/>
    <n v="5"/>
    <n v="5937.0060880829897"/>
    <n v="12049"/>
    <n v="0"/>
    <n v="222.90649999999999"/>
    <n v="0"/>
    <n v="1852"/>
    <n v="3"/>
    <n v="36.854800000000004"/>
    <n v="5.9700000000000003E-2"/>
    <n v="2946"/>
    <n v="52.733400000000003"/>
    <n v="1544"/>
    <n v="33.968000000000004"/>
    <n v="14995"/>
    <n v="275.63990000000001"/>
    <n v="3399"/>
    <n v="70.882500000000007"/>
    <n v="0"/>
    <n v="275.63990000000001"/>
    <n v="70.882500000000007"/>
    <n v="-204.75740000000002"/>
    <n v="152.62530000000001"/>
    <n v="2671.6527396373453"/>
    <n v="2671.6527396373453"/>
    <n v="2671.6527396373453"/>
    <n v="194140.09908031378"/>
    <n v="0"/>
  </r>
  <r>
    <s v="KS MEDICAL CENTRENorth SouthallEalingE85012Dec9"/>
    <x v="153"/>
    <x v="32"/>
    <x v="2"/>
    <x v="154"/>
    <s v="E85012"/>
    <x v="2"/>
    <n v="9"/>
    <n v="5937.0060880829897"/>
    <n v="1953"/>
    <n v="8"/>
    <n v="38.864699999999999"/>
    <n v="0.15920000000000001"/>
    <m/>
    <m/>
    <m/>
    <m/>
    <n v="1729"/>
    <n v="30.949100000000001"/>
    <m/>
    <m/>
    <n v="3690"/>
    <n v="69.972999999999999"/>
    <m/>
    <m/>
    <n v="0"/>
    <n v="69.972999999999999"/>
    <e v="#N/A"/>
    <e v="#N/A"/>
    <e v="#N/A"/>
    <n v="2671.6527396373453"/>
    <n v="2671.6527396373453"/>
    <n v="2671.6527396373453"/>
    <n v="194140.09908031378"/>
    <e v="#N/A"/>
  </r>
  <r>
    <s v="KS MEDICAL CENTRENorth SouthallEalingE85012Feb11"/>
    <x v="153"/>
    <x v="32"/>
    <x v="2"/>
    <x v="154"/>
    <s v="E85012"/>
    <x v="3"/>
    <n v="11"/>
    <n v="5937.0060880829897"/>
    <n v="5786"/>
    <n v="2"/>
    <n v="115.1414"/>
    <n v="3.9800000000000002E-2"/>
    <m/>
    <m/>
    <m/>
    <m/>
    <n v="1796"/>
    <n v="32.148400000000002"/>
    <m/>
    <m/>
    <n v="7584"/>
    <n v="147.3296"/>
    <m/>
    <m/>
    <n v="0"/>
    <n v="147.3296"/>
    <e v="#N/A"/>
    <e v="#N/A"/>
    <e v="#N/A"/>
    <n v="2671.6527396373453"/>
    <n v="2671.6527396373453"/>
    <n v="2671.6527396373453"/>
    <n v="194140.09908031378"/>
    <e v="#N/A"/>
  </r>
  <r>
    <s v="KS MEDICAL CENTRENorth SouthallEalingE85012Jan10"/>
    <x v="153"/>
    <x v="32"/>
    <x v="2"/>
    <x v="154"/>
    <s v="E85012"/>
    <x v="4"/>
    <n v="10"/>
    <n v="5937.0060880829897"/>
    <n v="9108"/>
    <n v="1739"/>
    <n v="181.2492"/>
    <n v="34.606100000000005"/>
    <m/>
    <m/>
    <m/>
    <m/>
    <n v="2383"/>
    <n v="42.655700000000003"/>
    <m/>
    <m/>
    <n v="13230"/>
    <n v="258.51100000000002"/>
    <m/>
    <m/>
    <n v="0"/>
    <n v="258.51100000000002"/>
    <e v="#N/A"/>
    <e v="#N/A"/>
    <e v="#N/A"/>
    <n v="2671.6527396373453"/>
    <n v="2671.6527396373453"/>
    <n v="2671.6527396373453"/>
    <n v="194140.09908031378"/>
    <e v="#N/A"/>
  </r>
  <r>
    <s v="KS MEDICAL CENTRENorth SouthallEalingE85012Jul4"/>
    <x v="153"/>
    <x v="32"/>
    <x v="2"/>
    <x v="154"/>
    <s v="E85012"/>
    <x v="5"/>
    <n v="4"/>
    <n v="5937.0060880829897"/>
    <n v="2110"/>
    <n v="0"/>
    <n v="39.034999999999997"/>
    <n v="0"/>
    <n v="2079"/>
    <n v="0"/>
    <n v="41.372100000000003"/>
    <n v="0"/>
    <n v="1082"/>
    <n v="19.367799999999999"/>
    <n v="2068"/>
    <n v="45.496000000000002"/>
    <n v="3192"/>
    <n v="58.402799999999999"/>
    <n v="4147"/>
    <n v="86.868099999999998"/>
    <n v="0"/>
    <n v="58.402799999999999"/>
    <n v="86.868099999999998"/>
    <n v="28.465299999999999"/>
    <e v="#N/A"/>
    <n v="2671.6527396373453"/>
    <n v="2671.6527396373453"/>
    <n v="2671.6527396373453"/>
    <n v="194140.09908031378"/>
    <e v="#N/A"/>
  </r>
  <r>
    <s v="KS MEDICAL CENTRENorth SouthallEalingE85012Jun3"/>
    <x v="153"/>
    <x v="32"/>
    <x v="2"/>
    <x v="154"/>
    <s v="E85012"/>
    <x v="6"/>
    <n v="3"/>
    <n v="5937.0060880829897"/>
    <n v="2691"/>
    <n v="0"/>
    <n v="49.783499999999997"/>
    <n v="0"/>
    <n v="1467"/>
    <n v="23"/>
    <n v="29.193300000000001"/>
    <n v="0.4577"/>
    <n v="2489"/>
    <n v="44.553100000000001"/>
    <n v="1696"/>
    <n v="37.311999999999998"/>
    <n v="5180"/>
    <n v="94.336600000000004"/>
    <n v="3186"/>
    <n v="66.962999999999994"/>
    <n v="0"/>
    <n v="94.336600000000004"/>
    <n v="66.962999999999994"/>
    <n v="-27.37360000000001"/>
    <e v="#N/A"/>
    <n v="2671.6527396373453"/>
    <n v="2671.6527396373453"/>
    <n v="2671.6527396373453"/>
    <n v="194140.09908031378"/>
    <e v="#N/A"/>
  </r>
  <r>
    <s v="KS MEDICAL CENTRENorth SouthallEalingE85012Mar12"/>
    <x v="153"/>
    <x v="32"/>
    <x v="2"/>
    <x v="154"/>
    <s v="E85012"/>
    <x v="7"/>
    <n v="12"/>
    <n v="5937.0060880829897"/>
    <n v="6340"/>
    <n v="8"/>
    <n v="126.16600000000001"/>
    <n v="0.15920000000000001"/>
    <m/>
    <m/>
    <m/>
    <m/>
    <n v="2320"/>
    <n v="41.527999999999999"/>
    <m/>
    <m/>
    <n v="8668"/>
    <n v="167.85320000000002"/>
    <m/>
    <m/>
    <n v="0"/>
    <n v="167.85320000000002"/>
    <e v="#N/A"/>
    <e v="#N/A"/>
    <e v="#N/A"/>
    <n v="2671.6527396373453"/>
    <n v="2671.6527396373453"/>
    <n v="2671.6527396373453"/>
    <n v="194140.09908031378"/>
    <e v="#N/A"/>
  </r>
  <r>
    <s v="KS MEDICAL CENTRENorth SouthallEalingE85012May2"/>
    <x v="153"/>
    <x v="32"/>
    <x v="2"/>
    <x v="154"/>
    <s v="E85012"/>
    <x v="8"/>
    <n v="2"/>
    <n v="5937.0060880829897"/>
    <n v="1838"/>
    <n v="0"/>
    <n v="34.003"/>
    <n v="0"/>
    <n v="1467"/>
    <n v="11"/>
    <n v="29.193300000000001"/>
    <n v="0.21890000000000001"/>
    <n v="1230"/>
    <n v="22.016999999999999"/>
    <n v="1508"/>
    <n v="33.176000000000002"/>
    <n v="3068"/>
    <n v="56.019999999999996"/>
    <n v="2986"/>
    <n v="62.588200000000001"/>
    <n v="0"/>
    <n v="56.019999999999996"/>
    <n v="62.588200000000001"/>
    <n v="6.5682000000000045"/>
    <e v="#N/A"/>
    <n v="2671.6527396373453"/>
    <n v="2671.6527396373453"/>
    <n v="2671.6527396373453"/>
    <n v="194140.09908031378"/>
    <e v="#N/A"/>
  </r>
  <r>
    <s v="KS MEDICAL CENTRENorth SouthallEalingE85012Nov8"/>
    <x v="153"/>
    <x v="32"/>
    <x v="2"/>
    <x v="154"/>
    <s v="E85012"/>
    <x v="9"/>
    <n v="8"/>
    <n v="5937.0060880829897"/>
    <n v="1966"/>
    <n v="9"/>
    <n v="39.123400000000004"/>
    <n v="0.17910000000000001"/>
    <m/>
    <m/>
    <m/>
    <m/>
    <n v="2487"/>
    <n v="44.517299999999999"/>
    <m/>
    <m/>
    <n v="4462"/>
    <n v="83.819800000000001"/>
    <m/>
    <m/>
    <n v="0"/>
    <n v="83.819800000000001"/>
    <e v="#N/A"/>
    <e v="#N/A"/>
    <e v="#N/A"/>
    <n v="2671.6527396373453"/>
    <n v="2671.6527396373453"/>
    <n v="2671.6527396373453"/>
    <n v="194140.09908031378"/>
    <e v="#N/A"/>
  </r>
  <r>
    <s v="KS MEDICAL CENTRENorth SouthallEalingE85012Oct7"/>
    <x v="153"/>
    <x v="32"/>
    <x v="2"/>
    <x v="154"/>
    <s v="E85012"/>
    <x v="10"/>
    <n v="7"/>
    <n v="5937.0060880829897"/>
    <n v="2426"/>
    <n v="12"/>
    <n v="48.2774"/>
    <n v="0.23880000000000001"/>
    <n v="0"/>
    <n v="3"/>
    <n v="0"/>
    <n v="6.7500000000000004E-2"/>
    <n v="2550"/>
    <n v="45.645000000000003"/>
    <n v="2572"/>
    <n v="56.584000000000003"/>
    <n v="4988"/>
    <n v="94.161200000000008"/>
    <n v="2575"/>
    <n v="56.651500000000006"/>
    <n v="0"/>
    <n v="94.161200000000008"/>
    <n v="56.651500000000006"/>
    <n v="-37.509700000000002"/>
    <e v="#N/A"/>
    <n v="2671.6527396373453"/>
    <n v="2671.6527396373453"/>
    <n v="2671.6527396373453"/>
    <n v="194140.09908031378"/>
    <e v="#N/A"/>
  </r>
  <r>
    <s v="KS MEDICAL CENTRENorth SouthallEalingE85012Sep6"/>
    <x v="153"/>
    <x v="32"/>
    <x v="2"/>
    <x v="154"/>
    <s v="E85012"/>
    <x v="11"/>
    <n v="6"/>
    <n v="5937.0060880829897"/>
    <n v="7012"/>
    <n v="5"/>
    <n v="139.53880000000001"/>
    <n v="9.9500000000000005E-2"/>
    <n v="4965"/>
    <n v="8"/>
    <n v="111.71249999999999"/>
    <n v="0.18"/>
    <n v="2182"/>
    <n v="39.0578"/>
    <n v="2085"/>
    <n v="45.87"/>
    <n v="9199"/>
    <n v="178.6961"/>
    <n v="7058"/>
    <n v="157.76249999999999"/>
    <n v="0"/>
    <n v="178.6961"/>
    <n v="157.76249999999999"/>
    <n v="-20.933600000000013"/>
    <e v="#N/A"/>
    <n v="2671.6527396373453"/>
    <n v="2671.6527396373453"/>
    <n v="2671.6527396373453"/>
    <n v="194140.09908031378"/>
    <e v="#N/A"/>
  </r>
  <r>
    <s v="Kynance PracticeKensington and Chelsea SouthWest LondonE87702Apr1"/>
    <x v="154"/>
    <x v="17"/>
    <x v="6"/>
    <x v="155"/>
    <s v="E87702"/>
    <x v="0"/>
    <n v="1"/>
    <n v="2624.5969576524599"/>
    <n v="90"/>
    <n v="0"/>
    <n v="1.6649999999999998"/>
    <n v="0"/>
    <n v="207"/>
    <n v="0"/>
    <n v="4.1193"/>
    <n v="0"/>
    <n v="426"/>
    <n v="7.6254"/>
    <n v="556"/>
    <n v="12.231999999999999"/>
    <n v="516"/>
    <n v="9.2904"/>
    <n v="763"/>
    <n v="16.351299999999998"/>
    <n v="0"/>
    <n v="9.2904"/>
    <n v="16.351299999999998"/>
    <n v="7.0608999999999984"/>
    <n v="16.351299999999998"/>
    <n v="1181.0686309436069"/>
    <n v="1181.0686309436069"/>
    <n v="1181.0686309436069"/>
    <n v="85824.320515235449"/>
    <n v="0"/>
  </r>
  <r>
    <s v="Kynance PracticeKensington and Chelsea SouthWest LondonE87702Aug5"/>
    <x v="154"/>
    <x v="17"/>
    <x v="6"/>
    <x v="155"/>
    <s v="E87702"/>
    <x v="1"/>
    <n v="5"/>
    <n v="2624.5969576524599"/>
    <n v="203"/>
    <n v="0"/>
    <n v="3.7554999999999996"/>
    <n v="0"/>
    <n v="401"/>
    <n v="0"/>
    <n v="7.9799000000000007"/>
    <n v="0"/>
    <n v="1652"/>
    <n v="29.570799999999998"/>
    <n v="3788"/>
    <n v="83.335999999999999"/>
    <n v="1855"/>
    <n v="33.326299999999996"/>
    <n v="4189"/>
    <n v="91.315899999999999"/>
    <n v="0"/>
    <n v="33.326299999999996"/>
    <n v="91.315899999999999"/>
    <n v="57.989600000000003"/>
    <n v="107.66719999999999"/>
    <n v="1181.0686309436069"/>
    <n v="1181.0686309436069"/>
    <n v="1181.0686309436069"/>
    <n v="85824.320515235449"/>
    <n v="0"/>
  </r>
  <r>
    <s v="Kynance PracticeKensington and Chelsea SouthWest LondonE87702Dec9"/>
    <x v="154"/>
    <x v="17"/>
    <x v="6"/>
    <x v="155"/>
    <s v="E87702"/>
    <x v="2"/>
    <n v="9"/>
    <n v="2624.5969576524599"/>
    <n v="154"/>
    <n v="0"/>
    <n v="3.0646"/>
    <n v="0"/>
    <m/>
    <m/>
    <m/>
    <m/>
    <n v="5119"/>
    <n v="91.630099999999999"/>
    <m/>
    <m/>
    <n v="5273"/>
    <n v="94.694699999999997"/>
    <m/>
    <m/>
    <n v="0"/>
    <n v="94.694699999999997"/>
    <e v="#N/A"/>
    <e v="#N/A"/>
    <e v="#N/A"/>
    <n v="1181.0686309436069"/>
    <n v="1181.0686309436069"/>
    <n v="1181.0686309436069"/>
    <n v="85824.320515235449"/>
    <e v="#N/A"/>
  </r>
  <r>
    <s v="Kynance PracticeKensington and Chelsea SouthWest LondonE87702Feb11"/>
    <x v="154"/>
    <x v="17"/>
    <x v="6"/>
    <x v="155"/>
    <s v="E87702"/>
    <x v="3"/>
    <n v="11"/>
    <n v="2624.5969576524599"/>
    <n v="1698"/>
    <n v="0"/>
    <n v="33.790199999999999"/>
    <n v="0"/>
    <m/>
    <m/>
    <m/>
    <m/>
    <n v="694"/>
    <n v="12.422599999999999"/>
    <m/>
    <m/>
    <n v="2392"/>
    <n v="46.212800000000001"/>
    <m/>
    <m/>
    <n v="0"/>
    <n v="46.212800000000001"/>
    <e v="#N/A"/>
    <e v="#N/A"/>
    <e v="#N/A"/>
    <n v="1181.0686309436069"/>
    <n v="1181.0686309436069"/>
    <n v="1181.0686309436069"/>
    <n v="85824.320515235449"/>
    <e v="#N/A"/>
  </r>
  <r>
    <s v="Kynance PracticeKensington and Chelsea SouthWest LondonE87702Jan10"/>
    <x v="154"/>
    <x v="17"/>
    <x v="6"/>
    <x v="155"/>
    <s v="E87702"/>
    <x v="4"/>
    <n v="10"/>
    <n v="2624.5969576524599"/>
    <n v="157"/>
    <n v="0"/>
    <n v="3.1243000000000003"/>
    <n v="0"/>
    <m/>
    <m/>
    <m/>
    <m/>
    <n v="714"/>
    <n v="12.7806"/>
    <m/>
    <m/>
    <n v="871"/>
    <n v="15.9049"/>
    <m/>
    <m/>
    <n v="0"/>
    <n v="15.9049"/>
    <e v="#N/A"/>
    <e v="#N/A"/>
    <e v="#N/A"/>
    <n v="1181.0686309436069"/>
    <n v="1181.0686309436069"/>
    <n v="1181.0686309436069"/>
    <n v="85824.320515235449"/>
    <e v="#N/A"/>
  </r>
  <r>
    <s v="Kynance PracticeKensington and Chelsea SouthWest LondonE87702Jul4"/>
    <x v="154"/>
    <x v="17"/>
    <x v="6"/>
    <x v="155"/>
    <s v="E87702"/>
    <x v="5"/>
    <n v="4"/>
    <n v="2624.5969576524599"/>
    <n v="156"/>
    <n v="2"/>
    <n v="2.8859999999999997"/>
    <n v="3.6999999999999998E-2"/>
    <n v="127"/>
    <n v="0"/>
    <n v="2.5273000000000003"/>
    <n v="0"/>
    <n v="399"/>
    <n v="7.1421000000000001"/>
    <n v="838"/>
    <n v="18.436"/>
    <n v="557"/>
    <n v="10.065099999999999"/>
    <n v="965"/>
    <n v="20.9633"/>
    <n v="0"/>
    <n v="10.065099999999999"/>
    <n v="20.9633"/>
    <n v="10.898200000000001"/>
    <e v="#N/A"/>
    <n v="1181.0686309436069"/>
    <n v="1181.0686309436069"/>
    <n v="1181.0686309436069"/>
    <n v="85824.320515235449"/>
    <e v="#N/A"/>
  </r>
  <r>
    <s v="Kynance PracticeKensington and Chelsea SouthWest LondonE87702Jun3"/>
    <x v="154"/>
    <x v="17"/>
    <x v="6"/>
    <x v="155"/>
    <s v="E87702"/>
    <x v="6"/>
    <n v="3"/>
    <n v="2624.5969576524599"/>
    <n v="230"/>
    <n v="0"/>
    <n v="4.2549999999999999"/>
    <n v="0"/>
    <n v="236"/>
    <n v="0"/>
    <n v="4.6964000000000006"/>
    <n v="0"/>
    <n v="474"/>
    <n v="8.4846000000000004"/>
    <n v="754"/>
    <n v="16.588000000000001"/>
    <n v="704"/>
    <n v="12.739599999999999"/>
    <n v="990"/>
    <n v="21.284400000000002"/>
    <n v="0"/>
    <n v="12.739599999999999"/>
    <n v="21.284400000000002"/>
    <n v="8.5448000000000022"/>
    <e v="#N/A"/>
    <n v="1181.0686309436069"/>
    <n v="1181.0686309436069"/>
    <n v="1181.0686309436069"/>
    <n v="85824.320515235449"/>
    <e v="#N/A"/>
  </r>
  <r>
    <s v="Kynance PracticeKensington and Chelsea SouthWest LondonE87702Mar12"/>
    <x v="154"/>
    <x v="17"/>
    <x v="6"/>
    <x v="155"/>
    <s v="E87702"/>
    <x v="7"/>
    <n v="12"/>
    <n v="2624.5969576524599"/>
    <n v="180"/>
    <n v="0"/>
    <n v="3.5820000000000003"/>
    <n v="0"/>
    <m/>
    <m/>
    <m/>
    <m/>
    <n v="506"/>
    <n v="9.0573999999999995"/>
    <m/>
    <m/>
    <n v="686"/>
    <n v="12.6394"/>
    <m/>
    <m/>
    <n v="0"/>
    <n v="12.6394"/>
    <e v="#N/A"/>
    <e v="#N/A"/>
    <e v="#N/A"/>
    <n v="1181.0686309436069"/>
    <n v="1181.0686309436069"/>
    <n v="1181.0686309436069"/>
    <n v="85824.320515235449"/>
    <e v="#N/A"/>
  </r>
  <r>
    <s v="Kynance PracticeKensington and Chelsea SouthWest LondonE87702May2"/>
    <x v="154"/>
    <x v="17"/>
    <x v="6"/>
    <x v="155"/>
    <s v="E87702"/>
    <x v="8"/>
    <n v="2"/>
    <n v="2624.5969576524599"/>
    <n v="74"/>
    <n v="0"/>
    <n v="1.369"/>
    <n v="0"/>
    <n v="145"/>
    <n v="0"/>
    <n v="2.8855"/>
    <n v="0"/>
    <n v="474"/>
    <n v="8.4846000000000004"/>
    <n v="453"/>
    <n v="9.9659999999999993"/>
    <n v="548"/>
    <n v="9.8536000000000001"/>
    <n v="598"/>
    <n v="12.8515"/>
    <n v="0"/>
    <n v="9.8536000000000001"/>
    <n v="12.8515"/>
    <n v="2.9978999999999996"/>
    <e v="#N/A"/>
    <n v="1181.0686309436069"/>
    <n v="1181.0686309436069"/>
    <n v="1181.0686309436069"/>
    <n v="85824.320515235449"/>
    <e v="#N/A"/>
  </r>
  <r>
    <s v="Kynance PracticeKensington and Chelsea SouthWest LondonE87702Nov8"/>
    <x v="154"/>
    <x v="17"/>
    <x v="6"/>
    <x v="155"/>
    <s v="E87702"/>
    <x v="9"/>
    <n v="8"/>
    <n v="2624.5969576524599"/>
    <n v="156"/>
    <n v="0"/>
    <n v="3.1044"/>
    <n v="0"/>
    <m/>
    <m/>
    <m/>
    <m/>
    <n v="558"/>
    <n v="9.9882000000000009"/>
    <m/>
    <m/>
    <n v="714"/>
    <n v="13.092600000000001"/>
    <m/>
    <m/>
    <n v="0"/>
    <n v="13.092600000000001"/>
    <e v="#N/A"/>
    <e v="#N/A"/>
    <e v="#N/A"/>
    <n v="1181.0686309436069"/>
    <n v="1181.0686309436069"/>
    <n v="1181.0686309436069"/>
    <n v="85824.320515235449"/>
    <e v="#N/A"/>
  </r>
  <r>
    <s v="Kynance PracticeKensington and Chelsea SouthWest LondonE87702Oct7"/>
    <x v="154"/>
    <x v="17"/>
    <x v="6"/>
    <x v="155"/>
    <s v="E87702"/>
    <x v="10"/>
    <n v="7"/>
    <n v="2624.5969576524599"/>
    <n v="167"/>
    <n v="0"/>
    <n v="3.3233000000000001"/>
    <n v="0"/>
    <n v="0"/>
    <n v="0"/>
    <n v="0"/>
    <n v="0"/>
    <n v="1036"/>
    <n v="18.5444"/>
    <n v="6933"/>
    <n v="152.52600000000001"/>
    <n v="1203"/>
    <n v="21.867699999999999"/>
    <n v="6933"/>
    <n v="152.52600000000001"/>
    <n v="0"/>
    <n v="21.867699999999999"/>
    <n v="152.52600000000001"/>
    <n v="130.6583"/>
    <e v="#N/A"/>
    <n v="1181.0686309436069"/>
    <n v="1181.0686309436069"/>
    <n v="1181.0686309436069"/>
    <n v="85824.320515235449"/>
    <e v="#N/A"/>
  </r>
  <r>
    <s v="Kynance PracticeKensington and Chelsea SouthWest LondonE87702Sep6"/>
    <x v="154"/>
    <x v="17"/>
    <x v="6"/>
    <x v="155"/>
    <s v="E87702"/>
    <x v="11"/>
    <n v="6"/>
    <n v="2624.5969576524599"/>
    <n v="92"/>
    <n v="0"/>
    <n v="1.8308"/>
    <n v="0"/>
    <n v="27"/>
    <n v="0"/>
    <n v="0.60749999999999993"/>
    <n v="0"/>
    <n v="571"/>
    <n v="10.2209"/>
    <n v="1130"/>
    <n v="24.86"/>
    <n v="663"/>
    <n v="12.0517"/>
    <n v="1157"/>
    <n v="25.467500000000001"/>
    <n v="0"/>
    <n v="12.0517"/>
    <n v="25.467500000000001"/>
    <n v="13.415800000000001"/>
    <e v="#N/A"/>
    <n v="1181.0686309436069"/>
    <n v="1181.0686309436069"/>
    <n v="1181.0686309436069"/>
    <n v="85824.320515235449"/>
    <e v="#N/A"/>
  </r>
  <r>
    <s v="LADY MARGARET ROAD (MIKHAIL)North SouthallEalingE85023Apr1"/>
    <x v="155"/>
    <x v="32"/>
    <x v="2"/>
    <x v="156"/>
    <s v="E85023"/>
    <x v="0"/>
    <n v="1"/>
    <n v="2890.4269710047602"/>
    <n v="354"/>
    <n v="0"/>
    <n v="6.5489999999999995"/>
    <n v="0"/>
    <n v="766"/>
    <n v="6"/>
    <n v="15.243400000000001"/>
    <n v="0.11940000000000001"/>
    <n v="5952"/>
    <n v="106.5408"/>
    <n v="1499"/>
    <n v="32.978000000000002"/>
    <n v="6306"/>
    <n v="113.0898"/>
    <n v="2271"/>
    <n v="48.340800000000002"/>
    <n v="0"/>
    <n v="113.0898"/>
    <n v="48.340800000000002"/>
    <n v="-64.748999999999995"/>
    <n v="48.340800000000002"/>
    <n v="1300.6921369521422"/>
    <n v="1300.6921369521422"/>
    <n v="1300.6921369521422"/>
    <n v="94516.961951855672"/>
    <n v="0"/>
  </r>
  <r>
    <s v="LADY MARGARET ROAD (MIKHAIL)North SouthallEalingE85023Aug5"/>
    <x v="155"/>
    <x v="32"/>
    <x v="2"/>
    <x v="156"/>
    <s v="E85023"/>
    <x v="1"/>
    <n v="5"/>
    <n v="2890.4269710047602"/>
    <n v="381"/>
    <n v="0"/>
    <n v="7.0484999999999998"/>
    <n v="0"/>
    <n v="659"/>
    <n v="0"/>
    <n v="13.114100000000001"/>
    <n v="0"/>
    <n v="3743"/>
    <n v="66.999700000000004"/>
    <n v="1960"/>
    <n v="43.12"/>
    <n v="4124"/>
    <n v="74.048200000000008"/>
    <n v="2619"/>
    <n v="56.234099999999998"/>
    <n v="0"/>
    <n v="74.048200000000008"/>
    <n v="56.234099999999998"/>
    <n v="-17.81410000000001"/>
    <n v="104.5749"/>
    <n v="1300.6921369521422"/>
    <n v="1300.6921369521422"/>
    <n v="1300.6921369521422"/>
    <n v="94516.961951855672"/>
    <n v="0"/>
  </r>
  <r>
    <s v="LADY MARGARET ROAD (MIKHAIL)North SouthallEalingE85023Dec9"/>
    <x v="155"/>
    <x v="32"/>
    <x v="2"/>
    <x v="156"/>
    <s v="E85023"/>
    <x v="2"/>
    <n v="9"/>
    <n v="2890.4269710047602"/>
    <n v="619"/>
    <n v="2"/>
    <n v="12.318100000000001"/>
    <n v="3.9800000000000002E-2"/>
    <m/>
    <m/>
    <m/>
    <m/>
    <n v="1548"/>
    <n v="27.709199999999999"/>
    <m/>
    <m/>
    <n v="2169"/>
    <n v="40.067099999999996"/>
    <m/>
    <m/>
    <n v="0"/>
    <n v="40.067099999999996"/>
    <e v="#N/A"/>
    <e v="#N/A"/>
    <e v="#N/A"/>
    <n v="1300.6921369521422"/>
    <n v="1300.6921369521422"/>
    <n v="1300.6921369521422"/>
    <n v="94516.961951855672"/>
    <e v="#N/A"/>
  </r>
  <r>
    <s v="LADY MARGARET ROAD (MIKHAIL)North SouthallEalingE85023Feb11"/>
    <x v="155"/>
    <x v="32"/>
    <x v="2"/>
    <x v="156"/>
    <s v="E85023"/>
    <x v="3"/>
    <n v="11"/>
    <n v="2890.4269710047602"/>
    <n v="955"/>
    <n v="0"/>
    <n v="19.0045"/>
    <n v="0"/>
    <m/>
    <m/>
    <m/>
    <m/>
    <n v="1626"/>
    <n v="29.105399999999999"/>
    <m/>
    <m/>
    <n v="2581"/>
    <n v="48.109899999999996"/>
    <m/>
    <m/>
    <n v="0"/>
    <n v="48.109899999999996"/>
    <e v="#N/A"/>
    <e v="#N/A"/>
    <e v="#N/A"/>
    <n v="1300.6921369521422"/>
    <n v="1300.6921369521422"/>
    <n v="1300.6921369521422"/>
    <n v="94516.961951855672"/>
    <e v="#N/A"/>
  </r>
  <r>
    <s v="LADY MARGARET ROAD (MIKHAIL)North SouthallEalingE85023Jan10"/>
    <x v="155"/>
    <x v="32"/>
    <x v="2"/>
    <x v="156"/>
    <s v="E85023"/>
    <x v="4"/>
    <n v="10"/>
    <n v="2890.4269710047602"/>
    <n v="1189"/>
    <n v="0"/>
    <n v="23.661100000000001"/>
    <n v="0"/>
    <m/>
    <m/>
    <m/>
    <m/>
    <n v="3134"/>
    <n v="56.098599999999998"/>
    <m/>
    <m/>
    <n v="4323"/>
    <n v="79.759699999999995"/>
    <m/>
    <m/>
    <n v="0"/>
    <n v="79.759699999999995"/>
    <e v="#N/A"/>
    <e v="#N/A"/>
    <e v="#N/A"/>
    <n v="1300.6921369521422"/>
    <n v="1300.6921369521422"/>
    <n v="1300.6921369521422"/>
    <n v="94516.961951855672"/>
    <e v="#N/A"/>
  </r>
  <r>
    <s v="LADY MARGARET ROAD (MIKHAIL)North SouthallEalingE85023Jul4"/>
    <x v="155"/>
    <x v="32"/>
    <x v="2"/>
    <x v="156"/>
    <s v="E85023"/>
    <x v="5"/>
    <n v="4"/>
    <n v="2890.4269710047602"/>
    <n v="504"/>
    <n v="0"/>
    <n v="9.3239999999999998"/>
    <n v="0"/>
    <n v="796"/>
    <n v="0"/>
    <n v="15.840400000000001"/>
    <n v="0"/>
    <n v="1275"/>
    <n v="22.822500000000002"/>
    <n v="2025"/>
    <n v="44.55"/>
    <n v="1779"/>
    <n v="32.146500000000003"/>
    <n v="2821"/>
    <n v="60.3904"/>
    <n v="0"/>
    <n v="32.146500000000003"/>
    <n v="60.3904"/>
    <n v="28.243899999999996"/>
    <e v="#N/A"/>
    <n v="1300.6921369521422"/>
    <n v="1300.6921369521422"/>
    <n v="1300.6921369521422"/>
    <n v="94516.961951855672"/>
    <e v="#N/A"/>
  </r>
  <r>
    <s v="LADY MARGARET ROAD (MIKHAIL)North SouthallEalingE85023Jun3"/>
    <x v="155"/>
    <x v="32"/>
    <x v="2"/>
    <x v="156"/>
    <s v="E85023"/>
    <x v="6"/>
    <n v="3"/>
    <n v="2890.4269710047602"/>
    <n v="343"/>
    <n v="0"/>
    <n v="6.3454999999999995"/>
    <n v="0"/>
    <n v="1035"/>
    <n v="0"/>
    <n v="20.596500000000002"/>
    <n v="0"/>
    <n v="1631"/>
    <n v="29.194900000000001"/>
    <n v="3243"/>
    <n v="71.346000000000004"/>
    <n v="1974"/>
    <n v="35.540399999999998"/>
    <n v="4278"/>
    <n v="91.94250000000001"/>
    <n v="0"/>
    <n v="35.540399999999998"/>
    <n v="91.94250000000001"/>
    <n v="56.402100000000011"/>
    <e v="#N/A"/>
    <n v="1300.6921369521422"/>
    <n v="1300.6921369521422"/>
    <n v="1300.6921369521422"/>
    <n v="94516.961951855672"/>
    <e v="#N/A"/>
  </r>
  <r>
    <s v="LADY MARGARET ROAD (MIKHAIL)North SouthallEalingE85023Mar12"/>
    <x v="155"/>
    <x v="32"/>
    <x v="2"/>
    <x v="156"/>
    <s v="E85023"/>
    <x v="7"/>
    <n v="12"/>
    <n v="2890.4269710047602"/>
    <n v="1261"/>
    <n v="0"/>
    <n v="25.093900000000001"/>
    <n v="0"/>
    <m/>
    <m/>
    <m/>
    <m/>
    <n v="1802"/>
    <n v="32.255800000000001"/>
    <m/>
    <m/>
    <n v="3063"/>
    <n v="57.349699999999999"/>
    <m/>
    <m/>
    <n v="0"/>
    <n v="57.349699999999999"/>
    <e v="#N/A"/>
    <e v="#N/A"/>
    <e v="#N/A"/>
    <n v="1300.6921369521422"/>
    <n v="1300.6921369521422"/>
    <n v="1300.6921369521422"/>
    <n v="94516.961951855672"/>
    <e v="#N/A"/>
  </r>
  <r>
    <s v="LADY MARGARET ROAD (MIKHAIL)North SouthallEalingE85023May2"/>
    <x v="155"/>
    <x v="32"/>
    <x v="2"/>
    <x v="156"/>
    <s v="E85023"/>
    <x v="8"/>
    <n v="2"/>
    <n v="2890.4269710047602"/>
    <n v="276"/>
    <n v="0"/>
    <n v="5.1059999999999999"/>
    <n v="0"/>
    <n v="536"/>
    <n v="16"/>
    <n v="10.666400000000001"/>
    <n v="0.31840000000000002"/>
    <n v="5526"/>
    <n v="98.915400000000005"/>
    <n v="1513"/>
    <n v="33.286000000000001"/>
    <n v="5802"/>
    <n v="104.0214"/>
    <n v="2065"/>
    <n v="44.270800000000001"/>
    <n v="0"/>
    <n v="104.0214"/>
    <n v="44.270800000000001"/>
    <n v="-59.750599999999999"/>
    <e v="#N/A"/>
    <n v="1300.6921369521422"/>
    <n v="1300.6921369521422"/>
    <n v="1300.6921369521422"/>
    <n v="94516.961951855672"/>
    <e v="#N/A"/>
  </r>
  <r>
    <s v="LADY MARGARET ROAD (MIKHAIL)North SouthallEalingE85023Nov8"/>
    <x v="155"/>
    <x v="32"/>
    <x v="2"/>
    <x v="156"/>
    <s v="E85023"/>
    <x v="9"/>
    <n v="8"/>
    <n v="2890.4269710047602"/>
    <n v="922"/>
    <n v="3"/>
    <n v="18.347799999999999"/>
    <n v="5.9700000000000003E-2"/>
    <m/>
    <m/>
    <m/>
    <m/>
    <n v="2941"/>
    <n v="52.643900000000002"/>
    <m/>
    <m/>
    <n v="3866"/>
    <n v="71.051400000000001"/>
    <m/>
    <m/>
    <n v="0"/>
    <n v="71.051400000000001"/>
    <e v="#N/A"/>
    <e v="#N/A"/>
    <e v="#N/A"/>
    <n v="1300.6921369521422"/>
    <n v="1300.6921369521422"/>
    <n v="1300.6921369521422"/>
    <n v="94516.961951855672"/>
    <e v="#N/A"/>
  </r>
  <r>
    <s v="LADY MARGARET ROAD (MIKHAIL)North SouthallEalingE85023Oct7"/>
    <x v="155"/>
    <x v="32"/>
    <x v="2"/>
    <x v="156"/>
    <s v="E85023"/>
    <x v="10"/>
    <n v="7"/>
    <n v="2890.4269710047602"/>
    <n v="636"/>
    <n v="0"/>
    <n v="12.656400000000001"/>
    <n v="0"/>
    <n v="0"/>
    <n v="0"/>
    <n v="0"/>
    <n v="0"/>
    <n v="4559"/>
    <n v="81.606099999999998"/>
    <n v="8177"/>
    <n v="179.89400000000001"/>
    <n v="5195"/>
    <n v="94.262500000000003"/>
    <n v="8177"/>
    <n v="179.89400000000001"/>
    <n v="0"/>
    <n v="94.262500000000003"/>
    <n v="179.89400000000001"/>
    <n v="85.631500000000003"/>
    <e v="#N/A"/>
    <n v="1300.6921369521422"/>
    <n v="1300.6921369521422"/>
    <n v="1300.6921369521422"/>
    <n v="94516.961951855672"/>
    <e v="#N/A"/>
  </r>
  <r>
    <s v="LADY MARGARET ROAD (MIKHAIL)North SouthallEalingE85023Sep6"/>
    <x v="155"/>
    <x v="32"/>
    <x v="2"/>
    <x v="156"/>
    <s v="E85023"/>
    <x v="11"/>
    <n v="6"/>
    <n v="2890.4269710047602"/>
    <n v="673"/>
    <n v="0"/>
    <n v="13.392700000000001"/>
    <n v="0"/>
    <n v="790"/>
    <n v="2"/>
    <n v="17.774999999999999"/>
    <n v="4.4999999999999998E-2"/>
    <n v="1573"/>
    <n v="28.156700000000001"/>
    <n v="5434"/>
    <n v="119.548"/>
    <n v="2246"/>
    <n v="41.549400000000006"/>
    <n v="6226"/>
    <n v="137.36799999999999"/>
    <n v="0"/>
    <n v="41.549400000000006"/>
    <n v="137.36799999999999"/>
    <n v="95.818599999999989"/>
    <e v="#N/A"/>
    <n v="1300.6921369521422"/>
    <n v="1300.6921369521422"/>
    <n v="1300.6921369521422"/>
    <n v="94516.961951855672"/>
    <e v="#N/A"/>
  </r>
  <r>
    <s v="LADY MARGARET ROAD SURGERY (ALZARRAD)North SouthallEalingE85103Apr1"/>
    <x v="156"/>
    <x v="32"/>
    <x v="2"/>
    <x v="157"/>
    <s v="E85103"/>
    <x v="0"/>
    <n v="1"/>
    <n v="3598.4101520159902"/>
    <n v="212"/>
    <n v="0"/>
    <n v="3.9219999999999997"/>
    <n v="0"/>
    <n v="410"/>
    <n v="0"/>
    <n v="8.1590000000000007"/>
    <n v="0"/>
    <n v="2898"/>
    <n v="51.874200000000002"/>
    <n v="1511"/>
    <n v="33.241999999999997"/>
    <n v="3110"/>
    <n v="55.796199999999999"/>
    <n v="1921"/>
    <n v="41.400999999999996"/>
    <n v="0"/>
    <n v="55.796199999999999"/>
    <n v="41.400999999999996"/>
    <n v="-14.395200000000003"/>
    <n v="41.400999999999996"/>
    <n v="1619.2845684071956"/>
    <n v="1619.2845684071956"/>
    <n v="1619.2845684071956"/>
    <n v="117668.01197092289"/>
    <n v="0"/>
  </r>
  <r>
    <s v="LADY MARGARET ROAD SURGERY (ALZARRAD)North SouthallEalingE85103Aug5"/>
    <x v="156"/>
    <x v="32"/>
    <x v="2"/>
    <x v="157"/>
    <s v="E85103"/>
    <x v="1"/>
    <n v="5"/>
    <n v="3598.4101520159902"/>
    <n v="379"/>
    <n v="0"/>
    <n v="7.0114999999999998"/>
    <n v="0"/>
    <n v="389"/>
    <n v="8"/>
    <n v="7.7411000000000003"/>
    <n v="0.15920000000000001"/>
    <n v="1440"/>
    <n v="25.776"/>
    <n v="1885"/>
    <n v="41.47"/>
    <n v="1819"/>
    <n v="32.787500000000001"/>
    <n v="2282"/>
    <n v="49.3703"/>
    <n v="0"/>
    <n v="32.787500000000001"/>
    <n v="49.3703"/>
    <n v="16.582799999999999"/>
    <n v="90.771299999999997"/>
    <n v="1619.2845684071956"/>
    <n v="1619.2845684071956"/>
    <n v="1619.2845684071956"/>
    <n v="117668.01197092289"/>
    <n v="0"/>
  </r>
  <r>
    <s v="LADY MARGARET ROAD SURGERY (ALZARRAD)North SouthallEalingE85103Dec9"/>
    <x v="156"/>
    <x v="32"/>
    <x v="2"/>
    <x v="157"/>
    <s v="E85103"/>
    <x v="2"/>
    <n v="9"/>
    <n v="3598.4101520159902"/>
    <n v="222"/>
    <n v="0"/>
    <n v="4.4178000000000006"/>
    <n v="0"/>
    <m/>
    <m/>
    <m/>
    <m/>
    <n v="1401"/>
    <n v="25.0779"/>
    <m/>
    <m/>
    <n v="1623"/>
    <n v="29.495699999999999"/>
    <m/>
    <m/>
    <n v="0"/>
    <n v="29.495699999999999"/>
    <e v="#N/A"/>
    <e v="#N/A"/>
    <e v="#N/A"/>
    <n v="1619.2845684071956"/>
    <n v="1619.2845684071956"/>
    <n v="1619.2845684071956"/>
    <n v="117668.01197092289"/>
    <e v="#N/A"/>
  </r>
  <r>
    <s v="LADY MARGARET ROAD SURGERY (ALZARRAD)North SouthallEalingE85103Feb11"/>
    <x v="156"/>
    <x v="32"/>
    <x v="2"/>
    <x v="157"/>
    <s v="E85103"/>
    <x v="3"/>
    <n v="11"/>
    <n v="3598.4101520159902"/>
    <n v="314"/>
    <n v="2"/>
    <n v="6.2486000000000006"/>
    <n v="3.9800000000000002E-2"/>
    <m/>
    <m/>
    <m/>
    <m/>
    <n v="1808"/>
    <n v="32.363199999999999"/>
    <m/>
    <m/>
    <n v="2124"/>
    <n v="38.651600000000002"/>
    <m/>
    <m/>
    <n v="0"/>
    <n v="38.651600000000002"/>
    <e v="#N/A"/>
    <e v="#N/A"/>
    <e v="#N/A"/>
    <n v="1619.2845684071956"/>
    <n v="1619.2845684071956"/>
    <n v="1619.2845684071956"/>
    <n v="117668.01197092289"/>
    <e v="#N/A"/>
  </r>
  <r>
    <s v="LADY MARGARET ROAD SURGERY (ALZARRAD)North SouthallEalingE85103Jan10"/>
    <x v="156"/>
    <x v="32"/>
    <x v="2"/>
    <x v="157"/>
    <s v="E85103"/>
    <x v="4"/>
    <n v="10"/>
    <n v="3598.4101520159902"/>
    <n v="334"/>
    <n v="0"/>
    <n v="6.6466000000000003"/>
    <n v="0"/>
    <m/>
    <m/>
    <m/>
    <m/>
    <n v="4171"/>
    <n v="74.660899999999998"/>
    <m/>
    <m/>
    <n v="4505"/>
    <n v="81.307500000000005"/>
    <m/>
    <m/>
    <n v="0"/>
    <n v="81.307500000000005"/>
    <e v="#N/A"/>
    <e v="#N/A"/>
    <e v="#N/A"/>
    <n v="1619.2845684071956"/>
    <n v="1619.2845684071956"/>
    <n v="1619.2845684071956"/>
    <n v="117668.01197092289"/>
    <e v="#N/A"/>
  </r>
  <r>
    <s v="LADY MARGARET ROAD SURGERY (ALZARRAD)North SouthallEalingE85103Jul4"/>
    <x v="156"/>
    <x v="32"/>
    <x v="2"/>
    <x v="157"/>
    <s v="E85103"/>
    <x v="5"/>
    <n v="4"/>
    <n v="3598.4101520159902"/>
    <n v="320"/>
    <n v="0"/>
    <n v="5.92"/>
    <n v="0"/>
    <n v="431"/>
    <n v="0"/>
    <n v="8.5769000000000002"/>
    <n v="0"/>
    <n v="1463"/>
    <n v="26.1877"/>
    <n v="1814"/>
    <n v="39.908000000000001"/>
    <n v="1783"/>
    <n v="32.107700000000001"/>
    <n v="2245"/>
    <n v="48.484900000000003"/>
    <n v="0"/>
    <n v="32.107700000000001"/>
    <n v="48.484900000000003"/>
    <n v="16.377200000000002"/>
    <e v="#N/A"/>
    <n v="1619.2845684071956"/>
    <n v="1619.2845684071956"/>
    <n v="1619.2845684071956"/>
    <n v="117668.01197092289"/>
    <e v="#N/A"/>
  </r>
  <r>
    <s v="LADY MARGARET ROAD SURGERY (ALZARRAD)North SouthallEalingE85103Jun3"/>
    <x v="156"/>
    <x v="32"/>
    <x v="2"/>
    <x v="157"/>
    <s v="E85103"/>
    <x v="6"/>
    <n v="3"/>
    <n v="3598.4101520159902"/>
    <n v="389"/>
    <n v="0"/>
    <n v="7.1964999999999995"/>
    <n v="0"/>
    <n v="426"/>
    <n v="0"/>
    <n v="8.4774000000000012"/>
    <n v="0"/>
    <n v="1547"/>
    <n v="27.691299999999998"/>
    <n v="2101"/>
    <n v="46.222000000000001"/>
    <n v="1936"/>
    <n v="34.887799999999999"/>
    <n v="2527"/>
    <n v="54.699400000000004"/>
    <n v="0"/>
    <n v="34.887799999999999"/>
    <n v="54.699400000000004"/>
    <n v="19.811600000000006"/>
    <e v="#N/A"/>
    <n v="1619.2845684071956"/>
    <n v="1619.2845684071956"/>
    <n v="1619.2845684071956"/>
    <n v="117668.01197092289"/>
    <e v="#N/A"/>
  </r>
  <r>
    <s v="LADY MARGARET ROAD SURGERY (ALZARRAD)North SouthallEalingE85103Mar12"/>
    <x v="156"/>
    <x v="32"/>
    <x v="2"/>
    <x v="157"/>
    <s v="E85103"/>
    <x v="7"/>
    <n v="12"/>
    <n v="3598.4101520159902"/>
    <n v="483"/>
    <n v="0"/>
    <n v="9.6117000000000008"/>
    <n v="0"/>
    <m/>
    <m/>
    <m/>
    <m/>
    <n v="2014"/>
    <n v="36.050600000000003"/>
    <m/>
    <m/>
    <n v="2497"/>
    <n v="45.662300000000002"/>
    <m/>
    <m/>
    <n v="0"/>
    <n v="45.662300000000002"/>
    <e v="#N/A"/>
    <e v="#N/A"/>
    <e v="#N/A"/>
    <n v="1619.2845684071956"/>
    <n v="1619.2845684071956"/>
    <n v="1619.2845684071956"/>
    <n v="117668.01197092289"/>
    <e v="#N/A"/>
  </r>
  <r>
    <s v="LADY MARGARET ROAD SURGERY (ALZARRAD)North SouthallEalingE85103May2"/>
    <x v="156"/>
    <x v="32"/>
    <x v="2"/>
    <x v="157"/>
    <s v="E85103"/>
    <x v="8"/>
    <n v="2"/>
    <n v="3598.4101520159902"/>
    <n v="354"/>
    <n v="0"/>
    <n v="6.5489999999999995"/>
    <n v="0"/>
    <n v="302"/>
    <n v="0"/>
    <n v="6.0098000000000003"/>
    <n v="0"/>
    <n v="1236"/>
    <n v="22.124400000000001"/>
    <n v="1798"/>
    <n v="39.555999999999997"/>
    <n v="1590"/>
    <n v="28.673400000000001"/>
    <n v="2100"/>
    <n v="45.565799999999996"/>
    <n v="0"/>
    <n v="28.673400000000001"/>
    <n v="45.565799999999996"/>
    <n v="16.892399999999995"/>
    <e v="#N/A"/>
    <n v="1619.2845684071956"/>
    <n v="1619.2845684071956"/>
    <n v="1619.2845684071956"/>
    <n v="117668.01197092289"/>
    <e v="#N/A"/>
  </r>
  <r>
    <s v="LADY MARGARET ROAD SURGERY (ALZARRAD)North SouthallEalingE85103Nov8"/>
    <x v="156"/>
    <x v="32"/>
    <x v="2"/>
    <x v="157"/>
    <s v="E85103"/>
    <x v="9"/>
    <n v="8"/>
    <n v="3598.4101520159902"/>
    <n v="354"/>
    <n v="0"/>
    <n v="7.0446"/>
    <n v="0"/>
    <m/>
    <m/>
    <m/>
    <m/>
    <n v="6548"/>
    <n v="117.2092"/>
    <m/>
    <m/>
    <n v="6902"/>
    <n v="124.2538"/>
    <m/>
    <m/>
    <n v="0"/>
    <n v="124.2538"/>
    <e v="#N/A"/>
    <e v="#N/A"/>
    <e v="#N/A"/>
    <n v="1619.2845684071956"/>
    <n v="1619.2845684071956"/>
    <n v="1619.2845684071956"/>
    <n v="117668.01197092289"/>
    <e v="#N/A"/>
  </r>
  <r>
    <s v="LADY MARGARET ROAD SURGERY (ALZARRAD)North SouthallEalingE85103Oct7"/>
    <x v="156"/>
    <x v="32"/>
    <x v="2"/>
    <x v="157"/>
    <s v="E85103"/>
    <x v="10"/>
    <n v="7"/>
    <n v="3598.4101520159902"/>
    <n v="230"/>
    <n v="0"/>
    <n v="4.577"/>
    <n v="0"/>
    <n v="0"/>
    <n v="0"/>
    <n v="0"/>
    <n v="0"/>
    <n v="4007"/>
    <n v="71.725300000000004"/>
    <n v="4177"/>
    <n v="91.894000000000005"/>
    <n v="4237"/>
    <n v="76.302300000000002"/>
    <n v="4177"/>
    <n v="91.894000000000005"/>
    <n v="0"/>
    <n v="76.302300000000002"/>
    <n v="91.894000000000005"/>
    <n v="15.591700000000003"/>
    <e v="#N/A"/>
    <n v="1619.2845684071956"/>
    <n v="1619.2845684071956"/>
    <n v="1619.2845684071956"/>
    <n v="117668.01197092289"/>
    <e v="#N/A"/>
  </r>
  <r>
    <s v="LADY MARGARET ROAD SURGERY (ALZARRAD)North SouthallEalingE85103Sep6"/>
    <x v="156"/>
    <x v="32"/>
    <x v="2"/>
    <x v="157"/>
    <s v="E85103"/>
    <x v="11"/>
    <n v="6"/>
    <n v="3598.4101520159902"/>
    <n v="760"/>
    <n v="0"/>
    <n v="15.124000000000001"/>
    <n v="0"/>
    <n v="574"/>
    <n v="0"/>
    <n v="12.914999999999999"/>
    <n v="0"/>
    <n v="8893"/>
    <n v="159.18469999999999"/>
    <n v="4683"/>
    <n v="103.026"/>
    <n v="9653"/>
    <n v="174.30869999999999"/>
    <n v="5257"/>
    <n v="115.941"/>
    <n v="0"/>
    <n v="174.30869999999999"/>
    <n v="115.941"/>
    <n v="-58.367699999999985"/>
    <e v="#N/A"/>
    <n v="1619.2845684071956"/>
    <n v="1619.2845684071956"/>
    <n v="1619.2845684071956"/>
    <n v="117668.01197092289"/>
    <e v="#N/A"/>
  </r>
  <r>
    <s v="LADYGATE LANE MEDICAL CENTRECelandine Health and MetroCare PCNHillingdonE86605Apr1"/>
    <x v="157"/>
    <x v="44"/>
    <x v="1"/>
    <x v="158"/>
    <s v="E86605"/>
    <x v="0"/>
    <n v="1"/>
    <n v="2525.1180987336502"/>
    <n v="487"/>
    <n v="0"/>
    <n v="9.0094999999999992"/>
    <n v="0"/>
    <n v="5320"/>
    <n v="2"/>
    <n v="105.86800000000001"/>
    <n v="3.9800000000000002E-2"/>
    <n v="0"/>
    <n v="0"/>
    <n v="48"/>
    <n v="1.056"/>
    <n v="487"/>
    <n v="9.0094999999999992"/>
    <n v="5370"/>
    <n v="106.96380000000001"/>
    <n v="0"/>
    <n v="9.0094999999999992"/>
    <n v="106.96380000000001"/>
    <n v="97.954300000000003"/>
    <n v="106.96380000000001"/>
    <n v="1136.3031444301425"/>
    <n v="1136.3031444301425"/>
    <n v="1136.3031444301425"/>
    <n v="82571.361828590365"/>
    <n v="0"/>
  </r>
  <r>
    <s v="LADYGATE LANE MEDICAL CENTRECelandine Health and MetroCare PCNHillingdonE86605Aug5"/>
    <x v="157"/>
    <x v="44"/>
    <x v="1"/>
    <x v="158"/>
    <s v="E86605"/>
    <x v="1"/>
    <n v="5"/>
    <n v="2525.1180987336502"/>
    <n v="4261"/>
    <n v="951"/>
    <n v="78.828499999999991"/>
    <n v="17.593499999999999"/>
    <n v="1851"/>
    <n v="0"/>
    <n v="36.834900000000005"/>
    <n v="0"/>
    <n v="0"/>
    <n v="0"/>
    <n v="40"/>
    <n v="0.88"/>
    <n v="5212"/>
    <n v="96.421999999999997"/>
    <n v="1891"/>
    <n v="37.714900000000007"/>
    <n v="0"/>
    <n v="96.421999999999997"/>
    <n v="37.714900000000007"/>
    <n v="-58.70709999999999"/>
    <n v="144.67870000000002"/>
    <n v="1136.3031444301425"/>
    <n v="1136.3031444301425"/>
    <n v="1136.3031444301425"/>
    <n v="82571.361828590365"/>
    <n v="0"/>
  </r>
  <r>
    <s v="LADYGATE LANE MEDICAL CENTRECelandine Health and MetroCare PCNHillingdonE86605Dec9"/>
    <x v="157"/>
    <x v="44"/>
    <x v="1"/>
    <x v="158"/>
    <s v="E86605"/>
    <x v="2"/>
    <n v="9"/>
    <n v="2525.1180987336502"/>
    <n v="1152"/>
    <n v="2"/>
    <n v="22.924800000000001"/>
    <n v="3.9800000000000002E-2"/>
    <m/>
    <m/>
    <m/>
    <m/>
    <n v="10"/>
    <n v="0.17899999999999999"/>
    <m/>
    <m/>
    <n v="1164"/>
    <n v="23.143599999999999"/>
    <m/>
    <m/>
    <n v="0"/>
    <n v="23.143599999999999"/>
    <e v="#N/A"/>
    <e v="#N/A"/>
    <e v="#N/A"/>
    <n v="1136.3031444301425"/>
    <n v="1136.3031444301425"/>
    <n v="1136.3031444301425"/>
    <n v="82571.361828590365"/>
    <e v="#N/A"/>
  </r>
  <r>
    <s v="LADYGATE LANE MEDICAL CENTRECelandine Health and MetroCare PCNHillingdonE86605Feb11"/>
    <x v="157"/>
    <x v="44"/>
    <x v="1"/>
    <x v="158"/>
    <s v="E86605"/>
    <x v="3"/>
    <n v="11"/>
    <n v="2525.1180987336502"/>
    <n v="7658"/>
    <n v="75"/>
    <n v="152.39420000000001"/>
    <n v="1.4925000000000002"/>
    <m/>
    <m/>
    <m/>
    <m/>
    <n v="2"/>
    <n v="3.5799999999999998E-2"/>
    <m/>
    <m/>
    <n v="7735"/>
    <n v="153.92250000000001"/>
    <m/>
    <m/>
    <n v="0"/>
    <n v="153.92250000000001"/>
    <e v="#N/A"/>
    <e v="#N/A"/>
    <e v="#N/A"/>
    <n v="1136.3031444301425"/>
    <n v="1136.3031444301425"/>
    <n v="1136.3031444301425"/>
    <n v="82571.361828590365"/>
    <e v="#N/A"/>
  </r>
  <r>
    <s v="LADYGATE LANE MEDICAL CENTRECelandine Health and MetroCare PCNHillingdonE86605Jan10"/>
    <x v="157"/>
    <x v="44"/>
    <x v="1"/>
    <x v="158"/>
    <s v="E86605"/>
    <x v="4"/>
    <n v="10"/>
    <n v="2525.1180987336502"/>
    <n v="2602"/>
    <n v="42"/>
    <n v="51.779800000000002"/>
    <n v="0.8358000000000001"/>
    <m/>
    <m/>
    <m/>
    <m/>
    <n v="6"/>
    <n v="0.1074"/>
    <m/>
    <m/>
    <n v="2650"/>
    <n v="52.722999999999999"/>
    <m/>
    <m/>
    <n v="0"/>
    <n v="52.722999999999999"/>
    <e v="#N/A"/>
    <e v="#N/A"/>
    <e v="#N/A"/>
    <n v="1136.3031444301425"/>
    <n v="1136.3031444301425"/>
    <n v="1136.3031444301425"/>
    <n v="82571.361828590365"/>
    <e v="#N/A"/>
  </r>
  <r>
    <s v="LADYGATE LANE MEDICAL CENTRECelandine Health and MetroCare PCNHillingdonE86605Jul4"/>
    <x v="157"/>
    <x v="44"/>
    <x v="1"/>
    <x v="158"/>
    <s v="E86605"/>
    <x v="5"/>
    <n v="4"/>
    <n v="2525.1180987336502"/>
    <n v="10234"/>
    <n v="0"/>
    <n v="189.32899999999998"/>
    <n v="0"/>
    <n v="2250"/>
    <n v="2"/>
    <n v="44.775000000000006"/>
    <n v="3.9800000000000002E-2"/>
    <n v="0"/>
    <n v="0"/>
    <n v="14"/>
    <n v="0.308"/>
    <n v="10234"/>
    <n v="189.32899999999998"/>
    <n v="2266"/>
    <n v="45.122800000000005"/>
    <n v="0"/>
    <n v="189.32899999999998"/>
    <n v="45.122800000000005"/>
    <n v="-144.20619999999997"/>
    <e v="#N/A"/>
    <n v="1136.3031444301425"/>
    <n v="1136.3031444301425"/>
    <n v="1136.3031444301425"/>
    <n v="82571.361828590365"/>
    <e v="#N/A"/>
  </r>
  <r>
    <s v="LADYGATE LANE MEDICAL CENTRECelandine Health and MetroCare PCNHillingdonE86605Jun3"/>
    <x v="157"/>
    <x v="44"/>
    <x v="1"/>
    <x v="158"/>
    <s v="E86605"/>
    <x v="6"/>
    <n v="3"/>
    <n v="2525.1180987336502"/>
    <n v="11278"/>
    <n v="0"/>
    <n v="208.643"/>
    <n v="0"/>
    <n v="1519"/>
    <n v="7"/>
    <n v="30.228100000000001"/>
    <n v="0.13930000000000001"/>
    <n v="0"/>
    <n v="0"/>
    <n v="16"/>
    <n v="0.35199999999999998"/>
    <n v="11278"/>
    <n v="208.643"/>
    <n v="1542"/>
    <n v="30.7194"/>
    <n v="0"/>
    <n v="208.643"/>
    <n v="30.7194"/>
    <n v="-177.92359999999999"/>
    <e v="#N/A"/>
    <n v="1136.3031444301425"/>
    <n v="1136.3031444301425"/>
    <n v="1136.3031444301425"/>
    <n v="82571.361828590365"/>
    <e v="#N/A"/>
  </r>
  <r>
    <s v="LADYGATE LANE MEDICAL CENTRECelandine Health and MetroCare PCNHillingdonE86605Mar12"/>
    <x v="157"/>
    <x v="44"/>
    <x v="1"/>
    <x v="158"/>
    <s v="E86605"/>
    <x v="7"/>
    <n v="12"/>
    <n v="2525.1180987336502"/>
    <n v="4935"/>
    <n v="31"/>
    <n v="98.206500000000005"/>
    <n v="0.6169"/>
    <m/>
    <m/>
    <m/>
    <m/>
    <n v="4"/>
    <n v="7.1599999999999997E-2"/>
    <m/>
    <m/>
    <n v="4970"/>
    <n v="98.89500000000001"/>
    <m/>
    <m/>
    <n v="0"/>
    <n v="98.89500000000001"/>
    <e v="#N/A"/>
    <e v="#N/A"/>
    <e v="#N/A"/>
    <n v="1136.3031444301425"/>
    <n v="1136.3031444301425"/>
    <n v="1136.3031444301425"/>
    <n v="82571.361828590365"/>
    <e v="#N/A"/>
  </r>
  <r>
    <s v="LADYGATE LANE MEDICAL CENTRECelandine Health and MetroCare PCNHillingdonE86605May2"/>
    <x v="157"/>
    <x v="44"/>
    <x v="1"/>
    <x v="158"/>
    <s v="E86605"/>
    <x v="8"/>
    <n v="2"/>
    <n v="2525.1180987336502"/>
    <n v="829"/>
    <n v="0"/>
    <n v="15.336499999999999"/>
    <n v="0"/>
    <n v="2063"/>
    <n v="26"/>
    <n v="41.053699999999999"/>
    <n v="0.51740000000000008"/>
    <n v="0"/>
    <n v="0"/>
    <n v="20"/>
    <n v="0.44"/>
    <n v="829"/>
    <n v="15.336499999999999"/>
    <n v="2109"/>
    <n v="42.011099999999999"/>
    <n v="0"/>
    <n v="15.336499999999999"/>
    <n v="42.011099999999999"/>
    <n v="26.674599999999998"/>
    <e v="#N/A"/>
    <n v="1136.3031444301425"/>
    <n v="1136.3031444301425"/>
    <n v="1136.3031444301425"/>
    <n v="82571.361828590365"/>
    <e v="#N/A"/>
  </r>
  <r>
    <s v="LADYGATE LANE MEDICAL CENTRECelandine Health and MetroCare PCNHillingdonE86605Nov8"/>
    <x v="157"/>
    <x v="44"/>
    <x v="1"/>
    <x v="158"/>
    <s v="E86605"/>
    <x v="9"/>
    <n v="8"/>
    <n v="2525.1180987336502"/>
    <n v="2854"/>
    <n v="58"/>
    <n v="56.794600000000003"/>
    <n v="1.1542000000000001"/>
    <m/>
    <m/>
    <m/>
    <m/>
    <n v="16"/>
    <n v="0.28639999999999999"/>
    <m/>
    <m/>
    <n v="2928"/>
    <n v="58.235200000000006"/>
    <m/>
    <m/>
    <n v="0"/>
    <n v="58.235200000000006"/>
    <e v="#N/A"/>
    <e v="#N/A"/>
    <e v="#N/A"/>
    <n v="1136.3031444301425"/>
    <n v="1136.3031444301425"/>
    <n v="1136.3031444301425"/>
    <n v="82571.361828590365"/>
    <e v="#N/A"/>
  </r>
  <r>
    <s v="LADYGATE LANE MEDICAL CENTRECelandine Health and MetroCare PCNHillingdonE86605Oct7"/>
    <x v="157"/>
    <x v="44"/>
    <x v="1"/>
    <x v="158"/>
    <s v="E86605"/>
    <x v="10"/>
    <n v="7"/>
    <n v="2525.1180987336502"/>
    <n v="7785"/>
    <n v="196"/>
    <n v="154.92150000000001"/>
    <n v="3.9004000000000003"/>
    <n v="0"/>
    <n v="32"/>
    <n v="0"/>
    <n v="0.72"/>
    <n v="8"/>
    <n v="0.14319999999999999"/>
    <n v="17"/>
    <n v="0.374"/>
    <n v="7989"/>
    <n v="158.96510000000001"/>
    <n v="49"/>
    <n v="1.0939999999999999"/>
    <n v="0"/>
    <n v="158.96510000000001"/>
    <n v="1.0939999999999999"/>
    <n v="-157.87110000000001"/>
    <e v="#N/A"/>
    <n v="1136.3031444301425"/>
    <n v="1136.3031444301425"/>
    <n v="1136.3031444301425"/>
    <n v="82571.361828590365"/>
    <e v="#N/A"/>
  </r>
  <r>
    <s v="LADYGATE LANE MEDICAL CENTRECelandine Health and MetroCare PCNHillingdonE86605Sep6"/>
    <x v="157"/>
    <x v="44"/>
    <x v="1"/>
    <x v="158"/>
    <s v="E86605"/>
    <x v="11"/>
    <n v="6"/>
    <n v="2525.1180987336502"/>
    <n v="1582"/>
    <n v="706"/>
    <n v="31.481800000000003"/>
    <n v="14.0494"/>
    <n v="3050"/>
    <n v="2036"/>
    <n v="68.625"/>
    <n v="45.809999999999995"/>
    <n v="6"/>
    <n v="0.1074"/>
    <n v="8"/>
    <n v="0.17599999999999999"/>
    <n v="2294"/>
    <n v="45.638600000000004"/>
    <n v="5094"/>
    <n v="114.611"/>
    <n v="0"/>
    <n v="45.638600000000004"/>
    <n v="114.611"/>
    <n v="68.972399999999993"/>
    <e v="#N/A"/>
    <n v="1136.3031444301425"/>
    <n v="1136.3031444301425"/>
    <n v="1136.3031444301425"/>
    <n v="82571.361828590365"/>
    <e v="#N/A"/>
  </r>
  <r>
    <s v="LANARK MEDICAL CENTRESt John’s Wood and Maida Vale NetworkCentral LondonE87756Apr1"/>
    <x v="158"/>
    <x v="45"/>
    <x v="7"/>
    <x v="159"/>
    <s v="E87756"/>
    <x v="0"/>
    <n v="1"/>
    <n v="3738.3776309793998"/>
    <n v="437"/>
    <n v="379"/>
    <n v="8.0845000000000002"/>
    <n v="7.0114999999999998"/>
    <n v="518"/>
    <n v="0"/>
    <n v="10.308200000000001"/>
    <n v="0"/>
    <n v="3640"/>
    <n v="65.156000000000006"/>
    <n v="4771"/>
    <n v="104.962"/>
    <n v="4456"/>
    <n v="80.25200000000001"/>
    <n v="5289"/>
    <n v="115.2702"/>
    <n v="0"/>
    <n v="80.25200000000001"/>
    <n v="115.2702"/>
    <n v="35.018199999999993"/>
    <n v="115.2702"/>
    <n v="1682.26993394073"/>
    <n v="1682.26993394073"/>
    <n v="1682.26993394073"/>
    <n v="122244.94853302639"/>
    <n v="0"/>
  </r>
  <r>
    <s v="LANARK MEDICAL CENTRESt John’s Wood and Maida Vale NetworkCentral LondonE87756Aug5"/>
    <x v="158"/>
    <x v="45"/>
    <x v="7"/>
    <x v="159"/>
    <s v="E87756"/>
    <x v="1"/>
    <n v="5"/>
    <n v="3738.3776309793998"/>
    <n v="387"/>
    <n v="0"/>
    <n v="7.1594999999999995"/>
    <n v="0"/>
    <n v="379"/>
    <n v="0"/>
    <n v="7.5421000000000005"/>
    <n v="0"/>
    <n v="3282"/>
    <n v="58.747799999999998"/>
    <n v="5637"/>
    <n v="124.014"/>
    <n v="3669"/>
    <n v="65.907299999999992"/>
    <n v="6016"/>
    <n v="131.55609999999999"/>
    <n v="0"/>
    <n v="65.907299999999992"/>
    <n v="131.55609999999999"/>
    <n v="65.648799999999994"/>
    <n v="246.8263"/>
    <n v="1682.26993394073"/>
    <n v="1682.26993394073"/>
    <n v="1682.26993394073"/>
    <n v="122244.94853302639"/>
    <n v="0"/>
  </r>
  <r>
    <s v="LANARK MEDICAL CENTRESt John’s Wood and Maida Vale NetworkCentral LondonE87756Dec9"/>
    <x v="158"/>
    <x v="45"/>
    <x v="7"/>
    <x v="159"/>
    <s v="E87756"/>
    <x v="2"/>
    <n v="9"/>
    <n v="3738.3776309793998"/>
    <n v="434"/>
    <n v="0"/>
    <n v="8.6365999999999996"/>
    <n v="0"/>
    <m/>
    <m/>
    <m/>
    <m/>
    <n v="4498"/>
    <n v="80.514200000000002"/>
    <m/>
    <m/>
    <n v="4932"/>
    <n v="89.150800000000004"/>
    <m/>
    <m/>
    <n v="0"/>
    <n v="89.150800000000004"/>
    <e v="#N/A"/>
    <e v="#N/A"/>
    <e v="#N/A"/>
    <n v="1682.26993394073"/>
    <n v="1682.26993394073"/>
    <n v="1682.26993394073"/>
    <n v="122244.94853302639"/>
    <e v="#N/A"/>
  </r>
  <r>
    <s v="LANARK MEDICAL CENTRESt John’s Wood and Maida Vale NetworkCentral LondonE87756Feb11"/>
    <x v="158"/>
    <x v="45"/>
    <x v="7"/>
    <x v="159"/>
    <s v="E87756"/>
    <x v="3"/>
    <n v="11"/>
    <n v="3738.3776309793998"/>
    <n v="575"/>
    <n v="0"/>
    <n v="11.442500000000001"/>
    <n v="0"/>
    <m/>
    <m/>
    <m/>
    <m/>
    <n v="5042"/>
    <n v="90.251800000000003"/>
    <m/>
    <m/>
    <n v="5617"/>
    <n v="101.6943"/>
    <m/>
    <m/>
    <n v="0"/>
    <n v="101.6943"/>
    <e v="#N/A"/>
    <e v="#N/A"/>
    <e v="#N/A"/>
    <n v="1682.26993394073"/>
    <n v="1682.26993394073"/>
    <n v="1682.26993394073"/>
    <n v="122244.94853302639"/>
    <e v="#N/A"/>
  </r>
  <r>
    <s v="LANARK MEDICAL CENTRESt John’s Wood and Maida Vale NetworkCentral LondonE87756Jan10"/>
    <x v="158"/>
    <x v="45"/>
    <x v="7"/>
    <x v="159"/>
    <s v="E87756"/>
    <x v="4"/>
    <n v="10"/>
    <n v="3738.3776309793998"/>
    <n v="711"/>
    <n v="0"/>
    <n v="14.148900000000001"/>
    <n v="0"/>
    <m/>
    <m/>
    <m/>
    <m/>
    <n v="5150"/>
    <n v="92.185000000000002"/>
    <m/>
    <m/>
    <n v="5861"/>
    <n v="106.3339"/>
    <m/>
    <m/>
    <n v="0"/>
    <n v="106.3339"/>
    <e v="#N/A"/>
    <e v="#N/A"/>
    <e v="#N/A"/>
    <n v="1682.26993394073"/>
    <n v="1682.26993394073"/>
    <n v="1682.26993394073"/>
    <n v="122244.94853302639"/>
    <e v="#N/A"/>
  </r>
  <r>
    <s v="LANARK MEDICAL CENTRESt John’s Wood and Maida Vale NetworkCentral LondonE87756Jul4"/>
    <x v="158"/>
    <x v="45"/>
    <x v="7"/>
    <x v="159"/>
    <s v="E87756"/>
    <x v="5"/>
    <n v="4"/>
    <n v="3738.3776309793998"/>
    <n v="603"/>
    <n v="0"/>
    <n v="11.1555"/>
    <n v="0"/>
    <n v="645"/>
    <n v="0"/>
    <n v="12.835500000000001"/>
    <n v="0"/>
    <n v="11056"/>
    <n v="197.9024"/>
    <n v="4954"/>
    <n v="108.988"/>
    <n v="11659"/>
    <n v="209.05789999999999"/>
    <n v="5599"/>
    <n v="121.8235"/>
    <n v="0"/>
    <n v="209.05789999999999"/>
    <n v="121.8235"/>
    <n v="-87.234399999999994"/>
    <e v="#N/A"/>
    <n v="1682.26993394073"/>
    <n v="1682.26993394073"/>
    <n v="1682.26993394073"/>
    <n v="122244.94853302639"/>
    <e v="#N/A"/>
  </r>
  <r>
    <s v="LANARK MEDICAL CENTRESt John’s Wood and Maida Vale NetworkCentral LondonE87756Jun3"/>
    <x v="158"/>
    <x v="45"/>
    <x v="7"/>
    <x v="159"/>
    <s v="E87756"/>
    <x v="6"/>
    <n v="3"/>
    <n v="3738.3776309793998"/>
    <n v="644"/>
    <n v="0"/>
    <n v="11.914"/>
    <n v="0"/>
    <n v="830"/>
    <n v="0"/>
    <n v="16.516999999999999"/>
    <n v="0"/>
    <n v="4334"/>
    <n v="77.578599999999994"/>
    <n v="4504"/>
    <n v="99.087999999999994"/>
    <n v="4978"/>
    <n v="89.492599999999996"/>
    <n v="5334"/>
    <n v="115.60499999999999"/>
    <n v="0"/>
    <n v="89.492599999999996"/>
    <n v="115.60499999999999"/>
    <n v="26.112399999999994"/>
    <e v="#N/A"/>
    <n v="1682.26993394073"/>
    <n v="1682.26993394073"/>
    <n v="1682.26993394073"/>
    <n v="122244.94853302639"/>
    <e v="#N/A"/>
  </r>
  <r>
    <s v="LANARK MEDICAL CENTRESt John’s Wood and Maida Vale NetworkCentral LondonE87756Mar12"/>
    <x v="158"/>
    <x v="45"/>
    <x v="7"/>
    <x v="159"/>
    <s v="E87756"/>
    <x v="7"/>
    <n v="12"/>
    <n v="3738.3776309793998"/>
    <n v="457"/>
    <n v="0"/>
    <n v="9.0943000000000005"/>
    <n v="0"/>
    <m/>
    <m/>
    <m/>
    <m/>
    <n v="4002"/>
    <n v="71.635800000000003"/>
    <m/>
    <m/>
    <n v="4459"/>
    <n v="80.730100000000007"/>
    <m/>
    <m/>
    <n v="0"/>
    <n v="80.730100000000007"/>
    <e v="#N/A"/>
    <e v="#N/A"/>
    <e v="#N/A"/>
    <n v="1682.26993394073"/>
    <n v="1682.26993394073"/>
    <n v="1682.26993394073"/>
    <n v="122244.94853302639"/>
    <e v="#N/A"/>
  </r>
  <r>
    <s v="LANARK MEDICAL CENTRESt John’s Wood and Maida Vale NetworkCentral LondonE87756May2"/>
    <x v="158"/>
    <x v="45"/>
    <x v="7"/>
    <x v="159"/>
    <s v="E87756"/>
    <x v="8"/>
    <n v="2"/>
    <n v="3738.3776309793998"/>
    <n v="717"/>
    <n v="172"/>
    <n v="13.2645"/>
    <n v="3.1819999999999999"/>
    <n v="317"/>
    <n v="270"/>
    <n v="6.3083"/>
    <n v="5.3730000000000002"/>
    <n v="3795"/>
    <n v="67.930499999999995"/>
    <n v="3444"/>
    <n v="75.768000000000001"/>
    <n v="4684"/>
    <n v="84.376999999999995"/>
    <n v="4031"/>
    <n v="87.449299999999994"/>
    <n v="0"/>
    <n v="84.376999999999995"/>
    <n v="87.449299999999994"/>
    <n v="3.0722999999999985"/>
    <e v="#N/A"/>
    <n v="1682.26993394073"/>
    <n v="1682.26993394073"/>
    <n v="1682.26993394073"/>
    <n v="122244.94853302639"/>
    <e v="#N/A"/>
  </r>
  <r>
    <s v="LANARK MEDICAL CENTRESt John’s Wood and Maida Vale NetworkCentral LondonE87756Nov8"/>
    <x v="158"/>
    <x v="45"/>
    <x v="7"/>
    <x v="159"/>
    <s v="E87756"/>
    <x v="9"/>
    <n v="8"/>
    <n v="3738.3776309793998"/>
    <n v="602"/>
    <n v="0"/>
    <n v="11.979800000000001"/>
    <n v="0"/>
    <m/>
    <m/>
    <m/>
    <m/>
    <n v="5569"/>
    <n v="99.685100000000006"/>
    <m/>
    <m/>
    <n v="6171"/>
    <n v="111.6649"/>
    <m/>
    <m/>
    <n v="0"/>
    <n v="111.6649"/>
    <e v="#N/A"/>
    <e v="#N/A"/>
    <e v="#N/A"/>
    <n v="1682.26993394073"/>
    <n v="1682.26993394073"/>
    <n v="1682.26993394073"/>
    <n v="122244.94853302639"/>
    <e v="#N/A"/>
  </r>
  <r>
    <s v="LANARK MEDICAL CENTRESt John’s Wood and Maida Vale NetworkCentral LondonE87756Oct7"/>
    <x v="158"/>
    <x v="45"/>
    <x v="7"/>
    <x v="159"/>
    <s v="E87756"/>
    <x v="10"/>
    <n v="7"/>
    <n v="3738.3776309793998"/>
    <n v="668"/>
    <n v="0"/>
    <n v="13.293200000000001"/>
    <n v="0"/>
    <n v="0"/>
    <n v="2"/>
    <n v="0"/>
    <n v="4.4999999999999998E-2"/>
    <n v="6703"/>
    <n v="119.9837"/>
    <n v="6567"/>
    <n v="144.47399999999999"/>
    <n v="7371"/>
    <n v="133.27690000000001"/>
    <n v="6569"/>
    <n v="144.51899999999998"/>
    <n v="0"/>
    <n v="133.27690000000001"/>
    <n v="144.51899999999998"/>
    <n v="11.242099999999965"/>
    <e v="#N/A"/>
    <n v="1682.26993394073"/>
    <n v="1682.26993394073"/>
    <n v="1682.26993394073"/>
    <n v="122244.94853302639"/>
    <e v="#N/A"/>
  </r>
  <r>
    <s v="LANARK MEDICAL CENTRESt John’s Wood and Maida Vale NetworkCentral LondonE87756Sep6"/>
    <x v="158"/>
    <x v="45"/>
    <x v="7"/>
    <x v="159"/>
    <s v="E87756"/>
    <x v="11"/>
    <n v="6"/>
    <n v="3738.3776309793998"/>
    <n v="897"/>
    <n v="0"/>
    <n v="17.850300000000001"/>
    <n v="0"/>
    <n v="482"/>
    <n v="0"/>
    <n v="10.844999999999999"/>
    <n v="0"/>
    <n v="4924"/>
    <n v="88.139600000000002"/>
    <n v="4486"/>
    <n v="98.691999999999993"/>
    <n v="5821"/>
    <n v="105.98990000000001"/>
    <n v="4968"/>
    <n v="109.53699999999999"/>
    <n v="0"/>
    <n v="105.98990000000001"/>
    <n v="109.53699999999999"/>
    <n v="3.5470999999999862"/>
    <e v="#N/A"/>
    <n v="1682.26993394073"/>
    <n v="1682.26993394073"/>
    <n v="1682.26993394073"/>
    <n v="122244.94853302639"/>
    <e v="#N/A"/>
  </r>
  <r>
    <s v="Lancaster Gate Medical CentreWest-Hill HealthWest LondonE87722Apr1"/>
    <x v="159"/>
    <x v="43"/>
    <x v="6"/>
    <x v="160"/>
    <s v="E87722"/>
    <x v="0"/>
    <n v="1"/>
    <n v="5446.3333486454803"/>
    <n v="1394"/>
    <n v="0"/>
    <n v="25.788999999999998"/>
    <n v="0"/>
    <n v="1471"/>
    <n v="310"/>
    <n v="29.2729"/>
    <n v="6.1690000000000005"/>
    <n v="2406"/>
    <n v="43.067399999999999"/>
    <n v="4124"/>
    <n v="90.727999999999994"/>
    <n v="3800"/>
    <n v="68.856399999999994"/>
    <n v="5905"/>
    <n v="126.1699"/>
    <n v="0"/>
    <n v="68.856399999999994"/>
    <n v="126.1699"/>
    <n v="57.313500000000005"/>
    <n v="126.1699"/>
    <n v="2450.8500068904664"/>
    <n v="2450.8500068904664"/>
    <n v="2450.8500068904664"/>
    <n v="178095.10050070722"/>
    <n v="0"/>
  </r>
  <r>
    <s v="Lancaster Gate Medical CentreWest-Hill HealthWest LondonE87722Aug5"/>
    <x v="159"/>
    <x v="43"/>
    <x v="6"/>
    <x v="160"/>
    <s v="E87722"/>
    <x v="1"/>
    <n v="5"/>
    <n v="5446.3333486454803"/>
    <n v="1558"/>
    <n v="479"/>
    <n v="28.822999999999997"/>
    <n v="8.8614999999999995"/>
    <n v="1428"/>
    <n v="355"/>
    <n v="28.417200000000001"/>
    <n v="7.0645000000000007"/>
    <n v="8387"/>
    <n v="150.12729999999999"/>
    <n v="5697"/>
    <n v="125.334"/>
    <n v="10424"/>
    <n v="187.81180000000001"/>
    <n v="7480"/>
    <n v="160.81569999999999"/>
    <n v="0"/>
    <n v="187.81180000000001"/>
    <n v="160.81569999999999"/>
    <n v="-26.996100000000013"/>
    <n v="286.98559999999998"/>
    <n v="2450.8500068904664"/>
    <n v="2450.8500068904664"/>
    <n v="2450.8500068904664"/>
    <n v="178095.10050070722"/>
    <n v="0"/>
  </r>
  <r>
    <s v="Lancaster Gate Medical CentreWest-Hill HealthWest LondonE87722Dec9"/>
    <x v="159"/>
    <x v="43"/>
    <x v="6"/>
    <x v="160"/>
    <s v="E87722"/>
    <x v="2"/>
    <n v="9"/>
    <n v="5446.3333486454803"/>
    <n v="1195"/>
    <n v="810"/>
    <n v="23.7805"/>
    <n v="16.119"/>
    <m/>
    <m/>
    <m/>
    <m/>
    <n v="4770"/>
    <n v="85.382999999999996"/>
    <m/>
    <m/>
    <n v="6775"/>
    <n v="125.2825"/>
    <m/>
    <m/>
    <n v="0"/>
    <n v="125.2825"/>
    <e v="#N/A"/>
    <e v="#N/A"/>
    <e v="#N/A"/>
    <n v="2450.8500068904664"/>
    <n v="2450.8500068904664"/>
    <n v="2450.8500068904664"/>
    <n v="178095.10050070722"/>
    <e v="#N/A"/>
  </r>
  <r>
    <s v="Lancaster Gate Medical CentreWest-Hill HealthWest LondonE87722Feb11"/>
    <x v="159"/>
    <x v="43"/>
    <x v="6"/>
    <x v="160"/>
    <s v="E87722"/>
    <x v="3"/>
    <n v="11"/>
    <n v="5446.3333486454803"/>
    <n v="19864"/>
    <n v="306"/>
    <n v="395.29360000000003"/>
    <n v="6.0894000000000004"/>
    <m/>
    <m/>
    <m/>
    <m/>
    <n v="9824"/>
    <n v="175.84960000000001"/>
    <m/>
    <m/>
    <n v="29994"/>
    <n v="577.23260000000005"/>
    <m/>
    <m/>
    <n v="0"/>
    <n v="577.23260000000005"/>
    <e v="#N/A"/>
    <e v="#N/A"/>
    <e v="#N/A"/>
    <n v="2450.8500068904664"/>
    <n v="2450.8500068904664"/>
    <n v="2450.8500068904664"/>
    <n v="178095.10050070722"/>
    <e v="#N/A"/>
  </r>
  <r>
    <s v="Lancaster Gate Medical CentreWest-Hill HealthWest LondonE87722Jan10"/>
    <x v="159"/>
    <x v="43"/>
    <x v="6"/>
    <x v="160"/>
    <s v="E87722"/>
    <x v="4"/>
    <n v="10"/>
    <n v="5446.3333486454803"/>
    <n v="1620"/>
    <n v="458"/>
    <n v="32.238"/>
    <n v="9.1142000000000003"/>
    <m/>
    <m/>
    <m/>
    <m/>
    <n v="6867"/>
    <n v="122.91930000000001"/>
    <m/>
    <m/>
    <n v="8945"/>
    <n v="164.2715"/>
    <m/>
    <m/>
    <n v="0"/>
    <n v="164.2715"/>
    <e v="#N/A"/>
    <e v="#N/A"/>
    <e v="#N/A"/>
    <n v="2450.8500068904664"/>
    <n v="2450.8500068904664"/>
    <n v="2450.8500068904664"/>
    <n v="178095.10050070722"/>
    <e v="#N/A"/>
  </r>
  <r>
    <s v="Lancaster Gate Medical CentreWest-Hill HealthWest LondonE87722Jul4"/>
    <x v="159"/>
    <x v="43"/>
    <x v="6"/>
    <x v="160"/>
    <s v="E87722"/>
    <x v="5"/>
    <n v="4"/>
    <n v="5446.3333486454803"/>
    <n v="1374"/>
    <n v="179"/>
    <n v="25.419"/>
    <n v="3.3114999999999997"/>
    <n v="1299"/>
    <n v="228"/>
    <n v="25.850100000000001"/>
    <n v="4.5372000000000003"/>
    <n v="3160"/>
    <n v="56.564"/>
    <n v="6892"/>
    <n v="151.624"/>
    <n v="4713"/>
    <n v="85.294499999999999"/>
    <n v="8419"/>
    <n v="182.01130000000001"/>
    <n v="0"/>
    <n v="85.294499999999999"/>
    <n v="182.01130000000001"/>
    <n v="96.716800000000006"/>
    <e v="#N/A"/>
    <n v="2450.8500068904664"/>
    <n v="2450.8500068904664"/>
    <n v="2450.8500068904664"/>
    <n v="178095.10050070722"/>
    <e v="#N/A"/>
  </r>
  <r>
    <s v="Lancaster Gate Medical CentreWest-Hill HealthWest LondonE87722Jun3"/>
    <x v="159"/>
    <x v="43"/>
    <x v="6"/>
    <x v="160"/>
    <s v="E87722"/>
    <x v="6"/>
    <n v="3"/>
    <n v="5446.3333486454803"/>
    <n v="2281"/>
    <n v="0"/>
    <n v="42.198499999999996"/>
    <n v="0"/>
    <n v="1532"/>
    <n v="400"/>
    <n v="30.486800000000002"/>
    <n v="7.9600000000000009"/>
    <n v="3574"/>
    <n v="63.974600000000002"/>
    <n v="4722"/>
    <n v="103.884"/>
    <n v="5855"/>
    <n v="106.17310000000001"/>
    <n v="6654"/>
    <n v="142.33080000000001"/>
    <n v="0"/>
    <n v="106.17310000000001"/>
    <n v="142.33080000000001"/>
    <n v="36.157700000000006"/>
    <e v="#N/A"/>
    <n v="2450.8500068904664"/>
    <n v="2450.8500068904664"/>
    <n v="2450.8500068904664"/>
    <n v="178095.10050070722"/>
    <e v="#N/A"/>
  </r>
  <r>
    <s v="Lancaster Gate Medical CentreWest-Hill HealthWest LondonE87722Mar12"/>
    <x v="159"/>
    <x v="43"/>
    <x v="6"/>
    <x v="160"/>
    <s v="E87722"/>
    <x v="7"/>
    <n v="12"/>
    <n v="5446.3333486454803"/>
    <n v="2329"/>
    <n v="264"/>
    <n v="46.347100000000005"/>
    <n v="5.2536000000000005"/>
    <m/>
    <m/>
    <m/>
    <m/>
    <n v="2826"/>
    <n v="50.5854"/>
    <m/>
    <m/>
    <n v="5419"/>
    <n v="102.18610000000001"/>
    <m/>
    <m/>
    <n v="0"/>
    <n v="102.18610000000001"/>
    <e v="#N/A"/>
    <e v="#N/A"/>
    <e v="#N/A"/>
    <n v="2450.8500068904664"/>
    <n v="2450.8500068904664"/>
    <n v="2450.8500068904664"/>
    <n v="178095.10050070722"/>
    <e v="#N/A"/>
  </r>
  <r>
    <s v="Lancaster Gate Medical CentreWest-Hill HealthWest LondonE87722May2"/>
    <x v="159"/>
    <x v="43"/>
    <x v="6"/>
    <x v="160"/>
    <s v="E87722"/>
    <x v="8"/>
    <n v="2"/>
    <n v="5446.3333486454803"/>
    <n v="1362"/>
    <n v="0"/>
    <n v="25.196999999999999"/>
    <n v="0"/>
    <n v="1283"/>
    <n v="363"/>
    <n v="25.531700000000001"/>
    <n v="7.2237"/>
    <n v="3685"/>
    <n v="65.961500000000001"/>
    <n v="5655"/>
    <n v="124.41"/>
    <n v="5047"/>
    <n v="91.158500000000004"/>
    <n v="7301"/>
    <n v="157.16540000000001"/>
    <n v="0"/>
    <n v="91.158500000000004"/>
    <n v="157.16540000000001"/>
    <n v="66.006900000000002"/>
    <e v="#N/A"/>
    <n v="2450.8500068904664"/>
    <n v="2450.8500068904664"/>
    <n v="2450.8500068904664"/>
    <n v="178095.10050070722"/>
    <e v="#N/A"/>
  </r>
  <r>
    <s v="Lancaster Gate Medical CentreWest-Hill HealthWest LondonE87722Nov8"/>
    <x v="159"/>
    <x v="43"/>
    <x v="6"/>
    <x v="160"/>
    <s v="E87722"/>
    <x v="9"/>
    <n v="8"/>
    <n v="5446.3333486454803"/>
    <n v="2702"/>
    <n v="332"/>
    <n v="53.769800000000004"/>
    <n v="6.6068000000000007"/>
    <m/>
    <m/>
    <m/>
    <m/>
    <n v="17781"/>
    <n v="318.2799"/>
    <m/>
    <m/>
    <n v="20815"/>
    <n v="378.65649999999999"/>
    <m/>
    <m/>
    <n v="0"/>
    <n v="378.65649999999999"/>
    <e v="#N/A"/>
    <e v="#N/A"/>
    <e v="#N/A"/>
    <n v="2450.8500068904664"/>
    <n v="2450.8500068904664"/>
    <n v="2450.8500068904664"/>
    <n v="178095.10050070722"/>
    <e v="#N/A"/>
  </r>
  <r>
    <s v="Lancaster Gate Medical CentreWest-Hill HealthWest LondonE87722Oct7"/>
    <x v="159"/>
    <x v="43"/>
    <x v="6"/>
    <x v="160"/>
    <s v="E87722"/>
    <x v="10"/>
    <n v="7"/>
    <n v="5446.3333486454803"/>
    <n v="5043"/>
    <n v="1871"/>
    <n v="100.3557"/>
    <n v="37.232900000000001"/>
    <n v="0"/>
    <n v="426"/>
    <n v="0"/>
    <n v="9.5849999999999991"/>
    <n v="8105"/>
    <n v="145.0795"/>
    <n v="14383"/>
    <n v="316.42599999999999"/>
    <n v="15019"/>
    <n v="282.66809999999998"/>
    <n v="14809"/>
    <n v="326.01099999999997"/>
    <n v="0"/>
    <n v="282.66809999999998"/>
    <n v="326.01099999999997"/>
    <n v="43.342899999999986"/>
    <e v="#N/A"/>
    <n v="2450.8500068904664"/>
    <n v="2450.8500068904664"/>
    <n v="2450.8500068904664"/>
    <n v="178095.10050070722"/>
    <e v="#N/A"/>
  </r>
  <r>
    <s v="Lancaster Gate Medical CentreWest-Hill HealthWest LondonE87722Sep6"/>
    <x v="159"/>
    <x v="43"/>
    <x v="6"/>
    <x v="160"/>
    <s v="E87722"/>
    <x v="11"/>
    <n v="6"/>
    <n v="5446.3333486454803"/>
    <n v="21550"/>
    <n v="3578"/>
    <n v="428.84500000000003"/>
    <n v="71.202200000000005"/>
    <n v="1481"/>
    <n v="286"/>
    <n v="33.322499999999998"/>
    <n v="6.4349999999999996"/>
    <n v="4713"/>
    <n v="84.362700000000004"/>
    <n v="6601"/>
    <n v="145.22200000000001"/>
    <n v="29841"/>
    <n v="584.40989999999999"/>
    <n v="8368"/>
    <n v="184.9795"/>
    <n v="0"/>
    <n v="584.40989999999999"/>
    <n v="184.9795"/>
    <n v="-399.43039999999996"/>
    <e v="#N/A"/>
    <n v="2450.8500068904664"/>
    <n v="2450.8500068904664"/>
    <n v="2450.8500068904664"/>
    <n v="178095.10050070722"/>
    <e v="#N/A"/>
  </r>
  <r>
    <s v="LANCELOT MEDICAL CENTREK&amp;W WestBrentE84063Apr1"/>
    <x v="160"/>
    <x v="6"/>
    <x v="3"/>
    <x v="161"/>
    <s v="E84063"/>
    <x v="0"/>
    <n v="1"/>
    <n v="6992.1484103147304"/>
    <n v="6163"/>
    <n v="0"/>
    <n v="114.01549999999999"/>
    <n v="0"/>
    <n v="10208"/>
    <n v="415"/>
    <n v="203.13920000000002"/>
    <n v="8.2584999999999997"/>
    <n v="0"/>
    <n v="0"/>
    <n v="0"/>
    <n v="0"/>
    <n v="6163"/>
    <n v="114.01549999999999"/>
    <n v="10623"/>
    <n v="211.39770000000001"/>
    <n v="0"/>
    <n v="114.01549999999999"/>
    <n v="211.39770000000001"/>
    <n v="97.382200000000026"/>
    <n v="211.39770000000001"/>
    <n v="3146.4667846416287"/>
    <n v="3146.4667846416287"/>
    <n v="3146.4667846416287"/>
    <n v="228643.25301729172"/>
    <n v="0"/>
  </r>
  <r>
    <s v="LANCELOT MEDICAL CENTREK&amp;W WestBrentE84063Aug5"/>
    <x v="160"/>
    <x v="6"/>
    <x v="3"/>
    <x v="161"/>
    <s v="E84063"/>
    <x v="1"/>
    <n v="5"/>
    <n v="6992.1484103147304"/>
    <n v="5308"/>
    <n v="21"/>
    <n v="98.197999999999993"/>
    <n v="0.38849999999999996"/>
    <n v="10922"/>
    <n v="1577"/>
    <n v="217.34780000000001"/>
    <n v="31.382300000000001"/>
    <n v="0"/>
    <n v="0"/>
    <n v="0"/>
    <n v="0"/>
    <n v="5329"/>
    <n v="98.586499999999987"/>
    <n v="12499"/>
    <n v="248.73009999999999"/>
    <n v="0"/>
    <n v="98.586499999999987"/>
    <n v="248.73009999999999"/>
    <n v="150.14359999999999"/>
    <n v="460.12779999999998"/>
    <n v="3146.4667846416287"/>
    <n v="3146.4667846416287"/>
    <n v="3146.4667846416287"/>
    <n v="228643.25301729172"/>
    <n v="0"/>
  </r>
  <r>
    <s v="LANCELOT MEDICAL CENTREK&amp;W WestBrentE84063Dec9"/>
    <x v="160"/>
    <x v="6"/>
    <x v="3"/>
    <x v="161"/>
    <s v="E84063"/>
    <x v="2"/>
    <n v="9"/>
    <n v="6992.1484103147304"/>
    <n v="37722"/>
    <n v="10"/>
    <n v="750.66780000000006"/>
    <n v="0.19900000000000001"/>
    <m/>
    <m/>
    <m/>
    <m/>
    <n v="0"/>
    <n v="0"/>
    <m/>
    <m/>
    <n v="37732"/>
    <n v="750.86680000000001"/>
    <m/>
    <m/>
    <n v="0"/>
    <n v="750.86680000000001"/>
    <e v="#N/A"/>
    <e v="#N/A"/>
    <e v="#N/A"/>
    <n v="3146.4667846416287"/>
    <n v="3146.4667846416287"/>
    <n v="3146.4667846416287"/>
    <n v="228643.25301729172"/>
    <e v="#N/A"/>
  </r>
  <r>
    <s v="LANCELOT MEDICAL CENTREK&amp;W WestBrentE84063Feb11"/>
    <x v="160"/>
    <x v="6"/>
    <x v="3"/>
    <x v="161"/>
    <s v="E84063"/>
    <x v="3"/>
    <n v="11"/>
    <n v="6992.1484103147304"/>
    <n v="11723"/>
    <n v="321"/>
    <n v="233.2877"/>
    <n v="6.3879000000000001"/>
    <m/>
    <m/>
    <m/>
    <m/>
    <n v="0"/>
    <n v="0"/>
    <m/>
    <m/>
    <n v="12044"/>
    <n v="239.6756"/>
    <m/>
    <m/>
    <n v="0"/>
    <n v="239.6756"/>
    <e v="#N/A"/>
    <e v="#N/A"/>
    <e v="#N/A"/>
    <n v="3146.4667846416287"/>
    <n v="3146.4667846416287"/>
    <n v="3146.4667846416287"/>
    <n v="228643.25301729172"/>
    <e v="#N/A"/>
  </r>
  <r>
    <s v="LANCELOT MEDICAL CENTREK&amp;W WestBrentE84063Jan10"/>
    <x v="160"/>
    <x v="6"/>
    <x v="3"/>
    <x v="161"/>
    <s v="E84063"/>
    <x v="4"/>
    <n v="10"/>
    <n v="6992.1484103147304"/>
    <n v="11657"/>
    <n v="607"/>
    <n v="231.9743"/>
    <n v="12.0793"/>
    <m/>
    <m/>
    <m/>
    <m/>
    <n v="0"/>
    <n v="0"/>
    <m/>
    <m/>
    <n v="12264"/>
    <n v="244.05359999999999"/>
    <m/>
    <m/>
    <n v="0"/>
    <n v="244.05359999999999"/>
    <e v="#N/A"/>
    <e v="#N/A"/>
    <e v="#N/A"/>
    <n v="3146.4667846416287"/>
    <n v="3146.4667846416287"/>
    <n v="3146.4667846416287"/>
    <n v="228643.25301729172"/>
    <e v="#N/A"/>
  </r>
  <r>
    <s v="LANCELOT MEDICAL CENTREK&amp;W WestBrentE84063Jul4"/>
    <x v="160"/>
    <x v="6"/>
    <x v="3"/>
    <x v="161"/>
    <s v="E84063"/>
    <x v="5"/>
    <n v="4"/>
    <n v="6992.1484103147304"/>
    <n v="4731"/>
    <n v="4"/>
    <n v="87.523499999999999"/>
    <n v="7.3999999999999996E-2"/>
    <n v="10298"/>
    <n v="1210"/>
    <n v="204.93020000000001"/>
    <n v="24.079000000000001"/>
    <n v="0"/>
    <n v="0"/>
    <n v="0"/>
    <n v="0"/>
    <n v="4735"/>
    <n v="87.597499999999997"/>
    <n v="11508"/>
    <n v="229.00920000000002"/>
    <n v="0"/>
    <n v="87.597499999999997"/>
    <n v="229.00920000000002"/>
    <n v="141.41170000000002"/>
    <e v="#N/A"/>
    <n v="3146.4667846416287"/>
    <n v="3146.4667846416287"/>
    <n v="3146.4667846416287"/>
    <n v="228643.25301729172"/>
    <e v="#N/A"/>
  </r>
  <r>
    <s v="LANCELOT MEDICAL CENTREK&amp;W WestBrentE84063Jun3"/>
    <x v="160"/>
    <x v="6"/>
    <x v="3"/>
    <x v="161"/>
    <s v="E84063"/>
    <x v="6"/>
    <n v="3"/>
    <n v="6992.1484103147304"/>
    <n v="6703"/>
    <n v="0"/>
    <n v="124.0055"/>
    <n v="0"/>
    <n v="10934"/>
    <n v="1846"/>
    <n v="217.5866"/>
    <n v="36.735399999999998"/>
    <n v="0"/>
    <n v="0"/>
    <n v="0"/>
    <n v="0"/>
    <n v="6703"/>
    <n v="124.0055"/>
    <n v="12780"/>
    <n v="254.322"/>
    <n v="0"/>
    <n v="124.0055"/>
    <n v="254.322"/>
    <n v="130.31650000000002"/>
    <e v="#N/A"/>
    <n v="3146.4667846416287"/>
    <n v="3146.4667846416287"/>
    <n v="3146.4667846416287"/>
    <n v="228643.25301729172"/>
    <e v="#N/A"/>
  </r>
  <r>
    <s v="LANCELOT MEDICAL CENTREK&amp;W WestBrentE84063Mar12"/>
    <x v="160"/>
    <x v="6"/>
    <x v="3"/>
    <x v="161"/>
    <s v="E84063"/>
    <x v="7"/>
    <n v="12"/>
    <n v="6992.1484103147304"/>
    <n v="11963"/>
    <n v="532"/>
    <n v="238.06370000000001"/>
    <n v="10.5868"/>
    <m/>
    <m/>
    <m/>
    <m/>
    <n v="0"/>
    <n v="0"/>
    <m/>
    <m/>
    <n v="12495"/>
    <n v="248.65050000000002"/>
    <m/>
    <m/>
    <n v="0"/>
    <n v="248.65050000000002"/>
    <e v="#N/A"/>
    <e v="#N/A"/>
    <e v="#N/A"/>
    <n v="3146.4667846416287"/>
    <n v="3146.4667846416287"/>
    <n v="3146.4667846416287"/>
    <n v="228643.25301729172"/>
    <e v="#N/A"/>
  </r>
  <r>
    <s v="LANCELOT MEDICAL CENTREK&amp;W WestBrentE84063May2"/>
    <x v="160"/>
    <x v="6"/>
    <x v="3"/>
    <x v="161"/>
    <s v="E84063"/>
    <x v="8"/>
    <n v="2"/>
    <n v="6992.1484103147304"/>
    <n v="6352"/>
    <n v="0"/>
    <n v="117.512"/>
    <n v="0"/>
    <n v="8994"/>
    <n v="907"/>
    <n v="178.98060000000001"/>
    <n v="18.049300000000002"/>
    <n v="0"/>
    <n v="0"/>
    <n v="0"/>
    <n v="0"/>
    <n v="6352"/>
    <n v="117.512"/>
    <n v="9901"/>
    <n v="197.0299"/>
    <n v="0"/>
    <n v="117.512"/>
    <n v="197.0299"/>
    <n v="79.517899999999997"/>
    <e v="#N/A"/>
    <n v="3146.4667846416287"/>
    <n v="3146.4667846416287"/>
    <n v="3146.4667846416287"/>
    <n v="228643.25301729172"/>
    <e v="#N/A"/>
  </r>
  <r>
    <s v="LANCELOT MEDICAL CENTREK&amp;W WestBrentE84063Nov8"/>
    <x v="160"/>
    <x v="6"/>
    <x v="3"/>
    <x v="161"/>
    <s v="E84063"/>
    <x v="9"/>
    <n v="8"/>
    <n v="6992.1484103147304"/>
    <n v="11545"/>
    <n v="0"/>
    <n v="229.74550000000002"/>
    <n v="0"/>
    <m/>
    <m/>
    <m/>
    <m/>
    <n v="0"/>
    <n v="0"/>
    <m/>
    <m/>
    <n v="11545"/>
    <n v="229.74550000000002"/>
    <m/>
    <m/>
    <n v="0"/>
    <n v="229.74550000000002"/>
    <e v="#N/A"/>
    <e v="#N/A"/>
    <e v="#N/A"/>
    <n v="3146.4667846416287"/>
    <n v="3146.4667846416287"/>
    <n v="3146.4667846416287"/>
    <n v="228643.25301729172"/>
    <e v="#N/A"/>
  </r>
  <r>
    <s v="LANCELOT MEDICAL CENTREK&amp;W WestBrentE84063Oct7"/>
    <x v="160"/>
    <x v="6"/>
    <x v="3"/>
    <x v="161"/>
    <s v="E84063"/>
    <x v="10"/>
    <n v="7"/>
    <n v="6992.1484103147304"/>
    <n v="12588"/>
    <n v="10"/>
    <n v="250.50120000000001"/>
    <n v="0.19900000000000001"/>
    <n v="0"/>
    <n v="6552"/>
    <n v="0"/>
    <n v="147.41999999999999"/>
    <n v="0"/>
    <n v="0"/>
    <n v="0"/>
    <n v="0"/>
    <n v="12598"/>
    <n v="250.70020000000002"/>
    <n v="6552"/>
    <n v="147.41999999999999"/>
    <n v="0"/>
    <n v="250.70020000000002"/>
    <n v="147.41999999999999"/>
    <n v="-103.28020000000004"/>
    <e v="#N/A"/>
    <n v="3146.4667846416287"/>
    <n v="3146.4667846416287"/>
    <n v="3146.4667846416287"/>
    <n v="228643.25301729172"/>
    <e v="#N/A"/>
  </r>
  <r>
    <s v="LANCELOT MEDICAL CENTREK&amp;W WestBrentE84063Sep6"/>
    <x v="160"/>
    <x v="6"/>
    <x v="3"/>
    <x v="161"/>
    <s v="E84063"/>
    <x v="11"/>
    <n v="6"/>
    <n v="6992.1484103147304"/>
    <n v="8021"/>
    <n v="725"/>
    <n v="159.61790000000002"/>
    <n v="14.4275"/>
    <n v="13063"/>
    <n v="4948"/>
    <n v="293.91749999999996"/>
    <n v="111.33"/>
    <n v="0"/>
    <n v="0"/>
    <n v="0"/>
    <n v="0"/>
    <n v="8746"/>
    <n v="174.04540000000003"/>
    <n v="18011"/>
    <n v="405.24749999999995"/>
    <n v="0"/>
    <n v="174.04540000000003"/>
    <n v="405.24749999999995"/>
    <n v="231.20209999999992"/>
    <e v="#N/A"/>
    <n v="3146.4667846416287"/>
    <n v="3146.4667846416287"/>
    <n v="3146.4667846416287"/>
    <n v="228643.25301729172"/>
    <e v="#N/A"/>
  </r>
  <r>
    <s v="LANFRANC MEDICAL CENTREHarness NorthBrentE84083Apr1"/>
    <x v="161"/>
    <x v="27"/>
    <x v="3"/>
    <x v="162"/>
    <s v="E84083"/>
    <x v="0"/>
    <n v="1"/>
    <n v="5571.7888836211596"/>
    <n v="1649"/>
    <n v="5"/>
    <n v="30.506499999999999"/>
    <n v="9.2499999999999999E-2"/>
    <n v="3017"/>
    <n v="0"/>
    <n v="60.0383"/>
    <n v="0"/>
    <n v="0"/>
    <n v="0"/>
    <n v="10"/>
    <n v="0.22"/>
    <n v="1654"/>
    <n v="30.599"/>
    <n v="3027"/>
    <n v="60.258299999999998"/>
    <n v="0"/>
    <n v="30.599"/>
    <n v="60.258299999999998"/>
    <n v="29.659299999999998"/>
    <n v="60.258299999999998"/>
    <n v="2507.3049976295219"/>
    <n v="2507.3049976295219"/>
    <n v="2507.3049976295219"/>
    <n v="182197.49649441193"/>
    <n v="0"/>
  </r>
  <r>
    <s v="LANFRANC MEDICAL CENTREHarness NorthBrentE84083Aug5"/>
    <x v="161"/>
    <x v="27"/>
    <x v="3"/>
    <x v="162"/>
    <s v="E84083"/>
    <x v="1"/>
    <n v="5"/>
    <n v="5571.7888836211596"/>
    <n v="17917"/>
    <n v="25"/>
    <n v="331.46449999999999"/>
    <n v="0.46249999999999997"/>
    <n v="2697"/>
    <n v="0"/>
    <n v="53.670300000000005"/>
    <n v="0"/>
    <n v="16"/>
    <n v="0.28639999999999999"/>
    <n v="14"/>
    <n v="0.308"/>
    <n v="17958"/>
    <n v="332.21339999999998"/>
    <n v="2711"/>
    <n v="53.978300000000004"/>
    <n v="0"/>
    <n v="332.21339999999998"/>
    <n v="53.978300000000004"/>
    <n v="-278.23509999999999"/>
    <n v="114.23660000000001"/>
    <n v="2507.3049976295219"/>
    <n v="2507.3049976295219"/>
    <n v="2507.3049976295219"/>
    <n v="182197.49649441193"/>
    <n v="0"/>
  </r>
  <r>
    <s v="LANFRANC MEDICAL CENTREHarness NorthBrentE84083Dec9"/>
    <x v="161"/>
    <x v="27"/>
    <x v="3"/>
    <x v="162"/>
    <s v="E84083"/>
    <x v="2"/>
    <n v="9"/>
    <n v="5571.7888836211596"/>
    <n v="1480"/>
    <n v="0"/>
    <n v="29.452000000000002"/>
    <n v="0"/>
    <m/>
    <m/>
    <m/>
    <m/>
    <n v="12"/>
    <n v="0.21479999999999999"/>
    <m/>
    <m/>
    <n v="1492"/>
    <n v="29.666800000000002"/>
    <m/>
    <m/>
    <n v="0"/>
    <n v="29.666800000000002"/>
    <e v="#N/A"/>
    <e v="#N/A"/>
    <e v="#N/A"/>
    <n v="2507.3049976295219"/>
    <n v="2507.3049976295219"/>
    <n v="2507.3049976295219"/>
    <n v="182197.49649441193"/>
    <e v="#N/A"/>
  </r>
  <r>
    <s v="LANFRANC MEDICAL CENTREHarness NorthBrentE84083Feb11"/>
    <x v="161"/>
    <x v="27"/>
    <x v="3"/>
    <x v="162"/>
    <s v="E84083"/>
    <x v="3"/>
    <n v="11"/>
    <n v="5571.7888836211596"/>
    <n v="2609"/>
    <n v="0"/>
    <n v="51.9191"/>
    <n v="0"/>
    <m/>
    <m/>
    <m/>
    <m/>
    <n v="20"/>
    <n v="0.35799999999999998"/>
    <m/>
    <m/>
    <n v="2629"/>
    <n v="52.277099999999997"/>
    <m/>
    <m/>
    <n v="0"/>
    <n v="52.277099999999997"/>
    <e v="#N/A"/>
    <e v="#N/A"/>
    <e v="#N/A"/>
    <n v="2507.3049976295219"/>
    <n v="2507.3049976295219"/>
    <n v="2507.3049976295219"/>
    <n v="182197.49649441193"/>
    <e v="#N/A"/>
  </r>
  <r>
    <s v="LANFRANC MEDICAL CENTREHarness NorthBrentE84083Jan10"/>
    <x v="161"/>
    <x v="27"/>
    <x v="3"/>
    <x v="162"/>
    <s v="E84083"/>
    <x v="4"/>
    <n v="10"/>
    <n v="5571.7888836211596"/>
    <n v="2454"/>
    <n v="6"/>
    <n v="48.834600000000002"/>
    <n v="0.11940000000000001"/>
    <m/>
    <m/>
    <m/>
    <m/>
    <n v="24"/>
    <n v="0.42959999999999998"/>
    <m/>
    <m/>
    <n v="2484"/>
    <n v="49.383600000000001"/>
    <m/>
    <m/>
    <n v="0"/>
    <n v="49.383600000000001"/>
    <e v="#N/A"/>
    <e v="#N/A"/>
    <e v="#N/A"/>
    <n v="2507.3049976295219"/>
    <n v="2507.3049976295219"/>
    <n v="2507.3049976295219"/>
    <n v="182197.49649441193"/>
    <e v="#N/A"/>
  </r>
  <r>
    <s v="LANFRANC MEDICAL CENTREHarness NorthBrentE84083Jul4"/>
    <x v="161"/>
    <x v="27"/>
    <x v="3"/>
    <x v="162"/>
    <s v="E84083"/>
    <x v="5"/>
    <n v="4"/>
    <n v="5571.7888836211596"/>
    <n v="2140"/>
    <n v="0"/>
    <n v="39.589999999999996"/>
    <n v="0"/>
    <n v="2711"/>
    <n v="0"/>
    <n v="53.948900000000002"/>
    <n v="0"/>
    <n v="26"/>
    <n v="0.46539999999999998"/>
    <n v="14"/>
    <n v="0.308"/>
    <n v="2166"/>
    <n v="40.055399999999999"/>
    <n v="2725"/>
    <n v="54.256900000000002"/>
    <n v="0"/>
    <n v="40.055399999999999"/>
    <n v="54.256900000000002"/>
    <n v="14.201500000000003"/>
    <e v="#N/A"/>
    <n v="2507.3049976295219"/>
    <n v="2507.3049976295219"/>
    <n v="2507.3049976295219"/>
    <n v="182197.49649441193"/>
    <e v="#N/A"/>
  </r>
  <r>
    <s v="LANFRANC MEDICAL CENTREHarness NorthBrentE84083Jun3"/>
    <x v="161"/>
    <x v="27"/>
    <x v="3"/>
    <x v="162"/>
    <s v="E84083"/>
    <x v="6"/>
    <n v="3"/>
    <n v="5571.7888836211596"/>
    <n v="2314"/>
    <n v="0"/>
    <n v="42.808999999999997"/>
    <n v="0"/>
    <n v="3378"/>
    <n v="0"/>
    <n v="67.222200000000001"/>
    <n v="0"/>
    <n v="0"/>
    <n v="0"/>
    <n v="8"/>
    <n v="0.17599999999999999"/>
    <n v="2314"/>
    <n v="42.808999999999997"/>
    <n v="3386"/>
    <n v="67.398200000000003"/>
    <n v="0"/>
    <n v="42.808999999999997"/>
    <n v="67.398200000000003"/>
    <n v="24.589200000000005"/>
    <e v="#N/A"/>
    <n v="2507.3049976295219"/>
    <n v="2507.3049976295219"/>
    <n v="2507.3049976295219"/>
    <n v="182197.49649441193"/>
    <e v="#N/A"/>
  </r>
  <r>
    <s v="LANFRANC MEDICAL CENTREHarness NorthBrentE84083Mar12"/>
    <x v="161"/>
    <x v="27"/>
    <x v="3"/>
    <x v="162"/>
    <s v="E84083"/>
    <x v="7"/>
    <n v="12"/>
    <n v="5571.7888836211596"/>
    <n v="2663"/>
    <n v="0"/>
    <n v="52.993700000000004"/>
    <n v="0"/>
    <m/>
    <m/>
    <m/>
    <m/>
    <n v="10"/>
    <n v="0.17899999999999999"/>
    <m/>
    <m/>
    <n v="2673"/>
    <n v="53.172700000000006"/>
    <m/>
    <m/>
    <n v="0"/>
    <n v="53.172700000000006"/>
    <e v="#N/A"/>
    <e v="#N/A"/>
    <e v="#N/A"/>
    <n v="2507.3049976295219"/>
    <n v="2507.3049976295219"/>
    <n v="2507.3049976295219"/>
    <n v="182197.49649441193"/>
    <e v="#N/A"/>
  </r>
  <r>
    <s v="LANFRANC MEDICAL CENTREHarness NorthBrentE84083May2"/>
    <x v="161"/>
    <x v="27"/>
    <x v="3"/>
    <x v="162"/>
    <s v="E84083"/>
    <x v="8"/>
    <n v="2"/>
    <n v="5571.7888836211596"/>
    <n v="2551"/>
    <n v="0"/>
    <n v="47.1935"/>
    <n v="0"/>
    <n v="2875"/>
    <n v="0"/>
    <n v="57.212500000000006"/>
    <n v="0"/>
    <n v="0"/>
    <n v="0"/>
    <n v="14"/>
    <n v="0.308"/>
    <n v="2551"/>
    <n v="47.1935"/>
    <n v="2889"/>
    <n v="57.520500000000006"/>
    <n v="0"/>
    <n v="47.1935"/>
    <n v="57.520500000000006"/>
    <n v="10.327000000000005"/>
    <e v="#N/A"/>
    <n v="2507.3049976295219"/>
    <n v="2507.3049976295219"/>
    <n v="2507.3049976295219"/>
    <n v="182197.49649441193"/>
    <e v="#N/A"/>
  </r>
  <r>
    <s v="LANFRANC MEDICAL CENTREHarness NorthBrentE84083Nov8"/>
    <x v="161"/>
    <x v="27"/>
    <x v="3"/>
    <x v="162"/>
    <s v="E84083"/>
    <x v="9"/>
    <n v="8"/>
    <n v="5571.7888836211596"/>
    <n v="1550"/>
    <n v="0"/>
    <n v="30.845000000000002"/>
    <n v="0"/>
    <m/>
    <m/>
    <m/>
    <m/>
    <n v="4"/>
    <n v="7.1599999999999997E-2"/>
    <m/>
    <m/>
    <n v="1554"/>
    <n v="30.916600000000003"/>
    <m/>
    <m/>
    <n v="0"/>
    <n v="30.916600000000003"/>
    <e v="#N/A"/>
    <e v="#N/A"/>
    <e v="#N/A"/>
    <n v="2507.3049976295219"/>
    <n v="2507.3049976295219"/>
    <n v="2507.3049976295219"/>
    <n v="182197.49649441193"/>
    <e v="#N/A"/>
  </r>
  <r>
    <s v="LANFRANC MEDICAL CENTREHarness NorthBrentE84083Oct7"/>
    <x v="161"/>
    <x v="27"/>
    <x v="3"/>
    <x v="162"/>
    <s v="E84083"/>
    <x v="10"/>
    <n v="7"/>
    <n v="5571.7888836211596"/>
    <n v="6360"/>
    <n v="0"/>
    <n v="126.56400000000001"/>
    <n v="0"/>
    <n v="0"/>
    <n v="0"/>
    <n v="0"/>
    <n v="0"/>
    <n v="16"/>
    <n v="0.28639999999999999"/>
    <n v="18"/>
    <n v="0.39600000000000002"/>
    <n v="6376"/>
    <n v="126.85040000000001"/>
    <n v="18"/>
    <n v="0.39600000000000002"/>
    <n v="0"/>
    <n v="126.85040000000001"/>
    <n v="0.39600000000000002"/>
    <n v="-126.45440000000001"/>
    <e v="#N/A"/>
    <n v="2507.3049976295219"/>
    <n v="2507.3049976295219"/>
    <n v="2507.3049976295219"/>
    <n v="182197.49649441193"/>
    <e v="#N/A"/>
  </r>
  <r>
    <s v="LANFRANC MEDICAL CENTREHarness NorthBrentE84083Sep6"/>
    <x v="161"/>
    <x v="27"/>
    <x v="3"/>
    <x v="162"/>
    <s v="E84083"/>
    <x v="11"/>
    <n v="6"/>
    <n v="5571.7888836211596"/>
    <n v="19082"/>
    <n v="23"/>
    <n v="379.73180000000002"/>
    <n v="0.4577"/>
    <n v="16288"/>
    <n v="0"/>
    <n v="366.47999999999996"/>
    <n v="0"/>
    <n v="26"/>
    <n v="0.46539999999999998"/>
    <n v="28"/>
    <n v="0.61599999999999999"/>
    <n v="19131"/>
    <n v="380.6549"/>
    <n v="16316"/>
    <n v="367.09599999999995"/>
    <n v="0"/>
    <n v="380.6549"/>
    <n v="367.09599999999995"/>
    <n v="-13.558900000000051"/>
    <e v="#N/A"/>
    <n v="2507.3049976295219"/>
    <n v="2507.3049976295219"/>
    <n v="2507.3049976295219"/>
    <n v="182197.49649441193"/>
    <e v="#N/A"/>
  </r>
  <r>
    <s v="Lillyville SurgerySouth Fulham PCNHammersmith &amp; FulhamE85685Apr1"/>
    <x v="162"/>
    <x v="7"/>
    <x v="0"/>
    <x v="163"/>
    <s v="E85685"/>
    <x v="0"/>
    <n v="1"/>
    <n v="10341.688502397599"/>
    <n v="4922"/>
    <n v="0"/>
    <n v="91.057000000000002"/>
    <n v="0"/>
    <n v="5466"/>
    <n v="574"/>
    <n v="108.77340000000001"/>
    <n v="11.422600000000001"/>
    <n v="53046"/>
    <n v="949.52340000000004"/>
    <n v="32122"/>
    <n v="706.68399999999997"/>
    <n v="57968"/>
    <n v="1040.5804000000001"/>
    <n v="38162"/>
    <n v="826.88"/>
    <n v="0"/>
    <n v="1040.5804000000001"/>
    <n v="826.88"/>
    <n v="-213.70040000000006"/>
    <n v="826.88"/>
    <n v="4653.75982607892"/>
    <n v="4653.75982607892"/>
    <n v="4653.75982607892"/>
    <n v="338173.21402840153"/>
    <n v="0"/>
  </r>
  <r>
    <s v="Lillyville SurgerySouth Fulham PCNHammersmith &amp; FulhamE85685Aug5"/>
    <x v="162"/>
    <x v="7"/>
    <x v="0"/>
    <x v="163"/>
    <s v="E85685"/>
    <x v="1"/>
    <n v="5"/>
    <n v="10341.688502397599"/>
    <n v="6671"/>
    <n v="109"/>
    <n v="123.4135"/>
    <n v="2.0164999999999997"/>
    <n v="4744"/>
    <n v="804"/>
    <n v="94.405600000000007"/>
    <n v="15.999600000000001"/>
    <n v="13699"/>
    <n v="245.21209999999999"/>
    <n v="3421"/>
    <n v="75.262"/>
    <n v="20479"/>
    <n v="370.64209999999997"/>
    <n v="8969"/>
    <n v="185.66720000000001"/>
    <n v="0"/>
    <n v="370.64209999999997"/>
    <n v="185.66720000000001"/>
    <n v="-184.97489999999996"/>
    <n v="1012.5472"/>
    <n v="4653.75982607892"/>
    <n v="4653.75982607892"/>
    <n v="4653.75982607892"/>
    <n v="338173.21402840153"/>
    <n v="0"/>
  </r>
  <r>
    <s v="Lillyville SurgerySouth Fulham PCNHammersmith &amp; FulhamE85685Dec9"/>
    <x v="162"/>
    <x v="7"/>
    <x v="0"/>
    <x v="163"/>
    <s v="E85685"/>
    <x v="2"/>
    <n v="9"/>
    <n v="10341.688502397599"/>
    <n v="4947"/>
    <n v="535"/>
    <n v="98.445300000000003"/>
    <n v="10.646500000000001"/>
    <m/>
    <m/>
    <m/>
    <m/>
    <n v="21870"/>
    <n v="391.47300000000001"/>
    <m/>
    <m/>
    <n v="27352"/>
    <n v="500.56479999999999"/>
    <m/>
    <m/>
    <n v="0"/>
    <n v="500.56479999999999"/>
    <e v="#N/A"/>
    <e v="#N/A"/>
    <e v="#N/A"/>
    <n v="4653.75982607892"/>
    <n v="4653.75982607892"/>
    <n v="4653.75982607892"/>
    <n v="338173.21402840153"/>
    <e v="#N/A"/>
  </r>
  <r>
    <s v="Lillyville SurgerySouth Fulham PCNHammersmith &amp; FulhamE85685Feb11"/>
    <x v="162"/>
    <x v="7"/>
    <x v="0"/>
    <x v="163"/>
    <s v="E85685"/>
    <x v="3"/>
    <n v="11"/>
    <n v="10341.688502397599"/>
    <n v="8398"/>
    <n v="563"/>
    <n v="167.12020000000001"/>
    <n v="11.203700000000001"/>
    <m/>
    <m/>
    <m/>
    <m/>
    <n v="12030"/>
    <n v="215.33699999999999"/>
    <m/>
    <m/>
    <n v="20991"/>
    <n v="393.66089999999997"/>
    <m/>
    <m/>
    <n v="0"/>
    <n v="393.66089999999997"/>
    <e v="#N/A"/>
    <e v="#N/A"/>
    <e v="#N/A"/>
    <n v="4653.75982607892"/>
    <n v="4653.75982607892"/>
    <n v="4653.75982607892"/>
    <n v="338173.21402840153"/>
    <e v="#N/A"/>
  </r>
  <r>
    <s v="Lillyville SurgerySouth Fulham PCNHammersmith &amp; FulhamE85685Jan10"/>
    <x v="162"/>
    <x v="7"/>
    <x v="0"/>
    <x v="163"/>
    <s v="E85685"/>
    <x v="4"/>
    <n v="10"/>
    <n v="10341.688502397599"/>
    <n v="6531"/>
    <n v="604"/>
    <n v="129.96690000000001"/>
    <n v="12.019600000000001"/>
    <m/>
    <m/>
    <m/>
    <m/>
    <n v="7158"/>
    <n v="128.12819999999999"/>
    <m/>
    <m/>
    <n v="14293"/>
    <n v="270.11469999999997"/>
    <m/>
    <m/>
    <n v="0"/>
    <n v="270.11469999999997"/>
    <e v="#N/A"/>
    <e v="#N/A"/>
    <e v="#N/A"/>
    <n v="4653.75982607892"/>
    <n v="4653.75982607892"/>
    <n v="4653.75982607892"/>
    <n v="338173.21402840153"/>
    <e v="#N/A"/>
  </r>
  <r>
    <s v="Lillyville SurgerySouth Fulham PCNHammersmith &amp; FulhamE85685Jul4"/>
    <x v="162"/>
    <x v="7"/>
    <x v="0"/>
    <x v="163"/>
    <s v="E85685"/>
    <x v="5"/>
    <n v="4"/>
    <n v="10341.688502397599"/>
    <n v="36946"/>
    <n v="58"/>
    <n v="683.50099999999998"/>
    <n v="1.073"/>
    <n v="6193"/>
    <n v="975"/>
    <n v="123.2407"/>
    <n v="19.4025"/>
    <n v="13960"/>
    <n v="249.88399999999999"/>
    <n v="8005"/>
    <n v="176.11"/>
    <n v="50964"/>
    <n v="934.45799999999997"/>
    <n v="15173"/>
    <n v="318.75319999999999"/>
    <n v="0"/>
    <n v="934.45799999999997"/>
    <n v="318.75319999999999"/>
    <n v="-615.70479999999998"/>
    <e v="#N/A"/>
    <n v="4653.75982607892"/>
    <n v="4653.75982607892"/>
    <n v="4653.75982607892"/>
    <n v="338173.21402840153"/>
    <e v="#N/A"/>
  </r>
  <r>
    <s v="Lillyville SurgerySouth Fulham PCNHammersmith &amp; FulhamE85685Jun3"/>
    <x v="162"/>
    <x v="7"/>
    <x v="0"/>
    <x v="163"/>
    <s v="E85685"/>
    <x v="6"/>
    <n v="3"/>
    <n v="10341.688502397599"/>
    <n v="6829"/>
    <n v="7"/>
    <n v="126.33649999999999"/>
    <n v="0.1295"/>
    <n v="5475"/>
    <n v="595"/>
    <n v="108.9525"/>
    <n v="11.8405"/>
    <n v="69871"/>
    <n v="1250.6909000000001"/>
    <n v="30368"/>
    <n v="668.096"/>
    <n v="76707"/>
    <n v="1377.1569"/>
    <n v="36438"/>
    <n v="788.88900000000001"/>
    <n v="0"/>
    <n v="1377.1569"/>
    <n v="788.88900000000001"/>
    <n v="-588.26789999999994"/>
    <e v="#N/A"/>
    <n v="4653.75982607892"/>
    <n v="4653.75982607892"/>
    <n v="4653.75982607892"/>
    <n v="338173.21402840153"/>
    <e v="#N/A"/>
  </r>
  <r>
    <s v="Lillyville SurgerySouth Fulham PCNHammersmith &amp; FulhamE85685Mar12"/>
    <x v="162"/>
    <x v="7"/>
    <x v="0"/>
    <x v="163"/>
    <s v="E85685"/>
    <x v="7"/>
    <n v="12"/>
    <n v="10341.688502397599"/>
    <n v="6340"/>
    <n v="647"/>
    <n v="126.16600000000001"/>
    <n v="12.875300000000001"/>
    <m/>
    <m/>
    <m/>
    <m/>
    <n v="8931"/>
    <n v="159.86490000000001"/>
    <m/>
    <m/>
    <n v="15918"/>
    <n v="298.90620000000001"/>
    <m/>
    <m/>
    <n v="0"/>
    <n v="298.90620000000001"/>
    <e v="#N/A"/>
    <e v="#N/A"/>
    <e v="#N/A"/>
    <n v="4653.75982607892"/>
    <n v="4653.75982607892"/>
    <n v="4653.75982607892"/>
    <n v="338173.21402840153"/>
    <e v="#N/A"/>
  </r>
  <r>
    <s v="Lillyville SurgerySouth Fulham PCNHammersmith &amp; FulhamE85685May2"/>
    <x v="162"/>
    <x v="7"/>
    <x v="0"/>
    <x v="163"/>
    <s v="E85685"/>
    <x v="8"/>
    <n v="2"/>
    <n v="10341.688502397599"/>
    <n v="6111"/>
    <n v="0"/>
    <n v="113.0535"/>
    <n v="0"/>
    <n v="4471"/>
    <n v="538"/>
    <n v="88.97290000000001"/>
    <n v="10.706200000000001"/>
    <n v="49203"/>
    <n v="880.7337"/>
    <n v="54601"/>
    <n v="1201.222"/>
    <n v="55314"/>
    <n v="993.78719999999998"/>
    <n v="59610"/>
    <n v="1300.9011"/>
    <n v="0"/>
    <n v="993.78719999999998"/>
    <n v="1300.9011"/>
    <n v="307.11390000000006"/>
    <e v="#N/A"/>
    <n v="4653.75982607892"/>
    <n v="4653.75982607892"/>
    <n v="4653.75982607892"/>
    <n v="338173.21402840153"/>
    <e v="#N/A"/>
  </r>
  <r>
    <s v="Lillyville SurgerySouth Fulham PCNHammersmith &amp; FulhamE85685Nov8"/>
    <x v="162"/>
    <x v="7"/>
    <x v="0"/>
    <x v="163"/>
    <s v="E85685"/>
    <x v="9"/>
    <n v="8"/>
    <n v="10341.688502397599"/>
    <n v="6620"/>
    <n v="744"/>
    <n v="131.738"/>
    <n v="14.8056"/>
    <m/>
    <m/>
    <m/>
    <m/>
    <n v="6869"/>
    <n v="122.9551"/>
    <m/>
    <m/>
    <n v="14233"/>
    <n v="269.49869999999999"/>
    <m/>
    <m/>
    <n v="0"/>
    <n v="269.49869999999999"/>
    <e v="#N/A"/>
    <e v="#N/A"/>
    <e v="#N/A"/>
    <n v="4653.75982607892"/>
    <n v="4653.75982607892"/>
    <n v="4653.75982607892"/>
    <n v="338173.21402840153"/>
    <e v="#N/A"/>
  </r>
  <r>
    <s v="Lillyville SurgerySouth Fulham PCNHammersmith &amp; FulhamE85685Oct7"/>
    <x v="162"/>
    <x v="7"/>
    <x v="0"/>
    <x v="163"/>
    <s v="E85685"/>
    <x v="10"/>
    <n v="7"/>
    <n v="10341.688502397599"/>
    <n v="7864"/>
    <n v="669"/>
    <n v="156.49360000000001"/>
    <n v="13.3131"/>
    <n v="0"/>
    <n v="804"/>
    <n v="0"/>
    <n v="18.09"/>
    <n v="12241"/>
    <n v="219.1139"/>
    <n v="18801"/>
    <n v="413.62200000000001"/>
    <n v="20774"/>
    <n v="388.92060000000004"/>
    <n v="19605"/>
    <n v="431.71199999999999"/>
    <n v="0"/>
    <n v="388.92060000000004"/>
    <n v="431.71199999999999"/>
    <n v="42.791399999999953"/>
    <e v="#N/A"/>
    <n v="4653.75982607892"/>
    <n v="4653.75982607892"/>
    <n v="4653.75982607892"/>
    <n v="338173.21402840153"/>
    <e v="#N/A"/>
  </r>
  <r>
    <s v="Lillyville SurgerySouth Fulham PCNHammersmith &amp; FulhamE85685Sep6"/>
    <x v="162"/>
    <x v="7"/>
    <x v="0"/>
    <x v="163"/>
    <s v="E85685"/>
    <x v="11"/>
    <n v="6"/>
    <n v="10341.688502397599"/>
    <n v="8161"/>
    <n v="189"/>
    <n v="162.40390000000002"/>
    <n v="3.7611000000000003"/>
    <n v="5272"/>
    <n v="787"/>
    <n v="118.61999999999999"/>
    <n v="17.7075"/>
    <n v="10112"/>
    <n v="181.00479999999999"/>
    <n v="31273"/>
    <n v="688.00599999999997"/>
    <n v="18462"/>
    <n v="347.16980000000001"/>
    <n v="37332"/>
    <n v="824.33349999999996"/>
    <n v="0"/>
    <n v="347.16980000000001"/>
    <n v="824.33349999999996"/>
    <n v="477.16369999999995"/>
    <e v="#N/A"/>
    <n v="4653.75982607892"/>
    <n v="4653.75982607892"/>
    <n v="4653.75982607892"/>
    <n v="338173.21402840153"/>
    <e v="#N/A"/>
  </r>
  <r>
    <s v="LISSON GROVE HEALTH CENTRERegents HealthCentral LondonE87011Apr1"/>
    <x v="163"/>
    <x v="31"/>
    <x v="7"/>
    <x v="164"/>
    <s v="E87011"/>
    <x v="0"/>
    <n v="1"/>
    <n v="9070.8928074453797"/>
    <n v="3596"/>
    <n v="930"/>
    <n v="66.525999999999996"/>
    <n v="17.204999999999998"/>
    <n v="4375"/>
    <n v="0"/>
    <n v="87.0625"/>
    <n v="0"/>
    <n v="9687"/>
    <n v="173.3973"/>
    <n v="7567"/>
    <n v="166.47399999999999"/>
    <n v="14213"/>
    <n v="257.12829999999997"/>
    <n v="11942"/>
    <n v="253.53649999999999"/>
    <n v="0"/>
    <n v="257.12829999999997"/>
    <n v="253.53649999999999"/>
    <n v="-3.5917999999999779"/>
    <n v="253.53649999999999"/>
    <n v="4081.9017633504209"/>
    <n v="4081.9017633504209"/>
    <n v="4081.9017633504209"/>
    <n v="296618.19480346394"/>
    <n v="0"/>
  </r>
  <r>
    <s v="LISSON GROVE HEALTH CENTRERegents HealthCentral LondonE87011Aug5"/>
    <x v="163"/>
    <x v="31"/>
    <x v="7"/>
    <x v="164"/>
    <s v="E87011"/>
    <x v="1"/>
    <n v="5"/>
    <n v="9070.8928074453797"/>
    <n v="3941"/>
    <n v="0"/>
    <n v="72.908499999999989"/>
    <n v="0"/>
    <n v="5005"/>
    <n v="0"/>
    <n v="99.599500000000006"/>
    <n v="0"/>
    <n v="9072"/>
    <n v="162.3888"/>
    <n v="10316"/>
    <n v="226.952"/>
    <n v="13013"/>
    <n v="235.29730000000001"/>
    <n v="15321"/>
    <n v="326.55150000000003"/>
    <n v="0"/>
    <n v="235.29730000000001"/>
    <n v="326.55150000000003"/>
    <n v="91.254200000000026"/>
    <n v="580.08799999999997"/>
    <n v="4081.9017633504209"/>
    <n v="4081.9017633504209"/>
    <n v="4081.9017633504209"/>
    <n v="296618.19480346394"/>
    <n v="0"/>
  </r>
  <r>
    <s v="LISSON GROVE HEALTH CENTRERegents HealthCentral LondonE87011Dec9"/>
    <x v="163"/>
    <x v="31"/>
    <x v="7"/>
    <x v="164"/>
    <s v="E87011"/>
    <x v="2"/>
    <n v="9"/>
    <n v="9070.8928074453797"/>
    <n v="3758"/>
    <n v="0"/>
    <n v="74.784199999999998"/>
    <n v="0"/>
    <m/>
    <m/>
    <m/>
    <m/>
    <n v="6211"/>
    <n v="111.1769"/>
    <m/>
    <m/>
    <n v="9969"/>
    <n v="185.96109999999999"/>
    <m/>
    <m/>
    <n v="0"/>
    <n v="185.96109999999999"/>
    <e v="#N/A"/>
    <e v="#N/A"/>
    <e v="#N/A"/>
    <n v="4081.9017633504209"/>
    <n v="4081.9017633504209"/>
    <n v="4081.9017633504209"/>
    <n v="296618.19480346394"/>
    <e v="#N/A"/>
  </r>
  <r>
    <s v="LISSON GROVE HEALTH CENTRERegents HealthCentral LondonE87011Feb11"/>
    <x v="163"/>
    <x v="31"/>
    <x v="7"/>
    <x v="164"/>
    <s v="E87011"/>
    <x v="3"/>
    <n v="11"/>
    <n v="9070.8928074453797"/>
    <n v="4166"/>
    <n v="0"/>
    <n v="82.903400000000005"/>
    <n v="0"/>
    <m/>
    <m/>
    <m/>
    <m/>
    <n v="26698"/>
    <n v="477.89420000000001"/>
    <m/>
    <m/>
    <n v="30864"/>
    <n v="560.79759999999999"/>
    <m/>
    <m/>
    <n v="0"/>
    <n v="560.79759999999999"/>
    <e v="#N/A"/>
    <e v="#N/A"/>
    <e v="#N/A"/>
    <n v="4081.9017633504209"/>
    <n v="4081.9017633504209"/>
    <n v="4081.9017633504209"/>
    <n v="296618.19480346394"/>
    <e v="#N/A"/>
  </r>
  <r>
    <s v="LISSON GROVE HEALTH CENTRERegents HealthCentral LondonE87011Jan10"/>
    <x v="163"/>
    <x v="31"/>
    <x v="7"/>
    <x v="164"/>
    <s v="E87011"/>
    <x v="4"/>
    <n v="10"/>
    <n v="9070.8928074453797"/>
    <n v="4681"/>
    <n v="0"/>
    <n v="93.151899999999998"/>
    <n v="0"/>
    <m/>
    <m/>
    <m/>
    <m/>
    <n v="13606"/>
    <n v="243.54740000000001"/>
    <m/>
    <m/>
    <n v="18287"/>
    <n v="336.69929999999999"/>
    <m/>
    <m/>
    <n v="0"/>
    <n v="336.69929999999999"/>
    <e v="#N/A"/>
    <e v="#N/A"/>
    <e v="#N/A"/>
    <n v="4081.9017633504209"/>
    <n v="4081.9017633504209"/>
    <n v="4081.9017633504209"/>
    <n v="296618.19480346394"/>
    <e v="#N/A"/>
  </r>
  <r>
    <s v="LISSON GROVE HEALTH CENTRERegents HealthCentral LondonE87011Jul4"/>
    <x v="163"/>
    <x v="31"/>
    <x v="7"/>
    <x v="164"/>
    <s v="E87011"/>
    <x v="5"/>
    <n v="4"/>
    <n v="9070.8928074453797"/>
    <n v="4168"/>
    <n v="0"/>
    <n v="77.10799999999999"/>
    <n v="0"/>
    <n v="5277"/>
    <n v="3"/>
    <n v="105.01230000000001"/>
    <n v="5.9700000000000003E-2"/>
    <n v="17025"/>
    <n v="304.7475"/>
    <n v="8142"/>
    <n v="179.124"/>
    <n v="21193"/>
    <n v="381.85550000000001"/>
    <n v="13422"/>
    <n v="284.19600000000003"/>
    <n v="0"/>
    <n v="381.85550000000001"/>
    <n v="284.19600000000003"/>
    <n v="-97.65949999999998"/>
    <e v="#N/A"/>
    <n v="4081.9017633504209"/>
    <n v="4081.9017633504209"/>
    <n v="4081.9017633504209"/>
    <n v="296618.19480346394"/>
    <e v="#N/A"/>
  </r>
  <r>
    <s v="LISSON GROVE HEALTH CENTRERegents HealthCentral LondonE87011Jun3"/>
    <x v="163"/>
    <x v="31"/>
    <x v="7"/>
    <x v="164"/>
    <s v="E87011"/>
    <x v="6"/>
    <n v="3"/>
    <n v="9070.8928074453797"/>
    <n v="4162"/>
    <n v="13"/>
    <n v="76.997"/>
    <n v="0.24049999999999999"/>
    <n v="4504"/>
    <n v="0"/>
    <n v="89.629600000000011"/>
    <n v="0"/>
    <n v="20009"/>
    <n v="358.16109999999998"/>
    <n v="8324"/>
    <n v="183.12799999999999"/>
    <n v="24184"/>
    <n v="435.39859999999999"/>
    <n v="12828"/>
    <n v="272.75760000000002"/>
    <n v="0"/>
    <n v="435.39859999999999"/>
    <n v="272.75760000000002"/>
    <n v="-162.64099999999996"/>
    <e v="#N/A"/>
    <n v="4081.9017633504209"/>
    <n v="4081.9017633504209"/>
    <n v="4081.9017633504209"/>
    <n v="296618.19480346394"/>
    <e v="#N/A"/>
  </r>
  <r>
    <s v="LISSON GROVE HEALTH CENTRERegents HealthCentral LondonE87011Mar12"/>
    <x v="163"/>
    <x v="31"/>
    <x v="7"/>
    <x v="164"/>
    <s v="E87011"/>
    <x v="7"/>
    <n v="12"/>
    <n v="9070.8928074453797"/>
    <n v="4636"/>
    <n v="4"/>
    <n v="92.256399999999999"/>
    <n v="7.9600000000000004E-2"/>
    <m/>
    <m/>
    <m/>
    <m/>
    <n v="22530"/>
    <n v="403.28699999999998"/>
    <m/>
    <m/>
    <n v="27170"/>
    <n v="495.62299999999999"/>
    <m/>
    <m/>
    <n v="0"/>
    <n v="495.62299999999999"/>
    <e v="#N/A"/>
    <e v="#N/A"/>
    <e v="#N/A"/>
    <n v="4081.9017633504209"/>
    <n v="4081.9017633504209"/>
    <n v="4081.9017633504209"/>
    <n v="296618.19480346394"/>
    <e v="#N/A"/>
  </r>
  <r>
    <s v="LISSON GROVE HEALTH CENTRERegents HealthCentral LondonE87011May2"/>
    <x v="163"/>
    <x v="31"/>
    <x v="7"/>
    <x v="164"/>
    <s v="E87011"/>
    <x v="8"/>
    <n v="2"/>
    <n v="9070.8928074453797"/>
    <n v="4142"/>
    <n v="563"/>
    <n v="76.626999999999995"/>
    <n v="10.4155"/>
    <n v="3946"/>
    <n v="1182"/>
    <n v="78.525400000000005"/>
    <n v="23.521800000000002"/>
    <n v="8885"/>
    <n v="159.04150000000001"/>
    <n v="6533"/>
    <n v="143.726"/>
    <n v="13590"/>
    <n v="246.084"/>
    <n v="11661"/>
    <n v="245.7732"/>
    <n v="0"/>
    <n v="246.084"/>
    <n v="245.7732"/>
    <n v="-0.31080000000000041"/>
    <e v="#N/A"/>
    <n v="4081.9017633504209"/>
    <n v="4081.9017633504209"/>
    <n v="4081.9017633504209"/>
    <n v="296618.19480346394"/>
    <e v="#N/A"/>
  </r>
  <r>
    <s v="LISSON GROVE HEALTH CENTRERegents HealthCentral LondonE87011Nov8"/>
    <x v="163"/>
    <x v="31"/>
    <x v="7"/>
    <x v="164"/>
    <s v="E87011"/>
    <x v="9"/>
    <n v="8"/>
    <n v="9070.8928074453797"/>
    <n v="4986"/>
    <n v="3"/>
    <n v="99.221400000000003"/>
    <n v="5.9700000000000003E-2"/>
    <m/>
    <m/>
    <m/>
    <m/>
    <n v="12564"/>
    <n v="224.8956"/>
    <m/>
    <m/>
    <n v="17553"/>
    <n v="324.17669999999998"/>
    <m/>
    <m/>
    <n v="0"/>
    <n v="324.17669999999998"/>
    <e v="#N/A"/>
    <e v="#N/A"/>
    <e v="#N/A"/>
    <n v="4081.9017633504209"/>
    <n v="4081.9017633504209"/>
    <n v="4081.9017633504209"/>
    <n v="296618.19480346394"/>
    <e v="#N/A"/>
  </r>
  <r>
    <s v="LISSON GROVE HEALTH CENTRERegents HealthCentral LondonE87011Oct7"/>
    <x v="163"/>
    <x v="31"/>
    <x v="7"/>
    <x v="164"/>
    <s v="E87011"/>
    <x v="10"/>
    <n v="7"/>
    <n v="9070.8928074453797"/>
    <n v="5937"/>
    <n v="2579"/>
    <n v="118.14630000000001"/>
    <n v="51.322100000000006"/>
    <n v="0"/>
    <n v="0"/>
    <n v="0"/>
    <n v="0"/>
    <n v="12900"/>
    <n v="230.91"/>
    <n v="22871"/>
    <n v="503.16199999999998"/>
    <n v="21416"/>
    <n v="400.37840000000006"/>
    <n v="22871"/>
    <n v="503.16199999999998"/>
    <n v="0"/>
    <n v="400.37840000000006"/>
    <n v="503.16199999999998"/>
    <n v="102.78359999999992"/>
    <e v="#N/A"/>
    <n v="4081.9017633504209"/>
    <n v="4081.9017633504209"/>
    <n v="4081.9017633504209"/>
    <n v="296618.19480346394"/>
    <e v="#N/A"/>
  </r>
  <r>
    <s v="LISSON GROVE HEALTH CENTRERegents HealthCentral LondonE87011Sep6"/>
    <x v="163"/>
    <x v="31"/>
    <x v="7"/>
    <x v="164"/>
    <s v="E87011"/>
    <x v="11"/>
    <n v="6"/>
    <n v="9070.8928074453797"/>
    <n v="3810"/>
    <n v="4637"/>
    <n v="75.819000000000003"/>
    <n v="92.276300000000006"/>
    <n v="5936"/>
    <n v="0"/>
    <n v="133.56"/>
    <n v="0"/>
    <n v="9821"/>
    <n v="175.79589999999999"/>
    <n v="9523"/>
    <n v="209.506"/>
    <n v="18268"/>
    <n v="343.89120000000003"/>
    <n v="15459"/>
    <n v="343.06600000000003"/>
    <n v="0"/>
    <n v="343.89120000000003"/>
    <n v="343.06600000000003"/>
    <n v="-0.82519999999999527"/>
    <e v="#N/A"/>
    <n v="4081.9017633504209"/>
    <n v="4081.9017633504209"/>
    <n v="4081.9017633504209"/>
    <n v="296618.19480346394"/>
    <e v="#N/A"/>
  </r>
  <r>
    <s v="Little Park SurgeryFeltham and BedfontHounslowE85736Apr1"/>
    <x v="164"/>
    <x v="22"/>
    <x v="4"/>
    <x v="165"/>
    <s v="E85736"/>
    <x v="0"/>
    <n v="1"/>
    <n v="6754.2630157344302"/>
    <n v="12153"/>
    <n v="417"/>
    <n v="224.8305"/>
    <n v="7.7144999999999992"/>
    <n v="1543"/>
    <n v="161"/>
    <n v="30.7057"/>
    <n v="3.2039"/>
    <n v="13149"/>
    <n v="235.36709999999999"/>
    <n v="5575"/>
    <n v="122.65"/>
    <n v="25719"/>
    <n v="467.91210000000001"/>
    <n v="7279"/>
    <n v="156.55959999999999"/>
    <n v="0"/>
    <n v="467.91210000000001"/>
    <n v="156.55959999999999"/>
    <n v="-311.35250000000002"/>
    <n v="156.55959999999999"/>
    <n v="3039.4183570804935"/>
    <n v="3039.4183570804935"/>
    <n v="3039.4183570804935"/>
    <n v="220864.40061451588"/>
    <n v="0"/>
  </r>
  <r>
    <s v="Little Park SurgeryFeltham and BedfontHounslowE85736Aug5"/>
    <x v="164"/>
    <x v="22"/>
    <x v="4"/>
    <x v="165"/>
    <s v="E85736"/>
    <x v="1"/>
    <n v="5"/>
    <n v="6754.2630157344302"/>
    <n v="2376"/>
    <n v="94"/>
    <n v="43.955999999999996"/>
    <n v="1.7389999999999999"/>
    <n v="1546"/>
    <n v="101"/>
    <n v="30.765400000000003"/>
    <n v="2.0099"/>
    <n v="11132"/>
    <n v="199.2628"/>
    <n v="14707"/>
    <n v="323.55399999999997"/>
    <n v="13602"/>
    <n v="244.95779999999999"/>
    <n v="16354"/>
    <n v="356.32929999999999"/>
    <n v="0"/>
    <n v="244.95779999999999"/>
    <n v="356.32929999999999"/>
    <n v="111.3715"/>
    <n v="512.88889999999992"/>
    <n v="3039.4183570804935"/>
    <n v="3039.4183570804935"/>
    <n v="3039.4183570804935"/>
    <n v="220864.40061451588"/>
    <n v="0"/>
  </r>
  <r>
    <s v="Little Park SurgeryFeltham and BedfontHounslowE85736Dec9"/>
    <x v="164"/>
    <x v="22"/>
    <x v="4"/>
    <x v="165"/>
    <s v="E85736"/>
    <x v="2"/>
    <n v="9"/>
    <n v="6754.2630157344302"/>
    <n v="2778"/>
    <n v="582"/>
    <n v="55.282200000000003"/>
    <n v="11.581800000000001"/>
    <m/>
    <m/>
    <m/>
    <m/>
    <n v="14775"/>
    <n v="264.47250000000003"/>
    <m/>
    <m/>
    <n v="18135"/>
    <n v="331.3365"/>
    <m/>
    <m/>
    <n v="0"/>
    <n v="331.3365"/>
    <e v="#N/A"/>
    <e v="#N/A"/>
    <e v="#N/A"/>
    <n v="3039.4183570804935"/>
    <n v="3039.4183570804935"/>
    <n v="3039.4183570804935"/>
    <n v="220864.40061451588"/>
    <e v="#N/A"/>
  </r>
  <r>
    <s v="Little Park SurgeryFeltham and BedfontHounslowE85736Feb11"/>
    <x v="164"/>
    <x v="22"/>
    <x v="4"/>
    <x v="165"/>
    <s v="E85736"/>
    <x v="3"/>
    <n v="11"/>
    <n v="6754.2630157344302"/>
    <n v="1806"/>
    <n v="616"/>
    <n v="35.939399999999999"/>
    <n v="12.2584"/>
    <m/>
    <m/>
    <m/>
    <m/>
    <n v="11417"/>
    <n v="204.36429999999999"/>
    <m/>
    <m/>
    <n v="13839"/>
    <n v="252.56209999999999"/>
    <m/>
    <m/>
    <n v="0"/>
    <n v="252.56209999999999"/>
    <e v="#N/A"/>
    <e v="#N/A"/>
    <e v="#N/A"/>
    <n v="3039.4183570804935"/>
    <n v="3039.4183570804935"/>
    <n v="3039.4183570804935"/>
    <n v="220864.40061451588"/>
    <e v="#N/A"/>
  </r>
  <r>
    <s v="Little Park SurgeryFeltham and BedfontHounslowE85736Jan10"/>
    <x v="164"/>
    <x v="22"/>
    <x v="4"/>
    <x v="165"/>
    <s v="E85736"/>
    <x v="4"/>
    <n v="10"/>
    <n v="6754.2630157344302"/>
    <n v="2144"/>
    <n v="974"/>
    <n v="42.665600000000005"/>
    <n v="19.3826"/>
    <m/>
    <m/>
    <m/>
    <m/>
    <n v="7031"/>
    <n v="125.8549"/>
    <m/>
    <m/>
    <n v="10149"/>
    <n v="187.90309999999999"/>
    <m/>
    <m/>
    <n v="0"/>
    <n v="187.90309999999999"/>
    <e v="#N/A"/>
    <e v="#N/A"/>
    <e v="#N/A"/>
    <n v="3039.4183570804935"/>
    <n v="3039.4183570804935"/>
    <n v="3039.4183570804935"/>
    <n v="220864.40061451588"/>
    <e v="#N/A"/>
  </r>
  <r>
    <s v="Little Park SurgeryFeltham and BedfontHounslowE85736Jul4"/>
    <x v="164"/>
    <x v="22"/>
    <x v="4"/>
    <x v="165"/>
    <s v="E85736"/>
    <x v="5"/>
    <n v="4"/>
    <n v="6754.2630157344302"/>
    <n v="1099"/>
    <n v="311"/>
    <n v="20.331499999999998"/>
    <n v="5.7534999999999998"/>
    <n v="2138"/>
    <n v="134"/>
    <n v="42.546199999999999"/>
    <n v="2.6666000000000003"/>
    <n v="8267"/>
    <n v="147.97929999999999"/>
    <n v="6521"/>
    <n v="143.46199999999999"/>
    <n v="9677"/>
    <n v="174.0643"/>
    <n v="8793"/>
    <n v="188.6748"/>
    <n v="0"/>
    <n v="174.0643"/>
    <n v="188.6748"/>
    <n v="14.610500000000002"/>
    <e v="#N/A"/>
    <n v="3039.4183570804935"/>
    <n v="3039.4183570804935"/>
    <n v="3039.4183570804935"/>
    <n v="220864.40061451588"/>
    <e v="#N/A"/>
  </r>
  <r>
    <s v="Little Park SurgeryFeltham and BedfontHounslowE85736Jun3"/>
    <x v="164"/>
    <x v="22"/>
    <x v="4"/>
    <x v="165"/>
    <s v="E85736"/>
    <x v="6"/>
    <n v="3"/>
    <n v="6754.2630157344302"/>
    <n v="1281"/>
    <n v="201"/>
    <n v="23.698499999999999"/>
    <n v="3.7184999999999997"/>
    <n v="2160"/>
    <n v="282"/>
    <n v="42.984000000000002"/>
    <n v="5.6118000000000006"/>
    <n v="28575"/>
    <n v="511.49250000000001"/>
    <n v="6056"/>
    <n v="133.232"/>
    <n v="30057"/>
    <n v="538.90949999999998"/>
    <n v="8498"/>
    <n v="181.8278"/>
    <n v="0"/>
    <n v="538.90949999999998"/>
    <n v="181.8278"/>
    <n v="-357.08169999999996"/>
    <e v="#N/A"/>
    <n v="3039.4183570804935"/>
    <n v="3039.4183570804935"/>
    <n v="3039.4183570804935"/>
    <n v="220864.40061451588"/>
    <e v="#N/A"/>
  </r>
  <r>
    <s v="Little Park SurgeryFeltham and BedfontHounslowE85736Mar12"/>
    <x v="164"/>
    <x v="22"/>
    <x v="4"/>
    <x v="165"/>
    <s v="E85736"/>
    <x v="7"/>
    <n v="12"/>
    <n v="6754.2630157344302"/>
    <n v="1980"/>
    <n v="306"/>
    <n v="39.402000000000001"/>
    <n v="6.0894000000000004"/>
    <m/>
    <m/>
    <m/>
    <m/>
    <n v="5170"/>
    <n v="92.543000000000006"/>
    <m/>
    <m/>
    <n v="7456"/>
    <n v="138.03440000000001"/>
    <m/>
    <m/>
    <n v="0"/>
    <n v="138.03440000000001"/>
    <e v="#N/A"/>
    <e v="#N/A"/>
    <e v="#N/A"/>
    <n v="3039.4183570804935"/>
    <n v="3039.4183570804935"/>
    <n v="3039.4183570804935"/>
    <n v="220864.40061451588"/>
    <e v="#N/A"/>
  </r>
  <r>
    <s v="Little Park SurgeryFeltham and BedfontHounslowE85736May2"/>
    <x v="164"/>
    <x v="22"/>
    <x v="4"/>
    <x v="165"/>
    <s v="E85736"/>
    <x v="8"/>
    <n v="2"/>
    <n v="6754.2630157344302"/>
    <n v="31736"/>
    <n v="193"/>
    <n v="587.11599999999999"/>
    <n v="3.5705"/>
    <n v="1467"/>
    <n v="179"/>
    <n v="29.193300000000001"/>
    <n v="3.5621"/>
    <n v="58894"/>
    <n v="1054.2026000000001"/>
    <n v="5884"/>
    <n v="129.44800000000001"/>
    <n v="90823"/>
    <n v="1644.8891000000001"/>
    <n v="7530"/>
    <n v="162.20340000000002"/>
    <n v="0"/>
    <n v="1644.8891000000001"/>
    <n v="162.20340000000002"/>
    <n v="-1482.6857"/>
    <e v="#N/A"/>
    <n v="3039.4183570804935"/>
    <n v="3039.4183570804935"/>
    <n v="3039.4183570804935"/>
    <n v="220864.40061451588"/>
    <e v="#N/A"/>
  </r>
  <r>
    <s v="Little Park SurgeryFeltham and BedfontHounslowE85736Nov8"/>
    <x v="164"/>
    <x v="22"/>
    <x v="4"/>
    <x v="165"/>
    <s v="E85736"/>
    <x v="9"/>
    <n v="8"/>
    <n v="6754.2630157344302"/>
    <n v="2717"/>
    <n v="939"/>
    <n v="54.068300000000001"/>
    <n v="18.6861"/>
    <m/>
    <m/>
    <m/>
    <m/>
    <n v="5706"/>
    <n v="102.1374"/>
    <m/>
    <m/>
    <n v="9362"/>
    <n v="174.89179999999999"/>
    <m/>
    <m/>
    <n v="0"/>
    <n v="174.89179999999999"/>
    <e v="#N/A"/>
    <e v="#N/A"/>
    <e v="#N/A"/>
    <n v="3039.4183570804935"/>
    <n v="3039.4183570804935"/>
    <n v="3039.4183570804935"/>
    <n v="220864.40061451588"/>
    <e v="#N/A"/>
  </r>
  <r>
    <s v="Little Park SurgeryFeltham and BedfontHounslowE85736Oct7"/>
    <x v="164"/>
    <x v="22"/>
    <x v="4"/>
    <x v="165"/>
    <s v="E85736"/>
    <x v="10"/>
    <n v="7"/>
    <n v="6754.2630157344302"/>
    <n v="1243"/>
    <n v="3077"/>
    <n v="24.735700000000001"/>
    <n v="61.232300000000002"/>
    <n v="0"/>
    <n v="918"/>
    <n v="0"/>
    <n v="20.654999999999998"/>
    <n v="5259"/>
    <n v="94.136099999999999"/>
    <n v="30811"/>
    <n v="677.84199999999998"/>
    <n v="9579"/>
    <n v="180.10410000000002"/>
    <n v="31729"/>
    <n v="698.49699999999996"/>
    <n v="0"/>
    <n v="180.10410000000002"/>
    <n v="698.49699999999996"/>
    <n v="518.39289999999994"/>
    <e v="#N/A"/>
    <n v="3039.4183570804935"/>
    <n v="3039.4183570804935"/>
    <n v="3039.4183570804935"/>
    <n v="220864.40061451588"/>
    <e v="#N/A"/>
  </r>
  <r>
    <s v="Little Park SurgeryFeltham and BedfontHounslowE85736Sep6"/>
    <x v="164"/>
    <x v="22"/>
    <x v="4"/>
    <x v="165"/>
    <s v="E85736"/>
    <x v="11"/>
    <n v="6"/>
    <n v="6754.2630157344302"/>
    <n v="1374"/>
    <n v="2735"/>
    <n v="27.342600000000001"/>
    <n v="54.426500000000004"/>
    <n v="2174"/>
    <n v="611"/>
    <n v="48.914999999999999"/>
    <n v="13.747499999999999"/>
    <n v="5749"/>
    <n v="102.9071"/>
    <n v="5898"/>
    <n v="129.756"/>
    <n v="9858"/>
    <n v="184.67619999999999"/>
    <n v="8683"/>
    <n v="192.41849999999999"/>
    <n v="0"/>
    <n v="184.67619999999999"/>
    <n v="192.41849999999999"/>
    <n v="7.7423000000000002"/>
    <e v="#N/A"/>
    <n v="3039.4183570804935"/>
    <n v="3039.4183570804935"/>
    <n v="3039.4183570804935"/>
    <n v="220864.40061451588"/>
    <e v="#N/A"/>
  </r>
  <r>
    <s v="LITTLE VENICE MEDICAL CENTRESt John’s Wood and Maida Vale NetworkCentral LondonE87006Apr1"/>
    <x v="165"/>
    <x v="45"/>
    <x v="7"/>
    <x v="166"/>
    <s v="E87006"/>
    <x v="0"/>
    <n v="1"/>
    <n v="4578.1933287650299"/>
    <n v="224"/>
    <n v="447"/>
    <n v="4.1440000000000001"/>
    <n v="8.269499999999999"/>
    <n v="1284"/>
    <n v="14"/>
    <n v="25.551600000000001"/>
    <n v="0.27860000000000001"/>
    <n v="1992"/>
    <n v="35.656799999999997"/>
    <n v="4136"/>
    <n v="90.992000000000004"/>
    <n v="2663"/>
    <n v="48.070299999999996"/>
    <n v="5434"/>
    <n v="116.82220000000001"/>
    <n v="0"/>
    <n v="48.070299999999996"/>
    <n v="116.82220000000001"/>
    <n v="68.751900000000006"/>
    <n v="116.82220000000001"/>
    <n v="2060.1869979442636"/>
    <n v="2060.1869979442636"/>
    <n v="2060.1869979442636"/>
    <n v="149706.92185061649"/>
    <n v="0"/>
  </r>
  <r>
    <s v="LITTLE VENICE MEDICAL CENTRESt John’s Wood and Maida Vale NetworkCentral LondonE87006Aug5"/>
    <x v="165"/>
    <x v="45"/>
    <x v="7"/>
    <x v="166"/>
    <s v="E87006"/>
    <x v="1"/>
    <n v="5"/>
    <n v="4578.1933287650299"/>
    <n v="190"/>
    <n v="0"/>
    <n v="3.5149999999999997"/>
    <n v="0"/>
    <n v="979"/>
    <n v="6"/>
    <n v="19.482100000000003"/>
    <n v="0.11940000000000001"/>
    <n v="2459"/>
    <n v="44.016100000000002"/>
    <n v="5990"/>
    <n v="131.78"/>
    <n v="2649"/>
    <n v="47.531100000000002"/>
    <n v="6975"/>
    <n v="151.38150000000002"/>
    <n v="0"/>
    <n v="47.531100000000002"/>
    <n v="151.38150000000002"/>
    <n v="103.85040000000001"/>
    <n v="268.20370000000003"/>
    <n v="2060.1869979442636"/>
    <n v="2060.1869979442636"/>
    <n v="2060.1869979442636"/>
    <n v="149706.92185061649"/>
    <n v="0"/>
  </r>
  <r>
    <s v="LITTLE VENICE MEDICAL CENTRESt John’s Wood and Maida Vale NetworkCentral LondonE87006Dec9"/>
    <x v="165"/>
    <x v="45"/>
    <x v="7"/>
    <x v="166"/>
    <s v="E87006"/>
    <x v="2"/>
    <n v="9"/>
    <n v="4578.1933287650299"/>
    <n v="292"/>
    <n v="0"/>
    <n v="5.8108000000000004"/>
    <n v="0"/>
    <m/>
    <m/>
    <m/>
    <m/>
    <n v="1865"/>
    <n v="33.383499999999998"/>
    <m/>
    <m/>
    <n v="2157"/>
    <n v="39.194299999999998"/>
    <m/>
    <m/>
    <n v="0"/>
    <n v="39.194299999999998"/>
    <e v="#N/A"/>
    <e v="#N/A"/>
    <e v="#N/A"/>
    <n v="2060.1869979442636"/>
    <n v="2060.1869979442636"/>
    <n v="2060.1869979442636"/>
    <n v="149706.92185061649"/>
    <e v="#N/A"/>
  </r>
  <r>
    <s v="LITTLE VENICE MEDICAL CENTRESt John’s Wood and Maida Vale NetworkCentral LondonE87006Feb11"/>
    <x v="165"/>
    <x v="45"/>
    <x v="7"/>
    <x v="166"/>
    <s v="E87006"/>
    <x v="3"/>
    <n v="11"/>
    <n v="4578.1933287650299"/>
    <n v="238"/>
    <n v="0"/>
    <n v="4.7362000000000002"/>
    <n v="0"/>
    <m/>
    <m/>
    <m/>
    <m/>
    <n v="3839"/>
    <n v="68.718100000000007"/>
    <m/>
    <m/>
    <n v="4077"/>
    <n v="73.454300000000003"/>
    <m/>
    <m/>
    <n v="0"/>
    <n v="73.454300000000003"/>
    <e v="#N/A"/>
    <e v="#N/A"/>
    <e v="#N/A"/>
    <n v="2060.1869979442636"/>
    <n v="2060.1869979442636"/>
    <n v="2060.1869979442636"/>
    <n v="149706.92185061649"/>
    <e v="#N/A"/>
  </r>
  <r>
    <s v="LITTLE VENICE MEDICAL CENTRESt John’s Wood and Maida Vale NetworkCentral LondonE87006Jan10"/>
    <x v="165"/>
    <x v="45"/>
    <x v="7"/>
    <x v="166"/>
    <s v="E87006"/>
    <x v="4"/>
    <n v="10"/>
    <n v="4578.1933287650299"/>
    <n v="312"/>
    <n v="0"/>
    <n v="6.2088000000000001"/>
    <n v="0"/>
    <m/>
    <m/>
    <m/>
    <m/>
    <n v="5840"/>
    <n v="104.536"/>
    <m/>
    <m/>
    <n v="6152"/>
    <n v="110.7448"/>
    <m/>
    <m/>
    <n v="0"/>
    <n v="110.7448"/>
    <e v="#N/A"/>
    <e v="#N/A"/>
    <e v="#N/A"/>
    <n v="2060.1869979442636"/>
    <n v="2060.1869979442636"/>
    <n v="2060.1869979442636"/>
    <n v="149706.92185061649"/>
    <e v="#N/A"/>
  </r>
  <r>
    <s v="LITTLE VENICE MEDICAL CENTRESt John’s Wood and Maida Vale NetworkCentral LondonE87006Jul4"/>
    <x v="165"/>
    <x v="45"/>
    <x v="7"/>
    <x v="166"/>
    <s v="E87006"/>
    <x v="5"/>
    <n v="4"/>
    <n v="4578.1933287650299"/>
    <n v="301"/>
    <n v="0"/>
    <n v="5.5684999999999993"/>
    <n v="0"/>
    <n v="601"/>
    <n v="37"/>
    <n v="11.959900000000001"/>
    <n v="0.73630000000000007"/>
    <n v="1954"/>
    <n v="34.976599999999998"/>
    <n v="3746"/>
    <n v="82.412000000000006"/>
    <n v="2255"/>
    <n v="40.545099999999998"/>
    <n v="4384"/>
    <n v="95.108200000000011"/>
    <n v="0"/>
    <n v="40.545099999999998"/>
    <n v="95.108200000000011"/>
    <n v="54.563100000000013"/>
    <e v="#N/A"/>
    <n v="2060.1869979442636"/>
    <n v="2060.1869979442636"/>
    <n v="2060.1869979442636"/>
    <n v="149706.92185061649"/>
    <e v="#N/A"/>
  </r>
  <r>
    <s v="LITTLE VENICE MEDICAL CENTRESt John’s Wood and Maida Vale NetworkCentral LondonE87006Jun3"/>
    <x v="165"/>
    <x v="45"/>
    <x v="7"/>
    <x v="166"/>
    <s v="E87006"/>
    <x v="6"/>
    <n v="3"/>
    <n v="4578.1933287650299"/>
    <n v="373"/>
    <n v="4"/>
    <n v="6.9005000000000001"/>
    <n v="7.3999999999999996E-2"/>
    <n v="364"/>
    <n v="20"/>
    <n v="7.2436000000000007"/>
    <n v="0.39800000000000002"/>
    <n v="2447"/>
    <n v="43.801299999999998"/>
    <n v="3820"/>
    <n v="84.04"/>
    <n v="2824"/>
    <n v="50.775799999999997"/>
    <n v="4204"/>
    <n v="91.681600000000003"/>
    <n v="0"/>
    <n v="50.775799999999997"/>
    <n v="91.681600000000003"/>
    <n v="40.905800000000006"/>
    <e v="#N/A"/>
    <n v="2060.1869979442636"/>
    <n v="2060.1869979442636"/>
    <n v="2060.1869979442636"/>
    <n v="149706.92185061649"/>
    <e v="#N/A"/>
  </r>
  <r>
    <s v="LITTLE VENICE MEDICAL CENTRESt John’s Wood and Maida Vale NetworkCentral LondonE87006Mar12"/>
    <x v="165"/>
    <x v="45"/>
    <x v="7"/>
    <x v="166"/>
    <s v="E87006"/>
    <x v="7"/>
    <n v="12"/>
    <n v="4578.1933287650299"/>
    <n v="283"/>
    <n v="6"/>
    <n v="5.6317000000000004"/>
    <n v="0.11940000000000001"/>
    <m/>
    <m/>
    <m/>
    <m/>
    <n v="6142"/>
    <n v="109.9418"/>
    <m/>
    <m/>
    <n v="6431"/>
    <n v="115.69289999999999"/>
    <m/>
    <m/>
    <n v="0"/>
    <n v="115.69289999999999"/>
    <e v="#N/A"/>
    <e v="#N/A"/>
    <e v="#N/A"/>
    <n v="2060.1869979442636"/>
    <n v="2060.1869979442636"/>
    <n v="2060.1869979442636"/>
    <n v="149706.92185061649"/>
    <e v="#N/A"/>
  </r>
  <r>
    <s v="LITTLE VENICE MEDICAL CENTRESt John’s Wood and Maida Vale NetworkCentral LondonE87006May2"/>
    <x v="165"/>
    <x v="45"/>
    <x v="7"/>
    <x v="166"/>
    <s v="E87006"/>
    <x v="8"/>
    <n v="2"/>
    <n v="4578.1933287650299"/>
    <n v="335"/>
    <n v="234"/>
    <n v="6.1974999999999998"/>
    <n v="4.3289999999999997"/>
    <n v="1277"/>
    <n v="500"/>
    <n v="25.412300000000002"/>
    <n v="9.9500000000000011"/>
    <n v="1885"/>
    <n v="33.741500000000002"/>
    <n v="3015"/>
    <n v="66.33"/>
    <n v="2454"/>
    <n v="44.268000000000001"/>
    <n v="4792"/>
    <n v="101.6923"/>
    <n v="0"/>
    <n v="44.268000000000001"/>
    <n v="101.6923"/>
    <n v="57.424300000000002"/>
    <e v="#N/A"/>
    <n v="2060.1869979442636"/>
    <n v="2060.1869979442636"/>
    <n v="2060.1869979442636"/>
    <n v="149706.92185061649"/>
    <e v="#N/A"/>
  </r>
  <r>
    <s v="LITTLE VENICE MEDICAL CENTRESt John’s Wood and Maida Vale NetworkCentral LondonE87006Nov8"/>
    <x v="165"/>
    <x v="45"/>
    <x v="7"/>
    <x v="166"/>
    <s v="E87006"/>
    <x v="9"/>
    <n v="8"/>
    <n v="4578.1933287650299"/>
    <n v="475"/>
    <n v="17"/>
    <n v="9.4525000000000006"/>
    <n v="0.33830000000000005"/>
    <m/>
    <m/>
    <m/>
    <m/>
    <n v="5227"/>
    <n v="93.563299999999998"/>
    <m/>
    <m/>
    <n v="5719"/>
    <n v="103.3541"/>
    <m/>
    <m/>
    <n v="0"/>
    <n v="103.3541"/>
    <e v="#N/A"/>
    <e v="#N/A"/>
    <e v="#N/A"/>
    <n v="2060.1869979442636"/>
    <n v="2060.1869979442636"/>
    <n v="2060.1869979442636"/>
    <n v="149706.92185061649"/>
    <e v="#N/A"/>
  </r>
  <r>
    <s v="LITTLE VENICE MEDICAL CENTRESt John’s Wood and Maida Vale NetworkCentral LondonE87006Oct7"/>
    <x v="165"/>
    <x v="45"/>
    <x v="7"/>
    <x v="166"/>
    <s v="E87006"/>
    <x v="10"/>
    <n v="7"/>
    <n v="4578.1933287650299"/>
    <n v="328"/>
    <n v="3413"/>
    <n v="6.5272000000000006"/>
    <n v="67.918700000000001"/>
    <n v="0"/>
    <n v="1454"/>
    <n v="0"/>
    <n v="32.714999999999996"/>
    <n v="3464"/>
    <n v="62.005600000000001"/>
    <n v="6961"/>
    <n v="153.142"/>
    <n v="7205"/>
    <n v="136.45150000000001"/>
    <n v="8415"/>
    <n v="185.857"/>
    <n v="0"/>
    <n v="136.45150000000001"/>
    <n v="185.857"/>
    <n v="49.405499999999989"/>
    <e v="#N/A"/>
    <n v="2060.1869979442636"/>
    <n v="2060.1869979442636"/>
    <n v="2060.1869979442636"/>
    <n v="149706.92185061649"/>
    <e v="#N/A"/>
  </r>
  <r>
    <s v="LITTLE VENICE MEDICAL CENTRESt John’s Wood and Maida Vale NetworkCentral LondonE87006Sep6"/>
    <x v="165"/>
    <x v="45"/>
    <x v="7"/>
    <x v="166"/>
    <s v="E87006"/>
    <x v="11"/>
    <n v="6"/>
    <n v="4578.1933287650299"/>
    <n v="258"/>
    <n v="0"/>
    <n v="5.1341999999999999"/>
    <n v="0"/>
    <n v="569"/>
    <n v="5210"/>
    <n v="12.8025"/>
    <n v="117.22499999999999"/>
    <n v="3985"/>
    <n v="71.331500000000005"/>
    <n v="3519"/>
    <n v="77.418000000000006"/>
    <n v="4243"/>
    <n v="76.465699999999998"/>
    <n v="9298"/>
    <n v="207.44550000000001"/>
    <n v="0"/>
    <n v="76.465699999999998"/>
    <n v="207.44550000000001"/>
    <n v="130.97980000000001"/>
    <e v="#N/A"/>
    <n v="2060.1869979442636"/>
    <n v="2060.1869979442636"/>
    <n v="2060.1869979442636"/>
    <n v="149706.92185061649"/>
    <e v="#N/A"/>
  </r>
  <r>
    <s v="MAIDA VALE MEDICAL CENTRESt John’s Wood and Maida Vale NetworkCentral LondonE87010Apr1"/>
    <x v="166"/>
    <x v="45"/>
    <x v="7"/>
    <x v="167"/>
    <s v="E87010"/>
    <x v="0"/>
    <n v="1"/>
    <n v="5874.28259012739"/>
    <n v="2190"/>
    <n v="424"/>
    <n v="40.515000000000001"/>
    <n v="7.8439999999999994"/>
    <n v="2515"/>
    <n v="38"/>
    <n v="50.048500000000004"/>
    <n v="0.75619999999999998"/>
    <n v="2013"/>
    <n v="36.032699999999998"/>
    <n v="3198"/>
    <n v="70.355999999999995"/>
    <n v="4627"/>
    <n v="84.3917"/>
    <n v="5751"/>
    <n v="121.16069999999999"/>
    <n v="0"/>
    <n v="84.3917"/>
    <n v="121.16069999999999"/>
    <n v="36.768999999999991"/>
    <n v="121.16069999999999"/>
    <n v="2643.4271655573257"/>
    <n v="2643.4271655573257"/>
    <n v="2643.4271655573257"/>
    <n v="192089.04069716568"/>
    <n v="0"/>
  </r>
  <r>
    <s v="MAIDA VALE MEDICAL CENTRESt John’s Wood and Maida Vale NetworkCentral LondonE87010Aug5"/>
    <x v="166"/>
    <x v="45"/>
    <x v="7"/>
    <x v="167"/>
    <s v="E87010"/>
    <x v="1"/>
    <n v="5"/>
    <n v="5874.28259012739"/>
    <n v="1464"/>
    <n v="146"/>
    <n v="27.084"/>
    <n v="2.7010000000000001"/>
    <n v="2106"/>
    <n v="199"/>
    <n v="41.909400000000005"/>
    <n v="3.9601000000000002"/>
    <n v="2719"/>
    <n v="48.670099999999998"/>
    <n v="4683"/>
    <n v="103.026"/>
    <n v="4329"/>
    <n v="78.455100000000002"/>
    <n v="6988"/>
    <n v="148.8955"/>
    <n v="0"/>
    <n v="78.455100000000002"/>
    <n v="148.8955"/>
    <n v="70.440399999999997"/>
    <n v="270.05619999999999"/>
    <n v="2643.4271655573257"/>
    <n v="2643.4271655573257"/>
    <n v="2643.4271655573257"/>
    <n v="192089.04069716568"/>
    <n v="0"/>
  </r>
  <r>
    <s v="MAIDA VALE MEDICAL CENTRESt John’s Wood and Maida Vale NetworkCentral LondonE87010Dec9"/>
    <x v="166"/>
    <x v="45"/>
    <x v="7"/>
    <x v="167"/>
    <s v="E87010"/>
    <x v="2"/>
    <n v="9"/>
    <n v="5874.28259012739"/>
    <n v="1910"/>
    <n v="249"/>
    <n v="38.009"/>
    <n v="4.9550999999999998"/>
    <m/>
    <m/>
    <m/>
    <m/>
    <n v="2386"/>
    <n v="42.709400000000002"/>
    <m/>
    <m/>
    <n v="4545"/>
    <n v="85.673500000000004"/>
    <m/>
    <m/>
    <n v="0"/>
    <n v="85.673500000000004"/>
    <e v="#N/A"/>
    <e v="#N/A"/>
    <e v="#N/A"/>
    <n v="2643.4271655573257"/>
    <n v="2643.4271655573257"/>
    <n v="2643.4271655573257"/>
    <n v="192089.04069716568"/>
    <e v="#N/A"/>
  </r>
  <r>
    <s v="MAIDA VALE MEDICAL CENTRESt John’s Wood and Maida Vale NetworkCentral LondonE87010Feb11"/>
    <x v="166"/>
    <x v="45"/>
    <x v="7"/>
    <x v="167"/>
    <s v="E87010"/>
    <x v="3"/>
    <n v="11"/>
    <n v="5874.28259012739"/>
    <n v="2225"/>
    <n v="247"/>
    <n v="44.277500000000003"/>
    <n v="4.9153000000000002"/>
    <m/>
    <m/>
    <m/>
    <m/>
    <n v="3383"/>
    <n v="60.555700000000002"/>
    <m/>
    <m/>
    <n v="5855"/>
    <n v="109.74850000000001"/>
    <m/>
    <m/>
    <n v="0"/>
    <n v="109.74850000000001"/>
    <e v="#N/A"/>
    <e v="#N/A"/>
    <e v="#N/A"/>
    <n v="2643.4271655573257"/>
    <n v="2643.4271655573257"/>
    <n v="2643.4271655573257"/>
    <n v="192089.04069716568"/>
    <e v="#N/A"/>
  </r>
  <r>
    <s v="MAIDA VALE MEDICAL CENTRESt John’s Wood and Maida Vale NetworkCentral LondonE87010Jan10"/>
    <x v="166"/>
    <x v="45"/>
    <x v="7"/>
    <x v="167"/>
    <s v="E87010"/>
    <x v="4"/>
    <n v="10"/>
    <n v="5874.28259012739"/>
    <n v="4939"/>
    <n v="1597"/>
    <n v="98.286100000000005"/>
    <n v="31.7803"/>
    <m/>
    <m/>
    <m/>
    <m/>
    <n v="4237"/>
    <n v="75.842299999999994"/>
    <m/>
    <m/>
    <n v="10773"/>
    <n v="205.90870000000001"/>
    <m/>
    <m/>
    <n v="0"/>
    <n v="205.90870000000001"/>
    <e v="#N/A"/>
    <e v="#N/A"/>
    <e v="#N/A"/>
    <n v="2643.4271655573257"/>
    <n v="2643.4271655573257"/>
    <n v="2643.4271655573257"/>
    <n v="192089.04069716568"/>
    <e v="#N/A"/>
  </r>
  <r>
    <s v="MAIDA VALE MEDICAL CENTRESt John’s Wood and Maida Vale NetworkCentral LondonE87010Jul4"/>
    <x v="166"/>
    <x v="45"/>
    <x v="7"/>
    <x v="167"/>
    <s v="E87010"/>
    <x v="5"/>
    <n v="4"/>
    <n v="5874.28259012739"/>
    <n v="1543"/>
    <n v="100"/>
    <n v="28.545499999999997"/>
    <n v="1.8499999999999999"/>
    <n v="3900"/>
    <n v="922"/>
    <n v="77.61"/>
    <n v="18.347799999999999"/>
    <n v="2893"/>
    <n v="51.784700000000001"/>
    <n v="2964"/>
    <n v="65.207999999999998"/>
    <n v="4536"/>
    <n v="82.180199999999999"/>
    <n v="7786"/>
    <n v="161.16579999999999"/>
    <n v="0"/>
    <n v="82.180199999999999"/>
    <n v="161.16579999999999"/>
    <n v="78.985599999999991"/>
    <e v="#N/A"/>
    <n v="2643.4271655573257"/>
    <n v="2643.4271655573257"/>
    <n v="2643.4271655573257"/>
    <n v="192089.04069716568"/>
    <e v="#N/A"/>
  </r>
  <r>
    <s v="MAIDA VALE MEDICAL CENTRESt John’s Wood and Maida Vale NetworkCentral LondonE87010Jun3"/>
    <x v="166"/>
    <x v="45"/>
    <x v="7"/>
    <x v="167"/>
    <s v="E87010"/>
    <x v="6"/>
    <n v="3"/>
    <n v="5874.28259012739"/>
    <n v="2155"/>
    <n v="50"/>
    <n v="39.8675"/>
    <n v="0.92499999999999993"/>
    <n v="2375"/>
    <n v="75"/>
    <n v="47.262500000000003"/>
    <n v="1.4925000000000002"/>
    <n v="2533"/>
    <n v="45.340699999999998"/>
    <n v="2755"/>
    <n v="60.61"/>
    <n v="4738"/>
    <n v="86.133199999999988"/>
    <n v="5205"/>
    <n v="109.36500000000001"/>
    <n v="0"/>
    <n v="86.133199999999988"/>
    <n v="109.36500000000001"/>
    <n v="23.231800000000021"/>
    <e v="#N/A"/>
    <n v="2643.4271655573257"/>
    <n v="2643.4271655573257"/>
    <n v="2643.4271655573257"/>
    <n v="192089.04069716568"/>
    <e v="#N/A"/>
  </r>
  <r>
    <s v="MAIDA VALE MEDICAL CENTRESt John’s Wood and Maida Vale NetworkCentral LondonE87010Mar12"/>
    <x v="166"/>
    <x v="45"/>
    <x v="7"/>
    <x v="167"/>
    <s v="E87010"/>
    <x v="7"/>
    <n v="12"/>
    <n v="5874.28259012739"/>
    <n v="3078"/>
    <n v="176"/>
    <n v="61.252200000000002"/>
    <n v="3.5024000000000002"/>
    <m/>
    <m/>
    <m/>
    <m/>
    <n v="1672"/>
    <n v="29.928799999999999"/>
    <m/>
    <m/>
    <n v="4926"/>
    <n v="94.683399999999992"/>
    <m/>
    <m/>
    <n v="0"/>
    <n v="94.683399999999992"/>
    <e v="#N/A"/>
    <e v="#N/A"/>
    <e v="#N/A"/>
    <n v="2643.4271655573257"/>
    <n v="2643.4271655573257"/>
    <n v="2643.4271655573257"/>
    <n v="192089.04069716568"/>
    <e v="#N/A"/>
  </r>
  <r>
    <s v="MAIDA VALE MEDICAL CENTRESt John’s Wood and Maida Vale NetworkCentral LondonE87010May2"/>
    <x v="166"/>
    <x v="45"/>
    <x v="7"/>
    <x v="167"/>
    <s v="E87010"/>
    <x v="8"/>
    <n v="2"/>
    <n v="5874.28259012739"/>
    <n v="1680"/>
    <n v="426"/>
    <n v="31.08"/>
    <n v="7.8809999999999993"/>
    <n v="2063"/>
    <n v="533"/>
    <n v="41.053699999999999"/>
    <n v="10.6067"/>
    <n v="2067"/>
    <n v="36.999299999999998"/>
    <n v="1696"/>
    <n v="37.311999999999998"/>
    <n v="4173"/>
    <n v="75.960299999999989"/>
    <n v="4292"/>
    <n v="88.972399999999993"/>
    <n v="0"/>
    <n v="75.960299999999989"/>
    <n v="88.972399999999993"/>
    <n v="13.012100000000004"/>
    <e v="#N/A"/>
    <n v="2643.4271655573257"/>
    <n v="2643.4271655573257"/>
    <n v="2643.4271655573257"/>
    <n v="192089.04069716568"/>
    <e v="#N/A"/>
  </r>
  <r>
    <s v="MAIDA VALE MEDICAL CENTRESt John’s Wood and Maida Vale NetworkCentral LondonE87010Nov8"/>
    <x v="166"/>
    <x v="45"/>
    <x v="7"/>
    <x v="167"/>
    <s v="E87010"/>
    <x v="9"/>
    <n v="8"/>
    <n v="5874.28259012739"/>
    <n v="3258"/>
    <n v="101"/>
    <n v="64.83420000000001"/>
    <n v="2.0099"/>
    <m/>
    <m/>
    <m/>
    <m/>
    <n v="3060"/>
    <n v="54.774000000000001"/>
    <m/>
    <m/>
    <n v="6419"/>
    <n v="121.61810000000001"/>
    <m/>
    <m/>
    <n v="0"/>
    <n v="121.61810000000001"/>
    <e v="#N/A"/>
    <e v="#N/A"/>
    <e v="#N/A"/>
    <n v="2643.4271655573257"/>
    <n v="2643.4271655573257"/>
    <n v="2643.4271655573257"/>
    <n v="192089.04069716568"/>
    <e v="#N/A"/>
  </r>
  <r>
    <s v="MAIDA VALE MEDICAL CENTRESt John’s Wood and Maida Vale NetworkCentral LondonE87010Oct7"/>
    <x v="166"/>
    <x v="45"/>
    <x v="7"/>
    <x v="167"/>
    <s v="E87010"/>
    <x v="10"/>
    <n v="7"/>
    <n v="5874.28259012739"/>
    <n v="4087"/>
    <n v="500"/>
    <n v="81.331299999999999"/>
    <n v="9.9500000000000011"/>
    <n v="0"/>
    <n v="458"/>
    <n v="0"/>
    <n v="10.305"/>
    <n v="3029"/>
    <n v="54.219099999999997"/>
    <n v="2936"/>
    <n v="64.591999999999999"/>
    <n v="7616"/>
    <n v="145.50040000000001"/>
    <n v="3394"/>
    <n v="74.896999999999991"/>
    <n v="0"/>
    <n v="145.50040000000001"/>
    <n v="74.896999999999991"/>
    <n v="-70.603400000000022"/>
    <e v="#N/A"/>
    <n v="2643.4271655573257"/>
    <n v="2643.4271655573257"/>
    <n v="2643.4271655573257"/>
    <n v="192089.04069716568"/>
    <e v="#N/A"/>
  </r>
  <r>
    <s v="MAIDA VALE MEDICAL CENTRESt John’s Wood and Maida Vale NetworkCentral LondonE87010Sep6"/>
    <x v="166"/>
    <x v="45"/>
    <x v="7"/>
    <x v="167"/>
    <s v="E87010"/>
    <x v="11"/>
    <n v="6"/>
    <n v="5874.28259012739"/>
    <n v="3257"/>
    <n v="3779"/>
    <n v="64.814300000000003"/>
    <n v="75.202100000000002"/>
    <n v="2360"/>
    <n v="387"/>
    <n v="53.1"/>
    <n v="8.7074999999999996"/>
    <n v="3006"/>
    <n v="53.807400000000001"/>
    <n v="4294"/>
    <n v="94.468000000000004"/>
    <n v="10042"/>
    <n v="193.82380000000001"/>
    <n v="7041"/>
    <n v="156.27550000000002"/>
    <n v="0"/>
    <n v="193.82380000000001"/>
    <n v="156.27550000000002"/>
    <n v="-37.548299999999983"/>
    <e v="#N/A"/>
    <n v="2643.4271655573257"/>
    <n v="2643.4271655573257"/>
    <n v="2643.4271655573257"/>
    <n v="192089.04069716568"/>
    <e v="#N/A"/>
  </r>
  <r>
    <s v="MANDEVILLE MEDICAL CENTRENGPEalingE85108Apr1"/>
    <x v="167"/>
    <x v="39"/>
    <x v="2"/>
    <x v="168"/>
    <s v="E85108"/>
    <x v="0"/>
    <n v="1"/>
    <n v="4452.2948027521998"/>
    <n v="4420"/>
    <n v="0"/>
    <n v="81.77"/>
    <n v="0"/>
    <n v="7036"/>
    <n v="1338"/>
    <n v="140.0164"/>
    <n v="26.626200000000001"/>
    <n v="2805"/>
    <n v="50.209499999999998"/>
    <n v="2446"/>
    <n v="53.811999999999998"/>
    <n v="7225"/>
    <n v="131.9795"/>
    <n v="10820"/>
    <n v="220.45460000000003"/>
    <n v="0"/>
    <n v="131.9795"/>
    <n v="220.45460000000003"/>
    <n v="88.475100000000026"/>
    <n v="220.45460000000003"/>
    <n v="2003.5326612384899"/>
    <n v="2003.5326612384899"/>
    <n v="2003.5326612384899"/>
    <n v="145590.04004999695"/>
    <n v="0"/>
  </r>
  <r>
    <s v="MANDEVILLE MEDICAL CENTRENGPEalingE85108Aug5"/>
    <x v="167"/>
    <x v="39"/>
    <x v="2"/>
    <x v="168"/>
    <s v="E85108"/>
    <x v="1"/>
    <n v="5"/>
    <n v="4452.2948027521998"/>
    <n v="13537"/>
    <n v="550"/>
    <n v="250.43449999999999"/>
    <n v="10.174999999999999"/>
    <n v="4903"/>
    <n v="111"/>
    <n v="97.569700000000012"/>
    <n v="2.2089000000000003"/>
    <n v="2391"/>
    <n v="42.798900000000003"/>
    <n v="2051"/>
    <n v="45.122"/>
    <n v="16478"/>
    <n v="303.40839999999997"/>
    <n v="7065"/>
    <n v="144.9006"/>
    <n v="0"/>
    <n v="303.40839999999997"/>
    <n v="144.9006"/>
    <n v="-158.50779999999997"/>
    <n v="365.35520000000002"/>
    <n v="2003.5326612384899"/>
    <n v="2003.5326612384899"/>
    <n v="2003.5326612384899"/>
    <n v="145590.04004999695"/>
    <n v="0"/>
  </r>
  <r>
    <s v="MANDEVILLE MEDICAL CENTRENGPEalingE85108Dec9"/>
    <x v="167"/>
    <x v="39"/>
    <x v="2"/>
    <x v="168"/>
    <s v="E85108"/>
    <x v="2"/>
    <n v="9"/>
    <n v="4452.2948027521998"/>
    <n v="6190"/>
    <n v="17"/>
    <n v="123.18100000000001"/>
    <n v="0.33830000000000005"/>
    <m/>
    <m/>
    <m/>
    <m/>
    <n v="1755"/>
    <n v="31.4145"/>
    <m/>
    <m/>
    <n v="7962"/>
    <n v="154.93380000000002"/>
    <m/>
    <m/>
    <n v="0"/>
    <n v="154.93380000000002"/>
    <e v="#N/A"/>
    <e v="#N/A"/>
    <e v="#N/A"/>
    <n v="2003.5326612384899"/>
    <n v="2003.5326612384899"/>
    <n v="2003.5326612384899"/>
    <n v="145590.04004999695"/>
    <e v="#N/A"/>
  </r>
  <r>
    <s v="MANDEVILLE MEDICAL CENTRENGPEalingE85108Feb11"/>
    <x v="167"/>
    <x v="39"/>
    <x v="2"/>
    <x v="168"/>
    <s v="E85108"/>
    <x v="3"/>
    <n v="11"/>
    <n v="4452.2948027521998"/>
    <n v="8245"/>
    <n v="851"/>
    <n v="164.07550000000001"/>
    <n v="16.934900000000003"/>
    <m/>
    <m/>
    <m/>
    <m/>
    <n v="3362"/>
    <n v="60.1798"/>
    <m/>
    <m/>
    <n v="12458"/>
    <n v="241.1902"/>
    <m/>
    <m/>
    <n v="0"/>
    <n v="241.1902"/>
    <e v="#N/A"/>
    <e v="#N/A"/>
    <e v="#N/A"/>
    <n v="2003.5326612384899"/>
    <n v="2003.5326612384899"/>
    <n v="2003.5326612384899"/>
    <n v="145590.04004999695"/>
    <e v="#N/A"/>
  </r>
  <r>
    <s v="MANDEVILLE MEDICAL CENTRENGPEalingE85108Jan10"/>
    <x v="167"/>
    <x v="39"/>
    <x v="2"/>
    <x v="168"/>
    <s v="E85108"/>
    <x v="4"/>
    <n v="10"/>
    <n v="4452.2948027521998"/>
    <n v="5592"/>
    <n v="5174"/>
    <n v="111.2808"/>
    <n v="102.96260000000001"/>
    <m/>
    <m/>
    <m/>
    <m/>
    <n v="3086"/>
    <n v="55.239400000000003"/>
    <m/>
    <m/>
    <n v="13852"/>
    <n v="269.4828"/>
    <m/>
    <m/>
    <n v="0"/>
    <n v="269.4828"/>
    <e v="#N/A"/>
    <e v="#N/A"/>
    <e v="#N/A"/>
    <n v="2003.5326612384899"/>
    <n v="2003.5326612384899"/>
    <n v="2003.5326612384899"/>
    <n v="145590.04004999695"/>
    <e v="#N/A"/>
  </r>
  <r>
    <s v="MANDEVILLE MEDICAL CENTRENGPEalingE85108Jul4"/>
    <x v="167"/>
    <x v="39"/>
    <x v="2"/>
    <x v="168"/>
    <s v="E85108"/>
    <x v="5"/>
    <n v="4"/>
    <n v="4452.2948027521998"/>
    <n v="7130"/>
    <n v="1640"/>
    <n v="131.905"/>
    <n v="30.34"/>
    <n v="6821"/>
    <n v="1106"/>
    <n v="135.7379"/>
    <n v="22.009399999999999"/>
    <n v="2736"/>
    <n v="48.974400000000003"/>
    <n v="2293"/>
    <n v="50.445999999999998"/>
    <n v="11506"/>
    <n v="211.21940000000001"/>
    <n v="10220"/>
    <n v="208.19329999999999"/>
    <n v="0"/>
    <n v="211.21940000000001"/>
    <n v="208.19329999999999"/>
    <n v="-3.0261000000000138"/>
    <e v="#N/A"/>
    <n v="2003.5326612384899"/>
    <n v="2003.5326612384899"/>
    <n v="2003.5326612384899"/>
    <n v="145590.04004999695"/>
    <e v="#N/A"/>
  </r>
  <r>
    <s v="MANDEVILLE MEDICAL CENTRENGPEalingE85108Jun3"/>
    <x v="167"/>
    <x v="39"/>
    <x v="2"/>
    <x v="168"/>
    <s v="E85108"/>
    <x v="6"/>
    <n v="3"/>
    <n v="4452.2948027521998"/>
    <n v="6942"/>
    <n v="1639"/>
    <n v="128.42699999999999"/>
    <n v="30.321499999999997"/>
    <n v="6499"/>
    <n v="352"/>
    <n v="129.33010000000002"/>
    <n v="7.0048000000000004"/>
    <n v="3439"/>
    <n v="61.558100000000003"/>
    <n v="2677"/>
    <n v="58.893999999999998"/>
    <n v="12020"/>
    <n v="220.30659999999997"/>
    <n v="9528"/>
    <n v="195.22890000000001"/>
    <n v="0"/>
    <n v="220.30659999999997"/>
    <n v="195.22890000000001"/>
    <n v="-25.077699999999965"/>
    <e v="#N/A"/>
    <n v="2003.5326612384899"/>
    <n v="2003.5326612384899"/>
    <n v="2003.5326612384899"/>
    <n v="145590.04004999695"/>
    <e v="#N/A"/>
  </r>
  <r>
    <s v="MANDEVILLE MEDICAL CENTRENGPEalingE85108Mar12"/>
    <x v="167"/>
    <x v="39"/>
    <x v="2"/>
    <x v="168"/>
    <s v="E85108"/>
    <x v="7"/>
    <n v="12"/>
    <n v="4452.2948027521998"/>
    <n v="5926"/>
    <n v="4159"/>
    <n v="117.92740000000001"/>
    <n v="82.764099999999999"/>
    <m/>
    <m/>
    <m/>
    <m/>
    <n v="3023"/>
    <n v="54.111699999999999"/>
    <m/>
    <m/>
    <n v="13108"/>
    <n v="254.8032"/>
    <m/>
    <m/>
    <n v="0"/>
    <n v="254.8032"/>
    <e v="#N/A"/>
    <e v="#N/A"/>
    <e v="#N/A"/>
    <n v="2003.5326612384899"/>
    <n v="2003.5326612384899"/>
    <n v="2003.5326612384899"/>
    <n v="145590.04004999695"/>
    <e v="#N/A"/>
  </r>
  <r>
    <s v="MANDEVILLE MEDICAL CENTRENGPEalingE85108May2"/>
    <x v="167"/>
    <x v="39"/>
    <x v="2"/>
    <x v="168"/>
    <s v="E85108"/>
    <x v="8"/>
    <n v="2"/>
    <n v="4452.2948027521998"/>
    <n v="4354"/>
    <n v="0"/>
    <n v="80.548999999999992"/>
    <n v="0"/>
    <n v="5337"/>
    <n v="1836"/>
    <n v="106.2063"/>
    <n v="36.5364"/>
    <n v="3338"/>
    <n v="59.7502"/>
    <n v="2261"/>
    <n v="49.741999999999997"/>
    <n v="7692"/>
    <n v="140.29919999999998"/>
    <n v="9434"/>
    <n v="192.4847"/>
    <n v="0"/>
    <n v="140.29919999999998"/>
    <n v="192.4847"/>
    <n v="52.185500000000019"/>
    <e v="#N/A"/>
    <n v="2003.5326612384899"/>
    <n v="2003.5326612384899"/>
    <n v="2003.5326612384899"/>
    <n v="145590.04004999695"/>
    <e v="#N/A"/>
  </r>
  <r>
    <s v="MANDEVILLE MEDICAL CENTRENGPEalingE85108Nov8"/>
    <x v="167"/>
    <x v="39"/>
    <x v="2"/>
    <x v="168"/>
    <s v="E85108"/>
    <x v="9"/>
    <n v="8"/>
    <n v="4452.2948027521998"/>
    <n v="8405"/>
    <n v="20"/>
    <n v="167.2595"/>
    <n v="0.39800000000000002"/>
    <m/>
    <m/>
    <m/>
    <m/>
    <n v="2607"/>
    <n v="46.665300000000002"/>
    <m/>
    <m/>
    <n v="11032"/>
    <n v="214.3228"/>
    <m/>
    <m/>
    <n v="0"/>
    <n v="214.3228"/>
    <e v="#N/A"/>
    <e v="#N/A"/>
    <e v="#N/A"/>
    <n v="2003.5326612384899"/>
    <n v="2003.5326612384899"/>
    <n v="2003.5326612384899"/>
    <n v="145590.04004999695"/>
    <e v="#N/A"/>
  </r>
  <r>
    <s v="MANDEVILLE MEDICAL CENTRENGPEalingE85108Oct7"/>
    <x v="167"/>
    <x v="39"/>
    <x v="2"/>
    <x v="168"/>
    <s v="E85108"/>
    <x v="10"/>
    <n v="7"/>
    <n v="4452.2948027521998"/>
    <n v="4615"/>
    <n v="1340"/>
    <n v="91.83850000000001"/>
    <n v="26.666"/>
    <n v="0"/>
    <n v="1052"/>
    <n v="0"/>
    <n v="23.669999999999998"/>
    <n v="2845"/>
    <n v="50.9255"/>
    <n v="2665"/>
    <n v="58.63"/>
    <n v="8800"/>
    <n v="169.43"/>
    <n v="3717"/>
    <n v="82.3"/>
    <n v="0"/>
    <n v="169.43"/>
    <n v="82.3"/>
    <n v="-87.13000000000001"/>
    <e v="#N/A"/>
    <n v="2003.5326612384899"/>
    <n v="2003.5326612384899"/>
    <n v="2003.5326612384899"/>
    <n v="145590.04004999695"/>
    <e v="#N/A"/>
  </r>
  <r>
    <s v="MANDEVILLE MEDICAL CENTRENGPEalingE85108Sep6"/>
    <x v="167"/>
    <x v="39"/>
    <x v="2"/>
    <x v="168"/>
    <s v="E85108"/>
    <x v="11"/>
    <n v="6"/>
    <n v="4452.2948027521998"/>
    <n v="4363"/>
    <n v="2785"/>
    <n v="86.823700000000002"/>
    <n v="55.421500000000002"/>
    <n v="7916"/>
    <n v="2331"/>
    <n v="178.10999999999999"/>
    <n v="52.447499999999998"/>
    <n v="2506"/>
    <n v="44.857399999999998"/>
    <n v="2754"/>
    <n v="60.588000000000001"/>
    <n v="9654"/>
    <n v="187.1026"/>
    <n v="13001"/>
    <n v="291.14549999999997"/>
    <n v="0"/>
    <n v="187.1026"/>
    <n v="291.14549999999997"/>
    <n v="104.04289999999997"/>
    <e v="#N/A"/>
    <n v="2003.5326612384899"/>
    <n v="2003.5326612384899"/>
    <n v="2003.5326612384899"/>
    <n v="145590.04004999695"/>
    <e v="#N/A"/>
  </r>
  <r>
    <s v="MARYLEBONE HEALTH CENTREWest End and Marylebone Primary Care NetworkCentral LondonE87737Apr1"/>
    <x v="168"/>
    <x v="23"/>
    <x v="7"/>
    <x v="169"/>
    <s v="E87737"/>
    <x v="0"/>
    <n v="1"/>
    <n v="8703.5994571260908"/>
    <n v="1259"/>
    <n v="823"/>
    <n v="23.291499999999999"/>
    <n v="15.225499999999998"/>
    <n v="1989"/>
    <n v="15"/>
    <n v="39.581099999999999"/>
    <n v="0.29849999999999999"/>
    <n v="9359"/>
    <n v="167.52610000000001"/>
    <n v="9165"/>
    <n v="201.63"/>
    <n v="11441"/>
    <n v="206.04310000000001"/>
    <n v="11169"/>
    <n v="241.50959999999998"/>
    <n v="0"/>
    <n v="206.04310000000001"/>
    <n v="241.50959999999998"/>
    <n v="35.466499999999968"/>
    <n v="241.50959999999998"/>
    <n v="3916.6197557067408"/>
    <n v="3916.6197557067408"/>
    <n v="3916.6197557067408"/>
    <n v="284607.70224802318"/>
    <n v="0"/>
  </r>
  <r>
    <s v="MARYLEBONE HEALTH CENTREWest End and Marylebone Primary Care NetworkCentral LondonE87737Aug5"/>
    <x v="168"/>
    <x v="23"/>
    <x v="7"/>
    <x v="169"/>
    <s v="E87737"/>
    <x v="1"/>
    <n v="5"/>
    <n v="8703.5994571260908"/>
    <n v="1004"/>
    <n v="16"/>
    <n v="18.573999999999998"/>
    <n v="0.29599999999999999"/>
    <n v="1122"/>
    <n v="272"/>
    <n v="22.3278"/>
    <n v="5.4128000000000007"/>
    <n v="8664"/>
    <n v="155.0856"/>
    <n v="14957"/>
    <n v="329.05399999999997"/>
    <n v="9684"/>
    <n v="173.9556"/>
    <n v="16351"/>
    <n v="356.79459999999995"/>
    <n v="0"/>
    <n v="173.9556"/>
    <n v="356.79459999999995"/>
    <n v="182.83899999999994"/>
    <n v="598.30419999999992"/>
    <n v="3916.6197557067408"/>
    <n v="3916.6197557067408"/>
    <n v="3916.6197557067408"/>
    <n v="284607.70224802318"/>
    <n v="0"/>
  </r>
  <r>
    <s v="MARYLEBONE HEALTH CENTREWest End and Marylebone Primary Care NetworkCentral LondonE87737Dec9"/>
    <x v="168"/>
    <x v="23"/>
    <x v="7"/>
    <x v="169"/>
    <s v="E87737"/>
    <x v="2"/>
    <n v="9"/>
    <n v="8703.5994571260908"/>
    <n v="912"/>
    <n v="23"/>
    <n v="18.148800000000001"/>
    <n v="0.4577"/>
    <m/>
    <m/>
    <m/>
    <m/>
    <n v="9290"/>
    <n v="166.291"/>
    <m/>
    <m/>
    <n v="10225"/>
    <n v="184.89750000000001"/>
    <m/>
    <m/>
    <n v="0"/>
    <n v="184.89750000000001"/>
    <e v="#N/A"/>
    <e v="#N/A"/>
    <e v="#N/A"/>
    <n v="3916.6197557067408"/>
    <n v="3916.6197557067408"/>
    <n v="3916.6197557067408"/>
    <n v="284607.70224802318"/>
    <e v="#N/A"/>
  </r>
  <r>
    <s v="MARYLEBONE HEALTH CENTREWest End and Marylebone Primary Care NetworkCentral LondonE87737Feb11"/>
    <x v="168"/>
    <x v="23"/>
    <x v="7"/>
    <x v="169"/>
    <s v="E87737"/>
    <x v="3"/>
    <n v="11"/>
    <n v="8703.5994571260908"/>
    <n v="1046"/>
    <n v="26"/>
    <n v="20.8154"/>
    <n v="0.51740000000000008"/>
    <m/>
    <m/>
    <m/>
    <m/>
    <n v="11415"/>
    <n v="204.32849999999999"/>
    <m/>
    <m/>
    <n v="12487"/>
    <n v="225.66129999999998"/>
    <m/>
    <m/>
    <n v="0"/>
    <n v="225.66129999999998"/>
    <e v="#N/A"/>
    <e v="#N/A"/>
    <e v="#N/A"/>
    <n v="3916.6197557067408"/>
    <n v="3916.6197557067408"/>
    <n v="3916.6197557067408"/>
    <n v="284607.70224802318"/>
    <e v="#N/A"/>
  </r>
  <r>
    <s v="MARYLEBONE HEALTH CENTREWest End and Marylebone Primary Care NetworkCentral LondonE87737Jan10"/>
    <x v="168"/>
    <x v="23"/>
    <x v="7"/>
    <x v="169"/>
    <s v="E87737"/>
    <x v="4"/>
    <n v="10"/>
    <n v="8703.5994571260908"/>
    <n v="1231"/>
    <n v="65"/>
    <n v="24.4969"/>
    <n v="1.2935000000000001"/>
    <m/>
    <m/>
    <m/>
    <m/>
    <n v="11908"/>
    <n v="213.1532"/>
    <m/>
    <m/>
    <n v="13204"/>
    <n v="238.9436"/>
    <m/>
    <m/>
    <n v="0"/>
    <n v="238.9436"/>
    <e v="#N/A"/>
    <e v="#N/A"/>
    <e v="#N/A"/>
    <n v="3916.6197557067408"/>
    <n v="3916.6197557067408"/>
    <n v="3916.6197557067408"/>
    <n v="284607.70224802318"/>
    <e v="#N/A"/>
  </r>
  <r>
    <s v="MARYLEBONE HEALTH CENTREWest End and Marylebone Primary Care NetworkCentral LondonE87737Jul4"/>
    <x v="168"/>
    <x v="23"/>
    <x v="7"/>
    <x v="169"/>
    <s v="E87737"/>
    <x v="5"/>
    <n v="4"/>
    <n v="8703.5994571260908"/>
    <n v="1316"/>
    <n v="53"/>
    <n v="24.346"/>
    <n v="0.98049999999999993"/>
    <n v="1173"/>
    <n v="115"/>
    <n v="23.342700000000001"/>
    <n v="2.2885"/>
    <n v="12376"/>
    <n v="221.53039999999999"/>
    <n v="10500"/>
    <n v="231"/>
    <n v="13745"/>
    <n v="246.8569"/>
    <n v="11788"/>
    <n v="256.63119999999998"/>
    <n v="0"/>
    <n v="246.8569"/>
    <n v="256.63119999999998"/>
    <n v="9.7742999999999824"/>
    <e v="#N/A"/>
    <n v="3916.6197557067408"/>
    <n v="3916.6197557067408"/>
    <n v="3916.6197557067408"/>
    <n v="284607.70224802318"/>
    <e v="#N/A"/>
  </r>
  <r>
    <s v="MARYLEBONE HEALTH CENTREWest End and Marylebone Primary Care NetworkCentral LondonE87737Jun3"/>
    <x v="168"/>
    <x v="23"/>
    <x v="7"/>
    <x v="169"/>
    <s v="E87737"/>
    <x v="6"/>
    <n v="3"/>
    <n v="8703.5994571260908"/>
    <n v="1152"/>
    <n v="13"/>
    <n v="21.311999999999998"/>
    <n v="0.24049999999999999"/>
    <n v="929"/>
    <n v="21"/>
    <n v="18.487100000000002"/>
    <n v="0.41790000000000005"/>
    <n v="9472"/>
    <n v="169.5488"/>
    <n v="9276"/>
    <n v="204.072"/>
    <n v="10637"/>
    <n v="191.10130000000001"/>
    <n v="10226"/>
    <n v="222.977"/>
    <n v="0"/>
    <n v="191.10130000000001"/>
    <n v="222.977"/>
    <n v="31.875699999999995"/>
    <e v="#N/A"/>
    <n v="3916.6197557067408"/>
    <n v="3916.6197557067408"/>
    <n v="3916.6197557067408"/>
    <n v="284607.70224802318"/>
    <e v="#N/A"/>
  </r>
  <r>
    <s v="MARYLEBONE HEALTH CENTREWest End and Marylebone Primary Care NetworkCentral LondonE87737Mar12"/>
    <x v="168"/>
    <x v="23"/>
    <x v="7"/>
    <x v="169"/>
    <s v="E87737"/>
    <x v="7"/>
    <n v="12"/>
    <n v="8703.5994571260908"/>
    <n v="1608"/>
    <n v="24"/>
    <n v="31.999200000000002"/>
    <n v="0.47760000000000002"/>
    <m/>
    <m/>
    <m/>
    <m/>
    <n v="7366"/>
    <n v="131.85140000000001"/>
    <m/>
    <m/>
    <n v="8998"/>
    <n v="164.32820000000001"/>
    <m/>
    <m/>
    <n v="0"/>
    <n v="164.32820000000001"/>
    <e v="#N/A"/>
    <e v="#N/A"/>
    <e v="#N/A"/>
    <n v="3916.6197557067408"/>
    <n v="3916.6197557067408"/>
    <n v="3916.6197557067408"/>
    <n v="284607.70224802318"/>
    <e v="#N/A"/>
  </r>
  <r>
    <s v="MARYLEBONE HEALTH CENTREWest End and Marylebone Primary Care NetworkCentral LondonE87737May2"/>
    <x v="168"/>
    <x v="23"/>
    <x v="7"/>
    <x v="169"/>
    <s v="E87737"/>
    <x v="8"/>
    <n v="2"/>
    <n v="8703.5994571260908"/>
    <n v="1426"/>
    <n v="462"/>
    <n v="26.381"/>
    <n v="8.5469999999999988"/>
    <n v="2323"/>
    <n v="992"/>
    <n v="46.227700000000006"/>
    <n v="19.7408"/>
    <n v="8179"/>
    <n v="146.4041"/>
    <n v="8131"/>
    <n v="178.88200000000001"/>
    <n v="10067"/>
    <n v="181.3321"/>
    <n v="11446"/>
    <n v="244.85050000000001"/>
    <n v="0"/>
    <n v="181.3321"/>
    <n v="244.85050000000001"/>
    <n v="63.518400000000014"/>
    <e v="#N/A"/>
    <n v="3916.6197557067408"/>
    <n v="3916.6197557067408"/>
    <n v="3916.6197557067408"/>
    <n v="284607.70224802318"/>
    <e v="#N/A"/>
  </r>
  <r>
    <s v="MARYLEBONE HEALTH CENTREWest End and Marylebone Primary Care NetworkCentral LondonE87737Nov8"/>
    <x v="168"/>
    <x v="23"/>
    <x v="7"/>
    <x v="169"/>
    <s v="E87737"/>
    <x v="9"/>
    <n v="8"/>
    <n v="8703.5994571260908"/>
    <n v="1350"/>
    <n v="16"/>
    <n v="26.865000000000002"/>
    <n v="0.31840000000000002"/>
    <m/>
    <m/>
    <m/>
    <m/>
    <n v="13416"/>
    <n v="240.1464"/>
    <m/>
    <m/>
    <n v="14782"/>
    <n v="267.32979999999998"/>
    <m/>
    <m/>
    <n v="0"/>
    <n v="267.32979999999998"/>
    <e v="#N/A"/>
    <e v="#N/A"/>
    <e v="#N/A"/>
    <n v="3916.6197557067408"/>
    <n v="3916.6197557067408"/>
    <n v="3916.6197557067408"/>
    <n v="284607.70224802318"/>
    <e v="#N/A"/>
  </r>
  <r>
    <s v="MARYLEBONE HEALTH CENTREWest End and Marylebone Primary Care NetworkCentral LondonE87737Oct7"/>
    <x v="168"/>
    <x v="23"/>
    <x v="7"/>
    <x v="169"/>
    <s v="E87737"/>
    <x v="10"/>
    <n v="7"/>
    <n v="8703.5994571260908"/>
    <n v="1423"/>
    <n v="5181"/>
    <n v="28.317700000000002"/>
    <n v="103.1019"/>
    <n v="0"/>
    <n v="1714"/>
    <n v="0"/>
    <n v="38.564999999999998"/>
    <n v="12551"/>
    <n v="224.66290000000001"/>
    <n v="10536"/>
    <n v="231.792"/>
    <n v="19155"/>
    <n v="356.08249999999998"/>
    <n v="12250"/>
    <n v="270.35699999999997"/>
    <n v="0"/>
    <n v="356.08249999999998"/>
    <n v="270.35699999999997"/>
    <n v="-85.725500000000011"/>
    <e v="#N/A"/>
    <n v="3916.6197557067408"/>
    <n v="3916.6197557067408"/>
    <n v="3916.6197557067408"/>
    <n v="284607.70224802318"/>
    <e v="#N/A"/>
  </r>
  <r>
    <s v="MARYLEBONE HEALTH CENTREWest End and Marylebone Primary Care NetworkCentral LondonE87737Sep6"/>
    <x v="168"/>
    <x v="23"/>
    <x v="7"/>
    <x v="169"/>
    <s v="E87737"/>
    <x v="11"/>
    <n v="6"/>
    <n v="8703.5994571260908"/>
    <n v="1220"/>
    <n v="61"/>
    <n v="24.278000000000002"/>
    <n v="1.2139"/>
    <n v="1051"/>
    <n v="1968"/>
    <n v="23.647500000000001"/>
    <n v="44.28"/>
    <n v="10785"/>
    <n v="193.0515"/>
    <n v="12012"/>
    <n v="264.26400000000001"/>
    <n v="12066"/>
    <n v="218.54340000000002"/>
    <n v="15031"/>
    <n v="332.19150000000002"/>
    <n v="0"/>
    <n v="218.54340000000002"/>
    <n v="332.19150000000002"/>
    <n v="113.6481"/>
    <e v="#N/A"/>
    <n v="3916.6197557067408"/>
    <n v="3916.6197557067408"/>
    <n v="3916.6197557067408"/>
    <n v="284607.70224802318"/>
    <e v="#N/A"/>
  </r>
  <r>
    <s v="MATTOCK LANE HEALTH CENTREThe Ealing NetworkEalingE85726Apr1"/>
    <x v="169"/>
    <x v="19"/>
    <x v="2"/>
    <x v="170"/>
    <s v="E85726"/>
    <x v="0"/>
    <n v="1"/>
    <n v="2872.0650248626998"/>
    <n v="384"/>
    <n v="0"/>
    <n v="7.1039999999999992"/>
    <n v="0"/>
    <n v="322"/>
    <n v="12"/>
    <n v="6.4077999999999999"/>
    <n v="0.23880000000000001"/>
    <n v="1319"/>
    <n v="23.610099999999999"/>
    <n v="1477"/>
    <n v="32.494"/>
    <n v="1703"/>
    <n v="30.714099999999998"/>
    <n v="1811"/>
    <n v="39.140599999999999"/>
    <n v="0"/>
    <n v="30.714099999999998"/>
    <n v="39.140599999999999"/>
    <n v="8.4265000000000008"/>
    <n v="39.140599999999999"/>
    <n v="1292.4292611882149"/>
    <n v="1292.4292611882149"/>
    <n v="1292.4292611882149"/>
    <n v="93916.526313010298"/>
    <n v="0"/>
  </r>
  <r>
    <s v="MATTOCK LANE HEALTH CENTREThe Ealing NetworkEalingE85726Aug5"/>
    <x v="169"/>
    <x v="19"/>
    <x v="2"/>
    <x v="170"/>
    <s v="E85726"/>
    <x v="1"/>
    <n v="5"/>
    <n v="2872.0650248626998"/>
    <n v="649"/>
    <n v="0"/>
    <n v="12.006499999999999"/>
    <n v="0"/>
    <n v="279"/>
    <n v="20"/>
    <n v="5.5521000000000003"/>
    <n v="0.39800000000000002"/>
    <n v="1552"/>
    <n v="27.780799999999999"/>
    <n v="1877"/>
    <n v="41.293999999999997"/>
    <n v="2201"/>
    <n v="39.787300000000002"/>
    <n v="2176"/>
    <n v="47.244099999999996"/>
    <n v="0"/>
    <n v="39.787300000000002"/>
    <n v="47.244099999999996"/>
    <n v="7.4567999999999941"/>
    <n v="86.384699999999995"/>
    <n v="1292.4292611882149"/>
    <n v="1292.4292611882149"/>
    <n v="1292.4292611882149"/>
    <n v="93916.526313010298"/>
    <n v="0"/>
  </r>
  <r>
    <s v="MATTOCK LANE HEALTH CENTREThe Ealing NetworkEalingE85726Dec9"/>
    <x v="169"/>
    <x v="19"/>
    <x v="2"/>
    <x v="170"/>
    <s v="E85726"/>
    <x v="2"/>
    <n v="9"/>
    <n v="2872.0650248626998"/>
    <n v="141"/>
    <n v="5"/>
    <n v="2.8059000000000003"/>
    <n v="9.9500000000000005E-2"/>
    <m/>
    <m/>
    <m/>
    <m/>
    <n v="2903"/>
    <n v="51.963700000000003"/>
    <m/>
    <m/>
    <n v="3049"/>
    <n v="54.869100000000003"/>
    <m/>
    <m/>
    <n v="0"/>
    <n v="54.869100000000003"/>
    <e v="#N/A"/>
    <e v="#N/A"/>
    <e v="#N/A"/>
    <n v="1292.4292611882149"/>
    <n v="1292.4292611882149"/>
    <n v="1292.4292611882149"/>
    <n v="93916.526313010298"/>
    <e v="#N/A"/>
  </r>
  <r>
    <s v="MATTOCK LANE HEALTH CENTREThe Ealing NetworkEalingE85726Feb11"/>
    <x v="169"/>
    <x v="19"/>
    <x v="2"/>
    <x v="170"/>
    <s v="E85726"/>
    <x v="3"/>
    <n v="11"/>
    <n v="2872.0650248626998"/>
    <n v="226"/>
    <n v="3"/>
    <n v="4.4973999999999998"/>
    <n v="5.9700000000000003E-2"/>
    <m/>
    <m/>
    <m/>
    <m/>
    <n v="2508"/>
    <n v="44.8932"/>
    <m/>
    <m/>
    <n v="2737"/>
    <n v="49.450299999999999"/>
    <m/>
    <m/>
    <n v="0"/>
    <n v="49.450299999999999"/>
    <e v="#N/A"/>
    <e v="#N/A"/>
    <e v="#N/A"/>
    <n v="1292.4292611882149"/>
    <n v="1292.4292611882149"/>
    <n v="1292.4292611882149"/>
    <n v="93916.526313010298"/>
    <e v="#N/A"/>
  </r>
  <r>
    <s v="MATTOCK LANE HEALTH CENTREThe Ealing NetworkEalingE85726Jan10"/>
    <x v="169"/>
    <x v="19"/>
    <x v="2"/>
    <x v="170"/>
    <s v="E85726"/>
    <x v="4"/>
    <n v="10"/>
    <n v="2872.0650248626998"/>
    <n v="195"/>
    <n v="0"/>
    <n v="3.8805000000000001"/>
    <n v="0"/>
    <m/>
    <m/>
    <m/>
    <m/>
    <n v="1708"/>
    <n v="30.5732"/>
    <m/>
    <m/>
    <n v="1903"/>
    <n v="34.453699999999998"/>
    <m/>
    <m/>
    <n v="0"/>
    <n v="34.453699999999998"/>
    <e v="#N/A"/>
    <e v="#N/A"/>
    <e v="#N/A"/>
    <n v="1292.4292611882149"/>
    <n v="1292.4292611882149"/>
    <n v="1292.4292611882149"/>
    <n v="93916.526313010298"/>
    <e v="#N/A"/>
  </r>
  <r>
    <s v="MATTOCK LANE HEALTH CENTREThe Ealing NetworkEalingE85726Jul4"/>
    <x v="169"/>
    <x v="19"/>
    <x v="2"/>
    <x v="170"/>
    <s v="E85726"/>
    <x v="5"/>
    <n v="4"/>
    <n v="2872.0650248626998"/>
    <n v="703"/>
    <n v="0"/>
    <n v="13.0055"/>
    <n v="0"/>
    <n v="335"/>
    <n v="34"/>
    <n v="6.6665000000000001"/>
    <n v="0.67660000000000009"/>
    <n v="1311"/>
    <n v="23.466899999999999"/>
    <n v="2325"/>
    <n v="51.15"/>
    <n v="2014"/>
    <n v="36.4724"/>
    <n v="2694"/>
    <n v="58.493099999999998"/>
    <n v="0"/>
    <n v="36.4724"/>
    <n v="58.493099999999998"/>
    <n v="22.020699999999998"/>
    <e v="#N/A"/>
    <n v="1292.4292611882149"/>
    <n v="1292.4292611882149"/>
    <n v="1292.4292611882149"/>
    <n v="93916.526313010298"/>
    <e v="#N/A"/>
  </r>
  <r>
    <s v="MATTOCK LANE HEALTH CENTREThe Ealing NetworkEalingE85726Jun3"/>
    <x v="169"/>
    <x v="19"/>
    <x v="2"/>
    <x v="170"/>
    <s v="E85726"/>
    <x v="6"/>
    <n v="3"/>
    <n v="2872.0650248626998"/>
    <n v="743"/>
    <n v="0"/>
    <n v="13.7455"/>
    <n v="0"/>
    <n v="295"/>
    <n v="16"/>
    <n v="5.8705000000000007"/>
    <n v="0.31840000000000002"/>
    <n v="1410"/>
    <n v="25.239000000000001"/>
    <n v="1496"/>
    <n v="32.911999999999999"/>
    <n v="2153"/>
    <n v="38.984499999999997"/>
    <n v="1807"/>
    <n v="39.100899999999996"/>
    <n v="0"/>
    <n v="38.984499999999997"/>
    <n v="39.100899999999996"/>
    <n v="0.11639999999999873"/>
    <e v="#N/A"/>
    <n v="1292.4292611882149"/>
    <n v="1292.4292611882149"/>
    <n v="1292.4292611882149"/>
    <n v="93916.526313010298"/>
    <e v="#N/A"/>
  </r>
  <r>
    <s v="MATTOCK LANE HEALTH CENTREThe Ealing NetworkEalingE85726Mar12"/>
    <x v="169"/>
    <x v="19"/>
    <x v="2"/>
    <x v="170"/>
    <s v="E85726"/>
    <x v="7"/>
    <n v="12"/>
    <n v="2872.0650248626998"/>
    <n v="218"/>
    <n v="7"/>
    <n v="4.3382000000000005"/>
    <n v="0.13930000000000001"/>
    <m/>
    <m/>
    <m/>
    <m/>
    <n v="1136"/>
    <n v="20.334399999999999"/>
    <m/>
    <m/>
    <n v="1361"/>
    <n v="24.811900000000001"/>
    <m/>
    <m/>
    <n v="0"/>
    <n v="24.811900000000001"/>
    <e v="#N/A"/>
    <e v="#N/A"/>
    <e v="#N/A"/>
    <n v="1292.4292611882149"/>
    <n v="1292.4292611882149"/>
    <n v="1292.4292611882149"/>
    <n v="93916.526313010298"/>
    <e v="#N/A"/>
  </r>
  <r>
    <s v="MATTOCK LANE HEALTH CENTREThe Ealing NetworkEalingE85726May2"/>
    <x v="169"/>
    <x v="19"/>
    <x v="2"/>
    <x v="170"/>
    <s v="E85726"/>
    <x v="8"/>
    <n v="2"/>
    <n v="2872.0650248626998"/>
    <n v="407"/>
    <n v="0"/>
    <n v="7.5294999999999996"/>
    <n v="0"/>
    <n v="397"/>
    <n v="5"/>
    <n v="7.9003000000000005"/>
    <n v="9.9500000000000005E-2"/>
    <n v="1079"/>
    <n v="19.3141"/>
    <n v="1399"/>
    <n v="30.777999999999999"/>
    <n v="1486"/>
    <n v="26.843599999999999"/>
    <n v="1801"/>
    <n v="38.777799999999999"/>
    <n v="0"/>
    <n v="26.843599999999999"/>
    <n v="38.777799999999999"/>
    <n v="11.934200000000001"/>
    <e v="#N/A"/>
    <n v="1292.4292611882149"/>
    <n v="1292.4292611882149"/>
    <n v="1292.4292611882149"/>
    <n v="93916.526313010298"/>
    <e v="#N/A"/>
  </r>
  <r>
    <s v="MATTOCK LANE HEALTH CENTREThe Ealing NetworkEalingE85726Nov8"/>
    <x v="169"/>
    <x v="19"/>
    <x v="2"/>
    <x v="170"/>
    <s v="E85726"/>
    <x v="9"/>
    <n v="8"/>
    <n v="2872.0650248626998"/>
    <n v="343"/>
    <n v="6"/>
    <n v="6.8257000000000003"/>
    <n v="0.11940000000000001"/>
    <m/>
    <m/>
    <m/>
    <m/>
    <n v="2529"/>
    <n v="45.269100000000002"/>
    <m/>
    <m/>
    <n v="2878"/>
    <n v="52.214200000000005"/>
    <m/>
    <m/>
    <n v="0"/>
    <n v="52.214200000000005"/>
    <e v="#N/A"/>
    <e v="#N/A"/>
    <e v="#N/A"/>
    <n v="1292.4292611882149"/>
    <n v="1292.4292611882149"/>
    <n v="1292.4292611882149"/>
    <n v="93916.526313010298"/>
    <e v="#N/A"/>
  </r>
  <r>
    <s v="MATTOCK LANE HEALTH CENTREThe Ealing NetworkEalingE85726Oct7"/>
    <x v="169"/>
    <x v="19"/>
    <x v="2"/>
    <x v="170"/>
    <s v="E85726"/>
    <x v="10"/>
    <n v="7"/>
    <n v="2872.0650248626998"/>
    <n v="206"/>
    <n v="6"/>
    <n v="4.0994000000000002"/>
    <n v="0.11940000000000001"/>
    <n v="0"/>
    <n v="23"/>
    <n v="0"/>
    <n v="0.51749999999999996"/>
    <n v="3056"/>
    <n v="54.702399999999997"/>
    <n v="3759"/>
    <n v="82.697999999999993"/>
    <n v="3268"/>
    <n v="58.921199999999999"/>
    <n v="3782"/>
    <n v="83.215499999999992"/>
    <n v="0"/>
    <n v="58.921199999999999"/>
    <n v="83.215499999999992"/>
    <n v="24.294299999999993"/>
    <e v="#N/A"/>
    <n v="1292.4292611882149"/>
    <n v="1292.4292611882149"/>
    <n v="1292.4292611882149"/>
    <n v="93916.526313010298"/>
    <e v="#N/A"/>
  </r>
  <r>
    <s v="MATTOCK LANE HEALTH CENTREThe Ealing NetworkEalingE85726Sep6"/>
    <x v="169"/>
    <x v="19"/>
    <x v="2"/>
    <x v="170"/>
    <s v="E85726"/>
    <x v="11"/>
    <n v="6"/>
    <n v="2872.0650248626998"/>
    <n v="139"/>
    <n v="1"/>
    <n v="2.7661000000000002"/>
    <n v="1.9900000000000001E-2"/>
    <n v="508"/>
    <n v="62"/>
    <n v="11.43"/>
    <n v="1.395"/>
    <n v="4235"/>
    <n v="75.8065"/>
    <n v="2657"/>
    <n v="58.454000000000001"/>
    <n v="4375"/>
    <n v="78.592500000000001"/>
    <n v="3227"/>
    <n v="71.278999999999996"/>
    <n v="0"/>
    <n v="78.592500000000001"/>
    <n v="71.278999999999996"/>
    <n v="-7.3135000000000048"/>
    <e v="#N/A"/>
    <n v="1292.4292611882149"/>
    <n v="1292.4292611882149"/>
    <n v="1292.4292611882149"/>
    <n v="93916.526313010298"/>
    <e v="#N/A"/>
  </r>
  <r>
    <s v="MAYFAIR MEDICAL CENTREWest End and Marylebone Primary Care NetworkCentral LondonE87648Apr1"/>
    <x v="170"/>
    <x v="23"/>
    <x v="7"/>
    <x v="171"/>
    <s v="E87648"/>
    <x v="0"/>
    <n v="1"/>
    <n v="3871.1398069513498"/>
    <n v="837"/>
    <n v="563"/>
    <n v="15.484499999999999"/>
    <n v="10.4155"/>
    <n v="764"/>
    <n v="2"/>
    <n v="15.203600000000002"/>
    <n v="3.9800000000000002E-2"/>
    <n v="1734"/>
    <n v="31.038599999999999"/>
    <n v="1274"/>
    <n v="28.027999999999999"/>
    <n v="3134"/>
    <n v="56.938599999999994"/>
    <n v="2040"/>
    <n v="43.2714"/>
    <n v="0"/>
    <n v="56.938599999999994"/>
    <n v="43.2714"/>
    <n v="-13.667199999999994"/>
    <n v="43.2714"/>
    <n v="1742.0129131281074"/>
    <n v="1742.0129131281074"/>
    <n v="1742.0129131281074"/>
    <n v="126586.27168730916"/>
    <n v="0"/>
  </r>
  <r>
    <s v="MAYFAIR MEDICAL CENTREWest End and Marylebone Primary Care NetworkCentral LondonE87648Aug5"/>
    <x v="170"/>
    <x v="23"/>
    <x v="7"/>
    <x v="171"/>
    <s v="E87648"/>
    <x v="1"/>
    <n v="5"/>
    <n v="3871.1398069513498"/>
    <n v="620"/>
    <n v="30"/>
    <n v="11.469999999999999"/>
    <n v="0.55499999999999994"/>
    <n v="736"/>
    <n v="0"/>
    <n v="14.6464"/>
    <n v="0"/>
    <n v="1678"/>
    <n v="30.036200000000001"/>
    <n v="3211"/>
    <n v="70.641999999999996"/>
    <n v="2328"/>
    <n v="42.061199999999999"/>
    <n v="3947"/>
    <n v="85.288399999999996"/>
    <n v="0"/>
    <n v="42.061199999999999"/>
    <n v="85.288399999999996"/>
    <n v="43.227199999999996"/>
    <n v="128.5598"/>
    <n v="1742.0129131281074"/>
    <n v="1742.0129131281074"/>
    <n v="1742.0129131281074"/>
    <n v="126586.27168730916"/>
    <n v="0"/>
  </r>
  <r>
    <s v="MAYFAIR MEDICAL CENTREWest End and Marylebone Primary Care NetworkCentral LondonE87648Dec9"/>
    <x v="170"/>
    <x v="23"/>
    <x v="7"/>
    <x v="171"/>
    <s v="E87648"/>
    <x v="2"/>
    <n v="9"/>
    <n v="3871.1398069513498"/>
    <n v="640"/>
    <n v="0"/>
    <n v="12.736000000000001"/>
    <n v="0"/>
    <m/>
    <m/>
    <m/>
    <m/>
    <n v="1180"/>
    <n v="21.122"/>
    <m/>
    <m/>
    <n v="1820"/>
    <n v="33.858000000000004"/>
    <m/>
    <m/>
    <n v="0"/>
    <n v="33.858000000000004"/>
    <e v="#N/A"/>
    <e v="#N/A"/>
    <e v="#N/A"/>
    <n v="1742.0129131281074"/>
    <n v="1742.0129131281074"/>
    <n v="1742.0129131281074"/>
    <n v="126586.27168730916"/>
    <e v="#N/A"/>
  </r>
  <r>
    <s v="MAYFAIR MEDICAL CENTREWest End and Marylebone Primary Care NetworkCentral LondonE87648Feb11"/>
    <x v="170"/>
    <x v="23"/>
    <x v="7"/>
    <x v="171"/>
    <s v="E87648"/>
    <x v="3"/>
    <n v="11"/>
    <n v="3871.1398069513498"/>
    <n v="1437"/>
    <n v="0"/>
    <n v="28.596300000000003"/>
    <n v="0"/>
    <m/>
    <m/>
    <m/>
    <m/>
    <n v="1402"/>
    <n v="25.095800000000001"/>
    <m/>
    <m/>
    <n v="2839"/>
    <n v="53.692100000000003"/>
    <m/>
    <m/>
    <n v="0"/>
    <n v="53.692100000000003"/>
    <e v="#N/A"/>
    <e v="#N/A"/>
    <e v="#N/A"/>
    <n v="1742.0129131281074"/>
    <n v="1742.0129131281074"/>
    <n v="1742.0129131281074"/>
    <n v="126586.27168730916"/>
    <e v="#N/A"/>
  </r>
  <r>
    <s v="MAYFAIR MEDICAL CENTREWest End and Marylebone Primary Care NetworkCentral LondonE87648Jan10"/>
    <x v="170"/>
    <x v="23"/>
    <x v="7"/>
    <x v="171"/>
    <s v="E87648"/>
    <x v="4"/>
    <n v="10"/>
    <n v="3871.1398069513498"/>
    <n v="6246"/>
    <n v="0"/>
    <n v="124.2954"/>
    <n v="0"/>
    <m/>
    <m/>
    <m/>
    <m/>
    <n v="4526"/>
    <n v="81.0154"/>
    <m/>
    <m/>
    <n v="10772"/>
    <n v="205.3108"/>
    <m/>
    <m/>
    <n v="0"/>
    <n v="205.3108"/>
    <e v="#N/A"/>
    <e v="#N/A"/>
    <e v="#N/A"/>
    <n v="1742.0129131281074"/>
    <n v="1742.0129131281074"/>
    <n v="1742.0129131281074"/>
    <n v="126586.27168730916"/>
    <e v="#N/A"/>
  </r>
  <r>
    <s v="MAYFAIR MEDICAL CENTREWest End and Marylebone Primary Care NetworkCentral LondonE87648Jul4"/>
    <x v="170"/>
    <x v="23"/>
    <x v="7"/>
    <x v="171"/>
    <s v="E87648"/>
    <x v="5"/>
    <n v="4"/>
    <n v="3871.1398069513498"/>
    <n v="425"/>
    <n v="22"/>
    <n v="7.8624999999999998"/>
    <n v="0.40699999999999997"/>
    <n v="3721"/>
    <n v="0"/>
    <n v="74.047899999999998"/>
    <n v="0"/>
    <n v="1655"/>
    <n v="29.624500000000001"/>
    <n v="2537"/>
    <n v="55.814"/>
    <n v="2102"/>
    <n v="37.893999999999998"/>
    <n v="6258"/>
    <n v="129.86189999999999"/>
    <n v="0"/>
    <n v="37.893999999999998"/>
    <n v="129.86189999999999"/>
    <n v="91.967899999999986"/>
    <e v="#N/A"/>
    <n v="1742.0129131281074"/>
    <n v="1742.0129131281074"/>
    <n v="1742.0129131281074"/>
    <n v="126586.27168730916"/>
    <e v="#N/A"/>
  </r>
  <r>
    <s v="MAYFAIR MEDICAL CENTREWest End and Marylebone Primary Care NetworkCentral LondonE87648Jun3"/>
    <x v="170"/>
    <x v="23"/>
    <x v="7"/>
    <x v="171"/>
    <s v="E87648"/>
    <x v="6"/>
    <n v="3"/>
    <n v="3871.1398069513498"/>
    <n v="1988"/>
    <n v="100"/>
    <n v="36.777999999999999"/>
    <n v="1.8499999999999999"/>
    <n v="2749"/>
    <n v="2"/>
    <n v="54.705100000000002"/>
    <n v="3.9800000000000002E-2"/>
    <n v="1784"/>
    <n v="31.933599999999998"/>
    <n v="1882"/>
    <n v="41.404000000000003"/>
    <n v="3872"/>
    <n v="70.561599999999999"/>
    <n v="4633"/>
    <n v="96.148899999999998"/>
    <n v="0"/>
    <n v="70.561599999999999"/>
    <n v="96.148899999999998"/>
    <n v="25.587299999999999"/>
    <e v="#N/A"/>
    <n v="1742.0129131281074"/>
    <n v="1742.0129131281074"/>
    <n v="1742.0129131281074"/>
    <n v="126586.27168730916"/>
    <e v="#N/A"/>
  </r>
  <r>
    <s v="MAYFAIR MEDICAL CENTREWest End and Marylebone Primary Care NetworkCentral LondonE87648Mar12"/>
    <x v="170"/>
    <x v="23"/>
    <x v="7"/>
    <x v="171"/>
    <s v="E87648"/>
    <x v="7"/>
    <n v="12"/>
    <n v="3871.1398069513498"/>
    <n v="1850"/>
    <n v="0"/>
    <n v="36.815000000000005"/>
    <n v="0"/>
    <m/>
    <m/>
    <m/>
    <m/>
    <n v="2082"/>
    <n v="37.267800000000001"/>
    <m/>
    <m/>
    <n v="3932"/>
    <n v="74.082800000000006"/>
    <m/>
    <m/>
    <n v="0"/>
    <n v="74.082800000000006"/>
    <e v="#N/A"/>
    <e v="#N/A"/>
    <e v="#N/A"/>
    <n v="1742.0129131281074"/>
    <n v="1742.0129131281074"/>
    <n v="1742.0129131281074"/>
    <n v="126586.27168730916"/>
    <e v="#N/A"/>
  </r>
  <r>
    <s v="MAYFAIR MEDICAL CENTREWest End and Marylebone Primary Care NetworkCentral LondonE87648May2"/>
    <x v="170"/>
    <x v="23"/>
    <x v="7"/>
    <x v="171"/>
    <s v="E87648"/>
    <x v="8"/>
    <n v="2"/>
    <n v="3871.1398069513498"/>
    <n v="519"/>
    <n v="304"/>
    <n v="9.6014999999999997"/>
    <n v="5.6239999999999997"/>
    <n v="1027"/>
    <n v="0"/>
    <n v="20.4373"/>
    <n v="0"/>
    <n v="2040"/>
    <n v="36.515999999999998"/>
    <n v="1028"/>
    <n v="22.616"/>
    <n v="2863"/>
    <n v="51.741500000000002"/>
    <n v="2055"/>
    <n v="43.0533"/>
    <n v="0"/>
    <n v="51.741500000000002"/>
    <n v="43.0533"/>
    <n v="-8.6882000000000019"/>
    <e v="#N/A"/>
    <n v="1742.0129131281074"/>
    <n v="1742.0129131281074"/>
    <n v="1742.0129131281074"/>
    <n v="126586.27168730916"/>
    <e v="#N/A"/>
  </r>
  <r>
    <s v="MAYFAIR MEDICAL CENTREWest End and Marylebone Primary Care NetworkCentral LondonE87648Nov8"/>
    <x v="170"/>
    <x v="23"/>
    <x v="7"/>
    <x v="171"/>
    <s v="E87648"/>
    <x v="9"/>
    <n v="8"/>
    <n v="3871.1398069513498"/>
    <n v="1372"/>
    <n v="0"/>
    <n v="27.302800000000001"/>
    <n v="0"/>
    <m/>
    <m/>
    <m/>
    <m/>
    <n v="2337"/>
    <n v="41.832299999999996"/>
    <m/>
    <m/>
    <n v="3709"/>
    <n v="69.135099999999994"/>
    <m/>
    <m/>
    <n v="0"/>
    <n v="69.135099999999994"/>
    <e v="#N/A"/>
    <e v="#N/A"/>
    <e v="#N/A"/>
    <n v="1742.0129131281074"/>
    <n v="1742.0129131281074"/>
    <n v="1742.0129131281074"/>
    <n v="126586.27168730916"/>
    <e v="#N/A"/>
  </r>
  <r>
    <s v="MAYFAIR MEDICAL CENTREWest End and Marylebone Primary Care NetworkCentral LondonE87648Oct7"/>
    <x v="170"/>
    <x v="23"/>
    <x v="7"/>
    <x v="171"/>
    <s v="E87648"/>
    <x v="10"/>
    <n v="7"/>
    <n v="3871.1398069513498"/>
    <n v="2073"/>
    <n v="2839"/>
    <n v="41.252700000000004"/>
    <n v="56.496100000000006"/>
    <n v="0"/>
    <n v="24"/>
    <n v="0"/>
    <n v="0.54"/>
    <n v="1706"/>
    <n v="30.537400000000002"/>
    <n v="2381"/>
    <n v="52.381999999999998"/>
    <n v="6618"/>
    <n v="128.28620000000001"/>
    <n v="2405"/>
    <n v="52.921999999999997"/>
    <n v="0"/>
    <n v="128.28620000000001"/>
    <n v="52.921999999999997"/>
    <n v="-75.364200000000011"/>
    <e v="#N/A"/>
    <n v="1742.0129131281074"/>
    <n v="1742.0129131281074"/>
    <n v="1742.0129131281074"/>
    <n v="126586.27168730916"/>
    <e v="#N/A"/>
  </r>
  <r>
    <s v="MAYFAIR MEDICAL CENTREWest End and Marylebone Primary Care NetworkCentral LondonE87648Sep6"/>
    <x v="170"/>
    <x v="23"/>
    <x v="7"/>
    <x v="171"/>
    <s v="E87648"/>
    <x v="11"/>
    <n v="6"/>
    <n v="3871.1398069513498"/>
    <n v="1751"/>
    <n v="41"/>
    <n v="34.844900000000003"/>
    <n v="0.81590000000000007"/>
    <n v="1867"/>
    <n v="0"/>
    <n v="42.0075"/>
    <n v="0"/>
    <n v="1971"/>
    <n v="35.280900000000003"/>
    <n v="1998"/>
    <n v="43.956000000000003"/>
    <n v="3763"/>
    <n v="70.941699999999997"/>
    <n v="3865"/>
    <n v="85.96350000000001"/>
    <n v="0"/>
    <n v="70.941699999999997"/>
    <n v="85.96350000000001"/>
    <n v="15.021800000000013"/>
    <e v="#N/A"/>
    <n v="1742.0129131281074"/>
    <n v="1742.0129131281074"/>
    <n v="1742.0129131281074"/>
    <n v="126586.27168730916"/>
    <e v="#N/A"/>
  </r>
  <r>
    <s v="MEADOW VIEW SURGERYNGPEalingE85643Apr1"/>
    <x v="171"/>
    <x v="39"/>
    <x v="2"/>
    <x v="172"/>
    <s v="E85643"/>
    <x v="0"/>
    <n v="1"/>
    <n v="5595.6333336422604"/>
    <n v="979"/>
    <n v="0"/>
    <n v="18.111499999999999"/>
    <n v="0"/>
    <n v="1266"/>
    <n v="100"/>
    <n v="25.1934"/>
    <n v="1.9900000000000002"/>
    <n v="5393"/>
    <n v="96.534700000000001"/>
    <n v="5128"/>
    <n v="112.816"/>
    <n v="6372"/>
    <n v="114.64619999999999"/>
    <n v="6494"/>
    <n v="139.99940000000001"/>
    <n v="0"/>
    <n v="114.64619999999999"/>
    <n v="139.99940000000001"/>
    <n v="25.353200000000015"/>
    <n v="139.99940000000001"/>
    <n v="2518.035000139017"/>
    <n v="2518.035000139017"/>
    <n v="2518.035000139017"/>
    <n v="182977.21001010193"/>
    <n v="0"/>
  </r>
  <r>
    <s v="MEADOW VIEW SURGERYNGPEalingE85643Aug5"/>
    <x v="171"/>
    <x v="39"/>
    <x v="2"/>
    <x v="172"/>
    <s v="E85643"/>
    <x v="1"/>
    <n v="5"/>
    <n v="5595.6333336422604"/>
    <n v="10029"/>
    <n v="7"/>
    <n v="185.53649999999999"/>
    <n v="0.1295"/>
    <n v="1482"/>
    <n v="94"/>
    <n v="29.491800000000001"/>
    <n v="1.8706"/>
    <n v="7387"/>
    <n v="132.22730000000001"/>
    <n v="6916"/>
    <n v="152.15199999999999"/>
    <n v="17423"/>
    <n v="317.89330000000001"/>
    <n v="8492"/>
    <n v="183.51439999999999"/>
    <n v="0"/>
    <n v="317.89330000000001"/>
    <n v="183.51439999999999"/>
    <n v="-134.37890000000002"/>
    <n v="323.5138"/>
    <n v="2518.035000139017"/>
    <n v="2518.035000139017"/>
    <n v="2518.035000139017"/>
    <n v="182977.21001010193"/>
    <n v="0"/>
  </r>
  <r>
    <s v="MEADOW VIEW SURGERYNGPEalingE85643Dec9"/>
    <x v="171"/>
    <x v="39"/>
    <x v="2"/>
    <x v="172"/>
    <s v="E85643"/>
    <x v="2"/>
    <n v="9"/>
    <n v="5595.6333336422604"/>
    <n v="842"/>
    <n v="19"/>
    <n v="16.755800000000001"/>
    <n v="0.37809999999999999"/>
    <m/>
    <m/>
    <m/>
    <m/>
    <n v="11710"/>
    <n v="209.60900000000001"/>
    <m/>
    <m/>
    <n v="12571"/>
    <n v="226.74290000000002"/>
    <m/>
    <m/>
    <n v="0"/>
    <n v="226.74290000000002"/>
    <e v="#N/A"/>
    <e v="#N/A"/>
    <e v="#N/A"/>
    <n v="2518.035000139017"/>
    <n v="2518.035000139017"/>
    <n v="2518.035000139017"/>
    <n v="182977.21001010193"/>
    <e v="#N/A"/>
  </r>
  <r>
    <s v="MEADOW VIEW SURGERYNGPEalingE85643Feb11"/>
    <x v="171"/>
    <x v="39"/>
    <x v="2"/>
    <x v="172"/>
    <s v="E85643"/>
    <x v="3"/>
    <n v="11"/>
    <n v="5595.6333336422604"/>
    <n v="1967"/>
    <n v="517"/>
    <n v="39.143300000000004"/>
    <n v="10.288300000000001"/>
    <m/>
    <m/>
    <m/>
    <m/>
    <n v="8238"/>
    <n v="147.46019999999999"/>
    <m/>
    <m/>
    <n v="10722"/>
    <n v="196.89179999999999"/>
    <m/>
    <m/>
    <n v="0"/>
    <n v="196.89179999999999"/>
    <e v="#N/A"/>
    <e v="#N/A"/>
    <e v="#N/A"/>
    <n v="2518.035000139017"/>
    <n v="2518.035000139017"/>
    <n v="2518.035000139017"/>
    <n v="182977.21001010193"/>
    <e v="#N/A"/>
  </r>
  <r>
    <s v="MEADOW VIEW SURGERYNGPEalingE85643Jan10"/>
    <x v="171"/>
    <x v="39"/>
    <x v="2"/>
    <x v="172"/>
    <s v="E85643"/>
    <x v="4"/>
    <n v="10"/>
    <n v="5595.6333336422604"/>
    <n v="2764"/>
    <n v="60"/>
    <n v="55.003600000000006"/>
    <n v="1.194"/>
    <m/>
    <m/>
    <m/>
    <m/>
    <n v="7036"/>
    <n v="125.9444"/>
    <m/>
    <m/>
    <n v="9860"/>
    <n v="182.142"/>
    <m/>
    <m/>
    <n v="0"/>
    <n v="182.142"/>
    <e v="#N/A"/>
    <e v="#N/A"/>
    <e v="#N/A"/>
    <n v="2518.035000139017"/>
    <n v="2518.035000139017"/>
    <n v="2518.035000139017"/>
    <n v="182977.21001010193"/>
    <e v="#N/A"/>
  </r>
  <r>
    <s v="MEADOW VIEW SURGERYNGPEalingE85643Jul4"/>
    <x v="171"/>
    <x v="39"/>
    <x v="2"/>
    <x v="172"/>
    <s v="E85643"/>
    <x v="5"/>
    <n v="4"/>
    <n v="5595.6333336422604"/>
    <n v="62416"/>
    <n v="0"/>
    <n v="1154.6959999999999"/>
    <n v="0"/>
    <n v="1675"/>
    <n v="102"/>
    <n v="33.332500000000003"/>
    <n v="2.0298000000000003"/>
    <n v="7829"/>
    <n v="140.13910000000001"/>
    <n v="7545"/>
    <n v="165.99"/>
    <n v="70245"/>
    <n v="1294.8351"/>
    <n v="9322"/>
    <n v="201.35230000000001"/>
    <n v="0"/>
    <n v="1294.8351"/>
    <n v="201.35230000000001"/>
    <n v="-1093.4828"/>
    <e v="#N/A"/>
    <n v="2518.035000139017"/>
    <n v="2518.035000139017"/>
    <n v="2518.035000139017"/>
    <n v="182977.21001010193"/>
    <e v="#N/A"/>
  </r>
  <r>
    <s v="MEADOW VIEW SURGERYNGPEalingE85643Jun3"/>
    <x v="171"/>
    <x v="39"/>
    <x v="2"/>
    <x v="172"/>
    <s v="E85643"/>
    <x v="6"/>
    <n v="3"/>
    <n v="5595.6333336422604"/>
    <n v="992"/>
    <n v="0"/>
    <n v="18.352"/>
    <n v="0"/>
    <n v="1686"/>
    <n v="79"/>
    <n v="33.551400000000001"/>
    <n v="1.5721000000000001"/>
    <n v="8690"/>
    <n v="155.55099999999999"/>
    <n v="7428"/>
    <n v="163.416"/>
    <n v="9682"/>
    <n v="173.90299999999999"/>
    <n v="9193"/>
    <n v="198.5395"/>
    <n v="0"/>
    <n v="173.90299999999999"/>
    <n v="198.5395"/>
    <n v="24.636500000000012"/>
    <e v="#N/A"/>
    <n v="2518.035000139017"/>
    <n v="2518.035000139017"/>
    <n v="2518.035000139017"/>
    <n v="182977.21001010193"/>
    <e v="#N/A"/>
  </r>
  <r>
    <s v="MEADOW VIEW SURGERYNGPEalingE85643Mar12"/>
    <x v="171"/>
    <x v="39"/>
    <x v="2"/>
    <x v="172"/>
    <s v="E85643"/>
    <x v="7"/>
    <n v="12"/>
    <n v="5595.6333336422604"/>
    <n v="1562"/>
    <n v="168"/>
    <n v="31.0838"/>
    <n v="3.3432000000000004"/>
    <m/>
    <m/>
    <m/>
    <m/>
    <n v="7372"/>
    <n v="131.9588"/>
    <m/>
    <m/>
    <n v="9102"/>
    <n v="166.38579999999999"/>
    <m/>
    <m/>
    <n v="0"/>
    <n v="166.38579999999999"/>
    <e v="#N/A"/>
    <e v="#N/A"/>
    <e v="#N/A"/>
    <n v="2518.035000139017"/>
    <n v="2518.035000139017"/>
    <n v="2518.035000139017"/>
    <n v="182977.21001010193"/>
    <e v="#N/A"/>
  </r>
  <r>
    <s v="MEADOW VIEW SURGERYNGPEalingE85643May2"/>
    <x v="171"/>
    <x v="39"/>
    <x v="2"/>
    <x v="172"/>
    <s v="E85643"/>
    <x v="8"/>
    <n v="2"/>
    <n v="5595.6333336422604"/>
    <n v="986"/>
    <n v="0"/>
    <n v="18.241"/>
    <n v="0"/>
    <n v="1325"/>
    <n v="104"/>
    <n v="26.3675"/>
    <n v="2.0696000000000003"/>
    <n v="8733"/>
    <n v="156.32069999999999"/>
    <n v="5119"/>
    <n v="112.61799999999999"/>
    <n v="9719"/>
    <n v="174.56169999999997"/>
    <n v="6548"/>
    <n v="141.05509999999998"/>
    <n v="0"/>
    <n v="174.56169999999997"/>
    <n v="141.05509999999998"/>
    <n v="-33.506599999999992"/>
    <e v="#N/A"/>
    <n v="2518.035000139017"/>
    <n v="2518.035000139017"/>
    <n v="2518.035000139017"/>
    <n v="182977.21001010193"/>
    <e v="#N/A"/>
  </r>
  <r>
    <s v="MEADOW VIEW SURGERYNGPEalingE85643Nov8"/>
    <x v="171"/>
    <x v="39"/>
    <x v="2"/>
    <x v="172"/>
    <s v="E85643"/>
    <x v="9"/>
    <n v="8"/>
    <n v="5595.6333336422604"/>
    <n v="873"/>
    <n v="19"/>
    <n v="17.372700000000002"/>
    <n v="0.37809999999999999"/>
    <m/>
    <m/>
    <m/>
    <m/>
    <n v="7350"/>
    <n v="131.565"/>
    <m/>
    <m/>
    <n v="8242"/>
    <n v="149.3158"/>
    <m/>
    <m/>
    <n v="0"/>
    <n v="149.3158"/>
    <e v="#N/A"/>
    <e v="#N/A"/>
    <e v="#N/A"/>
    <n v="2518.035000139017"/>
    <n v="2518.035000139017"/>
    <n v="2518.035000139017"/>
    <n v="182977.21001010193"/>
    <e v="#N/A"/>
  </r>
  <r>
    <s v="MEADOW VIEW SURGERYNGPEalingE85643Oct7"/>
    <x v="171"/>
    <x v="39"/>
    <x v="2"/>
    <x v="172"/>
    <s v="E85643"/>
    <x v="10"/>
    <n v="7"/>
    <n v="5595.6333336422604"/>
    <n v="3815"/>
    <n v="4"/>
    <n v="75.918500000000009"/>
    <n v="7.9600000000000004E-2"/>
    <n v="0"/>
    <n v="138"/>
    <n v="0"/>
    <n v="3.105"/>
    <n v="16625"/>
    <n v="297.58749999999998"/>
    <n v="15393"/>
    <n v="338.64600000000002"/>
    <n v="20444"/>
    <n v="373.5856"/>
    <n v="15531"/>
    <n v="341.75100000000003"/>
    <n v="0"/>
    <n v="373.5856"/>
    <n v="341.75100000000003"/>
    <n v="-31.834599999999966"/>
    <e v="#N/A"/>
    <n v="2518.035000139017"/>
    <n v="2518.035000139017"/>
    <n v="2518.035000139017"/>
    <n v="182977.21001010193"/>
    <e v="#N/A"/>
  </r>
  <r>
    <s v="MEADOW VIEW SURGERYNGPEalingE85643Sep6"/>
    <x v="171"/>
    <x v="39"/>
    <x v="2"/>
    <x v="172"/>
    <s v="E85643"/>
    <x v="11"/>
    <n v="6"/>
    <n v="5595.6333336422604"/>
    <n v="1024"/>
    <n v="0"/>
    <n v="20.377600000000001"/>
    <n v="0"/>
    <n v="3424"/>
    <n v="131"/>
    <n v="77.039999999999992"/>
    <n v="2.9474999999999998"/>
    <n v="10433"/>
    <n v="186.75069999999999"/>
    <n v="8754"/>
    <n v="192.58799999999999"/>
    <n v="11457"/>
    <n v="207.1283"/>
    <n v="12309"/>
    <n v="272.57549999999998"/>
    <n v="0"/>
    <n v="207.1283"/>
    <n v="272.57549999999998"/>
    <n v="65.447199999999981"/>
    <e v="#N/A"/>
    <n v="2518.035000139017"/>
    <n v="2518.035000139017"/>
    <n v="2518.035000139017"/>
    <n v="182977.21001010193"/>
    <e v="#N/A"/>
  </r>
  <r>
    <s v="MEDICAL CENTREGreat West RoadHounslowE85096Apr1"/>
    <x v="172"/>
    <x v="29"/>
    <x v="4"/>
    <x v="173"/>
    <s v="E85096"/>
    <x v="0"/>
    <n v="1"/>
    <n v="5473.5406150970502"/>
    <n v="9644"/>
    <n v="0"/>
    <n v="178.41399999999999"/>
    <n v="0"/>
    <n v="7846"/>
    <n v="0"/>
    <n v="156.1354"/>
    <n v="0"/>
    <n v="13891"/>
    <n v="248.6489"/>
    <n v="9970"/>
    <n v="219.34"/>
    <n v="23535"/>
    <n v="427.06290000000001"/>
    <n v="17816"/>
    <n v="375.47540000000004"/>
    <n v="0"/>
    <n v="427.06290000000001"/>
    <n v="375.47540000000004"/>
    <n v="-51.587499999999977"/>
    <n v="375.47540000000004"/>
    <n v="2463.0932767936729"/>
    <n v="2463.0932767936729"/>
    <n v="2463.0932767936729"/>
    <n v="178984.77811367356"/>
    <n v="0"/>
  </r>
  <r>
    <s v="MEDICAL CENTREGreat West RoadHounslowE85096Aug5"/>
    <x v="172"/>
    <x v="29"/>
    <x v="4"/>
    <x v="173"/>
    <s v="E85096"/>
    <x v="1"/>
    <n v="5"/>
    <n v="5473.5406150970502"/>
    <n v="199"/>
    <n v="0"/>
    <n v="3.6814999999999998"/>
    <n v="0"/>
    <n v="163"/>
    <n v="0"/>
    <n v="3.2437"/>
    <n v="0"/>
    <n v="13594"/>
    <n v="243.33260000000001"/>
    <n v="5946"/>
    <n v="130.81200000000001"/>
    <n v="13793"/>
    <n v="247.01410000000001"/>
    <n v="6109"/>
    <n v="134.0557"/>
    <n v="0"/>
    <n v="247.01410000000001"/>
    <n v="134.0557"/>
    <n v="-112.95840000000001"/>
    <n v="509.53110000000004"/>
    <n v="2463.0932767936729"/>
    <n v="2463.0932767936729"/>
    <n v="2463.0932767936729"/>
    <n v="178984.77811367356"/>
    <n v="0"/>
  </r>
  <r>
    <s v="MEDICAL CENTREGreat West RoadHounslowE85096Dec9"/>
    <x v="172"/>
    <x v="29"/>
    <x v="4"/>
    <x v="173"/>
    <s v="E85096"/>
    <x v="2"/>
    <n v="9"/>
    <n v="5473.5406150970502"/>
    <n v="322"/>
    <n v="0"/>
    <n v="6.4077999999999999"/>
    <n v="0"/>
    <m/>
    <m/>
    <m/>
    <m/>
    <n v="12254"/>
    <n v="219.3466"/>
    <m/>
    <m/>
    <n v="12576"/>
    <n v="225.7544"/>
    <m/>
    <m/>
    <n v="0"/>
    <n v="225.7544"/>
    <e v="#N/A"/>
    <e v="#N/A"/>
    <e v="#N/A"/>
    <n v="2463.0932767936729"/>
    <n v="2463.0932767936729"/>
    <n v="2463.0932767936729"/>
    <n v="178984.77811367356"/>
    <e v="#N/A"/>
  </r>
  <r>
    <s v="MEDICAL CENTREGreat West RoadHounslowE85096Feb11"/>
    <x v="172"/>
    <x v="29"/>
    <x v="4"/>
    <x v="173"/>
    <s v="E85096"/>
    <x v="3"/>
    <n v="11"/>
    <n v="5473.5406150970502"/>
    <n v="629"/>
    <n v="0"/>
    <n v="12.517100000000001"/>
    <n v="0"/>
    <m/>
    <m/>
    <m/>
    <m/>
    <n v="6019"/>
    <n v="107.7401"/>
    <m/>
    <m/>
    <n v="6648"/>
    <n v="120.2572"/>
    <m/>
    <m/>
    <n v="0"/>
    <n v="120.2572"/>
    <e v="#N/A"/>
    <e v="#N/A"/>
    <e v="#N/A"/>
    <n v="2463.0932767936729"/>
    <n v="2463.0932767936729"/>
    <n v="2463.0932767936729"/>
    <n v="178984.77811367356"/>
    <e v="#N/A"/>
  </r>
  <r>
    <s v="MEDICAL CENTREGreat West RoadHounslowE85096Jan10"/>
    <x v="172"/>
    <x v="29"/>
    <x v="4"/>
    <x v="173"/>
    <s v="E85096"/>
    <x v="4"/>
    <n v="10"/>
    <n v="5473.5406150970502"/>
    <n v="1139"/>
    <n v="0"/>
    <n v="22.6661"/>
    <n v="0"/>
    <m/>
    <m/>
    <m/>
    <m/>
    <n v="4786"/>
    <n v="85.669399999999996"/>
    <m/>
    <m/>
    <n v="5925"/>
    <n v="108.3355"/>
    <m/>
    <m/>
    <n v="0"/>
    <n v="108.3355"/>
    <e v="#N/A"/>
    <e v="#N/A"/>
    <e v="#N/A"/>
    <n v="2463.0932767936729"/>
    <n v="2463.0932767936729"/>
    <n v="2463.0932767936729"/>
    <n v="178984.77811367356"/>
    <e v="#N/A"/>
  </r>
  <r>
    <s v="MEDICAL CENTREGreat West RoadHounslowE85096Jul4"/>
    <x v="172"/>
    <x v="29"/>
    <x v="4"/>
    <x v="173"/>
    <s v="E85096"/>
    <x v="5"/>
    <n v="4"/>
    <n v="5473.5406150970502"/>
    <n v="274"/>
    <n v="0"/>
    <n v="5.069"/>
    <n v="0"/>
    <n v="689"/>
    <n v="0"/>
    <n v="13.7111"/>
    <n v="0"/>
    <n v="5363"/>
    <n v="95.997699999999995"/>
    <n v="19652"/>
    <n v="432.34399999999999"/>
    <n v="5637"/>
    <n v="101.0667"/>
    <n v="20341"/>
    <n v="446.05509999999998"/>
    <n v="0"/>
    <n v="101.0667"/>
    <n v="446.05509999999998"/>
    <n v="344.98839999999996"/>
    <e v="#N/A"/>
    <n v="2463.0932767936729"/>
    <n v="2463.0932767936729"/>
    <n v="2463.0932767936729"/>
    <n v="178984.77811367356"/>
    <e v="#N/A"/>
  </r>
  <r>
    <s v="MEDICAL CENTREGreat West RoadHounslowE85096Jun3"/>
    <x v="172"/>
    <x v="29"/>
    <x v="4"/>
    <x v="173"/>
    <s v="E85096"/>
    <x v="6"/>
    <n v="3"/>
    <n v="5473.5406150970502"/>
    <n v="475"/>
    <n v="0"/>
    <n v="8.7874999999999996"/>
    <n v="0"/>
    <n v="172"/>
    <n v="0"/>
    <n v="3.4228000000000001"/>
    <n v="0"/>
    <n v="3879"/>
    <n v="69.434100000000001"/>
    <n v="4211"/>
    <n v="92.641999999999996"/>
    <n v="4354"/>
    <n v="78.221599999999995"/>
    <n v="4383"/>
    <n v="96.064799999999991"/>
    <n v="0"/>
    <n v="78.221599999999995"/>
    <n v="96.064799999999991"/>
    <n v="17.843199999999996"/>
    <e v="#N/A"/>
    <n v="2463.0932767936729"/>
    <n v="2463.0932767936729"/>
    <n v="2463.0932767936729"/>
    <n v="178984.77811367356"/>
    <e v="#N/A"/>
  </r>
  <r>
    <s v="MEDICAL CENTREGreat West RoadHounslowE85096Mar12"/>
    <x v="172"/>
    <x v="29"/>
    <x v="4"/>
    <x v="173"/>
    <s v="E85096"/>
    <x v="7"/>
    <n v="12"/>
    <n v="5473.5406150970502"/>
    <n v="1206"/>
    <n v="0"/>
    <n v="23.999400000000001"/>
    <n v="0"/>
    <m/>
    <m/>
    <m/>
    <m/>
    <n v="7999"/>
    <n v="143.18209999999999"/>
    <m/>
    <m/>
    <n v="9205"/>
    <n v="167.1815"/>
    <m/>
    <m/>
    <n v="0"/>
    <n v="167.1815"/>
    <e v="#N/A"/>
    <e v="#N/A"/>
    <e v="#N/A"/>
    <n v="2463.0932767936729"/>
    <n v="2463.0932767936729"/>
    <n v="2463.0932767936729"/>
    <n v="178984.77811367356"/>
    <e v="#N/A"/>
  </r>
  <r>
    <s v="MEDICAL CENTREGreat West RoadHounslowE85096May2"/>
    <x v="172"/>
    <x v="29"/>
    <x v="4"/>
    <x v="173"/>
    <s v="E85096"/>
    <x v="8"/>
    <n v="2"/>
    <n v="5473.5406150970502"/>
    <n v="507"/>
    <n v="0"/>
    <n v="9.3795000000000002"/>
    <n v="0"/>
    <n v="103"/>
    <n v="0"/>
    <n v="2.0497000000000001"/>
    <n v="0"/>
    <n v="5860"/>
    <n v="104.89400000000001"/>
    <n v="3709"/>
    <n v="81.597999999999999"/>
    <n v="6367"/>
    <n v="114.27350000000001"/>
    <n v="3812"/>
    <n v="83.6477"/>
    <n v="0"/>
    <n v="114.27350000000001"/>
    <n v="83.6477"/>
    <n v="-30.625800000000012"/>
    <e v="#N/A"/>
    <n v="2463.0932767936729"/>
    <n v="2463.0932767936729"/>
    <n v="2463.0932767936729"/>
    <n v="178984.77811367356"/>
    <e v="#N/A"/>
  </r>
  <r>
    <s v="MEDICAL CENTREGreat West RoadHounslowE85096Nov8"/>
    <x v="172"/>
    <x v="29"/>
    <x v="4"/>
    <x v="173"/>
    <s v="E85096"/>
    <x v="9"/>
    <n v="8"/>
    <n v="5473.5406150970502"/>
    <n v="185"/>
    <n v="0"/>
    <n v="3.6815000000000002"/>
    <n v="0"/>
    <m/>
    <m/>
    <m/>
    <m/>
    <n v="7147"/>
    <n v="127.93129999999999"/>
    <m/>
    <m/>
    <n v="7332"/>
    <n v="131.61279999999999"/>
    <m/>
    <m/>
    <n v="0"/>
    <n v="131.61279999999999"/>
    <e v="#N/A"/>
    <e v="#N/A"/>
    <e v="#N/A"/>
    <n v="2463.0932767936729"/>
    <n v="2463.0932767936729"/>
    <n v="2463.0932767936729"/>
    <n v="178984.77811367356"/>
    <e v="#N/A"/>
  </r>
  <r>
    <s v="MEDICAL CENTREGreat West RoadHounslowE85096Oct7"/>
    <x v="172"/>
    <x v="29"/>
    <x v="4"/>
    <x v="173"/>
    <s v="E85096"/>
    <x v="10"/>
    <n v="7"/>
    <n v="5473.5406150970502"/>
    <n v="214"/>
    <n v="0"/>
    <n v="4.2586000000000004"/>
    <n v="0"/>
    <n v="0"/>
    <n v="0"/>
    <n v="0"/>
    <n v="0"/>
    <n v="17212"/>
    <n v="308.09480000000002"/>
    <n v="17624"/>
    <n v="387.72800000000001"/>
    <n v="17426"/>
    <n v="312.35340000000002"/>
    <n v="17624"/>
    <n v="387.72800000000001"/>
    <n v="0"/>
    <n v="312.35340000000002"/>
    <n v="387.72800000000001"/>
    <n v="75.374599999999987"/>
    <e v="#N/A"/>
    <n v="2463.0932767936729"/>
    <n v="2463.0932767936729"/>
    <n v="2463.0932767936729"/>
    <n v="178984.77811367356"/>
    <e v="#N/A"/>
  </r>
  <r>
    <s v="MEDICAL CENTREGreat West RoadHounslowE85096Sep6"/>
    <x v="172"/>
    <x v="29"/>
    <x v="4"/>
    <x v="173"/>
    <s v="E85096"/>
    <x v="11"/>
    <n v="6"/>
    <n v="5473.5406150970502"/>
    <n v="168"/>
    <n v="0"/>
    <n v="3.3432000000000004"/>
    <n v="0"/>
    <n v="173"/>
    <n v="0"/>
    <n v="3.8925000000000001"/>
    <n v="0"/>
    <n v="15938"/>
    <n v="285.29020000000003"/>
    <n v="8018"/>
    <n v="176.39599999999999"/>
    <n v="16106"/>
    <n v="288.63340000000005"/>
    <n v="8191"/>
    <n v="180.2885"/>
    <n v="0"/>
    <n v="288.63340000000005"/>
    <n v="180.2885"/>
    <n v="-108.34490000000005"/>
    <e v="#N/A"/>
    <n v="2463.0932767936729"/>
    <n v="2463.0932767936729"/>
    <n v="2463.0932767936729"/>
    <n v="178984.77811367356"/>
    <e v="#N/A"/>
  </r>
  <r>
    <s v="MILLBANK MEDICAL CENTRESouth Westminster Primary Care NetworkCentral LondonE87739Apr1"/>
    <x v="173"/>
    <x v="12"/>
    <x v="7"/>
    <x v="174"/>
    <s v="E87739"/>
    <x v="0"/>
    <n v="1"/>
    <n v="8824.9210943978796"/>
    <n v="2077"/>
    <n v="1213"/>
    <n v="38.424499999999995"/>
    <n v="22.4405"/>
    <n v="35109"/>
    <n v="1358"/>
    <n v="698.66910000000007"/>
    <n v="27.0242"/>
    <n v="5724"/>
    <n v="102.45959999999999"/>
    <n v="19537"/>
    <n v="429.81400000000002"/>
    <n v="9014"/>
    <n v="163.32459999999998"/>
    <n v="56004"/>
    <n v="1155.5073"/>
    <n v="0"/>
    <n v="163.32459999999998"/>
    <n v="1155.5073"/>
    <n v="992.18270000000007"/>
    <n v="1155.5073"/>
    <n v="3971.2144924790459"/>
    <n v="3971.2144924790459"/>
    <n v="3971.2144924790459"/>
    <n v="288574.9197868107"/>
    <n v="0"/>
  </r>
  <r>
    <s v="MILLBANK MEDICAL CENTRESouth Westminster Primary Care NetworkCentral LondonE87739Aug5"/>
    <x v="173"/>
    <x v="12"/>
    <x v="7"/>
    <x v="174"/>
    <s v="E87739"/>
    <x v="1"/>
    <n v="5"/>
    <n v="8824.9210943978796"/>
    <n v="4715"/>
    <n v="10"/>
    <n v="87.227499999999992"/>
    <n v="0.185"/>
    <n v="3864"/>
    <n v="4"/>
    <n v="76.893600000000006"/>
    <n v="7.9600000000000004E-2"/>
    <n v="5469"/>
    <n v="97.895099999999999"/>
    <n v="10695"/>
    <n v="235.29"/>
    <n v="10194"/>
    <n v="185.30759999999998"/>
    <n v="14563"/>
    <n v="312.26319999999998"/>
    <n v="0"/>
    <n v="185.30759999999998"/>
    <n v="312.26319999999998"/>
    <n v="126.9556"/>
    <n v="1467.7705000000001"/>
    <n v="3971.2144924790459"/>
    <n v="3971.2144924790459"/>
    <n v="3971.2144924790459"/>
    <n v="288574.9197868107"/>
    <n v="0"/>
  </r>
  <r>
    <s v="MILLBANK MEDICAL CENTRESouth Westminster Primary Care NetworkCentral LondonE87739Dec9"/>
    <x v="173"/>
    <x v="12"/>
    <x v="7"/>
    <x v="174"/>
    <s v="E87739"/>
    <x v="2"/>
    <n v="9"/>
    <n v="8824.9210943978796"/>
    <n v="26369"/>
    <n v="0"/>
    <n v="524.74310000000003"/>
    <n v="0"/>
    <m/>
    <m/>
    <m/>
    <m/>
    <n v="6098"/>
    <n v="109.1542"/>
    <m/>
    <m/>
    <n v="32467"/>
    <n v="633.89730000000009"/>
    <m/>
    <m/>
    <n v="0"/>
    <n v="633.89730000000009"/>
    <e v="#N/A"/>
    <e v="#N/A"/>
    <e v="#N/A"/>
    <n v="3971.2144924790459"/>
    <n v="3971.2144924790459"/>
    <n v="3971.2144924790459"/>
    <n v="288574.9197868107"/>
    <e v="#N/A"/>
  </r>
  <r>
    <s v="MILLBANK MEDICAL CENTRESouth Westminster Primary Care NetworkCentral LondonE87739Feb11"/>
    <x v="173"/>
    <x v="12"/>
    <x v="7"/>
    <x v="174"/>
    <s v="E87739"/>
    <x v="3"/>
    <n v="11"/>
    <n v="8824.9210943978796"/>
    <n v="4731"/>
    <n v="0"/>
    <n v="94.146900000000002"/>
    <n v="0"/>
    <m/>
    <m/>
    <m/>
    <m/>
    <n v="6952"/>
    <n v="124.4408"/>
    <m/>
    <m/>
    <n v="11683"/>
    <n v="218.58769999999998"/>
    <m/>
    <m/>
    <n v="0"/>
    <n v="218.58769999999998"/>
    <e v="#N/A"/>
    <e v="#N/A"/>
    <e v="#N/A"/>
    <n v="3971.2144924790459"/>
    <n v="3971.2144924790459"/>
    <n v="3971.2144924790459"/>
    <n v="288574.9197868107"/>
    <e v="#N/A"/>
  </r>
  <r>
    <s v="MILLBANK MEDICAL CENTRESouth Westminster Primary Care NetworkCentral LondonE87739Jan10"/>
    <x v="173"/>
    <x v="12"/>
    <x v="7"/>
    <x v="174"/>
    <s v="E87739"/>
    <x v="4"/>
    <n v="10"/>
    <n v="8824.9210943978796"/>
    <n v="4522"/>
    <n v="0"/>
    <n v="89.987800000000007"/>
    <n v="0"/>
    <m/>
    <m/>
    <m/>
    <m/>
    <n v="9405"/>
    <n v="168.34950000000001"/>
    <m/>
    <m/>
    <n v="13927"/>
    <n v="258.33730000000003"/>
    <m/>
    <m/>
    <n v="0"/>
    <n v="258.33730000000003"/>
    <e v="#N/A"/>
    <e v="#N/A"/>
    <e v="#N/A"/>
    <n v="3971.2144924790459"/>
    <n v="3971.2144924790459"/>
    <n v="3971.2144924790459"/>
    <n v="288574.9197868107"/>
    <e v="#N/A"/>
  </r>
  <r>
    <s v="MILLBANK MEDICAL CENTRESouth Westminster Primary Care NetworkCentral LondonE87739Jul4"/>
    <x v="173"/>
    <x v="12"/>
    <x v="7"/>
    <x v="174"/>
    <s v="E87739"/>
    <x v="5"/>
    <n v="4"/>
    <n v="8824.9210943978796"/>
    <n v="3003"/>
    <n v="20"/>
    <n v="55.555499999999995"/>
    <n v="0.37"/>
    <n v="3745"/>
    <n v="0"/>
    <n v="74.525500000000008"/>
    <n v="0"/>
    <n v="5197"/>
    <n v="93.026300000000006"/>
    <n v="5424"/>
    <n v="119.328"/>
    <n v="8220"/>
    <n v="148.95179999999999"/>
    <n v="9169"/>
    <n v="193.8535"/>
    <n v="0"/>
    <n v="148.95179999999999"/>
    <n v="193.8535"/>
    <n v="44.901700000000005"/>
    <e v="#N/A"/>
    <n v="3971.2144924790459"/>
    <n v="3971.2144924790459"/>
    <n v="3971.2144924790459"/>
    <n v="288574.9197868107"/>
    <e v="#N/A"/>
  </r>
  <r>
    <s v="MILLBANK MEDICAL CENTRESouth Westminster Primary Care NetworkCentral LondonE87739Jun3"/>
    <x v="173"/>
    <x v="12"/>
    <x v="7"/>
    <x v="174"/>
    <s v="E87739"/>
    <x v="6"/>
    <n v="3"/>
    <n v="8824.9210943978796"/>
    <n v="3230"/>
    <n v="5"/>
    <n v="59.754999999999995"/>
    <n v="9.2499999999999999E-2"/>
    <n v="5416"/>
    <n v="13"/>
    <n v="107.7784"/>
    <n v="0.25870000000000004"/>
    <n v="5065"/>
    <n v="90.663499999999999"/>
    <n v="6243"/>
    <n v="137.346"/>
    <n v="8300"/>
    <n v="150.511"/>
    <n v="11672"/>
    <n v="245.38310000000001"/>
    <n v="0"/>
    <n v="150.511"/>
    <n v="245.38310000000001"/>
    <n v="94.872100000000017"/>
    <e v="#N/A"/>
    <n v="3971.2144924790459"/>
    <n v="3971.2144924790459"/>
    <n v="3971.2144924790459"/>
    <n v="288574.9197868107"/>
    <e v="#N/A"/>
  </r>
  <r>
    <s v="MILLBANK MEDICAL CENTRESouth Westminster Primary Care NetworkCentral LondonE87739Mar12"/>
    <x v="173"/>
    <x v="12"/>
    <x v="7"/>
    <x v="174"/>
    <s v="E87739"/>
    <x v="7"/>
    <n v="12"/>
    <n v="8824.9210943978796"/>
    <n v="19559"/>
    <n v="10"/>
    <n v="389.22410000000002"/>
    <n v="0.19900000000000001"/>
    <m/>
    <m/>
    <m/>
    <m/>
    <n v="5095"/>
    <n v="91.200500000000005"/>
    <m/>
    <m/>
    <n v="24664"/>
    <n v="480.62360000000001"/>
    <m/>
    <m/>
    <n v="0"/>
    <n v="480.62360000000001"/>
    <e v="#N/A"/>
    <e v="#N/A"/>
    <e v="#N/A"/>
    <n v="3971.2144924790459"/>
    <n v="3971.2144924790459"/>
    <n v="3971.2144924790459"/>
    <n v="288574.9197868107"/>
    <e v="#N/A"/>
  </r>
  <r>
    <s v="MILLBANK MEDICAL CENTRESouth Westminster Primary Care NetworkCentral LondonE87739May2"/>
    <x v="173"/>
    <x v="12"/>
    <x v="7"/>
    <x v="174"/>
    <s v="E87739"/>
    <x v="8"/>
    <n v="2"/>
    <n v="8824.9210943978796"/>
    <n v="2269"/>
    <n v="494"/>
    <n v="41.976499999999994"/>
    <n v="9.1389999999999993"/>
    <n v="4056"/>
    <n v="712"/>
    <n v="80.714399999999998"/>
    <n v="14.168800000000001"/>
    <n v="4456"/>
    <n v="79.7624"/>
    <n v="5027"/>
    <n v="110.59399999999999"/>
    <n v="7219"/>
    <n v="130.87790000000001"/>
    <n v="9795"/>
    <n v="205.47719999999998"/>
    <n v="0"/>
    <n v="130.87790000000001"/>
    <n v="205.47719999999998"/>
    <n v="74.599299999999971"/>
    <e v="#N/A"/>
    <n v="3971.2144924790459"/>
    <n v="3971.2144924790459"/>
    <n v="3971.2144924790459"/>
    <n v="288574.9197868107"/>
    <e v="#N/A"/>
  </r>
  <r>
    <s v="MILLBANK MEDICAL CENTRESouth Westminster Primary Care NetworkCentral LondonE87739Nov8"/>
    <x v="173"/>
    <x v="12"/>
    <x v="7"/>
    <x v="174"/>
    <s v="E87739"/>
    <x v="9"/>
    <n v="8"/>
    <n v="8824.9210943978796"/>
    <n v="7001"/>
    <n v="0"/>
    <n v="139.31990000000002"/>
    <n v="0"/>
    <m/>
    <m/>
    <m/>
    <m/>
    <n v="6570"/>
    <n v="117.60299999999999"/>
    <m/>
    <m/>
    <n v="13571"/>
    <n v="256.92290000000003"/>
    <m/>
    <m/>
    <n v="0"/>
    <n v="256.92290000000003"/>
    <e v="#N/A"/>
    <e v="#N/A"/>
    <e v="#N/A"/>
    <n v="3971.2144924790459"/>
    <n v="3971.2144924790459"/>
    <n v="3971.2144924790459"/>
    <n v="288574.9197868107"/>
    <e v="#N/A"/>
  </r>
  <r>
    <s v="MILLBANK MEDICAL CENTRESouth Westminster Primary Care NetworkCentral LondonE87739Oct7"/>
    <x v="173"/>
    <x v="12"/>
    <x v="7"/>
    <x v="174"/>
    <s v="E87739"/>
    <x v="10"/>
    <n v="7"/>
    <n v="8824.9210943978796"/>
    <n v="5701"/>
    <n v="4"/>
    <n v="113.4499"/>
    <n v="7.9600000000000004E-2"/>
    <n v="0"/>
    <n v="4381"/>
    <n v="0"/>
    <n v="98.572499999999991"/>
    <n v="10635"/>
    <n v="190.3665"/>
    <n v="8568"/>
    <n v="188.49600000000001"/>
    <n v="16340"/>
    <n v="303.89600000000002"/>
    <n v="12949"/>
    <n v="287.06849999999997"/>
    <n v="0"/>
    <n v="303.89600000000002"/>
    <n v="287.06849999999997"/>
    <n v="-16.827500000000043"/>
    <e v="#N/A"/>
    <n v="3971.2144924790459"/>
    <n v="3971.2144924790459"/>
    <n v="3971.2144924790459"/>
    <n v="288574.9197868107"/>
    <e v="#N/A"/>
  </r>
  <r>
    <s v="MILLBANK MEDICAL CENTRESouth Westminster Primary Care NetworkCentral LondonE87739Sep6"/>
    <x v="173"/>
    <x v="12"/>
    <x v="7"/>
    <x v="174"/>
    <s v="E87739"/>
    <x v="11"/>
    <n v="6"/>
    <n v="8824.9210943978796"/>
    <n v="7382"/>
    <n v="7"/>
    <n v="146.90180000000001"/>
    <n v="0.13930000000000001"/>
    <n v="5563"/>
    <n v="0"/>
    <n v="125.16749999999999"/>
    <n v="0"/>
    <n v="16070"/>
    <n v="287.65300000000002"/>
    <n v="5662"/>
    <n v="124.56399999999999"/>
    <n v="23459"/>
    <n v="434.69410000000005"/>
    <n v="11225"/>
    <n v="249.73149999999998"/>
    <n v="0"/>
    <n v="434.69410000000005"/>
    <n v="249.73149999999998"/>
    <n v="-184.96260000000007"/>
    <e v="#N/A"/>
    <n v="3971.2144924790459"/>
    <n v="3971.2144924790459"/>
    <n v="3971.2144924790459"/>
    <n v="288574.9197868107"/>
    <e v="#N/A"/>
  </r>
  <r>
    <s v="Mount Medical CentreFeltham and BedfontHounslowE85035Apr1"/>
    <x v="174"/>
    <x v="22"/>
    <x v="4"/>
    <x v="175"/>
    <s v="E85035"/>
    <x v="0"/>
    <n v="1"/>
    <n v="6805.8653352270003"/>
    <n v="158"/>
    <n v="0"/>
    <n v="2.923"/>
    <n v="0"/>
    <n v="571"/>
    <n v="0"/>
    <n v="11.3629"/>
    <n v="0"/>
    <n v="2388"/>
    <n v="42.745199999999997"/>
    <n v="3714"/>
    <n v="81.707999999999998"/>
    <n v="2546"/>
    <n v="45.668199999999999"/>
    <n v="4285"/>
    <n v="93.070899999999995"/>
    <n v="0"/>
    <n v="45.668199999999999"/>
    <n v="93.070899999999995"/>
    <n v="47.402699999999996"/>
    <n v="93.070899999999995"/>
    <n v="3062.6394008521502"/>
    <n v="3062.6394008521502"/>
    <n v="3062.6394008521502"/>
    <n v="222551.79646192293"/>
    <n v="0"/>
  </r>
  <r>
    <s v="Mount Medical CentreFeltham and BedfontHounslowE85035Aug5"/>
    <x v="174"/>
    <x v="22"/>
    <x v="4"/>
    <x v="175"/>
    <s v="E85035"/>
    <x v="1"/>
    <n v="5"/>
    <n v="6805.8653352270003"/>
    <n v="284"/>
    <n v="2"/>
    <n v="5.2539999999999996"/>
    <n v="3.6999999999999998E-2"/>
    <n v="665"/>
    <n v="0"/>
    <n v="13.233500000000001"/>
    <n v="0"/>
    <n v="2920"/>
    <n v="52.268000000000001"/>
    <n v="3845"/>
    <n v="84.59"/>
    <n v="3206"/>
    <n v="57.558999999999997"/>
    <n v="4510"/>
    <n v="97.82350000000001"/>
    <n v="0"/>
    <n v="57.558999999999997"/>
    <n v="97.82350000000001"/>
    <n v="40.264500000000012"/>
    <n v="190.89440000000002"/>
    <n v="3062.6394008521502"/>
    <n v="3062.6394008521502"/>
    <n v="3062.6394008521502"/>
    <n v="222551.79646192293"/>
    <n v="0"/>
  </r>
  <r>
    <s v="Mount Medical CentreFeltham and BedfontHounslowE85035Dec9"/>
    <x v="174"/>
    <x v="22"/>
    <x v="4"/>
    <x v="175"/>
    <s v="E85035"/>
    <x v="2"/>
    <n v="9"/>
    <n v="6805.8653352270003"/>
    <n v="615"/>
    <n v="4"/>
    <n v="12.2385"/>
    <n v="7.9600000000000004E-2"/>
    <m/>
    <m/>
    <m/>
    <m/>
    <n v="3284"/>
    <n v="58.7836"/>
    <m/>
    <m/>
    <n v="3903"/>
    <n v="71.101699999999994"/>
    <m/>
    <m/>
    <n v="0"/>
    <n v="71.101699999999994"/>
    <e v="#N/A"/>
    <e v="#N/A"/>
    <e v="#N/A"/>
    <n v="3062.6394008521502"/>
    <n v="3062.6394008521502"/>
    <n v="3062.6394008521502"/>
    <n v="222551.79646192293"/>
    <e v="#N/A"/>
  </r>
  <r>
    <s v="Mount Medical CentreFeltham and BedfontHounslowE85035Feb11"/>
    <x v="174"/>
    <x v="22"/>
    <x v="4"/>
    <x v="175"/>
    <s v="E85035"/>
    <x v="3"/>
    <n v="11"/>
    <n v="6805.8653352270003"/>
    <n v="365"/>
    <n v="4"/>
    <n v="7.2635000000000005"/>
    <n v="7.9600000000000004E-2"/>
    <m/>
    <m/>
    <m/>
    <m/>
    <n v="14861"/>
    <n v="266.01190000000003"/>
    <m/>
    <m/>
    <n v="15230"/>
    <n v="273.35500000000002"/>
    <m/>
    <m/>
    <n v="0"/>
    <n v="273.35500000000002"/>
    <e v="#N/A"/>
    <e v="#N/A"/>
    <e v="#N/A"/>
    <n v="3062.6394008521502"/>
    <n v="3062.6394008521502"/>
    <n v="3062.6394008521502"/>
    <n v="222551.79646192293"/>
    <e v="#N/A"/>
  </r>
  <r>
    <s v="Mount Medical CentreFeltham and BedfontHounslowE85035Jan10"/>
    <x v="174"/>
    <x v="22"/>
    <x v="4"/>
    <x v="175"/>
    <s v="E85035"/>
    <x v="4"/>
    <n v="10"/>
    <n v="6805.8653352270003"/>
    <n v="361"/>
    <n v="0"/>
    <n v="7.1839000000000004"/>
    <n v="0"/>
    <m/>
    <m/>
    <m/>
    <m/>
    <n v="6691"/>
    <n v="119.7689"/>
    <m/>
    <m/>
    <n v="7052"/>
    <n v="126.9528"/>
    <m/>
    <m/>
    <n v="0"/>
    <n v="126.9528"/>
    <e v="#N/A"/>
    <e v="#N/A"/>
    <e v="#N/A"/>
    <n v="3062.6394008521502"/>
    <n v="3062.6394008521502"/>
    <n v="3062.6394008521502"/>
    <n v="222551.79646192293"/>
    <e v="#N/A"/>
  </r>
  <r>
    <s v="Mount Medical CentreFeltham and BedfontHounslowE85035Jul4"/>
    <x v="174"/>
    <x v="22"/>
    <x v="4"/>
    <x v="175"/>
    <s v="E85035"/>
    <x v="5"/>
    <n v="4"/>
    <n v="6805.8653352270003"/>
    <n v="274"/>
    <n v="2"/>
    <n v="5.069"/>
    <n v="3.6999999999999998E-2"/>
    <n v="616"/>
    <n v="0"/>
    <n v="12.2584"/>
    <n v="0"/>
    <n v="6135"/>
    <n v="109.8165"/>
    <n v="4454"/>
    <n v="97.988"/>
    <n v="6411"/>
    <n v="114.9225"/>
    <n v="5070"/>
    <n v="110.24639999999999"/>
    <n v="0"/>
    <n v="114.9225"/>
    <n v="110.24639999999999"/>
    <n v="-4.6761000000000053"/>
    <e v="#N/A"/>
    <n v="3062.6394008521502"/>
    <n v="3062.6394008521502"/>
    <n v="3062.6394008521502"/>
    <n v="222551.79646192293"/>
    <e v="#N/A"/>
  </r>
  <r>
    <s v="Mount Medical CentreFeltham and BedfontHounslowE85035Jun3"/>
    <x v="174"/>
    <x v="22"/>
    <x v="4"/>
    <x v="175"/>
    <s v="E85035"/>
    <x v="6"/>
    <n v="3"/>
    <n v="6805.8653352270003"/>
    <n v="267"/>
    <n v="0"/>
    <n v="4.9394999999999998"/>
    <n v="0"/>
    <n v="556"/>
    <n v="0"/>
    <n v="11.064400000000001"/>
    <n v="0"/>
    <n v="3303"/>
    <n v="59.123699999999999"/>
    <n v="3459"/>
    <n v="76.097999999999999"/>
    <n v="3570"/>
    <n v="64.063199999999995"/>
    <n v="4015"/>
    <n v="87.162400000000005"/>
    <n v="0"/>
    <n v="64.063199999999995"/>
    <n v="87.162400000000005"/>
    <n v="23.09920000000001"/>
    <e v="#N/A"/>
    <n v="3062.6394008521502"/>
    <n v="3062.6394008521502"/>
    <n v="3062.6394008521502"/>
    <n v="222551.79646192293"/>
    <e v="#N/A"/>
  </r>
  <r>
    <s v="Mount Medical CentreFeltham and BedfontHounslowE85035Mar12"/>
    <x v="174"/>
    <x v="22"/>
    <x v="4"/>
    <x v="175"/>
    <s v="E85035"/>
    <x v="7"/>
    <n v="12"/>
    <n v="6805.8653352270003"/>
    <n v="311"/>
    <n v="0"/>
    <n v="6.1889000000000003"/>
    <n v="0"/>
    <m/>
    <m/>
    <m/>
    <m/>
    <n v="3915"/>
    <n v="70.078500000000005"/>
    <m/>
    <m/>
    <n v="4226"/>
    <n v="76.267400000000009"/>
    <m/>
    <m/>
    <n v="0"/>
    <n v="76.267400000000009"/>
    <e v="#N/A"/>
    <e v="#N/A"/>
    <e v="#N/A"/>
    <n v="3062.6394008521502"/>
    <n v="3062.6394008521502"/>
    <n v="3062.6394008521502"/>
    <n v="222551.79646192293"/>
    <e v="#N/A"/>
  </r>
  <r>
    <s v="Mount Medical CentreFeltham and BedfontHounslowE85035May2"/>
    <x v="174"/>
    <x v="22"/>
    <x v="4"/>
    <x v="175"/>
    <s v="E85035"/>
    <x v="8"/>
    <n v="2"/>
    <n v="6805.8653352270003"/>
    <n v="294"/>
    <n v="0"/>
    <n v="5.4390000000000001"/>
    <n v="0"/>
    <n v="533"/>
    <n v="0"/>
    <n v="10.6067"/>
    <n v="0"/>
    <n v="22673"/>
    <n v="405.8467"/>
    <n v="3937"/>
    <n v="86.614000000000004"/>
    <n v="22967"/>
    <n v="411.28570000000002"/>
    <n v="4470"/>
    <n v="97.220700000000008"/>
    <n v="0"/>
    <n v="411.28570000000002"/>
    <n v="97.220700000000008"/>
    <n v="-314.065"/>
    <e v="#N/A"/>
    <n v="3062.6394008521502"/>
    <n v="3062.6394008521502"/>
    <n v="3062.6394008521502"/>
    <n v="222551.79646192293"/>
    <e v="#N/A"/>
  </r>
  <r>
    <s v="Mount Medical CentreFeltham and BedfontHounslowE85035Nov8"/>
    <x v="174"/>
    <x v="22"/>
    <x v="4"/>
    <x v="175"/>
    <s v="E85035"/>
    <x v="9"/>
    <n v="8"/>
    <n v="6805.8653352270003"/>
    <n v="531"/>
    <n v="0"/>
    <n v="10.5669"/>
    <n v="0"/>
    <m/>
    <m/>
    <m/>
    <m/>
    <n v="5023"/>
    <n v="89.911699999999996"/>
    <m/>
    <m/>
    <n v="5554"/>
    <n v="100.4786"/>
    <m/>
    <m/>
    <n v="0"/>
    <n v="100.4786"/>
    <e v="#N/A"/>
    <e v="#N/A"/>
    <e v="#N/A"/>
    <n v="3062.6394008521502"/>
    <n v="3062.6394008521502"/>
    <n v="3062.6394008521502"/>
    <n v="222551.79646192293"/>
    <e v="#N/A"/>
  </r>
  <r>
    <s v="Mount Medical CentreFeltham and BedfontHounslowE85035Oct7"/>
    <x v="174"/>
    <x v="22"/>
    <x v="4"/>
    <x v="175"/>
    <s v="E85035"/>
    <x v="10"/>
    <n v="7"/>
    <n v="6805.8653352270003"/>
    <n v="632"/>
    <n v="0"/>
    <n v="12.5768"/>
    <n v="0"/>
    <n v="0"/>
    <n v="0"/>
    <n v="0"/>
    <n v="0"/>
    <n v="6293"/>
    <n v="112.6447"/>
    <n v="30274"/>
    <n v="666.02800000000002"/>
    <n v="6925"/>
    <n v="125.22150000000001"/>
    <n v="30274"/>
    <n v="666.02800000000002"/>
    <n v="0"/>
    <n v="125.22150000000001"/>
    <n v="666.02800000000002"/>
    <n v="540.80650000000003"/>
    <e v="#N/A"/>
    <n v="3062.6394008521502"/>
    <n v="3062.6394008521502"/>
    <n v="3062.6394008521502"/>
    <n v="222551.79646192293"/>
    <e v="#N/A"/>
  </r>
  <r>
    <s v="Mount Medical CentreFeltham and BedfontHounslowE85035Sep6"/>
    <x v="174"/>
    <x v="22"/>
    <x v="4"/>
    <x v="175"/>
    <s v="E85035"/>
    <x v="11"/>
    <n v="6"/>
    <n v="6805.8653352270003"/>
    <n v="393"/>
    <n v="0"/>
    <n v="7.8207000000000004"/>
    <n v="0"/>
    <n v="701"/>
    <n v="0"/>
    <n v="15.772499999999999"/>
    <n v="0"/>
    <n v="29639"/>
    <n v="530.53809999999999"/>
    <n v="7465"/>
    <n v="164.23"/>
    <n v="30032"/>
    <n v="538.35879999999997"/>
    <n v="8166"/>
    <n v="180.0025"/>
    <n v="0"/>
    <n v="538.35879999999997"/>
    <n v="180.0025"/>
    <n v="-358.35629999999998"/>
    <e v="#N/A"/>
    <n v="3062.6394008521502"/>
    <n v="3062.6394008521502"/>
    <n v="3062.6394008521502"/>
    <n v="222551.79646192293"/>
    <e v="#N/A"/>
  </r>
  <r>
    <s v="MOUNTWOOD SURGERYNorth ConnectHillingdonE86001Apr1"/>
    <x v="175"/>
    <x v="2"/>
    <x v="1"/>
    <x v="176"/>
    <s v="E86001"/>
    <x v="0"/>
    <n v="1"/>
    <n v="11223.648358304699"/>
    <n v="46664"/>
    <n v="867"/>
    <n v="863.28399999999999"/>
    <n v="16.0395"/>
    <n v="34229"/>
    <n v="1444"/>
    <n v="681.15710000000001"/>
    <n v="28.735600000000002"/>
    <n v="0"/>
    <n v="0"/>
    <n v="0"/>
    <n v="0"/>
    <n v="47531"/>
    <n v="879.32349999999997"/>
    <n v="35673"/>
    <n v="709.89269999999999"/>
    <n v="0"/>
    <n v="879.32349999999997"/>
    <n v="709.89269999999999"/>
    <n v="-169.43079999999998"/>
    <n v="709.89269999999999"/>
    <n v="5050.6417612371151"/>
    <n v="5050.6417612371151"/>
    <n v="5050.6417612371151"/>
    <n v="367013.30131656368"/>
    <n v="0"/>
  </r>
  <r>
    <s v="MOUNTWOOD SURGERYNorth ConnectHillingdonE86001Aug5"/>
    <x v="175"/>
    <x v="2"/>
    <x v="1"/>
    <x v="176"/>
    <s v="E86001"/>
    <x v="1"/>
    <n v="5"/>
    <n v="11223.648358304699"/>
    <n v="34190"/>
    <n v="2272"/>
    <n v="632.51499999999999"/>
    <n v="42.031999999999996"/>
    <n v="20751"/>
    <n v="4018"/>
    <n v="412.94490000000002"/>
    <n v="79.958200000000005"/>
    <n v="0"/>
    <n v="0"/>
    <n v="0"/>
    <n v="0"/>
    <n v="36462"/>
    <n v="674.54700000000003"/>
    <n v="24769"/>
    <n v="492.90309999999999"/>
    <n v="0"/>
    <n v="674.54700000000003"/>
    <n v="492.90309999999999"/>
    <n v="-181.64390000000003"/>
    <n v="1202.7957999999999"/>
    <n v="5050.6417612371151"/>
    <n v="5050.6417612371151"/>
    <n v="5050.6417612371151"/>
    <n v="367013.30131656368"/>
    <n v="0"/>
  </r>
  <r>
    <s v="MOUNTWOOD SURGERYNorth ConnectHillingdonE86001Dec9"/>
    <x v="175"/>
    <x v="2"/>
    <x v="1"/>
    <x v="176"/>
    <s v="E86001"/>
    <x v="2"/>
    <n v="9"/>
    <n v="11223.648358304699"/>
    <n v="10954"/>
    <n v="7535"/>
    <n v="217.9846"/>
    <n v="149.94650000000001"/>
    <m/>
    <m/>
    <m/>
    <m/>
    <n v="0"/>
    <n v="0"/>
    <m/>
    <m/>
    <n v="18489"/>
    <n v="367.93110000000001"/>
    <m/>
    <m/>
    <n v="0"/>
    <n v="367.93110000000001"/>
    <e v="#N/A"/>
    <e v="#N/A"/>
    <e v="#N/A"/>
    <n v="5050.6417612371151"/>
    <n v="5050.6417612371151"/>
    <n v="5050.6417612371151"/>
    <n v="367013.30131656368"/>
    <e v="#N/A"/>
  </r>
  <r>
    <s v="MOUNTWOOD SURGERYNorth ConnectHillingdonE86001Feb11"/>
    <x v="175"/>
    <x v="2"/>
    <x v="1"/>
    <x v="176"/>
    <s v="E86001"/>
    <x v="3"/>
    <n v="11"/>
    <n v="11223.648358304699"/>
    <n v="17639"/>
    <n v="2352"/>
    <n v="351.01609999999999"/>
    <n v="46.8048"/>
    <m/>
    <m/>
    <m/>
    <m/>
    <n v="0"/>
    <n v="0"/>
    <m/>
    <m/>
    <n v="19991"/>
    <n v="397.82089999999999"/>
    <m/>
    <m/>
    <n v="0"/>
    <n v="397.82089999999999"/>
    <e v="#N/A"/>
    <e v="#N/A"/>
    <e v="#N/A"/>
    <n v="5050.6417612371151"/>
    <n v="5050.6417612371151"/>
    <n v="5050.6417612371151"/>
    <n v="367013.30131656368"/>
    <e v="#N/A"/>
  </r>
  <r>
    <s v="MOUNTWOOD SURGERYNorth ConnectHillingdonE86001Jan10"/>
    <x v="175"/>
    <x v="2"/>
    <x v="1"/>
    <x v="176"/>
    <s v="E86001"/>
    <x v="4"/>
    <n v="10"/>
    <n v="11223.648358304699"/>
    <n v="17031"/>
    <n v="2088"/>
    <n v="338.9169"/>
    <n v="41.551200000000001"/>
    <m/>
    <m/>
    <m/>
    <m/>
    <n v="0"/>
    <n v="0"/>
    <m/>
    <m/>
    <n v="19119"/>
    <n v="380.46809999999999"/>
    <m/>
    <m/>
    <n v="0"/>
    <n v="380.46809999999999"/>
    <e v="#N/A"/>
    <e v="#N/A"/>
    <e v="#N/A"/>
    <n v="5050.6417612371151"/>
    <n v="5050.6417612371151"/>
    <n v="5050.6417612371151"/>
    <n v="367013.30131656368"/>
    <e v="#N/A"/>
  </r>
  <r>
    <s v="MOUNTWOOD SURGERYNorth ConnectHillingdonE86001Jul4"/>
    <x v="175"/>
    <x v="2"/>
    <x v="1"/>
    <x v="176"/>
    <s v="E86001"/>
    <x v="5"/>
    <n v="4"/>
    <n v="11223.648358304699"/>
    <n v="16818"/>
    <n v="3058"/>
    <n v="311.13299999999998"/>
    <n v="56.573"/>
    <n v="13760"/>
    <n v="1986"/>
    <n v="273.82400000000001"/>
    <n v="39.5214"/>
    <n v="8"/>
    <n v="0.14319999999999999"/>
    <n v="0"/>
    <n v="0"/>
    <n v="19884"/>
    <n v="367.84919999999994"/>
    <n v="15746"/>
    <n v="313.34540000000004"/>
    <n v="0"/>
    <n v="367.84919999999994"/>
    <n v="313.34540000000004"/>
    <n v="-54.503799999999899"/>
    <e v="#N/A"/>
    <n v="5050.6417612371151"/>
    <n v="5050.6417612371151"/>
    <n v="5050.6417612371151"/>
    <n v="367013.30131656368"/>
    <e v="#N/A"/>
  </r>
  <r>
    <s v="MOUNTWOOD SURGERYNorth ConnectHillingdonE86001Jun3"/>
    <x v="175"/>
    <x v="2"/>
    <x v="1"/>
    <x v="176"/>
    <s v="E86001"/>
    <x v="6"/>
    <n v="3"/>
    <n v="11223.648358304699"/>
    <n v="14248"/>
    <n v="1697"/>
    <n v="263.58799999999997"/>
    <n v="31.394499999999997"/>
    <n v="16156"/>
    <n v="3333"/>
    <n v="321.50440000000003"/>
    <n v="66.326700000000002"/>
    <n v="0"/>
    <n v="0"/>
    <n v="0"/>
    <n v="0"/>
    <n v="15945"/>
    <n v="294.98249999999996"/>
    <n v="19489"/>
    <n v="387.83110000000005"/>
    <n v="0"/>
    <n v="294.98249999999996"/>
    <n v="387.83110000000005"/>
    <n v="92.84860000000009"/>
    <e v="#N/A"/>
    <n v="5050.6417612371151"/>
    <n v="5050.6417612371151"/>
    <n v="5050.6417612371151"/>
    <n v="367013.30131656368"/>
    <e v="#N/A"/>
  </r>
  <r>
    <s v="MOUNTWOOD SURGERYNorth ConnectHillingdonE86001Mar12"/>
    <x v="175"/>
    <x v="2"/>
    <x v="1"/>
    <x v="176"/>
    <s v="E86001"/>
    <x v="7"/>
    <n v="12"/>
    <n v="11223.648358304699"/>
    <n v="34241"/>
    <n v="2081"/>
    <n v="681.39589999999998"/>
    <n v="41.411900000000003"/>
    <m/>
    <m/>
    <m/>
    <m/>
    <n v="0"/>
    <n v="0"/>
    <m/>
    <m/>
    <n v="36322"/>
    <n v="722.80780000000004"/>
    <m/>
    <m/>
    <n v="0"/>
    <n v="722.80780000000004"/>
    <e v="#N/A"/>
    <e v="#N/A"/>
    <e v="#N/A"/>
    <n v="5050.6417612371151"/>
    <n v="5050.6417612371151"/>
    <n v="5050.6417612371151"/>
    <n v="367013.30131656368"/>
    <e v="#N/A"/>
  </r>
  <r>
    <s v="MOUNTWOOD SURGERYNorth ConnectHillingdonE86001May2"/>
    <x v="175"/>
    <x v="2"/>
    <x v="1"/>
    <x v="176"/>
    <s v="E86001"/>
    <x v="8"/>
    <n v="2"/>
    <n v="11223.648358304699"/>
    <n v="14332"/>
    <n v="1097"/>
    <n v="265.142"/>
    <n v="20.294499999999999"/>
    <n v="12709"/>
    <n v="2230"/>
    <n v="252.90910000000002"/>
    <n v="44.377000000000002"/>
    <n v="0"/>
    <n v="0"/>
    <n v="0"/>
    <n v="0"/>
    <n v="15429"/>
    <n v="285.43650000000002"/>
    <n v="14939"/>
    <n v="297.28610000000003"/>
    <n v="0"/>
    <n v="285.43650000000002"/>
    <n v="297.28610000000003"/>
    <n v="11.849600000000009"/>
    <e v="#N/A"/>
    <n v="5050.6417612371151"/>
    <n v="5050.6417612371151"/>
    <n v="5050.6417612371151"/>
    <n v="367013.30131656368"/>
    <e v="#N/A"/>
  </r>
  <r>
    <s v="MOUNTWOOD SURGERYNorth ConnectHillingdonE86001Nov8"/>
    <x v="175"/>
    <x v="2"/>
    <x v="1"/>
    <x v="176"/>
    <s v="E86001"/>
    <x v="9"/>
    <n v="8"/>
    <n v="11223.648358304699"/>
    <n v="13589"/>
    <n v="3804"/>
    <n v="270.42110000000002"/>
    <n v="75.699600000000004"/>
    <m/>
    <m/>
    <m/>
    <m/>
    <n v="0"/>
    <n v="0"/>
    <m/>
    <m/>
    <n v="17393"/>
    <n v="346.12070000000006"/>
    <m/>
    <m/>
    <n v="0"/>
    <n v="346.12070000000006"/>
    <e v="#N/A"/>
    <e v="#N/A"/>
    <e v="#N/A"/>
    <n v="5050.6417612371151"/>
    <n v="5050.6417612371151"/>
    <n v="5050.6417612371151"/>
    <n v="367013.30131656368"/>
    <e v="#N/A"/>
  </r>
  <r>
    <s v="MOUNTWOOD SURGERYNorth ConnectHillingdonE86001Oct7"/>
    <x v="175"/>
    <x v="2"/>
    <x v="1"/>
    <x v="176"/>
    <s v="E86001"/>
    <x v="10"/>
    <n v="7"/>
    <n v="11223.648358304699"/>
    <n v="36763"/>
    <n v="2864"/>
    <n v="731.58370000000002"/>
    <n v="56.993600000000001"/>
    <n v="0"/>
    <n v="12713"/>
    <n v="0"/>
    <n v="286.04249999999996"/>
    <n v="0"/>
    <n v="0"/>
    <n v="0"/>
    <n v="0"/>
    <n v="39627"/>
    <n v="788.57730000000004"/>
    <n v="12713"/>
    <n v="286.04249999999996"/>
    <n v="0"/>
    <n v="788.57730000000004"/>
    <n v="286.04249999999996"/>
    <n v="-502.53480000000008"/>
    <e v="#N/A"/>
    <n v="5050.6417612371151"/>
    <n v="5050.6417612371151"/>
    <n v="5050.6417612371151"/>
    <n v="367013.30131656368"/>
    <e v="#N/A"/>
  </r>
  <r>
    <s v="MOUNTWOOD SURGERYNorth ConnectHillingdonE86001Sep6"/>
    <x v="175"/>
    <x v="2"/>
    <x v="1"/>
    <x v="176"/>
    <s v="E86001"/>
    <x v="11"/>
    <n v="6"/>
    <n v="11223.648358304699"/>
    <n v="18654"/>
    <n v="3373"/>
    <n v="371.21460000000002"/>
    <n v="67.122700000000009"/>
    <n v="21580"/>
    <n v="10784"/>
    <n v="485.54999999999995"/>
    <n v="242.64"/>
    <n v="0"/>
    <n v="0"/>
    <n v="0"/>
    <n v="0"/>
    <n v="22027"/>
    <n v="438.33730000000003"/>
    <n v="32364"/>
    <n v="728.18999999999994"/>
    <n v="0"/>
    <n v="438.33730000000003"/>
    <n v="728.18999999999994"/>
    <n v="289.85269999999991"/>
    <e v="#N/A"/>
    <n v="5050.6417612371151"/>
    <n v="5050.6417612371151"/>
    <n v="5050.6417612371151"/>
    <n v="367013.30131656368"/>
    <e v="#N/A"/>
  </r>
  <r>
    <s v="NEASDEN MEDICAL CENTREK&amp;W NorthBrentE84665Apr1"/>
    <x v="176"/>
    <x v="15"/>
    <x v="3"/>
    <x v="177"/>
    <s v="E84665"/>
    <x v="0"/>
    <n v="1"/>
    <n v="9002.6063759253193"/>
    <n v="33714"/>
    <n v="1"/>
    <n v="623.70899999999995"/>
    <n v="1.8499999999999999E-2"/>
    <n v="8826"/>
    <n v="524"/>
    <n v="175.63740000000001"/>
    <n v="10.4276"/>
    <n v="0"/>
    <n v="0"/>
    <n v="0"/>
    <n v="0"/>
    <n v="33715"/>
    <n v="623.72749999999996"/>
    <n v="9350"/>
    <n v="186.06500000000003"/>
    <n v="0"/>
    <n v="623.72749999999996"/>
    <n v="186.06500000000003"/>
    <n v="-437.66249999999991"/>
    <n v="186.06500000000003"/>
    <n v="4051.1728691663939"/>
    <n v="4051.1728691663939"/>
    <n v="4051.1728691663939"/>
    <n v="294385.22849275795"/>
    <n v="0"/>
  </r>
  <r>
    <s v="NEASDEN MEDICAL CENTREK&amp;W NorthBrentE84665Aug5"/>
    <x v="176"/>
    <x v="15"/>
    <x v="3"/>
    <x v="177"/>
    <s v="E84665"/>
    <x v="1"/>
    <n v="5"/>
    <n v="9002.6063759253193"/>
    <n v="6857"/>
    <n v="0"/>
    <n v="126.85449999999999"/>
    <n v="0"/>
    <n v="9281"/>
    <n v="371"/>
    <n v="184.6919"/>
    <n v="7.3829000000000002"/>
    <n v="0"/>
    <n v="0"/>
    <n v="0"/>
    <n v="0"/>
    <n v="6857"/>
    <n v="126.85449999999999"/>
    <n v="9652"/>
    <n v="192.07480000000001"/>
    <n v="0"/>
    <n v="126.85449999999999"/>
    <n v="192.07480000000001"/>
    <n v="65.220300000000023"/>
    <n v="378.13980000000004"/>
    <n v="4051.1728691663939"/>
    <n v="4051.1728691663939"/>
    <n v="4051.1728691663939"/>
    <n v="294385.22849275795"/>
    <n v="0"/>
  </r>
  <r>
    <s v="NEASDEN MEDICAL CENTREK&amp;W NorthBrentE84665Dec9"/>
    <x v="176"/>
    <x v="15"/>
    <x v="3"/>
    <x v="177"/>
    <s v="E84665"/>
    <x v="2"/>
    <n v="9"/>
    <n v="9002.6063759253193"/>
    <n v="10610"/>
    <n v="581"/>
    <n v="211.13900000000001"/>
    <n v="11.561900000000001"/>
    <m/>
    <m/>
    <m/>
    <m/>
    <n v="0"/>
    <n v="0"/>
    <m/>
    <m/>
    <n v="11191"/>
    <n v="222.70090000000002"/>
    <m/>
    <m/>
    <n v="0"/>
    <n v="222.70090000000002"/>
    <e v="#N/A"/>
    <e v="#N/A"/>
    <e v="#N/A"/>
    <n v="4051.1728691663939"/>
    <n v="4051.1728691663939"/>
    <n v="4051.1728691663939"/>
    <n v="294385.22849275795"/>
    <e v="#N/A"/>
  </r>
  <r>
    <s v="NEASDEN MEDICAL CENTREK&amp;W NorthBrentE84665Feb11"/>
    <x v="176"/>
    <x v="15"/>
    <x v="3"/>
    <x v="177"/>
    <s v="E84665"/>
    <x v="3"/>
    <n v="11"/>
    <n v="9002.6063759253193"/>
    <n v="12698"/>
    <n v="417"/>
    <n v="252.6902"/>
    <n v="8.2983000000000011"/>
    <m/>
    <m/>
    <m/>
    <m/>
    <n v="0"/>
    <n v="0"/>
    <m/>
    <m/>
    <n v="13115"/>
    <n v="260.98849999999999"/>
    <m/>
    <m/>
    <n v="0"/>
    <n v="260.98849999999999"/>
    <e v="#N/A"/>
    <e v="#N/A"/>
    <e v="#N/A"/>
    <n v="4051.1728691663939"/>
    <n v="4051.1728691663939"/>
    <n v="4051.1728691663939"/>
    <n v="294385.22849275795"/>
    <e v="#N/A"/>
  </r>
  <r>
    <s v="NEASDEN MEDICAL CENTREK&amp;W NorthBrentE84665Jan10"/>
    <x v="176"/>
    <x v="15"/>
    <x v="3"/>
    <x v="177"/>
    <s v="E84665"/>
    <x v="4"/>
    <n v="10"/>
    <n v="9002.6063759253193"/>
    <n v="15134"/>
    <n v="389"/>
    <n v="301.16660000000002"/>
    <n v="7.7411000000000003"/>
    <m/>
    <m/>
    <m/>
    <m/>
    <n v="0"/>
    <n v="0"/>
    <m/>
    <m/>
    <n v="15523"/>
    <n v="308.90770000000003"/>
    <m/>
    <m/>
    <n v="0"/>
    <n v="308.90770000000003"/>
    <e v="#N/A"/>
    <e v="#N/A"/>
    <e v="#N/A"/>
    <n v="4051.1728691663939"/>
    <n v="4051.1728691663939"/>
    <n v="4051.1728691663939"/>
    <n v="294385.22849275795"/>
    <e v="#N/A"/>
  </r>
  <r>
    <s v="NEASDEN MEDICAL CENTREK&amp;W NorthBrentE84665Jul4"/>
    <x v="176"/>
    <x v="15"/>
    <x v="3"/>
    <x v="177"/>
    <s v="E84665"/>
    <x v="5"/>
    <n v="4"/>
    <n v="9002.6063759253193"/>
    <n v="8147"/>
    <n v="0"/>
    <n v="150.71949999999998"/>
    <n v="0"/>
    <n v="8846"/>
    <n v="420"/>
    <n v="176.03540000000001"/>
    <n v="8.3580000000000005"/>
    <n v="0"/>
    <n v="0"/>
    <n v="0"/>
    <n v="0"/>
    <n v="8147"/>
    <n v="150.71949999999998"/>
    <n v="9266"/>
    <n v="184.39340000000001"/>
    <n v="0"/>
    <n v="150.71949999999998"/>
    <n v="184.39340000000001"/>
    <n v="33.673900000000032"/>
    <e v="#N/A"/>
    <n v="4051.1728691663939"/>
    <n v="4051.1728691663939"/>
    <n v="4051.1728691663939"/>
    <n v="294385.22849275795"/>
    <e v="#N/A"/>
  </r>
  <r>
    <s v="NEASDEN MEDICAL CENTREK&amp;W NorthBrentE84665Jun3"/>
    <x v="176"/>
    <x v="15"/>
    <x v="3"/>
    <x v="177"/>
    <s v="E84665"/>
    <x v="6"/>
    <n v="3"/>
    <n v="9002.6063759253193"/>
    <n v="12613"/>
    <n v="0"/>
    <n v="233.34049999999999"/>
    <n v="0"/>
    <n v="9610"/>
    <n v="586"/>
    <n v="191.239"/>
    <n v="11.6614"/>
    <n v="0"/>
    <n v="0"/>
    <n v="0"/>
    <n v="0"/>
    <n v="12613"/>
    <n v="233.34049999999999"/>
    <n v="10196"/>
    <n v="202.90039999999999"/>
    <n v="0"/>
    <n v="233.34049999999999"/>
    <n v="202.90039999999999"/>
    <n v="-30.440100000000001"/>
    <e v="#N/A"/>
    <n v="4051.1728691663939"/>
    <n v="4051.1728691663939"/>
    <n v="4051.1728691663939"/>
    <n v="294385.22849275795"/>
    <e v="#N/A"/>
  </r>
  <r>
    <s v="NEASDEN MEDICAL CENTREK&amp;W NorthBrentE84665Mar12"/>
    <x v="176"/>
    <x v="15"/>
    <x v="3"/>
    <x v="177"/>
    <s v="E84665"/>
    <x v="7"/>
    <n v="12"/>
    <n v="9002.6063759253193"/>
    <n v="10188"/>
    <n v="528"/>
    <n v="202.74120000000002"/>
    <n v="10.507200000000001"/>
    <m/>
    <m/>
    <m/>
    <m/>
    <n v="0"/>
    <n v="0"/>
    <m/>
    <m/>
    <n v="10716"/>
    <n v="213.24840000000003"/>
    <m/>
    <m/>
    <n v="0"/>
    <n v="213.24840000000003"/>
    <e v="#N/A"/>
    <e v="#N/A"/>
    <e v="#N/A"/>
    <n v="4051.1728691663939"/>
    <n v="4051.1728691663939"/>
    <n v="4051.1728691663939"/>
    <n v="294385.22849275795"/>
    <e v="#N/A"/>
  </r>
  <r>
    <s v="NEASDEN MEDICAL CENTREK&amp;W NorthBrentE84665May2"/>
    <x v="176"/>
    <x v="15"/>
    <x v="3"/>
    <x v="177"/>
    <s v="E84665"/>
    <x v="8"/>
    <n v="2"/>
    <n v="9002.6063759253193"/>
    <n v="7335"/>
    <n v="0"/>
    <n v="135.69749999999999"/>
    <n v="0"/>
    <n v="8303"/>
    <n v="421"/>
    <n v="165.22970000000001"/>
    <n v="8.3779000000000003"/>
    <n v="0"/>
    <n v="0"/>
    <n v="0"/>
    <n v="0"/>
    <n v="7335"/>
    <n v="135.69749999999999"/>
    <n v="8724"/>
    <n v="173.60760000000002"/>
    <n v="0"/>
    <n v="135.69749999999999"/>
    <n v="173.60760000000002"/>
    <n v="37.910100000000028"/>
    <e v="#N/A"/>
    <n v="4051.1728691663939"/>
    <n v="4051.1728691663939"/>
    <n v="4051.1728691663939"/>
    <n v="294385.22849275795"/>
    <e v="#N/A"/>
  </r>
  <r>
    <s v="NEASDEN MEDICAL CENTREK&amp;W NorthBrentE84665Nov8"/>
    <x v="176"/>
    <x v="15"/>
    <x v="3"/>
    <x v="177"/>
    <s v="E84665"/>
    <x v="9"/>
    <n v="8"/>
    <n v="9002.6063759253193"/>
    <n v="15201"/>
    <n v="2097"/>
    <n v="302.49990000000003"/>
    <n v="41.7303"/>
    <m/>
    <m/>
    <m/>
    <m/>
    <n v="0"/>
    <n v="0"/>
    <m/>
    <m/>
    <n v="17298"/>
    <n v="344.23020000000002"/>
    <m/>
    <m/>
    <n v="0"/>
    <n v="344.23020000000002"/>
    <e v="#N/A"/>
    <e v="#N/A"/>
    <e v="#N/A"/>
    <n v="4051.1728691663939"/>
    <n v="4051.1728691663939"/>
    <n v="4051.1728691663939"/>
    <n v="294385.22849275795"/>
    <e v="#N/A"/>
  </r>
  <r>
    <s v="NEASDEN MEDICAL CENTREK&amp;W NorthBrentE84665Oct7"/>
    <x v="176"/>
    <x v="15"/>
    <x v="3"/>
    <x v="177"/>
    <s v="E84665"/>
    <x v="10"/>
    <n v="7"/>
    <n v="9002.6063759253193"/>
    <n v="10656"/>
    <n v="6900"/>
    <n v="212.05440000000002"/>
    <n v="137.31"/>
    <n v="0"/>
    <n v="2162"/>
    <n v="0"/>
    <n v="48.644999999999996"/>
    <n v="0"/>
    <n v="0"/>
    <n v="0"/>
    <n v="0"/>
    <n v="17556"/>
    <n v="349.36440000000005"/>
    <n v="2162"/>
    <n v="48.644999999999996"/>
    <n v="0"/>
    <n v="349.36440000000005"/>
    <n v="48.644999999999996"/>
    <n v="-300.71940000000006"/>
    <e v="#N/A"/>
    <n v="4051.1728691663939"/>
    <n v="4051.1728691663939"/>
    <n v="4051.1728691663939"/>
    <n v="294385.22849275795"/>
    <e v="#N/A"/>
  </r>
  <r>
    <s v="NEASDEN MEDICAL CENTREK&amp;W NorthBrentE84665Sep6"/>
    <x v="176"/>
    <x v="15"/>
    <x v="3"/>
    <x v="177"/>
    <s v="E84665"/>
    <x v="11"/>
    <n v="6"/>
    <n v="9002.6063759253193"/>
    <n v="15576"/>
    <n v="6095"/>
    <n v="309.9624"/>
    <n v="121.29050000000001"/>
    <n v="12263"/>
    <n v="2603"/>
    <n v="275.91750000000002"/>
    <n v="58.567499999999995"/>
    <n v="0"/>
    <n v="0"/>
    <n v="0"/>
    <n v="0"/>
    <n v="21671"/>
    <n v="431.25290000000001"/>
    <n v="14866"/>
    <n v="334.48500000000001"/>
    <n v="0"/>
    <n v="431.25290000000001"/>
    <n v="334.48500000000001"/>
    <n v="-96.767899999999997"/>
    <e v="#N/A"/>
    <n v="4051.1728691663939"/>
    <n v="4051.1728691663939"/>
    <n v="4051.1728691663939"/>
    <n v="294385.22849275795"/>
    <e v="#N/A"/>
  </r>
  <r>
    <s v="NEWTON MEDICAL CENTRERegents HealthCentral LondonE87681Apr1"/>
    <x v="177"/>
    <x v="31"/>
    <x v="7"/>
    <x v="178"/>
    <s v="E87681"/>
    <x v="0"/>
    <n v="1"/>
    <n v="13935.3013717868"/>
    <n v="4764"/>
    <n v="0"/>
    <n v="88.134"/>
    <n v="0"/>
    <n v="5312"/>
    <n v="21"/>
    <n v="105.70880000000001"/>
    <n v="0.41790000000000005"/>
    <n v="8759"/>
    <n v="156.7861"/>
    <n v="5422"/>
    <n v="119.28400000000001"/>
    <n v="13523"/>
    <n v="244.92009999999999"/>
    <n v="10755"/>
    <n v="225.41070000000002"/>
    <n v="0"/>
    <n v="244.92009999999999"/>
    <n v="225.41070000000002"/>
    <n v="-19.509399999999971"/>
    <n v="225.41070000000002"/>
    <n v="6270.8856173040604"/>
    <n v="6270.8856173040604"/>
    <n v="6270.8856173040604"/>
    <n v="455684.35485742841"/>
    <n v="0"/>
  </r>
  <r>
    <s v="NEWTON MEDICAL CENTRERegents HealthCentral LondonE87681Aug5"/>
    <x v="177"/>
    <x v="31"/>
    <x v="7"/>
    <x v="178"/>
    <s v="E87681"/>
    <x v="1"/>
    <n v="5"/>
    <n v="13935.3013717868"/>
    <n v="5033"/>
    <n v="0"/>
    <n v="93.110500000000002"/>
    <n v="0"/>
    <n v="8272"/>
    <n v="0"/>
    <n v="164.61280000000002"/>
    <n v="0"/>
    <n v="10990"/>
    <n v="196.721"/>
    <n v="12560"/>
    <n v="276.32"/>
    <n v="16023"/>
    <n v="289.83150000000001"/>
    <n v="20832"/>
    <n v="440.93280000000004"/>
    <n v="0"/>
    <n v="289.83150000000001"/>
    <n v="440.93280000000004"/>
    <n v="151.10130000000004"/>
    <n v="666.34350000000006"/>
    <n v="6270.8856173040604"/>
    <n v="6270.8856173040604"/>
    <n v="6270.8856173040604"/>
    <n v="455684.35485742841"/>
    <n v="0"/>
  </r>
  <r>
    <s v="NEWTON MEDICAL CENTRERegents HealthCentral LondonE87681Dec9"/>
    <x v="177"/>
    <x v="31"/>
    <x v="7"/>
    <x v="178"/>
    <s v="E87681"/>
    <x v="2"/>
    <n v="9"/>
    <n v="13935.3013717868"/>
    <n v="3194"/>
    <n v="0"/>
    <n v="63.560600000000001"/>
    <n v="0"/>
    <m/>
    <m/>
    <m/>
    <m/>
    <n v="3831"/>
    <n v="68.5749"/>
    <m/>
    <m/>
    <n v="7025"/>
    <n v="132.13550000000001"/>
    <m/>
    <m/>
    <n v="0"/>
    <n v="132.13550000000001"/>
    <e v="#N/A"/>
    <e v="#N/A"/>
    <e v="#N/A"/>
    <n v="6270.8856173040604"/>
    <n v="6270.8856173040604"/>
    <n v="6270.8856173040604"/>
    <n v="455684.35485742841"/>
    <e v="#N/A"/>
  </r>
  <r>
    <s v="NEWTON MEDICAL CENTRERegents HealthCentral LondonE87681Feb11"/>
    <x v="177"/>
    <x v="31"/>
    <x v="7"/>
    <x v="178"/>
    <s v="E87681"/>
    <x v="3"/>
    <n v="11"/>
    <n v="13935.3013717868"/>
    <n v="4190"/>
    <n v="0"/>
    <n v="83.381"/>
    <n v="0"/>
    <m/>
    <m/>
    <m/>
    <m/>
    <n v="34821"/>
    <n v="623.29589999999996"/>
    <m/>
    <m/>
    <n v="39011"/>
    <n v="706.67689999999993"/>
    <m/>
    <m/>
    <n v="0"/>
    <n v="706.67689999999993"/>
    <e v="#N/A"/>
    <e v="#N/A"/>
    <e v="#N/A"/>
    <n v="6270.8856173040604"/>
    <n v="6270.8856173040604"/>
    <n v="6270.8856173040604"/>
    <n v="455684.35485742841"/>
    <e v="#N/A"/>
  </r>
  <r>
    <s v="NEWTON MEDICAL CENTRERegents HealthCentral LondonE87681Jan10"/>
    <x v="177"/>
    <x v="31"/>
    <x v="7"/>
    <x v="178"/>
    <s v="E87681"/>
    <x v="4"/>
    <n v="10"/>
    <n v="13935.3013717868"/>
    <n v="4994"/>
    <n v="0"/>
    <n v="99.380600000000001"/>
    <n v="0"/>
    <m/>
    <m/>
    <m/>
    <m/>
    <n v="10131"/>
    <n v="181.3449"/>
    <m/>
    <m/>
    <n v="15125"/>
    <n v="280.72550000000001"/>
    <m/>
    <m/>
    <n v="0"/>
    <n v="280.72550000000001"/>
    <e v="#N/A"/>
    <e v="#N/A"/>
    <e v="#N/A"/>
    <n v="6270.8856173040604"/>
    <n v="6270.8856173040604"/>
    <n v="6270.8856173040604"/>
    <n v="455684.35485742841"/>
    <e v="#N/A"/>
  </r>
  <r>
    <s v="NEWTON MEDICAL CENTRERegents HealthCentral LondonE87681Jul4"/>
    <x v="177"/>
    <x v="31"/>
    <x v="7"/>
    <x v="178"/>
    <s v="E87681"/>
    <x v="5"/>
    <n v="4"/>
    <n v="13935.3013717868"/>
    <n v="5203"/>
    <n v="0"/>
    <n v="96.255499999999998"/>
    <n v="0"/>
    <n v="5300"/>
    <n v="2"/>
    <n v="105.47"/>
    <n v="3.9800000000000002E-2"/>
    <n v="8330"/>
    <n v="149.107"/>
    <n v="11010"/>
    <n v="242.22"/>
    <n v="13533"/>
    <n v="245.36250000000001"/>
    <n v="16312"/>
    <n v="347.72980000000001"/>
    <n v="0"/>
    <n v="245.36250000000001"/>
    <n v="347.72980000000001"/>
    <n v="102.3673"/>
    <e v="#N/A"/>
    <n v="6270.8856173040604"/>
    <n v="6270.8856173040604"/>
    <n v="6270.8856173040604"/>
    <n v="455684.35485742841"/>
    <e v="#N/A"/>
  </r>
  <r>
    <s v="NEWTON MEDICAL CENTRERegents HealthCentral LondonE87681Jun3"/>
    <x v="177"/>
    <x v="31"/>
    <x v="7"/>
    <x v="178"/>
    <s v="E87681"/>
    <x v="6"/>
    <n v="3"/>
    <n v="13935.3013717868"/>
    <n v="5704"/>
    <n v="9"/>
    <n v="105.524"/>
    <n v="0.16649999999999998"/>
    <n v="4056"/>
    <n v="15"/>
    <n v="80.714399999999998"/>
    <n v="0.29849999999999999"/>
    <n v="8385"/>
    <n v="150.0915"/>
    <n v="7133"/>
    <n v="156.92599999999999"/>
    <n v="14098"/>
    <n v="255.78199999999998"/>
    <n v="11204"/>
    <n v="237.93889999999999"/>
    <n v="0"/>
    <n v="255.78199999999998"/>
    <n v="237.93889999999999"/>
    <n v="-17.843099999999993"/>
    <e v="#N/A"/>
    <n v="6270.8856173040604"/>
    <n v="6270.8856173040604"/>
    <n v="6270.8856173040604"/>
    <n v="455684.35485742841"/>
    <e v="#N/A"/>
  </r>
  <r>
    <s v="NEWTON MEDICAL CENTRERegents HealthCentral LondonE87681Mar12"/>
    <x v="177"/>
    <x v="31"/>
    <x v="7"/>
    <x v="178"/>
    <s v="E87681"/>
    <x v="7"/>
    <n v="12"/>
    <n v="13935.3013717868"/>
    <n v="7446"/>
    <n v="0"/>
    <n v="148.1754"/>
    <n v="0"/>
    <m/>
    <m/>
    <m/>
    <m/>
    <n v="10358"/>
    <n v="185.40819999999999"/>
    <m/>
    <m/>
    <n v="17804"/>
    <n v="333.58359999999999"/>
    <m/>
    <m/>
    <n v="0"/>
    <n v="333.58359999999999"/>
    <e v="#N/A"/>
    <e v="#N/A"/>
    <e v="#N/A"/>
    <n v="6270.8856173040604"/>
    <n v="6270.8856173040604"/>
    <n v="6270.8856173040604"/>
    <n v="455684.35485742841"/>
    <e v="#N/A"/>
  </r>
  <r>
    <s v="NEWTON MEDICAL CENTRERegents HealthCentral LondonE87681May2"/>
    <x v="177"/>
    <x v="31"/>
    <x v="7"/>
    <x v="178"/>
    <s v="E87681"/>
    <x v="8"/>
    <n v="2"/>
    <n v="13935.3013717868"/>
    <n v="5506"/>
    <n v="4"/>
    <n v="101.86099999999999"/>
    <n v="7.3999999999999996E-2"/>
    <n v="4266"/>
    <n v="7"/>
    <n v="84.8934"/>
    <n v="0.13930000000000001"/>
    <n v="9450"/>
    <n v="169.155"/>
    <n v="6447"/>
    <n v="141.834"/>
    <n v="14960"/>
    <n v="271.08999999999997"/>
    <n v="10720"/>
    <n v="226.86670000000001"/>
    <n v="0"/>
    <n v="271.08999999999997"/>
    <n v="226.86670000000001"/>
    <n v="-44.223299999999966"/>
    <e v="#N/A"/>
    <n v="6270.8856173040604"/>
    <n v="6270.8856173040604"/>
    <n v="6270.8856173040604"/>
    <n v="455684.35485742841"/>
    <e v="#N/A"/>
  </r>
  <r>
    <s v="NEWTON MEDICAL CENTRERegents HealthCentral LondonE87681Nov8"/>
    <x v="177"/>
    <x v="31"/>
    <x v="7"/>
    <x v="178"/>
    <s v="E87681"/>
    <x v="9"/>
    <n v="8"/>
    <n v="13935.3013717868"/>
    <n v="4686"/>
    <n v="0"/>
    <n v="93.251400000000004"/>
    <n v="0"/>
    <m/>
    <m/>
    <m/>
    <m/>
    <n v="9858"/>
    <n v="176.45820000000001"/>
    <m/>
    <m/>
    <n v="14544"/>
    <n v="269.70960000000002"/>
    <m/>
    <m/>
    <n v="0"/>
    <n v="269.70960000000002"/>
    <e v="#N/A"/>
    <e v="#N/A"/>
    <e v="#N/A"/>
    <n v="6270.8856173040604"/>
    <n v="6270.8856173040604"/>
    <n v="6270.8856173040604"/>
    <n v="455684.35485742841"/>
    <e v="#N/A"/>
  </r>
  <r>
    <s v="NEWTON MEDICAL CENTRERegents HealthCentral LondonE87681Oct7"/>
    <x v="177"/>
    <x v="31"/>
    <x v="7"/>
    <x v="178"/>
    <s v="E87681"/>
    <x v="10"/>
    <n v="7"/>
    <n v="13935.3013717868"/>
    <n v="5880"/>
    <n v="0"/>
    <n v="117.012"/>
    <n v="0"/>
    <n v="0"/>
    <n v="5"/>
    <n v="0"/>
    <n v="0.11249999999999999"/>
    <n v="10328"/>
    <n v="184.87119999999999"/>
    <n v="15456"/>
    <n v="340.03199999999998"/>
    <n v="16208"/>
    <n v="301.88319999999999"/>
    <n v="15461"/>
    <n v="340.14449999999999"/>
    <n v="0"/>
    <n v="301.88319999999999"/>
    <n v="340.14449999999999"/>
    <n v="38.261300000000006"/>
    <e v="#N/A"/>
    <n v="6270.8856173040604"/>
    <n v="6270.8856173040604"/>
    <n v="6270.8856173040604"/>
    <n v="455684.35485742841"/>
    <e v="#N/A"/>
  </r>
  <r>
    <s v="NEWTON MEDICAL CENTRERegents HealthCentral LondonE87681Sep6"/>
    <x v="177"/>
    <x v="31"/>
    <x v="7"/>
    <x v="178"/>
    <s v="E87681"/>
    <x v="11"/>
    <n v="6"/>
    <n v="13935.3013717868"/>
    <n v="4734"/>
    <n v="83"/>
    <n v="94.206600000000009"/>
    <n v="1.6517000000000002"/>
    <n v="7833"/>
    <n v="9"/>
    <n v="176.24250000000001"/>
    <n v="0.20249999999999999"/>
    <n v="7356"/>
    <n v="131.67240000000001"/>
    <n v="9821"/>
    <n v="216.06200000000001"/>
    <n v="12173"/>
    <n v="227.53070000000002"/>
    <n v="17663"/>
    <n v="392.50700000000001"/>
    <n v="0"/>
    <n v="227.53070000000002"/>
    <n v="392.50700000000001"/>
    <n v="164.97629999999998"/>
    <e v="#N/A"/>
    <n v="6270.8856173040604"/>
    <n v="6270.8856173040604"/>
    <n v="6270.8856173040604"/>
    <n v="455684.35485742841"/>
    <e v="#N/A"/>
  </r>
  <r>
    <s v="North End Medical CentreH&amp;F Partnership PCNHammersmith &amp; FulhamE85003Apr1"/>
    <x v="178"/>
    <x v="18"/>
    <x v="0"/>
    <x v="179"/>
    <s v="E85003"/>
    <x v="0"/>
    <n v="1"/>
    <n v="17017.072528991401"/>
    <n v="16692"/>
    <n v="183"/>
    <n v="308.80199999999996"/>
    <n v="3.3855"/>
    <n v="25162"/>
    <n v="76"/>
    <n v="500.72380000000004"/>
    <n v="1.5124"/>
    <n v="43184"/>
    <n v="772.99360000000001"/>
    <n v="38735"/>
    <n v="852.17"/>
    <n v="60059"/>
    <n v="1085.1811"/>
    <n v="63973"/>
    <n v="1354.4061999999999"/>
    <n v="0"/>
    <n v="1085.1811"/>
    <n v="1354.4061999999999"/>
    <n v="269.22509999999988"/>
    <n v="1354.4061999999999"/>
    <n v="7657.6826380461307"/>
    <n v="7657.6826380461307"/>
    <n v="7657.6826380461307"/>
    <n v="556458.27169801889"/>
    <n v="0"/>
  </r>
  <r>
    <s v="North End Medical CentreH&amp;F Partnership PCNHammersmith &amp; FulhamE85003Aug5"/>
    <x v="178"/>
    <x v="18"/>
    <x v="0"/>
    <x v="179"/>
    <s v="E85003"/>
    <x v="1"/>
    <n v="5"/>
    <n v="17017.072528991401"/>
    <n v="25052"/>
    <n v="156"/>
    <n v="463.46199999999999"/>
    <n v="2.8859999999999997"/>
    <n v="8673"/>
    <n v="231"/>
    <n v="172.59270000000001"/>
    <n v="4.5969000000000007"/>
    <n v="35984"/>
    <n v="644.11360000000002"/>
    <n v="35186"/>
    <n v="774.09199999999998"/>
    <n v="61192"/>
    <n v="1110.4616000000001"/>
    <n v="44090"/>
    <n v="951.28160000000003"/>
    <n v="0"/>
    <n v="1110.4616000000001"/>
    <n v="951.28160000000003"/>
    <n v="-159.18000000000006"/>
    <n v="2305.6877999999997"/>
    <n v="7657.6826380461307"/>
    <n v="7657.6826380461307"/>
    <n v="7657.6826380461307"/>
    <n v="556458.27169801889"/>
    <n v="0"/>
  </r>
  <r>
    <s v="North End Medical CentreH&amp;F Partnership PCNHammersmith &amp; FulhamE85003Dec9"/>
    <x v="178"/>
    <x v="18"/>
    <x v="0"/>
    <x v="179"/>
    <s v="E85003"/>
    <x v="2"/>
    <n v="9"/>
    <n v="17017.072528991401"/>
    <n v="11074"/>
    <n v="110"/>
    <n v="220.37260000000001"/>
    <n v="2.1890000000000001"/>
    <m/>
    <m/>
    <m/>
    <m/>
    <n v="45456"/>
    <n v="813.66240000000005"/>
    <m/>
    <m/>
    <n v="56640"/>
    <n v="1036.2240000000002"/>
    <m/>
    <m/>
    <n v="0"/>
    <n v="1036.2240000000002"/>
    <e v="#N/A"/>
    <e v="#N/A"/>
    <e v="#N/A"/>
    <n v="7657.6826380461307"/>
    <n v="7657.6826380461307"/>
    <n v="7657.6826380461307"/>
    <n v="556458.27169801889"/>
    <e v="#N/A"/>
  </r>
  <r>
    <s v="North End Medical CentreH&amp;F Partnership PCNHammersmith &amp; FulhamE85003Feb11"/>
    <x v="178"/>
    <x v="18"/>
    <x v="0"/>
    <x v="179"/>
    <s v="E85003"/>
    <x v="3"/>
    <n v="11"/>
    <n v="17017.072528991401"/>
    <n v="30557"/>
    <n v="105"/>
    <n v="608.08429999999998"/>
    <n v="2.0895000000000001"/>
    <m/>
    <m/>
    <m/>
    <m/>
    <n v="31306"/>
    <n v="560.37739999999997"/>
    <m/>
    <m/>
    <n v="61968"/>
    <n v="1170.5511999999999"/>
    <m/>
    <m/>
    <n v="0"/>
    <n v="1170.5511999999999"/>
    <e v="#N/A"/>
    <e v="#N/A"/>
    <e v="#N/A"/>
    <n v="7657.6826380461307"/>
    <n v="7657.6826380461307"/>
    <n v="7657.6826380461307"/>
    <n v="556458.27169801889"/>
    <e v="#N/A"/>
  </r>
  <r>
    <s v="North End Medical CentreH&amp;F Partnership PCNHammersmith &amp; FulhamE85003Jan10"/>
    <x v="178"/>
    <x v="18"/>
    <x v="0"/>
    <x v="179"/>
    <s v="E85003"/>
    <x v="4"/>
    <n v="10"/>
    <n v="17017.072528991401"/>
    <n v="104598"/>
    <n v="128"/>
    <n v="2081.5001999999999"/>
    <n v="2.5472000000000001"/>
    <m/>
    <m/>
    <m/>
    <m/>
    <n v="41601"/>
    <n v="744.65790000000004"/>
    <m/>
    <m/>
    <n v="146327"/>
    <n v="2828.7053000000001"/>
    <m/>
    <m/>
    <n v="0"/>
    <n v="2828.7053000000001"/>
    <e v="#N/A"/>
    <e v="#N/A"/>
    <e v="#N/A"/>
    <n v="7657.6826380461307"/>
    <n v="7657.6826380461307"/>
    <n v="7657.6826380461307"/>
    <n v="556458.27169801889"/>
    <e v="#N/A"/>
  </r>
  <r>
    <s v="North End Medical CentreH&amp;F Partnership PCNHammersmith &amp; FulhamE85003Jul4"/>
    <x v="178"/>
    <x v="18"/>
    <x v="0"/>
    <x v="179"/>
    <s v="E85003"/>
    <x v="5"/>
    <n v="4"/>
    <n v="17017.072528991401"/>
    <n v="33544"/>
    <n v="134"/>
    <n v="620.56399999999996"/>
    <n v="2.4790000000000001"/>
    <n v="11965"/>
    <n v="235"/>
    <n v="238.10350000000003"/>
    <n v="4.6764999999999999"/>
    <n v="28899"/>
    <n v="517.2921"/>
    <n v="32230"/>
    <n v="709.06"/>
    <n v="62577"/>
    <n v="1140.3351"/>
    <n v="44430"/>
    <n v="951.83999999999992"/>
    <n v="0"/>
    <n v="1140.3351"/>
    <n v="951.83999999999992"/>
    <n v="-188.49510000000009"/>
    <e v="#N/A"/>
    <n v="7657.6826380461307"/>
    <n v="7657.6826380461307"/>
    <n v="7657.6826380461307"/>
    <n v="556458.27169801889"/>
    <e v="#N/A"/>
  </r>
  <r>
    <s v="North End Medical CentreH&amp;F Partnership PCNHammersmith &amp; FulhamE85003Jun3"/>
    <x v="178"/>
    <x v="18"/>
    <x v="0"/>
    <x v="179"/>
    <s v="E85003"/>
    <x v="6"/>
    <n v="3"/>
    <n v="17017.072528991401"/>
    <n v="46704"/>
    <n v="53"/>
    <n v="864.024"/>
    <n v="0.98049999999999993"/>
    <n v="10168"/>
    <n v="90"/>
    <n v="202.34320000000002"/>
    <n v="1.7910000000000001"/>
    <n v="35123"/>
    <n v="628.70169999999996"/>
    <n v="22409"/>
    <n v="492.99799999999999"/>
    <n v="81880"/>
    <n v="1493.7062000000001"/>
    <n v="32667"/>
    <n v="697.13220000000001"/>
    <n v="0"/>
    <n v="1493.7062000000001"/>
    <n v="697.13220000000001"/>
    <n v="-796.57400000000007"/>
    <e v="#N/A"/>
    <n v="7657.6826380461307"/>
    <n v="7657.6826380461307"/>
    <n v="7657.6826380461307"/>
    <n v="556458.27169801889"/>
    <e v="#N/A"/>
  </r>
  <r>
    <s v="North End Medical CentreH&amp;F Partnership PCNHammersmith &amp; FulhamE85003Mar12"/>
    <x v="178"/>
    <x v="18"/>
    <x v="0"/>
    <x v="179"/>
    <s v="E85003"/>
    <x v="7"/>
    <n v="12"/>
    <n v="17017.072528991401"/>
    <n v="29493"/>
    <n v="50"/>
    <n v="586.91070000000002"/>
    <n v="0.99500000000000011"/>
    <m/>
    <m/>
    <m/>
    <m/>
    <n v="33195"/>
    <n v="594.19050000000004"/>
    <m/>
    <m/>
    <n v="62738"/>
    <n v="1182.0962"/>
    <m/>
    <m/>
    <n v="0"/>
    <n v="1182.0962"/>
    <e v="#N/A"/>
    <e v="#N/A"/>
    <e v="#N/A"/>
    <n v="7657.6826380461307"/>
    <n v="7657.6826380461307"/>
    <n v="7657.6826380461307"/>
    <n v="556458.27169801889"/>
    <e v="#N/A"/>
  </r>
  <r>
    <s v="North End Medical CentreH&amp;F Partnership PCNHammersmith &amp; FulhamE85003May2"/>
    <x v="178"/>
    <x v="18"/>
    <x v="0"/>
    <x v="179"/>
    <s v="E85003"/>
    <x v="8"/>
    <n v="2"/>
    <n v="17017.072528991401"/>
    <n v="38229"/>
    <n v="70"/>
    <n v="707.23649999999998"/>
    <n v="1.2949999999999999"/>
    <n v="26253"/>
    <n v="66"/>
    <n v="522.43470000000002"/>
    <n v="1.3134000000000001"/>
    <n v="43877"/>
    <n v="785.39829999999995"/>
    <n v="21187"/>
    <n v="466.11399999999998"/>
    <n v="82176"/>
    <n v="1493.9297999999999"/>
    <n v="47506"/>
    <n v="989.86210000000005"/>
    <n v="0"/>
    <n v="1493.9297999999999"/>
    <n v="989.86210000000005"/>
    <n v="-504.06769999999983"/>
    <e v="#N/A"/>
    <n v="7657.6826380461307"/>
    <n v="7657.6826380461307"/>
    <n v="7657.6826380461307"/>
    <n v="556458.27169801889"/>
    <e v="#N/A"/>
  </r>
  <r>
    <s v="North End Medical CentreH&amp;F Partnership PCNHammersmith &amp; FulhamE85003Nov8"/>
    <x v="178"/>
    <x v="18"/>
    <x v="0"/>
    <x v="179"/>
    <s v="E85003"/>
    <x v="9"/>
    <n v="8"/>
    <n v="17017.072528991401"/>
    <n v="29707"/>
    <n v="79"/>
    <n v="591.16930000000002"/>
    <n v="1.5721000000000001"/>
    <m/>
    <m/>
    <m/>
    <m/>
    <n v="38156"/>
    <n v="682.99239999999998"/>
    <m/>
    <m/>
    <n v="67942"/>
    <n v="1275.7338"/>
    <m/>
    <m/>
    <n v="0"/>
    <n v="1275.7338"/>
    <e v="#N/A"/>
    <e v="#N/A"/>
    <e v="#N/A"/>
    <n v="7657.6826380461307"/>
    <n v="7657.6826380461307"/>
    <n v="7657.6826380461307"/>
    <n v="556458.27169801889"/>
    <e v="#N/A"/>
  </r>
  <r>
    <s v="North End Medical CentreH&amp;F Partnership PCNHammersmith &amp; FulhamE85003Oct7"/>
    <x v="178"/>
    <x v="18"/>
    <x v="0"/>
    <x v="179"/>
    <s v="E85003"/>
    <x v="10"/>
    <n v="7"/>
    <n v="17017.072528991401"/>
    <n v="14776"/>
    <n v="96"/>
    <n v="294.04240000000004"/>
    <n v="1.9104000000000001"/>
    <n v="0"/>
    <n v="285"/>
    <n v="0"/>
    <n v="6.4124999999999996"/>
    <n v="43350"/>
    <n v="775.96500000000003"/>
    <n v="47964"/>
    <n v="1055.2080000000001"/>
    <n v="58222"/>
    <n v="1071.9178000000002"/>
    <n v="48249"/>
    <n v="1061.6205"/>
    <n v="0"/>
    <n v="1071.9178000000002"/>
    <n v="1061.6205"/>
    <n v="-10.297300000000178"/>
    <e v="#N/A"/>
    <n v="7657.6826380461307"/>
    <n v="7657.6826380461307"/>
    <n v="7657.6826380461307"/>
    <n v="556458.27169801889"/>
    <e v="#N/A"/>
  </r>
  <r>
    <s v="North End Medical CentreH&amp;F Partnership PCNHammersmith &amp; FulhamE85003Sep6"/>
    <x v="178"/>
    <x v="18"/>
    <x v="0"/>
    <x v="179"/>
    <s v="E85003"/>
    <x v="11"/>
    <n v="6"/>
    <n v="17017.072528991401"/>
    <n v="28698"/>
    <n v="169"/>
    <n v="571.09019999999998"/>
    <n v="3.3631000000000002"/>
    <n v="13043"/>
    <n v="288"/>
    <n v="293.46749999999997"/>
    <n v="6.4799999999999995"/>
    <n v="60020"/>
    <n v="1074.3579999999999"/>
    <n v="58808"/>
    <n v="1293.7760000000001"/>
    <n v="88887"/>
    <n v="1648.8112999999998"/>
    <n v="72139"/>
    <n v="1593.7235000000001"/>
    <n v="0"/>
    <n v="1648.8112999999998"/>
    <n v="1593.7235000000001"/>
    <n v="-55.087799999999788"/>
    <e v="#N/A"/>
    <n v="7657.6826380461307"/>
    <n v="7657.6826380461307"/>
    <n v="7657.6826380461307"/>
    <n v="556458.27169801889"/>
    <e v="#N/A"/>
  </r>
  <r>
    <s v="NORTH HYDE PRACTICEHH CollaborativeHillingdonE86609Apr1"/>
    <x v="179"/>
    <x v="42"/>
    <x v="1"/>
    <x v="180"/>
    <s v="E86609"/>
    <x v="0"/>
    <n v="1"/>
    <n v="7955.78612630111"/>
    <n v="10142"/>
    <n v="692"/>
    <n v="187.62699999999998"/>
    <n v="12.802"/>
    <n v="32536"/>
    <n v="490"/>
    <n v="647.46640000000002"/>
    <n v="9.7510000000000012"/>
    <n v="0"/>
    <n v="0"/>
    <n v="12"/>
    <n v="0.26400000000000001"/>
    <n v="10834"/>
    <n v="200.42899999999997"/>
    <n v="33038"/>
    <n v="657.48140000000001"/>
    <n v="0"/>
    <n v="200.42899999999997"/>
    <n v="657.48140000000001"/>
    <n v="457.05240000000003"/>
    <n v="657.48140000000001"/>
    <n v="3580.1037568354996"/>
    <n v="3580.1037568354996"/>
    <n v="3580.1037568354996"/>
    <n v="260154.20633004632"/>
    <n v="0"/>
  </r>
  <r>
    <s v="NORTH HYDE PRACTICEHH CollaborativeHillingdonE86609Aug5"/>
    <x v="179"/>
    <x v="42"/>
    <x v="1"/>
    <x v="180"/>
    <s v="E86609"/>
    <x v="1"/>
    <n v="5"/>
    <n v="7955.78612630111"/>
    <n v="8720"/>
    <n v="1613"/>
    <n v="161.32"/>
    <n v="29.840499999999999"/>
    <n v="16517"/>
    <n v="430"/>
    <n v="328.68830000000003"/>
    <n v="8.5570000000000004"/>
    <n v="22"/>
    <n v="0.39379999999999998"/>
    <n v="0"/>
    <n v="0"/>
    <n v="10355"/>
    <n v="191.55429999999998"/>
    <n v="16947"/>
    <n v="337.24530000000004"/>
    <n v="0"/>
    <n v="191.55429999999998"/>
    <n v="337.24530000000004"/>
    <n v="145.69100000000006"/>
    <n v="994.72670000000005"/>
    <n v="3580.1037568354996"/>
    <n v="3580.1037568354996"/>
    <n v="3580.1037568354996"/>
    <n v="260154.20633004632"/>
    <n v="0"/>
  </r>
  <r>
    <s v="NORTH HYDE PRACTICEHH CollaborativeHillingdonE86609Dec9"/>
    <x v="179"/>
    <x v="42"/>
    <x v="1"/>
    <x v="180"/>
    <s v="E86609"/>
    <x v="2"/>
    <n v="9"/>
    <n v="7955.78612630111"/>
    <n v="8535"/>
    <n v="453"/>
    <n v="169.84650000000002"/>
    <n v="9.0147000000000013"/>
    <m/>
    <m/>
    <m/>
    <m/>
    <n v="18"/>
    <n v="0.32219999999999999"/>
    <m/>
    <m/>
    <n v="9006"/>
    <n v="179.18340000000003"/>
    <m/>
    <m/>
    <n v="0"/>
    <n v="179.18340000000003"/>
    <e v="#N/A"/>
    <e v="#N/A"/>
    <e v="#N/A"/>
    <n v="3580.1037568354996"/>
    <n v="3580.1037568354996"/>
    <n v="3580.1037568354996"/>
    <n v="260154.20633004632"/>
    <e v="#N/A"/>
  </r>
  <r>
    <s v="NORTH HYDE PRACTICEHH CollaborativeHillingdonE86609Feb11"/>
    <x v="179"/>
    <x v="42"/>
    <x v="1"/>
    <x v="180"/>
    <s v="E86609"/>
    <x v="3"/>
    <n v="11"/>
    <n v="7955.78612630111"/>
    <n v="16419"/>
    <n v="348"/>
    <n v="326.73810000000003"/>
    <n v="6.9252000000000002"/>
    <m/>
    <m/>
    <m/>
    <m/>
    <n v="6"/>
    <n v="0.1074"/>
    <m/>
    <m/>
    <n v="16773"/>
    <n v="333.77070000000003"/>
    <m/>
    <m/>
    <n v="0"/>
    <n v="333.77070000000003"/>
    <e v="#N/A"/>
    <e v="#N/A"/>
    <e v="#N/A"/>
    <n v="3580.1037568354996"/>
    <n v="3580.1037568354996"/>
    <n v="3580.1037568354996"/>
    <n v="260154.20633004632"/>
    <e v="#N/A"/>
  </r>
  <r>
    <s v="NORTH HYDE PRACTICEHH CollaborativeHillingdonE86609Jan10"/>
    <x v="179"/>
    <x v="42"/>
    <x v="1"/>
    <x v="180"/>
    <s v="E86609"/>
    <x v="4"/>
    <n v="10"/>
    <n v="7955.78612630111"/>
    <n v="12696"/>
    <n v="687"/>
    <n v="252.65040000000002"/>
    <n v="13.6713"/>
    <m/>
    <m/>
    <m/>
    <m/>
    <n v="4"/>
    <n v="7.1599999999999997E-2"/>
    <m/>
    <m/>
    <n v="13387"/>
    <n v="266.39330000000001"/>
    <m/>
    <m/>
    <n v="0"/>
    <n v="266.39330000000001"/>
    <e v="#N/A"/>
    <e v="#N/A"/>
    <e v="#N/A"/>
    <n v="3580.1037568354996"/>
    <n v="3580.1037568354996"/>
    <n v="3580.1037568354996"/>
    <n v="260154.20633004632"/>
    <e v="#N/A"/>
  </r>
  <r>
    <s v="NORTH HYDE PRACTICEHH CollaborativeHillingdonE86609Jul4"/>
    <x v="179"/>
    <x v="42"/>
    <x v="1"/>
    <x v="180"/>
    <s v="E86609"/>
    <x v="5"/>
    <n v="4"/>
    <n v="7955.78612630111"/>
    <n v="13164"/>
    <n v="760"/>
    <n v="243.53399999999999"/>
    <n v="14.059999999999999"/>
    <n v="11781"/>
    <n v="852"/>
    <n v="234.4419"/>
    <n v="16.954800000000002"/>
    <n v="12"/>
    <n v="0.21479999999999999"/>
    <n v="18"/>
    <n v="0.39600000000000002"/>
    <n v="13936"/>
    <n v="257.80880000000002"/>
    <n v="12651"/>
    <n v="251.7927"/>
    <n v="0"/>
    <n v="257.80880000000002"/>
    <n v="251.7927"/>
    <n v="-6.0161000000000229"/>
    <e v="#N/A"/>
    <n v="3580.1037568354996"/>
    <n v="3580.1037568354996"/>
    <n v="3580.1037568354996"/>
    <n v="260154.20633004632"/>
    <e v="#N/A"/>
  </r>
  <r>
    <s v="NORTH HYDE PRACTICEHH CollaborativeHillingdonE86609Jun3"/>
    <x v="179"/>
    <x v="42"/>
    <x v="1"/>
    <x v="180"/>
    <s v="E86609"/>
    <x v="6"/>
    <n v="3"/>
    <n v="7955.78612630111"/>
    <n v="9009"/>
    <n v="1200"/>
    <n v="166.66649999999998"/>
    <n v="22.2"/>
    <n v="14211"/>
    <n v="1426"/>
    <n v="282.7989"/>
    <n v="28.377400000000002"/>
    <n v="0"/>
    <n v="0"/>
    <n v="6"/>
    <n v="0.13200000000000001"/>
    <n v="10209"/>
    <n v="188.86649999999997"/>
    <n v="15643"/>
    <n v="311.30830000000003"/>
    <n v="0"/>
    <n v="188.86649999999997"/>
    <n v="311.30830000000003"/>
    <n v="122.44180000000006"/>
    <e v="#N/A"/>
    <n v="3580.1037568354996"/>
    <n v="3580.1037568354996"/>
    <n v="3580.1037568354996"/>
    <n v="260154.20633004632"/>
    <e v="#N/A"/>
  </r>
  <r>
    <s v="NORTH HYDE PRACTICEHH CollaborativeHillingdonE86609Mar12"/>
    <x v="179"/>
    <x v="42"/>
    <x v="1"/>
    <x v="180"/>
    <s v="E86609"/>
    <x v="7"/>
    <n v="12"/>
    <n v="7955.78612630111"/>
    <n v="29918"/>
    <n v="868"/>
    <n v="595.3682"/>
    <n v="17.273199999999999"/>
    <m/>
    <m/>
    <m/>
    <m/>
    <n v="5"/>
    <n v="8.9499999999999996E-2"/>
    <m/>
    <m/>
    <n v="30791"/>
    <n v="612.73090000000002"/>
    <m/>
    <m/>
    <n v="0"/>
    <n v="612.73090000000002"/>
    <e v="#N/A"/>
    <e v="#N/A"/>
    <e v="#N/A"/>
    <n v="3580.1037568354996"/>
    <n v="3580.1037568354996"/>
    <n v="3580.1037568354996"/>
    <n v="260154.20633004632"/>
    <e v="#N/A"/>
  </r>
  <r>
    <s v="NORTH HYDE PRACTICEHH CollaborativeHillingdonE86609May2"/>
    <x v="179"/>
    <x v="42"/>
    <x v="1"/>
    <x v="180"/>
    <s v="E86609"/>
    <x v="8"/>
    <n v="2"/>
    <n v="7955.78612630111"/>
    <n v="12049"/>
    <n v="1124"/>
    <n v="222.90649999999999"/>
    <n v="20.794"/>
    <n v="11957"/>
    <n v="818"/>
    <n v="237.9443"/>
    <n v="16.278200000000002"/>
    <n v="0"/>
    <n v="0"/>
    <n v="8"/>
    <n v="0.17599999999999999"/>
    <n v="13173"/>
    <n v="243.70050000000001"/>
    <n v="12783"/>
    <n v="254.39849999999998"/>
    <n v="0"/>
    <n v="243.70050000000001"/>
    <n v="254.39849999999998"/>
    <n v="10.697999999999979"/>
    <e v="#N/A"/>
    <n v="3580.1037568354996"/>
    <n v="3580.1037568354996"/>
    <n v="3580.1037568354996"/>
    <n v="260154.20633004632"/>
    <e v="#N/A"/>
  </r>
  <r>
    <s v="NORTH HYDE PRACTICEHH CollaborativeHillingdonE86609Nov8"/>
    <x v="179"/>
    <x v="42"/>
    <x v="1"/>
    <x v="180"/>
    <s v="E86609"/>
    <x v="9"/>
    <n v="8"/>
    <n v="7955.78612630111"/>
    <n v="10645"/>
    <n v="617"/>
    <n v="211.83550000000002"/>
    <n v="12.2783"/>
    <m/>
    <m/>
    <m/>
    <m/>
    <n v="4"/>
    <n v="7.1599999999999997E-2"/>
    <m/>
    <m/>
    <n v="11266"/>
    <n v="224.18540000000002"/>
    <m/>
    <m/>
    <n v="0"/>
    <n v="224.18540000000002"/>
    <e v="#N/A"/>
    <e v="#N/A"/>
    <e v="#N/A"/>
    <n v="3580.1037568354996"/>
    <n v="3580.1037568354996"/>
    <n v="3580.1037568354996"/>
    <n v="260154.20633004632"/>
    <e v="#N/A"/>
  </r>
  <r>
    <s v="NORTH HYDE PRACTICEHH CollaborativeHillingdonE86609Oct7"/>
    <x v="179"/>
    <x v="42"/>
    <x v="1"/>
    <x v="180"/>
    <s v="E86609"/>
    <x v="10"/>
    <n v="7"/>
    <n v="7955.78612630111"/>
    <n v="11389"/>
    <n v="5985"/>
    <n v="226.64110000000002"/>
    <n v="119.1015"/>
    <n v="0"/>
    <n v="4482"/>
    <n v="0"/>
    <n v="100.845"/>
    <n v="30"/>
    <n v="0.53700000000000003"/>
    <n v="10"/>
    <n v="0.22"/>
    <n v="17404"/>
    <n v="346.27960000000002"/>
    <n v="4492"/>
    <n v="101.065"/>
    <n v="0"/>
    <n v="346.27960000000002"/>
    <n v="101.065"/>
    <n v="-245.21460000000002"/>
    <e v="#N/A"/>
    <n v="3580.1037568354996"/>
    <n v="3580.1037568354996"/>
    <n v="3580.1037568354996"/>
    <n v="260154.20633004632"/>
    <e v="#N/A"/>
  </r>
  <r>
    <s v="NORTH HYDE PRACTICEHH CollaborativeHillingdonE86609Sep6"/>
    <x v="179"/>
    <x v="42"/>
    <x v="1"/>
    <x v="180"/>
    <s v="E86609"/>
    <x v="11"/>
    <n v="6"/>
    <n v="7955.78612630111"/>
    <n v="15726"/>
    <n v="4553"/>
    <n v="312.94740000000002"/>
    <n v="90.604700000000008"/>
    <n v="14581"/>
    <n v="2510"/>
    <n v="328.07249999999999"/>
    <n v="56.475000000000001"/>
    <n v="20"/>
    <n v="0.35799999999999998"/>
    <n v="14"/>
    <n v="0.308"/>
    <n v="20299"/>
    <n v="403.9101"/>
    <n v="17105"/>
    <n v="384.85550000000001"/>
    <n v="0"/>
    <n v="403.9101"/>
    <n v="384.85550000000001"/>
    <n v="-19.054599999999994"/>
    <e v="#N/A"/>
    <n v="3580.1037568354996"/>
    <n v="3580.1037568354996"/>
    <n v="3580.1037568354996"/>
    <n v="260154.20633004632"/>
    <e v="#N/A"/>
  </r>
  <r>
    <s v="North Kensington Medical CentreWest-Hill HealthWest LondonE87003Apr1"/>
    <x v="180"/>
    <x v="43"/>
    <x v="6"/>
    <x v="181"/>
    <s v="E87003"/>
    <x v="0"/>
    <n v="1"/>
    <n v="5913.9285905727502"/>
    <n v="1004"/>
    <n v="0"/>
    <n v="18.573999999999998"/>
    <n v="0"/>
    <n v="3410"/>
    <n v="182"/>
    <n v="67.859000000000009"/>
    <n v="3.6218000000000004"/>
    <n v="2148"/>
    <n v="38.449199999999998"/>
    <n v="2717"/>
    <n v="59.774000000000001"/>
    <n v="3152"/>
    <n v="57.023199999999996"/>
    <n v="6309"/>
    <n v="131.25480000000002"/>
    <n v="0"/>
    <n v="57.023199999999996"/>
    <n v="131.25480000000002"/>
    <n v="74.231600000000014"/>
    <n v="131.25480000000002"/>
    <n v="2661.2678657577376"/>
    <n v="2661.2678657577376"/>
    <n v="2661.2678657577376"/>
    <n v="193385.46491172895"/>
    <n v="0"/>
  </r>
  <r>
    <s v="North Kensington Medical CentreWest-Hill HealthWest LondonE87003Aug5"/>
    <x v="180"/>
    <x v="43"/>
    <x v="6"/>
    <x v="181"/>
    <s v="E87003"/>
    <x v="1"/>
    <n v="5"/>
    <n v="5913.9285905727502"/>
    <n v="1130"/>
    <n v="2"/>
    <n v="20.904999999999998"/>
    <n v="3.6999999999999998E-2"/>
    <n v="2942"/>
    <n v="197"/>
    <n v="58.5458"/>
    <n v="3.9203000000000001"/>
    <n v="16355"/>
    <n v="292.75450000000001"/>
    <n v="3840"/>
    <n v="84.48"/>
    <n v="17487"/>
    <n v="313.69650000000001"/>
    <n v="6979"/>
    <n v="146.9461"/>
    <n v="0"/>
    <n v="313.69650000000001"/>
    <n v="146.9461"/>
    <n v="-166.75040000000001"/>
    <n v="278.20090000000005"/>
    <n v="2661.2678657577376"/>
    <n v="2661.2678657577376"/>
    <n v="2661.2678657577376"/>
    <n v="193385.46491172895"/>
    <n v="0"/>
  </r>
  <r>
    <s v="North Kensington Medical CentreWest-Hill HealthWest LondonE87003Dec9"/>
    <x v="180"/>
    <x v="43"/>
    <x v="6"/>
    <x v="181"/>
    <s v="E87003"/>
    <x v="2"/>
    <n v="9"/>
    <n v="5913.9285905727502"/>
    <n v="2681"/>
    <n v="19"/>
    <n v="53.351900000000001"/>
    <n v="0.37809999999999999"/>
    <m/>
    <m/>
    <m/>
    <m/>
    <n v="6466"/>
    <n v="115.7414"/>
    <m/>
    <m/>
    <n v="9166"/>
    <n v="169.47140000000002"/>
    <m/>
    <m/>
    <n v="0"/>
    <n v="169.47140000000002"/>
    <e v="#N/A"/>
    <e v="#N/A"/>
    <e v="#N/A"/>
    <n v="2661.2678657577376"/>
    <n v="2661.2678657577376"/>
    <n v="2661.2678657577376"/>
    <n v="193385.46491172895"/>
    <e v="#N/A"/>
  </r>
  <r>
    <s v="North Kensington Medical CentreWest-Hill HealthWest LondonE87003Feb11"/>
    <x v="180"/>
    <x v="43"/>
    <x v="6"/>
    <x v="181"/>
    <s v="E87003"/>
    <x v="3"/>
    <n v="11"/>
    <n v="5913.9285905727502"/>
    <n v="3352"/>
    <n v="128"/>
    <n v="66.704800000000006"/>
    <n v="2.5472000000000001"/>
    <m/>
    <m/>
    <m/>
    <m/>
    <n v="37483"/>
    <n v="670.94569999999999"/>
    <m/>
    <m/>
    <n v="40963"/>
    <n v="740.19769999999994"/>
    <m/>
    <m/>
    <n v="0"/>
    <n v="740.19769999999994"/>
    <e v="#N/A"/>
    <e v="#N/A"/>
    <e v="#N/A"/>
    <n v="2661.2678657577376"/>
    <n v="2661.2678657577376"/>
    <n v="2661.2678657577376"/>
    <n v="193385.46491172895"/>
    <e v="#N/A"/>
  </r>
  <r>
    <s v="North Kensington Medical CentreWest-Hill HealthWest LondonE87003Jan10"/>
    <x v="180"/>
    <x v="43"/>
    <x v="6"/>
    <x v="181"/>
    <s v="E87003"/>
    <x v="4"/>
    <n v="10"/>
    <n v="5913.9285905727502"/>
    <n v="2891"/>
    <n v="110"/>
    <n v="57.530900000000003"/>
    <n v="2.1890000000000001"/>
    <m/>
    <m/>
    <m/>
    <m/>
    <n v="10020"/>
    <n v="179.358"/>
    <m/>
    <m/>
    <n v="13021"/>
    <n v="239.0779"/>
    <m/>
    <m/>
    <n v="0"/>
    <n v="239.0779"/>
    <e v="#N/A"/>
    <e v="#N/A"/>
    <e v="#N/A"/>
    <n v="2661.2678657577376"/>
    <n v="2661.2678657577376"/>
    <n v="2661.2678657577376"/>
    <n v="193385.46491172895"/>
    <e v="#N/A"/>
  </r>
  <r>
    <s v="North Kensington Medical CentreWest-Hill HealthWest LondonE87003Jul4"/>
    <x v="180"/>
    <x v="43"/>
    <x v="6"/>
    <x v="181"/>
    <s v="E87003"/>
    <x v="5"/>
    <n v="4"/>
    <n v="5913.9285905727502"/>
    <n v="1211"/>
    <n v="3"/>
    <n v="22.403499999999998"/>
    <n v="5.5499999999999994E-2"/>
    <n v="2869"/>
    <n v="206"/>
    <n v="57.0931"/>
    <n v="4.0994000000000002"/>
    <n v="2569"/>
    <n v="45.985100000000003"/>
    <n v="18718"/>
    <n v="411.79599999999999"/>
    <n v="3783"/>
    <n v="68.444099999999992"/>
    <n v="21793"/>
    <n v="472.98849999999999"/>
    <n v="0"/>
    <n v="68.444099999999992"/>
    <n v="472.98849999999999"/>
    <n v="404.5444"/>
    <e v="#N/A"/>
    <n v="2661.2678657577376"/>
    <n v="2661.2678657577376"/>
    <n v="2661.2678657577376"/>
    <n v="193385.46491172895"/>
    <e v="#N/A"/>
  </r>
  <r>
    <s v="North Kensington Medical CentreWest-Hill HealthWest LondonE87003Jun3"/>
    <x v="180"/>
    <x v="43"/>
    <x v="6"/>
    <x v="181"/>
    <s v="E87003"/>
    <x v="6"/>
    <n v="3"/>
    <n v="5913.9285905727502"/>
    <n v="1251"/>
    <n v="0"/>
    <n v="23.1435"/>
    <n v="0"/>
    <n v="3479"/>
    <n v="254"/>
    <n v="69.232100000000003"/>
    <n v="5.0546000000000006"/>
    <n v="3260"/>
    <n v="58.353999999999999"/>
    <n v="15188"/>
    <n v="334.13600000000002"/>
    <n v="4511"/>
    <n v="81.497500000000002"/>
    <n v="18921"/>
    <n v="408.42270000000002"/>
    <n v="0"/>
    <n v="81.497500000000002"/>
    <n v="408.42270000000002"/>
    <n v="326.92520000000002"/>
    <e v="#N/A"/>
    <n v="2661.2678657577376"/>
    <n v="2661.2678657577376"/>
    <n v="2661.2678657577376"/>
    <n v="193385.46491172895"/>
    <e v="#N/A"/>
  </r>
  <r>
    <s v="North Kensington Medical CentreWest-Hill HealthWest LondonE87003Mar12"/>
    <x v="180"/>
    <x v="43"/>
    <x v="6"/>
    <x v="181"/>
    <s v="E87003"/>
    <x v="7"/>
    <n v="12"/>
    <n v="5913.9285905727502"/>
    <n v="3344"/>
    <n v="136"/>
    <n v="66.545600000000007"/>
    <n v="2.7064000000000004"/>
    <m/>
    <m/>
    <m/>
    <m/>
    <n v="6271"/>
    <n v="112.2509"/>
    <m/>
    <m/>
    <n v="9751"/>
    <n v="181.50290000000001"/>
    <m/>
    <m/>
    <n v="0"/>
    <n v="181.50290000000001"/>
    <e v="#N/A"/>
    <e v="#N/A"/>
    <e v="#N/A"/>
    <n v="2661.2678657577376"/>
    <n v="2661.2678657577376"/>
    <n v="2661.2678657577376"/>
    <n v="193385.46491172895"/>
    <e v="#N/A"/>
  </r>
  <r>
    <s v="North Kensington Medical CentreWest-Hill HealthWest LondonE87003May2"/>
    <x v="180"/>
    <x v="43"/>
    <x v="6"/>
    <x v="181"/>
    <s v="E87003"/>
    <x v="8"/>
    <n v="2"/>
    <n v="5913.9285905727502"/>
    <n v="975"/>
    <n v="3"/>
    <n v="18.037499999999998"/>
    <n v="5.5499999999999994E-2"/>
    <n v="2944"/>
    <n v="262"/>
    <n v="58.585599999999999"/>
    <n v="5.2138"/>
    <n v="5475"/>
    <n v="98.002499999999998"/>
    <n v="24968"/>
    <n v="549.29600000000005"/>
    <n v="6453"/>
    <n v="116.09549999999999"/>
    <n v="28174"/>
    <n v="613.09540000000004"/>
    <n v="0"/>
    <n v="116.09549999999999"/>
    <n v="613.09540000000004"/>
    <n v="496.99990000000003"/>
    <e v="#N/A"/>
    <n v="2661.2678657577376"/>
    <n v="2661.2678657577376"/>
    <n v="2661.2678657577376"/>
    <n v="193385.46491172895"/>
    <e v="#N/A"/>
  </r>
  <r>
    <s v="North Kensington Medical CentreWest-Hill HealthWest LondonE87003Nov8"/>
    <x v="180"/>
    <x v="43"/>
    <x v="6"/>
    <x v="181"/>
    <s v="E87003"/>
    <x v="9"/>
    <n v="8"/>
    <n v="5913.9285905727502"/>
    <n v="2646"/>
    <n v="4"/>
    <n v="52.6554"/>
    <n v="7.9600000000000004E-2"/>
    <m/>
    <m/>
    <m/>
    <m/>
    <n v="13058"/>
    <n v="233.73820000000001"/>
    <m/>
    <m/>
    <n v="15708"/>
    <n v="286.47320000000002"/>
    <m/>
    <m/>
    <n v="0"/>
    <n v="286.47320000000002"/>
    <e v="#N/A"/>
    <e v="#N/A"/>
    <e v="#N/A"/>
    <n v="2661.2678657577376"/>
    <n v="2661.2678657577376"/>
    <n v="2661.2678657577376"/>
    <n v="193385.46491172895"/>
    <e v="#N/A"/>
  </r>
  <r>
    <s v="North Kensington Medical CentreWest-Hill HealthWest LondonE87003Oct7"/>
    <x v="180"/>
    <x v="43"/>
    <x v="6"/>
    <x v="181"/>
    <s v="E87003"/>
    <x v="10"/>
    <n v="7"/>
    <n v="5913.9285905727502"/>
    <n v="2472"/>
    <n v="8"/>
    <n v="49.192800000000005"/>
    <n v="0.15920000000000001"/>
    <n v="0"/>
    <n v="372"/>
    <n v="0"/>
    <n v="8.3699999999999992"/>
    <n v="9234"/>
    <n v="165.2886"/>
    <n v="20209"/>
    <n v="444.59800000000001"/>
    <n v="11714"/>
    <n v="214.64060000000001"/>
    <n v="20581"/>
    <n v="452.96800000000002"/>
    <n v="0"/>
    <n v="214.64060000000001"/>
    <n v="452.96800000000002"/>
    <n v="238.32740000000001"/>
    <e v="#N/A"/>
    <n v="2661.2678657577376"/>
    <n v="2661.2678657577376"/>
    <n v="2661.2678657577376"/>
    <n v="193385.46491172895"/>
    <e v="#N/A"/>
  </r>
  <r>
    <s v="North Kensington Medical CentreWest-Hill HealthWest LondonE87003Sep6"/>
    <x v="180"/>
    <x v="43"/>
    <x v="6"/>
    <x v="181"/>
    <s v="E87003"/>
    <x v="11"/>
    <n v="6"/>
    <n v="5913.9285905727502"/>
    <n v="1555"/>
    <n v="0"/>
    <n v="30.944500000000001"/>
    <n v="0"/>
    <n v="3262"/>
    <n v="268"/>
    <n v="73.394999999999996"/>
    <n v="6.0299999999999994"/>
    <n v="28473"/>
    <n v="509.66669999999999"/>
    <n v="4303"/>
    <n v="94.665999999999997"/>
    <n v="30028"/>
    <n v="540.61119999999994"/>
    <n v="7833"/>
    <n v="174.09100000000001"/>
    <n v="0"/>
    <n v="540.61119999999994"/>
    <n v="174.09100000000001"/>
    <n v="-366.52019999999993"/>
    <e v="#N/A"/>
    <n v="2661.2678657577376"/>
    <n v="2661.2678657577376"/>
    <n v="2661.2678657577376"/>
    <n v="193385.46491172895"/>
    <e v="#N/A"/>
  </r>
  <r>
    <s v="NORTHFIELDS SURGERYSouth Central EalingEalingE85014Apr1"/>
    <x v="181"/>
    <x v="35"/>
    <x v="2"/>
    <x v="182"/>
    <s v="E85014"/>
    <x v="0"/>
    <n v="1"/>
    <n v="7407.1459734248901"/>
    <n v="6367"/>
    <n v="11"/>
    <n v="117.78949999999999"/>
    <n v="0.20349999999999999"/>
    <n v="3968"/>
    <n v="233"/>
    <n v="78.963200000000001"/>
    <n v="4.6367000000000003"/>
    <n v="1269"/>
    <n v="22.7151"/>
    <n v="1706"/>
    <n v="37.531999999999996"/>
    <n v="7647"/>
    <n v="140.7081"/>
    <n v="5907"/>
    <n v="121.1319"/>
    <n v="0"/>
    <n v="140.7081"/>
    <n v="121.1319"/>
    <n v="-19.5762"/>
    <n v="121.1319"/>
    <n v="3333.2156880412008"/>
    <n v="3333.2156880412008"/>
    <n v="3333.2156880412008"/>
    <n v="242213.67333099392"/>
    <n v="0"/>
  </r>
  <r>
    <s v="NORTHFIELDS SURGERYSouth Central EalingEalingE85014Aug5"/>
    <x v="181"/>
    <x v="35"/>
    <x v="2"/>
    <x v="182"/>
    <s v="E85014"/>
    <x v="1"/>
    <n v="5"/>
    <n v="7407.1459734248901"/>
    <n v="27254"/>
    <n v="545"/>
    <n v="504.19899999999996"/>
    <n v="10.0825"/>
    <n v="5494"/>
    <n v="745"/>
    <n v="109.3306"/>
    <n v="14.8255"/>
    <n v="1578"/>
    <n v="28.246200000000002"/>
    <n v="1797"/>
    <n v="39.533999999999999"/>
    <n v="29377"/>
    <n v="542.52769999999998"/>
    <n v="8036"/>
    <n v="163.6901"/>
    <n v="0"/>
    <n v="542.52769999999998"/>
    <n v="163.6901"/>
    <n v="-378.83759999999995"/>
    <n v="284.822"/>
    <n v="3333.2156880412008"/>
    <n v="3333.2156880412008"/>
    <n v="3333.2156880412008"/>
    <n v="242213.67333099392"/>
    <n v="0"/>
  </r>
  <r>
    <s v="NORTHFIELDS SURGERYSouth Central EalingEalingE85014Dec9"/>
    <x v="181"/>
    <x v="35"/>
    <x v="2"/>
    <x v="182"/>
    <s v="E85014"/>
    <x v="2"/>
    <n v="9"/>
    <n v="7407.1459734248901"/>
    <n v="2834"/>
    <n v="461"/>
    <n v="56.396599999999999"/>
    <n v="9.1738999999999997"/>
    <m/>
    <m/>
    <m/>
    <m/>
    <n v="1347"/>
    <n v="24.1113"/>
    <m/>
    <m/>
    <n v="4642"/>
    <n v="89.681799999999996"/>
    <m/>
    <m/>
    <n v="0"/>
    <n v="89.681799999999996"/>
    <e v="#N/A"/>
    <e v="#N/A"/>
    <e v="#N/A"/>
    <n v="3333.2156880412008"/>
    <n v="3333.2156880412008"/>
    <n v="3333.2156880412008"/>
    <n v="242213.67333099392"/>
    <e v="#N/A"/>
  </r>
  <r>
    <s v="NORTHFIELDS SURGERYSouth Central EalingEalingE85014Feb11"/>
    <x v="181"/>
    <x v="35"/>
    <x v="2"/>
    <x v="182"/>
    <s v="E85014"/>
    <x v="3"/>
    <n v="11"/>
    <n v="7407.1459734248901"/>
    <n v="3874"/>
    <n v="1579"/>
    <n v="77.092600000000004"/>
    <n v="31.4221"/>
    <m/>
    <m/>
    <m/>
    <m/>
    <n v="1820"/>
    <n v="32.578000000000003"/>
    <m/>
    <m/>
    <n v="7273"/>
    <n v="141.09270000000001"/>
    <m/>
    <m/>
    <n v="0"/>
    <n v="141.09270000000001"/>
    <e v="#N/A"/>
    <e v="#N/A"/>
    <e v="#N/A"/>
    <n v="3333.2156880412008"/>
    <n v="3333.2156880412008"/>
    <n v="3333.2156880412008"/>
    <n v="242213.67333099392"/>
    <e v="#N/A"/>
  </r>
  <r>
    <s v="NORTHFIELDS SURGERYSouth Central EalingEalingE85014Jan10"/>
    <x v="181"/>
    <x v="35"/>
    <x v="2"/>
    <x v="182"/>
    <s v="E85014"/>
    <x v="4"/>
    <n v="10"/>
    <n v="7407.1459734248901"/>
    <n v="3901"/>
    <n v="722"/>
    <n v="77.629900000000006"/>
    <n v="14.367800000000001"/>
    <m/>
    <m/>
    <m/>
    <m/>
    <n v="2162"/>
    <n v="38.699800000000003"/>
    <m/>
    <m/>
    <n v="6785"/>
    <n v="130.69750000000002"/>
    <m/>
    <m/>
    <n v="0"/>
    <n v="130.69750000000002"/>
    <e v="#N/A"/>
    <e v="#N/A"/>
    <e v="#N/A"/>
    <n v="3333.2156880412008"/>
    <n v="3333.2156880412008"/>
    <n v="3333.2156880412008"/>
    <n v="242213.67333099392"/>
    <e v="#N/A"/>
  </r>
  <r>
    <s v="NORTHFIELDS SURGERYSouth Central EalingEalingE85014Jul4"/>
    <x v="181"/>
    <x v="35"/>
    <x v="2"/>
    <x v="182"/>
    <s v="E85014"/>
    <x v="5"/>
    <n v="4"/>
    <n v="7407.1459734248901"/>
    <n v="5823"/>
    <n v="4"/>
    <n v="107.7255"/>
    <n v="7.3999999999999996E-2"/>
    <n v="7230"/>
    <n v="156"/>
    <n v="143.87700000000001"/>
    <n v="3.1044"/>
    <n v="1472"/>
    <n v="26.348800000000001"/>
    <n v="2024"/>
    <n v="44.527999999999999"/>
    <n v="7299"/>
    <n v="134.14830000000001"/>
    <n v="9410"/>
    <n v="191.5094"/>
    <n v="0"/>
    <n v="134.14830000000001"/>
    <n v="191.5094"/>
    <n v="57.361099999999993"/>
    <e v="#N/A"/>
    <n v="3333.2156880412008"/>
    <n v="3333.2156880412008"/>
    <n v="3333.2156880412008"/>
    <n v="242213.67333099392"/>
    <e v="#N/A"/>
  </r>
  <r>
    <s v="NORTHFIELDS SURGERYSouth Central EalingEalingE85014Jun3"/>
    <x v="181"/>
    <x v="35"/>
    <x v="2"/>
    <x v="182"/>
    <s v="E85014"/>
    <x v="6"/>
    <n v="3"/>
    <n v="7407.1459734248901"/>
    <n v="6212"/>
    <n v="6"/>
    <n v="114.922"/>
    <n v="0.11099999999999999"/>
    <n v="5419"/>
    <n v="168"/>
    <n v="107.83810000000001"/>
    <n v="3.3432000000000004"/>
    <n v="1549"/>
    <n v="27.7271"/>
    <n v="2260"/>
    <n v="49.72"/>
    <n v="7767"/>
    <n v="142.76009999999999"/>
    <n v="7847"/>
    <n v="160.90129999999999"/>
    <n v="0"/>
    <n v="142.76009999999999"/>
    <n v="160.90129999999999"/>
    <n v="18.141199999999998"/>
    <e v="#N/A"/>
    <n v="3333.2156880412008"/>
    <n v="3333.2156880412008"/>
    <n v="3333.2156880412008"/>
    <n v="242213.67333099392"/>
    <e v="#N/A"/>
  </r>
  <r>
    <s v="NORTHFIELDS SURGERYSouth Central EalingEalingE85014Mar12"/>
    <x v="181"/>
    <x v="35"/>
    <x v="2"/>
    <x v="182"/>
    <s v="E85014"/>
    <x v="7"/>
    <n v="12"/>
    <n v="7407.1459734248901"/>
    <n v="6120"/>
    <n v="2069"/>
    <n v="121.78800000000001"/>
    <n v="41.173100000000005"/>
    <m/>
    <m/>
    <m/>
    <m/>
    <n v="1997"/>
    <n v="35.746299999999998"/>
    <m/>
    <m/>
    <n v="10186"/>
    <n v="198.70740000000001"/>
    <m/>
    <m/>
    <n v="0"/>
    <n v="198.70740000000001"/>
    <e v="#N/A"/>
    <e v="#N/A"/>
    <e v="#N/A"/>
    <n v="3333.2156880412008"/>
    <n v="3333.2156880412008"/>
    <n v="3333.2156880412008"/>
    <n v="242213.67333099392"/>
    <e v="#N/A"/>
  </r>
  <r>
    <s v="NORTHFIELDS SURGERYSouth Central EalingEalingE85014May2"/>
    <x v="181"/>
    <x v="35"/>
    <x v="2"/>
    <x v="182"/>
    <s v="E85014"/>
    <x v="8"/>
    <n v="2"/>
    <n v="7407.1459734248901"/>
    <n v="12329"/>
    <n v="0"/>
    <n v="228.0865"/>
    <n v="0"/>
    <n v="17752"/>
    <n v="144"/>
    <n v="353.26480000000004"/>
    <n v="2.8656000000000001"/>
    <n v="1565"/>
    <n v="28.013500000000001"/>
    <n v="1974"/>
    <n v="43.427999999999997"/>
    <n v="13894"/>
    <n v="256.10000000000002"/>
    <n v="19870"/>
    <n v="399.55840000000001"/>
    <n v="0"/>
    <n v="256.10000000000002"/>
    <n v="399.55840000000001"/>
    <n v="143.45839999999998"/>
    <e v="#N/A"/>
    <n v="3333.2156880412008"/>
    <n v="3333.2156880412008"/>
    <n v="3333.2156880412008"/>
    <n v="242213.67333099392"/>
    <e v="#N/A"/>
  </r>
  <r>
    <s v="NORTHFIELDS SURGERYSouth Central EalingEalingE85014Nov8"/>
    <x v="181"/>
    <x v="35"/>
    <x v="2"/>
    <x v="182"/>
    <s v="E85014"/>
    <x v="9"/>
    <n v="8"/>
    <n v="7407.1459734248901"/>
    <n v="4346"/>
    <n v="191"/>
    <n v="86.485399999999998"/>
    <n v="3.8009000000000004"/>
    <m/>
    <m/>
    <m/>
    <m/>
    <n v="2214"/>
    <n v="39.630600000000001"/>
    <m/>
    <m/>
    <n v="6751"/>
    <n v="129.9169"/>
    <m/>
    <m/>
    <n v="0"/>
    <n v="129.9169"/>
    <e v="#N/A"/>
    <e v="#N/A"/>
    <e v="#N/A"/>
    <n v="3333.2156880412008"/>
    <n v="3333.2156880412008"/>
    <n v="3333.2156880412008"/>
    <n v="242213.67333099392"/>
    <e v="#N/A"/>
  </r>
  <r>
    <s v="NORTHFIELDS SURGERYSouth Central EalingEalingE85014Oct7"/>
    <x v="181"/>
    <x v="35"/>
    <x v="2"/>
    <x v="182"/>
    <s v="E85014"/>
    <x v="10"/>
    <n v="7"/>
    <n v="7407.1459734248901"/>
    <n v="4588"/>
    <n v="5769"/>
    <n v="91.301200000000009"/>
    <n v="114.8031"/>
    <n v="0"/>
    <n v="1533"/>
    <n v="0"/>
    <n v="34.4925"/>
    <n v="2294"/>
    <n v="41.062600000000003"/>
    <n v="3481"/>
    <n v="76.581999999999994"/>
    <n v="12651"/>
    <n v="247.16690000000003"/>
    <n v="5014"/>
    <n v="111.0745"/>
    <n v="0"/>
    <n v="247.16690000000003"/>
    <n v="111.0745"/>
    <n v="-136.09240000000003"/>
    <e v="#N/A"/>
    <n v="3333.2156880412008"/>
    <n v="3333.2156880412008"/>
    <n v="3333.2156880412008"/>
    <n v="242213.67333099392"/>
    <e v="#N/A"/>
  </r>
  <r>
    <s v="NORTHFIELDS SURGERYSouth Central EalingEalingE85014Sep6"/>
    <x v="181"/>
    <x v="35"/>
    <x v="2"/>
    <x v="182"/>
    <s v="E85014"/>
    <x v="11"/>
    <n v="6"/>
    <n v="7407.1459734248901"/>
    <n v="4062"/>
    <n v="367"/>
    <n v="80.833800000000011"/>
    <n v="7.3033000000000001"/>
    <n v="7680"/>
    <n v="478"/>
    <n v="172.79999999999998"/>
    <n v="10.754999999999999"/>
    <n v="2128"/>
    <n v="38.091200000000001"/>
    <n v="2115"/>
    <n v="46.53"/>
    <n v="6557"/>
    <n v="126.2283"/>
    <n v="10273"/>
    <n v="230.08499999999998"/>
    <n v="0"/>
    <n v="126.2283"/>
    <n v="230.08499999999998"/>
    <n v="103.85669999999998"/>
    <e v="#N/A"/>
    <n v="3333.2156880412008"/>
    <n v="3333.2156880412008"/>
    <n v="3333.2156880412008"/>
    <n v="242213.67333099392"/>
    <e v="#N/A"/>
  </r>
  <r>
    <s v="NORWOOD ROAD SURGERY (KENNEDY)South SouthallEalingE85061Apr1"/>
    <x v="182"/>
    <x v="13"/>
    <x v="2"/>
    <x v="183"/>
    <s v="E85061"/>
    <x v="0"/>
    <n v="1"/>
    <n v="6202.3968033152696"/>
    <n v="406"/>
    <n v="0"/>
    <n v="7.5109999999999992"/>
    <n v="0"/>
    <n v="922"/>
    <n v="18"/>
    <n v="18.347799999999999"/>
    <n v="0.35820000000000002"/>
    <n v="15315"/>
    <n v="274.13850000000002"/>
    <n v="5721"/>
    <n v="125.86199999999999"/>
    <n v="15721"/>
    <n v="281.64950000000005"/>
    <n v="6661"/>
    <n v="144.56799999999998"/>
    <n v="0"/>
    <n v="281.64950000000005"/>
    <n v="144.56799999999998"/>
    <n v="-137.08150000000006"/>
    <n v="144.56799999999998"/>
    <n v="2791.0785614918714"/>
    <n v="2791.0785614918714"/>
    <n v="2791.0785614918714"/>
    <n v="202818.37546840933"/>
    <n v="0"/>
  </r>
  <r>
    <s v="NORWOOD ROAD SURGERY (KENNEDY)South SouthallEalingE85061Aug5"/>
    <x v="182"/>
    <x v="13"/>
    <x v="2"/>
    <x v="183"/>
    <s v="E85061"/>
    <x v="1"/>
    <n v="5"/>
    <n v="6202.3968033152696"/>
    <n v="501"/>
    <n v="2"/>
    <n v="9.2684999999999995"/>
    <n v="3.6999999999999998E-2"/>
    <n v="1168"/>
    <n v="7"/>
    <n v="23.243200000000002"/>
    <n v="0.13930000000000001"/>
    <n v="14561"/>
    <n v="260.64190000000002"/>
    <n v="5592"/>
    <n v="123.024"/>
    <n v="15064"/>
    <n v="269.94740000000002"/>
    <n v="6767"/>
    <n v="146.40649999999999"/>
    <n v="0"/>
    <n v="269.94740000000002"/>
    <n v="146.40649999999999"/>
    <n v="-123.54090000000002"/>
    <n v="290.97449999999998"/>
    <n v="2791.0785614918714"/>
    <n v="2791.0785614918714"/>
    <n v="2791.0785614918714"/>
    <n v="202818.37546840933"/>
    <n v="0"/>
  </r>
  <r>
    <s v="NORWOOD ROAD SURGERY (KENNEDY)South SouthallEalingE85061Dec9"/>
    <x v="182"/>
    <x v="13"/>
    <x v="2"/>
    <x v="183"/>
    <s v="E85061"/>
    <x v="2"/>
    <n v="9"/>
    <n v="6202.3968033152696"/>
    <n v="935"/>
    <n v="16"/>
    <n v="18.6065"/>
    <n v="0.31840000000000002"/>
    <m/>
    <m/>
    <m/>
    <m/>
    <n v="4043"/>
    <n v="72.369699999999995"/>
    <m/>
    <m/>
    <n v="4994"/>
    <n v="91.294600000000003"/>
    <m/>
    <m/>
    <n v="0"/>
    <n v="91.294600000000003"/>
    <e v="#N/A"/>
    <e v="#N/A"/>
    <e v="#N/A"/>
    <n v="2791.0785614918714"/>
    <n v="2791.0785614918714"/>
    <n v="2791.0785614918714"/>
    <n v="202818.37546840933"/>
    <e v="#N/A"/>
  </r>
  <r>
    <s v="NORWOOD ROAD SURGERY (KENNEDY)South SouthallEalingE85061Feb11"/>
    <x v="182"/>
    <x v="13"/>
    <x v="2"/>
    <x v="183"/>
    <s v="E85061"/>
    <x v="3"/>
    <n v="11"/>
    <n v="6202.3968033152696"/>
    <n v="17006"/>
    <n v="11"/>
    <n v="338.4194"/>
    <n v="0.21890000000000001"/>
    <m/>
    <m/>
    <m/>
    <m/>
    <n v="5870"/>
    <n v="105.07299999999999"/>
    <m/>
    <m/>
    <n v="22887"/>
    <n v="443.71129999999999"/>
    <m/>
    <m/>
    <n v="0"/>
    <n v="443.71129999999999"/>
    <e v="#N/A"/>
    <e v="#N/A"/>
    <e v="#N/A"/>
    <n v="2791.0785614918714"/>
    <n v="2791.0785614918714"/>
    <n v="2791.0785614918714"/>
    <n v="202818.37546840933"/>
    <e v="#N/A"/>
  </r>
  <r>
    <s v="NORWOOD ROAD SURGERY (KENNEDY)South SouthallEalingE85061Jan10"/>
    <x v="182"/>
    <x v="13"/>
    <x v="2"/>
    <x v="183"/>
    <s v="E85061"/>
    <x v="4"/>
    <n v="10"/>
    <n v="6202.3968033152696"/>
    <n v="2303"/>
    <n v="5"/>
    <n v="45.829700000000003"/>
    <n v="9.9500000000000005E-2"/>
    <m/>
    <m/>
    <m/>
    <m/>
    <n v="11695"/>
    <n v="209.34049999999999"/>
    <m/>
    <m/>
    <n v="14003"/>
    <n v="255.2697"/>
    <m/>
    <m/>
    <n v="0"/>
    <n v="255.2697"/>
    <e v="#N/A"/>
    <e v="#N/A"/>
    <e v="#N/A"/>
    <n v="2791.0785614918714"/>
    <n v="2791.0785614918714"/>
    <n v="2791.0785614918714"/>
    <n v="202818.37546840933"/>
    <e v="#N/A"/>
  </r>
  <r>
    <s v="NORWOOD ROAD SURGERY (KENNEDY)South SouthallEalingE85061Jul4"/>
    <x v="182"/>
    <x v="13"/>
    <x v="2"/>
    <x v="183"/>
    <s v="E85061"/>
    <x v="5"/>
    <n v="4"/>
    <n v="6202.3968033152696"/>
    <n v="742"/>
    <n v="4"/>
    <n v="13.726999999999999"/>
    <n v="7.3999999999999996E-2"/>
    <n v="1058"/>
    <n v="29"/>
    <n v="21.054200000000002"/>
    <n v="0.57710000000000006"/>
    <n v="10040"/>
    <n v="179.71600000000001"/>
    <n v="7297"/>
    <n v="160.53399999999999"/>
    <n v="10786"/>
    <n v="193.517"/>
    <n v="8384"/>
    <n v="182.1653"/>
    <n v="0"/>
    <n v="193.517"/>
    <n v="182.1653"/>
    <n v="-11.351699999999994"/>
    <e v="#N/A"/>
    <n v="2791.0785614918714"/>
    <n v="2791.0785614918714"/>
    <n v="2791.0785614918714"/>
    <n v="202818.37546840933"/>
    <e v="#N/A"/>
  </r>
  <r>
    <s v="NORWOOD ROAD SURGERY (KENNEDY)South SouthallEalingE85061Jun3"/>
    <x v="182"/>
    <x v="13"/>
    <x v="2"/>
    <x v="183"/>
    <s v="E85061"/>
    <x v="6"/>
    <n v="3"/>
    <n v="6202.3968033152696"/>
    <n v="663"/>
    <n v="2"/>
    <n v="12.265499999999999"/>
    <n v="3.6999999999999998E-2"/>
    <n v="3137"/>
    <n v="4"/>
    <n v="62.426300000000005"/>
    <n v="7.9600000000000004E-2"/>
    <n v="7163"/>
    <n v="128.21770000000001"/>
    <n v="6585"/>
    <n v="144.87"/>
    <n v="7828"/>
    <n v="140.52020000000002"/>
    <n v="9726"/>
    <n v="207.3759"/>
    <n v="0"/>
    <n v="140.52020000000002"/>
    <n v="207.3759"/>
    <n v="66.855699999999985"/>
    <e v="#N/A"/>
    <n v="2791.0785614918714"/>
    <n v="2791.0785614918714"/>
    <n v="2791.0785614918714"/>
    <n v="202818.37546840933"/>
    <e v="#N/A"/>
  </r>
  <r>
    <s v="NORWOOD ROAD SURGERY (KENNEDY)South SouthallEalingE85061Mar12"/>
    <x v="182"/>
    <x v="13"/>
    <x v="2"/>
    <x v="183"/>
    <s v="E85061"/>
    <x v="7"/>
    <n v="12"/>
    <n v="6202.3968033152696"/>
    <n v="2377"/>
    <n v="10"/>
    <n v="47.302300000000002"/>
    <n v="0.19900000000000001"/>
    <m/>
    <m/>
    <m/>
    <m/>
    <n v="5244"/>
    <n v="93.867599999999996"/>
    <m/>
    <m/>
    <n v="7631"/>
    <n v="141.3689"/>
    <m/>
    <m/>
    <n v="0"/>
    <n v="141.3689"/>
    <e v="#N/A"/>
    <e v="#N/A"/>
    <e v="#N/A"/>
    <n v="2791.0785614918714"/>
    <n v="2791.0785614918714"/>
    <n v="2791.0785614918714"/>
    <n v="202818.37546840933"/>
    <e v="#N/A"/>
  </r>
  <r>
    <s v="NORWOOD ROAD SURGERY (KENNEDY)South SouthallEalingE85061May2"/>
    <x v="182"/>
    <x v="13"/>
    <x v="2"/>
    <x v="183"/>
    <s v="E85061"/>
    <x v="8"/>
    <n v="2"/>
    <n v="6202.3968033152696"/>
    <n v="9144"/>
    <n v="0"/>
    <n v="169.16399999999999"/>
    <n v="0"/>
    <n v="914"/>
    <n v="13"/>
    <n v="18.188600000000001"/>
    <n v="0.25870000000000004"/>
    <n v="6269"/>
    <n v="112.21510000000001"/>
    <n v="5475"/>
    <n v="120.45"/>
    <n v="15413"/>
    <n v="281.37909999999999"/>
    <n v="6402"/>
    <n v="138.8973"/>
    <n v="0"/>
    <n v="281.37909999999999"/>
    <n v="138.8973"/>
    <n v="-142.48179999999999"/>
    <e v="#N/A"/>
    <n v="2791.0785614918714"/>
    <n v="2791.0785614918714"/>
    <n v="2791.0785614918714"/>
    <n v="202818.37546840933"/>
    <e v="#N/A"/>
  </r>
  <r>
    <s v="NORWOOD ROAD SURGERY (KENNEDY)South SouthallEalingE85061Nov8"/>
    <x v="182"/>
    <x v="13"/>
    <x v="2"/>
    <x v="183"/>
    <s v="E85061"/>
    <x v="9"/>
    <n v="8"/>
    <n v="6202.3968033152696"/>
    <n v="862"/>
    <n v="1"/>
    <n v="17.1538"/>
    <n v="1.9900000000000001E-2"/>
    <m/>
    <m/>
    <m/>
    <m/>
    <n v="8523"/>
    <n v="152.5617"/>
    <m/>
    <m/>
    <n v="9386"/>
    <n v="169.7354"/>
    <m/>
    <m/>
    <n v="0"/>
    <n v="169.7354"/>
    <e v="#N/A"/>
    <e v="#N/A"/>
    <e v="#N/A"/>
    <n v="2791.0785614918714"/>
    <n v="2791.0785614918714"/>
    <n v="2791.0785614918714"/>
    <n v="202818.37546840933"/>
    <e v="#N/A"/>
  </r>
  <r>
    <s v="NORWOOD ROAD SURGERY (KENNEDY)South SouthallEalingE85061Oct7"/>
    <x v="182"/>
    <x v="13"/>
    <x v="2"/>
    <x v="183"/>
    <s v="E85061"/>
    <x v="10"/>
    <n v="7"/>
    <n v="6202.3968033152696"/>
    <n v="521"/>
    <n v="6"/>
    <n v="10.367900000000001"/>
    <n v="0.11940000000000001"/>
    <n v="0"/>
    <n v="5"/>
    <n v="0"/>
    <n v="0.11249999999999999"/>
    <n v="9081"/>
    <n v="162.54990000000001"/>
    <n v="10156"/>
    <n v="223.43199999999999"/>
    <n v="9608"/>
    <n v="173.03720000000001"/>
    <n v="10161"/>
    <n v="223.5445"/>
    <n v="0"/>
    <n v="173.03720000000001"/>
    <n v="223.5445"/>
    <n v="50.507299999999987"/>
    <e v="#N/A"/>
    <n v="2791.0785614918714"/>
    <n v="2791.0785614918714"/>
    <n v="2791.0785614918714"/>
    <n v="202818.37546840933"/>
    <e v="#N/A"/>
  </r>
  <r>
    <s v="NORWOOD ROAD SURGERY (KENNEDY)South SouthallEalingE85061Sep6"/>
    <x v="182"/>
    <x v="13"/>
    <x v="2"/>
    <x v="183"/>
    <s v="E85061"/>
    <x v="11"/>
    <n v="6"/>
    <n v="6202.3968033152696"/>
    <n v="652"/>
    <n v="11"/>
    <n v="12.9748"/>
    <n v="0.21890000000000001"/>
    <n v="1628"/>
    <n v="20"/>
    <n v="36.629999999999995"/>
    <n v="0.44999999999999996"/>
    <n v="8337"/>
    <n v="149.23230000000001"/>
    <n v="8771"/>
    <n v="192.96199999999999"/>
    <n v="9000"/>
    <n v="162.42600000000002"/>
    <n v="10419"/>
    <n v="230.04199999999997"/>
    <n v="0"/>
    <n v="162.42600000000002"/>
    <n v="230.04199999999997"/>
    <n v="67.615999999999957"/>
    <e v="#N/A"/>
    <n v="2791.0785614918714"/>
    <n v="2791.0785614918714"/>
    <n v="2791.0785614918714"/>
    <n v="202818.37546840933"/>
    <e v="#N/A"/>
  </r>
  <r>
    <s v="Notting Hill Medical CentreNeoHealthWest LondonE87065Apr1"/>
    <x v="183"/>
    <x v="30"/>
    <x v="6"/>
    <x v="184"/>
    <s v="E87065"/>
    <x v="0"/>
    <n v="1"/>
    <n v="3957.3119034610399"/>
    <n v="8630"/>
    <n v="0"/>
    <n v="159.655"/>
    <n v="0"/>
    <n v="1080"/>
    <n v="0"/>
    <n v="21.492000000000001"/>
    <n v="0"/>
    <n v="1652"/>
    <n v="29.570799999999998"/>
    <n v="3080"/>
    <n v="67.760000000000005"/>
    <n v="10282"/>
    <n v="189.22579999999999"/>
    <n v="4160"/>
    <n v="89.25200000000001"/>
    <n v="0"/>
    <n v="189.22579999999999"/>
    <n v="89.25200000000001"/>
    <n v="-99.973799999999983"/>
    <n v="89.25200000000001"/>
    <n v="1780.7903565574679"/>
    <n v="1780.7903565574679"/>
    <n v="1780.7903565574679"/>
    <n v="129404.09924317602"/>
    <n v="0"/>
  </r>
  <r>
    <s v="Notting Hill Medical CentreNeoHealthWest LondonE87065Aug5"/>
    <x v="183"/>
    <x v="30"/>
    <x v="6"/>
    <x v="184"/>
    <s v="E87065"/>
    <x v="1"/>
    <n v="5"/>
    <n v="3957.3119034610399"/>
    <n v="868"/>
    <n v="0"/>
    <n v="16.058"/>
    <n v="0"/>
    <n v="986"/>
    <n v="0"/>
    <n v="19.621400000000001"/>
    <n v="0"/>
    <n v="3964"/>
    <n v="70.955600000000004"/>
    <n v="3292"/>
    <n v="72.424000000000007"/>
    <n v="4832"/>
    <n v="87.013599999999997"/>
    <n v="4278"/>
    <n v="92.045400000000001"/>
    <n v="0"/>
    <n v="87.013599999999997"/>
    <n v="92.045400000000001"/>
    <n v="5.031800000000004"/>
    <n v="181.29740000000001"/>
    <n v="1780.7903565574679"/>
    <n v="1780.7903565574679"/>
    <n v="1780.7903565574679"/>
    <n v="129404.09924317602"/>
    <n v="0"/>
  </r>
  <r>
    <s v="Notting Hill Medical CentreNeoHealthWest LondonE87065Dec9"/>
    <x v="183"/>
    <x v="30"/>
    <x v="6"/>
    <x v="184"/>
    <s v="E87065"/>
    <x v="2"/>
    <n v="9"/>
    <n v="3957.3119034610399"/>
    <n v="1281"/>
    <n v="0"/>
    <n v="25.491900000000001"/>
    <n v="0"/>
    <m/>
    <m/>
    <m/>
    <m/>
    <n v="3018"/>
    <n v="54.022199999999998"/>
    <m/>
    <m/>
    <n v="4299"/>
    <n v="79.514099999999999"/>
    <m/>
    <m/>
    <n v="0"/>
    <n v="79.514099999999999"/>
    <e v="#N/A"/>
    <e v="#N/A"/>
    <e v="#N/A"/>
    <n v="1780.7903565574679"/>
    <n v="1780.7903565574679"/>
    <n v="1780.7903565574679"/>
    <n v="129404.09924317602"/>
    <e v="#N/A"/>
  </r>
  <r>
    <s v="Notting Hill Medical CentreNeoHealthWest LondonE87065Feb11"/>
    <x v="183"/>
    <x v="30"/>
    <x v="6"/>
    <x v="184"/>
    <s v="E87065"/>
    <x v="3"/>
    <n v="11"/>
    <n v="3957.3119034610399"/>
    <n v="1790"/>
    <n v="0"/>
    <n v="35.621000000000002"/>
    <n v="0"/>
    <m/>
    <m/>
    <m/>
    <m/>
    <n v="4932"/>
    <n v="88.282799999999995"/>
    <m/>
    <m/>
    <n v="6722"/>
    <n v="123.90379999999999"/>
    <m/>
    <m/>
    <n v="0"/>
    <n v="123.90379999999999"/>
    <e v="#N/A"/>
    <e v="#N/A"/>
    <e v="#N/A"/>
    <n v="1780.7903565574679"/>
    <n v="1780.7903565574679"/>
    <n v="1780.7903565574679"/>
    <n v="129404.09924317602"/>
    <e v="#N/A"/>
  </r>
  <r>
    <s v="Notting Hill Medical CentreNeoHealthWest LondonE87065Jan10"/>
    <x v="183"/>
    <x v="30"/>
    <x v="6"/>
    <x v="184"/>
    <s v="E87065"/>
    <x v="4"/>
    <n v="10"/>
    <n v="3957.3119034610399"/>
    <n v="2230"/>
    <n v="0"/>
    <n v="44.377000000000002"/>
    <n v="0"/>
    <m/>
    <m/>
    <m/>
    <m/>
    <n v="4770"/>
    <n v="85.382999999999996"/>
    <m/>
    <m/>
    <n v="7000"/>
    <n v="129.76"/>
    <m/>
    <m/>
    <n v="0"/>
    <n v="129.76"/>
    <e v="#N/A"/>
    <e v="#N/A"/>
    <e v="#N/A"/>
    <n v="1780.7903565574679"/>
    <n v="1780.7903565574679"/>
    <n v="1780.7903565574679"/>
    <n v="129404.09924317602"/>
    <e v="#N/A"/>
  </r>
  <r>
    <s v="Notting Hill Medical CentreNeoHealthWest LondonE87065Jul4"/>
    <x v="183"/>
    <x v="30"/>
    <x v="6"/>
    <x v="184"/>
    <s v="E87065"/>
    <x v="5"/>
    <n v="4"/>
    <n v="3957.3119034610399"/>
    <n v="1358"/>
    <n v="6"/>
    <n v="25.122999999999998"/>
    <n v="0.11099999999999999"/>
    <n v="1639"/>
    <n v="0"/>
    <n v="32.616100000000003"/>
    <n v="0"/>
    <n v="4454"/>
    <n v="79.726600000000005"/>
    <n v="3887"/>
    <n v="85.513999999999996"/>
    <n v="5818"/>
    <n v="104.9606"/>
    <n v="5526"/>
    <n v="118.1301"/>
    <n v="0"/>
    <n v="104.9606"/>
    <n v="118.1301"/>
    <n v="13.169499999999999"/>
    <e v="#N/A"/>
    <n v="1780.7903565574679"/>
    <n v="1780.7903565574679"/>
    <n v="1780.7903565574679"/>
    <n v="129404.09924317602"/>
    <e v="#N/A"/>
  </r>
  <r>
    <s v="Notting Hill Medical CentreNeoHealthWest LondonE87065Jun3"/>
    <x v="183"/>
    <x v="30"/>
    <x v="6"/>
    <x v="184"/>
    <s v="E87065"/>
    <x v="6"/>
    <n v="3"/>
    <n v="3957.3119034610399"/>
    <n v="1607"/>
    <n v="0"/>
    <n v="29.729499999999998"/>
    <n v="0"/>
    <n v="1287"/>
    <n v="0"/>
    <n v="25.6113"/>
    <n v="0"/>
    <n v="4073"/>
    <n v="72.906700000000001"/>
    <n v="3605"/>
    <n v="79.31"/>
    <n v="5680"/>
    <n v="102.6362"/>
    <n v="4892"/>
    <n v="104.9213"/>
    <n v="0"/>
    <n v="102.6362"/>
    <n v="104.9213"/>
    <n v="2.2850999999999999"/>
    <e v="#N/A"/>
    <n v="1780.7903565574679"/>
    <n v="1780.7903565574679"/>
    <n v="1780.7903565574679"/>
    <n v="129404.09924317602"/>
    <e v="#N/A"/>
  </r>
  <r>
    <s v="Notting Hill Medical CentreNeoHealthWest LondonE87065Mar12"/>
    <x v="183"/>
    <x v="30"/>
    <x v="6"/>
    <x v="184"/>
    <s v="E87065"/>
    <x v="7"/>
    <n v="12"/>
    <n v="3957.3119034610399"/>
    <n v="903"/>
    <n v="0"/>
    <n v="17.9697"/>
    <n v="0"/>
    <m/>
    <m/>
    <m/>
    <m/>
    <n v="2462"/>
    <n v="44.069800000000001"/>
    <m/>
    <m/>
    <n v="3365"/>
    <n v="62.039500000000004"/>
    <m/>
    <m/>
    <n v="0"/>
    <n v="62.039500000000004"/>
    <e v="#N/A"/>
    <e v="#N/A"/>
    <e v="#N/A"/>
    <n v="1780.7903565574679"/>
    <n v="1780.7903565574679"/>
    <n v="1780.7903565574679"/>
    <n v="129404.09924317602"/>
    <e v="#N/A"/>
  </r>
  <r>
    <s v="Notting Hill Medical CentreNeoHealthWest LondonE87065May2"/>
    <x v="183"/>
    <x v="30"/>
    <x v="6"/>
    <x v="184"/>
    <s v="E87065"/>
    <x v="8"/>
    <n v="2"/>
    <n v="3957.3119034610399"/>
    <n v="1306"/>
    <n v="0"/>
    <n v="24.160999999999998"/>
    <n v="0"/>
    <n v="968"/>
    <n v="0"/>
    <n v="19.263200000000001"/>
    <n v="0"/>
    <n v="1953"/>
    <n v="34.9587"/>
    <n v="6573"/>
    <n v="144.60599999999999"/>
    <n v="3259"/>
    <n v="59.119699999999995"/>
    <n v="7541"/>
    <n v="163.86920000000001"/>
    <n v="0"/>
    <n v="59.119699999999995"/>
    <n v="163.86920000000001"/>
    <n v="104.74950000000001"/>
    <e v="#N/A"/>
    <n v="1780.7903565574679"/>
    <n v="1780.7903565574679"/>
    <n v="1780.7903565574679"/>
    <n v="129404.09924317602"/>
    <e v="#N/A"/>
  </r>
  <r>
    <s v="Notting Hill Medical CentreNeoHealthWest LondonE87065Nov8"/>
    <x v="183"/>
    <x v="30"/>
    <x v="6"/>
    <x v="184"/>
    <s v="E87065"/>
    <x v="9"/>
    <n v="8"/>
    <n v="3957.3119034610399"/>
    <n v="927"/>
    <n v="0"/>
    <n v="18.447300000000002"/>
    <n v="0"/>
    <m/>
    <m/>
    <m/>
    <m/>
    <n v="4691"/>
    <n v="83.968900000000005"/>
    <m/>
    <m/>
    <n v="5618"/>
    <n v="102.4162"/>
    <m/>
    <m/>
    <n v="0"/>
    <n v="102.4162"/>
    <e v="#N/A"/>
    <e v="#N/A"/>
    <e v="#N/A"/>
    <n v="1780.7903565574679"/>
    <n v="1780.7903565574679"/>
    <n v="1780.7903565574679"/>
    <n v="129404.09924317602"/>
    <e v="#N/A"/>
  </r>
  <r>
    <s v="Notting Hill Medical CentreNeoHealthWest LondonE87065Oct7"/>
    <x v="183"/>
    <x v="30"/>
    <x v="6"/>
    <x v="184"/>
    <s v="E87065"/>
    <x v="10"/>
    <n v="7"/>
    <n v="3957.3119034610399"/>
    <n v="709"/>
    <n v="0"/>
    <n v="14.109100000000002"/>
    <n v="0"/>
    <n v="0"/>
    <n v="0"/>
    <n v="0"/>
    <n v="0"/>
    <n v="3677"/>
    <n v="65.818299999999994"/>
    <n v="4043"/>
    <n v="88.945999999999998"/>
    <n v="4386"/>
    <n v="79.927399999999992"/>
    <n v="4043"/>
    <n v="88.945999999999998"/>
    <n v="0"/>
    <n v="79.927399999999992"/>
    <n v="88.945999999999998"/>
    <n v="9.0186000000000064"/>
    <e v="#N/A"/>
    <n v="1780.7903565574679"/>
    <n v="1780.7903565574679"/>
    <n v="1780.7903565574679"/>
    <n v="129404.09924317602"/>
    <e v="#N/A"/>
  </r>
  <r>
    <s v="Notting Hill Medical CentreNeoHealthWest LondonE87065Sep6"/>
    <x v="183"/>
    <x v="30"/>
    <x v="6"/>
    <x v="184"/>
    <s v="E87065"/>
    <x v="11"/>
    <n v="6"/>
    <n v="3957.3119034610399"/>
    <n v="2104"/>
    <n v="0"/>
    <n v="41.869600000000005"/>
    <n v="0"/>
    <n v="1086"/>
    <n v="0"/>
    <n v="24.434999999999999"/>
    <n v="0"/>
    <n v="4918"/>
    <n v="88.032200000000003"/>
    <n v="4841"/>
    <n v="106.502"/>
    <n v="7022"/>
    <n v="129.90180000000001"/>
    <n v="5927"/>
    <n v="130.93699999999998"/>
    <n v="0"/>
    <n v="129.90180000000001"/>
    <n v="130.93699999999998"/>
    <n v="1.0351999999999748"/>
    <e v="#N/A"/>
    <n v="1780.7903565574679"/>
    <n v="1780.7903565574679"/>
    <n v="1780.7903565574679"/>
    <n v="129404.09924317602"/>
    <e v="#N/A"/>
  </r>
  <r>
    <s v="NURSING HOME SERVICESunallocatedEalingY04225Apr1"/>
    <x v="184"/>
    <x v="28"/>
    <x v="2"/>
    <x v="185"/>
    <s v="Y04225"/>
    <x v="0"/>
    <n v="1"/>
    <n v="3767.12046844007"/>
    <n v="2"/>
    <n v="0"/>
    <n v="3.6999999999999998E-2"/>
    <n v="0"/>
    <n v="0"/>
    <n v="0"/>
    <n v="0"/>
    <n v="0"/>
    <n v="0"/>
    <n v="0"/>
    <n v="0"/>
    <n v="0"/>
    <n v="2"/>
    <n v="3.6999999999999998E-2"/>
    <n v="0"/>
    <n v="0"/>
    <n v="0"/>
    <n v="3.6999999999999998E-2"/>
    <n v="0"/>
    <n v="-3.6999999999999998E-2"/>
    <n v="0"/>
    <n v="1695.2042107980315"/>
    <n v="1695.2042107980315"/>
    <n v="1695.2042107980315"/>
    <n v="123184.83931799031"/>
    <n v="0"/>
  </r>
  <r>
    <s v="NURSING HOME SERVICESunallocatedEalingY04225Aug5"/>
    <x v="184"/>
    <x v="28"/>
    <x v="2"/>
    <x v="185"/>
    <s v="Y04225"/>
    <x v="1"/>
    <n v="5"/>
    <n v="3767.12046844007"/>
    <n v="0"/>
    <n v="0"/>
    <n v="0"/>
    <n v="0"/>
    <n v="6"/>
    <n v="0"/>
    <n v="0.11940000000000001"/>
    <n v="0"/>
    <n v="0"/>
    <n v="0"/>
    <n v="0"/>
    <n v="0"/>
    <n v="0"/>
    <n v="0"/>
    <n v="6"/>
    <n v="0.11940000000000001"/>
    <n v="0"/>
    <n v="0"/>
    <n v="0.11940000000000001"/>
    <n v="0.11940000000000001"/>
    <n v="0.11940000000000001"/>
    <n v="1695.2042107980315"/>
    <n v="1695.2042107980315"/>
    <n v="1695.2042107980315"/>
    <n v="123184.83931799031"/>
    <n v="0"/>
  </r>
  <r>
    <s v="NURSING HOME SERVICESunallocatedEalingY04225Dec9"/>
    <x v="184"/>
    <x v="28"/>
    <x v="2"/>
    <x v="185"/>
    <s v="Y04225"/>
    <x v="2"/>
    <n v="9"/>
    <n v="3767.12046844007"/>
    <n v="0"/>
    <n v="0"/>
    <n v="0"/>
    <n v="0"/>
    <m/>
    <m/>
    <m/>
    <m/>
    <n v="0"/>
    <n v="0"/>
    <m/>
    <m/>
    <n v="0"/>
    <n v="0"/>
    <m/>
    <m/>
    <n v="0"/>
    <n v="0"/>
    <e v="#N/A"/>
    <e v="#N/A"/>
    <e v="#N/A"/>
    <n v="1695.2042107980315"/>
    <n v="1695.2042107980315"/>
    <n v="1695.2042107980315"/>
    <n v="123184.83931799031"/>
    <e v="#N/A"/>
  </r>
  <r>
    <s v="NURSING HOME SERVICESunallocatedEalingY04225Feb11"/>
    <x v="184"/>
    <x v="28"/>
    <x v="2"/>
    <x v="185"/>
    <s v="Y04225"/>
    <x v="3"/>
    <n v="11"/>
    <n v="3767.12046844007"/>
    <n v="0"/>
    <n v="0"/>
    <n v="0"/>
    <n v="0"/>
    <m/>
    <m/>
    <m/>
    <m/>
    <n v="0"/>
    <n v="0"/>
    <m/>
    <m/>
    <n v="0"/>
    <n v="0"/>
    <m/>
    <m/>
    <n v="0"/>
    <n v="0"/>
    <e v="#N/A"/>
    <e v="#N/A"/>
    <e v="#N/A"/>
    <n v="1695.2042107980315"/>
    <n v="1695.2042107980315"/>
    <n v="1695.2042107980315"/>
    <n v="123184.83931799031"/>
    <e v="#N/A"/>
  </r>
  <r>
    <s v="NURSING HOME SERVICESunallocatedEalingY04225Jan10"/>
    <x v="184"/>
    <x v="28"/>
    <x v="2"/>
    <x v="185"/>
    <s v="Y04225"/>
    <x v="4"/>
    <n v="10"/>
    <n v="3767.12046844007"/>
    <n v="0"/>
    <n v="0"/>
    <n v="0"/>
    <n v="0"/>
    <m/>
    <m/>
    <m/>
    <m/>
    <n v="0"/>
    <n v="0"/>
    <m/>
    <m/>
    <n v="0"/>
    <n v="0"/>
    <m/>
    <m/>
    <n v="0"/>
    <n v="0"/>
    <e v="#N/A"/>
    <e v="#N/A"/>
    <e v="#N/A"/>
    <n v="1695.2042107980315"/>
    <n v="1695.2042107980315"/>
    <n v="1695.2042107980315"/>
    <n v="123184.83931799031"/>
    <e v="#N/A"/>
  </r>
  <r>
    <s v="NURSING HOME SERVICESunallocatedEalingY04225Jul4"/>
    <x v="184"/>
    <x v="28"/>
    <x v="2"/>
    <x v="185"/>
    <s v="Y04225"/>
    <x v="5"/>
    <n v="4"/>
    <n v="3767.12046844007"/>
    <n v="0"/>
    <n v="0"/>
    <n v="0"/>
    <n v="0"/>
    <n v="0"/>
    <n v="0"/>
    <n v="0"/>
    <n v="0"/>
    <n v="0"/>
    <n v="0"/>
    <n v="0"/>
    <n v="0"/>
    <n v="0"/>
    <n v="0"/>
    <n v="0"/>
    <n v="0"/>
    <n v="0"/>
    <n v="0"/>
    <n v="0"/>
    <n v="0"/>
    <e v="#N/A"/>
    <n v="1695.2042107980315"/>
    <n v="1695.2042107980315"/>
    <n v="1695.2042107980315"/>
    <n v="123184.83931799031"/>
    <e v="#N/A"/>
  </r>
  <r>
    <s v="NURSING HOME SERVICESunallocatedEalingY04225Jun3"/>
    <x v="184"/>
    <x v="28"/>
    <x v="2"/>
    <x v="185"/>
    <s v="Y04225"/>
    <x v="6"/>
    <n v="3"/>
    <n v="3767.12046844007"/>
    <n v="0"/>
    <n v="0"/>
    <n v="0"/>
    <n v="0"/>
    <n v="2"/>
    <n v="0"/>
    <n v="3.9800000000000002E-2"/>
    <n v="0"/>
    <n v="0"/>
    <n v="0"/>
    <n v="0"/>
    <n v="0"/>
    <n v="0"/>
    <n v="0"/>
    <n v="2"/>
    <n v="3.9800000000000002E-2"/>
    <n v="0"/>
    <n v="0"/>
    <n v="3.9800000000000002E-2"/>
    <n v="3.9800000000000002E-2"/>
    <e v="#N/A"/>
    <n v="1695.2042107980315"/>
    <n v="1695.2042107980315"/>
    <n v="1695.2042107980315"/>
    <n v="123184.83931799031"/>
    <e v="#N/A"/>
  </r>
  <r>
    <s v="NURSING HOME SERVICESunallocatedEalingY04225Mar12"/>
    <x v="184"/>
    <x v="28"/>
    <x v="2"/>
    <x v="185"/>
    <s v="Y04225"/>
    <x v="7"/>
    <n v="12"/>
    <n v="3767.12046844007"/>
    <n v="0"/>
    <n v="0"/>
    <n v="0"/>
    <n v="0"/>
    <m/>
    <m/>
    <m/>
    <m/>
    <n v="0"/>
    <n v="0"/>
    <m/>
    <m/>
    <n v="0"/>
    <n v="0"/>
    <m/>
    <m/>
    <n v="0"/>
    <n v="0"/>
    <e v="#N/A"/>
    <e v="#N/A"/>
    <e v="#N/A"/>
    <n v="1695.2042107980315"/>
    <n v="1695.2042107980315"/>
    <n v="1695.2042107980315"/>
    <n v="123184.83931799031"/>
    <e v="#N/A"/>
  </r>
  <r>
    <s v="NURSING HOME SERVICESunallocatedEalingY04225May2"/>
    <x v="184"/>
    <x v="28"/>
    <x v="2"/>
    <x v="185"/>
    <s v="Y04225"/>
    <x v="8"/>
    <n v="2"/>
    <n v="3767.12046844007"/>
    <n v="0"/>
    <n v="0"/>
    <n v="0"/>
    <n v="0"/>
    <n v="4"/>
    <n v="0"/>
    <n v="7.9600000000000004E-2"/>
    <n v="0"/>
    <n v="0"/>
    <n v="0"/>
    <n v="0"/>
    <n v="0"/>
    <n v="0"/>
    <n v="0"/>
    <n v="4"/>
    <n v="7.9600000000000004E-2"/>
    <n v="0"/>
    <n v="0"/>
    <n v="7.9600000000000004E-2"/>
    <n v="7.9600000000000004E-2"/>
    <e v="#N/A"/>
    <n v="1695.2042107980315"/>
    <n v="1695.2042107980315"/>
    <n v="1695.2042107980315"/>
    <n v="123184.83931799031"/>
    <e v="#N/A"/>
  </r>
  <r>
    <s v="NURSING HOME SERVICESunallocatedEalingY04225Nov8"/>
    <x v="184"/>
    <x v="28"/>
    <x v="2"/>
    <x v="185"/>
    <s v="Y04225"/>
    <x v="9"/>
    <n v="8"/>
    <n v="3767.12046844007"/>
    <n v="0"/>
    <n v="0"/>
    <n v="0"/>
    <n v="0"/>
    <m/>
    <m/>
    <m/>
    <m/>
    <n v="0"/>
    <n v="0"/>
    <m/>
    <m/>
    <n v="0"/>
    <n v="0"/>
    <m/>
    <m/>
    <n v="0"/>
    <n v="0"/>
    <e v="#N/A"/>
    <e v="#N/A"/>
    <e v="#N/A"/>
    <n v="1695.2042107980315"/>
    <n v="1695.2042107980315"/>
    <n v="1695.2042107980315"/>
    <n v="123184.83931799031"/>
    <e v="#N/A"/>
  </r>
  <r>
    <s v="NURSING HOME SERVICESunallocatedEalingY04225Oct7"/>
    <x v="184"/>
    <x v="28"/>
    <x v="2"/>
    <x v="185"/>
    <s v="Y04225"/>
    <x v="10"/>
    <n v="7"/>
    <n v="3767.12046844007"/>
    <n v="0"/>
    <n v="0"/>
    <n v="0"/>
    <n v="0"/>
    <n v="0"/>
    <n v="0"/>
    <n v="0"/>
    <n v="0"/>
    <n v="0"/>
    <n v="0"/>
    <n v="0"/>
    <n v="0"/>
    <n v="0"/>
    <n v="0"/>
    <n v="0"/>
    <n v="0"/>
    <n v="0"/>
    <n v="0"/>
    <n v="0"/>
    <n v="0"/>
    <e v="#N/A"/>
    <n v="1695.2042107980315"/>
    <n v="1695.2042107980315"/>
    <n v="1695.2042107980315"/>
    <n v="123184.83931799031"/>
    <e v="#N/A"/>
  </r>
  <r>
    <s v="NURSING HOME SERVICESunallocatedEalingY04225Sep6"/>
    <x v="184"/>
    <x v="28"/>
    <x v="2"/>
    <x v="185"/>
    <s v="Y04225"/>
    <x v="11"/>
    <n v="6"/>
    <n v="3767.12046844007"/>
    <n v="0"/>
    <n v="0"/>
    <n v="0"/>
    <n v="0"/>
    <n v="0"/>
    <n v="0"/>
    <n v="0"/>
    <n v="0"/>
    <n v="0"/>
    <n v="0"/>
    <n v="0"/>
    <n v="0"/>
    <n v="0"/>
    <n v="0"/>
    <n v="0"/>
    <n v="0"/>
    <n v="0"/>
    <n v="0"/>
    <n v="0"/>
    <n v="0"/>
    <e v="#N/A"/>
    <n v="1695.2042107980315"/>
    <n v="1695.2042107980315"/>
    <n v="1695.2042107980315"/>
    <n v="123184.83931799031"/>
    <e v="#N/A"/>
  </r>
  <r>
    <s v="OLDFIELD FAMILY PRACTICEGreenwellEalingE85069Apr1"/>
    <x v="185"/>
    <x v="37"/>
    <x v="2"/>
    <x v="186"/>
    <s v="E85069"/>
    <x v="0"/>
    <n v="1"/>
    <n v="5016.7364936414597"/>
    <n v="768"/>
    <n v="0"/>
    <n v="14.207999999999998"/>
    <n v="0"/>
    <n v="7097"/>
    <n v="14"/>
    <n v="141.2303"/>
    <n v="0.27860000000000001"/>
    <n v="9031"/>
    <n v="161.6549"/>
    <n v="21723"/>
    <n v="477.90600000000001"/>
    <n v="9799"/>
    <n v="175.8629"/>
    <n v="28834"/>
    <n v="619.41489999999999"/>
    <n v="0"/>
    <n v="175.8629"/>
    <n v="619.41489999999999"/>
    <n v="443.55200000000002"/>
    <n v="619.41489999999999"/>
    <n v="2257.531422138657"/>
    <n v="2257.531422138657"/>
    <n v="2257.531422138657"/>
    <n v="164047.28334207574"/>
    <n v="0"/>
  </r>
  <r>
    <s v="OLDFIELD FAMILY PRACTICEGreenwellEalingE85069Aug5"/>
    <x v="185"/>
    <x v="37"/>
    <x v="2"/>
    <x v="186"/>
    <s v="E85069"/>
    <x v="1"/>
    <n v="5"/>
    <n v="5016.7364936414597"/>
    <n v="955"/>
    <n v="0"/>
    <n v="17.6675"/>
    <n v="0"/>
    <n v="4701"/>
    <n v="35"/>
    <n v="93.549900000000008"/>
    <n v="0.69650000000000001"/>
    <n v="21264"/>
    <n v="380.62560000000002"/>
    <n v="11863"/>
    <n v="260.98599999999999"/>
    <n v="22219"/>
    <n v="398.29310000000004"/>
    <n v="16599"/>
    <n v="355.23239999999998"/>
    <n v="0"/>
    <n v="398.29310000000004"/>
    <n v="355.23239999999998"/>
    <n v="-43.060700000000054"/>
    <n v="974.64729999999997"/>
    <n v="2257.531422138657"/>
    <n v="2257.531422138657"/>
    <n v="2257.531422138657"/>
    <n v="164047.28334207574"/>
    <n v="0"/>
  </r>
  <r>
    <s v="OLDFIELD FAMILY PRACTICEGreenwellEalingE85069Dec9"/>
    <x v="185"/>
    <x v="37"/>
    <x v="2"/>
    <x v="186"/>
    <s v="E85069"/>
    <x v="2"/>
    <n v="9"/>
    <n v="5016.7364936414597"/>
    <n v="5818"/>
    <n v="7"/>
    <n v="115.77820000000001"/>
    <n v="0.13930000000000001"/>
    <m/>
    <m/>
    <m/>
    <m/>
    <n v="11384"/>
    <n v="203.77359999999999"/>
    <m/>
    <m/>
    <n v="17209"/>
    <n v="319.69110000000001"/>
    <m/>
    <m/>
    <n v="0"/>
    <n v="319.69110000000001"/>
    <e v="#N/A"/>
    <e v="#N/A"/>
    <e v="#N/A"/>
    <n v="2257.531422138657"/>
    <n v="2257.531422138657"/>
    <n v="2257.531422138657"/>
    <n v="164047.28334207574"/>
    <e v="#N/A"/>
  </r>
  <r>
    <s v="OLDFIELD FAMILY PRACTICEGreenwellEalingE85069Feb11"/>
    <x v="185"/>
    <x v="37"/>
    <x v="2"/>
    <x v="186"/>
    <s v="E85069"/>
    <x v="3"/>
    <n v="11"/>
    <n v="5016.7364936414597"/>
    <n v="6522"/>
    <n v="84"/>
    <n v="129.7878"/>
    <n v="1.6716000000000002"/>
    <m/>
    <m/>
    <m/>
    <m/>
    <n v="23181"/>
    <n v="414.93990000000002"/>
    <m/>
    <m/>
    <n v="29787"/>
    <n v="546.39930000000004"/>
    <m/>
    <m/>
    <n v="0"/>
    <n v="546.39930000000004"/>
    <e v="#N/A"/>
    <e v="#N/A"/>
    <e v="#N/A"/>
    <n v="2257.531422138657"/>
    <n v="2257.531422138657"/>
    <n v="2257.531422138657"/>
    <n v="164047.28334207574"/>
    <e v="#N/A"/>
  </r>
  <r>
    <s v="OLDFIELD FAMILY PRACTICEGreenwellEalingE85069Jan10"/>
    <x v="185"/>
    <x v="37"/>
    <x v="2"/>
    <x v="186"/>
    <s v="E85069"/>
    <x v="4"/>
    <n v="10"/>
    <n v="5016.7364936414597"/>
    <n v="7272"/>
    <n v="95"/>
    <n v="144.71280000000002"/>
    <n v="1.8905000000000001"/>
    <m/>
    <m/>
    <m/>
    <m/>
    <n v="16537"/>
    <n v="296.01229999999998"/>
    <m/>
    <m/>
    <n v="23904"/>
    <n v="442.61559999999997"/>
    <m/>
    <m/>
    <n v="0"/>
    <n v="442.61559999999997"/>
    <e v="#N/A"/>
    <e v="#N/A"/>
    <e v="#N/A"/>
    <n v="2257.531422138657"/>
    <n v="2257.531422138657"/>
    <n v="2257.531422138657"/>
    <n v="164047.28334207574"/>
    <e v="#N/A"/>
  </r>
  <r>
    <s v="OLDFIELD FAMILY PRACTICEGreenwellEalingE85069Jul4"/>
    <x v="185"/>
    <x v="37"/>
    <x v="2"/>
    <x v="186"/>
    <s v="E85069"/>
    <x v="5"/>
    <n v="4"/>
    <n v="5016.7364936414597"/>
    <n v="827"/>
    <n v="0"/>
    <n v="15.2995"/>
    <n v="0"/>
    <n v="6211"/>
    <n v="24"/>
    <n v="123.5989"/>
    <n v="0.47760000000000002"/>
    <n v="11402"/>
    <n v="204.0958"/>
    <n v="11074"/>
    <n v="243.62799999999999"/>
    <n v="12229"/>
    <n v="219.39529999999999"/>
    <n v="17309"/>
    <n v="367.7045"/>
    <n v="0"/>
    <n v="219.39529999999999"/>
    <n v="367.7045"/>
    <n v="148.3092"/>
    <e v="#N/A"/>
    <n v="2257.531422138657"/>
    <n v="2257.531422138657"/>
    <n v="2257.531422138657"/>
    <n v="164047.28334207574"/>
    <e v="#N/A"/>
  </r>
  <r>
    <s v="OLDFIELD FAMILY PRACTICEGreenwellEalingE85069Jun3"/>
    <x v="185"/>
    <x v="37"/>
    <x v="2"/>
    <x v="186"/>
    <s v="E85069"/>
    <x v="6"/>
    <n v="3"/>
    <n v="5016.7364936414597"/>
    <n v="948"/>
    <n v="0"/>
    <n v="17.538"/>
    <n v="0"/>
    <n v="5766"/>
    <n v="5"/>
    <n v="114.74340000000001"/>
    <n v="9.9500000000000005E-2"/>
    <n v="13894"/>
    <n v="248.70259999999999"/>
    <n v="9153"/>
    <n v="201.36600000000001"/>
    <n v="14842"/>
    <n v="266.24059999999997"/>
    <n v="14924"/>
    <n v="316.20890000000003"/>
    <n v="0"/>
    <n v="266.24059999999997"/>
    <n v="316.20890000000003"/>
    <n v="49.968300000000056"/>
    <e v="#N/A"/>
    <n v="2257.531422138657"/>
    <n v="2257.531422138657"/>
    <n v="2257.531422138657"/>
    <n v="164047.28334207574"/>
    <e v="#N/A"/>
  </r>
  <r>
    <s v="OLDFIELD FAMILY PRACTICEGreenwellEalingE85069Mar12"/>
    <x v="185"/>
    <x v="37"/>
    <x v="2"/>
    <x v="186"/>
    <s v="E85069"/>
    <x v="7"/>
    <n v="12"/>
    <n v="5016.7364936414597"/>
    <n v="8498"/>
    <n v="29"/>
    <n v="169.11020000000002"/>
    <n v="0.57710000000000006"/>
    <m/>
    <m/>
    <m/>
    <m/>
    <n v="18248"/>
    <n v="326.63920000000002"/>
    <m/>
    <m/>
    <n v="26775"/>
    <n v="496.32650000000001"/>
    <m/>
    <m/>
    <n v="0"/>
    <n v="496.32650000000001"/>
    <e v="#N/A"/>
    <e v="#N/A"/>
    <e v="#N/A"/>
    <n v="2257.531422138657"/>
    <n v="2257.531422138657"/>
    <n v="2257.531422138657"/>
    <n v="164047.28334207574"/>
    <e v="#N/A"/>
  </r>
  <r>
    <s v="OLDFIELD FAMILY PRACTICEGreenwellEalingE85069May2"/>
    <x v="185"/>
    <x v="37"/>
    <x v="2"/>
    <x v="186"/>
    <s v="E85069"/>
    <x v="8"/>
    <n v="2"/>
    <n v="5016.7364936414597"/>
    <n v="807"/>
    <n v="0"/>
    <n v="14.929499999999999"/>
    <n v="0"/>
    <n v="4794"/>
    <n v="31"/>
    <n v="95.400600000000011"/>
    <n v="0.6169"/>
    <n v="19998"/>
    <n v="357.96420000000001"/>
    <n v="9924"/>
    <n v="218.328"/>
    <n v="20805"/>
    <n v="372.89370000000002"/>
    <n v="14749"/>
    <n v="314.34550000000002"/>
    <n v="0"/>
    <n v="372.89370000000002"/>
    <n v="314.34550000000002"/>
    <n v="-58.548200000000008"/>
    <e v="#N/A"/>
    <n v="2257.531422138657"/>
    <n v="2257.531422138657"/>
    <n v="2257.531422138657"/>
    <n v="164047.28334207574"/>
    <e v="#N/A"/>
  </r>
  <r>
    <s v="OLDFIELD FAMILY PRACTICEGreenwellEalingE85069Nov8"/>
    <x v="185"/>
    <x v="37"/>
    <x v="2"/>
    <x v="186"/>
    <s v="E85069"/>
    <x v="9"/>
    <n v="8"/>
    <n v="5016.7364936414597"/>
    <n v="6087"/>
    <n v="28"/>
    <n v="121.13130000000001"/>
    <n v="0.55720000000000003"/>
    <m/>
    <m/>
    <m/>
    <m/>
    <n v="16721"/>
    <n v="299.30590000000001"/>
    <m/>
    <m/>
    <n v="22836"/>
    <n v="420.99440000000004"/>
    <m/>
    <m/>
    <n v="0"/>
    <n v="420.99440000000004"/>
    <e v="#N/A"/>
    <e v="#N/A"/>
    <e v="#N/A"/>
    <n v="2257.531422138657"/>
    <n v="2257.531422138657"/>
    <n v="2257.531422138657"/>
    <n v="164047.28334207574"/>
    <e v="#N/A"/>
  </r>
  <r>
    <s v="OLDFIELD FAMILY PRACTICEGreenwellEalingE85069Oct7"/>
    <x v="185"/>
    <x v="37"/>
    <x v="2"/>
    <x v="186"/>
    <s v="E85069"/>
    <x v="10"/>
    <n v="7"/>
    <n v="5016.7364936414597"/>
    <n v="1142"/>
    <n v="1031"/>
    <n v="22.7258"/>
    <n v="20.5169"/>
    <n v="0"/>
    <n v="26"/>
    <n v="0"/>
    <n v="0.58499999999999996"/>
    <n v="19317"/>
    <n v="345.77429999999998"/>
    <n v="15393"/>
    <n v="338.64600000000002"/>
    <n v="21490"/>
    <n v="389.017"/>
    <n v="15419"/>
    <n v="339.23099999999999"/>
    <n v="0"/>
    <n v="389.017"/>
    <n v="339.23099999999999"/>
    <n v="-49.786000000000001"/>
    <e v="#N/A"/>
    <n v="2257.531422138657"/>
    <n v="2257.531422138657"/>
    <n v="2257.531422138657"/>
    <n v="164047.28334207574"/>
    <e v="#N/A"/>
  </r>
  <r>
    <s v="OLDFIELD FAMILY PRACTICEGreenwellEalingE85069Sep6"/>
    <x v="185"/>
    <x v="37"/>
    <x v="2"/>
    <x v="186"/>
    <s v="E85069"/>
    <x v="11"/>
    <n v="6"/>
    <n v="5016.7364936414597"/>
    <n v="1088"/>
    <n v="2942"/>
    <n v="21.651200000000003"/>
    <n v="58.5458"/>
    <n v="5332"/>
    <n v="251"/>
    <n v="119.97"/>
    <n v="5.6475"/>
    <n v="13881"/>
    <n v="248.4699"/>
    <n v="14884"/>
    <n v="327.44799999999998"/>
    <n v="17911"/>
    <n v="328.6669"/>
    <n v="20467"/>
    <n v="453.06549999999999"/>
    <n v="0"/>
    <n v="328.6669"/>
    <n v="453.06549999999999"/>
    <n v="124.39859999999999"/>
    <e v="#N/A"/>
    <n v="2257.531422138657"/>
    <n v="2257.531422138657"/>
    <n v="2257.531422138657"/>
    <n v="164047.28334207574"/>
    <e v="#N/A"/>
  </r>
  <r>
    <s v="OTTERFIELD MEDICAL CENTREColne Union PCNHillingdonE86027Apr1"/>
    <x v="186"/>
    <x v="34"/>
    <x v="1"/>
    <x v="187"/>
    <s v="E86027"/>
    <x v="0"/>
    <n v="1"/>
    <n v="7298.49067730977"/>
    <n v="9267"/>
    <n v="2505"/>
    <n v="171.43949999999998"/>
    <n v="46.342500000000001"/>
    <n v="14617"/>
    <n v="70"/>
    <n v="290.87830000000002"/>
    <n v="1.393"/>
    <n v="0"/>
    <n v="0"/>
    <n v="75"/>
    <n v="1.65"/>
    <n v="11772"/>
    <n v="217.78199999999998"/>
    <n v="14762"/>
    <n v="293.92129999999997"/>
    <n v="0"/>
    <n v="217.78199999999998"/>
    <n v="293.92129999999997"/>
    <n v="76.139299999999992"/>
    <n v="293.92129999999997"/>
    <n v="3284.3208047893968"/>
    <n v="3284.3208047893968"/>
    <n v="3284.3208047893968"/>
    <n v="238660.64514802949"/>
    <n v="0"/>
  </r>
  <r>
    <s v="OTTERFIELD MEDICAL CENTREColne Union PCNHillingdonE86027Aug5"/>
    <x v="186"/>
    <x v="34"/>
    <x v="1"/>
    <x v="187"/>
    <s v="E86027"/>
    <x v="1"/>
    <n v="5"/>
    <n v="7298.49067730977"/>
    <n v="12164"/>
    <n v="1381"/>
    <n v="225.03399999999999"/>
    <n v="25.548499999999997"/>
    <n v="15158"/>
    <n v="1282"/>
    <n v="301.64420000000001"/>
    <n v="25.511800000000001"/>
    <n v="182"/>
    <n v="3.2578"/>
    <n v="146"/>
    <n v="3.2120000000000002"/>
    <n v="13727"/>
    <n v="253.84029999999998"/>
    <n v="16586"/>
    <n v="330.36799999999999"/>
    <n v="0"/>
    <n v="253.84029999999998"/>
    <n v="330.36799999999999"/>
    <n v="76.52770000000001"/>
    <n v="624.28929999999991"/>
    <n v="3284.3208047893968"/>
    <n v="3284.3208047893968"/>
    <n v="3284.3208047893968"/>
    <n v="238660.64514802949"/>
    <n v="0"/>
  </r>
  <r>
    <s v="OTTERFIELD MEDICAL CENTREColne Union PCNHillingdonE86027Dec9"/>
    <x v="186"/>
    <x v="34"/>
    <x v="1"/>
    <x v="187"/>
    <s v="E86027"/>
    <x v="2"/>
    <n v="9"/>
    <n v="7298.49067730977"/>
    <n v="10684"/>
    <n v="130"/>
    <n v="212.61160000000001"/>
    <n v="2.5870000000000002"/>
    <m/>
    <m/>
    <m/>
    <m/>
    <n v="78"/>
    <n v="1.3962000000000001"/>
    <m/>
    <m/>
    <n v="10892"/>
    <n v="216.59479999999999"/>
    <m/>
    <m/>
    <n v="0"/>
    <n v="216.59479999999999"/>
    <e v="#N/A"/>
    <e v="#N/A"/>
    <e v="#N/A"/>
    <n v="3284.3208047893968"/>
    <n v="3284.3208047893968"/>
    <n v="3284.3208047893968"/>
    <n v="238660.64514802949"/>
    <e v="#N/A"/>
  </r>
  <r>
    <s v="OTTERFIELD MEDICAL CENTREColne Union PCNHillingdonE86027Feb11"/>
    <x v="186"/>
    <x v="34"/>
    <x v="1"/>
    <x v="187"/>
    <s v="E86027"/>
    <x v="3"/>
    <n v="11"/>
    <n v="7298.49067730977"/>
    <n v="13318"/>
    <n v="70"/>
    <n v="265.02820000000003"/>
    <n v="1.393"/>
    <m/>
    <m/>
    <m/>
    <m/>
    <n v="93"/>
    <n v="1.6647000000000001"/>
    <m/>
    <m/>
    <n v="13481"/>
    <n v="268.08589999999998"/>
    <m/>
    <m/>
    <n v="0"/>
    <n v="268.08589999999998"/>
    <e v="#N/A"/>
    <e v="#N/A"/>
    <e v="#N/A"/>
    <n v="3284.3208047893968"/>
    <n v="3284.3208047893968"/>
    <n v="3284.3208047893968"/>
    <n v="238660.64514802949"/>
    <e v="#N/A"/>
  </r>
  <r>
    <s v="OTTERFIELD MEDICAL CENTREColne Union PCNHillingdonE86027Jan10"/>
    <x v="186"/>
    <x v="34"/>
    <x v="1"/>
    <x v="187"/>
    <s v="E86027"/>
    <x v="4"/>
    <n v="10"/>
    <n v="7298.49067730977"/>
    <n v="15762"/>
    <n v="49"/>
    <n v="313.66380000000004"/>
    <n v="0.97510000000000008"/>
    <m/>
    <m/>
    <m/>
    <m/>
    <n v="122"/>
    <n v="2.1838000000000002"/>
    <m/>
    <m/>
    <n v="15933"/>
    <n v="316.82270000000005"/>
    <m/>
    <m/>
    <n v="0"/>
    <n v="316.82270000000005"/>
    <e v="#N/A"/>
    <e v="#N/A"/>
    <e v="#N/A"/>
    <n v="3284.3208047893968"/>
    <n v="3284.3208047893968"/>
    <n v="3284.3208047893968"/>
    <n v="238660.64514802949"/>
    <e v="#N/A"/>
  </r>
  <r>
    <s v="OTTERFIELD MEDICAL CENTREColne Union PCNHillingdonE86027Jul4"/>
    <x v="186"/>
    <x v="34"/>
    <x v="1"/>
    <x v="187"/>
    <s v="E86027"/>
    <x v="5"/>
    <n v="4"/>
    <n v="7298.49067730977"/>
    <n v="13758"/>
    <n v="92"/>
    <n v="254.523"/>
    <n v="1.702"/>
    <n v="27272"/>
    <n v="1569"/>
    <n v="542.71280000000002"/>
    <n v="31.223100000000002"/>
    <n v="146"/>
    <n v="2.6133999999999999"/>
    <n v="102"/>
    <n v="2.2440000000000002"/>
    <n v="13996"/>
    <n v="258.83840000000004"/>
    <n v="28943"/>
    <n v="576.17990000000009"/>
    <n v="0"/>
    <n v="258.83840000000004"/>
    <n v="576.17990000000009"/>
    <n v="317.34150000000005"/>
    <e v="#N/A"/>
    <n v="3284.3208047893968"/>
    <n v="3284.3208047893968"/>
    <n v="3284.3208047893968"/>
    <n v="238660.64514802949"/>
    <e v="#N/A"/>
  </r>
  <r>
    <s v="OTTERFIELD MEDICAL CENTREColne Union PCNHillingdonE86027Jun3"/>
    <x v="186"/>
    <x v="34"/>
    <x v="1"/>
    <x v="187"/>
    <s v="E86027"/>
    <x v="6"/>
    <n v="3"/>
    <n v="7298.49067730977"/>
    <n v="29715"/>
    <n v="1978"/>
    <n v="549.72749999999996"/>
    <n v="36.592999999999996"/>
    <n v="15639"/>
    <n v="97"/>
    <n v="311.21610000000004"/>
    <n v="1.9303000000000001"/>
    <n v="0"/>
    <n v="0"/>
    <n v="66"/>
    <n v="1.452"/>
    <n v="31693"/>
    <n v="586.32049999999992"/>
    <n v="15802"/>
    <n v="314.59840000000003"/>
    <n v="0"/>
    <n v="586.32049999999992"/>
    <n v="314.59840000000003"/>
    <n v="-271.7220999999999"/>
    <e v="#N/A"/>
    <n v="3284.3208047893968"/>
    <n v="3284.3208047893968"/>
    <n v="3284.3208047893968"/>
    <n v="238660.64514802949"/>
    <e v="#N/A"/>
  </r>
  <r>
    <s v="OTTERFIELD MEDICAL CENTREColne Union PCNHillingdonE86027Mar12"/>
    <x v="186"/>
    <x v="34"/>
    <x v="1"/>
    <x v="187"/>
    <s v="E86027"/>
    <x v="7"/>
    <n v="12"/>
    <n v="7298.49067730977"/>
    <n v="23611"/>
    <n v="19"/>
    <n v="469.85890000000001"/>
    <n v="0.37809999999999999"/>
    <m/>
    <m/>
    <m/>
    <m/>
    <n v="72"/>
    <n v="1.2887999999999999"/>
    <m/>
    <m/>
    <n v="23702"/>
    <n v="471.5258"/>
    <m/>
    <m/>
    <n v="0"/>
    <n v="471.5258"/>
    <e v="#N/A"/>
    <e v="#N/A"/>
    <e v="#N/A"/>
    <n v="3284.3208047893968"/>
    <n v="3284.3208047893968"/>
    <n v="3284.3208047893968"/>
    <n v="238660.64514802949"/>
    <e v="#N/A"/>
  </r>
  <r>
    <s v="OTTERFIELD MEDICAL CENTREColne Union PCNHillingdonE86027May2"/>
    <x v="186"/>
    <x v="34"/>
    <x v="1"/>
    <x v="187"/>
    <s v="E86027"/>
    <x v="8"/>
    <n v="2"/>
    <n v="7298.49067730977"/>
    <n v="14053"/>
    <n v="242"/>
    <n v="259.98050000000001"/>
    <n v="4.4769999999999994"/>
    <n v="12959"/>
    <n v="91"/>
    <n v="257.88409999999999"/>
    <n v="1.8109000000000002"/>
    <n v="0"/>
    <n v="0"/>
    <n v="119"/>
    <n v="2.6179999999999999"/>
    <n v="14295"/>
    <n v="264.45749999999998"/>
    <n v="13169"/>
    <n v="262.31299999999999"/>
    <n v="0"/>
    <n v="264.45749999999998"/>
    <n v="262.31299999999999"/>
    <n v="-2.1444999999999936"/>
    <e v="#N/A"/>
    <n v="3284.3208047893968"/>
    <n v="3284.3208047893968"/>
    <n v="3284.3208047893968"/>
    <n v="238660.64514802949"/>
    <e v="#N/A"/>
  </r>
  <r>
    <s v="OTTERFIELD MEDICAL CENTREColne Union PCNHillingdonE86027Nov8"/>
    <x v="186"/>
    <x v="34"/>
    <x v="1"/>
    <x v="187"/>
    <s v="E86027"/>
    <x v="9"/>
    <n v="8"/>
    <n v="7298.49067730977"/>
    <n v="16155"/>
    <n v="806"/>
    <n v="321.48450000000003"/>
    <n v="16.039400000000001"/>
    <m/>
    <m/>
    <m/>
    <m/>
    <n v="117"/>
    <n v="2.0943000000000001"/>
    <m/>
    <m/>
    <n v="17078"/>
    <n v="339.6182"/>
    <m/>
    <m/>
    <n v="0"/>
    <n v="339.6182"/>
    <e v="#N/A"/>
    <e v="#N/A"/>
    <e v="#N/A"/>
    <n v="3284.3208047893968"/>
    <n v="3284.3208047893968"/>
    <n v="3284.3208047893968"/>
    <n v="238660.64514802949"/>
    <e v="#N/A"/>
  </r>
  <r>
    <s v="OTTERFIELD MEDICAL CENTREColne Union PCNHillingdonE86027Oct7"/>
    <x v="186"/>
    <x v="34"/>
    <x v="1"/>
    <x v="187"/>
    <s v="E86027"/>
    <x v="10"/>
    <n v="7"/>
    <n v="7298.49067730977"/>
    <n v="16675"/>
    <n v="838"/>
    <n v="331.83250000000004"/>
    <n v="16.676200000000001"/>
    <n v="0"/>
    <n v="2532"/>
    <n v="0"/>
    <n v="56.97"/>
    <n v="126"/>
    <n v="2.2553999999999998"/>
    <n v="132"/>
    <n v="2.9039999999999999"/>
    <n v="17639"/>
    <n v="350.76410000000004"/>
    <n v="2664"/>
    <n v="59.873999999999995"/>
    <n v="0"/>
    <n v="350.76410000000004"/>
    <n v="59.873999999999995"/>
    <n v="-290.89010000000007"/>
    <e v="#N/A"/>
    <n v="3284.3208047893968"/>
    <n v="3284.3208047893968"/>
    <n v="3284.3208047893968"/>
    <n v="238660.64514802949"/>
    <e v="#N/A"/>
  </r>
  <r>
    <s v="OTTERFIELD MEDICAL CENTREColne Union PCNHillingdonE86027Sep6"/>
    <x v="186"/>
    <x v="34"/>
    <x v="1"/>
    <x v="187"/>
    <s v="E86027"/>
    <x v="11"/>
    <n v="6"/>
    <n v="7298.49067730977"/>
    <n v="16596"/>
    <n v="15"/>
    <n v="330.2604"/>
    <n v="0.29849999999999999"/>
    <n v="15905"/>
    <n v="3601"/>
    <n v="357.86250000000001"/>
    <n v="81.022499999999994"/>
    <n v="96"/>
    <n v="1.7183999999999999"/>
    <n v="140"/>
    <n v="3.08"/>
    <n v="16707"/>
    <n v="332.27729999999997"/>
    <n v="19646"/>
    <n v="441.96499999999997"/>
    <n v="0"/>
    <n v="332.27729999999997"/>
    <n v="441.96499999999997"/>
    <n v="109.68770000000001"/>
    <e v="#N/A"/>
    <n v="3284.3208047893968"/>
    <n v="3284.3208047893968"/>
    <n v="3284.3208047893968"/>
    <n v="238660.64514802949"/>
    <e v="#N/A"/>
  </r>
  <r>
    <s v="OXFORD DRIVE MEDICAL CENTRECelandine Health and MetroCare PCNHillingdonE86011Apr1"/>
    <x v="187"/>
    <x v="44"/>
    <x v="1"/>
    <x v="188"/>
    <s v="E86011"/>
    <x v="0"/>
    <n v="1"/>
    <n v="5533.7425459441702"/>
    <n v="4563"/>
    <n v="0"/>
    <n v="84.415499999999994"/>
    <n v="0"/>
    <n v="10236"/>
    <n v="381"/>
    <n v="203.69640000000001"/>
    <n v="7.5819000000000001"/>
    <n v="1000"/>
    <n v="17.899999999999999"/>
    <n v="3527"/>
    <n v="77.593999999999994"/>
    <n v="5563"/>
    <n v="102.31549999999999"/>
    <n v="14144"/>
    <n v="288.8723"/>
    <n v="0"/>
    <n v="102.31549999999999"/>
    <n v="288.8723"/>
    <n v="186.55680000000001"/>
    <n v="288.8723"/>
    <n v="2490.1841456748766"/>
    <n v="2490.1841456748766"/>
    <n v="2490.1841456748766"/>
    <n v="180953.38125237438"/>
    <n v="0"/>
  </r>
  <r>
    <s v="OXFORD DRIVE MEDICAL CENTRECelandine Health and MetroCare PCNHillingdonE86011Aug5"/>
    <x v="187"/>
    <x v="44"/>
    <x v="1"/>
    <x v="188"/>
    <s v="E86011"/>
    <x v="1"/>
    <n v="5"/>
    <n v="5533.7425459441702"/>
    <n v="8509"/>
    <n v="4016"/>
    <n v="157.41649999999998"/>
    <n v="74.295999999999992"/>
    <n v="10080"/>
    <n v="688"/>
    <n v="200.59200000000001"/>
    <n v="13.6912"/>
    <n v="2039"/>
    <n v="36.498100000000001"/>
    <n v="3275"/>
    <n v="72.05"/>
    <n v="14564"/>
    <n v="268.2106"/>
    <n v="14043"/>
    <n v="286.33320000000003"/>
    <n v="0"/>
    <n v="268.2106"/>
    <n v="286.33320000000003"/>
    <n v="18.122600000000034"/>
    <n v="575.20550000000003"/>
    <n v="2490.1841456748766"/>
    <n v="2490.1841456748766"/>
    <n v="2490.1841456748766"/>
    <n v="180953.38125237438"/>
    <n v="0"/>
  </r>
  <r>
    <s v="OXFORD DRIVE MEDICAL CENTRECelandine Health and MetroCare PCNHillingdonE86011Dec9"/>
    <x v="187"/>
    <x v="44"/>
    <x v="1"/>
    <x v="188"/>
    <s v="E86011"/>
    <x v="2"/>
    <n v="9"/>
    <n v="5533.7425459441702"/>
    <n v="30576"/>
    <n v="678"/>
    <n v="608.4624"/>
    <n v="13.4922"/>
    <m/>
    <m/>
    <m/>
    <m/>
    <n v="1836"/>
    <n v="32.864400000000003"/>
    <m/>
    <m/>
    <n v="33090"/>
    <n v="654.81900000000007"/>
    <m/>
    <m/>
    <n v="0"/>
    <n v="654.81900000000007"/>
    <e v="#N/A"/>
    <e v="#N/A"/>
    <e v="#N/A"/>
    <n v="2490.1841456748766"/>
    <n v="2490.1841456748766"/>
    <n v="2490.1841456748766"/>
    <n v="180953.38125237438"/>
    <e v="#N/A"/>
  </r>
  <r>
    <s v="OXFORD DRIVE MEDICAL CENTRECelandine Health and MetroCare PCNHillingdonE86011Feb11"/>
    <x v="187"/>
    <x v="44"/>
    <x v="1"/>
    <x v="188"/>
    <s v="E86011"/>
    <x v="3"/>
    <n v="11"/>
    <n v="5533.7425459441702"/>
    <n v="10076"/>
    <n v="627"/>
    <n v="200.51240000000001"/>
    <n v="12.477300000000001"/>
    <m/>
    <m/>
    <m/>
    <m/>
    <n v="485"/>
    <n v="8.6814999999999998"/>
    <m/>
    <m/>
    <n v="11188"/>
    <n v="221.67120000000003"/>
    <m/>
    <m/>
    <n v="0"/>
    <n v="221.67120000000003"/>
    <e v="#N/A"/>
    <e v="#N/A"/>
    <e v="#N/A"/>
    <n v="2490.1841456748766"/>
    <n v="2490.1841456748766"/>
    <n v="2490.1841456748766"/>
    <n v="180953.38125237438"/>
    <e v="#N/A"/>
  </r>
  <r>
    <s v="OXFORD DRIVE MEDICAL CENTRECelandine Health and MetroCare PCNHillingdonE86011Jan10"/>
    <x v="187"/>
    <x v="44"/>
    <x v="1"/>
    <x v="188"/>
    <s v="E86011"/>
    <x v="4"/>
    <n v="10"/>
    <n v="5533.7425459441702"/>
    <n v="18113"/>
    <n v="678"/>
    <n v="360.44870000000003"/>
    <n v="13.4922"/>
    <m/>
    <m/>
    <m/>
    <m/>
    <n v="2279"/>
    <n v="40.7941"/>
    <m/>
    <m/>
    <n v="21070"/>
    <n v="414.73500000000007"/>
    <m/>
    <m/>
    <n v="0"/>
    <n v="414.73500000000007"/>
    <e v="#N/A"/>
    <e v="#N/A"/>
    <e v="#N/A"/>
    <n v="2490.1841456748766"/>
    <n v="2490.1841456748766"/>
    <n v="2490.1841456748766"/>
    <n v="180953.38125237438"/>
    <e v="#N/A"/>
  </r>
  <r>
    <s v="OXFORD DRIVE MEDICAL CENTRECelandine Health and MetroCare PCNHillingdonE86011Jul4"/>
    <x v="187"/>
    <x v="44"/>
    <x v="1"/>
    <x v="188"/>
    <s v="E86011"/>
    <x v="5"/>
    <n v="4"/>
    <n v="5533.7425459441702"/>
    <n v="21281"/>
    <n v="5"/>
    <n v="393.69849999999997"/>
    <n v="9.2499999999999999E-2"/>
    <n v="7634"/>
    <n v="1111"/>
    <n v="151.91660000000002"/>
    <n v="22.108900000000002"/>
    <n v="1432"/>
    <n v="25.6328"/>
    <n v="4154"/>
    <n v="91.388000000000005"/>
    <n v="22718"/>
    <n v="419.42379999999991"/>
    <n v="12899"/>
    <n v="265.4135"/>
    <n v="0"/>
    <n v="419.42379999999991"/>
    <n v="265.4135"/>
    <n v="-154.01029999999992"/>
    <e v="#N/A"/>
    <n v="2490.1841456748766"/>
    <n v="2490.1841456748766"/>
    <n v="2490.1841456748766"/>
    <n v="180953.38125237438"/>
    <e v="#N/A"/>
  </r>
  <r>
    <s v="OXFORD DRIVE MEDICAL CENTRECelandine Health and MetroCare PCNHillingdonE86011Jun3"/>
    <x v="187"/>
    <x v="44"/>
    <x v="1"/>
    <x v="188"/>
    <s v="E86011"/>
    <x v="6"/>
    <n v="3"/>
    <n v="5533.7425459441702"/>
    <n v="19884"/>
    <n v="0"/>
    <n v="367.85399999999998"/>
    <n v="0"/>
    <n v="10968"/>
    <n v="424"/>
    <n v="218.26320000000001"/>
    <n v="8.4375999999999998"/>
    <n v="1513"/>
    <n v="27.082699999999999"/>
    <n v="3415"/>
    <n v="75.13"/>
    <n v="21397"/>
    <n v="394.93669999999997"/>
    <n v="14807"/>
    <n v="301.83080000000001"/>
    <n v="0"/>
    <n v="394.93669999999997"/>
    <n v="301.83080000000001"/>
    <n v="-93.105899999999963"/>
    <e v="#N/A"/>
    <n v="2490.1841456748766"/>
    <n v="2490.1841456748766"/>
    <n v="2490.1841456748766"/>
    <n v="180953.38125237438"/>
    <e v="#N/A"/>
  </r>
  <r>
    <s v="OXFORD DRIVE MEDICAL CENTRECelandine Health and MetroCare PCNHillingdonE86011Mar12"/>
    <x v="187"/>
    <x v="44"/>
    <x v="1"/>
    <x v="188"/>
    <s v="E86011"/>
    <x v="7"/>
    <n v="12"/>
    <n v="5533.7425459441702"/>
    <n v="9954"/>
    <n v="439"/>
    <n v="198.08460000000002"/>
    <n v="8.7361000000000004"/>
    <m/>
    <m/>
    <m/>
    <m/>
    <n v="393"/>
    <n v="7.0347"/>
    <m/>
    <m/>
    <n v="10786"/>
    <n v="213.8554"/>
    <m/>
    <m/>
    <n v="0"/>
    <n v="213.8554"/>
    <e v="#N/A"/>
    <e v="#N/A"/>
    <e v="#N/A"/>
    <n v="2490.1841456748766"/>
    <n v="2490.1841456748766"/>
    <n v="2490.1841456748766"/>
    <n v="180953.38125237438"/>
    <e v="#N/A"/>
  </r>
  <r>
    <s v="OXFORD DRIVE MEDICAL CENTRECelandine Health and MetroCare PCNHillingdonE86011May2"/>
    <x v="187"/>
    <x v="44"/>
    <x v="1"/>
    <x v="188"/>
    <s v="E86011"/>
    <x v="8"/>
    <n v="2"/>
    <n v="5533.7425459441702"/>
    <n v="6081"/>
    <n v="0"/>
    <n v="112.49849999999999"/>
    <n v="0"/>
    <n v="8630"/>
    <n v="335"/>
    <n v="171.73699999999999"/>
    <n v="6.6665000000000001"/>
    <n v="1395"/>
    <n v="24.970500000000001"/>
    <n v="3406"/>
    <n v="74.932000000000002"/>
    <n v="7476"/>
    <n v="137.46899999999999"/>
    <n v="12371"/>
    <n v="253.33550000000002"/>
    <n v="0"/>
    <n v="137.46899999999999"/>
    <n v="253.33550000000002"/>
    <n v="115.86650000000003"/>
    <e v="#N/A"/>
    <n v="2490.1841456748766"/>
    <n v="2490.1841456748766"/>
    <n v="2490.1841456748766"/>
    <n v="180953.38125237438"/>
    <e v="#N/A"/>
  </r>
  <r>
    <s v="OXFORD DRIVE MEDICAL CENTRECelandine Health and MetroCare PCNHillingdonE86011Nov8"/>
    <x v="187"/>
    <x v="44"/>
    <x v="1"/>
    <x v="188"/>
    <s v="E86011"/>
    <x v="9"/>
    <n v="8"/>
    <n v="5533.7425459441702"/>
    <n v="13435"/>
    <n v="362"/>
    <n v="267.35650000000004"/>
    <n v="7.2038000000000002"/>
    <m/>
    <m/>
    <m/>
    <m/>
    <n v="1975"/>
    <n v="35.352499999999999"/>
    <m/>
    <m/>
    <n v="15772"/>
    <n v="309.91280000000006"/>
    <m/>
    <m/>
    <n v="0"/>
    <n v="309.91280000000006"/>
    <e v="#N/A"/>
    <e v="#N/A"/>
    <e v="#N/A"/>
    <n v="2490.1841456748766"/>
    <n v="2490.1841456748766"/>
    <n v="2490.1841456748766"/>
    <n v="180953.38125237438"/>
    <e v="#N/A"/>
  </r>
  <r>
    <s v="OXFORD DRIVE MEDICAL CENTRECelandine Health and MetroCare PCNHillingdonE86011Oct7"/>
    <x v="187"/>
    <x v="44"/>
    <x v="1"/>
    <x v="188"/>
    <s v="E86011"/>
    <x v="10"/>
    <n v="7"/>
    <n v="5533.7425459441702"/>
    <n v="10657"/>
    <n v="610"/>
    <n v="212.07430000000002"/>
    <n v="12.139000000000001"/>
    <n v="0"/>
    <n v="2406"/>
    <n v="0"/>
    <n v="54.134999999999998"/>
    <n v="1902"/>
    <n v="34.0458"/>
    <n v="4336"/>
    <n v="95.391999999999996"/>
    <n v="13169"/>
    <n v="258.25910000000005"/>
    <n v="6742"/>
    <n v="149.52699999999999"/>
    <n v="0"/>
    <n v="258.25910000000005"/>
    <n v="149.52699999999999"/>
    <n v="-108.73210000000006"/>
    <e v="#N/A"/>
    <n v="2490.1841456748766"/>
    <n v="2490.1841456748766"/>
    <n v="2490.1841456748766"/>
    <n v="180953.38125237438"/>
    <e v="#N/A"/>
  </r>
  <r>
    <s v="OXFORD DRIVE MEDICAL CENTRECelandine Health and MetroCare PCNHillingdonE86011Sep6"/>
    <x v="187"/>
    <x v="44"/>
    <x v="1"/>
    <x v="188"/>
    <s v="E86011"/>
    <x v="11"/>
    <n v="6"/>
    <n v="5533.7425459441702"/>
    <n v="10864"/>
    <n v="694"/>
    <n v="216.1936"/>
    <n v="13.810600000000001"/>
    <n v="10057"/>
    <n v="4242"/>
    <n v="226.2825"/>
    <n v="95.444999999999993"/>
    <n v="1780"/>
    <n v="31.861999999999998"/>
    <n v="4320"/>
    <n v="95.04"/>
    <n v="13338"/>
    <n v="261.86619999999999"/>
    <n v="18619"/>
    <n v="416.76749999999998"/>
    <n v="0"/>
    <n v="261.86619999999999"/>
    <n v="416.76749999999998"/>
    <n v="154.90129999999999"/>
    <e v="#N/A"/>
    <n v="2490.1841456748766"/>
    <n v="2490.1841456748766"/>
    <n v="2490.1841456748766"/>
    <n v="180953.38125237438"/>
    <e v="#N/A"/>
  </r>
  <r>
    <s v="OXGATE GARDENS SURGERYHarness SouthBrentE84076Apr1"/>
    <x v="188"/>
    <x v="4"/>
    <x v="3"/>
    <x v="189"/>
    <s v="E84076"/>
    <x v="0"/>
    <n v="1"/>
    <n v="6447.0386741352104"/>
    <n v="69963"/>
    <n v="389"/>
    <n v="1294.3154999999999"/>
    <n v="7.1964999999999995"/>
    <n v="2257"/>
    <n v="2"/>
    <n v="44.914300000000004"/>
    <n v="3.9800000000000002E-2"/>
    <n v="0"/>
    <n v="0"/>
    <n v="1733"/>
    <n v="38.125999999999998"/>
    <n v="70352"/>
    <n v="1301.5119999999999"/>
    <n v="3992"/>
    <n v="83.080100000000002"/>
    <n v="0"/>
    <n v="1301.5119999999999"/>
    <n v="83.080100000000002"/>
    <n v="-1218.4319"/>
    <n v="83.080100000000002"/>
    <n v="2901.1674033608447"/>
    <n v="2901.1674033608447"/>
    <n v="2901.1674033608447"/>
    <n v="210818.1646442214"/>
    <n v="0"/>
  </r>
  <r>
    <s v="OXGATE GARDENS SURGERYHarness SouthBrentE84076Aug5"/>
    <x v="188"/>
    <x v="4"/>
    <x v="3"/>
    <x v="189"/>
    <s v="E84076"/>
    <x v="1"/>
    <n v="5"/>
    <n v="6447.0386741352104"/>
    <n v="2479"/>
    <n v="2"/>
    <n v="45.861499999999999"/>
    <n v="3.6999999999999998E-2"/>
    <n v="1538"/>
    <n v="3"/>
    <n v="30.606200000000001"/>
    <n v="5.9700000000000003E-2"/>
    <n v="1543"/>
    <n v="27.619700000000002"/>
    <n v="1010"/>
    <n v="22.22"/>
    <n v="4024"/>
    <n v="73.518200000000007"/>
    <n v="2551"/>
    <n v="52.885899999999999"/>
    <n v="0"/>
    <n v="73.518200000000007"/>
    <n v="52.885899999999999"/>
    <n v="-20.632300000000008"/>
    <n v="135.96600000000001"/>
    <n v="2901.1674033608447"/>
    <n v="2901.1674033608447"/>
    <n v="2901.1674033608447"/>
    <n v="210818.1646442214"/>
    <n v="0"/>
  </r>
  <r>
    <s v="OXGATE GARDENS SURGERYHarness SouthBrentE84076Dec9"/>
    <x v="188"/>
    <x v="4"/>
    <x v="3"/>
    <x v="189"/>
    <s v="E84076"/>
    <x v="2"/>
    <n v="9"/>
    <n v="6447.0386741352104"/>
    <n v="2380"/>
    <n v="0"/>
    <n v="47.362000000000002"/>
    <n v="0"/>
    <m/>
    <m/>
    <m/>
    <m/>
    <n v="1605"/>
    <n v="28.729500000000002"/>
    <m/>
    <m/>
    <n v="3985"/>
    <n v="76.091499999999996"/>
    <m/>
    <m/>
    <n v="0"/>
    <n v="76.091499999999996"/>
    <e v="#N/A"/>
    <e v="#N/A"/>
    <e v="#N/A"/>
    <n v="2901.1674033608447"/>
    <n v="2901.1674033608447"/>
    <n v="2901.1674033608447"/>
    <n v="210818.1646442214"/>
    <e v="#N/A"/>
  </r>
  <r>
    <s v="OXGATE GARDENS SURGERYHarness SouthBrentE84076Feb11"/>
    <x v="188"/>
    <x v="4"/>
    <x v="3"/>
    <x v="189"/>
    <s v="E84076"/>
    <x v="3"/>
    <n v="11"/>
    <n v="6447.0386741352104"/>
    <n v="2583"/>
    <n v="2"/>
    <n v="51.401700000000005"/>
    <n v="3.9800000000000002E-2"/>
    <m/>
    <m/>
    <m/>
    <m/>
    <n v="1465"/>
    <n v="26.223500000000001"/>
    <m/>
    <m/>
    <n v="4050"/>
    <n v="77.665000000000006"/>
    <m/>
    <m/>
    <n v="0"/>
    <n v="77.665000000000006"/>
    <e v="#N/A"/>
    <e v="#N/A"/>
    <e v="#N/A"/>
    <n v="2901.1674033608447"/>
    <n v="2901.1674033608447"/>
    <n v="2901.1674033608447"/>
    <n v="210818.1646442214"/>
    <e v="#N/A"/>
  </r>
  <r>
    <s v="OXGATE GARDENS SURGERYHarness SouthBrentE84076Jan10"/>
    <x v="188"/>
    <x v="4"/>
    <x v="3"/>
    <x v="189"/>
    <s v="E84076"/>
    <x v="4"/>
    <n v="10"/>
    <n v="6447.0386741352104"/>
    <n v="2623"/>
    <n v="1359"/>
    <n v="52.197700000000005"/>
    <n v="27.0441"/>
    <m/>
    <m/>
    <m/>
    <m/>
    <n v="1761"/>
    <n v="31.521899999999999"/>
    <m/>
    <m/>
    <n v="5743"/>
    <n v="110.76370000000001"/>
    <m/>
    <m/>
    <n v="0"/>
    <n v="110.76370000000001"/>
    <e v="#N/A"/>
    <e v="#N/A"/>
    <e v="#N/A"/>
    <n v="2901.1674033608447"/>
    <n v="2901.1674033608447"/>
    <n v="2901.1674033608447"/>
    <n v="210818.1646442214"/>
    <e v="#N/A"/>
  </r>
  <r>
    <s v="OXGATE GARDENS SURGERYHarness SouthBrentE84076Jul4"/>
    <x v="188"/>
    <x v="4"/>
    <x v="3"/>
    <x v="189"/>
    <s v="E84076"/>
    <x v="5"/>
    <n v="4"/>
    <n v="6447.0386741352104"/>
    <n v="3442"/>
    <n v="0"/>
    <n v="63.677"/>
    <n v="0"/>
    <n v="1291"/>
    <n v="0"/>
    <n v="25.690900000000003"/>
    <n v="0"/>
    <n v="964"/>
    <n v="17.255600000000001"/>
    <n v="1877"/>
    <n v="41.293999999999997"/>
    <n v="4406"/>
    <n v="80.932600000000008"/>
    <n v="3168"/>
    <n v="66.984899999999996"/>
    <n v="0"/>
    <n v="80.932600000000008"/>
    <n v="66.984899999999996"/>
    <n v="-13.947700000000012"/>
    <e v="#N/A"/>
    <n v="2901.1674033608447"/>
    <n v="2901.1674033608447"/>
    <n v="2901.1674033608447"/>
    <n v="210818.1646442214"/>
    <e v="#N/A"/>
  </r>
  <r>
    <s v="OXGATE GARDENS SURGERYHarness SouthBrentE84076Jun3"/>
    <x v="188"/>
    <x v="4"/>
    <x v="3"/>
    <x v="189"/>
    <s v="E84076"/>
    <x v="6"/>
    <n v="3"/>
    <n v="6447.0386741352104"/>
    <n v="2225"/>
    <n v="60"/>
    <n v="41.162500000000001"/>
    <n v="1.1099999999999999"/>
    <n v="1492"/>
    <n v="0"/>
    <n v="29.690800000000003"/>
    <n v="0"/>
    <n v="0"/>
    <n v="0"/>
    <n v="1859"/>
    <n v="40.898000000000003"/>
    <n v="2285"/>
    <n v="42.272500000000001"/>
    <n v="3351"/>
    <n v="70.588800000000006"/>
    <n v="0"/>
    <n v="42.272500000000001"/>
    <n v="70.588800000000006"/>
    <n v="28.316300000000005"/>
    <e v="#N/A"/>
    <n v="2901.1674033608447"/>
    <n v="2901.1674033608447"/>
    <n v="2901.1674033608447"/>
    <n v="210818.1646442214"/>
    <e v="#N/A"/>
  </r>
  <r>
    <s v="OXGATE GARDENS SURGERYHarness SouthBrentE84076Mar12"/>
    <x v="188"/>
    <x v="4"/>
    <x v="3"/>
    <x v="189"/>
    <s v="E84076"/>
    <x v="7"/>
    <n v="12"/>
    <n v="6447.0386741352104"/>
    <n v="2110"/>
    <n v="3"/>
    <n v="41.989000000000004"/>
    <n v="5.9700000000000003E-2"/>
    <m/>
    <m/>
    <m/>
    <m/>
    <n v="1514"/>
    <n v="27.1006"/>
    <m/>
    <m/>
    <n v="3627"/>
    <n v="69.149300000000011"/>
    <m/>
    <m/>
    <n v="0"/>
    <n v="69.149300000000011"/>
    <e v="#N/A"/>
    <e v="#N/A"/>
    <e v="#N/A"/>
    <n v="2901.1674033608447"/>
    <n v="2901.1674033608447"/>
    <n v="2901.1674033608447"/>
    <n v="210818.1646442214"/>
    <e v="#N/A"/>
  </r>
  <r>
    <s v="OXGATE GARDENS SURGERYHarness SouthBrentE84076May2"/>
    <x v="188"/>
    <x v="4"/>
    <x v="3"/>
    <x v="189"/>
    <s v="E84076"/>
    <x v="8"/>
    <n v="2"/>
    <n v="6447.0386741352104"/>
    <n v="44284"/>
    <n v="130"/>
    <n v="819.25399999999991"/>
    <n v="2.4049999999999998"/>
    <n v="1928"/>
    <n v="2"/>
    <n v="38.367200000000004"/>
    <n v="3.9800000000000002E-2"/>
    <n v="0"/>
    <n v="0"/>
    <n v="1752"/>
    <n v="38.543999999999997"/>
    <n v="44414"/>
    <n v="821.65899999999988"/>
    <n v="3682"/>
    <n v="76.950999999999993"/>
    <n v="0"/>
    <n v="821.65899999999988"/>
    <n v="76.950999999999993"/>
    <n v="-744.70799999999986"/>
    <e v="#N/A"/>
    <n v="2901.1674033608447"/>
    <n v="2901.1674033608447"/>
    <n v="2901.1674033608447"/>
    <n v="210818.1646442214"/>
    <e v="#N/A"/>
  </r>
  <r>
    <s v="OXGATE GARDENS SURGERYHarness SouthBrentE84076Nov8"/>
    <x v="188"/>
    <x v="4"/>
    <x v="3"/>
    <x v="189"/>
    <s v="E84076"/>
    <x v="9"/>
    <n v="8"/>
    <n v="6447.0386741352104"/>
    <n v="2402"/>
    <n v="23"/>
    <n v="47.799800000000005"/>
    <n v="0.4577"/>
    <m/>
    <m/>
    <m/>
    <m/>
    <n v="1872"/>
    <n v="33.508800000000001"/>
    <m/>
    <m/>
    <n v="4297"/>
    <n v="81.766300000000001"/>
    <m/>
    <m/>
    <n v="0"/>
    <n v="81.766300000000001"/>
    <e v="#N/A"/>
    <e v="#N/A"/>
    <e v="#N/A"/>
    <n v="2901.1674033608447"/>
    <n v="2901.1674033608447"/>
    <n v="2901.1674033608447"/>
    <n v="210818.1646442214"/>
    <e v="#N/A"/>
  </r>
  <r>
    <s v="OXGATE GARDENS SURGERYHarness SouthBrentE84076Oct7"/>
    <x v="188"/>
    <x v="4"/>
    <x v="3"/>
    <x v="189"/>
    <s v="E84076"/>
    <x v="10"/>
    <n v="7"/>
    <n v="6447.0386741352104"/>
    <n v="4565"/>
    <n v="654"/>
    <n v="90.843500000000006"/>
    <n v="13.014600000000002"/>
    <n v="0"/>
    <n v="9"/>
    <n v="0"/>
    <n v="0.20249999999999999"/>
    <n v="1856"/>
    <n v="33.2224"/>
    <n v="1513"/>
    <n v="33.286000000000001"/>
    <n v="7075"/>
    <n v="137.0805"/>
    <n v="1522"/>
    <n v="33.488500000000002"/>
    <n v="0"/>
    <n v="137.0805"/>
    <n v="33.488500000000002"/>
    <n v="-103.592"/>
    <e v="#N/A"/>
    <n v="2901.1674033608447"/>
    <n v="2901.1674033608447"/>
    <n v="2901.1674033608447"/>
    <n v="210818.1646442214"/>
    <e v="#N/A"/>
  </r>
  <r>
    <s v="OXGATE GARDENS SURGERYHarness SouthBrentE84076Sep6"/>
    <x v="188"/>
    <x v="4"/>
    <x v="3"/>
    <x v="189"/>
    <s v="E84076"/>
    <x v="11"/>
    <n v="6"/>
    <n v="6447.0386741352104"/>
    <n v="2554"/>
    <n v="5569"/>
    <n v="50.824600000000004"/>
    <n v="110.82310000000001"/>
    <n v="1992"/>
    <n v="8"/>
    <n v="44.82"/>
    <n v="0.18"/>
    <n v="1805"/>
    <n v="32.3095"/>
    <n v="6582"/>
    <n v="144.804"/>
    <n v="9928"/>
    <n v="193.9572"/>
    <n v="8582"/>
    <n v="189.804"/>
    <n v="0"/>
    <n v="193.9572"/>
    <n v="189.804"/>
    <n v="-4.1531999999999982"/>
    <e v="#N/A"/>
    <n v="2901.1674033608447"/>
    <n v="2901.1674033608447"/>
    <n v="2901.1674033608447"/>
    <n v="210818.1646442214"/>
    <e v="#N/A"/>
  </r>
  <r>
    <s v="PADDINGTON GREEN HEALTH CENTRERegents HealthCentral LondonE87008Apr1"/>
    <x v="189"/>
    <x v="31"/>
    <x v="7"/>
    <x v="190"/>
    <s v="E87008"/>
    <x v="0"/>
    <n v="1"/>
    <n v="11157.666730782001"/>
    <n v="3511"/>
    <n v="2213"/>
    <n v="64.953499999999991"/>
    <n v="40.9405"/>
    <n v="4856"/>
    <n v="4468"/>
    <n v="96.634399999999999"/>
    <n v="88.913200000000003"/>
    <n v="9904"/>
    <n v="177.2816"/>
    <n v="8021"/>
    <n v="176.46199999999999"/>
    <n v="15628"/>
    <n v="283.17559999999997"/>
    <n v="17345"/>
    <n v="362.00959999999998"/>
    <n v="0"/>
    <n v="283.17559999999997"/>
    <n v="362.00959999999998"/>
    <n v="78.834000000000003"/>
    <n v="362.00959999999998"/>
    <n v="5020.9500288519002"/>
    <n v="5020.9500288519002"/>
    <n v="5020.9500288519002"/>
    <n v="364855.70209657145"/>
    <n v="0"/>
  </r>
  <r>
    <s v="PADDINGTON GREEN HEALTH CENTRERegents HealthCentral LondonE87008Aug5"/>
    <x v="189"/>
    <x v="31"/>
    <x v="7"/>
    <x v="190"/>
    <s v="E87008"/>
    <x v="1"/>
    <n v="5"/>
    <n v="11157.666730782001"/>
    <n v="4163"/>
    <n v="22"/>
    <n v="77.015500000000003"/>
    <n v="0.40699999999999997"/>
    <n v="4534"/>
    <n v="1033"/>
    <n v="90.226600000000005"/>
    <n v="20.556699999999999"/>
    <n v="9487"/>
    <n v="169.81729999999999"/>
    <n v="11259"/>
    <n v="247.69800000000001"/>
    <n v="13672"/>
    <n v="247.2398"/>
    <n v="16826"/>
    <n v="358.48130000000003"/>
    <n v="0"/>
    <n v="247.2398"/>
    <n v="358.48130000000003"/>
    <n v="111.24150000000003"/>
    <n v="720.49090000000001"/>
    <n v="5020.9500288519002"/>
    <n v="5020.9500288519002"/>
    <n v="5020.9500288519002"/>
    <n v="364855.70209657145"/>
    <n v="0"/>
  </r>
  <r>
    <s v="PADDINGTON GREEN HEALTH CENTRERegents HealthCentral LondonE87008Dec9"/>
    <x v="189"/>
    <x v="31"/>
    <x v="7"/>
    <x v="190"/>
    <s v="E87008"/>
    <x v="2"/>
    <n v="9"/>
    <n v="11157.666730782001"/>
    <n v="4142"/>
    <n v="13"/>
    <n v="82.42580000000001"/>
    <n v="0.25870000000000004"/>
    <m/>
    <m/>
    <m/>
    <m/>
    <n v="4598"/>
    <n v="82.304199999999994"/>
    <m/>
    <m/>
    <n v="8753"/>
    <n v="164.98869999999999"/>
    <m/>
    <m/>
    <n v="0"/>
    <n v="164.98869999999999"/>
    <e v="#N/A"/>
    <e v="#N/A"/>
    <e v="#N/A"/>
    <n v="5020.9500288519002"/>
    <n v="5020.9500288519002"/>
    <n v="5020.9500288519002"/>
    <n v="364855.70209657145"/>
    <e v="#N/A"/>
  </r>
  <r>
    <s v="PADDINGTON GREEN HEALTH CENTRERegents HealthCentral LondonE87008Feb11"/>
    <x v="189"/>
    <x v="31"/>
    <x v="7"/>
    <x v="190"/>
    <s v="E87008"/>
    <x v="3"/>
    <n v="11"/>
    <n v="11157.666730782001"/>
    <n v="5075"/>
    <n v="66"/>
    <n v="100.99250000000001"/>
    <n v="1.3134000000000001"/>
    <m/>
    <m/>
    <m/>
    <m/>
    <n v="11083"/>
    <n v="198.38570000000001"/>
    <m/>
    <m/>
    <n v="16224"/>
    <n v="300.69159999999999"/>
    <m/>
    <m/>
    <n v="0"/>
    <n v="300.69159999999999"/>
    <e v="#N/A"/>
    <e v="#N/A"/>
    <e v="#N/A"/>
    <n v="5020.9500288519002"/>
    <n v="5020.9500288519002"/>
    <n v="5020.9500288519002"/>
    <n v="364855.70209657145"/>
    <e v="#N/A"/>
  </r>
  <r>
    <s v="PADDINGTON GREEN HEALTH CENTRERegents HealthCentral LondonE87008Jan10"/>
    <x v="189"/>
    <x v="31"/>
    <x v="7"/>
    <x v="190"/>
    <s v="E87008"/>
    <x v="4"/>
    <n v="10"/>
    <n v="11157.666730782001"/>
    <n v="5131"/>
    <n v="11"/>
    <n v="102.10690000000001"/>
    <n v="0.21890000000000001"/>
    <m/>
    <m/>
    <m/>
    <m/>
    <n v="15095"/>
    <n v="270.20049999999998"/>
    <m/>
    <m/>
    <n v="20237"/>
    <n v="372.52629999999999"/>
    <m/>
    <m/>
    <n v="0"/>
    <n v="372.52629999999999"/>
    <e v="#N/A"/>
    <e v="#N/A"/>
    <e v="#N/A"/>
    <n v="5020.9500288519002"/>
    <n v="5020.9500288519002"/>
    <n v="5020.9500288519002"/>
    <n v="364855.70209657145"/>
    <e v="#N/A"/>
  </r>
  <r>
    <s v="PADDINGTON GREEN HEALTH CENTRERegents HealthCentral LondonE87008Jul4"/>
    <x v="189"/>
    <x v="31"/>
    <x v="7"/>
    <x v="190"/>
    <s v="E87008"/>
    <x v="5"/>
    <n v="4"/>
    <n v="11157.666730782001"/>
    <n v="4539"/>
    <n v="38"/>
    <n v="83.971499999999992"/>
    <n v="0.70299999999999996"/>
    <n v="6624"/>
    <n v="1174"/>
    <n v="131.8176"/>
    <n v="23.3626"/>
    <n v="7947"/>
    <n v="142.25129999999999"/>
    <n v="9731"/>
    <n v="214.08199999999999"/>
    <n v="12524"/>
    <n v="226.92579999999998"/>
    <n v="17529"/>
    <n v="369.26220000000001"/>
    <n v="0"/>
    <n v="226.92579999999998"/>
    <n v="369.26220000000001"/>
    <n v="142.33640000000003"/>
    <e v="#N/A"/>
    <n v="5020.9500288519002"/>
    <n v="5020.9500288519002"/>
    <n v="5020.9500288519002"/>
    <n v="364855.70209657145"/>
    <e v="#N/A"/>
  </r>
  <r>
    <s v="PADDINGTON GREEN HEALTH CENTRERegents HealthCentral LondonE87008Jun3"/>
    <x v="189"/>
    <x v="31"/>
    <x v="7"/>
    <x v="190"/>
    <s v="E87008"/>
    <x v="6"/>
    <n v="3"/>
    <n v="11157.666730782001"/>
    <n v="4783"/>
    <n v="46"/>
    <n v="88.485500000000002"/>
    <n v="0.85099999999999998"/>
    <n v="4400"/>
    <n v="857"/>
    <n v="87.56"/>
    <n v="17.054300000000001"/>
    <n v="9372"/>
    <n v="167.75880000000001"/>
    <n v="8403"/>
    <n v="184.86600000000001"/>
    <n v="14201"/>
    <n v="257.09530000000001"/>
    <n v="13660"/>
    <n v="289.4803"/>
    <n v="0"/>
    <n v="257.09530000000001"/>
    <n v="289.4803"/>
    <n v="32.384999999999991"/>
    <e v="#N/A"/>
    <n v="5020.9500288519002"/>
    <n v="5020.9500288519002"/>
    <n v="5020.9500288519002"/>
    <n v="364855.70209657145"/>
    <e v="#N/A"/>
  </r>
  <r>
    <s v="PADDINGTON GREEN HEALTH CENTRERegents HealthCentral LondonE87008Mar12"/>
    <x v="189"/>
    <x v="31"/>
    <x v="7"/>
    <x v="190"/>
    <s v="E87008"/>
    <x v="7"/>
    <n v="12"/>
    <n v="11157.666730782001"/>
    <n v="6148"/>
    <n v="141"/>
    <n v="122.34520000000001"/>
    <n v="2.8059000000000003"/>
    <m/>
    <m/>
    <m/>
    <m/>
    <n v="12007"/>
    <n v="214.92529999999999"/>
    <m/>
    <m/>
    <n v="18296"/>
    <n v="340.07639999999998"/>
    <m/>
    <m/>
    <n v="0"/>
    <n v="340.07639999999998"/>
    <e v="#N/A"/>
    <e v="#N/A"/>
    <e v="#N/A"/>
    <n v="5020.9500288519002"/>
    <n v="5020.9500288519002"/>
    <n v="5020.9500288519002"/>
    <n v="364855.70209657145"/>
    <e v="#N/A"/>
  </r>
  <r>
    <s v="PADDINGTON GREEN HEALTH CENTRERegents HealthCentral LondonE87008May2"/>
    <x v="189"/>
    <x v="31"/>
    <x v="7"/>
    <x v="190"/>
    <s v="E87008"/>
    <x v="8"/>
    <n v="2"/>
    <n v="11157.666730782001"/>
    <n v="4253"/>
    <n v="837"/>
    <n v="78.680499999999995"/>
    <n v="15.484499999999999"/>
    <n v="4452"/>
    <n v="1477"/>
    <n v="88.594800000000006"/>
    <n v="29.392300000000002"/>
    <n v="8020"/>
    <n v="143.55799999999999"/>
    <n v="7914"/>
    <n v="174.108"/>
    <n v="13110"/>
    <n v="237.72299999999998"/>
    <n v="13843"/>
    <n v="292.0951"/>
    <n v="0"/>
    <n v="237.72299999999998"/>
    <n v="292.0951"/>
    <n v="54.372100000000017"/>
    <e v="#N/A"/>
    <n v="5020.9500288519002"/>
    <n v="5020.9500288519002"/>
    <n v="5020.9500288519002"/>
    <n v="364855.70209657145"/>
    <e v="#N/A"/>
  </r>
  <r>
    <s v="PADDINGTON GREEN HEALTH CENTRERegents HealthCentral LondonE87008Nov8"/>
    <x v="189"/>
    <x v="31"/>
    <x v="7"/>
    <x v="190"/>
    <s v="E87008"/>
    <x v="9"/>
    <n v="8"/>
    <n v="11157.666730782001"/>
    <n v="4950"/>
    <n v="19"/>
    <n v="98.50500000000001"/>
    <n v="0.37809999999999999"/>
    <m/>
    <m/>
    <m/>
    <m/>
    <n v="10374"/>
    <n v="185.69460000000001"/>
    <m/>
    <m/>
    <n v="15343"/>
    <n v="284.57770000000005"/>
    <m/>
    <m/>
    <n v="0"/>
    <n v="284.57770000000005"/>
    <e v="#N/A"/>
    <e v="#N/A"/>
    <e v="#N/A"/>
    <n v="5020.9500288519002"/>
    <n v="5020.9500288519002"/>
    <n v="5020.9500288519002"/>
    <n v="364855.70209657145"/>
    <e v="#N/A"/>
  </r>
  <r>
    <s v="PADDINGTON GREEN HEALTH CENTRERegents HealthCentral LondonE87008Oct7"/>
    <x v="189"/>
    <x v="31"/>
    <x v="7"/>
    <x v="190"/>
    <s v="E87008"/>
    <x v="10"/>
    <n v="7"/>
    <n v="11157.666730782001"/>
    <n v="4734"/>
    <n v="8012"/>
    <n v="94.206600000000009"/>
    <n v="159.43880000000001"/>
    <n v="0"/>
    <n v="4084"/>
    <n v="0"/>
    <n v="91.89"/>
    <n v="13193"/>
    <n v="236.15469999999999"/>
    <n v="26129"/>
    <n v="574.83799999999997"/>
    <n v="25939"/>
    <n v="489.80010000000004"/>
    <n v="30213"/>
    <n v="666.72799999999995"/>
    <n v="0"/>
    <n v="489.80010000000004"/>
    <n v="666.72799999999995"/>
    <n v="176.92789999999991"/>
    <e v="#N/A"/>
    <n v="5020.9500288519002"/>
    <n v="5020.9500288519002"/>
    <n v="5020.9500288519002"/>
    <n v="364855.70209657145"/>
    <e v="#N/A"/>
  </r>
  <r>
    <s v="PADDINGTON GREEN HEALTH CENTRERegents HealthCentral LondonE87008Sep6"/>
    <x v="189"/>
    <x v="31"/>
    <x v="7"/>
    <x v="190"/>
    <s v="E87008"/>
    <x v="11"/>
    <n v="6"/>
    <n v="11157.666730782001"/>
    <n v="4928"/>
    <n v="20"/>
    <n v="98.0672"/>
    <n v="0.39800000000000002"/>
    <n v="5729"/>
    <n v="4822"/>
    <n v="128.9025"/>
    <n v="108.49499999999999"/>
    <n v="28776"/>
    <n v="515.09040000000005"/>
    <n v="9707"/>
    <n v="213.554"/>
    <n v="33724"/>
    <n v="613.55560000000003"/>
    <n v="20258"/>
    <n v="450.95150000000001"/>
    <n v="0"/>
    <n v="613.55560000000003"/>
    <n v="450.95150000000001"/>
    <n v="-162.60410000000002"/>
    <e v="#N/A"/>
    <n v="5020.9500288519002"/>
    <n v="5020.9500288519002"/>
    <n v="5020.9500288519002"/>
    <n v="364855.70209657145"/>
    <e v="#N/A"/>
  </r>
  <r>
    <s v="Palace SurgerySouth Fulham PCNHammersmith &amp; FulhamE85038Apr1"/>
    <x v="190"/>
    <x v="7"/>
    <x v="0"/>
    <x v="191"/>
    <s v="E85038"/>
    <x v="0"/>
    <n v="1"/>
    <n v="4833.5402668016704"/>
    <n v="824"/>
    <n v="957"/>
    <n v="15.244"/>
    <n v="17.704499999999999"/>
    <n v="1468"/>
    <n v="1754"/>
    <n v="29.213200000000001"/>
    <n v="34.904600000000002"/>
    <n v="1171"/>
    <n v="20.960899999999999"/>
    <n v="2474"/>
    <n v="54.427999999999997"/>
    <n v="2952"/>
    <n v="53.909399999999991"/>
    <n v="5696"/>
    <n v="118.5458"/>
    <n v="0"/>
    <n v="53.909399999999991"/>
    <n v="118.5458"/>
    <n v="64.636400000000009"/>
    <n v="118.5458"/>
    <n v="2175.093120060752"/>
    <n v="2175.093120060752"/>
    <n v="2175.093120060752"/>
    <n v="158056.76672441463"/>
    <n v="0"/>
  </r>
  <r>
    <s v="Palace SurgerySouth Fulham PCNHammersmith &amp; FulhamE85038Aug5"/>
    <x v="190"/>
    <x v="7"/>
    <x v="0"/>
    <x v="191"/>
    <s v="E85038"/>
    <x v="1"/>
    <n v="5"/>
    <n v="4833.5402668016704"/>
    <n v="1109"/>
    <n v="3"/>
    <n v="20.516500000000001"/>
    <n v="5.5499999999999994E-2"/>
    <n v="1302"/>
    <n v="516"/>
    <n v="25.909800000000001"/>
    <n v="10.2684"/>
    <n v="1886"/>
    <n v="33.759399999999999"/>
    <n v="2027"/>
    <n v="44.594000000000001"/>
    <n v="2998"/>
    <n v="54.331400000000002"/>
    <n v="3845"/>
    <n v="80.772199999999998"/>
    <n v="0"/>
    <n v="54.331400000000002"/>
    <n v="80.772199999999998"/>
    <n v="26.440799999999996"/>
    <n v="199.31799999999998"/>
    <n v="2175.093120060752"/>
    <n v="2175.093120060752"/>
    <n v="2175.093120060752"/>
    <n v="158056.76672441463"/>
    <n v="0"/>
  </r>
  <r>
    <s v="Palace SurgerySouth Fulham PCNHammersmith &amp; FulhamE85038Dec9"/>
    <x v="190"/>
    <x v="7"/>
    <x v="0"/>
    <x v="191"/>
    <s v="E85038"/>
    <x v="2"/>
    <n v="9"/>
    <n v="4833.5402668016704"/>
    <n v="1766"/>
    <n v="1870"/>
    <n v="35.1434"/>
    <n v="37.213000000000001"/>
    <m/>
    <m/>
    <m/>
    <m/>
    <n v="1742"/>
    <n v="31.181799999999999"/>
    <m/>
    <m/>
    <n v="5378"/>
    <n v="103.5382"/>
    <m/>
    <m/>
    <n v="0"/>
    <n v="103.5382"/>
    <e v="#N/A"/>
    <e v="#N/A"/>
    <e v="#N/A"/>
    <n v="2175.093120060752"/>
    <n v="2175.093120060752"/>
    <n v="2175.093120060752"/>
    <n v="158056.76672441463"/>
    <e v="#N/A"/>
  </r>
  <r>
    <s v="Palace SurgerySouth Fulham PCNHammersmith &amp; FulhamE85038Feb11"/>
    <x v="190"/>
    <x v="7"/>
    <x v="0"/>
    <x v="191"/>
    <s v="E85038"/>
    <x v="3"/>
    <n v="11"/>
    <n v="4833.5402668016704"/>
    <n v="3602"/>
    <n v="14"/>
    <n v="71.6798"/>
    <n v="0.27860000000000001"/>
    <m/>
    <m/>
    <m/>
    <m/>
    <n v="2357"/>
    <n v="42.190300000000001"/>
    <m/>
    <m/>
    <n v="5973"/>
    <n v="114.14869999999999"/>
    <m/>
    <m/>
    <n v="0"/>
    <n v="114.14869999999999"/>
    <e v="#N/A"/>
    <e v="#N/A"/>
    <e v="#N/A"/>
    <n v="2175.093120060752"/>
    <n v="2175.093120060752"/>
    <n v="2175.093120060752"/>
    <n v="158056.76672441463"/>
    <e v="#N/A"/>
  </r>
  <r>
    <s v="Palace SurgerySouth Fulham PCNHammersmith &amp; FulhamE85038Jan10"/>
    <x v="190"/>
    <x v="7"/>
    <x v="0"/>
    <x v="191"/>
    <s v="E85038"/>
    <x v="4"/>
    <n v="10"/>
    <n v="4833.5402668016704"/>
    <n v="3391"/>
    <n v="2010"/>
    <n v="67.480900000000005"/>
    <n v="39.999000000000002"/>
    <m/>
    <m/>
    <m/>
    <m/>
    <n v="2279"/>
    <n v="40.7941"/>
    <m/>
    <m/>
    <n v="7680"/>
    <n v="148.274"/>
    <m/>
    <m/>
    <n v="0"/>
    <n v="148.274"/>
    <e v="#N/A"/>
    <e v="#N/A"/>
    <e v="#N/A"/>
    <n v="2175.093120060752"/>
    <n v="2175.093120060752"/>
    <n v="2175.093120060752"/>
    <n v="158056.76672441463"/>
    <e v="#N/A"/>
  </r>
  <r>
    <s v="Palace SurgerySouth Fulham PCNHammersmith &amp; FulhamE85038Jul4"/>
    <x v="190"/>
    <x v="7"/>
    <x v="0"/>
    <x v="191"/>
    <s v="E85038"/>
    <x v="5"/>
    <n v="4"/>
    <n v="4833.5402668016704"/>
    <n v="1052"/>
    <n v="2"/>
    <n v="19.462"/>
    <n v="3.6999999999999998E-2"/>
    <n v="1396"/>
    <n v="316"/>
    <n v="27.7804"/>
    <n v="6.2884000000000002"/>
    <n v="1663"/>
    <n v="29.767700000000001"/>
    <n v="2140"/>
    <n v="47.08"/>
    <n v="2717"/>
    <n v="49.2667"/>
    <n v="3852"/>
    <n v="81.148799999999994"/>
    <n v="0"/>
    <n v="49.2667"/>
    <n v="81.148799999999994"/>
    <n v="31.882099999999994"/>
    <e v="#N/A"/>
    <n v="2175.093120060752"/>
    <n v="2175.093120060752"/>
    <n v="2175.093120060752"/>
    <n v="158056.76672441463"/>
    <e v="#N/A"/>
  </r>
  <r>
    <s v="Palace SurgerySouth Fulham PCNHammersmith &amp; FulhamE85038Jun3"/>
    <x v="190"/>
    <x v="7"/>
    <x v="0"/>
    <x v="191"/>
    <s v="E85038"/>
    <x v="6"/>
    <n v="3"/>
    <n v="4833.5402668016704"/>
    <n v="1329"/>
    <n v="2634"/>
    <n v="24.586499999999997"/>
    <n v="48.728999999999999"/>
    <n v="1031"/>
    <n v="494"/>
    <n v="20.5169"/>
    <n v="9.8306000000000004"/>
    <n v="1772"/>
    <n v="31.718800000000002"/>
    <n v="1925"/>
    <n v="42.35"/>
    <n v="5735"/>
    <n v="105.0343"/>
    <n v="3450"/>
    <n v="72.697500000000005"/>
    <n v="0"/>
    <n v="105.0343"/>
    <n v="72.697500000000005"/>
    <n v="-32.336799999999997"/>
    <e v="#N/A"/>
    <n v="2175.093120060752"/>
    <n v="2175.093120060752"/>
    <n v="2175.093120060752"/>
    <n v="158056.76672441463"/>
    <e v="#N/A"/>
  </r>
  <r>
    <s v="Palace SurgerySouth Fulham PCNHammersmith &amp; FulhamE85038Mar12"/>
    <x v="190"/>
    <x v="7"/>
    <x v="0"/>
    <x v="191"/>
    <s v="E85038"/>
    <x v="7"/>
    <n v="12"/>
    <n v="4833.5402668016704"/>
    <n v="1096"/>
    <n v="2"/>
    <n v="21.810400000000001"/>
    <n v="3.9800000000000002E-2"/>
    <m/>
    <m/>
    <m/>
    <m/>
    <n v="1914"/>
    <n v="34.260599999999997"/>
    <m/>
    <m/>
    <n v="3012"/>
    <n v="56.110799999999998"/>
    <m/>
    <m/>
    <n v="0"/>
    <n v="56.110799999999998"/>
    <e v="#N/A"/>
    <e v="#N/A"/>
    <e v="#N/A"/>
    <n v="2175.093120060752"/>
    <n v="2175.093120060752"/>
    <n v="2175.093120060752"/>
    <n v="158056.76672441463"/>
    <e v="#N/A"/>
  </r>
  <r>
    <s v="Palace SurgerySouth Fulham PCNHammersmith &amp; FulhamE85038May2"/>
    <x v="190"/>
    <x v="7"/>
    <x v="0"/>
    <x v="191"/>
    <s v="E85038"/>
    <x v="8"/>
    <n v="2"/>
    <n v="4833.5402668016704"/>
    <n v="2297"/>
    <n v="0"/>
    <n v="42.494499999999995"/>
    <n v="0"/>
    <n v="814"/>
    <n v="15"/>
    <n v="16.198600000000003"/>
    <n v="0.29849999999999999"/>
    <n v="1435"/>
    <n v="25.686499999999999"/>
    <n v="1981"/>
    <n v="43.582000000000001"/>
    <n v="3732"/>
    <n v="68.180999999999997"/>
    <n v="2810"/>
    <n v="60.079100000000004"/>
    <n v="0"/>
    <n v="68.180999999999997"/>
    <n v="60.079100000000004"/>
    <n v="-8.1018999999999934"/>
    <e v="#N/A"/>
    <n v="2175.093120060752"/>
    <n v="2175.093120060752"/>
    <n v="2175.093120060752"/>
    <n v="158056.76672441463"/>
    <e v="#N/A"/>
  </r>
  <r>
    <s v="Palace SurgerySouth Fulham PCNHammersmith &amp; FulhamE85038Nov8"/>
    <x v="190"/>
    <x v="7"/>
    <x v="0"/>
    <x v="191"/>
    <s v="E85038"/>
    <x v="9"/>
    <n v="8"/>
    <n v="4833.5402668016704"/>
    <n v="1938"/>
    <n v="3425"/>
    <n v="38.566200000000002"/>
    <n v="68.157499999999999"/>
    <m/>
    <m/>
    <m/>
    <m/>
    <n v="2401"/>
    <n v="42.977899999999998"/>
    <m/>
    <m/>
    <n v="7764"/>
    <n v="149.70160000000001"/>
    <m/>
    <m/>
    <n v="0"/>
    <n v="149.70160000000001"/>
    <e v="#N/A"/>
    <e v="#N/A"/>
    <e v="#N/A"/>
    <n v="2175.093120060752"/>
    <n v="2175.093120060752"/>
    <n v="2175.093120060752"/>
    <n v="158056.76672441463"/>
    <e v="#N/A"/>
  </r>
  <r>
    <s v="Palace SurgerySouth Fulham PCNHammersmith &amp; FulhamE85038Oct7"/>
    <x v="190"/>
    <x v="7"/>
    <x v="0"/>
    <x v="191"/>
    <s v="E85038"/>
    <x v="10"/>
    <n v="7"/>
    <n v="4833.5402668016704"/>
    <n v="2467"/>
    <n v="2046"/>
    <n v="49.093299999999999"/>
    <n v="40.715400000000002"/>
    <n v="0"/>
    <n v="3980"/>
    <n v="0"/>
    <n v="89.55"/>
    <n v="2723"/>
    <n v="48.741700000000002"/>
    <n v="2774"/>
    <n v="61.027999999999999"/>
    <n v="7236"/>
    <n v="138.5504"/>
    <n v="6754"/>
    <n v="150.578"/>
    <n v="0"/>
    <n v="138.5504"/>
    <n v="150.578"/>
    <n v="12.027600000000007"/>
    <e v="#N/A"/>
    <n v="2175.093120060752"/>
    <n v="2175.093120060752"/>
    <n v="2175.093120060752"/>
    <n v="158056.76672441463"/>
    <e v="#N/A"/>
  </r>
  <r>
    <s v="Palace SurgerySouth Fulham PCNHammersmith &amp; FulhamE85038Sep6"/>
    <x v="190"/>
    <x v="7"/>
    <x v="0"/>
    <x v="191"/>
    <s v="E85038"/>
    <x v="11"/>
    <n v="6"/>
    <n v="4833.5402668016704"/>
    <n v="1383"/>
    <n v="5816"/>
    <n v="27.521700000000003"/>
    <n v="115.73840000000001"/>
    <n v="1563"/>
    <n v="1715"/>
    <n v="35.167499999999997"/>
    <n v="38.587499999999999"/>
    <n v="2592"/>
    <n v="46.396799999999999"/>
    <n v="2540"/>
    <n v="55.88"/>
    <n v="9791"/>
    <n v="189.65690000000001"/>
    <n v="5818"/>
    <n v="129.63499999999999"/>
    <n v="0"/>
    <n v="189.65690000000001"/>
    <n v="129.63499999999999"/>
    <n v="-60.021900000000016"/>
    <e v="#N/A"/>
    <n v="2175.093120060752"/>
    <n v="2175.093120060752"/>
    <n v="2175.093120060752"/>
    <n v="158056.76672441463"/>
    <e v="#N/A"/>
  </r>
  <r>
    <s v="Park Medical CentreH&amp;F Partnership PCNHammersmith &amp; FulhamE85636Apr1"/>
    <x v="191"/>
    <x v="18"/>
    <x v="0"/>
    <x v="192"/>
    <s v="E85636"/>
    <x v="0"/>
    <n v="1"/>
    <n v="12744.8656611512"/>
    <n v="10704"/>
    <n v="0"/>
    <n v="198.024"/>
    <n v="0"/>
    <n v="19031"/>
    <n v="303"/>
    <n v="378.71690000000001"/>
    <n v="6.0297000000000001"/>
    <n v="16328"/>
    <n v="292.27120000000002"/>
    <n v="16746"/>
    <n v="368.41199999999998"/>
    <n v="27032"/>
    <n v="490.29520000000002"/>
    <n v="36080"/>
    <n v="753.15859999999998"/>
    <n v="0"/>
    <n v="490.29520000000002"/>
    <n v="753.15859999999998"/>
    <n v="262.86339999999996"/>
    <n v="753.15859999999998"/>
    <n v="5735.1895475180399"/>
    <n v="5735.1895475180399"/>
    <n v="5735.1895475180399"/>
    <n v="416757.10711964429"/>
    <n v="0"/>
  </r>
  <r>
    <s v="Park Medical CentreH&amp;F Partnership PCNHammersmith &amp; FulhamE85636Aug5"/>
    <x v="191"/>
    <x v="18"/>
    <x v="0"/>
    <x v="192"/>
    <s v="E85636"/>
    <x v="1"/>
    <n v="5"/>
    <n v="12744.8656611512"/>
    <n v="19582"/>
    <n v="65"/>
    <n v="362.267"/>
    <n v="1.2024999999999999"/>
    <n v="9915"/>
    <n v="289"/>
    <n v="197.30850000000001"/>
    <n v="5.7511000000000001"/>
    <n v="31320"/>
    <n v="560.62800000000004"/>
    <n v="24126"/>
    <n v="530.77200000000005"/>
    <n v="50967"/>
    <n v="924.09750000000008"/>
    <n v="34330"/>
    <n v="733.83160000000009"/>
    <n v="0"/>
    <n v="924.09750000000008"/>
    <n v="733.83160000000009"/>
    <n v="-190.26589999999999"/>
    <n v="1486.9902000000002"/>
    <n v="5735.1895475180399"/>
    <n v="5735.1895475180399"/>
    <n v="5735.1895475180399"/>
    <n v="416757.10711964429"/>
    <n v="0"/>
  </r>
  <r>
    <s v="Park Medical CentreH&amp;F Partnership PCNHammersmith &amp; FulhamE85636Dec9"/>
    <x v="191"/>
    <x v="18"/>
    <x v="0"/>
    <x v="192"/>
    <s v="E85636"/>
    <x v="2"/>
    <n v="9"/>
    <n v="12744.8656611512"/>
    <n v="10432"/>
    <n v="160"/>
    <n v="207.5968"/>
    <n v="3.1840000000000002"/>
    <m/>
    <m/>
    <m/>
    <m/>
    <n v="17310"/>
    <n v="309.84899999999999"/>
    <m/>
    <m/>
    <n v="27902"/>
    <n v="520.62979999999993"/>
    <m/>
    <m/>
    <n v="0"/>
    <n v="520.62979999999993"/>
    <e v="#N/A"/>
    <e v="#N/A"/>
    <e v="#N/A"/>
    <n v="5735.1895475180399"/>
    <n v="5735.1895475180399"/>
    <n v="5735.1895475180399"/>
    <n v="416757.10711964429"/>
    <e v="#N/A"/>
  </r>
  <r>
    <s v="Park Medical CentreH&amp;F Partnership PCNHammersmith &amp; FulhamE85636Feb11"/>
    <x v="191"/>
    <x v="18"/>
    <x v="0"/>
    <x v="192"/>
    <s v="E85636"/>
    <x v="3"/>
    <n v="11"/>
    <n v="12744.8656611512"/>
    <n v="13887"/>
    <n v="262"/>
    <n v="276.35130000000004"/>
    <n v="5.2138"/>
    <m/>
    <m/>
    <m/>
    <m/>
    <n v="24338"/>
    <n v="435.65019999999998"/>
    <m/>
    <m/>
    <n v="38487"/>
    <n v="717.21530000000007"/>
    <m/>
    <m/>
    <n v="0"/>
    <n v="717.21530000000007"/>
    <e v="#N/A"/>
    <e v="#N/A"/>
    <e v="#N/A"/>
    <n v="5735.1895475180399"/>
    <n v="5735.1895475180399"/>
    <n v="5735.1895475180399"/>
    <n v="416757.10711964429"/>
    <e v="#N/A"/>
  </r>
  <r>
    <s v="Park Medical CentreH&amp;F Partnership PCNHammersmith &amp; FulhamE85636Jan10"/>
    <x v="191"/>
    <x v="18"/>
    <x v="0"/>
    <x v="192"/>
    <s v="E85636"/>
    <x v="4"/>
    <n v="10"/>
    <n v="12744.8656611512"/>
    <n v="14827"/>
    <n v="285"/>
    <n v="295.0573"/>
    <n v="5.6715"/>
    <m/>
    <m/>
    <m/>
    <m/>
    <n v="24056"/>
    <n v="430.60239999999999"/>
    <m/>
    <m/>
    <n v="39168"/>
    <n v="731.33119999999997"/>
    <m/>
    <m/>
    <n v="0"/>
    <n v="731.33119999999997"/>
    <e v="#N/A"/>
    <e v="#N/A"/>
    <e v="#N/A"/>
    <n v="5735.1895475180399"/>
    <n v="5735.1895475180399"/>
    <n v="5735.1895475180399"/>
    <n v="416757.10711964429"/>
    <e v="#N/A"/>
  </r>
  <r>
    <s v="Park Medical CentreH&amp;F Partnership PCNHammersmith &amp; FulhamE85636Jul4"/>
    <x v="191"/>
    <x v="18"/>
    <x v="0"/>
    <x v="192"/>
    <s v="E85636"/>
    <x v="5"/>
    <n v="4"/>
    <n v="12744.8656611512"/>
    <n v="29712"/>
    <n v="124"/>
    <n v="549.67200000000003"/>
    <n v="2.294"/>
    <n v="12005"/>
    <n v="353"/>
    <n v="238.89950000000002"/>
    <n v="7.0247000000000002"/>
    <n v="9099"/>
    <n v="162.87209999999999"/>
    <n v="17228"/>
    <n v="379.01600000000002"/>
    <n v="38935"/>
    <n v="714.83809999999994"/>
    <n v="29586"/>
    <n v="624.9402"/>
    <n v="0"/>
    <n v="714.83809999999994"/>
    <n v="624.9402"/>
    <n v="-89.897899999999936"/>
    <e v="#N/A"/>
    <n v="5735.1895475180399"/>
    <n v="5735.1895475180399"/>
    <n v="5735.1895475180399"/>
    <n v="416757.10711964429"/>
    <e v="#N/A"/>
  </r>
  <r>
    <s v="Park Medical CentreH&amp;F Partnership PCNHammersmith &amp; FulhamE85636Jun3"/>
    <x v="191"/>
    <x v="18"/>
    <x v="0"/>
    <x v="192"/>
    <s v="E85636"/>
    <x v="6"/>
    <n v="3"/>
    <n v="12744.8656611512"/>
    <n v="31401"/>
    <n v="100"/>
    <n v="580.91849999999999"/>
    <n v="1.8499999999999999"/>
    <n v="10890"/>
    <n v="173"/>
    <n v="216.71100000000001"/>
    <n v="3.4427000000000003"/>
    <n v="22046"/>
    <n v="394.6234"/>
    <n v="16944"/>
    <n v="372.76799999999997"/>
    <n v="53547"/>
    <n v="977.39190000000008"/>
    <n v="28007"/>
    <n v="592.92169999999999"/>
    <n v="0"/>
    <n v="977.39190000000008"/>
    <n v="592.92169999999999"/>
    <n v="-384.47020000000009"/>
    <e v="#N/A"/>
    <n v="5735.1895475180399"/>
    <n v="5735.1895475180399"/>
    <n v="5735.1895475180399"/>
    <n v="416757.10711964429"/>
    <e v="#N/A"/>
  </r>
  <r>
    <s v="Park Medical CentreH&amp;F Partnership PCNHammersmith &amp; FulhamE85636Mar12"/>
    <x v="191"/>
    <x v="18"/>
    <x v="0"/>
    <x v="192"/>
    <s v="E85636"/>
    <x v="7"/>
    <n v="12"/>
    <n v="12744.8656611512"/>
    <n v="18898"/>
    <n v="170"/>
    <n v="376.0702"/>
    <n v="3.383"/>
    <m/>
    <m/>
    <m/>
    <m/>
    <n v="20304"/>
    <n v="363.44159999999999"/>
    <m/>
    <m/>
    <n v="39372"/>
    <n v="742.89480000000003"/>
    <m/>
    <m/>
    <n v="0"/>
    <n v="742.89480000000003"/>
    <e v="#N/A"/>
    <e v="#N/A"/>
    <e v="#N/A"/>
    <n v="5735.1895475180399"/>
    <n v="5735.1895475180399"/>
    <n v="5735.1895475180399"/>
    <n v="416757.10711964429"/>
    <e v="#N/A"/>
  </r>
  <r>
    <s v="Park Medical CentreH&amp;F Partnership PCNHammersmith &amp; FulhamE85636May2"/>
    <x v="191"/>
    <x v="18"/>
    <x v="0"/>
    <x v="192"/>
    <s v="E85636"/>
    <x v="8"/>
    <n v="2"/>
    <n v="12744.8656611512"/>
    <n v="29619"/>
    <n v="21"/>
    <n v="547.95150000000001"/>
    <n v="0.38849999999999996"/>
    <n v="19766"/>
    <n v="293"/>
    <n v="393.34340000000003"/>
    <n v="5.8307000000000002"/>
    <n v="19087"/>
    <n v="341.65730000000002"/>
    <n v="12059"/>
    <n v="265.298"/>
    <n v="48727"/>
    <n v="889.9973"/>
    <n v="32118"/>
    <n v="664.47209999999995"/>
    <n v="0"/>
    <n v="889.9973"/>
    <n v="664.47209999999995"/>
    <n v="-225.52520000000004"/>
    <e v="#N/A"/>
    <n v="5735.1895475180399"/>
    <n v="5735.1895475180399"/>
    <n v="5735.1895475180399"/>
    <n v="416757.10711964429"/>
    <e v="#N/A"/>
  </r>
  <r>
    <s v="Park Medical CentreH&amp;F Partnership PCNHammersmith &amp; FulhamE85636Nov8"/>
    <x v="191"/>
    <x v="18"/>
    <x v="0"/>
    <x v="192"/>
    <s v="E85636"/>
    <x v="9"/>
    <n v="8"/>
    <n v="12744.8656611512"/>
    <n v="26581"/>
    <n v="211"/>
    <n v="528.96190000000001"/>
    <n v="4.1989000000000001"/>
    <m/>
    <m/>
    <m/>
    <m/>
    <n v="12652"/>
    <n v="226.4708"/>
    <m/>
    <m/>
    <n v="39444"/>
    <n v="759.63159999999993"/>
    <m/>
    <m/>
    <n v="0"/>
    <n v="759.63159999999993"/>
    <e v="#N/A"/>
    <e v="#N/A"/>
    <e v="#N/A"/>
    <n v="5735.1895475180399"/>
    <n v="5735.1895475180399"/>
    <n v="5735.1895475180399"/>
    <n v="416757.10711964429"/>
    <e v="#N/A"/>
  </r>
  <r>
    <s v="Park Medical CentreH&amp;F Partnership PCNHammersmith &amp; FulhamE85636Oct7"/>
    <x v="191"/>
    <x v="18"/>
    <x v="0"/>
    <x v="192"/>
    <s v="E85636"/>
    <x v="10"/>
    <n v="7"/>
    <n v="12744.8656611512"/>
    <n v="15311"/>
    <n v="172"/>
    <n v="304.68889999999999"/>
    <n v="3.4228000000000001"/>
    <n v="0"/>
    <n v="335"/>
    <n v="0"/>
    <n v="7.5374999999999996"/>
    <n v="19532"/>
    <n v="349.62279999999998"/>
    <n v="10059"/>
    <n v="221.298"/>
    <n v="35015"/>
    <n v="657.73450000000003"/>
    <n v="10394"/>
    <n v="228.8355"/>
    <n v="0"/>
    <n v="657.73450000000003"/>
    <n v="228.8355"/>
    <n v="-428.899"/>
    <e v="#N/A"/>
    <n v="5735.1895475180399"/>
    <n v="5735.1895475180399"/>
    <n v="5735.1895475180399"/>
    <n v="416757.10711964429"/>
    <e v="#N/A"/>
  </r>
  <r>
    <s v="Park Medical CentreH&amp;F Partnership PCNHammersmith &amp; FulhamE85636Sep6"/>
    <x v="191"/>
    <x v="18"/>
    <x v="0"/>
    <x v="192"/>
    <s v="E85636"/>
    <x v="11"/>
    <n v="6"/>
    <n v="12744.8656611512"/>
    <n v="17858"/>
    <n v="91"/>
    <n v="355.37420000000003"/>
    <n v="1.8109000000000002"/>
    <n v="11162"/>
    <n v="344"/>
    <n v="251.14499999999998"/>
    <n v="7.7399999999999993"/>
    <n v="28121"/>
    <n v="503.36590000000001"/>
    <n v="30276"/>
    <n v="666.072"/>
    <n v="46070"/>
    <n v="860.55100000000004"/>
    <n v="41782"/>
    <n v="924.95699999999999"/>
    <n v="0"/>
    <n v="860.55100000000004"/>
    <n v="924.95699999999999"/>
    <n v="64.405999999999949"/>
    <e v="#N/A"/>
    <n v="5735.1895475180399"/>
    <n v="5735.1895475180399"/>
    <n v="5735.1895475180399"/>
    <n v="416757.10711964429"/>
    <e v="#N/A"/>
  </r>
  <r>
    <s v="PARKVIEW MEDICAL CENTRE (DR KUKAR)North H&amp;F PCNHammersmith &amp; FulhamE85659Apr1"/>
    <x v="192"/>
    <x v="21"/>
    <x v="0"/>
    <x v="193"/>
    <s v="E85659"/>
    <x v="0"/>
    <n v="1"/>
    <n v="2185.4062286804501"/>
    <n v="1144"/>
    <n v="0"/>
    <n v="21.163999999999998"/>
    <n v="0"/>
    <n v="689"/>
    <n v="0"/>
    <n v="13.7111"/>
    <n v="0"/>
    <n v="21037"/>
    <n v="376.56229999999999"/>
    <n v="21022"/>
    <n v="462.48399999999998"/>
    <n v="22181"/>
    <n v="397.72629999999998"/>
    <n v="21711"/>
    <n v="476.19509999999997"/>
    <n v="0"/>
    <n v="397.72629999999998"/>
    <n v="476.19509999999997"/>
    <n v="78.468799999999987"/>
    <n v="476.19509999999997"/>
    <n v="983.4328029062026"/>
    <n v="983.4328029062026"/>
    <n v="983.4328029062026"/>
    <n v="71462.783677850719"/>
    <n v="0"/>
  </r>
  <r>
    <s v="PARKVIEW MEDICAL CENTRE (DR KUKAR)North H&amp;F PCNHammersmith &amp; FulhamE85659Aug5"/>
    <x v="192"/>
    <x v="21"/>
    <x v="0"/>
    <x v="193"/>
    <s v="E85659"/>
    <x v="1"/>
    <n v="5"/>
    <n v="2185.4062286804501"/>
    <n v="1168"/>
    <n v="0"/>
    <n v="21.608000000000001"/>
    <n v="0"/>
    <n v="620"/>
    <n v="0"/>
    <n v="12.338000000000001"/>
    <n v="0"/>
    <n v="37285"/>
    <n v="667.40150000000006"/>
    <n v="22622"/>
    <n v="497.68400000000003"/>
    <n v="38453"/>
    <n v="689.0095"/>
    <n v="23242"/>
    <n v="510.02200000000005"/>
    <n v="0"/>
    <n v="689.0095"/>
    <n v="510.02200000000005"/>
    <n v="-178.98749999999995"/>
    <n v="986.21710000000007"/>
    <n v="983.4328029062026"/>
    <n v="983.4328029062026"/>
    <n v="983.4328029062026"/>
    <n v="71462.783677850719"/>
    <n v="2.7842970937974769"/>
  </r>
  <r>
    <s v="PARKVIEW MEDICAL CENTRE (DR KUKAR)North H&amp;F PCNHammersmith &amp; FulhamE85659Dec9"/>
    <x v="192"/>
    <x v="21"/>
    <x v="0"/>
    <x v="193"/>
    <s v="E85659"/>
    <x v="2"/>
    <n v="9"/>
    <n v="2185.4062286804501"/>
    <n v="370"/>
    <n v="0"/>
    <n v="7.3630000000000004"/>
    <n v="0"/>
    <m/>
    <m/>
    <m/>
    <m/>
    <n v="15506"/>
    <n v="277.55739999999997"/>
    <m/>
    <m/>
    <n v="15876"/>
    <n v="284.92039999999997"/>
    <m/>
    <m/>
    <n v="0"/>
    <n v="284.92039999999997"/>
    <e v="#N/A"/>
    <e v="#N/A"/>
    <e v="#N/A"/>
    <n v="983.4328029062026"/>
    <n v="983.4328029062026"/>
    <n v="983.4328029062026"/>
    <n v="71462.783677850719"/>
    <e v="#N/A"/>
  </r>
  <r>
    <s v="PARKVIEW MEDICAL CENTRE (DR KUKAR)North H&amp;F PCNHammersmith &amp; FulhamE85659Feb11"/>
    <x v="192"/>
    <x v="21"/>
    <x v="0"/>
    <x v="193"/>
    <s v="E85659"/>
    <x v="3"/>
    <n v="11"/>
    <n v="2185.4062286804501"/>
    <n v="635"/>
    <n v="0"/>
    <n v="12.6365"/>
    <n v="0"/>
    <m/>
    <m/>
    <m/>
    <m/>
    <n v="20245"/>
    <n v="362.38549999999998"/>
    <m/>
    <m/>
    <n v="20880"/>
    <n v="375.02199999999999"/>
    <m/>
    <m/>
    <n v="0"/>
    <n v="375.02199999999999"/>
    <e v="#N/A"/>
    <e v="#N/A"/>
    <e v="#N/A"/>
    <n v="983.4328029062026"/>
    <n v="983.4328029062026"/>
    <n v="983.4328029062026"/>
    <n v="71462.783677850719"/>
    <e v="#N/A"/>
  </r>
  <r>
    <s v="PARKVIEW MEDICAL CENTRE (DR KUKAR)North H&amp;F PCNHammersmith &amp; FulhamE85659Jan10"/>
    <x v="192"/>
    <x v="21"/>
    <x v="0"/>
    <x v="193"/>
    <s v="E85659"/>
    <x v="4"/>
    <n v="10"/>
    <n v="2185.4062286804501"/>
    <n v="690"/>
    <n v="0"/>
    <n v="13.731"/>
    <n v="0"/>
    <m/>
    <m/>
    <m/>
    <m/>
    <n v="25443"/>
    <n v="455.42970000000003"/>
    <m/>
    <m/>
    <n v="26133"/>
    <n v="469.16070000000002"/>
    <m/>
    <m/>
    <n v="0"/>
    <n v="469.16070000000002"/>
    <e v="#N/A"/>
    <e v="#N/A"/>
    <e v="#N/A"/>
    <n v="983.4328029062026"/>
    <n v="983.4328029062026"/>
    <n v="983.4328029062026"/>
    <n v="71462.783677850719"/>
    <e v="#N/A"/>
  </r>
  <r>
    <s v="PARKVIEW MEDICAL CENTRE (DR KUKAR)North H&amp;F PCNHammersmith &amp; FulhamE85659Jul4"/>
    <x v="192"/>
    <x v="21"/>
    <x v="0"/>
    <x v="193"/>
    <s v="E85659"/>
    <x v="5"/>
    <n v="4"/>
    <n v="2185.4062286804501"/>
    <n v="748"/>
    <n v="0"/>
    <n v="13.837999999999999"/>
    <n v="0"/>
    <n v="639"/>
    <n v="0"/>
    <n v="12.716100000000001"/>
    <n v="0"/>
    <n v="21977"/>
    <n v="393.38830000000002"/>
    <n v="22068"/>
    <n v="485.49599999999998"/>
    <n v="22725"/>
    <n v="407.22630000000004"/>
    <n v="22707"/>
    <n v="498.21209999999996"/>
    <n v="0"/>
    <n v="407.22630000000004"/>
    <n v="498.21209999999996"/>
    <n v="90.985799999999927"/>
    <e v="#N/A"/>
    <n v="983.4328029062026"/>
    <n v="983.4328029062026"/>
    <n v="983.4328029062026"/>
    <n v="71462.783677850719"/>
    <e v="#N/A"/>
  </r>
  <r>
    <s v="PARKVIEW MEDICAL CENTRE (DR KUKAR)North H&amp;F PCNHammersmith &amp; FulhamE85659Jun3"/>
    <x v="192"/>
    <x v="21"/>
    <x v="0"/>
    <x v="193"/>
    <s v="E85659"/>
    <x v="6"/>
    <n v="3"/>
    <n v="2185.4062286804501"/>
    <n v="717"/>
    <n v="0"/>
    <n v="13.2645"/>
    <n v="0"/>
    <n v="826"/>
    <n v="0"/>
    <n v="16.4374"/>
    <n v="0"/>
    <n v="20250"/>
    <n v="362.47500000000002"/>
    <n v="19357"/>
    <n v="425.85399999999998"/>
    <n v="20967"/>
    <n v="375.73950000000002"/>
    <n v="20183"/>
    <n v="442.29140000000001"/>
    <n v="0"/>
    <n v="375.73950000000002"/>
    <n v="442.29140000000001"/>
    <n v="66.551899999999989"/>
    <e v="#N/A"/>
    <n v="983.4328029062026"/>
    <n v="983.4328029062026"/>
    <n v="983.4328029062026"/>
    <n v="71462.783677850719"/>
    <e v="#N/A"/>
  </r>
  <r>
    <s v="PARKVIEW MEDICAL CENTRE (DR KUKAR)North H&amp;F PCNHammersmith &amp; FulhamE85659Mar12"/>
    <x v="192"/>
    <x v="21"/>
    <x v="0"/>
    <x v="193"/>
    <s v="E85659"/>
    <x v="7"/>
    <n v="12"/>
    <n v="2185.4062286804501"/>
    <n v="751"/>
    <n v="0"/>
    <n v="14.944900000000001"/>
    <n v="0"/>
    <m/>
    <m/>
    <m/>
    <m/>
    <n v="16762"/>
    <n v="300.03980000000001"/>
    <m/>
    <m/>
    <n v="17513"/>
    <n v="314.98470000000003"/>
    <m/>
    <m/>
    <n v="0"/>
    <n v="314.98470000000003"/>
    <e v="#N/A"/>
    <e v="#N/A"/>
    <e v="#N/A"/>
    <n v="983.4328029062026"/>
    <n v="983.4328029062026"/>
    <n v="983.4328029062026"/>
    <n v="71462.783677850719"/>
    <e v="#N/A"/>
  </r>
  <r>
    <s v="PARKVIEW MEDICAL CENTRE (DR KUKAR)North H&amp;F PCNHammersmith &amp; FulhamE85659May2"/>
    <x v="192"/>
    <x v="21"/>
    <x v="0"/>
    <x v="193"/>
    <s v="E85659"/>
    <x v="8"/>
    <n v="2"/>
    <n v="2185.4062286804501"/>
    <n v="1110"/>
    <n v="2"/>
    <n v="20.535"/>
    <n v="3.6999999999999998E-2"/>
    <n v="550"/>
    <n v="0"/>
    <n v="10.945"/>
    <n v="0"/>
    <n v="19282"/>
    <n v="345.14780000000002"/>
    <n v="17017"/>
    <n v="374.37400000000002"/>
    <n v="20394"/>
    <n v="365.71980000000002"/>
    <n v="17567"/>
    <n v="385.31900000000002"/>
    <n v="0"/>
    <n v="365.71980000000002"/>
    <n v="385.31900000000002"/>
    <n v="19.599199999999996"/>
    <e v="#N/A"/>
    <n v="983.4328029062026"/>
    <n v="983.4328029062026"/>
    <n v="983.4328029062026"/>
    <n v="71462.783677850719"/>
    <e v="#N/A"/>
  </r>
  <r>
    <s v="PARKVIEW MEDICAL CENTRE (DR KUKAR)North H&amp;F PCNHammersmith &amp; FulhamE85659Nov8"/>
    <x v="192"/>
    <x v="21"/>
    <x v="0"/>
    <x v="193"/>
    <s v="E85659"/>
    <x v="9"/>
    <n v="8"/>
    <n v="2185.4062286804501"/>
    <n v="999"/>
    <n v="0"/>
    <n v="19.880100000000002"/>
    <n v="0"/>
    <m/>
    <m/>
    <m/>
    <m/>
    <n v="26208"/>
    <n v="469.1232"/>
    <m/>
    <m/>
    <n v="27207"/>
    <n v="489.00330000000002"/>
    <m/>
    <m/>
    <n v="0"/>
    <n v="489.00330000000002"/>
    <e v="#N/A"/>
    <e v="#N/A"/>
    <e v="#N/A"/>
    <n v="983.4328029062026"/>
    <n v="983.4328029062026"/>
    <n v="983.4328029062026"/>
    <n v="71462.783677850719"/>
    <e v="#N/A"/>
  </r>
  <r>
    <s v="PARKVIEW MEDICAL CENTRE (DR KUKAR)North H&amp;F PCNHammersmith &amp; FulhamE85659Oct7"/>
    <x v="192"/>
    <x v="21"/>
    <x v="0"/>
    <x v="193"/>
    <s v="E85659"/>
    <x v="10"/>
    <n v="7"/>
    <n v="2185.4062286804501"/>
    <n v="934"/>
    <n v="0"/>
    <n v="18.586600000000001"/>
    <n v="0"/>
    <n v="0"/>
    <n v="0"/>
    <n v="0"/>
    <n v="0"/>
    <n v="27673"/>
    <n v="495.3467"/>
    <n v="37270"/>
    <n v="819.94"/>
    <n v="28607"/>
    <n v="513.93330000000003"/>
    <n v="37270"/>
    <n v="819.94"/>
    <n v="0"/>
    <n v="513.93330000000003"/>
    <n v="819.94"/>
    <n v="306.00670000000002"/>
    <e v="#N/A"/>
    <n v="983.4328029062026"/>
    <n v="983.4328029062026"/>
    <n v="983.4328029062026"/>
    <n v="71462.783677850719"/>
    <e v="#N/A"/>
  </r>
  <r>
    <s v="PARKVIEW MEDICAL CENTRE (DR KUKAR)North H&amp;F PCNHammersmith &amp; FulhamE85659Sep6"/>
    <x v="192"/>
    <x v="21"/>
    <x v="0"/>
    <x v="193"/>
    <s v="E85659"/>
    <x v="11"/>
    <n v="6"/>
    <n v="2185.4062286804501"/>
    <n v="835"/>
    <n v="2"/>
    <n v="16.616500000000002"/>
    <n v="3.9800000000000002E-2"/>
    <n v="688"/>
    <n v="0"/>
    <n v="15.479999999999999"/>
    <n v="0"/>
    <n v="20870"/>
    <n v="373.57299999999998"/>
    <n v="25294"/>
    <n v="556.46799999999996"/>
    <n v="21707"/>
    <n v="390.22929999999997"/>
    <n v="25982"/>
    <n v="571.94799999999998"/>
    <n v="0"/>
    <n v="390.22929999999997"/>
    <n v="571.94799999999998"/>
    <n v="181.71870000000001"/>
    <e v="#N/A"/>
    <n v="983.4328029062026"/>
    <n v="983.4328029062026"/>
    <n v="983.4328029062026"/>
    <n v="71462.783677850719"/>
    <e v="#N/A"/>
  </r>
  <r>
    <s v="Parkview PracticeNorth H&amp;F PCNHammersmith &amp; FulhamE85048Apr1"/>
    <x v="193"/>
    <x v="21"/>
    <x v="0"/>
    <x v="194"/>
    <s v="E85048"/>
    <x v="0"/>
    <n v="1"/>
    <n v="7409.9494208608403"/>
    <n v="3275"/>
    <n v="0"/>
    <n v="60.587499999999999"/>
    <n v="0"/>
    <n v="2961"/>
    <n v="0"/>
    <n v="58.923900000000003"/>
    <n v="0"/>
    <n v="4636"/>
    <n v="82.984399999999994"/>
    <n v="5613"/>
    <n v="123.486"/>
    <n v="7911"/>
    <n v="143.5719"/>
    <n v="8574"/>
    <n v="182.40989999999999"/>
    <n v="0"/>
    <n v="143.5719"/>
    <n v="182.40989999999999"/>
    <n v="38.837999999999994"/>
    <n v="182.40989999999999"/>
    <n v="3334.4772393873782"/>
    <n v="3334.4772393873782"/>
    <n v="3334.4772393873782"/>
    <n v="242305.3460621495"/>
    <n v="0"/>
  </r>
  <r>
    <s v="Parkview PracticeNorth H&amp;F PCNHammersmith &amp; FulhamE85048Aug5"/>
    <x v="193"/>
    <x v="21"/>
    <x v="0"/>
    <x v="194"/>
    <s v="E85048"/>
    <x v="1"/>
    <n v="5"/>
    <n v="7409.9494208608403"/>
    <n v="4165"/>
    <n v="4"/>
    <n v="77.052499999999995"/>
    <n v="7.3999999999999996E-2"/>
    <n v="3918"/>
    <n v="44"/>
    <n v="77.96820000000001"/>
    <n v="0.87560000000000004"/>
    <n v="9411"/>
    <n v="168.45689999999999"/>
    <n v="4415"/>
    <n v="97.13"/>
    <n v="13580"/>
    <n v="245.58339999999998"/>
    <n v="8377"/>
    <n v="175.97380000000001"/>
    <n v="0"/>
    <n v="245.58339999999998"/>
    <n v="175.97380000000001"/>
    <n v="-69.609599999999972"/>
    <n v="358.38369999999998"/>
    <n v="3334.4772393873782"/>
    <n v="3334.4772393873782"/>
    <n v="3334.4772393873782"/>
    <n v="242305.3460621495"/>
    <n v="0"/>
  </r>
  <r>
    <s v="Parkview PracticeNorth H&amp;F PCNHammersmith &amp; FulhamE85048Dec9"/>
    <x v="193"/>
    <x v="21"/>
    <x v="0"/>
    <x v="194"/>
    <s v="E85048"/>
    <x v="2"/>
    <n v="9"/>
    <n v="7409.9494208608403"/>
    <n v="3843"/>
    <n v="0"/>
    <n v="76.475700000000003"/>
    <n v="0"/>
    <m/>
    <m/>
    <m/>
    <m/>
    <n v="5863"/>
    <n v="104.9477"/>
    <m/>
    <m/>
    <n v="9706"/>
    <n v="181.42340000000002"/>
    <m/>
    <m/>
    <n v="0"/>
    <n v="181.42340000000002"/>
    <e v="#N/A"/>
    <e v="#N/A"/>
    <e v="#N/A"/>
    <n v="3334.4772393873782"/>
    <n v="3334.4772393873782"/>
    <n v="3334.4772393873782"/>
    <n v="242305.3460621495"/>
    <e v="#N/A"/>
  </r>
  <r>
    <s v="Parkview PracticeNorth H&amp;F PCNHammersmith &amp; FulhamE85048Feb11"/>
    <x v="193"/>
    <x v="21"/>
    <x v="0"/>
    <x v="194"/>
    <s v="E85048"/>
    <x v="3"/>
    <n v="11"/>
    <n v="7409.9494208608403"/>
    <n v="3198"/>
    <n v="0"/>
    <n v="63.6402"/>
    <n v="0"/>
    <m/>
    <m/>
    <m/>
    <m/>
    <n v="6763"/>
    <n v="121.0577"/>
    <m/>
    <m/>
    <n v="9961"/>
    <n v="184.6979"/>
    <m/>
    <m/>
    <n v="0"/>
    <n v="184.6979"/>
    <e v="#N/A"/>
    <e v="#N/A"/>
    <e v="#N/A"/>
    <n v="3334.4772393873782"/>
    <n v="3334.4772393873782"/>
    <n v="3334.4772393873782"/>
    <n v="242305.3460621495"/>
    <e v="#N/A"/>
  </r>
  <r>
    <s v="Parkview PracticeNorth H&amp;F PCNHammersmith &amp; FulhamE85048Jan10"/>
    <x v="193"/>
    <x v="21"/>
    <x v="0"/>
    <x v="194"/>
    <s v="E85048"/>
    <x v="4"/>
    <n v="10"/>
    <n v="7409.9494208608403"/>
    <n v="3671"/>
    <n v="5"/>
    <n v="73.052900000000008"/>
    <n v="9.9500000000000005E-2"/>
    <m/>
    <m/>
    <m/>
    <m/>
    <n v="8990"/>
    <n v="160.92099999999999"/>
    <m/>
    <m/>
    <n v="12666"/>
    <n v="234.07339999999999"/>
    <m/>
    <m/>
    <n v="0"/>
    <n v="234.07339999999999"/>
    <e v="#N/A"/>
    <e v="#N/A"/>
    <e v="#N/A"/>
    <n v="3334.4772393873782"/>
    <n v="3334.4772393873782"/>
    <n v="3334.4772393873782"/>
    <n v="242305.3460621495"/>
    <e v="#N/A"/>
  </r>
  <r>
    <s v="Parkview PracticeNorth H&amp;F PCNHammersmith &amp; FulhamE85048Jul4"/>
    <x v="193"/>
    <x v="21"/>
    <x v="0"/>
    <x v="194"/>
    <s v="E85048"/>
    <x v="5"/>
    <n v="4"/>
    <n v="7409.9494208608403"/>
    <n v="3254"/>
    <n v="2"/>
    <n v="60.198999999999998"/>
    <n v="3.6999999999999998E-2"/>
    <n v="5324"/>
    <n v="0"/>
    <n v="105.94760000000001"/>
    <n v="0"/>
    <n v="24028"/>
    <n v="430.10120000000001"/>
    <n v="10490"/>
    <n v="230.78"/>
    <n v="27284"/>
    <n v="490.3372"/>
    <n v="15814"/>
    <n v="336.7276"/>
    <n v="0"/>
    <n v="490.3372"/>
    <n v="336.7276"/>
    <n v="-153.6096"/>
    <e v="#N/A"/>
    <n v="3334.4772393873782"/>
    <n v="3334.4772393873782"/>
    <n v="3334.4772393873782"/>
    <n v="242305.3460621495"/>
    <e v="#N/A"/>
  </r>
  <r>
    <s v="Parkview PracticeNorth H&amp;F PCNHammersmith &amp; FulhamE85048Jun3"/>
    <x v="193"/>
    <x v="21"/>
    <x v="0"/>
    <x v="194"/>
    <s v="E85048"/>
    <x v="6"/>
    <n v="3"/>
    <n v="7409.9494208608403"/>
    <n v="3584"/>
    <n v="0"/>
    <n v="66.304000000000002"/>
    <n v="0"/>
    <n v="3293"/>
    <n v="0"/>
    <n v="65.53070000000001"/>
    <n v="0"/>
    <n v="5501"/>
    <n v="98.4679"/>
    <n v="4962"/>
    <n v="109.164"/>
    <n v="9085"/>
    <n v="164.77190000000002"/>
    <n v="8255"/>
    <n v="174.69470000000001"/>
    <n v="0"/>
    <n v="164.77190000000002"/>
    <n v="174.69470000000001"/>
    <n v="9.9227999999999952"/>
    <e v="#N/A"/>
    <n v="3334.4772393873782"/>
    <n v="3334.4772393873782"/>
    <n v="3334.4772393873782"/>
    <n v="242305.3460621495"/>
    <e v="#N/A"/>
  </r>
  <r>
    <s v="Parkview PracticeNorth H&amp;F PCNHammersmith &amp; FulhamE85048Mar12"/>
    <x v="193"/>
    <x v="21"/>
    <x v="0"/>
    <x v="194"/>
    <s v="E85048"/>
    <x v="7"/>
    <n v="12"/>
    <n v="7409.9494208608403"/>
    <n v="3787"/>
    <n v="0"/>
    <n v="75.3613"/>
    <n v="0"/>
    <m/>
    <m/>
    <m/>
    <m/>
    <n v="6684"/>
    <n v="119.64360000000001"/>
    <m/>
    <m/>
    <n v="10471"/>
    <n v="195.00490000000002"/>
    <m/>
    <m/>
    <n v="0"/>
    <n v="195.00490000000002"/>
    <e v="#N/A"/>
    <e v="#N/A"/>
    <e v="#N/A"/>
    <n v="3334.4772393873782"/>
    <n v="3334.4772393873782"/>
    <n v="3334.4772393873782"/>
    <n v="242305.3460621495"/>
    <e v="#N/A"/>
  </r>
  <r>
    <s v="Parkview PracticeNorth H&amp;F PCNHammersmith &amp; FulhamE85048May2"/>
    <x v="193"/>
    <x v="21"/>
    <x v="0"/>
    <x v="194"/>
    <s v="E85048"/>
    <x v="8"/>
    <n v="2"/>
    <n v="7409.9494208608403"/>
    <n v="3346"/>
    <n v="0"/>
    <n v="61.900999999999996"/>
    <n v="0"/>
    <n v="2949"/>
    <n v="0"/>
    <n v="58.685100000000006"/>
    <n v="0"/>
    <n v="8386"/>
    <n v="150.10939999999999"/>
    <n v="6660"/>
    <n v="146.52000000000001"/>
    <n v="11732"/>
    <n v="212.0104"/>
    <n v="9609"/>
    <n v="205.20510000000002"/>
    <n v="0"/>
    <n v="212.0104"/>
    <n v="205.20510000000002"/>
    <n v="-6.8052999999999884"/>
    <e v="#N/A"/>
    <n v="3334.4772393873782"/>
    <n v="3334.4772393873782"/>
    <n v="3334.4772393873782"/>
    <n v="242305.3460621495"/>
    <e v="#N/A"/>
  </r>
  <r>
    <s v="Parkview PracticeNorth H&amp;F PCNHammersmith &amp; FulhamE85048Nov8"/>
    <x v="193"/>
    <x v="21"/>
    <x v="0"/>
    <x v="194"/>
    <s v="E85048"/>
    <x v="9"/>
    <n v="8"/>
    <n v="7409.9494208608403"/>
    <n v="4382"/>
    <n v="0"/>
    <n v="87.201800000000006"/>
    <n v="0"/>
    <m/>
    <m/>
    <m/>
    <m/>
    <n v="6184"/>
    <n v="110.6936"/>
    <m/>
    <m/>
    <n v="10566"/>
    <n v="197.8954"/>
    <m/>
    <m/>
    <n v="0"/>
    <n v="197.8954"/>
    <e v="#N/A"/>
    <e v="#N/A"/>
    <e v="#N/A"/>
    <n v="3334.4772393873782"/>
    <n v="3334.4772393873782"/>
    <n v="3334.4772393873782"/>
    <n v="242305.3460621495"/>
    <e v="#N/A"/>
  </r>
  <r>
    <s v="Parkview PracticeNorth H&amp;F PCNHammersmith &amp; FulhamE85048Oct7"/>
    <x v="193"/>
    <x v="21"/>
    <x v="0"/>
    <x v="194"/>
    <s v="E85048"/>
    <x v="10"/>
    <n v="7"/>
    <n v="7409.9494208608403"/>
    <n v="4736"/>
    <n v="3"/>
    <n v="94.246400000000008"/>
    <n v="5.9700000000000003E-2"/>
    <n v="0"/>
    <n v="0"/>
    <n v="0"/>
    <n v="0"/>
    <n v="20506"/>
    <n v="367.05739999999997"/>
    <n v="16700"/>
    <n v="367.4"/>
    <n v="25245"/>
    <n v="461.36349999999999"/>
    <n v="16700"/>
    <n v="367.4"/>
    <n v="0"/>
    <n v="461.36349999999999"/>
    <n v="367.4"/>
    <n v="-93.96350000000001"/>
    <e v="#N/A"/>
    <n v="3334.4772393873782"/>
    <n v="3334.4772393873782"/>
    <n v="3334.4772393873782"/>
    <n v="242305.3460621495"/>
    <e v="#N/A"/>
  </r>
  <r>
    <s v="Parkview PracticeNorth H&amp;F PCNHammersmith &amp; FulhamE85048Sep6"/>
    <x v="193"/>
    <x v="21"/>
    <x v="0"/>
    <x v="194"/>
    <s v="E85048"/>
    <x v="11"/>
    <n v="6"/>
    <n v="7409.9494208608403"/>
    <n v="4077"/>
    <n v="0"/>
    <n v="81.132300000000001"/>
    <n v="0"/>
    <n v="4741"/>
    <n v="0"/>
    <n v="106.6725"/>
    <n v="0"/>
    <n v="18966"/>
    <n v="339.4914"/>
    <n v="7023"/>
    <n v="154.506"/>
    <n v="23043"/>
    <n v="420.62369999999999"/>
    <n v="11764"/>
    <n v="261.17849999999999"/>
    <n v="0"/>
    <n v="420.62369999999999"/>
    <n v="261.17849999999999"/>
    <n v="-159.4452"/>
    <e v="#N/A"/>
    <n v="3334.4772393873782"/>
    <n v="3334.4772393873782"/>
    <n v="3334.4772393873782"/>
    <n v="242305.3460621495"/>
    <e v="#N/A"/>
  </r>
  <r>
    <s v="PEARL MEDICAL PRACTICEHarness NorthBrentE84701Apr1"/>
    <x v="194"/>
    <x v="27"/>
    <x v="3"/>
    <x v="195"/>
    <s v="E84701"/>
    <x v="0"/>
    <n v="1"/>
    <n v="4589.13571570161"/>
    <n v="31024"/>
    <n v="255"/>
    <n v="573.94399999999996"/>
    <n v="4.7174999999999994"/>
    <n v="6394"/>
    <n v="6"/>
    <n v="127.2406"/>
    <n v="0.11940000000000001"/>
    <n v="0"/>
    <n v="0"/>
    <n v="10"/>
    <n v="0.22"/>
    <n v="31279"/>
    <n v="578.66149999999993"/>
    <n v="6410"/>
    <n v="127.58"/>
    <n v="0"/>
    <n v="578.66149999999993"/>
    <n v="127.58"/>
    <n v="-451.08149999999995"/>
    <n v="127.58"/>
    <n v="2065.1110720657248"/>
    <n v="2065.1110720657248"/>
    <n v="2065.1110720657248"/>
    <n v="150064.73790344267"/>
    <n v="0"/>
  </r>
  <r>
    <s v="PEARL MEDICAL PRACTICEHarness NorthBrentE84701Aug5"/>
    <x v="194"/>
    <x v="27"/>
    <x v="3"/>
    <x v="195"/>
    <s v="E84701"/>
    <x v="1"/>
    <n v="5"/>
    <n v="4589.13571570161"/>
    <n v="5004"/>
    <n v="15"/>
    <n v="92.573999999999998"/>
    <n v="0.27749999999999997"/>
    <n v="6306"/>
    <n v="158"/>
    <n v="125.4894"/>
    <n v="3.1442000000000001"/>
    <n v="12"/>
    <n v="0.21479999999999999"/>
    <n v="4"/>
    <n v="8.7999999999999995E-2"/>
    <n v="5031"/>
    <n v="93.066299999999998"/>
    <n v="6468"/>
    <n v="128.7216"/>
    <n v="0"/>
    <n v="93.066299999999998"/>
    <n v="128.7216"/>
    <n v="35.655299999999997"/>
    <n v="256.30160000000001"/>
    <n v="2065.1110720657248"/>
    <n v="2065.1110720657248"/>
    <n v="2065.1110720657248"/>
    <n v="150064.73790344267"/>
    <n v="0"/>
  </r>
  <r>
    <s v="PEARL MEDICAL PRACTICEHarness NorthBrentE84701Dec9"/>
    <x v="194"/>
    <x v="27"/>
    <x v="3"/>
    <x v="195"/>
    <s v="E84701"/>
    <x v="2"/>
    <n v="9"/>
    <n v="4589.13571570161"/>
    <n v="6399"/>
    <n v="0"/>
    <n v="127.34010000000001"/>
    <n v="0"/>
    <m/>
    <m/>
    <m/>
    <m/>
    <n v="6"/>
    <n v="0.1074"/>
    <m/>
    <m/>
    <n v="6405"/>
    <n v="127.44750000000001"/>
    <m/>
    <m/>
    <n v="0"/>
    <n v="127.44750000000001"/>
    <e v="#N/A"/>
    <e v="#N/A"/>
    <e v="#N/A"/>
    <n v="2065.1110720657248"/>
    <n v="2065.1110720657248"/>
    <n v="2065.1110720657248"/>
    <n v="150064.73790344267"/>
    <e v="#N/A"/>
  </r>
  <r>
    <s v="PEARL MEDICAL PRACTICEHarness NorthBrentE84701Feb11"/>
    <x v="194"/>
    <x v="27"/>
    <x v="3"/>
    <x v="195"/>
    <s v="E84701"/>
    <x v="3"/>
    <n v="11"/>
    <n v="4589.13571570161"/>
    <n v="7022"/>
    <n v="622"/>
    <n v="139.73780000000002"/>
    <n v="12.377800000000001"/>
    <m/>
    <m/>
    <m/>
    <m/>
    <n v="10"/>
    <n v="0.17899999999999999"/>
    <m/>
    <m/>
    <n v="7654"/>
    <n v="152.29460000000003"/>
    <m/>
    <m/>
    <n v="0"/>
    <n v="152.29460000000003"/>
    <e v="#N/A"/>
    <e v="#N/A"/>
    <e v="#N/A"/>
    <n v="2065.1110720657248"/>
    <n v="2065.1110720657248"/>
    <n v="2065.1110720657248"/>
    <n v="150064.73790344267"/>
    <e v="#N/A"/>
  </r>
  <r>
    <s v="PEARL MEDICAL PRACTICEHarness NorthBrentE84701Jan10"/>
    <x v="194"/>
    <x v="27"/>
    <x v="3"/>
    <x v="195"/>
    <s v="E84701"/>
    <x v="4"/>
    <n v="10"/>
    <n v="4589.13571570161"/>
    <n v="7588"/>
    <n v="10"/>
    <n v="151.00120000000001"/>
    <n v="0.19900000000000001"/>
    <m/>
    <m/>
    <m/>
    <m/>
    <n v="4"/>
    <n v="7.1599999999999997E-2"/>
    <m/>
    <m/>
    <n v="7602"/>
    <n v="151.27180000000001"/>
    <m/>
    <m/>
    <n v="0"/>
    <n v="151.27180000000001"/>
    <e v="#N/A"/>
    <e v="#N/A"/>
    <e v="#N/A"/>
    <n v="2065.1110720657248"/>
    <n v="2065.1110720657248"/>
    <n v="2065.1110720657248"/>
    <n v="150064.73790344267"/>
    <e v="#N/A"/>
  </r>
  <r>
    <s v="PEARL MEDICAL PRACTICEHarness NorthBrentE84701Jul4"/>
    <x v="194"/>
    <x v="27"/>
    <x v="3"/>
    <x v="195"/>
    <s v="E84701"/>
    <x v="5"/>
    <n v="4"/>
    <n v="4589.13571570161"/>
    <n v="4643"/>
    <n v="24"/>
    <n v="85.895499999999998"/>
    <n v="0.44399999999999995"/>
    <n v="28072"/>
    <n v="103"/>
    <n v="558.63279999999997"/>
    <n v="2.0497000000000001"/>
    <n v="4"/>
    <n v="7.1599999999999997E-2"/>
    <n v="2"/>
    <n v="4.3999999999999997E-2"/>
    <n v="4671"/>
    <n v="86.411100000000005"/>
    <n v="28177"/>
    <n v="560.72649999999999"/>
    <n v="0"/>
    <n v="86.411100000000005"/>
    <n v="560.72649999999999"/>
    <n v="474.31539999999995"/>
    <e v="#N/A"/>
    <n v="2065.1110720657248"/>
    <n v="2065.1110720657248"/>
    <n v="2065.1110720657248"/>
    <n v="150064.73790344267"/>
    <e v="#N/A"/>
  </r>
  <r>
    <s v="PEARL MEDICAL PRACTICEHarness NorthBrentE84701Jun3"/>
    <x v="194"/>
    <x v="27"/>
    <x v="3"/>
    <x v="195"/>
    <s v="E84701"/>
    <x v="6"/>
    <n v="3"/>
    <n v="4589.13571570161"/>
    <n v="5770"/>
    <n v="69"/>
    <n v="106.74499999999999"/>
    <n v="1.2765"/>
    <n v="6147"/>
    <n v="481"/>
    <n v="122.32530000000001"/>
    <n v="9.5719000000000012"/>
    <n v="0"/>
    <n v="0"/>
    <n v="16"/>
    <n v="0.35199999999999998"/>
    <n v="5839"/>
    <n v="108.02149999999999"/>
    <n v="6644"/>
    <n v="132.24920000000003"/>
    <n v="0"/>
    <n v="108.02149999999999"/>
    <n v="132.24920000000003"/>
    <n v="24.227700000000041"/>
    <e v="#N/A"/>
    <n v="2065.1110720657248"/>
    <n v="2065.1110720657248"/>
    <n v="2065.1110720657248"/>
    <n v="150064.73790344267"/>
    <e v="#N/A"/>
  </r>
  <r>
    <s v="PEARL MEDICAL PRACTICEHarness NorthBrentE84701Mar12"/>
    <x v="194"/>
    <x v="27"/>
    <x v="3"/>
    <x v="195"/>
    <s v="E84701"/>
    <x v="7"/>
    <n v="12"/>
    <n v="4589.13571570161"/>
    <n v="7157"/>
    <n v="262"/>
    <n v="142.42430000000002"/>
    <n v="5.2138"/>
    <m/>
    <m/>
    <m/>
    <m/>
    <n v="14"/>
    <n v="0.25059999999999999"/>
    <m/>
    <m/>
    <n v="7433"/>
    <n v="147.8887"/>
    <m/>
    <m/>
    <n v="0"/>
    <n v="147.8887"/>
    <e v="#N/A"/>
    <e v="#N/A"/>
    <e v="#N/A"/>
    <n v="2065.1110720657248"/>
    <n v="2065.1110720657248"/>
    <n v="2065.1110720657248"/>
    <n v="150064.73790344267"/>
    <e v="#N/A"/>
  </r>
  <r>
    <s v="PEARL MEDICAL PRACTICEHarness NorthBrentE84701May2"/>
    <x v="194"/>
    <x v="27"/>
    <x v="3"/>
    <x v="195"/>
    <s v="E84701"/>
    <x v="8"/>
    <n v="2"/>
    <n v="4589.13571570161"/>
    <n v="17712"/>
    <n v="1771"/>
    <n v="327.67199999999997"/>
    <n v="32.763500000000001"/>
    <n v="6930"/>
    <n v="268"/>
    <n v="137.90700000000001"/>
    <n v="5.3332000000000006"/>
    <n v="0"/>
    <n v="0"/>
    <n v="12"/>
    <n v="0.26400000000000001"/>
    <n v="19483"/>
    <n v="360.43549999999999"/>
    <n v="7210"/>
    <n v="143.50420000000003"/>
    <n v="0"/>
    <n v="360.43549999999999"/>
    <n v="143.50420000000003"/>
    <n v="-216.93129999999996"/>
    <e v="#N/A"/>
    <n v="2065.1110720657248"/>
    <n v="2065.1110720657248"/>
    <n v="2065.1110720657248"/>
    <n v="150064.73790344267"/>
    <e v="#N/A"/>
  </r>
  <r>
    <s v="PEARL MEDICAL PRACTICEHarness NorthBrentE84701Nov8"/>
    <x v="194"/>
    <x v="27"/>
    <x v="3"/>
    <x v="195"/>
    <s v="E84701"/>
    <x v="9"/>
    <n v="8"/>
    <n v="4589.13571570161"/>
    <n v="6369"/>
    <n v="18"/>
    <n v="126.74310000000001"/>
    <n v="0.35820000000000002"/>
    <m/>
    <m/>
    <m/>
    <m/>
    <n v="2"/>
    <n v="3.5799999999999998E-2"/>
    <m/>
    <m/>
    <n v="6389"/>
    <n v="127.1371"/>
    <m/>
    <m/>
    <n v="0"/>
    <n v="127.1371"/>
    <e v="#N/A"/>
    <e v="#N/A"/>
    <e v="#N/A"/>
    <n v="2065.1110720657248"/>
    <n v="2065.1110720657248"/>
    <n v="2065.1110720657248"/>
    <n v="150064.73790344267"/>
    <e v="#N/A"/>
  </r>
  <r>
    <s v="PEARL MEDICAL PRACTICEHarness NorthBrentE84701Oct7"/>
    <x v="194"/>
    <x v="27"/>
    <x v="3"/>
    <x v="195"/>
    <s v="E84701"/>
    <x v="10"/>
    <n v="7"/>
    <n v="4589.13571570161"/>
    <n v="5508"/>
    <n v="452"/>
    <n v="109.6092"/>
    <n v="8.9947999999999997"/>
    <n v="0"/>
    <n v="160"/>
    <n v="0"/>
    <n v="3.5999999999999996"/>
    <n v="10"/>
    <n v="0.17899999999999999"/>
    <n v="24"/>
    <n v="0.52800000000000002"/>
    <n v="5970"/>
    <n v="118.783"/>
    <n v="184"/>
    <n v="4.1280000000000001"/>
    <n v="0"/>
    <n v="118.783"/>
    <n v="4.1280000000000001"/>
    <n v="-114.655"/>
    <e v="#N/A"/>
    <n v="2065.1110720657248"/>
    <n v="2065.1110720657248"/>
    <n v="2065.1110720657248"/>
    <n v="150064.73790344267"/>
    <e v="#N/A"/>
  </r>
  <r>
    <s v="PEARL MEDICAL PRACTICEHarness NorthBrentE84701Sep6"/>
    <x v="194"/>
    <x v="27"/>
    <x v="3"/>
    <x v="195"/>
    <s v="E84701"/>
    <x v="11"/>
    <n v="6"/>
    <n v="4589.13571570161"/>
    <n v="5616"/>
    <n v="3732"/>
    <n v="111.75840000000001"/>
    <n v="74.266800000000003"/>
    <n v="6261"/>
    <n v="2665"/>
    <n v="140.8725"/>
    <n v="59.962499999999999"/>
    <n v="8"/>
    <n v="0.14319999999999999"/>
    <n v="4"/>
    <n v="8.7999999999999995E-2"/>
    <n v="9356"/>
    <n v="186.16840000000002"/>
    <n v="8930"/>
    <n v="200.923"/>
    <n v="0"/>
    <n v="186.16840000000002"/>
    <n v="200.923"/>
    <n v="14.754599999999982"/>
    <e v="#N/A"/>
    <n v="2065.1110720657248"/>
    <n v="2065.1110720657248"/>
    <n v="2065.1110720657248"/>
    <n v="150064.73790344267"/>
    <e v="#N/A"/>
  </r>
  <r>
    <s v="Pentelow PracticeFeltham and BedfontHounslowE85115Apr1"/>
    <x v="195"/>
    <x v="22"/>
    <x v="4"/>
    <x v="196"/>
    <s v="E85115"/>
    <x v="0"/>
    <n v="1"/>
    <n v="4253.8801784653697"/>
    <n v="930"/>
    <n v="0"/>
    <n v="17.204999999999998"/>
    <n v="0"/>
    <n v="1691"/>
    <n v="91"/>
    <n v="33.6509"/>
    <n v="1.8109000000000002"/>
    <n v="23657"/>
    <n v="423.46030000000002"/>
    <n v="3429"/>
    <n v="75.438000000000002"/>
    <n v="24587"/>
    <n v="440.6653"/>
    <n v="5211"/>
    <n v="110.8998"/>
    <n v="0"/>
    <n v="440.6653"/>
    <n v="110.8998"/>
    <n v="-329.76549999999997"/>
    <n v="110.8998"/>
    <n v="1914.2460803094164"/>
    <n v="1914.2460803094164"/>
    <n v="1914.2460803094164"/>
    <n v="139101.88183581759"/>
    <n v="0"/>
  </r>
  <r>
    <s v="Pentelow PracticeFeltham and BedfontHounslowE85115Aug5"/>
    <x v="195"/>
    <x v="22"/>
    <x v="4"/>
    <x v="196"/>
    <s v="E85115"/>
    <x v="1"/>
    <n v="5"/>
    <n v="4253.8801784653697"/>
    <n v="240"/>
    <n v="0"/>
    <n v="4.4399999999999995"/>
    <n v="0"/>
    <n v="7498"/>
    <n v="6"/>
    <n v="149.21020000000001"/>
    <n v="0.11940000000000001"/>
    <n v="4836"/>
    <n v="86.564400000000006"/>
    <n v="6036"/>
    <n v="132.792"/>
    <n v="5076"/>
    <n v="91.004400000000004"/>
    <n v="13540"/>
    <n v="282.12160000000006"/>
    <n v="0"/>
    <n v="91.004400000000004"/>
    <n v="282.12160000000006"/>
    <n v="191.11720000000005"/>
    <n v="393.02140000000009"/>
    <n v="1914.2460803094164"/>
    <n v="1914.2460803094164"/>
    <n v="1914.2460803094164"/>
    <n v="139101.88183581759"/>
    <n v="0"/>
  </r>
  <r>
    <s v="Pentelow PracticeFeltham and BedfontHounslowE85115Dec9"/>
    <x v="195"/>
    <x v="22"/>
    <x v="4"/>
    <x v="196"/>
    <s v="E85115"/>
    <x v="2"/>
    <n v="9"/>
    <n v="4253.8801784653697"/>
    <n v="402"/>
    <n v="0"/>
    <n v="7.9998000000000005"/>
    <n v="0"/>
    <m/>
    <m/>
    <m/>
    <m/>
    <n v="17838"/>
    <n v="319.30020000000002"/>
    <m/>
    <m/>
    <n v="18240"/>
    <n v="327.3"/>
    <m/>
    <m/>
    <n v="0"/>
    <n v="327.3"/>
    <e v="#N/A"/>
    <e v="#N/A"/>
    <e v="#N/A"/>
    <n v="1914.2460803094164"/>
    <n v="1914.2460803094164"/>
    <n v="1914.2460803094164"/>
    <n v="139101.88183581759"/>
    <e v="#N/A"/>
  </r>
  <r>
    <s v="Pentelow PracticeFeltham and BedfontHounslowE85115Feb11"/>
    <x v="195"/>
    <x v="22"/>
    <x v="4"/>
    <x v="196"/>
    <s v="E85115"/>
    <x v="3"/>
    <n v="11"/>
    <n v="4253.8801784653697"/>
    <n v="2706"/>
    <n v="6"/>
    <n v="53.849400000000003"/>
    <n v="0.11940000000000001"/>
    <m/>
    <m/>
    <m/>
    <m/>
    <n v="6061"/>
    <n v="108.4919"/>
    <m/>
    <m/>
    <n v="8773"/>
    <n v="162.4607"/>
    <m/>
    <m/>
    <n v="0"/>
    <n v="162.4607"/>
    <e v="#N/A"/>
    <e v="#N/A"/>
    <e v="#N/A"/>
    <n v="1914.2460803094164"/>
    <n v="1914.2460803094164"/>
    <n v="1914.2460803094164"/>
    <n v="139101.88183581759"/>
    <e v="#N/A"/>
  </r>
  <r>
    <s v="Pentelow PracticeFeltham and BedfontHounslowE85115Jan10"/>
    <x v="195"/>
    <x v="22"/>
    <x v="4"/>
    <x v="196"/>
    <s v="E85115"/>
    <x v="4"/>
    <n v="10"/>
    <n v="4253.8801784653697"/>
    <n v="564"/>
    <n v="0"/>
    <n v="11.223600000000001"/>
    <n v="0"/>
    <m/>
    <m/>
    <m/>
    <m/>
    <n v="5829"/>
    <n v="104.3391"/>
    <m/>
    <m/>
    <n v="6393"/>
    <n v="115.56270000000001"/>
    <m/>
    <m/>
    <n v="0"/>
    <n v="115.56270000000001"/>
    <e v="#N/A"/>
    <e v="#N/A"/>
    <e v="#N/A"/>
    <n v="1914.2460803094164"/>
    <n v="1914.2460803094164"/>
    <n v="1914.2460803094164"/>
    <n v="139101.88183581759"/>
    <e v="#N/A"/>
  </r>
  <r>
    <s v="Pentelow PracticeFeltham and BedfontHounslowE85115Jul4"/>
    <x v="195"/>
    <x v="22"/>
    <x v="4"/>
    <x v="196"/>
    <s v="E85115"/>
    <x v="5"/>
    <n v="4"/>
    <n v="4253.8801784653697"/>
    <n v="704"/>
    <n v="0"/>
    <n v="13.023999999999999"/>
    <n v="0"/>
    <n v="1299"/>
    <n v="0"/>
    <n v="25.850100000000001"/>
    <n v="0"/>
    <n v="4913"/>
    <n v="87.942700000000002"/>
    <n v="7881"/>
    <n v="173.38200000000001"/>
    <n v="5617"/>
    <n v="100.9667"/>
    <n v="9180"/>
    <n v="199.2321"/>
    <n v="0"/>
    <n v="100.9667"/>
    <n v="199.2321"/>
    <n v="98.2654"/>
    <e v="#N/A"/>
    <n v="1914.2460803094164"/>
    <n v="1914.2460803094164"/>
    <n v="1914.2460803094164"/>
    <n v="139101.88183581759"/>
    <e v="#N/A"/>
  </r>
  <r>
    <s v="Pentelow PracticeFeltham and BedfontHounslowE85115Jun3"/>
    <x v="195"/>
    <x v="22"/>
    <x v="4"/>
    <x v="196"/>
    <s v="E85115"/>
    <x v="6"/>
    <n v="3"/>
    <n v="4253.8801784653697"/>
    <n v="675"/>
    <n v="0"/>
    <n v="12.487499999999999"/>
    <n v="0"/>
    <n v="447"/>
    <n v="0"/>
    <n v="8.8953000000000007"/>
    <n v="0"/>
    <n v="22478"/>
    <n v="402.3562"/>
    <n v="5392"/>
    <n v="118.624"/>
    <n v="23153"/>
    <n v="414.84370000000001"/>
    <n v="5839"/>
    <n v="127.5193"/>
    <n v="0"/>
    <n v="414.84370000000001"/>
    <n v="127.5193"/>
    <n v="-287.32440000000003"/>
    <e v="#N/A"/>
    <n v="1914.2460803094164"/>
    <n v="1914.2460803094164"/>
    <n v="1914.2460803094164"/>
    <n v="139101.88183581759"/>
    <e v="#N/A"/>
  </r>
  <r>
    <s v="Pentelow PracticeFeltham and BedfontHounslowE85115Mar12"/>
    <x v="195"/>
    <x v="22"/>
    <x v="4"/>
    <x v="196"/>
    <s v="E85115"/>
    <x v="7"/>
    <n v="12"/>
    <n v="4253.8801784653697"/>
    <n v="542"/>
    <n v="86"/>
    <n v="10.7858"/>
    <n v="1.7114"/>
    <m/>
    <m/>
    <m/>
    <m/>
    <n v="10336"/>
    <n v="185.01439999999999"/>
    <m/>
    <m/>
    <n v="10964"/>
    <n v="197.51159999999999"/>
    <m/>
    <m/>
    <n v="0"/>
    <n v="197.51159999999999"/>
    <e v="#N/A"/>
    <e v="#N/A"/>
    <e v="#N/A"/>
    <n v="1914.2460803094164"/>
    <n v="1914.2460803094164"/>
    <n v="1914.2460803094164"/>
    <n v="139101.88183581759"/>
    <e v="#N/A"/>
  </r>
  <r>
    <s v="Pentelow PracticeFeltham and BedfontHounslowE85115May2"/>
    <x v="195"/>
    <x v="22"/>
    <x v="4"/>
    <x v="196"/>
    <s v="E85115"/>
    <x v="8"/>
    <n v="2"/>
    <n v="4253.8801784653697"/>
    <n v="14733"/>
    <n v="0"/>
    <n v="272.56049999999999"/>
    <n v="0"/>
    <n v="1427"/>
    <n v="11"/>
    <n v="28.397300000000001"/>
    <n v="0.21890000000000001"/>
    <n v="11202"/>
    <n v="200.51580000000001"/>
    <n v="6995"/>
    <n v="153.88999999999999"/>
    <n v="25935"/>
    <n v="473.0763"/>
    <n v="8433"/>
    <n v="182.50619999999998"/>
    <n v="0"/>
    <n v="473.0763"/>
    <n v="182.50619999999998"/>
    <n v="-290.57010000000002"/>
    <e v="#N/A"/>
    <n v="1914.2460803094164"/>
    <n v="1914.2460803094164"/>
    <n v="1914.2460803094164"/>
    <n v="139101.88183581759"/>
    <e v="#N/A"/>
  </r>
  <r>
    <s v="Pentelow PracticeFeltham and BedfontHounslowE85115Nov8"/>
    <x v="195"/>
    <x v="22"/>
    <x v="4"/>
    <x v="196"/>
    <s v="E85115"/>
    <x v="9"/>
    <n v="8"/>
    <n v="4253.8801784653697"/>
    <n v="526"/>
    <n v="0"/>
    <n v="10.467400000000001"/>
    <n v="0"/>
    <m/>
    <m/>
    <m/>
    <m/>
    <n v="5527"/>
    <n v="98.933300000000003"/>
    <m/>
    <m/>
    <n v="6053"/>
    <n v="109.4007"/>
    <m/>
    <m/>
    <n v="0"/>
    <n v="109.4007"/>
    <e v="#N/A"/>
    <e v="#N/A"/>
    <e v="#N/A"/>
    <n v="1914.2460803094164"/>
    <n v="1914.2460803094164"/>
    <n v="1914.2460803094164"/>
    <n v="139101.88183581759"/>
    <e v="#N/A"/>
  </r>
  <r>
    <s v="Pentelow PracticeFeltham and BedfontHounslowE85115Oct7"/>
    <x v="195"/>
    <x v="22"/>
    <x v="4"/>
    <x v="196"/>
    <s v="E85115"/>
    <x v="10"/>
    <n v="7"/>
    <n v="4253.8801784653697"/>
    <n v="301"/>
    <n v="0"/>
    <n v="5.9899000000000004"/>
    <n v="0"/>
    <n v="0"/>
    <n v="1350"/>
    <n v="0"/>
    <n v="30.375"/>
    <n v="5446"/>
    <n v="97.483400000000003"/>
    <n v="21589"/>
    <n v="474.95800000000003"/>
    <n v="5747"/>
    <n v="103.47330000000001"/>
    <n v="22939"/>
    <n v="505.33300000000003"/>
    <n v="0"/>
    <n v="103.47330000000001"/>
    <n v="505.33300000000003"/>
    <n v="401.85970000000003"/>
    <e v="#N/A"/>
    <n v="1914.2460803094164"/>
    <n v="1914.2460803094164"/>
    <n v="1914.2460803094164"/>
    <n v="139101.88183581759"/>
    <e v="#N/A"/>
  </r>
  <r>
    <s v="Pentelow PracticeFeltham and BedfontHounslowE85115Sep6"/>
    <x v="195"/>
    <x v="22"/>
    <x v="4"/>
    <x v="196"/>
    <s v="E85115"/>
    <x v="11"/>
    <n v="6"/>
    <n v="4253.8801784653697"/>
    <n v="290"/>
    <n v="0"/>
    <n v="5.7709999999999999"/>
    <n v="0"/>
    <n v="3297"/>
    <n v="579"/>
    <n v="74.18249999999999"/>
    <n v="13.0275"/>
    <n v="5695"/>
    <n v="101.9405"/>
    <n v="8146"/>
    <n v="179.21199999999999"/>
    <n v="5985"/>
    <n v="107.7115"/>
    <n v="12022"/>
    <n v="266.42199999999997"/>
    <n v="0"/>
    <n v="107.7115"/>
    <n v="266.42199999999997"/>
    <n v="158.71049999999997"/>
    <e v="#N/A"/>
    <n v="1914.2460803094164"/>
    <n v="1914.2460803094164"/>
    <n v="1914.2460803094164"/>
    <n v="139101.88183581759"/>
    <e v="#N/A"/>
  </r>
  <r>
    <s v="PERIVALE MEDICAL CLINICNGPEalingE85111Apr1"/>
    <x v="196"/>
    <x v="39"/>
    <x v="2"/>
    <x v="197"/>
    <s v="E85111"/>
    <x v="0"/>
    <n v="1"/>
    <n v="4523.6889298839997"/>
    <n v="2914"/>
    <n v="0"/>
    <n v="53.908999999999999"/>
    <n v="0"/>
    <n v="2692"/>
    <n v="16"/>
    <n v="53.570800000000006"/>
    <n v="0.31840000000000002"/>
    <n v="0"/>
    <n v="0"/>
    <n v="0"/>
    <n v="0"/>
    <n v="2914"/>
    <n v="53.908999999999999"/>
    <n v="2708"/>
    <n v="53.889200000000002"/>
    <n v="0"/>
    <n v="53.908999999999999"/>
    <n v="53.889200000000002"/>
    <n v="-1.9799999999996487E-2"/>
    <n v="53.889200000000002"/>
    <n v="2035.6600184478"/>
    <n v="2035.6600184478"/>
    <n v="2035.6600184478"/>
    <n v="147924.6280072068"/>
    <n v="0"/>
  </r>
  <r>
    <s v="PERIVALE MEDICAL CLINICNGPEalingE85111Aug5"/>
    <x v="196"/>
    <x v="39"/>
    <x v="2"/>
    <x v="197"/>
    <s v="E85111"/>
    <x v="1"/>
    <n v="5"/>
    <n v="4523.6889298839997"/>
    <n v="4777"/>
    <n v="3"/>
    <n v="88.374499999999998"/>
    <n v="5.5499999999999994E-2"/>
    <n v="2423"/>
    <n v="151"/>
    <n v="48.217700000000001"/>
    <n v="3.0049000000000001"/>
    <n v="0"/>
    <n v="0"/>
    <n v="0"/>
    <n v="0"/>
    <n v="4780"/>
    <n v="88.429999999999993"/>
    <n v="2574"/>
    <n v="51.2226"/>
    <n v="0"/>
    <n v="88.429999999999993"/>
    <n v="51.2226"/>
    <n v="-37.207399999999993"/>
    <n v="105.1118"/>
    <n v="2035.6600184478"/>
    <n v="2035.6600184478"/>
    <n v="2035.6600184478"/>
    <n v="147924.6280072068"/>
    <n v="0"/>
  </r>
  <r>
    <s v="PERIVALE MEDICAL CLINICNGPEalingE85111Dec9"/>
    <x v="196"/>
    <x v="39"/>
    <x v="2"/>
    <x v="197"/>
    <s v="E85111"/>
    <x v="2"/>
    <n v="9"/>
    <n v="4523.6889298839997"/>
    <n v="4229"/>
    <n v="9"/>
    <n v="84.1571"/>
    <n v="0.17910000000000001"/>
    <m/>
    <m/>
    <m/>
    <m/>
    <n v="0"/>
    <n v="0"/>
    <m/>
    <m/>
    <n v="4238"/>
    <n v="84.336200000000005"/>
    <m/>
    <m/>
    <n v="0"/>
    <n v="84.336200000000005"/>
    <e v="#N/A"/>
    <e v="#N/A"/>
    <e v="#N/A"/>
    <n v="2035.6600184478"/>
    <n v="2035.6600184478"/>
    <n v="2035.6600184478"/>
    <n v="147924.6280072068"/>
    <e v="#N/A"/>
  </r>
  <r>
    <s v="PERIVALE MEDICAL CLINICNGPEalingE85111Feb11"/>
    <x v="196"/>
    <x v="39"/>
    <x v="2"/>
    <x v="197"/>
    <s v="E85111"/>
    <x v="3"/>
    <n v="11"/>
    <n v="4523.6889298839997"/>
    <n v="2508"/>
    <n v="47"/>
    <n v="49.909200000000006"/>
    <n v="0.93530000000000002"/>
    <m/>
    <m/>
    <m/>
    <m/>
    <n v="0"/>
    <n v="0"/>
    <m/>
    <m/>
    <n v="2555"/>
    <n v="50.844500000000004"/>
    <m/>
    <m/>
    <n v="0"/>
    <n v="50.844500000000004"/>
    <e v="#N/A"/>
    <e v="#N/A"/>
    <e v="#N/A"/>
    <n v="2035.6600184478"/>
    <n v="2035.6600184478"/>
    <n v="2035.6600184478"/>
    <n v="147924.6280072068"/>
    <e v="#N/A"/>
  </r>
  <r>
    <s v="PERIVALE MEDICAL CLINICNGPEalingE85111Jan10"/>
    <x v="196"/>
    <x v="39"/>
    <x v="2"/>
    <x v="197"/>
    <s v="E85111"/>
    <x v="4"/>
    <n v="10"/>
    <n v="4523.6889298839997"/>
    <n v="7955"/>
    <n v="34"/>
    <n v="158.30450000000002"/>
    <n v="0.67660000000000009"/>
    <m/>
    <m/>
    <m/>
    <m/>
    <n v="0"/>
    <n v="0"/>
    <m/>
    <m/>
    <n v="7989"/>
    <n v="158.98110000000003"/>
    <m/>
    <m/>
    <n v="0"/>
    <n v="158.98110000000003"/>
    <e v="#N/A"/>
    <e v="#N/A"/>
    <e v="#N/A"/>
    <n v="2035.6600184478"/>
    <n v="2035.6600184478"/>
    <n v="2035.6600184478"/>
    <n v="147924.6280072068"/>
    <e v="#N/A"/>
  </r>
  <r>
    <s v="PERIVALE MEDICAL CLINICNGPEalingE85111Jul4"/>
    <x v="196"/>
    <x v="39"/>
    <x v="2"/>
    <x v="197"/>
    <s v="E85111"/>
    <x v="5"/>
    <n v="4"/>
    <n v="4523.6889298839997"/>
    <n v="3913"/>
    <n v="18"/>
    <n v="72.390500000000003"/>
    <n v="0.33299999999999996"/>
    <n v="2151"/>
    <n v="34"/>
    <n v="42.804900000000004"/>
    <n v="0.67660000000000009"/>
    <n v="0"/>
    <n v="0"/>
    <n v="0"/>
    <n v="0"/>
    <n v="3931"/>
    <n v="72.723500000000001"/>
    <n v="2185"/>
    <n v="43.481500000000004"/>
    <n v="0"/>
    <n v="72.723500000000001"/>
    <n v="43.481500000000004"/>
    <n v="-29.241999999999997"/>
    <e v="#N/A"/>
    <n v="2035.6600184478"/>
    <n v="2035.6600184478"/>
    <n v="2035.6600184478"/>
    <n v="147924.6280072068"/>
    <e v="#N/A"/>
  </r>
  <r>
    <s v="PERIVALE MEDICAL CLINICNGPEalingE85111Jun3"/>
    <x v="196"/>
    <x v="39"/>
    <x v="2"/>
    <x v="197"/>
    <s v="E85111"/>
    <x v="6"/>
    <n v="3"/>
    <n v="4523.6889298839997"/>
    <n v="4620"/>
    <n v="0"/>
    <n v="85.47"/>
    <n v="0"/>
    <n v="2388"/>
    <n v="13"/>
    <n v="47.5212"/>
    <n v="0.25870000000000004"/>
    <n v="0"/>
    <n v="0"/>
    <n v="0"/>
    <n v="0"/>
    <n v="4620"/>
    <n v="85.47"/>
    <n v="2401"/>
    <n v="47.779899999999998"/>
    <n v="0"/>
    <n v="85.47"/>
    <n v="47.779899999999998"/>
    <n v="-37.690100000000001"/>
    <e v="#N/A"/>
    <n v="2035.6600184478"/>
    <n v="2035.6600184478"/>
    <n v="2035.6600184478"/>
    <n v="147924.6280072068"/>
    <e v="#N/A"/>
  </r>
  <r>
    <s v="PERIVALE MEDICAL CLINICNGPEalingE85111Mar12"/>
    <x v="196"/>
    <x v="39"/>
    <x v="2"/>
    <x v="197"/>
    <s v="E85111"/>
    <x v="7"/>
    <n v="12"/>
    <n v="4523.6889298839997"/>
    <n v="8452"/>
    <n v="199"/>
    <n v="168.19480000000001"/>
    <n v="3.9601000000000002"/>
    <m/>
    <m/>
    <m/>
    <m/>
    <n v="0"/>
    <n v="0"/>
    <m/>
    <m/>
    <n v="8651"/>
    <n v="172.15490000000003"/>
    <m/>
    <m/>
    <n v="0"/>
    <n v="172.15490000000003"/>
    <e v="#N/A"/>
    <e v="#N/A"/>
    <e v="#N/A"/>
    <n v="2035.6600184478"/>
    <n v="2035.6600184478"/>
    <n v="2035.6600184478"/>
    <n v="147924.6280072068"/>
    <e v="#N/A"/>
  </r>
  <r>
    <s v="PERIVALE MEDICAL CLINICNGPEalingE85111May2"/>
    <x v="196"/>
    <x v="39"/>
    <x v="2"/>
    <x v="197"/>
    <s v="E85111"/>
    <x v="8"/>
    <n v="2"/>
    <n v="4523.6889298839997"/>
    <n v="2787"/>
    <n v="0"/>
    <n v="51.5595"/>
    <n v="0"/>
    <n v="1989"/>
    <n v="16"/>
    <n v="39.581099999999999"/>
    <n v="0.31840000000000002"/>
    <n v="0"/>
    <n v="0"/>
    <n v="0"/>
    <n v="0"/>
    <n v="2787"/>
    <n v="51.5595"/>
    <n v="2005"/>
    <n v="39.899499999999996"/>
    <n v="0"/>
    <n v="51.5595"/>
    <n v="39.899499999999996"/>
    <n v="-11.660000000000004"/>
    <e v="#N/A"/>
    <n v="2035.6600184478"/>
    <n v="2035.6600184478"/>
    <n v="2035.6600184478"/>
    <n v="147924.6280072068"/>
    <e v="#N/A"/>
  </r>
  <r>
    <s v="PERIVALE MEDICAL CLINICNGPEalingE85111Nov8"/>
    <x v="196"/>
    <x v="39"/>
    <x v="2"/>
    <x v="197"/>
    <s v="E85111"/>
    <x v="9"/>
    <n v="8"/>
    <n v="4523.6889298839997"/>
    <n v="3984"/>
    <n v="78"/>
    <n v="79.281599999999997"/>
    <n v="1.5522"/>
    <m/>
    <m/>
    <m/>
    <m/>
    <n v="0"/>
    <n v="0"/>
    <m/>
    <m/>
    <n v="4062"/>
    <n v="80.833799999999997"/>
    <m/>
    <m/>
    <n v="0"/>
    <n v="80.833799999999997"/>
    <e v="#N/A"/>
    <e v="#N/A"/>
    <e v="#N/A"/>
    <n v="2035.6600184478"/>
    <n v="2035.6600184478"/>
    <n v="2035.6600184478"/>
    <n v="147924.6280072068"/>
    <e v="#N/A"/>
  </r>
  <r>
    <s v="PERIVALE MEDICAL CLINICNGPEalingE85111Oct7"/>
    <x v="196"/>
    <x v="39"/>
    <x v="2"/>
    <x v="197"/>
    <s v="E85111"/>
    <x v="10"/>
    <n v="7"/>
    <n v="4523.6889298839997"/>
    <n v="5585"/>
    <n v="49"/>
    <n v="111.14150000000001"/>
    <n v="0.97510000000000008"/>
    <n v="0"/>
    <n v="13"/>
    <n v="0"/>
    <n v="0.29249999999999998"/>
    <n v="0"/>
    <n v="0"/>
    <n v="0"/>
    <n v="0"/>
    <n v="5634"/>
    <n v="112.11660000000001"/>
    <n v="13"/>
    <n v="0.29249999999999998"/>
    <n v="0"/>
    <n v="112.11660000000001"/>
    <n v="0.29249999999999998"/>
    <n v="-111.8241"/>
    <e v="#N/A"/>
    <n v="2035.6600184478"/>
    <n v="2035.6600184478"/>
    <n v="2035.6600184478"/>
    <n v="147924.6280072068"/>
    <e v="#N/A"/>
  </r>
  <r>
    <s v="PERIVALE MEDICAL CLINICNGPEalingE85111Sep6"/>
    <x v="196"/>
    <x v="39"/>
    <x v="2"/>
    <x v="197"/>
    <s v="E85111"/>
    <x v="11"/>
    <n v="6"/>
    <n v="4523.6889298839997"/>
    <n v="2388"/>
    <n v="0"/>
    <n v="47.5212"/>
    <n v="0"/>
    <n v="4656"/>
    <n v="26"/>
    <n v="104.75999999999999"/>
    <n v="0.58499999999999996"/>
    <n v="0"/>
    <n v="0"/>
    <n v="0"/>
    <n v="0"/>
    <n v="2388"/>
    <n v="47.5212"/>
    <n v="4682"/>
    <n v="105.34499999999998"/>
    <n v="0"/>
    <n v="47.5212"/>
    <n v="105.34499999999998"/>
    <n v="57.823799999999984"/>
    <e v="#N/A"/>
    <n v="2035.6600184478"/>
    <n v="2035.6600184478"/>
    <n v="2035.6600184478"/>
    <n v="147924.6280072068"/>
    <e v="#N/A"/>
  </r>
  <r>
    <s v="PIMLICO HEALTH AT THE MARVEN SURGERYSouth Westminster Primary Care NetworkCentral LondonE87034Apr1"/>
    <x v="197"/>
    <x v="12"/>
    <x v="7"/>
    <x v="198"/>
    <s v="E87034"/>
    <x v="0"/>
    <n v="1"/>
    <n v="13285.916035046699"/>
    <n v="858"/>
    <n v="2361"/>
    <n v="15.872999999999999"/>
    <n v="43.6785"/>
    <n v="10192"/>
    <n v="3708"/>
    <n v="202.82080000000002"/>
    <n v="73.789200000000008"/>
    <n v="0"/>
    <n v="0"/>
    <n v="12"/>
    <n v="0.26400000000000001"/>
    <n v="3219"/>
    <n v="59.551499999999997"/>
    <n v="13912"/>
    <n v="276.87400000000002"/>
    <n v="0"/>
    <n v="59.551499999999997"/>
    <n v="276.87400000000002"/>
    <n v="217.32250000000002"/>
    <n v="276.87400000000002"/>
    <n v="5978.6622157710144"/>
    <n v="5978.6622157710144"/>
    <n v="5978.6622157710144"/>
    <n v="434449.45434602711"/>
    <n v="0"/>
  </r>
  <r>
    <s v="PIMLICO HEALTH AT THE MARVEN SURGERYSouth Westminster Primary Care NetworkCentral LondonE87034Aug5"/>
    <x v="197"/>
    <x v="12"/>
    <x v="7"/>
    <x v="198"/>
    <s v="E87034"/>
    <x v="1"/>
    <n v="5"/>
    <n v="13285.916035046699"/>
    <n v="20849"/>
    <n v="0"/>
    <n v="385.70650000000001"/>
    <n v="0"/>
    <n v="6929"/>
    <n v="1442"/>
    <n v="137.8871"/>
    <n v="28.695800000000002"/>
    <n v="0"/>
    <n v="0"/>
    <n v="2"/>
    <n v="4.3999999999999997E-2"/>
    <n v="20849"/>
    <n v="385.70650000000001"/>
    <n v="8373"/>
    <n v="166.62690000000001"/>
    <n v="0"/>
    <n v="385.70650000000001"/>
    <n v="166.62690000000001"/>
    <n v="-219.0796"/>
    <n v="443.5009"/>
    <n v="5978.6622157710144"/>
    <n v="5978.6622157710144"/>
    <n v="5978.6622157710144"/>
    <n v="434449.45434602711"/>
    <n v="0"/>
  </r>
  <r>
    <s v="PIMLICO HEALTH AT THE MARVEN SURGERYSouth Westminster Primary Care NetworkCentral LondonE87034Dec9"/>
    <x v="197"/>
    <x v="12"/>
    <x v="7"/>
    <x v="198"/>
    <s v="E87034"/>
    <x v="2"/>
    <n v="9"/>
    <n v="13285.916035046699"/>
    <n v="39985"/>
    <n v="0"/>
    <n v="795.70150000000001"/>
    <n v="0"/>
    <m/>
    <m/>
    <m/>
    <m/>
    <n v="2"/>
    <n v="3.5799999999999998E-2"/>
    <m/>
    <m/>
    <n v="39987"/>
    <n v="795.7373"/>
    <m/>
    <m/>
    <n v="0"/>
    <n v="795.7373"/>
    <e v="#N/A"/>
    <e v="#N/A"/>
    <e v="#N/A"/>
    <n v="5978.6622157710144"/>
    <n v="5978.6622157710144"/>
    <n v="5978.6622157710144"/>
    <n v="434449.45434602711"/>
    <e v="#N/A"/>
  </r>
  <r>
    <s v="PIMLICO HEALTH AT THE MARVEN SURGERYSouth Westminster Primary Care NetworkCentral LondonE87034Feb11"/>
    <x v="197"/>
    <x v="12"/>
    <x v="7"/>
    <x v="198"/>
    <s v="E87034"/>
    <x v="3"/>
    <n v="11"/>
    <n v="13285.916035046699"/>
    <n v="8638"/>
    <n v="292"/>
    <n v="171.89620000000002"/>
    <n v="5.8108000000000004"/>
    <m/>
    <m/>
    <m/>
    <m/>
    <n v="2"/>
    <n v="3.5799999999999998E-2"/>
    <m/>
    <m/>
    <n v="8932"/>
    <n v="177.74280000000002"/>
    <m/>
    <m/>
    <n v="0"/>
    <n v="177.74280000000002"/>
    <e v="#N/A"/>
    <e v="#N/A"/>
    <e v="#N/A"/>
    <n v="5978.6622157710144"/>
    <n v="5978.6622157710144"/>
    <n v="5978.6622157710144"/>
    <n v="434449.45434602711"/>
    <e v="#N/A"/>
  </r>
  <r>
    <s v="PIMLICO HEALTH AT THE MARVEN SURGERYSouth Westminster Primary Care NetworkCentral LondonE87034Jan10"/>
    <x v="197"/>
    <x v="12"/>
    <x v="7"/>
    <x v="198"/>
    <s v="E87034"/>
    <x v="4"/>
    <n v="10"/>
    <n v="13285.916035046699"/>
    <n v="1615"/>
    <n v="517"/>
    <n v="32.138500000000001"/>
    <n v="10.288300000000001"/>
    <m/>
    <m/>
    <m/>
    <m/>
    <n v="4"/>
    <n v="7.1599999999999997E-2"/>
    <m/>
    <m/>
    <n v="2136"/>
    <n v="42.498399999999997"/>
    <m/>
    <m/>
    <n v="0"/>
    <n v="42.498399999999997"/>
    <e v="#N/A"/>
    <e v="#N/A"/>
    <e v="#N/A"/>
    <n v="5978.6622157710144"/>
    <n v="5978.6622157710144"/>
    <n v="5978.6622157710144"/>
    <n v="434449.45434602711"/>
    <e v="#N/A"/>
  </r>
  <r>
    <s v="PIMLICO HEALTH AT THE MARVEN SURGERYSouth Westminster Primary Care NetworkCentral LondonE87034Jul4"/>
    <x v="197"/>
    <x v="12"/>
    <x v="7"/>
    <x v="198"/>
    <s v="E87034"/>
    <x v="5"/>
    <n v="4"/>
    <n v="13285.916035046699"/>
    <n v="859"/>
    <n v="0"/>
    <n v="15.891499999999999"/>
    <n v="0"/>
    <n v="8573"/>
    <n v="354"/>
    <n v="170.6027"/>
    <n v="7.0446"/>
    <n v="0"/>
    <n v="0"/>
    <n v="8"/>
    <n v="0.17599999999999999"/>
    <n v="859"/>
    <n v="15.891499999999999"/>
    <n v="8935"/>
    <n v="177.82329999999999"/>
    <n v="0"/>
    <n v="15.891499999999999"/>
    <n v="177.82329999999999"/>
    <n v="161.93179999999998"/>
    <e v="#N/A"/>
    <n v="5978.6622157710144"/>
    <n v="5978.6622157710144"/>
    <n v="5978.6622157710144"/>
    <n v="434449.45434602711"/>
    <e v="#N/A"/>
  </r>
  <r>
    <s v="PIMLICO HEALTH AT THE MARVEN SURGERYSouth Westminster Primary Care NetworkCentral LondonE87034Jun3"/>
    <x v="197"/>
    <x v="12"/>
    <x v="7"/>
    <x v="198"/>
    <s v="E87034"/>
    <x v="6"/>
    <n v="3"/>
    <n v="13285.916035046699"/>
    <n v="1208"/>
    <n v="37"/>
    <n v="22.347999999999999"/>
    <n v="0.6845"/>
    <n v="9909"/>
    <n v="31"/>
    <n v="197.1891"/>
    <n v="0.6169"/>
    <n v="0"/>
    <n v="0"/>
    <n v="10"/>
    <n v="0.22"/>
    <n v="1245"/>
    <n v="23.032499999999999"/>
    <n v="9950"/>
    <n v="198.02599999999998"/>
    <n v="0"/>
    <n v="23.032499999999999"/>
    <n v="198.02599999999998"/>
    <n v="174.99349999999998"/>
    <e v="#N/A"/>
    <n v="5978.6622157710144"/>
    <n v="5978.6622157710144"/>
    <n v="5978.6622157710144"/>
    <n v="434449.45434602711"/>
    <e v="#N/A"/>
  </r>
  <r>
    <s v="PIMLICO HEALTH AT THE MARVEN SURGERYSouth Westminster Primary Care NetworkCentral LondonE87034Mar12"/>
    <x v="197"/>
    <x v="12"/>
    <x v="7"/>
    <x v="198"/>
    <s v="E87034"/>
    <x v="7"/>
    <n v="12"/>
    <n v="13285.916035046699"/>
    <n v="9628"/>
    <n v="3"/>
    <n v="191.59720000000002"/>
    <n v="5.9700000000000003E-2"/>
    <m/>
    <m/>
    <m/>
    <m/>
    <n v="2"/>
    <n v="3.5799999999999998E-2"/>
    <m/>
    <m/>
    <n v="9633"/>
    <n v="191.6927"/>
    <m/>
    <m/>
    <n v="0"/>
    <n v="191.6927"/>
    <e v="#N/A"/>
    <e v="#N/A"/>
    <e v="#N/A"/>
    <n v="5978.6622157710144"/>
    <n v="5978.6622157710144"/>
    <n v="5978.6622157710144"/>
    <n v="434449.45434602711"/>
    <e v="#N/A"/>
  </r>
  <r>
    <s v="PIMLICO HEALTH AT THE MARVEN SURGERYSouth Westminster Primary Care NetworkCentral LondonE87034May2"/>
    <x v="197"/>
    <x v="12"/>
    <x v="7"/>
    <x v="198"/>
    <s v="E87034"/>
    <x v="8"/>
    <n v="2"/>
    <n v="13285.916035046699"/>
    <n v="33975"/>
    <n v="994"/>
    <n v="628.53750000000002"/>
    <n v="18.388999999999999"/>
    <n v="12377"/>
    <n v="398"/>
    <n v="246.3023"/>
    <n v="7.9202000000000004"/>
    <n v="0"/>
    <n v="0"/>
    <n v="30"/>
    <n v="0.66"/>
    <n v="34969"/>
    <n v="646.92650000000003"/>
    <n v="12805"/>
    <n v="254.88249999999999"/>
    <n v="0"/>
    <n v="646.92650000000003"/>
    <n v="254.88249999999999"/>
    <n v="-392.04400000000004"/>
    <e v="#N/A"/>
    <n v="5978.6622157710144"/>
    <n v="5978.6622157710144"/>
    <n v="5978.6622157710144"/>
    <n v="434449.45434602711"/>
    <e v="#N/A"/>
  </r>
  <r>
    <s v="PIMLICO HEALTH AT THE MARVEN SURGERYSouth Westminster Primary Care NetworkCentral LondonE87034Nov8"/>
    <x v="197"/>
    <x v="12"/>
    <x v="7"/>
    <x v="198"/>
    <s v="E87034"/>
    <x v="9"/>
    <n v="8"/>
    <n v="13285.916035046699"/>
    <n v="41114"/>
    <n v="27"/>
    <n v="818.16860000000008"/>
    <n v="0.5373"/>
    <m/>
    <m/>
    <m/>
    <m/>
    <n v="0"/>
    <n v="0"/>
    <m/>
    <m/>
    <n v="41141"/>
    <n v="818.70590000000004"/>
    <m/>
    <m/>
    <n v="0"/>
    <n v="818.70590000000004"/>
    <e v="#N/A"/>
    <e v="#N/A"/>
    <e v="#N/A"/>
    <n v="5978.6622157710144"/>
    <n v="5978.6622157710144"/>
    <n v="5978.6622157710144"/>
    <n v="434449.45434602711"/>
    <e v="#N/A"/>
  </r>
  <r>
    <s v="PIMLICO HEALTH AT THE MARVEN SURGERYSouth Westminster Primary Care NetworkCentral LondonE87034Oct7"/>
    <x v="197"/>
    <x v="12"/>
    <x v="7"/>
    <x v="198"/>
    <s v="E87034"/>
    <x v="10"/>
    <n v="7"/>
    <n v="13285.916035046699"/>
    <n v="2244"/>
    <n v="30716"/>
    <n v="44.6556"/>
    <n v="611.24840000000006"/>
    <n v="0"/>
    <n v="2658"/>
    <n v="0"/>
    <n v="59.805"/>
    <n v="2"/>
    <n v="3.5799999999999998E-2"/>
    <n v="10"/>
    <n v="0.22"/>
    <n v="32962"/>
    <n v="655.9398000000001"/>
    <n v="2668"/>
    <n v="60.024999999999999"/>
    <n v="0"/>
    <n v="655.9398000000001"/>
    <n v="60.024999999999999"/>
    <n v="-595.91480000000013"/>
    <e v="#N/A"/>
    <n v="5978.6622157710144"/>
    <n v="5978.6622157710144"/>
    <n v="5978.6622157710144"/>
    <n v="434449.45434602711"/>
    <e v="#N/A"/>
  </r>
  <r>
    <s v="PIMLICO HEALTH AT THE MARVEN SURGERYSouth Westminster Primary Care NetworkCentral LondonE87034Sep6"/>
    <x v="197"/>
    <x v="12"/>
    <x v="7"/>
    <x v="198"/>
    <s v="E87034"/>
    <x v="11"/>
    <n v="6"/>
    <n v="13285.916035046699"/>
    <n v="948"/>
    <n v="20948"/>
    <n v="18.865200000000002"/>
    <n v="416.86520000000002"/>
    <n v="8459"/>
    <n v="12127"/>
    <n v="190.32749999999999"/>
    <n v="272.85750000000002"/>
    <n v="0"/>
    <n v="0"/>
    <n v="4"/>
    <n v="8.7999999999999995E-2"/>
    <n v="21896"/>
    <n v="435.73040000000003"/>
    <n v="20590"/>
    <n v="463.27300000000002"/>
    <n v="0"/>
    <n v="435.73040000000003"/>
    <n v="463.27300000000002"/>
    <n v="27.542599999999993"/>
    <e v="#N/A"/>
    <n v="5978.6622157710144"/>
    <n v="5978.6622157710144"/>
    <n v="5978.6622157710144"/>
    <n v="434449.45434602711"/>
    <e v="#N/A"/>
  </r>
  <r>
    <s v="PINNER VIEW MEDICAL CENTREHarrow Collaborative NetworkHarrowE84070Apr1"/>
    <x v="198"/>
    <x v="41"/>
    <x v="5"/>
    <x v="199"/>
    <s v="E84070"/>
    <x v="0"/>
    <n v="1"/>
    <n v="4851.3349063326796"/>
    <n v="6857"/>
    <n v="0"/>
    <n v="126.85449999999999"/>
    <n v="0"/>
    <n v="4541"/>
    <n v="0"/>
    <n v="90.365900000000011"/>
    <n v="0"/>
    <n v="0"/>
    <n v="0"/>
    <n v="2963"/>
    <n v="65.186000000000007"/>
    <n v="6857"/>
    <n v="126.85449999999999"/>
    <n v="7504"/>
    <n v="155.55190000000002"/>
    <n v="0"/>
    <n v="126.85449999999999"/>
    <n v="155.55190000000002"/>
    <n v="28.69740000000003"/>
    <n v="155.55190000000002"/>
    <n v="2183.1007078497059"/>
    <n v="2183.1007078497059"/>
    <n v="2183.1007078497059"/>
    <n v="158638.65143707863"/>
    <n v="0"/>
  </r>
  <r>
    <s v="PINNER VIEW MEDICAL CENTREHarrow Collaborative NetworkHarrowE84070Aug5"/>
    <x v="198"/>
    <x v="41"/>
    <x v="5"/>
    <x v="199"/>
    <s v="E84070"/>
    <x v="1"/>
    <n v="5"/>
    <n v="4851.3349063326796"/>
    <n v="1451"/>
    <n v="4265"/>
    <n v="26.843499999999999"/>
    <n v="78.902499999999989"/>
    <n v="4386"/>
    <n v="0"/>
    <n v="87.281400000000005"/>
    <n v="0"/>
    <n v="2"/>
    <n v="3.5799999999999998E-2"/>
    <n v="3788"/>
    <n v="83.335999999999999"/>
    <n v="5718"/>
    <n v="105.78179999999998"/>
    <n v="8174"/>
    <n v="170.6174"/>
    <n v="0"/>
    <n v="105.78179999999998"/>
    <n v="170.6174"/>
    <n v="64.835600000000028"/>
    <n v="326.16930000000002"/>
    <n v="2183.1007078497059"/>
    <n v="2183.1007078497059"/>
    <n v="2183.1007078497059"/>
    <n v="158638.65143707863"/>
    <n v="0"/>
  </r>
  <r>
    <s v="PINNER VIEW MEDICAL CENTREHarrow Collaborative NetworkHarrowE84070Dec9"/>
    <x v="198"/>
    <x v="41"/>
    <x v="5"/>
    <x v="199"/>
    <s v="E84070"/>
    <x v="2"/>
    <n v="9"/>
    <n v="4851.3349063326796"/>
    <n v="4675"/>
    <n v="0"/>
    <n v="93.032499999999999"/>
    <n v="0"/>
    <m/>
    <m/>
    <m/>
    <m/>
    <n v="2463"/>
    <n v="44.087699999999998"/>
    <m/>
    <m/>
    <n v="7138"/>
    <n v="137.12020000000001"/>
    <m/>
    <m/>
    <n v="0"/>
    <n v="137.12020000000001"/>
    <e v="#N/A"/>
    <e v="#N/A"/>
    <e v="#N/A"/>
    <n v="2183.1007078497059"/>
    <n v="2183.1007078497059"/>
    <n v="2183.1007078497059"/>
    <n v="158638.65143707863"/>
    <e v="#N/A"/>
  </r>
  <r>
    <s v="PINNER VIEW MEDICAL CENTREHarrow Collaborative NetworkHarrowE84070Feb11"/>
    <x v="198"/>
    <x v="41"/>
    <x v="5"/>
    <x v="199"/>
    <s v="E84070"/>
    <x v="3"/>
    <n v="11"/>
    <n v="4851.3349063326796"/>
    <n v="5439"/>
    <n v="0"/>
    <n v="108.23610000000001"/>
    <n v="0"/>
    <m/>
    <m/>
    <m/>
    <m/>
    <n v="3436"/>
    <n v="61.504399999999997"/>
    <m/>
    <m/>
    <n v="8875"/>
    <n v="169.7405"/>
    <m/>
    <m/>
    <n v="0"/>
    <n v="169.7405"/>
    <e v="#N/A"/>
    <e v="#N/A"/>
    <e v="#N/A"/>
    <n v="2183.1007078497059"/>
    <n v="2183.1007078497059"/>
    <n v="2183.1007078497059"/>
    <n v="158638.65143707863"/>
    <e v="#N/A"/>
  </r>
  <r>
    <s v="PINNER VIEW MEDICAL CENTREHarrow Collaborative NetworkHarrowE84070Jan10"/>
    <x v="198"/>
    <x v="41"/>
    <x v="5"/>
    <x v="199"/>
    <s v="E84070"/>
    <x v="4"/>
    <n v="10"/>
    <n v="4851.3349063326796"/>
    <n v="5585"/>
    <n v="126"/>
    <n v="111.14150000000001"/>
    <n v="2.5074000000000001"/>
    <m/>
    <m/>
    <m/>
    <m/>
    <n v="3304"/>
    <n v="59.141599999999997"/>
    <m/>
    <m/>
    <n v="9015"/>
    <n v="172.79050000000001"/>
    <m/>
    <m/>
    <n v="0"/>
    <n v="172.79050000000001"/>
    <e v="#N/A"/>
    <e v="#N/A"/>
    <e v="#N/A"/>
    <n v="2183.1007078497059"/>
    <n v="2183.1007078497059"/>
    <n v="2183.1007078497059"/>
    <n v="158638.65143707863"/>
    <e v="#N/A"/>
  </r>
  <r>
    <s v="PINNER VIEW MEDICAL CENTREHarrow Collaborative NetworkHarrowE84070Jul4"/>
    <x v="198"/>
    <x v="41"/>
    <x v="5"/>
    <x v="199"/>
    <s v="E84070"/>
    <x v="5"/>
    <n v="4"/>
    <n v="4851.3349063326796"/>
    <n v="1327"/>
    <n v="2"/>
    <n v="24.549499999999998"/>
    <n v="3.6999999999999998E-2"/>
    <n v="4046"/>
    <n v="2"/>
    <n v="80.5154"/>
    <n v="3.9800000000000002E-2"/>
    <n v="1"/>
    <n v="1.7899999999999999E-2"/>
    <n v="4077"/>
    <n v="89.694000000000003"/>
    <n v="1330"/>
    <n v="24.604399999999998"/>
    <n v="8125"/>
    <n v="170.2492"/>
    <n v="0"/>
    <n v="24.604399999999998"/>
    <n v="170.2492"/>
    <n v="145.6448"/>
    <e v="#N/A"/>
    <n v="2183.1007078497059"/>
    <n v="2183.1007078497059"/>
    <n v="2183.1007078497059"/>
    <n v="158638.65143707863"/>
    <e v="#N/A"/>
  </r>
  <r>
    <s v="PINNER VIEW MEDICAL CENTREHarrow Collaborative NetworkHarrowE84070Jun3"/>
    <x v="198"/>
    <x v="41"/>
    <x v="5"/>
    <x v="199"/>
    <s v="E84070"/>
    <x v="6"/>
    <n v="3"/>
    <n v="4851.3349063326796"/>
    <n v="4838"/>
    <n v="0"/>
    <n v="89.503"/>
    <n v="0"/>
    <n v="4837"/>
    <n v="3012"/>
    <n v="96.25630000000001"/>
    <n v="59.938800000000001"/>
    <n v="0"/>
    <n v="0"/>
    <n v="4648"/>
    <n v="102.256"/>
    <n v="4838"/>
    <n v="89.503"/>
    <n v="12497"/>
    <n v="258.4511"/>
    <n v="0"/>
    <n v="89.503"/>
    <n v="258.4511"/>
    <n v="168.94810000000001"/>
    <e v="#N/A"/>
    <n v="2183.1007078497059"/>
    <n v="2183.1007078497059"/>
    <n v="2183.1007078497059"/>
    <n v="158638.65143707863"/>
    <e v="#N/A"/>
  </r>
  <r>
    <s v="PINNER VIEW MEDICAL CENTREHarrow Collaborative NetworkHarrowE84070Mar12"/>
    <x v="198"/>
    <x v="41"/>
    <x v="5"/>
    <x v="199"/>
    <s v="E84070"/>
    <x v="7"/>
    <n v="12"/>
    <n v="4851.3349063326796"/>
    <n v="4418"/>
    <n v="0"/>
    <n v="87.918199999999999"/>
    <n v="0"/>
    <m/>
    <m/>
    <m/>
    <m/>
    <n v="2779"/>
    <n v="49.744100000000003"/>
    <m/>
    <m/>
    <n v="7197"/>
    <n v="137.66230000000002"/>
    <m/>
    <m/>
    <n v="0"/>
    <n v="137.66230000000002"/>
    <e v="#N/A"/>
    <e v="#N/A"/>
    <e v="#N/A"/>
    <n v="2183.1007078497059"/>
    <n v="2183.1007078497059"/>
    <n v="2183.1007078497059"/>
    <n v="158638.65143707863"/>
    <e v="#N/A"/>
  </r>
  <r>
    <s v="PINNER VIEW MEDICAL CENTREHarrow Collaborative NetworkHarrowE84070May2"/>
    <x v="198"/>
    <x v="41"/>
    <x v="5"/>
    <x v="199"/>
    <s v="E84070"/>
    <x v="8"/>
    <n v="2"/>
    <n v="4851.3349063326796"/>
    <n v="7261"/>
    <n v="0"/>
    <n v="134.32849999999999"/>
    <n v="0"/>
    <n v="3636"/>
    <n v="208"/>
    <n v="72.356400000000008"/>
    <n v="4.1392000000000007"/>
    <n v="0"/>
    <n v="0"/>
    <n v="3068"/>
    <n v="67.495999999999995"/>
    <n v="7261"/>
    <n v="134.32849999999999"/>
    <n v="6912"/>
    <n v="143.99160000000001"/>
    <n v="0"/>
    <n v="134.32849999999999"/>
    <n v="143.99160000000001"/>
    <n v="9.6631000000000142"/>
    <e v="#N/A"/>
    <n v="2183.1007078497059"/>
    <n v="2183.1007078497059"/>
    <n v="2183.1007078497059"/>
    <n v="158638.65143707863"/>
    <e v="#N/A"/>
  </r>
  <r>
    <s v="PINNER VIEW MEDICAL CENTREHarrow Collaborative NetworkHarrowE84070Nov8"/>
    <x v="198"/>
    <x v="41"/>
    <x v="5"/>
    <x v="199"/>
    <s v="E84070"/>
    <x v="9"/>
    <n v="8"/>
    <n v="4851.3349063326796"/>
    <n v="2621"/>
    <n v="0"/>
    <n v="52.157900000000005"/>
    <n v="0"/>
    <m/>
    <m/>
    <m/>
    <m/>
    <n v="3471"/>
    <n v="62.130899999999997"/>
    <m/>
    <m/>
    <n v="6092"/>
    <n v="114.28880000000001"/>
    <m/>
    <m/>
    <n v="0"/>
    <n v="114.28880000000001"/>
    <e v="#N/A"/>
    <e v="#N/A"/>
    <e v="#N/A"/>
    <n v="2183.1007078497059"/>
    <n v="2183.1007078497059"/>
    <n v="2183.1007078497059"/>
    <n v="158638.65143707863"/>
    <e v="#N/A"/>
  </r>
  <r>
    <s v="PINNER VIEW MEDICAL CENTREHarrow Collaborative NetworkHarrowE84070Oct7"/>
    <x v="198"/>
    <x v="41"/>
    <x v="5"/>
    <x v="199"/>
    <s v="E84070"/>
    <x v="10"/>
    <n v="7"/>
    <n v="4851.3349063326796"/>
    <n v="1385"/>
    <n v="0"/>
    <n v="27.561500000000002"/>
    <n v="0"/>
    <n v="0"/>
    <n v="0"/>
    <n v="0"/>
    <n v="0"/>
    <n v="4441"/>
    <n v="79.493899999999996"/>
    <n v="4816"/>
    <n v="105.952"/>
    <n v="5826"/>
    <n v="107.05539999999999"/>
    <n v="4816"/>
    <n v="105.952"/>
    <n v="0"/>
    <n v="107.05539999999999"/>
    <n v="105.952"/>
    <n v="-1.1033999999999935"/>
    <e v="#N/A"/>
    <n v="2183.1007078497059"/>
    <n v="2183.1007078497059"/>
    <n v="2183.1007078497059"/>
    <n v="158638.65143707863"/>
    <e v="#N/A"/>
  </r>
  <r>
    <s v="PINNER VIEW MEDICAL CENTREHarrow Collaborative NetworkHarrowE84070Sep6"/>
    <x v="198"/>
    <x v="41"/>
    <x v="5"/>
    <x v="199"/>
    <s v="E84070"/>
    <x v="11"/>
    <n v="6"/>
    <n v="4851.3349063326796"/>
    <n v="3232"/>
    <n v="1158"/>
    <n v="64.316800000000001"/>
    <n v="23.0442"/>
    <n v="5763"/>
    <n v="2371"/>
    <n v="129.66749999999999"/>
    <n v="53.347499999999997"/>
    <n v="1907"/>
    <n v="34.135300000000001"/>
    <n v="4772"/>
    <n v="104.98399999999999"/>
    <n v="6297"/>
    <n v="121.49630000000001"/>
    <n v="12906"/>
    <n v="287.99899999999997"/>
    <n v="0"/>
    <n v="121.49630000000001"/>
    <n v="287.99899999999997"/>
    <n v="166.50269999999995"/>
    <e v="#N/A"/>
    <n v="2183.1007078497059"/>
    <n v="2183.1007078497059"/>
    <n v="2183.1007078497059"/>
    <n v="158638.65143707863"/>
    <e v="#N/A"/>
  </r>
  <r>
    <s v="Portobello Medical CentreWest-Hill HealthWest LondonY00200Apr1"/>
    <x v="199"/>
    <x v="43"/>
    <x v="6"/>
    <x v="200"/>
    <s v="Y00200"/>
    <x v="0"/>
    <n v="1"/>
    <n v="4462.9932704927496"/>
    <n v="696"/>
    <n v="0"/>
    <n v="12.875999999999999"/>
    <n v="0"/>
    <n v="1485"/>
    <n v="7"/>
    <n v="29.551500000000001"/>
    <n v="0.13930000000000001"/>
    <n v="1474"/>
    <n v="26.384599999999999"/>
    <n v="11358"/>
    <n v="249.876"/>
    <n v="2170"/>
    <n v="39.260599999999997"/>
    <n v="12850"/>
    <n v="279.5668"/>
    <n v="0"/>
    <n v="39.260599999999997"/>
    <n v="279.5668"/>
    <n v="240.30619999999999"/>
    <n v="279.5668"/>
    <n v="2008.3469717217374"/>
    <n v="2008.3469717217374"/>
    <n v="2008.3469717217374"/>
    <n v="145939.87994511292"/>
    <n v="0"/>
  </r>
  <r>
    <s v="Portobello Medical CentreWest-Hill HealthWest LondonY00200Aug5"/>
    <x v="199"/>
    <x v="43"/>
    <x v="6"/>
    <x v="200"/>
    <s v="Y00200"/>
    <x v="1"/>
    <n v="5"/>
    <n v="4462.9932704927496"/>
    <n v="647"/>
    <n v="20"/>
    <n v="11.9695"/>
    <n v="0.37"/>
    <n v="632"/>
    <n v="0"/>
    <n v="12.5768"/>
    <n v="0"/>
    <n v="2647"/>
    <n v="47.381300000000003"/>
    <n v="3856"/>
    <n v="84.831999999999994"/>
    <n v="3314"/>
    <n v="59.720800000000004"/>
    <n v="4488"/>
    <n v="97.408799999999999"/>
    <n v="0"/>
    <n v="59.720800000000004"/>
    <n v="97.408799999999999"/>
    <n v="37.687999999999995"/>
    <n v="376.97559999999999"/>
    <n v="2008.3469717217374"/>
    <n v="2008.3469717217374"/>
    <n v="2008.3469717217374"/>
    <n v="145939.87994511292"/>
    <n v="0"/>
  </r>
  <r>
    <s v="Portobello Medical CentreWest-Hill HealthWest LondonY00200Dec9"/>
    <x v="199"/>
    <x v="43"/>
    <x v="6"/>
    <x v="200"/>
    <s v="Y00200"/>
    <x v="2"/>
    <n v="9"/>
    <n v="4462.9932704927496"/>
    <n v="859"/>
    <n v="2"/>
    <n v="17.094100000000001"/>
    <n v="3.9800000000000002E-2"/>
    <m/>
    <m/>
    <m/>
    <m/>
    <n v="3527"/>
    <n v="63.133299999999998"/>
    <m/>
    <m/>
    <n v="4388"/>
    <n v="80.267200000000003"/>
    <m/>
    <m/>
    <n v="0"/>
    <n v="80.267200000000003"/>
    <e v="#N/A"/>
    <e v="#N/A"/>
    <e v="#N/A"/>
    <n v="2008.3469717217374"/>
    <n v="2008.3469717217374"/>
    <n v="2008.3469717217374"/>
    <n v="145939.87994511292"/>
    <e v="#N/A"/>
  </r>
  <r>
    <s v="Portobello Medical CentreWest-Hill HealthWest LondonY00200Feb11"/>
    <x v="199"/>
    <x v="43"/>
    <x v="6"/>
    <x v="200"/>
    <s v="Y00200"/>
    <x v="3"/>
    <n v="11"/>
    <n v="4462.9932704927496"/>
    <n v="1131"/>
    <n v="105"/>
    <n v="22.506900000000002"/>
    <n v="2.0895000000000001"/>
    <m/>
    <m/>
    <m/>
    <m/>
    <n v="17631"/>
    <n v="315.5949"/>
    <m/>
    <m/>
    <n v="18867"/>
    <n v="340.19130000000001"/>
    <m/>
    <m/>
    <n v="0"/>
    <n v="340.19130000000001"/>
    <e v="#N/A"/>
    <e v="#N/A"/>
    <e v="#N/A"/>
    <n v="2008.3469717217374"/>
    <n v="2008.3469717217374"/>
    <n v="2008.3469717217374"/>
    <n v="145939.87994511292"/>
    <e v="#N/A"/>
  </r>
  <r>
    <s v="Portobello Medical CentreWest-Hill HealthWest LondonY00200Jan10"/>
    <x v="199"/>
    <x v="43"/>
    <x v="6"/>
    <x v="200"/>
    <s v="Y00200"/>
    <x v="4"/>
    <n v="10"/>
    <n v="4462.9932704927496"/>
    <n v="859"/>
    <n v="0"/>
    <n v="17.094100000000001"/>
    <n v="0"/>
    <m/>
    <m/>
    <m/>
    <m/>
    <n v="33408"/>
    <n v="598.00319999999999"/>
    <m/>
    <m/>
    <n v="34267"/>
    <n v="615.09730000000002"/>
    <m/>
    <m/>
    <n v="0"/>
    <n v="615.09730000000002"/>
    <e v="#N/A"/>
    <e v="#N/A"/>
    <e v="#N/A"/>
    <n v="2008.3469717217374"/>
    <n v="2008.3469717217374"/>
    <n v="2008.3469717217374"/>
    <n v="145939.87994511292"/>
    <e v="#N/A"/>
  </r>
  <r>
    <s v="Portobello Medical CentreWest-Hill HealthWest LondonY00200Jul4"/>
    <x v="199"/>
    <x v="43"/>
    <x v="6"/>
    <x v="200"/>
    <s v="Y00200"/>
    <x v="5"/>
    <n v="4"/>
    <n v="4462.9932704927496"/>
    <n v="805"/>
    <n v="0"/>
    <n v="14.8925"/>
    <n v="0"/>
    <n v="722"/>
    <n v="0"/>
    <n v="14.367800000000001"/>
    <n v="0"/>
    <n v="3467"/>
    <n v="62.0593"/>
    <n v="5555"/>
    <n v="122.21"/>
    <n v="4272"/>
    <n v="76.951800000000006"/>
    <n v="6277"/>
    <n v="136.5778"/>
    <n v="0"/>
    <n v="76.951800000000006"/>
    <n v="136.5778"/>
    <n v="59.625999999999991"/>
    <e v="#N/A"/>
    <n v="2008.3469717217374"/>
    <n v="2008.3469717217374"/>
    <n v="2008.3469717217374"/>
    <n v="145939.87994511292"/>
    <e v="#N/A"/>
  </r>
  <r>
    <s v="Portobello Medical CentreWest-Hill HealthWest LondonY00200Jun3"/>
    <x v="199"/>
    <x v="43"/>
    <x v="6"/>
    <x v="200"/>
    <s v="Y00200"/>
    <x v="6"/>
    <n v="3"/>
    <n v="4462.9932704927496"/>
    <n v="1454"/>
    <n v="0"/>
    <n v="26.898999999999997"/>
    <n v="0"/>
    <n v="971"/>
    <n v="0"/>
    <n v="19.322900000000001"/>
    <n v="0"/>
    <n v="2600"/>
    <n v="46.54"/>
    <n v="7296"/>
    <n v="160.512"/>
    <n v="4054"/>
    <n v="73.438999999999993"/>
    <n v="8267"/>
    <n v="179.8349"/>
    <n v="0"/>
    <n v="73.438999999999993"/>
    <n v="179.8349"/>
    <n v="106.39590000000001"/>
    <e v="#N/A"/>
    <n v="2008.3469717217374"/>
    <n v="2008.3469717217374"/>
    <n v="2008.3469717217374"/>
    <n v="145939.87994511292"/>
    <e v="#N/A"/>
  </r>
  <r>
    <s v="Portobello Medical CentreWest-Hill HealthWest LondonY00200Mar12"/>
    <x v="199"/>
    <x v="43"/>
    <x v="6"/>
    <x v="200"/>
    <s v="Y00200"/>
    <x v="7"/>
    <n v="12"/>
    <n v="4462.9932704927496"/>
    <n v="1203"/>
    <n v="29"/>
    <n v="23.939700000000002"/>
    <n v="0.57710000000000006"/>
    <m/>
    <m/>
    <m/>
    <m/>
    <n v="16187"/>
    <n v="289.7473"/>
    <m/>
    <m/>
    <n v="17419"/>
    <n v="314.26409999999998"/>
    <m/>
    <m/>
    <n v="0"/>
    <n v="314.26409999999998"/>
    <e v="#N/A"/>
    <e v="#N/A"/>
    <e v="#N/A"/>
    <n v="2008.3469717217374"/>
    <n v="2008.3469717217374"/>
    <n v="2008.3469717217374"/>
    <n v="145939.87994511292"/>
    <e v="#N/A"/>
  </r>
  <r>
    <s v="Portobello Medical CentreWest-Hill HealthWest LondonY00200May2"/>
    <x v="199"/>
    <x v="43"/>
    <x v="6"/>
    <x v="200"/>
    <s v="Y00200"/>
    <x v="8"/>
    <n v="2"/>
    <n v="4462.9932704927496"/>
    <n v="874"/>
    <n v="0"/>
    <n v="16.169"/>
    <n v="0"/>
    <n v="721"/>
    <n v="0"/>
    <n v="14.347900000000001"/>
    <n v="0"/>
    <n v="1723"/>
    <n v="30.841699999999999"/>
    <n v="7996"/>
    <n v="175.91200000000001"/>
    <n v="2597"/>
    <n v="47.0107"/>
    <n v="8717"/>
    <n v="190.25990000000002"/>
    <n v="0"/>
    <n v="47.0107"/>
    <n v="190.25990000000002"/>
    <n v="143.24920000000003"/>
    <e v="#N/A"/>
    <n v="2008.3469717217374"/>
    <n v="2008.3469717217374"/>
    <n v="2008.3469717217374"/>
    <n v="145939.87994511292"/>
    <e v="#N/A"/>
  </r>
  <r>
    <s v="Portobello Medical CentreWest-Hill HealthWest LondonY00200Nov8"/>
    <x v="199"/>
    <x v="43"/>
    <x v="6"/>
    <x v="200"/>
    <s v="Y00200"/>
    <x v="9"/>
    <n v="8"/>
    <n v="4462.9932704927496"/>
    <n v="790"/>
    <n v="0"/>
    <n v="15.721"/>
    <n v="0"/>
    <m/>
    <m/>
    <m/>
    <m/>
    <n v="16979"/>
    <n v="303.92410000000001"/>
    <m/>
    <m/>
    <n v="17769"/>
    <n v="319.64510000000001"/>
    <m/>
    <m/>
    <n v="0"/>
    <n v="319.64510000000001"/>
    <e v="#N/A"/>
    <e v="#N/A"/>
    <e v="#N/A"/>
    <n v="2008.3469717217374"/>
    <n v="2008.3469717217374"/>
    <n v="2008.3469717217374"/>
    <n v="145939.87994511292"/>
    <e v="#N/A"/>
  </r>
  <r>
    <s v="Portobello Medical CentreWest-Hill HealthWest LondonY00200Oct7"/>
    <x v="199"/>
    <x v="43"/>
    <x v="6"/>
    <x v="200"/>
    <s v="Y00200"/>
    <x v="10"/>
    <n v="7"/>
    <n v="4462.9932704927496"/>
    <n v="872"/>
    <n v="0"/>
    <n v="17.352800000000002"/>
    <n v="0"/>
    <n v="0"/>
    <n v="3"/>
    <n v="0"/>
    <n v="6.7500000000000004E-2"/>
    <n v="6240"/>
    <n v="111.696"/>
    <n v="23960"/>
    <n v="527.12"/>
    <n v="7112"/>
    <n v="129.0488"/>
    <n v="23963"/>
    <n v="527.1875"/>
    <n v="0"/>
    <n v="129.0488"/>
    <n v="527.1875"/>
    <n v="398.13869999999997"/>
    <e v="#N/A"/>
    <n v="2008.3469717217374"/>
    <n v="2008.3469717217374"/>
    <n v="2008.3469717217374"/>
    <n v="145939.87994511292"/>
    <e v="#N/A"/>
  </r>
  <r>
    <s v="Portobello Medical CentreWest-Hill HealthWest LondonY00200Sep6"/>
    <x v="199"/>
    <x v="43"/>
    <x v="6"/>
    <x v="200"/>
    <s v="Y00200"/>
    <x v="11"/>
    <n v="6"/>
    <n v="4462.9932704927496"/>
    <n v="755"/>
    <n v="0"/>
    <n v="15.024500000000002"/>
    <n v="0"/>
    <n v="690"/>
    <n v="0"/>
    <n v="15.524999999999999"/>
    <n v="0"/>
    <n v="7906"/>
    <n v="141.51740000000001"/>
    <n v="8052"/>
    <n v="177.14400000000001"/>
    <n v="8661"/>
    <n v="156.5419"/>
    <n v="8742"/>
    <n v="192.66900000000001"/>
    <n v="0"/>
    <n v="156.5419"/>
    <n v="192.66900000000001"/>
    <n v="36.127100000000013"/>
    <e v="#N/A"/>
    <n v="2008.3469717217374"/>
    <n v="2008.3469717217374"/>
    <n v="2008.3469717217374"/>
    <n v="145939.87994511292"/>
    <e v="#N/A"/>
  </r>
  <r>
    <s v="PREMIER MEDICAL CENTREK&amp;W WestBrentE84003Apr1"/>
    <x v="200"/>
    <x v="6"/>
    <x v="3"/>
    <x v="201"/>
    <s v="E84003"/>
    <x v="0"/>
    <n v="1"/>
    <n v="12621.135251624901"/>
    <n v="113931"/>
    <n v="16650"/>
    <n v="2107.7235000000001"/>
    <n v="308.02499999999998"/>
    <n v="20634"/>
    <n v="8762"/>
    <n v="410.61660000000001"/>
    <n v="174.3638"/>
    <n v="0"/>
    <n v="0"/>
    <n v="0"/>
    <n v="0"/>
    <n v="130581"/>
    <n v="2415.7485000000001"/>
    <n v="29396"/>
    <n v="584.98040000000003"/>
    <n v="0"/>
    <n v="2415.7485000000001"/>
    <n v="584.98040000000003"/>
    <n v="-1830.7681000000002"/>
    <n v="584.98040000000003"/>
    <n v="5679.5108632312058"/>
    <n v="5679.5108632312058"/>
    <n v="5679.5108632312058"/>
    <n v="412711.12272813427"/>
    <n v="0"/>
  </r>
  <r>
    <s v="PREMIER MEDICAL CENTREK&amp;W WestBrentE84003Aug5"/>
    <x v="200"/>
    <x v="6"/>
    <x v="3"/>
    <x v="201"/>
    <s v="E84003"/>
    <x v="1"/>
    <n v="5"/>
    <n v="12621.135251624901"/>
    <n v="7711"/>
    <n v="65"/>
    <n v="142.65349999999998"/>
    <n v="1.2024999999999999"/>
    <n v="31646"/>
    <n v="8162"/>
    <n v="629.75540000000001"/>
    <n v="162.4238"/>
    <n v="0"/>
    <n v="0"/>
    <n v="0"/>
    <n v="0"/>
    <n v="7776"/>
    <n v="143.85599999999997"/>
    <n v="39808"/>
    <n v="792.17920000000004"/>
    <n v="0"/>
    <n v="143.85599999999997"/>
    <n v="792.17920000000004"/>
    <n v="648.32320000000004"/>
    <n v="1377.1596"/>
    <n v="5679.5108632312058"/>
    <n v="5679.5108632312058"/>
    <n v="5679.5108632312058"/>
    <n v="412711.12272813427"/>
    <n v="0"/>
  </r>
  <r>
    <s v="PREMIER MEDICAL CENTREK&amp;W WestBrentE84003Dec9"/>
    <x v="200"/>
    <x v="6"/>
    <x v="3"/>
    <x v="201"/>
    <s v="E84003"/>
    <x v="2"/>
    <n v="9"/>
    <n v="12621.135251624901"/>
    <n v="15932"/>
    <n v="7647"/>
    <n v="317.04680000000002"/>
    <n v="152.17530000000002"/>
    <m/>
    <m/>
    <m/>
    <m/>
    <n v="0"/>
    <n v="0"/>
    <m/>
    <m/>
    <n v="23579"/>
    <n v="469.22210000000007"/>
    <m/>
    <m/>
    <n v="0"/>
    <n v="469.22210000000007"/>
    <e v="#N/A"/>
    <e v="#N/A"/>
    <e v="#N/A"/>
    <n v="5679.5108632312058"/>
    <n v="5679.5108632312058"/>
    <n v="5679.5108632312058"/>
    <n v="412711.12272813427"/>
    <e v="#N/A"/>
  </r>
  <r>
    <s v="PREMIER MEDICAL CENTREK&amp;W WestBrentE84003Feb11"/>
    <x v="200"/>
    <x v="6"/>
    <x v="3"/>
    <x v="201"/>
    <s v="E84003"/>
    <x v="3"/>
    <n v="11"/>
    <n v="12621.135251624901"/>
    <n v="16410"/>
    <n v="1796"/>
    <n v="326.55900000000003"/>
    <n v="35.740400000000001"/>
    <m/>
    <m/>
    <m/>
    <m/>
    <n v="0"/>
    <n v="0"/>
    <m/>
    <m/>
    <n v="18206"/>
    <n v="362.29940000000005"/>
    <m/>
    <m/>
    <n v="0"/>
    <n v="362.29940000000005"/>
    <e v="#N/A"/>
    <e v="#N/A"/>
    <e v="#N/A"/>
    <n v="5679.5108632312058"/>
    <n v="5679.5108632312058"/>
    <n v="5679.5108632312058"/>
    <n v="412711.12272813427"/>
    <e v="#N/A"/>
  </r>
  <r>
    <s v="PREMIER MEDICAL CENTREK&amp;W WestBrentE84003Jan10"/>
    <x v="200"/>
    <x v="6"/>
    <x v="3"/>
    <x v="201"/>
    <s v="E84003"/>
    <x v="4"/>
    <n v="10"/>
    <n v="12621.135251624901"/>
    <n v="29353"/>
    <n v="890"/>
    <n v="584.12470000000008"/>
    <n v="17.711000000000002"/>
    <m/>
    <m/>
    <m/>
    <m/>
    <n v="0"/>
    <n v="0"/>
    <m/>
    <m/>
    <n v="30243"/>
    <n v="601.83570000000009"/>
    <m/>
    <m/>
    <n v="0"/>
    <n v="601.83570000000009"/>
    <e v="#N/A"/>
    <e v="#N/A"/>
    <e v="#N/A"/>
    <n v="5679.5108632312058"/>
    <n v="5679.5108632312058"/>
    <n v="5679.5108632312058"/>
    <n v="412711.12272813427"/>
    <e v="#N/A"/>
  </r>
  <r>
    <s v="PREMIER MEDICAL CENTREK&amp;W WestBrentE84003Jul4"/>
    <x v="200"/>
    <x v="6"/>
    <x v="3"/>
    <x v="201"/>
    <s v="E84003"/>
    <x v="5"/>
    <n v="4"/>
    <n v="12621.135251624901"/>
    <n v="7259"/>
    <n v="179"/>
    <n v="134.29149999999998"/>
    <n v="3.3114999999999997"/>
    <n v="21465"/>
    <n v="2534"/>
    <n v="427.15350000000001"/>
    <n v="50.426600000000001"/>
    <n v="0"/>
    <n v="0"/>
    <n v="0"/>
    <n v="0"/>
    <n v="7438"/>
    <n v="137.60299999999998"/>
    <n v="23999"/>
    <n v="477.58010000000002"/>
    <n v="0"/>
    <n v="137.60299999999998"/>
    <n v="477.58010000000002"/>
    <n v="339.97710000000006"/>
    <e v="#N/A"/>
    <n v="5679.5108632312058"/>
    <n v="5679.5108632312058"/>
    <n v="5679.5108632312058"/>
    <n v="412711.12272813427"/>
    <e v="#N/A"/>
  </r>
  <r>
    <s v="PREMIER MEDICAL CENTREK&amp;W WestBrentE84003Jun3"/>
    <x v="200"/>
    <x v="6"/>
    <x v="3"/>
    <x v="201"/>
    <s v="E84003"/>
    <x v="6"/>
    <n v="3"/>
    <n v="12621.135251624901"/>
    <n v="9118"/>
    <n v="130"/>
    <n v="168.68299999999999"/>
    <n v="2.4049999999999998"/>
    <n v="19246"/>
    <n v="3031"/>
    <n v="382.99540000000002"/>
    <n v="60.316900000000004"/>
    <n v="25"/>
    <n v="0.44750000000000001"/>
    <n v="0"/>
    <n v="0"/>
    <n v="9273"/>
    <n v="171.53549999999998"/>
    <n v="22277"/>
    <n v="443.31230000000005"/>
    <n v="0"/>
    <n v="171.53549999999998"/>
    <n v="443.31230000000005"/>
    <n v="271.77680000000009"/>
    <e v="#N/A"/>
    <n v="5679.5108632312058"/>
    <n v="5679.5108632312058"/>
    <n v="5679.5108632312058"/>
    <n v="412711.12272813427"/>
    <e v="#N/A"/>
  </r>
  <r>
    <s v="PREMIER MEDICAL CENTREK&amp;W WestBrentE84003Mar12"/>
    <x v="200"/>
    <x v="6"/>
    <x v="3"/>
    <x v="201"/>
    <s v="E84003"/>
    <x v="7"/>
    <n v="12"/>
    <n v="12621.135251624901"/>
    <n v="21634"/>
    <n v="12373"/>
    <n v="430.51660000000004"/>
    <n v="246.2227"/>
    <m/>
    <m/>
    <m/>
    <m/>
    <n v="0"/>
    <n v="0"/>
    <m/>
    <m/>
    <n v="34007"/>
    <n v="676.73930000000007"/>
    <m/>
    <m/>
    <n v="0"/>
    <n v="676.73930000000007"/>
    <e v="#N/A"/>
    <e v="#N/A"/>
    <e v="#N/A"/>
    <n v="5679.5108632312058"/>
    <n v="5679.5108632312058"/>
    <n v="5679.5108632312058"/>
    <n v="412711.12272813427"/>
    <e v="#N/A"/>
  </r>
  <r>
    <s v="PREMIER MEDICAL CENTREK&amp;W WestBrentE84003May2"/>
    <x v="200"/>
    <x v="6"/>
    <x v="3"/>
    <x v="201"/>
    <s v="E84003"/>
    <x v="8"/>
    <n v="2"/>
    <n v="12621.135251624901"/>
    <n v="30589"/>
    <n v="18517"/>
    <n v="565.89649999999995"/>
    <n v="342.56450000000001"/>
    <n v="22173"/>
    <n v="1440"/>
    <n v="441.24270000000001"/>
    <n v="28.656000000000002"/>
    <n v="0"/>
    <n v="0"/>
    <n v="0"/>
    <n v="0"/>
    <n v="49106"/>
    <n v="908.46100000000001"/>
    <n v="23613"/>
    <n v="469.89870000000002"/>
    <n v="0"/>
    <n v="908.46100000000001"/>
    <n v="469.89870000000002"/>
    <n v="-438.56229999999999"/>
    <e v="#N/A"/>
    <n v="5679.5108632312058"/>
    <n v="5679.5108632312058"/>
    <n v="5679.5108632312058"/>
    <n v="412711.12272813427"/>
    <e v="#N/A"/>
  </r>
  <r>
    <s v="PREMIER MEDICAL CENTREK&amp;W WestBrentE84003Nov8"/>
    <x v="200"/>
    <x v="6"/>
    <x v="3"/>
    <x v="201"/>
    <s v="E84003"/>
    <x v="9"/>
    <n v="8"/>
    <n v="12621.135251624901"/>
    <n v="33240"/>
    <n v="4267"/>
    <n v="661.476"/>
    <n v="84.913300000000007"/>
    <m/>
    <m/>
    <m/>
    <m/>
    <n v="0"/>
    <n v="0"/>
    <m/>
    <m/>
    <n v="37507"/>
    <n v="746.38930000000005"/>
    <m/>
    <m/>
    <n v="0"/>
    <n v="746.38930000000005"/>
    <e v="#N/A"/>
    <e v="#N/A"/>
    <e v="#N/A"/>
    <n v="5679.5108632312058"/>
    <n v="5679.5108632312058"/>
    <n v="5679.5108632312058"/>
    <n v="412711.12272813427"/>
    <e v="#N/A"/>
  </r>
  <r>
    <s v="PREMIER MEDICAL CENTREK&amp;W WestBrentE84003Oct7"/>
    <x v="200"/>
    <x v="6"/>
    <x v="3"/>
    <x v="201"/>
    <s v="E84003"/>
    <x v="10"/>
    <n v="7"/>
    <n v="12621.135251624901"/>
    <n v="18487"/>
    <n v="3187"/>
    <n v="367.8913"/>
    <n v="63.421300000000002"/>
    <n v="0"/>
    <n v="29219"/>
    <n v="0"/>
    <n v="657.42750000000001"/>
    <n v="0"/>
    <n v="0"/>
    <n v="0"/>
    <n v="0"/>
    <n v="21674"/>
    <n v="431.31259999999997"/>
    <n v="29219"/>
    <n v="657.42750000000001"/>
    <n v="0"/>
    <n v="431.31259999999997"/>
    <n v="657.42750000000001"/>
    <n v="226.11490000000003"/>
    <e v="#N/A"/>
    <n v="5679.5108632312058"/>
    <n v="5679.5108632312058"/>
    <n v="5679.5108632312058"/>
    <n v="412711.12272813427"/>
    <e v="#N/A"/>
  </r>
  <r>
    <s v="PREMIER MEDICAL CENTREK&amp;W WestBrentE84003Sep6"/>
    <x v="200"/>
    <x v="6"/>
    <x v="3"/>
    <x v="201"/>
    <s v="E84003"/>
    <x v="11"/>
    <n v="6"/>
    <n v="12621.135251624901"/>
    <n v="10684"/>
    <n v="8834"/>
    <n v="212.61160000000001"/>
    <n v="175.79660000000001"/>
    <n v="27553"/>
    <n v="35823"/>
    <n v="619.9425"/>
    <n v="806.01749999999993"/>
    <n v="0"/>
    <n v="0"/>
    <n v="0"/>
    <n v="0"/>
    <n v="19518"/>
    <n v="388.40820000000002"/>
    <n v="63376"/>
    <n v="1425.96"/>
    <n v="0"/>
    <n v="388.40820000000002"/>
    <n v="1425.96"/>
    <n v="1037.5518"/>
    <e v="#N/A"/>
    <n v="5679.5108632312058"/>
    <n v="5679.5108632312058"/>
    <n v="5679.5108632312058"/>
    <n v="412711.12272813427"/>
    <e v="#N/A"/>
  </r>
  <r>
    <s v="Preston Hill SurgeryHarness NorthBrentE84030Apr1"/>
    <x v="201"/>
    <x v="27"/>
    <x v="3"/>
    <x v="202"/>
    <s v="E84030"/>
    <x v="0"/>
    <n v="1"/>
    <n v="3984.1946636344101"/>
    <n v="2990"/>
    <n v="1661"/>
    <n v="55.314999999999998"/>
    <n v="30.728499999999997"/>
    <n v="4095"/>
    <n v="113"/>
    <n v="81.490499999999997"/>
    <n v="2.2486999999999999"/>
    <n v="0"/>
    <n v="0"/>
    <n v="3772"/>
    <n v="82.983999999999995"/>
    <n v="4651"/>
    <n v="86.043499999999995"/>
    <n v="7980"/>
    <n v="166.72319999999999"/>
    <n v="0"/>
    <n v="86.043499999999995"/>
    <n v="166.72319999999999"/>
    <n v="80.679699999999997"/>
    <n v="166.72319999999999"/>
    <n v="1792.8875986354847"/>
    <n v="1792.8875986354847"/>
    <n v="1792.8875986354847"/>
    <n v="130283.16550084522"/>
    <n v="0"/>
  </r>
  <r>
    <s v="Preston Hill SurgeryHarness NorthBrentE84030Aug5"/>
    <x v="201"/>
    <x v="27"/>
    <x v="3"/>
    <x v="202"/>
    <s v="E84030"/>
    <x v="1"/>
    <n v="5"/>
    <n v="3984.1946636344101"/>
    <n v="4530"/>
    <n v="1486"/>
    <n v="83.804999999999993"/>
    <n v="27.491"/>
    <n v="14013"/>
    <n v="0"/>
    <n v="278.8587"/>
    <n v="0"/>
    <n v="4205"/>
    <n v="75.269499999999994"/>
    <n v="3835"/>
    <n v="84.37"/>
    <n v="10221"/>
    <n v="186.56549999999999"/>
    <n v="17848"/>
    <n v="363.2287"/>
    <n v="0"/>
    <n v="186.56549999999999"/>
    <n v="363.2287"/>
    <n v="176.66320000000002"/>
    <n v="529.95190000000002"/>
    <n v="1792.8875986354847"/>
    <n v="1792.8875986354847"/>
    <n v="1792.8875986354847"/>
    <n v="130283.16550084522"/>
    <n v="0"/>
  </r>
  <r>
    <s v="Preston Hill SurgeryHarness NorthBrentE84030Dec9"/>
    <x v="201"/>
    <x v="27"/>
    <x v="3"/>
    <x v="202"/>
    <s v="E84030"/>
    <x v="2"/>
    <n v="9"/>
    <n v="3984.1946636344101"/>
    <n v="2842"/>
    <n v="45"/>
    <n v="56.555800000000005"/>
    <n v="0.89550000000000007"/>
    <m/>
    <m/>
    <m/>
    <m/>
    <n v="2711"/>
    <n v="48.526899999999998"/>
    <m/>
    <m/>
    <n v="5598"/>
    <n v="105.9782"/>
    <m/>
    <m/>
    <n v="0"/>
    <n v="105.9782"/>
    <e v="#N/A"/>
    <e v="#N/A"/>
    <e v="#N/A"/>
    <n v="1792.8875986354847"/>
    <n v="1792.8875986354847"/>
    <n v="1792.8875986354847"/>
    <n v="130283.16550084522"/>
    <e v="#N/A"/>
  </r>
  <r>
    <s v="Preston Hill SurgeryHarness NorthBrentE84030Feb11"/>
    <x v="201"/>
    <x v="27"/>
    <x v="3"/>
    <x v="202"/>
    <s v="E84030"/>
    <x v="3"/>
    <n v="11"/>
    <n v="3984.1946636344101"/>
    <n v="4487"/>
    <n v="354"/>
    <n v="89.291300000000007"/>
    <n v="7.0446"/>
    <m/>
    <m/>
    <m/>
    <m/>
    <n v="3416"/>
    <n v="61.1464"/>
    <m/>
    <m/>
    <n v="8257"/>
    <n v="157.48230000000001"/>
    <m/>
    <m/>
    <n v="0"/>
    <n v="157.48230000000001"/>
    <e v="#N/A"/>
    <e v="#N/A"/>
    <e v="#N/A"/>
    <n v="1792.8875986354847"/>
    <n v="1792.8875986354847"/>
    <n v="1792.8875986354847"/>
    <n v="130283.16550084522"/>
    <e v="#N/A"/>
  </r>
  <r>
    <s v="Preston Hill SurgeryHarness NorthBrentE84030Jan10"/>
    <x v="201"/>
    <x v="27"/>
    <x v="3"/>
    <x v="202"/>
    <s v="E84030"/>
    <x v="4"/>
    <n v="10"/>
    <n v="3984.1946636344101"/>
    <n v="3987"/>
    <n v="629"/>
    <n v="79.341300000000004"/>
    <n v="12.517100000000001"/>
    <m/>
    <m/>
    <m/>
    <m/>
    <n v="3811"/>
    <n v="68.216899999999995"/>
    <m/>
    <m/>
    <n v="8427"/>
    <n v="160.0753"/>
    <m/>
    <m/>
    <n v="0"/>
    <n v="160.0753"/>
    <e v="#N/A"/>
    <e v="#N/A"/>
    <e v="#N/A"/>
    <n v="1792.8875986354847"/>
    <n v="1792.8875986354847"/>
    <n v="1792.8875986354847"/>
    <n v="130283.16550084522"/>
    <e v="#N/A"/>
  </r>
  <r>
    <s v="Preston Hill SurgeryHarness NorthBrentE84030Jul4"/>
    <x v="201"/>
    <x v="27"/>
    <x v="3"/>
    <x v="202"/>
    <s v="E84030"/>
    <x v="5"/>
    <n v="4"/>
    <n v="3984.1946636344101"/>
    <n v="2383"/>
    <n v="4"/>
    <n v="44.085499999999996"/>
    <n v="7.3999999999999996E-2"/>
    <n v="4781"/>
    <n v="52"/>
    <n v="95.141900000000007"/>
    <n v="1.0348000000000002"/>
    <n v="3449"/>
    <n v="61.737099999999998"/>
    <n v="4392"/>
    <n v="96.623999999999995"/>
    <n v="5836"/>
    <n v="105.89659999999999"/>
    <n v="9225"/>
    <n v="192.80070000000001"/>
    <n v="0"/>
    <n v="105.89659999999999"/>
    <n v="192.80070000000001"/>
    <n v="86.904100000000014"/>
    <e v="#N/A"/>
    <n v="1792.8875986354847"/>
    <n v="1792.8875986354847"/>
    <n v="1792.8875986354847"/>
    <n v="130283.16550084522"/>
    <e v="#N/A"/>
  </r>
  <r>
    <s v="Preston Hill SurgeryHarness NorthBrentE84030Jun3"/>
    <x v="201"/>
    <x v="27"/>
    <x v="3"/>
    <x v="202"/>
    <s v="E84030"/>
    <x v="6"/>
    <n v="3"/>
    <n v="3984.1946636344101"/>
    <n v="2755"/>
    <n v="107"/>
    <n v="50.967499999999994"/>
    <n v="1.9794999999999998"/>
    <n v="4267"/>
    <n v="34"/>
    <n v="84.913300000000007"/>
    <n v="0.67660000000000009"/>
    <n v="3264"/>
    <n v="58.425600000000003"/>
    <n v="2835"/>
    <n v="62.37"/>
    <n v="6126"/>
    <n v="111.37260000000001"/>
    <n v="7136"/>
    <n v="147.9599"/>
    <n v="0"/>
    <n v="111.37260000000001"/>
    <n v="147.9599"/>
    <n v="36.587299999999999"/>
    <e v="#N/A"/>
    <n v="1792.8875986354847"/>
    <n v="1792.8875986354847"/>
    <n v="1792.8875986354847"/>
    <n v="130283.16550084522"/>
    <e v="#N/A"/>
  </r>
  <r>
    <s v="Preston Hill SurgeryHarness NorthBrentE84030Mar12"/>
    <x v="201"/>
    <x v="27"/>
    <x v="3"/>
    <x v="202"/>
    <s v="E84030"/>
    <x v="7"/>
    <n v="12"/>
    <n v="3984.1946636344101"/>
    <n v="4312"/>
    <n v="759"/>
    <n v="85.808800000000005"/>
    <n v="15.104100000000001"/>
    <m/>
    <m/>
    <m/>
    <m/>
    <n v="3666"/>
    <n v="65.621399999999994"/>
    <m/>
    <m/>
    <n v="8737"/>
    <n v="166.5343"/>
    <m/>
    <m/>
    <n v="0"/>
    <n v="166.5343"/>
    <e v="#N/A"/>
    <e v="#N/A"/>
    <e v="#N/A"/>
    <n v="1792.8875986354847"/>
    <n v="1792.8875986354847"/>
    <n v="1792.8875986354847"/>
    <n v="130283.16550084522"/>
    <e v="#N/A"/>
  </r>
  <r>
    <s v="Preston Hill SurgeryHarness NorthBrentE84030May2"/>
    <x v="201"/>
    <x v="27"/>
    <x v="3"/>
    <x v="202"/>
    <s v="E84030"/>
    <x v="8"/>
    <n v="2"/>
    <n v="3984.1946636344101"/>
    <n v="3856"/>
    <n v="10"/>
    <n v="71.335999999999999"/>
    <n v="0.185"/>
    <n v="2945"/>
    <n v="60"/>
    <n v="58.605500000000006"/>
    <n v="1.194"/>
    <n v="1500"/>
    <n v="26.85"/>
    <n v="1657"/>
    <n v="36.454000000000001"/>
    <n v="5366"/>
    <n v="98.371000000000009"/>
    <n v="4662"/>
    <n v="96.253500000000003"/>
    <n v="0"/>
    <n v="98.371000000000009"/>
    <n v="96.253500000000003"/>
    <n v="-2.1175000000000068"/>
    <e v="#N/A"/>
    <n v="1792.8875986354847"/>
    <n v="1792.8875986354847"/>
    <n v="1792.8875986354847"/>
    <n v="130283.16550084522"/>
    <e v="#N/A"/>
  </r>
  <r>
    <s v="Preston Hill SurgeryHarness NorthBrentE84030Nov8"/>
    <x v="201"/>
    <x v="27"/>
    <x v="3"/>
    <x v="202"/>
    <s v="E84030"/>
    <x v="9"/>
    <n v="8"/>
    <n v="3984.1946636344101"/>
    <n v="2978"/>
    <n v="296"/>
    <n v="59.2622"/>
    <n v="5.8904000000000005"/>
    <m/>
    <m/>
    <m/>
    <m/>
    <n v="3177"/>
    <n v="56.868299999999998"/>
    <m/>
    <m/>
    <n v="6451"/>
    <n v="122.02090000000001"/>
    <m/>
    <m/>
    <n v="0"/>
    <n v="122.02090000000001"/>
    <e v="#N/A"/>
    <e v="#N/A"/>
    <e v="#N/A"/>
    <n v="1792.8875986354847"/>
    <n v="1792.8875986354847"/>
    <n v="1792.8875986354847"/>
    <n v="130283.16550084522"/>
    <e v="#N/A"/>
  </r>
  <r>
    <s v="Preston Hill SurgeryHarness NorthBrentE84030Oct7"/>
    <x v="201"/>
    <x v="27"/>
    <x v="3"/>
    <x v="202"/>
    <s v="E84030"/>
    <x v="10"/>
    <n v="7"/>
    <n v="3984.1946636344101"/>
    <n v="15913"/>
    <n v="1490"/>
    <n v="316.6687"/>
    <n v="29.651"/>
    <n v="0"/>
    <n v="3750"/>
    <n v="0"/>
    <n v="84.375"/>
    <n v="4254"/>
    <n v="76.146600000000007"/>
    <n v="4872"/>
    <n v="107.184"/>
    <n v="21657"/>
    <n v="422.46630000000005"/>
    <n v="8622"/>
    <n v="191.559"/>
    <n v="0"/>
    <n v="422.46630000000005"/>
    <n v="191.559"/>
    <n v="-230.90730000000005"/>
    <e v="#N/A"/>
    <n v="1792.8875986354847"/>
    <n v="1792.8875986354847"/>
    <n v="1792.8875986354847"/>
    <n v="130283.16550084522"/>
    <e v="#N/A"/>
  </r>
  <r>
    <s v="Preston Hill SurgeryHarness NorthBrentE84030Sep6"/>
    <x v="201"/>
    <x v="27"/>
    <x v="3"/>
    <x v="202"/>
    <s v="E84030"/>
    <x v="11"/>
    <n v="6"/>
    <n v="3984.1946636344101"/>
    <n v="9609"/>
    <n v="4178"/>
    <n v="191.2191"/>
    <n v="83.142200000000003"/>
    <n v="8485"/>
    <n v="2059"/>
    <n v="190.91249999999999"/>
    <n v="46.327500000000001"/>
    <n v="4196"/>
    <n v="75.108400000000003"/>
    <n v="4056"/>
    <n v="89.231999999999999"/>
    <n v="17983"/>
    <n v="349.46970000000005"/>
    <n v="14600"/>
    <n v="326.47199999999998"/>
    <n v="0"/>
    <n v="349.46970000000005"/>
    <n v="326.47199999999998"/>
    <n v="-22.997700000000066"/>
    <e v="#N/A"/>
    <n v="1792.8875986354847"/>
    <n v="1792.8875986354847"/>
    <n v="1792.8875986354847"/>
    <n v="130283.16550084522"/>
    <e v="#N/A"/>
  </r>
  <r>
    <s v="PRESTON MEDICAL CENTREHarness NorthBrentE84678Apr1"/>
    <x v="202"/>
    <x v="27"/>
    <x v="3"/>
    <x v="203"/>
    <s v="E84678"/>
    <x v="0"/>
    <n v="1"/>
    <n v="4271.7758954057999"/>
    <n v="41"/>
    <n v="832"/>
    <n v="0.75849999999999995"/>
    <n v="15.391999999999999"/>
    <n v="101"/>
    <n v="0"/>
    <n v="2.0099"/>
    <n v="0"/>
    <n v="0"/>
    <n v="0"/>
    <n v="0"/>
    <n v="0"/>
    <n v="873"/>
    <n v="16.150500000000001"/>
    <n v="101"/>
    <n v="2.0099"/>
    <n v="0"/>
    <n v="16.150500000000001"/>
    <n v="2.0099"/>
    <n v="-14.140600000000001"/>
    <n v="2.0099"/>
    <n v="1922.29915293261"/>
    <n v="1922.29915293261"/>
    <n v="1922.29915293261"/>
    <n v="139687.07177976967"/>
    <n v="0"/>
  </r>
  <r>
    <s v="PRESTON MEDICAL CENTREHarness NorthBrentE84678Aug5"/>
    <x v="202"/>
    <x v="27"/>
    <x v="3"/>
    <x v="203"/>
    <s v="E84678"/>
    <x v="1"/>
    <n v="5"/>
    <n v="4271.7758954057999"/>
    <n v="349"/>
    <n v="0"/>
    <n v="6.4564999999999992"/>
    <n v="0"/>
    <n v="104"/>
    <n v="0"/>
    <n v="2.0696000000000003"/>
    <n v="0"/>
    <n v="0"/>
    <n v="0"/>
    <n v="0"/>
    <n v="0"/>
    <n v="349"/>
    <n v="6.4564999999999992"/>
    <n v="104"/>
    <n v="2.0696000000000003"/>
    <n v="0"/>
    <n v="6.4564999999999992"/>
    <n v="2.0696000000000003"/>
    <n v="-4.3868999999999989"/>
    <n v="4.0795000000000003"/>
    <n v="1922.29915293261"/>
    <n v="1922.29915293261"/>
    <n v="1922.29915293261"/>
    <n v="139687.07177976967"/>
    <n v="0"/>
  </r>
  <r>
    <s v="PRESTON MEDICAL CENTREHarness NorthBrentE84678Dec9"/>
    <x v="202"/>
    <x v="27"/>
    <x v="3"/>
    <x v="203"/>
    <s v="E84678"/>
    <x v="2"/>
    <n v="9"/>
    <n v="4271.7758954057999"/>
    <n v="176"/>
    <n v="0"/>
    <n v="3.5024000000000002"/>
    <n v="0"/>
    <m/>
    <m/>
    <m/>
    <m/>
    <n v="0"/>
    <n v="0"/>
    <m/>
    <m/>
    <n v="176"/>
    <n v="3.5024000000000002"/>
    <m/>
    <m/>
    <n v="0"/>
    <n v="3.5024000000000002"/>
    <e v="#N/A"/>
    <e v="#N/A"/>
    <e v="#N/A"/>
    <n v="1922.29915293261"/>
    <n v="1922.29915293261"/>
    <n v="1922.29915293261"/>
    <n v="139687.07177976967"/>
    <e v="#N/A"/>
  </r>
  <r>
    <s v="PRESTON MEDICAL CENTREHarness NorthBrentE84678Feb11"/>
    <x v="202"/>
    <x v="27"/>
    <x v="3"/>
    <x v="203"/>
    <s v="E84678"/>
    <x v="3"/>
    <n v="11"/>
    <n v="4271.7758954057999"/>
    <n v="143"/>
    <n v="0"/>
    <n v="2.8457000000000003"/>
    <n v="0"/>
    <m/>
    <m/>
    <m/>
    <m/>
    <n v="0"/>
    <n v="0"/>
    <m/>
    <m/>
    <n v="143"/>
    <n v="2.8457000000000003"/>
    <m/>
    <m/>
    <n v="0"/>
    <n v="2.8457000000000003"/>
    <e v="#N/A"/>
    <e v="#N/A"/>
    <e v="#N/A"/>
    <n v="1922.29915293261"/>
    <n v="1922.29915293261"/>
    <n v="1922.29915293261"/>
    <n v="139687.07177976967"/>
    <e v="#N/A"/>
  </r>
  <r>
    <s v="PRESTON MEDICAL CENTREHarness NorthBrentE84678Jan10"/>
    <x v="202"/>
    <x v="27"/>
    <x v="3"/>
    <x v="203"/>
    <s v="E84678"/>
    <x v="4"/>
    <n v="10"/>
    <n v="4271.7758954057999"/>
    <n v="150"/>
    <n v="0"/>
    <n v="2.9850000000000003"/>
    <n v="0"/>
    <m/>
    <m/>
    <m/>
    <m/>
    <n v="0"/>
    <n v="0"/>
    <m/>
    <m/>
    <n v="150"/>
    <n v="2.9850000000000003"/>
    <m/>
    <m/>
    <n v="0"/>
    <n v="2.9850000000000003"/>
    <e v="#N/A"/>
    <e v="#N/A"/>
    <e v="#N/A"/>
    <n v="1922.29915293261"/>
    <n v="1922.29915293261"/>
    <n v="1922.29915293261"/>
    <n v="139687.07177976967"/>
    <e v="#N/A"/>
  </r>
  <r>
    <s v="PRESTON MEDICAL CENTREHarness NorthBrentE84678Jul4"/>
    <x v="202"/>
    <x v="27"/>
    <x v="3"/>
    <x v="203"/>
    <s v="E84678"/>
    <x v="5"/>
    <n v="4"/>
    <n v="4271.7758954057999"/>
    <n v="576"/>
    <n v="0"/>
    <n v="10.655999999999999"/>
    <n v="0"/>
    <n v="214"/>
    <n v="0"/>
    <n v="4.2586000000000004"/>
    <n v="0"/>
    <n v="0"/>
    <n v="0"/>
    <n v="0"/>
    <n v="0"/>
    <n v="576"/>
    <n v="10.655999999999999"/>
    <n v="214"/>
    <n v="4.2586000000000004"/>
    <n v="0"/>
    <n v="10.655999999999999"/>
    <n v="4.2586000000000004"/>
    <n v="-6.3973999999999984"/>
    <e v="#N/A"/>
    <n v="1922.29915293261"/>
    <n v="1922.29915293261"/>
    <n v="1922.29915293261"/>
    <n v="139687.07177976967"/>
    <e v="#N/A"/>
  </r>
  <r>
    <s v="PRESTON MEDICAL CENTREHarness NorthBrentE84678Jun3"/>
    <x v="202"/>
    <x v="27"/>
    <x v="3"/>
    <x v="203"/>
    <s v="E84678"/>
    <x v="6"/>
    <n v="3"/>
    <n v="4271.7758954057999"/>
    <n v="62"/>
    <n v="105"/>
    <n v="1.147"/>
    <n v="1.9424999999999999"/>
    <n v="196"/>
    <n v="0"/>
    <n v="3.9004000000000003"/>
    <n v="0"/>
    <n v="0"/>
    <n v="0"/>
    <n v="0"/>
    <n v="0"/>
    <n v="167"/>
    <n v="3.0895000000000001"/>
    <n v="196"/>
    <n v="3.9004000000000003"/>
    <n v="0"/>
    <n v="3.0895000000000001"/>
    <n v="3.9004000000000003"/>
    <n v="0.81090000000000018"/>
    <e v="#N/A"/>
    <n v="1922.29915293261"/>
    <n v="1922.29915293261"/>
    <n v="1922.29915293261"/>
    <n v="139687.07177976967"/>
    <e v="#N/A"/>
  </r>
  <r>
    <s v="PRESTON MEDICAL CENTREHarness NorthBrentE84678Mar12"/>
    <x v="202"/>
    <x v="27"/>
    <x v="3"/>
    <x v="203"/>
    <s v="E84678"/>
    <x v="7"/>
    <n v="12"/>
    <n v="4271.7758954057999"/>
    <n v="73"/>
    <n v="0"/>
    <n v="1.4527000000000001"/>
    <n v="0"/>
    <m/>
    <m/>
    <m/>
    <m/>
    <n v="0"/>
    <n v="0"/>
    <m/>
    <m/>
    <n v="73"/>
    <n v="1.4527000000000001"/>
    <m/>
    <m/>
    <n v="0"/>
    <n v="1.4527000000000001"/>
    <e v="#N/A"/>
    <e v="#N/A"/>
    <e v="#N/A"/>
    <n v="1922.29915293261"/>
    <n v="1922.29915293261"/>
    <n v="1922.29915293261"/>
    <n v="139687.07177976967"/>
    <e v="#N/A"/>
  </r>
  <r>
    <s v="PRESTON MEDICAL CENTREHarness NorthBrentE84678May2"/>
    <x v="202"/>
    <x v="27"/>
    <x v="3"/>
    <x v="203"/>
    <s v="E84678"/>
    <x v="8"/>
    <n v="2"/>
    <n v="4271.7758954057999"/>
    <n v="52"/>
    <n v="104"/>
    <n v="0.96199999999999997"/>
    <n v="1.9239999999999999"/>
    <n v="110"/>
    <n v="0"/>
    <n v="2.1890000000000001"/>
    <n v="0"/>
    <n v="0"/>
    <n v="0"/>
    <n v="0"/>
    <n v="0"/>
    <n v="156"/>
    <n v="2.8860000000000001"/>
    <n v="110"/>
    <n v="2.1890000000000001"/>
    <n v="0"/>
    <n v="2.8860000000000001"/>
    <n v="2.1890000000000001"/>
    <n v="-0.69700000000000006"/>
    <e v="#N/A"/>
    <n v="1922.29915293261"/>
    <n v="1922.29915293261"/>
    <n v="1922.29915293261"/>
    <n v="139687.07177976967"/>
    <e v="#N/A"/>
  </r>
  <r>
    <s v="PRESTON MEDICAL CENTREHarness NorthBrentE84678Nov8"/>
    <x v="202"/>
    <x v="27"/>
    <x v="3"/>
    <x v="203"/>
    <s v="E84678"/>
    <x v="9"/>
    <n v="8"/>
    <n v="4271.7758954057999"/>
    <n v="162"/>
    <n v="0"/>
    <n v="3.2238000000000002"/>
    <n v="0"/>
    <m/>
    <m/>
    <m/>
    <m/>
    <n v="0"/>
    <n v="0"/>
    <m/>
    <m/>
    <n v="162"/>
    <n v="3.2238000000000002"/>
    <m/>
    <m/>
    <n v="0"/>
    <n v="3.2238000000000002"/>
    <e v="#N/A"/>
    <e v="#N/A"/>
    <e v="#N/A"/>
    <n v="1922.29915293261"/>
    <n v="1922.29915293261"/>
    <n v="1922.29915293261"/>
    <n v="139687.07177976967"/>
    <e v="#N/A"/>
  </r>
  <r>
    <s v="PRESTON MEDICAL CENTREHarness NorthBrentE84678Oct7"/>
    <x v="202"/>
    <x v="27"/>
    <x v="3"/>
    <x v="203"/>
    <s v="E84678"/>
    <x v="10"/>
    <n v="7"/>
    <n v="4271.7758954057999"/>
    <n v="209"/>
    <n v="0"/>
    <n v="4.1591000000000005"/>
    <n v="0"/>
    <n v="0"/>
    <n v="0"/>
    <n v="0"/>
    <n v="0"/>
    <n v="0"/>
    <n v="0"/>
    <n v="0"/>
    <n v="0"/>
    <n v="209"/>
    <n v="4.1591000000000005"/>
    <n v="0"/>
    <n v="0"/>
    <n v="0"/>
    <n v="4.1591000000000005"/>
    <n v="0"/>
    <n v="-4.1591000000000005"/>
    <e v="#N/A"/>
    <n v="1922.29915293261"/>
    <n v="1922.29915293261"/>
    <n v="1922.29915293261"/>
    <n v="139687.07177976967"/>
    <e v="#N/A"/>
  </r>
  <r>
    <s v="PRESTON MEDICAL CENTREHarness NorthBrentE84678Sep6"/>
    <x v="202"/>
    <x v="27"/>
    <x v="3"/>
    <x v="203"/>
    <s v="E84678"/>
    <x v="11"/>
    <n v="6"/>
    <n v="4271.7758954057999"/>
    <n v="14741"/>
    <n v="123"/>
    <n v="293.34590000000003"/>
    <n v="2.4477000000000002"/>
    <n v="115"/>
    <n v="0"/>
    <n v="2.5874999999999999"/>
    <n v="0"/>
    <n v="0"/>
    <n v="0"/>
    <n v="0"/>
    <n v="0"/>
    <n v="14864"/>
    <n v="295.79360000000003"/>
    <n v="115"/>
    <n v="2.5874999999999999"/>
    <n v="0"/>
    <n v="295.79360000000003"/>
    <n v="2.5874999999999999"/>
    <n v="-293.20610000000005"/>
    <e v="#N/A"/>
    <n v="1922.29915293261"/>
    <n v="1922.29915293261"/>
    <n v="1922.29915293261"/>
    <n v="139687.07177976967"/>
    <e v="#N/A"/>
  </r>
  <r>
    <s v="PRESTON ROAD SURGERYK&amp;W CentralBrentE84620Apr1"/>
    <x v="203"/>
    <x v="24"/>
    <x v="3"/>
    <x v="204"/>
    <s v="E84620"/>
    <x v="0"/>
    <n v="1"/>
    <n v="5607.2852174443096"/>
    <n v="8010"/>
    <n v="0"/>
    <n v="148.185"/>
    <n v="0"/>
    <n v="7771"/>
    <n v="57"/>
    <n v="154.6429"/>
    <n v="1.1343000000000001"/>
    <n v="0"/>
    <n v="0"/>
    <n v="0"/>
    <n v="0"/>
    <n v="8010"/>
    <n v="148.185"/>
    <n v="7828"/>
    <n v="155.77719999999999"/>
    <n v="0"/>
    <n v="148.185"/>
    <n v="155.77719999999999"/>
    <n v="7.5921999999999912"/>
    <n v="155.77719999999999"/>
    <n v="2523.2783478499396"/>
    <n v="2523.2783478499396"/>
    <n v="2523.2783478499396"/>
    <n v="183358.22661042894"/>
    <n v="0"/>
  </r>
  <r>
    <s v="PRESTON ROAD SURGERYK&amp;W CentralBrentE84620Aug5"/>
    <x v="203"/>
    <x v="24"/>
    <x v="3"/>
    <x v="204"/>
    <s v="E84620"/>
    <x v="1"/>
    <n v="5"/>
    <n v="5607.2852174443096"/>
    <n v="11586"/>
    <n v="444"/>
    <n v="214.34099999999998"/>
    <n v="8.2140000000000004"/>
    <n v="7041"/>
    <n v="1497"/>
    <n v="140.11590000000001"/>
    <n v="29.790300000000002"/>
    <n v="0"/>
    <n v="0"/>
    <n v="0"/>
    <n v="0"/>
    <n v="12030"/>
    <n v="222.55499999999998"/>
    <n v="8538"/>
    <n v="169.90620000000001"/>
    <n v="0"/>
    <n v="222.55499999999998"/>
    <n v="169.90620000000001"/>
    <n v="-52.648799999999966"/>
    <n v="325.68340000000001"/>
    <n v="2523.2783478499396"/>
    <n v="2523.2783478499396"/>
    <n v="2523.2783478499396"/>
    <n v="183358.22661042894"/>
    <n v="0"/>
  </r>
  <r>
    <s v="PRESTON ROAD SURGERYK&amp;W CentralBrentE84620Dec9"/>
    <x v="203"/>
    <x v="24"/>
    <x v="3"/>
    <x v="204"/>
    <s v="E84620"/>
    <x v="2"/>
    <n v="9"/>
    <n v="5607.2852174443096"/>
    <n v="8651"/>
    <n v="787"/>
    <n v="172.1549"/>
    <n v="15.661300000000001"/>
    <m/>
    <m/>
    <m/>
    <m/>
    <n v="0"/>
    <n v="0"/>
    <m/>
    <m/>
    <n v="9438"/>
    <n v="187.81620000000001"/>
    <m/>
    <m/>
    <n v="0"/>
    <n v="187.81620000000001"/>
    <e v="#N/A"/>
    <e v="#N/A"/>
    <e v="#N/A"/>
    <n v="2523.2783478499396"/>
    <n v="2523.2783478499396"/>
    <n v="2523.2783478499396"/>
    <n v="183358.22661042894"/>
    <e v="#N/A"/>
  </r>
  <r>
    <s v="PRESTON ROAD SURGERYK&amp;W CentralBrentE84620Feb11"/>
    <x v="203"/>
    <x v="24"/>
    <x v="3"/>
    <x v="204"/>
    <s v="E84620"/>
    <x v="3"/>
    <n v="11"/>
    <n v="5607.2852174443096"/>
    <n v="7983"/>
    <n v="111"/>
    <n v="158.86170000000001"/>
    <n v="2.2089000000000003"/>
    <m/>
    <m/>
    <m/>
    <m/>
    <n v="0"/>
    <n v="0"/>
    <m/>
    <m/>
    <n v="8094"/>
    <n v="161.07060000000001"/>
    <m/>
    <m/>
    <n v="0"/>
    <n v="161.07060000000001"/>
    <e v="#N/A"/>
    <e v="#N/A"/>
    <e v="#N/A"/>
    <n v="2523.2783478499396"/>
    <n v="2523.2783478499396"/>
    <n v="2523.2783478499396"/>
    <n v="183358.22661042894"/>
    <e v="#N/A"/>
  </r>
  <r>
    <s v="PRESTON ROAD SURGERYK&amp;W CentralBrentE84620Jan10"/>
    <x v="203"/>
    <x v="24"/>
    <x v="3"/>
    <x v="204"/>
    <s v="E84620"/>
    <x v="4"/>
    <n v="10"/>
    <n v="5607.2852174443096"/>
    <n v="11951"/>
    <n v="373"/>
    <n v="237.82490000000001"/>
    <n v="7.4227000000000007"/>
    <m/>
    <m/>
    <m/>
    <m/>
    <n v="0"/>
    <n v="0"/>
    <m/>
    <m/>
    <n v="12324"/>
    <n v="245.24760000000001"/>
    <m/>
    <m/>
    <n v="0"/>
    <n v="245.24760000000001"/>
    <e v="#N/A"/>
    <e v="#N/A"/>
    <e v="#N/A"/>
    <n v="2523.2783478499396"/>
    <n v="2523.2783478499396"/>
    <n v="2523.2783478499396"/>
    <n v="183358.22661042894"/>
    <e v="#N/A"/>
  </r>
  <r>
    <s v="PRESTON ROAD SURGERYK&amp;W CentralBrentE84620Jul4"/>
    <x v="203"/>
    <x v="24"/>
    <x v="3"/>
    <x v="204"/>
    <s v="E84620"/>
    <x v="5"/>
    <n v="4"/>
    <n v="5607.2852174443096"/>
    <n v="5913"/>
    <n v="488"/>
    <n v="109.39049999999999"/>
    <n v="9.0279999999999987"/>
    <n v="7730"/>
    <n v="1042"/>
    <n v="153.827"/>
    <n v="20.735800000000001"/>
    <n v="0"/>
    <n v="0"/>
    <n v="0"/>
    <n v="0"/>
    <n v="6401"/>
    <n v="118.41849999999999"/>
    <n v="8772"/>
    <n v="174.56280000000001"/>
    <n v="0"/>
    <n v="118.41849999999999"/>
    <n v="174.56280000000001"/>
    <n v="56.144300000000015"/>
    <e v="#N/A"/>
    <n v="2523.2783478499396"/>
    <n v="2523.2783478499396"/>
    <n v="2523.2783478499396"/>
    <n v="183358.22661042894"/>
    <e v="#N/A"/>
  </r>
  <r>
    <s v="PRESTON ROAD SURGERYK&amp;W CentralBrentE84620Jun3"/>
    <x v="203"/>
    <x v="24"/>
    <x v="3"/>
    <x v="204"/>
    <s v="E84620"/>
    <x v="6"/>
    <n v="3"/>
    <n v="5607.2852174443096"/>
    <n v="7863"/>
    <n v="14"/>
    <n v="145.46549999999999"/>
    <n v="0.25900000000000001"/>
    <n v="8175"/>
    <n v="83"/>
    <n v="162.6825"/>
    <n v="1.6517000000000002"/>
    <n v="0"/>
    <n v="0"/>
    <n v="0"/>
    <n v="0"/>
    <n v="7877"/>
    <n v="145.72449999999998"/>
    <n v="8258"/>
    <n v="164.33420000000001"/>
    <n v="0"/>
    <n v="145.72449999999998"/>
    <n v="164.33420000000001"/>
    <n v="18.609700000000032"/>
    <e v="#N/A"/>
    <n v="2523.2783478499396"/>
    <n v="2523.2783478499396"/>
    <n v="2523.2783478499396"/>
    <n v="183358.22661042894"/>
    <e v="#N/A"/>
  </r>
  <r>
    <s v="PRESTON ROAD SURGERYK&amp;W CentralBrentE84620Mar12"/>
    <x v="203"/>
    <x v="24"/>
    <x v="3"/>
    <x v="204"/>
    <s v="E84620"/>
    <x v="7"/>
    <n v="12"/>
    <n v="5607.2852174443096"/>
    <n v="8138"/>
    <n v="1976"/>
    <n v="161.9462"/>
    <n v="39.322400000000002"/>
    <m/>
    <m/>
    <m/>
    <m/>
    <n v="0"/>
    <n v="0"/>
    <m/>
    <m/>
    <n v="10114"/>
    <n v="201.26859999999999"/>
    <m/>
    <m/>
    <n v="0"/>
    <n v="201.26859999999999"/>
    <e v="#N/A"/>
    <e v="#N/A"/>
    <e v="#N/A"/>
    <n v="2523.2783478499396"/>
    <n v="2523.2783478499396"/>
    <n v="2523.2783478499396"/>
    <n v="183358.22661042894"/>
    <e v="#N/A"/>
  </r>
  <r>
    <s v="PRESTON ROAD SURGERYK&amp;W CentralBrentE84620May2"/>
    <x v="203"/>
    <x v="24"/>
    <x v="3"/>
    <x v="204"/>
    <s v="E84620"/>
    <x v="8"/>
    <n v="2"/>
    <n v="5607.2852174443096"/>
    <n v="8272"/>
    <n v="19"/>
    <n v="153.03199999999998"/>
    <n v="0.35149999999999998"/>
    <n v="7157"/>
    <n v="0"/>
    <n v="142.42430000000002"/>
    <n v="0"/>
    <n v="0"/>
    <n v="0"/>
    <n v="0"/>
    <n v="0"/>
    <n v="8291"/>
    <n v="153.38349999999997"/>
    <n v="7157"/>
    <n v="142.42430000000002"/>
    <n v="0"/>
    <n v="153.38349999999997"/>
    <n v="142.42430000000002"/>
    <n v="-10.959199999999953"/>
    <e v="#N/A"/>
    <n v="2523.2783478499396"/>
    <n v="2523.2783478499396"/>
    <n v="2523.2783478499396"/>
    <n v="183358.22661042894"/>
    <e v="#N/A"/>
  </r>
  <r>
    <s v="PRESTON ROAD SURGERYK&amp;W CentralBrentE84620Nov8"/>
    <x v="203"/>
    <x v="24"/>
    <x v="3"/>
    <x v="204"/>
    <s v="E84620"/>
    <x v="9"/>
    <n v="8"/>
    <n v="5607.2852174443096"/>
    <n v="10255"/>
    <n v="102"/>
    <n v="204.0745"/>
    <n v="2.0298000000000003"/>
    <m/>
    <m/>
    <m/>
    <m/>
    <n v="0"/>
    <n v="0"/>
    <m/>
    <m/>
    <n v="10357"/>
    <n v="206.10429999999999"/>
    <m/>
    <m/>
    <n v="0"/>
    <n v="206.10429999999999"/>
    <e v="#N/A"/>
    <e v="#N/A"/>
    <e v="#N/A"/>
    <n v="2523.2783478499396"/>
    <n v="2523.2783478499396"/>
    <n v="2523.2783478499396"/>
    <n v="183358.22661042894"/>
    <e v="#N/A"/>
  </r>
  <r>
    <s v="PRESTON ROAD SURGERYK&amp;W CentralBrentE84620Oct7"/>
    <x v="203"/>
    <x v="24"/>
    <x v="3"/>
    <x v="204"/>
    <s v="E84620"/>
    <x v="10"/>
    <n v="7"/>
    <n v="5607.2852174443096"/>
    <n v="13372"/>
    <n v="1007"/>
    <n v="266.1028"/>
    <n v="20.039300000000001"/>
    <n v="0"/>
    <n v="5758"/>
    <n v="0"/>
    <n v="129.55500000000001"/>
    <n v="0"/>
    <n v="0"/>
    <n v="0"/>
    <n v="0"/>
    <n v="14379"/>
    <n v="286.14210000000003"/>
    <n v="5758"/>
    <n v="129.55500000000001"/>
    <n v="0"/>
    <n v="286.14210000000003"/>
    <n v="129.55500000000001"/>
    <n v="-156.58710000000002"/>
    <e v="#N/A"/>
    <n v="2523.2783478499396"/>
    <n v="2523.2783478499396"/>
    <n v="2523.2783478499396"/>
    <n v="183358.22661042894"/>
    <e v="#N/A"/>
  </r>
  <r>
    <s v="PRESTON ROAD SURGERYK&amp;W CentralBrentE84620Sep6"/>
    <x v="203"/>
    <x v="24"/>
    <x v="3"/>
    <x v="204"/>
    <s v="E84620"/>
    <x v="11"/>
    <n v="6"/>
    <n v="5607.2852174443096"/>
    <n v="14673"/>
    <n v="2671"/>
    <n v="291.99270000000001"/>
    <n v="53.152900000000002"/>
    <n v="7316"/>
    <n v="386"/>
    <n v="164.60999999999999"/>
    <n v="8.6850000000000005"/>
    <n v="0"/>
    <n v="0"/>
    <n v="0"/>
    <n v="0"/>
    <n v="17344"/>
    <n v="345.1456"/>
    <n v="7702"/>
    <n v="173.29499999999999"/>
    <n v="0"/>
    <n v="345.1456"/>
    <n v="173.29499999999999"/>
    <n v="-171.85060000000001"/>
    <e v="#N/A"/>
    <n v="2523.2783478499396"/>
    <n v="2523.2783478499396"/>
    <n v="2523.2783478499396"/>
    <n v="183358.22661042894"/>
    <e v="#N/A"/>
  </r>
  <r>
    <s v="QUEENS PARK HEALTH CENTREInclusive HealthWest LondonE87755Apr1"/>
    <x v="204"/>
    <x v="10"/>
    <x v="6"/>
    <x v="205"/>
    <s v="E87755"/>
    <x v="0"/>
    <n v="1"/>
    <n v="3516.4630386208501"/>
    <n v="7979"/>
    <n v="14"/>
    <n v="147.61150000000001"/>
    <n v="0.25900000000000001"/>
    <n v="1102"/>
    <n v="133"/>
    <n v="21.9298"/>
    <n v="2.6467000000000001"/>
    <n v="2362"/>
    <n v="42.279800000000002"/>
    <n v="2145"/>
    <n v="47.19"/>
    <n v="10355"/>
    <n v="190.15029999999999"/>
    <n v="3380"/>
    <n v="71.766499999999994"/>
    <n v="0"/>
    <n v="190.15029999999999"/>
    <n v="71.766499999999994"/>
    <n v="-118.38379999999999"/>
    <n v="71.766499999999994"/>
    <n v="1582.4083673793825"/>
    <n v="1582.4083673793825"/>
    <n v="1582.4083673793825"/>
    <n v="114988.3413629018"/>
    <n v="0"/>
  </r>
  <r>
    <s v="QUEENS PARK HEALTH CENTREInclusive HealthWest LondonE87755Aug5"/>
    <x v="204"/>
    <x v="10"/>
    <x v="6"/>
    <x v="205"/>
    <s v="E87755"/>
    <x v="1"/>
    <n v="5"/>
    <n v="3516.4630386208501"/>
    <n v="2127"/>
    <n v="2"/>
    <n v="39.349499999999999"/>
    <n v="3.6999999999999998E-2"/>
    <n v="1269"/>
    <n v="174"/>
    <n v="25.2531"/>
    <n v="3.4626000000000001"/>
    <n v="1978"/>
    <n v="35.406199999999998"/>
    <n v="2365"/>
    <n v="52.03"/>
    <n v="4107"/>
    <n v="74.792699999999996"/>
    <n v="3808"/>
    <n v="80.745699999999999"/>
    <n v="0"/>
    <n v="74.792699999999996"/>
    <n v="80.745699999999999"/>
    <n v="5.953000000000003"/>
    <n v="152.51220000000001"/>
    <n v="1582.4083673793825"/>
    <n v="1582.4083673793825"/>
    <n v="1582.4083673793825"/>
    <n v="114988.3413629018"/>
    <n v="0"/>
  </r>
  <r>
    <s v="QUEENS PARK HEALTH CENTREInclusive HealthWest LondonE87755Dec9"/>
    <x v="204"/>
    <x v="10"/>
    <x v="6"/>
    <x v="205"/>
    <s v="E87755"/>
    <x v="2"/>
    <n v="9"/>
    <n v="3516.4630386208501"/>
    <n v="819"/>
    <n v="0"/>
    <n v="16.298100000000002"/>
    <n v="0"/>
    <m/>
    <m/>
    <m/>
    <m/>
    <n v="2015"/>
    <n v="36.0685"/>
    <m/>
    <m/>
    <n v="2834"/>
    <n v="52.366600000000005"/>
    <m/>
    <m/>
    <n v="0"/>
    <n v="52.366600000000005"/>
    <e v="#N/A"/>
    <e v="#N/A"/>
    <e v="#N/A"/>
    <n v="1582.4083673793825"/>
    <n v="1582.4083673793825"/>
    <n v="1582.4083673793825"/>
    <n v="114988.3413629018"/>
    <e v="#N/A"/>
  </r>
  <r>
    <s v="QUEENS PARK HEALTH CENTREInclusive HealthWest LondonE87755Feb11"/>
    <x v="204"/>
    <x v="10"/>
    <x v="6"/>
    <x v="205"/>
    <s v="E87755"/>
    <x v="3"/>
    <n v="11"/>
    <n v="3516.4630386208501"/>
    <n v="1060"/>
    <n v="2"/>
    <n v="21.094000000000001"/>
    <n v="3.9800000000000002E-2"/>
    <m/>
    <m/>
    <m/>
    <m/>
    <n v="3563"/>
    <n v="63.777700000000003"/>
    <m/>
    <m/>
    <n v="4625"/>
    <n v="84.911500000000004"/>
    <m/>
    <m/>
    <n v="0"/>
    <n v="84.911500000000004"/>
    <e v="#N/A"/>
    <e v="#N/A"/>
    <e v="#N/A"/>
    <n v="1582.4083673793825"/>
    <n v="1582.4083673793825"/>
    <n v="1582.4083673793825"/>
    <n v="114988.3413629018"/>
    <e v="#N/A"/>
  </r>
  <r>
    <s v="QUEENS PARK HEALTH CENTREInclusive HealthWest LondonE87755Jan10"/>
    <x v="204"/>
    <x v="10"/>
    <x v="6"/>
    <x v="205"/>
    <s v="E87755"/>
    <x v="4"/>
    <n v="10"/>
    <n v="3516.4630386208501"/>
    <n v="938"/>
    <n v="0"/>
    <n v="18.6662"/>
    <n v="0"/>
    <m/>
    <m/>
    <m/>
    <m/>
    <n v="5676"/>
    <n v="101.60039999999999"/>
    <m/>
    <m/>
    <n v="6614"/>
    <n v="120.2666"/>
    <m/>
    <m/>
    <n v="0"/>
    <n v="120.2666"/>
    <e v="#N/A"/>
    <e v="#N/A"/>
    <e v="#N/A"/>
    <n v="1582.4083673793825"/>
    <n v="1582.4083673793825"/>
    <n v="1582.4083673793825"/>
    <n v="114988.3413629018"/>
    <e v="#N/A"/>
  </r>
  <r>
    <s v="QUEENS PARK HEALTH CENTREInclusive HealthWest LondonE87755Jul4"/>
    <x v="204"/>
    <x v="10"/>
    <x v="6"/>
    <x v="205"/>
    <s v="E87755"/>
    <x v="5"/>
    <n v="4"/>
    <n v="3516.4630386208501"/>
    <n v="5505"/>
    <n v="179"/>
    <n v="101.8425"/>
    <n v="3.3114999999999997"/>
    <n v="1077"/>
    <n v="83"/>
    <n v="21.432300000000001"/>
    <n v="1.6517000000000002"/>
    <n v="4692"/>
    <n v="83.986800000000002"/>
    <n v="2794"/>
    <n v="61.468000000000004"/>
    <n v="10376"/>
    <n v="189.14080000000001"/>
    <n v="3954"/>
    <n v="84.552000000000007"/>
    <n v="0"/>
    <n v="189.14080000000001"/>
    <n v="84.552000000000007"/>
    <n v="-104.58880000000001"/>
    <e v="#N/A"/>
    <n v="1582.4083673793825"/>
    <n v="1582.4083673793825"/>
    <n v="1582.4083673793825"/>
    <n v="114988.3413629018"/>
    <e v="#N/A"/>
  </r>
  <r>
    <s v="QUEENS PARK HEALTH CENTREInclusive HealthWest LondonE87755Jun3"/>
    <x v="204"/>
    <x v="10"/>
    <x v="6"/>
    <x v="205"/>
    <s v="E87755"/>
    <x v="6"/>
    <n v="3"/>
    <n v="3516.4630386208501"/>
    <n v="1956"/>
    <n v="0"/>
    <n v="36.186"/>
    <n v="0"/>
    <n v="1215"/>
    <n v="90"/>
    <n v="24.1785"/>
    <n v="1.7910000000000001"/>
    <n v="2443"/>
    <n v="43.729700000000001"/>
    <n v="1709"/>
    <n v="37.597999999999999"/>
    <n v="4399"/>
    <n v="79.915700000000001"/>
    <n v="3014"/>
    <n v="63.567499999999995"/>
    <n v="0"/>
    <n v="79.915700000000001"/>
    <n v="63.567499999999995"/>
    <n v="-16.348200000000006"/>
    <e v="#N/A"/>
    <n v="1582.4083673793825"/>
    <n v="1582.4083673793825"/>
    <n v="1582.4083673793825"/>
    <n v="114988.3413629018"/>
    <e v="#N/A"/>
  </r>
  <r>
    <s v="QUEENS PARK HEALTH CENTREInclusive HealthWest LondonE87755Mar12"/>
    <x v="204"/>
    <x v="10"/>
    <x v="6"/>
    <x v="205"/>
    <s v="E87755"/>
    <x v="7"/>
    <n v="12"/>
    <n v="3516.4630386208501"/>
    <n v="1637"/>
    <n v="214"/>
    <n v="32.576300000000003"/>
    <n v="4.2586000000000004"/>
    <m/>
    <m/>
    <m/>
    <m/>
    <n v="2541"/>
    <n v="45.483899999999998"/>
    <m/>
    <m/>
    <n v="4392"/>
    <n v="82.31880000000001"/>
    <m/>
    <m/>
    <n v="0"/>
    <n v="82.31880000000001"/>
    <e v="#N/A"/>
    <e v="#N/A"/>
    <e v="#N/A"/>
    <n v="1582.4083673793825"/>
    <n v="1582.4083673793825"/>
    <n v="1582.4083673793825"/>
    <n v="114988.3413629018"/>
    <e v="#N/A"/>
  </r>
  <r>
    <s v="QUEENS PARK HEALTH CENTREInclusive HealthWest LondonE87755May2"/>
    <x v="204"/>
    <x v="10"/>
    <x v="6"/>
    <x v="205"/>
    <s v="E87755"/>
    <x v="8"/>
    <n v="2"/>
    <n v="3516.4630386208501"/>
    <n v="1205"/>
    <n v="0"/>
    <n v="22.2925"/>
    <n v="0"/>
    <n v="1055"/>
    <n v="71"/>
    <n v="20.994500000000002"/>
    <n v="1.4129"/>
    <n v="3645"/>
    <n v="65.245500000000007"/>
    <n v="2747"/>
    <n v="60.433999999999997"/>
    <n v="4850"/>
    <n v="87.538000000000011"/>
    <n v="3873"/>
    <n v="82.841399999999993"/>
    <n v="0"/>
    <n v="87.538000000000011"/>
    <n v="82.841399999999993"/>
    <n v="-4.6966000000000179"/>
    <e v="#N/A"/>
    <n v="1582.4083673793825"/>
    <n v="1582.4083673793825"/>
    <n v="1582.4083673793825"/>
    <n v="114988.3413629018"/>
    <e v="#N/A"/>
  </r>
  <r>
    <s v="QUEENS PARK HEALTH CENTREInclusive HealthWest LondonE87755Nov8"/>
    <x v="204"/>
    <x v="10"/>
    <x v="6"/>
    <x v="205"/>
    <s v="E87755"/>
    <x v="9"/>
    <n v="8"/>
    <n v="3516.4630386208501"/>
    <n v="966"/>
    <n v="2"/>
    <n v="19.223400000000002"/>
    <n v="3.9800000000000002E-2"/>
    <m/>
    <m/>
    <m/>
    <m/>
    <n v="3695"/>
    <n v="66.140500000000003"/>
    <m/>
    <m/>
    <n v="4663"/>
    <n v="85.403700000000001"/>
    <m/>
    <m/>
    <n v="0"/>
    <n v="85.403700000000001"/>
    <e v="#N/A"/>
    <e v="#N/A"/>
    <e v="#N/A"/>
    <n v="1582.4083673793825"/>
    <n v="1582.4083673793825"/>
    <n v="1582.4083673793825"/>
    <n v="114988.3413629018"/>
    <e v="#N/A"/>
  </r>
  <r>
    <s v="QUEENS PARK HEALTH CENTREInclusive HealthWest LondonE87755Oct7"/>
    <x v="204"/>
    <x v="10"/>
    <x v="6"/>
    <x v="205"/>
    <s v="E87755"/>
    <x v="10"/>
    <n v="7"/>
    <n v="3516.4630386208501"/>
    <n v="1176"/>
    <n v="0"/>
    <n v="23.4024"/>
    <n v="0"/>
    <n v="0"/>
    <n v="151"/>
    <n v="0"/>
    <n v="3.3975"/>
    <n v="5529"/>
    <n v="98.969099999999997"/>
    <n v="4984"/>
    <n v="109.648"/>
    <n v="6705"/>
    <n v="122.3715"/>
    <n v="5135"/>
    <n v="113.04549999999999"/>
    <n v="0"/>
    <n v="122.3715"/>
    <n v="113.04549999999999"/>
    <n v="-9.3260000000000076"/>
    <e v="#N/A"/>
    <n v="1582.4083673793825"/>
    <n v="1582.4083673793825"/>
    <n v="1582.4083673793825"/>
    <n v="114988.3413629018"/>
    <e v="#N/A"/>
  </r>
  <r>
    <s v="QUEENS PARK HEALTH CENTREInclusive HealthWest LondonE87755Sep6"/>
    <x v="204"/>
    <x v="10"/>
    <x v="6"/>
    <x v="205"/>
    <s v="E87755"/>
    <x v="11"/>
    <n v="6"/>
    <n v="3516.4630386208501"/>
    <n v="1175"/>
    <n v="0"/>
    <n v="23.3825"/>
    <n v="0"/>
    <n v="1147"/>
    <n v="93"/>
    <n v="25.807499999999997"/>
    <n v="2.0924999999999998"/>
    <n v="5288"/>
    <n v="94.655199999999994"/>
    <n v="4220"/>
    <n v="92.84"/>
    <n v="6463"/>
    <n v="118.0377"/>
    <n v="5460"/>
    <n v="120.74000000000001"/>
    <n v="0"/>
    <n v="118.0377"/>
    <n v="120.74000000000001"/>
    <n v="2.7023000000000081"/>
    <e v="#N/A"/>
    <n v="1582.4083673793825"/>
    <n v="1582.4083673793825"/>
    <n v="1582.4083673793825"/>
    <n v="114988.3413629018"/>
    <e v="#N/A"/>
  </r>
  <r>
    <s v="Queen's Park Medical PracticeFeltham and BedfontHounslowE85734Apr1"/>
    <x v="205"/>
    <x v="22"/>
    <x v="4"/>
    <x v="206"/>
    <s v="E85734"/>
    <x v="0"/>
    <n v="1"/>
    <n v="5742.97969466839"/>
    <n v="709"/>
    <n v="0"/>
    <n v="13.116499999999998"/>
    <n v="0"/>
    <n v="867"/>
    <n v="0"/>
    <n v="17.253299999999999"/>
    <n v="0"/>
    <n v="14660"/>
    <n v="262.41399999999999"/>
    <n v="9115"/>
    <n v="200.53"/>
    <n v="15369"/>
    <n v="275.53049999999996"/>
    <n v="9982"/>
    <n v="217.7833"/>
    <n v="0"/>
    <n v="275.53049999999996"/>
    <n v="217.7833"/>
    <n v="-57.747199999999964"/>
    <n v="217.7833"/>
    <n v="2584.3408626007754"/>
    <n v="2584.3408626007754"/>
    <n v="2584.3408626007754"/>
    <n v="187795.43601565636"/>
    <n v="0"/>
  </r>
  <r>
    <s v="Queen's Park Medical PracticeFeltham and BedfontHounslowE85734Aug5"/>
    <x v="205"/>
    <x v="22"/>
    <x v="4"/>
    <x v="206"/>
    <s v="E85734"/>
    <x v="1"/>
    <n v="5"/>
    <n v="5742.97969466839"/>
    <n v="748"/>
    <n v="0"/>
    <n v="13.837999999999999"/>
    <n v="0"/>
    <n v="1131"/>
    <n v="0"/>
    <n v="22.506900000000002"/>
    <n v="0"/>
    <n v="3543"/>
    <n v="63.419699999999999"/>
    <n v="2004"/>
    <n v="44.088000000000001"/>
    <n v="4291"/>
    <n v="77.2577"/>
    <n v="3135"/>
    <n v="66.594899999999996"/>
    <n v="0"/>
    <n v="77.2577"/>
    <n v="66.594899999999996"/>
    <n v="-10.662800000000004"/>
    <n v="284.37819999999999"/>
    <n v="2584.3408626007754"/>
    <n v="2584.3408626007754"/>
    <n v="2584.3408626007754"/>
    <n v="187795.43601565636"/>
    <n v="0"/>
  </r>
  <r>
    <s v="Queen's Park Medical PracticeFeltham and BedfontHounslowE85734Dec9"/>
    <x v="205"/>
    <x v="22"/>
    <x v="4"/>
    <x v="206"/>
    <s v="E85734"/>
    <x v="2"/>
    <n v="9"/>
    <n v="5742.97969466839"/>
    <n v="350"/>
    <n v="6"/>
    <n v="6.9650000000000007"/>
    <n v="0.11940000000000001"/>
    <m/>
    <m/>
    <m/>
    <m/>
    <n v="5684"/>
    <n v="101.7436"/>
    <m/>
    <m/>
    <n v="6040"/>
    <n v="108.828"/>
    <m/>
    <m/>
    <n v="0"/>
    <n v="108.828"/>
    <e v="#N/A"/>
    <e v="#N/A"/>
    <e v="#N/A"/>
    <n v="2584.3408626007754"/>
    <n v="2584.3408626007754"/>
    <n v="2584.3408626007754"/>
    <n v="187795.43601565636"/>
    <e v="#N/A"/>
  </r>
  <r>
    <s v="Queen's Park Medical PracticeFeltham and BedfontHounslowE85734Feb11"/>
    <x v="205"/>
    <x v="22"/>
    <x v="4"/>
    <x v="206"/>
    <s v="E85734"/>
    <x v="3"/>
    <n v="11"/>
    <n v="5742.97969466839"/>
    <n v="926"/>
    <n v="0"/>
    <n v="18.427400000000002"/>
    <n v="0"/>
    <m/>
    <m/>
    <m/>
    <m/>
    <n v="2891"/>
    <n v="51.748899999999999"/>
    <m/>
    <m/>
    <n v="3817"/>
    <n v="70.176299999999998"/>
    <m/>
    <m/>
    <n v="0"/>
    <n v="70.176299999999998"/>
    <e v="#N/A"/>
    <e v="#N/A"/>
    <e v="#N/A"/>
    <n v="2584.3408626007754"/>
    <n v="2584.3408626007754"/>
    <n v="2584.3408626007754"/>
    <n v="187795.43601565636"/>
    <e v="#N/A"/>
  </r>
  <r>
    <s v="Queen's Park Medical PracticeFeltham and BedfontHounslowE85734Jan10"/>
    <x v="205"/>
    <x v="22"/>
    <x v="4"/>
    <x v="206"/>
    <s v="E85734"/>
    <x v="4"/>
    <n v="10"/>
    <n v="5742.97969466839"/>
    <n v="867"/>
    <n v="14"/>
    <n v="17.253299999999999"/>
    <n v="0.27860000000000001"/>
    <m/>
    <m/>
    <m/>
    <m/>
    <n v="2980"/>
    <n v="53.341999999999999"/>
    <m/>
    <m/>
    <n v="3861"/>
    <n v="70.873899999999992"/>
    <m/>
    <m/>
    <n v="0"/>
    <n v="70.873899999999992"/>
    <e v="#N/A"/>
    <e v="#N/A"/>
    <e v="#N/A"/>
    <n v="2584.3408626007754"/>
    <n v="2584.3408626007754"/>
    <n v="2584.3408626007754"/>
    <n v="187795.43601565636"/>
    <e v="#N/A"/>
  </r>
  <r>
    <s v="Queen's Park Medical PracticeFeltham and BedfontHounslowE85734Jul4"/>
    <x v="205"/>
    <x v="22"/>
    <x v="4"/>
    <x v="206"/>
    <s v="E85734"/>
    <x v="5"/>
    <n v="4"/>
    <n v="5742.97969466839"/>
    <n v="902"/>
    <n v="0"/>
    <n v="16.686999999999998"/>
    <n v="0"/>
    <n v="923"/>
    <n v="0"/>
    <n v="18.367699999999999"/>
    <n v="0"/>
    <n v="2774"/>
    <n v="49.654600000000002"/>
    <n v="4346"/>
    <n v="95.611999999999995"/>
    <n v="3676"/>
    <n v="66.3416"/>
    <n v="5269"/>
    <n v="113.97969999999999"/>
    <n v="0"/>
    <n v="66.3416"/>
    <n v="113.97969999999999"/>
    <n v="47.638099999999994"/>
    <e v="#N/A"/>
    <n v="2584.3408626007754"/>
    <n v="2584.3408626007754"/>
    <n v="2584.3408626007754"/>
    <n v="187795.43601565636"/>
    <e v="#N/A"/>
  </r>
  <r>
    <s v="Queen's Park Medical PracticeFeltham and BedfontHounslowE85734Jun3"/>
    <x v="205"/>
    <x v="22"/>
    <x v="4"/>
    <x v="206"/>
    <s v="E85734"/>
    <x v="6"/>
    <n v="3"/>
    <n v="5742.97969466839"/>
    <n v="1424"/>
    <n v="0"/>
    <n v="26.343999999999998"/>
    <n v="0"/>
    <n v="1099"/>
    <n v="13"/>
    <n v="21.870100000000001"/>
    <n v="0.25870000000000004"/>
    <n v="19889"/>
    <n v="356.01310000000001"/>
    <n v="2023"/>
    <n v="44.506"/>
    <n v="21313"/>
    <n v="382.3571"/>
    <n v="3135"/>
    <n v="66.634799999999998"/>
    <n v="0"/>
    <n v="382.3571"/>
    <n v="66.634799999999998"/>
    <n v="-315.72230000000002"/>
    <e v="#N/A"/>
    <n v="2584.3408626007754"/>
    <n v="2584.3408626007754"/>
    <n v="2584.3408626007754"/>
    <n v="187795.43601565636"/>
    <e v="#N/A"/>
  </r>
  <r>
    <s v="Queen's Park Medical PracticeFeltham and BedfontHounslowE85734Mar12"/>
    <x v="205"/>
    <x v="22"/>
    <x v="4"/>
    <x v="206"/>
    <s v="E85734"/>
    <x v="7"/>
    <n v="12"/>
    <n v="5742.97969466839"/>
    <n v="993"/>
    <n v="0"/>
    <n v="19.7607"/>
    <n v="0"/>
    <m/>
    <m/>
    <m/>
    <m/>
    <n v="4493"/>
    <n v="80.424700000000001"/>
    <m/>
    <m/>
    <n v="5486"/>
    <n v="100.1854"/>
    <m/>
    <m/>
    <n v="0"/>
    <n v="100.1854"/>
    <e v="#N/A"/>
    <e v="#N/A"/>
    <e v="#N/A"/>
    <n v="2584.3408626007754"/>
    <n v="2584.3408626007754"/>
    <n v="2584.3408626007754"/>
    <n v="187795.43601565636"/>
    <e v="#N/A"/>
  </r>
  <r>
    <s v="Queen's Park Medical PracticeFeltham and BedfontHounslowE85734May2"/>
    <x v="205"/>
    <x v="22"/>
    <x v="4"/>
    <x v="206"/>
    <s v="E85734"/>
    <x v="8"/>
    <n v="2"/>
    <n v="5742.97969466839"/>
    <n v="19166"/>
    <n v="0"/>
    <n v="354.57099999999997"/>
    <n v="0"/>
    <n v="692"/>
    <n v="0"/>
    <n v="13.770800000000001"/>
    <n v="0"/>
    <n v="18238"/>
    <n v="326.46019999999999"/>
    <n v="2129"/>
    <n v="46.838000000000001"/>
    <n v="37404"/>
    <n v="681.0311999999999"/>
    <n v="2821"/>
    <n v="60.608800000000002"/>
    <n v="0"/>
    <n v="681.0311999999999"/>
    <n v="60.608800000000002"/>
    <n v="-620.42239999999993"/>
    <e v="#N/A"/>
    <n v="2584.3408626007754"/>
    <n v="2584.3408626007754"/>
    <n v="2584.3408626007754"/>
    <n v="187795.43601565636"/>
    <e v="#N/A"/>
  </r>
  <r>
    <s v="Queen's Park Medical PracticeFeltham and BedfontHounslowE85734Nov8"/>
    <x v="205"/>
    <x v="22"/>
    <x v="4"/>
    <x v="206"/>
    <s v="E85734"/>
    <x v="9"/>
    <n v="8"/>
    <n v="5742.97969466839"/>
    <n v="1600"/>
    <n v="0"/>
    <n v="31.840000000000003"/>
    <n v="0"/>
    <m/>
    <m/>
    <m/>
    <m/>
    <n v="6528"/>
    <n v="116.85120000000001"/>
    <m/>
    <m/>
    <n v="8128"/>
    <n v="148.69120000000001"/>
    <m/>
    <m/>
    <n v="0"/>
    <n v="148.69120000000001"/>
    <e v="#N/A"/>
    <e v="#N/A"/>
    <e v="#N/A"/>
    <n v="2584.3408626007754"/>
    <n v="2584.3408626007754"/>
    <n v="2584.3408626007754"/>
    <n v="187795.43601565636"/>
    <e v="#N/A"/>
  </r>
  <r>
    <s v="Queen's Park Medical PracticeFeltham and BedfontHounslowE85734Oct7"/>
    <x v="205"/>
    <x v="22"/>
    <x v="4"/>
    <x v="206"/>
    <s v="E85734"/>
    <x v="10"/>
    <n v="7"/>
    <n v="5742.97969466839"/>
    <n v="541"/>
    <n v="0"/>
    <n v="10.7659"/>
    <n v="0"/>
    <n v="0"/>
    <n v="0"/>
    <n v="0"/>
    <n v="0"/>
    <n v="8681"/>
    <n v="155.38990000000001"/>
    <n v="20098"/>
    <n v="442.15600000000001"/>
    <n v="9222"/>
    <n v="166.1558"/>
    <n v="20098"/>
    <n v="442.15600000000001"/>
    <n v="0"/>
    <n v="166.1558"/>
    <n v="442.15600000000001"/>
    <n v="276.00020000000001"/>
    <e v="#N/A"/>
    <n v="2584.3408626007754"/>
    <n v="2584.3408626007754"/>
    <n v="2584.3408626007754"/>
    <n v="187795.43601565636"/>
    <e v="#N/A"/>
  </r>
  <r>
    <s v="Queen's Park Medical PracticeFeltham and BedfontHounslowE85734Sep6"/>
    <x v="205"/>
    <x v="22"/>
    <x v="4"/>
    <x v="206"/>
    <s v="E85734"/>
    <x v="11"/>
    <n v="6"/>
    <n v="5742.97969466839"/>
    <n v="1492"/>
    <n v="0"/>
    <n v="29.690800000000003"/>
    <n v="0"/>
    <n v="759"/>
    <n v="0"/>
    <n v="17.077500000000001"/>
    <n v="0"/>
    <n v="2537"/>
    <n v="45.412300000000002"/>
    <n v="5505"/>
    <n v="121.11"/>
    <n v="4029"/>
    <n v="75.103100000000012"/>
    <n v="6264"/>
    <n v="138.1875"/>
    <n v="0"/>
    <n v="75.103100000000012"/>
    <n v="138.1875"/>
    <n v="63.084399999999988"/>
    <e v="#N/A"/>
    <n v="2584.3408626007754"/>
    <n v="2584.3408626007754"/>
    <n v="2584.3408626007754"/>
    <n v="187795.43601565636"/>
    <e v="#N/A"/>
  </r>
  <r>
    <s v="QUEENS WALK MEDICAL CENTRECelandine Health and MetroCare PCNHillingdonE86626Apr1"/>
    <x v="206"/>
    <x v="44"/>
    <x v="1"/>
    <x v="207"/>
    <s v="E86626"/>
    <x v="0"/>
    <n v="1"/>
    <n v="5499.0024048351897"/>
    <n v="2666"/>
    <n v="4"/>
    <n v="49.320999999999998"/>
    <n v="7.3999999999999996E-2"/>
    <n v="3710"/>
    <n v="0"/>
    <n v="73.829000000000008"/>
    <n v="0"/>
    <n v="0"/>
    <n v="0"/>
    <n v="60"/>
    <n v="1.32"/>
    <n v="2670"/>
    <n v="49.394999999999996"/>
    <n v="3770"/>
    <n v="75.149000000000001"/>
    <n v="0"/>
    <n v="49.394999999999996"/>
    <n v="75.149000000000001"/>
    <n v="25.754000000000005"/>
    <n v="75.149000000000001"/>
    <n v="2474.5510821758353"/>
    <n v="2474.5510821758353"/>
    <n v="2474.5510821758353"/>
    <n v="179817.37863811071"/>
    <n v="0"/>
  </r>
  <r>
    <s v="QUEENS WALK MEDICAL CENTRECelandine Health and MetroCare PCNHillingdonE86626Aug5"/>
    <x v="206"/>
    <x v="44"/>
    <x v="1"/>
    <x v="207"/>
    <s v="E86626"/>
    <x v="1"/>
    <n v="5"/>
    <n v="5499.0024048351897"/>
    <n v="3444"/>
    <n v="2572"/>
    <n v="63.713999999999999"/>
    <n v="47.582000000000001"/>
    <n v="5052"/>
    <n v="269"/>
    <n v="100.5348"/>
    <n v="5.3531000000000004"/>
    <n v="214"/>
    <n v="3.8306"/>
    <n v="248"/>
    <n v="5.4560000000000004"/>
    <n v="6230"/>
    <n v="115.1266"/>
    <n v="5569"/>
    <n v="111.3439"/>
    <n v="0"/>
    <n v="115.1266"/>
    <n v="111.3439"/>
    <n v="-3.7826999999999913"/>
    <n v="186.49290000000002"/>
    <n v="2474.5510821758353"/>
    <n v="2474.5510821758353"/>
    <n v="2474.5510821758353"/>
    <n v="179817.37863811071"/>
    <n v="0"/>
  </r>
  <r>
    <s v="QUEENS WALK MEDICAL CENTRECelandine Health and MetroCare PCNHillingdonE86626Dec9"/>
    <x v="206"/>
    <x v="44"/>
    <x v="1"/>
    <x v="207"/>
    <s v="E86626"/>
    <x v="2"/>
    <n v="9"/>
    <n v="5499.0024048351897"/>
    <n v="3551"/>
    <n v="566"/>
    <n v="70.664900000000003"/>
    <n v="11.263400000000001"/>
    <m/>
    <m/>
    <m/>
    <m/>
    <n v="78"/>
    <n v="1.3962000000000001"/>
    <m/>
    <m/>
    <n v="4195"/>
    <n v="83.3245"/>
    <m/>
    <m/>
    <n v="0"/>
    <n v="83.3245"/>
    <e v="#N/A"/>
    <e v="#N/A"/>
    <e v="#N/A"/>
    <n v="2474.5510821758353"/>
    <n v="2474.5510821758353"/>
    <n v="2474.5510821758353"/>
    <n v="179817.37863811071"/>
    <e v="#N/A"/>
  </r>
  <r>
    <s v="QUEENS WALK MEDICAL CENTRECelandine Health and MetroCare PCNHillingdonE86626Feb11"/>
    <x v="206"/>
    <x v="44"/>
    <x v="1"/>
    <x v="207"/>
    <s v="E86626"/>
    <x v="3"/>
    <n v="11"/>
    <n v="5499.0024048351897"/>
    <n v="5490"/>
    <n v="1393"/>
    <n v="109.251"/>
    <n v="27.720700000000001"/>
    <m/>
    <m/>
    <m/>
    <m/>
    <n v="136"/>
    <n v="2.4344000000000001"/>
    <m/>
    <m/>
    <n v="7019"/>
    <n v="139.40610000000001"/>
    <m/>
    <m/>
    <n v="0"/>
    <n v="139.40610000000001"/>
    <e v="#N/A"/>
    <e v="#N/A"/>
    <e v="#N/A"/>
    <n v="2474.5510821758353"/>
    <n v="2474.5510821758353"/>
    <n v="2474.5510821758353"/>
    <n v="179817.37863811071"/>
    <e v="#N/A"/>
  </r>
  <r>
    <s v="QUEENS WALK MEDICAL CENTRECelandine Health and MetroCare PCNHillingdonE86626Jan10"/>
    <x v="206"/>
    <x v="44"/>
    <x v="1"/>
    <x v="207"/>
    <s v="E86626"/>
    <x v="4"/>
    <n v="10"/>
    <n v="5499.0024048351897"/>
    <n v="6913"/>
    <n v="569"/>
    <n v="137.56870000000001"/>
    <n v="11.3231"/>
    <m/>
    <m/>
    <m/>
    <m/>
    <n v="130"/>
    <n v="2.327"/>
    <m/>
    <m/>
    <n v="7612"/>
    <n v="151.21880000000002"/>
    <m/>
    <m/>
    <n v="0"/>
    <n v="151.21880000000002"/>
    <e v="#N/A"/>
    <e v="#N/A"/>
    <e v="#N/A"/>
    <n v="2474.5510821758353"/>
    <n v="2474.5510821758353"/>
    <n v="2474.5510821758353"/>
    <n v="179817.37863811071"/>
    <e v="#N/A"/>
  </r>
  <r>
    <s v="QUEENS WALK MEDICAL CENTRECelandine Health and MetroCare PCNHillingdonE86626Jul4"/>
    <x v="206"/>
    <x v="44"/>
    <x v="1"/>
    <x v="207"/>
    <s v="E86626"/>
    <x v="5"/>
    <n v="4"/>
    <n v="5499.0024048351897"/>
    <n v="11905"/>
    <n v="0"/>
    <n v="220.24249999999998"/>
    <n v="0"/>
    <n v="4337"/>
    <n v="1"/>
    <n v="86.306300000000007"/>
    <n v="1.9900000000000001E-2"/>
    <n v="174"/>
    <n v="3.1145999999999998"/>
    <n v="142"/>
    <n v="3.1240000000000001"/>
    <n v="12079"/>
    <n v="223.35709999999997"/>
    <n v="4480"/>
    <n v="89.450200000000009"/>
    <n v="0"/>
    <n v="223.35709999999997"/>
    <n v="89.450200000000009"/>
    <n v="-133.90689999999995"/>
    <e v="#N/A"/>
    <n v="2474.5510821758353"/>
    <n v="2474.5510821758353"/>
    <n v="2474.5510821758353"/>
    <n v="179817.37863811071"/>
    <e v="#N/A"/>
  </r>
  <r>
    <s v="QUEENS WALK MEDICAL CENTRECelandine Health and MetroCare PCNHillingdonE86626Jun3"/>
    <x v="206"/>
    <x v="44"/>
    <x v="1"/>
    <x v="207"/>
    <s v="E86626"/>
    <x v="6"/>
    <n v="3"/>
    <n v="5499.0024048351897"/>
    <n v="5375"/>
    <n v="0"/>
    <n v="99.4375"/>
    <n v="0"/>
    <n v="4596"/>
    <n v="1136"/>
    <n v="91.460400000000007"/>
    <n v="22.606400000000001"/>
    <n v="0"/>
    <n v="0"/>
    <n v="238"/>
    <n v="5.2359999999999998"/>
    <n v="5375"/>
    <n v="99.4375"/>
    <n v="5970"/>
    <n v="119.3028"/>
    <n v="0"/>
    <n v="99.4375"/>
    <n v="119.3028"/>
    <n v="19.865300000000005"/>
    <e v="#N/A"/>
    <n v="2474.5510821758353"/>
    <n v="2474.5510821758353"/>
    <n v="2474.5510821758353"/>
    <n v="179817.37863811071"/>
    <e v="#N/A"/>
  </r>
  <r>
    <s v="QUEENS WALK MEDICAL CENTRECelandine Health and MetroCare PCNHillingdonE86626Mar12"/>
    <x v="206"/>
    <x v="44"/>
    <x v="1"/>
    <x v="207"/>
    <s v="E86626"/>
    <x v="7"/>
    <n v="12"/>
    <n v="5499.0024048351897"/>
    <n v="7710"/>
    <n v="743"/>
    <n v="153.429"/>
    <n v="14.7857"/>
    <m/>
    <m/>
    <m/>
    <m/>
    <n v="72"/>
    <n v="1.2887999999999999"/>
    <m/>
    <m/>
    <n v="8525"/>
    <n v="169.5035"/>
    <m/>
    <m/>
    <n v="0"/>
    <n v="169.5035"/>
    <e v="#N/A"/>
    <e v="#N/A"/>
    <e v="#N/A"/>
    <n v="2474.5510821758353"/>
    <n v="2474.5510821758353"/>
    <n v="2474.5510821758353"/>
    <n v="179817.37863811071"/>
    <e v="#N/A"/>
  </r>
  <r>
    <s v="QUEENS WALK MEDICAL CENTRECelandine Health and MetroCare PCNHillingdonE86626May2"/>
    <x v="206"/>
    <x v="44"/>
    <x v="1"/>
    <x v="207"/>
    <s v="E86626"/>
    <x v="8"/>
    <n v="2"/>
    <n v="5499.0024048351897"/>
    <n v="3379"/>
    <n v="0"/>
    <n v="62.511499999999998"/>
    <n v="0"/>
    <n v="4075"/>
    <n v="1693"/>
    <n v="81.092500000000001"/>
    <n v="33.6907"/>
    <n v="0"/>
    <n v="0"/>
    <n v="170"/>
    <n v="3.74"/>
    <n v="3379"/>
    <n v="62.511499999999998"/>
    <n v="5938"/>
    <n v="118.52319999999999"/>
    <n v="0"/>
    <n v="62.511499999999998"/>
    <n v="118.52319999999999"/>
    <n v="56.01169999999999"/>
    <e v="#N/A"/>
    <n v="2474.5510821758353"/>
    <n v="2474.5510821758353"/>
    <n v="2474.5510821758353"/>
    <n v="179817.37863811071"/>
    <e v="#N/A"/>
  </r>
  <r>
    <s v="QUEENS WALK MEDICAL CENTRECelandine Health and MetroCare PCNHillingdonE86626Nov8"/>
    <x v="206"/>
    <x v="44"/>
    <x v="1"/>
    <x v="207"/>
    <s v="E86626"/>
    <x v="9"/>
    <n v="8"/>
    <n v="5499.0024048351897"/>
    <n v="6699"/>
    <n v="0"/>
    <n v="133.31010000000001"/>
    <n v="0"/>
    <m/>
    <m/>
    <m/>
    <m/>
    <n v="158"/>
    <n v="2.8281999999999998"/>
    <m/>
    <m/>
    <n v="6857"/>
    <n v="136.13830000000002"/>
    <m/>
    <m/>
    <n v="0"/>
    <n v="136.13830000000002"/>
    <e v="#N/A"/>
    <e v="#N/A"/>
    <e v="#N/A"/>
    <n v="2474.5510821758353"/>
    <n v="2474.5510821758353"/>
    <n v="2474.5510821758353"/>
    <n v="179817.37863811071"/>
    <e v="#N/A"/>
  </r>
  <r>
    <s v="QUEENS WALK MEDICAL CENTRECelandine Health and MetroCare PCNHillingdonE86626Oct7"/>
    <x v="206"/>
    <x v="44"/>
    <x v="1"/>
    <x v="207"/>
    <s v="E86626"/>
    <x v="10"/>
    <n v="7"/>
    <n v="5499.0024048351897"/>
    <n v="4710"/>
    <n v="3"/>
    <n v="93.728999999999999"/>
    <n v="5.9700000000000003E-2"/>
    <n v="0"/>
    <n v="693"/>
    <n v="0"/>
    <n v="15.592499999999999"/>
    <n v="246"/>
    <n v="4.4034000000000004"/>
    <n v="289"/>
    <n v="6.3579999999999997"/>
    <n v="4959"/>
    <n v="98.192100000000011"/>
    <n v="982"/>
    <n v="21.950499999999998"/>
    <n v="0"/>
    <n v="98.192100000000011"/>
    <n v="21.950499999999998"/>
    <n v="-76.241600000000005"/>
    <e v="#N/A"/>
    <n v="2474.5510821758353"/>
    <n v="2474.5510821758353"/>
    <n v="2474.5510821758353"/>
    <n v="179817.37863811071"/>
    <e v="#N/A"/>
  </r>
  <r>
    <s v="QUEENS WALK MEDICAL CENTRECelandine Health and MetroCare PCNHillingdonE86626Sep6"/>
    <x v="206"/>
    <x v="44"/>
    <x v="1"/>
    <x v="207"/>
    <s v="E86626"/>
    <x v="11"/>
    <n v="6"/>
    <n v="5499.0024048351897"/>
    <n v="4622"/>
    <n v="1071"/>
    <n v="91.977800000000002"/>
    <n v="21.312900000000003"/>
    <n v="5134"/>
    <n v="2459"/>
    <n v="115.515"/>
    <n v="55.327500000000001"/>
    <n v="158"/>
    <n v="2.8281999999999998"/>
    <n v="268"/>
    <n v="5.8959999999999999"/>
    <n v="5851"/>
    <n v="116.1189"/>
    <n v="7861"/>
    <n v="176.73849999999999"/>
    <n v="0"/>
    <n v="116.1189"/>
    <n v="176.73849999999999"/>
    <n v="60.619599999999991"/>
    <e v="#N/A"/>
    <n v="2474.5510821758353"/>
    <n v="2474.5510821758353"/>
    <n v="2474.5510821758353"/>
    <n v="179817.37863811071"/>
    <e v="#N/A"/>
  </r>
  <r>
    <s v="QUEENS WALK PRACTICEThe Ealing NetworkEalingE85057Apr1"/>
    <x v="207"/>
    <x v="19"/>
    <x v="2"/>
    <x v="208"/>
    <s v="E85057"/>
    <x v="0"/>
    <n v="1"/>
    <n v="9860.2325316932001"/>
    <n v="6222"/>
    <n v="4"/>
    <n v="115.107"/>
    <n v="7.3999999999999996E-2"/>
    <n v="3415"/>
    <n v="687"/>
    <n v="67.958500000000001"/>
    <n v="13.6713"/>
    <n v="8365"/>
    <n v="149.73349999999999"/>
    <n v="6622"/>
    <n v="145.684"/>
    <n v="14591"/>
    <n v="264.91449999999998"/>
    <n v="10724"/>
    <n v="227.31380000000001"/>
    <n v="0"/>
    <n v="264.91449999999998"/>
    <n v="227.31380000000001"/>
    <n v="-37.600699999999961"/>
    <n v="227.31380000000001"/>
    <n v="4437.1046392619401"/>
    <n v="4437.1046392619401"/>
    <n v="4437.1046392619401"/>
    <n v="322429.60378636769"/>
    <n v="0"/>
  </r>
  <r>
    <s v="QUEENS WALK PRACTICEThe Ealing NetworkEalingE85057Aug5"/>
    <x v="207"/>
    <x v="19"/>
    <x v="2"/>
    <x v="208"/>
    <s v="E85057"/>
    <x v="1"/>
    <n v="5"/>
    <n v="9860.2325316932001"/>
    <n v="3588"/>
    <n v="470"/>
    <n v="66.378"/>
    <n v="8.6950000000000003"/>
    <n v="3482"/>
    <n v="741"/>
    <n v="69.291800000000009"/>
    <n v="14.745900000000001"/>
    <n v="4292"/>
    <n v="76.826800000000006"/>
    <n v="8151"/>
    <n v="179.322"/>
    <n v="8350"/>
    <n v="151.89980000000003"/>
    <n v="12374"/>
    <n v="263.35970000000003"/>
    <n v="0"/>
    <n v="151.89980000000003"/>
    <n v="263.35970000000003"/>
    <n v="111.4599"/>
    <n v="490.67350000000005"/>
    <n v="4437.1046392619401"/>
    <n v="4437.1046392619401"/>
    <n v="4437.1046392619401"/>
    <n v="322429.60378636769"/>
    <n v="0"/>
  </r>
  <r>
    <s v="QUEENS WALK PRACTICEThe Ealing NetworkEalingE85057Dec9"/>
    <x v="207"/>
    <x v="19"/>
    <x v="2"/>
    <x v="208"/>
    <s v="E85057"/>
    <x v="2"/>
    <n v="9"/>
    <n v="9860.2325316932001"/>
    <n v="2469"/>
    <n v="186"/>
    <n v="49.133100000000006"/>
    <n v="3.7014"/>
    <m/>
    <m/>
    <m/>
    <m/>
    <n v="10888"/>
    <n v="194.89519999999999"/>
    <m/>
    <m/>
    <n v="13543"/>
    <n v="247.72969999999998"/>
    <m/>
    <m/>
    <n v="0"/>
    <n v="247.72969999999998"/>
    <e v="#N/A"/>
    <e v="#N/A"/>
    <e v="#N/A"/>
    <n v="4437.1046392619401"/>
    <n v="4437.1046392619401"/>
    <n v="4437.1046392619401"/>
    <n v="322429.60378636769"/>
    <e v="#N/A"/>
  </r>
  <r>
    <s v="QUEENS WALK PRACTICEThe Ealing NetworkEalingE85057Feb11"/>
    <x v="207"/>
    <x v="19"/>
    <x v="2"/>
    <x v="208"/>
    <s v="E85057"/>
    <x v="3"/>
    <n v="11"/>
    <n v="9860.2325316932001"/>
    <n v="3955"/>
    <n v="734"/>
    <n v="78.70450000000001"/>
    <n v="14.6066"/>
    <m/>
    <m/>
    <m/>
    <m/>
    <n v="7728"/>
    <n v="138.3312"/>
    <m/>
    <m/>
    <n v="12417"/>
    <n v="231.64230000000001"/>
    <m/>
    <m/>
    <n v="0"/>
    <n v="231.64230000000001"/>
    <e v="#N/A"/>
    <e v="#N/A"/>
    <e v="#N/A"/>
    <n v="4437.1046392619401"/>
    <n v="4437.1046392619401"/>
    <n v="4437.1046392619401"/>
    <n v="322429.60378636769"/>
    <e v="#N/A"/>
  </r>
  <r>
    <s v="QUEENS WALK PRACTICEThe Ealing NetworkEalingE85057Jan10"/>
    <x v="207"/>
    <x v="19"/>
    <x v="2"/>
    <x v="208"/>
    <s v="E85057"/>
    <x v="4"/>
    <n v="10"/>
    <n v="9860.2325316932001"/>
    <n v="4283"/>
    <n v="950"/>
    <n v="85.231700000000004"/>
    <n v="18.905000000000001"/>
    <m/>
    <m/>
    <m/>
    <m/>
    <n v="13984"/>
    <n v="250.31360000000001"/>
    <m/>
    <m/>
    <n v="19217"/>
    <n v="354.45030000000003"/>
    <m/>
    <m/>
    <n v="0"/>
    <n v="354.45030000000003"/>
    <e v="#N/A"/>
    <e v="#N/A"/>
    <e v="#N/A"/>
    <n v="4437.1046392619401"/>
    <n v="4437.1046392619401"/>
    <n v="4437.1046392619401"/>
    <n v="322429.60378636769"/>
    <e v="#N/A"/>
  </r>
  <r>
    <s v="QUEENS WALK PRACTICEThe Ealing NetworkEalingE85057Jul4"/>
    <x v="207"/>
    <x v="19"/>
    <x v="2"/>
    <x v="208"/>
    <s v="E85057"/>
    <x v="5"/>
    <n v="4"/>
    <n v="9860.2325316932001"/>
    <n v="5399"/>
    <n v="74"/>
    <n v="99.881499999999988"/>
    <n v="1.369"/>
    <n v="3169"/>
    <n v="412"/>
    <n v="63.063100000000006"/>
    <n v="8.1988000000000003"/>
    <n v="46139"/>
    <n v="825.88810000000001"/>
    <n v="6901"/>
    <n v="151.822"/>
    <n v="51612"/>
    <n v="927.1386"/>
    <n v="10482"/>
    <n v="223.08390000000003"/>
    <n v="0"/>
    <n v="927.1386"/>
    <n v="223.08390000000003"/>
    <n v="-704.05469999999991"/>
    <e v="#N/A"/>
    <n v="4437.1046392619401"/>
    <n v="4437.1046392619401"/>
    <n v="4437.1046392619401"/>
    <n v="322429.60378636769"/>
    <e v="#N/A"/>
  </r>
  <r>
    <s v="QUEENS WALK PRACTICEThe Ealing NetworkEalingE85057Jun3"/>
    <x v="207"/>
    <x v="19"/>
    <x v="2"/>
    <x v="208"/>
    <s v="E85057"/>
    <x v="6"/>
    <n v="3"/>
    <n v="9860.2325316932001"/>
    <n v="5440"/>
    <n v="11"/>
    <n v="100.64"/>
    <n v="0.20349999999999999"/>
    <n v="3503"/>
    <n v="615"/>
    <n v="69.709699999999998"/>
    <n v="12.2385"/>
    <n v="28159"/>
    <n v="504.04610000000002"/>
    <n v="13519"/>
    <n v="297.41800000000001"/>
    <n v="33610"/>
    <n v="604.88959999999997"/>
    <n v="17637"/>
    <n v="379.36619999999999"/>
    <n v="0"/>
    <n v="604.88959999999997"/>
    <n v="379.36619999999999"/>
    <n v="-225.52339999999998"/>
    <e v="#N/A"/>
    <n v="4437.1046392619401"/>
    <n v="4437.1046392619401"/>
    <n v="4437.1046392619401"/>
    <n v="322429.60378636769"/>
    <e v="#N/A"/>
  </r>
  <r>
    <s v="QUEENS WALK PRACTICEThe Ealing NetworkEalingE85057Mar12"/>
    <x v="207"/>
    <x v="19"/>
    <x v="2"/>
    <x v="208"/>
    <s v="E85057"/>
    <x v="7"/>
    <n v="12"/>
    <n v="9860.2325316932001"/>
    <n v="3254"/>
    <n v="460"/>
    <n v="64.754599999999996"/>
    <n v="9.1539999999999999"/>
    <m/>
    <m/>
    <m/>
    <m/>
    <n v="7820"/>
    <n v="139.97800000000001"/>
    <m/>
    <m/>
    <n v="11534"/>
    <n v="213.88659999999999"/>
    <m/>
    <m/>
    <n v="0"/>
    <n v="213.88659999999999"/>
    <e v="#N/A"/>
    <e v="#N/A"/>
    <e v="#N/A"/>
    <n v="4437.1046392619401"/>
    <n v="4437.1046392619401"/>
    <n v="4437.1046392619401"/>
    <n v="322429.60378636769"/>
    <e v="#N/A"/>
  </r>
  <r>
    <s v="QUEENS WALK PRACTICEThe Ealing NetworkEalingE85057May2"/>
    <x v="207"/>
    <x v="19"/>
    <x v="2"/>
    <x v="208"/>
    <s v="E85057"/>
    <x v="8"/>
    <n v="2"/>
    <n v="9860.2325316932001"/>
    <n v="14311"/>
    <n v="2"/>
    <n v="264.75349999999997"/>
    <n v="3.6999999999999998E-2"/>
    <n v="2839"/>
    <n v="568"/>
    <n v="56.496100000000006"/>
    <n v="11.3032"/>
    <n v="10971"/>
    <n v="196.3809"/>
    <n v="12167"/>
    <n v="267.67399999999998"/>
    <n v="25284"/>
    <n v="461.17139999999995"/>
    <n v="15574"/>
    <n v="335.47329999999999"/>
    <n v="0"/>
    <n v="461.17139999999995"/>
    <n v="335.47329999999999"/>
    <n v="-125.69809999999995"/>
    <e v="#N/A"/>
    <n v="4437.1046392619401"/>
    <n v="4437.1046392619401"/>
    <n v="4437.1046392619401"/>
    <n v="322429.60378636769"/>
    <e v="#N/A"/>
  </r>
  <r>
    <s v="QUEENS WALK PRACTICEThe Ealing NetworkEalingE85057Nov8"/>
    <x v="207"/>
    <x v="19"/>
    <x v="2"/>
    <x v="208"/>
    <s v="E85057"/>
    <x v="9"/>
    <n v="8"/>
    <n v="9860.2325316932001"/>
    <n v="3833"/>
    <n v="939"/>
    <n v="76.276700000000005"/>
    <n v="18.6861"/>
    <m/>
    <m/>
    <m/>
    <m/>
    <n v="7289"/>
    <n v="130.47309999999999"/>
    <m/>
    <m/>
    <n v="12061"/>
    <n v="225.4359"/>
    <m/>
    <m/>
    <n v="0"/>
    <n v="225.4359"/>
    <e v="#N/A"/>
    <e v="#N/A"/>
    <e v="#N/A"/>
    <n v="4437.1046392619401"/>
    <n v="4437.1046392619401"/>
    <n v="4437.1046392619401"/>
    <n v="322429.60378636769"/>
    <e v="#N/A"/>
  </r>
  <r>
    <s v="QUEENS WALK PRACTICEThe Ealing NetworkEalingE85057Oct7"/>
    <x v="207"/>
    <x v="19"/>
    <x v="2"/>
    <x v="208"/>
    <s v="E85057"/>
    <x v="10"/>
    <n v="7"/>
    <n v="9860.2325316932001"/>
    <n v="3667"/>
    <n v="512"/>
    <n v="72.973300000000009"/>
    <n v="10.188800000000001"/>
    <n v="0"/>
    <n v="1374"/>
    <n v="0"/>
    <n v="30.914999999999999"/>
    <n v="6398"/>
    <n v="114.52419999999999"/>
    <n v="9404"/>
    <n v="206.88800000000001"/>
    <n v="10577"/>
    <n v="197.68630000000002"/>
    <n v="10778"/>
    <n v="237.803"/>
    <n v="0"/>
    <n v="197.68630000000002"/>
    <n v="237.803"/>
    <n v="40.11669999999998"/>
    <e v="#N/A"/>
    <n v="4437.1046392619401"/>
    <n v="4437.1046392619401"/>
    <n v="4437.1046392619401"/>
    <n v="322429.60378636769"/>
    <e v="#N/A"/>
  </r>
  <r>
    <s v="QUEENS WALK PRACTICEThe Ealing NetworkEalingE85057Sep6"/>
    <x v="207"/>
    <x v="19"/>
    <x v="2"/>
    <x v="208"/>
    <s v="E85057"/>
    <x v="11"/>
    <n v="6"/>
    <n v="9860.2325316932001"/>
    <n v="3607"/>
    <n v="288"/>
    <n v="71.779300000000006"/>
    <n v="5.7312000000000003"/>
    <n v="3370"/>
    <n v="1572"/>
    <n v="75.825000000000003"/>
    <n v="35.369999999999997"/>
    <n v="15306"/>
    <n v="273.97739999999999"/>
    <n v="16015"/>
    <n v="352.33"/>
    <n v="19201"/>
    <n v="351.48789999999997"/>
    <n v="20957"/>
    <n v="463.52499999999998"/>
    <n v="0"/>
    <n v="351.48789999999997"/>
    <n v="463.52499999999998"/>
    <n v="112.03710000000001"/>
    <e v="#N/A"/>
    <n v="4437.1046392619401"/>
    <n v="4437.1046392619401"/>
    <n v="4437.1046392619401"/>
    <n v="322429.60378636769"/>
    <e v="#N/A"/>
  </r>
  <r>
    <s v="Redcliffe SurgeryBrompton Health PCNWest LondonE87004Apr1"/>
    <x v="208"/>
    <x v="36"/>
    <x v="6"/>
    <x v="209"/>
    <s v="E87004"/>
    <x v="0"/>
    <n v="1"/>
    <n v="9569.1442923414797"/>
    <n v="7798"/>
    <n v="10989"/>
    <n v="144.26300000000001"/>
    <n v="203.29649999999998"/>
    <n v="5816"/>
    <n v="27"/>
    <n v="115.73840000000001"/>
    <n v="0.5373"/>
    <n v="30872"/>
    <n v="552.60879999999997"/>
    <n v="7228"/>
    <n v="159.01599999999999"/>
    <n v="49659"/>
    <n v="900.16829999999993"/>
    <n v="13071"/>
    <n v="275.29169999999999"/>
    <n v="0"/>
    <n v="900.16829999999993"/>
    <n v="275.29169999999999"/>
    <n v="-624.87659999999994"/>
    <n v="275.29169999999999"/>
    <n v="4306.1149315536659"/>
    <n v="4306.1149315536659"/>
    <n v="4306.1149315536659"/>
    <n v="312911.0183595664"/>
    <n v="0"/>
  </r>
  <r>
    <s v="Redcliffe SurgeryBrompton Health PCNWest LondonE87004Aug5"/>
    <x v="208"/>
    <x v="36"/>
    <x v="6"/>
    <x v="209"/>
    <s v="E87004"/>
    <x v="1"/>
    <n v="5"/>
    <n v="9569.1442923414797"/>
    <n v="6238"/>
    <n v="85"/>
    <n v="115.40299999999999"/>
    <n v="1.5725"/>
    <n v="4952"/>
    <n v="169"/>
    <n v="98.544800000000009"/>
    <n v="3.3631000000000002"/>
    <n v="11272"/>
    <n v="201.7688"/>
    <n v="5789"/>
    <n v="127.358"/>
    <n v="17595"/>
    <n v="318.74430000000001"/>
    <n v="10910"/>
    <n v="229.26590000000002"/>
    <n v="0"/>
    <n v="318.74430000000001"/>
    <n v="229.26590000000002"/>
    <n v="-89.478399999999993"/>
    <n v="504.55759999999998"/>
    <n v="4306.1149315536659"/>
    <n v="4306.1149315536659"/>
    <n v="4306.1149315536659"/>
    <n v="312911.0183595664"/>
    <n v="0"/>
  </r>
  <r>
    <s v="Redcliffe SurgeryBrompton Health PCNWest LondonE87004Dec9"/>
    <x v="208"/>
    <x v="36"/>
    <x v="6"/>
    <x v="209"/>
    <s v="E87004"/>
    <x v="2"/>
    <n v="9"/>
    <n v="9569.1442923414797"/>
    <n v="5103"/>
    <n v="1935"/>
    <n v="101.5497"/>
    <n v="38.506500000000003"/>
    <m/>
    <m/>
    <m/>
    <m/>
    <n v="5855"/>
    <n v="104.8045"/>
    <m/>
    <m/>
    <n v="12893"/>
    <n v="244.86070000000001"/>
    <m/>
    <m/>
    <n v="0"/>
    <n v="244.86070000000001"/>
    <e v="#N/A"/>
    <e v="#N/A"/>
    <e v="#N/A"/>
    <n v="4306.1149315536659"/>
    <n v="4306.1149315536659"/>
    <n v="4306.1149315536659"/>
    <n v="312911.0183595664"/>
    <e v="#N/A"/>
  </r>
  <r>
    <s v="Redcliffe SurgeryBrompton Health PCNWest LondonE87004Feb11"/>
    <x v="208"/>
    <x v="36"/>
    <x v="6"/>
    <x v="209"/>
    <s v="E87004"/>
    <x v="3"/>
    <n v="11"/>
    <n v="9569.1442923414797"/>
    <n v="5967"/>
    <n v="250"/>
    <n v="118.7433"/>
    <n v="4.9750000000000005"/>
    <m/>
    <m/>
    <m/>
    <m/>
    <n v="7847"/>
    <n v="140.46129999999999"/>
    <m/>
    <m/>
    <n v="14064"/>
    <n v="264.17959999999999"/>
    <m/>
    <m/>
    <n v="0"/>
    <n v="264.17959999999999"/>
    <e v="#N/A"/>
    <e v="#N/A"/>
    <e v="#N/A"/>
    <n v="4306.1149315536659"/>
    <n v="4306.1149315536659"/>
    <n v="4306.1149315536659"/>
    <n v="312911.0183595664"/>
    <e v="#N/A"/>
  </r>
  <r>
    <s v="Redcliffe SurgeryBrompton Health PCNWest LondonE87004Jan10"/>
    <x v="208"/>
    <x v="36"/>
    <x v="6"/>
    <x v="209"/>
    <s v="E87004"/>
    <x v="4"/>
    <n v="10"/>
    <n v="9569.1442923414797"/>
    <n v="7257"/>
    <n v="2634"/>
    <n v="144.4143"/>
    <n v="52.416600000000003"/>
    <m/>
    <m/>
    <m/>
    <m/>
    <n v="16586"/>
    <n v="296.88940000000002"/>
    <m/>
    <m/>
    <n v="26477"/>
    <n v="493.72030000000001"/>
    <m/>
    <m/>
    <n v="0"/>
    <n v="493.72030000000001"/>
    <e v="#N/A"/>
    <e v="#N/A"/>
    <e v="#N/A"/>
    <n v="4306.1149315536659"/>
    <n v="4306.1149315536659"/>
    <n v="4306.1149315536659"/>
    <n v="312911.0183595664"/>
    <e v="#N/A"/>
  </r>
  <r>
    <s v="Redcliffe SurgeryBrompton Health PCNWest LondonE87004Jul4"/>
    <x v="208"/>
    <x v="36"/>
    <x v="6"/>
    <x v="209"/>
    <s v="E87004"/>
    <x v="5"/>
    <n v="4"/>
    <n v="9569.1442923414797"/>
    <n v="6576"/>
    <n v="2322"/>
    <n v="121.65599999999999"/>
    <n v="42.957000000000001"/>
    <n v="5820"/>
    <n v="40"/>
    <n v="115.81800000000001"/>
    <n v="0.79600000000000004"/>
    <n v="25299"/>
    <n v="452.85210000000001"/>
    <n v="7059"/>
    <n v="155.298"/>
    <n v="34197"/>
    <n v="617.46510000000001"/>
    <n v="12919"/>
    <n v="271.91200000000003"/>
    <n v="0"/>
    <n v="617.46510000000001"/>
    <n v="271.91200000000003"/>
    <n v="-345.55309999999997"/>
    <e v="#N/A"/>
    <n v="4306.1149315536659"/>
    <n v="4306.1149315536659"/>
    <n v="4306.1149315536659"/>
    <n v="312911.0183595664"/>
    <e v="#N/A"/>
  </r>
  <r>
    <s v="Redcliffe SurgeryBrompton Health PCNWest LondonE87004Jun3"/>
    <x v="208"/>
    <x v="36"/>
    <x v="6"/>
    <x v="209"/>
    <s v="E87004"/>
    <x v="6"/>
    <n v="3"/>
    <n v="9569.1442923414797"/>
    <n v="8230"/>
    <n v="7552"/>
    <n v="152.255"/>
    <n v="139.71199999999999"/>
    <n v="5792"/>
    <n v="35"/>
    <n v="115.2608"/>
    <n v="0.69650000000000001"/>
    <n v="14381"/>
    <n v="257.41989999999998"/>
    <n v="6576"/>
    <n v="144.672"/>
    <n v="30163"/>
    <n v="549.38689999999997"/>
    <n v="12403"/>
    <n v="260.6293"/>
    <n v="0"/>
    <n v="549.38689999999997"/>
    <n v="260.6293"/>
    <n v="-288.75759999999997"/>
    <e v="#N/A"/>
    <n v="4306.1149315536659"/>
    <n v="4306.1149315536659"/>
    <n v="4306.1149315536659"/>
    <n v="312911.0183595664"/>
    <e v="#N/A"/>
  </r>
  <r>
    <s v="Redcliffe SurgeryBrompton Health PCNWest LondonE87004Mar12"/>
    <x v="208"/>
    <x v="36"/>
    <x v="6"/>
    <x v="209"/>
    <s v="E87004"/>
    <x v="7"/>
    <n v="12"/>
    <n v="9569.1442923414797"/>
    <n v="6464"/>
    <n v="29"/>
    <n v="128.6336"/>
    <n v="0.57710000000000006"/>
    <m/>
    <m/>
    <m/>
    <m/>
    <n v="9702"/>
    <n v="173.66579999999999"/>
    <m/>
    <m/>
    <n v="16195"/>
    <n v="302.87649999999996"/>
    <m/>
    <m/>
    <n v="0"/>
    <n v="302.87649999999996"/>
    <e v="#N/A"/>
    <e v="#N/A"/>
    <e v="#N/A"/>
    <n v="4306.1149315536659"/>
    <n v="4306.1149315536659"/>
    <n v="4306.1149315536659"/>
    <n v="312911.0183595664"/>
    <e v="#N/A"/>
  </r>
  <r>
    <s v="Redcliffe SurgeryBrompton Health PCNWest LondonE87004May2"/>
    <x v="208"/>
    <x v="36"/>
    <x v="6"/>
    <x v="209"/>
    <s v="E87004"/>
    <x v="8"/>
    <n v="2"/>
    <n v="9569.1442923414797"/>
    <n v="8091"/>
    <n v="7123"/>
    <n v="149.68349999999998"/>
    <n v="131.77549999999999"/>
    <n v="4789"/>
    <n v="28"/>
    <n v="95.301100000000005"/>
    <n v="0.55720000000000003"/>
    <n v="10954"/>
    <n v="196.07660000000001"/>
    <n v="6937"/>
    <n v="152.614"/>
    <n v="26168"/>
    <n v="477.53559999999993"/>
    <n v="11754"/>
    <n v="248.47230000000002"/>
    <n v="0"/>
    <n v="477.53559999999993"/>
    <n v="248.47230000000002"/>
    <n v="-229.06329999999991"/>
    <e v="#N/A"/>
    <n v="4306.1149315536659"/>
    <n v="4306.1149315536659"/>
    <n v="4306.1149315536659"/>
    <n v="312911.0183595664"/>
    <e v="#N/A"/>
  </r>
  <r>
    <s v="Redcliffe SurgeryBrompton Health PCNWest LondonE87004Nov8"/>
    <x v="208"/>
    <x v="36"/>
    <x v="6"/>
    <x v="209"/>
    <s v="E87004"/>
    <x v="9"/>
    <n v="8"/>
    <n v="9569.1442923414797"/>
    <n v="6237"/>
    <n v="1401"/>
    <n v="124.11630000000001"/>
    <n v="27.879900000000003"/>
    <m/>
    <m/>
    <m/>
    <m/>
    <n v="7935"/>
    <n v="142.03649999999999"/>
    <m/>
    <m/>
    <n v="15573"/>
    <n v="294.03269999999998"/>
    <m/>
    <m/>
    <n v="0"/>
    <n v="294.03269999999998"/>
    <e v="#N/A"/>
    <e v="#N/A"/>
    <e v="#N/A"/>
    <n v="4306.1149315536659"/>
    <n v="4306.1149315536659"/>
    <n v="4306.1149315536659"/>
    <n v="312911.0183595664"/>
    <e v="#N/A"/>
  </r>
  <r>
    <s v="Redcliffe SurgeryBrompton Health PCNWest LondonE87004Oct7"/>
    <x v="208"/>
    <x v="36"/>
    <x v="6"/>
    <x v="209"/>
    <s v="E87004"/>
    <x v="10"/>
    <n v="7"/>
    <n v="9569.1442923414797"/>
    <n v="5772"/>
    <n v="2294"/>
    <n v="114.86280000000001"/>
    <n v="45.650600000000004"/>
    <n v="0"/>
    <n v="157"/>
    <n v="0"/>
    <n v="3.5324999999999998"/>
    <n v="9236"/>
    <n v="165.3244"/>
    <n v="9840"/>
    <n v="216.48"/>
    <n v="17302"/>
    <n v="325.83780000000002"/>
    <n v="9997"/>
    <n v="220.01249999999999"/>
    <n v="0"/>
    <n v="325.83780000000002"/>
    <n v="220.01249999999999"/>
    <n v="-105.82530000000003"/>
    <e v="#N/A"/>
    <n v="4306.1149315536659"/>
    <n v="4306.1149315536659"/>
    <n v="4306.1149315536659"/>
    <n v="312911.0183595664"/>
    <e v="#N/A"/>
  </r>
  <r>
    <s v="Redcliffe SurgeryBrompton Health PCNWest LondonE87004Sep6"/>
    <x v="208"/>
    <x v="36"/>
    <x v="6"/>
    <x v="209"/>
    <s v="E87004"/>
    <x v="11"/>
    <n v="6"/>
    <n v="9569.1442923414797"/>
    <n v="5729"/>
    <n v="879"/>
    <n v="114.00710000000001"/>
    <n v="17.492100000000001"/>
    <n v="6452"/>
    <n v="81"/>
    <n v="145.16999999999999"/>
    <n v="1.8225"/>
    <n v="7689"/>
    <n v="137.63310000000001"/>
    <n v="7894"/>
    <n v="173.66800000000001"/>
    <n v="14297"/>
    <n v="269.13229999999999"/>
    <n v="14427"/>
    <n v="320.66049999999996"/>
    <n v="0"/>
    <n v="269.13229999999999"/>
    <n v="320.66049999999996"/>
    <n v="51.52819999999997"/>
    <e v="#N/A"/>
    <n v="4306.1149315536659"/>
    <n v="4306.1149315536659"/>
    <n v="4306.1149315536659"/>
    <n v="312911.0183595664"/>
    <e v="#N/A"/>
  </r>
  <r>
    <s v="Redwood Practice Hounslow HealthHounslowE85113Apr1"/>
    <x v="209"/>
    <x v="11"/>
    <x v="4"/>
    <x v="210"/>
    <s v="E85113"/>
    <x v="0"/>
    <n v="1"/>
    <n v="6707.3344757002797"/>
    <n v="6173"/>
    <n v="0"/>
    <n v="114.20049999999999"/>
    <n v="0"/>
    <n v="6042"/>
    <n v="575"/>
    <n v="120.23580000000001"/>
    <n v="11.442500000000001"/>
    <n v="4496"/>
    <n v="80.478399999999993"/>
    <n v="9260"/>
    <n v="203.72"/>
    <n v="10669"/>
    <n v="194.6789"/>
    <n v="15877"/>
    <n v="335.39830000000001"/>
    <n v="0"/>
    <n v="194.6789"/>
    <n v="335.39830000000001"/>
    <n v="140.71940000000001"/>
    <n v="335.39830000000001"/>
    <n v="3018.3005140651258"/>
    <n v="3018.3005140651258"/>
    <n v="3018.3005140651258"/>
    <n v="219329.83735539916"/>
    <n v="0"/>
  </r>
  <r>
    <s v="Redwood Practice Hounslow HealthHounslowE85113Aug5"/>
    <x v="209"/>
    <x v="11"/>
    <x v="4"/>
    <x v="210"/>
    <s v="E85113"/>
    <x v="1"/>
    <n v="5"/>
    <n v="6707.3344757002797"/>
    <n v="3593"/>
    <n v="111"/>
    <n v="66.470500000000001"/>
    <n v="2.0535000000000001"/>
    <n v="3079"/>
    <n v="610"/>
    <n v="61.272100000000002"/>
    <n v="12.139000000000001"/>
    <n v="6254"/>
    <n v="111.9466"/>
    <n v="10894"/>
    <n v="239.66800000000001"/>
    <n v="9958"/>
    <n v="180.47059999999999"/>
    <n v="14583"/>
    <n v="313.07910000000004"/>
    <n v="0"/>
    <n v="180.47059999999999"/>
    <n v="313.07910000000004"/>
    <n v="132.60850000000005"/>
    <n v="648.47739999999999"/>
    <n v="3018.3005140651258"/>
    <n v="3018.3005140651258"/>
    <n v="3018.3005140651258"/>
    <n v="219329.83735539916"/>
    <n v="0"/>
  </r>
  <r>
    <s v="Redwood Practice Hounslow HealthHounslowE85113Dec9"/>
    <x v="209"/>
    <x v="11"/>
    <x v="4"/>
    <x v="210"/>
    <s v="E85113"/>
    <x v="2"/>
    <n v="9"/>
    <n v="6707.3344757002797"/>
    <n v="2715"/>
    <n v="665"/>
    <n v="54.028500000000001"/>
    <n v="13.233500000000001"/>
    <m/>
    <m/>
    <m/>
    <m/>
    <n v="7183"/>
    <n v="128.57570000000001"/>
    <m/>
    <m/>
    <n v="10563"/>
    <n v="195.83770000000001"/>
    <m/>
    <m/>
    <n v="0"/>
    <n v="195.83770000000001"/>
    <e v="#N/A"/>
    <e v="#N/A"/>
    <e v="#N/A"/>
    <n v="3018.3005140651258"/>
    <n v="3018.3005140651258"/>
    <n v="3018.3005140651258"/>
    <n v="219329.83735539916"/>
    <e v="#N/A"/>
  </r>
  <r>
    <s v="Redwood Practice Hounslow HealthHounslowE85113Feb11"/>
    <x v="209"/>
    <x v="11"/>
    <x v="4"/>
    <x v="210"/>
    <s v="E85113"/>
    <x v="3"/>
    <n v="11"/>
    <n v="6707.3344757002797"/>
    <n v="2894"/>
    <n v="688"/>
    <n v="57.590600000000002"/>
    <n v="13.6912"/>
    <m/>
    <m/>
    <m/>
    <m/>
    <n v="11146"/>
    <n v="199.51339999999999"/>
    <m/>
    <m/>
    <n v="14728"/>
    <n v="270.79520000000002"/>
    <m/>
    <m/>
    <n v="0"/>
    <n v="270.79520000000002"/>
    <e v="#N/A"/>
    <e v="#N/A"/>
    <e v="#N/A"/>
    <n v="3018.3005140651258"/>
    <n v="3018.3005140651258"/>
    <n v="3018.3005140651258"/>
    <n v="219329.83735539916"/>
    <e v="#N/A"/>
  </r>
  <r>
    <s v="Redwood Practice Hounslow HealthHounslowE85113Jan10"/>
    <x v="209"/>
    <x v="11"/>
    <x v="4"/>
    <x v="210"/>
    <s v="E85113"/>
    <x v="4"/>
    <n v="10"/>
    <n v="6707.3344757002797"/>
    <n v="2969"/>
    <n v="32"/>
    <n v="59.083100000000002"/>
    <n v="0.63680000000000003"/>
    <m/>
    <m/>
    <m/>
    <m/>
    <n v="8760"/>
    <n v="156.804"/>
    <m/>
    <m/>
    <n v="11761"/>
    <n v="216.5239"/>
    <m/>
    <m/>
    <n v="0"/>
    <n v="216.5239"/>
    <e v="#N/A"/>
    <e v="#N/A"/>
    <e v="#N/A"/>
    <n v="3018.3005140651258"/>
    <n v="3018.3005140651258"/>
    <n v="3018.3005140651258"/>
    <n v="219329.83735539916"/>
    <e v="#N/A"/>
  </r>
  <r>
    <s v="Redwood Practice Hounslow HealthHounslowE85113Jul4"/>
    <x v="209"/>
    <x v="11"/>
    <x v="4"/>
    <x v="210"/>
    <s v="E85113"/>
    <x v="5"/>
    <n v="4"/>
    <n v="6707.3344757002797"/>
    <n v="3792"/>
    <n v="37"/>
    <n v="70.152000000000001"/>
    <n v="0.6845"/>
    <n v="2554"/>
    <n v="99"/>
    <n v="50.824600000000004"/>
    <n v="1.9701000000000002"/>
    <n v="8702"/>
    <n v="155.76580000000001"/>
    <n v="12289"/>
    <n v="270.358"/>
    <n v="12531"/>
    <n v="226.60230000000001"/>
    <n v="14942"/>
    <n v="323.15269999999998"/>
    <n v="0"/>
    <n v="226.60230000000001"/>
    <n v="323.15269999999998"/>
    <n v="96.550399999999968"/>
    <e v="#N/A"/>
    <n v="3018.3005140651258"/>
    <n v="3018.3005140651258"/>
    <n v="3018.3005140651258"/>
    <n v="219329.83735539916"/>
    <e v="#N/A"/>
  </r>
  <r>
    <s v="Redwood Practice Hounslow HealthHounslowE85113Jun3"/>
    <x v="209"/>
    <x v="11"/>
    <x v="4"/>
    <x v="210"/>
    <s v="E85113"/>
    <x v="6"/>
    <n v="3"/>
    <n v="6707.3344757002797"/>
    <n v="2205"/>
    <n v="6"/>
    <n v="40.792499999999997"/>
    <n v="0.11099999999999999"/>
    <n v="2813"/>
    <n v="276"/>
    <n v="55.978700000000003"/>
    <n v="5.4923999999999999"/>
    <n v="9149"/>
    <n v="163.7671"/>
    <n v="12028"/>
    <n v="264.61599999999999"/>
    <n v="11360"/>
    <n v="204.67059999999998"/>
    <n v="15117"/>
    <n v="326.08709999999996"/>
    <n v="0"/>
    <n v="204.67059999999998"/>
    <n v="326.08709999999996"/>
    <n v="121.41649999999998"/>
    <e v="#N/A"/>
    <n v="3018.3005140651258"/>
    <n v="3018.3005140651258"/>
    <n v="3018.3005140651258"/>
    <n v="219329.83735539916"/>
    <e v="#N/A"/>
  </r>
  <r>
    <s v="Redwood Practice Hounslow HealthHounslowE85113Mar12"/>
    <x v="209"/>
    <x v="11"/>
    <x v="4"/>
    <x v="210"/>
    <s v="E85113"/>
    <x v="7"/>
    <n v="12"/>
    <n v="6707.3344757002797"/>
    <n v="2326"/>
    <n v="549"/>
    <n v="46.287400000000005"/>
    <n v="10.9251"/>
    <m/>
    <m/>
    <m/>
    <m/>
    <n v="8890"/>
    <n v="159.131"/>
    <m/>
    <m/>
    <n v="11765"/>
    <n v="216.34350000000001"/>
    <m/>
    <m/>
    <n v="0"/>
    <n v="216.34350000000001"/>
    <e v="#N/A"/>
    <e v="#N/A"/>
    <e v="#N/A"/>
    <n v="3018.3005140651258"/>
    <n v="3018.3005140651258"/>
    <n v="3018.3005140651258"/>
    <n v="219329.83735539916"/>
    <e v="#N/A"/>
  </r>
  <r>
    <s v="Redwood Practice Hounslow HealthHounslowE85113May2"/>
    <x v="209"/>
    <x v="11"/>
    <x v="4"/>
    <x v="210"/>
    <s v="E85113"/>
    <x v="8"/>
    <n v="2"/>
    <n v="6707.3344757002797"/>
    <n v="5471"/>
    <n v="183"/>
    <n v="101.2135"/>
    <n v="3.3855"/>
    <n v="2077"/>
    <n v="976"/>
    <n v="41.332300000000004"/>
    <n v="19.4224"/>
    <n v="5902"/>
    <n v="105.64579999999999"/>
    <n v="11363"/>
    <n v="249.98599999999999"/>
    <n v="11556"/>
    <n v="210.2448"/>
    <n v="14416"/>
    <n v="310.7407"/>
    <n v="0"/>
    <n v="210.2448"/>
    <n v="310.7407"/>
    <n v="100.49590000000001"/>
    <e v="#N/A"/>
    <n v="3018.3005140651258"/>
    <n v="3018.3005140651258"/>
    <n v="3018.3005140651258"/>
    <n v="219329.83735539916"/>
    <e v="#N/A"/>
  </r>
  <r>
    <s v="Redwood Practice Hounslow HealthHounslowE85113Nov8"/>
    <x v="209"/>
    <x v="11"/>
    <x v="4"/>
    <x v="210"/>
    <s v="E85113"/>
    <x v="9"/>
    <n v="8"/>
    <n v="6707.3344757002797"/>
    <n v="2804"/>
    <n v="2316"/>
    <n v="55.799600000000005"/>
    <n v="46.0884"/>
    <m/>
    <m/>
    <m/>
    <m/>
    <n v="8988"/>
    <n v="160.8852"/>
    <m/>
    <m/>
    <n v="14108"/>
    <n v="262.77319999999997"/>
    <m/>
    <m/>
    <n v="0"/>
    <n v="262.77319999999997"/>
    <e v="#N/A"/>
    <e v="#N/A"/>
    <e v="#N/A"/>
    <n v="3018.3005140651258"/>
    <n v="3018.3005140651258"/>
    <n v="3018.3005140651258"/>
    <n v="219329.83735539916"/>
    <e v="#N/A"/>
  </r>
  <r>
    <s v="Redwood Practice Hounslow HealthHounslowE85113Oct7"/>
    <x v="209"/>
    <x v="11"/>
    <x v="4"/>
    <x v="210"/>
    <s v="E85113"/>
    <x v="10"/>
    <n v="7"/>
    <n v="6707.3344757002797"/>
    <n v="2531"/>
    <n v="817"/>
    <n v="50.366900000000001"/>
    <n v="16.258300000000002"/>
    <n v="0"/>
    <n v="1794"/>
    <n v="0"/>
    <n v="40.365000000000002"/>
    <n v="11896"/>
    <n v="212.9384"/>
    <n v="21597"/>
    <n v="475.13400000000001"/>
    <n v="15244"/>
    <n v="279.56360000000001"/>
    <n v="23391"/>
    <n v="515.49900000000002"/>
    <n v="0"/>
    <n v="279.56360000000001"/>
    <n v="515.49900000000002"/>
    <n v="235.93540000000002"/>
    <e v="#N/A"/>
    <n v="3018.3005140651258"/>
    <n v="3018.3005140651258"/>
    <n v="3018.3005140651258"/>
    <n v="219329.83735539916"/>
    <e v="#N/A"/>
  </r>
  <r>
    <s v="Redwood Practice Hounslow HealthHounslowE85113Sep6"/>
    <x v="209"/>
    <x v="11"/>
    <x v="4"/>
    <x v="210"/>
    <s v="E85113"/>
    <x v="11"/>
    <n v="6"/>
    <n v="6707.3344757002797"/>
    <n v="2289"/>
    <n v="48"/>
    <n v="45.551100000000005"/>
    <n v="0.95520000000000005"/>
    <n v="2248"/>
    <n v="872"/>
    <n v="50.58"/>
    <n v="19.62"/>
    <n v="12800"/>
    <n v="229.12"/>
    <n v="20190"/>
    <n v="444.18"/>
    <n v="15137"/>
    <n v="275.62630000000001"/>
    <n v="23310"/>
    <n v="514.38"/>
    <n v="0"/>
    <n v="275.62630000000001"/>
    <n v="514.38"/>
    <n v="238.75369999999998"/>
    <e v="#N/A"/>
    <n v="3018.3005140651258"/>
    <n v="3018.3005140651258"/>
    <n v="3018.3005140651258"/>
    <n v="219329.83735539916"/>
    <e v="#N/A"/>
  </r>
  <r>
    <s v="Richford Gate Medical PracticeH&amp;F Partnership PCNHammersmith &amp; FulhamE85016Apr1"/>
    <x v="210"/>
    <x v="18"/>
    <x v="0"/>
    <x v="211"/>
    <s v="E85016"/>
    <x v="0"/>
    <n v="1"/>
    <n v="11055.7869921814"/>
    <n v="8231"/>
    <n v="0"/>
    <n v="152.27349999999998"/>
    <n v="0"/>
    <n v="19385"/>
    <n v="3"/>
    <n v="385.76150000000001"/>
    <n v="5.9700000000000003E-2"/>
    <n v="14666"/>
    <n v="262.52140000000003"/>
    <n v="18904"/>
    <n v="415.88799999999998"/>
    <n v="22897"/>
    <n v="414.79489999999998"/>
    <n v="38292"/>
    <n v="801.70920000000001"/>
    <n v="0"/>
    <n v="414.79489999999998"/>
    <n v="801.70920000000001"/>
    <n v="386.91430000000003"/>
    <n v="801.70920000000001"/>
    <n v="4975.1041464816299"/>
    <n v="4975.1041464816299"/>
    <n v="4975.1041464816299"/>
    <n v="361524.23464433179"/>
    <n v="0"/>
  </r>
  <r>
    <s v="Richford Gate Medical PracticeH&amp;F Partnership PCNHammersmith &amp; FulhamE85016Aug5"/>
    <x v="210"/>
    <x v="18"/>
    <x v="0"/>
    <x v="211"/>
    <s v="E85016"/>
    <x v="1"/>
    <n v="5"/>
    <n v="11055.7869921814"/>
    <n v="34726"/>
    <n v="0"/>
    <n v="642.43099999999993"/>
    <n v="0"/>
    <n v="11167"/>
    <n v="24"/>
    <n v="222.22330000000002"/>
    <n v="0.47760000000000002"/>
    <n v="9543"/>
    <n v="170.81970000000001"/>
    <n v="4216"/>
    <n v="92.751999999999995"/>
    <n v="44269"/>
    <n v="813.25069999999994"/>
    <n v="15407"/>
    <n v="315.4529"/>
    <n v="0"/>
    <n v="813.25069999999994"/>
    <n v="315.4529"/>
    <n v="-497.79779999999994"/>
    <n v="1117.1621"/>
    <n v="4975.1041464816299"/>
    <n v="4975.1041464816299"/>
    <n v="4975.1041464816299"/>
    <n v="361524.23464433179"/>
    <n v="0"/>
  </r>
  <r>
    <s v="Richford Gate Medical PracticeH&amp;F Partnership PCNHammersmith &amp; FulhamE85016Dec9"/>
    <x v="210"/>
    <x v="18"/>
    <x v="0"/>
    <x v="211"/>
    <s v="E85016"/>
    <x v="2"/>
    <n v="9"/>
    <n v="11055.7869921814"/>
    <n v="10403"/>
    <n v="1"/>
    <n v="207.0197"/>
    <n v="1.9900000000000001E-2"/>
    <m/>
    <m/>
    <m/>
    <m/>
    <n v="9836"/>
    <n v="176.06440000000001"/>
    <m/>
    <m/>
    <n v="20240"/>
    <n v="383.10400000000004"/>
    <m/>
    <m/>
    <n v="0"/>
    <n v="383.10400000000004"/>
    <e v="#N/A"/>
    <e v="#N/A"/>
    <e v="#N/A"/>
    <n v="4975.1041464816299"/>
    <n v="4975.1041464816299"/>
    <n v="4975.1041464816299"/>
    <n v="361524.23464433179"/>
    <e v="#N/A"/>
  </r>
  <r>
    <s v="Richford Gate Medical PracticeH&amp;F Partnership PCNHammersmith &amp; FulhamE85016Feb11"/>
    <x v="210"/>
    <x v="18"/>
    <x v="0"/>
    <x v="211"/>
    <s v="E85016"/>
    <x v="3"/>
    <n v="11"/>
    <n v="11055.7869921814"/>
    <n v="19823"/>
    <n v="11"/>
    <n v="394.47770000000003"/>
    <n v="0.21890000000000001"/>
    <m/>
    <m/>
    <m/>
    <m/>
    <n v="30638"/>
    <n v="548.42020000000002"/>
    <m/>
    <m/>
    <n v="50472"/>
    <n v="943.11680000000001"/>
    <m/>
    <m/>
    <n v="0"/>
    <n v="943.11680000000001"/>
    <e v="#N/A"/>
    <e v="#N/A"/>
    <e v="#N/A"/>
    <n v="4975.1041464816299"/>
    <n v="4975.1041464816299"/>
    <n v="4975.1041464816299"/>
    <n v="361524.23464433179"/>
    <e v="#N/A"/>
  </r>
  <r>
    <s v="Richford Gate Medical PracticeH&amp;F Partnership PCNHammersmith &amp; FulhamE85016Jan10"/>
    <x v="210"/>
    <x v="18"/>
    <x v="0"/>
    <x v="211"/>
    <s v="E85016"/>
    <x v="4"/>
    <n v="10"/>
    <n v="11055.7869921814"/>
    <n v="13719"/>
    <n v="3"/>
    <n v="273.00810000000001"/>
    <n v="5.9700000000000003E-2"/>
    <m/>
    <m/>
    <m/>
    <m/>
    <n v="28917"/>
    <n v="517.61429999999996"/>
    <m/>
    <m/>
    <n v="42639"/>
    <n v="790.68209999999999"/>
    <m/>
    <m/>
    <n v="0"/>
    <n v="790.68209999999999"/>
    <e v="#N/A"/>
    <e v="#N/A"/>
    <e v="#N/A"/>
    <n v="4975.1041464816299"/>
    <n v="4975.1041464816299"/>
    <n v="4975.1041464816299"/>
    <n v="361524.23464433179"/>
    <e v="#N/A"/>
  </r>
  <r>
    <s v="Richford Gate Medical PracticeH&amp;F Partnership PCNHammersmith &amp; FulhamE85016Jul4"/>
    <x v="210"/>
    <x v="18"/>
    <x v="0"/>
    <x v="211"/>
    <s v="E85016"/>
    <x v="5"/>
    <n v="4"/>
    <n v="11055.7869921814"/>
    <n v="20983"/>
    <n v="0"/>
    <n v="388.18549999999999"/>
    <n v="0"/>
    <n v="7633"/>
    <n v="35"/>
    <n v="151.89670000000001"/>
    <n v="0.69650000000000001"/>
    <n v="3946"/>
    <n v="70.633399999999995"/>
    <n v="5133"/>
    <n v="112.926"/>
    <n v="24929"/>
    <n v="458.81889999999999"/>
    <n v="12801"/>
    <n v="265.51920000000001"/>
    <n v="0"/>
    <n v="458.81889999999999"/>
    <n v="265.51920000000001"/>
    <n v="-193.29969999999997"/>
    <e v="#N/A"/>
    <n v="4975.1041464816299"/>
    <n v="4975.1041464816299"/>
    <n v="4975.1041464816299"/>
    <n v="361524.23464433179"/>
    <e v="#N/A"/>
  </r>
  <r>
    <s v="Richford Gate Medical PracticeH&amp;F Partnership PCNHammersmith &amp; FulhamE85016Jun3"/>
    <x v="210"/>
    <x v="18"/>
    <x v="0"/>
    <x v="211"/>
    <s v="E85016"/>
    <x v="6"/>
    <n v="3"/>
    <n v="11055.7869921814"/>
    <n v="20784"/>
    <n v="2"/>
    <n v="384.50399999999996"/>
    <n v="3.6999999999999998E-2"/>
    <n v="8454"/>
    <n v="2"/>
    <n v="168.2346"/>
    <n v="3.9800000000000002E-2"/>
    <n v="24898"/>
    <n v="445.67419999999998"/>
    <n v="6785"/>
    <n v="149.27000000000001"/>
    <n v="45684"/>
    <n v="830.21519999999987"/>
    <n v="15241"/>
    <n v="317.5444"/>
    <n v="0"/>
    <n v="830.21519999999987"/>
    <n v="317.5444"/>
    <n v="-512.67079999999987"/>
    <e v="#N/A"/>
    <n v="4975.1041464816299"/>
    <n v="4975.1041464816299"/>
    <n v="4975.1041464816299"/>
    <n v="361524.23464433179"/>
    <e v="#N/A"/>
  </r>
  <r>
    <s v="Richford Gate Medical PracticeH&amp;F Partnership PCNHammersmith &amp; FulhamE85016Mar12"/>
    <x v="210"/>
    <x v="18"/>
    <x v="0"/>
    <x v="211"/>
    <s v="E85016"/>
    <x v="7"/>
    <n v="12"/>
    <n v="11055.7869921814"/>
    <n v="18527"/>
    <n v="6"/>
    <n v="368.68729999999999"/>
    <n v="0.11940000000000001"/>
    <m/>
    <m/>
    <m/>
    <m/>
    <n v="29517"/>
    <n v="528.35429999999997"/>
    <m/>
    <m/>
    <n v="48050"/>
    <n v="897.16099999999994"/>
    <m/>
    <m/>
    <n v="0"/>
    <n v="897.16099999999994"/>
    <e v="#N/A"/>
    <e v="#N/A"/>
    <e v="#N/A"/>
    <n v="4975.1041464816299"/>
    <n v="4975.1041464816299"/>
    <n v="4975.1041464816299"/>
    <n v="361524.23464433179"/>
    <e v="#N/A"/>
  </r>
  <r>
    <s v="Richford Gate Medical PracticeH&amp;F Partnership PCNHammersmith &amp; FulhamE85016May2"/>
    <x v="210"/>
    <x v="18"/>
    <x v="0"/>
    <x v="211"/>
    <s v="E85016"/>
    <x v="8"/>
    <n v="2"/>
    <n v="11055.7869921814"/>
    <n v="23070"/>
    <n v="0"/>
    <n v="426.79499999999996"/>
    <n v="0"/>
    <n v="17291"/>
    <n v="0"/>
    <n v="344.09090000000003"/>
    <n v="0"/>
    <n v="5112"/>
    <n v="91.504800000000003"/>
    <n v="4230"/>
    <n v="93.06"/>
    <n v="28182"/>
    <n v="518.2998"/>
    <n v="21521"/>
    <n v="437.15090000000004"/>
    <n v="0"/>
    <n v="518.2998"/>
    <n v="437.15090000000004"/>
    <n v="-81.148899999999969"/>
    <e v="#N/A"/>
    <n v="4975.1041464816299"/>
    <n v="4975.1041464816299"/>
    <n v="4975.1041464816299"/>
    <n v="361524.23464433179"/>
    <e v="#N/A"/>
  </r>
  <r>
    <s v="Richford Gate Medical PracticeH&amp;F Partnership PCNHammersmith &amp; FulhamE85016Nov8"/>
    <x v="210"/>
    <x v="18"/>
    <x v="0"/>
    <x v="211"/>
    <s v="E85016"/>
    <x v="9"/>
    <n v="8"/>
    <n v="11055.7869921814"/>
    <n v="22541"/>
    <n v="0"/>
    <n v="448.5659"/>
    <n v="0"/>
    <m/>
    <m/>
    <m/>
    <m/>
    <n v="28404"/>
    <n v="508.4316"/>
    <m/>
    <m/>
    <n v="50945"/>
    <n v="956.99749999999995"/>
    <m/>
    <m/>
    <n v="0"/>
    <n v="956.99749999999995"/>
    <e v="#N/A"/>
    <e v="#N/A"/>
    <e v="#N/A"/>
    <n v="4975.1041464816299"/>
    <n v="4975.1041464816299"/>
    <n v="4975.1041464816299"/>
    <n v="361524.23464433179"/>
    <e v="#N/A"/>
  </r>
  <r>
    <s v="Richford Gate Medical PracticeH&amp;F Partnership PCNHammersmith &amp; FulhamE85016Oct7"/>
    <x v="210"/>
    <x v="18"/>
    <x v="0"/>
    <x v="211"/>
    <s v="E85016"/>
    <x v="10"/>
    <n v="7"/>
    <n v="11055.7869921814"/>
    <n v="12886"/>
    <n v="0"/>
    <n v="256.4314"/>
    <n v="0"/>
    <n v="0"/>
    <n v="16"/>
    <n v="0"/>
    <n v="0.36"/>
    <n v="27460"/>
    <n v="491.53399999999999"/>
    <n v="10933"/>
    <n v="240.52600000000001"/>
    <n v="40346"/>
    <n v="747.96540000000005"/>
    <n v="10949"/>
    <n v="240.88600000000002"/>
    <n v="0"/>
    <n v="747.96540000000005"/>
    <n v="240.88600000000002"/>
    <n v="-507.07940000000002"/>
    <e v="#N/A"/>
    <n v="4975.1041464816299"/>
    <n v="4975.1041464816299"/>
    <n v="4975.1041464816299"/>
    <n v="361524.23464433179"/>
    <e v="#N/A"/>
  </r>
  <r>
    <s v="Richford Gate Medical PracticeH&amp;F Partnership PCNHammersmith &amp; FulhamE85016Sep6"/>
    <x v="210"/>
    <x v="18"/>
    <x v="0"/>
    <x v="211"/>
    <s v="E85016"/>
    <x v="11"/>
    <n v="6"/>
    <n v="11055.7869921814"/>
    <n v="20480"/>
    <n v="3"/>
    <n v="407.55200000000002"/>
    <n v="5.9700000000000003E-2"/>
    <n v="13858"/>
    <n v="2"/>
    <n v="311.80500000000001"/>
    <n v="4.4999999999999998E-2"/>
    <n v="31895"/>
    <n v="570.92049999999995"/>
    <n v="15796"/>
    <n v="347.512"/>
    <n v="52378"/>
    <n v="978.53219999999999"/>
    <n v="29656"/>
    <n v="659.36200000000008"/>
    <n v="0"/>
    <n v="978.53219999999999"/>
    <n v="659.36200000000008"/>
    <n v="-319.17019999999991"/>
    <e v="#N/A"/>
    <n v="4975.1041464816299"/>
    <n v="4975.1041464816299"/>
    <n v="4975.1041464816299"/>
    <n v="361524.23464433179"/>
    <e v="#N/A"/>
  </r>
  <r>
    <s v="ROUNDWOOD PARK MEDICAL CENTREHarness SouthBrentE84656Apr1"/>
    <x v="211"/>
    <x v="4"/>
    <x v="3"/>
    <x v="212"/>
    <s v="E84656"/>
    <x v="0"/>
    <n v="1"/>
    <n v="6013.34310175884"/>
    <n v="8857"/>
    <n v="0"/>
    <n v="163.8545"/>
    <n v="0"/>
    <n v="8890"/>
    <n v="83"/>
    <n v="176.911"/>
    <n v="1.6517000000000002"/>
    <n v="503"/>
    <n v="9.0037000000000003"/>
    <n v="387"/>
    <n v="8.5139999999999993"/>
    <n v="9360"/>
    <n v="172.85820000000001"/>
    <n v="9360"/>
    <n v="187.07670000000002"/>
    <n v="0"/>
    <n v="172.85820000000001"/>
    <n v="187.07670000000002"/>
    <n v="14.218500000000006"/>
    <n v="187.07670000000002"/>
    <n v="2706.0043957914781"/>
    <n v="2706.0043957914781"/>
    <n v="2706.0043957914781"/>
    <n v="196636.3194275141"/>
    <n v="0"/>
  </r>
  <r>
    <s v="ROUNDWOOD PARK MEDICAL CENTREHarness SouthBrentE84656Aug5"/>
    <x v="211"/>
    <x v="4"/>
    <x v="3"/>
    <x v="212"/>
    <s v="E84656"/>
    <x v="1"/>
    <n v="5"/>
    <n v="6013.34310175884"/>
    <n v="18630"/>
    <n v="14"/>
    <n v="344.65499999999997"/>
    <n v="0.25900000000000001"/>
    <n v="9747"/>
    <n v="372"/>
    <n v="193.96530000000001"/>
    <n v="7.4028"/>
    <n v="402"/>
    <n v="7.1958000000000002"/>
    <n v="505"/>
    <n v="11.11"/>
    <n v="19046"/>
    <n v="352.10980000000001"/>
    <n v="10624"/>
    <n v="212.47810000000004"/>
    <n v="0"/>
    <n v="352.10980000000001"/>
    <n v="212.47810000000004"/>
    <n v="-139.63169999999997"/>
    <n v="399.55480000000006"/>
    <n v="2706.0043957914781"/>
    <n v="2706.0043957914781"/>
    <n v="2706.0043957914781"/>
    <n v="196636.3194275141"/>
    <n v="0"/>
  </r>
  <r>
    <s v="ROUNDWOOD PARK MEDICAL CENTREHarness SouthBrentE84656Dec9"/>
    <x v="211"/>
    <x v="4"/>
    <x v="3"/>
    <x v="212"/>
    <s v="E84656"/>
    <x v="2"/>
    <n v="9"/>
    <n v="6013.34310175884"/>
    <n v="8830"/>
    <n v="32"/>
    <n v="175.71700000000001"/>
    <n v="0.63680000000000003"/>
    <m/>
    <m/>
    <m/>
    <m/>
    <n v="386"/>
    <n v="6.9093999999999998"/>
    <m/>
    <m/>
    <n v="9248"/>
    <n v="183.26320000000001"/>
    <m/>
    <m/>
    <n v="0"/>
    <n v="183.26320000000001"/>
    <e v="#N/A"/>
    <e v="#N/A"/>
    <e v="#N/A"/>
    <n v="2706.0043957914781"/>
    <n v="2706.0043957914781"/>
    <n v="2706.0043957914781"/>
    <n v="196636.3194275141"/>
    <e v="#N/A"/>
  </r>
  <r>
    <s v="ROUNDWOOD PARK MEDICAL CENTREHarness SouthBrentE84656Feb11"/>
    <x v="211"/>
    <x v="4"/>
    <x v="3"/>
    <x v="212"/>
    <s v="E84656"/>
    <x v="3"/>
    <n v="11"/>
    <n v="6013.34310175884"/>
    <n v="10422"/>
    <n v="2808"/>
    <n v="207.39780000000002"/>
    <n v="55.879200000000004"/>
    <m/>
    <m/>
    <m/>
    <m/>
    <n v="621"/>
    <n v="11.1159"/>
    <m/>
    <m/>
    <n v="13851"/>
    <n v="274.39290000000005"/>
    <m/>
    <m/>
    <n v="0"/>
    <n v="274.39290000000005"/>
    <e v="#N/A"/>
    <e v="#N/A"/>
    <e v="#N/A"/>
    <n v="2706.0043957914781"/>
    <n v="2706.0043957914781"/>
    <n v="2706.0043957914781"/>
    <n v="196636.3194275141"/>
    <e v="#N/A"/>
  </r>
  <r>
    <s v="ROUNDWOOD PARK MEDICAL CENTREHarness SouthBrentE84656Jan10"/>
    <x v="211"/>
    <x v="4"/>
    <x v="3"/>
    <x v="212"/>
    <s v="E84656"/>
    <x v="4"/>
    <n v="10"/>
    <n v="6013.34310175884"/>
    <n v="11251"/>
    <n v="1403"/>
    <n v="223.89490000000001"/>
    <n v="27.919700000000002"/>
    <m/>
    <m/>
    <m/>
    <m/>
    <n v="583"/>
    <n v="10.435700000000001"/>
    <m/>
    <m/>
    <n v="13237"/>
    <n v="262.25030000000004"/>
    <m/>
    <m/>
    <n v="0"/>
    <n v="262.25030000000004"/>
    <e v="#N/A"/>
    <e v="#N/A"/>
    <e v="#N/A"/>
    <n v="2706.0043957914781"/>
    <n v="2706.0043957914781"/>
    <n v="2706.0043957914781"/>
    <n v="196636.3194275141"/>
    <e v="#N/A"/>
  </r>
  <r>
    <s v="ROUNDWOOD PARK MEDICAL CENTREHarness SouthBrentE84656Jul4"/>
    <x v="211"/>
    <x v="4"/>
    <x v="3"/>
    <x v="212"/>
    <s v="E84656"/>
    <x v="5"/>
    <n v="4"/>
    <n v="6013.34310175884"/>
    <n v="10720"/>
    <n v="19"/>
    <n v="198.32"/>
    <n v="0.35149999999999998"/>
    <n v="10699"/>
    <n v="321"/>
    <n v="212.9101"/>
    <n v="6.3879000000000001"/>
    <n v="510"/>
    <n v="9.1289999999999996"/>
    <n v="705"/>
    <n v="15.51"/>
    <n v="11249"/>
    <n v="207.80049999999997"/>
    <n v="11725"/>
    <n v="234.80799999999999"/>
    <n v="0"/>
    <n v="207.80049999999997"/>
    <n v="234.80799999999999"/>
    <n v="27.007500000000022"/>
    <e v="#N/A"/>
    <n v="2706.0043957914781"/>
    <n v="2706.0043957914781"/>
    <n v="2706.0043957914781"/>
    <n v="196636.3194275141"/>
    <e v="#N/A"/>
  </r>
  <r>
    <s v="ROUNDWOOD PARK MEDICAL CENTREHarness SouthBrentE84656Jun3"/>
    <x v="211"/>
    <x v="4"/>
    <x v="3"/>
    <x v="212"/>
    <s v="E84656"/>
    <x v="6"/>
    <n v="3"/>
    <n v="6013.34310175884"/>
    <n v="10227"/>
    <n v="0"/>
    <n v="189.1995"/>
    <n v="0"/>
    <n v="11113"/>
    <n v="1077"/>
    <n v="221.14870000000002"/>
    <n v="21.432300000000001"/>
    <n v="473"/>
    <n v="8.4666999999999994"/>
    <n v="566"/>
    <n v="12.452"/>
    <n v="10700"/>
    <n v="197.6662"/>
    <n v="12756"/>
    <n v="255.03300000000002"/>
    <n v="0"/>
    <n v="197.6662"/>
    <n v="255.03300000000002"/>
    <n v="57.366800000000012"/>
    <e v="#N/A"/>
    <n v="2706.0043957914781"/>
    <n v="2706.0043957914781"/>
    <n v="2706.0043957914781"/>
    <n v="196636.3194275141"/>
    <e v="#N/A"/>
  </r>
  <r>
    <s v="ROUNDWOOD PARK MEDICAL CENTREHarness SouthBrentE84656Mar12"/>
    <x v="211"/>
    <x v="4"/>
    <x v="3"/>
    <x v="212"/>
    <s v="E84656"/>
    <x v="7"/>
    <n v="12"/>
    <n v="6013.34310175884"/>
    <n v="11371"/>
    <n v="1471"/>
    <n v="226.28290000000001"/>
    <n v="29.2729"/>
    <m/>
    <m/>
    <m/>
    <m/>
    <n v="538"/>
    <n v="9.6302000000000003"/>
    <m/>
    <m/>
    <n v="13380"/>
    <n v="265.18599999999998"/>
    <m/>
    <m/>
    <n v="0"/>
    <n v="265.18599999999998"/>
    <e v="#N/A"/>
    <e v="#N/A"/>
    <e v="#N/A"/>
    <n v="2706.0043957914781"/>
    <n v="2706.0043957914781"/>
    <n v="2706.0043957914781"/>
    <n v="196636.3194275141"/>
    <e v="#N/A"/>
  </r>
  <r>
    <s v="ROUNDWOOD PARK MEDICAL CENTREHarness SouthBrentE84656May2"/>
    <x v="211"/>
    <x v="4"/>
    <x v="3"/>
    <x v="212"/>
    <s v="E84656"/>
    <x v="8"/>
    <n v="2"/>
    <n v="6013.34310175884"/>
    <n v="9910"/>
    <n v="0"/>
    <n v="183.33499999999998"/>
    <n v="0"/>
    <n v="6220"/>
    <n v="49"/>
    <n v="123.77800000000001"/>
    <n v="0.97510000000000008"/>
    <n v="503"/>
    <n v="9.0037000000000003"/>
    <n v="518"/>
    <n v="11.396000000000001"/>
    <n v="10413"/>
    <n v="192.33869999999999"/>
    <n v="6787"/>
    <n v="136.1491"/>
    <n v="0"/>
    <n v="192.33869999999999"/>
    <n v="136.1491"/>
    <n v="-56.189599999999984"/>
    <e v="#N/A"/>
    <n v="2706.0043957914781"/>
    <n v="2706.0043957914781"/>
    <n v="2706.0043957914781"/>
    <n v="196636.3194275141"/>
    <e v="#N/A"/>
  </r>
  <r>
    <s v="ROUNDWOOD PARK MEDICAL CENTREHarness SouthBrentE84656Nov8"/>
    <x v="211"/>
    <x v="4"/>
    <x v="3"/>
    <x v="212"/>
    <s v="E84656"/>
    <x v="9"/>
    <n v="8"/>
    <n v="6013.34310175884"/>
    <n v="10089"/>
    <n v="1172"/>
    <n v="200.77110000000002"/>
    <n v="23.322800000000001"/>
    <m/>
    <m/>
    <m/>
    <m/>
    <n v="492"/>
    <n v="8.8068000000000008"/>
    <m/>
    <m/>
    <n v="11753"/>
    <n v="232.90070000000003"/>
    <m/>
    <m/>
    <n v="0"/>
    <n v="232.90070000000003"/>
    <e v="#N/A"/>
    <e v="#N/A"/>
    <e v="#N/A"/>
    <n v="2706.0043957914781"/>
    <n v="2706.0043957914781"/>
    <n v="2706.0043957914781"/>
    <n v="196636.3194275141"/>
    <e v="#N/A"/>
  </r>
  <r>
    <s v="ROUNDWOOD PARK MEDICAL CENTREHarness SouthBrentE84656Oct7"/>
    <x v="211"/>
    <x v="4"/>
    <x v="3"/>
    <x v="212"/>
    <s v="E84656"/>
    <x v="10"/>
    <n v="7"/>
    <n v="6013.34310175884"/>
    <n v="11370"/>
    <n v="2093"/>
    <n v="226.26300000000001"/>
    <n v="41.650700000000001"/>
    <n v="0"/>
    <n v="4440"/>
    <n v="0"/>
    <n v="99.899999999999991"/>
    <n v="171"/>
    <n v="3.0609000000000002"/>
    <n v="72"/>
    <n v="1.5840000000000001"/>
    <n v="13634"/>
    <n v="270.97460000000001"/>
    <n v="4512"/>
    <n v="101.48399999999999"/>
    <n v="0"/>
    <n v="270.97460000000001"/>
    <n v="101.48399999999999"/>
    <n v="-169.49060000000003"/>
    <e v="#N/A"/>
    <n v="2706.0043957914781"/>
    <n v="2706.0043957914781"/>
    <n v="2706.0043957914781"/>
    <n v="196636.3194275141"/>
    <e v="#N/A"/>
  </r>
  <r>
    <s v="ROUNDWOOD PARK MEDICAL CENTREHarness SouthBrentE84656Sep6"/>
    <x v="211"/>
    <x v="4"/>
    <x v="3"/>
    <x v="212"/>
    <s v="E84656"/>
    <x v="11"/>
    <n v="6"/>
    <n v="6013.34310175884"/>
    <n v="11561"/>
    <n v="5816"/>
    <n v="230.06390000000002"/>
    <n v="115.73840000000001"/>
    <n v="10084"/>
    <n v="3009"/>
    <n v="226.89"/>
    <n v="67.702500000000001"/>
    <n v="343"/>
    <n v="6.1397000000000004"/>
    <n v="490"/>
    <n v="10.78"/>
    <n v="17720"/>
    <n v="351.94200000000006"/>
    <n v="13583"/>
    <n v="305.37249999999995"/>
    <n v="0"/>
    <n v="351.94200000000006"/>
    <n v="305.37249999999995"/>
    <n v="-46.569500000000119"/>
    <e v="#N/A"/>
    <n v="2706.0043957914781"/>
    <n v="2706.0043957914781"/>
    <n v="2706.0043957914781"/>
    <n v="196636.3194275141"/>
    <e v="#N/A"/>
  </r>
  <r>
    <s v="ROXBOURNE MEDICAL CENTREHealthsenseHarrowE84022Apr1"/>
    <x v="212"/>
    <x v="40"/>
    <x v="5"/>
    <x v="213"/>
    <s v="E84022"/>
    <x v="0"/>
    <n v="1"/>
    <n v="6708.8760825496702"/>
    <n v="6381"/>
    <n v="460"/>
    <n v="118.04849999999999"/>
    <n v="8.51"/>
    <n v="8535"/>
    <n v="1319"/>
    <n v="169.84650000000002"/>
    <n v="26.248100000000001"/>
    <n v="0"/>
    <n v="0"/>
    <n v="5763"/>
    <n v="126.786"/>
    <n v="6841"/>
    <n v="126.5585"/>
    <n v="15617"/>
    <n v="322.88060000000002"/>
    <n v="0"/>
    <n v="126.5585"/>
    <n v="322.88060000000002"/>
    <n v="196.32210000000003"/>
    <n v="322.88060000000002"/>
    <n v="3018.9942371473517"/>
    <n v="3018.9942371473517"/>
    <n v="3018.9942371473517"/>
    <n v="219380.24789937423"/>
    <n v="0"/>
  </r>
  <r>
    <s v="ROXBOURNE MEDICAL CENTREHealthsenseHarrowE84022Aug5"/>
    <x v="212"/>
    <x v="40"/>
    <x v="5"/>
    <x v="213"/>
    <s v="E84022"/>
    <x v="1"/>
    <n v="5"/>
    <n v="6708.8760825496702"/>
    <n v="12067"/>
    <n v="4398"/>
    <n v="223.23949999999999"/>
    <n v="81.363"/>
    <n v="9848"/>
    <n v="2043"/>
    <n v="195.9752"/>
    <n v="40.655700000000003"/>
    <n v="4769"/>
    <n v="85.365099999999998"/>
    <n v="5257"/>
    <n v="115.654"/>
    <n v="21234"/>
    <n v="389.96759999999995"/>
    <n v="17148"/>
    <n v="352.28489999999999"/>
    <n v="0"/>
    <n v="389.96759999999995"/>
    <n v="352.28489999999999"/>
    <n v="-37.682699999999954"/>
    <n v="675.16550000000007"/>
    <n v="3018.9942371473517"/>
    <n v="3018.9942371473517"/>
    <n v="3018.9942371473517"/>
    <n v="219380.24789937423"/>
    <n v="0"/>
  </r>
  <r>
    <s v="ROXBOURNE MEDICAL CENTREHealthsenseHarrowE84022Dec9"/>
    <x v="212"/>
    <x v="40"/>
    <x v="5"/>
    <x v="213"/>
    <s v="E84022"/>
    <x v="2"/>
    <n v="9"/>
    <n v="6708.8760825496702"/>
    <n v="9522"/>
    <n v="1906"/>
    <n v="189.48780000000002"/>
    <n v="37.929400000000001"/>
    <m/>
    <m/>
    <m/>
    <m/>
    <n v="4818"/>
    <n v="86.242199999999997"/>
    <m/>
    <m/>
    <n v="16246"/>
    <n v="313.65940000000001"/>
    <m/>
    <m/>
    <n v="0"/>
    <n v="313.65940000000001"/>
    <e v="#N/A"/>
    <e v="#N/A"/>
    <e v="#N/A"/>
    <n v="3018.9942371473517"/>
    <n v="3018.9942371473517"/>
    <n v="3018.9942371473517"/>
    <n v="219380.24789937423"/>
    <e v="#N/A"/>
  </r>
  <r>
    <s v="ROXBOURNE MEDICAL CENTREHealthsenseHarrowE84022Feb11"/>
    <x v="212"/>
    <x v="40"/>
    <x v="5"/>
    <x v="213"/>
    <s v="E84022"/>
    <x v="3"/>
    <n v="11"/>
    <n v="6708.8760825496702"/>
    <n v="7061"/>
    <n v="1066"/>
    <n v="140.51390000000001"/>
    <n v="21.2134"/>
    <m/>
    <m/>
    <m/>
    <m/>
    <n v="6286"/>
    <n v="112.5194"/>
    <m/>
    <m/>
    <n v="14413"/>
    <n v="274.24670000000003"/>
    <m/>
    <m/>
    <n v="0"/>
    <n v="274.24670000000003"/>
    <e v="#N/A"/>
    <e v="#N/A"/>
    <e v="#N/A"/>
    <n v="3018.9942371473517"/>
    <n v="3018.9942371473517"/>
    <n v="3018.9942371473517"/>
    <n v="219380.24789937423"/>
    <e v="#N/A"/>
  </r>
  <r>
    <s v="ROXBOURNE MEDICAL CENTREHealthsenseHarrowE84022Jan10"/>
    <x v="212"/>
    <x v="40"/>
    <x v="5"/>
    <x v="213"/>
    <s v="E84022"/>
    <x v="4"/>
    <n v="10"/>
    <n v="6708.8760825496702"/>
    <n v="7423"/>
    <n v="267"/>
    <n v="147.71770000000001"/>
    <n v="5.3132999999999999"/>
    <m/>
    <m/>
    <m/>
    <m/>
    <n v="6646"/>
    <n v="118.96339999999999"/>
    <m/>
    <m/>
    <n v="14336"/>
    <n v="271.99439999999998"/>
    <m/>
    <m/>
    <n v="0"/>
    <n v="271.99439999999998"/>
    <e v="#N/A"/>
    <e v="#N/A"/>
    <e v="#N/A"/>
    <n v="3018.9942371473517"/>
    <n v="3018.9942371473517"/>
    <n v="3018.9942371473517"/>
    <n v="219380.24789937423"/>
    <e v="#N/A"/>
  </r>
  <r>
    <s v="ROXBOURNE MEDICAL CENTREHealthsenseHarrowE84022Jul4"/>
    <x v="212"/>
    <x v="40"/>
    <x v="5"/>
    <x v="213"/>
    <s v="E84022"/>
    <x v="5"/>
    <n v="4"/>
    <n v="6708.8760825496702"/>
    <n v="11587"/>
    <n v="3952"/>
    <n v="214.3595"/>
    <n v="73.111999999999995"/>
    <n v="31195"/>
    <n v="1333"/>
    <n v="620.78050000000007"/>
    <n v="26.526700000000002"/>
    <n v="3114"/>
    <n v="55.740600000000001"/>
    <n v="6628"/>
    <n v="145.816"/>
    <n v="18653"/>
    <n v="343.21209999999996"/>
    <n v="39156"/>
    <n v="793.12320000000011"/>
    <n v="0"/>
    <n v="343.21209999999996"/>
    <n v="793.12320000000011"/>
    <n v="449.91110000000015"/>
    <e v="#N/A"/>
    <n v="3018.9942371473517"/>
    <n v="3018.9942371473517"/>
    <n v="3018.9942371473517"/>
    <n v="219380.24789937423"/>
    <e v="#N/A"/>
  </r>
  <r>
    <s v="ROXBOURNE MEDICAL CENTREHealthsenseHarrowE84022Jun3"/>
    <x v="212"/>
    <x v="40"/>
    <x v="5"/>
    <x v="213"/>
    <s v="E84022"/>
    <x v="6"/>
    <n v="3"/>
    <n v="6708.8760825496702"/>
    <n v="8715"/>
    <n v="2067"/>
    <n v="161.22749999999999"/>
    <n v="38.2395"/>
    <n v="8475"/>
    <n v="586"/>
    <n v="168.6525"/>
    <n v="11.6614"/>
    <n v="0"/>
    <n v="0"/>
    <n v="5738"/>
    <n v="126.236"/>
    <n v="10782"/>
    <n v="199.46699999999998"/>
    <n v="14799"/>
    <n v="306.54989999999998"/>
    <n v="0"/>
    <n v="199.46699999999998"/>
    <n v="306.54989999999998"/>
    <n v="107.0829"/>
    <e v="#N/A"/>
    <n v="3018.9942371473517"/>
    <n v="3018.9942371473517"/>
    <n v="3018.9942371473517"/>
    <n v="219380.24789937423"/>
    <e v="#N/A"/>
  </r>
  <r>
    <s v="ROXBOURNE MEDICAL CENTREHealthsenseHarrowE84022Mar12"/>
    <x v="212"/>
    <x v="40"/>
    <x v="5"/>
    <x v="213"/>
    <s v="E84022"/>
    <x v="7"/>
    <n v="12"/>
    <n v="6708.8760825496702"/>
    <n v="6893"/>
    <n v="944"/>
    <n v="137.17070000000001"/>
    <n v="18.785600000000002"/>
    <m/>
    <m/>
    <m/>
    <m/>
    <n v="6280"/>
    <n v="112.41200000000001"/>
    <m/>
    <m/>
    <n v="14117"/>
    <n v="268.36829999999998"/>
    <m/>
    <m/>
    <n v="0"/>
    <n v="268.36829999999998"/>
    <e v="#N/A"/>
    <e v="#N/A"/>
    <e v="#N/A"/>
    <n v="3018.9942371473517"/>
    <n v="3018.9942371473517"/>
    <n v="3018.9942371473517"/>
    <n v="219380.24789937423"/>
    <e v="#N/A"/>
  </r>
  <r>
    <s v="ROXBOURNE MEDICAL CENTREHealthsenseHarrowE84022May2"/>
    <x v="212"/>
    <x v="40"/>
    <x v="5"/>
    <x v="213"/>
    <s v="E84022"/>
    <x v="8"/>
    <n v="2"/>
    <n v="6708.8760825496702"/>
    <n v="66338"/>
    <n v="1142"/>
    <n v="1227.2529999999999"/>
    <n v="21.126999999999999"/>
    <n v="7901"/>
    <n v="513"/>
    <n v="157.22990000000001"/>
    <n v="10.2087"/>
    <n v="0"/>
    <n v="0"/>
    <n v="5927"/>
    <n v="130.39400000000001"/>
    <n v="67480"/>
    <n v="1248.3799999999999"/>
    <n v="14341"/>
    <n v="297.83260000000001"/>
    <n v="0"/>
    <n v="1248.3799999999999"/>
    <n v="297.83260000000001"/>
    <n v="-950.54739999999993"/>
    <e v="#N/A"/>
    <n v="3018.9942371473517"/>
    <n v="3018.9942371473517"/>
    <n v="3018.9942371473517"/>
    <n v="219380.24789937423"/>
    <e v="#N/A"/>
  </r>
  <r>
    <s v="ROXBOURNE MEDICAL CENTREHealthsenseHarrowE84022Nov8"/>
    <x v="212"/>
    <x v="40"/>
    <x v="5"/>
    <x v="213"/>
    <s v="E84022"/>
    <x v="9"/>
    <n v="8"/>
    <n v="6708.8760825496702"/>
    <n v="9415"/>
    <n v="1933"/>
    <n v="187.35850000000002"/>
    <n v="38.466700000000003"/>
    <m/>
    <m/>
    <m/>
    <m/>
    <n v="5831"/>
    <n v="104.3749"/>
    <m/>
    <m/>
    <n v="17179"/>
    <n v="330.20010000000002"/>
    <m/>
    <m/>
    <n v="0"/>
    <n v="330.20010000000002"/>
    <e v="#N/A"/>
    <e v="#N/A"/>
    <e v="#N/A"/>
    <n v="3018.9942371473517"/>
    <n v="3018.9942371473517"/>
    <n v="3018.9942371473517"/>
    <n v="219380.24789937423"/>
    <e v="#N/A"/>
  </r>
  <r>
    <s v="ROXBOURNE MEDICAL CENTREHealthsenseHarrowE84022Oct7"/>
    <x v="212"/>
    <x v="40"/>
    <x v="5"/>
    <x v="213"/>
    <s v="E84022"/>
    <x v="10"/>
    <n v="7"/>
    <n v="6708.8760825496702"/>
    <n v="11506"/>
    <n v="4722"/>
    <n v="228.96940000000001"/>
    <n v="93.967800000000011"/>
    <n v="0"/>
    <n v="4859"/>
    <n v="0"/>
    <n v="109.3275"/>
    <n v="5988"/>
    <n v="107.18519999999999"/>
    <n v="8632"/>
    <n v="189.904"/>
    <n v="22216"/>
    <n v="430.12240000000003"/>
    <n v="13491"/>
    <n v="299.23149999999998"/>
    <n v="0"/>
    <n v="430.12240000000003"/>
    <n v="299.23149999999998"/>
    <n v="-130.89090000000004"/>
    <e v="#N/A"/>
    <n v="3018.9942371473517"/>
    <n v="3018.9942371473517"/>
    <n v="3018.9942371473517"/>
    <n v="219380.24789937423"/>
    <e v="#N/A"/>
  </r>
  <r>
    <s v="ROXBOURNE MEDICAL CENTREHealthsenseHarrowE84022Sep6"/>
    <x v="212"/>
    <x v="40"/>
    <x v="5"/>
    <x v="213"/>
    <s v="E84022"/>
    <x v="11"/>
    <n v="6"/>
    <n v="6708.8760825496702"/>
    <n v="8004"/>
    <n v="9889"/>
    <n v="159.27960000000002"/>
    <n v="196.7911"/>
    <n v="11239"/>
    <n v="5352"/>
    <n v="252.8775"/>
    <n v="120.42"/>
    <n v="4988"/>
    <n v="89.285200000000003"/>
    <n v="6196"/>
    <n v="136.31200000000001"/>
    <n v="22881"/>
    <n v="445.35590000000002"/>
    <n v="22787"/>
    <n v="509.60950000000003"/>
    <n v="0"/>
    <n v="445.35590000000002"/>
    <n v="509.60950000000003"/>
    <n v="64.253600000000006"/>
    <e v="#N/A"/>
    <n v="3018.9942371473517"/>
    <n v="3018.9942371473517"/>
    <n v="3018.9942371473517"/>
    <n v="219380.24789937423"/>
    <e v="#N/A"/>
  </r>
  <r>
    <s v="Royal Hospital Chelsea Brompton Health PCNWest LondonE87711Apr1"/>
    <x v="213"/>
    <x v="36"/>
    <x v="6"/>
    <x v="214"/>
    <s v="E87711"/>
    <x v="0"/>
    <n v="1"/>
    <n v="400.69050005798999"/>
    <n v="13"/>
    <n v="0"/>
    <n v="0.24049999999999999"/>
    <n v="0"/>
    <n v="9"/>
    <n v="0"/>
    <n v="0.17910000000000001"/>
    <n v="0"/>
    <n v="722"/>
    <n v="12.9238"/>
    <n v="648"/>
    <n v="14.256"/>
    <n v="735"/>
    <n v="13.164300000000001"/>
    <n v="657"/>
    <n v="14.4351"/>
    <n v="0"/>
    <n v="13.164300000000001"/>
    <n v="14.4351"/>
    <n v="1.2707999999999995"/>
    <n v="14.4351"/>
    <n v="180.3107250260955"/>
    <n v="180.3107250260955"/>
    <n v="180.3107250260955"/>
    <n v="13102.579351896275"/>
    <n v="0"/>
  </r>
  <r>
    <s v="Royal Hospital Chelsea Brompton Health PCNWest LondonE87711Aug5"/>
    <x v="213"/>
    <x v="36"/>
    <x v="6"/>
    <x v="214"/>
    <s v="E87711"/>
    <x v="1"/>
    <n v="5"/>
    <n v="400.69050005798999"/>
    <n v="51"/>
    <n v="3"/>
    <n v="0.94350000000000001"/>
    <n v="5.5499999999999994E-2"/>
    <n v="12"/>
    <n v="0"/>
    <n v="0.23880000000000001"/>
    <n v="0"/>
    <n v="593"/>
    <n v="10.614699999999999"/>
    <n v="920"/>
    <n v="20.239999999999998"/>
    <n v="647"/>
    <n v="11.6137"/>
    <n v="932"/>
    <n v="20.4788"/>
    <n v="0"/>
    <n v="11.6137"/>
    <n v="20.4788"/>
    <n v="8.8651"/>
    <n v="34.913899999999998"/>
    <n v="180.3107250260955"/>
    <n v="180.3107250260955"/>
    <n v="180.3107250260955"/>
    <n v="13102.579351896275"/>
    <n v="0"/>
  </r>
  <r>
    <s v="Royal Hospital Chelsea Brompton Health PCNWest LondonE87711Dec9"/>
    <x v="213"/>
    <x v="36"/>
    <x v="6"/>
    <x v="214"/>
    <s v="E87711"/>
    <x v="2"/>
    <n v="9"/>
    <n v="400.69050005798999"/>
    <n v="2"/>
    <n v="0"/>
    <n v="3.9800000000000002E-2"/>
    <n v="0"/>
    <m/>
    <m/>
    <m/>
    <m/>
    <n v="746"/>
    <n v="13.353400000000001"/>
    <m/>
    <m/>
    <n v="748"/>
    <n v="13.3932"/>
    <m/>
    <m/>
    <n v="0"/>
    <n v="13.3932"/>
    <e v="#N/A"/>
    <e v="#N/A"/>
    <e v="#N/A"/>
    <n v="180.3107250260955"/>
    <n v="180.3107250260955"/>
    <n v="180.3107250260955"/>
    <n v="13102.579351896275"/>
    <e v="#N/A"/>
  </r>
  <r>
    <s v="Royal Hospital Chelsea Brompton Health PCNWest LondonE87711Feb11"/>
    <x v="213"/>
    <x v="36"/>
    <x v="6"/>
    <x v="214"/>
    <s v="E87711"/>
    <x v="3"/>
    <n v="11"/>
    <n v="400.69050005798999"/>
    <n v="682"/>
    <n v="0"/>
    <n v="13.571800000000001"/>
    <n v="0"/>
    <m/>
    <m/>
    <m/>
    <m/>
    <n v="895"/>
    <n v="16.020499999999998"/>
    <m/>
    <m/>
    <n v="1577"/>
    <n v="29.592300000000002"/>
    <m/>
    <m/>
    <n v="0"/>
    <n v="29.592300000000002"/>
    <e v="#N/A"/>
    <e v="#N/A"/>
    <e v="#N/A"/>
    <n v="180.3107250260955"/>
    <n v="180.3107250260955"/>
    <n v="180.3107250260955"/>
    <n v="13102.579351896275"/>
    <e v="#N/A"/>
  </r>
  <r>
    <s v="Royal Hospital Chelsea Brompton Health PCNWest LondonE87711Jan10"/>
    <x v="213"/>
    <x v="36"/>
    <x v="6"/>
    <x v="214"/>
    <s v="E87711"/>
    <x v="4"/>
    <n v="10"/>
    <n v="400.69050005798999"/>
    <n v="10"/>
    <n v="0"/>
    <n v="0.19900000000000001"/>
    <n v="0"/>
    <m/>
    <m/>
    <m/>
    <m/>
    <n v="883"/>
    <n v="15.8057"/>
    <m/>
    <m/>
    <n v="893"/>
    <n v="16.0047"/>
    <m/>
    <m/>
    <n v="0"/>
    <n v="16.0047"/>
    <e v="#N/A"/>
    <e v="#N/A"/>
    <e v="#N/A"/>
    <n v="180.3107250260955"/>
    <n v="180.3107250260955"/>
    <n v="180.3107250260955"/>
    <n v="13102.579351896275"/>
    <e v="#N/A"/>
  </r>
  <r>
    <s v="Royal Hospital Chelsea Brompton Health PCNWest LondonE87711Jul4"/>
    <x v="213"/>
    <x v="36"/>
    <x v="6"/>
    <x v="214"/>
    <s v="E87711"/>
    <x v="5"/>
    <n v="4"/>
    <n v="400.69050005798999"/>
    <n v="21"/>
    <n v="0"/>
    <n v="0.38849999999999996"/>
    <n v="0"/>
    <n v="19"/>
    <n v="0"/>
    <n v="0.37809999999999999"/>
    <n v="0"/>
    <n v="714"/>
    <n v="12.7806"/>
    <n v="772"/>
    <n v="16.984000000000002"/>
    <n v="735"/>
    <n v="13.1691"/>
    <n v="791"/>
    <n v="17.362100000000002"/>
    <n v="0"/>
    <n v="13.1691"/>
    <n v="17.362100000000002"/>
    <n v="4.1930000000000014"/>
    <e v="#N/A"/>
    <n v="180.3107250260955"/>
    <n v="180.3107250260955"/>
    <n v="180.3107250260955"/>
    <n v="13102.579351896275"/>
    <e v="#N/A"/>
  </r>
  <r>
    <s v="Royal Hospital Chelsea Brompton Health PCNWest LondonE87711Jun3"/>
    <x v="213"/>
    <x v="36"/>
    <x v="6"/>
    <x v="214"/>
    <s v="E87711"/>
    <x v="6"/>
    <n v="3"/>
    <n v="400.69050005798999"/>
    <n v="11"/>
    <n v="0"/>
    <n v="0.20349999999999999"/>
    <n v="0"/>
    <n v="26"/>
    <n v="0"/>
    <n v="0.51740000000000008"/>
    <n v="0"/>
    <n v="778"/>
    <n v="13.9262"/>
    <n v="649"/>
    <n v="14.278"/>
    <n v="789"/>
    <n v="14.1297"/>
    <n v="675"/>
    <n v="14.795400000000001"/>
    <n v="0"/>
    <n v="14.1297"/>
    <n v="14.795400000000001"/>
    <n v="0.66570000000000107"/>
    <e v="#N/A"/>
    <n v="180.3107250260955"/>
    <n v="180.3107250260955"/>
    <n v="180.3107250260955"/>
    <n v="13102.579351896275"/>
    <e v="#N/A"/>
  </r>
  <r>
    <s v="Royal Hospital Chelsea Brompton Health PCNWest LondonE87711Mar12"/>
    <x v="213"/>
    <x v="36"/>
    <x v="6"/>
    <x v="214"/>
    <s v="E87711"/>
    <x v="7"/>
    <n v="12"/>
    <n v="400.69050005798999"/>
    <n v="14"/>
    <n v="0"/>
    <n v="0.27860000000000001"/>
    <n v="0"/>
    <m/>
    <m/>
    <m/>
    <m/>
    <n v="625"/>
    <n v="11.1875"/>
    <m/>
    <m/>
    <n v="639"/>
    <n v="11.466100000000001"/>
    <m/>
    <m/>
    <n v="0"/>
    <n v="11.466100000000001"/>
    <e v="#N/A"/>
    <e v="#N/A"/>
    <e v="#N/A"/>
    <n v="180.3107250260955"/>
    <n v="180.3107250260955"/>
    <n v="180.3107250260955"/>
    <n v="13102.579351896275"/>
    <e v="#N/A"/>
  </r>
  <r>
    <s v="Royal Hospital Chelsea Brompton Health PCNWest LondonE87711May2"/>
    <x v="213"/>
    <x v="36"/>
    <x v="6"/>
    <x v="214"/>
    <s v="E87711"/>
    <x v="8"/>
    <n v="2"/>
    <n v="400.69050005798999"/>
    <n v="27"/>
    <n v="0"/>
    <n v="0.4995"/>
    <n v="0"/>
    <n v="24"/>
    <n v="0"/>
    <n v="0.47760000000000002"/>
    <n v="0"/>
    <n v="693"/>
    <n v="12.4047"/>
    <n v="690"/>
    <n v="15.18"/>
    <n v="720"/>
    <n v="12.904199999999999"/>
    <n v="714"/>
    <n v="15.6576"/>
    <n v="0"/>
    <n v="12.904199999999999"/>
    <n v="15.6576"/>
    <n v="2.753400000000001"/>
    <e v="#N/A"/>
    <n v="180.3107250260955"/>
    <n v="180.3107250260955"/>
    <n v="180.3107250260955"/>
    <n v="13102.579351896275"/>
    <e v="#N/A"/>
  </r>
  <r>
    <s v="Royal Hospital Chelsea Brompton Health PCNWest LondonE87711Nov8"/>
    <x v="213"/>
    <x v="36"/>
    <x v="6"/>
    <x v="214"/>
    <s v="E87711"/>
    <x v="9"/>
    <n v="8"/>
    <n v="400.69050005798999"/>
    <n v="16"/>
    <n v="0"/>
    <n v="0.31840000000000002"/>
    <n v="0"/>
    <m/>
    <m/>
    <m/>
    <m/>
    <n v="751"/>
    <n v="13.4429"/>
    <m/>
    <m/>
    <n v="767"/>
    <n v="13.7613"/>
    <m/>
    <m/>
    <n v="0"/>
    <n v="13.7613"/>
    <e v="#N/A"/>
    <e v="#N/A"/>
    <e v="#N/A"/>
    <n v="180.3107250260955"/>
    <n v="180.3107250260955"/>
    <n v="180.3107250260955"/>
    <n v="13102.579351896275"/>
    <e v="#N/A"/>
  </r>
  <r>
    <s v="Royal Hospital Chelsea Brompton Health PCNWest LondonE87711Oct7"/>
    <x v="213"/>
    <x v="36"/>
    <x v="6"/>
    <x v="214"/>
    <s v="E87711"/>
    <x v="10"/>
    <n v="7"/>
    <n v="400.69050005798999"/>
    <n v="9"/>
    <n v="0"/>
    <n v="0.17910000000000001"/>
    <n v="0"/>
    <n v="0"/>
    <n v="0"/>
    <n v="0"/>
    <n v="0"/>
    <n v="675"/>
    <n v="12.0825"/>
    <n v="935"/>
    <n v="20.57"/>
    <n v="684"/>
    <n v="12.2616"/>
    <n v="935"/>
    <n v="20.57"/>
    <n v="0"/>
    <n v="12.2616"/>
    <n v="20.57"/>
    <n v="8.3084000000000007"/>
    <e v="#N/A"/>
    <n v="180.3107250260955"/>
    <n v="180.3107250260955"/>
    <n v="180.3107250260955"/>
    <n v="13102.579351896275"/>
    <e v="#N/A"/>
  </r>
  <r>
    <s v="Royal Hospital Chelsea Brompton Health PCNWest LondonE87711Sep6"/>
    <x v="213"/>
    <x v="36"/>
    <x v="6"/>
    <x v="214"/>
    <s v="E87711"/>
    <x v="11"/>
    <n v="6"/>
    <n v="400.69050005798999"/>
    <n v="17"/>
    <n v="0"/>
    <n v="0.33830000000000005"/>
    <n v="0"/>
    <n v="12"/>
    <n v="0"/>
    <n v="0.27"/>
    <n v="0"/>
    <n v="685"/>
    <n v="12.2615"/>
    <n v="812"/>
    <n v="17.864000000000001"/>
    <n v="702"/>
    <n v="12.5998"/>
    <n v="824"/>
    <n v="18.134"/>
    <n v="0"/>
    <n v="12.5998"/>
    <n v="18.134"/>
    <n v="5.5342000000000002"/>
    <e v="#N/A"/>
    <n v="180.3107250260955"/>
    <n v="180.3107250260955"/>
    <n v="180.3107250260955"/>
    <n v="13102.579351896275"/>
    <e v="#N/A"/>
  </r>
  <r>
    <s v="Sands End Health ClinicSouth Fulham PCNHammersmith &amp; FulhamE85128Apr1"/>
    <x v="214"/>
    <x v="7"/>
    <x v="0"/>
    <x v="215"/>
    <s v="E85128"/>
    <x v="0"/>
    <n v="1"/>
    <n v="11499.298145864699"/>
    <n v="5867"/>
    <n v="0"/>
    <n v="108.53949999999999"/>
    <n v="0"/>
    <n v="6373"/>
    <n v="2630"/>
    <n v="126.82270000000001"/>
    <n v="52.337000000000003"/>
    <n v="11585"/>
    <n v="207.3715"/>
    <n v="26099"/>
    <n v="574.178"/>
    <n v="17452"/>
    <n v="315.911"/>
    <n v="35102"/>
    <n v="753.33770000000004"/>
    <n v="0"/>
    <n v="315.911"/>
    <n v="753.33770000000004"/>
    <n v="437.42670000000004"/>
    <n v="753.33770000000004"/>
    <n v="5174.6841656391143"/>
    <n v="5174.6841656391143"/>
    <n v="5174.6841656391143"/>
    <n v="376027.04936977569"/>
    <n v="0"/>
  </r>
  <r>
    <s v="Sands End Health ClinicSouth Fulham PCNHammersmith &amp; FulhamE85128Aug5"/>
    <x v="214"/>
    <x v="7"/>
    <x v="0"/>
    <x v="215"/>
    <s v="E85128"/>
    <x v="1"/>
    <n v="5"/>
    <n v="11499.298145864699"/>
    <n v="6282"/>
    <n v="798"/>
    <n v="116.217"/>
    <n v="14.763"/>
    <n v="5407"/>
    <n v="2635"/>
    <n v="107.5993"/>
    <n v="52.436500000000002"/>
    <n v="30038"/>
    <n v="537.68020000000001"/>
    <n v="25555"/>
    <n v="562.21"/>
    <n v="37118"/>
    <n v="668.66020000000003"/>
    <n v="33597"/>
    <n v="722.24580000000003"/>
    <n v="0"/>
    <n v="668.66020000000003"/>
    <n v="722.24580000000003"/>
    <n v="53.585599999999999"/>
    <n v="1475.5835000000002"/>
    <n v="5174.6841656391143"/>
    <n v="5174.6841656391143"/>
    <n v="5174.6841656391143"/>
    <n v="376027.04936977569"/>
    <n v="0"/>
  </r>
  <r>
    <s v="Sands End Health ClinicSouth Fulham PCNHammersmith &amp; FulhamE85128Dec9"/>
    <x v="214"/>
    <x v="7"/>
    <x v="0"/>
    <x v="215"/>
    <s v="E85128"/>
    <x v="2"/>
    <n v="9"/>
    <n v="11499.298145864699"/>
    <n v="3711"/>
    <n v="711"/>
    <n v="73.8489"/>
    <n v="14.148900000000001"/>
    <m/>
    <m/>
    <m/>
    <m/>
    <n v="8128"/>
    <n v="145.49119999999999"/>
    <m/>
    <m/>
    <n v="12550"/>
    <n v="233.48899999999998"/>
    <m/>
    <m/>
    <n v="0"/>
    <n v="233.48899999999998"/>
    <e v="#N/A"/>
    <e v="#N/A"/>
    <e v="#N/A"/>
    <n v="5174.6841656391143"/>
    <n v="5174.6841656391143"/>
    <n v="5174.6841656391143"/>
    <n v="376027.04936977569"/>
    <e v="#N/A"/>
  </r>
  <r>
    <s v="Sands End Health ClinicSouth Fulham PCNHammersmith &amp; FulhamE85128Feb11"/>
    <x v="214"/>
    <x v="7"/>
    <x v="0"/>
    <x v="215"/>
    <s v="E85128"/>
    <x v="3"/>
    <n v="11"/>
    <n v="11499.298145864699"/>
    <n v="5776"/>
    <n v="1596"/>
    <n v="114.94240000000001"/>
    <n v="31.760400000000001"/>
    <m/>
    <m/>
    <m/>
    <m/>
    <n v="16578"/>
    <n v="296.74619999999999"/>
    <m/>
    <m/>
    <n v="23950"/>
    <n v="443.44899999999996"/>
    <m/>
    <m/>
    <n v="0"/>
    <n v="443.44899999999996"/>
    <e v="#N/A"/>
    <e v="#N/A"/>
    <e v="#N/A"/>
    <n v="5174.6841656391143"/>
    <n v="5174.6841656391143"/>
    <n v="5174.6841656391143"/>
    <n v="376027.04936977569"/>
    <e v="#N/A"/>
  </r>
  <r>
    <s v="Sands End Health ClinicSouth Fulham PCNHammersmith &amp; FulhamE85128Jan10"/>
    <x v="214"/>
    <x v="7"/>
    <x v="0"/>
    <x v="215"/>
    <s v="E85128"/>
    <x v="4"/>
    <n v="10"/>
    <n v="11499.298145864699"/>
    <n v="5582"/>
    <n v="1366"/>
    <n v="111.0818"/>
    <n v="27.183400000000002"/>
    <m/>
    <m/>
    <m/>
    <m/>
    <n v="20330"/>
    <n v="363.90699999999998"/>
    <m/>
    <m/>
    <n v="27278"/>
    <n v="502.17219999999998"/>
    <m/>
    <m/>
    <n v="0"/>
    <n v="502.17219999999998"/>
    <e v="#N/A"/>
    <e v="#N/A"/>
    <e v="#N/A"/>
    <n v="5174.6841656391143"/>
    <n v="5174.6841656391143"/>
    <n v="5174.6841656391143"/>
    <n v="376027.04936977569"/>
    <e v="#N/A"/>
  </r>
  <r>
    <s v="Sands End Health ClinicSouth Fulham PCNHammersmith &amp; FulhamE85128Jul4"/>
    <x v="214"/>
    <x v="7"/>
    <x v="0"/>
    <x v="215"/>
    <s v="E85128"/>
    <x v="5"/>
    <n v="4"/>
    <n v="11499.298145864699"/>
    <n v="6359"/>
    <n v="64"/>
    <n v="117.64149999999999"/>
    <n v="1.1839999999999999"/>
    <n v="4417"/>
    <n v="2225"/>
    <n v="87.898300000000006"/>
    <n v="44.277500000000003"/>
    <n v="11904"/>
    <n v="213.08160000000001"/>
    <n v="7204"/>
    <n v="158.488"/>
    <n v="18327"/>
    <n v="331.90710000000001"/>
    <n v="13846"/>
    <n v="290.66380000000004"/>
    <n v="0"/>
    <n v="331.90710000000001"/>
    <n v="290.66380000000004"/>
    <n v="-41.243299999999977"/>
    <e v="#N/A"/>
    <n v="5174.6841656391143"/>
    <n v="5174.6841656391143"/>
    <n v="5174.6841656391143"/>
    <n v="376027.04936977569"/>
    <e v="#N/A"/>
  </r>
  <r>
    <s v="Sands End Health ClinicSouth Fulham PCNHammersmith &amp; FulhamE85128Jun3"/>
    <x v="214"/>
    <x v="7"/>
    <x v="0"/>
    <x v="215"/>
    <s v="E85128"/>
    <x v="6"/>
    <n v="3"/>
    <n v="11499.298145864699"/>
    <n v="5896"/>
    <n v="100"/>
    <n v="109.07599999999999"/>
    <n v="1.8499999999999999"/>
    <n v="4773"/>
    <n v="2488"/>
    <n v="94.982700000000008"/>
    <n v="49.511200000000002"/>
    <n v="12890"/>
    <n v="230.73099999999999"/>
    <n v="26817"/>
    <n v="589.97400000000005"/>
    <n v="18886"/>
    <n v="341.65699999999998"/>
    <n v="34078"/>
    <n v="734.4679000000001"/>
    <n v="0"/>
    <n v="341.65699999999998"/>
    <n v="734.4679000000001"/>
    <n v="392.81090000000012"/>
    <e v="#N/A"/>
    <n v="5174.6841656391143"/>
    <n v="5174.6841656391143"/>
    <n v="5174.6841656391143"/>
    <n v="376027.04936977569"/>
    <e v="#N/A"/>
  </r>
  <r>
    <s v="Sands End Health ClinicSouth Fulham PCNHammersmith &amp; FulhamE85128Mar12"/>
    <x v="214"/>
    <x v="7"/>
    <x v="0"/>
    <x v="215"/>
    <s v="E85128"/>
    <x v="7"/>
    <n v="12"/>
    <n v="11499.298145864699"/>
    <n v="5926"/>
    <n v="1410"/>
    <n v="117.92740000000001"/>
    <n v="28.059000000000001"/>
    <m/>
    <m/>
    <m/>
    <m/>
    <n v="12834"/>
    <n v="229.7286"/>
    <m/>
    <m/>
    <n v="20170"/>
    <n v="375.71500000000003"/>
    <m/>
    <m/>
    <n v="0"/>
    <n v="375.71500000000003"/>
    <e v="#N/A"/>
    <e v="#N/A"/>
    <e v="#N/A"/>
    <n v="5174.6841656391143"/>
    <n v="5174.6841656391143"/>
    <n v="5174.6841656391143"/>
    <n v="376027.04936977569"/>
    <e v="#N/A"/>
  </r>
  <r>
    <s v="Sands End Health ClinicSouth Fulham PCNHammersmith &amp; FulhamE85128May2"/>
    <x v="214"/>
    <x v="7"/>
    <x v="0"/>
    <x v="215"/>
    <s v="E85128"/>
    <x v="8"/>
    <n v="2"/>
    <n v="11499.298145864699"/>
    <n v="6395"/>
    <n v="3"/>
    <n v="118.30749999999999"/>
    <n v="5.5499999999999994E-2"/>
    <n v="4097"/>
    <n v="2390"/>
    <n v="81.530300000000011"/>
    <n v="47.561"/>
    <n v="10727"/>
    <n v="192.01329999999999"/>
    <n v="7525"/>
    <n v="165.55"/>
    <n v="17125"/>
    <n v="310.37629999999996"/>
    <n v="14012"/>
    <n v="294.6413"/>
    <n v="0"/>
    <n v="310.37629999999996"/>
    <n v="294.6413"/>
    <n v="-15.734999999999957"/>
    <e v="#N/A"/>
    <n v="5174.6841656391143"/>
    <n v="5174.6841656391143"/>
    <n v="5174.6841656391143"/>
    <n v="376027.04936977569"/>
    <e v="#N/A"/>
  </r>
  <r>
    <s v="Sands End Health ClinicSouth Fulham PCNHammersmith &amp; FulhamE85128Nov8"/>
    <x v="214"/>
    <x v="7"/>
    <x v="0"/>
    <x v="215"/>
    <s v="E85128"/>
    <x v="9"/>
    <n v="8"/>
    <n v="11499.298145864699"/>
    <n v="5396"/>
    <n v="1402"/>
    <n v="107.38040000000001"/>
    <n v="27.899800000000003"/>
    <m/>
    <m/>
    <m/>
    <m/>
    <n v="16031"/>
    <n v="286.95490000000001"/>
    <m/>
    <m/>
    <n v="22829"/>
    <n v="422.23509999999999"/>
    <m/>
    <m/>
    <n v="0"/>
    <n v="422.23509999999999"/>
    <e v="#N/A"/>
    <e v="#N/A"/>
    <e v="#N/A"/>
    <n v="5174.6841656391143"/>
    <n v="5174.6841656391143"/>
    <n v="5174.6841656391143"/>
    <n v="376027.04936977569"/>
    <e v="#N/A"/>
  </r>
  <r>
    <s v="Sands End Health ClinicSouth Fulham PCNHammersmith &amp; FulhamE85128Oct7"/>
    <x v="214"/>
    <x v="7"/>
    <x v="0"/>
    <x v="215"/>
    <s v="E85128"/>
    <x v="10"/>
    <n v="7"/>
    <n v="11499.298145864699"/>
    <n v="11978"/>
    <n v="2165"/>
    <n v="238.3622"/>
    <n v="43.083500000000001"/>
    <n v="0"/>
    <n v="4616"/>
    <n v="0"/>
    <n v="103.86"/>
    <n v="44978"/>
    <n v="805.10619999999994"/>
    <n v="19152"/>
    <n v="421.34399999999999"/>
    <n v="59121"/>
    <n v="1086.5518999999999"/>
    <n v="23768"/>
    <n v="525.20399999999995"/>
    <n v="0"/>
    <n v="1086.5518999999999"/>
    <n v="525.20399999999995"/>
    <n v="-561.34789999999998"/>
    <e v="#N/A"/>
    <n v="5174.6841656391143"/>
    <n v="5174.6841656391143"/>
    <n v="5174.6841656391143"/>
    <n v="376027.04936977569"/>
    <e v="#N/A"/>
  </r>
  <r>
    <s v="Sands End Health ClinicSouth Fulham PCNHammersmith &amp; FulhamE85128Sep6"/>
    <x v="214"/>
    <x v="7"/>
    <x v="0"/>
    <x v="215"/>
    <s v="E85128"/>
    <x v="11"/>
    <n v="6"/>
    <n v="11499.298145864699"/>
    <n v="6635"/>
    <n v="917"/>
    <n v="132.03650000000002"/>
    <n v="18.2483"/>
    <n v="6264"/>
    <n v="4035"/>
    <n v="140.94"/>
    <n v="90.787499999999994"/>
    <n v="40728"/>
    <n v="729.03120000000001"/>
    <n v="45713"/>
    <n v="1005.686"/>
    <n v="48280"/>
    <n v="879.31600000000003"/>
    <n v="56012"/>
    <n v="1237.4135000000001"/>
    <n v="0"/>
    <n v="879.31600000000003"/>
    <n v="1237.4135000000001"/>
    <n v="358.09750000000008"/>
    <e v="#N/A"/>
    <n v="5174.6841656391143"/>
    <n v="5174.6841656391143"/>
    <n v="5174.6841656391143"/>
    <n v="376027.04936977569"/>
    <e v="#N/A"/>
  </r>
  <r>
    <s v="Scarsdale Medical CentreBrompton Health PCNWest LondonE87715Apr1"/>
    <x v="215"/>
    <x v="36"/>
    <x v="6"/>
    <x v="216"/>
    <s v="E87715"/>
    <x v="0"/>
    <n v="1"/>
    <n v="6244.6486438209004"/>
    <n v="4981"/>
    <n v="4637"/>
    <n v="92.148499999999999"/>
    <n v="85.784499999999994"/>
    <n v="6668"/>
    <n v="13"/>
    <n v="132.69320000000002"/>
    <n v="0.25870000000000004"/>
    <n v="1566"/>
    <n v="28.031400000000001"/>
    <n v="4535"/>
    <n v="99.77"/>
    <n v="11184"/>
    <n v="205.96439999999998"/>
    <n v="11216"/>
    <n v="232.72190000000001"/>
    <n v="0"/>
    <n v="205.96439999999998"/>
    <n v="232.72190000000001"/>
    <n v="26.757500000000022"/>
    <n v="232.72190000000001"/>
    <n v="2810.0918897194051"/>
    <n v="2810.0918897194051"/>
    <n v="2810.0918897194051"/>
    <n v="204200.01065294346"/>
    <n v="0"/>
  </r>
  <r>
    <s v="Scarsdale Medical CentreBrompton Health PCNWest LondonE87715Aug5"/>
    <x v="215"/>
    <x v="36"/>
    <x v="6"/>
    <x v="216"/>
    <s v="E87715"/>
    <x v="1"/>
    <n v="5"/>
    <n v="6244.6486438209004"/>
    <n v="5389"/>
    <n v="2316"/>
    <n v="99.6965"/>
    <n v="42.845999999999997"/>
    <n v="3259"/>
    <n v="895"/>
    <n v="64.854100000000003"/>
    <n v="17.810500000000001"/>
    <n v="1303"/>
    <n v="23.323699999999999"/>
    <n v="2469"/>
    <n v="54.317999999999998"/>
    <n v="9008"/>
    <n v="165.86619999999999"/>
    <n v="6623"/>
    <n v="136.98259999999999"/>
    <n v="0"/>
    <n v="165.86619999999999"/>
    <n v="136.98259999999999"/>
    <n v="-28.883600000000001"/>
    <n v="369.7045"/>
    <n v="2810.0918897194051"/>
    <n v="2810.0918897194051"/>
    <n v="2810.0918897194051"/>
    <n v="204200.01065294346"/>
    <n v="0"/>
  </r>
  <r>
    <s v="Scarsdale Medical CentreBrompton Health PCNWest LondonE87715Dec9"/>
    <x v="215"/>
    <x v="36"/>
    <x v="6"/>
    <x v="216"/>
    <s v="E87715"/>
    <x v="2"/>
    <n v="9"/>
    <n v="6244.6486438209004"/>
    <n v="5335"/>
    <n v="2417"/>
    <n v="106.1665"/>
    <n v="48.098300000000002"/>
    <m/>
    <m/>
    <m/>
    <m/>
    <n v="13193"/>
    <n v="236.15469999999999"/>
    <m/>
    <m/>
    <n v="20945"/>
    <n v="390.41949999999997"/>
    <m/>
    <m/>
    <n v="0"/>
    <n v="390.41949999999997"/>
    <e v="#N/A"/>
    <e v="#N/A"/>
    <e v="#N/A"/>
    <n v="2810.0918897194051"/>
    <n v="2810.0918897194051"/>
    <n v="2810.0918897194051"/>
    <n v="204200.01065294346"/>
    <e v="#N/A"/>
  </r>
  <r>
    <s v="Scarsdale Medical CentreBrompton Health PCNWest LondonE87715Feb11"/>
    <x v="215"/>
    <x v="36"/>
    <x v="6"/>
    <x v="216"/>
    <s v="E87715"/>
    <x v="3"/>
    <n v="11"/>
    <n v="6244.6486438209004"/>
    <n v="6096"/>
    <n v="4566"/>
    <n v="121.3104"/>
    <n v="90.863399999999999"/>
    <m/>
    <m/>
    <m/>
    <m/>
    <n v="12415"/>
    <n v="222.2285"/>
    <m/>
    <m/>
    <n v="23077"/>
    <n v="434.40229999999997"/>
    <m/>
    <m/>
    <n v="0"/>
    <n v="434.40229999999997"/>
    <e v="#N/A"/>
    <e v="#N/A"/>
    <e v="#N/A"/>
    <n v="2810.0918897194051"/>
    <n v="2810.0918897194051"/>
    <n v="2810.0918897194051"/>
    <n v="204200.01065294346"/>
    <e v="#N/A"/>
  </r>
  <r>
    <s v="Scarsdale Medical CentreBrompton Health PCNWest LondonE87715Jan10"/>
    <x v="215"/>
    <x v="36"/>
    <x v="6"/>
    <x v="216"/>
    <s v="E87715"/>
    <x v="4"/>
    <n v="10"/>
    <n v="6244.6486438209004"/>
    <n v="7125"/>
    <n v="2175"/>
    <n v="141.78749999999999"/>
    <n v="43.282499999999999"/>
    <m/>
    <m/>
    <m/>
    <m/>
    <n v="10750"/>
    <n v="192.42500000000001"/>
    <m/>
    <m/>
    <n v="20050"/>
    <n v="377.495"/>
    <m/>
    <m/>
    <n v="0"/>
    <n v="377.495"/>
    <e v="#N/A"/>
    <e v="#N/A"/>
    <e v="#N/A"/>
    <n v="2810.0918897194051"/>
    <n v="2810.0918897194051"/>
    <n v="2810.0918897194051"/>
    <n v="204200.01065294346"/>
    <e v="#N/A"/>
  </r>
  <r>
    <s v="Scarsdale Medical CentreBrompton Health PCNWest LondonE87715Jul4"/>
    <x v="215"/>
    <x v="36"/>
    <x v="6"/>
    <x v="216"/>
    <s v="E87715"/>
    <x v="5"/>
    <n v="4"/>
    <n v="6244.6486438209004"/>
    <n v="4580"/>
    <n v="1343"/>
    <n v="84.72999999999999"/>
    <n v="24.845499999999998"/>
    <n v="3469"/>
    <n v="2005"/>
    <n v="69.033100000000005"/>
    <n v="39.899500000000003"/>
    <n v="28186"/>
    <n v="504.52940000000001"/>
    <n v="2131"/>
    <n v="46.881999999999998"/>
    <n v="34109"/>
    <n v="614.10490000000004"/>
    <n v="7605"/>
    <n v="155.81460000000001"/>
    <n v="0"/>
    <n v="614.10490000000004"/>
    <n v="155.81460000000001"/>
    <n v="-458.2903"/>
    <e v="#N/A"/>
    <n v="2810.0918897194051"/>
    <n v="2810.0918897194051"/>
    <n v="2810.0918897194051"/>
    <n v="204200.01065294346"/>
    <e v="#N/A"/>
  </r>
  <r>
    <s v="Scarsdale Medical CentreBrompton Health PCNWest LondonE87715Jun3"/>
    <x v="215"/>
    <x v="36"/>
    <x v="6"/>
    <x v="216"/>
    <s v="E87715"/>
    <x v="6"/>
    <n v="3"/>
    <n v="6244.6486438209004"/>
    <n v="6215"/>
    <n v="5"/>
    <n v="114.97749999999999"/>
    <n v="9.2499999999999999E-2"/>
    <n v="4430"/>
    <n v="1953"/>
    <n v="88.157000000000011"/>
    <n v="38.864699999999999"/>
    <n v="1367"/>
    <n v="24.4693"/>
    <n v="1402"/>
    <n v="30.844000000000001"/>
    <n v="7587"/>
    <n v="139.5393"/>
    <n v="7785"/>
    <n v="157.8657"/>
    <n v="0"/>
    <n v="139.5393"/>
    <n v="157.8657"/>
    <n v="18.326400000000007"/>
    <e v="#N/A"/>
    <n v="2810.0918897194051"/>
    <n v="2810.0918897194051"/>
    <n v="2810.0918897194051"/>
    <n v="204200.01065294346"/>
    <e v="#N/A"/>
  </r>
  <r>
    <s v="Scarsdale Medical CentreBrompton Health PCNWest LondonE87715Mar12"/>
    <x v="215"/>
    <x v="36"/>
    <x v="6"/>
    <x v="216"/>
    <s v="E87715"/>
    <x v="7"/>
    <n v="12"/>
    <n v="6244.6486438209004"/>
    <n v="6259"/>
    <n v="5312"/>
    <n v="124.55410000000001"/>
    <n v="105.70880000000001"/>
    <m/>
    <m/>
    <m/>
    <m/>
    <n v="4495"/>
    <n v="80.460499999999996"/>
    <m/>
    <m/>
    <n v="16066"/>
    <n v="310.72339999999997"/>
    <m/>
    <m/>
    <n v="0"/>
    <n v="310.72339999999997"/>
    <e v="#N/A"/>
    <e v="#N/A"/>
    <e v="#N/A"/>
    <n v="2810.0918897194051"/>
    <n v="2810.0918897194051"/>
    <n v="2810.0918897194051"/>
    <n v="204200.01065294346"/>
    <e v="#N/A"/>
  </r>
  <r>
    <s v="Scarsdale Medical CentreBrompton Health PCNWest LondonE87715May2"/>
    <x v="215"/>
    <x v="36"/>
    <x v="6"/>
    <x v="216"/>
    <s v="E87715"/>
    <x v="8"/>
    <n v="2"/>
    <n v="6244.6486438209004"/>
    <n v="5736"/>
    <n v="695"/>
    <n v="106.116"/>
    <n v="12.8575"/>
    <n v="4940"/>
    <n v="3044"/>
    <n v="98.306000000000012"/>
    <n v="60.575600000000001"/>
    <n v="1957"/>
    <n v="35.030299999999997"/>
    <n v="1582"/>
    <n v="34.804000000000002"/>
    <n v="8388"/>
    <n v="154.00380000000001"/>
    <n v="9566"/>
    <n v="193.68560000000002"/>
    <n v="0"/>
    <n v="154.00380000000001"/>
    <n v="193.68560000000002"/>
    <n v="39.68180000000001"/>
    <e v="#N/A"/>
    <n v="2810.0918897194051"/>
    <n v="2810.0918897194051"/>
    <n v="2810.0918897194051"/>
    <n v="204200.01065294346"/>
    <e v="#N/A"/>
  </r>
  <r>
    <s v="Scarsdale Medical CentreBrompton Health PCNWest LondonE87715Nov8"/>
    <x v="215"/>
    <x v="36"/>
    <x v="6"/>
    <x v="216"/>
    <s v="E87715"/>
    <x v="9"/>
    <n v="8"/>
    <n v="6244.6486438209004"/>
    <n v="8016"/>
    <n v="1255"/>
    <n v="159.51840000000001"/>
    <n v="24.974500000000003"/>
    <m/>
    <m/>
    <m/>
    <m/>
    <n v="7145"/>
    <n v="127.8955"/>
    <m/>
    <m/>
    <n v="16416"/>
    <n v="312.38840000000005"/>
    <m/>
    <m/>
    <n v="0"/>
    <n v="312.38840000000005"/>
    <e v="#N/A"/>
    <e v="#N/A"/>
    <e v="#N/A"/>
    <n v="2810.0918897194051"/>
    <n v="2810.0918897194051"/>
    <n v="2810.0918897194051"/>
    <n v="204200.01065294346"/>
    <e v="#N/A"/>
  </r>
  <r>
    <s v="Scarsdale Medical CentreBrompton Health PCNWest LondonE87715Oct7"/>
    <x v="215"/>
    <x v="36"/>
    <x v="6"/>
    <x v="216"/>
    <s v="E87715"/>
    <x v="10"/>
    <n v="7"/>
    <n v="6244.6486438209004"/>
    <n v="5049"/>
    <n v="2671"/>
    <n v="100.47510000000001"/>
    <n v="53.152900000000002"/>
    <n v="0"/>
    <n v="1933"/>
    <n v="0"/>
    <n v="43.4925"/>
    <n v="5099"/>
    <n v="91.272099999999995"/>
    <n v="7787"/>
    <n v="171.31399999999999"/>
    <n v="12819"/>
    <n v="244.90010000000001"/>
    <n v="9720"/>
    <n v="214.8065"/>
    <n v="0"/>
    <n v="244.90010000000001"/>
    <n v="214.8065"/>
    <n v="-30.093600000000009"/>
    <e v="#N/A"/>
    <n v="2810.0918897194051"/>
    <n v="2810.0918897194051"/>
    <n v="2810.0918897194051"/>
    <n v="204200.01065294346"/>
    <e v="#N/A"/>
  </r>
  <r>
    <s v="Scarsdale Medical CentreBrompton Health PCNWest LondonE87715Sep6"/>
    <x v="215"/>
    <x v="36"/>
    <x v="6"/>
    <x v="216"/>
    <s v="E87715"/>
    <x v="11"/>
    <n v="6"/>
    <n v="6244.6486438209004"/>
    <n v="5333"/>
    <n v="2042"/>
    <n v="106.1267"/>
    <n v="40.635800000000003"/>
    <n v="4987"/>
    <n v="4331"/>
    <n v="112.2075"/>
    <n v="97.447499999999991"/>
    <n v="2006"/>
    <n v="35.907400000000003"/>
    <n v="2177"/>
    <n v="47.893999999999998"/>
    <n v="9381"/>
    <n v="182.66989999999998"/>
    <n v="11495"/>
    <n v="257.54899999999998"/>
    <n v="0"/>
    <n v="182.66989999999998"/>
    <n v="257.54899999999998"/>
    <n v="74.879099999999994"/>
    <e v="#N/A"/>
    <n v="2810.0918897194051"/>
    <n v="2810.0918897194051"/>
    <n v="2810.0918897194051"/>
    <n v="204200.01065294346"/>
    <e v="#N/A"/>
  </r>
  <r>
    <s v="SHAKESPEARE MEDICAL CENTRELong Lane First Care Group PCNHillingdonE86612Apr1"/>
    <x v="216"/>
    <x v="1"/>
    <x v="1"/>
    <x v="217"/>
    <s v="E86612"/>
    <x v="0"/>
    <n v="1"/>
    <n v="4948.93808797567"/>
    <n v="5543"/>
    <n v="81"/>
    <n v="102.54549999999999"/>
    <n v="1.4984999999999999"/>
    <n v="5775"/>
    <n v="2254"/>
    <n v="114.9225"/>
    <n v="44.854600000000005"/>
    <n v="1548"/>
    <n v="27.709199999999999"/>
    <n v="2428"/>
    <n v="53.415999999999997"/>
    <n v="7172"/>
    <n v="131.75319999999999"/>
    <n v="10457"/>
    <n v="213.19310000000002"/>
    <n v="0"/>
    <n v="131.75319999999999"/>
    <n v="213.19310000000002"/>
    <n v="81.439900000000023"/>
    <n v="213.19310000000002"/>
    <n v="2227.0221395890517"/>
    <n v="2227.0221395890517"/>
    <n v="2227.0221395890517"/>
    <n v="161830.27547680441"/>
    <n v="0"/>
  </r>
  <r>
    <s v="SHAKESPEARE MEDICAL CENTRELong Lane First Care Group PCNHillingdonE86612Aug5"/>
    <x v="216"/>
    <x v="1"/>
    <x v="1"/>
    <x v="217"/>
    <s v="E86612"/>
    <x v="1"/>
    <n v="5"/>
    <n v="4948.93808797567"/>
    <n v="5439"/>
    <n v="657"/>
    <n v="100.6215"/>
    <n v="12.154499999999999"/>
    <n v="5392"/>
    <n v="858"/>
    <n v="107.30080000000001"/>
    <n v="17.074200000000001"/>
    <n v="2226"/>
    <n v="39.845399999999998"/>
    <n v="1274"/>
    <n v="28.027999999999999"/>
    <n v="8322"/>
    <n v="152.62139999999999"/>
    <n v="7524"/>
    <n v="152.40300000000002"/>
    <n v="0"/>
    <n v="152.62139999999999"/>
    <n v="152.40300000000002"/>
    <n v="-0.21839999999997417"/>
    <n v="365.59610000000004"/>
    <n v="2227.0221395890517"/>
    <n v="2227.0221395890517"/>
    <n v="2227.0221395890517"/>
    <n v="161830.27547680441"/>
    <n v="0"/>
  </r>
  <r>
    <s v="SHAKESPEARE MEDICAL CENTRELong Lane First Care Group PCNHillingdonE86612Dec9"/>
    <x v="216"/>
    <x v="1"/>
    <x v="1"/>
    <x v="217"/>
    <s v="E86612"/>
    <x v="2"/>
    <n v="9"/>
    <n v="4948.93808797567"/>
    <n v="28995"/>
    <n v="785"/>
    <n v="577.00049999999999"/>
    <n v="15.621500000000001"/>
    <m/>
    <m/>
    <m/>
    <m/>
    <n v="1329"/>
    <n v="23.789100000000001"/>
    <m/>
    <m/>
    <n v="31109"/>
    <n v="616.41109999999992"/>
    <m/>
    <m/>
    <n v="0"/>
    <n v="616.41109999999992"/>
    <e v="#N/A"/>
    <e v="#N/A"/>
    <e v="#N/A"/>
    <n v="2227.0221395890517"/>
    <n v="2227.0221395890517"/>
    <n v="2227.0221395890517"/>
    <n v="161830.27547680441"/>
    <e v="#N/A"/>
  </r>
  <r>
    <s v="SHAKESPEARE MEDICAL CENTRELong Lane First Care Group PCNHillingdonE86612Feb11"/>
    <x v="216"/>
    <x v="1"/>
    <x v="1"/>
    <x v="217"/>
    <s v="E86612"/>
    <x v="3"/>
    <n v="11"/>
    <n v="4948.93808797567"/>
    <n v="5590"/>
    <n v="84"/>
    <n v="111.241"/>
    <n v="1.6716000000000002"/>
    <m/>
    <m/>
    <m/>
    <m/>
    <n v="1906"/>
    <n v="34.117400000000004"/>
    <m/>
    <m/>
    <n v="7580"/>
    <n v="147.03"/>
    <m/>
    <m/>
    <n v="0"/>
    <n v="147.03"/>
    <e v="#N/A"/>
    <e v="#N/A"/>
    <e v="#N/A"/>
    <n v="2227.0221395890517"/>
    <n v="2227.0221395890517"/>
    <n v="2227.0221395890517"/>
    <n v="161830.27547680441"/>
    <e v="#N/A"/>
  </r>
  <r>
    <s v="SHAKESPEARE MEDICAL CENTRELong Lane First Care Group PCNHillingdonE86612Jan10"/>
    <x v="216"/>
    <x v="1"/>
    <x v="1"/>
    <x v="217"/>
    <s v="E86612"/>
    <x v="4"/>
    <n v="10"/>
    <n v="4948.93808797567"/>
    <n v="9372"/>
    <n v="2243"/>
    <n v="186.50280000000001"/>
    <n v="44.6357"/>
    <m/>
    <m/>
    <m/>
    <m/>
    <n v="2155"/>
    <n v="38.5745"/>
    <m/>
    <m/>
    <n v="13770"/>
    <n v="269.71300000000002"/>
    <m/>
    <m/>
    <n v="0"/>
    <n v="269.71300000000002"/>
    <e v="#N/A"/>
    <e v="#N/A"/>
    <e v="#N/A"/>
    <n v="2227.0221395890517"/>
    <n v="2227.0221395890517"/>
    <n v="2227.0221395890517"/>
    <n v="161830.27547680441"/>
    <e v="#N/A"/>
  </r>
  <r>
    <s v="SHAKESPEARE MEDICAL CENTRELong Lane First Care Group PCNHillingdonE86612Jul4"/>
    <x v="216"/>
    <x v="1"/>
    <x v="1"/>
    <x v="217"/>
    <s v="E86612"/>
    <x v="5"/>
    <n v="4"/>
    <n v="4948.93808797567"/>
    <n v="7352"/>
    <n v="97"/>
    <n v="136.012"/>
    <n v="1.7945"/>
    <n v="5283"/>
    <n v="585"/>
    <n v="105.13170000000001"/>
    <n v="11.641500000000001"/>
    <n v="2212"/>
    <n v="39.594799999999999"/>
    <n v="1895"/>
    <n v="41.69"/>
    <n v="9661"/>
    <n v="177.40129999999999"/>
    <n v="7763"/>
    <n v="158.4632"/>
    <n v="0"/>
    <n v="177.40129999999999"/>
    <n v="158.4632"/>
    <n v="-18.938099999999991"/>
    <e v="#N/A"/>
    <n v="2227.0221395890517"/>
    <n v="2227.0221395890517"/>
    <n v="2227.0221395890517"/>
    <n v="161830.27547680441"/>
    <e v="#N/A"/>
  </r>
  <r>
    <s v="SHAKESPEARE MEDICAL CENTRELong Lane First Care Group PCNHillingdonE86612Jun3"/>
    <x v="216"/>
    <x v="1"/>
    <x v="1"/>
    <x v="217"/>
    <s v="E86612"/>
    <x v="6"/>
    <n v="3"/>
    <n v="4948.93808797567"/>
    <n v="7412"/>
    <n v="102"/>
    <n v="137.12199999999999"/>
    <n v="1.887"/>
    <n v="28403"/>
    <n v="2105"/>
    <n v="565.21969999999999"/>
    <n v="41.889500000000005"/>
    <n v="2297"/>
    <n v="41.116300000000003"/>
    <n v="1909"/>
    <n v="41.997999999999998"/>
    <n v="9811"/>
    <n v="180.12529999999998"/>
    <n v="32417"/>
    <n v="649.10720000000003"/>
    <n v="0"/>
    <n v="180.12529999999998"/>
    <n v="649.10720000000003"/>
    <n v="468.98190000000005"/>
    <e v="#N/A"/>
    <n v="2227.0221395890517"/>
    <n v="2227.0221395890517"/>
    <n v="2227.0221395890517"/>
    <n v="161830.27547680441"/>
    <e v="#N/A"/>
  </r>
  <r>
    <s v="SHAKESPEARE MEDICAL CENTRELong Lane First Care Group PCNHillingdonE86612Mar12"/>
    <x v="216"/>
    <x v="1"/>
    <x v="1"/>
    <x v="217"/>
    <s v="E86612"/>
    <x v="7"/>
    <n v="12"/>
    <n v="4948.93808797567"/>
    <n v="26536"/>
    <n v="120"/>
    <n v="528.06640000000004"/>
    <n v="2.3879999999999999"/>
    <m/>
    <m/>
    <m/>
    <m/>
    <n v="2080"/>
    <n v="37.231999999999999"/>
    <m/>
    <m/>
    <n v="28736"/>
    <n v="567.68640000000005"/>
    <m/>
    <m/>
    <n v="0"/>
    <n v="567.68640000000005"/>
    <e v="#N/A"/>
    <e v="#N/A"/>
    <e v="#N/A"/>
    <n v="2227.0221395890517"/>
    <n v="2227.0221395890517"/>
    <n v="2227.0221395890517"/>
    <n v="161830.27547680441"/>
    <e v="#N/A"/>
  </r>
  <r>
    <s v="SHAKESPEARE MEDICAL CENTRELong Lane First Care Group PCNHillingdonE86612May2"/>
    <x v="216"/>
    <x v="1"/>
    <x v="1"/>
    <x v="217"/>
    <s v="E86612"/>
    <x v="8"/>
    <n v="2"/>
    <n v="4948.93808797567"/>
    <n v="8269"/>
    <n v="41"/>
    <n v="152.97649999999999"/>
    <n v="0.75849999999999995"/>
    <n v="19823"/>
    <n v="1142"/>
    <n v="394.47770000000003"/>
    <n v="22.7258"/>
    <n v="2141"/>
    <n v="38.323900000000002"/>
    <n v="1921"/>
    <n v="42.262"/>
    <n v="10451"/>
    <n v="192.05889999999999"/>
    <n v="22886"/>
    <n v="459.46550000000002"/>
    <n v="0"/>
    <n v="192.05889999999999"/>
    <n v="459.46550000000002"/>
    <n v="267.40660000000003"/>
    <e v="#N/A"/>
    <n v="2227.0221395890517"/>
    <n v="2227.0221395890517"/>
    <n v="2227.0221395890517"/>
    <n v="161830.27547680441"/>
    <e v="#N/A"/>
  </r>
  <r>
    <s v="SHAKESPEARE MEDICAL CENTRELong Lane First Care Group PCNHillingdonE86612Nov8"/>
    <x v="216"/>
    <x v="1"/>
    <x v="1"/>
    <x v="217"/>
    <s v="E86612"/>
    <x v="9"/>
    <n v="8"/>
    <n v="4948.93808797567"/>
    <n v="25655"/>
    <n v="1417"/>
    <n v="510.53450000000004"/>
    <n v="28.1983"/>
    <m/>
    <m/>
    <m/>
    <m/>
    <n v="2302"/>
    <n v="41.205800000000004"/>
    <m/>
    <m/>
    <n v="29374"/>
    <n v="579.93859999999995"/>
    <m/>
    <m/>
    <n v="0"/>
    <n v="579.93859999999995"/>
    <e v="#N/A"/>
    <e v="#N/A"/>
    <e v="#N/A"/>
    <n v="2227.0221395890517"/>
    <n v="2227.0221395890517"/>
    <n v="2227.0221395890517"/>
    <n v="161830.27547680441"/>
    <e v="#N/A"/>
  </r>
  <r>
    <s v="SHAKESPEARE MEDICAL CENTRELong Lane First Care Group PCNHillingdonE86612Oct7"/>
    <x v="216"/>
    <x v="1"/>
    <x v="1"/>
    <x v="217"/>
    <s v="E86612"/>
    <x v="10"/>
    <n v="7"/>
    <n v="4948.93808797567"/>
    <n v="6443"/>
    <n v="5267"/>
    <n v="128.2157"/>
    <n v="104.81330000000001"/>
    <n v="0"/>
    <n v="5695"/>
    <n v="0"/>
    <n v="128.13749999999999"/>
    <n v="2516"/>
    <n v="45.0364"/>
    <n v="2728"/>
    <n v="60.015999999999998"/>
    <n v="14226"/>
    <n v="278.06540000000001"/>
    <n v="8423"/>
    <n v="188.15349999999998"/>
    <n v="0"/>
    <n v="278.06540000000001"/>
    <n v="188.15349999999998"/>
    <n v="-89.911900000000031"/>
    <e v="#N/A"/>
    <n v="2227.0221395890517"/>
    <n v="2227.0221395890517"/>
    <n v="2227.0221395890517"/>
    <n v="161830.27547680441"/>
    <e v="#N/A"/>
  </r>
  <r>
    <s v="SHAKESPEARE MEDICAL CENTRELong Lane First Care Group PCNHillingdonE86612Sep6"/>
    <x v="216"/>
    <x v="1"/>
    <x v="1"/>
    <x v="217"/>
    <s v="E86612"/>
    <x v="11"/>
    <n v="6"/>
    <n v="4948.93808797567"/>
    <n v="27877"/>
    <n v="4106"/>
    <n v="554.75229999999999"/>
    <n v="81.709400000000002"/>
    <n v="5701"/>
    <n v="2152"/>
    <n v="128.27250000000001"/>
    <n v="48.42"/>
    <n v="2740"/>
    <n v="49.045999999999999"/>
    <n v="1983"/>
    <n v="43.625999999999998"/>
    <n v="34723"/>
    <n v="685.5077"/>
    <n v="9836"/>
    <n v="220.3185"/>
    <n v="0"/>
    <n v="685.5077"/>
    <n v="220.3185"/>
    <n v="-465.18920000000003"/>
    <e v="#N/A"/>
    <n v="2227.0221395890517"/>
    <n v="2227.0221395890517"/>
    <n v="2227.0221395890517"/>
    <n v="161830.27547680441"/>
    <e v="#N/A"/>
  </r>
  <r>
    <s v="Shepherd's Bush Medical CentreNorth H&amp;F PCNHammersmith &amp; FulhamE85077Apr1"/>
    <x v="217"/>
    <x v="21"/>
    <x v="0"/>
    <x v="218"/>
    <s v="E85077"/>
    <x v="0"/>
    <n v="1"/>
    <n v="3694.6001420438101"/>
    <n v="38"/>
    <n v="0"/>
    <n v="0.70299999999999996"/>
    <n v="0"/>
    <n v="84"/>
    <n v="159"/>
    <n v="1.6716000000000002"/>
    <n v="3.1641000000000004"/>
    <n v="2519"/>
    <n v="45.0901"/>
    <n v="22257"/>
    <n v="489.654"/>
    <n v="2557"/>
    <n v="45.793100000000003"/>
    <n v="22500"/>
    <n v="494.48969999999997"/>
    <n v="0"/>
    <n v="45.793100000000003"/>
    <n v="494.48969999999997"/>
    <n v="448.69659999999999"/>
    <n v="494.48969999999997"/>
    <n v="1662.5700639197146"/>
    <n v="1662.5700639197146"/>
    <n v="1662.5700639197146"/>
    <n v="120813.4246448326"/>
    <n v="0"/>
  </r>
  <r>
    <s v="Shepherd's Bush Medical CentreNorth H&amp;F PCNHammersmith &amp; FulhamE85077Aug5"/>
    <x v="217"/>
    <x v="21"/>
    <x v="0"/>
    <x v="218"/>
    <s v="E85077"/>
    <x v="1"/>
    <n v="5"/>
    <n v="3694.6001420438101"/>
    <n v="89"/>
    <n v="0"/>
    <n v="1.6464999999999999"/>
    <n v="0"/>
    <n v="135"/>
    <n v="0"/>
    <n v="2.6865000000000001"/>
    <n v="0"/>
    <n v="13214"/>
    <n v="236.53059999999999"/>
    <n v="17786"/>
    <n v="391.29199999999997"/>
    <n v="13303"/>
    <n v="238.1771"/>
    <n v="17921"/>
    <n v="393.9785"/>
    <n v="0"/>
    <n v="238.1771"/>
    <n v="393.9785"/>
    <n v="155.8014"/>
    <n v="888.46820000000002"/>
    <n v="1662.5700639197146"/>
    <n v="1662.5700639197146"/>
    <n v="1662.5700639197146"/>
    <n v="120813.4246448326"/>
    <n v="0"/>
  </r>
  <r>
    <s v="Shepherd's Bush Medical CentreNorth H&amp;F PCNHammersmith &amp; FulhamE85077Dec9"/>
    <x v="217"/>
    <x v="21"/>
    <x v="0"/>
    <x v="218"/>
    <s v="E85077"/>
    <x v="2"/>
    <n v="9"/>
    <n v="3694.6001420438101"/>
    <n v="57"/>
    <n v="0"/>
    <n v="1.1343000000000001"/>
    <n v="0"/>
    <m/>
    <m/>
    <m/>
    <m/>
    <n v="20062"/>
    <n v="359.10980000000001"/>
    <m/>
    <m/>
    <n v="20119"/>
    <n v="360.2441"/>
    <m/>
    <m/>
    <n v="0"/>
    <n v="360.2441"/>
    <e v="#N/A"/>
    <e v="#N/A"/>
    <e v="#N/A"/>
    <n v="1662.5700639197146"/>
    <n v="1662.5700639197146"/>
    <n v="1662.5700639197146"/>
    <n v="120813.4246448326"/>
    <e v="#N/A"/>
  </r>
  <r>
    <s v="Shepherd's Bush Medical CentreNorth H&amp;F PCNHammersmith &amp; FulhamE85077Feb11"/>
    <x v="217"/>
    <x v="21"/>
    <x v="0"/>
    <x v="218"/>
    <s v="E85077"/>
    <x v="3"/>
    <n v="11"/>
    <n v="3694.6001420438101"/>
    <n v="123"/>
    <n v="0"/>
    <n v="2.4477000000000002"/>
    <n v="0"/>
    <m/>
    <m/>
    <m/>
    <m/>
    <n v="16140"/>
    <n v="288.90600000000001"/>
    <m/>
    <m/>
    <n v="16263"/>
    <n v="291.3537"/>
    <m/>
    <m/>
    <n v="0"/>
    <n v="291.3537"/>
    <e v="#N/A"/>
    <e v="#N/A"/>
    <e v="#N/A"/>
    <n v="1662.5700639197146"/>
    <n v="1662.5700639197146"/>
    <n v="1662.5700639197146"/>
    <n v="120813.4246448326"/>
    <e v="#N/A"/>
  </r>
  <r>
    <s v="Shepherd's Bush Medical CentreNorth H&amp;F PCNHammersmith &amp; FulhamE85077Jan10"/>
    <x v="217"/>
    <x v="21"/>
    <x v="0"/>
    <x v="218"/>
    <s v="E85077"/>
    <x v="4"/>
    <n v="10"/>
    <n v="3694.6001420438101"/>
    <n v="48"/>
    <n v="0"/>
    <n v="0.95520000000000005"/>
    <n v="0"/>
    <m/>
    <m/>
    <m/>
    <m/>
    <n v="50104"/>
    <n v="896.86159999999995"/>
    <m/>
    <m/>
    <n v="50152"/>
    <n v="897.81679999999994"/>
    <m/>
    <m/>
    <n v="0"/>
    <n v="897.81679999999994"/>
    <e v="#N/A"/>
    <e v="#N/A"/>
    <e v="#N/A"/>
    <n v="1662.5700639197146"/>
    <n v="1662.5700639197146"/>
    <n v="1662.5700639197146"/>
    <n v="120813.4246448326"/>
    <e v="#N/A"/>
  </r>
  <r>
    <s v="Shepherd's Bush Medical CentreNorth H&amp;F PCNHammersmith &amp; FulhamE85077Jul4"/>
    <x v="217"/>
    <x v="21"/>
    <x v="0"/>
    <x v="218"/>
    <s v="E85077"/>
    <x v="5"/>
    <n v="4"/>
    <n v="3694.6001420438101"/>
    <n v="54"/>
    <n v="0"/>
    <n v="0.999"/>
    <n v="0"/>
    <n v="208"/>
    <n v="0"/>
    <n v="4.1392000000000007"/>
    <n v="0"/>
    <n v="2846"/>
    <n v="50.943399999999997"/>
    <n v="8037"/>
    <n v="176.81399999999999"/>
    <n v="2900"/>
    <n v="51.942399999999999"/>
    <n v="8245"/>
    <n v="180.95319999999998"/>
    <n v="0"/>
    <n v="51.942399999999999"/>
    <n v="180.95319999999998"/>
    <n v="129.01079999999999"/>
    <e v="#N/A"/>
    <n v="1662.5700639197146"/>
    <n v="1662.5700639197146"/>
    <n v="1662.5700639197146"/>
    <n v="120813.4246448326"/>
    <e v="#N/A"/>
  </r>
  <r>
    <s v="Shepherd's Bush Medical CentreNorth H&amp;F PCNHammersmith &amp; FulhamE85077Jun3"/>
    <x v="217"/>
    <x v="21"/>
    <x v="0"/>
    <x v="218"/>
    <s v="E85077"/>
    <x v="6"/>
    <n v="3"/>
    <n v="3694.6001420438101"/>
    <n v="87"/>
    <n v="0"/>
    <n v="1.6094999999999999"/>
    <n v="0"/>
    <n v="62"/>
    <n v="0"/>
    <n v="1.2338"/>
    <n v="0"/>
    <n v="4157"/>
    <n v="74.410300000000007"/>
    <n v="4682"/>
    <n v="103.004"/>
    <n v="4244"/>
    <n v="76.019800000000004"/>
    <n v="4744"/>
    <n v="104.23780000000001"/>
    <n v="0"/>
    <n v="76.019800000000004"/>
    <n v="104.23780000000001"/>
    <n v="28.218000000000004"/>
    <e v="#N/A"/>
    <n v="1662.5700639197146"/>
    <n v="1662.5700639197146"/>
    <n v="1662.5700639197146"/>
    <n v="120813.4246448326"/>
    <e v="#N/A"/>
  </r>
  <r>
    <s v="Shepherd's Bush Medical CentreNorth H&amp;F PCNHammersmith &amp; FulhamE85077Mar12"/>
    <x v="217"/>
    <x v="21"/>
    <x v="0"/>
    <x v="218"/>
    <s v="E85077"/>
    <x v="7"/>
    <n v="12"/>
    <n v="3694.6001420438101"/>
    <n v="114"/>
    <n v="12"/>
    <n v="2.2686000000000002"/>
    <n v="0.23880000000000001"/>
    <m/>
    <m/>
    <m/>
    <m/>
    <n v="23085"/>
    <n v="413.22149999999999"/>
    <m/>
    <m/>
    <n v="23211"/>
    <n v="415.72890000000001"/>
    <m/>
    <m/>
    <n v="0"/>
    <n v="415.72890000000001"/>
    <e v="#N/A"/>
    <e v="#N/A"/>
    <e v="#N/A"/>
    <n v="1662.5700639197146"/>
    <n v="1662.5700639197146"/>
    <n v="1662.5700639197146"/>
    <n v="120813.4246448326"/>
    <e v="#N/A"/>
  </r>
  <r>
    <s v="Shepherd's Bush Medical CentreNorth H&amp;F PCNHammersmith &amp; FulhamE85077May2"/>
    <x v="217"/>
    <x v="21"/>
    <x v="0"/>
    <x v="218"/>
    <s v="E85077"/>
    <x v="8"/>
    <n v="2"/>
    <n v="3694.6001420438101"/>
    <n v="60"/>
    <n v="0"/>
    <n v="1.1099999999999999"/>
    <n v="0"/>
    <n v="70"/>
    <n v="0"/>
    <n v="1.393"/>
    <n v="0"/>
    <n v="4857"/>
    <n v="86.940299999999993"/>
    <n v="31182"/>
    <n v="686.00400000000002"/>
    <n v="4917"/>
    <n v="88.050299999999993"/>
    <n v="31252"/>
    <n v="687.39700000000005"/>
    <n v="0"/>
    <n v="88.050299999999993"/>
    <n v="687.39700000000005"/>
    <n v="599.34670000000006"/>
    <e v="#N/A"/>
    <n v="1662.5700639197146"/>
    <n v="1662.5700639197146"/>
    <n v="1662.5700639197146"/>
    <n v="120813.4246448326"/>
    <e v="#N/A"/>
  </r>
  <r>
    <s v="Shepherd's Bush Medical CentreNorth H&amp;F PCNHammersmith &amp; FulhamE85077Nov8"/>
    <x v="217"/>
    <x v="21"/>
    <x v="0"/>
    <x v="218"/>
    <s v="E85077"/>
    <x v="9"/>
    <n v="8"/>
    <n v="3694.6001420438101"/>
    <n v="141"/>
    <n v="0"/>
    <n v="2.8059000000000003"/>
    <n v="0"/>
    <m/>
    <m/>
    <m/>
    <m/>
    <n v="16609"/>
    <n v="297.30110000000002"/>
    <m/>
    <m/>
    <n v="16750"/>
    <n v="300.10700000000003"/>
    <m/>
    <m/>
    <n v="0"/>
    <n v="300.10700000000003"/>
    <e v="#N/A"/>
    <e v="#N/A"/>
    <e v="#N/A"/>
    <n v="1662.5700639197146"/>
    <n v="1662.5700639197146"/>
    <n v="1662.5700639197146"/>
    <n v="120813.4246448326"/>
    <e v="#N/A"/>
  </r>
  <r>
    <s v="Shepherd's Bush Medical CentreNorth H&amp;F PCNHammersmith &amp; FulhamE85077Oct7"/>
    <x v="217"/>
    <x v="21"/>
    <x v="0"/>
    <x v="218"/>
    <s v="E85077"/>
    <x v="10"/>
    <n v="7"/>
    <n v="3694.6001420438101"/>
    <n v="162"/>
    <n v="0"/>
    <n v="3.2238000000000002"/>
    <n v="0"/>
    <n v="0"/>
    <n v="0"/>
    <n v="0"/>
    <n v="0"/>
    <n v="20043"/>
    <n v="358.7697"/>
    <n v="18938"/>
    <n v="416.63600000000002"/>
    <n v="20205"/>
    <n v="361.99349999999998"/>
    <n v="18938"/>
    <n v="416.63600000000002"/>
    <n v="0"/>
    <n v="361.99349999999998"/>
    <n v="416.63600000000002"/>
    <n v="54.642500000000041"/>
    <e v="#N/A"/>
    <n v="1662.5700639197146"/>
    <n v="1662.5700639197146"/>
    <n v="1662.5700639197146"/>
    <n v="120813.4246448326"/>
    <e v="#N/A"/>
  </r>
  <r>
    <s v="Shepherd's Bush Medical CentreNorth H&amp;F PCNHammersmith &amp; FulhamE85077Sep6"/>
    <x v="217"/>
    <x v="21"/>
    <x v="0"/>
    <x v="218"/>
    <s v="E85077"/>
    <x v="11"/>
    <n v="6"/>
    <n v="3694.6001420438101"/>
    <n v="477"/>
    <n v="0"/>
    <n v="9.4923000000000002"/>
    <n v="0"/>
    <n v="148"/>
    <n v="0"/>
    <n v="3.33"/>
    <n v="0"/>
    <n v="14050"/>
    <n v="251.495"/>
    <n v="14410"/>
    <n v="317.02"/>
    <n v="14527"/>
    <n v="260.9873"/>
    <n v="14558"/>
    <n v="320.34999999999997"/>
    <n v="0"/>
    <n v="260.9873"/>
    <n v="320.34999999999997"/>
    <n v="59.362699999999961"/>
    <e v="#N/A"/>
    <n v="1662.5700639197146"/>
    <n v="1662.5700639197146"/>
    <n v="1662.5700639197146"/>
    <n v="120813.4246448326"/>
    <e v="#N/A"/>
  </r>
  <r>
    <s v="Shirland Road Medical Centre Inclusive HealthWest LondonE87021Apr1"/>
    <x v="218"/>
    <x v="10"/>
    <x v="6"/>
    <x v="219"/>
    <s v="E87021"/>
    <x v="0"/>
    <n v="1"/>
    <n v="6319.9310614514798"/>
    <n v="1994"/>
    <n v="0"/>
    <n v="36.888999999999996"/>
    <n v="0"/>
    <n v="2248"/>
    <n v="3"/>
    <n v="44.735199999999999"/>
    <n v="5.9700000000000003E-2"/>
    <n v="3132"/>
    <n v="56.062800000000003"/>
    <n v="8962"/>
    <n v="197.16399999999999"/>
    <n v="5126"/>
    <n v="92.951799999999992"/>
    <n v="11213"/>
    <n v="241.95889999999997"/>
    <n v="0"/>
    <n v="92.951799999999992"/>
    <n v="241.95889999999997"/>
    <n v="149.00709999999998"/>
    <n v="241.95889999999997"/>
    <n v="2843.9689776531659"/>
    <n v="2843.9689776531659"/>
    <n v="2843.9689776531659"/>
    <n v="206661.7457094634"/>
    <n v="0"/>
  </r>
  <r>
    <s v="Shirland Road Medical Centre Inclusive HealthWest LondonE87021Aug5"/>
    <x v="218"/>
    <x v="10"/>
    <x v="6"/>
    <x v="219"/>
    <s v="E87021"/>
    <x v="1"/>
    <n v="5"/>
    <n v="6319.9310614514798"/>
    <n v="2436"/>
    <n v="1176"/>
    <n v="45.065999999999995"/>
    <n v="21.756"/>
    <n v="1696"/>
    <n v="6"/>
    <n v="33.750399999999999"/>
    <n v="0.11940000000000001"/>
    <n v="7396"/>
    <n v="132.38839999999999"/>
    <n v="4365"/>
    <n v="96.03"/>
    <n v="11008"/>
    <n v="199.21039999999999"/>
    <n v="6067"/>
    <n v="129.8998"/>
    <n v="0"/>
    <n v="199.21039999999999"/>
    <n v="129.8998"/>
    <n v="-69.310599999999994"/>
    <n v="371.8587"/>
    <n v="2843.9689776531659"/>
    <n v="2843.9689776531659"/>
    <n v="2843.9689776531659"/>
    <n v="206661.7457094634"/>
    <n v="0"/>
  </r>
  <r>
    <s v="Shirland Road Medical Centre Inclusive HealthWest LondonE87021Dec9"/>
    <x v="218"/>
    <x v="10"/>
    <x v="6"/>
    <x v="219"/>
    <s v="E87021"/>
    <x v="2"/>
    <n v="9"/>
    <n v="6319.9310614514798"/>
    <n v="1749"/>
    <n v="529"/>
    <n v="34.805100000000003"/>
    <n v="10.527100000000001"/>
    <m/>
    <m/>
    <m/>
    <m/>
    <n v="6458"/>
    <n v="115.59820000000001"/>
    <m/>
    <m/>
    <n v="8736"/>
    <n v="160.93040000000002"/>
    <m/>
    <m/>
    <n v="0"/>
    <n v="160.93040000000002"/>
    <e v="#N/A"/>
    <e v="#N/A"/>
    <e v="#N/A"/>
    <n v="2843.9689776531659"/>
    <n v="2843.9689776531659"/>
    <n v="2843.9689776531659"/>
    <n v="206661.7457094634"/>
    <e v="#N/A"/>
  </r>
  <r>
    <s v="Shirland Road Medical Centre Inclusive HealthWest LondonE87021Feb11"/>
    <x v="218"/>
    <x v="10"/>
    <x v="6"/>
    <x v="219"/>
    <s v="E87021"/>
    <x v="3"/>
    <n v="11"/>
    <n v="6319.9310614514798"/>
    <n v="1975"/>
    <n v="34"/>
    <n v="39.302500000000002"/>
    <n v="0.67660000000000009"/>
    <m/>
    <m/>
    <m/>
    <m/>
    <n v="16631"/>
    <n v="297.69490000000002"/>
    <m/>
    <m/>
    <n v="18640"/>
    <n v="337.67400000000004"/>
    <m/>
    <m/>
    <n v="0"/>
    <n v="337.67400000000004"/>
    <e v="#N/A"/>
    <e v="#N/A"/>
    <e v="#N/A"/>
    <n v="2843.9689776531659"/>
    <n v="2843.9689776531659"/>
    <n v="2843.9689776531659"/>
    <n v="206661.7457094634"/>
    <e v="#N/A"/>
  </r>
  <r>
    <s v="Shirland Road Medical Centre Inclusive HealthWest LondonE87021Jan10"/>
    <x v="218"/>
    <x v="10"/>
    <x v="6"/>
    <x v="219"/>
    <s v="E87021"/>
    <x v="4"/>
    <n v="10"/>
    <n v="6319.9310614514798"/>
    <n v="16700"/>
    <n v="37"/>
    <n v="332.33000000000004"/>
    <n v="0.73630000000000007"/>
    <m/>
    <m/>
    <m/>
    <m/>
    <n v="12395"/>
    <n v="221.87049999999999"/>
    <m/>
    <m/>
    <n v="29132"/>
    <n v="554.93680000000006"/>
    <m/>
    <m/>
    <n v="0"/>
    <n v="554.93680000000006"/>
    <e v="#N/A"/>
    <e v="#N/A"/>
    <e v="#N/A"/>
    <n v="2843.9689776531659"/>
    <n v="2843.9689776531659"/>
    <n v="2843.9689776531659"/>
    <n v="206661.7457094634"/>
    <e v="#N/A"/>
  </r>
  <r>
    <s v="Shirland Road Medical Centre Inclusive HealthWest LondonE87021Jul4"/>
    <x v="218"/>
    <x v="10"/>
    <x v="6"/>
    <x v="219"/>
    <s v="E87021"/>
    <x v="5"/>
    <n v="4"/>
    <n v="6319.9310614514798"/>
    <n v="2258"/>
    <n v="825"/>
    <n v="41.772999999999996"/>
    <n v="15.262499999999999"/>
    <n v="2570"/>
    <n v="11"/>
    <n v="51.143000000000001"/>
    <n v="0.21890000000000001"/>
    <n v="4565"/>
    <n v="81.713499999999996"/>
    <n v="11171"/>
    <n v="245.762"/>
    <n v="7648"/>
    <n v="138.749"/>
    <n v="13752"/>
    <n v="297.12389999999999"/>
    <n v="0"/>
    <n v="138.749"/>
    <n v="297.12389999999999"/>
    <n v="158.3749"/>
    <e v="#N/A"/>
    <n v="2843.9689776531659"/>
    <n v="2843.9689776531659"/>
    <n v="2843.9689776531659"/>
    <n v="206661.7457094634"/>
    <e v="#N/A"/>
  </r>
  <r>
    <s v="Shirland Road Medical Centre Inclusive HealthWest LondonE87021Jun3"/>
    <x v="218"/>
    <x v="10"/>
    <x v="6"/>
    <x v="219"/>
    <s v="E87021"/>
    <x v="6"/>
    <n v="3"/>
    <n v="6319.9310614514798"/>
    <n v="2604"/>
    <n v="0"/>
    <n v="48.173999999999999"/>
    <n v="0"/>
    <n v="1747"/>
    <n v="8"/>
    <n v="34.765300000000003"/>
    <n v="0.15920000000000001"/>
    <n v="11379"/>
    <n v="203.6841"/>
    <n v="8867"/>
    <n v="195.07400000000001"/>
    <n v="13983"/>
    <n v="251.85810000000001"/>
    <n v="10622"/>
    <n v="229.99850000000001"/>
    <n v="0"/>
    <n v="251.85810000000001"/>
    <n v="229.99850000000001"/>
    <n v="-21.8596"/>
    <e v="#N/A"/>
    <n v="2843.9689776531659"/>
    <n v="2843.9689776531659"/>
    <n v="2843.9689776531659"/>
    <n v="206661.7457094634"/>
    <e v="#N/A"/>
  </r>
  <r>
    <s v="Shirland Road Medical Centre Inclusive HealthWest LondonE87021Mar12"/>
    <x v="218"/>
    <x v="10"/>
    <x v="6"/>
    <x v="219"/>
    <s v="E87021"/>
    <x v="7"/>
    <n v="12"/>
    <n v="6319.9310614514798"/>
    <n v="2787"/>
    <n v="10"/>
    <n v="55.461300000000001"/>
    <n v="0.19900000000000001"/>
    <m/>
    <m/>
    <m/>
    <m/>
    <n v="9403"/>
    <n v="168.31370000000001"/>
    <m/>
    <m/>
    <n v="12200"/>
    <n v="223.97400000000002"/>
    <m/>
    <m/>
    <n v="0"/>
    <n v="223.97400000000002"/>
    <e v="#N/A"/>
    <e v="#N/A"/>
    <e v="#N/A"/>
    <n v="2843.9689776531659"/>
    <n v="2843.9689776531659"/>
    <n v="2843.9689776531659"/>
    <n v="206661.7457094634"/>
    <e v="#N/A"/>
  </r>
  <r>
    <s v="Shirland Road Medical Centre Inclusive HealthWest LondonE87021May2"/>
    <x v="218"/>
    <x v="10"/>
    <x v="6"/>
    <x v="219"/>
    <s v="E87021"/>
    <x v="8"/>
    <n v="2"/>
    <n v="6319.9310614514798"/>
    <n v="2714"/>
    <n v="0"/>
    <n v="50.208999999999996"/>
    <n v="0"/>
    <n v="1598"/>
    <n v="0"/>
    <n v="31.8002"/>
    <n v="0"/>
    <n v="3642"/>
    <n v="65.191800000000001"/>
    <n v="9118"/>
    <n v="200.596"/>
    <n v="6356"/>
    <n v="115.4008"/>
    <n v="10716"/>
    <n v="232.39619999999999"/>
    <n v="0"/>
    <n v="115.4008"/>
    <n v="232.39619999999999"/>
    <n v="116.99539999999999"/>
    <e v="#N/A"/>
    <n v="2843.9689776531659"/>
    <n v="2843.9689776531659"/>
    <n v="2843.9689776531659"/>
    <n v="206661.7457094634"/>
    <e v="#N/A"/>
  </r>
  <r>
    <s v="Shirland Road Medical Centre Inclusive HealthWest LondonE87021Nov8"/>
    <x v="218"/>
    <x v="10"/>
    <x v="6"/>
    <x v="219"/>
    <s v="E87021"/>
    <x v="9"/>
    <n v="8"/>
    <n v="6319.9310614514798"/>
    <n v="2109"/>
    <n v="92"/>
    <n v="41.969100000000005"/>
    <n v="1.8308"/>
    <m/>
    <m/>
    <m/>
    <m/>
    <n v="19069"/>
    <n v="341.33510000000001"/>
    <m/>
    <m/>
    <n v="21270"/>
    <n v="385.13499999999999"/>
    <m/>
    <m/>
    <n v="0"/>
    <n v="385.13499999999999"/>
    <e v="#N/A"/>
    <e v="#N/A"/>
    <e v="#N/A"/>
    <n v="2843.9689776531659"/>
    <n v="2843.9689776531659"/>
    <n v="2843.9689776531659"/>
    <n v="206661.7457094634"/>
    <e v="#N/A"/>
  </r>
  <r>
    <s v="Shirland Road Medical Centre Inclusive HealthWest LondonE87021Oct7"/>
    <x v="218"/>
    <x v="10"/>
    <x v="6"/>
    <x v="219"/>
    <s v="E87021"/>
    <x v="10"/>
    <n v="7"/>
    <n v="6319.9310614514798"/>
    <n v="4549"/>
    <n v="61"/>
    <n v="90.525100000000009"/>
    <n v="1.2139"/>
    <n v="0"/>
    <n v="2504"/>
    <n v="0"/>
    <n v="56.339999999999996"/>
    <n v="5071"/>
    <n v="90.770899999999997"/>
    <n v="11261"/>
    <n v="247.74199999999999"/>
    <n v="9681"/>
    <n v="182.50990000000002"/>
    <n v="13765"/>
    <n v="304.08199999999999"/>
    <n v="0"/>
    <n v="182.50990000000002"/>
    <n v="304.08199999999999"/>
    <n v="121.57209999999998"/>
    <e v="#N/A"/>
    <n v="2843.9689776531659"/>
    <n v="2843.9689776531659"/>
    <n v="2843.9689776531659"/>
    <n v="206661.7457094634"/>
    <e v="#N/A"/>
  </r>
  <r>
    <s v="Shirland Road Medical Centre Inclusive HealthWest LondonE87021Sep6"/>
    <x v="218"/>
    <x v="10"/>
    <x v="6"/>
    <x v="219"/>
    <s v="E87021"/>
    <x v="11"/>
    <n v="6"/>
    <n v="6319.9310614514798"/>
    <n v="1876"/>
    <n v="4539"/>
    <n v="37.3324"/>
    <n v="90.326100000000011"/>
    <n v="2187"/>
    <n v="196"/>
    <n v="49.207499999999996"/>
    <n v="4.41"/>
    <n v="8617"/>
    <n v="154.24430000000001"/>
    <n v="10900"/>
    <n v="239.8"/>
    <n v="15032"/>
    <n v="281.90280000000001"/>
    <n v="13283"/>
    <n v="293.41750000000002"/>
    <n v="0"/>
    <n v="281.90280000000001"/>
    <n v="293.41750000000002"/>
    <n v="11.514700000000005"/>
    <e v="#N/A"/>
    <n v="2843.9689776531659"/>
    <n v="2843.9689776531659"/>
    <n v="2843.9689776531659"/>
    <n v="206661.7457094634"/>
    <e v="#N/A"/>
  </r>
  <r>
    <s v="SIMPSON HOUSE MEDICAL CENTREHealthsenseHarrowE84008Apr1"/>
    <x v="219"/>
    <x v="40"/>
    <x v="5"/>
    <x v="220"/>
    <s v="E84008"/>
    <x v="0"/>
    <n v="1"/>
    <n v="9734.6118121047002"/>
    <n v="42951"/>
    <n v="227"/>
    <n v="794.59349999999995"/>
    <n v="4.1994999999999996"/>
    <n v="21413"/>
    <n v="1609"/>
    <n v="426.11870000000005"/>
    <n v="32.019100000000002"/>
    <n v="0"/>
    <n v="0"/>
    <n v="3980"/>
    <n v="87.56"/>
    <n v="43178"/>
    <n v="798.79299999999989"/>
    <n v="27002"/>
    <n v="545.69780000000003"/>
    <n v="0"/>
    <n v="798.79299999999989"/>
    <n v="545.69780000000003"/>
    <n v="-253.09519999999986"/>
    <n v="545.69780000000003"/>
    <n v="4380.5753154471149"/>
    <n v="4380.5753154471149"/>
    <n v="4380.5753154471149"/>
    <n v="318321.8062558237"/>
    <n v="0"/>
  </r>
  <r>
    <s v="SIMPSON HOUSE MEDICAL CENTREHealthsenseHarrowE84008Aug5"/>
    <x v="219"/>
    <x v="40"/>
    <x v="5"/>
    <x v="220"/>
    <s v="E84008"/>
    <x v="1"/>
    <n v="5"/>
    <n v="9734.6118121047002"/>
    <n v="20128"/>
    <n v="872"/>
    <n v="372.36799999999999"/>
    <n v="16.131999999999998"/>
    <n v="16799"/>
    <n v="1257"/>
    <n v="334.30010000000004"/>
    <n v="25.014300000000002"/>
    <n v="1825"/>
    <n v="32.667499999999997"/>
    <n v="3903"/>
    <n v="85.866"/>
    <n v="22825"/>
    <n v="421.16750000000002"/>
    <n v="21959"/>
    <n v="445.18040000000002"/>
    <n v="0"/>
    <n v="421.16750000000002"/>
    <n v="445.18040000000002"/>
    <n v="24.012900000000002"/>
    <n v="990.87820000000011"/>
    <n v="4380.5753154471149"/>
    <n v="4380.5753154471149"/>
    <n v="4380.5753154471149"/>
    <n v="318321.8062558237"/>
    <n v="0"/>
  </r>
  <r>
    <s v="SIMPSON HOUSE MEDICAL CENTREHealthsenseHarrowE84008Dec9"/>
    <x v="219"/>
    <x v="40"/>
    <x v="5"/>
    <x v="220"/>
    <s v="E84008"/>
    <x v="2"/>
    <n v="9"/>
    <n v="9734.6118121047002"/>
    <n v="25637"/>
    <n v="778"/>
    <n v="510.17630000000003"/>
    <n v="15.482200000000001"/>
    <m/>
    <m/>
    <m/>
    <m/>
    <n v="2445"/>
    <n v="43.765500000000003"/>
    <m/>
    <m/>
    <n v="28860"/>
    <n v="569.42399999999998"/>
    <m/>
    <m/>
    <n v="0"/>
    <n v="569.42399999999998"/>
    <e v="#N/A"/>
    <e v="#N/A"/>
    <e v="#N/A"/>
    <n v="4380.5753154471149"/>
    <n v="4380.5753154471149"/>
    <n v="4380.5753154471149"/>
    <n v="318321.8062558237"/>
    <e v="#N/A"/>
  </r>
  <r>
    <s v="SIMPSON HOUSE MEDICAL CENTREHealthsenseHarrowE84008Feb11"/>
    <x v="219"/>
    <x v="40"/>
    <x v="5"/>
    <x v="220"/>
    <s v="E84008"/>
    <x v="3"/>
    <n v="11"/>
    <n v="9734.6118121047002"/>
    <n v="24825"/>
    <n v="2607"/>
    <n v="494.01750000000004"/>
    <n v="51.879300000000001"/>
    <m/>
    <m/>
    <m/>
    <m/>
    <n v="3438"/>
    <n v="61.540199999999999"/>
    <m/>
    <m/>
    <n v="30870"/>
    <n v="607.43700000000001"/>
    <m/>
    <m/>
    <n v="0"/>
    <n v="607.43700000000001"/>
    <e v="#N/A"/>
    <e v="#N/A"/>
    <e v="#N/A"/>
    <n v="4380.5753154471149"/>
    <n v="4380.5753154471149"/>
    <n v="4380.5753154471149"/>
    <n v="318321.8062558237"/>
    <e v="#N/A"/>
  </r>
  <r>
    <s v="SIMPSON HOUSE MEDICAL CENTREHealthsenseHarrowE84008Jan10"/>
    <x v="219"/>
    <x v="40"/>
    <x v="5"/>
    <x v="220"/>
    <s v="E84008"/>
    <x v="4"/>
    <n v="10"/>
    <n v="9734.6118121047002"/>
    <n v="23133"/>
    <n v="2651"/>
    <n v="460.3467"/>
    <n v="52.754899999999999"/>
    <m/>
    <m/>
    <m/>
    <m/>
    <n v="3410"/>
    <n v="61.039000000000001"/>
    <m/>
    <m/>
    <n v="29194"/>
    <n v="574.14059999999995"/>
    <m/>
    <m/>
    <n v="0"/>
    <n v="574.14059999999995"/>
    <e v="#N/A"/>
    <e v="#N/A"/>
    <e v="#N/A"/>
    <n v="4380.5753154471149"/>
    <n v="4380.5753154471149"/>
    <n v="4380.5753154471149"/>
    <n v="318321.8062558237"/>
    <e v="#N/A"/>
  </r>
  <r>
    <s v="SIMPSON HOUSE MEDICAL CENTREHealthsenseHarrowE84008Jul4"/>
    <x v="219"/>
    <x v="40"/>
    <x v="5"/>
    <x v="220"/>
    <s v="E84008"/>
    <x v="5"/>
    <n v="4"/>
    <n v="9734.6118121047002"/>
    <n v="27186"/>
    <n v="2087"/>
    <n v="502.94099999999997"/>
    <n v="38.609499999999997"/>
    <n v="17659"/>
    <n v="1321"/>
    <n v="351.41410000000002"/>
    <n v="26.2879"/>
    <n v="671"/>
    <n v="12.010899999999999"/>
    <n v="4582"/>
    <n v="100.804"/>
    <n v="29944"/>
    <n v="553.56139999999994"/>
    <n v="23562"/>
    <n v="478.50599999999997"/>
    <n v="0"/>
    <n v="553.56139999999994"/>
    <n v="478.50599999999997"/>
    <n v="-75.055399999999963"/>
    <e v="#N/A"/>
    <n v="4380.5753154471149"/>
    <n v="4380.5753154471149"/>
    <n v="4380.5753154471149"/>
    <n v="318321.8062558237"/>
    <e v="#N/A"/>
  </r>
  <r>
    <s v="SIMPSON HOUSE MEDICAL CENTREHealthsenseHarrowE84008Jun3"/>
    <x v="219"/>
    <x v="40"/>
    <x v="5"/>
    <x v="220"/>
    <s v="E84008"/>
    <x v="6"/>
    <n v="3"/>
    <n v="9734.6118121047002"/>
    <n v="30398"/>
    <n v="1166"/>
    <n v="562.36299999999994"/>
    <n v="21.570999999999998"/>
    <n v="20505"/>
    <n v="1807"/>
    <n v="408.04950000000002"/>
    <n v="35.959299999999999"/>
    <n v="0"/>
    <n v="0"/>
    <n v="3736"/>
    <n v="82.191999999999993"/>
    <n v="31564"/>
    <n v="583.93399999999997"/>
    <n v="26048"/>
    <n v="526.20079999999996"/>
    <n v="0"/>
    <n v="583.93399999999997"/>
    <n v="526.20079999999996"/>
    <n v="-57.733200000000011"/>
    <e v="#N/A"/>
    <n v="4380.5753154471149"/>
    <n v="4380.5753154471149"/>
    <n v="4380.5753154471149"/>
    <n v="318321.8062558237"/>
    <e v="#N/A"/>
  </r>
  <r>
    <s v="SIMPSON HOUSE MEDICAL CENTREHealthsenseHarrowE84008Mar12"/>
    <x v="219"/>
    <x v="40"/>
    <x v="5"/>
    <x v="220"/>
    <s v="E84008"/>
    <x v="7"/>
    <n v="12"/>
    <n v="9734.6118121047002"/>
    <n v="22268"/>
    <n v="2154"/>
    <n v="443.13320000000004"/>
    <n v="42.864600000000003"/>
    <m/>
    <m/>
    <m/>
    <m/>
    <n v="3826"/>
    <n v="68.485399999999998"/>
    <m/>
    <m/>
    <n v="28248"/>
    <n v="554.48320000000001"/>
    <m/>
    <m/>
    <n v="0"/>
    <n v="554.48320000000001"/>
    <e v="#N/A"/>
    <e v="#N/A"/>
    <e v="#N/A"/>
    <n v="4380.5753154471149"/>
    <n v="4380.5753154471149"/>
    <n v="4380.5753154471149"/>
    <n v="318321.8062558237"/>
    <e v="#N/A"/>
  </r>
  <r>
    <s v="SIMPSON HOUSE MEDICAL CENTREHealthsenseHarrowE84008May2"/>
    <x v="219"/>
    <x v="40"/>
    <x v="5"/>
    <x v="220"/>
    <s v="E84008"/>
    <x v="8"/>
    <n v="2"/>
    <n v="9734.6118121047002"/>
    <n v="44427"/>
    <n v="1017"/>
    <n v="821.89949999999999"/>
    <n v="18.814499999999999"/>
    <n v="18072"/>
    <n v="1359"/>
    <n v="359.63280000000003"/>
    <n v="27.0441"/>
    <n v="0"/>
    <n v="0"/>
    <n v="3983"/>
    <n v="87.626000000000005"/>
    <n v="45444"/>
    <n v="840.71399999999994"/>
    <n v="23414"/>
    <n v="474.30290000000002"/>
    <n v="0"/>
    <n v="840.71399999999994"/>
    <n v="474.30290000000002"/>
    <n v="-366.41109999999992"/>
    <e v="#N/A"/>
    <n v="4380.5753154471149"/>
    <n v="4380.5753154471149"/>
    <n v="4380.5753154471149"/>
    <n v="318321.8062558237"/>
    <e v="#N/A"/>
  </r>
  <r>
    <s v="SIMPSON HOUSE MEDICAL CENTREHealthsenseHarrowE84008Nov8"/>
    <x v="219"/>
    <x v="40"/>
    <x v="5"/>
    <x v="220"/>
    <s v="E84008"/>
    <x v="9"/>
    <n v="8"/>
    <n v="9734.6118121047002"/>
    <n v="33041"/>
    <n v="2055"/>
    <n v="657.51589999999999"/>
    <n v="40.894500000000001"/>
    <m/>
    <m/>
    <m/>
    <m/>
    <n v="2701"/>
    <n v="48.347900000000003"/>
    <m/>
    <m/>
    <n v="37797"/>
    <n v="746.75829999999996"/>
    <m/>
    <m/>
    <n v="0"/>
    <n v="746.75829999999996"/>
    <e v="#N/A"/>
    <e v="#N/A"/>
    <e v="#N/A"/>
    <n v="4380.5753154471149"/>
    <n v="4380.5753154471149"/>
    <n v="4380.5753154471149"/>
    <n v="318321.8062558237"/>
    <e v="#N/A"/>
  </r>
  <r>
    <s v="SIMPSON HOUSE MEDICAL CENTREHealthsenseHarrowE84008Oct7"/>
    <x v="219"/>
    <x v="40"/>
    <x v="5"/>
    <x v="220"/>
    <s v="E84008"/>
    <x v="10"/>
    <n v="7"/>
    <n v="9734.6118121047002"/>
    <n v="34413"/>
    <n v="6682"/>
    <n v="684.81870000000004"/>
    <n v="132.9718"/>
    <n v="0"/>
    <n v="4893"/>
    <n v="0"/>
    <n v="110.0925"/>
    <n v="2534"/>
    <n v="45.358600000000003"/>
    <n v="4876"/>
    <n v="107.27200000000001"/>
    <n v="43629"/>
    <n v="863.14910000000009"/>
    <n v="9769"/>
    <n v="217.36450000000002"/>
    <n v="0"/>
    <n v="863.14910000000009"/>
    <n v="217.36450000000002"/>
    <n v="-645.78460000000007"/>
    <e v="#N/A"/>
    <n v="4380.5753154471149"/>
    <n v="4380.5753154471149"/>
    <n v="4380.5753154471149"/>
    <n v="318321.8062558237"/>
    <e v="#N/A"/>
  </r>
  <r>
    <s v="SIMPSON HOUSE MEDICAL CENTREHealthsenseHarrowE84008Sep6"/>
    <x v="219"/>
    <x v="40"/>
    <x v="5"/>
    <x v="220"/>
    <s v="E84008"/>
    <x v="11"/>
    <n v="6"/>
    <n v="9734.6118121047002"/>
    <n v="49165"/>
    <n v="4248"/>
    <n v="978.38350000000003"/>
    <n v="84.535200000000003"/>
    <n v="25473"/>
    <n v="2699"/>
    <n v="573.14249999999993"/>
    <n v="60.727499999999999"/>
    <n v="1827"/>
    <n v="32.703299999999999"/>
    <n v="4448"/>
    <n v="97.855999999999995"/>
    <n v="55240"/>
    <n v="1095.6219999999998"/>
    <n v="32620"/>
    <n v="731.72599999999989"/>
    <n v="0"/>
    <n v="1095.6219999999998"/>
    <n v="731.72599999999989"/>
    <n v="-363.89599999999996"/>
    <e v="#N/A"/>
    <n v="4380.5753154471149"/>
    <n v="4380.5753154471149"/>
    <n v="4380.5753154471149"/>
    <n v="318321.8062558237"/>
    <e v="#N/A"/>
  </r>
  <r>
    <s v="Skyways Medical CentreGreat West RoadHounslowE85707Apr1"/>
    <x v="220"/>
    <x v="29"/>
    <x v="4"/>
    <x v="221"/>
    <s v="E85707"/>
    <x v="0"/>
    <n v="1"/>
    <n v="6651.0969103473899"/>
    <n v="14715"/>
    <n v="0"/>
    <n v="272.22749999999996"/>
    <n v="0"/>
    <n v="174"/>
    <n v="800"/>
    <n v="3.4626000000000001"/>
    <n v="15.920000000000002"/>
    <n v="12251"/>
    <n v="219.2929"/>
    <n v="4291"/>
    <n v="94.402000000000001"/>
    <n v="26966"/>
    <n v="491.5204"/>
    <n v="5265"/>
    <n v="113.78460000000001"/>
    <n v="0"/>
    <n v="491.5204"/>
    <n v="113.78460000000001"/>
    <n v="-377.73579999999998"/>
    <n v="113.78460000000001"/>
    <n v="2992.9936096563256"/>
    <n v="2992.9936096563256"/>
    <n v="2992.9936096563256"/>
    <n v="217490.86896835966"/>
    <n v="0"/>
  </r>
  <r>
    <s v="Skyways Medical CentreGreat West RoadHounslowE85707Aug5"/>
    <x v="220"/>
    <x v="29"/>
    <x v="4"/>
    <x v="221"/>
    <s v="E85707"/>
    <x v="1"/>
    <n v="5"/>
    <n v="6651.0969103473899"/>
    <n v="257"/>
    <n v="501"/>
    <n v="4.7545000000000002"/>
    <n v="9.2684999999999995"/>
    <n v="192"/>
    <n v="2"/>
    <n v="3.8208000000000002"/>
    <n v="3.9800000000000002E-2"/>
    <n v="6266"/>
    <n v="112.1614"/>
    <n v="5620"/>
    <n v="123.64"/>
    <n v="7024"/>
    <n v="126.1844"/>
    <n v="5814"/>
    <n v="127.50060000000001"/>
    <n v="0"/>
    <n v="126.1844"/>
    <n v="127.50060000000001"/>
    <n v="1.3162000000000091"/>
    <n v="241.28520000000003"/>
    <n v="2992.9936096563256"/>
    <n v="2992.9936096563256"/>
    <n v="2992.9936096563256"/>
    <n v="217490.86896835966"/>
    <n v="0"/>
  </r>
  <r>
    <s v="Skyways Medical CentreGreat West RoadHounslowE85707Dec9"/>
    <x v="220"/>
    <x v="29"/>
    <x v="4"/>
    <x v="221"/>
    <s v="E85707"/>
    <x v="2"/>
    <n v="9"/>
    <n v="6651.0969103473899"/>
    <n v="131"/>
    <n v="534"/>
    <n v="2.6069"/>
    <n v="10.6266"/>
    <m/>
    <m/>
    <m/>
    <m/>
    <n v="3274"/>
    <n v="58.604599999999998"/>
    <m/>
    <m/>
    <n v="3939"/>
    <n v="71.838099999999997"/>
    <m/>
    <m/>
    <n v="0"/>
    <n v="71.838099999999997"/>
    <e v="#N/A"/>
    <e v="#N/A"/>
    <e v="#N/A"/>
    <n v="2992.9936096563256"/>
    <n v="2992.9936096563256"/>
    <n v="2992.9936096563256"/>
    <n v="217490.86896835966"/>
    <e v="#N/A"/>
  </r>
  <r>
    <s v="Skyways Medical CentreGreat West RoadHounslowE85707Feb11"/>
    <x v="220"/>
    <x v="29"/>
    <x v="4"/>
    <x v="221"/>
    <s v="E85707"/>
    <x v="3"/>
    <n v="11"/>
    <n v="6651.0969103473899"/>
    <n v="1779"/>
    <n v="1"/>
    <n v="35.402100000000004"/>
    <n v="1.9900000000000001E-2"/>
    <m/>
    <m/>
    <m/>
    <m/>
    <n v="6984"/>
    <n v="125.0136"/>
    <m/>
    <m/>
    <n v="8764"/>
    <n v="160.43559999999999"/>
    <m/>
    <m/>
    <n v="0"/>
    <n v="160.43559999999999"/>
    <e v="#N/A"/>
    <e v="#N/A"/>
    <e v="#N/A"/>
    <n v="2992.9936096563256"/>
    <n v="2992.9936096563256"/>
    <n v="2992.9936096563256"/>
    <n v="217490.86896835966"/>
    <e v="#N/A"/>
  </r>
  <r>
    <s v="Skyways Medical CentreGreat West RoadHounslowE85707Jan10"/>
    <x v="220"/>
    <x v="29"/>
    <x v="4"/>
    <x v="221"/>
    <s v="E85707"/>
    <x v="4"/>
    <n v="10"/>
    <n v="6651.0969103473899"/>
    <n v="170"/>
    <n v="1458"/>
    <n v="3.383"/>
    <n v="29.014200000000002"/>
    <m/>
    <m/>
    <m/>
    <m/>
    <n v="11625"/>
    <n v="208.08750000000001"/>
    <m/>
    <m/>
    <n v="13253"/>
    <n v="240.4847"/>
    <m/>
    <m/>
    <n v="0"/>
    <n v="240.4847"/>
    <e v="#N/A"/>
    <e v="#N/A"/>
    <e v="#N/A"/>
    <n v="2992.9936096563256"/>
    <n v="2992.9936096563256"/>
    <n v="2992.9936096563256"/>
    <n v="217490.86896835966"/>
    <e v="#N/A"/>
  </r>
  <r>
    <s v="Skyways Medical CentreGreat West RoadHounslowE85707Jul4"/>
    <x v="220"/>
    <x v="29"/>
    <x v="4"/>
    <x v="221"/>
    <s v="E85707"/>
    <x v="5"/>
    <n v="4"/>
    <n v="6651.0969103473899"/>
    <n v="138"/>
    <n v="661"/>
    <n v="2.5529999999999999"/>
    <n v="12.228499999999999"/>
    <n v="506"/>
    <n v="294"/>
    <n v="10.0694"/>
    <n v="5.8506"/>
    <n v="5008"/>
    <n v="89.643199999999993"/>
    <n v="7657"/>
    <n v="168.45400000000001"/>
    <n v="5807"/>
    <n v="104.42469999999999"/>
    <n v="8457"/>
    <n v="184.374"/>
    <n v="0"/>
    <n v="104.42469999999999"/>
    <n v="184.374"/>
    <n v="79.949300000000008"/>
    <e v="#N/A"/>
    <n v="2992.9936096563256"/>
    <n v="2992.9936096563256"/>
    <n v="2992.9936096563256"/>
    <n v="217490.86896835966"/>
    <e v="#N/A"/>
  </r>
  <r>
    <s v="Skyways Medical CentreGreat West RoadHounslowE85707Jun3"/>
    <x v="220"/>
    <x v="29"/>
    <x v="4"/>
    <x v="221"/>
    <s v="E85707"/>
    <x v="6"/>
    <n v="3"/>
    <n v="6651.0969103473899"/>
    <n v="190"/>
    <n v="915"/>
    <n v="3.5149999999999997"/>
    <n v="16.927499999999998"/>
    <n v="1009"/>
    <n v="5"/>
    <n v="20.0791"/>
    <n v="9.9500000000000005E-2"/>
    <n v="5674"/>
    <n v="101.5646"/>
    <n v="6962"/>
    <n v="153.16399999999999"/>
    <n v="6779"/>
    <n v="122.00709999999999"/>
    <n v="7976"/>
    <n v="173.34259999999998"/>
    <n v="0"/>
    <n v="122.00709999999999"/>
    <n v="173.34259999999998"/>
    <n v="51.335499999999982"/>
    <e v="#N/A"/>
    <n v="2992.9936096563256"/>
    <n v="2992.9936096563256"/>
    <n v="2992.9936096563256"/>
    <n v="217490.86896835966"/>
    <e v="#N/A"/>
  </r>
  <r>
    <s v="Skyways Medical CentreGreat West RoadHounslowE85707Mar12"/>
    <x v="220"/>
    <x v="29"/>
    <x v="4"/>
    <x v="221"/>
    <s v="E85707"/>
    <x v="7"/>
    <n v="12"/>
    <n v="6651.0969103473899"/>
    <n v="145"/>
    <n v="480"/>
    <n v="2.8855"/>
    <n v="9.5519999999999996"/>
    <m/>
    <m/>
    <m/>
    <m/>
    <n v="14593"/>
    <n v="261.21469999999999"/>
    <m/>
    <m/>
    <n v="15218"/>
    <n v="273.65219999999999"/>
    <m/>
    <m/>
    <n v="0"/>
    <n v="273.65219999999999"/>
    <e v="#N/A"/>
    <e v="#N/A"/>
    <e v="#N/A"/>
    <n v="2992.9936096563256"/>
    <n v="2992.9936096563256"/>
    <n v="2992.9936096563256"/>
    <n v="217490.86896835966"/>
    <e v="#N/A"/>
  </r>
  <r>
    <s v="Skyways Medical CentreGreat West RoadHounslowE85707May2"/>
    <x v="220"/>
    <x v="29"/>
    <x v="4"/>
    <x v="221"/>
    <s v="E85707"/>
    <x v="8"/>
    <n v="2"/>
    <n v="6651.0969103473899"/>
    <n v="16599"/>
    <n v="535"/>
    <n v="307.08150000000001"/>
    <n v="9.8974999999999991"/>
    <n v="409"/>
    <n v="294"/>
    <n v="8.1391000000000009"/>
    <n v="5.8506"/>
    <n v="9482"/>
    <n v="169.7278"/>
    <n v="4123"/>
    <n v="90.706000000000003"/>
    <n v="26616"/>
    <n v="486.70679999999999"/>
    <n v="4826"/>
    <n v="104.6957"/>
    <n v="0"/>
    <n v="486.70679999999999"/>
    <n v="104.6957"/>
    <n v="-382.0111"/>
    <e v="#N/A"/>
    <n v="2992.9936096563256"/>
    <n v="2992.9936096563256"/>
    <n v="2992.9936096563256"/>
    <n v="217490.86896835966"/>
    <e v="#N/A"/>
  </r>
  <r>
    <s v="Skyways Medical CentreGreat West RoadHounslowE85707Nov8"/>
    <x v="220"/>
    <x v="29"/>
    <x v="4"/>
    <x v="221"/>
    <s v="E85707"/>
    <x v="9"/>
    <n v="8"/>
    <n v="6651.0969103473899"/>
    <n v="209"/>
    <n v="0"/>
    <n v="4.1591000000000005"/>
    <n v="0"/>
    <m/>
    <m/>
    <m/>
    <m/>
    <n v="5702"/>
    <n v="102.0658"/>
    <m/>
    <m/>
    <n v="5911"/>
    <n v="106.22489999999999"/>
    <m/>
    <m/>
    <n v="0"/>
    <n v="106.22489999999999"/>
    <e v="#N/A"/>
    <e v="#N/A"/>
    <e v="#N/A"/>
    <n v="2992.9936096563256"/>
    <n v="2992.9936096563256"/>
    <n v="2992.9936096563256"/>
    <n v="217490.86896835966"/>
    <e v="#N/A"/>
  </r>
  <r>
    <s v="Skyways Medical CentreGreat West RoadHounslowE85707Oct7"/>
    <x v="220"/>
    <x v="29"/>
    <x v="4"/>
    <x v="221"/>
    <s v="E85707"/>
    <x v="10"/>
    <n v="7"/>
    <n v="6651.0969103473899"/>
    <n v="224"/>
    <n v="1097"/>
    <n v="4.4576000000000002"/>
    <n v="21.830300000000001"/>
    <n v="0"/>
    <n v="824"/>
    <n v="0"/>
    <n v="18.54"/>
    <n v="12092"/>
    <n v="216.4468"/>
    <n v="8313"/>
    <n v="182.886"/>
    <n v="13413"/>
    <n v="242.7347"/>
    <n v="9137"/>
    <n v="201.42599999999999"/>
    <n v="0"/>
    <n v="242.7347"/>
    <n v="201.42599999999999"/>
    <n v="-41.308700000000016"/>
    <e v="#N/A"/>
    <n v="2992.9936096563256"/>
    <n v="2992.9936096563256"/>
    <n v="2992.9936096563256"/>
    <n v="217490.86896835966"/>
    <e v="#N/A"/>
  </r>
  <r>
    <s v="Skyways Medical CentreGreat West RoadHounslowE85707Sep6"/>
    <x v="220"/>
    <x v="29"/>
    <x v="4"/>
    <x v="221"/>
    <s v="E85707"/>
    <x v="11"/>
    <n v="6"/>
    <n v="6651.0969103473899"/>
    <n v="126"/>
    <n v="268"/>
    <n v="2.5074000000000001"/>
    <n v="5.3332000000000006"/>
    <n v="992"/>
    <n v="192"/>
    <n v="22.32"/>
    <n v="4.32"/>
    <n v="7766"/>
    <n v="139.01140000000001"/>
    <n v="10736"/>
    <n v="236.19200000000001"/>
    <n v="8160"/>
    <n v="146.852"/>
    <n v="11920"/>
    <n v="262.83199999999999"/>
    <n v="0"/>
    <n v="146.852"/>
    <n v="262.83199999999999"/>
    <n v="115.97999999999999"/>
    <e v="#N/A"/>
    <n v="2992.9936096563256"/>
    <n v="2992.9936096563256"/>
    <n v="2992.9936096563256"/>
    <n v="217490.86896835966"/>
    <e v="#N/A"/>
  </r>
  <r>
    <s v="SMS MEDICAL PRACTICEHarness NorthBrentY01090Apr1"/>
    <x v="221"/>
    <x v="27"/>
    <x v="3"/>
    <x v="222"/>
    <s v="Y01090"/>
    <x v="0"/>
    <n v="1"/>
    <n v="6912.0116249509401"/>
    <n v="4922"/>
    <n v="5"/>
    <n v="91.057000000000002"/>
    <n v="9.2499999999999999E-2"/>
    <n v="4892"/>
    <n v="0"/>
    <n v="97.350800000000007"/>
    <n v="0"/>
    <n v="0"/>
    <n v="0"/>
    <n v="0"/>
    <n v="0"/>
    <n v="4927"/>
    <n v="91.149500000000003"/>
    <n v="4892"/>
    <n v="97.350800000000007"/>
    <n v="0"/>
    <n v="91.149500000000003"/>
    <n v="97.350800000000007"/>
    <n v="6.2013000000000034"/>
    <n v="97.350800000000007"/>
    <n v="3110.4052312279232"/>
    <n v="3110.4052312279232"/>
    <n v="3110.4052312279232"/>
    <n v="226022.78013589577"/>
    <n v="0"/>
  </r>
  <r>
    <s v="SMS MEDICAL PRACTICEHarness NorthBrentY01090Aug5"/>
    <x v="221"/>
    <x v="27"/>
    <x v="3"/>
    <x v="222"/>
    <s v="Y01090"/>
    <x v="1"/>
    <n v="5"/>
    <n v="6912.0116249509401"/>
    <n v="5242"/>
    <n v="0"/>
    <n v="96.97699999999999"/>
    <n v="0"/>
    <n v="5007"/>
    <n v="0"/>
    <n v="99.639300000000006"/>
    <n v="0"/>
    <n v="0"/>
    <n v="0"/>
    <n v="0"/>
    <n v="0"/>
    <n v="5242"/>
    <n v="96.97699999999999"/>
    <n v="5007"/>
    <n v="99.639300000000006"/>
    <n v="0"/>
    <n v="96.97699999999999"/>
    <n v="99.639300000000006"/>
    <n v="2.6623000000000161"/>
    <n v="196.99010000000001"/>
    <n v="3110.4052312279232"/>
    <n v="3110.4052312279232"/>
    <n v="3110.4052312279232"/>
    <n v="226022.78013589577"/>
    <n v="0"/>
  </r>
  <r>
    <s v="SMS MEDICAL PRACTICEHarness NorthBrentY01090Dec9"/>
    <x v="221"/>
    <x v="27"/>
    <x v="3"/>
    <x v="222"/>
    <s v="Y01090"/>
    <x v="2"/>
    <n v="9"/>
    <n v="6912.0116249509401"/>
    <n v="46092"/>
    <n v="0"/>
    <n v="917.23080000000004"/>
    <n v="0"/>
    <m/>
    <m/>
    <m/>
    <m/>
    <n v="0"/>
    <n v="0"/>
    <m/>
    <m/>
    <n v="46092"/>
    <n v="917.23080000000004"/>
    <m/>
    <m/>
    <n v="0"/>
    <m/>
    <e v="#N/A"/>
    <m/>
    <m/>
    <m/>
    <m/>
    <n v="3110.4052312279232"/>
    <m/>
    <n v="0"/>
  </r>
  <r>
    <s v="SMS MEDICAL PRACTICEHarness NorthBrentY01090Feb11"/>
    <x v="221"/>
    <x v="27"/>
    <x v="3"/>
    <x v="222"/>
    <s v="Y01090"/>
    <x v="3"/>
    <n v="11"/>
    <n v="6912.0116249509401"/>
    <n v="7960"/>
    <n v="0"/>
    <n v="158.404"/>
    <n v="0"/>
    <m/>
    <m/>
    <m/>
    <m/>
    <n v="0"/>
    <n v="0"/>
    <m/>
    <m/>
    <n v="7960"/>
    <n v="158.404"/>
    <m/>
    <m/>
    <n v="0"/>
    <m/>
    <e v="#N/A"/>
    <m/>
    <m/>
    <m/>
    <m/>
    <n v="3110.4052312279232"/>
    <m/>
    <n v="0"/>
  </r>
  <r>
    <s v="SMS MEDICAL PRACTICEHarness NorthBrentY01090Jan10"/>
    <x v="221"/>
    <x v="27"/>
    <x v="3"/>
    <x v="222"/>
    <s v="Y01090"/>
    <x v="4"/>
    <n v="10"/>
    <n v="6912.0116249509401"/>
    <n v="5004"/>
    <n v="0"/>
    <n v="99.579599999999999"/>
    <n v="0"/>
    <m/>
    <m/>
    <m/>
    <m/>
    <n v="0"/>
    <n v="0"/>
    <m/>
    <m/>
    <n v="5004"/>
    <n v="99.579599999999999"/>
    <m/>
    <m/>
    <n v="0"/>
    <n v="99.579599999999999"/>
    <e v="#N/A"/>
    <e v="#N/A"/>
    <e v="#N/A"/>
    <n v="3110.4052312279232"/>
    <n v="3110.4052312279232"/>
    <n v="3110.4052312279232"/>
    <n v="226022.78013589577"/>
    <e v="#N/A"/>
  </r>
  <r>
    <s v="SMS MEDICAL PRACTICEHarness NorthBrentY01090Jul4"/>
    <x v="221"/>
    <x v="27"/>
    <x v="3"/>
    <x v="222"/>
    <s v="Y01090"/>
    <x v="5"/>
    <n v="4"/>
    <n v="6912.0116249509401"/>
    <n v="5305"/>
    <n v="7"/>
    <n v="98.142499999999998"/>
    <n v="0.1295"/>
    <n v="4415"/>
    <n v="0"/>
    <n v="87.858500000000006"/>
    <n v="0"/>
    <n v="14"/>
    <n v="0.25059999999999999"/>
    <n v="0"/>
    <n v="0"/>
    <n v="5326"/>
    <n v="98.522599999999997"/>
    <n v="4415"/>
    <n v="87.858500000000006"/>
    <n v="0"/>
    <n v="98.522599999999997"/>
    <n v="87.858500000000006"/>
    <n v="-10.664099999999991"/>
    <e v="#N/A"/>
    <n v="3110.4052312279232"/>
    <n v="3110.4052312279232"/>
    <n v="3110.4052312279232"/>
    <n v="226022.78013589577"/>
    <e v="#N/A"/>
  </r>
  <r>
    <s v="SMS MEDICAL PRACTICEHarness NorthBrentY01090Jun3"/>
    <x v="221"/>
    <x v="27"/>
    <x v="3"/>
    <x v="222"/>
    <s v="Y01090"/>
    <x v="6"/>
    <n v="3"/>
    <n v="6912.0116249509401"/>
    <n v="6426"/>
    <n v="0"/>
    <n v="118.881"/>
    <n v="0"/>
    <n v="12184"/>
    <n v="0"/>
    <n v="242.4616"/>
    <n v="0"/>
    <n v="0"/>
    <n v="0"/>
    <n v="0"/>
    <n v="0"/>
    <n v="6426"/>
    <n v="118.881"/>
    <n v="12184"/>
    <n v="242.4616"/>
    <n v="0"/>
    <n v="118.881"/>
    <n v="242.4616"/>
    <n v="123.5806"/>
    <e v="#N/A"/>
    <n v="3110.4052312279232"/>
    <n v="3110.4052312279232"/>
    <n v="3110.4052312279232"/>
    <n v="226022.78013589577"/>
    <e v="#N/A"/>
  </r>
  <r>
    <s v="SMS MEDICAL PRACTICEHarness NorthBrentY01090Mar12"/>
    <x v="221"/>
    <x v="27"/>
    <x v="3"/>
    <x v="222"/>
    <s v="Y01090"/>
    <x v="7"/>
    <n v="12"/>
    <n v="6912.0116249509401"/>
    <n v="12362"/>
    <n v="0"/>
    <n v="246.00380000000001"/>
    <n v="0"/>
    <m/>
    <m/>
    <m/>
    <m/>
    <n v="0"/>
    <n v="0"/>
    <m/>
    <m/>
    <n v="12362"/>
    <n v="246.00380000000001"/>
    <m/>
    <m/>
    <n v="0"/>
    <n v="246.00380000000001"/>
    <e v="#N/A"/>
    <e v="#N/A"/>
    <e v="#N/A"/>
    <n v="3110.4052312279232"/>
    <n v="3110.4052312279232"/>
    <n v="3110.4052312279232"/>
    <n v="226022.78013589577"/>
    <e v="#N/A"/>
  </r>
  <r>
    <s v="SMS MEDICAL PRACTICEHarness NorthBrentY01090May2"/>
    <x v="221"/>
    <x v="27"/>
    <x v="3"/>
    <x v="222"/>
    <s v="Y01090"/>
    <x v="8"/>
    <n v="2"/>
    <n v="6912.0116249509401"/>
    <n v="6126"/>
    <n v="42"/>
    <n v="113.33099999999999"/>
    <n v="0.77699999999999991"/>
    <n v="3562"/>
    <n v="0"/>
    <n v="70.883800000000008"/>
    <n v="0"/>
    <n v="0"/>
    <n v="0"/>
    <n v="0"/>
    <n v="0"/>
    <n v="6168"/>
    <n v="114.10799999999999"/>
    <n v="3562"/>
    <n v="70.883800000000008"/>
    <n v="0"/>
    <n v="114.10799999999999"/>
    <n v="70.883800000000008"/>
    <n v="-43.224199999999982"/>
    <e v="#N/A"/>
    <n v="3110.4052312279232"/>
    <n v="3110.4052312279232"/>
    <n v="3110.4052312279232"/>
    <n v="226022.78013589577"/>
    <e v="#N/A"/>
  </r>
  <r>
    <s v="SMS MEDICAL PRACTICEHarness NorthBrentY01090Nov8"/>
    <x v="221"/>
    <x v="27"/>
    <x v="3"/>
    <x v="222"/>
    <s v="Y01090"/>
    <x v="9"/>
    <n v="8"/>
    <n v="6912.0116249509401"/>
    <n v="18749"/>
    <n v="0"/>
    <n v="373.10509999999999"/>
    <n v="0"/>
    <m/>
    <m/>
    <m/>
    <m/>
    <n v="2"/>
    <n v="3.5799999999999998E-2"/>
    <m/>
    <m/>
    <n v="18751"/>
    <n v="373.14089999999999"/>
    <m/>
    <m/>
    <n v="0"/>
    <n v="373.14089999999999"/>
    <e v="#N/A"/>
    <e v="#N/A"/>
    <e v="#N/A"/>
    <n v="3110.4052312279232"/>
    <n v="3110.4052312279232"/>
    <n v="3110.4052312279232"/>
    <n v="226022.78013589577"/>
    <e v="#N/A"/>
  </r>
  <r>
    <s v="SMS MEDICAL PRACTICEHarness NorthBrentY01090Oct7"/>
    <x v="221"/>
    <x v="27"/>
    <x v="3"/>
    <x v="222"/>
    <s v="Y01090"/>
    <x v="10"/>
    <n v="7"/>
    <n v="6912.0116249509401"/>
    <n v="17702"/>
    <n v="0"/>
    <n v="352.26980000000003"/>
    <n v="0"/>
    <n v="0"/>
    <n v="0"/>
    <n v="0"/>
    <n v="0"/>
    <n v="0"/>
    <n v="0"/>
    <n v="0"/>
    <n v="0"/>
    <n v="17702"/>
    <n v="352.26980000000003"/>
    <n v="0"/>
    <n v="0"/>
    <n v="0"/>
    <n v="352.26980000000003"/>
    <n v="0"/>
    <n v="-352.26980000000003"/>
    <e v="#N/A"/>
    <n v="3110.4052312279232"/>
    <n v="3110.4052312279232"/>
    <n v="3110.4052312279232"/>
    <n v="226022.78013589577"/>
    <e v="#N/A"/>
  </r>
  <r>
    <s v="SMS MEDICAL PRACTICEHarness NorthBrentY01090Sep6"/>
    <x v="221"/>
    <x v="27"/>
    <x v="3"/>
    <x v="222"/>
    <s v="Y01090"/>
    <x v="11"/>
    <n v="6"/>
    <n v="6912.0116249509401"/>
    <n v="12450"/>
    <n v="0"/>
    <n v="247.75500000000002"/>
    <n v="0"/>
    <n v="9856"/>
    <n v="0"/>
    <n v="221.76"/>
    <n v="0"/>
    <n v="0"/>
    <n v="0"/>
    <n v="0"/>
    <n v="0"/>
    <n v="12450"/>
    <n v="247.75500000000002"/>
    <n v="9856"/>
    <n v="221.76"/>
    <n v="0"/>
    <m/>
    <n v="221.76"/>
    <m/>
    <m/>
    <m/>
    <m/>
    <n v="3110.4052312279232"/>
    <m/>
    <n v="0"/>
  </r>
  <r>
    <s v="SOHO SQUARE GENERAL PRACTICEWest End and Marylebone Primary Care NetworkCentral LondonE87714Apr1"/>
    <x v="222"/>
    <x v="23"/>
    <x v="7"/>
    <x v="223"/>
    <s v="E87714"/>
    <x v="0"/>
    <n v="1"/>
    <n v="6344.1523728684197"/>
    <n v="3879"/>
    <n v="1186"/>
    <n v="71.761499999999998"/>
    <n v="21.940999999999999"/>
    <n v="5874"/>
    <n v="0"/>
    <n v="116.8926"/>
    <n v="0"/>
    <n v="49819"/>
    <n v="891.76009999999997"/>
    <n v="8663"/>
    <n v="190.58600000000001"/>
    <n v="54884"/>
    <n v="985.46259999999995"/>
    <n v="14537"/>
    <n v="307.47860000000003"/>
    <n v="0"/>
    <n v="985.46259999999995"/>
    <n v="307.47860000000003"/>
    <n v="-677.98399999999992"/>
    <n v="307.47860000000003"/>
    <n v="2854.8685677907888"/>
    <n v="2854.8685677907888"/>
    <n v="2854.8685677907888"/>
    <n v="207453.78259279733"/>
    <n v="0"/>
  </r>
  <r>
    <s v="SOHO SQUARE GENERAL PRACTICEWest End and Marylebone Primary Care NetworkCentral LondonE87714Aug5"/>
    <x v="222"/>
    <x v="23"/>
    <x v="7"/>
    <x v="223"/>
    <s v="E87714"/>
    <x v="1"/>
    <n v="5"/>
    <n v="6344.1523728684197"/>
    <n v="5707"/>
    <n v="2"/>
    <n v="105.5795"/>
    <n v="3.6999999999999998E-2"/>
    <n v="3836"/>
    <n v="0"/>
    <n v="76.336399999999998"/>
    <n v="0"/>
    <n v="8689"/>
    <n v="155.53309999999999"/>
    <n v="13264"/>
    <n v="291.80799999999999"/>
    <n v="14398"/>
    <n v="261.14959999999996"/>
    <n v="17100"/>
    <n v="368.14440000000002"/>
    <n v="0"/>
    <n v="261.14959999999996"/>
    <n v="368.14440000000002"/>
    <n v="106.99480000000005"/>
    <n v="675.62300000000005"/>
    <n v="2854.8685677907888"/>
    <n v="2854.8685677907888"/>
    <n v="2854.8685677907888"/>
    <n v="207453.78259279733"/>
    <n v="0"/>
  </r>
  <r>
    <s v="SOHO SQUARE GENERAL PRACTICEWest End and Marylebone Primary Care NetworkCentral LondonE87714Dec9"/>
    <x v="222"/>
    <x v="23"/>
    <x v="7"/>
    <x v="223"/>
    <s v="E87714"/>
    <x v="2"/>
    <n v="9"/>
    <n v="6344.1523728684197"/>
    <n v="6757"/>
    <n v="19"/>
    <n v="134.46430000000001"/>
    <n v="0.37809999999999999"/>
    <m/>
    <m/>
    <m/>
    <m/>
    <n v="6264"/>
    <n v="112.12560000000001"/>
    <m/>
    <m/>
    <n v="13040"/>
    <n v="246.96800000000002"/>
    <m/>
    <m/>
    <n v="0"/>
    <n v="246.96800000000002"/>
    <e v="#N/A"/>
    <e v="#N/A"/>
    <e v="#N/A"/>
    <n v="2854.8685677907888"/>
    <n v="2854.8685677907888"/>
    <n v="2854.8685677907888"/>
    <n v="207453.78259279733"/>
    <e v="#N/A"/>
  </r>
  <r>
    <s v="SOHO SQUARE GENERAL PRACTICEWest End and Marylebone Primary Care NetworkCentral LondonE87714Feb11"/>
    <x v="222"/>
    <x v="23"/>
    <x v="7"/>
    <x v="223"/>
    <s v="E87714"/>
    <x v="3"/>
    <n v="11"/>
    <n v="6344.1523728684197"/>
    <n v="4944"/>
    <n v="6"/>
    <n v="98.385600000000011"/>
    <n v="0.11940000000000001"/>
    <m/>
    <m/>
    <m/>
    <m/>
    <n v="33071"/>
    <n v="591.97090000000003"/>
    <m/>
    <m/>
    <n v="38021"/>
    <n v="690.47590000000002"/>
    <m/>
    <m/>
    <n v="0"/>
    <n v="690.47590000000002"/>
    <e v="#N/A"/>
    <e v="#N/A"/>
    <e v="#N/A"/>
    <n v="2854.8685677907888"/>
    <n v="2854.8685677907888"/>
    <n v="2854.8685677907888"/>
    <n v="207453.78259279733"/>
    <e v="#N/A"/>
  </r>
  <r>
    <s v="SOHO SQUARE GENERAL PRACTICEWest End and Marylebone Primary Care NetworkCentral LondonE87714Jan10"/>
    <x v="222"/>
    <x v="23"/>
    <x v="7"/>
    <x v="223"/>
    <s v="E87714"/>
    <x v="4"/>
    <n v="10"/>
    <n v="6344.1523728684197"/>
    <n v="9125"/>
    <n v="3"/>
    <n v="181.58750000000001"/>
    <n v="5.9700000000000003E-2"/>
    <m/>
    <m/>
    <m/>
    <m/>
    <n v="17892"/>
    <n v="320.26679999999999"/>
    <m/>
    <m/>
    <n v="27020"/>
    <n v="501.91399999999999"/>
    <m/>
    <m/>
    <n v="0"/>
    <n v="501.91399999999999"/>
    <e v="#N/A"/>
    <e v="#N/A"/>
    <e v="#N/A"/>
    <n v="2854.8685677907888"/>
    <n v="2854.8685677907888"/>
    <n v="2854.8685677907888"/>
    <n v="207453.78259279733"/>
    <e v="#N/A"/>
  </r>
  <r>
    <s v="SOHO SQUARE GENERAL PRACTICEWest End and Marylebone Primary Care NetworkCentral LondonE87714Jul4"/>
    <x v="222"/>
    <x v="23"/>
    <x v="7"/>
    <x v="223"/>
    <s v="E87714"/>
    <x v="5"/>
    <n v="4"/>
    <n v="6344.1523728684197"/>
    <n v="5712"/>
    <n v="9"/>
    <n v="105.672"/>
    <n v="0.16649999999999998"/>
    <n v="3262"/>
    <n v="0"/>
    <n v="64.913800000000009"/>
    <n v="0"/>
    <n v="6819"/>
    <n v="122.06010000000001"/>
    <n v="9456"/>
    <n v="208.03200000000001"/>
    <n v="12540"/>
    <n v="227.89859999999999"/>
    <n v="12718"/>
    <n v="272.94580000000002"/>
    <n v="0"/>
    <n v="227.89859999999999"/>
    <n v="272.94580000000002"/>
    <n v="45.047200000000032"/>
    <e v="#N/A"/>
    <n v="2854.8685677907888"/>
    <n v="2854.8685677907888"/>
    <n v="2854.8685677907888"/>
    <n v="207453.78259279733"/>
    <e v="#N/A"/>
  </r>
  <r>
    <s v="SOHO SQUARE GENERAL PRACTICEWest End and Marylebone Primary Care NetworkCentral LondonE87714Jun3"/>
    <x v="222"/>
    <x v="23"/>
    <x v="7"/>
    <x v="223"/>
    <s v="E87714"/>
    <x v="6"/>
    <n v="3"/>
    <n v="6344.1523728684197"/>
    <n v="13235"/>
    <n v="37"/>
    <n v="244.8475"/>
    <n v="0.6845"/>
    <n v="4125"/>
    <n v="0"/>
    <n v="82.087500000000006"/>
    <n v="0"/>
    <n v="7562"/>
    <n v="135.35980000000001"/>
    <n v="6836"/>
    <n v="150.392"/>
    <n v="20834"/>
    <n v="380.89179999999999"/>
    <n v="10961"/>
    <n v="232.4795"/>
    <n v="0"/>
    <n v="380.89179999999999"/>
    <n v="232.4795"/>
    <n v="-148.41229999999999"/>
    <e v="#N/A"/>
    <n v="2854.8685677907888"/>
    <n v="2854.8685677907888"/>
    <n v="2854.8685677907888"/>
    <n v="207453.78259279733"/>
    <e v="#N/A"/>
  </r>
  <r>
    <s v="SOHO SQUARE GENERAL PRACTICEWest End and Marylebone Primary Care NetworkCentral LondonE87714Mar12"/>
    <x v="222"/>
    <x v="23"/>
    <x v="7"/>
    <x v="223"/>
    <s v="E87714"/>
    <x v="7"/>
    <n v="12"/>
    <n v="6344.1523728684197"/>
    <n v="8468"/>
    <n v="0"/>
    <n v="168.51320000000001"/>
    <n v="0"/>
    <m/>
    <m/>
    <m/>
    <m/>
    <n v="12091"/>
    <n v="216.4289"/>
    <m/>
    <m/>
    <n v="20559"/>
    <n v="384.94209999999998"/>
    <m/>
    <m/>
    <n v="0"/>
    <n v="384.94209999999998"/>
    <e v="#N/A"/>
    <e v="#N/A"/>
    <e v="#N/A"/>
    <n v="2854.8685677907888"/>
    <n v="2854.8685677907888"/>
    <n v="2854.8685677907888"/>
    <n v="207453.78259279733"/>
    <e v="#N/A"/>
  </r>
  <r>
    <s v="SOHO SQUARE GENERAL PRACTICEWest End and Marylebone Primary Care NetworkCentral LondonE87714May2"/>
    <x v="222"/>
    <x v="23"/>
    <x v="7"/>
    <x v="223"/>
    <s v="E87714"/>
    <x v="8"/>
    <n v="2"/>
    <n v="6344.1523728684197"/>
    <n v="4983"/>
    <n v="428"/>
    <n v="92.18549999999999"/>
    <n v="7.9179999999999993"/>
    <n v="3629"/>
    <n v="0"/>
    <n v="72.217100000000002"/>
    <n v="0"/>
    <n v="10091"/>
    <n v="180.62889999999999"/>
    <n v="7880"/>
    <n v="173.36"/>
    <n v="15502"/>
    <n v="280.73239999999998"/>
    <n v="11509"/>
    <n v="245.57710000000003"/>
    <n v="0"/>
    <n v="280.73239999999998"/>
    <n v="245.57710000000003"/>
    <n v="-35.155299999999954"/>
    <e v="#N/A"/>
    <n v="2854.8685677907888"/>
    <n v="2854.8685677907888"/>
    <n v="2854.8685677907888"/>
    <n v="207453.78259279733"/>
    <e v="#N/A"/>
  </r>
  <r>
    <s v="SOHO SQUARE GENERAL PRACTICEWest End and Marylebone Primary Care NetworkCentral LondonE87714Nov8"/>
    <x v="222"/>
    <x v="23"/>
    <x v="7"/>
    <x v="223"/>
    <s v="E87714"/>
    <x v="9"/>
    <n v="8"/>
    <n v="6344.1523728684197"/>
    <n v="4385"/>
    <n v="14"/>
    <n v="87.261499999999998"/>
    <n v="0.27860000000000001"/>
    <m/>
    <m/>
    <m/>
    <m/>
    <n v="44916"/>
    <n v="803.99639999999999"/>
    <m/>
    <m/>
    <n v="49315"/>
    <n v="891.53649999999993"/>
    <m/>
    <m/>
    <n v="0"/>
    <n v="891.53649999999993"/>
    <e v="#N/A"/>
    <e v="#N/A"/>
    <e v="#N/A"/>
    <n v="2854.8685677907888"/>
    <n v="2854.8685677907888"/>
    <n v="2854.8685677907888"/>
    <n v="207453.78259279733"/>
    <e v="#N/A"/>
  </r>
  <r>
    <s v="SOHO SQUARE GENERAL PRACTICEWest End and Marylebone Primary Care NetworkCentral LondonE87714Oct7"/>
    <x v="222"/>
    <x v="23"/>
    <x v="7"/>
    <x v="223"/>
    <s v="E87714"/>
    <x v="10"/>
    <n v="7"/>
    <n v="6344.1523728684197"/>
    <n v="2762"/>
    <n v="4234"/>
    <n v="54.963800000000006"/>
    <n v="84.256600000000006"/>
    <n v="0"/>
    <n v="274"/>
    <n v="0"/>
    <n v="6.165"/>
    <n v="10235"/>
    <n v="183.20650000000001"/>
    <n v="8627"/>
    <n v="189.79400000000001"/>
    <n v="17231"/>
    <n v="322.42690000000005"/>
    <n v="8901"/>
    <n v="195.959"/>
    <n v="0"/>
    <n v="322.42690000000005"/>
    <n v="195.959"/>
    <n v="-126.46790000000004"/>
    <e v="#N/A"/>
    <n v="2854.8685677907888"/>
    <n v="2854.8685677907888"/>
    <n v="2854.8685677907888"/>
    <n v="207453.78259279733"/>
    <e v="#N/A"/>
  </r>
  <r>
    <s v="SOHO SQUARE GENERAL PRACTICEWest End and Marylebone Primary Care NetworkCentral LondonE87714Sep6"/>
    <x v="222"/>
    <x v="23"/>
    <x v="7"/>
    <x v="223"/>
    <s v="E87714"/>
    <x v="11"/>
    <n v="6"/>
    <n v="6344.1523728684197"/>
    <n v="3090"/>
    <n v="36"/>
    <n v="61.491"/>
    <n v="0.71640000000000004"/>
    <n v="4565"/>
    <n v="4977"/>
    <n v="102.71249999999999"/>
    <n v="111.9825"/>
    <n v="10910"/>
    <n v="195.28899999999999"/>
    <n v="9240"/>
    <n v="203.28"/>
    <n v="14036"/>
    <n v="257.49639999999999"/>
    <n v="18782"/>
    <n v="417.97500000000002"/>
    <n v="0"/>
    <n v="257.49639999999999"/>
    <n v="417.97500000000002"/>
    <n v="160.47860000000003"/>
    <e v="#N/A"/>
    <n v="2854.8685677907888"/>
    <n v="2854.8685677907888"/>
    <n v="2854.8685677907888"/>
    <n v="207453.78259279733"/>
    <e v="#N/A"/>
  </r>
  <r>
    <s v="SOHO SQUARE SURGERYWest End and Marylebone Primary Care NetworkCentral LondonE87069Apr1"/>
    <x v="223"/>
    <x v="23"/>
    <x v="7"/>
    <x v="224"/>
    <s v="E87069"/>
    <x v="0"/>
    <n v="1"/>
    <n v="2927.1009569971202"/>
    <n v="250"/>
    <n v="828"/>
    <n v="4.625"/>
    <n v="15.318"/>
    <n v="248"/>
    <n v="0"/>
    <n v="4.9352"/>
    <n v="0"/>
    <n v="1090"/>
    <n v="19.510999999999999"/>
    <n v="843"/>
    <n v="18.545999999999999"/>
    <n v="2168"/>
    <n v="39.453999999999994"/>
    <n v="1091"/>
    <n v="23.481200000000001"/>
    <n v="0"/>
    <n v="39.453999999999994"/>
    <n v="23.481200000000001"/>
    <n v="-15.972799999999992"/>
    <n v="23.481200000000001"/>
    <n v="1317.1954306487041"/>
    <n v="1317.1954306487041"/>
    <n v="1317.1954306487041"/>
    <n v="95716.201293805832"/>
    <n v="0"/>
  </r>
  <r>
    <s v="SOHO SQUARE SURGERYWest End and Marylebone Primary Care NetworkCentral LondonE87069Aug5"/>
    <x v="223"/>
    <x v="23"/>
    <x v="7"/>
    <x v="224"/>
    <s v="E87069"/>
    <x v="1"/>
    <n v="5"/>
    <n v="2927.1009569971202"/>
    <n v="269"/>
    <n v="0"/>
    <n v="4.9764999999999997"/>
    <n v="0"/>
    <n v="240"/>
    <n v="0"/>
    <n v="4.7759999999999998"/>
    <n v="0"/>
    <n v="1239"/>
    <n v="22.178100000000001"/>
    <n v="1577"/>
    <n v="34.694000000000003"/>
    <n v="1508"/>
    <n v="27.154600000000002"/>
    <n v="1817"/>
    <n v="39.47"/>
    <n v="0"/>
    <n v="27.154600000000002"/>
    <n v="39.47"/>
    <n v="12.315399999999997"/>
    <n v="62.9512"/>
    <n v="1317.1954306487041"/>
    <n v="1317.1954306487041"/>
    <n v="1317.1954306487041"/>
    <n v="95716.201293805832"/>
    <n v="0"/>
  </r>
  <r>
    <s v="SOHO SQUARE SURGERYWest End and Marylebone Primary Care NetworkCentral LondonE87069Dec9"/>
    <x v="223"/>
    <x v="23"/>
    <x v="7"/>
    <x v="224"/>
    <s v="E87069"/>
    <x v="2"/>
    <n v="9"/>
    <n v="2927.1009569971202"/>
    <n v="283"/>
    <n v="0"/>
    <n v="5.6317000000000004"/>
    <n v="0"/>
    <m/>
    <m/>
    <m/>
    <m/>
    <n v="648"/>
    <n v="11.5992"/>
    <m/>
    <m/>
    <n v="931"/>
    <n v="17.230899999999998"/>
    <m/>
    <m/>
    <n v="0"/>
    <n v="17.230899999999998"/>
    <e v="#N/A"/>
    <e v="#N/A"/>
    <e v="#N/A"/>
    <n v="1317.1954306487041"/>
    <n v="1317.1954306487041"/>
    <n v="1317.1954306487041"/>
    <n v="95716.201293805832"/>
    <e v="#N/A"/>
  </r>
  <r>
    <s v="SOHO SQUARE SURGERYWest End and Marylebone Primary Care NetworkCentral LondonE87069Feb11"/>
    <x v="223"/>
    <x v="23"/>
    <x v="7"/>
    <x v="224"/>
    <s v="E87069"/>
    <x v="3"/>
    <n v="11"/>
    <n v="2927.1009569971202"/>
    <n v="1282"/>
    <n v="0"/>
    <n v="25.511800000000001"/>
    <n v="0"/>
    <m/>
    <m/>
    <m/>
    <m/>
    <n v="1250"/>
    <n v="22.375"/>
    <m/>
    <m/>
    <n v="2532"/>
    <n v="47.886800000000001"/>
    <m/>
    <m/>
    <n v="0"/>
    <n v="47.886800000000001"/>
    <e v="#N/A"/>
    <e v="#N/A"/>
    <e v="#N/A"/>
    <n v="1317.1954306487041"/>
    <n v="1317.1954306487041"/>
    <n v="1317.1954306487041"/>
    <n v="95716.201293805832"/>
    <e v="#N/A"/>
  </r>
  <r>
    <s v="SOHO SQUARE SURGERYWest End and Marylebone Primary Care NetworkCentral LondonE87069Jan10"/>
    <x v="223"/>
    <x v="23"/>
    <x v="7"/>
    <x v="224"/>
    <s v="E87069"/>
    <x v="4"/>
    <n v="10"/>
    <n v="2927.1009569971202"/>
    <n v="338"/>
    <n v="0"/>
    <n v="6.7262000000000004"/>
    <n v="0"/>
    <m/>
    <m/>
    <m/>
    <m/>
    <n v="1808"/>
    <n v="32.363199999999999"/>
    <m/>
    <m/>
    <n v="2146"/>
    <n v="39.089399999999998"/>
    <m/>
    <m/>
    <n v="0"/>
    <n v="39.089399999999998"/>
    <e v="#N/A"/>
    <e v="#N/A"/>
    <e v="#N/A"/>
    <n v="1317.1954306487041"/>
    <n v="1317.1954306487041"/>
    <n v="1317.1954306487041"/>
    <n v="95716.201293805832"/>
    <e v="#N/A"/>
  </r>
  <r>
    <s v="SOHO SQUARE SURGERYWest End and Marylebone Primary Care NetworkCentral LondonE87069Jul4"/>
    <x v="223"/>
    <x v="23"/>
    <x v="7"/>
    <x v="224"/>
    <s v="E87069"/>
    <x v="5"/>
    <n v="4"/>
    <n v="2927.1009569971202"/>
    <n v="287"/>
    <n v="0"/>
    <n v="5.3094999999999999"/>
    <n v="0"/>
    <n v="280"/>
    <n v="0"/>
    <n v="5.5720000000000001"/>
    <n v="0"/>
    <n v="1110"/>
    <n v="19.869"/>
    <n v="1374"/>
    <n v="30.228000000000002"/>
    <n v="1397"/>
    <n v="25.1785"/>
    <n v="1654"/>
    <n v="35.800000000000004"/>
    <n v="0"/>
    <n v="25.1785"/>
    <n v="35.800000000000004"/>
    <n v="10.621500000000005"/>
    <e v="#N/A"/>
    <n v="1317.1954306487041"/>
    <n v="1317.1954306487041"/>
    <n v="1317.1954306487041"/>
    <n v="95716.201293805832"/>
    <e v="#N/A"/>
  </r>
  <r>
    <s v="SOHO SQUARE SURGERYWest End and Marylebone Primary Care NetworkCentral LondonE87069Jun3"/>
    <x v="223"/>
    <x v="23"/>
    <x v="7"/>
    <x v="224"/>
    <s v="E87069"/>
    <x v="6"/>
    <n v="3"/>
    <n v="2927.1009569971202"/>
    <n v="231"/>
    <n v="22"/>
    <n v="4.2734999999999994"/>
    <n v="0.40699999999999997"/>
    <n v="217"/>
    <n v="0"/>
    <n v="4.3182999999999998"/>
    <n v="0"/>
    <n v="1014"/>
    <n v="18.150600000000001"/>
    <n v="1200"/>
    <n v="26.4"/>
    <n v="1267"/>
    <n v="22.831099999999999"/>
    <n v="1417"/>
    <n v="30.718299999999999"/>
    <n v="0"/>
    <n v="22.831099999999999"/>
    <n v="30.718299999999999"/>
    <n v="7.8872"/>
    <e v="#N/A"/>
    <n v="1317.1954306487041"/>
    <n v="1317.1954306487041"/>
    <n v="1317.1954306487041"/>
    <n v="95716.201293805832"/>
    <e v="#N/A"/>
  </r>
  <r>
    <s v="SOHO SQUARE SURGERYWest End and Marylebone Primary Care NetworkCentral LondonE87069Mar12"/>
    <x v="223"/>
    <x v="23"/>
    <x v="7"/>
    <x v="224"/>
    <s v="E87069"/>
    <x v="7"/>
    <n v="12"/>
    <n v="2927.1009569971202"/>
    <n v="850"/>
    <n v="0"/>
    <n v="16.914999999999999"/>
    <n v="0"/>
    <m/>
    <m/>
    <m/>
    <m/>
    <n v="1002"/>
    <n v="17.9358"/>
    <m/>
    <m/>
    <n v="1852"/>
    <n v="34.8508"/>
    <m/>
    <m/>
    <n v="0"/>
    <n v="34.8508"/>
    <e v="#N/A"/>
    <e v="#N/A"/>
    <e v="#N/A"/>
    <n v="1317.1954306487041"/>
    <n v="1317.1954306487041"/>
    <n v="1317.1954306487041"/>
    <n v="95716.201293805832"/>
    <e v="#N/A"/>
  </r>
  <r>
    <s v="SOHO SQUARE SURGERYWest End and Marylebone Primary Care NetworkCentral LondonE87069May2"/>
    <x v="223"/>
    <x v="23"/>
    <x v="7"/>
    <x v="224"/>
    <s v="E87069"/>
    <x v="8"/>
    <n v="2"/>
    <n v="2927.1009569971202"/>
    <n v="262"/>
    <n v="325"/>
    <n v="4.8469999999999995"/>
    <n v="6.0124999999999993"/>
    <n v="479"/>
    <n v="0"/>
    <n v="9.5320999999999998"/>
    <n v="0"/>
    <n v="1101"/>
    <n v="19.707899999999999"/>
    <n v="1023"/>
    <n v="22.506"/>
    <n v="1688"/>
    <n v="30.567399999999999"/>
    <n v="1502"/>
    <n v="32.0381"/>
    <n v="0"/>
    <n v="30.567399999999999"/>
    <n v="32.0381"/>
    <n v="1.4707000000000008"/>
    <e v="#N/A"/>
    <n v="1317.1954306487041"/>
    <n v="1317.1954306487041"/>
    <n v="1317.1954306487041"/>
    <n v="95716.201293805832"/>
    <e v="#N/A"/>
  </r>
  <r>
    <s v="SOHO SQUARE SURGERYWest End and Marylebone Primary Care NetworkCentral LondonE87069Nov8"/>
    <x v="223"/>
    <x v="23"/>
    <x v="7"/>
    <x v="224"/>
    <s v="E87069"/>
    <x v="9"/>
    <n v="8"/>
    <n v="2927.1009569971202"/>
    <n v="280"/>
    <n v="0"/>
    <n v="5.5720000000000001"/>
    <n v="0"/>
    <m/>
    <m/>
    <m/>
    <m/>
    <n v="1363"/>
    <n v="24.3977"/>
    <m/>
    <m/>
    <n v="1643"/>
    <n v="29.9697"/>
    <m/>
    <m/>
    <n v="0"/>
    <n v="29.9697"/>
    <e v="#N/A"/>
    <e v="#N/A"/>
    <e v="#N/A"/>
    <n v="1317.1954306487041"/>
    <n v="1317.1954306487041"/>
    <n v="1317.1954306487041"/>
    <n v="95716.201293805832"/>
    <e v="#N/A"/>
  </r>
  <r>
    <s v="SOHO SQUARE SURGERYWest End and Marylebone Primary Care NetworkCentral LondonE87069Oct7"/>
    <x v="223"/>
    <x v="23"/>
    <x v="7"/>
    <x v="224"/>
    <s v="E87069"/>
    <x v="10"/>
    <n v="7"/>
    <n v="2927.1009569971202"/>
    <n v="431"/>
    <n v="197"/>
    <n v="8.5769000000000002"/>
    <n v="3.9203000000000001"/>
    <n v="0"/>
    <n v="0"/>
    <n v="0"/>
    <n v="0"/>
    <n v="972"/>
    <n v="17.398800000000001"/>
    <n v="1052"/>
    <n v="23.143999999999998"/>
    <n v="1600"/>
    <n v="29.896000000000001"/>
    <n v="1052"/>
    <n v="23.143999999999998"/>
    <n v="0"/>
    <n v="29.896000000000001"/>
    <n v="23.143999999999998"/>
    <n v="-6.7520000000000024"/>
    <e v="#N/A"/>
    <n v="1317.1954306487041"/>
    <n v="1317.1954306487041"/>
    <n v="1317.1954306487041"/>
    <n v="95716.201293805832"/>
    <e v="#N/A"/>
  </r>
  <r>
    <s v="SOHO SQUARE SURGERYWest End and Marylebone Primary Care NetworkCentral LondonE87069Sep6"/>
    <x v="223"/>
    <x v="23"/>
    <x v="7"/>
    <x v="224"/>
    <s v="E87069"/>
    <x v="11"/>
    <n v="6"/>
    <n v="2927.1009569971202"/>
    <n v="419"/>
    <n v="1578"/>
    <n v="8.3381000000000007"/>
    <n v="31.402200000000001"/>
    <n v="401"/>
    <n v="0"/>
    <n v="9.0224999999999991"/>
    <n v="0"/>
    <n v="1538"/>
    <n v="27.530200000000001"/>
    <n v="1276"/>
    <n v="28.071999999999999"/>
    <n v="3535"/>
    <n v="67.270499999999998"/>
    <n v="1677"/>
    <n v="37.094499999999996"/>
    <n v="0"/>
    <n v="67.270499999999998"/>
    <n v="37.094499999999996"/>
    <n v="-30.176000000000002"/>
    <e v="#N/A"/>
    <n v="1317.1954306487041"/>
    <n v="1317.1954306487041"/>
    <n v="1317.1954306487041"/>
    <n v="95716.201293805832"/>
    <e v="#N/A"/>
  </r>
  <r>
    <s v="SOMERSET FAMILY HEALTH PRACTICE North SouthallEalingY01221Apr1"/>
    <x v="224"/>
    <x v="32"/>
    <x v="2"/>
    <x v="225"/>
    <s v="Y01221"/>
    <x v="0"/>
    <n v="1"/>
    <n v="3195.6707077278402"/>
    <n v="3087"/>
    <n v="0"/>
    <n v="57.109499999999997"/>
    <n v="0"/>
    <n v="2683"/>
    <n v="0"/>
    <n v="53.3917"/>
    <n v="0"/>
    <n v="1890"/>
    <n v="33.831000000000003"/>
    <n v="3283"/>
    <n v="72.225999999999999"/>
    <n v="4977"/>
    <n v="90.9405"/>
    <n v="5966"/>
    <n v="125.6177"/>
    <n v="0"/>
    <n v="90.9405"/>
    <n v="125.6177"/>
    <n v="34.677199999999999"/>
    <n v="125.6177"/>
    <n v="1438.0518184775281"/>
    <n v="1438.0518184775281"/>
    <n v="1438.0518184775281"/>
    <n v="104498.43214270039"/>
    <n v="0"/>
  </r>
  <r>
    <s v="SOMERSET FAMILY HEALTH PRACTICE North SouthallEalingY01221Aug5"/>
    <x v="224"/>
    <x v="32"/>
    <x v="2"/>
    <x v="225"/>
    <s v="Y01221"/>
    <x v="1"/>
    <n v="5"/>
    <n v="3195.6707077278402"/>
    <n v="3509"/>
    <n v="9"/>
    <n v="64.916499999999999"/>
    <n v="0.16649999999999998"/>
    <n v="191"/>
    <n v="0"/>
    <n v="3.8009000000000004"/>
    <n v="0"/>
    <n v="2592"/>
    <n v="46.396799999999999"/>
    <n v="3541"/>
    <n v="77.902000000000001"/>
    <n v="6110"/>
    <n v="111.4798"/>
    <n v="3732"/>
    <n v="81.7029"/>
    <n v="0"/>
    <n v="111.4798"/>
    <n v="81.7029"/>
    <n v="-29.776899999999998"/>
    <n v="207.32060000000001"/>
    <n v="1438.0518184775281"/>
    <n v="1438.0518184775281"/>
    <n v="1438.0518184775281"/>
    <n v="104498.43214270039"/>
    <n v="0"/>
  </r>
  <r>
    <s v="SOMERSET FAMILY HEALTH PRACTICE North SouthallEalingY01221Dec9"/>
    <x v="224"/>
    <x v="32"/>
    <x v="2"/>
    <x v="225"/>
    <s v="Y01221"/>
    <x v="2"/>
    <n v="9"/>
    <n v="3195.6707077278402"/>
    <n v="3044"/>
    <n v="0"/>
    <n v="60.575600000000001"/>
    <n v="0"/>
    <m/>
    <m/>
    <m/>
    <m/>
    <n v="3230"/>
    <n v="57.817"/>
    <m/>
    <m/>
    <n v="6274"/>
    <n v="118.3926"/>
    <m/>
    <m/>
    <n v="0"/>
    <n v="118.3926"/>
    <e v="#N/A"/>
    <e v="#N/A"/>
    <e v="#N/A"/>
    <n v="1438.0518184775281"/>
    <n v="1438.0518184775281"/>
    <n v="1438.0518184775281"/>
    <n v="104498.43214270039"/>
    <e v="#N/A"/>
  </r>
  <r>
    <s v="SOMERSET FAMILY HEALTH PRACTICE North SouthallEalingY01221Feb11"/>
    <x v="224"/>
    <x v="32"/>
    <x v="2"/>
    <x v="225"/>
    <s v="Y01221"/>
    <x v="3"/>
    <n v="11"/>
    <n v="3195.6707077278402"/>
    <n v="3386"/>
    <n v="0"/>
    <n v="67.381399999999999"/>
    <n v="0"/>
    <m/>
    <m/>
    <m/>
    <m/>
    <n v="3804"/>
    <n v="68.0916"/>
    <m/>
    <m/>
    <n v="7190"/>
    <n v="135.47300000000001"/>
    <m/>
    <m/>
    <n v="0"/>
    <n v="135.47300000000001"/>
    <e v="#N/A"/>
    <e v="#N/A"/>
    <e v="#N/A"/>
    <n v="1438.0518184775281"/>
    <n v="1438.0518184775281"/>
    <n v="1438.0518184775281"/>
    <n v="104498.43214270039"/>
    <e v="#N/A"/>
  </r>
  <r>
    <s v="SOMERSET FAMILY HEALTH PRACTICE North SouthallEalingY01221Jan10"/>
    <x v="224"/>
    <x v="32"/>
    <x v="2"/>
    <x v="225"/>
    <s v="Y01221"/>
    <x v="4"/>
    <n v="10"/>
    <n v="3195.6707077278402"/>
    <n v="3118"/>
    <n v="0"/>
    <n v="62.048200000000001"/>
    <n v="0"/>
    <m/>
    <m/>
    <m/>
    <m/>
    <n v="5904"/>
    <n v="105.6816"/>
    <m/>
    <m/>
    <n v="9022"/>
    <n v="167.72980000000001"/>
    <m/>
    <m/>
    <n v="0"/>
    <n v="167.72980000000001"/>
    <e v="#N/A"/>
    <e v="#N/A"/>
    <e v="#N/A"/>
    <n v="1438.0518184775281"/>
    <n v="1438.0518184775281"/>
    <n v="1438.0518184775281"/>
    <n v="104498.43214270039"/>
    <e v="#N/A"/>
  </r>
  <r>
    <s v="SOMERSET FAMILY HEALTH PRACTICE North SouthallEalingY01221Jul4"/>
    <x v="224"/>
    <x v="32"/>
    <x v="2"/>
    <x v="225"/>
    <s v="Y01221"/>
    <x v="5"/>
    <n v="4"/>
    <n v="3195.6707077278402"/>
    <n v="3877"/>
    <n v="1"/>
    <n v="71.724499999999992"/>
    <n v="1.8499999999999999E-2"/>
    <n v="248"/>
    <n v="0"/>
    <n v="4.9352"/>
    <n v="0"/>
    <n v="2433"/>
    <n v="43.550699999999999"/>
    <n v="4624"/>
    <n v="101.72799999999999"/>
    <n v="6311"/>
    <n v="115.2937"/>
    <n v="4872"/>
    <n v="106.66319999999999"/>
    <n v="0"/>
    <n v="115.2937"/>
    <n v="106.66319999999999"/>
    <n v="-8.6305000000000121"/>
    <e v="#N/A"/>
    <n v="1438.0518184775281"/>
    <n v="1438.0518184775281"/>
    <n v="1438.0518184775281"/>
    <n v="104498.43214270039"/>
    <e v="#N/A"/>
  </r>
  <r>
    <s v="SOMERSET FAMILY HEALTH PRACTICE North SouthallEalingY01221Jun3"/>
    <x v="224"/>
    <x v="32"/>
    <x v="2"/>
    <x v="225"/>
    <s v="Y01221"/>
    <x v="6"/>
    <n v="3"/>
    <n v="3195.6707077278402"/>
    <n v="4156"/>
    <n v="0"/>
    <n v="76.885999999999996"/>
    <n v="0"/>
    <n v="3651"/>
    <n v="0"/>
    <n v="72.654899999999998"/>
    <n v="0"/>
    <n v="2347"/>
    <n v="42.011299999999999"/>
    <n v="3111"/>
    <n v="68.441999999999993"/>
    <n v="6503"/>
    <n v="118.8973"/>
    <n v="6762"/>
    <n v="141.09690000000001"/>
    <n v="0"/>
    <n v="118.8973"/>
    <n v="141.09690000000001"/>
    <n v="22.199600000000004"/>
    <e v="#N/A"/>
    <n v="1438.0518184775281"/>
    <n v="1438.0518184775281"/>
    <n v="1438.0518184775281"/>
    <n v="104498.43214270039"/>
    <e v="#N/A"/>
  </r>
  <r>
    <s v="SOMERSET FAMILY HEALTH PRACTICE North SouthallEalingY01221Mar12"/>
    <x v="224"/>
    <x v="32"/>
    <x v="2"/>
    <x v="225"/>
    <s v="Y01221"/>
    <x v="7"/>
    <n v="12"/>
    <n v="3195.6707077278402"/>
    <n v="3379"/>
    <n v="0"/>
    <n v="67.242100000000008"/>
    <n v="0"/>
    <m/>
    <m/>
    <m/>
    <m/>
    <n v="3873"/>
    <n v="69.326700000000002"/>
    <m/>
    <m/>
    <n v="7252"/>
    <n v="136.56880000000001"/>
    <m/>
    <m/>
    <n v="0"/>
    <n v="136.56880000000001"/>
    <e v="#N/A"/>
    <e v="#N/A"/>
    <e v="#N/A"/>
    <n v="1438.0518184775281"/>
    <n v="1438.0518184775281"/>
    <n v="1438.0518184775281"/>
    <n v="104498.43214270039"/>
    <e v="#N/A"/>
  </r>
  <r>
    <s v="SOMERSET FAMILY HEALTH PRACTICE North SouthallEalingY01221May2"/>
    <x v="224"/>
    <x v="32"/>
    <x v="2"/>
    <x v="225"/>
    <s v="Y01221"/>
    <x v="8"/>
    <n v="2"/>
    <n v="3195.6707077278402"/>
    <n v="9130"/>
    <n v="17"/>
    <n v="168.905"/>
    <n v="0.3145"/>
    <n v="1472"/>
    <n v="0"/>
    <n v="29.2928"/>
    <n v="0"/>
    <n v="3625"/>
    <n v="64.887500000000003"/>
    <n v="3969"/>
    <n v="87.317999999999998"/>
    <n v="12772"/>
    <n v="234.10700000000003"/>
    <n v="5441"/>
    <n v="116.6108"/>
    <n v="0"/>
    <n v="234.10700000000003"/>
    <n v="116.6108"/>
    <n v="-117.49620000000003"/>
    <e v="#N/A"/>
    <n v="1438.0518184775281"/>
    <n v="1438.0518184775281"/>
    <n v="1438.0518184775281"/>
    <n v="104498.43214270039"/>
    <e v="#N/A"/>
  </r>
  <r>
    <s v="SOMERSET FAMILY HEALTH PRACTICE North SouthallEalingY01221Nov8"/>
    <x v="224"/>
    <x v="32"/>
    <x v="2"/>
    <x v="225"/>
    <s v="Y01221"/>
    <x v="9"/>
    <n v="8"/>
    <n v="3195.6707077278402"/>
    <n v="3473"/>
    <n v="0"/>
    <n v="69.112700000000004"/>
    <n v="0"/>
    <m/>
    <m/>
    <m/>
    <m/>
    <n v="4910"/>
    <n v="87.888999999999996"/>
    <m/>
    <m/>
    <n v="8383"/>
    <n v="157.0017"/>
    <m/>
    <m/>
    <n v="0"/>
    <n v="157.0017"/>
    <e v="#N/A"/>
    <e v="#N/A"/>
    <e v="#N/A"/>
    <n v="1438.0518184775281"/>
    <n v="1438.0518184775281"/>
    <n v="1438.0518184775281"/>
    <n v="104498.43214270039"/>
    <e v="#N/A"/>
  </r>
  <r>
    <s v="SOMERSET FAMILY HEALTH PRACTICE North SouthallEalingY01221Oct7"/>
    <x v="224"/>
    <x v="32"/>
    <x v="2"/>
    <x v="225"/>
    <s v="Y01221"/>
    <x v="10"/>
    <n v="7"/>
    <n v="3195.6707077278402"/>
    <n v="3601"/>
    <n v="0"/>
    <n v="71.659900000000007"/>
    <n v="0"/>
    <n v="0"/>
    <n v="0"/>
    <n v="0"/>
    <n v="0"/>
    <n v="11066"/>
    <n v="198.0814"/>
    <n v="15703"/>
    <n v="345.46600000000001"/>
    <n v="14667"/>
    <n v="269.74130000000002"/>
    <n v="15703"/>
    <n v="345.46600000000001"/>
    <n v="0"/>
    <n v="269.74130000000002"/>
    <n v="345.46600000000001"/>
    <n v="75.724699999999984"/>
    <e v="#N/A"/>
    <n v="1438.0518184775281"/>
    <n v="1438.0518184775281"/>
    <n v="1438.0518184775281"/>
    <n v="104498.43214270039"/>
    <e v="#N/A"/>
  </r>
  <r>
    <s v="SOMERSET FAMILY HEALTH PRACTICE North SouthallEalingY01221Sep6"/>
    <x v="224"/>
    <x v="32"/>
    <x v="2"/>
    <x v="225"/>
    <s v="Y01221"/>
    <x v="11"/>
    <n v="6"/>
    <n v="3195.6707077278402"/>
    <n v="3373"/>
    <n v="6"/>
    <n v="67.122700000000009"/>
    <n v="0.11940000000000001"/>
    <n v="240"/>
    <n v="0"/>
    <n v="5.3999999999999995"/>
    <n v="0"/>
    <n v="6610"/>
    <n v="118.319"/>
    <n v="5435"/>
    <n v="119.57"/>
    <n v="9989"/>
    <n v="185.56110000000001"/>
    <n v="5675"/>
    <n v="124.97"/>
    <n v="0"/>
    <n v="185.56110000000001"/>
    <n v="124.97"/>
    <n v="-60.591100000000012"/>
    <e v="#N/A"/>
    <n v="1438.0518184775281"/>
    <n v="1438.0518184775281"/>
    <n v="1438.0518184775281"/>
    <n v="104498.43214270039"/>
    <e v="#N/A"/>
  </r>
  <r>
    <s v="SOUTHCOTE CLINICCelandine Health and MetroCare PCNHillingdonE86640Apr1"/>
    <x v="225"/>
    <x v="44"/>
    <x v="1"/>
    <x v="226"/>
    <s v="E86640"/>
    <x v="0"/>
    <n v="1"/>
    <n v="4953.9664524772397"/>
    <n v="3774"/>
    <n v="276"/>
    <n v="69.819000000000003"/>
    <n v="5.1059999999999999"/>
    <n v="14719"/>
    <n v="0"/>
    <n v="292.90809999999999"/>
    <n v="0"/>
    <n v="0"/>
    <n v="0"/>
    <n v="38"/>
    <n v="0.83599999999999997"/>
    <n v="4050"/>
    <n v="74.924999999999997"/>
    <n v="14757"/>
    <n v="293.7441"/>
    <n v="0"/>
    <n v="74.924999999999997"/>
    <n v="293.7441"/>
    <n v="218.81909999999999"/>
    <n v="293.7441"/>
    <n v="2229.2849036147582"/>
    <n v="2229.2849036147582"/>
    <n v="2229.2849036147582"/>
    <n v="161994.70299600574"/>
    <n v="0"/>
  </r>
  <r>
    <s v="SOUTHCOTE CLINICCelandine Health and MetroCare PCNHillingdonE86640Aug5"/>
    <x v="225"/>
    <x v="44"/>
    <x v="1"/>
    <x v="226"/>
    <s v="E86640"/>
    <x v="1"/>
    <n v="5"/>
    <n v="4953.9664524772397"/>
    <n v="6017"/>
    <n v="0"/>
    <n v="111.3145"/>
    <n v="0"/>
    <n v="6699"/>
    <n v="383"/>
    <n v="133.31010000000001"/>
    <n v="7.6217000000000006"/>
    <n v="4"/>
    <n v="7.1599999999999997E-2"/>
    <n v="58"/>
    <n v="1.276"/>
    <n v="6021"/>
    <n v="111.3861"/>
    <n v="7140"/>
    <n v="142.20780000000002"/>
    <n v="0"/>
    <n v="111.3861"/>
    <n v="142.20780000000002"/>
    <n v="30.821700000000021"/>
    <n v="435.95190000000002"/>
    <n v="2229.2849036147582"/>
    <n v="2229.2849036147582"/>
    <n v="2229.2849036147582"/>
    <n v="161994.70299600574"/>
    <n v="0"/>
  </r>
  <r>
    <s v="SOUTHCOTE CLINICCelandine Health and MetroCare PCNHillingdonE86640Dec9"/>
    <x v="225"/>
    <x v="44"/>
    <x v="1"/>
    <x v="226"/>
    <s v="E86640"/>
    <x v="2"/>
    <n v="9"/>
    <n v="4953.9664524772397"/>
    <n v="6074"/>
    <n v="0"/>
    <n v="120.87260000000001"/>
    <n v="0"/>
    <m/>
    <m/>
    <m/>
    <m/>
    <n v="6"/>
    <n v="0.1074"/>
    <m/>
    <m/>
    <n v="6080"/>
    <n v="120.98"/>
    <m/>
    <m/>
    <n v="0"/>
    <n v="120.98"/>
    <e v="#N/A"/>
    <e v="#N/A"/>
    <e v="#N/A"/>
    <n v="2229.2849036147582"/>
    <n v="2229.2849036147582"/>
    <n v="2229.2849036147582"/>
    <n v="161994.70299600574"/>
    <e v="#N/A"/>
  </r>
  <r>
    <s v="SOUTHCOTE CLINICCelandine Health and MetroCare PCNHillingdonE86640Feb11"/>
    <x v="225"/>
    <x v="44"/>
    <x v="1"/>
    <x v="226"/>
    <s v="E86640"/>
    <x v="3"/>
    <n v="11"/>
    <n v="4953.9664524772397"/>
    <n v="7308"/>
    <n v="347"/>
    <n v="145.42920000000001"/>
    <n v="6.9053000000000004"/>
    <m/>
    <m/>
    <m/>
    <m/>
    <n v="64"/>
    <n v="1.1456"/>
    <m/>
    <m/>
    <n v="7719"/>
    <n v="153.48010000000002"/>
    <m/>
    <m/>
    <n v="0"/>
    <n v="153.48010000000002"/>
    <e v="#N/A"/>
    <e v="#N/A"/>
    <e v="#N/A"/>
    <n v="2229.2849036147582"/>
    <n v="2229.2849036147582"/>
    <n v="2229.2849036147582"/>
    <n v="161994.70299600574"/>
    <e v="#N/A"/>
  </r>
  <r>
    <s v="SOUTHCOTE CLINICCelandine Health and MetroCare PCNHillingdonE86640Jan10"/>
    <x v="225"/>
    <x v="44"/>
    <x v="1"/>
    <x v="226"/>
    <s v="E86640"/>
    <x v="4"/>
    <n v="10"/>
    <n v="4953.9664524772397"/>
    <n v="15689"/>
    <n v="2"/>
    <n v="312.21109999999999"/>
    <n v="3.9800000000000002E-2"/>
    <m/>
    <m/>
    <m/>
    <m/>
    <n v="8"/>
    <n v="0.14319999999999999"/>
    <m/>
    <m/>
    <n v="15699"/>
    <n v="312.39409999999998"/>
    <m/>
    <m/>
    <n v="0"/>
    <n v="312.39409999999998"/>
    <e v="#N/A"/>
    <e v="#N/A"/>
    <e v="#N/A"/>
    <n v="2229.2849036147582"/>
    <n v="2229.2849036147582"/>
    <n v="2229.2849036147582"/>
    <n v="161994.70299600574"/>
    <e v="#N/A"/>
  </r>
  <r>
    <s v="SOUTHCOTE CLINICCelandine Health and MetroCare PCNHillingdonE86640Jul4"/>
    <x v="225"/>
    <x v="44"/>
    <x v="1"/>
    <x v="226"/>
    <s v="E86640"/>
    <x v="5"/>
    <n v="4"/>
    <n v="4953.9664524772397"/>
    <n v="9660"/>
    <n v="253"/>
    <n v="178.70999999999998"/>
    <n v="4.6804999999999994"/>
    <n v="6067"/>
    <n v="0"/>
    <n v="120.7333"/>
    <n v="0"/>
    <n v="0"/>
    <n v="0"/>
    <n v="44"/>
    <n v="0.96799999999999997"/>
    <n v="9913"/>
    <n v="183.39049999999997"/>
    <n v="6111"/>
    <n v="121.7013"/>
    <n v="0"/>
    <n v="183.39049999999997"/>
    <n v="121.7013"/>
    <n v="-61.689199999999971"/>
    <e v="#N/A"/>
    <n v="2229.2849036147582"/>
    <n v="2229.2849036147582"/>
    <n v="2229.2849036147582"/>
    <n v="161994.70299600574"/>
    <e v="#N/A"/>
  </r>
  <r>
    <s v="SOUTHCOTE CLINICCelandine Health and MetroCare PCNHillingdonE86640Jun3"/>
    <x v="225"/>
    <x v="44"/>
    <x v="1"/>
    <x v="226"/>
    <s v="E86640"/>
    <x v="6"/>
    <n v="3"/>
    <n v="4953.9664524772397"/>
    <n v="20588"/>
    <n v="0"/>
    <n v="380.87799999999999"/>
    <n v="0"/>
    <n v="6526"/>
    <n v="0"/>
    <n v="129.8674"/>
    <n v="0"/>
    <n v="0"/>
    <n v="0"/>
    <n v="36"/>
    <n v="0.79200000000000004"/>
    <n v="20588"/>
    <n v="380.87799999999999"/>
    <n v="6562"/>
    <n v="130.65940000000001"/>
    <n v="0"/>
    <n v="380.87799999999999"/>
    <n v="130.65940000000001"/>
    <n v="-250.21859999999998"/>
    <e v="#N/A"/>
    <n v="2229.2849036147582"/>
    <n v="2229.2849036147582"/>
    <n v="2229.2849036147582"/>
    <n v="161994.70299600574"/>
    <e v="#N/A"/>
  </r>
  <r>
    <s v="SOUTHCOTE CLINICCelandine Health and MetroCare PCNHillingdonE86640Mar12"/>
    <x v="225"/>
    <x v="44"/>
    <x v="1"/>
    <x v="226"/>
    <s v="E86640"/>
    <x v="7"/>
    <n v="12"/>
    <n v="4953.9664524772397"/>
    <n v="13722"/>
    <n v="306"/>
    <n v="273.06780000000003"/>
    <n v="6.0894000000000004"/>
    <m/>
    <m/>
    <m/>
    <m/>
    <n v="32"/>
    <n v="0.57279999999999998"/>
    <m/>
    <m/>
    <n v="14060"/>
    <n v="279.73"/>
    <m/>
    <m/>
    <n v="0"/>
    <n v="279.73"/>
    <e v="#N/A"/>
    <e v="#N/A"/>
    <e v="#N/A"/>
    <n v="2229.2849036147582"/>
    <n v="2229.2849036147582"/>
    <n v="2229.2849036147582"/>
    <n v="161994.70299600574"/>
    <e v="#N/A"/>
  </r>
  <r>
    <s v="SOUTHCOTE CLINICCelandine Health and MetroCare PCNHillingdonE86640May2"/>
    <x v="225"/>
    <x v="44"/>
    <x v="1"/>
    <x v="226"/>
    <s v="E86640"/>
    <x v="8"/>
    <n v="2"/>
    <n v="4953.9664524772397"/>
    <n v="4783"/>
    <n v="0"/>
    <n v="88.485500000000002"/>
    <n v="0"/>
    <n v="5859"/>
    <n v="0"/>
    <n v="116.59410000000001"/>
    <n v="0"/>
    <n v="0"/>
    <n v="0"/>
    <n v="20"/>
    <n v="0.44"/>
    <n v="4783"/>
    <n v="88.485500000000002"/>
    <n v="5879"/>
    <n v="117.03410000000001"/>
    <n v="0"/>
    <n v="88.485500000000002"/>
    <n v="117.03410000000001"/>
    <n v="28.548600000000008"/>
    <e v="#N/A"/>
    <n v="2229.2849036147582"/>
    <n v="2229.2849036147582"/>
    <n v="2229.2849036147582"/>
    <n v="161994.70299600574"/>
    <e v="#N/A"/>
  </r>
  <r>
    <s v="SOUTHCOTE CLINICCelandine Health and MetroCare PCNHillingdonE86640Nov8"/>
    <x v="225"/>
    <x v="44"/>
    <x v="1"/>
    <x v="226"/>
    <s v="E86640"/>
    <x v="9"/>
    <n v="8"/>
    <n v="4953.9664524772397"/>
    <n v="8898"/>
    <n v="65"/>
    <n v="177.0702"/>
    <n v="1.2935000000000001"/>
    <m/>
    <m/>
    <m/>
    <m/>
    <n v="0"/>
    <n v="0"/>
    <m/>
    <m/>
    <n v="8963"/>
    <n v="178.36369999999999"/>
    <m/>
    <m/>
    <n v="0"/>
    <n v="178.36369999999999"/>
    <e v="#N/A"/>
    <e v="#N/A"/>
    <e v="#N/A"/>
    <n v="2229.2849036147582"/>
    <n v="2229.2849036147582"/>
    <n v="2229.2849036147582"/>
    <n v="161994.70299600574"/>
    <e v="#N/A"/>
  </r>
  <r>
    <s v="SOUTHCOTE CLINICCelandine Health and MetroCare PCNHillingdonE86640Oct7"/>
    <x v="225"/>
    <x v="44"/>
    <x v="1"/>
    <x v="226"/>
    <s v="E86640"/>
    <x v="10"/>
    <n v="7"/>
    <n v="4953.9664524772397"/>
    <n v="9127"/>
    <n v="1728"/>
    <n v="181.62730000000002"/>
    <n v="34.3872"/>
    <n v="0"/>
    <n v="843"/>
    <n v="0"/>
    <n v="18.967499999999998"/>
    <n v="12"/>
    <n v="0.21479999999999999"/>
    <n v="0"/>
    <n v="0"/>
    <n v="10867"/>
    <n v="216.22930000000002"/>
    <n v="843"/>
    <n v="18.967499999999998"/>
    <n v="0"/>
    <n v="216.22930000000002"/>
    <n v="18.967499999999998"/>
    <n v="-197.26180000000002"/>
    <e v="#N/A"/>
    <n v="2229.2849036147582"/>
    <n v="2229.2849036147582"/>
    <n v="2229.2849036147582"/>
    <n v="161994.70299600574"/>
    <e v="#N/A"/>
  </r>
  <r>
    <s v="SOUTHCOTE CLINICCelandine Health and MetroCare PCNHillingdonE86640Sep6"/>
    <x v="225"/>
    <x v="44"/>
    <x v="1"/>
    <x v="226"/>
    <s v="E86640"/>
    <x v="11"/>
    <n v="6"/>
    <n v="4953.9664524772397"/>
    <n v="7646"/>
    <n v="3530"/>
    <n v="152.15540000000001"/>
    <n v="70.247"/>
    <n v="8041"/>
    <n v="2924"/>
    <n v="180.92249999999999"/>
    <n v="65.789999999999992"/>
    <n v="2"/>
    <n v="3.5799999999999998E-2"/>
    <n v="0"/>
    <n v="0"/>
    <n v="11178"/>
    <n v="222.43819999999999"/>
    <n v="10965"/>
    <n v="246.71249999999998"/>
    <n v="0"/>
    <n v="222.43819999999999"/>
    <n v="246.71249999999998"/>
    <n v="24.274299999999982"/>
    <e v="#N/A"/>
    <n v="2229.2849036147582"/>
    <n v="2229.2849036147582"/>
    <n v="2229.2849036147582"/>
    <n v="161994.70299600574"/>
    <e v="#N/A"/>
  </r>
  <r>
    <s v="Spring Grove Medical PracticeBrentworthHounslowE85750Apr1"/>
    <x v="226"/>
    <x v="5"/>
    <x v="4"/>
    <x v="227"/>
    <s v="E85750"/>
    <x v="0"/>
    <n v="1"/>
    <n v="6969.2304447143997"/>
    <n v="7096"/>
    <n v="0"/>
    <n v="131.27599999999998"/>
    <n v="0"/>
    <n v="11188"/>
    <n v="127"/>
    <n v="222.6412"/>
    <n v="2.5273000000000003"/>
    <n v="2539"/>
    <n v="45.448099999999997"/>
    <n v="3902"/>
    <n v="85.843999999999994"/>
    <n v="9635"/>
    <n v="176.72409999999996"/>
    <n v="15217"/>
    <n v="311.01249999999999"/>
    <n v="0"/>
    <n v="176.72409999999996"/>
    <n v="311.01249999999999"/>
    <n v="134.28840000000002"/>
    <n v="311.01249999999999"/>
    <n v="3136.1537001214801"/>
    <n v="3136.1537001214801"/>
    <n v="3136.1537001214801"/>
    <n v="227893.8355421609"/>
    <n v="0"/>
  </r>
  <r>
    <s v="Spring Grove Medical PracticeBrentworthHounslowE85750Aug5"/>
    <x v="226"/>
    <x v="5"/>
    <x v="4"/>
    <x v="227"/>
    <s v="E85750"/>
    <x v="1"/>
    <n v="5"/>
    <n v="6969.2304447143997"/>
    <n v="14499"/>
    <n v="9"/>
    <n v="268.23149999999998"/>
    <n v="0.16649999999999998"/>
    <n v="25664"/>
    <n v="427"/>
    <n v="510.71360000000004"/>
    <n v="8.497300000000001"/>
    <n v="3893"/>
    <n v="69.684700000000007"/>
    <n v="4224"/>
    <n v="92.927999999999997"/>
    <n v="18401"/>
    <n v="338.08269999999999"/>
    <n v="30315"/>
    <n v="612.13890000000004"/>
    <n v="0"/>
    <n v="338.08269999999999"/>
    <n v="612.13890000000004"/>
    <n v="274.05620000000005"/>
    <n v="923.15139999999997"/>
    <n v="3136.1537001214801"/>
    <n v="3136.1537001214801"/>
    <n v="3136.1537001214801"/>
    <n v="227893.8355421609"/>
    <n v="0"/>
  </r>
  <r>
    <s v="Spring Grove Medical PracticeBrentworthHounslowE85750Dec9"/>
    <x v="226"/>
    <x v="5"/>
    <x v="4"/>
    <x v="227"/>
    <s v="E85750"/>
    <x v="2"/>
    <n v="9"/>
    <n v="6969.2304447143997"/>
    <n v="10803"/>
    <n v="2"/>
    <n v="214.97970000000001"/>
    <n v="3.9800000000000002E-2"/>
    <m/>
    <m/>
    <m/>
    <m/>
    <n v="3567"/>
    <n v="63.849299999999999"/>
    <m/>
    <m/>
    <n v="14372"/>
    <n v="278.86880000000002"/>
    <m/>
    <m/>
    <n v="0"/>
    <n v="278.86880000000002"/>
    <e v="#N/A"/>
    <e v="#N/A"/>
    <e v="#N/A"/>
    <n v="3136.1537001214801"/>
    <n v="3136.1537001214801"/>
    <n v="3136.1537001214801"/>
    <n v="227893.8355421609"/>
    <e v="#N/A"/>
  </r>
  <r>
    <s v="Spring Grove Medical PracticeBrentworthHounslowE85750Feb11"/>
    <x v="226"/>
    <x v="5"/>
    <x v="4"/>
    <x v="227"/>
    <s v="E85750"/>
    <x v="3"/>
    <n v="11"/>
    <n v="6969.2304447143997"/>
    <n v="13998"/>
    <n v="549"/>
    <n v="278.56020000000001"/>
    <n v="10.9251"/>
    <m/>
    <m/>
    <m/>
    <m/>
    <n v="4126"/>
    <n v="73.855400000000003"/>
    <m/>
    <m/>
    <n v="18673"/>
    <n v="363.34069999999997"/>
    <m/>
    <m/>
    <n v="0"/>
    <n v="363.34069999999997"/>
    <e v="#N/A"/>
    <e v="#N/A"/>
    <e v="#N/A"/>
    <n v="3136.1537001214801"/>
    <n v="3136.1537001214801"/>
    <n v="3136.1537001214801"/>
    <n v="227893.8355421609"/>
    <e v="#N/A"/>
  </r>
  <r>
    <s v="Spring Grove Medical PracticeBrentworthHounslowE85750Jan10"/>
    <x v="226"/>
    <x v="5"/>
    <x v="4"/>
    <x v="227"/>
    <s v="E85750"/>
    <x v="4"/>
    <n v="10"/>
    <n v="6969.2304447143997"/>
    <n v="11289"/>
    <n v="229"/>
    <n v="224.65110000000001"/>
    <n v="4.5571000000000002"/>
    <m/>
    <m/>
    <m/>
    <m/>
    <n v="4618"/>
    <n v="82.662199999999999"/>
    <m/>
    <m/>
    <n v="16136"/>
    <n v="311.87040000000002"/>
    <m/>
    <m/>
    <n v="0"/>
    <n v="311.87040000000002"/>
    <e v="#N/A"/>
    <e v="#N/A"/>
    <e v="#N/A"/>
    <n v="3136.1537001214801"/>
    <n v="3136.1537001214801"/>
    <n v="3136.1537001214801"/>
    <n v="227893.8355421609"/>
    <e v="#N/A"/>
  </r>
  <r>
    <s v="Spring Grove Medical PracticeBrentworthHounslowE85750Jul4"/>
    <x v="226"/>
    <x v="5"/>
    <x v="4"/>
    <x v="227"/>
    <s v="E85750"/>
    <x v="5"/>
    <n v="4"/>
    <n v="6969.2304447143997"/>
    <n v="10895"/>
    <n v="0"/>
    <n v="201.55749999999998"/>
    <n v="0"/>
    <n v="11226"/>
    <n v="483"/>
    <n v="223.3974"/>
    <n v="9.6117000000000008"/>
    <n v="3268"/>
    <n v="58.497199999999999"/>
    <n v="4537"/>
    <n v="99.813999999999993"/>
    <n v="14163"/>
    <n v="260.05469999999997"/>
    <n v="16246"/>
    <n v="332.82310000000001"/>
    <n v="0"/>
    <n v="260.05469999999997"/>
    <n v="332.82310000000001"/>
    <n v="72.768400000000042"/>
    <e v="#N/A"/>
    <n v="3136.1537001214801"/>
    <n v="3136.1537001214801"/>
    <n v="3136.1537001214801"/>
    <n v="227893.8355421609"/>
    <e v="#N/A"/>
  </r>
  <r>
    <s v="Spring Grove Medical PracticeBrentworthHounslowE85750Jun3"/>
    <x v="226"/>
    <x v="5"/>
    <x v="4"/>
    <x v="227"/>
    <s v="E85750"/>
    <x v="6"/>
    <n v="3"/>
    <n v="6969.2304447143997"/>
    <n v="16011"/>
    <n v="0"/>
    <n v="296.20349999999996"/>
    <n v="0"/>
    <n v="12707"/>
    <n v="1224"/>
    <n v="252.86930000000001"/>
    <n v="24.357600000000001"/>
    <n v="3912"/>
    <n v="70.024799999999999"/>
    <n v="3894"/>
    <n v="85.668000000000006"/>
    <n v="19923"/>
    <n v="366.22829999999999"/>
    <n v="17825"/>
    <n v="362.89490000000001"/>
    <n v="0"/>
    <n v="366.22829999999999"/>
    <n v="362.89490000000001"/>
    <n v="-3.3333999999999833"/>
    <e v="#N/A"/>
    <n v="3136.1537001214801"/>
    <n v="3136.1537001214801"/>
    <n v="3136.1537001214801"/>
    <n v="227893.8355421609"/>
    <e v="#N/A"/>
  </r>
  <r>
    <s v="Spring Grove Medical PracticeBrentworthHounslowE85750Mar12"/>
    <x v="226"/>
    <x v="5"/>
    <x v="4"/>
    <x v="227"/>
    <s v="E85750"/>
    <x v="7"/>
    <n v="12"/>
    <n v="6969.2304447143997"/>
    <n v="11326"/>
    <n v="0"/>
    <n v="225.38740000000001"/>
    <n v="0"/>
    <m/>
    <m/>
    <m/>
    <m/>
    <n v="3853"/>
    <n v="68.968699999999998"/>
    <m/>
    <m/>
    <n v="15179"/>
    <n v="294.35610000000003"/>
    <m/>
    <m/>
    <n v="0"/>
    <n v="294.35610000000003"/>
    <e v="#N/A"/>
    <e v="#N/A"/>
    <e v="#N/A"/>
    <n v="3136.1537001214801"/>
    <n v="3136.1537001214801"/>
    <n v="3136.1537001214801"/>
    <n v="227893.8355421609"/>
    <e v="#N/A"/>
  </r>
  <r>
    <s v="Spring Grove Medical PracticeBrentworthHounslowE85750May2"/>
    <x v="226"/>
    <x v="5"/>
    <x v="4"/>
    <x v="227"/>
    <s v="E85750"/>
    <x v="8"/>
    <n v="2"/>
    <n v="6969.2304447143997"/>
    <n v="12329"/>
    <n v="0"/>
    <n v="228.0865"/>
    <n v="0"/>
    <n v="8486"/>
    <n v="188"/>
    <n v="168.87140000000002"/>
    <n v="3.7412000000000001"/>
    <n v="3421"/>
    <n v="61.235900000000001"/>
    <n v="3912"/>
    <n v="86.063999999999993"/>
    <n v="15750"/>
    <n v="289.32240000000002"/>
    <n v="12586"/>
    <n v="258.67660000000001"/>
    <n v="0"/>
    <n v="289.32240000000002"/>
    <n v="258.67660000000001"/>
    <n v="-30.645800000000008"/>
    <e v="#N/A"/>
    <n v="3136.1537001214801"/>
    <n v="3136.1537001214801"/>
    <n v="3136.1537001214801"/>
    <n v="227893.8355421609"/>
    <e v="#N/A"/>
  </r>
  <r>
    <s v="Spring Grove Medical PracticeBrentworthHounslowE85750Nov8"/>
    <x v="226"/>
    <x v="5"/>
    <x v="4"/>
    <x v="227"/>
    <s v="E85750"/>
    <x v="9"/>
    <n v="8"/>
    <n v="6969.2304447143997"/>
    <n v="12687"/>
    <n v="1756"/>
    <n v="252.47130000000001"/>
    <n v="34.944400000000002"/>
    <m/>
    <m/>
    <m/>
    <m/>
    <n v="4214"/>
    <n v="75.430599999999998"/>
    <m/>
    <m/>
    <n v="18657"/>
    <n v="362.84630000000004"/>
    <m/>
    <m/>
    <n v="0"/>
    <n v="362.84630000000004"/>
    <e v="#N/A"/>
    <e v="#N/A"/>
    <e v="#N/A"/>
    <n v="3136.1537001214801"/>
    <n v="3136.1537001214801"/>
    <n v="3136.1537001214801"/>
    <n v="227893.8355421609"/>
    <e v="#N/A"/>
  </r>
  <r>
    <s v="Spring Grove Medical PracticeBrentworthHounslowE85750Oct7"/>
    <x v="226"/>
    <x v="5"/>
    <x v="4"/>
    <x v="227"/>
    <s v="E85750"/>
    <x v="10"/>
    <n v="7"/>
    <n v="6969.2304447143997"/>
    <n v="19784"/>
    <n v="16583"/>
    <n v="393.70160000000004"/>
    <n v="330.00170000000003"/>
    <n v="0"/>
    <n v="13601"/>
    <n v="0"/>
    <n v="306.02249999999998"/>
    <n v="4335"/>
    <n v="77.596500000000006"/>
    <n v="4939"/>
    <n v="108.658"/>
    <n v="40702"/>
    <n v="801.29980000000012"/>
    <n v="18540"/>
    <n v="414.68049999999999"/>
    <n v="0"/>
    <n v="801.29980000000012"/>
    <n v="414.68049999999999"/>
    <n v="-386.61930000000012"/>
    <e v="#N/A"/>
    <n v="3136.1537001214801"/>
    <n v="3136.1537001214801"/>
    <n v="3136.1537001214801"/>
    <n v="227893.8355421609"/>
    <e v="#N/A"/>
  </r>
  <r>
    <s v="Spring Grove Medical PracticeBrentworthHounslowE85750Sep6"/>
    <x v="226"/>
    <x v="5"/>
    <x v="4"/>
    <x v="227"/>
    <s v="E85750"/>
    <x v="11"/>
    <n v="6"/>
    <n v="6969.2304447143997"/>
    <n v="24869"/>
    <n v="27155"/>
    <n v="494.8931"/>
    <n v="540.3845"/>
    <n v="8996"/>
    <n v="86"/>
    <n v="202.41"/>
    <n v="1.9349999999999998"/>
    <n v="5198"/>
    <n v="93.044200000000004"/>
    <n v="2948"/>
    <n v="64.855999999999995"/>
    <n v="57222"/>
    <n v="1128.3217999999999"/>
    <n v="12030"/>
    <n v="269.20100000000002"/>
    <n v="0"/>
    <n v="1128.3217999999999"/>
    <n v="269.20100000000002"/>
    <n v="-859.12079999999992"/>
    <e v="#N/A"/>
    <n v="3136.1537001214801"/>
    <n v="3136.1537001214801"/>
    <n v="3136.1537001214801"/>
    <n v="227893.8355421609"/>
    <e v="#N/A"/>
  </r>
  <r>
    <s v="ST ANDREWS MEDICAL CENTREK&amp;W SouthBrentE84011Apr1"/>
    <x v="227"/>
    <x v="20"/>
    <x v="3"/>
    <x v="228"/>
    <s v="E84011"/>
    <x v="0"/>
    <n v="1"/>
    <n v="1697.37537434822"/>
    <n v="5007"/>
    <n v="0"/>
    <n v="92.629499999999993"/>
    <n v="0"/>
    <n v="827"/>
    <n v="2"/>
    <n v="16.4573"/>
    <n v="3.9800000000000002E-2"/>
    <n v="0"/>
    <n v="0"/>
    <n v="0"/>
    <n v="0"/>
    <n v="5007"/>
    <n v="92.629499999999993"/>
    <n v="829"/>
    <n v="16.4971"/>
    <n v="0"/>
    <n v="92.629499999999993"/>
    <n v="16.4971"/>
    <n v="-76.13239999999999"/>
    <n v="16.4971"/>
    <n v="763.81891845669907"/>
    <n v="763.81891845669907"/>
    <n v="763.81891845669907"/>
    <n v="55504.174741186798"/>
    <n v="0"/>
  </r>
  <r>
    <s v="ST ANDREWS MEDICAL CENTREK&amp;W SouthBrentE84011Aug5"/>
    <x v="227"/>
    <x v="20"/>
    <x v="3"/>
    <x v="228"/>
    <s v="E84011"/>
    <x v="1"/>
    <n v="5"/>
    <n v="1697.37537434822"/>
    <n v="848"/>
    <n v="0"/>
    <n v="15.687999999999999"/>
    <n v="0"/>
    <n v="1726"/>
    <n v="10"/>
    <n v="34.3474"/>
    <n v="0.19900000000000001"/>
    <n v="0"/>
    <n v="0"/>
    <n v="0"/>
    <n v="0"/>
    <n v="848"/>
    <n v="15.687999999999999"/>
    <n v="1736"/>
    <n v="34.546399999999998"/>
    <n v="0"/>
    <n v="15.687999999999999"/>
    <n v="34.546399999999998"/>
    <n v="18.8584"/>
    <n v="51.043499999999995"/>
    <n v="763.81891845669907"/>
    <n v="763.81891845669907"/>
    <n v="763.81891845669907"/>
    <n v="55504.174741186798"/>
    <n v="0"/>
  </r>
  <r>
    <s v="ST ANDREWS MEDICAL CENTREK&amp;W SouthBrentE84011Dec9"/>
    <x v="227"/>
    <x v="20"/>
    <x v="3"/>
    <x v="228"/>
    <s v="E84011"/>
    <x v="2"/>
    <n v="9"/>
    <n v="1697.37537434822"/>
    <n v="990"/>
    <n v="10"/>
    <n v="19.701000000000001"/>
    <n v="0.19900000000000001"/>
    <m/>
    <m/>
    <m/>
    <m/>
    <n v="0"/>
    <n v="0"/>
    <m/>
    <m/>
    <n v="1000"/>
    <n v="19.900000000000002"/>
    <m/>
    <m/>
    <n v="0"/>
    <n v="19.900000000000002"/>
    <e v="#N/A"/>
    <e v="#N/A"/>
    <e v="#N/A"/>
    <n v="763.81891845669907"/>
    <n v="763.81891845669907"/>
    <n v="763.81891845669907"/>
    <n v="55504.174741186798"/>
    <e v="#N/A"/>
  </r>
  <r>
    <s v="ST ANDREWS MEDICAL CENTREK&amp;W SouthBrentE84011Feb11"/>
    <x v="227"/>
    <x v="20"/>
    <x v="3"/>
    <x v="228"/>
    <s v="E84011"/>
    <x v="3"/>
    <n v="11"/>
    <n v="1697.37537434822"/>
    <n v="1111"/>
    <n v="21"/>
    <n v="22.108900000000002"/>
    <n v="0.41790000000000005"/>
    <m/>
    <m/>
    <m/>
    <m/>
    <n v="0"/>
    <n v="0"/>
    <m/>
    <m/>
    <n v="1132"/>
    <n v="22.526800000000001"/>
    <m/>
    <m/>
    <n v="0"/>
    <n v="22.526800000000001"/>
    <e v="#N/A"/>
    <e v="#N/A"/>
    <e v="#N/A"/>
    <n v="763.81891845669907"/>
    <n v="763.81891845669907"/>
    <n v="763.81891845669907"/>
    <n v="55504.174741186798"/>
    <e v="#N/A"/>
  </r>
  <r>
    <s v="ST ANDREWS MEDICAL CENTREK&amp;W SouthBrentE84011Jan10"/>
    <x v="227"/>
    <x v="20"/>
    <x v="3"/>
    <x v="228"/>
    <s v="E84011"/>
    <x v="4"/>
    <n v="10"/>
    <n v="1697.37537434822"/>
    <n v="1458"/>
    <n v="4"/>
    <n v="29.014200000000002"/>
    <n v="7.9600000000000004E-2"/>
    <m/>
    <m/>
    <m/>
    <m/>
    <n v="0"/>
    <n v="0"/>
    <m/>
    <m/>
    <n v="1462"/>
    <n v="29.093800000000002"/>
    <m/>
    <m/>
    <n v="0"/>
    <n v="29.093800000000002"/>
    <e v="#N/A"/>
    <e v="#N/A"/>
    <e v="#N/A"/>
    <n v="763.81891845669907"/>
    <n v="763.81891845669907"/>
    <n v="763.81891845669907"/>
    <n v="55504.174741186798"/>
    <e v="#N/A"/>
  </r>
  <r>
    <s v="ST ANDREWS MEDICAL CENTREK&amp;W SouthBrentE84011Jul4"/>
    <x v="227"/>
    <x v="20"/>
    <x v="3"/>
    <x v="228"/>
    <s v="E84011"/>
    <x v="5"/>
    <n v="4"/>
    <n v="1697.37537434822"/>
    <n v="525"/>
    <n v="0"/>
    <n v="9.7125000000000004"/>
    <n v="0"/>
    <n v="1108"/>
    <n v="15"/>
    <n v="22.049200000000003"/>
    <n v="0.29849999999999999"/>
    <n v="0"/>
    <n v="0"/>
    <n v="0"/>
    <n v="0"/>
    <n v="525"/>
    <n v="9.7125000000000004"/>
    <n v="1123"/>
    <n v="22.347700000000003"/>
    <n v="0"/>
    <n v="9.7125000000000004"/>
    <n v="22.347700000000003"/>
    <n v="12.635200000000003"/>
    <e v="#N/A"/>
    <n v="763.81891845669907"/>
    <n v="763.81891845669907"/>
    <n v="763.81891845669907"/>
    <n v="55504.174741186798"/>
    <e v="#N/A"/>
  </r>
  <r>
    <s v="ST ANDREWS MEDICAL CENTREK&amp;W SouthBrentE84011Jun3"/>
    <x v="227"/>
    <x v="20"/>
    <x v="3"/>
    <x v="228"/>
    <s v="E84011"/>
    <x v="6"/>
    <n v="3"/>
    <n v="1697.37537434822"/>
    <n v="3128"/>
    <n v="0"/>
    <n v="57.867999999999995"/>
    <n v="0"/>
    <n v="1241"/>
    <n v="51"/>
    <n v="24.695900000000002"/>
    <n v="1.0149000000000001"/>
    <n v="0"/>
    <n v="0"/>
    <n v="0"/>
    <n v="0"/>
    <n v="3128"/>
    <n v="57.867999999999995"/>
    <n v="1292"/>
    <n v="25.710800000000003"/>
    <n v="0"/>
    <n v="57.867999999999995"/>
    <n v="25.710800000000003"/>
    <n v="-32.157199999999989"/>
    <e v="#N/A"/>
    <n v="763.81891845669907"/>
    <n v="763.81891845669907"/>
    <n v="763.81891845669907"/>
    <n v="55504.174741186798"/>
    <e v="#N/A"/>
  </r>
  <r>
    <s v="ST ANDREWS MEDICAL CENTREK&amp;W SouthBrentE84011Mar12"/>
    <x v="227"/>
    <x v="20"/>
    <x v="3"/>
    <x v="228"/>
    <s v="E84011"/>
    <x v="7"/>
    <n v="12"/>
    <n v="1697.37537434822"/>
    <n v="1143"/>
    <n v="6"/>
    <n v="22.745700000000003"/>
    <n v="0.11940000000000001"/>
    <m/>
    <m/>
    <m/>
    <m/>
    <n v="0"/>
    <n v="0"/>
    <m/>
    <m/>
    <n v="1149"/>
    <n v="22.865100000000002"/>
    <m/>
    <m/>
    <n v="0"/>
    <n v="22.865100000000002"/>
    <e v="#N/A"/>
    <e v="#N/A"/>
    <e v="#N/A"/>
    <n v="763.81891845669907"/>
    <n v="763.81891845669907"/>
    <n v="763.81891845669907"/>
    <n v="55504.174741186798"/>
    <e v="#N/A"/>
  </r>
  <r>
    <s v="ST ANDREWS MEDICAL CENTREK&amp;W SouthBrentE84011May2"/>
    <x v="227"/>
    <x v="20"/>
    <x v="3"/>
    <x v="228"/>
    <s v="E84011"/>
    <x v="8"/>
    <n v="2"/>
    <n v="1697.37537434822"/>
    <n v="3392"/>
    <n v="0"/>
    <n v="62.751999999999995"/>
    <n v="0"/>
    <n v="789"/>
    <n v="56"/>
    <n v="15.7011"/>
    <n v="1.1144000000000001"/>
    <n v="0"/>
    <n v="0"/>
    <n v="0"/>
    <n v="0"/>
    <n v="3392"/>
    <n v="62.751999999999995"/>
    <n v="845"/>
    <n v="16.8155"/>
    <n v="0"/>
    <n v="62.751999999999995"/>
    <n v="16.8155"/>
    <n v="-45.936499999999995"/>
    <e v="#N/A"/>
    <n v="763.81891845669907"/>
    <n v="763.81891845669907"/>
    <n v="763.81891845669907"/>
    <n v="55504.174741186798"/>
    <e v="#N/A"/>
  </r>
  <r>
    <s v="ST ANDREWS MEDICAL CENTREK&amp;W SouthBrentE84011Nov8"/>
    <x v="227"/>
    <x v="20"/>
    <x v="3"/>
    <x v="228"/>
    <s v="E84011"/>
    <x v="9"/>
    <n v="8"/>
    <n v="1697.37537434822"/>
    <n v="1239"/>
    <n v="6"/>
    <n v="24.656100000000002"/>
    <n v="0.11940000000000001"/>
    <m/>
    <m/>
    <m/>
    <m/>
    <n v="0"/>
    <n v="0"/>
    <m/>
    <m/>
    <n v="1245"/>
    <n v="24.775500000000001"/>
    <m/>
    <m/>
    <n v="0"/>
    <n v="24.775500000000001"/>
    <e v="#N/A"/>
    <e v="#N/A"/>
    <e v="#N/A"/>
    <n v="763.81891845669907"/>
    <n v="763.81891845669907"/>
    <n v="763.81891845669907"/>
    <n v="55504.174741186798"/>
    <e v="#N/A"/>
  </r>
  <r>
    <s v="ST ANDREWS MEDICAL CENTREK&amp;W SouthBrentE84011Oct7"/>
    <x v="227"/>
    <x v="20"/>
    <x v="3"/>
    <x v="228"/>
    <s v="E84011"/>
    <x v="10"/>
    <n v="7"/>
    <n v="1697.37537434822"/>
    <n v="995"/>
    <n v="86"/>
    <n v="19.8005"/>
    <n v="1.7114"/>
    <n v="0"/>
    <n v="1241"/>
    <n v="0"/>
    <n v="27.922499999999999"/>
    <n v="0"/>
    <n v="0"/>
    <n v="0"/>
    <n v="0"/>
    <n v="1081"/>
    <n v="21.511900000000001"/>
    <n v="1241"/>
    <n v="27.922499999999999"/>
    <n v="0"/>
    <n v="21.511900000000001"/>
    <n v="27.922499999999999"/>
    <n v="6.4105999999999987"/>
    <e v="#N/A"/>
    <n v="763.81891845669907"/>
    <n v="763.81891845669907"/>
    <n v="763.81891845669907"/>
    <n v="55504.174741186798"/>
    <e v="#N/A"/>
  </r>
  <r>
    <s v="ST ANDREWS MEDICAL CENTREK&amp;W SouthBrentE84011Sep6"/>
    <x v="227"/>
    <x v="20"/>
    <x v="3"/>
    <x v="228"/>
    <s v="E84011"/>
    <x v="11"/>
    <n v="6"/>
    <n v="1697.37537434822"/>
    <n v="2278"/>
    <n v="626"/>
    <n v="45.3322"/>
    <n v="12.4574"/>
    <n v="1181"/>
    <n v="1215"/>
    <n v="26.572499999999998"/>
    <n v="27.337499999999999"/>
    <n v="0"/>
    <n v="0"/>
    <n v="0"/>
    <n v="0"/>
    <n v="2904"/>
    <n v="57.7896"/>
    <n v="2396"/>
    <n v="53.91"/>
    <n v="0"/>
    <n v="57.7896"/>
    <n v="53.91"/>
    <n v="-3.8796000000000035"/>
    <e v="#N/A"/>
    <n v="763.81891845669907"/>
    <n v="763.81891845669907"/>
    <n v="763.81891845669907"/>
    <n v="55504.174741186798"/>
    <e v="#N/A"/>
  </r>
  <r>
    <s v="St David's PracticeFeltham and BedfontHounslowE85056Apr1"/>
    <x v="228"/>
    <x v="22"/>
    <x v="4"/>
    <x v="229"/>
    <s v="E85056"/>
    <x v="0"/>
    <n v="1"/>
    <n v="7490.2207887382001"/>
    <n v="4946"/>
    <n v="0"/>
    <n v="91.500999999999991"/>
    <n v="0"/>
    <n v="8246"/>
    <n v="0"/>
    <n v="164.09540000000001"/>
    <n v="0"/>
    <n v="6013"/>
    <n v="107.6327"/>
    <n v="8405"/>
    <n v="184.91"/>
    <n v="10959"/>
    <n v="199.13369999999998"/>
    <n v="16651"/>
    <n v="349.00540000000001"/>
    <n v="0"/>
    <n v="199.13369999999998"/>
    <n v="349.00540000000001"/>
    <n v="149.87170000000003"/>
    <n v="349.00540000000001"/>
    <n v="3370.5993549321902"/>
    <n v="3370.5993549321902"/>
    <n v="3370.5993549321902"/>
    <n v="244930.21979173916"/>
    <n v="0"/>
  </r>
  <r>
    <s v="St David's PracticeFeltham and BedfontHounslowE85056Aug5"/>
    <x v="228"/>
    <x v="22"/>
    <x v="4"/>
    <x v="229"/>
    <s v="E85056"/>
    <x v="1"/>
    <n v="5"/>
    <n v="7490.2207887382001"/>
    <n v="7277"/>
    <n v="0"/>
    <n v="134.62449999999998"/>
    <n v="0"/>
    <n v="7304"/>
    <n v="0"/>
    <n v="145.34960000000001"/>
    <n v="0"/>
    <n v="22605"/>
    <n v="404.62950000000001"/>
    <n v="25040"/>
    <n v="550.88"/>
    <n v="29882"/>
    <n v="539.25400000000002"/>
    <n v="32344"/>
    <n v="696.2296"/>
    <n v="0"/>
    <n v="539.25400000000002"/>
    <n v="696.2296"/>
    <n v="156.97559999999999"/>
    <n v="1045.2350000000001"/>
    <n v="3370.5993549321902"/>
    <n v="3370.5993549321902"/>
    <n v="3370.5993549321902"/>
    <n v="244930.21979173916"/>
    <n v="0"/>
  </r>
  <r>
    <s v="St David's PracticeFeltham and BedfontHounslowE85056Dec9"/>
    <x v="228"/>
    <x v="22"/>
    <x v="4"/>
    <x v="229"/>
    <s v="E85056"/>
    <x v="2"/>
    <n v="9"/>
    <n v="7490.2207887382001"/>
    <n v="10251"/>
    <n v="0"/>
    <n v="203.9949"/>
    <n v="0"/>
    <m/>
    <m/>
    <m/>
    <m/>
    <n v="7845"/>
    <n v="140.4255"/>
    <m/>
    <m/>
    <n v="18096"/>
    <n v="344.42039999999997"/>
    <m/>
    <m/>
    <n v="0"/>
    <n v="344.42039999999997"/>
    <e v="#N/A"/>
    <e v="#N/A"/>
    <e v="#N/A"/>
    <n v="3370.5993549321902"/>
    <n v="3370.5993549321902"/>
    <n v="3370.5993549321902"/>
    <n v="244930.21979173916"/>
    <e v="#N/A"/>
  </r>
  <r>
    <s v="St David's PracticeFeltham and BedfontHounslowE85056Feb11"/>
    <x v="228"/>
    <x v="22"/>
    <x v="4"/>
    <x v="229"/>
    <s v="E85056"/>
    <x v="3"/>
    <n v="11"/>
    <n v="7490.2207887382001"/>
    <n v="12213"/>
    <n v="0"/>
    <n v="243.03870000000001"/>
    <n v="0"/>
    <m/>
    <m/>
    <m/>
    <m/>
    <n v="11015"/>
    <n v="197.16849999999999"/>
    <m/>
    <m/>
    <n v="23228"/>
    <n v="440.2072"/>
    <m/>
    <m/>
    <n v="0"/>
    <n v="440.2072"/>
    <e v="#N/A"/>
    <e v="#N/A"/>
    <e v="#N/A"/>
    <n v="3370.5993549321902"/>
    <n v="3370.5993549321902"/>
    <n v="3370.5993549321902"/>
    <n v="244930.21979173916"/>
    <e v="#N/A"/>
  </r>
  <r>
    <s v="St David's PracticeFeltham and BedfontHounslowE85056Jan10"/>
    <x v="228"/>
    <x v="22"/>
    <x v="4"/>
    <x v="229"/>
    <s v="E85056"/>
    <x v="4"/>
    <n v="10"/>
    <n v="7490.2207887382001"/>
    <n v="9480"/>
    <n v="0"/>
    <n v="188.65200000000002"/>
    <n v="0"/>
    <m/>
    <m/>
    <m/>
    <m/>
    <n v="10843"/>
    <n v="194.08969999999999"/>
    <m/>
    <m/>
    <n v="20323"/>
    <n v="382.74170000000004"/>
    <m/>
    <m/>
    <n v="0"/>
    <n v="382.74170000000004"/>
    <e v="#N/A"/>
    <e v="#N/A"/>
    <e v="#N/A"/>
    <n v="3370.5993549321902"/>
    <n v="3370.5993549321902"/>
    <n v="3370.5993549321902"/>
    <n v="244930.21979173916"/>
    <e v="#N/A"/>
  </r>
  <r>
    <s v="St David's PracticeFeltham and BedfontHounslowE85056Jul4"/>
    <x v="228"/>
    <x v="22"/>
    <x v="4"/>
    <x v="229"/>
    <s v="E85056"/>
    <x v="5"/>
    <n v="4"/>
    <n v="7490.2207887382001"/>
    <n v="8700"/>
    <n v="0"/>
    <n v="160.94999999999999"/>
    <n v="0"/>
    <n v="7875"/>
    <n v="112"/>
    <n v="156.71250000000001"/>
    <n v="2.2288000000000001"/>
    <n v="8856"/>
    <n v="158.5224"/>
    <n v="10092"/>
    <n v="222.024"/>
    <n v="17556"/>
    <n v="319.47239999999999"/>
    <n v="18079"/>
    <n v="380.96530000000001"/>
    <n v="0"/>
    <n v="319.47239999999999"/>
    <n v="380.96530000000001"/>
    <n v="61.49290000000002"/>
    <e v="#N/A"/>
    <n v="3370.5993549321902"/>
    <n v="3370.5993549321902"/>
    <n v="3370.5993549321902"/>
    <n v="244930.21979173916"/>
    <e v="#N/A"/>
  </r>
  <r>
    <s v="St David's PracticeFeltham and BedfontHounslowE85056Jun3"/>
    <x v="228"/>
    <x v="22"/>
    <x v="4"/>
    <x v="229"/>
    <s v="E85056"/>
    <x v="6"/>
    <n v="3"/>
    <n v="7490.2207887382001"/>
    <n v="7003"/>
    <n v="0"/>
    <n v="129.55549999999999"/>
    <n v="0"/>
    <n v="7468"/>
    <n v="0"/>
    <n v="148.61320000000001"/>
    <n v="0"/>
    <n v="14852"/>
    <n v="265.85079999999999"/>
    <n v="8741"/>
    <n v="192.30199999999999"/>
    <n v="21855"/>
    <n v="395.40629999999999"/>
    <n v="16209"/>
    <n v="340.91520000000003"/>
    <n v="0"/>
    <n v="395.40629999999999"/>
    <n v="340.91520000000003"/>
    <n v="-54.49109999999996"/>
    <e v="#N/A"/>
    <n v="3370.5993549321902"/>
    <n v="3370.5993549321902"/>
    <n v="3370.5993549321902"/>
    <n v="244930.21979173916"/>
    <e v="#N/A"/>
  </r>
  <r>
    <s v="St David's PracticeFeltham and BedfontHounslowE85056Mar12"/>
    <x v="228"/>
    <x v="22"/>
    <x v="4"/>
    <x v="229"/>
    <s v="E85056"/>
    <x v="7"/>
    <n v="12"/>
    <n v="7490.2207887382001"/>
    <n v="7594"/>
    <n v="0"/>
    <n v="151.1206"/>
    <n v="0"/>
    <m/>
    <m/>
    <m/>
    <m/>
    <n v="8405"/>
    <n v="150.4495"/>
    <m/>
    <m/>
    <n v="15999"/>
    <n v="301.57010000000002"/>
    <m/>
    <m/>
    <n v="0"/>
    <n v="301.57010000000002"/>
    <e v="#N/A"/>
    <e v="#N/A"/>
    <e v="#N/A"/>
    <n v="3370.5993549321902"/>
    <n v="3370.5993549321902"/>
    <n v="3370.5993549321902"/>
    <n v="244930.21979173916"/>
    <e v="#N/A"/>
  </r>
  <r>
    <s v="St David's PracticeFeltham and BedfontHounslowE85056May2"/>
    <x v="228"/>
    <x v="22"/>
    <x v="4"/>
    <x v="229"/>
    <s v="E85056"/>
    <x v="8"/>
    <n v="2"/>
    <n v="7490.2207887382001"/>
    <n v="6618"/>
    <n v="0"/>
    <n v="122.43299999999999"/>
    <n v="0"/>
    <n v="6790"/>
    <n v="0"/>
    <n v="135.12100000000001"/>
    <n v="0"/>
    <n v="21266"/>
    <n v="380.66140000000001"/>
    <n v="9848"/>
    <n v="216.65600000000001"/>
    <n v="27884"/>
    <n v="503.09440000000001"/>
    <n v="16638"/>
    <n v="351.77700000000004"/>
    <n v="0"/>
    <n v="503.09440000000001"/>
    <n v="351.77700000000004"/>
    <n v="-151.31739999999996"/>
    <e v="#N/A"/>
    <n v="3370.5993549321902"/>
    <n v="3370.5993549321902"/>
    <n v="3370.5993549321902"/>
    <n v="244930.21979173916"/>
    <e v="#N/A"/>
  </r>
  <r>
    <s v="St David's PracticeFeltham and BedfontHounslowE85056Nov8"/>
    <x v="228"/>
    <x v="22"/>
    <x v="4"/>
    <x v="229"/>
    <s v="E85056"/>
    <x v="9"/>
    <n v="8"/>
    <n v="7490.2207887382001"/>
    <n v="6937"/>
    <n v="0"/>
    <n v="138.0463"/>
    <n v="0"/>
    <m/>
    <m/>
    <m/>
    <m/>
    <n v="12332"/>
    <n v="220.74279999999999"/>
    <m/>
    <m/>
    <n v="19269"/>
    <n v="358.78909999999996"/>
    <m/>
    <m/>
    <n v="0"/>
    <n v="358.78909999999996"/>
    <e v="#N/A"/>
    <e v="#N/A"/>
    <e v="#N/A"/>
    <n v="3370.5993549321902"/>
    <n v="3370.5993549321902"/>
    <n v="3370.5993549321902"/>
    <n v="244930.21979173916"/>
    <e v="#N/A"/>
  </r>
  <r>
    <s v="St David's PracticeFeltham and BedfontHounslowE85056Oct7"/>
    <x v="228"/>
    <x v="22"/>
    <x v="4"/>
    <x v="229"/>
    <s v="E85056"/>
    <x v="10"/>
    <n v="7"/>
    <n v="7490.2207887382001"/>
    <n v="7276"/>
    <n v="0"/>
    <n v="144.79240000000001"/>
    <n v="0"/>
    <n v="0"/>
    <n v="0"/>
    <n v="0"/>
    <n v="0"/>
    <n v="16305"/>
    <n v="291.85950000000003"/>
    <n v="34166"/>
    <n v="751.65200000000004"/>
    <n v="23581"/>
    <n v="436.65190000000007"/>
    <n v="34166"/>
    <n v="751.65200000000004"/>
    <n v="0"/>
    <n v="436.65190000000007"/>
    <n v="751.65200000000004"/>
    <n v="315.00009999999997"/>
    <e v="#N/A"/>
    <n v="3370.5993549321902"/>
    <n v="3370.5993549321902"/>
    <n v="3370.5993549321902"/>
    <n v="244930.21979173916"/>
    <e v="#N/A"/>
  </r>
  <r>
    <s v="St David's PracticeFeltham and BedfontHounslowE85056Sep6"/>
    <x v="228"/>
    <x v="22"/>
    <x v="4"/>
    <x v="229"/>
    <s v="E85056"/>
    <x v="11"/>
    <n v="6"/>
    <n v="7490.2207887382001"/>
    <n v="5789"/>
    <n v="0"/>
    <n v="115.20110000000001"/>
    <n v="0"/>
    <n v="6271"/>
    <n v="0"/>
    <n v="141.0975"/>
    <n v="0"/>
    <n v="33431"/>
    <n v="598.41489999999999"/>
    <n v="17588"/>
    <n v="386.93599999999998"/>
    <n v="39220"/>
    <n v="713.61599999999999"/>
    <n v="23859"/>
    <n v="528.0335"/>
    <n v="0"/>
    <n v="713.61599999999999"/>
    <n v="528.0335"/>
    <n v="-185.58249999999998"/>
    <e v="#N/A"/>
    <n v="3370.5993549321902"/>
    <n v="3370.5993549321902"/>
    <n v="3370.5993549321902"/>
    <n v="244930.21979173916"/>
    <e v="#N/A"/>
  </r>
  <r>
    <s v="ST JOHNS WOOD MEDICAL PRACTICESt John’s Wood and Maida Vale NetworkCentral LondonE87609Apr1"/>
    <x v="229"/>
    <x v="45"/>
    <x v="7"/>
    <x v="230"/>
    <s v="E87609"/>
    <x v="0"/>
    <n v="1"/>
    <n v="17938.605562222099"/>
    <n v="11282"/>
    <n v="2045"/>
    <n v="208.71699999999998"/>
    <n v="37.832499999999996"/>
    <n v="8016"/>
    <n v="689"/>
    <n v="159.51840000000001"/>
    <n v="13.7111"/>
    <n v="10517"/>
    <n v="188.2543"/>
    <n v="10148"/>
    <n v="223.256"/>
    <n v="23844"/>
    <n v="434.80379999999997"/>
    <n v="18853"/>
    <n v="396.4855"/>
    <n v="0"/>
    <n v="434.80379999999997"/>
    <n v="396.4855"/>
    <n v="-38.318299999999965"/>
    <n v="396.4855"/>
    <n v="8072.372502999945"/>
    <n v="8072.372502999945"/>
    <n v="8072.372502999945"/>
    <n v="586592.40188466269"/>
    <n v="0"/>
  </r>
  <r>
    <s v="ST JOHNS WOOD MEDICAL PRACTICESt John’s Wood and Maida Vale NetworkCentral LondonE87609Aug5"/>
    <x v="229"/>
    <x v="45"/>
    <x v="7"/>
    <x v="230"/>
    <s v="E87609"/>
    <x v="1"/>
    <n v="5"/>
    <n v="17938.605562222099"/>
    <n v="6989"/>
    <n v="4192"/>
    <n v="129.29649999999998"/>
    <n v="77.551999999999992"/>
    <n v="7382"/>
    <n v="3417"/>
    <n v="146.90180000000001"/>
    <n v="67.9983"/>
    <n v="8281"/>
    <n v="148.22989999999999"/>
    <n v="13702"/>
    <n v="301.44400000000002"/>
    <n v="19462"/>
    <n v="355.07839999999999"/>
    <n v="24501"/>
    <n v="516.34410000000003"/>
    <n v="0"/>
    <n v="355.07839999999999"/>
    <n v="516.34410000000003"/>
    <n v="161.26570000000004"/>
    <n v="912.82960000000003"/>
    <n v="8072.372502999945"/>
    <n v="8072.372502999945"/>
    <n v="8072.372502999945"/>
    <n v="586592.40188466269"/>
    <n v="0"/>
  </r>
  <r>
    <s v="ST JOHNS WOOD MEDICAL PRACTICESt John’s Wood and Maida Vale NetworkCentral LondonE87609Dec9"/>
    <x v="229"/>
    <x v="45"/>
    <x v="7"/>
    <x v="230"/>
    <s v="E87609"/>
    <x v="2"/>
    <n v="9"/>
    <n v="17938.605562222099"/>
    <n v="9585"/>
    <n v="2590"/>
    <n v="190.7415"/>
    <n v="51.541000000000004"/>
    <m/>
    <m/>
    <m/>
    <m/>
    <n v="9021"/>
    <n v="161.4759"/>
    <m/>
    <m/>
    <n v="21196"/>
    <n v="403.75839999999999"/>
    <m/>
    <m/>
    <n v="0"/>
    <n v="403.75839999999999"/>
    <e v="#N/A"/>
    <e v="#N/A"/>
    <e v="#N/A"/>
    <n v="8072.372502999945"/>
    <n v="8072.372502999945"/>
    <n v="8072.372502999945"/>
    <n v="586592.40188466269"/>
    <e v="#N/A"/>
  </r>
  <r>
    <s v="ST JOHNS WOOD MEDICAL PRACTICESt John’s Wood and Maida Vale NetworkCentral LondonE87609Feb11"/>
    <x v="229"/>
    <x v="45"/>
    <x v="7"/>
    <x v="230"/>
    <s v="E87609"/>
    <x v="3"/>
    <n v="11"/>
    <n v="17938.605562222099"/>
    <n v="11623"/>
    <n v="2092"/>
    <n v="231.29770000000002"/>
    <n v="41.630800000000001"/>
    <m/>
    <m/>
    <m/>
    <m/>
    <n v="9958"/>
    <n v="178.2482"/>
    <m/>
    <m/>
    <n v="23673"/>
    <n v="451.17670000000004"/>
    <m/>
    <m/>
    <n v="0"/>
    <n v="451.17670000000004"/>
    <e v="#N/A"/>
    <e v="#N/A"/>
    <e v="#N/A"/>
    <n v="8072.372502999945"/>
    <n v="8072.372502999945"/>
    <n v="8072.372502999945"/>
    <n v="586592.40188466269"/>
    <e v="#N/A"/>
  </r>
  <r>
    <s v="ST JOHNS WOOD MEDICAL PRACTICESt John’s Wood and Maida Vale NetworkCentral LondonE87609Jan10"/>
    <x v="229"/>
    <x v="45"/>
    <x v="7"/>
    <x v="230"/>
    <s v="E87609"/>
    <x v="4"/>
    <n v="10"/>
    <n v="17938.605562222099"/>
    <n v="10955"/>
    <n v="3094"/>
    <n v="218.00450000000001"/>
    <n v="61.570600000000006"/>
    <m/>
    <m/>
    <m/>
    <m/>
    <n v="15532"/>
    <n v="278.02280000000002"/>
    <m/>
    <m/>
    <n v="29581"/>
    <n v="557.59789999999998"/>
    <m/>
    <m/>
    <n v="0"/>
    <n v="557.59789999999998"/>
    <e v="#N/A"/>
    <e v="#N/A"/>
    <e v="#N/A"/>
    <n v="8072.372502999945"/>
    <n v="8072.372502999945"/>
    <n v="8072.372502999945"/>
    <n v="586592.40188466269"/>
    <e v="#N/A"/>
  </r>
  <r>
    <s v="ST JOHNS WOOD MEDICAL PRACTICESt John’s Wood and Maida Vale NetworkCentral LondonE87609Jul4"/>
    <x v="229"/>
    <x v="45"/>
    <x v="7"/>
    <x v="230"/>
    <s v="E87609"/>
    <x v="5"/>
    <n v="4"/>
    <n v="17938.605562222099"/>
    <n v="7264"/>
    <n v="1562"/>
    <n v="134.38399999999999"/>
    <n v="28.896999999999998"/>
    <n v="8138"/>
    <n v="2361"/>
    <n v="161.9462"/>
    <n v="46.983900000000006"/>
    <n v="11875"/>
    <n v="212.5625"/>
    <n v="9722"/>
    <n v="213.88399999999999"/>
    <n v="20701"/>
    <n v="375.84349999999995"/>
    <n v="20221"/>
    <n v="422.8141"/>
    <n v="0"/>
    <n v="375.84349999999995"/>
    <n v="422.8141"/>
    <n v="46.970600000000047"/>
    <e v="#N/A"/>
    <n v="8072.372502999945"/>
    <n v="8072.372502999945"/>
    <n v="8072.372502999945"/>
    <n v="586592.40188466269"/>
    <e v="#N/A"/>
  </r>
  <r>
    <s v="ST JOHNS WOOD MEDICAL PRACTICESt John’s Wood and Maida Vale NetworkCentral LondonE87609Jun3"/>
    <x v="229"/>
    <x v="45"/>
    <x v="7"/>
    <x v="230"/>
    <s v="E87609"/>
    <x v="6"/>
    <n v="3"/>
    <n v="17938.605562222099"/>
    <n v="7092"/>
    <n v="325"/>
    <n v="131.202"/>
    <n v="6.0124999999999993"/>
    <n v="10008"/>
    <n v="458"/>
    <n v="199.1592"/>
    <n v="9.1142000000000003"/>
    <n v="14322"/>
    <n v="256.36380000000003"/>
    <n v="10426"/>
    <n v="229.37200000000001"/>
    <n v="21739"/>
    <n v="393.57830000000001"/>
    <n v="20892"/>
    <n v="437.6454"/>
    <n v="0"/>
    <n v="393.57830000000001"/>
    <n v="437.6454"/>
    <n v="44.067099999999982"/>
    <e v="#N/A"/>
    <n v="8072.372502999945"/>
    <n v="8072.372502999945"/>
    <n v="8072.372502999945"/>
    <n v="586592.40188466269"/>
    <e v="#N/A"/>
  </r>
  <r>
    <s v="ST JOHNS WOOD MEDICAL PRACTICESt John’s Wood and Maida Vale NetworkCentral LondonE87609Mar12"/>
    <x v="229"/>
    <x v="45"/>
    <x v="7"/>
    <x v="230"/>
    <s v="E87609"/>
    <x v="7"/>
    <n v="12"/>
    <n v="17938.605562222099"/>
    <n v="11936"/>
    <n v="553"/>
    <n v="237.52640000000002"/>
    <n v="11.0047"/>
    <m/>
    <m/>
    <m/>
    <m/>
    <n v="9238"/>
    <n v="165.36019999999999"/>
    <m/>
    <m/>
    <n v="21727"/>
    <n v="413.8913"/>
    <m/>
    <m/>
    <n v="0"/>
    <n v="413.8913"/>
    <e v="#N/A"/>
    <e v="#N/A"/>
    <e v="#N/A"/>
    <n v="8072.372502999945"/>
    <n v="8072.372502999945"/>
    <n v="8072.372502999945"/>
    <n v="586592.40188466269"/>
    <e v="#N/A"/>
  </r>
  <r>
    <s v="ST JOHNS WOOD MEDICAL PRACTICESt John’s Wood and Maida Vale NetworkCentral LondonE87609May2"/>
    <x v="229"/>
    <x v="45"/>
    <x v="7"/>
    <x v="230"/>
    <s v="E87609"/>
    <x v="8"/>
    <n v="2"/>
    <n v="17938.605562222099"/>
    <n v="9207"/>
    <n v="985"/>
    <n v="170.3295"/>
    <n v="18.2225"/>
    <n v="7991"/>
    <n v="4666"/>
    <n v="159.02090000000001"/>
    <n v="92.853400000000008"/>
    <n v="9273"/>
    <n v="165.98670000000001"/>
    <n v="9349"/>
    <n v="205.678"/>
    <n v="19465"/>
    <n v="354.53870000000001"/>
    <n v="22006"/>
    <n v="457.5523"/>
    <n v="0"/>
    <n v="354.53870000000001"/>
    <n v="457.5523"/>
    <n v="103.0136"/>
    <e v="#N/A"/>
    <n v="8072.372502999945"/>
    <n v="8072.372502999945"/>
    <n v="8072.372502999945"/>
    <n v="586592.40188466269"/>
    <e v="#N/A"/>
  </r>
  <r>
    <s v="ST JOHNS WOOD MEDICAL PRACTICESt John’s Wood and Maida Vale NetworkCentral LondonE87609Nov8"/>
    <x v="229"/>
    <x v="45"/>
    <x v="7"/>
    <x v="230"/>
    <s v="E87609"/>
    <x v="9"/>
    <n v="8"/>
    <n v="17938.605562222099"/>
    <n v="7979"/>
    <n v="2066"/>
    <n v="158.78210000000001"/>
    <n v="41.113399999999999"/>
    <m/>
    <m/>
    <m/>
    <m/>
    <n v="9725"/>
    <n v="174.07749999999999"/>
    <m/>
    <m/>
    <n v="19770"/>
    <n v="373.97300000000001"/>
    <m/>
    <m/>
    <n v="0"/>
    <n v="373.97300000000001"/>
    <e v="#N/A"/>
    <e v="#N/A"/>
    <e v="#N/A"/>
    <n v="8072.372502999945"/>
    <n v="8072.372502999945"/>
    <n v="8072.372502999945"/>
    <n v="586592.40188466269"/>
    <e v="#N/A"/>
  </r>
  <r>
    <s v="ST JOHNS WOOD MEDICAL PRACTICESt John’s Wood and Maida Vale NetworkCentral LondonE87609Oct7"/>
    <x v="229"/>
    <x v="45"/>
    <x v="7"/>
    <x v="230"/>
    <s v="E87609"/>
    <x v="10"/>
    <n v="7"/>
    <n v="17938.605562222099"/>
    <n v="18826"/>
    <n v="16251"/>
    <n v="374.63740000000001"/>
    <n v="323.39490000000001"/>
    <n v="0"/>
    <n v="20790"/>
    <n v="0"/>
    <n v="467.77499999999998"/>
    <n v="9714"/>
    <n v="173.88059999999999"/>
    <n v="33700"/>
    <n v="741.4"/>
    <n v="44791"/>
    <n v="871.91290000000004"/>
    <n v="54490"/>
    <n v="1209.175"/>
    <n v="0"/>
    <n v="871.91290000000004"/>
    <n v="1209.175"/>
    <n v="337.26209999999992"/>
    <e v="#N/A"/>
    <n v="8072.372502999945"/>
    <n v="8072.372502999945"/>
    <n v="8072.372502999945"/>
    <n v="586592.40188466269"/>
    <e v="#N/A"/>
  </r>
  <r>
    <s v="ST JOHNS WOOD MEDICAL PRACTICESt John’s Wood and Maida Vale NetworkCentral LondonE87609Sep6"/>
    <x v="229"/>
    <x v="45"/>
    <x v="7"/>
    <x v="230"/>
    <s v="E87609"/>
    <x v="11"/>
    <n v="6"/>
    <n v="17938.605562222099"/>
    <n v="10612"/>
    <n v="15068"/>
    <n v="211.17880000000002"/>
    <n v="299.85320000000002"/>
    <n v="32118"/>
    <n v="52906"/>
    <n v="722.65499999999997"/>
    <n v="1190.385"/>
    <n v="8709"/>
    <n v="155.89109999999999"/>
    <n v="14993"/>
    <n v="329.846"/>
    <n v="34389"/>
    <n v="666.92309999999998"/>
    <n v="100017"/>
    <n v="2242.886"/>
    <n v="0"/>
    <n v="666.92309999999998"/>
    <n v="2242.886"/>
    <n v="1575.9629"/>
    <e v="#N/A"/>
    <n v="8072.372502999945"/>
    <n v="8072.372502999945"/>
    <n v="8072.372502999945"/>
    <n v="586592.40188466269"/>
    <e v="#N/A"/>
  </r>
  <r>
    <s v="St Margaret's Medical PracticeBrentworthHounslowE85007Apr1"/>
    <x v="230"/>
    <x v="5"/>
    <x v="4"/>
    <x v="231"/>
    <s v="E85007"/>
    <x v="0"/>
    <n v="1"/>
    <n v="13107.1914178567"/>
    <n v="16757"/>
    <n v="0"/>
    <n v="310.00450000000001"/>
    <n v="0"/>
    <n v="18588"/>
    <n v="51"/>
    <n v="369.90120000000002"/>
    <n v="1.0149000000000001"/>
    <n v="4789"/>
    <n v="85.723100000000002"/>
    <n v="5538"/>
    <n v="121.836"/>
    <n v="21546"/>
    <n v="395.7276"/>
    <n v="24177"/>
    <n v="492.75210000000004"/>
    <n v="0"/>
    <n v="395.7276"/>
    <n v="492.75210000000004"/>
    <n v="97.024500000000046"/>
    <n v="492.75210000000004"/>
    <n v="5898.2361380355151"/>
    <n v="5898.2361380355151"/>
    <n v="5898.2361380355151"/>
    <n v="428605.15936391416"/>
    <n v="0"/>
  </r>
  <r>
    <s v="St Margaret's Medical PracticeBrentworthHounslowE85007Aug5"/>
    <x v="230"/>
    <x v="5"/>
    <x v="4"/>
    <x v="231"/>
    <s v="E85007"/>
    <x v="1"/>
    <n v="5"/>
    <n v="13107.1914178567"/>
    <n v="14915"/>
    <n v="12"/>
    <n v="275.92750000000001"/>
    <n v="0.22199999999999998"/>
    <n v="46955"/>
    <n v="45"/>
    <n v="934.4045000000001"/>
    <n v="0.89550000000000007"/>
    <n v="7201"/>
    <n v="128.89789999999999"/>
    <n v="7333"/>
    <n v="161.32599999999999"/>
    <n v="22128"/>
    <n v="405.04739999999998"/>
    <n v="54333"/>
    <n v="1096.626"/>
    <n v="0"/>
    <n v="405.04739999999998"/>
    <n v="1096.626"/>
    <n v="691.57860000000005"/>
    <n v="1589.3780999999999"/>
    <n v="5898.2361380355151"/>
    <n v="5898.2361380355151"/>
    <n v="5898.2361380355151"/>
    <n v="428605.15936391416"/>
    <n v="0"/>
  </r>
  <r>
    <s v="St Margaret's Medical PracticeBrentworthHounslowE85007Dec9"/>
    <x v="230"/>
    <x v="5"/>
    <x v="4"/>
    <x v="231"/>
    <s v="E85007"/>
    <x v="2"/>
    <n v="9"/>
    <n v="13107.1914178567"/>
    <n v="24420"/>
    <n v="74"/>
    <n v="485.95800000000003"/>
    <n v="1.4726000000000001"/>
    <m/>
    <m/>
    <m/>
    <m/>
    <n v="7527"/>
    <n v="134.73330000000001"/>
    <m/>
    <m/>
    <n v="32021"/>
    <n v="622.16390000000001"/>
    <m/>
    <m/>
    <n v="0"/>
    <n v="622.16390000000001"/>
    <e v="#N/A"/>
    <e v="#N/A"/>
    <e v="#N/A"/>
    <n v="5898.2361380355151"/>
    <n v="5898.2361380355151"/>
    <n v="5898.2361380355151"/>
    <n v="428605.15936391416"/>
    <e v="#N/A"/>
  </r>
  <r>
    <s v="St Margaret's Medical PracticeBrentworthHounslowE85007Feb11"/>
    <x v="230"/>
    <x v="5"/>
    <x v="4"/>
    <x v="231"/>
    <s v="E85007"/>
    <x v="3"/>
    <n v="11"/>
    <n v="13107.1914178567"/>
    <n v="22278"/>
    <n v="32"/>
    <n v="443.3322"/>
    <n v="0.63680000000000003"/>
    <m/>
    <m/>
    <m/>
    <m/>
    <n v="7106"/>
    <n v="127.1974"/>
    <m/>
    <m/>
    <n v="29416"/>
    <n v="571.16639999999995"/>
    <m/>
    <m/>
    <n v="0"/>
    <n v="571.16639999999995"/>
    <e v="#N/A"/>
    <e v="#N/A"/>
    <e v="#N/A"/>
    <n v="5898.2361380355151"/>
    <n v="5898.2361380355151"/>
    <n v="5898.2361380355151"/>
    <n v="428605.15936391416"/>
    <e v="#N/A"/>
  </r>
  <r>
    <s v="St Margaret's Medical PracticeBrentworthHounslowE85007Jan10"/>
    <x v="230"/>
    <x v="5"/>
    <x v="4"/>
    <x v="231"/>
    <s v="E85007"/>
    <x v="4"/>
    <n v="10"/>
    <n v="13107.1914178567"/>
    <n v="28324"/>
    <n v="90"/>
    <n v="563.64760000000001"/>
    <n v="1.7910000000000001"/>
    <m/>
    <m/>
    <m/>
    <m/>
    <n v="13795"/>
    <n v="246.93049999999999"/>
    <m/>
    <m/>
    <n v="42209"/>
    <n v="812.36910000000012"/>
    <m/>
    <m/>
    <n v="0"/>
    <n v="812.36910000000012"/>
    <e v="#N/A"/>
    <e v="#N/A"/>
    <e v="#N/A"/>
    <n v="5898.2361380355151"/>
    <n v="5898.2361380355151"/>
    <n v="5898.2361380355151"/>
    <n v="428605.15936391416"/>
    <e v="#N/A"/>
  </r>
  <r>
    <s v="St Margaret's Medical PracticeBrentworthHounslowE85007Jul4"/>
    <x v="230"/>
    <x v="5"/>
    <x v="4"/>
    <x v="231"/>
    <s v="E85007"/>
    <x v="5"/>
    <n v="4"/>
    <n v="13107.1914178567"/>
    <n v="13421"/>
    <n v="29"/>
    <n v="248.2885"/>
    <n v="0.53649999999999998"/>
    <n v="18438"/>
    <n v="21"/>
    <n v="366.9162"/>
    <n v="0.41790000000000005"/>
    <n v="7976"/>
    <n v="142.7704"/>
    <n v="8068"/>
    <n v="177.49600000000001"/>
    <n v="21426"/>
    <n v="391.59539999999998"/>
    <n v="26527"/>
    <n v="544.83010000000002"/>
    <n v="0"/>
    <n v="391.59539999999998"/>
    <n v="544.83010000000002"/>
    <n v="153.23470000000003"/>
    <e v="#N/A"/>
    <n v="5898.2361380355151"/>
    <n v="5898.2361380355151"/>
    <n v="5898.2361380355151"/>
    <n v="428605.15936391416"/>
    <e v="#N/A"/>
  </r>
  <r>
    <s v="St Margaret's Medical PracticeBrentworthHounslowE85007Jun3"/>
    <x v="230"/>
    <x v="5"/>
    <x v="4"/>
    <x v="231"/>
    <s v="E85007"/>
    <x v="6"/>
    <n v="3"/>
    <n v="13107.1914178567"/>
    <n v="18206"/>
    <n v="0"/>
    <n v="336.81099999999998"/>
    <n v="0"/>
    <n v="22796"/>
    <n v="431"/>
    <n v="453.6404"/>
    <n v="8.5769000000000002"/>
    <n v="6076"/>
    <n v="108.7604"/>
    <n v="8108"/>
    <n v="178.376"/>
    <n v="24282"/>
    <n v="445.57139999999998"/>
    <n v="31335"/>
    <n v="640.5933"/>
    <n v="0"/>
    <n v="445.57139999999998"/>
    <n v="640.5933"/>
    <n v="195.02190000000002"/>
    <e v="#N/A"/>
    <n v="5898.2361380355151"/>
    <n v="5898.2361380355151"/>
    <n v="5898.2361380355151"/>
    <n v="428605.15936391416"/>
    <e v="#N/A"/>
  </r>
  <r>
    <s v="St Margaret's Medical PracticeBrentworthHounslowE85007Mar12"/>
    <x v="230"/>
    <x v="5"/>
    <x v="4"/>
    <x v="231"/>
    <s v="E85007"/>
    <x v="7"/>
    <n v="12"/>
    <n v="13107.1914178567"/>
    <n v="46161"/>
    <n v="55"/>
    <n v="918.60390000000007"/>
    <n v="1.0945"/>
    <m/>
    <m/>
    <m/>
    <m/>
    <n v="8132"/>
    <n v="145.56280000000001"/>
    <m/>
    <m/>
    <n v="54348"/>
    <n v="1065.2612000000001"/>
    <m/>
    <m/>
    <n v="0"/>
    <n v="1065.2612000000001"/>
    <e v="#N/A"/>
    <e v="#N/A"/>
    <e v="#N/A"/>
    <n v="5898.2361380355151"/>
    <n v="5898.2361380355151"/>
    <n v="5898.2361380355151"/>
    <n v="428605.15936391416"/>
    <e v="#N/A"/>
  </r>
  <r>
    <s v="St Margaret's Medical PracticeBrentworthHounslowE85007May2"/>
    <x v="230"/>
    <x v="5"/>
    <x v="4"/>
    <x v="231"/>
    <s v="E85007"/>
    <x v="8"/>
    <n v="2"/>
    <n v="13107.1914178567"/>
    <n v="17424"/>
    <n v="2"/>
    <n v="322.34399999999999"/>
    <n v="3.6999999999999998E-2"/>
    <n v="19706"/>
    <n v="449"/>
    <n v="392.14940000000001"/>
    <n v="8.9351000000000003"/>
    <n v="5642"/>
    <n v="100.9918"/>
    <n v="8612"/>
    <n v="189.464"/>
    <n v="23068"/>
    <n v="423.37279999999998"/>
    <n v="28767"/>
    <n v="590.54849999999999"/>
    <n v="0"/>
    <n v="423.37279999999998"/>
    <n v="590.54849999999999"/>
    <n v="167.17570000000001"/>
    <e v="#N/A"/>
    <n v="5898.2361380355151"/>
    <n v="5898.2361380355151"/>
    <n v="5898.2361380355151"/>
    <n v="428605.15936391416"/>
    <e v="#N/A"/>
  </r>
  <r>
    <s v="St Margaret's Medical PracticeBrentworthHounslowE85007Nov8"/>
    <x v="230"/>
    <x v="5"/>
    <x v="4"/>
    <x v="231"/>
    <s v="E85007"/>
    <x v="9"/>
    <n v="8"/>
    <n v="13107.1914178567"/>
    <n v="20206"/>
    <n v="56"/>
    <n v="402.0994"/>
    <n v="1.1144000000000001"/>
    <m/>
    <m/>
    <m/>
    <m/>
    <n v="7311"/>
    <n v="130.86689999999999"/>
    <m/>
    <m/>
    <n v="27573"/>
    <n v="534.08069999999998"/>
    <m/>
    <m/>
    <n v="0"/>
    <n v="534.08069999999998"/>
    <e v="#N/A"/>
    <e v="#N/A"/>
    <e v="#N/A"/>
    <n v="5898.2361380355151"/>
    <n v="5898.2361380355151"/>
    <n v="5898.2361380355151"/>
    <n v="428605.15936391416"/>
    <e v="#N/A"/>
  </r>
  <r>
    <s v="St Margaret's Medical PracticeBrentworthHounslowE85007Oct7"/>
    <x v="230"/>
    <x v="5"/>
    <x v="4"/>
    <x v="231"/>
    <s v="E85007"/>
    <x v="10"/>
    <n v="7"/>
    <n v="13107.1914178567"/>
    <n v="21267"/>
    <n v="57"/>
    <n v="423.2133"/>
    <n v="1.1343000000000001"/>
    <n v="0"/>
    <n v="293"/>
    <n v="0"/>
    <n v="6.5924999999999994"/>
    <n v="15268"/>
    <n v="273.29719999999998"/>
    <n v="24758"/>
    <n v="544.67600000000004"/>
    <n v="36592"/>
    <n v="697.64480000000003"/>
    <n v="25051"/>
    <n v="551.26850000000002"/>
    <n v="0"/>
    <n v="697.64480000000003"/>
    <n v="551.26850000000002"/>
    <n v="-146.37630000000001"/>
    <e v="#N/A"/>
    <n v="5898.2361380355151"/>
    <n v="5898.2361380355151"/>
    <n v="5898.2361380355151"/>
    <n v="428605.15936391416"/>
    <e v="#N/A"/>
  </r>
  <r>
    <s v="St Margaret's Medical PracticeBrentworthHounslowE85007Sep6"/>
    <x v="230"/>
    <x v="5"/>
    <x v="4"/>
    <x v="231"/>
    <s v="E85007"/>
    <x v="11"/>
    <n v="6"/>
    <n v="13107.1914178567"/>
    <n v="22985"/>
    <n v="55"/>
    <n v="457.4015"/>
    <n v="1.0945"/>
    <n v="20358"/>
    <n v="228"/>
    <n v="458.05500000000001"/>
    <n v="5.13"/>
    <n v="15547"/>
    <n v="278.29129999999998"/>
    <n v="9985"/>
    <n v="219.67"/>
    <n v="38587"/>
    <n v="736.78729999999996"/>
    <n v="30571"/>
    <n v="682.85500000000002"/>
    <n v="0"/>
    <n v="736.78729999999996"/>
    <n v="682.85500000000002"/>
    <n v="-53.932299999999941"/>
    <e v="#N/A"/>
    <n v="5898.2361380355151"/>
    <n v="5898.2361380355151"/>
    <n v="5898.2361380355151"/>
    <n v="428605.15936391416"/>
    <e v="#N/A"/>
  </r>
  <r>
    <s v="ST MARTINS MEDICAL CENTRECelandine Health and MetroCare PCNHillingdonE86033Apr1"/>
    <x v="231"/>
    <x v="44"/>
    <x v="1"/>
    <x v="232"/>
    <s v="E86033"/>
    <x v="0"/>
    <n v="1"/>
    <n v="5769.4512522925797"/>
    <n v="27170"/>
    <n v="0"/>
    <n v="502.64499999999998"/>
    <n v="0"/>
    <n v="3226"/>
    <n v="1642"/>
    <n v="64.197400000000002"/>
    <n v="32.675800000000002"/>
    <n v="0"/>
    <n v="0"/>
    <n v="180"/>
    <n v="3.96"/>
    <n v="27170"/>
    <n v="502.64499999999998"/>
    <n v="5048"/>
    <n v="100.83319999999999"/>
    <n v="0"/>
    <n v="502.64499999999998"/>
    <n v="100.83319999999999"/>
    <n v="-401.81180000000001"/>
    <n v="100.83319999999999"/>
    <n v="2596.2530635316612"/>
    <n v="2596.2530635316612"/>
    <n v="2596.2530635316612"/>
    <n v="188661.05594996738"/>
    <n v="0"/>
  </r>
  <r>
    <s v="ST MARTINS MEDICAL CENTRECelandine Health and MetroCare PCNHillingdonE86033Aug5"/>
    <x v="231"/>
    <x v="44"/>
    <x v="1"/>
    <x v="232"/>
    <s v="E86033"/>
    <x v="1"/>
    <n v="5"/>
    <n v="5769.4512522925797"/>
    <n v="4583"/>
    <n v="6495"/>
    <n v="84.785499999999999"/>
    <n v="120.1575"/>
    <n v="23908"/>
    <n v="3373"/>
    <n v="475.76920000000001"/>
    <n v="67.122700000000009"/>
    <n v="356"/>
    <n v="6.3723999999999998"/>
    <n v="1463"/>
    <n v="32.186"/>
    <n v="11434"/>
    <n v="211.31539999999998"/>
    <n v="28744"/>
    <n v="575.07790000000011"/>
    <n v="0"/>
    <n v="211.31539999999998"/>
    <n v="575.07790000000011"/>
    <n v="363.76250000000016"/>
    <n v="675.91110000000015"/>
    <n v="2596.2530635316612"/>
    <n v="2596.2530635316612"/>
    <n v="2596.2530635316612"/>
    <n v="188661.05594996738"/>
    <n v="0"/>
  </r>
  <r>
    <s v="ST MARTINS MEDICAL CENTRECelandine Health and MetroCare PCNHillingdonE86033Dec9"/>
    <x v="231"/>
    <x v="44"/>
    <x v="1"/>
    <x v="232"/>
    <s v="E86033"/>
    <x v="2"/>
    <n v="9"/>
    <n v="5769.4512522925797"/>
    <n v="23462"/>
    <n v="2287"/>
    <n v="466.8938"/>
    <n v="45.511300000000006"/>
    <m/>
    <m/>
    <m/>
    <m/>
    <n v="231"/>
    <n v="4.1349"/>
    <m/>
    <m/>
    <n v="25980"/>
    <n v="516.54"/>
    <m/>
    <m/>
    <n v="0"/>
    <n v="516.54"/>
    <e v="#N/A"/>
    <e v="#N/A"/>
    <e v="#N/A"/>
    <n v="2596.2530635316612"/>
    <n v="2596.2530635316612"/>
    <n v="2596.2530635316612"/>
    <n v="188661.05594996738"/>
    <e v="#N/A"/>
  </r>
  <r>
    <s v="ST MARTINS MEDICAL CENTRECelandine Health and MetroCare PCNHillingdonE86033Feb11"/>
    <x v="231"/>
    <x v="44"/>
    <x v="1"/>
    <x v="232"/>
    <s v="E86033"/>
    <x v="3"/>
    <n v="11"/>
    <n v="5769.4512522925797"/>
    <n v="8833"/>
    <n v="1337"/>
    <n v="175.77670000000001"/>
    <n v="26.606300000000001"/>
    <m/>
    <m/>
    <m/>
    <m/>
    <n v="300"/>
    <n v="5.37"/>
    <m/>
    <m/>
    <n v="10470"/>
    <n v="207.75300000000001"/>
    <m/>
    <m/>
    <n v="0"/>
    <n v="207.75300000000001"/>
    <e v="#N/A"/>
    <e v="#N/A"/>
    <e v="#N/A"/>
    <n v="2596.2530635316612"/>
    <n v="2596.2530635316612"/>
    <n v="2596.2530635316612"/>
    <n v="188661.05594996738"/>
    <e v="#N/A"/>
  </r>
  <r>
    <s v="ST MARTINS MEDICAL CENTRECelandine Health and MetroCare PCNHillingdonE86033Jan10"/>
    <x v="231"/>
    <x v="44"/>
    <x v="1"/>
    <x v="232"/>
    <s v="E86033"/>
    <x v="4"/>
    <n v="10"/>
    <n v="5769.4512522925797"/>
    <n v="6115"/>
    <n v="229"/>
    <n v="121.6885"/>
    <n v="4.5571000000000002"/>
    <m/>
    <m/>
    <m/>
    <m/>
    <n v="366"/>
    <n v="6.5514000000000001"/>
    <m/>
    <m/>
    <n v="6710"/>
    <n v="132.797"/>
    <m/>
    <m/>
    <n v="0"/>
    <n v="132.797"/>
    <e v="#N/A"/>
    <e v="#N/A"/>
    <e v="#N/A"/>
    <n v="2596.2530635316612"/>
    <n v="2596.2530635316612"/>
    <n v="2596.2530635316612"/>
    <n v="188661.05594996738"/>
    <e v="#N/A"/>
  </r>
  <r>
    <s v="ST MARTINS MEDICAL CENTRECelandine Health and MetroCare PCNHillingdonE86033Jul4"/>
    <x v="231"/>
    <x v="44"/>
    <x v="1"/>
    <x v="232"/>
    <s v="E86033"/>
    <x v="5"/>
    <n v="4"/>
    <n v="5769.4512522925797"/>
    <n v="4690"/>
    <n v="2177"/>
    <n v="86.765000000000001"/>
    <n v="40.274499999999996"/>
    <n v="17974"/>
    <n v="41"/>
    <n v="357.68260000000004"/>
    <n v="0.81590000000000007"/>
    <n v="243"/>
    <n v="4.3497000000000003"/>
    <n v="1387"/>
    <n v="30.513999999999999"/>
    <n v="7110"/>
    <n v="131.38920000000002"/>
    <n v="19402"/>
    <n v="389.01250000000005"/>
    <n v="0"/>
    <n v="131.38920000000002"/>
    <n v="389.01250000000005"/>
    <n v="257.62330000000003"/>
    <e v="#N/A"/>
    <n v="2596.2530635316612"/>
    <n v="2596.2530635316612"/>
    <n v="2596.2530635316612"/>
    <n v="188661.05594996738"/>
    <e v="#N/A"/>
  </r>
  <r>
    <s v="ST MARTINS MEDICAL CENTRECelandine Health and MetroCare PCNHillingdonE86033Jun3"/>
    <x v="231"/>
    <x v="44"/>
    <x v="1"/>
    <x v="232"/>
    <s v="E86033"/>
    <x v="6"/>
    <n v="3"/>
    <n v="5769.4512522925797"/>
    <n v="88711"/>
    <n v="875"/>
    <n v="1641.1534999999999"/>
    <n v="16.1875"/>
    <n v="40950"/>
    <n v="200"/>
    <n v="814.90500000000009"/>
    <n v="3.9800000000000004"/>
    <n v="0"/>
    <n v="0"/>
    <n v="155"/>
    <n v="3.41"/>
    <n v="89586"/>
    <n v="1657.3409999999999"/>
    <n v="41305"/>
    <n v="822.29500000000007"/>
    <n v="0"/>
    <n v="1657.3409999999999"/>
    <n v="822.29500000000007"/>
    <n v="-835.04599999999982"/>
    <e v="#N/A"/>
    <n v="2596.2530635316612"/>
    <n v="2596.2530635316612"/>
    <n v="2596.2530635316612"/>
    <n v="188661.05594996738"/>
    <e v="#N/A"/>
  </r>
  <r>
    <s v="ST MARTINS MEDICAL CENTRECelandine Health and MetroCare PCNHillingdonE86033Mar12"/>
    <x v="231"/>
    <x v="44"/>
    <x v="1"/>
    <x v="232"/>
    <s v="E86033"/>
    <x v="7"/>
    <n v="12"/>
    <n v="5769.4512522925797"/>
    <n v="22435"/>
    <n v="312"/>
    <n v="446.45650000000001"/>
    <n v="6.2088000000000001"/>
    <m/>
    <m/>
    <m/>
    <m/>
    <n v="297"/>
    <n v="5.3163"/>
    <m/>
    <m/>
    <n v="23044"/>
    <n v="457.98160000000001"/>
    <m/>
    <m/>
    <n v="0"/>
    <n v="457.98160000000001"/>
    <e v="#N/A"/>
    <e v="#N/A"/>
    <e v="#N/A"/>
    <n v="2596.2530635316612"/>
    <n v="2596.2530635316612"/>
    <n v="2596.2530635316612"/>
    <n v="188661.05594996738"/>
    <e v="#N/A"/>
  </r>
  <r>
    <s v="ST MARTINS MEDICAL CENTRECelandine Health and MetroCare PCNHillingdonE86033May2"/>
    <x v="231"/>
    <x v="44"/>
    <x v="1"/>
    <x v="232"/>
    <s v="E86033"/>
    <x v="8"/>
    <n v="2"/>
    <n v="5769.4512522925797"/>
    <n v="16258"/>
    <n v="0"/>
    <n v="300.77299999999997"/>
    <n v="0"/>
    <n v="5454"/>
    <n v="316"/>
    <n v="108.53460000000001"/>
    <n v="6.2884000000000002"/>
    <n v="0"/>
    <n v="0"/>
    <n v="122"/>
    <n v="2.6840000000000002"/>
    <n v="16258"/>
    <n v="300.77299999999997"/>
    <n v="5892"/>
    <n v="117.50700000000001"/>
    <n v="0"/>
    <n v="300.77299999999997"/>
    <n v="117.50700000000001"/>
    <n v="-183.26599999999996"/>
    <e v="#N/A"/>
    <n v="2596.2530635316612"/>
    <n v="2596.2530635316612"/>
    <n v="2596.2530635316612"/>
    <n v="188661.05594996738"/>
    <e v="#N/A"/>
  </r>
  <r>
    <s v="ST MARTINS MEDICAL CENTRECelandine Health and MetroCare PCNHillingdonE86033Nov8"/>
    <x v="231"/>
    <x v="44"/>
    <x v="1"/>
    <x v="232"/>
    <s v="E86033"/>
    <x v="9"/>
    <n v="8"/>
    <n v="5769.4512522925797"/>
    <n v="8413"/>
    <n v="334"/>
    <n v="167.4187"/>
    <n v="6.6466000000000003"/>
    <m/>
    <m/>
    <m/>
    <m/>
    <n v="342"/>
    <n v="6.1218000000000004"/>
    <m/>
    <m/>
    <n v="9089"/>
    <n v="180.18710000000002"/>
    <m/>
    <m/>
    <n v="0"/>
    <n v="180.18710000000002"/>
    <e v="#N/A"/>
    <e v="#N/A"/>
    <e v="#N/A"/>
    <n v="2596.2530635316612"/>
    <n v="2596.2530635316612"/>
    <n v="2596.2530635316612"/>
    <n v="188661.05594996738"/>
    <e v="#N/A"/>
  </r>
  <r>
    <s v="ST MARTINS MEDICAL CENTRECelandine Health and MetroCare PCNHillingdonE86033Oct7"/>
    <x v="231"/>
    <x v="44"/>
    <x v="1"/>
    <x v="232"/>
    <s v="E86033"/>
    <x v="10"/>
    <n v="7"/>
    <n v="5769.4512522925797"/>
    <n v="23082"/>
    <n v="5640"/>
    <n v="459.33180000000004"/>
    <n v="112.236"/>
    <n v="0"/>
    <n v="1326"/>
    <n v="0"/>
    <n v="29.834999999999997"/>
    <n v="300"/>
    <n v="5.37"/>
    <n v="2392"/>
    <n v="52.624000000000002"/>
    <n v="29022"/>
    <n v="576.93780000000004"/>
    <n v="3718"/>
    <n v="82.459000000000003"/>
    <n v="0"/>
    <n v="576.93780000000004"/>
    <n v="82.459000000000003"/>
    <n v="-494.47880000000004"/>
    <e v="#N/A"/>
    <n v="2596.2530635316612"/>
    <n v="2596.2530635316612"/>
    <n v="2596.2530635316612"/>
    <n v="188661.05594996738"/>
    <e v="#N/A"/>
  </r>
  <r>
    <s v="ST MARTINS MEDICAL CENTRECelandine Health and MetroCare PCNHillingdonE86033Sep6"/>
    <x v="231"/>
    <x v="44"/>
    <x v="1"/>
    <x v="232"/>
    <s v="E86033"/>
    <x v="11"/>
    <n v="6"/>
    <n v="5769.4512522925797"/>
    <n v="9877"/>
    <n v="8597"/>
    <n v="196.5523"/>
    <n v="171.08030000000002"/>
    <n v="11331"/>
    <n v="6180"/>
    <n v="254.94749999999999"/>
    <n v="139.04999999999998"/>
    <n v="401"/>
    <n v="7.1779000000000002"/>
    <n v="1896"/>
    <n v="41.712000000000003"/>
    <n v="18875"/>
    <n v="374.81050000000005"/>
    <n v="19407"/>
    <n v="435.70949999999993"/>
    <n v="0"/>
    <n v="374.81050000000005"/>
    <n v="435.70949999999993"/>
    <n v="60.898999999999887"/>
    <e v="#N/A"/>
    <n v="2596.2530635316612"/>
    <n v="2596.2530635316612"/>
    <n v="2596.2530635316612"/>
    <n v="188661.05594996738"/>
    <e v="#N/A"/>
  </r>
  <r>
    <s v="St Quintin Health CentreNeoHealthWest LondonY00507Apr1"/>
    <x v="232"/>
    <x v="30"/>
    <x v="6"/>
    <x v="233"/>
    <s v="Y00507"/>
    <x v="0"/>
    <n v="1"/>
    <n v="3054.35808428475"/>
    <n v="974"/>
    <n v="0"/>
    <n v="18.018999999999998"/>
    <n v="0"/>
    <n v="21076"/>
    <n v="744"/>
    <n v="419.41240000000005"/>
    <n v="14.8056"/>
    <n v="1937"/>
    <n v="34.6723"/>
    <n v="2300"/>
    <n v="50.6"/>
    <n v="2911"/>
    <n v="52.691299999999998"/>
    <n v="24120"/>
    <n v="484.8180000000001"/>
    <n v="0"/>
    <n v="52.691299999999998"/>
    <n v="484.8180000000001"/>
    <n v="432.12670000000008"/>
    <n v="484.8180000000001"/>
    <n v="1374.4611379281375"/>
    <n v="1374.4611379281375"/>
    <n v="1374.4611379281375"/>
    <n v="99877.509356111332"/>
    <n v="0"/>
  </r>
  <r>
    <s v="St Quintin Health CentreNeoHealthWest LondonY00507Aug5"/>
    <x v="232"/>
    <x v="30"/>
    <x v="6"/>
    <x v="233"/>
    <s v="Y00507"/>
    <x v="1"/>
    <n v="5"/>
    <n v="3054.35808428475"/>
    <n v="8647"/>
    <n v="233"/>
    <n v="159.96949999999998"/>
    <n v="4.3105000000000002"/>
    <n v="3075"/>
    <n v="574"/>
    <n v="61.192500000000003"/>
    <n v="11.422600000000001"/>
    <n v="2419"/>
    <n v="43.3001"/>
    <n v="1204"/>
    <n v="26.488"/>
    <n v="11299"/>
    <n v="207.58009999999996"/>
    <n v="4853"/>
    <n v="99.103099999999998"/>
    <n v="0"/>
    <n v="207.58009999999996"/>
    <n v="99.103099999999998"/>
    <n v="-108.47699999999996"/>
    <n v="583.92110000000014"/>
    <n v="1374.4611379281375"/>
    <n v="1374.4611379281375"/>
    <n v="1374.4611379281375"/>
    <n v="99877.509356111332"/>
    <n v="0"/>
  </r>
  <r>
    <s v="St Quintin Health CentreNeoHealthWest LondonY00507Dec9"/>
    <x v="232"/>
    <x v="30"/>
    <x v="6"/>
    <x v="233"/>
    <s v="Y00507"/>
    <x v="2"/>
    <n v="9"/>
    <n v="3054.35808428475"/>
    <n v="1369"/>
    <n v="474"/>
    <n v="27.243100000000002"/>
    <n v="9.4326000000000008"/>
    <m/>
    <m/>
    <m/>
    <m/>
    <n v="6829"/>
    <n v="122.23909999999999"/>
    <m/>
    <m/>
    <n v="8672"/>
    <n v="158.91480000000001"/>
    <m/>
    <m/>
    <n v="0"/>
    <n v="158.91480000000001"/>
    <e v="#N/A"/>
    <e v="#N/A"/>
    <e v="#N/A"/>
    <n v="1374.4611379281375"/>
    <n v="1374.4611379281375"/>
    <n v="1374.4611379281375"/>
    <n v="99877.509356111332"/>
    <e v="#N/A"/>
  </r>
  <r>
    <s v="St Quintin Health CentreNeoHealthWest LondonY00507Feb11"/>
    <x v="232"/>
    <x v="30"/>
    <x v="6"/>
    <x v="233"/>
    <s v="Y00507"/>
    <x v="3"/>
    <n v="11"/>
    <n v="3054.35808428475"/>
    <n v="1416"/>
    <n v="438"/>
    <n v="28.1784"/>
    <n v="8.7162000000000006"/>
    <m/>
    <m/>
    <m/>
    <m/>
    <n v="2558"/>
    <n v="45.788200000000003"/>
    <m/>
    <m/>
    <n v="4412"/>
    <n v="82.6828"/>
    <m/>
    <m/>
    <n v="0"/>
    <n v="82.6828"/>
    <e v="#N/A"/>
    <e v="#N/A"/>
    <e v="#N/A"/>
    <n v="1374.4611379281375"/>
    <n v="1374.4611379281375"/>
    <n v="1374.4611379281375"/>
    <n v="99877.509356111332"/>
    <e v="#N/A"/>
  </r>
  <r>
    <s v="St Quintin Health CentreNeoHealthWest LondonY00507Jan10"/>
    <x v="232"/>
    <x v="30"/>
    <x v="6"/>
    <x v="233"/>
    <s v="Y00507"/>
    <x v="4"/>
    <n v="10"/>
    <n v="3054.35808428475"/>
    <n v="1005"/>
    <n v="584"/>
    <n v="19.999500000000001"/>
    <n v="11.621600000000001"/>
    <m/>
    <m/>
    <m/>
    <m/>
    <n v="2603"/>
    <n v="46.593699999999998"/>
    <m/>
    <m/>
    <n v="4192"/>
    <n v="78.214799999999997"/>
    <m/>
    <m/>
    <n v="0"/>
    <n v="78.214799999999997"/>
    <e v="#N/A"/>
    <e v="#N/A"/>
    <e v="#N/A"/>
    <n v="1374.4611379281375"/>
    <n v="1374.4611379281375"/>
    <n v="1374.4611379281375"/>
    <n v="99877.509356111332"/>
    <e v="#N/A"/>
  </r>
  <r>
    <s v="St Quintin Health CentreNeoHealthWest LondonY00507Jul4"/>
    <x v="232"/>
    <x v="30"/>
    <x v="6"/>
    <x v="233"/>
    <s v="Y00507"/>
    <x v="5"/>
    <n v="4"/>
    <n v="3054.35808428475"/>
    <n v="1545"/>
    <n v="91"/>
    <n v="28.5825"/>
    <n v="1.6835"/>
    <n v="3972"/>
    <n v="1034"/>
    <n v="79.0428"/>
    <n v="20.576600000000003"/>
    <n v="2749"/>
    <n v="49.207099999999997"/>
    <n v="1505"/>
    <n v="33.11"/>
    <n v="4385"/>
    <n v="79.473099999999988"/>
    <n v="6511"/>
    <n v="132.7294"/>
    <n v="0"/>
    <n v="79.473099999999988"/>
    <n v="132.7294"/>
    <n v="53.25630000000001"/>
    <e v="#N/A"/>
    <n v="1374.4611379281375"/>
    <n v="1374.4611379281375"/>
    <n v="1374.4611379281375"/>
    <n v="99877.509356111332"/>
    <e v="#N/A"/>
  </r>
  <r>
    <s v="St Quintin Health CentreNeoHealthWest LondonY00507Jun3"/>
    <x v="232"/>
    <x v="30"/>
    <x v="6"/>
    <x v="233"/>
    <s v="Y00507"/>
    <x v="6"/>
    <n v="3"/>
    <n v="3054.35808428475"/>
    <n v="1340"/>
    <n v="15"/>
    <n v="24.79"/>
    <n v="0.27749999999999997"/>
    <n v="3098"/>
    <n v="910"/>
    <n v="61.650200000000005"/>
    <n v="18.109000000000002"/>
    <n v="3360"/>
    <n v="60.143999999999998"/>
    <n v="1732"/>
    <n v="38.103999999999999"/>
    <n v="4715"/>
    <n v="85.211500000000001"/>
    <n v="5740"/>
    <n v="117.86320000000001"/>
    <n v="0"/>
    <n v="85.211500000000001"/>
    <n v="117.86320000000001"/>
    <n v="32.651700000000005"/>
    <e v="#N/A"/>
    <n v="1374.4611379281375"/>
    <n v="1374.4611379281375"/>
    <n v="1374.4611379281375"/>
    <n v="99877.509356111332"/>
    <e v="#N/A"/>
  </r>
  <r>
    <s v="St Quintin Health CentreNeoHealthWest LondonY00507Mar12"/>
    <x v="232"/>
    <x v="30"/>
    <x v="6"/>
    <x v="233"/>
    <s v="Y00507"/>
    <x v="7"/>
    <n v="12"/>
    <n v="3054.35808428475"/>
    <n v="1548"/>
    <n v="632"/>
    <n v="30.805200000000003"/>
    <n v="12.5768"/>
    <m/>
    <m/>
    <m/>
    <m/>
    <n v="1961"/>
    <n v="35.101900000000001"/>
    <m/>
    <m/>
    <n v="4141"/>
    <n v="78.483900000000006"/>
    <m/>
    <m/>
    <n v="0"/>
    <n v="78.483900000000006"/>
    <e v="#N/A"/>
    <e v="#N/A"/>
    <e v="#N/A"/>
    <n v="1374.4611379281375"/>
    <n v="1374.4611379281375"/>
    <n v="1374.4611379281375"/>
    <n v="99877.509356111332"/>
    <e v="#N/A"/>
  </r>
  <r>
    <s v="St Quintin Health CentreNeoHealthWest LondonY00507May2"/>
    <x v="232"/>
    <x v="30"/>
    <x v="6"/>
    <x v="233"/>
    <s v="Y00507"/>
    <x v="8"/>
    <n v="2"/>
    <n v="3054.35808428475"/>
    <n v="1581"/>
    <n v="0"/>
    <n v="29.2485"/>
    <n v="0"/>
    <n v="2418"/>
    <n v="226"/>
    <n v="48.118200000000002"/>
    <n v="4.4973999999999998"/>
    <n v="3274"/>
    <n v="58.604599999999998"/>
    <n v="1891"/>
    <n v="41.601999999999997"/>
    <n v="4855"/>
    <n v="87.853099999999998"/>
    <n v="4535"/>
    <n v="94.217600000000004"/>
    <n v="0"/>
    <n v="87.853099999999998"/>
    <n v="94.217600000000004"/>
    <n v="6.3645000000000067"/>
    <e v="#N/A"/>
    <n v="1374.4611379281375"/>
    <n v="1374.4611379281375"/>
    <n v="1374.4611379281375"/>
    <n v="99877.509356111332"/>
    <e v="#N/A"/>
  </r>
  <r>
    <s v="St Quintin Health CentreNeoHealthWest LondonY00507Nov8"/>
    <x v="232"/>
    <x v="30"/>
    <x v="6"/>
    <x v="233"/>
    <s v="Y00507"/>
    <x v="9"/>
    <n v="8"/>
    <n v="3054.35808428475"/>
    <n v="1707"/>
    <n v="936"/>
    <n v="33.969300000000004"/>
    <n v="18.6264"/>
    <m/>
    <m/>
    <m/>
    <m/>
    <n v="2066"/>
    <n v="36.981400000000001"/>
    <m/>
    <m/>
    <n v="4709"/>
    <n v="89.577100000000002"/>
    <m/>
    <m/>
    <n v="0"/>
    <n v="89.577100000000002"/>
    <e v="#N/A"/>
    <e v="#N/A"/>
    <e v="#N/A"/>
    <n v="1374.4611379281375"/>
    <n v="1374.4611379281375"/>
    <n v="1374.4611379281375"/>
    <n v="99877.509356111332"/>
    <e v="#N/A"/>
  </r>
  <r>
    <s v="St Quintin Health CentreNeoHealthWest LondonY00507Oct7"/>
    <x v="232"/>
    <x v="30"/>
    <x v="6"/>
    <x v="233"/>
    <s v="Y00507"/>
    <x v="10"/>
    <n v="7"/>
    <n v="3054.35808428475"/>
    <n v="7189"/>
    <n v="2166"/>
    <n v="143.06110000000001"/>
    <n v="43.103400000000001"/>
    <n v="0"/>
    <n v="1528"/>
    <n v="0"/>
    <n v="34.379999999999995"/>
    <n v="2552"/>
    <n v="45.680799999999998"/>
    <n v="8132"/>
    <n v="178.904"/>
    <n v="11907"/>
    <n v="231.84530000000001"/>
    <n v="9660"/>
    <n v="213.28399999999999"/>
    <n v="0"/>
    <n v="231.84530000000001"/>
    <n v="213.28399999999999"/>
    <n v="-18.561300000000017"/>
    <e v="#N/A"/>
    <n v="1374.4611379281375"/>
    <n v="1374.4611379281375"/>
    <n v="1374.4611379281375"/>
    <n v="99877.509356111332"/>
    <e v="#N/A"/>
  </r>
  <r>
    <s v="St Quintin Health CentreNeoHealthWest LondonY00507Sep6"/>
    <x v="232"/>
    <x v="30"/>
    <x v="6"/>
    <x v="233"/>
    <s v="Y00507"/>
    <x v="11"/>
    <n v="6"/>
    <n v="3054.35808428475"/>
    <n v="1470"/>
    <n v="1979"/>
    <n v="29.253"/>
    <n v="39.382100000000001"/>
    <n v="3833"/>
    <n v="879"/>
    <n v="86.242499999999993"/>
    <n v="19.7775"/>
    <n v="3822"/>
    <n v="68.413799999999995"/>
    <n v="2106"/>
    <n v="46.332000000000001"/>
    <n v="7271"/>
    <n v="137.0489"/>
    <n v="6818"/>
    <n v="152.352"/>
    <n v="0"/>
    <n v="137.0489"/>
    <n v="152.352"/>
    <n v="15.303100000000001"/>
    <e v="#N/A"/>
    <n v="1374.4611379281375"/>
    <n v="1374.4611379281375"/>
    <n v="1374.4611379281375"/>
    <n v="99877.509356111332"/>
    <e v="#N/A"/>
  </r>
  <r>
    <s v="ST. PETER'S MEDICAL CENTRESphere PCNHarrowE84693Apr1"/>
    <x v="233"/>
    <x v="38"/>
    <x v="5"/>
    <x v="234"/>
    <s v="E84693"/>
    <x v="0"/>
    <n v="1"/>
    <n v="7788.5438532982998"/>
    <n v="52169"/>
    <n v="0"/>
    <n v="965.12649999999996"/>
    <n v="0"/>
    <n v="9376"/>
    <n v="1308"/>
    <n v="186.58240000000001"/>
    <n v="26.029200000000003"/>
    <n v="4591"/>
    <n v="82.178899999999999"/>
    <n v="6332"/>
    <n v="139.304"/>
    <n v="56760"/>
    <n v="1047.3054"/>
    <n v="17016"/>
    <n v="351.91560000000004"/>
    <n v="0"/>
    <n v="1047.3054"/>
    <n v="351.91560000000004"/>
    <n v="-695.38979999999992"/>
    <n v="351.91560000000004"/>
    <n v="3504.8447339842351"/>
    <n v="3504.8447339842351"/>
    <n v="3504.8447339842351"/>
    <n v="254685.38400285444"/>
    <n v="0"/>
  </r>
  <r>
    <s v="ST. PETER'S MEDICAL CENTRESphere PCNHarrowE84693Aug5"/>
    <x v="233"/>
    <x v="38"/>
    <x v="5"/>
    <x v="234"/>
    <s v="E84693"/>
    <x v="1"/>
    <n v="5"/>
    <n v="7788.5438532982998"/>
    <n v="8548"/>
    <n v="0"/>
    <n v="158.13800000000001"/>
    <n v="0"/>
    <n v="9301"/>
    <n v="5602"/>
    <n v="185.0899"/>
    <n v="111.47980000000001"/>
    <n v="6204"/>
    <n v="111.05159999999999"/>
    <n v="5721"/>
    <n v="125.86199999999999"/>
    <n v="14752"/>
    <n v="269.18959999999998"/>
    <n v="20624"/>
    <n v="422.43169999999998"/>
    <n v="0"/>
    <n v="269.18959999999998"/>
    <n v="422.43169999999998"/>
    <n v="153.24209999999999"/>
    <n v="774.34730000000002"/>
    <n v="3504.8447339842351"/>
    <n v="3504.8447339842351"/>
    <n v="3504.8447339842351"/>
    <n v="254685.38400285444"/>
    <n v="0"/>
  </r>
  <r>
    <s v="ST. PETER'S MEDICAL CENTRESphere PCNHarrowE84693Dec9"/>
    <x v="233"/>
    <x v="38"/>
    <x v="5"/>
    <x v="234"/>
    <s v="E84693"/>
    <x v="2"/>
    <n v="9"/>
    <n v="7788.5438532982998"/>
    <n v="38474"/>
    <n v="828"/>
    <n v="765.63260000000002"/>
    <n v="16.4772"/>
    <m/>
    <m/>
    <m/>
    <m/>
    <n v="4873"/>
    <n v="87.226699999999994"/>
    <m/>
    <m/>
    <n v="44175"/>
    <n v="869.33650000000011"/>
    <m/>
    <m/>
    <n v="0"/>
    <n v="869.33650000000011"/>
    <e v="#N/A"/>
    <e v="#N/A"/>
    <e v="#N/A"/>
    <n v="3504.8447339842351"/>
    <n v="3504.8447339842351"/>
    <n v="3504.8447339842351"/>
    <n v="254685.38400285444"/>
    <e v="#N/A"/>
  </r>
  <r>
    <s v="ST. PETER'S MEDICAL CENTRESphere PCNHarrowE84693Feb11"/>
    <x v="233"/>
    <x v="38"/>
    <x v="5"/>
    <x v="234"/>
    <s v="E84693"/>
    <x v="3"/>
    <n v="11"/>
    <n v="7788.5438532982998"/>
    <n v="9631"/>
    <n v="90"/>
    <n v="191.65690000000001"/>
    <n v="1.7910000000000001"/>
    <m/>
    <m/>
    <m/>
    <m/>
    <n v="5965"/>
    <n v="106.7735"/>
    <m/>
    <m/>
    <n v="15686"/>
    <n v="300.22140000000002"/>
    <m/>
    <m/>
    <n v="0"/>
    <n v="300.22140000000002"/>
    <e v="#N/A"/>
    <e v="#N/A"/>
    <e v="#N/A"/>
    <n v="3504.8447339842351"/>
    <n v="3504.8447339842351"/>
    <n v="3504.8447339842351"/>
    <n v="254685.38400285444"/>
    <e v="#N/A"/>
  </r>
  <r>
    <s v="ST. PETER'S MEDICAL CENTRESphere PCNHarrowE84693Jan10"/>
    <x v="233"/>
    <x v="38"/>
    <x v="5"/>
    <x v="234"/>
    <s v="E84693"/>
    <x v="4"/>
    <n v="10"/>
    <n v="7788.5438532982998"/>
    <n v="10501"/>
    <n v="246"/>
    <n v="208.96990000000002"/>
    <n v="4.8954000000000004"/>
    <m/>
    <m/>
    <m/>
    <m/>
    <n v="6044"/>
    <n v="108.1876"/>
    <m/>
    <m/>
    <n v="16791"/>
    <n v="322.05290000000002"/>
    <m/>
    <m/>
    <n v="0"/>
    <n v="322.05290000000002"/>
    <e v="#N/A"/>
    <e v="#N/A"/>
    <e v="#N/A"/>
    <n v="3504.8447339842351"/>
    <n v="3504.8447339842351"/>
    <n v="3504.8447339842351"/>
    <n v="254685.38400285444"/>
    <e v="#N/A"/>
  </r>
  <r>
    <s v="ST. PETER'S MEDICAL CENTRESphere PCNHarrowE84693Jul4"/>
    <x v="233"/>
    <x v="38"/>
    <x v="5"/>
    <x v="234"/>
    <s v="E84693"/>
    <x v="5"/>
    <n v="4"/>
    <n v="7788.5438532982998"/>
    <n v="10998"/>
    <n v="0"/>
    <n v="203.46299999999999"/>
    <n v="0"/>
    <n v="9041"/>
    <n v="286"/>
    <n v="179.91590000000002"/>
    <n v="5.6914000000000007"/>
    <n v="5339"/>
    <n v="95.568100000000001"/>
    <n v="7133"/>
    <n v="156.92599999999999"/>
    <n v="16337"/>
    <n v="299.03109999999998"/>
    <n v="16460"/>
    <n v="342.5333"/>
    <n v="0"/>
    <n v="299.03109999999998"/>
    <n v="342.5333"/>
    <n v="43.502200000000016"/>
    <e v="#N/A"/>
    <n v="3504.8447339842351"/>
    <n v="3504.8447339842351"/>
    <n v="3504.8447339842351"/>
    <n v="254685.38400285444"/>
    <e v="#N/A"/>
  </r>
  <r>
    <s v="ST. PETER'S MEDICAL CENTRESphere PCNHarrowE84693Jun3"/>
    <x v="233"/>
    <x v="38"/>
    <x v="5"/>
    <x v="234"/>
    <s v="E84693"/>
    <x v="6"/>
    <n v="3"/>
    <n v="7788.5438532982998"/>
    <n v="31861"/>
    <n v="0"/>
    <n v="589.42849999999999"/>
    <n v="0"/>
    <n v="7314"/>
    <n v="314"/>
    <n v="145.54859999999999"/>
    <n v="6.2486000000000006"/>
    <n v="4465"/>
    <n v="79.923500000000004"/>
    <n v="7324"/>
    <n v="161.12799999999999"/>
    <n v="36326"/>
    <n v="669.35199999999998"/>
    <n v="14952"/>
    <n v="312.92520000000002"/>
    <n v="0"/>
    <n v="669.35199999999998"/>
    <n v="312.92520000000002"/>
    <n v="-356.42679999999996"/>
    <e v="#N/A"/>
    <n v="3504.8447339842351"/>
    <n v="3504.8447339842351"/>
    <n v="3504.8447339842351"/>
    <n v="254685.38400285444"/>
    <e v="#N/A"/>
  </r>
  <r>
    <s v="ST. PETER'S MEDICAL CENTRESphere PCNHarrowE84693Mar12"/>
    <x v="233"/>
    <x v="38"/>
    <x v="5"/>
    <x v="234"/>
    <s v="E84693"/>
    <x v="7"/>
    <n v="12"/>
    <n v="7788.5438532982998"/>
    <n v="17782"/>
    <n v="1201"/>
    <n v="353.86180000000002"/>
    <n v="23.899900000000002"/>
    <m/>
    <m/>
    <m/>
    <m/>
    <n v="6691"/>
    <n v="119.7689"/>
    <m/>
    <m/>
    <n v="25674"/>
    <n v="497.53060000000005"/>
    <m/>
    <m/>
    <n v="0"/>
    <n v="497.53060000000005"/>
    <e v="#N/A"/>
    <e v="#N/A"/>
    <e v="#N/A"/>
    <n v="3504.8447339842351"/>
    <n v="3504.8447339842351"/>
    <n v="3504.8447339842351"/>
    <n v="254685.38400285444"/>
    <e v="#N/A"/>
  </r>
  <r>
    <s v="ST. PETER'S MEDICAL CENTRESphere PCNHarrowE84693May2"/>
    <x v="233"/>
    <x v="38"/>
    <x v="5"/>
    <x v="234"/>
    <s v="E84693"/>
    <x v="8"/>
    <n v="2"/>
    <n v="7788.5438532982998"/>
    <n v="12430"/>
    <n v="5"/>
    <n v="229.95499999999998"/>
    <n v="9.2499999999999999E-2"/>
    <n v="6885"/>
    <n v="537"/>
    <n v="137.01150000000001"/>
    <n v="10.686300000000001"/>
    <n v="3574"/>
    <n v="63.974600000000002"/>
    <n v="4812"/>
    <n v="105.864"/>
    <n v="16009"/>
    <n v="294.02209999999997"/>
    <n v="12234"/>
    <n v="253.56180000000001"/>
    <n v="0"/>
    <n v="294.02209999999997"/>
    <n v="253.56180000000001"/>
    <n v="-40.460299999999961"/>
    <e v="#N/A"/>
    <n v="3504.8447339842351"/>
    <n v="3504.8447339842351"/>
    <n v="3504.8447339842351"/>
    <n v="254685.38400285444"/>
    <e v="#N/A"/>
  </r>
  <r>
    <s v="ST. PETER'S MEDICAL CENTRESphere PCNHarrowE84693Nov8"/>
    <x v="233"/>
    <x v="38"/>
    <x v="5"/>
    <x v="234"/>
    <s v="E84693"/>
    <x v="9"/>
    <n v="8"/>
    <n v="7788.5438532982998"/>
    <n v="10909"/>
    <n v="1694"/>
    <n v="217.0891"/>
    <n v="33.710599999999999"/>
    <m/>
    <m/>
    <m/>
    <m/>
    <n v="6008"/>
    <n v="107.5432"/>
    <m/>
    <m/>
    <n v="18611"/>
    <n v="358.34289999999999"/>
    <m/>
    <m/>
    <n v="0"/>
    <n v="358.34289999999999"/>
    <e v="#N/A"/>
    <e v="#N/A"/>
    <e v="#N/A"/>
    <n v="3504.8447339842351"/>
    <n v="3504.8447339842351"/>
    <n v="3504.8447339842351"/>
    <n v="254685.38400285444"/>
    <e v="#N/A"/>
  </r>
  <r>
    <s v="ST. PETER'S MEDICAL CENTRESphere PCNHarrowE84693Oct7"/>
    <x v="233"/>
    <x v="38"/>
    <x v="5"/>
    <x v="234"/>
    <s v="E84693"/>
    <x v="10"/>
    <n v="7"/>
    <n v="7788.5438532982998"/>
    <n v="34441"/>
    <n v="697"/>
    <n v="685.3759"/>
    <n v="13.8703"/>
    <n v="0"/>
    <n v="5343"/>
    <n v="0"/>
    <n v="120.2175"/>
    <n v="7284"/>
    <n v="130.3836"/>
    <n v="8703"/>
    <n v="191.46600000000001"/>
    <n v="42422"/>
    <n v="829.62980000000005"/>
    <n v="14046"/>
    <n v="311.68349999999998"/>
    <n v="0"/>
    <n v="829.62980000000005"/>
    <n v="311.68349999999998"/>
    <n v="-517.94630000000006"/>
    <e v="#N/A"/>
    <n v="3504.8447339842351"/>
    <n v="3504.8447339842351"/>
    <n v="3504.8447339842351"/>
    <n v="254685.38400285444"/>
    <e v="#N/A"/>
  </r>
  <r>
    <s v="ST. PETER'S MEDICAL CENTRESphere PCNHarrowE84693Sep6"/>
    <x v="233"/>
    <x v="38"/>
    <x v="5"/>
    <x v="234"/>
    <s v="E84693"/>
    <x v="11"/>
    <n v="6"/>
    <n v="7788.5438532982998"/>
    <n v="18618"/>
    <n v="5"/>
    <n v="370.4982"/>
    <n v="9.9500000000000005E-2"/>
    <n v="12857"/>
    <n v="5719"/>
    <n v="289.28249999999997"/>
    <n v="128.67750000000001"/>
    <n v="7601"/>
    <n v="136.05789999999999"/>
    <n v="8289"/>
    <n v="182.358"/>
    <n v="26224"/>
    <n v="506.65559999999994"/>
    <n v="26865"/>
    <n v="600.31799999999998"/>
    <n v="0"/>
    <n v="506.65559999999994"/>
    <n v="600.31799999999998"/>
    <n v="93.662400000000048"/>
    <e v="#N/A"/>
    <n v="3504.8447339842351"/>
    <n v="3504.8447339842351"/>
    <n v="3504.8447339842351"/>
    <n v="254685.38400285444"/>
    <e v="#N/A"/>
  </r>
  <r>
    <s v="ST.GEORGES MEDICAL CENTREK&amp;W SouthBrentE84704Apr1"/>
    <x v="234"/>
    <x v="20"/>
    <x v="3"/>
    <x v="235"/>
    <s v="E84704"/>
    <x v="0"/>
    <n v="1"/>
    <n v="2422.9406007262201"/>
    <n v="1412"/>
    <n v="159"/>
    <n v="26.122"/>
    <n v="2.9415"/>
    <n v="3280"/>
    <n v="133"/>
    <n v="65.272000000000006"/>
    <n v="2.6467000000000001"/>
    <n v="0"/>
    <n v="0"/>
    <n v="0"/>
    <n v="0"/>
    <n v="1571"/>
    <n v="29.063500000000001"/>
    <n v="3413"/>
    <n v="67.918700000000001"/>
    <n v="0"/>
    <n v="29.063500000000001"/>
    <n v="67.918700000000001"/>
    <n v="38.855199999999996"/>
    <n v="67.918700000000001"/>
    <n v="1090.323270326799"/>
    <n v="1090.323270326799"/>
    <n v="1090.323270326799"/>
    <n v="79230.1576437474"/>
    <n v="0"/>
  </r>
  <r>
    <s v="ST.GEORGES MEDICAL CENTREK&amp;W SouthBrentE84704Aug5"/>
    <x v="234"/>
    <x v="20"/>
    <x v="3"/>
    <x v="235"/>
    <s v="E84704"/>
    <x v="1"/>
    <n v="5"/>
    <n v="2422.9406007262201"/>
    <n v="3989"/>
    <n v="247"/>
    <n v="73.796499999999995"/>
    <n v="4.5694999999999997"/>
    <n v="3038"/>
    <n v="14"/>
    <n v="60.456200000000003"/>
    <n v="0.27860000000000001"/>
    <n v="0"/>
    <n v="0"/>
    <n v="0"/>
    <n v="0"/>
    <n v="4236"/>
    <n v="78.366"/>
    <n v="3052"/>
    <n v="60.7348"/>
    <n v="0"/>
    <n v="78.366"/>
    <n v="60.7348"/>
    <n v="-17.6312"/>
    <n v="128.65350000000001"/>
    <n v="1090.323270326799"/>
    <n v="1090.323270326799"/>
    <n v="1090.323270326799"/>
    <n v="79230.1576437474"/>
    <n v="0"/>
  </r>
  <r>
    <s v="ST.GEORGES MEDICAL CENTREK&amp;W SouthBrentE84704Dec9"/>
    <x v="234"/>
    <x v="20"/>
    <x v="3"/>
    <x v="235"/>
    <s v="E84704"/>
    <x v="2"/>
    <n v="9"/>
    <n v="2422.9406007262201"/>
    <n v="4210"/>
    <n v="270"/>
    <n v="83.779000000000011"/>
    <n v="5.3730000000000002"/>
    <m/>
    <m/>
    <m/>
    <m/>
    <n v="0"/>
    <n v="0"/>
    <m/>
    <m/>
    <n v="4480"/>
    <n v="89.152000000000015"/>
    <m/>
    <m/>
    <n v="0"/>
    <n v="89.152000000000015"/>
    <e v="#N/A"/>
    <e v="#N/A"/>
    <e v="#N/A"/>
    <n v="1090.323270326799"/>
    <n v="1090.323270326799"/>
    <n v="1090.323270326799"/>
    <n v="79230.1576437474"/>
    <e v="#N/A"/>
  </r>
  <r>
    <s v="ST.GEORGES MEDICAL CENTREK&amp;W SouthBrentE84704Feb11"/>
    <x v="234"/>
    <x v="20"/>
    <x v="3"/>
    <x v="235"/>
    <s v="E84704"/>
    <x v="3"/>
    <n v="11"/>
    <n v="2422.9406007262201"/>
    <n v="4581"/>
    <n v="1316"/>
    <n v="91.161900000000003"/>
    <n v="26.188400000000001"/>
    <m/>
    <m/>
    <m/>
    <m/>
    <n v="0"/>
    <n v="0"/>
    <m/>
    <m/>
    <n v="5897"/>
    <n v="117.3503"/>
    <m/>
    <m/>
    <n v="0"/>
    <n v="117.3503"/>
    <e v="#N/A"/>
    <e v="#N/A"/>
    <e v="#N/A"/>
    <n v="1090.323270326799"/>
    <n v="1090.323270326799"/>
    <n v="1090.323270326799"/>
    <n v="79230.1576437474"/>
    <e v="#N/A"/>
  </r>
  <r>
    <s v="ST.GEORGES MEDICAL CENTREK&amp;W SouthBrentE84704Jan10"/>
    <x v="234"/>
    <x v="20"/>
    <x v="3"/>
    <x v="235"/>
    <s v="E84704"/>
    <x v="4"/>
    <n v="10"/>
    <n v="2422.9406007262201"/>
    <n v="5281"/>
    <n v="1440"/>
    <n v="105.09190000000001"/>
    <n v="28.656000000000002"/>
    <m/>
    <m/>
    <m/>
    <m/>
    <n v="0"/>
    <n v="0"/>
    <m/>
    <m/>
    <n v="6721"/>
    <n v="133.74790000000002"/>
    <m/>
    <m/>
    <n v="0"/>
    <n v="133.74790000000002"/>
    <e v="#N/A"/>
    <e v="#N/A"/>
    <e v="#N/A"/>
    <n v="1090.323270326799"/>
    <n v="1090.323270326799"/>
    <n v="1090.323270326799"/>
    <n v="79230.1576437474"/>
    <e v="#N/A"/>
  </r>
  <r>
    <s v="ST.GEORGES MEDICAL CENTREK&amp;W SouthBrentE84704Jul4"/>
    <x v="234"/>
    <x v="20"/>
    <x v="3"/>
    <x v="235"/>
    <s v="E84704"/>
    <x v="5"/>
    <n v="4"/>
    <n v="2422.9406007262201"/>
    <n v="3399"/>
    <n v="70"/>
    <n v="62.881499999999996"/>
    <n v="1.2949999999999999"/>
    <n v="2886"/>
    <n v="903"/>
    <n v="57.431400000000004"/>
    <n v="17.9697"/>
    <n v="0"/>
    <n v="0"/>
    <n v="0"/>
    <n v="0"/>
    <n v="3469"/>
    <n v="64.17649999999999"/>
    <n v="3789"/>
    <n v="75.4011"/>
    <n v="0"/>
    <n v="64.17649999999999"/>
    <n v="75.4011"/>
    <n v="11.224600000000009"/>
    <e v="#N/A"/>
    <n v="1090.323270326799"/>
    <n v="1090.323270326799"/>
    <n v="1090.323270326799"/>
    <n v="79230.1576437474"/>
    <e v="#N/A"/>
  </r>
  <r>
    <s v="ST.GEORGES MEDICAL CENTREK&amp;W SouthBrentE84704Jun3"/>
    <x v="234"/>
    <x v="20"/>
    <x v="3"/>
    <x v="235"/>
    <s v="E84704"/>
    <x v="6"/>
    <n v="3"/>
    <n v="2422.9406007262201"/>
    <n v="6110"/>
    <n v="9"/>
    <n v="113.035"/>
    <n v="0.16649999999999998"/>
    <n v="5131"/>
    <n v="4"/>
    <n v="102.10690000000001"/>
    <n v="7.9600000000000004E-2"/>
    <n v="0"/>
    <n v="0"/>
    <n v="0"/>
    <n v="0"/>
    <n v="6119"/>
    <n v="113.2015"/>
    <n v="5135"/>
    <n v="102.18650000000001"/>
    <n v="0"/>
    <n v="113.2015"/>
    <n v="102.18650000000001"/>
    <n v="-11.014999999999986"/>
    <e v="#N/A"/>
    <n v="1090.323270326799"/>
    <n v="1090.323270326799"/>
    <n v="1090.323270326799"/>
    <n v="79230.1576437474"/>
    <e v="#N/A"/>
  </r>
  <r>
    <s v="ST.GEORGES MEDICAL CENTREK&amp;W SouthBrentE84704Mar12"/>
    <x v="234"/>
    <x v="20"/>
    <x v="3"/>
    <x v="235"/>
    <s v="E84704"/>
    <x v="7"/>
    <n v="12"/>
    <n v="2422.9406007262201"/>
    <n v="3349"/>
    <n v="126"/>
    <n v="66.645099999999999"/>
    <n v="2.5074000000000001"/>
    <m/>
    <m/>
    <m/>
    <m/>
    <n v="0"/>
    <n v="0"/>
    <m/>
    <m/>
    <n v="3475"/>
    <n v="69.152500000000003"/>
    <m/>
    <m/>
    <n v="0"/>
    <n v="69.152500000000003"/>
    <e v="#N/A"/>
    <e v="#N/A"/>
    <e v="#N/A"/>
    <n v="1090.323270326799"/>
    <n v="1090.323270326799"/>
    <n v="1090.323270326799"/>
    <n v="79230.1576437474"/>
    <e v="#N/A"/>
  </r>
  <r>
    <s v="ST.GEORGES MEDICAL CENTREK&amp;W SouthBrentE84704May2"/>
    <x v="234"/>
    <x v="20"/>
    <x v="3"/>
    <x v="235"/>
    <s v="E84704"/>
    <x v="8"/>
    <n v="2"/>
    <n v="2422.9406007262201"/>
    <n v="2087"/>
    <n v="456"/>
    <n v="38.609499999999997"/>
    <n v="8.4359999999999999"/>
    <n v="2650"/>
    <n v="94"/>
    <n v="52.734999999999999"/>
    <n v="1.8706"/>
    <n v="0"/>
    <n v="0"/>
    <n v="0"/>
    <n v="0"/>
    <n v="2543"/>
    <n v="47.045499999999997"/>
    <n v="2744"/>
    <n v="54.605600000000003"/>
    <n v="0"/>
    <n v="47.045499999999997"/>
    <n v="54.605600000000003"/>
    <n v="7.5601000000000056"/>
    <e v="#N/A"/>
    <n v="1090.323270326799"/>
    <n v="1090.323270326799"/>
    <n v="1090.323270326799"/>
    <n v="79230.1576437474"/>
    <e v="#N/A"/>
  </r>
  <r>
    <s v="ST.GEORGES MEDICAL CENTREK&amp;W SouthBrentE84704Nov8"/>
    <x v="234"/>
    <x v="20"/>
    <x v="3"/>
    <x v="235"/>
    <s v="E84704"/>
    <x v="9"/>
    <n v="8"/>
    <n v="2422.9406007262201"/>
    <n v="4940"/>
    <n v="900"/>
    <n v="98.306000000000012"/>
    <n v="17.91"/>
    <m/>
    <m/>
    <m/>
    <m/>
    <n v="0"/>
    <n v="0"/>
    <m/>
    <m/>
    <n v="5840"/>
    <n v="116.21600000000001"/>
    <m/>
    <m/>
    <n v="0"/>
    <n v="116.21600000000001"/>
    <e v="#N/A"/>
    <e v="#N/A"/>
    <e v="#N/A"/>
    <n v="1090.323270326799"/>
    <n v="1090.323270326799"/>
    <n v="1090.323270326799"/>
    <n v="79230.1576437474"/>
    <e v="#N/A"/>
  </r>
  <r>
    <s v="ST.GEORGES MEDICAL CENTREK&amp;W SouthBrentE84704Oct7"/>
    <x v="234"/>
    <x v="20"/>
    <x v="3"/>
    <x v="235"/>
    <s v="E84704"/>
    <x v="10"/>
    <n v="7"/>
    <n v="2422.9406007262201"/>
    <n v="7892"/>
    <n v="1623"/>
    <n v="157.05080000000001"/>
    <n v="32.297699999999999"/>
    <n v="0"/>
    <n v="1386"/>
    <n v="0"/>
    <n v="31.184999999999999"/>
    <n v="0"/>
    <n v="0"/>
    <n v="0"/>
    <n v="0"/>
    <n v="9515"/>
    <n v="189.3485"/>
    <n v="1386"/>
    <n v="31.184999999999999"/>
    <n v="0"/>
    <n v="189.3485"/>
    <n v="31.184999999999999"/>
    <n v="-158.1635"/>
    <e v="#N/A"/>
    <n v="1090.323270326799"/>
    <n v="1090.323270326799"/>
    <n v="1090.323270326799"/>
    <n v="79230.1576437474"/>
    <e v="#N/A"/>
  </r>
  <r>
    <s v="ST.GEORGES MEDICAL CENTREK&amp;W SouthBrentE84704Sep6"/>
    <x v="234"/>
    <x v="20"/>
    <x v="3"/>
    <x v="235"/>
    <s v="E84704"/>
    <x v="11"/>
    <n v="6"/>
    <n v="2422.9406007262201"/>
    <n v="3496"/>
    <n v="601"/>
    <n v="69.570400000000006"/>
    <n v="11.959900000000001"/>
    <n v="3962"/>
    <n v="669"/>
    <n v="89.144999999999996"/>
    <n v="15.0525"/>
    <n v="0"/>
    <n v="0"/>
    <n v="0"/>
    <n v="0"/>
    <n v="4097"/>
    <n v="81.530300000000011"/>
    <n v="4631"/>
    <n v="104.19749999999999"/>
    <n v="0"/>
    <n v="81.530300000000011"/>
    <n v="104.19749999999999"/>
    <n v="22.66719999999998"/>
    <e v="#N/A"/>
    <n v="1090.323270326799"/>
    <n v="1090.323270326799"/>
    <n v="1090.323270326799"/>
    <n v="79230.1576437474"/>
    <e v="#N/A"/>
  </r>
  <r>
    <s v="ST.GEORGES MEDICAL CENTRENorth SouthallEalingE85743Apr1"/>
    <x v="234"/>
    <x v="32"/>
    <x v="2"/>
    <x v="236"/>
    <s v="E85743"/>
    <x v="0"/>
    <n v="1"/>
    <n v="2906.7340890996702"/>
    <n v="421"/>
    <n v="0"/>
    <n v="7.7885"/>
    <n v="0"/>
    <n v="751"/>
    <n v="0"/>
    <n v="14.944900000000001"/>
    <n v="0"/>
    <n v="2453"/>
    <n v="43.908700000000003"/>
    <n v="1162"/>
    <n v="25.564"/>
    <n v="2874"/>
    <n v="51.697200000000002"/>
    <n v="1913"/>
    <n v="40.508899999999997"/>
    <n v="0"/>
    <n v="51.697200000000002"/>
    <n v="40.508899999999997"/>
    <n v="-11.188300000000005"/>
    <e v="#N/A"/>
    <n v="1308.0303400948517"/>
    <n v="1308.0303400948517"/>
    <n v="1308.0303400948517"/>
    <n v="95050.204713559229"/>
    <e v="#N/A"/>
  </r>
  <r>
    <s v="ST.GEORGES MEDICAL CENTRENorth SouthallEalingE85743Aug5"/>
    <x v="234"/>
    <x v="32"/>
    <x v="2"/>
    <x v="236"/>
    <s v="E85743"/>
    <x v="1"/>
    <n v="5"/>
    <n v="2906.7340890996702"/>
    <n v="328"/>
    <n v="2"/>
    <n v="6.0679999999999996"/>
    <n v="3.6999999999999998E-2"/>
    <n v="880"/>
    <n v="0"/>
    <n v="17.512"/>
    <n v="0"/>
    <n v="1377"/>
    <n v="24.648299999999999"/>
    <n v="1470"/>
    <n v="32.340000000000003"/>
    <n v="1707"/>
    <n v="30.753299999999999"/>
    <n v="2350"/>
    <n v="49.852000000000004"/>
    <n v="0"/>
    <n v="30.753299999999999"/>
    <n v="49.852000000000004"/>
    <n v="19.098700000000004"/>
    <e v="#N/A"/>
    <n v="1308.0303400948517"/>
    <n v="1308.0303400948517"/>
    <n v="1308.0303400948517"/>
    <n v="95050.204713559229"/>
    <e v="#N/A"/>
  </r>
  <r>
    <s v="ST.GEORGES MEDICAL CENTRENorth SouthallEalingE85743Dec9"/>
    <x v="234"/>
    <x v="32"/>
    <x v="2"/>
    <x v="236"/>
    <s v="E85743"/>
    <x v="2"/>
    <n v="9"/>
    <n v="2906.7340890996702"/>
    <n v="604"/>
    <n v="0"/>
    <n v="12.019600000000001"/>
    <n v="0"/>
    <m/>
    <m/>
    <m/>
    <m/>
    <n v="1161"/>
    <n v="20.7819"/>
    <m/>
    <m/>
    <n v="1765"/>
    <n v="32.801500000000004"/>
    <m/>
    <m/>
    <n v="0"/>
    <n v="32.801500000000004"/>
    <e v="#N/A"/>
    <e v="#N/A"/>
    <e v="#N/A"/>
    <n v="1308.0303400948517"/>
    <n v="1308.0303400948517"/>
    <n v="1308.0303400948517"/>
    <n v="95050.204713559229"/>
    <e v="#N/A"/>
  </r>
  <r>
    <s v="ST.GEORGES MEDICAL CENTRENorth SouthallEalingE85743Feb11"/>
    <x v="234"/>
    <x v="32"/>
    <x v="2"/>
    <x v="236"/>
    <s v="E85743"/>
    <x v="3"/>
    <n v="11"/>
    <n v="2906.7340890996702"/>
    <n v="689"/>
    <n v="3"/>
    <n v="13.7111"/>
    <n v="5.9700000000000003E-2"/>
    <m/>
    <m/>
    <m/>
    <m/>
    <n v="2571"/>
    <n v="46.020899999999997"/>
    <m/>
    <m/>
    <n v="3263"/>
    <n v="59.791699999999999"/>
    <m/>
    <m/>
    <n v="0"/>
    <n v="59.791699999999999"/>
    <e v="#N/A"/>
    <e v="#N/A"/>
    <e v="#N/A"/>
    <n v="1308.0303400948517"/>
    <n v="1308.0303400948517"/>
    <n v="1308.0303400948517"/>
    <n v="95050.204713559229"/>
    <e v="#N/A"/>
  </r>
  <r>
    <s v="ST.GEORGES MEDICAL CENTRENorth SouthallEalingE85743Jan10"/>
    <x v="234"/>
    <x v="32"/>
    <x v="2"/>
    <x v="236"/>
    <s v="E85743"/>
    <x v="4"/>
    <n v="10"/>
    <n v="2906.7340890996702"/>
    <n v="586"/>
    <n v="0"/>
    <n v="11.6614"/>
    <n v="0"/>
    <m/>
    <m/>
    <m/>
    <m/>
    <n v="1455"/>
    <n v="26.044499999999999"/>
    <m/>
    <m/>
    <n v="2041"/>
    <n v="37.7059"/>
    <m/>
    <m/>
    <n v="0"/>
    <n v="37.7059"/>
    <e v="#N/A"/>
    <e v="#N/A"/>
    <e v="#N/A"/>
    <n v="1308.0303400948517"/>
    <n v="1308.0303400948517"/>
    <n v="1308.0303400948517"/>
    <n v="95050.204713559229"/>
    <e v="#N/A"/>
  </r>
  <r>
    <s v="ST.GEORGES MEDICAL CENTRENorth SouthallEalingE85743Jul4"/>
    <x v="234"/>
    <x v="32"/>
    <x v="2"/>
    <x v="236"/>
    <s v="E85743"/>
    <x v="5"/>
    <n v="4"/>
    <n v="2906.7340890996702"/>
    <n v="474"/>
    <n v="0"/>
    <n v="8.7690000000000001"/>
    <n v="0"/>
    <n v="769"/>
    <n v="0"/>
    <n v="15.303100000000001"/>
    <n v="0"/>
    <n v="2218"/>
    <n v="39.702199999999998"/>
    <n v="1934"/>
    <n v="42.548000000000002"/>
    <n v="2692"/>
    <n v="48.471199999999996"/>
    <n v="2703"/>
    <n v="57.851100000000002"/>
    <n v="0"/>
    <n v="48.471199999999996"/>
    <n v="57.851100000000002"/>
    <n v="9.3799000000000063"/>
    <e v="#N/A"/>
    <n v="1308.0303400948517"/>
    <n v="1308.0303400948517"/>
    <n v="1308.0303400948517"/>
    <n v="95050.204713559229"/>
    <e v="#N/A"/>
  </r>
  <r>
    <s v="ST.GEORGES MEDICAL CENTRENorth SouthallEalingE85743Jun3"/>
    <x v="234"/>
    <x v="32"/>
    <x v="2"/>
    <x v="236"/>
    <s v="E85743"/>
    <x v="6"/>
    <n v="3"/>
    <n v="2906.7340890996702"/>
    <n v="401"/>
    <n v="0"/>
    <n v="7.4184999999999999"/>
    <n v="0"/>
    <n v="709"/>
    <n v="1"/>
    <n v="14.109100000000002"/>
    <n v="1.9900000000000001E-2"/>
    <n v="2015"/>
    <n v="36.0685"/>
    <n v="1529"/>
    <n v="33.637999999999998"/>
    <n v="2416"/>
    <n v="43.487000000000002"/>
    <n v="2239"/>
    <n v="47.766999999999996"/>
    <n v="0"/>
    <n v="43.487000000000002"/>
    <n v="47.766999999999996"/>
    <n v="4.279999999999994"/>
    <e v="#N/A"/>
    <n v="1308.0303400948517"/>
    <n v="1308.0303400948517"/>
    <n v="1308.0303400948517"/>
    <n v="95050.204713559229"/>
    <e v="#N/A"/>
  </r>
  <r>
    <s v="ST.GEORGES MEDICAL CENTRENorth SouthallEalingE85743Mar12"/>
    <x v="234"/>
    <x v="32"/>
    <x v="2"/>
    <x v="236"/>
    <s v="E85743"/>
    <x v="7"/>
    <n v="12"/>
    <n v="2906.7340890996702"/>
    <n v="575"/>
    <n v="0"/>
    <n v="11.442500000000001"/>
    <n v="0"/>
    <m/>
    <m/>
    <m/>
    <m/>
    <n v="1372"/>
    <n v="24.558800000000002"/>
    <m/>
    <m/>
    <n v="1947"/>
    <n v="36.001300000000001"/>
    <m/>
    <m/>
    <n v="0"/>
    <n v="36.001300000000001"/>
    <e v="#N/A"/>
    <e v="#N/A"/>
    <e v="#N/A"/>
    <n v="1308.0303400948517"/>
    <n v="1308.0303400948517"/>
    <n v="1308.0303400948517"/>
    <n v="95050.204713559229"/>
    <e v="#N/A"/>
  </r>
  <r>
    <s v="ST.GEORGES MEDICAL CENTRENorth SouthallEalingE85743May2"/>
    <x v="234"/>
    <x v="32"/>
    <x v="2"/>
    <x v="236"/>
    <s v="E85743"/>
    <x v="8"/>
    <n v="2"/>
    <n v="2906.7340890996702"/>
    <n v="426"/>
    <n v="0"/>
    <n v="7.8809999999999993"/>
    <n v="0"/>
    <n v="771"/>
    <n v="0"/>
    <n v="15.3429"/>
    <n v="0"/>
    <n v="2005"/>
    <n v="35.889499999999998"/>
    <n v="1124"/>
    <n v="24.728000000000002"/>
    <n v="2431"/>
    <n v="43.770499999999998"/>
    <n v="1895"/>
    <n v="40.070900000000002"/>
    <n v="0"/>
    <n v="43.770499999999998"/>
    <n v="40.070900000000002"/>
    <n v="-3.6995999999999967"/>
    <e v="#N/A"/>
    <n v="1308.0303400948517"/>
    <n v="1308.0303400948517"/>
    <n v="1308.0303400948517"/>
    <n v="95050.204713559229"/>
    <e v="#N/A"/>
  </r>
  <r>
    <s v="ST.GEORGES MEDICAL CENTRENorth SouthallEalingE85743Nov8"/>
    <x v="234"/>
    <x v="32"/>
    <x v="2"/>
    <x v="236"/>
    <s v="E85743"/>
    <x v="9"/>
    <n v="8"/>
    <n v="2906.7340890996702"/>
    <n v="705"/>
    <n v="0"/>
    <n v="14.029500000000001"/>
    <n v="0"/>
    <m/>
    <m/>
    <m/>
    <m/>
    <n v="1810"/>
    <n v="32.399000000000001"/>
    <m/>
    <m/>
    <n v="2515"/>
    <n v="46.4285"/>
    <m/>
    <m/>
    <n v="0"/>
    <n v="46.4285"/>
    <e v="#N/A"/>
    <e v="#N/A"/>
    <e v="#N/A"/>
    <n v="1308.0303400948517"/>
    <n v="1308.0303400948517"/>
    <n v="1308.0303400948517"/>
    <n v="95050.204713559229"/>
    <e v="#N/A"/>
  </r>
  <r>
    <s v="ST.GEORGES MEDICAL CENTRENorth SouthallEalingE85743Oct7"/>
    <x v="234"/>
    <x v="32"/>
    <x v="2"/>
    <x v="236"/>
    <s v="E85743"/>
    <x v="10"/>
    <n v="7"/>
    <n v="2906.7340890996702"/>
    <n v="542"/>
    <n v="0"/>
    <n v="10.7858"/>
    <n v="0"/>
    <n v="0"/>
    <n v="0"/>
    <n v="0"/>
    <n v="0"/>
    <n v="3105"/>
    <n v="55.579500000000003"/>
    <n v="2537"/>
    <n v="55.814"/>
    <n v="3647"/>
    <n v="66.365300000000005"/>
    <n v="2537"/>
    <n v="55.814"/>
    <n v="0"/>
    <n v="66.365300000000005"/>
    <n v="55.814"/>
    <n v="-10.551300000000005"/>
    <e v="#N/A"/>
    <n v="1308.0303400948517"/>
    <n v="1308.0303400948517"/>
    <n v="1308.0303400948517"/>
    <n v="95050.204713559229"/>
    <e v="#N/A"/>
  </r>
  <r>
    <s v="ST.GEORGES MEDICAL CENTRENorth SouthallEalingE85743Sep6"/>
    <x v="234"/>
    <x v="32"/>
    <x v="2"/>
    <x v="236"/>
    <s v="E85743"/>
    <x v="11"/>
    <n v="6"/>
    <n v="2906.7340890996702"/>
    <n v="482"/>
    <n v="0"/>
    <n v="9.591800000000001"/>
    <n v="0"/>
    <n v="812"/>
    <n v="0"/>
    <n v="18.27"/>
    <n v="0"/>
    <n v="1247"/>
    <n v="22.321300000000001"/>
    <n v="1499"/>
    <n v="32.978000000000002"/>
    <n v="1729"/>
    <n v="31.9131"/>
    <n v="2311"/>
    <n v="51.248000000000005"/>
    <n v="0"/>
    <n v="31.9131"/>
    <n v="51.248000000000005"/>
    <n v="19.334900000000005"/>
    <e v="#N/A"/>
    <n v="1308.0303400948517"/>
    <n v="1308.0303400948517"/>
    <n v="1308.0303400948517"/>
    <n v="95050.204713559229"/>
    <e v="#N/A"/>
  </r>
  <r>
    <s v="Stanhope Mews SurgeryBrompton Health PCNWest LondonE87013Apr1"/>
    <x v="235"/>
    <x v="36"/>
    <x v="6"/>
    <x v="237"/>
    <s v="E87013"/>
    <x v="0"/>
    <n v="1"/>
    <n v="13880.3753647594"/>
    <n v="9053"/>
    <n v="3842"/>
    <n v="167.48049999999998"/>
    <n v="71.076999999999998"/>
    <n v="2681"/>
    <n v="7523"/>
    <n v="53.351900000000001"/>
    <n v="149.70770000000002"/>
    <n v="2226"/>
    <n v="39.845399999999998"/>
    <n v="2687"/>
    <n v="59.113999999999997"/>
    <n v="15121"/>
    <n v="278.40289999999999"/>
    <n v="12891"/>
    <n v="262.17360000000002"/>
    <n v="0"/>
    <n v="278.40289999999999"/>
    <n v="262.17360000000002"/>
    <n v="-16.229299999999967"/>
    <n v="262.17360000000002"/>
    <n v="6246.1689141417301"/>
    <n v="6246.1689141417301"/>
    <n v="6246.1689141417301"/>
    <n v="453888.27442763245"/>
    <n v="0"/>
  </r>
  <r>
    <s v="Stanhope Mews SurgeryBrompton Health PCNWest LondonE87013Aug5"/>
    <x v="235"/>
    <x v="36"/>
    <x v="6"/>
    <x v="237"/>
    <s v="E87013"/>
    <x v="1"/>
    <n v="5"/>
    <n v="13880.3753647594"/>
    <n v="4041"/>
    <n v="1534"/>
    <n v="74.758499999999998"/>
    <n v="28.378999999999998"/>
    <n v="5039"/>
    <n v="3388"/>
    <n v="100.2761"/>
    <n v="67.421199999999999"/>
    <n v="1980"/>
    <n v="35.442"/>
    <n v="2214"/>
    <n v="48.707999999999998"/>
    <n v="7555"/>
    <n v="138.5795"/>
    <n v="10641"/>
    <n v="216.40529999999998"/>
    <n v="0"/>
    <n v="138.5795"/>
    <n v="216.40529999999998"/>
    <n v="77.825799999999987"/>
    <n v="478.57889999999998"/>
    <n v="6246.1689141417301"/>
    <n v="6246.1689141417301"/>
    <n v="6246.1689141417301"/>
    <n v="453888.27442763245"/>
    <n v="0"/>
  </r>
  <r>
    <s v="Stanhope Mews SurgeryBrompton Health PCNWest LondonE87013Dec9"/>
    <x v="235"/>
    <x v="36"/>
    <x v="6"/>
    <x v="237"/>
    <s v="E87013"/>
    <x v="2"/>
    <n v="9"/>
    <n v="13880.3753647594"/>
    <n v="5403"/>
    <n v="4227"/>
    <n v="107.5197"/>
    <n v="84.1173"/>
    <m/>
    <m/>
    <m/>
    <m/>
    <n v="2792"/>
    <n v="49.976799999999997"/>
    <m/>
    <m/>
    <n v="12422"/>
    <n v="241.6138"/>
    <m/>
    <m/>
    <n v="0"/>
    <n v="241.6138"/>
    <e v="#N/A"/>
    <e v="#N/A"/>
    <e v="#N/A"/>
    <n v="6246.1689141417301"/>
    <n v="6246.1689141417301"/>
    <n v="6246.1689141417301"/>
    <n v="453888.27442763245"/>
    <e v="#N/A"/>
  </r>
  <r>
    <s v="Stanhope Mews SurgeryBrompton Health PCNWest LondonE87013Feb11"/>
    <x v="235"/>
    <x v="36"/>
    <x v="6"/>
    <x v="237"/>
    <s v="E87013"/>
    <x v="3"/>
    <n v="11"/>
    <n v="13880.3753647594"/>
    <n v="3450"/>
    <n v="3692"/>
    <n v="68.655000000000001"/>
    <n v="73.470799999999997"/>
    <m/>
    <m/>
    <m/>
    <m/>
    <n v="2762"/>
    <n v="49.439799999999998"/>
    <m/>
    <m/>
    <n v="9904"/>
    <n v="191.56559999999999"/>
    <m/>
    <m/>
    <n v="0"/>
    <n v="191.56559999999999"/>
    <e v="#N/A"/>
    <e v="#N/A"/>
    <e v="#N/A"/>
    <n v="6246.1689141417301"/>
    <n v="6246.1689141417301"/>
    <n v="6246.1689141417301"/>
    <n v="453888.27442763245"/>
    <e v="#N/A"/>
  </r>
  <r>
    <s v="Stanhope Mews SurgeryBrompton Health PCNWest LondonE87013Jan10"/>
    <x v="235"/>
    <x v="36"/>
    <x v="6"/>
    <x v="237"/>
    <s v="E87013"/>
    <x v="4"/>
    <n v="10"/>
    <n v="13880.3753647594"/>
    <n v="5100"/>
    <n v="4485"/>
    <n v="101.49000000000001"/>
    <n v="89.251500000000007"/>
    <m/>
    <m/>
    <m/>
    <m/>
    <n v="11274"/>
    <n v="201.80459999999999"/>
    <m/>
    <m/>
    <n v="20859"/>
    <n v="392.54610000000002"/>
    <m/>
    <m/>
    <n v="0"/>
    <n v="392.54610000000002"/>
    <e v="#N/A"/>
    <e v="#N/A"/>
    <e v="#N/A"/>
    <n v="6246.1689141417301"/>
    <n v="6246.1689141417301"/>
    <n v="6246.1689141417301"/>
    <n v="453888.27442763245"/>
    <e v="#N/A"/>
  </r>
  <r>
    <s v="Stanhope Mews SurgeryBrompton Health PCNWest LondonE87013Jul4"/>
    <x v="235"/>
    <x v="36"/>
    <x v="6"/>
    <x v="237"/>
    <s v="E87013"/>
    <x v="5"/>
    <n v="4"/>
    <n v="13880.3753647594"/>
    <n v="4767"/>
    <n v="990"/>
    <n v="88.189499999999995"/>
    <n v="18.314999999999998"/>
    <n v="4749"/>
    <n v="1265"/>
    <n v="94.505099999999999"/>
    <n v="25.173500000000001"/>
    <n v="2133"/>
    <n v="38.180700000000002"/>
    <n v="2951"/>
    <n v="64.921999999999997"/>
    <n v="7890"/>
    <n v="144.68520000000001"/>
    <n v="8965"/>
    <n v="184.60059999999999"/>
    <n v="0"/>
    <n v="144.68520000000001"/>
    <n v="184.60059999999999"/>
    <n v="39.915399999999977"/>
    <e v="#N/A"/>
    <n v="6246.1689141417301"/>
    <n v="6246.1689141417301"/>
    <n v="6246.1689141417301"/>
    <n v="453888.27442763245"/>
    <e v="#N/A"/>
  </r>
  <r>
    <s v="Stanhope Mews SurgeryBrompton Health PCNWest LondonE87013Jun3"/>
    <x v="235"/>
    <x v="36"/>
    <x v="6"/>
    <x v="237"/>
    <s v="E87013"/>
    <x v="6"/>
    <n v="3"/>
    <n v="13880.3753647594"/>
    <n v="10555"/>
    <n v="924"/>
    <n v="195.26749999999998"/>
    <n v="17.093999999999998"/>
    <n v="4714"/>
    <n v="1752"/>
    <n v="93.808599999999998"/>
    <n v="34.864800000000002"/>
    <n v="2481"/>
    <n v="44.4099"/>
    <n v="2474"/>
    <n v="54.427999999999997"/>
    <n v="13960"/>
    <n v="256.77139999999997"/>
    <n v="8940"/>
    <n v="183.10140000000001"/>
    <n v="0"/>
    <n v="256.77139999999997"/>
    <n v="183.10140000000001"/>
    <n v="-73.669999999999959"/>
    <e v="#N/A"/>
    <n v="6246.1689141417301"/>
    <n v="6246.1689141417301"/>
    <n v="6246.1689141417301"/>
    <n v="453888.27442763245"/>
    <e v="#N/A"/>
  </r>
  <r>
    <s v="Stanhope Mews SurgeryBrompton Health PCNWest LondonE87013Mar12"/>
    <x v="235"/>
    <x v="36"/>
    <x v="6"/>
    <x v="237"/>
    <s v="E87013"/>
    <x v="7"/>
    <n v="12"/>
    <n v="13880.3753647594"/>
    <n v="2854"/>
    <n v="6418"/>
    <n v="56.794600000000003"/>
    <n v="127.71820000000001"/>
    <m/>
    <m/>
    <m/>
    <m/>
    <n v="2622"/>
    <n v="46.933799999999998"/>
    <m/>
    <m/>
    <n v="11894"/>
    <n v="231.44660000000002"/>
    <m/>
    <m/>
    <n v="0"/>
    <n v="231.44660000000002"/>
    <e v="#N/A"/>
    <e v="#N/A"/>
    <e v="#N/A"/>
    <n v="6246.1689141417301"/>
    <n v="6246.1689141417301"/>
    <n v="6246.1689141417301"/>
    <n v="453888.27442763245"/>
    <e v="#N/A"/>
  </r>
  <r>
    <s v="Stanhope Mews SurgeryBrompton Health PCNWest LondonE87013May2"/>
    <x v="235"/>
    <x v="36"/>
    <x v="6"/>
    <x v="237"/>
    <s v="E87013"/>
    <x v="8"/>
    <n v="2"/>
    <n v="13880.3753647594"/>
    <n v="6710"/>
    <n v="7019"/>
    <n v="124.13499999999999"/>
    <n v="129.85149999999999"/>
    <n v="2497"/>
    <n v="1919"/>
    <n v="49.690300000000001"/>
    <n v="38.188099999999999"/>
    <n v="2815"/>
    <n v="50.388500000000001"/>
    <n v="2622"/>
    <n v="57.683999999999997"/>
    <n v="16544"/>
    <n v="304.375"/>
    <n v="7038"/>
    <n v="145.5624"/>
    <n v="0"/>
    <n v="304.375"/>
    <n v="145.5624"/>
    <n v="-158.8126"/>
    <e v="#N/A"/>
    <n v="6246.1689141417301"/>
    <n v="6246.1689141417301"/>
    <n v="6246.1689141417301"/>
    <n v="453888.27442763245"/>
    <e v="#N/A"/>
  </r>
  <r>
    <s v="Stanhope Mews SurgeryBrompton Health PCNWest LondonE87013Nov8"/>
    <x v="235"/>
    <x v="36"/>
    <x v="6"/>
    <x v="237"/>
    <s v="E87013"/>
    <x v="9"/>
    <n v="8"/>
    <n v="13880.3753647594"/>
    <n v="5343"/>
    <n v="10549"/>
    <n v="106.32570000000001"/>
    <n v="209.92510000000001"/>
    <m/>
    <m/>
    <m/>
    <m/>
    <n v="3446"/>
    <n v="61.683399999999999"/>
    <m/>
    <m/>
    <n v="19338"/>
    <n v="377.93420000000003"/>
    <m/>
    <m/>
    <n v="0"/>
    <n v="377.93420000000003"/>
    <e v="#N/A"/>
    <e v="#N/A"/>
    <e v="#N/A"/>
    <n v="6246.1689141417301"/>
    <n v="6246.1689141417301"/>
    <n v="6246.1689141417301"/>
    <n v="453888.27442763245"/>
    <e v="#N/A"/>
  </r>
  <r>
    <s v="Stanhope Mews SurgeryBrompton Health PCNWest LondonE87013Oct7"/>
    <x v="235"/>
    <x v="36"/>
    <x v="6"/>
    <x v="237"/>
    <s v="E87013"/>
    <x v="10"/>
    <n v="7"/>
    <n v="13880.3753647594"/>
    <n v="3782"/>
    <n v="4580"/>
    <n v="75.261800000000008"/>
    <n v="91.14200000000001"/>
    <n v="0"/>
    <n v="10459"/>
    <n v="0"/>
    <n v="235.32749999999999"/>
    <n v="3451"/>
    <n v="61.7729"/>
    <n v="3313"/>
    <n v="72.885999999999996"/>
    <n v="11813"/>
    <n v="228.17670000000001"/>
    <n v="13772"/>
    <n v="308.21349999999995"/>
    <n v="0"/>
    <n v="228.17670000000001"/>
    <n v="308.21349999999995"/>
    <n v="80.036799999999943"/>
    <e v="#N/A"/>
    <n v="6246.1689141417301"/>
    <n v="6246.1689141417301"/>
    <n v="6246.1689141417301"/>
    <n v="453888.27442763245"/>
    <e v="#N/A"/>
  </r>
  <r>
    <s v="Stanhope Mews SurgeryBrompton Health PCNWest LondonE87013Sep6"/>
    <x v="235"/>
    <x v="36"/>
    <x v="6"/>
    <x v="237"/>
    <s v="E87013"/>
    <x v="11"/>
    <n v="6"/>
    <n v="13880.3753647594"/>
    <n v="4144"/>
    <n v="18549"/>
    <n v="82.465600000000009"/>
    <n v="369.12510000000003"/>
    <n v="4525"/>
    <n v="8896"/>
    <n v="101.8125"/>
    <n v="200.16"/>
    <n v="2627"/>
    <n v="47.023299999999999"/>
    <n v="2675"/>
    <n v="58.85"/>
    <n v="25320"/>
    <n v="498.61400000000003"/>
    <n v="16096"/>
    <n v="360.82249999999999"/>
    <n v="0"/>
    <n v="498.61400000000003"/>
    <n v="360.82249999999999"/>
    <n v="-137.79150000000004"/>
    <e v="#N/A"/>
    <n v="6246.1689141417301"/>
    <n v="6246.1689141417301"/>
    <n v="6246.1689141417301"/>
    <n v="453888.27442763245"/>
    <e v="#N/A"/>
  </r>
  <r>
    <s v="STANLEY CORNER MEDICAL CENTREK&amp;W WestBrentE84051Apr1"/>
    <x v="236"/>
    <x v="6"/>
    <x v="3"/>
    <x v="238"/>
    <s v="E84051"/>
    <x v="0"/>
    <n v="1"/>
    <n v="5941.507831248"/>
    <n v="7881"/>
    <n v="0"/>
    <n v="145.79849999999999"/>
    <n v="0"/>
    <n v="13336"/>
    <n v="11"/>
    <n v="265.38640000000004"/>
    <n v="0.21890000000000001"/>
    <n v="0"/>
    <n v="0"/>
    <n v="0"/>
    <n v="0"/>
    <n v="7881"/>
    <n v="145.79849999999999"/>
    <n v="13347"/>
    <n v="265.60530000000006"/>
    <n v="0"/>
    <n v="145.79849999999999"/>
    <n v="265.60530000000006"/>
    <n v="119.80680000000007"/>
    <n v="265.60530000000006"/>
    <n v="2673.6785240616"/>
    <n v="2673.6785240616"/>
    <n v="2673.6785240616"/>
    <n v="194287.30608180963"/>
    <n v="0"/>
  </r>
  <r>
    <s v="STANLEY CORNER MEDICAL CENTREK&amp;W WestBrentE84051Aug5"/>
    <x v="236"/>
    <x v="6"/>
    <x v="3"/>
    <x v="238"/>
    <s v="E84051"/>
    <x v="1"/>
    <n v="5"/>
    <n v="5941.507831248"/>
    <n v="13292"/>
    <n v="120"/>
    <n v="245.90199999999999"/>
    <n v="2.2199999999999998"/>
    <n v="12934"/>
    <n v="16"/>
    <n v="257.38659999999999"/>
    <n v="0.31840000000000002"/>
    <n v="0"/>
    <n v="0"/>
    <n v="0"/>
    <n v="0"/>
    <n v="13412"/>
    <n v="248.12199999999999"/>
    <n v="12950"/>
    <n v="257.70499999999998"/>
    <n v="0"/>
    <n v="248.12199999999999"/>
    <n v="257.70499999999998"/>
    <n v="9.5829999999999984"/>
    <n v="523.3103000000001"/>
    <n v="2673.6785240616"/>
    <n v="2673.6785240616"/>
    <n v="2673.6785240616"/>
    <n v="194287.30608180963"/>
    <n v="0"/>
  </r>
  <r>
    <s v="STANLEY CORNER MEDICAL CENTREK&amp;W WestBrentE84051Dec9"/>
    <x v="236"/>
    <x v="6"/>
    <x v="3"/>
    <x v="238"/>
    <s v="E84051"/>
    <x v="2"/>
    <n v="9"/>
    <n v="5941.507831248"/>
    <n v="11504"/>
    <n v="11"/>
    <n v="228.92960000000002"/>
    <n v="0.21890000000000001"/>
    <m/>
    <m/>
    <m/>
    <m/>
    <n v="0"/>
    <n v="0"/>
    <m/>
    <m/>
    <n v="11515"/>
    <n v="229.14850000000001"/>
    <m/>
    <m/>
    <n v="0"/>
    <n v="229.14850000000001"/>
    <e v="#N/A"/>
    <e v="#N/A"/>
    <e v="#N/A"/>
    <n v="2673.6785240616"/>
    <n v="2673.6785240616"/>
    <n v="2673.6785240616"/>
    <n v="194287.30608180963"/>
    <e v="#N/A"/>
  </r>
  <r>
    <s v="STANLEY CORNER MEDICAL CENTREK&amp;W WestBrentE84051Feb11"/>
    <x v="236"/>
    <x v="6"/>
    <x v="3"/>
    <x v="238"/>
    <s v="E84051"/>
    <x v="3"/>
    <n v="11"/>
    <n v="5941.507831248"/>
    <n v="15793"/>
    <n v="8"/>
    <n v="314.28070000000002"/>
    <n v="0.15920000000000001"/>
    <m/>
    <m/>
    <m/>
    <m/>
    <n v="0"/>
    <n v="0"/>
    <m/>
    <m/>
    <n v="15801"/>
    <n v="314.43990000000002"/>
    <m/>
    <m/>
    <n v="0"/>
    <n v="314.43990000000002"/>
    <e v="#N/A"/>
    <e v="#N/A"/>
    <e v="#N/A"/>
    <n v="2673.6785240616"/>
    <n v="2673.6785240616"/>
    <n v="2673.6785240616"/>
    <n v="194287.30608180963"/>
    <e v="#N/A"/>
  </r>
  <r>
    <s v="STANLEY CORNER MEDICAL CENTREK&amp;W WestBrentE84051Jan10"/>
    <x v="236"/>
    <x v="6"/>
    <x v="3"/>
    <x v="238"/>
    <s v="E84051"/>
    <x v="4"/>
    <n v="10"/>
    <n v="5941.507831248"/>
    <n v="11495"/>
    <n v="20"/>
    <n v="228.75050000000002"/>
    <n v="0.39800000000000002"/>
    <m/>
    <m/>
    <m/>
    <m/>
    <n v="0"/>
    <n v="0"/>
    <m/>
    <m/>
    <n v="11515"/>
    <n v="229.14850000000001"/>
    <m/>
    <m/>
    <n v="0"/>
    <n v="229.14850000000001"/>
    <e v="#N/A"/>
    <e v="#N/A"/>
    <e v="#N/A"/>
    <n v="2673.6785240616"/>
    <n v="2673.6785240616"/>
    <n v="2673.6785240616"/>
    <n v="194287.30608180963"/>
    <e v="#N/A"/>
  </r>
  <r>
    <s v="STANLEY CORNER MEDICAL CENTREK&amp;W WestBrentE84051Jul4"/>
    <x v="236"/>
    <x v="6"/>
    <x v="3"/>
    <x v="238"/>
    <s v="E84051"/>
    <x v="5"/>
    <n v="4"/>
    <n v="5941.507831248"/>
    <n v="13394"/>
    <n v="23"/>
    <n v="247.78899999999999"/>
    <n v="0.42549999999999999"/>
    <n v="11845"/>
    <n v="12"/>
    <n v="235.71550000000002"/>
    <n v="0.23880000000000001"/>
    <n v="0"/>
    <n v="0"/>
    <n v="0"/>
    <n v="0"/>
    <n v="13417"/>
    <n v="248.21449999999999"/>
    <n v="11857"/>
    <n v="235.95430000000002"/>
    <n v="0"/>
    <n v="248.21449999999999"/>
    <n v="235.95430000000002"/>
    <n v="-12.260199999999969"/>
    <e v="#N/A"/>
    <n v="2673.6785240616"/>
    <n v="2673.6785240616"/>
    <n v="2673.6785240616"/>
    <n v="194287.30608180963"/>
    <e v="#N/A"/>
  </r>
  <r>
    <s v="STANLEY CORNER MEDICAL CENTREK&amp;W WestBrentE84051Jun3"/>
    <x v="236"/>
    <x v="6"/>
    <x v="3"/>
    <x v="238"/>
    <s v="E84051"/>
    <x v="6"/>
    <n v="3"/>
    <n v="5941.507831248"/>
    <n v="12855"/>
    <n v="27"/>
    <n v="237.8175"/>
    <n v="0.4995"/>
    <n v="13092"/>
    <n v="10"/>
    <n v="260.5308"/>
    <n v="0.19900000000000001"/>
    <n v="0"/>
    <n v="0"/>
    <n v="0"/>
    <n v="0"/>
    <n v="12882"/>
    <n v="238.31700000000001"/>
    <n v="13102"/>
    <n v="260.72980000000001"/>
    <n v="0"/>
    <n v="238.31700000000001"/>
    <n v="260.72980000000001"/>
    <n v="22.412800000000004"/>
    <e v="#N/A"/>
    <n v="2673.6785240616"/>
    <n v="2673.6785240616"/>
    <n v="2673.6785240616"/>
    <n v="194287.30608180963"/>
    <e v="#N/A"/>
  </r>
  <r>
    <s v="STANLEY CORNER MEDICAL CENTREK&amp;W WestBrentE84051Mar12"/>
    <x v="236"/>
    <x v="6"/>
    <x v="3"/>
    <x v="238"/>
    <s v="E84051"/>
    <x v="7"/>
    <n v="12"/>
    <n v="5941.507831248"/>
    <n v="12411"/>
    <n v="283"/>
    <n v="246.97890000000001"/>
    <n v="5.6317000000000004"/>
    <m/>
    <m/>
    <m/>
    <m/>
    <n v="0"/>
    <n v="0"/>
    <m/>
    <m/>
    <n v="12694"/>
    <n v="252.61060000000001"/>
    <m/>
    <m/>
    <n v="0"/>
    <n v="252.61060000000001"/>
    <e v="#N/A"/>
    <e v="#N/A"/>
    <e v="#N/A"/>
    <n v="2673.6785240616"/>
    <n v="2673.6785240616"/>
    <n v="2673.6785240616"/>
    <n v="194287.30608180963"/>
    <e v="#N/A"/>
  </r>
  <r>
    <s v="STANLEY CORNER MEDICAL CENTREK&amp;W WestBrentE84051May2"/>
    <x v="236"/>
    <x v="6"/>
    <x v="3"/>
    <x v="238"/>
    <s v="E84051"/>
    <x v="8"/>
    <n v="2"/>
    <n v="5941.507831248"/>
    <n v="10997"/>
    <n v="3"/>
    <n v="203.44449999999998"/>
    <n v="5.5499999999999994E-2"/>
    <n v="13005"/>
    <n v="1448"/>
    <n v="258.79950000000002"/>
    <n v="28.815200000000001"/>
    <n v="0"/>
    <n v="0"/>
    <n v="0"/>
    <n v="0"/>
    <n v="11000"/>
    <n v="203.49999999999997"/>
    <n v="14453"/>
    <n v="287.61470000000003"/>
    <n v="0"/>
    <n v="203.49999999999997"/>
    <n v="287.61470000000003"/>
    <n v="84.114700000000056"/>
    <e v="#N/A"/>
    <n v="2673.6785240616"/>
    <n v="2673.6785240616"/>
    <n v="2673.6785240616"/>
    <n v="194287.30608180963"/>
    <e v="#N/A"/>
  </r>
  <r>
    <s v="STANLEY CORNER MEDICAL CENTREK&amp;W WestBrentE84051Nov8"/>
    <x v="236"/>
    <x v="6"/>
    <x v="3"/>
    <x v="238"/>
    <s v="E84051"/>
    <x v="9"/>
    <n v="8"/>
    <n v="5941.507831248"/>
    <n v="11562"/>
    <n v="9"/>
    <n v="230.08380000000002"/>
    <n v="0.17910000000000001"/>
    <m/>
    <m/>
    <m/>
    <m/>
    <n v="0"/>
    <n v="0"/>
    <m/>
    <m/>
    <n v="11571"/>
    <n v="230.26290000000003"/>
    <m/>
    <m/>
    <n v="0"/>
    <n v="230.26290000000003"/>
    <e v="#N/A"/>
    <e v="#N/A"/>
    <e v="#N/A"/>
    <n v="2673.6785240616"/>
    <n v="2673.6785240616"/>
    <n v="2673.6785240616"/>
    <n v="194287.30608180963"/>
    <e v="#N/A"/>
  </r>
  <r>
    <s v="STANLEY CORNER MEDICAL CENTREK&amp;W WestBrentE84051Oct7"/>
    <x v="236"/>
    <x v="6"/>
    <x v="3"/>
    <x v="238"/>
    <s v="E84051"/>
    <x v="10"/>
    <n v="7"/>
    <n v="5941.507831248"/>
    <n v="13263"/>
    <n v="1551"/>
    <n v="263.93369999999999"/>
    <n v="30.864900000000002"/>
    <n v="0"/>
    <n v="4166"/>
    <n v="0"/>
    <n v="93.734999999999999"/>
    <n v="0"/>
    <n v="0"/>
    <n v="0"/>
    <n v="0"/>
    <n v="14814"/>
    <n v="294.79859999999996"/>
    <n v="4166"/>
    <n v="93.734999999999999"/>
    <n v="0"/>
    <n v="294.79859999999996"/>
    <n v="93.734999999999999"/>
    <n v="-201.06359999999995"/>
    <e v="#N/A"/>
    <n v="2673.6785240616"/>
    <n v="2673.6785240616"/>
    <n v="2673.6785240616"/>
    <n v="194287.30608180963"/>
    <e v="#N/A"/>
  </r>
  <r>
    <s v="STANLEY CORNER MEDICAL CENTREK&amp;W WestBrentE84051Sep6"/>
    <x v="236"/>
    <x v="6"/>
    <x v="3"/>
    <x v="238"/>
    <s v="E84051"/>
    <x v="11"/>
    <n v="6"/>
    <n v="5941.507831248"/>
    <n v="11588"/>
    <n v="3382"/>
    <n v="230.60120000000001"/>
    <n v="67.3018"/>
    <n v="27249"/>
    <n v="2042"/>
    <n v="613.10249999999996"/>
    <n v="45.945"/>
    <n v="0"/>
    <n v="0"/>
    <n v="0"/>
    <n v="0"/>
    <n v="14970"/>
    <n v="297.90300000000002"/>
    <n v="29291"/>
    <n v="659.04750000000001"/>
    <n v="0"/>
    <n v="297.90300000000002"/>
    <n v="659.04750000000001"/>
    <n v="361.14449999999999"/>
    <e v="#N/A"/>
    <n v="2673.6785240616"/>
    <n v="2673.6785240616"/>
    <n v="2673.6785240616"/>
    <n v="194287.30608180963"/>
    <e v="#N/A"/>
  </r>
  <r>
    <s v="STAVERTON SURGERYKilburn PartnershipBrentE84080Apr1"/>
    <x v="237"/>
    <x v="25"/>
    <x v="3"/>
    <x v="239"/>
    <s v="E84080"/>
    <x v="0"/>
    <n v="1"/>
    <n v="8520.1851444040603"/>
    <n v="9081"/>
    <n v="0"/>
    <n v="167.99849999999998"/>
    <n v="0"/>
    <n v="10482"/>
    <n v="1678"/>
    <n v="208.59180000000001"/>
    <n v="33.392200000000003"/>
    <n v="0"/>
    <n v="0"/>
    <n v="44"/>
    <n v="0.96799999999999997"/>
    <n v="9081"/>
    <n v="167.99849999999998"/>
    <n v="12204"/>
    <n v="242.952"/>
    <n v="0"/>
    <n v="167.99849999999998"/>
    <n v="242.952"/>
    <n v="74.95350000000002"/>
    <n v="242.952"/>
    <n v="3834.0833149818272"/>
    <n v="3834.0833149818272"/>
    <n v="3834.0833149818272"/>
    <n v="278610.05422201281"/>
    <n v="0"/>
  </r>
  <r>
    <s v="STAVERTON SURGERYKilburn PartnershipBrentE84080Aug5"/>
    <x v="237"/>
    <x v="25"/>
    <x v="3"/>
    <x v="239"/>
    <s v="E84080"/>
    <x v="1"/>
    <n v="5"/>
    <n v="8520.1851444040603"/>
    <n v="10977"/>
    <n v="3486"/>
    <n v="203.0745"/>
    <n v="64.491"/>
    <n v="9579"/>
    <n v="2691"/>
    <n v="190.62210000000002"/>
    <n v="53.550900000000006"/>
    <n v="12"/>
    <n v="0.21479999999999999"/>
    <n v="64"/>
    <n v="1.4079999999999999"/>
    <n v="14475"/>
    <n v="267.78030000000001"/>
    <n v="12334"/>
    <n v="245.58100000000002"/>
    <n v="0"/>
    <n v="267.78030000000001"/>
    <n v="245.58100000000002"/>
    <n v="-22.199299999999994"/>
    <n v="488.53300000000002"/>
    <n v="3834.0833149818272"/>
    <n v="3834.0833149818272"/>
    <n v="3834.0833149818272"/>
    <n v="278610.05422201281"/>
    <n v="0"/>
  </r>
  <r>
    <s v="STAVERTON SURGERYKilburn PartnershipBrentE84080Dec9"/>
    <x v="237"/>
    <x v="25"/>
    <x v="3"/>
    <x v="239"/>
    <s v="E84080"/>
    <x v="2"/>
    <n v="9"/>
    <n v="8520.1851444040603"/>
    <n v="10315"/>
    <n v="4602"/>
    <n v="205.26850000000002"/>
    <n v="91.579800000000006"/>
    <m/>
    <m/>
    <m/>
    <m/>
    <n v="26"/>
    <n v="0.46539999999999998"/>
    <m/>
    <m/>
    <n v="14943"/>
    <n v="297.31369999999998"/>
    <m/>
    <m/>
    <n v="0"/>
    <n v="297.31369999999998"/>
    <e v="#N/A"/>
    <e v="#N/A"/>
    <e v="#N/A"/>
    <n v="3834.0833149818272"/>
    <n v="3834.0833149818272"/>
    <n v="3834.0833149818272"/>
    <n v="278610.05422201281"/>
    <e v="#N/A"/>
  </r>
  <r>
    <s v="STAVERTON SURGERYKilburn PartnershipBrentE84080Feb11"/>
    <x v="237"/>
    <x v="25"/>
    <x v="3"/>
    <x v="239"/>
    <s v="E84080"/>
    <x v="3"/>
    <n v="11"/>
    <n v="8520.1851444040603"/>
    <n v="11064"/>
    <n v="165"/>
    <n v="220.17360000000002"/>
    <n v="3.2835000000000001"/>
    <m/>
    <m/>
    <m/>
    <m/>
    <n v="114"/>
    <n v="2.0406"/>
    <m/>
    <m/>
    <n v="11343"/>
    <n v="225.49770000000004"/>
    <m/>
    <m/>
    <n v="0"/>
    <n v="225.49770000000004"/>
    <e v="#N/A"/>
    <e v="#N/A"/>
    <e v="#N/A"/>
    <n v="3834.0833149818272"/>
    <n v="3834.0833149818272"/>
    <n v="3834.0833149818272"/>
    <n v="278610.05422201281"/>
    <e v="#N/A"/>
  </r>
  <r>
    <s v="STAVERTON SURGERYKilburn PartnershipBrentE84080Jan10"/>
    <x v="237"/>
    <x v="25"/>
    <x v="3"/>
    <x v="239"/>
    <s v="E84080"/>
    <x v="4"/>
    <n v="10"/>
    <n v="8520.1851444040603"/>
    <n v="10632"/>
    <n v="807"/>
    <n v="211.57680000000002"/>
    <n v="16.0593"/>
    <m/>
    <m/>
    <m/>
    <m/>
    <n v="58"/>
    <n v="1.0382"/>
    <m/>
    <m/>
    <n v="11497"/>
    <n v="228.67430000000002"/>
    <m/>
    <m/>
    <n v="0"/>
    <n v="228.67430000000002"/>
    <e v="#N/A"/>
    <e v="#N/A"/>
    <e v="#N/A"/>
    <n v="3834.0833149818272"/>
    <n v="3834.0833149818272"/>
    <n v="3834.0833149818272"/>
    <n v="278610.05422201281"/>
    <e v="#N/A"/>
  </r>
  <r>
    <s v="STAVERTON SURGERYKilburn PartnershipBrentE84080Jul4"/>
    <x v="237"/>
    <x v="25"/>
    <x v="3"/>
    <x v="239"/>
    <s v="E84080"/>
    <x v="5"/>
    <n v="4"/>
    <n v="8520.1851444040603"/>
    <n v="7787"/>
    <n v="451"/>
    <n v="144.05949999999999"/>
    <n v="8.3434999999999988"/>
    <n v="10520"/>
    <n v="1676"/>
    <n v="209.34800000000001"/>
    <n v="33.352400000000003"/>
    <n v="20"/>
    <n v="0.35799999999999998"/>
    <n v="157"/>
    <n v="3.4540000000000002"/>
    <n v="8258"/>
    <n v="152.761"/>
    <n v="12353"/>
    <n v="246.15440000000001"/>
    <n v="0"/>
    <n v="152.761"/>
    <n v="246.15440000000001"/>
    <n v="93.393400000000014"/>
    <e v="#N/A"/>
    <n v="3834.0833149818272"/>
    <n v="3834.0833149818272"/>
    <n v="3834.0833149818272"/>
    <n v="278610.05422201281"/>
    <e v="#N/A"/>
  </r>
  <r>
    <s v="STAVERTON SURGERYKilburn PartnershipBrentE84080Jun3"/>
    <x v="237"/>
    <x v="25"/>
    <x v="3"/>
    <x v="239"/>
    <s v="E84080"/>
    <x v="6"/>
    <n v="3"/>
    <n v="8520.1851444040603"/>
    <n v="11042"/>
    <n v="0"/>
    <n v="204.27699999999999"/>
    <n v="0"/>
    <n v="11878"/>
    <n v="2144"/>
    <n v="236.37220000000002"/>
    <n v="42.665600000000005"/>
    <n v="0"/>
    <n v="0"/>
    <n v="93"/>
    <n v="2.0459999999999998"/>
    <n v="11042"/>
    <n v="204.27699999999999"/>
    <n v="14115"/>
    <n v="281.0838"/>
    <n v="0"/>
    <n v="204.27699999999999"/>
    <n v="281.0838"/>
    <n v="76.80680000000001"/>
    <e v="#N/A"/>
    <n v="3834.0833149818272"/>
    <n v="3834.0833149818272"/>
    <n v="3834.0833149818272"/>
    <n v="278610.05422201281"/>
    <e v="#N/A"/>
  </r>
  <r>
    <s v="STAVERTON SURGERYKilburn PartnershipBrentE84080Mar12"/>
    <x v="237"/>
    <x v="25"/>
    <x v="3"/>
    <x v="239"/>
    <s v="E84080"/>
    <x v="7"/>
    <n v="12"/>
    <n v="8520.1851444040603"/>
    <n v="13693"/>
    <n v="3137"/>
    <n v="272.4907"/>
    <n v="62.426300000000005"/>
    <m/>
    <m/>
    <m/>
    <m/>
    <n v="58"/>
    <n v="1.0382"/>
    <m/>
    <m/>
    <n v="16888"/>
    <n v="335.95520000000005"/>
    <m/>
    <m/>
    <n v="0"/>
    <n v="335.95520000000005"/>
    <e v="#N/A"/>
    <e v="#N/A"/>
    <e v="#N/A"/>
    <n v="3834.0833149818272"/>
    <n v="3834.0833149818272"/>
    <n v="3834.0833149818272"/>
    <n v="278610.05422201281"/>
    <e v="#N/A"/>
  </r>
  <r>
    <s v="STAVERTON SURGERYKilburn PartnershipBrentE84080May2"/>
    <x v="237"/>
    <x v="25"/>
    <x v="3"/>
    <x v="239"/>
    <s v="E84080"/>
    <x v="8"/>
    <n v="2"/>
    <n v="8520.1851444040603"/>
    <n v="12379"/>
    <n v="0"/>
    <n v="229.01149999999998"/>
    <n v="0"/>
    <n v="9320"/>
    <n v="384"/>
    <n v="185.46800000000002"/>
    <n v="7.6416000000000004"/>
    <n v="0"/>
    <n v="0"/>
    <n v="44"/>
    <n v="0.96799999999999997"/>
    <n v="12379"/>
    <n v="229.01149999999998"/>
    <n v="9748"/>
    <n v="194.07760000000002"/>
    <n v="0"/>
    <n v="229.01149999999998"/>
    <n v="194.07760000000002"/>
    <n v="-34.933899999999966"/>
    <e v="#N/A"/>
    <n v="3834.0833149818272"/>
    <n v="3834.0833149818272"/>
    <n v="3834.0833149818272"/>
    <n v="278610.05422201281"/>
    <e v="#N/A"/>
  </r>
  <r>
    <s v="STAVERTON SURGERYKilburn PartnershipBrentE84080Nov8"/>
    <x v="237"/>
    <x v="25"/>
    <x v="3"/>
    <x v="239"/>
    <s v="E84080"/>
    <x v="9"/>
    <n v="8"/>
    <n v="8520.1851444040603"/>
    <n v="12065"/>
    <n v="7703"/>
    <n v="240.09350000000001"/>
    <n v="153.28970000000001"/>
    <m/>
    <m/>
    <m/>
    <m/>
    <n v="32"/>
    <n v="0.57279999999999998"/>
    <m/>
    <m/>
    <n v="19800"/>
    <n v="393.95599999999996"/>
    <m/>
    <m/>
    <n v="0"/>
    <n v="393.95599999999996"/>
    <e v="#N/A"/>
    <e v="#N/A"/>
    <e v="#N/A"/>
    <n v="3834.0833149818272"/>
    <n v="3834.0833149818272"/>
    <n v="3834.0833149818272"/>
    <n v="278610.05422201281"/>
    <e v="#N/A"/>
  </r>
  <r>
    <s v="STAVERTON SURGERYKilburn PartnershipBrentE84080Oct7"/>
    <x v="237"/>
    <x v="25"/>
    <x v="3"/>
    <x v="239"/>
    <s v="E84080"/>
    <x v="10"/>
    <n v="7"/>
    <n v="8520.1851444040603"/>
    <n v="12700"/>
    <n v="12803"/>
    <n v="252.73000000000002"/>
    <n v="254.77970000000002"/>
    <n v="0"/>
    <n v="3493"/>
    <n v="0"/>
    <n v="78.592500000000001"/>
    <n v="31225"/>
    <n v="558.92750000000001"/>
    <n v="98"/>
    <n v="2.1560000000000001"/>
    <n v="56728"/>
    <n v="1066.4372000000001"/>
    <n v="3591"/>
    <n v="80.748500000000007"/>
    <n v="0"/>
    <n v="1066.4372000000001"/>
    <n v="80.748500000000007"/>
    <n v="-985.68870000000004"/>
    <e v="#N/A"/>
    <n v="3834.0833149818272"/>
    <n v="3834.0833149818272"/>
    <n v="3834.0833149818272"/>
    <n v="278610.05422201281"/>
    <e v="#N/A"/>
  </r>
  <r>
    <s v="STAVERTON SURGERYKilburn PartnershipBrentE84080Sep6"/>
    <x v="237"/>
    <x v="25"/>
    <x v="3"/>
    <x v="239"/>
    <s v="E84080"/>
    <x v="11"/>
    <n v="6"/>
    <n v="8520.1851444040603"/>
    <n v="10527"/>
    <n v="4644"/>
    <n v="209.4873"/>
    <n v="92.415599999999998"/>
    <n v="9188"/>
    <n v="5043"/>
    <n v="206.73"/>
    <n v="113.4675"/>
    <n v="8"/>
    <n v="0.14319999999999999"/>
    <n v="278"/>
    <n v="6.1159999999999997"/>
    <n v="15179"/>
    <n v="302.04609999999997"/>
    <n v="14509"/>
    <n v="326.31349999999998"/>
    <n v="0"/>
    <n v="302.04609999999997"/>
    <n v="326.31349999999998"/>
    <n v="24.267400000000009"/>
    <e v="#N/A"/>
    <n v="3834.0833149818272"/>
    <n v="3834.0833149818272"/>
    <n v="3834.0833149818272"/>
    <n v="278610.05422201281"/>
    <e v="#N/A"/>
  </r>
  <r>
    <s v="Sterndale SurgeryH&amp;F Central PCNHammersmith &amp; FulhamE85125Apr1"/>
    <x v="238"/>
    <x v="0"/>
    <x v="0"/>
    <x v="240"/>
    <s v="E85125"/>
    <x v="0"/>
    <n v="1"/>
    <n v="5015.6652472400001"/>
    <n v="5082"/>
    <n v="0"/>
    <n v="94.016999999999996"/>
    <n v="0"/>
    <n v="3338"/>
    <n v="16"/>
    <n v="66.426200000000009"/>
    <n v="0.31840000000000002"/>
    <n v="2964"/>
    <n v="53.055599999999998"/>
    <n v="15455"/>
    <n v="340.01"/>
    <n v="8046"/>
    <n v="147.07259999999999"/>
    <n v="18809"/>
    <n v="406.75459999999998"/>
    <n v="0"/>
    <n v="147.07259999999999"/>
    <n v="406.75459999999998"/>
    <n v="259.68200000000002"/>
    <n v="406.75459999999998"/>
    <n v="2257.0493612580003"/>
    <n v="2257.0493612580003"/>
    <n v="2257.0493612580003"/>
    <n v="164012.25358474802"/>
    <n v="0"/>
  </r>
  <r>
    <s v="Sterndale SurgeryH&amp;F Central PCNHammersmith &amp; FulhamE85125Aug5"/>
    <x v="238"/>
    <x v="0"/>
    <x v="0"/>
    <x v="240"/>
    <s v="E85125"/>
    <x v="1"/>
    <n v="5"/>
    <n v="5015.6652472400001"/>
    <n v="2574"/>
    <n v="0"/>
    <n v="47.619"/>
    <n v="0"/>
    <n v="3150"/>
    <n v="0"/>
    <n v="62.685000000000002"/>
    <n v="0"/>
    <n v="19687"/>
    <n v="352.39729999999997"/>
    <n v="4041"/>
    <n v="88.902000000000001"/>
    <n v="22261"/>
    <n v="400.0163"/>
    <n v="7191"/>
    <n v="151.58699999999999"/>
    <n v="0"/>
    <n v="400.0163"/>
    <n v="151.58699999999999"/>
    <n v="-248.42930000000001"/>
    <n v="558.34159999999997"/>
    <n v="2257.0493612580003"/>
    <n v="2257.0493612580003"/>
    <n v="2257.0493612580003"/>
    <n v="164012.25358474802"/>
    <n v="0"/>
  </r>
  <r>
    <s v="Sterndale SurgeryH&amp;F Central PCNHammersmith &amp; FulhamE85125Dec9"/>
    <x v="238"/>
    <x v="0"/>
    <x v="0"/>
    <x v="240"/>
    <s v="E85125"/>
    <x v="2"/>
    <n v="9"/>
    <n v="5015.6652472400001"/>
    <n v="5060"/>
    <n v="30"/>
    <n v="100.694"/>
    <n v="0.59699999999999998"/>
    <m/>
    <m/>
    <m/>
    <m/>
    <n v="3388"/>
    <n v="60.645200000000003"/>
    <m/>
    <m/>
    <n v="8478"/>
    <n v="161.93619999999999"/>
    <m/>
    <m/>
    <n v="0"/>
    <n v="161.93619999999999"/>
    <e v="#N/A"/>
    <e v="#N/A"/>
    <e v="#N/A"/>
    <n v="2257.0493612580003"/>
    <n v="2257.0493612580003"/>
    <n v="2257.0493612580003"/>
    <n v="164012.25358474802"/>
    <e v="#N/A"/>
  </r>
  <r>
    <s v="Sterndale SurgeryH&amp;F Central PCNHammersmith &amp; FulhamE85125Feb11"/>
    <x v="238"/>
    <x v="0"/>
    <x v="0"/>
    <x v="240"/>
    <s v="E85125"/>
    <x v="3"/>
    <n v="11"/>
    <n v="5015.6652472400001"/>
    <n v="3574"/>
    <n v="0"/>
    <n v="71.122600000000006"/>
    <n v="0"/>
    <m/>
    <m/>
    <m/>
    <m/>
    <n v="6022"/>
    <n v="107.7938"/>
    <m/>
    <m/>
    <n v="9596"/>
    <n v="178.91640000000001"/>
    <m/>
    <m/>
    <n v="0"/>
    <n v="178.91640000000001"/>
    <e v="#N/A"/>
    <e v="#N/A"/>
    <e v="#N/A"/>
    <n v="2257.0493612580003"/>
    <n v="2257.0493612580003"/>
    <n v="2257.0493612580003"/>
    <n v="164012.25358474802"/>
    <e v="#N/A"/>
  </r>
  <r>
    <s v="Sterndale SurgeryH&amp;F Central PCNHammersmith &amp; FulhamE85125Jan10"/>
    <x v="238"/>
    <x v="0"/>
    <x v="0"/>
    <x v="240"/>
    <s v="E85125"/>
    <x v="4"/>
    <n v="10"/>
    <n v="5015.6652472400001"/>
    <n v="10196"/>
    <n v="9"/>
    <n v="202.90040000000002"/>
    <n v="0.17910000000000001"/>
    <m/>
    <m/>
    <m/>
    <m/>
    <n v="14389"/>
    <n v="257.56310000000002"/>
    <m/>
    <m/>
    <n v="24594"/>
    <n v="460.64260000000002"/>
    <m/>
    <m/>
    <n v="0"/>
    <n v="460.64260000000002"/>
    <e v="#N/A"/>
    <e v="#N/A"/>
    <e v="#N/A"/>
    <n v="2257.0493612580003"/>
    <n v="2257.0493612580003"/>
    <n v="2257.0493612580003"/>
    <n v="164012.25358474802"/>
    <e v="#N/A"/>
  </r>
  <r>
    <s v="Sterndale SurgeryH&amp;F Central PCNHammersmith &amp; FulhamE85125Jul4"/>
    <x v="238"/>
    <x v="0"/>
    <x v="0"/>
    <x v="240"/>
    <s v="E85125"/>
    <x v="5"/>
    <n v="4"/>
    <n v="5015.6652472400001"/>
    <n v="2837"/>
    <n v="0"/>
    <n v="52.484499999999997"/>
    <n v="0"/>
    <n v="3362"/>
    <n v="15"/>
    <n v="66.903800000000004"/>
    <n v="0.29849999999999999"/>
    <n v="5985"/>
    <n v="107.1315"/>
    <n v="22026"/>
    <n v="484.572"/>
    <n v="8822"/>
    <n v="159.61599999999999"/>
    <n v="25403"/>
    <n v="551.77430000000004"/>
    <n v="0"/>
    <n v="159.61599999999999"/>
    <n v="551.77430000000004"/>
    <n v="392.15830000000005"/>
    <e v="#N/A"/>
    <n v="2257.0493612580003"/>
    <n v="2257.0493612580003"/>
    <n v="2257.0493612580003"/>
    <n v="164012.25358474802"/>
    <e v="#N/A"/>
  </r>
  <r>
    <s v="Sterndale SurgeryH&amp;F Central PCNHammersmith &amp; FulhamE85125Jun3"/>
    <x v="238"/>
    <x v="0"/>
    <x v="0"/>
    <x v="240"/>
    <s v="E85125"/>
    <x v="6"/>
    <n v="3"/>
    <n v="5015.6652472400001"/>
    <n v="5627"/>
    <n v="0"/>
    <n v="104.09949999999999"/>
    <n v="0"/>
    <n v="3782"/>
    <n v="0"/>
    <n v="75.261800000000008"/>
    <n v="0"/>
    <n v="3270"/>
    <n v="58.533000000000001"/>
    <n v="3469"/>
    <n v="76.317999999999998"/>
    <n v="8897"/>
    <n v="162.63249999999999"/>
    <n v="7251"/>
    <n v="151.57980000000001"/>
    <n v="0"/>
    <n v="162.63249999999999"/>
    <n v="151.57980000000001"/>
    <n v="-11.052699999999987"/>
    <e v="#N/A"/>
    <n v="2257.0493612580003"/>
    <n v="2257.0493612580003"/>
    <n v="2257.0493612580003"/>
    <n v="164012.25358474802"/>
    <e v="#N/A"/>
  </r>
  <r>
    <s v="Sterndale SurgeryH&amp;F Central PCNHammersmith &amp; FulhamE85125Mar12"/>
    <x v="238"/>
    <x v="0"/>
    <x v="0"/>
    <x v="240"/>
    <s v="E85125"/>
    <x v="7"/>
    <n v="12"/>
    <n v="5015.6652472400001"/>
    <n v="3511"/>
    <n v="6"/>
    <n v="69.868900000000011"/>
    <n v="0.11940000000000001"/>
    <m/>
    <m/>
    <m/>
    <m/>
    <n v="5055"/>
    <n v="90.484499999999997"/>
    <m/>
    <m/>
    <n v="8572"/>
    <n v="160.47280000000001"/>
    <m/>
    <m/>
    <n v="0"/>
    <n v="160.47280000000001"/>
    <e v="#N/A"/>
    <e v="#N/A"/>
    <e v="#N/A"/>
    <n v="2257.0493612580003"/>
    <n v="2257.0493612580003"/>
    <n v="2257.0493612580003"/>
    <n v="164012.25358474802"/>
    <e v="#N/A"/>
  </r>
  <r>
    <s v="Sterndale SurgeryH&amp;F Central PCNHammersmith &amp; FulhamE85125May2"/>
    <x v="238"/>
    <x v="0"/>
    <x v="0"/>
    <x v="240"/>
    <s v="E85125"/>
    <x v="8"/>
    <n v="2"/>
    <n v="5015.6652472400001"/>
    <n v="3531"/>
    <n v="0"/>
    <n v="65.323499999999996"/>
    <n v="0"/>
    <n v="3034"/>
    <n v="14"/>
    <n v="60.376600000000003"/>
    <n v="0.27860000000000001"/>
    <n v="13707"/>
    <n v="245.3553"/>
    <n v="3987"/>
    <n v="87.713999999999999"/>
    <n v="17238"/>
    <n v="310.67880000000002"/>
    <n v="7035"/>
    <n v="148.36920000000001"/>
    <n v="0"/>
    <n v="310.67880000000002"/>
    <n v="148.36920000000001"/>
    <n v="-162.30960000000002"/>
    <e v="#N/A"/>
    <n v="2257.0493612580003"/>
    <n v="2257.0493612580003"/>
    <n v="2257.0493612580003"/>
    <n v="164012.25358474802"/>
    <e v="#N/A"/>
  </r>
  <r>
    <s v="Sterndale SurgeryH&amp;F Central PCNHammersmith &amp; FulhamE85125Nov8"/>
    <x v="238"/>
    <x v="0"/>
    <x v="0"/>
    <x v="240"/>
    <s v="E85125"/>
    <x v="9"/>
    <n v="8"/>
    <n v="5015.6652472400001"/>
    <n v="4558"/>
    <n v="5"/>
    <n v="90.7042"/>
    <n v="9.9500000000000005E-2"/>
    <m/>
    <m/>
    <m/>
    <m/>
    <n v="4951"/>
    <n v="88.622900000000001"/>
    <m/>
    <m/>
    <n v="9514"/>
    <n v="179.42660000000001"/>
    <m/>
    <m/>
    <n v="0"/>
    <n v="179.42660000000001"/>
    <e v="#N/A"/>
    <e v="#N/A"/>
    <e v="#N/A"/>
    <n v="2257.0493612580003"/>
    <n v="2257.0493612580003"/>
    <n v="2257.0493612580003"/>
    <n v="164012.25358474802"/>
    <e v="#N/A"/>
  </r>
  <r>
    <s v="Sterndale SurgeryH&amp;F Central PCNHammersmith &amp; FulhamE85125Oct7"/>
    <x v="238"/>
    <x v="0"/>
    <x v="0"/>
    <x v="240"/>
    <s v="E85125"/>
    <x v="10"/>
    <n v="7"/>
    <n v="5015.6652472400001"/>
    <n v="3777"/>
    <n v="80"/>
    <n v="75.162300000000002"/>
    <n v="1.5920000000000001"/>
    <n v="0"/>
    <n v="0"/>
    <n v="0"/>
    <n v="0"/>
    <n v="8865"/>
    <n v="158.68350000000001"/>
    <n v="6680"/>
    <n v="146.96"/>
    <n v="12722"/>
    <n v="235.43780000000001"/>
    <n v="6680"/>
    <n v="146.96"/>
    <n v="0"/>
    <n v="235.43780000000001"/>
    <n v="146.96"/>
    <n v="-88.477800000000002"/>
    <e v="#N/A"/>
    <n v="2257.0493612580003"/>
    <n v="2257.0493612580003"/>
    <n v="2257.0493612580003"/>
    <n v="164012.25358474802"/>
    <e v="#N/A"/>
  </r>
  <r>
    <s v="Sterndale SurgeryH&amp;F Central PCNHammersmith &amp; FulhamE85125Sep6"/>
    <x v="238"/>
    <x v="0"/>
    <x v="0"/>
    <x v="240"/>
    <s v="E85125"/>
    <x v="11"/>
    <n v="6"/>
    <n v="5015.6652472400001"/>
    <n v="3312"/>
    <n v="0"/>
    <n v="65.908799999999999"/>
    <n v="0"/>
    <n v="2958"/>
    <n v="0"/>
    <n v="66.554999999999993"/>
    <n v="0"/>
    <n v="5023"/>
    <n v="89.911699999999996"/>
    <n v="7576"/>
    <n v="166.672"/>
    <n v="8335"/>
    <n v="155.82049999999998"/>
    <n v="10534"/>
    <n v="233.22699999999998"/>
    <n v="0"/>
    <n v="155.82049999999998"/>
    <n v="233.22699999999998"/>
    <n v="77.406499999999994"/>
    <e v="#N/A"/>
    <n v="2257.0493612580003"/>
    <n v="2257.0493612580003"/>
    <n v="2257.0493612580003"/>
    <n v="164012.25358474802"/>
    <e v="#N/A"/>
  </r>
  <r>
    <s v="STONEBRIDGE MEDICAL CENTREHarness SouthBrentE84028Apr1"/>
    <x v="239"/>
    <x v="4"/>
    <x v="3"/>
    <x v="241"/>
    <s v="E84028"/>
    <x v="0"/>
    <n v="1"/>
    <n v="6819.9300865926398"/>
    <n v="5902"/>
    <n v="960"/>
    <n v="109.187"/>
    <n v="17.759999999999998"/>
    <n v="8395"/>
    <n v="472"/>
    <n v="167.06050000000002"/>
    <n v="9.3928000000000011"/>
    <n v="0"/>
    <n v="0"/>
    <n v="4"/>
    <n v="8.7999999999999995E-2"/>
    <n v="6862"/>
    <n v="126.947"/>
    <n v="8871"/>
    <n v="176.54130000000001"/>
    <n v="0"/>
    <n v="126.947"/>
    <n v="176.54130000000001"/>
    <n v="49.594300000000004"/>
    <n v="176.54130000000001"/>
    <n v="3068.9685389666879"/>
    <n v="3068.9685389666879"/>
    <n v="3068.9685389666879"/>
    <n v="223011.71383157934"/>
    <n v="0"/>
  </r>
  <r>
    <s v="STONEBRIDGE MEDICAL CENTREHarness SouthBrentE84028Aug5"/>
    <x v="239"/>
    <x v="4"/>
    <x v="3"/>
    <x v="241"/>
    <s v="E84028"/>
    <x v="1"/>
    <n v="5"/>
    <n v="6819.9300865926398"/>
    <n v="7934"/>
    <n v="6596"/>
    <n v="146.779"/>
    <n v="122.026"/>
    <n v="8221"/>
    <n v="220"/>
    <n v="163.59790000000001"/>
    <n v="4.3780000000000001"/>
    <n v="266"/>
    <n v="4.7614000000000001"/>
    <n v="12"/>
    <n v="0.26400000000000001"/>
    <n v="14796"/>
    <n v="273.56639999999999"/>
    <n v="8453"/>
    <n v="168.23990000000003"/>
    <n v="0"/>
    <n v="273.56639999999999"/>
    <n v="168.23990000000003"/>
    <n v="-105.32649999999995"/>
    <n v="344.78120000000001"/>
    <n v="3068.9685389666879"/>
    <n v="3068.9685389666879"/>
    <n v="3068.9685389666879"/>
    <n v="223011.71383157934"/>
    <n v="0"/>
  </r>
  <r>
    <s v="STONEBRIDGE MEDICAL CENTREHarness SouthBrentE84028Dec9"/>
    <x v="239"/>
    <x v="4"/>
    <x v="3"/>
    <x v="241"/>
    <s v="E84028"/>
    <x v="2"/>
    <n v="9"/>
    <n v="6819.9300865926398"/>
    <n v="7747"/>
    <n v="802"/>
    <n v="154.1653"/>
    <n v="15.959800000000001"/>
    <m/>
    <m/>
    <m/>
    <m/>
    <n v="34"/>
    <n v="0.60860000000000003"/>
    <m/>
    <m/>
    <n v="8583"/>
    <n v="170.7337"/>
    <m/>
    <m/>
    <n v="0"/>
    <n v="170.7337"/>
    <e v="#N/A"/>
    <e v="#N/A"/>
    <e v="#N/A"/>
    <n v="3068.9685389666879"/>
    <n v="3068.9685389666879"/>
    <n v="3068.9685389666879"/>
    <n v="223011.71383157934"/>
    <e v="#N/A"/>
  </r>
  <r>
    <s v="STONEBRIDGE MEDICAL CENTREHarness SouthBrentE84028Feb11"/>
    <x v="239"/>
    <x v="4"/>
    <x v="3"/>
    <x v="241"/>
    <s v="E84028"/>
    <x v="3"/>
    <n v="11"/>
    <n v="6819.9300865926398"/>
    <n v="15188"/>
    <n v="1643"/>
    <n v="302.24119999999999"/>
    <n v="32.695700000000002"/>
    <m/>
    <m/>
    <m/>
    <m/>
    <n v="8"/>
    <n v="0.14319999999999999"/>
    <m/>
    <m/>
    <n v="16839"/>
    <n v="335.08009999999996"/>
    <m/>
    <m/>
    <n v="0"/>
    <n v="335.08009999999996"/>
    <e v="#N/A"/>
    <e v="#N/A"/>
    <e v="#N/A"/>
    <n v="3068.9685389666879"/>
    <n v="3068.9685389666879"/>
    <n v="3068.9685389666879"/>
    <n v="223011.71383157934"/>
    <e v="#N/A"/>
  </r>
  <r>
    <s v="STONEBRIDGE MEDICAL CENTREHarness SouthBrentE84028Jan10"/>
    <x v="239"/>
    <x v="4"/>
    <x v="3"/>
    <x v="241"/>
    <s v="E84028"/>
    <x v="4"/>
    <n v="10"/>
    <n v="6819.9300865926398"/>
    <n v="8790"/>
    <n v="720"/>
    <n v="174.92100000000002"/>
    <n v="14.328000000000001"/>
    <m/>
    <m/>
    <m/>
    <m/>
    <n v="12"/>
    <n v="0.21479999999999999"/>
    <m/>
    <m/>
    <n v="9522"/>
    <n v="189.46380000000002"/>
    <m/>
    <m/>
    <n v="0"/>
    <n v="189.46380000000002"/>
    <e v="#N/A"/>
    <e v="#N/A"/>
    <e v="#N/A"/>
    <n v="3068.9685389666879"/>
    <n v="3068.9685389666879"/>
    <n v="3068.9685389666879"/>
    <n v="223011.71383157934"/>
    <e v="#N/A"/>
  </r>
  <r>
    <s v="STONEBRIDGE MEDICAL CENTREHarness SouthBrentE84028Jul4"/>
    <x v="239"/>
    <x v="4"/>
    <x v="3"/>
    <x v="241"/>
    <s v="E84028"/>
    <x v="5"/>
    <n v="4"/>
    <n v="6819.9300865926398"/>
    <n v="23060"/>
    <n v="1472"/>
    <n v="426.60999999999996"/>
    <n v="27.231999999999999"/>
    <n v="7444"/>
    <n v="1096"/>
    <n v="148.13560000000001"/>
    <n v="21.810400000000001"/>
    <n v="144"/>
    <n v="2.5775999999999999"/>
    <n v="10"/>
    <n v="0.22"/>
    <n v="24676"/>
    <n v="456.4196"/>
    <n v="8550"/>
    <n v="170.16600000000003"/>
    <n v="0"/>
    <n v="456.4196"/>
    <n v="170.16600000000003"/>
    <n v="-286.25360000000001"/>
    <e v="#N/A"/>
    <n v="3068.9685389666879"/>
    <n v="3068.9685389666879"/>
    <n v="3068.9685389666879"/>
    <n v="223011.71383157934"/>
    <e v="#N/A"/>
  </r>
  <r>
    <s v="STONEBRIDGE MEDICAL CENTREHarness SouthBrentE84028Jun3"/>
    <x v="239"/>
    <x v="4"/>
    <x v="3"/>
    <x v="241"/>
    <s v="E84028"/>
    <x v="6"/>
    <n v="3"/>
    <n v="6819.9300865926398"/>
    <n v="7393"/>
    <n v="423"/>
    <n v="136.7705"/>
    <n v="7.8254999999999999"/>
    <n v="11431"/>
    <n v="436"/>
    <n v="227.4769"/>
    <n v="8.676400000000001"/>
    <n v="0"/>
    <n v="0"/>
    <n v="12"/>
    <n v="0.26400000000000001"/>
    <n v="7816"/>
    <n v="144.596"/>
    <n v="11879"/>
    <n v="236.41730000000001"/>
    <n v="0"/>
    <n v="144.596"/>
    <n v="236.41730000000001"/>
    <n v="91.821300000000008"/>
    <e v="#N/A"/>
    <n v="3068.9685389666879"/>
    <n v="3068.9685389666879"/>
    <n v="3068.9685389666879"/>
    <n v="223011.71383157934"/>
    <e v="#N/A"/>
  </r>
  <r>
    <s v="STONEBRIDGE MEDICAL CENTREHarness SouthBrentE84028Mar12"/>
    <x v="239"/>
    <x v="4"/>
    <x v="3"/>
    <x v="241"/>
    <s v="E84028"/>
    <x v="7"/>
    <n v="12"/>
    <n v="6819.9300865926398"/>
    <n v="9388"/>
    <n v="2912"/>
    <n v="186.8212"/>
    <n v="57.948800000000006"/>
    <m/>
    <m/>
    <m/>
    <m/>
    <n v="18"/>
    <n v="0.32219999999999999"/>
    <m/>
    <m/>
    <n v="12318"/>
    <n v="245.09220000000002"/>
    <m/>
    <m/>
    <n v="0"/>
    <n v="245.09220000000002"/>
    <e v="#N/A"/>
    <e v="#N/A"/>
    <e v="#N/A"/>
    <n v="3068.9685389666879"/>
    <n v="3068.9685389666879"/>
    <n v="3068.9685389666879"/>
    <n v="223011.71383157934"/>
    <e v="#N/A"/>
  </r>
  <r>
    <s v="STONEBRIDGE MEDICAL CENTREHarness SouthBrentE84028May2"/>
    <x v="239"/>
    <x v="4"/>
    <x v="3"/>
    <x v="241"/>
    <s v="E84028"/>
    <x v="8"/>
    <n v="2"/>
    <n v="6819.9300865926398"/>
    <n v="6157"/>
    <n v="1048"/>
    <n v="113.9045"/>
    <n v="19.387999999999998"/>
    <n v="6860"/>
    <n v="443"/>
    <n v="136.51400000000001"/>
    <n v="8.8156999999999996"/>
    <n v="0"/>
    <n v="0"/>
    <n v="18"/>
    <n v="0.39600000000000002"/>
    <n v="7205"/>
    <n v="133.29249999999999"/>
    <n v="7321"/>
    <n v="145.72569999999999"/>
    <n v="0"/>
    <n v="133.29249999999999"/>
    <n v="145.72569999999999"/>
    <n v="12.433199999999999"/>
    <e v="#N/A"/>
    <n v="3068.9685389666879"/>
    <n v="3068.9685389666879"/>
    <n v="3068.9685389666879"/>
    <n v="223011.71383157934"/>
    <e v="#N/A"/>
  </r>
  <r>
    <s v="STONEBRIDGE MEDICAL CENTREHarness SouthBrentE84028Nov8"/>
    <x v="239"/>
    <x v="4"/>
    <x v="3"/>
    <x v="241"/>
    <s v="E84028"/>
    <x v="9"/>
    <n v="8"/>
    <n v="6819.9300865926398"/>
    <n v="9571"/>
    <n v="2770"/>
    <n v="190.46290000000002"/>
    <n v="55.123000000000005"/>
    <m/>
    <m/>
    <m/>
    <m/>
    <n v="38"/>
    <n v="0.68020000000000003"/>
    <m/>
    <m/>
    <n v="12379"/>
    <n v="246.26610000000005"/>
    <m/>
    <m/>
    <n v="0"/>
    <n v="246.26610000000005"/>
    <e v="#N/A"/>
    <e v="#N/A"/>
    <e v="#N/A"/>
    <n v="3068.9685389666879"/>
    <n v="3068.9685389666879"/>
    <n v="3068.9685389666879"/>
    <n v="223011.71383157934"/>
    <e v="#N/A"/>
  </r>
  <r>
    <s v="STONEBRIDGE MEDICAL CENTREHarness SouthBrentE84028Oct7"/>
    <x v="239"/>
    <x v="4"/>
    <x v="3"/>
    <x v="241"/>
    <s v="E84028"/>
    <x v="10"/>
    <n v="7"/>
    <n v="6819.9300865926398"/>
    <n v="16297"/>
    <n v="6749"/>
    <n v="324.31030000000004"/>
    <n v="134.30510000000001"/>
    <n v="0"/>
    <n v="3173"/>
    <n v="0"/>
    <n v="71.392499999999998"/>
    <n v="230"/>
    <n v="4.117"/>
    <n v="35"/>
    <n v="0.77"/>
    <n v="23276"/>
    <n v="462.73240000000004"/>
    <n v="3208"/>
    <n v="72.162499999999994"/>
    <n v="0"/>
    <n v="462.73240000000004"/>
    <n v="72.162499999999994"/>
    <n v="-390.56990000000008"/>
    <e v="#N/A"/>
    <n v="3068.9685389666879"/>
    <n v="3068.9685389666879"/>
    <n v="3068.9685389666879"/>
    <n v="223011.71383157934"/>
    <e v="#N/A"/>
  </r>
  <r>
    <s v="STONEBRIDGE MEDICAL CENTREHarness SouthBrentE84028Sep6"/>
    <x v="239"/>
    <x v="4"/>
    <x v="3"/>
    <x v="241"/>
    <s v="E84028"/>
    <x v="11"/>
    <n v="6"/>
    <n v="6819.9300865926398"/>
    <n v="9773"/>
    <n v="1699"/>
    <n v="194.48270000000002"/>
    <n v="33.810099999999998"/>
    <n v="8292"/>
    <n v="3222"/>
    <n v="186.57"/>
    <n v="72.49499999999999"/>
    <n v="356"/>
    <n v="6.3723999999999998"/>
    <n v="10"/>
    <n v="0.22"/>
    <n v="11828"/>
    <n v="234.66520000000003"/>
    <n v="11524"/>
    <n v="259.28500000000003"/>
    <n v="0"/>
    <n v="234.66520000000003"/>
    <n v="259.28500000000003"/>
    <n v="24.619799999999998"/>
    <e v="#N/A"/>
    <n v="3068.9685389666879"/>
    <n v="3068.9685389666879"/>
    <n v="3068.9685389666879"/>
    <n v="223011.71383157934"/>
    <e v="#N/A"/>
  </r>
  <r>
    <s v="STREATFIELD HEALTH CENTRESphere PCNHarrowE84018Apr1"/>
    <x v="240"/>
    <x v="38"/>
    <x v="5"/>
    <x v="242"/>
    <s v="E84018"/>
    <x v="0"/>
    <n v="1"/>
    <n v="7134.3682059633402"/>
    <n v="54631"/>
    <n v="2505"/>
    <n v="1010.6735"/>
    <n v="46.342500000000001"/>
    <n v="10573"/>
    <n v="1507"/>
    <n v="210.40270000000001"/>
    <n v="29.9893"/>
    <n v="0"/>
    <n v="0"/>
    <n v="1408"/>
    <n v="30.975999999999999"/>
    <n v="57136"/>
    <n v="1057.0160000000001"/>
    <n v="13488"/>
    <n v="271.36799999999999"/>
    <n v="0"/>
    <n v="1057.0160000000001"/>
    <n v="271.36799999999999"/>
    <n v="-785.64800000000014"/>
    <n v="271.36799999999999"/>
    <n v="3210.4656926835032"/>
    <n v="3210.4656926835032"/>
    <n v="3210.4656926835032"/>
    <n v="233293.84033500124"/>
    <n v="0"/>
  </r>
  <r>
    <s v="STREATFIELD HEALTH CENTRESphere PCNHarrowE84018Aug5"/>
    <x v="240"/>
    <x v="38"/>
    <x v="5"/>
    <x v="242"/>
    <s v="E84018"/>
    <x v="1"/>
    <n v="5"/>
    <n v="7134.3682059633402"/>
    <n v="9630"/>
    <n v="3"/>
    <n v="178.155"/>
    <n v="5.5499999999999994E-2"/>
    <n v="9834"/>
    <n v="9"/>
    <n v="195.69660000000002"/>
    <n v="0.17910000000000001"/>
    <n v="2706"/>
    <n v="48.437399999999997"/>
    <n v="1929"/>
    <n v="42.438000000000002"/>
    <n v="12339"/>
    <n v="226.64789999999999"/>
    <n v="11772"/>
    <n v="238.31370000000004"/>
    <n v="0"/>
    <n v="226.64789999999999"/>
    <n v="238.31370000000004"/>
    <n v="11.665800000000047"/>
    <n v="509.68170000000003"/>
    <n v="3210.4656926835032"/>
    <n v="3210.4656926835032"/>
    <n v="3210.4656926835032"/>
    <n v="233293.84033500124"/>
    <n v="0"/>
  </r>
  <r>
    <s v="STREATFIELD HEALTH CENTRESphere PCNHarrowE84018Dec9"/>
    <x v="240"/>
    <x v="38"/>
    <x v="5"/>
    <x v="242"/>
    <s v="E84018"/>
    <x v="2"/>
    <n v="9"/>
    <n v="7134.3682059633402"/>
    <n v="12545"/>
    <n v="145"/>
    <n v="249.64550000000003"/>
    <n v="2.8855"/>
    <m/>
    <m/>
    <m/>
    <m/>
    <n v="1277"/>
    <n v="22.8583"/>
    <m/>
    <m/>
    <n v="13967"/>
    <n v="275.38930000000005"/>
    <m/>
    <m/>
    <n v="0"/>
    <n v="275.38930000000005"/>
    <e v="#N/A"/>
    <e v="#N/A"/>
    <e v="#N/A"/>
    <n v="3210.4656926835032"/>
    <n v="3210.4656926835032"/>
    <n v="3210.4656926835032"/>
    <n v="233293.84033500124"/>
    <e v="#N/A"/>
  </r>
  <r>
    <s v="STREATFIELD HEALTH CENTRESphere PCNHarrowE84018Feb11"/>
    <x v="240"/>
    <x v="38"/>
    <x v="5"/>
    <x v="242"/>
    <s v="E84018"/>
    <x v="3"/>
    <n v="11"/>
    <n v="7134.3682059633402"/>
    <n v="10269"/>
    <n v="21"/>
    <n v="204.35310000000001"/>
    <n v="0.41790000000000005"/>
    <m/>
    <m/>
    <m/>
    <m/>
    <n v="1464"/>
    <n v="26.2056"/>
    <m/>
    <m/>
    <n v="11754"/>
    <n v="230.97660000000002"/>
    <m/>
    <m/>
    <n v="0"/>
    <n v="230.97660000000002"/>
    <e v="#N/A"/>
    <e v="#N/A"/>
    <e v="#N/A"/>
    <n v="3210.4656926835032"/>
    <n v="3210.4656926835032"/>
    <n v="3210.4656926835032"/>
    <n v="233293.84033500124"/>
    <e v="#N/A"/>
  </r>
  <r>
    <s v="STREATFIELD HEALTH CENTRESphere PCNHarrowE84018Jan10"/>
    <x v="240"/>
    <x v="38"/>
    <x v="5"/>
    <x v="242"/>
    <s v="E84018"/>
    <x v="4"/>
    <n v="10"/>
    <n v="7134.3682059633402"/>
    <n v="11392"/>
    <n v="23"/>
    <n v="226.70080000000002"/>
    <n v="0.4577"/>
    <m/>
    <m/>
    <m/>
    <m/>
    <n v="1646"/>
    <n v="29.4634"/>
    <m/>
    <m/>
    <n v="13061"/>
    <n v="256.62189999999998"/>
    <m/>
    <m/>
    <n v="0"/>
    <n v="256.62189999999998"/>
    <e v="#N/A"/>
    <e v="#N/A"/>
    <e v="#N/A"/>
    <n v="3210.4656926835032"/>
    <n v="3210.4656926835032"/>
    <n v="3210.4656926835032"/>
    <n v="233293.84033500124"/>
    <e v="#N/A"/>
  </r>
  <r>
    <s v="STREATFIELD HEALTH CENTRESphere PCNHarrowE84018Jul4"/>
    <x v="240"/>
    <x v="38"/>
    <x v="5"/>
    <x v="242"/>
    <s v="E84018"/>
    <x v="5"/>
    <n v="4"/>
    <n v="7134.3682059633402"/>
    <n v="10416"/>
    <n v="0"/>
    <n v="192.696"/>
    <n v="0"/>
    <n v="10409"/>
    <n v="18"/>
    <n v="207.13910000000001"/>
    <n v="0.35820000000000002"/>
    <n v="1691"/>
    <n v="30.268899999999999"/>
    <n v="2009"/>
    <n v="44.198"/>
    <n v="12107"/>
    <n v="222.9649"/>
    <n v="12436"/>
    <n v="251.69530000000003"/>
    <n v="0"/>
    <n v="222.9649"/>
    <n v="251.69530000000003"/>
    <n v="28.730400000000031"/>
    <e v="#N/A"/>
    <n v="3210.4656926835032"/>
    <n v="3210.4656926835032"/>
    <n v="3210.4656926835032"/>
    <n v="233293.84033500124"/>
    <e v="#N/A"/>
  </r>
  <r>
    <s v="STREATFIELD HEALTH CENTRESphere PCNHarrowE84018Jun3"/>
    <x v="240"/>
    <x v="38"/>
    <x v="5"/>
    <x v="242"/>
    <s v="E84018"/>
    <x v="6"/>
    <n v="3"/>
    <n v="7134.3682059633402"/>
    <n v="13388"/>
    <n v="0"/>
    <n v="247.678"/>
    <n v="0"/>
    <n v="11234"/>
    <n v="68"/>
    <n v="223.5566"/>
    <n v="1.3532000000000002"/>
    <n v="0"/>
    <n v="0"/>
    <n v="1767"/>
    <n v="38.874000000000002"/>
    <n v="13388"/>
    <n v="247.678"/>
    <n v="13069"/>
    <n v="263.78379999999999"/>
    <n v="0"/>
    <n v="247.678"/>
    <n v="263.78379999999999"/>
    <n v="16.105799999999988"/>
    <e v="#N/A"/>
    <n v="3210.4656926835032"/>
    <n v="3210.4656926835032"/>
    <n v="3210.4656926835032"/>
    <n v="233293.84033500124"/>
    <e v="#N/A"/>
  </r>
  <r>
    <s v="STREATFIELD HEALTH CENTRESphere PCNHarrowE84018Mar12"/>
    <x v="240"/>
    <x v="38"/>
    <x v="5"/>
    <x v="242"/>
    <s v="E84018"/>
    <x v="7"/>
    <n v="12"/>
    <n v="7134.3682059633402"/>
    <n v="10838"/>
    <n v="42"/>
    <n v="215.67620000000002"/>
    <n v="0.8358000000000001"/>
    <m/>
    <m/>
    <m/>
    <m/>
    <n v="1408"/>
    <n v="25.203199999999999"/>
    <m/>
    <m/>
    <n v="12288"/>
    <n v="241.71520000000004"/>
    <m/>
    <m/>
    <n v="0"/>
    <n v="241.71520000000004"/>
    <e v="#N/A"/>
    <e v="#N/A"/>
    <e v="#N/A"/>
    <n v="3210.4656926835032"/>
    <n v="3210.4656926835032"/>
    <n v="3210.4656926835032"/>
    <n v="233293.84033500124"/>
    <e v="#N/A"/>
  </r>
  <r>
    <s v="STREATFIELD HEALTH CENTRESphere PCNHarrowE84018May2"/>
    <x v="240"/>
    <x v="38"/>
    <x v="5"/>
    <x v="242"/>
    <s v="E84018"/>
    <x v="8"/>
    <n v="2"/>
    <n v="7134.3682059633402"/>
    <n v="36600"/>
    <n v="6661"/>
    <n v="677.1"/>
    <n v="123.2285"/>
    <n v="9939"/>
    <n v="2680"/>
    <n v="197.7861"/>
    <n v="53.332000000000001"/>
    <n v="0"/>
    <n v="0"/>
    <n v="1496"/>
    <n v="32.911999999999999"/>
    <n v="43261"/>
    <n v="800.32850000000008"/>
    <n v="14115"/>
    <n v="284.0301"/>
    <n v="0"/>
    <n v="800.32850000000008"/>
    <n v="284.0301"/>
    <n v="-516.29840000000013"/>
    <e v="#N/A"/>
    <n v="3210.4656926835032"/>
    <n v="3210.4656926835032"/>
    <n v="3210.4656926835032"/>
    <n v="233293.84033500124"/>
    <e v="#N/A"/>
  </r>
  <r>
    <s v="STREATFIELD HEALTH CENTRESphere PCNHarrowE84018Nov8"/>
    <x v="240"/>
    <x v="38"/>
    <x v="5"/>
    <x v="242"/>
    <s v="E84018"/>
    <x v="9"/>
    <n v="8"/>
    <n v="7134.3682059633402"/>
    <n v="11113"/>
    <n v="68"/>
    <n v="221.14870000000002"/>
    <n v="1.3532000000000002"/>
    <m/>
    <m/>
    <m/>
    <m/>
    <n v="1805"/>
    <n v="32.3095"/>
    <m/>
    <m/>
    <n v="12986"/>
    <n v="254.81139999999999"/>
    <m/>
    <m/>
    <n v="0"/>
    <n v="254.81139999999999"/>
    <e v="#N/A"/>
    <e v="#N/A"/>
    <e v="#N/A"/>
    <n v="3210.4656926835032"/>
    <n v="3210.4656926835032"/>
    <n v="3210.4656926835032"/>
    <n v="233293.84033500124"/>
    <e v="#N/A"/>
  </r>
  <r>
    <s v="STREATFIELD HEALTH CENTRESphere PCNHarrowE84018Oct7"/>
    <x v="240"/>
    <x v="38"/>
    <x v="5"/>
    <x v="242"/>
    <s v="E84018"/>
    <x v="10"/>
    <n v="7"/>
    <n v="7134.3682059633402"/>
    <n v="11622"/>
    <n v="1477"/>
    <n v="231.27780000000001"/>
    <n v="29.392300000000002"/>
    <n v="0"/>
    <n v="13928"/>
    <n v="0"/>
    <n v="313.38"/>
    <n v="2994"/>
    <n v="53.592599999999997"/>
    <n v="2251"/>
    <n v="49.521999999999998"/>
    <n v="16093"/>
    <n v="314.2627"/>
    <n v="16179"/>
    <n v="362.90199999999999"/>
    <n v="0"/>
    <n v="314.2627"/>
    <n v="362.90199999999999"/>
    <n v="48.639299999999992"/>
    <e v="#N/A"/>
    <n v="3210.4656926835032"/>
    <n v="3210.4656926835032"/>
    <n v="3210.4656926835032"/>
    <n v="233293.84033500124"/>
    <e v="#N/A"/>
  </r>
  <r>
    <s v="STREATFIELD HEALTH CENTRESphere PCNHarrowE84018Sep6"/>
    <x v="240"/>
    <x v="38"/>
    <x v="5"/>
    <x v="242"/>
    <s v="E84018"/>
    <x v="11"/>
    <n v="6"/>
    <n v="7134.3682059633402"/>
    <n v="8957"/>
    <n v="4041"/>
    <n v="178.24430000000001"/>
    <n v="80.415900000000008"/>
    <n v="10356"/>
    <n v="2159"/>
    <n v="233.01"/>
    <n v="48.577500000000001"/>
    <n v="7074"/>
    <n v="126.6246"/>
    <n v="6501"/>
    <n v="143.02199999999999"/>
    <n v="20072"/>
    <n v="385.28480000000002"/>
    <n v="19016"/>
    <n v="424.60949999999997"/>
    <n v="0"/>
    <n v="385.28480000000002"/>
    <n v="424.60949999999997"/>
    <n v="39.32469999999995"/>
    <e v="#N/A"/>
    <n v="3210.4656926835032"/>
    <n v="3210.4656926835032"/>
    <n v="3210.4656926835032"/>
    <n v="233293.84033500124"/>
    <e v="#N/A"/>
  </r>
  <r>
    <s v="SUDBURY &amp; ALPERTON MEDICAL CENTREK&amp;W WestBrentE84017Apr1"/>
    <x v="241"/>
    <x v="6"/>
    <x v="3"/>
    <x v="243"/>
    <s v="E84017"/>
    <x v="0"/>
    <n v="1"/>
    <n v="7341.5845553545196"/>
    <n v="2918"/>
    <n v="0"/>
    <n v="53.982999999999997"/>
    <n v="0"/>
    <n v="3915"/>
    <n v="0"/>
    <n v="77.908500000000004"/>
    <n v="0"/>
    <n v="0"/>
    <n v="0"/>
    <n v="0"/>
    <n v="0"/>
    <n v="2918"/>
    <n v="53.982999999999997"/>
    <n v="3915"/>
    <n v="77.908500000000004"/>
    <n v="0"/>
    <n v="53.982999999999997"/>
    <n v="77.908500000000004"/>
    <n v="23.925500000000007"/>
    <n v="77.908500000000004"/>
    <n v="3303.7130499095338"/>
    <n v="3303.7130499095338"/>
    <n v="3303.7130499095338"/>
    <n v="240069.8149600928"/>
    <n v="0"/>
  </r>
  <r>
    <s v="SUDBURY &amp; ALPERTON MEDICAL CENTREK&amp;W WestBrentE84017Aug5"/>
    <x v="241"/>
    <x v="6"/>
    <x v="3"/>
    <x v="243"/>
    <s v="E84017"/>
    <x v="1"/>
    <n v="5"/>
    <n v="7341.5845553545196"/>
    <n v="3169"/>
    <n v="0"/>
    <n v="58.6265"/>
    <n v="0"/>
    <n v="3144"/>
    <n v="4"/>
    <n v="62.565600000000003"/>
    <n v="7.9600000000000004E-2"/>
    <n v="0"/>
    <n v="0"/>
    <n v="0"/>
    <n v="0"/>
    <n v="3169"/>
    <n v="58.6265"/>
    <n v="3148"/>
    <n v="62.645200000000003"/>
    <n v="0"/>
    <n v="58.6265"/>
    <n v="62.645200000000003"/>
    <n v="4.0187000000000026"/>
    <n v="140.55369999999999"/>
    <n v="3303.7130499095338"/>
    <n v="3303.7130499095338"/>
    <n v="3303.7130499095338"/>
    <n v="240069.8149600928"/>
    <n v="0"/>
  </r>
  <r>
    <s v="SUDBURY &amp; ALPERTON MEDICAL CENTREK&amp;W WestBrentE84017Dec9"/>
    <x v="241"/>
    <x v="6"/>
    <x v="3"/>
    <x v="243"/>
    <s v="E84017"/>
    <x v="2"/>
    <n v="9"/>
    <n v="7341.5845553545196"/>
    <n v="2439"/>
    <n v="0"/>
    <n v="48.536100000000005"/>
    <n v="0"/>
    <m/>
    <m/>
    <m/>
    <m/>
    <n v="0"/>
    <n v="0"/>
    <m/>
    <m/>
    <n v="2439"/>
    <n v="48.536100000000005"/>
    <m/>
    <m/>
    <n v="0"/>
    <n v="48.536100000000005"/>
    <e v="#N/A"/>
    <e v="#N/A"/>
    <e v="#N/A"/>
    <n v="3303.7130499095338"/>
    <n v="3303.7130499095338"/>
    <n v="3303.7130499095338"/>
    <n v="240069.8149600928"/>
    <e v="#N/A"/>
  </r>
  <r>
    <s v="SUDBURY &amp; ALPERTON MEDICAL CENTREK&amp;W WestBrentE84017Feb11"/>
    <x v="241"/>
    <x v="6"/>
    <x v="3"/>
    <x v="243"/>
    <s v="E84017"/>
    <x v="3"/>
    <n v="11"/>
    <n v="7341.5845553545196"/>
    <n v="5257"/>
    <n v="0"/>
    <n v="104.6143"/>
    <n v="0"/>
    <m/>
    <m/>
    <m/>
    <m/>
    <n v="0"/>
    <n v="0"/>
    <m/>
    <m/>
    <n v="5257"/>
    <n v="104.6143"/>
    <m/>
    <m/>
    <n v="0"/>
    <n v="104.6143"/>
    <e v="#N/A"/>
    <e v="#N/A"/>
    <e v="#N/A"/>
    <n v="3303.7130499095338"/>
    <n v="3303.7130499095338"/>
    <n v="3303.7130499095338"/>
    <n v="240069.8149600928"/>
    <e v="#N/A"/>
  </r>
  <r>
    <s v="SUDBURY &amp; ALPERTON MEDICAL CENTREK&amp;W WestBrentE84017Jan10"/>
    <x v="241"/>
    <x v="6"/>
    <x v="3"/>
    <x v="243"/>
    <s v="E84017"/>
    <x v="4"/>
    <n v="10"/>
    <n v="7341.5845553545196"/>
    <n v="2577"/>
    <n v="0"/>
    <n v="51.282299999999999"/>
    <n v="0"/>
    <m/>
    <m/>
    <m/>
    <m/>
    <n v="0"/>
    <n v="0"/>
    <m/>
    <m/>
    <n v="2577"/>
    <n v="51.282299999999999"/>
    <m/>
    <m/>
    <n v="0"/>
    <n v="51.282299999999999"/>
    <e v="#N/A"/>
    <e v="#N/A"/>
    <e v="#N/A"/>
    <n v="3303.7130499095338"/>
    <n v="3303.7130499095338"/>
    <n v="3303.7130499095338"/>
    <n v="240069.8149600928"/>
    <e v="#N/A"/>
  </r>
  <r>
    <s v="SUDBURY &amp; ALPERTON MEDICAL CENTREK&amp;W WestBrentE84017Jul4"/>
    <x v="241"/>
    <x v="6"/>
    <x v="3"/>
    <x v="243"/>
    <s v="E84017"/>
    <x v="5"/>
    <n v="4"/>
    <n v="7341.5845553545196"/>
    <n v="5354"/>
    <n v="0"/>
    <n v="99.048999999999992"/>
    <n v="0"/>
    <n v="2868"/>
    <n v="0"/>
    <n v="57.0732"/>
    <n v="0"/>
    <n v="0"/>
    <n v="0"/>
    <n v="0"/>
    <n v="0"/>
    <n v="5354"/>
    <n v="99.048999999999992"/>
    <n v="2868"/>
    <n v="57.0732"/>
    <n v="0"/>
    <n v="99.048999999999992"/>
    <n v="57.0732"/>
    <n v="-41.975799999999992"/>
    <e v="#N/A"/>
    <n v="3303.7130499095338"/>
    <n v="3303.7130499095338"/>
    <n v="3303.7130499095338"/>
    <n v="240069.8149600928"/>
    <e v="#N/A"/>
  </r>
  <r>
    <s v="SUDBURY &amp; ALPERTON MEDICAL CENTREK&amp;W WestBrentE84017Jun3"/>
    <x v="241"/>
    <x v="6"/>
    <x v="3"/>
    <x v="243"/>
    <s v="E84017"/>
    <x v="6"/>
    <n v="3"/>
    <n v="7341.5845553545196"/>
    <n v="4152"/>
    <n v="0"/>
    <n v="76.811999999999998"/>
    <n v="0"/>
    <n v="4497"/>
    <n v="2"/>
    <n v="89.490300000000005"/>
    <n v="3.9800000000000002E-2"/>
    <n v="0"/>
    <n v="0"/>
    <n v="0"/>
    <n v="0"/>
    <n v="4152"/>
    <n v="76.811999999999998"/>
    <n v="4499"/>
    <n v="89.530100000000004"/>
    <n v="0"/>
    <n v="76.811999999999998"/>
    <n v="89.530100000000004"/>
    <n v="12.718100000000007"/>
    <e v="#N/A"/>
    <n v="3303.7130499095338"/>
    <n v="3303.7130499095338"/>
    <n v="3303.7130499095338"/>
    <n v="240069.8149600928"/>
    <e v="#N/A"/>
  </r>
  <r>
    <s v="SUDBURY &amp; ALPERTON MEDICAL CENTREK&amp;W WestBrentE84017Mar12"/>
    <x v="241"/>
    <x v="6"/>
    <x v="3"/>
    <x v="243"/>
    <s v="E84017"/>
    <x v="7"/>
    <n v="12"/>
    <n v="7341.5845553545196"/>
    <n v="5415"/>
    <n v="0"/>
    <n v="107.75850000000001"/>
    <n v="0"/>
    <m/>
    <m/>
    <m/>
    <m/>
    <n v="0"/>
    <n v="0"/>
    <m/>
    <m/>
    <n v="5415"/>
    <n v="107.75850000000001"/>
    <m/>
    <m/>
    <n v="0"/>
    <n v="107.75850000000001"/>
    <e v="#N/A"/>
    <e v="#N/A"/>
    <e v="#N/A"/>
    <n v="3303.7130499095338"/>
    <n v="3303.7130499095338"/>
    <n v="3303.7130499095338"/>
    <n v="240069.8149600928"/>
    <e v="#N/A"/>
  </r>
  <r>
    <s v="SUDBURY &amp; ALPERTON MEDICAL CENTREK&amp;W WestBrentE84017May2"/>
    <x v="241"/>
    <x v="6"/>
    <x v="3"/>
    <x v="243"/>
    <s v="E84017"/>
    <x v="8"/>
    <n v="2"/>
    <n v="7341.5845553545196"/>
    <n v="3220"/>
    <n v="0"/>
    <n v="59.57"/>
    <n v="0"/>
    <n v="3018"/>
    <n v="6"/>
    <n v="60.058200000000006"/>
    <n v="0.11940000000000001"/>
    <n v="0"/>
    <n v="0"/>
    <n v="0"/>
    <n v="0"/>
    <n v="3220"/>
    <n v="59.57"/>
    <n v="3024"/>
    <n v="60.177600000000005"/>
    <n v="0"/>
    <n v="59.57"/>
    <n v="60.177600000000005"/>
    <n v="0.60760000000000502"/>
    <e v="#N/A"/>
    <n v="3303.7130499095338"/>
    <n v="3303.7130499095338"/>
    <n v="3303.7130499095338"/>
    <n v="240069.8149600928"/>
    <e v="#N/A"/>
  </r>
  <r>
    <s v="SUDBURY &amp; ALPERTON MEDICAL CENTREK&amp;W WestBrentE84017Nov8"/>
    <x v="241"/>
    <x v="6"/>
    <x v="3"/>
    <x v="243"/>
    <s v="E84017"/>
    <x v="9"/>
    <n v="8"/>
    <n v="7341.5845553545196"/>
    <n v="8018"/>
    <n v="0"/>
    <n v="159.5582"/>
    <n v="0"/>
    <m/>
    <m/>
    <m/>
    <m/>
    <n v="0"/>
    <n v="0"/>
    <m/>
    <m/>
    <n v="8018"/>
    <n v="159.5582"/>
    <m/>
    <m/>
    <n v="0"/>
    <n v="159.5582"/>
    <e v="#N/A"/>
    <e v="#N/A"/>
    <e v="#N/A"/>
    <n v="3303.7130499095338"/>
    <n v="3303.7130499095338"/>
    <n v="3303.7130499095338"/>
    <n v="240069.8149600928"/>
    <e v="#N/A"/>
  </r>
  <r>
    <s v="SUDBURY &amp; ALPERTON MEDICAL CENTREK&amp;W WestBrentE84017Oct7"/>
    <x v="241"/>
    <x v="6"/>
    <x v="3"/>
    <x v="243"/>
    <s v="E84017"/>
    <x v="10"/>
    <n v="7"/>
    <n v="7341.5845553545196"/>
    <n v="3176"/>
    <n v="0"/>
    <n v="63.202400000000004"/>
    <n v="0"/>
    <n v="0"/>
    <n v="0"/>
    <n v="0"/>
    <n v="0"/>
    <n v="0"/>
    <n v="0"/>
    <n v="0"/>
    <n v="0"/>
    <n v="3176"/>
    <n v="63.202400000000004"/>
    <n v="0"/>
    <n v="0"/>
    <n v="0"/>
    <n v="63.202400000000004"/>
    <n v="0"/>
    <n v="-63.202400000000004"/>
    <e v="#N/A"/>
    <n v="3303.7130499095338"/>
    <n v="3303.7130499095338"/>
    <n v="3303.7130499095338"/>
    <n v="240069.8149600928"/>
    <e v="#N/A"/>
  </r>
  <r>
    <s v="SUDBURY &amp; ALPERTON MEDICAL CENTREK&amp;W WestBrentE84017Sep6"/>
    <x v="241"/>
    <x v="6"/>
    <x v="3"/>
    <x v="243"/>
    <s v="E84017"/>
    <x v="11"/>
    <n v="6"/>
    <n v="7341.5845553545196"/>
    <n v="10335"/>
    <n v="0"/>
    <n v="205.66650000000001"/>
    <n v="0"/>
    <n v="8368"/>
    <n v="0"/>
    <n v="188.28"/>
    <n v="0"/>
    <n v="0"/>
    <n v="0"/>
    <n v="0"/>
    <n v="0"/>
    <n v="10335"/>
    <n v="205.66650000000001"/>
    <n v="8368"/>
    <n v="188.28"/>
    <n v="0"/>
    <n v="205.66650000000001"/>
    <n v="188.28"/>
    <n v="-17.386500000000012"/>
    <e v="#N/A"/>
    <n v="3303.7130499095338"/>
    <n v="3303.7130499095338"/>
    <n v="3303.7130499095338"/>
    <n v="240069.8149600928"/>
    <e v="#N/A"/>
  </r>
  <r>
    <s v="SUNRISE MEDICAL CENTRESouth SouthallEalingE85656Apr1"/>
    <x v="242"/>
    <x v="13"/>
    <x v="2"/>
    <x v="244"/>
    <s v="E85656"/>
    <x v="0"/>
    <n v="1"/>
    <n v="5061.89314574327"/>
    <n v="886"/>
    <n v="0"/>
    <n v="16.390999999999998"/>
    <n v="0"/>
    <n v="2612"/>
    <n v="0"/>
    <n v="51.9788"/>
    <n v="0"/>
    <n v="1153"/>
    <n v="20.6387"/>
    <n v="1501"/>
    <n v="33.021999999999998"/>
    <n v="2039"/>
    <n v="37.029699999999998"/>
    <n v="4113"/>
    <n v="85.000799999999998"/>
    <n v="0"/>
    <n v="37.029699999999998"/>
    <n v="85.000799999999998"/>
    <n v="47.9711"/>
    <n v="85.000799999999998"/>
    <n v="2277.8519155844715"/>
    <n v="2277.8519155844715"/>
    <n v="2277.8519155844715"/>
    <n v="165523.90586580493"/>
    <n v="0"/>
  </r>
  <r>
    <s v="SUNRISE MEDICAL CENTRESouth SouthallEalingE85656Aug5"/>
    <x v="242"/>
    <x v="13"/>
    <x v="2"/>
    <x v="244"/>
    <s v="E85656"/>
    <x v="1"/>
    <n v="5"/>
    <n v="5061.89314574327"/>
    <n v="1453"/>
    <n v="462"/>
    <n v="26.880499999999998"/>
    <n v="8.5469999999999988"/>
    <n v="2562"/>
    <n v="6"/>
    <n v="50.983800000000002"/>
    <n v="0.11940000000000001"/>
    <n v="1915"/>
    <n v="34.278500000000001"/>
    <n v="1952"/>
    <n v="42.944000000000003"/>
    <n v="3830"/>
    <n v="69.705999999999989"/>
    <n v="4520"/>
    <n v="94.047200000000004"/>
    <n v="0"/>
    <n v="69.705999999999989"/>
    <n v="94.047200000000004"/>
    <n v="24.341200000000015"/>
    <n v="179.048"/>
    <n v="2277.8519155844715"/>
    <n v="2277.8519155844715"/>
    <n v="2277.8519155844715"/>
    <n v="165523.90586580493"/>
    <n v="0"/>
  </r>
  <r>
    <s v="SUNRISE MEDICAL CENTRESouth SouthallEalingE85656Dec9"/>
    <x v="242"/>
    <x v="13"/>
    <x v="2"/>
    <x v="244"/>
    <s v="E85656"/>
    <x v="2"/>
    <n v="9"/>
    <n v="5061.89314574327"/>
    <n v="1884"/>
    <n v="324"/>
    <n v="37.491600000000005"/>
    <n v="6.4476000000000004"/>
    <m/>
    <m/>
    <m/>
    <m/>
    <n v="1370"/>
    <n v="24.523"/>
    <m/>
    <m/>
    <n v="3578"/>
    <n v="68.46220000000001"/>
    <m/>
    <m/>
    <n v="0"/>
    <n v="68.46220000000001"/>
    <e v="#N/A"/>
    <e v="#N/A"/>
    <e v="#N/A"/>
    <n v="2277.8519155844715"/>
    <n v="2277.8519155844715"/>
    <n v="2277.8519155844715"/>
    <n v="165523.90586580493"/>
    <e v="#N/A"/>
  </r>
  <r>
    <s v="SUNRISE MEDICAL CENTRESouth SouthallEalingE85656Feb11"/>
    <x v="242"/>
    <x v="13"/>
    <x v="2"/>
    <x v="244"/>
    <s v="E85656"/>
    <x v="3"/>
    <n v="11"/>
    <n v="5061.89314574327"/>
    <n v="2332"/>
    <n v="335"/>
    <n v="46.406800000000004"/>
    <n v="6.6665000000000001"/>
    <m/>
    <m/>
    <m/>
    <m/>
    <n v="1588"/>
    <n v="28.4252"/>
    <m/>
    <m/>
    <n v="4255"/>
    <n v="81.498500000000007"/>
    <m/>
    <m/>
    <n v="0"/>
    <n v="81.498500000000007"/>
    <e v="#N/A"/>
    <e v="#N/A"/>
    <e v="#N/A"/>
    <n v="2277.8519155844715"/>
    <n v="2277.8519155844715"/>
    <n v="2277.8519155844715"/>
    <n v="165523.90586580493"/>
    <e v="#N/A"/>
  </r>
  <r>
    <s v="SUNRISE MEDICAL CENTRESouth SouthallEalingE85656Jan10"/>
    <x v="242"/>
    <x v="13"/>
    <x v="2"/>
    <x v="244"/>
    <s v="E85656"/>
    <x v="4"/>
    <n v="10"/>
    <n v="5061.89314574327"/>
    <n v="2830"/>
    <n v="356"/>
    <n v="56.317"/>
    <n v="7.0844000000000005"/>
    <m/>
    <m/>
    <m/>
    <m/>
    <n v="2540"/>
    <n v="45.466000000000001"/>
    <m/>
    <m/>
    <n v="5726"/>
    <n v="108.8674"/>
    <m/>
    <m/>
    <n v="0"/>
    <n v="108.8674"/>
    <e v="#N/A"/>
    <e v="#N/A"/>
    <e v="#N/A"/>
    <n v="2277.8519155844715"/>
    <n v="2277.8519155844715"/>
    <n v="2277.8519155844715"/>
    <n v="165523.90586580493"/>
    <e v="#N/A"/>
  </r>
  <r>
    <s v="SUNRISE MEDICAL CENTRESouth SouthallEalingE85656Jul4"/>
    <x v="242"/>
    <x v="13"/>
    <x v="2"/>
    <x v="244"/>
    <s v="E85656"/>
    <x v="5"/>
    <n v="4"/>
    <n v="5061.89314574327"/>
    <n v="1325"/>
    <n v="395"/>
    <n v="24.512499999999999"/>
    <n v="7.3074999999999992"/>
    <n v="3342"/>
    <n v="385"/>
    <n v="66.505800000000008"/>
    <n v="7.6615000000000002"/>
    <n v="2004"/>
    <n v="35.871600000000001"/>
    <n v="1879"/>
    <n v="41.338000000000001"/>
    <n v="3724"/>
    <n v="67.691599999999994"/>
    <n v="5606"/>
    <n v="115.50530000000001"/>
    <n v="0"/>
    <n v="67.691599999999994"/>
    <n v="115.50530000000001"/>
    <n v="47.813700000000011"/>
    <e v="#N/A"/>
    <n v="2277.8519155844715"/>
    <n v="2277.8519155844715"/>
    <n v="2277.8519155844715"/>
    <n v="165523.90586580493"/>
    <e v="#N/A"/>
  </r>
  <r>
    <s v="SUNRISE MEDICAL CENTRESouth SouthallEalingE85656Jun3"/>
    <x v="242"/>
    <x v="13"/>
    <x v="2"/>
    <x v="244"/>
    <s v="E85656"/>
    <x v="6"/>
    <n v="3"/>
    <n v="5061.89314574327"/>
    <n v="2515"/>
    <n v="582"/>
    <n v="46.527499999999996"/>
    <n v="10.766999999999999"/>
    <n v="3256"/>
    <n v="0"/>
    <n v="64.79440000000001"/>
    <n v="0"/>
    <n v="1899"/>
    <n v="33.992100000000001"/>
    <n v="1635"/>
    <n v="35.97"/>
    <n v="4996"/>
    <n v="91.286599999999993"/>
    <n v="4891"/>
    <n v="100.76440000000001"/>
    <n v="0"/>
    <n v="91.286599999999993"/>
    <n v="100.76440000000001"/>
    <n v="9.4778000000000162"/>
    <e v="#N/A"/>
    <n v="2277.8519155844715"/>
    <n v="2277.8519155844715"/>
    <n v="2277.8519155844715"/>
    <n v="165523.90586580493"/>
    <e v="#N/A"/>
  </r>
  <r>
    <s v="SUNRISE MEDICAL CENTRESouth SouthallEalingE85656Mar12"/>
    <x v="242"/>
    <x v="13"/>
    <x v="2"/>
    <x v="244"/>
    <s v="E85656"/>
    <x v="7"/>
    <n v="12"/>
    <n v="5061.89314574327"/>
    <n v="2101"/>
    <n v="2"/>
    <n v="41.809899999999999"/>
    <n v="3.9800000000000002E-2"/>
    <m/>
    <m/>
    <m/>
    <m/>
    <n v="1607"/>
    <n v="28.7653"/>
    <m/>
    <m/>
    <n v="3710"/>
    <n v="70.614999999999995"/>
    <m/>
    <m/>
    <n v="0"/>
    <n v="70.614999999999995"/>
    <e v="#N/A"/>
    <e v="#N/A"/>
    <e v="#N/A"/>
    <n v="2277.8519155844715"/>
    <n v="2277.8519155844715"/>
    <n v="2277.8519155844715"/>
    <n v="165523.90586580493"/>
    <e v="#N/A"/>
  </r>
  <r>
    <s v="SUNRISE MEDICAL CENTRESouth SouthallEalingE85656May2"/>
    <x v="242"/>
    <x v="13"/>
    <x v="2"/>
    <x v="244"/>
    <s v="E85656"/>
    <x v="8"/>
    <n v="2"/>
    <n v="5061.89314574327"/>
    <n v="1211"/>
    <n v="0"/>
    <n v="22.403499999999998"/>
    <n v="0"/>
    <n v="2066"/>
    <n v="0"/>
    <n v="41.113399999999999"/>
    <n v="0"/>
    <n v="1415"/>
    <n v="25.328499999999998"/>
    <n v="1654"/>
    <n v="36.387999999999998"/>
    <n v="2626"/>
    <n v="47.731999999999999"/>
    <n v="3720"/>
    <n v="77.50139999999999"/>
    <n v="0"/>
    <n v="47.731999999999999"/>
    <n v="77.50139999999999"/>
    <n v="29.76939999999999"/>
    <e v="#N/A"/>
    <n v="2277.8519155844715"/>
    <n v="2277.8519155844715"/>
    <n v="2277.8519155844715"/>
    <n v="165523.90586580493"/>
    <e v="#N/A"/>
  </r>
  <r>
    <s v="SUNRISE MEDICAL CENTRESouth SouthallEalingE85656Nov8"/>
    <x v="242"/>
    <x v="13"/>
    <x v="2"/>
    <x v="244"/>
    <s v="E85656"/>
    <x v="9"/>
    <n v="8"/>
    <n v="5061.89314574327"/>
    <n v="1313"/>
    <n v="7"/>
    <n v="26.128700000000002"/>
    <n v="0.13930000000000001"/>
    <m/>
    <m/>
    <m/>
    <m/>
    <n v="1863"/>
    <n v="33.347700000000003"/>
    <m/>
    <m/>
    <n v="3183"/>
    <n v="59.615700000000004"/>
    <m/>
    <m/>
    <n v="0"/>
    <n v="59.615700000000004"/>
    <e v="#N/A"/>
    <e v="#N/A"/>
    <e v="#N/A"/>
    <n v="2277.8519155844715"/>
    <n v="2277.8519155844715"/>
    <n v="2277.8519155844715"/>
    <n v="165523.90586580493"/>
    <e v="#N/A"/>
  </r>
  <r>
    <s v="SUNRISE MEDICAL CENTRESouth SouthallEalingE85656Oct7"/>
    <x v="242"/>
    <x v="13"/>
    <x v="2"/>
    <x v="244"/>
    <s v="E85656"/>
    <x v="10"/>
    <n v="7"/>
    <n v="5061.89314574327"/>
    <n v="2058"/>
    <n v="121"/>
    <n v="40.9542"/>
    <n v="2.4079000000000002"/>
    <n v="0"/>
    <n v="1820"/>
    <n v="0"/>
    <n v="40.949999999999996"/>
    <n v="2016"/>
    <n v="36.086399999999998"/>
    <n v="3438"/>
    <n v="75.635999999999996"/>
    <n v="4195"/>
    <n v="79.448499999999996"/>
    <n v="5258"/>
    <n v="116.58599999999998"/>
    <n v="0"/>
    <n v="79.448499999999996"/>
    <n v="116.58599999999998"/>
    <n v="37.137499999999989"/>
    <e v="#N/A"/>
    <n v="2277.8519155844715"/>
    <n v="2277.8519155844715"/>
    <n v="2277.8519155844715"/>
    <n v="165523.90586580493"/>
    <e v="#N/A"/>
  </r>
  <r>
    <s v="SUNRISE MEDICAL CENTRESouth SouthallEalingE85656Sep6"/>
    <x v="242"/>
    <x v="13"/>
    <x v="2"/>
    <x v="244"/>
    <s v="E85656"/>
    <x v="11"/>
    <n v="6"/>
    <n v="5061.89314574327"/>
    <n v="4127"/>
    <n v="2859"/>
    <n v="82.127300000000005"/>
    <n v="56.894100000000002"/>
    <n v="2878"/>
    <n v="3932"/>
    <n v="64.754999999999995"/>
    <n v="88.47"/>
    <n v="2342"/>
    <n v="41.921799999999998"/>
    <n v="2636"/>
    <n v="57.991999999999997"/>
    <n v="9328"/>
    <n v="180.94319999999999"/>
    <n v="9446"/>
    <n v="211.21699999999998"/>
    <n v="0"/>
    <n v="180.94319999999999"/>
    <n v="211.21699999999998"/>
    <n v="30.273799999999994"/>
    <e v="#N/A"/>
    <n v="2277.8519155844715"/>
    <n v="2277.8519155844715"/>
    <n v="2277.8519155844715"/>
    <n v="165523.90586580493"/>
    <e v="#N/A"/>
  </r>
  <r>
    <s v="THE ABBOTSBURY PRACTICECelandine Health and MetroCare PCNHillingdonE86022Apr1"/>
    <x v="243"/>
    <x v="44"/>
    <x v="1"/>
    <x v="245"/>
    <s v="E86022"/>
    <x v="0"/>
    <n v="1"/>
    <n v="5525.3614284373698"/>
    <n v="4863"/>
    <n v="53"/>
    <n v="89.965499999999992"/>
    <n v="0.98049999999999993"/>
    <n v="12839"/>
    <n v="540"/>
    <n v="255.49610000000001"/>
    <n v="10.746"/>
    <n v="0"/>
    <n v="0"/>
    <n v="8"/>
    <n v="0.17599999999999999"/>
    <n v="4916"/>
    <n v="90.945999999999998"/>
    <n v="13387"/>
    <n v="266.41809999999998"/>
    <n v="0"/>
    <n v="90.945999999999998"/>
    <n v="266.41809999999998"/>
    <n v="175.47209999999998"/>
    <n v="266.41809999999998"/>
    <n v="2486.4126427968163"/>
    <n v="2486.4126427968163"/>
    <n v="2486.4126427968163"/>
    <n v="180679.318709902"/>
    <n v="0"/>
  </r>
  <r>
    <s v="THE ABBOTSBURY PRACTICECelandine Health and MetroCare PCNHillingdonE86022Aug5"/>
    <x v="243"/>
    <x v="44"/>
    <x v="1"/>
    <x v="245"/>
    <s v="E86022"/>
    <x v="1"/>
    <n v="5"/>
    <n v="5525.3614284373698"/>
    <n v="5140"/>
    <n v="681"/>
    <n v="95.089999999999989"/>
    <n v="12.5985"/>
    <n v="9878"/>
    <n v="445"/>
    <n v="196.57220000000001"/>
    <n v="8.855500000000001"/>
    <n v="4"/>
    <n v="7.1599999999999997E-2"/>
    <n v="29"/>
    <n v="0.63800000000000001"/>
    <n v="5825"/>
    <n v="107.76009999999999"/>
    <n v="10352"/>
    <n v="206.06570000000002"/>
    <n v="0"/>
    <n v="107.76009999999999"/>
    <n v="206.06570000000002"/>
    <n v="98.305600000000027"/>
    <n v="472.48379999999997"/>
    <n v="2486.4126427968163"/>
    <n v="2486.4126427968163"/>
    <n v="2486.4126427968163"/>
    <n v="180679.318709902"/>
    <n v="0"/>
  </r>
  <r>
    <s v="THE ABBOTSBURY PRACTICECelandine Health and MetroCare PCNHillingdonE86022Dec9"/>
    <x v="243"/>
    <x v="44"/>
    <x v="1"/>
    <x v="245"/>
    <s v="E86022"/>
    <x v="2"/>
    <n v="9"/>
    <n v="5525.3614284373698"/>
    <n v="4118"/>
    <n v="929"/>
    <n v="81.9482"/>
    <n v="18.487100000000002"/>
    <m/>
    <m/>
    <m/>
    <m/>
    <n v="8"/>
    <n v="0.14319999999999999"/>
    <m/>
    <m/>
    <n v="5055"/>
    <n v="100.57849999999999"/>
    <m/>
    <m/>
    <n v="0"/>
    <n v="100.57849999999999"/>
    <e v="#N/A"/>
    <e v="#N/A"/>
    <e v="#N/A"/>
    <n v="2486.4126427968163"/>
    <n v="2486.4126427968163"/>
    <n v="2486.4126427968163"/>
    <n v="180679.318709902"/>
    <e v="#N/A"/>
  </r>
  <r>
    <s v="THE ABBOTSBURY PRACTICECelandine Health and MetroCare PCNHillingdonE86022Feb11"/>
    <x v="243"/>
    <x v="44"/>
    <x v="1"/>
    <x v="245"/>
    <s v="E86022"/>
    <x v="3"/>
    <n v="11"/>
    <n v="5525.3614284373698"/>
    <n v="6928"/>
    <n v="224"/>
    <n v="137.8672"/>
    <n v="4.4576000000000002"/>
    <m/>
    <m/>
    <m/>
    <m/>
    <n v="0"/>
    <n v="0"/>
    <m/>
    <m/>
    <n v="7152"/>
    <n v="142.32480000000001"/>
    <m/>
    <m/>
    <n v="0"/>
    <n v="142.32480000000001"/>
    <e v="#N/A"/>
    <e v="#N/A"/>
    <e v="#N/A"/>
    <n v="2486.4126427968163"/>
    <n v="2486.4126427968163"/>
    <n v="2486.4126427968163"/>
    <n v="180679.318709902"/>
    <e v="#N/A"/>
  </r>
  <r>
    <s v="THE ABBOTSBURY PRACTICECelandine Health and MetroCare PCNHillingdonE86022Jan10"/>
    <x v="243"/>
    <x v="44"/>
    <x v="1"/>
    <x v="245"/>
    <s v="E86022"/>
    <x v="4"/>
    <n v="10"/>
    <n v="5525.3614284373698"/>
    <n v="7198"/>
    <n v="348"/>
    <n v="143.24020000000002"/>
    <n v="6.9252000000000002"/>
    <m/>
    <m/>
    <m/>
    <m/>
    <n v="8"/>
    <n v="0.14319999999999999"/>
    <m/>
    <m/>
    <n v="7554"/>
    <n v="150.30860000000001"/>
    <m/>
    <m/>
    <n v="0"/>
    <n v="150.30860000000001"/>
    <e v="#N/A"/>
    <e v="#N/A"/>
    <e v="#N/A"/>
    <n v="2486.4126427968163"/>
    <n v="2486.4126427968163"/>
    <n v="2486.4126427968163"/>
    <n v="180679.318709902"/>
    <e v="#N/A"/>
  </r>
  <r>
    <s v="THE ABBOTSBURY PRACTICECelandine Health and MetroCare PCNHillingdonE86022Jul4"/>
    <x v="243"/>
    <x v="44"/>
    <x v="1"/>
    <x v="245"/>
    <s v="E86022"/>
    <x v="5"/>
    <n v="4"/>
    <n v="5525.3614284373698"/>
    <n v="21852"/>
    <n v="882"/>
    <n v="404.262"/>
    <n v="16.317"/>
    <n v="4646"/>
    <n v="612"/>
    <n v="92.455400000000012"/>
    <n v="12.178800000000001"/>
    <n v="2"/>
    <n v="3.5799999999999998E-2"/>
    <n v="32"/>
    <n v="0.70399999999999996"/>
    <n v="22736"/>
    <n v="420.6148"/>
    <n v="5290"/>
    <n v="105.3382"/>
    <n v="0"/>
    <n v="420.6148"/>
    <n v="105.3382"/>
    <n v="-315.27660000000003"/>
    <e v="#N/A"/>
    <n v="2486.4126427968163"/>
    <n v="2486.4126427968163"/>
    <n v="2486.4126427968163"/>
    <n v="180679.318709902"/>
    <e v="#N/A"/>
  </r>
  <r>
    <s v="THE ABBOTSBURY PRACTICECelandine Health and MetroCare PCNHillingdonE86022Jun3"/>
    <x v="243"/>
    <x v="44"/>
    <x v="1"/>
    <x v="245"/>
    <s v="E86022"/>
    <x v="6"/>
    <n v="3"/>
    <n v="5525.3614284373698"/>
    <n v="6562"/>
    <n v="313"/>
    <n v="121.39699999999999"/>
    <n v="5.7904999999999998"/>
    <n v="5620"/>
    <n v="1969"/>
    <n v="111.83800000000001"/>
    <n v="39.183100000000003"/>
    <n v="0"/>
    <n v="0"/>
    <n v="11"/>
    <n v="0.24199999999999999"/>
    <n v="6875"/>
    <n v="127.18749999999999"/>
    <n v="7600"/>
    <n v="151.26310000000001"/>
    <n v="0"/>
    <n v="127.18749999999999"/>
    <n v="151.26310000000001"/>
    <n v="24.075600000000023"/>
    <e v="#N/A"/>
    <n v="2486.4126427968163"/>
    <n v="2486.4126427968163"/>
    <n v="2486.4126427968163"/>
    <n v="180679.318709902"/>
    <e v="#N/A"/>
  </r>
  <r>
    <s v="THE ABBOTSBURY PRACTICECelandine Health and MetroCare PCNHillingdonE86022Mar12"/>
    <x v="243"/>
    <x v="44"/>
    <x v="1"/>
    <x v="245"/>
    <s v="E86022"/>
    <x v="7"/>
    <n v="12"/>
    <n v="5525.3614284373698"/>
    <n v="12546"/>
    <n v="935"/>
    <n v="249.66540000000001"/>
    <n v="18.6065"/>
    <m/>
    <m/>
    <m/>
    <m/>
    <n v="16"/>
    <n v="0.28639999999999999"/>
    <m/>
    <m/>
    <n v="13497"/>
    <n v="268.55830000000003"/>
    <m/>
    <m/>
    <n v="0"/>
    <n v="268.55830000000003"/>
    <e v="#N/A"/>
    <e v="#N/A"/>
    <e v="#N/A"/>
    <n v="2486.4126427968163"/>
    <n v="2486.4126427968163"/>
    <n v="2486.4126427968163"/>
    <n v="180679.318709902"/>
    <e v="#N/A"/>
  </r>
  <r>
    <s v="THE ABBOTSBURY PRACTICECelandine Health and MetroCare PCNHillingdonE86022May2"/>
    <x v="243"/>
    <x v="44"/>
    <x v="1"/>
    <x v="245"/>
    <s v="E86022"/>
    <x v="8"/>
    <n v="2"/>
    <n v="5525.3614284373698"/>
    <n v="6248"/>
    <n v="319"/>
    <n v="115.58799999999999"/>
    <n v="5.9014999999999995"/>
    <n v="3641"/>
    <n v="834"/>
    <n v="72.4559"/>
    <n v="16.596600000000002"/>
    <n v="0"/>
    <n v="0"/>
    <n v="8"/>
    <n v="0.17599999999999999"/>
    <n v="6567"/>
    <n v="121.48949999999999"/>
    <n v="4483"/>
    <n v="89.228500000000011"/>
    <n v="0"/>
    <n v="121.48949999999999"/>
    <n v="89.228500000000011"/>
    <n v="-32.260999999999981"/>
    <e v="#N/A"/>
    <n v="2486.4126427968163"/>
    <n v="2486.4126427968163"/>
    <n v="2486.4126427968163"/>
    <n v="180679.318709902"/>
    <e v="#N/A"/>
  </r>
  <r>
    <s v="THE ABBOTSBURY PRACTICECelandine Health and MetroCare PCNHillingdonE86022Nov8"/>
    <x v="243"/>
    <x v="44"/>
    <x v="1"/>
    <x v="245"/>
    <s v="E86022"/>
    <x v="9"/>
    <n v="8"/>
    <n v="5525.3614284373698"/>
    <n v="8222"/>
    <n v="1276"/>
    <n v="163.61780000000002"/>
    <n v="25.392400000000002"/>
    <m/>
    <m/>
    <m/>
    <m/>
    <n v="2"/>
    <n v="3.5799999999999998E-2"/>
    <m/>
    <m/>
    <n v="9500"/>
    <n v="189.04600000000002"/>
    <m/>
    <m/>
    <n v="0"/>
    <n v="189.04600000000002"/>
    <e v="#N/A"/>
    <e v="#N/A"/>
    <e v="#N/A"/>
    <n v="2486.4126427968163"/>
    <n v="2486.4126427968163"/>
    <n v="2486.4126427968163"/>
    <n v="180679.318709902"/>
    <e v="#N/A"/>
  </r>
  <r>
    <s v="THE ABBOTSBURY PRACTICECelandine Health and MetroCare PCNHillingdonE86022Oct7"/>
    <x v="243"/>
    <x v="44"/>
    <x v="1"/>
    <x v="245"/>
    <s v="E86022"/>
    <x v="10"/>
    <n v="7"/>
    <n v="5525.3614284373698"/>
    <n v="19366"/>
    <n v="4593"/>
    <n v="385.38339999999999"/>
    <n v="91.400700000000001"/>
    <n v="0"/>
    <n v="1923"/>
    <n v="0"/>
    <n v="43.267499999999998"/>
    <n v="6"/>
    <n v="0.1074"/>
    <n v="20"/>
    <n v="0.44"/>
    <n v="23965"/>
    <n v="476.89149999999995"/>
    <n v="1943"/>
    <n v="43.707499999999996"/>
    <n v="0"/>
    <n v="476.89149999999995"/>
    <n v="43.707499999999996"/>
    <n v="-433.18399999999997"/>
    <e v="#N/A"/>
    <n v="2486.4126427968163"/>
    <n v="2486.4126427968163"/>
    <n v="2486.4126427968163"/>
    <n v="180679.318709902"/>
    <e v="#N/A"/>
  </r>
  <r>
    <s v="THE ABBOTSBURY PRACTICECelandine Health and MetroCare PCNHillingdonE86022Sep6"/>
    <x v="243"/>
    <x v="44"/>
    <x v="1"/>
    <x v="245"/>
    <s v="E86022"/>
    <x v="11"/>
    <n v="6"/>
    <n v="5525.3614284373698"/>
    <n v="9981"/>
    <n v="5156"/>
    <n v="198.62190000000001"/>
    <n v="102.6044"/>
    <n v="8900"/>
    <n v="5723"/>
    <n v="200.25"/>
    <n v="128.76749999999998"/>
    <n v="6"/>
    <n v="0.1074"/>
    <n v="26"/>
    <n v="0.57199999999999995"/>
    <n v="15143"/>
    <n v="301.33370000000002"/>
    <n v="14649"/>
    <n v="329.58949999999999"/>
    <n v="0"/>
    <n v="301.33370000000002"/>
    <n v="329.58949999999999"/>
    <n v="28.255799999999965"/>
    <e v="#N/A"/>
    <n v="2486.4126427968163"/>
    <n v="2486.4126427968163"/>
    <n v="2486.4126427968163"/>
    <n v="180679.318709902"/>
    <e v="#N/A"/>
  </r>
  <r>
    <s v="The Abingdon Medical PracticeBrompton Health PCNWest LondonE87701Apr1"/>
    <x v="244"/>
    <x v="36"/>
    <x v="6"/>
    <x v="246"/>
    <s v="E87701"/>
    <x v="0"/>
    <n v="1"/>
    <n v="7352.4392312192604"/>
    <n v="904"/>
    <n v="3"/>
    <n v="16.724"/>
    <n v="5.5499999999999994E-2"/>
    <n v="1010"/>
    <n v="2"/>
    <n v="20.099"/>
    <n v="3.9800000000000002E-2"/>
    <n v="4923"/>
    <n v="88.121700000000004"/>
    <n v="5423"/>
    <n v="119.306"/>
    <n v="5830"/>
    <n v="104.9012"/>
    <n v="6435"/>
    <n v="139.44479999999999"/>
    <n v="0"/>
    <n v="104.9012"/>
    <n v="139.44479999999999"/>
    <n v="34.543599999999984"/>
    <n v="139.44479999999999"/>
    <n v="3308.5976540486672"/>
    <n v="3308.5976540486672"/>
    <n v="3308.5976540486672"/>
    <n v="240424.76286086984"/>
    <n v="0"/>
  </r>
  <r>
    <s v="The Abingdon Medical PracticeBrompton Health PCNWest LondonE87701Aug5"/>
    <x v="244"/>
    <x v="36"/>
    <x v="6"/>
    <x v="246"/>
    <s v="E87701"/>
    <x v="1"/>
    <n v="5"/>
    <n v="7352.4392312192604"/>
    <n v="714"/>
    <n v="522"/>
    <n v="13.209"/>
    <n v="9.657"/>
    <n v="1085"/>
    <n v="3506"/>
    <n v="21.5915"/>
    <n v="69.769400000000005"/>
    <n v="6334"/>
    <n v="113.37860000000001"/>
    <n v="5528"/>
    <n v="121.616"/>
    <n v="7570"/>
    <n v="136.24459999999999"/>
    <n v="10119"/>
    <n v="212.9769"/>
    <n v="0"/>
    <n v="136.24459999999999"/>
    <n v="212.9769"/>
    <n v="76.732300000000009"/>
    <n v="352.42169999999999"/>
    <n v="3308.5976540486672"/>
    <n v="3308.5976540486672"/>
    <n v="3308.5976540486672"/>
    <n v="240424.76286086984"/>
    <n v="0"/>
  </r>
  <r>
    <s v="The Abingdon Medical PracticeBrompton Health PCNWest LondonE87701Dec9"/>
    <x v="244"/>
    <x v="36"/>
    <x v="6"/>
    <x v="246"/>
    <s v="E87701"/>
    <x v="2"/>
    <n v="9"/>
    <n v="7352.4392312192604"/>
    <n v="1705"/>
    <n v="0"/>
    <n v="33.929500000000004"/>
    <n v="0"/>
    <m/>
    <m/>
    <m/>
    <m/>
    <n v="7139"/>
    <n v="127.7881"/>
    <m/>
    <m/>
    <n v="8844"/>
    <n v="161.7176"/>
    <m/>
    <m/>
    <n v="0"/>
    <n v="161.7176"/>
    <e v="#N/A"/>
    <e v="#N/A"/>
    <e v="#N/A"/>
    <n v="3308.5976540486672"/>
    <n v="3308.5976540486672"/>
    <n v="3308.5976540486672"/>
    <n v="240424.76286086984"/>
    <e v="#N/A"/>
  </r>
  <r>
    <s v="The Abingdon Medical PracticeBrompton Health PCNWest LondonE87701Feb11"/>
    <x v="244"/>
    <x v="36"/>
    <x v="6"/>
    <x v="246"/>
    <s v="E87701"/>
    <x v="3"/>
    <n v="11"/>
    <n v="7352.4392312192604"/>
    <n v="1041"/>
    <n v="2705"/>
    <n v="20.715900000000001"/>
    <n v="53.829500000000003"/>
    <m/>
    <m/>
    <m/>
    <m/>
    <n v="6951"/>
    <n v="124.4229"/>
    <m/>
    <m/>
    <n v="10697"/>
    <n v="198.9683"/>
    <m/>
    <m/>
    <n v="0"/>
    <n v="198.9683"/>
    <e v="#N/A"/>
    <e v="#N/A"/>
    <e v="#N/A"/>
    <n v="3308.5976540486672"/>
    <n v="3308.5976540486672"/>
    <n v="3308.5976540486672"/>
    <n v="240424.76286086984"/>
    <e v="#N/A"/>
  </r>
  <r>
    <s v="The Abingdon Medical PracticeBrompton Health PCNWest LondonE87701Jan10"/>
    <x v="244"/>
    <x v="36"/>
    <x v="6"/>
    <x v="246"/>
    <s v="E87701"/>
    <x v="4"/>
    <n v="10"/>
    <n v="7352.4392312192604"/>
    <n v="7310"/>
    <n v="1253"/>
    <n v="145.46899999999999"/>
    <n v="24.934700000000003"/>
    <m/>
    <m/>
    <m/>
    <m/>
    <n v="11410"/>
    <n v="204.239"/>
    <m/>
    <m/>
    <n v="19973"/>
    <n v="374.64269999999999"/>
    <m/>
    <m/>
    <n v="0"/>
    <n v="374.64269999999999"/>
    <e v="#N/A"/>
    <e v="#N/A"/>
    <e v="#N/A"/>
    <n v="3308.5976540486672"/>
    <n v="3308.5976540486672"/>
    <n v="3308.5976540486672"/>
    <n v="240424.76286086984"/>
    <e v="#N/A"/>
  </r>
  <r>
    <s v="The Abingdon Medical PracticeBrompton Health PCNWest LondonE87701Jul4"/>
    <x v="244"/>
    <x v="36"/>
    <x v="6"/>
    <x v="246"/>
    <s v="E87701"/>
    <x v="5"/>
    <n v="4"/>
    <n v="7352.4392312192604"/>
    <n v="1212"/>
    <n v="1629"/>
    <n v="22.422000000000001"/>
    <n v="30.136499999999998"/>
    <n v="1504"/>
    <n v="211"/>
    <n v="29.929600000000001"/>
    <n v="4.1989000000000001"/>
    <n v="6502"/>
    <n v="116.3858"/>
    <n v="7063"/>
    <n v="155.386"/>
    <n v="9343"/>
    <n v="168.9443"/>
    <n v="8778"/>
    <n v="189.5145"/>
    <n v="0"/>
    <n v="168.9443"/>
    <n v="189.5145"/>
    <n v="20.5702"/>
    <e v="#N/A"/>
    <n v="3308.5976540486672"/>
    <n v="3308.5976540486672"/>
    <n v="3308.5976540486672"/>
    <n v="240424.76286086984"/>
    <e v="#N/A"/>
  </r>
  <r>
    <s v="The Abingdon Medical PracticeBrompton Health PCNWest LondonE87701Jun3"/>
    <x v="244"/>
    <x v="36"/>
    <x v="6"/>
    <x v="246"/>
    <s v="E87701"/>
    <x v="6"/>
    <n v="3"/>
    <n v="7352.4392312192604"/>
    <n v="1219"/>
    <n v="7"/>
    <n v="22.551499999999997"/>
    <n v="0.1295"/>
    <n v="2921"/>
    <n v="7"/>
    <n v="58.127900000000004"/>
    <n v="0.13930000000000001"/>
    <n v="5566"/>
    <n v="99.631399999999999"/>
    <n v="6677"/>
    <n v="146.89400000000001"/>
    <n v="6792"/>
    <n v="122.3124"/>
    <n v="9605"/>
    <n v="205.16120000000001"/>
    <n v="0"/>
    <n v="122.3124"/>
    <n v="205.16120000000001"/>
    <n v="82.848800000000011"/>
    <e v="#N/A"/>
    <n v="3308.5976540486672"/>
    <n v="3308.5976540486672"/>
    <n v="3308.5976540486672"/>
    <n v="240424.76286086984"/>
    <e v="#N/A"/>
  </r>
  <r>
    <s v="The Abingdon Medical PracticeBrompton Health PCNWest LondonE87701Mar12"/>
    <x v="244"/>
    <x v="36"/>
    <x v="6"/>
    <x v="246"/>
    <s v="E87701"/>
    <x v="7"/>
    <n v="12"/>
    <n v="7352.4392312192604"/>
    <n v="5837"/>
    <n v="14"/>
    <n v="116.1563"/>
    <n v="0.27860000000000001"/>
    <m/>
    <m/>
    <m/>
    <m/>
    <n v="10793"/>
    <n v="193.19470000000001"/>
    <m/>
    <m/>
    <n v="16644"/>
    <n v="309.62959999999998"/>
    <m/>
    <m/>
    <n v="0"/>
    <n v="309.62959999999998"/>
    <e v="#N/A"/>
    <e v="#N/A"/>
    <e v="#N/A"/>
    <n v="3308.5976540486672"/>
    <n v="3308.5976540486672"/>
    <n v="3308.5976540486672"/>
    <n v="240424.76286086984"/>
    <e v="#N/A"/>
  </r>
  <r>
    <s v="The Abingdon Medical PracticeBrompton Health PCNWest LondonE87701May2"/>
    <x v="244"/>
    <x v="36"/>
    <x v="6"/>
    <x v="246"/>
    <s v="E87701"/>
    <x v="8"/>
    <n v="2"/>
    <n v="7352.4392312192604"/>
    <n v="1108"/>
    <n v="2"/>
    <n v="20.497999999999998"/>
    <n v="3.6999999999999998E-2"/>
    <n v="1070"/>
    <n v="8"/>
    <n v="21.293000000000003"/>
    <n v="0.15920000000000001"/>
    <n v="6153"/>
    <n v="110.1387"/>
    <n v="9579"/>
    <n v="210.738"/>
    <n v="7263"/>
    <n v="130.6737"/>
    <n v="10657"/>
    <n v="232.1902"/>
    <n v="0"/>
    <n v="130.6737"/>
    <n v="232.1902"/>
    <n v="101.51650000000001"/>
    <e v="#N/A"/>
    <n v="3308.5976540486672"/>
    <n v="3308.5976540486672"/>
    <n v="3308.5976540486672"/>
    <n v="240424.76286086984"/>
    <e v="#N/A"/>
  </r>
  <r>
    <s v="The Abingdon Medical PracticeBrompton Health PCNWest LondonE87701Nov8"/>
    <x v="244"/>
    <x v="36"/>
    <x v="6"/>
    <x v="246"/>
    <s v="E87701"/>
    <x v="9"/>
    <n v="8"/>
    <n v="7352.4392312192604"/>
    <n v="815"/>
    <n v="1101"/>
    <n v="16.218500000000002"/>
    <n v="21.9099"/>
    <m/>
    <m/>
    <m/>
    <m/>
    <n v="8359"/>
    <n v="149.62610000000001"/>
    <m/>
    <m/>
    <n v="10275"/>
    <n v="187.75450000000001"/>
    <m/>
    <m/>
    <n v="0"/>
    <n v="187.75450000000001"/>
    <e v="#N/A"/>
    <e v="#N/A"/>
    <e v="#N/A"/>
    <n v="3308.5976540486672"/>
    <n v="3308.5976540486672"/>
    <n v="3308.5976540486672"/>
    <n v="240424.76286086984"/>
    <e v="#N/A"/>
  </r>
  <r>
    <s v="The Abingdon Medical PracticeBrompton Health PCNWest LondonE87701Oct7"/>
    <x v="244"/>
    <x v="36"/>
    <x v="6"/>
    <x v="246"/>
    <s v="E87701"/>
    <x v="10"/>
    <n v="7"/>
    <n v="7352.4392312192604"/>
    <n v="936"/>
    <n v="3194"/>
    <n v="18.6264"/>
    <n v="63.560600000000001"/>
    <n v="0"/>
    <n v="3769"/>
    <n v="0"/>
    <n v="84.802499999999995"/>
    <n v="8132"/>
    <n v="145.56280000000001"/>
    <n v="9516"/>
    <n v="209.352"/>
    <n v="12262"/>
    <n v="227.74979999999999"/>
    <n v="13285"/>
    <n v="294.15449999999998"/>
    <n v="0"/>
    <n v="227.74979999999999"/>
    <n v="294.15449999999998"/>
    <n v="66.404699999999991"/>
    <e v="#N/A"/>
    <n v="3308.5976540486672"/>
    <n v="3308.5976540486672"/>
    <n v="3308.5976540486672"/>
    <n v="240424.76286086984"/>
    <e v="#N/A"/>
  </r>
  <r>
    <s v="The Abingdon Medical PracticeBrompton Health PCNWest LondonE87701Sep6"/>
    <x v="244"/>
    <x v="36"/>
    <x v="6"/>
    <x v="246"/>
    <s v="E87701"/>
    <x v="11"/>
    <n v="6"/>
    <n v="7352.4392312192604"/>
    <n v="1021"/>
    <n v="5380"/>
    <n v="20.317900000000002"/>
    <n v="107.06200000000001"/>
    <n v="2614"/>
    <n v="2459"/>
    <n v="58.814999999999998"/>
    <n v="55.327500000000001"/>
    <n v="7781"/>
    <n v="139.2799"/>
    <n v="7150"/>
    <n v="157.30000000000001"/>
    <n v="14182"/>
    <n v="266.65980000000002"/>
    <n v="12223"/>
    <n v="271.4425"/>
    <n v="0"/>
    <n v="266.65980000000002"/>
    <n v="271.4425"/>
    <n v="4.7826999999999771"/>
    <e v="#N/A"/>
    <n v="3308.5976540486672"/>
    <n v="3308.5976540486672"/>
    <n v="3308.5976540486672"/>
    <n v="240424.76286086984"/>
    <e v="#N/A"/>
  </r>
  <r>
    <s v="THE ACTON HEALTH CENTREActonEalingE85109Apr1"/>
    <x v="245"/>
    <x v="3"/>
    <x v="2"/>
    <x v="247"/>
    <s v="E85109"/>
    <x v="0"/>
    <n v="1"/>
    <n v="3736.9731504731899"/>
    <n v="6048"/>
    <n v="0"/>
    <n v="111.88799999999999"/>
    <n v="0"/>
    <n v="5208"/>
    <n v="2"/>
    <n v="103.6392"/>
    <n v="3.9800000000000002E-2"/>
    <n v="2014"/>
    <n v="36.050600000000003"/>
    <n v="1940"/>
    <n v="42.68"/>
    <n v="8062"/>
    <n v="147.93860000000001"/>
    <n v="7150"/>
    <n v="146.35900000000001"/>
    <n v="0"/>
    <n v="147.93860000000001"/>
    <n v="146.35900000000001"/>
    <n v="-1.5795999999999992"/>
    <n v="146.35900000000001"/>
    <n v="1681.6379177129354"/>
    <n v="1681.6379177129354"/>
    <n v="1681.6379177129354"/>
    <n v="122199.02202047332"/>
    <n v="0"/>
  </r>
  <r>
    <s v="THE ACTON HEALTH CENTREActonEalingE85109Aug5"/>
    <x v="245"/>
    <x v="3"/>
    <x v="2"/>
    <x v="247"/>
    <s v="E85109"/>
    <x v="1"/>
    <n v="5"/>
    <n v="3736.9731504731899"/>
    <n v="3863"/>
    <n v="2"/>
    <n v="71.465499999999992"/>
    <n v="3.6999999999999998E-2"/>
    <n v="4983"/>
    <n v="0"/>
    <n v="99.16170000000001"/>
    <n v="0"/>
    <n v="4162"/>
    <n v="74.499799999999993"/>
    <n v="2830"/>
    <n v="62.26"/>
    <n v="8027"/>
    <n v="146.00229999999999"/>
    <n v="7813"/>
    <n v="161.42170000000002"/>
    <n v="0"/>
    <n v="146.00229999999999"/>
    <n v="161.42170000000002"/>
    <n v="15.419400000000024"/>
    <n v="307.78070000000002"/>
    <n v="1681.6379177129354"/>
    <n v="1681.6379177129354"/>
    <n v="1681.6379177129354"/>
    <n v="122199.02202047332"/>
    <n v="0"/>
  </r>
  <r>
    <s v="THE ACTON HEALTH CENTREActonEalingE85109Dec9"/>
    <x v="245"/>
    <x v="3"/>
    <x v="2"/>
    <x v="247"/>
    <s v="E85109"/>
    <x v="2"/>
    <n v="9"/>
    <n v="3736.9731504731899"/>
    <n v="3915"/>
    <n v="5"/>
    <n v="77.908500000000004"/>
    <n v="9.9500000000000005E-2"/>
    <m/>
    <m/>
    <m/>
    <m/>
    <n v="2021"/>
    <n v="36.175899999999999"/>
    <m/>
    <m/>
    <n v="5941"/>
    <n v="114.18390000000001"/>
    <m/>
    <m/>
    <n v="0"/>
    <n v="114.18390000000001"/>
    <e v="#N/A"/>
    <e v="#N/A"/>
    <e v="#N/A"/>
    <n v="1681.6379177129354"/>
    <n v="1681.6379177129354"/>
    <n v="1681.6379177129354"/>
    <n v="122199.02202047332"/>
    <e v="#N/A"/>
  </r>
  <r>
    <s v="THE ACTON HEALTH CENTREActonEalingE85109Feb11"/>
    <x v="245"/>
    <x v="3"/>
    <x v="2"/>
    <x v="247"/>
    <s v="E85109"/>
    <x v="3"/>
    <n v="11"/>
    <n v="3736.9731504731899"/>
    <n v="6284"/>
    <n v="0"/>
    <n v="125.05160000000001"/>
    <n v="0"/>
    <m/>
    <m/>
    <m/>
    <m/>
    <n v="3657"/>
    <n v="65.460300000000004"/>
    <m/>
    <m/>
    <n v="9941"/>
    <n v="190.51190000000003"/>
    <m/>
    <m/>
    <n v="0"/>
    <n v="190.51190000000003"/>
    <e v="#N/A"/>
    <e v="#N/A"/>
    <e v="#N/A"/>
    <n v="1681.6379177129354"/>
    <n v="1681.6379177129354"/>
    <n v="1681.6379177129354"/>
    <n v="122199.02202047332"/>
    <e v="#N/A"/>
  </r>
  <r>
    <s v="THE ACTON HEALTH CENTREActonEalingE85109Jan10"/>
    <x v="245"/>
    <x v="3"/>
    <x v="2"/>
    <x v="247"/>
    <s v="E85109"/>
    <x v="4"/>
    <n v="10"/>
    <n v="3736.9731504731899"/>
    <n v="5810"/>
    <n v="0"/>
    <n v="115.619"/>
    <n v="0"/>
    <m/>
    <m/>
    <m/>
    <m/>
    <n v="4581"/>
    <n v="81.999899999999997"/>
    <m/>
    <m/>
    <n v="10391"/>
    <n v="197.6189"/>
    <m/>
    <m/>
    <n v="0"/>
    <n v="197.6189"/>
    <e v="#N/A"/>
    <e v="#N/A"/>
    <e v="#N/A"/>
    <n v="1681.6379177129354"/>
    <n v="1681.6379177129354"/>
    <n v="1681.6379177129354"/>
    <n v="122199.02202047332"/>
    <e v="#N/A"/>
  </r>
  <r>
    <s v="THE ACTON HEALTH CENTREActonEalingE85109Jul4"/>
    <x v="245"/>
    <x v="3"/>
    <x v="2"/>
    <x v="247"/>
    <s v="E85109"/>
    <x v="5"/>
    <n v="4"/>
    <n v="3736.9731504731899"/>
    <n v="4254"/>
    <n v="3"/>
    <n v="78.698999999999998"/>
    <n v="5.5499999999999994E-2"/>
    <n v="4741"/>
    <n v="0"/>
    <n v="94.3459"/>
    <n v="0"/>
    <n v="4337"/>
    <n v="77.632300000000001"/>
    <n v="3365"/>
    <n v="74.03"/>
    <n v="8594"/>
    <n v="156.38679999999999"/>
    <n v="8106"/>
    <n v="168.3759"/>
    <n v="0"/>
    <n v="156.38679999999999"/>
    <n v="168.3759"/>
    <n v="11.989100000000008"/>
    <e v="#N/A"/>
    <n v="1681.6379177129354"/>
    <n v="1681.6379177129354"/>
    <n v="1681.6379177129354"/>
    <n v="122199.02202047332"/>
    <e v="#N/A"/>
  </r>
  <r>
    <s v="THE ACTON HEALTH CENTREActonEalingE85109Jun3"/>
    <x v="245"/>
    <x v="3"/>
    <x v="2"/>
    <x v="247"/>
    <s v="E85109"/>
    <x v="6"/>
    <n v="3"/>
    <n v="3736.9731504731899"/>
    <n v="5458"/>
    <n v="0"/>
    <n v="100.973"/>
    <n v="0"/>
    <n v="4451"/>
    <n v="0"/>
    <n v="88.5749"/>
    <n v="0"/>
    <n v="8961"/>
    <n v="160.40190000000001"/>
    <n v="3058"/>
    <n v="67.275999999999996"/>
    <n v="14419"/>
    <n v="261.37490000000003"/>
    <n v="7509"/>
    <n v="155.8509"/>
    <n v="0"/>
    <n v="261.37490000000003"/>
    <n v="155.8509"/>
    <n v="-105.52400000000003"/>
    <e v="#N/A"/>
    <n v="1681.6379177129354"/>
    <n v="1681.6379177129354"/>
    <n v="1681.6379177129354"/>
    <n v="122199.02202047332"/>
    <e v="#N/A"/>
  </r>
  <r>
    <s v="THE ACTON HEALTH CENTREActonEalingE85109Mar12"/>
    <x v="245"/>
    <x v="3"/>
    <x v="2"/>
    <x v="247"/>
    <s v="E85109"/>
    <x v="7"/>
    <n v="12"/>
    <n v="3736.9731504731899"/>
    <n v="5649"/>
    <n v="2"/>
    <n v="112.41510000000001"/>
    <n v="3.9800000000000002E-2"/>
    <m/>
    <m/>
    <m/>
    <m/>
    <n v="3071"/>
    <n v="54.9709"/>
    <m/>
    <m/>
    <n v="8722"/>
    <n v="167.42580000000001"/>
    <m/>
    <m/>
    <n v="0"/>
    <n v="167.42580000000001"/>
    <e v="#N/A"/>
    <e v="#N/A"/>
    <e v="#N/A"/>
    <n v="1681.6379177129354"/>
    <n v="1681.6379177129354"/>
    <n v="1681.6379177129354"/>
    <n v="122199.02202047332"/>
    <e v="#N/A"/>
  </r>
  <r>
    <s v="THE ACTON HEALTH CENTREActonEalingE85109May2"/>
    <x v="245"/>
    <x v="3"/>
    <x v="2"/>
    <x v="247"/>
    <s v="E85109"/>
    <x v="8"/>
    <n v="2"/>
    <n v="3736.9731504731899"/>
    <n v="6792"/>
    <n v="0"/>
    <n v="125.65199999999999"/>
    <n v="0"/>
    <n v="3847"/>
    <n v="0"/>
    <n v="76.555300000000003"/>
    <n v="0"/>
    <n v="4608"/>
    <n v="82.483199999999997"/>
    <n v="1734"/>
    <n v="38.148000000000003"/>
    <n v="11400"/>
    <n v="208.1352"/>
    <n v="5581"/>
    <n v="114.70330000000001"/>
    <n v="0"/>
    <n v="208.1352"/>
    <n v="114.70330000000001"/>
    <n v="-93.431899999999985"/>
    <e v="#N/A"/>
    <n v="1681.6379177129354"/>
    <n v="1681.6379177129354"/>
    <n v="1681.6379177129354"/>
    <n v="122199.02202047332"/>
    <e v="#N/A"/>
  </r>
  <r>
    <s v="THE ACTON HEALTH CENTREActonEalingE85109Nov8"/>
    <x v="245"/>
    <x v="3"/>
    <x v="2"/>
    <x v="247"/>
    <s v="E85109"/>
    <x v="9"/>
    <n v="8"/>
    <n v="3736.9731504731899"/>
    <n v="6277"/>
    <n v="2"/>
    <n v="124.9123"/>
    <n v="3.9800000000000002E-2"/>
    <m/>
    <m/>
    <m/>
    <m/>
    <n v="2041"/>
    <n v="36.533900000000003"/>
    <m/>
    <m/>
    <n v="8320"/>
    <n v="161.48599999999999"/>
    <m/>
    <m/>
    <n v="0"/>
    <n v="161.48599999999999"/>
    <e v="#N/A"/>
    <e v="#N/A"/>
    <e v="#N/A"/>
    <n v="1681.6379177129354"/>
    <n v="1681.6379177129354"/>
    <n v="1681.6379177129354"/>
    <n v="122199.02202047332"/>
    <e v="#N/A"/>
  </r>
  <r>
    <s v="THE ACTON HEALTH CENTREActonEalingE85109Oct7"/>
    <x v="245"/>
    <x v="3"/>
    <x v="2"/>
    <x v="247"/>
    <s v="E85109"/>
    <x v="10"/>
    <n v="7"/>
    <n v="3736.9731504731899"/>
    <n v="5425"/>
    <n v="0"/>
    <n v="107.95750000000001"/>
    <n v="0"/>
    <n v="0"/>
    <n v="0"/>
    <n v="0"/>
    <n v="0"/>
    <n v="4424"/>
    <n v="79.189599999999999"/>
    <n v="10376"/>
    <n v="228.27199999999999"/>
    <n v="9849"/>
    <n v="187.14710000000002"/>
    <n v="10376"/>
    <n v="228.27199999999999"/>
    <n v="0"/>
    <n v="187.14710000000002"/>
    <n v="228.27199999999999"/>
    <n v="41.124899999999968"/>
    <e v="#N/A"/>
    <n v="1681.6379177129354"/>
    <n v="1681.6379177129354"/>
    <n v="1681.6379177129354"/>
    <n v="122199.02202047332"/>
    <e v="#N/A"/>
  </r>
  <r>
    <s v="THE ACTON HEALTH CENTREActonEalingE85109Sep6"/>
    <x v="245"/>
    <x v="3"/>
    <x v="2"/>
    <x v="247"/>
    <s v="E85109"/>
    <x v="11"/>
    <n v="6"/>
    <n v="3736.9731504731899"/>
    <n v="4584"/>
    <n v="0"/>
    <n v="91.221600000000009"/>
    <n v="0"/>
    <n v="5155"/>
    <n v="0"/>
    <n v="115.9875"/>
    <n v="0"/>
    <n v="4928"/>
    <n v="88.211200000000005"/>
    <n v="6981"/>
    <n v="153.58199999999999"/>
    <n v="9512"/>
    <n v="179.43280000000001"/>
    <n v="12136"/>
    <n v="269.56950000000001"/>
    <n v="0"/>
    <n v="179.43280000000001"/>
    <n v="269.56950000000001"/>
    <n v="90.13669999999999"/>
    <e v="#N/A"/>
    <n v="1681.6379177129354"/>
    <n v="1681.6379177129354"/>
    <n v="1681.6379177129354"/>
    <n v="122199.02202047332"/>
    <e v="#N/A"/>
  </r>
  <r>
    <s v="THE ALLENDALE ROAD SURGERYNGPEalingE84059Apr1"/>
    <x v="246"/>
    <x v="39"/>
    <x v="2"/>
    <x v="248"/>
    <s v="E84059"/>
    <x v="0"/>
    <n v="1"/>
    <n v="4287.4209682658402"/>
    <n v="24088"/>
    <n v="0"/>
    <n v="445.62799999999999"/>
    <n v="0"/>
    <n v="668"/>
    <n v="0"/>
    <n v="13.293200000000001"/>
    <n v="0"/>
    <n v="2057"/>
    <n v="36.820300000000003"/>
    <n v="2835"/>
    <n v="62.37"/>
    <n v="26145"/>
    <n v="482.44830000000002"/>
    <n v="3503"/>
    <n v="75.663200000000003"/>
    <n v="0"/>
    <n v="482.44830000000002"/>
    <n v="75.663200000000003"/>
    <n v="-406.7851"/>
    <n v="75.663200000000003"/>
    <n v="1929.3394357196282"/>
    <n v="1929.3394357196282"/>
    <n v="1929.3394357196282"/>
    <n v="140198.66566229297"/>
    <n v="0"/>
  </r>
  <r>
    <s v="THE ALLENDALE ROAD SURGERYNGPEalingE84059Aug5"/>
    <x v="246"/>
    <x v="39"/>
    <x v="2"/>
    <x v="248"/>
    <s v="E84059"/>
    <x v="1"/>
    <n v="5"/>
    <n v="4287.4209682658402"/>
    <n v="642"/>
    <n v="0"/>
    <n v="11.876999999999999"/>
    <n v="0"/>
    <n v="491"/>
    <n v="5"/>
    <n v="9.770900000000001"/>
    <n v="9.9500000000000005E-2"/>
    <n v="5811"/>
    <n v="104.01690000000001"/>
    <n v="2815"/>
    <n v="61.93"/>
    <n v="6453"/>
    <n v="115.8939"/>
    <n v="3311"/>
    <n v="71.800399999999996"/>
    <n v="0"/>
    <n v="115.8939"/>
    <n v="71.800399999999996"/>
    <n v="-44.093500000000006"/>
    <n v="147.46359999999999"/>
    <n v="1929.3394357196282"/>
    <n v="1929.3394357196282"/>
    <n v="1929.3394357196282"/>
    <n v="140198.66566229297"/>
    <n v="0"/>
  </r>
  <r>
    <s v="THE ALLENDALE ROAD SURGERYNGPEalingE84059Dec9"/>
    <x v="246"/>
    <x v="39"/>
    <x v="2"/>
    <x v="248"/>
    <s v="E84059"/>
    <x v="2"/>
    <n v="9"/>
    <n v="4287.4209682658402"/>
    <n v="588"/>
    <n v="0"/>
    <n v="11.7012"/>
    <n v="0"/>
    <m/>
    <m/>
    <m/>
    <m/>
    <n v="3138"/>
    <n v="56.170200000000001"/>
    <m/>
    <m/>
    <n v="3726"/>
    <n v="67.871399999999994"/>
    <m/>
    <m/>
    <n v="0"/>
    <n v="67.871399999999994"/>
    <e v="#N/A"/>
    <e v="#N/A"/>
    <e v="#N/A"/>
    <n v="1929.3394357196282"/>
    <n v="1929.3394357196282"/>
    <n v="1929.3394357196282"/>
    <n v="140198.66566229297"/>
    <e v="#N/A"/>
  </r>
  <r>
    <s v="THE ALLENDALE ROAD SURGERYNGPEalingE84059Feb11"/>
    <x v="246"/>
    <x v="39"/>
    <x v="2"/>
    <x v="248"/>
    <s v="E84059"/>
    <x v="3"/>
    <n v="11"/>
    <n v="4287.4209682658402"/>
    <n v="1643"/>
    <n v="0"/>
    <n v="32.695700000000002"/>
    <n v="0"/>
    <m/>
    <m/>
    <m/>
    <m/>
    <n v="4843"/>
    <n v="86.689700000000002"/>
    <m/>
    <m/>
    <n v="6486"/>
    <n v="119.3854"/>
    <m/>
    <m/>
    <n v="0"/>
    <n v="119.3854"/>
    <e v="#N/A"/>
    <e v="#N/A"/>
    <e v="#N/A"/>
    <n v="1929.3394357196282"/>
    <n v="1929.3394357196282"/>
    <n v="1929.3394357196282"/>
    <n v="140198.66566229297"/>
    <e v="#N/A"/>
  </r>
  <r>
    <s v="THE ALLENDALE ROAD SURGERYNGPEalingE84059Jan10"/>
    <x v="246"/>
    <x v="39"/>
    <x v="2"/>
    <x v="248"/>
    <s v="E84059"/>
    <x v="4"/>
    <n v="10"/>
    <n v="4287.4209682658402"/>
    <n v="559"/>
    <n v="0"/>
    <n v="11.1241"/>
    <n v="0"/>
    <m/>
    <m/>
    <m/>
    <m/>
    <n v="4842"/>
    <n v="86.671800000000005"/>
    <m/>
    <m/>
    <n v="5401"/>
    <n v="97.795900000000003"/>
    <m/>
    <m/>
    <n v="0"/>
    <n v="97.795900000000003"/>
    <e v="#N/A"/>
    <e v="#N/A"/>
    <e v="#N/A"/>
    <n v="1929.3394357196282"/>
    <n v="1929.3394357196282"/>
    <n v="1929.3394357196282"/>
    <n v="140198.66566229297"/>
    <e v="#N/A"/>
  </r>
  <r>
    <s v="THE ALLENDALE ROAD SURGERYNGPEalingE84059Jul4"/>
    <x v="246"/>
    <x v="39"/>
    <x v="2"/>
    <x v="248"/>
    <s v="E84059"/>
    <x v="5"/>
    <n v="4"/>
    <n v="4287.4209682658402"/>
    <n v="1046"/>
    <n v="0"/>
    <n v="19.350999999999999"/>
    <n v="0"/>
    <n v="613"/>
    <n v="29"/>
    <n v="12.198700000000001"/>
    <n v="0.57710000000000006"/>
    <n v="3758"/>
    <n v="67.268199999999993"/>
    <n v="3071"/>
    <n v="67.561999999999998"/>
    <n v="4804"/>
    <n v="86.619199999999992"/>
    <n v="3713"/>
    <n v="80.337800000000001"/>
    <n v="0"/>
    <n v="86.619199999999992"/>
    <n v="80.337800000000001"/>
    <n v="-6.2813999999999908"/>
    <e v="#N/A"/>
    <n v="1929.3394357196282"/>
    <n v="1929.3394357196282"/>
    <n v="1929.3394357196282"/>
    <n v="140198.66566229297"/>
    <e v="#N/A"/>
  </r>
  <r>
    <s v="THE ALLENDALE ROAD SURGERYNGPEalingE84059Jun3"/>
    <x v="246"/>
    <x v="39"/>
    <x v="2"/>
    <x v="248"/>
    <s v="E84059"/>
    <x v="6"/>
    <n v="3"/>
    <n v="4287.4209682658402"/>
    <n v="1465"/>
    <n v="0"/>
    <n v="27.102499999999999"/>
    <n v="0"/>
    <n v="665"/>
    <n v="3"/>
    <n v="13.233500000000001"/>
    <n v="5.9700000000000003E-2"/>
    <n v="2872"/>
    <n v="51.408799999999999"/>
    <n v="4174"/>
    <n v="91.828000000000003"/>
    <n v="4337"/>
    <n v="78.511300000000006"/>
    <n v="4842"/>
    <n v="105.1212"/>
    <n v="0"/>
    <n v="78.511300000000006"/>
    <n v="105.1212"/>
    <n v="26.609899999999996"/>
    <e v="#N/A"/>
    <n v="1929.3394357196282"/>
    <n v="1929.3394357196282"/>
    <n v="1929.3394357196282"/>
    <n v="140198.66566229297"/>
    <e v="#N/A"/>
  </r>
  <r>
    <s v="THE ALLENDALE ROAD SURGERYNGPEalingE84059Mar12"/>
    <x v="246"/>
    <x v="39"/>
    <x v="2"/>
    <x v="248"/>
    <s v="E84059"/>
    <x v="7"/>
    <n v="12"/>
    <n v="4287.4209682658402"/>
    <n v="1067"/>
    <n v="0"/>
    <n v="21.2333"/>
    <n v="0"/>
    <m/>
    <m/>
    <m/>
    <m/>
    <n v="6337"/>
    <n v="113.4323"/>
    <m/>
    <m/>
    <n v="7404"/>
    <n v="134.66559999999998"/>
    <m/>
    <m/>
    <n v="0"/>
    <n v="134.66559999999998"/>
    <e v="#N/A"/>
    <e v="#N/A"/>
    <e v="#N/A"/>
    <n v="1929.3394357196282"/>
    <n v="1929.3394357196282"/>
    <n v="1929.3394357196282"/>
    <n v="140198.66566229297"/>
    <e v="#N/A"/>
  </r>
  <r>
    <s v="THE ALLENDALE ROAD SURGERYNGPEalingE84059May2"/>
    <x v="246"/>
    <x v="39"/>
    <x v="2"/>
    <x v="248"/>
    <s v="E84059"/>
    <x v="8"/>
    <n v="2"/>
    <n v="4287.4209682658402"/>
    <n v="3242"/>
    <n v="0"/>
    <n v="59.976999999999997"/>
    <n v="0"/>
    <n v="1041"/>
    <n v="0"/>
    <n v="20.715900000000001"/>
    <n v="0"/>
    <n v="3257"/>
    <n v="58.3003"/>
    <n v="2844"/>
    <n v="62.567999999999998"/>
    <n v="6499"/>
    <n v="118.2773"/>
    <n v="3885"/>
    <n v="83.283900000000003"/>
    <n v="0"/>
    <n v="118.2773"/>
    <n v="83.283900000000003"/>
    <n v="-34.993399999999994"/>
    <e v="#N/A"/>
    <n v="1929.3394357196282"/>
    <n v="1929.3394357196282"/>
    <n v="1929.3394357196282"/>
    <n v="140198.66566229297"/>
    <e v="#N/A"/>
  </r>
  <r>
    <s v="THE ALLENDALE ROAD SURGERYNGPEalingE84059Nov8"/>
    <x v="246"/>
    <x v="39"/>
    <x v="2"/>
    <x v="248"/>
    <s v="E84059"/>
    <x v="9"/>
    <n v="8"/>
    <n v="4287.4209682658402"/>
    <n v="789"/>
    <n v="0"/>
    <n v="15.7011"/>
    <n v="0"/>
    <m/>
    <m/>
    <m/>
    <m/>
    <n v="7516"/>
    <n v="134.53639999999999"/>
    <m/>
    <m/>
    <n v="8305"/>
    <n v="150.23749999999998"/>
    <m/>
    <m/>
    <n v="0"/>
    <n v="150.23749999999998"/>
    <e v="#N/A"/>
    <e v="#N/A"/>
    <e v="#N/A"/>
    <n v="1929.3394357196282"/>
    <n v="1929.3394357196282"/>
    <n v="1929.3394357196282"/>
    <n v="140198.66566229297"/>
    <e v="#N/A"/>
  </r>
  <r>
    <s v="THE ALLENDALE ROAD SURGERYNGPEalingE84059Oct7"/>
    <x v="246"/>
    <x v="39"/>
    <x v="2"/>
    <x v="248"/>
    <s v="E84059"/>
    <x v="10"/>
    <n v="7"/>
    <n v="4287.4209682658402"/>
    <n v="740"/>
    <n v="0"/>
    <n v="14.726000000000001"/>
    <n v="0"/>
    <n v="0"/>
    <n v="16"/>
    <n v="0"/>
    <n v="0.36"/>
    <n v="7670"/>
    <n v="137.29300000000001"/>
    <n v="19990"/>
    <n v="439.78"/>
    <n v="8410"/>
    <n v="152.01900000000001"/>
    <n v="20006"/>
    <n v="440.14"/>
    <n v="0"/>
    <n v="152.01900000000001"/>
    <n v="440.14"/>
    <n v="288.12099999999998"/>
    <e v="#N/A"/>
    <n v="1929.3394357196282"/>
    <n v="1929.3394357196282"/>
    <n v="1929.3394357196282"/>
    <n v="140198.66566229297"/>
    <e v="#N/A"/>
  </r>
  <r>
    <s v="THE ALLENDALE ROAD SURGERYNGPEalingE84059Sep6"/>
    <x v="246"/>
    <x v="39"/>
    <x v="2"/>
    <x v="248"/>
    <s v="E84059"/>
    <x v="11"/>
    <n v="6"/>
    <n v="4287.4209682658402"/>
    <n v="727"/>
    <n v="0"/>
    <n v="14.467300000000002"/>
    <n v="0"/>
    <n v="597"/>
    <n v="0"/>
    <n v="13.432499999999999"/>
    <n v="0"/>
    <n v="6017"/>
    <n v="107.7043"/>
    <n v="3141"/>
    <n v="69.102000000000004"/>
    <n v="6744"/>
    <n v="122.17160000000001"/>
    <n v="3738"/>
    <n v="82.534500000000008"/>
    <n v="0"/>
    <n v="122.17160000000001"/>
    <n v="82.534500000000008"/>
    <n v="-39.637100000000004"/>
    <e v="#N/A"/>
    <n v="1929.3394357196282"/>
    <n v="1929.3394357196282"/>
    <n v="1929.3394357196282"/>
    <n v="140198.66566229297"/>
    <e v="#N/A"/>
  </r>
  <r>
    <s v="THE ARGYLE SURGERYThe Ealing NetworkEalingE85120Apr1"/>
    <x v="247"/>
    <x v="19"/>
    <x v="2"/>
    <x v="249"/>
    <s v="E85120"/>
    <x v="0"/>
    <n v="1"/>
    <n v="7111.6974968037703"/>
    <n v="2593"/>
    <n v="62"/>
    <n v="47.970499999999994"/>
    <n v="1.147"/>
    <n v="4394"/>
    <n v="2421"/>
    <n v="87.440600000000003"/>
    <n v="48.177900000000001"/>
    <n v="5542"/>
    <n v="99.201800000000006"/>
    <n v="16076"/>
    <n v="353.67200000000003"/>
    <n v="8197"/>
    <n v="148.3193"/>
    <n v="22891"/>
    <n v="489.29050000000007"/>
    <n v="0"/>
    <n v="148.3193"/>
    <n v="489.29050000000007"/>
    <n v="340.97120000000007"/>
    <n v="489.29050000000007"/>
    <n v="3200.2638735616965"/>
    <n v="3200.2638735616965"/>
    <n v="3200.2638735616965"/>
    <n v="232552.5081454833"/>
    <n v="0"/>
  </r>
  <r>
    <s v="THE ARGYLE SURGERYThe Ealing NetworkEalingE85120Aug5"/>
    <x v="247"/>
    <x v="19"/>
    <x v="2"/>
    <x v="249"/>
    <s v="E85120"/>
    <x v="1"/>
    <n v="5"/>
    <n v="7111.6974968037703"/>
    <n v="7544"/>
    <n v="1129"/>
    <n v="139.56399999999999"/>
    <n v="20.886499999999998"/>
    <n v="3206"/>
    <n v="1376"/>
    <n v="63.799400000000006"/>
    <n v="27.382400000000001"/>
    <n v="24960"/>
    <n v="446.78399999999999"/>
    <n v="18873"/>
    <n v="415.20600000000002"/>
    <n v="33633"/>
    <n v="607.23450000000003"/>
    <n v="23455"/>
    <n v="506.38780000000003"/>
    <n v="0"/>
    <n v="607.23450000000003"/>
    <n v="506.38780000000003"/>
    <n v="-100.8467"/>
    <n v="995.67830000000004"/>
    <n v="3200.2638735616965"/>
    <n v="3200.2638735616965"/>
    <n v="3200.2638735616965"/>
    <n v="232552.5081454833"/>
    <n v="0"/>
  </r>
  <r>
    <s v="THE ARGYLE SURGERYThe Ealing NetworkEalingE85120Dec9"/>
    <x v="247"/>
    <x v="19"/>
    <x v="2"/>
    <x v="249"/>
    <s v="E85120"/>
    <x v="2"/>
    <n v="9"/>
    <n v="7111.6974968037703"/>
    <n v="3788"/>
    <n v="893"/>
    <n v="75.381200000000007"/>
    <n v="17.770700000000001"/>
    <m/>
    <m/>
    <m/>
    <m/>
    <n v="24090"/>
    <n v="431.21100000000001"/>
    <m/>
    <m/>
    <n v="28771"/>
    <n v="524.36290000000008"/>
    <m/>
    <m/>
    <n v="0"/>
    <n v="524.36290000000008"/>
    <e v="#N/A"/>
    <e v="#N/A"/>
    <e v="#N/A"/>
    <n v="3200.2638735616965"/>
    <n v="3200.2638735616965"/>
    <n v="3200.2638735616965"/>
    <n v="232552.5081454833"/>
    <e v="#N/A"/>
  </r>
  <r>
    <s v="THE ARGYLE SURGERYThe Ealing NetworkEalingE85120Feb11"/>
    <x v="247"/>
    <x v="19"/>
    <x v="2"/>
    <x v="249"/>
    <s v="E85120"/>
    <x v="3"/>
    <n v="11"/>
    <n v="7111.6974968037703"/>
    <n v="4690"/>
    <n v="1998"/>
    <n v="93.331000000000003"/>
    <n v="39.760200000000005"/>
    <m/>
    <m/>
    <m/>
    <m/>
    <n v="19868"/>
    <n v="355.63720000000001"/>
    <m/>
    <m/>
    <n v="26556"/>
    <n v="488.72840000000002"/>
    <m/>
    <m/>
    <n v="0"/>
    <n v="488.72840000000002"/>
    <e v="#N/A"/>
    <e v="#N/A"/>
    <e v="#N/A"/>
    <n v="3200.2638735616965"/>
    <n v="3200.2638735616965"/>
    <n v="3200.2638735616965"/>
    <n v="232552.5081454833"/>
    <e v="#N/A"/>
  </r>
  <r>
    <s v="THE ARGYLE SURGERYThe Ealing NetworkEalingE85120Jan10"/>
    <x v="247"/>
    <x v="19"/>
    <x v="2"/>
    <x v="249"/>
    <s v="E85120"/>
    <x v="4"/>
    <n v="10"/>
    <n v="7111.6974968037703"/>
    <n v="5012"/>
    <n v="1992"/>
    <n v="99.738800000000012"/>
    <n v="39.640799999999999"/>
    <m/>
    <m/>
    <m/>
    <m/>
    <n v="38990"/>
    <n v="697.92100000000005"/>
    <m/>
    <m/>
    <n v="45994"/>
    <n v="837.30060000000003"/>
    <m/>
    <m/>
    <n v="0"/>
    <n v="837.30060000000003"/>
    <e v="#N/A"/>
    <e v="#N/A"/>
    <e v="#N/A"/>
    <n v="3200.2638735616965"/>
    <n v="3200.2638735616965"/>
    <n v="3200.2638735616965"/>
    <n v="232552.5081454833"/>
    <e v="#N/A"/>
  </r>
  <r>
    <s v="THE ARGYLE SURGERYThe Ealing NetworkEalingE85120Jul4"/>
    <x v="247"/>
    <x v="19"/>
    <x v="2"/>
    <x v="249"/>
    <s v="E85120"/>
    <x v="5"/>
    <n v="4"/>
    <n v="7111.6974968037703"/>
    <n v="6922"/>
    <n v="1476"/>
    <n v="128.05699999999999"/>
    <n v="27.305999999999997"/>
    <n v="3003"/>
    <n v="1177"/>
    <n v="59.759700000000002"/>
    <n v="23.4223"/>
    <n v="17621"/>
    <n v="315.41590000000002"/>
    <n v="18479"/>
    <n v="406.53800000000001"/>
    <n v="26019"/>
    <n v="470.77890000000002"/>
    <n v="22659"/>
    <n v="489.72"/>
    <n v="0"/>
    <n v="470.77890000000002"/>
    <n v="489.72"/>
    <n v="18.941100000000006"/>
    <e v="#N/A"/>
    <n v="3200.2638735616965"/>
    <n v="3200.2638735616965"/>
    <n v="3200.2638735616965"/>
    <n v="232552.5081454833"/>
    <e v="#N/A"/>
  </r>
  <r>
    <s v="THE ARGYLE SURGERYThe Ealing NetworkEalingE85120Jun3"/>
    <x v="247"/>
    <x v="19"/>
    <x v="2"/>
    <x v="249"/>
    <s v="E85120"/>
    <x v="6"/>
    <n v="3"/>
    <n v="7111.6974968037703"/>
    <n v="3576"/>
    <n v="1018"/>
    <n v="66.155999999999992"/>
    <n v="18.832999999999998"/>
    <n v="6078"/>
    <n v="2351"/>
    <n v="120.9522"/>
    <n v="46.7849"/>
    <n v="6127"/>
    <n v="109.6733"/>
    <n v="17002"/>
    <n v="374.04399999999998"/>
    <n v="10721"/>
    <n v="194.66229999999999"/>
    <n v="25431"/>
    <n v="541.78109999999992"/>
    <n v="0"/>
    <n v="194.66229999999999"/>
    <n v="541.78109999999992"/>
    <n v="347.11879999999996"/>
    <e v="#N/A"/>
    <n v="3200.2638735616965"/>
    <n v="3200.2638735616965"/>
    <n v="3200.2638735616965"/>
    <n v="232552.5081454833"/>
    <e v="#N/A"/>
  </r>
  <r>
    <s v="THE ARGYLE SURGERYThe Ealing NetworkEalingE85120Mar12"/>
    <x v="247"/>
    <x v="19"/>
    <x v="2"/>
    <x v="249"/>
    <s v="E85120"/>
    <x v="7"/>
    <n v="12"/>
    <n v="7111.6974968037703"/>
    <n v="5919"/>
    <n v="1182"/>
    <n v="117.7881"/>
    <n v="23.521800000000002"/>
    <m/>
    <m/>
    <m/>
    <m/>
    <n v="17566"/>
    <n v="314.4314"/>
    <m/>
    <m/>
    <n v="24667"/>
    <n v="455.74130000000002"/>
    <m/>
    <m/>
    <n v="0"/>
    <n v="455.74130000000002"/>
    <e v="#N/A"/>
    <e v="#N/A"/>
    <e v="#N/A"/>
    <n v="3200.2638735616965"/>
    <n v="3200.2638735616965"/>
    <n v="3200.2638735616965"/>
    <n v="232552.5081454833"/>
    <e v="#N/A"/>
  </r>
  <r>
    <s v="THE ARGYLE SURGERYThe Ealing NetworkEalingE85120May2"/>
    <x v="247"/>
    <x v="19"/>
    <x v="2"/>
    <x v="249"/>
    <s v="E85120"/>
    <x v="8"/>
    <n v="2"/>
    <n v="7111.6974968037703"/>
    <n v="3258"/>
    <n v="447"/>
    <n v="60.272999999999996"/>
    <n v="8.269499999999999"/>
    <n v="4231"/>
    <n v="1381"/>
    <n v="84.196899999999999"/>
    <n v="27.481900000000003"/>
    <n v="4408"/>
    <n v="78.903199999999998"/>
    <n v="15728"/>
    <n v="346.01600000000002"/>
    <n v="8113"/>
    <n v="147.44569999999999"/>
    <n v="21340"/>
    <n v="457.69479999999999"/>
    <n v="0"/>
    <n v="147.44569999999999"/>
    <n v="457.69479999999999"/>
    <n v="310.2491"/>
    <e v="#N/A"/>
    <n v="3200.2638735616965"/>
    <n v="3200.2638735616965"/>
    <n v="3200.2638735616965"/>
    <n v="232552.5081454833"/>
    <e v="#N/A"/>
  </r>
  <r>
    <s v="THE ARGYLE SURGERYThe Ealing NetworkEalingE85120Nov8"/>
    <x v="247"/>
    <x v="19"/>
    <x v="2"/>
    <x v="249"/>
    <s v="E85120"/>
    <x v="9"/>
    <n v="8"/>
    <n v="7111.6974968037703"/>
    <n v="4048"/>
    <n v="1872"/>
    <n v="80.555199999999999"/>
    <n v="37.252800000000001"/>
    <m/>
    <m/>
    <m/>
    <m/>
    <n v="35169"/>
    <n v="629.52509999999995"/>
    <m/>
    <m/>
    <n v="41089"/>
    <n v="747.33309999999994"/>
    <m/>
    <m/>
    <n v="0"/>
    <n v="747.33309999999994"/>
    <e v="#N/A"/>
    <e v="#N/A"/>
    <e v="#N/A"/>
    <n v="3200.2638735616965"/>
    <n v="3200.2638735616965"/>
    <n v="3200.2638735616965"/>
    <n v="232552.5081454833"/>
    <e v="#N/A"/>
  </r>
  <r>
    <s v="THE ARGYLE SURGERYThe Ealing NetworkEalingE85120Oct7"/>
    <x v="247"/>
    <x v="19"/>
    <x v="2"/>
    <x v="249"/>
    <s v="E85120"/>
    <x v="10"/>
    <n v="7"/>
    <n v="7111.6974968037703"/>
    <n v="4384"/>
    <n v="3659"/>
    <n v="87.241600000000005"/>
    <n v="72.81410000000001"/>
    <n v="0"/>
    <n v="5216"/>
    <n v="0"/>
    <n v="117.36"/>
    <n v="24166"/>
    <n v="432.57139999999998"/>
    <n v="43366"/>
    <n v="954.05200000000002"/>
    <n v="32209"/>
    <n v="592.62709999999993"/>
    <n v="48582"/>
    <n v="1071.412"/>
    <n v="0"/>
    <n v="592.62709999999993"/>
    <n v="1071.412"/>
    <n v="478.78490000000011"/>
    <e v="#N/A"/>
    <n v="3200.2638735616965"/>
    <n v="3200.2638735616965"/>
    <n v="3200.2638735616965"/>
    <n v="232552.5081454833"/>
    <e v="#N/A"/>
  </r>
  <r>
    <s v="THE ARGYLE SURGERYThe Ealing NetworkEalingE85120Sep6"/>
    <x v="247"/>
    <x v="19"/>
    <x v="2"/>
    <x v="249"/>
    <s v="E85120"/>
    <x v="11"/>
    <n v="6"/>
    <n v="7111.6974968037703"/>
    <n v="6196"/>
    <n v="7269"/>
    <n v="123.30040000000001"/>
    <n v="144.65309999999999"/>
    <n v="4019"/>
    <n v="5723"/>
    <n v="90.427499999999995"/>
    <n v="128.76749999999998"/>
    <n v="44851"/>
    <n v="802.8329"/>
    <n v="46897"/>
    <n v="1031.7339999999999"/>
    <n v="58316"/>
    <n v="1070.7864"/>
    <n v="56639"/>
    <n v="1250.9289999999999"/>
    <n v="0"/>
    <n v="1070.7864"/>
    <n v="1250.9289999999999"/>
    <n v="180.1425999999999"/>
    <e v="#N/A"/>
    <n v="3200.2638735616965"/>
    <n v="3200.2638735616965"/>
    <n v="3200.2638735616965"/>
    <n v="232552.5081454833"/>
    <e v="#N/A"/>
  </r>
  <r>
    <s v="THE AVENUE SURGERYThe Ealing NetworkEalingE85099Apr1"/>
    <x v="248"/>
    <x v="19"/>
    <x v="2"/>
    <x v="250"/>
    <s v="E85099"/>
    <x v="0"/>
    <n v="1"/>
    <n v="5408.6093737633601"/>
    <n v="27180"/>
    <n v="0"/>
    <n v="502.83"/>
    <n v="0"/>
    <n v="1477"/>
    <n v="0"/>
    <n v="29.392300000000002"/>
    <n v="0"/>
    <n v="1363"/>
    <n v="24.3977"/>
    <n v="4335"/>
    <n v="95.37"/>
    <n v="28543"/>
    <n v="527.22770000000003"/>
    <n v="5812"/>
    <n v="124.76230000000001"/>
    <n v="0"/>
    <n v="527.22770000000003"/>
    <n v="124.76230000000001"/>
    <n v="-402.46540000000005"/>
    <n v="124.76230000000001"/>
    <n v="2433.8742181935122"/>
    <n v="2433.8742181935122"/>
    <n v="2433.8742181935122"/>
    <n v="176861.52652206187"/>
    <n v="0"/>
  </r>
  <r>
    <s v="THE AVENUE SURGERYThe Ealing NetworkEalingE85099Aug5"/>
    <x v="248"/>
    <x v="19"/>
    <x v="2"/>
    <x v="250"/>
    <s v="E85099"/>
    <x v="1"/>
    <n v="5"/>
    <n v="5408.6093737633601"/>
    <n v="2039"/>
    <n v="0"/>
    <n v="37.721499999999999"/>
    <n v="0"/>
    <n v="1318"/>
    <n v="8"/>
    <n v="26.228200000000001"/>
    <n v="0.15920000000000001"/>
    <n v="12994"/>
    <n v="232.5926"/>
    <n v="27337"/>
    <n v="601.41399999999999"/>
    <n v="15033"/>
    <n v="270.3141"/>
    <n v="28663"/>
    <n v="627.80139999999994"/>
    <n v="0"/>
    <n v="270.3141"/>
    <n v="627.80139999999994"/>
    <n v="357.48729999999995"/>
    <n v="752.56369999999993"/>
    <n v="2433.8742181935122"/>
    <n v="2433.8742181935122"/>
    <n v="2433.8742181935122"/>
    <n v="176861.52652206187"/>
    <n v="0"/>
  </r>
  <r>
    <s v="THE AVENUE SURGERYThe Ealing NetworkEalingE85099Dec9"/>
    <x v="248"/>
    <x v="19"/>
    <x v="2"/>
    <x v="250"/>
    <s v="E85099"/>
    <x v="2"/>
    <n v="9"/>
    <n v="5408.6093737633601"/>
    <n v="1337"/>
    <n v="0"/>
    <n v="26.606300000000001"/>
    <n v="0"/>
    <m/>
    <m/>
    <m/>
    <m/>
    <n v="3778"/>
    <n v="67.626199999999997"/>
    <m/>
    <m/>
    <n v="5115"/>
    <n v="94.232500000000002"/>
    <m/>
    <m/>
    <n v="0"/>
    <n v="94.232500000000002"/>
    <e v="#N/A"/>
    <e v="#N/A"/>
    <e v="#N/A"/>
    <n v="2433.8742181935122"/>
    <n v="2433.8742181935122"/>
    <n v="2433.8742181935122"/>
    <n v="176861.52652206187"/>
    <e v="#N/A"/>
  </r>
  <r>
    <s v="THE AVENUE SURGERYThe Ealing NetworkEalingE85099Feb11"/>
    <x v="248"/>
    <x v="19"/>
    <x v="2"/>
    <x v="250"/>
    <s v="E85099"/>
    <x v="3"/>
    <n v="11"/>
    <n v="5408.6093737633601"/>
    <n v="1566"/>
    <n v="0"/>
    <n v="31.163400000000003"/>
    <n v="0"/>
    <m/>
    <m/>
    <m/>
    <m/>
    <n v="4413"/>
    <n v="78.992699999999999"/>
    <m/>
    <m/>
    <n v="5979"/>
    <n v="110.15610000000001"/>
    <m/>
    <m/>
    <n v="0"/>
    <n v="110.15610000000001"/>
    <e v="#N/A"/>
    <e v="#N/A"/>
    <e v="#N/A"/>
    <n v="2433.8742181935122"/>
    <n v="2433.8742181935122"/>
    <n v="2433.8742181935122"/>
    <n v="176861.52652206187"/>
    <e v="#N/A"/>
  </r>
  <r>
    <s v="THE AVENUE SURGERYThe Ealing NetworkEalingE85099Jan10"/>
    <x v="248"/>
    <x v="19"/>
    <x v="2"/>
    <x v="250"/>
    <s v="E85099"/>
    <x v="4"/>
    <n v="10"/>
    <n v="5408.6093737633601"/>
    <n v="11203"/>
    <n v="0"/>
    <n v="222.93970000000002"/>
    <n v="0"/>
    <m/>
    <m/>
    <m/>
    <m/>
    <n v="7263"/>
    <n v="130.0077"/>
    <m/>
    <m/>
    <n v="18466"/>
    <n v="352.94740000000002"/>
    <m/>
    <m/>
    <n v="0"/>
    <n v="352.94740000000002"/>
    <e v="#N/A"/>
    <e v="#N/A"/>
    <e v="#N/A"/>
    <n v="2433.8742181935122"/>
    <n v="2433.8742181935122"/>
    <n v="2433.8742181935122"/>
    <n v="176861.52652206187"/>
    <e v="#N/A"/>
  </r>
  <r>
    <s v="THE AVENUE SURGERYThe Ealing NetworkEalingE85099Jul4"/>
    <x v="248"/>
    <x v="19"/>
    <x v="2"/>
    <x v="250"/>
    <s v="E85099"/>
    <x v="5"/>
    <n v="4"/>
    <n v="5408.6093737633601"/>
    <n v="2209"/>
    <n v="0"/>
    <n v="40.866499999999995"/>
    <n v="0"/>
    <n v="1463"/>
    <n v="0"/>
    <n v="29.113700000000001"/>
    <n v="0"/>
    <n v="2914"/>
    <n v="52.160600000000002"/>
    <n v="5576"/>
    <n v="122.672"/>
    <n v="5123"/>
    <n v="93.02709999999999"/>
    <n v="7039"/>
    <n v="151.78569999999999"/>
    <n v="0"/>
    <n v="93.02709999999999"/>
    <n v="151.78569999999999"/>
    <n v="58.758600000000001"/>
    <e v="#N/A"/>
    <n v="2433.8742181935122"/>
    <n v="2433.8742181935122"/>
    <n v="2433.8742181935122"/>
    <n v="176861.52652206187"/>
    <e v="#N/A"/>
  </r>
  <r>
    <s v="THE AVENUE SURGERYThe Ealing NetworkEalingE85099Jun3"/>
    <x v="248"/>
    <x v="19"/>
    <x v="2"/>
    <x v="250"/>
    <s v="E85099"/>
    <x v="6"/>
    <n v="3"/>
    <n v="5408.6093737633601"/>
    <n v="2413"/>
    <n v="11"/>
    <n v="44.640499999999996"/>
    <n v="0.20349999999999999"/>
    <n v="24030"/>
    <n v="3"/>
    <n v="478.197"/>
    <n v="5.9700000000000003E-2"/>
    <n v="12129"/>
    <n v="217.10910000000001"/>
    <n v="4564"/>
    <n v="100.408"/>
    <n v="14553"/>
    <n v="261.95310000000001"/>
    <n v="28597"/>
    <n v="578.66470000000004"/>
    <n v="0"/>
    <n v="261.95310000000001"/>
    <n v="578.66470000000004"/>
    <n v="316.71160000000003"/>
    <e v="#N/A"/>
    <n v="2433.8742181935122"/>
    <n v="2433.8742181935122"/>
    <n v="2433.8742181935122"/>
    <n v="176861.52652206187"/>
    <e v="#N/A"/>
  </r>
  <r>
    <s v="THE AVENUE SURGERYThe Ealing NetworkEalingE85099Mar12"/>
    <x v="248"/>
    <x v="19"/>
    <x v="2"/>
    <x v="250"/>
    <s v="E85099"/>
    <x v="7"/>
    <n v="12"/>
    <n v="5408.6093737633601"/>
    <n v="1475"/>
    <n v="0"/>
    <n v="29.352500000000003"/>
    <n v="0"/>
    <m/>
    <m/>
    <m/>
    <m/>
    <n v="6573"/>
    <n v="117.6567"/>
    <m/>
    <m/>
    <n v="8048"/>
    <n v="147.00919999999999"/>
    <m/>
    <m/>
    <n v="0"/>
    <n v="147.00919999999999"/>
    <e v="#N/A"/>
    <e v="#N/A"/>
    <e v="#N/A"/>
    <n v="2433.8742181935122"/>
    <n v="2433.8742181935122"/>
    <n v="2433.8742181935122"/>
    <n v="176861.52652206187"/>
    <e v="#N/A"/>
  </r>
  <r>
    <s v="THE AVENUE SURGERYThe Ealing NetworkEalingE85099May2"/>
    <x v="248"/>
    <x v="19"/>
    <x v="2"/>
    <x v="250"/>
    <s v="E85099"/>
    <x v="8"/>
    <n v="2"/>
    <n v="5408.6093737633601"/>
    <n v="23697"/>
    <n v="0"/>
    <n v="438.39449999999999"/>
    <n v="0"/>
    <n v="1307"/>
    <n v="0"/>
    <n v="26.0093"/>
    <n v="0"/>
    <n v="10995"/>
    <n v="196.81049999999999"/>
    <n v="4567"/>
    <n v="100.474"/>
    <n v="34692"/>
    <n v="635.20499999999993"/>
    <n v="5874"/>
    <n v="126.4833"/>
    <n v="0"/>
    <n v="635.20499999999993"/>
    <n v="126.4833"/>
    <n v="-508.72169999999994"/>
    <e v="#N/A"/>
    <n v="2433.8742181935122"/>
    <n v="2433.8742181935122"/>
    <n v="2433.8742181935122"/>
    <n v="176861.52652206187"/>
    <e v="#N/A"/>
  </r>
  <r>
    <s v="THE AVENUE SURGERYThe Ealing NetworkEalingE85099Nov8"/>
    <x v="248"/>
    <x v="19"/>
    <x v="2"/>
    <x v="250"/>
    <s v="E85099"/>
    <x v="9"/>
    <n v="8"/>
    <n v="5408.6093737633601"/>
    <n v="1586"/>
    <n v="22"/>
    <n v="31.561400000000003"/>
    <n v="0.43780000000000002"/>
    <m/>
    <m/>
    <m/>
    <m/>
    <n v="3265"/>
    <n v="58.4435"/>
    <m/>
    <m/>
    <n v="4873"/>
    <n v="90.442700000000002"/>
    <m/>
    <m/>
    <n v="0"/>
    <n v="90.442700000000002"/>
    <e v="#N/A"/>
    <e v="#N/A"/>
    <e v="#N/A"/>
    <n v="2433.8742181935122"/>
    <n v="2433.8742181935122"/>
    <n v="2433.8742181935122"/>
    <n v="176861.52652206187"/>
    <e v="#N/A"/>
  </r>
  <r>
    <s v="THE AVENUE SURGERYThe Ealing NetworkEalingE85099Oct7"/>
    <x v="248"/>
    <x v="19"/>
    <x v="2"/>
    <x v="250"/>
    <s v="E85099"/>
    <x v="10"/>
    <n v="7"/>
    <n v="5408.6093737633601"/>
    <n v="1485"/>
    <n v="5"/>
    <n v="29.551500000000001"/>
    <n v="9.9500000000000005E-2"/>
    <n v="0"/>
    <n v="4"/>
    <n v="0"/>
    <n v="0.09"/>
    <n v="4942"/>
    <n v="88.461799999999997"/>
    <n v="6519"/>
    <n v="143.41800000000001"/>
    <n v="6432"/>
    <n v="118.11279999999999"/>
    <n v="6523"/>
    <n v="143.50800000000001"/>
    <n v="0"/>
    <n v="118.11279999999999"/>
    <n v="143.50800000000001"/>
    <n v="25.395200000000017"/>
    <e v="#N/A"/>
    <n v="2433.8742181935122"/>
    <n v="2433.8742181935122"/>
    <n v="2433.8742181935122"/>
    <n v="176861.52652206187"/>
    <e v="#N/A"/>
  </r>
  <r>
    <s v="THE AVENUE SURGERYThe Ealing NetworkEalingE85099Sep6"/>
    <x v="248"/>
    <x v="19"/>
    <x v="2"/>
    <x v="250"/>
    <s v="E85099"/>
    <x v="11"/>
    <n v="6"/>
    <n v="5408.6093737633601"/>
    <n v="1770"/>
    <n v="0"/>
    <n v="35.222999999999999"/>
    <n v="0"/>
    <n v="1383"/>
    <n v="9"/>
    <n v="31.1175"/>
    <n v="0.20249999999999999"/>
    <n v="7049"/>
    <n v="126.1771"/>
    <n v="17314"/>
    <n v="380.90800000000002"/>
    <n v="8819"/>
    <n v="161.40010000000001"/>
    <n v="18706"/>
    <n v="412.22800000000001"/>
    <n v="0"/>
    <n v="161.40010000000001"/>
    <n v="412.22800000000001"/>
    <n v="250.8279"/>
    <e v="#N/A"/>
    <n v="2433.8742181935122"/>
    <n v="2433.8742181935122"/>
    <n v="2433.8742181935122"/>
    <n v="176861.52652206187"/>
    <e v="#N/A"/>
  </r>
  <r>
    <s v="THE BARNABAS MEDICAL CENTRENGPEalingE85127Apr1"/>
    <x v="249"/>
    <x v="39"/>
    <x v="2"/>
    <x v="251"/>
    <s v="E85127"/>
    <x v="0"/>
    <n v="1"/>
    <n v="7909.1770444357899"/>
    <n v="5613"/>
    <n v="0"/>
    <n v="103.84049999999999"/>
    <n v="0"/>
    <n v="4819"/>
    <n v="1338"/>
    <n v="95.898099999999999"/>
    <n v="26.626200000000001"/>
    <n v="3347"/>
    <n v="59.911299999999997"/>
    <n v="2640"/>
    <n v="58.08"/>
    <n v="8960"/>
    <n v="163.7518"/>
    <n v="8797"/>
    <n v="180.60429999999999"/>
    <n v="0"/>
    <n v="163.7518"/>
    <n v="180.60429999999999"/>
    <n v="16.852499999999992"/>
    <n v="180.60429999999999"/>
    <n v="3559.1296699961053"/>
    <n v="3559.1296699961053"/>
    <n v="3559.1296699961053"/>
    <n v="258630.08935305034"/>
    <n v="0"/>
  </r>
  <r>
    <s v="THE BARNABAS MEDICAL CENTRENGPEalingE85127Aug5"/>
    <x v="249"/>
    <x v="39"/>
    <x v="2"/>
    <x v="251"/>
    <s v="E85127"/>
    <x v="1"/>
    <n v="5"/>
    <n v="7909.1770444357899"/>
    <n v="4697"/>
    <n v="880"/>
    <n v="86.894499999999994"/>
    <n v="16.279999999999998"/>
    <n v="5221"/>
    <n v="918"/>
    <n v="103.89790000000001"/>
    <n v="18.2682"/>
    <n v="3292"/>
    <n v="58.9268"/>
    <n v="2893"/>
    <n v="63.646000000000001"/>
    <n v="8869"/>
    <n v="162.10129999999998"/>
    <n v="9032"/>
    <n v="185.81209999999999"/>
    <n v="0"/>
    <n v="162.10129999999998"/>
    <n v="185.81209999999999"/>
    <n v="23.710800000000006"/>
    <n v="366.41639999999995"/>
    <n v="3559.1296699961053"/>
    <n v="3559.1296699961053"/>
    <n v="3559.1296699961053"/>
    <n v="258630.08935305034"/>
    <n v="0"/>
  </r>
  <r>
    <s v="THE BARNABAS MEDICAL CENTRENGPEalingE85127Dec9"/>
    <x v="249"/>
    <x v="39"/>
    <x v="2"/>
    <x v="251"/>
    <s v="E85127"/>
    <x v="2"/>
    <n v="9"/>
    <n v="7909.1770444357899"/>
    <n v="4581"/>
    <n v="613"/>
    <n v="91.161900000000003"/>
    <n v="12.198700000000001"/>
    <m/>
    <m/>
    <m/>
    <m/>
    <n v="4133"/>
    <n v="73.980699999999999"/>
    <m/>
    <m/>
    <n v="9327"/>
    <n v="177.34129999999999"/>
    <m/>
    <m/>
    <n v="0"/>
    <n v="177.34129999999999"/>
    <e v="#N/A"/>
    <e v="#N/A"/>
    <e v="#N/A"/>
    <n v="3559.1296699961053"/>
    <n v="3559.1296699961053"/>
    <n v="3559.1296699961053"/>
    <n v="258630.08935305034"/>
    <e v="#N/A"/>
  </r>
  <r>
    <s v="THE BARNABAS MEDICAL CENTRENGPEalingE85127Feb11"/>
    <x v="249"/>
    <x v="39"/>
    <x v="2"/>
    <x v="251"/>
    <s v="E85127"/>
    <x v="3"/>
    <n v="11"/>
    <n v="7909.1770444357899"/>
    <n v="5450"/>
    <n v="789"/>
    <n v="108.45500000000001"/>
    <n v="15.7011"/>
    <m/>
    <m/>
    <m/>
    <m/>
    <n v="3090"/>
    <n v="55.311"/>
    <m/>
    <m/>
    <n v="9329"/>
    <n v="179.46710000000002"/>
    <m/>
    <m/>
    <n v="0"/>
    <n v="179.46710000000002"/>
    <e v="#N/A"/>
    <e v="#N/A"/>
    <e v="#N/A"/>
    <n v="3559.1296699961053"/>
    <n v="3559.1296699961053"/>
    <n v="3559.1296699961053"/>
    <n v="258630.08935305034"/>
    <e v="#N/A"/>
  </r>
  <r>
    <s v="THE BARNABAS MEDICAL CENTRENGPEalingE85127Jan10"/>
    <x v="249"/>
    <x v="39"/>
    <x v="2"/>
    <x v="251"/>
    <s v="E85127"/>
    <x v="4"/>
    <n v="10"/>
    <n v="7909.1770444357899"/>
    <n v="5662"/>
    <n v="1012"/>
    <n v="112.6738"/>
    <n v="20.1388"/>
    <m/>
    <m/>
    <m/>
    <m/>
    <n v="3734"/>
    <n v="66.8386"/>
    <m/>
    <m/>
    <n v="10408"/>
    <n v="199.65120000000002"/>
    <m/>
    <m/>
    <n v="0"/>
    <n v="199.65120000000002"/>
    <e v="#N/A"/>
    <e v="#N/A"/>
    <e v="#N/A"/>
    <n v="3559.1296699961053"/>
    <n v="3559.1296699961053"/>
    <n v="3559.1296699961053"/>
    <n v="258630.08935305034"/>
    <e v="#N/A"/>
  </r>
  <r>
    <s v="THE BARNABAS MEDICAL CENTRENGPEalingE85127Jul4"/>
    <x v="249"/>
    <x v="39"/>
    <x v="2"/>
    <x v="251"/>
    <s v="E85127"/>
    <x v="5"/>
    <n v="4"/>
    <n v="7909.1770444357899"/>
    <n v="6181"/>
    <n v="629"/>
    <n v="114.3485"/>
    <n v="11.6365"/>
    <n v="3797"/>
    <n v="483"/>
    <n v="75.560299999999998"/>
    <n v="9.6117000000000008"/>
    <n v="3616"/>
    <n v="64.726399999999998"/>
    <n v="2991"/>
    <n v="65.802000000000007"/>
    <n v="10426"/>
    <n v="190.7114"/>
    <n v="7271"/>
    <n v="150.97399999999999"/>
    <n v="0"/>
    <n v="190.7114"/>
    <n v="150.97399999999999"/>
    <n v="-39.737400000000008"/>
    <e v="#N/A"/>
    <n v="3559.1296699961053"/>
    <n v="3559.1296699961053"/>
    <n v="3559.1296699961053"/>
    <n v="258630.08935305034"/>
    <e v="#N/A"/>
  </r>
  <r>
    <s v="THE BARNABAS MEDICAL CENTRENGPEalingE85127Jun3"/>
    <x v="249"/>
    <x v="39"/>
    <x v="2"/>
    <x v="251"/>
    <s v="E85127"/>
    <x v="6"/>
    <n v="3"/>
    <n v="7909.1770444357899"/>
    <n v="7756"/>
    <n v="299"/>
    <n v="143.48599999999999"/>
    <n v="5.5314999999999994"/>
    <n v="3747"/>
    <n v="490"/>
    <n v="74.565300000000008"/>
    <n v="9.7510000000000012"/>
    <n v="3941"/>
    <n v="70.543899999999994"/>
    <n v="2751"/>
    <n v="60.521999999999998"/>
    <n v="11996"/>
    <n v="219.56139999999999"/>
    <n v="6988"/>
    <n v="144.8383"/>
    <n v="0"/>
    <n v="219.56139999999999"/>
    <n v="144.8383"/>
    <n v="-74.723099999999988"/>
    <e v="#N/A"/>
    <n v="3559.1296699961053"/>
    <n v="3559.1296699961053"/>
    <n v="3559.1296699961053"/>
    <n v="258630.08935305034"/>
    <e v="#N/A"/>
  </r>
  <r>
    <s v="THE BARNABAS MEDICAL CENTRENGPEalingE85127Mar12"/>
    <x v="249"/>
    <x v="39"/>
    <x v="2"/>
    <x v="251"/>
    <s v="E85127"/>
    <x v="7"/>
    <n v="12"/>
    <n v="7909.1770444357899"/>
    <n v="8865"/>
    <n v="856"/>
    <n v="176.4135"/>
    <n v="17.034400000000002"/>
    <m/>
    <m/>
    <m/>
    <m/>
    <n v="2782"/>
    <n v="49.797800000000002"/>
    <m/>
    <m/>
    <n v="12503"/>
    <n v="243.2457"/>
    <m/>
    <m/>
    <n v="0"/>
    <n v="243.2457"/>
    <e v="#N/A"/>
    <e v="#N/A"/>
    <e v="#N/A"/>
    <n v="3559.1296699961053"/>
    <n v="3559.1296699961053"/>
    <n v="3559.1296699961053"/>
    <n v="258630.08935305034"/>
    <e v="#N/A"/>
  </r>
  <r>
    <s v="THE BARNABAS MEDICAL CENTRENGPEalingE85127May2"/>
    <x v="249"/>
    <x v="39"/>
    <x v="2"/>
    <x v="251"/>
    <s v="E85127"/>
    <x v="8"/>
    <n v="2"/>
    <n v="7909.1770444357899"/>
    <n v="5748"/>
    <n v="0"/>
    <n v="106.33799999999999"/>
    <n v="0"/>
    <n v="3918"/>
    <n v="536"/>
    <n v="77.96820000000001"/>
    <n v="10.666400000000001"/>
    <n v="3643"/>
    <n v="65.209699999999998"/>
    <n v="2788"/>
    <n v="61.335999999999999"/>
    <n v="9391"/>
    <n v="171.54769999999999"/>
    <n v="7242"/>
    <n v="149.97059999999999"/>
    <n v="0"/>
    <n v="171.54769999999999"/>
    <n v="149.97059999999999"/>
    <n v="-21.577100000000002"/>
    <e v="#N/A"/>
    <n v="3559.1296699961053"/>
    <n v="3559.1296699961053"/>
    <n v="3559.1296699961053"/>
    <n v="258630.08935305034"/>
    <e v="#N/A"/>
  </r>
  <r>
    <s v="THE BARNABAS MEDICAL CENTRENGPEalingE85127Nov8"/>
    <x v="249"/>
    <x v="39"/>
    <x v="2"/>
    <x v="251"/>
    <s v="E85127"/>
    <x v="9"/>
    <n v="8"/>
    <n v="7909.1770444357899"/>
    <n v="6549"/>
    <n v="859"/>
    <n v="130.32510000000002"/>
    <n v="17.094100000000001"/>
    <m/>
    <m/>
    <m/>
    <m/>
    <n v="2952"/>
    <n v="52.840800000000002"/>
    <m/>
    <m/>
    <n v="10360"/>
    <n v="200.26000000000002"/>
    <m/>
    <m/>
    <n v="0"/>
    <n v="200.26000000000002"/>
    <e v="#N/A"/>
    <e v="#N/A"/>
    <e v="#N/A"/>
    <n v="3559.1296699961053"/>
    <n v="3559.1296699961053"/>
    <n v="3559.1296699961053"/>
    <n v="258630.08935305034"/>
    <e v="#N/A"/>
  </r>
  <r>
    <s v="THE BARNABAS MEDICAL CENTRENGPEalingE85127Oct7"/>
    <x v="249"/>
    <x v="39"/>
    <x v="2"/>
    <x v="251"/>
    <s v="E85127"/>
    <x v="10"/>
    <n v="7"/>
    <n v="7909.1770444357899"/>
    <n v="6923"/>
    <n v="699"/>
    <n v="137.76770000000002"/>
    <n v="13.9101"/>
    <n v="0"/>
    <n v="736"/>
    <n v="0"/>
    <n v="16.559999999999999"/>
    <n v="8339"/>
    <n v="149.2681"/>
    <n v="3106"/>
    <n v="68.331999999999994"/>
    <n v="15961"/>
    <n v="300.94590000000005"/>
    <n v="3842"/>
    <n v="84.891999999999996"/>
    <n v="0"/>
    <n v="300.94590000000005"/>
    <n v="84.891999999999996"/>
    <n v="-216.05390000000006"/>
    <e v="#N/A"/>
    <n v="3559.1296699961053"/>
    <n v="3559.1296699961053"/>
    <n v="3559.1296699961053"/>
    <n v="258630.08935305034"/>
    <e v="#N/A"/>
  </r>
  <r>
    <s v="THE BARNABAS MEDICAL CENTRENGPEalingE85127Sep6"/>
    <x v="249"/>
    <x v="39"/>
    <x v="2"/>
    <x v="251"/>
    <s v="E85127"/>
    <x v="11"/>
    <n v="6"/>
    <n v="7909.1770444357899"/>
    <n v="7693"/>
    <n v="1560"/>
    <n v="153.0907"/>
    <n v="31.044"/>
    <n v="3827"/>
    <n v="4973"/>
    <n v="86.107500000000002"/>
    <n v="111.8925"/>
    <n v="10122"/>
    <n v="181.18379999999999"/>
    <n v="2983"/>
    <n v="65.626000000000005"/>
    <n v="19375"/>
    <n v="365.31849999999997"/>
    <n v="11783"/>
    <n v="263.62599999999998"/>
    <n v="0"/>
    <n v="365.31849999999997"/>
    <n v="263.62599999999998"/>
    <n v="-101.6925"/>
    <e v="#N/A"/>
    <n v="3559.1296699961053"/>
    <n v="3559.1296699961053"/>
    <n v="3559.1296699961053"/>
    <n v="258630.08935305034"/>
    <e v="#N/A"/>
  </r>
  <r>
    <s v="THE BEDFORD PARK SURGERYActonEalingE85066Apr1"/>
    <x v="250"/>
    <x v="3"/>
    <x v="2"/>
    <x v="252"/>
    <s v="E85066"/>
    <x v="0"/>
    <n v="1"/>
    <n v="3512.9693871753698"/>
    <n v="14457"/>
    <n v="0"/>
    <n v="267.4545"/>
    <n v="0"/>
    <n v="194"/>
    <n v="0"/>
    <n v="3.8606000000000003"/>
    <n v="0"/>
    <n v="1212"/>
    <n v="21.694800000000001"/>
    <n v="1594"/>
    <n v="35.067999999999998"/>
    <n v="15669"/>
    <n v="289.14929999999998"/>
    <n v="1788"/>
    <n v="38.928599999999996"/>
    <n v="0"/>
    <n v="289.14929999999998"/>
    <n v="38.928599999999996"/>
    <n v="-250.22069999999999"/>
    <n v="38.928599999999996"/>
    <n v="1580.8362242289165"/>
    <n v="1580.8362242289165"/>
    <n v="1580.8362242289165"/>
    <n v="114874.0989606346"/>
    <n v="0"/>
  </r>
  <r>
    <s v="THE BEDFORD PARK SURGERYActonEalingE85066Aug5"/>
    <x v="250"/>
    <x v="3"/>
    <x v="2"/>
    <x v="252"/>
    <s v="E85066"/>
    <x v="1"/>
    <n v="5"/>
    <n v="3512.9693871753698"/>
    <n v="434"/>
    <n v="0"/>
    <n v="8.0289999999999999"/>
    <n v="0"/>
    <n v="443"/>
    <n v="2"/>
    <n v="8.8156999999999996"/>
    <n v="3.9800000000000002E-2"/>
    <n v="12719"/>
    <n v="227.67009999999999"/>
    <n v="6254"/>
    <n v="137.58799999999999"/>
    <n v="13153"/>
    <n v="235.69909999999999"/>
    <n v="6699"/>
    <n v="146.4435"/>
    <n v="0"/>
    <n v="235.69909999999999"/>
    <n v="146.4435"/>
    <n v="-89.255599999999987"/>
    <n v="185.37209999999999"/>
    <n v="1580.8362242289165"/>
    <n v="1580.8362242289165"/>
    <n v="1580.8362242289165"/>
    <n v="114874.0989606346"/>
    <n v="0"/>
  </r>
  <r>
    <s v="THE BEDFORD PARK SURGERYActonEalingE85066Dec9"/>
    <x v="250"/>
    <x v="3"/>
    <x v="2"/>
    <x v="252"/>
    <s v="E85066"/>
    <x v="2"/>
    <n v="9"/>
    <n v="3512.9693871753698"/>
    <n v="299"/>
    <n v="0"/>
    <n v="5.9500999999999999"/>
    <n v="0"/>
    <m/>
    <m/>
    <m/>
    <m/>
    <n v="1829"/>
    <n v="32.739100000000001"/>
    <m/>
    <m/>
    <n v="2128"/>
    <n v="38.6892"/>
    <m/>
    <m/>
    <n v="0"/>
    <n v="38.6892"/>
    <e v="#N/A"/>
    <e v="#N/A"/>
    <e v="#N/A"/>
    <n v="1580.8362242289165"/>
    <n v="1580.8362242289165"/>
    <n v="1580.8362242289165"/>
    <n v="114874.0989606346"/>
    <e v="#N/A"/>
  </r>
  <r>
    <s v="THE BEDFORD PARK SURGERYActonEalingE85066Feb11"/>
    <x v="250"/>
    <x v="3"/>
    <x v="2"/>
    <x v="252"/>
    <s v="E85066"/>
    <x v="3"/>
    <n v="11"/>
    <n v="3512.9693871753698"/>
    <n v="145"/>
    <n v="3"/>
    <n v="2.8855"/>
    <n v="5.9700000000000003E-2"/>
    <m/>
    <m/>
    <m/>
    <m/>
    <n v="2198"/>
    <n v="39.344200000000001"/>
    <m/>
    <m/>
    <n v="2346"/>
    <n v="42.289400000000001"/>
    <m/>
    <m/>
    <n v="0"/>
    <n v="42.289400000000001"/>
    <e v="#N/A"/>
    <e v="#N/A"/>
    <e v="#N/A"/>
    <n v="1580.8362242289165"/>
    <n v="1580.8362242289165"/>
    <n v="1580.8362242289165"/>
    <n v="114874.0989606346"/>
    <e v="#N/A"/>
  </r>
  <r>
    <s v="THE BEDFORD PARK SURGERYActonEalingE85066Jan10"/>
    <x v="250"/>
    <x v="3"/>
    <x v="2"/>
    <x v="252"/>
    <s v="E85066"/>
    <x v="4"/>
    <n v="10"/>
    <n v="3512.9693871753698"/>
    <n v="229"/>
    <n v="0"/>
    <n v="4.5571000000000002"/>
    <n v="0"/>
    <m/>
    <m/>
    <m/>
    <m/>
    <n v="6585"/>
    <n v="117.8715"/>
    <m/>
    <m/>
    <n v="6814"/>
    <n v="122.4286"/>
    <m/>
    <m/>
    <n v="0"/>
    <n v="122.4286"/>
    <e v="#N/A"/>
    <e v="#N/A"/>
    <e v="#N/A"/>
    <n v="1580.8362242289165"/>
    <n v="1580.8362242289165"/>
    <n v="1580.8362242289165"/>
    <n v="114874.0989606346"/>
    <e v="#N/A"/>
  </r>
  <r>
    <s v="THE BEDFORD PARK SURGERYActonEalingE85066Jul4"/>
    <x v="250"/>
    <x v="3"/>
    <x v="2"/>
    <x v="252"/>
    <s v="E85066"/>
    <x v="5"/>
    <n v="4"/>
    <n v="3512.9693871753698"/>
    <n v="292"/>
    <n v="0"/>
    <n v="5.4020000000000001"/>
    <n v="0"/>
    <n v="237"/>
    <n v="0"/>
    <n v="4.7163000000000004"/>
    <n v="0"/>
    <n v="2125"/>
    <n v="38.037500000000001"/>
    <n v="2735"/>
    <n v="60.17"/>
    <n v="2417"/>
    <n v="43.439500000000002"/>
    <n v="2972"/>
    <n v="64.886300000000006"/>
    <n v="0"/>
    <n v="43.439500000000002"/>
    <n v="64.886300000000006"/>
    <n v="21.446800000000003"/>
    <e v="#N/A"/>
    <n v="1580.8362242289165"/>
    <n v="1580.8362242289165"/>
    <n v="1580.8362242289165"/>
    <n v="114874.0989606346"/>
    <e v="#N/A"/>
  </r>
  <r>
    <s v="THE BEDFORD PARK SURGERYActonEalingE85066Jun3"/>
    <x v="250"/>
    <x v="3"/>
    <x v="2"/>
    <x v="252"/>
    <s v="E85066"/>
    <x v="6"/>
    <n v="3"/>
    <n v="3512.9693871753698"/>
    <n v="387"/>
    <n v="0"/>
    <n v="7.1594999999999995"/>
    <n v="0"/>
    <n v="8746"/>
    <n v="2"/>
    <n v="174.0454"/>
    <n v="3.9800000000000002E-2"/>
    <n v="1997"/>
    <n v="35.746299999999998"/>
    <n v="2077"/>
    <n v="45.694000000000003"/>
    <n v="2384"/>
    <n v="42.905799999999999"/>
    <n v="10825"/>
    <n v="219.7792"/>
    <n v="0"/>
    <n v="42.905799999999999"/>
    <n v="219.7792"/>
    <n v="176.8734"/>
    <e v="#N/A"/>
    <n v="1580.8362242289165"/>
    <n v="1580.8362242289165"/>
    <n v="1580.8362242289165"/>
    <n v="114874.0989606346"/>
    <e v="#N/A"/>
  </r>
  <r>
    <s v="THE BEDFORD PARK SURGERYActonEalingE85066Mar12"/>
    <x v="250"/>
    <x v="3"/>
    <x v="2"/>
    <x v="252"/>
    <s v="E85066"/>
    <x v="7"/>
    <n v="12"/>
    <n v="3512.9693871753698"/>
    <n v="214"/>
    <n v="0"/>
    <n v="4.2586000000000004"/>
    <n v="0"/>
    <m/>
    <m/>
    <m/>
    <m/>
    <n v="9908"/>
    <n v="177.35319999999999"/>
    <m/>
    <m/>
    <n v="10122"/>
    <n v="181.61179999999999"/>
    <m/>
    <m/>
    <n v="0"/>
    <n v="181.61179999999999"/>
    <e v="#N/A"/>
    <e v="#N/A"/>
    <e v="#N/A"/>
    <n v="1580.8362242289165"/>
    <n v="1580.8362242289165"/>
    <n v="1580.8362242289165"/>
    <n v="114874.0989606346"/>
    <e v="#N/A"/>
  </r>
  <r>
    <s v="THE BEDFORD PARK SURGERYActonEalingE85066May2"/>
    <x v="250"/>
    <x v="3"/>
    <x v="2"/>
    <x v="252"/>
    <s v="E85066"/>
    <x v="8"/>
    <n v="2"/>
    <n v="3512.9693871753698"/>
    <n v="17843"/>
    <n v="0"/>
    <n v="330.09549999999996"/>
    <n v="0"/>
    <n v="1574"/>
    <n v="0"/>
    <n v="31.322600000000001"/>
    <n v="0"/>
    <n v="8600"/>
    <n v="153.94"/>
    <n v="2242"/>
    <n v="49.323999999999998"/>
    <n v="26443"/>
    <n v="484.03549999999996"/>
    <n v="3816"/>
    <n v="80.646600000000007"/>
    <n v="0"/>
    <n v="484.03549999999996"/>
    <n v="80.646600000000007"/>
    <n v="-403.38889999999992"/>
    <e v="#N/A"/>
    <n v="1580.8362242289165"/>
    <n v="1580.8362242289165"/>
    <n v="1580.8362242289165"/>
    <n v="114874.0989606346"/>
    <e v="#N/A"/>
  </r>
  <r>
    <s v="THE BEDFORD PARK SURGERYActonEalingE85066Nov8"/>
    <x v="250"/>
    <x v="3"/>
    <x v="2"/>
    <x v="252"/>
    <s v="E85066"/>
    <x v="9"/>
    <n v="8"/>
    <n v="3512.9693871753698"/>
    <n v="607"/>
    <n v="0"/>
    <n v="12.0793"/>
    <n v="0"/>
    <m/>
    <m/>
    <m/>
    <m/>
    <n v="2480"/>
    <n v="44.392000000000003"/>
    <m/>
    <m/>
    <n v="3087"/>
    <n v="56.471299999999999"/>
    <m/>
    <m/>
    <n v="0"/>
    <n v="56.471299999999999"/>
    <e v="#N/A"/>
    <e v="#N/A"/>
    <e v="#N/A"/>
    <n v="1580.8362242289165"/>
    <n v="1580.8362242289165"/>
    <n v="1580.8362242289165"/>
    <n v="114874.0989606346"/>
    <e v="#N/A"/>
  </r>
  <r>
    <s v="THE BEDFORD PARK SURGERYActonEalingE85066Oct7"/>
    <x v="250"/>
    <x v="3"/>
    <x v="2"/>
    <x v="252"/>
    <s v="E85066"/>
    <x v="10"/>
    <n v="7"/>
    <n v="3512.9693871753698"/>
    <n v="281"/>
    <n v="0"/>
    <n v="5.5918999999999999"/>
    <n v="0"/>
    <n v="0"/>
    <n v="0"/>
    <n v="0"/>
    <n v="0"/>
    <n v="3181"/>
    <n v="56.939900000000002"/>
    <n v="2547"/>
    <n v="56.033999999999999"/>
    <n v="3462"/>
    <n v="62.531800000000004"/>
    <n v="2547"/>
    <n v="56.033999999999999"/>
    <n v="0"/>
    <n v="62.531800000000004"/>
    <n v="56.033999999999999"/>
    <n v="-6.4978000000000051"/>
    <e v="#N/A"/>
    <n v="1580.8362242289165"/>
    <n v="1580.8362242289165"/>
    <n v="1580.8362242289165"/>
    <n v="114874.0989606346"/>
    <e v="#N/A"/>
  </r>
  <r>
    <s v="THE BEDFORD PARK SURGERYActonEalingE85066Sep6"/>
    <x v="250"/>
    <x v="3"/>
    <x v="2"/>
    <x v="252"/>
    <s v="E85066"/>
    <x v="11"/>
    <n v="6"/>
    <n v="3512.9693871753698"/>
    <n v="297"/>
    <n v="0"/>
    <n v="5.9103000000000003"/>
    <n v="0"/>
    <n v="339"/>
    <n v="0"/>
    <n v="7.6274999999999995"/>
    <n v="0"/>
    <n v="1825"/>
    <n v="32.667499999999997"/>
    <n v="12497"/>
    <n v="274.93400000000003"/>
    <n v="2122"/>
    <n v="38.577799999999996"/>
    <n v="12836"/>
    <n v="282.56150000000002"/>
    <n v="0"/>
    <n v="38.577799999999996"/>
    <n v="282.56150000000002"/>
    <n v="243.98370000000003"/>
    <e v="#N/A"/>
    <n v="1580.8362242289165"/>
    <n v="1580.8362242289165"/>
    <n v="1580.8362242289165"/>
    <n v="114874.0989606346"/>
    <e v="#N/A"/>
  </r>
  <r>
    <s v="THE BOILEAU ROAD SURGERYActonEalingE85694Apr1"/>
    <x v="251"/>
    <x v="3"/>
    <x v="2"/>
    <x v="253"/>
    <s v="E85694"/>
    <x v="0"/>
    <n v="1"/>
    <n v="4295.4776488920197"/>
    <n v="8438"/>
    <n v="0"/>
    <n v="156.10299999999998"/>
    <n v="0"/>
    <n v="3004"/>
    <n v="0"/>
    <n v="59.779600000000002"/>
    <n v="0"/>
    <n v="2567"/>
    <n v="45.949300000000001"/>
    <n v="2855"/>
    <n v="62.81"/>
    <n v="11005"/>
    <n v="202.05229999999997"/>
    <n v="5859"/>
    <n v="122.5896"/>
    <n v="0"/>
    <n v="202.05229999999997"/>
    <n v="122.5896"/>
    <n v="-79.46269999999997"/>
    <n v="122.5896"/>
    <n v="1932.9649420014089"/>
    <n v="1932.9649420014089"/>
    <n v="1932.9649420014089"/>
    <n v="140462.11911876907"/>
    <n v="0"/>
  </r>
  <r>
    <s v="THE BOILEAU ROAD SURGERYActonEalingE85694Aug5"/>
    <x v="251"/>
    <x v="3"/>
    <x v="2"/>
    <x v="253"/>
    <s v="E85694"/>
    <x v="1"/>
    <n v="5"/>
    <n v="4295.4776488920197"/>
    <n v="3385"/>
    <n v="0"/>
    <n v="62.622499999999995"/>
    <n v="0"/>
    <n v="2484"/>
    <n v="0"/>
    <n v="49.431600000000003"/>
    <n v="0"/>
    <n v="3930"/>
    <n v="70.346999999999994"/>
    <n v="2397"/>
    <n v="52.734000000000002"/>
    <n v="7315"/>
    <n v="132.96949999999998"/>
    <n v="4881"/>
    <n v="102.16560000000001"/>
    <n v="0"/>
    <n v="132.96949999999998"/>
    <n v="102.16560000000001"/>
    <n v="-30.80389999999997"/>
    <n v="224.7552"/>
    <n v="1932.9649420014089"/>
    <n v="1932.9649420014089"/>
    <n v="1932.9649420014089"/>
    <n v="140462.11911876907"/>
    <n v="0"/>
  </r>
  <r>
    <s v="THE BOILEAU ROAD SURGERYActonEalingE85694Dec9"/>
    <x v="251"/>
    <x v="3"/>
    <x v="2"/>
    <x v="253"/>
    <s v="E85694"/>
    <x v="2"/>
    <n v="9"/>
    <n v="4295.4776488920197"/>
    <n v="1930"/>
    <n v="0"/>
    <n v="38.407000000000004"/>
    <n v="0"/>
    <m/>
    <m/>
    <m/>
    <m/>
    <n v="2413"/>
    <n v="43.192700000000002"/>
    <m/>
    <m/>
    <n v="4343"/>
    <n v="81.599700000000013"/>
    <m/>
    <m/>
    <n v="0"/>
    <n v="81.599700000000013"/>
    <e v="#N/A"/>
    <e v="#N/A"/>
    <e v="#N/A"/>
    <n v="1932.9649420014089"/>
    <n v="1932.9649420014089"/>
    <n v="1932.9649420014089"/>
    <n v="140462.11911876907"/>
    <e v="#N/A"/>
  </r>
  <r>
    <s v="THE BOILEAU ROAD SURGERYActonEalingE85694Feb11"/>
    <x v="251"/>
    <x v="3"/>
    <x v="2"/>
    <x v="253"/>
    <s v="E85694"/>
    <x v="3"/>
    <n v="11"/>
    <n v="4295.4776488920197"/>
    <n v="7095"/>
    <n v="0"/>
    <n v="141.19050000000001"/>
    <n v="0"/>
    <m/>
    <m/>
    <m/>
    <m/>
    <n v="2390"/>
    <n v="42.780999999999999"/>
    <m/>
    <m/>
    <n v="9485"/>
    <n v="183.97150000000002"/>
    <m/>
    <m/>
    <n v="0"/>
    <n v="183.97150000000002"/>
    <e v="#N/A"/>
    <e v="#N/A"/>
    <e v="#N/A"/>
    <n v="1932.9649420014089"/>
    <n v="1932.9649420014089"/>
    <n v="1932.9649420014089"/>
    <n v="140462.11911876907"/>
    <e v="#N/A"/>
  </r>
  <r>
    <s v="THE BOILEAU ROAD SURGERYActonEalingE85694Jan10"/>
    <x v="251"/>
    <x v="3"/>
    <x v="2"/>
    <x v="253"/>
    <s v="E85694"/>
    <x v="4"/>
    <n v="10"/>
    <n v="4295.4776488920197"/>
    <n v="4552"/>
    <n v="0"/>
    <n v="90.584800000000001"/>
    <n v="0"/>
    <m/>
    <m/>
    <m/>
    <m/>
    <n v="3593"/>
    <n v="64.314700000000002"/>
    <m/>
    <m/>
    <n v="8145"/>
    <n v="154.89949999999999"/>
    <m/>
    <m/>
    <n v="0"/>
    <n v="154.89949999999999"/>
    <e v="#N/A"/>
    <e v="#N/A"/>
    <e v="#N/A"/>
    <n v="1932.9649420014089"/>
    <n v="1932.9649420014089"/>
    <n v="1932.9649420014089"/>
    <n v="140462.11911876907"/>
    <e v="#N/A"/>
  </r>
  <r>
    <s v="THE BOILEAU ROAD SURGERYActonEalingE85694Jul4"/>
    <x v="251"/>
    <x v="3"/>
    <x v="2"/>
    <x v="253"/>
    <s v="E85694"/>
    <x v="5"/>
    <n v="4"/>
    <n v="4295.4776488920197"/>
    <n v="6907"/>
    <n v="0"/>
    <n v="127.7795"/>
    <n v="0"/>
    <n v="6442"/>
    <n v="0"/>
    <n v="128.19580000000002"/>
    <n v="0"/>
    <n v="3283"/>
    <n v="58.765700000000002"/>
    <n v="5956"/>
    <n v="131.03200000000001"/>
    <n v="10190"/>
    <n v="186.54519999999999"/>
    <n v="12398"/>
    <n v="259.2278"/>
    <n v="0"/>
    <n v="186.54519999999999"/>
    <n v="259.2278"/>
    <n v="72.682600000000008"/>
    <e v="#N/A"/>
    <n v="1932.9649420014089"/>
    <n v="1932.9649420014089"/>
    <n v="1932.9649420014089"/>
    <n v="140462.11911876907"/>
    <e v="#N/A"/>
  </r>
  <r>
    <s v="THE BOILEAU ROAD SURGERYActonEalingE85694Jun3"/>
    <x v="251"/>
    <x v="3"/>
    <x v="2"/>
    <x v="253"/>
    <s v="E85694"/>
    <x v="6"/>
    <n v="3"/>
    <n v="4295.4776488920197"/>
    <n v="1844"/>
    <n v="0"/>
    <n v="34.113999999999997"/>
    <n v="0"/>
    <n v="6355"/>
    <n v="0"/>
    <n v="126.4645"/>
    <n v="0"/>
    <n v="3113"/>
    <n v="55.722700000000003"/>
    <n v="2791"/>
    <n v="61.402000000000001"/>
    <n v="4957"/>
    <n v="89.836700000000008"/>
    <n v="9146"/>
    <n v="187.8665"/>
    <n v="0"/>
    <n v="89.836700000000008"/>
    <n v="187.8665"/>
    <n v="98.029799999999994"/>
    <e v="#N/A"/>
    <n v="1932.9649420014089"/>
    <n v="1932.9649420014089"/>
    <n v="1932.9649420014089"/>
    <n v="140462.11911876907"/>
    <e v="#N/A"/>
  </r>
  <r>
    <s v="THE BOILEAU ROAD SURGERYActonEalingE85694Mar12"/>
    <x v="251"/>
    <x v="3"/>
    <x v="2"/>
    <x v="253"/>
    <s v="E85694"/>
    <x v="7"/>
    <n v="12"/>
    <n v="4295.4776488920197"/>
    <n v="6328"/>
    <n v="0"/>
    <n v="125.92720000000001"/>
    <n v="0"/>
    <m/>
    <m/>
    <m/>
    <m/>
    <n v="3609"/>
    <n v="64.601100000000002"/>
    <m/>
    <m/>
    <n v="9937"/>
    <n v="190.5283"/>
    <m/>
    <m/>
    <n v="0"/>
    <n v="190.5283"/>
    <e v="#N/A"/>
    <e v="#N/A"/>
    <e v="#N/A"/>
    <n v="1932.9649420014089"/>
    <n v="1932.9649420014089"/>
    <n v="1932.9649420014089"/>
    <n v="140462.11911876907"/>
    <e v="#N/A"/>
  </r>
  <r>
    <s v="THE BOILEAU ROAD SURGERYActonEalingE85694May2"/>
    <x v="251"/>
    <x v="3"/>
    <x v="2"/>
    <x v="253"/>
    <s v="E85694"/>
    <x v="8"/>
    <n v="2"/>
    <n v="4295.4776488920197"/>
    <n v="3211"/>
    <n v="0"/>
    <n v="59.403499999999994"/>
    <n v="0"/>
    <n v="3964"/>
    <n v="0"/>
    <n v="78.883600000000001"/>
    <n v="0"/>
    <n v="2409"/>
    <n v="43.121099999999998"/>
    <n v="3052"/>
    <n v="67.144000000000005"/>
    <n v="5620"/>
    <n v="102.52459999999999"/>
    <n v="7016"/>
    <n v="146.02760000000001"/>
    <n v="0"/>
    <n v="102.52459999999999"/>
    <n v="146.02760000000001"/>
    <n v="43.503000000000014"/>
    <e v="#N/A"/>
    <n v="1932.9649420014089"/>
    <n v="1932.9649420014089"/>
    <n v="1932.9649420014089"/>
    <n v="140462.11911876907"/>
    <e v="#N/A"/>
  </r>
  <r>
    <s v="THE BOILEAU ROAD SURGERYActonEalingE85694Nov8"/>
    <x v="251"/>
    <x v="3"/>
    <x v="2"/>
    <x v="253"/>
    <s v="E85694"/>
    <x v="9"/>
    <n v="8"/>
    <n v="4295.4776488920197"/>
    <n v="16933"/>
    <n v="0"/>
    <n v="336.9667"/>
    <n v="0"/>
    <m/>
    <m/>
    <m/>
    <m/>
    <n v="9111"/>
    <n v="163.08690000000001"/>
    <m/>
    <m/>
    <n v="26044"/>
    <n v="500.05360000000002"/>
    <m/>
    <m/>
    <n v="0"/>
    <n v="500.05360000000002"/>
    <e v="#N/A"/>
    <e v="#N/A"/>
    <e v="#N/A"/>
    <n v="1932.9649420014089"/>
    <n v="1932.9649420014089"/>
    <n v="1932.9649420014089"/>
    <n v="140462.11911876907"/>
    <e v="#N/A"/>
  </r>
  <r>
    <s v="THE BOILEAU ROAD SURGERYActonEalingE85694Oct7"/>
    <x v="251"/>
    <x v="3"/>
    <x v="2"/>
    <x v="253"/>
    <s v="E85694"/>
    <x v="10"/>
    <n v="7"/>
    <n v="4295.4776488920197"/>
    <n v="3907"/>
    <n v="0"/>
    <n v="77.749300000000005"/>
    <n v="0"/>
    <n v="0"/>
    <n v="0"/>
    <n v="0"/>
    <n v="0"/>
    <n v="3859"/>
    <n v="69.076099999999997"/>
    <n v="3288"/>
    <n v="72.335999999999999"/>
    <n v="7766"/>
    <n v="146.8254"/>
    <n v="3288"/>
    <n v="72.335999999999999"/>
    <n v="0"/>
    <n v="146.8254"/>
    <n v="72.335999999999999"/>
    <n v="-74.489400000000003"/>
    <e v="#N/A"/>
    <n v="1932.9649420014089"/>
    <n v="1932.9649420014089"/>
    <n v="1932.9649420014089"/>
    <n v="140462.11911876907"/>
    <e v="#N/A"/>
  </r>
  <r>
    <s v="THE BOILEAU ROAD SURGERYActonEalingE85694Sep6"/>
    <x v="251"/>
    <x v="3"/>
    <x v="2"/>
    <x v="253"/>
    <s v="E85694"/>
    <x v="11"/>
    <n v="6"/>
    <n v="4295.4776488920197"/>
    <n v="5325"/>
    <n v="0"/>
    <n v="105.9675"/>
    <n v="0"/>
    <n v="7333"/>
    <n v="0"/>
    <n v="164.99250000000001"/>
    <n v="0"/>
    <n v="5800"/>
    <n v="103.82"/>
    <n v="3530"/>
    <n v="77.66"/>
    <n v="11125"/>
    <n v="209.78749999999999"/>
    <n v="10863"/>
    <n v="242.6525"/>
    <n v="0"/>
    <n v="209.78749999999999"/>
    <n v="242.6525"/>
    <n v="32.865000000000009"/>
    <e v="#N/A"/>
    <n v="1932.9649420014089"/>
    <n v="1932.9649420014089"/>
    <n v="1932.9649420014089"/>
    <n v="140462.11911876907"/>
    <e v="#N/A"/>
  </r>
  <r>
    <s v="The Bush DoctorsH&amp;F Partnership PCNHammersmith &amp; FulhamE85055Apr1"/>
    <x v="252"/>
    <x v="18"/>
    <x v="0"/>
    <x v="254"/>
    <s v="E85055"/>
    <x v="0"/>
    <n v="1"/>
    <n v="10594.9742977365"/>
    <n v="7674"/>
    <n v="0"/>
    <n v="141.96899999999999"/>
    <n v="0"/>
    <n v="15689"/>
    <n v="37"/>
    <n v="312.21109999999999"/>
    <n v="0.73630000000000007"/>
    <n v="14179"/>
    <n v="253.80410000000001"/>
    <n v="11591"/>
    <n v="255.00200000000001"/>
    <n v="21853"/>
    <n v="395.7731"/>
    <n v="27317"/>
    <n v="567.94939999999997"/>
    <n v="0"/>
    <n v="395.7731"/>
    <n v="567.94939999999997"/>
    <n v="172.17629999999997"/>
    <n v="567.94939999999997"/>
    <n v="4767.7384339814253"/>
    <n v="4767.7384339814253"/>
    <n v="4767.7384339814253"/>
    <n v="346455.65953598358"/>
    <n v="0"/>
  </r>
  <r>
    <s v="The Bush DoctorsH&amp;F Partnership PCNHammersmith &amp; FulhamE85055Aug5"/>
    <x v="252"/>
    <x v="18"/>
    <x v="0"/>
    <x v="254"/>
    <s v="E85055"/>
    <x v="1"/>
    <n v="5"/>
    <n v="10594.9742977365"/>
    <n v="14197"/>
    <n v="4"/>
    <n v="262.64449999999999"/>
    <n v="7.3999999999999996E-2"/>
    <n v="8004"/>
    <n v="122"/>
    <n v="159.27960000000002"/>
    <n v="2.4278"/>
    <n v="12183"/>
    <n v="218.07570000000001"/>
    <n v="14850"/>
    <n v="326.7"/>
    <n v="26384"/>
    <n v="480.79420000000005"/>
    <n v="22976"/>
    <n v="488.4074"/>
    <n v="0"/>
    <n v="480.79420000000005"/>
    <n v="488.4074"/>
    <n v="7.6131999999999493"/>
    <n v="1056.3568"/>
    <n v="4767.7384339814253"/>
    <n v="4767.7384339814253"/>
    <n v="4767.7384339814253"/>
    <n v="346455.65953598358"/>
    <n v="0"/>
  </r>
  <r>
    <s v="The Bush DoctorsH&amp;F Partnership PCNHammersmith &amp; FulhamE85055Dec9"/>
    <x v="252"/>
    <x v="18"/>
    <x v="0"/>
    <x v="254"/>
    <s v="E85055"/>
    <x v="2"/>
    <n v="9"/>
    <n v="10594.9742977365"/>
    <n v="5841"/>
    <n v="5"/>
    <n v="116.2359"/>
    <n v="9.9500000000000005E-2"/>
    <m/>
    <m/>
    <m/>
    <m/>
    <n v="21088"/>
    <n v="377.47519999999997"/>
    <m/>
    <m/>
    <n v="26934"/>
    <n v="493.81059999999997"/>
    <m/>
    <m/>
    <n v="0"/>
    <n v="493.81059999999997"/>
    <e v="#N/A"/>
    <e v="#N/A"/>
    <e v="#N/A"/>
    <n v="4767.7384339814253"/>
    <n v="4767.7384339814253"/>
    <n v="4767.7384339814253"/>
    <n v="346455.65953598358"/>
    <e v="#N/A"/>
  </r>
  <r>
    <s v="The Bush DoctorsH&amp;F Partnership PCNHammersmith &amp; FulhamE85055Feb11"/>
    <x v="252"/>
    <x v="18"/>
    <x v="0"/>
    <x v="254"/>
    <s v="E85055"/>
    <x v="3"/>
    <n v="11"/>
    <n v="10594.9742977365"/>
    <n v="10911"/>
    <n v="10"/>
    <n v="217.12890000000002"/>
    <n v="0.19900000000000001"/>
    <m/>
    <m/>
    <m/>
    <m/>
    <n v="15935"/>
    <n v="285.23649999999998"/>
    <m/>
    <m/>
    <n v="26856"/>
    <n v="502.56439999999998"/>
    <m/>
    <m/>
    <n v="0"/>
    <n v="502.56439999999998"/>
    <e v="#N/A"/>
    <e v="#N/A"/>
    <e v="#N/A"/>
    <n v="4767.7384339814253"/>
    <n v="4767.7384339814253"/>
    <n v="4767.7384339814253"/>
    <n v="346455.65953598358"/>
    <e v="#N/A"/>
  </r>
  <r>
    <s v="The Bush DoctorsH&amp;F Partnership PCNHammersmith &amp; FulhamE85055Jan10"/>
    <x v="252"/>
    <x v="18"/>
    <x v="0"/>
    <x v="254"/>
    <s v="E85055"/>
    <x v="4"/>
    <n v="10"/>
    <n v="10594.9742977365"/>
    <n v="7156"/>
    <n v="25"/>
    <n v="142.40440000000001"/>
    <n v="0.49750000000000005"/>
    <m/>
    <m/>
    <m/>
    <m/>
    <n v="11554"/>
    <n v="206.81659999999999"/>
    <m/>
    <m/>
    <n v="18735"/>
    <n v="349.71850000000001"/>
    <m/>
    <m/>
    <n v="0"/>
    <n v="349.71850000000001"/>
    <e v="#N/A"/>
    <e v="#N/A"/>
    <e v="#N/A"/>
    <n v="4767.7384339814253"/>
    <n v="4767.7384339814253"/>
    <n v="4767.7384339814253"/>
    <n v="346455.65953598358"/>
    <e v="#N/A"/>
  </r>
  <r>
    <s v="The Bush DoctorsH&amp;F Partnership PCNHammersmith &amp; FulhamE85055Jul4"/>
    <x v="252"/>
    <x v="18"/>
    <x v="0"/>
    <x v="254"/>
    <s v="E85055"/>
    <x v="5"/>
    <n v="4"/>
    <n v="10594.9742977365"/>
    <n v="18463"/>
    <n v="32"/>
    <n v="341.56549999999999"/>
    <n v="0.59199999999999997"/>
    <n v="7878"/>
    <n v="153"/>
    <n v="156.7722"/>
    <n v="3.0447000000000002"/>
    <n v="25854"/>
    <n v="462.78660000000002"/>
    <n v="21192"/>
    <n v="466.22399999999999"/>
    <n v="44349"/>
    <n v="804.94409999999993"/>
    <n v="29223"/>
    <n v="626.04089999999997"/>
    <n v="0"/>
    <n v="804.94409999999993"/>
    <n v="626.04089999999997"/>
    <n v="-178.90319999999997"/>
    <e v="#N/A"/>
    <n v="4767.7384339814253"/>
    <n v="4767.7384339814253"/>
    <n v="4767.7384339814253"/>
    <n v="346455.65953598358"/>
    <e v="#N/A"/>
  </r>
  <r>
    <s v="The Bush DoctorsH&amp;F Partnership PCNHammersmith &amp; FulhamE85055Jun3"/>
    <x v="252"/>
    <x v="18"/>
    <x v="0"/>
    <x v="254"/>
    <s v="E85055"/>
    <x v="6"/>
    <n v="3"/>
    <n v="10594.9742977365"/>
    <n v="17671"/>
    <n v="0"/>
    <n v="326.9135"/>
    <n v="0"/>
    <n v="6669"/>
    <n v="48"/>
    <n v="132.7131"/>
    <n v="0.95520000000000005"/>
    <n v="20146"/>
    <n v="360.61340000000001"/>
    <n v="3974"/>
    <n v="87.427999999999997"/>
    <n v="37817"/>
    <n v="687.52690000000007"/>
    <n v="10691"/>
    <n v="221.09629999999999"/>
    <n v="0"/>
    <n v="687.52690000000007"/>
    <n v="221.09629999999999"/>
    <n v="-466.43060000000008"/>
    <e v="#N/A"/>
    <n v="4767.7384339814253"/>
    <n v="4767.7384339814253"/>
    <n v="4767.7384339814253"/>
    <n v="346455.65953598358"/>
    <e v="#N/A"/>
  </r>
  <r>
    <s v="The Bush DoctorsH&amp;F Partnership PCNHammersmith &amp; FulhamE85055Mar12"/>
    <x v="252"/>
    <x v="18"/>
    <x v="0"/>
    <x v="254"/>
    <s v="E85055"/>
    <x v="7"/>
    <n v="12"/>
    <n v="10594.9742977365"/>
    <n v="14104"/>
    <n v="15"/>
    <n v="280.6696"/>
    <n v="0.29849999999999999"/>
    <m/>
    <m/>
    <m/>
    <m/>
    <n v="12891"/>
    <n v="230.74889999999999"/>
    <m/>
    <m/>
    <n v="27010"/>
    <n v="511.71699999999998"/>
    <m/>
    <m/>
    <n v="0"/>
    <n v="511.71699999999998"/>
    <e v="#N/A"/>
    <e v="#N/A"/>
    <e v="#N/A"/>
    <n v="4767.7384339814253"/>
    <n v="4767.7384339814253"/>
    <n v="4767.7384339814253"/>
    <n v="346455.65953598358"/>
    <e v="#N/A"/>
  </r>
  <r>
    <s v="The Bush DoctorsH&amp;F Partnership PCNHammersmith &amp; FulhamE85055May2"/>
    <x v="252"/>
    <x v="18"/>
    <x v="0"/>
    <x v="254"/>
    <s v="E85055"/>
    <x v="8"/>
    <n v="2"/>
    <n v="10594.9742977365"/>
    <n v="25755"/>
    <n v="2"/>
    <n v="476.46749999999997"/>
    <n v="3.6999999999999998E-2"/>
    <n v="15130"/>
    <n v="59"/>
    <n v="301.08699999999999"/>
    <n v="1.1741000000000001"/>
    <n v="22698"/>
    <n v="406.29419999999999"/>
    <n v="12829"/>
    <n v="282.238"/>
    <n v="48455"/>
    <n v="882.79869999999994"/>
    <n v="28018"/>
    <n v="584.4991"/>
    <n v="0"/>
    <n v="882.79869999999994"/>
    <n v="584.4991"/>
    <n v="-298.29959999999994"/>
    <e v="#N/A"/>
    <n v="4767.7384339814253"/>
    <n v="4767.7384339814253"/>
    <n v="4767.7384339814253"/>
    <n v="346455.65953598358"/>
    <e v="#N/A"/>
  </r>
  <r>
    <s v="The Bush DoctorsH&amp;F Partnership PCNHammersmith &amp; FulhamE85055Nov8"/>
    <x v="252"/>
    <x v="18"/>
    <x v="0"/>
    <x v="254"/>
    <s v="E85055"/>
    <x v="9"/>
    <n v="8"/>
    <n v="10594.9742977365"/>
    <n v="19415"/>
    <n v="7"/>
    <n v="386.35849999999999"/>
    <n v="0.13930000000000001"/>
    <m/>
    <m/>
    <m/>
    <m/>
    <n v="20326"/>
    <n v="363.83539999999999"/>
    <m/>
    <m/>
    <n v="39748"/>
    <n v="750.33320000000003"/>
    <m/>
    <m/>
    <n v="0"/>
    <n v="750.33320000000003"/>
    <e v="#N/A"/>
    <e v="#N/A"/>
    <e v="#N/A"/>
    <n v="4767.7384339814253"/>
    <n v="4767.7384339814253"/>
    <n v="4767.7384339814253"/>
    <n v="346455.65953598358"/>
    <e v="#N/A"/>
  </r>
  <r>
    <s v="The Bush DoctorsH&amp;F Partnership PCNHammersmith &amp; FulhamE85055Oct7"/>
    <x v="252"/>
    <x v="18"/>
    <x v="0"/>
    <x v="254"/>
    <s v="E85055"/>
    <x v="10"/>
    <n v="7"/>
    <n v="10594.9742977365"/>
    <n v="10970"/>
    <n v="5"/>
    <n v="218.303"/>
    <n v="9.9500000000000005E-2"/>
    <n v="0"/>
    <n v="134"/>
    <n v="0"/>
    <n v="3.0149999999999997"/>
    <n v="32160"/>
    <n v="575.66399999999999"/>
    <n v="33136"/>
    <n v="728.99199999999996"/>
    <n v="43135"/>
    <n v="794.06650000000002"/>
    <n v="33270"/>
    <n v="732.00699999999995"/>
    <n v="0"/>
    <n v="794.06650000000002"/>
    <n v="732.00699999999995"/>
    <n v="-62.059500000000071"/>
    <e v="#N/A"/>
    <n v="4767.7384339814253"/>
    <n v="4767.7384339814253"/>
    <n v="4767.7384339814253"/>
    <n v="346455.65953598358"/>
    <e v="#N/A"/>
  </r>
  <r>
    <s v="The Bush DoctorsH&amp;F Partnership PCNHammersmith &amp; FulhamE85055Sep6"/>
    <x v="252"/>
    <x v="18"/>
    <x v="0"/>
    <x v="254"/>
    <s v="E85055"/>
    <x v="11"/>
    <n v="6"/>
    <n v="10594.9742977365"/>
    <n v="12384"/>
    <n v="5"/>
    <n v="246.44160000000002"/>
    <n v="9.9500000000000005E-2"/>
    <n v="9284"/>
    <n v="145"/>
    <n v="208.89"/>
    <n v="3.2624999999999997"/>
    <n v="23763"/>
    <n v="425.35770000000002"/>
    <n v="24561"/>
    <n v="540.34199999999998"/>
    <n v="36152"/>
    <n v="671.89880000000005"/>
    <n v="33990"/>
    <n v="752.49450000000002"/>
    <n v="0"/>
    <n v="671.89880000000005"/>
    <n v="752.49450000000002"/>
    <n v="80.595699999999965"/>
    <e v="#N/A"/>
    <n v="4767.7384339814253"/>
    <n v="4767.7384339814253"/>
    <n v="4767.7384339814253"/>
    <n v="346455.65953598358"/>
    <e v="#N/A"/>
  </r>
  <r>
    <s v="THE CEDAR BROOK PRACTICEHH CollaborativeHillingdonE86029Apr1"/>
    <x v="253"/>
    <x v="42"/>
    <x v="1"/>
    <x v="255"/>
    <s v="E86029"/>
    <x v="0"/>
    <n v="1"/>
    <n v="10025.5669862344"/>
    <n v="15819"/>
    <n v="417"/>
    <n v="292.6515"/>
    <n v="7.7144999999999992"/>
    <n v="37090"/>
    <n v="1707"/>
    <n v="738.09100000000001"/>
    <n v="33.969300000000004"/>
    <n v="0"/>
    <n v="0"/>
    <n v="0"/>
    <n v="0"/>
    <n v="16236"/>
    <n v="300.36599999999999"/>
    <n v="38797"/>
    <n v="772.06029999999998"/>
    <n v="0"/>
    <n v="300.36599999999999"/>
    <n v="772.06029999999998"/>
    <n v="471.6943"/>
    <n v="772.06029999999998"/>
    <n v="4511.5051438054807"/>
    <n v="4511.5051438054807"/>
    <n v="4511.5051438054807"/>
    <n v="327836.04044986493"/>
    <n v="0"/>
  </r>
  <r>
    <s v="THE CEDAR BROOK PRACTICEHH CollaborativeHillingdonE86029Aug5"/>
    <x v="253"/>
    <x v="42"/>
    <x v="1"/>
    <x v="255"/>
    <s v="E86029"/>
    <x v="1"/>
    <n v="5"/>
    <n v="10025.5669862344"/>
    <n v="10670"/>
    <n v="1782"/>
    <n v="197.39499999999998"/>
    <n v="32.966999999999999"/>
    <n v="16986"/>
    <n v="1864"/>
    <n v="338.02140000000003"/>
    <n v="37.093600000000002"/>
    <n v="1230"/>
    <n v="22.016999999999999"/>
    <n v="0"/>
    <n v="0"/>
    <n v="13682"/>
    <n v="252.37899999999996"/>
    <n v="18850"/>
    <n v="375.11500000000001"/>
    <n v="0"/>
    <n v="252.37899999999996"/>
    <n v="375.11500000000001"/>
    <n v="122.73600000000005"/>
    <n v="1147.1752999999999"/>
    <n v="4511.5051438054807"/>
    <n v="4511.5051438054807"/>
    <n v="4511.5051438054807"/>
    <n v="327836.04044986493"/>
    <n v="0"/>
  </r>
  <r>
    <s v="THE CEDAR BROOK PRACTICEHH CollaborativeHillingdonE86029Dec9"/>
    <x v="253"/>
    <x v="42"/>
    <x v="1"/>
    <x v="255"/>
    <s v="E86029"/>
    <x v="2"/>
    <n v="9"/>
    <n v="10025.5669862344"/>
    <n v="16830"/>
    <n v="3230"/>
    <n v="334.91700000000003"/>
    <n v="64.277000000000001"/>
    <m/>
    <m/>
    <m/>
    <m/>
    <n v="0"/>
    <n v="0"/>
    <m/>
    <m/>
    <n v="20060"/>
    <n v="399.19400000000002"/>
    <m/>
    <m/>
    <n v="0"/>
    <n v="399.19400000000002"/>
    <e v="#N/A"/>
    <e v="#N/A"/>
    <e v="#N/A"/>
    <n v="4511.5051438054807"/>
    <n v="4511.5051438054807"/>
    <n v="4511.5051438054807"/>
    <n v="327836.04044986493"/>
    <e v="#N/A"/>
  </r>
  <r>
    <s v="THE CEDAR BROOK PRACTICEHH CollaborativeHillingdonE86029Feb11"/>
    <x v="253"/>
    <x v="42"/>
    <x v="1"/>
    <x v="255"/>
    <s v="E86029"/>
    <x v="3"/>
    <n v="11"/>
    <n v="10025.5669862344"/>
    <n v="27699"/>
    <n v="2311"/>
    <n v="551.21010000000001"/>
    <n v="45.988900000000001"/>
    <m/>
    <m/>
    <m/>
    <m/>
    <n v="0"/>
    <n v="0"/>
    <m/>
    <m/>
    <n v="30010"/>
    <n v="597.19900000000007"/>
    <m/>
    <m/>
    <n v="0"/>
    <n v="597.19900000000007"/>
    <e v="#N/A"/>
    <e v="#N/A"/>
    <e v="#N/A"/>
    <n v="4511.5051438054807"/>
    <n v="4511.5051438054807"/>
    <n v="4511.5051438054807"/>
    <n v="327836.04044986493"/>
    <e v="#N/A"/>
  </r>
  <r>
    <s v="THE CEDAR BROOK PRACTICEHH CollaborativeHillingdonE86029Jan10"/>
    <x v="253"/>
    <x v="42"/>
    <x v="1"/>
    <x v="255"/>
    <s v="E86029"/>
    <x v="4"/>
    <n v="10"/>
    <n v="10025.5669862344"/>
    <n v="25005"/>
    <n v="6036"/>
    <n v="497.59950000000003"/>
    <n v="120.11640000000001"/>
    <m/>
    <m/>
    <m/>
    <m/>
    <n v="0"/>
    <n v="0"/>
    <m/>
    <m/>
    <n v="31041"/>
    <n v="617.71590000000003"/>
    <m/>
    <m/>
    <n v="0"/>
    <n v="617.71590000000003"/>
    <e v="#N/A"/>
    <e v="#N/A"/>
    <e v="#N/A"/>
    <n v="4511.5051438054807"/>
    <n v="4511.5051438054807"/>
    <n v="4511.5051438054807"/>
    <n v="327836.04044986493"/>
    <e v="#N/A"/>
  </r>
  <r>
    <s v="THE CEDAR BROOK PRACTICEHH CollaborativeHillingdonE86029Jul4"/>
    <x v="253"/>
    <x v="42"/>
    <x v="1"/>
    <x v="255"/>
    <s v="E86029"/>
    <x v="5"/>
    <n v="4"/>
    <n v="10025.5669862344"/>
    <n v="10503"/>
    <n v="1115"/>
    <n v="194.30549999999999"/>
    <n v="20.627499999999998"/>
    <n v="18523"/>
    <n v="1345"/>
    <n v="368.60770000000002"/>
    <n v="26.765500000000003"/>
    <n v="782"/>
    <n v="13.9978"/>
    <n v="0"/>
    <n v="0"/>
    <n v="12400"/>
    <n v="228.9308"/>
    <n v="19868"/>
    <n v="395.3732"/>
    <n v="0"/>
    <n v="228.9308"/>
    <n v="395.3732"/>
    <n v="166.44239999999999"/>
    <e v="#N/A"/>
    <n v="4511.5051438054807"/>
    <n v="4511.5051438054807"/>
    <n v="4511.5051438054807"/>
    <n v="327836.04044986493"/>
    <e v="#N/A"/>
  </r>
  <r>
    <s v="THE CEDAR BROOK PRACTICEHH CollaborativeHillingdonE86029Jun3"/>
    <x v="253"/>
    <x v="42"/>
    <x v="1"/>
    <x v="255"/>
    <s v="E86029"/>
    <x v="6"/>
    <n v="3"/>
    <n v="10025.5669862344"/>
    <n v="13207"/>
    <n v="2569"/>
    <n v="244.3295"/>
    <n v="47.526499999999999"/>
    <n v="19458"/>
    <n v="1855"/>
    <n v="387.21420000000001"/>
    <n v="36.914500000000004"/>
    <n v="0"/>
    <n v="0"/>
    <n v="0"/>
    <n v="0"/>
    <n v="15776"/>
    <n v="291.85599999999999"/>
    <n v="21313"/>
    <n v="424.12869999999998"/>
    <n v="0"/>
    <n v="291.85599999999999"/>
    <n v="424.12869999999998"/>
    <n v="132.27269999999999"/>
    <e v="#N/A"/>
    <n v="4511.5051438054807"/>
    <n v="4511.5051438054807"/>
    <n v="4511.5051438054807"/>
    <n v="327836.04044986493"/>
    <e v="#N/A"/>
  </r>
  <r>
    <s v="THE CEDAR BROOK PRACTICEHH CollaborativeHillingdonE86029Mar12"/>
    <x v="253"/>
    <x v="42"/>
    <x v="1"/>
    <x v="255"/>
    <s v="E86029"/>
    <x v="7"/>
    <n v="12"/>
    <n v="10025.5669862344"/>
    <n v="36811"/>
    <n v="1851"/>
    <n v="732.53890000000001"/>
    <n v="36.834900000000005"/>
    <m/>
    <m/>
    <m/>
    <m/>
    <n v="0"/>
    <n v="0"/>
    <m/>
    <m/>
    <n v="38662"/>
    <n v="769.37380000000007"/>
    <m/>
    <m/>
    <n v="0"/>
    <n v="769.37380000000007"/>
    <e v="#N/A"/>
    <e v="#N/A"/>
    <e v="#N/A"/>
    <n v="4511.5051438054807"/>
    <n v="4511.5051438054807"/>
    <n v="4511.5051438054807"/>
    <n v="327836.04044986493"/>
    <e v="#N/A"/>
  </r>
  <r>
    <s v="THE CEDAR BROOK PRACTICEHH CollaborativeHillingdonE86029May2"/>
    <x v="253"/>
    <x v="42"/>
    <x v="1"/>
    <x v="255"/>
    <s v="E86029"/>
    <x v="8"/>
    <n v="2"/>
    <n v="10025.5669862344"/>
    <n v="11219"/>
    <n v="747"/>
    <n v="207.55149999999998"/>
    <n v="13.8195"/>
    <n v="22593"/>
    <n v="1443"/>
    <n v="449.60070000000002"/>
    <n v="28.715700000000002"/>
    <n v="0"/>
    <n v="0"/>
    <n v="0"/>
    <n v="0"/>
    <n v="11966"/>
    <n v="221.37099999999998"/>
    <n v="24036"/>
    <n v="478.31640000000004"/>
    <n v="0"/>
    <n v="221.37099999999998"/>
    <n v="478.31640000000004"/>
    <n v="256.94540000000006"/>
    <e v="#N/A"/>
    <n v="4511.5051438054807"/>
    <n v="4511.5051438054807"/>
    <n v="4511.5051438054807"/>
    <n v="327836.04044986493"/>
    <e v="#N/A"/>
  </r>
  <r>
    <s v="THE CEDAR BROOK PRACTICEHH CollaborativeHillingdonE86029Nov8"/>
    <x v="253"/>
    <x v="42"/>
    <x v="1"/>
    <x v="255"/>
    <s v="E86029"/>
    <x v="9"/>
    <n v="8"/>
    <n v="10025.5669862344"/>
    <n v="63443"/>
    <n v="4158"/>
    <n v="1262.5157000000002"/>
    <n v="82.744200000000006"/>
    <m/>
    <m/>
    <m/>
    <m/>
    <n v="0"/>
    <n v="0"/>
    <m/>
    <m/>
    <n v="67601"/>
    <n v="1345.2599000000002"/>
    <m/>
    <m/>
    <n v="0"/>
    <n v="1345.2599000000002"/>
    <e v="#N/A"/>
    <e v="#N/A"/>
    <e v="#N/A"/>
    <n v="4511.5051438054807"/>
    <n v="4511.5051438054807"/>
    <n v="4511.5051438054807"/>
    <n v="327836.04044986493"/>
    <e v="#N/A"/>
  </r>
  <r>
    <s v="THE CEDAR BROOK PRACTICEHH CollaborativeHillingdonE86029Oct7"/>
    <x v="253"/>
    <x v="42"/>
    <x v="1"/>
    <x v="255"/>
    <s v="E86029"/>
    <x v="10"/>
    <n v="7"/>
    <n v="10025.5669862344"/>
    <n v="46429"/>
    <n v="5528"/>
    <n v="923.9371000000001"/>
    <n v="110.00720000000001"/>
    <n v="0"/>
    <n v="3121"/>
    <n v="0"/>
    <n v="70.222499999999997"/>
    <n v="869"/>
    <n v="15.555099999999999"/>
    <n v="0"/>
    <n v="0"/>
    <n v="52826"/>
    <n v="1049.4994000000002"/>
    <n v="3121"/>
    <n v="70.222499999999997"/>
    <n v="0"/>
    <n v="1049.4994000000002"/>
    <n v="70.222499999999997"/>
    <n v="-979.27690000000018"/>
    <e v="#N/A"/>
    <n v="4511.5051438054807"/>
    <n v="4511.5051438054807"/>
    <n v="4511.5051438054807"/>
    <n v="327836.04044986493"/>
    <e v="#N/A"/>
  </r>
  <r>
    <s v="THE CEDAR BROOK PRACTICEHH CollaborativeHillingdonE86029Sep6"/>
    <x v="253"/>
    <x v="42"/>
    <x v="1"/>
    <x v="255"/>
    <s v="E86029"/>
    <x v="11"/>
    <n v="6"/>
    <n v="10025.5669862344"/>
    <n v="20250"/>
    <n v="12038"/>
    <n v="402.97500000000002"/>
    <n v="239.55620000000002"/>
    <n v="21062"/>
    <n v="9288"/>
    <n v="473.89499999999998"/>
    <n v="208.98"/>
    <n v="1172"/>
    <n v="20.9788"/>
    <n v="0"/>
    <n v="0"/>
    <n v="33460"/>
    <n v="663.51"/>
    <n v="30350"/>
    <n v="682.875"/>
    <n v="0"/>
    <n v="663.51"/>
    <n v="682.875"/>
    <n v="19.365000000000009"/>
    <e v="#N/A"/>
    <n v="4511.5051438054807"/>
    <n v="4511.5051438054807"/>
    <n v="4511.5051438054807"/>
    <n v="327836.04044986493"/>
    <e v="#N/A"/>
  </r>
  <r>
    <s v="THE CEDARS MEDICAL CENTRECelandine Health and MetroCare PCNHillingdonE86014Apr1"/>
    <x v="254"/>
    <x v="44"/>
    <x v="1"/>
    <x v="256"/>
    <s v="E86014"/>
    <x v="0"/>
    <n v="1"/>
    <n v="5738.52693808803"/>
    <n v="3344"/>
    <n v="0"/>
    <n v="61.863999999999997"/>
    <n v="0"/>
    <n v="2941"/>
    <n v="59"/>
    <n v="58.5259"/>
    <n v="1.1741000000000001"/>
    <n v="0"/>
    <n v="0"/>
    <n v="76"/>
    <n v="1.6719999999999999"/>
    <n v="3344"/>
    <n v="61.863999999999997"/>
    <n v="3076"/>
    <n v="61.372"/>
    <n v="0"/>
    <n v="61.863999999999997"/>
    <n v="61.372"/>
    <n v="-0.49199999999999733"/>
    <n v="61.372"/>
    <n v="2582.3371221396137"/>
    <n v="2582.3371221396137"/>
    <n v="2582.3371221396137"/>
    <n v="187649.8308754786"/>
    <n v="0"/>
  </r>
  <r>
    <s v="THE CEDARS MEDICAL CENTRECelandine Health and MetroCare PCNHillingdonE86014Aug5"/>
    <x v="254"/>
    <x v="44"/>
    <x v="1"/>
    <x v="256"/>
    <s v="E86014"/>
    <x v="1"/>
    <n v="5"/>
    <n v="5738.52693808803"/>
    <n v="24751"/>
    <n v="1379"/>
    <n v="457.89349999999996"/>
    <n v="25.511499999999998"/>
    <n v="7252"/>
    <n v="317"/>
    <n v="144.31480000000002"/>
    <n v="6.3083"/>
    <n v="98"/>
    <n v="1.7542"/>
    <n v="142"/>
    <n v="3.1240000000000001"/>
    <n v="26228"/>
    <n v="485.1592"/>
    <n v="7711"/>
    <n v="153.74710000000002"/>
    <n v="0"/>
    <n v="485.1592"/>
    <n v="153.74710000000002"/>
    <n v="-331.41210000000001"/>
    <n v="215.1191"/>
    <n v="2582.3371221396137"/>
    <n v="2582.3371221396137"/>
    <n v="2582.3371221396137"/>
    <n v="187649.8308754786"/>
    <n v="0"/>
  </r>
  <r>
    <s v="THE CEDARS MEDICAL CENTRECelandine Health and MetroCare PCNHillingdonE86014Dec9"/>
    <x v="254"/>
    <x v="44"/>
    <x v="1"/>
    <x v="256"/>
    <s v="E86014"/>
    <x v="2"/>
    <n v="9"/>
    <n v="5738.52693808803"/>
    <n v="9220"/>
    <n v="7"/>
    <n v="183.47800000000001"/>
    <n v="0.13930000000000001"/>
    <m/>
    <m/>
    <m/>
    <m/>
    <n v="54"/>
    <n v="0.96660000000000001"/>
    <m/>
    <m/>
    <n v="9281"/>
    <n v="184.5839"/>
    <m/>
    <m/>
    <n v="0"/>
    <n v="184.5839"/>
    <e v="#N/A"/>
    <e v="#N/A"/>
    <e v="#N/A"/>
    <n v="2582.3371221396137"/>
    <n v="2582.3371221396137"/>
    <n v="2582.3371221396137"/>
    <n v="187649.8308754786"/>
    <e v="#N/A"/>
  </r>
  <r>
    <s v="THE CEDARS MEDICAL CENTRECelandine Health and MetroCare PCNHillingdonE86014Feb11"/>
    <x v="254"/>
    <x v="44"/>
    <x v="1"/>
    <x v="256"/>
    <s v="E86014"/>
    <x v="3"/>
    <n v="11"/>
    <n v="5738.52693808803"/>
    <n v="4024"/>
    <n v="37"/>
    <n v="80.077600000000004"/>
    <n v="0.73630000000000007"/>
    <m/>
    <m/>
    <m/>
    <m/>
    <n v="50"/>
    <n v="0.89500000000000002"/>
    <m/>
    <m/>
    <n v="4111"/>
    <n v="81.7089"/>
    <m/>
    <m/>
    <n v="0"/>
    <n v="81.7089"/>
    <e v="#N/A"/>
    <e v="#N/A"/>
    <e v="#N/A"/>
    <n v="2582.3371221396137"/>
    <n v="2582.3371221396137"/>
    <n v="2582.3371221396137"/>
    <n v="187649.8308754786"/>
    <e v="#N/A"/>
  </r>
  <r>
    <s v="THE CEDARS MEDICAL CENTRECelandine Health and MetroCare PCNHillingdonE86014Jan10"/>
    <x v="254"/>
    <x v="44"/>
    <x v="1"/>
    <x v="256"/>
    <s v="E86014"/>
    <x v="4"/>
    <n v="10"/>
    <n v="5738.52693808803"/>
    <n v="9040"/>
    <n v="12"/>
    <n v="179.89600000000002"/>
    <n v="0.23880000000000001"/>
    <m/>
    <m/>
    <m/>
    <m/>
    <n v="42"/>
    <n v="0.75180000000000002"/>
    <m/>
    <m/>
    <n v="9094"/>
    <n v="180.88660000000002"/>
    <m/>
    <m/>
    <n v="0"/>
    <n v="180.88660000000002"/>
    <e v="#N/A"/>
    <e v="#N/A"/>
    <e v="#N/A"/>
    <n v="2582.3371221396137"/>
    <n v="2582.3371221396137"/>
    <n v="2582.3371221396137"/>
    <n v="187649.8308754786"/>
    <e v="#N/A"/>
  </r>
  <r>
    <s v="THE CEDARS MEDICAL CENTRECelandine Health and MetroCare PCNHillingdonE86014Jul4"/>
    <x v="254"/>
    <x v="44"/>
    <x v="1"/>
    <x v="256"/>
    <s v="E86014"/>
    <x v="5"/>
    <n v="4"/>
    <n v="5738.52693808803"/>
    <n v="13961"/>
    <n v="491"/>
    <n v="258.27850000000001"/>
    <n v="9.083499999999999"/>
    <n v="4503"/>
    <n v="184"/>
    <n v="89.609700000000004"/>
    <n v="3.6616"/>
    <n v="54"/>
    <n v="0.96660000000000001"/>
    <n v="182"/>
    <n v="4.0039999999999996"/>
    <n v="14506"/>
    <n v="268.32860000000005"/>
    <n v="4869"/>
    <n v="97.275300000000001"/>
    <n v="0"/>
    <n v="268.32860000000005"/>
    <n v="97.275300000000001"/>
    <n v="-171.05330000000004"/>
    <e v="#N/A"/>
    <n v="2582.3371221396137"/>
    <n v="2582.3371221396137"/>
    <n v="2582.3371221396137"/>
    <n v="187649.8308754786"/>
    <e v="#N/A"/>
  </r>
  <r>
    <s v="THE CEDARS MEDICAL CENTRECelandine Health and MetroCare PCNHillingdonE86014Jun3"/>
    <x v="254"/>
    <x v="44"/>
    <x v="1"/>
    <x v="256"/>
    <s v="E86014"/>
    <x v="6"/>
    <n v="3"/>
    <n v="5738.52693808803"/>
    <n v="73131"/>
    <n v="2"/>
    <n v="1352.9234999999999"/>
    <n v="3.6999999999999998E-2"/>
    <n v="4578"/>
    <n v="119"/>
    <n v="91.102200000000011"/>
    <n v="2.3681000000000001"/>
    <n v="0"/>
    <n v="0"/>
    <n v="84"/>
    <n v="1.8480000000000001"/>
    <n v="73133"/>
    <n v="1352.9604999999999"/>
    <n v="4781"/>
    <n v="95.318300000000008"/>
    <n v="0"/>
    <n v="1352.9604999999999"/>
    <n v="95.318300000000008"/>
    <n v="-1257.6422"/>
    <e v="#N/A"/>
    <n v="2582.3371221396137"/>
    <n v="2582.3371221396137"/>
    <n v="2582.3371221396137"/>
    <n v="187649.8308754786"/>
    <e v="#N/A"/>
  </r>
  <r>
    <s v="THE CEDARS MEDICAL CENTRECelandine Health and MetroCare PCNHillingdonE86014Mar12"/>
    <x v="254"/>
    <x v="44"/>
    <x v="1"/>
    <x v="256"/>
    <s v="E86014"/>
    <x v="7"/>
    <n v="12"/>
    <n v="5738.52693808803"/>
    <n v="25216"/>
    <n v="153"/>
    <n v="501.79840000000002"/>
    <n v="3.0447000000000002"/>
    <m/>
    <m/>
    <m/>
    <m/>
    <n v="30"/>
    <n v="0.53700000000000003"/>
    <m/>
    <m/>
    <n v="25399"/>
    <n v="505.38009999999997"/>
    <m/>
    <m/>
    <n v="0"/>
    <n v="505.38009999999997"/>
    <e v="#N/A"/>
    <e v="#N/A"/>
    <e v="#N/A"/>
    <n v="2582.3371221396137"/>
    <n v="2582.3371221396137"/>
    <n v="2582.3371221396137"/>
    <n v="187649.8308754786"/>
    <e v="#N/A"/>
  </r>
  <r>
    <s v="THE CEDARS MEDICAL CENTRECelandine Health and MetroCare PCNHillingdonE86014May2"/>
    <x v="254"/>
    <x v="44"/>
    <x v="1"/>
    <x v="256"/>
    <s v="E86014"/>
    <x v="8"/>
    <n v="2"/>
    <n v="5738.52693808803"/>
    <n v="31648"/>
    <n v="0"/>
    <n v="585.48799999999994"/>
    <n v="0"/>
    <n v="2986"/>
    <n v="141"/>
    <n v="59.421400000000006"/>
    <n v="2.8059000000000003"/>
    <n v="0"/>
    <n v="0"/>
    <n v="92"/>
    <n v="2.024"/>
    <n v="31648"/>
    <n v="585.48799999999994"/>
    <n v="3219"/>
    <n v="64.251300000000001"/>
    <n v="0"/>
    <n v="585.48799999999994"/>
    <n v="64.251300000000001"/>
    <n v="-521.23669999999993"/>
    <e v="#N/A"/>
    <n v="2582.3371221396137"/>
    <n v="2582.3371221396137"/>
    <n v="2582.3371221396137"/>
    <n v="187649.8308754786"/>
    <e v="#N/A"/>
  </r>
  <r>
    <s v="THE CEDARS MEDICAL CENTRECelandine Health and MetroCare PCNHillingdonE86014Nov8"/>
    <x v="254"/>
    <x v="44"/>
    <x v="1"/>
    <x v="256"/>
    <s v="E86014"/>
    <x v="9"/>
    <n v="8"/>
    <n v="5738.52693808803"/>
    <n v="10816"/>
    <n v="44"/>
    <n v="215.23840000000001"/>
    <n v="0.87560000000000004"/>
    <m/>
    <m/>
    <m/>
    <m/>
    <n v="44"/>
    <n v="0.78759999999999997"/>
    <m/>
    <m/>
    <n v="10904"/>
    <n v="216.9016"/>
    <m/>
    <m/>
    <n v="0"/>
    <n v="216.9016"/>
    <e v="#N/A"/>
    <e v="#N/A"/>
    <e v="#N/A"/>
    <n v="2582.3371221396137"/>
    <n v="2582.3371221396137"/>
    <n v="2582.3371221396137"/>
    <n v="187649.8308754786"/>
    <e v="#N/A"/>
  </r>
  <r>
    <s v="THE CEDARS MEDICAL CENTRECelandine Health and MetroCare PCNHillingdonE86014Oct7"/>
    <x v="254"/>
    <x v="44"/>
    <x v="1"/>
    <x v="256"/>
    <s v="E86014"/>
    <x v="10"/>
    <n v="7"/>
    <n v="5738.52693808803"/>
    <n v="17687"/>
    <n v="6"/>
    <n v="351.97130000000004"/>
    <n v="0.11940000000000001"/>
    <n v="0"/>
    <n v="1339"/>
    <n v="0"/>
    <n v="30.127499999999998"/>
    <n v="28"/>
    <n v="0.50119999999999998"/>
    <n v="204"/>
    <n v="4.4880000000000004"/>
    <n v="17721"/>
    <n v="352.59190000000001"/>
    <n v="1543"/>
    <n v="34.615499999999997"/>
    <n v="0"/>
    <n v="352.59190000000001"/>
    <n v="34.615499999999997"/>
    <n v="-317.97640000000001"/>
    <e v="#N/A"/>
    <n v="2582.3371221396137"/>
    <n v="2582.3371221396137"/>
    <n v="2582.3371221396137"/>
    <n v="187649.8308754786"/>
    <e v="#N/A"/>
  </r>
  <r>
    <s v="THE CEDARS MEDICAL CENTRECelandine Health and MetroCare PCNHillingdonE86014Sep6"/>
    <x v="254"/>
    <x v="44"/>
    <x v="1"/>
    <x v="256"/>
    <s v="E86014"/>
    <x v="11"/>
    <n v="6"/>
    <n v="5738.52693808803"/>
    <n v="9085"/>
    <n v="3205"/>
    <n v="180.79150000000001"/>
    <n v="63.779500000000006"/>
    <n v="6949"/>
    <n v="6960"/>
    <n v="156.35249999999999"/>
    <n v="156.6"/>
    <n v="60"/>
    <n v="1.0740000000000001"/>
    <n v="166"/>
    <n v="3.6520000000000001"/>
    <n v="12350"/>
    <n v="245.64500000000004"/>
    <n v="14075"/>
    <n v="316.60449999999997"/>
    <n v="0"/>
    <n v="245.64500000000004"/>
    <n v="316.60449999999997"/>
    <n v="70.959499999999935"/>
    <e v="#N/A"/>
    <n v="2582.3371221396137"/>
    <n v="2582.3371221396137"/>
    <n v="2582.3371221396137"/>
    <n v="187649.8308754786"/>
    <e v="#N/A"/>
  </r>
  <r>
    <s v="The Chelsea PracticeBrompton Health PCNWest LondonE87665Apr1"/>
    <x v="255"/>
    <x v="36"/>
    <x v="6"/>
    <x v="257"/>
    <s v="E87665"/>
    <x v="0"/>
    <n v="1"/>
    <n v="5680.9378848685101"/>
    <n v="4015"/>
    <n v="2109"/>
    <n v="74.277500000000003"/>
    <n v="39.016500000000001"/>
    <n v="3252"/>
    <n v="516"/>
    <n v="64.714799999999997"/>
    <n v="10.2684"/>
    <n v="3268"/>
    <n v="58.497199999999999"/>
    <n v="5573"/>
    <n v="122.60599999999999"/>
    <n v="9392"/>
    <n v="171.7912"/>
    <n v="9341"/>
    <n v="197.58920000000001"/>
    <n v="0"/>
    <n v="171.7912"/>
    <n v="197.58920000000001"/>
    <n v="25.798000000000002"/>
    <n v="197.58920000000001"/>
    <n v="2556.4220481908296"/>
    <n v="2556.4220481908296"/>
    <n v="2556.4220481908296"/>
    <n v="185766.66883520028"/>
    <n v="0"/>
  </r>
  <r>
    <s v="The Chelsea PracticeBrompton Health PCNWest LondonE87665Aug5"/>
    <x v="255"/>
    <x v="36"/>
    <x v="6"/>
    <x v="257"/>
    <s v="E87665"/>
    <x v="1"/>
    <n v="5"/>
    <n v="5680.9378848685101"/>
    <n v="3922"/>
    <n v="4186"/>
    <n v="72.557000000000002"/>
    <n v="77.441000000000003"/>
    <n v="2329"/>
    <n v="1313"/>
    <n v="46.347100000000005"/>
    <n v="26.128700000000002"/>
    <n v="3750"/>
    <n v="67.125"/>
    <n v="7050"/>
    <n v="155.1"/>
    <n v="11858"/>
    <n v="217.12299999999999"/>
    <n v="10692"/>
    <n v="227.57580000000002"/>
    <n v="0"/>
    <n v="217.12299999999999"/>
    <n v="227.57580000000002"/>
    <n v="10.452800000000025"/>
    <n v="425.16500000000002"/>
    <n v="2556.4220481908296"/>
    <n v="2556.4220481908296"/>
    <n v="2556.4220481908296"/>
    <n v="185766.66883520028"/>
    <n v="0"/>
  </r>
  <r>
    <s v="The Chelsea PracticeBrompton Health PCNWest LondonE87665Dec9"/>
    <x v="255"/>
    <x v="36"/>
    <x v="6"/>
    <x v="257"/>
    <s v="E87665"/>
    <x v="2"/>
    <n v="9"/>
    <n v="5680.9378848685101"/>
    <n v="2795"/>
    <n v="332"/>
    <n v="55.6205"/>
    <n v="6.6068000000000007"/>
    <m/>
    <m/>
    <m/>
    <m/>
    <n v="3051"/>
    <n v="54.612900000000003"/>
    <m/>
    <m/>
    <n v="6178"/>
    <n v="116.84020000000001"/>
    <m/>
    <m/>
    <n v="0"/>
    <n v="116.84020000000001"/>
    <e v="#N/A"/>
    <e v="#N/A"/>
    <e v="#N/A"/>
    <n v="2556.4220481908296"/>
    <n v="2556.4220481908296"/>
    <n v="2556.4220481908296"/>
    <n v="185766.66883520028"/>
    <e v="#N/A"/>
  </r>
  <r>
    <s v="The Chelsea PracticeBrompton Health PCNWest LondonE87665Feb11"/>
    <x v="255"/>
    <x v="36"/>
    <x v="6"/>
    <x v="257"/>
    <s v="E87665"/>
    <x v="3"/>
    <n v="11"/>
    <n v="5680.9378848685101"/>
    <n v="3890"/>
    <n v="3474"/>
    <n v="77.411000000000001"/>
    <n v="69.132599999999996"/>
    <m/>
    <m/>
    <m/>
    <m/>
    <n v="27340"/>
    <n v="489.38600000000002"/>
    <m/>
    <m/>
    <n v="34704"/>
    <n v="635.92960000000005"/>
    <m/>
    <m/>
    <n v="0"/>
    <n v="635.92960000000005"/>
    <e v="#N/A"/>
    <e v="#N/A"/>
    <e v="#N/A"/>
    <n v="2556.4220481908296"/>
    <n v="2556.4220481908296"/>
    <n v="2556.4220481908296"/>
    <n v="185766.66883520028"/>
    <e v="#N/A"/>
  </r>
  <r>
    <s v="The Chelsea PracticeBrompton Health PCNWest LondonE87665Jan10"/>
    <x v="255"/>
    <x v="36"/>
    <x v="6"/>
    <x v="257"/>
    <s v="E87665"/>
    <x v="4"/>
    <n v="10"/>
    <n v="5680.9378848685101"/>
    <n v="5406"/>
    <n v="2133"/>
    <n v="107.57940000000001"/>
    <n v="42.4467"/>
    <m/>
    <m/>
    <m/>
    <m/>
    <n v="4209"/>
    <n v="75.341099999999997"/>
    <m/>
    <m/>
    <n v="11748"/>
    <n v="225.36720000000003"/>
    <m/>
    <m/>
    <n v="0"/>
    <n v="225.36720000000003"/>
    <e v="#N/A"/>
    <e v="#N/A"/>
    <e v="#N/A"/>
    <n v="2556.4220481908296"/>
    <n v="2556.4220481908296"/>
    <n v="2556.4220481908296"/>
    <n v="185766.66883520028"/>
    <e v="#N/A"/>
  </r>
  <r>
    <s v="The Chelsea PracticeBrompton Health PCNWest LondonE87665Jul4"/>
    <x v="255"/>
    <x v="36"/>
    <x v="6"/>
    <x v="257"/>
    <s v="E87665"/>
    <x v="5"/>
    <n v="4"/>
    <n v="5680.9378848685101"/>
    <n v="9182"/>
    <n v="3286"/>
    <n v="169.86699999999999"/>
    <n v="60.790999999999997"/>
    <n v="2732"/>
    <n v="1715"/>
    <n v="54.366800000000005"/>
    <n v="34.128500000000003"/>
    <n v="2789"/>
    <n v="49.923099999999998"/>
    <n v="7828"/>
    <n v="172.21600000000001"/>
    <n v="15257"/>
    <n v="280.58109999999999"/>
    <n v="12275"/>
    <n v="260.71130000000005"/>
    <n v="0"/>
    <n v="280.58109999999999"/>
    <n v="260.71130000000005"/>
    <n v="-19.869799999999941"/>
    <e v="#N/A"/>
    <n v="2556.4220481908296"/>
    <n v="2556.4220481908296"/>
    <n v="2556.4220481908296"/>
    <n v="185766.66883520028"/>
    <e v="#N/A"/>
  </r>
  <r>
    <s v="The Chelsea PracticeBrompton Health PCNWest LondonE87665Jun3"/>
    <x v="255"/>
    <x v="36"/>
    <x v="6"/>
    <x v="257"/>
    <s v="E87665"/>
    <x v="6"/>
    <n v="3"/>
    <n v="5680.9378848685101"/>
    <n v="19402"/>
    <n v="1854"/>
    <n v="358.93699999999995"/>
    <n v="34.298999999999999"/>
    <n v="2530"/>
    <n v="1510"/>
    <n v="50.347000000000001"/>
    <n v="30.049000000000003"/>
    <n v="2885"/>
    <n v="51.641500000000001"/>
    <n v="4072"/>
    <n v="89.584000000000003"/>
    <n v="24141"/>
    <n v="444.87749999999994"/>
    <n v="8112"/>
    <n v="169.98000000000002"/>
    <n v="0"/>
    <n v="444.87749999999994"/>
    <n v="169.98000000000002"/>
    <n v="-274.89749999999992"/>
    <e v="#N/A"/>
    <n v="2556.4220481908296"/>
    <n v="2556.4220481908296"/>
    <n v="2556.4220481908296"/>
    <n v="185766.66883520028"/>
    <e v="#N/A"/>
  </r>
  <r>
    <s v="The Chelsea PracticeBrompton Health PCNWest LondonE87665Mar12"/>
    <x v="255"/>
    <x v="36"/>
    <x v="6"/>
    <x v="257"/>
    <s v="E87665"/>
    <x v="7"/>
    <n v="12"/>
    <n v="5680.9378848685101"/>
    <n v="12674"/>
    <n v="1179"/>
    <n v="252.21260000000001"/>
    <n v="23.4621"/>
    <m/>
    <m/>
    <m/>
    <m/>
    <n v="15275"/>
    <n v="273.42250000000001"/>
    <m/>
    <m/>
    <n v="29128"/>
    <n v="549.09720000000004"/>
    <m/>
    <m/>
    <n v="0"/>
    <n v="549.09720000000004"/>
    <e v="#N/A"/>
    <e v="#N/A"/>
    <e v="#N/A"/>
    <n v="2556.4220481908296"/>
    <n v="2556.4220481908296"/>
    <n v="2556.4220481908296"/>
    <n v="185766.66883520028"/>
    <e v="#N/A"/>
  </r>
  <r>
    <s v="The Chelsea PracticeBrompton Health PCNWest LondonE87665May2"/>
    <x v="255"/>
    <x v="36"/>
    <x v="6"/>
    <x v="257"/>
    <s v="E87665"/>
    <x v="8"/>
    <n v="2"/>
    <n v="5680.9378848685101"/>
    <n v="3580"/>
    <n v="2254"/>
    <n v="66.22999999999999"/>
    <n v="41.698999999999998"/>
    <n v="2276"/>
    <n v="2570"/>
    <n v="45.292400000000001"/>
    <n v="51.143000000000001"/>
    <n v="5375"/>
    <n v="96.212500000000006"/>
    <n v="4702"/>
    <n v="103.444"/>
    <n v="11209"/>
    <n v="204.14150000000001"/>
    <n v="9548"/>
    <n v="199.8794"/>
    <n v="0"/>
    <n v="204.14150000000001"/>
    <n v="199.8794"/>
    <n v="-4.2621000000000038"/>
    <e v="#N/A"/>
    <n v="2556.4220481908296"/>
    <n v="2556.4220481908296"/>
    <n v="2556.4220481908296"/>
    <n v="185766.66883520028"/>
    <e v="#N/A"/>
  </r>
  <r>
    <s v="The Chelsea PracticeBrompton Health PCNWest LondonE87665Nov8"/>
    <x v="255"/>
    <x v="36"/>
    <x v="6"/>
    <x v="257"/>
    <s v="E87665"/>
    <x v="9"/>
    <n v="8"/>
    <n v="5680.9378848685101"/>
    <n v="4605"/>
    <n v="8537"/>
    <n v="91.639499999999998"/>
    <n v="169.88630000000001"/>
    <m/>
    <m/>
    <m/>
    <m/>
    <n v="3190"/>
    <n v="57.100999999999999"/>
    <m/>
    <m/>
    <n v="16332"/>
    <n v="318.6268"/>
    <m/>
    <m/>
    <n v="0"/>
    <n v="318.6268"/>
    <e v="#N/A"/>
    <e v="#N/A"/>
    <e v="#N/A"/>
    <n v="2556.4220481908296"/>
    <n v="2556.4220481908296"/>
    <n v="2556.4220481908296"/>
    <n v="185766.66883520028"/>
    <e v="#N/A"/>
  </r>
  <r>
    <s v="The Chelsea PracticeBrompton Health PCNWest LondonE87665Oct7"/>
    <x v="255"/>
    <x v="36"/>
    <x v="6"/>
    <x v="257"/>
    <s v="E87665"/>
    <x v="10"/>
    <n v="7"/>
    <n v="5680.9378848685101"/>
    <n v="5923"/>
    <n v="2325"/>
    <n v="117.8677"/>
    <n v="46.267500000000005"/>
    <n v="0"/>
    <n v="5096"/>
    <n v="0"/>
    <n v="114.66"/>
    <n v="3666"/>
    <n v="65.621399999999994"/>
    <n v="10428"/>
    <n v="229.416"/>
    <n v="11914"/>
    <n v="229.75659999999999"/>
    <n v="15524"/>
    <n v="344.07600000000002"/>
    <n v="0"/>
    <n v="229.75659999999999"/>
    <n v="344.07600000000002"/>
    <n v="114.31940000000003"/>
    <e v="#N/A"/>
    <n v="2556.4220481908296"/>
    <n v="2556.4220481908296"/>
    <n v="2556.4220481908296"/>
    <n v="185766.66883520028"/>
    <e v="#N/A"/>
  </r>
  <r>
    <s v="The Chelsea PracticeBrompton Health PCNWest LondonE87665Sep6"/>
    <x v="255"/>
    <x v="36"/>
    <x v="6"/>
    <x v="257"/>
    <s v="E87665"/>
    <x v="11"/>
    <n v="6"/>
    <n v="5680.9378848685101"/>
    <n v="4533"/>
    <n v="5097"/>
    <n v="90.206699999999998"/>
    <n v="101.4303"/>
    <n v="2599"/>
    <n v="2792"/>
    <n v="58.477499999999999"/>
    <n v="62.82"/>
    <n v="7628"/>
    <n v="136.5412"/>
    <n v="7712"/>
    <n v="169.66399999999999"/>
    <n v="17258"/>
    <n v="328.1782"/>
    <n v="13103"/>
    <n v="290.9615"/>
    <n v="0"/>
    <n v="328.1782"/>
    <n v="290.9615"/>
    <n v="-37.216700000000003"/>
    <e v="#N/A"/>
    <n v="2556.4220481908296"/>
    <n v="2556.4220481908296"/>
    <n v="2556.4220481908296"/>
    <n v="185766.66883520028"/>
    <e v="#N/A"/>
  </r>
  <r>
    <s v="THE CIRCLE PRACTICEHealth Alliance PCNHarrowE84004Apr1"/>
    <x v="256"/>
    <x v="8"/>
    <x v="5"/>
    <x v="258"/>
    <s v="E84004"/>
    <x v="0"/>
    <n v="1"/>
    <n v="7570.4236777063197"/>
    <n v="3802"/>
    <n v="0"/>
    <n v="70.337000000000003"/>
    <n v="0"/>
    <n v="6661"/>
    <n v="2"/>
    <n v="132.5539"/>
    <n v="3.9800000000000002E-2"/>
    <n v="0"/>
    <n v="0"/>
    <n v="878"/>
    <n v="19.315999999999999"/>
    <n v="3802"/>
    <n v="70.337000000000003"/>
    <n v="7541"/>
    <n v="151.90970000000002"/>
    <n v="0"/>
    <n v="70.337000000000003"/>
    <n v="151.90970000000002"/>
    <n v="81.572700000000012"/>
    <n v="151.90970000000002"/>
    <n v="3406.6906549678438"/>
    <n v="3406.6906549678438"/>
    <n v="3406.6906549678438"/>
    <n v="247552.85426099668"/>
    <n v="0"/>
  </r>
  <r>
    <s v="THE CIRCLE PRACTICEHealth Alliance PCNHarrowE84004Aug5"/>
    <x v="256"/>
    <x v="8"/>
    <x v="5"/>
    <x v="258"/>
    <s v="E84004"/>
    <x v="1"/>
    <n v="5"/>
    <n v="7570.4236777063197"/>
    <n v="10641"/>
    <n v="0"/>
    <n v="196.85849999999999"/>
    <n v="0"/>
    <n v="8958"/>
    <n v="0"/>
    <n v="178.26420000000002"/>
    <n v="0"/>
    <n v="548"/>
    <n v="9.8092000000000006"/>
    <n v="866"/>
    <n v="19.052"/>
    <n v="11189"/>
    <n v="206.6677"/>
    <n v="9824"/>
    <n v="197.31620000000001"/>
    <n v="0"/>
    <n v="206.6677"/>
    <n v="197.31620000000001"/>
    <n v="-9.3514999999999873"/>
    <n v="349.22590000000002"/>
    <n v="3406.6906549678438"/>
    <n v="3406.6906549678438"/>
    <n v="3406.6906549678438"/>
    <n v="247552.85426099668"/>
    <n v="0"/>
  </r>
  <r>
    <s v="THE CIRCLE PRACTICEHealth Alliance PCNHarrowE84004Dec9"/>
    <x v="256"/>
    <x v="8"/>
    <x v="5"/>
    <x v="258"/>
    <s v="E84004"/>
    <x v="2"/>
    <n v="9"/>
    <n v="7570.4236777063197"/>
    <n v="6108"/>
    <n v="2"/>
    <n v="121.54920000000001"/>
    <n v="3.9800000000000002E-2"/>
    <m/>
    <m/>
    <m/>
    <m/>
    <n v="528"/>
    <n v="9.4512"/>
    <m/>
    <m/>
    <n v="6638"/>
    <n v="131.04020000000003"/>
    <m/>
    <m/>
    <n v="0"/>
    <n v="131.04020000000003"/>
    <e v="#N/A"/>
    <e v="#N/A"/>
    <e v="#N/A"/>
    <n v="3406.6906549678438"/>
    <n v="3406.6906549678438"/>
    <n v="3406.6906549678438"/>
    <n v="247552.85426099668"/>
    <e v="#N/A"/>
  </r>
  <r>
    <s v="THE CIRCLE PRACTICEHealth Alliance PCNHarrowE84004Feb11"/>
    <x v="256"/>
    <x v="8"/>
    <x v="5"/>
    <x v="258"/>
    <s v="E84004"/>
    <x v="3"/>
    <n v="11"/>
    <n v="7570.4236777063197"/>
    <n v="6804"/>
    <n v="93"/>
    <n v="135.39960000000002"/>
    <n v="1.8507"/>
    <m/>
    <m/>
    <m/>
    <m/>
    <n v="606"/>
    <n v="10.8474"/>
    <m/>
    <m/>
    <n v="7503"/>
    <n v="148.0977"/>
    <m/>
    <m/>
    <n v="0"/>
    <n v="148.0977"/>
    <e v="#N/A"/>
    <e v="#N/A"/>
    <e v="#N/A"/>
    <n v="3406.6906549678438"/>
    <n v="3406.6906549678438"/>
    <n v="3406.6906549678438"/>
    <n v="247552.85426099668"/>
    <e v="#N/A"/>
  </r>
  <r>
    <s v="THE CIRCLE PRACTICEHealth Alliance PCNHarrowE84004Jan10"/>
    <x v="256"/>
    <x v="8"/>
    <x v="5"/>
    <x v="258"/>
    <s v="E84004"/>
    <x v="4"/>
    <n v="10"/>
    <n v="7570.4236777063197"/>
    <n v="7976"/>
    <n v="0"/>
    <n v="158.72240000000002"/>
    <n v="0"/>
    <m/>
    <m/>
    <m/>
    <m/>
    <n v="622"/>
    <n v="11.133800000000001"/>
    <m/>
    <m/>
    <n v="8598"/>
    <n v="169.85620000000003"/>
    <m/>
    <m/>
    <n v="0"/>
    <n v="169.85620000000003"/>
    <e v="#N/A"/>
    <e v="#N/A"/>
    <e v="#N/A"/>
    <n v="3406.6906549678438"/>
    <n v="3406.6906549678438"/>
    <n v="3406.6906549678438"/>
    <n v="247552.85426099668"/>
    <e v="#N/A"/>
  </r>
  <r>
    <s v="THE CIRCLE PRACTICEHealth Alliance PCNHarrowE84004Jul4"/>
    <x v="256"/>
    <x v="8"/>
    <x v="5"/>
    <x v="258"/>
    <s v="E84004"/>
    <x v="5"/>
    <n v="4"/>
    <n v="7570.4236777063197"/>
    <n v="11607"/>
    <n v="0"/>
    <n v="214.7295"/>
    <n v="0"/>
    <n v="6330"/>
    <n v="200"/>
    <n v="125.96700000000001"/>
    <n v="3.9800000000000004"/>
    <n v="386"/>
    <n v="6.9093999999999998"/>
    <n v="868"/>
    <n v="19.096"/>
    <n v="11993"/>
    <n v="221.63890000000001"/>
    <n v="7398"/>
    <n v="149.04300000000001"/>
    <n v="0"/>
    <n v="221.63890000000001"/>
    <n v="149.04300000000001"/>
    <n v="-72.5959"/>
    <e v="#N/A"/>
    <n v="3406.6906549678438"/>
    <n v="3406.6906549678438"/>
    <n v="3406.6906549678438"/>
    <n v="247552.85426099668"/>
    <e v="#N/A"/>
  </r>
  <r>
    <s v="THE CIRCLE PRACTICEHealth Alliance PCNHarrowE84004Jun3"/>
    <x v="256"/>
    <x v="8"/>
    <x v="5"/>
    <x v="258"/>
    <s v="E84004"/>
    <x v="6"/>
    <n v="3"/>
    <n v="7570.4236777063197"/>
    <n v="9383"/>
    <n v="0"/>
    <n v="173.5855"/>
    <n v="0"/>
    <n v="5876"/>
    <n v="0"/>
    <n v="116.9324"/>
    <n v="0"/>
    <n v="0"/>
    <n v="0"/>
    <n v="766"/>
    <n v="16.852"/>
    <n v="9383"/>
    <n v="173.5855"/>
    <n v="6642"/>
    <n v="133.78440000000001"/>
    <n v="0"/>
    <n v="173.5855"/>
    <n v="133.78440000000001"/>
    <n v="-39.801099999999991"/>
    <e v="#N/A"/>
    <n v="3406.6906549678438"/>
    <n v="3406.6906549678438"/>
    <n v="3406.6906549678438"/>
    <n v="247552.85426099668"/>
    <e v="#N/A"/>
  </r>
  <r>
    <s v="THE CIRCLE PRACTICEHealth Alliance PCNHarrowE84004Mar12"/>
    <x v="256"/>
    <x v="8"/>
    <x v="5"/>
    <x v="258"/>
    <s v="E84004"/>
    <x v="7"/>
    <n v="12"/>
    <n v="7570.4236777063197"/>
    <n v="7158"/>
    <n v="0"/>
    <n v="142.4442"/>
    <n v="0"/>
    <m/>
    <m/>
    <m/>
    <m/>
    <n v="576"/>
    <n v="10.3104"/>
    <m/>
    <m/>
    <n v="7734"/>
    <n v="152.75459999999998"/>
    <m/>
    <m/>
    <n v="0"/>
    <n v="152.75459999999998"/>
    <e v="#N/A"/>
    <e v="#N/A"/>
    <e v="#N/A"/>
    <n v="3406.6906549678438"/>
    <n v="3406.6906549678438"/>
    <n v="3406.6906549678438"/>
    <n v="247552.85426099668"/>
    <e v="#N/A"/>
  </r>
  <r>
    <s v="THE CIRCLE PRACTICEHealth Alliance PCNHarrowE84004May2"/>
    <x v="256"/>
    <x v="8"/>
    <x v="5"/>
    <x v="258"/>
    <s v="E84004"/>
    <x v="8"/>
    <n v="2"/>
    <n v="7570.4236777063197"/>
    <n v="5816"/>
    <n v="0"/>
    <n v="107.59599999999999"/>
    <n v="0"/>
    <n v="12269"/>
    <n v="0"/>
    <n v="244.15310000000002"/>
    <n v="0"/>
    <n v="0"/>
    <n v="0"/>
    <n v="876"/>
    <n v="19.271999999999998"/>
    <n v="5816"/>
    <n v="107.59599999999999"/>
    <n v="13145"/>
    <n v="263.42510000000004"/>
    <n v="0"/>
    <n v="107.59599999999999"/>
    <n v="263.42510000000004"/>
    <n v="155.82910000000004"/>
    <e v="#N/A"/>
    <n v="3406.6906549678438"/>
    <n v="3406.6906549678438"/>
    <n v="3406.6906549678438"/>
    <n v="247552.85426099668"/>
    <e v="#N/A"/>
  </r>
  <r>
    <s v="THE CIRCLE PRACTICEHealth Alliance PCNHarrowE84004Nov8"/>
    <x v="256"/>
    <x v="8"/>
    <x v="5"/>
    <x v="258"/>
    <s v="E84004"/>
    <x v="9"/>
    <n v="8"/>
    <n v="7570.4236777063197"/>
    <n v="8579"/>
    <n v="0"/>
    <n v="170.72210000000001"/>
    <n v="0"/>
    <m/>
    <m/>
    <m/>
    <m/>
    <n v="598"/>
    <n v="10.7042"/>
    <m/>
    <m/>
    <n v="9177"/>
    <n v="181.42630000000003"/>
    <m/>
    <m/>
    <n v="0"/>
    <n v="181.42630000000003"/>
    <e v="#N/A"/>
    <e v="#N/A"/>
    <e v="#N/A"/>
    <n v="3406.6906549678438"/>
    <n v="3406.6906549678438"/>
    <n v="3406.6906549678438"/>
    <n v="247552.85426099668"/>
    <e v="#N/A"/>
  </r>
  <r>
    <s v="THE CIRCLE PRACTICEHealth Alliance PCNHarrowE84004Oct7"/>
    <x v="256"/>
    <x v="8"/>
    <x v="5"/>
    <x v="258"/>
    <s v="E84004"/>
    <x v="10"/>
    <n v="7"/>
    <n v="7570.4236777063197"/>
    <n v="10368"/>
    <n v="3853"/>
    <n v="206.32320000000001"/>
    <n v="76.674700000000001"/>
    <n v="0"/>
    <n v="1091"/>
    <n v="0"/>
    <n v="24.547499999999999"/>
    <n v="634"/>
    <n v="11.348599999999999"/>
    <n v="954"/>
    <n v="20.988"/>
    <n v="14855"/>
    <n v="294.34649999999999"/>
    <n v="2045"/>
    <n v="45.535499999999999"/>
    <n v="0"/>
    <n v="294.34649999999999"/>
    <n v="45.535499999999999"/>
    <n v="-248.81099999999998"/>
    <e v="#N/A"/>
    <n v="3406.6906549678438"/>
    <n v="3406.6906549678438"/>
    <n v="3406.6906549678438"/>
    <n v="247552.85426099668"/>
    <e v="#N/A"/>
  </r>
  <r>
    <s v="THE CIRCLE PRACTICEHealth Alliance PCNHarrowE84004Sep6"/>
    <x v="256"/>
    <x v="8"/>
    <x v="5"/>
    <x v="258"/>
    <s v="E84004"/>
    <x v="11"/>
    <n v="6"/>
    <n v="7570.4236777063197"/>
    <n v="6451"/>
    <n v="10099"/>
    <n v="128.3749"/>
    <n v="200.9701"/>
    <n v="7341"/>
    <n v="3949"/>
    <n v="165.17249999999999"/>
    <n v="88.852499999999992"/>
    <n v="570"/>
    <n v="10.202999999999999"/>
    <n v="830"/>
    <n v="18.260000000000002"/>
    <n v="17120"/>
    <n v="339.548"/>
    <n v="12120"/>
    <n v="272.28499999999997"/>
    <n v="0"/>
    <n v="339.548"/>
    <n v="272.28499999999997"/>
    <n v="-67.263000000000034"/>
    <e v="#N/A"/>
    <n v="3406.6906549678438"/>
    <n v="3406.6906549678438"/>
    <n v="3406.6906549678438"/>
    <n v="247552.85426099668"/>
    <e v="#N/A"/>
  </r>
  <r>
    <s v="THE CIVIC MEDICAL CENTREHealth Alliance PCNHarrowE84617Apr1"/>
    <x v="257"/>
    <x v="8"/>
    <x v="5"/>
    <x v="259"/>
    <s v="E84617"/>
    <x v="0"/>
    <n v="1"/>
    <n v="5568.8190933276601"/>
    <n v="37719"/>
    <n v="0"/>
    <n v="697.80149999999992"/>
    <n v="0"/>
    <n v="1630"/>
    <n v="1137"/>
    <n v="32.437000000000005"/>
    <n v="22.626300000000001"/>
    <n v="0"/>
    <n v="0"/>
    <n v="70"/>
    <n v="1.54"/>
    <n v="37719"/>
    <n v="697.80149999999992"/>
    <n v="2837"/>
    <n v="56.603300000000004"/>
    <n v="0"/>
    <n v="697.80149999999992"/>
    <n v="56.603300000000004"/>
    <n v="-641.19819999999993"/>
    <n v="56.603300000000004"/>
    <n v="2505.9685919974472"/>
    <n v="2505.9685919974472"/>
    <n v="2505.9685919974472"/>
    <n v="182100.38435181451"/>
    <n v="0"/>
  </r>
  <r>
    <s v="THE CIVIC MEDICAL CENTREHealth Alliance PCNHarrowE84617Aug5"/>
    <x v="257"/>
    <x v="8"/>
    <x v="5"/>
    <x v="259"/>
    <s v="E84617"/>
    <x v="1"/>
    <n v="5"/>
    <n v="5568.8190933276601"/>
    <n v="703"/>
    <n v="2"/>
    <n v="13.0055"/>
    <n v="3.6999999999999998E-2"/>
    <n v="1123"/>
    <n v="197"/>
    <n v="22.3477"/>
    <n v="3.9203000000000001"/>
    <n v="41671"/>
    <n v="745.91089999999997"/>
    <n v="78"/>
    <n v="1.716"/>
    <n v="42376"/>
    <n v="758.95339999999999"/>
    <n v="1398"/>
    <n v="27.984000000000002"/>
    <n v="0"/>
    <n v="758.95339999999999"/>
    <n v="27.984000000000002"/>
    <n v="-730.96939999999995"/>
    <n v="84.587299999999999"/>
    <n v="2505.9685919974472"/>
    <n v="2505.9685919974472"/>
    <n v="2505.9685919974472"/>
    <n v="182100.38435181451"/>
    <n v="0"/>
  </r>
  <r>
    <s v="THE CIVIC MEDICAL CENTREHealth Alliance PCNHarrowE84617Dec9"/>
    <x v="257"/>
    <x v="8"/>
    <x v="5"/>
    <x v="259"/>
    <s v="E84617"/>
    <x v="2"/>
    <n v="9"/>
    <n v="5568.8190933276601"/>
    <n v="903"/>
    <n v="10"/>
    <n v="17.9697"/>
    <n v="0.19900000000000001"/>
    <m/>
    <m/>
    <m/>
    <m/>
    <n v="40"/>
    <n v="0.71599999999999997"/>
    <m/>
    <m/>
    <n v="953"/>
    <n v="18.884700000000002"/>
    <m/>
    <m/>
    <n v="0"/>
    <n v="18.884700000000002"/>
    <e v="#N/A"/>
    <e v="#N/A"/>
    <e v="#N/A"/>
    <n v="2505.9685919974472"/>
    <n v="2505.9685919974472"/>
    <n v="2505.9685919974472"/>
    <n v="182100.38435181451"/>
    <e v="#N/A"/>
  </r>
  <r>
    <s v="THE CIVIC MEDICAL CENTREHealth Alliance PCNHarrowE84617Feb11"/>
    <x v="257"/>
    <x v="8"/>
    <x v="5"/>
    <x v="259"/>
    <s v="E84617"/>
    <x v="3"/>
    <n v="11"/>
    <n v="5568.8190933276601"/>
    <n v="2582"/>
    <n v="100"/>
    <n v="51.381800000000005"/>
    <n v="1.9900000000000002"/>
    <m/>
    <m/>
    <m/>
    <m/>
    <n v="912"/>
    <n v="16.3248"/>
    <m/>
    <m/>
    <n v="3594"/>
    <n v="69.696600000000004"/>
    <m/>
    <m/>
    <n v="0"/>
    <n v="69.696600000000004"/>
    <e v="#N/A"/>
    <e v="#N/A"/>
    <e v="#N/A"/>
    <n v="2505.9685919974472"/>
    <n v="2505.9685919974472"/>
    <n v="2505.9685919974472"/>
    <n v="182100.38435181451"/>
    <e v="#N/A"/>
  </r>
  <r>
    <s v="THE CIVIC MEDICAL CENTREHealth Alliance PCNHarrowE84617Jan10"/>
    <x v="257"/>
    <x v="8"/>
    <x v="5"/>
    <x v="259"/>
    <s v="E84617"/>
    <x v="4"/>
    <n v="10"/>
    <n v="5568.8190933276601"/>
    <n v="2543"/>
    <n v="908"/>
    <n v="50.605700000000006"/>
    <n v="18.069200000000002"/>
    <m/>
    <m/>
    <m/>
    <m/>
    <n v="1973"/>
    <n v="35.316699999999997"/>
    <m/>
    <m/>
    <n v="5424"/>
    <n v="103.99160000000001"/>
    <m/>
    <m/>
    <n v="0"/>
    <n v="103.99160000000001"/>
    <e v="#N/A"/>
    <e v="#N/A"/>
    <e v="#N/A"/>
    <n v="2505.9685919974472"/>
    <n v="2505.9685919974472"/>
    <n v="2505.9685919974472"/>
    <n v="182100.38435181451"/>
    <e v="#N/A"/>
  </r>
  <r>
    <s v="THE CIVIC MEDICAL CENTREHealth Alliance PCNHarrowE84617Jul4"/>
    <x v="257"/>
    <x v="8"/>
    <x v="5"/>
    <x v="259"/>
    <s v="E84617"/>
    <x v="5"/>
    <n v="4"/>
    <n v="5568.8190933276601"/>
    <n v="762"/>
    <n v="0"/>
    <n v="14.097"/>
    <n v="0"/>
    <n v="11419"/>
    <n v="207"/>
    <n v="227.2381"/>
    <n v="4.1193"/>
    <n v="504"/>
    <n v="9.0215999999999994"/>
    <n v="456"/>
    <n v="10.032"/>
    <n v="1266"/>
    <n v="23.118600000000001"/>
    <n v="12082"/>
    <n v="241.38940000000002"/>
    <n v="0"/>
    <n v="23.118600000000001"/>
    <n v="241.38940000000002"/>
    <n v="218.27080000000001"/>
    <e v="#N/A"/>
    <n v="2505.9685919974472"/>
    <n v="2505.9685919974472"/>
    <n v="2505.9685919974472"/>
    <n v="182100.38435181451"/>
    <e v="#N/A"/>
  </r>
  <r>
    <s v="THE CIVIC MEDICAL CENTREHealth Alliance PCNHarrowE84617Jun3"/>
    <x v="257"/>
    <x v="8"/>
    <x v="5"/>
    <x v="259"/>
    <s v="E84617"/>
    <x v="6"/>
    <n v="3"/>
    <n v="5568.8190933276601"/>
    <n v="1183"/>
    <n v="0"/>
    <n v="21.8855"/>
    <n v="0"/>
    <n v="1497"/>
    <n v="80"/>
    <n v="29.790300000000002"/>
    <n v="1.5920000000000001"/>
    <n v="0"/>
    <n v="0"/>
    <n v="230"/>
    <n v="5.0599999999999996"/>
    <n v="1183"/>
    <n v="21.8855"/>
    <n v="1807"/>
    <n v="36.442300000000003"/>
    <n v="0"/>
    <n v="21.8855"/>
    <n v="36.442300000000003"/>
    <n v="14.556800000000003"/>
    <e v="#N/A"/>
    <n v="2505.9685919974472"/>
    <n v="2505.9685919974472"/>
    <n v="2505.9685919974472"/>
    <n v="182100.38435181451"/>
    <e v="#N/A"/>
  </r>
  <r>
    <s v="THE CIVIC MEDICAL CENTREHealth Alliance PCNHarrowE84617Mar12"/>
    <x v="257"/>
    <x v="8"/>
    <x v="5"/>
    <x v="259"/>
    <s v="E84617"/>
    <x v="7"/>
    <n v="12"/>
    <n v="5568.8190933276601"/>
    <n v="1667"/>
    <n v="106"/>
    <n v="33.173300000000005"/>
    <n v="2.1093999999999999"/>
    <m/>
    <m/>
    <m/>
    <m/>
    <n v="353"/>
    <n v="6.3186999999999998"/>
    <m/>
    <m/>
    <n v="2126"/>
    <n v="41.601400000000005"/>
    <m/>
    <m/>
    <n v="0"/>
    <n v="41.601400000000005"/>
    <e v="#N/A"/>
    <e v="#N/A"/>
    <e v="#N/A"/>
    <n v="2505.9685919974472"/>
    <n v="2505.9685919974472"/>
    <n v="2505.9685919974472"/>
    <n v="182100.38435181451"/>
    <e v="#N/A"/>
  </r>
  <r>
    <s v="THE CIVIC MEDICAL CENTREHealth Alliance PCNHarrowE84617May2"/>
    <x v="257"/>
    <x v="8"/>
    <x v="5"/>
    <x v="259"/>
    <s v="E84617"/>
    <x v="8"/>
    <n v="2"/>
    <n v="5568.8190933276601"/>
    <n v="7707"/>
    <n v="0"/>
    <n v="142.5795"/>
    <n v="0"/>
    <n v="1157"/>
    <n v="109"/>
    <n v="23.0243"/>
    <n v="2.1691000000000003"/>
    <n v="0"/>
    <n v="0"/>
    <n v="152"/>
    <n v="3.3439999999999999"/>
    <n v="7707"/>
    <n v="142.5795"/>
    <n v="1418"/>
    <n v="28.537400000000002"/>
    <n v="0"/>
    <n v="142.5795"/>
    <n v="28.537400000000002"/>
    <n v="-114.04209999999999"/>
    <e v="#N/A"/>
    <n v="2505.9685919974472"/>
    <n v="2505.9685919974472"/>
    <n v="2505.9685919974472"/>
    <n v="182100.38435181451"/>
    <e v="#N/A"/>
  </r>
  <r>
    <s v="THE CIVIC MEDICAL CENTREHealth Alliance PCNHarrowE84617Nov8"/>
    <x v="257"/>
    <x v="8"/>
    <x v="5"/>
    <x v="259"/>
    <s v="E84617"/>
    <x v="9"/>
    <n v="8"/>
    <n v="5568.8190933276601"/>
    <n v="1504"/>
    <n v="4"/>
    <n v="29.929600000000001"/>
    <n v="7.9600000000000004E-2"/>
    <m/>
    <m/>
    <m/>
    <m/>
    <n v="290"/>
    <n v="5.1909999999999998"/>
    <m/>
    <m/>
    <n v="1798"/>
    <n v="35.200200000000002"/>
    <m/>
    <m/>
    <n v="0"/>
    <n v="35.200200000000002"/>
    <e v="#N/A"/>
    <e v="#N/A"/>
    <e v="#N/A"/>
    <n v="2505.9685919974472"/>
    <n v="2505.9685919974472"/>
    <n v="2505.9685919974472"/>
    <n v="182100.38435181451"/>
    <e v="#N/A"/>
  </r>
  <r>
    <s v="THE CIVIC MEDICAL CENTREHealth Alliance PCNHarrowE84617Oct7"/>
    <x v="257"/>
    <x v="8"/>
    <x v="5"/>
    <x v="259"/>
    <s v="E84617"/>
    <x v="10"/>
    <n v="7"/>
    <n v="5568.8190933276601"/>
    <n v="1898"/>
    <n v="5"/>
    <n v="37.770200000000003"/>
    <n v="9.9500000000000005E-2"/>
    <n v="0"/>
    <n v="578"/>
    <n v="0"/>
    <n v="13.004999999999999"/>
    <n v="6687"/>
    <n v="119.6973"/>
    <n v="9010"/>
    <n v="198.22"/>
    <n v="8590"/>
    <n v="157.56700000000001"/>
    <n v="9588"/>
    <n v="211.22499999999999"/>
    <n v="0"/>
    <n v="157.56700000000001"/>
    <n v="211.22499999999999"/>
    <n v="53.657999999999987"/>
    <e v="#N/A"/>
    <n v="2505.9685919974472"/>
    <n v="2505.9685919974472"/>
    <n v="2505.9685919974472"/>
    <n v="182100.38435181451"/>
    <e v="#N/A"/>
  </r>
  <r>
    <s v="THE CIVIC MEDICAL CENTREHealth Alliance PCNHarrowE84617Sep6"/>
    <x v="257"/>
    <x v="8"/>
    <x v="5"/>
    <x v="259"/>
    <s v="E84617"/>
    <x v="11"/>
    <n v="6"/>
    <n v="5568.8190933276601"/>
    <n v="3424"/>
    <n v="2450"/>
    <n v="68.137600000000006"/>
    <n v="48.755000000000003"/>
    <n v="5198"/>
    <n v="1986"/>
    <n v="116.955"/>
    <n v="44.684999999999995"/>
    <n v="5760"/>
    <n v="103.104"/>
    <n v="15844"/>
    <n v="348.56799999999998"/>
    <n v="11634"/>
    <n v="219.9966"/>
    <n v="23028"/>
    <n v="510.20799999999997"/>
    <n v="0"/>
    <n v="219.9966"/>
    <n v="510.20799999999997"/>
    <n v="290.21139999999997"/>
    <e v="#N/A"/>
    <n v="2505.9685919974472"/>
    <n v="2505.9685919974472"/>
    <n v="2505.9685919974472"/>
    <n v="182100.38435181451"/>
    <e v="#N/A"/>
  </r>
  <r>
    <s v="THE CORFTON ROAD SURGERYThe Ealing NetworkEalingE85123Apr1"/>
    <x v="258"/>
    <x v="19"/>
    <x v="2"/>
    <x v="260"/>
    <s v="E85123"/>
    <x v="0"/>
    <n v="1"/>
    <n v="7631.3243757137498"/>
    <n v="2706"/>
    <n v="0"/>
    <n v="50.061"/>
    <n v="0"/>
    <n v="4065"/>
    <n v="6"/>
    <n v="80.893500000000003"/>
    <n v="0.11940000000000001"/>
    <n v="2097"/>
    <n v="37.536299999999997"/>
    <n v="3811"/>
    <n v="83.841999999999999"/>
    <n v="4803"/>
    <n v="87.59729999999999"/>
    <n v="7882"/>
    <n v="164.85489999999999"/>
    <n v="0"/>
    <n v="87.59729999999999"/>
    <n v="164.85489999999999"/>
    <n v="77.257599999999996"/>
    <n v="164.85489999999999"/>
    <n v="3434.0959690711875"/>
    <n v="3434.0959690711875"/>
    <n v="3434.0959690711875"/>
    <n v="249544.30708583965"/>
    <n v="0"/>
  </r>
  <r>
    <s v="THE CORFTON ROAD SURGERYThe Ealing NetworkEalingE85123Aug5"/>
    <x v="258"/>
    <x v="19"/>
    <x v="2"/>
    <x v="260"/>
    <s v="E85123"/>
    <x v="1"/>
    <n v="5"/>
    <n v="7631.3243757137498"/>
    <n v="1931"/>
    <n v="0"/>
    <n v="35.723500000000001"/>
    <n v="0"/>
    <n v="5942"/>
    <n v="7"/>
    <n v="118.2458"/>
    <n v="0.13930000000000001"/>
    <n v="4739"/>
    <n v="84.828100000000006"/>
    <n v="3708"/>
    <n v="81.575999999999993"/>
    <n v="6670"/>
    <n v="120.55160000000001"/>
    <n v="9657"/>
    <n v="199.96109999999999"/>
    <n v="0"/>
    <n v="120.55160000000001"/>
    <n v="199.96109999999999"/>
    <n v="79.40949999999998"/>
    <n v="364.81599999999997"/>
    <n v="3434.0959690711875"/>
    <n v="3434.0959690711875"/>
    <n v="3434.0959690711875"/>
    <n v="249544.30708583965"/>
    <n v="0"/>
  </r>
  <r>
    <s v="THE CORFTON ROAD SURGERYThe Ealing NetworkEalingE85123Dec9"/>
    <x v="258"/>
    <x v="19"/>
    <x v="2"/>
    <x v="260"/>
    <s v="E85123"/>
    <x v="2"/>
    <n v="9"/>
    <n v="7631.3243757137498"/>
    <n v="3852"/>
    <n v="3"/>
    <n v="76.654800000000009"/>
    <n v="5.9700000000000003E-2"/>
    <m/>
    <m/>
    <m/>
    <m/>
    <n v="4417"/>
    <n v="79.064300000000003"/>
    <m/>
    <m/>
    <n v="8272"/>
    <n v="155.77880000000002"/>
    <m/>
    <m/>
    <n v="0"/>
    <n v="155.77880000000002"/>
    <e v="#N/A"/>
    <e v="#N/A"/>
    <e v="#N/A"/>
    <n v="3434.0959690711875"/>
    <n v="3434.0959690711875"/>
    <n v="3434.0959690711875"/>
    <n v="249544.30708583965"/>
    <e v="#N/A"/>
  </r>
  <r>
    <s v="THE CORFTON ROAD SURGERYThe Ealing NetworkEalingE85123Feb11"/>
    <x v="258"/>
    <x v="19"/>
    <x v="2"/>
    <x v="260"/>
    <s v="E85123"/>
    <x v="3"/>
    <n v="11"/>
    <n v="7631.3243757137498"/>
    <n v="6051"/>
    <n v="0"/>
    <n v="120.4149"/>
    <n v="0"/>
    <m/>
    <m/>
    <m/>
    <m/>
    <n v="4138"/>
    <n v="74.0702"/>
    <m/>
    <m/>
    <n v="10189"/>
    <n v="194.48509999999999"/>
    <m/>
    <m/>
    <n v="0"/>
    <n v="194.48509999999999"/>
    <e v="#N/A"/>
    <e v="#N/A"/>
    <e v="#N/A"/>
    <n v="3434.0959690711875"/>
    <n v="3434.0959690711875"/>
    <n v="3434.0959690711875"/>
    <n v="249544.30708583965"/>
    <e v="#N/A"/>
  </r>
  <r>
    <s v="THE CORFTON ROAD SURGERYThe Ealing NetworkEalingE85123Jan10"/>
    <x v="258"/>
    <x v="19"/>
    <x v="2"/>
    <x v="260"/>
    <s v="E85123"/>
    <x v="4"/>
    <n v="10"/>
    <n v="7631.3243757137498"/>
    <n v="4957"/>
    <n v="0"/>
    <n v="98.644300000000001"/>
    <n v="0"/>
    <m/>
    <m/>
    <m/>
    <m/>
    <n v="5502"/>
    <n v="98.485799999999998"/>
    <m/>
    <m/>
    <n v="10459"/>
    <n v="197.1301"/>
    <m/>
    <m/>
    <n v="0"/>
    <n v="197.1301"/>
    <e v="#N/A"/>
    <e v="#N/A"/>
    <e v="#N/A"/>
    <n v="3434.0959690711875"/>
    <n v="3434.0959690711875"/>
    <n v="3434.0959690711875"/>
    <n v="249544.30708583965"/>
    <e v="#N/A"/>
  </r>
  <r>
    <s v="THE CORFTON ROAD SURGERYThe Ealing NetworkEalingE85123Jul4"/>
    <x v="258"/>
    <x v="19"/>
    <x v="2"/>
    <x v="260"/>
    <s v="E85123"/>
    <x v="5"/>
    <n v="4"/>
    <n v="7631.3243757137498"/>
    <n v="5198"/>
    <n v="5"/>
    <n v="96.162999999999997"/>
    <n v="9.2499999999999999E-2"/>
    <n v="3837"/>
    <n v="21"/>
    <n v="76.356300000000005"/>
    <n v="0.41790000000000005"/>
    <n v="6218"/>
    <n v="111.3022"/>
    <n v="4219"/>
    <n v="92.817999999999998"/>
    <n v="11421"/>
    <n v="207.55770000000001"/>
    <n v="8077"/>
    <n v="169.59219999999999"/>
    <n v="0"/>
    <n v="207.55770000000001"/>
    <n v="169.59219999999999"/>
    <n v="-37.96550000000002"/>
    <e v="#N/A"/>
    <n v="3434.0959690711875"/>
    <n v="3434.0959690711875"/>
    <n v="3434.0959690711875"/>
    <n v="249544.30708583965"/>
    <e v="#N/A"/>
  </r>
  <r>
    <s v="THE CORFTON ROAD SURGERYThe Ealing NetworkEalingE85123Jun3"/>
    <x v="258"/>
    <x v="19"/>
    <x v="2"/>
    <x v="260"/>
    <s v="E85123"/>
    <x v="6"/>
    <n v="3"/>
    <n v="7631.3243757137498"/>
    <n v="12918"/>
    <n v="2"/>
    <n v="238.98299999999998"/>
    <n v="3.6999999999999998E-2"/>
    <n v="3732"/>
    <n v="6"/>
    <n v="74.266800000000003"/>
    <n v="0.11940000000000001"/>
    <n v="6473"/>
    <n v="115.86669999999999"/>
    <n v="3741"/>
    <n v="82.302000000000007"/>
    <n v="19393"/>
    <n v="354.88669999999996"/>
    <n v="7479"/>
    <n v="156.68819999999999"/>
    <n v="0"/>
    <n v="354.88669999999996"/>
    <n v="156.68819999999999"/>
    <n v="-198.19849999999997"/>
    <e v="#N/A"/>
    <n v="3434.0959690711875"/>
    <n v="3434.0959690711875"/>
    <n v="3434.0959690711875"/>
    <n v="249544.30708583965"/>
    <e v="#N/A"/>
  </r>
  <r>
    <s v="THE CORFTON ROAD SURGERYThe Ealing NetworkEalingE85123Mar12"/>
    <x v="258"/>
    <x v="19"/>
    <x v="2"/>
    <x v="260"/>
    <s v="E85123"/>
    <x v="7"/>
    <n v="12"/>
    <n v="7631.3243757137498"/>
    <n v="6311"/>
    <n v="6"/>
    <n v="125.58890000000001"/>
    <n v="0.11940000000000001"/>
    <m/>
    <m/>
    <m/>
    <m/>
    <n v="3402"/>
    <n v="60.895800000000001"/>
    <m/>
    <m/>
    <n v="9719"/>
    <n v="186.60410000000002"/>
    <m/>
    <m/>
    <n v="0"/>
    <n v="186.60410000000002"/>
    <e v="#N/A"/>
    <e v="#N/A"/>
    <e v="#N/A"/>
    <n v="3434.0959690711875"/>
    <n v="3434.0959690711875"/>
    <n v="3434.0959690711875"/>
    <n v="249544.30708583965"/>
    <e v="#N/A"/>
  </r>
  <r>
    <s v="THE CORFTON ROAD SURGERYThe Ealing NetworkEalingE85123May2"/>
    <x v="258"/>
    <x v="19"/>
    <x v="2"/>
    <x v="260"/>
    <s v="E85123"/>
    <x v="8"/>
    <n v="2"/>
    <n v="7631.3243757137498"/>
    <n v="3693"/>
    <n v="0"/>
    <n v="68.320499999999996"/>
    <n v="0"/>
    <n v="3369"/>
    <n v="18"/>
    <n v="67.04310000000001"/>
    <n v="0.35820000000000002"/>
    <n v="4142"/>
    <n v="74.141800000000003"/>
    <n v="4071"/>
    <n v="89.561999999999998"/>
    <n v="7835"/>
    <n v="142.4623"/>
    <n v="7458"/>
    <n v="156.9633"/>
    <n v="0"/>
    <n v="142.4623"/>
    <n v="156.9633"/>
    <n v="14.501000000000005"/>
    <e v="#N/A"/>
    <n v="3434.0959690711875"/>
    <n v="3434.0959690711875"/>
    <n v="3434.0959690711875"/>
    <n v="249544.30708583965"/>
    <e v="#N/A"/>
  </r>
  <r>
    <s v="THE CORFTON ROAD SURGERYThe Ealing NetworkEalingE85123Nov8"/>
    <x v="258"/>
    <x v="19"/>
    <x v="2"/>
    <x v="260"/>
    <s v="E85123"/>
    <x v="9"/>
    <n v="8"/>
    <n v="7631.3243757137498"/>
    <n v="8795"/>
    <n v="4"/>
    <n v="175.0205"/>
    <n v="7.9600000000000004E-2"/>
    <m/>
    <m/>
    <m/>
    <m/>
    <n v="5537"/>
    <n v="99.112300000000005"/>
    <m/>
    <m/>
    <n v="14336"/>
    <n v="274.2124"/>
    <m/>
    <m/>
    <n v="0"/>
    <n v="274.2124"/>
    <e v="#N/A"/>
    <e v="#N/A"/>
    <e v="#N/A"/>
    <n v="3434.0959690711875"/>
    <n v="3434.0959690711875"/>
    <n v="3434.0959690711875"/>
    <n v="249544.30708583965"/>
    <e v="#N/A"/>
  </r>
  <r>
    <s v="THE CORFTON ROAD SURGERYThe Ealing NetworkEalingE85123Oct7"/>
    <x v="258"/>
    <x v="19"/>
    <x v="2"/>
    <x v="260"/>
    <s v="E85123"/>
    <x v="10"/>
    <n v="7"/>
    <n v="7631.3243757137498"/>
    <n v="4697"/>
    <n v="9"/>
    <n v="93.470300000000009"/>
    <n v="0.17910000000000001"/>
    <n v="0"/>
    <n v="15"/>
    <n v="0"/>
    <n v="0.33749999999999997"/>
    <n v="7522"/>
    <n v="134.6438"/>
    <n v="14946"/>
    <n v="328.81200000000001"/>
    <n v="12228"/>
    <n v="228.29320000000001"/>
    <n v="14961"/>
    <n v="329.14949999999999"/>
    <n v="0"/>
    <n v="228.29320000000001"/>
    <n v="329.14949999999999"/>
    <n v="100.85629999999998"/>
    <e v="#N/A"/>
    <n v="3434.0959690711875"/>
    <n v="3434.0959690711875"/>
    <n v="3434.0959690711875"/>
    <n v="249544.30708583965"/>
    <e v="#N/A"/>
  </r>
  <r>
    <s v="THE CORFTON ROAD SURGERYThe Ealing NetworkEalingE85123Sep6"/>
    <x v="258"/>
    <x v="19"/>
    <x v="2"/>
    <x v="260"/>
    <s v="E85123"/>
    <x v="11"/>
    <n v="6"/>
    <n v="7631.3243757137498"/>
    <n v="3112"/>
    <n v="0"/>
    <n v="61.928800000000003"/>
    <n v="0"/>
    <n v="5028"/>
    <n v="13"/>
    <n v="113.13"/>
    <n v="0.29249999999999998"/>
    <n v="6372"/>
    <n v="114.05880000000001"/>
    <n v="6787"/>
    <n v="149.31399999999999"/>
    <n v="9484"/>
    <n v="175.98760000000001"/>
    <n v="11828"/>
    <n v="262.73649999999998"/>
    <n v="0"/>
    <n v="175.98760000000001"/>
    <n v="262.73649999999998"/>
    <n v="86.748899999999963"/>
    <e v="#N/A"/>
    <n v="3434.0959690711875"/>
    <n v="3434.0959690711875"/>
    <n v="3434.0959690711875"/>
    <n v="249544.30708583965"/>
    <e v="#N/A"/>
  </r>
  <r>
    <s v="THE DEVONSHIRE LODGE PRACTICENorth ConnectHillingdonE86006Apr1"/>
    <x v="259"/>
    <x v="2"/>
    <x v="1"/>
    <x v="261"/>
    <s v="E86006"/>
    <x v="0"/>
    <n v="1"/>
    <n v="7626.5872004367802"/>
    <n v="6005"/>
    <n v="473"/>
    <n v="111.0925"/>
    <n v="8.7504999999999988"/>
    <n v="28268"/>
    <n v="1002"/>
    <n v="562.53320000000008"/>
    <n v="19.939800000000002"/>
    <n v="0"/>
    <n v="0"/>
    <n v="154"/>
    <n v="3.3879999999999999"/>
    <n v="6478"/>
    <n v="119.843"/>
    <n v="29424"/>
    <n v="585.8610000000001"/>
    <n v="0"/>
    <n v="119.843"/>
    <n v="585.8610000000001"/>
    <n v="466.01800000000009"/>
    <n v="585.8610000000001"/>
    <n v="3431.9642401965511"/>
    <n v="3431.9642401965511"/>
    <n v="3431.9642401965511"/>
    <n v="249389.40145428272"/>
    <n v="0"/>
  </r>
  <r>
    <s v="THE DEVONSHIRE LODGE PRACTICENorth ConnectHillingdonE86006Aug5"/>
    <x v="259"/>
    <x v="2"/>
    <x v="1"/>
    <x v="261"/>
    <s v="E86006"/>
    <x v="1"/>
    <n v="5"/>
    <n v="7626.5872004367802"/>
    <n v="17530"/>
    <n v="412"/>
    <n v="324.30500000000001"/>
    <n v="7.6219999999999999"/>
    <n v="21164"/>
    <n v="1305"/>
    <n v="421.16360000000003"/>
    <n v="25.9695"/>
    <n v="104"/>
    <n v="1.8615999999999999"/>
    <n v="18"/>
    <n v="0.39600000000000002"/>
    <n v="18046"/>
    <n v="333.78860000000003"/>
    <n v="22487"/>
    <n v="447.52910000000003"/>
    <n v="0"/>
    <n v="333.78860000000003"/>
    <n v="447.52910000000003"/>
    <n v="113.7405"/>
    <n v="1033.3901000000001"/>
    <n v="3431.9642401965511"/>
    <n v="3431.9642401965511"/>
    <n v="3431.9642401965511"/>
    <n v="249389.40145428272"/>
    <n v="0"/>
  </r>
  <r>
    <s v="THE DEVONSHIRE LODGE PRACTICENorth ConnectHillingdonE86006Dec9"/>
    <x v="259"/>
    <x v="2"/>
    <x v="1"/>
    <x v="261"/>
    <s v="E86006"/>
    <x v="2"/>
    <n v="9"/>
    <n v="7626.5872004367802"/>
    <n v="10565"/>
    <n v="467"/>
    <n v="210.24350000000001"/>
    <n v="9.2933000000000003"/>
    <m/>
    <m/>
    <m/>
    <m/>
    <n v="82"/>
    <n v="1.4678"/>
    <m/>
    <m/>
    <n v="11114"/>
    <n v="221.00460000000001"/>
    <m/>
    <m/>
    <n v="0"/>
    <n v="221.00460000000001"/>
    <e v="#N/A"/>
    <e v="#N/A"/>
    <e v="#N/A"/>
    <n v="3431.9642401965511"/>
    <n v="3431.9642401965511"/>
    <n v="3431.9642401965511"/>
    <n v="249389.40145428272"/>
    <e v="#N/A"/>
  </r>
  <r>
    <s v="THE DEVONSHIRE LODGE PRACTICENorth ConnectHillingdonE86006Feb11"/>
    <x v="259"/>
    <x v="2"/>
    <x v="1"/>
    <x v="261"/>
    <s v="E86006"/>
    <x v="3"/>
    <n v="11"/>
    <n v="7626.5872004367802"/>
    <n v="19460"/>
    <n v="2621"/>
    <n v="387.25400000000002"/>
    <n v="52.157900000000005"/>
    <m/>
    <m/>
    <m/>
    <m/>
    <n v="96"/>
    <n v="1.7183999999999999"/>
    <m/>
    <m/>
    <n v="22177"/>
    <n v="441.13029999999998"/>
    <m/>
    <m/>
    <n v="0"/>
    <n v="441.13029999999998"/>
    <e v="#N/A"/>
    <e v="#N/A"/>
    <e v="#N/A"/>
    <n v="3431.9642401965511"/>
    <n v="3431.9642401965511"/>
    <n v="3431.9642401965511"/>
    <n v="249389.40145428272"/>
    <e v="#N/A"/>
  </r>
  <r>
    <s v="THE DEVONSHIRE LODGE PRACTICENorth ConnectHillingdonE86006Jan10"/>
    <x v="259"/>
    <x v="2"/>
    <x v="1"/>
    <x v="261"/>
    <s v="E86006"/>
    <x v="4"/>
    <n v="10"/>
    <n v="7626.5872004367802"/>
    <n v="19762"/>
    <n v="3428"/>
    <n v="393.2638"/>
    <n v="68.217200000000005"/>
    <m/>
    <m/>
    <m/>
    <m/>
    <n v="124"/>
    <n v="2.2195999999999998"/>
    <m/>
    <m/>
    <n v="23314"/>
    <n v="463.70060000000001"/>
    <m/>
    <m/>
    <n v="0"/>
    <n v="463.70060000000001"/>
    <e v="#N/A"/>
    <e v="#N/A"/>
    <e v="#N/A"/>
    <n v="3431.9642401965511"/>
    <n v="3431.9642401965511"/>
    <n v="3431.9642401965511"/>
    <n v="249389.40145428272"/>
    <e v="#N/A"/>
  </r>
  <r>
    <s v="THE DEVONSHIRE LODGE PRACTICENorth ConnectHillingdonE86006Jul4"/>
    <x v="259"/>
    <x v="2"/>
    <x v="1"/>
    <x v="261"/>
    <s v="E86006"/>
    <x v="5"/>
    <n v="4"/>
    <n v="7626.5872004367802"/>
    <n v="9111"/>
    <n v="462"/>
    <n v="168.55349999999999"/>
    <n v="8.5469999999999988"/>
    <n v="13111"/>
    <n v="1287"/>
    <n v="260.90890000000002"/>
    <n v="25.6113"/>
    <n v="44"/>
    <n v="0.78759999999999997"/>
    <n v="54"/>
    <n v="1.1879999999999999"/>
    <n v="9617"/>
    <n v="177.88809999999998"/>
    <n v="14452"/>
    <n v="287.70820000000003"/>
    <n v="0"/>
    <n v="177.88809999999998"/>
    <n v="287.70820000000003"/>
    <n v="109.82010000000005"/>
    <e v="#N/A"/>
    <n v="3431.9642401965511"/>
    <n v="3431.9642401965511"/>
    <n v="3431.9642401965511"/>
    <n v="249389.40145428272"/>
    <e v="#N/A"/>
  </r>
  <r>
    <s v="THE DEVONSHIRE LODGE PRACTICENorth ConnectHillingdonE86006Jun3"/>
    <x v="259"/>
    <x v="2"/>
    <x v="1"/>
    <x v="261"/>
    <s v="E86006"/>
    <x v="6"/>
    <n v="3"/>
    <n v="7626.5872004367802"/>
    <n v="4770"/>
    <n v="208"/>
    <n v="88.24499999999999"/>
    <n v="3.8479999999999999"/>
    <n v="14820"/>
    <n v="888"/>
    <n v="294.91800000000001"/>
    <n v="17.671200000000002"/>
    <n v="0"/>
    <n v="0"/>
    <n v="74"/>
    <n v="1.6279999999999999"/>
    <n v="4978"/>
    <n v="92.092999999999989"/>
    <n v="15782"/>
    <n v="314.21719999999999"/>
    <n v="0"/>
    <n v="92.092999999999989"/>
    <n v="314.21719999999999"/>
    <n v="222.1242"/>
    <e v="#N/A"/>
    <n v="3431.9642401965511"/>
    <n v="3431.9642401965511"/>
    <n v="3431.9642401965511"/>
    <n v="249389.40145428272"/>
    <e v="#N/A"/>
  </r>
  <r>
    <s v="THE DEVONSHIRE LODGE PRACTICENorth ConnectHillingdonE86006Mar12"/>
    <x v="259"/>
    <x v="2"/>
    <x v="1"/>
    <x v="261"/>
    <s v="E86006"/>
    <x v="7"/>
    <n v="12"/>
    <n v="7626.5872004367802"/>
    <n v="32991"/>
    <n v="2020"/>
    <n v="656.52089999999998"/>
    <n v="40.198"/>
    <m/>
    <m/>
    <m/>
    <m/>
    <n v="38"/>
    <n v="0.68020000000000003"/>
    <m/>
    <m/>
    <n v="35049"/>
    <n v="697.39909999999998"/>
    <m/>
    <m/>
    <n v="0"/>
    <n v="697.39909999999998"/>
    <e v="#N/A"/>
    <e v="#N/A"/>
    <e v="#N/A"/>
    <n v="3431.9642401965511"/>
    <n v="3431.9642401965511"/>
    <n v="3431.9642401965511"/>
    <n v="249389.40145428272"/>
    <e v="#N/A"/>
  </r>
  <r>
    <s v="THE DEVONSHIRE LODGE PRACTICENorth ConnectHillingdonE86006May2"/>
    <x v="259"/>
    <x v="2"/>
    <x v="1"/>
    <x v="261"/>
    <s v="E86006"/>
    <x v="8"/>
    <n v="2"/>
    <n v="7626.5872004367802"/>
    <n v="4614"/>
    <n v="1741"/>
    <n v="85.358999999999995"/>
    <n v="32.208500000000001"/>
    <n v="10391"/>
    <n v="734"/>
    <n v="206.7809"/>
    <n v="14.6066"/>
    <n v="0"/>
    <n v="0"/>
    <n v="98"/>
    <n v="2.1560000000000001"/>
    <n v="6355"/>
    <n v="117.5675"/>
    <n v="11223"/>
    <n v="223.54349999999999"/>
    <n v="0"/>
    <n v="117.5675"/>
    <n v="223.54349999999999"/>
    <n v="105.976"/>
    <e v="#N/A"/>
    <n v="3431.9642401965511"/>
    <n v="3431.9642401965511"/>
    <n v="3431.9642401965511"/>
    <n v="249389.40145428272"/>
    <e v="#N/A"/>
  </r>
  <r>
    <s v="THE DEVONSHIRE LODGE PRACTICENorth ConnectHillingdonE86006Nov8"/>
    <x v="259"/>
    <x v="2"/>
    <x v="1"/>
    <x v="261"/>
    <s v="E86006"/>
    <x v="9"/>
    <n v="8"/>
    <n v="7626.5872004367802"/>
    <n v="13926"/>
    <n v="319"/>
    <n v="277.12740000000002"/>
    <n v="6.3481000000000005"/>
    <m/>
    <m/>
    <m/>
    <m/>
    <n v="26"/>
    <n v="0.46539999999999998"/>
    <m/>
    <m/>
    <n v="14271"/>
    <n v="283.9409"/>
    <m/>
    <m/>
    <n v="0"/>
    <n v="283.9409"/>
    <e v="#N/A"/>
    <e v="#N/A"/>
    <e v="#N/A"/>
    <n v="3431.9642401965511"/>
    <n v="3431.9642401965511"/>
    <n v="3431.9642401965511"/>
    <n v="249389.40145428272"/>
    <e v="#N/A"/>
  </r>
  <r>
    <s v="THE DEVONSHIRE LODGE PRACTICENorth ConnectHillingdonE86006Oct7"/>
    <x v="259"/>
    <x v="2"/>
    <x v="1"/>
    <x v="261"/>
    <s v="E86006"/>
    <x v="10"/>
    <n v="7"/>
    <n v="7626.5872004367802"/>
    <n v="11950"/>
    <n v="3084"/>
    <n v="237.80500000000001"/>
    <n v="61.371600000000001"/>
    <n v="0"/>
    <n v="5987"/>
    <n v="0"/>
    <n v="134.70749999999998"/>
    <n v="104"/>
    <n v="1.8615999999999999"/>
    <n v="48"/>
    <n v="1.056"/>
    <n v="15138"/>
    <n v="301.03820000000002"/>
    <n v="6035"/>
    <n v="135.76349999999999"/>
    <n v="0"/>
    <n v="301.03820000000002"/>
    <n v="135.76349999999999"/>
    <n v="-165.27470000000002"/>
    <e v="#N/A"/>
    <n v="3431.9642401965511"/>
    <n v="3431.9642401965511"/>
    <n v="3431.9642401965511"/>
    <n v="249389.40145428272"/>
    <e v="#N/A"/>
  </r>
  <r>
    <s v="THE DEVONSHIRE LODGE PRACTICENorth ConnectHillingdonE86006Sep6"/>
    <x v="259"/>
    <x v="2"/>
    <x v="1"/>
    <x v="261"/>
    <s v="E86006"/>
    <x v="11"/>
    <n v="6"/>
    <n v="7626.5872004367802"/>
    <n v="15008"/>
    <n v="6643"/>
    <n v="298.6592"/>
    <n v="132.19570000000002"/>
    <n v="22539"/>
    <n v="3839"/>
    <n v="507.1275"/>
    <n v="86.377499999999998"/>
    <n v="36"/>
    <n v="0.64439999999999997"/>
    <n v="104"/>
    <n v="2.2879999999999998"/>
    <n v="21687"/>
    <n v="431.49930000000006"/>
    <n v="26482"/>
    <n v="595.79300000000001"/>
    <n v="0"/>
    <n v="431.49930000000006"/>
    <n v="595.79300000000001"/>
    <n v="164.29369999999994"/>
    <e v="#N/A"/>
    <n v="3431.9642401965511"/>
    <n v="3431.9642401965511"/>
    <n v="3431.9642401965511"/>
    <n v="249389.40145428272"/>
    <e v="#N/A"/>
  </r>
  <r>
    <s v="THE DOCTOR HICKEY SURGERYSouth Westminster Primary Care NetworkCentral LondonE87740Apr1"/>
    <x v="260"/>
    <x v="12"/>
    <x v="7"/>
    <x v="262"/>
    <s v="E87740"/>
    <x v="0"/>
    <n v="1"/>
    <n v="2084.6506962983599"/>
    <n v="312"/>
    <n v="0"/>
    <n v="5.7719999999999994"/>
    <n v="0"/>
    <n v="379"/>
    <n v="0"/>
    <n v="7.5421000000000005"/>
    <n v="0"/>
    <n v="1138"/>
    <n v="20.370200000000001"/>
    <n v="1265"/>
    <n v="27.83"/>
    <n v="1450"/>
    <n v="26.142199999999999"/>
    <n v="1644"/>
    <n v="35.372099999999996"/>
    <n v="0"/>
    <n v="26.142199999999999"/>
    <n v="35.372099999999996"/>
    <n v="9.2298999999999971"/>
    <n v="35.372099999999996"/>
    <n v="938.09281333426202"/>
    <n v="938.09281333426202"/>
    <n v="938.09281333426202"/>
    <n v="68168.077768956369"/>
    <n v="0"/>
  </r>
  <r>
    <s v="THE DOCTOR HICKEY SURGERYSouth Westminster Primary Care NetworkCentral LondonE87740Aug5"/>
    <x v="260"/>
    <x v="12"/>
    <x v="7"/>
    <x v="262"/>
    <s v="E87740"/>
    <x v="1"/>
    <n v="5"/>
    <n v="2084.6506962983599"/>
    <n v="387"/>
    <n v="2"/>
    <n v="7.1594999999999995"/>
    <n v="3.6999999999999998E-2"/>
    <n v="355"/>
    <n v="0"/>
    <n v="7.0645000000000007"/>
    <n v="0"/>
    <n v="1213"/>
    <n v="21.712700000000002"/>
    <n v="1407"/>
    <n v="30.954000000000001"/>
    <n v="1602"/>
    <n v="28.909200000000002"/>
    <n v="1762"/>
    <n v="38.018500000000003"/>
    <n v="0"/>
    <n v="28.909200000000002"/>
    <n v="38.018500000000003"/>
    <n v="9.1093000000000011"/>
    <n v="73.390600000000006"/>
    <n v="938.09281333426202"/>
    <n v="938.09281333426202"/>
    <n v="938.09281333426202"/>
    <n v="68168.077768956369"/>
    <n v="0"/>
  </r>
  <r>
    <s v="THE DOCTOR HICKEY SURGERYSouth Westminster Primary Care NetworkCentral LondonE87740Dec9"/>
    <x v="260"/>
    <x v="12"/>
    <x v="7"/>
    <x v="262"/>
    <s v="E87740"/>
    <x v="2"/>
    <n v="9"/>
    <n v="2084.6506962983599"/>
    <n v="306"/>
    <n v="0"/>
    <n v="6.0894000000000004"/>
    <n v="0"/>
    <m/>
    <m/>
    <m/>
    <m/>
    <n v="1390"/>
    <n v="24.881"/>
    <m/>
    <m/>
    <n v="1696"/>
    <n v="30.970400000000001"/>
    <m/>
    <m/>
    <n v="0"/>
    <n v="30.970400000000001"/>
    <e v="#N/A"/>
    <e v="#N/A"/>
    <e v="#N/A"/>
    <n v="938.09281333426202"/>
    <n v="938.09281333426202"/>
    <n v="938.09281333426202"/>
    <n v="68168.077768956369"/>
    <e v="#N/A"/>
  </r>
  <r>
    <s v="THE DOCTOR HICKEY SURGERYSouth Westminster Primary Care NetworkCentral LondonE87740Feb11"/>
    <x v="260"/>
    <x v="12"/>
    <x v="7"/>
    <x v="262"/>
    <s v="E87740"/>
    <x v="3"/>
    <n v="11"/>
    <n v="2084.6506962983599"/>
    <n v="522"/>
    <n v="3"/>
    <n v="10.3878"/>
    <n v="5.9700000000000003E-2"/>
    <m/>
    <m/>
    <m/>
    <m/>
    <n v="1124"/>
    <n v="20.119599999999998"/>
    <m/>
    <m/>
    <n v="1649"/>
    <n v="30.567099999999996"/>
    <m/>
    <m/>
    <n v="0"/>
    <n v="30.567099999999996"/>
    <e v="#N/A"/>
    <e v="#N/A"/>
    <e v="#N/A"/>
    <n v="938.09281333426202"/>
    <n v="938.09281333426202"/>
    <n v="938.09281333426202"/>
    <n v="68168.077768956369"/>
    <e v="#N/A"/>
  </r>
  <r>
    <s v="THE DOCTOR HICKEY SURGERYSouth Westminster Primary Care NetworkCentral LondonE87740Jan10"/>
    <x v="260"/>
    <x v="12"/>
    <x v="7"/>
    <x v="262"/>
    <s v="E87740"/>
    <x v="4"/>
    <n v="10"/>
    <n v="2084.6506962983599"/>
    <n v="485"/>
    <n v="0"/>
    <n v="9.6515000000000004"/>
    <n v="0"/>
    <m/>
    <m/>
    <m/>
    <m/>
    <n v="1420"/>
    <n v="25.417999999999999"/>
    <m/>
    <m/>
    <n v="1905"/>
    <n v="35.069499999999998"/>
    <m/>
    <m/>
    <n v="0"/>
    <n v="35.069499999999998"/>
    <e v="#N/A"/>
    <e v="#N/A"/>
    <e v="#N/A"/>
    <n v="938.09281333426202"/>
    <n v="938.09281333426202"/>
    <n v="938.09281333426202"/>
    <n v="68168.077768956369"/>
    <e v="#N/A"/>
  </r>
  <r>
    <s v="THE DOCTOR HICKEY SURGERYSouth Westminster Primary Care NetworkCentral LondonE87740Jul4"/>
    <x v="260"/>
    <x v="12"/>
    <x v="7"/>
    <x v="262"/>
    <s v="E87740"/>
    <x v="5"/>
    <n v="4"/>
    <n v="2084.6506962983599"/>
    <n v="363"/>
    <n v="0"/>
    <n v="6.7154999999999996"/>
    <n v="0"/>
    <n v="337"/>
    <n v="0"/>
    <n v="6.7063000000000006"/>
    <n v="0"/>
    <n v="1350"/>
    <n v="24.164999999999999"/>
    <n v="1331"/>
    <n v="29.282"/>
    <n v="1713"/>
    <n v="30.880499999999998"/>
    <n v="1668"/>
    <n v="35.988300000000002"/>
    <n v="0"/>
    <n v="30.880499999999998"/>
    <n v="35.988300000000002"/>
    <n v="5.1078000000000046"/>
    <e v="#N/A"/>
    <n v="938.09281333426202"/>
    <n v="938.09281333426202"/>
    <n v="938.09281333426202"/>
    <n v="68168.077768956369"/>
    <e v="#N/A"/>
  </r>
  <r>
    <s v="THE DOCTOR HICKEY SURGERYSouth Westminster Primary Care NetworkCentral LondonE87740Jun3"/>
    <x v="260"/>
    <x v="12"/>
    <x v="7"/>
    <x v="262"/>
    <s v="E87740"/>
    <x v="6"/>
    <n v="3"/>
    <n v="2084.6506962983599"/>
    <n v="307"/>
    <n v="0"/>
    <n v="5.6795"/>
    <n v="0"/>
    <n v="403"/>
    <n v="0"/>
    <n v="8.0197000000000003"/>
    <n v="0"/>
    <n v="1361"/>
    <n v="24.361899999999999"/>
    <n v="969"/>
    <n v="21.318000000000001"/>
    <n v="1668"/>
    <n v="30.041399999999999"/>
    <n v="1372"/>
    <n v="29.337700000000002"/>
    <n v="0"/>
    <n v="30.041399999999999"/>
    <n v="29.337700000000002"/>
    <n v="-0.70369999999999777"/>
    <e v="#N/A"/>
    <n v="938.09281333426202"/>
    <n v="938.09281333426202"/>
    <n v="938.09281333426202"/>
    <n v="68168.077768956369"/>
    <e v="#N/A"/>
  </r>
  <r>
    <s v="THE DOCTOR HICKEY SURGERYSouth Westminster Primary Care NetworkCentral LondonE87740Mar12"/>
    <x v="260"/>
    <x v="12"/>
    <x v="7"/>
    <x v="262"/>
    <s v="E87740"/>
    <x v="7"/>
    <n v="12"/>
    <n v="2084.6506962983599"/>
    <n v="496"/>
    <n v="0"/>
    <n v="9.8704000000000001"/>
    <n v="0"/>
    <m/>
    <m/>
    <m/>
    <m/>
    <n v="909"/>
    <n v="16.271100000000001"/>
    <m/>
    <m/>
    <n v="1405"/>
    <n v="26.141500000000001"/>
    <m/>
    <m/>
    <n v="0"/>
    <n v="26.141500000000001"/>
    <e v="#N/A"/>
    <e v="#N/A"/>
    <e v="#N/A"/>
    <n v="938.09281333426202"/>
    <n v="938.09281333426202"/>
    <n v="938.09281333426202"/>
    <n v="68168.077768956369"/>
    <e v="#N/A"/>
  </r>
  <r>
    <s v="THE DOCTOR HICKEY SURGERYSouth Westminster Primary Care NetworkCentral LondonE87740May2"/>
    <x v="260"/>
    <x v="12"/>
    <x v="7"/>
    <x v="262"/>
    <s v="E87740"/>
    <x v="8"/>
    <n v="2"/>
    <n v="2084.6506962983599"/>
    <n v="322"/>
    <n v="0"/>
    <n v="5.9569999999999999"/>
    <n v="0"/>
    <n v="228"/>
    <n v="0"/>
    <n v="4.5372000000000003"/>
    <n v="0"/>
    <n v="1235"/>
    <n v="22.1065"/>
    <n v="948"/>
    <n v="20.856000000000002"/>
    <n v="1557"/>
    <n v="28.063500000000001"/>
    <n v="1176"/>
    <n v="25.3932"/>
    <n v="0"/>
    <n v="28.063500000000001"/>
    <n v="25.3932"/>
    <n v="-2.670300000000001"/>
    <e v="#N/A"/>
    <n v="938.09281333426202"/>
    <n v="938.09281333426202"/>
    <n v="938.09281333426202"/>
    <n v="68168.077768956369"/>
    <e v="#N/A"/>
  </r>
  <r>
    <s v="THE DOCTOR HICKEY SURGERYSouth Westminster Primary Care NetworkCentral LondonE87740Nov8"/>
    <x v="260"/>
    <x v="12"/>
    <x v="7"/>
    <x v="262"/>
    <s v="E87740"/>
    <x v="9"/>
    <n v="8"/>
    <n v="2084.6506962983599"/>
    <n v="334"/>
    <n v="0"/>
    <n v="6.6466000000000003"/>
    <n v="0"/>
    <m/>
    <m/>
    <m/>
    <m/>
    <n v="1238"/>
    <n v="22.1602"/>
    <m/>
    <m/>
    <n v="1572"/>
    <n v="28.806799999999999"/>
    <m/>
    <m/>
    <n v="0"/>
    <n v="28.806799999999999"/>
    <e v="#N/A"/>
    <e v="#N/A"/>
    <e v="#N/A"/>
    <n v="938.09281333426202"/>
    <n v="938.09281333426202"/>
    <n v="938.09281333426202"/>
    <n v="68168.077768956369"/>
    <e v="#N/A"/>
  </r>
  <r>
    <s v="THE DOCTOR HICKEY SURGERYSouth Westminster Primary Care NetworkCentral LondonE87740Oct7"/>
    <x v="260"/>
    <x v="12"/>
    <x v="7"/>
    <x v="262"/>
    <s v="E87740"/>
    <x v="10"/>
    <n v="7"/>
    <n v="2084.6506962983599"/>
    <n v="384"/>
    <n v="0"/>
    <n v="7.6416000000000004"/>
    <n v="0"/>
    <n v="0"/>
    <n v="0"/>
    <n v="0"/>
    <n v="0"/>
    <n v="1514"/>
    <n v="27.1006"/>
    <n v="4795"/>
    <n v="105.49"/>
    <n v="1898"/>
    <n v="34.742199999999997"/>
    <n v="4795"/>
    <n v="105.49"/>
    <n v="0"/>
    <n v="34.742199999999997"/>
    <n v="105.49"/>
    <n v="70.747799999999998"/>
    <e v="#N/A"/>
    <n v="938.09281333426202"/>
    <n v="938.09281333426202"/>
    <n v="938.09281333426202"/>
    <n v="68168.077768956369"/>
    <e v="#N/A"/>
  </r>
  <r>
    <s v="THE DOCTOR HICKEY SURGERYSouth Westminster Primary Care NetworkCentral LondonE87740Sep6"/>
    <x v="260"/>
    <x v="12"/>
    <x v="7"/>
    <x v="262"/>
    <s v="E87740"/>
    <x v="11"/>
    <n v="6"/>
    <n v="2084.6506962983599"/>
    <n v="371"/>
    <n v="0"/>
    <n v="7.3829000000000002"/>
    <n v="0"/>
    <n v="380"/>
    <n v="0"/>
    <n v="8.5499999999999989"/>
    <n v="0"/>
    <n v="1269"/>
    <n v="22.7151"/>
    <n v="1304"/>
    <n v="28.687999999999999"/>
    <n v="1640"/>
    <n v="30.097999999999999"/>
    <n v="1684"/>
    <n v="37.238"/>
    <n v="0"/>
    <n v="30.097999999999999"/>
    <n v="37.238"/>
    <n v="7.1400000000000006"/>
    <e v="#N/A"/>
    <n v="938.09281333426202"/>
    <n v="938.09281333426202"/>
    <n v="938.09281333426202"/>
    <n v="68168.077768956369"/>
    <e v="#N/A"/>
  </r>
  <r>
    <s v="The Elgin ClinicInclusive HealthWest LondonE87038Apr1"/>
    <x v="261"/>
    <x v="10"/>
    <x v="6"/>
    <x v="263"/>
    <s v="E87038"/>
    <x v="0"/>
    <n v="1"/>
    <n v="5302.1443035415696"/>
    <n v="581"/>
    <n v="0"/>
    <n v="10.7485"/>
    <n v="0"/>
    <n v="1475"/>
    <n v="0"/>
    <n v="29.352500000000003"/>
    <n v="0"/>
    <n v="11190"/>
    <n v="200.30099999999999"/>
    <n v="3820"/>
    <n v="84.04"/>
    <n v="11771"/>
    <n v="211.04949999999999"/>
    <n v="5295"/>
    <n v="113.39250000000001"/>
    <n v="0"/>
    <n v="211.04949999999999"/>
    <n v="113.39250000000001"/>
    <n v="-97.656999999999982"/>
    <n v="113.39250000000001"/>
    <n v="2385.9649365937062"/>
    <n v="2385.9649365937062"/>
    <n v="2385.9649365937062"/>
    <n v="173380.11872580933"/>
    <n v="0"/>
  </r>
  <r>
    <s v="The Elgin ClinicInclusive HealthWest LondonE87038Aug5"/>
    <x v="261"/>
    <x v="10"/>
    <x v="6"/>
    <x v="263"/>
    <s v="E87038"/>
    <x v="1"/>
    <n v="5"/>
    <n v="5302.1443035415696"/>
    <n v="739"/>
    <n v="0"/>
    <n v="13.6715"/>
    <n v="0"/>
    <n v="1100"/>
    <n v="0"/>
    <n v="21.89"/>
    <n v="0"/>
    <n v="6493"/>
    <n v="116.2247"/>
    <n v="2535"/>
    <n v="55.77"/>
    <n v="7232"/>
    <n v="129.89619999999999"/>
    <n v="3635"/>
    <n v="77.66"/>
    <n v="0"/>
    <n v="129.89619999999999"/>
    <n v="77.66"/>
    <n v="-52.236199999999997"/>
    <n v="191.05250000000001"/>
    <n v="2385.9649365937062"/>
    <n v="2385.9649365937062"/>
    <n v="2385.9649365937062"/>
    <n v="173380.11872580933"/>
    <n v="0"/>
  </r>
  <r>
    <s v="The Elgin ClinicInclusive HealthWest LondonE87038Dec9"/>
    <x v="261"/>
    <x v="10"/>
    <x v="6"/>
    <x v="263"/>
    <s v="E87038"/>
    <x v="2"/>
    <n v="9"/>
    <n v="5302.1443035415696"/>
    <n v="884"/>
    <n v="0"/>
    <n v="17.5916"/>
    <n v="0"/>
    <m/>
    <m/>
    <m/>
    <m/>
    <n v="5785"/>
    <n v="103.5515"/>
    <m/>
    <m/>
    <n v="6669"/>
    <n v="121.1431"/>
    <m/>
    <m/>
    <n v="0"/>
    <n v="121.1431"/>
    <e v="#N/A"/>
    <e v="#N/A"/>
    <e v="#N/A"/>
    <n v="2385.9649365937062"/>
    <n v="2385.9649365937062"/>
    <n v="2385.9649365937062"/>
    <n v="173380.11872580933"/>
    <e v="#N/A"/>
  </r>
  <r>
    <s v="The Elgin ClinicInclusive HealthWest LondonE87038Feb11"/>
    <x v="261"/>
    <x v="10"/>
    <x v="6"/>
    <x v="263"/>
    <s v="E87038"/>
    <x v="3"/>
    <n v="11"/>
    <n v="5302.1443035415696"/>
    <n v="656"/>
    <n v="0"/>
    <n v="13.054400000000001"/>
    <n v="0"/>
    <m/>
    <m/>
    <m/>
    <m/>
    <n v="6240"/>
    <n v="111.696"/>
    <m/>
    <m/>
    <n v="6896"/>
    <n v="124.7504"/>
    <m/>
    <m/>
    <n v="0"/>
    <n v="124.7504"/>
    <e v="#N/A"/>
    <e v="#N/A"/>
    <e v="#N/A"/>
    <n v="2385.9649365937062"/>
    <n v="2385.9649365937062"/>
    <n v="2385.9649365937062"/>
    <n v="173380.11872580933"/>
    <e v="#N/A"/>
  </r>
  <r>
    <s v="The Elgin ClinicInclusive HealthWest LondonE87038Jan10"/>
    <x v="261"/>
    <x v="10"/>
    <x v="6"/>
    <x v="263"/>
    <s v="E87038"/>
    <x v="4"/>
    <n v="10"/>
    <n v="5302.1443035415696"/>
    <n v="1594"/>
    <n v="0"/>
    <n v="31.720600000000001"/>
    <n v="0"/>
    <m/>
    <m/>
    <m/>
    <m/>
    <n v="14208"/>
    <n v="254.32320000000001"/>
    <m/>
    <m/>
    <n v="15802"/>
    <n v="286.04380000000003"/>
    <m/>
    <m/>
    <n v="0"/>
    <n v="286.04380000000003"/>
    <e v="#N/A"/>
    <e v="#N/A"/>
    <e v="#N/A"/>
    <n v="2385.9649365937062"/>
    <n v="2385.9649365937062"/>
    <n v="2385.9649365937062"/>
    <n v="173380.11872580933"/>
    <e v="#N/A"/>
  </r>
  <r>
    <s v="The Elgin ClinicInclusive HealthWest LondonE87038Jul4"/>
    <x v="261"/>
    <x v="10"/>
    <x v="6"/>
    <x v="263"/>
    <s v="E87038"/>
    <x v="5"/>
    <n v="4"/>
    <n v="5302.1443035415696"/>
    <n v="2274"/>
    <n v="0"/>
    <n v="42.068999999999996"/>
    <n v="0"/>
    <n v="859"/>
    <n v="0"/>
    <n v="17.094100000000001"/>
    <n v="0"/>
    <n v="5943"/>
    <n v="106.3797"/>
    <n v="3341"/>
    <n v="73.501999999999995"/>
    <n v="8217"/>
    <n v="148.4487"/>
    <n v="4200"/>
    <n v="90.596099999999993"/>
    <n v="0"/>
    <n v="148.4487"/>
    <n v="90.596099999999993"/>
    <n v="-57.85260000000001"/>
    <e v="#N/A"/>
    <n v="2385.9649365937062"/>
    <n v="2385.9649365937062"/>
    <n v="2385.9649365937062"/>
    <n v="173380.11872580933"/>
    <e v="#N/A"/>
  </r>
  <r>
    <s v="The Elgin ClinicInclusive HealthWest LondonE87038Jun3"/>
    <x v="261"/>
    <x v="10"/>
    <x v="6"/>
    <x v="263"/>
    <s v="E87038"/>
    <x v="6"/>
    <n v="3"/>
    <n v="5302.1443035415696"/>
    <n v="464"/>
    <n v="0"/>
    <n v="8.5839999999999996"/>
    <n v="0"/>
    <n v="546"/>
    <n v="0"/>
    <n v="10.865400000000001"/>
    <n v="0"/>
    <n v="10342"/>
    <n v="185.12180000000001"/>
    <n v="4179"/>
    <n v="91.938000000000002"/>
    <n v="10806"/>
    <n v="193.70580000000001"/>
    <n v="4725"/>
    <n v="102.80340000000001"/>
    <n v="0"/>
    <n v="193.70580000000001"/>
    <n v="102.80340000000001"/>
    <n v="-90.9024"/>
    <e v="#N/A"/>
    <n v="2385.9649365937062"/>
    <n v="2385.9649365937062"/>
    <n v="2385.9649365937062"/>
    <n v="173380.11872580933"/>
    <e v="#N/A"/>
  </r>
  <r>
    <s v="The Elgin ClinicInclusive HealthWest LondonE87038Mar12"/>
    <x v="261"/>
    <x v="10"/>
    <x v="6"/>
    <x v="263"/>
    <s v="E87038"/>
    <x v="7"/>
    <n v="12"/>
    <n v="5302.1443035415696"/>
    <n v="1622"/>
    <n v="0"/>
    <n v="32.277799999999999"/>
    <n v="0"/>
    <m/>
    <m/>
    <m/>
    <m/>
    <n v="2757"/>
    <n v="49.350299999999997"/>
    <m/>
    <m/>
    <n v="4379"/>
    <n v="81.628099999999989"/>
    <m/>
    <m/>
    <n v="0"/>
    <n v="81.628099999999989"/>
    <e v="#N/A"/>
    <e v="#N/A"/>
    <e v="#N/A"/>
    <n v="2385.9649365937062"/>
    <n v="2385.9649365937062"/>
    <n v="2385.9649365937062"/>
    <n v="173380.11872580933"/>
    <e v="#N/A"/>
  </r>
  <r>
    <s v="The Elgin ClinicInclusive HealthWest LondonE87038May2"/>
    <x v="261"/>
    <x v="10"/>
    <x v="6"/>
    <x v="263"/>
    <s v="E87038"/>
    <x v="8"/>
    <n v="2"/>
    <n v="5302.1443035415696"/>
    <n v="195"/>
    <n v="0"/>
    <n v="3.6074999999999999"/>
    <n v="0"/>
    <n v="552"/>
    <n v="0"/>
    <n v="10.9848"/>
    <n v="0"/>
    <n v="7127"/>
    <n v="127.5733"/>
    <n v="4372"/>
    <n v="96.183999999999997"/>
    <n v="7322"/>
    <n v="131.1808"/>
    <n v="4924"/>
    <n v="107.1688"/>
    <n v="0"/>
    <n v="131.1808"/>
    <n v="107.1688"/>
    <n v="-24.012"/>
    <e v="#N/A"/>
    <n v="2385.9649365937062"/>
    <n v="2385.9649365937062"/>
    <n v="2385.9649365937062"/>
    <n v="173380.11872580933"/>
    <e v="#N/A"/>
  </r>
  <r>
    <s v="The Elgin ClinicInclusive HealthWest LondonE87038Nov8"/>
    <x v="261"/>
    <x v="10"/>
    <x v="6"/>
    <x v="263"/>
    <s v="E87038"/>
    <x v="9"/>
    <n v="8"/>
    <n v="5302.1443035415696"/>
    <n v="763"/>
    <n v="0"/>
    <n v="15.1837"/>
    <n v="0"/>
    <m/>
    <m/>
    <m/>
    <m/>
    <n v="13170"/>
    <n v="235.74299999999999"/>
    <m/>
    <m/>
    <n v="13933"/>
    <n v="250.92669999999998"/>
    <m/>
    <m/>
    <n v="0"/>
    <n v="250.92669999999998"/>
    <e v="#N/A"/>
    <e v="#N/A"/>
    <e v="#N/A"/>
    <n v="2385.9649365937062"/>
    <n v="2385.9649365937062"/>
    <n v="2385.9649365937062"/>
    <n v="173380.11872580933"/>
    <e v="#N/A"/>
  </r>
  <r>
    <s v="The Elgin ClinicInclusive HealthWest LondonE87038Oct7"/>
    <x v="261"/>
    <x v="10"/>
    <x v="6"/>
    <x v="263"/>
    <s v="E87038"/>
    <x v="10"/>
    <n v="7"/>
    <n v="5302.1443035415696"/>
    <n v="941"/>
    <n v="0"/>
    <n v="18.725899999999999"/>
    <n v="0"/>
    <n v="0"/>
    <n v="0"/>
    <n v="0"/>
    <n v="0"/>
    <n v="16631"/>
    <n v="297.69490000000002"/>
    <n v="11676"/>
    <n v="256.87200000000001"/>
    <n v="17572"/>
    <n v="316.42080000000004"/>
    <n v="11676"/>
    <n v="256.87200000000001"/>
    <n v="0"/>
    <n v="316.42080000000004"/>
    <n v="256.87200000000001"/>
    <n v="-59.548800000000028"/>
    <e v="#N/A"/>
    <n v="2385.9649365937062"/>
    <n v="2385.9649365937062"/>
    <n v="2385.9649365937062"/>
    <n v="173380.11872580933"/>
    <e v="#N/A"/>
  </r>
  <r>
    <s v="The Elgin ClinicInclusive HealthWest LondonE87038Sep6"/>
    <x v="261"/>
    <x v="10"/>
    <x v="6"/>
    <x v="263"/>
    <s v="E87038"/>
    <x v="11"/>
    <n v="6"/>
    <n v="5302.1443035415696"/>
    <n v="995"/>
    <n v="0"/>
    <n v="19.8005"/>
    <n v="0"/>
    <n v="7056"/>
    <n v="0"/>
    <n v="158.76"/>
    <n v="0"/>
    <n v="16071"/>
    <n v="287.67090000000002"/>
    <n v="4387"/>
    <n v="96.513999999999996"/>
    <n v="17066"/>
    <n v="307.47140000000002"/>
    <n v="11443"/>
    <n v="255.274"/>
    <n v="0"/>
    <n v="307.47140000000002"/>
    <n v="255.274"/>
    <n v="-52.197400000000016"/>
    <e v="#N/A"/>
    <n v="2385.9649365937062"/>
    <n v="2385.9649365937062"/>
    <n v="2385.9649365937062"/>
    <n v="173380.11872580933"/>
    <e v="#N/A"/>
  </r>
  <r>
    <s v="The Exmoor SurgeryNeoHealthWest LondonE87733Apr1"/>
    <x v="262"/>
    <x v="30"/>
    <x v="6"/>
    <x v="264"/>
    <s v="E87733"/>
    <x v="0"/>
    <n v="1"/>
    <n v="5532.5007244051103"/>
    <n v="1790"/>
    <n v="0"/>
    <n v="33.114999999999995"/>
    <n v="0"/>
    <n v="1640"/>
    <n v="0"/>
    <n v="32.636000000000003"/>
    <n v="0"/>
    <n v="5526"/>
    <n v="98.915400000000005"/>
    <n v="7197"/>
    <n v="158.334"/>
    <n v="7316"/>
    <n v="132.03039999999999"/>
    <n v="8837"/>
    <n v="190.97"/>
    <n v="0"/>
    <n v="132.03039999999999"/>
    <n v="190.97"/>
    <n v="58.939600000000013"/>
    <n v="190.97"/>
    <n v="2489.6253259822997"/>
    <n v="2489.6253259822997"/>
    <n v="2489.6253259822997"/>
    <n v="180912.77368804713"/>
    <n v="0"/>
  </r>
  <r>
    <s v="The Exmoor SurgeryNeoHealthWest LondonE87733Aug5"/>
    <x v="262"/>
    <x v="30"/>
    <x v="6"/>
    <x v="264"/>
    <s v="E87733"/>
    <x v="1"/>
    <n v="5"/>
    <n v="5532.5007244051103"/>
    <n v="1881"/>
    <n v="0"/>
    <n v="34.798499999999997"/>
    <n v="0"/>
    <n v="1339"/>
    <n v="2"/>
    <n v="26.646100000000001"/>
    <n v="3.9800000000000002E-2"/>
    <n v="12324"/>
    <n v="220.59960000000001"/>
    <n v="10121"/>
    <n v="222.66200000000001"/>
    <n v="14205"/>
    <n v="255.3981"/>
    <n v="11462"/>
    <n v="249.34790000000001"/>
    <n v="0"/>
    <n v="255.3981"/>
    <n v="249.34790000000001"/>
    <n v="-6.0501999999999896"/>
    <n v="440.31790000000001"/>
    <n v="2489.6253259822997"/>
    <n v="2489.6253259822997"/>
    <n v="2489.6253259822997"/>
    <n v="180912.77368804713"/>
    <n v="0"/>
  </r>
  <r>
    <s v="The Exmoor SurgeryNeoHealthWest LondonE87733Dec9"/>
    <x v="262"/>
    <x v="30"/>
    <x v="6"/>
    <x v="264"/>
    <s v="E87733"/>
    <x v="2"/>
    <n v="9"/>
    <n v="5532.5007244051103"/>
    <n v="1628"/>
    <n v="0"/>
    <n v="32.397200000000005"/>
    <n v="0"/>
    <m/>
    <m/>
    <m/>
    <m/>
    <n v="8229"/>
    <n v="147.29910000000001"/>
    <m/>
    <m/>
    <n v="9857"/>
    <n v="179.69630000000001"/>
    <m/>
    <m/>
    <n v="0"/>
    <n v="179.69630000000001"/>
    <e v="#N/A"/>
    <e v="#N/A"/>
    <e v="#N/A"/>
    <n v="2489.6253259822997"/>
    <n v="2489.6253259822997"/>
    <n v="2489.6253259822997"/>
    <n v="180912.77368804713"/>
    <e v="#N/A"/>
  </r>
  <r>
    <s v="The Exmoor SurgeryNeoHealthWest LondonE87733Feb11"/>
    <x v="262"/>
    <x v="30"/>
    <x v="6"/>
    <x v="264"/>
    <s v="E87733"/>
    <x v="3"/>
    <n v="11"/>
    <n v="5532.5007244051103"/>
    <n v="1940"/>
    <n v="0"/>
    <n v="38.606000000000002"/>
    <n v="0"/>
    <m/>
    <m/>
    <m/>
    <m/>
    <n v="12133"/>
    <n v="217.1807"/>
    <m/>
    <m/>
    <n v="14073"/>
    <n v="255.7867"/>
    <m/>
    <m/>
    <n v="0"/>
    <n v="255.7867"/>
    <e v="#N/A"/>
    <e v="#N/A"/>
    <e v="#N/A"/>
    <n v="2489.6253259822997"/>
    <n v="2489.6253259822997"/>
    <n v="2489.6253259822997"/>
    <n v="180912.77368804713"/>
    <e v="#N/A"/>
  </r>
  <r>
    <s v="The Exmoor SurgeryNeoHealthWest LondonE87733Jan10"/>
    <x v="262"/>
    <x v="30"/>
    <x v="6"/>
    <x v="264"/>
    <s v="E87733"/>
    <x v="4"/>
    <n v="10"/>
    <n v="5532.5007244051103"/>
    <n v="1848"/>
    <n v="0"/>
    <n v="36.775200000000005"/>
    <n v="0"/>
    <m/>
    <m/>
    <m/>
    <m/>
    <n v="17269"/>
    <n v="309.11509999999998"/>
    <m/>
    <m/>
    <n v="19117"/>
    <n v="345.89029999999997"/>
    <m/>
    <m/>
    <n v="0"/>
    <n v="345.89029999999997"/>
    <e v="#N/A"/>
    <e v="#N/A"/>
    <e v="#N/A"/>
    <n v="2489.6253259822997"/>
    <n v="2489.6253259822997"/>
    <n v="2489.6253259822997"/>
    <n v="180912.77368804713"/>
    <e v="#N/A"/>
  </r>
  <r>
    <s v="The Exmoor SurgeryNeoHealthWest LondonE87733Jul4"/>
    <x v="262"/>
    <x v="30"/>
    <x v="6"/>
    <x v="264"/>
    <s v="E87733"/>
    <x v="5"/>
    <n v="4"/>
    <n v="5532.5007244051103"/>
    <n v="1842"/>
    <n v="3"/>
    <n v="34.076999999999998"/>
    <n v="5.5499999999999994E-2"/>
    <n v="1701"/>
    <n v="0"/>
    <n v="33.849900000000005"/>
    <n v="0"/>
    <n v="4749"/>
    <n v="85.007099999999994"/>
    <n v="9389"/>
    <n v="206.55799999999999"/>
    <n v="6594"/>
    <n v="119.1396"/>
    <n v="11090"/>
    <n v="240.40789999999998"/>
    <n v="0"/>
    <n v="119.1396"/>
    <n v="240.40789999999998"/>
    <n v="121.26829999999998"/>
    <e v="#N/A"/>
    <n v="2489.6253259822997"/>
    <n v="2489.6253259822997"/>
    <n v="2489.6253259822997"/>
    <n v="180912.77368804713"/>
    <e v="#N/A"/>
  </r>
  <r>
    <s v="The Exmoor SurgeryNeoHealthWest LondonE87733Jun3"/>
    <x v="262"/>
    <x v="30"/>
    <x v="6"/>
    <x v="264"/>
    <s v="E87733"/>
    <x v="6"/>
    <n v="3"/>
    <n v="5532.5007244051103"/>
    <n v="2163"/>
    <n v="0"/>
    <n v="40.015499999999996"/>
    <n v="0"/>
    <n v="3214"/>
    <n v="1"/>
    <n v="63.958600000000004"/>
    <n v="1.9900000000000001E-2"/>
    <n v="4335"/>
    <n v="77.596500000000006"/>
    <n v="7562"/>
    <n v="166.364"/>
    <n v="6498"/>
    <n v="117.61199999999999"/>
    <n v="10777"/>
    <n v="230.3425"/>
    <n v="0"/>
    <n v="117.61199999999999"/>
    <n v="230.3425"/>
    <n v="112.73050000000001"/>
    <e v="#N/A"/>
    <n v="2489.6253259822997"/>
    <n v="2489.6253259822997"/>
    <n v="2489.6253259822997"/>
    <n v="180912.77368804713"/>
    <e v="#N/A"/>
  </r>
  <r>
    <s v="The Exmoor SurgeryNeoHealthWest LondonE87733Mar12"/>
    <x v="262"/>
    <x v="30"/>
    <x v="6"/>
    <x v="264"/>
    <s v="E87733"/>
    <x v="7"/>
    <n v="12"/>
    <n v="5532.5007244051103"/>
    <n v="9761"/>
    <n v="0"/>
    <n v="194.2439"/>
    <n v="0"/>
    <m/>
    <m/>
    <m/>
    <m/>
    <n v="5437"/>
    <n v="97.322299999999998"/>
    <m/>
    <m/>
    <n v="15198"/>
    <n v="291.56619999999998"/>
    <m/>
    <m/>
    <n v="0"/>
    <n v="291.56619999999998"/>
    <e v="#N/A"/>
    <e v="#N/A"/>
    <e v="#N/A"/>
    <n v="2489.6253259822997"/>
    <n v="2489.6253259822997"/>
    <n v="2489.6253259822997"/>
    <n v="180912.77368804713"/>
    <e v="#N/A"/>
  </r>
  <r>
    <s v="The Exmoor SurgeryNeoHealthWest LondonE87733May2"/>
    <x v="262"/>
    <x v="30"/>
    <x v="6"/>
    <x v="264"/>
    <s v="E87733"/>
    <x v="8"/>
    <n v="2"/>
    <n v="5532.5007244051103"/>
    <n v="1787"/>
    <n v="0"/>
    <n v="33.0595"/>
    <n v="0"/>
    <n v="1488"/>
    <n v="0"/>
    <n v="29.6112"/>
    <n v="0"/>
    <n v="10003"/>
    <n v="179.05369999999999"/>
    <n v="5943"/>
    <n v="130.74600000000001"/>
    <n v="11790"/>
    <n v="212.11320000000001"/>
    <n v="7431"/>
    <n v="160.35720000000001"/>
    <n v="0"/>
    <n v="212.11320000000001"/>
    <n v="160.35720000000001"/>
    <n v="-51.756"/>
    <e v="#N/A"/>
    <n v="2489.6253259822997"/>
    <n v="2489.6253259822997"/>
    <n v="2489.6253259822997"/>
    <n v="180912.77368804713"/>
    <e v="#N/A"/>
  </r>
  <r>
    <s v="The Exmoor SurgeryNeoHealthWest LondonE87733Nov8"/>
    <x v="262"/>
    <x v="30"/>
    <x v="6"/>
    <x v="264"/>
    <s v="E87733"/>
    <x v="9"/>
    <n v="8"/>
    <n v="5532.5007244051103"/>
    <n v="1905"/>
    <n v="0"/>
    <n v="37.909500000000001"/>
    <n v="0"/>
    <m/>
    <m/>
    <m/>
    <m/>
    <n v="9735"/>
    <n v="174.25649999999999"/>
    <m/>
    <m/>
    <n v="11640"/>
    <n v="212.166"/>
    <m/>
    <m/>
    <n v="0"/>
    <n v="212.166"/>
    <e v="#N/A"/>
    <e v="#N/A"/>
    <e v="#N/A"/>
    <n v="2489.6253259822997"/>
    <n v="2489.6253259822997"/>
    <n v="2489.6253259822997"/>
    <n v="180912.77368804713"/>
    <e v="#N/A"/>
  </r>
  <r>
    <s v="The Exmoor SurgeryNeoHealthWest LondonE87733Oct7"/>
    <x v="262"/>
    <x v="30"/>
    <x v="6"/>
    <x v="264"/>
    <s v="E87733"/>
    <x v="10"/>
    <n v="7"/>
    <n v="5532.5007244051103"/>
    <n v="2288"/>
    <n v="2"/>
    <n v="45.531200000000005"/>
    <n v="3.9800000000000002E-2"/>
    <n v="0"/>
    <n v="0"/>
    <n v="0"/>
    <n v="0"/>
    <n v="10550"/>
    <n v="188.845"/>
    <n v="19523"/>
    <n v="429.50599999999997"/>
    <n v="12840"/>
    <n v="234.416"/>
    <n v="19523"/>
    <n v="429.50599999999997"/>
    <n v="0"/>
    <n v="234.416"/>
    <n v="429.50599999999997"/>
    <n v="195.08999999999997"/>
    <e v="#N/A"/>
    <n v="2489.6253259822997"/>
    <n v="2489.6253259822997"/>
    <n v="2489.6253259822997"/>
    <n v="180912.77368804713"/>
    <e v="#N/A"/>
  </r>
  <r>
    <s v="The Exmoor SurgeryNeoHealthWest LondonE87733Sep6"/>
    <x v="262"/>
    <x v="30"/>
    <x v="6"/>
    <x v="264"/>
    <s v="E87733"/>
    <x v="11"/>
    <n v="6"/>
    <n v="5532.5007244051103"/>
    <n v="1593"/>
    <n v="3"/>
    <n v="31.700700000000001"/>
    <n v="5.9700000000000003E-2"/>
    <n v="1842"/>
    <n v="0"/>
    <n v="41.445"/>
    <n v="0"/>
    <n v="11220"/>
    <n v="200.83799999999999"/>
    <n v="14418"/>
    <n v="317.19600000000003"/>
    <n v="12816"/>
    <n v="232.5984"/>
    <n v="16260"/>
    <n v="358.64100000000002"/>
    <n v="0"/>
    <n v="232.5984"/>
    <n v="358.64100000000002"/>
    <n v="126.04260000000002"/>
    <e v="#N/A"/>
    <n v="2489.6253259822997"/>
    <n v="2489.6253259822997"/>
    <n v="2489.6253259822997"/>
    <n v="180912.77368804713"/>
    <e v="#N/A"/>
  </r>
  <r>
    <s v="THE FLORENCE ROAD SURGERYSouth Central EalingEalingE85122Apr1"/>
    <x v="263"/>
    <x v="35"/>
    <x v="2"/>
    <x v="265"/>
    <s v="E85122"/>
    <x v="0"/>
    <n v="1"/>
    <n v="12061.249887620799"/>
    <n v="20113"/>
    <n v="1882"/>
    <n v="372.09049999999996"/>
    <n v="34.817"/>
    <n v="9022"/>
    <n v="487"/>
    <n v="179.5378"/>
    <n v="9.6913"/>
    <n v="4174"/>
    <n v="74.714600000000004"/>
    <n v="4067"/>
    <n v="89.474000000000004"/>
    <n v="26169"/>
    <n v="481.62209999999999"/>
    <n v="13576"/>
    <n v="278.70310000000001"/>
    <n v="0"/>
    <n v="481.62209999999999"/>
    <n v="278.70310000000001"/>
    <n v="-202.91899999999998"/>
    <n v="278.70310000000001"/>
    <n v="5427.5624494293597"/>
    <n v="5427.5624494293597"/>
    <n v="5427.5624494293597"/>
    <n v="394402.87132520019"/>
    <n v="0"/>
  </r>
  <r>
    <s v="THE FLORENCE ROAD SURGERYSouth Central EalingEalingE85122Aug5"/>
    <x v="263"/>
    <x v="35"/>
    <x v="2"/>
    <x v="265"/>
    <s v="E85122"/>
    <x v="1"/>
    <n v="5"/>
    <n v="12061.249887620799"/>
    <n v="14832"/>
    <n v="410"/>
    <n v="274.392"/>
    <n v="7.585"/>
    <n v="7778"/>
    <n v="1894"/>
    <n v="154.78220000000002"/>
    <n v="37.690600000000003"/>
    <n v="16020"/>
    <n v="286.75799999999998"/>
    <n v="6686"/>
    <n v="147.09200000000001"/>
    <n v="31262"/>
    <n v="568.7349999999999"/>
    <n v="16358"/>
    <n v="339.56479999999999"/>
    <n v="0"/>
    <n v="568.7349999999999"/>
    <n v="339.56479999999999"/>
    <n v="-229.17019999999991"/>
    <n v="618.26790000000005"/>
    <n v="5427.5624494293597"/>
    <n v="5427.5624494293597"/>
    <n v="5427.5624494293597"/>
    <n v="394402.87132520019"/>
    <n v="0"/>
  </r>
  <r>
    <s v="THE FLORENCE ROAD SURGERYSouth Central EalingEalingE85122Dec9"/>
    <x v="263"/>
    <x v="35"/>
    <x v="2"/>
    <x v="265"/>
    <s v="E85122"/>
    <x v="2"/>
    <n v="9"/>
    <n v="12061.249887620799"/>
    <n v="8104"/>
    <n v="4260"/>
    <n v="161.2696"/>
    <n v="84.774000000000001"/>
    <m/>
    <m/>
    <m/>
    <m/>
    <n v="3630"/>
    <n v="64.977000000000004"/>
    <m/>
    <m/>
    <n v="15994"/>
    <n v="311.0206"/>
    <m/>
    <m/>
    <n v="0"/>
    <n v="311.0206"/>
    <e v="#N/A"/>
    <e v="#N/A"/>
    <e v="#N/A"/>
    <n v="5427.5624494293597"/>
    <n v="5427.5624494293597"/>
    <n v="5427.5624494293597"/>
    <n v="394402.87132520019"/>
    <e v="#N/A"/>
  </r>
  <r>
    <s v="THE FLORENCE ROAD SURGERYSouth Central EalingEalingE85122Feb11"/>
    <x v="263"/>
    <x v="35"/>
    <x v="2"/>
    <x v="265"/>
    <s v="E85122"/>
    <x v="3"/>
    <n v="11"/>
    <n v="12061.249887620799"/>
    <n v="10813"/>
    <n v="4439"/>
    <n v="215.17870000000002"/>
    <n v="88.336100000000002"/>
    <m/>
    <m/>
    <m/>
    <m/>
    <n v="4939"/>
    <n v="88.408100000000005"/>
    <m/>
    <m/>
    <n v="20191"/>
    <n v="391.92290000000003"/>
    <m/>
    <m/>
    <n v="0"/>
    <n v="391.92290000000003"/>
    <e v="#N/A"/>
    <e v="#N/A"/>
    <e v="#N/A"/>
    <n v="5427.5624494293597"/>
    <n v="5427.5624494293597"/>
    <n v="5427.5624494293597"/>
    <n v="394402.87132520019"/>
    <e v="#N/A"/>
  </r>
  <r>
    <s v="THE FLORENCE ROAD SURGERYSouth Central EalingEalingE85122Jan10"/>
    <x v="263"/>
    <x v="35"/>
    <x v="2"/>
    <x v="265"/>
    <s v="E85122"/>
    <x v="4"/>
    <n v="10"/>
    <n v="12061.249887620799"/>
    <n v="11580"/>
    <n v="4272"/>
    <n v="230.44200000000001"/>
    <n v="85.012799999999999"/>
    <m/>
    <m/>
    <m/>
    <m/>
    <n v="5759"/>
    <n v="103.0861"/>
    <m/>
    <m/>
    <n v="21611"/>
    <n v="418.54089999999997"/>
    <m/>
    <m/>
    <n v="0"/>
    <n v="418.54089999999997"/>
    <e v="#N/A"/>
    <e v="#N/A"/>
    <e v="#N/A"/>
    <n v="5427.5624494293597"/>
    <n v="5427.5624494293597"/>
    <n v="5427.5624494293597"/>
    <n v="394402.87132520019"/>
    <e v="#N/A"/>
  </r>
  <r>
    <s v="THE FLORENCE ROAD SURGERYSouth Central EalingEalingE85122Jul4"/>
    <x v="263"/>
    <x v="35"/>
    <x v="2"/>
    <x v="265"/>
    <s v="E85122"/>
    <x v="5"/>
    <n v="4"/>
    <n v="12061.249887620799"/>
    <n v="7751"/>
    <n v="919"/>
    <n v="143.39349999999999"/>
    <n v="17.0015"/>
    <n v="10155"/>
    <n v="3145"/>
    <n v="202.08450000000002"/>
    <n v="62.585500000000003"/>
    <n v="28415"/>
    <n v="508.62849999999997"/>
    <n v="7763"/>
    <n v="170.786"/>
    <n v="37085"/>
    <n v="669.02350000000001"/>
    <n v="21063"/>
    <n v="435.45600000000002"/>
    <n v="0"/>
    <n v="669.02350000000001"/>
    <n v="435.45600000000002"/>
    <n v="-233.5675"/>
    <e v="#N/A"/>
    <n v="5427.5624494293597"/>
    <n v="5427.5624494293597"/>
    <n v="5427.5624494293597"/>
    <n v="394402.87132520019"/>
    <e v="#N/A"/>
  </r>
  <r>
    <s v="THE FLORENCE ROAD SURGERYSouth Central EalingEalingE85122Jun3"/>
    <x v="263"/>
    <x v="35"/>
    <x v="2"/>
    <x v="265"/>
    <s v="E85122"/>
    <x v="6"/>
    <n v="3"/>
    <n v="12061.249887620799"/>
    <n v="7109"/>
    <n v="1658"/>
    <n v="131.51649999999998"/>
    <n v="30.672999999999998"/>
    <n v="10558"/>
    <n v="1887"/>
    <n v="210.10420000000002"/>
    <n v="37.551300000000005"/>
    <n v="6968"/>
    <n v="124.7272"/>
    <n v="5053"/>
    <n v="111.166"/>
    <n v="15735"/>
    <n v="286.91669999999999"/>
    <n v="17498"/>
    <n v="358.82150000000001"/>
    <n v="0"/>
    <n v="286.91669999999999"/>
    <n v="358.82150000000001"/>
    <n v="71.904800000000023"/>
    <e v="#N/A"/>
    <n v="5427.5624494293597"/>
    <n v="5427.5624494293597"/>
    <n v="5427.5624494293597"/>
    <n v="394402.87132520019"/>
    <e v="#N/A"/>
  </r>
  <r>
    <s v="THE FLORENCE ROAD SURGERYSouth Central EalingEalingE85122Mar12"/>
    <x v="263"/>
    <x v="35"/>
    <x v="2"/>
    <x v="265"/>
    <s v="E85122"/>
    <x v="7"/>
    <n v="12"/>
    <n v="12061.249887620799"/>
    <n v="12165"/>
    <n v="1575"/>
    <n v="242.08350000000002"/>
    <n v="31.342500000000001"/>
    <m/>
    <m/>
    <m/>
    <m/>
    <n v="4031"/>
    <n v="72.154899999999998"/>
    <m/>
    <m/>
    <n v="17771"/>
    <n v="345.58090000000004"/>
    <m/>
    <m/>
    <n v="0"/>
    <n v="345.58090000000004"/>
    <e v="#N/A"/>
    <e v="#N/A"/>
    <e v="#N/A"/>
    <n v="5427.5624494293597"/>
    <n v="5427.5624494293597"/>
    <n v="5427.5624494293597"/>
    <n v="394402.87132520019"/>
    <e v="#N/A"/>
  </r>
  <r>
    <s v="THE FLORENCE ROAD SURGERYSouth Central EalingEalingE85122May2"/>
    <x v="263"/>
    <x v="35"/>
    <x v="2"/>
    <x v="265"/>
    <s v="E85122"/>
    <x v="8"/>
    <n v="2"/>
    <n v="12061.249887620799"/>
    <n v="6937"/>
    <n v="6449"/>
    <n v="128.33449999999999"/>
    <n v="119.3065"/>
    <n v="6449"/>
    <n v="595"/>
    <n v="128.33510000000001"/>
    <n v="11.8405"/>
    <n v="4996"/>
    <n v="89.428399999999996"/>
    <n v="3719"/>
    <n v="81.817999999999998"/>
    <n v="18382"/>
    <n v="337.06939999999997"/>
    <n v="10763"/>
    <n v="221.99360000000001"/>
    <n v="0"/>
    <n v="337.06939999999997"/>
    <n v="221.99360000000001"/>
    <n v="-115.07579999999996"/>
    <e v="#N/A"/>
    <n v="5427.5624494293597"/>
    <n v="5427.5624494293597"/>
    <n v="5427.5624494293597"/>
    <n v="394402.87132520019"/>
    <e v="#N/A"/>
  </r>
  <r>
    <s v="THE FLORENCE ROAD SURGERYSouth Central EalingEalingE85122Nov8"/>
    <x v="263"/>
    <x v="35"/>
    <x v="2"/>
    <x v="265"/>
    <s v="E85122"/>
    <x v="9"/>
    <n v="8"/>
    <n v="12061.249887620799"/>
    <n v="8892"/>
    <n v="6113"/>
    <n v="176.95080000000002"/>
    <n v="121.64870000000001"/>
    <m/>
    <m/>
    <m/>
    <m/>
    <n v="4751"/>
    <n v="85.042900000000003"/>
    <m/>
    <m/>
    <n v="19756"/>
    <n v="383.64240000000007"/>
    <m/>
    <m/>
    <n v="0"/>
    <n v="383.64240000000007"/>
    <e v="#N/A"/>
    <e v="#N/A"/>
    <e v="#N/A"/>
    <n v="5427.5624494293597"/>
    <n v="5427.5624494293597"/>
    <n v="5427.5624494293597"/>
    <n v="394402.87132520019"/>
    <e v="#N/A"/>
  </r>
  <r>
    <s v="THE FLORENCE ROAD SURGERYSouth Central EalingEalingE85122Oct7"/>
    <x v="263"/>
    <x v="35"/>
    <x v="2"/>
    <x v="265"/>
    <s v="E85122"/>
    <x v="10"/>
    <n v="7"/>
    <n v="12061.249887620799"/>
    <n v="11272"/>
    <n v="6606"/>
    <n v="224.31280000000001"/>
    <n v="131.45940000000002"/>
    <n v="0"/>
    <n v="5776"/>
    <n v="0"/>
    <n v="129.96"/>
    <n v="5080"/>
    <n v="90.932000000000002"/>
    <n v="12098"/>
    <n v="266.15600000000001"/>
    <n v="22958"/>
    <n v="446.70420000000001"/>
    <n v="17874"/>
    <n v="396.11599999999999"/>
    <n v="0"/>
    <n v="446.70420000000001"/>
    <n v="396.11599999999999"/>
    <n v="-50.588200000000029"/>
    <e v="#N/A"/>
    <n v="5427.5624494293597"/>
    <n v="5427.5624494293597"/>
    <n v="5427.5624494293597"/>
    <n v="394402.87132520019"/>
    <e v="#N/A"/>
  </r>
  <r>
    <s v="THE FLORENCE ROAD SURGERYSouth Central EalingEalingE85122Sep6"/>
    <x v="263"/>
    <x v="35"/>
    <x v="2"/>
    <x v="265"/>
    <s v="E85122"/>
    <x v="11"/>
    <n v="6"/>
    <n v="12061.249887620799"/>
    <n v="10633"/>
    <n v="2956"/>
    <n v="211.5967"/>
    <n v="58.824400000000004"/>
    <n v="9337"/>
    <n v="4439"/>
    <n v="210.08249999999998"/>
    <n v="99.877499999999998"/>
    <n v="4646"/>
    <n v="83.163399999999996"/>
    <n v="10788"/>
    <n v="237.33600000000001"/>
    <n v="18235"/>
    <n v="353.58450000000005"/>
    <n v="24564"/>
    <n v="547.29600000000005"/>
    <n v="0"/>
    <n v="353.58450000000005"/>
    <n v="547.29600000000005"/>
    <n v="193.7115"/>
    <e v="#N/A"/>
    <n v="5427.5624494293597"/>
    <n v="5427.5624494293597"/>
    <n v="5427.5624494293597"/>
    <n v="394402.87132520019"/>
    <e v="#N/A"/>
  </r>
  <r>
    <s v="THE FRYENT WAY SURGERYK&amp;W NorthBrentE84048Apr1"/>
    <x v="264"/>
    <x v="15"/>
    <x v="3"/>
    <x v="266"/>
    <s v="E84048"/>
    <x v="0"/>
    <n v="1"/>
    <n v="6954.52790706205"/>
    <n v="38460"/>
    <n v="0"/>
    <n v="711.51"/>
    <n v="0"/>
    <n v="17696"/>
    <n v="80"/>
    <n v="352.15039999999999"/>
    <n v="1.5920000000000001"/>
    <n v="0"/>
    <n v="0"/>
    <n v="0"/>
    <n v="0"/>
    <n v="38460"/>
    <n v="711.51"/>
    <n v="17776"/>
    <n v="353.74239999999998"/>
    <n v="0"/>
    <n v="711.51"/>
    <n v="353.74239999999998"/>
    <n v="-357.76760000000002"/>
    <n v="353.74239999999998"/>
    <n v="3129.5375581779226"/>
    <n v="3129.5375581779226"/>
    <n v="3129.5375581779226"/>
    <n v="227413.06256092904"/>
    <n v="0"/>
  </r>
  <r>
    <s v="THE FRYENT WAY SURGERYK&amp;W NorthBrentE84048Aug5"/>
    <x v="264"/>
    <x v="15"/>
    <x v="3"/>
    <x v="266"/>
    <s v="E84048"/>
    <x v="1"/>
    <n v="5"/>
    <n v="6954.52790706205"/>
    <n v="15089"/>
    <n v="212"/>
    <n v="279.1465"/>
    <n v="3.9219999999999997"/>
    <n v="21847"/>
    <n v="1258"/>
    <n v="434.75530000000003"/>
    <n v="25.034200000000002"/>
    <n v="0"/>
    <n v="0"/>
    <n v="0"/>
    <n v="0"/>
    <n v="15301"/>
    <n v="283.06850000000003"/>
    <n v="23105"/>
    <n v="459.78950000000003"/>
    <n v="0"/>
    <n v="283.06850000000003"/>
    <n v="459.78950000000003"/>
    <n v="176.721"/>
    <n v="813.53189999999995"/>
    <n v="3129.5375581779226"/>
    <n v="3129.5375581779226"/>
    <n v="3129.5375581779226"/>
    <n v="227413.06256092904"/>
    <n v="0"/>
  </r>
  <r>
    <s v="THE FRYENT WAY SURGERYK&amp;W NorthBrentE84048Dec9"/>
    <x v="264"/>
    <x v="15"/>
    <x v="3"/>
    <x v="266"/>
    <s v="E84048"/>
    <x v="2"/>
    <n v="9"/>
    <n v="6954.52790706205"/>
    <n v="15711"/>
    <n v="280"/>
    <n v="312.64890000000003"/>
    <n v="5.5720000000000001"/>
    <m/>
    <m/>
    <m/>
    <m/>
    <n v="0"/>
    <n v="0"/>
    <m/>
    <m/>
    <n v="15991"/>
    <n v="318.22090000000003"/>
    <m/>
    <m/>
    <n v="0"/>
    <n v="318.22090000000003"/>
    <e v="#N/A"/>
    <e v="#N/A"/>
    <e v="#N/A"/>
    <n v="3129.5375581779226"/>
    <n v="3129.5375581779226"/>
    <n v="3129.5375581779226"/>
    <n v="227413.06256092904"/>
    <e v="#N/A"/>
  </r>
  <r>
    <s v="THE FRYENT WAY SURGERYK&amp;W NorthBrentE84048Feb11"/>
    <x v="264"/>
    <x v="15"/>
    <x v="3"/>
    <x v="266"/>
    <s v="E84048"/>
    <x v="3"/>
    <n v="11"/>
    <n v="6954.52790706205"/>
    <n v="16688"/>
    <n v="163"/>
    <n v="332.09120000000001"/>
    <n v="3.2437"/>
    <m/>
    <m/>
    <m/>
    <m/>
    <n v="0"/>
    <n v="0"/>
    <m/>
    <m/>
    <n v="16851"/>
    <n v="335.3349"/>
    <m/>
    <m/>
    <n v="0"/>
    <n v="335.3349"/>
    <e v="#N/A"/>
    <e v="#N/A"/>
    <e v="#N/A"/>
    <n v="3129.5375581779226"/>
    <n v="3129.5375581779226"/>
    <n v="3129.5375581779226"/>
    <n v="227413.06256092904"/>
    <e v="#N/A"/>
  </r>
  <r>
    <s v="THE FRYENT WAY SURGERYK&amp;W NorthBrentE84048Jan10"/>
    <x v="264"/>
    <x v="15"/>
    <x v="3"/>
    <x v="266"/>
    <s v="E84048"/>
    <x v="4"/>
    <n v="10"/>
    <n v="6954.52790706205"/>
    <n v="26195"/>
    <n v="528"/>
    <n v="521.28050000000007"/>
    <n v="10.507200000000001"/>
    <m/>
    <m/>
    <m/>
    <m/>
    <n v="0"/>
    <n v="0"/>
    <m/>
    <m/>
    <n v="26723"/>
    <n v="531.78770000000009"/>
    <m/>
    <m/>
    <n v="0"/>
    <n v="531.78770000000009"/>
    <e v="#N/A"/>
    <e v="#N/A"/>
    <e v="#N/A"/>
    <n v="3129.5375581779226"/>
    <n v="3129.5375581779226"/>
    <n v="3129.5375581779226"/>
    <n v="227413.06256092904"/>
    <e v="#N/A"/>
  </r>
  <r>
    <s v="THE FRYENT WAY SURGERYK&amp;W NorthBrentE84048Jul4"/>
    <x v="264"/>
    <x v="15"/>
    <x v="3"/>
    <x v="266"/>
    <s v="E84048"/>
    <x v="5"/>
    <n v="4"/>
    <n v="6954.52790706205"/>
    <n v="18946"/>
    <n v="80"/>
    <n v="350.50099999999998"/>
    <n v="1.48"/>
    <n v="18242"/>
    <n v="292"/>
    <n v="363.01580000000001"/>
    <n v="5.8108000000000004"/>
    <n v="0"/>
    <n v="0"/>
    <n v="0"/>
    <n v="0"/>
    <n v="19026"/>
    <n v="351.98099999999999"/>
    <n v="18534"/>
    <n v="368.82659999999998"/>
    <n v="0"/>
    <n v="351.98099999999999"/>
    <n v="368.82659999999998"/>
    <n v="16.84559999999999"/>
    <e v="#N/A"/>
    <n v="3129.5375581779226"/>
    <n v="3129.5375581779226"/>
    <n v="3129.5375581779226"/>
    <n v="227413.06256092904"/>
    <e v="#N/A"/>
  </r>
  <r>
    <s v="THE FRYENT WAY SURGERYK&amp;W NorthBrentE84048Jun3"/>
    <x v="264"/>
    <x v="15"/>
    <x v="3"/>
    <x v="266"/>
    <s v="E84048"/>
    <x v="6"/>
    <n v="3"/>
    <n v="6954.52790706205"/>
    <n v="34214"/>
    <n v="469"/>
    <n v="632.95899999999995"/>
    <n v="8.676499999999999"/>
    <n v="18048"/>
    <n v="266"/>
    <n v="359.15520000000004"/>
    <n v="5.2934000000000001"/>
    <n v="0"/>
    <n v="0"/>
    <n v="0"/>
    <n v="0"/>
    <n v="34683"/>
    <n v="641.63549999999998"/>
    <n v="18314"/>
    <n v="364.44860000000006"/>
    <n v="0"/>
    <n v="641.63549999999998"/>
    <n v="364.44860000000006"/>
    <n v="-277.18689999999992"/>
    <e v="#N/A"/>
    <n v="3129.5375581779226"/>
    <n v="3129.5375581779226"/>
    <n v="3129.5375581779226"/>
    <n v="227413.06256092904"/>
    <e v="#N/A"/>
  </r>
  <r>
    <s v="THE FRYENT WAY SURGERYK&amp;W NorthBrentE84048Mar12"/>
    <x v="264"/>
    <x v="15"/>
    <x v="3"/>
    <x v="266"/>
    <s v="E84048"/>
    <x v="7"/>
    <n v="12"/>
    <n v="6954.52790706205"/>
    <n v="17529"/>
    <n v="215"/>
    <n v="348.82710000000003"/>
    <n v="4.2785000000000002"/>
    <m/>
    <m/>
    <m/>
    <m/>
    <n v="0"/>
    <n v="0"/>
    <m/>
    <m/>
    <n v="17744"/>
    <n v="353.10560000000004"/>
    <m/>
    <m/>
    <n v="0"/>
    <n v="353.10560000000004"/>
    <e v="#N/A"/>
    <e v="#N/A"/>
    <e v="#N/A"/>
    <n v="3129.5375581779226"/>
    <n v="3129.5375581779226"/>
    <n v="3129.5375581779226"/>
    <n v="227413.06256092904"/>
    <e v="#N/A"/>
  </r>
  <r>
    <s v="THE FRYENT WAY SURGERYK&amp;W NorthBrentE84048May2"/>
    <x v="264"/>
    <x v="15"/>
    <x v="3"/>
    <x v="266"/>
    <s v="E84048"/>
    <x v="8"/>
    <n v="2"/>
    <n v="6954.52790706205"/>
    <n v="14983"/>
    <n v="0"/>
    <n v="277.18549999999999"/>
    <n v="0"/>
    <n v="16014"/>
    <n v="317"/>
    <n v="318.67860000000002"/>
    <n v="6.3083"/>
    <n v="0"/>
    <n v="0"/>
    <n v="0"/>
    <n v="0"/>
    <n v="14983"/>
    <n v="277.18549999999999"/>
    <n v="16331"/>
    <n v="324.98689999999999"/>
    <n v="0"/>
    <n v="277.18549999999999"/>
    <n v="324.98689999999999"/>
    <n v="47.801400000000001"/>
    <e v="#N/A"/>
    <n v="3129.5375581779226"/>
    <n v="3129.5375581779226"/>
    <n v="3129.5375581779226"/>
    <n v="227413.06256092904"/>
    <e v="#N/A"/>
  </r>
  <r>
    <s v="THE FRYENT WAY SURGERYK&amp;W NorthBrentE84048Nov8"/>
    <x v="264"/>
    <x v="15"/>
    <x v="3"/>
    <x v="266"/>
    <s v="E84048"/>
    <x v="9"/>
    <n v="8"/>
    <n v="6954.52790706205"/>
    <n v="23034"/>
    <n v="1020"/>
    <n v="458.3766"/>
    <n v="20.298000000000002"/>
    <m/>
    <m/>
    <m/>
    <m/>
    <n v="0"/>
    <n v="0"/>
    <m/>
    <m/>
    <n v="24054"/>
    <n v="478.6746"/>
    <m/>
    <m/>
    <n v="0"/>
    <n v="478.6746"/>
    <e v="#N/A"/>
    <e v="#N/A"/>
    <e v="#N/A"/>
    <n v="3129.5375581779226"/>
    <n v="3129.5375581779226"/>
    <n v="3129.5375581779226"/>
    <n v="227413.06256092904"/>
    <e v="#N/A"/>
  </r>
  <r>
    <s v="THE FRYENT WAY SURGERYK&amp;W NorthBrentE84048Oct7"/>
    <x v="264"/>
    <x v="15"/>
    <x v="3"/>
    <x v="266"/>
    <s v="E84048"/>
    <x v="10"/>
    <n v="7"/>
    <n v="6954.52790706205"/>
    <n v="16305"/>
    <n v="5597"/>
    <n v="324.46950000000004"/>
    <n v="111.38030000000001"/>
    <n v="0"/>
    <n v="13103"/>
    <n v="0"/>
    <n v="294.8175"/>
    <n v="0"/>
    <n v="0"/>
    <n v="0"/>
    <n v="0"/>
    <n v="21902"/>
    <n v="435.84980000000007"/>
    <n v="13103"/>
    <n v="294.8175"/>
    <n v="0"/>
    <n v="435.84980000000007"/>
    <n v="294.8175"/>
    <n v="-141.03230000000008"/>
    <e v="#N/A"/>
    <n v="3129.5375581779226"/>
    <n v="3129.5375581779226"/>
    <n v="3129.5375581779226"/>
    <n v="227413.06256092904"/>
    <e v="#N/A"/>
  </r>
  <r>
    <s v="THE FRYENT WAY SURGERYK&amp;W NorthBrentE84048Sep6"/>
    <x v="264"/>
    <x v="15"/>
    <x v="3"/>
    <x v="266"/>
    <s v="E84048"/>
    <x v="11"/>
    <n v="6"/>
    <n v="6954.52790706205"/>
    <n v="21439"/>
    <n v="15020"/>
    <n v="426.6361"/>
    <n v="298.89800000000002"/>
    <n v="36752"/>
    <n v="6269"/>
    <n v="826.92"/>
    <n v="141.05249999999998"/>
    <n v="0"/>
    <n v="0"/>
    <n v="0"/>
    <n v="0"/>
    <n v="36459"/>
    <n v="725.53410000000008"/>
    <n v="43021"/>
    <n v="967.97249999999997"/>
    <n v="0"/>
    <n v="725.53410000000008"/>
    <n v="967.97249999999997"/>
    <n v="242.43839999999989"/>
    <e v="#N/A"/>
    <n v="3129.5375581779226"/>
    <n v="3129.5375581779226"/>
    <n v="3129.5375581779226"/>
    <n v="227413.06256092904"/>
    <e v="#N/A"/>
  </r>
  <r>
    <s v="The Garway Medical PracticeWest-Hill HealthWest LondonE87009Apr1"/>
    <x v="265"/>
    <x v="43"/>
    <x v="6"/>
    <x v="267"/>
    <s v="E87009"/>
    <x v="0"/>
    <n v="1"/>
    <n v="3852.2242829388201"/>
    <n v="1371"/>
    <n v="0"/>
    <n v="25.363499999999998"/>
    <n v="0"/>
    <n v="4087"/>
    <n v="0"/>
    <n v="81.331299999999999"/>
    <n v="0"/>
    <n v="540"/>
    <n v="9.6660000000000004"/>
    <n v="972"/>
    <n v="21.384"/>
    <n v="1911"/>
    <n v="35.029499999999999"/>
    <n v="5059"/>
    <n v="102.7153"/>
    <n v="0"/>
    <n v="35.029499999999999"/>
    <n v="102.7153"/>
    <n v="67.6858"/>
    <n v="102.7153"/>
    <n v="1733.5009273224691"/>
    <n v="1733.5009273224691"/>
    <n v="1733.5009273224691"/>
    <n v="125967.73405209943"/>
    <n v="0"/>
  </r>
  <r>
    <s v="The Garway Medical PracticeWest-Hill HealthWest LondonE87009Aug5"/>
    <x v="265"/>
    <x v="43"/>
    <x v="6"/>
    <x v="267"/>
    <s v="E87009"/>
    <x v="1"/>
    <n v="5"/>
    <n v="3852.2242829388201"/>
    <n v="1539"/>
    <n v="0"/>
    <n v="28.471499999999999"/>
    <n v="0"/>
    <n v="2986"/>
    <n v="0"/>
    <n v="59.421400000000006"/>
    <n v="0"/>
    <n v="649"/>
    <n v="11.617100000000001"/>
    <n v="588"/>
    <n v="12.936"/>
    <n v="2188"/>
    <n v="40.0886"/>
    <n v="3574"/>
    <n v="72.357400000000013"/>
    <n v="0"/>
    <n v="40.0886"/>
    <n v="72.357400000000013"/>
    <n v="32.268800000000013"/>
    <n v="175.0727"/>
    <n v="1733.5009273224691"/>
    <n v="1733.5009273224691"/>
    <n v="1733.5009273224691"/>
    <n v="125967.73405209943"/>
    <n v="0"/>
  </r>
  <r>
    <s v="The Garway Medical PracticeWest-Hill HealthWest LondonE87009Dec9"/>
    <x v="265"/>
    <x v="43"/>
    <x v="6"/>
    <x v="267"/>
    <s v="E87009"/>
    <x v="2"/>
    <n v="9"/>
    <n v="3852.2242829388201"/>
    <n v="1237"/>
    <n v="0"/>
    <n v="24.616300000000003"/>
    <n v="0"/>
    <m/>
    <m/>
    <m/>
    <m/>
    <n v="2255"/>
    <n v="40.3645"/>
    <m/>
    <m/>
    <n v="3492"/>
    <n v="64.980800000000002"/>
    <m/>
    <m/>
    <n v="0"/>
    <n v="64.980800000000002"/>
    <e v="#N/A"/>
    <e v="#N/A"/>
    <e v="#N/A"/>
    <n v="1733.5009273224691"/>
    <n v="1733.5009273224691"/>
    <n v="1733.5009273224691"/>
    <n v="125967.73405209943"/>
    <e v="#N/A"/>
  </r>
  <r>
    <s v="The Garway Medical PracticeWest-Hill HealthWest LondonE87009Feb11"/>
    <x v="265"/>
    <x v="43"/>
    <x v="6"/>
    <x v="267"/>
    <s v="E87009"/>
    <x v="3"/>
    <n v="11"/>
    <n v="3852.2242829388201"/>
    <n v="2315"/>
    <n v="0"/>
    <n v="46.0685"/>
    <n v="0"/>
    <m/>
    <m/>
    <m/>
    <m/>
    <n v="2684"/>
    <n v="48.043599999999998"/>
    <m/>
    <m/>
    <n v="4999"/>
    <n v="94.112099999999998"/>
    <m/>
    <m/>
    <n v="0"/>
    <n v="94.112099999999998"/>
    <e v="#N/A"/>
    <e v="#N/A"/>
    <e v="#N/A"/>
    <n v="1733.5009273224691"/>
    <n v="1733.5009273224691"/>
    <n v="1733.5009273224691"/>
    <n v="125967.73405209943"/>
    <e v="#N/A"/>
  </r>
  <r>
    <s v="The Garway Medical PracticeWest-Hill HealthWest LondonE87009Jan10"/>
    <x v="265"/>
    <x v="43"/>
    <x v="6"/>
    <x v="267"/>
    <s v="E87009"/>
    <x v="4"/>
    <n v="10"/>
    <n v="3852.2242829388201"/>
    <n v="1692"/>
    <n v="0"/>
    <n v="33.6708"/>
    <n v="0"/>
    <m/>
    <m/>
    <m/>
    <m/>
    <n v="5123"/>
    <n v="91.701700000000002"/>
    <m/>
    <m/>
    <n v="6815"/>
    <n v="125.3725"/>
    <m/>
    <m/>
    <n v="0"/>
    <n v="125.3725"/>
    <e v="#N/A"/>
    <e v="#N/A"/>
    <e v="#N/A"/>
    <n v="1733.5009273224691"/>
    <n v="1733.5009273224691"/>
    <n v="1733.5009273224691"/>
    <n v="125967.73405209943"/>
    <e v="#N/A"/>
  </r>
  <r>
    <s v="The Garway Medical PracticeWest-Hill HealthWest LondonE87009Jul4"/>
    <x v="265"/>
    <x v="43"/>
    <x v="6"/>
    <x v="267"/>
    <s v="E87009"/>
    <x v="5"/>
    <n v="4"/>
    <n v="3852.2242829388201"/>
    <n v="1797"/>
    <n v="0"/>
    <n v="33.244499999999995"/>
    <n v="0"/>
    <n v="2983"/>
    <n v="0"/>
    <n v="59.361700000000006"/>
    <n v="0"/>
    <n v="515"/>
    <n v="9.2185000000000006"/>
    <n v="695"/>
    <n v="15.29"/>
    <n v="2312"/>
    <n v="42.462999999999994"/>
    <n v="3678"/>
    <n v="74.651700000000005"/>
    <n v="0"/>
    <n v="42.462999999999994"/>
    <n v="74.651700000000005"/>
    <n v="32.188700000000011"/>
    <e v="#N/A"/>
    <n v="1733.5009273224691"/>
    <n v="1733.5009273224691"/>
    <n v="1733.5009273224691"/>
    <n v="125967.73405209943"/>
    <e v="#N/A"/>
  </r>
  <r>
    <s v="The Garway Medical PracticeWest-Hill HealthWest LondonE87009Jun3"/>
    <x v="265"/>
    <x v="43"/>
    <x v="6"/>
    <x v="267"/>
    <s v="E87009"/>
    <x v="6"/>
    <n v="3"/>
    <n v="3852.2242829388201"/>
    <n v="1808"/>
    <n v="0"/>
    <n v="33.448"/>
    <n v="0"/>
    <n v="3771"/>
    <n v="0"/>
    <n v="75.042900000000003"/>
    <n v="0"/>
    <n v="1480"/>
    <n v="26.492000000000001"/>
    <n v="680"/>
    <n v="14.96"/>
    <n v="3288"/>
    <n v="59.94"/>
    <n v="4451"/>
    <n v="90.002900000000011"/>
    <n v="0"/>
    <n v="59.94"/>
    <n v="90.002900000000011"/>
    <n v="30.062900000000013"/>
    <e v="#N/A"/>
    <n v="1733.5009273224691"/>
    <n v="1733.5009273224691"/>
    <n v="1733.5009273224691"/>
    <n v="125967.73405209943"/>
    <e v="#N/A"/>
  </r>
  <r>
    <s v="The Garway Medical PracticeWest-Hill HealthWest LondonE87009Mar12"/>
    <x v="265"/>
    <x v="43"/>
    <x v="6"/>
    <x v="267"/>
    <s v="E87009"/>
    <x v="7"/>
    <n v="12"/>
    <n v="3852.2242829388201"/>
    <n v="4115"/>
    <n v="0"/>
    <n v="81.888500000000008"/>
    <n v="0"/>
    <m/>
    <m/>
    <m/>
    <m/>
    <n v="1574"/>
    <n v="28.174600000000002"/>
    <m/>
    <m/>
    <n v="5689"/>
    <n v="110.06310000000001"/>
    <m/>
    <m/>
    <n v="0"/>
    <n v="110.06310000000001"/>
    <e v="#N/A"/>
    <e v="#N/A"/>
    <e v="#N/A"/>
    <n v="1733.5009273224691"/>
    <n v="1733.5009273224691"/>
    <n v="1733.5009273224691"/>
    <n v="125967.73405209943"/>
    <e v="#N/A"/>
  </r>
  <r>
    <s v="The Garway Medical PracticeWest-Hill HealthWest LondonE87009May2"/>
    <x v="265"/>
    <x v="43"/>
    <x v="6"/>
    <x v="267"/>
    <s v="E87009"/>
    <x v="8"/>
    <n v="2"/>
    <n v="3852.2242829388201"/>
    <n v="1968"/>
    <n v="2"/>
    <n v="36.408000000000001"/>
    <n v="3.6999999999999998E-2"/>
    <n v="3333"/>
    <n v="0"/>
    <n v="66.326700000000002"/>
    <n v="0"/>
    <n v="582"/>
    <n v="10.4178"/>
    <n v="2266"/>
    <n v="49.851999999999997"/>
    <n v="2552"/>
    <n v="46.8628"/>
    <n v="5599"/>
    <n v="116.17869999999999"/>
    <n v="0"/>
    <n v="46.8628"/>
    <n v="116.17869999999999"/>
    <n v="69.315899999999999"/>
    <e v="#N/A"/>
    <n v="1733.5009273224691"/>
    <n v="1733.5009273224691"/>
    <n v="1733.5009273224691"/>
    <n v="125967.73405209943"/>
    <e v="#N/A"/>
  </r>
  <r>
    <s v="The Garway Medical PracticeWest-Hill HealthWest LondonE87009Nov8"/>
    <x v="265"/>
    <x v="43"/>
    <x v="6"/>
    <x v="267"/>
    <s v="E87009"/>
    <x v="9"/>
    <n v="8"/>
    <n v="3852.2242829388201"/>
    <n v="1620"/>
    <n v="0"/>
    <n v="32.238"/>
    <n v="0"/>
    <m/>
    <m/>
    <m/>
    <m/>
    <n v="6686"/>
    <n v="119.6794"/>
    <m/>
    <m/>
    <n v="8306"/>
    <n v="151.91739999999999"/>
    <m/>
    <m/>
    <n v="0"/>
    <n v="151.91739999999999"/>
    <e v="#N/A"/>
    <e v="#N/A"/>
    <e v="#N/A"/>
    <n v="1733.5009273224691"/>
    <n v="1733.5009273224691"/>
    <n v="1733.5009273224691"/>
    <n v="125967.73405209943"/>
    <e v="#N/A"/>
  </r>
  <r>
    <s v="The Garway Medical PracticeWest-Hill HealthWest LondonE87009Oct7"/>
    <x v="265"/>
    <x v="43"/>
    <x v="6"/>
    <x v="267"/>
    <s v="E87009"/>
    <x v="10"/>
    <n v="7"/>
    <n v="3852.2242829388201"/>
    <n v="1888"/>
    <n v="0"/>
    <n v="37.571200000000005"/>
    <n v="0"/>
    <n v="0"/>
    <n v="2"/>
    <n v="0"/>
    <n v="4.4999999999999998E-2"/>
    <n v="7684"/>
    <n v="137.5436"/>
    <n v="4507"/>
    <n v="99.153999999999996"/>
    <n v="9572"/>
    <n v="175.1148"/>
    <n v="4509"/>
    <n v="99.198999999999998"/>
    <n v="0"/>
    <n v="175.1148"/>
    <n v="99.198999999999998"/>
    <n v="-75.915800000000004"/>
    <e v="#N/A"/>
    <n v="1733.5009273224691"/>
    <n v="1733.5009273224691"/>
    <n v="1733.5009273224691"/>
    <n v="125967.73405209943"/>
    <e v="#N/A"/>
  </r>
  <r>
    <s v="The Garway Medical PracticeWest-Hill HealthWest LondonE87009Sep6"/>
    <x v="265"/>
    <x v="43"/>
    <x v="6"/>
    <x v="267"/>
    <s v="E87009"/>
    <x v="11"/>
    <n v="6"/>
    <n v="3852.2242829388201"/>
    <n v="1728"/>
    <n v="0"/>
    <n v="34.3872"/>
    <n v="0"/>
    <n v="2864"/>
    <n v="0"/>
    <n v="64.44"/>
    <n v="0"/>
    <n v="4034"/>
    <n v="72.208600000000004"/>
    <n v="897"/>
    <n v="19.734000000000002"/>
    <n v="5762"/>
    <n v="106.5958"/>
    <n v="3761"/>
    <n v="84.174000000000007"/>
    <n v="0"/>
    <n v="106.5958"/>
    <n v="84.174000000000007"/>
    <n v="-22.42179999999999"/>
    <e v="#N/A"/>
    <n v="1733.5009273224691"/>
    <n v="1733.5009273224691"/>
    <n v="1733.5009273224691"/>
    <n v="125967.73405209943"/>
    <e v="#N/A"/>
  </r>
  <r>
    <s v="The Golborne Medical Centre (Dathi)NeoHealthWest LondonE87742Apr1"/>
    <x v="266"/>
    <x v="30"/>
    <x v="6"/>
    <x v="268"/>
    <s v="E87742"/>
    <x v="0"/>
    <n v="1"/>
    <n v="3336.65671625815"/>
    <n v="10178"/>
    <n v="56"/>
    <n v="188.29299999999998"/>
    <n v="1.036"/>
    <n v="5671"/>
    <n v="154"/>
    <n v="112.85290000000001"/>
    <n v="3.0646"/>
    <n v="1225"/>
    <n v="21.927499999999998"/>
    <n v="2069"/>
    <n v="45.518000000000001"/>
    <n v="11459"/>
    <n v="211.25649999999999"/>
    <n v="7894"/>
    <n v="161.43549999999999"/>
    <n v="0"/>
    <n v="211.25649999999999"/>
    <n v="161.43549999999999"/>
    <n v="-49.820999999999998"/>
    <n v="161.43549999999999"/>
    <n v="1501.4955223161676"/>
    <n v="1501.4955223161676"/>
    <n v="1501.4955223161676"/>
    <n v="109108.67462164152"/>
    <n v="0"/>
  </r>
  <r>
    <s v="The Golborne Medical Centre (Dathi)NeoHealthWest LondonE87742Aug5"/>
    <x v="266"/>
    <x v="30"/>
    <x v="6"/>
    <x v="268"/>
    <s v="E87742"/>
    <x v="1"/>
    <n v="5"/>
    <n v="3336.65671625815"/>
    <n v="4657"/>
    <n v="139"/>
    <n v="86.154499999999999"/>
    <n v="2.5714999999999999"/>
    <n v="3919"/>
    <n v="379"/>
    <n v="77.988100000000003"/>
    <n v="7.5421000000000005"/>
    <n v="11959"/>
    <n v="214.06610000000001"/>
    <n v="6260"/>
    <n v="137.72"/>
    <n v="16755"/>
    <n v="302.7921"/>
    <n v="10558"/>
    <n v="223.25020000000001"/>
    <n v="0"/>
    <n v="302.7921"/>
    <n v="223.25020000000001"/>
    <n v="-79.541899999999998"/>
    <n v="384.6857"/>
    <n v="1501.4955223161676"/>
    <n v="1501.4955223161676"/>
    <n v="1501.4955223161676"/>
    <n v="109108.67462164152"/>
    <n v="0"/>
  </r>
  <r>
    <s v="The Golborne Medical Centre (Dathi)NeoHealthWest LondonE87742Dec9"/>
    <x v="266"/>
    <x v="30"/>
    <x v="6"/>
    <x v="268"/>
    <s v="E87742"/>
    <x v="2"/>
    <n v="9"/>
    <n v="3336.65671625815"/>
    <n v="4958"/>
    <n v="218"/>
    <n v="98.664200000000008"/>
    <n v="4.3382000000000005"/>
    <m/>
    <m/>
    <m/>
    <m/>
    <n v="2169"/>
    <n v="38.825099999999999"/>
    <m/>
    <m/>
    <n v="7345"/>
    <n v="141.82750000000001"/>
    <m/>
    <m/>
    <n v="0"/>
    <n v="141.82750000000001"/>
    <e v="#N/A"/>
    <e v="#N/A"/>
    <e v="#N/A"/>
    <n v="1501.4955223161676"/>
    <n v="1501.4955223161676"/>
    <n v="1501.4955223161676"/>
    <n v="109108.67462164152"/>
    <e v="#N/A"/>
  </r>
  <r>
    <s v="The Golborne Medical Centre (Dathi)NeoHealthWest LondonE87742Feb11"/>
    <x v="266"/>
    <x v="30"/>
    <x v="6"/>
    <x v="268"/>
    <s v="E87742"/>
    <x v="3"/>
    <n v="11"/>
    <n v="3336.65671625815"/>
    <n v="5071"/>
    <n v="184"/>
    <n v="100.91290000000001"/>
    <n v="3.6616"/>
    <m/>
    <m/>
    <m/>
    <m/>
    <n v="2489"/>
    <n v="44.553100000000001"/>
    <m/>
    <m/>
    <n v="7744"/>
    <n v="149.1276"/>
    <m/>
    <m/>
    <n v="0"/>
    <n v="149.1276"/>
    <e v="#N/A"/>
    <e v="#N/A"/>
    <e v="#N/A"/>
    <n v="1501.4955223161676"/>
    <n v="1501.4955223161676"/>
    <n v="1501.4955223161676"/>
    <n v="109108.67462164152"/>
    <e v="#N/A"/>
  </r>
  <r>
    <s v="The Golborne Medical Centre (Dathi)NeoHealthWest LondonE87742Jan10"/>
    <x v="266"/>
    <x v="30"/>
    <x v="6"/>
    <x v="268"/>
    <s v="E87742"/>
    <x v="4"/>
    <n v="10"/>
    <n v="3336.65671625815"/>
    <n v="5509"/>
    <n v="279"/>
    <n v="109.62910000000001"/>
    <n v="5.5521000000000003"/>
    <m/>
    <m/>
    <m/>
    <m/>
    <n v="3590"/>
    <n v="64.260999999999996"/>
    <m/>
    <m/>
    <n v="9378"/>
    <n v="179.44220000000001"/>
    <m/>
    <m/>
    <n v="0"/>
    <n v="179.44220000000001"/>
    <e v="#N/A"/>
    <e v="#N/A"/>
    <e v="#N/A"/>
    <n v="1501.4955223161676"/>
    <n v="1501.4955223161676"/>
    <n v="1501.4955223161676"/>
    <n v="109108.67462164152"/>
    <e v="#N/A"/>
  </r>
  <r>
    <s v="The Golborne Medical Centre (Dathi)NeoHealthWest LondonE87742Jul4"/>
    <x v="266"/>
    <x v="30"/>
    <x v="6"/>
    <x v="268"/>
    <s v="E87742"/>
    <x v="5"/>
    <n v="4"/>
    <n v="3336.65671625815"/>
    <n v="4601"/>
    <n v="156"/>
    <n v="85.118499999999997"/>
    <n v="2.8859999999999997"/>
    <n v="4828"/>
    <n v="466"/>
    <n v="96.077200000000005"/>
    <n v="9.2734000000000005"/>
    <n v="2041"/>
    <n v="36.533900000000003"/>
    <n v="2248"/>
    <n v="49.456000000000003"/>
    <n v="6798"/>
    <n v="124.5384"/>
    <n v="7542"/>
    <n v="154.8066"/>
    <n v="0"/>
    <n v="124.5384"/>
    <n v="154.8066"/>
    <n v="30.268200000000007"/>
    <e v="#N/A"/>
    <n v="1501.4955223161676"/>
    <n v="1501.4955223161676"/>
    <n v="1501.4955223161676"/>
    <n v="109108.67462164152"/>
    <e v="#N/A"/>
  </r>
  <r>
    <s v="The Golborne Medical Centre (Dathi)NeoHealthWest LondonE87742Jun3"/>
    <x v="266"/>
    <x v="30"/>
    <x v="6"/>
    <x v="268"/>
    <s v="E87742"/>
    <x v="6"/>
    <n v="3"/>
    <n v="3336.65671625815"/>
    <n v="4765"/>
    <n v="70"/>
    <n v="88.152499999999989"/>
    <n v="1.2949999999999999"/>
    <n v="4058"/>
    <n v="68"/>
    <n v="80.754199999999997"/>
    <n v="1.3532000000000002"/>
    <n v="11107"/>
    <n v="198.81530000000001"/>
    <n v="1790"/>
    <n v="39.380000000000003"/>
    <n v="15942"/>
    <n v="288.26279999999997"/>
    <n v="5916"/>
    <n v="121.48740000000001"/>
    <n v="0"/>
    <n v="288.26279999999997"/>
    <n v="121.48740000000001"/>
    <n v="-166.77539999999996"/>
    <e v="#N/A"/>
    <n v="1501.4955223161676"/>
    <n v="1501.4955223161676"/>
    <n v="1501.4955223161676"/>
    <n v="109108.67462164152"/>
    <e v="#N/A"/>
  </r>
  <r>
    <s v="The Golborne Medical Centre (Dathi)NeoHealthWest LondonE87742Mar12"/>
    <x v="266"/>
    <x v="30"/>
    <x v="6"/>
    <x v="268"/>
    <s v="E87742"/>
    <x v="7"/>
    <n v="12"/>
    <n v="3336.65671625815"/>
    <n v="9232"/>
    <n v="184"/>
    <n v="183.71680000000001"/>
    <n v="3.6616"/>
    <m/>
    <m/>
    <m/>
    <m/>
    <n v="2143"/>
    <n v="38.359699999999997"/>
    <m/>
    <m/>
    <n v="11559"/>
    <n v="225.7381"/>
    <m/>
    <m/>
    <n v="0"/>
    <n v="225.7381"/>
    <e v="#N/A"/>
    <e v="#N/A"/>
    <e v="#N/A"/>
    <n v="1501.4955223161676"/>
    <n v="1501.4955223161676"/>
    <n v="1501.4955223161676"/>
    <n v="109108.67462164152"/>
    <e v="#N/A"/>
  </r>
  <r>
    <s v="The Golborne Medical Centre (Dathi)NeoHealthWest LondonE87742May2"/>
    <x v="266"/>
    <x v="30"/>
    <x v="6"/>
    <x v="268"/>
    <s v="E87742"/>
    <x v="8"/>
    <n v="2"/>
    <n v="3336.65671625815"/>
    <n v="10392"/>
    <n v="48"/>
    <n v="192.25199999999998"/>
    <n v="0.8879999999999999"/>
    <n v="4175"/>
    <n v="145"/>
    <n v="83.08250000000001"/>
    <n v="2.8855"/>
    <n v="1684"/>
    <n v="30.143599999999999"/>
    <n v="9919"/>
    <n v="218.21799999999999"/>
    <n v="12124"/>
    <n v="223.28359999999998"/>
    <n v="14239"/>
    <n v="304.18599999999998"/>
    <n v="0"/>
    <n v="223.28359999999998"/>
    <n v="304.18599999999998"/>
    <n v="80.9024"/>
    <e v="#N/A"/>
    <n v="1501.4955223161676"/>
    <n v="1501.4955223161676"/>
    <n v="1501.4955223161676"/>
    <n v="109108.67462164152"/>
    <e v="#N/A"/>
  </r>
  <r>
    <s v="The Golborne Medical Centre (Dathi)NeoHealthWest LondonE87742Nov8"/>
    <x v="266"/>
    <x v="30"/>
    <x v="6"/>
    <x v="268"/>
    <s v="E87742"/>
    <x v="9"/>
    <n v="8"/>
    <n v="3336.65671625815"/>
    <n v="4411"/>
    <n v="204"/>
    <n v="87.778900000000007"/>
    <n v="4.0596000000000005"/>
    <m/>
    <m/>
    <m/>
    <m/>
    <n v="10538"/>
    <n v="188.6302"/>
    <m/>
    <m/>
    <n v="15153"/>
    <n v="280.46870000000001"/>
    <m/>
    <m/>
    <n v="0"/>
    <n v="280.46870000000001"/>
    <e v="#N/A"/>
    <e v="#N/A"/>
    <e v="#N/A"/>
    <n v="1501.4955223161676"/>
    <n v="1501.4955223161676"/>
    <n v="1501.4955223161676"/>
    <n v="109108.67462164152"/>
    <e v="#N/A"/>
  </r>
  <r>
    <s v="The Golborne Medical Centre (Dathi)NeoHealthWest LondonE87742Oct7"/>
    <x v="266"/>
    <x v="30"/>
    <x v="6"/>
    <x v="268"/>
    <s v="E87742"/>
    <x v="10"/>
    <n v="7"/>
    <n v="3336.65671625815"/>
    <n v="4887"/>
    <n v="143"/>
    <n v="97.251300000000001"/>
    <n v="2.8457000000000003"/>
    <n v="0"/>
    <n v="841"/>
    <n v="0"/>
    <n v="18.922499999999999"/>
    <n v="2811"/>
    <n v="50.316899999999997"/>
    <n v="4985"/>
    <n v="109.67"/>
    <n v="7841"/>
    <n v="150.41389999999998"/>
    <n v="5826"/>
    <n v="128.5925"/>
    <n v="0"/>
    <n v="150.41389999999998"/>
    <n v="128.5925"/>
    <n v="-21.821399999999983"/>
    <e v="#N/A"/>
    <n v="1501.4955223161676"/>
    <n v="1501.4955223161676"/>
    <n v="1501.4955223161676"/>
    <n v="109108.67462164152"/>
    <e v="#N/A"/>
  </r>
  <r>
    <s v="The Golborne Medical Centre (Dathi)NeoHealthWest LondonE87742Sep6"/>
    <x v="266"/>
    <x v="30"/>
    <x v="6"/>
    <x v="268"/>
    <s v="E87742"/>
    <x v="11"/>
    <n v="6"/>
    <n v="3336.65671625815"/>
    <n v="5118"/>
    <n v="163"/>
    <n v="101.84820000000001"/>
    <n v="3.2437"/>
    <n v="4753"/>
    <n v="630"/>
    <n v="106.9425"/>
    <n v="14.174999999999999"/>
    <n v="9160"/>
    <n v="163.964"/>
    <n v="3890"/>
    <n v="85.58"/>
    <n v="14441"/>
    <n v="269.05590000000001"/>
    <n v="9273"/>
    <n v="206.69749999999999"/>
    <n v="0"/>
    <n v="269.05590000000001"/>
    <n v="206.69749999999999"/>
    <n v="-62.358400000000017"/>
    <e v="#N/A"/>
    <n v="1501.4955223161676"/>
    <n v="1501.4955223161676"/>
    <n v="1501.4955223161676"/>
    <n v="109108.67462164152"/>
    <e v="#N/A"/>
  </r>
  <r>
    <s v="The Golborne Medical Centre (Ramasamy)West-Hill HealthWest LondonE87024Apr1"/>
    <x v="267"/>
    <x v="43"/>
    <x v="6"/>
    <x v="269"/>
    <s v="E87024"/>
    <x v="0"/>
    <n v="1"/>
    <n v="6119.7360345479701"/>
    <n v="2787"/>
    <n v="0"/>
    <n v="51.5595"/>
    <n v="0"/>
    <n v="2304"/>
    <n v="2"/>
    <n v="45.849600000000002"/>
    <n v="3.9800000000000002E-2"/>
    <n v="3899"/>
    <n v="69.792100000000005"/>
    <n v="5101"/>
    <n v="112.22199999999999"/>
    <n v="6686"/>
    <n v="121.3516"/>
    <n v="7407"/>
    <n v="158.1114"/>
    <n v="0"/>
    <n v="121.3516"/>
    <n v="158.1114"/>
    <n v="36.759799999999998"/>
    <n v="158.1114"/>
    <n v="2753.8812155465866"/>
    <n v="2753.8812155465866"/>
    <n v="2753.8812155465866"/>
    <n v="200115.36832971865"/>
    <n v="0"/>
  </r>
  <r>
    <s v="The Golborne Medical Centre (Ramasamy)West-Hill HealthWest LondonE87024Aug5"/>
    <x v="267"/>
    <x v="43"/>
    <x v="6"/>
    <x v="269"/>
    <s v="E87024"/>
    <x v="1"/>
    <n v="5"/>
    <n v="6119.7360345479701"/>
    <n v="1907"/>
    <n v="0"/>
    <n v="35.279499999999999"/>
    <n v="0"/>
    <n v="2390"/>
    <n v="2"/>
    <n v="47.561"/>
    <n v="3.9800000000000002E-2"/>
    <n v="4517"/>
    <n v="80.854299999999995"/>
    <n v="4750"/>
    <n v="104.5"/>
    <n v="6424"/>
    <n v="116.13379999999999"/>
    <n v="7142"/>
    <n v="152.10079999999999"/>
    <n v="0"/>
    <n v="116.13379999999999"/>
    <n v="152.10079999999999"/>
    <n v="35.966999999999999"/>
    <n v="310.2122"/>
    <n v="2753.8812155465866"/>
    <n v="2753.8812155465866"/>
    <n v="2753.8812155465866"/>
    <n v="200115.36832971865"/>
    <n v="0"/>
  </r>
  <r>
    <s v="The Golborne Medical Centre (Ramasamy)West-Hill HealthWest LondonE87024Dec9"/>
    <x v="267"/>
    <x v="43"/>
    <x v="6"/>
    <x v="269"/>
    <s v="E87024"/>
    <x v="2"/>
    <n v="9"/>
    <n v="6119.7360345479701"/>
    <n v="2287"/>
    <n v="8"/>
    <n v="45.511300000000006"/>
    <n v="0.15920000000000001"/>
    <m/>
    <m/>
    <m/>
    <m/>
    <n v="5725"/>
    <n v="102.47750000000001"/>
    <m/>
    <m/>
    <n v="8020"/>
    <n v="148.14800000000002"/>
    <m/>
    <m/>
    <n v="0"/>
    <n v="148.14800000000002"/>
    <e v="#N/A"/>
    <e v="#N/A"/>
    <e v="#N/A"/>
    <n v="2753.8812155465866"/>
    <n v="2753.8812155465866"/>
    <n v="2753.8812155465866"/>
    <n v="200115.36832971865"/>
    <e v="#N/A"/>
  </r>
  <r>
    <s v="The Golborne Medical Centre (Ramasamy)West-Hill HealthWest LondonE87024Feb11"/>
    <x v="267"/>
    <x v="43"/>
    <x v="6"/>
    <x v="269"/>
    <s v="E87024"/>
    <x v="3"/>
    <n v="11"/>
    <n v="6119.7360345479701"/>
    <n v="2972"/>
    <n v="0"/>
    <n v="59.142800000000001"/>
    <n v="0"/>
    <m/>
    <m/>
    <m/>
    <m/>
    <n v="6114"/>
    <n v="109.4406"/>
    <m/>
    <m/>
    <n v="9086"/>
    <n v="168.58340000000001"/>
    <m/>
    <m/>
    <n v="0"/>
    <n v="168.58340000000001"/>
    <e v="#N/A"/>
    <e v="#N/A"/>
    <e v="#N/A"/>
    <n v="2753.8812155465866"/>
    <n v="2753.8812155465866"/>
    <n v="2753.8812155465866"/>
    <n v="200115.36832971865"/>
    <e v="#N/A"/>
  </r>
  <r>
    <s v="The Golborne Medical Centre (Ramasamy)West-Hill HealthWest LondonE87024Jan10"/>
    <x v="267"/>
    <x v="43"/>
    <x v="6"/>
    <x v="269"/>
    <s v="E87024"/>
    <x v="4"/>
    <n v="10"/>
    <n v="6119.7360345479701"/>
    <n v="3314"/>
    <n v="0"/>
    <n v="65.948599999999999"/>
    <n v="0"/>
    <m/>
    <m/>
    <m/>
    <m/>
    <n v="6678"/>
    <n v="119.53619999999999"/>
    <m/>
    <m/>
    <n v="9992"/>
    <n v="185.48480000000001"/>
    <m/>
    <m/>
    <n v="0"/>
    <n v="185.48480000000001"/>
    <e v="#N/A"/>
    <e v="#N/A"/>
    <e v="#N/A"/>
    <n v="2753.8812155465866"/>
    <n v="2753.8812155465866"/>
    <n v="2753.8812155465866"/>
    <n v="200115.36832971865"/>
    <e v="#N/A"/>
  </r>
  <r>
    <s v="The Golborne Medical Centre (Ramasamy)West-Hill HealthWest LondonE87024Jul4"/>
    <x v="267"/>
    <x v="43"/>
    <x v="6"/>
    <x v="269"/>
    <s v="E87024"/>
    <x v="5"/>
    <n v="4"/>
    <n v="6119.7360345479701"/>
    <n v="2309"/>
    <n v="0"/>
    <n v="42.716499999999996"/>
    <n v="0"/>
    <n v="2564"/>
    <n v="0"/>
    <n v="51.023600000000002"/>
    <n v="0"/>
    <n v="5009"/>
    <n v="89.661100000000005"/>
    <n v="6800"/>
    <n v="149.6"/>
    <n v="7318"/>
    <n v="132.3776"/>
    <n v="9364"/>
    <n v="200.62360000000001"/>
    <n v="0"/>
    <n v="132.3776"/>
    <n v="200.62360000000001"/>
    <n v="68.246000000000009"/>
    <e v="#N/A"/>
    <n v="2753.8812155465866"/>
    <n v="2753.8812155465866"/>
    <n v="2753.8812155465866"/>
    <n v="200115.36832971865"/>
    <e v="#N/A"/>
  </r>
  <r>
    <s v="The Golborne Medical Centre (Ramasamy)West-Hill HealthWest LondonE87024Jun3"/>
    <x v="267"/>
    <x v="43"/>
    <x v="6"/>
    <x v="269"/>
    <s v="E87024"/>
    <x v="6"/>
    <n v="3"/>
    <n v="6119.7360345479701"/>
    <n v="3574"/>
    <n v="10"/>
    <n v="66.119"/>
    <n v="0.185"/>
    <n v="2505"/>
    <n v="0"/>
    <n v="49.849499999999999"/>
    <n v="0"/>
    <n v="5506"/>
    <n v="98.557400000000001"/>
    <n v="6101"/>
    <n v="134.22200000000001"/>
    <n v="9090"/>
    <n v="164.8614"/>
    <n v="8606"/>
    <n v="184.07150000000001"/>
    <n v="0"/>
    <n v="164.8614"/>
    <n v="184.07150000000001"/>
    <n v="19.210100000000011"/>
    <e v="#N/A"/>
    <n v="2753.8812155465866"/>
    <n v="2753.8812155465866"/>
    <n v="2753.8812155465866"/>
    <n v="200115.36832971865"/>
    <e v="#N/A"/>
  </r>
  <r>
    <s v="The Golborne Medical Centre (Ramasamy)West-Hill HealthWest LondonE87024Mar12"/>
    <x v="267"/>
    <x v="43"/>
    <x v="6"/>
    <x v="269"/>
    <s v="E87024"/>
    <x v="7"/>
    <n v="12"/>
    <n v="6119.7360345479701"/>
    <n v="2577"/>
    <n v="0"/>
    <n v="51.282299999999999"/>
    <n v="0"/>
    <m/>
    <m/>
    <m/>
    <m/>
    <n v="4918"/>
    <n v="88.032200000000003"/>
    <m/>
    <m/>
    <n v="7495"/>
    <n v="139.31450000000001"/>
    <m/>
    <m/>
    <n v="0"/>
    <n v="139.31450000000001"/>
    <e v="#N/A"/>
    <e v="#N/A"/>
    <e v="#N/A"/>
    <n v="2753.8812155465866"/>
    <n v="2753.8812155465866"/>
    <n v="2753.8812155465866"/>
    <n v="200115.36832971865"/>
    <e v="#N/A"/>
  </r>
  <r>
    <s v="The Golborne Medical Centre (Ramasamy)West-Hill HealthWest LondonE87024May2"/>
    <x v="267"/>
    <x v="43"/>
    <x v="6"/>
    <x v="269"/>
    <s v="E87024"/>
    <x v="8"/>
    <n v="2"/>
    <n v="6119.7360345479701"/>
    <n v="2383"/>
    <n v="0"/>
    <n v="44.085499999999996"/>
    <n v="0"/>
    <n v="2071"/>
    <n v="3"/>
    <n v="41.212900000000005"/>
    <n v="5.9700000000000003E-2"/>
    <n v="5257"/>
    <n v="94.100300000000004"/>
    <n v="5732"/>
    <n v="126.104"/>
    <n v="7640"/>
    <n v="138.1858"/>
    <n v="7806"/>
    <n v="167.3766"/>
    <n v="0"/>
    <n v="138.1858"/>
    <n v="167.3766"/>
    <n v="29.190799999999996"/>
    <e v="#N/A"/>
    <n v="2753.8812155465866"/>
    <n v="2753.8812155465866"/>
    <n v="2753.8812155465866"/>
    <n v="200115.36832971865"/>
    <e v="#N/A"/>
  </r>
  <r>
    <s v="The Golborne Medical Centre (Ramasamy)West-Hill HealthWest LondonE87024Nov8"/>
    <x v="267"/>
    <x v="43"/>
    <x v="6"/>
    <x v="269"/>
    <s v="E87024"/>
    <x v="9"/>
    <n v="8"/>
    <n v="6119.7360345479701"/>
    <n v="2377"/>
    <n v="2"/>
    <n v="47.302300000000002"/>
    <n v="3.9800000000000002E-2"/>
    <m/>
    <m/>
    <m/>
    <m/>
    <n v="14988"/>
    <n v="268.28519999999997"/>
    <m/>
    <m/>
    <n v="17367"/>
    <n v="315.62729999999999"/>
    <m/>
    <m/>
    <n v="0"/>
    <n v="315.62729999999999"/>
    <e v="#N/A"/>
    <e v="#N/A"/>
    <e v="#N/A"/>
    <n v="2753.8812155465866"/>
    <n v="2753.8812155465866"/>
    <n v="2753.8812155465866"/>
    <n v="200115.36832971865"/>
    <e v="#N/A"/>
  </r>
  <r>
    <s v="The Golborne Medical Centre (Ramasamy)West-Hill HealthWest LondonE87024Oct7"/>
    <x v="267"/>
    <x v="43"/>
    <x v="6"/>
    <x v="269"/>
    <s v="E87024"/>
    <x v="10"/>
    <n v="7"/>
    <n v="6119.7360345479701"/>
    <n v="4405"/>
    <n v="3"/>
    <n v="87.659500000000008"/>
    <n v="5.9700000000000003E-2"/>
    <n v="0"/>
    <n v="0"/>
    <n v="0"/>
    <n v="0"/>
    <n v="9259"/>
    <n v="165.73609999999999"/>
    <n v="17743"/>
    <n v="390.346"/>
    <n v="13667"/>
    <n v="253.45530000000002"/>
    <n v="17743"/>
    <n v="390.346"/>
    <n v="0"/>
    <n v="253.45530000000002"/>
    <n v="390.346"/>
    <n v="136.89069999999998"/>
    <e v="#N/A"/>
    <n v="2753.8812155465866"/>
    <n v="2753.8812155465866"/>
    <n v="2753.8812155465866"/>
    <n v="200115.36832971865"/>
    <e v="#N/A"/>
  </r>
  <r>
    <s v="The Golborne Medical Centre (Ramasamy)West-Hill HealthWest LondonE87024Sep6"/>
    <x v="267"/>
    <x v="43"/>
    <x v="6"/>
    <x v="269"/>
    <s v="E87024"/>
    <x v="11"/>
    <n v="6"/>
    <n v="6119.7360345479701"/>
    <n v="15906"/>
    <n v="3"/>
    <n v="316.52940000000001"/>
    <n v="5.9700000000000003E-2"/>
    <n v="2240"/>
    <n v="0"/>
    <n v="50.4"/>
    <n v="0"/>
    <n v="5670"/>
    <n v="101.49299999999999"/>
    <n v="8512"/>
    <n v="187.26400000000001"/>
    <n v="21579"/>
    <n v="418.08210000000003"/>
    <n v="10752"/>
    <n v="237.66400000000002"/>
    <n v="0"/>
    <n v="418.08210000000003"/>
    <n v="237.66400000000002"/>
    <n v="-180.41810000000001"/>
    <e v="#N/A"/>
    <n v="2753.8812155465866"/>
    <n v="2753.8812155465866"/>
    <n v="2753.8812155465866"/>
    <n v="200115.36832971865"/>
    <e v="#N/A"/>
  </r>
  <r>
    <s v="The Good Practice Brompton Health PCNWest LondonE87762Apr1"/>
    <x v="268"/>
    <x v="36"/>
    <x v="6"/>
    <x v="270"/>
    <s v="E87762"/>
    <x v="0"/>
    <n v="1"/>
    <n v="7869.8115033792701"/>
    <n v="1380"/>
    <n v="0"/>
    <n v="25.529999999999998"/>
    <n v="0"/>
    <n v="2074"/>
    <n v="0"/>
    <n v="41.272600000000004"/>
    <n v="0"/>
    <n v="6716"/>
    <n v="120.21639999999999"/>
    <n v="4316"/>
    <n v="94.951999999999998"/>
    <n v="8096"/>
    <n v="145.74639999999999"/>
    <n v="6390"/>
    <n v="136.22460000000001"/>
    <n v="0"/>
    <n v="145.74639999999999"/>
    <n v="136.22460000000001"/>
    <n v="-9.5217999999999847"/>
    <n v="136.22460000000001"/>
    <n v="3541.4151765206716"/>
    <n v="3541.4151765206716"/>
    <n v="3541.4151765206716"/>
    <n v="257342.83616050216"/>
    <n v="0"/>
  </r>
  <r>
    <s v="The Good Practice Brompton Health PCNWest LondonE87762Aug5"/>
    <x v="268"/>
    <x v="36"/>
    <x v="6"/>
    <x v="270"/>
    <s v="E87762"/>
    <x v="1"/>
    <n v="5"/>
    <n v="7869.8115033792701"/>
    <n v="2145"/>
    <n v="99"/>
    <n v="39.682499999999997"/>
    <n v="1.8314999999999999"/>
    <n v="4819"/>
    <n v="4826"/>
    <n v="95.898099999999999"/>
    <n v="96.037400000000005"/>
    <n v="4408"/>
    <n v="78.903199999999998"/>
    <n v="5060"/>
    <n v="111.32"/>
    <n v="6652"/>
    <n v="120.41719999999999"/>
    <n v="14705"/>
    <n v="303.25549999999998"/>
    <n v="0"/>
    <n v="120.41719999999999"/>
    <n v="303.25549999999998"/>
    <n v="182.8383"/>
    <n v="439.48009999999999"/>
    <n v="3541.4151765206716"/>
    <n v="3541.4151765206716"/>
    <n v="3541.4151765206716"/>
    <n v="257342.83616050216"/>
    <n v="0"/>
  </r>
  <r>
    <s v="The Good Practice Brompton Health PCNWest LondonE87762Dec9"/>
    <x v="268"/>
    <x v="36"/>
    <x v="6"/>
    <x v="270"/>
    <s v="E87762"/>
    <x v="2"/>
    <n v="9"/>
    <n v="7869.8115033792701"/>
    <n v="1234"/>
    <n v="13"/>
    <n v="24.5566"/>
    <n v="0.25870000000000004"/>
    <m/>
    <m/>
    <m/>
    <m/>
    <n v="17336"/>
    <n v="310.31439999999998"/>
    <m/>
    <m/>
    <n v="18583"/>
    <n v="335.12969999999996"/>
    <m/>
    <m/>
    <n v="0"/>
    <n v="335.12969999999996"/>
    <e v="#N/A"/>
    <e v="#N/A"/>
    <e v="#N/A"/>
    <n v="3541.4151765206716"/>
    <n v="3541.4151765206716"/>
    <n v="3541.4151765206716"/>
    <n v="257342.83616050216"/>
    <e v="#N/A"/>
  </r>
  <r>
    <s v="The Good Practice Brompton Health PCNWest LondonE87762Feb11"/>
    <x v="268"/>
    <x v="36"/>
    <x v="6"/>
    <x v="270"/>
    <s v="E87762"/>
    <x v="3"/>
    <n v="11"/>
    <n v="7869.8115033792701"/>
    <n v="1275"/>
    <n v="7"/>
    <n v="25.372500000000002"/>
    <n v="0.13930000000000001"/>
    <m/>
    <m/>
    <m/>
    <m/>
    <n v="6570"/>
    <n v="117.60299999999999"/>
    <m/>
    <m/>
    <n v="7852"/>
    <n v="143.1148"/>
    <m/>
    <m/>
    <n v="0"/>
    <n v="143.1148"/>
    <e v="#N/A"/>
    <e v="#N/A"/>
    <e v="#N/A"/>
    <n v="3541.4151765206716"/>
    <n v="3541.4151765206716"/>
    <n v="3541.4151765206716"/>
    <n v="257342.83616050216"/>
    <e v="#N/A"/>
  </r>
  <r>
    <s v="The Good Practice Brompton Health PCNWest LondonE87762Jan10"/>
    <x v="268"/>
    <x v="36"/>
    <x v="6"/>
    <x v="270"/>
    <s v="E87762"/>
    <x v="4"/>
    <n v="10"/>
    <n v="7869.8115033792701"/>
    <n v="1323"/>
    <n v="10"/>
    <n v="26.3277"/>
    <n v="0.19900000000000001"/>
    <m/>
    <m/>
    <m/>
    <m/>
    <n v="6768"/>
    <n v="121.1472"/>
    <m/>
    <m/>
    <n v="8101"/>
    <n v="147.6739"/>
    <m/>
    <m/>
    <n v="0"/>
    <n v="147.6739"/>
    <e v="#N/A"/>
    <e v="#N/A"/>
    <e v="#N/A"/>
    <n v="3541.4151765206716"/>
    <n v="3541.4151765206716"/>
    <n v="3541.4151765206716"/>
    <n v="257342.83616050216"/>
    <e v="#N/A"/>
  </r>
  <r>
    <s v="The Good Practice Brompton Health PCNWest LondonE87762Jul4"/>
    <x v="268"/>
    <x v="36"/>
    <x v="6"/>
    <x v="270"/>
    <s v="E87762"/>
    <x v="5"/>
    <n v="4"/>
    <n v="7869.8115033792701"/>
    <n v="12114"/>
    <n v="40"/>
    <n v="224.10899999999998"/>
    <n v="0.74"/>
    <n v="1774"/>
    <n v="1558"/>
    <n v="35.302600000000005"/>
    <n v="31.004200000000001"/>
    <n v="10232"/>
    <n v="183.15280000000001"/>
    <n v="5728"/>
    <n v="126.01600000000001"/>
    <n v="22386"/>
    <n v="408.0018"/>
    <n v="9060"/>
    <n v="192.32280000000003"/>
    <n v="0"/>
    <n v="408.0018"/>
    <n v="192.32280000000003"/>
    <n v="-215.67899999999997"/>
    <e v="#N/A"/>
    <n v="3541.4151765206716"/>
    <n v="3541.4151765206716"/>
    <n v="3541.4151765206716"/>
    <n v="257342.83616050216"/>
    <e v="#N/A"/>
  </r>
  <r>
    <s v="The Good Practice Brompton Health PCNWest LondonE87762Jun3"/>
    <x v="268"/>
    <x v="36"/>
    <x v="6"/>
    <x v="270"/>
    <s v="E87762"/>
    <x v="6"/>
    <n v="3"/>
    <n v="7869.8115033792701"/>
    <n v="1604"/>
    <n v="2052"/>
    <n v="29.673999999999999"/>
    <n v="37.961999999999996"/>
    <n v="1419"/>
    <n v="49"/>
    <n v="28.238100000000003"/>
    <n v="0.97510000000000008"/>
    <n v="3272"/>
    <n v="58.568800000000003"/>
    <n v="4631"/>
    <n v="101.88200000000001"/>
    <n v="6928"/>
    <n v="126.20480000000001"/>
    <n v="6099"/>
    <n v="131.09520000000001"/>
    <n v="0"/>
    <n v="126.20480000000001"/>
    <n v="131.09520000000001"/>
    <n v="4.8903999999999996"/>
    <e v="#N/A"/>
    <n v="3541.4151765206716"/>
    <n v="3541.4151765206716"/>
    <n v="3541.4151765206716"/>
    <n v="257342.83616050216"/>
    <e v="#N/A"/>
  </r>
  <r>
    <s v="The Good Practice Brompton Health PCNWest LondonE87762Mar12"/>
    <x v="268"/>
    <x v="36"/>
    <x v="6"/>
    <x v="270"/>
    <s v="E87762"/>
    <x v="7"/>
    <n v="12"/>
    <n v="7869.8115033792701"/>
    <n v="1345"/>
    <n v="1369"/>
    <n v="26.765500000000003"/>
    <n v="27.243100000000002"/>
    <m/>
    <m/>
    <m/>
    <m/>
    <n v="6676"/>
    <n v="119.5004"/>
    <m/>
    <m/>
    <n v="9390"/>
    <n v="173.50900000000001"/>
    <m/>
    <m/>
    <n v="0"/>
    <n v="173.50900000000001"/>
    <e v="#N/A"/>
    <e v="#N/A"/>
    <e v="#N/A"/>
    <n v="3541.4151765206716"/>
    <n v="3541.4151765206716"/>
    <n v="3541.4151765206716"/>
    <n v="257342.83616050216"/>
    <e v="#N/A"/>
  </r>
  <r>
    <s v="The Good Practice Brompton Health PCNWest LondonE87762May2"/>
    <x v="268"/>
    <x v="36"/>
    <x v="6"/>
    <x v="270"/>
    <s v="E87762"/>
    <x v="8"/>
    <n v="2"/>
    <n v="7869.8115033792701"/>
    <n v="3305"/>
    <n v="0"/>
    <n v="61.142499999999998"/>
    <n v="0"/>
    <n v="1737"/>
    <n v="3116"/>
    <n v="34.566299999999998"/>
    <n v="62.008400000000002"/>
    <n v="2881"/>
    <n v="51.569899999999997"/>
    <n v="4206"/>
    <n v="92.531999999999996"/>
    <n v="6186"/>
    <n v="112.7124"/>
    <n v="9059"/>
    <n v="189.10669999999999"/>
    <n v="0"/>
    <n v="112.7124"/>
    <n v="189.10669999999999"/>
    <n v="76.394299999999987"/>
    <e v="#N/A"/>
    <n v="3541.4151765206716"/>
    <n v="3541.4151765206716"/>
    <n v="3541.4151765206716"/>
    <n v="257342.83616050216"/>
    <e v="#N/A"/>
  </r>
  <r>
    <s v="The Good Practice Brompton Health PCNWest LondonE87762Nov8"/>
    <x v="268"/>
    <x v="36"/>
    <x v="6"/>
    <x v="270"/>
    <s v="E87762"/>
    <x v="9"/>
    <n v="8"/>
    <n v="7869.8115033792701"/>
    <n v="4447"/>
    <n v="7"/>
    <n v="88.4953"/>
    <n v="0.13930000000000001"/>
    <m/>
    <m/>
    <m/>
    <m/>
    <n v="4846"/>
    <n v="86.743399999999994"/>
    <m/>
    <m/>
    <n v="9300"/>
    <n v="175.37799999999999"/>
    <m/>
    <m/>
    <n v="0"/>
    <n v="175.37799999999999"/>
    <e v="#N/A"/>
    <e v="#N/A"/>
    <e v="#N/A"/>
    <n v="3541.4151765206716"/>
    <n v="3541.4151765206716"/>
    <n v="3541.4151765206716"/>
    <n v="257342.83616050216"/>
    <e v="#N/A"/>
  </r>
  <r>
    <s v="The Good Practice Brompton Health PCNWest LondonE87762Oct7"/>
    <x v="268"/>
    <x v="36"/>
    <x v="6"/>
    <x v="270"/>
    <s v="E87762"/>
    <x v="10"/>
    <n v="7"/>
    <n v="7869.8115033792701"/>
    <n v="1623"/>
    <n v="247"/>
    <n v="32.297699999999999"/>
    <n v="4.9153000000000002"/>
    <n v="0"/>
    <n v="4"/>
    <n v="0"/>
    <n v="0.09"/>
    <n v="11287"/>
    <n v="202.03729999999999"/>
    <n v="14882"/>
    <n v="327.404"/>
    <n v="13157"/>
    <n v="239.25029999999998"/>
    <n v="14886"/>
    <n v="327.49399999999997"/>
    <n v="0"/>
    <n v="239.25029999999998"/>
    <n v="327.49399999999997"/>
    <n v="88.24369999999999"/>
    <e v="#N/A"/>
    <n v="3541.4151765206716"/>
    <n v="3541.4151765206716"/>
    <n v="3541.4151765206716"/>
    <n v="257342.83616050216"/>
    <e v="#N/A"/>
  </r>
  <r>
    <s v="The Good Practice Brompton Health PCNWest LondonE87762Sep6"/>
    <x v="268"/>
    <x v="36"/>
    <x v="6"/>
    <x v="270"/>
    <s v="E87762"/>
    <x v="11"/>
    <n v="6"/>
    <n v="7869.8115033792701"/>
    <n v="1499"/>
    <n v="2000"/>
    <n v="29.830100000000002"/>
    <n v="39.800000000000004"/>
    <n v="1719"/>
    <n v="9"/>
    <n v="38.677500000000002"/>
    <n v="0.20249999999999999"/>
    <n v="7195"/>
    <n v="128.79050000000001"/>
    <n v="10305"/>
    <n v="226.71"/>
    <n v="10694"/>
    <n v="198.42060000000001"/>
    <n v="12033"/>
    <n v="265.59000000000003"/>
    <n v="0"/>
    <n v="198.42060000000001"/>
    <n v="265.59000000000003"/>
    <n v="67.169400000000024"/>
    <e v="#N/A"/>
    <n v="3541.4151765206716"/>
    <n v="3541.4151765206716"/>
    <n v="3541.4151765206716"/>
    <n v="257342.83616050216"/>
    <e v="#N/A"/>
  </r>
  <r>
    <s v="THE GROVE MEDICAL PRACTICENGPEalingE85725Apr1"/>
    <x v="269"/>
    <x v="39"/>
    <x v="2"/>
    <x v="271"/>
    <s v="E85725"/>
    <x v="0"/>
    <n v="1"/>
    <n v="6181.5891487225799"/>
    <n v="2389"/>
    <n v="0"/>
    <n v="44.1965"/>
    <n v="0"/>
    <n v="2680"/>
    <n v="10"/>
    <n v="53.332000000000001"/>
    <n v="0.19900000000000001"/>
    <n v="4664"/>
    <n v="83.485600000000005"/>
    <n v="8434"/>
    <n v="185.548"/>
    <n v="7053"/>
    <n v="127.68210000000001"/>
    <n v="11124"/>
    <n v="239.07900000000001"/>
    <n v="0"/>
    <n v="127.68210000000001"/>
    <n v="239.07900000000001"/>
    <n v="111.3969"/>
    <n v="239.07900000000001"/>
    <n v="2781.7151169251611"/>
    <n v="2781.7151169251611"/>
    <n v="2781.7151169251611"/>
    <n v="202137.96516322839"/>
    <n v="0"/>
  </r>
  <r>
    <s v="THE GROVE MEDICAL PRACTICENGPEalingE85725Aug5"/>
    <x v="269"/>
    <x v="39"/>
    <x v="2"/>
    <x v="271"/>
    <s v="E85725"/>
    <x v="1"/>
    <n v="5"/>
    <n v="6181.5891487225799"/>
    <n v="2842"/>
    <n v="40"/>
    <n v="52.576999999999998"/>
    <n v="0.74"/>
    <n v="2193"/>
    <n v="11"/>
    <n v="43.640700000000002"/>
    <n v="0.21890000000000001"/>
    <n v="6392"/>
    <n v="114.41679999999999"/>
    <n v="8076"/>
    <n v="177.672"/>
    <n v="9274"/>
    <n v="167.7338"/>
    <n v="10280"/>
    <n v="221.5316"/>
    <n v="0"/>
    <n v="167.7338"/>
    <n v="221.5316"/>
    <n v="53.797799999999995"/>
    <n v="460.61059999999998"/>
    <n v="2781.7151169251611"/>
    <n v="2781.7151169251611"/>
    <n v="2781.7151169251611"/>
    <n v="202137.96516322839"/>
    <n v="0"/>
  </r>
  <r>
    <s v="THE GROVE MEDICAL PRACTICENGPEalingE85725Dec9"/>
    <x v="269"/>
    <x v="39"/>
    <x v="2"/>
    <x v="271"/>
    <s v="E85725"/>
    <x v="2"/>
    <n v="9"/>
    <n v="6181.5891487225799"/>
    <n v="2979"/>
    <n v="28"/>
    <n v="59.2821"/>
    <n v="0.55720000000000003"/>
    <m/>
    <m/>
    <m/>
    <m/>
    <n v="11488"/>
    <n v="205.6352"/>
    <m/>
    <m/>
    <n v="14495"/>
    <n v="265.47449999999998"/>
    <m/>
    <m/>
    <n v="0"/>
    <n v="265.47449999999998"/>
    <e v="#N/A"/>
    <e v="#N/A"/>
    <e v="#N/A"/>
    <n v="2781.7151169251611"/>
    <n v="2781.7151169251611"/>
    <n v="2781.7151169251611"/>
    <n v="202137.96516322839"/>
    <e v="#N/A"/>
  </r>
  <r>
    <s v="THE GROVE MEDICAL PRACTICENGPEalingE85725Feb11"/>
    <x v="269"/>
    <x v="39"/>
    <x v="2"/>
    <x v="271"/>
    <s v="E85725"/>
    <x v="3"/>
    <n v="11"/>
    <n v="6181.5891487225799"/>
    <n v="2938"/>
    <n v="5"/>
    <n v="58.466200000000001"/>
    <n v="9.9500000000000005E-2"/>
    <m/>
    <m/>
    <m/>
    <m/>
    <n v="6674"/>
    <n v="119.4646"/>
    <m/>
    <m/>
    <n v="9617"/>
    <n v="178.03030000000001"/>
    <m/>
    <m/>
    <n v="0"/>
    <n v="178.03030000000001"/>
    <e v="#N/A"/>
    <e v="#N/A"/>
    <e v="#N/A"/>
    <n v="2781.7151169251611"/>
    <n v="2781.7151169251611"/>
    <n v="2781.7151169251611"/>
    <n v="202137.96516322839"/>
    <e v="#N/A"/>
  </r>
  <r>
    <s v="THE GROVE MEDICAL PRACTICENGPEalingE85725Jan10"/>
    <x v="269"/>
    <x v="39"/>
    <x v="2"/>
    <x v="271"/>
    <s v="E85725"/>
    <x v="4"/>
    <n v="10"/>
    <n v="6181.5891487225799"/>
    <n v="3580"/>
    <n v="2"/>
    <n v="71.242000000000004"/>
    <n v="3.9800000000000002E-2"/>
    <m/>
    <m/>
    <m/>
    <m/>
    <n v="8497"/>
    <n v="152.09630000000001"/>
    <m/>
    <m/>
    <n v="12079"/>
    <n v="223.37810000000002"/>
    <m/>
    <m/>
    <n v="0"/>
    <n v="223.37810000000002"/>
    <e v="#N/A"/>
    <e v="#N/A"/>
    <e v="#N/A"/>
    <n v="2781.7151169251611"/>
    <n v="2781.7151169251611"/>
    <n v="2781.7151169251611"/>
    <n v="202137.96516322839"/>
    <e v="#N/A"/>
  </r>
  <r>
    <s v="THE GROVE MEDICAL PRACTICENGPEalingE85725Jul4"/>
    <x v="269"/>
    <x v="39"/>
    <x v="2"/>
    <x v="271"/>
    <s v="E85725"/>
    <x v="5"/>
    <n v="4"/>
    <n v="6181.5891487225799"/>
    <n v="2580"/>
    <n v="0"/>
    <n v="47.73"/>
    <n v="0"/>
    <n v="1855"/>
    <n v="5"/>
    <n v="36.914500000000004"/>
    <n v="9.9500000000000005E-2"/>
    <n v="7846"/>
    <n v="140.4434"/>
    <n v="9022"/>
    <n v="198.48400000000001"/>
    <n v="10426"/>
    <n v="188.17339999999999"/>
    <n v="10882"/>
    <n v="235.49800000000002"/>
    <n v="0"/>
    <n v="188.17339999999999"/>
    <n v="235.49800000000002"/>
    <n v="47.324600000000032"/>
    <e v="#N/A"/>
    <n v="2781.7151169251611"/>
    <n v="2781.7151169251611"/>
    <n v="2781.7151169251611"/>
    <n v="202137.96516322839"/>
    <e v="#N/A"/>
  </r>
  <r>
    <s v="THE GROVE MEDICAL PRACTICENGPEalingE85725Jun3"/>
    <x v="269"/>
    <x v="39"/>
    <x v="2"/>
    <x v="271"/>
    <s v="E85725"/>
    <x v="6"/>
    <n v="3"/>
    <n v="6181.5891487225799"/>
    <n v="3501"/>
    <n v="0"/>
    <n v="64.768500000000003"/>
    <n v="0"/>
    <n v="2297"/>
    <n v="3"/>
    <n v="45.710300000000004"/>
    <n v="5.9700000000000003E-2"/>
    <n v="7539"/>
    <n v="134.94810000000001"/>
    <n v="6505"/>
    <n v="143.11000000000001"/>
    <n v="11040"/>
    <n v="199.71660000000003"/>
    <n v="8805"/>
    <n v="188.88000000000002"/>
    <n v="0"/>
    <n v="199.71660000000003"/>
    <n v="188.88000000000002"/>
    <n v="-10.836600000000004"/>
    <e v="#N/A"/>
    <n v="2781.7151169251611"/>
    <n v="2781.7151169251611"/>
    <n v="2781.7151169251611"/>
    <n v="202137.96516322839"/>
    <e v="#N/A"/>
  </r>
  <r>
    <s v="THE GROVE MEDICAL PRACTICENGPEalingE85725Mar12"/>
    <x v="269"/>
    <x v="39"/>
    <x v="2"/>
    <x v="271"/>
    <s v="E85725"/>
    <x v="7"/>
    <n v="12"/>
    <n v="6181.5891487225799"/>
    <n v="3077"/>
    <n v="4"/>
    <n v="61.232300000000002"/>
    <n v="7.9600000000000004E-2"/>
    <m/>
    <m/>
    <m/>
    <m/>
    <n v="8774"/>
    <n v="157.05459999999999"/>
    <m/>
    <m/>
    <n v="11855"/>
    <n v="218.3665"/>
    <m/>
    <m/>
    <n v="0"/>
    <n v="218.3665"/>
    <e v="#N/A"/>
    <e v="#N/A"/>
    <e v="#N/A"/>
    <n v="2781.7151169251611"/>
    <n v="2781.7151169251611"/>
    <n v="2781.7151169251611"/>
    <n v="202137.96516322839"/>
    <e v="#N/A"/>
  </r>
  <r>
    <s v="THE GROVE MEDICAL PRACTICENGPEalingE85725May2"/>
    <x v="269"/>
    <x v="39"/>
    <x v="2"/>
    <x v="271"/>
    <s v="E85725"/>
    <x v="8"/>
    <n v="2"/>
    <n v="6181.5891487225799"/>
    <n v="3112"/>
    <n v="0"/>
    <n v="57.571999999999996"/>
    <n v="0"/>
    <n v="2119"/>
    <n v="8"/>
    <n v="42.168100000000003"/>
    <n v="0.15920000000000001"/>
    <n v="6885"/>
    <n v="123.2415"/>
    <n v="8019"/>
    <n v="176.41800000000001"/>
    <n v="9997"/>
    <n v="180.8135"/>
    <n v="10146"/>
    <n v="218.74530000000001"/>
    <n v="0"/>
    <n v="180.8135"/>
    <n v="218.74530000000001"/>
    <n v="37.93180000000001"/>
    <e v="#N/A"/>
    <n v="2781.7151169251611"/>
    <n v="2781.7151169251611"/>
    <n v="2781.7151169251611"/>
    <n v="202137.96516322839"/>
    <e v="#N/A"/>
  </r>
  <r>
    <s v="THE GROVE MEDICAL PRACTICENGPEalingE85725Nov8"/>
    <x v="269"/>
    <x v="39"/>
    <x v="2"/>
    <x v="271"/>
    <s v="E85725"/>
    <x v="9"/>
    <n v="8"/>
    <n v="6181.5891487225799"/>
    <n v="3241"/>
    <n v="36"/>
    <n v="64.495900000000006"/>
    <n v="0.71640000000000004"/>
    <m/>
    <m/>
    <m/>
    <m/>
    <n v="9773"/>
    <n v="174.9367"/>
    <m/>
    <m/>
    <n v="13050"/>
    <n v="240.149"/>
    <m/>
    <m/>
    <n v="0"/>
    <n v="240.149"/>
    <e v="#N/A"/>
    <e v="#N/A"/>
    <e v="#N/A"/>
    <n v="2781.7151169251611"/>
    <n v="2781.7151169251611"/>
    <n v="2781.7151169251611"/>
    <n v="202137.96516322839"/>
    <e v="#N/A"/>
  </r>
  <r>
    <s v="THE GROVE MEDICAL PRACTICENGPEalingE85725Oct7"/>
    <x v="269"/>
    <x v="39"/>
    <x v="2"/>
    <x v="271"/>
    <s v="E85725"/>
    <x v="10"/>
    <n v="7"/>
    <n v="6181.5891487225799"/>
    <n v="2966"/>
    <n v="28"/>
    <n v="59.023400000000002"/>
    <n v="0.55720000000000003"/>
    <n v="0"/>
    <n v="254"/>
    <n v="0"/>
    <n v="5.7149999999999999"/>
    <n v="13694"/>
    <n v="245.12260000000001"/>
    <n v="13320"/>
    <n v="293.04000000000002"/>
    <n v="16688"/>
    <n v="304.70320000000004"/>
    <n v="13574"/>
    <n v="298.755"/>
    <n v="0"/>
    <n v="304.70320000000004"/>
    <n v="298.755"/>
    <n v="-5.9482000000000426"/>
    <e v="#N/A"/>
    <n v="2781.7151169251611"/>
    <n v="2781.7151169251611"/>
    <n v="2781.7151169251611"/>
    <n v="202137.96516322839"/>
    <e v="#N/A"/>
  </r>
  <r>
    <s v="THE GROVE MEDICAL PRACTICENGPEalingE85725Sep6"/>
    <x v="269"/>
    <x v="39"/>
    <x v="2"/>
    <x v="271"/>
    <s v="E85725"/>
    <x v="11"/>
    <n v="6"/>
    <n v="6181.5891487225799"/>
    <n v="3104"/>
    <n v="56"/>
    <n v="61.769600000000004"/>
    <n v="1.1144000000000001"/>
    <n v="2492"/>
    <n v="69"/>
    <n v="56.07"/>
    <n v="1.5525"/>
    <n v="12991"/>
    <n v="232.53890000000001"/>
    <n v="10489"/>
    <n v="230.75800000000001"/>
    <n v="16151"/>
    <n v="295.42290000000003"/>
    <n v="13050"/>
    <n v="288.38049999999998"/>
    <n v="0"/>
    <n v="295.42290000000003"/>
    <n v="288.38049999999998"/>
    <n v="-7.0424000000000433"/>
    <e v="#N/A"/>
    <n v="2781.7151169251611"/>
    <n v="2781.7151169251611"/>
    <n v="2781.7151169251611"/>
    <n v="202137.96516322839"/>
    <e v="#N/A"/>
  </r>
  <r>
    <s v="THE HEALTH CENTREInclusive HealthWest LondonE87751Apr1"/>
    <x v="270"/>
    <x v="10"/>
    <x v="6"/>
    <x v="272"/>
    <s v="E87751"/>
    <x v="0"/>
    <n v="1"/>
    <n v="2380.1003492108198"/>
    <n v="903"/>
    <n v="0"/>
    <n v="16.705500000000001"/>
    <n v="0"/>
    <n v="571"/>
    <n v="0"/>
    <n v="11.3629"/>
    <n v="0"/>
    <n v="588"/>
    <n v="10.5252"/>
    <n v="739"/>
    <n v="16.257999999999999"/>
    <n v="1491"/>
    <n v="27.230699999999999"/>
    <n v="1310"/>
    <n v="27.620899999999999"/>
    <n v="0"/>
    <n v="27.230699999999999"/>
    <n v="27.620899999999999"/>
    <n v="0.3902000000000001"/>
    <n v="27.620899999999999"/>
    <n v="1071.0451571448689"/>
    <n v="1071.0451571448689"/>
    <n v="1071.0451571448689"/>
    <n v="77829.281419193809"/>
    <n v="0"/>
  </r>
  <r>
    <s v="THE HEALTH CENTREInclusive HealthWest LondonE87751Aug5"/>
    <x v="270"/>
    <x v="10"/>
    <x v="6"/>
    <x v="272"/>
    <s v="E87751"/>
    <x v="1"/>
    <n v="5"/>
    <n v="2380.1003492108198"/>
    <n v="825"/>
    <n v="0"/>
    <n v="15.262499999999999"/>
    <n v="0"/>
    <n v="544"/>
    <n v="0"/>
    <n v="10.825600000000001"/>
    <n v="0"/>
    <n v="841"/>
    <n v="15.053900000000001"/>
    <n v="5130"/>
    <n v="112.86"/>
    <n v="1666"/>
    <n v="30.316400000000002"/>
    <n v="5674"/>
    <n v="123.68559999999999"/>
    <n v="0"/>
    <n v="30.316400000000002"/>
    <n v="123.68559999999999"/>
    <n v="93.369199999999992"/>
    <n v="151.3065"/>
    <n v="1071.0451571448689"/>
    <n v="1071.0451571448689"/>
    <n v="1071.0451571448689"/>
    <n v="77829.281419193809"/>
    <n v="0"/>
  </r>
  <r>
    <s v="THE HEALTH CENTREInclusive HealthWest LondonE87751Dec9"/>
    <x v="270"/>
    <x v="10"/>
    <x v="6"/>
    <x v="272"/>
    <s v="E87751"/>
    <x v="2"/>
    <n v="9"/>
    <n v="2380.1003492108198"/>
    <n v="630"/>
    <n v="0"/>
    <n v="12.537000000000001"/>
    <n v="0"/>
    <m/>
    <m/>
    <m/>
    <m/>
    <n v="2429"/>
    <n v="43.479100000000003"/>
    <m/>
    <m/>
    <n v="3059"/>
    <n v="56.016100000000002"/>
    <m/>
    <m/>
    <n v="0"/>
    <n v="56.016100000000002"/>
    <e v="#N/A"/>
    <e v="#N/A"/>
    <e v="#N/A"/>
    <n v="1071.0451571448689"/>
    <n v="1071.0451571448689"/>
    <n v="1071.0451571448689"/>
    <n v="77829.281419193809"/>
    <e v="#N/A"/>
  </r>
  <r>
    <s v="THE HEALTH CENTREInclusive HealthWest LondonE87751Feb11"/>
    <x v="270"/>
    <x v="10"/>
    <x v="6"/>
    <x v="272"/>
    <s v="E87751"/>
    <x v="3"/>
    <n v="11"/>
    <n v="2380.1003492108198"/>
    <n v="707"/>
    <n v="0"/>
    <n v="14.0693"/>
    <n v="0"/>
    <m/>
    <m/>
    <m/>
    <m/>
    <n v="8884"/>
    <n v="159.02359999999999"/>
    <m/>
    <m/>
    <n v="9591"/>
    <n v="173.09289999999999"/>
    <m/>
    <m/>
    <n v="0"/>
    <n v="173.09289999999999"/>
    <e v="#N/A"/>
    <e v="#N/A"/>
    <e v="#N/A"/>
    <n v="1071.0451571448689"/>
    <n v="1071.0451571448689"/>
    <n v="1071.0451571448689"/>
    <n v="77829.281419193809"/>
    <e v="#N/A"/>
  </r>
  <r>
    <s v="THE HEALTH CENTREInclusive HealthWest LondonE87751Jan10"/>
    <x v="270"/>
    <x v="10"/>
    <x v="6"/>
    <x v="272"/>
    <s v="E87751"/>
    <x v="4"/>
    <n v="10"/>
    <n v="2380.1003492108198"/>
    <n v="835"/>
    <n v="0"/>
    <n v="16.616500000000002"/>
    <n v="0"/>
    <m/>
    <m/>
    <m/>
    <m/>
    <n v="3516"/>
    <n v="62.936399999999999"/>
    <m/>
    <m/>
    <n v="4351"/>
    <n v="79.552899999999994"/>
    <m/>
    <m/>
    <n v="0"/>
    <n v="79.552899999999994"/>
    <e v="#N/A"/>
    <e v="#N/A"/>
    <e v="#N/A"/>
    <n v="1071.0451571448689"/>
    <n v="1071.0451571448689"/>
    <n v="1071.0451571448689"/>
    <n v="77829.281419193809"/>
    <e v="#N/A"/>
  </r>
  <r>
    <s v="THE HEALTH CENTREInclusive HealthWest LondonE87751Jul4"/>
    <x v="270"/>
    <x v="10"/>
    <x v="6"/>
    <x v="272"/>
    <s v="E87751"/>
    <x v="5"/>
    <n v="4"/>
    <n v="2380.1003492108198"/>
    <n v="770"/>
    <n v="0"/>
    <n v="14.244999999999999"/>
    <n v="0"/>
    <n v="521"/>
    <n v="0"/>
    <n v="10.367900000000001"/>
    <n v="0"/>
    <n v="945"/>
    <n v="16.915500000000002"/>
    <n v="5339"/>
    <n v="117.458"/>
    <n v="1715"/>
    <n v="31.160499999999999"/>
    <n v="5860"/>
    <n v="127.8259"/>
    <n v="0"/>
    <n v="31.160499999999999"/>
    <n v="127.8259"/>
    <n v="96.665400000000005"/>
    <e v="#N/A"/>
    <n v="1071.0451571448689"/>
    <n v="1071.0451571448689"/>
    <n v="1071.0451571448689"/>
    <n v="77829.281419193809"/>
    <e v="#N/A"/>
  </r>
  <r>
    <s v="THE HEALTH CENTREInclusive HealthWest LondonE87751Jun3"/>
    <x v="270"/>
    <x v="10"/>
    <x v="6"/>
    <x v="272"/>
    <s v="E87751"/>
    <x v="6"/>
    <n v="3"/>
    <n v="2380.1003492108198"/>
    <n v="9516"/>
    <n v="0"/>
    <n v="176.04599999999999"/>
    <n v="0"/>
    <n v="386"/>
    <n v="0"/>
    <n v="7.6814"/>
    <n v="0"/>
    <n v="1171"/>
    <n v="20.960899999999999"/>
    <n v="1482"/>
    <n v="32.603999999999999"/>
    <n v="10687"/>
    <n v="197.0069"/>
    <n v="1868"/>
    <n v="40.285399999999996"/>
    <n v="0"/>
    <n v="197.0069"/>
    <n v="40.285399999999996"/>
    <n v="-156.72149999999999"/>
    <e v="#N/A"/>
    <n v="1071.0451571448689"/>
    <n v="1071.0451571448689"/>
    <n v="1071.0451571448689"/>
    <n v="77829.281419193809"/>
    <e v="#N/A"/>
  </r>
  <r>
    <s v="THE HEALTH CENTREInclusive HealthWest LondonE87751Mar12"/>
    <x v="270"/>
    <x v="10"/>
    <x v="6"/>
    <x v="272"/>
    <s v="E87751"/>
    <x v="7"/>
    <n v="12"/>
    <n v="2380.1003492108198"/>
    <n v="828"/>
    <n v="0"/>
    <n v="16.4772"/>
    <n v="0"/>
    <m/>
    <m/>
    <m/>
    <m/>
    <n v="998"/>
    <n v="17.8642"/>
    <m/>
    <m/>
    <n v="1826"/>
    <n v="34.3414"/>
    <m/>
    <m/>
    <n v="0"/>
    <n v="34.3414"/>
    <e v="#N/A"/>
    <e v="#N/A"/>
    <e v="#N/A"/>
    <n v="1071.0451571448689"/>
    <n v="1071.0451571448689"/>
    <n v="1071.0451571448689"/>
    <n v="77829.281419193809"/>
    <e v="#N/A"/>
  </r>
  <r>
    <s v="THE HEALTH CENTREInclusive HealthWest LondonE87751May2"/>
    <x v="270"/>
    <x v="10"/>
    <x v="6"/>
    <x v="272"/>
    <s v="E87751"/>
    <x v="8"/>
    <n v="2"/>
    <n v="2380.1003492108198"/>
    <n v="856"/>
    <n v="0"/>
    <n v="15.835999999999999"/>
    <n v="0"/>
    <n v="486"/>
    <n v="0"/>
    <n v="9.6714000000000002"/>
    <n v="0"/>
    <n v="957"/>
    <n v="17.130299999999998"/>
    <n v="1017"/>
    <n v="22.373999999999999"/>
    <n v="1813"/>
    <n v="32.966299999999997"/>
    <n v="1503"/>
    <n v="32.045400000000001"/>
    <n v="0"/>
    <n v="32.966299999999997"/>
    <n v="32.045400000000001"/>
    <n v="-0.92089999999999606"/>
    <e v="#N/A"/>
    <n v="1071.0451571448689"/>
    <n v="1071.0451571448689"/>
    <n v="1071.0451571448689"/>
    <n v="77829.281419193809"/>
    <e v="#N/A"/>
  </r>
  <r>
    <s v="THE HEALTH CENTREInclusive HealthWest LondonE87751Nov8"/>
    <x v="270"/>
    <x v="10"/>
    <x v="6"/>
    <x v="272"/>
    <s v="E87751"/>
    <x v="9"/>
    <n v="8"/>
    <n v="2380.1003492108198"/>
    <n v="907"/>
    <n v="0"/>
    <n v="18.049300000000002"/>
    <n v="0"/>
    <m/>
    <m/>
    <m/>
    <m/>
    <n v="1874"/>
    <n v="33.544600000000003"/>
    <m/>
    <m/>
    <n v="2781"/>
    <n v="51.593900000000005"/>
    <m/>
    <m/>
    <n v="0"/>
    <n v="51.593900000000005"/>
    <e v="#N/A"/>
    <e v="#N/A"/>
    <e v="#N/A"/>
    <n v="1071.0451571448689"/>
    <n v="1071.0451571448689"/>
    <n v="1071.0451571448689"/>
    <n v="77829.281419193809"/>
    <e v="#N/A"/>
  </r>
  <r>
    <s v="THE HEALTH CENTREInclusive HealthWest LondonE87751Oct7"/>
    <x v="270"/>
    <x v="10"/>
    <x v="6"/>
    <x v="272"/>
    <s v="E87751"/>
    <x v="10"/>
    <n v="7"/>
    <n v="2380.1003492108198"/>
    <n v="858"/>
    <n v="0"/>
    <n v="17.074200000000001"/>
    <n v="0"/>
    <n v="0"/>
    <n v="0"/>
    <n v="0"/>
    <n v="0"/>
    <n v="4975"/>
    <n v="89.052499999999995"/>
    <n v="1103"/>
    <n v="24.265999999999998"/>
    <n v="5833"/>
    <n v="106.1267"/>
    <n v="1103"/>
    <n v="24.265999999999998"/>
    <n v="0"/>
    <n v="106.1267"/>
    <n v="24.265999999999998"/>
    <n v="-81.860700000000008"/>
    <e v="#N/A"/>
    <n v="1071.0451571448689"/>
    <n v="1071.0451571448689"/>
    <n v="1071.0451571448689"/>
    <n v="77829.281419193809"/>
    <e v="#N/A"/>
  </r>
  <r>
    <s v="THE HEALTH CENTREInclusive HealthWest LondonE87751Sep6"/>
    <x v="270"/>
    <x v="10"/>
    <x v="6"/>
    <x v="272"/>
    <s v="E87751"/>
    <x v="11"/>
    <n v="6"/>
    <n v="2380.1003492108198"/>
    <n v="1659"/>
    <n v="0"/>
    <n v="33.014099999999999"/>
    <n v="0"/>
    <n v="763"/>
    <n v="0"/>
    <n v="17.1675"/>
    <n v="0"/>
    <n v="976"/>
    <n v="17.470400000000001"/>
    <n v="5348"/>
    <n v="117.65600000000001"/>
    <n v="2635"/>
    <n v="50.484499999999997"/>
    <n v="6111"/>
    <n v="134.8235"/>
    <n v="0"/>
    <n v="50.484499999999997"/>
    <n v="134.8235"/>
    <n v="84.338999999999999"/>
    <e v="#N/A"/>
    <n v="1071.0451571448689"/>
    <n v="1071.0451571448689"/>
    <n v="1071.0451571448689"/>
    <n v="77829.281419193809"/>
    <e v="#N/A"/>
  </r>
  <r>
    <s v="THE HIGH STREET PRACTICE YIEWSLEY HEALTH CENTREColne Union PCNHillingdonE86042Apr1"/>
    <x v="271"/>
    <x v="34"/>
    <x v="1"/>
    <x v="273"/>
    <s v="E86042"/>
    <x v="0"/>
    <n v="1"/>
    <n v="7295.4877200585797"/>
    <n v="7739"/>
    <n v="273"/>
    <n v="143.17149999999998"/>
    <n v="5.0504999999999995"/>
    <n v="8160"/>
    <n v="730"/>
    <n v="162.38400000000001"/>
    <n v="14.527000000000001"/>
    <n v="0"/>
    <n v="0"/>
    <n v="20"/>
    <n v="0.44"/>
    <n v="8012"/>
    <n v="148.22199999999998"/>
    <n v="8910"/>
    <n v="177.351"/>
    <n v="0"/>
    <n v="148.22199999999998"/>
    <n v="177.351"/>
    <n v="29.129000000000019"/>
    <n v="177.351"/>
    <n v="3282.9694740263608"/>
    <n v="3282.9694740263608"/>
    <n v="3282.9694740263608"/>
    <n v="238562.44844591556"/>
    <n v="0"/>
  </r>
  <r>
    <s v="THE HIGH STREET PRACTICE YIEWSLEY HEALTH CENTREColne Union PCNHillingdonE86042Aug5"/>
    <x v="271"/>
    <x v="34"/>
    <x v="1"/>
    <x v="273"/>
    <s v="E86042"/>
    <x v="1"/>
    <n v="5"/>
    <n v="7295.4877200585797"/>
    <n v="9682"/>
    <n v="1553"/>
    <n v="179.11699999999999"/>
    <n v="28.730499999999999"/>
    <n v="8891"/>
    <n v="667"/>
    <n v="176.93090000000001"/>
    <n v="13.273300000000001"/>
    <n v="4"/>
    <n v="7.1599999999999997E-2"/>
    <n v="16"/>
    <n v="0.35199999999999998"/>
    <n v="11239"/>
    <n v="207.91909999999999"/>
    <n v="9574"/>
    <n v="190.55620000000002"/>
    <n v="0"/>
    <n v="207.91909999999999"/>
    <n v="190.55620000000002"/>
    <n v="-17.362899999999968"/>
    <n v="367.90719999999999"/>
    <n v="3282.9694740263608"/>
    <n v="3282.9694740263608"/>
    <n v="3282.9694740263608"/>
    <n v="238562.44844591556"/>
    <n v="0"/>
  </r>
  <r>
    <s v="THE HIGH STREET PRACTICE YIEWSLEY HEALTH CENTREColne Union PCNHillingdonE86042Dec9"/>
    <x v="271"/>
    <x v="34"/>
    <x v="1"/>
    <x v="273"/>
    <s v="E86042"/>
    <x v="2"/>
    <n v="9"/>
    <n v="7295.4877200585797"/>
    <n v="7501"/>
    <n v="366"/>
    <n v="149.26990000000001"/>
    <n v="7.2834000000000003"/>
    <m/>
    <m/>
    <m/>
    <m/>
    <n v="4"/>
    <n v="7.1599999999999997E-2"/>
    <m/>
    <m/>
    <n v="7871"/>
    <n v="156.6249"/>
    <m/>
    <m/>
    <n v="0"/>
    <n v="156.6249"/>
    <e v="#N/A"/>
    <e v="#N/A"/>
    <e v="#N/A"/>
    <n v="3282.9694740263608"/>
    <n v="3282.9694740263608"/>
    <n v="3282.9694740263608"/>
    <n v="238562.44844591556"/>
    <e v="#N/A"/>
  </r>
  <r>
    <s v="THE HIGH STREET PRACTICE YIEWSLEY HEALTH CENTREColne Union PCNHillingdonE86042Feb11"/>
    <x v="271"/>
    <x v="34"/>
    <x v="1"/>
    <x v="273"/>
    <s v="E86042"/>
    <x v="3"/>
    <n v="11"/>
    <n v="7295.4877200585797"/>
    <n v="12344"/>
    <n v="653"/>
    <n v="245.6456"/>
    <n v="12.9947"/>
    <m/>
    <m/>
    <m/>
    <m/>
    <n v="2"/>
    <n v="3.5799999999999998E-2"/>
    <m/>
    <m/>
    <n v="12999"/>
    <n v="258.67610000000002"/>
    <m/>
    <m/>
    <n v="0"/>
    <n v="258.67610000000002"/>
    <e v="#N/A"/>
    <e v="#N/A"/>
    <e v="#N/A"/>
    <n v="3282.9694740263608"/>
    <n v="3282.9694740263608"/>
    <n v="3282.9694740263608"/>
    <n v="238562.44844591556"/>
    <e v="#N/A"/>
  </r>
  <r>
    <s v="THE HIGH STREET PRACTICE YIEWSLEY HEALTH CENTREColne Union PCNHillingdonE86042Jan10"/>
    <x v="271"/>
    <x v="34"/>
    <x v="1"/>
    <x v="273"/>
    <s v="E86042"/>
    <x v="4"/>
    <n v="10"/>
    <n v="7295.4877200585797"/>
    <n v="11603"/>
    <n v="435"/>
    <n v="230.89970000000002"/>
    <n v="8.6565000000000012"/>
    <m/>
    <m/>
    <m/>
    <m/>
    <n v="2"/>
    <n v="3.5799999999999998E-2"/>
    <m/>
    <m/>
    <n v="12040"/>
    <n v="239.59200000000001"/>
    <m/>
    <m/>
    <n v="0"/>
    <n v="239.59200000000001"/>
    <e v="#N/A"/>
    <e v="#N/A"/>
    <e v="#N/A"/>
    <n v="3282.9694740263608"/>
    <n v="3282.9694740263608"/>
    <n v="3282.9694740263608"/>
    <n v="238562.44844591556"/>
    <e v="#N/A"/>
  </r>
  <r>
    <s v="THE HIGH STREET PRACTICE YIEWSLEY HEALTH CENTREColne Union PCNHillingdonE86042Jul4"/>
    <x v="271"/>
    <x v="34"/>
    <x v="1"/>
    <x v="273"/>
    <s v="E86042"/>
    <x v="5"/>
    <n v="4"/>
    <n v="7295.4877200585797"/>
    <n v="9957"/>
    <n v="853"/>
    <n v="184.2045"/>
    <n v="15.7805"/>
    <n v="11658"/>
    <n v="602"/>
    <n v="231.99420000000001"/>
    <n v="11.979800000000001"/>
    <n v="0"/>
    <n v="0"/>
    <n v="12"/>
    <n v="0.26400000000000001"/>
    <n v="10810"/>
    <n v="199.98499999999999"/>
    <n v="12272"/>
    <n v="244.23800000000003"/>
    <n v="0"/>
    <n v="199.98499999999999"/>
    <n v="244.23800000000003"/>
    <n v="44.253000000000043"/>
    <e v="#N/A"/>
    <n v="3282.9694740263608"/>
    <n v="3282.9694740263608"/>
    <n v="3282.9694740263608"/>
    <n v="238562.44844591556"/>
    <e v="#N/A"/>
  </r>
  <r>
    <s v="THE HIGH STREET PRACTICE YIEWSLEY HEALTH CENTREColne Union PCNHillingdonE86042Jun3"/>
    <x v="271"/>
    <x v="34"/>
    <x v="1"/>
    <x v="273"/>
    <s v="E86042"/>
    <x v="6"/>
    <n v="3"/>
    <n v="7295.4877200585797"/>
    <n v="30546"/>
    <n v="990"/>
    <n v="565.101"/>
    <n v="18.314999999999998"/>
    <n v="8887"/>
    <n v="187"/>
    <n v="176.85130000000001"/>
    <n v="3.7213000000000003"/>
    <n v="0"/>
    <n v="0"/>
    <n v="18"/>
    <n v="0.39600000000000002"/>
    <n v="31536"/>
    <n v="583.41599999999994"/>
    <n v="9092"/>
    <n v="180.96860000000001"/>
    <n v="0"/>
    <n v="583.41599999999994"/>
    <n v="180.96860000000001"/>
    <n v="-402.4473999999999"/>
    <e v="#N/A"/>
    <n v="3282.9694740263608"/>
    <n v="3282.9694740263608"/>
    <n v="3282.9694740263608"/>
    <n v="238562.44844591556"/>
    <e v="#N/A"/>
  </r>
  <r>
    <s v="THE HIGH STREET PRACTICE YIEWSLEY HEALTH CENTREColne Union PCNHillingdonE86042Mar12"/>
    <x v="271"/>
    <x v="34"/>
    <x v="1"/>
    <x v="273"/>
    <s v="E86042"/>
    <x v="7"/>
    <n v="12"/>
    <n v="7295.4877200585797"/>
    <n v="35490"/>
    <n v="92"/>
    <n v="706.25100000000009"/>
    <n v="1.8308"/>
    <m/>
    <m/>
    <m/>
    <m/>
    <n v="10"/>
    <n v="0.17899999999999999"/>
    <m/>
    <m/>
    <n v="35592"/>
    <n v="708.26080000000002"/>
    <m/>
    <m/>
    <n v="0"/>
    <n v="708.26080000000002"/>
    <e v="#N/A"/>
    <e v="#N/A"/>
    <e v="#N/A"/>
    <n v="3282.9694740263608"/>
    <n v="3282.9694740263608"/>
    <n v="3282.9694740263608"/>
    <n v="238562.44844591556"/>
    <e v="#N/A"/>
  </r>
  <r>
    <s v="THE HIGH STREET PRACTICE YIEWSLEY HEALTH CENTREColne Union PCNHillingdonE86042May2"/>
    <x v="271"/>
    <x v="34"/>
    <x v="1"/>
    <x v="273"/>
    <s v="E86042"/>
    <x v="8"/>
    <n v="2"/>
    <n v="7295.4877200585797"/>
    <n v="28436"/>
    <n v="605"/>
    <n v="526.06599999999992"/>
    <n v="11.192499999999999"/>
    <n v="7478"/>
    <n v="436"/>
    <n v="148.81220000000002"/>
    <n v="8.676400000000001"/>
    <n v="0"/>
    <n v="0"/>
    <n v="22"/>
    <n v="0.48399999999999999"/>
    <n v="29041"/>
    <n v="537.25849999999991"/>
    <n v="7936"/>
    <n v="157.97260000000003"/>
    <n v="0"/>
    <n v="537.25849999999991"/>
    <n v="157.97260000000003"/>
    <n v="-379.28589999999986"/>
    <e v="#N/A"/>
    <n v="3282.9694740263608"/>
    <n v="3282.9694740263608"/>
    <n v="3282.9694740263608"/>
    <n v="238562.44844591556"/>
    <e v="#N/A"/>
  </r>
  <r>
    <s v="THE HIGH STREET PRACTICE YIEWSLEY HEALTH CENTREColne Union PCNHillingdonE86042Nov8"/>
    <x v="271"/>
    <x v="34"/>
    <x v="1"/>
    <x v="273"/>
    <s v="E86042"/>
    <x v="9"/>
    <n v="8"/>
    <n v="7295.4877200585797"/>
    <n v="8428"/>
    <n v="2585"/>
    <n v="167.71720000000002"/>
    <n v="51.441500000000005"/>
    <m/>
    <m/>
    <m/>
    <m/>
    <n v="2"/>
    <n v="3.5799999999999998E-2"/>
    <m/>
    <m/>
    <n v="11015"/>
    <n v="219.19450000000001"/>
    <m/>
    <m/>
    <n v="0"/>
    <n v="219.19450000000001"/>
    <e v="#N/A"/>
    <e v="#N/A"/>
    <e v="#N/A"/>
    <n v="3282.9694740263608"/>
    <n v="3282.9694740263608"/>
    <n v="3282.9694740263608"/>
    <n v="238562.44844591556"/>
    <e v="#N/A"/>
  </r>
  <r>
    <s v="THE HIGH STREET PRACTICE YIEWSLEY HEALTH CENTREColne Union PCNHillingdonE86042Oct7"/>
    <x v="271"/>
    <x v="34"/>
    <x v="1"/>
    <x v="273"/>
    <s v="E86042"/>
    <x v="10"/>
    <n v="7"/>
    <n v="7295.4877200585797"/>
    <n v="22815"/>
    <n v="2450"/>
    <n v="454.01850000000002"/>
    <n v="48.755000000000003"/>
    <n v="0"/>
    <n v="702"/>
    <n v="0"/>
    <n v="15.795"/>
    <n v="16"/>
    <n v="0.28639999999999999"/>
    <n v="22"/>
    <n v="0.48399999999999999"/>
    <n v="25281"/>
    <n v="503.05990000000003"/>
    <n v="724"/>
    <n v="16.279"/>
    <n v="0"/>
    <n v="503.05990000000003"/>
    <n v="16.279"/>
    <n v="-486.78090000000003"/>
    <e v="#N/A"/>
    <n v="3282.9694740263608"/>
    <n v="3282.9694740263608"/>
    <n v="3282.9694740263608"/>
    <n v="238562.44844591556"/>
    <e v="#N/A"/>
  </r>
  <r>
    <s v="THE HIGH STREET PRACTICE YIEWSLEY HEALTH CENTREColne Union PCNHillingdonE86042Sep6"/>
    <x v="271"/>
    <x v="34"/>
    <x v="1"/>
    <x v="273"/>
    <s v="E86042"/>
    <x v="11"/>
    <n v="6"/>
    <n v="7295.4877200585797"/>
    <n v="6920"/>
    <n v="4625"/>
    <n v="137.708"/>
    <n v="92.037500000000009"/>
    <n v="9939"/>
    <n v="3145"/>
    <n v="223.6275"/>
    <n v="70.762500000000003"/>
    <n v="0"/>
    <n v="0"/>
    <n v="10"/>
    <n v="0.22"/>
    <n v="11545"/>
    <n v="229.74549999999999"/>
    <n v="13094"/>
    <n v="294.61"/>
    <n v="0"/>
    <n v="229.74549999999999"/>
    <n v="294.61"/>
    <n v="64.864500000000021"/>
    <e v="#N/A"/>
    <n v="3282.9694740263608"/>
    <n v="3282.9694740263608"/>
    <n v="3282.9694740263608"/>
    <n v="238562.44844591556"/>
    <e v="#N/A"/>
  </r>
  <r>
    <s v="THE HORN LANE SURGERYActonEalingE85677Apr1"/>
    <x v="272"/>
    <x v="3"/>
    <x v="2"/>
    <x v="274"/>
    <s v="E85677"/>
    <x v="0"/>
    <n v="1"/>
    <n v="6074.8124849976202"/>
    <n v="539"/>
    <n v="0"/>
    <n v="9.9714999999999989"/>
    <n v="0"/>
    <n v="983"/>
    <n v="16"/>
    <n v="19.561700000000002"/>
    <n v="0.31840000000000002"/>
    <n v="3187"/>
    <n v="57.0473"/>
    <n v="5412"/>
    <n v="119.06399999999999"/>
    <n v="3726"/>
    <n v="67.018799999999999"/>
    <n v="6411"/>
    <n v="138.94409999999999"/>
    <n v="0"/>
    <n v="67.018799999999999"/>
    <n v="138.94409999999999"/>
    <n v="71.925299999999993"/>
    <n v="138.94409999999999"/>
    <n v="2733.6656182489291"/>
    <n v="2733.6656182489291"/>
    <n v="2733.6656182489291"/>
    <n v="198646.36825942219"/>
    <n v="0"/>
  </r>
  <r>
    <s v="THE HORN LANE SURGERYActonEalingE85677Aug5"/>
    <x v="272"/>
    <x v="3"/>
    <x v="2"/>
    <x v="274"/>
    <s v="E85677"/>
    <x v="1"/>
    <n v="5"/>
    <n v="6074.8124849976202"/>
    <n v="856"/>
    <n v="0"/>
    <n v="15.835999999999999"/>
    <n v="0"/>
    <n v="1309"/>
    <n v="3"/>
    <n v="26.049100000000003"/>
    <n v="5.9700000000000003E-2"/>
    <n v="4443"/>
    <n v="79.529700000000005"/>
    <n v="5609"/>
    <n v="123.398"/>
    <n v="5299"/>
    <n v="95.365700000000004"/>
    <n v="6921"/>
    <n v="149.5068"/>
    <n v="0"/>
    <n v="95.365700000000004"/>
    <n v="149.5068"/>
    <n v="54.141099999999994"/>
    <n v="288.45089999999999"/>
    <n v="2733.6656182489291"/>
    <n v="2733.6656182489291"/>
    <n v="2733.6656182489291"/>
    <n v="198646.36825942219"/>
    <n v="0"/>
  </r>
  <r>
    <s v="THE HORN LANE SURGERYActonEalingE85677Dec9"/>
    <x v="272"/>
    <x v="3"/>
    <x v="2"/>
    <x v="274"/>
    <s v="E85677"/>
    <x v="2"/>
    <n v="9"/>
    <n v="6074.8124849976202"/>
    <n v="1717"/>
    <n v="0"/>
    <n v="34.168300000000002"/>
    <n v="0"/>
    <m/>
    <m/>
    <m/>
    <m/>
    <n v="3961"/>
    <n v="70.901899999999998"/>
    <m/>
    <m/>
    <n v="5678"/>
    <n v="105.0702"/>
    <m/>
    <m/>
    <n v="0"/>
    <n v="105.0702"/>
    <e v="#N/A"/>
    <e v="#N/A"/>
    <e v="#N/A"/>
    <n v="2733.6656182489291"/>
    <n v="2733.6656182489291"/>
    <n v="2733.6656182489291"/>
    <n v="198646.36825942219"/>
    <e v="#N/A"/>
  </r>
  <r>
    <s v="THE HORN LANE SURGERYActonEalingE85677Feb11"/>
    <x v="272"/>
    <x v="3"/>
    <x v="2"/>
    <x v="274"/>
    <s v="E85677"/>
    <x v="3"/>
    <n v="11"/>
    <n v="6074.8124849976202"/>
    <n v="729"/>
    <n v="2408"/>
    <n v="14.507100000000001"/>
    <n v="47.919200000000004"/>
    <m/>
    <m/>
    <m/>
    <m/>
    <n v="5087"/>
    <n v="91.057299999999998"/>
    <m/>
    <m/>
    <n v="8224"/>
    <n v="153.4836"/>
    <m/>
    <m/>
    <n v="0"/>
    <n v="153.4836"/>
    <e v="#N/A"/>
    <e v="#N/A"/>
    <e v="#N/A"/>
    <n v="2733.6656182489291"/>
    <n v="2733.6656182489291"/>
    <n v="2733.6656182489291"/>
    <n v="198646.36825942219"/>
    <e v="#N/A"/>
  </r>
  <r>
    <s v="THE HORN LANE SURGERYActonEalingE85677Jan10"/>
    <x v="272"/>
    <x v="3"/>
    <x v="2"/>
    <x v="274"/>
    <s v="E85677"/>
    <x v="4"/>
    <n v="10"/>
    <n v="6074.8124849976202"/>
    <n v="1218"/>
    <n v="3"/>
    <n v="24.238200000000003"/>
    <n v="5.9700000000000003E-2"/>
    <m/>
    <m/>
    <m/>
    <m/>
    <n v="6081"/>
    <n v="108.84990000000001"/>
    <m/>
    <m/>
    <n v="7302"/>
    <n v="133.14780000000002"/>
    <m/>
    <m/>
    <n v="0"/>
    <n v="133.14780000000002"/>
    <e v="#N/A"/>
    <e v="#N/A"/>
    <e v="#N/A"/>
    <n v="2733.6656182489291"/>
    <n v="2733.6656182489291"/>
    <n v="2733.6656182489291"/>
    <n v="198646.36825942219"/>
    <e v="#N/A"/>
  </r>
  <r>
    <s v="THE HORN LANE SURGERYActonEalingE85677Jul4"/>
    <x v="272"/>
    <x v="3"/>
    <x v="2"/>
    <x v="274"/>
    <s v="E85677"/>
    <x v="5"/>
    <n v="4"/>
    <n v="6074.8124849976202"/>
    <n v="611"/>
    <n v="6"/>
    <n v="11.3035"/>
    <n v="0.11099999999999999"/>
    <n v="1242"/>
    <n v="863"/>
    <n v="24.715800000000002"/>
    <n v="17.1737"/>
    <n v="4846"/>
    <n v="86.743399999999994"/>
    <n v="6907"/>
    <n v="151.95400000000001"/>
    <n v="5463"/>
    <n v="98.157899999999998"/>
    <n v="9012"/>
    <n v="193.84350000000001"/>
    <n v="0"/>
    <n v="98.157899999999998"/>
    <n v="193.84350000000001"/>
    <n v="95.685600000000008"/>
    <e v="#N/A"/>
    <n v="2733.6656182489291"/>
    <n v="2733.6656182489291"/>
    <n v="2733.6656182489291"/>
    <n v="198646.36825942219"/>
    <e v="#N/A"/>
  </r>
  <r>
    <s v="THE HORN LANE SURGERYActonEalingE85677Jun3"/>
    <x v="272"/>
    <x v="3"/>
    <x v="2"/>
    <x v="274"/>
    <s v="E85677"/>
    <x v="6"/>
    <n v="3"/>
    <n v="6074.8124849976202"/>
    <n v="748"/>
    <n v="0"/>
    <n v="13.837999999999999"/>
    <n v="0"/>
    <n v="2360"/>
    <n v="587"/>
    <n v="46.964000000000006"/>
    <n v="11.6813"/>
    <n v="4460"/>
    <n v="79.834000000000003"/>
    <n v="5584"/>
    <n v="122.848"/>
    <n v="5208"/>
    <n v="93.671999999999997"/>
    <n v="8531"/>
    <n v="181.4933"/>
    <n v="0"/>
    <n v="93.671999999999997"/>
    <n v="181.4933"/>
    <n v="87.821300000000008"/>
    <e v="#N/A"/>
    <n v="2733.6656182489291"/>
    <n v="2733.6656182489291"/>
    <n v="2733.6656182489291"/>
    <n v="198646.36825942219"/>
    <e v="#N/A"/>
  </r>
  <r>
    <s v="THE HORN LANE SURGERYActonEalingE85677Mar12"/>
    <x v="272"/>
    <x v="3"/>
    <x v="2"/>
    <x v="274"/>
    <s v="E85677"/>
    <x v="7"/>
    <n v="12"/>
    <n v="6074.8124849976202"/>
    <n v="5268"/>
    <n v="1419"/>
    <n v="104.83320000000001"/>
    <n v="28.238100000000003"/>
    <m/>
    <m/>
    <m/>
    <m/>
    <n v="6086"/>
    <n v="108.93940000000001"/>
    <m/>
    <m/>
    <n v="12773"/>
    <n v="242.01070000000001"/>
    <m/>
    <m/>
    <n v="0"/>
    <n v="242.01070000000001"/>
    <e v="#N/A"/>
    <e v="#N/A"/>
    <e v="#N/A"/>
    <n v="2733.6656182489291"/>
    <n v="2733.6656182489291"/>
    <n v="2733.6656182489291"/>
    <n v="198646.36825942219"/>
    <e v="#N/A"/>
  </r>
  <r>
    <s v="THE HORN LANE SURGERYActonEalingE85677May2"/>
    <x v="272"/>
    <x v="3"/>
    <x v="2"/>
    <x v="274"/>
    <s v="E85677"/>
    <x v="8"/>
    <n v="2"/>
    <n v="6074.8124849976202"/>
    <n v="651"/>
    <n v="564"/>
    <n v="12.0435"/>
    <n v="10.433999999999999"/>
    <n v="807"/>
    <n v="39"/>
    <n v="16.0593"/>
    <n v="0.77610000000000001"/>
    <n v="5562"/>
    <n v="99.559799999999996"/>
    <n v="5297"/>
    <n v="116.53400000000001"/>
    <n v="6777"/>
    <n v="122.03729999999999"/>
    <n v="6143"/>
    <n v="133.36940000000001"/>
    <n v="0"/>
    <n v="122.03729999999999"/>
    <n v="133.36940000000001"/>
    <n v="11.332100000000025"/>
    <e v="#N/A"/>
    <n v="2733.6656182489291"/>
    <n v="2733.6656182489291"/>
    <n v="2733.6656182489291"/>
    <n v="198646.36825942219"/>
    <e v="#N/A"/>
  </r>
  <r>
    <s v="THE HORN LANE SURGERYActonEalingE85677Nov8"/>
    <x v="272"/>
    <x v="3"/>
    <x v="2"/>
    <x v="274"/>
    <s v="E85677"/>
    <x v="9"/>
    <n v="8"/>
    <n v="6074.8124849976202"/>
    <n v="1000"/>
    <n v="634"/>
    <n v="19.900000000000002"/>
    <n v="12.6166"/>
    <m/>
    <m/>
    <m/>
    <m/>
    <n v="5409"/>
    <n v="96.821100000000001"/>
    <m/>
    <m/>
    <n v="7043"/>
    <n v="129.33770000000001"/>
    <m/>
    <m/>
    <n v="0"/>
    <n v="129.33770000000001"/>
    <e v="#N/A"/>
    <e v="#N/A"/>
    <e v="#N/A"/>
    <n v="2733.6656182489291"/>
    <n v="2733.6656182489291"/>
    <n v="2733.6656182489291"/>
    <n v="198646.36825942219"/>
    <e v="#N/A"/>
  </r>
  <r>
    <s v="THE HORN LANE SURGERYActonEalingE85677Oct7"/>
    <x v="272"/>
    <x v="3"/>
    <x v="2"/>
    <x v="274"/>
    <s v="E85677"/>
    <x v="10"/>
    <n v="7"/>
    <n v="6074.8124849976202"/>
    <n v="41746"/>
    <n v="4"/>
    <n v="830.74540000000002"/>
    <n v="7.9600000000000004E-2"/>
    <n v="0"/>
    <n v="5675"/>
    <n v="0"/>
    <n v="127.6875"/>
    <n v="7786"/>
    <n v="139.36940000000001"/>
    <n v="8481"/>
    <n v="186.58199999999999"/>
    <n v="49536"/>
    <n v="970.19440000000009"/>
    <n v="14156"/>
    <n v="314.26949999999999"/>
    <n v="0"/>
    <n v="970.19440000000009"/>
    <n v="314.26949999999999"/>
    <n v="-655.92490000000009"/>
    <e v="#N/A"/>
    <n v="2733.6656182489291"/>
    <n v="2733.6656182489291"/>
    <n v="2733.6656182489291"/>
    <n v="198646.36825942219"/>
    <e v="#N/A"/>
  </r>
  <r>
    <s v="THE HORN LANE SURGERYActonEalingE85677Sep6"/>
    <x v="272"/>
    <x v="3"/>
    <x v="2"/>
    <x v="274"/>
    <s v="E85677"/>
    <x v="11"/>
    <n v="6"/>
    <n v="6074.8124849976202"/>
    <n v="4052"/>
    <n v="0"/>
    <n v="80.634799999999998"/>
    <n v="0"/>
    <n v="4312"/>
    <n v="1009"/>
    <n v="97.02"/>
    <n v="22.702500000000001"/>
    <n v="6960"/>
    <n v="124.584"/>
    <n v="6945"/>
    <n v="152.79"/>
    <n v="11012"/>
    <n v="205.21879999999999"/>
    <n v="12266"/>
    <n v="272.51249999999999"/>
    <n v="0"/>
    <n v="205.21879999999999"/>
    <n v="272.51249999999999"/>
    <n v="67.293700000000001"/>
    <e v="#N/A"/>
    <n v="2733.6656182489291"/>
    <n v="2733.6656182489291"/>
    <n v="2733.6656182489291"/>
    <n v="198646.36825942219"/>
    <e v="#N/A"/>
  </r>
  <r>
    <s v="THE LAW MEDICAL GROUP PRACTICEK&amp;W WestBrentE84006Apr1"/>
    <x v="273"/>
    <x v="6"/>
    <x v="3"/>
    <x v="275"/>
    <s v="E84006"/>
    <x v="0"/>
    <n v="1"/>
    <n v="18318.3346432734"/>
    <n v="13102"/>
    <n v="1036"/>
    <n v="242.387"/>
    <n v="19.166"/>
    <n v="21642"/>
    <n v="3255"/>
    <n v="430.67580000000004"/>
    <n v="64.774500000000003"/>
    <n v="0"/>
    <n v="0"/>
    <n v="0"/>
    <n v="0"/>
    <n v="14138"/>
    <n v="261.553"/>
    <n v="24897"/>
    <n v="495.45030000000003"/>
    <n v="0"/>
    <n v="261.553"/>
    <n v="495.45030000000003"/>
    <n v="233.89730000000003"/>
    <n v="495.45030000000003"/>
    <n v="8243.2505894730293"/>
    <n v="8243.2505894730293"/>
    <n v="8243.2505894730293"/>
    <n v="599009.54283504025"/>
    <n v="0"/>
  </r>
  <r>
    <s v="THE LAW MEDICAL GROUP PRACTICEK&amp;W WestBrentE84006Aug5"/>
    <x v="273"/>
    <x v="6"/>
    <x v="3"/>
    <x v="275"/>
    <s v="E84006"/>
    <x v="1"/>
    <n v="5"/>
    <n v="18318.3346432734"/>
    <n v="12876"/>
    <n v="2007"/>
    <n v="238.20599999999999"/>
    <n v="37.1295"/>
    <n v="25358"/>
    <n v="3737"/>
    <n v="504.62420000000003"/>
    <n v="74.36630000000001"/>
    <n v="0"/>
    <n v="0"/>
    <n v="0"/>
    <n v="0"/>
    <n v="14883"/>
    <n v="275.33549999999997"/>
    <n v="29095"/>
    <n v="578.9905"/>
    <n v="0"/>
    <n v="275.33549999999997"/>
    <n v="578.9905"/>
    <n v="303.65500000000003"/>
    <n v="1074.4408000000001"/>
    <n v="8243.2505894730293"/>
    <n v="8243.2505894730293"/>
    <n v="8243.2505894730293"/>
    <n v="599009.54283504025"/>
    <n v="0"/>
  </r>
  <r>
    <s v="THE LAW MEDICAL GROUP PRACTICEK&amp;W WestBrentE84006Dec9"/>
    <x v="273"/>
    <x v="6"/>
    <x v="3"/>
    <x v="275"/>
    <s v="E84006"/>
    <x v="2"/>
    <n v="9"/>
    <n v="18318.3346432734"/>
    <n v="19017"/>
    <n v="2146"/>
    <n v="378.43830000000003"/>
    <n v="42.705400000000004"/>
    <m/>
    <m/>
    <m/>
    <m/>
    <n v="0"/>
    <n v="0"/>
    <m/>
    <m/>
    <n v="21163"/>
    <n v="421.14370000000002"/>
    <m/>
    <m/>
    <n v="0"/>
    <n v="421.14370000000002"/>
    <e v="#N/A"/>
    <e v="#N/A"/>
    <e v="#N/A"/>
    <n v="8243.2505894730293"/>
    <n v="8243.2505894730293"/>
    <n v="8243.2505894730293"/>
    <n v="599009.54283504025"/>
    <e v="#N/A"/>
  </r>
  <r>
    <s v="THE LAW MEDICAL GROUP PRACTICEK&amp;W WestBrentE84006Feb11"/>
    <x v="273"/>
    <x v="6"/>
    <x v="3"/>
    <x v="275"/>
    <s v="E84006"/>
    <x v="3"/>
    <n v="11"/>
    <n v="18318.3346432734"/>
    <n v="18675"/>
    <n v="1288"/>
    <n v="371.63249999999999"/>
    <n v="25.6312"/>
    <m/>
    <m/>
    <m/>
    <m/>
    <n v="0"/>
    <n v="0"/>
    <m/>
    <m/>
    <n v="19963"/>
    <n v="397.26369999999997"/>
    <m/>
    <m/>
    <n v="0"/>
    <n v="397.26369999999997"/>
    <e v="#N/A"/>
    <e v="#N/A"/>
    <e v="#N/A"/>
    <n v="8243.2505894730293"/>
    <n v="8243.2505894730293"/>
    <n v="8243.2505894730293"/>
    <n v="599009.54283504025"/>
    <e v="#N/A"/>
  </r>
  <r>
    <s v="THE LAW MEDICAL GROUP PRACTICEK&amp;W WestBrentE84006Jan10"/>
    <x v="273"/>
    <x v="6"/>
    <x v="3"/>
    <x v="275"/>
    <s v="E84006"/>
    <x v="4"/>
    <n v="10"/>
    <n v="18318.3346432734"/>
    <n v="20136"/>
    <n v="2242"/>
    <n v="400.70640000000003"/>
    <n v="44.6158"/>
    <m/>
    <m/>
    <m/>
    <m/>
    <n v="0"/>
    <n v="0"/>
    <m/>
    <m/>
    <n v="22378"/>
    <n v="445.32220000000001"/>
    <m/>
    <m/>
    <n v="0"/>
    <n v="445.32220000000001"/>
    <e v="#N/A"/>
    <e v="#N/A"/>
    <e v="#N/A"/>
    <n v="8243.2505894730293"/>
    <n v="8243.2505894730293"/>
    <n v="8243.2505894730293"/>
    <n v="599009.54283504025"/>
    <e v="#N/A"/>
  </r>
  <r>
    <s v="THE LAW MEDICAL GROUP PRACTICEK&amp;W WestBrentE84006Jul4"/>
    <x v="273"/>
    <x v="6"/>
    <x v="3"/>
    <x v="275"/>
    <s v="E84006"/>
    <x v="5"/>
    <n v="4"/>
    <n v="18318.3346432734"/>
    <n v="12130"/>
    <n v="793"/>
    <n v="224.405"/>
    <n v="14.670499999999999"/>
    <n v="26104"/>
    <n v="1191"/>
    <n v="519.46960000000001"/>
    <n v="23.700900000000001"/>
    <n v="0"/>
    <n v="0"/>
    <n v="0"/>
    <n v="0"/>
    <n v="12923"/>
    <n v="239.07550000000001"/>
    <n v="27295"/>
    <n v="543.17050000000006"/>
    <n v="0"/>
    <n v="239.07550000000001"/>
    <n v="543.17050000000006"/>
    <n v="304.09500000000003"/>
    <e v="#N/A"/>
    <n v="8243.2505894730293"/>
    <n v="8243.2505894730293"/>
    <n v="8243.2505894730293"/>
    <n v="599009.54283504025"/>
    <e v="#N/A"/>
  </r>
  <r>
    <s v="THE LAW MEDICAL GROUP PRACTICEK&amp;W WestBrentE84006Jun3"/>
    <x v="273"/>
    <x v="6"/>
    <x v="3"/>
    <x v="275"/>
    <s v="E84006"/>
    <x v="6"/>
    <n v="3"/>
    <n v="18318.3346432734"/>
    <n v="13288"/>
    <n v="1729"/>
    <n v="245.82799999999997"/>
    <n v="31.986499999999999"/>
    <n v="70718"/>
    <n v="4572"/>
    <n v="1407.2882"/>
    <n v="90.982800000000012"/>
    <n v="0"/>
    <n v="0"/>
    <n v="0"/>
    <n v="0"/>
    <n v="15017"/>
    <n v="277.81449999999995"/>
    <n v="75290"/>
    <n v="1498.271"/>
    <n v="0"/>
    <n v="277.81449999999995"/>
    <n v="1498.271"/>
    <n v="1220.4565"/>
    <e v="#N/A"/>
    <n v="8243.2505894730293"/>
    <n v="8243.2505894730293"/>
    <n v="8243.2505894730293"/>
    <n v="599009.54283504025"/>
    <e v="#N/A"/>
  </r>
  <r>
    <s v="THE LAW MEDICAL GROUP PRACTICEK&amp;W WestBrentE84006Mar12"/>
    <x v="273"/>
    <x v="6"/>
    <x v="3"/>
    <x v="275"/>
    <s v="E84006"/>
    <x v="7"/>
    <n v="12"/>
    <n v="18318.3346432734"/>
    <n v="22279"/>
    <n v="5119"/>
    <n v="443.35210000000001"/>
    <n v="101.8681"/>
    <m/>
    <m/>
    <m/>
    <m/>
    <n v="0"/>
    <n v="0"/>
    <m/>
    <m/>
    <n v="27398"/>
    <n v="545.22019999999998"/>
    <m/>
    <m/>
    <n v="0"/>
    <n v="545.22019999999998"/>
    <e v="#N/A"/>
    <e v="#N/A"/>
    <e v="#N/A"/>
    <n v="8243.2505894730293"/>
    <n v="8243.2505894730293"/>
    <n v="8243.2505894730293"/>
    <n v="599009.54283504025"/>
    <e v="#N/A"/>
  </r>
  <r>
    <s v="THE LAW MEDICAL GROUP PRACTICEK&amp;W WestBrentE84006May2"/>
    <x v="273"/>
    <x v="6"/>
    <x v="3"/>
    <x v="275"/>
    <s v="E84006"/>
    <x v="8"/>
    <n v="2"/>
    <n v="18318.3346432734"/>
    <n v="15823"/>
    <n v="1700"/>
    <n v="292.72550000000001"/>
    <n v="31.45"/>
    <n v="61589"/>
    <n v="3842"/>
    <n v="1225.6211000000001"/>
    <n v="76.455800000000011"/>
    <n v="0"/>
    <n v="0"/>
    <n v="0"/>
    <n v="0"/>
    <n v="17523"/>
    <n v="324.1755"/>
    <n v="65431"/>
    <n v="1302.0769"/>
    <n v="0"/>
    <n v="324.1755"/>
    <n v="1302.0769"/>
    <n v="977.90139999999997"/>
    <e v="#N/A"/>
    <n v="8243.2505894730293"/>
    <n v="8243.2505894730293"/>
    <n v="8243.2505894730293"/>
    <n v="599009.54283504025"/>
    <e v="#N/A"/>
  </r>
  <r>
    <s v="THE LAW MEDICAL GROUP PRACTICEK&amp;W WestBrentE84006Nov8"/>
    <x v="273"/>
    <x v="6"/>
    <x v="3"/>
    <x v="275"/>
    <s v="E84006"/>
    <x v="9"/>
    <n v="8"/>
    <n v="18318.3346432734"/>
    <n v="64005"/>
    <n v="9028"/>
    <n v="1273.6995000000002"/>
    <n v="179.65720000000002"/>
    <m/>
    <m/>
    <m/>
    <m/>
    <n v="0"/>
    <n v="0"/>
    <m/>
    <m/>
    <n v="73033"/>
    <n v="1453.3567000000003"/>
    <m/>
    <m/>
    <n v="0"/>
    <n v="1453.3567000000003"/>
    <e v="#N/A"/>
    <e v="#N/A"/>
    <e v="#N/A"/>
    <n v="8243.2505894730293"/>
    <n v="8243.2505894730293"/>
    <n v="8243.2505894730293"/>
    <n v="599009.54283504025"/>
    <e v="#N/A"/>
  </r>
  <r>
    <s v="THE LAW MEDICAL GROUP PRACTICEK&amp;W WestBrentE84006Oct7"/>
    <x v="273"/>
    <x v="6"/>
    <x v="3"/>
    <x v="275"/>
    <s v="E84006"/>
    <x v="10"/>
    <n v="7"/>
    <n v="18318.3346432734"/>
    <n v="29417"/>
    <n v="13723"/>
    <n v="585.39830000000006"/>
    <n v="273.08770000000004"/>
    <n v="0"/>
    <n v="2825"/>
    <n v="0"/>
    <n v="63.5625"/>
    <n v="0"/>
    <n v="0"/>
    <n v="0"/>
    <n v="0"/>
    <n v="43140"/>
    <n v="858.4860000000001"/>
    <n v="2825"/>
    <n v="63.5625"/>
    <n v="0"/>
    <n v="858.4860000000001"/>
    <n v="63.5625"/>
    <n v="-794.9235000000001"/>
    <e v="#N/A"/>
    <n v="8243.2505894730293"/>
    <n v="8243.2505894730293"/>
    <n v="8243.2505894730293"/>
    <n v="599009.54283504025"/>
    <e v="#N/A"/>
  </r>
  <r>
    <s v="THE LAW MEDICAL GROUP PRACTICEK&amp;W WestBrentE84006Sep6"/>
    <x v="273"/>
    <x v="6"/>
    <x v="3"/>
    <x v="275"/>
    <s v="E84006"/>
    <x v="11"/>
    <n v="6"/>
    <n v="18318.3346432734"/>
    <n v="15490"/>
    <n v="12084"/>
    <n v="308.25100000000003"/>
    <n v="240.47160000000002"/>
    <n v="25221"/>
    <n v="11683"/>
    <n v="567.47249999999997"/>
    <n v="262.86750000000001"/>
    <n v="0"/>
    <n v="0"/>
    <n v="0"/>
    <n v="0"/>
    <n v="27574"/>
    <n v="548.72260000000006"/>
    <n v="36904"/>
    <n v="830.33999999999992"/>
    <n v="0"/>
    <n v="548.72260000000006"/>
    <n v="830.33999999999992"/>
    <n v="281.61739999999986"/>
    <e v="#N/A"/>
    <n v="8243.2505894730293"/>
    <n v="8243.2505894730293"/>
    <n v="8243.2505894730293"/>
    <n v="599009.54283504025"/>
    <e v="#N/A"/>
  </r>
  <r>
    <s v="THE LONSDALE MEDICAL CENTREK&amp;W SouthBrentE84025Apr1"/>
    <x v="274"/>
    <x v="20"/>
    <x v="3"/>
    <x v="276"/>
    <s v="E84025"/>
    <x v="0"/>
    <n v="1"/>
    <n v="19185.411174248198"/>
    <n v="13454"/>
    <n v="2001"/>
    <n v="248.899"/>
    <n v="37.018499999999996"/>
    <n v="16135"/>
    <n v="8656"/>
    <n v="321.0865"/>
    <n v="172.2544"/>
    <n v="0"/>
    <n v="0"/>
    <n v="0"/>
    <n v="0"/>
    <n v="15455"/>
    <n v="285.91750000000002"/>
    <n v="24791"/>
    <n v="493.34090000000003"/>
    <n v="0"/>
    <n v="285.91750000000002"/>
    <n v="493.34090000000003"/>
    <n v="207.42340000000002"/>
    <n v="493.34090000000003"/>
    <n v="8633.4350284116899"/>
    <n v="8633.4350284116899"/>
    <n v="8633.4350284116899"/>
    <n v="627362.94539791613"/>
    <n v="0"/>
  </r>
  <r>
    <s v="THE LONSDALE MEDICAL CENTREK&amp;W SouthBrentE84025Aug5"/>
    <x v="274"/>
    <x v="20"/>
    <x v="3"/>
    <x v="276"/>
    <s v="E84025"/>
    <x v="1"/>
    <n v="5"/>
    <n v="19185.411174248198"/>
    <n v="14468"/>
    <n v="7658"/>
    <n v="267.65799999999996"/>
    <n v="141.673"/>
    <n v="29129"/>
    <n v="6527"/>
    <n v="579.6671"/>
    <n v="129.88730000000001"/>
    <n v="0"/>
    <n v="0"/>
    <n v="0"/>
    <n v="0"/>
    <n v="22126"/>
    <n v="409.33099999999996"/>
    <n v="35656"/>
    <n v="709.55439999999999"/>
    <n v="0"/>
    <n v="409.33099999999996"/>
    <n v="709.55439999999999"/>
    <n v="300.22340000000003"/>
    <n v="1202.8953000000001"/>
    <n v="8633.4350284116899"/>
    <n v="8633.4350284116899"/>
    <n v="8633.4350284116899"/>
    <n v="627362.94539791613"/>
    <n v="0"/>
  </r>
  <r>
    <s v="THE LONSDALE MEDICAL CENTREK&amp;W SouthBrentE84025Dec9"/>
    <x v="274"/>
    <x v="20"/>
    <x v="3"/>
    <x v="276"/>
    <s v="E84025"/>
    <x v="2"/>
    <n v="9"/>
    <n v="19185.411174248198"/>
    <n v="9896"/>
    <n v="8146"/>
    <n v="196.93040000000002"/>
    <n v="162.1054"/>
    <m/>
    <m/>
    <m/>
    <m/>
    <n v="0"/>
    <n v="0"/>
    <m/>
    <m/>
    <n v="18042"/>
    <n v="359.03579999999999"/>
    <m/>
    <m/>
    <n v="0"/>
    <n v="359.03579999999999"/>
    <e v="#N/A"/>
    <e v="#N/A"/>
    <e v="#N/A"/>
    <n v="8633.4350284116899"/>
    <n v="8633.4350284116899"/>
    <n v="8633.4350284116899"/>
    <n v="627362.94539791613"/>
    <e v="#N/A"/>
  </r>
  <r>
    <s v="THE LONSDALE MEDICAL CENTREK&amp;W SouthBrentE84025Feb11"/>
    <x v="274"/>
    <x v="20"/>
    <x v="3"/>
    <x v="276"/>
    <s v="E84025"/>
    <x v="3"/>
    <n v="11"/>
    <n v="19185.411174248198"/>
    <n v="29809"/>
    <n v="9366"/>
    <n v="593.19910000000004"/>
    <n v="186.38340000000002"/>
    <m/>
    <m/>
    <m/>
    <m/>
    <n v="0"/>
    <n v="0"/>
    <m/>
    <m/>
    <n v="39175"/>
    <n v="779.5825000000001"/>
    <m/>
    <m/>
    <n v="0"/>
    <n v="779.5825000000001"/>
    <e v="#N/A"/>
    <e v="#N/A"/>
    <e v="#N/A"/>
    <n v="8633.4350284116899"/>
    <n v="8633.4350284116899"/>
    <n v="8633.4350284116899"/>
    <n v="627362.94539791613"/>
    <e v="#N/A"/>
  </r>
  <r>
    <s v="THE LONSDALE MEDICAL CENTREK&amp;W SouthBrentE84025Jan10"/>
    <x v="274"/>
    <x v="20"/>
    <x v="3"/>
    <x v="276"/>
    <s v="E84025"/>
    <x v="4"/>
    <n v="10"/>
    <n v="19185.411174248198"/>
    <n v="30943"/>
    <n v="16342"/>
    <n v="615.76570000000004"/>
    <n v="325.20580000000001"/>
    <m/>
    <m/>
    <m/>
    <m/>
    <n v="0"/>
    <n v="0"/>
    <m/>
    <m/>
    <n v="47285"/>
    <n v="940.97150000000011"/>
    <m/>
    <m/>
    <n v="0"/>
    <n v="940.97150000000011"/>
    <e v="#N/A"/>
    <e v="#N/A"/>
    <e v="#N/A"/>
    <n v="8633.4350284116899"/>
    <n v="8633.4350284116899"/>
    <n v="8633.4350284116899"/>
    <n v="627362.94539791613"/>
    <e v="#N/A"/>
  </r>
  <r>
    <s v="THE LONSDALE MEDICAL CENTREK&amp;W SouthBrentE84025Jul4"/>
    <x v="274"/>
    <x v="20"/>
    <x v="3"/>
    <x v="276"/>
    <s v="E84025"/>
    <x v="5"/>
    <n v="4"/>
    <n v="19185.411174248198"/>
    <n v="15529"/>
    <n v="4632"/>
    <n v="287.28649999999999"/>
    <n v="85.691999999999993"/>
    <n v="23837"/>
    <n v="3614"/>
    <n v="474.35630000000003"/>
    <n v="71.918599999999998"/>
    <n v="0"/>
    <n v="0"/>
    <n v="0"/>
    <n v="0"/>
    <n v="20161"/>
    <n v="372.9785"/>
    <n v="27451"/>
    <n v="546.2749"/>
    <n v="0"/>
    <n v="372.9785"/>
    <n v="546.2749"/>
    <n v="173.29640000000001"/>
    <e v="#N/A"/>
    <n v="8633.4350284116899"/>
    <n v="8633.4350284116899"/>
    <n v="8633.4350284116899"/>
    <n v="627362.94539791613"/>
    <e v="#N/A"/>
  </r>
  <r>
    <s v="THE LONSDALE MEDICAL CENTREK&amp;W SouthBrentE84025Jun3"/>
    <x v="274"/>
    <x v="20"/>
    <x v="3"/>
    <x v="276"/>
    <s v="E84025"/>
    <x v="6"/>
    <n v="3"/>
    <n v="19185.411174248198"/>
    <n v="13988"/>
    <n v="8208"/>
    <n v="258.77799999999996"/>
    <n v="151.84799999999998"/>
    <n v="25893"/>
    <n v="9336"/>
    <n v="515.27070000000003"/>
    <n v="185.78640000000001"/>
    <n v="0"/>
    <n v="0"/>
    <n v="0"/>
    <n v="0"/>
    <n v="22196"/>
    <n v="410.62599999999998"/>
    <n v="35229"/>
    <n v="701.05709999999999"/>
    <n v="0"/>
    <n v="410.62599999999998"/>
    <n v="701.05709999999999"/>
    <n v="290.43110000000001"/>
    <e v="#N/A"/>
    <n v="8633.4350284116899"/>
    <n v="8633.4350284116899"/>
    <n v="8633.4350284116899"/>
    <n v="627362.94539791613"/>
    <e v="#N/A"/>
  </r>
  <r>
    <s v="THE LONSDALE MEDICAL CENTREK&amp;W SouthBrentE84025Mar12"/>
    <x v="274"/>
    <x v="20"/>
    <x v="3"/>
    <x v="276"/>
    <s v="E84025"/>
    <x v="7"/>
    <n v="12"/>
    <n v="19185.411174248198"/>
    <n v="23033"/>
    <n v="20926"/>
    <n v="458.35670000000005"/>
    <n v="416.42740000000003"/>
    <m/>
    <m/>
    <m/>
    <m/>
    <n v="0"/>
    <n v="0"/>
    <m/>
    <m/>
    <n v="43959"/>
    <n v="874.78410000000008"/>
    <m/>
    <m/>
    <n v="0"/>
    <n v="874.78410000000008"/>
    <e v="#N/A"/>
    <e v="#N/A"/>
    <e v="#N/A"/>
    <n v="8633.4350284116899"/>
    <n v="8633.4350284116899"/>
    <n v="8633.4350284116899"/>
    <n v="627362.94539791613"/>
    <e v="#N/A"/>
  </r>
  <r>
    <s v="THE LONSDALE MEDICAL CENTREK&amp;W SouthBrentE84025May2"/>
    <x v="274"/>
    <x v="20"/>
    <x v="3"/>
    <x v="276"/>
    <s v="E84025"/>
    <x v="8"/>
    <n v="2"/>
    <n v="19185.411174248198"/>
    <n v="17724"/>
    <n v="6223"/>
    <n v="327.89400000000001"/>
    <n v="115.12549999999999"/>
    <n v="18976"/>
    <n v="6329"/>
    <n v="377.62240000000003"/>
    <n v="125.94710000000001"/>
    <n v="0"/>
    <n v="0"/>
    <n v="0"/>
    <n v="0"/>
    <n v="23947"/>
    <n v="443.01949999999999"/>
    <n v="25305"/>
    <n v="503.56950000000006"/>
    <n v="0"/>
    <n v="443.01949999999999"/>
    <n v="503.56950000000006"/>
    <n v="60.550000000000068"/>
    <e v="#N/A"/>
    <n v="8633.4350284116899"/>
    <n v="8633.4350284116899"/>
    <n v="8633.4350284116899"/>
    <n v="627362.94539791613"/>
    <e v="#N/A"/>
  </r>
  <r>
    <s v="THE LONSDALE MEDICAL CENTREK&amp;W SouthBrentE84025Nov8"/>
    <x v="274"/>
    <x v="20"/>
    <x v="3"/>
    <x v="276"/>
    <s v="E84025"/>
    <x v="9"/>
    <n v="8"/>
    <n v="19185.411174248198"/>
    <n v="17237"/>
    <n v="13604"/>
    <n v="343.0163"/>
    <n v="270.71960000000001"/>
    <m/>
    <m/>
    <m/>
    <m/>
    <n v="0"/>
    <n v="0"/>
    <m/>
    <m/>
    <n v="30841"/>
    <n v="613.73590000000002"/>
    <m/>
    <m/>
    <n v="0"/>
    <n v="613.73590000000002"/>
    <e v="#N/A"/>
    <e v="#N/A"/>
    <e v="#N/A"/>
    <n v="8633.4350284116899"/>
    <n v="8633.4350284116899"/>
    <n v="8633.4350284116899"/>
    <n v="627362.94539791613"/>
    <e v="#N/A"/>
  </r>
  <r>
    <s v="THE LONSDALE MEDICAL CENTREK&amp;W SouthBrentE84025Oct7"/>
    <x v="274"/>
    <x v="20"/>
    <x v="3"/>
    <x v="276"/>
    <s v="E84025"/>
    <x v="10"/>
    <n v="7"/>
    <n v="19185.411174248198"/>
    <n v="52878"/>
    <n v="27319"/>
    <n v="1052.2722000000001"/>
    <n v="543.6481"/>
    <n v="0"/>
    <n v="25154"/>
    <n v="0"/>
    <n v="565.96500000000003"/>
    <n v="0"/>
    <n v="0"/>
    <n v="0"/>
    <n v="0"/>
    <n v="80197"/>
    <n v="1595.9203000000002"/>
    <n v="25154"/>
    <n v="565.96500000000003"/>
    <n v="0"/>
    <n v="1595.9203000000002"/>
    <n v="565.96500000000003"/>
    <n v="-1029.9553000000001"/>
    <e v="#N/A"/>
    <n v="8633.4350284116899"/>
    <n v="8633.4350284116899"/>
    <n v="8633.4350284116899"/>
    <n v="627362.94539791613"/>
    <e v="#N/A"/>
  </r>
  <r>
    <s v="THE LONSDALE MEDICAL CENTREK&amp;W SouthBrentE84025Sep6"/>
    <x v="274"/>
    <x v="20"/>
    <x v="3"/>
    <x v="276"/>
    <s v="E84025"/>
    <x v="11"/>
    <n v="6"/>
    <n v="19185.411174248198"/>
    <n v="16068"/>
    <n v="19102"/>
    <n v="319.75319999999999"/>
    <n v="380.12980000000005"/>
    <n v="46956"/>
    <n v="40677"/>
    <n v="1056.51"/>
    <n v="915.23249999999996"/>
    <n v="0"/>
    <n v="0"/>
    <n v="0"/>
    <n v="0"/>
    <n v="35170"/>
    <n v="699.88300000000004"/>
    <n v="87633"/>
    <n v="1971.7424999999998"/>
    <n v="0"/>
    <n v="699.88300000000004"/>
    <n v="1971.7424999999998"/>
    <n v="1271.8594999999998"/>
    <e v="#N/A"/>
    <n v="8633.4350284116899"/>
    <n v="8633.4350284116899"/>
    <n v="8633.4350284116899"/>
    <n v="627362.94539791613"/>
    <e v="#N/A"/>
  </r>
  <r>
    <s v="THE MANSELL ROAD PRACTICEGreenwellEalingE85129Apr1"/>
    <x v="275"/>
    <x v="37"/>
    <x v="2"/>
    <x v="277"/>
    <s v="E85129"/>
    <x v="0"/>
    <n v="1"/>
    <n v="6031.5886758393899"/>
    <n v="5636"/>
    <n v="1013"/>
    <n v="104.26599999999999"/>
    <n v="18.740500000000001"/>
    <n v="6868"/>
    <n v="1216"/>
    <n v="136.67320000000001"/>
    <n v="24.198399999999999"/>
    <n v="3174"/>
    <n v="56.814599999999999"/>
    <n v="4628"/>
    <n v="101.816"/>
    <n v="9823"/>
    <n v="179.8211"/>
    <n v="12712"/>
    <n v="262.68759999999997"/>
    <n v="0"/>
    <n v="179.8211"/>
    <n v="262.68759999999997"/>
    <n v="82.866499999999974"/>
    <n v="262.68759999999997"/>
    <n v="2714.2149041277257"/>
    <n v="2714.2149041277257"/>
    <n v="2714.2149041277257"/>
    <n v="197232.94969994808"/>
    <n v="0"/>
  </r>
  <r>
    <s v="THE MANSELL ROAD PRACTICEGreenwellEalingE85129Aug5"/>
    <x v="275"/>
    <x v="37"/>
    <x v="2"/>
    <x v="277"/>
    <s v="E85129"/>
    <x v="1"/>
    <n v="5"/>
    <n v="6031.5886758393899"/>
    <n v="7516"/>
    <n v="1011"/>
    <n v="139.04599999999999"/>
    <n v="18.703499999999998"/>
    <n v="7132"/>
    <n v="1146"/>
    <n v="141.92680000000001"/>
    <n v="22.805400000000002"/>
    <n v="2887"/>
    <n v="51.677300000000002"/>
    <n v="2241"/>
    <n v="49.302"/>
    <n v="11414"/>
    <n v="209.42679999999999"/>
    <n v="10519"/>
    <n v="214.0342"/>
    <n v="0"/>
    <n v="209.42679999999999"/>
    <n v="214.0342"/>
    <n v="4.6074000000000126"/>
    <n v="476.72179999999997"/>
    <n v="2714.2149041277257"/>
    <n v="2714.2149041277257"/>
    <n v="2714.2149041277257"/>
    <n v="197232.94969994808"/>
    <n v="0"/>
  </r>
  <r>
    <s v="THE MANSELL ROAD PRACTICEGreenwellEalingE85129Dec9"/>
    <x v="275"/>
    <x v="37"/>
    <x v="2"/>
    <x v="277"/>
    <s v="E85129"/>
    <x v="2"/>
    <n v="9"/>
    <n v="6031.5886758393899"/>
    <n v="5828"/>
    <n v="86"/>
    <n v="115.97720000000001"/>
    <n v="1.7114"/>
    <m/>
    <m/>
    <m/>
    <m/>
    <n v="2028"/>
    <n v="36.301200000000001"/>
    <m/>
    <m/>
    <n v="7942"/>
    <n v="153.9898"/>
    <m/>
    <m/>
    <n v="0"/>
    <n v="153.9898"/>
    <e v="#N/A"/>
    <e v="#N/A"/>
    <e v="#N/A"/>
    <n v="2714.2149041277257"/>
    <n v="2714.2149041277257"/>
    <n v="2714.2149041277257"/>
    <n v="197232.94969994808"/>
    <e v="#N/A"/>
  </r>
  <r>
    <s v="THE MANSELL ROAD PRACTICEGreenwellEalingE85129Feb11"/>
    <x v="275"/>
    <x v="37"/>
    <x v="2"/>
    <x v="277"/>
    <s v="E85129"/>
    <x v="3"/>
    <n v="11"/>
    <n v="6031.5886758393899"/>
    <n v="6070"/>
    <n v="235"/>
    <n v="120.79300000000001"/>
    <n v="4.6764999999999999"/>
    <m/>
    <m/>
    <m/>
    <m/>
    <n v="2314"/>
    <n v="41.4206"/>
    <m/>
    <m/>
    <n v="8619"/>
    <n v="166.89010000000002"/>
    <m/>
    <m/>
    <n v="0"/>
    <n v="166.89010000000002"/>
    <e v="#N/A"/>
    <e v="#N/A"/>
    <e v="#N/A"/>
    <n v="2714.2149041277257"/>
    <n v="2714.2149041277257"/>
    <n v="2714.2149041277257"/>
    <n v="197232.94969994808"/>
    <e v="#N/A"/>
  </r>
  <r>
    <s v="THE MANSELL ROAD PRACTICEGreenwellEalingE85129Jan10"/>
    <x v="275"/>
    <x v="37"/>
    <x v="2"/>
    <x v="277"/>
    <s v="E85129"/>
    <x v="4"/>
    <n v="10"/>
    <n v="6031.5886758393899"/>
    <n v="6605"/>
    <n v="92"/>
    <n v="131.43950000000001"/>
    <n v="1.8308"/>
    <m/>
    <m/>
    <m/>
    <m/>
    <n v="3461"/>
    <n v="61.951900000000002"/>
    <m/>
    <m/>
    <n v="10158"/>
    <n v="195.22220000000002"/>
    <m/>
    <m/>
    <n v="0"/>
    <n v="195.22220000000002"/>
    <e v="#N/A"/>
    <e v="#N/A"/>
    <e v="#N/A"/>
    <n v="2714.2149041277257"/>
    <n v="2714.2149041277257"/>
    <n v="2714.2149041277257"/>
    <n v="197232.94969994808"/>
    <e v="#N/A"/>
  </r>
  <r>
    <s v="THE MANSELL ROAD PRACTICEGreenwellEalingE85129Jul4"/>
    <x v="275"/>
    <x v="37"/>
    <x v="2"/>
    <x v="277"/>
    <s v="E85129"/>
    <x v="5"/>
    <n v="4"/>
    <n v="6031.5886758393899"/>
    <n v="6099"/>
    <n v="907"/>
    <n v="112.83149999999999"/>
    <n v="16.779499999999999"/>
    <n v="6946"/>
    <n v="295"/>
    <n v="138.22540000000001"/>
    <n v="5.8705000000000007"/>
    <n v="2469"/>
    <n v="44.195099999999996"/>
    <n v="2741"/>
    <n v="60.302"/>
    <n v="9475"/>
    <n v="173.80609999999999"/>
    <n v="9982"/>
    <n v="204.39789999999999"/>
    <n v="0"/>
    <n v="173.80609999999999"/>
    <n v="204.39789999999999"/>
    <n v="30.591800000000006"/>
    <e v="#N/A"/>
    <n v="2714.2149041277257"/>
    <n v="2714.2149041277257"/>
    <n v="2714.2149041277257"/>
    <n v="197232.94969994808"/>
    <e v="#N/A"/>
  </r>
  <r>
    <s v="THE MANSELL ROAD PRACTICEGreenwellEalingE85129Jun3"/>
    <x v="275"/>
    <x v="37"/>
    <x v="2"/>
    <x v="277"/>
    <s v="E85129"/>
    <x v="6"/>
    <n v="3"/>
    <n v="6031.5886758393899"/>
    <n v="6652"/>
    <n v="4"/>
    <n v="123.062"/>
    <n v="7.3999999999999996E-2"/>
    <n v="8857"/>
    <n v="830"/>
    <n v="176.2543"/>
    <n v="16.516999999999999"/>
    <n v="3625"/>
    <n v="64.887500000000003"/>
    <n v="2525"/>
    <n v="55.55"/>
    <n v="10281"/>
    <n v="188.02350000000001"/>
    <n v="12212"/>
    <n v="248.32130000000001"/>
    <n v="0"/>
    <n v="188.02350000000001"/>
    <n v="248.32130000000001"/>
    <n v="60.297799999999995"/>
    <e v="#N/A"/>
    <n v="2714.2149041277257"/>
    <n v="2714.2149041277257"/>
    <n v="2714.2149041277257"/>
    <n v="197232.94969994808"/>
    <e v="#N/A"/>
  </r>
  <r>
    <s v="THE MANSELL ROAD PRACTICEGreenwellEalingE85129Mar12"/>
    <x v="275"/>
    <x v="37"/>
    <x v="2"/>
    <x v="277"/>
    <s v="E85129"/>
    <x v="7"/>
    <n v="12"/>
    <n v="6031.5886758393899"/>
    <n v="5854"/>
    <n v="151"/>
    <n v="116.49460000000001"/>
    <n v="3.0049000000000001"/>
    <m/>
    <m/>
    <m/>
    <m/>
    <n v="4278"/>
    <n v="76.5762"/>
    <m/>
    <m/>
    <n v="10283"/>
    <n v="196.07570000000001"/>
    <m/>
    <m/>
    <n v="0"/>
    <n v="196.07570000000001"/>
    <e v="#N/A"/>
    <e v="#N/A"/>
    <e v="#N/A"/>
    <n v="2714.2149041277257"/>
    <n v="2714.2149041277257"/>
    <n v="2714.2149041277257"/>
    <n v="197232.94969994808"/>
    <e v="#N/A"/>
  </r>
  <r>
    <s v="THE MANSELL ROAD PRACTICEGreenwellEalingE85129May2"/>
    <x v="275"/>
    <x v="37"/>
    <x v="2"/>
    <x v="277"/>
    <s v="E85129"/>
    <x v="8"/>
    <n v="2"/>
    <n v="6031.5886758393899"/>
    <n v="6886"/>
    <n v="0"/>
    <n v="127.39099999999999"/>
    <n v="0"/>
    <n v="5681"/>
    <n v="209"/>
    <n v="113.0519"/>
    <n v="4.1591000000000005"/>
    <n v="6098"/>
    <n v="109.1542"/>
    <n v="2693"/>
    <n v="59.246000000000002"/>
    <n v="12984"/>
    <n v="236.54519999999999"/>
    <n v="8583"/>
    <n v="176.45699999999999"/>
    <n v="0"/>
    <n v="236.54519999999999"/>
    <n v="176.45699999999999"/>
    <n v="-60.088200000000001"/>
    <e v="#N/A"/>
    <n v="2714.2149041277257"/>
    <n v="2714.2149041277257"/>
    <n v="2714.2149041277257"/>
    <n v="197232.94969994808"/>
    <e v="#N/A"/>
  </r>
  <r>
    <s v="THE MANSELL ROAD PRACTICEGreenwellEalingE85129Nov8"/>
    <x v="275"/>
    <x v="37"/>
    <x v="2"/>
    <x v="277"/>
    <s v="E85129"/>
    <x v="9"/>
    <n v="8"/>
    <n v="6031.5886758393899"/>
    <n v="7368"/>
    <n v="820"/>
    <n v="146.6232"/>
    <n v="16.318000000000001"/>
    <m/>
    <m/>
    <m/>
    <m/>
    <n v="4118"/>
    <n v="73.712199999999996"/>
    <m/>
    <m/>
    <n v="12306"/>
    <n v="236.6534"/>
    <m/>
    <m/>
    <n v="0"/>
    <n v="236.6534"/>
    <e v="#N/A"/>
    <e v="#N/A"/>
    <e v="#N/A"/>
    <n v="2714.2149041277257"/>
    <n v="2714.2149041277257"/>
    <n v="2714.2149041277257"/>
    <n v="197232.94969994808"/>
    <e v="#N/A"/>
  </r>
  <r>
    <s v="THE MANSELL ROAD PRACTICEGreenwellEalingE85129Oct7"/>
    <x v="275"/>
    <x v="37"/>
    <x v="2"/>
    <x v="277"/>
    <s v="E85129"/>
    <x v="10"/>
    <n v="7"/>
    <n v="6031.5886758393899"/>
    <n v="7162"/>
    <n v="2576"/>
    <n v="142.52379999999999"/>
    <n v="51.2624"/>
    <n v="0"/>
    <n v="4580"/>
    <n v="0"/>
    <n v="103.05"/>
    <n v="3831"/>
    <n v="68.5749"/>
    <n v="3580"/>
    <n v="78.760000000000005"/>
    <n v="13569"/>
    <n v="262.36110000000002"/>
    <n v="8160"/>
    <n v="181.81"/>
    <n v="0"/>
    <n v="262.36110000000002"/>
    <n v="181.81"/>
    <n v="-80.551100000000019"/>
    <e v="#N/A"/>
    <n v="2714.2149041277257"/>
    <n v="2714.2149041277257"/>
    <n v="2714.2149041277257"/>
    <n v="197232.94969994808"/>
    <e v="#N/A"/>
  </r>
  <r>
    <s v="THE MANSELL ROAD PRACTICEGreenwellEalingE85129Sep6"/>
    <x v="275"/>
    <x v="37"/>
    <x v="2"/>
    <x v="277"/>
    <s v="E85129"/>
    <x v="11"/>
    <n v="6"/>
    <n v="6031.5886758393899"/>
    <n v="6244"/>
    <n v="6270"/>
    <n v="124.2556"/>
    <n v="124.77300000000001"/>
    <n v="16089"/>
    <n v="4123"/>
    <n v="362.0025"/>
    <n v="92.767499999999998"/>
    <n v="2570"/>
    <n v="46.003"/>
    <n v="2682"/>
    <n v="59.003999999999998"/>
    <n v="15084"/>
    <n v="295.03160000000003"/>
    <n v="22894"/>
    <n v="513.774"/>
    <n v="0"/>
    <n v="295.03160000000003"/>
    <n v="513.774"/>
    <n v="218.74239999999998"/>
    <e v="#N/A"/>
    <n v="2714.2149041277257"/>
    <n v="2714.2149041277257"/>
    <n v="2714.2149041277257"/>
    <n v="197232.94969994808"/>
    <e v="#N/A"/>
  </r>
  <r>
    <s v="The Meanwhile Gardens Medical CentreInclusive HealthWest LondonE87026Apr1"/>
    <x v="276"/>
    <x v="10"/>
    <x v="6"/>
    <x v="278"/>
    <s v="E87026"/>
    <x v="0"/>
    <n v="1"/>
    <n v="2833.4966364725501"/>
    <n v="97"/>
    <n v="0"/>
    <n v="1.7945"/>
    <n v="0"/>
    <n v="60"/>
    <n v="0"/>
    <n v="1.194"/>
    <n v="0"/>
    <n v="3569"/>
    <n v="63.885100000000001"/>
    <n v="1216"/>
    <n v="26.751999999999999"/>
    <n v="3666"/>
    <n v="65.679600000000008"/>
    <n v="1276"/>
    <n v="27.945999999999998"/>
    <n v="0"/>
    <n v="65.679600000000008"/>
    <n v="27.945999999999998"/>
    <n v="-37.73360000000001"/>
    <n v="27.945999999999998"/>
    <n v="1275.0734864126475"/>
    <n v="1275.0734864126475"/>
    <n v="1275.0734864126475"/>
    <n v="92655.340012652392"/>
    <n v="0"/>
  </r>
  <r>
    <s v="The Meanwhile Gardens Medical CentreInclusive HealthWest LondonE87026Aug5"/>
    <x v="276"/>
    <x v="10"/>
    <x v="6"/>
    <x v="278"/>
    <s v="E87026"/>
    <x v="1"/>
    <n v="5"/>
    <n v="2833.4966364725501"/>
    <n v="130"/>
    <n v="0"/>
    <n v="2.4049999999999998"/>
    <n v="0"/>
    <n v="71"/>
    <n v="0"/>
    <n v="1.4129"/>
    <n v="0"/>
    <n v="903"/>
    <n v="16.163699999999999"/>
    <n v="1256"/>
    <n v="27.632000000000001"/>
    <n v="1033"/>
    <n v="18.5687"/>
    <n v="1327"/>
    <n v="29.044900000000002"/>
    <n v="0"/>
    <n v="18.5687"/>
    <n v="29.044900000000002"/>
    <n v="10.476200000000002"/>
    <n v="56.990899999999996"/>
    <n v="1275.0734864126475"/>
    <n v="1275.0734864126475"/>
    <n v="1275.0734864126475"/>
    <n v="92655.340012652392"/>
    <n v="0"/>
  </r>
  <r>
    <s v="The Meanwhile Gardens Medical CentreInclusive HealthWest LondonE87026Dec9"/>
    <x v="276"/>
    <x v="10"/>
    <x v="6"/>
    <x v="278"/>
    <s v="E87026"/>
    <x v="2"/>
    <n v="9"/>
    <n v="2833.4966364725501"/>
    <n v="116"/>
    <n v="0"/>
    <n v="2.3084000000000002"/>
    <n v="0"/>
    <m/>
    <m/>
    <m/>
    <m/>
    <n v="2335"/>
    <n v="41.796500000000002"/>
    <m/>
    <m/>
    <n v="2451"/>
    <n v="44.104900000000001"/>
    <m/>
    <m/>
    <n v="0"/>
    <n v="44.104900000000001"/>
    <e v="#N/A"/>
    <e v="#N/A"/>
    <e v="#N/A"/>
    <n v="1275.0734864126475"/>
    <n v="1275.0734864126475"/>
    <n v="1275.0734864126475"/>
    <n v="92655.340012652392"/>
    <e v="#N/A"/>
  </r>
  <r>
    <s v="The Meanwhile Gardens Medical CentreInclusive HealthWest LondonE87026Feb11"/>
    <x v="276"/>
    <x v="10"/>
    <x v="6"/>
    <x v="278"/>
    <s v="E87026"/>
    <x v="3"/>
    <n v="11"/>
    <n v="2833.4966364725501"/>
    <n v="111"/>
    <n v="0"/>
    <n v="2.2089000000000003"/>
    <n v="0"/>
    <m/>
    <m/>
    <m/>
    <m/>
    <n v="1142"/>
    <n v="20.441800000000001"/>
    <m/>
    <m/>
    <n v="1253"/>
    <n v="22.650700000000001"/>
    <m/>
    <m/>
    <n v="0"/>
    <n v="22.650700000000001"/>
    <e v="#N/A"/>
    <e v="#N/A"/>
    <e v="#N/A"/>
    <n v="1275.0734864126475"/>
    <n v="1275.0734864126475"/>
    <n v="1275.0734864126475"/>
    <n v="92655.340012652392"/>
    <e v="#N/A"/>
  </r>
  <r>
    <s v="The Meanwhile Gardens Medical CentreInclusive HealthWest LondonE87026Jan10"/>
    <x v="276"/>
    <x v="10"/>
    <x v="6"/>
    <x v="278"/>
    <s v="E87026"/>
    <x v="4"/>
    <n v="10"/>
    <n v="2833.4966364725501"/>
    <n v="72"/>
    <n v="0"/>
    <n v="1.4328000000000001"/>
    <n v="0"/>
    <m/>
    <m/>
    <m/>
    <m/>
    <n v="1445"/>
    <n v="25.865500000000001"/>
    <m/>
    <m/>
    <n v="1517"/>
    <n v="27.298300000000001"/>
    <m/>
    <m/>
    <n v="0"/>
    <n v="27.298300000000001"/>
    <e v="#N/A"/>
    <e v="#N/A"/>
    <e v="#N/A"/>
    <n v="1275.0734864126475"/>
    <n v="1275.0734864126475"/>
    <n v="1275.0734864126475"/>
    <n v="92655.340012652392"/>
    <e v="#N/A"/>
  </r>
  <r>
    <s v="The Meanwhile Gardens Medical CentreInclusive HealthWest LondonE87026Jul4"/>
    <x v="276"/>
    <x v="10"/>
    <x v="6"/>
    <x v="278"/>
    <s v="E87026"/>
    <x v="5"/>
    <n v="4"/>
    <n v="2833.4966364725501"/>
    <n v="121"/>
    <n v="0"/>
    <n v="2.2384999999999997"/>
    <n v="0"/>
    <n v="60"/>
    <n v="0"/>
    <n v="1.194"/>
    <n v="0"/>
    <n v="774"/>
    <n v="13.8546"/>
    <n v="3249"/>
    <n v="71.477999999999994"/>
    <n v="895"/>
    <n v="16.0931"/>
    <n v="3309"/>
    <n v="72.671999999999997"/>
    <n v="0"/>
    <n v="16.0931"/>
    <n v="72.671999999999997"/>
    <n v="56.578899999999997"/>
    <e v="#N/A"/>
    <n v="1275.0734864126475"/>
    <n v="1275.0734864126475"/>
    <n v="1275.0734864126475"/>
    <n v="92655.340012652392"/>
    <e v="#N/A"/>
  </r>
  <r>
    <s v="The Meanwhile Gardens Medical CentreInclusive HealthWest LondonE87026Jun3"/>
    <x v="276"/>
    <x v="10"/>
    <x v="6"/>
    <x v="278"/>
    <s v="E87026"/>
    <x v="6"/>
    <n v="3"/>
    <n v="2833.4966364725501"/>
    <n v="134"/>
    <n v="0"/>
    <n v="2.4790000000000001"/>
    <n v="0"/>
    <n v="180"/>
    <n v="0"/>
    <n v="3.5820000000000003"/>
    <n v="0"/>
    <n v="3655"/>
    <n v="65.424499999999995"/>
    <n v="3582"/>
    <n v="78.804000000000002"/>
    <n v="3789"/>
    <n v="67.903499999999994"/>
    <n v="3762"/>
    <n v="82.385999999999996"/>
    <n v="0"/>
    <n v="67.903499999999994"/>
    <n v="82.385999999999996"/>
    <n v="14.482500000000002"/>
    <e v="#N/A"/>
    <n v="1275.0734864126475"/>
    <n v="1275.0734864126475"/>
    <n v="1275.0734864126475"/>
    <n v="92655.340012652392"/>
    <e v="#N/A"/>
  </r>
  <r>
    <s v="The Meanwhile Gardens Medical CentreInclusive HealthWest LondonE87026Mar12"/>
    <x v="276"/>
    <x v="10"/>
    <x v="6"/>
    <x v="278"/>
    <s v="E87026"/>
    <x v="7"/>
    <n v="12"/>
    <n v="2833.4966364725501"/>
    <n v="115"/>
    <n v="0"/>
    <n v="2.2885"/>
    <n v="0"/>
    <m/>
    <m/>
    <m/>
    <m/>
    <n v="1189"/>
    <n v="21.283100000000001"/>
    <m/>
    <m/>
    <n v="1304"/>
    <n v="23.5716"/>
    <m/>
    <m/>
    <n v="0"/>
    <n v="23.5716"/>
    <e v="#N/A"/>
    <e v="#N/A"/>
    <e v="#N/A"/>
    <n v="1275.0734864126475"/>
    <n v="1275.0734864126475"/>
    <n v="1275.0734864126475"/>
    <n v="92655.340012652392"/>
    <e v="#N/A"/>
  </r>
  <r>
    <s v="The Meanwhile Gardens Medical CentreInclusive HealthWest LondonE87026May2"/>
    <x v="276"/>
    <x v="10"/>
    <x v="6"/>
    <x v="278"/>
    <s v="E87026"/>
    <x v="8"/>
    <n v="2"/>
    <n v="2833.4966364725501"/>
    <n v="118"/>
    <n v="0"/>
    <n v="2.1829999999999998"/>
    <n v="0"/>
    <n v="66"/>
    <n v="0"/>
    <n v="1.3134000000000001"/>
    <n v="0"/>
    <n v="1063"/>
    <n v="19.027699999999999"/>
    <n v="799"/>
    <n v="17.577999999999999"/>
    <n v="1181"/>
    <n v="21.210699999999999"/>
    <n v="865"/>
    <n v="18.891400000000001"/>
    <n v="0"/>
    <n v="21.210699999999999"/>
    <n v="18.891400000000001"/>
    <n v="-2.3192999999999984"/>
    <e v="#N/A"/>
    <n v="1275.0734864126475"/>
    <n v="1275.0734864126475"/>
    <n v="1275.0734864126475"/>
    <n v="92655.340012652392"/>
    <e v="#N/A"/>
  </r>
  <r>
    <s v="The Meanwhile Gardens Medical CentreInclusive HealthWest LondonE87026Nov8"/>
    <x v="276"/>
    <x v="10"/>
    <x v="6"/>
    <x v="278"/>
    <s v="E87026"/>
    <x v="9"/>
    <n v="8"/>
    <n v="2833.4966364725501"/>
    <n v="136"/>
    <n v="0"/>
    <n v="2.7064000000000004"/>
    <n v="0"/>
    <m/>
    <m/>
    <m/>
    <m/>
    <n v="5217"/>
    <n v="93.384299999999996"/>
    <m/>
    <m/>
    <n v="5353"/>
    <n v="96.090699999999998"/>
    <m/>
    <m/>
    <n v="0"/>
    <n v="96.090699999999998"/>
    <e v="#N/A"/>
    <e v="#N/A"/>
    <e v="#N/A"/>
    <n v="1275.0734864126475"/>
    <n v="1275.0734864126475"/>
    <n v="1275.0734864126475"/>
    <n v="92655.340012652392"/>
    <e v="#N/A"/>
  </r>
  <r>
    <s v="The Meanwhile Gardens Medical CentreInclusive HealthWest LondonE87026Oct7"/>
    <x v="276"/>
    <x v="10"/>
    <x v="6"/>
    <x v="278"/>
    <s v="E87026"/>
    <x v="10"/>
    <n v="7"/>
    <n v="2833.4966364725501"/>
    <n v="633"/>
    <n v="0"/>
    <n v="12.5967"/>
    <n v="0"/>
    <n v="0"/>
    <n v="0"/>
    <n v="0"/>
    <n v="0"/>
    <n v="4252"/>
    <n v="76.110799999999998"/>
    <n v="1452"/>
    <n v="31.943999999999999"/>
    <n v="4885"/>
    <n v="88.707499999999996"/>
    <n v="1452"/>
    <n v="31.943999999999999"/>
    <n v="0"/>
    <n v="88.707499999999996"/>
    <n v="31.943999999999999"/>
    <n v="-56.763499999999993"/>
    <e v="#N/A"/>
    <n v="1275.0734864126475"/>
    <n v="1275.0734864126475"/>
    <n v="1275.0734864126475"/>
    <n v="92655.340012652392"/>
    <e v="#N/A"/>
  </r>
  <r>
    <s v="The Meanwhile Gardens Medical CentreInclusive HealthWest LondonE87026Sep6"/>
    <x v="276"/>
    <x v="10"/>
    <x v="6"/>
    <x v="278"/>
    <s v="E87026"/>
    <x v="11"/>
    <n v="6"/>
    <n v="2833.4966364725501"/>
    <n v="349"/>
    <n v="0"/>
    <n v="6.9451000000000001"/>
    <n v="0"/>
    <n v="86"/>
    <n v="0"/>
    <n v="1.9349999999999998"/>
    <n v="0"/>
    <n v="1367"/>
    <n v="24.4693"/>
    <n v="3686"/>
    <n v="81.091999999999999"/>
    <n v="1716"/>
    <n v="31.414400000000001"/>
    <n v="3772"/>
    <n v="83.027000000000001"/>
    <n v="0"/>
    <n v="31.414400000000001"/>
    <n v="83.027000000000001"/>
    <n v="51.6126"/>
    <e v="#N/A"/>
    <n v="1275.0734864126475"/>
    <n v="1275.0734864126475"/>
    <n v="1275.0734864126475"/>
    <n v="92655.340012652392"/>
    <e v="#N/A"/>
  </r>
  <r>
    <s v="THE MEDICAL CENTRENGPEalingE85053Apr1"/>
    <x v="277"/>
    <x v="39"/>
    <x v="2"/>
    <x v="279"/>
    <s v="E85053"/>
    <x v="0"/>
    <n v="1"/>
    <n v="3057.4426853436898"/>
    <n v="432"/>
    <n v="0"/>
    <n v="7.992"/>
    <n v="0"/>
    <n v="299"/>
    <n v="0"/>
    <n v="5.9500999999999999"/>
    <n v="0"/>
    <n v="1121"/>
    <n v="20.065899999999999"/>
    <n v="1533"/>
    <n v="33.725999999999999"/>
    <n v="1553"/>
    <n v="28.0579"/>
    <n v="1832"/>
    <n v="39.676099999999998"/>
    <n v="0"/>
    <n v="28.0579"/>
    <n v="39.676099999999998"/>
    <n v="11.618199999999998"/>
    <n v="39.676099999999998"/>
    <n v="1375.8492084046604"/>
    <n v="1375.8492084046604"/>
    <n v="1375.8492084046604"/>
    <n v="99978.375810738667"/>
    <n v="0"/>
  </r>
  <r>
    <s v="THE MEDICAL CENTRENGPEalingE85053Aug5"/>
    <x v="277"/>
    <x v="39"/>
    <x v="2"/>
    <x v="279"/>
    <s v="E85053"/>
    <x v="1"/>
    <n v="5"/>
    <n v="3057.4426853436898"/>
    <n v="453"/>
    <n v="0"/>
    <n v="8.3804999999999996"/>
    <n v="0"/>
    <n v="356"/>
    <n v="0"/>
    <n v="7.0844000000000005"/>
    <n v="0"/>
    <n v="1323"/>
    <n v="23.681699999999999"/>
    <n v="1470"/>
    <n v="32.340000000000003"/>
    <n v="1776"/>
    <n v="32.062199999999997"/>
    <n v="1826"/>
    <n v="39.424400000000006"/>
    <n v="0"/>
    <n v="32.062199999999997"/>
    <n v="39.424400000000006"/>
    <n v="7.3622000000000085"/>
    <n v="79.100500000000011"/>
    <n v="1375.8492084046604"/>
    <n v="1375.8492084046604"/>
    <n v="1375.8492084046604"/>
    <n v="99978.375810738667"/>
    <n v="0"/>
  </r>
  <r>
    <s v="THE MEDICAL CENTRENGPEalingE85053Dec9"/>
    <x v="277"/>
    <x v="39"/>
    <x v="2"/>
    <x v="279"/>
    <s v="E85053"/>
    <x v="2"/>
    <n v="9"/>
    <n v="3057.4426853436898"/>
    <n v="302"/>
    <n v="0"/>
    <n v="6.0098000000000003"/>
    <n v="0"/>
    <m/>
    <m/>
    <m/>
    <m/>
    <n v="2201"/>
    <n v="39.3979"/>
    <m/>
    <m/>
    <n v="2503"/>
    <n v="45.407699999999998"/>
    <m/>
    <m/>
    <n v="0"/>
    <n v="45.407699999999998"/>
    <e v="#N/A"/>
    <e v="#N/A"/>
    <e v="#N/A"/>
    <n v="1375.8492084046604"/>
    <n v="1375.8492084046604"/>
    <n v="1375.8492084046604"/>
    <n v="99978.375810738667"/>
    <e v="#N/A"/>
  </r>
  <r>
    <s v="THE MEDICAL CENTRENGPEalingE85053Feb11"/>
    <x v="277"/>
    <x v="39"/>
    <x v="2"/>
    <x v="279"/>
    <s v="E85053"/>
    <x v="3"/>
    <n v="11"/>
    <n v="3057.4426853436898"/>
    <n v="2480"/>
    <n v="0"/>
    <n v="49.352000000000004"/>
    <n v="0"/>
    <m/>
    <m/>
    <m/>
    <m/>
    <n v="6616"/>
    <n v="118.4264"/>
    <m/>
    <m/>
    <n v="9096"/>
    <n v="167.7784"/>
    <m/>
    <m/>
    <n v="0"/>
    <n v="167.7784"/>
    <e v="#N/A"/>
    <e v="#N/A"/>
    <e v="#N/A"/>
    <n v="1375.8492084046604"/>
    <n v="1375.8492084046604"/>
    <n v="1375.8492084046604"/>
    <n v="99978.375810738667"/>
    <e v="#N/A"/>
  </r>
  <r>
    <s v="THE MEDICAL CENTRENGPEalingE85053Jan10"/>
    <x v="277"/>
    <x v="39"/>
    <x v="2"/>
    <x v="279"/>
    <s v="E85053"/>
    <x v="4"/>
    <n v="10"/>
    <n v="3057.4426853436898"/>
    <n v="401"/>
    <n v="0"/>
    <n v="7.9799000000000007"/>
    <n v="0"/>
    <m/>
    <m/>
    <m/>
    <m/>
    <n v="3091"/>
    <n v="55.328899999999997"/>
    <m/>
    <m/>
    <n v="3492"/>
    <n v="63.308799999999998"/>
    <m/>
    <m/>
    <n v="0"/>
    <n v="63.308799999999998"/>
    <e v="#N/A"/>
    <e v="#N/A"/>
    <e v="#N/A"/>
    <n v="1375.8492084046604"/>
    <n v="1375.8492084046604"/>
    <n v="1375.8492084046604"/>
    <n v="99978.375810738667"/>
    <e v="#N/A"/>
  </r>
  <r>
    <s v="THE MEDICAL CENTRENGPEalingE85053Jul4"/>
    <x v="277"/>
    <x v="39"/>
    <x v="2"/>
    <x v="279"/>
    <s v="E85053"/>
    <x v="5"/>
    <n v="4"/>
    <n v="3057.4426853436898"/>
    <n v="414"/>
    <n v="0"/>
    <n v="7.6589999999999998"/>
    <n v="0"/>
    <n v="373"/>
    <n v="0"/>
    <n v="7.4227000000000007"/>
    <n v="0"/>
    <n v="1255"/>
    <n v="22.464500000000001"/>
    <n v="1577"/>
    <n v="34.694000000000003"/>
    <n v="1669"/>
    <n v="30.1235"/>
    <n v="1950"/>
    <n v="42.116700000000002"/>
    <n v="0"/>
    <n v="30.1235"/>
    <n v="42.116700000000002"/>
    <n v="11.993200000000002"/>
    <e v="#N/A"/>
    <n v="1375.8492084046604"/>
    <n v="1375.8492084046604"/>
    <n v="1375.8492084046604"/>
    <n v="99978.375810738667"/>
    <e v="#N/A"/>
  </r>
  <r>
    <s v="THE MEDICAL CENTRENGPEalingE85053Jun3"/>
    <x v="277"/>
    <x v="39"/>
    <x v="2"/>
    <x v="279"/>
    <s v="E85053"/>
    <x v="6"/>
    <n v="3"/>
    <n v="3057.4426853436898"/>
    <n v="509"/>
    <n v="0"/>
    <n v="9.4164999999999992"/>
    <n v="0"/>
    <n v="338"/>
    <n v="0"/>
    <n v="6.7262000000000004"/>
    <n v="0"/>
    <n v="1178"/>
    <n v="21.086200000000002"/>
    <n v="1666"/>
    <n v="36.652000000000001"/>
    <n v="1687"/>
    <n v="30.502700000000001"/>
    <n v="2004"/>
    <n v="43.3782"/>
    <n v="0"/>
    <n v="30.502700000000001"/>
    <n v="43.3782"/>
    <n v="12.875499999999999"/>
    <e v="#N/A"/>
    <n v="1375.8492084046604"/>
    <n v="1375.8492084046604"/>
    <n v="1375.8492084046604"/>
    <n v="99978.375810738667"/>
    <e v="#N/A"/>
  </r>
  <r>
    <s v="THE MEDICAL CENTRENGPEalingE85053Mar12"/>
    <x v="277"/>
    <x v="39"/>
    <x v="2"/>
    <x v="279"/>
    <s v="E85053"/>
    <x v="7"/>
    <n v="12"/>
    <n v="3057.4426853436898"/>
    <n v="334"/>
    <n v="0"/>
    <n v="6.6466000000000003"/>
    <n v="0"/>
    <m/>
    <m/>
    <m/>
    <m/>
    <n v="1305"/>
    <n v="23.359500000000001"/>
    <m/>
    <m/>
    <n v="1639"/>
    <n v="30.0061"/>
    <m/>
    <m/>
    <n v="0"/>
    <n v="30.0061"/>
    <e v="#N/A"/>
    <e v="#N/A"/>
    <e v="#N/A"/>
    <n v="1375.8492084046604"/>
    <n v="1375.8492084046604"/>
    <n v="1375.8492084046604"/>
    <n v="99978.375810738667"/>
    <e v="#N/A"/>
  </r>
  <r>
    <s v="THE MEDICAL CENTRENGPEalingE85053May2"/>
    <x v="277"/>
    <x v="39"/>
    <x v="2"/>
    <x v="279"/>
    <s v="E85053"/>
    <x v="8"/>
    <n v="2"/>
    <n v="3057.4426853436898"/>
    <n v="479"/>
    <n v="0"/>
    <n v="8.8614999999999995"/>
    <n v="0"/>
    <n v="308"/>
    <n v="0"/>
    <n v="6.1292"/>
    <n v="0"/>
    <n v="1248"/>
    <n v="22.339200000000002"/>
    <n v="1700"/>
    <n v="37.4"/>
    <n v="1727"/>
    <n v="31.200700000000001"/>
    <n v="2008"/>
    <n v="43.529199999999996"/>
    <n v="0"/>
    <n v="31.200700000000001"/>
    <n v="43.529199999999996"/>
    <n v="12.328499999999995"/>
    <e v="#N/A"/>
    <n v="1375.8492084046604"/>
    <n v="1375.8492084046604"/>
    <n v="1375.8492084046604"/>
    <n v="99978.375810738667"/>
    <e v="#N/A"/>
  </r>
  <r>
    <s v="THE MEDICAL CENTRENGPEalingE85053Nov8"/>
    <x v="277"/>
    <x v="39"/>
    <x v="2"/>
    <x v="279"/>
    <s v="E85053"/>
    <x v="9"/>
    <n v="8"/>
    <n v="3057.4426853436898"/>
    <n v="355"/>
    <n v="0"/>
    <n v="7.0645000000000007"/>
    <n v="0"/>
    <m/>
    <m/>
    <m/>
    <m/>
    <n v="1717"/>
    <n v="30.734300000000001"/>
    <m/>
    <m/>
    <n v="2072"/>
    <n v="37.7988"/>
    <m/>
    <m/>
    <n v="0"/>
    <n v="37.7988"/>
    <e v="#N/A"/>
    <e v="#N/A"/>
    <e v="#N/A"/>
    <n v="1375.8492084046604"/>
    <n v="1375.8492084046604"/>
    <n v="1375.8492084046604"/>
    <n v="99978.375810738667"/>
    <e v="#N/A"/>
  </r>
  <r>
    <s v="THE MEDICAL CENTRENGPEalingE85053Oct7"/>
    <x v="277"/>
    <x v="39"/>
    <x v="2"/>
    <x v="279"/>
    <s v="E85053"/>
    <x v="10"/>
    <n v="7"/>
    <n v="3057.4426853436898"/>
    <n v="342"/>
    <n v="0"/>
    <n v="6.8058000000000005"/>
    <n v="0"/>
    <n v="0"/>
    <n v="0"/>
    <n v="0"/>
    <n v="0"/>
    <n v="2246"/>
    <n v="40.203400000000002"/>
    <n v="4541"/>
    <n v="99.902000000000001"/>
    <n v="2588"/>
    <n v="47.0092"/>
    <n v="4541"/>
    <n v="99.902000000000001"/>
    <n v="0"/>
    <n v="47.0092"/>
    <n v="99.902000000000001"/>
    <n v="52.892800000000001"/>
    <e v="#N/A"/>
    <n v="1375.8492084046604"/>
    <n v="1375.8492084046604"/>
    <n v="1375.8492084046604"/>
    <n v="99978.375810738667"/>
    <e v="#N/A"/>
  </r>
  <r>
    <s v="THE MEDICAL CENTRENGPEalingE85053Sep6"/>
    <x v="277"/>
    <x v="39"/>
    <x v="2"/>
    <x v="279"/>
    <s v="E85053"/>
    <x v="11"/>
    <n v="6"/>
    <n v="3057.4426853436898"/>
    <n v="369"/>
    <n v="0"/>
    <n v="7.3431000000000006"/>
    <n v="0"/>
    <n v="344"/>
    <n v="0"/>
    <n v="7.7399999999999993"/>
    <n v="0"/>
    <n v="3224"/>
    <n v="57.709600000000002"/>
    <n v="1391"/>
    <n v="30.602"/>
    <n v="3593"/>
    <n v="65.052700000000002"/>
    <n v="1735"/>
    <n v="38.341999999999999"/>
    <n v="0"/>
    <n v="65.052700000000002"/>
    <n v="38.341999999999999"/>
    <n v="-26.710700000000003"/>
    <e v="#N/A"/>
    <n v="1375.8492084046604"/>
    <n v="1375.8492084046604"/>
    <n v="1375.8492084046604"/>
    <n v="99978.375810738667"/>
    <e v="#N/A"/>
  </r>
  <r>
    <s v="The Medical Centre (Dr Kukar)North H&amp;F PCNHammersmith &amp; FulhamE85748Apr1"/>
    <x v="278"/>
    <x v="21"/>
    <x v="0"/>
    <x v="280"/>
    <s v="E85748"/>
    <x v="0"/>
    <n v="1"/>
    <n v="5244.2797732299896"/>
    <n v="835"/>
    <n v="0"/>
    <n v="15.4475"/>
    <n v="0"/>
    <n v="695"/>
    <n v="0"/>
    <n v="13.830500000000001"/>
    <n v="0"/>
    <n v="0"/>
    <n v="0"/>
    <n v="0"/>
    <n v="0"/>
    <n v="835"/>
    <n v="15.4475"/>
    <n v="695"/>
    <n v="13.830500000000001"/>
    <n v="0"/>
    <n v="15.4475"/>
    <n v="13.830500000000001"/>
    <n v="-1.6169999999999991"/>
    <n v="13.830500000000001"/>
    <n v="2359.9258979534952"/>
    <n v="2359.9258979534952"/>
    <n v="2359.9258979534952"/>
    <n v="171487.94858462067"/>
    <n v="0"/>
  </r>
  <r>
    <s v="The Medical Centre (Dr Kukar)North H&amp;F PCNHammersmith &amp; FulhamE85748Aug5"/>
    <x v="278"/>
    <x v="21"/>
    <x v="0"/>
    <x v="280"/>
    <s v="E85748"/>
    <x v="1"/>
    <n v="5"/>
    <n v="5244.2797732299896"/>
    <n v="863"/>
    <n v="0"/>
    <n v="15.965499999999999"/>
    <n v="0"/>
    <n v="760"/>
    <n v="0"/>
    <n v="15.124000000000001"/>
    <n v="0"/>
    <n v="0"/>
    <n v="0"/>
    <n v="0"/>
    <n v="0"/>
    <n v="863"/>
    <n v="15.965499999999999"/>
    <n v="760"/>
    <n v="15.124000000000001"/>
    <n v="0"/>
    <n v="15.965499999999999"/>
    <n v="15.124000000000001"/>
    <n v="-0.84149999999999814"/>
    <n v="28.954500000000003"/>
    <n v="2359.9258979534952"/>
    <n v="2359.9258979534952"/>
    <n v="2359.9258979534952"/>
    <n v="171487.94858462067"/>
    <n v="0"/>
  </r>
  <r>
    <s v="The Medical Centre (Dr Kukar)North H&amp;F PCNHammersmith &amp; FulhamE85748Dec9"/>
    <x v="278"/>
    <x v="21"/>
    <x v="0"/>
    <x v="280"/>
    <s v="E85748"/>
    <x v="2"/>
    <n v="9"/>
    <n v="5244.2797732299896"/>
    <n v="800"/>
    <n v="0"/>
    <n v="15.920000000000002"/>
    <n v="0"/>
    <m/>
    <m/>
    <m/>
    <m/>
    <n v="0"/>
    <n v="0"/>
    <m/>
    <m/>
    <n v="800"/>
    <n v="15.920000000000002"/>
    <m/>
    <m/>
    <n v="0"/>
    <n v="15.920000000000002"/>
    <e v="#N/A"/>
    <e v="#N/A"/>
    <e v="#N/A"/>
    <n v="2359.9258979534952"/>
    <n v="2359.9258979534952"/>
    <n v="2359.9258979534952"/>
    <n v="171487.94858462067"/>
    <e v="#N/A"/>
  </r>
  <r>
    <s v="The Medical Centre (Dr Kukar)North H&amp;F PCNHammersmith &amp; FulhamE85748Feb11"/>
    <x v="278"/>
    <x v="21"/>
    <x v="0"/>
    <x v="280"/>
    <s v="E85748"/>
    <x v="3"/>
    <n v="11"/>
    <n v="5244.2797732299896"/>
    <n v="705"/>
    <n v="0"/>
    <n v="14.029500000000001"/>
    <n v="0"/>
    <m/>
    <m/>
    <m/>
    <m/>
    <n v="0"/>
    <n v="0"/>
    <m/>
    <m/>
    <n v="705"/>
    <n v="14.029500000000001"/>
    <m/>
    <m/>
    <n v="0"/>
    <n v="14.029500000000001"/>
    <e v="#N/A"/>
    <e v="#N/A"/>
    <e v="#N/A"/>
    <n v="2359.9258979534952"/>
    <n v="2359.9258979534952"/>
    <n v="2359.9258979534952"/>
    <n v="171487.94858462067"/>
    <e v="#N/A"/>
  </r>
  <r>
    <s v="The Medical Centre (Dr Kukar)North H&amp;F PCNHammersmith &amp; FulhamE85748Jan10"/>
    <x v="278"/>
    <x v="21"/>
    <x v="0"/>
    <x v="280"/>
    <s v="E85748"/>
    <x v="4"/>
    <n v="10"/>
    <n v="5244.2797732299896"/>
    <n v="798"/>
    <n v="0"/>
    <n v="15.8802"/>
    <n v="0"/>
    <m/>
    <m/>
    <m/>
    <m/>
    <n v="0"/>
    <n v="0"/>
    <m/>
    <m/>
    <n v="798"/>
    <n v="15.8802"/>
    <m/>
    <m/>
    <n v="0"/>
    <n v="15.8802"/>
    <e v="#N/A"/>
    <e v="#N/A"/>
    <e v="#N/A"/>
    <n v="2359.9258979534952"/>
    <n v="2359.9258979534952"/>
    <n v="2359.9258979534952"/>
    <n v="171487.94858462067"/>
    <e v="#N/A"/>
  </r>
  <r>
    <s v="The Medical Centre (Dr Kukar)North H&amp;F PCNHammersmith &amp; FulhamE85748Jul4"/>
    <x v="278"/>
    <x v="21"/>
    <x v="0"/>
    <x v="280"/>
    <s v="E85748"/>
    <x v="5"/>
    <n v="4"/>
    <n v="5244.2797732299896"/>
    <n v="862"/>
    <n v="0"/>
    <n v="15.946999999999999"/>
    <n v="0"/>
    <n v="1006"/>
    <n v="0"/>
    <n v="20.019400000000001"/>
    <n v="0"/>
    <n v="0"/>
    <n v="0"/>
    <n v="0"/>
    <n v="0"/>
    <n v="862"/>
    <n v="15.946999999999999"/>
    <n v="1006"/>
    <n v="20.019400000000001"/>
    <n v="0"/>
    <n v="15.946999999999999"/>
    <n v="20.019400000000001"/>
    <n v="4.0724000000000018"/>
    <e v="#N/A"/>
    <n v="2359.9258979534952"/>
    <n v="2359.9258979534952"/>
    <n v="2359.9258979534952"/>
    <n v="171487.94858462067"/>
    <e v="#N/A"/>
  </r>
  <r>
    <s v="The Medical Centre (Dr Kukar)North H&amp;F PCNHammersmith &amp; FulhamE85748Jun3"/>
    <x v="278"/>
    <x v="21"/>
    <x v="0"/>
    <x v="280"/>
    <s v="E85748"/>
    <x v="6"/>
    <n v="3"/>
    <n v="5244.2797732299896"/>
    <n v="1060"/>
    <n v="0"/>
    <n v="19.61"/>
    <n v="0"/>
    <n v="674"/>
    <n v="0"/>
    <n v="13.412600000000001"/>
    <n v="0"/>
    <n v="0"/>
    <n v="0"/>
    <n v="0"/>
    <n v="0"/>
    <n v="1060"/>
    <n v="19.61"/>
    <n v="674"/>
    <n v="13.412600000000001"/>
    <n v="0"/>
    <n v="19.61"/>
    <n v="13.412600000000001"/>
    <n v="-6.1973999999999982"/>
    <e v="#N/A"/>
    <n v="2359.9258979534952"/>
    <n v="2359.9258979534952"/>
    <n v="2359.9258979534952"/>
    <n v="171487.94858462067"/>
    <e v="#N/A"/>
  </r>
  <r>
    <s v="The Medical Centre (Dr Kukar)North H&amp;F PCNHammersmith &amp; FulhamE85748Mar12"/>
    <x v="278"/>
    <x v="21"/>
    <x v="0"/>
    <x v="280"/>
    <s v="E85748"/>
    <x v="7"/>
    <n v="12"/>
    <n v="5244.2797732299896"/>
    <n v="668"/>
    <n v="0"/>
    <n v="13.293200000000001"/>
    <n v="0"/>
    <m/>
    <m/>
    <m/>
    <m/>
    <n v="0"/>
    <n v="0"/>
    <m/>
    <m/>
    <n v="668"/>
    <n v="13.293200000000001"/>
    <m/>
    <m/>
    <n v="0"/>
    <n v="13.293200000000001"/>
    <e v="#N/A"/>
    <e v="#N/A"/>
    <e v="#N/A"/>
    <n v="2359.9258979534952"/>
    <n v="2359.9258979534952"/>
    <n v="2359.9258979534952"/>
    <n v="171487.94858462067"/>
    <e v="#N/A"/>
  </r>
  <r>
    <s v="The Medical Centre (Dr Kukar)North H&amp;F PCNHammersmith &amp; FulhamE85748May2"/>
    <x v="278"/>
    <x v="21"/>
    <x v="0"/>
    <x v="280"/>
    <s v="E85748"/>
    <x v="8"/>
    <n v="2"/>
    <n v="5244.2797732299896"/>
    <n v="890"/>
    <n v="0"/>
    <n v="16.465"/>
    <n v="0"/>
    <n v="547"/>
    <n v="0"/>
    <n v="10.885300000000001"/>
    <n v="0"/>
    <n v="0"/>
    <n v="0"/>
    <n v="0"/>
    <n v="0"/>
    <n v="890"/>
    <n v="16.465"/>
    <n v="547"/>
    <n v="10.885300000000001"/>
    <n v="0"/>
    <n v="16.465"/>
    <n v="10.885300000000001"/>
    <n v="-5.579699999999999"/>
    <e v="#N/A"/>
    <n v="2359.9258979534952"/>
    <n v="2359.9258979534952"/>
    <n v="2359.9258979534952"/>
    <n v="171487.94858462067"/>
    <e v="#N/A"/>
  </r>
  <r>
    <s v="The Medical Centre (Dr Kukar)North H&amp;F PCNHammersmith &amp; FulhamE85748Nov8"/>
    <x v="278"/>
    <x v="21"/>
    <x v="0"/>
    <x v="280"/>
    <s v="E85748"/>
    <x v="9"/>
    <n v="8"/>
    <n v="5244.2797732299896"/>
    <n v="681"/>
    <n v="0"/>
    <n v="13.5519"/>
    <n v="0"/>
    <m/>
    <m/>
    <m/>
    <m/>
    <n v="0"/>
    <n v="0"/>
    <m/>
    <m/>
    <n v="681"/>
    <n v="13.5519"/>
    <m/>
    <m/>
    <n v="0"/>
    <n v="13.5519"/>
    <e v="#N/A"/>
    <e v="#N/A"/>
    <e v="#N/A"/>
    <n v="2359.9258979534952"/>
    <n v="2359.9258979534952"/>
    <n v="2359.9258979534952"/>
    <n v="171487.94858462067"/>
    <e v="#N/A"/>
  </r>
  <r>
    <s v="The Medical Centre (Dr Kukar)North H&amp;F PCNHammersmith &amp; FulhamE85748Oct7"/>
    <x v="278"/>
    <x v="21"/>
    <x v="0"/>
    <x v="280"/>
    <s v="E85748"/>
    <x v="10"/>
    <n v="7"/>
    <n v="5244.2797732299896"/>
    <n v="750"/>
    <n v="2"/>
    <n v="14.925000000000001"/>
    <n v="3.9800000000000002E-2"/>
    <n v="0"/>
    <n v="0"/>
    <n v="0"/>
    <n v="0"/>
    <n v="0"/>
    <n v="0"/>
    <n v="0"/>
    <n v="0"/>
    <n v="752"/>
    <n v="14.9648"/>
    <n v="0"/>
    <n v="0"/>
    <n v="0"/>
    <n v="14.9648"/>
    <n v="0"/>
    <n v="-14.9648"/>
    <e v="#N/A"/>
    <n v="2359.9258979534952"/>
    <n v="2359.9258979534952"/>
    <n v="2359.9258979534952"/>
    <n v="171487.94858462067"/>
    <e v="#N/A"/>
  </r>
  <r>
    <s v="The Medical Centre (Dr Kukar)North H&amp;F PCNHammersmith &amp; FulhamE85748Sep6"/>
    <x v="278"/>
    <x v="21"/>
    <x v="0"/>
    <x v="280"/>
    <s v="E85748"/>
    <x v="11"/>
    <n v="6"/>
    <n v="5244.2797732299896"/>
    <n v="778"/>
    <n v="0"/>
    <n v="15.482200000000001"/>
    <n v="0"/>
    <n v="765"/>
    <n v="0"/>
    <n v="17.212499999999999"/>
    <n v="0"/>
    <n v="0"/>
    <n v="0"/>
    <n v="0"/>
    <n v="0"/>
    <n v="778"/>
    <n v="15.482200000000001"/>
    <n v="765"/>
    <n v="17.212499999999999"/>
    <n v="0"/>
    <n v="15.482200000000001"/>
    <n v="17.212499999999999"/>
    <n v="1.730299999999998"/>
    <e v="#N/A"/>
    <n v="2359.9258979534952"/>
    <n v="2359.9258979534952"/>
    <n v="2359.9258979534952"/>
    <n v="171487.94858462067"/>
    <e v="#N/A"/>
  </r>
  <r>
    <s v="THE MILL HILL SURGERYActonEalingE85107Apr1"/>
    <x v="279"/>
    <x v="3"/>
    <x v="2"/>
    <x v="281"/>
    <s v="E85107"/>
    <x v="0"/>
    <n v="1"/>
    <n v="6982.0208185310703"/>
    <n v="9465"/>
    <n v="13"/>
    <n v="175.10249999999999"/>
    <n v="0.24049999999999999"/>
    <n v="5168"/>
    <n v="29"/>
    <n v="102.84320000000001"/>
    <n v="0.57710000000000006"/>
    <n v="4504"/>
    <n v="80.621600000000001"/>
    <n v="5703"/>
    <n v="125.46599999999999"/>
    <n v="13982"/>
    <n v="255.96459999999999"/>
    <n v="10900"/>
    <n v="228.88630000000001"/>
    <n v="0"/>
    <n v="255.96459999999999"/>
    <n v="228.88630000000001"/>
    <n v="-27.078299999999984"/>
    <n v="228.88630000000001"/>
    <n v="3141.9093683389815"/>
    <n v="3141.9093683389815"/>
    <n v="3141.9093683389815"/>
    <n v="228312.08076596601"/>
    <n v="0"/>
  </r>
  <r>
    <s v="THE MILL HILL SURGERYActonEalingE85107Aug5"/>
    <x v="279"/>
    <x v="3"/>
    <x v="2"/>
    <x v="281"/>
    <s v="E85107"/>
    <x v="1"/>
    <n v="5"/>
    <n v="6982.0208185310703"/>
    <n v="3517"/>
    <n v="39"/>
    <n v="65.064499999999995"/>
    <n v="0.72149999999999992"/>
    <n v="2691"/>
    <n v="29"/>
    <n v="53.550900000000006"/>
    <n v="0.57710000000000006"/>
    <n v="4896"/>
    <n v="87.638400000000004"/>
    <n v="2868"/>
    <n v="63.095999999999997"/>
    <n v="8452"/>
    <n v="153.42439999999999"/>
    <n v="5588"/>
    <n v="117.224"/>
    <n v="0"/>
    <n v="153.42439999999999"/>
    <n v="117.224"/>
    <n v="-36.200399999999988"/>
    <n v="346.1103"/>
    <n v="3141.9093683389815"/>
    <n v="3141.9093683389815"/>
    <n v="3141.9093683389815"/>
    <n v="228312.08076596601"/>
    <n v="0"/>
  </r>
  <r>
    <s v="THE MILL HILL SURGERYActonEalingE85107Dec9"/>
    <x v="279"/>
    <x v="3"/>
    <x v="2"/>
    <x v="281"/>
    <s v="E85107"/>
    <x v="2"/>
    <n v="9"/>
    <n v="6982.0208185310703"/>
    <n v="3896"/>
    <n v="27"/>
    <n v="77.5304"/>
    <n v="0.5373"/>
    <m/>
    <m/>
    <m/>
    <m/>
    <n v="3444"/>
    <n v="61.647599999999997"/>
    <m/>
    <m/>
    <n v="7367"/>
    <n v="139.71530000000001"/>
    <m/>
    <m/>
    <n v="0"/>
    <n v="139.71530000000001"/>
    <e v="#N/A"/>
    <e v="#N/A"/>
    <e v="#N/A"/>
    <n v="3141.9093683389815"/>
    <n v="3141.9093683389815"/>
    <n v="3141.9093683389815"/>
    <n v="228312.08076596601"/>
    <e v="#N/A"/>
  </r>
  <r>
    <s v="THE MILL HILL SURGERYActonEalingE85107Feb11"/>
    <x v="279"/>
    <x v="3"/>
    <x v="2"/>
    <x v="281"/>
    <s v="E85107"/>
    <x v="3"/>
    <n v="11"/>
    <n v="6982.0208185310703"/>
    <n v="14177"/>
    <n v="63"/>
    <n v="282.1223"/>
    <n v="1.2537"/>
    <m/>
    <m/>
    <m/>
    <m/>
    <n v="4132"/>
    <n v="73.962800000000001"/>
    <m/>
    <m/>
    <n v="18372"/>
    <n v="357.33879999999999"/>
    <m/>
    <m/>
    <n v="0"/>
    <n v="357.33879999999999"/>
    <e v="#N/A"/>
    <e v="#N/A"/>
    <e v="#N/A"/>
    <n v="3141.9093683389815"/>
    <n v="3141.9093683389815"/>
    <n v="3141.9093683389815"/>
    <n v="228312.08076596601"/>
    <e v="#N/A"/>
  </r>
  <r>
    <s v="THE MILL HILL SURGERYActonEalingE85107Jan10"/>
    <x v="279"/>
    <x v="3"/>
    <x v="2"/>
    <x v="281"/>
    <s v="E85107"/>
    <x v="4"/>
    <n v="10"/>
    <n v="6982.0208185310703"/>
    <n v="4789"/>
    <n v="17"/>
    <n v="95.301100000000005"/>
    <n v="0.33830000000000005"/>
    <m/>
    <m/>
    <m/>
    <m/>
    <n v="5906"/>
    <n v="105.7174"/>
    <m/>
    <m/>
    <n v="10712"/>
    <n v="201.35680000000002"/>
    <m/>
    <m/>
    <n v="0"/>
    <n v="201.35680000000002"/>
    <e v="#N/A"/>
    <e v="#N/A"/>
    <e v="#N/A"/>
    <n v="3141.9093683389815"/>
    <n v="3141.9093683389815"/>
    <n v="3141.9093683389815"/>
    <n v="228312.08076596601"/>
    <e v="#N/A"/>
  </r>
  <r>
    <s v="THE MILL HILL SURGERYActonEalingE85107Jul4"/>
    <x v="279"/>
    <x v="3"/>
    <x v="2"/>
    <x v="281"/>
    <s v="E85107"/>
    <x v="5"/>
    <n v="4"/>
    <n v="6982.0208185310703"/>
    <n v="3277"/>
    <n v="3"/>
    <n v="60.624499999999998"/>
    <n v="5.5499999999999994E-2"/>
    <n v="3346"/>
    <n v="45"/>
    <n v="66.585400000000007"/>
    <n v="0.89550000000000007"/>
    <n v="15349"/>
    <n v="274.74709999999999"/>
    <n v="5080"/>
    <n v="111.76"/>
    <n v="18629"/>
    <n v="335.4271"/>
    <n v="8471"/>
    <n v="179.24090000000001"/>
    <n v="0"/>
    <n v="335.4271"/>
    <n v="179.24090000000001"/>
    <n v="-156.18619999999999"/>
    <e v="#N/A"/>
    <n v="3141.9093683389815"/>
    <n v="3141.9093683389815"/>
    <n v="3141.9093683389815"/>
    <n v="228312.08076596601"/>
    <e v="#N/A"/>
  </r>
  <r>
    <s v="THE MILL HILL SURGERYActonEalingE85107Jun3"/>
    <x v="279"/>
    <x v="3"/>
    <x v="2"/>
    <x v="281"/>
    <s v="E85107"/>
    <x v="6"/>
    <n v="3"/>
    <n v="6982.0208185310703"/>
    <n v="3776"/>
    <n v="12"/>
    <n v="69.855999999999995"/>
    <n v="0.22199999999999998"/>
    <n v="4411"/>
    <n v="98"/>
    <n v="87.778900000000007"/>
    <n v="1.9502000000000002"/>
    <n v="6374"/>
    <n v="114.0946"/>
    <n v="4556"/>
    <n v="100.232"/>
    <n v="10162"/>
    <n v="184.17259999999999"/>
    <n v="9065"/>
    <n v="189.96109999999999"/>
    <n v="0"/>
    <n v="184.17259999999999"/>
    <n v="189.96109999999999"/>
    <n v="5.7884999999999991"/>
    <e v="#N/A"/>
    <n v="3141.9093683389815"/>
    <n v="3141.9093683389815"/>
    <n v="3141.9093683389815"/>
    <n v="228312.08076596601"/>
    <e v="#N/A"/>
  </r>
  <r>
    <s v="THE MILL HILL SURGERYActonEalingE85107Mar12"/>
    <x v="279"/>
    <x v="3"/>
    <x v="2"/>
    <x v="281"/>
    <s v="E85107"/>
    <x v="7"/>
    <n v="12"/>
    <n v="6982.0208185310703"/>
    <n v="4045"/>
    <n v="36"/>
    <n v="80.495500000000007"/>
    <n v="0.71640000000000004"/>
    <m/>
    <m/>
    <m/>
    <m/>
    <n v="4910"/>
    <n v="87.888999999999996"/>
    <m/>
    <m/>
    <n v="8991"/>
    <n v="169.1009"/>
    <m/>
    <m/>
    <n v="0"/>
    <n v="169.1009"/>
    <e v="#N/A"/>
    <e v="#N/A"/>
    <e v="#N/A"/>
    <n v="3141.9093683389815"/>
    <n v="3141.9093683389815"/>
    <n v="3141.9093683389815"/>
    <n v="228312.08076596601"/>
    <e v="#N/A"/>
  </r>
  <r>
    <s v="THE MILL HILL SURGERYActonEalingE85107May2"/>
    <x v="279"/>
    <x v="3"/>
    <x v="2"/>
    <x v="281"/>
    <s v="E85107"/>
    <x v="8"/>
    <n v="2"/>
    <n v="6982.0208185310703"/>
    <n v="5922"/>
    <n v="8"/>
    <n v="109.55699999999999"/>
    <n v="0.14799999999999999"/>
    <n v="4177"/>
    <n v="53"/>
    <n v="83.12230000000001"/>
    <n v="1.0547"/>
    <n v="4837"/>
    <n v="86.582300000000004"/>
    <n v="4954"/>
    <n v="108.988"/>
    <n v="10767"/>
    <n v="196.28729999999999"/>
    <n v="9184"/>
    <n v="193.16500000000002"/>
    <n v="0"/>
    <n v="196.28729999999999"/>
    <n v="193.16500000000002"/>
    <n v="-3.1222999999999672"/>
    <e v="#N/A"/>
    <n v="3141.9093683389815"/>
    <n v="3141.9093683389815"/>
    <n v="3141.9093683389815"/>
    <n v="228312.08076596601"/>
    <e v="#N/A"/>
  </r>
  <r>
    <s v="THE MILL HILL SURGERYActonEalingE85107Nov8"/>
    <x v="279"/>
    <x v="3"/>
    <x v="2"/>
    <x v="281"/>
    <s v="E85107"/>
    <x v="9"/>
    <n v="8"/>
    <n v="6982.0208185310703"/>
    <n v="6119"/>
    <n v="57"/>
    <n v="121.7681"/>
    <n v="1.1343000000000001"/>
    <m/>
    <m/>
    <m/>
    <m/>
    <n v="5468"/>
    <n v="97.877200000000002"/>
    <m/>
    <m/>
    <n v="11644"/>
    <n v="220.77960000000002"/>
    <m/>
    <m/>
    <n v="0"/>
    <n v="220.77960000000002"/>
    <e v="#N/A"/>
    <e v="#N/A"/>
    <e v="#N/A"/>
    <n v="3141.9093683389815"/>
    <n v="3141.9093683389815"/>
    <n v="3141.9093683389815"/>
    <n v="228312.08076596601"/>
    <e v="#N/A"/>
  </r>
  <r>
    <s v="THE MILL HILL SURGERYActonEalingE85107Oct7"/>
    <x v="279"/>
    <x v="3"/>
    <x v="2"/>
    <x v="281"/>
    <s v="E85107"/>
    <x v="10"/>
    <n v="7"/>
    <n v="6982.0208185310703"/>
    <n v="5487"/>
    <n v="102"/>
    <n v="109.19130000000001"/>
    <n v="2.0298000000000003"/>
    <n v="0"/>
    <n v="2"/>
    <n v="0"/>
    <n v="4.4999999999999998E-2"/>
    <n v="6842"/>
    <n v="122.4718"/>
    <n v="3787"/>
    <n v="83.313999999999993"/>
    <n v="12431"/>
    <n v="233.69290000000001"/>
    <n v="3789"/>
    <n v="83.358999999999995"/>
    <n v="0"/>
    <n v="233.69290000000001"/>
    <n v="83.358999999999995"/>
    <n v="-150.33390000000003"/>
    <e v="#N/A"/>
    <n v="3141.9093683389815"/>
    <n v="3141.9093683389815"/>
    <n v="3141.9093683389815"/>
    <n v="228312.08076596601"/>
    <e v="#N/A"/>
  </r>
  <r>
    <s v="THE MILL HILL SURGERYActonEalingE85107Sep6"/>
    <x v="279"/>
    <x v="3"/>
    <x v="2"/>
    <x v="281"/>
    <s v="E85107"/>
    <x v="11"/>
    <n v="6"/>
    <n v="6982.0208185310703"/>
    <n v="3348"/>
    <n v="49"/>
    <n v="66.625200000000007"/>
    <n v="0.97510000000000008"/>
    <n v="2837"/>
    <n v="10"/>
    <n v="63.832499999999996"/>
    <n v="0.22499999999999998"/>
    <n v="8960"/>
    <n v="160.38399999999999"/>
    <n v="3981"/>
    <n v="87.581999999999994"/>
    <n v="12357"/>
    <n v="227.98429999999999"/>
    <n v="6828"/>
    <n v="151.6395"/>
    <n v="0"/>
    <n v="227.98429999999999"/>
    <n v="151.6395"/>
    <n v="-76.344799999999992"/>
    <e v="#N/A"/>
    <n v="3141.9093683389815"/>
    <n v="3141.9093683389815"/>
    <n v="3141.9093683389815"/>
    <n v="228312.08076596601"/>
    <e v="#N/A"/>
  </r>
  <r>
    <s v="THE MWH PRACTICENorth SouthallEalingE85119Apr1"/>
    <x v="280"/>
    <x v="32"/>
    <x v="2"/>
    <x v="282"/>
    <s v="E85119"/>
    <x v="0"/>
    <n v="1"/>
    <n v="13339.6568664239"/>
    <n v="6622"/>
    <n v="0"/>
    <n v="122.50699999999999"/>
    <n v="0"/>
    <n v="1936"/>
    <n v="325"/>
    <n v="38.526400000000002"/>
    <n v="6.4675000000000002"/>
    <n v="11606"/>
    <n v="207.7474"/>
    <n v="13348"/>
    <n v="293.65600000000001"/>
    <n v="18228"/>
    <n v="330.25439999999998"/>
    <n v="15609"/>
    <n v="338.6499"/>
    <n v="0"/>
    <n v="330.25439999999998"/>
    <n v="338.6499"/>
    <n v="8.3955000000000268"/>
    <n v="338.6499"/>
    <n v="6002.845589890755"/>
    <n v="6002.845589890755"/>
    <n v="6002.845589890755"/>
    <n v="436206.7795320616"/>
    <n v="0"/>
  </r>
  <r>
    <s v="THE MWH PRACTICENorth SouthallEalingE85119Aug5"/>
    <x v="280"/>
    <x v="32"/>
    <x v="2"/>
    <x v="282"/>
    <s v="E85119"/>
    <x v="1"/>
    <n v="5"/>
    <n v="13339.6568664239"/>
    <n v="6493"/>
    <n v="41"/>
    <n v="120.12049999999999"/>
    <n v="0.75849999999999995"/>
    <n v="2451"/>
    <n v="1367"/>
    <n v="48.774900000000002"/>
    <n v="27.203300000000002"/>
    <n v="21284"/>
    <n v="380.98360000000002"/>
    <n v="13645"/>
    <n v="300.19"/>
    <n v="27818"/>
    <n v="501.86260000000004"/>
    <n v="17463"/>
    <n v="376.16820000000001"/>
    <n v="0"/>
    <n v="501.86260000000004"/>
    <n v="376.16820000000001"/>
    <n v="-125.69440000000003"/>
    <n v="714.81809999999996"/>
    <n v="6002.845589890755"/>
    <n v="6002.845589890755"/>
    <n v="6002.845589890755"/>
    <n v="436206.7795320616"/>
    <n v="0"/>
  </r>
  <r>
    <s v="THE MWH PRACTICENorth SouthallEalingE85119Dec9"/>
    <x v="280"/>
    <x v="32"/>
    <x v="2"/>
    <x v="282"/>
    <s v="E85119"/>
    <x v="2"/>
    <n v="9"/>
    <n v="13339.6568664239"/>
    <n v="2739"/>
    <n v="1527"/>
    <n v="54.506100000000004"/>
    <n v="30.387300000000003"/>
    <m/>
    <m/>
    <m/>
    <m/>
    <n v="12119"/>
    <n v="216.93010000000001"/>
    <m/>
    <m/>
    <n v="16385"/>
    <n v="301.82350000000002"/>
    <m/>
    <m/>
    <n v="0"/>
    <n v="301.82350000000002"/>
    <e v="#N/A"/>
    <e v="#N/A"/>
    <e v="#N/A"/>
    <n v="6002.845589890755"/>
    <n v="6002.845589890755"/>
    <n v="6002.845589890755"/>
    <n v="436206.7795320616"/>
    <e v="#N/A"/>
  </r>
  <r>
    <s v="THE MWH PRACTICENorth SouthallEalingE85119Feb11"/>
    <x v="280"/>
    <x v="32"/>
    <x v="2"/>
    <x v="282"/>
    <s v="E85119"/>
    <x v="3"/>
    <n v="11"/>
    <n v="13339.6568664239"/>
    <n v="2846"/>
    <n v="5103"/>
    <n v="56.635400000000004"/>
    <n v="101.5497"/>
    <m/>
    <m/>
    <m/>
    <m/>
    <n v="14802"/>
    <n v="264.95580000000001"/>
    <m/>
    <m/>
    <n v="22751"/>
    <n v="423.14089999999999"/>
    <m/>
    <m/>
    <n v="0"/>
    <n v="423.14089999999999"/>
    <e v="#N/A"/>
    <e v="#N/A"/>
    <e v="#N/A"/>
    <n v="6002.845589890755"/>
    <n v="6002.845589890755"/>
    <n v="6002.845589890755"/>
    <n v="436206.7795320616"/>
    <e v="#N/A"/>
  </r>
  <r>
    <s v="THE MWH PRACTICENorth SouthallEalingE85119Jan10"/>
    <x v="280"/>
    <x v="32"/>
    <x v="2"/>
    <x v="282"/>
    <s v="E85119"/>
    <x v="4"/>
    <n v="10"/>
    <n v="13339.6568664239"/>
    <n v="7859"/>
    <n v="137"/>
    <n v="156.39410000000001"/>
    <n v="2.7263000000000002"/>
    <m/>
    <m/>
    <m/>
    <m/>
    <n v="21606"/>
    <n v="386.74740000000003"/>
    <m/>
    <m/>
    <n v="29602"/>
    <n v="545.86779999999999"/>
    <m/>
    <m/>
    <n v="0"/>
    <n v="545.86779999999999"/>
    <e v="#N/A"/>
    <e v="#N/A"/>
    <e v="#N/A"/>
    <n v="6002.845589890755"/>
    <n v="6002.845589890755"/>
    <n v="6002.845589890755"/>
    <n v="436206.7795320616"/>
    <e v="#N/A"/>
  </r>
  <r>
    <s v="THE MWH PRACTICENorth SouthallEalingE85119Jul4"/>
    <x v="280"/>
    <x v="32"/>
    <x v="2"/>
    <x v="282"/>
    <s v="E85119"/>
    <x v="5"/>
    <n v="4"/>
    <n v="13339.6568664239"/>
    <n v="6592"/>
    <n v="6"/>
    <n v="121.952"/>
    <n v="0.11099999999999999"/>
    <n v="2111"/>
    <n v="682"/>
    <n v="42.008900000000004"/>
    <n v="13.571800000000001"/>
    <n v="16693"/>
    <n v="298.80470000000003"/>
    <n v="18143"/>
    <n v="399.14600000000002"/>
    <n v="23291"/>
    <n v="420.86770000000001"/>
    <n v="20936"/>
    <n v="454.72670000000005"/>
    <n v="0"/>
    <n v="420.86770000000001"/>
    <n v="454.72670000000005"/>
    <n v="33.859000000000037"/>
    <e v="#N/A"/>
    <n v="6002.845589890755"/>
    <n v="6002.845589890755"/>
    <n v="6002.845589890755"/>
    <n v="436206.7795320616"/>
    <e v="#N/A"/>
  </r>
  <r>
    <s v="THE MWH PRACTICENorth SouthallEalingE85119Jun3"/>
    <x v="280"/>
    <x v="32"/>
    <x v="2"/>
    <x v="282"/>
    <s v="E85119"/>
    <x v="6"/>
    <n v="3"/>
    <n v="13339.6568664239"/>
    <n v="6273"/>
    <n v="0"/>
    <n v="116.0505"/>
    <n v="0"/>
    <n v="8675"/>
    <n v="377"/>
    <n v="172.63250000000002"/>
    <n v="7.5023"/>
    <n v="19534"/>
    <n v="349.65859999999998"/>
    <n v="14157"/>
    <n v="311.45400000000001"/>
    <n v="25807"/>
    <n v="465.70909999999998"/>
    <n v="23209"/>
    <n v="491.58879999999999"/>
    <n v="0"/>
    <n v="465.70909999999998"/>
    <n v="491.58879999999999"/>
    <n v="25.879700000000014"/>
    <e v="#N/A"/>
    <n v="6002.845589890755"/>
    <n v="6002.845589890755"/>
    <n v="6002.845589890755"/>
    <n v="436206.7795320616"/>
    <e v="#N/A"/>
  </r>
  <r>
    <s v="THE MWH PRACTICENorth SouthallEalingE85119Mar12"/>
    <x v="280"/>
    <x v="32"/>
    <x v="2"/>
    <x v="282"/>
    <s v="E85119"/>
    <x v="7"/>
    <n v="12"/>
    <n v="13339.6568664239"/>
    <n v="5694"/>
    <n v="1905"/>
    <n v="113.31060000000001"/>
    <n v="37.909500000000001"/>
    <m/>
    <m/>
    <m/>
    <m/>
    <n v="14097"/>
    <n v="252.33629999999999"/>
    <m/>
    <m/>
    <n v="21696"/>
    <n v="403.5564"/>
    <m/>
    <m/>
    <n v="0"/>
    <n v="403.5564"/>
    <e v="#N/A"/>
    <e v="#N/A"/>
    <e v="#N/A"/>
    <n v="6002.845589890755"/>
    <n v="6002.845589890755"/>
    <n v="6002.845589890755"/>
    <n v="436206.7795320616"/>
    <e v="#N/A"/>
  </r>
  <r>
    <s v="THE MWH PRACTICENorth SouthallEalingE85119May2"/>
    <x v="280"/>
    <x v="32"/>
    <x v="2"/>
    <x v="282"/>
    <s v="E85119"/>
    <x v="8"/>
    <n v="2"/>
    <n v="13339.6568664239"/>
    <n v="6557"/>
    <n v="0"/>
    <n v="121.30449999999999"/>
    <n v="0"/>
    <n v="3028"/>
    <n v="259"/>
    <n v="60.257200000000005"/>
    <n v="5.1541000000000006"/>
    <n v="50728"/>
    <n v="908.03120000000001"/>
    <n v="13137"/>
    <n v="289.01400000000001"/>
    <n v="57285"/>
    <n v="1029.3357000000001"/>
    <n v="16424"/>
    <n v="354.42529999999999"/>
    <n v="0"/>
    <n v="1029.3357000000001"/>
    <n v="354.42529999999999"/>
    <n v="-674.9104000000001"/>
    <e v="#N/A"/>
    <n v="6002.845589890755"/>
    <n v="6002.845589890755"/>
    <n v="6002.845589890755"/>
    <n v="436206.7795320616"/>
    <e v="#N/A"/>
  </r>
  <r>
    <s v="THE MWH PRACTICENorth SouthallEalingE85119Nov8"/>
    <x v="280"/>
    <x v="32"/>
    <x v="2"/>
    <x v="282"/>
    <s v="E85119"/>
    <x v="9"/>
    <n v="8"/>
    <n v="13339.6568664239"/>
    <n v="2487"/>
    <n v="100"/>
    <n v="49.491300000000003"/>
    <n v="1.9900000000000002"/>
    <m/>
    <m/>
    <m/>
    <m/>
    <n v="29078"/>
    <n v="520.49620000000004"/>
    <m/>
    <m/>
    <n v="31665"/>
    <n v="571.97750000000008"/>
    <m/>
    <m/>
    <n v="0"/>
    <n v="571.97750000000008"/>
    <e v="#N/A"/>
    <e v="#N/A"/>
    <e v="#N/A"/>
    <n v="6002.845589890755"/>
    <n v="6002.845589890755"/>
    <n v="6002.845589890755"/>
    <n v="436206.7795320616"/>
    <e v="#N/A"/>
  </r>
  <r>
    <s v="THE MWH PRACTICENorth SouthallEalingE85119Oct7"/>
    <x v="280"/>
    <x v="32"/>
    <x v="2"/>
    <x v="282"/>
    <s v="E85119"/>
    <x v="10"/>
    <n v="7"/>
    <n v="13339.6568664239"/>
    <n v="6824"/>
    <n v="365"/>
    <n v="135.79760000000002"/>
    <n v="7.2635000000000005"/>
    <n v="0"/>
    <n v="2058"/>
    <n v="0"/>
    <n v="46.305"/>
    <n v="27946"/>
    <n v="500.23340000000002"/>
    <n v="53169"/>
    <n v="1169.7180000000001"/>
    <n v="35135"/>
    <n v="643.29449999999997"/>
    <n v="55227"/>
    <n v="1216.0230000000001"/>
    <n v="0"/>
    <n v="643.29449999999997"/>
    <n v="1216.0230000000001"/>
    <n v="572.72850000000017"/>
    <e v="#N/A"/>
    <n v="6002.845589890755"/>
    <n v="6002.845589890755"/>
    <n v="6002.845589890755"/>
    <n v="436206.7795320616"/>
    <e v="#N/A"/>
  </r>
  <r>
    <s v="THE MWH PRACTICENorth SouthallEalingE85119Sep6"/>
    <x v="280"/>
    <x v="32"/>
    <x v="2"/>
    <x v="282"/>
    <s v="E85119"/>
    <x v="11"/>
    <n v="6"/>
    <n v="13339.6568664239"/>
    <n v="6016"/>
    <n v="229"/>
    <n v="119.7184"/>
    <n v="4.5571000000000002"/>
    <n v="4283"/>
    <n v="2493"/>
    <n v="96.367499999999993"/>
    <n v="56.092500000000001"/>
    <n v="36199"/>
    <n v="647.96209999999996"/>
    <n v="19446"/>
    <n v="427.81200000000001"/>
    <n v="42444"/>
    <n v="772.23759999999993"/>
    <n v="26222"/>
    <n v="580.27199999999993"/>
    <n v="0"/>
    <n v="772.23759999999993"/>
    <n v="580.27199999999993"/>
    <n v="-191.96559999999999"/>
    <e v="#N/A"/>
    <n v="6002.845589890755"/>
    <n v="6002.845589890755"/>
    <n v="6002.845589890755"/>
    <n v="436206.7795320616"/>
    <e v="#N/A"/>
  </r>
  <r>
    <s v="The New SurgeryNorth H&amp;F PCNHammersmith &amp; FulhamE85042Apr1"/>
    <x v="281"/>
    <x v="21"/>
    <x v="0"/>
    <x v="283"/>
    <s v="E85042"/>
    <x v="0"/>
    <n v="1"/>
    <n v="6855.13713677128"/>
    <n v="203"/>
    <n v="0"/>
    <n v="3.7554999999999996"/>
    <n v="0"/>
    <n v="120"/>
    <n v="9"/>
    <n v="2.3879999999999999"/>
    <n v="0.17910000000000001"/>
    <n v="6185"/>
    <n v="110.7115"/>
    <n v="9821"/>
    <n v="216.06200000000001"/>
    <n v="6388"/>
    <n v="114.467"/>
    <n v="9950"/>
    <n v="218.62910000000002"/>
    <n v="0"/>
    <n v="114.467"/>
    <n v="218.62910000000002"/>
    <n v="104.16210000000002"/>
    <n v="218.62910000000002"/>
    <n v="3084.8117115470759"/>
    <n v="3084.8117115470759"/>
    <n v="3084.8117115470759"/>
    <n v="224162.98437242088"/>
    <n v="0"/>
  </r>
  <r>
    <s v="The New SurgeryNorth H&amp;F PCNHammersmith &amp; FulhamE85042Aug5"/>
    <x v="281"/>
    <x v="21"/>
    <x v="0"/>
    <x v="283"/>
    <s v="E85042"/>
    <x v="1"/>
    <n v="5"/>
    <n v="6855.13713677128"/>
    <n v="172"/>
    <n v="0"/>
    <n v="3.1819999999999999"/>
    <n v="0"/>
    <n v="408"/>
    <n v="0"/>
    <n v="8.1192000000000011"/>
    <n v="0"/>
    <n v="7049"/>
    <n v="126.1771"/>
    <n v="9291"/>
    <n v="204.40199999999999"/>
    <n v="7221"/>
    <n v="129.35909999999998"/>
    <n v="9699"/>
    <n v="212.52119999999999"/>
    <n v="0"/>
    <n v="129.35909999999998"/>
    <n v="212.52119999999999"/>
    <n v="83.162100000000009"/>
    <n v="431.15030000000002"/>
    <n v="3084.8117115470759"/>
    <n v="3084.8117115470759"/>
    <n v="3084.8117115470759"/>
    <n v="224162.98437242088"/>
    <n v="0"/>
  </r>
  <r>
    <s v="The New SurgeryNorth H&amp;F PCNHammersmith &amp; FulhamE85042Dec9"/>
    <x v="281"/>
    <x v="21"/>
    <x v="0"/>
    <x v="283"/>
    <s v="E85042"/>
    <x v="2"/>
    <n v="9"/>
    <n v="6855.13713677128"/>
    <n v="123"/>
    <n v="0"/>
    <n v="2.4477000000000002"/>
    <n v="0"/>
    <m/>
    <m/>
    <m/>
    <m/>
    <n v="7705"/>
    <n v="137.9195"/>
    <m/>
    <m/>
    <n v="7828"/>
    <n v="140.3672"/>
    <m/>
    <m/>
    <n v="0"/>
    <n v="140.3672"/>
    <e v="#N/A"/>
    <e v="#N/A"/>
    <e v="#N/A"/>
    <n v="3084.8117115470759"/>
    <n v="3084.8117115470759"/>
    <n v="3084.8117115470759"/>
    <n v="224162.98437242088"/>
    <e v="#N/A"/>
  </r>
  <r>
    <s v="The New SurgeryNorth H&amp;F PCNHammersmith &amp; FulhamE85042Feb11"/>
    <x v="281"/>
    <x v="21"/>
    <x v="0"/>
    <x v="283"/>
    <s v="E85042"/>
    <x v="3"/>
    <n v="11"/>
    <n v="6855.13713677128"/>
    <n v="152"/>
    <n v="7"/>
    <n v="3.0247999999999999"/>
    <n v="0.13930000000000001"/>
    <m/>
    <m/>
    <m/>
    <m/>
    <n v="9616"/>
    <n v="172.12639999999999"/>
    <m/>
    <m/>
    <n v="9775"/>
    <n v="175.29049999999998"/>
    <m/>
    <m/>
    <n v="0"/>
    <n v="175.29049999999998"/>
    <e v="#N/A"/>
    <e v="#N/A"/>
    <e v="#N/A"/>
    <n v="3084.8117115470759"/>
    <n v="3084.8117115470759"/>
    <n v="3084.8117115470759"/>
    <n v="224162.98437242088"/>
    <e v="#N/A"/>
  </r>
  <r>
    <s v="The New SurgeryNorth H&amp;F PCNHammersmith &amp; FulhamE85042Jan10"/>
    <x v="281"/>
    <x v="21"/>
    <x v="0"/>
    <x v="283"/>
    <s v="E85042"/>
    <x v="4"/>
    <n v="10"/>
    <n v="6855.13713677128"/>
    <n v="177"/>
    <n v="0"/>
    <n v="3.5223"/>
    <n v="0"/>
    <m/>
    <m/>
    <m/>
    <m/>
    <n v="9188"/>
    <n v="164.46520000000001"/>
    <m/>
    <m/>
    <n v="9365"/>
    <n v="167.98750000000001"/>
    <m/>
    <m/>
    <n v="0"/>
    <n v="167.98750000000001"/>
    <e v="#N/A"/>
    <e v="#N/A"/>
    <e v="#N/A"/>
    <n v="3084.8117115470759"/>
    <n v="3084.8117115470759"/>
    <n v="3084.8117115470759"/>
    <n v="224162.98437242088"/>
    <e v="#N/A"/>
  </r>
  <r>
    <s v="The New SurgeryNorth H&amp;F PCNHammersmith &amp; FulhamE85042Jul4"/>
    <x v="281"/>
    <x v="21"/>
    <x v="0"/>
    <x v="283"/>
    <s v="E85042"/>
    <x v="5"/>
    <n v="4"/>
    <n v="6855.13713677128"/>
    <n v="215"/>
    <n v="2"/>
    <n v="3.9774999999999996"/>
    <n v="3.6999999999999998E-2"/>
    <n v="240"/>
    <n v="7"/>
    <n v="4.7759999999999998"/>
    <n v="0.13930000000000001"/>
    <n v="8343"/>
    <n v="149.33969999999999"/>
    <n v="9182"/>
    <n v="202.00399999999999"/>
    <n v="8560"/>
    <n v="153.35419999999999"/>
    <n v="9429"/>
    <n v="206.91929999999999"/>
    <n v="0"/>
    <n v="153.35419999999999"/>
    <n v="206.91929999999999"/>
    <n v="53.565100000000001"/>
    <e v="#N/A"/>
    <n v="3084.8117115470759"/>
    <n v="3084.8117115470759"/>
    <n v="3084.8117115470759"/>
    <n v="224162.98437242088"/>
    <e v="#N/A"/>
  </r>
  <r>
    <s v="The New SurgeryNorth H&amp;F PCNHammersmith &amp; FulhamE85042Jun3"/>
    <x v="281"/>
    <x v="21"/>
    <x v="0"/>
    <x v="283"/>
    <s v="E85042"/>
    <x v="6"/>
    <n v="3"/>
    <n v="6855.13713677128"/>
    <n v="166"/>
    <n v="7"/>
    <n v="3.0709999999999997"/>
    <n v="0.1295"/>
    <n v="270"/>
    <n v="42"/>
    <n v="5.3730000000000002"/>
    <n v="0.8358000000000001"/>
    <n v="8491"/>
    <n v="151.9889"/>
    <n v="7609"/>
    <n v="167.398"/>
    <n v="8664"/>
    <n v="155.18940000000001"/>
    <n v="7921"/>
    <n v="173.60679999999999"/>
    <n v="0"/>
    <n v="155.18940000000001"/>
    <n v="173.60679999999999"/>
    <n v="18.417399999999986"/>
    <e v="#N/A"/>
    <n v="3084.8117115470759"/>
    <n v="3084.8117115470759"/>
    <n v="3084.8117115470759"/>
    <n v="224162.98437242088"/>
    <e v="#N/A"/>
  </r>
  <r>
    <s v="The New SurgeryNorth H&amp;F PCNHammersmith &amp; FulhamE85042Mar12"/>
    <x v="281"/>
    <x v="21"/>
    <x v="0"/>
    <x v="283"/>
    <s v="E85042"/>
    <x v="7"/>
    <n v="12"/>
    <n v="6855.13713677128"/>
    <n v="212"/>
    <n v="5"/>
    <n v="4.2187999999999999"/>
    <n v="9.9500000000000005E-2"/>
    <m/>
    <m/>
    <m/>
    <m/>
    <n v="10020"/>
    <n v="179.358"/>
    <m/>
    <m/>
    <n v="10237"/>
    <n v="183.6763"/>
    <m/>
    <m/>
    <n v="0"/>
    <n v="183.6763"/>
    <e v="#N/A"/>
    <e v="#N/A"/>
    <e v="#N/A"/>
    <n v="3084.8117115470759"/>
    <n v="3084.8117115470759"/>
    <n v="3084.8117115470759"/>
    <n v="224162.98437242088"/>
    <e v="#N/A"/>
  </r>
  <r>
    <s v="The New SurgeryNorth H&amp;F PCNHammersmith &amp; FulhamE85042May2"/>
    <x v="281"/>
    <x v="21"/>
    <x v="0"/>
    <x v="283"/>
    <s v="E85042"/>
    <x v="8"/>
    <n v="2"/>
    <n v="6855.13713677128"/>
    <n v="158"/>
    <n v="0"/>
    <n v="2.923"/>
    <n v="0"/>
    <n v="214"/>
    <n v="2"/>
    <n v="4.2586000000000004"/>
    <n v="3.9800000000000002E-2"/>
    <n v="6775"/>
    <n v="121.27249999999999"/>
    <n v="9625"/>
    <n v="211.75"/>
    <n v="6933"/>
    <n v="124.1955"/>
    <n v="9841"/>
    <n v="216.04839999999999"/>
    <n v="0"/>
    <n v="124.1955"/>
    <n v="216.04839999999999"/>
    <n v="91.852899999999991"/>
    <e v="#N/A"/>
    <n v="3084.8117115470759"/>
    <n v="3084.8117115470759"/>
    <n v="3084.8117115470759"/>
    <n v="224162.98437242088"/>
    <e v="#N/A"/>
  </r>
  <r>
    <s v="The New SurgeryNorth H&amp;F PCNHammersmith &amp; FulhamE85042Nov8"/>
    <x v="281"/>
    <x v="21"/>
    <x v="0"/>
    <x v="283"/>
    <s v="E85042"/>
    <x v="9"/>
    <n v="8"/>
    <n v="6855.13713677128"/>
    <n v="312"/>
    <n v="4"/>
    <n v="6.2088000000000001"/>
    <n v="7.9600000000000004E-2"/>
    <m/>
    <m/>
    <m/>
    <m/>
    <n v="15630"/>
    <n v="279.77699999999999"/>
    <m/>
    <m/>
    <n v="15946"/>
    <n v="286.06540000000001"/>
    <m/>
    <m/>
    <n v="0"/>
    <n v="286.06540000000001"/>
    <e v="#N/A"/>
    <e v="#N/A"/>
    <e v="#N/A"/>
    <n v="3084.8117115470759"/>
    <n v="3084.8117115470759"/>
    <n v="3084.8117115470759"/>
    <n v="224162.98437242088"/>
    <e v="#N/A"/>
  </r>
  <r>
    <s v="The New SurgeryNorth H&amp;F PCNHammersmith &amp; FulhamE85042Oct7"/>
    <x v="281"/>
    <x v="21"/>
    <x v="0"/>
    <x v="283"/>
    <s v="E85042"/>
    <x v="10"/>
    <n v="7"/>
    <n v="6855.13713677128"/>
    <n v="272"/>
    <n v="0"/>
    <n v="5.4128000000000007"/>
    <n v="0"/>
    <n v="0"/>
    <n v="0"/>
    <n v="0"/>
    <n v="0"/>
    <n v="13727"/>
    <n v="245.7133"/>
    <n v="30197"/>
    <n v="664.33399999999995"/>
    <n v="13999"/>
    <n v="251.12610000000001"/>
    <n v="30197"/>
    <n v="664.33399999999995"/>
    <n v="0"/>
    <n v="251.12610000000001"/>
    <n v="664.33399999999995"/>
    <n v="413.20789999999994"/>
    <e v="#N/A"/>
    <n v="3084.8117115470759"/>
    <n v="3084.8117115470759"/>
    <n v="3084.8117115470759"/>
    <n v="224162.98437242088"/>
    <e v="#N/A"/>
  </r>
  <r>
    <s v="The New SurgeryNorth H&amp;F PCNHammersmith &amp; FulhamE85042Sep6"/>
    <x v="281"/>
    <x v="21"/>
    <x v="0"/>
    <x v="283"/>
    <s v="E85042"/>
    <x v="11"/>
    <n v="6"/>
    <n v="6855.13713677128"/>
    <n v="178"/>
    <n v="3"/>
    <n v="3.5422000000000002"/>
    <n v="5.9700000000000003E-2"/>
    <n v="318"/>
    <n v="0"/>
    <n v="7.1549999999999994"/>
    <n v="0"/>
    <n v="21116"/>
    <n v="377.97640000000001"/>
    <n v="12713"/>
    <n v="279.68599999999998"/>
    <n v="21297"/>
    <n v="381.57830000000001"/>
    <n v="13031"/>
    <n v="286.84099999999995"/>
    <n v="0"/>
    <n v="381.57830000000001"/>
    <n v="286.84099999999995"/>
    <n v="-94.737300000000062"/>
    <e v="#N/A"/>
    <n v="3084.8117115470759"/>
    <n v="3084.8117115470759"/>
    <n v="3084.8117115470759"/>
    <n v="224162.98437242088"/>
    <e v="#N/A"/>
  </r>
  <r>
    <s v="THE NORTHWICK SURGERYSphere PCNHarrowE84044Apr1"/>
    <x v="282"/>
    <x v="38"/>
    <x v="5"/>
    <x v="284"/>
    <s v="E84044"/>
    <x v="0"/>
    <n v="1"/>
    <n v="10455.350525702001"/>
    <n v="8735"/>
    <n v="452"/>
    <n v="161.5975"/>
    <n v="8.3620000000000001"/>
    <n v="12253"/>
    <n v="492"/>
    <n v="243.83470000000003"/>
    <n v="9.7908000000000008"/>
    <n v="0"/>
    <n v="0"/>
    <n v="222"/>
    <n v="4.8840000000000003"/>
    <n v="9187"/>
    <n v="169.95949999999999"/>
    <n v="12967"/>
    <n v="258.5095"/>
    <n v="0"/>
    <n v="169.95949999999999"/>
    <n v="258.5095"/>
    <n v="88.550000000000011"/>
    <n v="258.5095"/>
    <n v="4704.9077365659004"/>
    <n v="4704.9077365659004"/>
    <n v="4704.9077365659004"/>
    <n v="341889.96219045547"/>
    <n v="0"/>
  </r>
  <r>
    <s v="THE NORTHWICK SURGERYSphere PCNHarrowE84044Aug5"/>
    <x v="282"/>
    <x v="38"/>
    <x v="5"/>
    <x v="284"/>
    <s v="E84044"/>
    <x v="1"/>
    <n v="5"/>
    <n v="10455.350525702001"/>
    <n v="11421"/>
    <n v="416"/>
    <n v="211.2885"/>
    <n v="7.6959999999999997"/>
    <n v="11452"/>
    <n v="563"/>
    <n v="227.8948"/>
    <n v="11.203700000000001"/>
    <n v="344"/>
    <n v="6.1576000000000004"/>
    <n v="246"/>
    <n v="5.4119999999999999"/>
    <n v="12181"/>
    <n v="225.1421"/>
    <n v="12261"/>
    <n v="244.51050000000001"/>
    <n v="0"/>
    <n v="225.1421"/>
    <n v="244.51050000000001"/>
    <n v="19.368400000000008"/>
    <n v="503.02"/>
    <n v="4704.9077365659004"/>
    <n v="4704.9077365659004"/>
    <n v="4704.9077365659004"/>
    <n v="341889.96219045547"/>
    <n v="0"/>
  </r>
  <r>
    <s v="THE NORTHWICK SURGERYSphere PCNHarrowE84044Dec9"/>
    <x v="282"/>
    <x v="38"/>
    <x v="5"/>
    <x v="284"/>
    <s v="E84044"/>
    <x v="2"/>
    <n v="9"/>
    <n v="10455.350525702001"/>
    <n v="11821"/>
    <n v="282"/>
    <n v="235.23790000000002"/>
    <n v="5.6118000000000006"/>
    <m/>
    <m/>
    <m/>
    <m/>
    <n v="285"/>
    <n v="5.1014999999999997"/>
    <m/>
    <m/>
    <n v="12388"/>
    <n v="245.9512"/>
    <m/>
    <m/>
    <n v="0"/>
    <n v="245.9512"/>
    <e v="#N/A"/>
    <e v="#N/A"/>
    <e v="#N/A"/>
    <n v="4704.9077365659004"/>
    <n v="4704.9077365659004"/>
    <n v="4704.9077365659004"/>
    <n v="341889.96219045547"/>
    <e v="#N/A"/>
  </r>
  <r>
    <s v="THE NORTHWICK SURGERYSphere PCNHarrowE84044Feb11"/>
    <x v="282"/>
    <x v="38"/>
    <x v="5"/>
    <x v="284"/>
    <s v="E84044"/>
    <x v="3"/>
    <n v="11"/>
    <n v="10455.350525702001"/>
    <n v="22837"/>
    <n v="555"/>
    <n v="454.4563"/>
    <n v="11.044500000000001"/>
    <m/>
    <m/>
    <m/>
    <m/>
    <n v="325"/>
    <n v="5.8174999999999999"/>
    <m/>
    <m/>
    <n v="23717"/>
    <n v="471.31830000000002"/>
    <m/>
    <m/>
    <n v="0"/>
    <n v="471.31830000000002"/>
    <e v="#N/A"/>
    <e v="#N/A"/>
    <e v="#N/A"/>
    <n v="4704.9077365659004"/>
    <n v="4704.9077365659004"/>
    <n v="4704.9077365659004"/>
    <n v="341889.96219045547"/>
    <e v="#N/A"/>
  </r>
  <r>
    <s v="THE NORTHWICK SURGERYSphere PCNHarrowE84044Jan10"/>
    <x v="282"/>
    <x v="38"/>
    <x v="5"/>
    <x v="284"/>
    <s v="E84044"/>
    <x v="4"/>
    <n v="10"/>
    <n v="10455.350525702001"/>
    <n v="16041"/>
    <n v="408"/>
    <n v="319.21590000000003"/>
    <n v="8.1192000000000011"/>
    <m/>
    <m/>
    <m/>
    <m/>
    <n v="322"/>
    <n v="5.7637999999999998"/>
    <m/>
    <m/>
    <n v="16771"/>
    <n v="333.09890000000001"/>
    <m/>
    <m/>
    <n v="0"/>
    <n v="333.09890000000001"/>
    <e v="#N/A"/>
    <e v="#N/A"/>
    <e v="#N/A"/>
    <n v="4704.9077365659004"/>
    <n v="4704.9077365659004"/>
    <n v="4704.9077365659004"/>
    <n v="341889.96219045547"/>
    <e v="#N/A"/>
  </r>
  <r>
    <s v="THE NORTHWICK SURGERYSphere PCNHarrowE84044Jul4"/>
    <x v="282"/>
    <x v="38"/>
    <x v="5"/>
    <x v="284"/>
    <s v="E84044"/>
    <x v="5"/>
    <n v="4"/>
    <n v="10455.350525702001"/>
    <n v="14590"/>
    <n v="516"/>
    <n v="269.91499999999996"/>
    <n v="9.5459999999999994"/>
    <n v="13735"/>
    <n v="921"/>
    <n v="273.32650000000001"/>
    <n v="18.3279"/>
    <n v="180"/>
    <n v="3.222"/>
    <n v="356"/>
    <n v="7.8319999999999999"/>
    <n v="15286"/>
    <n v="282.68299999999994"/>
    <n v="15012"/>
    <n v="299.4864"/>
    <n v="0"/>
    <n v="282.68299999999994"/>
    <n v="299.4864"/>
    <n v="16.803400000000067"/>
    <e v="#N/A"/>
    <n v="4704.9077365659004"/>
    <n v="4704.9077365659004"/>
    <n v="4704.9077365659004"/>
    <n v="341889.96219045547"/>
    <e v="#N/A"/>
  </r>
  <r>
    <s v="THE NORTHWICK SURGERYSphere PCNHarrowE84044Jun3"/>
    <x v="282"/>
    <x v="38"/>
    <x v="5"/>
    <x v="284"/>
    <s v="E84044"/>
    <x v="6"/>
    <n v="3"/>
    <n v="10455.350525702001"/>
    <n v="12924"/>
    <n v="342"/>
    <n v="239.09399999999999"/>
    <n v="6.327"/>
    <n v="15498"/>
    <n v="1160"/>
    <n v="308.41020000000003"/>
    <n v="23.084"/>
    <n v="0"/>
    <n v="0"/>
    <n v="302"/>
    <n v="6.6440000000000001"/>
    <n v="13266"/>
    <n v="245.42099999999999"/>
    <n v="16960"/>
    <n v="338.13820000000004"/>
    <n v="0"/>
    <n v="245.42099999999999"/>
    <n v="338.13820000000004"/>
    <n v="92.717200000000048"/>
    <e v="#N/A"/>
    <n v="4704.9077365659004"/>
    <n v="4704.9077365659004"/>
    <n v="4704.9077365659004"/>
    <n v="341889.96219045547"/>
    <e v="#N/A"/>
  </r>
  <r>
    <s v="THE NORTHWICK SURGERYSphere PCNHarrowE84044Mar12"/>
    <x v="282"/>
    <x v="38"/>
    <x v="5"/>
    <x v="284"/>
    <s v="E84044"/>
    <x v="7"/>
    <n v="12"/>
    <n v="10455.350525702001"/>
    <n v="12289"/>
    <n v="500"/>
    <n v="244.55110000000002"/>
    <n v="9.9500000000000011"/>
    <m/>
    <m/>
    <m/>
    <m/>
    <n v="232"/>
    <n v="4.1528"/>
    <m/>
    <m/>
    <n v="13021"/>
    <n v="258.65390000000002"/>
    <m/>
    <m/>
    <n v="0"/>
    <n v="258.65390000000002"/>
    <e v="#N/A"/>
    <e v="#N/A"/>
    <e v="#N/A"/>
    <n v="4704.9077365659004"/>
    <n v="4704.9077365659004"/>
    <n v="4704.9077365659004"/>
    <n v="341889.96219045547"/>
    <e v="#N/A"/>
  </r>
  <r>
    <s v="THE NORTHWICK SURGERYSphere PCNHarrowE84044May2"/>
    <x v="282"/>
    <x v="38"/>
    <x v="5"/>
    <x v="284"/>
    <s v="E84044"/>
    <x v="8"/>
    <n v="2"/>
    <n v="10455.350525702001"/>
    <n v="9082"/>
    <n v="433"/>
    <n v="168.017"/>
    <n v="8.0105000000000004"/>
    <n v="15817"/>
    <n v="493"/>
    <n v="314.75830000000002"/>
    <n v="9.8107000000000006"/>
    <n v="0"/>
    <n v="0"/>
    <n v="235"/>
    <n v="5.17"/>
    <n v="9515"/>
    <n v="176.0275"/>
    <n v="16545"/>
    <n v="329.73900000000003"/>
    <n v="0"/>
    <n v="176.0275"/>
    <n v="329.73900000000003"/>
    <n v="153.71150000000003"/>
    <e v="#N/A"/>
    <n v="4704.9077365659004"/>
    <n v="4704.9077365659004"/>
    <n v="4704.9077365659004"/>
    <n v="341889.96219045547"/>
    <e v="#N/A"/>
  </r>
  <r>
    <s v="THE NORTHWICK SURGERYSphere PCNHarrowE84044Nov8"/>
    <x v="282"/>
    <x v="38"/>
    <x v="5"/>
    <x v="284"/>
    <s v="E84044"/>
    <x v="9"/>
    <n v="8"/>
    <n v="10455.350525702001"/>
    <n v="20497"/>
    <n v="382"/>
    <n v="407.89030000000002"/>
    <n v="7.6018000000000008"/>
    <m/>
    <m/>
    <m/>
    <m/>
    <n v="256"/>
    <n v="4.5823999999999998"/>
    <m/>
    <m/>
    <n v="21135"/>
    <n v="420.07450000000006"/>
    <m/>
    <m/>
    <n v="0"/>
    <n v="420.07450000000006"/>
    <e v="#N/A"/>
    <e v="#N/A"/>
    <e v="#N/A"/>
    <n v="4704.9077365659004"/>
    <n v="4704.9077365659004"/>
    <n v="4704.9077365659004"/>
    <n v="341889.96219045547"/>
    <e v="#N/A"/>
  </r>
  <r>
    <s v="THE NORTHWICK SURGERYSphere PCNHarrowE84044Oct7"/>
    <x v="282"/>
    <x v="38"/>
    <x v="5"/>
    <x v="284"/>
    <s v="E84044"/>
    <x v="10"/>
    <n v="7"/>
    <n v="10455.350525702001"/>
    <n v="18828"/>
    <n v="530"/>
    <n v="374.67720000000003"/>
    <n v="10.547000000000001"/>
    <n v="0"/>
    <n v="4695"/>
    <n v="0"/>
    <n v="105.6375"/>
    <n v="298"/>
    <n v="5.3342000000000001"/>
    <n v="296"/>
    <n v="6.5119999999999996"/>
    <n v="19656"/>
    <n v="390.55840000000006"/>
    <n v="4991"/>
    <n v="112.1495"/>
    <n v="0"/>
    <n v="390.55840000000006"/>
    <n v="112.1495"/>
    <n v="-278.40890000000007"/>
    <e v="#N/A"/>
    <n v="4704.9077365659004"/>
    <n v="4704.9077365659004"/>
    <n v="4704.9077365659004"/>
    <n v="341889.96219045547"/>
    <e v="#N/A"/>
  </r>
  <r>
    <s v="THE NORTHWICK SURGERYSphere PCNHarrowE84044Sep6"/>
    <x v="282"/>
    <x v="38"/>
    <x v="5"/>
    <x v="284"/>
    <s v="E84044"/>
    <x v="11"/>
    <n v="6"/>
    <n v="10455.350525702001"/>
    <n v="15324"/>
    <n v="1765"/>
    <n v="304.94760000000002"/>
    <n v="35.1235"/>
    <n v="12471"/>
    <n v="4751"/>
    <n v="280.59749999999997"/>
    <n v="106.89749999999999"/>
    <n v="366"/>
    <n v="6.5514000000000001"/>
    <n v="433"/>
    <n v="9.5259999999999998"/>
    <n v="17455"/>
    <n v="346.6225"/>
    <n v="17655"/>
    <n v="397.02099999999996"/>
    <n v="0"/>
    <n v="346.6225"/>
    <n v="397.02099999999996"/>
    <n v="50.398499999999956"/>
    <e v="#N/A"/>
    <n v="4704.9077365659004"/>
    <n v="4704.9077365659004"/>
    <n v="4704.9077365659004"/>
    <n v="341889.96219045547"/>
    <e v="#N/A"/>
  </r>
  <r>
    <s v="THE OAKLAND MEDICAL CENTREColne Union PCNHillingdonE86005Apr1"/>
    <x v="283"/>
    <x v="34"/>
    <x v="1"/>
    <x v="285"/>
    <s v="E86005"/>
    <x v="0"/>
    <n v="1"/>
    <n v="7111.5368123951403"/>
    <n v="7159"/>
    <n v="0"/>
    <n v="132.44149999999999"/>
    <n v="0"/>
    <n v="8878"/>
    <n v="37"/>
    <n v="176.6722"/>
    <n v="0.73630000000000007"/>
    <n v="0"/>
    <n v="0"/>
    <n v="18"/>
    <n v="0.39600000000000002"/>
    <n v="7159"/>
    <n v="132.44149999999999"/>
    <n v="8933"/>
    <n v="177.80449999999999"/>
    <n v="0"/>
    <n v="132.44149999999999"/>
    <n v="177.80449999999999"/>
    <n v="45.363"/>
    <n v="177.80449999999999"/>
    <n v="3200.191565577813"/>
    <n v="3200.191565577813"/>
    <n v="3200.191565577813"/>
    <n v="232547.2537653211"/>
    <n v="0"/>
  </r>
  <r>
    <s v="THE OAKLAND MEDICAL CENTREColne Union PCNHillingdonE86005Aug5"/>
    <x v="283"/>
    <x v="34"/>
    <x v="1"/>
    <x v="285"/>
    <s v="E86005"/>
    <x v="1"/>
    <n v="5"/>
    <n v="7111.5368123951403"/>
    <n v="8925"/>
    <n v="0"/>
    <n v="165.11249999999998"/>
    <n v="0"/>
    <n v="6909"/>
    <n v="5"/>
    <n v="137.48910000000001"/>
    <n v="9.9500000000000005E-2"/>
    <n v="38"/>
    <n v="0.68020000000000003"/>
    <n v="18"/>
    <n v="0.39600000000000002"/>
    <n v="8963"/>
    <n v="165.7927"/>
    <n v="6932"/>
    <n v="137.9846"/>
    <n v="0"/>
    <n v="165.7927"/>
    <n v="137.9846"/>
    <n v="-27.808099999999996"/>
    <n v="315.78909999999996"/>
    <n v="3200.191565577813"/>
    <n v="3200.191565577813"/>
    <n v="3200.191565577813"/>
    <n v="232547.2537653211"/>
    <n v="0"/>
  </r>
  <r>
    <s v="THE OAKLAND MEDICAL CENTREColne Union PCNHillingdonE86005Dec9"/>
    <x v="283"/>
    <x v="34"/>
    <x v="1"/>
    <x v="285"/>
    <s v="E86005"/>
    <x v="2"/>
    <n v="9"/>
    <n v="7111.5368123951403"/>
    <n v="7136"/>
    <n v="12"/>
    <n v="142.00640000000001"/>
    <n v="0.23880000000000001"/>
    <m/>
    <m/>
    <m/>
    <m/>
    <n v="72"/>
    <n v="1.2887999999999999"/>
    <m/>
    <m/>
    <n v="7220"/>
    <n v="143.53400000000002"/>
    <m/>
    <m/>
    <n v="0"/>
    <n v="143.53400000000002"/>
    <e v="#N/A"/>
    <e v="#N/A"/>
    <e v="#N/A"/>
    <n v="3200.191565577813"/>
    <n v="3200.191565577813"/>
    <n v="3200.191565577813"/>
    <n v="232547.2537653211"/>
    <e v="#N/A"/>
  </r>
  <r>
    <s v="THE OAKLAND MEDICAL CENTREColne Union PCNHillingdonE86005Feb11"/>
    <x v="283"/>
    <x v="34"/>
    <x v="1"/>
    <x v="285"/>
    <s v="E86005"/>
    <x v="3"/>
    <n v="11"/>
    <n v="7111.5368123951403"/>
    <n v="12305"/>
    <n v="0"/>
    <n v="244.86950000000002"/>
    <n v="0"/>
    <m/>
    <m/>
    <m/>
    <m/>
    <n v="10"/>
    <n v="0.17899999999999999"/>
    <m/>
    <m/>
    <n v="12315"/>
    <n v="245.04850000000002"/>
    <m/>
    <m/>
    <n v="0"/>
    <n v="245.04850000000002"/>
    <e v="#N/A"/>
    <e v="#N/A"/>
    <e v="#N/A"/>
    <n v="3200.191565577813"/>
    <n v="3200.191565577813"/>
    <n v="3200.191565577813"/>
    <n v="232547.2537653211"/>
    <e v="#N/A"/>
  </r>
  <r>
    <s v="THE OAKLAND MEDICAL CENTREColne Union PCNHillingdonE86005Jan10"/>
    <x v="283"/>
    <x v="34"/>
    <x v="1"/>
    <x v="285"/>
    <s v="E86005"/>
    <x v="4"/>
    <n v="10"/>
    <n v="7111.5368123951403"/>
    <n v="13528"/>
    <n v="3"/>
    <n v="269.2072"/>
    <n v="5.9700000000000003E-2"/>
    <m/>
    <m/>
    <m/>
    <m/>
    <n v="12"/>
    <n v="0.21479999999999999"/>
    <m/>
    <m/>
    <n v="13543"/>
    <n v="269.48170000000005"/>
    <m/>
    <m/>
    <n v="0"/>
    <n v="269.48170000000005"/>
    <e v="#N/A"/>
    <e v="#N/A"/>
    <e v="#N/A"/>
    <n v="3200.191565577813"/>
    <n v="3200.191565577813"/>
    <n v="3200.191565577813"/>
    <n v="232547.2537653211"/>
    <e v="#N/A"/>
  </r>
  <r>
    <s v="THE OAKLAND MEDICAL CENTREColne Union PCNHillingdonE86005Jul4"/>
    <x v="283"/>
    <x v="34"/>
    <x v="1"/>
    <x v="285"/>
    <s v="E86005"/>
    <x v="5"/>
    <n v="4"/>
    <n v="7111.5368123951403"/>
    <n v="11215"/>
    <n v="0"/>
    <n v="207.47749999999999"/>
    <n v="0"/>
    <n v="11462"/>
    <n v="3"/>
    <n v="228.09380000000002"/>
    <n v="5.9700000000000003E-2"/>
    <n v="68"/>
    <n v="1.2172000000000001"/>
    <n v="20"/>
    <n v="0.44"/>
    <n v="11283"/>
    <n v="208.69469999999998"/>
    <n v="11485"/>
    <n v="228.59350000000001"/>
    <n v="0"/>
    <n v="208.69469999999998"/>
    <n v="228.59350000000001"/>
    <n v="19.898800000000023"/>
    <e v="#N/A"/>
    <n v="3200.191565577813"/>
    <n v="3200.191565577813"/>
    <n v="3200.191565577813"/>
    <n v="232547.2537653211"/>
    <e v="#N/A"/>
  </r>
  <r>
    <s v="THE OAKLAND MEDICAL CENTREColne Union PCNHillingdonE86005Jun3"/>
    <x v="283"/>
    <x v="34"/>
    <x v="1"/>
    <x v="285"/>
    <s v="E86005"/>
    <x v="6"/>
    <n v="3"/>
    <n v="7111.5368123951403"/>
    <n v="7544"/>
    <n v="0"/>
    <n v="139.56399999999999"/>
    <n v="0"/>
    <n v="11498"/>
    <n v="36"/>
    <n v="228.81020000000001"/>
    <n v="0.71640000000000004"/>
    <n v="0"/>
    <n v="0"/>
    <n v="26"/>
    <n v="0.57199999999999995"/>
    <n v="7544"/>
    <n v="139.56399999999999"/>
    <n v="11560"/>
    <n v="230.0986"/>
    <n v="0"/>
    <n v="139.56399999999999"/>
    <n v="230.0986"/>
    <n v="90.534600000000012"/>
    <e v="#N/A"/>
    <n v="3200.191565577813"/>
    <n v="3200.191565577813"/>
    <n v="3200.191565577813"/>
    <n v="232547.2537653211"/>
    <e v="#N/A"/>
  </r>
  <r>
    <s v="THE OAKLAND MEDICAL CENTREColne Union PCNHillingdonE86005Mar12"/>
    <x v="283"/>
    <x v="34"/>
    <x v="1"/>
    <x v="285"/>
    <s v="E86005"/>
    <x v="7"/>
    <n v="12"/>
    <n v="7111.5368123951403"/>
    <n v="30514"/>
    <n v="30"/>
    <n v="607.22860000000003"/>
    <n v="0.59699999999999998"/>
    <m/>
    <m/>
    <m/>
    <m/>
    <n v="22"/>
    <n v="0.39379999999999998"/>
    <m/>
    <m/>
    <n v="30566"/>
    <n v="608.21940000000006"/>
    <m/>
    <m/>
    <n v="0"/>
    <n v="608.21940000000006"/>
    <e v="#N/A"/>
    <e v="#N/A"/>
    <e v="#N/A"/>
    <n v="3200.191565577813"/>
    <n v="3200.191565577813"/>
    <n v="3200.191565577813"/>
    <n v="232547.2537653211"/>
    <e v="#N/A"/>
  </r>
  <r>
    <s v="THE OAKLAND MEDICAL CENTREColne Union PCNHillingdonE86005May2"/>
    <x v="283"/>
    <x v="34"/>
    <x v="1"/>
    <x v="285"/>
    <s v="E86005"/>
    <x v="8"/>
    <n v="2"/>
    <n v="7111.5368123951403"/>
    <n v="7308"/>
    <n v="0"/>
    <n v="135.19800000000001"/>
    <n v="0"/>
    <n v="7332"/>
    <n v="3"/>
    <n v="145.9068"/>
    <n v="5.9700000000000003E-2"/>
    <n v="0"/>
    <n v="0"/>
    <n v="24"/>
    <n v="0.52800000000000002"/>
    <n v="7308"/>
    <n v="135.19800000000001"/>
    <n v="7359"/>
    <n v="146.49449999999999"/>
    <n v="0"/>
    <n v="135.19800000000001"/>
    <n v="146.49449999999999"/>
    <n v="11.29649999999998"/>
    <e v="#N/A"/>
    <n v="3200.191565577813"/>
    <n v="3200.191565577813"/>
    <n v="3200.191565577813"/>
    <n v="232547.2537653211"/>
    <e v="#N/A"/>
  </r>
  <r>
    <s v="THE OAKLAND MEDICAL CENTREColne Union PCNHillingdonE86005Nov8"/>
    <x v="283"/>
    <x v="34"/>
    <x v="1"/>
    <x v="285"/>
    <s v="E86005"/>
    <x v="9"/>
    <n v="8"/>
    <n v="7111.5368123951403"/>
    <n v="9090"/>
    <n v="68"/>
    <n v="180.89100000000002"/>
    <n v="1.3532000000000002"/>
    <m/>
    <m/>
    <m/>
    <m/>
    <n v="62"/>
    <n v="1.1097999999999999"/>
    <m/>
    <m/>
    <n v="9220"/>
    <n v="183.35400000000001"/>
    <m/>
    <m/>
    <n v="0"/>
    <n v="183.35400000000001"/>
    <e v="#N/A"/>
    <e v="#N/A"/>
    <e v="#N/A"/>
    <n v="3200.191565577813"/>
    <n v="3200.191565577813"/>
    <n v="3200.191565577813"/>
    <n v="232547.2537653211"/>
    <e v="#N/A"/>
  </r>
  <r>
    <s v="THE OAKLAND MEDICAL CENTREColne Union PCNHillingdonE86005Oct7"/>
    <x v="283"/>
    <x v="34"/>
    <x v="1"/>
    <x v="285"/>
    <s v="E86005"/>
    <x v="10"/>
    <n v="7"/>
    <n v="7111.5368123951403"/>
    <n v="25325"/>
    <n v="1538"/>
    <n v="503.96750000000003"/>
    <n v="30.606200000000001"/>
    <n v="0"/>
    <n v="1390"/>
    <n v="0"/>
    <n v="31.274999999999999"/>
    <n v="48"/>
    <n v="0.85919999999999996"/>
    <n v="28"/>
    <n v="0.61599999999999999"/>
    <n v="26911"/>
    <n v="535.43290000000002"/>
    <n v="1418"/>
    <n v="31.890999999999998"/>
    <n v="0"/>
    <n v="535.43290000000002"/>
    <n v="31.890999999999998"/>
    <n v="-503.5419"/>
    <e v="#N/A"/>
    <n v="3200.191565577813"/>
    <n v="3200.191565577813"/>
    <n v="3200.191565577813"/>
    <n v="232547.2537653211"/>
    <e v="#N/A"/>
  </r>
  <r>
    <s v="THE OAKLAND MEDICAL CENTREColne Union PCNHillingdonE86005Sep6"/>
    <x v="283"/>
    <x v="34"/>
    <x v="1"/>
    <x v="285"/>
    <s v="E86005"/>
    <x v="11"/>
    <n v="6"/>
    <n v="7111.5368123951403"/>
    <n v="20260"/>
    <n v="8955"/>
    <n v="403.17400000000004"/>
    <n v="178.2045"/>
    <n v="29625"/>
    <n v="2434"/>
    <n v="666.5625"/>
    <n v="54.765000000000001"/>
    <n v="66"/>
    <n v="1.1814"/>
    <n v="10"/>
    <n v="0.22"/>
    <n v="29281"/>
    <n v="582.55990000000008"/>
    <n v="32069"/>
    <n v="721.54750000000001"/>
    <n v="0"/>
    <n v="582.55990000000008"/>
    <n v="721.54750000000001"/>
    <n v="138.98759999999993"/>
    <e v="#N/A"/>
    <n v="3200.191565577813"/>
    <n v="3200.191565577813"/>
    <n v="3200.191565577813"/>
    <n v="232547.2537653211"/>
    <e v="#N/A"/>
  </r>
  <r>
    <s v="THE ORCHARD MEDICAL PRACTICE C.I.CHH CollaborativeHillingdonY00352Apr1"/>
    <x v="284"/>
    <x v="42"/>
    <x v="1"/>
    <x v="286"/>
    <s v="Y00352"/>
    <x v="0"/>
    <n v="1"/>
    <n v="20256.9149023385"/>
    <n v="28594"/>
    <n v="9397"/>
    <n v="528.98899999999992"/>
    <n v="173.84449999999998"/>
    <n v="29756"/>
    <n v="4502"/>
    <n v="592.14440000000002"/>
    <n v="89.589800000000011"/>
    <n v="0"/>
    <n v="0"/>
    <n v="40"/>
    <n v="0.88"/>
    <n v="37991"/>
    <n v="702.83349999999996"/>
    <n v="34298"/>
    <n v="682.61419999999998"/>
    <n v="0"/>
    <n v="702.83349999999996"/>
    <n v="682.61419999999998"/>
    <n v="-20.219299999999976"/>
    <n v="682.61419999999998"/>
    <n v="9115.6117060523247"/>
    <n v="9115.6117060523247"/>
    <n v="9115.6117060523247"/>
    <n v="662401.11730646901"/>
    <n v="0"/>
  </r>
  <r>
    <s v="THE ORCHARD MEDICAL PRACTICE C.I.CHH CollaborativeHillingdonY00352Aug5"/>
    <x v="284"/>
    <x v="42"/>
    <x v="1"/>
    <x v="286"/>
    <s v="Y00352"/>
    <x v="1"/>
    <n v="5"/>
    <n v="20256.9149023385"/>
    <n v="26378"/>
    <n v="7293"/>
    <n v="487.99299999999999"/>
    <n v="134.9205"/>
    <n v="28627"/>
    <n v="3095"/>
    <n v="569.67730000000006"/>
    <n v="61.590500000000006"/>
    <n v="0"/>
    <n v="0"/>
    <n v="294"/>
    <n v="6.468"/>
    <n v="33671"/>
    <n v="622.9135"/>
    <n v="32016"/>
    <n v="637.73580000000004"/>
    <n v="0"/>
    <n v="622.9135"/>
    <n v="637.73580000000004"/>
    <n v="14.822300000000041"/>
    <n v="1320.35"/>
    <n v="9115.6117060523247"/>
    <n v="9115.6117060523247"/>
    <n v="9115.6117060523247"/>
    <n v="662401.11730646901"/>
    <n v="0"/>
  </r>
  <r>
    <s v="THE ORCHARD MEDICAL PRACTICE C.I.CHH CollaborativeHillingdonY00352Dec9"/>
    <x v="284"/>
    <x v="42"/>
    <x v="1"/>
    <x v="286"/>
    <s v="Y00352"/>
    <x v="2"/>
    <n v="9"/>
    <n v="20256.9149023385"/>
    <n v="19594"/>
    <n v="2987"/>
    <n v="389.92060000000004"/>
    <n v="59.441300000000005"/>
    <m/>
    <m/>
    <m/>
    <m/>
    <n v="0"/>
    <n v="0"/>
    <m/>
    <m/>
    <n v="22581"/>
    <n v="449.36190000000005"/>
    <m/>
    <m/>
    <n v="0"/>
    <n v="449.36190000000005"/>
    <e v="#N/A"/>
    <e v="#N/A"/>
    <e v="#N/A"/>
    <n v="9115.6117060523247"/>
    <n v="9115.6117060523247"/>
    <n v="9115.6117060523247"/>
    <n v="662401.11730646901"/>
    <e v="#N/A"/>
  </r>
  <r>
    <s v="THE ORCHARD MEDICAL PRACTICE C.I.CHH CollaborativeHillingdonY00352Feb11"/>
    <x v="284"/>
    <x v="42"/>
    <x v="1"/>
    <x v="286"/>
    <s v="Y00352"/>
    <x v="3"/>
    <n v="11"/>
    <n v="20256.9149023385"/>
    <n v="45701"/>
    <n v="5653"/>
    <n v="909.44990000000007"/>
    <n v="112.49470000000001"/>
    <m/>
    <m/>
    <m/>
    <m/>
    <n v="6"/>
    <n v="0.1074"/>
    <m/>
    <m/>
    <n v="51360"/>
    <n v="1022.052"/>
    <m/>
    <m/>
    <n v="0"/>
    <n v="1022.052"/>
    <e v="#N/A"/>
    <e v="#N/A"/>
    <e v="#N/A"/>
    <n v="9115.6117060523247"/>
    <n v="9115.6117060523247"/>
    <n v="9115.6117060523247"/>
    <n v="662401.11730646901"/>
    <e v="#N/A"/>
  </r>
  <r>
    <s v="THE ORCHARD MEDICAL PRACTICE C.I.CHH CollaborativeHillingdonY00352Jan10"/>
    <x v="284"/>
    <x v="42"/>
    <x v="1"/>
    <x v="286"/>
    <s v="Y00352"/>
    <x v="4"/>
    <n v="10"/>
    <n v="20256.9149023385"/>
    <n v="31907"/>
    <n v="5747"/>
    <n v="634.94929999999999"/>
    <n v="114.3653"/>
    <m/>
    <m/>
    <m/>
    <m/>
    <n v="8"/>
    <n v="0.14319999999999999"/>
    <m/>
    <m/>
    <n v="37662"/>
    <n v="749.45780000000002"/>
    <m/>
    <m/>
    <n v="0"/>
    <n v="749.45780000000002"/>
    <e v="#N/A"/>
    <e v="#N/A"/>
    <e v="#N/A"/>
    <n v="9115.6117060523247"/>
    <n v="9115.6117060523247"/>
    <n v="9115.6117060523247"/>
    <n v="662401.11730646901"/>
    <e v="#N/A"/>
  </r>
  <r>
    <s v="THE ORCHARD MEDICAL PRACTICE C.I.CHH CollaborativeHillingdonY00352Jul4"/>
    <x v="284"/>
    <x v="42"/>
    <x v="1"/>
    <x v="286"/>
    <s v="Y00352"/>
    <x v="5"/>
    <n v="4"/>
    <n v="20256.9149023385"/>
    <n v="17567"/>
    <n v="3727"/>
    <n v="324.98949999999996"/>
    <n v="68.9495"/>
    <n v="28050"/>
    <n v="1321"/>
    <n v="558.19500000000005"/>
    <n v="26.2879"/>
    <n v="0"/>
    <n v="0"/>
    <n v="248"/>
    <n v="5.4560000000000004"/>
    <n v="21294"/>
    <n v="393.93899999999996"/>
    <n v="29619"/>
    <n v="589.9389000000001"/>
    <n v="0"/>
    <n v="393.93899999999996"/>
    <n v="589.9389000000001"/>
    <n v="195.99990000000014"/>
    <e v="#N/A"/>
    <n v="9115.6117060523247"/>
    <n v="9115.6117060523247"/>
    <n v="9115.6117060523247"/>
    <n v="662401.11730646901"/>
    <e v="#N/A"/>
  </r>
  <r>
    <s v="THE ORCHARD MEDICAL PRACTICE C.I.CHH CollaborativeHillingdonY00352Jun3"/>
    <x v="284"/>
    <x v="42"/>
    <x v="1"/>
    <x v="286"/>
    <s v="Y00352"/>
    <x v="6"/>
    <n v="3"/>
    <n v="20256.9149023385"/>
    <n v="84449"/>
    <n v="3283"/>
    <n v="1562.3064999999999"/>
    <n v="60.735499999999995"/>
    <n v="25158"/>
    <n v="1180"/>
    <n v="500.64420000000001"/>
    <n v="23.482000000000003"/>
    <n v="0"/>
    <n v="0"/>
    <n v="219"/>
    <n v="4.8179999999999996"/>
    <n v="87732"/>
    <n v="1623.0419999999999"/>
    <n v="26557"/>
    <n v="528.94420000000002"/>
    <n v="0"/>
    <n v="1623.0419999999999"/>
    <n v="528.94420000000002"/>
    <n v="-1094.0978"/>
    <e v="#N/A"/>
    <n v="9115.6117060523247"/>
    <n v="9115.6117060523247"/>
    <n v="9115.6117060523247"/>
    <n v="662401.11730646901"/>
    <e v="#N/A"/>
  </r>
  <r>
    <s v="THE ORCHARD MEDICAL PRACTICE C.I.CHH CollaborativeHillingdonY00352Mar12"/>
    <x v="284"/>
    <x v="42"/>
    <x v="1"/>
    <x v="286"/>
    <s v="Y00352"/>
    <x v="7"/>
    <n v="12"/>
    <n v="20256.9149023385"/>
    <n v="26274"/>
    <n v="3781"/>
    <n v="522.85260000000005"/>
    <n v="75.241900000000001"/>
    <m/>
    <m/>
    <m/>
    <m/>
    <n v="50"/>
    <n v="0.89500000000000002"/>
    <m/>
    <m/>
    <n v="30105"/>
    <n v="598.98950000000002"/>
    <m/>
    <m/>
    <n v="0"/>
    <n v="598.98950000000002"/>
    <e v="#N/A"/>
    <e v="#N/A"/>
    <e v="#N/A"/>
    <n v="9115.6117060523247"/>
    <n v="9115.6117060523247"/>
    <n v="9115.6117060523247"/>
    <n v="662401.11730646901"/>
    <e v="#N/A"/>
  </r>
  <r>
    <s v="THE ORCHARD MEDICAL PRACTICE C.I.CHH CollaborativeHillingdonY00352May2"/>
    <x v="284"/>
    <x v="42"/>
    <x v="1"/>
    <x v="286"/>
    <s v="Y00352"/>
    <x v="8"/>
    <n v="2"/>
    <n v="20256.9149023385"/>
    <n v="26555"/>
    <n v="3838"/>
    <n v="491.26749999999998"/>
    <n v="71.003"/>
    <n v="108874"/>
    <n v="191"/>
    <n v="2166.5925999999999"/>
    <n v="3.8009000000000004"/>
    <n v="0"/>
    <n v="0"/>
    <n v="164"/>
    <n v="3.6080000000000001"/>
    <n v="30393"/>
    <n v="562.27049999999997"/>
    <n v="109229"/>
    <n v="2174.0015000000003"/>
    <n v="0"/>
    <n v="562.27049999999997"/>
    <n v="2174.0015000000003"/>
    <n v="1611.7310000000002"/>
    <e v="#N/A"/>
    <n v="9115.6117060523247"/>
    <n v="9115.6117060523247"/>
    <n v="9115.6117060523247"/>
    <n v="662401.11730646901"/>
    <e v="#N/A"/>
  </r>
  <r>
    <s v="THE ORCHARD MEDICAL PRACTICE C.I.CHH CollaborativeHillingdonY00352Nov8"/>
    <x v="284"/>
    <x v="42"/>
    <x v="1"/>
    <x v="286"/>
    <s v="Y00352"/>
    <x v="9"/>
    <n v="8"/>
    <n v="20256.9149023385"/>
    <n v="104129"/>
    <n v="2426"/>
    <n v="2072.1671000000001"/>
    <n v="48.2774"/>
    <m/>
    <m/>
    <m/>
    <m/>
    <n v="64"/>
    <n v="1.1456"/>
    <m/>
    <m/>
    <n v="106619"/>
    <n v="2121.5900999999999"/>
    <m/>
    <m/>
    <n v="0"/>
    <n v="2121.5900999999999"/>
    <e v="#N/A"/>
    <e v="#N/A"/>
    <e v="#N/A"/>
    <n v="9115.6117060523247"/>
    <n v="9115.6117060523247"/>
    <n v="9115.6117060523247"/>
    <n v="662401.11730646901"/>
    <e v="#N/A"/>
  </r>
  <r>
    <s v="THE ORCHARD MEDICAL PRACTICE C.I.CHH CollaborativeHillingdonY00352Oct7"/>
    <x v="284"/>
    <x v="42"/>
    <x v="1"/>
    <x v="286"/>
    <s v="Y00352"/>
    <x v="10"/>
    <n v="7"/>
    <n v="20256.9149023385"/>
    <n v="144152"/>
    <n v="36263"/>
    <n v="2868.6248000000001"/>
    <n v="721.63370000000009"/>
    <n v="0"/>
    <n v="3268"/>
    <n v="0"/>
    <n v="73.53"/>
    <n v="0"/>
    <n v="0"/>
    <n v="380"/>
    <n v="8.36"/>
    <n v="180415"/>
    <n v="3590.2584999999999"/>
    <n v="3648"/>
    <n v="81.89"/>
    <n v="0"/>
    <n v="3590.2584999999999"/>
    <n v="81.89"/>
    <n v="-3508.3685"/>
    <e v="#N/A"/>
    <n v="9115.6117060523247"/>
    <n v="9115.6117060523247"/>
    <n v="9115.6117060523247"/>
    <n v="662401.11730646901"/>
    <e v="#N/A"/>
  </r>
  <r>
    <s v="THE ORCHARD MEDICAL PRACTICE C.I.CHH CollaborativeHillingdonY00352Sep6"/>
    <x v="284"/>
    <x v="42"/>
    <x v="1"/>
    <x v="286"/>
    <s v="Y00352"/>
    <x v="11"/>
    <n v="6"/>
    <n v="20256.9149023385"/>
    <n v="105557"/>
    <n v="14885"/>
    <n v="2100.5843"/>
    <n v="296.2115"/>
    <n v="32747"/>
    <n v="4101"/>
    <n v="736.8075"/>
    <n v="92.272499999999994"/>
    <n v="8"/>
    <n v="0.14319999999999999"/>
    <n v="290"/>
    <n v="6.38"/>
    <n v="120450"/>
    <n v="2396.9389999999999"/>
    <n v="37138"/>
    <n v="835.46"/>
    <n v="0"/>
    <n v="2396.9389999999999"/>
    <n v="835.46"/>
    <n v="-1561.4789999999998"/>
    <e v="#N/A"/>
    <n v="9115.6117060523247"/>
    <n v="9115.6117060523247"/>
    <n v="9115.6117060523247"/>
    <n v="662401.11730646901"/>
    <e v="#N/A"/>
  </r>
  <r>
    <s v="THE PARK VIEW SURGERYLong Lane First Care Group PCNHillingdonE86026Apr1"/>
    <x v="285"/>
    <x v="1"/>
    <x v="1"/>
    <x v="287"/>
    <s v="E86026"/>
    <x v="0"/>
    <n v="1"/>
    <n v="8420.2956834366105"/>
    <n v="3528"/>
    <n v="1094"/>
    <n v="65.268000000000001"/>
    <n v="20.239000000000001"/>
    <n v="6819"/>
    <n v="1711"/>
    <n v="135.69810000000001"/>
    <n v="34.048900000000003"/>
    <n v="1938"/>
    <n v="34.690199999999997"/>
    <n v="2518"/>
    <n v="55.396000000000001"/>
    <n v="6560"/>
    <n v="120.19720000000001"/>
    <n v="11048"/>
    <n v="225.14300000000003"/>
    <n v="0"/>
    <n v="120.19720000000001"/>
    <n v="225.14300000000003"/>
    <n v="104.94580000000002"/>
    <n v="225.14300000000003"/>
    <n v="3789.1330575464749"/>
    <n v="3789.1330575464749"/>
    <n v="3789.1330575464749"/>
    <n v="275343.66884837719"/>
    <n v="0"/>
  </r>
  <r>
    <s v="THE PARK VIEW SURGERYLong Lane First Care Group PCNHillingdonE86026Aug5"/>
    <x v="285"/>
    <x v="1"/>
    <x v="1"/>
    <x v="287"/>
    <s v="E86026"/>
    <x v="1"/>
    <n v="5"/>
    <n v="8420.2956834366105"/>
    <n v="6643"/>
    <n v="1831"/>
    <n v="122.8955"/>
    <n v="33.8735"/>
    <n v="5869"/>
    <n v="323"/>
    <n v="116.79310000000001"/>
    <n v="6.4277000000000006"/>
    <n v="4548"/>
    <n v="81.409199999999998"/>
    <n v="5356"/>
    <n v="117.83199999999999"/>
    <n v="13022"/>
    <n v="238.1782"/>
    <n v="11548"/>
    <n v="241.05279999999999"/>
    <n v="0"/>
    <n v="238.1782"/>
    <n v="241.05279999999999"/>
    <n v="2.8745999999999867"/>
    <n v="466.19580000000002"/>
    <n v="3789.1330575464749"/>
    <n v="3789.1330575464749"/>
    <n v="3789.1330575464749"/>
    <n v="275343.66884837719"/>
    <n v="0"/>
  </r>
  <r>
    <s v="THE PARK VIEW SURGERYLong Lane First Care Group PCNHillingdonE86026Dec9"/>
    <x v="285"/>
    <x v="1"/>
    <x v="1"/>
    <x v="287"/>
    <s v="E86026"/>
    <x v="2"/>
    <n v="9"/>
    <n v="8420.2956834366105"/>
    <n v="6943"/>
    <n v="409"/>
    <n v="138.16570000000002"/>
    <n v="8.1391000000000009"/>
    <m/>
    <m/>
    <m/>
    <m/>
    <n v="2041"/>
    <n v="36.533900000000003"/>
    <m/>
    <m/>
    <n v="9393"/>
    <n v="182.83870000000002"/>
    <m/>
    <m/>
    <n v="0"/>
    <n v="182.83870000000002"/>
    <e v="#N/A"/>
    <e v="#N/A"/>
    <e v="#N/A"/>
    <n v="3789.1330575464749"/>
    <n v="3789.1330575464749"/>
    <n v="3789.1330575464749"/>
    <n v="275343.66884837719"/>
    <e v="#N/A"/>
  </r>
  <r>
    <s v="THE PARK VIEW SURGERYLong Lane First Care Group PCNHillingdonE86026Feb11"/>
    <x v="285"/>
    <x v="1"/>
    <x v="1"/>
    <x v="287"/>
    <s v="E86026"/>
    <x v="3"/>
    <n v="11"/>
    <n v="8420.2956834366105"/>
    <n v="11872"/>
    <n v="1470"/>
    <n v="236.25280000000001"/>
    <n v="29.253"/>
    <m/>
    <m/>
    <m/>
    <m/>
    <n v="3002"/>
    <n v="53.735799999999998"/>
    <m/>
    <m/>
    <n v="16344"/>
    <n v="319.24160000000001"/>
    <m/>
    <m/>
    <n v="0"/>
    <n v="319.24160000000001"/>
    <e v="#N/A"/>
    <e v="#N/A"/>
    <e v="#N/A"/>
    <n v="3789.1330575464749"/>
    <n v="3789.1330575464749"/>
    <n v="3789.1330575464749"/>
    <n v="275343.66884837719"/>
    <e v="#N/A"/>
  </r>
  <r>
    <s v="THE PARK VIEW SURGERYLong Lane First Care Group PCNHillingdonE86026Jan10"/>
    <x v="285"/>
    <x v="1"/>
    <x v="1"/>
    <x v="287"/>
    <s v="E86026"/>
    <x v="4"/>
    <n v="10"/>
    <n v="8420.2956834366105"/>
    <n v="7265"/>
    <n v="634"/>
    <n v="144.5735"/>
    <n v="12.6166"/>
    <m/>
    <m/>
    <m/>
    <m/>
    <n v="2566"/>
    <n v="45.931399999999996"/>
    <m/>
    <m/>
    <n v="10465"/>
    <n v="203.1215"/>
    <m/>
    <m/>
    <n v="0"/>
    <n v="203.1215"/>
    <e v="#N/A"/>
    <e v="#N/A"/>
    <e v="#N/A"/>
    <n v="3789.1330575464749"/>
    <n v="3789.1330575464749"/>
    <n v="3789.1330575464749"/>
    <n v="275343.66884837719"/>
    <e v="#N/A"/>
  </r>
  <r>
    <s v="THE PARK VIEW SURGERYLong Lane First Care Group PCNHillingdonE86026Jul4"/>
    <x v="285"/>
    <x v="1"/>
    <x v="1"/>
    <x v="287"/>
    <s v="E86026"/>
    <x v="5"/>
    <n v="4"/>
    <n v="8420.2956834366105"/>
    <n v="10582"/>
    <n v="92"/>
    <n v="195.767"/>
    <n v="1.702"/>
    <n v="8347"/>
    <n v="414"/>
    <n v="166.1053"/>
    <n v="8.2385999999999999"/>
    <n v="3538"/>
    <n v="63.330199999999998"/>
    <n v="6006"/>
    <n v="132.13200000000001"/>
    <n v="14212"/>
    <n v="260.79919999999998"/>
    <n v="14767"/>
    <n v="306.47590000000002"/>
    <n v="0"/>
    <n v="260.79919999999998"/>
    <n v="306.47590000000002"/>
    <n v="45.676700000000039"/>
    <e v="#N/A"/>
    <n v="3789.1330575464749"/>
    <n v="3789.1330575464749"/>
    <n v="3789.1330575464749"/>
    <n v="275343.66884837719"/>
    <e v="#N/A"/>
  </r>
  <r>
    <s v="THE PARK VIEW SURGERYLong Lane First Care Group PCNHillingdonE86026Jun3"/>
    <x v="285"/>
    <x v="1"/>
    <x v="1"/>
    <x v="287"/>
    <s v="E86026"/>
    <x v="6"/>
    <n v="3"/>
    <n v="8420.2956834366105"/>
    <n v="5820"/>
    <n v="13"/>
    <n v="107.67"/>
    <n v="0.24049999999999999"/>
    <n v="16599"/>
    <n v="383"/>
    <n v="330.32010000000002"/>
    <n v="7.6217000000000006"/>
    <n v="1885"/>
    <n v="33.741500000000002"/>
    <n v="5053"/>
    <n v="111.166"/>
    <n v="7718"/>
    <n v="141.65199999999999"/>
    <n v="22035"/>
    <n v="449.1078"/>
    <n v="0"/>
    <n v="141.65199999999999"/>
    <n v="449.1078"/>
    <n v="307.45580000000001"/>
    <e v="#N/A"/>
    <n v="3789.1330575464749"/>
    <n v="3789.1330575464749"/>
    <n v="3789.1330575464749"/>
    <n v="275343.66884837719"/>
    <e v="#N/A"/>
  </r>
  <r>
    <s v="THE PARK VIEW SURGERYLong Lane First Care Group PCNHillingdonE86026Mar12"/>
    <x v="285"/>
    <x v="1"/>
    <x v="1"/>
    <x v="287"/>
    <s v="E86026"/>
    <x v="7"/>
    <n v="12"/>
    <n v="8420.2956834366105"/>
    <n v="32993"/>
    <n v="133"/>
    <n v="656.5607"/>
    <n v="2.6467000000000001"/>
    <m/>
    <m/>
    <m/>
    <m/>
    <n v="2312"/>
    <n v="41.384799999999998"/>
    <m/>
    <m/>
    <n v="35438"/>
    <n v="700.59220000000005"/>
    <m/>
    <m/>
    <n v="0"/>
    <n v="700.59220000000005"/>
    <e v="#N/A"/>
    <e v="#N/A"/>
    <e v="#N/A"/>
    <n v="3789.1330575464749"/>
    <n v="3789.1330575464749"/>
    <n v="3789.1330575464749"/>
    <n v="275343.66884837719"/>
    <e v="#N/A"/>
  </r>
  <r>
    <s v="THE PARK VIEW SURGERYLong Lane First Care Group PCNHillingdonE86026May2"/>
    <x v="285"/>
    <x v="1"/>
    <x v="1"/>
    <x v="287"/>
    <s v="E86026"/>
    <x v="8"/>
    <n v="2"/>
    <n v="8420.2956834366105"/>
    <n v="6477"/>
    <n v="99"/>
    <n v="119.8245"/>
    <n v="1.8314999999999999"/>
    <n v="5679"/>
    <n v="554"/>
    <n v="113.0121"/>
    <n v="11.024600000000001"/>
    <n v="2149"/>
    <n v="38.467100000000002"/>
    <n v="5551"/>
    <n v="122.122"/>
    <n v="8725"/>
    <n v="160.12310000000002"/>
    <n v="11784"/>
    <n v="246.15870000000001"/>
    <n v="0"/>
    <n v="160.12310000000002"/>
    <n v="246.15870000000001"/>
    <n v="86.035599999999988"/>
    <e v="#N/A"/>
    <n v="3789.1330575464749"/>
    <n v="3789.1330575464749"/>
    <n v="3789.1330575464749"/>
    <n v="275343.66884837719"/>
    <e v="#N/A"/>
  </r>
  <r>
    <s v="THE PARK VIEW SURGERYLong Lane First Care Group PCNHillingdonE86026Nov8"/>
    <x v="285"/>
    <x v="1"/>
    <x v="1"/>
    <x v="287"/>
    <s v="E86026"/>
    <x v="9"/>
    <n v="8"/>
    <n v="8420.2956834366105"/>
    <n v="12348"/>
    <n v="1760"/>
    <n v="245.7252"/>
    <n v="35.024000000000001"/>
    <m/>
    <m/>
    <m/>
    <m/>
    <n v="2725"/>
    <n v="48.777500000000003"/>
    <m/>
    <m/>
    <n v="16833"/>
    <n v="329.52670000000001"/>
    <m/>
    <m/>
    <n v="0"/>
    <n v="329.52670000000001"/>
    <e v="#N/A"/>
    <e v="#N/A"/>
    <e v="#N/A"/>
    <n v="3789.1330575464749"/>
    <n v="3789.1330575464749"/>
    <n v="3789.1330575464749"/>
    <n v="275343.66884837719"/>
    <e v="#N/A"/>
  </r>
  <r>
    <s v="THE PARK VIEW SURGERYLong Lane First Care Group PCNHillingdonE86026Oct7"/>
    <x v="285"/>
    <x v="1"/>
    <x v="1"/>
    <x v="287"/>
    <s v="E86026"/>
    <x v="10"/>
    <n v="7"/>
    <n v="8420.2956834366105"/>
    <n v="44399"/>
    <n v="300"/>
    <n v="883.54010000000005"/>
    <n v="5.9700000000000006"/>
    <n v="0"/>
    <n v="3510"/>
    <n v="0"/>
    <n v="78.974999999999994"/>
    <n v="3688"/>
    <n v="66.015199999999993"/>
    <n v="7918"/>
    <n v="174.196"/>
    <n v="48387"/>
    <n v="955.52530000000002"/>
    <n v="11428"/>
    <n v="253.17099999999999"/>
    <n v="0"/>
    <n v="955.52530000000002"/>
    <n v="253.17099999999999"/>
    <n v="-702.35429999999997"/>
    <e v="#N/A"/>
    <n v="3789.1330575464749"/>
    <n v="3789.1330575464749"/>
    <n v="3789.1330575464749"/>
    <n v="275343.66884837719"/>
    <e v="#N/A"/>
  </r>
  <r>
    <s v="THE PARK VIEW SURGERYLong Lane First Care Group PCNHillingdonE86026Sep6"/>
    <x v="285"/>
    <x v="1"/>
    <x v="1"/>
    <x v="287"/>
    <s v="E86026"/>
    <x v="11"/>
    <n v="6"/>
    <n v="8420.2956834366105"/>
    <n v="27213"/>
    <n v="2446"/>
    <n v="541.53870000000006"/>
    <n v="48.675400000000003"/>
    <n v="7646"/>
    <n v="5950"/>
    <n v="172.035"/>
    <n v="133.875"/>
    <n v="5463"/>
    <n v="97.787700000000001"/>
    <n v="6843"/>
    <n v="150.54599999999999"/>
    <n v="35122"/>
    <n v="688.0018"/>
    <n v="20439"/>
    <n v="456.45599999999996"/>
    <n v="0"/>
    <n v="688.0018"/>
    <n v="456.45599999999996"/>
    <n v="-231.54580000000004"/>
    <e v="#N/A"/>
    <n v="3789.1330575464749"/>
    <n v="3789.1330575464749"/>
    <n v="3789.1330575464749"/>
    <n v="275343.66884837719"/>
    <e v="#N/A"/>
  </r>
  <r>
    <s v="The Pembridge Villas SurgeryWest-Hill HealthWest LondonE87061Apr1"/>
    <x v="286"/>
    <x v="43"/>
    <x v="6"/>
    <x v="288"/>
    <s v="E87061"/>
    <x v="0"/>
    <n v="1"/>
    <n v="12224.7100357605"/>
    <n v="4693"/>
    <n v="0"/>
    <n v="86.820499999999996"/>
    <n v="0"/>
    <n v="4343"/>
    <n v="73"/>
    <n v="86.425700000000006"/>
    <n v="1.4527000000000001"/>
    <n v="2429"/>
    <n v="43.479100000000003"/>
    <n v="14193"/>
    <n v="312.24599999999998"/>
    <n v="7122"/>
    <n v="130.2996"/>
    <n v="18609"/>
    <n v="400.12439999999998"/>
    <n v="0"/>
    <n v="130.2996"/>
    <n v="400.12439999999998"/>
    <n v="269.82479999999998"/>
    <n v="400.12439999999998"/>
    <n v="5501.1195160922252"/>
    <n v="5501.1195160922252"/>
    <n v="5501.1195160922252"/>
    <n v="399748.01816936838"/>
    <n v="0"/>
  </r>
  <r>
    <s v="The Pembridge Villas SurgeryWest-Hill HealthWest LondonE87061Aug5"/>
    <x v="286"/>
    <x v="43"/>
    <x v="6"/>
    <x v="288"/>
    <s v="E87061"/>
    <x v="1"/>
    <n v="5"/>
    <n v="12224.7100357605"/>
    <n v="4536"/>
    <n v="0"/>
    <n v="83.915999999999997"/>
    <n v="0"/>
    <n v="4269"/>
    <n v="599"/>
    <n v="84.953100000000006"/>
    <n v="11.920100000000001"/>
    <n v="3322"/>
    <n v="59.463799999999999"/>
    <n v="31814"/>
    <n v="699.90800000000002"/>
    <n v="7858"/>
    <n v="143.37979999999999"/>
    <n v="36682"/>
    <n v="796.78120000000001"/>
    <n v="0"/>
    <n v="143.37979999999999"/>
    <n v="796.78120000000001"/>
    <n v="653.40139999999997"/>
    <n v="1196.9056"/>
    <n v="5501.1195160922252"/>
    <n v="5501.1195160922252"/>
    <n v="5501.1195160922252"/>
    <n v="399748.01816936838"/>
    <n v="0"/>
  </r>
  <r>
    <s v="The Pembridge Villas SurgeryWest-Hill HealthWest LondonE87061Dec9"/>
    <x v="286"/>
    <x v="43"/>
    <x v="6"/>
    <x v="288"/>
    <s v="E87061"/>
    <x v="2"/>
    <n v="9"/>
    <n v="12224.7100357605"/>
    <n v="4673"/>
    <n v="48"/>
    <n v="92.992699999999999"/>
    <n v="0.95520000000000005"/>
    <m/>
    <m/>
    <m/>
    <m/>
    <n v="8733"/>
    <n v="156.32069999999999"/>
    <m/>
    <m/>
    <n v="13454"/>
    <n v="250.26859999999999"/>
    <m/>
    <m/>
    <n v="0"/>
    <n v="250.26859999999999"/>
    <e v="#N/A"/>
    <e v="#N/A"/>
    <e v="#N/A"/>
    <n v="5501.1195160922252"/>
    <n v="5501.1195160922252"/>
    <n v="5501.1195160922252"/>
    <n v="399748.01816936838"/>
    <e v="#N/A"/>
  </r>
  <r>
    <s v="The Pembridge Villas SurgeryWest-Hill HealthWest LondonE87061Feb11"/>
    <x v="286"/>
    <x v="43"/>
    <x v="6"/>
    <x v="288"/>
    <s v="E87061"/>
    <x v="3"/>
    <n v="11"/>
    <n v="12224.7100357605"/>
    <n v="15244"/>
    <n v="173"/>
    <n v="303.35560000000004"/>
    <n v="3.4427000000000003"/>
    <m/>
    <m/>
    <m/>
    <m/>
    <n v="19705"/>
    <n v="352.71949999999998"/>
    <m/>
    <m/>
    <n v="35122"/>
    <n v="659.51780000000008"/>
    <m/>
    <m/>
    <n v="0"/>
    <n v="659.51780000000008"/>
    <e v="#N/A"/>
    <e v="#N/A"/>
    <e v="#N/A"/>
    <n v="5501.1195160922252"/>
    <n v="5501.1195160922252"/>
    <n v="5501.1195160922252"/>
    <n v="399748.01816936838"/>
    <e v="#N/A"/>
  </r>
  <r>
    <s v="The Pembridge Villas SurgeryWest-Hill HealthWest LondonE87061Jan10"/>
    <x v="286"/>
    <x v="43"/>
    <x v="6"/>
    <x v="288"/>
    <s v="E87061"/>
    <x v="4"/>
    <n v="10"/>
    <n v="12224.7100357605"/>
    <n v="23351"/>
    <n v="91"/>
    <n v="464.68490000000003"/>
    <n v="1.8109000000000002"/>
    <m/>
    <m/>
    <m/>
    <m/>
    <n v="37206"/>
    <n v="665.98739999999998"/>
    <m/>
    <m/>
    <n v="60648"/>
    <n v="1132.4832000000001"/>
    <m/>
    <m/>
    <n v="0"/>
    <n v="1132.4832000000001"/>
    <e v="#N/A"/>
    <e v="#N/A"/>
    <e v="#N/A"/>
    <n v="5501.1195160922252"/>
    <n v="5501.1195160922252"/>
    <n v="5501.1195160922252"/>
    <n v="399748.01816936838"/>
    <e v="#N/A"/>
  </r>
  <r>
    <s v="The Pembridge Villas SurgeryWest-Hill HealthWest LondonE87061Jul4"/>
    <x v="286"/>
    <x v="43"/>
    <x v="6"/>
    <x v="288"/>
    <s v="E87061"/>
    <x v="5"/>
    <n v="4"/>
    <n v="12224.7100357605"/>
    <n v="5074"/>
    <n v="0"/>
    <n v="93.869"/>
    <n v="0"/>
    <n v="7435"/>
    <n v="67"/>
    <n v="147.95650000000001"/>
    <n v="1.3333000000000002"/>
    <n v="6322"/>
    <n v="113.16379999999999"/>
    <n v="25882"/>
    <n v="569.404"/>
    <n v="11396"/>
    <n v="207.03280000000001"/>
    <n v="33384"/>
    <n v="718.69380000000001"/>
    <n v="0"/>
    <n v="207.03280000000001"/>
    <n v="718.69380000000001"/>
    <n v="511.661"/>
    <e v="#N/A"/>
    <n v="5501.1195160922252"/>
    <n v="5501.1195160922252"/>
    <n v="5501.1195160922252"/>
    <n v="399748.01816936838"/>
    <e v="#N/A"/>
  </r>
  <r>
    <s v="The Pembridge Villas SurgeryWest-Hill HealthWest LondonE87061Jun3"/>
    <x v="286"/>
    <x v="43"/>
    <x v="6"/>
    <x v="288"/>
    <s v="E87061"/>
    <x v="6"/>
    <n v="3"/>
    <n v="12224.7100357605"/>
    <n v="5512"/>
    <n v="9"/>
    <n v="101.97199999999999"/>
    <n v="0.16649999999999998"/>
    <n v="4798"/>
    <n v="212"/>
    <n v="95.480200000000011"/>
    <n v="4.2187999999999999"/>
    <n v="7006"/>
    <n v="125.4074"/>
    <n v="12172"/>
    <n v="267.78399999999999"/>
    <n v="12527"/>
    <n v="227.54589999999999"/>
    <n v="17182"/>
    <n v="367.483"/>
    <n v="0"/>
    <n v="227.54589999999999"/>
    <n v="367.483"/>
    <n v="139.93710000000002"/>
    <e v="#N/A"/>
    <n v="5501.1195160922252"/>
    <n v="5501.1195160922252"/>
    <n v="5501.1195160922252"/>
    <n v="399748.01816936838"/>
    <e v="#N/A"/>
  </r>
  <r>
    <s v="The Pembridge Villas SurgeryWest-Hill HealthWest LondonE87061Mar12"/>
    <x v="286"/>
    <x v="43"/>
    <x v="6"/>
    <x v="288"/>
    <s v="E87061"/>
    <x v="7"/>
    <n v="12"/>
    <n v="12224.7100357605"/>
    <n v="4409"/>
    <n v="115"/>
    <n v="87.739100000000008"/>
    <n v="2.2885"/>
    <m/>
    <m/>
    <m/>
    <m/>
    <n v="13743"/>
    <n v="245.99969999999999"/>
    <m/>
    <m/>
    <n v="18267"/>
    <n v="336.02729999999997"/>
    <m/>
    <m/>
    <n v="0"/>
    <n v="336.02729999999997"/>
    <e v="#N/A"/>
    <e v="#N/A"/>
    <e v="#N/A"/>
    <n v="5501.1195160922252"/>
    <n v="5501.1195160922252"/>
    <n v="5501.1195160922252"/>
    <n v="399748.01816936838"/>
    <e v="#N/A"/>
  </r>
  <r>
    <s v="The Pembridge Villas SurgeryWest-Hill HealthWest LondonE87061May2"/>
    <x v="286"/>
    <x v="43"/>
    <x v="6"/>
    <x v="288"/>
    <s v="E87061"/>
    <x v="8"/>
    <n v="2"/>
    <n v="12224.7100357605"/>
    <n v="5144"/>
    <n v="0"/>
    <n v="95.164000000000001"/>
    <n v="0"/>
    <n v="3304"/>
    <n v="50"/>
    <n v="65.749600000000001"/>
    <n v="0.99500000000000011"/>
    <n v="6566"/>
    <n v="117.5314"/>
    <n v="18883"/>
    <n v="415.42599999999999"/>
    <n v="11710"/>
    <n v="212.69540000000001"/>
    <n v="22237"/>
    <n v="482.17059999999998"/>
    <n v="0"/>
    <n v="212.69540000000001"/>
    <n v="482.17059999999998"/>
    <n v="269.47519999999997"/>
    <e v="#N/A"/>
    <n v="5501.1195160922252"/>
    <n v="5501.1195160922252"/>
    <n v="5501.1195160922252"/>
    <n v="399748.01816936838"/>
    <e v="#N/A"/>
  </r>
  <r>
    <s v="The Pembridge Villas SurgeryWest-Hill HealthWest LondonE87061Nov8"/>
    <x v="286"/>
    <x v="43"/>
    <x v="6"/>
    <x v="288"/>
    <s v="E87061"/>
    <x v="9"/>
    <n v="8"/>
    <n v="12224.7100357605"/>
    <n v="5987"/>
    <n v="68"/>
    <n v="119.1413"/>
    <n v="1.3532000000000002"/>
    <m/>
    <m/>
    <m/>
    <m/>
    <n v="107463"/>
    <n v="1923.5877"/>
    <m/>
    <m/>
    <n v="113518"/>
    <n v="2044.0822000000001"/>
    <m/>
    <m/>
    <n v="0"/>
    <n v="2044.0822000000001"/>
    <e v="#N/A"/>
    <e v="#N/A"/>
    <e v="#N/A"/>
    <n v="5501.1195160922252"/>
    <n v="5501.1195160922252"/>
    <n v="5501.1195160922252"/>
    <n v="399748.01816936838"/>
    <e v="#N/A"/>
  </r>
  <r>
    <s v="The Pembridge Villas SurgeryWest-Hill HealthWest LondonE87061Oct7"/>
    <x v="286"/>
    <x v="43"/>
    <x v="6"/>
    <x v="288"/>
    <s v="E87061"/>
    <x v="10"/>
    <n v="7"/>
    <n v="12224.7100357605"/>
    <n v="7538"/>
    <n v="3"/>
    <n v="150.00620000000001"/>
    <n v="5.9700000000000003E-2"/>
    <n v="0"/>
    <n v="118"/>
    <n v="0"/>
    <n v="2.6549999999999998"/>
    <n v="23045"/>
    <n v="412.50549999999998"/>
    <n v="33792"/>
    <n v="743.42399999999998"/>
    <n v="30586"/>
    <n v="562.57140000000004"/>
    <n v="33910"/>
    <n v="746.07899999999995"/>
    <n v="0"/>
    <n v="562.57140000000004"/>
    <n v="746.07899999999995"/>
    <n v="183.50759999999991"/>
    <e v="#N/A"/>
    <n v="5501.1195160922252"/>
    <n v="5501.1195160922252"/>
    <n v="5501.1195160922252"/>
    <n v="399748.01816936838"/>
    <e v="#N/A"/>
  </r>
  <r>
    <s v="The Pembridge Villas SurgeryWest-Hill HealthWest LondonE87061Sep6"/>
    <x v="286"/>
    <x v="43"/>
    <x v="6"/>
    <x v="288"/>
    <s v="E87061"/>
    <x v="11"/>
    <n v="6"/>
    <n v="12224.7100357605"/>
    <n v="57221"/>
    <n v="3"/>
    <n v="1138.6979000000001"/>
    <n v="5.9700000000000003E-2"/>
    <n v="4910"/>
    <n v="555"/>
    <n v="110.47499999999999"/>
    <n v="12.487499999999999"/>
    <n v="13764"/>
    <n v="246.37559999999999"/>
    <n v="11839"/>
    <n v="260.45800000000003"/>
    <n v="70988"/>
    <n v="1385.1332000000002"/>
    <n v="17304"/>
    <n v="383.4205"/>
    <n v="0"/>
    <n v="1385.1332000000002"/>
    <n v="383.4205"/>
    <n v="-1001.7127000000003"/>
    <e v="#N/A"/>
    <n v="5501.1195160922252"/>
    <n v="5501.1195160922252"/>
    <n v="5501.1195160922252"/>
    <n v="399748.01816936838"/>
    <e v="#N/A"/>
  </r>
  <r>
    <s v="THE PINE MEDICAL CENTRELong Lane First Care Group PCNHillingdonE86016Apr1"/>
    <x v="287"/>
    <x v="1"/>
    <x v="1"/>
    <x v="289"/>
    <s v="E86016"/>
    <x v="0"/>
    <n v="1"/>
    <n v="6087.1582957379596"/>
    <n v="2578"/>
    <n v="0"/>
    <n v="47.692999999999998"/>
    <n v="0"/>
    <n v="9305"/>
    <n v="50"/>
    <n v="185.1695"/>
    <n v="0.99500000000000011"/>
    <n v="3616"/>
    <n v="64.726399999999998"/>
    <n v="3949"/>
    <n v="86.878"/>
    <n v="6194"/>
    <n v="112.4194"/>
    <n v="13304"/>
    <n v="273.04250000000002"/>
    <n v="0"/>
    <n v="112.4194"/>
    <n v="273.04250000000002"/>
    <n v="160.62310000000002"/>
    <n v="273.04250000000002"/>
    <n v="2739.2212330820821"/>
    <n v="2739.2212330820821"/>
    <n v="2739.2212330820821"/>
    <n v="199050.07627063131"/>
    <n v="0"/>
  </r>
  <r>
    <s v="THE PINE MEDICAL CENTRELong Lane First Care Group PCNHillingdonE86016Aug5"/>
    <x v="287"/>
    <x v="1"/>
    <x v="1"/>
    <x v="289"/>
    <s v="E86016"/>
    <x v="1"/>
    <n v="5"/>
    <n v="6087.1582957379596"/>
    <n v="8108"/>
    <n v="0"/>
    <n v="149.99799999999999"/>
    <n v="0"/>
    <n v="7262"/>
    <n v="122"/>
    <n v="144.5138"/>
    <n v="2.4278"/>
    <n v="5008"/>
    <n v="89.643199999999993"/>
    <n v="422"/>
    <n v="9.2840000000000007"/>
    <n v="13116"/>
    <n v="239.64119999999997"/>
    <n v="7806"/>
    <n v="156.22559999999999"/>
    <n v="0"/>
    <n v="239.64119999999997"/>
    <n v="156.22559999999999"/>
    <n v="-83.415599999999984"/>
    <n v="429.2681"/>
    <n v="2739.2212330820821"/>
    <n v="2739.2212330820821"/>
    <n v="2739.2212330820821"/>
    <n v="199050.07627063131"/>
    <n v="0"/>
  </r>
  <r>
    <s v="THE PINE MEDICAL CENTRELong Lane First Care Group PCNHillingdonE86016Dec9"/>
    <x v="287"/>
    <x v="1"/>
    <x v="1"/>
    <x v="289"/>
    <s v="E86016"/>
    <x v="2"/>
    <n v="9"/>
    <n v="6087.1582957379596"/>
    <n v="8612"/>
    <n v="660"/>
    <n v="171.37880000000001"/>
    <n v="13.134"/>
    <m/>
    <m/>
    <m/>
    <m/>
    <n v="3051"/>
    <n v="54.612900000000003"/>
    <m/>
    <m/>
    <n v="12323"/>
    <n v="239.12570000000002"/>
    <m/>
    <m/>
    <n v="0"/>
    <n v="239.12570000000002"/>
    <e v="#N/A"/>
    <e v="#N/A"/>
    <e v="#N/A"/>
    <n v="2739.2212330820821"/>
    <n v="2739.2212330820821"/>
    <n v="2739.2212330820821"/>
    <n v="199050.07627063131"/>
    <e v="#N/A"/>
  </r>
  <r>
    <s v="THE PINE MEDICAL CENTRELong Lane First Care Group PCNHillingdonE86016Feb11"/>
    <x v="287"/>
    <x v="1"/>
    <x v="1"/>
    <x v="289"/>
    <s v="E86016"/>
    <x v="3"/>
    <n v="11"/>
    <n v="6087.1582957379596"/>
    <n v="6637"/>
    <n v="59"/>
    <n v="132.0763"/>
    <n v="1.1741000000000001"/>
    <m/>
    <m/>
    <m/>
    <m/>
    <n v="3885"/>
    <n v="69.541499999999999"/>
    <m/>
    <m/>
    <n v="10581"/>
    <n v="202.7919"/>
    <m/>
    <m/>
    <n v="0"/>
    <n v="202.7919"/>
    <e v="#N/A"/>
    <e v="#N/A"/>
    <e v="#N/A"/>
    <n v="2739.2212330820821"/>
    <n v="2739.2212330820821"/>
    <n v="2739.2212330820821"/>
    <n v="199050.07627063131"/>
    <e v="#N/A"/>
  </r>
  <r>
    <s v="THE PINE MEDICAL CENTRELong Lane First Care Group PCNHillingdonE86016Jan10"/>
    <x v="287"/>
    <x v="1"/>
    <x v="1"/>
    <x v="289"/>
    <s v="E86016"/>
    <x v="4"/>
    <n v="10"/>
    <n v="6087.1582957379596"/>
    <n v="11066"/>
    <n v="1482"/>
    <n v="220.21340000000001"/>
    <n v="29.491800000000001"/>
    <m/>
    <m/>
    <m/>
    <m/>
    <n v="4575"/>
    <n v="81.892499999999998"/>
    <m/>
    <m/>
    <n v="17123"/>
    <n v="331.59770000000003"/>
    <m/>
    <m/>
    <n v="0"/>
    <n v="331.59770000000003"/>
    <e v="#N/A"/>
    <e v="#N/A"/>
    <e v="#N/A"/>
    <n v="2739.2212330820821"/>
    <n v="2739.2212330820821"/>
    <n v="2739.2212330820821"/>
    <n v="199050.07627063131"/>
    <e v="#N/A"/>
  </r>
  <r>
    <s v="THE PINE MEDICAL CENTRELong Lane First Care Group PCNHillingdonE86016Jul4"/>
    <x v="287"/>
    <x v="1"/>
    <x v="1"/>
    <x v="289"/>
    <s v="E86016"/>
    <x v="5"/>
    <n v="4"/>
    <n v="6087.1582957379596"/>
    <n v="7381"/>
    <n v="0"/>
    <n v="136.54849999999999"/>
    <n v="0"/>
    <n v="4437"/>
    <n v="56"/>
    <n v="88.296300000000002"/>
    <n v="1.1144000000000001"/>
    <n v="3113"/>
    <n v="55.722700000000003"/>
    <n v="3201"/>
    <n v="70.421999999999997"/>
    <n v="10494"/>
    <n v="192.27119999999999"/>
    <n v="7694"/>
    <n v="159.83269999999999"/>
    <n v="0"/>
    <n v="192.27119999999999"/>
    <n v="159.83269999999999"/>
    <n v="-32.438500000000005"/>
    <e v="#N/A"/>
    <n v="2739.2212330820821"/>
    <n v="2739.2212330820821"/>
    <n v="2739.2212330820821"/>
    <n v="199050.07627063131"/>
    <e v="#N/A"/>
  </r>
  <r>
    <s v="THE PINE MEDICAL CENTRELong Lane First Care Group PCNHillingdonE86016Jun3"/>
    <x v="287"/>
    <x v="1"/>
    <x v="1"/>
    <x v="289"/>
    <s v="E86016"/>
    <x v="6"/>
    <n v="3"/>
    <n v="6087.1582957379596"/>
    <n v="8373"/>
    <n v="0"/>
    <n v="154.90049999999999"/>
    <n v="0"/>
    <n v="26697"/>
    <n v="28"/>
    <n v="531.27030000000002"/>
    <n v="0.55720000000000003"/>
    <n v="4620"/>
    <n v="82.697999999999993"/>
    <n v="3793"/>
    <n v="83.445999999999998"/>
    <n v="12993"/>
    <n v="237.5985"/>
    <n v="30518"/>
    <n v="615.27350000000001"/>
    <n v="0"/>
    <n v="237.5985"/>
    <n v="615.27350000000001"/>
    <n v="377.67500000000001"/>
    <e v="#N/A"/>
    <n v="2739.2212330820821"/>
    <n v="2739.2212330820821"/>
    <n v="2739.2212330820821"/>
    <n v="199050.07627063131"/>
    <e v="#N/A"/>
  </r>
  <r>
    <s v="THE PINE MEDICAL CENTRELong Lane First Care Group PCNHillingdonE86016Mar12"/>
    <x v="287"/>
    <x v="1"/>
    <x v="1"/>
    <x v="289"/>
    <s v="E86016"/>
    <x v="7"/>
    <n v="12"/>
    <n v="6087.1582957379596"/>
    <n v="25506"/>
    <n v="14"/>
    <n v="507.56940000000003"/>
    <n v="0.27860000000000001"/>
    <m/>
    <m/>
    <m/>
    <m/>
    <n v="3659"/>
    <n v="65.496099999999998"/>
    <m/>
    <m/>
    <n v="29179"/>
    <n v="573.34410000000003"/>
    <m/>
    <m/>
    <n v="0"/>
    <n v="573.34410000000003"/>
    <e v="#N/A"/>
    <e v="#N/A"/>
    <e v="#N/A"/>
    <n v="2739.2212330820821"/>
    <n v="2739.2212330820821"/>
    <n v="2739.2212330820821"/>
    <n v="199050.07627063131"/>
    <e v="#N/A"/>
  </r>
  <r>
    <s v="THE PINE MEDICAL CENTRELong Lane First Care Group PCNHillingdonE86016May2"/>
    <x v="287"/>
    <x v="1"/>
    <x v="1"/>
    <x v="289"/>
    <s v="E86016"/>
    <x v="8"/>
    <n v="2"/>
    <n v="6087.1582957379596"/>
    <n v="6725"/>
    <n v="0"/>
    <n v="124.41249999999999"/>
    <n v="0"/>
    <n v="17406"/>
    <n v="80"/>
    <n v="346.37940000000003"/>
    <n v="1.5920000000000001"/>
    <n v="4528"/>
    <n v="81.051199999999994"/>
    <n v="4059"/>
    <n v="89.298000000000002"/>
    <n v="11253"/>
    <n v="205.46369999999999"/>
    <n v="21545"/>
    <n v="437.26940000000002"/>
    <n v="0"/>
    <n v="205.46369999999999"/>
    <n v="437.26940000000002"/>
    <n v="231.80570000000003"/>
    <e v="#N/A"/>
    <n v="2739.2212330820821"/>
    <n v="2739.2212330820821"/>
    <n v="2739.2212330820821"/>
    <n v="199050.07627063131"/>
    <e v="#N/A"/>
  </r>
  <r>
    <s v="THE PINE MEDICAL CENTRELong Lane First Care Group PCNHillingdonE86016Nov8"/>
    <x v="287"/>
    <x v="1"/>
    <x v="1"/>
    <x v="289"/>
    <s v="E86016"/>
    <x v="9"/>
    <n v="8"/>
    <n v="6087.1582957379596"/>
    <n v="9385"/>
    <n v="3"/>
    <n v="186.76150000000001"/>
    <n v="5.9700000000000003E-2"/>
    <m/>
    <m/>
    <m/>
    <m/>
    <n v="3503"/>
    <n v="62.703699999999998"/>
    <m/>
    <m/>
    <n v="12891"/>
    <n v="249.5249"/>
    <m/>
    <m/>
    <n v="0"/>
    <n v="249.5249"/>
    <e v="#N/A"/>
    <e v="#N/A"/>
    <e v="#N/A"/>
    <n v="2739.2212330820821"/>
    <n v="2739.2212330820821"/>
    <n v="2739.2212330820821"/>
    <n v="199050.07627063131"/>
    <e v="#N/A"/>
  </r>
  <r>
    <s v="THE PINE MEDICAL CENTRELong Lane First Care Group PCNHillingdonE86016Oct7"/>
    <x v="287"/>
    <x v="1"/>
    <x v="1"/>
    <x v="289"/>
    <s v="E86016"/>
    <x v="10"/>
    <n v="7"/>
    <n v="6087.1582957379596"/>
    <n v="10851"/>
    <n v="1369"/>
    <n v="215.9349"/>
    <n v="27.243100000000002"/>
    <n v="0"/>
    <n v="134"/>
    <n v="0"/>
    <n v="3.0149999999999997"/>
    <n v="3905"/>
    <n v="69.899500000000003"/>
    <n v="3846"/>
    <n v="84.611999999999995"/>
    <n v="16125"/>
    <n v="313.07749999999999"/>
    <n v="3980"/>
    <n v="87.626999999999995"/>
    <n v="0"/>
    <n v="313.07749999999999"/>
    <n v="87.626999999999995"/>
    <n v="-225.45049999999998"/>
    <e v="#N/A"/>
    <n v="2739.2212330820821"/>
    <n v="2739.2212330820821"/>
    <n v="2739.2212330820821"/>
    <n v="199050.07627063131"/>
    <e v="#N/A"/>
  </r>
  <r>
    <s v="THE PINE MEDICAL CENTRELong Lane First Care Group PCNHillingdonE86016Sep6"/>
    <x v="287"/>
    <x v="1"/>
    <x v="1"/>
    <x v="289"/>
    <s v="E86016"/>
    <x v="11"/>
    <n v="6"/>
    <n v="6087.1582957379596"/>
    <n v="40089"/>
    <n v="5843"/>
    <n v="797.77110000000005"/>
    <n v="116.2757"/>
    <n v="7479"/>
    <n v="1630"/>
    <n v="168.2775"/>
    <n v="36.674999999999997"/>
    <n v="4616"/>
    <n v="82.626400000000004"/>
    <n v="3809"/>
    <n v="83.798000000000002"/>
    <n v="50548"/>
    <n v="996.67320000000007"/>
    <n v="12918"/>
    <n v="288.75049999999999"/>
    <n v="0"/>
    <n v="996.67320000000007"/>
    <n v="288.75049999999999"/>
    <n v="-707.92270000000008"/>
    <e v="#N/A"/>
    <n v="2739.2212330820821"/>
    <n v="2739.2212330820821"/>
    <n v="2739.2212330820821"/>
    <n v="199050.07627063131"/>
    <e v="#N/A"/>
  </r>
  <r>
    <s v="THE PINN MEDICAL CENTREHealthsenseHarrowE84024Apr1"/>
    <x v="288"/>
    <x v="40"/>
    <x v="5"/>
    <x v="290"/>
    <s v="E84024"/>
    <x v="0"/>
    <n v="1"/>
    <n v="18006.259608157699"/>
    <n v="18955"/>
    <n v="2106"/>
    <n v="350.66749999999996"/>
    <n v="38.960999999999999"/>
    <n v="10384"/>
    <n v="6041"/>
    <n v="206.64160000000001"/>
    <n v="120.2159"/>
    <n v="0"/>
    <n v="0"/>
    <n v="9675"/>
    <n v="212.85"/>
    <n v="21061"/>
    <n v="389.62849999999997"/>
    <n v="26100"/>
    <n v="539.70749999999998"/>
    <n v="0"/>
    <n v="389.62849999999997"/>
    <n v="539.70749999999998"/>
    <n v="150.07900000000001"/>
    <n v="539.70749999999998"/>
    <n v="8102.8168236709653"/>
    <n v="8102.8168236709653"/>
    <n v="8102.8168236709653"/>
    <n v="588804.68918675685"/>
    <n v="0"/>
  </r>
  <r>
    <s v="THE PINN MEDICAL CENTREHealthsenseHarrowE84024Aug5"/>
    <x v="288"/>
    <x v="40"/>
    <x v="5"/>
    <x v="290"/>
    <s v="E84024"/>
    <x v="1"/>
    <n v="5"/>
    <n v="18006.259608157699"/>
    <n v="6087"/>
    <n v="3725"/>
    <n v="112.6095"/>
    <n v="68.912499999999994"/>
    <n v="13884"/>
    <n v="6735"/>
    <n v="276.29160000000002"/>
    <n v="134.0265"/>
    <n v="7460"/>
    <n v="133.53399999999999"/>
    <n v="9030"/>
    <n v="198.66"/>
    <n v="17272"/>
    <n v="315.05599999999998"/>
    <n v="29649"/>
    <n v="608.97810000000004"/>
    <n v="0"/>
    <n v="315.05599999999998"/>
    <n v="608.97810000000004"/>
    <n v="293.92210000000006"/>
    <n v="1148.6856"/>
    <n v="8102.8168236709653"/>
    <n v="8102.8168236709653"/>
    <n v="8102.8168236709653"/>
    <n v="588804.68918675685"/>
    <n v="0"/>
  </r>
  <r>
    <s v="THE PINN MEDICAL CENTREHealthsenseHarrowE84024Dec9"/>
    <x v="288"/>
    <x v="40"/>
    <x v="5"/>
    <x v="290"/>
    <s v="E84024"/>
    <x v="2"/>
    <n v="9"/>
    <n v="18006.259608157699"/>
    <n v="8778"/>
    <n v="4151"/>
    <n v="174.68220000000002"/>
    <n v="82.604900000000001"/>
    <m/>
    <m/>
    <m/>
    <m/>
    <n v="6134"/>
    <n v="109.79859999999999"/>
    <m/>
    <m/>
    <n v="19063"/>
    <n v="367.08569999999997"/>
    <m/>
    <m/>
    <n v="0"/>
    <n v="367.08569999999997"/>
    <e v="#N/A"/>
    <e v="#N/A"/>
    <e v="#N/A"/>
    <n v="8102.8168236709653"/>
    <n v="8102.8168236709653"/>
    <n v="8102.8168236709653"/>
    <n v="588804.68918675685"/>
    <e v="#N/A"/>
  </r>
  <r>
    <s v="THE PINN MEDICAL CENTREHealthsenseHarrowE84024Feb11"/>
    <x v="288"/>
    <x v="40"/>
    <x v="5"/>
    <x v="290"/>
    <s v="E84024"/>
    <x v="3"/>
    <n v="11"/>
    <n v="18006.259608157699"/>
    <n v="16307"/>
    <n v="3131"/>
    <n v="324.5093"/>
    <n v="62.306900000000006"/>
    <m/>
    <m/>
    <m/>
    <m/>
    <n v="9450"/>
    <n v="169.155"/>
    <m/>
    <m/>
    <n v="28888"/>
    <n v="555.97119999999995"/>
    <m/>
    <m/>
    <n v="0"/>
    <n v="555.97119999999995"/>
    <e v="#N/A"/>
    <e v="#N/A"/>
    <e v="#N/A"/>
    <n v="8102.8168236709653"/>
    <n v="8102.8168236709653"/>
    <n v="8102.8168236709653"/>
    <n v="588804.68918675685"/>
    <e v="#N/A"/>
  </r>
  <r>
    <s v="THE PINN MEDICAL CENTREHealthsenseHarrowE84024Jan10"/>
    <x v="288"/>
    <x v="40"/>
    <x v="5"/>
    <x v="290"/>
    <s v="E84024"/>
    <x v="4"/>
    <n v="10"/>
    <n v="18006.259608157699"/>
    <n v="14139"/>
    <n v="3884"/>
    <n v="281.36610000000002"/>
    <n v="77.291600000000003"/>
    <m/>
    <m/>
    <m/>
    <m/>
    <n v="8771"/>
    <n v="157.0009"/>
    <m/>
    <m/>
    <n v="26794"/>
    <n v="515.65859999999998"/>
    <m/>
    <m/>
    <n v="0"/>
    <n v="515.65859999999998"/>
    <e v="#N/A"/>
    <e v="#N/A"/>
    <e v="#N/A"/>
    <n v="8102.8168236709653"/>
    <n v="8102.8168236709653"/>
    <n v="8102.8168236709653"/>
    <n v="588804.68918675685"/>
    <e v="#N/A"/>
  </r>
  <r>
    <s v="THE PINN MEDICAL CENTREHealthsenseHarrowE84024Jul4"/>
    <x v="288"/>
    <x v="40"/>
    <x v="5"/>
    <x v="290"/>
    <s v="E84024"/>
    <x v="5"/>
    <n v="4"/>
    <n v="18006.259608157699"/>
    <n v="9187"/>
    <n v="3832"/>
    <n v="169.95949999999999"/>
    <n v="70.891999999999996"/>
    <n v="11117"/>
    <n v="4637"/>
    <n v="221.22830000000002"/>
    <n v="92.276300000000006"/>
    <n v="4869"/>
    <n v="87.155100000000004"/>
    <n v="9048"/>
    <n v="199.05600000000001"/>
    <n v="17888"/>
    <n v="328.00659999999999"/>
    <n v="24802"/>
    <n v="512.56060000000002"/>
    <n v="0"/>
    <n v="328.00659999999999"/>
    <n v="512.56060000000002"/>
    <n v="184.55400000000003"/>
    <e v="#N/A"/>
    <n v="8102.8168236709653"/>
    <n v="8102.8168236709653"/>
    <n v="8102.8168236709653"/>
    <n v="588804.68918675685"/>
    <e v="#N/A"/>
  </r>
  <r>
    <s v="THE PINN MEDICAL CENTREHealthsenseHarrowE84024Jun3"/>
    <x v="288"/>
    <x v="40"/>
    <x v="5"/>
    <x v="290"/>
    <s v="E84024"/>
    <x v="6"/>
    <n v="3"/>
    <n v="18006.259608157699"/>
    <n v="18565"/>
    <n v="7192"/>
    <n v="343.45249999999999"/>
    <n v="133.05199999999999"/>
    <n v="24585"/>
    <n v="4175"/>
    <n v="489.24150000000003"/>
    <n v="83.08250000000001"/>
    <n v="0"/>
    <n v="0"/>
    <n v="8985"/>
    <n v="197.67"/>
    <n v="25757"/>
    <n v="476.50450000000001"/>
    <n v="37745"/>
    <n v="769.99400000000003"/>
    <n v="0"/>
    <n v="476.50450000000001"/>
    <n v="769.99400000000003"/>
    <n v="293.48950000000002"/>
    <e v="#N/A"/>
    <n v="8102.8168236709653"/>
    <n v="8102.8168236709653"/>
    <n v="8102.8168236709653"/>
    <n v="588804.68918675685"/>
    <e v="#N/A"/>
  </r>
  <r>
    <s v="THE PINN MEDICAL CENTREHealthsenseHarrowE84024Mar12"/>
    <x v="288"/>
    <x v="40"/>
    <x v="5"/>
    <x v="290"/>
    <s v="E84024"/>
    <x v="7"/>
    <n v="12"/>
    <n v="18006.259608157699"/>
    <n v="38418"/>
    <n v="2391"/>
    <n v="764.51820000000009"/>
    <n v="47.5809"/>
    <m/>
    <m/>
    <m/>
    <m/>
    <n v="72674"/>
    <n v="1300.8646000000001"/>
    <m/>
    <m/>
    <n v="113483"/>
    <n v="2112.9637000000002"/>
    <m/>
    <m/>
    <n v="0"/>
    <n v="2112.9637000000002"/>
    <e v="#N/A"/>
    <e v="#N/A"/>
    <e v="#N/A"/>
    <n v="8102.8168236709653"/>
    <n v="8102.8168236709653"/>
    <n v="8102.8168236709653"/>
    <n v="588804.68918675685"/>
    <e v="#N/A"/>
  </r>
  <r>
    <s v="THE PINN MEDICAL CENTREHealthsenseHarrowE84024May2"/>
    <x v="288"/>
    <x v="40"/>
    <x v="5"/>
    <x v="290"/>
    <s v="E84024"/>
    <x v="8"/>
    <n v="2"/>
    <n v="18006.259608157699"/>
    <n v="60973"/>
    <n v="5589"/>
    <n v="1128.0004999999999"/>
    <n v="103.39649999999999"/>
    <n v="9081"/>
    <n v="3636"/>
    <n v="180.71190000000001"/>
    <n v="72.356400000000008"/>
    <n v="0"/>
    <n v="0"/>
    <n v="7987"/>
    <n v="175.714"/>
    <n v="66562"/>
    <n v="1231.3969999999999"/>
    <n v="20704"/>
    <n v="428.78230000000002"/>
    <n v="0"/>
    <n v="1231.3969999999999"/>
    <n v="428.78230000000002"/>
    <n v="-802.61469999999986"/>
    <e v="#N/A"/>
    <n v="8102.8168236709653"/>
    <n v="8102.8168236709653"/>
    <n v="8102.8168236709653"/>
    <n v="588804.68918675685"/>
    <e v="#N/A"/>
  </r>
  <r>
    <s v="THE PINN MEDICAL CENTREHealthsenseHarrowE84024Nov8"/>
    <x v="288"/>
    <x v="40"/>
    <x v="5"/>
    <x v="290"/>
    <s v="E84024"/>
    <x v="9"/>
    <n v="8"/>
    <n v="18006.259608157699"/>
    <n v="11219"/>
    <n v="9829"/>
    <n v="223.25810000000001"/>
    <n v="195.59710000000001"/>
    <m/>
    <m/>
    <m/>
    <m/>
    <n v="6167"/>
    <n v="110.38930000000001"/>
    <m/>
    <m/>
    <n v="27215"/>
    <n v="529.24450000000002"/>
    <m/>
    <m/>
    <n v="0"/>
    <n v="529.24450000000002"/>
    <e v="#N/A"/>
    <e v="#N/A"/>
    <e v="#N/A"/>
    <n v="8102.8168236709653"/>
    <n v="8102.8168236709653"/>
    <n v="8102.8168236709653"/>
    <n v="588804.68918675685"/>
    <e v="#N/A"/>
  </r>
  <r>
    <s v="THE PINN MEDICAL CENTREHealthsenseHarrowE84024Oct7"/>
    <x v="288"/>
    <x v="40"/>
    <x v="5"/>
    <x v="290"/>
    <s v="E84024"/>
    <x v="10"/>
    <n v="7"/>
    <n v="18006.259608157699"/>
    <n v="16730"/>
    <n v="6662"/>
    <n v="332.92700000000002"/>
    <n v="132.57380000000001"/>
    <n v="0"/>
    <n v="25174"/>
    <n v="0"/>
    <n v="566.41499999999996"/>
    <n v="133714"/>
    <n v="2393.4805999999999"/>
    <n v="12150"/>
    <n v="267.3"/>
    <n v="157106"/>
    <n v="2858.9813999999997"/>
    <n v="37324"/>
    <n v="833.71499999999992"/>
    <n v="0"/>
    <n v="2858.9813999999997"/>
    <n v="833.71499999999992"/>
    <n v="-2025.2663999999997"/>
    <e v="#N/A"/>
    <n v="8102.8168236709653"/>
    <n v="8102.8168236709653"/>
    <n v="8102.8168236709653"/>
    <n v="588804.68918675685"/>
    <e v="#N/A"/>
  </r>
  <r>
    <s v="THE PINN MEDICAL CENTREHealthsenseHarrowE84024Sep6"/>
    <x v="288"/>
    <x v="40"/>
    <x v="5"/>
    <x v="290"/>
    <s v="E84024"/>
    <x v="11"/>
    <n v="6"/>
    <n v="18006.259608157699"/>
    <n v="27024"/>
    <n v="7948"/>
    <n v="537.77760000000001"/>
    <n v="158.1652"/>
    <n v="13079"/>
    <n v="8894"/>
    <n v="294.27749999999997"/>
    <n v="200.11499999999998"/>
    <n v="8024"/>
    <n v="143.62960000000001"/>
    <n v="10014"/>
    <n v="220.30799999999999"/>
    <n v="42996"/>
    <n v="839.57240000000002"/>
    <n v="31987"/>
    <n v="714.70049999999992"/>
    <n v="0"/>
    <n v="839.57240000000002"/>
    <n v="714.70049999999992"/>
    <n v="-124.8719000000001"/>
    <e v="#N/A"/>
    <n v="8102.8168236709653"/>
    <n v="8102.8168236709653"/>
    <n v="8102.8168236709653"/>
    <n v="588804.68918675685"/>
    <e v="#N/A"/>
  </r>
  <r>
    <s v="THE PINNER ROAD SURGERYHarrow Collaborative NetworkHarrowE84040Apr1"/>
    <x v="289"/>
    <x v="41"/>
    <x v="5"/>
    <x v="291"/>
    <s v="E84040"/>
    <x v="0"/>
    <n v="1"/>
    <n v="3997.1941874782901"/>
    <n v="4513"/>
    <n v="5"/>
    <n v="83.490499999999997"/>
    <n v="9.2499999999999999E-2"/>
    <n v="4892"/>
    <n v="0"/>
    <n v="97.350800000000007"/>
    <n v="0"/>
    <n v="0"/>
    <n v="0"/>
    <n v="111"/>
    <n v="2.4420000000000002"/>
    <n v="4518"/>
    <n v="83.582999999999998"/>
    <n v="5003"/>
    <n v="99.7928"/>
    <n v="0"/>
    <n v="83.582999999999998"/>
    <n v="99.7928"/>
    <n v="16.209800000000001"/>
    <n v="99.7928"/>
    <n v="1798.7373843652306"/>
    <n v="1798.7373843652306"/>
    <n v="1798.7373843652306"/>
    <n v="130708.2499305401"/>
    <n v="0"/>
  </r>
  <r>
    <s v="THE PINNER ROAD SURGERYHarrow Collaborative NetworkHarrowE84040Aug5"/>
    <x v="289"/>
    <x v="41"/>
    <x v="5"/>
    <x v="291"/>
    <s v="E84040"/>
    <x v="1"/>
    <n v="5"/>
    <n v="3997.1941874782901"/>
    <n v="4576"/>
    <n v="30"/>
    <n v="84.655999999999992"/>
    <n v="0.55499999999999994"/>
    <n v="4777"/>
    <n v="245"/>
    <n v="95.062300000000008"/>
    <n v="4.8755000000000006"/>
    <n v="142"/>
    <n v="2.5417999999999998"/>
    <n v="175"/>
    <n v="3.85"/>
    <n v="4748"/>
    <n v="87.752799999999993"/>
    <n v="5197"/>
    <n v="103.7878"/>
    <n v="0"/>
    <n v="87.752799999999993"/>
    <n v="103.7878"/>
    <n v="16.035000000000011"/>
    <n v="203.5806"/>
    <n v="1798.7373843652306"/>
    <n v="1798.7373843652306"/>
    <n v="1798.7373843652306"/>
    <n v="130708.2499305401"/>
    <n v="0"/>
  </r>
  <r>
    <s v="THE PINNER ROAD SURGERYHarrow Collaborative NetworkHarrowE84040Dec9"/>
    <x v="289"/>
    <x v="41"/>
    <x v="5"/>
    <x v="291"/>
    <s v="E84040"/>
    <x v="2"/>
    <n v="9"/>
    <n v="3997.1941874782901"/>
    <n v="5497"/>
    <n v="1128"/>
    <n v="109.39030000000001"/>
    <n v="22.447200000000002"/>
    <m/>
    <m/>
    <m/>
    <m/>
    <n v="108"/>
    <n v="1.9332"/>
    <m/>
    <m/>
    <n v="6733"/>
    <n v="133.77070000000001"/>
    <m/>
    <m/>
    <n v="0"/>
    <n v="133.77070000000001"/>
    <e v="#N/A"/>
    <e v="#N/A"/>
    <e v="#N/A"/>
    <n v="1798.7373843652306"/>
    <n v="1798.7373843652306"/>
    <n v="1798.7373843652306"/>
    <n v="130708.2499305401"/>
    <e v="#N/A"/>
  </r>
  <r>
    <s v="THE PINNER ROAD SURGERYHarrow Collaborative NetworkHarrowE84040Feb11"/>
    <x v="289"/>
    <x v="41"/>
    <x v="5"/>
    <x v="291"/>
    <s v="E84040"/>
    <x v="3"/>
    <n v="11"/>
    <n v="3997.1941874782901"/>
    <n v="5895"/>
    <n v="1671"/>
    <n v="117.3105"/>
    <n v="33.252900000000004"/>
    <m/>
    <m/>
    <m/>
    <m/>
    <n v="52"/>
    <n v="0.93079999999999996"/>
    <m/>
    <m/>
    <n v="7618"/>
    <n v="151.49420000000001"/>
    <m/>
    <m/>
    <n v="0"/>
    <n v="151.49420000000001"/>
    <e v="#N/A"/>
    <e v="#N/A"/>
    <e v="#N/A"/>
    <n v="1798.7373843652306"/>
    <n v="1798.7373843652306"/>
    <n v="1798.7373843652306"/>
    <n v="130708.2499305401"/>
    <e v="#N/A"/>
  </r>
  <r>
    <s v="THE PINNER ROAD SURGERYHarrow Collaborative NetworkHarrowE84040Jan10"/>
    <x v="289"/>
    <x v="41"/>
    <x v="5"/>
    <x v="291"/>
    <s v="E84040"/>
    <x v="4"/>
    <n v="10"/>
    <n v="3997.1941874782901"/>
    <n v="7042"/>
    <n v="299"/>
    <n v="140.13580000000002"/>
    <n v="5.9500999999999999"/>
    <m/>
    <m/>
    <m/>
    <m/>
    <n v="88"/>
    <n v="1.5751999999999999"/>
    <m/>
    <m/>
    <n v="7429"/>
    <n v="147.6611"/>
    <m/>
    <m/>
    <n v="0"/>
    <n v="147.6611"/>
    <e v="#N/A"/>
    <e v="#N/A"/>
    <e v="#N/A"/>
    <n v="1798.7373843652306"/>
    <n v="1798.7373843652306"/>
    <n v="1798.7373843652306"/>
    <n v="130708.2499305401"/>
    <e v="#N/A"/>
  </r>
  <r>
    <s v="THE PINNER ROAD SURGERYHarrow Collaborative NetworkHarrowE84040Jul4"/>
    <x v="289"/>
    <x v="41"/>
    <x v="5"/>
    <x v="291"/>
    <s v="E84040"/>
    <x v="5"/>
    <n v="4"/>
    <n v="3997.1941874782901"/>
    <n v="5472"/>
    <n v="299"/>
    <n v="101.232"/>
    <n v="5.5314999999999994"/>
    <n v="8133"/>
    <n v="129"/>
    <n v="161.8467"/>
    <n v="2.5670999999999999"/>
    <n v="132"/>
    <n v="2.3628"/>
    <n v="62"/>
    <n v="1.3640000000000001"/>
    <n v="5903"/>
    <n v="109.12629999999999"/>
    <n v="8324"/>
    <n v="165.77780000000001"/>
    <n v="0"/>
    <n v="109.12629999999999"/>
    <n v="165.77780000000001"/>
    <n v="56.651500000000027"/>
    <e v="#N/A"/>
    <n v="1798.7373843652306"/>
    <n v="1798.7373843652306"/>
    <n v="1798.7373843652306"/>
    <n v="130708.2499305401"/>
    <e v="#N/A"/>
  </r>
  <r>
    <s v="THE PINNER ROAD SURGERYHarrow Collaborative NetworkHarrowE84040Jun3"/>
    <x v="289"/>
    <x v="41"/>
    <x v="5"/>
    <x v="291"/>
    <s v="E84040"/>
    <x v="6"/>
    <n v="3"/>
    <n v="3997.1941874782901"/>
    <n v="5548"/>
    <n v="396"/>
    <n v="102.63799999999999"/>
    <n v="7.3259999999999996"/>
    <n v="5590"/>
    <n v="278"/>
    <n v="111.241"/>
    <n v="5.5322000000000005"/>
    <n v="0"/>
    <n v="0"/>
    <n v="48"/>
    <n v="1.056"/>
    <n v="5944"/>
    <n v="109.96399999999998"/>
    <n v="5916"/>
    <n v="117.8292"/>
    <n v="0"/>
    <n v="109.96399999999998"/>
    <n v="117.8292"/>
    <n v="7.8652000000000157"/>
    <e v="#N/A"/>
    <n v="1798.7373843652306"/>
    <n v="1798.7373843652306"/>
    <n v="1798.7373843652306"/>
    <n v="130708.2499305401"/>
    <e v="#N/A"/>
  </r>
  <r>
    <s v="THE PINNER ROAD SURGERYHarrow Collaborative NetworkHarrowE84040Mar12"/>
    <x v="289"/>
    <x v="41"/>
    <x v="5"/>
    <x v="291"/>
    <s v="E84040"/>
    <x v="7"/>
    <n v="12"/>
    <n v="3997.1941874782901"/>
    <n v="7345"/>
    <n v="75"/>
    <n v="146.16550000000001"/>
    <n v="1.4925000000000002"/>
    <m/>
    <m/>
    <m/>
    <m/>
    <n v="82"/>
    <n v="1.4678"/>
    <m/>
    <m/>
    <n v="7502"/>
    <n v="149.12580000000003"/>
    <m/>
    <m/>
    <n v="0"/>
    <n v="149.12580000000003"/>
    <e v="#N/A"/>
    <e v="#N/A"/>
    <e v="#N/A"/>
    <n v="1798.7373843652306"/>
    <n v="1798.7373843652306"/>
    <n v="1798.7373843652306"/>
    <n v="130708.2499305401"/>
    <e v="#N/A"/>
  </r>
  <r>
    <s v="THE PINNER ROAD SURGERYHarrow Collaborative NetworkHarrowE84040May2"/>
    <x v="289"/>
    <x v="41"/>
    <x v="5"/>
    <x v="291"/>
    <s v="E84040"/>
    <x v="8"/>
    <n v="2"/>
    <n v="3997.1941874782901"/>
    <n v="4106"/>
    <n v="37"/>
    <n v="75.960999999999999"/>
    <n v="0.6845"/>
    <n v="5754"/>
    <n v="4"/>
    <n v="114.50460000000001"/>
    <n v="7.9600000000000004E-2"/>
    <n v="0"/>
    <n v="0"/>
    <n v="164"/>
    <n v="3.6080000000000001"/>
    <n v="4143"/>
    <n v="76.645499999999998"/>
    <n v="5922"/>
    <n v="118.19220000000001"/>
    <n v="0"/>
    <n v="76.645499999999998"/>
    <n v="118.19220000000001"/>
    <n v="41.546700000000016"/>
    <e v="#N/A"/>
    <n v="1798.7373843652306"/>
    <n v="1798.7373843652306"/>
    <n v="1798.7373843652306"/>
    <n v="130708.2499305401"/>
    <e v="#N/A"/>
  </r>
  <r>
    <s v="THE PINNER ROAD SURGERYHarrow Collaborative NetworkHarrowE84040Nov8"/>
    <x v="289"/>
    <x v="41"/>
    <x v="5"/>
    <x v="291"/>
    <s v="E84040"/>
    <x v="9"/>
    <n v="8"/>
    <n v="3997.1941874782901"/>
    <n v="6735"/>
    <n v="2019"/>
    <n v="134.0265"/>
    <n v="40.178100000000001"/>
    <m/>
    <m/>
    <m/>
    <m/>
    <n v="82"/>
    <n v="1.4678"/>
    <m/>
    <m/>
    <n v="8836"/>
    <n v="175.67240000000001"/>
    <m/>
    <m/>
    <n v="0"/>
    <n v="175.67240000000001"/>
    <e v="#N/A"/>
    <e v="#N/A"/>
    <e v="#N/A"/>
    <n v="1798.7373843652306"/>
    <n v="1798.7373843652306"/>
    <n v="1798.7373843652306"/>
    <n v="130708.2499305401"/>
    <e v="#N/A"/>
  </r>
  <r>
    <s v="THE PINNER ROAD SURGERYHarrow Collaborative NetworkHarrowE84040Oct7"/>
    <x v="289"/>
    <x v="41"/>
    <x v="5"/>
    <x v="291"/>
    <s v="E84040"/>
    <x v="10"/>
    <n v="7"/>
    <n v="3997.1941874782901"/>
    <n v="6175"/>
    <n v="2440"/>
    <n v="122.88250000000001"/>
    <n v="48.556000000000004"/>
    <n v="0"/>
    <n v="1489"/>
    <n v="0"/>
    <n v="33.502499999999998"/>
    <n v="86"/>
    <n v="1.5394000000000001"/>
    <n v="92"/>
    <n v="2.024"/>
    <n v="8701"/>
    <n v="172.97790000000001"/>
    <n v="1581"/>
    <n v="35.526499999999999"/>
    <n v="0"/>
    <n v="172.97790000000001"/>
    <n v="35.526499999999999"/>
    <n v="-137.45140000000001"/>
    <e v="#N/A"/>
    <n v="1798.7373843652306"/>
    <n v="1798.7373843652306"/>
    <n v="1798.7373843652306"/>
    <n v="130708.2499305401"/>
    <e v="#N/A"/>
  </r>
  <r>
    <s v="THE PINNER ROAD SURGERYHarrow Collaborative NetworkHarrowE84040Sep6"/>
    <x v="289"/>
    <x v="41"/>
    <x v="5"/>
    <x v="291"/>
    <s v="E84040"/>
    <x v="11"/>
    <n v="6"/>
    <n v="3997.1941874782901"/>
    <n v="6463"/>
    <n v="2481"/>
    <n v="128.61369999999999"/>
    <n v="49.371900000000004"/>
    <n v="7456"/>
    <n v="106"/>
    <n v="167.76"/>
    <n v="2.3849999999999998"/>
    <n v="96"/>
    <n v="1.7183999999999999"/>
    <n v="184"/>
    <n v="4.048"/>
    <n v="9040"/>
    <n v="179.70400000000001"/>
    <n v="7746"/>
    <n v="174.19299999999998"/>
    <n v="0"/>
    <n v="179.70400000000001"/>
    <n v="174.19299999999998"/>
    <n v="-5.5110000000000241"/>
    <e v="#N/A"/>
    <n v="1798.7373843652306"/>
    <n v="1798.7373843652306"/>
    <n v="1798.7373843652306"/>
    <n v="130708.2499305401"/>
    <e v="#N/A"/>
  </r>
  <r>
    <s v="The Portland Road PracticeWest-Hill HealthWest LondonE87029Apr1"/>
    <x v="290"/>
    <x v="43"/>
    <x v="6"/>
    <x v="292"/>
    <s v="E87029"/>
    <x v="0"/>
    <n v="1"/>
    <n v="8973.1469239401595"/>
    <n v="2534"/>
    <n v="0"/>
    <n v="46.878999999999998"/>
    <n v="0"/>
    <n v="10007"/>
    <n v="31"/>
    <n v="199.13930000000002"/>
    <n v="0.6169"/>
    <n v="3106"/>
    <n v="55.5974"/>
    <n v="2887"/>
    <n v="63.514000000000003"/>
    <n v="5640"/>
    <n v="102.4764"/>
    <n v="12925"/>
    <n v="263.27019999999999"/>
    <n v="0"/>
    <n v="102.4764"/>
    <n v="263.27019999999999"/>
    <n v="160.79379999999998"/>
    <n v="263.27019999999999"/>
    <n v="4037.9161157730719"/>
    <n v="4037.9161157730719"/>
    <n v="4037.9161157730719"/>
    <n v="293421.90441284323"/>
    <n v="0"/>
  </r>
  <r>
    <s v="The Portland Road PracticeWest-Hill HealthWest LondonE87029Aug5"/>
    <x v="290"/>
    <x v="43"/>
    <x v="6"/>
    <x v="292"/>
    <s v="E87029"/>
    <x v="1"/>
    <n v="5"/>
    <n v="8973.1469239401595"/>
    <n v="2968"/>
    <n v="16"/>
    <n v="54.907999999999994"/>
    <n v="0.29599999999999999"/>
    <n v="20794"/>
    <n v="156"/>
    <n v="413.80060000000003"/>
    <n v="3.1044"/>
    <n v="5095"/>
    <n v="91.200500000000005"/>
    <n v="2816"/>
    <n v="61.951999999999998"/>
    <n v="8079"/>
    <n v="146.40449999999998"/>
    <n v="23766"/>
    <n v="478.85700000000003"/>
    <n v="0"/>
    <n v="146.40449999999998"/>
    <n v="478.85700000000003"/>
    <n v="332.45250000000004"/>
    <n v="742.12720000000002"/>
    <n v="4037.9161157730719"/>
    <n v="4037.9161157730719"/>
    <n v="4037.9161157730719"/>
    <n v="293421.90441284323"/>
    <n v="0"/>
  </r>
  <r>
    <s v="The Portland Road PracticeWest-Hill HealthWest LondonE87029Dec9"/>
    <x v="290"/>
    <x v="43"/>
    <x v="6"/>
    <x v="292"/>
    <s v="E87029"/>
    <x v="2"/>
    <n v="9"/>
    <n v="8973.1469239401595"/>
    <n v="26544"/>
    <n v="21"/>
    <n v="528.22559999999999"/>
    <n v="0.41790000000000005"/>
    <m/>
    <m/>
    <m/>
    <m/>
    <n v="10614"/>
    <n v="189.9906"/>
    <m/>
    <m/>
    <n v="37179"/>
    <n v="718.63409999999999"/>
    <m/>
    <m/>
    <n v="0"/>
    <n v="718.63409999999999"/>
    <e v="#N/A"/>
    <e v="#N/A"/>
    <e v="#N/A"/>
    <n v="4037.9161157730719"/>
    <n v="4037.9161157730719"/>
    <n v="4037.9161157730719"/>
    <n v="293421.90441284323"/>
    <e v="#N/A"/>
  </r>
  <r>
    <s v="The Portland Road PracticeWest-Hill HealthWest LondonE87029Feb11"/>
    <x v="290"/>
    <x v="43"/>
    <x v="6"/>
    <x v="292"/>
    <s v="E87029"/>
    <x v="3"/>
    <n v="11"/>
    <n v="8973.1469239401595"/>
    <n v="4681"/>
    <n v="37"/>
    <n v="93.151899999999998"/>
    <n v="0.73630000000000007"/>
    <m/>
    <m/>
    <m/>
    <m/>
    <n v="3536"/>
    <n v="63.294400000000003"/>
    <m/>
    <m/>
    <n v="8254"/>
    <n v="157.18260000000001"/>
    <m/>
    <m/>
    <n v="0"/>
    <n v="157.18260000000001"/>
    <e v="#N/A"/>
    <e v="#N/A"/>
    <e v="#N/A"/>
    <n v="4037.9161157730719"/>
    <n v="4037.9161157730719"/>
    <n v="4037.9161157730719"/>
    <n v="293421.90441284323"/>
    <e v="#N/A"/>
  </r>
  <r>
    <s v="The Portland Road PracticeWest-Hill HealthWest LondonE87029Jan10"/>
    <x v="290"/>
    <x v="43"/>
    <x v="6"/>
    <x v="292"/>
    <s v="E87029"/>
    <x v="4"/>
    <n v="10"/>
    <n v="8973.1469239401595"/>
    <n v="9729"/>
    <n v="85"/>
    <n v="193.6071"/>
    <n v="1.6915"/>
    <m/>
    <m/>
    <m/>
    <m/>
    <n v="6103"/>
    <n v="109.2437"/>
    <m/>
    <m/>
    <n v="15917"/>
    <n v="304.54230000000001"/>
    <m/>
    <m/>
    <n v="0"/>
    <n v="304.54230000000001"/>
    <e v="#N/A"/>
    <e v="#N/A"/>
    <e v="#N/A"/>
    <n v="4037.9161157730719"/>
    <n v="4037.9161157730719"/>
    <n v="4037.9161157730719"/>
    <n v="293421.90441284323"/>
    <e v="#N/A"/>
  </r>
  <r>
    <s v="The Portland Road PracticeWest-Hill HealthWest LondonE87029Jul4"/>
    <x v="290"/>
    <x v="43"/>
    <x v="6"/>
    <x v="292"/>
    <s v="E87029"/>
    <x v="5"/>
    <n v="4"/>
    <n v="8973.1469239401595"/>
    <n v="7480"/>
    <n v="21"/>
    <n v="138.38"/>
    <n v="0.38849999999999996"/>
    <n v="10402"/>
    <n v="52"/>
    <n v="206.99980000000002"/>
    <n v="1.0348000000000002"/>
    <n v="4464"/>
    <n v="79.905600000000007"/>
    <n v="6298"/>
    <n v="138.55600000000001"/>
    <n v="11965"/>
    <n v="218.67410000000001"/>
    <n v="16752"/>
    <n v="346.59059999999999"/>
    <n v="0"/>
    <n v="218.67410000000001"/>
    <n v="346.59059999999999"/>
    <n v="127.91649999999998"/>
    <e v="#N/A"/>
    <n v="4037.9161157730719"/>
    <n v="4037.9161157730719"/>
    <n v="4037.9161157730719"/>
    <n v="293421.90441284323"/>
    <e v="#N/A"/>
  </r>
  <r>
    <s v="The Portland Road PracticeWest-Hill HealthWest LondonE87029Jun3"/>
    <x v="290"/>
    <x v="43"/>
    <x v="6"/>
    <x v="292"/>
    <s v="E87029"/>
    <x v="6"/>
    <n v="3"/>
    <n v="8973.1469239401595"/>
    <n v="4528"/>
    <n v="3"/>
    <n v="83.768000000000001"/>
    <n v="5.5499999999999994E-2"/>
    <n v="4463"/>
    <n v="76"/>
    <n v="88.813700000000011"/>
    <n v="1.5124"/>
    <n v="3868"/>
    <n v="69.237200000000001"/>
    <n v="3812"/>
    <n v="83.864000000000004"/>
    <n v="8399"/>
    <n v="153.0607"/>
    <n v="8351"/>
    <n v="174.19010000000003"/>
    <n v="0"/>
    <n v="153.0607"/>
    <n v="174.19010000000003"/>
    <n v="21.129400000000032"/>
    <e v="#N/A"/>
    <n v="4037.9161157730719"/>
    <n v="4037.9161157730719"/>
    <n v="4037.9161157730719"/>
    <n v="293421.90441284323"/>
    <e v="#N/A"/>
  </r>
  <r>
    <s v="The Portland Road PracticeWest-Hill HealthWest LondonE87029Mar12"/>
    <x v="290"/>
    <x v="43"/>
    <x v="6"/>
    <x v="292"/>
    <s v="E87029"/>
    <x v="7"/>
    <n v="12"/>
    <n v="8973.1469239401595"/>
    <n v="21127"/>
    <n v="80"/>
    <n v="420.4273"/>
    <n v="1.5920000000000001"/>
    <m/>
    <m/>
    <m/>
    <m/>
    <n v="3751"/>
    <n v="67.142899999999997"/>
    <m/>
    <m/>
    <n v="24958"/>
    <n v="489.16219999999998"/>
    <m/>
    <m/>
    <n v="0"/>
    <n v="489.16219999999998"/>
    <e v="#N/A"/>
    <e v="#N/A"/>
    <e v="#N/A"/>
    <n v="4037.9161157730719"/>
    <n v="4037.9161157730719"/>
    <n v="4037.9161157730719"/>
    <n v="293421.90441284323"/>
    <e v="#N/A"/>
  </r>
  <r>
    <s v="The Portland Road PracticeWest-Hill HealthWest LondonE87029May2"/>
    <x v="290"/>
    <x v="43"/>
    <x v="6"/>
    <x v="292"/>
    <s v="E87029"/>
    <x v="8"/>
    <n v="2"/>
    <n v="8973.1469239401595"/>
    <n v="18243"/>
    <n v="3"/>
    <n v="337.49549999999999"/>
    <n v="5.5499999999999994E-2"/>
    <n v="5060"/>
    <n v="17"/>
    <n v="100.694"/>
    <n v="0.33830000000000005"/>
    <n v="5508"/>
    <n v="98.593199999999996"/>
    <n v="2830"/>
    <n v="62.26"/>
    <n v="23754"/>
    <n v="436.14419999999996"/>
    <n v="7907"/>
    <n v="163.29230000000001"/>
    <n v="0"/>
    <n v="436.14419999999996"/>
    <n v="163.29230000000001"/>
    <n v="-272.85189999999994"/>
    <e v="#N/A"/>
    <n v="4037.9161157730719"/>
    <n v="4037.9161157730719"/>
    <n v="4037.9161157730719"/>
    <n v="293421.90441284323"/>
    <e v="#N/A"/>
  </r>
  <r>
    <s v="The Portland Road PracticeWest-Hill HealthWest LondonE87029Nov8"/>
    <x v="290"/>
    <x v="43"/>
    <x v="6"/>
    <x v="292"/>
    <s v="E87029"/>
    <x v="9"/>
    <n v="8"/>
    <n v="8973.1469239401595"/>
    <n v="3871"/>
    <n v="44"/>
    <n v="77.032899999999998"/>
    <n v="0.87560000000000004"/>
    <m/>
    <m/>
    <m/>
    <m/>
    <n v="8089"/>
    <n v="144.79310000000001"/>
    <m/>
    <m/>
    <n v="12004"/>
    <n v="222.70160000000001"/>
    <m/>
    <m/>
    <n v="0"/>
    <n v="222.70160000000001"/>
    <e v="#N/A"/>
    <e v="#N/A"/>
    <e v="#N/A"/>
    <n v="4037.9161157730719"/>
    <n v="4037.9161157730719"/>
    <n v="4037.9161157730719"/>
    <n v="293421.90441284323"/>
    <e v="#N/A"/>
  </r>
  <r>
    <s v="The Portland Road PracticeWest-Hill HealthWest LondonE87029Oct7"/>
    <x v="290"/>
    <x v="43"/>
    <x v="6"/>
    <x v="292"/>
    <s v="E87029"/>
    <x v="10"/>
    <n v="7"/>
    <n v="8973.1469239401595"/>
    <n v="23493"/>
    <n v="37"/>
    <n v="467.51070000000004"/>
    <n v="0.73630000000000007"/>
    <n v="0"/>
    <n v="439"/>
    <n v="0"/>
    <n v="9.8774999999999995"/>
    <n v="7043"/>
    <n v="126.0697"/>
    <n v="23250"/>
    <n v="511.5"/>
    <n v="30573"/>
    <n v="594.31670000000008"/>
    <n v="23689"/>
    <n v="521.37750000000005"/>
    <n v="0"/>
    <n v="594.31670000000008"/>
    <n v="521.37750000000005"/>
    <n v="-72.939200000000028"/>
    <e v="#N/A"/>
    <n v="4037.9161157730719"/>
    <n v="4037.9161157730719"/>
    <n v="4037.9161157730719"/>
    <n v="293421.90441284323"/>
    <e v="#N/A"/>
  </r>
  <r>
    <s v="The Portland Road PracticeWest-Hill HealthWest LondonE87029Sep6"/>
    <x v="290"/>
    <x v="43"/>
    <x v="6"/>
    <x v="292"/>
    <s v="E87029"/>
    <x v="11"/>
    <n v="6"/>
    <n v="8973.1469239401595"/>
    <n v="22345"/>
    <n v="71"/>
    <n v="444.66550000000001"/>
    <n v="1.4129"/>
    <n v="4208"/>
    <n v="329"/>
    <n v="94.679999999999993"/>
    <n v="7.4024999999999999"/>
    <n v="5555"/>
    <n v="99.4345"/>
    <n v="6668"/>
    <n v="146.696"/>
    <n v="27971"/>
    <n v="545.51289999999995"/>
    <n v="11205"/>
    <n v="248.77850000000001"/>
    <n v="0"/>
    <n v="545.51289999999995"/>
    <n v="248.77850000000001"/>
    <n v="-296.73439999999994"/>
    <e v="#N/A"/>
    <n v="4037.9161157730719"/>
    <n v="4037.9161157730719"/>
    <n v="4037.9161157730719"/>
    <n v="293421.90441284323"/>
    <e v="#N/A"/>
  </r>
  <r>
    <s v="THE RANDOLPH SURGERYSt John’s Wood and Maida Vale NetworkCentral LondonE87046Apr1"/>
    <x v="291"/>
    <x v="45"/>
    <x v="7"/>
    <x v="293"/>
    <s v="E87046"/>
    <x v="0"/>
    <n v="1"/>
    <n v="12648.1397214401"/>
    <n v="7585"/>
    <n v="1092"/>
    <n v="140.32249999999999"/>
    <n v="20.201999999999998"/>
    <n v="9970"/>
    <n v="1966"/>
    <n v="198.40300000000002"/>
    <n v="39.123400000000004"/>
    <n v="24346"/>
    <n v="435.79340000000002"/>
    <n v="26762"/>
    <n v="588.76400000000001"/>
    <n v="33023"/>
    <n v="596.31790000000001"/>
    <n v="38698"/>
    <n v="826.29040000000009"/>
    <n v="0"/>
    <n v="596.31790000000001"/>
    <n v="826.29040000000009"/>
    <n v="229.97250000000008"/>
    <n v="826.29040000000009"/>
    <n v="5691.6628746480455"/>
    <n v="5691.6628746480455"/>
    <n v="5691.6628746480455"/>
    <n v="413594.16889109131"/>
    <n v="0"/>
  </r>
  <r>
    <s v="THE RANDOLPH SURGERYSt John’s Wood and Maida Vale NetworkCentral LondonE87046Aug5"/>
    <x v="291"/>
    <x v="45"/>
    <x v="7"/>
    <x v="293"/>
    <s v="E87046"/>
    <x v="1"/>
    <n v="5"/>
    <n v="12648.1397214401"/>
    <n v="8996"/>
    <n v="9219"/>
    <n v="166.42599999999999"/>
    <n v="170.5515"/>
    <n v="12084"/>
    <n v="3593"/>
    <n v="240.47160000000002"/>
    <n v="71.500700000000009"/>
    <n v="18498"/>
    <n v="331.11419999999998"/>
    <n v="20391"/>
    <n v="448.60199999999998"/>
    <n v="36713"/>
    <n v="668.09169999999995"/>
    <n v="36068"/>
    <n v="760.57429999999999"/>
    <n v="0"/>
    <n v="668.09169999999995"/>
    <n v="760.57429999999999"/>
    <n v="92.482600000000048"/>
    <n v="1586.8647000000001"/>
    <n v="5691.6628746480455"/>
    <n v="5691.6628746480455"/>
    <n v="5691.6628746480455"/>
    <n v="413594.16889109131"/>
    <n v="0"/>
  </r>
  <r>
    <s v="THE RANDOLPH SURGERYSt John’s Wood and Maida Vale NetworkCentral LondonE87046Dec9"/>
    <x v="291"/>
    <x v="45"/>
    <x v="7"/>
    <x v="293"/>
    <s v="E87046"/>
    <x v="2"/>
    <n v="9"/>
    <n v="12648.1397214401"/>
    <n v="25597"/>
    <n v="788"/>
    <n v="509.38030000000003"/>
    <n v="15.6812"/>
    <m/>
    <m/>
    <m/>
    <m/>
    <n v="15771"/>
    <n v="282.30090000000001"/>
    <m/>
    <m/>
    <n v="42156"/>
    <n v="807.36239999999998"/>
    <m/>
    <m/>
    <n v="0"/>
    <n v="807.36239999999998"/>
    <e v="#N/A"/>
    <e v="#N/A"/>
    <e v="#N/A"/>
    <n v="5691.6628746480455"/>
    <n v="5691.6628746480455"/>
    <n v="5691.6628746480455"/>
    <n v="413594.16889109131"/>
    <e v="#N/A"/>
  </r>
  <r>
    <s v="THE RANDOLPH SURGERYSt John’s Wood and Maida Vale NetworkCentral LondonE87046Feb11"/>
    <x v="291"/>
    <x v="45"/>
    <x v="7"/>
    <x v="293"/>
    <s v="E87046"/>
    <x v="3"/>
    <n v="11"/>
    <n v="12648.1397214401"/>
    <n v="9096"/>
    <n v="6192"/>
    <n v="181.0104"/>
    <n v="123.22080000000001"/>
    <m/>
    <m/>
    <m/>
    <m/>
    <n v="19772"/>
    <n v="353.91879999999998"/>
    <m/>
    <m/>
    <n v="35060"/>
    <n v="658.15"/>
    <m/>
    <m/>
    <n v="0"/>
    <n v="658.15"/>
    <e v="#N/A"/>
    <e v="#N/A"/>
    <e v="#N/A"/>
    <n v="5691.6628746480455"/>
    <n v="5691.6628746480455"/>
    <n v="5691.6628746480455"/>
    <n v="413594.16889109131"/>
    <e v="#N/A"/>
  </r>
  <r>
    <s v="THE RANDOLPH SURGERYSt John’s Wood and Maida Vale NetworkCentral LondonE87046Jan10"/>
    <x v="291"/>
    <x v="45"/>
    <x v="7"/>
    <x v="293"/>
    <s v="E87046"/>
    <x v="4"/>
    <n v="10"/>
    <n v="12648.1397214401"/>
    <n v="11883"/>
    <n v="2659"/>
    <n v="236.4717"/>
    <n v="52.914100000000005"/>
    <m/>
    <m/>
    <m/>
    <m/>
    <n v="29057"/>
    <n v="520.12030000000004"/>
    <m/>
    <m/>
    <n v="43599"/>
    <n v="809.50610000000006"/>
    <m/>
    <m/>
    <n v="0"/>
    <n v="809.50610000000006"/>
    <e v="#N/A"/>
    <e v="#N/A"/>
    <e v="#N/A"/>
    <n v="5691.6628746480455"/>
    <n v="5691.6628746480455"/>
    <n v="5691.6628746480455"/>
    <n v="413594.16889109131"/>
    <e v="#N/A"/>
  </r>
  <r>
    <s v="THE RANDOLPH SURGERYSt John’s Wood and Maida Vale NetworkCentral LondonE87046Jul4"/>
    <x v="291"/>
    <x v="45"/>
    <x v="7"/>
    <x v="293"/>
    <s v="E87046"/>
    <x v="5"/>
    <n v="4"/>
    <n v="12648.1397214401"/>
    <n v="8315"/>
    <n v="4761"/>
    <n v="153.82749999999999"/>
    <n v="88.078499999999991"/>
    <n v="15221"/>
    <n v="1136"/>
    <n v="302.89789999999999"/>
    <n v="22.606400000000001"/>
    <n v="18673"/>
    <n v="334.24669999999998"/>
    <n v="20445"/>
    <n v="449.79"/>
    <n v="31749"/>
    <n v="576.15269999999998"/>
    <n v="36802"/>
    <n v="775.29430000000002"/>
    <n v="0"/>
    <n v="576.15269999999998"/>
    <n v="775.29430000000002"/>
    <n v="199.14160000000004"/>
    <e v="#N/A"/>
    <n v="5691.6628746480455"/>
    <n v="5691.6628746480455"/>
    <n v="5691.6628746480455"/>
    <n v="413594.16889109131"/>
    <e v="#N/A"/>
  </r>
  <r>
    <s v="THE RANDOLPH SURGERYSt John’s Wood and Maida Vale NetworkCentral LondonE87046Jun3"/>
    <x v="291"/>
    <x v="45"/>
    <x v="7"/>
    <x v="293"/>
    <s v="E87046"/>
    <x v="6"/>
    <n v="3"/>
    <n v="12648.1397214401"/>
    <n v="7372"/>
    <n v="6693"/>
    <n v="136.38200000000001"/>
    <n v="123.8205"/>
    <n v="10688"/>
    <n v="2246"/>
    <n v="212.69120000000001"/>
    <n v="44.695399999999999"/>
    <n v="24959"/>
    <n v="446.76609999999999"/>
    <n v="20742"/>
    <n v="456.32400000000001"/>
    <n v="39024"/>
    <n v="706.96859999999992"/>
    <n v="33676"/>
    <n v="713.7106"/>
    <n v="0"/>
    <n v="706.96859999999992"/>
    <n v="713.7106"/>
    <n v="6.7420000000000755"/>
    <e v="#N/A"/>
    <n v="5691.6628746480455"/>
    <n v="5691.6628746480455"/>
    <n v="5691.6628746480455"/>
    <n v="413594.16889109131"/>
    <e v="#N/A"/>
  </r>
  <r>
    <s v="THE RANDOLPH SURGERYSt John’s Wood and Maida Vale NetworkCentral LondonE87046Mar12"/>
    <x v="291"/>
    <x v="45"/>
    <x v="7"/>
    <x v="293"/>
    <s v="E87046"/>
    <x v="7"/>
    <n v="12"/>
    <n v="12648.1397214401"/>
    <n v="10036"/>
    <n v="1413"/>
    <n v="199.71640000000002"/>
    <n v="28.1187"/>
    <m/>
    <m/>
    <m/>
    <m/>
    <n v="17185"/>
    <n v="307.61149999999998"/>
    <m/>
    <m/>
    <n v="28634"/>
    <n v="535.44659999999999"/>
    <m/>
    <m/>
    <n v="0"/>
    <n v="535.44659999999999"/>
    <e v="#N/A"/>
    <e v="#N/A"/>
    <e v="#N/A"/>
    <n v="5691.6628746480455"/>
    <n v="5691.6628746480455"/>
    <n v="5691.6628746480455"/>
    <n v="413594.16889109131"/>
    <e v="#N/A"/>
  </r>
  <r>
    <s v="THE RANDOLPH SURGERYSt John’s Wood and Maida Vale NetworkCentral LondonE87046May2"/>
    <x v="291"/>
    <x v="45"/>
    <x v="7"/>
    <x v="293"/>
    <s v="E87046"/>
    <x v="8"/>
    <n v="2"/>
    <n v="12648.1397214401"/>
    <n v="28435"/>
    <n v="456"/>
    <n v="526.04750000000001"/>
    <n v="8.4359999999999999"/>
    <n v="8491"/>
    <n v="54"/>
    <n v="168.9709"/>
    <n v="1.0746"/>
    <n v="13376"/>
    <n v="239.43039999999999"/>
    <n v="16861"/>
    <n v="370.94200000000001"/>
    <n v="42267"/>
    <n v="773.91390000000001"/>
    <n v="25406"/>
    <n v="540.98749999999995"/>
    <n v="0"/>
    <n v="773.91390000000001"/>
    <n v="540.98749999999995"/>
    <n v="-232.92640000000006"/>
    <e v="#N/A"/>
    <n v="5691.6628746480455"/>
    <n v="5691.6628746480455"/>
    <n v="5691.6628746480455"/>
    <n v="413594.16889109131"/>
    <e v="#N/A"/>
  </r>
  <r>
    <s v="THE RANDOLPH SURGERYSt John’s Wood and Maida Vale NetworkCentral LondonE87046Nov8"/>
    <x v="291"/>
    <x v="45"/>
    <x v="7"/>
    <x v="293"/>
    <s v="E87046"/>
    <x v="9"/>
    <n v="8"/>
    <n v="12648.1397214401"/>
    <n v="29403"/>
    <n v="836"/>
    <n v="585.11970000000008"/>
    <n v="16.636400000000002"/>
    <m/>
    <m/>
    <m/>
    <m/>
    <n v="17158"/>
    <n v="307.12819999999999"/>
    <m/>
    <m/>
    <n v="47397"/>
    <n v="908.88430000000005"/>
    <m/>
    <m/>
    <n v="0"/>
    <n v="908.88430000000005"/>
    <e v="#N/A"/>
    <e v="#N/A"/>
    <e v="#N/A"/>
    <n v="5691.6628746480455"/>
    <n v="5691.6628746480455"/>
    <n v="5691.6628746480455"/>
    <n v="413594.16889109131"/>
    <e v="#N/A"/>
  </r>
  <r>
    <s v="THE RANDOLPH SURGERYSt John’s Wood and Maida Vale NetworkCentral LondonE87046Oct7"/>
    <x v="291"/>
    <x v="45"/>
    <x v="7"/>
    <x v="293"/>
    <s v="E87046"/>
    <x v="10"/>
    <n v="7"/>
    <n v="12648.1397214401"/>
    <n v="9503"/>
    <n v="17336"/>
    <n v="189.1097"/>
    <n v="344.9864"/>
    <n v="0"/>
    <n v="9744"/>
    <n v="0"/>
    <n v="219.23999999999998"/>
    <n v="22172"/>
    <n v="396.87880000000001"/>
    <n v="32904"/>
    <n v="723.88800000000003"/>
    <n v="49011"/>
    <n v="930.97489999999993"/>
    <n v="42648"/>
    <n v="943.12800000000004"/>
    <n v="0"/>
    <n v="930.97489999999993"/>
    <n v="943.12800000000004"/>
    <n v="12.153100000000109"/>
    <e v="#N/A"/>
    <n v="5691.6628746480455"/>
    <n v="5691.6628746480455"/>
    <n v="5691.6628746480455"/>
    <n v="413594.16889109131"/>
    <e v="#N/A"/>
  </r>
  <r>
    <s v="THE RANDOLPH SURGERYSt John’s Wood and Maida Vale NetworkCentral LondonE87046Sep6"/>
    <x v="291"/>
    <x v="45"/>
    <x v="7"/>
    <x v="293"/>
    <s v="E87046"/>
    <x v="11"/>
    <n v="6"/>
    <n v="12648.1397214401"/>
    <n v="10828"/>
    <n v="9280"/>
    <n v="215.47720000000001"/>
    <n v="184.672"/>
    <n v="12629"/>
    <n v="4121"/>
    <n v="284.15249999999997"/>
    <n v="92.722499999999997"/>
    <n v="26669"/>
    <n v="477.37509999999997"/>
    <n v="19409"/>
    <n v="426.99799999999999"/>
    <n v="46777"/>
    <n v="877.52430000000004"/>
    <n v="36159"/>
    <n v="803.87300000000005"/>
    <n v="0"/>
    <n v="877.52430000000004"/>
    <n v="803.87300000000005"/>
    <n v="-73.651299999999992"/>
    <e v="#N/A"/>
    <n v="5691.6628746480455"/>
    <n v="5691.6628746480455"/>
    <n v="5691.6628746480455"/>
    <n v="413594.16889109131"/>
    <e v="#N/A"/>
  </r>
  <r>
    <s v="THE RIDGEWAY SURGERYHealthsenseHarrowE84068Apr1"/>
    <x v="292"/>
    <x v="40"/>
    <x v="5"/>
    <x v="294"/>
    <s v="E84068"/>
    <x v="0"/>
    <n v="1"/>
    <n v="13212.0252128514"/>
    <n v="27508"/>
    <n v="4535"/>
    <n v="508.89799999999997"/>
    <n v="83.897499999999994"/>
    <n v="10051"/>
    <n v="4809"/>
    <n v="200.01490000000001"/>
    <n v="95.699100000000001"/>
    <n v="0"/>
    <n v="0"/>
    <n v="4516"/>
    <n v="99.352000000000004"/>
    <n v="32043"/>
    <n v="592.79549999999995"/>
    <n v="19376"/>
    <n v="395.06600000000003"/>
    <n v="0"/>
    <n v="592.79549999999995"/>
    <n v="395.06600000000003"/>
    <n v="-197.72949999999992"/>
    <n v="395.06600000000003"/>
    <n v="5945.4113457831299"/>
    <n v="5945.4113457831299"/>
    <n v="5945.4113457831299"/>
    <n v="432033.2244602408"/>
    <n v="0"/>
  </r>
  <r>
    <s v="THE RIDGEWAY SURGERYHealthsenseHarrowE84068Aug5"/>
    <x v="292"/>
    <x v="40"/>
    <x v="5"/>
    <x v="294"/>
    <s v="E84068"/>
    <x v="1"/>
    <n v="5"/>
    <n v="13212.0252128514"/>
    <n v="15854"/>
    <n v="14200"/>
    <n v="293.29899999999998"/>
    <n v="262.7"/>
    <n v="21284"/>
    <n v="3932"/>
    <n v="423.55160000000001"/>
    <n v="78.246800000000007"/>
    <n v="4213"/>
    <n v="75.412700000000001"/>
    <n v="4436"/>
    <n v="97.591999999999999"/>
    <n v="34267"/>
    <n v="631.4117"/>
    <n v="29652"/>
    <n v="599.3904"/>
    <n v="0"/>
    <n v="631.4117"/>
    <n v="599.3904"/>
    <n v="-32.021299999999997"/>
    <n v="994.45640000000003"/>
    <n v="5945.4113457831299"/>
    <n v="5945.4113457831299"/>
    <n v="5945.4113457831299"/>
    <n v="432033.2244602408"/>
    <n v="0"/>
  </r>
  <r>
    <s v="THE RIDGEWAY SURGERYHealthsenseHarrowE84068Dec9"/>
    <x v="292"/>
    <x v="40"/>
    <x v="5"/>
    <x v="294"/>
    <s v="E84068"/>
    <x v="2"/>
    <n v="9"/>
    <n v="13212.0252128514"/>
    <n v="6092"/>
    <n v="10753"/>
    <n v="121.2308"/>
    <n v="213.9847"/>
    <m/>
    <m/>
    <m/>
    <m/>
    <n v="4311"/>
    <n v="77.166899999999998"/>
    <m/>
    <m/>
    <n v="21156"/>
    <n v="412.38240000000002"/>
    <m/>
    <m/>
    <n v="0"/>
    <n v="412.38240000000002"/>
    <e v="#N/A"/>
    <e v="#N/A"/>
    <e v="#N/A"/>
    <n v="5945.4113457831299"/>
    <n v="5945.4113457831299"/>
    <n v="5945.4113457831299"/>
    <n v="432033.2244602408"/>
    <e v="#N/A"/>
  </r>
  <r>
    <s v="THE RIDGEWAY SURGERYHealthsenseHarrowE84068Feb11"/>
    <x v="292"/>
    <x v="40"/>
    <x v="5"/>
    <x v="294"/>
    <s v="E84068"/>
    <x v="3"/>
    <n v="11"/>
    <n v="13212.0252128514"/>
    <n v="13401"/>
    <n v="2982"/>
    <n v="266.67990000000003"/>
    <n v="59.341800000000006"/>
    <m/>
    <m/>
    <m/>
    <m/>
    <n v="4902"/>
    <n v="87.745800000000003"/>
    <m/>
    <m/>
    <n v="21285"/>
    <n v="413.76750000000004"/>
    <m/>
    <m/>
    <n v="0"/>
    <n v="413.76750000000004"/>
    <e v="#N/A"/>
    <e v="#N/A"/>
    <e v="#N/A"/>
    <n v="5945.4113457831299"/>
    <n v="5945.4113457831299"/>
    <n v="5945.4113457831299"/>
    <n v="432033.2244602408"/>
    <e v="#N/A"/>
  </r>
  <r>
    <s v="THE RIDGEWAY SURGERYHealthsenseHarrowE84068Jan10"/>
    <x v="292"/>
    <x v="40"/>
    <x v="5"/>
    <x v="294"/>
    <s v="E84068"/>
    <x v="4"/>
    <n v="10"/>
    <n v="13212.0252128514"/>
    <n v="15974"/>
    <n v="5694"/>
    <n v="317.88260000000002"/>
    <n v="113.31060000000001"/>
    <m/>
    <m/>
    <m/>
    <m/>
    <n v="4963"/>
    <n v="88.837699999999998"/>
    <m/>
    <m/>
    <n v="26631"/>
    <n v="520.03090000000009"/>
    <m/>
    <m/>
    <n v="0"/>
    <n v="520.03090000000009"/>
    <e v="#N/A"/>
    <e v="#N/A"/>
    <e v="#N/A"/>
    <n v="5945.4113457831299"/>
    <n v="5945.4113457831299"/>
    <n v="5945.4113457831299"/>
    <n v="432033.2244602408"/>
    <e v="#N/A"/>
  </r>
  <r>
    <s v="THE RIDGEWAY SURGERYHealthsenseHarrowE84068Jul4"/>
    <x v="292"/>
    <x v="40"/>
    <x v="5"/>
    <x v="294"/>
    <s v="E84068"/>
    <x v="5"/>
    <n v="4"/>
    <n v="13212.0252128514"/>
    <n v="124483"/>
    <n v="4244"/>
    <n v="2302.9355"/>
    <n v="78.513999999999996"/>
    <n v="47222"/>
    <n v="3272"/>
    <n v="939.71780000000001"/>
    <n v="65.112800000000007"/>
    <n v="3265"/>
    <n v="58.4435"/>
    <n v="4604"/>
    <n v="101.288"/>
    <n v="131992"/>
    <n v="2439.893"/>
    <n v="55098"/>
    <n v="1106.1186"/>
    <n v="0"/>
    <n v="2439.893"/>
    <n v="1106.1186"/>
    <n v="-1333.7744"/>
    <e v="#N/A"/>
    <n v="5945.4113457831299"/>
    <n v="5945.4113457831299"/>
    <n v="5945.4113457831299"/>
    <n v="432033.2244602408"/>
    <e v="#N/A"/>
  </r>
  <r>
    <s v="THE RIDGEWAY SURGERYHealthsenseHarrowE84068Jun3"/>
    <x v="292"/>
    <x v="40"/>
    <x v="5"/>
    <x v="294"/>
    <s v="E84068"/>
    <x v="6"/>
    <n v="3"/>
    <n v="13212.0252128514"/>
    <n v="12471"/>
    <n v="3092"/>
    <n v="230.71349999999998"/>
    <n v="57.201999999999998"/>
    <n v="48247"/>
    <n v="1376"/>
    <n v="960.11530000000005"/>
    <n v="27.382400000000001"/>
    <n v="0"/>
    <n v="0"/>
    <n v="3914"/>
    <n v="86.108000000000004"/>
    <n v="15563"/>
    <n v="287.91549999999995"/>
    <n v="53537"/>
    <n v="1073.6057000000001"/>
    <n v="0"/>
    <n v="287.91549999999995"/>
    <n v="1073.6057000000001"/>
    <n v="785.69020000000012"/>
    <e v="#N/A"/>
    <n v="5945.4113457831299"/>
    <n v="5945.4113457831299"/>
    <n v="5945.4113457831299"/>
    <n v="432033.2244602408"/>
    <e v="#N/A"/>
  </r>
  <r>
    <s v="THE RIDGEWAY SURGERYHealthsenseHarrowE84068Mar12"/>
    <x v="292"/>
    <x v="40"/>
    <x v="5"/>
    <x v="294"/>
    <s v="E84068"/>
    <x v="7"/>
    <n v="12"/>
    <n v="13212.0252128514"/>
    <n v="9511"/>
    <n v="2735"/>
    <n v="189.2689"/>
    <n v="54.426500000000004"/>
    <m/>
    <m/>
    <m/>
    <m/>
    <n v="4649"/>
    <n v="83.217100000000002"/>
    <m/>
    <m/>
    <n v="16895"/>
    <n v="326.91250000000002"/>
    <m/>
    <m/>
    <n v="0"/>
    <n v="326.91250000000002"/>
    <e v="#N/A"/>
    <e v="#N/A"/>
    <e v="#N/A"/>
    <n v="5945.4113457831299"/>
    <n v="5945.4113457831299"/>
    <n v="5945.4113457831299"/>
    <n v="432033.2244602408"/>
    <e v="#N/A"/>
  </r>
  <r>
    <s v="THE RIDGEWAY SURGERYHealthsenseHarrowE84068May2"/>
    <x v="292"/>
    <x v="40"/>
    <x v="5"/>
    <x v="294"/>
    <s v="E84068"/>
    <x v="8"/>
    <n v="2"/>
    <n v="13212.0252128514"/>
    <n v="43314"/>
    <n v="3768"/>
    <n v="801.30899999999997"/>
    <n v="69.707999999999998"/>
    <n v="7808"/>
    <n v="2642"/>
    <n v="155.3792"/>
    <n v="52.575800000000001"/>
    <n v="0"/>
    <n v="0"/>
    <n v="4203"/>
    <n v="92.465999999999994"/>
    <n v="47082"/>
    <n v="871.01699999999994"/>
    <n v="14653"/>
    <n v="300.42099999999999"/>
    <n v="0"/>
    <n v="871.01699999999994"/>
    <n v="300.42099999999999"/>
    <n v="-570.596"/>
    <e v="#N/A"/>
    <n v="5945.4113457831299"/>
    <n v="5945.4113457831299"/>
    <n v="5945.4113457831299"/>
    <n v="432033.2244602408"/>
    <e v="#N/A"/>
  </r>
  <r>
    <s v="THE RIDGEWAY SURGERYHealthsenseHarrowE84068Nov8"/>
    <x v="292"/>
    <x v="40"/>
    <x v="5"/>
    <x v="294"/>
    <s v="E84068"/>
    <x v="9"/>
    <n v="8"/>
    <n v="13212.0252128514"/>
    <n v="7965"/>
    <n v="1408"/>
    <n v="158.5035"/>
    <n v="28.019200000000001"/>
    <m/>
    <m/>
    <m/>
    <m/>
    <n v="5008"/>
    <n v="89.643199999999993"/>
    <m/>
    <m/>
    <n v="14381"/>
    <n v="276.16590000000002"/>
    <m/>
    <m/>
    <n v="0"/>
    <n v="276.16590000000002"/>
    <e v="#N/A"/>
    <e v="#N/A"/>
    <e v="#N/A"/>
    <n v="5945.4113457831299"/>
    <n v="5945.4113457831299"/>
    <n v="5945.4113457831299"/>
    <n v="432033.2244602408"/>
    <e v="#N/A"/>
  </r>
  <r>
    <s v="THE RIDGEWAY SURGERYHealthsenseHarrowE84068Oct7"/>
    <x v="292"/>
    <x v="40"/>
    <x v="5"/>
    <x v="294"/>
    <s v="E84068"/>
    <x v="10"/>
    <n v="7"/>
    <n v="13212.0252128514"/>
    <n v="9364"/>
    <n v="4870"/>
    <n v="186.34360000000001"/>
    <n v="96.913000000000011"/>
    <n v="0"/>
    <n v="9567"/>
    <n v="0"/>
    <n v="215.25749999999999"/>
    <n v="4460"/>
    <n v="79.834000000000003"/>
    <n v="4247"/>
    <n v="93.433999999999997"/>
    <n v="18694"/>
    <n v="363.09060000000005"/>
    <n v="13814"/>
    <n v="308.69150000000002"/>
    <n v="0"/>
    <n v="363.09060000000005"/>
    <n v="308.69150000000002"/>
    <n v="-54.399100000000033"/>
    <e v="#N/A"/>
    <n v="5945.4113457831299"/>
    <n v="5945.4113457831299"/>
    <n v="5945.4113457831299"/>
    <n v="432033.2244602408"/>
    <e v="#N/A"/>
  </r>
  <r>
    <s v="THE RIDGEWAY SURGERYHealthsenseHarrowE84068Sep6"/>
    <x v="292"/>
    <x v="40"/>
    <x v="5"/>
    <x v="294"/>
    <s v="E84068"/>
    <x v="11"/>
    <n v="6"/>
    <n v="13212.0252128514"/>
    <n v="31050"/>
    <n v="7024"/>
    <n v="617.89499999999998"/>
    <n v="139.77760000000001"/>
    <n v="22218"/>
    <n v="16300"/>
    <n v="499.90499999999997"/>
    <n v="366.75"/>
    <n v="4977"/>
    <n v="89.088300000000004"/>
    <n v="108140"/>
    <n v="2379.08"/>
    <n v="43051"/>
    <n v="846.76089999999999"/>
    <n v="146658"/>
    <n v="3245.7349999999997"/>
    <n v="0"/>
    <n v="846.76089999999999"/>
    <n v="3245.7349999999997"/>
    <n v="2398.9740999999995"/>
    <e v="#N/A"/>
    <n v="5945.4113457831299"/>
    <n v="5945.4113457831299"/>
    <n v="5945.4113457831299"/>
    <n v="432033.2244602408"/>
    <e v="#N/A"/>
  </r>
  <r>
    <s v="THE SALUJA CLINICNorth SouthallEalingE85663Apr1"/>
    <x v="293"/>
    <x v="32"/>
    <x v="2"/>
    <x v="295"/>
    <s v="E85663"/>
    <x v="0"/>
    <n v="1"/>
    <n v="9920.4533966984109"/>
    <n v="7243"/>
    <n v="0"/>
    <n v="133.99549999999999"/>
    <n v="0"/>
    <n v="9410"/>
    <n v="320"/>
    <n v="187.25900000000001"/>
    <n v="6.3680000000000003"/>
    <n v="4048"/>
    <n v="72.459199999999996"/>
    <n v="4985"/>
    <n v="109.67"/>
    <n v="11291"/>
    <n v="206.4547"/>
    <n v="14715"/>
    <n v="303.29700000000003"/>
    <n v="0"/>
    <n v="206.4547"/>
    <n v="303.29700000000003"/>
    <n v="96.842300000000023"/>
    <n v="303.29700000000003"/>
    <n v="4464.2040285142848"/>
    <n v="4464.2040285142848"/>
    <n v="4464.2040285142848"/>
    <n v="324398.82607203803"/>
    <n v="0"/>
  </r>
  <r>
    <s v="THE SALUJA CLINICNorth SouthallEalingE85663Aug5"/>
    <x v="293"/>
    <x v="32"/>
    <x v="2"/>
    <x v="295"/>
    <s v="E85663"/>
    <x v="1"/>
    <n v="5"/>
    <n v="9920.4533966984109"/>
    <n v="22218"/>
    <n v="0"/>
    <n v="411.03299999999996"/>
    <n v="0"/>
    <n v="8691"/>
    <n v="42"/>
    <n v="172.95090000000002"/>
    <n v="0.8358000000000001"/>
    <n v="8436"/>
    <n v="151.0044"/>
    <n v="6118"/>
    <n v="134.596"/>
    <n v="30654"/>
    <n v="562.03739999999993"/>
    <n v="14851"/>
    <n v="308.3827"/>
    <n v="0"/>
    <n v="562.03739999999993"/>
    <n v="308.3827"/>
    <n v="-253.65469999999993"/>
    <n v="611.67970000000003"/>
    <n v="4464.2040285142848"/>
    <n v="4464.2040285142848"/>
    <n v="4464.2040285142848"/>
    <n v="324398.82607203803"/>
    <n v="0"/>
  </r>
  <r>
    <s v="THE SALUJA CLINICNorth SouthallEalingE85663Dec9"/>
    <x v="293"/>
    <x v="32"/>
    <x v="2"/>
    <x v="295"/>
    <s v="E85663"/>
    <x v="2"/>
    <n v="9"/>
    <n v="9920.4533966984109"/>
    <n v="8827"/>
    <n v="41"/>
    <n v="175.65730000000002"/>
    <n v="0.81590000000000007"/>
    <m/>
    <m/>
    <m/>
    <m/>
    <n v="3344"/>
    <n v="59.857599999999998"/>
    <m/>
    <m/>
    <n v="12212"/>
    <n v="236.33080000000001"/>
    <m/>
    <m/>
    <n v="0"/>
    <n v="236.33080000000001"/>
    <e v="#N/A"/>
    <e v="#N/A"/>
    <e v="#N/A"/>
    <n v="4464.2040285142848"/>
    <n v="4464.2040285142848"/>
    <n v="4464.2040285142848"/>
    <n v="324398.82607203803"/>
    <e v="#N/A"/>
  </r>
  <r>
    <s v="THE SALUJA CLINICNorth SouthallEalingE85663Feb11"/>
    <x v="293"/>
    <x v="32"/>
    <x v="2"/>
    <x v="295"/>
    <s v="E85663"/>
    <x v="3"/>
    <n v="11"/>
    <n v="9920.4533966984109"/>
    <n v="11269"/>
    <n v="63"/>
    <n v="224.25310000000002"/>
    <n v="1.2537"/>
    <m/>
    <m/>
    <m/>
    <m/>
    <n v="5586"/>
    <n v="99.989400000000003"/>
    <m/>
    <m/>
    <n v="16918"/>
    <n v="325.49620000000004"/>
    <m/>
    <m/>
    <n v="0"/>
    <n v="325.49620000000004"/>
    <e v="#N/A"/>
    <e v="#N/A"/>
    <e v="#N/A"/>
    <n v="4464.2040285142848"/>
    <n v="4464.2040285142848"/>
    <n v="4464.2040285142848"/>
    <n v="324398.82607203803"/>
    <e v="#N/A"/>
  </r>
  <r>
    <s v="THE SALUJA CLINICNorth SouthallEalingE85663Jan10"/>
    <x v="293"/>
    <x v="32"/>
    <x v="2"/>
    <x v="295"/>
    <s v="E85663"/>
    <x v="4"/>
    <n v="10"/>
    <n v="9920.4533966984109"/>
    <n v="9280"/>
    <n v="119"/>
    <n v="184.672"/>
    <n v="2.3681000000000001"/>
    <m/>
    <m/>
    <m/>
    <m/>
    <n v="6966"/>
    <n v="124.6914"/>
    <m/>
    <m/>
    <n v="16365"/>
    <n v="311.73149999999998"/>
    <m/>
    <m/>
    <n v="0"/>
    <n v="311.73149999999998"/>
    <e v="#N/A"/>
    <e v="#N/A"/>
    <e v="#N/A"/>
    <n v="4464.2040285142848"/>
    <n v="4464.2040285142848"/>
    <n v="4464.2040285142848"/>
    <n v="324398.82607203803"/>
    <e v="#N/A"/>
  </r>
  <r>
    <s v="THE SALUJA CLINICNorth SouthallEalingE85663Jul4"/>
    <x v="293"/>
    <x v="32"/>
    <x v="2"/>
    <x v="295"/>
    <s v="E85663"/>
    <x v="5"/>
    <n v="4"/>
    <n v="9920.4533966984109"/>
    <n v="8159"/>
    <n v="0"/>
    <n v="150.94149999999999"/>
    <n v="0"/>
    <n v="9317"/>
    <n v="38"/>
    <n v="185.4083"/>
    <n v="0.75619999999999998"/>
    <n v="4998"/>
    <n v="89.464200000000005"/>
    <n v="5153"/>
    <n v="113.366"/>
    <n v="13157"/>
    <n v="240.4057"/>
    <n v="14508"/>
    <n v="299.53050000000002"/>
    <n v="0"/>
    <n v="240.4057"/>
    <n v="299.53050000000002"/>
    <n v="59.124800000000022"/>
    <e v="#N/A"/>
    <n v="4464.2040285142848"/>
    <n v="4464.2040285142848"/>
    <n v="4464.2040285142848"/>
    <n v="324398.82607203803"/>
    <e v="#N/A"/>
  </r>
  <r>
    <s v="THE SALUJA CLINICNorth SouthallEalingE85663Jun3"/>
    <x v="293"/>
    <x v="32"/>
    <x v="2"/>
    <x v="295"/>
    <s v="E85663"/>
    <x v="6"/>
    <n v="3"/>
    <n v="9920.4533966984109"/>
    <n v="8899"/>
    <n v="0"/>
    <n v="164.63149999999999"/>
    <n v="0"/>
    <n v="9424"/>
    <n v="37"/>
    <n v="187.5376"/>
    <n v="0.73630000000000007"/>
    <n v="6453"/>
    <n v="115.5087"/>
    <n v="6614"/>
    <n v="145.50800000000001"/>
    <n v="15352"/>
    <n v="280.14019999999999"/>
    <n v="16075"/>
    <n v="333.78190000000001"/>
    <n v="0"/>
    <n v="280.14019999999999"/>
    <n v="333.78190000000001"/>
    <n v="53.641700000000014"/>
    <e v="#N/A"/>
    <n v="4464.2040285142848"/>
    <n v="4464.2040285142848"/>
    <n v="4464.2040285142848"/>
    <n v="324398.82607203803"/>
    <e v="#N/A"/>
  </r>
  <r>
    <s v="THE SALUJA CLINICNorth SouthallEalingE85663Mar12"/>
    <x v="293"/>
    <x v="32"/>
    <x v="2"/>
    <x v="295"/>
    <s v="E85663"/>
    <x v="7"/>
    <n v="12"/>
    <n v="9920.4533966984109"/>
    <n v="9451"/>
    <n v="182"/>
    <n v="188.07490000000001"/>
    <n v="3.6218000000000004"/>
    <m/>
    <m/>
    <m/>
    <m/>
    <n v="3684"/>
    <n v="65.943600000000004"/>
    <m/>
    <m/>
    <n v="13317"/>
    <n v="257.64030000000002"/>
    <m/>
    <m/>
    <n v="0"/>
    <n v="257.64030000000002"/>
    <e v="#N/A"/>
    <e v="#N/A"/>
    <e v="#N/A"/>
    <n v="4464.2040285142848"/>
    <n v="4464.2040285142848"/>
    <n v="4464.2040285142848"/>
    <n v="324398.82607203803"/>
    <e v="#N/A"/>
  </r>
  <r>
    <s v="THE SALUJA CLINICNorth SouthallEalingE85663May2"/>
    <x v="293"/>
    <x v="32"/>
    <x v="2"/>
    <x v="295"/>
    <s v="E85663"/>
    <x v="8"/>
    <n v="2"/>
    <n v="9920.4533966984109"/>
    <n v="7549"/>
    <n v="0"/>
    <n v="139.65649999999999"/>
    <n v="0"/>
    <n v="8279"/>
    <n v="44"/>
    <n v="164.75210000000001"/>
    <n v="0.87560000000000004"/>
    <n v="5245"/>
    <n v="93.885499999999993"/>
    <n v="19065"/>
    <n v="419.43"/>
    <n v="12794"/>
    <n v="233.54199999999997"/>
    <n v="27388"/>
    <n v="585.05770000000007"/>
    <n v="0"/>
    <n v="233.54199999999997"/>
    <n v="585.05770000000007"/>
    <n v="351.51570000000009"/>
    <e v="#N/A"/>
    <n v="4464.2040285142848"/>
    <n v="4464.2040285142848"/>
    <n v="4464.2040285142848"/>
    <n v="324398.82607203803"/>
    <e v="#N/A"/>
  </r>
  <r>
    <s v="THE SALUJA CLINICNorth SouthallEalingE85663Nov8"/>
    <x v="293"/>
    <x v="32"/>
    <x v="2"/>
    <x v="295"/>
    <s v="E85663"/>
    <x v="9"/>
    <n v="8"/>
    <n v="9920.4533966984109"/>
    <n v="16022"/>
    <n v="70"/>
    <n v="318.83780000000002"/>
    <n v="1.393"/>
    <m/>
    <m/>
    <m/>
    <m/>
    <n v="9984"/>
    <n v="178.71360000000001"/>
    <m/>
    <m/>
    <n v="26076"/>
    <n v="498.94439999999997"/>
    <m/>
    <m/>
    <n v="0"/>
    <n v="498.94439999999997"/>
    <e v="#N/A"/>
    <e v="#N/A"/>
    <e v="#N/A"/>
    <n v="4464.2040285142848"/>
    <n v="4464.2040285142848"/>
    <n v="4464.2040285142848"/>
    <n v="324398.82607203803"/>
    <e v="#N/A"/>
  </r>
  <r>
    <s v="THE SALUJA CLINICNorth SouthallEalingE85663Oct7"/>
    <x v="293"/>
    <x v="32"/>
    <x v="2"/>
    <x v="295"/>
    <s v="E85663"/>
    <x v="10"/>
    <n v="7"/>
    <n v="9920.4533966984109"/>
    <n v="10974"/>
    <n v="133"/>
    <n v="218.38260000000002"/>
    <n v="2.6467000000000001"/>
    <n v="0"/>
    <n v="71"/>
    <n v="0"/>
    <n v="1.5974999999999999"/>
    <n v="25427"/>
    <n v="455.14330000000001"/>
    <n v="23692"/>
    <n v="521.22400000000005"/>
    <n v="36534"/>
    <n v="676.1726000000001"/>
    <n v="23763"/>
    <n v="522.82150000000001"/>
    <n v="0"/>
    <n v="676.1726000000001"/>
    <n v="522.82150000000001"/>
    <n v="-153.35110000000009"/>
    <e v="#N/A"/>
    <n v="4464.2040285142848"/>
    <n v="4464.2040285142848"/>
    <n v="4464.2040285142848"/>
    <n v="324398.82607203803"/>
    <e v="#N/A"/>
  </r>
  <r>
    <s v="THE SALUJA CLINICNorth SouthallEalingE85663Sep6"/>
    <x v="293"/>
    <x v="32"/>
    <x v="2"/>
    <x v="295"/>
    <s v="E85663"/>
    <x v="11"/>
    <n v="6"/>
    <n v="9920.4533966984109"/>
    <n v="12775"/>
    <n v="0"/>
    <n v="254.22250000000003"/>
    <n v="0"/>
    <n v="9843"/>
    <n v="201"/>
    <n v="221.4675"/>
    <n v="4.5225"/>
    <n v="6868"/>
    <n v="122.9372"/>
    <n v="6065"/>
    <n v="133.43"/>
    <n v="19643"/>
    <n v="377.15970000000004"/>
    <n v="16109"/>
    <n v="359.42"/>
    <n v="0"/>
    <n v="377.15970000000004"/>
    <n v="359.42"/>
    <n v="-17.739700000000028"/>
    <e v="#N/A"/>
    <n v="4464.2040285142848"/>
    <n v="4464.2040285142848"/>
    <n v="4464.2040285142848"/>
    <n v="324398.82607203803"/>
    <e v="#N/A"/>
  </r>
  <r>
    <s v="THE SHAFTESBURY MEDICAL CENTREHarrow Collaborative NetworkHarrowE84062Apr1"/>
    <x v="294"/>
    <x v="41"/>
    <x v="5"/>
    <x v="296"/>
    <s v="E84062"/>
    <x v="0"/>
    <n v="1"/>
    <n v="4743.9562203326404"/>
    <n v="18915"/>
    <n v="86"/>
    <n v="349.92750000000001"/>
    <n v="1.591"/>
    <n v="6176"/>
    <n v="3080"/>
    <n v="122.9024"/>
    <n v="61.292000000000002"/>
    <n v="0"/>
    <n v="0"/>
    <n v="22"/>
    <n v="0.48399999999999999"/>
    <n v="19001"/>
    <n v="351.51850000000002"/>
    <n v="9278"/>
    <n v="184.67840000000001"/>
    <n v="0"/>
    <n v="351.51850000000002"/>
    <n v="184.67840000000001"/>
    <n v="-166.84010000000001"/>
    <n v="184.67840000000001"/>
    <n v="2134.7802991496883"/>
    <n v="2134.7802991496883"/>
    <n v="2134.7802991496883"/>
    <n v="155127.36840487734"/>
    <n v="0"/>
  </r>
  <r>
    <s v="THE SHAFTESBURY MEDICAL CENTREHarrow Collaborative NetworkHarrowE84062Aug5"/>
    <x v="294"/>
    <x v="41"/>
    <x v="5"/>
    <x v="296"/>
    <s v="E84062"/>
    <x v="1"/>
    <n v="5"/>
    <n v="4743.9562203326404"/>
    <n v="4932"/>
    <n v="83"/>
    <n v="91.24199999999999"/>
    <n v="1.5354999999999999"/>
    <n v="6114"/>
    <n v="1786"/>
    <n v="121.66860000000001"/>
    <n v="35.541400000000003"/>
    <n v="28"/>
    <n v="0.50119999999999998"/>
    <n v="2960"/>
    <n v="65.12"/>
    <n v="5043"/>
    <n v="93.278699999999986"/>
    <n v="10860"/>
    <n v="222.33"/>
    <n v="0"/>
    <n v="93.278699999999986"/>
    <n v="222.33"/>
    <n v="129.05130000000003"/>
    <n v="407.00840000000005"/>
    <n v="2134.7802991496883"/>
    <n v="2134.7802991496883"/>
    <n v="2134.7802991496883"/>
    <n v="155127.36840487734"/>
    <n v="0"/>
  </r>
  <r>
    <s v="THE SHAFTESBURY MEDICAL CENTREHarrow Collaborative NetworkHarrowE84062Dec9"/>
    <x v="294"/>
    <x v="41"/>
    <x v="5"/>
    <x v="296"/>
    <s v="E84062"/>
    <x v="2"/>
    <n v="9"/>
    <n v="4743.9562203326404"/>
    <n v="3007"/>
    <n v="861"/>
    <n v="59.839300000000001"/>
    <n v="17.133900000000001"/>
    <m/>
    <m/>
    <m/>
    <m/>
    <n v="2528"/>
    <n v="45.251199999999997"/>
    <m/>
    <m/>
    <n v="6396"/>
    <n v="122.2244"/>
    <m/>
    <m/>
    <n v="0"/>
    <n v="122.2244"/>
    <e v="#N/A"/>
    <e v="#N/A"/>
    <e v="#N/A"/>
    <n v="2134.7802991496883"/>
    <n v="2134.7802991496883"/>
    <n v="2134.7802991496883"/>
    <n v="155127.36840487734"/>
    <e v="#N/A"/>
  </r>
  <r>
    <s v="THE SHAFTESBURY MEDICAL CENTREHarrow Collaborative NetworkHarrowE84062Feb11"/>
    <x v="294"/>
    <x v="41"/>
    <x v="5"/>
    <x v="296"/>
    <s v="E84062"/>
    <x v="3"/>
    <n v="11"/>
    <n v="4743.9562203326404"/>
    <n v="10684"/>
    <n v="4312"/>
    <n v="212.61160000000001"/>
    <n v="85.808800000000005"/>
    <m/>
    <m/>
    <m/>
    <m/>
    <n v="14"/>
    <n v="0.25059999999999999"/>
    <m/>
    <m/>
    <n v="15010"/>
    <n v="298.67100000000005"/>
    <m/>
    <m/>
    <n v="0"/>
    <n v="298.67100000000005"/>
    <e v="#N/A"/>
    <e v="#N/A"/>
    <e v="#N/A"/>
    <n v="2134.7802991496883"/>
    <n v="2134.7802991496883"/>
    <n v="2134.7802991496883"/>
    <n v="155127.36840487734"/>
    <e v="#N/A"/>
  </r>
  <r>
    <s v="THE SHAFTESBURY MEDICAL CENTREHarrow Collaborative NetworkHarrowE84062Jan10"/>
    <x v="294"/>
    <x v="41"/>
    <x v="5"/>
    <x v="296"/>
    <s v="E84062"/>
    <x v="4"/>
    <n v="10"/>
    <n v="4743.9562203326404"/>
    <n v="5204"/>
    <n v="976"/>
    <n v="103.5596"/>
    <n v="19.4224"/>
    <m/>
    <m/>
    <m/>
    <m/>
    <n v="24"/>
    <n v="0.42959999999999998"/>
    <m/>
    <m/>
    <n v="6204"/>
    <n v="123.41159999999999"/>
    <m/>
    <m/>
    <n v="0"/>
    <n v="123.41159999999999"/>
    <e v="#N/A"/>
    <e v="#N/A"/>
    <e v="#N/A"/>
    <n v="2134.7802991496883"/>
    <n v="2134.7802991496883"/>
    <n v="2134.7802991496883"/>
    <n v="155127.36840487734"/>
    <e v="#N/A"/>
  </r>
  <r>
    <s v="THE SHAFTESBURY MEDICAL CENTREHarrow Collaborative NetworkHarrowE84062Jul4"/>
    <x v="294"/>
    <x v="41"/>
    <x v="5"/>
    <x v="296"/>
    <s v="E84062"/>
    <x v="5"/>
    <n v="4"/>
    <n v="4743.9562203326404"/>
    <n v="7920"/>
    <n v="54"/>
    <n v="146.51999999999998"/>
    <n v="0.999"/>
    <n v="5801"/>
    <n v="1604"/>
    <n v="115.43990000000001"/>
    <n v="31.919600000000003"/>
    <n v="12"/>
    <n v="0.21479999999999999"/>
    <n v="43"/>
    <n v="0.94599999999999995"/>
    <n v="7986"/>
    <n v="147.73379999999997"/>
    <n v="7448"/>
    <n v="148.30550000000002"/>
    <n v="0"/>
    <n v="147.73379999999997"/>
    <n v="148.30550000000002"/>
    <n v="0.57170000000004961"/>
    <e v="#N/A"/>
    <n v="2134.7802991496883"/>
    <n v="2134.7802991496883"/>
    <n v="2134.7802991496883"/>
    <n v="155127.36840487734"/>
    <e v="#N/A"/>
  </r>
  <r>
    <s v="THE SHAFTESBURY MEDICAL CENTREHarrow Collaborative NetworkHarrowE84062Jun3"/>
    <x v="294"/>
    <x v="41"/>
    <x v="5"/>
    <x v="296"/>
    <s v="E84062"/>
    <x v="6"/>
    <n v="3"/>
    <n v="4743.9562203326404"/>
    <n v="21486"/>
    <n v="67"/>
    <n v="397.49099999999999"/>
    <n v="1.2395"/>
    <n v="6000"/>
    <n v="199"/>
    <n v="119.4"/>
    <n v="3.9601000000000002"/>
    <n v="0"/>
    <n v="0"/>
    <n v="26"/>
    <n v="0.57199999999999995"/>
    <n v="21553"/>
    <n v="398.73050000000001"/>
    <n v="6225"/>
    <n v="123.93210000000001"/>
    <n v="0"/>
    <n v="398.73050000000001"/>
    <n v="123.93210000000001"/>
    <n v="-274.79840000000002"/>
    <e v="#N/A"/>
    <n v="2134.7802991496883"/>
    <n v="2134.7802991496883"/>
    <n v="2134.7802991496883"/>
    <n v="155127.36840487734"/>
    <e v="#N/A"/>
  </r>
  <r>
    <s v="THE SHAFTESBURY MEDICAL CENTREHarrow Collaborative NetworkHarrowE84062Mar12"/>
    <x v="294"/>
    <x v="41"/>
    <x v="5"/>
    <x v="296"/>
    <s v="E84062"/>
    <x v="7"/>
    <n v="12"/>
    <n v="4743.9562203326404"/>
    <n v="7618"/>
    <n v="1924"/>
    <n v="151.59820000000002"/>
    <n v="38.287600000000005"/>
    <m/>
    <m/>
    <m/>
    <m/>
    <n v="8"/>
    <n v="0.14319999999999999"/>
    <m/>
    <m/>
    <n v="9550"/>
    <n v="190.02900000000002"/>
    <m/>
    <m/>
    <n v="0"/>
    <n v="190.02900000000002"/>
    <e v="#N/A"/>
    <e v="#N/A"/>
    <e v="#N/A"/>
    <n v="2134.7802991496883"/>
    <n v="2134.7802991496883"/>
    <n v="2134.7802991496883"/>
    <n v="155127.36840487734"/>
    <e v="#N/A"/>
  </r>
  <r>
    <s v="THE SHAFTESBURY MEDICAL CENTREHarrow Collaborative NetworkHarrowE84062May2"/>
    <x v="294"/>
    <x v="41"/>
    <x v="5"/>
    <x v="296"/>
    <s v="E84062"/>
    <x v="8"/>
    <n v="2"/>
    <n v="4743.9562203326404"/>
    <n v="5818"/>
    <n v="794"/>
    <n v="107.633"/>
    <n v="14.689"/>
    <n v="4591"/>
    <n v="1061"/>
    <n v="91.360900000000001"/>
    <n v="21.113900000000001"/>
    <n v="0"/>
    <n v="0"/>
    <n v="18"/>
    <n v="0.39600000000000002"/>
    <n v="6612"/>
    <n v="122.322"/>
    <n v="5670"/>
    <n v="112.8708"/>
    <n v="0"/>
    <n v="122.322"/>
    <n v="112.8708"/>
    <n v="-9.4512"/>
    <e v="#N/A"/>
    <n v="2134.7802991496883"/>
    <n v="2134.7802991496883"/>
    <n v="2134.7802991496883"/>
    <n v="155127.36840487734"/>
    <e v="#N/A"/>
  </r>
  <r>
    <s v="THE SHAFTESBURY MEDICAL CENTREHarrow Collaborative NetworkHarrowE84062Nov8"/>
    <x v="294"/>
    <x v="41"/>
    <x v="5"/>
    <x v="296"/>
    <s v="E84062"/>
    <x v="9"/>
    <n v="8"/>
    <n v="4743.9562203326404"/>
    <n v="3930"/>
    <n v="1649"/>
    <n v="78.207000000000008"/>
    <n v="32.815100000000001"/>
    <m/>
    <m/>
    <m/>
    <m/>
    <n v="20"/>
    <n v="0.35799999999999998"/>
    <m/>
    <m/>
    <n v="5599"/>
    <n v="111.38010000000001"/>
    <m/>
    <m/>
    <n v="0"/>
    <n v="111.38010000000001"/>
    <e v="#N/A"/>
    <e v="#N/A"/>
    <e v="#N/A"/>
    <n v="2134.7802991496883"/>
    <n v="2134.7802991496883"/>
    <n v="2134.7802991496883"/>
    <n v="155127.36840487734"/>
    <e v="#N/A"/>
  </r>
  <r>
    <s v="THE SHAFTESBURY MEDICAL CENTREHarrow Collaborative NetworkHarrowE84062Oct7"/>
    <x v="294"/>
    <x v="41"/>
    <x v="5"/>
    <x v="296"/>
    <s v="E84062"/>
    <x v="10"/>
    <n v="7"/>
    <n v="4743.9562203326404"/>
    <n v="5435"/>
    <n v="2414"/>
    <n v="108.15650000000001"/>
    <n v="48.038600000000002"/>
    <n v="0"/>
    <n v="7647"/>
    <n v="0"/>
    <n v="172.0575"/>
    <n v="10"/>
    <n v="0.17899999999999999"/>
    <n v="41"/>
    <n v="0.90200000000000002"/>
    <n v="7859"/>
    <n v="156.37410000000003"/>
    <n v="7688"/>
    <n v="172.95949999999999"/>
    <n v="0"/>
    <n v="156.37410000000003"/>
    <n v="172.95949999999999"/>
    <n v="16.585399999999964"/>
    <e v="#N/A"/>
    <n v="2134.7802991496883"/>
    <n v="2134.7802991496883"/>
    <n v="2134.7802991496883"/>
    <n v="155127.36840487734"/>
    <e v="#N/A"/>
  </r>
  <r>
    <s v="THE SHAFTESBURY MEDICAL CENTREHarrow Collaborative NetworkHarrowE84062Sep6"/>
    <x v="294"/>
    <x v="41"/>
    <x v="5"/>
    <x v="296"/>
    <s v="E84062"/>
    <x v="11"/>
    <n v="6"/>
    <n v="4743.9562203326404"/>
    <n v="5837"/>
    <n v="1683"/>
    <n v="116.1563"/>
    <n v="33.491700000000002"/>
    <n v="7211"/>
    <n v="3740"/>
    <n v="162.2475"/>
    <n v="84.149999999999991"/>
    <n v="24"/>
    <n v="0.42959999999999998"/>
    <n v="109"/>
    <n v="2.3980000000000001"/>
    <n v="7544"/>
    <n v="150.07759999999999"/>
    <n v="11060"/>
    <n v="248.79549999999998"/>
    <n v="0"/>
    <n v="150.07759999999999"/>
    <n v="248.79549999999998"/>
    <n v="98.717899999999986"/>
    <e v="#N/A"/>
    <n v="2134.7802991496883"/>
    <n v="2134.7802991496883"/>
    <n v="2134.7802991496883"/>
    <n v="155127.36840487734"/>
    <e v="#N/A"/>
  </r>
  <r>
    <s v="THE SOMERSET ROAD SURGERYNortholtEalingE85623Apr1"/>
    <x v="295"/>
    <x v="16"/>
    <x v="2"/>
    <x v="297"/>
    <s v="E85623"/>
    <x v="0"/>
    <n v="1"/>
    <n v="2535.0290771918899"/>
    <n v="1265"/>
    <n v="0"/>
    <n v="23.4025"/>
    <n v="0"/>
    <n v="3889"/>
    <n v="0"/>
    <n v="77.391100000000009"/>
    <n v="0"/>
    <n v="0"/>
    <n v="0"/>
    <n v="0"/>
    <n v="0"/>
    <n v="1265"/>
    <n v="23.4025"/>
    <n v="3889"/>
    <n v="77.391100000000009"/>
    <n v="0"/>
    <n v="23.4025"/>
    <n v="77.391100000000009"/>
    <n v="53.988600000000005"/>
    <n v="77.391100000000009"/>
    <n v="1140.7630847363505"/>
    <n v="1140.7630847363505"/>
    <n v="1140.7630847363505"/>
    <n v="82895.450824174812"/>
    <n v="0"/>
  </r>
  <r>
    <s v="THE SOMERSET ROAD SURGERYNortholtEalingE85623Aug5"/>
    <x v="295"/>
    <x v="16"/>
    <x v="2"/>
    <x v="297"/>
    <s v="E85623"/>
    <x v="1"/>
    <n v="5"/>
    <n v="2535.0290771918899"/>
    <n v="5569"/>
    <n v="0"/>
    <n v="103.0265"/>
    <n v="0"/>
    <n v="8972"/>
    <n v="796"/>
    <n v="178.5428"/>
    <n v="15.840400000000001"/>
    <n v="0"/>
    <n v="0"/>
    <n v="0"/>
    <n v="0"/>
    <n v="5569"/>
    <n v="103.0265"/>
    <n v="9768"/>
    <n v="194.38319999999999"/>
    <n v="0"/>
    <n v="103.0265"/>
    <n v="194.38319999999999"/>
    <n v="91.356699999999989"/>
    <n v="271.77429999999998"/>
    <n v="1140.7630847363505"/>
    <n v="1140.7630847363505"/>
    <n v="1140.7630847363505"/>
    <n v="82895.450824174812"/>
    <n v="0"/>
  </r>
  <r>
    <s v="THE SOMERSET ROAD SURGERYNortholtEalingE85623Dec9"/>
    <x v="295"/>
    <x v="16"/>
    <x v="2"/>
    <x v="297"/>
    <s v="E85623"/>
    <x v="2"/>
    <n v="9"/>
    <n v="2535.0290771918899"/>
    <n v="2972"/>
    <n v="0"/>
    <n v="59.142800000000001"/>
    <n v="0"/>
    <m/>
    <m/>
    <m/>
    <m/>
    <n v="0"/>
    <n v="0"/>
    <m/>
    <m/>
    <n v="2972"/>
    <n v="59.142800000000001"/>
    <m/>
    <m/>
    <n v="0"/>
    <n v="59.142800000000001"/>
    <e v="#N/A"/>
    <e v="#N/A"/>
    <e v="#N/A"/>
    <n v="1140.7630847363505"/>
    <n v="1140.7630847363505"/>
    <n v="1140.7630847363505"/>
    <n v="82895.450824174812"/>
    <e v="#N/A"/>
  </r>
  <r>
    <s v="THE SOMERSET ROAD SURGERYNortholtEalingE85623Feb11"/>
    <x v="295"/>
    <x v="16"/>
    <x v="2"/>
    <x v="297"/>
    <s v="E85623"/>
    <x v="3"/>
    <n v="11"/>
    <n v="2535.0290771918899"/>
    <n v="2331"/>
    <n v="0"/>
    <n v="46.386900000000004"/>
    <n v="0"/>
    <m/>
    <m/>
    <m/>
    <m/>
    <n v="0"/>
    <n v="0"/>
    <m/>
    <m/>
    <n v="2331"/>
    <n v="46.386900000000004"/>
    <m/>
    <m/>
    <n v="0"/>
    <n v="46.386900000000004"/>
    <e v="#N/A"/>
    <e v="#N/A"/>
    <e v="#N/A"/>
    <n v="1140.7630847363505"/>
    <n v="1140.7630847363505"/>
    <n v="1140.7630847363505"/>
    <n v="82895.450824174812"/>
    <e v="#N/A"/>
  </r>
  <r>
    <s v="THE SOMERSET ROAD SURGERYNortholtEalingE85623Jan10"/>
    <x v="295"/>
    <x v="16"/>
    <x v="2"/>
    <x v="297"/>
    <s v="E85623"/>
    <x v="4"/>
    <n v="10"/>
    <n v="2535.0290771918899"/>
    <n v="2434"/>
    <n v="2"/>
    <n v="48.436600000000006"/>
    <n v="3.9800000000000002E-2"/>
    <m/>
    <m/>
    <m/>
    <m/>
    <n v="0"/>
    <n v="0"/>
    <m/>
    <m/>
    <n v="2436"/>
    <n v="48.476400000000005"/>
    <m/>
    <m/>
    <n v="0"/>
    <n v="48.476400000000005"/>
    <e v="#N/A"/>
    <e v="#N/A"/>
    <e v="#N/A"/>
    <n v="1140.7630847363505"/>
    <n v="1140.7630847363505"/>
    <n v="1140.7630847363505"/>
    <n v="82895.450824174812"/>
    <e v="#N/A"/>
  </r>
  <r>
    <s v="THE SOMERSET ROAD SURGERYNortholtEalingE85623Jul4"/>
    <x v="295"/>
    <x v="16"/>
    <x v="2"/>
    <x v="297"/>
    <s v="E85623"/>
    <x v="5"/>
    <n v="4"/>
    <n v="2535.0290771918899"/>
    <n v="2299"/>
    <n v="0"/>
    <n v="42.531500000000001"/>
    <n v="0"/>
    <n v="12726"/>
    <n v="0"/>
    <n v="253.2474"/>
    <n v="0"/>
    <n v="0"/>
    <n v="0"/>
    <n v="0"/>
    <n v="0"/>
    <n v="2299"/>
    <n v="42.531500000000001"/>
    <n v="12726"/>
    <n v="253.2474"/>
    <n v="0"/>
    <n v="42.531500000000001"/>
    <n v="253.2474"/>
    <n v="210.7159"/>
    <e v="#N/A"/>
    <n v="1140.7630847363505"/>
    <n v="1140.7630847363505"/>
    <n v="1140.7630847363505"/>
    <n v="82895.450824174812"/>
    <e v="#N/A"/>
  </r>
  <r>
    <s v="THE SOMERSET ROAD SURGERYNortholtEalingE85623Jun3"/>
    <x v="295"/>
    <x v="16"/>
    <x v="2"/>
    <x v="297"/>
    <s v="E85623"/>
    <x v="6"/>
    <n v="3"/>
    <n v="2535.0290771918899"/>
    <n v="2162"/>
    <n v="5"/>
    <n v="39.997"/>
    <n v="9.2499999999999999E-2"/>
    <n v="2800"/>
    <n v="0"/>
    <n v="55.720000000000006"/>
    <n v="0"/>
    <n v="0"/>
    <n v="0"/>
    <n v="0"/>
    <n v="0"/>
    <n v="2167"/>
    <n v="40.089500000000001"/>
    <n v="2800"/>
    <n v="55.720000000000006"/>
    <n v="0"/>
    <n v="40.089500000000001"/>
    <n v="55.720000000000006"/>
    <n v="15.630500000000005"/>
    <e v="#N/A"/>
    <n v="1140.7630847363505"/>
    <n v="1140.7630847363505"/>
    <n v="1140.7630847363505"/>
    <n v="82895.450824174812"/>
    <e v="#N/A"/>
  </r>
  <r>
    <s v="THE SOMERSET ROAD SURGERYNortholtEalingE85623Mar12"/>
    <x v="295"/>
    <x v="16"/>
    <x v="2"/>
    <x v="297"/>
    <s v="E85623"/>
    <x v="7"/>
    <n v="12"/>
    <n v="2535.0290771918899"/>
    <n v="2254"/>
    <n v="4"/>
    <n v="44.854600000000005"/>
    <n v="7.9600000000000004E-2"/>
    <m/>
    <m/>
    <m/>
    <m/>
    <n v="0"/>
    <n v="0"/>
    <m/>
    <m/>
    <n v="2258"/>
    <n v="44.934200000000004"/>
    <m/>
    <m/>
    <n v="0"/>
    <n v="44.934200000000004"/>
    <e v="#N/A"/>
    <e v="#N/A"/>
    <e v="#N/A"/>
    <n v="1140.7630847363505"/>
    <n v="1140.7630847363505"/>
    <n v="1140.7630847363505"/>
    <n v="82895.450824174812"/>
    <e v="#N/A"/>
  </r>
  <r>
    <s v="THE SOMERSET ROAD SURGERYNortholtEalingE85623May2"/>
    <x v="295"/>
    <x v="16"/>
    <x v="2"/>
    <x v="297"/>
    <s v="E85623"/>
    <x v="8"/>
    <n v="2"/>
    <n v="2535.0290771918899"/>
    <n v="1996"/>
    <n v="0"/>
    <n v="36.925999999999995"/>
    <n v="0"/>
    <n v="3829"/>
    <n v="0"/>
    <n v="76.197100000000006"/>
    <n v="0"/>
    <n v="0"/>
    <n v="0"/>
    <n v="0"/>
    <n v="0"/>
    <n v="1996"/>
    <n v="36.925999999999995"/>
    <n v="3829"/>
    <n v="76.197100000000006"/>
    <n v="0"/>
    <n v="36.925999999999995"/>
    <n v="76.197100000000006"/>
    <n v="39.271100000000011"/>
    <e v="#N/A"/>
    <n v="1140.7630847363505"/>
    <n v="1140.7630847363505"/>
    <n v="1140.7630847363505"/>
    <n v="82895.450824174812"/>
    <e v="#N/A"/>
  </r>
  <r>
    <s v="THE SOMERSET ROAD SURGERYNortholtEalingE85623Nov8"/>
    <x v="295"/>
    <x v="16"/>
    <x v="2"/>
    <x v="297"/>
    <s v="E85623"/>
    <x v="9"/>
    <n v="8"/>
    <n v="2535.0290771918899"/>
    <n v="1655"/>
    <n v="0"/>
    <n v="32.9345"/>
    <n v="0"/>
    <m/>
    <m/>
    <m/>
    <m/>
    <n v="0"/>
    <n v="0"/>
    <m/>
    <m/>
    <n v="1655"/>
    <n v="32.9345"/>
    <m/>
    <m/>
    <n v="0"/>
    <n v="32.9345"/>
    <e v="#N/A"/>
    <e v="#N/A"/>
    <e v="#N/A"/>
    <n v="1140.7630847363505"/>
    <n v="1140.7630847363505"/>
    <n v="1140.7630847363505"/>
    <n v="82895.450824174812"/>
    <e v="#N/A"/>
  </r>
  <r>
    <s v="THE SOMERSET ROAD SURGERYNortholtEalingE85623Oct7"/>
    <x v="295"/>
    <x v="16"/>
    <x v="2"/>
    <x v="297"/>
    <s v="E85623"/>
    <x v="10"/>
    <n v="7"/>
    <n v="2535.0290771918899"/>
    <n v="2084"/>
    <n v="3"/>
    <n v="41.471600000000002"/>
    <n v="5.9700000000000003E-2"/>
    <n v="0"/>
    <n v="2185"/>
    <n v="0"/>
    <n v="49.162500000000001"/>
    <n v="0"/>
    <n v="0"/>
    <n v="0"/>
    <n v="0"/>
    <n v="2087"/>
    <n v="41.531300000000002"/>
    <n v="2185"/>
    <n v="49.162500000000001"/>
    <n v="0"/>
    <n v="41.531300000000002"/>
    <n v="49.162500000000001"/>
    <n v="7.6311999999999998"/>
    <e v="#N/A"/>
    <n v="1140.7630847363505"/>
    <n v="1140.7630847363505"/>
    <n v="1140.7630847363505"/>
    <n v="82895.450824174812"/>
    <e v="#N/A"/>
  </r>
  <r>
    <s v="THE SOMERSET ROAD SURGERYNortholtEalingE85623Sep6"/>
    <x v="295"/>
    <x v="16"/>
    <x v="2"/>
    <x v="297"/>
    <s v="E85623"/>
    <x v="11"/>
    <n v="6"/>
    <n v="2535.0290771918899"/>
    <n v="1614"/>
    <n v="0"/>
    <n v="32.118600000000001"/>
    <n v="0"/>
    <n v="1978"/>
    <n v="674"/>
    <n v="44.504999999999995"/>
    <n v="15.164999999999999"/>
    <n v="0"/>
    <n v="0"/>
    <n v="0"/>
    <n v="0"/>
    <n v="1614"/>
    <n v="32.118600000000001"/>
    <n v="2652"/>
    <n v="59.669999999999995"/>
    <n v="0"/>
    <n v="32.118600000000001"/>
    <n v="59.669999999999995"/>
    <n v="27.551399999999994"/>
    <e v="#N/A"/>
    <n v="1140.7630847363505"/>
    <n v="1140.7630847363505"/>
    <n v="1140.7630847363505"/>
    <n v="82895.450824174812"/>
    <e v="#N/A"/>
  </r>
  <r>
    <s v="THE SOUTHALL MEDICAL CENTRESouth SouthallEalingE85633Apr1"/>
    <x v="296"/>
    <x v="13"/>
    <x v="2"/>
    <x v="298"/>
    <s v="E85633"/>
    <x v="0"/>
    <n v="1"/>
    <n v="8727.4491264136504"/>
    <n v="923"/>
    <n v="0"/>
    <n v="17.075499999999998"/>
    <n v="0"/>
    <n v="974"/>
    <n v="10"/>
    <n v="19.3826"/>
    <n v="0.19900000000000001"/>
    <n v="8150"/>
    <n v="145.88499999999999"/>
    <n v="8160"/>
    <n v="179.52"/>
    <n v="9073"/>
    <n v="162.9605"/>
    <n v="9144"/>
    <n v="199.10160000000002"/>
    <n v="0"/>
    <n v="162.9605"/>
    <n v="199.10160000000002"/>
    <n v="36.141100000000023"/>
    <n v="199.10160000000002"/>
    <n v="3927.3521068861428"/>
    <n v="3927.3521068861428"/>
    <n v="3927.3521068861428"/>
    <n v="285387.58643372642"/>
    <n v="0"/>
  </r>
  <r>
    <s v="THE SOUTHALL MEDICAL CENTRESouth SouthallEalingE85633Aug5"/>
    <x v="296"/>
    <x v="13"/>
    <x v="2"/>
    <x v="298"/>
    <s v="E85633"/>
    <x v="1"/>
    <n v="5"/>
    <n v="8727.4491264136504"/>
    <n v="819"/>
    <n v="0"/>
    <n v="15.151499999999999"/>
    <n v="0"/>
    <n v="3105"/>
    <n v="0"/>
    <n v="61.789500000000004"/>
    <n v="0"/>
    <n v="7762"/>
    <n v="138.93979999999999"/>
    <n v="11345"/>
    <n v="249.59"/>
    <n v="8581"/>
    <n v="154.09129999999999"/>
    <n v="14450"/>
    <n v="311.37950000000001"/>
    <n v="0"/>
    <n v="154.09129999999999"/>
    <n v="311.37950000000001"/>
    <n v="157.28820000000002"/>
    <n v="510.48110000000003"/>
    <n v="3927.3521068861428"/>
    <n v="3927.3521068861428"/>
    <n v="3927.3521068861428"/>
    <n v="285387.58643372642"/>
    <n v="0"/>
  </r>
  <r>
    <s v="THE SOUTHALL MEDICAL CENTRESouth SouthallEalingE85633Dec9"/>
    <x v="296"/>
    <x v="13"/>
    <x v="2"/>
    <x v="298"/>
    <s v="E85633"/>
    <x v="2"/>
    <n v="9"/>
    <n v="8727.4491264136504"/>
    <n v="15907"/>
    <n v="13"/>
    <n v="316.54930000000002"/>
    <n v="0.25870000000000004"/>
    <m/>
    <m/>
    <m/>
    <m/>
    <n v="6478"/>
    <n v="115.9562"/>
    <m/>
    <m/>
    <n v="22398"/>
    <n v="432.76419999999996"/>
    <m/>
    <m/>
    <n v="0"/>
    <n v="432.76419999999996"/>
    <e v="#N/A"/>
    <e v="#N/A"/>
    <e v="#N/A"/>
    <n v="3927.3521068861428"/>
    <n v="3927.3521068861428"/>
    <n v="3927.3521068861428"/>
    <n v="285387.58643372642"/>
    <e v="#N/A"/>
  </r>
  <r>
    <s v="THE SOUTHALL MEDICAL CENTRESouth SouthallEalingE85633Feb11"/>
    <x v="296"/>
    <x v="13"/>
    <x v="2"/>
    <x v="298"/>
    <s v="E85633"/>
    <x v="3"/>
    <n v="11"/>
    <n v="8727.4491264136504"/>
    <n v="1224"/>
    <n v="28"/>
    <n v="24.357600000000001"/>
    <n v="0.55720000000000003"/>
    <m/>
    <m/>
    <m/>
    <m/>
    <n v="7232"/>
    <n v="129.4528"/>
    <m/>
    <m/>
    <n v="8484"/>
    <n v="154.36760000000001"/>
    <m/>
    <m/>
    <n v="0"/>
    <n v="154.36760000000001"/>
    <e v="#N/A"/>
    <e v="#N/A"/>
    <e v="#N/A"/>
    <n v="3927.3521068861428"/>
    <n v="3927.3521068861428"/>
    <n v="3927.3521068861428"/>
    <n v="285387.58643372642"/>
    <e v="#N/A"/>
  </r>
  <r>
    <s v="THE SOUTHALL MEDICAL CENTRESouth SouthallEalingE85633Jan10"/>
    <x v="296"/>
    <x v="13"/>
    <x v="2"/>
    <x v="298"/>
    <s v="E85633"/>
    <x v="4"/>
    <n v="10"/>
    <n v="8727.4491264136504"/>
    <n v="1314"/>
    <n v="10"/>
    <n v="26.148600000000002"/>
    <n v="0.19900000000000001"/>
    <m/>
    <m/>
    <m/>
    <m/>
    <n v="8259"/>
    <n v="147.83609999999999"/>
    <m/>
    <m/>
    <n v="9583"/>
    <n v="174.18369999999999"/>
    <m/>
    <m/>
    <n v="0"/>
    <n v="174.18369999999999"/>
    <e v="#N/A"/>
    <e v="#N/A"/>
    <e v="#N/A"/>
    <n v="3927.3521068861428"/>
    <n v="3927.3521068861428"/>
    <n v="3927.3521068861428"/>
    <n v="285387.58643372642"/>
    <e v="#N/A"/>
  </r>
  <r>
    <s v="THE SOUTHALL MEDICAL CENTRESouth SouthallEalingE85633Jul4"/>
    <x v="296"/>
    <x v="13"/>
    <x v="2"/>
    <x v="298"/>
    <s v="E85633"/>
    <x v="5"/>
    <n v="4"/>
    <n v="8727.4491264136504"/>
    <n v="906"/>
    <n v="0"/>
    <n v="16.760999999999999"/>
    <n v="0"/>
    <n v="1605"/>
    <n v="13"/>
    <n v="31.939500000000002"/>
    <n v="0.25870000000000004"/>
    <n v="8855"/>
    <n v="158.50450000000001"/>
    <n v="8491"/>
    <n v="186.80199999999999"/>
    <n v="9761"/>
    <n v="175.2655"/>
    <n v="10109"/>
    <n v="219.00020000000001"/>
    <n v="0"/>
    <n v="175.2655"/>
    <n v="219.00020000000001"/>
    <n v="43.734700000000004"/>
    <e v="#N/A"/>
    <n v="3927.3521068861428"/>
    <n v="3927.3521068861428"/>
    <n v="3927.3521068861428"/>
    <n v="285387.58643372642"/>
    <e v="#N/A"/>
  </r>
  <r>
    <s v="THE SOUTHALL MEDICAL CENTRESouth SouthallEalingE85633Jun3"/>
    <x v="296"/>
    <x v="13"/>
    <x v="2"/>
    <x v="298"/>
    <s v="E85633"/>
    <x v="6"/>
    <n v="3"/>
    <n v="8727.4491264136504"/>
    <n v="1215"/>
    <n v="0"/>
    <n v="22.477499999999999"/>
    <n v="0"/>
    <n v="869"/>
    <n v="0"/>
    <n v="17.293100000000003"/>
    <n v="0"/>
    <n v="8349"/>
    <n v="149.44710000000001"/>
    <n v="8802"/>
    <n v="193.64400000000001"/>
    <n v="9564"/>
    <n v="171.9246"/>
    <n v="9671"/>
    <n v="210.93710000000002"/>
    <n v="0"/>
    <n v="171.9246"/>
    <n v="210.93710000000002"/>
    <n v="39.012500000000017"/>
    <e v="#N/A"/>
    <n v="3927.3521068861428"/>
    <n v="3927.3521068861428"/>
    <n v="3927.3521068861428"/>
    <n v="285387.58643372642"/>
    <e v="#N/A"/>
  </r>
  <r>
    <s v="THE SOUTHALL MEDICAL CENTRESouth SouthallEalingE85633Mar12"/>
    <x v="296"/>
    <x v="13"/>
    <x v="2"/>
    <x v="298"/>
    <s v="E85633"/>
    <x v="7"/>
    <n v="12"/>
    <n v="8727.4491264136504"/>
    <n v="746"/>
    <n v="2"/>
    <n v="14.845400000000001"/>
    <n v="3.9800000000000002E-2"/>
    <m/>
    <m/>
    <m/>
    <m/>
    <n v="5860"/>
    <n v="104.89400000000001"/>
    <m/>
    <m/>
    <n v="6608"/>
    <n v="119.7792"/>
    <m/>
    <m/>
    <n v="0"/>
    <n v="119.7792"/>
    <e v="#N/A"/>
    <e v="#N/A"/>
    <e v="#N/A"/>
    <n v="3927.3521068861428"/>
    <n v="3927.3521068861428"/>
    <n v="3927.3521068861428"/>
    <n v="285387.58643372642"/>
    <e v="#N/A"/>
  </r>
  <r>
    <s v="THE SOUTHALL MEDICAL CENTRESouth SouthallEalingE85633May2"/>
    <x v="296"/>
    <x v="13"/>
    <x v="2"/>
    <x v="298"/>
    <s v="E85633"/>
    <x v="8"/>
    <n v="2"/>
    <n v="8727.4491264136504"/>
    <n v="964"/>
    <n v="0"/>
    <n v="17.834"/>
    <n v="0"/>
    <n v="910"/>
    <n v="35"/>
    <n v="18.109000000000002"/>
    <n v="0.69650000000000001"/>
    <n v="11769"/>
    <n v="210.6651"/>
    <n v="7547"/>
    <n v="166.03399999999999"/>
    <n v="12733"/>
    <n v="228.4991"/>
    <n v="8492"/>
    <n v="184.83949999999999"/>
    <n v="0"/>
    <n v="228.4991"/>
    <n v="184.83949999999999"/>
    <n v="-43.659600000000012"/>
    <e v="#N/A"/>
    <n v="3927.3521068861428"/>
    <n v="3927.3521068861428"/>
    <n v="3927.3521068861428"/>
    <n v="285387.58643372642"/>
    <e v="#N/A"/>
  </r>
  <r>
    <s v="THE SOUTHALL MEDICAL CENTRESouth SouthallEalingE85633Nov8"/>
    <x v="296"/>
    <x v="13"/>
    <x v="2"/>
    <x v="298"/>
    <s v="E85633"/>
    <x v="9"/>
    <n v="8"/>
    <n v="8727.4491264136504"/>
    <n v="1000"/>
    <n v="6"/>
    <n v="19.900000000000002"/>
    <n v="0.11940000000000001"/>
    <m/>
    <m/>
    <m/>
    <m/>
    <n v="8805"/>
    <n v="157.6095"/>
    <m/>
    <m/>
    <n v="9811"/>
    <n v="177.62889999999999"/>
    <m/>
    <m/>
    <n v="0"/>
    <n v="177.62889999999999"/>
    <e v="#N/A"/>
    <e v="#N/A"/>
    <e v="#N/A"/>
    <n v="3927.3521068861428"/>
    <n v="3927.3521068861428"/>
    <n v="3927.3521068861428"/>
    <n v="285387.58643372642"/>
    <e v="#N/A"/>
  </r>
  <r>
    <s v="THE SOUTHALL MEDICAL CENTRESouth SouthallEalingE85633Oct7"/>
    <x v="296"/>
    <x v="13"/>
    <x v="2"/>
    <x v="298"/>
    <s v="E85633"/>
    <x v="10"/>
    <n v="7"/>
    <n v="8727.4491264136504"/>
    <n v="1056"/>
    <n v="10"/>
    <n v="21.014400000000002"/>
    <n v="0.19900000000000001"/>
    <n v="0"/>
    <n v="10"/>
    <n v="0"/>
    <n v="0.22499999999999998"/>
    <n v="4618"/>
    <n v="82.662199999999999"/>
    <n v="16248"/>
    <n v="357.45600000000002"/>
    <n v="5684"/>
    <n v="103.87560000000001"/>
    <n v="16258"/>
    <n v="357.68100000000004"/>
    <n v="0"/>
    <n v="103.87560000000001"/>
    <n v="357.68100000000004"/>
    <n v="253.80540000000002"/>
    <e v="#N/A"/>
    <n v="3927.3521068861428"/>
    <n v="3927.3521068861428"/>
    <n v="3927.3521068861428"/>
    <n v="285387.58643372642"/>
    <e v="#N/A"/>
  </r>
  <r>
    <s v="THE SOUTHALL MEDICAL CENTRESouth SouthallEalingE85633Sep6"/>
    <x v="296"/>
    <x v="13"/>
    <x v="2"/>
    <x v="298"/>
    <s v="E85633"/>
    <x v="11"/>
    <n v="6"/>
    <n v="8727.4491264136504"/>
    <n v="970"/>
    <n v="1"/>
    <n v="19.303000000000001"/>
    <n v="1.9900000000000001E-2"/>
    <n v="787"/>
    <n v="2"/>
    <n v="17.7075"/>
    <n v="4.4999999999999998E-2"/>
    <n v="7571"/>
    <n v="135.52090000000001"/>
    <n v="11507"/>
    <n v="253.154"/>
    <n v="8542"/>
    <n v="154.84380000000002"/>
    <n v="12296"/>
    <n v="270.90649999999999"/>
    <n v="0"/>
    <n v="154.84380000000002"/>
    <n v="270.90649999999999"/>
    <n v="116.06269999999998"/>
    <e v="#N/A"/>
    <n v="3927.3521068861428"/>
    <n v="3927.3521068861428"/>
    <n v="3927.3521068861428"/>
    <n v="285387.58643372642"/>
    <e v="#N/A"/>
  </r>
  <r>
    <s v="THE STAG - HOLLYROOD PRACTICEK&amp;W NorthBrentE84020Apr1"/>
    <x v="297"/>
    <x v="15"/>
    <x v="3"/>
    <x v="299"/>
    <s v="E84020"/>
    <x v="0"/>
    <n v="1"/>
    <n v="6567.4621371318199"/>
    <n v="5306"/>
    <n v="0"/>
    <n v="98.161000000000001"/>
    <n v="0"/>
    <n v="6130"/>
    <n v="0"/>
    <n v="121.98700000000001"/>
    <n v="0"/>
    <n v="0"/>
    <n v="0"/>
    <n v="0"/>
    <n v="0"/>
    <n v="5306"/>
    <n v="98.161000000000001"/>
    <n v="6130"/>
    <n v="121.98700000000001"/>
    <n v="0"/>
    <n v="98.161000000000001"/>
    <n v="121.98700000000001"/>
    <n v="23.826000000000008"/>
    <n v="121.98700000000001"/>
    <n v="2955.3579617093192"/>
    <n v="2955.3579617093192"/>
    <n v="2955.3579617093192"/>
    <n v="214756.01188421051"/>
    <n v="0"/>
  </r>
  <r>
    <s v="THE STAG - HOLLYROOD PRACTICEK&amp;W NorthBrentE84020Aug5"/>
    <x v="297"/>
    <x v="15"/>
    <x v="3"/>
    <x v="299"/>
    <s v="E84020"/>
    <x v="1"/>
    <n v="5"/>
    <n v="6567.4621371318199"/>
    <n v="6302"/>
    <n v="306"/>
    <n v="116.58699999999999"/>
    <n v="5.6609999999999996"/>
    <n v="6637"/>
    <n v="0"/>
    <n v="132.0763"/>
    <n v="0"/>
    <n v="0"/>
    <n v="0"/>
    <n v="0"/>
    <n v="0"/>
    <n v="6608"/>
    <n v="122.24799999999999"/>
    <n v="6637"/>
    <n v="132.0763"/>
    <n v="0"/>
    <n v="122.24799999999999"/>
    <n v="132.0763"/>
    <n v="9.8283000000000129"/>
    <n v="254.06330000000003"/>
    <n v="2955.3579617093192"/>
    <n v="2955.3579617093192"/>
    <n v="2955.3579617093192"/>
    <n v="214756.01188421051"/>
    <n v="0"/>
  </r>
  <r>
    <s v="THE STAG - HOLLYROOD PRACTICEK&amp;W NorthBrentE84020Dec9"/>
    <x v="297"/>
    <x v="15"/>
    <x v="3"/>
    <x v="299"/>
    <s v="E84020"/>
    <x v="2"/>
    <n v="9"/>
    <n v="6567.4621371318199"/>
    <n v="6960"/>
    <n v="4"/>
    <n v="138.50400000000002"/>
    <n v="7.9600000000000004E-2"/>
    <m/>
    <m/>
    <m/>
    <m/>
    <n v="0"/>
    <n v="0"/>
    <m/>
    <m/>
    <n v="6964"/>
    <n v="138.58360000000002"/>
    <m/>
    <m/>
    <n v="0"/>
    <n v="138.58360000000002"/>
    <e v="#N/A"/>
    <e v="#N/A"/>
    <e v="#N/A"/>
    <n v="2955.3579617093192"/>
    <n v="2955.3579617093192"/>
    <n v="2955.3579617093192"/>
    <n v="214756.01188421051"/>
    <e v="#N/A"/>
  </r>
  <r>
    <s v="THE STAG - HOLLYROOD PRACTICEK&amp;W NorthBrentE84020Feb11"/>
    <x v="297"/>
    <x v="15"/>
    <x v="3"/>
    <x v="299"/>
    <s v="E84020"/>
    <x v="3"/>
    <n v="11"/>
    <n v="6567.4621371318199"/>
    <n v="7779"/>
    <n v="15"/>
    <n v="154.8021"/>
    <n v="0.29849999999999999"/>
    <m/>
    <m/>
    <m/>
    <m/>
    <n v="0"/>
    <n v="0"/>
    <m/>
    <m/>
    <n v="7794"/>
    <n v="155.10059999999999"/>
    <m/>
    <m/>
    <n v="0"/>
    <n v="155.10059999999999"/>
    <e v="#N/A"/>
    <e v="#N/A"/>
    <e v="#N/A"/>
    <n v="2955.3579617093192"/>
    <n v="2955.3579617093192"/>
    <n v="2955.3579617093192"/>
    <n v="214756.01188421051"/>
    <e v="#N/A"/>
  </r>
  <r>
    <s v="THE STAG - HOLLYROOD PRACTICEK&amp;W NorthBrentE84020Jan10"/>
    <x v="297"/>
    <x v="15"/>
    <x v="3"/>
    <x v="299"/>
    <s v="E84020"/>
    <x v="4"/>
    <n v="10"/>
    <n v="6567.4621371318199"/>
    <n v="11196"/>
    <n v="0"/>
    <n v="222.80040000000002"/>
    <n v="0"/>
    <m/>
    <m/>
    <m/>
    <m/>
    <n v="0"/>
    <n v="0"/>
    <m/>
    <m/>
    <n v="11196"/>
    <n v="222.80040000000002"/>
    <m/>
    <m/>
    <n v="0"/>
    <n v="222.80040000000002"/>
    <e v="#N/A"/>
    <e v="#N/A"/>
    <e v="#N/A"/>
    <n v="2955.3579617093192"/>
    <n v="2955.3579617093192"/>
    <n v="2955.3579617093192"/>
    <n v="214756.01188421051"/>
    <e v="#N/A"/>
  </r>
  <r>
    <s v="THE STAG - HOLLYROOD PRACTICEK&amp;W NorthBrentE84020Jul4"/>
    <x v="297"/>
    <x v="15"/>
    <x v="3"/>
    <x v="299"/>
    <s v="E84020"/>
    <x v="5"/>
    <n v="4"/>
    <n v="6567.4621371318199"/>
    <n v="8452"/>
    <n v="2"/>
    <n v="156.36199999999999"/>
    <n v="3.6999999999999998E-2"/>
    <n v="6047"/>
    <n v="0"/>
    <n v="120.3353"/>
    <n v="0"/>
    <n v="0"/>
    <n v="0"/>
    <n v="0"/>
    <n v="0"/>
    <n v="8454"/>
    <n v="156.399"/>
    <n v="6047"/>
    <n v="120.3353"/>
    <n v="0"/>
    <n v="156.399"/>
    <n v="120.3353"/>
    <n v="-36.063699999999997"/>
    <e v="#N/A"/>
    <n v="2955.3579617093192"/>
    <n v="2955.3579617093192"/>
    <n v="2955.3579617093192"/>
    <n v="214756.01188421051"/>
    <e v="#N/A"/>
  </r>
  <r>
    <s v="THE STAG - HOLLYROOD PRACTICEK&amp;W NorthBrentE84020Jun3"/>
    <x v="297"/>
    <x v="15"/>
    <x v="3"/>
    <x v="299"/>
    <s v="E84020"/>
    <x v="6"/>
    <n v="3"/>
    <n v="6567.4621371318199"/>
    <n v="7973"/>
    <n v="0"/>
    <n v="147.50049999999999"/>
    <n v="0"/>
    <n v="6404"/>
    <n v="0"/>
    <n v="127.43960000000001"/>
    <n v="0"/>
    <n v="0"/>
    <n v="0"/>
    <n v="0"/>
    <n v="0"/>
    <n v="7973"/>
    <n v="147.50049999999999"/>
    <n v="6404"/>
    <n v="127.43960000000001"/>
    <n v="0"/>
    <n v="147.50049999999999"/>
    <n v="127.43960000000001"/>
    <n v="-20.060899999999975"/>
    <e v="#N/A"/>
    <n v="2955.3579617093192"/>
    <n v="2955.3579617093192"/>
    <n v="2955.3579617093192"/>
    <n v="214756.01188421051"/>
    <e v="#N/A"/>
  </r>
  <r>
    <s v="THE STAG - HOLLYROOD PRACTICEK&amp;W NorthBrentE84020Mar12"/>
    <x v="297"/>
    <x v="15"/>
    <x v="3"/>
    <x v="299"/>
    <s v="E84020"/>
    <x v="7"/>
    <n v="12"/>
    <n v="6567.4621371318199"/>
    <n v="7188"/>
    <n v="4993"/>
    <n v="143.0412"/>
    <n v="99.360700000000008"/>
    <m/>
    <m/>
    <m/>
    <m/>
    <n v="0"/>
    <n v="0"/>
    <m/>
    <m/>
    <n v="12181"/>
    <n v="242.40190000000001"/>
    <m/>
    <m/>
    <n v="0"/>
    <n v="242.40190000000001"/>
    <e v="#N/A"/>
    <e v="#N/A"/>
    <e v="#N/A"/>
    <n v="2955.3579617093192"/>
    <n v="2955.3579617093192"/>
    <n v="2955.3579617093192"/>
    <n v="214756.01188421051"/>
    <e v="#N/A"/>
  </r>
  <r>
    <s v="THE STAG - HOLLYROOD PRACTICEK&amp;W NorthBrentE84020May2"/>
    <x v="297"/>
    <x v="15"/>
    <x v="3"/>
    <x v="299"/>
    <s v="E84020"/>
    <x v="8"/>
    <n v="2"/>
    <n v="6567.4621371318199"/>
    <n v="7448"/>
    <n v="0"/>
    <n v="137.78799999999998"/>
    <n v="0"/>
    <n v="5958"/>
    <n v="3"/>
    <n v="118.5642"/>
    <n v="5.9700000000000003E-2"/>
    <n v="0"/>
    <n v="0"/>
    <n v="0"/>
    <n v="0"/>
    <n v="7448"/>
    <n v="137.78799999999998"/>
    <n v="5961"/>
    <n v="118.62390000000001"/>
    <n v="0"/>
    <n v="137.78799999999998"/>
    <n v="118.62390000000001"/>
    <n v="-19.164099999999976"/>
    <e v="#N/A"/>
    <n v="2955.3579617093192"/>
    <n v="2955.3579617093192"/>
    <n v="2955.3579617093192"/>
    <n v="214756.01188421051"/>
    <e v="#N/A"/>
  </r>
  <r>
    <s v="THE STAG - HOLLYROOD PRACTICEK&amp;W NorthBrentE84020Nov8"/>
    <x v="297"/>
    <x v="15"/>
    <x v="3"/>
    <x v="299"/>
    <s v="E84020"/>
    <x v="9"/>
    <n v="8"/>
    <n v="6567.4621371318199"/>
    <n v="7806"/>
    <n v="0"/>
    <n v="155.33940000000001"/>
    <n v="0"/>
    <m/>
    <m/>
    <m/>
    <m/>
    <n v="0"/>
    <n v="0"/>
    <m/>
    <m/>
    <n v="7806"/>
    <n v="155.33940000000001"/>
    <m/>
    <m/>
    <n v="0"/>
    <n v="155.33940000000001"/>
    <e v="#N/A"/>
    <e v="#N/A"/>
    <e v="#N/A"/>
    <n v="2955.3579617093192"/>
    <n v="2955.3579617093192"/>
    <n v="2955.3579617093192"/>
    <n v="214756.01188421051"/>
    <e v="#N/A"/>
  </r>
  <r>
    <s v="THE STAG - HOLLYROOD PRACTICEK&amp;W NorthBrentE84020Oct7"/>
    <x v="297"/>
    <x v="15"/>
    <x v="3"/>
    <x v="299"/>
    <s v="E84020"/>
    <x v="10"/>
    <n v="7"/>
    <n v="6567.4621371318199"/>
    <n v="19288"/>
    <n v="100"/>
    <n v="383.83120000000002"/>
    <n v="1.9900000000000002"/>
    <n v="0"/>
    <n v="5987"/>
    <n v="0"/>
    <n v="134.70749999999998"/>
    <n v="0"/>
    <n v="0"/>
    <n v="0"/>
    <n v="0"/>
    <n v="19388"/>
    <n v="385.82120000000003"/>
    <n v="5987"/>
    <n v="134.70749999999998"/>
    <n v="0"/>
    <n v="385.82120000000003"/>
    <n v="134.70749999999998"/>
    <n v="-251.11370000000005"/>
    <e v="#N/A"/>
    <n v="2955.3579617093192"/>
    <n v="2955.3579617093192"/>
    <n v="2955.3579617093192"/>
    <n v="214756.01188421051"/>
    <e v="#N/A"/>
  </r>
  <r>
    <s v="THE STAG - HOLLYROOD PRACTICEK&amp;W NorthBrentE84020Sep6"/>
    <x v="297"/>
    <x v="15"/>
    <x v="3"/>
    <x v="299"/>
    <s v="E84020"/>
    <x v="11"/>
    <n v="6"/>
    <n v="6567.4621371318199"/>
    <n v="7734"/>
    <n v="394"/>
    <n v="153.9066"/>
    <n v="7.8406000000000002"/>
    <n v="7832"/>
    <n v="0"/>
    <n v="176.22"/>
    <n v="0"/>
    <n v="0"/>
    <n v="0"/>
    <n v="0"/>
    <n v="0"/>
    <n v="8128"/>
    <n v="161.74719999999999"/>
    <n v="7832"/>
    <n v="176.22"/>
    <n v="0"/>
    <n v="161.74719999999999"/>
    <n v="176.22"/>
    <n v="14.472800000000007"/>
    <e v="#N/A"/>
    <n v="2955.3579617093192"/>
    <n v="2955.3579617093192"/>
    <n v="2955.3579617093192"/>
    <n v="214756.01188421051"/>
    <e v="#N/A"/>
  </r>
  <r>
    <s v="THE STANMORE MEDICAL CENTREHealth Alliance PCNHarrowE84057Apr1"/>
    <x v="298"/>
    <x v="8"/>
    <x v="5"/>
    <x v="300"/>
    <s v="E84057"/>
    <x v="0"/>
    <n v="1"/>
    <n v="12128.611903458101"/>
    <n v="19700"/>
    <n v="1429"/>
    <n v="364.45"/>
    <n v="26.436499999999999"/>
    <n v="18773"/>
    <n v="1967"/>
    <n v="373.58270000000005"/>
    <n v="39.143300000000004"/>
    <n v="0"/>
    <n v="0"/>
    <n v="0"/>
    <n v="0"/>
    <n v="21129"/>
    <n v="390.88650000000001"/>
    <n v="20740"/>
    <n v="412.72600000000006"/>
    <n v="0"/>
    <n v="390.88650000000001"/>
    <n v="412.72600000000006"/>
    <n v="21.839500000000044"/>
    <n v="412.72600000000006"/>
    <n v="5457.8753565561456"/>
    <n v="5457.8753565561456"/>
    <n v="5457.8753565561456"/>
    <n v="396605.6092430799"/>
    <n v="0"/>
  </r>
  <r>
    <s v="THE STANMORE MEDICAL CENTREHealth Alliance PCNHarrowE84057Aug5"/>
    <x v="298"/>
    <x v="8"/>
    <x v="5"/>
    <x v="300"/>
    <s v="E84057"/>
    <x v="1"/>
    <n v="5"/>
    <n v="12128.611903458101"/>
    <n v="20819"/>
    <n v="1942"/>
    <n v="385.1515"/>
    <n v="35.927"/>
    <n v="20429"/>
    <n v="2983"/>
    <n v="406.53710000000001"/>
    <n v="59.361700000000006"/>
    <n v="0"/>
    <n v="0"/>
    <n v="0"/>
    <n v="0"/>
    <n v="22761"/>
    <n v="421.07850000000002"/>
    <n v="23412"/>
    <n v="465.89879999999999"/>
    <n v="0"/>
    <n v="421.07850000000002"/>
    <n v="465.89879999999999"/>
    <n v="44.820299999999975"/>
    <n v="878.62480000000005"/>
    <n v="5457.8753565561456"/>
    <n v="5457.8753565561456"/>
    <n v="5457.8753565561456"/>
    <n v="396605.6092430799"/>
    <n v="0"/>
  </r>
  <r>
    <s v="THE STANMORE MEDICAL CENTREHealth Alliance PCNHarrowE84057Dec9"/>
    <x v="298"/>
    <x v="8"/>
    <x v="5"/>
    <x v="300"/>
    <s v="E84057"/>
    <x v="2"/>
    <n v="9"/>
    <n v="12128.611903458101"/>
    <n v="16257"/>
    <n v="791"/>
    <n v="323.51429999999999"/>
    <n v="15.740900000000002"/>
    <m/>
    <m/>
    <m/>
    <m/>
    <n v="0"/>
    <n v="0"/>
    <m/>
    <m/>
    <n v="17048"/>
    <n v="339.2552"/>
    <m/>
    <m/>
    <n v="0"/>
    <n v="339.2552"/>
    <e v="#N/A"/>
    <e v="#N/A"/>
    <e v="#N/A"/>
    <n v="5457.8753565561456"/>
    <n v="5457.8753565561456"/>
    <n v="5457.8753565561456"/>
    <n v="396605.6092430799"/>
    <e v="#N/A"/>
  </r>
  <r>
    <s v="THE STANMORE MEDICAL CENTREHealth Alliance PCNHarrowE84057Feb11"/>
    <x v="298"/>
    <x v="8"/>
    <x v="5"/>
    <x v="300"/>
    <s v="E84057"/>
    <x v="3"/>
    <n v="11"/>
    <n v="12128.611903458101"/>
    <n v="16593"/>
    <n v="1714"/>
    <n v="330.20070000000004"/>
    <n v="34.108600000000003"/>
    <m/>
    <m/>
    <m/>
    <m/>
    <n v="0"/>
    <n v="0"/>
    <m/>
    <m/>
    <n v="18307"/>
    <n v="364.30930000000006"/>
    <m/>
    <m/>
    <n v="0"/>
    <n v="364.30930000000006"/>
    <e v="#N/A"/>
    <e v="#N/A"/>
    <e v="#N/A"/>
    <n v="5457.8753565561456"/>
    <n v="5457.8753565561456"/>
    <n v="5457.8753565561456"/>
    <n v="396605.6092430799"/>
    <e v="#N/A"/>
  </r>
  <r>
    <s v="THE STANMORE MEDICAL CENTREHealth Alliance PCNHarrowE84057Jan10"/>
    <x v="298"/>
    <x v="8"/>
    <x v="5"/>
    <x v="300"/>
    <s v="E84057"/>
    <x v="4"/>
    <n v="10"/>
    <n v="12128.611903458101"/>
    <n v="21012"/>
    <n v="1093"/>
    <n v="418.1388"/>
    <n v="21.750700000000002"/>
    <m/>
    <m/>
    <m/>
    <m/>
    <n v="0"/>
    <n v="0"/>
    <m/>
    <m/>
    <n v="22105"/>
    <n v="439.8895"/>
    <m/>
    <m/>
    <n v="0"/>
    <n v="439.8895"/>
    <e v="#N/A"/>
    <e v="#N/A"/>
    <e v="#N/A"/>
    <n v="5457.8753565561456"/>
    <n v="5457.8753565561456"/>
    <n v="5457.8753565561456"/>
    <n v="396605.6092430799"/>
    <e v="#N/A"/>
  </r>
  <r>
    <s v="THE STANMORE MEDICAL CENTREHealth Alliance PCNHarrowE84057Jul4"/>
    <x v="298"/>
    <x v="8"/>
    <x v="5"/>
    <x v="300"/>
    <s v="E84057"/>
    <x v="5"/>
    <n v="4"/>
    <n v="12128.611903458101"/>
    <n v="20662"/>
    <n v="2003"/>
    <n v="382.24699999999996"/>
    <n v="37.055499999999995"/>
    <n v="18160"/>
    <n v="1932"/>
    <n v="361.38400000000001"/>
    <n v="38.446800000000003"/>
    <n v="0"/>
    <n v="0"/>
    <n v="0"/>
    <n v="0"/>
    <n v="22665"/>
    <n v="419.30249999999995"/>
    <n v="20092"/>
    <n v="399.83080000000001"/>
    <n v="0"/>
    <n v="419.30249999999995"/>
    <n v="399.83080000000001"/>
    <n v="-19.471699999999942"/>
    <e v="#N/A"/>
    <n v="5457.8753565561456"/>
    <n v="5457.8753565561456"/>
    <n v="5457.8753565561456"/>
    <n v="396605.6092430799"/>
    <e v="#N/A"/>
  </r>
  <r>
    <s v="THE STANMORE MEDICAL CENTREHealth Alliance PCNHarrowE84057Jun3"/>
    <x v="298"/>
    <x v="8"/>
    <x v="5"/>
    <x v="300"/>
    <s v="E84057"/>
    <x v="6"/>
    <n v="3"/>
    <n v="12128.611903458101"/>
    <n v="20033"/>
    <n v="1563"/>
    <n v="370.6105"/>
    <n v="28.915499999999998"/>
    <n v="17134"/>
    <n v="2055"/>
    <n v="340.96660000000003"/>
    <n v="40.894500000000001"/>
    <n v="0"/>
    <n v="0"/>
    <n v="0"/>
    <n v="0"/>
    <n v="21596"/>
    <n v="399.52600000000001"/>
    <n v="19189"/>
    <n v="381.86110000000002"/>
    <n v="0"/>
    <n v="399.52600000000001"/>
    <n v="381.86110000000002"/>
    <n v="-17.664899999999989"/>
    <e v="#N/A"/>
    <n v="5457.8753565561456"/>
    <n v="5457.8753565561456"/>
    <n v="5457.8753565561456"/>
    <n v="396605.6092430799"/>
    <e v="#N/A"/>
  </r>
  <r>
    <s v="THE STANMORE MEDICAL CENTREHealth Alliance PCNHarrowE84057Mar12"/>
    <x v="298"/>
    <x v="8"/>
    <x v="5"/>
    <x v="300"/>
    <s v="E84057"/>
    <x v="7"/>
    <n v="12"/>
    <n v="12128.611903458101"/>
    <n v="14881"/>
    <n v="1245"/>
    <n v="296.13190000000003"/>
    <n v="24.775500000000001"/>
    <m/>
    <m/>
    <m/>
    <m/>
    <n v="0"/>
    <n v="0"/>
    <m/>
    <m/>
    <n v="16126"/>
    <n v="320.90740000000005"/>
    <m/>
    <m/>
    <n v="0"/>
    <n v="320.90740000000005"/>
    <e v="#N/A"/>
    <e v="#N/A"/>
    <e v="#N/A"/>
    <n v="5457.8753565561456"/>
    <n v="5457.8753565561456"/>
    <n v="5457.8753565561456"/>
    <n v="396605.6092430799"/>
    <e v="#N/A"/>
  </r>
  <r>
    <s v="THE STANMORE MEDICAL CENTREHealth Alliance PCNHarrowE84057May2"/>
    <x v="298"/>
    <x v="8"/>
    <x v="5"/>
    <x v="300"/>
    <s v="E84057"/>
    <x v="8"/>
    <n v="2"/>
    <n v="12128.611903458101"/>
    <n v="69692"/>
    <n v="1110"/>
    <n v="1289.3019999999999"/>
    <n v="20.535"/>
    <n v="16223"/>
    <n v="1605"/>
    <n v="322.83770000000004"/>
    <n v="31.939500000000002"/>
    <n v="0"/>
    <n v="0"/>
    <n v="0"/>
    <n v="0"/>
    <n v="70802"/>
    <n v="1309.837"/>
    <n v="17828"/>
    <n v="354.77720000000005"/>
    <n v="0"/>
    <n v="1309.837"/>
    <n v="354.77720000000005"/>
    <n v="-955.0598"/>
    <e v="#N/A"/>
    <n v="5457.8753565561456"/>
    <n v="5457.8753565561456"/>
    <n v="5457.8753565561456"/>
    <n v="396605.6092430799"/>
    <e v="#N/A"/>
  </r>
  <r>
    <s v="THE STANMORE MEDICAL CENTREHealth Alliance PCNHarrowE84057Nov8"/>
    <x v="298"/>
    <x v="8"/>
    <x v="5"/>
    <x v="300"/>
    <s v="E84057"/>
    <x v="9"/>
    <n v="8"/>
    <n v="12128.611903458101"/>
    <n v="19537"/>
    <n v="1337"/>
    <n v="388.78630000000004"/>
    <n v="26.606300000000001"/>
    <m/>
    <m/>
    <m/>
    <m/>
    <n v="0"/>
    <n v="0"/>
    <m/>
    <m/>
    <n v="20874"/>
    <n v="415.39260000000002"/>
    <m/>
    <m/>
    <n v="0"/>
    <n v="415.39260000000002"/>
    <e v="#N/A"/>
    <e v="#N/A"/>
    <e v="#N/A"/>
    <n v="5457.8753565561456"/>
    <n v="5457.8753565561456"/>
    <n v="5457.8753565561456"/>
    <n v="396605.6092430799"/>
    <e v="#N/A"/>
  </r>
  <r>
    <s v="THE STANMORE MEDICAL CENTREHealth Alliance PCNHarrowE84057Oct7"/>
    <x v="298"/>
    <x v="8"/>
    <x v="5"/>
    <x v="300"/>
    <s v="E84057"/>
    <x v="10"/>
    <n v="7"/>
    <n v="12128.611903458101"/>
    <n v="19426"/>
    <n v="6561"/>
    <n v="386.57740000000001"/>
    <n v="130.56390000000002"/>
    <n v="0"/>
    <n v="4361"/>
    <n v="0"/>
    <n v="98.122500000000002"/>
    <n v="0"/>
    <n v="0"/>
    <n v="0"/>
    <n v="0"/>
    <n v="25987"/>
    <n v="517.1413"/>
    <n v="4361"/>
    <n v="98.122500000000002"/>
    <n v="0"/>
    <n v="517.1413"/>
    <n v="98.122500000000002"/>
    <n v="-419.0188"/>
    <e v="#N/A"/>
    <n v="5457.8753565561456"/>
    <n v="5457.8753565561456"/>
    <n v="5457.8753565561456"/>
    <n v="396605.6092430799"/>
    <e v="#N/A"/>
  </r>
  <r>
    <s v="THE STANMORE MEDICAL CENTREHealth Alliance PCNHarrowE84057Sep6"/>
    <x v="298"/>
    <x v="8"/>
    <x v="5"/>
    <x v="300"/>
    <s v="E84057"/>
    <x v="11"/>
    <n v="6"/>
    <n v="12128.611903458101"/>
    <n v="20832"/>
    <n v="14865"/>
    <n v="414.55680000000001"/>
    <n v="295.81350000000003"/>
    <n v="22679"/>
    <n v="8659"/>
    <n v="510.27749999999997"/>
    <n v="194.82749999999999"/>
    <n v="0"/>
    <n v="0"/>
    <n v="0"/>
    <n v="0"/>
    <n v="35697"/>
    <n v="710.37030000000004"/>
    <n v="31338"/>
    <n v="705.10500000000002"/>
    <n v="0"/>
    <n v="710.37030000000004"/>
    <n v="705.10500000000002"/>
    <n v="-5.2653000000000247"/>
    <e v="#N/A"/>
    <n v="5457.8753565561456"/>
    <n v="5457.8753565561456"/>
    <n v="5457.8753565561456"/>
    <n v="396605.6092430799"/>
    <e v="#N/A"/>
  </r>
  <r>
    <s v="THE STREATFIELD MEDICAL CENTREHealth Alliance PCNHarrowE84646Apr1"/>
    <x v="299"/>
    <x v="8"/>
    <x v="5"/>
    <x v="301"/>
    <s v="E84646"/>
    <x v="0"/>
    <n v="1"/>
    <n v="5606.4298678551704"/>
    <n v="7955"/>
    <n v="0"/>
    <n v="147.16749999999999"/>
    <n v="0"/>
    <n v="11562"/>
    <n v="407"/>
    <n v="230.08380000000002"/>
    <n v="8.0993000000000013"/>
    <n v="0"/>
    <n v="0"/>
    <n v="2"/>
    <n v="4.3999999999999997E-2"/>
    <n v="7955"/>
    <n v="147.16749999999999"/>
    <n v="11971"/>
    <n v="238.22710000000004"/>
    <n v="0"/>
    <n v="147.16749999999999"/>
    <n v="238.22710000000004"/>
    <n v="91.059600000000046"/>
    <n v="238.22710000000004"/>
    <n v="2522.8934405348268"/>
    <n v="2522.8934405348268"/>
    <n v="2522.8934405348268"/>
    <n v="183330.2566788641"/>
    <n v="0"/>
  </r>
  <r>
    <s v="THE STREATFIELD MEDICAL CENTREHealth Alliance PCNHarrowE84646Aug5"/>
    <x v="299"/>
    <x v="8"/>
    <x v="5"/>
    <x v="301"/>
    <s v="E84646"/>
    <x v="1"/>
    <n v="5"/>
    <n v="5606.4298678551704"/>
    <n v="8572"/>
    <n v="0"/>
    <n v="158.58199999999999"/>
    <n v="0"/>
    <n v="10772"/>
    <n v="418"/>
    <n v="214.36280000000002"/>
    <n v="8.3182000000000009"/>
    <n v="0"/>
    <n v="0"/>
    <n v="2"/>
    <n v="4.3999999999999997E-2"/>
    <n v="8572"/>
    <n v="158.58199999999999"/>
    <n v="11192"/>
    <n v="222.72500000000002"/>
    <n v="0"/>
    <n v="158.58199999999999"/>
    <n v="222.72500000000002"/>
    <n v="64.143000000000029"/>
    <n v="460.95210000000009"/>
    <n v="2522.8934405348268"/>
    <n v="2522.8934405348268"/>
    <n v="2522.8934405348268"/>
    <n v="183330.2566788641"/>
    <n v="0"/>
  </r>
  <r>
    <s v="THE STREATFIELD MEDICAL CENTREHealth Alliance PCNHarrowE84646Dec9"/>
    <x v="299"/>
    <x v="8"/>
    <x v="5"/>
    <x v="301"/>
    <s v="E84646"/>
    <x v="2"/>
    <n v="9"/>
    <n v="5606.4298678551704"/>
    <n v="12599"/>
    <n v="1515"/>
    <n v="250.7201"/>
    <n v="30.148500000000002"/>
    <m/>
    <m/>
    <m/>
    <m/>
    <n v="0"/>
    <n v="0"/>
    <m/>
    <m/>
    <n v="14114"/>
    <n v="280.86860000000001"/>
    <m/>
    <m/>
    <n v="0"/>
    <n v="280.86860000000001"/>
    <e v="#N/A"/>
    <e v="#N/A"/>
    <e v="#N/A"/>
    <n v="2522.8934405348268"/>
    <n v="2522.8934405348268"/>
    <n v="2522.8934405348268"/>
    <n v="183330.2566788641"/>
    <e v="#N/A"/>
  </r>
  <r>
    <s v="THE STREATFIELD MEDICAL CENTREHealth Alliance PCNHarrowE84646Feb11"/>
    <x v="299"/>
    <x v="8"/>
    <x v="5"/>
    <x v="301"/>
    <s v="E84646"/>
    <x v="3"/>
    <n v="11"/>
    <n v="5606.4298678551704"/>
    <n v="11916"/>
    <n v="232"/>
    <n v="237.1284"/>
    <n v="4.6168000000000005"/>
    <m/>
    <m/>
    <m/>
    <m/>
    <n v="0"/>
    <n v="0"/>
    <m/>
    <m/>
    <n v="12148"/>
    <n v="241.74520000000001"/>
    <m/>
    <m/>
    <n v="0"/>
    <n v="241.74520000000001"/>
    <e v="#N/A"/>
    <e v="#N/A"/>
    <e v="#N/A"/>
    <n v="2522.8934405348268"/>
    <n v="2522.8934405348268"/>
    <n v="2522.8934405348268"/>
    <n v="183330.2566788641"/>
    <e v="#N/A"/>
  </r>
  <r>
    <s v="THE STREATFIELD MEDICAL CENTREHealth Alliance PCNHarrowE84646Jan10"/>
    <x v="299"/>
    <x v="8"/>
    <x v="5"/>
    <x v="301"/>
    <s v="E84646"/>
    <x v="4"/>
    <n v="10"/>
    <n v="5606.4298678551704"/>
    <n v="14322"/>
    <n v="2066"/>
    <n v="285.00780000000003"/>
    <n v="41.113399999999999"/>
    <m/>
    <m/>
    <m/>
    <m/>
    <n v="0"/>
    <n v="0"/>
    <m/>
    <m/>
    <n v="16388"/>
    <n v="326.12120000000004"/>
    <m/>
    <m/>
    <n v="0"/>
    <n v="326.12120000000004"/>
    <e v="#N/A"/>
    <e v="#N/A"/>
    <e v="#N/A"/>
    <n v="2522.8934405348268"/>
    <n v="2522.8934405348268"/>
    <n v="2522.8934405348268"/>
    <n v="183330.2566788641"/>
    <e v="#N/A"/>
  </r>
  <r>
    <s v="THE STREATFIELD MEDICAL CENTREHealth Alliance PCNHarrowE84646Jul4"/>
    <x v="299"/>
    <x v="8"/>
    <x v="5"/>
    <x v="301"/>
    <s v="E84646"/>
    <x v="5"/>
    <n v="4"/>
    <n v="5606.4298678551704"/>
    <n v="12758"/>
    <n v="1553"/>
    <n v="236.023"/>
    <n v="28.730499999999999"/>
    <n v="13247"/>
    <n v="460"/>
    <n v="263.61529999999999"/>
    <n v="9.1539999999999999"/>
    <n v="0"/>
    <n v="0"/>
    <n v="6"/>
    <n v="0.13200000000000001"/>
    <n v="14311"/>
    <n v="264.75349999999997"/>
    <n v="13713"/>
    <n v="272.90129999999999"/>
    <n v="0"/>
    <n v="264.75349999999997"/>
    <n v="272.90129999999999"/>
    <n v="8.1478000000000179"/>
    <e v="#N/A"/>
    <n v="2522.8934405348268"/>
    <n v="2522.8934405348268"/>
    <n v="2522.8934405348268"/>
    <n v="183330.2566788641"/>
    <e v="#N/A"/>
  </r>
  <r>
    <s v="THE STREATFIELD MEDICAL CENTREHealth Alliance PCNHarrowE84646Jun3"/>
    <x v="299"/>
    <x v="8"/>
    <x v="5"/>
    <x v="301"/>
    <s v="E84646"/>
    <x v="6"/>
    <n v="3"/>
    <n v="5606.4298678551704"/>
    <n v="9961"/>
    <n v="0"/>
    <n v="184.27849999999998"/>
    <n v="0"/>
    <n v="15093"/>
    <n v="59"/>
    <n v="300.35070000000002"/>
    <n v="1.1741000000000001"/>
    <n v="0"/>
    <n v="0"/>
    <n v="0"/>
    <n v="0"/>
    <n v="9961"/>
    <n v="184.27849999999998"/>
    <n v="15152"/>
    <n v="301.52480000000003"/>
    <n v="0"/>
    <n v="184.27849999999998"/>
    <n v="301.52480000000003"/>
    <n v="117.24630000000005"/>
    <e v="#N/A"/>
    <n v="2522.8934405348268"/>
    <n v="2522.8934405348268"/>
    <n v="2522.8934405348268"/>
    <n v="183330.2566788641"/>
    <e v="#N/A"/>
  </r>
  <r>
    <s v="THE STREATFIELD MEDICAL CENTREHealth Alliance PCNHarrowE84646Mar12"/>
    <x v="299"/>
    <x v="8"/>
    <x v="5"/>
    <x v="301"/>
    <s v="E84646"/>
    <x v="7"/>
    <n v="12"/>
    <n v="5606.4298678551704"/>
    <n v="10220"/>
    <n v="1632"/>
    <n v="203.37800000000001"/>
    <n v="32.476800000000004"/>
    <m/>
    <m/>
    <m/>
    <m/>
    <n v="4"/>
    <n v="7.1599999999999997E-2"/>
    <m/>
    <m/>
    <n v="11856"/>
    <n v="235.9264"/>
    <m/>
    <m/>
    <n v="0"/>
    <n v="235.9264"/>
    <e v="#N/A"/>
    <e v="#N/A"/>
    <e v="#N/A"/>
    <n v="2522.8934405348268"/>
    <n v="2522.8934405348268"/>
    <n v="2522.8934405348268"/>
    <n v="183330.2566788641"/>
    <e v="#N/A"/>
  </r>
  <r>
    <s v="THE STREATFIELD MEDICAL CENTREHealth Alliance PCNHarrowE84646May2"/>
    <x v="299"/>
    <x v="8"/>
    <x v="5"/>
    <x v="301"/>
    <s v="E84646"/>
    <x v="8"/>
    <n v="2"/>
    <n v="5606.4298678551704"/>
    <n v="9005"/>
    <n v="0"/>
    <n v="166.5925"/>
    <n v="0"/>
    <n v="10305"/>
    <n v="58"/>
    <n v="205.06950000000001"/>
    <n v="1.1542000000000001"/>
    <n v="0"/>
    <n v="0"/>
    <n v="0"/>
    <n v="0"/>
    <n v="9005"/>
    <n v="166.5925"/>
    <n v="10363"/>
    <n v="206.22370000000001"/>
    <n v="0"/>
    <n v="166.5925"/>
    <n v="206.22370000000001"/>
    <n v="39.631200000000007"/>
    <e v="#N/A"/>
    <n v="2522.8934405348268"/>
    <n v="2522.8934405348268"/>
    <n v="2522.8934405348268"/>
    <n v="183330.2566788641"/>
    <e v="#N/A"/>
  </r>
  <r>
    <s v="THE STREATFIELD MEDICAL CENTREHealth Alliance PCNHarrowE84646Nov8"/>
    <x v="299"/>
    <x v="8"/>
    <x v="5"/>
    <x v="301"/>
    <s v="E84646"/>
    <x v="9"/>
    <n v="8"/>
    <n v="5606.4298678551704"/>
    <n v="11003"/>
    <n v="1479"/>
    <n v="218.9597"/>
    <n v="29.432100000000002"/>
    <m/>
    <m/>
    <m/>
    <m/>
    <n v="0"/>
    <n v="0"/>
    <m/>
    <m/>
    <n v="12482"/>
    <n v="248.39179999999999"/>
    <m/>
    <m/>
    <n v="0"/>
    <n v="248.39179999999999"/>
    <e v="#N/A"/>
    <e v="#N/A"/>
    <e v="#N/A"/>
    <n v="2522.8934405348268"/>
    <n v="2522.8934405348268"/>
    <n v="2522.8934405348268"/>
    <n v="183330.2566788641"/>
    <e v="#N/A"/>
  </r>
  <r>
    <s v="THE STREATFIELD MEDICAL CENTREHealth Alliance PCNHarrowE84646Oct7"/>
    <x v="299"/>
    <x v="8"/>
    <x v="5"/>
    <x v="301"/>
    <s v="E84646"/>
    <x v="10"/>
    <n v="7"/>
    <n v="5606.4298678551704"/>
    <n v="8992"/>
    <n v="493"/>
    <n v="178.9408"/>
    <n v="9.8107000000000006"/>
    <n v="0"/>
    <n v="3371"/>
    <n v="0"/>
    <n v="75.847499999999997"/>
    <n v="0"/>
    <n v="0"/>
    <n v="4"/>
    <n v="8.7999999999999995E-2"/>
    <n v="9485"/>
    <n v="188.75149999999999"/>
    <n v="3375"/>
    <n v="75.93549999999999"/>
    <n v="0"/>
    <n v="188.75149999999999"/>
    <n v="75.93549999999999"/>
    <n v="-112.816"/>
    <e v="#N/A"/>
    <n v="2522.8934405348268"/>
    <n v="2522.8934405348268"/>
    <n v="2522.8934405348268"/>
    <n v="183330.2566788641"/>
    <e v="#N/A"/>
  </r>
  <r>
    <s v="THE STREATFIELD MEDICAL CENTREHealth Alliance PCNHarrowE84646Sep6"/>
    <x v="299"/>
    <x v="8"/>
    <x v="5"/>
    <x v="301"/>
    <s v="E84646"/>
    <x v="11"/>
    <n v="6"/>
    <n v="5606.4298678551704"/>
    <n v="7926"/>
    <n v="2013"/>
    <n v="157.72740000000002"/>
    <n v="40.058700000000002"/>
    <n v="12659"/>
    <n v="1327"/>
    <n v="284.82749999999999"/>
    <n v="29.857499999999998"/>
    <n v="4"/>
    <n v="7.1599999999999997E-2"/>
    <n v="0"/>
    <n v="0"/>
    <n v="9943"/>
    <n v="197.85770000000002"/>
    <n v="13986"/>
    <n v="314.685"/>
    <n v="0"/>
    <n v="197.85770000000002"/>
    <n v="314.685"/>
    <n v="116.82729999999998"/>
    <e v="#N/A"/>
    <n v="2522.8934405348268"/>
    <n v="2522.8934405348268"/>
    <n v="2522.8934405348268"/>
    <n v="183330.2566788641"/>
    <e v="#N/A"/>
  </r>
  <r>
    <s v="THE SUNFLOWER MEDICAL CENTREHarness NorthBrentE84626Apr1"/>
    <x v="300"/>
    <x v="27"/>
    <x v="3"/>
    <x v="302"/>
    <s v="E84626"/>
    <x v="0"/>
    <n v="1"/>
    <n v="4233.3061749012604"/>
    <n v="3167"/>
    <n v="66"/>
    <n v="58.589499999999994"/>
    <n v="1.2209999999999999"/>
    <n v="4298"/>
    <n v="4"/>
    <n v="85.530200000000008"/>
    <n v="7.9600000000000004E-2"/>
    <n v="0"/>
    <n v="0"/>
    <n v="184"/>
    <n v="4.048"/>
    <n v="3233"/>
    <n v="59.81049999999999"/>
    <n v="4486"/>
    <n v="89.657800000000009"/>
    <n v="0"/>
    <n v="59.81049999999999"/>
    <n v="89.657800000000009"/>
    <n v="29.847300000000018"/>
    <n v="89.657800000000009"/>
    <n v="1904.9877787055673"/>
    <n v="1904.9877787055673"/>
    <n v="1904.9877787055673"/>
    <n v="138429.11191927124"/>
    <n v="0"/>
  </r>
  <r>
    <s v="THE SUNFLOWER MEDICAL CENTREHarness NorthBrentE84626Aug5"/>
    <x v="300"/>
    <x v="27"/>
    <x v="3"/>
    <x v="302"/>
    <s v="E84626"/>
    <x v="1"/>
    <n v="5"/>
    <n v="4233.3061749012604"/>
    <n v="12080"/>
    <n v="22"/>
    <n v="223.48"/>
    <n v="0.40699999999999997"/>
    <n v="4005"/>
    <n v="106"/>
    <n v="79.6995"/>
    <n v="2.1093999999999999"/>
    <n v="138"/>
    <n v="2.4702000000000002"/>
    <n v="190"/>
    <n v="4.18"/>
    <n v="12240"/>
    <n v="226.35720000000001"/>
    <n v="4301"/>
    <n v="85.988900000000001"/>
    <n v="0"/>
    <n v="226.35720000000001"/>
    <n v="85.988900000000001"/>
    <n v="-140.3683"/>
    <n v="175.64670000000001"/>
    <n v="1904.9877787055673"/>
    <n v="1904.9877787055673"/>
    <n v="1904.9877787055673"/>
    <n v="138429.11191927124"/>
    <n v="0"/>
  </r>
  <r>
    <s v="THE SUNFLOWER MEDICAL CENTREHarness NorthBrentE84626Dec9"/>
    <x v="300"/>
    <x v="27"/>
    <x v="3"/>
    <x v="302"/>
    <s v="E84626"/>
    <x v="2"/>
    <n v="9"/>
    <n v="4233.3061749012604"/>
    <n v="4242"/>
    <n v="13"/>
    <n v="84.415800000000004"/>
    <n v="0.25870000000000004"/>
    <m/>
    <m/>
    <m/>
    <m/>
    <n v="150"/>
    <n v="2.6850000000000001"/>
    <m/>
    <m/>
    <n v="4405"/>
    <n v="87.359500000000011"/>
    <m/>
    <m/>
    <n v="0"/>
    <n v="87.359500000000011"/>
    <e v="#N/A"/>
    <e v="#N/A"/>
    <e v="#N/A"/>
    <n v="1904.9877787055673"/>
    <n v="1904.9877787055673"/>
    <n v="1904.9877787055673"/>
    <n v="138429.11191927124"/>
    <e v="#N/A"/>
  </r>
  <r>
    <s v="THE SUNFLOWER MEDICAL CENTREHarness NorthBrentE84626Feb11"/>
    <x v="300"/>
    <x v="27"/>
    <x v="3"/>
    <x v="302"/>
    <s v="E84626"/>
    <x v="3"/>
    <n v="11"/>
    <n v="4233.3061749012604"/>
    <n v="4223"/>
    <n v="4"/>
    <n v="84.037700000000001"/>
    <n v="7.9600000000000004E-2"/>
    <m/>
    <m/>
    <m/>
    <m/>
    <n v="168"/>
    <n v="3.0072000000000001"/>
    <m/>
    <m/>
    <n v="4395"/>
    <n v="87.124499999999998"/>
    <m/>
    <m/>
    <n v="0"/>
    <n v="87.124499999999998"/>
    <e v="#N/A"/>
    <e v="#N/A"/>
    <e v="#N/A"/>
    <n v="1904.9877787055673"/>
    <n v="1904.9877787055673"/>
    <n v="1904.9877787055673"/>
    <n v="138429.11191927124"/>
    <e v="#N/A"/>
  </r>
  <r>
    <s v="THE SUNFLOWER MEDICAL CENTREHarness NorthBrentE84626Jan10"/>
    <x v="300"/>
    <x v="27"/>
    <x v="3"/>
    <x v="302"/>
    <s v="E84626"/>
    <x v="4"/>
    <n v="10"/>
    <n v="4233.3061749012604"/>
    <n v="5017"/>
    <n v="5"/>
    <n v="99.838300000000004"/>
    <n v="9.9500000000000005E-2"/>
    <m/>
    <m/>
    <m/>
    <m/>
    <n v="152"/>
    <n v="2.7208000000000001"/>
    <m/>
    <m/>
    <n v="5174"/>
    <n v="102.65860000000001"/>
    <m/>
    <m/>
    <n v="0"/>
    <n v="102.65860000000001"/>
    <e v="#N/A"/>
    <e v="#N/A"/>
    <e v="#N/A"/>
    <n v="1904.9877787055673"/>
    <n v="1904.9877787055673"/>
    <n v="1904.9877787055673"/>
    <n v="138429.11191927124"/>
    <e v="#N/A"/>
  </r>
  <r>
    <s v="THE SUNFLOWER MEDICAL CENTREHarness NorthBrentE84626Jul4"/>
    <x v="300"/>
    <x v="27"/>
    <x v="3"/>
    <x v="302"/>
    <s v="E84626"/>
    <x v="5"/>
    <n v="4"/>
    <n v="4233.3061749012604"/>
    <n v="4167"/>
    <n v="19"/>
    <n v="77.089500000000001"/>
    <n v="0.35149999999999998"/>
    <n v="4134"/>
    <n v="486"/>
    <n v="82.266600000000011"/>
    <n v="9.6714000000000002"/>
    <n v="82"/>
    <n v="1.4678"/>
    <n v="172"/>
    <n v="3.7839999999999998"/>
    <n v="4268"/>
    <n v="78.908799999999999"/>
    <n v="4792"/>
    <n v="95.722000000000023"/>
    <n v="0"/>
    <n v="78.908799999999999"/>
    <n v="95.722000000000023"/>
    <n v="16.813200000000023"/>
    <e v="#N/A"/>
    <n v="1904.9877787055673"/>
    <n v="1904.9877787055673"/>
    <n v="1904.9877787055673"/>
    <n v="138429.11191927124"/>
    <e v="#N/A"/>
  </r>
  <r>
    <s v="THE SUNFLOWER MEDICAL CENTREHarness NorthBrentE84626Jun3"/>
    <x v="300"/>
    <x v="27"/>
    <x v="3"/>
    <x v="302"/>
    <s v="E84626"/>
    <x v="6"/>
    <n v="3"/>
    <n v="4233.3061749012604"/>
    <n v="4035"/>
    <n v="33"/>
    <n v="74.647499999999994"/>
    <n v="0.61049999999999993"/>
    <n v="4246"/>
    <n v="34"/>
    <n v="84.495400000000004"/>
    <n v="0.67660000000000009"/>
    <n v="0"/>
    <n v="0"/>
    <n v="200"/>
    <n v="4.4000000000000004"/>
    <n v="4068"/>
    <n v="75.257999999999996"/>
    <n v="4480"/>
    <n v="89.572000000000003"/>
    <n v="0"/>
    <n v="75.257999999999996"/>
    <n v="89.572000000000003"/>
    <n v="14.314000000000007"/>
    <e v="#N/A"/>
    <n v="1904.9877787055673"/>
    <n v="1904.9877787055673"/>
    <n v="1904.9877787055673"/>
    <n v="138429.11191927124"/>
    <e v="#N/A"/>
  </r>
  <r>
    <s v="THE SUNFLOWER MEDICAL CENTREHarness NorthBrentE84626Mar12"/>
    <x v="300"/>
    <x v="27"/>
    <x v="3"/>
    <x v="302"/>
    <s v="E84626"/>
    <x v="7"/>
    <n v="12"/>
    <n v="4233.3061749012604"/>
    <n v="33750"/>
    <n v="493"/>
    <n v="671.625"/>
    <n v="9.8107000000000006"/>
    <m/>
    <m/>
    <m/>
    <m/>
    <n v="170"/>
    <n v="3.0430000000000001"/>
    <m/>
    <m/>
    <n v="34413"/>
    <n v="684.4787"/>
    <m/>
    <m/>
    <n v="0"/>
    <n v="684.4787"/>
    <e v="#N/A"/>
    <e v="#N/A"/>
    <e v="#N/A"/>
    <n v="1904.9877787055673"/>
    <n v="1904.9877787055673"/>
    <n v="1904.9877787055673"/>
    <n v="138429.11191927124"/>
    <e v="#N/A"/>
  </r>
  <r>
    <s v="THE SUNFLOWER MEDICAL CENTREHarness NorthBrentE84626May2"/>
    <x v="300"/>
    <x v="27"/>
    <x v="3"/>
    <x v="302"/>
    <s v="E84626"/>
    <x v="8"/>
    <n v="2"/>
    <n v="4233.3061749012604"/>
    <n v="4294"/>
    <n v="56"/>
    <n v="79.438999999999993"/>
    <n v="1.036"/>
    <n v="3450"/>
    <n v="0"/>
    <n v="68.655000000000001"/>
    <n v="0"/>
    <n v="0"/>
    <n v="0"/>
    <n v="178"/>
    <n v="3.9159999999999999"/>
    <n v="4350"/>
    <n v="80.474999999999994"/>
    <n v="3628"/>
    <n v="72.570999999999998"/>
    <n v="0"/>
    <n v="80.474999999999994"/>
    <n v="72.570999999999998"/>
    <n v="-7.9039999999999964"/>
    <e v="#N/A"/>
    <n v="1904.9877787055673"/>
    <n v="1904.9877787055673"/>
    <n v="1904.9877787055673"/>
    <n v="138429.11191927124"/>
    <e v="#N/A"/>
  </r>
  <r>
    <s v="THE SUNFLOWER MEDICAL CENTREHarness NorthBrentE84626Nov8"/>
    <x v="300"/>
    <x v="27"/>
    <x v="3"/>
    <x v="302"/>
    <s v="E84626"/>
    <x v="9"/>
    <n v="8"/>
    <n v="4233.3061749012604"/>
    <n v="6056"/>
    <n v="0"/>
    <n v="120.51440000000001"/>
    <n v="0"/>
    <m/>
    <m/>
    <m/>
    <m/>
    <n v="160"/>
    <n v="2.8639999999999999"/>
    <m/>
    <m/>
    <n v="6216"/>
    <n v="123.37840000000001"/>
    <m/>
    <m/>
    <n v="0"/>
    <n v="123.37840000000001"/>
    <e v="#N/A"/>
    <e v="#N/A"/>
    <e v="#N/A"/>
    <n v="1904.9877787055673"/>
    <n v="1904.9877787055673"/>
    <n v="1904.9877787055673"/>
    <n v="138429.11191927124"/>
    <e v="#N/A"/>
  </r>
  <r>
    <s v="THE SUNFLOWER MEDICAL CENTREHarness NorthBrentE84626Oct7"/>
    <x v="300"/>
    <x v="27"/>
    <x v="3"/>
    <x v="302"/>
    <s v="E84626"/>
    <x v="10"/>
    <n v="7"/>
    <n v="4233.3061749012604"/>
    <n v="16060"/>
    <n v="1543"/>
    <n v="319.59399999999999"/>
    <n v="30.7057"/>
    <n v="0"/>
    <n v="7004"/>
    <n v="0"/>
    <n v="157.59"/>
    <n v="182"/>
    <n v="3.2578"/>
    <n v="240"/>
    <n v="5.28"/>
    <n v="17785"/>
    <n v="353.55749999999995"/>
    <n v="7244"/>
    <n v="162.87"/>
    <n v="0"/>
    <n v="353.55749999999995"/>
    <n v="162.87"/>
    <n v="-190.68749999999994"/>
    <e v="#N/A"/>
    <n v="1904.9877787055673"/>
    <n v="1904.9877787055673"/>
    <n v="1904.9877787055673"/>
    <n v="138429.11191927124"/>
    <e v="#N/A"/>
  </r>
  <r>
    <s v="THE SUNFLOWER MEDICAL CENTREHarness NorthBrentE84626Sep6"/>
    <x v="300"/>
    <x v="27"/>
    <x v="3"/>
    <x v="302"/>
    <s v="E84626"/>
    <x v="11"/>
    <n v="6"/>
    <n v="4233.3061749012604"/>
    <n v="4691"/>
    <n v="2699"/>
    <n v="93.35090000000001"/>
    <n v="53.710100000000004"/>
    <n v="4493"/>
    <n v="2552"/>
    <n v="101.0925"/>
    <n v="57.419999999999995"/>
    <n v="150"/>
    <n v="2.6850000000000001"/>
    <n v="192"/>
    <n v="4.2240000000000002"/>
    <n v="7540"/>
    <n v="149.74600000000001"/>
    <n v="7237"/>
    <n v="162.73649999999998"/>
    <n v="0"/>
    <n v="149.74600000000001"/>
    <n v="162.73649999999998"/>
    <n v="12.990499999999969"/>
    <e v="#N/A"/>
    <n v="1904.9877787055673"/>
    <n v="1904.9877787055673"/>
    <n v="1904.9877787055673"/>
    <n v="138429.11191927124"/>
    <e v="#N/A"/>
  </r>
  <r>
    <s v="THE SURGERYHarness NorthBrentE84635Apr1"/>
    <x v="301"/>
    <x v="27"/>
    <x v="3"/>
    <x v="303"/>
    <s v="E84635"/>
    <x v="0"/>
    <n v="1"/>
    <n v="4914.2619581153003"/>
    <n v="3607"/>
    <n v="759"/>
    <n v="66.729500000000002"/>
    <n v="14.041499999999999"/>
    <n v="5073"/>
    <n v="395"/>
    <n v="100.95270000000001"/>
    <n v="7.8605"/>
    <n v="0"/>
    <n v="0"/>
    <n v="724"/>
    <n v="15.928000000000001"/>
    <n v="4366"/>
    <n v="80.771000000000001"/>
    <n v="6192"/>
    <n v="124.74120000000001"/>
    <n v="0"/>
    <n v="80.771000000000001"/>
    <n v="124.74120000000001"/>
    <n v="43.970200000000006"/>
    <n v="124.74120000000001"/>
    <n v="2211.417881151885"/>
    <n v="2211.417881151885"/>
    <n v="2211.417881151885"/>
    <n v="160696.36603037032"/>
    <n v="0"/>
  </r>
  <r>
    <s v="THE SURGERYHarness NorthBrentE84635Aug5"/>
    <x v="301"/>
    <x v="27"/>
    <x v="3"/>
    <x v="303"/>
    <s v="E84635"/>
    <x v="1"/>
    <n v="5"/>
    <n v="4914.2619581153003"/>
    <n v="4614"/>
    <n v="954"/>
    <n v="85.358999999999995"/>
    <n v="17.648999999999997"/>
    <n v="6842"/>
    <n v="1477"/>
    <n v="136.1558"/>
    <n v="29.392300000000002"/>
    <n v="590"/>
    <n v="10.561"/>
    <n v="684"/>
    <n v="15.048"/>
    <n v="6158"/>
    <n v="113.56899999999999"/>
    <n v="9003"/>
    <n v="180.59610000000001"/>
    <n v="0"/>
    <n v="113.56899999999999"/>
    <n v="180.59610000000001"/>
    <n v="67.027100000000019"/>
    <n v="305.33730000000003"/>
    <n v="2211.417881151885"/>
    <n v="2211.417881151885"/>
    <n v="2211.417881151885"/>
    <n v="160696.36603037032"/>
    <n v="0"/>
  </r>
  <r>
    <s v="THE SURGERYHarness NorthBrentE84635Dec9"/>
    <x v="301"/>
    <x v="27"/>
    <x v="3"/>
    <x v="303"/>
    <s v="E84635"/>
    <x v="2"/>
    <n v="9"/>
    <n v="4914.2619581153003"/>
    <n v="5394"/>
    <n v="2229"/>
    <n v="107.34060000000001"/>
    <n v="44.357100000000003"/>
    <m/>
    <m/>
    <m/>
    <m/>
    <n v="898"/>
    <n v="16.074200000000001"/>
    <m/>
    <m/>
    <n v="8521"/>
    <n v="167.77189999999999"/>
    <m/>
    <m/>
    <n v="0"/>
    <n v="167.77189999999999"/>
    <e v="#N/A"/>
    <e v="#N/A"/>
    <e v="#N/A"/>
    <n v="2211.417881151885"/>
    <n v="2211.417881151885"/>
    <n v="2211.417881151885"/>
    <n v="160696.36603037032"/>
    <e v="#N/A"/>
  </r>
  <r>
    <s v="THE SURGERYHarness NorthBrentE84635Feb11"/>
    <x v="301"/>
    <x v="27"/>
    <x v="3"/>
    <x v="303"/>
    <s v="E84635"/>
    <x v="3"/>
    <n v="11"/>
    <n v="4914.2619581153003"/>
    <n v="5875"/>
    <n v="804"/>
    <n v="116.91250000000001"/>
    <n v="15.999600000000001"/>
    <m/>
    <m/>
    <m/>
    <m/>
    <n v="1010"/>
    <n v="18.079000000000001"/>
    <m/>
    <m/>
    <n v="7689"/>
    <n v="150.99110000000002"/>
    <m/>
    <m/>
    <n v="0"/>
    <n v="150.99110000000002"/>
    <e v="#N/A"/>
    <e v="#N/A"/>
    <e v="#N/A"/>
    <n v="2211.417881151885"/>
    <n v="2211.417881151885"/>
    <n v="2211.417881151885"/>
    <n v="160696.36603037032"/>
    <e v="#N/A"/>
  </r>
  <r>
    <s v="THE SURGERYHarness NorthBrentE84635Jan10"/>
    <x v="301"/>
    <x v="27"/>
    <x v="3"/>
    <x v="303"/>
    <s v="E84635"/>
    <x v="4"/>
    <n v="10"/>
    <n v="4914.2619581153003"/>
    <n v="6289"/>
    <n v="1824"/>
    <n v="125.1511"/>
    <n v="36.297600000000003"/>
    <m/>
    <m/>
    <m/>
    <m/>
    <n v="1010"/>
    <n v="18.079000000000001"/>
    <m/>
    <m/>
    <n v="9123"/>
    <n v="179.52770000000001"/>
    <m/>
    <m/>
    <n v="0"/>
    <n v="179.52770000000001"/>
    <e v="#N/A"/>
    <e v="#N/A"/>
    <e v="#N/A"/>
    <n v="2211.417881151885"/>
    <n v="2211.417881151885"/>
    <n v="2211.417881151885"/>
    <n v="160696.36603037032"/>
    <e v="#N/A"/>
  </r>
  <r>
    <s v="THE SURGERYHarness NorthBrentE84635Jul4"/>
    <x v="301"/>
    <x v="27"/>
    <x v="3"/>
    <x v="303"/>
    <s v="E84635"/>
    <x v="5"/>
    <n v="4"/>
    <n v="4914.2619581153003"/>
    <n v="4703"/>
    <n v="415"/>
    <n v="87.005499999999998"/>
    <n v="7.6774999999999993"/>
    <n v="4651"/>
    <n v="282"/>
    <n v="92.554900000000004"/>
    <n v="5.6118000000000006"/>
    <n v="316"/>
    <n v="5.6563999999999997"/>
    <n v="738"/>
    <n v="16.236000000000001"/>
    <n v="5434"/>
    <n v="100.3394"/>
    <n v="5671"/>
    <n v="114.40270000000001"/>
    <n v="0"/>
    <n v="100.3394"/>
    <n v="114.40270000000001"/>
    <n v="14.063300000000012"/>
    <e v="#N/A"/>
    <n v="2211.417881151885"/>
    <n v="2211.417881151885"/>
    <n v="2211.417881151885"/>
    <n v="160696.36603037032"/>
    <e v="#N/A"/>
  </r>
  <r>
    <s v="THE SURGERYHarness NorthBrentE84635Jun3"/>
    <x v="301"/>
    <x v="27"/>
    <x v="3"/>
    <x v="303"/>
    <s v="E84635"/>
    <x v="6"/>
    <n v="3"/>
    <n v="4914.2619581153003"/>
    <n v="3777"/>
    <n v="2025"/>
    <n v="69.874499999999998"/>
    <n v="37.462499999999999"/>
    <n v="5397"/>
    <n v="1208"/>
    <n v="107.4003"/>
    <n v="24.039200000000001"/>
    <n v="0"/>
    <n v="0"/>
    <n v="816"/>
    <n v="17.952000000000002"/>
    <n v="5802"/>
    <n v="107.33699999999999"/>
    <n v="7421"/>
    <n v="149.39150000000001"/>
    <n v="0"/>
    <n v="107.33699999999999"/>
    <n v="149.39150000000001"/>
    <n v="42.054500000000019"/>
    <e v="#N/A"/>
    <n v="2211.417881151885"/>
    <n v="2211.417881151885"/>
    <n v="2211.417881151885"/>
    <n v="160696.36603037032"/>
    <e v="#N/A"/>
  </r>
  <r>
    <s v="THE SURGERYHarness NorthBrentE84635Mar12"/>
    <x v="301"/>
    <x v="27"/>
    <x v="3"/>
    <x v="303"/>
    <s v="E84635"/>
    <x v="7"/>
    <n v="12"/>
    <n v="4914.2619581153003"/>
    <n v="4758"/>
    <n v="110"/>
    <n v="94.684200000000004"/>
    <n v="2.1890000000000001"/>
    <m/>
    <m/>
    <m/>
    <m/>
    <n v="712"/>
    <n v="12.7448"/>
    <m/>
    <m/>
    <n v="5580"/>
    <n v="109.61799999999999"/>
    <m/>
    <m/>
    <n v="0"/>
    <n v="109.61799999999999"/>
    <e v="#N/A"/>
    <e v="#N/A"/>
    <e v="#N/A"/>
    <n v="2211.417881151885"/>
    <n v="2211.417881151885"/>
    <n v="2211.417881151885"/>
    <n v="160696.36603037032"/>
    <e v="#N/A"/>
  </r>
  <r>
    <s v="THE SURGERYHarness NorthBrentE84635May2"/>
    <x v="301"/>
    <x v="27"/>
    <x v="3"/>
    <x v="303"/>
    <s v="E84635"/>
    <x v="8"/>
    <n v="2"/>
    <n v="4914.2619581153003"/>
    <n v="3317"/>
    <n v="735"/>
    <n v="61.3645"/>
    <n v="13.5975"/>
    <n v="8700"/>
    <n v="259"/>
    <n v="173.13"/>
    <n v="5.1541000000000006"/>
    <n v="0"/>
    <n v="0"/>
    <n v="800"/>
    <n v="17.600000000000001"/>
    <n v="4052"/>
    <n v="74.962000000000003"/>
    <n v="9759"/>
    <n v="195.88409999999999"/>
    <n v="0"/>
    <n v="74.962000000000003"/>
    <n v="195.88409999999999"/>
    <n v="120.92209999999999"/>
    <e v="#N/A"/>
    <n v="2211.417881151885"/>
    <n v="2211.417881151885"/>
    <n v="2211.417881151885"/>
    <n v="160696.36603037032"/>
    <e v="#N/A"/>
  </r>
  <r>
    <s v="THE SURGERYHarness NorthBrentE84635Nov8"/>
    <x v="301"/>
    <x v="27"/>
    <x v="3"/>
    <x v="303"/>
    <s v="E84635"/>
    <x v="9"/>
    <n v="8"/>
    <n v="4914.2619581153003"/>
    <n v="7585"/>
    <n v="2308"/>
    <n v="150.94150000000002"/>
    <n v="45.929200000000002"/>
    <m/>
    <m/>
    <m/>
    <m/>
    <n v="1004"/>
    <n v="17.971599999999999"/>
    <m/>
    <m/>
    <n v="10897"/>
    <n v="214.84230000000002"/>
    <m/>
    <m/>
    <n v="0"/>
    <n v="214.84230000000002"/>
    <e v="#N/A"/>
    <e v="#N/A"/>
    <e v="#N/A"/>
    <n v="2211.417881151885"/>
    <n v="2211.417881151885"/>
    <n v="2211.417881151885"/>
    <n v="160696.36603037032"/>
    <e v="#N/A"/>
  </r>
  <r>
    <s v="THE SURGERYHarness NorthBrentE84635Oct7"/>
    <x v="301"/>
    <x v="27"/>
    <x v="3"/>
    <x v="303"/>
    <s v="E84635"/>
    <x v="10"/>
    <n v="7"/>
    <n v="4914.2619581153003"/>
    <n v="6280"/>
    <n v="4365"/>
    <n v="124.97200000000001"/>
    <n v="86.863500000000002"/>
    <n v="0"/>
    <n v="2990"/>
    <n v="0"/>
    <n v="67.274999999999991"/>
    <n v="830"/>
    <n v="14.856999999999999"/>
    <n v="718"/>
    <n v="15.795999999999999"/>
    <n v="11475"/>
    <n v="226.69250000000002"/>
    <n v="3708"/>
    <n v="83.070999999999998"/>
    <n v="0"/>
    <n v="226.69250000000002"/>
    <n v="83.070999999999998"/>
    <n v="-143.62150000000003"/>
    <e v="#N/A"/>
    <n v="2211.417881151885"/>
    <n v="2211.417881151885"/>
    <n v="2211.417881151885"/>
    <n v="160696.36603037032"/>
    <e v="#N/A"/>
  </r>
  <r>
    <s v="THE SURGERYHarness NorthBrentE84635Sep6"/>
    <x v="301"/>
    <x v="27"/>
    <x v="3"/>
    <x v="303"/>
    <s v="E84635"/>
    <x v="11"/>
    <n v="6"/>
    <n v="4914.2619581153003"/>
    <n v="6533"/>
    <n v="8985"/>
    <n v="130.0067"/>
    <n v="178.8015"/>
    <n v="5863"/>
    <n v="6887"/>
    <n v="131.91749999999999"/>
    <n v="154.95749999999998"/>
    <n v="708"/>
    <n v="12.6732"/>
    <n v="601"/>
    <n v="13.222"/>
    <n v="16226"/>
    <n v="321.48140000000001"/>
    <n v="13351"/>
    <n v="300.09699999999998"/>
    <n v="0"/>
    <n v="321.48140000000001"/>
    <n v="300.09699999999998"/>
    <n v="-21.384400000000028"/>
    <e v="#N/A"/>
    <n v="2211.417881151885"/>
    <n v="2211.417881151885"/>
    <n v="2211.417881151885"/>
    <n v="160696.36603037032"/>
    <e v="#N/A"/>
  </r>
  <r>
    <s v="THE TOWN SURGERYNorth SouthallEalingE85721Apr1"/>
    <x v="302"/>
    <x v="32"/>
    <x v="2"/>
    <x v="304"/>
    <s v="E85721"/>
    <x v="0"/>
    <n v="1"/>
    <n v="1944.38931023039"/>
    <n v="4790"/>
    <n v="0"/>
    <n v="88.614999999999995"/>
    <n v="0"/>
    <n v="329"/>
    <n v="0"/>
    <n v="6.5471000000000004"/>
    <n v="0"/>
    <n v="3049"/>
    <n v="54.577100000000002"/>
    <n v="2959"/>
    <n v="65.097999999999999"/>
    <n v="7839"/>
    <n v="143.19209999999998"/>
    <n v="3288"/>
    <n v="71.645099999999999"/>
    <n v="0"/>
    <n v="143.19209999999998"/>
    <n v="71.645099999999999"/>
    <n v="-71.546999999999983"/>
    <n v="71.645099999999999"/>
    <n v="874.97518960367552"/>
    <n v="874.97518960367552"/>
    <n v="874.97518960367552"/>
    <n v="63581.530444533761"/>
    <n v="0"/>
  </r>
  <r>
    <s v="THE TOWN SURGERYNorth SouthallEalingE85721Aug5"/>
    <x v="302"/>
    <x v="32"/>
    <x v="2"/>
    <x v="304"/>
    <s v="E85721"/>
    <x v="1"/>
    <n v="5"/>
    <n v="1944.38931023039"/>
    <n v="198"/>
    <n v="0"/>
    <n v="3.6629999999999998"/>
    <n v="0"/>
    <n v="222"/>
    <n v="2"/>
    <n v="4.4178000000000006"/>
    <n v="3.9800000000000002E-2"/>
    <n v="4594"/>
    <n v="82.232600000000005"/>
    <n v="3091"/>
    <n v="68.001999999999995"/>
    <n v="4792"/>
    <n v="85.895600000000002"/>
    <n v="3315"/>
    <n v="72.459599999999995"/>
    <n v="0"/>
    <n v="85.895600000000002"/>
    <n v="72.459599999999995"/>
    <n v="-13.436000000000007"/>
    <n v="144.10469999999998"/>
    <n v="874.97518960367552"/>
    <n v="874.97518960367552"/>
    <n v="874.97518960367552"/>
    <n v="63581.530444533761"/>
    <n v="0"/>
  </r>
  <r>
    <s v="THE TOWN SURGERYNorth SouthallEalingE85721Dec9"/>
    <x v="302"/>
    <x v="32"/>
    <x v="2"/>
    <x v="304"/>
    <s v="E85721"/>
    <x v="2"/>
    <n v="9"/>
    <n v="1944.38931023039"/>
    <n v="401"/>
    <n v="4"/>
    <n v="7.9799000000000007"/>
    <n v="7.9600000000000004E-2"/>
    <m/>
    <m/>
    <m/>
    <m/>
    <n v="2214"/>
    <n v="39.630600000000001"/>
    <m/>
    <m/>
    <n v="2619"/>
    <n v="47.690100000000001"/>
    <m/>
    <m/>
    <n v="0"/>
    <n v="47.690100000000001"/>
    <e v="#N/A"/>
    <e v="#N/A"/>
    <e v="#N/A"/>
    <n v="874.97518960367552"/>
    <n v="874.97518960367552"/>
    <n v="874.97518960367552"/>
    <n v="63581.530444533761"/>
    <e v="#N/A"/>
  </r>
  <r>
    <s v="THE TOWN SURGERYNorth SouthallEalingE85721Feb11"/>
    <x v="302"/>
    <x v="32"/>
    <x v="2"/>
    <x v="304"/>
    <s v="E85721"/>
    <x v="3"/>
    <n v="11"/>
    <n v="1944.38931023039"/>
    <n v="332"/>
    <n v="0"/>
    <n v="6.6068000000000007"/>
    <n v="0"/>
    <m/>
    <m/>
    <m/>
    <m/>
    <n v="2249"/>
    <n v="40.257100000000001"/>
    <m/>
    <m/>
    <n v="2581"/>
    <n v="46.863900000000001"/>
    <m/>
    <m/>
    <n v="0"/>
    <n v="46.863900000000001"/>
    <e v="#N/A"/>
    <e v="#N/A"/>
    <e v="#N/A"/>
    <n v="874.97518960367552"/>
    <n v="874.97518960367552"/>
    <n v="874.97518960367552"/>
    <n v="63581.530444533761"/>
    <e v="#N/A"/>
  </r>
  <r>
    <s v="THE TOWN SURGERYNorth SouthallEalingE85721Jan10"/>
    <x v="302"/>
    <x v="32"/>
    <x v="2"/>
    <x v="304"/>
    <s v="E85721"/>
    <x v="4"/>
    <n v="10"/>
    <n v="1944.38931023039"/>
    <n v="297"/>
    <n v="5"/>
    <n v="5.9103000000000003"/>
    <n v="9.9500000000000005E-2"/>
    <m/>
    <m/>
    <m/>
    <m/>
    <n v="5012"/>
    <n v="89.714799999999997"/>
    <m/>
    <m/>
    <n v="5314"/>
    <n v="95.724599999999995"/>
    <m/>
    <m/>
    <n v="0"/>
    <n v="95.724599999999995"/>
    <e v="#N/A"/>
    <e v="#N/A"/>
    <e v="#N/A"/>
    <n v="874.97518960367552"/>
    <n v="874.97518960367552"/>
    <n v="874.97518960367552"/>
    <n v="63581.530444533761"/>
    <e v="#N/A"/>
  </r>
  <r>
    <s v="THE TOWN SURGERYNorth SouthallEalingE85721Jul4"/>
    <x v="302"/>
    <x v="32"/>
    <x v="2"/>
    <x v="304"/>
    <s v="E85721"/>
    <x v="5"/>
    <n v="4"/>
    <n v="1944.38931023039"/>
    <n v="161"/>
    <n v="0"/>
    <n v="2.9784999999999999"/>
    <n v="0"/>
    <n v="215"/>
    <n v="2"/>
    <n v="4.2785000000000002"/>
    <n v="3.9800000000000002E-2"/>
    <n v="3553"/>
    <n v="63.598700000000001"/>
    <n v="6333"/>
    <n v="139.32599999999999"/>
    <n v="3714"/>
    <n v="66.577200000000005"/>
    <n v="6550"/>
    <n v="143.64429999999999"/>
    <n v="0"/>
    <n v="66.577200000000005"/>
    <n v="143.64429999999999"/>
    <n v="77.067099999999982"/>
    <e v="#N/A"/>
    <n v="874.97518960367552"/>
    <n v="874.97518960367552"/>
    <n v="874.97518960367552"/>
    <n v="63581.530444533761"/>
    <e v="#N/A"/>
  </r>
  <r>
    <s v="THE TOWN SURGERYNorth SouthallEalingE85721Jun3"/>
    <x v="302"/>
    <x v="32"/>
    <x v="2"/>
    <x v="304"/>
    <s v="E85721"/>
    <x v="6"/>
    <n v="3"/>
    <n v="1944.38931023039"/>
    <n v="589"/>
    <n v="0"/>
    <n v="10.8965"/>
    <n v="0"/>
    <n v="370"/>
    <n v="0"/>
    <n v="7.3630000000000004"/>
    <n v="0"/>
    <n v="3930"/>
    <n v="70.346999999999994"/>
    <n v="2729"/>
    <n v="60.037999999999997"/>
    <n v="4519"/>
    <n v="81.243499999999997"/>
    <n v="3099"/>
    <n v="67.400999999999996"/>
    <n v="0"/>
    <n v="81.243499999999997"/>
    <n v="67.400999999999996"/>
    <n v="-13.842500000000001"/>
    <e v="#N/A"/>
    <n v="874.97518960367552"/>
    <n v="874.97518960367552"/>
    <n v="874.97518960367552"/>
    <n v="63581.530444533761"/>
    <e v="#N/A"/>
  </r>
  <r>
    <s v="THE TOWN SURGERYNorth SouthallEalingE85721Mar12"/>
    <x v="302"/>
    <x v="32"/>
    <x v="2"/>
    <x v="304"/>
    <s v="E85721"/>
    <x v="7"/>
    <n v="12"/>
    <n v="1944.38931023039"/>
    <n v="474"/>
    <n v="0"/>
    <n v="9.4326000000000008"/>
    <n v="0"/>
    <m/>
    <m/>
    <m/>
    <m/>
    <n v="2802"/>
    <n v="50.155799999999999"/>
    <m/>
    <m/>
    <n v="3276"/>
    <n v="59.5884"/>
    <m/>
    <m/>
    <n v="0"/>
    <n v="59.5884"/>
    <e v="#N/A"/>
    <e v="#N/A"/>
    <e v="#N/A"/>
    <n v="874.97518960367552"/>
    <n v="874.97518960367552"/>
    <n v="874.97518960367552"/>
    <n v="63581.530444533761"/>
    <e v="#N/A"/>
  </r>
  <r>
    <s v="THE TOWN SURGERYNorth SouthallEalingE85721May2"/>
    <x v="302"/>
    <x v="32"/>
    <x v="2"/>
    <x v="304"/>
    <s v="E85721"/>
    <x v="8"/>
    <n v="2"/>
    <n v="1944.38931023039"/>
    <n v="2687"/>
    <n v="0"/>
    <n v="49.709499999999998"/>
    <n v="0"/>
    <n v="270"/>
    <n v="0"/>
    <n v="5.3730000000000002"/>
    <n v="0"/>
    <n v="3069"/>
    <n v="54.935099999999998"/>
    <n v="2687"/>
    <n v="59.113999999999997"/>
    <n v="5756"/>
    <n v="104.6446"/>
    <n v="2957"/>
    <n v="64.486999999999995"/>
    <n v="0"/>
    <n v="104.6446"/>
    <n v="64.486999999999995"/>
    <n v="-40.157600000000002"/>
    <e v="#N/A"/>
    <n v="874.97518960367552"/>
    <n v="874.97518960367552"/>
    <n v="874.97518960367552"/>
    <n v="63581.530444533761"/>
    <e v="#N/A"/>
  </r>
  <r>
    <s v="THE TOWN SURGERYNorth SouthallEalingE85721Nov8"/>
    <x v="302"/>
    <x v="32"/>
    <x v="2"/>
    <x v="304"/>
    <s v="E85721"/>
    <x v="9"/>
    <n v="8"/>
    <n v="1944.38931023039"/>
    <n v="304"/>
    <n v="0"/>
    <n v="6.0495999999999999"/>
    <n v="0"/>
    <m/>
    <m/>
    <m/>
    <m/>
    <n v="2538"/>
    <n v="45.430199999999999"/>
    <m/>
    <m/>
    <n v="2842"/>
    <n v="51.479799999999997"/>
    <m/>
    <m/>
    <n v="0"/>
    <n v="51.479799999999997"/>
    <e v="#N/A"/>
    <e v="#N/A"/>
    <e v="#N/A"/>
    <n v="874.97518960367552"/>
    <n v="874.97518960367552"/>
    <n v="874.97518960367552"/>
    <n v="63581.530444533761"/>
    <e v="#N/A"/>
  </r>
  <r>
    <s v="THE TOWN SURGERYNorth SouthallEalingE85721Oct7"/>
    <x v="302"/>
    <x v="32"/>
    <x v="2"/>
    <x v="304"/>
    <s v="E85721"/>
    <x v="10"/>
    <n v="7"/>
    <n v="1944.38931023039"/>
    <n v="225"/>
    <n v="0"/>
    <n v="4.4775"/>
    <n v="0"/>
    <n v="0"/>
    <n v="0"/>
    <n v="0"/>
    <n v="0"/>
    <n v="2924"/>
    <n v="52.339599999999997"/>
    <n v="7744"/>
    <n v="170.36799999999999"/>
    <n v="3149"/>
    <n v="56.817099999999996"/>
    <n v="7744"/>
    <n v="170.36799999999999"/>
    <n v="0"/>
    <n v="56.817099999999996"/>
    <n v="170.36799999999999"/>
    <n v="113.5509"/>
    <e v="#N/A"/>
    <n v="874.97518960367552"/>
    <n v="874.97518960367552"/>
    <n v="874.97518960367552"/>
    <n v="63581.530444533761"/>
    <e v="#N/A"/>
  </r>
  <r>
    <s v="THE TOWN SURGERYNorth SouthallEalingE85721Sep6"/>
    <x v="302"/>
    <x v="32"/>
    <x v="2"/>
    <x v="304"/>
    <s v="E85721"/>
    <x v="11"/>
    <n v="6"/>
    <n v="1944.38931023039"/>
    <n v="234"/>
    <n v="0"/>
    <n v="4.6566000000000001"/>
    <n v="0"/>
    <n v="206"/>
    <n v="8"/>
    <n v="4.6349999999999998"/>
    <n v="0.18"/>
    <n v="6426"/>
    <n v="115.0254"/>
    <n v="4852"/>
    <n v="106.744"/>
    <n v="6660"/>
    <n v="119.682"/>
    <n v="5066"/>
    <n v="111.559"/>
    <n v="0"/>
    <n v="119.682"/>
    <n v="111.559"/>
    <n v="-8.1230000000000047"/>
    <e v="#N/A"/>
    <n v="874.97518960367552"/>
    <n v="874.97518960367552"/>
    <n v="874.97518960367552"/>
    <n v="63581.530444533761"/>
    <e v="#N/A"/>
  </r>
  <r>
    <s v="THE TUDOR HOUSE MEDICAL CENTREK&amp;W CentralBrentE84684Apr1"/>
    <x v="303"/>
    <x v="24"/>
    <x v="3"/>
    <x v="305"/>
    <s v="E84684"/>
    <x v="0"/>
    <n v="1"/>
    <n v="4659.7130624768997"/>
    <n v="8859"/>
    <n v="1521"/>
    <n v="163.89149999999998"/>
    <n v="28.138499999999997"/>
    <n v="7375"/>
    <n v="845"/>
    <n v="146.76250000000002"/>
    <n v="16.8155"/>
    <n v="0"/>
    <n v="0"/>
    <n v="0"/>
    <n v="0"/>
    <n v="10380"/>
    <n v="192.02999999999997"/>
    <n v="8220"/>
    <n v="163.57800000000003"/>
    <n v="0"/>
    <n v="192.02999999999997"/>
    <n v="163.57800000000003"/>
    <n v="-28.451999999999941"/>
    <n v="163.57800000000003"/>
    <n v="2096.8708781146051"/>
    <n v="2096.8708781146051"/>
    <n v="2096.8708781146051"/>
    <n v="152372.61714299463"/>
    <n v="0"/>
  </r>
  <r>
    <s v="THE TUDOR HOUSE MEDICAL CENTREK&amp;W CentralBrentE84684Aug5"/>
    <x v="303"/>
    <x v="24"/>
    <x v="3"/>
    <x v="305"/>
    <s v="E84684"/>
    <x v="1"/>
    <n v="5"/>
    <n v="4659.7130624768997"/>
    <n v="6967"/>
    <n v="1556"/>
    <n v="128.8895"/>
    <n v="28.785999999999998"/>
    <n v="8930"/>
    <n v="773"/>
    <n v="177.70700000000002"/>
    <n v="15.382700000000002"/>
    <n v="0"/>
    <n v="0"/>
    <n v="0"/>
    <n v="0"/>
    <n v="8523"/>
    <n v="157.6755"/>
    <n v="9703"/>
    <n v="193.08970000000002"/>
    <n v="0"/>
    <n v="157.6755"/>
    <n v="193.08970000000002"/>
    <n v="35.414200000000022"/>
    <n v="356.66770000000008"/>
    <n v="2096.8708781146051"/>
    <n v="2096.8708781146051"/>
    <n v="2096.8708781146051"/>
    <n v="152372.61714299463"/>
    <n v="0"/>
  </r>
  <r>
    <s v="THE TUDOR HOUSE MEDICAL CENTREK&amp;W CentralBrentE84684Dec9"/>
    <x v="303"/>
    <x v="24"/>
    <x v="3"/>
    <x v="305"/>
    <s v="E84684"/>
    <x v="2"/>
    <n v="9"/>
    <n v="4659.7130624768997"/>
    <n v="10759"/>
    <n v="1214"/>
    <n v="214.10410000000002"/>
    <n v="24.1586"/>
    <m/>
    <m/>
    <m/>
    <m/>
    <n v="0"/>
    <n v="0"/>
    <m/>
    <m/>
    <n v="11973"/>
    <n v="238.26270000000002"/>
    <m/>
    <m/>
    <n v="0"/>
    <n v="238.26270000000002"/>
    <e v="#N/A"/>
    <e v="#N/A"/>
    <e v="#N/A"/>
    <n v="2096.8708781146051"/>
    <n v="2096.8708781146051"/>
    <n v="2096.8708781146051"/>
    <n v="152372.61714299463"/>
    <e v="#N/A"/>
  </r>
  <r>
    <s v="THE TUDOR HOUSE MEDICAL CENTREK&amp;W CentralBrentE84684Feb11"/>
    <x v="303"/>
    <x v="24"/>
    <x v="3"/>
    <x v="305"/>
    <s v="E84684"/>
    <x v="3"/>
    <n v="11"/>
    <n v="4659.7130624768997"/>
    <n v="9526"/>
    <n v="351"/>
    <n v="189.56740000000002"/>
    <n v="6.9849000000000006"/>
    <m/>
    <m/>
    <m/>
    <m/>
    <n v="0"/>
    <n v="0"/>
    <m/>
    <m/>
    <n v="9877"/>
    <n v="196.55230000000003"/>
    <m/>
    <m/>
    <n v="0"/>
    <n v="196.55230000000003"/>
    <e v="#N/A"/>
    <e v="#N/A"/>
    <e v="#N/A"/>
    <n v="2096.8708781146051"/>
    <n v="2096.8708781146051"/>
    <n v="2096.8708781146051"/>
    <n v="152372.61714299463"/>
    <e v="#N/A"/>
  </r>
  <r>
    <s v="THE TUDOR HOUSE MEDICAL CENTREK&amp;W CentralBrentE84684Jan10"/>
    <x v="303"/>
    <x v="24"/>
    <x v="3"/>
    <x v="305"/>
    <s v="E84684"/>
    <x v="4"/>
    <n v="10"/>
    <n v="4659.7130624768997"/>
    <n v="8150"/>
    <n v="2895"/>
    <n v="162.185"/>
    <n v="57.610500000000002"/>
    <m/>
    <m/>
    <m/>
    <m/>
    <n v="0"/>
    <n v="0"/>
    <m/>
    <m/>
    <n v="11045"/>
    <n v="219.7955"/>
    <m/>
    <m/>
    <n v="0"/>
    <n v="219.7955"/>
    <e v="#N/A"/>
    <e v="#N/A"/>
    <e v="#N/A"/>
    <n v="2096.8708781146051"/>
    <n v="2096.8708781146051"/>
    <n v="2096.8708781146051"/>
    <n v="152372.61714299463"/>
    <e v="#N/A"/>
  </r>
  <r>
    <s v="THE TUDOR HOUSE MEDICAL CENTREK&amp;W CentralBrentE84684Jul4"/>
    <x v="303"/>
    <x v="24"/>
    <x v="3"/>
    <x v="305"/>
    <s v="E84684"/>
    <x v="5"/>
    <n v="4"/>
    <n v="4659.7130624768997"/>
    <n v="7821"/>
    <n v="1947"/>
    <n v="144.6885"/>
    <n v="36.019500000000001"/>
    <n v="9467"/>
    <n v="607"/>
    <n v="188.39330000000001"/>
    <n v="12.0793"/>
    <n v="0"/>
    <n v="0"/>
    <n v="0"/>
    <n v="0"/>
    <n v="9768"/>
    <n v="180.708"/>
    <n v="10074"/>
    <n v="200.4726"/>
    <n v="0"/>
    <n v="180.708"/>
    <n v="200.4726"/>
    <n v="19.764600000000002"/>
    <e v="#N/A"/>
    <n v="2096.8708781146051"/>
    <n v="2096.8708781146051"/>
    <n v="2096.8708781146051"/>
    <n v="152372.61714299463"/>
    <e v="#N/A"/>
  </r>
  <r>
    <s v="THE TUDOR HOUSE MEDICAL CENTREK&amp;W CentralBrentE84684Jun3"/>
    <x v="303"/>
    <x v="24"/>
    <x v="3"/>
    <x v="305"/>
    <s v="E84684"/>
    <x v="6"/>
    <n v="3"/>
    <n v="4659.7130624768997"/>
    <n v="8999"/>
    <n v="866"/>
    <n v="166.48149999999998"/>
    <n v="16.021000000000001"/>
    <n v="7907"/>
    <n v="412"/>
    <n v="157.3493"/>
    <n v="8.1988000000000003"/>
    <n v="0"/>
    <n v="0"/>
    <n v="0"/>
    <n v="0"/>
    <n v="9865"/>
    <n v="182.5025"/>
    <n v="8319"/>
    <n v="165.54810000000001"/>
    <n v="0"/>
    <n v="182.5025"/>
    <n v="165.54810000000001"/>
    <n v="-16.954399999999993"/>
    <e v="#N/A"/>
    <n v="2096.8708781146051"/>
    <n v="2096.8708781146051"/>
    <n v="2096.8708781146051"/>
    <n v="152372.61714299463"/>
    <e v="#N/A"/>
  </r>
  <r>
    <s v="THE TUDOR HOUSE MEDICAL CENTREK&amp;W CentralBrentE84684Mar12"/>
    <x v="303"/>
    <x v="24"/>
    <x v="3"/>
    <x v="305"/>
    <s v="E84684"/>
    <x v="7"/>
    <n v="12"/>
    <n v="4659.7130624768997"/>
    <n v="10178"/>
    <n v="1063"/>
    <n v="202.54220000000001"/>
    <n v="21.153700000000001"/>
    <m/>
    <m/>
    <m/>
    <m/>
    <n v="0"/>
    <n v="0"/>
    <m/>
    <m/>
    <n v="11241"/>
    <n v="223.69589999999999"/>
    <m/>
    <m/>
    <n v="0"/>
    <n v="223.69589999999999"/>
    <e v="#N/A"/>
    <e v="#N/A"/>
    <e v="#N/A"/>
    <n v="2096.8708781146051"/>
    <n v="2096.8708781146051"/>
    <n v="2096.8708781146051"/>
    <n v="152372.61714299463"/>
    <e v="#N/A"/>
  </r>
  <r>
    <s v="THE TUDOR HOUSE MEDICAL CENTREK&amp;W CentralBrentE84684May2"/>
    <x v="303"/>
    <x v="24"/>
    <x v="3"/>
    <x v="305"/>
    <s v="E84684"/>
    <x v="8"/>
    <n v="2"/>
    <n v="4659.7130624768997"/>
    <n v="10655"/>
    <n v="3334"/>
    <n v="197.11749999999998"/>
    <n v="61.678999999999995"/>
    <n v="6359"/>
    <n v="322"/>
    <n v="126.5441"/>
    <n v="6.4077999999999999"/>
    <n v="0"/>
    <n v="0"/>
    <n v="0"/>
    <n v="0"/>
    <n v="13989"/>
    <n v="258.79649999999998"/>
    <n v="6681"/>
    <n v="132.95189999999999"/>
    <n v="0"/>
    <n v="258.79649999999998"/>
    <n v="132.95189999999999"/>
    <n v="-125.84459999999999"/>
    <e v="#N/A"/>
    <n v="2096.8708781146051"/>
    <n v="2096.8708781146051"/>
    <n v="2096.8708781146051"/>
    <n v="152372.61714299463"/>
    <e v="#N/A"/>
  </r>
  <r>
    <s v="THE TUDOR HOUSE MEDICAL CENTREK&amp;W CentralBrentE84684Nov8"/>
    <x v="303"/>
    <x v="24"/>
    <x v="3"/>
    <x v="305"/>
    <s v="E84684"/>
    <x v="9"/>
    <n v="8"/>
    <n v="4659.7130624768997"/>
    <n v="8280"/>
    <n v="2006"/>
    <n v="164.77200000000002"/>
    <n v="39.919400000000003"/>
    <m/>
    <m/>
    <m/>
    <m/>
    <n v="0"/>
    <n v="0"/>
    <m/>
    <m/>
    <n v="10286"/>
    <n v="204.69140000000002"/>
    <m/>
    <m/>
    <n v="0"/>
    <n v="204.69140000000002"/>
    <e v="#N/A"/>
    <e v="#N/A"/>
    <e v="#N/A"/>
    <n v="2096.8708781146051"/>
    <n v="2096.8708781146051"/>
    <n v="2096.8708781146051"/>
    <n v="152372.61714299463"/>
    <e v="#N/A"/>
  </r>
  <r>
    <s v="THE TUDOR HOUSE MEDICAL CENTREK&amp;W CentralBrentE84684Oct7"/>
    <x v="303"/>
    <x v="24"/>
    <x v="3"/>
    <x v="305"/>
    <s v="E84684"/>
    <x v="10"/>
    <n v="7"/>
    <n v="4659.7130624768997"/>
    <n v="10396"/>
    <n v="2514"/>
    <n v="206.88040000000001"/>
    <n v="50.028600000000004"/>
    <n v="0"/>
    <n v="2105"/>
    <n v="0"/>
    <n v="47.362499999999997"/>
    <n v="0"/>
    <n v="0"/>
    <n v="0"/>
    <n v="0"/>
    <n v="12910"/>
    <n v="256.90899999999999"/>
    <n v="2105"/>
    <n v="47.362499999999997"/>
    <n v="0"/>
    <n v="256.90899999999999"/>
    <n v="47.362499999999997"/>
    <n v="-209.54649999999998"/>
    <e v="#N/A"/>
    <n v="2096.8708781146051"/>
    <n v="2096.8708781146051"/>
    <n v="2096.8708781146051"/>
    <n v="152372.61714299463"/>
    <e v="#N/A"/>
  </r>
  <r>
    <s v="THE TUDOR HOUSE MEDICAL CENTREK&amp;W CentralBrentE84684Sep6"/>
    <x v="303"/>
    <x v="24"/>
    <x v="3"/>
    <x v="305"/>
    <s v="E84684"/>
    <x v="11"/>
    <n v="6"/>
    <n v="4659.7130624768997"/>
    <n v="9111"/>
    <n v="4535"/>
    <n v="181.30890000000002"/>
    <n v="90.246500000000012"/>
    <n v="8221"/>
    <n v="3496"/>
    <n v="184.9725"/>
    <n v="78.66"/>
    <n v="0"/>
    <n v="0"/>
    <n v="0"/>
    <n v="0"/>
    <n v="13646"/>
    <n v="271.55540000000002"/>
    <n v="11717"/>
    <n v="263.63249999999999"/>
    <n v="0"/>
    <n v="271.55540000000002"/>
    <n v="263.63249999999999"/>
    <n v="-7.9229000000000269"/>
    <e v="#N/A"/>
    <n v="2096.8708781146051"/>
    <n v="2096.8708781146051"/>
    <n v="2096.8708781146051"/>
    <n v="152372.61714299463"/>
    <e v="#N/A"/>
  </r>
  <r>
    <s v="THE VALE SURGERYActonEalingE85635Apr1"/>
    <x v="304"/>
    <x v="3"/>
    <x v="2"/>
    <x v="306"/>
    <s v="E85635"/>
    <x v="0"/>
    <n v="1"/>
    <n v="4774.86597862699"/>
    <n v="369"/>
    <n v="0"/>
    <n v="6.8264999999999993"/>
    <n v="0"/>
    <n v="97"/>
    <n v="0"/>
    <n v="1.9303000000000001"/>
    <n v="0"/>
    <n v="1557"/>
    <n v="27.8703"/>
    <n v="3287"/>
    <n v="72.313999999999993"/>
    <n v="1926"/>
    <n v="34.696799999999996"/>
    <n v="3384"/>
    <n v="74.244299999999996"/>
    <n v="0"/>
    <n v="34.696799999999996"/>
    <n v="74.244299999999996"/>
    <n v="39.547499999999999"/>
    <n v="74.244299999999996"/>
    <n v="2148.6896903821457"/>
    <n v="2148.6896903821457"/>
    <n v="2148.6896903821457"/>
    <n v="156138.11750110259"/>
    <n v="0"/>
  </r>
  <r>
    <s v="THE VALE SURGERYActonEalingE85635Aug5"/>
    <x v="304"/>
    <x v="3"/>
    <x v="2"/>
    <x v="306"/>
    <s v="E85635"/>
    <x v="1"/>
    <n v="5"/>
    <n v="4774.86597862699"/>
    <n v="260"/>
    <n v="0"/>
    <n v="4.8099999999999996"/>
    <n v="0"/>
    <n v="183"/>
    <n v="0"/>
    <n v="3.6417000000000002"/>
    <n v="0"/>
    <n v="2652"/>
    <n v="47.470799999999997"/>
    <n v="2459"/>
    <n v="54.097999999999999"/>
    <n v="2912"/>
    <n v="52.280799999999999"/>
    <n v="2642"/>
    <n v="57.739699999999999"/>
    <n v="0"/>
    <n v="52.280799999999999"/>
    <n v="57.739699999999999"/>
    <n v="5.4588999999999999"/>
    <n v="131.98399999999998"/>
    <n v="2148.6896903821457"/>
    <n v="2148.6896903821457"/>
    <n v="2148.6896903821457"/>
    <n v="156138.11750110259"/>
    <n v="0"/>
  </r>
  <r>
    <s v="THE VALE SURGERYActonEalingE85635Dec9"/>
    <x v="304"/>
    <x v="3"/>
    <x v="2"/>
    <x v="306"/>
    <s v="E85635"/>
    <x v="2"/>
    <n v="9"/>
    <n v="4774.86597862699"/>
    <n v="117"/>
    <n v="0"/>
    <n v="2.3283"/>
    <n v="0"/>
    <m/>
    <m/>
    <m/>
    <m/>
    <n v="3226"/>
    <n v="57.745399999999997"/>
    <m/>
    <m/>
    <n v="3343"/>
    <n v="60.073699999999995"/>
    <m/>
    <m/>
    <n v="0"/>
    <n v="60.073699999999995"/>
    <e v="#N/A"/>
    <e v="#N/A"/>
    <e v="#N/A"/>
    <n v="2148.6896903821457"/>
    <n v="2148.6896903821457"/>
    <n v="2148.6896903821457"/>
    <n v="156138.11750110259"/>
    <e v="#N/A"/>
  </r>
  <r>
    <s v="THE VALE SURGERYActonEalingE85635Feb11"/>
    <x v="304"/>
    <x v="3"/>
    <x v="2"/>
    <x v="306"/>
    <s v="E85635"/>
    <x v="3"/>
    <n v="11"/>
    <n v="4774.86597862699"/>
    <n v="97"/>
    <n v="0"/>
    <n v="1.9303000000000001"/>
    <n v="0"/>
    <m/>
    <m/>
    <m/>
    <m/>
    <n v="2551"/>
    <n v="45.6629"/>
    <m/>
    <m/>
    <n v="2648"/>
    <n v="47.593200000000003"/>
    <m/>
    <m/>
    <n v="0"/>
    <n v="47.593200000000003"/>
    <e v="#N/A"/>
    <e v="#N/A"/>
    <e v="#N/A"/>
    <n v="2148.6896903821457"/>
    <n v="2148.6896903821457"/>
    <n v="2148.6896903821457"/>
    <n v="156138.11750110259"/>
    <e v="#N/A"/>
  </r>
  <r>
    <s v="THE VALE SURGERYActonEalingE85635Jan10"/>
    <x v="304"/>
    <x v="3"/>
    <x v="2"/>
    <x v="306"/>
    <s v="E85635"/>
    <x v="4"/>
    <n v="10"/>
    <n v="4774.86597862699"/>
    <n v="90"/>
    <n v="0"/>
    <n v="1.7910000000000001"/>
    <n v="0"/>
    <m/>
    <m/>
    <m/>
    <m/>
    <n v="2989"/>
    <n v="53.503100000000003"/>
    <m/>
    <m/>
    <n v="3079"/>
    <n v="55.2941"/>
    <m/>
    <m/>
    <n v="0"/>
    <n v="55.2941"/>
    <e v="#N/A"/>
    <e v="#N/A"/>
    <e v="#N/A"/>
    <n v="2148.6896903821457"/>
    <n v="2148.6896903821457"/>
    <n v="2148.6896903821457"/>
    <n v="156138.11750110259"/>
    <e v="#N/A"/>
  </r>
  <r>
    <s v="THE VALE SURGERYActonEalingE85635Jul4"/>
    <x v="304"/>
    <x v="3"/>
    <x v="2"/>
    <x v="306"/>
    <s v="E85635"/>
    <x v="5"/>
    <n v="4"/>
    <n v="4774.86597862699"/>
    <n v="227"/>
    <n v="0"/>
    <n v="4.1994999999999996"/>
    <n v="0"/>
    <n v="196"/>
    <n v="0"/>
    <n v="3.9004000000000003"/>
    <n v="0"/>
    <n v="2087"/>
    <n v="37.357300000000002"/>
    <n v="2188"/>
    <n v="48.136000000000003"/>
    <n v="2314"/>
    <n v="41.556800000000003"/>
    <n v="2384"/>
    <n v="52.0364"/>
    <n v="0"/>
    <n v="41.556800000000003"/>
    <n v="52.0364"/>
    <n v="10.479599999999998"/>
    <e v="#N/A"/>
    <n v="2148.6896903821457"/>
    <n v="2148.6896903821457"/>
    <n v="2148.6896903821457"/>
    <n v="156138.11750110259"/>
    <e v="#N/A"/>
  </r>
  <r>
    <s v="THE VALE SURGERYActonEalingE85635Jun3"/>
    <x v="304"/>
    <x v="3"/>
    <x v="2"/>
    <x v="306"/>
    <s v="E85635"/>
    <x v="6"/>
    <n v="3"/>
    <n v="4774.86597862699"/>
    <n v="176"/>
    <n v="0"/>
    <n v="3.2559999999999998"/>
    <n v="0"/>
    <n v="275"/>
    <n v="0"/>
    <n v="5.4725000000000001"/>
    <n v="0"/>
    <n v="1954"/>
    <n v="34.976599999999998"/>
    <n v="2168"/>
    <n v="47.695999999999998"/>
    <n v="2130"/>
    <n v="38.232599999999998"/>
    <n v="2443"/>
    <n v="53.168499999999995"/>
    <n v="0"/>
    <n v="38.232599999999998"/>
    <n v="53.168499999999995"/>
    <n v="14.935899999999997"/>
    <e v="#N/A"/>
    <n v="2148.6896903821457"/>
    <n v="2148.6896903821457"/>
    <n v="2148.6896903821457"/>
    <n v="156138.11750110259"/>
    <e v="#N/A"/>
  </r>
  <r>
    <s v="THE VALE SURGERYActonEalingE85635Mar12"/>
    <x v="304"/>
    <x v="3"/>
    <x v="2"/>
    <x v="306"/>
    <s v="E85635"/>
    <x v="7"/>
    <n v="12"/>
    <n v="4774.86597862699"/>
    <n v="331"/>
    <n v="0"/>
    <n v="6.5869"/>
    <n v="0"/>
    <m/>
    <m/>
    <m/>
    <m/>
    <n v="3225"/>
    <n v="57.727499999999999"/>
    <m/>
    <m/>
    <n v="3556"/>
    <n v="64.314400000000006"/>
    <m/>
    <m/>
    <n v="0"/>
    <n v="64.314400000000006"/>
    <e v="#N/A"/>
    <e v="#N/A"/>
    <e v="#N/A"/>
    <n v="2148.6896903821457"/>
    <n v="2148.6896903821457"/>
    <n v="2148.6896903821457"/>
    <n v="156138.11750110259"/>
    <e v="#N/A"/>
  </r>
  <r>
    <s v="THE VALE SURGERYActonEalingE85635May2"/>
    <x v="304"/>
    <x v="3"/>
    <x v="2"/>
    <x v="306"/>
    <s v="E85635"/>
    <x v="8"/>
    <n v="2"/>
    <n v="4774.86597862699"/>
    <n v="88"/>
    <n v="0"/>
    <n v="1.6279999999999999"/>
    <n v="0"/>
    <n v="103"/>
    <n v="0"/>
    <n v="2.0497000000000001"/>
    <n v="0"/>
    <n v="2098"/>
    <n v="37.554200000000002"/>
    <n v="1810"/>
    <n v="39.82"/>
    <n v="2186"/>
    <n v="39.182200000000002"/>
    <n v="1913"/>
    <n v="41.869700000000002"/>
    <n v="0"/>
    <n v="39.182200000000002"/>
    <n v="41.869700000000002"/>
    <n v="2.6875"/>
    <e v="#N/A"/>
    <n v="2148.6896903821457"/>
    <n v="2148.6896903821457"/>
    <n v="2148.6896903821457"/>
    <n v="156138.11750110259"/>
    <e v="#N/A"/>
  </r>
  <r>
    <s v="THE VALE SURGERYActonEalingE85635Nov8"/>
    <x v="304"/>
    <x v="3"/>
    <x v="2"/>
    <x v="306"/>
    <s v="E85635"/>
    <x v="9"/>
    <n v="8"/>
    <n v="4774.86597862699"/>
    <n v="151"/>
    <n v="0"/>
    <n v="3.0049000000000001"/>
    <n v="0"/>
    <m/>
    <m/>
    <m/>
    <m/>
    <n v="2227"/>
    <n v="39.863300000000002"/>
    <m/>
    <m/>
    <n v="2378"/>
    <n v="42.868200000000002"/>
    <m/>
    <m/>
    <n v="0"/>
    <n v="42.868200000000002"/>
    <e v="#N/A"/>
    <e v="#N/A"/>
    <e v="#N/A"/>
    <n v="2148.6896903821457"/>
    <n v="2148.6896903821457"/>
    <n v="2148.6896903821457"/>
    <n v="156138.11750110259"/>
    <e v="#N/A"/>
  </r>
  <r>
    <s v="THE VALE SURGERYActonEalingE85635Oct7"/>
    <x v="304"/>
    <x v="3"/>
    <x v="2"/>
    <x v="306"/>
    <s v="E85635"/>
    <x v="10"/>
    <n v="7"/>
    <n v="4774.86597862699"/>
    <n v="815"/>
    <n v="0"/>
    <n v="16.218500000000002"/>
    <n v="0"/>
    <n v="0"/>
    <n v="0"/>
    <n v="0"/>
    <n v="0"/>
    <n v="3416"/>
    <n v="61.1464"/>
    <n v="6701"/>
    <n v="147.422"/>
    <n v="4231"/>
    <n v="77.364900000000006"/>
    <n v="6701"/>
    <n v="147.422"/>
    <n v="0"/>
    <n v="77.364900000000006"/>
    <n v="147.422"/>
    <n v="70.057099999999991"/>
    <e v="#N/A"/>
    <n v="2148.6896903821457"/>
    <n v="2148.6896903821457"/>
    <n v="2148.6896903821457"/>
    <n v="156138.11750110259"/>
    <e v="#N/A"/>
  </r>
  <r>
    <s v="THE VALE SURGERYActonEalingE85635Sep6"/>
    <x v="304"/>
    <x v="3"/>
    <x v="2"/>
    <x v="306"/>
    <s v="E85635"/>
    <x v="11"/>
    <n v="6"/>
    <n v="4774.86597862699"/>
    <n v="158"/>
    <n v="0"/>
    <n v="3.1442000000000001"/>
    <n v="0"/>
    <n v="1908"/>
    <n v="0"/>
    <n v="42.93"/>
    <n v="0"/>
    <n v="9715"/>
    <n v="173.89850000000001"/>
    <n v="2647"/>
    <n v="58.234000000000002"/>
    <n v="9873"/>
    <n v="177.04270000000002"/>
    <n v="4555"/>
    <n v="101.164"/>
    <n v="0"/>
    <n v="177.04270000000002"/>
    <n v="101.164"/>
    <n v="-75.878700000000023"/>
    <e v="#N/A"/>
    <n v="2148.6896903821457"/>
    <n v="2148.6896903821457"/>
    <n v="2148.6896903821457"/>
    <n v="156138.11750110259"/>
    <e v="#N/A"/>
  </r>
  <r>
    <s v="THE WARREN PRACTICEHH CollaborativeHillingdonE86019Apr1"/>
    <x v="305"/>
    <x v="42"/>
    <x v="1"/>
    <x v="307"/>
    <s v="E86019"/>
    <x v="0"/>
    <n v="1"/>
    <n v="6871.8471077719596"/>
    <n v="9614"/>
    <n v="895"/>
    <n v="177.85899999999998"/>
    <n v="16.557499999999997"/>
    <n v="15955"/>
    <n v="1669"/>
    <n v="317.50450000000001"/>
    <n v="33.213100000000004"/>
    <n v="3322"/>
    <n v="59.463799999999999"/>
    <n v="3574"/>
    <n v="78.628"/>
    <n v="13831"/>
    <n v="253.88029999999998"/>
    <n v="21198"/>
    <n v="429.34559999999999"/>
    <n v="0"/>
    <n v="253.88029999999998"/>
    <n v="429.34559999999999"/>
    <n v="175.46530000000001"/>
    <n v="429.34559999999999"/>
    <n v="3092.331198497382"/>
    <n v="3092.331198497382"/>
    <n v="3092.331198497382"/>
    <n v="224709.4004241431"/>
    <n v="0"/>
  </r>
  <r>
    <s v="THE WARREN PRACTICEHH CollaborativeHillingdonE86019Aug5"/>
    <x v="305"/>
    <x v="42"/>
    <x v="1"/>
    <x v="307"/>
    <s v="E86019"/>
    <x v="1"/>
    <n v="5"/>
    <n v="6871.8471077719596"/>
    <n v="8979"/>
    <n v="2"/>
    <n v="166.11149999999998"/>
    <n v="3.6999999999999998E-2"/>
    <n v="5734"/>
    <n v="1249"/>
    <n v="114.1066"/>
    <n v="24.8551"/>
    <n v="3551"/>
    <n v="63.562899999999999"/>
    <n v="4458"/>
    <n v="98.075999999999993"/>
    <n v="12532"/>
    <n v="229.71139999999997"/>
    <n v="11441"/>
    <n v="237.0377"/>
    <n v="0"/>
    <n v="229.71139999999997"/>
    <n v="237.0377"/>
    <n v="7.3263000000000318"/>
    <n v="666.38329999999996"/>
    <n v="3092.331198497382"/>
    <n v="3092.331198497382"/>
    <n v="3092.331198497382"/>
    <n v="224709.4004241431"/>
    <n v="0"/>
  </r>
  <r>
    <s v="THE WARREN PRACTICEHH CollaborativeHillingdonE86019Dec9"/>
    <x v="305"/>
    <x v="42"/>
    <x v="1"/>
    <x v="307"/>
    <s v="E86019"/>
    <x v="2"/>
    <n v="9"/>
    <n v="6871.8471077719596"/>
    <n v="3249"/>
    <n v="949"/>
    <n v="64.655100000000004"/>
    <n v="18.885100000000001"/>
    <m/>
    <m/>
    <m/>
    <m/>
    <n v="2997"/>
    <n v="53.646299999999997"/>
    <m/>
    <m/>
    <n v="7195"/>
    <n v="137.1865"/>
    <m/>
    <m/>
    <n v="0"/>
    <n v="137.1865"/>
    <e v="#N/A"/>
    <e v="#N/A"/>
    <e v="#N/A"/>
    <n v="3092.331198497382"/>
    <n v="3092.331198497382"/>
    <n v="3092.331198497382"/>
    <n v="224709.4004241431"/>
    <e v="#N/A"/>
  </r>
  <r>
    <s v="THE WARREN PRACTICEHH CollaborativeHillingdonE86019Feb11"/>
    <x v="305"/>
    <x v="42"/>
    <x v="1"/>
    <x v="307"/>
    <s v="E86019"/>
    <x v="3"/>
    <n v="11"/>
    <n v="6871.8471077719596"/>
    <n v="6665"/>
    <n v="394"/>
    <n v="132.6335"/>
    <n v="7.8406000000000002"/>
    <m/>
    <m/>
    <m/>
    <m/>
    <n v="4029"/>
    <n v="72.119100000000003"/>
    <m/>
    <m/>
    <n v="11088"/>
    <n v="212.5932"/>
    <m/>
    <m/>
    <n v="0"/>
    <n v="212.5932"/>
    <e v="#N/A"/>
    <e v="#N/A"/>
    <e v="#N/A"/>
    <n v="3092.331198497382"/>
    <n v="3092.331198497382"/>
    <n v="3092.331198497382"/>
    <n v="224709.4004241431"/>
    <e v="#N/A"/>
  </r>
  <r>
    <s v="THE WARREN PRACTICEHH CollaborativeHillingdonE86019Jan10"/>
    <x v="305"/>
    <x v="42"/>
    <x v="1"/>
    <x v="307"/>
    <s v="E86019"/>
    <x v="4"/>
    <n v="10"/>
    <n v="6871.8471077719596"/>
    <n v="5313"/>
    <n v="649"/>
    <n v="105.7287"/>
    <n v="12.915100000000001"/>
    <m/>
    <m/>
    <m/>
    <m/>
    <n v="4328"/>
    <n v="77.471199999999996"/>
    <m/>
    <m/>
    <n v="10290"/>
    <n v="196.11500000000001"/>
    <m/>
    <m/>
    <n v="0"/>
    <n v="196.11500000000001"/>
    <e v="#N/A"/>
    <e v="#N/A"/>
    <e v="#N/A"/>
    <n v="3092.331198497382"/>
    <n v="3092.331198497382"/>
    <n v="3092.331198497382"/>
    <n v="224709.4004241431"/>
    <e v="#N/A"/>
  </r>
  <r>
    <s v="THE WARREN PRACTICEHH CollaborativeHillingdonE86019Jul4"/>
    <x v="305"/>
    <x v="42"/>
    <x v="1"/>
    <x v="307"/>
    <s v="E86019"/>
    <x v="5"/>
    <n v="4"/>
    <n v="6871.8471077719596"/>
    <n v="4946"/>
    <n v="841"/>
    <n v="91.500999999999991"/>
    <n v="15.558499999999999"/>
    <n v="4469"/>
    <n v="747"/>
    <n v="88.93310000000001"/>
    <n v="14.865300000000001"/>
    <n v="3832"/>
    <n v="68.592799999999997"/>
    <n v="5064"/>
    <n v="111.408"/>
    <n v="9619"/>
    <n v="175.65229999999997"/>
    <n v="10280"/>
    <n v="215.20640000000003"/>
    <n v="0"/>
    <n v="175.65229999999997"/>
    <n v="215.20640000000003"/>
    <n v="39.554100000000062"/>
    <e v="#N/A"/>
    <n v="3092.331198497382"/>
    <n v="3092.331198497382"/>
    <n v="3092.331198497382"/>
    <n v="224709.4004241431"/>
    <e v="#N/A"/>
  </r>
  <r>
    <s v="THE WARREN PRACTICEHH CollaborativeHillingdonE86019Jun3"/>
    <x v="305"/>
    <x v="42"/>
    <x v="1"/>
    <x v="307"/>
    <s v="E86019"/>
    <x v="6"/>
    <n v="3"/>
    <n v="6871.8471077719596"/>
    <n v="11504"/>
    <n v="1282"/>
    <n v="212.82399999999998"/>
    <n v="23.716999999999999"/>
    <n v="3754"/>
    <n v="104"/>
    <n v="74.704599999999999"/>
    <n v="2.0696000000000003"/>
    <n v="3945"/>
    <n v="70.615499999999997"/>
    <n v="4751"/>
    <n v="104.52200000000001"/>
    <n v="16731"/>
    <n v="307.15649999999999"/>
    <n v="8609"/>
    <n v="181.2962"/>
    <n v="0"/>
    <n v="307.15649999999999"/>
    <n v="181.2962"/>
    <n v="-125.8603"/>
    <e v="#N/A"/>
    <n v="3092.331198497382"/>
    <n v="3092.331198497382"/>
    <n v="3092.331198497382"/>
    <n v="224709.4004241431"/>
    <e v="#N/A"/>
  </r>
  <r>
    <s v="THE WARREN PRACTICEHH CollaborativeHillingdonE86019Mar12"/>
    <x v="305"/>
    <x v="42"/>
    <x v="1"/>
    <x v="307"/>
    <s v="E86019"/>
    <x v="7"/>
    <n v="12"/>
    <n v="6871.8471077719596"/>
    <n v="13145"/>
    <n v="602"/>
    <n v="261.58550000000002"/>
    <n v="11.979800000000001"/>
    <m/>
    <m/>
    <m/>
    <m/>
    <n v="3917"/>
    <n v="70.1143"/>
    <m/>
    <m/>
    <n v="17664"/>
    <n v="343.67960000000005"/>
    <m/>
    <m/>
    <n v="0"/>
    <n v="343.67960000000005"/>
    <e v="#N/A"/>
    <e v="#N/A"/>
    <e v="#N/A"/>
    <n v="3092.331198497382"/>
    <n v="3092.331198497382"/>
    <n v="3092.331198497382"/>
    <n v="224709.4004241431"/>
    <e v="#N/A"/>
  </r>
  <r>
    <s v="THE WARREN PRACTICEHH CollaborativeHillingdonE86019May2"/>
    <x v="305"/>
    <x v="42"/>
    <x v="1"/>
    <x v="307"/>
    <s v="E86019"/>
    <x v="8"/>
    <n v="2"/>
    <n v="6871.8471077719596"/>
    <n v="5897"/>
    <n v="772"/>
    <n v="109.0945"/>
    <n v="14.282"/>
    <n v="4266"/>
    <n v="4"/>
    <n v="84.8934"/>
    <n v="7.9600000000000004E-2"/>
    <n v="3534"/>
    <n v="63.258600000000001"/>
    <n v="4177"/>
    <n v="91.894000000000005"/>
    <n v="10203"/>
    <n v="186.63509999999999"/>
    <n v="8447"/>
    <n v="176.86700000000002"/>
    <n v="0"/>
    <n v="186.63509999999999"/>
    <n v="176.86700000000002"/>
    <n v="-9.7680999999999756"/>
    <e v="#N/A"/>
    <n v="3092.331198497382"/>
    <n v="3092.331198497382"/>
    <n v="3092.331198497382"/>
    <n v="224709.4004241431"/>
    <e v="#N/A"/>
  </r>
  <r>
    <s v="THE WARREN PRACTICEHH CollaborativeHillingdonE86019Nov8"/>
    <x v="305"/>
    <x v="42"/>
    <x v="1"/>
    <x v="307"/>
    <s v="E86019"/>
    <x v="9"/>
    <n v="8"/>
    <n v="6871.8471077719596"/>
    <n v="3384"/>
    <n v="901"/>
    <n v="67.3416"/>
    <n v="17.9299"/>
    <m/>
    <m/>
    <m/>
    <m/>
    <n v="3896"/>
    <n v="69.738399999999999"/>
    <m/>
    <m/>
    <n v="8181"/>
    <n v="155.00990000000002"/>
    <m/>
    <m/>
    <n v="0"/>
    <n v="155.00990000000002"/>
    <e v="#N/A"/>
    <e v="#N/A"/>
    <e v="#N/A"/>
    <n v="3092.331198497382"/>
    <n v="3092.331198497382"/>
    <n v="3092.331198497382"/>
    <n v="224709.4004241431"/>
    <e v="#N/A"/>
  </r>
  <r>
    <s v="THE WARREN PRACTICEHH CollaborativeHillingdonE86019Oct7"/>
    <x v="305"/>
    <x v="42"/>
    <x v="1"/>
    <x v="307"/>
    <s v="E86019"/>
    <x v="10"/>
    <n v="7"/>
    <n v="6871.8471077719596"/>
    <n v="19929"/>
    <n v="2082"/>
    <n v="396.58710000000002"/>
    <n v="41.431800000000003"/>
    <n v="0"/>
    <n v="2346"/>
    <n v="0"/>
    <n v="52.784999999999997"/>
    <n v="4498"/>
    <n v="80.514200000000002"/>
    <n v="5418"/>
    <n v="119.196"/>
    <n v="26509"/>
    <n v="518.53309999999999"/>
    <n v="7764"/>
    <n v="171.98099999999999"/>
    <n v="0"/>
    <n v="518.53309999999999"/>
    <n v="171.98099999999999"/>
    <n v="-346.5521"/>
    <e v="#N/A"/>
    <n v="3092.331198497382"/>
    <n v="3092.331198497382"/>
    <n v="3092.331198497382"/>
    <n v="224709.4004241431"/>
    <e v="#N/A"/>
  </r>
  <r>
    <s v="THE WARREN PRACTICEHH CollaborativeHillingdonE86019Sep6"/>
    <x v="305"/>
    <x v="42"/>
    <x v="1"/>
    <x v="307"/>
    <s v="E86019"/>
    <x v="11"/>
    <n v="6"/>
    <n v="6871.8471077719596"/>
    <n v="14382"/>
    <n v="1281"/>
    <n v="286.20179999999999"/>
    <n v="25.491900000000001"/>
    <n v="5160"/>
    <n v="4535"/>
    <n v="116.1"/>
    <n v="102.03749999999999"/>
    <n v="4411"/>
    <n v="78.956900000000005"/>
    <n v="5213"/>
    <n v="114.68600000000001"/>
    <n v="20074"/>
    <n v="390.6506"/>
    <n v="14908"/>
    <n v="332.82349999999997"/>
    <n v="0"/>
    <n v="390.6506"/>
    <n v="332.82349999999997"/>
    <n v="-57.82710000000003"/>
    <e v="#N/A"/>
    <n v="3092.331198497382"/>
    <n v="3092.331198497382"/>
    <n v="3092.331198497382"/>
    <n v="224709.4004241431"/>
    <e v="#N/A"/>
  </r>
  <r>
    <s v="THE WESTBOURNE GREEN SURGERYRegents HealthCentral LondonY00902Apr1"/>
    <x v="306"/>
    <x v="31"/>
    <x v="7"/>
    <x v="308"/>
    <s v="Y00902"/>
    <x v="0"/>
    <n v="1"/>
    <n v="3467.65089684439"/>
    <n v="410"/>
    <n v="599"/>
    <n v="7.585"/>
    <n v="11.0815"/>
    <n v="111"/>
    <n v="0"/>
    <n v="2.2089000000000003"/>
    <n v="0"/>
    <n v="3822"/>
    <n v="68.413799999999995"/>
    <n v="4084"/>
    <n v="89.847999999999999"/>
    <n v="4831"/>
    <n v="87.080299999999994"/>
    <n v="4195"/>
    <n v="92.056899999999999"/>
    <n v="0"/>
    <n v="87.080299999999994"/>
    <n v="92.056899999999999"/>
    <n v="4.9766000000000048"/>
    <n v="92.056899999999999"/>
    <n v="1560.4429035799756"/>
    <n v="1560.4429035799756"/>
    <n v="1560.4429035799756"/>
    <n v="113392.18432681156"/>
    <n v="0"/>
  </r>
  <r>
    <s v="THE WESTBOURNE GREEN SURGERYRegents HealthCentral LondonY00902Aug5"/>
    <x v="306"/>
    <x v="31"/>
    <x v="7"/>
    <x v="308"/>
    <s v="Y00902"/>
    <x v="1"/>
    <n v="5"/>
    <n v="3467.65089684439"/>
    <n v="109"/>
    <n v="0"/>
    <n v="2.0164999999999997"/>
    <n v="0"/>
    <n v="239"/>
    <n v="0"/>
    <n v="4.7561"/>
    <n v="0"/>
    <n v="4447"/>
    <n v="79.601299999999995"/>
    <n v="6849"/>
    <n v="150.678"/>
    <n v="4556"/>
    <n v="81.617799999999988"/>
    <n v="7088"/>
    <n v="155.4341"/>
    <n v="0"/>
    <n v="81.617799999999988"/>
    <n v="155.4341"/>
    <n v="73.816300000000012"/>
    <n v="247.49099999999999"/>
    <n v="1560.4429035799756"/>
    <n v="1560.4429035799756"/>
    <n v="1560.4429035799756"/>
    <n v="113392.18432681156"/>
    <n v="0"/>
  </r>
  <r>
    <s v="THE WESTBOURNE GREEN SURGERYRegents HealthCentral LondonY00902Dec9"/>
    <x v="306"/>
    <x v="31"/>
    <x v="7"/>
    <x v="308"/>
    <s v="Y00902"/>
    <x v="2"/>
    <n v="9"/>
    <n v="3467.65089684439"/>
    <n v="185"/>
    <n v="0"/>
    <n v="3.6815000000000002"/>
    <n v="0"/>
    <m/>
    <m/>
    <m/>
    <m/>
    <n v="3910"/>
    <n v="69.989000000000004"/>
    <m/>
    <m/>
    <n v="4095"/>
    <n v="73.670500000000004"/>
    <m/>
    <m/>
    <n v="0"/>
    <n v="73.670500000000004"/>
    <e v="#N/A"/>
    <e v="#N/A"/>
    <e v="#N/A"/>
    <n v="1560.4429035799756"/>
    <n v="1560.4429035799756"/>
    <n v="1560.4429035799756"/>
    <n v="113392.18432681156"/>
    <e v="#N/A"/>
  </r>
  <r>
    <s v="THE WESTBOURNE GREEN SURGERYRegents HealthCentral LondonY00902Feb11"/>
    <x v="306"/>
    <x v="31"/>
    <x v="7"/>
    <x v="308"/>
    <s v="Y00902"/>
    <x v="3"/>
    <n v="11"/>
    <n v="3467.65089684439"/>
    <n v="502"/>
    <n v="0"/>
    <n v="9.9898000000000007"/>
    <n v="0"/>
    <m/>
    <m/>
    <m/>
    <m/>
    <n v="4008"/>
    <n v="71.743200000000002"/>
    <m/>
    <m/>
    <n v="4510"/>
    <n v="81.733000000000004"/>
    <m/>
    <m/>
    <n v="0"/>
    <n v="81.733000000000004"/>
    <e v="#N/A"/>
    <e v="#N/A"/>
    <e v="#N/A"/>
    <n v="1560.4429035799756"/>
    <n v="1560.4429035799756"/>
    <n v="1560.4429035799756"/>
    <n v="113392.18432681156"/>
    <e v="#N/A"/>
  </r>
  <r>
    <s v="THE WESTBOURNE GREEN SURGERYRegents HealthCentral LondonY00902Jan10"/>
    <x v="306"/>
    <x v="31"/>
    <x v="7"/>
    <x v="308"/>
    <s v="Y00902"/>
    <x v="4"/>
    <n v="10"/>
    <n v="3467.65089684439"/>
    <n v="213"/>
    <n v="0"/>
    <n v="4.2387000000000006"/>
    <n v="0"/>
    <m/>
    <m/>
    <m/>
    <m/>
    <n v="5993"/>
    <n v="107.2747"/>
    <m/>
    <m/>
    <n v="6206"/>
    <n v="111.51339999999999"/>
    <m/>
    <m/>
    <n v="0"/>
    <n v="111.51339999999999"/>
    <e v="#N/A"/>
    <e v="#N/A"/>
    <e v="#N/A"/>
    <n v="1560.4429035799756"/>
    <n v="1560.4429035799756"/>
    <n v="1560.4429035799756"/>
    <n v="113392.18432681156"/>
    <e v="#N/A"/>
  </r>
  <r>
    <s v="THE WESTBOURNE GREEN SURGERYRegents HealthCentral LondonY00902Jul4"/>
    <x v="306"/>
    <x v="31"/>
    <x v="7"/>
    <x v="308"/>
    <s v="Y00902"/>
    <x v="5"/>
    <n v="4"/>
    <n v="3467.65089684439"/>
    <n v="70"/>
    <n v="0"/>
    <n v="1.2949999999999999"/>
    <n v="0"/>
    <n v="157"/>
    <n v="0"/>
    <n v="3.1243000000000003"/>
    <n v="0"/>
    <n v="3312"/>
    <n v="59.284799999999997"/>
    <n v="7455"/>
    <n v="164.01"/>
    <n v="3382"/>
    <n v="60.579799999999999"/>
    <n v="7612"/>
    <n v="167.1343"/>
    <n v="0"/>
    <n v="60.579799999999999"/>
    <n v="167.1343"/>
    <n v="106.55449999999999"/>
    <e v="#N/A"/>
    <n v="1560.4429035799756"/>
    <n v="1560.4429035799756"/>
    <n v="1560.4429035799756"/>
    <n v="113392.18432681156"/>
    <e v="#N/A"/>
  </r>
  <r>
    <s v="THE WESTBOURNE GREEN SURGERYRegents HealthCentral LondonY00902Jun3"/>
    <x v="306"/>
    <x v="31"/>
    <x v="7"/>
    <x v="308"/>
    <s v="Y00902"/>
    <x v="6"/>
    <n v="3"/>
    <n v="3467.65089684439"/>
    <n v="102"/>
    <n v="0"/>
    <n v="1.887"/>
    <n v="0"/>
    <n v="137"/>
    <n v="0"/>
    <n v="2.7263000000000002"/>
    <n v="0"/>
    <n v="3772"/>
    <n v="67.518799999999999"/>
    <n v="6271"/>
    <n v="137.96199999999999"/>
    <n v="3874"/>
    <n v="69.405799999999999"/>
    <n v="6408"/>
    <n v="140.6883"/>
    <n v="0"/>
    <n v="69.405799999999999"/>
    <n v="140.6883"/>
    <n v="71.282499999999999"/>
    <e v="#N/A"/>
    <n v="1560.4429035799756"/>
    <n v="1560.4429035799756"/>
    <n v="1560.4429035799756"/>
    <n v="113392.18432681156"/>
    <e v="#N/A"/>
  </r>
  <r>
    <s v="THE WESTBOURNE GREEN SURGERYRegents HealthCentral LondonY00902Mar12"/>
    <x v="306"/>
    <x v="31"/>
    <x v="7"/>
    <x v="308"/>
    <s v="Y00902"/>
    <x v="7"/>
    <n v="12"/>
    <n v="3467.65089684439"/>
    <n v="522"/>
    <n v="0"/>
    <n v="10.3878"/>
    <n v="0"/>
    <m/>
    <m/>
    <m/>
    <m/>
    <n v="5058"/>
    <n v="90.538200000000003"/>
    <m/>
    <m/>
    <n v="5580"/>
    <n v="100.926"/>
    <m/>
    <m/>
    <n v="0"/>
    <n v="100.926"/>
    <e v="#N/A"/>
    <e v="#N/A"/>
    <e v="#N/A"/>
    <n v="1560.4429035799756"/>
    <n v="1560.4429035799756"/>
    <n v="1560.4429035799756"/>
    <n v="113392.18432681156"/>
    <e v="#N/A"/>
  </r>
  <r>
    <s v="THE WESTBOURNE GREEN SURGERYRegents HealthCentral LondonY00902May2"/>
    <x v="306"/>
    <x v="31"/>
    <x v="7"/>
    <x v="308"/>
    <s v="Y00902"/>
    <x v="8"/>
    <n v="2"/>
    <n v="3467.65089684439"/>
    <n v="324"/>
    <n v="276"/>
    <n v="5.9939999999999998"/>
    <n v="5.1059999999999999"/>
    <n v="72"/>
    <n v="0"/>
    <n v="1.4328000000000001"/>
    <n v="0"/>
    <n v="3655"/>
    <n v="65.424499999999995"/>
    <n v="5860"/>
    <n v="128.91999999999999"/>
    <n v="4255"/>
    <n v="76.524499999999989"/>
    <n v="5932"/>
    <n v="130.35279999999997"/>
    <n v="0"/>
    <n v="76.524499999999989"/>
    <n v="130.35279999999997"/>
    <n v="53.828299999999984"/>
    <e v="#N/A"/>
    <n v="1560.4429035799756"/>
    <n v="1560.4429035799756"/>
    <n v="1560.4429035799756"/>
    <n v="113392.18432681156"/>
    <e v="#N/A"/>
  </r>
  <r>
    <s v="THE WESTBOURNE GREEN SURGERYRegents HealthCentral LondonY00902Nov8"/>
    <x v="306"/>
    <x v="31"/>
    <x v="7"/>
    <x v="308"/>
    <s v="Y00902"/>
    <x v="9"/>
    <n v="8"/>
    <n v="3467.65089684439"/>
    <n v="1117"/>
    <n v="0"/>
    <n v="22.228300000000001"/>
    <n v="0"/>
    <m/>
    <m/>
    <m/>
    <m/>
    <n v="7654"/>
    <n v="137.00659999999999"/>
    <m/>
    <m/>
    <n v="8771"/>
    <n v="159.23489999999998"/>
    <m/>
    <m/>
    <n v="0"/>
    <n v="159.23489999999998"/>
    <e v="#N/A"/>
    <e v="#N/A"/>
    <e v="#N/A"/>
    <n v="1560.4429035799756"/>
    <n v="1560.4429035799756"/>
    <n v="1560.4429035799756"/>
    <n v="113392.18432681156"/>
    <e v="#N/A"/>
  </r>
  <r>
    <s v="THE WESTBOURNE GREEN SURGERYRegents HealthCentral LondonY00902Oct7"/>
    <x v="306"/>
    <x v="31"/>
    <x v="7"/>
    <x v="308"/>
    <s v="Y00902"/>
    <x v="10"/>
    <n v="7"/>
    <n v="3467.65089684439"/>
    <n v="246"/>
    <n v="2251"/>
    <n v="4.8954000000000004"/>
    <n v="44.794900000000005"/>
    <n v="0"/>
    <n v="58"/>
    <n v="0"/>
    <n v="1.3049999999999999"/>
    <n v="6219"/>
    <n v="111.3201"/>
    <n v="12511"/>
    <n v="275.24200000000002"/>
    <n v="8716"/>
    <n v="161.0104"/>
    <n v="12569"/>
    <n v="276.54700000000003"/>
    <n v="0"/>
    <n v="161.0104"/>
    <n v="276.54700000000003"/>
    <n v="115.53660000000002"/>
    <e v="#N/A"/>
    <n v="1560.4429035799756"/>
    <n v="1560.4429035799756"/>
    <n v="1560.4429035799756"/>
    <n v="113392.18432681156"/>
    <e v="#N/A"/>
  </r>
  <r>
    <s v="THE WESTBOURNE GREEN SURGERYRegents HealthCentral LondonY00902Sep6"/>
    <x v="306"/>
    <x v="31"/>
    <x v="7"/>
    <x v="308"/>
    <s v="Y00902"/>
    <x v="11"/>
    <n v="6"/>
    <n v="3467.65089684439"/>
    <n v="132"/>
    <n v="0"/>
    <n v="2.6268000000000002"/>
    <n v="0"/>
    <n v="172"/>
    <n v="652"/>
    <n v="3.8699999999999997"/>
    <n v="14.67"/>
    <n v="4186"/>
    <n v="74.929400000000001"/>
    <n v="5082"/>
    <n v="111.804"/>
    <n v="4318"/>
    <n v="77.556200000000004"/>
    <n v="5906"/>
    <n v="130.34399999999999"/>
    <n v="0"/>
    <n v="77.556200000000004"/>
    <n v="130.34399999999999"/>
    <n v="52.78779999999999"/>
    <e v="#N/A"/>
    <n v="1560.4429035799756"/>
    <n v="1560.4429035799756"/>
    <n v="1560.4429035799756"/>
    <n v="113392.18432681156"/>
    <e v="#N/A"/>
  </r>
  <r>
    <s v="THE WILLESDEN MEDICAL CENTREK&amp;W SouthBrentE84021Apr1"/>
    <x v="307"/>
    <x v="20"/>
    <x v="3"/>
    <x v="309"/>
    <s v="E84021"/>
    <x v="0"/>
    <n v="1"/>
    <n v="14062.168084230199"/>
    <n v="29803"/>
    <n v="16182"/>
    <n v="551.35550000000001"/>
    <n v="299.36699999999996"/>
    <n v="53259"/>
    <n v="3833"/>
    <n v="1059.8541"/>
    <n v="76.276700000000005"/>
    <n v="0"/>
    <n v="0"/>
    <n v="0"/>
    <n v="0"/>
    <n v="45985"/>
    <n v="850.72249999999997"/>
    <n v="57092"/>
    <n v="1136.1307999999999"/>
    <n v="0"/>
    <n v="850.72249999999997"/>
    <n v="1136.1307999999999"/>
    <n v="285.40829999999994"/>
    <n v="1136.1307999999999"/>
    <n v="6327.9756379035898"/>
    <n v="6327.9756379035898"/>
    <n v="6327.9756379035898"/>
    <n v="459832.89635432756"/>
    <n v="0"/>
  </r>
  <r>
    <s v="THE WILLESDEN MEDICAL CENTREK&amp;W SouthBrentE84021Aug5"/>
    <x v="307"/>
    <x v="20"/>
    <x v="3"/>
    <x v="309"/>
    <s v="E84021"/>
    <x v="1"/>
    <n v="5"/>
    <n v="14062.168084230199"/>
    <n v="37388"/>
    <n v="5610"/>
    <n v="691.678"/>
    <n v="103.785"/>
    <n v="24236"/>
    <n v="2682"/>
    <n v="482.29640000000001"/>
    <n v="53.3718"/>
    <n v="0"/>
    <n v="0"/>
    <n v="0"/>
    <n v="0"/>
    <n v="42998"/>
    <n v="795.46299999999997"/>
    <n v="26918"/>
    <n v="535.66819999999996"/>
    <n v="0"/>
    <n v="795.46299999999997"/>
    <n v="535.66819999999996"/>
    <n v="-259.79480000000001"/>
    <n v="1671.799"/>
    <n v="6327.9756379035898"/>
    <n v="6327.9756379035898"/>
    <n v="6327.9756379035898"/>
    <n v="459832.89635432756"/>
    <n v="0"/>
  </r>
  <r>
    <s v="THE WILLESDEN MEDICAL CENTREK&amp;W SouthBrentE84021Dec9"/>
    <x v="307"/>
    <x v="20"/>
    <x v="3"/>
    <x v="309"/>
    <s v="E84021"/>
    <x v="2"/>
    <n v="9"/>
    <n v="14062.168084230199"/>
    <n v="27862"/>
    <n v="4496"/>
    <n v="554.4538"/>
    <n v="89.470399999999998"/>
    <m/>
    <m/>
    <m/>
    <m/>
    <n v="0"/>
    <n v="0"/>
    <m/>
    <m/>
    <n v="32358"/>
    <n v="643.92420000000004"/>
    <m/>
    <m/>
    <n v="0"/>
    <m/>
    <e v="#N/A"/>
    <m/>
    <m/>
    <m/>
    <m/>
    <n v="6327.9756379035898"/>
    <m/>
    <n v="0"/>
  </r>
  <r>
    <s v="THE WILLESDEN MEDICAL CENTREK&amp;W SouthBrentE84021Feb11"/>
    <x v="307"/>
    <x v="20"/>
    <x v="3"/>
    <x v="309"/>
    <s v="E84021"/>
    <x v="3"/>
    <n v="11"/>
    <n v="14062.168084230199"/>
    <n v="40836"/>
    <n v="24673"/>
    <n v="812.63640000000009"/>
    <n v="490.99270000000001"/>
    <m/>
    <m/>
    <m/>
    <m/>
    <n v="0"/>
    <n v="0"/>
    <m/>
    <m/>
    <n v="65509"/>
    <n v="1303.6291000000001"/>
    <m/>
    <m/>
    <n v="0"/>
    <m/>
    <e v="#N/A"/>
    <m/>
    <m/>
    <m/>
    <m/>
    <n v="6327.9756379035898"/>
    <m/>
    <n v="0"/>
  </r>
  <r>
    <s v="THE WILLESDEN MEDICAL CENTREK&amp;W SouthBrentE84021Jan10"/>
    <x v="307"/>
    <x v="20"/>
    <x v="3"/>
    <x v="309"/>
    <s v="E84021"/>
    <x v="4"/>
    <n v="10"/>
    <n v="14062.168084230199"/>
    <n v="40723"/>
    <n v="16083"/>
    <n v="810.3877"/>
    <n v="320.05170000000004"/>
    <m/>
    <m/>
    <m/>
    <m/>
    <n v="0"/>
    <n v="0"/>
    <m/>
    <m/>
    <n v="56806"/>
    <n v="1130.4394"/>
    <m/>
    <m/>
    <n v="0"/>
    <m/>
    <e v="#N/A"/>
    <m/>
    <m/>
    <m/>
    <m/>
    <n v="6327.9756379035898"/>
    <m/>
    <n v="0"/>
  </r>
  <r>
    <s v="THE WILLESDEN MEDICAL CENTREK&amp;W SouthBrentE84021Jul4"/>
    <x v="307"/>
    <x v="20"/>
    <x v="3"/>
    <x v="309"/>
    <s v="E84021"/>
    <x v="5"/>
    <n v="4"/>
    <n v="14062.168084230199"/>
    <n v="42447"/>
    <n v="5392"/>
    <n v="785.26949999999999"/>
    <n v="99.751999999999995"/>
    <n v="28926"/>
    <n v="3569"/>
    <n v="575.62740000000008"/>
    <n v="71.023099999999999"/>
    <n v="0"/>
    <n v="0"/>
    <n v="0"/>
    <n v="0"/>
    <n v="47839"/>
    <n v="885.02149999999995"/>
    <n v="32495"/>
    <n v="646.65050000000008"/>
    <n v="0"/>
    <m/>
    <n v="646.65050000000008"/>
    <m/>
    <m/>
    <m/>
    <m/>
    <n v="6327.9756379035898"/>
    <m/>
    <n v="0"/>
  </r>
  <r>
    <s v="THE WILLESDEN MEDICAL CENTREK&amp;W SouthBrentE84021Jun3"/>
    <x v="307"/>
    <x v="20"/>
    <x v="3"/>
    <x v="309"/>
    <s v="E84021"/>
    <x v="6"/>
    <n v="3"/>
    <n v="14062.168084230199"/>
    <n v="34095"/>
    <n v="6923"/>
    <n v="630.75749999999994"/>
    <n v="128.07550000000001"/>
    <n v="34809"/>
    <n v="3185"/>
    <n v="692.69910000000004"/>
    <n v="63.381500000000003"/>
    <n v="0"/>
    <n v="0"/>
    <n v="0"/>
    <n v="0"/>
    <n v="41018"/>
    <n v="758.83299999999997"/>
    <n v="37994"/>
    <n v="756.0806"/>
    <n v="0"/>
    <m/>
    <n v="756.0806"/>
    <m/>
    <m/>
    <m/>
    <m/>
    <n v="6327.9756379035898"/>
    <m/>
    <n v="0"/>
  </r>
  <r>
    <s v="THE WILLESDEN MEDICAL CENTREK&amp;W SouthBrentE84021Mar12"/>
    <x v="307"/>
    <x v="20"/>
    <x v="3"/>
    <x v="309"/>
    <s v="E84021"/>
    <x v="7"/>
    <n v="12"/>
    <n v="14062.168084230199"/>
    <n v="35968"/>
    <n v="5984"/>
    <n v="715.76319999999998"/>
    <n v="119.08160000000001"/>
    <m/>
    <m/>
    <m/>
    <m/>
    <n v="0"/>
    <n v="0"/>
    <m/>
    <m/>
    <n v="41952"/>
    <n v="834.84479999999996"/>
    <m/>
    <m/>
    <n v="0"/>
    <m/>
    <e v="#N/A"/>
    <m/>
    <m/>
    <m/>
    <m/>
    <n v="6327.9756379035898"/>
    <m/>
    <n v="0"/>
  </r>
  <r>
    <s v="THE WILLESDEN MEDICAL CENTREK&amp;W SouthBrentE84021May2"/>
    <x v="307"/>
    <x v="20"/>
    <x v="3"/>
    <x v="309"/>
    <s v="E84021"/>
    <x v="8"/>
    <n v="2"/>
    <n v="14062.168084230199"/>
    <n v="77949"/>
    <n v="13341"/>
    <n v="1442.0564999999999"/>
    <n v="246.80849999999998"/>
    <n v="46395"/>
    <n v="4295"/>
    <n v="923.26050000000009"/>
    <n v="85.470500000000001"/>
    <n v="0"/>
    <n v="0"/>
    <n v="0"/>
    <n v="0"/>
    <n v="91290"/>
    <n v="1688.8649999999998"/>
    <n v="50690"/>
    <n v="1008.7310000000001"/>
    <n v="0"/>
    <m/>
    <n v="1008.7310000000001"/>
    <m/>
    <m/>
    <m/>
    <m/>
    <n v="6327.9756379035898"/>
    <m/>
    <n v="0"/>
  </r>
  <r>
    <s v="THE WILLESDEN MEDICAL CENTREK&amp;W SouthBrentE84021Nov8"/>
    <x v="307"/>
    <x v="20"/>
    <x v="3"/>
    <x v="309"/>
    <s v="E84021"/>
    <x v="9"/>
    <n v="8"/>
    <n v="14062.168084230199"/>
    <n v="53787"/>
    <n v="38605"/>
    <n v="1070.3613"/>
    <n v="768.23950000000002"/>
    <m/>
    <m/>
    <m/>
    <m/>
    <n v="0"/>
    <n v="0"/>
    <m/>
    <m/>
    <n v="92392"/>
    <n v="1838.6008000000002"/>
    <m/>
    <m/>
    <n v="0"/>
    <n v="1838.6008000000002"/>
    <e v="#N/A"/>
    <e v="#N/A"/>
    <e v="#N/A"/>
    <n v="6327.9756379035898"/>
    <n v="6327.9756379035898"/>
    <n v="6327.9756379035898"/>
    <n v="459832.89635432756"/>
    <e v="#N/A"/>
  </r>
  <r>
    <s v="THE WILLESDEN MEDICAL CENTREK&amp;W SouthBrentE84021Oct7"/>
    <x v="307"/>
    <x v="20"/>
    <x v="3"/>
    <x v="309"/>
    <s v="E84021"/>
    <x v="10"/>
    <n v="7"/>
    <n v="14062.168084230199"/>
    <n v="61037"/>
    <n v="26220"/>
    <n v="1214.6363000000001"/>
    <n v="521.77800000000002"/>
    <n v="0"/>
    <n v="33018"/>
    <n v="0"/>
    <n v="742.90499999999997"/>
    <n v="0"/>
    <n v="0"/>
    <n v="0"/>
    <n v="0"/>
    <n v="87257"/>
    <n v="1736.4143000000001"/>
    <n v="33018"/>
    <n v="742.90499999999997"/>
    <n v="0"/>
    <m/>
    <n v="742.90499999999997"/>
    <m/>
    <m/>
    <m/>
    <m/>
    <n v="6327.9756379035898"/>
    <m/>
    <n v="0"/>
  </r>
  <r>
    <s v="THE WILLESDEN MEDICAL CENTREK&amp;W SouthBrentE84021Sep6"/>
    <x v="307"/>
    <x v="20"/>
    <x v="3"/>
    <x v="309"/>
    <s v="E84021"/>
    <x v="11"/>
    <n v="6"/>
    <n v="14062.168084230199"/>
    <n v="44934"/>
    <n v="21577"/>
    <n v="894.1866"/>
    <n v="429.38230000000004"/>
    <n v="21704"/>
    <n v="10777"/>
    <n v="488.34"/>
    <n v="242.48249999999999"/>
    <n v="0"/>
    <n v="0"/>
    <n v="0"/>
    <n v="0"/>
    <n v="66511"/>
    <n v="1323.5689"/>
    <n v="32481"/>
    <n v="730.82249999999999"/>
    <n v="0"/>
    <m/>
    <n v="730.82249999999999"/>
    <m/>
    <m/>
    <m/>
    <m/>
    <n v="6327.9756379035898"/>
    <m/>
    <n v="0"/>
  </r>
  <r>
    <s v="THE WILLOW TREE SURGERYLong Lane First Care Group PCNHillingdonE86610Apr1"/>
    <x v="308"/>
    <x v="1"/>
    <x v="1"/>
    <x v="310"/>
    <s v="E86610"/>
    <x v="0"/>
    <n v="1"/>
    <n v="3195.1587972530501"/>
    <n v="4352"/>
    <n v="0"/>
    <n v="80.512"/>
    <n v="0"/>
    <n v="2200"/>
    <n v="32"/>
    <n v="43.78"/>
    <n v="0.63680000000000003"/>
    <n v="0"/>
    <n v="0"/>
    <n v="0"/>
    <n v="0"/>
    <n v="4352"/>
    <n v="80.512"/>
    <n v="2232"/>
    <n v="44.416800000000002"/>
    <n v="0"/>
    <m/>
    <n v="44.416800000000002"/>
    <m/>
    <m/>
    <m/>
    <m/>
    <n v="1437.8214587638727"/>
    <m/>
    <n v="0"/>
  </r>
  <r>
    <s v="THE WILLOW TREE SURGERYLong Lane First Care Group PCNHillingdonE86610Aug5"/>
    <x v="308"/>
    <x v="1"/>
    <x v="1"/>
    <x v="310"/>
    <s v="E86610"/>
    <x v="1"/>
    <n v="5"/>
    <n v="3195.1587972530501"/>
    <n v="10009"/>
    <n v="6"/>
    <n v="185.16649999999998"/>
    <n v="0.11099999999999999"/>
    <n v="1665"/>
    <n v="0"/>
    <n v="33.133500000000005"/>
    <n v="0"/>
    <n v="98"/>
    <n v="1.7542"/>
    <n v="0"/>
    <n v="0"/>
    <n v="10113"/>
    <n v="187.03169999999997"/>
    <n v="1665"/>
    <n v="33.133500000000005"/>
    <n v="0"/>
    <m/>
    <n v="33.133500000000005"/>
    <m/>
    <m/>
    <m/>
    <m/>
    <n v="1437.8214587638727"/>
    <m/>
    <n v="0"/>
  </r>
  <r>
    <s v="THE WILLOW TREE SURGERYLong Lane First Care Group PCNHillingdonE86610Dec9"/>
    <x v="308"/>
    <x v="1"/>
    <x v="1"/>
    <x v="310"/>
    <s v="E86610"/>
    <x v="2"/>
    <n v="9"/>
    <n v="3195.1587972530501"/>
    <n v="2239"/>
    <n v="0"/>
    <n v="44.556100000000001"/>
    <n v="0"/>
    <m/>
    <m/>
    <m/>
    <m/>
    <n v="0"/>
    <n v="0"/>
    <m/>
    <m/>
    <n v="2239"/>
    <n v="44.556100000000001"/>
    <m/>
    <m/>
    <n v="0"/>
    <n v="44.556100000000001"/>
    <e v="#N/A"/>
    <e v="#N/A"/>
    <e v="#N/A"/>
    <n v="1437.8214587638727"/>
    <n v="1437.8214587638727"/>
    <n v="1437.8214587638727"/>
    <n v="104481.69267017474"/>
    <e v="#N/A"/>
  </r>
  <r>
    <s v="THE WILLOW TREE SURGERYLong Lane First Care Group PCNHillingdonE86610Feb11"/>
    <x v="308"/>
    <x v="1"/>
    <x v="1"/>
    <x v="310"/>
    <s v="E86610"/>
    <x v="3"/>
    <n v="11"/>
    <n v="3195.1587972530501"/>
    <n v="3313"/>
    <n v="18"/>
    <n v="65.928700000000006"/>
    <n v="0.35820000000000002"/>
    <m/>
    <m/>
    <m/>
    <m/>
    <n v="0"/>
    <n v="0"/>
    <m/>
    <m/>
    <n v="3331"/>
    <n v="66.286900000000003"/>
    <m/>
    <m/>
    <n v="0"/>
    <n v="66.286900000000003"/>
    <e v="#N/A"/>
    <e v="#N/A"/>
    <e v="#N/A"/>
    <n v="1437.8214587638727"/>
    <n v="1437.8214587638727"/>
    <n v="1437.8214587638727"/>
    <n v="104481.69267017474"/>
    <e v="#N/A"/>
  </r>
  <r>
    <s v="THE WILLOW TREE SURGERYLong Lane First Care Group PCNHillingdonE86610Jan10"/>
    <x v="308"/>
    <x v="1"/>
    <x v="1"/>
    <x v="310"/>
    <s v="E86610"/>
    <x v="4"/>
    <n v="10"/>
    <n v="3195.1587972530501"/>
    <n v="3163"/>
    <n v="43"/>
    <n v="62.9437"/>
    <n v="0.85570000000000002"/>
    <m/>
    <m/>
    <m/>
    <m/>
    <n v="18"/>
    <n v="0.32219999999999999"/>
    <m/>
    <m/>
    <n v="3224"/>
    <n v="64.121600000000001"/>
    <m/>
    <m/>
    <n v="0"/>
    <n v="64.121600000000001"/>
    <e v="#N/A"/>
    <e v="#N/A"/>
    <e v="#N/A"/>
    <n v="1437.8214587638727"/>
    <n v="1437.8214587638727"/>
    <n v="1437.8214587638727"/>
    <n v="104481.69267017474"/>
    <e v="#N/A"/>
  </r>
  <r>
    <s v="THE WILLOW TREE SURGERYLong Lane First Care Group PCNHillingdonE86610Jul4"/>
    <x v="308"/>
    <x v="1"/>
    <x v="1"/>
    <x v="310"/>
    <s v="E86610"/>
    <x v="5"/>
    <n v="4"/>
    <n v="3195.1587972530501"/>
    <n v="2816"/>
    <n v="2"/>
    <n v="52.095999999999997"/>
    <n v="3.6999999999999998E-2"/>
    <n v="1406"/>
    <n v="0"/>
    <n v="27.979400000000002"/>
    <n v="0"/>
    <n v="74"/>
    <n v="1.3246"/>
    <n v="2"/>
    <n v="4.3999999999999997E-2"/>
    <n v="2892"/>
    <n v="53.457599999999992"/>
    <n v="1408"/>
    <n v="28.023400000000002"/>
    <n v="0"/>
    <n v="53.457599999999992"/>
    <n v="28.023400000000002"/>
    <n v="-25.43419999999999"/>
    <e v="#N/A"/>
    <n v="1437.8214587638727"/>
    <n v="1437.8214587638727"/>
    <n v="1437.8214587638727"/>
    <n v="104481.69267017474"/>
    <e v="#N/A"/>
  </r>
  <r>
    <s v="THE WILLOW TREE SURGERYLong Lane First Care Group PCNHillingdonE86610Jun3"/>
    <x v="308"/>
    <x v="1"/>
    <x v="1"/>
    <x v="310"/>
    <s v="E86610"/>
    <x v="6"/>
    <n v="3"/>
    <n v="3195.1587972530501"/>
    <n v="11489"/>
    <n v="0"/>
    <n v="212.54649999999998"/>
    <n v="0"/>
    <n v="7705"/>
    <n v="0"/>
    <n v="153.3295"/>
    <n v="0"/>
    <n v="0"/>
    <n v="0"/>
    <n v="2"/>
    <n v="4.3999999999999997E-2"/>
    <n v="11489"/>
    <n v="212.54649999999998"/>
    <n v="7707"/>
    <n v="153.37350000000001"/>
    <n v="0"/>
    <n v="212.54649999999998"/>
    <n v="153.37350000000001"/>
    <n v="-59.172999999999973"/>
    <e v="#N/A"/>
    <n v="1437.8214587638727"/>
    <n v="1437.8214587638727"/>
    <n v="1437.8214587638727"/>
    <n v="104481.69267017474"/>
    <e v="#N/A"/>
  </r>
  <r>
    <s v="THE WILLOW TREE SURGERYLong Lane First Care Group PCNHillingdonE86610Mar12"/>
    <x v="308"/>
    <x v="1"/>
    <x v="1"/>
    <x v="310"/>
    <s v="E86610"/>
    <x v="7"/>
    <n v="12"/>
    <n v="3195.1587972530501"/>
    <n v="12199"/>
    <n v="24"/>
    <n v="242.76010000000002"/>
    <n v="0.47760000000000002"/>
    <m/>
    <m/>
    <m/>
    <m/>
    <n v="2"/>
    <n v="3.5799999999999998E-2"/>
    <m/>
    <m/>
    <n v="12225"/>
    <n v="243.27350000000001"/>
    <m/>
    <m/>
    <n v="0"/>
    <n v="243.27350000000001"/>
    <e v="#N/A"/>
    <e v="#N/A"/>
    <e v="#N/A"/>
    <n v="1437.8214587638727"/>
    <n v="1437.8214587638727"/>
    <n v="1437.8214587638727"/>
    <n v="104481.69267017474"/>
    <e v="#N/A"/>
  </r>
  <r>
    <s v="THE WILLOW TREE SURGERYLong Lane First Care Group PCNHillingdonE86610May2"/>
    <x v="308"/>
    <x v="1"/>
    <x v="1"/>
    <x v="310"/>
    <s v="E86610"/>
    <x v="8"/>
    <n v="2"/>
    <n v="3195.1587972530501"/>
    <n v="2816"/>
    <n v="0"/>
    <n v="52.095999999999997"/>
    <n v="0"/>
    <n v="1352"/>
    <n v="0"/>
    <n v="26.904800000000002"/>
    <n v="0"/>
    <n v="0"/>
    <n v="0"/>
    <n v="6"/>
    <n v="0.13200000000000001"/>
    <n v="2816"/>
    <n v="52.095999999999997"/>
    <n v="1358"/>
    <n v="27.036800000000003"/>
    <n v="0"/>
    <n v="52.095999999999997"/>
    <n v="27.036800000000003"/>
    <n v="-25.059199999999993"/>
    <e v="#N/A"/>
    <n v="1437.8214587638727"/>
    <n v="1437.8214587638727"/>
    <n v="1437.8214587638727"/>
    <n v="104481.69267017474"/>
    <e v="#N/A"/>
  </r>
  <r>
    <s v="THE WILLOW TREE SURGERYLong Lane First Care Group PCNHillingdonE86610Nov8"/>
    <x v="308"/>
    <x v="1"/>
    <x v="1"/>
    <x v="310"/>
    <s v="E86610"/>
    <x v="9"/>
    <n v="8"/>
    <n v="3195.1587972530501"/>
    <n v="1551"/>
    <n v="0"/>
    <n v="30.864900000000002"/>
    <n v="0"/>
    <m/>
    <m/>
    <m/>
    <m/>
    <n v="0"/>
    <n v="0"/>
    <m/>
    <m/>
    <n v="1551"/>
    <n v="30.864900000000002"/>
    <m/>
    <m/>
    <n v="0"/>
    <m/>
    <e v="#N/A"/>
    <m/>
    <m/>
    <m/>
    <m/>
    <n v="1437.8214587638727"/>
    <m/>
    <n v="0"/>
  </r>
  <r>
    <s v="THE WILLOW TREE SURGERYLong Lane First Care Group PCNHillingdonE86610Oct7"/>
    <x v="308"/>
    <x v="1"/>
    <x v="1"/>
    <x v="310"/>
    <s v="E86610"/>
    <x v="10"/>
    <n v="7"/>
    <n v="3195.1587972530501"/>
    <n v="9913"/>
    <n v="20"/>
    <n v="197.26870000000002"/>
    <n v="0.39800000000000002"/>
    <n v="0"/>
    <n v="0"/>
    <n v="0"/>
    <n v="0"/>
    <n v="0"/>
    <n v="0"/>
    <n v="152"/>
    <n v="3.3439999999999999"/>
    <n v="9933"/>
    <n v="197.66670000000002"/>
    <n v="152"/>
    <n v="3.3439999999999999"/>
    <n v="0"/>
    <n v="197.66670000000002"/>
    <n v="3.3439999999999999"/>
    <n v="-194.32270000000003"/>
    <e v="#N/A"/>
    <n v="1437.8214587638727"/>
    <n v="1437.8214587638727"/>
    <n v="1437.8214587638727"/>
    <n v="104481.69267017474"/>
    <e v="#N/A"/>
  </r>
  <r>
    <s v="THE WILLOW TREE SURGERYLong Lane First Care Group PCNHillingdonE86610Sep6"/>
    <x v="308"/>
    <x v="1"/>
    <x v="1"/>
    <x v="310"/>
    <s v="E86610"/>
    <x v="11"/>
    <n v="6"/>
    <n v="3195.1587972530501"/>
    <n v="18300"/>
    <n v="0"/>
    <n v="364.17"/>
    <n v="0"/>
    <n v="2609"/>
    <n v="0"/>
    <n v="58.702500000000001"/>
    <n v="0"/>
    <n v="0"/>
    <n v="0"/>
    <n v="16"/>
    <n v="0.35199999999999998"/>
    <n v="18300"/>
    <n v="364.17"/>
    <n v="2625"/>
    <n v="59.054499999999997"/>
    <n v="0"/>
    <n v="364.17"/>
    <n v="59.054499999999997"/>
    <n v="-305.1155"/>
    <e v="#N/A"/>
    <n v="1437.8214587638727"/>
    <n v="1437.8214587638727"/>
    <n v="1437.8214587638727"/>
    <n v="104481.69267017474"/>
    <e v="#N/A"/>
  </r>
  <r>
    <s v="THE WINDMILL MEDICAL PRACTICEKilburn PartnershipBrentE84012Apr1"/>
    <x v="309"/>
    <x v="25"/>
    <x v="3"/>
    <x v="311"/>
    <s v="E84012"/>
    <x v="0"/>
    <n v="1"/>
    <n v="8220.2902673439203"/>
    <n v="12320"/>
    <n v="331"/>
    <n v="227.92"/>
    <n v="6.1234999999999999"/>
    <n v="6764"/>
    <n v="333"/>
    <n v="134.6036"/>
    <n v="6.6267000000000005"/>
    <n v="0"/>
    <n v="0"/>
    <n v="298"/>
    <n v="6.556"/>
    <n v="12651"/>
    <n v="234.04349999999999"/>
    <n v="7395"/>
    <n v="147.78630000000001"/>
    <n v="0"/>
    <n v="234.04349999999999"/>
    <n v="147.78630000000001"/>
    <n v="-86.257199999999983"/>
    <n v="147.78630000000001"/>
    <n v="3699.1306203047643"/>
    <n v="3699.1306203047643"/>
    <n v="3699.1306203047643"/>
    <n v="268803.4917421462"/>
    <n v="0"/>
  </r>
  <r>
    <s v="THE WINDMILL MEDICAL PRACTICEKilburn PartnershipBrentE84012Aug5"/>
    <x v="309"/>
    <x v="25"/>
    <x v="3"/>
    <x v="311"/>
    <s v="E84012"/>
    <x v="1"/>
    <n v="5"/>
    <n v="8220.2902673439203"/>
    <n v="9223"/>
    <n v="2427"/>
    <n v="170.62549999999999"/>
    <n v="44.899499999999996"/>
    <n v="6872"/>
    <n v="345"/>
    <n v="136.75280000000001"/>
    <n v="6.8654999999999999"/>
    <n v="234"/>
    <n v="4.1886000000000001"/>
    <n v="599"/>
    <n v="13.178000000000001"/>
    <n v="11884"/>
    <n v="219.71359999999999"/>
    <n v="7816"/>
    <n v="156.7963"/>
    <n v="0"/>
    <n v="219.71359999999999"/>
    <n v="156.7963"/>
    <n v="-62.917299999999983"/>
    <n v="304.58260000000001"/>
    <n v="3699.1306203047643"/>
    <n v="3699.1306203047643"/>
    <n v="3699.1306203047643"/>
    <n v="268803.4917421462"/>
    <n v="0"/>
  </r>
  <r>
    <s v="THE WINDMILL MEDICAL PRACTICEKilburn PartnershipBrentE84012Dec9"/>
    <x v="309"/>
    <x v="25"/>
    <x v="3"/>
    <x v="311"/>
    <s v="E84012"/>
    <x v="2"/>
    <n v="9"/>
    <n v="8220.2902673439203"/>
    <n v="8739"/>
    <n v="438"/>
    <n v="173.90610000000001"/>
    <n v="8.7162000000000006"/>
    <m/>
    <m/>
    <m/>
    <m/>
    <n v="215"/>
    <n v="3.8485"/>
    <m/>
    <m/>
    <n v="9392"/>
    <n v="186.4708"/>
    <m/>
    <m/>
    <n v="0"/>
    <n v="186.4708"/>
    <e v="#N/A"/>
    <e v="#N/A"/>
    <e v="#N/A"/>
    <n v="3699.1306203047643"/>
    <n v="3699.1306203047643"/>
    <n v="3699.1306203047643"/>
    <n v="268803.4917421462"/>
    <e v="#N/A"/>
  </r>
  <r>
    <s v="THE WINDMILL MEDICAL PRACTICEKilburn PartnershipBrentE84012Feb11"/>
    <x v="309"/>
    <x v="25"/>
    <x v="3"/>
    <x v="311"/>
    <s v="E84012"/>
    <x v="3"/>
    <n v="11"/>
    <n v="8220.2902673439203"/>
    <n v="20361"/>
    <n v="325"/>
    <n v="405.18389999999999"/>
    <n v="6.4675000000000002"/>
    <m/>
    <m/>
    <m/>
    <m/>
    <n v="404"/>
    <n v="7.2316000000000003"/>
    <m/>
    <m/>
    <n v="21090"/>
    <n v="418.88299999999998"/>
    <m/>
    <m/>
    <n v="0"/>
    <n v="418.88299999999998"/>
    <e v="#N/A"/>
    <e v="#N/A"/>
    <e v="#N/A"/>
    <n v="3699.1306203047643"/>
    <n v="3699.1306203047643"/>
    <n v="3699.1306203047643"/>
    <n v="268803.4917421462"/>
    <e v="#N/A"/>
  </r>
  <r>
    <s v="THE WINDMILL MEDICAL PRACTICEKilburn PartnershipBrentE84012Jan10"/>
    <x v="309"/>
    <x v="25"/>
    <x v="3"/>
    <x v="311"/>
    <s v="E84012"/>
    <x v="4"/>
    <n v="10"/>
    <n v="8220.2902673439203"/>
    <n v="11819"/>
    <n v="410"/>
    <n v="235.19810000000001"/>
    <n v="8.1590000000000007"/>
    <m/>
    <m/>
    <m/>
    <m/>
    <n v="442"/>
    <n v="7.9118000000000004"/>
    <m/>
    <m/>
    <n v="12671"/>
    <n v="251.2689"/>
    <m/>
    <m/>
    <n v="0"/>
    <n v="251.2689"/>
    <e v="#N/A"/>
    <e v="#N/A"/>
    <e v="#N/A"/>
    <n v="3699.1306203047643"/>
    <n v="3699.1306203047643"/>
    <n v="3699.1306203047643"/>
    <n v="268803.4917421462"/>
    <e v="#N/A"/>
  </r>
  <r>
    <s v="THE WINDMILL MEDICAL PRACTICEKilburn PartnershipBrentE84012Jul4"/>
    <x v="309"/>
    <x v="25"/>
    <x v="3"/>
    <x v="311"/>
    <s v="E84012"/>
    <x v="5"/>
    <n v="4"/>
    <n v="8220.2902673439203"/>
    <n v="9050"/>
    <n v="1185"/>
    <n v="167.42499999999998"/>
    <n v="21.922499999999999"/>
    <n v="7525"/>
    <n v="636"/>
    <n v="149.7475"/>
    <n v="12.656400000000001"/>
    <n v="216"/>
    <n v="3.8664000000000001"/>
    <n v="704"/>
    <n v="15.488"/>
    <n v="10451"/>
    <n v="193.21389999999997"/>
    <n v="8865"/>
    <n v="177.89189999999999"/>
    <n v="0"/>
    <n v="193.21389999999997"/>
    <n v="177.89189999999999"/>
    <n v="-15.321999999999974"/>
    <e v="#N/A"/>
    <n v="3699.1306203047643"/>
    <n v="3699.1306203047643"/>
    <n v="3699.1306203047643"/>
    <n v="268803.4917421462"/>
    <e v="#N/A"/>
  </r>
  <r>
    <s v="THE WINDMILL MEDICAL PRACTICEKilburn PartnershipBrentE84012Jun3"/>
    <x v="309"/>
    <x v="25"/>
    <x v="3"/>
    <x v="311"/>
    <s v="E84012"/>
    <x v="6"/>
    <n v="3"/>
    <n v="8220.2902673439203"/>
    <n v="10755"/>
    <n v="875"/>
    <n v="198.9675"/>
    <n v="16.1875"/>
    <n v="9198"/>
    <n v="611"/>
    <n v="183.0402"/>
    <n v="12.158900000000001"/>
    <n v="0"/>
    <n v="0"/>
    <n v="445"/>
    <n v="9.7899999999999991"/>
    <n v="11630"/>
    <n v="215.155"/>
    <n v="10254"/>
    <n v="204.98909999999998"/>
    <n v="0"/>
    <n v="215.155"/>
    <n v="204.98909999999998"/>
    <n v="-10.165900000000022"/>
    <e v="#N/A"/>
    <n v="3699.1306203047643"/>
    <n v="3699.1306203047643"/>
    <n v="3699.1306203047643"/>
    <n v="268803.4917421462"/>
    <e v="#N/A"/>
  </r>
  <r>
    <s v="THE WINDMILL MEDICAL PRACTICEKilburn PartnershipBrentE84012Mar12"/>
    <x v="309"/>
    <x v="25"/>
    <x v="3"/>
    <x v="311"/>
    <s v="E84012"/>
    <x v="7"/>
    <n v="12"/>
    <n v="8220.2902673439203"/>
    <n v="8598"/>
    <n v="257"/>
    <n v="171.1002"/>
    <n v="5.1143000000000001"/>
    <m/>
    <m/>
    <m/>
    <m/>
    <n v="376"/>
    <n v="6.7304000000000004"/>
    <m/>
    <m/>
    <n v="9231"/>
    <n v="182.94489999999999"/>
    <m/>
    <m/>
    <n v="0"/>
    <n v="182.94489999999999"/>
    <e v="#N/A"/>
    <e v="#N/A"/>
    <e v="#N/A"/>
    <n v="3699.1306203047643"/>
    <n v="3699.1306203047643"/>
    <n v="3699.1306203047643"/>
    <n v="268803.4917421462"/>
    <e v="#N/A"/>
  </r>
  <r>
    <s v="THE WINDMILL MEDICAL PRACTICEKilburn PartnershipBrentE84012May2"/>
    <x v="309"/>
    <x v="25"/>
    <x v="3"/>
    <x v="311"/>
    <s v="E84012"/>
    <x v="8"/>
    <n v="2"/>
    <n v="8220.2902673439203"/>
    <n v="12125"/>
    <n v="496"/>
    <n v="224.3125"/>
    <n v="9.1760000000000002"/>
    <n v="7445"/>
    <n v="619"/>
    <n v="148.15550000000002"/>
    <n v="12.318100000000001"/>
    <n v="0"/>
    <n v="0"/>
    <n v="384"/>
    <n v="8.4480000000000004"/>
    <n v="12621"/>
    <n v="233.48849999999999"/>
    <n v="8448"/>
    <n v="168.92160000000004"/>
    <n v="0"/>
    <n v="233.48849999999999"/>
    <n v="168.92160000000004"/>
    <n v="-64.566899999999947"/>
    <e v="#N/A"/>
    <n v="3699.1306203047643"/>
    <n v="3699.1306203047643"/>
    <n v="3699.1306203047643"/>
    <n v="268803.4917421462"/>
    <e v="#N/A"/>
  </r>
  <r>
    <s v="THE WINDMILL MEDICAL PRACTICEKilburn PartnershipBrentE84012Nov8"/>
    <x v="309"/>
    <x v="25"/>
    <x v="3"/>
    <x v="311"/>
    <s v="E84012"/>
    <x v="9"/>
    <n v="8"/>
    <n v="8220.2902673439203"/>
    <n v="8581"/>
    <n v="317"/>
    <n v="170.7619"/>
    <n v="6.3083"/>
    <m/>
    <m/>
    <m/>
    <m/>
    <n v="304"/>
    <n v="5.4416000000000002"/>
    <m/>
    <m/>
    <n v="9202"/>
    <n v="182.51179999999999"/>
    <m/>
    <m/>
    <n v="0"/>
    <n v="182.51179999999999"/>
    <e v="#N/A"/>
    <e v="#N/A"/>
    <e v="#N/A"/>
    <n v="3699.1306203047643"/>
    <n v="3699.1306203047643"/>
    <n v="3699.1306203047643"/>
    <n v="268803.4917421462"/>
    <e v="#N/A"/>
  </r>
  <r>
    <s v="THE WINDMILL MEDICAL PRACTICEKilburn PartnershipBrentE84012Oct7"/>
    <x v="309"/>
    <x v="25"/>
    <x v="3"/>
    <x v="311"/>
    <s v="E84012"/>
    <x v="10"/>
    <n v="7"/>
    <n v="8220.2902673439203"/>
    <n v="7311"/>
    <n v="3092"/>
    <n v="145.4889"/>
    <n v="61.530800000000006"/>
    <n v="0"/>
    <n v="3883"/>
    <n v="0"/>
    <n v="87.367499999999993"/>
    <n v="258"/>
    <n v="4.6181999999999999"/>
    <n v="709"/>
    <n v="15.598000000000001"/>
    <n v="10661"/>
    <n v="211.6379"/>
    <n v="4592"/>
    <n v="102.96549999999999"/>
    <n v="0"/>
    <n v="211.6379"/>
    <n v="102.96549999999999"/>
    <n v="-108.67240000000001"/>
    <e v="#N/A"/>
    <n v="3699.1306203047643"/>
    <n v="3699.1306203047643"/>
    <n v="3699.1306203047643"/>
    <n v="268803.4917421462"/>
    <e v="#N/A"/>
  </r>
  <r>
    <s v="THE WINDMILL MEDICAL PRACTICEKilburn PartnershipBrentE84012Sep6"/>
    <x v="309"/>
    <x v="25"/>
    <x v="3"/>
    <x v="311"/>
    <s v="E84012"/>
    <x v="11"/>
    <n v="6"/>
    <n v="8220.2902673439203"/>
    <n v="8664"/>
    <n v="4143"/>
    <n v="172.4136"/>
    <n v="82.445700000000002"/>
    <n v="7998"/>
    <n v="6413"/>
    <n v="179.95499999999998"/>
    <n v="144.29249999999999"/>
    <n v="208"/>
    <n v="3.7231999999999998"/>
    <n v="553"/>
    <n v="12.166"/>
    <n v="13015"/>
    <n v="258.58250000000004"/>
    <n v="14964"/>
    <n v="336.41349999999994"/>
    <n v="0"/>
    <n v="258.58250000000004"/>
    <n v="336.41349999999994"/>
    <n v="77.830999999999904"/>
    <e v="#N/A"/>
    <n v="3699.1306203047643"/>
    <n v="3699.1306203047643"/>
    <n v="3699.1306203047643"/>
    <n v="268803.4917421462"/>
    <e v="#N/A"/>
  </r>
  <r>
    <s v="THE YIEWSLEY FAMILY PRACTICEColne Union PCNHillingdonE86010Apr1"/>
    <x v="310"/>
    <x v="34"/>
    <x v="1"/>
    <x v="312"/>
    <s v="E86010"/>
    <x v="0"/>
    <n v="1"/>
    <n v="14717.893567273"/>
    <n v="5329"/>
    <n v="5851"/>
    <n v="98.586500000000001"/>
    <n v="108.2435"/>
    <n v="38852"/>
    <n v="5888"/>
    <n v="773.15480000000002"/>
    <n v="117.1712"/>
    <n v="0"/>
    <n v="0"/>
    <n v="209"/>
    <n v="4.5979999999999999"/>
    <n v="11180"/>
    <n v="206.82999999999998"/>
    <n v="44949"/>
    <n v="894.92399999999998"/>
    <n v="0"/>
    <n v="206.82999999999998"/>
    <n v="894.92399999999998"/>
    <n v="688.09400000000005"/>
    <n v="894.92399999999998"/>
    <n v="6623.05210527285"/>
    <n v="6623.05210527285"/>
    <n v="6623.05210527285"/>
    <n v="481275.11964982713"/>
    <n v="0"/>
  </r>
  <r>
    <s v="THE YIEWSLEY FAMILY PRACTICEColne Union PCNHillingdonE86010Aug5"/>
    <x v="310"/>
    <x v="34"/>
    <x v="1"/>
    <x v="312"/>
    <s v="E86010"/>
    <x v="1"/>
    <n v="5"/>
    <n v="14717.893567273"/>
    <n v="7760"/>
    <n v="4810"/>
    <n v="143.56"/>
    <n v="88.984999999999999"/>
    <n v="18625"/>
    <n v="12359"/>
    <n v="370.63750000000005"/>
    <n v="245.94410000000002"/>
    <n v="0"/>
    <n v="0"/>
    <n v="72"/>
    <n v="1.5840000000000001"/>
    <n v="12570"/>
    <n v="232.54500000000002"/>
    <n v="31056"/>
    <n v="618.16560000000004"/>
    <n v="0"/>
    <n v="232.54500000000002"/>
    <n v="618.16560000000004"/>
    <n v="385.62060000000002"/>
    <n v="1513.0896"/>
    <n v="6623.05210527285"/>
    <n v="6623.05210527285"/>
    <n v="6623.05210527285"/>
    <n v="481275.11964982713"/>
    <n v="0"/>
  </r>
  <r>
    <s v="THE YIEWSLEY FAMILY PRACTICEColne Union PCNHillingdonE86010Dec9"/>
    <x v="310"/>
    <x v="34"/>
    <x v="1"/>
    <x v="312"/>
    <s v="E86010"/>
    <x v="2"/>
    <n v="9"/>
    <n v="14717.893567273"/>
    <n v="10566"/>
    <n v="4147"/>
    <n v="210.26340000000002"/>
    <n v="82.525300000000001"/>
    <m/>
    <m/>
    <m/>
    <m/>
    <n v="2"/>
    <n v="3.5799999999999998E-2"/>
    <m/>
    <m/>
    <n v="14715"/>
    <n v="292.8245"/>
    <m/>
    <m/>
    <n v="0"/>
    <n v="292.8245"/>
    <e v="#N/A"/>
    <e v="#N/A"/>
    <e v="#N/A"/>
    <n v="6623.05210527285"/>
    <n v="6623.05210527285"/>
    <n v="6623.05210527285"/>
    <n v="481275.11964982713"/>
    <e v="#N/A"/>
  </r>
  <r>
    <s v="THE YIEWSLEY FAMILY PRACTICEColne Union PCNHillingdonE86010Feb11"/>
    <x v="310"/>
    <x v="34"/>
    <x v="1"/>
    <x v="312"/>
    <s v="E86010"/>
    <x v="3"/>
    <n v="11"/>
    <n v="14717.893567273"/>
    <n v="23690"/>
    <n v="6699"/>
    <n v="471.43100000000004"/>
    <n v="133.31010000000001"/>
    <m/>
    <m/>
    <m/>
    <m/>
    <n v="8"/>
    <n v="0.14319999999999999"/>
    <m/>
    <m/>
    <n v="30397"/>
    <n v="604.88430000000005"/>
    <m/>
    <m/>
    <n v="0"/>
    <n v="604.88430000000005"/>
    <e v="#N/A"/>
    <e v="#N/A"/>
    <e v="#N/A"/>
    <n v="6623.05210527285"/>
    <n v="6623.05210527285"/>
    <n v="6623.05210527285"/>
    <n v="481275.11964982713"/>
    <e v="#N/A"/>
  </r>
  <r>
    <s v="THE YIEWSLEY FAMILY PRACTICEColne Union PCNHillingdonE86010Jan10"/>
    <x v="310"/>
    <x v="34"/>
    <x v="1"/>
    <x v="312"/>
    <s v="E86010"/>
    <x v="4"/>
    <n v="10"/>
    <n v="14717.893567273"/>
    <n v="27832"/>
    <n v="6603"/>
    <n v="553.85680000000002"/>
    <n v="131.3997"/>
    <m/>
    <m/>
    <m/>
    <m/>
    <n v="6"/>
    <n v="0.1074"/>
    <m/>
    <m/>
    <n v="34441"/>
    <n v="685.36389999999994"/>
    <m/>
    <m/>
    <n v="0"/>
    <n v="685.36389999999994"/>
    <e v="#N/A"/>
    <e v="#N/A"/>
    <e v="#N/A"/>
    <n v="6623.05210527285"/>
    <n v="6623.05210527285"/>
    <n v="6623.05210527285"/>
    <n v="481275.11964982713"/>
    <e v="#N/A"/>
  </r>
  <r>
    <s v="THE YIEWSLEY FAMILY PRACTICEColne Union PCNHillingdonE86010Jul4"/>
    <x v="310"/>
    <x v="34"/>
    <x v="1"/>
    <x v="312"/>
    <s v="E86010"/>
    <x v="5"/>
    <n v="4"/>
    <n v="14717.893567273"/>
    <n v="9659"/>
    <n v="6985"/>
    <n v="178.69149999999999"/>
    <n v="129.2225"/>
    <n v="24416"/>
    <n v="3438"/>
    <n v="485.8784"/>
    <n v="68.416200000000003"/>
    <n v="0"/>
    <n v="0"/>
    <n v="114"/>
    <n v="2.508"/>
    <n v="16644"/>
    <n v="307.91399999999999"/>
    <n v="27968"/>
    <n v="556.80259999999998"/>
    <n v="0"/>
    <n v="307.91399999999999"/>
    <n v="556.80259999999998"/>
    <n v="248.8886"/>
    <e v="#N/A"/>
    <n v="6623.05210527285"/>
    <n v="6623.05210527285"/>
    <n v="6623.05210527285"/>
    <n v="481275.11964982713"/>
    <e v="#N/A"/>
  </r>
  <r>
    <s v="THE YIEWSLEY FAMILY PRACTICEColne Union PCNHillingdonE86010Jun3"/>
    <x v="310"/>
    <x v="34"/>
    <x v="1"/>
    <x v="312"/>
    <s v="E86010"/>
    <x v="6"/>
    <n v="3"/>
    <n v="14717.893567273"/>
    <n v="9900"/>
    <n v="5551"/>
    <n v="183.14999999999998"/>
    <n v="102.6935"/>
    <n v="15562"/>
    <n v="8099"/>
    <n v="309.68380000000002"/>
    <n v="161.17010000000002"/>
    <n v="0"/>
    <n v="0"/>
    <n v="177"/>
    <n v="3.8940000000000001"/>
    <n v="15451"/>
    <n v="285.84349999999995"/>
    <n v="23838"/>
    <n v="474.74790000000007"/>
    <n v="0"/>
    <n v="285.84349999999995"/>
    <n v="474.74790000000007"/>
    <n v="188.90440000000012"/>
    <e v="#N/A"/>
    <n v="6623.05210527285"/>
    <n v="6623.05210527285"/>
    <n v="6623.05210527285"/>
    <n v="481275.11964982713"/>
    <e v="#N/A"/>
  </r>
  <r>
    <s v="THE YIEWSLEY FAMILY PRACTICEColne Union PCNHillingdonE86010Mar12"/>
    <x v="310"/>
    <x v="34"/>
    <x v="1"/>
    <x v="312"/>
    <s v="E86010"/>
    <x v="7"/>
    <n v="12"/>
    <n v="14717.893567273"/>
    <n v="61245"/>
    <n v="7938"/>
    <n v="1218.7755"/>
    <n v="157.96620000000001"/>
    <m/>
    <m/>
    <m/>
    <m/>
    <n v="30"/>
    <n v="0.53700000000000003"/>
    <m/>
    <m/>
    <n v="69213"/>
    <n v="1377.2787000000001"/>
    <m/>
    <m/>
    <n v="0"/>
    <n v="1377.2787000000001"/>
    <e v="#N/A"/>
    <e v="#N/A"/>
    <e v="#N/A"/>
    <n v="6623.05210527285"/>
    <n v="6623.05210527285"/>
    <n v="6623.05210527285"/>
    <n v="481275.11964982713"/>
    <e v="#N/A"/>
  </r>
  <r>
    <s v="THE YIEWSLEY FAMILY PRACTICEColne Union PCNHillingdonE86010May2"/>
    <x v="310"/>
    <x v="34"/>
    <x v="1"/>
    <x v="312"/>
    <s v="E86010"/>
    <x v="8"/>
    <n v="2"/>
    <n v="14717.893567273"/>
    <n v="38962"/>
    <n v="2601"/>
    <n v="720.79699999999991"/>
    <n v="48.118499999999997"/>
    <n v="10367"/>
    <n v="6205"/>
    <n v="206.30330000000001"/>
    <n v="123.4795"/>
    <n v="0"/>
    <n v="0"/>
    <n v="123"/>
    <n v="2.706"/>
    <n v="41563"/>
    <n v="768.91549999999995"/>
    <n v="16695"/>
    <n v="332.48880000000003"/>
    <n v="0"/>
    <n v="768.91549999999995"/>
    <n v="332.48880000000003"/>
    <n v="-436.42669999999993"/>
    <e v="#N/A"/>
    <n v="6623.05210527285"/>
    <n v="6623.05210527285"/>
    <n v="6623.05210527285"/>
    <n v="481275.11964982713"/>
    <e v="#N/A"/>
  </r>
  <r>
    <s v="THE YIEWSLEY FAMILY PRACTICEColne Union PCNHillingdonE86010Nov8"/>
    <x v="310"/>
    <x v="34"/>
    <x v="1"/>
    <x v="312"/>
    <s v="E86010"/>
    <x v="9"/>
    <n v="8"/>
    <n v="14717.893567273"/>
    <n v="12712"/>
    <n v="11956"/>
    <n v="252.96880000000002"/>
    <n v="237.92440000000002"/>
    <m/>
    <m/>
    <m/>
    <m/>
    <n v="11"/>
    <n v="0.19689999999999999"/>
    <m/>
    <m/>
    <n v="24679"/>
    <n v="491.09010000000006"/>
    <m/>
    <m/>
    <n v="0"/>
    <n v="491.09010000000006"/>
    <e v="#N/A"/>
    <e v="#N/A"/>
    <e v="#N/A"/>
    <n v="6623.05210527285"/>
    <n v="6623.05210527285"/>
    <n v="6623.05210527285"/>
    <n v="481275.11964982713"/>
    <e v="#N/A"/>
  </r>
  <r>
    <s v="THE YIEWSLEY FAMILY PRACTICEColne Union PCNHillingdonE86010Oct7"/>
    <x v="310"/>
    <x v="34"/>
    <x v="1"/>
    <x v="312"/>
    <s v="E86010"/>
    <x v="10"/>
    <n v="7"/>
    <n v="14717.893567273"/>
    <n v="11671"/>
    <n v="9922"/>
    <n v="232.25290000000001"/>
    <n v="197.4478"/>
    <n v="0"/>
    <n v="11324"/>
    <n v="0"/>
    <n v="254.79"/>
    <n v="8"/>
    <n v="0.14319999999999999"/>
    <n v="217"/>
    <n v="4.774"/>
    <n v="21601"/>
    <n v="429.84389999999996"/>
    <n v="11541"/>
    <n v="259.56399999999996"/>
    <n v="0"/>
    <n v="429.84389999999996"/>
    <n v="259.56399999999996"/>
    <n v="-170.2799"/>
    <e v="#N/A"/>
    <n v="6623.05210527285"/>
    <n v="6623.05210527285"/>
    <n v="6623.05210527285"/>
    <n v="481275.11964982713"/>
    <e v="#N/A"/>
  </r>
  <r>
    <s v="THE YIEWSLEY FAMILY PRACTICEColne Union PCNHillingdonE86010Sep6"/>
    <x v="310"/>
    <x v="34"/>
    <x v="1"/>
    <x v="312"/>
    <s v="E86010"/>
    <x v="11"/>
    <n v="6"/>
    <n v="14717.893567273"/>
    <n v="9157"/>
    <n v="30127"/>
    <n v="182.2243"/>
    <n v="599.52730000000008"/>
    <n v="26470"/>
    <n v="31407"/>
    <n v="595.57499999999993"/>
    <n v="706.65750000000003"/>
    <n v="0"/>
    <n v="0"/>
    <n v="125"/>
    <n v="2.75"/>
    <n v="39284"/>
    <n v="781.75160000000005"/>
    <n v="58002"/>
    <n v="1304.9825000000001"/>
    <n v="0"/>
    <n v="781.75160000000005"/>
    <n v="1304.9825000000001"/>
    <n v="523.23090000000002"/>
    <e v="#N/A"/>
    <n v="6623.05210527285"/>
    <n v="6623.05210527285"/>
    <n v="6623.05210527285"/>
    <n v="481275.11964982713"/>
    <e v="#N/A"/>
  </r>
  <r>
    <s v="THIRD FLOOR LANARK ROAD MEDICAL CENTRESt John’s Wood and Maida Vale NetworkCentral LondonE87663Apr1"/>
    <x v="311"/>
    <x v="45"/>
    <x v="7"/>
    <x v="313"/>
    <s v="E87663"/>
    <x v="0"/>
    <n v="1"/>
    <n v="3275.4178942384401"/>
    <n v="43"/>
    <n v="245"/>
    <n v="0.79549999999999998"/>
    <n v="4.5324999999999998"/>
    <n v="104"/>
    <n v="8"/>
    <n v="2.0696000000000003"/>
    <n v="0.15920000000000001"/>
    <n v="1505"/>
    <n v="26.939499999999999"/>
    <n v="3555"/>
    <n v="78.209999999999994"/>
    <n v="1793"/>
    <n v="32.267499999999998"/>
    <n v="3667"/>
    <n v="80.438800000000001"/>
    <n v="0"/>
    <n v="32.267499999999998"/>
    <n v="80.438800000000001"/>
    <n v="48.171300000000002"/>
    <n v="80.438800000000001"/>
    <n v="1473.9380524072981"/>
    <n v="1473.9380524072981"/>
    <n v="1473.9380524072981"/>
    <n v="107106.165141597"/>
    <n v="0"/>
  </r>
  <r>
    <s v="THIRD FLOOR LANARK ROAD MEDICAL CENTRESt John’s Wood and Maida Vale NetworkCentral LondonE87663Aug5"/>
    <x v="311"/>
    <x v="45"/>
    <x v="7"/>
    <x v="313"/>
    <s v="E87663"/>
    <x v="1"/>
    <n v="5"/>
    <n v="3275.4178942384401"/>
    <n v="0"/>
    <n v="0"/>
    <n v="0"/>
    <n v="0"/>
    <n v="33"/>
    <n v="0"/>
    <n v="0.65670000000000006"/>
    <n v="0"/>
    <n v="1860"/>
    <n v="33.293999999999997"/>
    <n v="3020"/>
    <n v="66.44"/>
    <n v="1860"/>
    <n v="33.293999999999997"/>
    <n v="3053"/>
    <n v="67.096699999999998"/>
    <n v="0"/>
    <n v="33.293999999999997"/>
    <n v="67.096699999999998"/>
    <n v="33.802700000000002"/>
    <n v="147.53550000000001"/>
    <n v="1473.9380524072981"/>
    <n v="1473.9380524072981"/>
    <n v="1473.9380524072981"/>
    <n v="107106.165141597"/>
    <n v="0"/>
  </r>
  <r>
    <s v="THIRD FLOOR LANARK ROAD MEDICAL CENTRESt John’s Wood and Maida Vale NetworkCentral LondonE87663Dec9"/>
    <x v="311"/>
    <x v="45"/>
    <x v="7"/>
    <x v="313"/>
    <s v="E87663"/>
    <x v="2"/>
    <n v="9"/>
    <n v="3275.4178942384401"/>
    <n v="31"/>
    <n v="2"/>
    <n v="0.6169"/>
    <n v="3.9800000000000002E-2"/>
    <m/>
    <m/>
    <m/>
    <m/>
    <n v="1903"/>
    <n v="34.063699999999997"/>
    <m/>
    <m/>
    <n v="1936"/>
    <n v="34.720399999999998"/>
    <m/>
    <m/>
    <n v="0"/>
    <n v="34.720399999999998"/>
    <e v="#N/A"/>
    <e v="#N/A"/>
    <e v="#N/A"/>
    <n v="1473.9380524072981"/>
    <n v="1473.9380524072981"/>
    <n v="1473.9380524072981"/>
    <n v="107106.165141597"/>
    <e v="#N/A"/>
  </r>
  <r>
    <s v="THIRD FLOOR LANARK ROAD MEDICAL CENTRESt John’s Wood and Maida Vale NetworkCentral LondonE87663Feb11"/>
    <x v="311"/>
    <x v="45"/>
    <x v="7"/>
    <x v="313"/>
    <s v="E87663"/>
    <x v="3"/>
    <n v="11"/>
    <n v="3275.4178942384401"/>
    <n v="29"/>
    <n v="0"/>
    <n v="0.57710000000000006"/>
    <n v="0"/>
    <m/>
    <m/>
    <m/>
    <m/>
    <n v="4026"/>
    <n v="72.065399999999997"/>
    <m/>
    <m/>
    <n v="4055"/>
    <n v="72.642499999999998"/>
    <m/>
    <m/>
    <n v="0"/>
    <n v="72.642499999999998"/>
    <e v="#N/A"/>
    <e v="#N/A"/>
    <e v="#N/A"/>
    <n v="1473.9380524072981"/>
    <n v="1473.9380524072981"/>
    <n v="1473.9380524072981"/>
    <n v="107106.165141597"/>
    <e v="#N/A"/>
  </r>
  <r>
    <s v="THIRD FLOOR LANARK ROAD MEDICAL CENTRESt John’s Wood and Maida Vale NetworkCentral LondonE87663Jan10"/>
    <x v="311"/>
    <x v="45"/>
    <x v="7"/>
    <x v="313"/>
    <s v="E87663"/>
    <x v="4"/>
    <n v="10"/>
    <n v="3275.4178942384401"/>
    <n v="79"/>
    <n v="0"/>
    <n v="1.5721000000000001"/>
    <n v="0"/>
    <m/>
    <m/>
    <m/>
    <m/>
    <n v="3119"/>
    <n v="55.830100000000002"/>
    <m/>
    <m/>
    <n v="3198"/>
    <n v="57.402200000000001"/>
    <m/>
    <m/>
    <n v="0"/>
    <n v="57.402200000000001"/>
    <e v="#N/A"/>
    <e v="#N/A"/>
    <e v="#N/A"/>
    <n v="1473.9380524072981"/>
    <n v="1473.9380524072981"/>
    <n v="1473.9380524072981"/>
    <n v="107106.165141597"/>
    <e v="#N/A"/>
  </r>
  <r>
    <s v="THIRD FLOOR LANARK ROAD MEDICAL CENTRESt John’s Wood and Maida Vale NetworkCentral LondonE87663Jul4"/>
    <x v="311"/>
    <x v="45"/>
    <x v="7"/>
    <x v="313"/>
    <s v="E87663"/>
    <x v="5"/>
    <n v="4"/>
    <n v="3275.4178942384401"/>
    <n v="15"/>
    <n v="0"/>
    <n v="0.27749999999999997"/>
    <n v="0"/>
    <n v="24"/>
    <n v="0"/>
    <n v="0.47760000000000002"/>
    <n v="0"/>
    <n v="2457"/>
    <n v="43.9803"/>
    <n v="2663"/>
    <n v="58.585999999999999"/>
    <n v="2472"/>
    <n v="44.257800000000003"/>
    <n v="2687"/>
    <n v="59.063600000000001"/>
    <n v="0"/>
    <n v="44.257800000000003"/>
    <n v="59.063600000000001"/>
    <n v="14.805799999999998"/>
    <e v="#N/A"/>
    <n v="1473.9380524072981"/>
    <n v="1473.9380524072981"/>
    <n v="1473.9380524072981"/>
    <n v="107106.165141597"/>
    <e v="#N/A"/>
  </r>
  <r>
    <s v="THIRD FLOOR LANARK ROAD MEDICAL CENTRESt John’s Wood and Maida Vale NetworkCentral LondonE87663Jun3"/>
    <x v="311"/>
    <x v="45"/>
    <x v="7"/>
    <x v="313"/>
    <s v="E87663"/>
    <x v="6"/>
    <n v="3"/>
    <n v="3275.4178942384401"/>
    <n v="12"/>
    <n v="6"/>
    <n v="0.22199999999999998"/>
    <n v="0.11099999999999999"/>
    <n v="117"/>
    <n v="0"/>
    <n v="2.3283"/>
    <n v="0"/>
    <n v="4604"/>
    <n v="82.411600000000007"/>
    <n v="2224"/>
    <n v="48.927999999999997"/>
    <n v="4622"/>
    <n v="82.744600000000005"/>
    <n v="2341"/>
    <n v="51.256299999999996"/>
    <n v="0"/>
    <n v="82.744600000000005"/>
    <n v="51.256299999999996"/>
    <n v="-31.48830000000001"/>
    <e v="#N/A"/>
    <n v="1473.9380524072981"/>
    <n v="1473.9380524072981"/>
    <n v="1473.9380524072981"/>
    <n v="107106.165141597"/>
    <e v="#N/A"/>
  </r>
  <r>
    <s v="THIRD FLOOR LANARK ROAD MEDICAL CENTRESt John’s Wood and Maida Vale NetworkCentral LondonE87663Mar12"/>
    <x v="311"/>
    <x v="45"/>
    <x v="7"/>
    <x v="313"/>
    <s v="E87663"/>
    <x v="7"/>
    <n v="12"/>
    <n v="3275.4178942384401"/>
    <n v="22"/>
    <n v="0"/>
    <n v="0.43780000000000002"/>
    <n v="0"/>
    <m/>
    <m/>
    <m/>
    <m/>
    <n v="913"/>
    <n v="16.342700000000001"/>
    <m/>
    <m/>
    <n v="935"/>
    <n v="16.7805"/>
    <m/>
    <m/>
    <n v="0"/>
    <n v="16.7805"/>
    <e v="#N/A"/>
    <e v="#N/A"/>
    <e v="#N/A"/>
    <n v="1473.9380524072981"/>
    <n v="1473.9380524072981"/>
    <n v="1473.9380524072981"/>
    <n v="107106.165141597"/>
    <e v="#N/A"/>
  </r>
  <r>
    <s v="THIRD FLOOR LANARK ROAD MEDICAL CENTRESt John’s Wood and Maida Vale NetworkCentral LondonE87663May2"/>
    <x v="311"/>
    <x v="45"/>
    <x v="7"/>
    <x v="313"/>
    <s v="E87663"/>
    <x v="8"/>
    <n v="2"/>
    <n v="3275.4178942384401"/>
    <n v="23"/>
    <n v="132"/>
    <n v="0.42549999999999999"/>
    <n v="2.4419999999999997"/>
    <n v="17"/>
    <n v="0"/>
    <n v="0.33830000000000005"/>
    <n v="0"/>
    <n v="1354"/>
    <n v="24.236599999999999"/>
    <n v="1987"/>
    <n v="43.713999999999999"/>
    <n v="1509"/>
    <n v="27.104099999999999"/>
    <n v="2004"/>
    <n v="44.052299999999995"/>
    <n v="0"/>
    <n v="27.104099999999999"/>
    <n v="44.052299999999995"/>
    <n v="16.948199999999996"/>
    <e v="#N/A"/>
    <n v="1473.9380524072981"/>
    <n v="1473.9380524072981"/>
    <n v="1473.9380524072981"/>
    <n v="107106.165141597"/>
    <e v="#N/A"/>
  </r>
  <r>
    <s v="THIRD FLOOR LANARK ROAD MEDICAL CENTRESt John’s Wood and Maida Vale NetworkCentral LondonE87663Nov8"/>
    <x v="311"/>
    <x v="45"/>
    <x v="7"/>
    <x v="313"/>
    <s v="E87663"/>
    <x v="9"/>
    <n v="8"/>
    <n v="3275.4178942384401"/>
    <n v="11"/>
    <n v="2"/>
    <n v="0.21890000000000001"/>
    <n v="3.9800000000000002E-2"/>
    <m/>
    <m/>
    <m/>
    <m/>
    <n v="4964"/>
    <n v="88.855599999999995"/>
    <m/>
    <m/>
    <n v="4977"/>
    <n v="89.1143"/>
    <m/>
    <m/>
    <n v="0"/>
    <n v="89.1143"/>
    <e v="#N/A"/>
    <e v="#N/A"/>
    <e v="#N/A"/>
    <n v="1473.9380524072981"/>
    <n v="1473.9380524072981"/>
    <n v="1473.9380524072981"/>
    <n v="107106.165141597"/>
    <e v="#N/A"/>
  </r>
  <r>
    <s v="THIRD FLOOR LANARK ROAD MEDICAL CENTRESt John’s Wood and Maida Vale NetworkCentral LondonE87663Oct7"/>
    <x v="311"/>
    <x v="45"/>
    <x v="7"/>
    <x v="313"/>
    <s v="E87663"/>
    <x v="10"/>
    <n v="7"/>
    <n v="3275.4178942384401"/>
    <n v="10"/>
    <n v="0"/>
    <n v="0.19900000000000001"/>
    <n v="0"/>
    <n v="0"/>
    <n v="16"/>
    <n v="0"/>
    <n v="0.36"/>
    <n v="2259"/>
    <n v="40.436100000000003"/>
    <n v="4625"/>
    <n v="101.75"/>
    <n v="2269"/>
    <n v="40.635100000000001"/>
    <n v="4641"/>
    <n v="102.11"/>
    <n v="0"/>
    <n v="40.635100000000001"/>
    <n v="102.11"/>
    <n v="61.474899999999998"/>
    <e v="#N/A"/>
    <n v="1473.9380524072981"/>
    <n v="1473.9380524072981"/>
    <n v="1473.9380524072981"/>
    <n v="107106.165141597"/>
    <e v="#N/A"/>
  </r>
  <r>
    <s v="THIRD FLOOR LANARK ROAD MEDICAL CENTRESt John’s Wood and Maida Vale NetworkCentral LondonE87663Sep6"/>
    <x v="311"/>
    <x v="45"/>
    <x v="7"/>
    <x v="313"/>
    <s v="E87663"/>
    <x v="11"/>
    <n v="6"/>
    <n v="3275.4178942384401"/>
    <n v="32"/>
    <n v="0"/>
    <n v="0.63680000000000003"/>
    <n v="0"/>
    <n v="83"/>
    <n v="0"/>
    <n v="1.8674999999999999"/>
    <n v="0"/>
    <n v="2264"/>
    <n v="40.525599999999997"/>
    <n v="2291"/>
    <n v="50.402000000000001"/>
    <n v="2296"/>
    <n v="41.162399999999998"/>
    <n v="2374"/>
    <n v="52.269500000000001"/>
    <n v="0"/>
    <n v="41.162399999999998"/>
    <n v="52.269500000000001"/>
    <n v="11.107100000000003"/>
    <e v="#N/A"/>
    <n v="1473.9380524072981"/>
    <n v="1473.9380524072981"/>
    <n v="1473.9380524072981"/>
    <n v="107106.165141597"/>
    <e v="#N/A"/>
  </r>
  <r>
    <s v="Thornbury Road Centre for HealthBrentworthHounslowE85001Apr1"/>
    <x v="312"/>
    <x v="5"/>
    <x v="4"/>
    <x v="314"/>
    <s v="E85001"/>
    <x v="0"/>
    <n v="1"/>
    <n v="8434.51215185824"/>
    <n v="43268"/>
    <n v="4"/>
    <n v="800.45799999999997"/>
    <n v="7.3999999999999996E-2"/>
    <n v="11549"/>
    <n v="0"/>
    <n v="229.82510000000002"/>
    <n v="0"/>
    <n v="5146"/>
    <n v="92.113399999999999"/>
    <n v="1239"/>
    <n v="27.257999999999999"/>
    <n v="48418"/>
    <n v="892.64539999999988"/>
    <n v="12788"/>
    <n v="257.0831"/>
    <n v="0"/>
    <n v="892.64539999999988"/>
    <n v="257.0831"/>
    <n v="-635.56229999999982"/>
    <n v="257.0831"/>
    <n v="3795.5304683362083"/>
    <n v="3795.5304683362083"/>
    <n v="3795.5304683362083"/>
    <n v="275808.54736576445"/>
    <n v="0"/>
  </r>
  <r>
    <s v="Thornbury Road Centre for HealthBrentworthHounslowE85001Aug5"/>
    <x v="312"/>
    <x v="5"/>
    <x v="4"/>
    <x v="314"/>
    <s v="E85001"/>
    <x v="1"/>
    <n v="5"/>
    <n v="8434.51215185824"/>
    <n v="9245"/>
    <n v="3"/>
    <n v="171.0325"/>
    <n v="5.5499999999999994E-2"/>
    <n v="7991"/>
    <n v="0"/>
    <n v="159.02090000000001"/>
    <n v="0"/>
    <n v="5893"/>
    <n v="105.4847"/>
    <n v="10690"/>
    <n v="235.18"/>
    <n v="15141"/>
    <n v="276.5727"/>
    <n v="18681"/>
    <n v="394.20090000000005"/>
    <n v="0"/>
    <n v="276.5727"/>
    <n v="394.20090000000005"/>
    <n v="117.62820000000005"/>
    <n v="651.28400000000011"/>
    <n v="3795.5304683362083"/>
    <n v="3795.5304683362083"/>
    <n v="3795.5304683362083"/>
    <n v="275808.54736576445"/>
    <n v="0"/>
  </r>
  <r>
    <s v="Thornbury Road Centre for HealthBrentworthHounslowE85001Dec9"/>
    <x v="312"/>
    <x v="5"/>
    <x v="4"/>
    <x v="314"/>
    <s v="E85001"/>
    <x v="2"/>
    <n v="9"/>
    <n v="8434.51215185824"/>
    <n v="11486"/>
    <n v="0"/>
    <n v="228.57140000000001"/>
    <n v="0"/>
    <m/>
    <m/>
    <m/>
    <m/>
    <n v="4932"/>
    <n v="88.282799999999995"/>
    <m/>
    <m/>
    <n v="16418"/>
    <n v="316.85419999999999"/>
    <m/>
    <m/>
    <n v="0"/>
    <n v="316.85419999999999"/>
    <e v="#N/A"/>
    <e v="#N/A"/>
    <e v="#N/A"/>
    <n v="3795.5304683362083"/>
    <n v="3795.5304683362083"/>
    <n v="3795.5304683362083"/>
    <n v="275808.54736576445"/>
    <e v="#N/A"/>
  </r>
  <r>
    <s v="Thornbury Road Centre for HealthBrentworthHounslowE85001Feb11"/>
    <x v="312"/>
    <x v="5"/>
    <x v="4"/>
    <x v="314"/>
    <s v="E85001"/>
    <x v="3"/>
    <n v="11"/>
    <n v="8434.51215185824"/>
    <n v="12237"/>
    <n v="0"/>
    <n v="243.5163"/>
    <n v="0"/>
    <m/>
    <m/>
    <m/>
    <m/>
    <n v="7016"/>
    <n v="125.5864"/>
    <m/>
    <m/>
    <n v="19253"/>
    <n v="369.10270000000003"/>
    <m/>
    <m/>
    <n v="0"/>
    <n v="369.10270000000003"/>
    <e v="#N/A"/>
    <e v="#N/A"/>
    <e v="#N/A"/>
    <n v="3795.5304683362083"/>
    <n v="3795.5304683362083"/>
    <n v="3795.5304683362083"/>
    <n v="275808.54736576445"/>
    <e v="#N/A"/>
  </r>
  <r>
    <s v="Thornbury Road Centre for HealthBrentworthHounslowE85001Jan10"/>
    <x v="312"/>
    <x v="5"/>
    <x v="4"/>
    <x v="314"/>
    <s v="E85001"/>
    <x v="4"/>
    <n v="10"/>
    <n v="8434.51215185824"/>
    <n v="14856"/>
    <n v="0"/>
    <n v="295.63440000000003"/>
    <n v="0"/>
    <m/>
    <m/>
    <m/>
    <m/>
    <n v="6813"/>
    <n v="121.95269999999999"/>
    <m/>
    <m/>
    <n v="21669"/>
    <n v="417.58710000000002"/>
    <m/>
    <m/>
    <n v="0"/>
    <n v="417.58710000000002"/>
    <e v="#N/A"/>
    <e v="#N/A"/>
    <e v="#N/A"/>
    <n v="3795.5304683362083"/>
    <n v="3795.5304683362083"/>
    <n v="3795.5304683362083"/>
    <n v="275808.54736576445"/>
    <e v="#N/A"/>
  </r>
  <r>
    <s v="Thornbury Road Centre for HealthBrentworthHounslowE85001Jul4"/>
    <x v="312"/>
    <x v="5"/>
    <x v="4"/>
    <x v="314"/>
    <s v="E85001"/>
    <x v="5"/>
    <n v="4"/>
    <n v="8434.51215185824"/>
    <n v="8556"/>
    <n v="9"/>
    <n v="158.286"/>
    <n v="0.16649999999999998"/>
    <n v="10764"/>
    <n v="0"/>
    <n v="214.20360000000002"/>
    <n v="0"/>
    <n v="7079"/>
    <n v="126.7141"/>
    <n v="7881"/>
    <n v="173.38200000000001"/>
    <n v="15644"/>
    <n v="285.16660000000002"/>
    <n v="18645"/>
    <n v="387.5856"/>
    <n v="0"/>
    <n v="285.16660000000002"/>
    <n v="387.5856"/>
    <n v="102.41899999999998"/>
    <e v="#N/A"/>
    <n v="3795.5304683362083"/>
    <n v="3795.5304683362083"/>
    <n v="3795.5304683362083"/>
    <n v="275808.54736576445"/>
    <e v="#N/A"/>
  </r>
  <r>
    <s v="Thornbury Road Centre for HealthBrentworthHounslowE85001Jun3"/>
    <x v="312"/>
    <x v="5"/>
    <x v="4"/>
    <x v="314"/>
    <s v="E85001"/>
    <x v="6"/>
    <n v="3"/>
    <n v="8434.51215185824"/>
    <n v="12889"/>
    <n v="4"/>
    <n v="238.44649999999999"/>
    <n v="7.3999999999999996E-2"/>
    <n v="11401"/>
    <n v="0"/>
    <n v="226.87990000000002"/>
    <n v="0"/>
    <n v="6817"/>
    <n v="122.0243"/>
    <n v="6200"/>
    <n v="136.4"/>
    <n v="19710"/>
    <n v="360.54480000000001"/>
    <n v="17601"/>
    <n v="363.2799"/>
    <n v="0"/>
    <n v="360.54480000000001"/>
    <n v="363.2799"/>
    <n v="2.7350999999999885"/>
    <e v="#N/A"/>
    <n v="3795.5304683362083"/>
    <n v="3795.5304683362083"/>
    <n v="3795.5304683362083"/>
    <n v="275808.54736576445"/>
    <e v="#N/A"/>
  </r>
  <r>
    <s v="Thornbury Road Centre for HealthBrentworthHounslowE85001Mar12"/>
    <x v="312"/>
    <x v="5"/>
    <x v="4"/>
    <x v="314"/>
    <s v="E85001"/>
    <x v="7"/>
    <n v="12"/>
    <n v="8434.51215185824"/>
    <n v="12702"/>
    <n v="3"/>
    <n v="252.7698"/>
    <n v="5.9700000000000003E-2"/>
    <m/>
    <m/>
    <m/>
    <m/>
    <n v="5006"/>
    <n v="89.607399999999998"/>
    <m/>
    <m/>
    <n v="17711"/>
    <n v="342.43689999999998"/>
    <m/>
    <m/>
    <n v="0"/>
    <n v="342.43689999999998"/>
    <e v="#N/A"/>
    <e v="#N/A"/>
    <e v="#N/A"/>
    <n v="3795.5304683362083"/>
    <n v="3795.5304683362083"/>
    <n v="3795.5304683362083"/>
    <n v="275808.54736576445"/>
    <e v="#N/A"/>
  </r>
  <r>
    <s v="Thornbury Road Centre for HealthBrentworthHounslowE85001May2"/>
    <x v="312"/>
    <x v="5"/>
    <x v="4"/>
    <x v="314"/>
    <s v="E85001"/>
    <x v="8"/>
    <n v="2"/>
    <n v="8434.51215185824"/>
    <n v="15063"/>
    <n v="14"/>
    <n v="278.66550000000001"/>
    <n v="0.25900000000000001"/>
    <n v="9883"/>
    <n v="4"/>
    <n v="196.67170000000002"/>
    <n v="7.9600000000000004E-2"/>
    <n v="5255"/>
    <n v="94.064499999999995"/>
    <n v="5833"/>
    <n v="128.32599999999999"/>
    <n v="20332"/>
    <n v="372.98900000000003"/>
    <n v="15720"/>
    <n v="325.07730000000004"/>
    <n v="0"/>
    <n v="372.98900000000003"/>
    <n v="325.07730000000004"/>
    <n v="-47.911699999999996"/>
    <e v="#N/A"/>
    <n v="3795.5304683362083"/>
    <n v="3795.5304683362083"/>
    <n v="3795.5304683362083"/>
    <n v="275808.54736576445"/>
    <e v="#N/A"/>
  </r>
  <r>
    <s v="Thornbury Road Centre for HealthBrentworthHounslowE85001Nov8"/>
    <x v="312"/>
    <x v="5"/>
    <x v="4"/>
    <x v="314"/>
    <s v="E85001"/>
    <x v="9"/>
    <n v="8"/>
    <n v="8434.51215185824"/>
    <n v="13533"/>
    <n v="14"/>
    <n v="269.30670000000003"/>
    <n v="0.27860000000000001"/>
    <m/>
    <m/>
    <m/>
    <m/>
    <n v="6320"/>
    <n v="113.128"/>
    <m/>
    <m/>
    <n v="19867"/>
    <n v="382.7133"/>
    <m/>
    <m/>
    <n v="0"/>
    <n v="382.7133"/>
    <e v="#N/A"/>
    <e v="#N/A"/>
    <e v="#N/A"/>
    <n v="3795.5304683362083"/>
    <n v="3795.5304683362083"/>
    <n v="3795.5304683362083"/>
    <n v="275808.54736576445"/>
    <e v="#N/A"/>
  </r>
  <r>
    <s v="Thornbury Road Centre for HealthBrentworthHounslowE85001Oct7"/>
    <x v="312"/>
    <x v="5"/>
    <x v="4"/>
    <x v="314"/>
    <s v="E85001"/>
    <x v="10"/>
    <n v="7"/>
    <n v="8434.51215185824"/>
    <n v="15632"/>
    <n v="2"/>
    <n v="311.07679999999999"/>
    <n v="3.9800000000000002E-2"/>
    <n v="0"/>
    <n v="11"/>
    <n v="0"/>
    <n v="0.2475"/>
    <n v="11246"/>
    <n v="201.30340000000001"/>
    <n v="11569"/>
    <n v="254.518"/>
    <n v="26880"/>
    <n v="512.42000000000007"/>
    <n v="11580"/>
    <n v="254.7655"/>
    <n v="0"/>
    <n v="512.42000000000007"/>
    <n v="254.7655"/>
    <n v="-257.6545000000001"/>
    <e v="#N/A"/>
    <n v="3795.5304683362083"/>
    <n v="3795.5304683362083"/>
    <n v="3795.5304683362083"/>
    <n v="275808.54736576445"/>
    <e v="#N/A"/>
  </r>
  <r>
    <s v="Thornbury Road Centre for HealthBrentworthHounslowE85001Sep6"/>
    <x v="312"/>
    <x v="5"/>
    <x v="4"/>
    <x v="314"/>
    <s v="E85001"/>
    <x v="11"/>
    <n v="6"/>
    <n v="8434.51215185824"/>
    <n v="13406"/>
    <n v="5"/>
    <n v="266.77940000000001"/>
    <n v="9.9500000000000005E-2"/>
    <n v="8105"/>
    <n v="2"/>
    <n v="182.36249999999998"/>
    <n v="4.4999999999999998E-2"/>
    <n v="10049"/>
    <n v="179.87710000000001"/>
    <n v="14490"/>
    <n v="318.77999999999997"/>
    <n v="23460"/>
    <n v="446.75599999999997"/>
    <n v="22597"/>
    <n v="501.18749999999994"/>
    <n v="0"/>
    <n v="446.75599999999997"/>
    <n v="501.18749999999994"/>
    <n v="54.431499999999971"/>
    <e v="#N/A"/>
    <n v="3795.5304683362083"/>
    <n v="3795.5304683362083"/>
    <n v="3795.5304683362083"/>
    <n v="275808.54736576445"/>
    <e v="#N/A"/>
  </r>
  <r>
    <s v="TOWNFIELD DOCTORS SURGERYHH CollaborativeHillingdonE86018Apr1"/>
    <x v="313"/>
    <x v="42"/>
    <x v="1"/>
    <x v="315"/>
    <s v="E86018"/>
    <x v="0"/>
    <n v="1"/>
    <n v="8207.8077644243094"/>
    <n v="12029"/>
    <n v="426"/>
    <n v="222.53649999999999"/>
    <n v="7.8809999999999993"/>
    <n v="21659"/>
    <n v="139"/>
    <n v="431.01410000000004"/>
    <n v="2.7661000000000002"/>
    <n v="0"/>
    <n v="0"/>
    <n v="3115"/>
    <n v="68.53"/>
    <n v="12455"/>
    <n v="230.41749999999999"/>
    <n v="24913"/>
    <n v="502.31020000000001"/>
    <n v="0"/>
    <n v="230.41749999999999"/>
    <n v="502.31020000000001"/>
    <n v="271.89269999999999"/>
    <n v="502.31020000000001"/>
    <n v="3693.5134939909394"/>
    <n v="3693.5134939909394"/>
    <n v="3693.5134939909394"/>
    <n v="268395.31389667495"/>
    <n v="0"/>
  </r>
  <r>
    <s v="TOWNFIELD DOCTORS SURGERYHH CollaborativeHillingdonE86018Aug5"/>
    <x v="313"/>
    <x v="42"/>
    <x v="1"/>
    <x v="315"/>
    <s v="E86018"/>
    <x v="1"/>
    <n v="5"/>
    <n v="8207.8077644243094"/>
    <n v="9883"/>
    <n v="905"/>
    <n v="182.8355"/>
    <n v="16.7425"/>
    <n v="9281"/>
    <n v="155"/>
    <n v="184.6919"/>
    <n v="3.0845000000000002"/>
    <n v="1068"/>
    <n v="19.1172"/>
    <n v="2403"/>
    <n v="52.866"/>
    <n v="11856"/>
    <n v="218.6952"/>
    <n v="11839"/>
    <n v="240.64240000000001"/>
    <n v="0"/>
    <n v="218.6952"/>
    <n v="240.64240000000001"/>
    <n v="21.947200000000009"/>
    <n v="742.95260000000007"/>
    <n v="3693.5134939909394"/>
    <n v="3693.5134939909394"/>
    <n v="3693.5134939909394"/>
    <n v="268395.31389667495"/>
    <n v="0"/>
  </r>
  <r>
    <s v="TOWNFIELD DOCTORS SURGERYHH CollaborativeHillingdonE86018Dec9"/>
    <x v="313"/>
    <x v="42"/>
    <x v="1"/>
    <x v="315"/>
    <s v="E86018"/>
    <x v="2"/>
    <n v="9"/>
    <n v="8207.8077644243094"/>
    <n v="22652"/>
    <n v="329"/>
    <n v="450.77480000000003"/>
    <n v="6.5471000000000004"/>
    <m/>
    <m/>
    <m/>
    <m/>
    <n v="3180"/>
    <n v="56.921999999999997"/>
    <m/>
    <m/>
    <n v="26161"/>
    <n v="514.24390000000005"/>
    <m/>
    <m/>
    <n v="0"/>
    <n v="514.24390000000005"/>
    <e v="#N/A"/>
    <e v="#N/A"/>
    <e v="#N/A"/>
    <n v="3693.5134939909394"/>
    <n v="3693.5134939909394"/>
    <n v="3693.5134939909394"/>
    <n v="268395.31389667495"/>
    <e v="#N/A"/>
  </r>
  <r>
    <s v="TOWNFIELD DOCTORS SURGERYHH CollaborativeHillingdonE86018Feb11"/>
    <x v="313"/>
    <x v="42"/>
    <x v="1"/>
    <x v="315"/>
    <s v="E86018"/>
    <x v="3"/>
    <n v="11"/>
    <n v="8207.8077644243094"/>
    <n v="14856"/>
    <n v="1127"/>
    <n v="295.63440000000003"/>
    <n v="22.427300000000002"/>
    <m/>
    <m/>
    <m/>
    <m/>
    <n v="3195"/>
    <n v="57.1905"/>
    <m/>
    <m/>
    <n v="19178"/>
    <n v="375.25220000000002"/>
    <m/>
    <m/>
    <n v="0"/>
    <n v="375.25220000000002"/>
    <e v="#N/A"/>
    <e v="#N/A"/>
    <e v="#N/A"/>
    <n v="3693.5134939909394"/>
    <n v="3693.5134939909394"/>
    <n v="3693.5134939909394"/>
    <n v="268395.31389667495"/>
    <e v="#N/A"/>
  </r>
  <r>
    <s v="TOWNFIELD DOCTORS SURGERYHH CollaborativeHillingdonE86018Jan10"/>
    <x v="313"/>
    <x v="42"/>
    <x v="1"/>
    <x v="315"/>
    <s v="E86018"/>
    <x v="4"/>
    <n v="10"/>
    <n v="8207.8077644243094"/>
    <n v="12238"/>
    <n v="2009"/>
    <n v="243.53620000000001"/>
    <n v="39.979100000000003"/>
    <m/>
    <m/>
    <m/>
    <m/>
    <n v="4040"/>
    <n v="72.316000000000003"/>
    <m/>
    <m/>
    <n v="18287"/>
    <n v="355.83130000000006"/>
    <m/>
    <m/>
    <n v="0"/>
    <n v="355.83130000000006"/>
    <e v="#N/A"/>
    <e v="#N/A"/>
    <e v="#N/A"/>
    <n v="3693.5134939909394"/>
    <n v="3693.5134939909394"/>
    <n v="3693.5134939909394"/>
    <n v="268395.31389667495"/>
    <e v="#N/A"/>
  </r>
  <r>
    <s v="TOWNFIELD DOCTORS SURGERYHH CollaborativeHillingdonE86018Jul4"/>
    <x v="313"/>
    <x v="42"/>
    <x v="1"/>
    <x v="315"/>
    <s v="E86018"/>
    <x v="5"/>
    <n v="4"/>
    <n v="8207.8077644243094"/>
    <n v="10666"/>
    <n v="17"/>
    <n v="197.321"/>
    <n v="0.3145"/>
    <n v="22867"/>
    <n v="621"/>
    <n v="455.05330000000004"/>
    <n v="12.357900000000001"/>
    <n v="6"/>
    <n v="0.1074"/>
    <n v="2500"/>
    <n v="55"/>
    <n v="10689"/>
    <n v="197.74290000000002"/>
    <n v="25988"/>
    <n v="522.41120000000001"/>
    <n v="0"/>
    <n v="197.74290000000002"/>
    <n v="522.41120000000001"/>
    <n v="324.66829999999999"/>
    <e v="#N/A"/>
    <n v="3693.5134939909394"/>
    <n v="3693.5134939909394"/>
    <n v="3693.5134939909394"/>
    <n v="268395.31389667495"/>
    <e v="#N/A"/>
  </r>
  <r>
    <s v="TOWNFIELD DOCTORS SURGERYHH CollaborativeHillingdonE86018Jun3"/>
    <x v="313"/>
    <x v="42"/>
    <x v="1"/>
    <x v="315"/>
    <s v="E86018"/>
    <x v="6"/>
    <n v="3"/>
    <n v="8207.8077644243094"/>
    <n v="15385"/>
    <n v="339"/>
    <n v="284.6225"/>
    <n v="6.2714999999999996"/>
    <n v="10192"/>
    <n v="719"/>
    <n v="202.82080000000002"/>
    <n v="14.308100000000001"/>
    <n v="0"/>
    <n v="0"/>
    <n v="2720"/>
    <n v="59.84"/>
    <n v="15724"/>
    <n v="290.89400000000001"/>
    <n v="13631"/>
    <n v="276.96890000000002"/>
    <n v="0"/>
    <n v="290.89400000000001"/>
    <n v="276.96890000000002"/>
    <n v="-13.925099999999986"/>
    <e v="#N/A"/>
    <n v="3693.5134939909394"/>
    <n v="3693.5134939909394"/>
    <n v="3693.5134939909394"/>
    <n v="268395.31389667495"/>
    <e v="#N/A"/>
  </r>
  <r>
    <s v="TOWNFIELD DOCTORS SURGERYHH CollaborativeHillingdonE86018Mar12"/>
    <x v="313"/>
    <x v="42"/>
    <x v="1"/>
    <x v="315"/>
    <s v="E86018"/>
    <x v="7"/>
    <n v="12"/>
    <n v="8207.8077644243094"/>
    <n v="19819"/>
    <n v="453"/>
    <n v="394.3981"/>
    <n v="9.0147000000000013"/>
    <m/>
    <m/>
    <m/>
    <m/>
    <n v="2898"/>
    <n v="51.874200000000002"/>
    <m/>
    <m/>
    <n v="23170"/>
    <n v="455.28700000000003"/>
    <m/>
    <m/>
    <n v="0"/>
    <n v="455.28700000000003"/>
    <e v="#N/A"/>
    <e v="#N/A"/>
    <e v="#N/A"/>
    <n v="3693.5134939909394"/>
    <n v="3693.5134939909394"/>
    <n v="3693.5134939909394"/>
    <n v="268395.31389667495"/>
    <e v="#N/A"/>
  </r>
  <r>
    <s v="TOWNFIELD DOCTORS SURGERYHH CollaborativeHillingdonE86018May2"/>
    <x v="313"/>
    <x v="42"/>
    <x v="1"/>
    <x v="315"/>
    <s v="E86018"/>
    <x v="8"/>
    <n v="2"/>
    <n v="8207.8077644243094"/>
    <n v="23969"/>
    <n v="14"/>
    <n v="443.42649999999998"/>
    <n v="0.25900000000000001"/>
    <n v="8479"/>
    <n v="1405"/>
    <n v="168.7321"/>
    <n v="27.959500000000002"/>
    <n v="0"/>
    <n v="0"/>
    <n v="3120"/>
    <n v="68.64"/>
    <n v="23983"/>
    <n v="443.68549999999999"/>
    <n v="13004"/>
    <n v="265.33159999999998"/>
    <n v="0"/>
    <n v="443.68549999999999"/>
    <n v="265.33159999999998"/>
    <n v="-178.35390000000001"/>
    <e v="#N/A"/>
    <n v="3693.5134939909394"/>
    <n v="3693.5134939909394"/>
    <n v="3693.5134939909394"/>
    <n v="268395.31389667495"/>
    <e v="#N/A"/>
  </r>
  <r>
    <s v="TOWNFIELD DOCTORS SURGERYHH CollaborativeHillingdonE86018Nov8"/>
    <x v="313"/>
    <x v="42"/>
    <x v="1"/>
    <x v="315"/>
    <s v="E86018"/>
    <x v="9"/>
    <n v="8"/>
    <n v="8207.8077644243094"/>
    <n v="12994"/>
    <n v="550"/>
    <n v="258.5806"/>
    <n v="10.945"/>
    <m/>
    <m/>
    <m/>
    <m/>
    <n v="3583"/>
    <n v="64.1357"/>
    <m/>
    <m/>
    <n v="17127"/>
    <n v="333.66129999999998"/>
    <m/>
    <m/>
    <n v="0"/>
    <n v="333.66129999999998"/>
    <e v="#N/A"/>
    <e v="#N/A"/>
    <e v="#N/A"/>
    <n v="3693.5134939909394"/>
    <n v="3693.5134939909394"/>
    <n v="3693.5134939909394"/>
    <n v="268395.31389667495"/>
    <e v="#N/A"/>
  </r>
  <r>
    <s v="TOWNFIELD DOCTORS SURGERYHH CollaborativeHillingdonE86018Oct7"/>
    <x v="313"/>
    <x v="42"/>
    <x v="1"/>
    <x v="315"/>
    <s v="E86018"/>
    <x v="10"/>
    <n v="7"/>
    <n v="8207.8077644243094"/>
    <n v="34962"/>
    <n v="151"/>
    <n v="695.74380000000008"/>
    <n v="3.0049000000000001"/>
    <n v="0"/>
    <n v="653"/>
    <n v="0"/>
    <n v="14.692499999999999"/>
    <n v="3595"/>
    <n v="64.350499999999997"/>
    <n v="2971"/>
    <n v="65.361999999999995"/>
    <n v="38708"/>
    <n v="763.09920000000011"/>
    <n v="3624"/>
    <n v="80.05449999999999"/>
    <n v="0"/>
    <n v="763.09920000000011"/>
    <n v="80.05449999999999"/>
    <n v="-683.04470000000015"/>
    <e v="#N/A"/>
    <n v="3693.5134939909394"/>
    <n v="3693.5134939909394"/>
    <n v="3693.5134939909394"/>
    <n v="268395.31389667495"/>
    <e v="#N/A"/>
  </r>
  <r>
    <s v="TOWNFIELD DOCTORS SURGERYHH CollaborativeHillingdonE86018Sep6"/>
    <x v="313"/>
    <x v="42"/>
    <x v="1"/>
    <x v="315"/>
    <s v="E86018"/>
    <x v="11"/>
    <n v="6"/>
    <n v="8207.8077644243094"/>
    <n v="12323"/>
    <n v="332"/>
    <n v="245.2277"/>
    <n v="6.6068000000000007"/>
    <n v="8466"/>
    <n v="593"/>
    <n v="190.48499999999999"/>
    <n v="13.342499999999999"/>
    <n v="3338"/>
    <n v="59.7502"/>
    <n v="2652"/>
    <n v="58.344000000000001"/>
    <n v="15993"/>
    <n v="311.5847"/>
    <n v="11711"/>
    <n v="262.17149999999998"/>
    <n v="0"/>
    <n v="311.5847"/>
    <n v="262.17149999999998"/>
    <n v="-49.413200000000018"/>
    <e v="#N/A"/>
    <n v="3693.5134939909394"/>
    <n v="3693.5134939909394"/>
    <n v="3693.5134939909394"/>
    <n v="268395.31389667495"/>
    <e v="#N/A"/>
  </r>
  <r>
    <s v="Twickenham Park Medical CentreFeltham and BedfontHounslowE85045Apr1"/>
    <x v="314"/>
    <x v="22"/>
    <x v="4"/>
    <x v="316"/>
    <s v="E85045"/>
    <x v="0"/>
    <n v="1"/>
    <n v="3577.5654110274299"/>
    <n v="998"/>
    <n v="174"/>
    <n v="18.462999999999997"/>
    <n v="3.2189999999999999"/>
    <n v="710"/>
    <n v="0"/>
    <n v="14.129000000000001"/>
    <n v="0"/>
    <n v="2432"/>
    <n v="43.532800000000002"/>
    <n v="2045"/>
    <n v="44.99"/>
    <n v="3604"/>
    <n v="65.214799999999997"/>
    <n v="2755"/>
    <n v="59.119"/>
    <n v="0"/>
    <n v="65.214799999999997"/>
    <n v="59.119"/>
    <n v="-6.095799999999997"/>
    <n v="59.119"/>
    <n v="1609.9044349623434"/>
    <n v="1609.9044349623434"/>
    <n v="1609.9044349623434"/>
    <n v="116986.38894059697"/>
    <n v="0"/>
  </r>
  <r>
    <s v="Twickenham Park Medical CentreFeltham and BedfontHounslowE85045Aug5"/>
    <x v="314"/>
    <x v="22"/>
    <x v="4"/>
    <x v="316"/>
    <s v="E85045"/>
    <x v="1"/>
    <n v="5"/>
    <n v="3577.5654110274299"/>
    <n v="1277"/>
    <n v="500"/>
    <n v="23.624499999999998"/>
    <n v="9.25"/>
    <n v="566"/>
    <n v="0"/>
    <n v="11.263400000000001"/>
    <n v="0"/>
    <n v="3229"/>
    <n v="57.799100000000003"/>
    <n v="1819"/>
    <n v="40.018000000000001"/>
    <n v="5006"/>
    <n v="90.673599999999993"/>
    <n v="2385"/>
    <n v="51.281400000000005"/>
    <n v="0"/>
    <n v="90.673599999999993"/>
    <n v="51.281400000000005"/>
    <n v="-39.392199999999988"/>
    <n v="110.4004"/>
    <n v="1609.9044349623434"/>
    <n v="1609.9044349623434"/>
    <n v="1609.9044349623434"/>
    <n v="116986.38894059697"/>
    <n v="0"/>
  </r>
  <r>
    <s v="Twickenham Park Medical CentreFeltham and BedfontHounslowE85045Dec9"/>
    <x v="314"/>
    <x v="22"/>
    <x v="4"/>
    <x v="316"/>
    <s v="E85045"/>
    <x v="2"/>
    <n v="9"/>
    <n v="3577.5654110274299"/>
    <n v="899"/>
    <n v="164"/>
    <n v="17.8901"/>
    <n v="3.2636000000000003"/>
    <m/>
    <m/>
    <m/>
    <m/>
    <n v="3136"/>
    <n v="56.134399999999999"/>
    <m/>
    <m/>
    <n v="4199"/>
    <n v="77.2881"/>
    <m/>
    <m/>
    <n v="0"/>
    <n v="77.2881"/>
    <e v="#N/A"/>
    <e v="#N/A"/>
    <e v="#N/A"/>
    <n v="1609.9044349623434"/>
    <n v="1609.9044349623434"/>
    <n v="1609.9044349623434"/>
    <n v="116986.38894059697"/>
    <e v="#N/A"/>
  </r>
  <r>
    <s v="Twickenham Park Medical CentreFeltham and BedfontHounslowE85045Feb11"/>
    <x v="314"/>
    <x v="22"/>
    <x v="4"/>
    <x v="316"/>
    <s v="E85045"/>
    <x v="3"/>
    <n v="11"/>
    <n v="3577.5654110274299"/>
    <n v="1027"/>
    <n v="608"/>
    <n v="20.4373"/>
    <n v="12.0992"/>
    <m/>
    <m/>
    <m/>
    <m/>
    <n v="6287"/>
    <n v="112.5373"/>
    <m/>
    <m/>
    <n v="7922"/>
    <n v="145.07380000000001"/>
    <m/>
    <m/>
    <n v="0"/>
    <n v="145.07380000000001"/>
    <e v="#N/A"/>
    <e v="#N/A"/>
    <e v="#N/A"/>
    <n v="1609.9044349623434"/>
    <n v="1609.9044349623434"/>
    <n v="1609.9044349623434"/>
    <n v="116986.38894059697"/>
    <e v="#N/A"/>
  </r>
  <r>
    <s v="Twickenham Park Medical CentreFeltham and BedfontHounslowE85045Jan10"/>
    <x v="314"/>
    <x v="22"/>
    <x v="4"/>
    <x v="316"/>
    <s v="E85045"/>
    <x v="4"/>
    <n v="10"/>
    <n v="3577.5654110274299"/>
    <n v="700"/>
    <n v="504"/>
    <n v="13.930000000000001"/>
    <n v="10.0296"/>
    <m/>
    <m/>
    <m/>
    <m/>
    <n v="2963"/>
    <n v="53.037700000000001"/>
    <m/>
    <m/>
    <n v="4167"/>
    <n v="76.997299999999996"/>
    <m/>
    <m/>
    <n v="0"/>
    <n v="76.997299999999996"/>
    <e v="#N/A"/>
    <e v="#N/A"/>
    <e v="#N/A"/>
    <n v="1609.9044349623434"/>
    <n v="1609.9044349623434"/>
    <n v="1609.9044349623434"/>
    <n v="116986.38894059697"/>
    <e v="#N/A"/>
  </r>
  <r>
    <s v="Twickenham Park Medical CentreFeltham and BedfontHounslowE85045Jul4"/>
    <x v="314"/>
    <x v="22"/>
    <x v="4"/>
    <x v="316"/>
    <s v="E85045"/>
    <x v="5"/>
    <n v="4"/>
    <n v="3577.5654110274299"/>
    <n v="1630"/>
    <n v="746"/>
    <n v="30.154999999999998"/>
    <n v="13.801"/>
    <n v="966"/>
    <n v="0"/>
    <n v="19.223400000000002"/>
    <n v="0"/>
    <n v="9643"/>
    <n v="172.6097"/>
    <n v="2227"/>
    <n v="48.994"/>
    <n v="12019"/>
    <n v="216.56569999999999"/>
    <n v="3193"/>
    <n v="68.217399999999998"/>
    <n v="0"/>
    <n v="216.56569999999999"/>
    <n v="68.217399999999998"/>
    <n v="-148.34829999999999"/>
    <e v="#N/A"/>
    <n v="1609.9044349623434"/>
    <n v="1609.9044349623434"/>
    <n v="1609.9044349623434"/>
    <n v="116986.38894059697"/>
    <e v="#N/A"/>
  </r>
  <r>
    <s v="Twickenham Park Medical CentreFeltham and BedfontHounslowE85045Jun3"/>
    <x v="314"/>
    <x v="22"/>
    <x v="4"/>
    <x v="316"/>
    <s v="E85045"/>
    <x v="6"/>
    <n v="3"/>
    <n v="3577.5654110274299"/>
    <n v="2168"/>
    <n v="887"/>
    <n v="40.107999999999997"/>
    <n v="16.409499999999998"/>
    <n v="365"/>
    <n v="0"/>
    <n v="7.2635000000000005"/>
    <n v="0"/>
    <n v="13891"/>
    <n v="248.6489"/>
    <n v="2047"/>
    <n v="45.033999999999999"/>
    <n v="16946"/>
    <n v="305.16640000000001"/>
    <n v="2412"/>
    <n v="52.297499999999999"/>
    <n v="0"/>
    <n v="305.16640000000001"/>
    <n v="52.297499999999999"/>
    <n v="-252.8689"/>
    <e v="#N/A"/>
    <n v="1609.9044349623434"/>
    <n v="1609.9044349623434"/>
    <n v="1609.9044349623434"/>
    <n v="116986.38894059697"/>
    <e v="#N/A"/>
  </r>
  <r>
    <s v="Twickenham Park Medical CentreFeltham and BedfontHounslowE85045Mar12"/>
    <x v="314"/>
    <x v="22"/>
    <x v="4"/>
    <x v="316"/>
    <s v="E85045"/>
    <x v="7"/>
    <n v="12"/>
    <n v="3577.5654110274299"/>
    <n v="988"/>
    <n v="117"/>
    <n v="19.661200000000001"/>
    <n v="2.3283"/>
    <m/>
    <m/>
    <m/>
    <m/>
    <n v="2431"/>
    <n v="43.514899999999997"/>
    <m/>
    <m/>
    <n v="3536"/>
    <n v="65.504400000000004"/>
    <m/>
    <m/>
    <n v="0"/>
    <n v="65.504400000000004"/>
    <e v="#N/A"/>
    <e v="#N/A"/>
    <e v="#N/A"/>
    <n v="1609.9044349623434"/>
    <n v="1609.9044349623434"/>
    <n v="1609.9044349623434"/>
    <n v="116986.38894059697"/>
    <e v="#N/A"/>
  </r>
  <r>
    <s v="Twickenham Park Medical CentreFeltham and BedfontHounslowE85045May2"/>
    <x v="314"/>
    <x v="22"/>
    <x v="4"/>
    <x v="316"/>
    <s v="E85045"/>
    <x v="8"/>
    <n v="2"/>
    <n v="3577.5654110274299"/>
    <n v="12188"/>
    <n v="791"/>
    <n v="225.47799999999998"/>
    <n v="14.6335"/>
    <n v="684"/>
    <n v="0"/>
    <n v="13.611600000000001"/>
    <n v="0"/>
    <n v="8038"/>
    <n v="143.8802"/>
    <n v="3377"/>
    <n v="74.293999999999997"/>
    <n v="21017"/>
    <n v="383.99169999999998"/>
    <n v="4061"/>
    <n v="87.905599999999993"/>
    <n v="0"/>
    <n v="383.99169999999998"/>
    <n v="87.905599999999993"/>
    <n v="-296.08609999999999"/>
    <e v="#N/A"/>
    <n v="1609.9044349623434"/>
    <n v="1609.9044349623434"/>
    <n v="1609.9044349623434"/>
    <n v="116986.38894059697"/>
    <e v="#N/A"/>
  </r>
  <r>
    <s v="Twickenham Park Medical CentreFeltham and BedfontHounslowE85045Nov8"/>
    <x v="314"/>
    <x v="22"/>
    <x v="4"/>
    <x v="316"/>
    <s v="E85045"/>
    <x v="9"/>
    <n v="8"/>
    <n v="3577.5654110274299"/>
    <n v="571"/>
    <n v="480"/>
    <n v="11.3629"/>
    <n v="9.5519999999999996"/>
    <m/>
    <m/>
    <m/>
    <m/>
    <n v="2519"/>
    <n v="45.0901"/>
    <m/>
    <m/>
    <n v="3570"/>
    <n v="66.004999999999995"/>
    <m/>
    <m/>
    <n v="0"/>
    <n v="66.004999999999995"/>
    <e v="#N/A"/>
    <e v="#N/A"/>
    <e v="#N/A"/>
    <n v="1609.9044349623434"/>
    <n v="1609.9044349623434"/>
    <n v="1609.9044349623434"/>
    <n v="116986.38894059697"/>
    <e v="#N/A"/>
  </r>
  <r>
    <s v="Twickenham Park Medical CentreFeltham and BedfontHounslowE85045Oct7"/>
    <x v="314"/>
    <x v="22"/>
    <x v="4"/>
    <x v="316"/>
    <s v="E85045"/>
    <x v="10"/>
    <n v="7"/>
    <n v="3577.5654110274299"/>
    <n v="705"/>
    <n v="2147"/>
    <n v="14.029500000000001"/>
    <n v="42.725300000000004"/>
    <n v="0"/>
    <n v="0"/>
    <n v="0"/>
    <n v="0"/>
    <n v="2748"/>
    <n v="49.1892"/>
    <n v="8745"/>
    <n v="192.39"/>
    <n v="5600"/>
    <n v="105.944"/>
    <n v="8745"/>
    <n v="192.39"/>
    <n v="0"/>
    <n v="105.944"/>
    <n v="192.39"/>
    <n v="86.445999999999984"/>
    <e v="#N/A"/>
    <n v="1609.9044349623434"/>
    <n v="1609.9044349623434"/>
    <n v="1609.9044349623434"/>
    <n v="116986.38894059697"/>
    <e v="#N/A"/>
  </r>
  <r>
    <s v="Twickenham Park Medical CentreFeltham and BedfontHounslowE85045Sep6"/>
    <x v="314"/>
    <x v="22"/>
    <x v="4"/>
    <x v="316"/>
    <s v="E85045"/>
    <x v="11"/>
    <n v="6"/>
    <n v="3577.5654110274299"/>
    <n v="434"/>
    <n v="1844"/>
    <n v="8.6365999999999996"/>
    <n v="36.695599999999999"/>
    <n v="244"/>
    <n v="0"/>
    <n v="5.49"/>
    <n v="0"/>
    <n v="13531"/>
    <n v="242.20490000000001"/>
    <n v="1783"/>
    <n v="39.225999999999999"/>
    <n v="15809"/>
    <n v="287.53710000000001"/>
    <n v="2027"/>
    <n v="44.716000000000001"/>
    <n v="0"/>
    <n v="287.53710000000001"/>
    <n v="44.716000000000001"/>
    <n v="-242.8211"/>
    <e v="#N/A"/>
    <n v="1609.9044349623434"/>
    <n v="1609.9044349623434"/>
    <n v="1609.9044349623434"/>
    <n v="116986.38894059697"/>
    <e v="#N/A"/>
  </r>
  <r>
    <s v="UXENDON CRESCENT SURGERYK&amp;W NorthBrentE84007Apr1"/>
    <x v="315"/>
    <x v="15"/>
    <x v="3"/>
    <x v="317"/>
    <s v="E84007"/>
    <x v="0"/>
    <n v="1"/>
    <n v="5883.37507293824"/>
    <n v="6233"/>
    <n v="0"/>
    <n v="115.31049999999999"/>
    <n v="0"/>
    <n v="7226"/>
    <n v="0"/>
    <n v="143.79740000000001"/>
    <n v="0"/>
    <n v="0"/>
    <n v="0"/>
    <n v="1516"/>
    <n v="33.351999999999997"/>
    <n v="6233"/>
    <n v="115.31049999999999"/>
    <n v="8742"/>
    <n v="177.14940000000001"/>
    <n v="0"/>
    <n v="115.31049999999999"/>
    <n v="177.14940000000001"/>
    <n v="61.838900000000024"/>
    <n v="177.14940000000001"/>
    <n v="2647.5187828222079"/>
    <n v="2647.5187828222079"/>
    <n v="2647.5187828222079"/>
    <n v="192386.36488508046"/>
    <n v="0"/>
  </r>
  <r>
    <s v="UXENDON CRESCENT SURGERYK&amp;W NorthBrentE84007Aug5"/>
    <x v="315"/>
    <x v="15"/>
    <x v="3"/>
    <x v="317"/>
    <s v="E84007"/>
    <x v="1"/>
    <n v="5"/>
    <n v="5883.37507293824"/>
    <n v="13573"/>
    <n v="0"/>
    <n v="251.10049999999998"/>
    <n v="0"/>
    <n v="11525"/>
    <n v="0"/>
    <n v="229.34750000000003"/>
    <n v="0"/>
    <n v="1777"/>
    <n v="31.808299999999999"/>
    <n v="0"/>
    <n v="0"/>
    <n v="15350"/>
    <n v="282.90879999999999"/>
    <n v="11525"/>
    <n v="229.34750000000003"/>
    <n v="0"/>
    <n v="282.90879999999999"/>
    <n v="229.34750000000003"/>
    <n v="-53.56129999999996"/>
    <n v="406.49690000000004"/>
    <n v="2647.5187828222079"/>
    <n v="2647.5187828222079"/>
    <n v="2647.5187828222079"/>
    <n v="192386.36488508046"/>
    <n v="0"/>
  </r>
  <r>
    <s v="UXENDON CRESCENT SURGERYK&amp;W NorthBrentE84007Dec9"/>
    <x v="315"/>
    <x v="15"/>
    <x v="3"/>
    <x v="317"/>
    <s v="E84007"/>
    <x v="2"/>
    <n v="9"/>
    <n v="5883.37507293824"/>
    <n v="7444"/>
    <n v="0"/>
    <n v="148.13560000000001"/>
    <n v="0"/>
    <m/>
    <m/>
    <m/>
    <m/>
    <n v="1449"/>
    <n v="25.937100000000001"/>
    <m/>
    <m/>
    <n v="8893"/>
    <n v="174.0727"/>
    <m/>
    <m/>
    <n v="0"/>
    <n v="174.0727"/>
    <e v="#N/A"/>
    <e v="#N/A"/>
    <e v="#N/A"/>
    <n v="2647.5187828222079"/>
    <n v="2647.5187828222079"/>
    <n v="2647.5187828222079"/>
    <n v="192386.36488508046"/>
    <e v="#N/A"/>
  </r>
  <r>
    <s v="UXENDON CRESCENT SURGERYK&amp;W NorthBrentE84007Feb11"/>
    <x v="315"/>
    <x v="15"/>
    <x v="3"/>
    <x v="317"/>
    <s v="E84007"/>
    <x v="3"/>
    <n v="11"/>
    <n v="5883.37507293824"/>
    <n v="9948"/>
    <n v="6"/>
    <n v="197.96520000000001"/>
    <n v="0.11940000000000001"/>
    <m/>
    <m/>
    <m/>
    <m/>
    <n v="1708"/>
    <n v="30.5732"/>
    <m/>
    <m/>
    <n v="11662"/>
    <n v="228.65780000000001"/>
    <m/>
    <m/>
    <n v="0"/>
    <n v="228.65780000000001"/>
    <e v="#N/A"/>
    <e v="#N/A"/>
    <e v="#N/A"/>
    <n v="2647.5187828222079"/>
    <n v="2647.5187828222079"/>
    <n v="2647.5187828222079"/>
    <n v="192386.36488508046"/>
    <e v="#N/A"/>
  </r>
  <r>
    <s v="UXENDON CRESCENT SURGERYK&amp;W NorthBrentE84007Jan10"/>
    <x v="315"/>
    <x v="15"/>
    <x v="3"/>
    <x v="317"/>
    <s v="E84007"/>
    <x v="4"/>
    <n v="10"/>
    <n v="5883.37507293824"/>
    <n v="10093"/>
    <n v="38"/>
    <n v="200.85070000000002"/>
    <n v="0.75619999999999998"/>
    <m/>
    <m/>
    <m/>
    <m/>
    <n v="1879"/>
    <n v="33.634099999999997"/>
    <m/>
    <m/>
    <n v="12010"/>
    <n v="235.24100000000001"/>
    <m/>
    <m/>
    <n v="0"/>
    <n v="235.24100000000001"/>
    <e v="#N/A"/>
    <e v="#N/A"/>
    <e v="#N/A"/>
    <n v="2647.5187828222079"/>
    <n v="2647.5187828222079"/>
    <n v="2647.5187828222079"/>
    <n v="192386.36488508046"/>
    <e v="#N/A"/>
  </r>
  <r>
    <s v="UXENDON CRESCENT SURGERYK&amp;W NorthBrentE84007Jul4"/>
    <x v="315"/>
    <x v="15"/>
    <x v="3"/>
    <x v="317"/>
    <s v="E84007"/>
    <x v="5"/>
    <n v="4"/>
    <n v="5883.37507293824"/>
    <n v="15040"/>
    <n v="7"/>
    <n v="278.24"/>
    <n v="0.1295"/>
    <n v="5721"/>
    <n v="0"/>
    <n v="113.84790000000001"/>
    <n v="0"/>
    <n v="2289"/>
    <n v="40.973100000000002"/>
    <n v="0"/>
    <n v="0"/>
    <n v="17336"/>
    <n v="319.3426"/>
    <n v="5721"/>
    <n v="113.84790000000001"/>
    <n v="0"/>
    <n v="319.3426"/>
    <n v="113.84790000000001"/>
    <n v="-205.49469999999999"/>
    <e v="#N/A"/>
    <n v="2647.5187828222079"/>
    <n v="2647.5187828222079"/>
    <n v="2647.5187828222079"/>
    <n v="192386.36488508046"/>
    <e v="#N/A"/>
  </r>
  <r>
    <s v="UXENDON CRESCENT SURGERYK&amp;W NorthBrentE84007Jun3"/>
    <x v="315"/>
    <x v="15"/>
    <x v="3"/>
    <x v="317"/>
    <s v="E84007"/>
    <x v="6"/>
    <n v="3"/>
    <n v="5883.37507293824"/>
    <n v="27023"/>
    <n v="0"/>
    <n v="499.9255"/>
    <n v="0"/>
    <n v="6961"/>
    <n v="2"/>
    <n v="138.5239"/>
    <n v="3.9800000000000002E-2"/>
    <n v="2041"/>
    <n v="36.533900000000003"/>
    <n v="0"/>
    <n v="0"/>
    <n v="29064"/>
    <n v="536.45939999999996"/>
    <n v="6963"/>
    <n v="138.56370000000001"/>
    <n v="0"/>
    <n v="536.45939999999996"/>
    <n v="138.56370000000001"/>
    <n v="-397.89569999999992"/>
    <e v="#N/A"/>
    <n v="2647.5187828222079"/>
    <n v="2647.5187828222079"/>
    <n v="2647.5187828222079"/>
    <n v="192386.36488508046"/>
    <e v="#N/A"/>
  </r>
  <r>
    <s v="UXENDON CRESCENT SURGERYK&amp;W NorthBrentE84007Mar12"/>
    <x v="315"/>
    <x v="15"/>
    <x v="3"/>
    <x v="317"/>
    <s v="E84007"/>
    <x v="7"/>
    <n v="12"/>
    <n v="5883.37507293824"/>
    <n v="7202"/>
    <n v="0"/>
    <n v="143.31980000000001"/>
    <n v="0"/>
    <m/>
    <m/>
    <m/>
    <m/>
    <n v="1569"/>
    <n v="28.085100000000001"/>
    <m/>
    <m/>
    <n v="8771"/>
    <n v="171.40490000000003"/>
    <m/>
    <m/>
    <n v="0"/>
    <n v="171.40490000000003"/>
    <e v="#N/A"/>
    <e v="#N/A"/>
    <e v="#N/A"/>
    <n v="2647.5187828222079"/>
    <n v="2647.5187828222079"/>
    <n v="2647.5187828222079"/>
    <n v="192386.36488508046"/>
    <e v="#N/A"/>
  </r>
  <r>
    <s v="UXENDON CRESCENT SURGERYK&amp;W NorthBrentE84007May2"/>
    <x v="315"/>
    <x v="15"/>
    <x v="3"/>
    <x v="317"/>
    <s v="E84007"/>
    <x v="8"/>
    <n v="2"/>
    <n v="5883.37507293824"/>
    <n v="13173"/>
    <n v="1"/>
    <n v="243.70049999999998"/>
    <n v="1.8499999999999999E-2"/>
    <n v="6566"/>
    <n v="0"/>
    <n v="130.6634"/>
    <n v="0"/>
    <n v="1878"/>
    <n v="33.616199999999999"/>
    <n v="61"/>
    <n v="1.3420000000000001"/>
    <n v="15052"/>
    <n v="277.33519999999999"/>
    <n v="6627"/>
    <n v="132.00540000000001"/>
    <n v="0"/>
    <n v="277.33519999999999"/>
    <n v="132.00540000000001"/>
    <n v="-145.32979999999998"/>
    <e v="#N/A"/>
    <n v="2647.5187828222079"/>
    <n v="2647.5187828222079"/>
    <n v="2647.5187828222079"/>
    <n v="192386.36488508046"/>
    <e v="#N/A"/>
  </r>
  <r>
    <s v="UXENDON CRESCENT SURGERYK&amp;W NorthBrentE84007Nov8"/>
    <x v="315"/>
    <x v="15"/>
    <x v="3"/>
    <x v="317"/>
    <s v="E84007"/>
    <x v="9"/>
    <n v="8"/>
    <n v="5883.37507293824"/>
    <n v="9124"/>
    <n v="9"/>
    <n v="181.5676"/>
    <n v="0.17910000000000001"/>
    <m/>
    <m/>
    <m/>
    <m/>
    <n v="1656"/>
    <n v="29.642399999999999"/>
    <m/>
    <m/>
    <n v="10789"/>
    <n v="211.38910000000001"/>
    <m/>
    <m/>
    <n v="0"/>
    <n v="211.38910000000001"/>
    <e v="#N/A"/>
    <e v="#N/A"/>
    <e v="#N/A"/>
    <n v="2647.5187828222079"/>
    <n v="2647.5187828222079"/>
    <n v="2647.5187828222079"/>
    <n v="192386.36488508046"/>
    <e v="#N/A"/>
  </r>
  <r>
    <s v="UXENDON CRESCENT SURGERYK&amp;W NorthBrentE84007Oct7"/>
    <x v="315"/>
    <x v="15"/>
    <x v="3"/>
    <x v="317"/>
    <s v="E84007"/>
    <x v="10"/>
    <n v="7"/>
    <n v="5883.37507293824"/>
    <n v="11137"/>
    <n v="13"/>
    <n v="221.62630000000001"/>
    <n v="0.25870000000000004"/>
    <n v="0"/>
    <n v="0"/>
    <n v="0"/>
    <n v="0"/>
    <n v="1677"/>
    <n v="30.0183"/>
    <n v="0"/>
    <n v="0"/>
    <n v="12827"/>
    <n v="251.90330000000003"/>
    <n v="0"/>
    <n v="0"/>
    <n v="0"/>
    <n v="251.90330000000003"/>
    <n v="0"/>
    <n v="-251.90330000000003"/>
    <e v="#N/A"/>
    <n v="2647.5187828222079"/>
    <n v="2647.5187828222079"/>
    <n v="2647.5187828222079"/>
    <n v="192386.36488508046"/>
    <e v="#N/A"/>
  </r>
  <r>
    <s v="UXENDON CRESCENT SURGERYK&amp;W NorthBrentE84007Sep6"/>
    <x v="315"/>
    <x v="15"/>
    <x v="3"/>
    <x v="317"/>
    <s v="E84007"/>
    <x v="11"/>
    <n v="6"/>
    <n v="5883.37507293824"/>
    <n v="63267"/>
    <n v="207"/>
    <n v="1259.0133000000001"/>
    <n v="4.1193"/>
    <n v="25000"/>
    <n v="5"/>
    <n v="562.5"/>
    <n v="0.11249999999999999"/>
    <n v="2619"/>
    <n v="46.880099999999999"/>
    <n v="0"/>
    <n v="0"/>
    <n v="66093"/>
    <n v="1310.0127000000002"/>
    <n v="25005"/>
    <n v="562.61249999999995"/>
    <n v="0"/>
    <n v="1310.0127000000002"/>
    <n v="562.61249999999995"/>
    <n v="-747.40020000000027"/>
    <e v="#N/A"/>
    <n v="2647.5187828222079"/>
    <n v="2647.5187828222079"/>
    <n v="2647.5187828222079"/>
    <n v="192386.36488508046"/>
    <e v="#N/A"/>
  </r>
  <r>
    <s v="VICTORIA MEDICAL CENTRESouth Westminster Primary Care NetworkCentral LondonE87002Apr1"/>
    <x v="316"/>
    <x v="12"/>
    <x v="7"/>
    <x v="318"/>
    <s v="E87002"/>
    <x v="0"/>
    <n v="1"/>
    <n v="18040.151766292802"/>
    <n v="12975"/>
    <n v="2557"/>
    <n v="240.03749999999999"/>
    <n v="47.304499999999997"/>
    <n v="3622"/>
    <n v="4806"/>
    <n v="72.077800000000011"/>
    <n v="95.639400000000009"/>
    <n v="3952"/>
    <n v="70.740799999999993"/>
    <n v="5257"/>
    <n v="115.654"/>
    <n v="19484"/>
    <n v="358.08279999999996"/>
    <n v="13685"/>
    <n v="283.37120000000004"/>
    <n v="0"/>
    <n v="358.08279999999996"/>
    <n v="283.37120000000004"/>
    <n v="-74.711599999999919"/>
    <n v="283.37120000000004"/>
    <n v="8118.0682948317608"/>
    <n v="8118.0682948317608"/>
    <n v="8118.0682948317608"/>
    <n v="589912.96275777463"/>
    <n v="0"/>
  </r>
  <r>
    <s v="VICTORIA MEDICAL CENTRESouth Westminster Primary Care NetworkCentral LondonE87002Aug5"/>
    <x v="316"/>
    <x v="12"/>
    <x v="7"/>
    <x v="318"/>
    <s v="E87002"/>
    <x v="1"/>
    <n v="5"/>
    <n v="18040.151766292802"/>
    <n v="4792"/>
    <n v="237"/>
    <n v="88.652000000000001"/>
    <n v="4.3845000000000001"/>
    <n v="3387"/>
    <n v="122"/>
    <n v="67.401300000000006"/>
    <n v="2.4278"/>
    <n v="9158"/>
    <n v="163.9282"/>
    <n v="8929"/>
    <n v="196.43799999999999"/>
    <n v="14187"/>
    <n v="256.96469999999999"/>
    <n v="12438"/>
    <n v="266.26710000000003"/>
    <n v="0"/>
    <n v="256.96469999999999"/>
    <n v="266.26710000000003"/>
    <n v="9.3024000000000342"/>
    <n v="549.63830000000007"/>
    <n v="8118.0682948317608"/>
    <n v="8118.0682948317608"/>
    <n v="8118.0682948317608"/>
    <n v="589912.96275777463"/>
    <n v="0"/>
  </r>
  <r>
    <s v="VICTORIA MEDICAL CENTRESouth Westminster Primary Care NetworkCentral LondonE87002Dec9"/>
    <x v="316"/>
    <x v="12"/>
    <x v="7"/>
    <x v="318"/>
    <s v="E87002"/>
    <x v="2"/>
    <n v="9"/>
    <n v="18040.151766292802"/>
    <n v="27563"/>
    <n v="282"/>
    <n v="548.50369999999998"/>
    <n v="5.6118000000000006"/>
    <m/>
    <m/>
    <m/>
    <m/>
    <n v="2808"/>
    <n v="50.263199999999998"/>
    <m/>
    <m/>
    <n v="30653"/>
    <n v="604.37869999999998"/>
    <m/>
    <m/>
    <n v="0"/>
    <n v="604.37869999999998"/>
    <e v="#N/A"/>
    <e v="#N/A"/>
    <e v="#N/A"/>
    <n v="8118.0682948317608"/>
    <n v="8118.0682948317608"/>
    <n v="8118.0682948317608"/>
    <n v="589912.96275777463"/>
    <e v="#N/A"/>
  </r>
  <r>
    <s v="VICTORIA MEDICAL CENTRESouth Westminster Primary Care NetworkCentral LondonE87002Feb11"/>
    <x v="316"/>
    <x v="12"/>
    <x v="7"/>
    <x v="318"/>
    <s v="E87002"/>
    <x v="3"/>
    <n v="11"/>
    <n v="18040.151766292802"/>
    <n v="3736"/>
    <n v="693"/>
    <n v="74.346400000000003"/>
    <n v="13.790700000000001"/>
    <m/>
    <m/>
    <m/>
    <m/>
    <n v="8541"/>
    <n v="152.88390000000001"/>
    <m/>
    <m/>
    <n v="12970"/>
    <n v="241.02100000000002"/>
    <m/>
    <m/>
    <n v="0"/>
    <n v="241.02100000000002"/>
    <e v="#N/A"/>
    <e v="#N/A"/>
    <e v="#N/A"/>
    <n v="8118.0682948317608"/>
    <n v="8118.0682948317608"/>
    <n v="8118.0682948317608"/>
    <n v="589912.96275777463"/>
    <e v="#N/A"/>
  </r>
  <r>
    <s v="VICTORIA MEDICAL CENTRESouth Westminster Primary Care NetworkCentral LondonE87002Jan10"/>
    <x v="316"/>
    <x v="12"/>
    <x v="7"/>
    <x v="318"/>
    <s v="E87002"/>
    <x v="4"/>
    <n v="10"/>
    <n v="18040.151766292802"/>
    <n v="57694"/>
    <n v="562"/>
    <n v="1148.1106"/>
    <n v="11.1838"/>
    <m/>
    <m/>
    <m/>
    <m/>
    <n v="9208"/>
    <n v="164.82320000000001"/>
    <m/>
    <m/>
    <n v="67464"/>
    <n v="1324.1176"/>
    <m/>
    <m/>
    <n v="0"/>
    <n v="1324.1176"/>
    <e v="#N/A"/>
    <e v="#N/A"/>
    <e v="#N/A"/>
    <n v="8118.0682948317608"/>
    <n v="8118.0682948317608"/>
    <n v="8118.0682948317608"/>
    <n v="589912.96275777463"/>
    <e v="#N/A"/>
  </r>
  <r>
    <s v="VICTORIA MEDICAL CENTRESouth Westminster Primary Care NetworkCentral LondonE87002Jul4"/>
    <x v="316"/>
    <x v="12"/>
    <x v="7"/>
    <x v="318"/>
    <s v="E87002"/>
    <x v="5"/>
    <n v="4"/>
    <n v="18040.151766292802"/>
    <n v="9175"/>
    <n v="479"/>
    <n v="169.73749999999998"/>
    <n v="8.8614999999999995"/>
    <n v="73988"/>
    <n v="192"/>
    <n v="1472.3612000000001"/>
    <n v="3.8208000000000002"/>
    <n v="4417"/>
    <n v="79.064300000000003"/>
    <n v="5932"/>
    <n v="130.50399999999999"/>
    <n v="14071"/>
    <n v="257.66329999999999"/>
    <n v="80112"/>
    <n v="1606.6859999999999"/>
    <n v="0"/>
    <n v="257.66329999999999"/>
    <n v="1606.6859999999999"/>
    <n v="1349.0227"/>
    <e v="#N/A"/>
    <n v="8118.0682948317608"/>
    <n v="8118.0682948317608"/>
    <n v="8118.0682948317608"/>
    <n v="589912.96275777463"/>
    <e v="#N/A"/>
  </r>
  <r>
    <s v="VICTORIA MEDICAL CENTRESouth Westminster Primary Care NetworkCentral LondonE87002Jun3"/>
    <x v="316"/>
    <x v="12"/>
    <x v="7"/>
    <x v="318"/>
    <s v="E87002"/>
    <x v="6"/>
    <n v="3"/>
    <n v="18040.151766292802"/>
    <n v="3040"/>
    <n v="434"/>
    <n v="56.239999999999995"/>
    <n v="8.0289999999999999"/>
    <n v="4010"/>
    <n v="255"/>
    <n v="79.799000000000007"/>
    <n v="5.0745000000000005"/>
    <n v="4480"/>
    <n v="80.191999999999993"/>
    <n v="3879"/>
    <n v="85.337999999999994"/>
    <n v="7954"/>
    <n v="144.46099999999998"/>
    <n v="8144"/>
    <n v="170.2115"/>
    <n v="0"/>
    <n v="144.46099999999998"/>
    <n v="170.2115"/>
    <n v="25.750500000000017"/>
    <e v="#N/A"/>
    <n v="8118.0682948317608"/>
    <n v="8118.0682948317608"/>
    <n v="8118.0682948317608"/>
    <n v="589912.96275777463"/>
    <e v="#N/A"/>
  </r>
  <r>
    <s v="VICTORIA MEDICAL CENTRESouth Westminster Primary Care NetworkCentral LondonE87002Mar12"/>
    <x v="316"/>
    <x v="12"/>
    <x v="7"/>
    <x v="318"/>
    <s v="E87002"/>
    <x v="7"/>
    <n v="12"/>
    <n v="18040.151766292802"/>
    <n v="4077"/>
    <n v="324"/>
    <n v="81.132300000000001"/>
    <n v="6.4476000000000004"/>
    <m/>
    <m/>
    <m/>
    <m/>
    <n v="4364"/>
    <n v="78.115600000000001"/>
    <m/>
    <m/>
    <n v="8765"/>
    <n v="165.69549999999998"/>
    <m/>
    <m/>
    <n v="0"/>
    <n v="165.69549999999998"/>
    <e v="#N/A"/>
    <e v="#N/A"/>
    <e v="#N/A"/>
    <n v="8118.0682948317608"/>
    <n v="8118.0682948317608"/>
    <n v="8118.0682948317608"/>
    <n v="589912.96275777463"/>
    <e v="#N/A"/>
  </r>
  <r>
    <s v="VICTORIA MEDICAL CENTRESouth Westminster Primary Care NetworkCentral LondonE87002May2"/>
    <x v="316"/>
    <x v="12"/>
    <x v="7"/>
    <x v="318"/>
    <s v="E87002"/>
    <x v="8"/>
    <n v="2"/>
    <n v="18040.151766292802"/>
    <n v="3508"/>
    <n v="1328"/>
    <n v="64.897999999999996"/>
    <n v="24.567999999999998"/>
    <n v="32925"/>
    <n v="322"/>
    <n v="655.20749999999998"/>
    <n v="6.4077999999999999"/>
    <n v="5886"/>
    <n v="105.35939999999999"/>
    <n v="4438"/>
    <n v="97.635999999999996"/>
    <n v="10722"/>
    <n v="194.8254"/>
    <n v="37685"/>
    <n v="759.2512999999999"/>
    <n v="0"/>
    <n v="194.8254"/>
    <n v="759.2512999999999"/>
    <n v="564.42589999999996"/>
    <e v="#N/A"/>
    <n v="8118.0682948317608"/>
    <n v="8118.0682948317608"/>
    <n v="8118.0682948317608"/>
    <n v="589912.96275777463"/>
    <e v="#N/A"/>
  </r>
  <r>
    <s v="VICTORIA MEDICAL CENTRESouth Westminster Primary Care NetworkCentral LondonE87002Nov8"/>
    <x v="316"/>
    <x v="12"/>
    <x v="7"/>
    <x v="318"/>
    <s v="E87002"/>
    <x v="9"/>
    <n v="8"/>
    <n v="18040.151766292802"/>
    <n v="57068"/>
    <n v="254"/>
    <n v="1135.6532"/>
    <n v="5.0546000000000006"/>
    <m/>
    <m/>
    <m/>
    <m/>
    <n v="4759"/>
    <n v="85.186099999999996"/>
    <m/>
    <m/>
    <n v="62081"/>
    <n v="1225.8938999999998"/>
    <m/>
    <m/>
    <n v="0"/>
    <n v="1225.8938999999998"/>
    <e v="#N/A"/>
    <e v="#N/A"/>
    <e v="#N/A"/>
    <n v="8118.0682948317608"/>
    <n v="8118.0682948317608"/>
    <n v="8118.0682948317608"/>
    <n v="589912.96275777463"/>
    <e v="#N/A"/>
  </r>
  <r>
    <s v="VICTORIA MEDICAL CENTRESouth Westminster Primary Care NetworkCentral LondonE87002Oct7"/>
    <x v="316"/>
    <x v="12"/>
    <x v="7"/>
    <x v="318"/>
    <s v="E87002"/>
    <x v="10"/>
    <n v="7"/>
    <n v="18040.151766292802"/>
    <n v="64798"/>
    <n v="14941"/>
    <n v="1289.4802"/>
    <n v="297.32589999999999"/>
    <n v="0"/>
    <n v="286"/>
    <n v="0"/>
    <n v="6.4349999999999996"/>
    <n v="5555"/>
    <n v="99.4345"/>
    <n v="43993"/>
    <n v="967.846"/>
    <n v="85294"/>
    <n v="1686.2406000000001"/>
    <n v="44279"/>
    <n v="974.28099999999995"/>
    <n v="0"/>
    <n v="1686.2406000000001"/>
    <n v="974.28099999999995"/>
    <n v="-711.95960000000014"/>
    <e v="#N/A"/>
    <n v="8118.0682948317608"/>
    <n v="8118.0682948317608"/>
    <n v="8118.0682948317608"/>
    <n v="589912.96275777463"/>
    <e v="#N/A"/>
  </r>
  <r>
    <s v="VICTORIA MEDICAL CENTRESouth Westminster Primary Care NetworkCentral LondonE87002Sep6"/>
    <x v="316"/>
    <x v="12"/>
    <x v="7"/>
    <x v="318"/>
    <s v="E87002"/>
    <x v="11"/>
    <n v="6"/>
    <n v="18040.151766292802"/>
    <n v="41218"/>
    <n v="2133"/>
    <n v="820.23820000000001"/>
    <n v="42.4467"/>
    <n v="55816"/>
    <n v="159"/>
    <n v="1255.8599999999999"/>
    <n v="3.5774999999999997"/>
    <n v="14568"/>
    <n v="260.7672"/>
    <n v="5891"/>
    <n v="129.602"/>
    <n v="57919"/>
    <n v="1123.4521"/>
    <n v="61866"/>
    <n v="1389.0395000000001"/>
    <n v="0"/>
    <n v="1123.4521"/>
    <n v="1389.0395000000001"/>
    <n v="265.58740000000012"/>
    <e v="#N/A"/>
    <n v="8118.0682948317608"/>
    <n v="8118.0682948317608"/>
    <n v="8118.0682948317608"/>
    <n v="589912.96275777463"/>
    <e v="#N/A"/>
  </r>
  <r>
    <s v="WALLASEY MEDICAL CENTRECelandine Health and MetroCare PCNHillingdonE86619Apr1"/>
    <x v="317"/>
    <x v="44"/>
    <x v="1"/>
    <x v="319"/>
    <s v="E86619"/>
    <x v="0"/>
    <n v="1"/>
    <n v="2974.0252902860698"/>
    <n v="1872"/>
    <n v="0"/>
    <n v="34.631999999999998"/>
    <n v="0"/>
    <n v="7610"/>
    <n v="0"/>
    <n v="151.43900000000002"/>
    <n v="0"/>
    <n v="0"/>
    <n v="0"/>
    <n v="782"/>
    <n v="17.204000000000001"/>
    <n v="1872"/>
    <n v="34.631999999999998"/>
    <n v="8392"/>
    <n v="168.64300000000003"/>
    <n v="0"/>
    <n v="34.631999999999998"/>
    <n v="168.64300000000003"/>
    <n v="134.01100000000002"/>
    <n v="168.64300000000003"/>
    <n v="1338.3113806287315"/>
    <n v="1338.3113806287315"/>
    <n v="1338.3113806287315"/>
    <n v="97250.62699235449"/>
    <n v="0"/>
  </r>
  <r>
    <s v="WALLASEY MEDICAL CENTRECelandine Health and MetroCare PCNHillingdonE86619Aug5"/>
    <x v="317"/>
    <x v="44"/>
    <x v="1"/>
    <x v="319"/>
    <s v="E86619"/>
    <x v="1"/>
    <n v="5"/>
    <n v="2974.0252902860698"/>
    <n v="2312"/>
    <n v="0"/>
    <n v="42.771999999999998"/>
    <n v="0"/>
    <n v="3251"/>
    <n v="591"/>
    <n v="64.694900000000004"/>
    <n v="11.760900000000001"/>
    <n v="744"/>
    <n v="13.317600000000001"/>
    <n v="620"/>
    <n v="13.64"/>
    <n v="3056"/>
    <n v="56.089599999999997"/>
    <n v="4462"/>
    <n v="90.095800000000011"/>
    <n v="0"/>
    <n v="56.089599999999997"/>
    <n v="90.095800000000011"/>
    <n v="34.006200000000014"/>
    <n v="258.73880000000003"/>
    <n v="1338.3113806287315"/>
    <n v="1338.3113806287315"/>
    <n v="1338.3113806287315"/>
    <n v="97250.62699235449"/>
    <n v="0"/>
  </r>
  <r>
    <s v="WALLASEY MEDICAL CENTRECelandine Health and MetroCare PCNHillingdonE86619Dec9"/>
    <x v="317"/>
    <x v="44"/>
    <x v="1"/>
    <x v="319"/>
    <s v="E86619"/>
    <x v="2"/>
    <n v="9"/>
    <n v="2974.0252902860698"/>
    <n v="2688"/>
    <n v="0"/>
    <n v="53.491200000000006"/>
    <n v="0"/>
    <m/>
    <m/>
    <m/>
    <m/>
    <n v="870"/>
    <n v="15.573"/>
    <m/>
    <m/>
    <n v="3558"/>
    <n v="69.0642"/>
    <m/>
    <m/>
    <n v="0"/>
    <n v="69.0642"/>
    <e v="#N/A"/>
    <e v="#N/A"/>
    <e v="#N/A"/>
    <n v="1338.3113806287315"/>
    <n v="1338.3113806287315"/>
    <n v="1338.3113806287315"/>
    <n v="97250.62699235449"/>
    <e v="#N/A"/>
  </r>
  <r>
    <s v="WALLASEY MEDICAL CENTRECelandine Health and MetroCare PCNHillingdonE86619Feb11"/>
    <x v="317"/>
    <x v="44"/>
    <x v="1"/>
    <x v="319"/>
    <s v="E86619"/>
    <x v="3"/>
    <n v="11"/>
    <n v="2974.0252902860698"/>
    <n v="3245"/>
    <n v="0"/>
    <n v="64.575500000000005"/>
    <n v="0"/>
    <m/>
    <m/>
    <m/>
    <m/>
    <n v="998"/>
    <n v="17.8642"/>
    <m/>
    <m/>
    <n v="4243"/>
    <n v="82.439700000000002"/>
    <m/>
    <m/>
    <n v="0"/>
    <n v="82.439700000000002"/>
    <e v="#N/A"/>
    <e v="#N/A"/>
    <e v="#N/A"/>
    <n v="1338.3113806287315"/>
    <n v="1338.3113806287315"/>
    <n v="1338.3113806287315"/>
    <n v="97250.62699235449"/>
    <e v="#N/A"/>
  </r>
  <r>
    <s v="WALLASEY MEDICAL CENTRECelandine Health and MetroCare PCNHillingdonE86619Jan10"/>
    <x v="317"/>
    <x v="44"/>
    <x v="1"/>
    <x v="319"/>
    <s v="E86619"/>
    <x v="4"/>
    <n v="10"/>
    <n v="2974.0252902860698"/>
    <n v="3989"/>
    <n v="0"/>
    <n v="79.381100000000004"/>
    <n v="0"/>
    <m/>
    <m/>
    <m/>
    <m/>
    <n v="1149"/>
    <n v="20.5671"/>
    <m/>
    <m/>
    <n v="5138"/>
    <n v="99.9482"/>
    <m/>
    <m/>
    <n v="0"/>
    <n v="99.9482"/>
    <e v="#N/A"/>
    <e v="#N/A"/>
    <e v="#N/A"/>
    <n v="1338.3113806287315"/>
    <n v="1338.3113806287315"/>
    <n v="1338.3113806287315"/>
    <n v="97250.62699235449"/>
    <e v="#N/A"/>
  </r>
  <r>
    <s v="WALLASEY MEDICAL CENTRECelandine Health and MetroCare PCNHillingdonE86619Jul4"/>
    <x v="317"/>
    <x v="44"/>
    <x v="1"/>
    <x v="319"/>
    <s v="E86619"/>
    <x v="5"/>
    <n v="4"/>
    <n v="2974.0252902860698"/>
    <n v="15947"/>
    <n v="0"/>
    <n v="295.01949999999999"/>
    <n v="0"/>
    <n v="2071"/>
    <n v="0"/>
    <n v="41.212900000000005"/>
    <n v="0"/>
    <n v="478"/>
    <n v="8.5562000000000005"/>
    <n v="1030"/>
    <n v="22.66"/>
    <n v="16425"/>
    <n v="303.57569999999998"/>
    <n v="3101"/>
    <n v="63.872900000000001"/>
    <n v="0"/>
    <n v="303.57569999999998"/>
    <n v="63.872900000000001"/>
    <n v="-239.70279999999997"/>
    <e v="#N/A"/>
    <n v="1338.3113806287315"/>
    <n v="1338.3113806287315"/>
    <n v="1338.3113806287315"/>
    <n v="97250.62699235449"/>
    <e v="#N/A"/>
  </r>
  <r>
    <s v="WALLASEY MEDICAL CENTRECelandine Health and MetroCare PCNHillingdonE86619Jun3"/>
    <x v="317"/>
    <x v="44"/>
    <x v="1"/>
    <x v="319"/>
    <s v="E86619"/>
    <x v="6"/>
    <n v="3"/>
    <n v="2974.0252902860698"/>
    <n v="22136"/>
    <n v="0"/>
    <n v="409.51599999999996"/>
    <n v="0"/>
    <n v="2623"/>
    <n v="0"/>
    <n v="52.197700000000005"/>
    <n v="0"/>
    <n v="0"/>
    <n v="0"/>
    <n v="1018"/>
    <n v="22.396000000000001"/>
    <n v="22136"/>
    <n v="409.51599999999996"/>
    <n v="3641"/>
    <n v="74.593700000000013"/>
    <n v="0"/>
    <n v="409.51599999999996"/>
    <n v="74.593700000000013"/>
    <n v="-334.92229999999995"/>
    <e v="#N/A"/>
    <n v="1338.3113806287315"/>
    <n v="1338.3113806287315"/>
    <n v="1338.3113806287315"/>
    <n v="97250.62699235449"/>
    <e v="#N/A"/>
  </r>
  <r>
    <s v="WALLASEY MEDICAL CENTRECelandine Health and MetroCare PCNHillingdonE86619Mar12"/>
    <x v="317"/>
    <x v="44"/>
    <x v="1"/>
    <x v="319"/>
    <s v="E86619"/>
    <x v="7"/>
    <n v="12"/>
    <n v="2974.0252902860698"/>
    <n v="6998"/>
    <n v="0"/>
    <n v="139.2602"/>
    <n v="0"/>
    <m/>
    <m/>
    <m/>
    <m/>
    <n v="948"/>
    <n v="16.969200000000001"/>
    <m/>
    <m/>
    <n v="7946"/>
    <n v="156.2294"/>
    <m/>
    <m/>
    <n v="0"/>
    <n v="156.2294"/>
    <e v="#N/A"/>
    <e v="#N/A"/>
    <e v="#N/A"/>
    <n v="1338.3113806287315"/>
    <n v="1338.3113806287315"/>
    <n v="1338.3113806287315"/>
    <n v="97250.62699235449"/>
    <e v="#N/A"/>
  </r>
  <r>
    <s v="WALLASEY MEDICAL CENTRECelandine Health and MetroCare PCNHillingdonE86619May2"/>
    <x v="317"/>
    <x v="44"/>
    <x v="1"/>
    <x v="319"/>
    <s v="E86619"/>
    <x v="8"/>
    <n v="2"/>
    <n v="2974.0252902860698"/>
    <n v="2856"/>
    <n v="0"/>
    <n v="52.835999999999999"/>
    <n v="0"/>
    <n v="2025"/>
    <n v="0"/>
    <n v="40.297499999999999"/>
    <n v="0"/>
    <n v="0"/>
    <n v="0"/>
    <n v="869"/>
    <n v="19.117999999999999"/>
    <n v="2856"/>
    <n v="52.835999999999999"/>
    <n v="2894"/>
    <n v="59.415499999999994"/>
    <n v="0"/>
    <n v="52.835999999999999"/>
    <n v="59.415499999999994"/>
    <n v="6.5794999999999959"/>
    <e v="#N/A"/>
    <n v="1338.3113806287315"/>
    <n v="1338.3113806287315"/>
    <n v="1338.3113806287315"/>
    <n v="97250.62699235449"/>
    <e v="#N/A"/>
  </r>
  <r>
    <s v="WALLASEY MEDICAL CENTRECelandine Health and MetroCare PCNHillingdonE86619Nov8"/>
    <x v="317"/>
    <x v="44"/>
    <x v="1"/>
    <x v="319"/>
    <s v="E86619"/>
    <x v="9"/>
    <n v="8"/>
    <n v="2974.0252902860698"/>
    <n v="3023"/>
    <n v="0"/>
    <n v="60.157700000000006"/>
    <n v="0"/>
    <m/>
    <m/>
    <m/>
    <m/>
    <n v="1157"/>
    <n v="20.7103"/>
    <m/>
    <m/>
    <n v="4180"/>
    <n v="80.868000000000009"/>
    <m/>
    <m/>
    <n v="0"/>
    <n v="80.868000000000009"/>
    <e v="#N/A"/>
    <e v="#N/A"/>
    <e v="#N/A"/>
    <n v="1338.3113806287315"/>
    <n v="1338.3113806287315"/>
    <n v="1338.3113806287315"/>
    <n v="97250.62699235449"/>
    <e v="#N/A"/>
  </r>
  <r>
    <s v="WALLASEY MEDICAL CENTRECelandine Health and MetroCare PCNHillingdonE86619Oct7"/>
    <x v="317"/>
    <x v="44"/>
    <x v="1"/>
    <x v="319"/>
    <s v="E86619"/>
    <x v="10"/>
    <n v="7"/>
    <n v="2974.0252902860698"/>
    <n v="9531"/>
    <n v="850"/>
    <n v="189.6669"/>
    <n v="16.914999999999999"/>
    <n v="0"/>
    <n v="167"/>
    <n v="0"/>
    <n v="3.7574999999999998"/>
    <n v="820"/>
    <n v="14.678000000000001"/>
    <n v="1112"/>
    <n v="24.463999999999999"/>
    <n v="11201"/>
    <n v="221.25989999999999"/>
    <n v="1279"/>
    <n v="28.221499999999999"/>
    <n v="0"/>
    <n v="221.25989999999999"/>
    <n v="28.221499999999999"/>
    <n v="-193.0384"/>
    <e v="#N/A"/>
    <n v="1338.3113806287315"/>
    <n v="1338.3113806287315"/>
    <n v="1338.3113806287315"/>
    <n v="97250.62699235449"/>
    <e v="#N/A"/>
  </r>
  <r>
    <s v="WALLASEY MEDICAL CENTRECelandine Health and MetroCare PCNHillingdonE86619Sep6"/>
    <x v="317"/>
    <x v="44"/>
    <x v="1"/>
    <x v="319"/>
    <s v="E86619"/>
    <x v="11"/>
    <n v="6"/>
    <n v="2974.0252902860698"/>
    <n v="2140"/>
    <n v="1734"/>
    <n v="42.586000000000006"/>
    <n v="34.506599999999999"/>
    <n v="4086"/>
    <n v="1417"/>
    <n v="91.935000000000002"/>
    <n v="31.8825"/>
    <n v="951"/>
    <n v="17.0229"/>
    <n v="875"/>
    <n v="19.25"/>
    <n v="4825"/>
    <n v="94.115499999999997"/>
    <n v="6378"/>
    <n v="143.0675"/>
    <n v="0"/>
    <n v="94.115499999999997"/>
    <n v="143.0675"/>
    <n v="48.951999999999998"/>
    <e v="#N/A"/>
    <n v="1338.3113806287315"/>
    <n v="1338.3113806287315"/>
    <n v="1338.3113806287315"/>
    <n v="97250.62699235449"/>
    <e v="#N/A"/>
  </r>
  <r>
    <s v="WALM LANE SURGERYHarness SouthBrentE84086Apr1"/>
    <x v="318"/>
    <x v="4"/>
    <x v="3"/>
    <x v="320"/>
    <s v="E84086"/>
    <x v="0"/>
    <n v="1"/>
    <n v="6777.0819651479096"/>
    <n v="4643"/>
    <n v="8"/>
    <n v="85.895499999999998"/>
    <n v="0.14799999999999999"/>
    <n v="6633"/>
    <n v="473"/>
    <n v="131.9967"/>
    <n v="9.412700000000001"/>
    <n v="0"/>
    <n v="0"/>
    <n v="276"/>
    <n v="6.0720000000000001"/>
    <n v="4651"/>
    <n v="86.043499999999995"/>
    <n v="7382"/>
    <n v="147.48140000000001"/>
    <n v="0"/>
    <n v="86.043499999999995"/>
    <n v="147.48140000000001"/>
    <n v="61.437900000000013"/>
    <n v="147.48140000000001"/>
    <n v="3049.6868843165594"/>
    <n v="3049.6868843165594"/>
    <n v="3049.6868843165594"/>
    <n v="221610.58026033666"/>
    <n v="0"/>
  </r>
  <r>
    <s v="WALM LANE SURGERYHarness SouthBrentE84086Aug5"/>
    <x v="318"/>
    <x v="4"/>
    <x v="3"/>
    <x v="320"/>
    <s v="E84086"/>
    <x v="1"/>
    <n v="5"/>
    <n v="6777.0819651479096"/>
    <n v="8201"/>
    <n v="1180"/>
    <n v="151.71850000000001"/>
    <n v="21.83"/>
    <n v="9191"/>
    <n v="330"/>
    <n v="182.90090000000001"/>
    <n v="6.5670000000000002"/>
    <n v="360"/>
    <n v="6.444"/>
    <n v="276"/>
    <n v="6.0720000000000001"/>
    <n v="9741"/>
    <n v="179.99249999999998"/>
    <n v="9797"/>
    <n v="195.53990000000002"/>
    <n v="0"/>
    <n v="179.99249999999998"/>
    <n v="195.53990000000002"/>
    <n v="15.547400000000039"/>
    <n v="343.0213"/>
    <n v="3049.6868843165594"/>
    <n v="3049.6868843165594"/>
    <n v="3049.6868843165594"/>
    <n v="221610.58026033666"/>
    <n v="0"/>
  </r>
  <r>
    <s v="WALM LANE SURGERYHarness SouthBrentE84086Dec9"/>
    <x v="318"/>
    <x v="4"/>
    <x v="3"/>
    <x v="320"/>
    <s v="E84086"/>
    <x v="2"/>
    <n v="9"/>
    <n v="6777.0819651479096"/>
    <n v="7226"/>
    <n v="50"/>
    <n v="143.79740000000001"/>
    <n v="0.99500000000000011"/>
    <m/>
    <m/>
    <m/>
    <m/>
    <n v="226"/>
    <n v="4.0453999999999999"/>
    <m/>
    <m/>
    <n v="7502"/>
    <n v="148.83780000000002"/>
    <m/>
    <m/>
    <n v="0"/>
    <n v="148.83780000000002"/>
    <e v="#N/A"/>
    <e v="#N/A"/>
    <e v="#N/A"/>
    <n v="3049.6868843165594"/>
    <n v="3049.6868843165594"/>
    <n v="3049.6868843165594"/>
    <n v="221610.58026033666"/>
    <e v="#N/A"/>
  </r>
  <r>
    <s v="WALM LANE SURGERYHarness SouthBrentE84086Feb11"/>
    <x v="318"/>
    <x v="4"/>
    <x v="3"/>
    <x v="320"/>
    <s v="E84086"/>
    <x v="3"/>
    <n v="11"/>
    <n v="6777.0819651479096"/>
    <n v="7957"/>
    <n v="116"/>
    <n v="158.3443"/>
    <n v="2.3084000000000002"/>
    <m/>
    <m/>
    <m/>
    <m/>
    <n v="302"/>
    <n v="5.4058000000000002"/>
    <m/>
    <m/>
    <n v="8375"/>
    <n v="166.05850000000001"/>
    <m/>
    <m/>
    <n v="0"/>
    <n v="166.05850000000001"/>
    <e v="#N/A"/>
    <e v="#N/A"/>
    <e v="#N/A"/>
    <n v="3049.6868843165594"/>
    <n v="3049.6868843165594"/>
    <n v="3049.6868843165594"/>
    <n v="221610.58026033666"/>
    <e v="#N/A"/>
  </r>
  <r>
    <s v="WALM LANE SURGERYHarness SouthBrentE84086Jan10"/>
    <x v="318"/>
    <x v="4"/>
    <x v="3"/>
    <x v="320"/>
    <s v="E84086"/>
    <x v="4"/>
    <n v="10"/>
    <n v="6777.0819651479096"/>
    <n v="8378"/>
    <n v="191"/>
    <n v="166.72220000000002"/>
    <n v="3.8009000000000004"/>
    <m/>
    <m/>
    <m/>
    <m/>
    <n v="314"/>
    <n v="5.6205999999999996"/>
    <m/>
    <m/>
    <n v="8883"/>
    <n v="176.14370000000002"/>
    <m/>
    <m/>
    <n v="0"/>
    <n v="176.14370000000002"/>
    <e v="#N/A"/>
    <e v="#N/A"/>
    <e v="#N/A"/>
    <n v="3049.6868843165594"/>
    <n v="3049.6868843165594"/>
    <n v="3049.6868843165594"/>
    <n v="221610.58026033666"/>
    <e v="#N/A"/>
  </r>
  <r>
    <s v="WALM LANE SURGERYHarness SouthBrentE84086Jul4"/>
    <x v="318"/>
    <x v="4"/>
    <x v="3"/>
    <x v="320"/>
    <s v="E84086"/>
    <x v="5"/>
    <n v="4"/>
    <n v="6777.0819651479096"/>
    <n v="10384"/>
    <n v="583"/>
    <n v="192.10399999999998"/>
    <n v="10.785499999999999"/>
    <n v="8289"/>
    <n v="291"/>
    <n v="164.9511"/>
    <n v="5.7909000000000006"/>
    <n v="174"/>
    <n v="3.1145999999999998"/>
    <n v="416"/>
    <n v="9.1519999999999992"/>
    <n v="11141"/>
    <n v="206.00409999999999"/>
    <n v="8996"/>
    <n v="179.89399999999998"/>
    <n v="0"/>
    <n v="206.00409999999999"/>
    <n v="179.89399999999998"/>
    <n v="-26.110100000000017"/>
    <e v="#N/A"/>
    <n v="3049.6868843165594"/>
    <n v="3049.6868843165594"/>
    <n v="3049.6868843165594"/>
    <n v="221610.58026033666"/>
    <e v="#N/A"/>
  </r>
  <r>
    <s v="WALM LANE SURGERYHarness SouthBrentE84086Jun3"/>
    <x v="318"/>
    <x v="4"/>
    <x v="3"/>
    <x v="320"/>
    <s v="E84086"/>
    <x v="6"/>
    <n v="3"/>
    <n v="6777.0819651479096"/>
    <n v="9812"/>
    <n v="2"/>
    <n v="181.52199999999999"/>
    <n v="3.6999999999999998E-2"/>
    <n v="9417"/>
    <n v="1025"/>
    <n v="187.39830000000001"/>
    <n v="20.397500000000001"/>
    <n v="0"/>
    <n v="0"/>
    <n v="278"/>
    <n v="6.1159999999999997"/>
    <n v="9814"/>
    <n v="181.559"/>
    <n v="10720"/>
    <n v="213.91180000000003"/>
    <n v="0"/>
    <n v="181.559"/>
    <n v="213.91180000000003"/>
    <n v="32.35280000000003"/>
    <e v="#N/A"/>
    <n v="3049.6868843165594"/>
    <n v="3049.6868843165594"/>
    <n v="3049.6868843165594"/>
    <n v="221610.58026033666"/>
    <e v="#N/A"/>
  </r>
  <r>
    <s v="WALM LANE SURGERYHarness SouthBrentE84086Mar12"/>
    <x v="318"/>
    <x v="4"/>
    <x v="3"/>
    <x v="320"/>
    <s v="E84086"/>
    <x v="7"/>
    <n v="12"/>
    <n v="6777.0819651479096"/>
    <n v="7668"/>
    <n v="120"/>
    <n v="152.5932"/>
    <n v="2.3879999999999999"/>
    <m/>
    <m/>
    <m/>
    <m/>
    <n v="303"/>
    <n v="5.4237000000000002"/>
    <m/>
    <m/>
    <n v="8091"/>
    <n v="160.4049"/>
    <m/>
    <m/>
    <n v="0"/>
    <n v="160.4049"/>
    <e v="#N/A"/>
    <e v="#N/A"/>
    <e v="#N/A"/>
    <n v="3049.6868843165594"/>
    <n v="3049.6868843165594"/>
    <n v="3049.6868843165594"/>
    <n v="221610.58026033666"/>
    <e v="#N/A"/>
  </r>
  <r>
    <s v="WALM LANE SURGERYHarness SouthBrentE84086May2"/>
    <x v="318"/>
    <x v="4"/>
    <x v="3"/>
    <x v="320"/>
    <s v="E84086"/>
    <x v="8"/>
    <n v="2"/>
    <n v="6777.0819651479096"/>
    <n v="5530"/>
    <n v="0"/>
    <n v="102.30499999999999"/>
    <n v="0"/>
    <n v="6212"/>
    <n v="547"/>
    <n v="123.61880000000001"/>
    <n v="10.885300000000001"/>
    <n v="0"/>
    <n v="0"/>
    <n v="252"/>
    <n v="5.5439999999999996"/>
    <n v="5530"/>
    <n v="102.30499999999999"/>
    <n v="7011"/>
    <n v="140.04810000000001"/>
    <n v="0"/>
    <n v="102.30499999999999"/>
    <n v="140.04810000000001"/>
    <n v="37.743100000000013"/>
    <e v="#N/A"/>
    <n v="3049.6868843165594"/>
    <n v="3049.6868843165594"/>
    <n v="3049.6868843165594"/>
    <n v="221610.58026033666"/>
    <e v="#N/A"/>
  </r>
  <r>
    <s v="WALM LANE SURGERYHarness SouthBrentE84086Nov8"/>
    <x v="318"/>
    <x v="4"/>
    <x v="3"/>
    <x v="320"/>
    <s v="E84086"/>
    <x v="9"/>
    <n v="8"/>
    <n v="6777.0819651479096"/>
    <n v="9184"/>
    <n v="736"/>
    <n v="182.76160000000002"/>
    <n v="14.6464"/>
    <m/>
    <m/>
    <m/>
    <m/>
    <n v="236"/>
    <n v="4.2244000000000002"/>
    <m/>
    <m/>
    <n v="10156"/>
    <n v="201.63240000000002"/>
    <m/>
    <m/>
    <n v="0"/>
    <n v="201.63240000000002"/>
    <e v="#N/A"/>
    <e v="#N/A"/>
    <e v="#N/A"/>
    <n v="3049.6868843165594"/>
    <n v="3049.6868843165594"/>
    <n v="3049.6868843165594"/>
    <n v="221610.58026033666"/>
    <e v="#N/A"/>
  </r>
  <r>
    <s v="WALM LANE SURGERYHarness SouthBrentE84086Oct7"/>
    <x v="318"/>
    <x v="4"/>
    <x v="3"/>
    <x v="320"/>
    <s v="E84086"/>
    <x v="10"/>
    <n v="7"/>
    <n v="6777.0819651479096"/>
    <n v="8129"/>
    <n v="2092"/>
    <n v="161.7671"/>
    <n v="41.630800000000001"/>
    <n v="0"/>
    <n v="3824"/>
    <n v="0"/>
    <n v="86.039999999999992"/>
    <n v="220"/>
    <n v="3.9380000000000002"/>
    <n v="433"/>
    <n v="9.5259999999999998"/>
    <n v="10441"/>
    <n v="207.33589999999998"/>
    <n v="4257"/>
    <n v="95.565999999999988"/>
    <n v="0"/>
    <n v="207.33589999999998"/>
    <n v="95.565999999999988"/>
    <n v="-111.76989999999999"/>
    <e v="#N/A"/>
    <n v="3049.6868843165594"/>
    <n v="3049.6868843165594"/>
    <n v="3049.6868843165594"/>
    <n v="221610.58026033666"/>
    <e v="#N/A"/>
  </r>
  <r>
    <s v="WALM LANE SURGERYHarness SouthBrentE84086Sep6"/>
    <x v="318"/>
    <x v="4"/>
    <x v="3"/>
    <x v="320"/>
    <s v="E84086"/>
    <x v="11"/>
    <n v="6"/>
    <n v="6777.0819651479096"/>
    <n v="8206"/>
    <n v="1606"/>
    <n v="163.29940000000002"/>
    <n v="31.959400000000002"/>
    <n v="8696"/>
    <n v="210"/>
    <n v="195.66"/>
    <n v="4.7249999999999996"/>
    <n v="268"/>
    <n v="4.7972000000000001"/>
    <n v="392"/>
    <n v="8.6240000000000006"/>
    <n v="10080"/>
    <n v="200.05600000000001"/>
    <n v="9298"/>
    <n v="209.00899999999999"/>
    <n v="0"/>
    <n v="200.05600000000001"/>
    <n v="209.00899999999999"/>
    <n v="8.9529999999999745"/>
    <e v="#N/A"/>
    <n v="3049.6868843165594"/>
    <n v="3049.6868843165594"/>
    <n v="3049.6868843165594"/>
    <n v="221610.58026033666"/>
    <e v="#N/A"/>
  </r>
  <r>
    <s v="WALNUT WAY SURGERYCelandine Health and MetroCare PCNHillingdonE86629Apr1"/>
    <x v="319"/>
    <x v="44"/>
    <x v="1"/>
    <x v="321"/>
    <s v="E86629"/>
    <x v="0"/>
    <n v="1"/>
    <n v="3485.1899858475999"/>
    <n v="2001"/>
    <n v="0"/>
    <n v="37.018499999999996"/>
    <n v="0"/>
    <n v="2322"/>
    <n v="3"/>
    <n v="46.207799999999999"/>
    <n v="5.9700000000000003E-2"/>
    <n v="0"/>
    <n v="0"/>
    <n v="0"/>
    <n v="0"/>
    <n v="2001"/>
    <n v="37.018499999999996"/>
    <n v="2325"/>
    <n v="46.267499999999998"/>
    <n v="0"/>
    <n v="37.018499999999996"/>
    <n v="46.267499999999998"/>
    <n v="9.2490000000000023"/>
    <n v="46.267499999999998"/>
    <n v="1568.3354936314199"/>
    <n v="1568.3354936314199"/>
    <n v="1568.3354936314199"/>
    <n v="113965.71253721653"/>
    <n v="0"/>
  </r>
  <r>
    <s v="WALNUT WAY SURGERYCelandine Health and MetroCare PCNHillingdonE86629Aug5"/>
    <x v="319"/>
    <x v="44"/>
    <x v="1"/>
    <x v="321"/>
    <s v="E86629"/>
    <x v="1"/>
    <n v="5"/>
    <n v="3485.1899858475999"/>
    <n v="19378"/>
    <n v="2360"/>
    <n v="358.49299999999999"/>
    <n v="43.66"/>
    <n v="3910"/>
    <n v="1"/>
    <n v="77.808999999999997"/>
    <n v="1.9900000000000001E-2"/>
    <n v="0"/>
    <n v="0"/>
    <n v="0"/>
    <n v="0"/>
    <n v="21738"/>
    <n v="402.15300000000002"/>
    <n v="3911"/>
    <n v="77.828900000000004"/>
    <n v="0"/>
    <n v="402.15300000000002"/>
    <n v="77.828900000000004"/>
    <n v="-324.32410000000004"/>
    <n v="124.0964"/>
    <n v="1568.3354936314199"/>
    <n v="1568.3354936314199"/>
    <n v="1568.3354936314199"/>
    <n v="113965.71253721653"/>
    <n v="0"/>
  </r>
  <r>
    <s v="WALNUT WAY SURGERYCelandine Health and MetroCare PCNHillingdonE86629Dec9"/>
    <x v="319"/>
    <x v="44"/>
    <x v="1"/>
    <x v="321"/>
    <s v="E86629"/>
    <x v="2"/>
    <n v="9"/>
    <n v="3485.1899858475999"/>
    <n v="2283"/>
    <n v="0"/>
    <n v="45.431699999999999"/>
    <n v="0"/>
    <m/>
    <m/>
    <m/>
    <m/>
    <n v="0"/>
    <n v="0"/>
    <m/>
    <m/>
    <n v="2283"/>
    <n v="45.431699999999999"/>
    <m/>
    <m/>
    <n v="0"/>
    <n v="45.431699999999999"/>
    <e v="#N/A"/>
    <e v="#N/A"/>
    <e v="#N/A"/>
    <n v="1568.3354936314199"/>
    <n v="1568.3354936314199"/>
    <n v="1568.3354936314199"/>
    <n v="113965.71253721653"/>
    <e v="#N/A"/>
  </r>
  <r>
    <s v="WALNUT WAY SURGERYCelandine Health and MetroCare PCNHillingdonE86629Feb11"/>
    <x v="319"/>
    <x v="44"/>
    <x v="1"/>
    <x v="321"/>
    <s v="E86629"/>
    <x v="3"/>
    <n v="11"/>
    <n v="3485.1899858475999"/>
    <n v="2566"/>
    <n v="0"/>
    <n v="51.063400000000001"/>
    <n v="0"/>
    <m/>
    <m/>
    <m/>
    <m/>
    <n v="0"/>
    <n v="0"/>
    <m/>
    <m/>
    <n v="2566"/>
    <n v="51.063400000000001"/>
    <m/>
    <m/>
    <n v="0"/>
    <n v="51.063400000000001"/>
    <e v="#N/A"/>
    <e v="#N/A"/>
    <e v="#N/A"/>
    <n v="1568.3354936314199"/>
    <n v="1568.3354936314199"/>
    <n v="1568.3354936314199"/>
    <n v="113965.71253721653"/>
    <e v="#N/A"/>
  </r>
  <r>
    <s v="WALNUT WAY SURGERYCelandine Health and MetroCare PCNHillingdonE86629Jan10"/>
    <x v="319"/>
    <x v="44"/>
    <x v="1"/>
    <x v="321"/>
    <s v="E86629"/>
    <x v="4"/>
    <n v="10"/>
    <n v="3485.1899858475999"/>
    <n v="19778"/>
    <n v="2"/>
    <n v="393.5822"/>
    <n v="3.9800000000000002E-2"/>
    <m/>
    <m/>
    <m/>
    <m/>
    <n v="0"/>
    <n v="0"/>
    <m/>
    <m/>
    <n v="19780"/>
    <n v="393.62200000000001"/>
    <m/>
    <m/>
    <n v="0"/>
    <n v="393.62200000000001"/>
    <e v="#N/A"/>
    <e v="#N/A"/>
    <e v="#N/A"/>
    <n v="1568.3354936314199"/>
    <n v="1568.3354936314199"/>
    <n v="1568.3354936314199"/>
    <n v="113965.71253721653"/>
    <e v="#N/A"/>
  </r>
  <r>
    <s v="WALNUT WAY SURGERYCelandine Health and MetroCare PCNHillingdonE86629Jul4"/>
    <x v="319"/>
    <x v="44"/>
    <x v="1"/>
    <x v="321"/>
    <s v="E86629"/>
    <x v="5"/>
    <n v="4"/>
    <n v="3485.1899858475999"/>
    <n v="11415"/>
    <n v="3"/>
    <n v="211.17749999999998"/>
    <n v="5.5499999999999994E-2"/>
    <n v="2423"/>
    <n v="0"/>
    <n v="48.217700000000001"/>
    <n v="0"/>
    <n v="0"/>
    <n v="0"/>
    <n v="0"/>
    <n v="0"/>
    <n v="11418"/>
    <n v="211.23299999999998"/>
    <n v="2423"/>
    <n v="48.217700000000001"/>
    <n v="0"/>
    <n v="211.23299999999998"/>
    <n v="48.217700000000001"/>
    <n v="-163.01529999999997"/>
    <e v="#N/A"/>
    <n v="1568.3354936314199"/>
    <n v="1568.3354936314199"/>
    <n v="1568.3354936314199"/>
    <n v="113965.71253721653"/>
    <e v="#N/A"/>
  </r>
  <r>
    <s v="WALNUT WAY SURGERYCelandine Health and MetroCare PCNHillingdonE86629Jun3"/>
    <x v="319"/>
    <x v="44"/>
    <x v="1"/>
    <x v="321"/>
    <s v="E86629"/>
    <x v="6"/>
    <n v="3"/>
    <n v="3485.1899858475999"/>
    <n v="12010"/>
    <n v="0"/>
    <n v="222.185"/>
    <n v="0"/>
    <n v="2139"/>
    <n v="0"/>
    <n v="42.566099999999999"/>
    <n v="0"/>
    <n v="0"/>
    <n v="0"/>
    <n v="0"/>
    <n v="0"/>
    <n v="12010"/>
    <n v="222.185"/>
    <n v="2139"/>
    <n v="42.566099999999999"/>
    <n v="0"/>
    <n v="222.185"/>
    <n v="42.566099999999999"/>
    <n v="-179.6189"/>
    <e v="#N/A"/>
    <n v="1568.3354936314199"/>
    <n v="1568.3354936314199"/>
    <n v="1568.3354936314199"/>
    <n v="113965.71253721653"/>
    <e v="#N/A"/>
  </r>
  <r>
    <s v="WALNUT WAY SURGERYCelandine Health and MetroCare PCNHillingdonE86629Mar12"/>
    <x v="319"/>
    <x v="44"/>
    <x v="1"/>
    <x v="321"/>
    <s v="E86629"/>
    <x v="7"/>
    <n v="12"/>
    <n v="3485.1899858475999"/>
    <n v="7893"/>
    <n v="0"/>
    <n v="157.07070000000002"/>
    <n v="0"/>
    <m/>
    <m/>
    <m/>
    <m/>
    <n v="0"/>
    <n v="0"/>
    <m/>
    <m/>
    <n v="7893"/>
    <n v="157.07070000000002"/>
    <m/>
    <m/>
    <n v="0"/>
    <n v="157.07070000000002"/>
    <e v="#N/A"/>
    <e v="#N/A"/>
    <e v="#N/A"/>
    <n v="1568.3354936314199"/>
    <n v="1568.3354936314199"/>
    <n v="1568.3354936314199"/>
    <n v="113965.71253721653"/>
    <e v="#N/A"/>
  </r>
  <r>
    <s v="WALNUT WAY SURGERYCelandine Health and MetroCare PCNHillingdonE86629May2"/>
    <x v="319"/>
    <x v="44"/>
    <x v="1"/>
    <x v="321"/>
    <s v="E86629"/>
    <x v="8"/>
    <n v="2"/>
    <n v="3485.1899858475999"/>
    <n v="3085"/>
    <n v="0"/>
    <n v="57.072499999999998"/>
    <n v="0"/>
    <n v="1655"/>
    <n v="0"/>
    <n v="32.9345"/>
    <n v="0"/>
    <n v="0"/>
    <n v="0"/>
    <n v="0"/>
    <n v="0"/>
    <n v="3085"/>
    <n v="57.072499999999998"/>
    <n v="1655"/>
    <n v="32.9345"/>
    <n v="0"/>
    <n v="57.072499999999998"/>
    <n v="32.9345"/>
    <n v="-24.137999999999998"/>
    <e v="#N/A"/>
    <n v="1568.3354936314199"/>
    <n v="1568.3354936314199"/>
    <n v="1568.3354936314199"/>
    <n v="113965.71253721653"/>
    <e v="#N/A"/>
  </r>
  <r>
    <s v="WALNUT WAY SURGERYCelandine Health and MetroCare PCNHillingdonE86629Nov8"/>
    <x v="319"/>
    <x v="44"/>
    <x v="1"/>
    <x v="321"/>
    <s v="E86629"/>
    <x v="9"/>
    <n v="8"/>
    <n v="3485.1899858475999"/>
    <n v="3411"/>
    <n v="0"/>
    <n v="67.878900000000002"/>
    <n v="0"/>
    <m/>
    <m/>
    <m/>
    <m/>
    <n v="0"/>
    <n v="0"/>
    <m/>
    <m/>
    <n v="3411"/>
    <n v="67.878900000000002"/>
    <m/>
    <m/>
    <n v="0"/>
    <n v="67.878900000000002"/>
    <e v="#N/A"/>
    <e v="#N/A"/>
    <e v="#N/A"/>
    <n v="1568.3354936314199"/>
    <n v="1568.3354936314199"/>
    <n v="1568.3354936314199"/>
    <n v="113965.71253721653"/>
    <e v="#N/A"/>
  </r>
  <r>
    <s v="WALNUT WAY SURGERYCelandine Health and MetroCare PCNHillingdonE86629Oct7"/>
    <x v="319"/>
    <x v="44"/>
    <x v="1"/>
    <x v="321"/>
    <s v="E86629"/>
    <x v="10"/>
    <n v="7"/>
    <n v="3485.1899858475999"/>
    <n v="9788"/>
    <n v="0"/>
    <n v="194.78120000000001"/>
    <n v="0"/>
    <n v="0"/>
    <n v="9"/>
    <n v="0"/>
    <n v="0.20249999999999999"/>
    <n v="0"/>
    <n v="0"/>
    <n v="0"/>
    <n v="0"/>
    <n v="9788"/>
    <n v="194.78120000000001"/>
    <n v="9"/>
    <n v="0.20249999999999999"/>
    <n v="0"/>
    <n v="194.78120000000001"/>
    <n v="0.20249999999999999"/>
    <n v="-194.57870000000003"/>
    <e v="#N/A"/>
    <n v="1568.3354936314199"/>
    <n v="1568.3354936314199"/>
    <n v="1568.3354936314199"/>
    <n v="113965.71253721653"/>
    <e v="#N/A"/>
  </r>
  <r>
    <s v="WALNUT WAY SURGERYCelandine Health and MetroCare PCNHillingdonE86629Sep6"/>
    <x v="319"/>
    <x v="44"/>
    <x v="1"/>
    <x v="321"/>
    <s v="E86629"/>
    <x v="11"/>
    <n v="6"/>
    <n v="3485.1899858475999"/>
    <n v="2363"/>
    <n v="0"/>
    <n v="47.023700000000005"/>
    <n v="0"/>
    <n v="2090"/>
    <n v="10"/>
    <n v="47.024999999999999"/>
    <n v="0.22499999999999998"/>
    <n v="0"/>
    <n v="0"/>
    <n v="0"/>
    <n v="0"/>
    <n v="2363"/>
    <n v="47.023700000000005"/>
    <n v="2100"/>
    <n v="47.25"/>
    <n v="0"/>
    <n v="47.023700000000005"/>
    <n v="47.25"/>
    <n v="0.22629999999999484"/>
    <e v="#N/A"/>
    <n v="1568.3354936314199"/>
    <n v="1568.3354936314199"/>
    <n v="1568.3354936314199"/>
    <n v="113965.71253721653"/>
    <e v="#N/A"/>
  </r>
  <r>
    <s v="WATERSIDE MEDICAL CENTRESouth SouthallEalingE85006Apr1"/>
    <x v="320"/>
    <x v="13"/>
    <x v="2"/>
    <x v="322"/>
    <s v="E85006"/>
    <x v="0"/>
    <n v="1"/>
    <n v="4766.8258673805403"/>
    <n v="1832"/>
    <n v="0"/>
    <n v="33.891999999999996"/>
    <n v="0"/>
    <n v="1362"/>
    <n v="59"/>
    <n v="27.1038"/>
    <n v="1.1741000000000001"/>
    <n v="3317"/>
    <n v="59.374299999999998"/>
    <n v="2732"/>
    <n v="60.103999999999999"/>
    <n v="5149"/>
    <n v="93.266300000000001"/>
    <n v="4153"/>
    <n v="88.381900000000002"/>
    <n v="0"/>
    <n v="93.266300000000001"/>
    <n v="88.381900000000002"/>
    <n v="-4.8843999999999994"/>
    <n v="88.381900000000002"/>
    <n v="2145.0716403212432"/>
    <n v="2145.0716403212432"/>
    <n v="2145.0716403212432"/>
    <n v="155875.20586334367"/>
    <n v="0"/>
  </r>
  <r>
    <s v="WATERSIDE MEDICAL CENTRESouth SouthallEalingE85006Aug5"/>
    <x v="320"/>
    <x v="13"/>
    <x v="2"/>
    <x v="322"/>
    <s v="E85006"/>
    <x v="1"/>
    <n v="5"/>
    <n v="4766.8258673805403"/>
    <n v="11715"/>
    <n v="66"/>
    <n v="216.72749999999999"/>
    <n v="1.2209999999999999"/>
    <n v="1743"/>
    <n v="78"/>
    <n v="34.685700000000004"/>
    <n v="1.5522"/>
    <n v="3997"/>
    <n v="71.546300000000002"/>
    <n v="3130"/>
    <n v="68.86"/>
    <n v="15778"/>
    <n v="289.4948"/>
    <n v="4951"/>
    <n v="105.09790000000001"/>
    <n v="0"/>
    <n v="289.4948"/>
    <n v="105.09790000000001"/>
    <n v="-184.39689999999999"/>
    <n v="193.47980000000001"/>
    <n v="2145.0716403212432"/>
    <n v="2145.0716403212432"/>
    <n v="2145.0716403212432"/>
    <n v="155875.20586334367"/>
    <n v="0"/>
  </r>
  <r>
    <s v="WATERSIDE MEDICAL CENTRESouth SouthallEalingE85006Dec9"/>
    <x v="320"/>
    <x v="13"/>
    <x v="2"/>
    <x v="322"/>
    <s v="E85006"/>
    <x v="2"/>
    <n v="9"/>
    <n v="4766.8258673805403"/>
    <n v="1288"/>
    <n v="1489"/>
    <n v="25.6312"/>
    <n v="29.6311"/>
    <m/>
    <m/>
    <m/>
    <m/>
    <n v="7598"/>
    <n v="136.0042"/>
    <m/>
    <m/>
    <n v="10375"/>
    <n v="191.26650000000001"/>
    <m/>
    <m/>
    <n v="0"/>
    <n v="191.26650000000001"/>
    <e v="#N/A"/>
    <e v="#N/A"/>
    <e v="#N/A"/>
    <n v="2145.0716403212432"/>
    <n v="2145.0716403212432"/>
    <n v="2145.0716403212432"/>
    <n v="155875.20586334367"/>
    <e v="#N/A"/>
  </r>
  <r>
    <s v="WATERSIDE MEDICAL CENTRESouth SouthallEalingE85006Feb11"/>
    <x v="320"/>
    <x v="13"/>
    <x v="2"/>
    <x v="322"/>
    <s v="E85006"/>
    <x v="3"/>
    <n v="11"/>
    <n v="4766.8258673805403"/>
    <n v="1059"/>
    <n v="83"/>
    <n v="21.074100000000001"/>
    <n v="1.6517000000000002"/>
    <m/>
    <m/>
    <m/>
    <m/>
    <n v="3596"/>
    <n v="64.368399999999994"/>
    <m/>
    <m/>
    <n v="4738"/>
    <n v="87.094200000000001"/>
    <m/>
    <m/>
    <n v="0"/>
    <n v="87.094200000000001"/>
    <e v="#N/A"/>
    <e v="#N/A"/>
    <e v="#N/A"/>
    <n v="2145.0716403212432"/>
    <n v="2145.0716403212432"/>
    <n v="2145.0716403212432"/>
    <n v="155875.20586334367"/>
    <e v="#N/A"/>
  </r>
  <r>
    <s v="WATERSIDE MEDICAL CENTRESouth SouthallEalingE85006Jan10"/>
    <x v="320"/>
    <x v="13"/>
    <x v="2"/>
    <x v="322"/>
    <s v="E85006"/>
    <x v="4"/>
    <n v="10"/>
    <n v="4766.8258673805403"/>
    <n v="19363"/>
    <n v="409"/>
    <n v="385.32370000000003"/>
    <n v="8.1391000000000009"/>
    <m/>
    <m/>
    <m/>
    <m/>
    <n v="5184"/>
    <n v="92.793599999999998"/>
    <m/>
    <m/>
    <n v="24956"/>
    <n v="486.25639999999999"/>
    <m/>
    <m/>
    <n v="0"/>
    <n v="486.25639999999999"/>
    <e v="#N/A"/>
    <e v="#N/A"/>
    <e v="#N/A"/>
    <n v="2145.0716403212432"/>
    <n v="2145.0716403212432"/>
    <n v="2145.0716403212432"/>
    <n v="155875.20586334367"/>
    <e v="#N/A"/>
  </r>
  <r>
    <s v="WATERSIDE MEDICAL CENTRESouth SouthallEalingE85006Jul4"/>
    <x v="320"/>
    <x v="13"/>
    <x v="2"/>
    <x v="322"/>
    <s v="E85006"/>
    <x v="5"/>
    <n v="4"/>
    <n v="4766.8258673805403"/>
    <n v="1474"/>
    <n v="13"/>
    <n v="27.268999999999998"/>
    <n v="0.24049999999999999"/>
    <n v="7775"/>
    <n v="99"/>
    <n v="154.7225"/>
    <n v="1.9701000000000002"/>
    <n v="3310"/>
    <n v="59.249000000000002"/>
    <n v="3970"/>
    <n v="87.34"/>
    <n v="4797"/>
    <n v="86.758499999999998"/>
    <n v="11844"/>
    <n v="244.0326"/>
    <n v="0"/>
    <n v="86.758499999999998"/>
    <n v="244.0326"/>
    <n v="157.2741"/>
    <e v="#N/A"/>
    <n v="2145.0716403212432"/>
    <n v="2145.0716403212432"/>
    <n v="2145.0716403212432"/>
    <n v="155875.20586334367"/>
    <e v="#N/A"/>
  </r>
  <r>
    <s v="WATERSIDE MEDICAL CENTRESouth SouthallEalingE85006Jun3"/>
    <x v="320"/>
    <x v="13"/>
    <x v="2"/>
    <x v="322"/>
    <s v="E85006"/>
    <x v="6"/>
    <n v="3"/>
    <n v="4766.8258673805403"/>
    <n v="1811"/>
    <n v="0"/>
    <n v="33.503499999999995"/>
    <n v="0"/>
    <n v="1535"/>
    <n v="88"/>
    <n v="30.546500000000002"/>
    <n v="1.7512000000000001"/>
    <n v="5072"/>
    <n v="90.788799999999995"/>
    <n v="3144"/>
    <n v="69.168000000000006"/>
    <n v="6883"/>
    <n v="124.29229999999998"/>
    <n v="4767"/>
    <n v="101.4657"/>
    <n v="0"/>
    <n v="124.29229999999998"/>
    <n v="101.4657"/>
    <n v="-22.826599999999985"/>
    <e v="#N/A"/>
    <n v="2145.0716403212432"/>
    <n v="2145.0716403212432"/>
    <n v="2145.0716403212432"/>
    <n v="155875.20586334367"/>
    <e v="#N/A"/>
  </r>
  <r>
    <s v="WATERSIDE MEDICAL CENTRESouth SouthallEalingE85006Mar12"/>
    <x v="320"/>
    <x v="13"/>
    <x v="2"/>
    <x v="322"/>
    <s v="E85006"/>
    <x v="7"/>
    <n v="12"/>
    <n v="4766.8258673805403"/>
    <n v="1442"/>
    <n v="63"/>
    <n v="28.695800000000002"/>
    <n v="1.2537"/>
    <m/>
    <m/>
    <m/>
    <m/>
    <n v="4374"/>
    <n v="78.294600000000003"/>
    <m/>
    <m/>
    <n v="5879"/>
    <n v="108.2441"/>
    <m/>
    <m/>
    <n v="0"/>
    <n v="108.2441"/>
    <e v="#N/A"/>
    <e v="#N/A"/>
    <e v="#N/A"/>
    <n v="2145.0716403212432"/>
    <n v="2145.0716403212432"/>
    <n v="2145.0716403212432"/>
    <n v="155875.20586334367"/>
    <e v="#N/A"/>
  </r>
  <r>
    <s v="WATERSIDE MEDICAL CENTRESouth SouthallEalingE85006May2"/>
    <x v="320"/>
    <x v="13"/>
    <x v="2"/>
    <x v="322"/>
    <s v="E85006"/>
    <x v="8"/>
    <n v="2"/>
    <n v="4766.8258673805403"/>
    <n v="1906"/>
    <n v="3"/>
    <n v="35.260999999999996"/>
    <n v="5.5499999999999994E-2"/>
    <n v="1328"/>
    <n v="85"/>
    <n v="26.427200000000003"/>
    <n v="1.6915"/>
    <n v="5461"/>
    <n v="97.751900000000006"/>
    <n v="2815"/>
    <n v="61.93"/>
    <n v="7370"/>
    <n v="133.0684"/>
    <n v="4228"/>
    <n v="90.048699999999997"/>
    <n v="0"/>
    <n v="133.0684"/>
    <n v="90.048699999999997"/>
    <n v="-43.0197"/>
    <e v="#N/A"/>
    <n v="2145.0716403212432"/>
    <n v="2145.0716403212432"/>
    <n v="2145.0716403212432"/>
    <n v="155875.20586334367"/>
    <e v="#N/A"/>
  </r>
  <r>
    <s v="WATERSIDE MEDICAL CENTRESouth SouthallEalingE85006Nov8"/>
    <x v="320"/>
    <x v="13"/>
    <x v="2"/>
    <x v="322"/>
    <s v="E85006"/>
    <x v="9"/>
    <n v="8"/>
    <n v="4766.8258673805403"/>
    <n v="2376"/>
    <n v="35"/>
    <n v="47.282400000000003"/>
    <n v="0.69650000000000001"/>
    <m/>
    <m/>
    <m/>
    <m/>
    <n v="8770"/>
    <n v="156.983"/>
    <m/>
    <m/>
    <n v="11181"/>
    <n v="204.96190000000001"/>
    <m/>
    <m/>
    <n v="0"/>
    <n v="204.96190000000001"/>
    <e v="#N/A"/>
    <e v="#N/A"/>
    <e v="#N/A"/>
    <n v="2145.0716403212432"/>
    <n v="2145.0716403212432"/>
    <n v="2145.0716403212432"/>
    <n v="155875.20586334367"/>
    <e v="#N/A"/>
  </r>
  <r>
    <s v="WATERSIDE MEDICAL CENTRESouth SouthallEalingE85006Oct7"/>
    <x v="320"/>
    <x v="13"/>
    <x v="2"/>
    <x v="322"/>
    <s v="E85006"/>
    <x v="10"/>
    <n v="7"/>
    <n v="4766.8258673805403"/>
    <n v="1987"/>
    <n v="6195"/>
    <n v="39.5413"/>
    <n v="123.2805"/>
    <n v="0"/>
    <n v="2328"/>
    <n v="0"/>
    <n v="52.379999999999995"/>
    <n v="6238"/>
    <n v="111.6602"/>
    <n v="12863"/>
    <n v="282.98599999999999"/>
    <n v="14420"/>
    <n v="274.48199999999997"/>
    <n v="15191"/>
    <n v="335.36599999999999"/>
    <n v="0"/>
    <n v="274.48199999999997"/>
    <n v="335.36599999999999"/>
    <n v="60.884000000000015"/>
    <e v="#N/A"/>
    <n v="2145.0716403212432"/>
    <n v="2145.0716403212432"/>
    <n v="2145.0716403212432"/>
    <n v="155875.20586334367"/>
    <e v="#N/A"/>
  </r>
  <r>
    <s v="WATERSIDE MEDICAL CENTRESouth SouthallEalingE85006Sep6"/>
    <x v="320"/>
    <x v="13"/>
    <x v="2"/>
    <x v="322"/>
    <s v="E85006"/>
    <x v="11"/>
    <n v="6"/>
    <n v="4766.8258673805403"/>
    <n v="2262"/>
    <n v="2177"/>
    <n v="45.013800000000003"/>
    <n v="43.322300000000006"/>
    <n v="2447"/>
    <n v="228"/>
    <n v="55.057499999999997"/>
    <n v="5.13"/>
    <n v="5675"/>
    <n v="101.5825"/>
    <n v="8433"/>
    <n v="185.52600000000001"/>
    <n v="10114"/>
    <n v="189.91860000000003"/>
    <n v="11108"/>
    <n v="245.71350000000001"/>
    <n v="0"/>
    <n v="189.91860000000003"/>
    <n v="245.71350000000001"/>
    <n v="55.794899999999984"/>
    <e v="#N/A"/>
    <n v="2145.0716403212432"/>
    <n v="2145.0716403212432"/>
    <n v="2145.0716403212432"/>
    <n v="155875.20586334367"/>
    <e v="#N/A"/>
  </r>
  <r>
    <s v="WELLINGTON HEALTH CENTRESt John’s Wood and Maida Vale NetworkCentral LondonE87754Apr1"/>
    <x v="321"/>
    <x v="45"/>
    <x v="7"/>
    <x v="323"/>
    <s v="E87754"/>
    <x v="0"/>
    <n v="1"/>
    <n v="5679.8831826799296"/>
    <n v="868"/>
    <n v="745"/>
    <n v="16.058"/>
    <n v="13.782499999999999"/>
    <n v="1702"/>
    <n v="436"/>
    <n v="33.869800000000005"/>
    <n v="8.676400000000001"/>
    <n v="2516"/>
    <n v="45.0364"/>
    <n v="6501"/>
    <n v="143.02199999999999"/>
    <n v="4129"/>
    <n v="74.876900000000006"/>
    <n v="8639"/>
    <n v="185.56819999999999"/>
    <n v="0"/>
    <n v="74.876900000000006"/>
    <n v="185.56819999999999"/>
    <n v="110.69129999999998"/>
    <n v="185.56819999999999"/>
    <n v="2555.9474322059682"/>
    <n v="2555.9474322059682"/>
    <n v="2555.9474322059682"/>
    <n v="185732.1800736337"/>
    <n v="0"/>
  </r>
  <r>
    <s v="WELLINGTON HEALTH CENTRESt John’s Wood and Maida Vale NetworkCentral LondonE87754Aug5"/>
    <x v="321"/>
    <x v="45"/>
    <x v="7"/>
    <x v="323"/>
    <s v="E87754"/>
    <x v="1"/>
    <n v="5"/>
    <n v="5679.8831826799296"/>
    <n v="1342"/>
    <n v="677"/>
    <n v="24.826999999999998"/>
    <n v="12.5245"/>
    <n v="1172"/>
    <n v="302"/>
    <n v="23.322800000000001"/>
    <n v="6.0098000000000003"/>
    <n v="2799"/>
    <n v="50.1021"/>
    <n v="5389"/>
    <n v="118.55800000000001"/>
    <n v="4818"/>
    <n v="87.453599999999994"/>
    <n v="6863"/>
    <n v="147.89060000000001"/>
    <n v="0"/>
    <n v="87.453599999999994"/>
    <n v="147.89060000000001"/>
    <n v="60.437000000000012"/>
    <n v="333.4588"/>
    <n v="2555.9474322059682"/>
    <n v="2555.9474322059682"/>
    <n v="2555.9474322059682"/>
    <n v="185732.1800736337"/>
    <n v="0"/>
  </r>
  <r>
    <s v="WELLINGTON HEALTH CENTRESt John’s Wood and Maida Vale NetworkCentral LondonE87754Dec9"/>
    <x v="321"/>
    <x v="45"/>
    <x v="7"/>
    <x v="323"/>
    <s v="E87754"/>
    <x v="2"/>
    <n v="9"/>
    <n v="5679.8831826799296"/>
    <n v="835"/>
    <n v="1024"/>
    <n v="16.616500000000002"/>
    <n v="20.377600000000001"/>
    <m/>
    <m/>
    <m/>
    <m/>
    <n v="5804"/>
    <n v="103.8916"/>
    <m/>
    <m/>
    <n v="7663"/>
    <n v="140.88569999999999"/>
    <m/>
    <m/>
    <n v="0"/>
    <n v="140.88569999999999"/>
    <e v="#N/A"/>
    <e v="#N/A"/>
    <e v="#N/A"/>
    <n v="2555.9474322059682"/>
    <n v="2555.9474322059682"/>
    <n v="2555.9474322059682"/>
    <n v="185732.1800736337"/>
    <e v="#N/A"/>
  </r>
  <r>
    <s v="WELLINGTON HEALTH CENTRESt John’s Wood and Maida Vale NetworkCentral LondonE87754Feb11"/>
    <x v="321"/>
    <x v="45"/>
    <x v="7"/>
    <x v="323"/>
    <s v="E87754"/>
    <x v="3"/>
    <n v="11"/>
    <n v="5679.8831826799296"/>
    <n v="1260"/>
    <n v="3513"/>
    <n v="25.074000000000002"/>
    <n v="69.90870000000001"/>
    <m/>
    <m/>
    <m/>
    <m/>
    <n v="4478"/>
    <n v="80.156199999999998"/>
    <m/>
    <m/>
    <n v="9251"/>
    <n v="175.13890000000001"/>
    <m/>
    <m/>
    <n v="0"/>
    <n v="175.13890000000001"/>
    <e v="#N/A"/>
    <e v="#N/A"/>
    <e v="#N/A"/>
    <n v="2555.9474322059682"/>
    <n v="2555.9474322059682"/>
    <n v="2555.9474322059682"/>
    <n v="185732.1800736337"/>
    <e v="#N/A"/>
  </r>
  <r>
    <s v="WELLINGTON HEALTH CENTRESt John’s Wood and Maida Vale NetworkCentral LondonE87754Jan10"/>
    <x v="321"/>
    <x v="45"/>
    <x v="7"/>
    <x v="323"/>
    <s v="E87754"/>
    <x v="4"/>
    <n v="10"/>
    <n v="5679.8831826799296"/>
    <n v="3386"/>
    <n v="3575"/>
    <n v="67.381399999999999"/>
    <n v="71.142499999999998"/>
    <m/>
    <m/>
    <m/>
    <m/>
    <n v="8263"/>
    <n v="147.90770000000001"/>
    <m/>
    <m/>
    <n v="15224"/>
    <n v="286.4316"/>
    <m/>
    <m/>
    <n v="0"/>
    <n v="286.4316"/>
    <e v="#N/A"/>
    <e v="#N/A"/>
    <e v="#N/A"/>
    <n v="2555.9474322059682"/>
    <n v="2555.9474322059682"/>
    <n v="2555.9474322059682"/>
    <n v="185732.1800736337"/>
    <e v="#N/A"/>
  </r>
  <r>
    <s v="WELLINGTON HEALTH CENTRESt John’s Wood and Maida Vale NetworkCentral LondonE87754Jul4"/>
    <x v="321"/>
    <x v="45"/>
    <x v="7"/>
    <x v="323"/>
    <s v="E87754"/>
    <x v="5"/>
    <n v="4"/>
    <n v="5679.8831826799296"/>
    <n v="1301"/>
    <n v="1087"/>
    <n v="24.0685"/>
    <n v="20.109500000000001"/>
    <n v="1064"/>
    <n v="404"/>
    <n v="21.1736"/>
    <n v="8.0396000000000001"/>
    <n v="2817"/>
    <n v="50.424300000000002"/>
    <n v="3553"/>
    <n v="78.165999999999997"/>
    <n v="5205"/>
    <n v="94.6023"/>
    <n v="5021"/>
    <n v="107.3792"/>
    <n v="0"/>
    <n v="94.6023"/>
    <n v="107.3792"/>
    <n v="12.776899999999998"/>
    <e v="#N/A"/>
    <n v="2555.9474322059682"/>
    <n v="2555.9474322059682"/>
    <n v="2555.9474322059682"/>
    <n v="185732.1800736337"/>
    <e v="#N/A"/>
  </r>
  <r>
    <s v="WELLINGTON HEALTH CENTRESt John’s Wood and Maida Vale NetworkCentral LondonE87754Jun3"/>
    <x v="321"/>
    <x v="45"/>
    <x v="7"/>
    <x v="323"/>
    <s v="E87754"/>
    <x v="6"/>
    <n v="3"/>
    <n v="5679.8831826799296"/>
    <n v="50890"/>
    <n v="997"/>
    <n v="941.46499999999992"/>
    <n v="18.444499999999998"/>
    <n v="1158"/>
    <n v="3280"/>
    <n v="23.0442"/>
    <n v="65.272000000000006"/>
    <n v="2819"/>
    <n v="50.460099999999997"/>
    <n v="3452"/>
    <n v="75.944000000000003"/>
    <n v="54706"/>
    <n v="1010.3695999999999"/>
    <n v="7890"/>
    <n v="164.2602"/>
    <n v="0"/>
    <n v="1010.3695999999999"/>
    <n v="164.2602"/>
    <n v="-846.10939999999982"/>
    <e v="#N/A"/>
    <n v="2555.9474322059682"/>
    <n v="2555.9474322059682"/>
    <n v="2555.9474322059682"/>
    <n v="185732.1800736337"/>
    <e v="#N/A"/>
  </r>
  <r>
    <s v="WELLINGTON HEALTH CENTRESt John’s Wood and Maida Vale NetworkCentral LondonE87754Mar12"/>
    <x v="321"/>
    <x v="45"/>
    <x v="7"/>
    <x v="323"/>
    <s v="E87754"/>
    <x v="7"/>
    <n v="12"/>
    <n v="5679.8831826799296"/>
    <n v="1277"/>
    <n v="3780"/>
    <n v="25.412300000000002"/>
    <n v="75.222000000000008"/>
    <m/>
    <m/>
    <m/>
    <m/>
    <n v="3070"/>
    <n v="54.953000000000003"/>
    <m/>
    <m/>
    <n v="8127"/>
    <n v="155.58730000000003"/>
    <m/>
    <m/>
    <n v="0"/>
    <n v="155.58730000000003"/>
    <e v="#N/A"/>
    <e v="#N/A"/>
    <e v="#N/A"/>
    <n v="2555.9474322059682"/>
    <n v="2555.9474322059682"/>
    <n v="2555.9474322059682"/>
    <n v="185732.1800736337"/>
    <e v="#N/A"/>
  </r>
  <r>
    <s v="WELLINGTON HEALTH CENTRESt John’s Wood and Maida Vale NetworkCentral LondonE87754May2"/>
    <x v="321"/>
    <x v="45"/>
    <x v="7"/>
    <x v="323"/>
    <s v="E87754"/>
    <x v="8"/>
    <n v="2"/>
    <n v="5679.8831826799296"/>
    <n v="17243"/>
    <n v="345"/>
    <n v="318.99549999999999"/>
    <n v="6.3824999999999994"/>
    <n v="1484"/>
    <n v="1473"/>
    <n v="29.531600000000001"/>
    <n v="29.312700000000003"/>
    <n v="6383"/>
    <n v="114.2557"/>
    <n v="2396"/>
    <n v="52.712000000000003"/>
    <n v="23971"/>
    <n v="439.63369999999998"/>
    <n v="5353"/>
    <n v="111.55630000000001"/>
    <n v="0"/>
    <n v="439.63369999999998"/>
    <n v="111.55630000000001"/>
    <n v="-328.07739999999995"/>
    <e v="#N/A"/>
    <n v="2555.9474322059682"/>
    <n v="2555.9474322059682"/>
    <n v="2555.9474322059682"/>
    <n v="185732.1800736337"/>
    <e v="#N/A"/>
  </r>
  <r>
    <s v="WELLINGTON HEALTH CENTRESt John’s Wood and Maida Vale NetworkCentral LondonE87754Nov8"/>
    <x v="321"/>
    <x v="45"/>
    <x v="7"/>
    <x v="323"/>
    <s v="E87754"/>
    <x v="9"/>
    <n v="8"/>
    <n v="5679.8831826799296"/>
    <n v="1133"/>
    <n v="914"/>
    <n v="22.546700000000001"/>
    <n v="18.188600000000001"/>
    <m/>
    <m/>
    <m/>
    <m/>
    <n v="3463"/>
    <n v="61.987699999999997"/>
    <m/>
    <m/>
    <n v="5510"/>
    <n v="102.723"/>
    <m/>
    <m/>
    <n v="0"/>
    <n v="102.723"/>
    <e v="#N/A"/>
    <e v="#N/A"/>
    <e v="#N/A"/>
    <n v="2555.9474322059682"/>
    <n v="2555.9474322059682"/>
    <n v="2555.9474322059682"/>
    <n v="185732.1800736337"/>
    <e v="#N/A"/>
  </r>
  <r>
    <s v="WELLINGTON HEALTH CENTRESt John’s Wood and Maida Vale NetworkCentral LondonE87754Oct7"/>
    <x v="321"/>
    <x v="45"/>
    <x v="7"/>
    <x v="323"/>
    <s v="E87754"/>
    <x v="10"/>
    <n v="7"/>
    <n v="5679.8831826799296"/>
    <n v="1122"/>
    <n v="8233"/>
    <n v="22.3278"/>
    <n v="163.83670000000001"/>
    <n v="0"/>
    <n v="6106"/>
    <n v="0"/>
    <n v="137.38499999999999"/>
    <n v="2881"/>
    <n v="51.569899999999997"/>
    <n v="2492"/>
    <n v="54.823999999999998"/>
    <n v="12236"/>
    <n v="237.73439999999999"/>
    <n v="8598"/>
    <n v="192.209"/>
    <n v="0"/>
    <n v="237.73439999999999"/>
    <n v="192.209"/>
    <n v="-45.525399999999991"/>
    <e v="#N/A"/>
    <n v="2555.9474322059682"/>
    <n v="2555.9474322059682"/>
    <n v="2555.9474322059682"/>
    <n v="185732.1800736337"/>
    <e v="#N/A"/>
  </r>
  <r>
    <s v="WELLINGTON HEALTH CENTRESt John’s Wood and Maida Vale NetworkCentral LondonE87754Sep6"/>
    <x v="321"/>
    <x v="45"/>
    <x v="7"/>
    <x v="323"/>
    <s v="E87754"/>
    <x v="11"/>
    <n v="6"/>
    <n v="5679.8831826799296"/>
    <n v="1068"/>
    <n v="2842"/>
    <n v="21.2532"/>
    <n v="56.555800000000005"/>
    <n v="1348"/>
    <n v="1974"/>
    <n v="30.33"/>
    <n v="44.414999999999999"/>
    <n v="5867"/>
    <n v="105.0193"/>
    <n v="3702"/>
    <n v="81.444000000000003"/>
    <n v="9777"/>
    <n v="182.82830000000001"/>
    <n v="7024"/>
    <n v="156.18900000000002"/>
    <n v="0"/>
    <n v="182.82830000000001"/>
    <n v="156.18900000000002"/>
    <n v="-26.639299999999992"/>
    <e v="#N/A"/>
    <n v="2555.9474322059682"/>
    <n v="2555.9474322059682"/>
    <n v="2555.9474322059682"/>
    <n v="185732.1800736337"/>
    <e v="#N/A"/>
  </r>
  <r>
    <s v="WEMBLEY PARK DRIVE MEDICAL CENTREHarness NorthBrentE84709Apr1"/>
    <x v="322"/>
    <x v="27"/>
    <x v="3"/>
    <x v="324"/>
    <s v="E84709"/>
    <x v="0"/>
    <n v="1"/>
    <n v="15131.2654642203"/>
    <n v="21572"/>
    <n v="1153"/>
    <n v="399.08199999999999"/>
    <n v="21.330500000000001"/>
    <n v="132894"/>
    <n v="4229"/>
    <n v="2644.5906"/>
    <n v="84.1571"/>
    <n v="0"/>
    <n v="0"/>
    <n v="0"/>
    <n v="0"/>
    <n v="22725"/>
    <n v="420.41250000000002"/>
    <n v="137123"/>
    <n v="2728.7476999999999"/>
    <n v="0"/>
    <n v="420.41250000000002"/>
    <n v="2728.7476999999999"/>
    <n v="2308.3352"/>
    <n v="2728.7476999999999"/>
    <n v="6809.0694588991346"/>
    <n v="6809.0694588991346"/>
    <n v="6809.0694588991346"/>
    <n v="494792.38068000384"/>
    <n v="0"/>
  </r>
  <r>
    <s v="WEMBLEY PARK DRIVE MEDICAL CENTREHarness NorthBrentE84709Aug5"/>
    <x v="322"/>
    <x v="27"/>
    <x v="3"/>
    <x v="324"/>
    <s v="E84709"/>
    <x v="1"/>
    <n v="5"/>
    <n v="15131.2654642203"/>
    <n v="26504"/>
    <n v="29803"/>
    <n v="490.32399999999996"/>
    <n v="551.35550000000001"/>
    <n v="30342"/>
    <n v="19351"/>
    <n v="603.80579999999998"/>
    <n v="385.0849"/>
    <n v="0"/>
    <n v="0"/>
    <n v="0"/>
    <n v="0"/>
    <n v="56307"/>
    <n v="1041.6795"/>
    <n v="49693"/>
    <n v="988.89069999999992"/>
    <n v="0"/>
    <n v="1041.6795"/>
    <n v="988.89069999999992"/>
    <n v="-52.788800000000037"/>
    <n v="3717.6383999999998"/>
    <n v="6809.0694588991346"/>
    <n v="6809.0694588991346"/>
    <n v="6809.0694588991346"/>
    <n v="494792.38068000384"/>
    <n v="0"/>
  </r>
  <r>
    <s v="WEMBLEY PARK DRIVE MEDICAL CENTREHarness NorthBrentE84709Dec9"/>
    <x v="322"/>
    <x v="27"/>
    <x v="3"/>
    <x v="324"/>
    <s v="E84709"/>
    <x v="2"/>
    <n v="9"/>
    <n v="15131.2654642203"/>
    <n v="25144"/>
    <n v="4928"/>
    <n v="500.36560000000003"/>
    <n v="98.0672"/>
    <m/>
    <m/>
    <m/>
    <m/>
    <n v="0"/>
    <n v="0"/>
    <m/>
    <m/>
    <n v="30072"/>
    <n v="598.43280000000004"/>
    <m/>
    <m/>
    <n v="0"/>
    <n v="598.43280000000004"/>
    <e v="#N/A"/>
    <e v="#N/A"/>
    <e v="#N/A"/>
    <n v="6809.0694588991346"/>
    <n v="6809.0694588991346"/>
    <n v="6809.0694588991346"/>
    <n v="494792.38068000384"/>
    <e v="#N/A"/>
  </r>
  <r>
    <s v="WEMBLEY PARK DRIVE MEDICAL CENTREHarness NorthBrentE84709Feb11"/>
    <x v="322"/>
    <x v="27"/>
    <x v="3"/>
    <x v="324"/>
    <s v="E84709"/>
    <x v="3"/>
    <n v="11"/>
    <n v="15131.2654642203"/>
    <n v="53466"/>
    <n v="5846"/>
    <n v="1063.9734000000001"/>
    <n v="116.33540000000001"/>
    <m/>
    <m/>
    <m/>
    <m/>
    <n v="0"/>
    <n v="0"/>
    <m/>
    <m/>
    <n v="59312"/>
    <n v="1180.3088"/>
    <m/>
    <m/>
    <n v="0"/>
    <n v="1180.3088"/>
    <e v="#N/A"/>
    <e v="#N/A"/>
    <e v="#N/A"/>
    <n v="6809.0694588991346"/>
    <n v="6809.0694588991346"/>
    <n v="6809.0694588991346"/>
    <n v="494792.38068000384"/>
    <e v="#N/A"/>
  </r>
  <r>
    <s v="WEMBLEY PARK DRIVE MEDICAL CENTREHarness NorthBrentE84709Jan10"/>
    <x v="322"/>
    <x v="27"/>
    <x v="3"/>
    <x v="324"/>
    <s v="E84709"/>
    <x v="4"/>
    <n v="10"/>
    <n v="15131.2654642203"/>
    <n v="27019"/>
    <n v="22002"/>
    <n v="537.67809999999997"/>
    <n v="437.83980000000003"/>
    <m/>
    <m/>
    <m/>
    <m/>
    <n v="0"/>
    <n v="0"/>
    <m/>
    <m/>
    <n v="49021"/>
    <n v="975.51790000000005"/>
    <m/>
    <m/>
    <n v="0"/>
    <n v="975.51790000000005"/>
    <e v="#N/A"/>
    <e v="#N/A"/>
    <e v="#N/A"/>
    <n v="6809.0694588991346"/>
    <n v="6809.0694588991346"/>
    <n v="6809.0694588991346"/>
    <n v="494792.38068000384"/>
    <e v="#N/A"/>
  </r>
  <r>
    <s v="WEMBLEY PARK DRIVE MEDICAL CENTREHarness NorthBrentE84709Jul4"/>
    <x v="322"/>
    <x v="27"/>
    <x v="3"/>
    <x v="324"/>
    <s v="E84709"/>
    <x v="5"/>
    <n v="4"/>
    <n v="15131.2654642203"/>
    <n v="25214"/>
    <n v="18208"/>
    <n v="466.459"/>
    <n v="336.84799999999996"/>
    <n v="32540"/>
    <n v="8948"/>
    <n v="647.54600000000005"/>
    <n v="178.0652"/>
    <n v="0"/>
    <n v="0"/>
    <n v="0"/>
    <n v="0"/>
    <n v="43422"/>
    <n v="803.30700000000002"/>
    <n v="41488"/>
    <n v="825.61120000000005"/>
    <n v="0"/>
    <n v="803.30700000000002"/>
    <n v="825.61120000000005"/>
    <n v="22.304200000000037"/>
    <e v="#N/A"/>
    <n v="6809.0694588991346"/>
    <n v="6809.0694588991346"/>
    <n v="6809.0694588991346"/>
    <n v="494792.38068000384"/>
    <e v="#N/A"/>
  </r>
  <r>
    <s v="WEMBLEY PARK DRIVE MEDICAL CENTREHarness NorthBrentE84709Jun3"/>
    <x v="322"/>
    <x v="27"/>
    <x v="3"/>
    <x v="324"/>
    <s v="E84709"/>
    <x v="6"/>
    <n v="3"/>
    <n v="15131.2654642203"/>
    <n v="66924"/>
    <n v="2874"/>
    <n v="1238.0940000000001"/>
    <n v="53.168999999999997"/>
    <n v="32894"/>
    <n v="12848"/>
    <n v="654.59059999999999"/>
    <n v="255.67520000000002"/>
    <n v="0"/>
    <n v="0"/>
    <n v="0"/>
    <n v="0"/>
    <n v="69798"/>
    <n v="1291.2630000000001"/>
    <n v="45742"/>
    <n v="910.26580000000001"/>
    <n v="0"/>
    <n v="1291.2630000000001"/>
    <n v="910.26580000000001"/>
    <n v="-380.99720000000013"/>
    <e v="#N/A"/>
    <n v="6809.0694588991346"/>
    <n v="6809.0694588991346"/>
    <n v="6809.0694588991346"/>
    <n v="494792.38068000384"/>
    <e v="#N/A"/>
  </r>
  <r>
    <s v="WEMBLEY PARK DRIVE MEDICAL CENTREHarness NorthBrentE84709Mar12"/>
    <x v="322"/>
    <x v="27"/>
    <x v="3"/>
    <x v="324"/>
    <s v="E84709"/>
    <x v="7"/>
    <n v="12"/>
    <n v="15131.2654642203"/>
    <n v="36082"/>
    <n v="25128"/>
    <n v="718.03180000000009"/>
    <n v="500.04720000000003"/>
    <m/>
    <m/>
    <m/>
    <m/>
    <n v="0"/>
    <n v="0"/>
    <m/>
    <m/>
    <n v="61210"/>
    <n v="1218.0790000000002"/>
    <m/>
    <m/>
    <n v="0"/>
    <n v="1218.0790000000002"/>
    <e v="#N/A"/>
    <e v="#N/A"/>
    <e v="#N/A"/>
    <n v="6809.0694588991346"/>
    <n v="6809.0694588991346"/>
    <n v="6809.0694588991346"/>
    <n v="494792.38068000384"/>
    <e v="#N/A"/>
  </r>
  <r>
    <s v="WEMBLEY PARK DRIVE MEDICAL CENTREHarness NorthBrentE84709May2"/>
    <x v="322"/>
    <x v="27"/>
    <x v="3"/>
    <x v="324"/>
    <s v="E84709"/>
    <x v="8"/>
    <n v="2"/>
    <n v="15131.2654642203"/>
    <n v="23277"/>
    <n v="5456"/>
    <n v="430.62449999999995"/>
    <n v="100.93599999999999"/>
    <n v="24583"/>
    <n v="16241"/>
    <n v="489.20170000000002"/>
    <n v="323.19589999999999"/>
    <n v="0"/>
    <n v="0"/>
    <n v="0"/>
    <n v="0"/>
    <n v="28733"/>
    <n v="531.56049999999993"/>
    <n v="40824"/>
    <n v="812.39760000000001"/>
    <n v="0"/>
    <n v="531.56049999999993"/>
    <n v="812.39760000000001"/>
    <n v="280.83710000000008"/>
    <e v="#N/A"/>
    <n v="6809.0694588991346"/>
    <n v="6809.0694588991346"/>
    <n v="6809.0694588991346"/>
    <n v="494792.38068000384"/>
    <e v="#N/A"/>
  </r>
  <r>
    <s v="WEMBLEY PARK DRIVE MEDICAL CENTREHarness NorthBrentE84709Nov8"/>
    <x v="322"/>
    <x v="27"/>
    <x v="3"/>
    <x v="324"/>
    <s v="E84709"/>
    <x v="9"/>
    <n v="8"/>
    <n v="15131.2654642203"/>
    <n v="27374"/>
    <n v="3817"/>
    <n v="544.74260000000004"/>
    <n v="75.958300000000008"/>
    <m/>
    <m/>
    <m/>
    <m/>
    <n v="0"/>
    <n v="0"/>
    <m/>
    <m/>
    <n v="31191"/>
    <n v="620.70090000000005"/>
    <m/>
    <m/>
    <n v="0"/>
    <n v="620.70090000000005"/>
    <e v="#N/A"/>
    <e v="#N/A"/>
    <e v="#N/A"/>
    <n v="6809.0694588991346"/>
    <n v="6809.0694588991346"/>
    <n v="6809.0694588991346"/>
    <n v="494792.38068000384"/>
    <e v="#N/A"/>
  </r>
  <r>
    <s v="WEMBLEY PARK DRIVE MEDICAL CENTREHarness NorthBrentE84709Oct7"/>
    <x v="322"/>
    <x v="27"/>
    <x v="3"/>
    <x v="324"/>
    <s v="E84709"/>
    <x v="10"/>
    <n v="7"/>
    <n v="15131.2654642203"/>
    <n v="80312"/>
    <n v="17831"/>
    <n v="1598.2088000000001"/>
    <n v="354.83690000000001"/>
    <n v="0"/>
    <n v="40445"/>
    <n v="0"/>
    <n v="910.01249999999993"/>
    <n v="0"/>
    <n v="0"/>
    <n v="0"/>
    <n v="0"/>
    <n v="98143"/>
    <n v="1953.0457000000001"/>
    <n v="40445"/>
    <n v="910.01249999999993"/>
    <n v="0"/>
    <n v="1953.0457000000001"/>
    <n v="910.01249999999993"/>
    <n v="-1043.0332000000003"/>
    <e v="#N/A"/>
    <n v="6809.0694588991346"/>
    <n v="6809.0694588991346"/>
    <n v="6809.0694588991346"/>
    <n v="494792.38068000384"/>
    <e v="#N/A"/>
  </r>
  <r>
    <s v="WEMBLEY PARK DRIVE MEDICAL CENTREHarness NorthBrentE84709Sep6"/>
    <x v="322"/>
    <x v="27"/>
    <x v="3"/>
    <x v="324"/>
    <s v="E84709"/>
    <x v="11"/>
    <n v="6"/>
    <n v="15131.2654642203"/>
    <n v="113570"/>
    <n v="32592"/>
    <n v="2260.0430000000001"/>
    <n v="648.58080000000007"/>
    <n v="35901"/>
    <n v="30618"/>
    <n v="807.77249999999992"/>
    <n v="688.90499999999997"/>
    <n v="0"/>
    <n v="0"/>
    <n v="0"/>
    <n v="0"/>
    <n v="146162"/>
    <n v="2908.6238000000003"/>
    <n v="66519"/>
    <n v="1496.6774999999998"/>
    <n v="0"/>
    <n v="2908.6238000000003"/>
    <n v="1496.6774999999998"/>
    <n v="-1411.9463000000005"/>
    <e v="#N/A"/>
    <n v="6809.0694588991346"/>
    <n v="6809.0694588991346"/>
    <n v="6809.0694588991346"/>
    <n v="494792.38068000384"/>
    <e v="#N/A"/>
  </r>
  <r>
    <s v="WEST END SURGERYNortholtEalingE85064Apr1"/>
    <x v="323"/>
    <x v="16"/>
    <x v="2"/>
    <x v="325"/>
    <s v="E85064"/>
    <x v="0"/>
    <n v="1"/>
    <n v="6244.5835181298698"/>
    <n v="369"/>
    <n v="0"/>
    <n v="6.8264999999999993"/>
    <n v="0"/>
    <n v="299"/>
    <n v="0"/>
    <n v="5.9500999999999999"/>
    <n v="0"/>
    <n v="13526"/>
    <n v="242.11539999999999"/>
    <n v="11254"/>
    <n v="247.58799999999999"/>
    <n v="13895"/>
    <n v="248.9419"/>
    <n v="11553"/>
    <n v="253.53809999999999"/>
    <n v="0"/>
    <n v="248.9419"/>
    <n v="253.53809999999999"/>
    <n v="4.5961999999999819"/>
    <n v="253.53809999999999"/>
    <n v="2810.0625831584416"/>
    <n v="2810.0625831584416"/>
    <n v="2810.0625831584416"/>
    <n v="204197.88104284677"/>
    <n v="0"/>
  </r>
  <r>
    <s v="WEST END SURGERYNortholtEalingE85064Aug5"/>
    <x v="323"/>
    <x v="16"/>
    <x v="2"/>
    <x v="325"/>
    <s v="E85064"/>
    <x v="1"/>
    <n v="5"/>
    <n v="6244.5835181298698"/>
    <n v="18416"/>
    <n v="0"/>
    <n v="340.69599999999997"/>
    <n v="0"/>
    <n v="434"/>
    <n v="0"/>
    <n v="8.6365999999999996"/>
    <n v="0"/>
    <n v="21075"/>
    <n v="377.24250000000001"/>
    <n v="16749"/>
    <n v="368.47800000000001"/>
    <n v="39491"/>
    <n v="717.93849999999998"/>
    <n v="17183"/>
    <n v="377.1146"/>
    <n v="0"/>
    <n v="717.93849999999998"/>
    <n v="377.1146"/>
    <n v="-340.82389999999998"/>
    <n v="630.65269999999998"/>
    <n v="2810.0625831584416"/>
    <n v="2810.0625831584416"/>
    <n v="2810.0625831584416"/>
    <n v="204197.88104284677"/>
    <n v="0"/>
  </r>
  <r>
    <s v="WEST END SURGERYNortholtEalingE85064Dec9"/>
    <x v="323"/>
    <x v="16"/>
    <x v="2"/>
    <x v="325"/>
    <s v="E85064"/>
    <x v="2"/>
    <n v="9"/>
    <n v="6244.5835181298698"/>
    <n v="286"/>
    <n v="0"/>
    <n v="5.6914000000000007"/>
    <n v="0"/>
    <m/>
    <m/>
    <m/>
    <m/>
    <n v="19917"/>
    <n v="356.51429999999999"/>
    <m/>
    <m/>
    <n v="20203"/>
    <n v="362.20569999999998"/>
    <m/>
    <m/>
    <n v="0"/>
    <n v="362.20569999999998"/>
    <e v="#N/A"/>
    <e v="#N/A"/>
    <e v="#N/A"/>
    <n v="2810.0625831584416"/>
    <n v="2810.0625831584416"/>
    <n v="2810.0625831584416"/>
    <n v="204197.88104284677"/>
    <e v="#N/A"/>
  </r>
  <r>
    <s v="WEST END SURGERYNortholtEalingE85064Feb11"/>
    <x v="323"/>
    <x v="16"/>
    <x v="2"/>
    <x v="325"/>
    <s v="E85064"/>
    <x v="3"/>
    <n v="11"/>
    <n v="6244.5835181298698"/>
    <n v="601"/>
    <n v="0"/>
    <n v="11.959900000000001"/>
    <n v="0"/>
    <m/>
    <m/>
    <m/>
    <m/>
    <n v="16996"/>
    <n v="304.22840000000002"/>
    <m/>
    <m/>
    <n v="17597"/>
    <n v="316.18830000000003"/>
    <m/>
    <m/>
    <n v="0"/>
    <n v="316.18830000000003"/>
    <e v="#N/A"/>
    <e v="#N/A"/>
    <e v="#N/A"/>
    <n v="2810.0625831584416"/>
    <n v="2810.0625831584416"/>
    <n v="2810.0625831584416"/>
    <n v="204197.88104284677"/>
    <e v="#N/A"/>
  </r>
  <r>
    <s v="WEST END SURGERYNortholtEalingE85064Jan10"/>
    <x v="323"/>
    <x v="16"/>
    <x v="2"/>
    <x v="325"/>
    <s v="E85064"/>
    <x v="4"/>
    <n v="10"/>
    <n v="6244.5835181298698"/>
    <n v="321"/>
    <n v="0"/>
    <n v="6.3879000000000001"/>
    <n v="0"/>
    <m/>
    <m/>
    <m/>
    <m/>
    <n v="19847"/>
    <n v="355.26130000000001"/>
    <m/>
    <m/>
    <n v="20168"/>
    <n v="361.64920000000001"/>
    <m/>
    <m/>
    <n v="0"/>
    <n v="361.64920000000001"/>
    <e v="#N/A"/>
    <e v="#N/A"/>
    <e v="#N/A"/>
    <n v="2810.0625831584416"/>
    <n v="2810.0625831584416"/>
    <n v="2810.0625831584416"/>
    <n v="204197.88104284677"/>
    <e v="#N/A"/>
  </r>
  <r>
    <s v="WEST END SURGERYNortholtEalingE85064Jul4"/>
    <x v="323"/>
    <x v="16"/>
    <x v="2"/>
    <x v="325"/>
    <s v="E85064"/>
    <x v="5"/>
    <n v="4"/>
    <n v="6244.5835181298698"/>
    <n v="552"/>
    <n v="0"/>
    <n v="10.212"/>
    <n v="0"/>
    <n v="340"/>
    <n v="0"/>
    <n v="6.766"/>
    <n v="0"/>
    <n v="18899"/>
    <n v="338.2921"/>
    <n v="18230"/>
    <n v="401.06"/>
    <n v="19451"/>
    <n v="348.50409999999999"/>
    <n v="18570"/>
    <n v="407.82600000000002"/>
    <n v="0"/>
    <n v="348.50409999999999"/>
    <n v="407.82600000000002"/>
    <n v="59.321900000000028"/>
    <e v="#N/A"/>
    <n v="2810.0625831584416"/>
    <n v="2810.0625831584416"/>
    <n v="2810.0625831584416"/>
    <n v="204197.88104284677"/>
    <e v="#N/A"/>
  </r>
  <r>
    <s v="WEST END SURGERYNortholtEalingE85064Jun3"/>
    <x v="323"/>
    <x v="16"/>
    <x v="2"/>
    <x v="325"/>
    <s v="E85064"/>
    <x v="6"/>
    <n v="3"/>
    <n v="6244.5835181298698"/>
    <n v="614"/>
    <n v="0"/>
    <n v="11.359"/>
    <n v="0"/>
    <n v="1445"/>
    <n v="0"/>
    <n v="28.755500000000001"/>
    <n v="0"/>
    <n v="17227"/>
    <n v="308.36329999999998"/>
    <n v="11531"/>
    <n v="253.68199999999999"/>
    <n v="17841"/>
    <n v="319.72229999999996"/>
    <n v="12976"/>
    <n v="282.4375"/>
    <n v="0"/>
    <n v="319.72229999999996"/>
    <n v="282.4375"/>
    <n v="-37.284799999999962"/>
    <e v="#N/A"/>
    <n v="2810.0625831584416"/>
    <n v="2810.0625831584416"/>
    <n v="2810.0625831584416"/>
    <n v="204197.88104284677"/>
    <e v="#N/A"/>
  </r>
  <r>
    <s v="WEST END SURGERYNortholtEalingE85064Mar12"/>
    <x v="323"/>
    <x v="16"/>
    <x v="2"/>
    <x v="325"/>
    <s v="E85064"/>
    <x v="7"/>
    <n v="12"/>
    <n v="6244.5835181298698"/>
    <n v="534"/>
    <n v="0"/>
    <n v="10.6266"/>
    <n v="0"/>
    <m/>
    <m/>
    <m/>
    <m/>
    <n v="10464"/>
    <n v="187.3056"/>
    <m/>
    <m/>
    <n v="10998"/>
    <n v="197.93219999999999"/>
    <m/>
    <m/>
    <n v="0"/>
    <n v="197.93219999999999"/>
    <e v="#N/A"/>
    <e v="#N/A"/>
    <e v="#N/A"/>
    <n v="2810.0625831584416"/>
    <n v="2810.0625831584416"/>
    <n v="2810.0625831584416"/>
    <n v="204197.88104284677"/>
    <e v="#N/A"/>
  </r>
  <r>
    <s v="WEST END SURGERYNortholtEalingE85064May2"/>
    <x v="323"/>
    <x v="16"/>
    <x v="2"/>
    <x v="325"/>
    <s v="E85064"/>
    <x v="8"/>
    <n v="2"/>
    <n v="6244.5835181298698"/>
    <n v="324"/>
    <n v="0"/>
    <n v="5.9939999999999998"/>
    <n v="0"/>
    <n v="385"/>
    <n v="0"/>
    <n v="7.6615000000000002"/>
    <n v="0"/>
    <n v="11865"/>
    <n v="212.3835"/>
    <n v="11599"/>
    <n v="255.178"/>
    <n v="12189"/>
    <n v="218.3775"/>
    <n v="11984"/>
    <n v="262.83949999999999"/>
    <n v="0"/>
    <n v="218.3775"/>
    <n v="262.83949999999999"/>
    <n v="44.461999999999989"/>
    <e v="#N/A"/>
    <n v="2810.0625831584416"/>
    <n v="2810.0625831584416"/>
    <n v="2810.0625831584416"/>
    <n v="204197.88104284677"/>
    <e v="#N/A"/>
  </r>
  <r>
    <s v="WEST END SURGERYNortholtEalingE85064Nov8"/>
    <x v="323"/>
    <x v="16"/>
    <x v="2"/>
    <x v="325"/>
    <s v="E85064"/>
    <x v="9"/>
    <n v="8"/>
    <n v="6244.5835181298698"/>
    <n v="352"/>
    <n v="0"/>
    <n v="7.0048000000000004"/>
    <n v="0"/>
    <m/>
    <m/>
    <m/>
    <m/>
    <n v="24902"/>
    <n v="445.74579999999997"/>
    <m/>
    <m/>
    <n v="25254"/>
    <n v="452.75059999999996"/>
    <m/>
    <m/>
    <n v="0"/>
    <n v="452.75059999999996"/>
    <e v="#N/A"/>
    <e v="#N/A"/>
    <e v="#N/A"/>
    <n v="2810.0625831584416"/>
    <n v="2810.0625831584416"/>
    <n v="2810.0625831584416"/>
    <n v="204197.88104284677"/>
    <e v="#N/A"/>
  </r>
  <r>
    <s v="WEST END SURGERYNortholtEalingE85064Oct7"/>
    <x v="323"/>
    <x v="16"/>
    <x v="2"/>
    <x v="325"/>
    <s v="E85064"/>
    <x v="10"/>
    <n v="7"/>
    <n v="6244.5835181298698"/>
    <n v="380"/>
    <n v="0"/>
    <n v="7.5620000000000003"/>
    <n v="0"/>
    <n v="0"/>
    <n v="0"/>
    <n v="0"/>
    <n v="0"/>
    <n v="24076"/>
    <n v="430.96039999999999"/>
    <n v="32248"/>
    <n v="709.45600000000002"/>
    <n v="24456"/>
    <n v="438.5224"/>
    <n v="32248"/>
    <n v="709.45600000000002"/>
    <n v="0"/>
    <n v="438.5224"/>
    <n v="709.45600000000002"/>
    <n v="270.93360000000001"/>
    <e v="#N/A"/>
    <n v="2810.0625831584416"/>
    <n v="2810.0625831584416"/>
    <n v="2810.0625831584416"/>
    <n v="204197.88104284677"/>
    <e v="#N/A"/>
  </r>
  <r>
    <s v="WEST END SURGERYNortholtEalingE85064Sep6"/>
    <x v="323"/>
    <x v="16"/>
    <x v="2"/>
    <x v="325"/>
    <s v="E85064"/>
    <x v="11"/>
    <n v="6"/>
    <n v="6244.5835181298698"/>
    <n v="657"/>
    <n v="0"/>
    <n v="13.074300000000001"/>
    <n v="0"/>
    <n v="476"/>
    <n v="0"/>
    <n v="10.709999999999999"/>
    <n v="0"/>
    <n v="18026"/>
    <n v="322.66539999999998"/>
    <n v="17432"/>
    <n v="383.50400000000002"/>
    <n v="18683"/>
    <n v="335.73969999999997"/>
    <n v="17908"/>
    <n v="394.214"/>
    <n v="0"/>
    <n v="335.73969999999997"/>
    <n v="394.214"/>
    <n v="58.474300000000028"/>
    <e v="#N/A"/>
    <n v="2810.0625831584416"/>
    <n v="2810.0625831584416"/>
    <n v="2810.0625831584416"/>
    <n v="204197.88104284677"/>
    <e v="#N/A"/>
  </r>
  <r>
    <s v="WEST LONDON MEDICAL CENTREunallocatedHillingdonE86620Apr1"/>
    <x v="324"/>
    <x v="28"/>
    <x v="1"/>
    <x v="326"/>
    <s v="E86620"/>
    <x v="0"/>
    <n v="1"/>
    <n v="5114.7966744345204"/>
    <n v="20011"/>
    <n v="0"/>
    <n v="370.20349999999996"/>
    <n v="0"/>
    <n v="21033"/>
    <n v="0"/>
    <n v="418.55670000000003"/>
    <n v="0"/>
    <n v="0"/>
    <n v="0"/>
    <n v="0"/>
    <n v="0"/>
    <n v="20011"/>
    <n v="370.20349999999996"/>
    <n v="21033"/>
    <n v="418.55670000000003"/>
    <n v="0"/>
    <n v="370.20349999999996"/>
    <n v="418.55670000000003"/>
    <n v="48.353200000000072"/>
    <n v="418.55670000000003"/>
    <n v="2301.6585034955342"/>
    <n v="2301.6585034955342"/>
    <n v="2301.6585034955342"/>
    <n v="167253.85125400883"/>
    <n v="0"/>
  </r>
  <r>
    <s v="WEST LONDON MEDICAL CENTREunallocatedHillingdonE86620Aug5"/>
    <x v="324"/>
    <x v="28"/>
    <x v="1"/>
    <x v="326"/>
    <s v="E86620"/>
    <x v="1"/>
    <n v="5"/>
    <n v="5114.7966744345204"/>
    <n v="4314"/>
    <n v="0"/>
    <n v="79.808999999999997"/>
    <n v="0"/>
    <n v="4786"/>
    <n v="0"/>
    <n v="95.241399999999999"/>
    <n v="0"/>
    <n v="0"/>
    <n v="0"/>
    <n v="0"/>
    <n v="0"/>
    <n v="4314"/>
    <n v="79.808999999999997"/>
    <n v="4786"/>
    <n v="95.241399999999999"/>
    <n v="0"/>
    <n v="79.808999999999997"/>
    <n v="95.241399999999999"/>
    <n v="15.432400000000001"/>
    <n v="513.79809999999998"/>
    <n v="2301.6585034955342"/>
    <n v="2301.6585034955342"/>
    <n v="2301.6585034955342"/>
    <n v="167253.85125400883"/>
    <n v="0"/>
  </r>
  <r>
    <s v="WEST LONDON MEDICAL CENTREunallocatedHillingdonE86620Dec9"/>
    <x v="324"/>
    <x v="28"/>
    <x v="1"/>
    <x v="326"/>
    <s v="E86620"/>
    <x v="2"/>
    <n v="9"/>
    <n v="5114.7966744345204"/>
    <n v="11015"/>
    <n v="0"/>
    <n v="219.19850000000002"/>
    <n v="0"/>
    <m/>
    <m/>
    <m/>
    <m/>
    <n v="0"/>
    <n v="0"/>
    <m/>
    <m/>
    <n v="11015"/>
    <n v="219.19850000000002"/>
    <m/>
    <m/>
    <n v="0"/>
    <n v="219.19850000000002"/>
    <e v="#N/A"/>
    <e v="#N/A"/>
    <e v="#N/A"/>
    <n v="2301.6585034955342"/>
    <n v="2301.6585034955342"/>
    <n v="2301.6585034955342"/>
    <n v="167253.85125400883"/>
    <e v="#N/A"/>
  </r>
  <r>
    <s v="WEST LONDON MEDICAL CENTREunallocatedHillingdonE86620Feb11"/>
    <x v="324"/>
    <x v="28"/>
    <x v="1"/>
    <x v="326"/>
    <s v="E86620"/>
    <x v="3"/>
    <n v="11"/>
    <n v="5114.7966744345204"/>
    <n v="6550"/>
    <n v="0"/>
    <n v="130.345"/>
    <n v="0"/>
    <m/>
    <m/>
    <m/>
    <m/>
    <n v="0"/>
    <n v="0"/>
    <m/>
    <m/>
    <n v="6550"/>
    <n v="130.345"/>
    <m/>
    <m/>
    <n v="0"/>
    <n v="130.345"/>
    <e v="#N/A"/>
    <e v="#N/A"/>
    <e v="#N/A"/>
    <n v="2301.6585034955342"/>
    <n v="2301.6585034955342"/>
    <n v="2301.6585034955342"/>
    <n v="167253.85125400883"/>
    <e v="#N/A"/>
  </r>
  <r>
    <s v="WEST LONDON MEDICAL CENTREunallocatedHillingdonE86620Jan10"/>
    <x v="324"/>
    <x v="28"/>
    <x v="1"/>
    <x v="326"/>
    <s v="E86620"/>
    <x v="4"/>
    <n v="10"/>
    <n v="5114.7966744345204"/>
    <n v="9030"/>
    <n v="0"/>
    <n v="179.697"/>
    <n v="0"/>
    <m/>
    <m/>
    <m/>
    <m/>
    <n v="0"/>
    <n v="0"/>
    <m/>
    <m/>
    <n v="9030"/>
    <n v="179.697"/>
    <m/>
    <m/>
    <n v="0"/>
    <n v="179.697"/>
    <e v="#N/A"/>
    <e v="#N/A"/>
    <e v="#N/A"/>
    <n v="2301.6585034955342"/>
    <n v="2301.6585034955342"/>
    <n v="2301.6585034955342"/>
    <n v="167253.85125400883"/>
    <e v="#N/A"/>
  </r>
  <r>
    <s v="WEST LONDON MEDICAL CENTREunallocatedHillingdonE86620Jul4"/>
    <x v="324"/>
    <x v="28"/>
    <x v="1"/>
    <x v="326"/>
    <s v="E86620"/>
    <x v="5"/>
    <n v="4"/>
    <n v="5114.7966744345204"/>
    <n v="5223"/>
    <n v="0"/>
    <n v="96.625499999999988"/>
    <n v="0"/>
    <n v="5538"/>
    <n v="0"/>
    <n v="110.20620000000001"/>
    <n v="0"/>
    <n v="0"/>
    <n v="0"/>
    <n v="0"/>
    <n v="0"/>
    <n v="5223"/>
    <n v="96.625499999999988"/>
    <n v="5538"/>
    <n v="110.20620000000001"/>
    <n v="0"/>
    <n v="96.625499999999988"/>
    <n v="110.20620000000001"/>
    <n v="13.580700000000022"/>
    <e v="#N/A"/>
    <n v="2301.6585034955342"/>
    <n v="2301.6585034955342"/>
    <n v="2301.6585034955342"/>
    <n v="167253.85125400883"/>
    <e v="#N/A"/>
  </r>
  <r>
    <s v="WEST LONDON MEDICAL CENTREunallocatedHillingdonE86620Jun3"/>
    <x v="324"/>
    <x v="28"/>
    <x v="1"/>
    <x v="326"/>
    <s v="E86620"/>
    <x v="6"/>
    <n v="3"/>
    <n v="5114.7966744345204"/>
    <n v="25257"/>
    <n v="0"/>
    <n v="467.25449999999995"/>
    <n v="0"/>
    <n v="4809"/>
    <n v="0"/>
    <n v="95.699100000000001"/>
    <n v="0"/>
    <n v="0"/>
    <n v="0"/>
    <n v="0"/>
    <n v="0"/>
    <n v="25257"/>
    <n v="467.25449999999995"/>
    <n v="4809"/>
    <n v="95.699100000000001"/>
    <n v="0"/>
    <n v="467.25449999999995"/>
    <n v="95.699100000000001"/>
    <n v="-371.55539999999996"/>
    <e v="#N/A"/>
    <n v="2301.6585034955342"/>
    <n v="2301.6585034955342"/>
    <n v="2301.6585034955342"/>
    <n v="167253.85125400883"/>
    <e v="#N/A"/>
  </r>
  <r>
    <s v="WEST LONDON MEDICAL CENTREunallocatedHillingdonE86620Mar12"/>
    <x v="324"/>
    <x v="28"/>
    <x v="1"/>
    <x v="326"/>
    <s v="E86620"/>
    <x v="7"/>
    <n v="12"/>
    <n v="5114.7966744345204"/>
    <n v="6493"/>
    <n v="0"/>
    <n v="129.2107"/>
    <n v="0"/>
    <m/>
    <m/>
    <m/>
    <m/>
    <n v="0"/>
    <n v="0"/>
    <m/>
    <m/>
    <n v="6493"/>
    <n v="129.2107"/>
    <m/>
    <m/>
    <n v="0"/>
    <n v="129.2107"/>
    <e v="#N/A"/>
    <e v="#N/A"/>
    <e v="#N/A"/>
    <n v="2301.6585034955342"/>
    <n v="2301.6585034955342"/>
    <n v="2301.6585034955342"/>
    <n v="167253.85125400883"/>
    <e v="#N/A"/>
  </r>
  <r>
    <s v="WEST LONDON MEDICAL CENTREunallocatedHillingdonE86620May2"/>
    <x v="324"/>
    <x v="28"/>
    <x v="1"/>
    <x v="326"/>
    <s v="E86620"/>
    <x v="8"/>
    <n v="2"/>
    <n v="5114.7966744345204"/>
    <n v="5419"/>
    <n v="0"/>
    <n v="100.25149999999999"/>
    <n v="0"/>
    <n v="4402"/>
    <n v="0"/>
    <n v="87.599800000000002"/>
    <n v="0"/>
    <n v="0"/>
    <n v="0"/>
    <n v="0"/>
    <n v="0"/>
    <n v="5419"/>
    <n v="100.25149999999999"/>
    <n v="4402"/>
    <n v="87.599800000000002"/>
    <n v="0"/>
    <n v="100.25149999999999"/>
    <n v="87.599800000000002"/>
    <n v="-12.651699999999991"/>
    <e v="#N/A"/>
    <n v="2301.6585034955342"/>
    <n v="2301.6585034955342"/>
    <n v="2301.6585034955342"/>
    <n v="167253.85125400883"/>
    <e v="#N/A"/>
  </r>
  <r>
    <s v="WEST LONDON MEDICAL CENTREunallocatedHillingdonE86620Nov8"/>
    <x v="324"/>
    <x v="28"/>
    <x v="1"/>
    <x v="326"/>
    <s v="E86620"/>
    <x v="9"/>
    <n v="8"/>
    <n v="5114.7966744345204"/>
    <n v="7410"/>
    <n v="0"/>
    <n v="147.459"/>
    <n v="0"/>
    <m/>
    <m/>
    <m/>
    <m/>
    <n v="0"/>
    <n v="0"/>
    <m/>
    <m/>
    <n v="7410"/>
    <n v="147.459"/>
    <m/>
    <m/>
    <n v="0"/>
    <n v="147.459"/>
    <e v="#N/A"/>
    <e v="#N/A"/>
    <e v="#N/A"/>
    <n v="2301.6585034955342"/>
    <n v="2301.6585034955342"/>
    <n v="2301.6585034955342"/>
    <n v="167253.85125400883"/>
    <e v="#N/A"/>
  </r>
  <r>
    <s v="WEST LONDON MEDICAL CENTREunallocatedHillingdonE86620Oct7"/>
    <x v="324"/>
    <x v="28"/>
    <x v="1"/>
    <x v="326"/>
    <s v="E86620"/>
    <x v="10"/>
    <n v="7"/>
    <n v="5114.7966744345204"/>
    <n v="14653"/>
    <n v="0"/>
    <n v="291.59469999999999"/>
    <n v="0"/>
    <n v="0"/>
    <n v="0"/>
    <n v="0"/>
    <n v="0"/>
    <n v="0"/>
    <n v="0"/>
    <n v="0"/>
    <n v="0"/>
    <n v="14653"/>
    <n v="291.59469999999999"/>
    <n v="0"/>
    <n v="0"/>
    <n v="0"/>
    <n v="291.59469999999999"/>
    <n v="0"/>
    <n v="-291.59469999999999"/>
    <e v="#N/A"/>
    <n v="2301.6585034955342"/>
    <n v="2301.6585034955342"/>
    <n v="2301.6585034955342"/>
    <n v="167253.85125400883"/>
    <e v="#N/A"/>
  </r>
  <r>
    <s v="WEST LONDON MEDICAL CENTREunallocatedHillingdonE86620Sep6"/>
    <x v="324"/>
    <x v="28"/>
    <x v="1"/>
    <x v="326"/>
    <s v="E86620"/>
    <x v="11"/>
    <n v="6"/>
    <n v="5114.7966744345204"/>
    <n v="8270"/>
    <n v="0"/>
    <n v="164.57300000000001"/>
    <n v="0"/>
    <n v="7547"/>
    <n v="0"/>
    <n v="169.8075"/>
    <n v="0"/>
    <n v="0"/>
    <n v="0"/>
    <n v="0"/>
    <n v="0"/>
    <n v="8270"/>
    <n v="164.57300000000001"/>
    <n v="7547"/>
    <n v="169.8075"/>
    <n v="0"/>
    <n v="164.57300000000001"/>
    <n v="169.8075"/>
    <n v="5.234499999999997"/>
    <e v="#N/A"/>
    <n v="2301.6585034955342"/>
    <n v="2301.6585034955342"/>
    <n v="2301.6585034955342"/>
    <n v="167253.85125400883"/>
    <e v="#N/A"/>
  </r>
  <r>
    <s v="West4GPsChiswickHounslowE85040Apr1"/>
    <x v="325"/>
    <x v="26"/>
    <x v="4"/>
    <x v="327"/>
    <s v="E85040"/>
    <x v="0"/>
    <n v="1"/>
    <n v="7968.3549481506898"/>
    <n v="2596"/>
    <n v="0"/>
    <n v="48.025999999999996"/>
    <n v="0"/>
    <n v="3931"/>
    <n v="862"/>
    <n v="78.226900000000001"/>
    <n v="17.1538"/>
    <n v="2046"/>
    <n v="36.623399999999997"/>
    <n v="3448"/>
    <n v="75.855999999999995"/>
    <n v="4642"/>
    <n v="84.649399999999986"/>
    <n v="8241"/>
    <n v="171.23669999999998"/>
    <n v="0"/>
    <n v="84.649399999999986"/>
    <n v="171.23669999999998"/>
    <n v="86.587299999999999"/>
    <n v="171.23669999999998"/>
    <n v="3585.7597266678104"/>
    <n v="3585.7597266678104"/>
    <n v="3585.7597266678104"/>
    <n v="260565.20680452758"/>
    <n v="0"/>
  </r>
  <r>
    <s v="West4GPsChiswickHounslowE85040Aug5"/>
    <x v="325"/>
    <x v="26"/>
    <x v="4"/>
    <x v="327"/>
    <s v="E85040"/>
    <x v="1"/>
    <n v="5"/>
    <n v="7968.3549481506898"/>
    <n v="2734"/>
    <n v="0"/>
    <n v="50.579000000000001"/>
    <n v="0"/>
    <n v="4922"/>
    <n v="2251"/>
    <n v="97.947800000000001"/>
    <n v="44.794900000000005"/>
    <n v="2966"/>
    <n v="53.0914"/>
    <n v="2522"/>
    <n v="55.484000000000002"/>
    <n v="5700"/>
    <n v="103.6704"/>
    <n v="9695"/>
    <n v="198.22670000000002"/>
    <n v="0"/>
    <n v="103.6704"/>
    <n v="198.22670000000002"/>
    <n v="94.556300000000022"/>
    <n v="369.46339999999998"/>
    <n v="3585.7597266678104"/>
    <n v="3585.7597266678104"/>
    <n v="3585.7597266678104"/>
    <n v="260565.20680452758"/>
    <n v="0"/>
  </r>
  <r>
    <s v="West4GPsChiswickHounslowE85040Dec9"/>
    <x v="325"/>
    <x v="26"/>
    <x v="4"/>
    <x v="327"/>
    <s v="E85040"/>
    <x v="2"/>
    <n v="9"/>
    <n v="7968.3549481506898"/>
    <n v="2001"/>
    <n v="2626"/>
    <n v="39.819900000000004"/>
    <n v="52.257400000000004"/>
    <m/>
    <m/>
    <m/>
    <m/>
    <n v="4229"/>
    <n v="75.699100000000001"/>
    <m/>
    <m/>
    <n v="8856"/>
    <n v="167.77640000000002"/>
    <m/>
    <m/>
    <n v="0"/>
    <n v="167.77640000000002"/>
    <e v="#N/A"/>
    <e v="#N/A"/>
    <e v="#N/A"/>
    <n v="3585.7597266678104"/>
    <n v="3585.7597266678104"/>
    <n v="3585.7597266678104"/>
    <n v="260565.20680452758"/>
    <e v="#N/A"/>
  </r>
  <r>
    <s v="West4GPsChiswickHounslowE85040Feb11"/>
    <x v="325"/>
    <x v="26"/>
    <x v="4"/>
    <x v="327"/>
    <s v="E85040"/>
    <x v="3"/>
    <n v="11"/>
    <n v="7968.3549481506898"/>
    <n v="6351"/>
    <n v="2363"/>
    <n v="126.3849"/>
    <n v="47.023700000000005"/>
    <m/>
    <m/>
    <m/>
    <m/>
    <n v="6229"/>
    <n v="111.4991"/>
    <m/>
    <m/>
    <n v="14943"/>
    <n v="284.90769999999998"/>
    <m/>
    <m/>
    <n v="0"/>
    <n v="284.90769999999998"/>
    <e v="#N/A"/>
    <e v="#N/A"/>
    <e v="#N/A"/>
    <n v="3585.7597266678104"/>
    <n v="3585.7597266678104"/>
    <n v="3585.7597266678104"/>
    <n v="260565.20680452758"/>
    <e v="#N/A"/>
  </r>
  <r>
    <s v="West4GPsChiswickHounslowE85040Jan10"/>
    <x v="325"/>
    <x v="26"/>
    <x v="4"/>
    <x v="327"/>
    <s v="E85040"/>
    <x v="4"/>
    <n v="10"/>
    <n v="7968.3549481506898"/>
    <n v="4362"/>
    <n v="4513"/>
    <n v="86.80380000000001"/>
    <n v="89.808700000000002"/>
    <m/>
    <m/>
    <m/>
    <m/>
    <n v="7075"/>
    <n v="126.6425"/>
    <m/>
    <m/>
    <n v="15950"/>
    <n v="303.255"/>
    <m/>
    <m/>
    <n v="0"/>
    <n v="303.255"/>
    <e v="#N/A"/>
    <e v="#N/A"/>
    <e v="#N/A"/>
    <n v="3585.7597266678104"/>
    <n v="3585.7597266678104"/>
    <n v="3585.7597266678104"/>
    <n v="260565.20680452758"/>
    <e v="#N/A"/>
  </r>
  <r>
    <s v="West4GPsChiswickHounslowE85040Jul4"/>
    <x v="325"/>
    <x v="26"/>
    <x v="4"/>
    <x v="327"/>
    <s v="E85040"/>
    <x v="5"/>
    <n v="4"/>
    <n v="7968.3549481506898"/>
    <n v="2416"/>
    <n v="0"/>
    <n v="44.695999999999998"/>
    <n v="0"/>
    <n v="5110"/>
    <n v="1499"/>
    <n v="101.68900000000001"/>
    <n v="29.830100000000002"/>
    <n v="4090"/>
    <n v="73.210999999999999"/>
    <n v="3883"/>
    <n v="85.426000000000002"/>
    <n v="6506"/>
    <n v="117.907"/>
    <n v="10492"/>
    <n v="216.94510000000002"/>
    <n v="0"/>
    <n v="117.907"/>
    <n v="216.94510000000002"/>
    <n v="99.038100000000028"/>
    <e v="#N/A"/>
    <n v="3585.7597266678104"/>
    <n v="3585.7597266678104"/>
    <n v="3585.7597266678104"/>
    <n v="260565.20680452758"/>
    <e v="#N/A"/>
  </r>
  <r>
    <s v="West4GPsChiswickHounslowE85040Jun3"/>
    <x v="325"/>
    <x v="26"/>
    <x v="4"/>
    <x v="327"/>
    <s v="E85040"/>
    <x v="6"/>
    <n v="3"/>
    <n v="7968.3549481506898"/>
    <n v="2884"/>
    <n v="0"/>
    <n v="53.353999999999999"/>
    <n v="0"/>
    <n v="5936"/>
    <n v="2326"/>
    <n v="118.1264"/>
    <n v="46.287400000000005"/>
    <n v="8238"/>
    <n v="147.46019999999999"/>
    <n v="2895"/>
    <n v="63.69"/>
    <n v="11122"/>
    <n v="200.81419999999997"/>
    <n v="11157"/>
    <n v="228.10380000000001"/>
    <n v="0"/>
    <n v="200.81419999999997"/>
    <n v="228.10380000000001"/>
    <n v="27.289600000000036"/>
    <e v="#N/A"/>
    <n v="3585.7597266678104"/>
    <n v="3585.7597266678104"/>
    <n v="3585.7597266678104"/>
    <n v="260565.20680452758"/>
    <e v="#N/A"/>
  </r>
  <r>
    <s v="West4GPsChiswickHounslowE85040Mar12"/>
    <x v="325"/>
    <x v="26"/>
    <x v="4"/>
    <x v="327"/>
    <s v="E85040"/>
    <x v="7"/>
    <n v="12"/>
    <n v="7968.3549481506898"/>
    <n v="19370"/>
    <n v="1422"/>
    <n v="385.46300000000002"/>
    <n v="28.297800000000002"/>
    <m/>
    <m/>
    <m/>
    <m/>
    <n v="7562"/>
    <n v="135.35980000000001"/>
    <m/>
    <m/>
    <n v="28354"/>
    <n v="549.12059999999997"/>
    <m/>
    <m/>
    <n v="0"/>
    <n v="549.12059999999997"/>
    <e v="#N/A"/>
    <e v="#N/A"/>
    <e v="#N/A"/>
    <n v="3585.7597266678104"/>
    <n v="3585.7597266678104"/>
    <n v="3585.7597266678104"/>
    <n v="260565.20680452758"/>
    <e v="#N/A"/>
  </r>
  <r>
    <s v="West4GPsChiswickHounslowE85040May2"/>
    <x v="325"/>
    <x v="26"/>
    <x v="4"/>
    <x v="327"/>
    <s v="E85040"/>
    <x v="8"/>
    <n v="2"/>
    <n v="7968.3549481506898"/>
    <n v="14786"/>
    <n v="0"/>
    <n v="273.541"/>
    <n v="0"/>
    <n v="4032"/>
    <n v="2677"/>
    <n v="80.236800000000002"/>
    <n v="53.272300000000001"/>
    <n v="7137"/>
    <n v="127.75230000000001"/>
    <n v="4494"/>
    <n v="98.867999999999995"/>
    <n v="21923"/>
    <n v="401.29329999999999"/>
    <n v="11203"/>
    <n v="232.37709999999998"/>
    <n v="0"/>
    <n v="401.29329999999999"/>
    <n v="232.37709999999998"/>
    <n v="-168.9162"/>
    <e v="#N/A"/>
    <n v="3585.7597266678104"/>
    <n v="3585.7597266678104"/>
    <n v="3585.7597266678104"/>
    <n v="260565.20680452758"/>
    <e v="#N/A"/>
  </r>
  <r>
    <s v="West4GPsChiswickHounslowE85040Nov8"/>
    <x v="325"/>
    <x v="26"/>
    <x v="4"/>
    <x v="327"/>
    <s v="E85040"/>
    <x v="9"/>
    <n v="8"/>
    <n v="7968.3549481506898"/>
    <n v="2397"/>
    <n v="16"/>
    <n v="47.700300000000006"/>
    <n v="0.31840000000000002"/>
    <m/>
    <m/>
    <m/>
    <m/>
    <n v="14270"/>
    <n v="255.43299999999999"/>
    <m/>
    <m/>
    <n v="16683"/>
    <n v="303.45170000000002"/>
    <m/>
    <m/>
    <n v="0"/>
    <n v="303.45170000000002"/>
    <e v="#N/A"/>
    <e v="#N/A"/>
    <e v="#N/A"/>
    <n v="3585.7597266678104"/>
    <n v="3585.7597266678104"/>
    <n v="3585.7597266678104"/>
    <n v="260565.20680452758"/>
    <e v="#N/A"/>
  </r>
  <r>
    <s v="West4GPsChiswickHounslowE85040Oct7"/>
    <x v="325"/>
    <x v="26"/>
    <x v="4"/>
    <x v="327"/>
    <s v="E85040"/>
    <x v="10"/>
    <n v="7"/>
    <n v="7968.3549481506898"/>
    <n v="3416"/>
    <n v="0"/>
    <n v="67.978400000000008"/>
    <n v="0"/>
    <n v="0"/>
    <n v="2205"/>
    <n v="0"/>
    <n v="49.612499999999997"/>
    <n v="7403"/>
    <n v="132.5137"/>
    <n v="7934"/>
    <n v="174.548"/>
    <n v="10819"/>
    <n v="200.49209999999999"/>
    <n v="10139"/>
    <n v="224.16050000000001"/>
    <n v="0"/>
    <n v="200.49209999999999"/>
    <n v="224.16050000000001"/>
    <n v="23.66840000000002"/>
    <e v="#N/A"/>
    <n v="3585.7597266678104"/>
    <n v="3585.7597266678104"/>
    <n v="3585.7597266678104"/>
    <n v="260565.20680452758"/>
    <e v="#N/A"/>
  </r>
  <r>
    <s v="West4GPsChiswickHounslowE85040Sep6"/>
    <x v="325"/>
    <x v="26"/>
    <x v="4"/>
    <x v="327"/>
    <s v="E85040"/>
    <x v="11"/>
    <n v="6"/>
    <n v="7968.3549481506898"/>
    <n v="2752"/>
    <n v="0"/>
    <n v="54.764800000000001"/>
    <n v="0"/>
    <n v="4977"/>
    <n v="1816"/>
    <n v="111.9825"/>
    <n v="40.86"/>
    <n v="6985"/>
    <n v="125.03149999999999"/>
    <n v="8888"/>
    <n v="195.536"/>
    <n v="9737"/>
    <n v="179.7963"/>
    <n v="15681"/>
    <n v="348.37850000000003"/>
    <n v="0"/>
    <n v="179.7963"/>
    <n v="348.37850000000003"/>
    <n v="168.58220000000003"/>
    <e v="#N/A"/>
    <n v="3585.7597266678104"/>
    <n v="3585.7597266678104"/>
    <n v="3585.7597266678104"/>
    <n v="260565.20680452758"/>
    <e v="#N/A"/>
  </r>
  <r>
    <s v="Westbourne Grove Medical CentreWest-Hill HealthWest LondonE87007Apr1"/>
    <x v="326"/>
    <x v="43"/>
    <x v="6"/>
    <x v="328"/>
    <s v="E87007"/>
    <x v="0"/>
    <n v="1"/>
    <n v="1.15175861463258"/>
    <n v="0"/>
    <n v="0"/>
    <n v="0"/>
    <n v="0"/>
    <n v="0"/>
    <n v="0"/>
    <n v="0"/>
    <n v="0"/>
    <n v="45726"/>
    <n v="818.49540000000002"/>
    <n v="0"/>
    <n v="0"/>
    <n v="45726"/>
    <n v="818.49540000000002"/>
    <n v="0"/>
    <n v="0"/>
    <n v="0"/>
    <n v="818.49540000000002"/>
    <n v="0"/>
    <n v="-818.49540000000002"/>
    <n v="0"/>
    <n v="0.51829137658466107"/>
    <n v="0.51829137658466107"/>
    <n v="0.51829137658466107"/>
    <n v="37.662506698485366"/>
    <n v="0"/>
  </r>
  <r>
    <s v="Westbourne Grove Medical CentreWest-Hill HealthWest LondonE87007Aug5"/>
    <x v="326"/>
    <x v="43"/>
    <x v="6"/>
    <x v="328"/>
    <s v="E87007"/>
    <x v="1"/>
    <n v="5"/>
    <n v="1.15175861463258"/>
    <n v="0"/>
    <n v="0"/>
    <n v="0"/>
    <n v="0"/>
    <n v="0"/>
    <n v="0"/>
    <n v="0"/>
    <n v="0"/>
    <n v="0"/>
    <n v="0"/>
    <n v="0"/>
    <n v="0"/>
    <n v="0"/>
    <n v="0"/>
    <n v="0"/>
    <n v="0"/>
    <n v="0"/>
    <n v="0"/>
    <n v="0"/>
    <n v="0"/>
    <n v="0"/>
    <n v="0.51829137658466107"/>
    <n v="0.51829137658466107"/>
    <n v="0.51829137658466107"/>
    <n v="37.662506698485366"/>
    <n v="0"/>
  </r>
  <r>
    <s v="Westbourne Grove Medical CentreWest-Hill HealthWest LondonE87007Jul4"/>
    <x v="326"/>
    <x v="43"/>
    <x v="6"/>
    <x v="328"/>
    <s v="E87007"/>
    <x v="5"/>
    <n v="4"/>
    <n v="1.15175861463258"/>
    <n v="0"/>
    <n v="0"/>
    <n v="0"/>
    <n v="0"/>
    <n v="0"/>
    <n v="0"/>
    <n v="0"/>
    <n v="0"/>
    <n v="0"/>
    <n v="0"/>
    <n v="0"/>
    <n v="0"/>
    <n v="0"/>
    <n v="0"/>
    <n v="0"/>
    <n v="0"/>
    <n v="0"/>
    <n v="0"/>
    <n v="0"/>
    <n v="0"/>
    <n v="0"/>
    <n v="0.51829137658466107"/>
    <n v="0.51829137658466107"/>
    <n v="0.51829137658466107"/>
    <n v="37.662506698485366"/>
    <n v="0"/>
  </r>
  <r>
    <s v="Westbourne Grove Medical CentreWest-Hill HealthWest LondonE87007Jun3"/>
    <x v="326"/>
    <x v="43"/>
    <x v="6"/>
    <x v="328"/>
    <s v="E87007"/>
    <x v="6"/>
    <n v="3"/>
    <n v="1.15175861463258"/>
    <n v="0"/>
    <n v="0"/>
    <n v="0"/>
    <n v="0"/>
    <n v="0"/>
    <n v="0"/>
    <n v="0"/>
    <n v="0"/>
    <n v="5"/>
    <n v="8.9499999999999996E-2"/>
    <n v="0"/>
    <n v="0"/>
    <n v="5"/>
    <n v="8.9499999999999996E-2"/>
    <n v="0"/>
    <n v="0"/>
    <n v="0"/>
    <n v="8.9499999999999996E-2"/>
    <n v="0"/>
    <n v="-8.9499999999999996E-2"/>
    <n v="0"/>
    <n v="0.51829137658466107"/>
    <n v="0.51829137658466107"/>
    <n v="0.51829137658466107"/>
    <n v="37.662506698485366"/>
    <n v="0"/>
  </r>
  <r>
    <s v="Westbourne Grove Medical CentreWest-Hill HealthWest LondonE87007May2"/>
    <x v="326"/>
    <x v="43"/>
    <x v="6"/>
    <x v="328"/>
    <s v="E87007"/>
    <x v="8"/>
    <n v="2"/>
    <n v="1.15175861463258"/>
    <n v="0"/>
    <n v="0"/>
    <n v="0"/>
    <n v="0"/>
    <n v="0"/>
    <n v="0"/>
    <n v="0"/>
    <n v="0"/>
    <n v="48"/>
    <n v="0.85919999999999996"/>
    <n v="0"/>
    <n v="0"/>
    <n v="48"/>
    <n v="0.85919999999999996"/>
    <n v="0"/>
    <n v="0"/>
    <n v="0"/>
    <n v="0.85919999999999996"/>
    <n v="0"/>
    <n v="-0.85919999999999996"/>
    <n v="0"/>
    <n v="0.51829137658466107"/>
    <n v="0.51829137658466107"/>
    <n v="0.51829137658466107"/>
    <n v="37.662506698485366"/>
    <n v="0"/>
  </r>
  <r>
    <s v="Westbourne Grove Medical CentreWest-Hill HealthWest LondonE87007Oct7"/>
    <x v="326"/>
    <x v="43"/>
    <x v="6"/>
    <x v="328"/>
    <s v="E87007"/>
    <x v="10"/>
    <n v="7"/>
    <n v="1.15175861463258"/>
    <n v="0"/>
    <n v="0"/>
    <n v="0"/>
    <n v="0"/>
    <n v="0"/>
    <n v="0"/>
    <n v="0"/>
    <n v="0"/>
    <n v="0"/>
    <n v="0"/>
    <n v="0"/>
    <n v="0"/>
    <n v="0"/>
    <n v="0"/>
    <n v="0"/>
    <n v="0"/>
    <n v="0"/>
    <n v="0"/>
    <n v="0"/>
    <n v="0"/>
    <n v="0"/>
    <n v="0.51829137658466107"/>
    <n v="0.51829137658466107"/>
    <n v="0.51829137658466107"/>
    <n v="37.662506698485366"/>
    <n v="0"/>
  </r>
  <r>
    <s v="Westbourne Grove Medical CentreWest-Hill HealthWest LondonE87007Sep6"/>
    <x v="326"/>
    <x v="43"/>
    <x v="6"/>
    <x v="328"/>
    <s v="E87007"/>
    <x v="11"/>
    <n v="6"/>
    <n v="1.15175861463258"/>
    <n v="0"/>
    <n v="0"/>
    <n v="0"/>
    <n v="0"/>
    <n v="0"/>
    <n v="0"/>
    <n v="0"/>
    <n v="0"/>
    <n v="0"/>
    <n v="0"/>
    <n v="0"/>
    <n v="0"/>
    <n v="0"/>
    <n v="0"/>
    <n v="0"/>
    <n v="0"/>
    <n v="0"/>
    <n v="0"/>
    <n v="0"/>
    <n v="0"/>
    <n v="0"/>
    <n v="0.51829137658466107"/>
    <n v="0.51829137658466107"/>
    <n v="0.51829137658466107"/>
    <n v="37.662506698485366"/>
    <n v="0"/>
  </r>
  <r>
    <s v="WESTMINSTER SCHOOLSouth Westminster Primary Care NetworkCentral LondonE87691Apr1"/>
    <x v="327"/>
    <x v="12"/>
    <x v="7"/>
    <x v="329"/>
    <s v="E87691"/>
    <x v="0"/>
    <n v="1"/>
    <n v="153.347827987432"/>
    <n v="0"/>
    <n v="0"/>
    <n v="0"/>
    <n v="0"/>
    <n v="0"/>
    <n v="0"/>
    <n v="0"/>
    <n v="0"/>
    <n v="24"/>
    <n v="0.42959999999999998"/>
    <n v="0"/>
    <n v="0"/>
    <n v="24"/>
    <n v="0.42959999999999998"/>
    <n v="0"/>
    <n v="0"/>
    <n v="0"/>
    <n v="0.42959999999999998"/>
    <n v="0"/>
    <n v="-0.42959999999999998"/>
    <n v="0"/>
    <n v="69.006522594344403"/>
    <n v="69.006522594344403"/>
    <n v="69.006522594344403"/>
    <n v="5014.4739751890265"/>
    <n v="0"/>
  </r>
  <r>
    <s v="WESTMINSTER SCHOOLSouth Westminster Primary Care NetworkCentral LondonE87691Aug5"/>
    <x v="327"/>
    <x v="12"/>
    <x v="7"/>
    <x v="329"/>
    <s v="E87691"/>
    <x v="1"/>
    <n v="5"/>
    <n v="153.347827987432"/>
    <n v="0"/>
    <n v="0"/>
    <n v="0"/>
    <n v="0"/>
    <n v="0"/>
    <n v="0"/>
    <n v="0"/>
    <n v="0"/>
    <n v="6"/>
    <n v="0.1074"/>
    <n v="0"/>
    <n v="0"/>
    <n v="6"/>
    <n v="0.1074"/>
    <n v="0"/>
    <n v="0"/>
    <n v="0"/>
    <n v="0.1074"/>
    <n v="0"/>
    <n v="-0.1074"/>
    <n v="0"/>
    <n v="69.006522594344403"/>
    <n v="69.006522594344403"/>
    <n v="69.006522594344403"/>
    <n v="5014.4739751890265"/>
    <n v="0"/>
  </r>
  <r>
    <s v="WESTMINSTER SCHOOLSouth Westminster Primary Care NetworkCentral LondonE87691Dec9"/>
    <x v="327"/>
    <x v="12"/>
    <x v="7"/>
    <x v="329"/>
    <s v="E87691"/>
    <x v="2"/>
    <n v="9"/>
    <n v="153.347827987432"/>
    <n v="0"/>
    <n v="0"/>
    <n v="0"/>
    <n v="0"/>
    <m/>
    <m/>
    <m/>
    <m/>
    <n v="0"/>
    <n v="0"/>
    <m/>
    <m/>
    <n v="0"/>
    <n v="0"/>
    <m/>
    <m/>
    <n v="0"/>
    <n v="0"/>
    <e v="#N/A"/>
    <e v="#N/A"/>
    <e v="#N/A"/>
    <n v="69.006522594344403"/>
    <n v="69.006522594344403"/>
    <n v="69.006522594344403"/>
    <n v="5014.4739751890265"/>
    <e v="#N/A"/>
  </r>
  <r>
    <s v="WESTMINSTER SCHOOLSouth Westminster Primary Care NetworkCentral LondonE87691Feb11"/>
    <x v="327"/>
    <x v="12"/>
    <x v="7"/>
    <x v="329"/>
    <s v="E87691"/>
    <x v="3"/>
    <n v="11"/>
    <n v="153.347827987432"/>
    <n v="0"/>
    <n v="0"/>
    <n v="0"/>
    <n v="0"/>
    <m/>
    <m/>
    <m/>
    <m/>
    <n v="0"/>
    <n v="0"/>
    <m/>
    <m/>
    <n v="0"/>
    <n v="0"/>
    <m/>
    <m/>
    <n v="0"/>
    <n v="0"/>
    <e v="#N/A"/>
    <e v="#N/A"/>
    <e v="#N/A"/>
    <n v="69.006522594344403"/>
    <n v="69.006522594344403"/>
    <n v="69.006522594344403"/>
    <n v="5014.4739751890265"/>
    <e v="#N/A"/>
  </r>
  <r>
    <s v="WESTMINSTER SCHOOLSouth Westminster Primary Care NetworkCentral LondonE87691Jan10"/>
    <x v="327"/>
    <x v="12"/>
    <x v="7"/>
    <x v="329"/>
    <s v="E87691"/>
    <x v="4"/>
    <n v="10"/>
    <n v="153.347827987432"/>
    <n v="0"/>
    <n v="0"/>
    <n v="0"/>
    <n v="0"/>
    <m/>
    <m/>
    <m/>
    <m/>
    <n v="0"/>
    <n v="0"/>
    <m/>
    <m/>
    <n v="0"/>
    <n v="0"/>
    <m/>
    <m/>
    <n v="0"/>
    <n v="0"/>
    <e v="#N/A"/>
    <e v="#N/A"/>
    <e v="#N/A"/>
    <n v="69.006522594344403"/>
    <n v="69.006522594344403"/>
    <n v="69.006522594344403"/>
    <n v="5014.4739751890265"/>
    <e v="#N/A"/>
  </r>
  <r>
    <s v="WESTMINSTER SCHOOLSouth Westminster Primary Care NetworkCentral LondonE87691Jul4"/>
    <x v="327"/>
    <x v="12"/>
    <x v="7"/>
    <x v="329"/>
    <s v="E87691"/>
    <x v="5"/>
    <n v="4"/>
    <n v="153.347827987432"/>
    <n v="0"/>
    <n v="0"/>
    <n v="0"/>
    <n v="0"/>
    <n v="0"/>
    <n v="0"/>
    <n v="0"/>
    <n v="0"/>
    <n v="2"/>
    <n v="3.5799999999999998E-2"/>
    <n v="0"/>
    <n v="0"/>
    <n v="2"/>
    <n v="3.5799999999999998E-2"/>
    <n v="0"/>
    <n v="0"/>
    <n v="0"/>
    <n v="3.5799999999999998E-2"/>
    <n v="0"/>
    <n v="-3.5799999999999998E-2"/>
    <e v="#N/A"/>
    <n v="69.006522594344403"/>
    <n v="69.006522594344403"/>
    <n v="69.006522594344403"/>
    <n v="5014.4739751890265"/>
    <e v="#N/A"/>
  </r>
  <r>
    <s v="WESTMINSTER SCHOOLSouth Westminster Primary Care NetworkCentral LondonE87691Jun3"/>
    <x v="327"/>
    <x v="12"/>
    <x v="7"/>
    <x v="329"/>
    <s v="E87691"/>
    <x v="6"/>
    <n v="3"/>
    <n v="153.347827987432"/>
    <n v="0"/>
    <n v="0"/>
    <n v="0"/>
    <n v="0"/>
    <n v="0"/>
    <n v="0"/>
    <n v="0"/>
    <n v="0"/>
    <n v="21"/>
    <n v="0.37590000000000001"/>
    <n v="0"/>
    <n v="0"/>
    <n v="21"/>
    <n v="0.37590000000000001"/>
    <n v="0"/>
    <n v="0"/>
    <n v="0"/>
    <n v="0.37590000000000001"/>
    <n v="0"/>
    <n v="-0.37590000000000001"/>
    <e v="#N/A"/>
    <n v="69.006522594344403"/>
    <n v="69.006522594344403"/>
    <n v="69.006522594344403"/>
    <n v="5014.4739751890265"/>
    <e v="#N/A"/>
  </r>
  <r>
    <s v="WESTMINSTER SCHOOLSouth Westminster Primary Care NetworkCentral LondonE87691Mar12"/>
    <x v="327"/>
    <x v="12"/>
    <x v="7"/>
    <x v="329"/>
    <s v="E87691"/>
    <x v="7"/>
    <n v="12"/>
    <n v="153.347827987432"/>
    <n v="0"/>
    <n v="0"/>
    <n v="0"/>
    <n v="0"/>
    <m/>
    <m/>
    <m/>
    <m/>
    <n v="0"/>
    <n v="0"/>
    <m/>
    <m/>
    <n v="0"/>
    <n v="0"/>
    <m/>
    <m/>
    <n v="0"/>
    <n v="0"/>
    <e v="#N/A"/>
    <e v="#N/A"/>
    <e v="#N/A"/>
    <n v="69.006522594344403"/>
    <n v="69.006522594344403"/>
    <n v="69.006522594344403"/>
    <n v="5014.4739751890265"/>
    <e v="#N/A"/>
  </r>
  <r>
    <s v="WESTMINSTER SCHOOLSouth Westminster Primary Care NetworkCentral LondonE87691May2"/>
    <x v="327"/>
    <x v="12"/>
    <x v="7"/>
    <x v="329"/>
    <s v="E87691"/>
    <x v="8"/>
    <n v="2"/>
    <n v="153.347827987432"/>
    <n v="0"/>
    <n v="0"/>
    <n v="0"/>
    <n v="0"/>
    <n v="0"/>
    <n v="0"/>
    <n v="0"/>
    <n v="0"/>
    <n v="13"/>
    <n v="0.23269999999999999"/>
    <n v="0"/>
    <n v="0"/>
    <n v="13"/>
    <n v="0.23269999999999999"/>
    <n v="0"/>
    <n v="0"/>
    <n v="0"/>
    <n v="0.23269999999999999"/>
    <n v="0"/>
    <n v="-0.23269999999999999"/>
    <e v="#N/A"/>
    <n v="69.006522594344403"/>
    <n v="69.006522594344403"/>
    <n v="69.006522594344403"/>
    <n v="5014.4739751890265"/>
    <e v="#N/A"/>
  </r>
  <r>
    <s v="WESTMINSTER SCHOOLSouth Westminster Primary Care NetworkCentral LondonE87691Nov8"/>
    <x v="327"/>
    <x v="12"/>
    <x v="7"/>
    <x v="329"/>
    <s v="E87691"/>
    <x v="9"/>
    <n v="8"/>
    <n v="153.347827987432"/>
    <n v="0"/>
    <n v="0"/>
    <n v="0"/>
    <n v="0"/>
    <m/>
    <m/>
    <m/>
    <m/>
    <n v="0"/>
    <n v="0"/>
    <m/>
    <m/>
    <n v="0"/>
    <n v="0"/>
    <m/>
    <m/>
    <n v="0"/>
    <n v="0"/>
    <e v="#N/A"/>
    <e v="#N/A"/>
    <e v="#N/A"/>
    <n v="69.006522594344403"/>
    <n v="69.006522594344403"/>
    <n v="69.006522594344403"/>
    <n v="5014.4739751890265"/>
    <e v="#N/A"/>
  </r>
  <r>
    <s v="WESTMINSTER SCHOOLSouth Westminster Primary Care NetworkCentral LondonE87691Oct7"/>
    <x v="327"/>
    <x v="12"/>
    <x v="7"/>
    <x v="329"/>
    <s v="E87691"/>
    <x v="10"/>
    <n v="7"/>
    <n v="153.347827987432"/>
    <n v="0"/>
    <n v="0"/>
    <n v="0"/>
    <n v="0"/>
    <n v="0"/>
    <n v="0"/>
    <n v="0"/>
    <n v="0"/>
    <n v="0"/>
    <n v="0"/>
    <n v="0"/>
    <n v="0"/>
    <n v="0"/>
    <n v="0"/>
    <n v="0"/>
    <n v="0"/>
    <n v="0"/>
    <n v="0"/>
    <n v="0"/>
    <n v="0"/>
    <e v="#N/A"/>
    <n v="69.006522594344403"/>
    <n v="69.006522594344403"/>
    <n v="69.006522594344403"/>
    <n v="5014.4739751890265"/>
    <e v="#N/A"/>
  </r>
  <r>
    <s v="WESTMINSTER SCHOOLSouth Westminster Primary Care NetworkCentral LondonE87691Sep6"/>
    <x v="327"/>
    <x v="12"/>
    <x v="7"/>
    <x v="329"/>
    <s v="E87691"/>
    <x v="11"/>
    <n v="6"/>
    <n v="153.347827987432"/>
    <n v="0"/>
    <n v="0"/>
    <n v="0"/>
    <n v="0"/>
    <n v="0"/>
    <n v="0"/>
    <n v="0"/>
    <n v="0"/>
    <n v="12"/>
    <n v="0.21479999999999999"/>
    <n v="0"/>
    <n v="0"/>
    <n v="12"/>
    <n v="0.21479999999999999"/>
    <n v="0"/>
    <n v="0"/>
    <n v="0"/>
    <n v="0.21479999999999999"/>
    <n v="0"/>
    <n v="-0.21479999999999999"/>
    <e v="#N/A"/>
    <n v="69.006522594344403"/>
    <n v="69.006522594344403"/>
    <n v="69.006522594344403"/>
    <n v="5014.4739751890265"/>
    <e v="#N/A"/>
  </r>
  <r>
    <s v="WESTSEVEN GPGreenwellEalingE85013Apr1"/>
    <x v="328"/>
    <x v="37"/>
    <x v="2"/>
    <x v="330"/>
    <s v="E85013"/>
    <x v="0"/>
    <n v="1"/>
    <n v="5374.05568791517"/>
    <n v="7999"/>
    <n v="0"/>
    <n v="147.98149999999998"/>
    <n v="0"/>
    <n v="7159"/>
    <n v="0"/>
    <n v="142.4641"/>
    <n v="0"/>
    <n v="4155"/>
    <n v="74.374499999999998"/>
    <n v="3826"/>
    <n v="84.171999999999997"/>
    <n v="12154"/>
    <n v="222.35599999999999"/>
    <n v="10985"/>
    <n v="226.6361"/>
    <n v="0"/>
    <n v="222.35599999999999"/>
    <n v="226.6361"/>
    <n v="4.2801000000000045"/>
    <n v="226.6361"/>
    <n v="2418.3250595618265"/>
    <n v="2418.3250595618265"/>
    <n v="2418.3250595618265"/>
    <n v="175731.62099482608"/>
    <n v="0"/>
  </r>
  <r>
    <s v="WESTSEVEN GPGreenwellEalingE85013Aug5"/>
    <x v="328"/>
    <x v="37"/>
    <x v="2"/>
    <x v="330"/>
    <s v="E85013"/>
    <x v="1"/>
    <n v="5"/>
    <n v="5374.05568791517"/>
    <n v="5672"/>
    <n v="0"/>
    <n v="104.93199999999999"/>
    <n v="0"/>
    <n v="4915"/>
    <n v="0"/>
    <n v="97.808500000000009"/>
    <n v="0"/>
    <n v="5827"/>
    <n v="104.30329999999999"/>
    <n v="2954"/>
    <n v="64.988"/>
    <n v="11499"/>
    <n v="209.2353"/>
    <n v="7869"/>
    <n v="162.79650000000001"/>
    <n v="0"/>
    <n v="209.2353"/>
    <n v="162.79650000000001"/>
    <n v="-46.438799999999986"/>
    <n v="389.43259999999998"/>
    <n v="2418.3250595618265"/>
    <n v="2418.3250595618265"/>
    <n v="2418.3250595618265"/>
    <n v="175731.62099482608"/>
    <n v="0"/>
  </r>
  <r>
    <s v="WESTSEVEN GPGreenwellEalingE85013Dec9"/>
    <x v="328"/>
    <x v="37"/>
    <x v="2"/>
    <x v="330"/>
    <s v="E85013"/>
    <x v="2"/>
    <n v="9"/>
    <n v="5374.05568791517"/>
    <n v="4475"/>
    <n v="4"/>
    <n v="89.052500000000009"/>
    <n v="7.9600000000000004E-2"/>
    <m/>
    <m/>
    <m/>
    <m/>
    <n v="2510"/>
    <n v="44.929000000000002"/>
    <m/>
    <m/>
    <n v="6989"/>
    <n v="134.06110000000001"/>
    <m/>
    <m/>
    <n v="0"/>
    <n v="134.06110000000001"/>
    <e v="#N/A"/>
    <e v="#N/A"/>
    <e v="#N/A"/>
    <n v="2418.3250595618265"/>
    <n v="2418.3250595618265"/>
    <n v="2418.3250595618265"/>
    <n v="175731.62099482608"/>
    <e v="#N/A"/>
  </r>
  <r>
    <s v="WESTSEVEN GPGreenwellEalingE85013Feb11"/>
    <x v="328"/>
    <x v="37"/>
    <x v="2"/>
    <x v="330"/>
    <s v="E85013"/>
    <x v="3"/>
    <n v="11"/>
    <n v="5374.05568791517"/>
    <n v="5979"/>
    <n v="0"/>
    <n v="118.9821"/>
    <n v="0"/>
    <m/>
    <m/>
    <m/>
    <m/>
    <n v="3379"/>
    <n v="60.484099999999998"/>
    <m/>
    <m/>
    <n v="9358"/>
    <n v="179.46620000000001"/>
    <m/>
    <m/>
    <n v="0"/>
    <n v="179.46620000000001"/>
    <e v="#N/A"/>
    <e v="#N/A"/>
    <e v="#N/A"/>
    <n v="2418.3250595618265"/>
    <n v="2418.3250595618265"/>
    <n v="2418.3250595618265"/>
    <n v="175731.62099482608"/>
    <e v="#N/A"/>
  </r>
  <r>
    <s v="WESTSEVEN GPGreenwellEalingE85013Jan10"/>
    <x v="328"/>
    <x v="37"/>
    <x v="2"/>
    <x v="330"/>
    <s v="E85013"/>
    <x v="4"/>
    <n v="10"/>
    <n v="5374.05568791517"/>
    <n v="7043"/>
    <n v="0"/>
    <n v="140.1557"/>
    <n v="0"/>
    <m/>
    <m/>
    <m/>
    <m/>
    <n v="2950"/>
    <n v="52.805"/>
    <m/>
    <m/>
    <n v="9993"/>
    <n v="192.9607"/>
    <m/>
    <m/>
    <n v="0"/>
    <n v="192.9607"/>
    <e v="#N/A"/>
    <e v="#N/A"/>
    <e v="#N/A"/>
    <n v="2418.3250595618265"/>
    <n v="2418.3250595618265"/>
    <n v="2418.3250595618265"/>
    <n v="175731.62099482608"/>
    <e v="#N/A"/>
  </r>
  <r>
    <s v="WESTSEVEN GPGreenwellEalingE85013Jul4"/>
    <x v="328"/>
    <x v="37"/>
    <x v="2"/>
    <x v="330"/>
    <s v="E85013"/>
    <x v="5"/>
    <n v="4"/>
    <n v="5374.05568791517"/>
    <n v="6297"/>
    <n v="0"/>
    <n v="116.49449999999999"/>
    <n v="0"/>
    <n v="4666"/>
    <n v="0"/>
    <n v="92.853400000000008"/>
    <n v="0"/>
    <n v="2233"/>
    <n v="39.970700000000001"/>
    <n v="2827"/>
    <n v="62.194000000000003"/>
    <n v="8530"/>
    <n v="156.46519999999998"/>
    <n v="7493"/>
    <n v="155.04740000000001"/>
    <n v="0"/>
    <n v="156.46519999999998"/>
    <n v="155.04740000000001"/>
    <n v="-1.4177999999999713"/>
    <e v="#N/A"/>
    <n v="2418.3250595618265"/>
    <n v="2418.3250595618265"/>
    <n v="2418.3250595618265"/>
    <n v="175731.62099482608"/>
    <e v="#N/A"/>
  </r>
  <r>
    <s v="WESTSEVEN GPGreenwellEalingE85013Jun3"/>
    <x v="328"/>
    <x v="37"/>
    <x v="2"/>
    <x v="330"/>
    <s v="E85013"/>
    <x v="6"/>
    <n v="3"/>
    <n v="5374.05568791517"/>
    <n v="6956"/>
    <n v="3"/>
    <n v="128.68600000000001"/>
    <n v="5.5499999999999994E-2"/>
    <n v="6189"/>
    <n v="0"/>
    <n v="123.1611"/>
    <n v="0"/>
    <n v="2726"/>
    <n v="48.795400000000001"/>
    <n v="3032"/>
    <n v="66.703999999999994"/>
    <n v="9685"/>
    <n v="177.5369"/>
    <n v="9221"/>
    <n v="189.86509999999998"/>
    <n v="0"/>
    <n v="177.5369"/>
    <n v="189.86509999999998"/>
    <n v="12.328199999999981"/>
    <e v="#N/A"/>
    <n v="2418.3250595618265"/>
    <n v="2418.3250595618265"/>
    <n v="2418.3250595618265"/>
    <n v="175731.62099482608"/>
    <e v="#N/A"/>
  </r>
  <r>
    <s v="WESTSEVEN GPGreenwellEalingE85013Mar12"/>
    <x v="328"/>
    <x v="37"/>
    <x v="2"/>
    <x v="330"/>
    <s v="E85013"/>
    <x v="7"/>
    <n v="12"/>
    <n v="5374.05568791517"/>
    <n v="6228"/>
    <n v="2"/>
    <n v="123.9372"/>
    <n v="3.9800000000000002E-2"/>
    <m/>
    <m/>
    <m/>
    <m/>
    <n v="4577"/>
    <n v="81.928299999999993"/>
    <m/>
    <m/>
    <n v="10807"/>
    <n v="205.90530000000001"/>
    <m/>
    <m/>
    <n v="0"/>
    <n v="205.90530000000001"/>
    <e v="#N/A"/>
    <e v="#N/A"/>
    <e v="#N/A"/>
    <n v="2418.3250595618265"/>
    <n v="2418.3250595618265"/>
    <n v="2418.3250595618265"/>
    <n v="175731.62099482608"/>
    <e v="#N/A"/>
  </r>
  <r>
    <s v="WESTSEVEN GPGreenwellEalingE85013May2"/>
    <x v="328"/>
    <x v="37"/>
    <x v="2"/>
    <x v="330"/>
    <s v="E85013"/>
    <x v="8"/>
    <n v="2"/>
    <n v="5374.05568791517"/>
    <n v="5236"/>
    <n v="0"/>
    <n v="96.866"/>
    <n v="0"/>
    <n v="4770"/>
    <n v="0"/>
    <n v="94.923000000000002"/>
    <n v="0"/>
    <n v="2081"/>
    <n v="37.249899999999997"/>
    <n v="3719"/>
    <n v="81.817999999999998"/>
    <n v="7317"/>
    <n v="134.11590000000001"/>
    <n v="8489"/>
    <n v="176.74099999999999"/>
    <n v="0"/>
    <n v="134.11590000000001"/>
    <n v="176.74099999999999"/>
    <n v="42.625099999999975"/>
    <e v="#N/A"/>
    <n v="2418.3250595618265"/>
    <n v="2418.3250595618265"/>
    <n v="2418.3250595618265"/>
    <n v="175731.62099482608"/>
    <e v="#N/A"/>
  </r>
  <r>
    <s v="WESTSEVEN GPGreenwellEalingE85013Nov8"/>
    <x v="328"/>
    <x v="37"/>
    <x v="2"/>
    <x v="330"/>
    <s v="E85013"/>
    <x v="9"/>
    <n v="8"/>
    <n v="5374.05568791517"/>
    <n v="6730"/>
    <n v="0"/>
    <n v="133.92700000000002"/>
    <n v="0"/>
    <m/>
    <m/>
    <m/>
    <m/>
    <n v="3001"/>
    <n v="53.7179"/>
    <m/>
    <m/>
    <n v="9731"/>
    <n v="187.64490000000001"/>
    <m/>
    <m/>
    <n v="0"/>
    <n v="187.64490000000001"/>
    <e v="#N/A"/>
    <e v="#N/A"/>
    <e v="#N/A"/>
    <n v="2418.3250595618265"/>
    <n v="2418.3250595618265"/>
    <n v="2418.3250595618265"/>
    <n v="175731.62099482608"/>
    <e v="#N/A"/>
  </r>
  <r>
    <s v="WESTSEVEN GPGreenwellEalingE85013Oct7"/>
    <x v="328"/>
    <x v="37"/>
    <x v="2"/>
    <x v="330"/>
    <s v="E85013"/>
    <x v="10"/>
    <n v="7"/>
    <n v="5374.05568791517"/>
    <n v="6468"/>
    <n v="0"/>
    <n v="128.7132"/>
    <n v="0"/>
    <n v="0"/>
    <n v="0"/>
    <n v="0"/>
    <n v="0"/>
    <n v="3073"/>
    <n v="55.006700000000002"/>
    <n v="12278"/>
    <n v="270.11599999999999"/>
    <n v="9541"/>
    <n v="183.7199"/>
    <n v="12278"/>
    <n v="270.11599999999999"/>
    <n v="0"/>
    <n v="183.7199"/>
    <n v="270.11599999999999"/>
    <n v="86.39609999999999"/>
    <e v="#N/A"/>
    <n v="2418.3250595618265"/>
    <n v="2418.3250595618265"/>
    <n v="2418.3250595618265"/>
    <n v="175731.62099482608"/>
    <e v="#N/A"/>
  </r>
  <r>
    <s v="WESTSEVEN GPGreenwellEalingE85013Sep6"/>
    <x v="328"/>
    <x v="37"/>
    <x v="2"/>
    <x v="330"/>
    <s v="E85013"/>
    <x v="11"/>
    <n v="6"/>
    <n v="5374.05568791517"/>
    <n v="8283"/>
    <n v="0"/>
    <n v="164.83170000000001"/>
    <n v="0"/>
    <n v="4932"/>
    <n v="0"/>
    <n v="110.97"/>
    <n v="0"/>
    <n v="10068"/>
    <n v="180.21719999999999"/>
    <n v="8676"/>
    <n v="190.87200000000001"/>
    <n v="18351"/>
    <n v="345.0489"/>
    <n v="13608"/>
    <n v="301.84199999999998"/>
    <n v="0"/>
    <n v="345.0489"/>
    <n v="301.84199999999998"/>
    <n v="-43.206900000000019"/>
    <e v="#N/A"/>
    <n v="2418.3250595618265"/>
    <n v="2418.3250595618265"/>
    <n v="2418.3250595618265"/>
    <n v="175731.62099482608"/>
    <e v="#N/A"/>
  </r>
  <r>
    <s v="WESTWAY SURGERYNorth H&amp;F PCNHammersmith &amp; FulhamE85005Apr1"/>
    <x v="329"/>
    <x v="21"/>
    <x v="0"/>
    <x v="331"/>
    <s v="E85005"/>
    <x v="0"/>
    <n v="1"/>
    <n v="4868.2740797410697"/>
    <n v="610"/>
    <n v="0"/>
    <n v="11.285"/>
    <n v="0"/>
    <n v="36377"/>
    <n v="2"/>
    <n v="723.90230000000008"/>
    <n v="3.9800000000000002E-2"/>
    <n v="3394"/>
    <n v="60.752600000000001"/>
    <n v="3613"/>
    <n v="79.486000000000004"/>
    <n v="4004"/>
    <n v="72.037599999999998"/>
    <n v="39992"/>
    <n v="803.42810000000009"/>
    <n v="0"/>
    <n v="72.037599999999998"/>
    <n v="803.42810000000009"/>
    <n v="731.39050000000009"/>
    <n v="803.42810000000009"/>
    <n v="2190.7233358834815"/>
    <n v="2190.7233358834815"/>
    <n v="2190.7233358834815"/>
    <n v="159192.562407533"/>
    <n v="0"/>
  </r>
  <r>
    <s v="WESTWAY SURGERYNorth H&amp;F PCNHammersmith &amp; FulhamE85005Aug5"/>
    <x v="329"/>
    <x v="21"/>
    <x v="0"/>
    <x v="331"/>
    <s v="E85005"/>
    <x v="1"/>
    <n v="5"/>
    <n v="4868.2740797410697"/>
    <n v="799"/>
    <n v="3"/>
    <n v="14.781499999999999"/>
    <n v="5.5499999999999994E-2"/>
    <n v="11031"/>
    <n v="0"/>
    <n v="219.51690000000002"/>
    <n v="0"/>
    <n v="4430"/>
    <n v="79.296999999999997"/>
    <n v="3849"/>
    <n v="84.677999999999997"/>
    <n v="5232"/>
    <n v="94.134"/>
    <n v="14880"/>
    <n v="304.19490000000002"/>
    <n v="0"/>
    <n v="94.134"/>
    <n v="304.19490000000002"/>
    <n v="210.0609"/>
    <n v="1107.623"/>
    <n v="2190.7233358834815"/>
    <n v="2190.7233358834815"/>
    <n v="2190.7233358834815"/>
    <n v="159192.562407533"/>
    <n v="0"/>
  </r>
  <r>
    <s v="WESTWAY SURGERYNorth H&amp;F PCNHammersmith &amp; FulhamE85005Dec9"/>
    <x v="329"/>
    <x v="21"/>
    <x v="0"/>
    <x v="331"/>
    <s v="E85005"/>
    <x v="2"/>
    <n v="9"/>
    <n v="4868.2740797410697"/>
    <n v="669"/>
    <n v="0"/>
    <n v="13.3131"/>
    <n v="0"/>
    <m/>
    <m/>
    <m/>
    <m/>
    <n v="12578"/>
    <n v="225.14619999999999"/>
    <m/>
    <m/>
    <n v="13247"/>
    <n v="238.45929999999998"/>
    <m/>
    <m/>
    <n v="0"/>
    <n v="238.45929999999998"/>
    <e v="#N/A"/>
    <e v="#N/A"/>
    <e v="#N/A"/>
    <n v="2190.7233358834815"/>
    <n v="2190.7233358834815"/>
    <n v="2190.7233358834815"/>
    <n v="159192.562407533"/>
    <e v="#N/A"/>
  </r>
  <r>
    <s v="WESTWAY SURGERYNorth H&amp;F PCNHammersmith &amp; FulhamE85005Feb11"/>
    <x v="329"/>
    <x v="21"/>
    <x v="0"/>
    <x v="331"/>
    <s v="E85005"/>
    <x v="3"/>
    <n v="11"/>
    <n v="4868.2740797410697"/>
    <n v="13580"/>
    <n v="0"/>
    <n v="270.24200000000002"/>
    <n v="0"/>
    <m/>
    <m/>
    <m/>
    <m/>
    <n v="13436"/>
    <n v="240.5044"/>
    <m/>
    <m/>
    <n v="27016"/>
    <n v="510.74639999999999"/>
    <m/>
    <m/>
    <n v="0"/>
    <n v="510.74639999999999"/>
    <e v="#N/A"/>
    <e v="#N/A"/>
    <e v="#N/A"/>
    <n v="2190.7233358834815"/>
    <n v="2190.7233358834815"/>
    <n v="2190.7233358834815"/>
    <n v="159192.562407533"/>
    <e v="#N/A"/>
  </r>
  <r>
    <s v="WESTWAY SURGERYNorth H&amp;F PCNHammersmith &amp; FulhamE85005Jan10"/>
    <x v="329"/>
    <x v="21"/>
    <x v="0"/>
    <x v="331"/>
    <s v="E85005"/>
    <x v="4"/>
    <n v="10"/>
    <n v="4868.2740797410697"/>
    <n v="972"/>
    <n v="2"/>
    <n v="19.3428"/>
    <n v="3.9800000000000002E-2"/>
    <m/>
    <m/>
    <m/>
    <m/>
    <n v="3752"/>
    <n v="67.160799999999995"/>
    <m/>
    <m/>
    <n v="4726"/>
    <n v="86.543399999999991"/>
    <m/>
    <m/>
    <n v="0"/>
    <n v="86.543399999999991"/>
    <e v="#N/A"/>
    <e v="#N/A"/>
    <e v="#N/A"/>
    <n v="2190.7233358834815"/>
    <n v="2190.7233358834815"/>
    <n v="2190.7233358834815"/>
    <n v="159192.562407533"/>
    <e v="#N/A"/>
  </r>
  <r>
    <s v="WESTWAY SURGERYNorth H&amp;F PCNHammersmith &amp; FulhamE85005Jul4"/>
    <x v="329"/>
    <x v="21"/>
    <x v="0"/>
    <x v="331"/>
    <s v="E85005"/>
    <x v="5"/>
    <n v="4"/>
    <n v="4868.2740797410697"/>
    <n v="573"/>
    <n v="0"/>
    <n v="10.6005"/>
    <n v="0"/>
    <n v="16576"/>
    <n v="0"/>
    <n v="329.86240000000004"/>
    <n v="0"/>
    <n v="3951"/>
    <n v="70.722899999999996"/>
    <n v="6225"/>
    <n v="136.94999999999999"/>
    <n v="4524"/>
    <n v="81.323399999999992"/>
    <n v="22801"/>
    <n v="466.81240000000003"/>
    <n v="0"/>
    <n v="81.323399999999992"/>
    <n v="466.81240000000003"/>
    <n v="385.48900000000003"/>
    <e v="#N/A"/>
    <n v="2190.7233358834815"/>
    <n v="2190.7233358834815"/>
    <n v="2190.7233358834815"/>
    <n v="159192.562407533"/>
    <e v="#N/A"/>
  </r>
  <r>
    <s v="WESTWAY SURGERYNorth H&amp;F PCNHammersmith &amp; FulhamE85005Jun3"/>
    <x v="329"/>
    <x v="21"/>
    <x v="0"/>
    <x v="331"/>
    <s v="E85005"/>
    <x v="6"/>
    <n v="3"/>
    <n v="4868.2740797410697"/>
    <n v="579"/>
    <n v="0"/>
    <n v="10.711499999999999"/>
    <n v="0"/>
    <n v="18160"/>
    <n v="0"/>
    <n v="361.38400000000001"/>
    <n v="0"/>
    <n v="2594"/>
    <n v="46.432600000000001"/>
    <n v="3113"/>
    <n v="68.486000000000004"/>
    <n v="3173"/>
    <n v="57.144100000000002"/>
    <n v="21273"/>
    <n v="429.87"/>
    <n v="0"/>
    <n v="57.144100000000002"/>
    <n v="429.87"/>
    <n v="372.72590000000002"/>
    <e v="#N/A"/>
    <n v="2190.7233358834815"/>
    <n v="2190.7233358834815"/>
    <n v="2190.7233358834815"/>
    <n v="159192.562407533"/>
    <e v="#N/A"/>
  </r>
  <r>
    <s v="WESTWAY SURGERYNorth H&amp;F PCNHammersmith &amp; FulhamE85005Mar12"/>
    <x v="329"/>
    <x v="21"/>
    <x v="0"/>
    <x v="331"/>
    <s v="E85005"/>
    <x v="7"/>
    <n v="12"/>
    <n v="4868.2740797410697"/>
    <n v="835"/>
    <n v="0"/>
    <n v="16.616500000000002"/>
    <n v="0"/>
    <m/>
    <m/>
    <m/>
    <m/>
    <n v="6141"/>
    <n v="109.9239"/>
    <m/>
    <m/>
    <n v="6976"/>
    <n v="126.54040000000001"/>
    <m/>
    <m/>
    <n v="0"/>
    <n v="126.54040000000001"/>
    <e v="#N/A"/>
    <e v="#N/A"/>
    <e v="#N/A"/>
    <n v="2190.7233358834815"/>
    <n v="2190.7233358834815"/>
    <n v="2190.7233358834815"/>
    <n v="159192.562407533"/>
    <e v="#N/A"/>
  </r>
  <r>
    <s v="WESTWAY SURGERYNorth H&amp;F PCNHammersmith &amp; FulhamE85005May2"/>
    <x v="329"/>
    <x v="21"/>
    <x v="0"/>
    <x v="331"/>
    <s v="E85005"/>
    <x v="8"/>
    <n v="2"/>
    <n v="4868.2740797410697"/>
    <n v="583"/>
    <n v="0"/>
    <n v="10.785499999999999"/>
    <n v="0"/>
    <n v="70341"/>
    <n v="0"/>
    <n v="1399.7859000000001"/>
    <n v="0"/>
    <n v="4981"/>
    <n v="89.159899999999993"/>
    <n v="12018"/>
    <n v="264.39600000000002"/>
    <n v="5564"/>
    <n v="99.945399999999992"/>
    <n v="82359"/>
    <n v="1664.1819"/>
    <n v="0"/>
    <n v="99.945399999999992"/>
    <n v="1664.1819"/>
    <n v="1564.2365"/>
    <e v="#N/A"/>
    <n v="2190.7233358834815"/>
    <n v="2190.7233358834815"/>
    <n v="2190.7233358834815"/>
    <n v="159192.562407533"/>
    <e v="#N/A"/>
  </r>
  <r>
    <s v="WESTWAY SURGERYNorth H&amp;F PCNHammersmith &amp; FulhamE85005Nov8"/>
    <x v="329"/>
    <x v="21"/>
    <x v="0"/>
    <x v="331"/>
    <s v="E85005"/>
    <x v="9"/>
    <n v="8"/>
    <n v="4868.2740797410697"/>
    <n v="715"/>
    <n v="0"/>
    <n v="14.2285"/>
    <n v="0"/>
    <m/>
    <m/>
    <m/>
    <m/>
    <n v="13223"/>
    <n v="236.6917"/>
    <m/>
    <m/>
    <n v="13938"/>
    <n v="250.92019999999999"/>
    <m/>
    <m/>
    <n v="0"/>
    <n v="250.92019999999999"/>
    <e v="#N/A"/>
    <e v="#N/A"/>
    <e v="#N/A"/>
    <n v="2190.7233358834815"/>
    <n v="2190.7233358834815"/>
    <n v="2190.7233358834815"/>
    <n v="159192.562407533"/>
    <e v="#N/A"/>
  </r>
  <r>
    <s v="WESTWAY SURGERYNorth H&amp;F PCNHammersmith &amp; FulhamE85005Oct7"/>
    <x v="329"/>
    <x v="21"/>
    <x v="0"/>
    <x v="331"/>
    <s v="E85005"/>
    <x v="10"/>
    <n v="7"/>
    <n v="4868.2740797410697"/>
    <n v="838"/>
    <n v="0"/>
    <n v="16.676200000000001"/>
    <n v="0"/>
    <n v="0"/>
    <n v="0"/>
    <n v="0"/>
    <n v="0"/>
    <n v="7076"/>
    <n v="126.6604"/>
    <n v="5039"/>
    <n v="110.858"/>
    <n v="7914"/>
    <n v="143.3366"/>
    <n v="5039"/>
    <n v="110.858"/>
    <n v="0"/>
    <n v="143.3366"/>
    <n v="110.858"/>
    <n v="-32.4786"/>
    <e v="#N/A"/>
    <n v="2190.7233358834815"/>
    <n v="2190.7233358834815"/>
    <n v="2190.7233358834815"/>
    <n v="159192.562407533"/>
    <e v="#N/A"/>
  </r>
  <r>
    <s v="WESTWAY SURGERYNorth H&amp;F PCNHammersmith &amp; FulhamE85005Sep6"/>
    <x v="329"/>
    <x v="21"/>
    <x v="0"/>
    <x v="331"/>
    <s v="E85005"/>
    <x v="11"/>
    <n v="6"/>
    <n v="4868.2740797410697"/>
    <n v="625"/>
    <n v="0"/>
    <n v="12.4375"/>
    <n v="0"/>
    <n v="3323"/>
    <n v="0"/>
    <n v="74.767499999999998"/>
    <n v="0"/>
    <n v="5463"/>
    <n v="97.787700000000001"/>
    <n v="3637"/>
    <n v="80.013999999999996"/>
    <n v="6088"/>
    <n v="110.2252"/>
    <n v="6960"/>
    <n v="154.78149999999999"/>
    <n v="0"/>
    <n v="110.2252"/>
    <n v="154.78149999999999"/>
    <n v="44.556299999999993"/>
    <e v="#N/A"/>
    <n v="2190.7233358834815"/>
    <n v="2190.7233358834815"/>
    <n v="2190.7233358834815"/>
    <n v="159192.562407533"/>
    <e v="#N/A"/>
  </r>
  <r>
    <s v="WILLESDEN GREEN SURGERYK&amp;W SouthBrentE84702Apr1"/>
    <x v="330"/>
    <x v="20"/>
    <x v="3"/>
    <x v="332"/>
    <s v="E84702"/>
    <x v="0"/>
    <n v="1"/>
    <n v="10529.2384276213"/>
    <n v="14853"/>
    <n v="293"/>
    <n v="274.78049999999996"/>
    <n v="5.4204999999999997"/>
    <n v="23310"/>
    <n v="364"/>
    <n v="463.86900000000003"/>
    <n v="7.2436000000000007"/>
    <n v="0"/>
    <n v="0"/>
    <n v="0"/>
    <n v="0"/>
    <n v="15146"/>
    <n v="280.20099999999996"/>
    <n v="23674"/>
    <n v="471.11260000000004"/>
    <n v="0"/>
    <n v="280.20099999999996"/>
    <n v="471.11260000000004"/>
    <n v="190.91160000000008"/>
    <n v="471.11260000000004"/>
    <n v="4738.1572924295851"/>
    <n v="4738.1572924295851"/>
    <n v="4738.1572924295851"/>
    <n v="344306.09658321651"/>
    <n v="0"/>
  </r>
  <r>
    <s v="WILLESDEN GREEN SURGERYK&amp;W SouthBrentE84702Aug5"/>
    <x v="330"/>
    <x v="20"/>
    <x v="3"/>
    <x v="332"/>
    <s v="E84702"/>
    <x v="1"/>
    <n v="5"/>
    <n v="10529.2384276213"/>
    <n v="23992"/>
    <n v="1359"/>
    <n v="443.85199999999998"/>
    <n v="25.141499999999997"/>
    <n v="18052"/>
    <n v="4300"/>
    <n v="359.23480000000001"/>
    <n v="85.570000000000007"/>
    <n v="0"/>
    <n v="0"/>
    <n v="0"/>
    <n v="0"/>
    <n v="25351"/>
    <n v="468.99349999999998"/>
    <n v="22352"/>
    <n v="444.8048"/>
    <n v="0"/>
    <n v="468.99349999999998"/>
    <n v="444.8048"/>
    <n v="-24.188699999999983"/>
    <n v="915.91740000000004"/>
    <n v="4738.1572924295851"/>
    <n v="4738.1572924295851"/>
    <n v="4738.1572924295851"/>
    <n v="344306.09658321651"/>
    <n v="0"/>
  </r>
  <r>
    <s v="WILLESDEN GREEN SURGERYK&amp;W SouthBrentE84702Dec9"/>
    <x v="330"/>
    <x v="20"/>
    <x v="3"/>
    <x v="332"/>
    <s v="E84702"/>
    <x v="2"/>
    <n v="9"/>
    <n v="10529.2384276213"/>
    <n v="15948"/>
    <n v="7078"/>
    <n v="317.36520000000002"/>
    <n v="140.85220000000001"/>
    <m/>
    <m/>
    <m/>
    <m/>
    <n v="0"/>
    <n v="0"/>
    <m/>
    <m/>
    <n v="23026"/>
    <n v="458.2174"/>
    <m/>
    <m/>
    <n v="0"/>
    <n v="458.2174"/>
    <e v="#N/A"/>
    <e v="#N/A"/>
    <e v="#N/A"/>
    <n v="4738.1572924295851"/>
    <n v="4738.1572924295851"/>
    <n v="4738.1572924295851"/>
    <n v="344306.09658321651"/>
    <e v="#N/A"/>
  </r>
  <r>
    <s v="WILLESDEN GREEN SURGERYK&amp;W SouthBrentE84702Feb11"/>
    <x v="330"/>
    <x v="20"/>
    <x v="3"/>
    <x v="332"/>
    <s v="E84702"/>
    <x v="3"/>
    <n v="11"/>
    <n v="10529.2384276213"/>
    <n v="18053"/>
    <n v="372"/>
    <n v="359.25470000000001"/>
    <n v="7.4028"/>
    <m/>
    <m/>
    <m/>
    <m/>
    <n v="0"/>
    <n v="0"/>
    <m/>
    <m/>
    <n v="18425"/>
    <n v="366.65750000000003"/>
    <m/>
    <m/>
    <n v="0"/>
    <n v="366.65750000000003"/>
    <e v="#N/A"/>
    <e v="#N/A"/>
    <e v="#N/A"/>
    <n v="4738.1572924295851"/>
    <n v="4738.1572924295851"/>
    <n v="4738.1572924295851"/>
    <n v="344306.09658321651"/>
    <e v="#N/A"/>
  </r>
  <r>
    <s v="WILLESDEN GREEN SURGERYK&amp;W SouthBrentE84702Jan10"/>
    <x v="330"/>
    <x v="20"/>
    <x v="3"/>
    <x v="332"/>
    <s v="E84702"/>
    <x v="4"/>
    <n v="10"/>
    <n v="10529.2384276213"/>
    <n v="21212"/>
    <n v="1333"/>
    <n v="422.11880000000002"/>
    <n v="26.526700000000002"/>
    <m/>
    <m/>
    <m/>
    <m/>
    <n v="0"/>
    <n v="0"/>
    <m/>
    <m/>
    <n v="22545"/>
    <n v="448.64550000000003"/>
    <m/>
    <m/>
    <n v="0"/>
    <n v="448.64550000000003"/>
    <e v="#N/A"/>
    <e v="#N/A"/>
    <e v="#N/A"/>
    <n v="4738.1572924295851"/>
    <n v="4738.1572924295851"/>
    <n v="4738.1572924295851"/>
    <n v="344306.09658321651"/>
    <e v="#N/A"/>
  </r>
  <r>
    <s v="WILLESDEN GREEN SURGERYK&amp;W SouthBrentE84702Jul4"/>
    <x v="330"/>
    <x v="20"/>
    <x v="3"/>
    <x v="332"/>
    <s v="E84702"/>
    <x v="5"/>
    <n v="4"/>
    <n v="10529.2384276213"/>
    <n v="27219"/>
    <n v="4770"/>
    <n v="503.55149999999998"/>
    <n v="88.24499999999999"/>
    <n v="20602"/>
    <n v="1238"/>
    <n v="409.97980000000001"/>
    <n v="24.636200000000002"/>
    <n v="0"/>
    <n v="0"/>
    <n v="0"/>
    <n v="0"/>
    <n v="31989"/>
    <n v="591.79649999999992"/>
    <n v="21840"/>
    <n v="434.61599999999999"/>
    <n v="0"/>
    <n v="591.79649999999992"/>
    <n v="434.61599999999999"/>
    <n v="-157.18049999999994"/>
    <e v="#N/A"/>
    <n v="4738.1572924295851"/>
    <n v="4738.1572924295851"/>
    <n v="4738.1572924295851"/>
    <n v="344306.09658321651"/>
    <e v="#N/A"/>
  </r>
  <r>
    <s v="WILLESDEN GREEN SURGERYK&amp;W SouthBrentE84702Jun3"/>
    <x v="330"/>
    <x v="20"/>
    <x v="3"/>
    <x v="332"/>
    <s v="E84702"/>
    <x v="6"/>
    <n v="3"/>
    <n v="10529.2384276213"/>
    <n v="19277"/>
    <n v="603"/>
    <n v="356.62449999999995"/>
    <n v="11.1555"/>
    <n v="26119"/>
    <n v="1011"/>
    <n v="519.7681"/>
    <n v="20.1189"/>
    <n v="0"/>
    <n v="0"/>
    <n v="0"/>
    <n v="0"/>
    <n v="19880"/>
    <n v="367.78"/>
    <n v="27130"/>
    <n v="539.88700000000006"/>
    <n v="0"/>
    <n v="367.78"/>
    <n v="539.88700000000006"/>
    <n v="172.10700000000008"/>
    <e v="#N/A"/>
    <n v="4738.1572924295851"/>
    <n v="4738.1572924295851"/>
    <n v="4738.1572924295851"/>
    <n v="344306.09658321651"/>
    <e v="#N/A"/>
  </r>
  <r>
    <s v="WILLESDEN GREEN SURGERYK&amp;W SouthBrentE84702Mar12"/>
    <x v="330"/>
    <x v="20"/>
    <x v="3"/>
    <x v="332"/>
    <s v="E84702"/>
    <x v="7"/>
    <n v="12"/>
    <n v="10529.2384276213"/>
    <n v="24867"/>
    <n v="7080"/>
    <n v="494.85330000000005"/>
    <n v="140.892"/>
    <m/>
    <m/>
    <m/>
    <m/>
    <n v="0"/>
    <n v="0"/>
    <m/>
    <m/>
    <n v="31947"/>
    <n v="635.74530000000004"/>
    <m/>
    <m/>
    <n v="0"/>
    <n v="635.74530000000004"/>
    <e v="#N/A"/>
    <e v="#N/A"/>
    <e v="#N/A"/>
    <n v="4738.1572924295851"/>
    <n v="4738.1572924295851"/>
    <n v="4738.1572924295851"/>
    <n v="344306.09658321651"/>
    <e v="#N/A"/>
  </r>
  <r>
    <s v="WILLESDEN GREEN SURGERYK&amp;W SouthBrentE84702May2"/>
    <x v="330"/>
    <x v="20"/>
    <x v="3"/>
    <x v="332"/>
    <s v="E84702"/>
    <x v="8"/>
    <n v="2"/>
    <n v="10529.2384276213"/>
    <n v="55585"/>
    <n v="993"/>
    <n v="1028.3225"/>
    <n v="18.3705"/>
    <n v="20190"/>
    <n v="2895"/>
    <n v="401.78100000000001"/>
    <n v="57.610500000000002"/>
    <n v="0"/>
    <n v="0"/>
    <n v="0"/>
    <n v="0"/>
    <n v="56578"/>
    <n v="1046.693"/>
    <n v="23085"/>
    <n v="459.39150000000001"/>
    <n v="0"/>
    <n v="1046.693"/>
    <n v="459.39150000000001"/>
    <n v="-587.30150000000003"/>
    <e v="#N/A"/>
    <n v="4738.1572924295851"/>
    <n v="4738.1572924295851"/>
    <n v="4738.1572924295851"/>
    <n v="344306.09658321651"/>
    <e v="#N/A"/>
  </r>
  <r>
    <s v="WILLESDEN GREEN SURGERYK&amp;W SouthBrentE84702Nov8"/>
    <x v="330"/>
    <x v="20"/>
    <x v="3"/>
    <x v="332"/>
    <s v="E84702"/>
    <x v="9"/>
    <n v="8"/>
    <n v="10529.2384276213"/>
    <n v="20122"/>
    <n v="1484"/>
    <n v="400.42780000000005"/>
    <n v="29.531600000000001"/>
    <m/>
    <m/>
    <m/>
    <m/>
    <n v="0"/>
    <n v="0"/>
    <m/>
    <m/>
    <n v="21606"/>
    <n v="429.95940000000007"/>
    <m/>
    <m/>
    <n v="0"/>
    <n v="429.95940000000007"/>
    <e v="#N/A"/>
    <e v="#N/A"/>
    <e v="#N/A"/>
    <n v="4738.1572924295851"/>
    <n v="4738.1572924295851"/>
    <n v="4738.1572924295851"/>
    <n v="344306.09658321651"/>
    <e v="#N/A"/>
  </r>
  <r>
    <s v="WILLESDEN GREEN SURGERYK&amp;W SouthBrentE84702Oct7"/>
    <x v="330"/>
    <x v="20"/>
    <x v="3"/>
    <x v="332"/>
    <s v="E84702"/>
    <x v="10"/>
    <n v="7"/>
    <n v="10529.2384276213"/>
    <n v="19281"/>
    <n v="8135"/>
    <n v="383.69190000000003"/>
    <n v="161.88650000000001"/>
    <n v="0"/>
    <n v="16140"/>
    <n v="0"/>
    <n v="363.15"/>
    <n v="0"/>
    <n v="0"/>
    <n v="0"/>
    <n v="0"/>
    <n v="27416"/>
    <n v="545.5784000000001"/>
    <n v="16140"/>
    <n v="363.15"/>
    <n v="0"/>
    <n v="545.5784000000001"/>
    <n v="363.15"/>
    <n v="-182.42840000000012"/>
    <e v="#N/A"/>
    <n v="4738.1572924295851"/>
    <n v="4738.1572924295851"/>
    <n v="4738.1572924295851"/>
    <n v="344306.09658321651"/>
    <e v="#N/A"/>
  </r>
  <r>
    <s v="WILLESDEN GREEN SURGERYK&amp;W SouthBrentE84702Sep6"/>
    <x v="330"/>
    <x v="20"/>
    <x v="3"/>
    <x v="332"/>
    <s v="E84702"/>
    <x v="11"/>
    <n v="6"/>
    <n v="10529.2384276213"/>
    <n v="18487"/>
    <n v="9211"/>
    <n v="367.8913"/>
    <n v="183.2989"/>
    <n v="25665"/>
    <n v="20126"/>
    <n v="577.46249999999998"/>
    <n v="452.83499999999998"/>
    <n v="0"/>
    <n v="0"/>
    <n v="0"/>
    <n v="0"/>
    <n v="27698"/>
    <n v="551.1902"/>
    <n v="45791"/>
    <n v="1030.2974999999999"/>
    <n v="0"/>
    <n v="551.1902"/>
    <n v="1030.2974999999999"/>
    <n v="479.1072999999999"/>
    <e v="#N/A"/>
    <n v="4738.1572924295851"/>
    <n v="4738.1572924295851"/>
    <n v="4738.1572924295851"/>
    <n v="344306.09658321651"/>
    <e v="#N/A"/>
  </r>
  <r>
    <s v="Willow PracticeHounslow HealthHounslowE85600Apr1"/>
    <x v="331"/>
    <x v="11"/>
    <x v="4"/>
    <x v="333"/>
    <s v="E85600"/>
    <x v="0"/>
    <n v="1"/>
    <n v="5483.0660676808702"/>
    <n v="6473"/>
    <n v="223"/>
    <n v="119.75049999999999"/>
    <n v="4.1254999999999997"/>
    <n v="3204"/>
    <n v="749"/>
    <n v="63.759600000000006"/>
    <n v="14.905100000000001"/>
    <n v="2837"/>
    <n v="50.782299999999999"/>
    <n v="6431"/>
    <n v="141.482"/>
    <n v="9533"/>
    <n v="174.6583"/>
    <n v="10384"/>
    <n v="220.14670000000001"/>
    <n v="0"/>
    <n v="174.6583"/>
    <n v="220.14670000000001"/>
    <n v="45.488400000000013"/>
    <n v="220.14670000000001"/>
    <n v="2467.3797304563918"/>
    <n v="2467.3797304563918"/>
    <n v="2467.3797304563918"/>
    <n v="179296.26041316448"/>
    <n v="0"/>
  </r>
  <r>
    <s v="Willow PracticeHounslow HealthHounslowE85600Aug5"/>
    <x v="331"/>
    <x v="11"/>
    <x v="4"/>
    <x v="333"/>
    <s v="E85600"/>
    <x v="1"/>
    <n v="5"/>
    <n v="5483.0660676808702"/>
    <n v="4756"/>
    <n v="974"/>
    <n v="87.98599999999999"/>
    <n v="18.018999999999998"/>
    <n v="4699"/>
    <n v="917"/>
    <n v="93.510100000000008"/>
    <n v="18.2483"/>
    <n v="8645"/>
    <n v="154.74549999999999"/>
    <n v="7543"/>
    <n v="165.946"/>
    <n v="14375"/>
    <n v="260.75049999999999"/>
    <n v="13159"/>
    <n v="277.70440000000002"/>
    <n v="0"/>
    <n v="260.75049999999999"/>
    <n v="277.70440000000002"/>
    <n v="16.953900000000033"/>
    <n v="497.85110000000003"/>
    <n v="2467.3797304563918"/>
    <n v="2467.3797304563918"/>
    <n v="2467.3797304563918"/>
    <n v="179296.26041316448"/>
    <n v="0"/>
  </r>
  <r>
    <s v="Willow PracticeHounslow HealthHounslowE85600Dec9"/>
    <x v="331"/>
    <x v="11"/>
    <x v="4"/>
    <x v="333"/>
    <s v="E85600"/>
    <x v="2"/>
    <n v="9"/>
    <n v="5483.0660676808702"/>
    <n v="3113"/>
    <n v="1282"/>
    <n v="61.948700000000002"/>
    <n v="25.511800000000001"/>
    <m/>
    <m/>
    <m/>
    <m/>
    <n v="5232"/>
    <n v="93.652799999999999"/>
    <m/>
    <m/>
    <n v="9627"/>
    <n v="181.11329999999998"/>
    <m/>
    <m/>
    <n v="0"/>
    <n v="181.11329999999998"/>
    <e v="#N/A"/>
    <e v="#N/A"/>
    <e v="#N/A"/>
    <n v="2467.3797304563918"/>
    <n v="2467.3797304563918"/>
    <n v="2467.3797304563918"/>
    <n v="179296.26041316448"/>
    <e v="#N/A"/>
  </r>
  <r>
    <s v="Willow PracticeHounslow HealthHounslowE85600Feb11"/>
    <x v="331"/>
    <x v="11"/>
    <x v="4"/>
    <x v="333"/>
    <s v="E85600"/>
    <x v="3"/>
    <n v="11"/>
    <n v="5483.0660676808702"/>
    <n v="5352"/>
    <n v="858"/>
    <n v="106.5048"/>
    <n v="17.074200000000001"/>
    <m/>
    <m/>
    <m/>
    <m/>
    <n v="7288"/>
    <n v="130.45519999999999"/>
    <m/>
    <m/>
    <n v="13498"/>
    <n v="254.0342"/>
    <m/>
    <m/>
    <n v="0"/>
    <n v="254.0342"/>
    <e v="#N/A"/>
    <e v="#N/A"/>
    <e v="#N/A"/>
    <n v="2467.3797304563918"/>
    <n v="2467.3797304563918"/>
    <n v="2467.3797304563918"/>
    <n v="179296.26041316448"/>
    <e v="#N/A"/>
  </r>
  <r>
    <s v="Willow PracticeHounslow HealthHounslowE85600Jan10"/>
    <x v="331"/>
    <x v="11"/>
    <x v="4"/>
    <x v="333"/>
    <s v="E85600"/>
    <x v="4"/>
    <n v="10"/>
    <n v="5483.0660676808702"/>
    <n v="4330"/>
    <n v="1005"/>
    <n v="86.167000000000002"/>
    <n v="19.999500000000001"/>
    <m/>
    <m/>
    <m/>
    <m/>
    <n v="15726"/>
    <n v="281.49540000000002"/>
    <m/>
    <m/>
    <n v="21061"/>
    <n v="387.6619"/>
    <m/>
    <m/>
    <n v="0"/>
    <n v="387.6619"/>
    <e v="#N/A"/>
    <e v="#N/A"/>
    <e v="#N/A"/>
    <n v="2467.3797304563918"/>
    <n v="2467.3797304563918"/>
    <n v="2467.3797304563918"/>
    <n v="179296.26041316448"/>
    <e v="#N/A"/>
  </r>
  <r>
    <s v="Willow PracticeHounslow HealthHounslowE85600Jul4"/>
    <x v="331"/>
    <x v="11"/>
    <x v="4"/>
    <x v="333"/>
    <s v="E85600"/>
    <x v="5"/>
    <n v="4"/>
    <n v="5483.0660676808702"/>
    <n v="3835"/>
    <n v="901"/>
    <n v="70.947499999999991"/>
    <n v="16.668499999999998"/>
    <n v="5087"/>
    <n v="1159"/>
    <n v="101.2313"/>
    <n v="23.0641"/>
    <n v="4047"/>
    <n v="72.441299999999998"/>
    <n v="8883"/>
    <n v="195.42599999999999"/>
    <n v="8783"/>
    <n v="160.0573"/>
    <n v="15129"/>
    <n v="319.72140000000002"/>
    <n v="0"/>
    <n v="160.0573"/>
    <n v="319.72140000000002"/>
    <n v="159.66410000000002"/>
    <e v="#N/A"/>
    <n v="2467.3797304563918"/>
    <n v="2467.3797304563918"/>
    <n v="2467.3797304563918"/>
    <n v="179296.26041316448"/>
    <e v="#N/A"/>
  </r>
  <r>
    <s v="Willow PracticeHounslow HealthHounslowE85600Jun3"/>
    <x v="331"/>
    <x v="11"/>
    <x v="4"/>
    <x v="333"/>
    <s v="E85600"/>
    <x v="6"/>
    <n v="3"/>
    <n v="5483.0660676808702"/>
    <n v="5455"/>
    <n v="1198"/>
    <n v="100.91749999999999"/>
    <n v="22.163"/>
    <n v="4092"/>
    <n v="328"/>
    <n v="81.430800000000005"/>
    <n v="6.5272000000000006"/>
    <n v="3986"/>
    <n v="71.349400000000003"/>
    <n v="6848"/>
    <n v="150.65600000000001"/>
    <n v="10639"/>
    <n v="194.42989999999998"/>
    <n v="11268"/>
    <n v="238.614"/>
    <n v="0"/>
    <n v="194.42989999999998"/>
    <n v="238.614"/>
    <n v="44.184100000000029"/>
    <e v="#N/A"/>
    <n v="2467.3797304563918"/>
    <n v="2467.3797304563918"/>
    <n v="2467.3797304563918"/>
    <n v="179296.26041316448"/>
    <e v="#N/A"/>
  </r>
  <r>
    <s v="Willow PracticeHounslow HealthHounslowE85600Mar12"/>
    <x v="331"/>
    <x v="11"/>
    <x v="4"/>
    <x v="333"/>
    <s v="E85600"/>
    <x v="7"/>
    <n v="12"/>
    <n v="5483.0660676808702"/>
    <n v="7420"/>
    <n v="844"/>
    <n v="147.65800000000002"/>
    <n v="16.7956"/>
    <m/>
    <m/>
    <m/>
    <m/>
    <n v="7389"/>
    <n v="132.26310000000001"/>
    <m/>
    <m/>
    <n v="15653"/>
    <n v="296.71670000000006"/>
    <m/>
    <m/>
    <n v="0"/>
    <n v="296.71670000000006"/>
    <e v="#N/A"/>
    <e v="#N/A"/>
    <e v="#N/A"/>
    <n v="2467.3797304563918"/>
    <n v="2467.3797304563918"/>
    <n v="2467.3797304563918"/>
    <n v="179296.26041316448"/>
    <e v="#N/A"/>
  </r>
  <r>
    <s v="Willow PracticeHounslow HealthHounslowE85600May2"/>
    <x v="331"/>
    <x v="11"/>
    <x v="4"/>
    <x v="333"/>
    <s v="E85600"/>
    <x v="8"/>
    <n v="2"/>
    <n v="5483.0660676808702"/>
    <n v="8233"/>
    <n v="359"/>
    <n v="152.31049999999999"/>
    <n v="6.6414999999999997"/>
    <n v="3208"/>
    <n v="838"/>
    <n v="63.839200000000005"/>
    <n v="16.676200000000001"/>
    <n v="3533"/>
    <n v="63.240699999999997"/>
    <n v="7397"/>
    <n v="162.73400000000001"/>
    <n v="12125"/>
    <n v="222.1927"/>
    <n v="11443"/>
    <n v="243.24940000000001"/>
    <n v="0"/>
    <n v="222.1927"/>
    <n v="243.24940000000001"/>
    <n v="21.056700000000006"/>
    <e v="#N/A"/>
    <n v="2467.3797304563918"/>
    <n v="2467.3797304563918"/>
    <n v="2467.3797304563918"/>
    <n v="179296.26041316448"/>
    <e v="#N/A"/>
  </r>
  <r>
    <s v="Willow PracticeHounslow HealthHounslowE85600Nov8"/>
    <x v="331"/>
    <x v="11"/>
    <x v="4"/>
    <x v="333"/>
    <s v="E85600"/>
    <x v="9"/>
    <n v="8"/>
    <n v="5483.0660676808702"/>
    <n v="5703"/>
    <n v="661"/>
    <n v="113.4897"/>
    <n v="13.1539"/>
    <m/>
    <m/>
    <m/>
    <m/>
    <n v="8300"/>
    <n v="148.57"/>
    <m/>
    <m/>
    <n v="14664"/>
    <n v="275.21359999999999"/>
    <m/>
    <m/>
    <n v="0"/>
    <n v="275.21359999999999"/>
    <e v="#N/A"/>
    <e v="#N/A"/>
    <e v="#N/A"/>
    <n v="2467.3797304563918"/>
    <n v="2467.3797304563918"/>
    <n v="2467.3797304563918"/>
    <n v="179296.26041316448"/>
    <e v="#N/A"/>
  </r>
  <r>
    <s v="Willow PracticeHounslow HealthHounslowE85600Oct7"/>
    <x v="331"/>
    <x v="11"/>
    <x v="4"/>
    <x v="333"/>
    <s v="E85600"/>
    <x v="10"/>
    <n v="7"/>
    <n v="5483.0660676808702"/>
    <n v="5714"/>
    <n v="594"/>
    <n v="113.7086"/>
    <n v="11.820600000000001"/>
    <n v="0"/>
    <n v="2024"/>
    <n v="0"/>
    <n v="45.54"/>
    <n v="11375"/>
    <n v="203.61250000000001"/>
    <n v="30972"/>
    <n v="681.38400000000001"/>
    <n v="17683"/>
    <n v="329.14170000000001"/>
    <n v="32996"/>
    <n v="726.92399999999998"/>
    <n v="0"/>
    <n v="329.14170000000001"/>
    <n v="726.92399999999998"/>
    <n v="397.78229999999996"/>
    <e v="#N/A"/>
    <n v="2467.3797304563918"/>
    <n v="2467.3797304563918"/>
    <n v="2467.3797304563918"/>
    <n v="179296.26041316448"/>
    <e v="#N/A"/>
  </r>
  <r>
    <s v="Willow PracticeHounslow HealthHounslowE85600Sep6"/>
    <x v="331"/>
    <x v="11"/>
    <x v="4"/>
    <x v="333"/>
    <s v="E85600"/>
    <x v="11"/>
    <n v="6"/>
    <n v="5483.0660676808702"/>
    <n v="5373"/>
    <n v="1061"/>
    <n v="106.92270000000001"/>
    <n v="21.113900000000001"/>
    <n v="4314"/>
    <n v="700"/>
    <n v="97.064999999999998"/>
    <n v="15.75"/>
    <n v="13868"/>
    <n v="248.2372"/>
    <n v="23952"/>
    <n v="526.94399999999996"/>
    <n v="20302"/>
    <n v="376.27380000000005"/>
    <n v="28966"/>
    <n v="639.75900000000001"/>
    <n v="0"/>
    <n v="376.27380000000005"/>
    <n v="639.75900000000001"/>
    <n v="263.48519999999996"/>
    <e v="#N/A"/>
    <n v="2467.3797304563918"/>
    <n v="2467.3797304563918"/>
    <n v="2467.3797304563918"/>
    <n v="179296.26041316448"/>
    <e v="#N/A"/>
  </r>
  <r>
    <s v="WILLOW TREE FAMILY DOCTORSHarness NorthBrentE84015Apr1"/>
    <x v="332"/>
    <x v="27"/>
    <x v="3"/>
    <x v="334"/>
    <s v="E84015"/>
    <x v="0"/>
    <n v="1"/>
    <n v="14651.163726770699"/>
    <n v="7762"/>
    <n v="1546"/>
    <n v="143.59699999999998"/>
    <n v="28.600999999999999"/>
    <n v="18199"/>
    <n v="4330"/>
    <n v="362.1601"/>
    <n v="86.167000000000002"/>
    <n v="2594"/>
    <n v="46.432600000000001"/>
    <n v="5370"/>
    <n v="118.14"/>
    <n v="11902"/>
    <n v="218.63059999999999"/>
    <n v="27899"/>
    <n v="566.46709999999996"/>
    <n v="0"/>
    <n v="218.63059999999999"/>
    <n v="566.46709999999996"/>
    <n v="347.8365"/>
    <n v="566.46709999999996"/>
    <n v="6593.0236770468146"/>
    <n v="6593.0236770468146"/>
    <n v="6593.0236770468146"/>
    <n v="479093.05386540189"/>
    <n v="0"/>
  </r>
  <r>
    <s v="WILLOW TREE FAMILY DOCTORSHarness NorthBrentE84015Aug5"/>
    <x v="332"/>
    <x v="27"/>
    <x v="3"/>
    <x v="334"/>
    <s v="E84015"/>
    <x v="1"/>
    <n v="5"/>
    <n v="14651.163726770699"/>
    <n v="9442"/>
    <n v="2355"/>
    <n v="174.67699999999999"/>
    <n v="43.567499999999995"/>
    <n v="10101"/>
    <n v="2818"/>
    <n v="201.00990000000002"/>
    <n v="56.078200000000002"/>
    <n v="7041"/>
    <n v="126.0339"/>
    <n v="9215"/>
    <n v="202.73"/>
    <n v="18838"/>
    <n v="344.27839999999998"/>
    <n v="22134"/>
    <n v="459.81809999999996"/>
    <n v="0"/>
    <n v="344.27839999999998"/>
    <n v="459.81809999999996"/>
    <n v="115.53969999999998"/>
    <n v="1026.2851999999998"/>
    <n v="6593.0236770468146"/>
    <n v="6593.0236770468146"/>
    <n v="6593.0236770468146"/>
    <n v="479093.05386540189"/>
    <n v="0"/>
  </r>
  <r>
    <s v="WILLOW TREE FAMILY DOCTORSHarness NorthBrentE84015Dec9"/>
    <x v="332"/>
    <x v="27"/>
    <x v="3"/>
    <x v="334"/>
    <s v="E84015"/>
    <x v="2"/>
    <n v="9"/>
    <n v="14651.163726770699"/>
    <n v="13543"/>
    <n v="3660"/>
    <n v="269.50569999999999"/>
    <n v="72.834000000000003"/>
    <m/>
    <m/>
    <m/>
    <m/>
    <n v="2701"/>
    <n v="48.347900000000003"/>
    <m/>
    <m/>
    <n v="19904"/>
    <n v="390.68759999999997"/>
    <m/>
    <m/>
    <n v="0"/>
    <n v="390.68759999999997"/>
    <e v="#N/A"/>
    <e v="#N/A"/>
    <e v="#N/A"/>
    <n v="6593.0236770468146"/>
    <n v="6593.0236770468146"/>
    <n v="6593.0236770468146"/>
    <n v="479093.05386540189"/>
    <e v="#N/A"/>
  </r>
  <r>
    <s v="WILLOW TREE FAMILY DOCTORSHarness NorthBrentE84015Feb11"/>
    <x v="332"/>
    <x v="27"/>
    <x v="3"/>
    <x v="334"/>
    <s v="E84015"/>
    <x v="3"/>
    <n v="11"/>
    <n v="14651.163726770699"/>
    <n v="21193"/>
    <n v="3094"/>
    <n v="421.7407"/>
    <n v="61.570600000000006"/>
    <m/>
    <m/>
    <m/>
    <m/>
    <n v="4045"/>
    <n v="72.405500000000004"/>
    <m/>
    <m/>
    <n v="28332"/>
    <n v="555.71680000000003"/>
    <m/>
    <m/>
    <n v="0"/>
    <n v="555.71680000000003"/>
    <e v="#N/A"/>
    <e v="#N/A"/>
    <e v="#N/A"/>
    <n v="6593.0236770468146"/>
    <n v="6593.0236770468146"/>
    <n v="6593.0236770468146"/>
    <n v="479093.05386540189"/>
    <e v="#N/A"/>
  </r>
  <r>
    <s v="WILLOW TREE FAMILY DOCTORSHarness NorthBrentE84015Jan10"/>
    <x v="332"/>
    <x v="27"/>
    <x v="3"/>
    <x v="334"/>
    <s v="E84015"/>
    <x v="4"/>
    <n v="10"/>
    <n v="14651.163726770699"/>
    <n v="20493"/>
    <n v="6291"/>
    <n v="407.8107"/>
    <n v="125.19090000000001"/>
    <m/>
    <m/>
    <m/>
    <m/>
    <n v="3843"/>
    <n v="68.789699999999996"/>
    <m/>
    <m/>
    <n v="30627"/>
    <n v="601.79130000000009"/>
    <m/>
    <m/>
    <n v="0"/>
    <n v="601.79130000000009"/>
    <e v="#N/A"/>
    <e v="#N/A"/>
    <e v="#N/A"/>
    <n v="6593.0236770468146"/>
    <n v="6593.0236770468146"/>
    <n v="6593.0236770468146"/>
    <n v="479093.05386540189"/>
    <e v="#N/A"/>
  </r>
  <r>
    <s v="WILLOW TREE FAMILY DOCTORSHarness NorthBrentE84015Jul4"/>
    <x v="332"/>
    <x v="27"/>
    <x v="3"/>
    <x v="334"/>
    <s v="E84015"/>
    <x v="5"/>
    <n v="4"/>
    <n v="14651.163726770699"/>
    <n v="8957"/>
    <n v="426"/>
    <n v="165.7045"/>
    <n v="7.8809999999999993"/>
    <n v="10768"/>
    <n v="779"/>
    <n v="214.28320000000002"/>
    <n v="15.5021"/>
    <n v="6319"/>
    <n v="113.1101"/>
    <n v="11592"/>
    <n v="255.024"/>
    <n v="15702"/>
    <n v="286.69560000000001"/>
    <n v="23139"/>
    <n v="484.80930000000001"/>
    <n v="0"/>
    <n v="286.69560000000001"/>
    <n v="484.80930000000001"/>
    <n v="198.11369999999999"/>
    <e v="#N/A"/>
    <n v="6593.0236770468146"/>
    <n v="6593.0236770468146"/>
    <n v="6593.0236770468146"/>
    <n v="479093.05386540189"/>
    <e v="#N/A"/>
  </r>
  <r>
    <s v="WILLOW TREE FAMILY DOCTORSHarness NorthBrentE84015Jun3"/>
    <x v="332"/>
    <x v="27"/>
    <x v="3"/>
    <x v="334"/>
    <s v="E84015"/>
    <x v="6"/>
    <n v="3"/>
    <n v="14651.163726770699"/>
    <n v="9671"/>
    <n v="1575"/>
    <n v="178.9135"/>
    <n v="29.137499999999999"/>
    <n v="17850"/>
    <n v="6228"/>
    <n v="355.21500000000003"/>
    <n v="123.9372"/>
    <n v="2756"/>
    <n v="49.3324"/>
    <n v="9231"/>
    <n v="203.08199999999999"/>
    <n v="14002"/>
    <n v="257.38339999999999"/>
    <n v="33309"/>
    <n v="682.2342000000001"/>
    <n v="0"/>
    <n v="257.38339999999999"/>
    <n v="682.2342000000001"/>
    <n v="424.85080000000011"/>
    <e v="#N/A"/>
    <n v="6593.0236770468146"/>
    <n v="6593.0236770468146"/>
    <n v="6593.0236770468146"/>
    <n v="479093.05386540189"/>
    <e v="#N/A"/>
  </r>
  <r>
    <s v="WILLOW TREE FAMILY DOCTORSHarness NorthBrentE84015Mar12"/>
    <x v="332"/>
    <x v="27"/>
    <x v="3"/>
    <x v="334"/>
    <s v="E84015"/>
    <x v="7"/>
    <n v="12"/>
    <n v="14651.163726770699"/>
    <n v="25669"/>
    <n v="6452"/>
    <n v="510.81310000000002"/>
    <n v="128.3948"/>
    <m/>
    <m/>
    <m/>
    <m/>
    <n v="4934"/>
    <n v="88.318600000000004"/>
    <m/>
    <m/>
    <n v="37055"/>
    <n v="727.52649999999994"/>
    <m/>
    <m/>
    <n v="0"/>
    <n v="727.52649999999994"/>
    <e v="#N/A"/>
    <e v="#N/A"/>
    <e v="#N/A"/>
    <n v="6593.0236770468146"/>
    <n v="6593.0236770468146"/>
    <n v="6593.0236770468146"/>
    <n v="479093.05386540189"/>
    <e v="#N/A"/>
  </r>
  <r>
    <s v="WILLOW TREE FAMILY DOCTORSHarness NorthBrentE84015May2"/>
    <x v="332"/>
    <x v="27"/>
    <x v="3"/>
    <x v="334"/>
    <s v="E84015"/>
    <x v="8"/>
    <n v="2"/>
    <n v="14651.163726770699"/>
    <n v="9558"/>
    <n v="1658"/>
    <n v="176.82299999999998"/>
    <n v="30.672999999999998"/>
    <n v="16017"/>
    <n v="3028"/>
    <n v="318.73830000000004"/>
    <n v="60.257200000000005"/>
    <n v="3176"/>
    <n v="56.8504"/>
    <n v="5974"/>
    <n v="131.428"/>
    <n v="14392"/>
    <n v="264.34639999999996"/>
    <n v="25019"/>
    <n v="510.42350000000005"/>
    <n v="0"/>
    <n v="264.34639999999996"/>
    <n v="510.42350000000005"/>
    <n v="246.07710000000009"/>
    <e v="#N/A"/>
    <n v="6593.0236770468146"/>
    <n v="6593.0236770468146"/>
    <n v="6593.0236770468146"/>
    <n v="479093.05386540189"/>
    <e v="#N/A"/>
  </r>
  <r>
    <s v="WILLOW TREE FAMILY DOCTORSHarness NorthBrentE84015Nov8"/>
    <x v="332"/>
    <x v="27"/>
    <x v="3"/>
    <x v="334"/>
    <s v="E84015"/>
    <x v="9"/>
    <n v="8"/>
    <n v="14651.163726770699"/>
    <n v="8877"/>
    <n v="21542"/>
    <n v="176.6523"/>
    <n v="428.68580000000003"/>
    <m/>
    <m/>
    <m/>
    <m/>
    <n v="2715"/>
    <n v="48.598500000000001"/>
    <m/>
    <m/>
    <n v="33134"/>
    <n v="653.9366"/>
    <m/>
    <m/>
    <n v="0"/>
    <n v="653.9366"/>
    <e v="#N/A"/>
    <e v="#N/A"/>
    <e v="#N/A"/>
    <n v="6593.0236770468146"/>
    <n v="6593.0236770468146"/>
    <n v="6593.0236770468146"/>
    <n v="479093.05386540189"/>
    <e v="#N/A"/>
  </r>
  <r>
    <s v="WILLOW TREE FAMILY DOCTORSHarness NorthBrentE84015Oct7"/>
    <x v="332"/>
    <x v="27"/>
    <x v="3"/>
    <x v="334"/>
    <s v="E84015"/>
    <x v="10"/>
    <n v="7"/>
    <n v="14651.163726770699"/>
    <n v="9346"/>
    <n v="19832"/>
    <n v="185.9854"/>
    <n v="394.65680000000003"/>
    <n v="0"/>
    <n v="3703"/>
    <n v="0"/>
    <n v="83.317499999999995"/>
    <n v="6340"/>
    <n v="113.486"/>
    <n v="11815"/>
    <n v="259.93"/>
    <n v="35518"/>
    <n v="694.12819999999999"/>
    <n v="15518"/>
    <n v="343.2475"/>
    <n v="0"/>
    <n v="694.12819999999999"/>
    <n v="343.2475"/>
    <n v="-350.88069999999999"/>
    <e v="#N/A"/>
    <n v="6593.0236770468146"/>
    <n v="6593.0236770468146"/>
    <n v="6593.0236770468146"/>
    <n v="479093.05386540189"/>
    <e v="#N/A"/>
  </r>
  <r>
    <s v="WILLOW TREE FAMILY DOCTORSHarness NorthBrentE84015Sep6"/>
    <x v="332"/>
    <x v="27"/>
    <x v="3"/>
    <x v="334"/>
    <s v="E84015"/>
    <x v="11"/>
    <n v="6"/>
    <n v="14651.163726770699"/>
    <n v="11683"/>
    <n v="15906"/>
    <n v="232.49170000000001"/>
    <n v="316.52940000000001"/>
    <n v="13422"/>
    <n v="4112"/>
    <n v="301.995"/>
    <n v="92.52"/>
    <n v="6975"/>
    <n v="124.85250000000001"/>
    <n v="10525"/>
    <n v="231.55"/>
    <n v="34564"/>
    <n v="673.87360000000001"/>
    <n v="28059"/>
    <n v="626.06500000000005"/>
    <n v="0"/>
    <n v="673.87360000000001"/>
    <n v="626.06500000000005"/>
    <n v="-47.808599999999956"/>
    <e v="#N/A"/>
    <n v="6593.0236770468146"/>
    <n v="6593.0236770468146"/>
    <n v="6593.0236770468146"/>
    <n v="479093.05386540189"/>
    <e v="#N/A"/>
  </r>
  <r>
    <s v="WOOD LANE MEDICAL CENTRECelandine Health and MetroCare PCNHillingdonE86012Apr1"/>
    <x v="333"/>
    <x v="44"/>
    <x v="1"/>
    <x v="335"/>
    <s v="E86012"/>
    <x v="0"/>
    <n v="1"/>
    <n v="10597.9705763321"/>
    <n v="4529"/>
    <n v="679"/>
    <n v="83.78649999999999"/>
    <n v="12.561499999999999"/>
    <n v="7490"/>
    <n v="2843"/>
    <n v="149.05100000000002"/>
    <n v="56.575700000000005"/>
    <n v="4597"/>
    <n v="82.286299999999997"/>
    <n v="2761"/>
    <n v="60.741999999999997"/>
    <n v="9805"/>
    <n v="178.6343"/>
    <n v="13094"/>
    <n v="266.36870000000005"/>
    <n v="0"/>
    <n v="178.6343"/>
    <n v="266.36870000000005"/>
    <n v="87.734400000000051"/>
    <n v="266.36870000000005"/>
    <n v="4769.0867593494449"/>
    <n v="4769.0867593494449"/>
    <n v="4769.0867593494449"/>
    <n v="346553.63784605969"/>
    <n v="0"/>
  </r>
  <r>
    <s v="WOOD LANE MEDICAL CENTRECelandine Health and MetroCare PCNHillingdonE86012Aug5"/>
    <x v="333"/>
    <x v="44"/>
    <x v="1"/>
    <x v="335"/>
    <s v="E86012"/>
    <x v="1"/>
    <n v="5"/>
    <n v="10597.9705763321"/>
    <n v="24222"/>
    <n v="7322"/>
    <n v="448.10699999999997"/>
    <n v="135.45699999999999"/>
    <n v="13156"/>
    <n v="1583"/>
    <n v="261.80439999999999"/>
    <n v="31.501700000000003"/>
    <n v="4110"/>
    <n v="73.569000000000003"/>
    <n v="3667"/>
    <n v="80.674000000000007"/>
    <n v="35654"/>
    <n v="657.13299999999992"/>
    <n v="18406"/>
    <n v="373.98009999999999"/>
    <n v="0"/>
    <n v="657.13299999999992"/>
    <n v="373.98009999999999"/>
    <n v="-283.15289999999993"/>
    <n v="640.34879999999998"/>
    <n v="4769.0867593494449"/>
    <n v="4769.0867593494449"/>
    <n v="4769.0867593494449"/>
    <n v="346553.63784605969"/>
    <n v="0"/>
  </r>
  <r>
    <s v="WOOD LANE MEDICAL CENTRECelandine Health and MetroCare PCNHillingdonE86012Dec9"/>
    <x v="333"/>
    <x v="44"/>
    <x v="1"/>
    <x v="335"/>
    <s v="E86012"/>
    <x v="2"/>
    <n v="9"/>
    <n v="10597.9705763321"/>
    <n v="7029"/>
    <n v="1091"/>
    <n v="139.87710000000001"/>
    <n v="21.710900000000002"/>
    <m/>
    <m/>
    <m/>
    <m/>
    <n v="1839"/>
    <n v="32.918100000000003"/>
    <m/>
    <m/>
    <n v="9959"/>
    <n v="194.50610000000003"/>
    <m/>
    <m/>
    <n v="0"/>
    <n v="194.50610000000003"/>
    <e v="#N/A"/>
    <e v="#N/A"/>
    <e v="#N/A"/>
    <n v="4769.0867593494449"/>
    <n v="4769.0867593494449"/>
    <n v="4769.0867593494449"/>
    <n v="346553.63784605969"/>
    <e v="#N/A"/>
  </r>
  <r>
    <s v="WOOD LANE MEDICAL CENTRECelandine Health and MetroCare PCNHillingdonE86012Feb11"/>
    <x v="333"/>
    <x v="44"/>
    <x v="1"/>
    <x v="335"/>
    <s v="E86012"/>
    <x v="3"/>
    <n v="11"/>
    <n v="10597.9705763321"/>
    <n v="7694"/>
    <n v="563"/>
    <n v="153.11060000000001"/>
    <n v="11.203700000000001"/>
    <m/>
    <m/>
    <m/>
    <m/>
    <n v="2141"/>
    <n v="38.323900000000002"/>
    <m/>
    <m/>
    <n v="10398"/>
    <n v="202.63820000000001"/>
    <m/>
    <m/>
    <n v="0"/>
    <n v="202.63820000000001"/>
    <e v="#N/A"/>
    <e v="#N/A"/>
    <e v="#N/A"/>
    <n v="4769.0867593494449"/>
    <n v="4769.0867593494449"/>
    <n v="4769.0867593494449"/>
    <n v="346553.63784605969"/>
    <e v="#N/A"/>
  </r>
  <r>
    <s v="WOOD LANE MEDICAL CENTRECelandine Health and MetroCare PCNHillingdonE86012Jan10"/>
    <x v="333"/>
    <x v="44"/>
    <x v="1"/>
    <x v="335"/>
    <s v="E86012"/>
    <x v="4"/>
    <n v="10"/>
    <n v="10597.9705763321"/>
    <n v="11379"/>
    <n v="1518"/>
    <n v="226.44210000000001"/>
    <n v="30.208200000000001"/>
    <m/>
    <m/>
    <m/>
    <m/>
    <n v="2837"/>
    <n v="50.782299999999999"/>
    <m/>
    <m/>
    <n v="15734"/>
    <n v="307.43260000000004"/>
    <m/>
    <m/>
    <n v="0"/>
    <n v="307.43260000000004"/>
    <e v="#N/A"/>
    <e v="#N/A"/>
    <e v="#N/A"/>
    <n v="4769.0867593494449"/>
    <n v="4769.0867593494449"/>
    <n v="4769.0867593494449"/>
    <n v="346553.63784605969"/>
    <e v="#N/A"/>
  </r>
  <r>
    <s v="WOOD LANE MEDICAL CENTRECelandine Health and MetroCare PCNHillingdonE86012Jul4"/>
    <x v="333"/>
    <x v="44"/>
    <x v="1"/>
    <x v="335"/>
    <s v="E86012"/>
    <x v="5"/>
    <n v="4"/>
    <n v="10597.9705763321"/>
    <n v="44002"/>
    <n v="1185"/>
    <n v="814.03699999999992"/>
    <n v="21.922499999999999"/>
    <n v="8124"/>
    <n v="1066"/>
    <n v="161.66760000000002"/>
    <n v="21.2134"/>
    <n v="4843"/>
    <n v="86.689700000000002"/>
    <n v="4285"/>
    <n v="94.27"/>
    <n v="50030"/>
    <n v="922.64919999999995"/>
    <n v="13475"/>
    <n v="277.15100000000001"/>
    <n v="0"/>
    <n v="922.64919999999995"/>
    <n v="277.15100000000001"/>
    <n v="-645.4982"/>
    <e v="#N/A"/>
    <n v="4769.0867593494449"/>
    <n v="4769.0867593494449"/>
    <n v="4769.0867593494449"/>
    <n v="346553.63784605969"/>
    <e v="#N/A"/>
  </r>
  <r>
    <s v="WOOD LANE MEDICAL CENTRECelandine Health and MetroCare PCNHillingdonE86012Jun3"/>
    <x v="333"/>
    <x v="44"/>
    <x v="1"/>
    <x v="335"/>
    <s v="E86012"/>
    <x v="6"/>
    <n v="3"/>
    <n v="10597.9705763321"/>
    <n v="30775"/>
    <n v="682"/>
    <n v="569.33749999999998"/>
    <n v="12.616999999999999"/>
    <n v="11892"/>
    <n v="1126"/>
    <n v="236.6508"/>
    <n v="22.407400000000003"/>
    <n v="5032"/>
    <n v="90.072800000000001"/>
    <n v="2461"/>
    <n v="54.142000000000003"/>
    <n v="36489"/>
    <n v="672.02729999999997"/>
    <n v="15479"/>
    <n v="313.2002"/>
    <n v="0"/>
    <n v="672.02729999999997"/>
    <n v="313.2002"/>
    <n v="-358.82709999999997"/>
    <e v="#N/A"/>
    <n v="4769.0867593494449"/>
    <n v="4769.0867593494449"/>
    <n v="4769.0867593494449"/>
    <n v="346553.63784605969"/>
    <e v="#N/A"/>
  </r>
  <r>
    <s v="WOOD LANE MEDICAL CENTRECelandine Health and MetroCare PCNHillingdonE86012Mar12"/>
    <x v="333"/>
    <x v="44"/>
    <x v="1"/>
    <x v="335"/>
    <s v="E86012"/>
    <x v="7"/>
    <n v="12"/>
    <n v="10597.9705763321"/>
    <n v="7827"/>
    <n v="635"/>
    <n v="155.75730000000001"/>
    <n v="12.6365"/>
    <m/>
    <m/>
    <m/>
    <m/>
    <n v="2287"/>
    <n v="40.9373"/>
    <m/>
    <m/>
    <n v="10749"/>
    <n v="209.33110000000002"/>
    <m/>
    <m/>
    <n v="0"/>
    <n v="209.33110000000002"/>
    <e v="#N/A"/>
    <e v="#N/A"/>
    <e v="#N/A"/>
    <n v="4769.0867593494449"/>
    <n v="4769.0867593494449"/>
    <n v="4769.0867593494449"/>
    <n v="346553.63784605969"/>
    <e v="#N/A"/>
  </r>
  <r>
    <s v="WOOD LANE MEDICAL CENTRECelandine Health and MetroCare PCNHillingdonE86012May2"/>
    <x v="333"/>
    <x v="44"/>
    <x v="1"/>
    <x v="335"/>
    <s v="E86012"/>
    <x v="8"/>
    <n v="2"/>
    <n v="10597.9705763321"/>
    <n v="4688"/>
    <n v="777"/>
    <n v="86.727999999999994"/>
    <n v="14.374499999999999"/>
    <n v="8395"/>
    <n v="832"/>
    <n v="167.06050000000002"/>
    <n v="16.556800000000003"/>
    <n v="5381"/>
    <n v="96.319900000000004"/>
    <n v="2448"/>
    <n v="53.856000000000002"/>
    <n v="10846"/>
    <n v="197.42239999999998"/>
    <n v="11675"/>
    <n v="237.47330000000002"/>
    <n v="0"/>
    <n v="197.42239999999998"/>
    <n v="237.47330000000002"/>
    <n v="40.050900000000041"/>
    <e v="#N/A"/>
    <n v="4769.0867593494449"/>
    <n v="4769.0867593494449"/>
    <n v="4769.0867593494449"/>
    <n v="346553.63784605969"/>
    <e v="#N/A"/>
  </r>
  <r>
    <s v="WOOD LANE MEDICAL CENTRECelandine Health and MetroCare PCNHillingdonE86012Nov8"/>
    <x v="333"/>
    <x v="44"/>
    <x v="1"/>
    <x v="335"/>
    <s v="E86012"/>
    <x v="9"/>
    <n v="8"/>
    <n v="10597.9705763321"/>
    <n v="11616"/>
    <n v="1815"/>
    <n v="231.1584"/>
    <n v="36.118500000000004"/>
    <m/>
    <m/>
    <m/>
    <m/>
    <n v="2598"/>
    <n v="46.504199999999997"/>
    <m/>
    <m/>
    <n v="16029"/>
    <n v="313.78110000000004"/>
    <m/>
    <m/>
    <n v="0"/>
    <n v="313.78110000000004"/>
    <e v="#N/A"/>
    <e v="#N/A"/>
    <e v="#N/A"/>
    <n v="4769.0867593494449"/>
    <n v="4769.0867593494449"/>
    <n v="4769.0867593494449"/>
    <n v="346553.63784605969"/>
    <e v="#N/A"/>
  </r>
  <r>
    <s v="WOOD LANE MEDICAL CENTRECelandine Health and MetroCare PCNHillingdonE86012Oct7"/>
    <x v="333"/>
    <x v="44"/>
    <x v="1"/>
    <x v="335"/>
    <s v="E86012"/>
    <x v="10"/>
    <n v="7"/>
    <n v="10597.9705763321"/>
    <n v="13999"/>
    <n v="9644"/>
    <n v="278.58010000000002"/>
    <n v="191.91560000000001"/>
    <n v="0"/>
    <n v="8971"/>
    <n v="0"/>
    <n v="201.8475"/>
    <n v="3372"/>
    <n v="60.358800000000002"/>
    <n v="3137"/>
    <n v="69.013999999999996"/>
    <n v="27015"/>
    <n v="530.85450000000003"/>
    <n v="12108"/>
    <n v="270.86149999999998"/>
    <n v="0"/>
    <n v="530.85450000000003"/>
    <n v="270.86149999999998"/>
    <n v="-259.99300000000005"/>
    <e v="#N/A"/>
    <n v="4769.0867593494449"/>
    <n v="4769.0867593494449"/>
    <n v="4769.0867593494449"/>
    <n v="346553.63784605969"/>
    <e v="#N/A"/>
  </r>
  <r>
    <s v="WOOD LANE MEDICAL CENTRECelandine Health and MetroCare PCNHillingdonE86012Sep6"/>
    <x v="333"/>
    <x v="44"/>
    <x v="1"/>
    <x v="335"/>
    <s v="E86012"/>
    <x v="11"/>
    <n v="6"/>
    <n v="10597.9705763321"/>
    <n v="11704"/>
    <n v="6683"/>
    <n v="232.90960000000001"/>
    <n v="132.99170000000001"/>
    <n v="10901"/>
    <n v="5753"/>
    <n v="245.27249999999998"/>
    <n v="129.4425"/>
    <n v="3346"/>
    <n v="59.8934"/>
    <n v="5774"/>
    <n v="127.02800000000001"/>
    <n v="21733"/>
    <n v="425.79469999999998"/>
    <n v="22428"/>
    <n v="501.74299999999999"/>
    <n v="0"/>
    <n v="425.79469999999998"/>
    <n v="501.74299999999999"/>
    <n v="75.948300000000017"/>
    <e v="#N/A"/>
    <n v="4769.0867593494449"/>
    <n v="4769.0867593494449"/>
    <n v="4769.0867593494449"/>
    <n v="346553.63784605969"/>
    <e v="#N/A"/>
  </r>
  <r>
    <s v="WOODBRIDGE MEDICAL CENTRENorth SouthallEalingE85083Apr1"/>
    <x v="334"/>
    <x v="32"/>
    <x v="2"/>
    <x v="336"/>
    <s v="E85083"/>
    <x v="0"/>
    <n v="1"/>
    <n v="6097.8062152922903"/>
    <n v="294"/>
    <n v="0"/>
    <n v="5.4390000000000001"/>
    <n v="0"/>
    <n v="599"/>
    <n v="0"/>
    <n v="11.920100000000001"/>
    <n v="0"/>
    <n v="5232"/>
    <n v="93.652799999999999"/>
    <n v="9035"/>
    <n v="198.77"/>
    <n v="5526"/>
    <n v="99.091800000000006"/>
    <n v="9634"/>
    <n v="210.6901"/>
    <n v="0"/>
    <n v="99.091800000000006"/>
    <n v="210.6901"/>
    <n v="111.59829999999999"/>
    <n v="210.6901"/>
    <n v="2744.0127968815309"/>
    <n v="2744.0127968815309"/>
    <n v="2744.0127968815309"/>
    <n v="199398.26324005792"/>
    <n v="0"/>
  </r>
  <r>
    <s v="WOODBRIDGE MEDICAL CENTRENorth SouthallEalingE85083Aug5"/>
    <x v="334"/>
    <x v="32"/>
    <x v="2"/>
    <x v="336"/>
    <s v="E85083"/>
    <x v="1"/>
    <n v="5"/>
    <n v="6097.8062152922903"/>
    <n v="5076"/>
    <n v="25"/>
    <n v="93.905999999999992"/>
    <n v="0.46249999999999997"/>
    <n v="549"/>
    <n v="0"/>
    <n v="10.9251"/>
    <n v="0"/>
    <n v="11050"/>
    <n v="197.79499999999999"/>
    <n v="8343"/>
    <n v="183.54599999999999"/>
    <n v="16151"/>
    <n v="292.1635"/>
    <n v="8892"/>
    <n v="194.47109999999998"/>
    <n v="0"/>
    <n v="292.1635"/>
    <n v="194.47109999999998"/>
    <n v="-97.692400000000021"/>
    <n v="405.16120000000001"/>
    <n v="2744.0127968815309"/>
    <n v="2744.0127968815309"/>
    <n v="2744.0127968815309"/>
    <n v="199398.26324005792"/>
    <n v="0"/>
  </r>
  <r>
    <s v="WOODBRIDGE MEDICAL CENTRENorth SouthallEalingE85083Dec9"/>
    <x v="334"/>
    <x v="32"/>
    <x v="2"/>
    <x v="336"/>
    <s v="E85083"/>
    <x v="2"/>
    <n v="9"/>
    <n v="6097.8062152922903"/>
    <n v="704"/>
    <n v="15"/>
    <n v="14.009600000000001"/>
    <n v="0.29849999999999999"/>
    <m/>
    <m/>
    <m/>
    <m/>
    <n v="8149"/>
    <n v="145.86709999999999"/>
    <m/>
    <m/>
    <n v="8868"/>
    <n v="160.17519999999999"/>
    <m/>
    <m/>
    <n v="0"/>
    <n v="160.17519999999999"/>
    <e v="#N/A"/>
    <e v="#N/A"/>
    <e v="#N/A"/>
    <n v="2744.0127968815309"/>
    <n v="2744.0127968815309"/>
    <n v="2744.0127968815309"/>
    <n v="199398.26324005792"/>
    <e v="#N/A"/>
  </r>
  <r>
    <s v="WOODBRIDGE MEDICAL CENTRENorth SouthallEalingE85083Feb11"/>
    <x v="334"/>
    <x v="32"/>
    <x v="2"/>
    <x v="336"/>
    <s v="E85083"/>
    <x v="3"/>
    <n v="11"/>
    <n v="6097.8062152922903"/>
    <n v="458"/>
    <n v="10"/>
    <n v="9.1142000000000003"/>
    <n v="0.19900000000000001"/>
    <m/>
    <m/>
    <m/>
    <m/>
    <n v="13793"/>
    <n v="246.8947"/>
    <m/>
    <m/>
    <n v="14261"/>
    <n v="256.2079"/>
    <m/>
    <m/>
    <n v="0"/>
    <n v="256.2079"/>
    <e v="#N/A"/>
    <e v="#N/A"/>
    <e v="#N/A"/>
    <n v="2744.0127968815309"/>
    <n v="2744.0127968815309"/>
    <n v="2744.0127968815309"/>
    <n v="199398.26324005792"/>
    <e v="#N/A"/>
  </r>
  <r>
    <s v="WOODBRIDGE MEDICAL CENTRENorth SouthallEalingE85083Jan10"/>
    <x v="334"/>
    <x v="32"/>
    <x v="2"/>
    <x v="336"/>
    <s v="E85083"/>
    <x v="4"/>
    <n v="10"/>
    <n v="6097.8062152922903"/>
    <n v="1731"/>
    <n v="7"/>
    <n v="34.446899999999999"/>
    <n v="0.13930000000000001"/>
    <m/>
    <m/>
    <m/>
    <m/>
    <n v="11424"/>
    <n v="204.4896"/>
    <m/>
    <m/>
    <n v="13162"/>
    <n v="239.07579999999999"/>
    <m/>
    <m/>
    <n v="0"/>
    <n v="239.07579999999999"/>
    <e v="#N/A"/>
    <e v="#N/A"/>
    <e v="#N/A"/>
    <n v="2744.0127968815309"/>
    <n v="2744.0127968815309"/>
    <n v="2744.0127968815309"/>
    <n v="199398.26324005792"/>
    <e v="#N/A"/>
  </r>
  <r>
    <s v="WOODBRIDGE MEDICAL CENTRENorth SouthallEalingE85083Jul4"/>
    <x v="334"/>
    <x v="32"/>
    <x v="2"/>
    <x v="336"/>
    <s v="E85083"/>
    <x v="5"/>
    <n v="4"/>
    <n v="6097.8062152922903"/>
    <n v="411"/>
    <n v="0"/>
    <n v="7.6034999999999995"/>
    <n v="0"/>
    <n v="254"/>
    <n v="0"/>
    <n v="5.0546000000000006"/>
    <n v="0"/>
    <n v="6959"/>
    <n v="124.56610000000001"/>
    <n v="8182"/>
    <n v="180.00399999999999"/>
    <n v="7370"/>
    <n v="132.1696"/>
    <n v="8436"/>
    <n v="185.05859999999998"/>
    <n v="0"/>
    <n v="132.1696"/>
    <n v="185.05859999999998"/>
    <n v="52.888999999999982"/>
    <e v="#N/A"/>
    <n v="2744.0127968815309"/>
    <n v="2744.0127968815309"/>
    <n v="2744.0127968815309"/>
    <n v="199398.26324005792"/>
    <e v="#N/A"/>
  </r>
  <r>
    <s v="WOODBRIDGE MEDICAL CENTRENorth SouthallEalingE85083Jun3"/>
    <x v="334"/>
    <x v="32"/>
    <x v="2"/>
    <x v="336"/>
    <s v="E85083"/>
    <x v="6"/>
    <n v="3"/>
    <n v="6097.8062152922903"/>
    <n v="457"/>
    <n v="4"/>
    <n v="8.4544999999999995"/>
    <n v="7.3999999999999996E-2"/>
    <n v="352"/>
    <n v="0"/>
    <n v="7.0048000000000004"/>
    <n v="0"/>
    <n v="7916"/>
    <n v="141.69640000000001"/>
    <n v="10842"/>
    <n v="238.524"/>
    <n v="8377"/>
    <n v="150.22490000000002"/>
    <n v="11194"/>
    <n v="245.52879999999999"/>
    <n v="0"/>
    <n v="150.22490000000002"/>
    <n v="245.52879999999999"/>
    <n v="95.30389999999997"/>
    <e v="#N/A"/>
    <n v="2744.0127968815309"/>
    <n v="2744.0127968815309"/>
    <n v="2744.0127968815309"/>
    <n v="199398.26324005792"/>
    <e v="#N/A"/>
  </r>
  <r>
    <s v="WOODBRIDGE MEDICAL CENTRENorth SouthallEalingE85083Mar12"/>
    <x v="334"/>
    <x v="32"/>
    <x v="2"/>
    <x v="336"/>
    <s v="E85083"/>
    <x v="7"/>
    <n v="12"/>
    <n v="6097.8062152922903"/>
    <n v="330"/>
    <n v="0"/>
    <n v="6.5670000000000002"/>
    <n v="0"/>
    <m/>
    <m/>
    <m/>
    <m/>
    <n v="7044"/>
    <n v="126.08759999999999"/>
    <m/>
    <m/>
    <n v="7374"/>
    <n v="132.65459999999999"/>
    <m/>
    <m/>
    <n v="0"/>
    <n v="132.65459999999999"/>
    <e v="#N/A"/>
    <e v="#N/A"/>
    <e v="#N/A"/>
    <n v="2744.0127968815309"/>
    <n v="2744.0127968815309"/>
    <n v="2744.0127968815309"/>
    <n v="199398.26324005792"/>
    <e v="#N/A"/>
  </r>
  <r>
    <s v="WOODBRIDGE MEDICAL CENTRENorth SouthallEalingE85083May2"/>
    <x v="334"/>
    <x v="32"/>
    <x v="2"/>
    <x v="336"/>
    <s v="E85083"/>
    <x v="8"/>
    <n v="2"/>
    <n v="6097.8062152922903"/>
    <n v="480"/>
    <n v="0"/>
    <n v="8.879999999999999"/>
    <n v="0"/>
    <n v="373"/>
    <n v="0"/>
    <n v="7.4227000000000007"/>
    <n v="0"/>
    <n v="5847"/>
    <n v="104.6613"/>
    <n v="7206"/>
    <n v="158.53200000000001"/>
    <n v="6327"/>
    <n v="113.54129999999999"/>
    <n v="7579"/>
    <n v="165.9547"/>
    <n v="0"/>
    <n v="113.54129999999999"/>
    <n v="165.9547"/>
    <n v="52.41340000000001"/>
    <e v="#N/A"/>
    <n v="2744.0127968815309"/>
    <n v="2744.0127968815309"/>
    <n v="2744.0127968815309"/>
    <n v="199398.26324005792"/>
    <e v="#N/A"/>
  </r>
  <r>
    <s v="WOODBRIDGE MEDICAL CENTRENorth SouthallEalingE85083Nov8"/>
    <x v="334"/>
    <x v="32"/>
    <x v="2"/>
    <x v="336"/>
    <s v="E85083"/>
    <x v="9"/>
    <n v="8"/>
    <n v="6097.8062152922903"/>
    <n v="475"/>
    <n v="0"/>
    <n v="9.4525000000000006"/>
    <n v="0"/>
    <m/>
    <m/>
    <m/>
    <m/>
    <n v="11354"/>
    <n v="203.23660000000001"/>
    <m/>
    <m/>
    <n v="11829"/>
    <n v="212.6891"/>
    <m/>
    <m/>
    <n v="0"/>
    <n v="212.6891"/>
    <e v="#N/A"/>
    <e v="#N/A"/>
    <e v="#N/A"/>
    <n v="2744.0127968815309"/>
    <n v="2744.0127968815309"/>
    <n v="2744.0127968815309"/>
    <n v="199398.26324005792"/>
    <e v="#N/A"/>
  </r>
  <r>
    <s v="WOODBRIDGE MEDICAL CENTRENorth SouthallEalingE85083Oct7"/>
    <x v="334"/>
    <x v="32"/>
    <x v="2"/>
    <x v="336"/>
    <s v="E85083"/>
    <x v="10"/>
    <n v="7"/>
    <n v="6097.8062152922903"/>
    <n v="575"/>
    <n v="0"/>
    <n v="11.442500000000001"/>
    <n v="0"/>
    <n v="0"/>
    <n v="2"/>
    <n v="0"/>
    <n v="4.4999999999999998E-2"/>
    <n v="18059"/>
    <n v="323.2561"/>
    <n v="19017"/>
    <n v="418.37400000000002"/>
    <n v="18634"/>
    <n v="334.6986"/>
    <n v="19019"/>
    <n v="418.41900000000004"/>
    <n v="0"/>
    <n v="334.6986"/>
    <n v="418.41900000000004"/>
    <n v="83.720400000000041"/>
    <e v="#N/A"/>
    <n v="2744.0127968815309"/>
    <n v="2744.0127968815309"/>
    <n v="2744.0127968815309"/>
    <n v="199398.26324005792"/>
    <e v="#N/A"/>
  </r>
  <r>
    <s v="WOODBRIDGE MEDICAL CENTRENorth SouthallEalingE85083Sep6"/>
    <x v="334"/>
    <x v="32"/>
    <x v="2"/>
    <x v="336"/>
    <s v="E85083"/>
    <x v="11"/>
    <n v="6"/>
    <n v="6097.8062152922903"/>
    <n v="437"/>
    <n v="10"/>
    <n v="8.6963000000000008"/>
    <n v="0.19900000000000001"/>
    <n v="596"/>
    <n v="0"/>
    <n v="13.41"/>
    <n v="0"/>
    <n v="18322"/>
    <n v="327.96379999999999"/>
    <n v="17480"/>
    <n v="384.56"/>
    <n v="18769"/>
    <n v="336.85910000000001"/>
    <n v="18076"/>
    <n v="397.97"/>
    <n v="0"/>
    <n v="336.85910000000001"/>
    <n v="397.97"/>
    <n v="61.110900000000015"/>
    <e v="#N/A"/>
    <n v="2744.0127968815309"/>
    <n v="2744.0127968815309"/>
    <n v="2744.0127968815309"/>
    <n v="199398.26324005792"/>
    <e v="#N/A"/>
  </r>
  <r>
    <s v="WOODFIELD ROAD SURGERYRegents HealthCentral LondonE87741Apr1"/>
    <x v="335"/>
    <x v="31"/>
    <x v="7"/>
    <x v="337"/>
    <s v="E87741"/>
    <x v="0"/>
    <n v="1"/>
    <n v="4196.1738610433704"/>
    <n v="1116"/>
    <n v="382"/>
    <n v="20.645999999999997"/>
    <n v="7.0669999999999993"/>
    <n v="1359"/>
    <n v="0"/>
    <n v="27.0441"/>
    <n v="0"/>
    <n v="1672"/>
    <n v="29.928799999999999"/>
    <n v="1583"/>
    <n v="34.826000000000001"/>
    <n v="3170"/>
    <n v="57.641799999999996"/>
    <n v="2942"/>
    <n v="61.870100000000001"/>
    <n v="0"/>
    <n v="57.641799999999996"/>
    <n v="61.870100000000001"/>
    <n v="4.2283000000000044"/>
    <n v="61.870100000000001"/>
    <n v="1888.2782374695166"/>
    <n v="1888.2782374695166"/>
    <n v="1888.2782374695166"/>
    <n v="137214.88525611823"/>
    <n v="0"/>
  </r>
  <r>
    <s v="WOODFIELD ROAD SURGERYRegents HealthCentral LondonE87741Aug5"/>
    <x v="335"/>
    <x v="31"/>
    <x v="7"/>
    <x v="337"/>
    <s v="E87741"/>
    <x v="1"/>
    <n v="5"/>
    <n v="4196.1738610433704"/>
    <n v="1121"/>
    <n v="2"/>
    <n v="20.738499999999998"/>
    <n v="3.6999999999999998E-2"/>
    <n v="1583"/>
    <n v="6"/>
    <n v="31.501700000000003"/>
    <n v="0.11940000000000001"/>
    <n v="2820"/>
    <n v="50.478000000000002"/>
    <n v="5474"/>
    <n v="120.428"/>
    <n v="3943"/>
    <n v="71.253500000000003"/>
    <n v="7063"/>
    <n v="152.04910000000001"/>
    <n v="0"/>
    <n v="71.253500000000003"/>
    <n v="152.04910000000001"/>
    <n v="80.795600000000007"/>
    <n v="213.91920000000002"/>
    <n v="1888.2782374695166"/>
    <n v="1888.2782374695166"/>
    <n v="1888.2782374695166"/>
    <n v="137214.88525611823"/>
    <n v="0"/>
  </r>
  <r>
    <s v="WOODFIELD ROAD SURGERYRegents HealthCentral LondonE87741Dec9"/>
    <x v="335"/>
    <x v="31"/>
    <x v="7"/>
    <x v="337"/>
    <s v="E87741"/>
    <x v="2"/>
    <n v="9"/>
    <n v="4196.1738610433704"/>
    <n v="1319"/>
    <n v="0"/>
    <n v="26.248100000000001"/>
    <n v="0"/>
    <m/>
    <m/>
    <m/>
    <m/>
    <n v="862"/>
    <n v="15.4298"/>
    <m/>
    <m/>
    <n v="2181"/>
    <n v="41.677900000000001"/>
    <m/>
    <m/>
    <n v="0"/>
    <n v="41.677900000000001"/>
    <e v="#N/A"/>
    <e v="#N/A"/>
    <e v="#N/A"/>
    <n v="1888.2782374695166"/>
    <n v="1888.2782374695166"/>
    <n v="1888.2782374695166"/>
    <n v="137214.88525611823"/>
    <e v="#N/A"/>
  </r>
  <r>
    <s v="WOODFIELD ROAD SURGERYRegents HealthCentral LondonE87741Feb11"/>
    <x v="335"/>
    <x v="31"/>
    <x v="7"/>
    <x v="337"/>
    <s v="E87741"/>
    <x v="3"/>
    <n v="11"/>
    <n v="4196.1738610433704"/>
    <n v="1299"/>
    <n v="0"/>
    <n v="25.850100000000001"/>
    <n v="0"/>
    <m/>
    <m/>
    <m/>
    <m/>
    <n v="3183"/>
    <n v="56.975700000000003"/>
    <m/>
    <m/>
    <n v="4482"/>
    <n v="82.825800000000001"/>
    <m/>
    <m/>
    <n v="0"/>
    <n v="82.825800000000001"/>
    <e v="#N/A"/>
    <e v="#N/A"/>
    <e v="#N/A"/>
    <n v="1888.2782374695166"/>
    <n v="1888.2782374695166"/>
    <n v="1888.2782374695166"/>
    <n v="137214.88525611823"/>
    <e v="#N/A"/>
  </r>
  <r>
    <s v="WOODFIELD ROAD SURGERYRegents HealthCentral LondonE87741Jan10"/>
    <x v="335"/>
    <x v="31"/>
    <x v="7"/>
    <x v="337"/>
    <s v="E87741"/>
    <x v="4"/>
    <n v="10"/>
    <n v="4196.1738610433704"/>
    <n v="1296"/>
    <n v="0"/>
    <n v="25.790400000000002"/>
    <n v="0"/>
    <m/>
    <m/>
    <m/>
    <m/>
    <n v="3551"/>
    <n v="63.562899999999999"/>
    <m/>
    <m/>
    <n v="4847"/>
    <n v="89.353300000000004"/>
    <m/>
    <m/>
    <n v="0"/>
    <n v="89.353300000000004"/>
    <e v="#N/A"/>
    <e v="#N/A"/>
    <e v="#N/A"/>
    <n v="1888.2782374695166"/>
    <n v="1888.2782374695166"/>
    <n v="1888.2782374695166"/>
    <n v="137214.88525611823"/>
    <e v="#N/A"/>
  </r>
  <r>
    <s v="WOODFIELD ROAD SURGERYRegents HealthCentral LondonE87741Jul4"/>
    <x v="335"/>
    <x v="31"/>
    <x v="7"/>
    <x v="337"/>
    <s v="E87741"/>
    <x v="5"/>
    <n v="4"/>
    <n v="4196.1738610433704"/>
    <n v="1199"/>
    <n v="0"/>
    <n v="22.1815"/>
    <n v="0"/>
    <n v="2066"/>
    <n v="12"/>
    <n v="41.113399999999999"/>
    <n v="0.23880000000000001"/>
    <n v="2354"/>
    <n v="42.136600000000001"/>
    <n v="3075"/>
    <n v="67.650000000000006"/>
    <n v="3553"/>
    <n v="64.318100000000001"/>
    <n v="5153"/>
    <n v="109.0022"/>
    <n v="0"/>
    <n v="64.318100000000001"/>
    <n v="109.0022"/>
    <n v="44.684100000000001"/>
    <e v="#N/A"/>
    <n v="1888.2782374695166"/>
    <n v="1888.2782374695166"/>
    <n v="1888.2782374695166"/>
    <n v="137214.88525611823"/>
    <e v="#N/A"/>
  </r>
  <r>
    <s v="WOODFIELD ROAD SURGERYRegents HealthCentral LondonE87741Jun3"/>
    <x v="335"/>
    <x v="31"/>
    <x v="7"/>
    <x v="337"/>
    <s v="E87741"/>
    <x v="6"/>
    <n v="3"/>
    <n v="4196.1738610433704"/>
    <n v="1450"/>
    <n v="3"/>
    <n v="26.824999999999999"/>
    <n v="5.5499999999999994E-2"/>
    <n v="1708"/>
    <n v="7"/>
    <n v="33.989200000000004"/>
    <n v="0.13930000000000001"/>
    <n v="1772"/>
    <n v="31.718800000000002"/>
    <n v="2618"/>
    <n v="57.595999999999997"/>
    <n v="3225"/>
    <n v="58.599299999999999"/>
    <n v="4333"/>
    <n v="91.724500000000006"/>
    <n v="0"/>
    <n v="58.599299999999999"/>
    <n v="91.724500000000006"/>
    <n v="33.125200000000007"/>
    <e v="#N/A"/>
    <n v="1888.2782374695166"/>
    <n v="1888.2782374695166"/>
    <n v="1888.2782374695166"/>
    <n v="137214.88525611823"/>
    <e v="#N/A"/>
  </r>
  <r>
    <s v="WOODFIELD ROAD SURGERYRegents HealthCentral LondonE87741Mar12"/>
    <x v="335"/>
    <x v="31"/>
    <x v="7"/>
    <x v="337"/>
    <s v="E87741"/>
    <x v="7"/>
    <n v="12"/>
    <n v="4196.1738610433704"/>
    <n v="1306"/>
    <n v="0"/>
    <n v="25.9894"/>
    <n v="0"/>
    <m/>
    <m/>
    <m/>
    <m/>
    <n v="2399"/>
    <n v="42.942100000000003"/>
    <m/>
    <m/>
    <n v="3705"/>
    <n v="68.9315"/>
    <m/>
    <m/>
    <n v="0"/>
    <n v="68.9315"/>
    <e v="#N/A"/>
    <e v="#N/A"/>
    <e v="#N/A"/>
    <n v="1888.2782374695166"/>
    <n v="1888.2782374695166"/>
    <n v="1888.2782374695166"/>
    <n v="137214.88525611823"/>
    <e v="#N/A"/>
  </r>
  <r>
    <s v="WOODFIELD ROAD SURGERYRegents HealthCentral LondonE87741May2"/>
    <x v="335"/>
    <x v="31"/>
    <x v="7"/>
    <x v="337"/>
    <s v="E87741"/>
    <x v="8"/>
    <n v="2"/>
    <n v="4196.1738610433704"/>
    <n v="1219"/>
    <n v="180"/>
    <n v="22.551499999999997"/>
    <n v="3.3299999999999996"/>
    <n v="1281"/>
    <n v="0"/>
    <n v="25.491900000000001"/>
    <n v="0"/>
    <n v="2048"/>
    <n v="36.659199999999998"/>
    <n v="2068"/>
    <n v="45.496000000000002"/>
    <n v="3447"/>
    <n v="62.540699999999994"/>
    <n v="3349"/>
    <n v="70.987899999999996"/>
    <n v="0"/>
    <n v="62.540699999999994"/>
    <n v="70.987899999999996"/>
    <n v="8.4472000000000023"/>
    <e v="#N/A"/>
    <n v="1888.2782374695166"/>
    <n v="1888.2782374695166"/>
    <n v="1888.2782374695166"/>
    <n v="137214.88525611823"/>
    <e v="#N/A"/>
  </r>
  <r>
    <s v="WOODFIELD ROAD SURGERYRegents HealthCentral LondonE87741Nov8"/>
    <x v="335"/>
    <x v="31"/>
    <x v="7"/>
    <x v="337"/>
    <s v="E87741"/>
    <x v="9"/>
    <n v="8"/>
    <n v="4196.1738610433704"/>
    <n v="1300"/>
    <n v="11"/>
    <n v="25.87"/>
    <n v="0.21890000000000001"/>
    <m/>
    <m/>
    <m/>
    <m/>
    <n v="2718"/>
    <n v="48.652200000000001"/>
    <m/>
    <m/>
    <n v="4029"/>
    <n v="74.741100000000003"/>
    <m/>
    <m/>
    <n v="0"/>
    <n v="74.741100000000003"/>
    <e v="#N/A"/>
    <e v="#N/A"/>
    <e v="#N/A"/>
    <n v="1888.2782374695166"/>
    <n v="1888.2782374695166"/>
    <n v="1888.2782374695166"/>
    <n v="137214.88525611823"/>
    <e v="#N/A"/>
  </r>
  <r>
    <s v="WOODFIELD ROAD SURGERYRegents HealthCentral LondonE87741Oct7"/>
    <x v="335"/>
    <x v="31"/>
    <x v="7"/>
    <x v="337"/>
    <s v="E87741"/>
    <x v="10"/>
    <n v="7"/>
    <n v="4196.1738610433704"/>
    <n v="1203"/>
    <n v="3076"/>
    <n v="23.939700000000002"/>
    <n v="61.212400000000002"/>
    <n v="0"/>
    <n v="16"/>
    <n v="0"/>
    <n v="0.36"/>
    <n v="2891"/>
    <n v="51.748899999999999"/>
    <n v="3705"/>
    <n v="81.510000000000005"/>
    <n v="7170"/>
    <n v="136.90100000000001"/>
    <n v="3721"/>
    <n v="81.87"/>
    <n v="0"/>
    <n v="136.90100000000001"/>
    <n v="81.87"/>
    <n v="-55.031000000000006"/>
    <e v="#N/A"/>
    <n v="1888.2782374695166"/>
    <n v="1888.2782374695166"/>
    <n v="1888.2782374695166"/>
    <n v="137214.88525611823"/>
    <e v="#N/A"/>
  </r>
  <r>
    <s v="WOODFIELD ROAD SURGERYRegents HealthCentral LondonE87741Sep6"/>
    <x v="335"/>
    <x v="31"/>
    <x v="7"/>
    <x v="337"/>
    <s v="E87741"/>
    <x v="11"/>
    <n v="6"/>
    <n v="4196.1738610433704"/>
    <n v="1300"/>
    <n v="0"/>
    <n v="25.87"/>
    <n v="0"/>
    <n v="1956"/>
    <n v="0"/>
    <n v="44.01"/>
    <n v="0"/>
    <n v="3166"/>
    <n v="56.671399999999998"/>
    <n v="4378"/>
    <n v="96.316000000000003"/>
    <n v="4466"/>
    <n v="82.541399999999996"/>
    <n v="6334"/>
    <n v="140.32599999999999"/>
    <n v="0"/>
    <n v="82.541399999999996"/>
    <n v="140.32599999999999"/>
    <n v="57.784599999999998"/>
    <e v="#N/A"/>
    <n v="1888.2782374695166"/>
    <n v="1888.2782374695166"/>
    <n v="1888.2782374695166"/>
    <n v="137214.88525611823"/>
    <e v="#N/A"/>
  </r>
  <r>
    <s v="YEADING MEDICAL CENTRENortholtEalingE85021Apr1"/>
    <x v="336"/>
    <x v="16"/>
    <x v="2"/>
    <x v="338"/>
    <s v="E85021"/>
    <x v="0"/>
    <n v="1"/>
    <n v="6467.6500761464504"/>
    <n v="1621"/>
    <n v="0"/>
    <n v="29.988499999999998"/>
    <n v="0"/>
    <n v="2851"/>
    <n v="30"/>
    <n v="56.734900000000003"/>
    <n v="0.59699999999999998"/>
    <n v="2939"/>
    <n v="52.6081"/>
    <n v="9094"/>
    <n v="200.06800000000001"/>
    <n v="4560"/>
    <n v="82.596599999999995"/>
    <n v="11975"/>
    <n v="257.3999"/>
    <n v="0"/>
    <n v="82.596599999999995"/>
    <n v="257.3999"/>
    <n v="174.80330000000001"/>
    <n v="257.3999"/>
    <n v="2910.4425342659029"/>
    <n v="2910.4425342659029"/>
    <n v="2910.4425342659029"/>
    <n v="211492.15748998895"/>
    <n v="0"/>
  </r>
  <r>
    <s v="YEADING MEDICAL CENTRENortholtEalingE85021Aug5"/>
    <x v="336"/>
    <x v="16"/>
    <x v="2"/>
    <x v="338"/>
    <s v="E85021"/>
    <x v="1"/>
    <n v="5"/>
    <n v="6467.6500761464504"/>
    <n v="2128"/>
    <n v="2"/>
    <n v="39.367999999999995"/>
    <n v="3.6999999999999998E-2"/>
    <n v="2480"/>
    <n v="15"/>
    <n v="49.352000000000004"/>
    <n v="0.29849999999999999"/>
    <n v="6546"/>
    <n v="117.1734"/>
    <n v="8038"/>
    <n v="176.83600000000001"/>
    <n v="8676"/>
    <n v="156.57839999999999"/>
    <n v="10533"/>
    <n v="226.48650000000001"/>
    <n v="0"/>
    <n v="156.57839999999999"/>
    <n v="226.48650000000001"/>
    <n v="69.908100000000019"/>
    <n v="483.88639999999998"/>
    <n v="2910.4425342659029"/>
    <n v="2910.4425342659029"/>
    <n v="2910.4425342659029"/>
    <n v="211492.15748998895"/>
    <n v="0"/>
  </r>
  <r>
    <s v="YEADING MEDICAL CENTRENortholtEalingE85021Dec9"/>
    <x v="336"/>
    <x v="16"/>
    <x v="2"/>
    <x v="338"/>
    <s v="E85021"/>
    <x v="2"/>
    <n v="9"/>
    <n v="6467.6500761464504"/>
    <n v="16602"/>
    <n v="15"/>
    <n v="330.37979999999999"/>
    <n v="0.29849999999999999"/>
    <m/>
    <m/>
    <m/>
    <m/>
    <n v="13139"/>
    <n v="235.18809999999999"/>
    <m/>
    <m/>
    <n v="29756"/>
    <n v="565.8664"/>
    <m/>
    <m/>
    <n v="0"/>
    <n v="565.8664"/>
    <e v="#N/A"/>
    <e v="#N/A"/>
    <e v="#N/A"/>
    <n v="2910.4425342659029"/>
    <n v="2910.4425342659029"/>
    <n v="2910.4425342659029"/>
    <n v="211492.15748998895"/>
    <e v="#N/A"/>
  </r>
  <r>
    <s v="YEADING MEDICAL CENTRENortholtEalingE85021Feb11"/>
    <x v="336"/>
    <x v="16"/>
    <x v="2"/>
    <x v="338"/>
    <s v="E85021"/>
    <x v="3"/>
    <n v="11"/>
    <n v="6467.6500761464504"/>
    <n v="6961"/>
    <n v="8"/>
    <n v="138.5239"/>
    <n v="0.15920000000000001"/>
    <m/>
    <m/>
    <m/>
    <m/>
    <n v="9573"/>
    <n v="171.35669999999999"/>
    <m/>
    <m/>
    <n v="16542"/>
    <n v="310.03980000000001"/>
    <m/>
    <m/>
    <n v="0"/>
    <n v="310.03980000000001"/>
    <e v="#N/A"/>
    <e v="#N/A"/>
    <e v="#N/A"/>
    <n v="2910.4425342659029"/>
    <n v="2910.4425342659029"/>
    <n v="2910.4425342659029"/>
    <n v="211492.15748998895"/>
    <e v="#N/A"/>
  </r>
  <r>
    <s v="YEADING MEDICAL CENTRENortholtEalingE85021Jan10"/>
    <x v="336"/>
    <x v="16"/>
    <x v="2"/>
    <x v="338"/>
    <s v="E85021"/>
    <x v="4"/>
    <n v="10"/>
    <n v="6467.6500761464504"/>
    <n v="4369"/>
    <n v="0"/>
    <n v="86.943100000000001"/>
    <n v="0"/>
    <m/>
    <m/>
    <m/>
    <m/>
    <n v="11284"/>
    <n v="201.9836"/>
    <m/>
    <m/>
    <n v="15653"/>
    <n v="288.92669999999998"/>
    <m/>
    <m/>
    <n v="0"/>
    <n v="288.92669999999998"/>
    <e v="#N/A"/>
    <e v="#N/A"/>
    <e v="#N/A"/>
    <n v="2910.4425342659029"/>
    <n v="2910.4425342659029"/>
    <n v="2910.4425342659029"/>
    <n v="211492.15748998895"/>
    <e v="#N/A"/>
  </r>
  <r>
    <s v="YEADING MEDICAL CENTRENortholtEalingE85021Jul4"/>
    <x v="336"/>
    <x v="16"/>
    <x v="2"/>
    <x v="338"/>
    <s v="E85021"/>
    <x v="5"/>
    <n v="4"/>
    <n v="6467.6500761464504"/>
    <n v="5109"/>
    <n v="8"/>
    <n v="94.516499999999994"/>
    <n v="0.14799999999999999"/>
    <n v="2965"/>
    <n v="0"/>
    <n v="59.003500000000003"/>
    <n v="0"/>
    <n v="4601"/>
    <n v="82.357900000000001"/>
    <n v="7231"/>
    <n v="159.08199999999999"/>
    <n v="9718"/>
    <n v="177.0224"/>
    <n v="10196"/>
    <n v="218.0855"/>
    <n v="0"/>
    <n v="177.0224"/>
    <n v="218.0855"/>
    <n v="41.063099999999991"/>
    <e v="#N/A"/>
    <n v="2910.4425342659029"/>
    <n v="2910.4425342659029"/>
    <n v="2910.4425342659029"/>
    <n v="211492.15748998895"/>
    <e v="#N/A"/>
  </r>
  <r>
    <s v="YEADING MEDICAL CENTRENortholtEalingE85021Jun3"/>
    <x v="336"/>
    <x v="16"/>
    <x v="2"/>
    <x v="338"/>
    <s v="E85021"/>
    <x v="6"/>
    <n v="3"/>
    <n v="6467.6500761464504"/>
    <n v="23580"/>
    <n v="2"/>
    <n v="436.22999999999996"/>
    <n v="3.6999999999999998E-2"/>
    <n v="2745"/>
    <n v="28"/>
    <n v="54.625500000000002"/>
    <n v="0.55720000000000003"/>
    <n v="5042"/>
    <n v="90.251800000000003"/>
    <n v="7204"/>
    <n v="158.488"/>
    <n v="28624"/>
    <n v="526.51879999999994"/>
    <n v="9977"/>
    <n v="213.67070000000001"/>
    <n v="0"/>
    <n v="526.51879999999994"/>
    <n v="213.67070000000001"/>
    <n v="-312.84809999999993"/>
    <e v="#N/A"/>
    <n v="2910.4425342659029"/>
    <n v="2910.4425342659029"/>
    <n v="2910.4425342659029"/>
    <n v="211492.15748998895"/>
    <e v="#N/A"/>
  </r>
  <r>
    <s v="YEADING MEDICAL CENTRENortholtEalingE85021Mar12"/>
    <x v="336"/>
    <x v="16"/>
    <x v="2"/>
    <x v="338"/>
    <s v="E85021"/>
    <x v="7"/>
    <n v="12"/>
    <n v="6467.6500761464504"/>
    <n v="4841"/>
    <n v="23"/>
    <n v="96.335900000000009"/>
    <n v="0.4577"/>
    <m/>
    <m/>
    <m/>
    <m/>
    <n v="11613"/>
    <n v="207.87270000000001"/>
    <m/>
    <m/>
    <n v="16477"/>
    <n v="304.66630000000004"/>
    <m/>
    <m/>
    <n v="0"/>
    <n v="304.66630000000004"/>
    <e v="#N/A"/>
    <e v="#N/A"/>
    <e v="#N/A"/>
    <n v="2910.4425342659029"/>
    <n v="2910.4425342659029"/>
    <n v="2910.4425342659029"/>
    <n v="211492.15748998895"/>
    <e v="#N/A"/>
  </r>
  <r>
    <s v="YEADING MEDICAL CENTRENortholtEalingE85021May2"/>
    <x v="336"/>
    <x v="16"/>
    <x v="2"/>
    <x v="338"/>
    <s v="E85021"/>
    <x v="8"/>
    <n v="2"/>
    <n v="6467.6500761464504"/>
    <n v="2267"/>
    <n v="0"/>
    <n v="41.939499999999995"/>
    <n v="0"/>
    <n v="2215"/>
    <n v="4"/>
    <n v="44.078500000000005"/>
    <n v="7.9600000000000004E-2"/>
    <n v="3711"/>
    <n v="66.426900000000003"/>
    <n v="6586"/>
    <n v="144.892"/>
    <n v="5978"/>
    <n v="108.3664"/>
    <n v="8805"/>
    <n v="189.05009999999999"/>
    <n v="0"/>
    <n v="108.3664"/>
    <n v="189.05009999999999"/>
    <n v="80.683699999999988"/>
    <e v="#N/A"/>
    <n v="2910.4425342659029"/>
    <n v="2910.4425342659029"/>
    <n v="2910.4425342659029"/>
    <n v="211492.15748998895"/>
    <e v="#N/A"/>
  </r>
  <r>
    <s v="YEADING MEDICAL CENTRENortholtEalingE85021Nov8"/>
    <x v="336"/>
    <x v="16"/>
    <x v="2"/>
    <x v="338"/>
    <s v="E85021"/>
    <x v="9"/>
    <n v="8"/>
    <n v="6467.6500761464504"/>
    <n v="3752"/>
    <n v="2"/>
    <n v="74.6648"/>
    <n v="3.9800000000000002E-2"/>
    <m/>
    <m/>
    <m/>
    <m/>
    <n v="7829"/>
    <n v="140.13910000000001"/>
    <m/>
    <m/>
    <n v="11583"/>
    <n v="214.84370000000001"/>
    <m/>
    <m/>
    <n v="0"/>
    <n v="214.84370000000001"/>
    <e v="#N/A"/>
    <e v="#N/A"/>
    <e v="#N/A"/>
    <n v="2910.4425342659029"/>
    <n v="2910.4425342659029"/>
    <n v="2910.4425342659029"/>
    <n v="211492.15748998895"/>
    <e v="#N/A"/>
  </r>
  <r>
    <s v="YEADING MEDICAL CENTRENortholtEalingE85021Oct7"/>
    <x v="336"/>
    <x v="16"/>
    <x v="2"/>
    <x v="338"/>
    <s v="E85021"/>
    <x v="10"/>
    <n v="7"/>
    <n v="6467.6500761464504"/>
    <n v="3178"/>
    <n v="48"/>
    <n v="63.242200000000004"/>
    <n v="0.95520000000000005"/>
    <n v="0"/>
    <n v="13"/>
    <n v="0"/>
    <n v="0.29249999999999998"/>
    <n v="15886"/>
    <n v="284.35939999999999"/>
    <n v="14894"/>
    <n v="327.66800000000001"/>
    <n v="19112"/>
    <n v="348.55680000000001"/>
    <n v="14907"/>
    <n v="327.96050000000002"/>
    <n v="0"/>
    <n v="348.55680000000001"/>
    <n v="327.96050000000002"/>
    <n v="-20.596299999999985"/>
    <e v="#N/A"/>
    <n v="2910.4425342659029"/>
    <n v="2910.4425342659029"/>
    <n v="2910.4425342659029"/>
    <n v="211492.15748998895"/>
    <e v="#N/A"/>
  </r>
  <r>
    <s v="YEADING MEDICAL CENTRENortholtEalingE85021Sep6"/>
    <x v="336"/>
    <x v="16"/>
    <x v="2"/>
    <x v="338"/>
    <s v="E85021"/>
    <x v="11"/>
    <n v="6"/>
    <n v="6467.6500761464504"/>
    <n v="2293"/>
    <n v="62"/>
    <n v="45.630700000000004"/>
    <n v="1.2338"/>
    <n v="2881"/>
    <n v="30"/>
    <n v="64.822499999999991"/>
    <n v="0.67499999999999993"/>
    <n v="16122"/>
    <n v="288.5838"/>
    <n v="15495"/>
    <n v="340.89"/>
    <n v="18477"/>
    <n v="335.44830000000002"/>
    <n v="18406"/>
    <n v="406.38749999999999"/>
    <n v="0"/>
    <n v="335.44830000000002"/>
    <n v="406.38749999999999"/>
    <n v="70.939199999999971"/>
    <e v="#N/A"/>
    <n v="2910.4425342659029"/>
    <n v="2910.4425342659029"/>
    <n v="2910.4425342659029"/>
    <n v="211492.15748998895"/>
    <e v="#N/A"/>
  </r>
  <r>
    <s v="ZAIN MEDICAL CENTREHarrow Collaborative NetworkHarrowE84653Apr1"/>
    <x v="337"/>
    <x v="41"/>
    <x v="5"/>
    <x v="339"/>
    <s v="E84653"/>
    <x v="0"/>
    <n v="1"/>
    <n v="2599.3956107614399"/>
    <n v="2972"/>
    <n v="0"/>
    <n v="54.981999999999999"/>
    <n v="0"/>
    <n v="2643"/>
    <n v="212"/>
    <n v="52.595700000000001"/>
    <n v="4.2187999999999999"/>
    <n v="0"/>
    <n v="0"/>
    <n v="2"/>
    <n v="4.3999999999999997E-2"/>
    <n v="2972"/>
    <n v="54.981999999999999"/>
    <n v="2857"/>
    <n v="56.858499999999999"/>
    <n v="0"/>
    <n v="54.981999999999999"/>
    <n v="56.858499999999999"/>
    <n v="1.8765000000000001"/>
    <n v="56.858499999999999"/>
    <n v="1169.728024842648"/>
    <n v="1169.728024842648"/>
    <n v="1169.728024842648"/>
    <n v="85000.236471899087"/>
    <n v="0"/>
  </r>
  <r>
    <s v="ZAIN MEDICAL CENTREHarrow Collaborative NetworkHarrowE84653Aug5"/>
    <x v="337"/>
    <x v="41"/>
    <x v="5"/>
    <x v="339"/>
    <s v="E84653"/>
    <x v="1"/>
    <n v="5"/>
    <n v="2599.3956107614399"/>
    <n v="1839"/>
    <n v="3616"/>
    <n v="34.021499999999996"/>
    <n v="66.896000000000001"/>
    <n v="5323"/>
    <n v="2790"/>
    <n v="105.9277"/>
    <n v="55.521000000000001"/>
    <n v="0"/>
    <n v="0"/>
    <n v="16"/>
    <n v="0.35199999999999998"/>
    <n v="5455"/>
    <n v="100.91749999999999"/>
    <n v="8129"/>
    <n v="161.80070000000001"/>
    <n v="0"/>
    <n v="100.91749999999999"/>
    <n v="161.80070000000001"/>
    <n v="60.883200000000016"/>
    <n v="218.6592"/>
    <n v="1169.728024842648"/>
    <n v="1169.728024842648"/>
    <n v="1169.728024842648"/>
    <n v="85000.236471899087"/>
    <n v="0"/>
  </r>
  <r>
    <s v="ZAIN MEDICAL CENTREHarrow Collaborative NetworkHarrowE84653Dec9"/>
    <x v="337"/>
    <x v="41"/>
    <x v="5"/>
    <x v="339"/>
    <s v="E84653"/>
    <x v="2"/>
    <n v="9"/>
    <n v="2599.3956107614399"/>
    <n v="4086"/>
    <n v="4"/>
    <n v="81.311400000000006"/>
    <n v="7.9600000000000004E-2"/>
    <m/>
    <m/>
    <m/>
    <m/>
    <n v="0"/>
    <n v="0"/>
    <m/>
    <m/>
    <n v="4090"/>
    <n v="81.391000000000005"/>
    <m/>
    <m/>
    <n v="0"/>
    <n v="81.391000000000005"/>
    <e v="#N/A"/>
    <e v="#N/A"/>
    <e v="#N/A"/>
    <n v="1169.728024842648"/>
    <n v="1169.728024842648"/>
    <n v="1169.728024842648"/>
    <n v="85000.236471899087"/>
    <e v="#N/A"/>
  </r>
  <r>
    <s v="ZAIN MEDICAL CENTREHarrow Collaborative NetworkHarrowE84653Feb11"/>
    <x v="337"/>
    <x v="41"/>
    <x v="5"/>
    <x v="339"/>
    <s v="E84653"/>
    <x v="3"/>
    <n v="11"/>
    <n v="2599.3956107614399"/>
    <n v="4106"/>
    <n v="354"/>
    <n v="81.709400000000002"/>
    <n v="7.0446"/>
    <m/>
    <m/>
    <m/>
    <m/>
    <n v="2"/>
    <n v="3.5799999999999998E-2"/>
    <m/>
    <m/>
    <n v="4462"/>
    <n v="88.7898"/>
    <m/>
    <m/>
    <n v="0"/>
    <n v="88.7898"/>
    <e v="#N/A"/>
    <e v="#N/A"/>
    <e v="#N/A"/>
    <n v="1169.728024842648"/>
    <n v="1169.728024842648"/>
    <n v="1169.728024842648"/>
    <n v="85000.236471899087"/>
    <e v="#N/A"/>
  </r>
  <r>
    <s v="ZAIN MEDICAL CENTREHarrow Collaborative NetworkHarrowE84653Jan10"/>
    <x v="337"/>
    <x v="41"/>
    <x v="5"/>
    <x v="339"/>
    <s v="E84653"/>
    <x v="4"/>
    <n v="10"/>
    <n v="2599.3956107614399"/>
    <n v="5049"/>
    <n v="287"/>
    <n v="100.47510000000001"/>
    <n v="5.7113000000000005"/>
    <m/>
    <m/>
    <m/>
    <m/>
    <n v="0"/>
    <n v="0"/>
    <m/>
    <m/>
    <n v="5336"/>
    <n v="106.18640000000001"/>
    <m/>
    <m/>
    <n v="0"/>
    <m/>
    <e v="#N/A"/>
    <m/>
    <m/>
    <m/>
    <m/>
    <n v="1169.728024842648"/>
    <m/>
    <n v="0"/>
  </r>
  <r>
    <s v="ZAIN MEDICAL CENTREHarrow Collaborative NetworkHarrowE84653Jul4"/>
    <x v="337"/>
    <x v="41"/>
    <x v="5"/>
    <x v="339"/>
    <s v="E84653"/>
    <x v="5"/>
    <n v="4"/>
    <n v="2599.3956107614399"/>
    <n v="702"/>
    <n v="233"/>
    <n v="12.987"/>
    <n v="4.3105000000000002"/>
    <n v="4473"/>
    <n v="1272"/>
    <n v="89.012700000000009"/>
    <n v="25.312800000000003"/>
    <n v="0"/>
    <n v="0"/>
    <n v="7"/>
    <n v="0.154"/>
    <n v="935"/>
    <n v="17.297499999999999"/>
    <n v="5752"/>
    <n v="114.4795"/>
    <n v="0"/>
    <n v="17.297499999999999"/>
    <n v="114.4795"/>
    <n v="97.182000000000002"/>
    <e v="#N/A"/>
    <n v="1169.728024842648"/>
    <n v="1169.728024842648"/>
    <n v="1169.728024842648"/>
    <n v="85000.236471899087"/>
    <e v="#N/A"/>
  </r>
  <r>
    <s v="ZAIN MEDICAL CENTREHarrow Collaborative NetworkHarrowE84653Jun3"/>
    <x v="337"/>
    <x v="41"/>
    <x v="5"/>
    <x v="339"/>
    <s v="E84653"/>
    <x v="6"/>
    <n v="3"/>
    <n v="2599.3956107614399"/>
    <n v="1606"/>
    <n v="870"/>
    <n v="29.710999999999999"/>
    <n v="16.094999999999999"/>
    <n v="3364"/>
    <n v="1153"/>
    <n v="66.943600000000004"/>
    <n v="22.944700000000001"/>
    <n v="0"/>
    <n v="0"/>
    <n v="0"/>
    <n v="0"/>
    <n v="2476"/>
    <n v="45.805999999999997"/>
    <n v="4517"/>
    <n v="89.888300000000001"/>
    <n v="0"/>
    <n v="45.805999999999997"/>
    <n v="89.888300000000001"/>
    <n v="44.082300000000004"/>
    <e v="#N/A"/>
    <n v="1169.728024842648"/>
    <n v="1169.728024842648"/>
    <n v="1169.728024842648"/>
    <n v="85000.236471899087"/>
    <e v="#N/A"/>
  </r>
  <r>
    <s v="ZAIN MEDICAL CENTREHarrow Collaborative NetworkHarrowE84653Mar12"/>
    <x v="337"/>
    <x v="41"/>
    <x v="5"/>
    <x v="339"/>
    <s v="E84653"/>
    <x v="7"/>
    <n v="12"/>
    <n v="2599.3956107614399"/>
    <n v="3540"/>
    <n v="0"/>
    <n v="70.445999999999998"/>
    <n v="0"/>
    <m/>
    <m/>
    <m/>
    <m/>
    <n v="0"/>
    <n v="0"/>
    <m/>
    <m/>
    <n v="3540"/>
    <n v="70.445999999999998"/>
    <m/>
    <m/>
    <n v="0"/>
    <n v="70.445999999999998"/>
    <e v="#N/A"/>
    <e v="#N/A"/>
    <e v="#N/A"/>
    <n v="1169.728024842648"/>
    <n v="1169.728024842648"/>
    <n v="1169.728024842648"/>
    <n v="85000.236471899087"/>
    <e v="#N/A"/>
  </r>
  <r>
    <s v="ZAIN MEDICAL CENTREHarrow Collaborative NetworkHarrowE84653May2"/>
    <x v="337"/>
    <x v="41"/>
    <x v="5"/>
    <x v="339"/>
    <s v="E84653"/>
    <x v="8"/>
    <n v="2"/>
    <n v="2599.3956107614399"/>
    <n v="2217"/>
    <n v="547"/>
    <n v="41.014499999999998"/>
    <n v="10.1195"/>
    <n v="2529"/>
    <n v="236"/>
    <n v="50.327100000000002"/>
    <n v="4.6964000000000006"/>
    <n v="0"/>
    <n v="0"/>
    <n v="4"/>
    <n v="8.7999999999999995E-2"/>
    <n v="2764"/>
    <n v="51.134"/>
    <n v="2769"/>
    <n v="55.111499999999999"/>
    <n v="0"/>
    <n v="51.134"/>
    <n v="55.111499999999999"/>
    <n v="3.9774999999999991"/>
    <e v="#N/A"/>
    <n v="1169.728024842648"/>
    <n v="1169.728024842648"/>
    <n v="1169.728024842648"/>
    <n v="85000.236471899087"/>
    <e v="#N/A"/>
  </r>
  <r>
    <s v="ZAIN MEDICAL CENTREHarrow Collaborative NetworkHarrowE84653Nov8"/>
    <x v="337"/>
    <x v="41"/>
    <x v="5"/>
    <x v="339"/>
    <s v="E84653"/>
    <x v="9"/>
    <n v="8"/>
    <n v="2599.3956107614399"/>
    <n v="3002"/>
    <n v="434"/>
    <n v="59.739800000000002"/>
    <n v="8.6365999999999996"/>
    <m/>
    <m/>
    <m/>
    <m/>
    <n v="0"/>
    <n v="0"/>
    <m/>
    <m/>
    <n v="3436"/>
    <n v="68.376400000000004"/>
    <m/>
    <m/>
    <n v="0"/>
    <n v="68.376400000000004"/>
    <e v="#N/A"/>
    <e v="#N/A"/>
    <e v="#N/A"/>
    <n v="1169.728024842648"/>
    <n v="1169.728024842648"/>
    <n v="1169.728024842648"/>
    <n v="85000.236471899087"/>
    <e v="#N/A"/>
  </r>
  <r>
    <s v="ZAIN MEDICAL CENTREHarrow Collaborative NetworkHarrowE84653Oct7"/>
    <x v="337"/>
    <x v="41"/>
    <x v="5"/>
    <x v="339"/>
    <s v="E84653"/>
    <x v="10"/>
    <n v="7"/>
    <n v="2599.3956107614399"/>
    <n v="2463"/>
    <n v="978"/>
    <n v="49.0137"/>
    <n v="19.462199999999999"/>
    <n v="0"/>
    <n v="4396"/>
    <n v="0"/>
    <n v="98.91"/>
    <n v="0"/>
    <n v="0"/>
    <n v="2"/>
    <n v="4.3999999999999997E-2"/>
    <n v="3441"/>
    <n v="68.475899999999996"/>
    <n v="4398"/>
    <n v="98.953999999999994"/>
    <n v="0"/>
    <n v="68.475899999999996"/>
    <n v="98.953999999999994"/>
    <n v="30.478099999999998"/>
    <e v="#N/A"/>
    <n v="1169.728024842648"/>
    <n v="1169.728024842648"/>
    <n v="1169.728024842648"/>
    <n v="85000.236471899087"/>
    <e v="#N/A"/>
  </r>
  <r>
    <m/>
    <x v="337"/>
    <x v="41"/>
    <x v="5"/>
    <x v="339"/>
    <s v="E84653"/>
    <x v="11"/>
    <n v="6"/>
    <n v="2599.3956107614399"/>
    <n v="2551"/>
    <n v="573"/>
    <n v="50.764900000000004"/>
    <n v="11.402700000000001"/>
    <n v="8045"/>
    <n v="2740"/>
    <n v="181.01249999999999"/>
    <n v="61.65"/>
    <n v="0"/>
    <n v="0"/>
    <n v="4"/>
    <n v="8.7999999999999995E-2"/>
    <n v="3124"/>
    <n v="62.167600000000007"/>
    <n v="10789"/>
    <n v="242.75049999999999"/>
    <n v="0"/>
    <m/>
    <n v="242.75049999999999"/>
    <m/>
    <m/>
    <m/>
    <m/>
    <n v="1169.728024842648"/>
    <m/>
    <n v="0"/>
  </r>
</pivotCacheRecords>
</file>

<file path=xl/pivotCache/pivotCacheRecords2.xml><?xml version="1.0" encoding="utf-8"?>
<pivotCacheRecords xmlns="http://schemas.openxmlformats.org/spreadsheetml/2006/main" xmlns:r="http://schemas.openxmlformats.org/officeDocument/2006/relationships" count="2408">
  <r>
    <x v="0"/>
    <s v="E85687"/>
    <s v="Acton Lane Medical Centre"/>
    <s v="Acton Pcn"/>
    <s v="NHS North West London ICB - W2U3Z"/>
    <n v="0"/>
    <n v="0"/>
    <n v="0"/>
    <n v="0"/>
    <n v="0"/>
    <n v="0"/>
    <n v="0"/>
    <n v="0"/>
    <n v="0"/>
    <n v="0"/>
    <n v="0"/>
    <n v="0"/>
    <n v="0"/>
    <n v="0"/>
    <x v="0"/>
    <x v="0"/>
    <x v="0"/>
    <s v="E85687"/>
  </r>
  <r>
    <x v="0"/>
    <s v="E85617"/>
    <s v="Acton Town Medical Centre"/>
    <s v="Acton Pcn"/>
    <s v="NHS North West London ICB - W2U3Z"/>
    <n v="0"/>
    <n v="0"/>
    <n v="0"/>
    <n v="0"/>
    <n v="0"/>
    <n v="0"/>
    <n v="0"/>
    <n v="0"/>
    <n v="0"/>
    <n v="0"/>
    <n v="0"/>
    <n v="0"/>
    <n v="0"/>
    <n v="0"/>
    <x v="0"/>
    <x v="0"/>
    <x v="1"/>
    <s v="E85617"/>
  </r>
  <r>
    <x v="0"/>
    <s v="E85130"/>
    <s v="Chiswick Family Practice"/>
    <s v="Acton Pcn"/>
    <s v="NHS North West London ICB - W2U3Z"/>
    <n v="0"/>
    <n v="0"/>
    <n v="0"/>
    <n v="0"/>
    <n v="0"/>
    <n v="0"/>
    <n v="0"/>
    <n v="0"/>
    <n v="0"/>
    <n v="0"/>
    <n v="0"/>
    <n v="0"/>
    <n v="0"/>
    <n v="0"/>
    <x v="0"/>
    <x v="0"/>
    <x v="2"/>
    <s v="E85130"/>
  </r>
  <r>
    <x v="0"/>
    <s v="E85075"/>
    <s v="Chiswick Family Practice (Dr O'Connell)"/>
    <s v="Acton Pcn"/>
    <s v="NHS North West London ICB - W2U3Z"/>
    <n v="123"/>
    <n v="246"/>
    <n v="16"/>
    <n v="32"/>
    <n v="35"/>
    <n v="70"/>
    <n v="39"/>
    <n v="78"/>
    <n v="17"/>
    <n v="34"/>
    <n v="16"/>
    <n v="32"/>
    <n v="0.13008130081300814"/>
    <n v="0.13008130081300814"/>
    <x v="0"/>
    <x v="0"/>
    <x v="3"/>
    <s v="E85075"/>
  </r>
  <r>
    <x v="0"/>
    <s v="E85680"/>
    <s v="Cloister Road Surgery"/>
    <s v="Acton Pcn"/>
    <s v="NHS North West London ICB - W2U3Z"/>
    <n v="0"/>
    <n v="0"/>
    <n v="0"/>
    <n v="0"/>
    <n v="0"/>
    <n v="0"/>
    <n v="0"/>
    <n v="0"/>
    <n v="0"/>
    <n v="0"/>
    <n v="0"/>
    <n v="0"/>
    <n v="0"/>
    <n v="0"/>
    <x v="0"/>
    <x v="0"/>
    <x v="4"/>
    <s v="E85680"/>
  </r>
  <r>
    <x v="0"/>
    <s v="E85019"/>
    <s v="Crown Street Surgery"/>
    <s v="Acton Pcn"/>
    <s v="NHS North West London ICB - W2U3Z"/>
    <n v="0"/>
    <n v="0"/>
    <n v="0"/>
    <n v="0"/>
    <n v="0"/>
    <n v="0"/>
    <n v="0"/>
    <n v="0"/>
    <n v="0"/>
    <n v="0"/>
    <n v="0"/>
    <n v="0"/>
    <n v="0"/>
    <n v="0"/>
    <x v="0"/>
    <x v="0"/>
    <x v="5"/>
    <s v="E85019"/>
  </r>
  <r>
    <x v="0"/>
    <s v="E85028"/>
    <s v="Hillcrest Surgery"/>
    <s v="Acton Pcn"/>
    <s v="NHS North West London ICB - W2U3Z"/>
    <n v="0"/>
    <n v="0"/>
    <n v="0"/>
    <n v="0"/>
    <n v="0"/>
    <n v="0"/>
    <n v="0"/>
    <n v="0"/>
    <n v="0"/>
    <n v="0"/>
    <n v="0"/>
    <n v="0"/>
    <n v="0"/>
    <n v="0"/>
    <x v="0"/>
    <x v="0"/>
    <x v="6"/>
    <s v="E85028"/>
  </r>
  <r>
    <x v="0"/>
    <s v="E85109"/>
    <s v="The Acton Health Centre"/>
    <s v="Acton Pcn"/>
    <s v="NHS North West London ICB - W2U3Z"/>
    <n v="0"/>
    <n v="0"/>
    <n v="0"/>
    <n v="0"/>
    <n v="0"/>
    <n v="0"/>
    <n v="0"/>
    <n v="0"/>
    <n v="0"/>
    <n v="0"/>
    <n v="0"/>
    <n v="0"/>
    <n v="0"/>
    <n v="0"/>
    <x v="0"/>
    <x v="0"/>
    <x v="7"/>
    <s v="E85109"/>
  </r>
  <r>
    <x v="0"/>
    <s v="E85066"/>
    <s v="The Bedford Park Surgery"/>
    <s v="Acton Pcn"/>
    <s v="NHS North West London ICB - W2U3Z"/>
    <n v="0"/>
    <n v="0"/>
    <n v="0"/>
    <n v="0"/>
    <n v="0"/>
    <n v="0"/>
    <n v="0"/>
    <n v="0"/>
    <n v="0"/>
    <n v="0"/>
    <n v="0"/>
    <n v="0"/>
    <n v="0"/>
    <n v="0"/>
    <x v="0"/>
    <x v="0"/>
    <x v="8"/>
    <s v="E85066"/>
  </r>
  <r>
    <x v="0"/>
    <s v="E85694"/>
    <s v="The Boileau Road Surgery"/>
    <s v="Acton Pcn"/>
    <s v="NHS North West London ICB - W2U3Z"/>
    <n v="0"/>
    <n v="0"/>
    <n v="0"/>
    <n v="0"/>
    <n v="0"/>
    <n v="0"/>
    <n v="0"/>
    <n v="0"/>
    <n v="0"/>
    <n v="0"/>
    <n v="0"/>
    <n v="0"/>
    <n v="0"/>
    <n v="0"/>
    <x v="0"/>
    <x v="0"/>
    <x v="9"/>
    <s v="E85694"/>
  </r>
  <r>
    <x v="0"/>
    <s v="E85640"/>
    <s v="The Churchfield Road Surgery"/>
    <s v="Acton Pcn"/>
    <s v="NHS North West London ICB - W2U3Z"/>
    <n v="0"/>
    <n v="0"/>
    <n v="0"/>
    <n v="0"/>
    <n v="0"/>
    <n v="0"/>
    <n v="0"/>
    <n v="0"/>
    <n v="0"/>
    <n v="0"/>
    <n v="0"/>
    <n v="0"/>
    <n v="0"/>
    <n v="0"/>
    <x v="0"/>
    <x v="0"/>
    <x v="10"/>
    <s v="E85640"/>
  </r>
  <r>
    <x v="0"/>
    <s v="E85677"/>
    <s v="The Horn Lane Surgery"/>
    <s v="Acton Pcn"/>
    <s v="NHS North West London ICB - W2U3Z"/>
    <n v="0"/>
    <n v="0"/>
    <n v="0"/>
    <n v="0"/>
    <n v="0"/>
    <n v="0"/>
    <n v="0"/>
    <n v="0"/>
    <n v="0"/>
    <n v="0"/>
    <n v="0"/>
    <n v="0"/>
    <n v="0"/>
    <n v="0"/>
    <x v="0"/>
    <x v="0"/>
    <x v="11"/>
    <s v="E85677"/>
  </r>
  <r>
    <x v="0"/>
    <s v="E85107"/>
    <s v="The Mill Hill Surgery"/>
    <s v="Acton Pcn"/>
    <s v="NHS North West London ICB - W2U3Z"/>
    <n v="76"/>
    <n v="152"/>
    <n v="10"/>
    <n v="20"/>
    <n v="40"/>
    <n v="80"/>
    <n v="14"/>
    <n v="28"/>
    <n v="7"/>
    <n v="14"/>
    <n v="5"/>
    <n v="10"/>
    <n v="6.5789473684210523E-2"/>
    <n v="6.5789473684210523E-2"/>
    <x v="0"/>
    <x v="0"/>
    <x v="12"/>
    <s v="E85107"/>
  </r>
  <r>
    <x v="0"/>
    <s v="E85635"/>
    <s v="The Vale Surgery"/>
    <s v="Acton Pcn"/>
    <s v="NHS North West London ICB - W2U3Z"/>
    <n v="0"/>
    <n v="0"/>
    <n v="0"/>
    <n v="0"/>
    <n v="0"/>
    <n v="0"/>
    <n v="0"/>
    <n v="0"/>
    <n v="0"/>
    <n v="0"/>
    <n v="0"/>
    <n v="0"/>
    <n v="0"/>
    <n v="0"/>
    <x v="0"/>
    <x v="0"/>
    <x v="13"/>
    <s v="E85635"/>
  </r>
  <r>
    <x v="0"/>
    <s v="E85124"/>
    <s v="Gp At Hand"/>
    <s v="Babylon Gp At Hand Pcn"/>
    <s v="NHS North West London ICB - W2U3Z"/>
    <n v="93"/>
    <n v="186"/>
    <n v="0"/>
    <n v="0"/>
    <n v="93"/>
    <n v="186"/>
    <n v="0"/>
    <n v="0"/>
    <n v="0"/>
    <n v="0"/>
    <n v="0"/>
    <n v="0"/>
    <n v="0"/>
    <n v="0"/>
    <x v="1"/>
    <x v="1"/>
    <x v="14"/>
    <s v="E85124"/>
  </r>
  <r>
    <x v="0"/>
    <s v="E85029"/>
    <s v="The Medical Centre, Dr Jefferies &amp; Partn"/>
    <s v="Babylon Gp At Hand Pcn"/>
    <s v="NHS North West London ICB - W2U3Z"/>
    <n v="0"/>
    <n v="0"/>
    <n v="0"/>
    <n v="0"/>
    <n v="0"/>
    <n v="0"/>
    <n v="0"/>
    <n v="0"/>
    <n v="0"/>
    <n v="0"/>
    <n v="0"/>
    <n v="0"/>
    <n v="0"/>
    <n v="0"/>
    <x v="1"/>
    <x v="1"/>
    <x v="15"/>
    <s v="E85029"/>
  </r>
  <r>
    <x v="0"/>
    <s v="E84033"/>
    <s v="Chalkhill Family Practice"/>
    <s v="Brent Central Kwh Pcn"/>
    <s v="NHS North West London ICB - W2U3Z"/>
    <n v="0"/>
    <n v="0"/>
    <n v="0"/>
    <n v="0"/>
    <n v="0"/>
    <n v="0"/>
    <n v="0"/>
    <n v="0"/>
    <n v="0"/>
    <n v="0"/>
    <n v="0"/>
    <n v="0"/>
    <n v="0"/>
    <n v="0"/>
    <x v="2"/>
    <x v="2"/>
    <x v="16"/>
    <s v="E84033"/>
  </r>
  <r>
    <x v="0"/>
    <s v="E84032"/>
    <s v="Ellis Practice"/>
    <s v="Brent Central Kwh Pcn"/>
    <s v="NHS North West London ICB - W2U3Z"/>
    <n v="0"/>
    <n v="0"/>
    <n v="0"/>
    <n v="0"/>
    <n v="0"/>
    <n v="0"/>
    <n v="0"/>
    <n v="0"/>
    <n v="0"/>
    <n v="0"/>
    <n v="0"/>
    <n v="0"/>
    <n v="0"/>
    <n v="0"/>
    <x v="2"/>
    <x v="2"/>
    <x v="17"/>
    <s v="E84032"/>
  </r>
  <r>
    <x v="0"/>
    <s v="E84620"/>
    <s v="Preston Road Surgery"/>
    <s v="Brent Central Kwh Pcn"/>
    <s v="NHS North West London ICB - W2U3Z"/>
    <n v="0"/>
    <n v="0"/>
    <n v="0"/>
    <n v="0"/>
    <n v="0"/>
    <n v="0"/>
    <n v="0"/>
    <n v="0"/>
    <n v="0"/>
    <n v="0"/>
    <n v="0"/>
    <n v="0"/>
    <n v="0"/>
    <n v="0"/>
    <x v="2"/>
    <x v="2"/>
    <x v="18"/>
    <s v="E84620"/>
  </r>
  <r>
    <x v="0"/>
    <s v="E84685"/>
    <s v="Sudbury Surgery"/>
    <s v="Brent Central Kwh Pcn"/>
    <s v="NHS North West London ICB - W2U3Z"/>
    <n v="0"/>
    <n v="0"/>
    <n v="0"/>
    <n v="0"/>
    <n v="0"/>
    <n v="0"/>
    <n v="0"/>
    <n v="0"/>
    <n v="0"/>
    <n v="0"/>
    <n v="0"/>
    <n v="0"/>
    <n v="0"/>
    <n v="0"/>
    <x v="2"/>
    <x v="2"/>
    <x v="19"/>
    <s v="E84685"/>
  </r>
  <r>
    <x v="0"/>
    <s v="E84684"/>
    <s v="The Tudor House Medical Centre"/>
    <s v="Brent Central Kwh Pcn"/>
    <s v="NHS North West London ICB - W2U3Z"/>
    <n v="0"/>
    <n v="0"/>
    <n v="0"/>
    <n v="0"/>
    <n v="0"/>
    <n v="0"/>
    <n v="0"/>
    <n v="0"/>
    <n v="0"/>
    <n v="0"/>
    <n v="0"/>
    <n v="0"/>
    <n v="0"/>
    <n v="0"/>
    <x v="2"/>
    <x v="2"/>
    <x v="20"/>
    <s v="E84684"/>
  </r>
  <r>
    <x v="0"/>
    <s v="E84049"/>
    <s v="Brampton Health Centre"/>
    <s v="Brent North Kwh Pcn"/>
    <s v="NHS North West London ICB - W2U3Z"/>
    <n v="2530"/>
    <n v="6259"/>
    <n v="147"/>
    <n v="355"/>
    <n v="1298"/>
    <n v="3205"/>
    <n v="739"/>
    <n v="1842"/>
    <n v="217"/>
    <n v="532"/>
    <n v="129"/>
    <n v="325"/>
    <n v="5.0988142292490116E-2"/>
    <n v="5.1925227672152102E-2"/>
    <x v="2"/>
    <x v="3"/>
    <x v="21"/>
    <s v="E84049"/>
  </r>
  <r>
    <x v="0"/>
    <s v="E84020"/>
    <s v="Jai Medical Centre (Brent)"/>
    <s v="Brent North Kwh Pcn"/>
    <s v="NHS North West London ICB - W2U3Z"/>
    <n v="0"/>
    <n v="0"/>
    <n v="0"/>
    <n v="0"/>
    <n v="0"/>
    <n v="0"/>
    <n v="0"/>
    <n v="0"/>
    <n v="0"/>
    <n v="0"/>
    <n v="0"/>
    <n v="0"/>
    <n v="0"/>
    <n v="0"/>
    <x v="2"/>
    <x v="3"/>
    <x v="22"/>
    <s v="E84020"/>
  </r>
  <r>
    <x v="0"/>
    <s v="E84699"/>
    <s v="Kings Edge Medical Centre"/>
    <s v="Brent North Kwh Pcn"/>
    <s v="NHS North West London ICB - W2U3Z"/>
    <n v="0"/>
    <n v="0"/>
    <n v="0"/>
    <n v="0"/>
    <n v="0"/>
    <n v="0"/>
    <n v="0"/>
    <n v="0"/>
    <n v="0"/>
    <n v="0"/>
    <n v="0"/>
    <n v="0"/>
    <n v="0"/>
    <n v="0"/>
    <x v="2"/>
    <x v="3"/>
    <x v="23"/>
    <s v="E84699"/>
  </r>
  <r>
    <x v="0"/>
    <s v="E84078"/>
    <s v="Kingsbury Health And Wellbeing"/>
    <s v="Brent North Kwh Pcn"/>
    <s v="NHS North West London ICB - W2U3Z"/>
    <n v="0"/>
    <n v="0"/>
    <n v="0"/>
    <n v="0"/>
    <n v="0"/>
    <n v="0"/>
    <n v="0"/>
    <n v="0"/>
    <n v="0"/>
    <n v="0"/>
    <n v="0"/>
    <n v="0"/>
    <n v="0"/>
    <n v="0"/>
    <x v="2"/>
    <x v="3"/>
    <x v="24"/>
    <s v="E84078"/>
  </r>
  <r>
    <x v="0"/>
    <s v="E84665"/>
    <s v="Neasden Medical Centre"/>
    <s v="Brent North Kwh Pcn"/>
    <s v="NHS North West London ICB - W2U3Z"/>
    <n v="65"/>
    <n v="130"/>
    <n v="1"/>
    <n v="2"/>
    <n v="34"/>
    <n v="68"/>
    <n v="25"/>
    <n v="50"/>
    <n v="4"/>
    <n v="8"/>
    <n v="1"/>
    <n v="2"/>
    <n v="1.5384615384615385E-2"/>
    <n v="1.5384615384615385E-2"/>
    <x v="2"/>
    <x v="3"/>
    <x v="25"/>
    <s v="E84665"/>
  </r>
  <r>
    <x v="0"/>
    <s v="E84048"/>
    <s v="The Fryent Way Surgery"/>
    <s v="Brent North Kwh Pcn"/>
    <s v="NHS North West London ICB - W2U3Z"/>
    <n v="370"/>
    <n v="750"/>
    <n v="45"/>
    <n v="90"/>
    <n v="119"/>
    <n v="242"/>
    <n v="101"/>
    <n v="202"/>
    <n v="65"/>
    <n v="134"/>
    <n v="40"/>
    <n v="82"/>
    <n v="0.10810810810810811"/>
    <n v="0.10933333333333334"/>
    <x v="2"/>
    <x v="3"/>
    <x v="26"/>
    <s v="E84048"/>
  </r>
  <r>
    <x v="0"/>
    <s v="E84007"/>
    <s v="Uxendon Crescent Surgery"/>
    <s v="Brent North Kwh Pcn"/>
    <s v="NHS North West London ICB - W2U3Z"/>
    <n v="39"/>
    <n v="78"/>
    <n v="1"/>
    <n v="2"/>
    <n v="22"/>
    <n v="44"/>
    <n v="5"/>
    <n v="10"/>
    <n v="4"/>
    <n v="8"/>
    <n v="7"/>
    <n v="14"/>
    <n v="0.17948717948717949"/>
    <n v="0.17948717948717949"/>
    <x v="2"/>
    <x v="3"/>
    <x v="27"/>
    <s v="E84007"/>
  </r>
  <r>
    <x v="0"/>
    <s v="Y00206"/>
    <s v="Burnley Practice"/>
    <s v="Brent South Kwh Pcn"/>
    <s v="NHS North West London ICB - W2U3Z"/>
    <n v="3750"/>
    <n v="8342"/>
    <n v="191"/>
    <n v="416"/>
    <n v="2293"/>
    <n v="5173"/>
    <n v="832"/>
    <n v="1816"/>
    <n v="224"/>
    <n v="487"/>
    <n v="210"/>
    <n v="450"/>
    <n v="5.6000000000000001E-2"/>
    <n v="5.3943898345720449E-2"/>
    <x v="2"/>
    <x v="4"/>
    <x v="28"/>
    <s v="Y00206"/>
  </r>
  <r>
    <x v="0"/>
    <s v="E84036"/>
    <s v="Gladstone Medical Centre"/>
    <s v="Brent South Kwh Pcn"/>
    <s v="NHS North West London ICB - W2U3Z"/>
    <n v="0"/>
    <n v="0"/>
    <n v="0"/>
    <n v="0"/>
    <n v="0"/>
    <n v="0"/>
    <n v="0"/>
    <n v="0"/>
    <n v="0"/>
    <n v="0"/>
    <n v="0"/>
    <n v="0"/>
    <n v="0"/>
    <n v="0"/>
    <x v="2"/>
    <x v="4"/>
    <x v="29"/>
    <s v="E84036"/>
  </r>
  <r>
    <x v="0"/>
    <s v="E84011"/>
    <s v="St Andrews Medical Centre"/>
    <s v="Brent South Kwh Pcn"/>
    <s v="NHS North West London ICB - W2U3Z"/>
    <n v="0"/>
    <n v="0"/>
    <n v="0"/>
    <n v="0"/>
    <n v="0"/>
    <n v="0"/>
    <n v="0"/>
    <n v="0"/>
    <n v="0"/>
    <n v="0"/>
    <n v="0"/>
    <n v="0"/>
    <n v="0"/>
    <n v="0"/>
    <x v="2"/>
    <x v="4"/>
    <x v="30"/>
    <s v="E84011"/>
  </r>
  <r>
    <x v="0"/>
    <s v="E84704"/>
    <s v="St. Georges Medical Centre"/>
    <s v="Brent South Kwh Pcn"/>
    <s v="NHS North West London ICB - W2U3Z"/>
    <n v="0"/>
    <n v="0"/>
    <n v="0"/>
    <n v="0"/>
    <n v="0"/>
    <n v="0"/>
    <n v="0"/>
    <n v="0"/>
    <n v="0"/>
    <n v="0"/>
    <n v="0"/>
    <n v="0"/>
    <n v="0"/>
    <n v="0"/>
    <x v="2"/>
    <x v="4"/>
    <x v="31"/>
    <s v="E84704"/>
  </r>
  <r>
    <x v="0"/>
    <s v="E84025"/>
    <s v="The Lonsdale Medical Centre"/>
    <s v="Brent South Kwh Pcn"/>
    <s v="NHS North West London ICB - W2U3Z"/>
    <n v="203"/>
    <n v="609"/>
    <n v="8"/>
    <n v="24"/>
    <n v="99"/>
    <n v="297"/>
    <n v="67"/>
    <n v="201"/>
    <n v="18"/>
    <n v="54"/>
    <n v="11"/>
    <n v="33"/>
    <n v="5.4187192118226604E-2"/>
    <n v="5.4187192118226604E-2"/>
    <x v="2"/>
    <x v="4"/>
    <x v="32"/>
    <s v="E84025"/>
  </r>
  <r>
    <x v="0"/>
    <s v="E84021"/>
    <s v="The Willesden Medical Centre"/>
    <s v="Brent South Kwh Pcn"/>
    <s v="NHS North West London ICB - W2U3Z"/>
    <n v="8775"/>
    <n v="29420"/>
    <n v="471"/>
    <n v="1539"/>
    <n v="5746"/>
    <n v="19563"/>
    <n v="1571"/>
    <n v="5105"/>
    <n v="542"/>
    <n v="1768"/>
    <n v="445"/>
    <n v="1445"/>
    <n v="5.071225071225071E-2"/>
    <n v="4.9116247450713801E-2"/>
    <x v="2"/>
    <x v="4"/>
    <x v="33"/>
    <s v="E84021"/>
  </r>
  <r>
    <x v="0"/>
    <s v="E84702"/>
    <s v="Willesden Green Surgery"/>
    <s v="Brent South Kwh Pcn"/>
    <s v="NHS North West London ICB - W2U3Z"/>
    <n v="0"/>
    <n v="0"/>
    <n v="0"/>
    <n v="0"/>
    <n v="0"/>
    <n v="0"/>
    <n v="0"/>
    <n v="0"/>
    <n v="0"/>
    <n v="0"/>
    <n v="0"/>
    <n v="0"/>
    <n v="0"/>
    <n v="0"/>
    <x v="2"/>
    <x v="4"/>
    <x v="34"/>
    <s v="E84702"/>
  </r>
  <r>
    <x v="0"/>
    <s v="E84638"/>
    <s v="Alperton Medical Centre"/>
    <s v="Brent West Kwh Pcn"/>
    <s v="NHS North West London ICB - W2U3Z"/>
    <n v="0"/>
    <n v="0"/>
    <n v="0"/>
    <n v="0"/>
    <n v="0"/>
    <n v="0"/>
    <n v="0"/>
    <n v="0"/>
    <n v="0"/>
    <n v="0"/>
    <n v="0"/>
    <n v="0"/>
    <n v="0"/>
    <n v="0"/>
    <x v="2"/>
    <x v="5"/>
    <x v="35"/>
    <s v="E84638"/>
  </r>
  <r>
    <x v="0"/>
    <s v="E84066"/>
    <s v="Gp Pathfinder Clinics"/>
    <s v="Brent West Kwh Pcn"/>
    <s v="NHS North West London ICB - W2U3Z"/>
    <n v="0"/>
    <n v="0"/>
    <n v="0"/>
    <n v="0"/>
    <n v="0"/>
    <n v="0"/>
    <n v="0"/>
    <n v="0"/>
    <n v="0"/>
    <n v="0"/>
    <n v="0"/>
    <n v="0"/>
    <n v="0"/>
    <n v="0"/>
    <x v="2"/>
    <x v="5"/>
    <x v="36"/>
    <s v="E84066"/>
  </r>
  <r>
    <x v="0"/>
    <s v="E84063"/>
    <s v="Lancelot Medical Centre"/>
    <s v="Brent West Kwh Pcn"/>
    <s v="NHS North West London ICB - W2U3Z"/>
    <n v="0"/>
    <n v="0"/>
    <n v="0"/>
    <n v="0"/>
    <n v="0"/>
    <n v="0"/>
    <n v="0"/>
    <n v="0"/>
    <n v="0"/>
    <n v="0"/>
    <n v="0"/>
    <n v="0"/>
    <n v="0"/>
    <n v="0"/>
    <x v="2"/>
    <x v="5"/>
    <x v="37"/>
    <s v="E84063"/>
  </r>
  <r>
    <x v="0"/>
    <s v="E84003"/>
    <s v="Premier Medical Centre"/>
    <s v="Brent West Kwh Pcn"/>
    <s v="NHS North West London ICB - W2U3Z"/>
    <n v="516"/>
    <n v="1194"/>
    <n v="40"/>
    <n v="97"/>
    <n v="218"/>
    <n v="502"/>
    <n v="147"/>
    <n v="334"/>
    <n v="57"/>
    <n v="138"/>
    <n v="54"/>
    <n v="123"/>
    <n v="0.10465116279069768"/>
    <n v="0.10301507537688442"/>
    <x v="2"/>
    <x v="5"/>
    <x v="38"/>
    <s v="E84003"/>
  </r>
  <r>
    <x v="0"/>
    <s v="E84051"/>
    <s v="Stanley Corner Medical Centre"/>
    <s v="Brent West Kwh Pcn"/>
    <s v="NHS North West London ICB - W2U3Z"/>
    <n v="0"/>
    <n v="0"/>
    <n v="0"/>
    <n v="0"/>
    <n v="0"/>
    <n v="0"/>
    <n v="0"/>
    <n v="0"/>
    <n v="0"/>
    <n v="0"/>
    <n v="0"/>
    <n v="0"/>
    <n v="0"/>
    <n v="0"/>
    <x v="2"/>
    <x v="5"/>
    <x v="39"/>
    <s v="E84051"/>
  </r>
  <r>
    <x v="0"/>
    <s v="E84017"/>
    <s v="Sudbury &amp; Alperton Medical Centre"/>
    <s v="Brent West Kwh Pcn"/>
    <s v="NHS North West London ICB - W2U3Z"/>
    <n v="0"/>
    <n v="0"/>
    <n v="0"/>
    <n v="0"/>
    <n v="0"/>
    <n v="0"/>
    <n v="0"/>
    <n v="0"/>
    <n v="0"/>
    <n v="0"/>
    <n v="0"/>
    <n v="0"/>
    <n v="0"/>
    <n v="0"/>
    <x v="2"/>
    <x v="5"/>
    <x v="40"/>
    <s v="E84017"/>
  </r>
  <r>
    <x v="0"/>
    <s v="E84006"/>
    <s v="The Law Medical Group Practice"/>
    <s v="Brent West Kwh Pcn"/>
    <s v="NHS North West London ICB - W2U3Z"/>
    <n v="958"/>
    <n v="1916"/>
    <n v="20"/>
    <n v="40"/>
    <n v="728"/>
    <n v="1456"/>
    <n v="160"/>
    <n v="320"/>
    <n v="33"/>
    <n v="66"/>
    <n v="17"/>
    <n v="34"/>
    <n v="1.7745302713987474E-2"/>
    <n v="1.7745302713987474E-2"/>
    <x v="2"/>
    <x v="5"/>
    <x v="41"/>
    <s v="E84006"/>
  </r>
  <r>
    <x v="0"/>
    <s v="Y02692"/>
    <s v="The Wembley Practice"/>
    <s v="Brent West Kwh Pcn"/>
    <s v="NHS North West London ICB - W2U3Z"/>
    <n v="2674"/>
    <n v="5664"/>
    <n v="154"/>
    <n v="333"/>
    <n v="1561"/>
    <n v="3314"/>
    <n v="653"/>
    <n v="1386"/>
    <n v="136"/>
    <n v="286"/>
    <n v="170"/>
    <n v="345"/>
    <n v="6.3575168287210174E-2"/>
    <n v="6.091101694915254E-2"/>
    <x v="2"/>
    <x v="5"/>
    <x v="42"/>
    <s v="Y02692"/>
  </r>
  <r>
    <x v="0"/>
    <s v="E85004"/>
    <s v="Albany Practice"/>
    <s v="Brentworth Pcn"/>
    <s v="NHS North West London ICB - W2U3Z"/>
    <n v="9627"/>
    <n v="28922"/>
    <n v="735"/>
    <n v="2196"/>
    <n v="4509"/>
    <n v="13548"/>
    <n v="2623"/>
    <n v="7874"/>
    <n v="1025"/>
    <n v="2936"/>
    <n v="735"/>
    <n v="2368"/>
    <n v="7.6347771891555005E-2"/>
    <n v="8.187538897724915E-2"/>
    <x v="3"/>
    <x v="6"/>
    <x v="43"/>
    <s v="E85004"/>
  </r>
  <r>
    <x v="0"/>
    <s v="E85744"/>
    <s v="Argyle Health-Isleworth Practice"/>
    <s v="Brentworth Pcn"/>
    <s v="NHS North West London ICB - W2U3Z"/>
    <n v="61"/>
    <n v="199"/>
    <n v="6"/>
    <n v="20"/>
    <n v="28"/>
    <n v="92"/>
    <n v="14"/>
    <n v="43"/>
    <n v="6"/>
    <n v="19"/>
    <n v="7"/>
    <n v="25"/>
    <n v="0.11475409836065574"/>
    <n v="0.12562814070351758"/>
    <x v="3"/>
    <x v="6"/>
    <x v="44"/>
    <s v="E85744"/>
  </r>
  <r>
    <x v="0"/>
    <s v="E85735"/>
    <s v="Brentford Family Practice"/>
    <s v="Brentworth Pcn"/>
    <s v="NHS North West London ICB - W2U3Z"/>
    <n v="19"/>
    <n v="76"/>
    <n v="2"/>
    <n v="8"/>
    <n v="7"/>
    <n v="28"/>
    <n v="6"/>
    <n v="24"/>
    <n v="1"/>
    <n v="4"/>
    <n v="3"/>
    <n v="12"/>
    <n v="0.15789473684210525"/>
    <n v="0.15789473684210525"/>
    <x v="3"/>
    <x v="6"/>
    <x v="45"/>
    <s v="E85735"/>
  </r>
  <r>
    <x v="0"/>
    <s v="E85605"/>
    <s v="Brentford Group Practice"/>
    <s v="Brentworth Pcn"/>
    <s v="NHS North West London ICB - W2U3Z"/>
    <n v="278"/>
    <n v="822"/>
    <n v="24"/>
    <n v="72"/>
    <n v="128"/>
    <n v="372"/>
    <n v="91"/>
    <n v="273"/>
    <n v="22"/>
    <n v="66"/>
    <n v="13"/>
    <n v="39"/>
    <n v="4.6762589928057555E-2"/>
    <n v="4.7445255474452552E-2"/>
    <x v="3"/>
    <x v="6"/>
    <x v="46"/>
    <s v="E85605"/>
  </r>
  <r>
    <x v="0"/>
    <s v="E85750"/>
    <s v="Spring Grove Medical Practice"/>
    <s v="Brentworth Pcn"/>
    <s v="NHS North West London ICB - W2U3Z"/>
    <n v="0"/>
    <n v="0"/>
    <n v="0"/>
    <n v="0"/>
    <n v="0"/>
    <n v="0"/>
    <n v="0"/>
    <n v="0"/>
    <n v="0"/>
    <n v="0"/>
    <n v="0"/>
    <n v="0"/>
    <n v="0"/>
    <n v="0"/>
    <x v="3"/>
    <x v="6"/>
    <x v="47"/>
    <s v="E85750"/>
  </r>
  <r>
    <x v="0"/>
    <s v="E85007"/>
    <s v="St. Margarets Practice"/>
    <s v="Brentworth Pcn"/>
    <s v="NHS North West London ICB - W2U3Z"/>
    <n v="248"/>
    <n v="744"/>
    <n v="20"/>
    <n v="60"/>
    <n v="92"/>
    <n v="276"/>
    <n v="73"/>
    <n v="219"/>
    <n v="30"/>
    <n v="90"/>
    <n v="33"/>
    <n v="99"/>
    <n v="0.13306451612903225"/>
    <n v="0.13306451612903225"/>
    <x v="3"/>
    <x v="6"/>
    <x v="48"/>
    <s v="E85007"/>
  </r>
  <r>
    <x v="0"/>
    <s v="E85001"/>
    <s v="Thornbury Road Centre For Health"/>
    <s v="Brentworth Pcn"/>
    <s v="NHS North West London ICB - W2U3Z"/>
    <n v="25"/>
    <n v="50"/>
    <n v="3"/>
    <n v="6"/>
    <n v="14"/>
    <n v="28"/>
    <n v="8"/>
    <n v="16"/>
    <n v="0"/>
    <n v="0"/>
    <n v="0"/>
    <n v="0"/>
    <n v="0"/>
    <n v="0"/>
    <x v="3"/>
    <x v="6"/>
    <x v="49"/>
    <s v="E85001"/>
  </r>
  <r>
    <x v="0"/>
    <s v="E87047"/>
    <s v="Earls Court Medical Centre"/>
    <s v="Brompton Health Pcn"/>
    <s v="NHS North West London ICB - W2U3Z"/>
    <n v="0"/>
    <n v="0"/>
    <n v="0"/>
    <n v="0"/>
    <n v="0"/>
    <n v="0"/>
    <n v="0"/>
    <n v="0"/>
    <n v="0"/>
    <n v="0"/>
    <n v="0"/>
    <n v="0"/>
    <n v="0"/>
    <n v="0"/>
    <x v="4"/>
    <x v="7"/>
    <x v="50"/>
    <s v="E87047"/>
  </r>
  <r>
    <x v="0"/>
    <s v="E87750"/>
    <s v="Earls Court Surgery"/>
    <s v="Brompton Health Pcn"/>
    <s v="NHS North West London ICB - W2U3Z"/>
    <n v="144"/>
    <n v="402"/>
    <n v="6"/>
    <n v="20"/>
    <n v="99"/>
    <n v="254"/>
    <n v="29"/>
    <n v="92"/>
    <n v="7"/>
    <n v="28"/>
    <n v="3"/>
    <n v="8"/>
    <n v="2.0833333333333332E-2"/>
    <n v="1.9900497512437811E-2"/>
    <x v="4"/>
    <x v="7"/>
    <x v="51"/>
    <s v="E87750"/>
  </r>
  <r>
    <x v="0"/>
    <s v="E87043"/>
    <s v="Emperor'S Gate Surgery"/>
    <s v="Brompton Health Pcn"/>
    <s v="NHS North West London ICB - W2U3Z"/>
    <n v="1117"/>
    <n v="4380"/>
    <n v="109"/>
    <n v="430"/>
    <n v="397"/>
    <n v="1595"/>
    <n v="336"/>
    <n v="1258"/>
    <n v="130"/>
    <n v="520"/>
    <n v="145"/>
    <n v="577"/>
    <n v="0.12981199641897942"/>
    <n v="0.13173515981735159"/>
    <x v="4"/>
    <x v="7"/>
    <x v="52"/>
    <s v="E87043"/>
  </r>
  <r>
    <x v="0"/>
    <s v="E87004"/>
    <s v="Health Partners At Violet Melchett"/>
    <s v="Brompton Health Pcn"/>
    <s v="NHS North West London ICB - W2U3Z"/>
    <n v="0"/>
    <n v="0"/>
    <n v="0"/>
    <n v="0"/>
    <n v="0"/>
    <n v="0"/>
    <n v="0"/>
    <n v="0"/>
    <n v="0"/>
    <n v="0"/>
    <n v="0"/>
    <n v="0"/>
    <n v="0"/>
    <n v="0"/>
    <x v="4"/>
    <x v="7"/>
    <x v="53"/>
    <s v="E87004"/>
  </r>
  <r>
    <x v="0"/>
    <s v="E87720"/>
    <s v="Kensington Park Medical Centre"/>
    <s v="Brompton Health Pcn"/>
    <s v="NHS North West London ICB - W2U3Z"/>
    <n v="0"/>
    <n v="0"/>
    <n v="0"/>
    <n v="0"/>
    <n v="0"/>
    <n v="0"/>
    <n v="0"/>
    <n v="0"/>
    <n v="0"/>
    <n v="0"/>
    <n v="0"/>
    <n v="0"/>
    <n v="0"/>
    <n v="0"/>
    <x v="4"/>
    <x v="7"/>
    <x v="54"/>
    <s v="E87720"/>
  </r>
  <r>
    <x v="0"/>
    <s v="E87738"/>
    <s v="Knightsbridge Medical Centre"/>
    <s v="Brompton Health Pcn"/>
    <s v="NHS North West London ICB - W2U3Z"/>
    <n v="4356"/>
    <n v="6495"/>
    <n v="318"/>
    <n v="441"/>
    <n v="1578"/>
    <n v="2446"/>
    <n v="1649"/>
    <n v="2487"/>
    <n v="448"/>
    <n v="628"/>
    <n v="363"/>
    <n v="493"/>
    <n v="8.3333333333333329E-2"/>
    <n v="7.5904541955350263E-2"/>
    <x v="4"/>
    <x v="7"/>
    <x v="55"/>
    <s v="E87738"/>
  </r>
  <r>
    <x v="0"/>
    <s v="E87711"/>
    <s v="Royal Hospital Chelsea"/>
    <s v="Brompton Health Pcn"/>
    <s v="NHS North West London ICB - W2U3Z"/>
    <n v="0"/>
    <n v="0"/>
    <n v="0"/>
    <n v="0"/>
    <n v="0"/>
    <n v="0"/>
    <n v="0"/>
    <n v="0"/>
    <n v="0"/>
    <n v="0"/>
    <n v="0"/>
    <n v="0"/>
    <n v="0"/>
    <n v="0"/>
    <x v="4"/>
    <x v="7"/>
    <x v="56"/>
    <s v="E87711"/>
  </r>
  <r>
    <x v="0"/>
    <s v="E87715"/>
    <s v="Scarsdale Medical Centre"/>
    <s v="Brompton Health Pcn"/>
    <s v="NHS North West London ICB - W2U3Z"/>
    <n v="0"/>
    <n v="0"/>
    <n v="0"/>
    <n v="0"/>
    <n v="0"/>
    <n v="0"/>
    <n v="0"/>
    <n v="0"/>
    <n v="0"/>
    <n v="0"/>
    <n v="0"/>
    <n v="0"/>
    <n v="0"/>
    <n v="0"/>
    <x v="4"/>
    <x v="7"/>
    <x v="57"/>
    <s v="E87715"/>
  </r>
  <r>
    <x v="0"/>
    <s v="E87013"/>
    <s v="Stanhope Mews Surgery"/>
    <s v="Brompton Health Pcn"/>
    <s v="NHS North West London ICB - W2U3Z"/>
    <n v="0"/>
    <n v="0"/>
    <n v="0"/>
    <n v="0"/>
    <n v="0"/>
    <n v="0"/>
    <n v="0"/>
    <n v="0"/>
    <n v="0"/>
    <n v="0"/>
    <n v="0"/>
    <n v="0"/>
    <n v="0"/>
    <n v="0"/>
    <x v="4"/>
    <x v="7"/>
    <x v="58"/>
    <s v="E87013"/>
  </r>
  <r>
    <x v="0"/>
    <s v="E87701"/>
    <s v="The Abingdon Health Centre"/>
    <s v="Brompton Health Pcn"/>
    <s v="NHS North West London ICB - W2U3Z"/>
    <n v="0"/>
    <n v="0"/>
    <n v="0"/>
    <n v="0"/>
    <n v="0"/>
    <n v="0"/>
    <n v="0"/>
    <n v="0"/>
    <n v="0"/>
    <n v="0"/>
    <n v="0"/>
    <n v="0"/>
    <n v="0"/>
    <n v="0"/>
    <x v="4"/>
    <x v="7"/>
    <x v="59"/>
    <s v="E87701"/>
  </r>
  <r>
    <x v="0"/>
    <s v="E87665"/>
    <s v="The Chelsea Practice"/>
    <s v="Brompton Health Pcn"/>
    <s v="NHS North West London ICB - W2U3Z"/>
    <n v="0"/>
    <n v="0"/>
    <n v="0"/>
    <n v="0"/>
    <n v="0"/>
    <n v="0"/>
    <n v="0"/>
    <n v="0"/>
    <n v="0"/>
    <n v="0"/>
    <n v="0"/>
    <n v="0"/>
    <n v="0"/>
    <n v="0"/>
    <x v="4"/>
    <x v="7"/>
    <x v="60"/>
    <s v="E87665"/>
  </r>
  <r>
    <x v="0"/>
    <s v="E87762"/>
    <s v="The Good Practice"/>
    <s v="Brompton Health Pcn"/>
    <s v="NHS North West London ICB - W2U3Z"/>
    <n v="284"/>
    <n v="568"/>
    <n v="19"/>
    <n v="38"/>
    <n v="144"/>
    <n v="288"/>
    <n v="76"/>
    <n v="152"/>
    <n v="26"/>
    <n v="52"/>
    <n v="19"/>
    <n v="38"/>
    <n v="6.6901408450704219E-2"/>
    <n v="6.6901408450704219E-2"/>
    <x v="4"/>
    <x v="7"/>
    <x v="61"/>
    <s v="E87762"/>
  </r>
  <r>
    <x v="0"/>
    <s v="E86014"/>
    <s v="Cedars Medical Centre"/>
    <s v="Celadine Health &amp; Metrocare Pcn"/>
    <s v="NHS North West London ICB - W2U3Z"/>
    <n v="16"/>
    <n v="48"/>
    <n v="1"/>
    <n v="3"/>
    <n v="4"/>
    <n v="12"/>
    <n v="4"/>
    <n v="12"/>
    <n v="4"/>
    <n v="12"/>
    <n v="3"/>
    <n v="9"/>
    <n v="0.1875"/>
    <n v="0.1875"/>
    <x v="5"/>
    <x v="8"/>
    <x v="62"/>
    <s v="E86014"/>
  </r>
  <r>
    <x v="0"/>
    <s v="E86629"/>
    <s v="Dr Mlr Siddiqui'S Practice"/>
    <s v="Celadine Health &amp; Metrocare Pcn"/>
    <s v="NHS North West London ICB - W2U3Z"/>
    <n v="152"/>
    <n v="308"/>
    <n v="11"/>
    <n v="22"/>
    <n v="60"/>
    <n v="122"/>
    <n v="37"/>
    <n v="74"/>
    <n v="16"/>
    <n v="32"/>
    <n v="28"/>
    <n v="58"/>
    <n v="0.18421052631578946"/>
    <n v="0.18831168831168832"/>
    <x v="5"/>
    <x v="8"/>
    <x v="63"/>
    <s v="E86629"/>
  </r>
  <r>
    <x v="0"/>
    <s v="E86024"/>
    <s v="King Edwards Medical Centre"/>
    <s v="Celadine Health &amp; Metrocare Pcn"/>
    <s v="NHS North West London ICB - W2U3Z"/>
    <n v="2500"/>
    <n v="7500"/>
    <n v="196"/>
    <n v="588"/>
    <n v="799"/>
    <n v="2397"/>
    <n v="1019"/>
    <n v="3057"/>
    <n v="206"/>
    <n v="618"/>
    <n v="280"/>
    <n v="840"/>
    <n v="0.112"/>
    <n v="0.112"/>
    <x v="5"/>
    <x v="8"/>
    <x v="64"/>
    <s v="E86024"/>
  </r>
  <r>
    <x v="0"/>
    <s v="E86605"/>
    <s v="Ladygate Lane Medical Practice"/>
    <s v="Celadine Health &amp; Metrocare Pcn"/>
    <s v="NHS North West London ICB - W2U3Z"/>
    <n v="1509"/>
    <n v="4527"/>
    <n v="97"/>
    <n v="291"/>
    <n v="526"/>
    <n v="1578"/>
    <n v="545"/>
    <n v="1635"/>
    <n v="166"/>
    <n v="498"/>
    <n v="175"/>
    <n v="525"/>
    <n v="0.11597084161696487"/>
    <n v="0.11597084161696487"/>
    <x v="5"/>
    <x v="8"/>
    <x v="65"/>
    <s v="E86605"/>
  </r>
  <r>
    <x v="0"/>
    <s v="E86011"/>
    <s v="Oxford Drive Medical Centre"/>
    <s v="Celadine Health &amp; Metrocare Pcn"/>
    <s v="NHS North West London ICB - W2U3Z"/>
    <n v="65"/>
    <n v="130"/>
    <n v="8"/>
    <n v="16"/>
    <n v="30"/>
    <n v="60"/>
    <n v="12"/>
    <n v="24"/>
    <n v="1"/>
    <n v="2"/>
    <n v="14"/>
    <n v="28"/>
    <n v="0.2153846153846154"/>
    <n v="0.2153846153846154"/>
    <x v="5"/>
    <x v="8"/>
    <x v="66"/>
    <s v="E86011"/>
  </r>
  <r>
    <x v="0"/>
    <s v="E86626"/>
    <s v="Queens Walk Medical Centre"/>
    <s v="Celadine Health &amp; Metrocare Pcn"/>
    <s v="NHS North West London ICB - W2U3Z"/>
    <n v="80"/>
    <n v="160"/>
    <n v="6"/>
    <n v="12"/>
    <n v="26"/>
    <n v="52"/>
    <n v="31"/>
    <n v="62"/>
    <n v="9"/>
    <n v="18"/>
    <n v="8"/>
    <n v="16"/>
    <n v="0.1"/>
    <n v="0.1"/>
    <x v="5"/>
    <x v="8"/>
    <x v="67"/>
    <s v="E86626"/>
  </r>
  <r>
    <x v="0"/>
    <s v="E86640"/>
    <s v="Southcote Clinic"/>
    <s v="Celadine Health &amp; Metrocare Pcn"/>
    <s v="NHS North West London ICB - W2U3Z"/>
    <n v="3142"/>
    <n v="9426"/>
    <n v="234"/>
    <n v="702"/>
    <n v="972"/>
    <n v="2916"/>
    <n v="1259"/>
    <n v="3777"/>
    <n v="303"/>
    <n v="909"/>
    <n v="374"/>
    <n v="1122"/>
    <n v="0.11903246339910885"/>
    <n v="0.11903246339910885"/>
    <x v="5"/>
    <x v="8"/>
    <x v="68"/>
    <s v="E86640"/>
  </r>
  <r>
    <x v="0"/>
    <s v="E86033"/>
    <s v="St Martins Medical Centre"/>
    <s v="Celadine Health &amp; Metrocare Pcn"/>
    <s v="NHS North West London ICB - W2U3Z"/>
    <n v="669"/>
    <n v="1421"/>
    <n v="48"/>
    <n v="96"/>
    <n v="314"/>
    <n v="704"/>
    <n v="149"/>
    <n v="301"/>
    <n v="98"/>
    <n v="196"/>
    <n v="60"/>
    <n v="124"/>
    <n v="8.9686098654708515E-2"/>
    <n v="8.7262491203377909E-2"/>
    <x v="5"/>
    <x v="8"/>
    <x v="69"/>
    <s v="E86033"/>
  </r>
  <r>
    <x v="0"/>
    <s v="E86022"/>
    <s v="The Abbotsbury Practice"/>
    <s v="Celadine Health &amp; Metrocare Pcn"/>
    <s v="NHS North West London ICB - W2U3Z"/>
    <n v="3175"/>
    <n v="9525"/>
    <n v="263"/>
    <n v="789"/>
    <n v="829"/>
    <n v="2487"/>
    <n v="1381"/>
    <n v="4143"/>
    <n v="291"/>
    <n v="873"/>
    <n v="411"/>
    <n v="1233"/>
    <n v="0.12944881889763779"/>
    <n v="0.12944881889763779"/>
    <x v="5"/>
    <x v="8"/>
    <x v="70"/>
    <s v="E86022"/>
  </r>
  <r>
    <x v="0"/>
    <s v="E86619"/>
    <s v="Wallasey Medical Centre"/>
    <s v="Celadine Health &amp; Metrocare Pcn"/>
    <s v="NHS North West London ICB - W2U3Z"/>
    <n v="1955"/>
    <n v="5865"/>
    <n v="161"/>
    <n v="483"/>
    <n v="565"/>
    <n v="1695"/>
    <n v="870"/>
    <n v="2610"/>
    <n v="152"/>
    <n v="456"/>
    <n v="207"/>
    <n v="621"/>
    <n v="0.10588235294117647"/>
    <n v="0.10588235294117647"/>
    <x v="5"/>
    <x v="8"/>
    <x v="71"/>
    <s v="E86619"/>
  </r>
  <r>
    <x v="0"/>
    <s v="E86012"/>
    <s v="Wood Lane Medical Centre"/>
    <s v="Celadine Health &amp; Metrocare Pcn"/>
    <s v="NHS North West London ICB - W2U3Z"/>
    <n v="32"/>
    <n v="96"/>
    <n v="0"/>
    <n v="0"/>
    <n v="17"/>
    <n v="51"/>
    <n v="3"/>
    <n v="9"/>
    <n v="6"/>
    <n v="18"/>
    <n v="6"/>
    <n v="18"/>
    <n v="0.1875"/>
    <n v="0.1875"/>
    <x v="5"/>
    <x v="8"/>
    <x v="72"/>
    <s v="E86012"/>
  </r>
  <r>
    <x v="0"/>
    <s v="E85030"/>
    <s v="Chiswick Health Practice"/>
    <s v="Chiswick Pcn"/>
    <s v="NHS North West London ICB - W2U3Z"/>
    <n v="305"/>
    <n v="1122"/>
    <n v="41"/>
    <n v="156"/>
    <n v="85"/>
    <n v="306"/>
    <n v="98"/>
    <n v="354"/>
    <n v="28"/>
    <n v="104"/>
    <n v="53"/>
    <n v="202"/>
    <n v="0.17377049180327869"/>
    <n v="0.18003565062388591"/>
    <x v="3"/>
    <x v="9"/>
    <x v="73"/>
    <s v="E85030"/>
  </r>
  <r>
    <x v="0"/>
    <s v="E85693"/>
    <s v="Chiswick Medical Practice"/>
    <s v="Chiswick Pcn"/>
    <s v="NHS North West London ICB - W2U3Z"/>
    <n v="42576"/>
    <n v="104502"/>
    <n v="1730"/>
    <n v="4024"/>
    <n v="28524"/>
    <n v="71764"/>
    <n v="7814"/>
    <n v="18121"/>
    <n v="2369"/>
    <n v="5618"/>
    <n v="2139"/>
    <n v="4975"/>
    <n v="5.0239571589627961E-2"/>
    <n v="4.7606744368528832E-2"/>
    <x v="3"/>
    <x v="9"/>
    <x v="74"/>
    <s v="E85693"/>
  </r>
  <r>
    <x v="0"/>
    <s v="E85683"/>
    <s v="Glebe Street Surgery"/>
    <s v="Chiswick Pcn"/>
    <s v="NHS North West London ICB - W2U3Z"/>
    <n v="170"/>
    <n v="680"/>
    <n v="24"/>
    <n v="96"/>
    <n v="31"/>
    <n v="124"/>
    <n v="63"/>
    <n v="252"/>
    <n v="29"/>
    <n v="116"/>
    <n v="23"/>
    <n v="92"/>
    <n v="0.13529411764705881"/>
    <n v="0.13529411764705881"/>
    <x v="3"/>
    <x v="9"/>
    <x v="75"/>
    <s v="E85683"/>
  </r>
  <r>
    <x v="0"/>
    <s v="E85746"/>
    <s v="Grove Park Terrace Surgery"/>
    <s v="Chiswick Pcn"/>
    <s v="NHS North West London ICB - W2U3Z"/>
    <n v="146"/>
    <n v="584"/>
    <n v="11"/>
    <n v="44"/>
    <n v="50"/>
    <n v="200"/>
    <n v="48"/>
    <n v="192"/>
    <n v="11"/>
    <n v="44"/>
    <n v="26"/>
    <n v="104"/>
    <n v="0.17808219178082191"/>
    <n v="0.17808219178082191"/>
    <x v="3"/>
    <x v="9"/>
    <x v="76"/>
    <s v="E85746"/>
  </r>
  <r>
    <x v="0"/>
    <s v="E85658"/>
    <s v="Holly Road Medical Centre"/>
    <s v="Chiswick Pcn"/>
    <s v="NHS North West London ICB - W2U3Z"/>
    <n v="60"/>
    <n v="240"/>
    <n v="5"/>
    <n v="20"/>
    <n v="28"/>
    <n v="112"/>
    <n v="16"/>
    <n v="64"/>
    <n v="5"/>
    <n v="20"/>
    <n v="6"/>
    <n v="24"/>
    <n v="0.1"/>
    <n v="0.1"/>
    <x v="3"/>
    <x v="9"/>
    <x v="77"/>
    <s v="E85658"/>
  </r>
  <r>
    <x v="0"/>
    <s v="E85040"/>
    <s v="West4 Gps"/>
    <s v="Chiswick Pcn"/>
    <s v="NHS North West London ICB - W2U3Z"/>
    <n v="175"/>
    <n v="700"/>
    <n v="16"/>
    <n v="64"/>
    <n v="60"/>
    <n v="240"/>
    <n v="66"/>
    <n v="264"/>
    <n v="10"/>
    <n v="40"/>
    <n v="23"/>
    <n v="92"/>
    <n v="0.13142857142857142"/>
    <n v="0.13142857142857142"/>
    <x v="3"/>
    <x v="9"/>
    <x v="78"/>
    <s v="E85040"/>
  </r>
  <r>
    <x v="0"/>
    <s v="E86027"/>
    <s v="Otterfield Medical Centre"/>
    <s v="Colne Union Pcn"/>
    <s v="NHS North West London ICB - W2U3Z"/>
    <n v="1747"/>
    <n v="3328"/>
    <n v="128"/>
    <n v="241"/>
    <n v="827"/>
    <n v="1589"/>
    <n v="422"/>
    <n v="800"/>
    <n v="187"/>
    <n v="345"/>
    <n v="183"/>
    <n v="353"/>
    <n v="0.10475100171722954"/>
    <n v="0.10606971153846154"/>
    <x v="5"/>
    <x v="10"/>
    <x v="79"/>
    <s v="E86027"/>
  </r>
  <r>
    <x v="0"/>
    <s v="E86042"/>
    <s v="The High Street Practice"/>
    <s v="Colne Union Pcn"/>
    <s v="NHS North West London ICB - W2U3Z"/>
    <n v="9"/>
    <n v="27"/>
    <n v="1"/>
    <n v="3"/>
    <n v="0"/>
    <n v="0"/>
    <n v="4"/>
    <n v="12"/>
    <n v="3"/>
    <n v="9"/>
    <n v="1"/>
    <n v="3"/>
    <n v="0.1111111111111111"/>
    <n v="0.1111111111111111"/>
    <x v="5"/>
    <x v="10"/>
    <x v="80"/>
    <s v="E86042"/>
  </r>
  <r>
    <x v="0"/>
    <s v="E86004"/>
    <s v="The Medical Centre"/>
    <s v="Colne Union Pcn"/>
    <s v="NHS North West London ICB - W2U3Z"/>
    <n v="13"/>
    <n v="39"/>
    <n v="0"/>
    <n v="0"/>
    <n v="8"/>
    <n v="24"/>
    <n v="1"/>
    <n v="3"/>
    <n v="2"/>
    <n v="6"/>
    <n v="2"/>
    <n v="6"/>
    <n v="0.15384615384615385"/>
    <n v="0.15384615384615385"/>
    <x v="5"/>
    <x v="10"/>
    <x v="81"/>
    <s v="E86004"/>
  </r>
  <r>
    <x v="0"/>
    <s v="E86005"/>
    <s v="The Oakland Medical Centre"/>
    <s v="Colne Union Pcn"/>
    <s v="NHS North West London ICB - W2U3Z"/>
    <n v="12"/>
    <n v="36"/>
    <n v="2"/>
    <n v="6"/>
    <n v="2"/>
    <n v="6"/>
    <n v="1"/>
    <n v="3"/>
    <n v="2"/>
    <n v="6"/>
    <n v="5"/>
    <n v="15"/>
    <n v="0.41666666666666669"/>
    <n v="0.41666666666666669"/>
    <x v="5"/>
    <x v="10"/>
    <x v="82"/>
    <s v="E86005"/>
  </r>
  <r>
    <x v="0"/>
    <s v="E86010"/>
    <s v="Yiewsley Family Practice"/>
    <s v="Colne Union Pcn"/>
    <s v="NHS North West London ICB - W2U3Z"/>
    <n v="9862"/>
    <n v="29619"/>
    <n v="909"/>
    <n v="2728"/>
    <n v="4013"/>
    <n v="12101"/>
    <n v="2639"/>
    <n v="7909"/>
    <n v="1017"/>
    <n v="3046"/>
    <n v="1284"/>
    <n v="3835"/>
    <n v="0.13019671466234028"/>
    <n v="0.12947770012491983"/>
    <x v="5"/>
    <x v="10"/>
    <x v="83"/>
    <s v="E86010"/>
  </r>
  <r>
    <x v="0"/>
    <s v="E85024"/>
    <s v="Carlton Surgery"/>
    <s v="Feltham And Bedfont Pcn"/>
    <s v="NHS North West London ICB - W2U3Z"/>
    <n v="0"/>
    <n v="0"/>
    <n v="0"/>
    <n v="0"/>
    <n v="0"/>
    <n v="0"/>
    <n v="0"/>
    <n v="0"/>
    <n v="0"/>
    <n v="0"/>
    <n v="0"/>
    <n v="0"/>
    <n v="0"/>
    <n v="0"/>
    <x v="3"/>
    <x v="11"/>
    <x v="84"/>
    <s v="E85024"/>
  </r>
  <r>
    <x v="0"/>
    <s v="E85071"/>
    <s v="Clifford House Medical Centre"/>
    <s v="Feltham And Bedfont Pcn"/>
    <s v="NHS North West London ICB - W2U3Z"/>
    <n v="72"/>
    <n v="144"/>
    <n v="0"/>
    <n v="0"/>
    <n v="50"/>
    <n v="100"/>
    <n v="17"/>
    <n v="34"/>
    <n v="5"/>
    <n v="10"/>
    <n v="0"/>
    <n v="0"/>
    <n v="0"/>
    <n v="0"/>
    <x v="3"/>
    <x v="11"/>
    <x v="85"/>
    <s v="E85071"/>
  </r>
  <r>
    <x v="0"/>
    <s v="E85708"/>
    <s v="Gill Medical Practice"/>
    <s v="Feltham And Bedfont Pcn"/>
    <s v="NHS North West London ICB - W2U3Z"/>
    <n v="0"/>
    <n v="0"/>
    <n v="0"/>
    <n v="0"/>
    <n v="0"/>
    <n v="0"/>
    <n v="0"/>
    <n v="0"/>
    <n v="0"/>
    <n v="0"/>
    <n v="0"/>
    <n v="0"/>
    <n v="0"/>
    <n v="0"/>
    <x v="3"/>
    <x v="11"/>
    <x v="86"/>
    <s v="E85708"/>
  </r>
  <r>
    <x v="0"/>
    <s v="E85697"/>
    <s v="Greenbrook Bedfont"/>
    <s v="Feltham And Bedfont Pcn"/>
    <s v="NHS North West London ICB - W2U3Z"/>
    <n v="0"/>
    <n v="0"/>
    <n v="0"/>
    <n v="0"/>
    <n v="0"/>
    <n v="0"/>
    <n v="0"/>
    <n v="0"/>
    <n v="0"/>
    <n v="0"/>
    <n v="0"/>
    <n v="0"/>
    <n v="0"/>
    <n v="0"/>
    <x v="3"/>
    <x v="11"/>
    <x v="87"/>
    <s v="E85697"/>
  </r>
  <r>
    <x v="0"/>
    <s v="E85699"/>
    <s v="Grove Village Medical Centre"/>
    <s v="Feltham And Bedfont Pcn"/>
    <s v="NHS North West London ICB - W2U3Z"/>
    <n v="0"/>
    <n v="0"/>
    <n v="0"/>
    <n v="0"/>
    <n v="0"/>
    <n v="0"/>
    <n v="0"/>
    <n v="0"/>
    <n v="0"/>
    <n v="0"/>
    <n v="0"/>
    <n v="0"/>
    <n v="0"/>
    <n v="0"/>
    <x v="3"/>
    <x v="11"/>
    <x v="88"/>
    <s v="E85699"/>
  </r>
  <r>
    <x v="0"/>
    <s v="E85718"/>
    <s v="Hatton Medical Practice"/>
    <s v="Feltham And Bedfont Pcn"/>
    <s v="NHS North West London ICB - W2U3Z"/>
    <n v="319"/>
    <n v="756"/>
    <n v="9"/>
    <n v="26"/>
    <n v="255"/>
    <n v="584"/>
    <n v="46"/>
    <n v="120"/>
    <n v="7"/>
    <n v="20"/>
    <n v="2"/>
    <n v="6"/>
    <n v="6.269592476489028E-3"/>
    <n v="7.9365079365079361E-3"/>
    <x v="3"/>
    <x v="11"/>
    <x v="89"/>
    <s v="E85718"/>
  </r>
  <r>
    <x v="0"/>
    <s v="E85736"/>
    <s v="Little Park Surgery"/>
    <s v="Feltham And Bedfont Pcn"/>
    <s v="NHS North West London ICB - W2U3Z"/>
    <n v="0"/>
    <n v="0"/>
    <n v="0"/>
    <n v="0"/>
    <n v="0"/>
    <n v="0"/>
    <n v="0"/>
    <n v="0"/>
    <n v="0"/>
    <n v="0"/>
    <n v="0"/>
    <n v="0"/>
    <n v="0"/>
    <n v="0"/>
    <x v="3"/>
    <x v="11"/>
    <x v="90"/>
    <s v="E85736"/>
  </r>
  <r>
    <x v="0"/>
    <s v="E85035"/>
    <s v="Mount Medical Centre"/>
    <s v="Feltham And Bedfont Pcn"/>
    <s v="NHS North West London ICB - W2U3Z"/>
    <n v="0"/>
    <n v="0"/>
    <n v="0"/>
    <n v="0"/>
    <n v="0"/>
    <n v="0"/>
    <n v="0"/>
    <n v="0"/>
    <n v="0"/>
    <n v="0"/>
    <n v="0"/>
    <n v="0"/>
    <n v="0"/>
    <n v="0"/>
    <x v="3"/>
    <x v="11"/>
    <x v="91"/>
    <s v="E85035"/>
  </r>
  <r>
    <x v="0"/>
    <s v="E85115"/>
    <s v="Pentelow Practice"/>
    <s v="Feltham And Bedfont Pcn"/>
    <s v="NHS North West London ICB - W2U3Z"/>
    <n v="382"/>
    <n v="764"/>
    <n v="24"/>
    <n v="48"/>
    <n v="258"/>
    <n v="516"/>
    <n v="61"/>
    <n v="122"/>
    <n v="21"/>
    <n v="42"/>
    <n v="18"/>
    <n v="36"/>
    <n v="4.712041884816754E-2"/>
    <n v="4.712041884816754E-2"/>
    <x v="3"/>
    <x v="11"/>
    <x v="92"/>
    <s v="E85115"/>
  </r>
  <r>
    <x v="0"/>
    <s v="E85734"/>
    <s v="Queens Park Medical Practice"/>
    <s v="Feltham And Bedfont Pcn"/>
    <s v="NHS North West London ICB - W2U3Z"/>
    <n v="0"/>
    <n v="0"/>
    <n v="0"/>
    <n v="0"/>
    <n v="0"/>
    <n v="0"/>
    <n v="0"/>
    <n v="0"/>
    <n v="0"/>
    <n v="0"/>
    <n v="0"/>
    <n v="0"/>
    <n v="0"/>
    <n v="0"/>
    <x v="3"/>
    <x v="11"/>
    <x v="93"/>
    <s v="E85734"/>
  </r>
  <r>
    <x v="0"/>
    <s v="E85056"/>
    <s v="St Davids Practice"/>
    <s v="Feltham And Bedfont Pcn"/>
    <s v="NHS North West London ICB - W2U3Z"/>
    <n v="664"/>
    <n v="1328"/>
    <n v="60"/>
    <n v="120"/>
    <n v="303"/>
    <n v="606"/>
    <n v="157"/>
    <n v="314"/>
    <n v="58"/>
    <n v="116"/>
    <n v="86"/>
    <n v="172"/>
    <n v="0.12951807228915663"/>
    <n v="0.12951807228915663"/>
    <x v="3"/>
    <x v="11"/>
    <x v="94"/>
    <s v="E85056"/>
  </r>
  <r>
    <x v="0"/>
    <s v="Y02672"/>
    <s v="The Practice Feltham"/>
    <s v="Feltham And Bedfont Pcn"/>
    <s v="NHS North West London ICB - W2U3Z"/>
    <n v="0"/>
    <n v="0"/>
    <n v="0"/>
    <n v="0"/>
    <n v="0"/>
    <n v="0"/>
    <n v="0"/>
    <n v="0"/>
    <n v="0"/>
    <n v="0"/>
    <n v="0"/>
    <n v="0"/>
    <n v="0"/>
    <n v="0"/>
    <x v="3"/>
    <x v="11"/>
    <x v="95"/>
    <s v="Y02672"/>
  </r>
  <r>
    <x v="0"/>
    <s v="E85045"/>
    <s v="Twickenham Park Medical Centre"/>
    <s v="Feltham And Bedfont Pcn"/>
    <s v="NHS North West London ICB - W2U3Z"/>
    <n v="0"/>
    <n v="0"/>
    <n v="0"/>
    <n v="0"/>
    <n v="0"/>
    <n v="0"/>
    <n v="0"/>
    <n v="0"/>
    <n v="0"/>
    <n v="0"/>
    <n v="0"/>
    <n v="0"/>
    <n v="0"/>
    <n v="0"/>
    <x v="3"/>
    <x v="11"/>
    <x v="96"/>
    <s v="E85045"/>
  </r>
  <r>
    <x v="0"/>
    <s v="E85696"/>
    <s v="Clifford Road Surgery"/>
    <s v="Great West Road Pcn"/>
    <s v="NHS North West London ICB - W2U3Z"/>
    <n v="0"/>
    <n v="0"/>
    <n v="0"/>
    <n v="0"/>
    <n v="0"/>
    <n v="0"/>
    <n v="0"/>
    <n v="0"/>
    <n v="0"/>
    <n v="0"/>
    <n v="0"/>
    <n v="0"/>
    <n v="0"/>
    <n v="0"/>
    <x v="3"/>
    <x v="12"/>
    <x v="97"/>
    <s v="E85696"/>
  </r>
  <r>
    <x v="0"/>
    <s v="E85052"/>
    <s v="Cranford Medical Centre"/>
    <s v="Great West Road Pcn"/>
    <s v="NHS North West London ICB - W2U3Z"/>
    <n v="0"/>
    <n v="0"/>
    <n v="0"/>
    <n v="0"/>
    <n v="0"/>
    <n v="0"/>
    <n v="0"/>
    <n v="0"/>
    <n v="0"/>
    <n v="0"/>
    <n v="0"/>
    <n v="0"/>
    <n v="0"/>
    <n v="0"/>
    <x v="3"/>
    <x v="12"/>
    <x v="98"/>
    <s v="E85052"/>
  </r>
  <r>
    <x v="0"/>
    <s v="E85114"/>
    <s v="Crosslands Surgery"/>
    <s v="Great West Road Pcn"/>
    <s v="NHS North West London ICB - W2U3Z"/>
    <n v="0"/>
    <n v="0"/>
    <n v="0"/>
    <n v="0"/>
    <n v="0"/>
    <n v="0"/>
    <n v="0"/>
    <n v="0"/>
    <n v="0"/>
    <n v="0"/>
    <n v="0"/>
    <n v="0"/>
    <n v="0"/>
    <n v="0"/>
    <x v="3"/>
    <x v="12"/>
    <x v="99"/>
    <s v="E85114"/>
  </r>
  <r>
    <x v="0"/>
    <s v="E85062"/>
    <s v="Hiyos"/>
    <s v="Great West Road Pcn"/>
    <s v="NHS North West London ICB - W2U3Z"/>
    <n v="0"/>
    <n v="0"/>
    <n v="0"/>
    <n v="0"/>
    <n v="0"/>
    <n v="0"/>
    <n v="0"/>
    <n v="0"/>
    <n v="0"/>
    <n v="0"/>
    <n v="0"/>
    <n v="0"/>
    <n v="0"/>
    <n v="0"/>
    <x v="3"/>
    <x v="12"/>
    <x v="100"/>
    <s v="E85062"/>
  </r>
  <r>
    <x v="0"/>
    <s v="E85739"/>
    <s v="Hmc Health Heston Great West"/>
    <s v="Great West Road Pcn"/>
    <s v="NHS North West London ICB - W2U3Z"/>
    <n v="0"/>
    <n v="0"/>
    <n v="0"/>
    <n v="0"/>
    <n v="0"/>
    <n v="0"/>
    <n v="0"/>
    <n v="0"/>
    <n v="0"/>
    <n v="0"/>
    <n v="0"/>
    <n v="0"/>
    <n v="0"/>
    <n v="0"/>
    <x v="3"/>
    <x v="12"/>
    <x v="101"/>
    <s v="E85739"/>
  </r>
  <r>
    <x v="0"/>
    <s v="E85681"/>
    <s v="Jersey Practice"/>
    <s v="Great West Road Pcn"/>
    <s v="NHS North West London ICB - W2U3Z"/>
    <n v="732"/>
    <n v="1481"/>
    <n v="28"/>
    <n v="58"/>
    <n v="461"/>
    <n v="930"/>
    <n v="174"/>
    <n v="352"/>
    <n v="43"/>
    <n v="88"/>
    <n v="26"/>
    <n v="53"/>
    <n v="3.5519125683060107E-2"/>
    <n v="3.5786630654962862E-2"/>
    <x v="3"/>
    <x v="12"/>
    <x v="102"/>
    <s v="E85681"/>
  </r>
  <r>
    <x v="0"/>
    <s v="E85096"/>
    <s v="Medical Centre"/>
    <s v="Great West Road Pcn"/>
    <s v="NHS North West London ICB - W2U3Z"/>
    <n v="2363"/>
    <n v="8186"/>
    <n v="183"/>
    <n v="629"/>
    <n v="1076"/>
    <n v="3734"/>
    <n v="743"/>
    <n v="2583"/>
    <n v="203"/>
    <n v="699"/>
    <n v="158"/>
    <n v="541"/>
    <n v="6.6864155734236139E-2"/>
    <n v="6.608844368433911E-2"/>
    <x v="3"/>
    <x v="12"/>
    <x v="103"/>
    <s v="E85096"/>
  </r>
  <r>
    <x v="0"/>
    <s v="E85707"/>
    <s v="Skyways Medical Centre"/>
    <s v="Great West Road Pcn"/>
    <s v="NHS North West London ICB - W2U3Z"/>
    <n v="0"/>
    <n v="0"/>
    <n v="0"/>
    <n v="0"/>
    <n v="0"/>
    <n v="0"/>
    <n v="0"/>
    <n v="0"/>
    <n v="0"/>
    <n v="0"/>
    <n v="0"/>
    <n v="0"/>
    <n v="0"/>
    <n v="0"/>
    <x v="3"/>
    <x v="12"/>
    <x v="104"/>
    <s v="E85707"/>
  </r>
  <r>
    <x v="0"/>
    <s v="E85046"/>
    <s v="Eastmead Avenue Surgery"/>
    <s v="Greenwell Pcn"/>
    <s v="NHS North West London ICB - W2U3Z"/>
    <n v="0"/>
    <n v="0"/>
    <n v="0"/>
    <n v="0"/>
    <n v="0"/>
    <n v="0"/>
    <n v="0"/>
    <n v="0"/>
    <n v="0"/>
    <n v="0"/>
    <n v="0"/>
    <n v="0"/>
    <n v="0"/>
    <n v="0"/>
    <x v="0"/>
    <x v="13"/>
    <x v="105"/>
    <s v="E85046"/>
  </r>
  <r>
    <x v="0"/>
    <s v="E85088"/>
    <s v="Elmbank Surgery"/>
    <s v="Greenwell Pcn"/>
    <s v="NHS North West London ICB - W2U3Z"/>
    <n v="0"/>
    <n v="0"/>
    <n v="0"/>
    <n v="0"/>
    <n v="0"/>
    <n v="0"/>
    <n v="0"/>
    <n v="0"/>
    <n v="0"/>
    <n v="0"/>
    <n v="0"/>
    <n v="0"/>
    <n v="0"/>
    <n v="0"/>
    <x v="0"/>
    <x v="13"/>
    <x v="106"/>
    <s v="E85088"/>
  </r>
  <r>
    <x v="0"/>
    <s v="E85051"/>
    <s v="Greenford Avenue Fhp"/>
    <s v="Greenwell Pcn"/>
    <s v="NHS North West London ICB - W2U3Z"/>
    <n v="0"/>
    <n v="0"/>
    <n v="0"/>
    <n v="0"/>
    <n v="0"/>
    <n v="0"/>
    <n v="0"/>
    <n v="0"/>
    <n v="0"/>
    <n v="0"/>
    <n v="0"/>
    <n v="0"/>
    <n v="0"/>
    <n v="0"/>
    <x v="0"/>
    <x v="13"/>
    <x v="107"/>
    <s v="E85051"/>
  </r>
  <r>
    <x v="0"/>
    <s v="E85041"/>
    <s v="Hanwell Health Centre (Naish)"/>
    <s v="Greenwell Pcn"/>
    <s v="NHS North West London ICB - W2U3Z"/>
    <n v="0"/>
    <n v="0"/>
    <n v="0"/>
    <n v="0"/>
    <n v="0"/>
    <n v="0"/>
    <n v="0"/>
    <n v="0"/>
    <n v="0"/>
    <n v="0"/>
    <n v="0"/>
    <n v="0"/>
    <n v="0"/>
    <n v="0"/>
    <x v="0"/>
    <x v="13"/>
    <x v="108"/>
    <s v="E85041"/>
  </r>
  <r>
    <x v="0"/>
    <s v="E85069"/>
    <s v="Oldfield Family Practice"/>
    <s v="Greenwell Pcn"/>
    <s v="NHS North West London ICB - W2U3Z"/>
    <n v="0"/>
    <n v="0"/>
    <n v="0"/>
    <n v="0"/>
    <n v="0"/>
    <n v="0"/>
    <n v="0"/>
    <n v="0"/>
    <n v="0"/>
    <n v="0"/>
    <n v="0"/>
    <n v="0"/>
    <n v="0"/>
    <n v="0"/>
    <x v="0"/>
    <x v="13"/>
    <x v="109"/>
    <s v="E85069"/>
  </r>
  <r>
    <x v="0"/>
    <s v="E85129"/>
    <s v="The Mansell Road Practice"/>
    <s v="Greenwell Pcn"/>
    <s v="NHS North West London ICB - W2U3Z"/>
    <n v="55"/>
    <n v="110"/>
    <n v="0"/>
    <n v="0"/>
    <n v="36"/>
    <n v="72"/>
    <n v="16"/>
    <n v="32"/>
    <n v="1"/>
    <n v="2"/>
    <n v="2"/>
    <n v="4"/>
    <n v="3.6363636363636362E-2"/>
    <n v="3.6363636363636362E-2"/>
    <x v="0"/>
    <x v="13"/>
    <x v="110"/>
    <s v="E85129"/>
  </r>
  <r>
    <x v="0"/>
    <s v="E85013"/>
    <s v="Westseven Gp"/>
    <s v="Greenwell Pcn"/>
    <s v="NHS North West London ICB - W2U3Z"/>
    <n v="0"/>
    <n v="0"/>
    <n v="0"/>
    <n v="0"/>
    <n v="0"/>
    <n v="0"/>
    <n v="0"/>
    <n v="0"/>
    <n v="0"/>
    <n v="0"/>
    <n v="0"/>
    <n v="0"/>
    <n v="0"/>
    <n v="0"/>
    <x v="0"/>
    <x v="13"/>
    <x v="111"/>
    <s v="E85013"/>
  </r>
  <r>
    <x v="0"/>
    <s v="E85032"/>
    <s v="Ashchurch Surgery"/>
    <s v="Hammersmith &amp; Fulham Central Pcn"/>
    <s v="NHS North West London ICB - W2U3Z"/>
    <n v="0"/>
    <n v="0"/>
    <n v="0"/>
    <n v="0"/>
    <n v="0"/>
    <n v="0"/>
    <n v="0"/>
    <n v="0"/>
    <n v="0"/>
    <n v="0"/>
    <n v="0"/>
    <n v="0"/>
    <n v="0"/>
    <n v="0"/>
    <x v="1"/>
    <x v="14"/>
    <x v="112"/>
    <s v="E85032"/>
  </r>
  <r>
    <x v="0"/>
    <s v="E85033"/>
    <s v="Hammersmith Surgery"/>
    <s v="Hammersmith &amp; Fulham Central Pcn"/>
    <s v="NHS North West London ICB - W2U3Z"/>
    <n v="1"/>
    <n v="4"/>
    <n v="0"/>
    <n v="0"/>
    <n v="1"/>
    <n v="4"/>
    <n v="0"/>
    <n v="0"/>
    <n v="0"/>
    <n v="0"/>
    <n v="0"/>
    <n v="0"/>
    <n v="0"/>
    <n v="0"/>
    <x v="1"/>
    <x v="14"/>
    <x v="113"/>
    <s v="E85033"/>
  </r>
  <r>
    <x v="0"/>
    <s v="E85008"/>
    <s v="North Fulham Surgery"/>
    <s v="Hammersmith &amp; Fulham Central Pcn"/>
    <s v="NHS North West London ICB - W2U3Z"/>
    <n v="204"/>
    <n v="612"/>
    <n v="19"/>
    <n v="57"/>
    <n v="97"/>
    <n v="291"/>
    <n v="58"/>
    <n v="174"/>
    <n v="18"/>
    <n v="54"/>
    <n v="12"/>
    <n v="36"/>
    <n v="5.8823529411764705E-2"/>
    <n v="5.8823529411764705E-2"/>
    <x v="1"/>
    <x v="14"/>
    <x v="114"/>
    <s v="E85008"/>
  </r>
  <r>
    <x v="0"/>
    <s v="E85125"/>
    <s v="Sterndale Surgery"/>
    <s v="Hammersmith &amp; Fulham Central Pcn"/>
    <s v="NHS North West London ICB - W2U3Z"/>
    <n v="853"/>
    <n v="1918"/>
    <n v="56"/>
    <n v="130"/>
    <n v="377"/>
    <n v="862"/>
    <n v="239"/>
    <n v="522"/>
    <n v="82"/>
    <n v="184"/>
    <n v="99"/>
    <n v="220"/>
    <n v="0.1160609613130129"/>
    <n v="0.11470281543274244"/>
    <x v="1"/>
    <x v="14"/>
    <x v="115"/>
    <s v="E85125"/>
  </r>
  <r>
    <x v="0"/>
    <s v="E85074"/>
    <s v="West Kensington Gp Surgery"/>
    <s v="Hammersmith &amp; Fulham Central Pcn"/>
    <s v="NHS North West London ICB - W2U3Z"/>
    <n v="1326"/>
    <n v="4889"/>
    <n v="97"/>
    <n v="365"/>
    <n v="800"/>
    <n v="2943"/>
    <n v="265"/>
    <n v="972"/>
    <n v="89"/>
    <n v="324"/>
    <n v="75"/>
    <n v="285"/>
    <n v="5.6561085972850679E-2"/>
    <n v="5.8294129678870932E-2"/>
    <x v="1"/>
    <x v="14"/>
    <x v="116"/>
    <s v="E85074"/>
  </r>
  <r>
    <x v="0"/>
    <s v="E85020"/>
    <s v="Brook Green Medical Centre"/>
    <s v="Hammersmith &amp; Fulham Partnership Pcn"/>
    <s v="NHS North West London ICB - W2U3Z"/>
    <n v="5349"/>
    <n v="17181"/>
    <n v="330"/>
    <n v="1050"/>
    <n v="2667"/>
    <n v="8643"/>
    <n v="1694"/>
    <n v="5380"/>
    <n v="395"/>
    <n v="1270"/>
    <n v="263"/>
    <n v="838"/>
    <n v="4.9168068797906153E-2"/>
    <n v="4.8774809382457367E-2"/>
    <x v="1"/>
    <x v="15"/>
    <x v="117"/>
    <s v="E85020"/>
  </r>
  <r>
    <x v="0"/>
    <s v="E85003"/>
    <s v="North End Medical Centre"/>
    <s v="Hammersmith &amp; Fulham Partnership Pcn"/>
    <s v="NHS North West London ICB - W2U3Z"/>
    <n v="4881"/>
    <n v="14750"/>
    <n v="268"/>
    <n v="805"/>
    <n v="2749"/>
    <n v="8336"/>
    <n v="1259"/>
    <n v="3803"/>
    <n v="321"/>
    <n v="956"/>
    <n v="284"/>
    <n v="850"/>
    <n v="5.8184798197090763E-2"/>
    <n v="5.7627118644067797E-2"/>
    <x v="1"/>
    <x v="15"/>
    <x v="118"/>
    <s v="E85003"/>
  </r>
  <r>
    <x v="0"/>
    <s v="E85636"/>
    <s v="Park Medical Centre"/>
    <s v="Hammersmith &amp; Fulham Partnership Pcn"/>
    <s v="NHS North West London ICB - W2U3Z"/>
    <n v="3034"/>
    <n v="9134"/>
    <n v="260"/>
    <n v="778"/>
    <n v="1058"/>
    <n v="3238"/>
    <n v="1097"/>
    <n v="3276"/>
    <n v="315"/>
    <n v="936"/>
    <n v="304"/>
    <n v="906"/>
    <n v="0.1001977587343441"/>
    <n v="9.9189840157652726E-2"/>
    <x v="1"/>
    <x v="15"/>
    <x v="119"/>
    <s v="E85636"/>
  </r>
  <r>
    <x v="0"/>
    <s v="E85016"/>
    <s v="Richford Gate Medical Centre"/>
    <s v="Hammersmith &amp; Fulham Partnership Pcn"/>
    <s v="NHS North West London ICB - W2U3Z"/>
    <n v="2894"/>
    <n v="8777"/>
    <n v="179"/>
    <n v="535"/>
    <n v="1361"/>
    <n v="4193"/>
    <n v="945"/>
    <n v="2826"/>
    <n v="217"/>
    <n v="647"/>
    <n v="192"/>
    <n v="576"/>
    <n v="6.6344160331720803E-2"/>
    <n v="6.5626068132619342E-2"/>
    <x v="1"/>
    <x v="15"/>
    <x v="120"/>
    <s v="E85016"/>
  </r>
  <r>
    <x v="0"/>
    <s v="E85055"/>
    <s v="The Bush Doctors"/>
    <s v="Hammersmith &amp; Fulham Partnership Pcn"/>
    <s v="NHS North West London ICB - W2U3Z"/>
    <n v="3162"/>
    <n v="9479"/>
    <n v="183"/>
    <n v="537"/>
    <n v="1633"/>
    <n v="4944"/>
    <n v="954"/>
    <n v="2836"/>
    <n v="206"/>
    <n v="607"/>
    <n v="186"/>
    <n v="555"/>
    <n v="5.8823529411764705E-2"/>
    <n v="5.8550480008439709E-2"/>
    <x v="1"/>
    <x v="15"/>
    <x v="121"/>
    <s v="E85055"/>
  </r>
  <r>
    <x v="0"/>
    <s v="E84067"/>
    <s v="Church Lane Surgery"/>
    <s v="Harness North Pcn"/>
    <s v="NHS North West London ICB - W2U3Z"/>
    <n v="0"/>
    <n v="0"/>
    <n v="0"/>
    <n v="0"/>
    <n v="0"/>
    <n v="0"/>
    <n v="0"/>
    <n v="0"/>
    <n v="0"/>
    <n v="0"/>
    <n v="0"/>
    <n v="0"/>
    <n v="0"/>
    <n v="0"/>
    <x v="2"/>
    <x v="16"/>
    <x v="122"/>
    <s v="E84067"/>
  </r>
  <r>
    <x v="0"/>
    <s v="E84083"/>
    <s v="Lanfranc Medical Centre"/>
    <s v="Harness North Pcn"/>
    <s v="NHS North West London ICB - W2U3Z"/>
    <n v="0"/>
    <n v="0"/>
    <n v="0"/>
    <n v="0"/>
    <n v="0"/>
    <n v="0"/>
    <n v="0"/>
    <n v="0"/>
    <n v="0"/>
    <n v="0"/>
    <n v="0"/>
    <n v="0"/>
    <n v="0"/>
    <n v="0"/>
    <x v="2"/>
    <x v="16"/>
    <x v="123"/>
    <s v="E84083"/>
  </r>
  <r>
    <x v="0"/>
    <s v="E84701"/>
    <s v="Pearl Medical Practice"/>
    <s v="Harness North Pcn"/>
    <s v="NHS North West London ICB - W2U3Z"/>
    <n v="0"/>
    <n v="0"/>
    <n v="0"/>
    <n v="0"/>
    <n v="0"/>
    <n v="0"/>
    <n v="0"/>
    <n v="0"/>
    <n v="0"/>
    <n v="0"/>
    <n v="0"/>
    <n v="0"/>
    <n v="0"/>
    <n v="0"/>
    <x v="2"/>
    <x v="16"/>
    <x v="124"/>
    <s v="E84701"/>
  </r>
  <r>
    <x v="0"/>
    <s v="E84030"/>
    <s v="Preston Hill Surgery"/>
    <s v="Harness North Pcn"/>
    <s v="NHS North West London ICB - W2U3Z"/>
    <n v="0"/>
    <n v="0"/>
    <n v="0"/>
    <n v="0"/>
    <n v="0"/>
    <n v="0"/>
    <n v="0"/>
    <n v="0"/>
    <n v="0"/>
    <n v="0"/>
    <n v="0"/>
    <n v="0"/>
    <n v="0"/>
    <n v="0"/>
    <x v="2"/>
    <x v="16"/>
    <x v="125"/>
    <s v="E84030"/>
  </r>
  <r>
    <x v="0"/>
    <s v="E84678"/>
    <s v="Preston Medical Centre"/>
    <s v="Harness North Pcn"/>
    <s v="NHS North West London ICB - W2U3Z"/>
    <n v="6"/>
    <n v="18"/>
    <n v="0"/>
    <n v="0"/>
    <n v="3"/>
    <n v="9"/>
    <n v="2"/>
    <n v="6"/>
    <n v="0"/>
    <n v="0"/>
    <n v="1"/>
    <n v="3"/>
    <n v="0.16666666666666666"/>
    <n v="0.16666666666666666"/>
    <x v="2"/>
    <x v="16"/>
    <x v="126"/>
    <s v="E84678"/>
  </r>
  <r>
    <x v="0"/>
    <s v="Y01090"/>
    <s v="Sms Medical Practice"/>
    <s v="Harness North Pcn"/>
    <s v="NHS North West London ICB - W2U3Z"/>
    <n v="0"/>
    <n v="0"/>
    <n v="0"/>
    <n v="0"/>
    <n v="0"/>
    <n v="0"/>
    <n v="0"/>
    <n v="0"/>
    <n v="0"/>
    <n v="0"/>
    <n v="0"/>
    <n v="0"/>
    <n v="0"/>
    <n v="0"/>
    <x v="2"/>
    <x v="16"/>
    <x v="127"/>
    <s v="Y01090"/>
  </r>
  <r>
    <x v="0"/>
    <s v="E84626"/>
    <s v="The Sunflower Medical Centre"/>
    <s v="Harness North Pcn"/>
    <s v="NHS North West London ICB - W2U3Z"/>
    <n v="0"/>
    <n v="0"/>
    <n v="0"/>
    <n v="0"/>
    <n v="0"/>
    <n v="0"/>
    <n v="0"/>
    <n v="0"/>
    <n v="0"/>
    <n v="0"/>
    <n v="0"/>
    <n v="0"/>
    <n v="0"/>
    <n v="0"/>
    <x v="2"/>
    <x v="16"/>
    <x v="128"/>
    <s v="E84626"/>
  </r>
  <r>
    <x v="0"/>
    <s v="E84635"/>
    <s v="The Surgery"/>
    <s v="Harness North Pcn"/>
    <s v="NHS North West London ICB - W2U3Z"/>
    <n v="0"/>
    <n v="0"/>
    <n v="0"/>
    <n v="0"/>
    <n v="0"/>
    <n v="0"/>
    <n v="0"/>
    <n v="0"/>
    <n v="0"/>
    <n v="0"/>
    <n v="0"/>
    <n v="0"/>
    <n v="0"/>
    <n v="0"/>
    <x v="2"/>
    <x v="16"/>
    <x v="129"/>
    <s v="E84635"/>
  </r>
  <r>
    <x v="0"/>
    <s v="E84709"/>
    <s v="Wembley Park Medical Centre"/>
    <s v="Harness North Pcn"/>
    <s v="NHS North West London ICB - W2U3Z"/>
    <n v="42211"/>
    <n v="112685"/>
    <n v="2836"/>
    <n v="7550"/>
    <n v="22338"/>
    <n v="59738"/>
    <n v="9726"/>
    <n v="26038"/>
    <n v="4731"/>
    <n v="12273"/>
    <n v="2580"/>
    <n v="7086"/>
    <n v="6.112150861149937E-2"/>
    <n v="6.2883258641345349E-2"/>
    <x v="2"/>
    <x v="16"/>
    <x v="130"/>
    <s v="E84709"/>
  </r>
  <r>
    <x v="0"/>
    <s v="E84015"/>
    <s v="Willow Tree Family Doctors"/>
    <s v="Harness North Pcn"/>
    <s v="NHS North West London ICB - W2U3Z"/>
    <n v="160"/>
    <n v="320"/>
    <n v="19"/>
    <n v="38"/>
    <n v="81"/>
    <n v="162"/>
    <n v="36"/>
    <n v="72"/>
    <n v="17"/>
    <n v="34"/>
    <n v="7"/>
    <n v="14"/>
    <n v="4.3749999999999997E-2"/>
    <n v="4.3749999999999997E-2"/>
    <x v="2"/>
    <x v="16"/>
    <x v="131"/>
    <s v="E84015"/>
  </r>
  <r>
    <x v="0"/>
    <s v="E84031"/>
    <s v="Brentfield Medical Centre"/>
    <s v="Harness South Pcn"/>
    <s v="NHS North West London ICB - W2U3Z"/>
    <n v="0"/>
    <n v="0"/>
    <n v="0"/>
    <n v="0"/>
    <n v="0"/>
    <n v="0"/>
    <n v="0"/>
    <n v="0"/>
    <n v="0"/>
    <n v="0"/>
    <n v="0"/>
    <n v="0"/>
    <n v="0"/>
    <n v="0"/>
    <x v="2"/>
    <x v="17"/>
    <x v="132"/>
    <s v="E84031"/>
  </r>
  <r>
    <x v="0"/>
    <s v="E84013"/>
    <s v="Church End Medical Centre"/>
    <s v="Harness South Pcn"/>
    <s v="NHS North West London ICB - W2U3Z"/>
    <n v="0"/>
    <n v="0"/>
    <n v="0"/>
    <n v="0"/>
    <n v="0"/>
    <n v="0"/>
    <n v="0"/>
    <n v="0"/>
    <n v="0"/>
    <n v="0"/>
    <n v="0"/>
    <n v="0"/>
    <n v="0"/>
    <n v="0"/>
    <x v="2"/>
    <x v="17"/>
    <x v="133"/>
    <s v="E84013"/>
  </r>
  <r>
    <x v="0"/>
    <s v="E84002"/>
    <s v="Forty Willows Surgery"/>
    <s v="Harness South Pcn"/>
    <s v="NHS North West London ICB - W2U3Z"/>
    <n v="0"/>
    <n v="0"/>
    <n v="0"/>
    <n v="0"/>
    <n v="0"/>
    <n v="0"/>
    <n v="0"/>
    <n v="0"/>
    <n v="0"/>
    <n v="0"/>
    <n v="0"/>
    <n v="0"/>
    <n v="0"/>
    <n v="0"/>
    <x v="2"/>
    <x v="17"/>
    <x v="134"/>
    <s v="E84002"/>
  </r>
  <r>
    <x v="0"/>
    <s v="E84074"/>
    <s v="Freuchen Medical Centre"/>
    <s v="Harness South Pcn"/>
    <s v="NHS North West London ICB - W2U3Z"/>
    <n v="8642"/>
    <n v="16893"/>
    <n v="363"/>
    <n v="705"/>
    <n v="5681"/>
    <n v="11127"/>
    <n v="1726"/>
    <n v="3366"/>
    <n v="440"/>
    <n v="851"/>
    <n v="432"/>
    <n v="844"/>
    <n v="4.9988428604489703E-2"/>
    <n v="4.996152252412242E-2"/>
    <x v="2"/>
    <x v="17"/>
    <x v="135"/>
    <s v="E84074"/>
  </r>
  <r>
    <x v="0"/>
    <s v="E84637"/>
    <s v="Hilltop Medical Practice"/>
    <s v="Harness South Pcn"/>
    <s v="NHS North West London ICB - W2U3Z"/>
    <n v="0"/>
    <n v="0"/>
    <n v="0"/>
    <n v="0"/>
    <n v="0"/>
    <n v="0"/>
    <n v="0"/>
    <n v="0"/>
    <n v="0"/>
    <n v="0"/>
    <n v="0"/>
    <n v="0"/>
    <n v="0"/>
    <n v="0"/>
    <x v="2"/>
    <x v="17"/>
    <x v="136"/>
    <s v="E84637"/>
  </r>
  <r>
    <x v="0"/>
    <s v="E84076"/>
    <s v="Oxgate Gardens Surgery"/>
    <s v="Harness South Pcn"/>
    <s v="NHS North West London ICB - W2U3Z"/>
    <n v="0"/>
    <n v="0"/>
    <n v="0"/>
    <n v="0"/>
    <n v="0"/>
    <n v="0"/>
    <n v="0"/>
    <n v="0"/>
    <n v="0"/>
    <n v="0"/>
    <n v="0"/>
    <n v="0"/>
    <n v="0"/>
    <n v="0"/>
    <x v="2"/>
    <x v="17"/>
    <x v="137"/>
    <s v="E84076"/>
  </r>
  <r>
    <x v="0"/>
    <s v="E84645"/>
    <s v="Park Royal Medical Practice"/>
    <s v="Harness South Pcn"/>
    <s v="NHS North West London ICB - W2U3Z"/>
    <n v="0"/>
    <n v="0"/>
    <n v="0"/>
    <n v="0"/>
    <n v="0"/>
    <n v="0"/>
    <n v="0"/>
    <n v="0"/>
    <n v="0"/>
    <n v="0"/>
    <n v="0"/>
    <n v="0"/>
    <n v="0"/>
    <n v="0"/>
    <x v="2"/>
    <x v="17"/>
    <x v="138"/>
    <s v="E84645"/>
  </r>
  <r>
    <x v="0"/>
    <s v="E84656"/>
    <s v="Roundwood Park Medical Centre"/>
    <s v="Harness South Pcn"/>
    <s v="NHS North West London ICB - W2U3Z"/>
    <n v="17"/>
    <n v="34"/>
    <n v="2"/>
    <n v="4"/>
    <n v="6"/>
    <n v="12"/>
    <n v="9"/>
    <n v="18"/>
    <n v="0"/>
    <n v="0"/>
    <n v="0"/>
    <n v="0"/>
    <n v="0"/>
    <n v="0"/>
    <x v="2"/>
    <x v="17"/>
    <x v="139"/>
    <s v="E84656"/>
  </r>
  <r>
    <x v="0"/>
    <s v="E84028"/>
    <s v="The Stonebridge Practice"/>
    <s v="Harness South Pcn"/>
    <s v="NHS North West London ICB - W2U3Z"/>
    <n v="0"/>
    <n v="0"/>
    <n v="0"/>
    <n v="0"/>
    <n v="0"/>
    <n v="0"/>
    <n v="0"/>
    <n v="0"/>
    <n v="0"/>
    <n v="0"/>
    <n v="0"/>
    <n v="0"/>
    <n v="0"/>
    <n v="0"/>
    <x v="2"/>
    <x v="17"/>
    <x v="140"/>
    <s v="E84028"/>
  </r>
  <r>
    <x v="0"/>
    <s v="E84086"/>
    <s v="Walm Lane Surgery"/>
    <s v="Harness South Pcn"/>
    <s v="NHS North West London ICB - W2U3Z"/>
    <n v="0"/>
    <n v="0"/>
    <n v="0"/>
    <n v="0"/>
    <n v="0"/>
    <n v="0"/>
    <n v="0"/>
    <n v="0"/>
    <n v="0"/>
    <n v="0"/>
    <n v="0"/>
    <n v="0"/>
    <n v="0"/>
    <n v="0"/>
    <x v="2"/>
    <x v="17"/>
    <x v="141"/>
    <s v="E84086"/>
  </r>
  <r>
    <x v="0"/>
    <s v="Y05080"/>
    <s v="First Choice Medical Care"/>
    <s v="Harrow Collaborative Pcn"/>
    <s v="NHS North West London ICB - W2U3Z"/>
    <n v="3055"/>
    <n v="6116"/>
    <n v="141"/>
    <n v="282"/>
    <n v="1898"/>
    <n v="3802"/>
    <n v="731"/>
    <n v="1462"/>
    <n v="179"/>
    <n v="358"/>
    <n v="106"/>
    <n v="212"/>
    <n v="3.4697217675941083E-2"/>
    <n v="3.4663178548070633E-2"/>
    <x v="6"/>
    <x v="18"/>
    <x v="142"/>
    <s v="Y05080"/>
  </r>
  <r>
    <x v="0"/>
    <s v="E84676"/>
    <s v="Headstone Lane Medical Centre"/>
    <s v="Harrow Collaborative Pcn"/>
    <s v="NHS North West London ICB - W2U3Z"/>
    <n v="0"/>
    <n v="0"/>
    <n v="0"/>
    <n v="0"/>
    <n v="0"/>
    <n v="0"/>
    <n v="0"/>
    <n v="0"/>
    <n v="0"/>
    <n v="0"/>
    <n v="0"/>
    <n v="0"/>
    <n v="0"/>
    <n v="0"/>
    <x v="6"/>
    <x v="18"/>
    <x v="143"/>
    <s v="E84676"/>
  </r>
  <r>
    <x v="0"/>
    <s v="E84680"/>
    <s v="Headstone Road Surgery"/>
    <s v="Harrow Collaborative Pcn"/>
    <s v="NHS North West London ICB - W2U3Z"/>
    <n v="0"/>
    <n v="0"/>
    <n v="0"/>
    <n v="0"/>
    <n v="0"/>
    <n v="0"/>
    <n v="0"/>
    <n v="0"/>
    <n v="0"/>
    <n v="0"/>
    <n v="0"/>
    <n v="0"/>
    <n v="0"/>
    <n v="0"/>
    <x v="6"/>
    <x v="18"/>
    <x v="144"/>
    <s v="E84680"/>
  </r>
  <r>
    <x v="0"/>
    <s v="E84647"/>
    <s v="Kenton Clinic"/>
    <s v="Harrow Collaborative Pcn"/>
    <s v="NHS North West London ICB - W2U3Z"/>
    <n v="729"/>
    <n v="2732"/>
    <n v="54"/>
    <n v="210"/>
    <n v="367"/>
    <n v="1368"/>
    <n v="176"/>
    <n v="660"/>
    <n v="73"/>
    <n v="271"/>
    <n v="59"/>
    <n v="223"/>
    <n v="8.0932784636488342E-2"/>
    <n v="8.1625183016105413E-2"/>
    <x v="6"/>
    <x v="18"/>
    <x v="145"/>
    <s v="E84647"/>
  </r>
  <r>
    <x v="0"/>
    <s v="E84005"/>
    <s v="Kings Road Surgery"/>
    <s v="Harrow Collaborative Pcn"/>
    <s v="NHS North West London ICB - W2U3Z"/>
    <n v="6138"/>
    <n v="12277"/>
    <n v="279"/>
    <n v="558"/>
    <n v="3330"/>
    <n v="6661"/>
    <n v="1701"/>
    <n v="3402"/>
    <n v="475"/>
    <n v="950"/>
    <n v="353"/>
    <n v="706"/>
    <n v="5.7510589768654287E-2"/>
    <n v="5.7505905351470231E-2"/>
    <x v="6"/>
    <x v="18"/>
    <x v="146"/>
    <s v="E84005"/>
  </r>
  <r>
    <x v="0"/>
    <s v="E84070"/>
    <s v="Pinner View Medical Centre"/>
    <s v="Harrow Collaborative Pcn"/>
    <s v="NHS North West London ICB - W2U3Z"/>
    <n v="0"/>
    <n v="0"/>
    <n v="0"/>
    <n v="0"/>
    <n v="0"/>
    <n v="0"/>
    <n v="0"/>
    <n v="0"/>
    <n v="0"/>
    <n v="0"/>
    <n v="0"/>
    <n v="0"/>
    <n v="0"/>
    <n v="0"/>
    <x v="6"/>
    <x v="18"/>
    <x v="147"/>
    <s v="E84070"/>
  </r>
  <r>
    <x v="0"/>
    <s v="E84040"/>
    <s v="The Pinner Road Surgery"/>
    <s v="Harrow Collaborative Pcn"/>
    <s v="NHS North West London ICB - W2U3Z"/>
    <n v="0"/>
    <n v="0"/>
    <n v="0"/>
    <n v="0"/>
    <n v="0"/>
    <n v="0"/>
    <n v="0"/>
    <n v="0"/>
    <n v="0"/>
    <n v="0"/>
    <n v="0"/>
    <n v="0"/>
    <n v="0"/>
    <n v="0"/>
    <x v="6"/>
    <x v="18"/>
    <x v="148"/>
    <s v="E84040"/>
  </r>
  <r>
    <x v="0"/>
    <s v="E84062"/>
    <s v="The Shaftesbury Medical Centre"/>
    <s v="Harrow Collaborative Pcn"/>
    <s v="NHS North West London ICB - W2U3Z"/>
    <n v="473"/>
    <n v="946"/>
    <n v="30"/>
    <n v="60"/>
    <n v="220"/>
    <n v="440"/>
    <n v="128"/>
    <n v="256"/>
    <n v="53"/>
    <n v="106"/>
    <n v="42"/>
    <n v="84"/>
    <n v="8.8794926004228336E-2"/>
    <n v="8.8794926004228336E-2"/>
    <x v="6"/>
    <x v="18"/>
    <x v="149"/>
    <s v="E84062"/>
  </r>
  <r>
    <x v="0"/>
    <s v="E84653"/>
    <s v="Zain Medical Centre"/>
    <s v="Harrow Collaborative Pcn"/>
    <s v="NHS North West London ICB - W2U3Z"/>
    <n v="0"/>
    <n v="0"/>
    <n v="0"/>
    <n v="0"/>
    <n v="0"/>
    <n v="0"/>
    <n v="0"/>
    <n v="0"/>
    <n v="0"/>
    <n v="0"/>
    <n v="0"/>
    <n v="0"/>
    <n v="0"/>
    <n v="0"/>
    <x v="6"/>
    <x v="18"/>
    <x v="150"/>
    <s v="E84653"/>
  </r>
  <r>
    <x v="0"/>
    <s v="E84014"/>
    <s v="Bacon Lane Surgery"/>
    <s v="Harrow East Pcn"/>
    <s v="NHS North West London ICB - W2U3Z"/>
    <n v="31"/>
    <n v="83"/>
    <n v="0"/>
    <n v="0"/>
    <n v="31"/>
    <n v="83"/>
    <n v="0"/>
    <n v="0"/>
    <n v="0"/>
    <n v="0"/>
    <n v="0"/>
    <n v="0"/>
    <n v="0"/>
    <n v="0"/>
    <x v="6"/>
    <x v="19"/>
    <x v="151"/>
    <s v="E84014"/>
  </r>
  <r>
    <x v="0"/>
    <s v="E84039"/>
    <s v="Honeypot Medical Centre"/>
    <s v="Harrow East Pcn"/>
    <s v="NHS North West London ICB - W2U3Z"/>
    <n v="264"/>
    <n v="638"/>
    <n v="16"/>
    <n v="36"/>
    <n v="147"/>
    <n v="383"/>
    <n v="61"/>
    <n v="135"/>
    <n v="22"/>
    <n v="47"/>
    <n v="18"/>
    <n v="37"/>
    <n v="6.8181818181818177E-2"/>
    <n v="5.7993730407523508E-2"/>
    <x v="6"/>
    <x v="19"/>
    <x v="152"/>
    <s v="E84039"/>
  </r>
  <r>
    <x v="0"/>
    <s v="E84075"/>
    <s v="Mollison Way Surgery"/>
    <s v="Harrow East Pcn"/>
    <s v="NHS North West London ICB - W2U3Z"/>
    <n v="2191"/>
    <n v="4743"/>
    <n v="99"/>
    <n v="214"/>
    <n v="1279"/>
    <n v="2791"/>
    <n v="539"/>
    <n v="1149"/>
    <n v="146"/>
    <n v="320"/>
    <n v="128"/>
    <n v="269"/>
    <n v="5.8420812414422638E-2"/>
    <n v="5.671515918195235E-2"/>
    <x v="6"/>
    <x v="19"/>
    <x v="153"/>
    <s v="E84075"/>
  </r>
  <r>
    <x v="0"/>
    <s v="E84658"/>
    <s v="Aspri Medical Centre"/>
    <s v="Health Alliance Pcn"/>
    <s v="NHS North West London ICB - W2U3Z"/>
    <n v="0"/>
    <n v="0"/>
    <n v="0"/>
    <n v="0"/>
    <n v="0"/>
    <n v="0"/>
    <n v="0"/>
    <n v="0"/>
    <n v="0"/>
    <n v="0"/>
    <n v="0"/>
    <n v="0"/>
    <n v="0"/>
    <n v="0"/>
    <x v="6"/>
    <x v="20"/>
    <x v="154"/>
    <s v="E84658"/>
  </r>
  <r>
    <x v="0"/>
    <s v="E84069"/>
    <s v="Belmont Health Centre"/>
    <s v="Health Alliance Pcn"/>
    <s v="NHS North West London ICB - W2U3Z"/>
    <n v="0"/>
    <n v="0"/>
    <n v="0"/>
    <n v="0"/>
    <n v="0"/>
    <n v="0"/>
    <n v="0"/>
    <n v="0"/>
    <n v="0"/>
    <n v="0"/>
    <n v="0"/>
    <n v="0"/>
    <n v="0"/>
    <n v="0"/>
    <x v="6"/>
    <x v="20"/>
    <x v="155"/>
    <s v="E84069"/>
  </r>
  <r>
    <x v="0"/>
    <s v="E84004"/>
    <s v="The Circle Practice"/>
    <s v="Health Alliance Pcn"/>
    <s v="NHS North West London ICB - W2U3Z"/>
    <n v="629"/>
    <n v="932"/>
    <n v="62"/>
    <n v="84"/>
    <n v="254"/>
    <n v="379"/>
    <n v="193"/>
    <n v="284"/>
    <n v="73"/>
    <n v="105"/>
    <n v="47"/>
    <n v="80"/>
    <n v="7.472178060413355E-2"/>
    <n v="8.5836909871244635E-2"/>
    <x v="6"/>
    <x v="20"/>
    <x v="156"/>
    <s v="E84004"/>
  </r>
  <r>
    <x v="0"/>
    <s v="E84617"/>
    <s v="The Civic Medical Centre"/>
    <s v="Health Alliance Pcn"/>
    <s v="NHS North West London ICB - W2U3Z"/>
    <n v="0"/>
    <n v="0"/>
    <n v="0"/>
    <n v="0"/>
    <n v="0"/>
    <n v="0"/>
    <n v="0"/>
    <n v="0"/>
    <n v="0"/>
    <n v="0"/>
    <n v="0"/>
    <n v="0"/>
    <n v="0"/>
    <n v="0"/>
    <x v="6"/>
    <x v="20"/>
    <x v="157"/>
    <s v="E84617"/>
  </r>
  <r>
    <x v="0"/>
    <s v="E84057"/>
    <s v="The Stanmore Medical Centre"/>
    <s v="Health Alliance Pcn"/>
    <s v="NHS North West London ICB - W2U3Z"/>
    <n v="567"/>
    <n v="1765"/>
    <n v="58"/>
    <n v="166"/>
    <n v="186"/>
    <n v="583"/>
    <n v="197"/>
    <n v="637"/>
    <n v="76"/>
    <n v="231"/>
    <n v="50"/>
    <n v="148"/>
    <n v="8.8183421516754845E-2"/>
    <n v="8.3852691218130312E-2"/>
    <x v="6"/>
    <x v="20"/>
    <x v="158"/>
    <s v="E84057"/>
  </r>
  <r>
    <x v="0"/>
    <s v="E84646"/>
    <s v="The Streatfield Medical Centre"/>
    <s v="Health Alliance Pcn"/>
    <s v="NHS North West London ICB - W2U3Z"/>
    <n v="210"/>
    <n v="714"/>
    <n v="19"/>
    <n v="70"/>
    <n v="79"/>
    <n v="256"/>
    <n v="34"/>
    <n v="115"/>
    <n v="40"/>
    <n v="136"/>
    <n v="38"/>
    <n v="137"/>
    <n v="0.18095238095238095"/>
    <n v="0.19187675070028012"/>
    <x v="6"/>
    <x v="20"/>
    <x v="159"/>
    <s v="E84646"/>
  </r>
  <r>
    <x v="0"/>
    <s v="E84009"/>
    <s v="Enderley Road Medical Centre"/>
    <s v="Healthsense Pcn"/>
    <s v="NHS North West London ICB - W2U3Z"/>
    <n v="3472"/>
    <n v="9258"/>
    <n v="261"/>
    <n v="666"/>
    <n v="1501"/>
    <n v="4060"/>
    <n v="1084"/>
    <n v="2887"/>
    <n v="286"/>
    <n v="752"/>
    <n v="340"/>
    <n v="893"/>
    <n v="9.7926267281105997E-2"/>
    <n v="9.6457118168070857E-2"/>
    <x v="6"/>
    <x v="21"/>
    <x v="160"/>
    <s v="E84009"/>
  </r>
  <r>
    <x v="0"/>
    <s v="E84663"/>
    <s v="Kenton Bridge Medical Centre - Dr Raja"/>
    <s v="Healthsense Pcn"/>
    <s v="NHS North West London ICB - W2U3Z"/>
    <n v="0"/>
    <n v="0"/>
    <n v="0"/>
    <n v="0"/>
    <n v="0"/>
    <n v="0"/>
    <n v="0"/>
    <n v="0"/>
    <n v="0"/>
    <n v="0"/>
    <n v="0"/>
    <n v="0"/>
    <n v="0"/>
    <n v="0"/>
    <x v="6"/>
    <x v="21"/>
    <x v="161"/>
    <s v="E84663"/>
  </r>
  <r>
    <x v="0"/>
    <s v="E84601"/>
    <s v="Kenton Bridge Medical Centre Dr Golden"/>
    <s v="Healthsense Pcn"/>
    <s v="NHS North West London ICB - W2U3Z"/>
    <n v="0"/>
    <n v="0"/>
    <n v="0"/>
    <n v="0"/>
    <n v="0"/>
    <n v="0"/>
    <n v="0"/>
    <n v="0"/>
    <n v="0"/>
    <n v="0"/>
    <n v="0"/>
    <n v="0"/>
    <n v="0"/>
    <n v="0"/>
    <x v="6"/>
    <x v="21"/>
    <x v="162"/>
    <s v="E84601"/>
  </r>
  <r>
    <x v="0"/>
    <s v="E84022"/>
    <s v="Roxbourne Medical Centre"/>
    <s v="Healthsense Pcn"/>
    <s v="NHS North West London ICB - W2U3Z"/>
    <n v="213"/>
    <n v="426"/>
    <n v="11"/>
    <n v="22"/>
    <n v="91"/>
    <n v="182"/>
    <n v="76"/>
    <n v="152"/>
    <n v="11"/>
    <n v="22"/>
    <n v="24"/>
    <n v="48"/>
    <n v="0.11267605633802817"/>
    <n v="0.11267605633802817"/>
    <x v="6"/>
    <x v="21"/>
    <x v="163"/>
    <s v="E84022"/>
  </r>
  <r>
    <x v="0"/>
    <s v="E84008"/>
    <s v="Simpson House Medical Centre"/>
    <s v="Healthsense Pcn"/>
    <s v="NHS North West London ICB - W2U3Z"/>
    <n v="94"/>
    <n v="188"/>
    <n v="6"/>
    <n v="12"/>
    <n v="39"/>
    <n v="78"/>
    <n v="39"/>
    <n v="78"/>
    <n v="5"/>
    <n v="10"/>
    <n v="5"/>
    <n v="10"/>
    <n v="5.3191489361702128E-2"/>
    <n v="5.3191489361702128E-2"/>
    <x v="6"/>
    <x v="21"/>
    <x v="164"/>
    <s v="E84008"/>
  </r>
  <r>
    <x v="0"/>
    <s v="E84024"/>
    <s v="The Pinn Medical Centre"/>
    <s v="Healthsense Pcn"/>
    <s v="NHS North West London ICB - W2U3Z"/>
    <n v="31"/>
    <n v="62"/>
    <n v="1"/>
    <n v="2"/>
    <n v="21"/>
    <n v="42"/>
    <n v="4"/>
    <n v="8"/>
    <n v="3"/>
    <n v="6"/>
    <n v="2"/>
    <n v="4"/>
    <n v="6.4516129032258063E-2"/>
    <n v="6.4516129032258063E-2"/>
    <x v="6"/>
    <x v="21"/>
    <x v="165"/>
    <s v="E84024"/>
  </r>
  <r>
    <x v="0"/>
    <s v="E84068"/>
    <s v="The Ridgeway Surgery"/>
    <s v="Healthsense Pcn"/>
    <s v="NHS North West London ICB - W2U3Z"/>
    <n v="845"/>
    <n v="1826"/>
    <n v="57"/>
    <n v="116"/>
    <n v="392"/>
    <n v="910"/>
    <n v="252"/>
    <n v="511"/>
    <n v="85"/>
    <n v="171"/>
    <n v="59"/>
    <n v="118"/>
    <n v="6.982248520710059E-2"/>
    <n v="6.4622124863088715E-2"/>
    <x v="6"/>
    <x v="21"/>
    <x v="166"/>
    <s v="E84068"/>
  </r>
  <r>
    <x v="0"/>
    <s v="E86029"/>
    <s v="Cedar Brook Practice"/>
    <s v="Hh Collaborative Pcn"/>
    <s v="NHS North West London ICB - W2U3Z"/>
    <n v="6130"/>
    <n v="18390"/>
    <n v="478"/>
    <n v="1434"/>
    <n v="2464"/>
    <n v="7392"/>
    <n v="1948"/>
    <n v="5844"/>
    <n v="528"/>
    <n v="1584"/>
    <n v="712"/>
    <n v="2136"/>
    <n v="0.11615008156606851"/>
    <n v="0.11615008156606851"/>
    <x v="5"/>
    <x v="22"/>
    <x v="167"/>
    <s v="E86029"/>
  </r>
  <r>
    <x v="0"/>
    <s v="E86038"/>
    <s v="Glendale Medical Centre"/>
    <s v="Hh Collaborative Pcn"/>
    <s v="NHS North West London ICB - W2U3Z"/>
    <n v="5889"/>
    <n v="16232"/>
    <n v="500"/>
    <n v="1367"/>
    <n v="2447"/>
    <n v="6832"/>
    <n v="1777"/>
    <n v="4912"/>
    <n v="651"/>
    <n v="1735"/>
    <n v="514"/>
    <n v="1386"/>
    <n v="8.7281372049583972E-2"/>
    <n v="8.5386890093642184E-2"/>
    <x v="5"/>
    <x v="22"/>
    <x v="168"/>
    <s v="E86038"/>
  </r>
  <r>
    <x v="0"/>
    <s v="E86017"/>
    <s v="Hayes Medical Centre"/>
    <s v="Hh Collaborative Pcn"/>
    <s v="NHS North West London ICB - W2U3Z"/>
    <n v="21"/>
    <n v="84"/>
    <n v="0"/>
    <n v="0"/>
    <n v="13"/>
    <n v="52"/>
    <n v="4"/>
    <n v="16"/>
    <n v="4"/>
    <n v="16"/>
    <n v="0"/>
    <n v="0"/>
    <n v="0"/>
    <n v="0"/>
    <x v="5"/>
    <x v="22"/>
    <x v="169"/>
    <s v="E86017"/>
  </r>
  <r>
    <x v="0"/>
    <s v="Y00352"/>
    <s v="Hesa Medical Centre - Y00352"/>
    <s v="Hh Collaborative Pcn"/>
    <s v="NHS North West London ICB - W2U3Z"/>
    <n v="3793"/>
    <n v="8276"/>
    <n v="263"/>
    <n v="561"/>
    <n v="2038"/>
    <n v="4483"/>
    <n v="843"/>
    <n v="1839"/>
    <n v="345"/>
    <n v="744"/>
    <n v="304"/>
    <n v="649"/>
    <n v="8.0147640390192454E-2"/>
    <n v="7.8419526341227647E-2"/>
    <x v="5"/>
    <x v="22"/>
    <x v="170"/>
    <s v="Y00352"/>
  </r>
  <r>
    <x v="0"/>
    <s v="E86625"/>
    <s v="Kincora Doctors Surgery"/>
    <s v="Hh Collaborative Pcn"/>
    <s v="NHS North West London ICB - W2U3Z"/>
    <n v="0"/>
    <n v="0"/>
    <n v="0"/>
    <n v="0"/>
    <n v="0"/>
    <n v="0"/>
    <n v="0"/>
    <n v="0"/>
    <n v="0"/>
    <n v="0"/>
    <n v="0"/>
    <n v="0"/>
    <n v="0"/>
    <n v="0"/>
    <x v="5"/>
    <x v="22"/>
    <x v="171"/>
    <s v="E86625"/>
  </r>
  <r>
    <x v="0"/>
    <s v="E86609"/>
    <s v="North Hyde Road Surgery"/>
    <s v="Hh Collaborative Pcn"/>
    <s v="NHS North West London ICB - W2U3Z"/>
    <n v="6377"/>
    <n v="19131"/>
    <n v="376"/>
    <n v="1128"/>
    <n v="3879"/>
    <n v="11637"/>
    <n v="1161"/>
    <n v="3483"/>
    <n v="515"/>
    <n v="1545"/>
    <n v="446"/>
    <n v="1338"/>
    <n v="6.9938842716010668E-2"/>
    <n v="6.9938842716010668E-2"/>
    <x v="5"/>
    <x v="22"/>
    <x v="172"/>
    <s v="E86609"/>
  </r>
  <r>
    <x v="0"/>
    <s v="E86019"/>
    <s v="The Warren Practice"/>
    <s v="Hh Collaborative Pcn"/>
    <s v="NHS North West London ICB - W2U3Z"/>
    <n v="4359"/>
    <n v="13077"/>
    <n v="256"/>
    <n v="768"/>
    <n v="2211"/>
    <n v="6633"/>
    <n v="1253"/>
    <n v="3759"/>
    <n v="307"/>
    <n v="921"/>
    <n v="332"/>
    <n v="996"/>
    <n v="7.6164257857306725E-2"/>
    <n v="7.6164257857306725E-2"/>
    <x v="5"/>
    <x v="22"/>
    <x v="173"/>
    <s v="E86019"/>
  </r>
  <r>
    <x v="0"/>
    <s v="E86018"/>
    <s v="Townfield Doctors Surgery"/>
    <s v="Hh Collaborative Pcn"/>
    <s v="NHS North West London ICB - W2U3Z"/>
    <n v="4633"/>
    <n v="13899"/>
    <n v="332"/>
    <n v="996"/>
    <n v="2016"/>
    <n v="6048"/>
    <n v="1448"/>
    <n v="4344"/>
    <n v="383"/>
    <n v="1149"/>
    <n v="454"/>
    <n v="1362"/>
    <n v="9.7992661342542628E-2"/>
    <n v="9.7992661342542628E-2"/>
    <x v="5"/>
    <x v="22"/>
    <x v="174"/>
    <s v="E86018"/>
  </r>
  <r>
    <x v="0"/>
    <s v="E85716"/>
    <s v="Bath Road Surgery"/>
    <s v="Hounslow Health Pcn"/>
    <s v="NHS North West London ICB - W2U3Z"/>
    <n v="3404"/>
    <n v="6815"/>
    <n v="208"/>
    <n v="417"/>
    <n v="1710"/>
    <n v="3424"/>
    <n v="896"/>
    <n v="1793"/>
    <n v="285"/>
    <n v="571"/>
    <n v="305"/>
    <n v="610"/>
    <n v="8.960047003525265E-2"/>
    <n v="8.950843727072634E-2"/>
    <x v="3"/>
    <x v="23"/>
    <x v="175"/>
    <s v="E85716"/>
  </r>
  <r>
    <x v="0"/>
    <s v="E85058"/>
    <s v="Blue Wing Family Doctor Unit"/>
    <s v="Hounslow Health Pcn"/>
    <s v="NHS North West London ICB - W2U3Z"/>
    <n v="0"/>
    <n v="0"/>
    <n v="0"/>
    <n v="0"/>
    <n v="0"/>
    <n v="0"/>
    <n v="0"/>
    <n v="0"/>
    <n v="0"/>
    <n v="0"/>
    <n v="0"/>
    <n v="0"/>
    <n v="0"/>
    <n v="0"/>
    <x v="3"/>
    <x v="23"/>
    <x v="176"/>
    <s v="E85058"/>
  </r>
  <r>
    <x v="0"/>
    <s v="E85059"/>
    <s v="Chestnut Practice"/>
    <s v="Hounslow Health Pcn"/>
    <s v="NHS North West London ICB - W2U3Z"/>
    <n v="0"/>
    <n v="0"/>
    <n v="0"/>
    <n v="0"/>
    <n v="0"/>
    <n v="0"/>
    <n v="0"/>
    <n v="0"/>
    <n v="0"/>
    <n v="0"/>
    <n v="0"/>
    <n v="0"/>
    <n v="0"/>
    <n v="0"/>
    <x v="3"/>
    <x v="23"/>
    <x v="177"/>
    <s v="E85059"/>
  </r>
  <r>
    <x v="0"/>
    <s v="E85126"/>
    <s v="Green Practice"/>
    <s v="Hounslow Health Pcn"/>
    <s v="NHS North West London ICB - W2U3Z"/>
    <n v="0"/>
    <n v="0"/>
    <n v="0"/>
    <n v="0"/>
    <n v="0"/>
    <n v="0"/>
    <n v="0"/>
    <n v="0"/>
    <n v="0"/>
    <n v="0"/>
    <n v="0"/>
    <n v="0"/>
    <n v="0"/>
    <n v="0"/>
    <x v="3"/>
    <x v="23"/>
    <x v="178"/>
    <s v="E85126"/>
  </r>
  <r>
    <x v="0"/>
    <s v="E85713"/>
    <s v="Hounslow Family Practice"/>
    <s v="Hounslow Health Pcn"/>
    <s v="NHS North West London ICB - W2U3Z"/>
    <n v="0"/>
    <n v="0"/>
    <n v="0"/>
    <n v="0"/>
    <n v="0"/>
    <n v="0"/>
    <n v="0"/>
    <n v="0"/>
    <n v="0"/>
    <n v="0"/>
    <n v="0"/>
    <n v="0"/>
    <n v="0"/>
    <n v="0"/>
    <x v="3"/>
    <x v="23"/>
    <x v="179"/>
    <s v="E85713"/>
  </r>
  <r>
    <x v="0"/>
    <s v="E85015"/>
    <s v="Hounslow Medical Centre"/>
    <s v="Hounslow Health Pcn"/>
    <s v="NHS North West London ICB - W2U3Z"/>
    <n v="0"/>
    <n v="0"/>
    <n v="0"/>
    <n v="0"/>
    <n v="0"/>
    <n v="0"/>
    <n v="0"/>
    <n v="0"/>
    <n v="0"/>
    <n v="0"/>
    <n v="0"/>
    <n v="0"/>
    <n v="0"/>
    <n v="0"/>
    <x v="3"/>
    <x v="23"/>
    <x v="180"/>
    <s v="E85015"/>
  </r>
  <r>
    <x v="0"/>
    <s v="E85060"/>
    <s v="Kingfisher Practice"/>
    <s v="Hounslow Health Pcn"/>
    <s v="NHS North West London ICB - W2U3Z"/>
    <n v="262"/>
    <n v="622"/>
    <n v="19"/>
    <n v="48"/>
    <n v="111"/>
    <n v="257"/>
    <n v="80"/>
    <n v="188"/>
    <n v="26"/>
    <n v="67"/>
    <n v="26"/>
    <n v="62"/>
    <n v="9.9236641221374045E-2"/>
    <n v="9.9678456591639875E-2"/>
    <x v="3"/>
    <x v="23"/>
    <x v="181"/>
    <s v="E85060"/>
  </r>
  <r>
    <x v="0"/>
    <s v="E85113"/>
    <s v="Redwood Practice"/>
    <s v="Hounslow Health Pcn"/>
    <s v="NHS North West London ICB - W2U3Z"/>
    <n v="1047"/>
    <n v="2420"/>
    <n v="88"/>
    <n v="205"/>
    <n v="407"/>
    <n v="941"/>
    <n v="348"/>
    <n v="810"/>
    <n v="64"/>
    <n v="156"/>
    <n v="140"/>
    <n v="308"/>
    <n v="0.13371537726838587"/>
    <n v="0.12727272727272726"/>
    <x v="3"/>
    <x v="23"/>
    <x v="182"/>
    <s v="E85113"/>
  </r>
  <r>
    <x v="0"/>
    <s v="Y02671"/>
    <s v="The Practice Heart Of Hounslow"/>
    <s v="Hounslow Health Pcn"/>
    <s v="NHS North West London ICB - W2U3Z"/>
    <n v="0"/>
    <n v="0"/>
    <n v="0"/>
    <n v="0"/>
    <n v="0"/>
    <n v="0"/>
    <n v="0"/>
    <n v="0"/>
    <n v="0"/>
    <n v="0"/>
    <n v="0"/>
    <n v="0"/>
    <n v="0"/>
    <n v="0"/>
    <x v="3"/>
    <x v="23"/>
    <x v="183"/>
    <s v="Y02671"/>
  </r>
  <r>
    <x v="0"/>
    <s v="E85600"/>
    <s v="Willow Practice"/>
    <s v="Hounslow Health Pcn"/>
    <s v="NHS North West London ICB - W2U3Z"/>
    <n v="0"/>
    <n v="0"/>
    <n v="0"/>
    <n v="0"/>
    <n v="0"/>
    <n v="0"/>
    <n v="0"/>
    <n v="0"/>
    <n v="0"/>
    <n v="0"/>
    <n v="0"/>
    <n v="0"/>
    <n v="0"/>
    <n v="0"/>
    <x v="3"/>
    <x v="23"/>
    <x v="184"/>
    <s v="E85600"/>
  </r>
  <r>
    <x v="0"/>
    <s v="Y01011"/>
    <s v="Barlby Surgery"/>
    <s v="Inclusive Health Pcn"/>
    <s v="NHS North West London ICB - W2U3Z"/>
    <n v="4637"/>
    <n v="10207"/>
    <n v="172"/>
    <n v="354"/>
    <n v="2900"/>
    <n v="6666"/>
    <n v="1114"/>
    <n v="2264"/>
    <n v="236"/>
    <n v="483"/>
    <n v="215"/>
    <n v="440"/>
    <n v="4.6366185033426786E-2"/>
    <n v="4.3107671206035071E-2"/>
    <x v="4"/>
    <x v="24"/>
    <x v="185"/>
    <s v="Y01011"/>
  </r>
  <r>
    <x v="0"/>
    <s v="E87038"/>
    <s v="Elgin Clinic"/>
    <s v="Inclusive Health Pcn"/>
    <s v="NHS North West London ICB - W2U3Z"/>
    <n v="0"/>
    <n v="0"/>
    <n v="0"/>
    <n v="0"/>
    <n v="0"/>
    <n v="0"/>
    <n v="0"/>
    <n v="0"/>
    <n v="0"/>
    <n v="0"/>
    <n v="0"/>
    <n v="0"/>
    <n v="0"/>
    <n v="0"/>
    <x v="4"/>
    <x v="24"/>
    <x v="186"/>
    <s v="E87038"/>
  </r>
  <r>
    <x v="0"/>
    <s v="Y02842"/>
    <s v="Half Penny Steps Health Centre"/>
    <s v="Inclusive Health Pcn"/>
    <s v="NHS North West London ICB - W2U3Z"/>
    <n v="0"/>
    <n v="0"/>
    <n v="0"/>
    <n v="0"/>
    <n v="0"/>
    <n v="0"/>
    <n v="0"/>
    <n v="0"/>
    <n v="0"/>
    <n v="0"/>
    <n v="0"/>
    <n v="0"/>
    <n v="0"/>
    <n v="0"/>
    <x v="4"/>
    <x v="24"/>
    <x v="187"/>
    <s v="Y02842"/>
  </r>
  <r>
    <x v="0"/>
    <s v="E87026"/>
    <s v="Meanwhile Garden Medical Centre"/>
    <s v="Inclusive Health Pcn"/>
    <s v="NHS North West London ICB - W2U3Z"/>
    <n v="0"/>
    <n v="0"/>
    <n v="0"/>
    <n v="0"/>
    <n v="0"/>
    <n v="0"/>
    <n v="0"/>
    <n v="0"/>
    <n v="0"/>
    <n v="0"/>
    <n v="0"/>
    <n v="0"/>
    <n v="0"/>
    <n v="0"/>
    <x v="4"/>
    <x v="24"/>
    <x v="188"/>
    <s v="E87026"/>
  </r>
  <r>
    <x v="0"/>
    <s v="E87755"/>
    <s v="Queens Park Health Centre"/>
    <s v="Inclusive Health Pcn"/>
    <s v="NHS North West London ICB - W2U3Z"/>
    <n v="0"/>
    <n v="0"/>
    <n v="0"/>
    <n v="0"/>
    <n v="0"/>
    <n v="0"/>
    <n v="0"/>
    <n v="0"/>
    <n v="0"/>
    <n v="0"/>
    <n v="0"/>
    <n v="0"/>
    <n v="0"/>
    <n v="0"/>
    <x v="4"/>
    <x v="24"/>
    <x v="189"/>
    <s v="E87755"/>
  </r>
  <r>
    <x v="0"/>
    <s v="E87021"/>
    <s v="Shirland Medical"/>
    <s v="Inclusive Health Pcn"/>
    <s v="NHS North West London ICB - W2U3Z"/>
    <n v="0"/>
    <n v="0"/>
    <n v="0"/>
    <n v="0"/>
    <n v="0"/>
    <n v="0"/>
    <n v="0"/>
    <n v="0"/>
    <n v="0"/>
    <n v="0"/>
    <n v="0"/>
    <n v="0"/>
    <n v="0"/>
    <n v="0"/>
    <x v="4"/>
    <x v="24"/>
    <x v="190"/>
    <s v="E87021"/>
  </r>
  <r>
    <x v="0"/>
    <s v="E87751"/>
    <s v="Srikrishnamurthy Harrow Road Surgery"/>
    <s v="Inclusive Health Pcn"/>
    <s v="NHS North West London ICB - W2U3Z"/>
    <n v="0"/>
    <n v="0"/>
    <n v="0"/>
    <n v="0"/>
    <n v="0"/>
    <n v="0"/>
    <n v="0"/>
    <n v="0"/>
    <n v="0"/>
    <n v="0"/>
    <n v="0"/>
    <n v="0"/>
    <n v="0"/>
    <n v="0"/>
    <x v="4"/>
    <x v="24"/>
    <x v="191"/>
    <s v="E87751"/>
  </r>
  <r>
    <x v="0"/>
    <s v="E87746"/>
    <s v="Brompton Medical Centre"/>
    <s v="K And C South Pcn"/>
    <s v="NHS North West London ICB - W2U3Z"/>
    <n v="0"/>
    <n v="0"/>
    <n v="0"/>
    <n v="0"/>
    <n v="0"/>
    <n v="0"/>
    <n v="0"/>
    <n v="0"/>
    <n v="0"/>
    <n v="0"/>
    <n v="0"/>
    <n v="0"/>
    <n v="0"/>
    <n v="0"/>
    <x v="4"/>
    <x v="25"/>
    <x v="192"/>
    <s v="E87746"/>
  </r>
  <r>
    <x v="0"/>
    <s v="Y03441"/>
    <s v="Health And Wellbeing Centre, Earls Court"/>
    <s v="K And C South Pcn"/>
    <s v="NHS North West London ICB - W2U3Z"/>
    <n v="1885"/>
    <n v="4235"/>
    <n v="111"/>
    <n v="249"/>
    <n v="1141"/>
    <n v="2608"/>
    <n v="379"/>
    <n v="816"/>
    <n v="121"/>
    <n v="271"/>
    <n v="133"/>
    <n v="291"/>
    <n v="7.0557029177718833E-2"/>
    <n v="6.8713105076741443E-2"/>
    <x v="4"/>
    <x v="25"/>
    <x v="193"/>
    <s v="Y03441"/>
  </r>
  <r>
    <x v="0"/>
    <s v="E87063"/>
    <s v="Kings Road Medical Centre"/>
    <s v="K And C South Pcn"/>
    <s v="NHS North West London ICB - W2U3Z"/>
    <n v="21386"/>
    <n v="56434"/>
    <n v="1182"/>
    <n v="3130"/>
    <n v="11138"/>
    <n v="29314"/>
    <n v="6503"/>
    <n v="17298"/>
    <n v="1656"/>
    <n v="4355"/>
    <n v="907"/>
    <n v="2337"/>
    <n v="4.2410923033760407E-2"/>
    <n v="4.1411206010561009E-2"/>
    <x v="4"/>
    <x v="25"/>
    <x v="194"/>
    <s v="E87063"/>
  </r>
  <r>
    <x v="0"/>
    <s v="E87048"/>
    <s v="Rosary Garden Surgery"/>
    <s v="K And C South Pcn"/>
    <s v="NHS North West London ICB - W2U3Z"/>
    <n v="0"/>
    <n v="0"/>
    <n v="0"/>
    <n v="0"/>
    <n v="0"/>
    <n v="0"/>
    <n v="0"/>
    <n v="0"/>
    <n v="0"/>
    <n v="0"/>
    <n v="0"/>
    <n v="0"/>
    <n v="0"/>
    <n v="0"/>
    <x v="4"/>
    <x v="25"/>
    <x v="195"/>
    <s v="E87048"/>
  </r>
  <r>
    <x v="0"/>
    <s v="E87702"/>
    <s v="The Surgery"/>
    <s v="K And C South Pcn"/>
    <s v="NHS North West London ICB - W2U3Z"/>
    <n v="0"/>
    <n v="0"/>
    <n v="0"/>
    <n v="0"/>
    <n v="0"/>
    <n v="0"/>
    <n v="0"/>
    <n v="0"/>
    <n v="0"/>
    <n v="0"/>
    <n v="0"/>
    <n v="0"/>
    <n v="0"/>
    <n v="0"/>
    <x v="4"/>
    <x v="25"/>
    <x v="196"/>
    <s v="E87702"/>
  </r>
  <r>
    <x v="0"/>
    <s v="E84674"/>
    <s v="Chichele Road Surgery"/>
    <s v="Kilburn Partnership Pcn"/>
    <s v="NHS North West London ICB - W2U3Z"/>
    <n v="71"/>
    <n v="209"/>
    <n v="3"/>
    <n v="9"/>
    <n v="39"/>
    <n v="113"/>
    <n v="14"/>
    <n v="42"/>
    <n v="6"/>
    <n v="17"/>
    <n v="9"/>
    <n v="28"/>
    <n v="0.12676056338028169"/>
    <n v="0.13397129186602871"/>
    <x v="2"/>
    <x v="26"/>
    <x v="197"/>
    <s v="E84674"/>
  </r>
  <r>
    <x v="0"/>
    <s v="E84042"/>
    <s v="Kilburn Park Medical Centre"/>
    <s v="Kilburn Partnership Pcn"/>
    <s v="NHS North West London ICB - W2U3Z"/>
    <n v="77"/>
    <n v="154"/>
    <n v="2"/>
    <n v="4"/>
    <n v="54"/>
    <n v="108"/>
    <n v="17"/>
    <n v="34"/>
    <n v="1"/>
    <n v="2"/>
    <n v="3"/>
    <n v="6"/>
    <n v="3.896103896103896E-2"/>
    <n v="3.896103896103896E-2"/>
    <x v="2"/>
    <x v="26"/>
    <x v="198"/>
    <s v="E84042"/>
  </r>
  <r>
    <x v="0"/>
    <s v="E84012"/>
    <s v="Mapesbury Medical Group"/>
    <s v="Kilburn Partnership Pcn"/>
    <s v="NHS North West London ICB - W2U3Z"/>
    <n v="6"/>
    <n v="7"/>
    <n v="0"/>
    <n v="0"/>
    <n v="5"/>
    <n v="6"/>
    <n v="1"/>
    <n v="1"/>
    <n v="0"/>
    <n v="0"/>
    <n v="0"/>
    <n v="0"/>
    <n v="0"/>
    <n v="0"/>
    <x v="2"/>
    <x v="26"/>
    <x v="199"/>
    <s v="E84012"/>
  </r>
  <r>
    <x v="0"/>
    <s v="E84080"/>
    <s v="Staverton Surgery"/>
    <s v="Kilburn Partnership Pcn"/>
    <s v="NHS North West London ICB - W2U3Z"/>
    <n v="9"/>
    <n v="9"/>
    <n v="0"/>
    <n v="0"/>
    <n v="8"/>
    <n v="8"/>
    <n v="1"/>
    <n v="1"/>
    <n v="0"/>
    <n v="0"/>
    <n v="0"/>
    <n v="0"/>
    <n v="0"/>
    <n v="0"/>
    <x v="2"/>
    <x v="26"/>
    <x v="200"/>
    <s v="E84080"/>
  </r>
  <r>
    <x v="0"/>
    <s v="E86632"/>
    <s v="Acorn Medical Centre"/>
    <s v="Long Lane First Care Group Pcn"/>
    <s v="NHS North West London ICB - W2U3Z"/>
    <n v="439"/>
    <n v="887"/>
    <n v="18"/>
    <n v="36"/>
    <n v="180"/>
    <n v="364"/>
    <n v="145"/>
    <n v="293"/>
    <n v="48"/>
    <n v="97"/>
    <n v="48"/>
    <n v="97"/>
    <n v="0.10933940774487472"/>
    <n v="0.10935738444193913"/>
    <x v="5"/>
    <x v="27"/>
    <x v="201"/>
    <s v="E86632"/>
  </r>
  <r>
    <x v="0"/>
    <s v="E86637"/>
    <s v="Heathrow Medical Centre"/>
    <s v="Long Lane First Care Group Pcn"/>
    <s v="NHS North West London ICB - W2U3Z"/>
    <n v="27"/>
    <n v="81"/>
    <n v="3"/>
    <n v="9"/>
    <n v="11"/>
    <n v="33"/>
    <n v="8"/>
    <n v="24"/>
    <n v="3"/>
    <n v="9"/>
    <n v="2"/>
    <n v="6"/>
    <n v="7.407407407407407E-2"/>
    <n v="7.407407407407407E-2"/>
    <x v="5"/>
    <x v="27"/>
    <x v="202"/>
    <s v="E86637"/>
  </r>
  <r>
    <x v="0"/>
    <s v="E86026"/>
    <s v="Parkview Surgery"/>
    <s v="Long Lane First Care Group Pcn"/>
    <s v="NHS North West London ICB - W2U3Z"/>
    <n v="306"/>
    <n v="619"/>
    <n v="25"/>
    <n v="52"/>
    <n v="147"/>
    <n v="293"/>
    <n v="70"/>
    <n v="144"/>
    <n v="31"/>
    <n v="64"/>
    <n v="33"/>
    <n v="66"/>
    <n v="0.10784313725490197"/>
    <n v="0.10662358642972536"/>
    <x v="5"/>
    <x v="27"/>
    <x v="203"/>
    <s v="E86026"/>
  </r>
  <r>
    <x v="0"/>
    <s v="E86612"/>
    <s v="Shakespeare Health Centre"/>
    <s v="Long Lane First Care Group Pcn"/>
    <s v="NHS North West London ICB - W2U3Z"/>
    <n v="7"/>
    <n v="21"/>
    <n v="1"/>
    <n v="3"/>
    <n v="2"/>
    <n v="6"/>
    <n v="2"/>
    <n v="6"/>
    <n v="2"/>
    <n v="6"/>
    <n v="0"/>
    <n v="0"/>
    <n v="0"/>
    <n v="0"/>
    <x v="5"/>
    <x v="27"/>
    <x v="204"/>
    <s v="E86612"/>
  </r>
  <r>
    <x v="0"/>
    <s v="E86016"/>
    <s v="The Pine Medical Centre"/>
    <s v="Long Lane First Care Group Pcn"/>
    <s v="NHS North West London ICB - W2U3Z"/>
    <n v="2564"/>
    <n v="5422"/>
    <n v="190"/>
    <n v="405"/>
    <n v="1082"/>
    <n v="2283"/>
    <n v="617"/>
    <n v="1305"/>
    <n v="367"/>
    <n v="774"/>
    <n v="308"/>
    <n v="655"/>
    <n v="0.12012480499219969"/>
    <n v="0.12080413131685724"/>
    <x v="5"/>
    <x v="27"/>
    <x v="205"/>
    <s v="E86016"/>
  </r>
  <r>
    <x v="0"/>
    <s v="E86610"/>
    <s v="Willow Tree Surgery"/>
    <s v="Long Lane First Care Group Pcn"/>
    <s v="NHS North West London ICB - W2U3Z"/>
    <n v="197"/>
    <n v="402"/>
    <n v="13"/>
    <n v="27"/>
    <n v="93"/>
    <n v="191"/>
    <n v="50"/>
    <n v="102"/>
    <n v="20"/>
    <n v="40"/>
    <n v="21"/>
    <n v="42"/>
    <n v="0.1065989847715736"/>
    <n v="0.1044776119402985"/>
    <x v="5"/>
    <x v="27"/>
    <x v="206"/>
    <s v="E86610"/>
  </r>
  <r>
    <x v="0"/>
    <s v="E86020"/>
    <s v="Yeading Court Surgery"/>
    <s v="Long Lane First Care Group Pcn"/>
    <s v="NHS North West London ICB - W2U3Z"/>
    <n v="6989"/>
    <n v="22987"/>
    <n v="341"/>
    <n v="1137"/>
    <n v="4437"/>
    <n v="14574"/>
    <n v="1391"/>
    <n v="4585"/>
    <n v="501"/>
    <n v="1635"/>
    <n v="319"/>
    <n v="1056"/>
    <n v="4.5643153526970952E-2"/>
    <n v="4.5939009005089834E-2"/>
    <x v="5"/>
    <x v="27"/>
    <x v="207"/>
    <s v="E86020"/>
  </r>
  <r>
    <x v="0"/>
    <s v="E87067"/>
    <s v="Colville Health Centre"/>
    <s v="Neohealth Pcn"/>
    <s v="NHS North West London ICB - W2U3Z"/>
    <n v="0"/>
    <n v="0"/>
    <n v="0"/>
    <n v="0"/>
    <n v="0"/>
    <n v="0"/>
    <n v="0"/>
    <n v="0"/>
    <n v="0"/>
    <n v="0"/>
    <n v="0"/>
    <n v="0"/>
    <n v="0"/>
    <n v="0"/>
    <x v="4"/>
    <x v="28"/>
    <x v="208"/>
    <s v="E87067"/>
  </r>
  <r>
    <x v="0"/>
    <s v="Y00507"/>
    <s v="St. Quintin Health Centre"/>
    <s v="Neohealth Pcn"/>
    <s v="NHS North West London ICB - W2U3Z"/>
    <n v="5026"/>
    <n v="20104"/>
    <n v="252"/>
    <n v="1008"/>
    <n v="2762"/>
    <n v="11048"/>
    <n v="1326"/>
    <n v="5304"/>
    <n v="394"/>
    <n v="1576"/>
    <n v="292"/>
    <n v="1168"/>
    <n v="5.8097890966971745E-2"/>
    <n v="5.8097890966971745E-2"/>
    <x v="4"/>
    <x v="28"/>
    <x v="209"/>
    <s v="Y00507"/>
  </r>
  <r>
    <x v="0"/>
    <s v="E87733"/>
    <s v="The Exmoor Surgery"/>
    <s v="Neohealth Pcn"/>
    <s v="NHS North West London ICB - W2U3Z"/>
    <n v="0"/>
    <n v="0"/>
    <n v="0"/>
    <n v="0"/>
    <n v="0"/>
    <n v="0"/>
    <n v="0"/>
    <n v="0"/>
    <n v="0"/>
    <n v="0"/>
    <n v="0"/>
    <n v="0"/>
    <n v="0"/>
    <n v="0"/>
    <x v="4"/>
    <x v="28"/>
    <x v="210"/>
    <s v="E87733"/>
  </r>
  <r>
    <x v="0"/>
    <s v="E87706"/>
    <s v="The Foreland Medical Centre"/>
    <s v="Neohealth Pcn"/>
    <s v="NHS North West London ICB - W2U3Z"/>
    <n v="0"/>
    <n v="0"/>
    <n v="0"/>
    <n v="0"/>
    <n v="0"/>
    <n v="0"/>
    <n v="0"/>
    <n v="0"/>
    <n v="0"/>
    <n v="0"/>
    <n v="0"/>
    <n v="0"/>
    <n v="0"/>
    <n v="0"/>
    <x v="4"/>
    <x v="28"/>
    <x v="211"/>
    <s v="E87706"/>
  </r>
  <r>
    <x v="0"/>
    <s v="E87742"/>
    <s v="The Golborne Medical Centre"/>
    <s v="Neohealth Pcn"/>
    <s v="NHS North West London ICB - W2U3Z"/>
    <n v="546"/>
    <n v="1092"/>
    <n v="38"/>
    <n v="76"/>
    <n v="284"/>
    <n v="568"/>
    <n v="127"/>
    <n v="254"/>
    <n v="73"/>
    <n v="146"/>
    <n v="24"/>
    <n v="48"/>
    <n v="4.3956043956043959E-2"/>
    <n v="4.3956043956043959E-2"/>
    <x v="4"/>
    <x v="28"/>
    <x v="212"/>
    <s v="E87742"/>
  </r>
  <r>
    <x v="0"/>
    <s v="E87065"/>
    <s v="The Notting Hill Medical Centre"/>
    <s v="Neohealth Pcn"/>
    <s v="NHS North West London ICB - W2U3Z"/>
    <n v="61"/>
    <n v="244"/>
    <n v="5"/>
    <n v="20"/>
    <n v="34"/>
    <n v="136"/>
    <n v="15"/>
    <n v="60"/>
    <n v="3"/>
    <n v="12"/>
    <n v="4"/>
    <n v="16"/>
    <n v="6.5573770491803282E-2"/>
    <n v="6.5573770491803282E-2"/>
    <x v="4"/>
    <x v="28"/>
    <x v="213"/>
    <s v="E87065"/>
  </r>
  <r>
    <x v="0"/>
    <s v="E85112"/>
    <s v="Elmtrees Surgery"/>
    <s v="Ngp Pcn"/>
    <s v="NHS North West London ICB - W2U3Z"/>
    <n v="87"/>
    <n v="174"/>
    <n v="9"/>
    <n v="18"/>
    <n v="45"/>
    <n v="90"/>
    <n v="21"/>
    <n v="42"/>
    <n v="5"/>
    <n v="10"/>
    <n v="7"/>
    <n v="14"/>
    <n v="8.0459770114942528E-2"/>
    <n v="8.0459770114942528E-2"/>
    <x v="0"/>
    <x v="29"/>
    <x v="214"/>
    <s v="E85112"/>
  </r>
  <r>
    <x v="0"/>
    <s v="E85050"/>
    <s v="Greenford Road Med.Ctr."/>
    <s v="Ngp Pcn"/>
    <s v="NHS North West London ICB - W2U3Z"/>
    <n v="785"/>
    <n v="1439"/>
    <n v="27"/>
    <n v="50"/>
    <n v="545"/>
    <n v="1010"/>
    <n v="168"/>
    <n v="297"/>
    <n v="34"/>
    <n v="63"/>
    <n v="11"/>
    <n v="19"/>
    <n v="1.4012738853503185E-2"/>
    <n v="1.320361362056984E-2"/>
    <x v="0"/>
    <x v="29"/>
    <x v="215"/>
    <s v="E85050"/>
  </r>
  <r>
    <x v="0"/>
    <s v="E85054"/>
    <s v="Hillview Surgery"/>
    <s v="Ngp Pcn"/>
    <s v="NHS North West London ICB - W2U3Z"/>
    <n v="0"/>
    <n v="0"/>
    <n v="0"/>
    <n v="0"/>
    <n v="0"/>
    <n v="0"/>
    <n v="0"/>
    <n v="0"/>
    <n v="0"/>
    <n v="0"/>
    <n v="0"/>
    <n v="0"/>
    <n v="0"/>
    <n v="0"/>
    <x v="0"/>
    <x v="29"/>
    <x v="216"/>
    <s v="E85054"/>
  </r>
  <r>
    <x v="0"/>
    <s v="E85098"/>
    <s v="Islip Manor Medical Centre"/>
    <s v="Ngp Pcn"/>
    <s v="NHS North West London ICB - W2U3Z"/>
    <n v="0"/>
    <n v="0"/>
    <n v="0"/>
    <n v="0"/>
    <n v="0"/>
    <n v="0"/>
    <n v="0"/>
    <n v="0"/>
    <n v="0"/>
    <n v="0"/>
    <n v="0"/>
    <n v="0"/>
    <n v="0"/>
    <n v="0"/>
    <x v="0"/>
    <x v="29"/>
    <x v="217"/>
    <s v="E85098"/>
  </r>
  <r>
    <x v="0"/>
    <s v="E85108"/>
    <s v="Mandeville Medical Centre"/>
    <s v="Ngp Pcn"/>
    <s v="NHS North West London ICB - W2U3Z"/>
    <n v="280"/>
    <n v="816"/>
    <n v="21"/>
    <n v="63"/>
    <n v="143"/>
    <n v="414"/>
    <n v="72"/>
    <n v="209"/>
    <n v="27"/>
    <n v="81"/>
    <n v="17"/>
    <n v="49"/>
    <n v="6.0714285714285714E-2"/>
    <n v="6.0049019607843139E-2"/>
    <x v="0"/>
    <x v="29"/>
    <x v="218"/>
    <s v="E85108"/>
  </r>
  <r>
    <x v="0"/>
    <s v="E85643"/>
    <s v="Meadow View"/>
    <s v="Ngp Pcn"/>
    <s v="NHS North West London ICB - W2U3Z"/>
    <n v="0"/>
    <n v="0"/>
    <n v="0"/>
    <n v="0"/>
    <n v="0"/>
    <n v="0"/>
    <n v="0"/>
    <n v="0"/>
    <n v="0"/>
    <n v="0"/>
    <n v="0"/>
    <n v="0"/>
    <n v="0"/>
    <n v="0"/>
    <x v="0"/>
    <x v="29"/>
    <x v="219"/>
    <s v="E85643"/>
  </r>
  <r>
    <x v="0"/>
    <s v="E85111"/>
    <s v="Perivale Medical Clinic"/>
    <s v="Ngp Pcn"/>
    <s v="NHS North West London ICB - W2U3Z"/>
    <n v="95"/>
    <n v="285"/>
    <n v="10"/>
    <n v="30"/>
    <n v="40"/>
    <n v="120"/>
    <n v="26"/>
    <n v="78"/>
    <n v="8"/>
    <n v="24"/>
    <n v="11"/>
    <n v="33"/>
    <n v="0.11578947368421053"/>
    <n v="0.11578947368421053"/>
    <x v="0"/>
    <x v="29"/>
    <x v="220"/>
    <s v="E85111"/>
  </r>
  <r>
    <x v="0"/>
    <s v="E84059"/>
    <s v="The Allendale Road Surgery"/>
    <s v="Ngp Pcn"/>
    <s v="NHS North West London ICB - W2U3Z"/>
    <n v="0"/>
    <n v="0"/>
    <n v="0"/>
    <n v="0"/>
    <n v="0"/>
    <n v="0"/>
    <n v="0"/>
    <n v="0"/>
    <n v="0"/>
    <n v="0"/>
    <n v="0"/>
    <n v="0"/>
    <n v="0"/>
    <n v="0"/>
    <x v="0"/>
    <x v="29"/>
    <x v="221"/>
    <s v="E84059"/>
  </r>
  <r>
    <x v="0"/>
    <s v="E85127"/>
    <s v="The Barnabas Medical Ctre"/>
    <s v="Ngp Pcn"/>
    <s v="NHS North West London ICB - W2U3Z"/>
    <n v="0"/>
    <n v="0"/>
    <n v="0"/>
    <n v="0"/>
    <n v="0"/>
    <n v="0"/>
    <n v="0"/>
    <n v="0"/>
    <n v="0"/>
    <n v="0"/>
    <n v="0"/>
    <n v="0"/>
    <n v="0"/>
    <n v="0"/>
    <x v="0"/>
    <x v="29"/>
    <x v="222"/>
    <s v="E85127"/>
  </r>
  <r>
    <x v="0"/>
    <s v="E85725"/>
    <s v="The Grove Medical Practice"/>
    <s v="Ngp Pcn"/>
    <s v="NHS North West London ICB - W2U3Z"/>
    <n v="0"/>
    <n v="0"/>
    <n v="0"/>
    <n v="0"/>
    <n v="0"/>
    <n v="0"/>
    <n v="0"/>
    <n v="0"/>
    <n v="0"/>
    <n v="0"/>
    <n v="0"/>
    <n v="0"/>
    <n v="0"/>
    <n v="0"/>
    <x v="0"/>
    <x v="29"/>
    <x v="223"/>
    <s v="E85725"/>
  </r>
  <r>
    <x v="0"/>
    <s v="E85053"/>
    <s v="The Medical Centre"/>
    <s v="Ngp Pcn"/>
    <s v="NHS North West London ICB - W2U3Z"/>
    <n v="0"/>
    <n v="0"/>
    <n v="0"/>
    <n v="0"/>
    <n v="0"/>
    <n v="0"/>
    <n v="0"/>
    <n v="0"/>
    <n v="0"/>
    <n v="0"/>
    <n v="0"/>
    <n v="0"/>
    <n v="0"/>
    <n v="0"/>
    <x v="0"/>
    <x v="29"/>
    <x v="224"/>
    <s v="E85053"/>
  </r>
  <r>
    <x v="0"/>
    <s v="E86041"/>
    <s v="Acre Surgery"/>
    <s v="North Connect Pcn"/>
    <s v="NHS North West London ICB - W2U3Z"/>
    <n v="4949"/>
    <n v="13043"/>
    <n v="401"/>
    <n v="1070"/>
    <n v="1831"/>
    <n v="4816"/>
    <n v="1688"/>
    <n v="4494"/>
    <n v="581"/>
    <n v="1485"/>
    <n v="448"/>
    <n v="1178"/>
    <n v="9.0523338048090526E-2"/>
    <n v="9.0316644943647939E-2"/>
    <x v="5"/>
    <x v="30"/>
    <x v="225"/>
    <s v="E86041"/>
  </r>
  <r>
    <x v="0"/>
    <s v="E86615"/>
    <s v="Acrefield Surgery"/>
    <s v="North Connect Pcn"/>
    <s v="NHS North West London ICB - W2U3Z"/>
    <n v="2377"/>
    <n v="6259"/>
    <n v="162"/>
    <n v="428"/>
    <n v="1028"/>
    <n v="2700"/>
    <n v="746"/>
    <n v="1987"/>
    <n v="216"/>
    <n v="554"/>
    <n v="225"/>
    <n v="590"/>
    <n v="9.465713083718974E-2"/>
    <n v="9.4264259466368433E-2"/>
    <x v="5"/>
    <x v="30"/>
    <x v="226"/>
    <s v="E86615"/>
  </r>
  <r>
    <x v="0"/>
    <s v="E86618"/>
    <s v="Carepoint Practice"/>
    <s v="North Connect Pcn"/>
    <s v="NHS North West London ICB - W2U3Z"/>
    <n v="2403"/>
    <n v="4909"/>
    <n v="173"/>
    <n v="358"/>
    <n v="1135"/>
    <n v="2315"/>
    <n v="571"/>
    <n v="1172"/>
    <n v="301"/>
    <n v="615"/>
    <n v="223"/>
    <n v="449"/>
    <n v="9.28006658343737E-2"/>
    <n v="9.1464656752902829E-2"/>
    <x v="5"/>
    <x v="30"/>
    <x v="227"/>
    <s v="E86618"/>
  </r>
  <r>
    <x v="0"/>
    <s v="E86028"/>
    <s v="Eastbury Surgery"/>
    <s v="North Connect Pcn"/>
    <s v="NHS North West London ICB - W2U3Z"/>
    <n v="10439"/>
    <n v="28528"/>
    <n v="1000"/>
    <n v="2785"/>
    <n v="3501"/>
    <n v="9460"/>
    <n v="3373"/>
    <n v="9317"/>
    <n v="1356"/>
    <n v="3685"/>
    <n v="1209"/>
    <n v="3281"/>
    <n v="0.11581569115815692"/>
    <n v="0.11500981491867639"/>
    <x v="5"/>
    <x v="30"/>
    <x v="228"/>
    <s v="E86028"/>
  </r>
  <r>
    <x v="0"/>
    <s v="E86007"/>
    <s v="Harefield Practice"/>
    <s v="North Connect Pcn"/>
    <s v="NHS North West London ICB - W2U3Z"/>
    <n v="2909"/>
    <n v="5750"/>
    <n v="157"/>
    <n v="310"/>
    <n v="1324"/>
    <n v="2628"/>
    <n v="629"/>
    <n v="1247"/>
    <n v="424"/>
    <n v="833"/>
    <n v="375"/>
    <n v="732"/>
    <n v="0.12891027844620145"/>
    <n v="0.12730434782608696"/>
    <x v="5"/>
    <x v="30"/>
    <x v="229"/>
    <s v="E86007"/>
  </r>
  <r>
    <x v="0"/>
    <s v="E86001"/>
    <s v="Mountwood Surgery"/>
    <s v="North Connect Pcn"/>
    <s v="NHS North West London ICB - W2U3Z"/>
    <n v="9236"/>
    <n v="24937"/>
    <n v="839"/>
    <n v="2261"/>
    <n v="2565"/>
    <n v="6854"/>
    <n v="3407"/>
    <n v="9388"/>
    <n v="1326"/>
    <n v="3466"/>
    <n v="1099"/>
    <n v="2968"/>
    <n v="0.1189909051537462"/>
    <n v="0.11901993022416489"/>
    <x v="5"/>
    <x v="30"/>
    <x v="230"/>
    <s v="E86001"/>
  </r>
  <r>
    <x v="0"/>
    <s v="E86006"/>
    <s v="The Devonshire Lodge Practice"/>
    <s v="North Connect Pcn"/>
    <s v="NHS North West London ICB - W2U3Z"/>
    <n v="6493"/>
    <n v="17735"/>
    <n v="590"/>
    <n v="1633"/>
    <n v="2168"/>
    <n v="5818"/>
    <n v="2398"/>
    <n v="6686"/>
    <n v="672"/>
    <n v="1789"/>
    <n v="665"/>
    <n v="1809"/>
    <n v="0.10241798860311105"/>
    <n v="0.10200169157034113"/>
    <x v="5"/>
    <x v="30"/>
    <x v="231"/>
    <s v="E86006"/>
  </r>
  <r>
    <x v="0"/>
    <s v="Y02906"/>
    <s v="Canberra Old Oak Surgery"/>
    <s v="North Hammersmith &amp; Fulham Pcn"/>
    <s v="NHS North West London ICB - W2U3Z"/>
    <n v="57022"/>
    <n v="136760"/>
    <n v="2476"/>
    <n v="5924"/>
    <n v="34981"/>
    <n v="84129"/>
    <n v="14976"/>
    <n v="35787"/>
    <n v="3111"/>
    <n v="7372"/>
    <n v="1478"/>
    <n v="3548"/>
    <n v="2.5919820420188699E-2"/>
    <n v="2.5943258262649899E-2"/>
    <x v="1"/>
    <x v="31"/>
    <x v="232"/>
    <s v="Y02906"/>
  </r>
  <r>
    <x v="0"/>
    <s v="E85048"/>
    <s v="Dr Canisius &amp; Dr Hasan, Parkview Cfh&amp;W"/>
    <s v="North Hammersmith &amp; Fulham Pcn"/>
    <s v="NHS North West London ICB - W2U3Z"/>
    <n v="0"/>
    <n v="0"/>
    <n v="0"/>
    <n v="0"/>
    <n v="0"/>
    <n v="0"/>
    <n v="0"/>
    <n v="0"/>
    <n v="0"/>
    <n v="0"/>
    <n v="0"/>
    <n v="0"/>
    <n v="0"/>
    <n v="0"/>
    <x v="1"/>
    <x v="31"/>
    <x v="233"/>
    <s v="E85048"/>
  </r>
  <r>
    <x v="0"/>
    <s v="E85659"/>
    <s v="Dr Rk Kukar, Parkview Ctr For H&amp;W"/>
    <s v="North Hammersmith &amp; Fulham Pcn"/>
    <s v="NHS North West London ICB - W2U3Z"/>
    <n v="0"/>
    <n v="0"/>
    <n v="0"/>
    <n v="0"/>
    <n v="0"/>
    <n v="0"/>
    <n v="0"/>
    <n v="0"/>
    <n v="0"/>
    <n v="0"/>
    <n v="0"/>
    <n v="0"/>
    <n v="0"/>
    <n v="0"/>
    <x v="1"/>
    <x v="31"/>
    <x v="234"/>
    <s v="E85659"/>
  </r>
  <r>
    <x v="0"/>
    <s v="E85624"/>
    <s v="Dr Uppal &amp; Partn, Parkview Ctr For H&amp;W"/>
    <s v="North Hammersmith &amp; Fulham Pcn"/>
    <s v="NHS North West London ICB - W2U3Z"/>
    <n v="56"/>
    <n v="168"/>
    <n v="1"/>
    <n v="3"/>
    <n v="35"/>
    <n v="105"/>
    <n v="17"/>
    <n v="51"/>
    <n v="1"/>
    <n v="3"/>
    <n v="2"/>
    <n v="6"/>
    <n v="3.5714285714285712E-2"/>
    <n v="3.5714285714285712E-2"/>
    <x v="1"/>
    <x v="31"/>
    <x v="235"/>
    <s v="E85624"/>
  </r>
  <r>
    <x v="0"/>
    <s v="Y02589"/>
    <s v="Hammersmith &amp; Fulham Centres For Health"/>
    <s v="North Hammersmith &amp; Fulham Pcn"/>
    <s v="NHS North West London ICB - W2U3Z"/>
    <n v="143"/>
    <n v="185"/>
    <n v="6"/>
    <n v="8"/>
    <n v="68"/>
    <n v="90"/>
    <n v="51"/>
    <n v="63"/>
    <n v="6"/>
    <n v="8"/>
    <n v="12"/>
    <n v="16"/>
    <n v="8.3916083916083919E-2"/>
    <n v="8.6486486486486491E-2"/>
    <x v="1"/>
    <x v="31"/>
    <x v="236"/>
    <s v="Y02589"/>
  </r>
  <r>
    <x v="0"/>
    <s v="E85077"/>
    <s v="Shepherds Bush Medical Centre"/>
    <s v="North Hammersmith &amp; Fulham Pcn"/>
    <s v="NHS North West London ICB - W2U3Z"/>
    <n v="0"/>
    <n v="0"/>
    <n v="0"/>
    <n v="0"/>
    <n v="0"/>
    <n v="0"/>
    <n v="0"/>
    <n v="0"/>
    <n v="0"/>
    <n v="0"/>
    <n v="0"/>
    <n v="0"/>
    <n v="0"/>
    <n v="0"/>
    <x v="1"/>
    <x v="31"/>
    <x v="237"/>
    <s v="E85077"/>
  </r>
  <r>
    <x v="0"/>
    <s v="E85748"/>
    <s v="The Medical Centre, Dr Kukar"/>
    <s v="North Hammersmith &amp; Fulham Pcn"/>
    <s v="NHS North West London ICB - W2U3Z"/>
    <n v="0"/>
    <n v="0"/>
    <n v="0"/>
    <n v="0"/>
    <n v="0"/>
    <n v="0"/>
    <n v="0"/>
    <n v="0"/>
    <n v="0"/>
    <n v="0"/>
    <n v="0"/>
    <n v="0"/>
    <n v="0"/>
    <n v="0"/>
    <x v="1"/>
    <x v="31"/>
    <x v="238"/>
    <s v="E85748"/>
  </r>
  <r>
    <x v="0"/>
    <s v="E85042"/>
    <s v="The New Surgery"/>
    <s v="North Hammersmith &amp; Fulham Pcn"/>
    <s v="NHS North West London ICB - W2U3Z"/>
    <n v="0"/>
    <n v="0"/>
    <n v="0"/>
    <n v="0"/>
    <n v="0"/>
    <n v="0"/>
    <n v="0"/>
    <n v="0"/>
    <n v="0"/>
    <n v="0"/>
    <n v="0"/>
    <n v="0"/>
    <n v="0"/>
    <n v="0"/>
    <x v="1"/>
    <x v="31"/>
    <x v="239"/>
    <s v="E85042"/>
  </r>
  <r>
    <x v="0"/>
    <s v="E85005"/>
    <s v="The Surgery, Dr Dasgupta &amp; Partners"/>
    <s v="North Hammersmith &amp; Fulham Pcn"/>
    <s v="NHS North West London ICB - W2U3Z"/>
    <n v="5392"/>
    <n v="36362"/>
    <n v="261"/>
    <n v="944"/>
    <n v="3421"/>
    <n v="29304"/>
    <n v="1161"/>
    <n v="4200"/>
    <n v="334"/>
    <n v="1160"/>
    <n v="215"/>
    <n v="754"/>
    <n v="3.9873887240356086E-2"/>
    <n v="2.0735933116990266E-2"/>
    <x v="1"/>
    <x v="31"/>
    <x v="240"/>
    <s v="E85005"/>
  </r>
  <r>
    <x v="0"/>
    <s v="E85023"/>
    <s v="Chepstow Gardens Medical Centre"/>
    <s v="North Southall Pcn"/>
    <s v="NHS North West London ICB - W2U3Z"/>
    <n v="0"/>
    <n v="0"/>
    <n v="0"/>
    <n v="0"/>
    <n v="0"/>
    <n v="0"/>
    <n v="0"/>
    <n v="0"/>
    <n v="0"/>
    <n v="0"/>
    <n v="0"/>
    <n v="0"/>
    <n v="0"/>
    <n v="0"/>
    <x v="0"/>
    <x v="32"/>
    <x v="241"/>
    <s v="E85023"/>
  </r>
  <r>
    <x v="0"/>
    <s v="E85682"/>
    <s v="Dormers Wells Medical Centre"/>
    <s v="North Southall Pcn"/>
    <s v="NHS North West London ICB - W2U3Z"/>
    <n v="0"/>
    <n v="0"/>
    <n v="0"/>
    <n v="0"/>
    <n v="0"/>
    <n v="0"/>
    <n v="0"/>
    <n v="0"/>
    <n v="0"/>
    <n v="0"/>
    <n v="0"/>
    <n v="0"/>
    <n v="0"/>
    <n v="0"/>
    <x v="0"/>
    <x v="32"/>
    <x v="242"/>
    <s v="E85682"/>
  </r>
  <r>
    <x v="0"/>
    <s v="E85083"/>
    <s v="Dr Sivanesan &amp; Partner"/>
    <s v="North Southall Pcn"/>
    <s v="NHS North West London ICB - W2U3Z"/>
    <n v="0"/>
    <n v="0"/>
    <n v="0"/>
    <n v="0"/>
    <n v="0"/>
    <n v="0"/>
    <n v="0"/>
    <n v="0"/>
    <n v="0"/>
    <n v="0"/>
    <n v="0"/>
    <n v="0"/>
    <n v="0"/>
    <n v="0"/>
    <x v="0"/>
    <x v="32"/>
    <x v="243"/>
    <s v="E85083"/>
  </r>
  <r>
    <x v="0"/>
    <s v="E85012"/>
    <s v="Ks Medical Centre"/>
    <s v="North Southall Pcn"/>
    <s v="NHS North West London ICB - W2U3Z"/>
    <n v="334"/>
    <n v="409"/>
    <n v="15"/>
    <n v="18"/>
    <n v="190"/>
    <n v="235"/>
    <n v="96"/>
    <n v="117"/>
    <n v="22"/>
    <n v="25"/>
    <n v="11"/>
    <n v="14"/>
    <n v="3.2934131736526949E-2"/>
    <n v="3.4229828850855744E-2"/>
    <x v="0"/>
    <x v="32"/>
    <x v="244"/>
    <s v="E85012"/>
  </r>
  <r>
    <x v="0"/>
    <s v="E85103"/>
    <s v="Lady Margaret Road Medical Centre"/>
    <s v="North Southall Pcn"/>
    <s v="NHS North West London ICB - W2U3Z"/>
    <n v="0"/>
    <n v="0"/>
    <n v="0"/>
    <n v="0"/>
    <n v="0"/>
    <n v="0"/>
    <n v="0"/>
    <n v="0"/>
    <n v="0"/>
    <n v="0"/>
    <n v="0"/>
    <n v="0"/>
    <n v="0"/>
    <n v="0"/>
    <x v="0"/>
    <x v="32"/>
    <x v="245"/>
    <s v="E85103"/>
  </r>
  <r>
    <x v="0"/>
    <s v="Y01221"/>
    <s v="Somerset Fhp O"/>
    <s v="North Southall Pcn"/>
    <s v="NHS North West London ICB - W2U3Z"/>
    <n v="0"/>
    <n v="0"/>
    <n v="0"/>
    <n v="0"/>
    <n v="0"/>
    <n v="0"/>
    <n v="0"/>
    <n v="0"/>
    <n v="0"/>
    <n v="0"/>
    <n v="0"/>
    <n v="0"/>
    <n v="0"/>
    <n v="0"/>
    <x v="0"/>
    <x v="32"/>
    <x v="246"/>
    <s v="Y01221"/>
  </r>
  <r>
    <x v="0"/>
    <s v="E85743"/>
    <s v="St. Georges Medical Ctr."/>
    <s v="North Southall Pcn"/>
    <s v="NHS North West London ICB - W2U3Z"/>
    <n v="0"/>
    <n v="0"/>
    <n v="0"/>
    <n v="0"/>
    <n v="0"/>
    <n v="0"/>
    <n v="0"/>
    <n v="0"/>
    <n v="0"/>
    <n v="0"/>
    <n v="0"/>
    <n v="0"/>
    <n v="0"/>
    <n v="0"/>
    <x v="0"/>
    <x v="32"/>
    <x v="31"/>
    <s v="E85743"/>
  </r>
  <r>
    <x v="0"/>
    <s v="E85119"/>
    <s v="The Mwh Practice"/>
    <s v="North Southall Pcn"/>
    <s v="NHS North West London ICB - W2U3Z"/>
    <n v="0"/>
    <n v="0"/>
    <n v="0"/>
    <n v="0"/>
    <n v="0"/>
    <n v="0"/>
    <n v="0"/>
    <n v="0"/>
    <n v="0"/>
    <n v="0"/>
    <n v="0"/>
    <n v="0"/>
    <n v="0"/>
    <n v="0"/>
    <x v="0"/>
    <x v="32"/>
    <x v="247"/>
    <s v="E85119"/>
  </r>
  <r>
    <x v="0"/>
    <s v="E85663"/>
    <s v="The Saluja Clinic"/>
    <s v="North Southall Pcn"/>
    <s v="NHS North West London ICB - W2U3Z"/>
    <n v="0"/>
    <n v="0"/>
    <n v="0"/>
    <n v="0"/>
    <n v="0"/>
    <n v="0"/>
    <n v="0"/>
    <n v="0"/>
    <n v="0"/>
    <n v="0"/>
    <n v="0"/>
    <n v="0"/>
    <n v="0"/>
    <n v="0"/>
    <x v="0"/>
    <x v="32"/>
    <x v="248"/>
    <s v="E85663"/>
  </r>
  <r>
    <x v="0"/>
    <s v="E85721"/>
    <s v="The Town Surgery"/>
    <s v="North Southall Pcn"/>
    <s v="NHS North West London ICB - W2U3Z"/>
    <n v="0"/>
    <n v="0"/>
    <n v="0"/>
    <n v="0"/>
    <n v="0"/>
    <n v="0"/>
    <n v="0"/>
    <n v="0"/>
    <n v="0"/>
    <n v="0"/>
    <n v="0"/>
    <n v="0"/>
    <n v="0"/>
    <n v="0"/>
    <x v="0"/>
    <x v="32"/>
    <x v="249"/>
    <s v="E85721"/>
  </r>
  <r>
    <x v="0"/>
    <s v="E85715"/>
    <s v="Broadmead Surgery"/>
    <s v="Northolt Pcn"/>
    <s v="NHS North West London ICB - W2U3Z"/>
    <n v="0"/>
    <n v="0"/>
    <n v="0"/>
    <n v="0"/>
    <n v="0"/>
    <n v="0"/>
    <n v="0"/>
    <n v="0"/>
    <n v="0"/>
    <n v="0"/>
    <n v="0"/>
    <n v="0"/>
    <n v="0"/>
    <n v="0"/>
    <x v="0"/>
    <x v="33"/>
    <x v="250"/>
    <s v="E85715"/>
  </r>
  <r>
    <x v="0"/>
    <s v="E85712"/>
    <s v="Goodcare Practice"/>
    <s v="Northolt Pcn"/>
    <s v="NHS North West London ICB - W2U3Z"/>
    <n v="29"/>
    <n v="58"/>
    <n v="2"/>
    <n v="4"/>
    <n v="16"/>
    <n v="32"/>
    <n v="8"/>
    <n v="16"/>
    <n v="2"/>
    <n v="4"/>
    <n v="1"/>
    <n v="2"/>
    <n v="3.4482758620689655E-2"/>
    <n v="3.4482758620689655E-2"/>
    <x v="0"/>
    <x v="33"/>
    <x v="251"/>
    <s v="E85712"/>
  </r>
  <r>
    <x v="0"/>
    <s v="E85745"/>
    <s v="Jubilee Gardens Medical Centre"/>
    <s v="Northolt Pcn"/>
    <s v="NHS North West London ICB - W2U3Z"/>
    <n v="0"/>
    <n v="0"/>
    <n v="0"/>
    <n v="0"/>
    <n v="0"/>
    <n v="0"/>
    <n v="0"/>
    <n v="0"/>
    <n v="0"/>
    <n v="0"/>
    <n v="0"/>
    <n v="0"/>
    <n v="0"/>
    <n v="0"/>
    <x v="0"/>
    <x v="33"/>
    <x v="252"/>
    <s v="E85745"/>
  </r>
  <r>
    <x v="0"/>
    <s v="E85623"/>
    <s v="Somerset Medical Centre"/>
    <s v="Northolt Pcn"/>
    <s v="NHS North West London ICB - W2U3Z"/>
    <n v="6"/>
    <n v="12"/>
    <n v="0"/>
    <n v="0"/>
    <n v="3"/>
    <n v="6"/>
    <n v="3"/>
    <n v="6"/>
    <n v="0"/>
    <n v="0"/>
    <n v="0"/>
    <n v="0"/>
    <n v="0"/>
    <n v="0"/>
    <x v="0"/>
    <x v="33"/>
    <x v="253"/>
    <s v="E85623"/>
  </r>
  <r>
    <x v="0"/>
    <s v="E85064"/>
    <s v="West End Surgery"/>
    <s v="Northolt Pcn"/>
    <s v="NHS North West London ICB - W2U3Z"/>
    <n v="0"/>
    <n v="0"/>
    <n v="0"/>
    <n v="0"/>
    <n v="0"/>
    <n v="0"/>
    <n v="0"/>
    <n v="0"/>
    <n v="0"/>
    <n v="0"/>
    <n v="0"/>
    <n v="0"/>
    <n v="0"/>
    <n v="0"/>
    <x v="0"/>
    <x v="33"/>
    <x v="254"/>
    <s v="E85064"/>
  </r>
  <r>
    <x v="0"/>
    <s v="E85021"/>
    <s v="Yeading Medical Centre"/>
    <s v="Northolt Pcn"/>
    <s v="NHS North West London ICB - W2U3Z"/>
    <n v="0"/>
    <n v="0"/>
    <n v="0"/>
    <n v="0"/>
    <n v="0"/>
    <n v="0"/>
    <n v="0"/>
    <n v="0"/>
    <n v="0"/>
    <n v="0"/>
    <n v="0"/>
    <n v="0"/>
    <n v="0"/>
    <n v="0"/>
    <x v="0"/>
    <x v="33"/>
    <x v="255"/>
    <s v="E85021"/>
  </r>
  <r>
    <x v="0"/>
    <s v="E87037"/>
    <s v="Connaught Square Practice"/>
    <s v="Regent Health Pcn"/>
    <s v="NHS North West London ICB - W2U3Z"/>
    <n v="0"/>
    <n v="0"/>
    <n v="0"/>
    <n v="0"/>
    <n v="0"/>
    <n v="0"/>
    <n v="0"/>
    <n v="0"/>
    <n v="0"/>
    <n v="0"/>
    <n v="0"/>
    <n v="0"/>
    <n v="0"/>
    <n v="0"/>
    <x v="7"/>
    <x v="34"/>
    <x v="256"/>
    <s v="E87037"/>
  </r>
  <r>
    <x v="0"/>
    <s v="E87052"/>
    <s v="Crompton Medical Centre"/>
    <s v="Regent Health Pcn"/>
    <s v="NHS North West London ICB - W2U3Z"/>
    <n v="0"/>
    <n v="0"/>
    <n v="0"/>
    <n v="0"/>
    <n v="0"/>
    <n v="0"/>
    <n v="0"/>
    <n v="0"/>
    <n v="0"/>
    <n v="0"/>
    <n v="0"/>
    <n v="0"/>
    <n v="0"/>
    <n v="0"/>
    <x v="7"/>
    <x v="34"/>
    <x v="257"/>
    <s v="E87052"/>
  </r>
  <r>
    <x v="0"/>
    <s v="E87677"/>
    <s v="Imperial College Health Centre"/>
    <s v="Regent Health Pcn"/>
    <s v="NHS North West London ICB - W2U3Z"/>
    <n v="0"/>
    <n v="0"/>
    <n v="0"/>
    <n v="0"/>
    <n v="0"/>
    <n v="0"/>
    <n v="0"/>
    <n v="0"/>
    <n v="0"/>
    <n v="0"/>
    <n v="0"/>
    <n v="0"/>
    <n v="0"/>
    <n v="0"/>
    <x v="7"/>
    <x v="34"/>
    <x v="258"/>
    <s v="E87677"/>
  </r>
  <r>
    <x v="0"/>
    <s v="E87011"/>
    <s v="Lisson Grove Health Centre"/>
    <s v="Regent Health Pcn"/>
    <s v="NHS North West London ICB - W2U3Z"/>
    <n v="0"/>
    <n v="0"/>
    <n v="0"/>
    <n v="0"/>
    <n v="0"/>
    <n v="0"/>
    <n v="0"/>
    <n v="0"/>
    <n v="0"/>
    <n v="0"/>
    <n v="0"/>
    <n v="0"/>
    <n v="0"/>
    <n v="0"/>
    <x v="7"/>
    <x v="34"/>
    <x v="259"/>
    <s v="E87011"/>
  </r>
  <r>
    <x v="0"/>
    <s v="E87681"/>
    <s v="Newton Medical Centre"/>
    <s v="Regent Health Pcn"/>
    <s v="NHS North West London ICB - W2U3Z"/>
    <n v="0"/>
    <n v="0"/>
    <n v="0"/>
    <n v="0"/>
    <n v="0"/>
    <n v="0"/>
    <n v="0"/>
    <n v="0"/>
    <n v="0"/>
    <n v="0"/>
    <n v="0"/>
    <n v="0"/>
    <n v="0"/>
    <n v="0"/>
    <x v="7"/>
    <x v="34"/>
    <x v="260"/>
    <s v="E87681"/>
  </r>
  <r>
    <x v="0"/>
    <s v="E87008"/>
    <s v="Paddington Green Health Centre"/>
    <s v="Regent Health Pcn"/>
    <s v="NHS North West London ICB - W2U3Z"/>
    <n v="0"/>
    <n v="0"/>
    <n v="0"/>
    <n v="0"/>
    <n v="0"/>
    <n v="0"/>
    <n v="0"/>
    <n v="0"/>
    <n v="0"/>
    <n v="0"/>
    <n v="0"/>
    <n v="0"/>
    <n v="0"/>
    <n v="0"/>
    <x v="7"/>
    <x v="34"/>
    <x v="261"/>
    <s v="E87008"/>
  </r>
  <r>
    <x v="0"/>
    <s v="Y00902"/>
    <s v="The Westbourne Green Surgery"/>
    <s v="Regent Health Pcn"/>
    <s v="NHS North West London ICB - W2U3Z"/>
    <n v="0"/>
    <n v="0"/>
    <n v="0"/>
    <n v="0"/>
    <n v="0"/>
    <n v="0"/>
    <n v="0"/>
    <n v="0"/>
    <n v="0"/>
    <n v="0"/>
    <n v="0"/>
    <n v="0"/>
    <n v="0"/>
    <n v="0"/>
    <x v="7"/>
    <x v="34"/>
    <x v="262"/>
    <s v="Y00902"/>
  </r>
  <r>
    <x v="0"/>
    <s v="E87741"/>
    <s v="Woodfield Road Medical Centre"/>
    <s v="Regent Health Pcn"/>
    <s v="NHS North West London ICB - W2U3Z"/>
    <n v="0"/>
    <n v="0"/>
    <n v="0"/>
    <n v="0"/>
    <n v="0"/>
    <n v="0"/>
    <n v="0"/>
    <n v="0"/>
    <n v="0"/>
    <n v="0"/>
    <n v="0"/>
    <n v="0"/>
    <n v="0"/>
    <n v="0"/>
    <x v="7"/>
    <x v="34"/>
    <x v="263"/>
    <s v="E87741"/>
  </r>
  <r>
    <x v="0"/>
    <s v="E85657"/>
    <s v="Ealing Park Health Centre"/>
    <s v="South Central Ealing Pcn"/>
    <s v="NHS North West London ICB - W2U3Z"/>
    <n v="47"/>
    <n v="273"/>
    <n v="2"/>
    <n v="6"/>
    <n v="28"/>
    <n v="216"/>
    <n v="9"/>
    <n v="27"/>
    <n v="5"/>
    <n v="15"/>
    <n v="3"/>
    <n v="9"/>
    <n v="6.3829787234042548E-2"/>
    <n v="3.2967032967032968E-2"/>
    <x v="0"/>
    <x v="35"/>
    <x v="264"/>
    <s v="E85657"/>
  </r>
  <r>
    <x v="0"/>
    <s v="E85628"/>
    <s v="Elthorne Park Surgery"/>
    <s v="South Central Ealing Pcn"/>
    <s v="NHS North West London ICB - W2U3Z"/>
    <n v="6209"/>
    <n v="18627"/>
    <n v="651"/>
    <n v="1953"/>
    <n v="2116"/>
    <n v="6348"/>
    <n v="2146"/>
    <n v="6438"/>
    <n v="578"/>
    <n v="1734"/>
    <n v="718"/>
    <n v="2154"/>
    <n v="0.11563858914478982"/>
    <n v="0.11563858914478982"/>
    <x v="0"/>
    <x v="35"/>
    <x v="265"/>
    <s v="E85628"/>
  </r>
  <r>
    <x v="0"/>
    <s v="E85034"/>
    <s v="Grosvenor House Surgery"/>
    <s v="South Central Ealing Pcn"/>
    <s v="NHS North West London ICB - W2U3Z"/>
    <n v="0"/>
    <n v="0"/>
    <n v="0"/>
    <n v="0"/>
    <n v="0"/>
    <n v="0"/>
    <n v="0"/>
    <n v="0"/>
    <n v="0"/>
    <n v="0"/>
    <n v="0"/>
    <n v="0"/>
    <n v="0"/>
    <n v="0"/>
    <x v="0"/>
    <x v="35"/>
    <x v="266"/>
    <s v="E85034"/>
  </r>
  <r>
    <x v="0"/>
    <s v="E85014"/>
    <s v="Northfields Surgery"/>
    <s v="South Central Ealing Pcn"/>
    <s v="NHS North West London ICB - W2U3Z"/>
    <n v="8"/>
    <n v="24"/>
    <n v="1"/>
    <n v="3"/>
    <n v="4"/>
    <n v="12"/>
    <n v="2"/>
    <n v="6"/>
    <n v="0"/>
    <n v="0"/>
    <n v="1"/>
    <n v="3"/>
    <n v="0.125"/>
    <n v="0.125"/>
    <x v="0"/>
    <x v="35"/>
    <x v="267"/>
    <s v="E85014"/>
  </r>
  <r>
    <x v="0"/>
    <s v="E85122"/>
    <s v="The Florence Road Surgery"/>
    <s v="South Central Ealing Pcn"/>
    <s v="NHS North West London ICB - W2U3Z"/>
    <n v="251"/>
    <n v="744"/>
    <n v="22"/>
    <n v="53"/>
    <n v="101"/>
    <n v="399"/>
    <n v="88"/>
    <n v="196"/>
    <n v="27"/>
    <n v="64"/>
    <n v="13"/>
    <n v="32"/>
    <n v="5.1792828685258967E-2"/>
    <n v="4.3010752688172046E-2"/>
    <x v="0"/>
    <x v="35"/>
    <x v="268"/>
    <s v="E85122"/>
  </r>
  <r>
    <x v="0"/>
    <s v="E85719"/>
    <s v="Ashville Surgery"/>
    <s v="South Fulham Pcn"/>
    <s v="NHS North West London ICB - W2U3Z"/>
    <n v="0"/>
    <n v="0"/>
    <n v="0"/>
    <n v="0"/>
    <n v="0"/>
    <n v="0"/>
    <n v="0"/>
    <n v="0"/>
    <n v="0"/>
    <n v="0"/>
    <n v="0"/>
    <n v="0"/>
    <n v="0"/>
    <n v="0"/>
    <x v="1"/>
    <x v="36"/>
    <x v="269"/>
    <s v="E85719"/>
  </r>
  <r>
    <x v="0"/>
    <s v="E85025"/>
    <s v="Cassidy Road Medical Centre"/>
    <s v="South Fulham Pcn"/>
    <s v="NHS North West London ICB - W2U3Z"/>
    <n v="2293"/>
    <n v="4999"/>
    <n v="112"/>
    <n v="232"/>
    <n v="1224"/>
    <n v="2801"/>
    <n v="613"/>
    <n v="1248"/>
    <n v="124"/>
    <n v="258"/>
    <n v="220"/>
    <n v="460"/>
    <n v="9.5944177932839075E-2"/>
    <n v="9.2018403680736147E-2"/>
    <x v="1"/>
    <x v="36"/>
    <x v="270"/>
    <s v="E85025"/>
  </r>
  <r>
    <x v="0"/>
    <s v="E85649"/>
    <s v="Fulham Cross Medical Centre"/>
    <s v="South Fulham Pcn"/>
    <s v="NHS North West London ICB - W2U3Z"/>
    <n v="0"/>
    <n v="0"/>
    <n v="0"/>
    <n v="0"/>
    <n v="0"/>
    <n v="0"/>
    <n v="0"/>
    <n v="0"/>
    <n v="0"/>
    <n v="0"/>
    <n v="0"/>
    <n v="0"/>
    <n v="0"/>
    <n v="0"/>
    <x v="1"/>
    <x v="36"/>
    <x v="271"/>
    <s v="E85649"/>
  </r>
  <r>
    <x v="0"/>
    <s v="E85128"/>
    <s v="Sands End Health Clinic"/>
    <s v="South Fulham Pcn"/>
    <s v="NHS North West London ICB - W2U3Z"/>
    <n v="0"/>
    <n v="0"/>
    <n v="0"/>
    <n v="0"/>
    <n v="0"/>
    <n v="0"/>
    <n v="0"/>
    <n v="0"/>
    <n v="0"/>
    <n v="0"/>
    <n v="0"/>
    <n v="0"/>
    <n v="0"/>
    <n v="0"/>
    <x v="1"/>
    <x v="36"/>
    <x v="272"/>
    <s v="E85128"/>
  </r>
  <r>
    <x v="0"/>
    <s v="E85118"/>
    <s v="The Fulham Medical Centre"/>
    <s v="South Fulham Pcn"/>
    <s v="NHS North West London ICB - W2U3Z"/>
    <n v="0"/>
    <n v="0"/>
    <n v="0"/>
    <n v="0"/>
    <n v="0"/>
    <n v="0"/>
    <n v="0"/>
    <n v="0"/>
    <n v="0"/>
    <n v="0"/>
    <n v="0"/>
    <n v="0"/>
    <n v="0"/>
    <n v="0"/>
    <x v="1"/>
    <x v="36"/>
    <x v="273"/>
    <s v="E85118"/>
  </r>
  <r>
    <x v="0"/>
    <s v="E85685"/>
    <s v="The Lilyville Surgery"/>
    <s v="South Fulham Pcn"/>
    <s v="NHS North West London ICB - W2U3Z"/>
    <n v="0"/>
    <n v="0"/>
    <n v="0"/>
    <n v="0"/>
    <n v="0"/>
    <n v="0"/>
    <n v="0"/>
    <n v="0"/>
    <n v="0"/>
    <n v="0"/>
    <n v="0"/>
    <n v="0"/>
    <n v="0"/>
    <n v="0"/>
    <x v="1"/>
    <x v="36"/>
    <x v="274"/>
    <s v="E85685"/>
  </r>
  <r>
    <x v="0"/>
    <s v="E85038"/>
    <s v="The Surgery, Dr Mangwana &amp; Partners"/>
    <s v="South Fulham Pcn"/>
    <s v="NHS North West London ICB - W2U3Z"/>
    <n v="187"/>
    <n v="561"/>
    <n v="6"/>
    <n v="18"/>
    <n v="87"/>
    <n v="261"/>
    <n v="54"/>
    <n v="162"/>
    <n v="17"/>
    <n v="51"/>
    <n v="23"/>
    <n v="69"/>
    <n v="0.12299465240641712"/>
    <n v="0.12299465240641712"/>
    <x v="1"/>
    <x v="36"/>
    <x v="275"/>
    <s v="E85038"/>
  </r>
  <r>
    <x v="0"/>
    <s v="E85049"/>
    <s v="Belmont Medical Centre"/>
    <s v="South Southall Pcn"/>
    <s v="NHS North West London ICB - W2U3Z"/>
    <n v="0"/>
    <n v="0"/>
    <n v="0"/>
    <n v="0"/>
    <n v="0"/>
    <n v="0"/>
    <n v="0"/>
    <n v="0"/>
    <n v="0"/>
    <n v="0"/>
    <n v="0"/>
    <n v="0"/>
    <n v="0"/>
    <n v="0"/>
    <x v="0"/>
    <x v="37"/>
    <x v="276"/>
    <s v="E85049"/>
  </r>
  <r>
    <x v="0"/>
    <s v="Y02342"/>
    <s v="Featherstone Road Health Centre"/>
    <s v="South Southall Pcn"/>
    <s v="NHS North West London ICB - W2U3Z"/>
    <n v="766"/>
    <n v="1578"/>
    <n v="26"/>
    <n v="55"/>
    <n v="537"/>
    <n v="1092"/>
    <n v="155"/>
    <n v="317"/>
    <n v="36"/>
    <n v="83"/>
    <n v="12"/>
    <n v="31"/>
    <n v="1.5665796344647518E-2"/>
    <n v="1.9645120405576678E-2"/>
    <x v="0"/>
    <x v="37"/>
    <x v="277"/>
    <s v="Y02342"/>
  </r>
  <r>
    <x v="0"/>
    <s v="E85121"/>
    <s v="Guru Nanak Medical Centre"/>
    <s v="South Southall Pcn"/>
    <s v="NHS North West London ICB - W2U3Z"/>
    <n v="0"/>
    <n v="0"/>
    <n v="0"/>
    <n v="0"/>
    <n v="0"/>
    <n v="0"/>
    <n v="0"/>
    <n v="0"/>
    <n v="0"/>
    <n v="0"/>
    <n v="0"/>
    <n v="0"/>
    <n v="0"/>
    <n v="0"/>
    <x v="0"/>
    <x v="37"/>
    <x v="278"/>
    <s v="E85121"/>
  </r>
  <r>
    <x v="0"/>
    <s v="E85090"/>
    <s v="Hammond Road Surgery"/>
    <s v="South Southall Pcn"/>
    <s v="NHS North West London ICB - W2U3Z"/>
    <n v="0"/>
    <n v="0"/>
    <n v="0"/>
    <n v="0"/>
    <n v="0"/>
    <n v="0"/>
    <n v="0"/>
    <n v="0"/>
    <n v="0"/>
    <n v="0"/>
    <n v="0"/>
    <n v="0"/>
    <n v="0"/>
    <n v="0"/>
    <x v="0"/>
    <x v="37"/>
    <x v="279"/>
    <s v="E85090"/>
  </r>
  <r>
    <x v="0"/>
    <s v="E85656"/>
    <s v="Sunrise Medical Centre"/>
    <s v="South Southall Pcn"/>
    <s v="NHS North West London ICB - W2U3Z"/>
    <n v="0"/>
    <n v="0"/>
    <n v="0"/>
    <n v="0"/>
    <n v="0"/>
    <n v="0"/>
    <n v="0"/>
    <n v="0"/>
    <n v="0"/>
    <n v="0"/>
    <n v="0"/>
    <n v="0"/>
    <n v="0"/>
    <n v="0"/>
    <x v="0"/>
    <x v="37"/>
    <x v="280"/>
    <s v="E85656"/>
  </r>
  <r>
    <x v="0"/>
    <s v="E85633"/>
    <s v="The Southall Medical Ctr."/>
    <s v="South Southall Pcn"/>
    <s v="NHS North West London ICB - W2U3Z"/>
    <n v="0"/>
    <n v="0"/>
    <n v="0"/>
    <n v="0"/>
    <n v="0"/>
    <n v="0"/>
    <n v="0"/>
    <n v="0"/>
    <n v="0"/>
    <n v="0"/>
    <n v="0"/>
    <n v="0"/>
    <n v="0"/>
    <n v="0"/>
    <x v="0"/>
    <x v="37"/>
    <x v="281"/>
    <s v="E85633"/>
  </r>
  <r>
    <x v="0"/>
    <s v="E85006"/>
    <s v="Waterside Medical Centre"/>
    <s v="South Southall Pcn"/>
    <s v="NHS North West London ICB - W2U3Z"/>
    <n v="0"/>
    <n v="0"/>
    <n v="0"/>
    <n v="0"/>
    <n v="0"/>
    <n v="0"/>
    <n v="0"/>
    <n v="0"/>
    <n v="0"/>
    <n v="0"/>
    <n v="0"/>
    <n v="0"/>
    <n v="0"/>
    <n v="0"/>
    <x v="0"/>
    <x v="37"/>
    <x v="282"/>
    <s v="E85006"/>
  </r>
  <r>
    <x v="0"/>
    <s v="E85061"/>
    <s v="Welcome Practice"/>
    <s v="South Southall Pcn"/>
    <s v="NHS North West London ICB - W2U3Z"/>
    <n v="0"/>
    <n v="0"/>
    <n v="0"/>
    <n v="0"/>
    <n v="0"/>
    <n v="0"/>
    <n v="0"/>
    <n v="0"/>
    <n v="0"/>
    <n v="0"/>
    <n v="0"/>
    <n v="0"/>
    <n v="0"/>
    <n v="0"/>
    <x v="0"/>
    <x v="37"/>
    <x v="283"/>
    <s v="E85061"/>
  </r>
  <r>
    <x v="0"/>
    <s v="E87753"/>
    <s v="Belgrave Medical Centre"/>
    <s v="South Westminster Pcn"/>
    <s v="NHS North West London ICB - W2U3Z"/>
    <n v="928"/>
    <n v="1856"/>
    <n v="49"/>
    <n v="98"/>
    <n v="558"/>
    <n v="1116"/>
    <n v="186"/>
    <n v="372"/>
    <n v="86"/>
    <n v="172"/>
    <n v="49"/>
    <n v="98"/>
    <n v="5.2801724137931036E-2"/>
    <n v="5.2801724137931036E-2"/>
    <x v="7"/>
    <x v="38"/>
    <x v="284"/>
    <s v="E87753"/>
  </r>
  <r>
    <x v="0"/>
    <s v="E87005"/>
    <s v="Belgravia Surgery"/>
    <s v="South Westminster Pcn"/>
    <s v="NHS North West London ICB - W2U3Z"/>
    <n v="0"/>
    <n v="0"/>
    <n v="0"/>
    <n v="0"/>
    <n v="0"/>
    <n v="0"/>
    <n v="0"/>
    <n v="0"/>
    <n v="0"/>
    <n v="0"/>
    <n v="0"/>
    <n v="0"/>
    <n v="0"/>
    <n v="0"/>
    <x v="7"/>
    <x v="38"/>
    <x v="285"/>
    <s v="E87005"/>
  </r>
  <r>
    <x v="0"/>
    <s v="E87768"/>
    <s v="Kings College Health Centre"/>
    <s v="South Westminster Pcn"/>
    <s v="NHS North West London ICB - W2U3Z"/>
    <n v="0"/>
    <n v="0"/>
    <n v="0"/>
    <n v="0"/>
    <n v="0"/>
    <n v="0"/>
    <n v="0"/>
    <n v="0"/>
    <n v="0"/>
    <n v="0"/>
    <n v="0"/>
    <n v="0"/>
    <n v="0"/>
    <n v="0"/>
    <x v="7"/>
    <x v="38"/>
    <x v="286"/>
    <s v="E87768"/>
  </r>
  <r>
    <x v="0"/>
    <s v="E87739"/>
    <s v="Millbank Medical Centre"/>
    <s v="South Westminster Pcn"/>
    <s v="NHS North West London ICB - W2U3Z"/>
    <n v="8051"/>
    <n v="31805"/>
    <n v="517"/>
    <n v="2048"/>
    <n v="3775"/>
    <n v="14902"/>
    <n v="2545"/>
    <n v="10065"/>
    <n v="741"/>
    <n v="2929"/>
    <n v="473"/>
    <n v="1861"/>
    <n v="5.8750465780648367E-2"/>
    <n v="5.8512812450872503E-2"/>
    <x v="7"/>
    <x v="38"/>
    <x v="287"/>
    <s v="E87739"/>
  </r>
  <r>
    <x v="0"/>
    <s v="E87034"/>
    <s v="Pimlico Health At The Marven Surgery"/>
    <s v="South Westminster Pcn"/>
    <s v="NHS North West London ICB - W2U3Z"/>
    <n v="270"/>
    <n v="794"/>
    <n v="20"/>
    <n v="60"/>
    <n v="124"/>
    <n v="356"/>
    <n v="77"/>
    <n v="230"/>
    <n v="29"/>
    <n v="88"/>
    <n v="20"/>
    <n v="60"/>
    <n v="7.407407407407407E-2"/>
    <n v="7.5566750629722929E-2"/>
    <x v="7"/>
    <x v="38"/>
    <x v="288"/>
    <s v="E87034"/>
  </r>
  <r>
    <x v="0"/>
    <s v="E87740"/>
    <s v="The Dr Hickey Surgery For The Homeless"/>
    <s v="South Westminster Pcn"/>
    <s v="NHS North West London ICB - W2U3Z"/>
    <n v="0"/>
    <n v="0"/>
    <n v="0"/>
    <n v="0"/>
    <n v="0"/>
    <n v="0"/>
    <n v="0"/>
    <n v="0"/>
    <n v="0"/>
    <n v="0"/>
    <n v="0"/>
    <n v="0"/>
    <n v="0"/>
    <n v="0"/>
    <x v="7"/>
    <x v="38"/>
    <x v="289"/>
    <s v="E87740"/>
  </r>
  <r>
    <x v="0"/>
    <s v="E87002"/>
    <s v="Victoria Medical Centre"/>
    <s v="South Westminster Pcn"/>
    <s v="NHS North West London ICB - W2U3Z"/>
    <n v="0"/>
    <n v="0"/>
    <n v="0"/>
    <n v="0"/>
    <n v="0"/>
    <n v="0"/>
    <n v="0"/>
    <n v="0"/>
    <n v="0"/>
    <n v="0"/>
    <n v="0"/>
    <n v="0"/>
    <n v="0"/>
    <n v="0"/>
    <x v="7"/>
    <x v="38"/>
    <x v="290"/>
    <s v="E87002"/>
  </r>
  <r>
    <x v="0"/>
    <s v="E87691"/>
    <s v="Westminster School"/>
    <s v="South Westminster Pcn"/>
    <s v="NHS North West London ICB - W2U3Z"/>
    <n v="0"/>
    <n v="0"/>
    <n v="0"/>
    <n v="0"/>
    <n v="0"/>
    <n v="0"/>
    <n v="0"/>
    <n v="0"/>
    <n v="0"/>
    <n v="0"/>
    <n v="0"/>
    <n v="0"/>
    <n v="0"/>
    <n v="0"/>
    <x v="7"/>
    <x v="38"/>
    <x v="291"/>
    <s v="E87691"/>
  </r>
  <r>
    <x v="0"/>
    <s v="E84061"/>
    <s v="Elliott Hall Medical Ctr."/>
    <s v="Sphere Pcn"/>
    <s v="NHS North West London ICB - W2U3Z"/>
    <n v="0"/>
    <n v="0"/>
    <n v="0"/>
    <n v="0"/>
    <n v="0"/>
    <n v="0"/>
    <n v="0"/>
    <n v="0"/>
    <n v="0"/>
    <n v="0"/>
    <n v="0"/>
    <n v="0"/>
    <n v="0"/>
    <n v="0"/>
    <x v="6"/>
    <x v="39"/>
    <x v="292"/>
    <s v="E84061"/>
  </r>
  <r>
    <x v="0"/>
    <s v="E84058"/>
    <s v="Gp Direct"/>
    <s v="Sphere Pcn"/>
    <s v="NHS North West London ICB - W2U3Z"/>
    <n v="323"/>
    <n v="856"/>
    <n v="28"/>
    <n v="74"/>
    <n v="148"/>
    <n v="394"/>
    <n v="74"/>
    <n v="192"/>
    <n v="45"/>
    <n v="125"/>
    <n v="28"/>
    <n v="71"/>
    <n v="8.6687306501547989E-2"/>
    <n v="8.2943925233644855E-2"/>
    <x v="6"/>
    <x v="39"/>
    <x v="293"/>
    <s v="E84058"/>
  </r>
  <r>
    <x v="0"/>
    <s v="E84053"/>
    <s v="Hatch End Medical Centre"/>
    <s v="Sphere Pcn"/>
    <s v="NHS North West London ICB - W2U3Z"/>
    <n v="70"/>
    <n v="135"/>
    <n v="2"/>
    <n v="4"/>
    <n v="37"/>
    <n v="73"/>
    <n v="16"/>
    <n v="31"/>
    <n v="13"/>
    <n v="24"/>
    <n v="2"/>
    <n v="3"/>
    <n v="2.8571428571428571E-2"/>
    <n v="2.2222222222222223E-2"/>
    <x v="6"/>
    <x v="39"/>
    <x v="294"/>
    <s v="E84053"/>
  </r>
  <r>
    <x v="0"/>
    <s v="E84693"/>
    <s v="St. Peter'S Medical Centre"/>
    <s v="Sphere Pcn"/>
    <s v="NHS North West London ICB - W2U3Z"/>
    <n v="59"/>
    <n v="236"/>
    <n v="3"/>
    <n v="12"/>
    <n v="34"/>
    <n v="136"/>
    <n v="12"/>
    <n v="48"/>
    <n v="6"/>
    <n v="24"/>
    <n v="4"/>
    <n v="16"/>
    <n v="6.7796610169491525E-2"/>
    <n v="6.7796610169491525E-2"/>
    <x v="6"/>
    <x v="39"/>
    <x v="295"/>
    <s v="E84693"/>
  </r>
  <r>
    <x v="0"/>
    <s v="E84018"/>
    <s v="Streatfield Health Centre"/>
    <s v="Sphere Pcn"/>
    <s v="NHS North West London ICB - W2U3Z"/>
    <n v="147"/>
    <n v="408"/>
    <n v="21"/>
    <n v="60"/>
    <n v="44"/>
    <n v="119"/>
    <n v="42"/>
    <n v="117"/>
    <n v="19"/>
    <n v="51"/>
    <n v="21"/>
    <n v="61"/>
    <n v="0.14285714285714285"/>
    <n v="0.14950980392156862"/>
    <x v="6"/>
    <x v="39"/>
    <x v="296"/>
    <s v="E84018"/>
  </r>
  <r>
    <x v="0"/>
    <s v="E84044"/>
    <s v="The Northwick Surgery"/>
    <s v="Sphere Pcn"/>
    <s v="NHS North West London ICB - W2U3Z"/>
    <n v="148"/>
    <n v="433"/>
    <n v="4"/>
    <n v="10"/>
    <n v="110"/>
    <n v="323"/>
    <n v="21"/>
    <n v="62"/>
    <n v="8"/>
    <n v="24"/>
    <n v="5"/>
    <n v="14"/>
    <n v="3.3783783783783786E-2"/>
    <n v="3.2332563510392612E-2"/>
    <x v="6"/>
    <x v="39"/>
    <x v="297"/>
    <s v="E84044"/>
  </r>
  <r>
    <x v="0"/>
    <s v="E87756"/>
    <s v="Ground Floor Lanark Medical Centre"/>
    <s v="St John'S Wood &amp; Maida Vale Pcn"/>
    <s v="NHS North West London ICB - W2U3Z"/>
    <n v="0"/>
    <n v="0"/>
    <n v="0"/>
    <n v="0"/>
    <n v="0"/>
    <n v="0"/>
    <n v="0"/>
    <n v="0"/>
    <n v="0"/>
    <n v="0"/>
    <n v="0"/>
    <n v="0"/>
    <n v="0"/>
    <n v="0"/>
    <x v="7"/>
    <x v="40"/>
    <x v="298"/>
    <s v="E87756"/>
  </r>
  <r>
    <x v="0"/>
    <s v="E87006"/>
    <s v="Little Venice Medical Centre"/>
    <s v="St John'S Wood &amp; Maida Vale Pcn"/>
    <s v="NHS North West London ICB - W2U3Z"/>
    <n v="297"/>
    <n v="594"/>
    <n v="32"/>
    <n v="64"/>
    <n v="141"/>
    <n v="282"/>
    <n v="77"/>
    <n v="154"/>
    <n v="24"/>
    <n v="48"/>
    <n v="23"/>
    <n v="46"/>
    <n v="7.7441077441077436E-2"/>
    <n v="7.7441077441077436E-2"/>
    <x v="7"/>
    <x v="40"/>
    <x v="299"/>
    <s v="E87006"/>
  </r>
  <r>
    <x v="0"/>
    <s v="E87010"/>
    <s v="Maida Vale Medical Centre"/>
    <s v="St John'S Wood &amp; Maida Vale Pcn"/>
    <s v="NHS North West London ICB - W2U3Z"/>
    <n v="0"/>
    <n v="0"/>
    <n v="0"/>
    <n v="0"/>
    <n v="0"/>
    <n v="0"/>
    <n v="0"/>
    <n v="0"/>
    <n v="0"/>
    <n v="0"/>
    <n v="0"/>
    <n v="0"/>
    <n v="0"/>
    <n v="0"/>
    <x v="7"/>
    <x v="40"/>
    <x v="300"/>
    <s v="E87010"/>
  </r>
  <r>
    <x v="0"/>
    <s v="E87609"/>
    <s v="St Johns Wood Medical Practice"/>
    <s v="St John'S Wood &amp; Maida Vale Pcn"/>
    <s v="NHS North West London ICB - W2U3Z"/>
    <n v="38"/>
    <n v="152"/>
    <n v="3"/>
    <n v="12"/>
    <n v="15"/>
    <n v="60"/>
    <n v="19"/>
    <n v="76"/>
    <n v="0"/>
    <n v="0"/>
    <n v="1"/>
    <n v="4"/>
    <n v="2.6315789473684209E-2"/>
    <n v="2.6315789473684209E-2"/>
    <x v="7"/>
    <x v="40"/>
    <x v="301"/>
    <s v="E87609"/>
  </r>
  <r>
    <x v="0"/>
    <s v="E87046"/>
    <s v="The Randolph Surgery"/>
    <s v="St John'S Wood &amp; Maida Vale Pcn"/>
    <s v="NHS North West London ICB - W2U3Z"/>
    <n v="2451"/>
    <n v="5346"/>
    <n v="137"/>
    <n v="277"/>
    <n v="1250"/>
    <n v="2897"/>
    <n v="635"/>
    <n v="1287"/>
    <n v="195"/>
    <n v="398"/>
    <n v="234"/>
    <n v="487"/>
    <n v="9.5471236230110154E-2"/>
    <n v="9.1096146651702209E-2"/>
    <x v="7"/>
    <x v="40"/>
    <x v="302"/>
    <s v="E87046"/>
  </r>
  <r>
    <x v="0"/>
    <s v="E87663"/>
    <s v="Third Floor Lanark Road Medical Centre"/>
    <s v="St John'S Wood &amp; Maida Vale Pcn"/>
    <s v="NHS North West London ICB - W2U3Z"/>
    <n v="0"/>
    <n v="0"/>
    <n v="0"/>
    <n v="0"/>
    <n v="0"/>
    <n v="0"/>
    <n v="0"/>
    <n v="0"/>
    <n v="0"/>
    <n v="0"/>
    <n v="0"/>
    <n v="0"/>
    <n v="0"/>
    <n v="0"/>
    <x v="7"/>
    <x v="40"/>
    <x v="303"/>
    <s v="E87663"/>
  </r>
  <r>
    <x v="0"/>
    <s v="E87754"/>
    <s v="Wellington Health Centre"/>
    <s v="St John'S Wood &amp; Maida Vale Pcn"/>
    <s v="NHS North West London ICB - W2U3Z"/>
    <n v="162"/>
    <n v="324"/>
    <n v="17"/>
    <n v="34"/>
    <n v="61"/>
    <n v="122"/>
    <n v="48"/>
    <n v="96"/>
    <n v="21"/>
    <n v="42"/>
    <n v="15"/>
    <n v="30"/>
    <n v="9.2592592592592587E-2"/>
    <n v="9.2592592592592587E-2"/>
    <x v="7"/>
    <x v="40"/>
    <x v="304"/>
    <s v="E87754"/>
  </r>
  <r>
    <x v="0"/>
    <s v="E86009"/>
    <s v="Belmont Medical Centre"/>
    <s v="Synergy Pcn"/>
    <s v="NHS North West London ICB - W2U3Z"/>
    <n v="6213"/>
    <n v="18950"/>
    <n v="493"/>
    <n v="1504"/>
    <n v="2332"/>
    <n v="7146"/>
    <n v="2085"/>
    <n v="6347"/>
    <n v="591"/>
    <n v="1801"/>
    <n v="712"/>
    <n v="2152"/>
    <n v="0.11459842266215998"/>
    <n v="0.11356200527704485"/>
    <x v="5"/>
    <x v="41"/>
    <x v="276"/>
    <s v="E86009"/>
  </r>
  <r>
    <x v="0"/>
    <s v="E86030"/>
    <s v="Brunel Medical Centre"/>
    <s v="Synergy Pcn"/>
    <s v="NHS North West London ICB - W2U3Z"/>
    <n v="9488"/>
    <n v="28464"/>
    <n v="539"/>
    <n v="1617"/>
    <n v="5510"/>
    <n v="16530"/>
    <n v="2209"/>
    <n v="6627"/>
    <n v="593"/>
    <n v="1779"/>
    <n v="637"/>
    <n v="1911"/>
    <n v="6.7137436762225972E-2"/>
    <n v="6.7137436762225972E-2"/>
    <x v="5"/>
    <x v="41"/>
    <x v="305"/>
    <s v="E86030"/>
  </r>
  <r>
    <x v="0"/>
    <s v="E86015"/>
    <s v="Central Uxbridge Surgery"/>
    <s v="Synergy Pcn"/>
    <s v="NHS North West London ICB - W2U3Z"/>
    <n v="10262"/>
    <n v="30560"/>
    <n v="769"/>
    <n v="2302"/>
    <n v="4138"/>
    <n v="12246"/>
    <n v="3121"/>
    <n v="9322"/>
    <n v="900"/>
    <n v="2690"/>
    <n v="1334"/>
    <n v="4000"/>
    <n v="0.12999415318651336"/>
    <n v="0.13089005235602094"/>
    <x v="5"/>
    <x v="41"/>
    <x v="306"/>
    <s v="E86015"/>
  </r>
  <r>
    <x v="0"/>
    <s v="E86036"/>
    <s v="Hillingdon Health Centre"/>
    <s v="Synergy Pcn"/>
    <s v="NHS North West London ICB - W2U3Z"/>
    <n v="5033"/>
    <n v="15099"/>
    <n v="446"/>
    <n v="1338"/>
    <n v="1630"/>
    <n v="4890"/>
    <n v="1856"/>
    <n v="5568"/>
    <n v="467"/>
    <n v="1401"/>
    <n v="634"/>
    <n v="1902"/>
    <n v="0.12596860719252931"/>
    <n v="0.12596860719252931"/>
    <x v="5"/>
    <x v="41"/>
    <x v="307"/>
    <s v="E86036"/>
  </r>
  <r>
    <x v="0"/>
    <s v="E85091"/>
    <s v="Brunswick Surgery"/>
    <s v="The Ealing Network Pcn"/>
    <s v="NHS North West London ICB - W2U3Z"/>
    <n v="0"/>
    <n v="0"/>
    <n v="0"/>
    <n v="0"/>
    <n v="0"/>
    <n v="0"/>
    <n v="0"/>
    <n v="0"/>
    <n v="0"/>
    <n v="0"/>
    <n v="0"/>
    <n v="0"/>
    <n v="0"/>
    <n v="0"/>
    <x v="0"/>
    <x v="42"/>
    <x v="308"/>
    <s v="E85091"/>
  </r>
  <r>
    <x v="0"/>
    <s v="E85026"/>
    <s v="Gordon House Surgery"/>
    <s v="The Ealing Network Pcn"/>
    <s v="NHS North West London ICB - W2U3Z"/>
    <n v="240"/>
    <n v="754"/>
    <n v="21"/>
    <n v="63"/>
    <n v="117"/>
    <n v="385"/>
    <n v="61"/>
    <n v="183"/>
    <n v="24"/>
    <n v="72"/>
    <n v="17"/>
    <n v="51"/>
    <n v="7.0833333333333331E-2"/>
    <n v="6.7639257294429711E-2"/>
    <x v="0"/>
    <x v="42"/>
    <x v="309"/>
    <s v="E85026"/>
  </r>
  <r>
    <x v="0"/>
    <s v="E85726"/>
    <s v="Mattock Lane Health Centre"/>
    <s v="The Ealing Network Pcn"/>
    <s v="NHS North West London ICB - W2U3Z"/>
    <n v="0"/>
    <n v="0"/>
    <n v="0"/>
    <n v="0"/>
    <n v="0"/>
    <n v="0"/>
    <n v="0"/>
    <n v="0"/>
    <n v="0"/>
    <n v="0"/>
    <n v="0"/>
    <n v="0"/>
    <n v="0"/>
    <n v="0"/>
    <x v="0"/>
    <x v="42"/>
    <x v="310"/>
    <s v="E85726"/>
  </r>
  <r>
    <x v="0"/>
    <s v="E85057"/>
    <s v="Queens Walk Practice"/>
    <s v="The Ealing Network Pcn"/>
    <s v="NHS North West London ICB - W2U3Z"/>
    <n v="0"/>
    <n v="0"/>
    <n v="0"/>
    <n v="0"/>
    <n v="0"/>
    <n v="0"/>
    <n v="0"/>
    <n v="0"/>
    <n v="0"/>
    <n v="0"/>
    <n v="0"/>
    <n v="0"/>
    <n v="0"/>
    <n v="0"/>
    <x v="0"/>
    <x v="42"/>
    <x v="311"/>
    <s v="E85057"/>
  </r>
  <r>
    <x v="0"/>
    <s v="E85120"/>
    <s v="The Argyle Surgery"/>
    <s v="The Ealing Network Pcn"/>
    <s v="NHS North West London ICB - W2U3Z"/>
    <n v="54"/>
    <n v="108"/>
    <n v="5"/>
    <n v="10"/>
    <n v="14"/>
    <n v="28"/>
    <n v="19"/>
    <n v="38"/>
    <n v="6"/>
    <n v="12"/>
    <n v="10"/>
    <n v="20"/>
    <n v="0.18518518518518517"/>
    <n v="0.18518518518518517"/>
    <x v="0"/>
    <x v="42"/>
    <x v="312"/>
    <s v="E85120"/>
  </r>
  <r>
    <x v="0"/>
    <s v="E85099"/>
    <s v="The Avenue Surgery"/>
    <s v="The Ealing Network Pcn"/>
    <s v="NHS North West London ICB - W2U3Z"/>
    <n v="0"/>
    <n v="0"/>
    <n v="0"/>
    <n v="0"/>
    <n v="0"/>
    <n v="0"/>
    <n v="0"/>
    <n v="0"/>
    <n v="0"/>
    <n v="0"/>
    <n v="0"/>
    <n v="0"/>
    <n v="0"/>
    <n v="0"/>
    <x v="0"/>
    <x v="42"/>
    <x v="313"/>
    <s v="E85099"/>
  </r>
  <r>
    <x v="0"/>
    <s v="E85123"/>
    <s v="The Corfton Road Surgery"/>
    <s v="The Ealing Network Pcn"/>
    <s v="NHS North West London ICB - W2U3Z"/>
    <n v="376"/>
    <n v="752"/>
    <n v="30"/>
    <n v="60"/>
    <n v="144"/>
    <n v="288"/>
    <n v="108"/>
    <n v="216"/>
    <n v="46"/>
    <n v="92"/>
    <n v="48"/>
    <n v="96"/>
    <n v="0.1276595744680851"/>
    <n v="0.1276595744680851"/>
    <x v="0"/>
    <x v="42"/>
    <x v="314"/>
    <s v="E85123"/>
  </r>
  <r>
    <x v="0"/>
    <s v="E85116"/>
    <s v="The Cuckoo Lane Practice"/>
    <s v="The Ealing Network Pcn"/>
    <s v="NHS North West London ICB - W2U3Z"/>
    <n v="0"/>
    <n v="0"/>
    <n v="0"/>
    <n v="0"/>
    <n v="0"/>
    <n v="0"/>
    <n v="0"/>
    <n v="0"/>
    <n v="0"/>
    <n v="0"/>
    <n v="0"/>
    <n v="0"/>
    <n v="0"/>
    <n v="0"/>
    <x v="0"/>
    <x v="42"/>
    <x v="315"/>
    <s v="E85116"/>
  </r>
  <r>
    <x v="0"/>
    <s v="Y04225"/>
    <s v="Wlt Care Home Service"/>
    <s v="The Ealing Network Pcn"/>
    <s v="NHS North West London ICB - W2U3Z"/>
    <n v="0"/>
    <n v="0"/>
    <n v="0"/>
    <n v="0"/>
    <n v="0"/>
    <n v="0"/>
    <n v="0"/>
    <n v="0"/>
    <n v="0"/>
    <n v="0"/>
    <n v="0"/>
    <n v="0"/>
    <n v="0"/>
    <n v="0"/>
    <x v="0"/>
    <x v="43"/>
    <x v="316"/>
    <s v="Y04225"/>
  </r>
  <r>
    <x v="0"/>
    <s v="Y03528"/>
    <s v="Brent &amp; Harrow Safe Haven Unit"/>
    <s v="Unallocated"/>
    <s v="NHS North West London ICB - W2U3Z"/>
    <n v="0"/>
    <n v="0"/>
    <n v="0"/>
    <n v="0"/>
    <n v="0"/>
    <n v="0"/>
    <n v="0"/>
    <n v="0"/>
    <n v="0"/>
    <n v="0"/>
    <n v="0"/>
    <n v="0"/>
    <n v="0"/>
    <n v="0"/>
    <x v="8"/>
    <x v="44"/>
    <x v="317"/>
    <e v="#N/A"/>
  </r>
  <r>
    <x v="0"/>
    <s v="E85625"/>
    <s v="Chiswick Family Drs Practice"/>
    <s v="Unallocated"/>
    <s v="NHS North West London ICB - W2U3Z"/>
    <n v="0"/>
    <n v="0"/>
    <n v="0"/>
    <n v="0"/>
    <n v="0"/>
    <n v="0"/>
    <n v="0"/>
    <n v="0"/>
    <n v="0"/>
    <n v="0"/>
    <n v="0"/>
    <n v="0"/>
    <n v="0"/>
    <n v="0"/>
    <x v="8"/>
    <x v="44"/>
    <x v="317"/>
    <e v="#N/A"/>
  </r>
  <r>
    <x v="0"/>
    <s v="Y06826"/>
    <s v="Chiswick Pcn Extended Hours Hub"/>
    <s v="Unallocated"/>
    <s v="NHS North West London ICB - W2U3Z"/>
    <n v="0"/>
    <n v="0"/>
    <n v="0"/>
    <n v="0"/>
    <n v="0"/>
    <n v="0"/>
    <n v="0"/>
    <n v="0"/>
    <n v="0"/>
    <n v="0"/>
    <n v="0"/>
    <n v="0"/>
    <n v="0"/>
    <n v="0"/>
    <x v="8"/>
    <x v="44"/>
    <x v="317"/>
    <e v="#N/A"/>
  </r>
  <r>
    <x v="0"/>
    <s v="E86034"/>
    <s v="Church Road Surgery"/>
    <s v="Unallocated"/>
    <s v="NHS North West London ICB - W2U3Z"/>
    <n v="2898"/>
    <n v="8882"/>
    <n v="177"/>
    <n v="539"/>
    <n v="1764"/>
    <n v="5408"/>
    <n v="560"/>
    <n v="1708"/>
    <n v="150"/>
    <n v="464"/>
    <n v="247"/>
    <n v="763"/>
    <n v="8.5231193926846097E-2"/>
    <n v="8.5904075658635448E-2"/>
    <x v="5"/>
    <x v="43"/>
    <x v="318"/>
    <s v="E86034"/>
  </r>
  <r>
    <x v="0"/>
    <s v="E86620"/>
    <s v="West London Medical Centre"/>
    <s v="Unallocated"/>
    <s v="NHS North West London ICB - W2U3Z"/>
    <n v="5587"/>
    <n v="17117"/>
    <n v="293"/>
    <n v="902"/>
    <n v="3565"/>
    <n v="10908"/>
    <n v="1097"/>
    <n v="3353"/>
    <n v="352"/>
    <n v="1095"/>
    <n v="280"/>
    <n v="859"/>
    <n v="5.0116341507069985E-2"/>
    <n v="5.0184027574925516E-2"/>
    <x v="5"/>
    <x v="43"/>
    <x v="319"/>
    <s v="E86620"/>
  </r>
  <r>
    <x v="0"/>
    <s v="Y00230"/>
    <s v="Westminster Zt Practice"/>
    <s v="Unallocated"/>
    <s v="NHS North West London ICB - W2U3Z"/>
    <n v="0"/>
    <n v="0"/>
    <n v="0"/>
    <n v="0"/>
    <n v="0"/>
    <n v="0"/>
    <n v="0"/>
    <n v="0"/>
    <n v="0"/>
    <n v="0"/>
    <n v="0"/>
    <n v="0"/>
    <n v="0"/>
    <n v="0"/>
    <x v="8"/>
    <x v="44"/>
    <x v="317"/>
    <e v="#N/A"/>
  </r>
  <r>
    <x v="0"/>
    <s v="E87745"/>
    <s v="Cavendish Health Centre"/>
    <s v="West End &amp; Marylebone Pcn"/>
    <s v="NHS North West London ICB - W2U3Z"/>
    <n v="3"/>
    <n v="6"/>
    <n v="0"/>
    <n v="0"/>
    <n v="3"/>
    <n v="6"/>
    <n v="0"/>
    <n v="0"/>
    <n v="0"/>
    <n v="0"/>
    <n v="0"/>
    <n v="0"/>
    <n v="0"/>
    <n v="0"/>
    <x v="7"/>
    <x v="45"/>
    <x v="320"/>
    <s v="E87745"/>
  </r>
  <r>
    <x v="0"/>
    <s v="E87045"/>
    <s v="Covent Garden Medical Centre"/>
    <s v="West End &amp; Marylebone Pcn"/>
    <s v="NHS North West London ICB - W2U3Z"/>
    <n v="0"/>
    <n v="0"/>
    <n v="0"/>
    <n v="0"/>
    <n v="0"/>
    <n v="0"/>
    <n v="0"/>
    <n v="0"/>
    <n v="0"/>
    <n v="0"/>
    <n v="0"/>
    <n v="0"/>
    <n v="0"/>
    <n v="0"/>
    <x v="7"/>
    <x v="45"/>
    <x v="321"/>
    <s v="E87045"/>
  </r>
  <r>
    <x v="0"/>
    <s v="E87070"/>
    <s v="Crawford Street Surgery"/>
    <s v="West End &amp; Marylebone Pcn"/>
    <s v="NHS North West London ICB - W2U3Z"/>
    <n v="0"/>
    <n v="0"/>
    <n v="0"/>
    <n v="0"/>
    <n v="0"/>
    <n v="0"/>
    <n v="0"/>
    <n v="0"/>
    <n v="0"/>
    <n v="0"/>
    <n v="0"/>
    <n v="0"/>
    <n v="0"/>
    <n v="0"/>
    <x v="7"/>
    <x v="45"/>
    <x v="322"/>
    <s v="E87070"/>
  </r>
  <r>
    <x v="0"/>
    <s v="E87066"/>
    <s v="Fitzrovia Medical Centre"/>
    <s v="West End &amp; Marylebone Pcn"/>
    <s v="NHS North West London ICB - W2U3Z"/>
    <n v="0"/>
    <n v="0"/>
    <n v="0"/>
    <n v="0"/>
    <n v="0"/>
    <n v="0"/>
    <n v="0"/>
    <n v="0"/>
    <n v="0"/>
    <n v="0"/>
    <n v="0"/>
    <n v="0"/>
    <n v="0"/>
    <n v="0"/>
    <x v="7"/>
    <x v="45"/>
    <x v="323"/>
    <s v="E87066"/>
  </r>
  <r>
    <x v="0"/>
    <s v="E87772"/>
    <s v="Great Chapel Street Medical Centre"/>
    <s v="West End &amp; Marylebone Pcn"/>
    <s v="NHS North West London ICB - W2U3Z"/>
    <n v="0"/>
    <n v="0"/>
    <n v="0"/>
    <n v="0"/>
    <n v="0"/>
    <n v="0"/>
    <n v="0"/>
    <n v="0"/>
    <n v="0"/>
    <n v="0"/>
    <n v="0"/>
    <n v="0"/>
    <n v="0"/>
    <n v="0"/>
    <x v="7"/>
    <x v="45"/>
    <x v="324"/>
    <s v="E87772"/>
  </r>
  <r>
    <x v="0"/>
    <s v="E87737"/>
    <s v="Marylebone Health Centre"/>
    <s v="West End &amp; Marylebone Pcn"/>
    <s v="NHS North West London ICB - W2U3Z"/>
    <n v="0"/>
    <n v="0"/>
    <n v="0"/>
    <n v="0"/>
    <n v="0"/>
    <n v="0"/>
    <n v="0"/>
    <n v="0"/>
    <n v="0"/>
    <n v="0"/>
    <n v="0"/>
    <n v="0"/>
    <n v="0"/>
    <n v="0"/>
    <x v="7"/>
    <x v="45"/>
    <x v="325"/>
    <s v="E87737"/>
  </r>
  <r>
    <x v="0"/>
    <s v="E87648"/>
    <s v="Mayfair Medical Centre"/>
    <s v="West End &amp; Marylebone Pcn"/>
    <s v="NHS North West London ICB - W2U3Z"/>
    <n v="0"/>
    <n v="0"/>
    <n v="0"/>
    <n v="0"/>
    <n v="0"/>
    <n v="0"/>
    <n v="0"/>
    <n v="0"/>
    <n v="0"/>
    <n v="0"/>
    <n v="0"/>
    <n v="0"/>
    <n v="0"/>
    <n v="0"/>
    <x v="7"/>
    <x v="45"/>
    <x v="326"/>
    <s v="E87648"/>
  </r>
  <r>
    <x v="0"/>
    <s v="E87069"/>
    <s v="Soho Centre For Health And Care"/>
    <s v="West End &amp; Marylebone Pcn"/>
    <s v="NHS North West London ICB - W2U3Z"/>
    <n v="0"/>
    <n v="0"/>
    <n v="0"/>
    <n v="0"/>
    <n v="0"/>
    <n v="0"/>
    <n v="0"/>
    <n v="0"/>
    <n v="0"/>
    <n v="0"/>
    <n v="0"/>
    <n v="0"/>
    <n v="0"/>
    <n v="0"/>
    <x v="7"/>
    <x v="45"/>
    <x v="327"/>
    <s v="E87069"/>
  </r>
  <r>
    <x v="0"/>
    <s v="E87714"/>
    <s v="Soho Square General Practice"/>
    <s v="West End &amp; Marylebone Pcn"/>
    <s v="NHS North West London ICB - W2U3Z"/>
    <n v="0"/>
    <n v="0"/>
    <n v="0"/>
    <n v="0"/>
    <n v="0"/>
    <n v="0"/>
    <n v="0"/>
    <n v="0"/>
    <n v="0"/>
    <n v="0"/>
    <n v="0"/>
    <n v="0"/>
    <n v="0"/>
    <n v="0"/>
    <x v="7"/>
    <x v="45"/>
    <x v="328"/>
    <s v="E87714"/>
  </r>
  <r>
    <x v="0"/>
    <s v="E87637"/>
    <s v="Grand Union Health Centre"/>
    <s v="West-Hill Health Pcn"/>
    <s v="NHS North West London ICB - W2U3Z"/>
    <n v="94"/>
    <n v="188"/>
    <n v="2"/>
    <n v="4"/>
    <n v="81"/>
    <n v="162"/>
    <n v="0"/>
    <n v="0"/>
    <n v="8"/>
    <n v="16"/>
    <n v="3"/>
    <n v="6"/>
    <n v="3.1914893617021274E-2"/>
    <n v="3.1914893617021274E-2"/>
    <x v="4"/>
    <x v="46"/>
    <x v="329"/>
    <s v="E87637"/>
  </r>
  <r>
    <x v="0"/>
    <s v="E87016"/>
    <s v="Holland Park Surgery"/>
    <s v="West-Hill Health Pcn"/>
    <s v="NHS North West London ICB - W2U3Z"/>
    <n v="0"/>
    <n v="0"/>
    <n v="0"/>
    <n v="0"/>
    <n v="0"/>
    <n v="0"/>
    <n v="0"/>
    <n v="0"/>
    <n v="0"/>
    <n v="0"/>
    <n v="0"/>
    <n v="0"/>
    <n v="0"/>
    <n v="0"/>
    <x v="4"/>
    <x v="46"/>
    <x v="330"/>
    <s v="E87016"/>
  </r>
  <r>
    <x v="0"/>
    <s v="E87722"/>
    <s v="Lancaster Gate Medical Centre"/>
    <s v="West-Hill Health Pcn"/>
    <s v="NHS North West London ICB - W2U3Z"/>
    <n v="0"/>
    <n v="0"/>
    <n v="0"/>
    <n v="0"/>
    <n v="0"/>
    <n v="0"/>
    <n v="0"/>
    <n v="0"/>
    <n v="0"/>
    <n v="0"/>
    <n v="0"/>
    <n v="0"/>
    <n v="0"/>
    <n v="0"/>
    <x v="4"/>
    <x v="46"/>
    <x v="331"/>
    <s v="E87722"/>
  </r>
  <r>
    <x v="0"/>
    <s v="E87003"/>
    <s v="North Kensington Medical Centre"/>
    <s v="West-Hill Health Pcn"/>
    <s v="NHS North West London ICB - W2U3Z"/>
    <n v="0"/>
    <n v="0"/>
    <n v="0"/>
    <n v="0"/>
    <n v="0"/>
    <n v="0"/>
    <n v="0"/>
    <n v="0"/>
    <n v="0"/>
    <n v="0"/>
    <n v="0"/>
    <n v="0"/>
    <n v="0"/>
    <n v="0"/>
    <x v="4"/>
    <x v="46"/>
    <x v="332"/>
    <s v="E87003"/>
  </r>
  <r>
    <x v="0"/>
    <s v="E87029"/>
    <s v="Portland Road Practice"/>
    <s v="West-Hill Health Pcn"/>
    <s v="NHS North West London ICB - W2U3Z"/>
    <n v="2440"/>
    <n v="7323"/>
    <n v="161"/>
    <n v="483"/>
    <n v="888"/>
    <n v="2667"/>
    <n v="913"/>
    <n v="2739"/>
    <n v="265"/>
    <n v="795"/>
    <n v="213"/>
    <n v="639"/>
    <n v="8.7295081967213112E-2"/>
    <n v="8.7259319950839825E-2"/>
    <x v="4"/>
    <x v="46"/>
    <x v="333"/>
    <s v="E87029"/>
  </r>
  <r>
    <x v="0"/>
    <s v="Y00200"/>
    <s v="Portobello Medical Centre"/>
    <s v="West-Hill Health Pcn"/>
    <s v="NHS North West London ICB - W2U3Z"/>
    <n v="0"/>
    <n v="0"/>
    <n v="0"/>
    <n v="0"/>
    <n v="0"/>
    <n v="0"/>
    <n v="0"/>
    <n v="0"/>
    <n v="0"/>
    <n v="0"/>
    <n v="0"/>
    <n v="0"/>
    <n v="0"/>
    <n v="0"/>
    <x v="4"/>
    <x v="46"/>
    <x v="334"/>
    <s v="Y00200"/>
  </r>
  <r>
    <x v="0"/>
    <s v="E87009"/>
    <s v="The Garway Medical Practice"/>
    <s v="West-Hill Health Pcn"/>
    <s v="NHS North West London ICB - W2U3Z"/>
    <n v="0"/>
    <n v="0"/>
    <n v="0"/>
    <n v="0"/>
    <n v="0"/>
    <n v="0"/>
    <n v="0"/>
    <n v="0"/>
    <n v="0"/>
    <n v="0"/>
    <n v="0"/>
    <n v="0"/>
    <n v="0"/>
    <n v="0"/>
    <x v="4"/>
    <x v="46"/>
    <x v="335"/>
    <s v="E87009"/>
  </r>
  <r>
    <x v="0"/>
    <s v="E87024"/>
    <s v="The Golborne Medical Centre"/>
    <s v="West-Hill Health Pcn"/>
    <s v="NHS North West London ICB - W2U3Z"/>
    <n v="24"/>
    <n v="96"/>
    <n v="3"/>
    <n v="12"/>
    <n v="14"/>
    <n v="56"/>
    <n v="5"/>
    <n v="20"/>
    <n v="1"/>
    <n v="4"/>
    <n v="1"/>
    <n v="4"/>
    <n v="4.1666666666666664E-2"/>
    <n v="4.1666666666666664E-2"/>
    <x v="4"/>
    <x v="46"/>
    <x v="336"/>
    <s v="E87024"/>
  </r>
  <r>
    <x v="0"/>
    <s v="E87061"/>
    <s v="The Pembridge Villas Surgery"/>
    <s v="West-Hill Health Pcn"/>
    <s v="NHS North West London ICB - W2U3Z"/>
    <n v="0"/>
    <n v="0"/>
    <n v="0"/>
    <n v="0"/>
    <n v="0"/>
    <n v="0"/>
    <n v="0"/>
    <n v="0"/>
    <n v="0"/>
    <n v="0"/>
    <n v="0"/>
    <n v="0"/>
    <n v="0"/>
    <n v="0"/>
    <x v="4"/>
    <x v="46"/>
    <x v="337"/>
    <s v="E87061"/>
  </r>
  <r>
    <x v="0"/>
    <s v="E87007"/>
    <s v="Westbourne Grove Medical Centre"/>
    <s v="West-Hill Health Pcn"/>
    <s v="NHS North West London ICB - W2U3Z"/>
    <n v="0"/>
    <n v="0"/>
    <n v="0"/>
    <n v="0"/>
    <n v="0"/>
    <n v="0"/>
    <n v="0"/>
    <n v="0"/>
    <n v="0"/>
    <n v="0"/>
    <n v="0"/>
    <n v="0"/>
    <n v="0"/>
    <n v="0"/>
    <x v="4"/>
    <x v="46"/>
    <x v="338"/>
    <s v="E87007"/>
  </r>
  <r>
    <x v="1"/>
    <s v="E85687"/>
    <s v="Acton Lane Medical Centre"/>
    <s v="Acton Pcn"/>
    <s v="NHS North West London ICB - W2U3Z"/>
    <n v="0"/>
    <n v="0"/>
    <n v="0"/>
    <n v="0"/>
    <n v="0"/>
    <n v="0"/>
    <n v="0"/>
    <n v="0"/>
    <n v="0"/>
    <n v="0"/>
    <n v="0"/>
    <n v="0"/>
    <n v="0"/>
    <n v="0"/>
    <x v="0"/>
    <x v="0"/>
    <x v="0"/>
    <s v="E85687"/>
  </r>
  <r>
    <x v="1"/>
    <s v="E85617"/>
    <s v="Acton Town Medical Centre"/>
    <s v="Acton Pcn"/>
    <s v="NHS North West London ICB - W2U3Z"/>
    <n v="0"/>
    <n v="0"/>
    <n v="0"/>
    <n v="0"/>
    <n v="0"/>
    <n v="0"/>
    <n v="0"/>
    <n v="0"/>
    <n v="0"/>
    <n v="0"/>
    <n v="0"/>
    <n v="0"/>
    <n v="0"/>
    <n v="0"/>
    <x v="0"/>
    <x v="0"/>
    <x v="1"/>
    <s v="E85617"/>
  </r>
  <r>
    <x v="1"/>
    <s v="E85130"/>
    <s v="Chiswick Family Practice"/>
    <s v="Acton Pcn"/>
    <s v="NHS North West London ICB - W2U3Z"/>
    <n v="0"/>
    <n v="0"/>
    <n v="0"/>
    <n v="0"/>
    <n v="0"/>
    <n v="0"/>
    <n v="0"/>
    <n v="0"/>
    <n v="0"/>
    <n v="0"/>
    <n v="0"/>
    <n v="0"/>
    <n v="0"/>
    <n v="0"/>
    <x v="0"/>
    <x v="0"/>
    <x v="2"/>
    <s v="E85130"/>
  </r>
  <r>
    <x v="1"/>
    <s v="E85075"/>
    <s v="Chiswick Family Practice (Dr O'Connell)"/>
    <s v="Acton Pcn"/>
    <s v="NHS North West London ICB - W2U3Z"/>
    <n v="109"/>
    <n v="218"/>
    <n v="19"/>
    <n v="38"/>
    <n v="29"/>
    <n v="58"/>
    <n v="33"/>
    <n v="66"/>
    <n v="12"/>
    <n v="24"/>
    <n v="16"/>
    <n v="32"/>
    <n v="0.14678899082568808"/>
    <n v="0.14678899082568808"/>
    <x v="0"/>
    <x v="0"/>
    <x v="3"/>
    <s v="E85075"/>
  </r>
  <r>
    <x v="1"/>
    <s v="E85680"/>
    <s v="Cloister Road Surgery"/>
    <s v="Acton Pcn"/>
    <s v="NHS North West London ICB - W2U3Z"/>
    <n v="0"/>
    <n v="0"/>
    <n v="0"/>
    <n v="0"/>
    <n v="0"/>
    <n v="0"/>
    <n v="0"/>
    <n v="0"/>
    <n v="0"/>
    <n v="0"/>
    <n v="0"/>
    <n v="0"/>
    <n v="0"/>
    <n v="0"/>
    <x v="0"/>
    <x v="0"/>
    <x v="4"/>
    <s v="E85680"/>
  </r>
  <r>
    <x v="1"/>
    <s v="E85019"/>
    <s v="Crown Street Surgery"/>
    <s v="Acton Pcn"/>
    <s v="NHS North West London ICB - W2U3Z"/>
    <n v="0"/>
    <n v="0"/>
    <n v="0"/>
    <n v="0"/>
    <n v="0"/>
    <n v="0"/>
    <n v="0"/>
    <n v="0"/>
    <n v="0"/>
    <n v="0"/>
    <n v="0"/>
    <n v="0"/>
    <n v="0"/>
    <n v="0"/>
    <x v="0"/>
    <x v="0"/>
    <x v="5"/>
    <s v="E85019"/>
  </r>
  <r>
    <x v="1"/>
    <s v="E85028"/>
    <s v="Hillcrest Surgery"/>
    <s v="Acton Pcn"/>
    <s v="NHS North West London ICB - W2U3Z"/>
    <n v="0"/>
    <n v="0"/>
    <n v="0"/>
    <n v="0"/>
    <n v="0"/>
    <n v="0"/>
    <n v="0"/>
    <n v="0"/>
    <n v="0"/>
    <n v="0"/>
    <n v="0"/>
    <n v="0"/>
    <n v="0"/>
    <n v="0"/>
    <x v="0"/>
    <x v="0"/>
    <x v="6"/>
    <s v="E85028"/>
  </r>
  <r>
    <x v="1"/>
    <s v="E85109"/>
    <s v="The Acton Health Centre"/>
    <s v="Acton Pcn"/>
    <s v="NHS North West London ICB - W2U3Z"/>
    <n v="0"/>
    <n v="0"/>
    <n v="0"/>
    <n v="0"/>
    <n v="0"/>
    <n v="0"/>
    <n v="0"/>
    <n v="0"/>
    <n v="0"/>
    <n v="0"/>
    <n v="0"/>
    <n v="0"/>
    <n v="0"/>
    <n v="0"/>
    <x v="0"/>
    <x v="0"/>
    <x v="7"/>
    <s v="E85109"/>
  </r>
  <r>
    <x v="1"/>
    <s v="E85066"/>
    <s v="The Bedford Park Surgery"/>
    <s v="Acton Pcn"/>
    <s v="NHS North West London ICB - W2U3Z"/>
    <n v="461"/>
    <n v="1383"/>
    <n v="46"/>
    <n v="138"/>
    <n v="117"/>
    <n v="351"/>
    <n v="183"/>
    <n v="549"/>
    <n v="69"/>
    <n v="207"/>
    <n v="46"/>
    <n v="138"/>
    <n v="9.9783080260303691E-2"/>
    <n v="9.9783080260303691E-2"/>
    <x v="0"/>
    <x v="0"/>
    <x v="8"/>
    <s v="E85066"/>
  </r>
  <r>
    <x v="1"/>
    <s v="E85694"/>
    <s v="The Boileau Road Surgery"/>
    <s v="Acton Pcn"/>
    <s v="NHS North West London ICB - W2U3Z"/>
    <n v="453"/>
    <n v="1468"/>
    <n v="27"/>
    <n v="94"/>
    <n v="264"/>
    <n v="839"/>
    <n v="107"/>
    <n v="347"/>
    <n v="28"/>
    <n v="101"/>
    <n v="27"/>
    <n v="87"/>
    <n v="5.9602649006622516E-2"/>
    <n v="5.9264305177111717E-2"/>
    <x v="0"/>
    <x v="0"/>
    <x v="9"/>
    <s v="E85694"/>
  </r>
  <r>
    <x v="1"/>
    <s v="E85640"/>
    <s v="The Churchfield Road Surgery"/>
    <s v="Acton Pcn"/>
    <s v="NHS North West London ICB - W2U3Z"/>
    <n v="0"/>
    <n v="0"/>
    <n v="0"/>
    <n v="0"/>
    <n v="0"/>
    <n v="0"/>
    <n v="0"/>
    <n v="0"/>
    <n v="0"/>
    <n v="0"/>
    <n v="0"/>
    <n v="0"/>
    <n v="0"/>
    <n v="0"/>
    <x v="0"/>
    <x v="0"/>
    <x v="10"/>
    <s v="E85640"/>
  </r>
  <r>
    <x v="1"/>
    <s v="E85677"/>
    <s v="The Horn Lane Surgery"/>
    <s v="Acton Pcn"/>
    <s v="NHS North West London ICB - W2U3Z"/>
    <n v="0"/>
    <n v="0"/>
    <n v="0"/>
    <n v="0"/>
    <n v="0"/>
    <n v="0"/>
    <n v="0"/>
    <n v="0"/>
    <n v="0"/>
    <n v="0"/>
    <n v="0"/>
    <n v="0"/>
    <n v="0"/>
    <n v="0"/>
    <x v="0"/>
    <x v="0"/>
    <x v="11"/>
    <s v="E85677"/>
  </r>
  <r>
    <x v="1"/>
    <s v="E85107"/>
    <s v="The Mill Hill Surgery"/>
    <s v="Acton Pcn"/>
    <s v="NHS North West London ICB - W2U3Z"/>
    <n v="250"/>
    <n v="502"/>
    <n v="25"/>
    <n v="51"/>
    <n v="95"/>
    <n v="191"/>
    <n v="68"/>
    <n v="136"/>
    <n v="31"/>
    <n v="62"/>
    <n v="31"/>
    <n v="62"/>
    <n v="0.124"/>
    <n v="0.12350597609561753"/>
    <x v="0"/>
    <x v="0"/>
    <x v="12"/>
    <s v="E85107"/>
  </r>
  <r>
    <x v="1"/>
    <s v="E85635"/>
    <s v="The Vale Surgery"/>
    <s v="Acton Pcn"/>
    <s v="NHS North West London ICB - W2U3Z"/>
    <n v="0"/>
    <n v="0"/>
    <n v="0"/>
    <n v="0"/>
    <n v="0"/>
    <n v="0"/>
    <n v="0"/>
    <n v="0"/>
    <n v="0"/>
    <n v="0"/>
    <n v="0"/>
    <n v="0"/>
    <n v="0"/>
    <n v="0"/>
    <x v="0"/>
    <x v="0"/>
    <x v="13"/>
    <s v="E85635"/>
  </r>
  <r>
    <x v="1"/>
    <s v="E85124"/>
    <s v="Gp At Hand"/>
    <s v="Babylon Gp At Hand Pcn"/>
    <s v="NHS North West London ICB - W2U3Z"/>
    <n v="0"/>
    <n v="0"/>
    <n v="0"/>
    <n v="0"/>
    <n v="0"/>
    <n v="0"/>
    <n v="0"/>
    <n v="0"/>
    <n v="0"/>
    <n v="0"/>
    <n v="0"/>
    <n v="0"/>
    <n v="0"/>
    <n v="0"/>
    <x v="1"/>
    <x v="1"/>
    <x v="14"/>
    <s v="E85124"/>
  </r>
  <r>
    <x v="1"/>
    <s v="E85029"/>
    <s v="The Medical Centre, Dr Jefferies &amp; Partn"/>
    <s v="Babylon Gp At Hand Pcn"/>
    <s v="NHS North West London ICB - W2U3Z"/>
    <n v="0"/>
    <n v="0"/>
    <n v="0"/>
    <n v="0"/>
    <n v="0"/>
    <n v="0"/>
    <n v="0"/>
    <n v="0"/>
    <n v="0"/>
    <n v="0"/>
    <n v="0"/>
    <n v="0"/>
    <n v="0"/>
    <n v="0"/>
    <x v="1"/>
    <x v="1"/>
    <x v="15"/>
    <s v="E85029"/>
  </r>
  <r>
    <x v="1"/>
    <s v="E84033"/>
    <s v="Chalkhill Family Practice"/>
    <s v="Brent Central Kwh Pcn"/>
    <s v="NHS North West London ICB - W2U3Z"/>
    <n v="0"/>
    <n v="0"/>
    <n v="0"/>
    <n v="0"/>
    <n v="0"/>
    <n v="0"/>
    <n v="0"/>
    <n v="0"/>
    <n v="0"/>
    <n v="0"/>
    <n v="0"/>
    <n v="0"/>
    <n v="0"/>
    <n v="0"/>
    <x v="2"/>
    <x v="2"/>
    <x v="16"/>
    <s v="E84033"/>
  </r>
  <r>
    <x v="1"/>
    <s v="E84032"/>
    <s v="Ellis Practice"/>
    <s v="Brent Central Kwh Pcn"/>
    <s v="NHS North West London ICB - W2U3Z"/>
    <n v="0"/>
    <n v="0"/>
    <n v="0"/>
    <n v="0"/>
    <n v="0"/>
    <n v="0"/>
    <n v="0"/>
    <n v="0"/>
    <n v="0"/>
    <n v="0"/>
    <n v="0"/>
    <n v="0"/>
    <n v="0"/>
    <n v="0"/>
    <x v="2"/>
    <x v="2"/>
    <x v="17"/>
    <s v="E84032"/>
  </r>
  <r>
    <x v="1"/>
    <s v="E84620"/>
    <s v="Preston Road Surgery"/>
    <s v="Brent Central Kwh Pcn"/>
    <s v="NHS North West London ICB - W2U3Z"/>
    <n v="468"/>
    <n v="936"/>
    <n v="35"/>
    <n v="70"/>
    <n v="219"/>
    <n v="438"/>
    <n v="158"/>
    <n v="316"/>
    <n v="24"/>
    <n v="48"/>
    <n v="32"/>
    <n v="64"/>
    <n v="6.8376068376068383E-2"/>
    <n v="6.8376068376068383E-2"/>
    <x v="2"/>
    <x v="2"/>
    <x v="18"/>
    <s v="E84620"/>
  </r>
  <r>
    <x v="1"/>
    <s v="E84685"/>
    <s v="Sudbury Surgery"/>
    <s v="Brent Central Kwh Pcn"/>
    <s v="NHS North West London ICB - W2U3Z"/>
    <n v="128"/>
    <n v="512"/>
    <n v="10"/>
    <n v="40"/>
    <n v="66"/>
    <n v="264"/>
    <n v="29"/>
    <n v="116"/>
    <n v="17"/>
    <n v="68"/>
    <n v="6"/>
    <n v="24"/>
    <n v="4.6875E-2"/>
    <n v="4.6875E-2"/>
    <x v="2"/>
    <x v="2"/>
    <x v="19"/>
    <s v="E84685"/>
  </r>
  <r>
    <x v="1"/>
    <s v="E84684"/>
    <s v="The Tudor House Medical Centre"/>
    <s v="Brent Central Kwh Pcn"/>
    <s v="NHS North West London ICB - W2U3Z"/>
    <n v="386"/>
    <n v="944"/>
    <n v="30"/>
    <n v="76"/>
    <n v="193"/>
    <n v="456"/>
    <n v="122"/>
    <n v="308"/>
    <n v="23"/>
    <n v="60"/>
    <n v="18"/>
    <n v="44"/>
    <n v="4.6632124352331605E-2"/>
    <n v="4.6610169491525424E-2"/>
    <x v="2"/>
    <x v="2"/>
    <x v="20"/>
    <s v="E84684"/>
  </r>
  <r>
    <x v="1"/>
    <s v="E84049"/>
    <s v="Brampton Health Centre"/>
    <s v="Brent North Kwh Pcn"/>
    <s v="NHS North West London ICB - W2U3Z"/>
    <n v="616"/>
    <n v="1291"/>
    <n v="42"/>
    <n v="89"/>
    <n v="273"/>
    <n v="580"/>
    <n v="192"/>
    <n v="401"/>
    <n v="68"/>
    <n v="138"/>
    <n v="41"/>
    <n v="83"/>
    <n v="6.6558441558441553E-2"/>
    <n v="6.4291247095274978E-2"/>
    <x v="2"/>
    <x v="3"/>
    <x v="21"/>
    <s v="E84049"/>
  </r>
  <r>
    <x v="1"/>
    <s v="E84020"/>
    <s v="Jai Medical Centre (Brent)"/>
    <s v="Brent North Kwh Pcn"/>
    <s v="NHS North West London ICB - W2U3Z"/>
    <n v="78"/>
    <n v="156"/>
    <n v="6"/>
    <n v="12"/>
    <n v="37"/>
    <n v="74"/>
    <n v="26"/>
    <n v="52"/>
    <n v="5"/>
    <n v="10"/>
    <n v="4"/>
    <n v="8"/>
    <n v="5.128205128205128E-2"/>
    <n v="5.128205128205128E-2"/>
    <x v="2"/>
    <x v="3"/>
    <x v="22"/>
    <s v="E84020"/>
  </r>
  <r>
    <x v="1"/>
    <s v="E84699"/>
    <s v="Kings Edge Medical Centre"/>
    <s v="Brent North Kwh Pcn"/>
    <s v="NHS North West London ICB - W2U3Z"/>
    <n v="59"/>
    <n v="118"/>
    <n v="3"/>
    <n v="6"/>
    <n v="40"/>
    <n v="80"/>
    <n v="9"/>
    <n v="18"/>
    <n v="4"/>
    <n v="8"/>
    <n v="3"/>
    <n v="6"/>
    <n v="5.0847457627118647E-2"/>
    <n v="5.0847457627118647E-2"/>
    <x v="2"/>
    <x v="3"/>
    <x v="23"/>
    <s v="E84699"/>
  </r>
  <r>
    <x v="1"/>
    <s v="E84078"/>
    <s v="Kingsbury Health And Wellbeing"/>
    <s v="Brent North Kwh Pcn"/>
    <s v="NHS North West London ICB - W2U3Z"/>
    <n v="0"/>
    <n v="0"/>
    <n v="0"/>
    <n v="0"/>
    <n v="0"/>
    <n v="0"/>
    <n v="0"/>
    <n v="0"/>
    <n v="0"/>
    <n v="0"/>
    <n v="0"/>
    <n v="0"/>
    <n v="0"/>
    <n v="0"/>
    <x v="2"/>
    <x v="3"/>
    <x v="24"/>
    <s v="E84078"/>
  </r>
  <r>
    <x v="1"/>
    <s v="E84665"/>
    <s v="Neasden Medical Centre"/>
    <s v="Brent North Kwh Pcn"/>
    <s v="NHS North West London ICB - W2U3Z"/>
    <n v="194"/>
    <n v="388"/>
    <n v="19"/>
    <n v="38"/>
    <n v="115"/>
    <n v="230"/>
    <n v="42"/>
    <n v="84"/>
    <n v="12"/>
    <n v="24"/>
    <n v="6"/>
    <n v="12"/>
    <n v="3.0927835051546393E-2"/>
    <n v="3.0927835051546393E-2"/>
    <x v="2"/>
    <x v="3"/>
    <x v="25"/>
    <s v="E84665"/>
  </r>
  <r>
    <x v="1"/>
    <s v="E84048"/>
    <s v="The Fryent Way Surgery"/>
    <s v="Brent North Kwh Pcn"/>
    <s v="NHS North West London ICB - W2U3Z"/>
    <n v="545"/>
    <n v="732"/>
    <n v="54"/>
    <n v="77"/>
    <n v="246"/>
    <n v="301"/>
    <n v="144"/>
    <n v="204"/>
    <n v="62"/>
    <n v="88"/>
    <n v="39"/>
    <n v="62"/>
    <n v="7.155963302752294E-2"/>
    <n v="8.4699453551912565E-2"/>
    <x v="2"/>
    <x v="3"/>
    <x v="26"/>
    <s v="E84048"/>
  </r>
  <r>
    <x v="1"/>
    <s v="E84007"/>
    <s v="Uxendon Crescent Surgery"/>
    <s v="Brent North Kwh Pcn"/>
    <s v="NHS North West London ICB - W2U3Z"/>
    <n v="567"/>
    <n v="1134"/>
    <n v="39"/>
    <n v="78"/>
    <n v="252"/>
    <n v="504"/>
    <n v="189"/>
    <n v="378"/>
    <n v="49"/>
    <n v="98"/>
    <n v="38"/>
    <n v="76"/>
    <n v="6.7019400352733682E-2"/>
    <n v="6.7019400352733682E-2"/>
    <x v="2"/>
    <x v="3"/>
    <x v="27"/>
    <s v="E84007"/>
  </r>
  <r>
    <x v="1"/>
    <s v="Y00206"/>
    <s v="Burnley Practice"/>
    <s v="Brent South Kwh Pcn"/>
    <s v="NHS North West London ICB - W2U3Z"/>
    <n v="6678"/>
    <n v="13914"/>
    <n v="338"/>
    <n v="706"/>
    <n v="3967"/>
    <n v="8306"/>
    <n v="1624"/>
    <n v="3343"/>
    <n v="408"/>
    <n v="850"/>
    <n v="341"/>
    <n v="709"/>
    <n v="5.1063192572626537E-2"/>
    <n v="5.095587178381486E-2"/>
    <x v="2"/>
    <x v="4"/>
    <x v="28"/>
    <s v="Y00206"/>
  </r>
  <r>
    <x v="1"/>
    <s v="E84036"/>
    <s v="Gladstone Medical Centre"/>
    <s v="Brent South Kwh Pcn"/>
    <s v="NHS North West London ICB - W2U3Z"/>
    <n v="77"/>
    <n v="277"/>
    <n v="6"/>
    <n v="22"/>
    <n v="47"/>
    <n v="172"/>
    <n v="13"/>
    <n v="46"/>
    <n v="8"/>
    <n v="31"/>
    <n v="3"/>
    <n v="6"/>
    <n v="3.896103896103896E-2"/>
    <n v="2.1660649819494584E-2"/>
    <x v="2"/>
    <x v="4"/>
    <x v="29"/>
    <s v="E84036"/>
  </r>
  <r>
    <x v="1"/>
    <s v="E84011"/>
    <s v="St Andrews Medical Centre"/>
    <s v="Brent South Kwh Pcn"/>
    <s v="NHS North West London ICB - W2U3Z"/>
    <n v="0"/>
    <n v="0"/>
    <n v="0"/>
    <n v="0"/>
    <n v="0"/>
    <n v="0"/>
    <n v="0"/>
    <n v="0"/>
    <n v="0"/>
    <n v="0"/>
    <n v="0"/>
    <n v="0"/>
    <n v="0"/>
    <n v="0"/>
    <x v="2"/>
    <x v="4"/>
    <x v="30"/>
    <s v="E84011"/>
  </r>
  <r>
    <x v="1"/>
    <s v="E84704"/>
    <s v="St. Georges Medical Centre"/>
    <s v="Brent South Kwh Pcn"/>
    <s v="NHS North West London ICB - W2U3Z"/>
    <n v="0"/>
    <n v="0"/>
    <n v="0"/>
    <n v="0"/>
    <n v="0"/>
    <n v="0"/>
    <n v="0"/>
    <n v="0"/>
    <n v="0"/>
    <n v="0"/>
    <n v="0"/>
    <n v="0"/>
    <n v="0"/>
    <n v="0"/>
    <x v="2"/>
    <x v="4"/>
    <x v="31"/>
    <s v="E84704"/>
  </r>
  <r>
    <x v="1"/>
    <s v="E84025"/>
    <s v="The Lonsdale Medical Centre"/>
    <s v="Brent South Kwh Pcn"/>
    <s v="NHS North West London ICB - W2U3Z"/>
    <n v="1747"/>
    <n v="5683"/>
    <n v="97"/>
    <n v="317"/>
    <n v="929"/>
    <n v="3029"/>
    <n v="474"/>
    <n v="1528"/>
    <n v="169"/>
    <n v="565"/>
    <n v="78"/>
    <n v="244"/>
    <n v="4.4647967945048654E-2"/>
    <n v="4.293506950554285E-2"/>
    <x v="2"/>
    <x v="4"/>
    <x v="32"/>
    <s v="E84025"/>
  </r>
  <r>
    <x v="1"/>
    <s v="E84021"/>
    <s v="The Willesden Medical Centre"/>
    <s v="Brent South Kwh Pcn"/>
    <s v="NHS North West London ICB - W2U3Z"/>
    <n v="6618"/>
    <n v="22794"/>
    <n v="478"/>
    <n v="1630"/>
    <n v="3365"/>
    <n v="11665"/>
    <n v="1710"/>
    <n v="5840"/>
    <n v="701"/>
    <n v="2391"/>
    <n v="364"/>
    <n v="1268"/>
    <n v="5.5001511030522816E-2"/>
    <n v="5.5628674212512066E-2"/>
    <x v="2"/>
    <x v="4"/>
    <x v="33"/>
    <s v="E84021"/>
  </r>
  <r>
    <x v="1"/>
    <s v="E84702"/>
    <s v="Willesden Green Surgery"/>
    <s v="Brent South Kwh Pcn"/>
    <s v="NHS North West London ICB - W2U3Z"/>
    <n v="130"/>
    <n v="390"/>
    <n v="7"/>
    <n v="21"/>
    <n v="53"/>
    <n v="159"/>
    <n v="32"/>
    <n v="96"/>
    <n v="23"/>
    <n v="69"/>
    <n v="15"/>
    <n v="45"/>
    <n v="0.11538461538461539"/>
    <n v="0.11538461538461539"/>
    <x v="2"/>
    <x v="4"/>
    <x v="34"/>
    <s v="E84702"/>
  </r>
  <r>
    <x v="1"/>
    <s v="E84638"/>
    <s v="Alperton Medical Centre"/>
    <s v="Brent West Kwh Pcn"/>
    <s v="NHS North West London ICB - W2U3Z"/>
    <n v="0"/>
    <n v="0"/>
    <n v="0"/>
    <n v="0"/>
    <n v="0"/>
    <n v="0"/>
    <n v="0"/>
    <n v="0"/>
    <n v="0"/>
    <n v="0"/>
    <n v="0"/>
    <n v="0"/>
    <n v="0"/>
    <n v="0"/>
    <x v="2"/>
    <x v="5"/>
    <x v="35"/>
    <s v="E84638"/>
  </r>
  <r>
    <x v="1"/>
    <s v="E84066"/>
    <s v="Gp Pathfinder Clinics"/>
    <s v="Brent West Kwh Pcn"/>
    <s v="NHS North West London ICB - W2U3Z"/>
    <n v="582"/>
    <n v="2120"/>
    <n v="35"/>
    <n v="119"/>
    <n v="332"/>
    <n v="1243"/>
    <n v="104"/>
    <n v="370"/>
    <n v="70"/>
    <n v="250"/>
    <n v="41"/>
    <n v="138"/>
    <n v="7.0446735395189003E-2"/>
    <n v="6.5094339622641509E-2"/>
    <x v="2"/>
    <x v="5"/>
    <x v="36"/>
    <s v="E84066"/>
  </r>
  <r>
    <x v="1"/>
    <s v="E84063"/>
    <s v="Lancelot Medical Centre"/>
    <s v="Brent West Kwh Pcn"/>
    <s v="NHS North West London ICB - W2U3Z"/>
    <n v="0"/>
    <n v="0"/>
    <n v="0"/>
    <n v="0"/>
    <n v="0"/>
    <n v="0"/>
    <n v="0"/>
    <n v="0"/>
    <n v="0"/>
    <n v="0"/>
    <n v="0"/>
    <n v="0"/>
    <n v="0"/>
    <n v="0"/>
    <x v="2"/>
    <x v="5"/>
    <x v="37"/>
    <s v="E84063"/>
  </r>
  <r>
    <x v="1"/>
    <s v="E84003"/>
    <s v="Premier Medical Centre"/>
    <s v="Brent West Kwh Pcn"/>
    <s v="NHS North West London ICB - W2U3Z"/>
    <n v="1399"/>
    <n v="5456"/>
    <n v="105"/>
    <n v="416"/>
    <n v="646"/>
    <n v="2500"/>
    <n v="421"/>
    <n v="1656"/>
    <n v="139"/>
    <n v="552"/>
    <n v="88"/>
    <n v="332"/>
    <n v="6.2902072909220869E-2"/>
    <n v="6.0850439882697949E-2"/>
    <x v="2"/>
    <x v="5"/>
    <x v="38"/>
    <s v="E84003"/>
  </r>
  <r>
    <x v="1"/>
    <s v="E84051"/>
    <s v="Stanley Corner Medical Centre"/>
    <s v="Brent West Kwh Pcn"/>
    <s v="NHS North West London ICB - W2U3Z"/>
    <n v="29"/>
    <n v="119"/>
    <n v="4"/>
    <n v="18"/>
    <n v="15"/>
    <n v="60"/>
    <n v="5"/>
    <n v="20"/>
    <n v="1"/>
    <n v="5"/>
    <n v="4"/>
    <n v="16"/>
    <n v="0.13793103448275862"/>
    <n v="0.13445378151260504"/>
    <x v="2"/>
    <x v="5"/>
    <x v="39"/>
    <s v="E84051"/>
  </r>
  <r>
    <x v="1"/>
    <s v="E84017"/>
    <s v="Sudbury &amp; Alperton Medical Centre"/>
    <s v="Brent West Kwh Pcn"/>
    <s v="NHS North West London ICB - W2U3Z"/>
    <n v="105"/>
    <n v="210"/>
    <n v="8"/>
    <n v="16"/>
    <n v="62"/>
    <n v="124"/>
    <n v="21"/>
    <n v="42"/>
    <n v="12"/>
    <n v="24"/>
    <n v="2"/>
    <n v="4"/>
    <n v="1.9047619047619049E-2"/>
    <n v="1.9047619047619049E-2"/>
    <x v="2"/>
    <x v="5"/>
    <x v="40"/>
    <s v="E84017"/>
  </r>
  <r>
    <x v="1"/>
    <s v="E84006"/>
    <s v="The Law Medical Group Practice"/>
    <s v="Brent West Kwh Pcn"/>
    <s v="NHS North West London ICB - W2U3Z"/>
    <n v="12300"/>
    <n v="48140"/>
    <n v="815"/>
    <n v="3181"/>
    <n v="6257"/>
    <n v="24468"/>
    <n v="3692"/>
    <n v="14521"/>
    <n v="884"/>
    <n v="3427"/>
    <n v="652"/>
    <n v="2543"/>
    <n v="5.3008130081300814E-2"/>
    <n v="5.2825093477357705E-2"/>
    <x v="2"/>
    <x v="5"/>
    <x v="41"/>
    <s v="E84006"/>
  </r>
  <r>
    <x v="1"/>
    <s v="Y02692"/>
    <s v="The Wembley Practice"/>
    <s v="Brent West Kwh Pcn"/>
    <s v="NHS North West London ICB - W2U3Z"/>
    <n v="6102"/>
    <n v="12318"/>
    <n v="307"/>
    <n v="622"/>
    <n v="3524"/>
    <n v="7132"/>
    <n v="1545"/>
    <n v="3108"/>
    <n v="387"/>
    <n v="776"/>
    <n v="339"/>
    <n v="680"/>
    <n v="5.5555555555555552E-2"/>
    <n v="5.5203766845267087E-2"/>
    <x v="2"/>
    <x v="5"/>
    <x v="42"/>
    <s v="Y02692"/>
  </r>
  <r>
    <x v="1"/>
    <s v="E85004"/>
    <s v="Albany Practice"/>
    <s v="Brentworth Pcn"/>
    <s v="NHS North West London ICB - W2U3Z"/>
    <n v="45"/>
    <n v="45"/>
    <n v="2"/>
    <n v="2"/>
    <n v="29"/>
    <n v="29"/>
    <n v="7"/>
    <n v="7"/>
    <n v="4"/>
    <n v="4"/>
    <n v="3"/>
    <n v="3"/>
    <n v="6.6666666666666666E-2"/>
    <n v="6.6666666666666666E-2"/>
    <x v="3"/>
    <x v="6"/>
    <x v="43"/>
    <s v="E85004"/>
  </r>
  <r>
    <x v="1"/>
    <s v="E85744"/>
    <s v="Argyle Health-Isleworth Practice"/>
    <s v="Brentworth Pcn"/>
    <s v="NHS North West London ICB - W2U3Z"/>
    <n v="198"/>
    <n v="594"/>
    <n v="22"/>
    <n v="66"/>
    <n v="59"/>
    <n v="177"/>
    <n v="42"/>
    <n v="126"/>
    <n v="41"/>
    <n v="123"/>
    <n v="34"/>
    <n v="102"/>
    <n v="0.17171717171717171"/>
    <n v="0.17171717171717171"/>
    <x v="3"/>
    <x v="6"/>
    <x v="44"/>
    <s v="E85744"/>
  </r>
  <r>
    <x v="1"/>
    <s v="E85735"/>
    <s v="Brentford Family Practice"/>
    <s v="Brentworth Pcn"/>
    <s v="NHS North West London ICB - W2U3Z"/>
    <n v="314"/>
    <n v="628"/>
    <n v="20"/>
    <n v="40"/>
    <n v="147"/>
    <n v="294"/>
    <n v="100"/>
    <n v="200"/>
    <n v="26"/>
    <n v="52"/>
    <n v="21"/>
    <n v="42"/>
    <n v="6.6878980891719744E-2"/>
    <n v="6.6878980891719744E-2"/>
    <x v="3"/>
    <x v="6"/>
    <x v="45"/>
    <s v="E85735"/>
  </r>
  <r>
    <x v="1"/>
    <s v="E85605"/>
    <s v="Brentford Group Practice"/>
    <s v="Brentworth Pcn"/>
    <s v="NHS North West London ICB - W2U3Z"/>
    <n v="52"/>
    <n v="156"/>
    <n v="5"/>
    <n v="15"/>
    <n v="27"/>
    <n v="81"/>
    <n v="15"/>
    <n v="45"/>
    <n v="3"/>
    <n v="9"/>
    <n v="2"/>
    <n v="6"/>
    <n v="3.8461538461538464E-2"/>
    <n v="3.8461538461538464E-2"/>
    <x v="3"/>
    <x v="6"/>
    <x v="46"/>
    <s v="E85605"/>
  </r>
  <r>
    <x v="1"/>
    <s v="E85750"/>
    <s v="Spring Grove Medical Practice"/>
    <s v="Brentworth Pcn"/>
    <s v="NHS North West London ICB - W2U3Z"/>
    <n v="316"/>
    <n v="1264"/>
    <n v="13"/>
    <n v="52"/>
    <n v="201"/>
    <n v="804"/>
    <n v="77"/>
    <n v="308"/>
    <n v="17"/>
    <n v="68"/>
    <n v="8"/>
    <n v="32"/>
    <n v="2.5316455696202531E-2"/>
    <n v="2.5316455696202531E-2"/>
    <x v="3"/>
    <x v="6"/>
    <x v="47"/>
    <s v="E85750"/>
  </r>
  <r>
    <x v="1"/>
    <s v="E85007"/>
    <s v="St. Margarets Practice"/>
    <s v="Brentworth Pcn"/>
    <s v="NHS North West London ICB - W2U3Z"/>
    <n v="1033"/>
    <n v="3099"/>
    <n v="76"/>
    <n v="228"/>
    <n v="481"/>
    <n v="1443"/>
    <n v="244"/>
    <n v="732"/>
    <n v="130"/>
    <n v="390"/>
    <n v="102"/>
    <n v="306"/>
    <n v="9.8741529525653432E-2"/>
    <n v="9.8741529525653432E-2"/>
    <x v="3"/>
    <x v="6"/>
    <x v="48"/>
    <s v="E85007"/>
  </r>
  <r>
    <x v="1"/>
    <s v="E85001"/>
    <s v="Thornbury Road Centre For Health"/>
    <s v="Brentworth Pcn"/>
    <s v="NHS North West London ICB - W2U3Z"/>
    <n v="115"/>
    <n v="345"/>
    <n v="12"/>
    <n v="36"/>
    <n v="46"/>
    <n v="138"/>
    <n v="25"/>
    <n v="75"/>
    <n v="13"/>
    <n v="39"/>
    <n v="19"/>
    <n v="57"/>
    <n v="0.16521739130434782"/>
    <n v="0.16521739130434782"/>
    <x v="3"/>
    <x v="6"/>
    <x v="49"/>
    <s v="E85001"/>
  </r>
  <r>
    <x v="1"/>
    <s v="E87047"/>
    <s v="Earls Court Medical Centre"/>
    <s v="Brompton Health Pcn"/>
    <s v="NHS North West London ICB - W2U3Z"/>
    <n v="0"/>
    <n v="0"/>
    <n v="0"/>
    <n v="0"/>
    <n v="0"/>
    <n v="0"/>
    <n v="0"/>
    <n v="0"/>
    <n v="0"/>
    <n v="0"/>
    <n v="0"/>
    <n v="0"/>
    <n v="0"/>
    <n v="0"/>
    <x v="4"/>
    <x v="7"/>
    <x v="50"/>
    <s v="E87047"/>
  </r>
  <r>
    <x v="1"/>
    <s v="E87750"/>
    <s v="Earls Court Surgery"/>
    <s v="Brompton Health Pcn"/>
    <s v="NHS North West London ICB - W2U3Z"/>
    <n v="281"/>
    <n v="562"/>
    <n v="11"/>
    <n v="22"/>
    <n v="120"/>
    <n v="240"/>
    <n v="102"/>
    <n v="204"/>
    <n v="28"/>
    <n v="56"/>
    <n v="20"/>
    <n v="40"/>
    <n v="7.1174377224199295E-2"/>
    <n v="7.1174377224199295E-2"/>
    <x v="4"/>
    <x v="7"/>
    <x v="51"/>
    <s v="E87750"/>
  </r>
  <r>
    <x v="1"/>
    <s v="E87043"/>
    <s v="Emperor'S Gate Surgery"/>
    <s v="Brompton Health Pcn"/>
    <s v="NHS North West London ICB - W2U3Z"/>
    <n v="149"/>
    <n v="407"/>
    <n v="10"/>
    <n v="24"/>
    <n v="72"/>
    <n v="202"/>
    <n v="46"/>
    <n v="121"/>
    <n v="17"/>
    <n v="48"/>
    <n v="4"/>
    <n v="12"/>
    <n v="2.6845637583892617E-2"/>
    <n v="2.9484029484029485E-2"/>
    <x v="4"/>
    <x v="7"/>
    <x v="52"/>
    <s v="E87043"/>
  </r>
  <r>
    <x v="1"/>
    <s v="E87004"/>
    <s v="Health Partners At Violet Melchett"/>
    <s v="Brompton Health Pcn"/>
    <s v="NHS North West London ICB - W2U3Z"/>
    <n v="0"/>
    <n v="0"/>
    <n v="0"/>
    <n v="0"/>
    <n v="0"/>
    <n v="0"/>
    <n v="0"/>
    <n v="0"/>
    <n v="0"/>
    <n v="0"/>
    <n v="0"/>
    <n v="0"/>
    <n v="0"/>
    <n v="0"/>
    <x v="4"/>
    <x v="7"/>
    <x v="53"/>
    <s v="E87004"/>
  </r>
  <r>
    <x v="1"/>
    <s v="E87720"/>
    <s v="Kensington Park Medical Centre"/>
    <s v="Brompton Health Pcn"/>
    <s v="NHS North West London ICB - W2U3Z"/>
    <n v="0"/>
    <n v="0"/>
    <n v="0"/>
    <n v="0"/>
    <n v="0"/>
    <n v="0"/>
    <n v="0"/>
    <n v="0"/>
    <n v="0"/>
    <n v="0"/>
    <n v="0"/>
    <n v="0"/>
    <n v="0"/>
    <n v="0"/>
    <x v="4"/>
    <x v="7"/>
    <x v="54"/>
    <s v="E87720"/>
  </r>
  <r>
    <x v="1"/>
    <s v="E87738"/>
    <s v="Knightsbridge Medical Centre"/>
    <s v="Brompton Health Pcn"/>
    <s v="NHS North West London ICB - W2U3Z"/>
    <n v="0"/>
    <n v="0"/>
    <n v="0"/>
    <n v="0"/>
    <n v="0"/>
    <n v="0"/>
    <n v="0"/>
    <n v="0"/>
    <n v="0"/>
    <n v="0"/>
    <n v="0"/>
    <n v="0"/>
    <n v="0"/>
    <n v="0"/>
    <x v="4"/>
    <x v="7"/>
    <x v="55"/>
    <s v="E87738"/>
  </r>
  <r>
    <x v="1"/>
    <s v="E87711"/>
    <s v="Royal Hospital Chelsea"/>
    <s v="Brompton Health Pcn"/>
    <s v="NHS North West London ICB - W2U3Z"/>
    <n v="0"/>
    <n v="0"/>
    <n v="0"/>
    <n v="0"/>
    <n v="0"/>
    <n v="0"/>
    <n v="0"/>
    <n v="0"/>
    <n v="0"/>
    <n v="0"/>
    <n v="0"/>
    <n v="0"/>
    <n v="0"/>
    <n v="0"/>
    <x v="4"/>
    <x v="7"/>
    <x v="56"/>
    <s v="E87711"/>
  </r>
  <r>
    <x v="1"/>
    <s v="E87715"/>
    <s v="Scarsdale Medical Centre"/>
    <s v="Brompton Health Pcn"/>
    <s v="NHS North West London ICB - W2U3Z"/>
    <n v="0"/>
    <n v="0"/>
    <n v="0"/>
    <n v="0"/>
    <n v="0"/>
    <n v="0"/>
    <n v="0"/>
    <n v="0"/>
    <n v="0"/>
    <n v="0"/>
    <n v="0"/>
    <n v="0"/>
    <n v="0"/>
    <n v="0"/>
    <x v="4"/>
    <x v="7"/>
    <x v="57"/>
    <s v="E87715"/>
  </r>
  <r>
    <x v="1"/>
    <s v="E87013"/>
    <s v="Stanhope Mews Surgery"/>
    <s v="Brompton Health Pcn"/>
    <s v="NHS North West London ICB - W2U3Z"/>
    <n v="68"/>
    <n v="182"/>
    <n v="8"/>
    <n v="20"/>
    <n v="20"/>
    <n v="58"/>
    <n v="24"/>
    <n v="64"/>
    <n v="11"/>
    <n v="28"/>
    <n v="5"/>
    <n v="12"/>
    <n v="7.3529411764705885E-2"/>
    <n v="6.5934065934065936E-2"/>
    <x v="4"/>
    <x v="7"/>
    <x v="58"/>
    <s v="E87013"/>
  </r>
  <r>
    <x v="1"/>
    <s v="E87701"/>
    <s v="The Abingdon Health Centre"/>
    <s v="Brompton Health Pcn"/>
    <s v="NHS North West London ICB - W2U3Z"/>
    <n v="0"/>
    <n v="0"/>
    <n v="0"/>
    <n v="0"/>
    <n v="0"/>
    <n v="0"/>
    <n v="0"/>
    <n v="0"/>
    <n v="0"/>
    <n v="0"/>
    <n v="0"/>
    <n v="0"/>
    <n v="0"/>
    <n v="0"/>
    <x v="4"/>
    <x v="7"/>
    <x v="59"/>
    <s v="E87701"/>
  </r>
  <r>
    <x v="1"/>
    <s v="E87665"/>
    <s v="The Chelsea Practice"/>
    <s v="Brompton Health Pcn"/>
    <s v="NHS North West London ICB - W2U3Z"/>
    <n v="0"/>
    <n v="0"/>
    <n v="0"/>
    <n v="0"/>
    <n v="0"/>
    <n v="0"/>
    <n v="0"/>
    <n v="0"/>
    <n v="0"/>
    <n v="0"/>
    <n v="0"/>
    <n v="0"/>
    <n v="0"/>
    <n v="0"/>
    <x v="4"/>
    <x v="7"/>
    <x v="60"/>
    <s v="E87665"/>
  </r>
  <r>
    <x v="1"/>
    <s v="E87762"/>
    <s v="The Good Practice"/>
    <s v="Brompton Health Pcn"/>
    <s v="NHS North West London ICB - W2U3Z"/>
    <n v="0"/>
    <n v="0"/>
    <n v="0"/>
    <n v="0"/>
    <n v="0"/>
    <n v="0"/>
    <n v="0"/>
    <n v="0"/>
    <n v="0"/>
    <n v="0"/>
    <n v="0"/>
    <n v="0"/>
    <n v="0"/>
    <n v="0"/>
    <x v="4"/>
    <x v="7"/>
    <x v="61"/>
    <s v="E87762"/>
  </r>
  <r>
    <x v="1"/>
    <s v="E86014"/>
    <s v="Cedars Medical Centre"/>
    <s v="Celadine Health &amp; Metrocare Pcn"/>
    <s v="NHS North West London ICB - W2U3Z"/>
    <n v="42"/>
    <n v="168"/>
    <n v="6"/>
    <n v="24"/>
    <n v="19"/>
    <n v="76"/>
    <n v="9"/>
    <n v="36"/>
    <n v="5"/>
    <n v="20"/>
    <n v="3"/>
    <n v="12"/>
    <n v="7.1428571428571425E-2"/>
    <n v="7.1428571428571425E-2"/>
    <x v="5"/>
    <x v="8"/>
    <x v="62"/>
    <s v="E86014"/>
  </r>
  <r>
    <x v="1"/>
    <s v="E86629"/>
    <s v="Dr Mlr Siddiqui'S Practice"/>
    <s v="Celadine Health &amp; Metrocare Pcn"/>
    <s v="NHS North West London ICB - W2U3Z"/>
    <n v="0"/>
    <n v="0"/>
    <n v="0"/>
    <n v="0"/>
    <n v="0"/>
    <n v="0"/>
    <n v="0"/>
    <n v="0"/>
    <n v="0"/>
    <n v="0"/>
    <n v="0"/>
    <n v="0"/>
    <n v="0"/>
    <n v="0"/>
    <x v="5"/>
    <x v="8"/>
    <x v="63"/>
    <s v="E86629"/>
  </r>
  <r>
    <x v="1"/>
    <s v="E86024"/>
    <s v="King Edwards Medical Centre"/>
    <s v="Celadine Health &amp; Metrocare Pcn"/>
    <s v="NHS North West London ICB - W2U3Z"/>
    <n v="4186"/>
    <n v="12796"/>
    <n v="235"/>
    <n v="707"/>
    <n v="1919"/>
    <n v="6002"/>
    <n v="1369"/>
    <n v="4097"/>
    <n v="308"/>
    <n v="925"/>
    <n v="355"/>
    <n v="1065"/>
    <n v="8.4806497849976112E-2"/>
    <n v="8.3229134104407632E-2"/>
    <x v="5"/>
    <x v="8"/>
    <x v="64"/>
    <s v="E86024"/>
  </r>
  <r>
    <x v="1"/>
    <s v="E86605"/>
    <s v="Ladygate Lane Medical Practice"/>
    <s v="Celadine Health &amp; Metrocare Pcn"/>
    <s v="NHS North West London ICB - W2U3Z"/>
    <n v="0"/>
    <n v="0"/>
    <n v="0"/>
    <n v="0"/>
    <n v="0"/>
    <n v="0"/>
    <n v="0"/>
    <n v="0"/>
    <n v="0"/>
    <n v="0"/>
    <n v="0"/>
    <n v="0"/>
    <n v="0"/>
    <n v="0"/>
    <x v="5"/>
    <x v="8"/>
    <x v="65"/>
    <s v="E86605"/>
  </r>
  <r>
    <x v="1"/>
    <s v="E86011"/>
    <s v="Oxford Drive Medical Centre"/>
    <s v="Celadine Health &amp; Metrocare Pcn"/>
    <s v="NHS North West London ICB - W2U3Z"/>
    <n v="245"/>
    <n v="490"/>
    <n v="37"/>
    <n v="74"/>
    <n v="56"/>
    <n v="112"/>
    <n v="82"/>
    <n v="164"/>
    <n v="40"/>
    <n v="80"/>
    <n v="30"/>
    <n v="60"/>
    <n v="0.12244897959183673"/>
    <n v="0.12244897959183673"/>
    <x v="5"/>
    <x v="8"/>
    <x v="66"/>
    <s v="E86011"/>
  </r>
  <r>
    <x v="1"/>
    <s v="E86626"/>
    <s v="Queens Walk Medical Centre"/>
    <s v="Celadine Health &amp; Metrocare Pcn"/>
    <s v="NHS North West London ICB - W2U3Z"/>
    <n v="49"/>
    <n v="196"/>
    <n v="3"/>
    <n v="12"/>
    <n v="9"/>
    <n v="36"/>
    <n v="20"/>
    <n v="80"/>
    <n v="3"/>
    <n v="12"/>
    <n v="14"/>
    <n v="56"/>
    <n v="0.2857142857142857"/>
    <n v="0.2857142857142857"/>
    <x v="5"/>
    <x v="8"/>
    <x v="67"/>
    <s v="E86626"/>
  </r>
  <r>
    <x v="1"/>
    <s v="E86640"/>
    <s v="Southcote Clinic"/>
    <s v="Celadine Health &amp; Metrocare Pcn"/>
    <s v="NHS North West London ICB - W2U3Z"/>
    <n v="0"/>
    <n v="0"/>
    <n v="0"/>
    <n v="0"/>
    <n v="0"/>
    <n v="0"/>
    <n v="0"/>
    <n v="0"/>
    <n v="0"/>
    <n v="0"/>
    <n v="0"/>
    <n v="0"/>
    <n v="0"/>
    <n v="0"/>
    <x v="5"/>
    <x v="8"/>
    <x v="68"/>
    <s v="E86640"/>
  </r>
  <r>
    <x v="1"/>
    <s v="E86033"/>
    <s v="St Martins Medical Centre"/>
    <s v="Celadine Health &amp; Metrocare Pcn"/>
    <s v="NHS North West London ICB - W2U3Z"/>
    <n v="1215"/>
    <n v="2274"/>
    <n v="100"/>
    <n v="187"/>
    <n v="447"/>
    <n v="840"/>
    <n v="342"/>
    <n v="637"/>
    <n v="226"/>
    <n v="425"/>
    <n v="100"/>
    <n v="185"/>
    <n v="8.2304526748971193E-2"/>
    <n v="8.1354441512752854E-2"/>
    <x v="5"/>
    <x v="8"/>
    <x v="69"/>
    <s v="E86033"/>
  </r>
  <r>
    <x v="1"/>
    <s v="E86022"/>
    <s v="The Abbotsbury Practice"/>
    <s v="Celadine Health &amp; Metrocare Pcn"/>
    <s v="NHS North West London ICB - W2U3Z"/>
    <n v="0"/>
    <n v="0"/>
    <n v="0"/>
    <n v="0"/>
    <n v="0"/>
    <n v="0"/>
    <n v="0"/>
    <n v="0"/>
    <n v="0"/>
    <n v="0"/>
    <n v="0"/>
    <n v="0"/>
    <n v="0"/>
    <n v="0"/>
    <x v="5"/>
    <x v="8"/>
    <x v="70"/>
    <s v="E86022"/>
  </r>
  <r>
    <x v="1"/>
    <s v="E86619"/>
    <s v="Wallasey Medical Centre"/>
    <s v="Celadine Health &amp; Metrocare Pcn"/>
    <s v="NHS North West London ICB - W2U3Z"/>
    <n v="0"/>
    <n v="0"/>
    <n v="0"/>
    <n v="0"/>
    <n v="0"/>
    <n v="0"/>
    <n v="0"/>
    <n v="0"/>
    <n v="0"/>
    <n v="0"/>
    <n v="0"/>
    <n v="0"/>
    <n v="0"/>
    <n v="0"/>
    <x v="5"/>
    <x v="8"/>
    <x v="71"/>
    <s v="E86619"/>
  </r>
  <r>
    <x v="1"/>
    <s v="E86012"/>
    <s v="Wood Lane Medical Centre"/>
    <s v="Celadine Health &amp; Metrocare Pcn"/>
    <s v="NHS North West London ICB - W2U3Z"/>
    <n v="2440"/>
    <n v="6374"/>
    <n v="155"/>
    <n v="400"/>
    <n v="1023"/>
    <n v="2538"/>
    <n v="709"/>
    <n v="1957"/>
    <n v="311"/>
    <n v="823"/>
    <n v="242"/>
    <n v="656"/>
    <n v="9.9180327868852461E-2"/>
    <n v="0.10291810480075306"/>
    <x v="5"/>
    <x v="8"/>
    <x v="72"/>
    <s v="E86012"/>
  </r>
  <r>
    <x v="1"/>
    <s v="E85030"/>
    <s v="Chiswick Health Practice"/>
    <s v="Chiswick Pcn"/>
    <s v="NHS North West London ICB - W2U3Z"/>
    <n v="4085"/>
    <n v="15316"/>
    <n v="387"/>
    <n v="1478"/>
    <n v="1216"/>
    <n v="4524"/>
    <n v="1542"/>
    <n v="5790"/>
    <n v="481"/>
    <n v="1820"/>
    <n v="459"/>
    <n v="1704"/>
    <n v="0.11236230110159119"/>
    <n v="0.11125620266388091"/>
    <x v="3"/>
    <x v="9"/>
    <x v="73"/>
    <s v="E85030"/>
  </r>
  <r>
    <x v="1"/>
    <s v="E85693"/>
    <s v="Chiswick Medical Practice"/>
    <s v="Chiswick Pcn"/>
    <s v="NHS North West London ICB - W2U3Z"/>
    <n v="26685"/>
    <n v="88920"/>
    <n v="1154"/>
    <n v="3886"/>
    <n v="17877"/>
    <n v="59305"/>
    <n v="3985"/>
    <n v="13421"/>
    <n v="2060"/>
    <n v="6950"/>
    <n v="1609"/>
    <n v="5358"/>
    <n v="6.0296046468053213E-2"/>
    <n v="6.0256410256410257E-2"/>
    <x v="3"/>
    <x v="9"/>
    <x v="74"/>
    <s v="E85693"/>
  </r>
  <r>
    <x v="1"/>
    <s v="E85683"/>
    <s v="Glebe Street Surgery"/>
    <s v="Chiswick Pcn"/>
    <s v="NHS North West London ICB - W2U3Z"/>
    <n v="2871"/>
    <n v="10623"/>
    <n v="342"/>
    <n v="1262"/>
    <n v="552"/>
    <n v="2171"/>
    <n v="1154"/>
    <n v="4255"/>
    <n v="437"/>
    <n v="1595"/>
    <n v="386"/>
    <n v="1340"/>
    <n v="0.13444792755137583"/>
    <n v="0.12614139132071919"/>
    <x v="3"/>
    <x v="9"/>
    <x v="75"/>
    <s v="E85683"/>
  </r>
  <r>
    <x v="1"/>
    <s v="E85746"/>
    <s v="Grove Park Terrace Surgery"/>
    <s v="Chiswick Pcn"/>
    <s v="NHS North West London ICB - W2U3Z"/>
    <n v="2142"/>
    <n v="7717"/>
    <n v="209"/>
    <n v="736"/>
    <n v="731"/>
    <n v="2643"/>
    <n v="703"/>
    <n v="2577"/>
    <n v="241"/>
    <n v="864"/>
    <n v="258"/>
    <n v="897"/>
    <n v="0.12044817927170869"/>
    <n v="0.11623687961643125"/>
    <x v="3"/>
    <x v="9"/>
    <x v="76"/>
    <s v="E85746"/>
  </r>
  <r>
    <x v="1"/>
    <s v="E85658"/>
    <s v="Holly Road Medical Centre"/>
    <s v="Chiswick Pcn"/>
    <s v="NHS North West London ICB - W2U3Z"/>
    <n v="424"/>
    <n v="980"/>
    <n v="22"/>
    <n v="51"/>
    <n v="219"/>
    <n v="502"/>
    <n v="99"/>
    <n v="237"/>
    <n v="38"/>
    <n v="85"/>
    <n v="46"/>
    <n v="105"/>
    <n v="0.10849056603773585"/>
    <n v="0.10714285714285714"/>
    <x v="3"/>
    <x v="9"/>
    <x v="77"/>
    <s v="E85658"/>
  </r>
  <r>
    <x v="1"/>
    <s v="E85040"/>
    <s v="West4 Gps"/>
    <s v="Chiswick Pcn"/>
    <s v="NHS North West London ICB - W2U3Z"/>
    <n v="0"/>
    <n v="0"/>
    <n v="0"/>
    <n v="0"/>
    <n v="0"/>
    <n v="0"/>
    <n v="0"/>
    <n v="0"/>
    <n v="0"/>
    <n v="0"/>
    <n v="0"/>
    <n v="0"/>
    <n v="0"/>
    <n v="0"/>
    <x v="3"/>
    <x v="9"/>
    <x v="78"/>
    <s v="E85040"/>
  </r>
  <r>
    <x v="1"/>
    <s v="E86027"/>
    <s v="Otterfield Medical Centre"/>
    <s v="Colne Union Pcn"/>
    <s v="NHS North West London ICB - W2U3Z"/>
    <n v="1018"/>
    <n v="1943"/>
    <n v="70"/>
    <n v="155"/>
    <n v="534"/>
    <n v="1009"/>
    <n v="197"/>
    <n v="355"/>
    <n v="122"/>
    <n v="231"/>
    <n v="95"/>
    <n v="193"/>
    <n v="9.3320235756385067E-2"/>
    <n v="9.9330931549150792E-2"/>
    <x v="5"/>
    <x v="10"/>
    <x v="79"/>
    <s v="E86027"/>
  </r>
  <r>
    <x v="1"/>
    <s v="E86042"/>
    <s v="The High Street Practice"/>
    <s v="Colne Union Pcn"/>
    <s v="NHS North West London ICB - W2U3Z"/>
    <n v="111"/>
    <n v="360"/>
    <n v="2"/>
    <n v="6"/>
    <n v="61"/>
    <n v="178"/>
    <n v="30"/>
    <n v="114"/>
    <n v="8"/>
    <n v="26"/>
    <n v="10"/>
    <n v="36"/>
    <n v="9.0090090090090086E-2"/>
    <n v="0.1"/>
    <x v="5"/>
    <x v="10"/>
    <x v="80"/>
    <s v="E86042"/>
  </r>
  <r>
    <x v="1"/>
    <s v="E86004"/>
    <s v="The Medical Centre"/>
    <s v="Colne Union Pcn"/>
    <s v="NHS North West London ICB - W2U3Z"/>
    <n v="20"/>
    <n v="79"/>
    <n v="1"/>
    <n v="4"/>
    <n v="12"/>
    <n v="47"/>
    <n v="2"/>
    <n v="8"/>
    <n v="2"/>
    <n v="8"/>
    <n v="3"/>
    <n v="12"/>
    <n v="0.15"/>
    <n v="0.15189873417721519"/>
    <x v="5"/>
    <x v="10"/>
    <x v="81"/>
    <s v="E86004"/>
  </r>
  <r>
    <x v="1"/>
    <s v="E86005"/>
    <s v="The Oakland Medical Centre"/>
    <s v="Colne Union Pcn"/>
    <s v="NHS North West London ICB - W2U3Z"/>
    <n v="94"/>
    <n v="376"/>
    <n v="7"/>
    <n v="28"/>
    <n v="16"/>
    <n v="64"/>
    <n v="20"/>
    <n v="80"/>
    <n v="19"/>
    <n v="76"/>
    <n v="32"/>
    <n v="128"/>
    <n v="0.34042553191489361"/>
    <n v="0.34042553191489361"/>
    <x v="5"/>
    <x v="10"/>
    <x v="82"/>
    <s v="E86005"/>
  </r>
  <r>
    <x v="1"/>
    <s v="E86010"/>
    <s v="Yiewsley Family Practice"/>
    <s v="Colne Union Pcn"/>
    <s v="NHS North West London ICB - W2U3Z"/>
    <n v="557"/>
    <n v="2011"/>
    <n v="50"/>
    <n v="183"/>
    <n v="231"/>
    <n v="856"/>
    <n v="146"/>
    <n v="525"/>
    <n v="62"/>
    <n v="225"/>
    <n v="68"/>
    <n v="222"/>
    <n v="0.12208258527827648"/>
    <n v="0.11039283938339135"/>
    <x v="5"/>
    <x v="10"/>
    <x v="83"/>
    <s v="E86010"/>
  </r>
  <r>
    <x v="1"/>
    <s v="E85024"/>
    <s v="Carlton Surgery"/>
    <s v="Feltham And Bedfont Pcn"/>
    <s v="NHS North West London ICB - W2U3Z"/>
    <n v="0"/>
    <n v="0"/>
    <n v="0"/>
    <n v="0"/>
    <n v="0"/>
    <n v="0"/>
    <n v="0"/>
    <n v="0"/>
    <n v="0"/>
    <n v="0"/>
    <n v="0"/>
    <n v="0"/>
    <n v="0"/>
    <n v="0"/>
    <x v="3"/>
    <x v="11"/>
    <x v="84"/>
    <s v="E85024"/>
  </r>
  <r>
    <x v="1"/>
    <s v="E85071"/>
    <s v="Clifford House Medical Centre"/>
    <s v="Feltham And Bedfont Pcn"/>
    <s v="NHS North West London ICB - W2U3Z"/>
    <n v="11"/>
    <n v="22"/>
    <n v="0"/>
    <n v="0"/>
    <n v="9"/>
    <n v="18"/>
    <n v="0"/>
    <n v="0"/>
    <n v="1"/>
    <n v="2"/>
    <n v="1"/>
    <n v="2"/>
    <n v="9.0909090909090912E-2"/>
    <n v="9.0909090909090912E-2"/>
    <x v="3"/>
    <x v="11"/>
    <x v="85"/>
    <s v="E85071"/>
  </r>
  <r>
    <x v="1"/>
    <s v="E85708"/>
    <s v="Gill Medical Practice"/>
    <s v="Feltham And Bedfont Pcn"/>
    <s v="NHS North West London ICB - W2U3Z"/>
    <n v="444"/>
    <n v="1067"/>
    <n v="23"/>
    <n v="49"/>
    <n v="247"/>
    <n v="609"/>
    <n v="110"/>
    <n v="268"/>
    <n v="33"/>
    <n v="75"/>
    <n v="31"/>
    <n v="66"/>
    <n v="6.9819819819819814E-2"/>
    <n v="6.1855670103092786E-2"/>
    <x v="3"/>
    <x v="11"/>
    <x v="86"/>
    <s v="E85708"/>
  </r>
  <r>
    <x v="1"/>
    <s v="E85697"/>
    <s v="Greenbrook Bedfont"/>
    <s v="Feltham And Bedfont Pcn"/>
    <s v="NHS North West London ICB - W2U3Z"/>
    <n v="0"/>
    <n v="0"/>
    <n v="0"/>
    <n v="0"/>
    <n v="0"/>
    <n v="0"/>
    <n v="0"/>
    <n v="0"/>
    <n v="0"/>
    <n v="0"/>
    <n v="0"/>
    <n v="0"/>
    <n v="0"/>
    <n v="0"/>
    <x v="3"/>
    <x v="11"/>
    <x v="87"/>
    <s v="E85697"/>
  </r>
  <r>
    <x v="1"/>
    <s v="E85699"/>
    <s v="Grove Village Medical Centre"/>
    <s v="Feltham And Bedfont Pcn"/>
    <s v="NHS North West London ICB - W2U3Z"/>
    <n v="0"/>
    <n v="0"/>
    <n v="0"/>
    <n v="0"/>
    <n v="0"/>
    <n v="0"/>
    <n v="0"/>
    <n v="0"/>
    <n v="0"/>
    <n v="0"/>
    <n v="0"/>
    <n v="0"/>
    <n v="0"/>
    <n v="0"/>
    <x v="3"/>
    <x v="11"/>
    <x v="88"/>
    <s v="E85699"/>
  </r>
  <r>
    <x v="1"/>
    <s v="E85718"/>
    <s v="Hatton Medical Practice"/>
    <s v="Feltham And Bedfont Pcn"/>
    <s v="NHS North West London ICB - W2U3Z"/>
    <n v="15"/>
    <n v="30"/>
    <n v="1"/>
    <n v="2"/>
    <n v="9"/>
    <n v="18"/>
    <n v="4"/>
    <n v="8"/>
    <n v="1"/>
    <n v="2"/>
    <n v="0"/>
    <n v="0"/>
    <n v="0"/>
    <n v="0"/>
    <x v="3"/>
    <x v="11"/>
    <x v="89"/>
    <s v="E85718"/>
  </r>
  <r>
    <x v="1"/>
    <s v="E85736"/>
    <s v="Little Park Surgery"/>
    <s v="Feltham And Bedfont Pcn"/>
    <s v="NHS North West London ICB - W2U3Z"/>
    <n v="0"/>
    <n v="0"/>
    <n v="0"/>
    <n v="0"/>
    <n v="0"/>
    <n v="0"/>
    <n v="0"/>
    <n v="0"/>
    <n v="0"/>
    <n v="0"/>
    <n v="0"/>
    <n v="0"/>
    <n v="0"/>
    <n v="0"/>
    <x v="3"/>
    <x v="11"/>
    <x v="90"/>
    <s v="E85736"/>
  </r>
  <r>
    <x v="1"/>
    <s v="E85035"/>
    <s v="Mount Medical Centre"/>
    <s v="Feltham And Bedfont Pcn"/>
    <s v="NHS North West London ICB - W2U3Z"/>
    <n v="0"/>
    <n v="0"/>
    <n v="0"/>
    <n v="0"/>
    <n v="0"/>
    <n v="0"/>
    <n v="0"/>
    <n v="0"/>
    <n v="0"/>
    <n v="0"/>
    <n v="0"/>
    <n v="0"/>
    <n v="0"/>
    <n v="0"/>
    <x v="3"/>
    <x v="11"/>
    <x v="91"/>
    <s v="E85035"/>
  </r>
  <r>
    <x v="1"/>
    <s v="E85115"/>
    <s v="Pentelow Practice"/>
    <s v="Feltham And Bedfont Pcn"/>
    <s v="NHS North West London ICB - W2U3Z"/>
    <n v="361"/>
    <n v="879"/>
    <n v="20"/>
    <n v="50"/>
    <n v="213"/>
    <n v="522"/>
    <n v="79"/>
    <n v="194"/>
    <n v="33"/>
    <n v="78"/>
    <n v="16"/>
    <n v="35"/>
    <n v="4.4321329639889197E-2"/>
    <n v="3.981797497155859E-2"/>
    <x v="3"/>
    <x v="11"/>
    <x v="92"/>
    <s v="E85115"/>
  </r>
  <r>
    <x v="1"/>
    <s v="E85734"/>
    <s v="Queens Park Medical Practice"/>
    <s v="Feltham And Bedfont Pcn"/>
    <s v="NHS North West London ICB - W2U3Z"/>
    <n v="0"/>
    <n v="0"/>
    <n v="0"/>
    <n v="0"/>
    <n v="0"/>
    <n v="0"/>
    <n v="0"/>
    <n v="0"/>
    <n v="0"/>
    <n v="0"/>
    <n v="0"/>
    <n v="0"/>
    <n v="0"/>
    <n v="0"/>
    <x v="3"/>
    <x v="11"/>
    <x v="93"/>
    <s v="E85734"/>
  </r>
  <r>
    <x v="1"/>
    <s v="E85056"/>
    <s v="St Davids Practice"/>
    <s v="Feltham And Bedfont Pcn"/>
    <s v="NHS North West London ICB - W2U3Z"/>
    <n v="312"/>
    <n v="788"/>
    <n v="19"/>
    <n v="47"/>
    <n v="170"/>
    <n v="432"/>
    <n v="71"/>
    <n v="170"/>
    <n v="31"/>
    <n v="83"/>
    <n v="21"/>
    <n v="56"/>
    <n v="6.7307692307692304E-2"/>
    <n v="7.1065989847715741E-2"/>
    <x v="3"/>
    <x v="11"/>
    <x v="94"/>
    <s v="E85056"/>
  </r>
  <r>
    <x v="1"/>
    <s v="Y02672"/>
    <s v="The Practice Feltham"/>
    <s v="Feltham And Bedfont Pcn"/>
    <s v="NHS North West London ICB - W2U3Z"/>
    <n v="0"/>
    <n v="0"/>
    <n v="0"/>
    <n v="0"/>
    <n v="0"/>
    <n v="0"/>
    <n v="0"/>
    <n v="0"/>
    <n v="0"/>
    <n v="0"/>
    <n v="0"/>
    <n v="0"/>
    <n v="0"/>
    <n v="0"/>
    <x v="3"/>
    <x v="11"/>
    <x v="95"/>
    <s v="Y02672"/>
  </r>
  <r>
    <x v="1"/>
    <s v="E85045"/>
    <s v="Twickenham Park Medical Centre"/>
    <s v="Feltham And Bedfont Pcn"/>
    <s v="NHS North West London ICB - W2U3Z"/>
    <n v="0"/>
    <n v="0"/>
    <n v="0"/>
    <n v="0"/>
    <n v="0"/>
    <n v="0"/>
    <n v="0"/>
    <n v="0"/>
    <n v="0"/>
    <n v="0"/>
    <n v="0"/>
    <n v="0"/>
    <n v="0"/>
    <n v="0"/>
    <x v="3"/>
    <x v="11"/>
    <x v="96"/>
    <s v="E85045"/>
  </r>
  <r>
    <x v="1"/>
    <s v="E85696"/>
    <s v="Clifford Road Surgery"/>
    <s v="Great West Road Pcn"/>
    <s v="NHS North West London ICB - W2U3Z"/>
    <n v="0"/>
    <n v="0"/>
    <n v="0"/>
    <n v="0"/>
    <n v="0"/>
    <n v="0"/>
    <n v="0"/>
    <n v="0"/>
    <n v="0"/>
    <n v="0"/>
    <n v="0"/>
    <n v="0"/>
    <n v="0"/>
    <n v="0"/>
    <x v="3"/>
    <x v="12"/>
    <x v="97"/>
    <s v="E85696"/>
  </r>
  <r>
    <x v="1"/>
    <s v="E85052"/>
    <s v="Cranford Medical Centre"/>
    <s v="Great West Road Pcn"/>
    <s v="NHS North West London ICB - W2U3Z"/>
    <n v="0"/>
    <n v="0"/>
    <n v="0"/>
    <n v="0"/>
    <n v="0"/>
    <n v="0"/>
    <n v="0"/>
    <n v="0"/>
    <n v="0"/>
    <n v="0"/>
    <n v="0"/>
    <n v="0"/>
    <n v="0"/>
    <n v="0"/>
    <x v="3"/>
    <x v="12"/>
    <x v="98"/>
    <s v="E85052"/>
  </r>
  <r>
    <x v="1"/>
    <s v="E85114"/>
    <s v="Crosslands Surgery"/>
    <s v="Great West Road Pcn"/>
    <s v="NHS North West London ICB - W2U3Z"/>
    <n v="0"/>
    <n v="0"/>
    <n v="0"/>
    <n v="0"/>
    <n v="0"/>
    <n v="0"/>
    <n v="0"/>
    <n v="0"/>
    <n v="0"/>
    <n v="0"/>
    <n v="0"/>
    <n v="0"/>
    <n v="0"/>
    <n v="0"/>
    <x v="3"/>
    <x v="12"/>
    <x v="99"/>
    <s v="E85114"/>
  </r>
  <r>
    <x v="1"/>
    <s v="E85062"/>
    <s v="Hiyos"/>
    <s v="Great West Road Pcn"/>
    <s v="NHS North West London ICB - W2U3Z"/>
    <n v="0"/>
    <n v="0"/>
    <n v="0"/>
    <n v="0"/>
    <n v="0"/>
    <n v="0"/>
    <n v="0"/>
    <n v="0"/>
    <n v="0"/>
    <n v="0"/>
    <n v="0"/>
    <n v="0"/>
    <n v="0"/>
    <n v="0"/>
    <x v="3"/>
    <x v="12"/>
    <x v="100"/>
    <s v="E85062"/>
  </r>
  <r>
    <x v="1"/>
    <s v="E85739"/>
    <s v="Hmc Health Heston Great West"/>
    <s v="Great West Road Pcn"/>
    <s v="NHS North West London ICB - W2U3Z"/>
    <n v="0"/>
    <n v="0"/>
    <n v="0"/>
    <n v="0"/>
    <n v="0"/>
    <n v="0"/>
    <n v="0"/>
    <n v="0"/>
    <n v="0"/>
    <n v="0"/>
    <n v="0"/>
    <n v="0"/>
    <n v="0"/>
    <n v="0"/>
    <x v="3"/>
    <x v="12"/>
    <x v="101"/>
    <s v="E85739"/>
  </r>
  <r>
    <x v="1"/>
    <s v="E85681"/>
    <s v="Jersey Practice"/>
    <s v="Great West Road Pcn"/>
    <s v="NHS North West London ICB - W2U3Z"/>
    <n v="895"/>
    <n v="2169"/>
    <n v="73"/>
    <n v="172"/>
    <n v="462"/>
    <n v="1129"/>
    <n v="214"/>
    <n v="506"/>
    <n v="99"/>
    <n v="239"/>
    <n v="47"/>
    <n v="123"/>
    <n v="5.2513966480446927E-2"/>
    <n v="5.6708160442600276E-2"/>
    <x v="3"/>
    <x v="12"/>
    <x v="102"/>
    <s v="E85681"/>
  </r>
  <r>
    <x v="1"/>
    <s v="E85096"/>
    <s v="Medical Centre"/>
    <s v="Great West Road Pcn"/>
    <s v="NHS North West London ICB - W2U3Z"/>
    <n v="0"/>
    <n v="0"/>
    <n v="0"/>
    <n v="0"/>
    <n v="0"/>
    <n v="0"/>
    <n v="0"/>
    <n v="0"/>
    <n v="0"/>
    <n v="0"/>
    <n v="0"/>
    <n v="0"/>
    <n v="0"/>
    <n v="0"/>
    <x v="3"/>
    <x v="12"/>
    <x v="103"/>
    <s v="E85096"/>
  </r>
  <r>
    <x v="1"/>
    <s v="E85707"/>
    <s v="Skyways Medical Centre"/>
    <s v="Great West Road Pcn"/>
    <s v="NHS North West London ICB - W2U3Z"/>
    <n v="0"/>
    <n v="0"/>
    <n v="0"/>
    <n v="0"/>
    <n v="0"/>
    <n v="0"/>
    <n v="0"/>
    <n v="0"/>
    <n v="0"/>
    <n v="0"/>
    <n v="0"/>
    <n v="0"/>
    <n v="0"/>
    <n v="0"/>
    <x v="3"/>
    <x v="12"/>
    <x v="104"/>
    <s v="E85707"/>
  </r>
  <r>
    <x v="1"/>
    <s v="E85046"/>
    <s v="Eastmead Avenue Surgery"/>
    <s v="Greenwell Pcn"/>
    <s v="NHS North West London ICB - W2U3Z"/>
    <n v="808"/>
    <n v="1616"/>
    <n v="70"/>
    <n v="140"/>
    <n v="376"/>
    <n v="752"/>
    <n v="171"/>
    <n v="342"/>
    <n v="128"/>
    <n v="256"/>
    <n v="63"/>
    <n v="126"/>
    <n v="7.797029702970297E-2"/>
    <n v="7.797029702970297E-2"/>
    <x v="0"/>
    <x v="13"/>
    <x v="105"/>
    <s v="E85046"/>
  </r>
  <r>
    <x v="1"/>
    <s v="E85088"/>
    <s v="Elmbank Surgery"/>
    <s v="Greenwell Pcn"/>
    <s v="NHS North West London ICB - W2U3Z"/>
    <n v="0"/>
    <n v="0"/>
    <n v="0"/>
    <n v="0"/>
    <n v="0"/>
    <n v="0"/>
    <n v="0"/>
    <n v="0"/>
    <n v="0"/>
    <n v="0"/>
    <n v="0"/>
    <n v="0"/>
    <n v="0"/>
    <n v="0"/>
    <x v="0"/>
    <x v="13"/>
    <x v="106"/>
    <s v="E85088"/>
  </r>
  <r>
    <x v="1"/>
    <s v="E85051"/>
    <s v="Greenford Avenue Fhp"/>
    <s v="Greenwell Pcn"/>
    <s v="NHS North West London ICB - W2U3Z"/>
    <n v="0"/>
    <n v="0"/>
    <n v="0"/>
    <n v="0"/>
    <n v="0"/>
    <n v="0"/>
    <n v="0"/>
    <n v="0"/>
    <n v="0"/>
    <n v="0"/>
    <n v="0"/>
    <n v="0"/>
    <n v="0"/>
    <n v="0"/>
    <x v="0"/>
    <x v="13"/>
    <x v="107"/>
    <s v="E85051"/>
  </r>
  <r>
    <x v="1"/>
    <s v="E85041"/>
    <s v="Hanwell Health Centre (Naish)"/>
    <s v="Greenwell Pcn"/>
    <s v="NHS North West London ICB - W2U3Z"/>
    <n v="107"/>
    <n v="214"/>
    <n v="4"/>
    <n v="8"/>
    <n v="69"/>
    <n v="138"/>
    <n v="26"/>
    <n v="52"/>
    <n v="4"/>
    <n v="8"/>
    <n v="4"/>
    <n v="8"/>
    <n v="3.7383177570093455E-2"/>
    <n v="3.7383177570093455E-2"/>
    <x v="0"/>
    <x v="13"/>
    <x v="108"/>
    <s v="E85041"/>
  </r>
  <r>
    <x v="1"/>
    <s v="E85069"/>
    <s v="Oldfield Family Practice"/>
    <s v="Greenwell Pcn"/>
    <s v="NHS North West London ICB - W2U3Z"/>
    <n v="0"/>
    <n v="0"/>
    <n v="0"/>
    <n v="0"/>
    <n v="0"/>
    <n v="0"/>
    <n v="0"/>
    <n v="0"/>
    <n v="0"/>
    <n v="0"/>
    <n v="0"/>
    <n v="0"/>
    <n v="0"/>
    <n v="0"/>
    <x v="0"/>
    <x v="13"/>
    <x v="109"/>
    <s v="E85069"/>
  </r>
  <r>
    <x v="1"/>
    <s v="E85129"/>
    <s v="The Mansell Road Practice"/>
    <s v="Greenwell Pcn"/>
    <s v="NHS North West London ICB - W2U3Z"/>
    <n v="0"/>
    <n v="0"/>
    <n v="0"/>
    <n v="0"/>
    <n v="0"/>
    <n v="0"/>
    <n v="0"/>
    <n v="0"/>
    <n v="0"/>
    <n v="0"/>
    <n v="0"/>
    <n v="0"/>
    <n v="0"/>
    <n v="0"/>
    <x v="0"/>
    <x v="13"/>
    <x v="110"/>
    <s v="E85129"/>
  </r>
  <r>
    <x v="1"/>
    <s v="E85013"/>
    <s v="Westseven Gp"/>
    <s v="Greenwell Pcn"/>
    <s v="NHS North West London ICB - W2U3Z"/>
    <n v="0"/>
    <n v="0"/>
    <n v="0"/>
    <n v="0"/>
    <n v="0"/>
    <n v="0"/>
    <n v="0"/>
    <n v="0"/>
    <n v="0"/>
    <n v="0"/>
    <n v="0"/>
    <n v="0"/>
    <n v="0"/>
    <n v="0"/>
    <x v="0"/>
    <x v="13"/>
    <x v="111"/>
    <s v="E85013"/>
  </r>
  <r>
    <x v="1"/>
    <s v="E85032"/>
    <s v="Ashchurch Surgery"/>
    <s v="Hammersmith &amp; Fulham Central Pcn"/>
    <s v="NHS North West London ICB - W2U3Z"/>
    <n v="0"/>
    <n v="0"/>
    <n v="0"/>
    <n v="0"/>
    <n v="0"/>
    <n v="0"/>
    <n v="0"/>
    <n v="0"/>
    <n v="0"/>
    <n v="0"/>
    <n v="0"/>
    <n v="0"/>
    <n v="0"/>
    <n v="0"/>
    <x v="1"/>
    <x v="14"/>
    <x v="112"/>
    <s v="E85032"/>
  </r>
  <r>
    <x v="1"/>
    <s v="E85033"/>
    <s v="Hammersmith Surgery"/>
    <s v="Hammersmith &amp; Fulham Central Pcn"/>
    <s v="NHS North West London ICB - W2U3Z"/>
    <n v="1016"/>
    <n v="3048"/>
    <n v="75"/>
    <n v="225"/>
    <n v="541"/>
    <n v="1623"/>
    <n v="249"/>
    <n v="747"/>
    <n v="66"/>
    <n v="198"/>
    <n v="85"/>
    <n v="255"/>
    <n v="8.366141732283465E-2"/>
    <n v="8.366141732283465E-2"/>
    <x v="1"/>
    <x v="14"/>
    <x v="113"/>
    <s v="E85033"/>
  </r>
  <r>
    <x v="1"/>
    <s v="E85008"/>
    <s v="North Fulham Surgery"/>
    <s v="Hammersmith &amp; Fulham Central Pcn"/>
    <s v="NHS North West London ICB - W2U3Z"/>
    <n v="215"/>
    <n v="660"/>
    <n v="21"/>
    <n v="63"/>
    <n v="105"/>
    <n v="321"/>
    <n v="60"/>
    <n v="186"/>
    <n v="15"/>
    <n v="47"/>
    <n v="14"/>
    <n v="43"/>
    <n v="6.5116279069767441E-2"/>
    <n v="6.5151515151515155E-2"/>
    <x v="1"/>
    <x v="14"/>
    <x v="114"/>
    <s v="E85008"/>
  </r>
  <r>
    <x v="1"/>
    <s v="E85125"/>
    <s v="Sterndale Surgery"/>
    <s v="Hammersmith &amp; Fulham Central Pcn"/>
    <s v="NHS North West London ICB - W2U3Z"/>
    <n v="794"/>
    <n v="1746"/>
    <n v="60"/>
    <n v="134"/>
    <n v="347"/>
    <n v="761"/>
    <n v="226"/>
    <n v="504"/>
    <n v="73"/>
    <n v="154"/>
    <n v="88"/>
    <n v="193"/>
    <n v="0.11083123425692695"/>
    <n v="0.11053837342497136"/>
    <x v="1"/>
    <x v="14"/>
    <x v="115"/>
    <s v="E85125"/>
  </r>
  <r>
    <x v="1"/>
    <s v="E85074"/>
    <s v="West Kensington Gp Surgery"/>
    <s v="Hammersmith &amp; Fulham Central Pcn"/>
    <s v="NHS North West London ICB - W2U3Z"/>
    <n v="793"/>
    <n v="2462"/>
    <n v="64"/>
    <n v="194"/>
    <n v="366"/>
    <n v="1141"/>
    <n v="249"/>
    <n v="766"/>
    <n v="78"/>
    <n v="250"/>
    <n v="36"/>
    <n v="111"/>
    <n v="4.5397225725094581E-2"/>
    <n v="4.5085296506904952E-2"/>
    <x v="1"/>
    <x v="14"/>
    <x v="116"/>
    <s v="E85074"/>
  </r>
  <r>
    <x v="1"/>
    <s v="E85020"/>
    <s v="Brook Green Medical Centre"/>
    <s v="Hammersmith &amp; Fulham Partnership Pcn"/>
    <s v="NHS North West London ICB - W2U3Z"/>
    <n v="4187"/>
    <n v="12561"/>
    <n v="162"/>
    <n v="486"/>
    <n v="2682"/>
    <n v="8046"/>
    <n v="1005"/>
    <n v="3015"/>
    <n v="177"/>
    <n v="531"/>
    <n v="161"/>
    <n v="483"/>
    <n v="3.8452352519703845E-2"/>
    <n v="3.8452352519703845E-2"/>
    <x v="1"/>
    <x v="15"/>
    <x v="117"/>
    <s v="E85020"/>
  </r>
  <r>
    <x v="1"/>
    <s v="E85003"/>
    <s v="North End Medical Centre"/>
    <s v="Hammersmith &amp; Fulham Partnership Pcn"/>
    <s v="NHS North West London ICB - W2U3Z"/>
    <n v="5930"/>
    <n v="17702"/>
    <n v="287"/>
    <n v="856"/>
    <n v="3883"/>
    <n v="11589"/>
    <n v="1132"/>
    <n v="3382"/>
    <n v="334"/>
    <n v="994"/>
    <n v="294"/>
    <n v="881"/>
    <n v="4.9578414839797642E-2"/>
    <n v="4.9768387752796295E-2"/>
    <x v="1"/>
    <x v="15"/>
    <x v="118"/>
    <s v="E85003"/>
  </r>
  <r>
    <x v="1"/>
    <s v="E85636"/>
    <s v="Park Medical Centre"/>
    <s v="Hammersmith &amp; Fulham Partnership Pcn"/>
    <s v="NHS North West London ICB - W2U3Z"/>
    <n v="3431"/>
    <n v="10003"/>
    <n v="259"/>
    <n v="748"/>
    <n v="1467"/>
    <n v="4294"/>
    <n v="1143"/>
    <n v="3324"/>
    <n v="275"/>
    <n v="796"/>
    <n v="287"/>
    <n v="841"/>
    <n v="8.364908190032061E-2"/>
    <n v="8.4074777566729986E-2"/>
    <x v="1"/>
    <x v="15"/>
    <x v="119"/>
    <s v="E85636"/>
  </r>
  <r>
    <x v="1"/>
    <s v="E85016"/>
    <s v="Richford Gate Medical Centre"/>
    <s v="Hammersmith &amp; Fulham Partnership Pcn"/>
    <s v="NHS North West London ICB - W2U3Z"/>
    <n v="3297"/>
    <n v="9891"/>
    <n v="157"/>
    <n v="471"/>
    <n v="2224"/>
    <n v="6672"/>
    <n v="646"/>
    <n v="1938"/>
    <n v="129"/>
    <n v="387"/>
    <n v="141"/>
    <n v="423"/>
    <n v="4.2766151046405826E-2"/>
    <n v="4.2766151046405826E-2"/>
    <x v="1"/>
    <x v="15"/>
    <x v="120"/>
    <s v="E85016"/>
  </r>
  <r>
    <x v="1"/>
    <s v="E85055"/>
    <s v="The Bush Doctors"/>
    <s v="Hammersmith &amp; Fulham Partnership Pcn"/>
    <s v="NHS North West London ICB - W2U3Z"/>
    <n v="2715"/>
    <n v="8145"/>
    <n v="123"/>
    <n v="369"/>
    <n v="1596"/>
    <n v="4788"/>
    <n v="733"/>
    <n v="2199"/>
    <n v="155"/>
    <n v="465"/>
    <n v="108"/>
    <n v="324"/>
    <n v="3.9779005524861875E-2"/>
    <n v="3.9779005524861875E-2"/>
    <x v="1"/>
    <x v="15"/>
    <x v="121"/>
    <s v="E85055"/>
  </r>
  <r>
    <x v="1"/>
    <s v="E84067"/>
    <s v="Church Lane Surgery"/>
    <s v="Harness North Pcn"/>
    <s v="NHS North West London ICB - W2U3Z"/>
    <n v="0"/>
    <n v="0"/>
    <n v="0"/>
    <n v="0"/>
    <n v="0"/>
    <n v="0"/>
    <n v="0"/>
    <n v="0"/>
    <n v="0"/>
    <n v="0"/>
    <n v="0"/>
    <n v="0"/>
    <n v="0"/>
    <n v="0"/>
    <x v="2"/>
    <x v="16"/>
    <x v="122"/>
    <s v="E84067"/>
  </r>
  <r>
    <x v="1"/>
    <s v="E84083"/>
    <s v="Lanfranc Medical Centre"/>
    <s v="Harness North Pcn"/>
    <s v="NHS North West London ICB - W2U3Z"/>
    <n v="0"/>
    <n v="0"/>
    <n v="0"/>
    <n v="0"/>
    <n v="0"/>
    <n v="0"/>
    <n v="0"/>
    <n v="0"/>
    <n v="0"/>
    <n v="0"/>
    <n v="0"/>
    <n v="0"/>
    <n v="0"/>
    <n v="0"/>
    <x v="2"/>
    <x v="16"/>
    <x v="123"/>
    <s v="E84083"/>
  </r>
  <r>
    <x v="1"/>
    <s v="E84701"/>
    <s v="Pearl Medical Practice"/>
    <s v="Harness North Pcn"/>
    <s v="NHS North West London ICB - W2U3Z"/>
    <n v="571"/>
    <n v="1252"/>
    <n v="74"/>
    <n v="162"/>
    <n v="213"/>
    <n v="462"/>
    <n v="143"/>
    <n v="312"/>
    <n v="97"/>
    <n v="215"/>
    <n v="44"/>
    <n v="101"/>
    <n v="7.7057793345008757E-2"/>
    <n v="8.0670926517571878E-2"/>
    <x v="2"/>
    <x v="16"/>
    <x v="124"/>
    <s v="E84701"/>
  </r>
  <r>
    <x v="1"/>
    <s v="E84030"/>
    <s v="Preston Hill Surgery"/>
    <s v="Harness North Pcn"/>
    <s v="NHS North West London ICB - W2U3Z"/>
    <n v="0"/>
    <n v="0"/>
    <n v="0"/>
    <n v="0"/>
    <n v="0"/>
    <n v="0"/>
    <n v="0"/>
    <n v="0"/>
    <n v="0"/>
    <n v="0"/>
    <n v="0"/>
    <n v="0"/>
    <n v="0"/>
    <n v="0"/>
    <x v="2"/>
    <x v="16"/>
    <x v="125"/>
    <s v="E84030"/>
  </r>
  <r>
    <x v="1"/>
    <s v="E84678"/>
    <s v="Preston Medical Centre"/>
    <s v="Harness North Pcn"/>
    <s v="NHS North West London ICB - W2U3Z"/>
    <n v="0"/>
    <n v="0"/>
    <n v="0"/>
    <n v="0"/>
    <n v="0"/>
    <n v="0"/>
    <n v="0"/>
    <n v="0"/>
    <n v="0"/>
    <n v="0"/>
    <n v="0"/>
    <n v="0"/>
    <n v="0"/>
    <n v="0"/>
    <x v="2"/>
    <x v="16"/>
    <x v="126"/>
    <s v="E84678"/>
  </r>
  <r>
    <x v="1"/>
    <s v="Y01090"/>
    <s v="Sms Medical Practice"/>
    <s v="Harness North Pcn"/>
    <s v="NHS North West London ICB - W2U3Z"/>
    <n v="0"/>
    <n v="0"/>
    <n v="0"/>
    <n v="0"/>
    <n v="0"/>
    <n v="0"/>
    <n v="0"/>
    <n v="0"/>
    <n v="0"/>
    <n v="0"/>
    <n v="0"/>
    <n v="0"/>
    <n v="0"/>
    <n v="0"/>
    <x v="2"/>
    <x v="16"/>
    <x v="127"/>
    <s v="Y01090"/>
  </r>
  <r>
    <x v="1"/>
    <s v="E84626"/>
    <s v="The Sunflower Medical Centre"/>
    <s v="Harness North Pcn"/>
    <s v="NHS North West London ICB - W2U3Z"/>
    <n v="0"/>
    <n v="0"/>
    <n v="0"/>
    <n v="0"/>
    <n v="0"/>
    <n v="0"/>
    <n v="0"/>
    <n v="0"/>
    <n v="0"/>
    <n v="0"/>
    <n v="0"/>
    <n v="0"/>
    <n v="0"/>
    <n v="0"/>
    <x v="2"/>
    <x v="16"/>
    <x v="128"/>
    <s v="E84626"/>
  </r>
  <r>
    <x v="1"/>
    <s v="E84635"/>
    <s v="The Surgery"/>
    <s v="Harness North Pcn"/>
    <s v="NHS North West London ICB - W2U3Z"/>
    <n v="1290"/>
    <n v="3884"/>
    <n v="125"/>
    <n v="376"/>
    <n v="539"/>
    <n v="1613"/>
    <n v="394"/>
    <n v="1191"/>
    <n v="140"/>
    <n v="428"/>
    <n v="92"/>
    <n v="276"/>
    <n v="7.131782945736434E-2"/>
    <n v="7.1060762100926878E-2"/>
    <x v="2"/>
    <x v="16"/>
    <x v="129"/>
    <s v="E84635"/>
  </r>
  <r>
    <x v="1"/>
    <s v="E84709"/>
    <s v="Wembley Park Medical Centre"/>
    <s v="Harness North Pcn"/>
    <s v="NHS North West London ICB - W2U3Z"/>
    <n v="0"/>
    <n v="0"/>
    <n v="0"/>
    <n v="0"/>
    <n v="0"/>
    <n v="0"/>
    <n v="0"/>
    <n v="0"/>
    <n v="0"/>
    <n v="0"/>
    <n v="0"/>
    <n v="0"/>
    <n v="0"/>
    <n v="0"/>
    <x v="2"/>
    <x v="16"/>
    <x v="130"/>
    <s v="E84709"/>
  </r>
  <r>
    <x v="1"/>
    <s v="E84015"/>
    <s v="Willow Tree Family Doctors"/>
    <s v="Harness North Pcn"/>
    <s v="NHS North West London ICB - W2U3Z"/>
    <n v="148"/>
    <n v="296"/>
    <n v="12"/>
    <n v="24"/>
    <n v="81"/>
    <n v="162"/>
    <n v="34"/>
    <n v="68"/>
    <n v="12"/>
    <n v="24"/>
    <n v="9"/>
    <n v="18"/>
    <n v="6.0810810810810814E-2"/>
    <n v="6.0810810810810814E-2"/>
    <x v="2"/>
    <x v="16"/>
    <x v="131"/>
    <s v="E84015"/>
  </r>
  <r>
    <x v="1"/>
    <s v="E84031"/>
    <s v="Brentfield Medical Centre"/>
    <s v="Harness South Pcn"/>
    <s v="NHS North West London ICB - W2U3Z"/>
    <n v="0"/>
    <n v="0"/>
    <n v="0"/>
    <n v="0"/>
    <n v="0"/>
    <n v="0"/>
    <n v="0"/>
    <n v="0"/>
    <n v="0"/>
    <n v="0"/>
    <n v="0"/>
    <n v="0"/>
    <n v="0"/>
    <n v="0"/>
    <x v="2"/>
    <x v="17"/>
    <x v="132"/>
    <s v="E84031"/>
  </r>
  <r>
    <x v="1"/>
    <s v="E84013"/>
    <s v="Church End Medical Centre"/>
    <s v="Harness South Pcn"/>
    <s v="NHS North West London ICB - W2U3Z"/>
    <n v="1633"/>
    <n v="6532"/>
    <n v="18"/>
    <n v="72"/>
    <n v="1419"/>
    <n v="5676"/>
    <n v="182"/>
    <n v="728"/>
    <n v="11"/>
    <n v="44"/>
    <n v="3"/>
    <n v="12"/>
    <n v="1.837109614206981E-3"/>
    <n v="1.837109614206981E-3"/>
    <x v="2"/>
    <x v="17"/>
    <x v="133"/>
    <s v="E84013"/>
  </r>
  <r>
    <x v="1"/>
    <s v="E84002"/>
    <s v="Forty Willows Surgery"/>
    <s v="Harness South Pcn"/>
    <s v="NHS North West London ICB - W2U3Z"/>
    <n v="13"/>
    <n v="15"/>
    <n v="0"/>
    <n v="0"/>
    <n v="7"/>
    <n v="8"/>
    <n v="4"/>
    <n v="4"/>
    <n v="2"/>
    <n v="3"/>
    <n v="0"/>
    <n v="0"/>
    <n v="0"/>
    <n v="0"/>
    <x v="2"/>
    <x v="17"/>
    <x v="134"/>
    <s v="E84002"/>
  </r>
  <r>
    <x v="1"/>
    <s v="E84074"/>
    <s v="Freuchen Medical Centre"/>
    <s v="Harness South Pcn"/>
    <s v="NHS North West London ICB - W2U3Z"/>
    <n v="592"/>
    <n v="610"/>
    <n v="32"/>
    <n v="32"/>
    <n v="348"/>
    <n v="356"/>
    <n v="135"/>
    <n v="139"/>
    <n v="50"/>
    <n v="54"/>
    <n v="27"/>
    <n v="29"/>
    <n v="4.5608108108108107E-2"/>
    <n v="4.7540983606557376E-2"/>
    <x v="2"/>
    <x v="17"/>
    <x v="135"/>
    <s v="E84074"/>
  </r>
  <r>
    <x v="1"/>
    <s v="E84637"/>
    <s v="Hilltop Medical Practice"/>
    <s v="Harness South Pcn"/>
    <s v="NHS North West London ICB - W2U3Z"/>
    <n v="0"/>
    <n v="0"/>
    <n v="0"/>
    <n v="0"/>
    <n v="0"/>
    <n v="0"/>
    <n v="0"/>
    <n v="0"/>
    <n v="0"/>
    <n v="0"/>
    <n v="0"/>
    <n v="0"/>
    <n v="0"/>
    <n v="0"/>
    <x v="2"/>
    <x v="17"/>
    <x v="136"/>
    <s v="E84637"/>
  </r>
  <r>
    <x v="1"/>
    <s v="E84076"/>
    <s v="Oxgate Gardens Surgery"/>
    <s v="Harness South Pcn"/>
    <s v="NHS North West London ICB - W2U3Z"/>
    <n v="0"/>
    <n v="0"/>
    <n v="0"/>
    <n v="0"/>
    <n v="0"/>
    <n v="0"/>
    <n v="0"/>
    <n v="0"/>
    <n v="0"/>
    <n v="0"/>
    <n v="0"/>
    <n v="0"/>
    <n v="0"/>
    <n v="0"/>
    <x v="2"/>
    <x v="17"/>
    <x v="137"/>
    <s v="E84076"/>
  </r>
  <r>
    <x v="1"/>
    <s v="E84645"/>
    <s v="Park Royal Medical Practice"/>
    <s v="Harness South Pcn"/>
    <s v="NHS North West London ICB - W2U3Z"/>
    <n v="366"/>
    <n v="732"/>
    <n v="31"/>
    <n v="62"/>
    <n v="184"/>
    <n v="368"/>
    <n v="106"/>
    <n v="212"/>
    <n v="28"/>
    <n v="56"/>
    <n v="17"/>
    <n v="34"/>
    <n v="4.6448087431693992E-2"/>
    <n v="4.6448087431693992E-2"/>
    <x v="2"/>
    <x v="17"/>
    <x v="138"/>
    <s v="E84645"/>
  </r>
  <r>
    <x v="1"/>
    <s v="E84656"/>
    <s v="Roundwood Park Medical Centre"/>
    <s v="Harness South Pcn"/>
    <s v="NHS North West London ICB - W2U3Z"/>
    <n v="0"/>
    <n v="0"/>
    <n v="0"/>
    <n v="0"/>
    <n v="0"/>
    <n v="0"/>
    <n v="0"/>
    <n v="0"/>
    <n v="0"/>
    <n v="0"/>
    <n v="0"/>
    <n v="0"/>
    <n v="0"/>
    <n v="0"/>
    <x v="2"/>
    <x v="17"/>
    <x v="139"/>
    <s v="E84656"/>
  </r>
  <r>
    <x v="1"/>
    <s v="E84028"/>
    <s v="The Stonebridge Practice"/>
    <s v="Harness South Pcn"/>
    <s v="NHS North West London ICB - W2U3Z"/>
    <n v="0"/>
    <n v="0"/>
    <n v="0"/>
    <n v="0"/>
    <n v="0"/>
    <n v="0"/>
    <n v="0"/>
    <n v="0"/>
    <n v="0"/>
    <n v="0"/>
    <n v="0"/>
    <n v="0"/>
    <n v="0"/>
    <n v="0"/>
    <x v="2"/>
    <x v="17"/>
    <x v="140"/>
    <s v="E84028"/>
  </r>
  <r>
    <x v="1"/>
    <s v="E84086"/>
    <s v="Walm Lane Surgery"/>
    <s v="Harness South Pcn"/>
    <s v="NHS North West London ICB - W2U3Z"/>
    <n v="0"/>
    <n v="0"/>
    <n v="0"/>
    <n v="0"/>
    <n v="0"/>
    <n v="0"/>
    <n v="0"/>
    <n v="0"/>
    <n v="0"/>
    <n v="0"/>
    <n v="0"/>
    <n v="0"/>
    <n v="0"/>
    <n v="0"/>
    <x v="2"/>
    <x v="17"/>
    <x v="141"/>
    <s v="E84086"/>
  </r>
  <r>
    <x v="1"/>
    <s v="Y05080"/>
    <s v="First Choice Medical Care"/>
    <s v="Harrow Collaborative Pcn"/>
    <s v="NHS North West London ICB - W2U3Z"/>
    <n v="11767"/>
    <n v="27086"/>
    <n v="461"/>
    <n v="1049"/>
    <n v="7290"/>
    <n v="16980"/>
    <n v="2909"/>
    <n v="6535"/>
    <n v="722"/>
    <n v="1649"/>
    <n v="385"/>
    <n v="873"/>
    <n v="3.2718619869125519E-2"/>
    <n v="3.2230672672229198E-2"/>
    <x v="6"/>
    <x v="18"/>
    <x v="142"/>
    <s v="Y05080"/>
  </r>
  <r>
    <x v="1"/>
    <s v="E84676"/>
    <s v="Headstone Lane Medical Centre"/>
    <s v="Harrow Collaborative Pcn"/>
    <s v="NHS North West London ICB - W2U3Z"/>
    <n v="122"/>
    <n v="244"/>
    <n v="6"/>
    <n v="12"/>
    <n v="76"/>
    <n v="152"/>
    <n v="29"/>
    <n v="58"/>
    <n v="5"/>
    <n v="10"/>
    <n v="6"/>
    <n v="12"/>
    <n v="4.9180327868852458E-2"/>
    <n v="4.9180327868852458E-2"/>
    <x v="6"/>
    <x v="18"/>
    <x v="143"/>
    <s v="E84676"/>
  </r>
  <r>
    <x v="1"/>
    <s v="E84680"/>
    <s v="Headstone Road Surgery"/>
    <s v="Harrow Collaborative Pcn"/>
    <s v="NHS North West London ICB - W2U3Z"/>
    <n v="0"/>
    <n v="0"/>
    <n v="0"/>
    <n v="0"/>
    <n v="0"/>
    <n v="0"/>
    <n v="0"/>
    <n v="0"/>
    <n v="0"/>
    <n v="0"/>
    <n v="0"/>
    <n v="0"/>
    <n v="0"/>
    <n v="0"/>
    <x v="6"/>
    <x v="18"/>
    <x v="144"/>
    <s v="E84680"/>
  </r>
  <r>
    <x v="1"/>
    <s v="E84647"/>
    <s v="Kenton Clinic"/>
    <s v="Harrow Collaborative Pcn"/>
    <s v="NHS North West London ICB - W2U3Z"/>
    <n v="659"/>
    <n v="1590"/>
    <n v="45"/>
    <n v="110"/>
    <n v="341"/>
    <n v="816"/>
    <n v="163"/>
    <n v="401"/>
    <n v="78"/>
    <n v="190"/>
    <n v="32"/>
    <n v="73"/>
    <n v="4.8558421851289835E-2"/>
    <n v="4.5911949685534588E-2"/>
    <x v="6"/>
    <x v="18"/>
    <x v="145"/>
    <s v="E84647"/>
  </r>
  <r>
    <x v="1"/>
    <s v="E84005"/>
    <s v="Kings Road Surgery"/>
    <s v="Harrow Collaborative Pcn"/>
    <s v="NHS North West London ICB - W2U3Z"/>
    <n v="18495"/>
    <n v="46880"/>
    <n v="828"/>
    <n v="2126"/>
    <n v="10078"/>
    <n v="25560"/>
    <n v="5138"/>
    <n v="12926"/>
    <n v="1639"/>
    <n v="4195"/>
    <n v="812"/>
    <n v="2073"/>
    <n v="4.3903757772370912E-2"/>
    <n v="4.4219283276450513E-2"/>
    <x v="6"/>
    <x v="18"/>
    <x v="146"/>
    <s v="E84005"/>
  </r>
  <r>
    <x v="1"/>
    <s v="E84070"/>
    <s v="Pinner View Medical Centre"/>
    <s v="Harrow Collaborative Pcn"/>
    <s v="NHS North West London ICB - W2U3Z"/>
    <n v="0"/>
    <n v="0"/>
    <n v="0"/>
    <n v="0"/>
    <n v="0"/>
    <n v="0"/>
    <n v="0"/>
    <n v="0"/>
    <n v="0"/>
    <n v="0"/>
    <n v="0"/>
    <n v="0"/>
    <n v="0"/>
    <n v="0"/>
    <x v="6"/>
    <x v="18"/>
    <x v="147"/>
    <s v="E84070"/>
  </r>
  <r>
    <x v="1"/>
    <s v="E84040"/>
    <s v="The Pinner Road Surgery"/>
    <s v="Harrow Collaborative Pcn"/>
    <s v="NHS North West London ICB - W2U3Z"/>
    <n v="776"/>
    <n v="1300"/>
    <n v="53"/>
    <n v="88"/>
    <n v="403"/>
    <n v="665"/>
    <n v="210"/>
    <n v="358"/>
    <n v="65"/>
    <n v="116"/>
    <n v="45"/>
    <n v="73"/>
    <n v="5.7989690721649487E-2"/>
    <n v="5.6153846153846151E-2"/>
    <x v="6"/>
    <x v="18"/>
    <x v="148"/>
    <s v="E84040"/>
  </r>
  <r>
    <x v="1"/>
    <s v="E84062"/>
    <s v="The Shaftesbury Medical Centre"/>
    <s v="Harrow Collaborative Pcn"/>
    <s v="NHS North West London ICB - W2U3Z"/>
    <n v="14"/>
    <n v="56"/>
    <n v="1"/>
    <n v="4"/>
    <n v="3"/>
    <n v="12"/>
    <n v="4"/>
    <n v="16"/>
    <n v="3"/>
    <n v="12"/>
    <n v="3"/>
    <n v="12"/>
    <n v="0.21428571428571427"/>
    <n v="0.21428571428571427"/>
    <x v="6"/>
    <x v="18"/>
    <x v="149"/>
    <s v="E84062"/>
  </r>
  <r>
    <x v="1"/>
    <s v="E84653"/>
    <s v="Zain Medical Centre"/>
    <s v="Harrow Collaborative Pcn"/>
    <s v="NHS North West London ICB - W2U3Z"/>
    <n v="0"/>
    <n v="0"/>
    <n v="0"/>
    <n v="0"/>
    <n v="0"/>
    <n v="0"/>
    <n v="0"/>
    <n v="0"/>
    <n v="0"/>
    <n v="0"/>
    <n v="0"/>
    <n v="0"/>
    <n v="0"/>
    <n v="0"/>
    <x v="6"/>
    <x v="18"/>
    <x v="150"/>
    <s v="E84653"/>
  </r>
  <r>
    <x v="1"/>
    <s v="E84014"/>
    <s v="Bacon Lane Surgery"/>
    <s v="Harrow East Pcn"/>
    <s v="NHS North West London ICB - W2U3Z"/>
    <n v="816"/>
    <n v="1942"/>
    <n v="64"/>
    <n v="166"/>
    <n v="401"/>
    <n v="919"/>
    <n v="223"/>
    <n v="521"/>
    <n v="64"/>
    <n v="162"/>
    <n v="64"/>
    <n v="174"/>
    <n v="7.8431372549019607E-2"/>
    <n v="8.9598352214212154E-2"/>
    <x v="6"/>
    <x v="19"/>
    <x v="151"/>
    <s v="E84014"/>
  </r>
  <r>
    <x v="1"/>
    <s v="E84039"/>
    <s v="Honeypot Medical Centre"/>
    <s v="Harrow East Pcn"/>
    <s v="NHS North West London ICB - W2U3Z"/>
    <n v="439"/>
    <n v="1735"/>
    <n v="0"/>
    <n v="0"/>
    <n v="439"/>
    <n v="1735"/>
    <n v="0"/>
    <n v="0"/>
    <n v="0"/>
    <n v="0"/>
    <n v="0"/>
    <n v="0"/>
    <n v="0"/>
    <n v="0"/>
    <x v="6"/>
    <x v="19"/>
    <x v="152"/>
    <s v="E84039"/>
  </r>
  <r>
    <x v="1"/>
    <s v="E84075"/>
    <s v="Mollison Way Surgery"/>
    <s v="Harrow East Pcn"/>
    <s v="NHS North West London ICB - W2U3Z"/>
    <n v="5399"/>
    <n v="11102"/>
    <n v="279"/>
    <n v="577"/>
    <n v="3042"/>
    <n v="6283"/>
    <n v="1443"/>
    <n v="2928"/>
    <n v="329"/>
    <n v="689"/>
    <n v="306"/>
    <n v="625"/>
    <n v="5.6677162437488424E-2"/>
    <n v="5.6296162853539902E-2"/>
    <x v="6"/>
    <x v="19"/>
    <x v="153"/>
    <s v="E84075"/>
  </r>
  <r>
    <x v="1"/>
    <s v="E84658"/>
    <s v="Aspri Medical Centre"/>
    <s v="Health Alliance Pcn"/>
    <s v="NHS North West London ICB - W2U3Z"/>
    <n v="0"/>
    <n v="0"/>
    <n v="0"/>
    <n v="0"/>
    <n v="0"/>
    <n v="0"/>
    <n v="0"/>
    <n v="0"/>
    <n v="0"/>
    <n v="0"/>
    <n v="0"/>
    <n v="0"/>
    <n v="0"/>
    <n v="0"/>
    <x v="6"/>
    <x v="20"/>
    <x v="154"/>
    <s v="E84658"/>
  </r>
  <r>
    <x v="1"/>
    <s v="E84069"/>
    <s v="Belmont Health Centre"/>
    <s v="Health Alliance Pcn"/>
    <s v="NHS North West London ICB - W2U3Z"/>
    <n v="4102"/>
    <n v="10771"/>
    <n v="248"/>
    <n v="656"/>
    <n v="2340"/>
    <n v="6162"/>
    <n v="900"/>
    <n v="2361"/>
    <n v="363"/>
    <n v="930"/>
    <n v="251"/>
    <n v="662"/>
    <n v="6.118966357874208E-2"/>
    <n v="6.1461331352706344E-2"/>
    <x v="6"/>
    <x v="20"/>
    <x v="155"/>
    <s v="E84069"/>
  </r>
  <r>
    <x v="1"/>
    <s v="E84004"/>
    <s v="The Circle Practice"/>
    <s v="Health Alliance Pcn"/>
    <s v="NHS North West London ICB - W2U3Z"/>
    <n v="3513"/>
    <n v="7100"/>
    <n v="363"/>
    <n v="725"/>
    <n v="1232"/>
    <n v="2464"/>
    <n v="1151"/>
    <n v="2352"/>
    <n v="490"/>
    <n v="997"/>
    <n v="277"/>
    <n v="562"/>
    <n v="7.8849985767150577E-2"/>
    <n v="7.9154929577464783E-2"/>
    <x v="6"/>
    <x v="20"/>
    <x v="156"/>
    <s v="E84004"/>
  </r>
  <r>
    <x v="1"/>
    <s v="E84617"/>
    <s v="The Civic Medical Centre"/>
    <s v="Health Alliance Pcn"/>
    <s v="NHS North West London ICB - W2U3Z"/>
    <n v="0"/>
    <n v="0"/>
    <n v="0"/>
    <n v="0"/>
    <n v="0"/>
    <n v="0"/>
    <n v="0"/>
    <n v="0"/>
    <n v="0"/>
    <n v="0"/>
    <n v="0"/>
    <n v="0"/>
    <n v="0"/>
    <n v="0"/>
    <x v="6"/>
    <x v="20"/>
    <x v="157"/>
    <s v="E84617"/>
  </r>
  <r>
    <x v="1"/>
    <s v="E84057"/>
    <s v="The Stanmore Medical Centre"/>
    <s v="Health Alliance Pcn"/>
    <s v="NHS North West London ICB - W2U3Z"/>
    <n v="623"/>
    <n v="1947"/>
    <n v="51"/>
    <n v="162"/>
    <n v="229"/>
    <n v="708"/>
    <n v="208"/>
    <n v="651"/>
    <n v="92"/>
    <n v="293"/>
    <n v="43"/>
    <n v="133"/>
    <n v="6.9020866773675763E-2"/>
    <n v="6.8310220852593737E-2"/>
    <x v="6"/>
    <x v="20"/>
    <x v="158"/>
    <s v="E84057"/>
  </r>
  <r>
    <x v="1"/>
    <s v="E84646"/>
    <s v="The Streatfield Medical Centre"/>
    <s v="Health Alliance Pcn"/>
    <s v="NHS North West London ICB - W2U3Z"/>
    <n v="502"/>
    <n v="1208"/>
    <n v="51"/>
    <n v="121"/>
    <n v="161"/>
    <n v="415"/>
    <n v="149"/>
    <n v="358"/>
    <n v="84"/>
    <n v="188"/>
    <n v="57"/>
    <n v="126"/>
    <n v="0.11354581673306773"/>
    <n v="0.10430463576158941"/>
    <x v="6"/>
    <x v="20"/>
    <x v="159"/>
    <s v="E84646"/>
  </r>
  <r>
    <x v="1"/>
    <s v="E84009"/>
    <s v="Enderley Road Medical Centre"/>
    <s v="Healthsense Pcn"/>
    <s v="NHS North West London ICB - W2U3Z"/>
    <n v="635"/>
    <n v="2593"/>
    <n v="26"/>
    <n v="113"/>
    <n v="364"/>
    <n v="1409"/>
    <n v="164"/>
    <n v="705"/>
    <n v="41"/>
    <n v="183"/>
    <n v="40"/>
    <n v="183"/>
    <n v="6.2992125984251968E-2"/>
    <n v="7.0574623987659083E-2"/>
    <x v="6"/>
    <x v="21"/>
    <x v="160"/>
    <s v="E84009"/>
  </r>
  <r>
    <x v="1"/>
    <s v="E84663"/>
    <s v="Kenton Bridge Medical Centre - Dr Raja"/>
    <s v="Healthsense Pcn"/>
    <s v="NHS North West London ICB - W2U3Z"/>
    <n v="0"/>
    <n v="0"/>
    <n v="0"/>
    <n v="0"/>
    <n v="0"/>
    <n v="0"/>
    <n v="0"/>
    <n v="0"/>
    <n v="0"/>
    <n v="0"/>
    <n v="0"/>
    <n v="0"/>
    <n v="0"/>
    <n v="0"/>
    <x v="6"/>
    <x v="21"/>
    <x v="161"/>
    <s v="E84663"/>
  </r>
  <r>
    <x v="1"/>
    <s v="E84601"/>
    <s v="Kenton Bridge Medical Centre Dr Golden"/>
    <s v="Healthsense Pcn"/>
    <s v="NHS North West London ICB - W2U3Z"/>
    <n v="0"/>
    <n v="0"/>
    <n v="0"/>
    <n v="0"/>
    <n v="0"/>
    <n v="0"/>
    <n v="0"/>
    <n v="0"/>
    <n v="0"/>
    <n v="0"/>
    <n v="0"/>
    <n v="0"/>
    <n v="0"/>
    <n v="0"/>
    <x v="6"/>
    <x v="21"/>
    <x v="162"/>
    <s v="E84601"/>
  </r>
  <r>
    <x v="1"/>
    <s v="E84022"/>
    <s v="Roxbourne Medical Centre"/>
    <s v="Healthsense Pcn"/>
    <s v="NHS North West London ICB - W2U3Z"/>
    <n v="240"/>
    <n v="480"/>
    <n v="2"/>
    <n v="4"/>
    <n v="194"/>
    <n v="388"/>
    <n v="33"/>
    <n v="66"/>
    <n v="7"/>
    <n v="14"/>
    <n v="4"/>
    <n v="8"/>
    <n v="1.6666666666666666E-2"/>
    <n v="1.6666666666666666E-2"/>
    <x v="6"/>
    <x v="21"/>
    <x v="163"/>
    <s v="E84022"/>
  </r>
  <r>
    <x v="1"/>
    <s v="E84008"/>
    <s v="Simpson House Medical Centre"/>
    <s v="Healthsense Pcn"/>
    <s v="NHS North West London ICB - W2U3Z"/>
    <n v="0"/>
    <n v="0"/>
    <n v="0"/>
    <n v="0"/>
    <n v="0"/>
    <n v="0"/>
    <n v="0"/>
    <n v="0"/>
    <n v="0"/>
    <n v="0"/>
    <n v="0"/>
    <n v="0"/>
    <n v="0"/>
    <n v="0"/>
    <x v="6"/>
    <x v="21"/>
    <x v="164"/>
    <s v="E84008"/>
  </r>
  <r>
    <x v="1"/>
    <s v="E84024"/>
    <s v="The Pinn Medical Centre"/>
    <s v="Healthsense Pcn"/>
    <s v="NHS North West London ICB - W2U3Z"/>
    <n v="0"/>
    <n v="0"/>
    <n v="0"/>
    <n v="0"/>
    <n v="0"/>
    <n v="0"/>
    <n v="0"/>
    <n v="0"/>
    <n v="0"/>
    <n v="0"/>
    <n v="0"/>
    <n v="0"/>
    <n v="0"/>
    <n v="0"/>
    <x v="6"/>
    <x v="21"/>
    <x v="165"/>
    <s v="E84024"/>
  </r>
  <r>
    <x v="1"/>
    <s v="E84068"/>
    <s v="The Ridgeway Surgery"/>
    <s v="Healthsense Pcn"/>
    <s v="NHS North West London ICB - W2U3Z"/>
    <n v="762"/>
    <n v="1574"/>
    <n v="69"/>
    <n v="143"/>
    <n v="233"/>
    <n v="484"/>
    <n v="267"/>
    <n v="547"/>
    <n v="136"/>
    <n v="278"/>
    <n v="57"/>
    <n v="122"/>
    <n v="7.4803149606299218E-2"/>
    <n v="7.7509529860228715E-2"/>
    <x v="6"/>
    <x v="21"/>
    <x v="166"/>
    <s v="E84068"/>
  </r>
  <r>
    <x v="1"/>
    <s v="E86029"/>
    <s v="Cedar Brook Practice"/>
    <s v="Hh Collaborative Pcn"/>
    <s v="NHS North West London ICB - W2U3Z"/>
    <n v="6114"/>
    <n v="12228"/>
    <n v="310"/>
    <n v="620"/>
    <n v="2502"/>
    <n v="5004"/>
    <n v="2165"/>
    <n v="4330"/>
    <n v="518"/>
    <n v="1036"/>
    <n v="619"/>
    <n v="1238"/>
    <n v="0.10124304874059535"/>
    <n v="0.10124304874059535"/>
    <x v="5"/>
    <x v="22"/>
    <x v="167"/>
    <s v="E86029"/>
  </r>
  <r>
    <x v="1"/>
    <s v="E86038"/>
    <s v="Glendale Medical Centre"/>
    <s v="Hh Collaborative Pcn"/>
    <s v="NHS North West London ICB - W2U3Z"/>
    <n v="24"/>
    <n v="96"/>
    <n v="3"/>
    <n v="12"/>
    <n v="10"/>
    <n v="40"/>
    <n v="7"/>
    <n v="28"/>
    <n v="2"/>
    <n v="8"/>
    <n v="2"/>
    <n v="8"/>
    <n v="8.3333333333333329E-2"/>
    <n v="8.3333333333333329E-2"/>
    <x v="5"/>
    <x v="22"/>
    <x v="168"/>
    <s v="E86038"/>
  </r>
  <r>
    <x v="1"/>
    <s v="E86017"/>
    <s v="Hayes Medical Centre"/>
    <s v="Hh Collaborative Pcn"/>
    <s v="NHS North West London ICB - W2U3Z"/>
    <n v="262"/>
    <n v="786"/>
    <n v="9"/>
    <n v="27"/>
    <n v="203"/>
    <n v="609"/>
    <n v="29"/>
    <n v="87"/>
    <n v="11"/>
    <n v="33"/>
    <n v="10"/>
    <n v="30"/>
    <n v="3.8167938931297711E-2"/>
    <n v="3.8167938931297711E-2"/>
    <x v="5"/>
    <x v="22"/>
    <x v="169"/>
    <s v="E86017"/>
  </r>
  <r>
    <x v="1"/>
    <s v="Y00352"/>
    <s v="Hesa Medical Centre - Y00352"/>
    <s v="Hh Collaborative Pcn"/>
    <s v="NHS North West London ICB - W2U3Z"/>
    <n v="40147"/>
    <n v="165196"/>
    <n v="1710"/>
    <n v="6870"/>
    <n v="27314"/>
    <n v="113619"/>
    <n v="7211"/>
    <n v="29030"/>
    <n v="2344"/>
    <n v="9328"/>
    <n v="1568"/>
    <n v="6349"/>
    <n v="3.9056467482003636E-2"/>
    <n v="3.8433133974188238E-2"/>
    <x v="5"/>
    <x v="22"/>
    <x v="170"/>
    <s v="Y00352"/>
  </r>
  <r>
    <x v="1"/>
    <s v="E86625"/>
    <s v="Kincora Doctors Surgery"/>
    <s v="Hh Collaborative Pcn"/>
    <s v="NHS North West London ICB - W2U3Z"/>
    <n v="36"/>
    <n v="72"/>
    <n v="2"/>
    <n v="4"/>
    <n v="17"/>
    <n v="34"/>
    <n v="12"/>
    <n v="24"/>
    <n v="2"/>
    <n v="4"/>
    <n v="3"/>
    <n v="6"/>
    <n v="8.3333333333333329E-2"/>
    <n v="8.3333333333333329E-2"/>
    <x v="5"/>
    <x v="22"/>
    <x v="171"/>
    <s v="E86625"/>
  </r>
  <r>
    <x v="1"/>
    <s v="E86609"/>
    <s v="North Hyde Road Surgery"/>
    <s v="Hh Collaborative Pcn"/>
    <s v="NHS North West London ICB - W2U3Z"/>
    <n v="0"/>
    <n v="0"/>
    <n v="0"/>
    <n v="0"/>
    <n v="0"/>
    <n v="0"/>
    <n v="0"/>
    <n v="0"/>
    <n v="0"/>
    <n v="0"/>
    <n v="0"/>
    <n v="0"/>
    <n v="0"/>
    <n v="0"/>
    <x v="5"/>
    <x v="22"/>
    <x v="172"/>
    <s v="E86609"/>
  </r>
  <r>
    <x v="1"/>
    <s v="E86019"/>
    <s v="The Warren Practice"/>
    <s v="Hh Collaborative Pcn"/>
    <s v="NHS North West London ICB - W2U3Z"/>
    <n v="57"/>
    <n v="151"/>
    <n v="0"/>
    <n v="0"/>
    <n v="54"/>
    <n v="143"/>
    <n v="2"/>
    <n v="5"/>
    <n v="0"/>
    <n v="0"/>
    <n v="1"/>
    <n v="3"/>
    <n v="1.7543859649122806E-2"/>
    <n v="1.9867549668874173E-2"/>
    <x v="5"/>
    <x v="22"/>
    <x v="173"/>
    <s v="E86019"/>
  </r>
  <r>
    <x v="1"/>
    <s v="E86018"/>
    <s v="Townfield Doctors Surgery"/>
    <s v="Hh Collaborative Pcn"/>
    <s v="NHS North West London ICB - W2U3Z"/>
    <n v="51"/>
    <n v="102"/>
    <n v="3"/>
    <n v="6"/>
    <n v="38"/>
    <n v="76"/>
    <n v="10"/>
    <n v="20"/>
    <n v="0"/>
    <n v="0"/>
    <n v="0"/>
    <n v="0"/>
    <n v="0"/>
    <n v="0"/>
    <x v="5"/>
    <x v="22"/>
    <x v="174"/>
    <s v="E86018"/>
  </r>
  <r>
    <x v="1"/>
    <s v="E85716"/>
    <s v="Bath Road Surgery"/>
    <s v="Hounslow Health Pcn"/>
    <s v="NHS North West London ICB - W2U3Z"/>
    <n v="223"/>
    <n v="886"/>
    <n v="15"/>
    <n v="60"/>
    <n v="119"/>
    <n v="472"/>
    <n v="59"/>
    <n v="234"/>
    <n v="16"/>
    <n v="64"/>
    <n v="14"/>
    <n v="56"/>
    <n v="6.2780269058295965E-2"/>
    <n v="6.320541760722348E-2"/>
    <x v="3"/>
    <x v="23"/>
    <x v="175"/>
    <s v="E85716"/>
  </r>
  <r>
    <x v="1"/>
    <s v="E85058"/>
    <s v="Blue Wing Family Doctor Unit"/>
    <s v="Hounslow Health Pcn"/>
    <s v="NHS North West London ICB - W2U3Z"/>
    <n v="181"/>
    <n v="724"/>
    <n v="10"/>
    <n v="40"/>
    <n v="94"/>
    <n v="376"/>
    <n v="41"/>
    <n v="164"/>
    <n v="20"/>
    <n v="80"/>
    <n v="16"/>
    <n v="64"/>
    <n v="8.8397790055248615E-2"/>
    <n v="8.8397790055248615E-2"/>
    <x v="3"/>
    <x v="23"/>
    <x v="176"/>
    <s v="E85058"/>
  </r>
  <r>
    <x v="1"/>
    <s v="E85059"/>
    <s v="Chestnut Practice"/>
    <s v="Hounslow Health Pcn"/>
    <s v="NHS North West London ICB - W2U3Z"/>
    <n v="0"/>
    <n v="0"/>
    <n v="0"/>
    <n v="0"/>
    <n v="0"/>
    <n v="0"/>
    <n v="0"/>
    <n v="0"/>
    <n v="0"/>
    <n v="0"/>
    <n v="0"/>
    <n v="0"/>
    <n v="0"/>
    <n v="0"/>
    <x v="3"/>
    <x v="23"/>
    <x v="177"/>
    <s v="E85059"/>
  </r>
  <r>
    <x v="1"/>
    <s v="E85126"/>
    <s v="Green Practice"/>
    <s v="Hounslow Health Pcn"/>
    <s v="NHS North West London ICB - W2U3Z"/>
    <n v="0"/>
    <n v="0"/>
    <n v="0"/>
    <n v="0"/>
    <n v="0"/>
    <n v="0"/>
    <n v="0"/>
    <n v="0"/>
    <n v="0"/>
    <n v="0"/>
    <n v="0"/>
    <n v="0"/>
    <n v="0"/>
    <n v="0"/>
    <x v="3"/>
    <x v="23"/>
    <x v="178"/>
    <s v="E85126"/>
  </r>
  <r>
    <x v="1"/>
    <s v="E85713"/>
    <s v="Hounslow Family Practice"/>
    <s v="Hounslow Health Pcn"/>
    <s v="NHS North West London ICB - W2U3Z"/>
    <n v="0"/>
    <n v="0"/>
    <n v="0"/>
    <n v="0"/>
    <n v="0"/>
    <n v="0"/>
    <n v="0"/>
    <n v="0"/>
    <n v="0"/>
    <n v="0"/>
    <n v="0"/>
    <n v="0"/>
    <n v="0"/>
    <n v="0"/>
    <x v="3"/>
    <x v="23"/>
    <x v="179"/>
    <s v="E85713"/>
  </r>
  <r>
    <x v="1"/>
    <s v="E85015"/>
    <s v="Hounslow Medical Centre"/>
    <s v="Hounslow Health Pcn"/>
    <s v="NHS North West London ICB - W2U3Z"/>
    <n v="0"/>
    <n v="0"/>
    <n v="0"/>
    <n v="0"/>
    <n v="0"/>
    <n v="0"/>
    <n v="0"/>
    <n v="0"/>
    <n v="0"/>
    <n v="0"/>
    <n v="0"/>
    <n v="0"/>
    <n v="0"/>
    <n v="0"/>
    <x v="3"/>
    <x v="23"/>
    <x v="180"/>
    <s v="E85015"/>
  </r>
  <r>
    <x v="1"/>
    <s v="E85060"/>
    <s v="Kingfisher Practice"/>
    <s v="Hounslow Health Pcn"/>
    <s v="NHS North West London ICB - W2U3Z"/>
    <n v="0"/>
    <n v="0"/>
    <n v="0"/>
    <n v="0"/>
    <n v="0"/>
    <n v="0"/>
    <n v="0"/>
    <n v="0"/>
    <n v="0"/>
    <n v="0"/>
    <n v="0"/>
    <n v="0"/>
    <n v="0"/>
    <n v="0"/>
    <x v="3"/>
    <x v="23"/>
    <x v="181"/>
    <s v="E85060"/>
  </r>
  <r>
    <x v="1"/>
    <s v="E85113"/>
    <s v="Redwood Practice"/>
    <s v="Hounslow Health Pcn"/>
    <s v="NHS North West London ICB - W2U3Z"/>
    <n v="53"/>
    <n v="215"/>
    <n v="8"/>
    <n v="33"/>
    <n v="16"/>
    <n v="64"/>
    <n v="19"/>
    <n v="76"/>
    <n v="7"/>
    <n v="30"/>
    <n v="3"/>
    <n v="12"/>
    <n v="5.6603773584905662E-2"/>
    <n v="5.5813953488372092E-2"/>
    <x v="3"/>
    <x v="23"/>
    <x v="182"/>
    <s v="E85113"/>
  </r>
  <r>
    <x v="1"/>
    <s v="Y02671"/>
    <s v="The Practice Heart Of Hounslow"/>
    <s v="Hounslow Health Pcn"/>
    <s v="NHS North West London ICB - W2U3Z"/>
    <n v="2"/>
    <n v="4"/>
    <n v="0"/>
    <n v="0"/>
    <n v="2"/>
    <n v="4"/>
    <n v="0"/>
    <n v="0"/>
    <n v="0"/>
    <n v="0"/>
    <n v="0"/>
    <n v="0"/>
    <n v="0"/>
    <n v="0"/>
    <x v="3"/>
    <x v="23"/>
    <x v="183"/>
    <s v="Y02671"/>
  </r>
  <r>
    <x v="1"/>
    <s v="E85600"/>
    <s v="Willow Practice"/>
    <s v="Hounslow Health Pcn"/>
    <s v="NHS North West London ICB - W2U3Z"/>
    <n v="0"/>
    <n v="0"/>
    <n v="0"/>
    <n v="0"/>
    <n v="0"/>
    <n v="0"/>
    <n v="0"/>
    <n v="0"/>
    <n v="0"/>
    <n v="0"/>
    <n v="0"/>
    <n v="0"/>
    <n v="0"/>
    <n v="0"/>
    <x v="3"/>
    <x v="23"/>
    <x v="184"/>
    <s v="E85600"/>
  </r>
  <r>
    <x v="1"/>
    <s v="Y01011"/>
    <s v="Barlby Surgery"/>
    <s v="Inclusive Health Pcn"/>
    <s v="NHS North West London ICB - W2U3Z"/>
    <n v="3746"/>
    <n v="8056"/>
    <n v="176"/>
    <n v="352"/>
    <n v="2173"/>
    <n v="4903"/>
    <n v="907"/>
    <n v="1820"/>
    <n v="261"/>
    <n v="522"/>
    <n v="229"/>
    <n v="459"/>
    <n v="6.1131873998932197E-2"/>
    <n v="5.6976166832174775E-2"/>
    <x v="4"/>
    <x v="24"/>
    <x v="185"/>
    <s v="Y01011"/>
  </r>
  <r>
    <x v="1"/>
    <s v="E87038"/>
    <s v="Elgin Clinic"/>
    <s v="Inclusive Health Pcn"/>
    <s v="NHS North West London ICB - W2U3Z"/>
    <n v="0"/>
    <n v="0"/>
    <n v="0"/>
    <n v="0"/>
    <n v="0"/>
    <n v="0"/>
    <n v="0"/>
    <n v="0"/>
    <n v="0"/>
    <n v="0"/>
    <n v="0"/>
    <n v="0"/>
    <n v="0"/>
    <n v="0"/>
    <x v="4"/>
    <x v="24"/>
    <x v="186"/>
    <s v="E87038"/>
  </r>
  <r>
    <x v="1"/>
    <s v="Y02842"/>
    <s v="Half Penny Steps Health Centre"/>
    <s v="Inclusive Health Pcn"/>
    <s v="NHS North West London ICB - W2U3Z"/>
    <n v="0"/>
    <n v="0"/>
    <n v="0"/>
    <n v="0"/>
    <n v="0"/>
    <n v="0"/>
    <n v="0"/>
    <n v="0"/>
    <n v="0"/>
    <n v="0"/>
    <n v="0"/>
    <n v="0"/>
    <n v="0"/>
    <n v="0"/>
    <x v="4"/>
    <x v="24"/>
    <x v="187"/>
    <s v="Y02842"/>
  </r>
  <r>
    <x v="1"/>
    <s v="E87026"/>
    <s v="Meanwhile Garden Medical Centre"/>
    <s v="Inclusive Health Pcn"/>
    <s v="NHS North West London ICB - W2U3Z"/>
    <n v="0"/>
    <n v="0"/>
    <n v="0"/>
    <n v="0"/>
    <n v="0"/>
    <n v="0"/>
    <n v="0"/>
    <n v="0"/>
    <n v="0"/>
    <n v="0"/>
    <n v="0"/>
    <n v="0"/>
    <n v="0"/>
    <n v="0"/>
    <x v="4"/>
    <x v="24"/>
    <x v="188"/>
    <s v="E87026"/>
  </r>
  <r>
    <x v="1"/>
    <s v="E87755"/>
    <s v="Queens Park Health Centre"/>
    <s v="Inclusive Health Pcn"/>
    <s v="NHS North West London ICB - W2U3Z"/>
    <n v="0"/>
    <n v="0"/>
    <n v="0"/>
    <n v="0"/>
    <n v="0"/>
    <n v="0"/>
    <n v="0"/>
    <n v="0"/>
    <n v="0"/>
    <n v="0"/>
    <n v="0"/>
    <n v="0"/>
    <n v="0"/>
    <n v="0"/>
    <x v="4"/>
    <x v="24"/>
    <x v="189"/>
    <s v="E87755"/>
  </r>
  <r>
    <x v="1"/>
    <s v="E87021"/>
    <s v="Shirland Medical"/>
    <s v="Inclusive Health Pcn"/>
    <s v="NHS North West London ICB - W2U3Z"/>
    <n v="23"/>
    <n v="69"/>
    <n v="0"/>
    <n v="0"/>
    <n v="23"/>
    <n v="69"/>
    <n v="0"/>
    <n v="0"/>
    <n v="0"/>
    <n v="0"/>
    <n v="0"/>
    <n v="0"/>
    <n v="0"/>
    <n v="0"/>
    <x v="4"/>
    <x v="24"/>
    <x v="190"/>
    <s v="E87021"/>
  </r>
  <r>
    <x v="1"/>
    <s v="E87751"/>
    <s v="Srikrishnamurthy Harrow Road Surgery"/>
    <s v="Inclusive Health Pcn"/>
    <s v="NHS North West London ICB - W2U3Z"/>
    <n v="0"/>
    <n v="0"/>
    <n v="0"/>
    <n v="0"/>
    <n v="0"/>
    <n v="0"/>
    <n v="0"/>
    <n v="0"/>
    <n v="0"/>
    <n v="0"/>
    <n v="0"/>
    <n v="0"/>
    <n v="0"/>
    <n v="0"/>
    <x v="4"/>
    <x v="24"/>
    <x v="191"/>
    <s v="E87751"/>
  </r>
  <r>
    <x v="1"/>
    <s v="E87746"/>
    <s v="Brompton Medical Centre"/>
    <s v="K And C South Pcn"/>
    <s v="NHS North West London ICB - W2U3Z"/>
    <n v="0"/>
    <n v="0"/>
    <n v="0"/>
    <n v="0"/>
    <n v="0"/>
    <n v="0"/>
    <n v="0"/>
    <n v="0"/>
    <n v="0"/>
    <n v="0"/>
    <n v="0"/>
    <n v="0"/>
    <n v="0"/>
    <n v="0"/>
    <x v="4"/>
    <x v="25"/>
    <x v="192"/>
    <s v="E87746"/>
  </r>
  <r>
    <x v="1"/>
    <s v="Y03441"/>
    <s v="Health And Wellbeing Centre, Earls Court"/>
    <s v="K And C South Pcn"/>
    <s v="NHS North West London ICB - W2U3Z"/>
    <n v="1840"/>
    <n v="3864"/>
    <n v="119"/>
    <n v="238"/>
    <n v="1090"/>
    <n v="2364"/>
    <n v="379"/>
    <n v="758"/>
    <n v="106"/>
    <n v="212"/>
    <n v="146"/>
    <n v="292"/>
    <n v="7.9347826086956522E-2"/>
    <n v="7.5569358178053825E-2"/>
    <x v="4"/>
    <x v="25"/>
    <x v="193"/>
    <s v="Y03441"/>
  </r>
  <r>
    <x v="1"/>
    <s v="E87063"/>
    <s v="Kings Road Medical Centre"/>
    <s v="K And C South Pcn"/>
    <s v="NHS North West London ICB - W2U3Z"/>
    <n v="6990"/>
    <n v="15832"/>
    <n v="442"/>
    <n v="999"/>
    <n v="3573"/>
    <n v="8118"/>
    <n v="1978"/>
    <n v="4466"/>
    <n v="636"/>
    <n v="1440"/>
    <n v="361"/>
    <n v="809"/>
    <n v="5.1645207439198856E-2"/>
    <n v="5.1099039919151087E-2"/>
    <x v="4"/>
    <x v="25"/>
    <x v="194"/>
    <s v="E87063"/>
  </r>
  <r>
    <x v="1"/>
    <s v="E87048"/>
    <s v="Rosary Garden Surgery"/>
    <s v="K And C South Pcn"/>
    <s v="NHS North West London ICB - W2U3Z"/>
    <n v="0"/>
    <n v="0"/>
    <n v="0"/>
    <n v="0"/>
    <n v="0"/>
    <n v="0"/>
    <n v="0"/>
    <n v="0"/>
    <n v="0"/>
    <n v="0"/>
    <n v="0"/>
    <n v="0"/>
    <n v="0"/>
    <n v="0"/>
    <x v="4"/>
    <x v="25"/>
    <x v="195"/>
    <s v="E87048"/>
  </r>
  <r>
    <x v="1"/>
    <s v="E87702"/>
    <s v="The Surgery"/>
    <s v="K And C South Pcn"/>
    <s v="NHS North West London ICB - W2U3Z"/>
    <n v="0"/>
    <n v="0"/>
    <n v="0"/>
    <n v="0"/>
    <n v="0"/>
    <n v="0"/>
    <n v="0"/>
    <n v="0"/>
    <n v="0"/>
    <n v="0"/>
    <n v="0"/>
    <n v="0"/>
    <n v="0"/>
    <n v="0"/>
    <x v="4"/>
    <x v="25"/>
    <x v="196"/>
    <s v="E87702"/>
  </r>
  <r>
    <x v="1"/>
    <s v="E84674"/>
    <s v="Chichele Road Surgery"/>
    <s v="Kilburn Partnership Pcn"/>
    <s v="NHS North West London ICB - W2U3Z"/>
    <n v="1528"/>
    <n v="2923"/>
    <n v="64"/>
    <n v="121"/>
    <n v="1092"/>
    <n v="2107"/>
    <n v="261"/>
    <n v="487"/>
    <n v="55"/>
    <n v="100"/>
    <n v="56"/>
    <n v="108"/>
    <n v="3.6649214659685861E-2"/>
    <n v="3.6948340745809098E-2"/>
    <x v="2"/>
    <x v="26"/>
    <x v="197"/>
    <s v="E84674"/>
  </r>
  <r>
    <x v="1"/>
    <s v="E84042"/>
    <s v="Kilburn Park Medical Centre"/>
    <s v="Kilburn Partnership Pcn"/>
    <s v="NHS North West London ICB - W2U3Z"/>
    <n v="0"/>
    <n v="0"/>
    <n v="0"/>
    <n v="0"/>
    <n v="0"/>
    <n v="0"/>
    <n v="0"/>
    <n v="0"/>
    <n v="0"/>
    <n v="0"/>
    <n v="0"/>
    <n v="0"/>
    <n v="0"/>
    <n v="0"/>
    <x v="2"/>
    <x v="26"/>
    <x v="198"/>
    <s v="E84042"/>
  </r>
  <r>
    <x v="1"/>
    <s v="E84012"/>
    <s v="Mapesbury Medical Group"/>
    <s v="Kilburn Partnership Pcn"/>
    <s v="NHS North West London ICB - W2U3Z"/>
    <n v="0"/>
    <n v="0"/>
    <n v="0"/>
    <n v="0"/>
    <n v="0"/>
    <n v="0"/>
    <n v="0"/>
    <n v="0"/>
    <n v="0"/>
    <n v="0"/>
    <n v="0"/>
    <n v="0"/>
    <n v="0"/>
    <n v="0"/>
    <x v="2"/>
    <x v="26"/>
    <x v="199"/>
    <s v="E84012"/>
  </r>
  <r>
    <x v="1"/>
    <s v="E84080"/>
    <s v="Staverton Surgery"/>
    <s v="Kilburn Partnership Pcn"/>
    <s v="NHS North West London ICB - W2U3Z"/>
    <n v="0"/>
    <n v="0"/>
    <n v="0"/>
    <n v="0"/>
    <n v="0"/>
    <n v="0"/>
    <n v="0"/>
    <n v="0"/>
    <n v="0"/>
    <n v="0"/>
    <n v="0"/>
    <n v="0"/>
    <n v="0"/>
    <n v="0"/>
    <x v="2"/>
    <x v="26"/>
    <x v="200"/>
    <s v="E84080"/>
  </r>
  <r>
    <x v="1"/>
    <s v="E86632"/>
    <s v="Acorn Medical Centre"/>
    <s v="Long Lane First Care Group Pcn"/>
    <s v="NHS North West London ICB - W2U3Z"/>
    <n v="224"/>
    <n v="448"/>
    <n v="12"/>
    <n v="24"/>
    <n v="117"/>
    <n v="234"/>
    <n v="64"/>
    <n v="128"/>
    <n v="17"/>
    <n v="34"/>
    <n v="14"/>
    <n v="28"/>
    <n v="6.25E-2"/>
    <n v="6.25E-2"/>
    <x v="5"/>
    <x v="27"/>
    <x v="201"/>
    <s v="E86632"/>
  </r>
  <r>
    <x v="1"/>
    <s v="E86637"/>
    <s v="Heathrow Medical Centre"/>
    <s v="Long Lane First Care Group Pcn"/>
    <s v="NHS North West London ICB - W2U3Z"/>
    <n v="0"/>
    <n v="0"/>
    <n v="0"/>
    <n v="0"/>
    <n v="0"/>
    <n v="0"/>
    <n v="0"/>
    <n v="0"/>
    <n v="0"/>
    <n v="0"/>
    <n v="0"/>
    <n v="0"/>
    <n v="0"/>
    <n v="0"/>
    <x v="5"/>
    <x v="27"/>
    <x v="202"/>
    <s v="E86637"/>
  </r>
  <r>
    <x v="1"/>
    <s v="E86026"/>
    <s v="Parkview Surgery"/>
    <s v="Long Lane First Care Group Pcn"/>
    <s v="NHS North West London ICB - W2U3Z"/>
    <n v="436"/>
    <n v="870"/>
    <n v="35"/>
    <n v="70"/>
    <n v="200"/>
    <n v="398"/>
    <n v="107"/>
    <n v="214"/>
    <n v="50"/>
    <n v="100"/>
    <n v="44"/>
    <n v="88"/>
    <n v="0.10091743119266056"/>
    <n v="0.10114942528735632"/>
    <x v="5"/>
    <x v="27"/>
    <x v="203"/>
    <s v="E86026"/>
  </r>
  <r>
    <x v="1"/>
    <s v="E86612"/>
    <s v="Shakespeare Health Centre"/>
    <s v="Long Lane First Care Group Pcn"/>
    <s v="NHS North West London ICB - W2U3Z"/>
    <n v="5326"/>
    <n v="16061"/>
    <n v="398"/>
    <n v="1199"/>
    <n v="2960"/>
    <n v="8903"/>
    <n v="952"/>
    <n v="2874"/>
    <n v="680"/>
    <n v="2066"/>
    <n v="336"/>
    <n v="1019"/>
    <n v="6.3086744273375892E-2"/>
    <n v="6.3445613598157022E-2"/>
    <x v="5"/>
    <x v="27"/>
    <x v="204"/>
    <s v="E86612"/>
  </r>
  <r>
    <x v="1"/>
    <s v="E86016"/>
    <s v="The Pine Medical Centre"/>
    <s v="Long Lane First Care Group Pcn"/>
    <s v="NHS North West London ICB - W2U3Z"/>
    <n v="12543"/>
    <n v="37002"/>
    <n v="895"/>
    <n v="2701"/>
    <n v="5603"/>
    <n v="16789"/>
    <n v="3497"/>
    <n v="10015"/>
    <n v="1601"/>
    <n v="4574"/>
    <n v="947"/>
    <n v="2923"/>
    <n v="7.550027904010205E-2"/>
    <n v="7.8995729960542674E-2"/>
    <x v="5"/>
    <x v="27"/>
    <x v="205"/>
    <s v="E86016"/>
  </r>
  <r>
    <x v="1"/>
    <s v="E86610"/>
    <s v="Willow Tree Surgery"/>
    <s v="Long Lane First Care Group Pcn"/>
    <s v="NHS North West London ICB - W2U3Z"/>
    <n v="493"/>
    <n v="1201"/>
    <n v="46"/>
    <n v="104"/>
    <n v="233"/>
    <n v="599"/>
    <n v="103"/>
    <n v="248"/>
    <n v="53"/>
    <n v="119"/>
    <n v="58"/>
    <n v="131"/>
    <n v="0.11764705882352941"/>
    <n v="0.10907577019150708"/>
    <x v="5"/>
    <x v="27"/>
    <x v="206"/>
    <s v="E86610"/>
  </r>
  <r>
    <x v="1"/>
    <s v="E86020"/>
    <s v="Yeading Court Surgery"/>
    <s v="Long Lane First Care Group Pcn"/>
    <s v="NHS North West London ICB - W2U3Z"/>
    <n v="1917"/>
    <n v="3856"/>
    <n v="121"/>
    <n v="244"/>
    <n v="1103"/>
    <n v="2222"/>
    <n v="385"/>
    <n v="773"/>
    <n v="183"/>
    <n v="366"/>
    <n v="125"/>
    <n v="251"/>
    <n v="6.5206051121544081E-2"/>
    <n v="6.5093360995850627E-2"/>
    <x v="5"/>
    <x v="27"/>
    <x v="207"/>
    <s v="E86020"/>
  </r>
  <r>
    <x v="1"/>
    <s v="E87067"/>
    <s v="Colville Health Centre"/>
    <s v="Neohealth Pcn"/>
    <s v="NHS North West London ICB - W2U3Z"/>
    <n v="0"/>
    <n v="0"/>
    <n v="0"/>
    <n v="0"/>
    <n v="0"/>
    <n v="0"/>
    <n v="0"/>
    <n v="0"/>
    <n v="0"/>
    <n v="0"/>
    <n v="0"/>
    <n v="0"/>
    <n v="0"/>
    <n v="0"/>
    <x v="4"/>
    <x v="28"/>
    <x v="208"/>
    <s v="E87067"/>
  </r>
  <r>
    <x v="1"/>
    <s v="Y00507"/>
    <s v="St. Quintin Health Centre"/>
    <s v="Neohealth Pcn"/>
    <s v="NHS North West London ICB - W2U3Z"/>
    <n v="0"/>
    <n v="0"/>
    <n v="0"/>
    <n v="0"/>
    <n v="0"/>
    <n v="0"/>
    <n v="0"/>
    <n v="0"/>
    <n v="0"/>
    <n v="0"/>
    <n v="0"/>
    <n v="0"/>
    <n v="0"/>
    <n v="0"/>
    <x v="4"/>
    <x v="28"/>
    <x v="209"/>
    <s v="Y00507"/>
  </r>
  <r>
    <x v="1"/>
    <s v="E87733"/>
    <s v="The Exmoor Surgery"/>
    <s v="Neohealth Pcn"/>
    <s v="NHS North West London ICB - W2U3Z"/>
    <n v="0"/>
    <n v="0"/>
    <n v="0"/>
    <n v="0"/>
    <n v="0"/>
    <n v="0"/>
    <n v="0"/>
    <n v="0"/>
    <n v="0"/>
    <n v="0"/>
    <n v="0"/>
    <n v="0"/>
    <n v="0"/>
    <n v="0"/>
    <x v="4"/>
    <x v="28"/>
    <x v="210"/>
    <s v="E87733"/>
  </r>
  <r>
    <x v="1"/>
    <s v="E87706"/>
    <s v="The Foreland Medical Centre"/>
    <s v="Neohealth Pcn"/>
    <s v="NHS North West London ICB - W2U3Z"/>
    <n v="0"/>
    <n v="0"/>
    <n v="0"/>
    <n v="0"/>
    <n v="0"/>
    <n v="0"/>
    <n v="0"/>
    <n v="0"/>
    <n v="0"/>
    <n v="0"/>
    <n v="0"/>
    <n v="0"/>
    <n v="0"/>
    <n v="0"/>
    <x v="4"/>
    <x v="28"/>
    <x v="211"/>
    <s v="E87706"/>
  </r>
  <r>
    <x v="1"/>
    <s v="E87742"/>
    <s v="The Golborne Medical Centre"/>
    <s v="Neohealth Pcn"/>
    <s v="NHS North West London ICB - W2U3Z"/>
    <n v="0"/>
    <n v="0"/>
    <n v="0"/>
    <n v="0"/>
    <n v="0"/>
    <n v="0"/>
    <n v="0"/>
    <n v="0"/>
    <n v="0"/>
    <n v="0"/>
    <n v="0"/>
    <n v="0"/>
    <n v="0"/>
    <n v="0"/>
    <x v="4"/>
    <x v="28"/>
    <x v="212"/>
    <s v="E87742"/>
  </r>
  <r>
    <x v="1"/>
    <s v="E87065"/>
    <s v="The Notting Hill Medical Centre"/>
    <s v="Neohealth Pcn"/>
    <s v="NHS North West London ICB - W2U3Z"/>
    <n v="0"/>
    <n v="0"/>
    <n v="0"/>
    <n v="0"/>
    <n v="0"/>
    <n v="0"/>
    <n v="0"/>
    <n v="0"/>
    <n v="0"/>
    <n v="0"/>
    <n v="0"/>
    <n v="0"/>
    <n v="0"/>
    <n v="0"/>
    <x v="4"/>
    <x v="28"/>
    <x v="213"/>
    <s v="E87065"/>
  </r>
  <r>
    <x v="1"/>
    <s v="E85112"/>
    <s v="Elmtrees Surgery"/>
    <s v="Ngp Pcn"/>
    <s v="NHS North West London ICB - W2U3Z"/>
    <n v="14"/>
    <n v="28"/>
    <n v="2"/>
    <n v="4"/>
    <n v="10"/>
    <n v="20"/>
    <n v="1"/>
    <n v="2"/>
    <n v="0"/>
    <n v="0"/>
    <n v="1"/>
    <n v="2"/>
    <n v="7.1428571428571425E-2"/>
    <n v="7.1428571428571425E-2"/>
    <x v="0"/>
    <x v="29"/>
    <x v="214"/>
    <s v="E85112"/>
  </r>
  <r>
    <x v="1"/>
    <s v="E85050"/>
    <s v="Greenford Road Med.Ctr."/>
    <s v="Ngp Pcn"/>
    <s v="NHS North West London ICB - W2U3Z"/>
    <n v="653"/>
    <n v="1306"/>
    <n v="25"/>
    <n v="50"/>
    <n v="434"/>
    <n v="868"/>
    <n v="136"/>
    <n v="272"/>
    <n v="41"/>
    <n v="82"/>
    <n v="17"/>
    <n v="34"/>
    <n v="2.6033690658499236E-2"/>
    <n v="2.6033690658499236E-2"/>
    <x v="0"/>
    <x v="29"/>
    <x v="215"/>
    <s v="E85050"/>
  </r>
  <r>
    <x v="1"/>
    <s v="E85054"/>
    <s v="Hillview Surgery"/>
    <s v="Ngp Pcn"/>
    <s v="NHS North West London ICB - W2U3Z"/>
    <n v="0"/>
    <n v="0"/>
    <n v="0"/>
    <n v="0"/>
    <n v="0"/>
    <n v="0"/>
    <n v="0"/>
    <n v="0"/>
    <n v="0"/>
    <n v="0"/>
    <n v="0"/>
    <n v="0"/>
    <n v="0"/>
    <n v="0"/>
    <x v="0"/>
    <x v="29"/>
    <x v="216"/>
    <s v="E85054"/>
  </r>
  <r>
    <x v="1"/>
    <s v="E85098"/>
    <s v="Islip Manor Medical Centre"/>
    <s v="Ngp Pcn"/>
    <s v="NHS North West London ICB - W2U3Z"/>
    <n v="127"/>
    <n v="254"/>
    <n v="10"/>
    <n v="20"/>
    <n v="57"/>
    <n v="114"/>
    <n v="35"/>
    <n v="70"/>
    <n v="16"/>
    <n v="32"/>
    <n v="9"/>
    <n v="18"/>
    <n v="7.0866141732283464E-2"/>
    <n v="7.0866141732283464E-2"/>
    <x v="0"/>
    <x v="29"/>
    <x v="217"/>
    <s v="E85098"/>
  </r>
  <r>
    <x v="1"/>
    <s v="E85108"/>
    <s v="Mandeville Medical Centre"/>
    <s v="Ngp Pcn"/>
    <s v="NHS North West London ICB - W2U3Z"/>
    <n v="29"/>
    <n v="116"/>
    <n v="3"/>
    <n v="12"/>
    <n v="13"/>
    <n v="52"/>
    <n v="7"/>
    <n v="28"/>
    <n v="3"/>
    <n v="12"/>
    <n v="3"/>
    <n v="12"/>
    <n v="0.10344827586206896"/>
    <n v="0.10344827586206896"/>
    <x v="0"/>
    <x v="29"/>
    <x v="218"/>
    <s v="E85108"/>
  </r>
  <r>
    <x v="1"/>
    <s v="E85643"/>
    <s v="Meadow View"/>
    <s v="Ngp Pcn"/>
    <s v="NHS North West London ICB - W2U3Z"/>
    <n v="173"/>
    <n v="358"/>
    <n v="18"/>
    <n v="38"/>
    <n v="65"/>
    <n v="128"/>
    <n v="60"/>
    <n v="122"/>
    <n v="16"/>
    <n v="36"/>
    <n v="14"/>
    <n v="34"/>
    <n v="8.0924855491329481E-2"/>
    <n v="9.4972067039106142E-2"/>
    <x v="0"/>
    <x v="29"/>
    <x v="219"/>
    <s v="E85643"/>
  </r>
  <r>
    <x v="1"/>
    <s v="E85111"/>
    <s v="Perivale Medical Clinic"/>
    <s v="Ngp Pcn"/>
    <s v="NHS North West London ICB - W2U3Z"/>
    <n v="19"/>
    <n v="76"/>
    <n v="0"/>
    <n v="0"/>
    <n v="12"/>
    <n v="48"/>
    <n v="3"/>
    <n v="12"/>
    <n v="4"/>
    <n v="16"/>
    <n v="0"/>
    <n v="0"/>
    <n v="0"/>
    <n v="0"/>
    <x v="0"/>
    <x v="29"/>
    <x v="220"/>
    <s v="E85111"/>
  </r>
  <r>
    <x v="1"/>
    <s v="E84059"/>
    <s v="The Allendale Road Surgery"/>
    <s v="Ngp Pcn"/>
    <s v="NHS North West London ICB - W2U3Z"/>
    <n v="122"/>
    <n v="244"/>
    <n v="13"/>
    <n v="26"/>
    <n v="44"/>
    <n v="88"/>
    <n v="35"/>
    <n v="70"/>
    <n v="21"/>
    <n v="42"/>
    <n v="9"/>
    <n v="18"/>
    <n v="7.3770491803278687E-2"/>
    <n v="7.3770491803278687E-2"/>
    <x v="0"/>
    <x v="29"/>
    <x v="221"/>
    <s v="E84059"/>
  </r>
  <r>
    <x v="1"/>
    <s v="E85127"/>
    <s v="The Barnabas Medical Ctre"/>
    <s v="Ngp Pcn"/>
    <s v="NHS North West London ICB - W2U3Z"/>
    <n v="0"/>
    <n v="0"/>
    <n v="0"/>
    <n v="0"/>
    <n v="0"/>
    <n v="0"/>
    <n v="0"/>
    <n v="0"/>
    <n v="0"/>
    <n v="0"/>
    <n v="0"/>
    <n v="0"/>
    <n v="0"/>
    <n v="0"/>
    <x v="0"/>
    <x v="29"/>
    <x v="222"/>
    <s v="E85127"/>
  </r>
  <r>
    <x v="1"/>
    <s v="E85725"/>
    <s v="The Grove Medical Practice"/>
    <s v="Ngp Pcn"/>
    <s v="NHS North West London ICB - W2U3Z"/>
    <n v="0"/>
    <n v="0"/>
    <n v="0"/>
    <n v="0"/>
    <n v="0"/>
    <n v="0"/>
    <n v="0"/>
    <n v="0"/>
    <n v="0"/>
    <n v="0"/>
    <n v="0"/>
    <n v="0"/>
    <n v="0"/>
    <n v="0"/>
    <x v="0"/>
    <x v="29"/>
    <x v="223"/>
    <s v="E85725"/>
  </r>
  <r>
    <x v="1"/>
    <s v="E85053"/>
    <s v="The Medical Centre"/>
    <s v="Ngp Pcn"/>
    <s v="NHS North West London ICB - W2U3Z"/>
    <n v="0"/>
    <n v="0"/>
    <n v="0"/>
    <n v="0"/>
    <n v="0"/>
    <n v="0"/>
    <n v="0"/>
    <n v="0"/>
    <n v="0"/>
    <n v="0"/>
    <n v="0"/>
    <n v="0"/>
    <n v="0"/>
    <n v="0"/>
    <x v="0"/>
    <x v="29"/>
    <x v="224"/>
    <s v="E85053"/>
  </r>
  <r>
    <x v="1"/>
    <s v="E86041"/>
    <s v="Acre Surgery"/>
    <s v="North Connect Pcn"/>
    <s v="NHS North West London ICB - W2U3Z"/>
    <n v="17"/>
    <n v="51"/>
    <n v="2"/>
    <n v="6"/>
    <n v="4"/>
    <n v="12"/>
    <n v="6"/>
    <n v="18"/>
    <n v="2"/>
    <n v="6"/>
    <n v="3"/>
    <n v="9"/>
    <n v="0.17647058823529413"/>
    <n v="0.17647058823529413"/>
    <x v="5"/>
    <x v="30"/>
    <x v="225"/>
    <s v="E86041"/>
  </r>
  <r>
    <x v="1"/>
    <s v="E86615"/>
    <s v="Acrefield Surgery"/>
    <s v="North Connect Pcn"/>
    <s v="NHS North West London ICB - W2U3Z"/>
    <n v="5"/>
    <n v="15"/>
    <n v="1"/>
    <n v="3"/>
    <n v="4"/>
    <n v="12"/>
    <n v="0"/>
    <n v="0"/>
    <n v="0"/>
    <n v="0"/>
    <n v="0"/>
    <n v="0"/>
    <n v="0"/>
    <n v="0"/>
    <x v="5"/>
    <x v="30"/>
    <x v="226"/>
    <s v="E86615"/>
  </r>
  <r>
    <x v="1"/>
    <s v="E86618"/>
    <s v="Carepoint Practice"/>
    <s v="North Connect Pcn"/>
    <s v="NHS North West London ICB - W2U3Z"/>
    <n v="818"/>
    <n v="1874"/>
    <n v="53"/>
    <n v="125"/>
    <n v="435"/>
    <n v="987"/>
    <n v="200"/>
    <n v="456"/>
    <n v="75"/>
    <n v="178"/>
    <n v="55"/>
    <n v="128"/>
    <n v="6.7237163814180934E-2"/>
    <n v="6.8303094983991466E-2"/>
    <x v="5"/>
    <x v="30"/>
    <x v="227"/>
    <s v="E86618"/>
  </r>
  <r>
    <x v="1"/>
    <s v="E86028"/>
    <s v="Eastbury Surgery"/>
    <s v="North Connect Pcn"/>
    <s v="NHS North West London ICB - W2U3Z"/>
    <n v="1331"/>
    <n v="4932"/>
    <n v="172"/>
    <n v="674"/>
    <n v="388"/>
    <n v="1315"/>
    <n v="349"/>
    <n v="1302"/>
    <n v="204"/>
    <n v="808"/>
    <n v="218"/>
    <n v="833"/>
    <n v="0.16378662659654394"/>
    <n v="0.16889699918897"/>
    <x v="5"/>
    <x v="30"/>
    <x v="228"/>
    <s v="E86028"/>
  </r>
  <r>
    <x v="1"/>
    <s v="E86007"/>
    <s v="Harefield Practice"/>
    <s v="North Connect Pcn"/>
    <s v="NHS North West London ICB - W2U3Z"/>
    <n v="1343"/>
    <n v="2774"/>
    <n v="99"/>
    <n v="203"/>
    <n v="681"/>
    <n v="1400"/>
    <n v="308"/>
    <n v="629"/>
    <n v="149"/>
    <n v="324"/>
    <n v="106"/>
    <n v="218"/>
    <n v="7.8927773641102011E-2"/>
    <n v="7.858687815428983E-2"/>
    <x v="5"/>
    <x v="30"/>
    <x v="229"/>
    <s v="E86007"/>
  </r>
  <r>
    <x v="1"/>
    <s v="E86001"/>
    <s v="Mountwood Surgery"/>
    <s v="North Connect Pcn"/>
    <s v="NHS North West London ICB - W2U3Z"/>
    <n v="936"/>
    <n v="2799"/>
    <n v="80"/>
    <n v="235"/>
    <n v="426"/>
    <n v="1269"/>
    <n v="210"/>
    <n v="619"/>
    <n v="141"/>
    <n v="432"/>
    <n v="79"/>
    <n v="244"/>
    <n v="8.4401709401709407E-2"/>
    <n v="8.7173990710968208E-2"/>
    <x v="5"/>
    <x v="30"/>
    <x v="230"/>
    <s v="E86001"/>
  </r>
  <r>
    <x v="1"/>
    <s v="E86006"/>
    <s v="The Devonshire Lodge Practice"/>
    <s v="North Connect Pcn"/>
    <s v="NHS North West London ICB - W2U3Z"/>
    <n v="67"/>
    <n v="186"/>
    <n v="4"/>
    <n v="11"/>
    <n v="31"/>
    <n v="86"/>
    <n v="20"/>
    <n v="55"/>
    <n v="5"/>
    <n v="15"/>
    <n v="7"/>
    <n v="19"/>
    <n v="0.1044776119402985"/>
    <n v="0.10215053763440861"/>
    <x v="5"/>
    <x v="30"/>
    <x v="231"/>
    <s v="E86006"/>
  </r>
  <r>
    <x v="1"/>
    <s v="Y02906"/>
    <s v="Canberra Old Oak Surgery"/>
    <s v="North Hammersmith &amp; Fulham Pcn"/>
    <s v="NHS North West London ICB - W2U3Z"/>
    <n v="5203"/>
    <n v="10478"/>
    <n v="72"/>
    <n v="149"/>
    <n v="4436"/>
    <n v="8931"/>
    <n v="508"/>
    <n v="1021"/>
    <n v="106"/>
    <n v="213"/>
    <n v="81"/>
    <n v="164"/>
    <n v="1.5567941572169902E-2"/>
    <n v="1.5651841954571484E-2"/>
    <x v="1"/>
    <x v="31"/>
    <x v="232"/>
    <s v="Y02906"/>
  </r>
  <r>
    <x v="1"/>
    <s v="E85048"/>
    <s v="Dr Canisius &amp; Dr Hasan, Parkview Cfh&amp;W"/>
    <s v="North Hammersmith &amp; Fulham Pcn"/>
    <s v="NHS North West London ICB - W2U3Z"/>
    <n v="0"/>
    <n v="0"/>
    <n v="0"/>
    <n v="0"/>
    <n v="0"/>
    <n v="0"/>
    <n v="0"/>
    <n v="0"/>
    <n v="0"/>
    <n v="0"/>
    <n v="0"/>
    <n v="0"/>
    <n v="0"/>
    <n v="0"/>
    <x v="1"/>
    <x v="31"/>
    <x v="233"/>
    <s v="E85048"/>
  </r>
  <r>
    <x v="1"/>
    <s v="E85659"/>
    <s v="Dr Rk Kukar, Parkview Ctr For H&amp;W"/>
    <s v="North Hammersmith &amp; Fulham Pcn"/>
    <s v="NHS North West London ICB - W2U3Z"/>
    <n v="0"/>
    <n v="0"/>
    <n v="0"/>
    <n v="0"/>
    <n v="0"/>
    <n v="0"/>
    <n v="0"/>
    <n v="0"/>
    <n v="0"/>
    <n v="0"/>
    <n v="0"/>
    <n v="0"/>
    <n v="0"/>
    <n v="0"/>
    <x v="1"/>
    <x v="31"/>
    <x v="234"/>
    <s v="E85659"/>
  </r>
  <r>
    <x v="1"/>
    <s v="E85624"/>
    <s v="Dr Uppal &amp; Partn, Parkview Ctr For H&amp;W"/>
    <s v="North Hammersmith &amp; Fulham Pcn"/>
    <s v="NHS North West London ICB - W2U3Z"/>
    <n v="0"/>
    <n v="0"/>
    <n v="0"/>
    <n v="0"/>
    <n v="0"/>
    <n v="0"/>
    <n v="0"/>
    <n v="0"/>
    <n v="0"/>
    <n v="0"/>
    <n v="0"/>
    <n v="0"/>
    <n v="0"/>
    <n v="0"/>
    <x v="1"/>
    <x v="31"/>
    <x v="235"/>
    <s v="E85624"/>
  </r>
  <r>
    <x v="1"/>
    <s v="Y02589"/>
    <s v="Hammersmith &amp; Fulham Centres For Health"/>
    <s v="North Hammersmith &amp; Fulham Pcn"/>
    <s v="NHS North West London ICB - W2U3Z"/>
    <n v="518"/>
    <n v="1036"/>
    <n v="38"/>
    <n v="76"/>
    <n v="273"/>
    <n v="546"/>
    <n v="144"/>
    <n v="288"/>
    <n v="27"/>
    <n v="54"/>
    <n v="36"/>
    <n v="72"/>
    <n v="6.9498069498069498E-2"/>
    <n v="6.9498069498069498E-2"/>
    <x v="1"/>
    <x v="31"/>
    <x v="236"/>
    <s v="Y02589"/>
  </r>
  <r>
    <x v="1"/>
    <s v="E85077"/>
    <s v="Shepherds Bush Medical Centre"/>
    <s v="North Hammersmith &amp; Fulham Pcn"/>
    <s v="NHS North West London ICB - W2U3Z"/>
    <n v="7"/>
    <n v="14"/>
    <n v="1"/>
    <n v="2"/>
    <n v="1"/>
    <n v="2"/>
    <n v="4"/>
    <n v="8"/>
    <n v="1"/>
    <n v="2"/>
    <n v="0"/>
    <n v="0"/>
    <n v="0"/>
    <n v="0"/>
    <x v="1"/>
    <x v="31"/>
    <x v="237"/>
    <s v="E85077"/>
  </r>
  <r>
    <x v="1"/>
    <s v="E85748"/>
    <s v="The Medical Centre, Dr Kukar"/>
    <s v="North Hammersmith &amp; Fulham Pcn"/>
    <s v="NHS North West London ICB - W2U3Z"/>
    <n v="0"/>
    <n v="0"/>
    <n v="0"/>
    <n v="0"/>
    <n v="0"/>
    <n v="0"/>
    <n v="0"/>
    <n v="0"/>
    <n v="0"/>
    <n v="0"/>
    <n v="0"/>
    <n v="0"/>
    <n v="0"/>
    <n v="0"/>
    <x v="1"/>
    <x v="31"/>
    <x v="238"/>
    <s v="E85748"/>
  </r>
  <r>
    <x v="1"/>
    <s v="E85042"/>
    <s v="The New Surgery"/>
    <s v="North Hammersmith &amp; Fulham Pcn"/>
    <s v="NHS North West London ICB - W2U3Z"/>
    <n v="0"/>
    <n v="0"/>
    <n v="0"/>
    <n v="0"/>
    <n v="0"/>
    <n v="0"/>
    <n v="0"/>
    <n v="0"/>
    <n v="0"/>
    <n v="0"/>
    <n v="0"/>
    <n v="0"/>
    <n v="0"/>
    <n v="0"/>
    <x v="1"/>
    <x v="31"/>
    <x v="239"/>
    <s v="E85042"/>
  </r>
  <r>
    <x v="1"/>
    <s v="E85005"/>
    <s v="The Surgery, Dr Dasgupta &amp; Partners"/>
    <s v="North Hammersmith &amp; Fulham Pcn"/>
    <s v="NHS North West London ICB - W2U3Z"/>
    <n v="21595"/>
    <n v="72472"/>
    <n v="1207"/>
    <n v="4016"/>
    <n v="13404"/>
    <n v="45019"/>
    <n v="4647"/>
    <n v="15585"/>
    <n v="1636"/>
    <n v="5462"/>
    <n v="701"/>
    <n v="2390"/>
    <n v="3.2461217874507987E-2"/>
    <n v="3.2978253670383047E-2"/>
    <x v="1"/>
    <x v="31"/>
    <x v="240"/>
    <s v="E85005"/>
  </r>
  <r>
    <x v="1"/>
    <s v="E85023"/>
    <s v="Chepstow Gardens Medical Centre"/>
    <s v="North Southall Pcn"/>
    <s v="NHS North West London ICB - W2U3Z"/>
    <n v="0"/>
    <n v="0"/>
    <n v="0"/>
    <n v="0"/>
    <n v="0"/>
    <n v="0"/>
    <n v="0"/>
    <n v="0"/>
    <n v="0"/>
    <n v="0"/>
    <n v="0"/>
    <n v="0"/>
    <n v="0"/>
    <n v="0"/>
    <x v="0"/>
    <x v="32"/>
    <x v="241"/>
    <s v="E85023"/>
  </r>
  <r>
    <x v="1"/>
    <s v="E85682"/>
    <s v="Dormers Wells Medical Centre"/>
    <s v="North Southall Pcn"/>
    <s v="NHS North West London ICB - W2U3Z"/>
    <n v="0"/>
    <n v="0"/>
    <n v="0"/>
    <n v="0"/>
    <n v="0"/>
    <n v="0"/>
    <n v="0"/>
    <n v="0"/>
    <n v="0"/>
    <n v="0"/>
    <n v="0"/>
    <n v="0"/>
    <n v="0"/>
    <n v="0"/>
    <x v="0"/>
    <x v="32"/>
    <x v="242"/>
    <s v="E85682"/>
  </r>
  <r>
    <x v="1"/>
    <s v="E85083"/>
    <s v="Dr Sivanesan &amp; Partner"/>
    <s v="North Southall Pcn"/>
    <s v="NHS North West London ICB - W2U3Z"/>
    <n v="28"/>
    <n v="85"/>
    <n v="3"/>
    <n v="9"/>
    <n v="20"/>
    <n v="61"/>
    <n v="5"/>
    <n v="15"/>
    <n v="0"/>
    <n v="0"/>
    <n v="0"/>
    <n v="0"/>
    <n v="0"/>
    <n v="0"/>
    <x v="0"/>
    <x v="32"/>
    <x v="243"/>
    <s v="E85083"/>
  </r>
  <r>
    <x v="1"/>
    <s v="E85012"/>
    <s v="Ks Medical Centre"/>
    <s v="North Southall Pcn"/>
    <s v="NHS North West London ICB - W2U3Z"/>
    <n v="0"/>
    <n v="0"/>
    <n v="0"/>
    <n v="0"/>
    <n v="0"/>
    <n v="0"/>
    <n v="0"/>
    <n v="0"/>
    <n v="0"/>
    <n v="0"/>
    <n v="0"/>
    <n v="0"/>
    <n v="0"/>
    <n v="0"/>
    <x v="0"/>
    <x v="32"/>
    <x v="244"/>
    <s v="E85012"/>
  </r>
  <r>
    <x v="1"/>
    <s v="E85103"/>
    <s v="Lady Margaret Road Medical Centre"/>
    <s v="North Southall Pcn"/>
    <s v="NHS North West London ICB - W2U3Z"/>
    <n v="0"/>
    <n v="0"/>
    <n v="0"/>
    <n v="0"/>
    <n v="0"/>
    <n v="0"/>
    <n v="0"/>
    <n v="0"/>
    <n v="0"/>
    <n v="0"/>
    <n v="0"/>
    <n v="0"/>
    <n v="0"/>
    <n v="0"/>
    <x v="0"/>
    <x v="32"/>
    <x v="245"/>
    <s v="E85103"/>
  </r>
  <r>
    <x v="1"/>
    <s v="Y01221"/>
    <s v="Somerset Fhp O"/>
    <s v="North Southall Pcn"/>
    <s v="NHS North West London ICB - W2U3Z"/>
    <n v="0"/>
    <n v="0"/>
    <n v="0"/>
    <n v="0"/>
    <n v="0"/>
    <n v="0"/>
    <n v="0"/>
    <n v="0"/>
    <n v="0"/>
    <n v="0"/>
    <n v="0"/>
    <n v="0"/>
    <n v="0"/>
    <n v="0"/>
    <x v="0"/>
    <x v="32"/>
    <x v="246"/>
    <s v="Y01221"/>
  </r>
  <r>
    <x v="1"/>
    <s v="E85743"/>
    <s v="St. Georges Medical Ctr."/>
    <s v="North Southall Pcn"/>
    <s v="NHS North West London ICB - W2U3Z"/>
    <n v="0"/>
    <n v="0"/>
    <n v="0"/>
    <n v="0"/>
    <n v="0"/>
    <n v="0"/>
    <n v="0"/>
    <n v="0"/>
    <n v="0"/>
    <n v="0"/>
    <n v="0"/>
    <n v="0"/>
    <n v="0"/>
    <n v="0"/>
    <x v="0"/>
    <x v="32"/>
    <x v="31"/>
    <s v="E85743"/>
  </r>
  <r>
    <x v="1"/>
    <s v="E85119"/>
    <s v="The Mwh Practice"/>
    <s v="North Southall Pcn"/>
    <s v="NHS North West London ICB - W2U3Z"/>
    <n v="707"/>
    <n v="1575"/>
    <n v="73"/>
    <n v="166"/>
    <n v="321"/>
    <n v="727"/>
    <n v="200"/>
    <n v="435"/>
    <n v="74"/>
    <n v="162"/>
    <n v="39"/>
    <n v="85"/>
    <n v="5.5162659123055166E-2"/>
    <n v="5.3968253968253971E-2"/>
    <x v="0"/>
    <x v="32"/>
    <x v="247"/>
    <s v="E85119"/>
  </r>
  <r>
    <x v="1"/>
    <s v="E85663"/>
    <s v="The Saluja Clinic"/>
    <s v="North Southall Pcn"/>
    <s v="NHS North West London ICB - W2U3Z"/>
    <n v="49"/>
    <n v="98"/>
    <n v="2"/>
    <n v="4"/>
    <n v="30"/>
    <n v="60"/>
    <n v="16"/>
    <n v="32"/>
    <n v="1"/>
    <n v="2"/>
    <n v="0"/>
    <n v="0"/>
    <n v="0"/>
    <n v="0"/>
    <x v="0"/>
    <x v="32"/>
    <x v="248"/>
    <s v="E85663"/>
  </r>
  <r>
    <x v="1"/>
    <s v="E85721"/>
    <s v="The Town Surgery"/>
    <s v="North Southall Pcn"/>
    <s v="NHS North West London ICB - W2U3Z"/>
    <n v="0"/>
    <n v="0"/>
    <n v="0"/>
    <n v="0"/>
    <n v="0"/>
    <n v="0"/>
    <n v="0"/>
    <n v="0"/>
    <n v="0"/>
    <n v="0"/>
    <n v="0"/>
    <n v="0"/>
    <n v="0"/>
    <n v="0"/>
    <x v="0"/>
    <x v="32"/>
    <x v="249"/>
    <s v="E85721"/>
  </r>
  <r>
    <x v="1"/>
    <s v="E85715"/>
    <s v="Broadmead Surgery"/>
    <s v="Northolt Pcn"/>
    <s v="NHS North West London ICB - W2U3Z"/>
    <n v="0"/>
    <n v="0"/>
    <n v="0"/>
    <n v="0"/>
    <n v="0"/>
    <n v="0"/>
    <n v="0"/>
    <n v="0"/>
    <n v="0"/>
    <n v="0"/>
    <n v="0"/>
    <n v="0"/>
    <n v="0"/>
    <n v="0"/>
    <x v="0"/>
    <x v="33"/>
    <x v="250"/>
    <s v="E85715"/>
  </r>
  <r>
    <x v="1"/>
    <s v="E85712"/>
    <s v="Goodcare Practice"/>
    <s v="Northolt Pcn"/>
    <s v="NHS North West London ICB - W2U3Z"/>
    <n v="1151"/>
    <n v="2778"/>
    <n v="59"/>
    <n v="146"/>
    <n v="629"/>
    <n v="1487"/>
    <n v="307"/>
    <n v="742"/>
    <n v="102"/>
    <n v="266"/>
    <n v="54"/>
    <n v="137"/>
    <n v="4.6915725456125108E-2"/>
    <n v="4.9316054715622754E-2"/>
    <x v="0"/>
    <x v="33"/>
    <x v="251"/>
    <s v="E85712"/>
  </r>
  <r>
    <x v="1"/>
    <s v="E85745"/>
    <s v="Jubilee Gardens Medical Centre"/>
    <s v="Northolt Pcn"/>
    <s v="NHS North West London ICB - W2U3Z"/>
    <n v="0"/>
    <n v="0"/>
    <n v="0"/>
    <n v="0"/>
    <n v="0"/>
    <n v="0"/>
    <n v="0"/>
    <n v="0"/>
    <n v="0"/>
    <n v="0"/>
    <n v="0"/>
    <n v="0"/>
    <n v="0"/>
    <n v="0"/>
    <x v="0"/>
    <x v="33"/>
    <x v="252"/>
    <s v="E85745"/>
  </r>
  <r>
    <x v="1"/>
    <s v="E85623"/>
    <s v="Somerset Medical Centre"/>
    <s v="Northolt Pcn"/>
    <s v="NHS North West London ICB - W2U3Z"/>
    <n v="278"/>
    <n v="653"/>
    <n v="16"/>
    <n v="40"/>
    <n v="176"/>
    <n v="405"/>
    <n v="66"/>
    <n v="159"/>
    <n v="17"/>
    <n v="42"/>
    <n v="3"/>
    <n v="7"/>
    <n v="1.0791366906474821E-2"/>
    <n v="1.0719754977029096E-2"/>
    <x v="0"/>
    <x v="33"/>
    <x v="253"/>
    <s v="E85623"/>
  </r>
  <r>
    <x v="1"/>
    <s v="E85064"/>
    <s v="West End Surgery"/>
    <s v="Northolt Pcn"/>
    <s v="NHS North West London ICB - W2U3Z"/>
    <n v="278"/>
    <n v="1115"/>
    <n v="0"/>
    <n v="0"/>
    <n v="278"/>
    <n v="1115"/>
    <n v="0"/>
    <n v="0"/>
    <n v="0"/>
    <n v="0"/>
    <n v="0"/>
    <n v="0"/>
    <n v="0"/>
    <n v="0"/>
    <x v="0"/>
    <x v="33"/>
    <x v="254"/>
    <s v="E85064"/>
  </r>
  <r>
    <x v="1"/>
    <s v="E85021"/>
    <s v="Yeading Medical Centre"/>
    <s v="Northolt Pcn"/>
    <s v="NHS North West London ICB - W2U3Z"/>
    <n v="52"/>
    <n v="105"/>
    <n v="4"/>
    <n v="8"/>
    <n v="29"/>
    <n v="59"/>
    <n v="11"/>
    <n v="22"/>
    <n v="7"/>
    <n v="14"/>
    <n v="1"/>
    <n v="2"/>
    <n v="1.9230769230769232E-2"/>
    <n v="1.9047619047619049E-2"/>
    <x v="0"/>
    <x v="33"/>
    <x v="255"/>
    <s v="E85021"/>
  </r>
  <r>
    <x v="1"/>
    <s v="E87037"/>
    <s v="Connaught Square Practice"/>
    <s v="Regent Health Pcn"/>
    <s v="NHS North West London ICB - W2U3Z"/>
    <n v="0"/>
    <n v="0"/>
    <n v="0"/>
    <n v="0"/>
    <n v="0"/>
    <n v="0"/>
    <n v="0"/>
    <n v="0"/>
    <n v="0"/>
    <n v="0"/>
    <n v="0"/>
    <n v="0"/>
    <n v="0"/>
    <n v="0"/>
    <x v="7"/>
    <x v="34"/>
    <x v="256"/>
    <s v="E87037"/>
  </r>
  <r>
    <x v="1"/>
    <s v="E87052"/>
    <s v="Crompton Medical Centre"/>
    <s v="Regent Health Pcn"/>
    <s v="NHS North West London ICB - W2U3Z"/>
    <n v="3288"/>
    <n v="13152"/>
    <n v="133"/>
    <n v="532"/>
    <n v="2037"/>
    <n v="8148"/>
    <n v="850"/>
    <n v="3400"/>
    <n v="177"/>
    <n v="708"/>
    <n v="91"/>
    <n v="364"/>
    <n v="2.7676399026763991E-2"/>
    <n v="2.7676399026763991E-2"/>
    <x v="7"/>
    <x v="34"/>
    <x v="257"/>
    <s v="E87052"/>
  </r>
  <r>
    <x v="1"/>
    <s v="E87677"/>
    <s v="Imperial College Health Centre"/>
    <s v="Regent Health Pcn"/>
    <s v="NHS North West London ICB - W2U3Z"/>
    <n v="0"/>
    <n v="0"/>
    <n v="0"/>
    <n v="0"/>
    <n v="0"/>
    <n v="0"/>
    <n v="0"/>
    <n v="0"/>
    <n v="0"/>
    <n v="0"/>
    <n v="0"/>
    <n v="0"/>
    <n v="0"/>
    <n v="0"/>
    <x v="7"/>
    <x v="34"/>
    <x v="258"/>
    <s v="E87677"/>
  </r>
  <r>
    <x v="1"/>
    <s v="E87011"/>
    <s v="Lisson Grove Health Centre"/>
    <s v="Regent Health Pcn"/>
    <s v="NHS North West London ICB - W2U3Z"/>
    <n v="0"/>
    <n v="0"/>
    <n v="0"/>
    <n v="0"/>
    <n v="0"/>
    <n v="0"/>
    <n v="0"/>
    <n v="0"/>
    <n v="0"/>
    <n v="0"/>
    <n v="0"/>
    <n v="0"/>
    <n v="0"/>
    <n v="0"/>
    <x v="7"/>
    <x v="34"/>
    <x v="259"/>
    <s v="E87011"/>
  </r>
  <r>
    <x v="1"/>
    <s v="E87681"/>
    <s v="Newton Medical Centre"/>
    <s v="Regent Health Pcn"/>
    <s v="NHS North West London ICB - W2U3Z"/>
    <n v="0"/>
    <n v="0"/>
    <n v="0"/>
    <n v="0"/>
    <n v="0"/>
    <n v="0"/>
    <n v="0"/>
    <n v="0"/>
    <n v="0"/>
    <n v="0"/>
    <n v="0"/>
    <n v="0"/>
    <n v="0"/>
    <n v="0"/>
    <x v="7"/>
    <x v="34"/>
    <x v="260"/>
    <s v="E87681"/>
  </r>
  <r>
    <x v="1"/>
    <s v="E87008"/>
    <s v="Paddington Green Health Centre"/>
    <s v="Regent Health Pcn"/>
    <s v="NHS North West London ICB - W2U3Z"/>
    <n v="0"/>
    <n v="0"/>
    <n v="0"/>
    <n v="0"/>
    <n v="0"/>
    <n v="0"/>
    <n v="0"/>
    <n v="0"/>
    <n v="0"/>
    <n v="0"/>
    <n v="0"/>
    <n v="0"/>
    <n v="0"/>
    <n v="0"/>
    <x v="7"/>
    <x v="34"/>
    <x v="261"/>
    <s v="E87008"/>
  </r>
  <r>
    <x v="1"/>
    <s v="Y00902"/>
    <s v="The Westbourne Green Surgery"/>
    <s v="Regent Health Pcn"/>
    <s v="NHS North West London ICB - W2U3Z"/>
    <n v="0"/>
    <n v="0"/>
    <n v="0"/>
    <n v="0"/>
    <n v="0"/>
    <n v="0"/>
    <n v="0"/>
    <n v="0"/>
    <n v="0"/>
    <n v="0"/>
    <n v="0"/>
    <n v="0"/>
    <n v="0"/>
    <n v="0"/>
    <x v="7"/>
    <x v="34"/>
    <x v="262"/>
    <s v="Y00902"/>
  </r>
  <r>
    <x v="1"/>
    <s v="E87741"/>
    <s v="Woodfield Road Medical Centre"/>
    <s v="Regent Health Pcn"/>
    <s v="NHS North West London ICB - W2U3Z"/>
    <n v="0"/>
    <n v="0"/>
    <n v="0"/>
    <n v="0"/>
    <n v="0"/>
    <n v="0"/>
    <n v="0"/>
    <n v="0"/>
    <n v="0"/>
    <n v="0"/>
    <n v="0"/>
    <n v="0"/>
    <n v="0"/>
    <n v="0"/>
    <x v="7"/>
    <x v="34"/>
    <x v="263"/>
    <s v="E87741"/>
  </r>
  <r>
    <x v="1"/>
    <s v="E85657"/>
    <s v="Ealing Park Health Centre"/>
    <s v="South Central Ealing Pcn"/>
    <s v="NHS North West London ICB - W2U3Z"/>
    <n v="53"/>
    <n v="276"/>
    <n v="10"/>
    <n v="30"/>
    <n v="14"/>
    <n v="159"/>
    <n v="9"/>
    <n v="27"/>
    <n v="6"/>
    <n v="18"/>
    <n v="14"/>
    <n v="42"/>
    <n v="0.26415094339622641"/>
    <n v="0.15217391304347827"/>
    <x v="0"/>
    <x v="35"/>
    <x v="264"/>
    <s v="E85657"/>
  </r>
  <r>
    <x v="1"/>
    <s v="E85628"/>
    <s v="Elthorne Park Surgery"/>
    <s v="South Central Ealing Pcn"/>
    <s v="NHS North West London ICB - W2U3Z"/>
    <n v="12235"/>
    <n v="28167"/>
    <n v="1078"/>
    <n v="2656"/>
    <n v="4116"/>
    <n v="9499"/>
    <n v="4712"/>
    <n v="10474"/>
    <n v="1230"/>
    <n v="2870"/>
    <n v="1099"/>
    <n v="2668"/>
    <n v="8.9824274621986111E-2"/>
    <n v="9.4720772535236267E-2"/>
    <x v="0"/>
    <x v="35"/>
    <x v="265"/>
    <s v="E85628"/>
  </r>
  <r>
    <x v="1"/>
    <s v="E85034"/>
    <s v="Grosvenor House Surgery"/>
    <s v="South Central Ealing Pcn"/>
    <s v="NHS North West London ICB - W2U3Z"/>
    <n v="200"/>
    <n v="400"/>
    <n v="15"/>
    <n v="30"/>
    <n v="107"/>
    <n v="214"/>
    <n v="47"/>
    <n v="94"/>
    <n v="23"/>
    <n v="46"/>
    <n v="8"/>
    <n v="16"/>
    <n v="0.04"/>
    <n v="0.04"/>
    <x v="0"/>
    <x v="35"/>
    <x v="266"/>
    <s v="E85034"/>
  </r>
  <r>
    <x v="1"/>
    <s v="E85014"/>
    <s v="Northfields Surgery"/>
    <s v="South Central Ealing Pcn"/>
    <s v="NHS North West London ICB - W2U3Z"/>
    <n v="5337"/>
    <n v="16011"/>
    <n v="319"/>
    <n v="957"/>
    <n v="2065"/>
    <n v="6195"/>
    <n v="2213"/>
    <n v="6639"/>
    <n v="372"/>
    <n v="1116"/>
    <n v="368"/>
    <n v="1104"/>
    <n v="6.8952595090875021E-2"/>
    <n v="6.8952595090875021E-2"/>
    <x v="0"/>
    <x v="35"/>
    <x v="267"/>
    <s v="E85014"/>
  </r>
  <r>
    <x v="1"/>
    <s v="E85122"/>
    <s v="The Florence Road Surgery"/>
    <s v="South Central Ealing Pcn"/>
    <s v="NHS North West London ICB - W2U3Z"/>
    <n v="104"/>
    <n v="468"/>
    <n v="9"/>
    <n v="34"/>
    <n v="40"/>
    <n v="240"/>
    <n v="31"/>
    <n v="108"/>
    <n v="11"/>
    <n v="40"/>
    <n v="13"/>
    <n v="46"/>
    <n v="0.125"/>
    <n v="9.8290598290598288E-2"/>
    <x v="0"/>
    <x v="35"/>
    <x v="268"/>
    <s v="E85122"/>
  </r>
  <r>
    <x v="1"/>
    <s v="E85719"/>
    <s v="Ashville Surgery"/>
    <s v="South Fulham Pcn"/>
    <s v="NHS North West London ICB - W2U3Z"/>
    <n v="225"/>
    <n v="450"/>
    <n v="22"/>
    <n v="44"/>
    <n v="70"/>
    <n v="140"/>
    <n v="83"/>
    <n v="166"/>
    <n v="27"/>
    <n v="54"/>
    <n v="23"/>
    <n v="46"/>
    <n v="0.10222222222222223"/>
    <n v="0.10222222222222223"/>
    <x v="1"/>
    <x v="36"/>
    <x v="269"/>
    <s v="E85719"/>
  </r>
  <r>
    <x v="1"/>
    <s v="E85025"/>
    <s v="Cassidy Road Medical Centre"/>
    <s v="South Fulham Pcn"/>
    <s v="NHS North West London ICB - W2U3Z"/>
    <n v="2596"/>
    <n v="5273"/>
    <n v="148"/>
    <n v="296"/>
    <n v="1222"/>
    <n v="2519"/>
    <n v="789"/>
    <n v="1582"/>
    <n v="215"/>
    <n v="430"/>
    <n v="222"/>
    <n v="446"/>
    <n v="8.551617873651772E-2"/>
    <n v="8.4581831974208224E-2"/>
    <x v="1"/>
    <x v="36"/>
    <x v="270"/>
    <s v="E85025"/>
  </r>
  <r>
    <x v="1"/>
    <s v="E85649"/>
    <s v="Fulham Cross Medical Centre"/>
    <s v="South Fulham Pcn"/>
    <s v="NHS North West London ICB - W2U3Z"/>
    <n v="0"/>
    <n v="0"/>
    <n v="0"/>
    <n v="0"/>
    <n v="0"/>
    <n v="0"/>
    <n v="0"/>
    <n v="0"/>
    <n v="0"/>
    <n v="0"/>
    <n v="0"/>
    <n v="0"/>
    <n v="0"/>
    <n v="0"/>
    <x v="1"/>
    <x v="36"/>
    <x v="271"/>
    <s v="E85649"/>
  </r>
  <r>
    <x v="1"/>
    <s v="E85128"/>
    <s v="Sands End Health Clinic"/>
    <s v="South Fulham Pcn"/>
    <s v="NHS North West London ICB - W2U3Z"/>
    <n v="0"/>
    <n v="0"/>
    <n v="0"/>
    <n v="0"/>
    <n v="0"/>
    <n v="0"/>
    <n v="0"/>
    <n v="0"/>
    <n v="0"/>
    <n v="0"/>
    <n v="0"/>
    <n v="0"/>
    <n v="0"/>
    <n v="0"/>
    <x v="1"/>
    <x v="36"/>
    <x v="272"/>
    <s v="E85128"/>
  </r>
  <r>
    <x v="1"/>
    <s v="E85118"/>
    <s v="The Fulham Medical Centre"/>
    <s v="South Fulham Pcn"/>
    <s v="NHS North West London ICB - W2U3Z"/>
    <n v="0"/>
    <n v="0"/>
    <n v="0"/>
    <n v="0"/>
    <n v="0"/>
    <n v="0"/>
    <n v="0"/>
    <n v="0"/>
    <n v="0"/>
    <n v="0"/>
    <n v="0"/>
    <n v="0"/>
    <n v="0"/>
    <n v="0"/>
    <x v="1"/>
    <x v="36"/>
    <x v="273"/>
    <s v="E85118"/>
  </r>
  <r>
    <x v="1"/>
    <s v="E85685"/>
    <s v="The Lilyville Surgery"/>
    <s v="South Fulham Pcn"/>
    <s v="NHS North West London ICB - W2U3Z"/>
    <n v="0"/>
    <n v="0"/>
    <n v="0"/>
    <n v="0"/>
    <n v="0"/>
    <n v="0"/>
    <n v="0"/>
    <n v="0"/>
    <n v="0"/>
    <n v="0"/>
    <n v="0"/>
    <n v="0"/>
    <n v="0"/>
    <n v="0"/>
    <x v="1"/>
    <x v="36"/>
    <x v="274"/>
    <s v="E85685"/>
  </r>
  <r>
    <x v="1"/>
    <s v="E85038"/>
    <s v="The Surgery, Dr Mangwana &amp; Partners"/>
    <s v="South Fulham Pcn"/>
    <s v="NHS North West London ICB - W2U3Z"/>
    <n v="0"/>
    <n v="0"/>
    <n v="0"/>
    <n v="0"/>
    <n v="0"/>
    <n v="0"/>
    <n v="0"/>
    <n v="0"/>
    <n v="0"/>
    <n v="0"/>
    <n v="0"/>
    <n v="0"/>
    <n v="0"/>
    <n v="0"/>
    <x v="1"/>
    <x v="36"/>
    <x v="275"/>
    <s v="E85038"/>
  </r>
  <r>
    <x v="1"/>
    <s v="E85049"/>
    <s v="Belmont Medical Centre"/>
    <s v="South Southall Pcn"/>
    <s v="NHS North West London ICB - W2U3Z"/>
    <n v="3169"/>
    <n v="12582"/>
    <n v="154"/>
    <n v="616"/>
    <n v="1814"/>
    <n v="7164"/>
    <n v="879"/>
    <n v="3514"/>
    <n v="174"/>
    <n v="696"/>
    <n v="148"/>
    <n v="592"/>
    <n v="4.6702429788576839E-2"/>
    <n v="4.7051343188682246E-2"/>
    <x v="0"/>
    <x v="37"/>
    <x v="276"/>
    <s v="E85049"/>
  </r>
  <r>
    <x v="1"/>
    <s v="Y02342"/>
    <s v="Featherstone Road Health Centre"/>
    <s v="South Southall Pcn"/>
    <s v="NHS North West London ICB - W2U3Z"/>
    <n v="493"/>
    <n v="1034"/>
    <n v="42"/>
    <n v="86"/>
    <n v="228"/>
    <n v="481"/>
    <n v="125"/>
    <n v="258"/>
    <n v="66"/>
    <n v="141"/>
    <n v="32"/>
    <n v="68"/>
    <n v="6.4908722109533468E-2"/>
    <n v="6.5764023210831718E-2"/>
    <x v="0"/>
    <x v="37"/>
    <x v="277"/>
    <s v="Y02342"/>
  </r>
  <r>
    <x v="1"/>
    <s v="E85121"/>
    <s v="Guru Nanak Medical Centre"/>
    <s v="South Southall Pcn"/>
    <s v="NHS North West London ICB - W2U3Z"/>
    <n v="44"/>
    <n v="99"/>
    <n v="2"/>
    <n v="4"/>
    <n v="20"/>
    <n v="47"/>
    <n v="14"/>
    <n v="30"/>
    <n v="3"/>
    <n v="8"/>
    <n v="5"/>
    <n v="10"/>
    <n v="0.11363636363636363"/>
    <n v="0.10101010101010101"/>
    <x v="0"/>
    <x v="37"/>
    <x v="278"/>
    <s v="E85121"/>
  </r>
  <r>
    <x v="1"/>
    <s v="E85090"/>
    <s v="Hammond Road Surgery"/>
    <s v="South Southall Pcn"/>
    <s v="NHS North West London ICB - W2U3Z"/>
    <n v="0"/>
    <n v="0"/>
    <n v="0"/>
    <n v="0"/>
    <n v="0"/>
    <n v="0"/>
    <n v="0"/>
    <n v="0"/>
    <n v="0"/>
    <n v="0"/>
    <n v="0"/>
    <n v="0"/>
    <n v="0"/>
    <n v="0"/>
    <x v="0"/>
    <x v="37"/>
    <x v="279"/>
    <s v="E85090"/>
  </r>
  <r>
    <x v="1"/>
    <s v="E85656"/>
    <s v="Sunrise Medical Centre"/>
    <s v="South Southall Pcn"/>
    <s v="NHS North West London ICB - W2U3Z"/>
    <n v="328"/>
    <n v="796"/>
    <n v="27"/>
    <n v="60"/>
    <n v="163"/>
    <n v="404"/>
    <n v="83"/>
    <n v="198"/>
    <n v="40"/>
    <n v="100"/>
    <n v="15"/>
    <n v="34"/>
    <n v="4.573170731707317E-2"/>
    <n v="4.2713567839195977E-2"/>
    <x v="0"/>
    <x v="37"/>
    <x v="280"/>
    <s v="E85656"/>
  </r>
  <r>
    <x v="1"/>
    <s v="E85633"/>
    <s v="The Southall Medical Ctr."/>
    <s v="South Southall Pcn"/>
    <s v="NHS North West London ICB - W2U3Z"/>
    <n v="0"/>
    <n v="0"/>
    <n v="0"/>
    <n v="0"/>
    <n v="0"/>
    <n v="0"/>
    <n v="0"/>
    <n v="0"/>
    <n v="0"/>
    <n v="0"/>
    <n v="0"/>
    <n v="0"/>
    <n v="0"/>
    <n v="0"/>
    <x v="0"/>
    <x v="37"/>
    <x v="281"/>
    <s v="E85633"/>
  </r>
  <r>
    <x v="1"/>
    <s v="E85006"/>
    <s v="Waterside Medical Centre"/>
    <s v="South Southall Pcn"/>
    <s v="NHS North West London ICB - W2U3Z"/>
    <n v="36"/>
    <n v="72"/>
    <n v="1"/>
    <n v="2"/>
    <n v="26"/>
    <n v="52"/>
    <n v="6"/>
    <n v="12"/>
    <n v="3"/>
    <n v="6"/>
    <n v="0"/>
    <n v="0"/>
    <n v="0"/>
    <n v="0"/>
    <x v="0"/>
    <x v="37"/>
    <x v="282"/>
    <s v="E85006"/>
  </r>
  <r>
    <x v="1"/>
    <s v="E85061"/>
    <s v="Welcome Practice"/>
    <s v="South Southall Pcn"/>
    <s v="NHS North West London ICB - W2U3Z"/>
    <n v="132"/>
    <n v="264"/>
    <n v="8"/>
    <n v="16"/>
    <n v="73"/>
    <n v="146"/>
    <n v="40"/>
    <n v="80"/>
    <n v="3"/>
    <n v="6"/>
    <n v="8"/>
    <n v="16"/>
    <n v="6.0606060606060608E-2"/>
    <n v="6.0606060606060608E-2"/>
    <x v="0"/>
    <x v="37"/>
    <x v="283"/>
    <s v="E85061"/>
  </r>
  <r>
    <x v="1"/>
    <s v="E87753"/>
    <s v="Belgrave Medical Centre"/>
    <s v="South Westminster Pcn"/>
    <s v="NHS North West London ICB - W2U3Z"/>
    <n v="1227"/>
    <n v="2454"/>
    <n v="80"/>
    <n v="160"/>
    <n v="573"/>
    <n v="1146"/>
    <n v="420"/>
    <n v="840"/>
    <n v="115"/>
    <n v="230"/>
    <n v="39"/>
    <n v="78"/>
    <n v="3.1784841075794622E-2"/>
    <n v="3.1784841075794622E-2"/>
    <x v="7"/>
    <x v="38"/>
    <x v="284"/>
    <s v="E87753"/>
  </r>
  <r>
    <x v="1"/>
    <s v="E87005"/>
    <s v="Belgravia Surgery"/>
    <s v="South Westminster Pcn"/>
    <s v="NHS North West London ICB - W2U3Z"/>
    <n v="0"/>
    <n v="0"/>
    <n v="0"/>
    <n v="0"/>
    <n v="0"/>
    <n v="0"/>
    <n v="0"/>
    <n v="0"/>
    <n v="0"/>
    <n v="0"/>
    <n v="0"/>
    <n v="0"/>
    <n v="0"/>
    <n v="0"/>
    <x v="7"/>
    <x v="38"/>
    <x v="285"/>
    <s v="E87005"/>
  </r>
  <r>
    <x v="1"/>
    <s v="E87768"/>
    <s v="Kings College Health Centre"/>
    <s v="South Westminster Pcn"/>
    <s v="NHS North West London ICB - W2U3Z"/>
    <n v="0"/>
    <n v="0"/>
    <n v="0"/>
    <n v="0"/>
    <n v="0"/>
    <n v="0"/>
    <n v="0"/>
    <n v="0"/>
    <n v="0"/>
    <n v="0"/>
    <n v="0"/>
    <n v="0"/>
    <n v="0"/>
    <n v="0"/>
    <x v="7"/>
    <x v="38"/>
    <x v="286"/>
    <s v="E87768"/>
  </r>
  <r>
    <x v="1"/>
    <s v="E87739"/>
    <s v="Millbank Medical Centre"/>
    <s v="South Westminster Pcn"/>
    <s v="NHS North West London ICB - W2U3Z"/>
    <n v="0"/>
    <n v="0"/>
    <n v="0"/>
    <n v="0"/>
    <n v="0"/>
    <n v="0"/>
    <n v="0"/>
    <n v="0"/>
    <n v="0"/>
    <n v="0"/>
    <n v="0"/>
    <n v="0"/>
    <n v="0"/>
    <n v="0"/>
    <x v="7"/>
    <x v="38"/>
    <x v="287"/>
    <s v="E87739"/>
  </r>
  <r>
    <x v="1"/>
    <s v="E87034"/>
    <s v="Pimlico Health At The Marven Surgery"/>
    <s v="South Westminster Pcn"/>
    <s v="NHS North West London ICB - W2U3Z"/>
    <n v="789"/>
    <n v="2998"/>
    <n v="29"/>
    <n v="104"/>
    <n v="557"/>
    <n v="2148"/>
    <n v="110"/>
    <n v="400"/>
    <n v="53"/>
    <n v="198"/>
    <n v="40"/>
    <n v="148"/>
    <n v="5.0697084917617236E-2"/>
    <n v="4.9366244162775186E-2"/>
    <x v="7"/>
    <x v="38"/>
    <x v="288"/>
    <s v="E87034"/>
  </r>
  <r>
    <x v="1"/>
    <s v="E87740"/>
    <s v="The Dr Hickey Surgery For The Homeless"/>
    <s v="South Westminster Pcn"/>
    <s v="NHS North West London ICB - W2U3Z"/>
    <n v="0"/>
    <n v="0"/>
    <n v="0"/>
    <n v="0"/>
    <n v="0"/>
    <n v="0"/>
    <n v="0"/>
    <n v="0"/>
    <n v="0"/>
    <n v="0"/>
    <n v="0"/>
    <n v="0"/>
    <n v="0"/>
    <n v="0"/>
    <x v="7"/>
    <x v="38"/>
    <x v="289"/>
    <s v="E87740"/>
  </r>
  <r>
    <x v="1"/>
    <s v="E87002"/>
    <s v="Victoria Medical Centre"/>
    <s v="South Westminster Pcn"/>
    <s v="NHS North West London ICB - W2U3Z"/>
    <n v="15604"/>
    <n v="31208"/>
    <n v="818"/>
    <n v="1636"/>
    <n v="8655"/>
    <n v="17310"/>
    <n v="4521"/>
    <n v="9042"/>
    <n v="1003"/>
    <n v="2006"/>
    <n v="607"/>
    <n v="1214"/>
    <n v="3.8900281978979746E-2"/>
    <n v="3.8900281978979746E-2"/>
    <x v="7"/>
    <x v="38"/>
    <x v="290"/>
    <s v="E87002"/>
  </r>
  <r>
    <x v="1"/>
    <s v="E87691"/>
    <s v="Westminster School"/>
    <s v="South Westminster Pcn"/>
    <s v="NHS North West London ICB - W2U3Z"/>
    <n v="0"/>
    <n v="0"/>
    <n v="0"/>
    <n v="0"/>
    <n v="0"/>
    <n v="0"/>
    <n v="0"/>
    <n v="0"/>
    <n v="0"/>
    <n v="0"/>
    <n v="0"/>
    <n v="0"/>
    <n v="0"/>
    <n v="0"/>
    <x v="7"/>
    <x v="38"/>
    <x v="291"/>
    <s v="E87691"/>
  </r>
  <r>
    <x v="1"/>
    <s v="E84061"/>
    <s v="Elliott Hall Medical Ctr."/>
    <s v="Sphere Pcn"/>
    <s v="NHS North West London ICB - W2U3Z"/>
    <n v="0"/>
    <n v="0"/>
    <n v="0"/>
    <n v="0"/>
    <n v="0"/>
    <n v="0"/>
    <n v="0"/>
    <n v="0"/>
    <n v="0"/>
    <n v="0"/>
    <n v="0"/>
    <n v="0"/>
    <n v="0"/>
    <n v="0"/>
    <x v="6"/>
    <x v="39"/>
    <x v="292"/>
    <s v="E84061"/>
  </r>
  <r>
    <x v="1"/>
    <s v="E84058"/>
    <s v="Gp Direct"/>
    <s v="Sphere Pcn"/>
    <s v="NHS North West London ICB - W2U3Z"/>
    <n v="2843"/>
    <n v="5686"/>
    <n v="81"/>
    <n v="162"/>
    <n v="1629"/>
    <n v="3258"/>
    <n v="931"/>
    <n v="1862"/>
    <n v="125"/>
    <n v="250"/>
    <n v="77"/>
    <n v="154"/>
    <n v="2.7084066127330286E-2"/>
    <n v="2.7084066127330286E-2"/>
    <x v="6"/>
    <x v="39"/>
    <x v="293"/>
    <s v="E84058"/>
  </r>
  <r>
    <x v="1"/>
    <s v="E84053"/>
    <s v="Hatch End Medical Centre"/>
    <s v="Sphere Pcn"/>
    <s v="NHS North West London ICB - W2U3Z"/>
    <n v="297"/>
    <n v="580"/>
    <n v="25"/>
    <n v="50"/>
    <n v="134"/>
    <n v="263"/>
    <n v="94"/>
    <n v="185"/>
    <n v="27"/>
    <n v="53"/>
    <n v="17"/>
    <n v="29"/>
    <n v="5.7239057239057242E-2"/>
    <n v="0.05"/>
    <x v="6"/>
    <x v="39"/>
    <x v="294"/>
    <s v="E84053"/>
  </r>
  <r>
    <x v="1"/>
    <s v="E84693"/>
    <s v="St. Peter'S Medical Centre"/>
    <s v="Sphere Pcn"/>
    <s v="NHS North West London ICB - W2U3Z"/>
    <n v="648"/>
    <n v="1296"/>
    <n v="75"/>
    <n v="150"/>
    <n v="237"/>
    <n v="474"/>
    <n v="208"/>
    <n v="416"/>
    <n v="64"/>
    <n v="128"/>
    <n v="64"/>
    <n v="128"/>
    <n v="9.8765432098765427E-2"/>
    <n v="9.8765432098765427E-2"/>
    <x v="6"/>
    <x v="39"/>
    <x v="295"/>
    <s v="E84693"/>
  </r>
  <r>
    <x v="1"/>
    <s v="E84018"/>
    <s v="Streatfield Health Centre"/>
    <s v="Sphere Pcn"/>
    <s v="NHS North West London ICB - W2U3Z"/>
    <n v="262"/>
    <n v="580"/>
    <n v="15"/>
    <n v="31"/>
    <n v="118"/>
    <n v="270"/>
    <n v="82"/>
    <n v="177"/>
    <n v="22"/>
    <n v="48"/>
    <n v="25"/>
    <n v="54"/>
    <n v="9.5419847328244281E-2"/>
    <n v="9.3103448275862075E-2"/>
    <x v="6"/>
    <x v="39"/>
    <x v="296"/>
    <s v="E84018"/>
  </r>
  <r>
    <x v="1"/>
    <s v="E84044"/>
    <s v="The Northwick Surgery"/>
    <s v="Sphere Pcn"/>
    <s v="NHS North West London ICB - W2U3Z"/>
    <n v="1519"/>
    <n v="5769"/>
    <n v="95"/>
    <n v="358"/>
    <n v="824"/>
    <n v="3118"/>
    <n v="388"/>
    <n v="1485"/>
    <n v="117"/>
    <n v="446"/>
    <n v="95"/>
    <n v="362"/>
    <n v="6.2541145490454253E-2"/>
    <n v="6.2749176633732015E-2"/>
    <x v="6"/>
    <x v="39"/>
    <x v="297"/>
    <s v="E84044"/>
  </r>
  <r>
    <x v="1"/>
    <s v="E87756"/>
    <s v="Ground Floor Lanark Medical Centre"/>
    <s v="St John'S Wood &amp; Maida Vale Pcn"/>
    <s v="NHS North West London ICB - W2U3Z"/>
    <n v="0"/>
    <n v="0"/>
    <n v="0"/>
    <n v="0"/>
    <n v="0"/>
    <n v="0"/>
    <n v="0"/>
    <n v="0"/>
    <n v="0"/>
    <n v="0"/>
    <n v="0"/>
    <n v="0"/>
    <n v="0"/>
    <n v="0"/>
    <x v="7"/>
    <x v="40"/>
    <x v="298"/>
    <s v="E87756"/>
  </r>
  <r>
    <x v="1"/>
    <s v="E87006"/>
    <s v="Little Venice Medical Centre"/>
    <s v="St John'S Wood &amp; Maida Vale Pcn"/>
    <s v="NHS North West London ICB - W2U3Z"/>
    <n v="217"/>
    <n v="434"/>
    <n v="16"/>
    <n v="32"/>
    <n v="112"/>
    <n v="224"/>
    <n v="49"/>
    <n v="98"/>
    <n v="24"/>
    <n v="48"/>
    <n v="16"/>
    <n v="32"/>
    <n v="7.3732718894009217E-2"/>
    <n v="7.3732718894009217E-2"/>
    <x v="7"/>
    <x v="40"/>
    <x v="299"/>
    <s v="E87006"/>
  </r>
  <r>
    <x v="1"/>
    <s v="E87010"/>
    <s v="Maida Vale Medical Centre"/>
    <s v="St John'S Wood &amp; Maida Vale Pcn"/>
    <s v="NHS North West London ICB - W2U3Z"/>
    <n v="155"/>
    <n v="465"/>
    <n v="0"/>
    <n v="0"/>
    <n v="152"/>
    <n v="456"/>
    <n v="3"/>
    <n v="9"/>
    <n v="0"/>
    <n v="0"/>
    <n v="0"/>
    <n v="0"/>
    <n v="0"/>
    <n v="0"/>
    <x v="7"/>
    <x v="40"/>
    <x v="300"/>
    <s v="E87010"/>
  </r>
  <r>
    <x v="1"/>
    <s v="E87609"/>
    <s v="St Johns Wood Medical Practice"/>
    <s v="St John'S Wood &amp; Maida Vale Pcn"/>
    <s v="NHS North West London ICB - W2U3Z"/>
    <n v="249"/>
    <n v="996"/>
    <n v="15"/>
    <n v="60"/>
    <n v="136"/>
    <n v="544"/>
    <n v="75"/>
    <n v="300"/>
    <n v="14"/>
    <n v="56"/>
    <n v="9"/>
    <n v="36"/>
    <n v="3.614457831325301E-2"/>
    <n v="3.614457831325301E-2"/>
    <x v="7"/>
    <x v="40"/>
    <x v="301"/>
    <s v="E87609"/>
  </r>
  <r>
    <x v="1"/>
    <s v="E87046"/>
    <s v="The Randolph Surgery"/>
    <s v="St John'S Wood &amp; Maida Vale Pcn"/>
    <s v="NHS North West London ICB - W2U3Z"/>
    <n v="2950"/>
    <n v="6054"/>
    <n v="181"/>
    <n v="362"/>
    <n v="1363"/>
    <n v="2869"/>
    <n v="831"/>
    <n v="1667"/>
    <n v="282"/>
    <n v="566"/>
    <n v="293"/>
    <n v="590"/>
    <n v="9.9322033898305087E-2"/>
    <n v="9.7456227287743641E-2"/>
    <x v="7"/>
    <x v="40"/>
    <x v="302"/>
    <s v="E87046"/>
  </r>
  <r>
    <x v="1"/>
    <s v="E87663"/>
    <s v="Third Floor Lanark Road Medical Centre"/>
    <s v="St John'S Wood &amp; Maida Vale Pcn"/>
    <s v="NHS North West London ICB - W2U3Z"/>
    <n v="0"/>
    <n v="0"/>
    <n v="0"/>
    <n v="0"/>
    <n v="0"/>
    <n v="0"/>
    <n v="0"/>
    <n v="0"/>
    <n v="0"/>
    <n v="0"/>
    <n v="0"/>
    <n v="0"/>
    <n v="0"/>
    <n v="0"/>
    <x v="7"/>
    <x v="40"/>
    <x v="303"/>
    <s v="E87663"/>
  </r>
  <r>
    <x v="1"/>
    <s v="E87754"/>
    <s v="Wellington Health Centre"/>
    <s v="St John'S Wood &amp; Maida Vale Pcn"/>
    <s v="NHS North West London ICB - W2U3Z"/>
    <n v="537"/>
    <n v="1328"/>
    <n v="10"/>
    <n v="20"/>
    <n v="400"/>
    <n v="1054"/>
    <n v="86"/>
    <n v="172"/>
    <n v="26"/>
    <n v="52"/>
    <n v="15"/>
    <n v="30"/>
    <n v="2.7932960893854747E-2"/>
    <n v="2.2590361445783132E-2"/>
    <x v="7"/>
    <x v="40"/>
    <x v="304"/>
    <s v="E87754"/>
  </r>
  <r>
    <x v="1"/>
    <s v="E86009"/>
    <s v="Belmont Medical Centre"/>
    <s v="Synergy Pcn"/>
    <s v="NHS North West London ICB - W2U3Z"/>
    <n v="649"/>
    <n v="2140"/>
    <n v="54"/>
    <n v="167"/>
    <n v="291"/>
    <n v="977"/>
    <n v="172"/>
    <n v="570"/>
    <n v="74"/>
    <n v="246"/>
    <n v="58"/>
    <n v="180"/>
    <n v="8.9368258859784278E-2"/>
    <n v="8.4112149532710276E-2"/>
    <x v="5"/>
    <x v="41"/>
    <x v="276"/>
    <s v="E86009"/>
  </r>
  <r>
    <x v="1"/>
    <s v="E86030"/>
    <s v="Brunel Medical Centre"/>
    <s v="Synergy Pcn"/>
    <s v="NHS North West London ICB - W2U3Z"/>
    <n v="0"/>
    <n v="0"/>
    <n v="0"/>
    <n v="0"/>
    <n v="0"/>
    <n v="0"/>
    <n v="0"/>
    <n v="0"/>
    <n v="0"/>
    <n v="0"/>
    <n v="0"/>
    <n v="0"/>
    <n v="0"/>
    <n v="0"/>
    <x v="5"/>
    <x v="41"/>
    <x v="305"/>
    <s v="E86030"/>
  </r>
  <r>
    <x v="1"/>
    <s v="E86015"/>
    <s v="Central Uxbridge Surgery"/>
    <s v="Synergy Pcn"/>
    <s v="NHS North West London ICB - W2U3Z"/>
    <n v="0"/>
    <n v="0"/>
    <n v="0"/>
    <n v="0"/>
    <n v="0"/>
    <n v="0"/>
    <n v="0"/>
    <n v="0"/>
    <n v="0"/>
    <n v="0"/>
    <n v="0"/>
    <n v="0"/>
    <n v="0"/>
    <n v="0"/>
    <x v="5"/>
    <x v="41"/>
    <x v="306"/>
    <s v="E86015"/>
  </r>
  <r>
    <x v="1"/>
    <s v="E86036"/>
    <s v="Hillingdon Health Centre"/>
    <s v="Synergy Pcn"/>
    <s v="NHS North West London ICB - W2U3Z"/>
    <n v="0"/>
    <n v="0"/>
    <n v="0"/>
    <n v="0"/>
    <n v="0"/>
    <n v="0"/>
    <n v="0"/>
    <n v="0"/>
    <n v="0"/>
    <n v="0"/>
    <n v="0"/>
    <n v="0"/>
    <n v="0"/>
    <n v="0"/>
    <x v="5"/>
    <x v="41"/>
    <x v="307"/>
    <s v="E86036"/>
  </r>
  <r>
    <x v="1"/>
    <s v="E85091"/>
    <s v="Brunswick Surgery"/>
    <s v="The Ealing Network Pcn"/>
    <s v="NHS North West London ICB - W2U3Z"/>
    <n v="0"/>
    <n v="0"/>
    <n v="0"/>
    <n v="0"/>
    <n v="0"/>
    <n v="0"/>
    <n v="0"/>
    <n v="0"/>
    <n v="0"/>
    <n v="0"/>
    <n v="0"/>
    <n v="0"/>
    <n v="0"/>
    <n v="0"/>
    <x v="0"/>
    <x v="42"/>
    <x v="308"/>
    <s v="E85091"/>
  </r>
  <r>
    <x v="1"/>
    <s v="E85026"/>
    <s v="Gordon House Surgery"/>
    <s v="The Ealing Network Pcn"/>
    <s v="NHS North West London ICB - W2U3Z"/>
    <n v="34"/>
    <n v="136"/>
    <n v="0"/>
    <n v="0"/>
    <n v="34"/>
    <n v="136"/>
    <n v="0"/>
    <n v="0"/>
    <n v="0"/>
    <n v="0"/>
    <n v="0"/>
    <n v="0"/>
    <n v="0"/>
    <n v="0"/>
    <x v="0"/>
    <x v="42"/>
    <x v="309"/>
    <s v="E85026"/>
  </r>
  <r>
    <x v="1"/>
    <s v="E85726"/>
    <s v="Mattock Lane Health Centre"/>
    <s v="The Ealing Network Pcn"/>
    <s v="NHS North West London ICB - W2U3Z"/>
    <n v="0"/>
    <n v="0"/>
    <n v="0"/>
    <n v="0"/>
    <n v="0"/>
    <n v="0"/>
    <n v="0"/>
    <n v="0"/>
    <n v="0"/>
    <n v="0"/>
    <n v="0"/>
    <n v="0"/>
    <n v="0"/>
    <n v="0"/>
    <x v="0"/>
    <x v="42"/>
    <x v="310"/>
    <s v="E85726"/>
  </r>
  <r>
    <x v="1"/>
    <s v="E85057"/>
    <s v="Queens Walk Practice"/>
    <s v="The Ealing Network Pcn"/>
    <s v="NHS North West London ICB - W2U3Z"/>
    <n v="0"/>
    <n v="0"/>
    <n v="0"/>
    <n v="0"/>
    <n v="0"/>
    <n v="0"/>
    <n v="0"/>
    <n v="0"/>
    <n v="0"/>
    <n v="0"/>
    <n v="0"/>
    <n v="0"/>
    <n v="0"/>
    <n v="0"/>
    <x v="0"/>
    <x v="42"/>
    <x v="311"/>
    <s v="E85057"/>
  </r>
  <r>
    <x v="1"/>
    <s v="E85120"/>
    <s v="The Argyle Surgery"/>
    <s v="The Ealing Network Pcn"/>
    <s v="NHS North West London ICB - W2U3Z"/>
    <n v="422"/>
    <n v="1686"/>
    <n v="28"/>
    <n v="112"/>
    <n v="226"/>
    <n v="904"/>
    <n v="114"/>
    <n v="454"/>
    <n v="31"/>
    <n v="124"/>
    <n v="23"/>
    <n v="92"/>
    <n v="5.4502369668246446E-2"/>
    <n v="5.4567022538552785E-2"/>
    <x v="0"/>
    <x v="42"/>
    <x v="312"/>
    <s v="E85120"/>
  </r>
  <r>
    <x v="1"/>
    <s v="E85099"/>
    <s v="The Avenue Surgery"/>
    <s v="The Ealing Network Pcn"/>
    <s v="NHS North West London ICB - W2U3Z"/>
    <n v="0"/>
    <n v="0"/>
    <n v="0"/>
    <n v="0"/>
    <n v="0"/>
    <n v="0"/>
    <n v="0"/>
    <n v="0"/>
    <n v="0"/>
    <n v="0"/>
    <n v="0"/>
    <n v="0"/>
    <n v="0"/>
    <n v="0"/>
    <x v="0"/>
    <x v="42"/>
    <x v="313"/>
    <s v="E85099"/>
  </r>
  <r>
    <x v="1"/>
    <s v="E85123"/>
    <s v="The Corfton Road Surgery"/>
    <s v="The Ealing Network Pcn"/>
    <s v="NHS North West London ICB - W2U3Z"/>
    <n v="0"/>
    <n v="0"/>
    <n v="0"/>
    <n v="0"/>
    <n v="0"/>
    <n v="0"/>
    <n v="0"/>
    <n v="0"/>
    <n v="0"/>
    <n v="0"/>
    <n v="0"/>
    <n v="0"/>
    <n v="0"/>
    <n v="0"/>
    <x v="0"/>
    <x v="42"/>
    <x v="314"/>
    <s v="E85123"/>
  </r>
  <r>
    <x v="1"/>
    <s v="E85116"/>
    <s v="The Cuckoo Lane Practice"/>
    <s v="The Ealing Network Pcn"/>
    <s v="NHS North West London ICB - W2U3Z"/>
    <n v="0"/>
    <n v="0"/>
    <n v="0"/>
    <n v="0"/>
    <n v="0"/>
    <n v="0"/>
    <n v="0"/>
    <n v="0"/>
    <n v="0"/>
    <n v="0"/>
    <n v="0"/>
    <n v="0"/>
    <n v="0"/>
    <n v="0"/>
    <x v="0"/>
    <x v="42"/>
    <x v="315"/>
    <s v="E85116"/>
  </r>
  <r>
    <x v="1"/>
    <s v="Y04225"/>
    <s v="Wlt Care Home Service"/>
    <s v="The Ealing Network Pcn"/>
    <s v="NHS North West London ICB - W2U3Z"/>
    <n v="0"/>
    <n v="0"/>
    <n v="0"/>
    <n v="0"/>
    <n v="0"/>
    <n v="0"/>
    <n v="0"/>
    <n v="0"/>
    <n v="0"/>
    <n v="0"/>
    <n v="0"/>
    <n v="0"/>
    <n v="0"/>
    <n v="0"/>
    <x v="0"/>
    <x v="43"/>
    <x v="316"/>
    <s v="Y04225"/>
  </r>
  <r>
    <x v="1"/>
    <s v="Y03528"/>
    <s v="Brent &amp; Harrow Safe Haven Unit"/>
    <s v="Unallocated"/>
    <s v="NHS North West London ICB - W2U3Z"/>
    <n v="0"/>
    <n v="0"/>
    <n v="0"/>
    <n v="0"/>
    <n v="0"/>
    <n v="0"/>
    <n v="0"/>
    <n v="0"/>
    <n v="0"/>
    <n v="0"/>
    <n v="0"/>
    <n v="0"/>
    <n v="0"/>
    <n v="0"/>
    <x v="8"/>
    <x v="44"/>
    <x v="317"/>
    <e v="#N/A"/>
  </r>
  <r>
    <x v="1"/>
    <s v="E85625"/>
    <s v="Chiswick Family Drs Practice"/>
    <s v="Unallocated"/>
    <s v="NHS North West London ICB - W2U3Z"/>
    <n v="0"/>
    <n v="0"/>
    <n v="0"/>
    <n v="0"/>
    <n v="0"/>
    <n v="0"/>
    <n v="0"/>
    <n v="0"/>
    <n v="0"/>
    <n v="0"/>
    <n v="0"/>
    <n v="0"/>
    <n v="0"/>
    <n v="0"/>
    <x v="8"/>
    <x v="44"/>
    <x v="317"/>
    <e v="#N/A"/>
  </r>
  <r>
    <x v="1"/>
    <s v="Y06826"/>
    <s v="Chiswick Pcn Extended Hours Hub"/>
    <s v="Unallocated"/>
    <s v="NHS North West London ICB - W2U3Z"/>
    <n v="0"/>
    <n v="0"/>
    <n v="0"/>
    <n v="0"/>
    <n v="0"/>
    <n v="0"/>
    <n v="0"/>
    <n v="0"/>
    <n v="0"/>
    <n v="0"/>
    <n v="0"/>
    <n v="0"/>
    <n v="0"/>
    <n v="0"/>
    <x v="8"/>
    <x v="44"/>
    <x v="317"/>
    <e v="#N/A"/>
  </r>
  <r>
    <x v="1"/>
    <s v="E86034"/>
    <s v="Church Road Surgery"/>
    <s v="Unallocated"/>
    <s v="NHS North West London ICB - W2U3Z"/>
    <n v="0"/>
    <n v="0"/>
    <n v="0"/>
    <n v="0"/>
    <n v="0"/>
    <n v="0"/>
    <n v="0"/>
    <n v="0"/>
    <n v="0"/>
    <n v="0"/>
    <n v="0"/>
    <n v="0"/>
    <n v="0"/>
    <n v="0"/>
    <x v="5"/>
    <x v="43"/>
    <x v="318"/>
    <s v="E86034"/>
  </r>
  <r>
    <x v="1"/>
    <s v="E86620"/>
    <s v="West London Medical Centre"/>
    <s v="Unallocated"/>
    <s v="NHS North West London ICB - W2U3Z"/>
    <n v="0"/>
    <n v="0"/>
    <n v="0"/>
    <n v="0"/>
    <n v="0"/>
    <n v="0"/>
    <n v="0"/>
    <n v="0"/>
    <n v="0"/>
    <n v="0"/>
    <n v="0"/>
    <n v="0"/>
    <n v="0"/>
    <n v="0"/>
    <x v="5"/>
    <x v="43"/>
    <x v="319"/>
    <s v="E86620"/>
  </r>
  <r>
    <x v="1"/>
    <s v="Y00230"/>
    <s v="Westminster Zt Practice"/>
    <s v="Unallocated"/>
    <s v="NHS North West London ICB - W2U3Z"/>
    <n v="0"/>
    <n v="0"/>
    <n v="0"/>
    <n v="0"/>
    <n v="0"/>
    <n v="0"/>
    <n v="0"/>
    <n v="0"/>
    <n v="0"/>
    <n v="0"/>
    <n v="0"/>
    <n v="0"/>
    <n v="0"/>
    <n v="0"/>
    <x v="8"/>
    <x v="44"/>
    <x v="317"/>
    <e v="#N/A"/>
  </r>
  <r>
    <x v="1"/>
    <s v="E87745"/>
    <s v="Cavendish Health Centre"/>
    <s v="West End &amp; Marylebone Pcn"/>
    <s v="NHS North West London ICB - W2U3Z"/>
    <n v="219"/>
    <n v="516"/>
    <n v="2"/>
    <n v="4"/>
    <n v="173"/>
    <n v="402"/>
    <n v="41"/>
    <n v="103"/>
    <n v="2"/>
    <n v="4"/>
    <n v="1"/>
    <n v="3"/>
    <n v="4.5662100456621002E-3"/>
    <n v="5.8139534883720929E-3"/>
    <x v="7"/>
    <x v="45"/>
    <x v="320"/>
    <s v="E87745"/>
  </r>
  <r>
    <x v="1"/>
    <s v="E87045"/>
    <s v="Covent Garden Medical Centre"/>
    <s v="West End &amp; Marylebone Pcn"/>
    <s v="NHS North West London ICB - W2U3Z"/>
    <n v="0"/>
    <n v="0"/>
    <n v="0"/>
    <n v="0"/>
    <n v="0"/>
    <n v="0"/>
    <n v="0"/>
    <n v="0"/>
    <n v="0"/>
    <n v="0"/>
    <n v="0"/>
    <n v="0"/>
    <n v="0"/>
    <n v="0"/>
    <x v="7"/>
    <x v="45"/>
    <x v="321"/>
    <s v="E87045"/>
  </r>
  <r>
    <x v="1"/>
    <s v="E87070"/>
    <s v="Crawford Street Surgery"/>
    <s v="West End &amp; Marylebone Pcn"/>
    <s v="NHS North West London ICB - W2U3Z"/>
    <n v="530"/>
    <n v="1027"/>
    <n v="32"/>
    <n v="61"/>
    <n v="324"/>
    <n v="637"/>
    <n v="84"/>
    <n v="157"/>
    <n v="53"/>
    <n v="102"/>
    <n v="37"/>
    <n v="70"/>
    <n v="6.981132075471698E-2"/>
    <n v="6.815968841285297E-2"/>
    <x v="7"/>
    <x v="45"/>
    <x v="322"/>
    <s v="E87070"/>
  </r>
  <r>
    <x v="1"/>
    <s v="E87066"/>
    <s v="Fitzrovia Medical Centre"/>
    <s v="West End &amp; Marylebone Pcn"/>
    <s v="NHS North West London ICB - W2U3Z"/>
    <n v="61"/>
    <n v="265"/>
    <n v="0"/>
    <n v="0"/>
    <n v="60"/>
    <n v="261"/>
    <n v="1"/>
    <n v="4"/>
    <n v="0"/>
    <n v="0"/>
    <n v="0"/>
    <n v="0"/>
    <n v="0"/>
    <n v="0"/>
    <x v="7"/>
    <x v="45"/>
    <x v="323"/>
    <s v="E87066"/>
  </r>
  <r>
    <x v="1"/>
    <s v="E87772"/>
    <s v="Great Chapel Street Medical Centre"/>
    <s v="West End &amp; Marylebone Pcn"/>
    <s v="NHS North West London ICB - W2U3Z"/>
    <n v="0"/>
    <n v="0"/>
    <n v="0"/>
    <n v="0"/>
    <n v="0"/>
    <n v="0"/>
    <n v="0"/>
    <n v="0"/>
    <n v="0"/>
    <n v="0"/>
    <n v="0"/>
    <n v="0"/>
    <n v="0"/>
    <n v="0"/>
    <x v="7"/>
    <x v="45"/>
    <x v="324"/>
    <s v="E87772"/>
  </r>
  <r>
    <x v="1"/>
    <s v="E87737"/>
    <s v="Marylebone Health Centre"/>
    <s v="West End &amp; Marylebone Pcn"/>
    <s v="NHS North West London ICB - W2U3Z"/>
    <n v="501"/>
    <n v="1002"/>
    <n v="40"/>
    <n v="80"/>
    <n v="170"/>
    <n v="340"/>
    <n v="159"/>
    <n v="318"/>
    <n v="75"/>
    <n v="150"/>
    <n v="57"/>
    <n v="114"/>
    <n v="0.11377245508982035"/>
    <n v="0.11377245508982035"/>
    <x v="7"/>
    <x v="45"/>
    <x v="325"/>
    <s v="E87737"/>
  </r>
  <r>
    <x v="1"/>
    <s v="E87648"/>
    <s v="Mayfair Medical Centre"/>
    <s v="West End &amp; Marylebone Pcn"/>
    <s v="NHS North West London ICB - W2U3Z"/>
    <n v="115"/>
    <n v="460"/>
    <n v="0"/>
    <n v="0"/>
    <n v="112"/>
    <n v="448"/>
    <n v="2"/>
    <n v="8"/>
    <n v="1"/>
    <n v="4"/>
    <n v="0"/>
    <n v="0"/>
    <n v="0"/>
    <n v="0"/>
    <x v="7"/>
    <x v="45"/>
    <x v="326"/>
    <s v="E87648"/>
  </r>
  <r>
    <x v="1"/>
    <s v="E87069"/>
    <s v="Soho Centre For Health And Care"/>
    <s v="West End &amp; Marylebone Pcn"/>
    <s v="NHS North West London ICB - W2U3Z"/>
    <n v="51"/>
    <n v="148"/>
    <n v="0"/>
    <n v="0"/>
    <n v="34"/>
    <n v="114"/>
    <n v="12"/>
    <n v="24"/>
    <n v="3"/>
    <n v="6"/>
    <n v="2"/>
    <n v="4"/>
    <n v="3.9215686274509803E-2"/>
    <n v="2.7027027027027029E-2"/>
    <x v="7"/>
    <x v="45"/>
    <x v="327"/>
    <s v="E87069"/>
  </r>
  <r>
    <x v="1"/>
    <s v="E87714"/>
    <s v="Soho Square General Practice"/>
    <s v="West End &amp; Marylebone Pcn"/>
    <s v="NHS North West London ICB - W2U3Z"/>
    <n v="0"/>
    <n v="0"/>
    <n v="0"/>
    <n v="0"/>
    <n v="0"/>
    <n v="0"/>
    <n v="0"/>
    <n v="0"/>
    <n v="0"/>
    <n v="0"/>
    <n v="0"/>
    <n v="0"/>
    <n v="0"/>
    <n v="0"/>
    <x v="7"/>
    <x v="45"/>
    <x v="328"/>
    <s v="E87714"/>
  </r>
  <r>
    <x v="1"/>
    <s v="E87637"/>
    <s v="Grand Union Health Centre"/>
    <s v="West-Hill Health Pcn"/>
    <s v="NHS North West London ICB - W2U3Z"/>
    <n v="1113"/>
    <n v="2226"/>
    <n v="0"/>
    <n v="0"/>
    <n v="1113"/>
    <n v="2226"/>
    <n v="0"/>
    <n v="0"/>
    <n v="0"/>
    <n v="0"/>
    <n v="0"/>
    <n v="0"/>
    <n v="0"/>
    <n v="0"/>
    <x v="4"/>
    <x v="46"/>
    <x v="329"/>
    <s v="E87637"/>
  </r>
  <r>
    <x v="1"/>
    <s v="E87016"/>
    <s v="Holland Park Surgery"/>
    <s v="West-Hill Health Pcn"/>
    <s v="NHS North West London ICB - W2U3Z"/>
    <n v="0"/>
    <n v="0"/>
    <n v="0"/>
    <n v="0"/>
    <n v="0"/>
    <n v="0"/>
    <n v="0"/>
    <n v="0"/>
    <n v="0"/>
    <n v="0"/>
    <n v="0"/>
    <n v="0"/>
    <n v="0"/>
    <n v="0"/>
    <x v="4"/>
    <x v="46"/>
    <x v="330"/>
    <s v="E87016"/>
  </r>
  <r>
    <x v="1"/>
    <s v="E87722"/>
    <s v="Lancaster Gate Medical Centre"/>
    <s v="West-Hill Health Pcn"/>
    <s v="NHS North West London ICB - W2U3Z"/>
    <n v="0"/>
    <n v="0"/>
    <n v="0"/>
    <n v="0"/>
    <n v="0"/>
    <n v="0"/>
    <n v="0"/>
    <n v="0"/>
    <n v="0"/>
    <n v="0"/>
    <n v="0"/>
    <n v="0"/>
    <n v="0"/>
    <n v="0"/>
    <x v="4"/>
    <x v="46"/>
    <x v="331"/>
    <s v="E87722"/>
  </r>
  <r>
    <x v="1"/>
    <s v="E87003"/>
    <s v="North Kensington Medical Centre"/>
    <s v="West-Hill Health Pcn"/>
    <s v="NHS North West London ICB - W2U3Z"/>
    <n v="0"/>
    <n v="0"/>
    <n v="0"/>
    <n v="0"/>
    <n v="0"/>
    <n v="0"/>
    <n v="0"/>
    <n v="0"/>
    <n v="0"/>
    <n v="0"/>
    <n v="0"/>
    <n v="0"/>
    <n v="0"/>
    <n v="0"/>
    <x v="4"/>
    <x v="46"/>
    <x v="332"/>
    <s v="E87003"/>
  </r>
  <r>
    <x v="1"/>
    <s v="E87029"/>
    <s v="Portland Road Practice"/>
    <s v="West-Hill Health Pcn"/>
    <s v="NHS North West London ICB - W2U3Z"/>
    <n v="304"/>
    <n v="1216"/>
    <n v="0"/>
    <n v="0"/>
    <n v="296"/>
    <n v="1184"/>
    <n v="8"/>
    <n v="32"/>
    <n v="0"/>
    <n v="0"/>
    <n v="0"/>
    <n v="0"/>
    <n v="0"/>
    <n v="0"/>
    <x v="4"/>
    <x v="46"/>
    <x v="333"/>
    <s v="E87029"/>
  </r>
  <r>
    <x v="1"/>
    <s v="Y00200"/>
    <s v="Portobello Medical Centre"/>
    <s v="West-Hill Health Pcn"/>
    <s v="NHS North West London ICB - W2U3Z"/>
    <n v="0"/>
    <n v="0"/>
    <n v="0"/>
    <n v="0"/>
    <n v="0"/>
    <n v="0"/>
    <n v="0"/>
    <n v="0"/>
    <n v="0"/>
    <n v="0"/>
    <n v="0"/>
    <n v="0"/>
    <n v="0"/>
    <n v="0"/>
    <x v="4"/>
    <x v="46"/>
    <x v="334"/>
    <s v="Y00200"/>
  </r>
  <r>
    <x v="1"/>
    <s v="E87009"/>
    <s v="The Garway Medical Practice"/>
    <s v="West-Hill Health Pcn"/>
    <s v="NHS North West London ICB - W2U3Z"/>
    <n v="30"/>
    <n v="60"/>
    <n v="0"/>
    <n v="0"/>
    <n v="29"/>
    <n v="58"/>
    <n v="0"/>
    <n v="0"/>
    <n v="1"/>
    <n v="2"/>
    <n v="0"/>
    <n v="0"/>
    <n v="0"/>
    <n v="0"/>
    <x v="4"/>
    <x v="46"/>
    <x v="335"/>
    <s v="E87009"/>
  </r>
  <r>
    <x v="1"/>
    <s v="E87024"/>
    <s v="The Golborne Medical Centre"/>
    <s v="West-Hill Health Pcn"/>
    <s v="NHS North West London ICB - W2U3Z"/>
    <n v="110"/>
    <n v="220"/>
    <n v="6"/>
    <n v="12"/>
    <n v="64"/>
    <n v="128"/>
    <n v="34"/>
    <n v="68"/>
    <n v="2"/>
    <n v="4"/>
    <n v="4"/>
    <n v="8"/>
    <n v="3.6363636363636362E-2"/>
    <n v="3.6363636363636362E-2"/>
    <x v="4"/>
    <x v="46"/>
    <x v="336"/>
    <s v="E87024"/>
  </r>
  <r>
    <x v="1"/>
    <s v="E87061"/>
    <s v="The Pembridge Villas Surgery"/>
    <s v="West-Hill Health Pcn"/>
    <s v="NHS North West London ICB - W2U3Z"/>
    <n v="5"/>
    <n v="10"/>
    <n v="1"/>
    <n v="2"/>
    <n v="1"/>
    <n v="2"/>
    <n v="1"/>
    <n v="2"/>
    <n v="0"/>
    <n v="0"/>
    <n v="2"/>
    <n v="4"/>
    <n v="0.4"/>
    <n v="0.4"/>
    <x v="4"/>
    <x v="46"/>
    <x v="337"/>
    <s v="E87061"/>
  </r>
  <r>
    <x v="1"/>
    <s v="E87007"/>
    <s v="Westbourne Grove Medical Centre"/>
    <s v="West-Hill Health Pcn"/>
    <s v="NHS North West London ICB - W2U3Z"/>
    <n v="0"/>
    <n v="0"/>
    <n v="0"/>
    <n v="0"/>
    <n v="0"/>
    <n v="0"/>
    <n v="0"/>
    <n v="0"/>
    <n v="0"/>
    <n v="0"/>
    <n v="0"/>
    <n v="0"/>
    <n v="0"/>
    <n v="0"/>
    <x v="4"/>
    <x v="46"/>
    <x v="338"/>
    <s v="E87007"/>
  </r>
  <r>
    <x v="2"/>
    <s v="E85687"/>
    <s v="Acton Lane Medical Centre"/>
    <s v="Acton Pcn"/>
    <s v="NHS North West London ICB - W2U3Z"/>
    <n v="0"/>
    <n v="0"/>
    <n v="0"/>
    <n v="0"/>
    <n v="0"/>
    <n v="0"/>
    <n v="0"/>
    <n v="0"/>
    <n v="0"/>
    <n v="0"/>
    <n v="0"/>
    <n v="0"/>
    <n v="0"/>
    <n v="0"/>
    <x v="0"/>
    <x v="0"/>
    <x v="0"/>
    <s v="E85687"/>
  </r>
  <r>
    <x v="2"/>
    <s v="E85617"/>
    <s v="Acton Town Medical Centre"/>
    <s v="Acton Pcn"/>
    <s v="NHS North West London ICB - W2U3Z"/>
    <n v="0"/>
    <n v="0"/>
    <n v="0"/>
    <n v="0"/>
    <n v="0"/>
    <n v="0"/>
    <n v="0"/>
    <n v="0"/>
    <n v="0"/>
    <n v="0"/>
    <n v="0"/>
    <n v="0"/>
    <n v="0"/>
    <n v="0"/>
    <x v="0"/>
    <x v="0"/>
    <x v="1"/>
    <s v="E85617"/>
  </r>
  <r>
    <x v="2"/>
    <s v="E85130"/>
    <s v="Chiswick Family Practice"/>
    <s v="Acton Pcn"/>
    <s v="NHS North West London ICB - W2U3Z"/>
    <n v="0"/>
    <n v="0"/>
    <n v="0"/>
    <n v="0"/>
    <n v="0"/>
    <n v="0"/>
    <n v="0"/>
    <n v="0"/>
    <n v="0"/>
    <n v="0"/>
    <n v="0"/>
    <n v="0"/>
    <n v="0"/>
    <n v="0"/>
    <x v="0"/>
    <x v="0"/>
    <x v="2"/>
    <s v="E85130"/>
  </r>
  <r>
    <x v="2"/>
    <s v="E85075"/>
    <s v="Chiswick Family Practice (Dr O'Connell)"/>
    <s v="Acton Pcn"/>
    <s v="NHS North West London ICB - W2U3Z"/>
    <n v="59"/>
    <n v="118"/>
    <n v="9"/>
    <n v="18"/>
    <n v="17"/>
    <n v="34"/>
    <n v="19"/>
    <n v="38"/>
    <n v="6"/>
    <n v="12"/>
    <n v="8"/>
    <n v="16"/>
    <n v="0.13559322033898305"/>
    <n v="0.13559322033898305"/>
    <x v="0"/>
    <x v="0"/>
    <x v="3"/>
    <s v="E85075"/>
  </r>
  <r>
    <x v="2"/>
    <s v="E85680"/>
    <s v="Cloister Road Surgery"/>
    <s v="Acton Pcn"/>
    <s v="NHS North West London ICB - W2U3Z"/>
    <n v="0"/>
    <n v="0"/>
    <n v="0"/>
    <n v="0"/>
    <n v="0"/>
    <n v="0"/>
    <n v="0"/>
    <n v="0"/>
    <n v="0"/>
    <n v="0"/>
    <n v="0"/>
    <n v="0"/>
    <n v="0"/>
    <n v="0"/>
    <x v="0"/>
    <x v="0"/>
    <x v="4"/>
    <s v="E85680"/>
  </r>
  <r>
    <x v="2"/>
    <s v="E85019"/>
    <s v="Crown Street Surgery"/>
    <s v="Acton Pcn"/>
    <s v="NHS North West London ICB - W2U3Z"/>
    <n v="0"/>
    <n v="0"/>
    <n v="0"/>
    <n v="0"/>
    <n v="0"/>
    <n v="0"/>
    <n v="0"/>
    <n v="0"/>
    <n v="0"/>
    <n v="0"/>
    <n v="0"/>
    <n v="0"/>
    <n v="0"/>
    <n v="0"/>
    <x v="0"/>
    <x v="0"/>
    <x v="5"/>
    <s v="E85019"/>
  </r>
  <r>
    <x v="2"/>
    <s v="E85028"/>
    <s v="Hillcrest Surgery"/>
    <s v="Acton Pcn"/>
    <s v="NHS North West London ICB - W2U3Z"/>
    <n v="0"/>
    <n v="0"/>
    <n v="0"/>
    <n v="0"/>
    <n v="0"/>
    <n v="0"/>
    <n v="0"/>
    <n v="0"/>
    <n v="0"/>
    <n v="0"/>
    <n v="0"/>
    <n v="0"/>
    <n v="0"/>
    <n v="0"/>
    <x v="0"/>
    <x v="0"/>
    <x v="6"/>
    <s v="E85028"/>
  </r>
  <r>
    <x v="2"/>
    <s v="E85109"/>
    <s v="The Acton Health Centre"/>
    <s v="Acton Pcn"/>
    <s v="NHS North West London ICB - W2U3Z"/>
    <n v="1297"/>
    <n v="3642"/>
    <n v="1"/>
    <n v="3"/>
    <n v="1295"/>
    <n v="3637"/>
    <n v="0"/>
    <n v="0"/>
    <n v="1"/>
    <n v="2"/>
    <n v="0"/>
    <n v="0"/>
    <n v="0"/>
    <n v="0"/>
    <x v="0"/>
    <x v="0"/>
    <x v="7"/>
    <s v="E85109"/>
  </r>
  <r>
    <x v="2"/>
    <s v="E85066"/>
    <s v="The Bedford Park Surgery"/>
    <s v="Acton Pcn"/>
    <s v="NHS North West London ICB - W2U3Z"/>
    <n v="3097"/>
    <n v="9291"/>
    <n v="324"/>
    <n v="972"/>
    <n v="1038"/>
    <n v="3114"/>
    <n v="1191"/>
    <n v="3573"/>
    <n v="258"/>
    <n v="774"/>
    <n v="286"/>
    <n v="858"/>
    <n v="9.2347432999677112E-2"/>
    <n v="9.2347432999677112E-2"/>
    <x v="0"/>
    <x v="0"/>
    <x v="8"/>
    <s v="E85066"/>
  </r>
  <r>
    <x v="2"/>
    <s v="E85694"/>
    <s v="The Boileau Road Surgery"/>
    <s v="Acton Pcn"/>
    <s v="NHS North West London ICB - W2U3Z"/>
    <n v="857"/>
    <n v="3407"/>
    <n v="62"/>
    <n v="247"/>
    <n v="512"/>
    <n v="2037"/>
    <n v="194"/>
    <n v="773"/>
    <n v="34"/>
    <n v="133"/>
    <n v="55"/>
    <n v="217"/>
    <n v="6.4177362893815634E-2"/>
    <n v="6.3692398004109183E-2"/>
    <x v="0"/>
    <x v="0"/>
    <x v="9"/>
    <s v="E85694"/>
  </r>
  <r>
    <x v="2"/>
    <s v="E85640"/>
    <s v="The Churchfield Road Surgery"/>
    <s v="Acton Pcn"/>
    <s v="NHS North West London ICB - W2U3Z"/>
    <n v="61"/>
    <n v="122"/>
    <n v="10"/>
    <n v="20"/>
    <n v="25"/>
    <n v="50"/>
    <n v="13"/>
    <n v="26"/>
    <n v="8"/>
    <n v="16"/>
    <n v="5"/>
    <n v="10"/>
    <n v="8.1967213114754092E-2"/>
    <n v="8.1967213114754092E-2"/>
    <x v="0"/>
    <x v="0"/>
    <x v="10"/>
    <s v="E85640"/>
  </r>
  <r>
    <x v="2"/>
    <s v="E85677"/>
    <s v="The Horn Lane Surgery"/>
    <s v="Acton Pcn"/>
    <s v="NHS North West London ICB - W2U3Z"/>
    <n v="325"/>
    <n v="650"/>
    <n v="39"/>
    <n v="78"/>
    <n v="148"/>
    <n v="296"/>
    <n v="67"/>
    <n v="134"/>
    <n v="26"/>
    <n v="52"/>
    <n v="45"/>
    <n v="90"/>
    <n v="0.13846153846153847"/>
    <n v="0.13846153846153847"/>
    <x v="0"/>
    <x v="0"/>
    <x v="11"/>
    <s v="E85677"/>
  </r>
  <r>
    <x v="2"/>
    <s v="E85107"/>
    <s v="The Mill Hill Surgery"/>
    <s v="Acton Pcn"/>
    <s v="NHS North West London ICB - W2U3Z"/>
    <n v="556"/>
    <n v="1112"/>
    <n v="9"/>
    <n v="18"/>
    <n v="496"/>
    <n v="992"/>
    <n v="34"/>
    <n v="68"/>
    <n v="7"/>
    <n v="14"/>
    <n v="10"/>
    <n v="20"/>
    <n v="1.7985611510791366E-2"/>
    <n v="1.7985611510791366E-2"/>
    <x v="0"/>
    <x v="0"/>
    <x v="12"/>
    <s v="E85107"/>
  </r>
  <r>
    <x v="2"/>
    <s v="E85635"/>
    <s v="The Vale Surgery"/>
    <s v="Acton Pcn"/>
    <s v="NHS North West London ICB - W2U3Z"/>
    <n v="62"/>
    <n v="186"/>
    <n v="5"/>
    <n v="15"/>
    <n v="34"/>
    <n v="102"/>
    <n v="12"/>
    <n v="36"/>
    <n v="4"/>
    <n v="12"/>
    <n v="7"/>
    <n v="21"/>
    <n v="0.11290322580645161"/>
    <n v="0.11290322580645161"/>
    <x v="0"/>
    <x v="0"/>
    <x v="13"/>
    <s v="E85635"/>
  </r>
  <r>
    <x v="2"/>
    <s v="E85124"/>
    <s v="Gp At Hand"/>
    <s v="Babylon Gp At Hand Pcn"/>
    <s v="NHS North West London ICB - W2U3Z"/>
    <n v="0"/>
    <n v="0"/>
    <n v="0"/>
    <n v="0"/>
    <n v="0"/>
    <n v="0"/>
    <n v="0"/>
    <n v="0"/>
    <n v="0"/>
    <n v="0"/>
    <n v="0"/>
    <n v="0"/>
    <n v="0"/>
    <n v="0"/>
    <x v="1"/>
    <x v="1"/>
    <x v="14"/>
    <s v="E85124"/>
  </r>
  <r>
    <x v="2"/>
    <s v="E85029"/>
    <s v="The Medical Centre, Dr Jefferies &amp; Partn"/>
    <s v="Babylon Gp At Hand Pcn"/>
    <s v="NHS North West London ICB - W2U3Z"/>
    <n v="0"/>
    <n v="0"/>
    <n v="0"/>
    <n v="0"/>
    <n v="0"/>
    <n v="0"/>
    <n v="0"/>
    <n v="0"/>
    <n v="0"/>
    <n v="0"/>
    <n v="0"/>
    <n v="0"/>
    <n v="0"/>
    <n v="0"/>
    <x v="1"/>
    <x v="1"/>
    <x v="15"/>
    <s v="E85029"/>
  </r>
  <r>
    <x v="2"/>
    <s v="E84033"/>
    <s v="Chalkhill Family Practice"/>
    <s v="Brent Central Kwh Pcn"/>
    <s v="NHS North West London ICB - W2U3Z"/>
    <n v="0"/>
    <n v="0"/>
    <n v="0"/>
    <n v="0"/>
    <n v="0"/>
    <n v="0"/>
    <n v="0"/>
    <n v="0"/>
    <n v="0"/>
    <n v="0"/>
    <n v="0"/>
    <n v="0"/>
    <n v="0"/>
    <n v="0"/>
    <x v="2"/>
    <x v="2"/>
    <x v="16"/>
    <s v="E84033"/>
  </r>
  <r>
    <x v="2"/>
    <s v="E84032"/>
    <s v="Ellis Practice"/>
    <s v="Brent Central Kwh Pcn"/>
    <s v="NHS North West London ICB - W2U3Z"/>
    <n v="0"/>
    <n v="0"/>
    <n v="0"/>
    <n v="0"/>
    <n v="0"/>
    <n v="0"/>
    <n v="0"/>
    <n v="0"/>
    <n v="0"/>
    <n v="0"/>
    <n v="0"/>
    <n v="0"/>
    <n v="0"/>
    <n v="0"/>
    <x v="2"/>
    <x v="2"/>
    <x v="17"/>
    <s v="E84032"/>
  </r>
  <r>
    <x v="2"/>
    <s v="E84620"/>
    <s v="Preston Road Surgery"/>
    <s v="Brent Central Kwh Pcn"/>
    <s v="NHS North West London ICB - W2U3Z"/>
    <n v="1059"/>
    <n v="2118"/>
    <n v="0"/>
    <n v="0"/>
    <n v="1053"/>
    <n v="2106"/>
    <n v="6"/>
    <n v="12"/>
    <n v="0"/>
    <n v="0"/>
    <n v="0"/>
    <n v="0"/>
    <n v="0"/>
    <n v="0"/>
    <x v="2"/>
    <x v="2"/>
    <x v="18"/>
    <s v="E84620"/>
  </r>
  <r>
    <x v="2"/>
    <s v="E84685"/>
    <s v="Sudbury Surgery"/>
    <s v="Brent Central Kwh Pcn"/>
    <s v="NHS North West London ICB - W2U3Z"/>
    <n v="1530"/>
    <n v="3434"/>
    <n v="12"/>
    <n v="55"/>
    <n v="1467"/>
    <n v="3155"/>
    <n v="33"/>
    <n v="146"/>
    <n v="8"/>
    <n v="31"/>
    <n v="10"/>
    <n v="47"/>
    <n v="6.5359477124183009E-3"/>
    <n v="1.3686662783925451E-2"/>
    <x v="2"/>
    <x v="2"/>
    <x v="19"/>
    <s v="E84685"/>
  </r>
  <r>
    <x v="2"/>
    <s v="E84684"/>
    <s v="The Tudor House Medical Centre"/>
    <s v="Brent Central Kwh Pcn"/>
    <s v="NHS North West London ICB - W2U3Z"/>
    <n v="852"/>
    <n v="1734"/>
    <n v="0"/>
    <n v="0"/>
    <n v="847"/>
    <n v="1724"/>
    <n v="4"/>
    <n v="8"/>
    <n v="1"/>
    <n v="2"/>
    <n v="0"/>
    <n v="0"/>
    <n v="0"/>
    <n v="0"/>
    <x v="2"/>
    <x v="2"/>
    <x v="20"/>
    <s v="E84684"/>
  </r>
  <r>
    <x v="2"/>
    <s v="E84049"/>
    <s v="Brampton Health Centre"/>
    <s v="Brent North Kwh Pcn"/>
    <s v="NHS North West London ICB - W2U3Z"/>
    <n v="770"/>
    <n v="1579"/>
    <n v="46"/>
    <n v="93"/>
    <n v="401"/>
    <n v="821"/>
    <n v="238"/>
    <n v="490"/>
    <n v="69"/>
    <n v="141"/>
    <n v="16"/>
    <n v="34"/>
    <n v="2.0779220779220779E-2"/>
    <n v="2.1532615579480684E-2"/>
    <x v="2"/>
    <x v="3"/>
    <x v="21"/>
    <s v="E84049"/>
  </r>
  <r>
    <x v="2"/>
    <s v="E84020"/>
    <s v="Jai Medical Centre (Brent)"/>
    <s v="Brent North Kwh Pcn"/>
    <s v="NHS North West London ICB - W2U3Z"/>
    <n v="63"/>
    <n v="126"/>
    <n v="3"/>
    <n v="6"/>
    <n v="30"/>
    <n v="60"/>
    <n v="24"/>
    <n v="48"/>
    <n v="5"/>
    <n v="10"/>
    <n v="1"/>
    <n v="2"/>
    <n v="1.5873015873015872E-2"/>
    <n v="1.5873015873015872E-2"/>
    <x v="2"/>
    <x v="3"/>
    <x v="22"/>
    <s v="E84020"/>
  </r>
  <r>
    <x v="2"/>
    <s v="E84699"/>
    <s v="Kings Edge Medical Centre"/>
    <s v="Brent North Kwh Pcn"/>
    <s v="NHS North West London ICB - W2U3Z"/>
    <n v="1312"/>
    <n v="2658"/>
    <n v="23"/>
    <n v="50"/>
    <n v="1180"/>
    <n v="2380"/>
    <n v="65"/>
    <n v="139"/>
    <n v="32"/>
    <n v="64"/>
    <n v="12"/>
    <n v="25"/>
    <n v="9.1463414634146336E-3"/>
    <n v="9.4055680963130179E-3"/>
    <x v="2"/>
    <x v="3"/>
    <x v="23"/>
    <s v="E84699"/>
  </r>
  <r>
    <x v="2"/>
    <s v="E84078"/>
    <s v="Kingsbury Health And Wellbeing"/>
    <s v="Brent North Kwh Pcn"/>
    <s v="NHS North West London ICB - W2U3Z"/>
    <n v="1347"/>
    <n v="2694"/>
    <n v="0"/>
    <n v="0"/>
    <n v="1339"/>
    <n v="2678"/>
    <n v="6"/>
    <n v="12"/>
    <n v="0"/>
    <n v="0"/>
    <n v="2"/>
    <n v="4"/>
    <n v="1.4847809948032665E-3"/>
    <n v="1.4847809948032665E-3"/>
    <x v="2"/>
    <x v="3"/>
    <x v="24"/>
    <s v="E84078"/>
  </r>
  <r>
    <x v="2"/>
    <s v="E84665"/>
    <s v="Neasden Medical Centre"/>
    <s v="Brent North Kwh Pcn"/>
    <s v="NHS North West London ICB - W2U3Z"/>
    <n v="1778"/>
    <n v="4135"/>
    <n v="21"/>
    <n v="57"/>
    <n v="1639"/>
    <n v="3767"/>
    <n v="73"/>
    <n v="188"/>
    <n v="20"/>
    <n v="54"/>
    <n v="25"/>
    <n v="69"/>
    <n v="1.40607424071991E-2"/>
    <n v="1.6686819830713424E-2"/>
    <x v="2"/>
    <x v="3"/>
    <x v="25"/>
    <s v="E84665"/>
  </r>
  <r>
    <x v="2"/>
    <s v="E84048"/>
    <s v="The Fryent Way Surgery"/>
    <s v="Brent North Kwh Pcn"/>
    <s v="NHS North West London ICB - W2U3Z"/>
    <n v="4783"/>
    <n v="9834"/>
    <n v="30"/>
    <n v="84"/>
    <n v="4538"/>
    <n v="9154"/>
    <n v="102"/>
    <n v="282"/>
    <n v="71"/>
    <n v="196"/>
    <n v="42"/>
    <n v="118"/>
    <n v="8.7810997282040566E-3"/>
    <n v="1.1999186495830792E-2"/>
    <x v="2"/>
    <x v="3"/>
    <x v="26"/>
    <s v="E84048"/>
  </r>
  <r>
    <x v="2"/>
    <s v="E84007"/>
    <s v="Uxendon Crescent Surgery"/>
    <s v="Brent North Kwh Pcn"/>
    <s v="NHS North West London ICB - W2U3Z"/>
    <n v="2156"/>
    <n v="4312"/>
    <n v="13"/>
    <n v="26"/>
    <n v="2046"/>
    <n v="4092"/>
    <n v="63"/>
    <n v="126"/>
    <n v="17"/>
    <n v="34"/>
    <n v="17"/>
    <n v="34"/>
    <n v="7.8849721706864568E-3"/>
    <n v="7.8849721706864568E-3"/>
    <x v="2"/>
    <x v="3"/>
    <x v="27"/>
    <s v="E84007"/>
  </r>
  <r>
    <x v="2"/>
    <s v="Y00206"/>
    <s v="Burnley Practice"/>
    <s v="Brent South Kwh Pcn"/>
    <s v="NHS North West London ICB - W2U3Z"/>
    <n v="21924"/>
    <n v="58637"/>
    <n v="1102"/>
    <n v="3113"/>
    <n v="14452"/>
    <n v="37637"/>
    <n v="4613"/>
    <n v="13008"/>
    <n v="882"/>
    <n v="2450"/>
    <n v="875"/>
    <n v="2429"/>
    <n v="3.9910600255427843E-2"/>
    <n v="4.1424356634889234E-2"/>
    <x v="2"/>
    <x v="4"/>
    <x v="28"/>
    <s v="Y00206"/>
  </r>
  <r>
    <x v="2"/>
    <s v="E84036"/>
    <s v="Gladstone Medical Centre"/>
    <s v="Brent South Kwh Pcn"/>
    <s v="NHS North West London ICB - W2U3Z"/>
    <n v="1666"/>
    <n v="3332"/>
    <n v="1"/>
    <n v="2"/>
    <n v="1664"/>
    <n v="3328"/>
    <n v="0"/>
    <n v="0"/>
    <n v="0"/>
    <n v="0"/>
    <n v="1"/>
    <n v="2"/>
    <n v="6.0024009603841532E-4"/>
    <n v="6.0024009603841532E-4"/>
    <x v="2"/>
    <x v="4"/>
    <x v="29"/>
    <s v="E84036"/>
  </r>
  <r>
    <x v="2"/>
    <s v="E84011"/>
    <s v="St Andrews Medical Centre"/>
    <s v="Brent South Kwh Pcn"/>
    <s v="NHS North West London ICB - W2U3Z"/>
    <n v="24"/>
    <n v="48"/>
    <n v="1"/>
    <n v="2"/>
    <n v="18"/>
    <n v="36"/>
    <n v="2"/>
    <n v="4"/>
    <n v="2"/>
    <n v="4"/>
    <n v="1"/>
    <n v="2"/>
    <n v="4.1666666666666664E-2"/>
    <n v="4.1666666666666664E-2"/>
    <x v="2"/>
    <x v="4"/>
    <x v="30"/>
    <s v="E84011"/>
  </r>
  <r>
    <x v="2"/>
    <s v="E84704"/>
    <s v="St. Georges Medical Centre"/>
    <s v="Brent South Kwh Pcn"/>
    <s v="NHS North West London ICB - W2U3Z"/>
    <n v="1134"/>
    <n v="2268"/>
    <n v="51"/>
    <n v="102"/>
    <n v="815"/>
    <n v="1630"/>
    <n v="168"/>
    <n v="336"/>
    <n v="48"/>
    <n v="96"/>
    <n v="52"/>
    <n v="104"/>
    <n v="4.585537918871252E-2"/>
    <n v="4.585537918871252E-2"/>
    <x v="2"/>
    <x v="4"/>
    <x v="31"/>
    <s v="E84704"/>
  </r>
  <r>
    <x v="2"/>
    <s v="E84025"/>
    <s v="The Lonsdale Medical Centre"/>
    <s v="Brent South Kwh Pcn"/>
    <s v="NHS North West London ICB - W2U3Z"/>
    <n v="5132"/>
    <n v="11942"/>
    <n v="64"/>
    <n v="238"/>
    <n v="4647"/>
    <n v="10198"/>
    <n v="270"/>
    <n v="974"/>
    <n v="105"/>
    <n v="384"/>
    <n v="46"/>
    <n v="148"/>
    <n v="8.9633671083398283E-3"/>
    <n v="1.2393233964160108E-2"/>
    <x v="2"/>
    <x v="4"/>
    <x v="32"/>
    <s v="E84025"/>
  </r>
  <r>
    <x v="2"/>
    <s v="E84021"/>
    <s v="The Willesden Medical Centre"/>
    <s v="Brent South Kwh Pcn"/>
    <s v="NHS North West London ICB - W2U3Z"/>
    <n v="3872"/>
    <n v="10690"/>
    <n v="126"/>
    <n v="467"/>
    <n v="3250"/>
    <n v="8385"/>
    <n v="305"/>
    <n v="1123"/>
    <n v="132"/>
    <n v="499"/>
    <n v="59"/>
    <n v="216"/>
    <n v="1.5237603305785124E-2"/>
    <n v="2.0205799812909261E-2"/>
    <x v="2"/>
    <x v="4"/>
    <x v="33"/>
    <s v="E84021"/>
  </r>
  <r>
    <x v="2"/>
    <s v="E84702"/>
    <s v="Willesden Green Surgery"/>
    <s v="Brent South Kwh Pcn"/>
    <s v="NHS North West London ICB - W2U3Z"/>
    <n v="4413"/>
    <n v="13958"/>
    <n v="33"/>
    <n v="73"/>
    <n v="4149"/>
    <n v="13360"/>
    <n v="133"/>
    <n v="301"/>
    <n v="55"/>
    <n v="129"/>
    <n v="43"/>
    <n v="95"/>
    <n v="9.7439383639247677E-3"/>
    <n v="6.8061326837655827E-3"/>
    <x v="2"/>
    <x v="4"/>
    <x v="34"/>
    <s v="E84702"/>
  </r>
  <r>
    <x v="2"/>
    <s v="E84638"/>
    <s v="Alperton Medical Centre"/>
    <s v="Brent West Kwh Pcn"/>
    <s v="NHS North West London ICB - W2U3Z"/>
    <n v="188"/>
    <n v="376"/>
    <n v="9"/>
    <n v="18"/>
    <n v="116"/>
    <n v="232"/>
    <n v="48"/>
    <n v="96"/>
    <n v="12"/>
    <n v="24"/>
    <n v="3"/>
    <n v="6"/>
    <n v="1.5957446808510637E-2"/>
    <n v="1.5957446808510637E-2"/>
    <x v="2"/>
    <x v="5"/>
    <x v="35"/>
    <s v="E84638"/>
  </r>
  <r>
    <x v="2"/>
    <s v="E84066"/>
    <s v="Gp Pathfinder Clinics"/>
    <s v="Brent West Kwh Pcn"/>
    <s v="NHS North West London ICB - W2U3Z"/>
    <n v="6114"/>
    <n v="18826"/>
    <n v="200"/>
    <n v="666"/>
    <n v="4950"/>
    <n v="14901"/>
    <n v="490"/>
    <n v="1666"/>
    <n v="247"/>
    <n v="840"/>
    <n v="227"/>
    <n v="753"/>
    <n v="3.7127903173045471E-2"/>
    <n v="3.9997875278869652E-2"/>
    <x v="2"/>
    <x v="5"/>
    <x v="36"/>
    <s v="E84066"/>
  </r>
  <r>
    <x v="2"/>
    <s v="E84063"/>
    <s v="Lancelot Medical Centre"/>
    <s v="Brent West Kwh Pcn"/>
    <s v="NHS North West London ICB - W2U3Z"/>
    <n v="2294"/>
    <n v="4588"/>
    <n v="36"/>
    <n v="72"/>
    <n v="2050"/>
    <n v="4100"/>
    <n v="135"/>
    <n v="270"/>
    <n v="40"/>
    <n v="80"/>
    <n v="33"/>
    <n v="66"/>
    <n v="1.4385353095030515E-2"/>
    <n v="1.4385353095030515E-2"/>
    <x v="2"/>
    <x v="5"/>
    <x v="37"/>
    <s v="E84063"/>
  </r>
  <r>
    <x v="2"/>
    <s v="E84003"/>
    <s v="Premier Medical Centre"/>
    <s v="Brent West Kwh Pcn"/>
    <s v="NHS North West London ICB - W2U3Z"/>
    <n v="4250"/>
    <n v="8983"/>
    <n v="31"/>
    <n v="62"/>
    <n v="4045"/>
    <n v="8574"/>
    <n v="106"/>
    <n v="212"/>
    <n v="50"/>
    <n v="100"/>
    <n v="18"/>
    <n v="35"/>
    <n v="4.2352941176470585E-3"/>
    <n v="3.8962484693309584E-3"/>
    <x v="2"/>
    <x v="5"/>
    <x v="38"/>
    <s v="E84003"/>
  </r>
  <r>
    <x v="2"/>
    <s v="E84051"/>
    <s v="Stanley Corner Medical Centre"/>
    <s v="Brent West Kwh Pcn"/>
    <s v="NHS North West London ICB - W2U3Z"/>
    <n v="2616"/>
    <n v="5834"/>
    <n v="4"/>
    <n v="10"/>
    <n v="2602"/>
    <n v="5799"/>
    <n v="10"/>
    <n v="25"/>
    <n v="0"/>
    <n v="0"/>
    <n v="0"/>
    <n v="0"/>
    <n v="0"/>
    <n v="0"/>
    <x v="2"/>
    <x v="5"/>
    <x v="39"/>
    <s v="E84051"/>
  </r>
  <r>
    <x v="2"/>
    <s v="E84017"/>
    <s v="Sudbury &amp; Alperton Medical Centre"/>
    <s v="Brent West Kwh Pcn"/>
    <s v="NHS North West London ICB - W2U3Z"/>
    <n v="341"/>
    <n v="1463"/>
    <n v="46"/>
    <n v="198"/>
    <n v="140"/>
    <n v="599"/>
    <n v="94"/>
    <n v="402"/>
    <n v="43"/>
    <n v="187"/>
    <n v="18"/>
    <n v="77"/>
    <n v="5.2785923753665691E-2"/>
    <n v="5.2631578947368418E-2"/>
    <x v="2"/>
    <x v="5"/>
    <x v="40"/>
    <s v="E84017"/>
  </r>
  <r>
    <x v="2"/>
    <s v="E84006"/>
    <s v="The Law Medical Group Practice"/>
    <s v="Brent West Kwh Pcn"/>
    <s v="NHS North West London ICB - W2U3Z"/>
    <n v="14286"/>
    <n v="54098"/>
    <n v="846"/>
    <n v="3602"/>
    <n v="8136"/>
    <n v="28232"/>
    <n v="3718"/>
    <n v="15584"/>
    <n v="858"/>
    <n v="3557"/>
    <n v="728"/>
    <n v="3123"/>
    <n v="5.0958980820383595E-2"/>
    <n v="5.772856667529299E-2"/>
    <x v="2"/>
    <x v="5"/>
    <x v="41"/>
    <s v="E84006"/>
  </r>
  <r>
    <x v="2"/>
    <s v="Y02692"/>
    <s v="The Wembley Practice"/>
    <s v="Brent West Kwh Pcn"/>
    <s v="NHS North West London ICB - W2U3Z"/>
    <n v="4851"/>
    <n v="10912"/>
    <n v="251"/>
    <n v="506"/>
    <n v="3154"/>
    <n v="7477"/>
    <n v="940"/>
    <n v="1901"/>
    <n v="259"/>
    <n v="528"/>
    <n v="247"/>
    <n v="500"/>
    <n v="5.0917336631622345E-2"/>
    <n v="4.5821114369501467E-2"/>
    <x v="2"/>
    <x v="5"/>
    <x v="42"/>
    <s v="Y02692"/>
  </r>
  <r>
    <x v="2"/>
    <s v="E85004"/>
    <s v="Albany Practice"/>
    <s v="Brentworth Pcn"/>
    <s v="NHS North West London ICB - W2U3Z"/>
    <n v="343"/>
    <n v="666"/>
    <n v="25"/>
    <n v="50"/>
    <n v="193"/>
    <n v="376"/>
    <n v="63"/>
    <n v="121"/>
    <n v="27"/>
    <n v="52"/>
    <n v="35"/>
    <n v="67"/>
    <n v="0.10204081632653061"/>
    <n v="0.1006006006006006"/>
    <x v="3"/>
    <x v="6"/>
    <x v="43"/>
    <s v="E85004"/>
  </r>
  <r>
    <x v="2"/>
    <s v="E85744"/>
    <s v="Argyle Health-Isleworth Practice"/>
    <s v="Brentworth Pcn"/>
    <s v="NHS North West London ICB - W2U3Z"/>
    <n v="313"/>
    <n v="419"/>
    <n v="43"/>
    <n v="59"/>
    <n v="99"/>
    <n v="130"/>
    <n v="77"/>
    <n v="101"/>
    <n v="63"/>
    <n v="84"/>
    <n v="31"/>
    <n v="45"/>
    <n v="9.9041533546325874E-2"/>
    <n v="0.10739856801909307"/>
    <x v="3"/>
    <x v="6"/>
    <x v="44"/>
    <s v="E85744"/>
  </r>
  <r>
    <x v="2"/>
    <s v="E85735"/>
    <s v="Brentford Family Practice"/>
    <s v="Brentworth Pcn"/>
    <s v="NHS North West London ICB - W2U3Z"/>
    <n v="892"/>
    <n v="1784"/>
    <n v="90"/>
    <n v="180"/>
    <n v="412"/>
    <n v="824"/>
    <n v="278"/>
    <n v="556"/>
    <n v="50"/>
    <n v="100"/>
    <n v="62"/>
    <n v="124"/>
    <n v="6.9506726457399109E-2"/>
    <n v="6.9506726457399109E-2"/>
    <x v="3"/>
    <x v="6"/>
    <x v="45"/>
    <s v="E85735"/>
  </r>
  <r>
    <x v="2"/>
    <s v="E85605"/>
    <s v="Brentford Group Practice"/>
    <s v="Brentworth Pcn"/>
    <s v="NHS North West London ICB - W2U3Z"/>
    <n v="5094"/>
    <n v="19211"/>
    <n v="350"/>
    <n v="1343"/>
    <n v="2886"/>
    <n v="10807"/>
    <n v="1247"/>
    <n v="4800"/>
    <n v="222"/>
    <n v="797"/>
    <n v="389"/>
    <n v="1464"/>
    <n v="7.6364350215940319E-2"/>
    <n v="7.6206340117640936E-2"/>
    <x v="3"/>
    <x v="6"/>
    <x v="46"/>
    <s v="E85605"/>
  </r>
  <r>
    <x v="2"/>
    <s v="E85750"/>
    <s v="Spring Grove Medical Practice"/>
    <s v="Brentworth Pcn"/>
    <s v="NHS North West London ICB - W2U3Z"/>
    <n v="3429"/>
    <n v="8744"/>
    <n v="127"/>
    <n v="438"/>
    <n v="2594"/>
    <n v="5904"/>
    <n v="457"/>
    <n v="1546"/>
    <n v="157"/>
    <n v="536"/>
    <n v="94"/>
    <n v="320"/>
    <n v="2.7413240011665209E-2"/>
    <n v="3.6596523330283626E-2"/>
    <x v="3"/>
    <x v="6"/>
    <x v="47"/>
    <s v="E85750"/>
  </r>
  <r>
    <x v="2"/>
    <s v="E85007"/>
    <s v="St. Margarets Practice"/>
    <s v="Brentworth Pcn"/>
    <s v="NHS North West London ICB - W2U3Z"/>
    <n v="4720"/>
    <n v="10516"/>
    <n v="101"/>
    <n v="302"/>
    <n v="4157"/>
    <n v="8837"/>
    <n v="260"/>
    <n v="772"/>
    <n v="84"/>
    <n v="252"/>
    <n v="118"/>
    <n v="353"/>
    <n v="2.5000000000000001E-2"/>
    <n v="3.3567896538607839E-2"/>
    <x v="3"/>
    <x v="6"/>
    <x v="48"/>
    <s v="E85007"/>
  </r>
  <r>
    <x v="2"/>
    <s v="E85001"/>
    <s v="Thornbury Road Centre For Health"/>
    <s v="Brentworth Pcn"/>
    <s v="NHS North West London ICB - W2U3Z"/>
    <n v="2456"/>
    <n v="5777"/>
    <n v="0"/>
    <n v="0"/>
    <n v="2444"/>
    <n v="5753"/>
    <n v="3"/>
    <n v="6"/>
    <n v="4"/>
    <n v="8"/>
    <n v="5"/>
    <n v="10"/>
    <n v="2.0358306188925082E-3"/>
    <n v="1.7310022503029255E-3"/>
    <x v="3"/>
    <x v="6"/>
    <x v="49"/>
    <s v="E85001"/>
  </r>
  <r>
    <x v="2"/>
    <s v="E87047"/>
    <s v="Earls Court Medical Centre"/>
    <s v="Brompton Health Pcn"/>
    <s v="NHS North West London ICB - W2U3Z"/>
    <n v="0"/>
    <n v="0"/>
    <n v="0"/>
    <n v="0"/>
    <n v="0"/>
    <n v="0"/>
    <n v="0"/>
    <n v="0"/>
    <n v="0"/>
    <n v="0"/>
    <n v="0"/>
    <n v="0"/>
    <n v="0"/>
    <n v="0"/>
    <x v="4"/>
    <x v="7"/>
    <x v="50"/>
    <s v="E87047"/>
  </r>
  <r>
    <x v="2"/>
    <s v="E87750"/>
    <s v="Earls Court Surgery"/>
    <s v="Brompton Health Pcn"/>
    <s v="NHS North West London ICB - W2U3Z"/>
    <n v="1303"/>
    <n v="4016"/>
    <n v="87"/>
    <n v="250"/>
    <n v="773"/>
    <n v="2484"/>
    <n v="307"/>
    <n v="886"/>
    <n v="67"/>
    <n v="195"/>
    <n v="69"/>
    <n v="201"/>
    <n v="5.2954719877206444E-2"/>
    <n v="5.0049800796812746E-2"/>
    <x v="4"/>
    <x v="7"/>
    <x v="51"/>
    <s v="E87750"/>
  </r>
  <r>
    <x v="2"/>
    <s v="E87043"/>
    <s v="Emperor'S Gate Surgery"/>
    <s v="Brompton Health Pcn"/>
    <s v="NHS North West London ICB - W2U3Z"/>
    <n v="1411"/>
    <n v="5676"/>
    <n v="128"/>
    <n v="510"/>
    <n v="531"/>
    <n v="2187"/>
    <n v="401"/>
    <n v="1582"/>
    <n v="168"/>
    <n v="669"/>
    <n v="183"/>
    <n v="728"/>
    <n v="0.12969525159461376"/>
    <n v="0.12825933756166313"/>
    <x v="4"/>
    <x v="7"/>
    <x v="52"/>
    <s v="E87043"/>
  </r>
  <r>
    <x v="2"/>
    <s v="E87004"/>
    <s v="Health Partners At Violet Melchett"/>
    <s v="Brompton Health Pcn"/>
    <s v="NHS North West London ICB - W2U3Z"/>
    <n v="13"/>
    <n v="42"/>
    <n v="1"/>
    <n v="3"/>
    <n v="4"/>
    <n v="13"/>
    <n v="7"/>
    <n v="23"/>
    <n v="0"/>
    <n v="0"/>
    <n v="1"/>
    <n v="3"/>
    <n v="7.6923076923076927E-2"/>
    <n v="7.1428571428571425E-2"/>
    <x v="4"/>
    <x v="7"/>
    <x v="53"/>
    <s v="E87004"/>
  </r>
  <r>
    <x v="2"/>
    <s v="E87720"/>
    <s v="Kensington Park Medical Centre"/>
    <s v="Brompton Health Pcn"/>
    <s v="NHS North West London ICB - W2U3Z"/>
    <n v="0"/>
    <n v="0"/>
    <n v="0"/>
    <n v="0"/>
    <n v="0"/>
    <n v="0"/>
    <n v="0"/>
    <n v="0"/>
    <n v="0"/>
    <n v="0"/>
    <n v="0"/>
    <n v="0"/>
    <n v="0"/>
    <n v="0"/>
    <x v="4"/>
    <x v="7"/>
    <x v="54"/>
    <s v="E87720"/>
  </r>
  <r>
    <x v="2"/>
    <s v="E87738"/>
    <s v="Knightsbridge Medical Centre"/>
    <s v="Brompton Health Pcn"/>
    <s v="NHS North West London ICB - W2U3Z"/>
    <n v="1938"/>
    <n v="2839"/>
    <n v="57"/>
    <n v="58"/>
    <n v="1315"/>
    <n v="2210"/>
    <n v="490"/>
    <n v="495"/>
    <n v="43"/>
    <n v="43"/>
    <n v="33"/>
    <n v="33"/>
    <n v="1.7027863777089782E-2"/>
    <n v="1.1623811201127158E-2"/>
    <x v="4"/>
    <x v="7"/>
    <x v="55"/>
    <s v="E87738"/>
  </r>
  <r>
    <x v="2"/>
    <s v="E87711"/>
    <s v="Royal Hospital Chelsea"/>
    <s v="Brompton Health Pcn"/>
    <s v="NHS North West London ICB - W2U3Z"/>
    <n v="0"/>
    <n v="0"/>
    <n v="0"/>
    <n v="0"/>
    <n v="0"/>
    <n v="0"/>
    <n v="0"/>
    <n v="0"/>
    <n v="0"/>
    <n v="0"/>
    <n v="0"/>
    <n v="0"/>
    <n v="0"/>
    <n v="0"/>
    <x v="4"/>
    <x v="7"/>
    <x v="56"/>
    <s v="E87711"/>
  </r>
  <r>
    <x v="2"/>
    <s v="E87715"/>
    <s v="Scarsdale Medical Centre"/>
    <s v="Brompton Health Pcn"/>
    <s v="NHS North West London ICB - W2U3Z"/>
    <n v="545"/>
    <n v="1635"/>
    <n v="0"/>
    <n v="0"/>
    <n v="544"/>
    <n v="1632"/>
    <n v="0"/>
    <n v="0"/>
    <n v="0"/>
    <n v="0"/>
    <n v="1"/>
    <n v="3"/>
    <n v="1.834862385321101E-3"/>
    <n v="1.834862385321101E-3"/>
    <x v="4"/>
    <x v="7"/>
    <x v="57"/>
    <s v="E87715"/>
  </r>
  <r>
    <x v="2"/>
    <s v="E87013"/>
    <s v="Stanhope Mews Surgery"/>
    <s v="Brompton Health Pcn"/>
    <s v="NHS North West London ICB - W2U3Z"/>
    <n v="1198"/>
    <n v="2396"/>
    <n v="100"/>
    <n v="200"/>
    <n v="451"/>
    <n v="902"/>
    <n v="388"/>
    <n v="776"/>
    <n v="120"/>
    <n v="240"/>
    <n v="139"/>
    <n v="278"/>
    <n v="0.11602671118530884"/>
    <n v="0.11602671118530884"/>
    <x v="4"/>
    <x v="7"/>
    <x v="58"/>
    <s v="E87013"/>
  </r>
  <r>
    <x v="2"/>
    <s v="E87701"/>
    <s v="The Abingdon Health Centre"/>
    <s v="Brompton Health Pcn"/>
    <s v="NHS North West London ICB - W2U3Z"/>
    <n v="842"/>
    <n v="2164"/>
    <n v="53"/>
    <n v="126"/>
    <n v="455"/>
    <n v="1217"/>
    <n v="212"/>
    <n v="547"/>
    <n v="64"/>
    <n v="149"/>
    <n v="58"/>
    <n v="125"/>
    <n v="6.8883610451306407E-2"/>
    <n v="5.7763401109057304E-2"/>
    <x v="4"/>
    <x v="7"/>
    <x v="59"/>
    <s v="E87701"/>
  </r>
  <r>
    <x v="2"/>
    <s v="E87665"/>
    <s v="The Chelsea Practice"/>
    <s v="Brompton Health Pcn"/>
    <s v="NHS North West London ICB - W2U3Z"/>
    <n v="0"/>
    <n v="0"/>
    <n v="0"/>
    <n v="0"/>
    <n v="0"/>
    <n v="0"/>
    <n v="0"/>
    <n v="0"/>
    <n v="0"/>
    <n v="0"/>
    <n v="0"/>
    <n v="0"/>
    <n v="0"/>
    <n v="0"/>
    <x v="4"/>
    <x v="7"/>
    <x v="60"/>
    <s v="E87665"/>
  </r>
  <r>
    <x v="2"/>
    <s v="E87762"/>
    <s v="The Good Practice"/>
    <s v="Brompton Health Pcn"/>
    <s v="NHS North West London ICB - W2U3Z"/>
    <n v="0"/>
    <n v="0"/>
    <n v="0"/>
    <n v="0"/>
    <n v="0"/>
    <n v="0"/>
    <n v="0"/>
    <n v="0"/>
    <n v="0"/>
    <n v="0"/>
    <n v="0"/>
    <n v="0"/>
    <n v="0"/>
    <n v="0"/>
    <x v="4"/>
    <x v="7"/>
    <x v="61"/>
    <s v="E87762"/>
  </r>
  <r>
    <x v="2"/>
    <s v="E86014"/>
    <s v="Cedars Medical Centre"/>
    <s v="Celadine Health &amp; Metrocare Pcn"/>
    <s v="NHS North West London ICB - W2U3Z"/>
    <n v="0"/>
    <n v="0"/>
    <n v="0"/>
    <n v="0"/>
    <n v="0"/>
    <n v="0"/>
    <n v="0"/>
    <n v="0"/>
    <n v="0"/>
    <n v="0"/>
    <n v="0"/>
    <n v="0"/>
    <n v="0"/>
    <n v="0"/>
    <x v="5"/>
    <x v="8"/>
    <x v="62"/>
    <s v="E86014"/>
  </r>
  <r>
    <x v="2"/>
    <s v="E86629"/>
    <s v="Dr Mlr Siddiqui'S Practice"/>
    <s v="Celadine Health &amp; Metrocare Pcn"/>
    <s v="NHS North West London ICB - W2U3Z"/>
    <n v="0"/>
    <n v="0"/>
    <n v="0"/>
    <n v="0"/>
    <n v="0"/>
    <n v="0"/>
    <n v="0"/>
    <n v="0"/>
    <n v="0"/>
    <n v="0"/>
    <n v="0"/>
    <n v="0"/>
    <n v="0"/>
    <n v="0"/>
    <x v="5"/>
    <x v="8"/>
    <x v="63"/>
    <s v="E86629"/>
  </r>
  <r>
    <x v="2"/>
    <s v="E86024"/>
    <s v="King Edwards Medical Centre"/>
    <s v="Celadine Health &amp; Metrocare Pcn"/>
    <s v="NHS North West London ICB - W2U3Z"/>
    <n v="0"/>
    <n v="0"/>
    <n v="0"/>
    <n v="0"/>
    <n v="0"/>
    <n v="0"/>
    <n v="0"/>
    <n v="0"/>
    <n v="0"/>
    <n v="0"/>
    <n v="0"/>
    <n v="0"/>
    <n v="0"/>
    <n v="0"/>
    <x v="5"/>
    <x v="8"/>
    <x v="64"/>
    <s v="E86024"/>
  </r>
  <r>
    <x v="2"/>
    <s v="E86605"/>
    <s v="Ladygate Lane Medical Practice"/>
    <s v="Celadine Health &amp; Metrocare Pcn"/>
    <s v="NHS North West London ICB - W2U3Z"/>
    <n v="0"/>
    <n v="0"/>
    <n v="0"/>
    <n v="0"/>
    <n v="0"/>
    <n v="0"/>
    <n v="0"/>
    <n v="0"/>
    <n v="0"/>
    <n v="0"/>
    <n v="0"/>
    <n v="0"/>
    <n v="0"/>
    <n v="0"/>
    <x v="5"/>
    <x v="8"/>
    <x v="65"/>
    <s v="E86605"/>
  </r>
  <r>
    <x v="2"/>
    <s v="E86011"/>
    <s v="Oxford Drive Medical Centre"/>
    <s v="Celadine Health &amp; Metrocare Pcn"/>
    <s v="NHS North West London ICB - W2U3Z"/>
    <n v="1821"/>
    <n v="3732"/>
    <n v="9"/>
    <n v="26"/>
    <n v="1773"/>
    <n v="3590"/>
    <n v="16"/>
    <n v="44"/>
    <n v="12"/>
    <n v="36"/>
    <n v="11"/>
    <n v="36"/>
    <n v="6.0406370126304225E-3"/>
    <n v="9.6463022508038593E-3"/>
    <x v="5"/>
    <x v="8"/>
    <x v="66"/>
    <s v="E86011"/>
  </r>
  <r>
    <x v="2"/>
    <s v="E86626"/>
    <s v="Queens Walk Medical Centre"/>
    <s v="Celadine Health &amp; Metrocare Pcn"/>
    <s v="NHS North West London ICB - W2U3Z"/>
    <n v="1357"/>
    <n v="2714"/>
    <n v="5"/>
    <n v="10"/>
    <n v="1335"/>
    <n v="2670"/>
    <n v="9"/>
    <n v="18"/>
    <n v="2"/>
    <n v="4"/>
    <n v="6"/>
    <n v="12"/>
    <n v="4.4215180545320561E-3"/>
    <n v="4.4215180545320561E-3"/>
    <x v="5"/>
    <x v="8"/>
    <x v="67"/>
    <s v="E86626"/>
  </r>
  <r>
    <x v="2"/>
    <s v="E86640"/>
    <s v="Southcote Clinic"/>
    <s v="Celadine Health &amp; Metrocare Pcn"/>
    <s v="NHS North West London ICB - W2U3Z"/>
    <n v="1235"/>
    <n v="2552"/>
    <n v="5"/>
    <n v="14"/>
    <n v="1200"/>
    <n v="2430"/>
    <n v="19"/>
    <n v="68"/>
    <n v="4"/>
    <n v="14"/>
    <n v="7"/>
    <n v="26"/>
    <n v="5.6680161943319842E-3"/>
    <n v="1.018808777429467E-2"/>
    <x v="5"/>
    <x v="8"/>
    <x v="68"/>
    <s v="E86640"/>
  </r>
  <r>
    <x v="2"/>
    <s v="E86033"/>
    <s v="St Martins Medical Centre"/>
    <s v="Celadine Health &amp; Metrocare Pcn"/>
    <s v="NHS North West London ICB - W2U3Z"/>
    <n v="13551"/>
    <n v="44766"/>
    <n v="1338"/>
    <n v="4428"/>
    <n v="4827"/>
    <n v="15815"/>
    <n v="4066"/>
    <n v="13477"/>
    <n v="1544"/>
    <n v="5210"/>
    <n v="1776"/>
    <n v="5836"/>
    <n v="0.13106043834403366"/>
    <n v="0.13036679622928116"/>
    <x v="5"/>
    <x v="8"/>
    <x v="69"/>
    <s v="E86033"/>
  </r>
  <r>
    <x v="2"/>
    <s v="E86022"/>
    <s v="The Abbotsbury Practice"/>
    <s v="Celadine Health &amp; Metrocare Pcn"/>
    <s v="NHS North West London ICB - W2U3Z"/>
    <n v="1553"/>
    <n v="3106"/>
    <n v="0"/>
    <n v="0"/>
    <n v="1549"/>
    <n v="3098"/>
    <n v="0"/>
    <n v="0"/>
    <n v="3"/>
    <n v="6"/>
    <n v="1"/>
    <n v="2"/>
    <n v="6.43915003219575E-4"/>
    <n v="6.43915003219575E-4"/>
    <x v="5"/>
    <x v="8"/>
    <x v="70"/>
    <s v="E86022"/>
  </r>
  <r>
    <x v="2"/>
    <s v="E86619"/>
    <s v="Wallasey Medical Centre"/>
    <s v="Celadine Health &amp; Metrocare Pcn"/>
    <s v="NHS North West London ICB - W2U3Z"/>
    <n v="0"/>
    <n v="0"/>
    <n v="0"/>
    <n v="0"/>
    <n v="0"/>
    <n v="0"/>
    <n v="0"/>
    <n v="0"/>
    <n v="0"/>
    <n v="0"/>
    <n v="0"/>
    <n v="0"/>
    <n v="0"/>
    <n v="0"/>
    <x v="5"/>
    <x v="8"/>
    <x v="71"/>
    <s v="E86619"/>
  </r>
  <r>
    <x v="2"/>
    <s v="E86012"/>
    <s v="Wood Lane Medical Centre"/>
    <s v="Celadine Health &amp; Metrocare Pcn"/>
    <s v="NHS North West London ICB - W2U3Z"/>
    <n v="1991"/>
    <n v="4359"/>
    <n v="75"/>
    <n v="186"/>
    <n v="1451"/>
    <n v="2991"/>
    <n v="208"/>
    <n v="534"/>
    <n v="84"/>
    <n v="214"/>
    <n v="173"/>
    <n v="434"/>
    <n v="8.6891009542943251E-2"/>
    <n v="9.956412021105758E-2"/>
    <x v="5"/>
    <x v="8"/>
    <x v="72"/>
    <s v="E86012"/>
  </r>
  <r>
    <x v="2"/>
    <s v="E85030"/>
    <s v="Chiswick Health Practice"/>
    <s v="Chiswick Pcn"/>
    <s v="NHS North West London ICB - W2U3Z"/>
    <n v="403"/>
    <n v="806"/>
    <n v="42"/>
    <n v="84"/>
    <n v="136"/>
    <n v="272"/>
    <n v="112"/>
    <n v="224"/>
    <n v="57"/>
    <n v="114"/>
    <n v="56"/>
    <n v="112"/>
    <n v="0.13895781637717122"/>
    <n v="0.13895781637717122"/>
    <x v="3"/>
    <x v="9"/>
    <x v="73"/>
    <s v="E85030"/>
  </r>
  <r>
    <x v="2"/>
    <s v="E85693"/>
    <s v="Chiswick Medical Practice"/>
    <s v="Chiswick Pcn"/>
    <s v="NHS North West London ICB - W2U3Z"/>
    <n v="476"/>
    <n v="1096"/>
    <n v="20"/>
    <n v="48"/>
    <n v="339"/>
    <n v="754"/>
    <n v="45"/>
    <n v="113"/>
    <n v="33"/>
    <n v="87"/>
    <n v="39"/>
    <n v="94"/>
    <n v="8.1932773109243698E-2"/>
    <n v="8.576642335766424E-2"/>
    <x v="3"/>
    <x v="9"/>
    <x v="74"/>
    <s v="E85693"/>
  </r>
  <r>
    <x v="2"/>
    <s v="E85683"/>
    <s v="Glebe Street Surgery"/>
    <s v="Chiswick Pcn"/>
    <s v="NHS North West London ICB - W2U3Z"/>
    <n v="408"/>
    <n v="816"/>
    <n v="33"/>
    <n v="66"/>
    <n v="181"/>
    <n v="362"/>
    <n v="103"/>
    <n v="206"/>
    <n v="34"/>
    <n v="68"/>
    <n v="57"/>
    <n v="114"/>
    <n v="0.13970588235294118"/>
    <n v="0.13970588235294118"/>
    <x v="3"/>
    <x v="9"/>
    <x v="75"/>
    <s v="E85683"/>
  </r>
  <r>
    <x v="2"/>
    <s v="E85746"/>
    <s v="Grove Park Terrace Surgery"/>
    <s v="Chiswick Pcn"/>
    <s v="NHS North West London ICB - W2U3Z"/>
    <n v="182"/>
    <n v="364"/>
    <n v="15"/>
    <n v="30"/>
    <n v="68"/>
    <n v="136"/>
    <n v="51"/>
    <n v="102"/>
    <n v="10"/>
    <n v="20"/>
    <n v="38"/>
    <n v="76"/>
    <n v="0.2087912087912088"/>
    <n v="0.2087912087912088"/>
    <x v="3"/>
    <x v="9"/>
    <x v="76"/>
    <s v="E85746"/>
  </r>
  <r>
    <x v="2"/>
    <s v="E85658"/>
    <s v="Holly Road Medical Centre"/>
    <s v="Chiswick Pcn"/>
    <s v="NHS North West London ICB - W2U3Z"/>
    <n v="186"/>
    <n v="372"/>
    <n v="15"/>
    <n v="30"/>
    <n v="93"/>
    <n v="186"/>
    <n v="46"/>
    <n v="92"/>
    <n v="14"/>
    <n v="28"/>
    <n v="18"/>
    <n v="36"/>
    <n v="9.6774193548387094E-2"/>
    <n v="9.6774193548387094E-2"/>
    <x v="3"/>
    <x v="9"/>
    <x v="77"/>
    <s v="E85658"/>
  </r>
  <r>
    <x v="2"/>
    <s v="E85040"/>
    <s v="West4 Gps"/>
    <s v="Chiswick Pcn"/>
    <s v="NHS North West London ICB - W2U3Z"/>
    <n v="0"/>
    <n v="0"/>
    <n v="0"/>
    <n v="0"/>
    <n v="0"/>
    <n v="0"/>
    <n v="0"/>
    <n v="0"/>
    <n v="0"/>
    <n v="0"/>
    <n v="0"/>
    <n v="0"/>
    <n v="0"/>
    <n v="0"/>
    <x v="3"/>
    <x v="9"/>
    <x v="78"/>
    <s v="E85040"/>
  </r>
  <r>
    <x v="2"/>
    <s v="E86027"/>
    <s v="Otterfield Medical Centre"/>
    <s v="Colne Union Pcn"/>
    <s v="NHS North West London ICB - W2U3Z"/>
    <n v="4689"/>
    <n v="9734"/>
    <n v="48"/>
    <n v="116"/>
    <n v="4379"/>
    <n v="9030"/>
    <n v="130"/>
    <n v="273"/>
    <n v="67"/>
    <n v="156"/>
    <n v="65"/>
    <n v="159"/>
    <n v="1.3862230752825763E-2"/>
    <n v="1.633449763714814E-2"/>
    <x v="5"/>
    <x v="10"/>
    <x v="79"/>
    <s v="E86027"/>
  </r>
  <r>
    <x v="2"/>
    <s v="E86042"/>
    <s v="The High Street Practice"/>
    <s v="Colne Union Pcn"/>
    <s v="NHS North West London ICB - W2U3Z"/>
    <n v="2529"/>
    <n v="5313"/>
    <n v="5"/>
    <n v="10"/>
    <n v="2505"/>
    <n v="5249"/>
    <n v="9"/>
    <n v="26"/>
    <n v="4"/>
    <n v="10"/>
    <n v="6"/>
    <n v="18"/>
    <n v="2.3724792408066431E-3"/>
    <n v="3.3879164313946925E-3"/>
    <x v="5"/>
    <x v="10"/>
    <x v="80"/>
    <s v="E86042"/>
  </r>
  <r>
    <x v="2"/>
    <s v="E86004"/>
    <s v="The Medical Centre"/>
    <s v="Colne Union Pcn"/>
    <s v="NHS North West London ICB - W2U3Z"/>
    <n v="4698"/>
    <n v="9443"/>
    <n v="24"/>
    <n v="50"/>
    <n v="4513"/>
    <n v="9055"/>
    <n v="80"/>
    <n v="168"/>
    <n v="31"/>
    <n v="68"/>
    <n v="50"/>
    <n v="102"/>
    <n v="1.0642826734780758E-2"/>
    <n v="1.0801652017367363E-2"/>
    <x v="5"/>
    <x v="10"/>
    <x v="81"/>
    <s v="E86004"/>
  </r>
  <r>
    <x v="2"/>
    <s v="E86005"/>
    <s v="The Oakland Medical Centre"/>
    <s v="Colne Union Pcn"/>
    <s v="NHS North West London ICB - W2U3Z"/>
    <n v="4504"/>
    <n v="9082"/>
    <n v="178"/>
    <n v="360"/>
    <n v="3373"/>
    <n v="6796"/>
    <n v="467"/>
    <n v="940"/>
    <n v="196"/>
    <n v="398"/>
    <n v="290"/>
    <n v="588"/>
    <n v="6.4387211367673183E-2"/>
    <n v="6.4743448579608009E-2"/>
    <x v="5"/>
    <x v="10"/>
    <x v="82"/>
    <s v="E86005"/>
  </r>
  <r>
    <x v="2"/>
    <s v="E86010"/>
    <s v="Yiewsley Family Practice"/>
    <s v="Colne Union Pcn"/>
    <s v="NHS North West London ICB - W2U3Z"/>
    <n v="5851"/>
    <n v="15577"/>
    <n v="278"/>
    <n v="968"/>
    <n v="4332"/>
    <n v="10325"/>
    <n v="660"/>
    <n v="2319"/>
    <n v="330"/>
    <n v="1137"/>
    <n v="251"/>
    <n v="828"/>
    <n v="4.2898649803452399E-2"/>
    <n v="5.3155293060281182E-2"/>
    <x v="5"/>
    <x v="10"/>
    <x v="83"/>
    <s v="E86010"/>
  </r>
  <r>
    <x v="2"/>
    <s v="E85024"/>
    <s v="Carlton Surgery"/>
    <s v="Feltham And Bedfont Pcn"/>
    <s v="NHS North West London ICB - W2U3Z"/>
    <n v="0"/>
    <n v="0"/>
    <n v="0"/>
    <n v="0"/>
    <n v="0"/>
    <n v="0"/>
    <n v="0"/>
    <n v="0"/>
    <n v="0"/>
    <n v="0"/>
    <n v="0"/>
    <n v="0"/>
    <n v="0"/>
    <n v="0"/>
    <x v="3"/>
    <x v="11"/>
    <x v="84"/>
    <s v="E85024"/>
  </r>
  <r>
    <x v="2"/>
    <s v="E85071"/>
    <s v="Clifford House Medical Centre"/>
    <s v="Feltham And Bedfont Pcn"/>
    <s v="NHS North West London ICB - W2U3Z"/>
    <n v="342"/>
    <n v="754"/>
    <n v="30"/>
    <n v="62"/>
    <n v="182"/>
    <n v="415"/>
    <n v="76"/>
    <n v="167"/>
    <n v="22"/>
    <n v="46"/>
    <n v="32"/>
    <n v="64"/>
    <n v="9.3567251461988299E-2"/>
    <n v="8.4880636604774531E-2"/>
    <x v="3"/>
    <x v="11"/>
    <x v="85"/>
    <s v="E85071"/>
  </r>
  <r>
    <x v="2"/>
    <s v="E85708"/>
    <s v="Gill Medical Practice"/>
    <s v="Feltham And Bedfont Pcn"/>
    <s v="NHS North West London ICB - W2U3Z"/>
    <n v="0"/>
    <n v="0"/>
    <n v="0"/>
    <n v="0"/>
    <n v="0"/>
    <n v="0"/>
    <n v="0"/>
    <n v="0"/>
    <n v="0"/>
    <n v="0"/>
    <n v="0"/>
    <n v="0"/>
    <n v="0"/>
    <n v="0"/>
    <x v="3"/>
    <x v="11"/>
    <x v="86"/>
    <s v="E85708"/>
  </r>
  <r>
    <x v="2"/>
    <s v="E85697"/>
    <s v="Greenbrook Bedfont"/>
    <s v="Feltham And Bedfont Pcn"/>
    <s v="NHS North West London ICB - W2U3Z"/>
    <n v="0"/>
    <n v="0"/>
    <n v="0"/>
    <n v="0"/>
    <n v="0"/>
    <n v="0"/>
    <n v="0"/>
    <n v="0"/>
    <n v="0"/>
    <n v="0"/>
    <n v="0"/>
    <n v="0"/>
    <n v="0"/>
    <n v="0"/>
    <x v="3"/>
    <x v="11"/>
    <x v="87"/>
    <s v="E85697"/>
  </r>
  <r>
    <x v="2"/>
    <s v="E85699"/>
    <s v="Grove Village Medical Centre"/>
    <s v="Feltham And Bedfont Pcn"/>
    <s v="NHS North West London ICB - W2U3Z"/>
    <n v="0"/>
    <n v="0"/>
    <n v="0"/>
    <n v="0"/>
    <n v="0"/>
    <n v="0"/>
    <n v="0"/>
    <n v="0"/>
    <n v="0"/>
    <n v="0"/>
    <n v="0"/>
    <n v="0"/>
    <n v="0"/>
    <n v="0"/>
    <x v="3"/>
    <x v="11"/>
    <x v="88"/>
    <s v="E85699"/>
  </r>
  <r>
    <x v="2"/>
    <s v="E85718"/>
    <s v="Hatton Medical Practice"/>
    <s v="Feltham And Bedfont Pcn"/>
    <s v="NHS North West London ICB - W2U3Z"/>
    <n v="595"/>
    <n v="1190"/>
    <n v="42"/>
    <n v="84"/>
    <n v="367"/>
    <n v="734"/>
    <n v="126"/>
    <n v="252"/>
    <n v="30"/>
    <n v="60"/>
    <n v="30"/>
    <n v="60"/>
    <n v="5.0420168067226892E-2"/>
    <n v="5.0420168067226892E-2"/>
    <x v="3"/>
    <x v="11"/>
    <x v="89"/>
    <s v="E85718"/>
  </r>
  <r>
    <x v="2"/>
    <s v="E85736"/>
    <s v="Little Park Surgery"/>
    <s v="Feltham And Bedfont Pcn"/>
    <s v="NHS North West London ICB - W2U3Z"/>
    <n v="0"/>
    <n v="0"/>
    <n v="0"/>
    <n v="0"/>
    <n v="0"/>
    <n v="0"/>
    <n v="0"/>
    <n v="0"/>
    <n v="0"/>
    <n v="0"/>
    <n v="0"/>
    <n v="0"/>
    <n v="0"/>
    <n v="0"/>
    <x v="3"/>
    <x v="11"/>
    <x v="90"/>
    <s v="E85736"/>
  </r>
  <r>
    <x v="2"/>
    <s v="E85035"/>
    <s v="Mount Medical Centre"/>
    <s v="Feltham And Bedfont Pcn"/>
    <s v="NHS North West London ICB - W2U3Z"/>
    <n v="0"/>
    <n v="0"/>
    <n v="0"/>
    <n v="0"/>
    <n v="0"/>
    <n v="0"/>
    <n v="0"/>
    <n v="0"/>
    <n v="0"/>
    <n v="0"/>
    <n v="0"/>
    <n v="0"/>
    <n v="0"/>
    <n v="0"/>
    <x v="3"/>
    <x v="11"/>
    <x v="91"/>
    <s v="E85035"/>
  </r>
  <r>
    <x v="2"/>
    <s v="E85115"/>
    <s v="Pentelow Practice"/>
    <s v="Feltham And Bedfont Pcn"/>
    <s v="NHS North West London ICB - W2U3Z"/>
    <n v="0"/>
    <n v="0"/>
    <n v="0"/>
    <n v="0"/>
    <n v="0"/>
    <n v="0"/>
    <n v="0"/>
    <n v="0"/>
    <n v="0"/>
    <n v="0"/>
    <n v="0"/>
    <n v="0"/>
    <n v="0"/>
    <n v="0"/>
    <x v="3"/>
    <x v="11"/>
    <x v="92"/>
    <s v="E85115"/>
  </r>
  <r>
    <x v="2"/>
    <s v="E85734"/>
    <s v="Queens Park Medical Practice"/>
    <s v="Feltham And Bedfont Pcn"/>
    <s v="NHS North West London ICB - W2U3Z"/>
    <n v="0"/>
    <n v="0"/>
    <n v="0"/>
    <n v="0"/>
    <n v="0"/>
    <n v="0"/>
    <n v="0"/>
    <n v="0"/>
    <n v="0"/>
    <n v="0"/>
    <n v="0"/>
    <n v="0"/>
    <n v="0"/>
    <n v="0"/>
    <x v="3"/>
    <x v="11"/>
    <x v="93"/>
    <s v="E85734"/>
  </r>
  <r>
    <x v="2"/>
    <s v="E85056"/>
    <s v="St Davids Practice"/>
    <s v="Feltham And Bedfont Pcn"/>
    <s v="NHS North West London ICB - W2U3Z"/>
    <n v="1352"/>
    <n v="2704"/>
    <n v="1"/>
    <n v="2"/>
    <n v="1349"/>
    <n v="2698"/>
    <n v="0"/>
    <n v="0"/>
    <n v="0"/>
    <n v="0"/>
    <n v="2"/>
    <n v="4"/>
    <n v="1.4792899408284023E-3"/>
    <n v="1.4792899408284023E-3"/>
    <x v="3"/>
    <x v="11"/>
    <x v="94"/>
    <s v="E85056"/>
  </r>
  <r>
    <x v="2"/>
    <s v="Y02672"/>
    <s v="The Practice Feltham"/>
    <s v="Feltham And Bedfont Pcn"/>
    <s v="NHS North West London ICB - W2U3Z"/>
    <n v="0"/>
    <n v="0"/>
    <n v="0"/>
    <n v="0"/>
    <n v="0"/>
    <n v="0"/>
    <n v="0"/>
    <n v="0"/>
    <n v="0"/>
    <n v="0"/>
    <n v="0"/>
    <n v="0"/>
    <n v="0"/>
    <n v="0"/>
    <x v="3"/>
    <x v="11"/>
    <x v="95"/>
    <s v="Y02672"/>
  </r>
  <r>
    <x v="2"/>
    <s v="E85045"/>
    <s v="Twickenham Park Medical Centre"/>
    <s v="Feltham And Bedfont Pcn"/>
    <s v="NHS North West London ICB - W2U3Z"/>
    <n v="0"/>
    <n v="0"/>
    <n v="0"/>
    <n v="0"/>
    <n v="0"/>
    <n v="0"/>
    <n v="0"/>
    <n v="0"/>
    <n v="0"/>
    <n v="0"/>
    <n v="0"/>
    <n v="0"/>
    <n v="0"/>
    <n v="0"/>
    <x v="3"/>
    <x v="11"/>
    <x v="96"/>
    <s v="E85045"/>
  </r>
  <r>
    <x v="2"/>
    <s v="E85696"/>
    <s v="Clifford Road Surgery"/>
    <s v="Great West Road Pcn"/>
    <s v="NHS North West London ICB - W2U3Z"/>
    <n v="0"/>
    <n v="0"/>
    <n v="0"/>
    <n v="0"/>
    <n v="0"/>
    <n v="0"/>
    <n v="0"/>
    <n v="0"/>
    <n v="0"/>
    <n v="0"/>
    <n v="0"/>
    <n v="0"/>
    <n v="0"/>
    <n v="0"/>
    <x v="3"/>
    <x v="12"/>
    <x v="97"/>
    <s v="E85696"/>
  </r>
  <r>
    <x v="2"/>
    <s v="E85052"/>
    <s v="Cranford Medical Centre"/>
    <s v="Great West Road Pcn"/>
    <s v="NHS North West London ICB - W2U3Z"/>
    <n v="365"/>
    <n v="1063"/>
    <n v="28"/>
    <n v="91"/>
    <n v="242"/>
    <n v="658"/>
    <n v="66"/>
    <n v="217"/>
    <n v="19"/>
    <n v="64"/>
    <n v="10"/>
    <n v="33"/>
    <n v="2.7397260273972601E-2"/>
    <n v="3.1044214487300093E-2"/>
    <x v="3"/>
    <x v="12"/>
    <x v="98"/>
    <s v="E85052"/>
  </r>
  <r>
    <x v="2"/>
    <s v="E85114"/>
    <s v="Crosslands Surgery"/>
    <s v="Great West Road Pcn"/>
    <s v="NHS North West London ICB - W2U3Z"/>
    <n v="0"/>
    <n v="0"/>
    <n v="0"/>
    <n v="0"/>
    <n v="0"/>
    <n v="0"/>
    <n v="0"/>
    <n v="0"/>
    <n v="0"/>
    <n v="0"/>
    <n v="0"/>
    <n v="0"/>
    <n v="0"/>
    <n v="0"/>
    <x v="3"/>
    <x v="12"/>
    <x v="99"/>
    <s v="E85114"/>
  </r>
  <r>
    <x v="2"/>
    <s v="E85062"/>
    <s v="Hiyos"/>
    <s v="Great West Road Pcn"/>
    <s v="NHS North West London ICB - W2U3Z"/>
    <n v="580"/>
    <n v="1160"/>
    <n v="51"/>
    <n v="102"/>
    <n v="241"/>
    <n v="482"/>
    <n v="160"/>
    <n v="320"/>
    <n v="64"/>
    <n v="128"/>
    <n v="64"/>
    <n v="128"/>
    <n v="0.1103448275862069"/>
    <n v="0.1103448275862069"/>
    <x v="3"/>
    <x v="12"/>
    <x v="100"/>
    <s v="E85062"/>
  </r>
  <r>
    <x v="2"/>
    <s v="E85739"/>
    <s v="Hmc Health Heston Great West"/>
    <s v="Great West Road Pcn"/>
    <s v="NHS North West London ICB - W2U3Z"/>
    <n v="0"/>
    <n v="0"/>
    <n v="0"/>
    <n v="0"/>
    <n v="0"/>
    <n v="0"/>
    <n v="0"/>
    <n v="0"/>
    <n v="0"/>
    <n v="0"/>
    <n v="0"/>
    <n v="0"/>
    <n v="0"/>
    <n v="0"/>
    <x v="3"/>
    <x v="12"/>
    <x v="101"/>
    <s v="E85739"/>
  </r>
  <r>
    <x v="2"/>
    <s v="E85681"/>
    <s v="Jersey Practice"/>
    <s v="Great West Road Pcn"/>
    <s v="NHS North West London ICB - W2U3Z"/>
    <n v="3233"/>
    <n v="8820"/>
    <n v="16"/>
    <n v="33"/>
    <n v="3128"/>
    <n v="8604"/>
    <n v="62"/>
    <n v="127"/>
    <n v="17"/>
    <n v="35"/>
    <n v="10"/>
    <n v="21"/>
    <n v="3.0931023816888341E-3"/>
    <n v="2.3809523809523812E-3"/>
    <x v="3"/>
    <x v="12"/>
    <x v="102"/>
    <s v="E85681"/>
  </r>
  <r>
    <x v="2"/>
    <s v="E85096"/>
    <s v="Medical Centre"/>
    <s v="Great West Road Pcn"/>
    <s v="NHS North West London ICB - W2U3Z"/>
    <n v="0"/>
    <n v="0"/>
    <n v="0"/>
    <n v="0"/>
    <n v="0"/>
    <n v="0"/>
    <n v="0"/>
    <n v="0"/>
    <n v="0"/>
    <n v="0"/>
    <n v="0"/>
    <n v="0"/>
    <n v="0"/>
    <n v="0"/>
    <x v="3"/>
    <x v="12"/>
    <x v="103"/>
    <s v="E85096"/>
  </r>
  <r>
    <x v="2"/>
    <s v="E85707"/>
    <s v="Skyways Medical Centre"/>
    <s v="Great West Road Pcn"/>
    <s v="NHS North West London ICB - W2U3Z"/>
    <n v="210"/>
    <n v="420"/>
    <n v="9"/>
    <n v="18"/>
    <n v="143"/>
    <n v="286"/>
    <n v="47"/>
    <n v="94"/>
    <n v="7"/>
    <n v="14"/>
    <n v="4"/>
    <n v="8"/>
    <n v="1.9047619047619049E-2"/>
    <n v="1.9047619047619049E-2"/>
    <x v="3"/>
    <x v="12"/>
    <x v="104"/>
    <s v="E85707"/>
  </r>
  <r>
    <x v="2"/>
    <s v="E85046"/>
    <s v="Eastmead Avenue Surgery"/>
    <s v="Greenwell Pcn"/>
    <s v="NHS North West London ICB - W2U3Z"/>
    <n v="322"/>
    <n v="1288"/>
    <n v="25"/>
    <n v="100"/>
    <n v="197"/>
    <n v="788"/>
    <n v="52"/>
    <n v="208"/>
    <n v="27"/>
    <n v="108"/>
    <n v="21"/>
    <n v="84"/>
    <n v="6.5217391304347824E-2"/>
    <n v="6.5217391304347824E-2"/>
    <x v="0"/>
    <x v="13"/>
    <x v="105"/>
    <s v="E85046"/>
  </r>
  <r>
    <x v="2"/>
    <s v="E85088"/>
    <s v="Elmbank Surgery"/>
    <s v="Greenwell Pcn"/>
    <s v="NHS North West London ICB - W2U3Z"/>
    <n v="15"/>
    <n v="18"/>
    <n v="1"/>
    <n v="1"/>
    <n v="10"/>
    <n v="12"/>
    <n v="2"/>
    <n v="2"/>
    <n v="1"/>
    <n v="2"/>
    <n v="1"/>
    <n v="1"/>
    <n v="6.6666666666666666E-2"/>
    <n v="5.5555555555555552E-2"/>
    <x v="0"/>
    <x v="13"/>
    <x v="106"/>
    <s v="E85088"/>
  </r>
  <r>
    <x v="2"/>
    <s v="E85051"/>
    <s v="Greenford Avenue Fhp"/>
    <s v="Greenwell Pcn"/>
    <s v="NHS North West London ICB - W2U3Z"/>
    <n v="0"/>
    <n v="0"/>
    <n v="0"/>
    <n v="0"/>
    <n v="0"/>
    <n v="0"/>
    <n v="0"/>
    <n v="0"/>
    <n v="0"/>
    <n v="0"/>
    <n v="0"/>
    <n v="0"/>
    <n v="0"/>
    <n v="0"/>
    <x v="0"/>
    <x v="13"/>
    <x v="107"/>
    <s v="E85051"/>
  </r>
  <r>
    <x v="2"/>
    <s v="E85041"/>
    <s v="Hanwell Health Centre (Naish)"/>
    <s v="Greenwell Pcn"/>
    <s v="NHS North West London ICB - W2U3Z"/>
    <n v="0"/>
    <n v="0"/>
    <n v="0"/>
    <n v="0"/>
    <n v="0"/>
    <n v="0"/>
    <n v="0"/>
    <n v="0"/>
    <n v="0"/>
    <n v="0"/>
    <n v="0"/>
    <n v="0"/>
    <n v="0"/>
    <n v="0"/>
    <x v="0"/>
    <x v="13"/>
    <x v="108"/>
    <s v="E85041"/>
  </r>
  <r>
    <x v="2"/>
    <s v="E85069"/>
    <s v="Oldfield Family Practice"/>
    <s v="Greenwell Pcn"/>
    <s v="NHS North West London ICB - W2U3Z"/>
    <n v="1207"/>
    <n v="2414"/>
    <n v="0"/>
    <n v="0"/>
    <n v="1206"/>
    <n v="2412"/>
    <n v="1"/>
    <n v="2"/>
    <n v="0"/>
    <n v="0"/>
    <n v="0"/>
    <n v="0"/>
    <n v="0"/>
    <n v="0"/>
    <x v="0"/>
    <x v="13"/>
    <x v="109"/>
    <s v="E85069"/>
  </r>
  <r>
    <x v="2"/>
    <s v="E85129"/>
    <s v="The Mansell Road Practice"/>
    <s v="Greenwell Pcn"/>
    <s v="NHS North West London ICB - W2U3Z"/>
    <n v="2134"/>
    <n v="5136"/>
    <n v="69"/>
    <n v="207"/>
    <n v="1744"/>
    <n v="3971"/>
    <n v="183"/>
    <n v="547"/>
    <n v="77"/>
    <n v="229"/>
    <n v="61"/>
    <n v="182"/>
    <n v="2.8584817244611059E-2"/>
    <n v="3.5436137071651087E-2"/>
    <x v="0"/>
    <x v="13"/>
    <x v="110"/>
    <s v="E85129"/>
  </r>
  <r>
    <x v="2"/>
    <s v="E85013"/>
    <s v="Westseven Gp"/>
    <s v="Greenwell Pcn"/>
    <s v="NHS North West London ICB - W2U3Z"/>
    <n v="1368"/>
    <n v="2736"/>
    <n v="0"/>
    <n v="0"/>
    <n v="1367"/>
    <n v="2734"/>
    <n v="1"/>
    <n v="2"/>
    <n v="0"/>
    <n v="0"/>
    <n v="0"/>
    <n v="0"/>
    <n v="0"/>
    <n v="0"/>
    <x v="0"/>
    <x v="13"/>
    <x v="111"/>
    <s v="E85013"/>
  </r>
  <r>
    <x v="2"/>
    <s v="E85032"/>
    <s v="Ashchurch Surgery"/>
    <s v="Hammersmith &amp; Fulham Central Pcn"/>
    <s v="NHS North West London ICB - W2U3Z"/>
    <n v="0"/>
    <n v="0"/>
    <n v="0"/>
    <n v="0"/>
    <n v="0"/>
    <n v="0"/>
    <n v="0"/>
    <n v="0"/>
    <n v="0"/>
    <n v="0"/>
    <n v="0"/>
    <n v="0"/>
    <n v="0"/>
    <n v="0"/>
    <x v="1"/>
    <x v="14"/>
    <x v="112"/>
    <s v="E85032"/>
  </r>
  <r>
    <x v="2"/>
    <s v="E85033"/>
    <s v="Hammersmith Surgery"/>
    <s v="Hammersmith &amp; Fulham Central Pcn"/>
    <s v="NHS North West London ICB - W2U3Z"/>
    <n v="0"/>
    <n v="0"/>
    <n v="0"/>
    <n v="0"/>
    <n v="0"/>
    <n v="0"/>
    <n v="0"/>
    <n v="0"/>
    <n v="0"/>
    <n v="0"/>
    <n v="0"/>
    <n v="0"/>
    <n v="0"/>
    <n v="0"/>
    <x v="1"/>
    <x v="14"/>
    <x v="113"/>
    <s v="E85033"/>
  </r>
  <r>
    <x v="2"/>
    <s v="E85008"/>
    <s v="North Fulham Surgery"/>
    <s v="Hammersmith &amp; Fulham Central Pcn"/>
    <s v="NHS North West London ICB - W2U3Z"/>
    <n v="4598"/>
    <n v="9280"/>
    <n v="376"/>
    <n v="763"/>
    <n v="2227"/>
    <n v="4497"/>
    <n v="1345"/>
    <n v="2710"/>
    <n v="295"/>
    <n v="596"/>
    <n v="355"/>
    <n v="714"/>
    <n v="7.7207481513701604E-2"/>
    <n v="7.6939655172413787E-2"/>
    <x v="1"/>
    <x v="14"/>
    <x v="114"/>
    <s v="E85008"/>
  </r>
  <r>
    <x v="2"/>
    <s v="E85125"/>
    <s v="Sterndale Surgery"/>
    <s v="Hammersmith &amp; Fulham Central Pcn"/>
    <s v="NHS North West London ICB - W2U3Z"/>
    <n v="719"/>
    <n v="1489"/>
    <n v="68"/>
    <n v="143"/>
    <n v="302"/>
    <n v="629"/>
    <n v="193"/>
    <n v="400"/>
    <n v="98"/>
    <n v="201"/>
    <n v="58"/>
    <n v="116"/>
    <n v="8.0667593880389424E-2"/>
    <n v="7.7904633982538621E-2"/>
    <x v="1"/>
    <x v="14"/>
    <x v="115"/>
    <s v="E85125"/>
  </r>
  <r>
    <x v="2"/>
    <s v="E85074"/>
    <s v="West Kensington Gp Surgery"/>
    <s v="Hammersmith &amp; Fulham Central Pcn"/>
    <s v="NHS North West London ICB - W2U3Z"/>
    <n v="47"/>
    <n v="188"/>
    <n v="3"/>
    <n v="12"/>
    <n v="28"/>
    <n v="112"/>
    <n v="6"/>
    <n v="24"/>
    <n v="6"/>
    <n v="24"/>
    <n v="4"/>
    <n v="16"/>
    <n v="8.5106382978723402E-2"/>
    <n v="8.5106382978723402E-2"/>
    <x v="1"/>
    <x v="14"/>
    <x v="116"/>
    <s v="E85074"/>
  </r>
  <r>
    <x v="2"/>
    <s v="E85020"/>
    <s v="Brook Green Medical Centre"/>
    <s v="Hammersmith &amp; Fulham Partnership Pcn"/>
    <s v="NHS North West London ICB - W2U3Z"/>
    <n v="487"/>
    <n v="986"/>
    <n v="1"/>
    <n v="3"/>
    <n v="478"/>
    <n v="960"/>
    <n v="6"/>
    <n v="18"/>
    <n v="1"/>
    <n v="2"/>
    <n v="1"/>
    <n v="3"/>
    <n v="2.0533880903490761E-3"/>
    <n v="3.0425963488843813E-3"/>
    <x v="1"/>
    <x v="15"/>
    <x v="117"/>
    <s v="E85020"/>
  </r>
  <r>
    <x v="2"/>
    <s v="E85003"/>
    <s v="North End Medical Centre"/>
    <s v="Hammersmith &amp; Fulham Partnership Pcn"/>
    <s v="NHS North West London ICB - W2U3Z"/>
    <n v="1336"/>
    <n v="2692"/>
    <n v="11"/>
    <n v="22"/>
    <n v="1235"/>
    <n v="2477"/>
    <n v="53"/>
    <n v="112"/>
    <n v="16"/>
    <n v="36"/>
    <n v="21"/>
    <n v="45"/>
    <n v="1.5718562874251496E-2"/>
    <n v="1.6716196136701337E-2"/>
    <x v="1"/>
    <x v="15"/>
    <x v="118"/>
    <s v="E85003"/>
  </r>
  <r>
    <x v="2"/>
    <s v="E85636"/>
    <s v="Park Medical Centre"/>
    <s v="Hammersmith &amp; Fulham Partnership Pcn"/>
    <s v="NHS North West London ICB - W2U3Z"/>
    <n v="2206"/>
    <n v="4423"/>
    <n v="2"/>
    <n v="5"/>
    <n v="2188"/>
    <n v="4380"/>
    <n v="9"/>
    <n v="19"/>
    <n v="5"/>
    <n v="13"/>
    <n v="2"/>
    <n v="6"/>
    <n v="9.0661831368993653E-4"/>
    <n v="1.3565453312231518E-3"/>
    <x v="1"/>
    <x v="15"/>
    <x v="119"/>
    <s v="E85636"/>
  </r>
  <r>
    <x v="2"/>
    <s v="E85016"/>
    <s v="Richford Gate Medical Centre"/>
    <s v="Hammersmith &amp; Fulham Partnership Pcn"/>
    <s v="NHS North West London ICB - W2U3Z"/>
    <n v="1963"/>
    <n v="4052"/>
    <n v="10"/>
    <n v="28"/>
    <n v="1903"/>
    <n v="3874"/>
    <n v="32"/>
    <n v="96"/>
    <n v="11"/>
    <n v="33"/>
    <n v="7"/>
    <n v="21"/>
    <n v="3.5659704533876719E-3"/>
    <n v="5.1826258637709772E-3"/>
    <x v="1"/>
    <x v="15"/>
    <x v="120"/>
    <s v="E85016"/>
  </r>
  <r>
    <x v="2"/>
    <s v="E85055"/>
    <s v="The Bush Doctors"/>
    <s v="Hammersmith &amp; Fulham Partnership Pcn"/>
    <s v="NHS North West London ICB - W2U3Z"/>
    <n v="142"/>
    <n v="309"/>
    <n v="12"/>
    <n v="25"/>
    <n v="73"/>
    <n v="159"/>
    <n v="33"/>
    <n v="73"/>
    <n v="13"/>
    <n v="28"/>
    <n v="11"/>
    <n v="24"/>
    <n v="7.746478873239436E-2"/>
    <n v="7.7669902912621352E-2"/>
    <x v="1"/>
    <x v="15"/>
    <x v="121"/>
    <s v="E85055"/>
  </r>
  <r>
    <x v="2"/>
    <s v="E84067"/>
    <s v="Church Lane Surgery"/>
    <s v="Harness North Pcn"/>
    <s v="NHS North West London ICB - W2U3Z"/>
    <n v="0"/>
    <n v="0"/>
    <n v="0"/>
    <n v="0"/>
    <n v="0"/>
    <n v="0"/>
    <n v="0"/>
    <n v="0"/>
    <n v="0"/>
    <n v="0"/>
    <n v="0"/>
    <n v="0"/>
    <n v="0"/>
    <n v="0"/>
    <x v="2"/>
    <x v="16"/>
    <x v="122"/>
    <s v="E84067"/>
  </r>
  <r>
    <x v="2"/>
    <s v="E84083"/>
    <s v="Lanfranc Medical Centre"/>
    <s v="Harness North Pcn"/>
    <s v="NHS North West London ICB - W2U3Z"/>
    <n v="224"/>
    <n v="896"/>
    <n v="15"/>
    <n v="60"/>
    <n v="93"/>
    <n v="372"/>
    <n v="62"/>
    <n v="248"/>
    <n v="26"/>
    <n v="104"/>
    <n v="28"/>
    <n v="112"/>
    <n v="0.125"/>
    <n v="0.125"/>
    <x v="2"/>
    <x v="16"/>
    <x v="123"/>
    <s v="E84083"/>
  </r>
  <r>
    <x v="2"/>
    <s v="E84701"/>
    <s v="Pearl Medical Practice"/>
    <s v="Harness North Pcn"/>
    <s v="NHS North West London ICB - W2U3Z"/>
    <n v="991"/>
    <n v="2649"/>
    <n v="1"/>
    <n v="3"/>
    <n v="990"/>
    <n v="2646"/>
    <n v="0"/>
    <n v="0"/>
    <n v="0"/>
    <n v="0"/>
    <n v="0"/>
    <n v="0"/>
    <n v="0"/>
    <n v="0"/>
    <x v="2"/>
    <x v="16"/>
    <x v="124"/>
    <s v="E84701"/>
  </r>
  <r>
    <x v="2"/>
    <s v="E84030"/>
    <s v="Preston Hill Surgery"/>
    <s v="Harness North Pcn"/>
    <s v="NHS North West London ICB - W2U3Z"/>
    <n v="373"/>
    <n v="776"/>
    <n v="24"/>
    <n v="49"/>
    <n v="180"/>
    <n v="371"/>
    <n v="87"/>
    <n v="182"/>
    <n v="51"/>
    <n v="109"/>
    <n v="31"/>
    <n v="65"/>
    <n v="8.3109919571045576E-2"/>
    <n v="8.3762886597938138E-2"/>
    <x v="2"/>
    <x v="16"/>
    <x v="125"/>
    <s v="E84030"/>
  </r>
  <r>
    <x v="2"/>
    <s v="E84678"/>
    <s v="Preston Medical Centre"/>
    <s v="Harness North Pcn"/>
    <s v="NHS North West London ICB - W2U3Z"/>
    <n v="0"/>
    <n v="0"/>
    <n v="0"/>
    <n v="0"/>
    <n v="0"/>
    <n v="0"/>
    <n v="0"/>
    <n v="0"/>
    <n v="0"/>
    <n v="0"/>
    <n v="0"/>
    <n v="0"/>
    <n v="0"/>
    <n v="0"/>
    <x v="2"/>
    <x v="16"/>
    <x v="126"/>
    <s v="E84678"/>
  </r>
  <r>
    <x v="2"/>
    <s v="Y01090"/>
    <s v="Sms Medical Practice"/>
    <s v="Harness North Pcn"/>
    <s v="NHS North West London ICB - W2U3Z"/>
    <n v="3917"/>
    <n v="7943"/>
    <n v="275"/>
    <n v="559"/>
    <n v="2461"/>
    <n v="4982"/>
    <n v="748"/>
    <n v="1524"/>
    <n v="241"/>
    <n v="487"/>
    <n v="192"/>
    <n v="391"/>
    <n v="4.9017104927240235E-2"/>
    <n v="4.9225733350119601E-2"/>
    <x v="2"/>
    <x v="16"/>
    <x v="127"/>
    <s v="Y01090"/>
  </r>
  <r>
    <x v="2"/>
    <s v="E84626"/>
    <s v="The Sunflower Medical Centre"/>
    <s v="Harness North Pcn"/>
    <s v="NHS North West London ICB - W2U3Z"/>
    <n v="0"/>
    <n v="0"/>
    <n v="0"/>
    <n v="0"/>
    <n v="0"/>
    <n v="0"/>
    <n v="0"/>
    <n v="0"/>
    <n v="0"/>
    <n v="0"/>
    <n v="0"/>
    <n v="0"/>
    <n v="0"/>
    <n v="0"/>
    <x v="2"/>
    <x v="16"/>
    <x v="128"/>
    <s v="E84626"/>
  </r>
  <r>
    <x v="2"/>
    <s v="E84635"/>
    <s v="The Surgery"/>
    <s v="Harness North Pcn"/>
    <s v="NHS North West London ICB - W2U3Z"/>
    <n v="749"/>
    <n v="1498"/>
    <n v="0"/>
    <n v="0"/>
    <n v="746"/>
    <n v="1492"/>
    <n v="2"/>
    <n v="4"/>
    <n v="1"/>
    <n v="2"/>
    <n v="0"/>
    <n v="0"/>
    <n v="0"/>
    <n v="0"/>
    <x v="2"/>
    <x v="16"/>
    <x v="129"/>
    <s v="E84635"/>
  </r>
  <r>
    <x v="2"/>
    <s v="E84709"/>
    <s v="Wembley Park Medical Centre"/>
    <s v="Harness North Pcn"/>
    <s v="NHS North West London ICB - W2U3Z"/>
    <n v="14708"/>
    <n v="29418"/>
    <n v="446"/>
    <n v="892"/>
    <n v="12277"/>
    <n v="24556"/>
    <n v="1054"/>
    <n v="2108"/>
    <n v="479"/>
    <n v="958"/>
    <n v="452"/>
    <n v="904"/>
    <n v="3.0731574653249931E-2"/>
    <n v="3.0729485349105988E-2"/>
    <x v="2"/>
    <x v="16"/>
    <x v="130"/>
    <s v="E84709"/>
  </r>
  <r>
    <x v="2"/>
    <s v="E84015"/>
    <s v="Willow Tree Family Doctors"/>
    <s v="Harness North Pcn"/>
    <s v="NHS North West London ICB - W2U3Z"/>
    <n v="6544"/>
    <n v="12918"/>
    <n v="179"/>
    <n v="338"/>
    <n v="5526"/>
    <n v="10992"/>
    <n v="530"/>
    <n v="1005"/>
    <n v="136"/>
    <n v="258"/>
    <n v="173"/>
    <n v="325"/>
    <n v="2.6436430317848411E-2"/>
    <n v="2.5158693296175878E-2"/>
    <x v="2"/>
    <x v="16"/>
    <x v="131"/>
    <s v="E84015"/>
  </r>
  <r>
    <x v="2"/>
    <s v="E84031"/>
    <s v="Brentfield Medical Centre"/>
    <s v="Harness South Pcn"/>
    <s v="NHS North West London ICB - W2U3Z"/>
    <n v="1428"/>
    <n v="4284"/>
    <n v="0"/>
    <n v="0"/>
    <n v="1427"/>
    <n v="4281"/>
    <n v="1"/>
    <n v="3"/>
    <n v="0"/>
    <n v="0"/>
    <n v="0"/>
    <n v="0"/>
    <n v="0"/>
    <n v="0"/>
    <x v="2"/>
    <x v="17"/>
    <x v="132"/>
    <s v="E84031"/>
  </r>
  <r>
    <x v="2"/>
    <s v="E84013"/>
    <s v="Church End Medical Centre"/>
    <s v="Harness South Pcn"/>
    <s v="NHS North West London ICB - W2U3Z"/>
    <n v="651"/>
    <n v="1414"/>
    <n v="2"/>
    <n v="6"/>
    <n v="638"/>
    <n v="1379"/>
    <n v="8"/>
    <n v="22"/>
    <n v="2"/>
    <n v="5"/>
    <n v="1"/>
    <n v="2"/>
    <n v="1.5360983102918587E-3"/>
    <n v="1.4144271570014145E-3"/>
    <x v="2"/>
    <x v="17"/>
    <x v="133"/>
    <s v="E84013"/>
  </r>
  <r>
    <x v="2"/>
    <s v="E84002"/>
    <s v="Forty Willows Surgery"/>
    <s v="Harness South Pcn"/>
    <s v="NHS North West London ICB - W2U3Z"/>
    <n v="4010"/>
    <n v="8698"/>
    <n v="11"/>
    <n v="24"/>
    <n v="3929"/>
    <n v="8551"/>
    <n v="41"/>
    <n v="74"/>
    <n v="17"/>
    <n v="30"/>
    <n v="12"/>
    <n v="19"/>
    <n v="2.9925187032418953E-3"/>
    <n v="2.1844102092435044E-3"/>
    <x v="2"/>
    <x v="17"/>
    <x v="134"/>
    <s v="E84002"/>
  </r>
  <r>
    <x v="2"/>
    <s v="E84074"/>
    <s v="Freuchen Medical Centre"/>
    <s v="Harness South Pcn"/>
    <s v="NHS North West London ICB - W2U3Z"/>
    <n v="3777"/>
    <n v="10162"/>
    <n v="29"/>
    <n v="36"/>
    <n v="3529"/>
    <n v="9839"/>
    <n v="137"/>
    <n v="179"/>
    <n v="49"/>
    <n v="64"/>
    <n v="33"/>
    <n v="44"/>
    <n v="8.737092930897538E-3"/>
    <n v="4.3298563274945879E-3"/>
    <x v="2"/>
    <x v="17"/>
    <x v="135"/>
    <s v="E84074"/>
  </r>
  <r>
    <x v="2"/>
    <s v="E84637"/>
    <s v="Hilltop Medical Practice"/>
    <s v="Harness South Pcn"/>
    <s v="NHS North West London ICB - W2U3Z"/>
    <n v="1474"/>
    <n v="3531"/>
    <n v="0"/>
    <n v="0"/>
    <n v="1473"/>
    <n v="3528"/>
    <n v="0"/>
    <n v="0"/>
    <n v="1"/>
    <n v="3"/>
    <n v="0"/>
    <n v="0"/>
    <n v="0"/>
    <n v="0"/>
    <x v="2"/>
    <x v="17"/>
    <x v="136"/>
    <s v="E84637"/>
  </r>
  <r>
    <x v="2"/>
    <s v="E84076"/>
    <s v="Oxgate Gardens Surgery"/>
    <s v="Harness South Pcn"/>
    <s v="NHS North West London ICB - W2U3Z"/>
    <n v="0"/>
    <n v="0"/>
    <n v="0"/>
    <n v="0"/>
    <n v="0"/>
    <n v="0"/>
    <n v="0"/>
    <n v="0"/>
    <n v="0"/>
    <n v="0"/>
    <n v="0"/>
    <n v="0"/>
    <n v="0"/>
    <n v="0"/>
    <x v="2"/>
    <x v="17"/>
    <x v="137"/>
    <s v="E84076"/>
  </r>
  <r>
    <x v="2"/>
    <s v="E84645"/>
    <s v="Park Royal Medical Practice"/>
    <s v="Harness South Pcn"/>
    <s v="NHS North West London ICB - W2U3Z"/>
    <n v="10065"/>
    <n v="30074"/>
    <n v="692"/>
    <n v="2066"/>
    <n v="6331"/>
    <n v="18929"/>
    <n v="2006"/>
    <n v="5991"/>
    <n v="485"/>
    <n v="1444"/>
    <n v="551"/>
    <n v="1644"/>
    <n v="5.4744162940884251E-2"/>
    <n v="5.4665159273791314E-2"/>
    <x v="2"/>
    <x v="17"/>
    <x v="138"/>
    <s v="E84645"/>
  </r>
  <r>
    <x v="2"/>
    <s v="E84656"/>
    <s v="Roundwood Park Medical Centre"/>
    <s v="Harness South Pcn"/>
    <s v="NHS North West London ICB - W2U3Z"/>
    <n v="2343"/>
    <n v="4686"/>
    <n v="6"/>
    <n v="12"/>
    <n v="2300"/>
    <n v="4600"/>
    <n v="19"/>
    <n v="38"/>
    <n v="3"/>
    <n v="6"/>
    <n v="15"/>
    <n v="30"/>
    <n v="6.4020486555697821E-3"/>
    <n v="6.4020486555697821E-3"/>
    <x v="2"/>
    <x v="17"/>
    <x v="139"/>
    <s v="E84656"/>
  </r>
  <r>
    <x v="2"/>
    <s v="E84028"/>
    <s v="The Stonebridge Practice"/>
    <s v="Harness South Pcn"/>
    <s v="NHS North West London ICB - W2U3Z"/>
    <n v="2228"/>
    <n v="4456"/>
    <n v="41"/>
    <n v="82"/>
    <n v="1914"/>
    <n v="3828"/>
    <n v="174"/>
    <n v="348"/>
    <n v="71"/>
    <n v="142"/>
    <n v="28"/>
    <n v="56"/>
    <n v="1.2567324955116697E-2"/>
    <n v="1.2567324955116697E-2"/>
    <x v="2"/>
    <x v="17"/>
    <x v="140"/>
    <s v="E84028"/>
  </r>
  <r>
    <x v="2"/>
    <s v="E84086"/>
    <s v="Walm Lane Surgery"/>
    <s v="Harness South Pcn"/>
    <s v="NHS North West London ICB - W2U3Z"/>
    <n v="2186"/>
    <n v="4853"/>
    <n v="38"/>
    <n v="77"/>
    <n v="1958"/>
    <n v="4395"/>
    <n v="102"/>
    <n v="205"/>
    <n v="41"/>
    <n v="82"/>
    <n v="47"/>
    <n v="94"/>
    <n v="2.1500457456541628E-2"/>
    <n v="1.936946218833711E-2"/>
    <x v="2"/>
    <x v="17"/>
    <x v="141"/>
    <s v="E84086"/>
  </r>
  <r>
    <x v="2"/>
    <s v="Y05080"/>
    <s v="First Choice Medical Care"/>
    <s v="Harrow Collaborative Pcn"/>
    <s v="NHS North West London ICB - W2U3Z"/>
    <n v="322"/>
    <n v="644"/>
    <n v="0"/>
    <n v="0"/>
    <n v="316"/>
    <n v="632"/>
    <n v="5"/>
    <n v="10"/>
    <n v="1"/>
    <n v="2"/>
    <n v="0"/>
    <n v="0"/>
    <n v="0"/>
    <n v="0"/>
    <x v="6"/>
    <x v="18"/>
    <x v="142"/>
    <s v="Y05080"/>
  </r>
  <r>
    <x v="2"/>
    <s v="E84676"/>
    <s v="Headstone Lane Medical Centre"/>
    <s v="Harrow Collaborative Pcn"/>
    <s v="NHS North West London ICB - W2U3Z"/>
    <n v="495"/>
    <n v="993"/>
    <n v="33"/>
    <n v="66"/>
    <n v="281"/>
    <n v="565"/>
    <n v="138"/>
    <n v="276"/>
    <n v="25"/>
    <n v="50"/>
    <n v="18"/>
    <n v="36"/>
    <n v="3.6363636363636362E-2"/>
    <n v="3.6253776435045321E-2"/>
    <x v="6"/>
    <x v="18"/>
    <x v="143"/>
    <s v="E84676"/>
  </r>
  <r>
    <x v="2"/>
    <s v="E84680"/>
    <s v="Headstone Road Surgery"/>
    <s v="Harrow Collaborative Pcn"/>
    <s v="NHS North West London ICB - W2U3Z"/>
    <n v="216"/>
    <n v="432"/>
    <n v="5"/>
    <n v="10"/>
    <n v="179"/>
    <n v="358"/>
    <n v="21"/>
    <n v="42"/>
    <n v="5"/>
    <n v="10"/>
    <n v="6"/>
    <n v="12"/>
    <n v="2.7777777777777776E-2"/>
    <n v="2.7777777777777776E-2"/>
    <x v="6"/>
    <x v="18"/>
    <x v="144"/>
    <s v="E84680"/>
  </r>
  <r>
    <x v="2"/>
    <s v="E84647"/>
    <s v="Kenton Clinic"/>
    <s v="Harrow Collaborative Pcn"/>
    <s v="NHS North West London ICB - W2U3Z"/>
    <n v="780"/>
    <n v="1560"/>
    <n v="14"/>
    <n v="28"/>
    <n v="690"/>
    <n v="1380"/>
    <n v="47"/>
    <n v="94"/>
    <n v="15"/>
    <n v="30"/>
    <n v="14"/>
    <n v="28"/>
    <n v="1.7948717948717947E-2"/>
    <n v="1.7948717948717947E-2"/>
    <x v="6"/>
    <x v="18"/>
    <x v="145"/>
    <s v="E84647"/>
  </r>
  <r>
    <x v="2"/>
    <s v="E84005"/>
    <s v="Kings Road Surgery"/>
    <s v="Harrow Collaborative Pcn"/>
    <s v="NHS North West London ICB - W2U3Z"/>
    <n v="3777"/>
    <n v="7924"/>
    <n v="26"/>
    <n v="59"/>
    <n v="3572"/>
    <n v="7461"/>
    <n v="125"/>
    <n v="294"/>
    <n v="33"/>
    <n v="68"/>
    <n v="21"/>
    <n v="42"/>
    <n v="5.5599682287529786E-3"/>
    <n v="5.3003533568904597E-3"/>
    <x v="6"/>
    <x v="18"/>
    <x v="146"/>
    <s v="E84005"/>
  </r>
  <r>
    <x v="2"/>
    <s v="E84070"/>
    <s v="Pinner View Medical Centre"/>
    <s v="Harrow Collaborative Pcn"/>
    <s v="NHS North West London ICB - W2U3Z"/>
    <n v="930"/>
    <n v="1860"/>
    <n v="0"/>
    <n v="0"/>
    <n v="928"/>
    <n v="1856"/>
    <n v="1"/>
    <n v="2"/>
    <n v="1"/>
    <n v="2"/>
    <n v="0"/>
    <n v="0"/>
    <n v="0"/>
    <n v="0"/>
    <x v="6"/>
    <x v="18"/>
    <x v="147"/>
    <s v="E84070"/>
  </r>
  <r>
    <x v="2"/>
    <s v="E84040"/>
    <s v="The Pinner Road Surgery"/>
    <s v="Harrow Collaborative Pcn"/>
    <s v="NHS North West London ICB - W2U3Z"/>
    <n v="6"/>
    <n v="6"/>
    <n v="0"/>
    <n v="0"/>
    <n v="3"/>
    <n v="3"/>
    <n v="1"/>
    <n v="1"/>
    <n v="0"/>
    <n v="0"/>
    <n v="2"/>
    <n v="2"/>
    <n v="0.33333333333333331"/>
    <n v="0.33333333333333331"/>
    <x v="6"/>
    <x v="18"/>
    <x v="148"/>
    <s v="E84040"/>
  </r>
  <r>
    <x v="2"/>
    <s v="E84062"/>
    <s v="The Shaftesbury Medical Centre"/>
    <s v="Harrow Collaborative Pcn"/>
    <s v="NHS North West London ICB - W2U3Z"/>
    <n v="938"/>
    <n v="1884"/>
    <n v="1"/>
    <n v="2"/>
    <n v="937"/>
    <n v="1882"/>
    <n v="0"/>
    <n v="0"/>
    <n v="0"/>
    <n v="0"/>
    <n v="0"/>
    <n v="0"/>
    <n v="0"/>
    <n v="0"/>
    <x v="6"/>
    <x v="18"/>
    <x v="149"/>
    <s v="E84062"/>
  </r>
  <r>
    <x v="2"/>
    <s v="E84653"/>
    <s v="Zain Medical Centre"/>
    <s v="Harrow Collaborative Pcn"/>
    <s v="NHS North West London ICB - W2U3Z"/>
    <n v="1349"/>
    <n v="2798"/>
    <n v="31"/>
    <n v="67"/>
    <n v="1196"/>
    <n v="2478"/>
    <n v="74"/>
    <n v="152"/>
    <n v="25"/>
    <n v="54"/>
    <n v="23"/>
    <n v="47"/>
    <n v="1.704966641957005E-2"/>
    <n v="1.6797712651894212E-2"/>
    <x v="6"/>
    <x v="18"/>
    <x v="150"/>
    <s v="E84653"/>
  </r>
  <r>
    <x v="2"/>
    <s v="E84014"/>
    <s v="Bacon Lane Surgery"/>
    <s v="Harrow East Pcn"/>
    <s v="NHS North West London ICB - W2U3Z"/>
    <n v="953"/>
    <n v="3003"/>
    <n v="79"/>
    <n v="249"/>
    <n v="426"/>
    <n v="1326"/>
    <n v="275"/>
    <n v="884"/>
    <n v="93"/>
    <n v="289"/>
    <n v="80"/>
    <n v="255"/>
    <n v="8.394543546694648E-2"/>
    <n v="8.4915084915084912E-2"/>
    <x v="6"/>
    <x v="19"/>
    <x v="151"/>
    <s v="E84014"/>
  </r>
  <r>
    <x v="2"/>
    <s v="E84039"/>
    <s v="Honeypot Medical Centre"/>
    <s v="Harrow East Pcn"/>
    <s v="NHS North West London ICB - W2U3Z"/>
    <n v="16405"/>
    <n v="33097"/>
    <n v="1000"/>
    <n v="2028"/>
    <n v="10256"/>
    <n v="20702"/>
    <n v="3288"/>
    <n v="6617"/>
    <n v="819"/>
    <n v="1657"/>
    <n v="1042"/>
    <n v="2093"/>
    <n v="6.3517220359646451E-2"/>
    <n v="6.3238359972202923E-2"/>
    <x v="6"/>
    <x v="19"/>
    <x v="152"/>
    <s v="E84039"/>
  </r>
  <r>
    <x v="2"/>
    <s v="E84075"/>
    <s v="Mollison Way Surgery"/>
    <s v="Harrow East Pcn"/>
    <s v="NHS North West London ICB - W2U3Z"/>
    <n v="3919"/>
    <n v="7890"/>
    <n v="226"/>
    <n v="452"/>
    <n v="2297"/>
    <n v="4640"/>
    <n v="967"/>
    <n v="1940"/>
    <n v="212"/>
    <n v="424"/>
    <n v="217"/>
    <n v="434"/>
    <n v="5.537126818065833E-2"/>
    <n v="5.5006337135614702E-2"/>
    <x v="6"/>
    <x v="19"/>
    <x v="153"/>
    <s v="E84075"/>
  </r>
  <r>
    <x v="2"/>
    <s v="E84658"/>
    <s v="Aspri Medical Centre"/>
    <s v="Health Alliance Pcn"/>
    <s v="NHS North West London ICB - W2U3Z"/>
    <n v="1311"/>
    <n v="3388"/>
    <n v="35"/>
    <n v="70"/>
    <n v="1010"/>
    <n v="2786"/>
    <n v="186"/>
    <n v="372"/>
    <n v="46"/>
    <n v="91"/>
    <n v="34"/>
    <n v="69"/>
    <n v="2.593440122044241E-2"/>
    <n v="2.036599763872491E-2"/>
    <x v="6"/>
    <x v="20"/>
    <x v="154"/>
    <s v="E84658"/>
  </r>
  <r>
    <x v="2"/>
    <s v="E84069"/>
    <s v="Belmont Health Centre"/>
    <s v="Health Alliance Pcn"/>
    <s v="NHS North West London ICB - W2U3Z"/>
    <n v="2557"/>
    <n v="5114"/>
    <n v="2"/>
    <n v="4"/>
    <n v="2547"/>
    <n v="5094"/>
    <n v="4"/>
    <n v="8"/>
    <n v="1"/>
    <n v="2"/>
    <n v="3"/>
    <n v="6"/>
    <n v="1.1732499022291747E-3"/>
    <n v="1.1732499022291747E-3"/>
    <x v="6"/>
    <x v="20"/>
    <x v="155"/>
    <s v="E84069"/>
  </r>
  <r>
    <x v="2"/>
    <s v="E84004"/>
    <s v="The Circle Practice"/>
    <s v="Health Alliance Pcn"/>
    <s v="NHS North West London ICB - W2U3Z"/>
    <n v="1538"/>
    <n v="3098"/>
    <n v="1"/>
    <n v="3"/>
    <n v="1521"/>
    <n v="3049"/>
    <n v="8"/>
    <n v="23"/>
    <n v="5"/>
    <n v="14"/>
    <n v="3"/>
    <n v="9"/>
    <n v="1.9505851755526658E-3"/>
    <n v="2.9051000645577791E-3"/>
    <x v="6"/>
    <x v="20"/>
    <x v="156"/>
    <s v="E84004"/>
  </r>
  <r>
    <x v="2"/>
    <s v="E84617"/>
    <s v="The Civic Medical Centre"/>
    <s v="Health Alliance Pcn"/>
    <s v="NHS North West London ICB - W2U3Z"/>
    <n v="0"/>
    <n v="0"/>
    <n v="0"/>
    <n v="0"/>
    <n v="0"/>
    <n v="0"/>
    <n v="0"/>
    <n v="0"/>
    <n v="0"/>
    <n v="0"/>
    <n v="0"/>
    <n v="0"/>
    <n v="0"/>
    <n v="0"/>
    <x v="6"/>
    <x v="20"/>
    <x v="157"/>
    <s v="E84617"/>
  </r>
  <r>
    <x v="2"/>
    <s v="E84057"/>
    <s v="The Stanmore Medical Centre"/>
    <s v="Health Alliance Pcn"/>
    <s v="NHS North West London ICB - W2U3Z"/>
    <n v="2038"/>
    <n v="6095"/>
    <n v="44"/>
    <n v="147"/>
    <n v="1739"/>
    <n v="5141"/>
    <n v="149"/>
    <n v="464"/>
    <n v="59"/>
    <n v="202"/>
    <n v="47"/>
    <n v="141"/>
    <n v="2.3061825318940136E-2"/>
    <n v="2.3133716160787531E-2"/>
    <x v="6"/>
    <x v="20"/>
    <x v="158"/>
    <s v="E84057"/>
  </r>
  <r>
    <x v="2"/>
    <s v="E84646"/>
    <s v="The Streatfield Medical Centre"/>
    <s v="Health Alliance Pcn"/>
    <s v="NHS North West London ICB - W2U3Z"/>
    <n v="2324"/>
    <n v="5117"/>
    <n v="29"/>
    <n v="59"/>
    <n v="2044"/>
    <n v="4536"/>
    <n v="144"/>
    <n v="301"/>
    <n v="53"/>
    <n v="110"/>
    <n v="54"/>
    <n v="111"/>
    <n v="2.323580034423408E-2"/>
    <n v="2.1692397889388315E-2"/>
    <x v="6"/>
    <x v="20"/>
    <x v="159"/>
    <s v="E84646"/>
  </r>
  <r>
    <x v="2"/>
    <s v="E84009"/>
    <s v="Enderley Road Medical Centre"/>
    <s v="Healthsense Pcn"/>
    <s v="NHS North West London ICB - W2U3Z"/>
    <n v="2244"/>
    <n v="5518"/>
    <n v="25"/>
    <n v="119"/>
    <n v="2064"/>
    <n v="4683"/>
    <n v="96"/>
    <n v="438"/>
    <n v="30"/>
    <n v="142"/>
    <n v="29"/>
    <n v="136"/>
    <n v="1.2923351158645277E-2"/>
    <n v="2.464661109097499E-2"/>
    <x v="6"/>
    <x v="21"/>
    <x v="160"/>
    <s v="E84009"/>
  </r>
  <r>
    <x v="2"/>
    <s v="E84663"/>
    <s v="Kenton Bridge Medical Centre - Dr Raja"/>
    <s v="Healthsense Pcn"/>
    <s v="NHS North West London ICB - W2U3Z"/>
    <n v="1346"/>
    <n v="2718"/>
    <n v="0"/>
    <n v="0"/>
    <n v="1342"/>
    <n v="2710"/>
    <n v="3"/>
    <n v="6"/>
    <n v="1"/>
    <n v="2"/>
    <n v="0"/>
    <n v="0"/>
    <n v="0"/>
    <n v="0"/>
    <x v="6"/>
    <x v="21"/>
    <x v="161"/>
    <s v="E84663"/>
  </r>
  <r>
    <x v="2"/>
    <s v="E84601"/>
    <s v="Kenton Bridge Medical Centre Dr Golden"/>
    <s v="Healthsense Pcn"/>
    <s v="NHS North West London ICB - W2U3Z"/>
    <n v="1082"/>
    <n v="2164"/>
    <n v="2"/>
    <n v="4"/>
    <n v="1077"/>
    <n v="2154"/>
    <n v="0"/>
    <n v="0"/>
    <n v="3"/>
    <n v="6"/>
    <n v="0"/>
    <n v="0"/>
    <n v="0"/>
    <n v="0"/>
    <x v="6"/>
    <x v="21"/>
    <x v="162"/>
    <s v="E84601"/>
  </r>
  <r>
    <x v="2"/>
    <s v="E84022"/>
    <s v="Roxbourne Medical Centre"/>
    <s v="Healthsense Pcn"/>
    <s v="NHS North West London ICB - W2U3Z"/>
    <n v="0"/>
    <n v="0"/>
    <n v="0"/>
    <n v="0"/>
    <n v="0"/>
    <n v="0"/>
    <n v="0"/>
    <n v="0"/>
    <n v="0"/>
    <n v="0"/>
    <n v="0"/>
    <n v="0"/>
    <n v="0"/>
    <n v="0"/>
    <x v="6"/>
    <x v="21"/>
    <x v="163"/>
    <s v="E84022"/>
  </r>
  <r>
    <x v="2"/>
    <s v="E84008"/>
    <s v="Simpson House Medical Centre"/>
    <s v="Healthsense Pcn"/>
    <s v="NHS North West London ICB - W2U3Z"/>
    <n v="5062"/>
    <n v="11837"/>
    <n v="24"/>
    <n v="52"/>
    <n v="4905"/>
    <n v="11499"/>
    <n v="90"/>
    <n v="190"/>
    <n v="15"/>
    <n v="34"/>
    <n v="28"/>
    <n v="62"/>
    <n v="5.531410509679968E-3"/>
    <n v="5.2378136352116246E-3"/>
    <x v="6"/>
    <x v="21"/>
    <x v="164"/>
    <s v="E84008"/>
  </r>
  <r>
    <x v="2"/>
    <s v="E84024"/>
    <s v="The Pinn Medical Centre"/>
    <s v="Healthsense Pcn"/>
    <s v="NHS North West London ICB - W2U3Z"/>
    <n v="11608"/>
    <n v="23216"/>
    <n v="1238"/>
    <n v="2476"/>
    <n v="5047"/>
    <n v="10094"/>
    <n v="2698"/>
    <n v="5396"/>
    <n v="1093"/>
    <n v="2186"/>
    <n v="1532"/>
    <n v="3064"/>
    <n v="0.13197794624396966"/>
    <n v="0.13197794624396966"/>
    <x v="6"/>
    <x v="21"/>
    <x v="165"/>
    <s v="E84024"/>
  </r>
  <r>
    <x v="2"/>
    <s v="E84068"/>
    <s v="The Ridgeway Surgery"/>
    <s v="Healthsense Pcn"/>
    <s v="NHS North West London ICB - W2U3Z"/>
    <n v="14674"/>
    <n v="44022"/>
    <n v="1120"/>
    <n v="3360"/>
    <n v="7566"/>
    <n v="22698"/>
    <n v="4077"/>
    <n v="12231"/>
    <n v="889"/>
    <n v="2667"/>
    <n v="1022"/>
    <n v="3066"/>
    <n v="6.9646994684475938E-2"/>
    <n v="6.9646994684475938E-2"/>
    <x v="6"/>
    <x v="21"/>
    <x v="166"/>
    <s v="E84068"/>
  </r>
  <r>
    <x v="2"/>
    <s v="E86029"/>
    <s v="Cedar Brook Practice"/>
    <s v="Hh Collaborative Pcn"/>
    <s v="NHS North West London ICB - W2U3Z"/>
    <n v="3047"/>
    <n v="6094"/>
    <n v="1"/>
    <n v="2"/>
    <n v="3022"/>
    <n v="6044"/>
    <n v="14"/>
    <n v="28"/>
    <n v="5"/>
    <n v="10"/>
    <n v="5"/>
    <n v="10"/>
    <n v="1.6409583196586807E-3"/>
    <n v="1.6409583196586807E-3"/>
    <x v="5"/>
    <x v="22"/>
    <x v="167"/>
    <s v="E86029"/>
  </r>
  <r>
    <x v="2"/>
    <s v="E86038"/>
    <s v="Glendale Medical Centre"/>
    <s v="Hh Collaborative Pcn"/>
    <s v="NHS North West London ICB - W2U3Z"/>
    <n v="0"/>
    <n v="0"/>
    <n v="0"/>
    <n v="0"/>
    <n v="0"/>
    <n v="0"/>
    <n v="0"/>
    <n v="0"/>
    <n v="0"/>
    <n v="0"/>
    <n v="0"/>
    <n v="0"/>
    <n v="0"/>
    <n v="0"/>
    <x v="5"/>
    <x v="22"/>
    <x v="168"/>
    <s v="E86038"/>
  </r>
  <r>
    <x v="2"/>
    <s v="E86017"/>
    <s v="Hayes Medical Centre"/>
    <s v="Hh Collaborative Pcn"/>
    <s v="NHS North West London ICB - W2U3Z"/>
    <n v="12966"/>
    <n v="27628"/>
    <n v="145"/>
    <n v="423"/>
    <n v="11988"/>
    <n v="24825"/>
    <n v="394"/>
    <n v="1145"/>
    <n v="289"/>
    <n v="825"/>
    <n v="150"/>
    <n v="410"/>
    <n v="1.1568718186024989E-2"/>
    <n v="1.4840017373678877E-2"/>
    <x v="5"/>
    <x v="22"/>
    <x v="169"/>
    <s v="E86017"/>
  </r>
  <r>
    <x v="2"/>
    <s v="Y00352"/>
    <s v="Hesa Medical Centre - Y00352"/>
    <s v="Hh Collaborative Pcn"/>
    <s v="NHS North West London ICB - W2U3Z"/>
    <n v="8599"/>
    <n v="17331"/>
    <n v="223"/>
    <n v="455"/>
    <n v="7379"/>
    <n v="14855"/>
    <n v="628"/>
    <n v="1268"/>
    <n v="215"/>
    <n v="438"/>
    <n v="154"/>
    <n v="315"/>
    <n v="1.790905919292941E-2"/>
    <n v="1.8175523628180718E-2"/>
    <x v="5"/>
    <x v="22"/>
    <x v="170"/>
    <s v="Y00352"/>
  </r>
  <r>
    <x v="2"/>
    <s v="E86625"/>
    <s v="Kincora Doctors Surgery"/>
    <s v="Hh Collaborative Pcn"/>
    <s v="NHS North West London ICB - W2U3Z"/>
    <n v="0"/>
    <n v="0"/>
    <n v="0"/>
    <n v="0"/>
    <n v="0"/>
    <n v="0"/>
    <n v="0"/>
    <n v="0"/>
    <n v="0"/>
    <n v="0"/>
    <n v="0"/>
    <n v="0"/>
    <n v="0"/>
    <n v="0"/>
    <x v="5"/>
    <x v="22"/>
    <x v="171"/>
    <s v="E86625"/>
  </r>
  <r>
    <x v="2"/>
    <s v="E86609"/>
    <s v="North Hyde Road Surgery"/>
    <s v="Hh Collaborative Pcn"/>
    <s v="NHS North West London ICB - W2U3Z"/>
    <n v="3468"/>
    <n v="6936"/>
    <n v="6"/>
    <n v="12"/>
    <n v="3437"/>
    <n v="6874"/>
    <n v="14"/>
    <n v="28"/>
    <n v="4"/>
    <n v="8"/>
    <n v="7"/>
    <n v="14"/>
    <n v="2.0184544405997692E-3"/>
    <n v="2.0184544405997692E-3"/>
    <x v="5"/>
    <x v="22"/>
    <x v="172"/>
    <s v="E86609"/>
  </r>
  <r>
    <x v="2"/>
    <s v="E86019"/>
    <s v="The Warren Practice"/>
    <s v="Hh Collaborative Pcn"/>
    <s v="NHS North West London ICB - W2U3Z"/>
    <n v="0"/>
    <n v="0"/>
    <n v="0"/>
    <n v="0"/>
    <n v="0"/>
    <n v="0"/>
    <n v="0"/>
    <n v="0"/>
    <n v="0"/>
    <n v="0"/>
    <n v="0"/>
    <n v="0"/>
    <n v="0"/>
    <n v="0"/>
    <x v="5"/>
    <x v="22"/>
    <x v="173"/>
    <s v="E86019"/>
  </r>
  <r>
    <x v="2"/>
    <s v="E86018"/>
    <s v="Townfield Doctors Surgery"/>
    <s v="Hh Collaborative Pcn"/>
    <s v="NHS North West London ICB - W2U3Z"/>
    <n v="2017"/>
    <n v="4034"/>
    <n v="0"/>
    <n v="0"/>
    <n v="2010"/>
    <n v="4020"/>
    <n v="2"/>
    <n v="4"/>
    <n v="1"/>
    <n v="2"/>
    <n v="4"/>
    <n v="8"/>
    <n v="1.9831432821021317E-3"/>
    <n v="1.9831432821021317E-3"/>
    <x v="5"/>
    <x v="22"/>
    <x v="174"/>
    <s v="E86018"/>
  </r>
  <r>
    <x v="2"/>
    <s v="E85716"/>
    <s v="Bath Road Surgery"/>
    <s v="Hounslow Health Pcn"/>
    <s v="NHS North West London ICB - W2U3Z"/>
    <n v="5803"/>
    <n v="16682"/>
    <n v="20"/>
    <n v="57"/>
    <n v="5657"/>
    <n v="16262"/>
    <n v="64"/>
    <n v="188"/>
    <n v="34"/>
    <n v="96"/>
    <n v="28"/>
    <n v="79"/>
    <n v="4.8250904704463205E-3"/>
    <n v="4.7356432082484119E-3"/>
    <x v="3"/>
    <x v="23"/>
    <x v="175"/>
    <s v="E85716"/>
  </r>
  <r>
    <x v="2"/>
    <s v="E85058"/>
    <s v="Blue Wing Family Doctor Unit"/>
    <s v="Hounslow Health Pcn"/>
    <s v="NHS North West London ICB - W2U3Z"/>
    <n v="0"/>
    <n v="0"/>
    <n v="0"/>
    <n v="0"/>
    <n v="0"/>
    <n v="0"/>
    <n v="0"/>
    <n v="0"/>
    <n v="0"/>
    <n v="0"/>
    <n v="0"/>
    <n v="0"/>
    <n v="0"/>
    <n v="0"/>
    <x v="3"/>
    <x v="23"/>
    <x v="176"/>
    <s v="E85058"/>
  </r>
  <r>
    <x v="2"/>
    <s v="E85059"/>
    <s v="Chestnut Practice"/>
    <s v="Hounslow Health Pcn"/>
    <s v="NHS North West London ICB - W2U3Z"/>
    <n v="0"/>
    <n v="0"/>
    <n v="0"/>
    <n v="0"/>
    <n v="0"/>
    <n v="0"/>
    <n v="0"/>
    <n v="0"/>
    <n v="0"/>
    <n v="0"/>
    <n v="0"/>
    <n v="0"/>
    <n v="0"/>
    <n v="0"/>
    <x v="3"/>
    <x v="23"/>
    <x v="177"/>
    <s v="E85059"/>
  </r>
  <r>
    <x v="2"/>
    <s v="E85126"/>
    <s v="Green Practice"/>
    <s v="Hounslow Health Pcn"/>
    <s v="NHS North West London ICB - W2U3Z"/>
    <n v="0"/>
    <n v="0"/>
    <n v="0"/>
    <n v="0"/>
    <n v="0"/>
    <n v="0"/>
    <n v="0"/>
    <n v="0"/>
    <n v="0"/>
    <n v="0"/>
    <n v="0"/>
    <n v="0"/>
    <n v="0"/>
    <n v="0"/>
    <x v="3"/>
    <x v="23"/>
    <x v="178"/>
    <s v="E85126"/>
  </r>
  <r>
    <x v="2"/>
    <s v="E85713"/>
    <s v="Hounslow Family Practice"/>
    <s v="Hounslow Health Pcn"/>
    <s v="NHS North West London ICB - W2U3Z"/>
    <n v="20"/>
    <n v="60"/>
    <n v="0"/>
    <n v="0"/>
    <n v="16"/>
    <n v="48"/>
    <n v="4"/>
    <n v="12"/>
    <n v="0"/>
    <n v="0"/>
    <n v="0"/>
    <n v="0"/>
    <n v="0"/>
    <n v="0"/>
    <x v="3"/>
    <x v="23"/>
    <x v="179"/>
    <s v="E85713"/>
  </r>
  <r>
    <x v="2"/>
    <s v="E85015"/>
    <s v="Hounslow Medical Centre"/>
    <s v="Hounslow Health Pcn"/>
    <s v="NHS North West London ICB - W2U3Z"/>
    <n v="0"/>
    <n v="0"/>
    <n v="0"/>
    <n v="0"/>
    <n v="0"/>
    <n v="0"/>
    <n v="0"/>
    <n v="0"/>
    <n v="0"/>
    <n v="0"/>
    <n v="0"/>
    <n v="0"/>
    <n v="0"/>
    <n v="0"/>
    <x v="3"/>
    <x v="23"/>
    <x v="180"/>
    <s v="E85015"/>
  </r>
  <r>
    <x v="2"/>
    <s v="E85060"/>
    <s v="Kingfisher Practice"/>
    <s v="Hounslow Health Pcn"/>
    <s v="NHS North West London ICB - W2U3Z"/>
    <n v="697"/>
    <n v="1394"/>
    <n v="5"/>
    <n v="10"/>
    <n v="664"/>
    <n v="1328"/>
    <n v="18"/>
    <n v="36"/>
    <n v="6"/>
    <n v="12"/>
    <n v="4"/>
    <n v="8"/>
    <n v="5.7388809182209472E-3"/>
    <n v="5.7388809182209472E-3"/>
    <x v="3"/>
    <x v="23"/>
    <x v="181"/>
    <s v="E85060"/>
  </r>
  <r>
    <x v="2"/>
    <s v="E85113"/>
    <s v="Redwood Practice"/>
    <s v="Hounslow Health Pcn"/>
    <s v="NHS North West London ICB - W2U3Z"/>
    <n v="97"/>
    <n v="404"/>
    <n v="8"/>
    <n v="33"/>
    <n v="37"/>
    <n v="158"/>
    <n v="32"/>
    <n v="132"/>
    <n v="10"/>
    <n v="41"/>
    <n v="10"/>
    <n v="40"/>
    <n v="0.10309278350515463"/>
    <n v="9.9009900990099015E-2"/>
    <x v="3"/>
    <x v="23"/>
    <x v="182"/>
    <s v="E85113"/>
  </r>
  <r>
    <x v="2"/>
    <s v="Y02671"/>
    <s v="The Practice Heart Of Hounslow"/>
    <s v="Hounslow Health Pcn"/>
    <s v="NHS North West London ICB - W2U3Z"/>
    <n v="1377"/>
    <n v="2961"/>
    <n v="8"/>
    <n v="37"/>
    <n v="1316"/>
    <n v="2695"/>
    <n v="36"/>
    <n v="156"/>
    <n v="12"/>
    <n v="52"/>
    <n v="5"/>
    <n v="21"/>
    <n v="3.6310820624546117E-3"/>
    <n v="7.0921985815602835E-3"/>
    <x v="3"/>
    <x v="23"/>
    <x v="183"/>
    <s v="Y02671"/>
  </r>
  <r>
    <x v="2"/>
    <s v="E85600"/>
    <s v="Willow Practice"/>
    <s v="Hounslow Health Pcn"/>
    <s v="NHS North West London ICB - W2U3Z"/>
    <n v="0"/>
    <n v="0"/>
    <n v="0"/>
    <n v="0"/>
    <n v="0"/>
    <n v="0"/>
    <n v="0"/>
    <n v="0"/>
    <n v="0"/>
    <n v="0"/>
    <n v="0"/>
    <n v="0"/>
    <n v="0"/>
    <n v="0"/>
    <x v="3"/>
    <x v="23"/>
    <x v="184"/>
    <s v="E85600"/>
  </r>
  <r>
    <x v="2"/>
    <s v="Y01011"/>
    <s v="Barlby Surgery"/>
    <s v="Inclusive Health Pcn"/>
    <s v="NHS North West London ICB - W2U3Z"/>
    <n v="5615"/>
    <n v="12292"/>
    <n v="295"/>
    <n v="642"/>
    <n v="3185"/>
    <n v="7088"/>
    <n v="1511"/>
    <n v="3227"/>
    <n v="333"/>
    <n v="713"/>
    <n v="291"/>
    <n v="622"/>
    <n v="5.1825467497773822E-2"/>
    <n v="5.0602017572404817E-2"/>
    <x v="4"/>
    <x v="24"/>
    <x v="185"/>
    <s v="Y01011"/>
  </r>
  <r>
    <x v="2"/>
    <s v="E87038"/>
    <s v="Elgin Clinic"/>
    <s v="Inclusive Health Pcn"/>
    <s v="NHS North West London ICB - W2U3Z"/>
    <n v="0"/>
    <n v="0"/>
    <n v="0"/>
    <n v="0"/>
    <n v="0"/>
    <n v="0"/>
    <n v="0"/>
    <n v="0"/>
    <n v="0"/>
    <n v="0"/>
    <n v="0"/>
    <n v="0"/>
    <n v="0"/>
    <n v="0"/>
    <x v="4"/>
    <x v="24"/>
    <x v="186"/>
    <s v="E87038"/>
  </r>
  <r>
    <x v="2"/>
    <s v="Y02842"/>
    <s v="Half Penny Steps Health Centre"/>
    <s v="Inclusive Health Pcn"/>
    <s v="NHS North West London ICB - W2U3Z"/>
    <n v="3146"/>
    <n v="8201"/>
    <n v="6"/>
    <n v="14"/>
    <n v="3111"/>
    <n v="8109"/>
    <n v="14"/>
    <n v="38"/>
    <n v="9"/>
    <n v="23"/>
    <n v="6"/>
    <n v="17"/>
    <n v="1.9071837253655435E-3"/>
    <n v="2.0729179368369709E-3"/>
    <x v="4"/>
    <x v="24"/>
    <x v="187"/>
    <s v="Y02842"/>
  </r>
  <r>
    <x v="2"/>
    <s v="E87026"/>
    <s v="Meanwhile Garden Medical Centre"/>
    <s v="Inclusive Health Pcn"/>
    <s v="NHS North West London ICB - W2U3Z"/>
    <n v="0"/>
    <n v="0"/>
    <n v="0"/>
    <n v="0"/>
    <n v="0"/>
    <n v="0"/>
    <n v="0"/>
    <n v="0"/>
    <n v="0"/>
    <n v="0"/>
    <n v="0"/>
    <n v="0"/>
    <n v="0"/>
    <n v="0"/>
    <x v="4"/>
    <x v="24"/>
    <x v="188"/>
    <s v="E87026"/>
  </r>
  <r>
    <x v="2"/>
    <s v="E87755"/>
    <s v="Queens Park Health Centre"/>
    <s v="Inclusive Health Pcn"/>
    <s v="NHS North West London ICB - W2U3Z"/>
    <n v="0"/>
    <n v="0"/>
    <n v="0"/>
    <n v="0"/>
    <n v="0"/>
    <n v="0"/>
    <n v="0"/>
    <n v="0"/>
    <n v="0"/>
    <n v="0"/>
    <n v="0"/>
    <n v="0"/>
    <n v="0"/>
    <n v="0"/>
    <x v="4"/>
    <x v="24"/>
    <x v="189"/>
    <s v="E87755"/>
  </r>
  <r>
    <x v="2"/>
    <s v="E87021"/>
    <s v="Shirland Medical"/>
    <s v="Inclusive Health Pcn"/>
    <s v="NHS North West London ICB - W2U3Z"/>
    <n v="0"/>
    <n v="0"/>
    <n v="0"/>
    <n v="0"/>
    <n v="0"/>
    <n v="0"/>
    <n v="0"/>
    <n v="0"/>
    <n v="0"/>
    <n v="0"/>
    <n v="0"/>
    <n v="0"/>
    <n v="0"/>
    <n v="0"/>
    <x v="4"/>
    <x v="24"/>
    <x v="190"/>
    <s v="E87021"/>
  </r>
  <r>
    <x v="2"/>
    <s v="E87751"/>
    <s v="Srikrishnamurthy Harrow Road Surgery"/>
    <s v="Inclusive Health Pcn"/>
    <s v="NHS North West London ICB - W2U3Z"/>
    <n v="0"/>
    <n v="0"/>
    <n v="0"/>
    <n v="0"/>
    <n v="0"/>
    <n v="0"/>
    <n v="0"/>
    <n v="0"/>
    <n v="0"/>
    <n v="0"/>
    <n v="0"/>
    <n v="0"/>
    <n v="0"/>
    <n v="0"/>
    <x v="4"/>
    <x v="24"/>
    <x v="191"/>
    <s v="E87751"/>
  </r>
  <r>
    <x v="2"/>
    <s v="E87746"/>
    <s v="Brompton Medical Centre"/>
    <s v="K And C South Pcn"/>
    <s v="NHS North West London ICB - W2U3Z"/>
    <n v="0"/>
    <n v="0"/>
    <n v="0"/>
    <n v="0"/>
    <n v="0"/>
    <n v="0"/>
    <n v="0"/>
    <n v="0"/>
    <n v="0"/>
    <n v="0"/>
    <n v="0"/>
    <n v="0"/>
    <n v="0"/>
    <n v="0"/>
    <x v="4"/>
    <x v="25"/>
    <x v="192"/>
    <s v="E87746"/>
  </r>
  <r>
    <x v="2"/>
    <s v="Y03441"/>
    <s v="Health And Wellbeing Centre, Earls Court"/>
    <s v="K And C South Pcn"/>
    <s v="NHS North West London ICB - W2U3Z"/>
    <n v="1848"/>
    <n v="3696"/>
    <n v="162"/>
    <n v="324"/>
    <n v="985"/>
    <n v="1970"/>
    <n v="430"/>
    <n v="860"/>
    <n v="112"/>
    <n v="224"/>
    <n v="159"/>
    <n v="318"/>
    <n v="8.603896103896104E-2"/>
    <n v="8.603896103896104E-2"/>
    <x v="4"/>
    <x v="25"/>
    <x v="193"/>
    <s v="Y03441"/>
  </r>
  <r>
    <x v="2"/>
    <s v="E87063"/>
    <s v="Kings Road Medical Centre"/>
    <s v="K And C South Pcn"/>
    <s v="NHS North West London ICB - W2U3Z"/>
    <n v="7240"/>
    <n v="14996"/>
    <n v="489"/>
    <n v="994"/>
    <n v="4058"/>
    <n v="8562"/>
    <n v="1803"/>
    <n v="3638"/>
    <n v="502"/>
    <n v="1012"/>
    <n v="388"/>
    <n v="790"/>
    <n v="5.3591160220994478E-2"/>
    <n v="5.268071485729528E-2"/>
    <x v="4"/>
    <x v="25"/>
    <x v="194"/>
    <s v="E87063"/>
  </r>
  <r>
    <x v="2"/>
    <s v="E87048"/>
    <s v="Rosary Garden Surgery"/>
    <s v="K And C South Pcn"/>
    <s v="NHS North West London ICB - W2U3Z"/>
    <n v="0"/>
    <n v="0"/>
    <n v="0"/>
    <n v="0"/>
    <n v="0"/>
    <n v="0"/>
    <n v="0"/>
    <n v="0"/>
    <n v="0"/>
    <n v="0"/>
    <n v="0"/>
    <n v="0"/>
    <n v="0"/>
    <n v="0"/>
    <x v="4"/>
    <x v="25"/>
    <x v="195"/>
    <s v="E87048"/>
  </r>
  <r>
    <x v="2"/>
    <s v="E87702"/>
    <s v="The Surgery"/>
    <s v="K And C South Pcn"/>
    <s v="NHS North West London ICB - W2U3Z"/>
    <n v="0"/>
    <n v="0"/>
    <n v="0"/>
    <n v="0"/>
    <n v="0"/>
    <n v="0"/>
    <n v="0"/>
    <n v="0"/>
    <n v="0"/>
    <n v="0"/>
    <n v="0"/>
    <n v="0"/>
    <n v="0"/>
    <n v="0"/>
    <x v="4"/>
    <x v="25"/>
    <x v="196"/>
    <s v="E87702"/>
  </r>
  <r>
    <x v="2"/>
    <s v="E84674"/>
    <s v="Chichele Road Surgery"/>
    <s v="Kilburn Partnership Pcn"/>
    <s v="NHS North West London ICB - W2U3Z"/>
    <n v="1182"/>
    <n v="2098"/>
    <n v="54"/>
    <n v="90"/>
    <n v="857"/>
    <n v="1535"/>
    <n v="165"/>
    <n v="290"/>
    <n v="53"/>
    <n v="93"/>
    <n v="53"/>
    <n v="90"/>
    <n v="4.4839255499153977E-2"/>
    <n v="4.2897998093422304E-2"/>
    <x v="2"/>
    <x v="26"/>
    <x v="197"/>
    <s v="E84674"/>
  </r>
  <r>
    <x v="2"/>
    <s v="E84042"/>
    <s v="Kilburn Park Medical Centre"/>
    <s v="Kilburn Partnership Pcn"/>
    <s v="NHS North West London ICB - W2U3Z"/>
    <n v="1254"/>
    <n v="3402"/>
    <n v="4"/>
    <n v="8"/>
    <n v="1233"/>
    <n v="3360"/>
    <n v="11"/>
    <n v="22"/>
    <n v="4"/>
    <n v="8"/>
    <n v="2"/>
    <n v="4"/>
    <n v="1.594896331738437E-3"/>
    <n v="1.1757789535567313E-3"/>
    <x v="2"/>
    <x v="26"/>
    <x v="198"/>
    <s v="E84042"/>
  </r>
  <r>
    <x v="2"/>
    <s v="E84012"/>
    <s v="Mapesbury Medical Group"/>
    <s v="Kilburn Partnership Pcn"/>
    <s v="NHS North West London ICB - W2U3Z"/>
    <n v="0"/>
    <n v="0"/>
    <n v="0"/>
    <n v="0"/>
    <n v="0"/>
    <n v="0"/>
    <n v="0"/>
    <n v="0"/>
    <n v="0"/>
    <n v="0"/>
    <n v="0"/>
    <n v="0"/>
    <n v="0"/>
    <n v="0"/>
    <x v="2"/>
    <x v="26"/>
    <x v="199"/>
    <s v="E84012"/>
  </r>
  <r>
    <x v="2"/>
    <s v="E84080"/>
    <s v="Staverton Surgery"/>
    <s v="Kilburn Partnership Pcn"/>
    <s v="NHS North West London ICB - W2U3Z"/>
    <n v="3057"/>
    <n v="6118"/>
    <n v="38"/>
    <n v="76"/>
    <n v="2703"/>
    <n v="5409"/>
    <n v="228"/>
    <n v="457"/>
    <n v="36"/>
    <n v="72"/>
    <n v="52"/>
    <n v="104"/>
    <n v="1.701014066077854E-2"/>
    <n v="1.6999019287348805E-2"/>
    <x v="2"/>
    <x v="26"/>
    <x v="200"/>
    <s v="E84080"/>
  </r>
  <r>
    <x v="2"/>
    <s v="E86632"/>
    <s v="Acorn Medical Centre"/>
    <s v="Long Lane First Care Group Pcn"/>
    <s v="NHS North West London ICB - W2U3Z"/>
    <n v="4073"/>
    <n v="8146"/>
    <n v="403"/>
    <n v="806"/>
    <n v="1615"/>
    <n v="3230"/>
    <n v="1221"/>
    <n v="2442"/>
    <n v="408"/>
    <n v="816"/>
    <n v="426"/>
    <n v="852"/>
    <n v="0.10459121041001719"/>
    <n v="0.10459121041001719"/>
    <x v="5"/>
    <x v="27"/>
    <x v="201"/>
    <s v="E86632"/>
  </r>
  <r>
    <x v="2"/>
    <s v="E86637"/>
    <s v="Heathrow Medical Centre"/>
    <s v="Long Lane First Care Group Pcn"/>
    <s v="NHS North West London ICB - W2U3Z"/>
    <n v="11778"/>
    <n v="33768"/>
    <n v="905"/>
    <n v="2717"/>
    <n v="6150"/>
    <n v="16866"/>
    <n v="2677"/>
    <n v="8037"/>
    <n v="1049"/>
    <n v="3159"/>
    <n v="997"/>
    <n v="2989"/>
    <n v="8.4649346238750214E-2"/>
    <n v="8.8515754560530679E-2"/>
    <x v="5"/>
    <x v="27"/>
    <x v="202"/>
    <s v="E86637"/>
  </r>
  <r>
    <x v="2"/>
    <s v="E86026"/>
    <s v="Parkview Surgery"/>
    <s v="Long Lane First Care Group Pcn"/>
    <s v="NHS North West London ICB - W2U3Z"/>
    <n v="6473"/>
    <n v="13008"/>
    <n v="640"/>
    <n v="1283"/>
    <n v="3059"/>
    <n v="6143"/>
    <n v="1519"/>
    <n v="3059"/>
    <n v="578"/>
    <n v="1163"/>
    <n v="677"/>
    <n v="1360"/>
    <n v="0.10458828981924918"/>
    <n v="0.1045510455104551"/>
    <x v="5"/>
    <x v="27"/>
    <x v="203"/>
    <s v="E86026"/>
  </r>
  <r>
    <x v="2"/>
    <s v="E86612"/>
    <s v="Shakespeare Health Centre"/>
    <s v="Long Lane First Care Group Pcn"/>
    <s v="NHS North West London ICB - W2U3Z"/>
    <n v="8543"/>
    <n v="25904"/>
    <n v="899"/>
    <n v="2732"/>
    <n v="3697"/>
    <n v="11155"/>
    <n v="1872"/>
    <n v="5675"/>
    <n v="1249"/>
    <n v="3828"/>
    <n v="826"/>
    <n v="2514"/>
    <n v="9.668734636544539E-2"/>
    <n v="9.7050648548486718E-2"/>
    <x v="5"/>
    <x v="27"/>
    <x v="204"/>
    <s v="E86612"/>
  </r>
  <r>
    <x v="2"/>
    <s v="E86016"/>
    <s v="The Pine Medical Centre"/>
    <s v="Long Lane First Care Group Pcn"/>
    <s v="NHS North West London ICB - W2U3Z"/>
    <n v="7016"/>
    <n v="24415"/>
    <n v="538"/>
    <n v="1888"/>
    <n v="3272"/>
    <n v="11502"/>
    <n v="1753"/>
    <n v="6072"/>
    <n v="865"/>
    <n v="2912"/>
    <n v="588"/>
    <n v="2041"/>
    <n v="8.3808437856328397E-2"/>
    <n v="8.3596149907843545E-2"/>
    <x v="5"/>
    <x v="27"/>
    <x v="205"/>
    <s v="E86016"/>
  </r>
  <r>
    <x v="2"/>
    <s v="E86610"/>
    <s v="Willow Tree Surgery"/>
    <s v="Long Lane First Care Group Pcn"/>
    <s v="NHS North West London ICB - W2U3Z"/>
    <n v="3121"/>
    <n v="6242"/>
    <n v="225"/>
    <n v="450"/>
    <n v="1808"/>
    <n v="3616"/>
    <n v="658"/>
    <n v="1316"/>
    <n v="197"/>
    <n v="394"/>
    <n v="233"/>
    <n v="466"/>
    <n v="7.4655559115668055E-2"/>
    <n v="7.4655559115668055E-2"/>
    <x v="5"/>
    <x v="27"/>
    <x v="206"/>
    <s v="E86610"/>
  </r>
  <r>
    <x v="2"/>
    <s v="E86020"/>
    <s v="Yeading Court Surgery"/>
    <s v="Long Lane First Care Group Pcn"/>
    <s v="NHS North West London ICB - W2U3Z"/>
    <n v="12558"/>
    <n v="35191"/>
    <n v="721"/>
    <n v="2143"/>
    <n v="7651"/>
    <n v="20541"/>
    <n v="2538"/>
    <n v="7563"/>
    <n v="947"/>
    <n v="2788"/>
    <n v="701"/>
    <n v="2156"/>
    <n v="5.5820990603599296E-2"/>
    <n v="6.1265664516495698E-2"/>
    <x v="5"/>
    <x v="27"/>
    <x v="207"/>
    <s v="E86020"/>
  </r>
  <r>
    <x v="2"/>
    <s v="E87067"/>
    <s v="Colville Health Centre"/>
    <s v="Neohealth Pcn"/>
    <s v="NHS North West London ICB - W2U3Z"/>
    <n v="0"/>
    <n v="0"/>
    <n v="0"/>
    <n v="0"/>
    <n v="0"/>
    <n v="0"/>
    <n v="0"/>
    <n v="0"/>
    <n v="0"/>
    <n v="0"/>
    <n v="0"/>
    <n v="0"/>
    <n v="0"/>
    <n v="0"/>
    <x v="4"/>
    <x v="28"/>
    <x v="208"/>
    <s v="E87067"/>
  </r>
  <r>
    <x v="2"/>
    <s v="Y00507"/>
    <s v="St. Quintin Health Centre"/>
    <s v="Neohealth Pcn"/>
    <s v="NHS North West London ICB - W2U3Z"/>
    <n v="0"/>
    <n v="0"/>
    <n v="0"/>
    <n v="0"/>
    <n v="0"/>
    <n v="0"/>
    <n v="0"/>
    <n v="0"/>
    <n v="0"/>
    <n v="0"/>
    <n v="0"/>
    <n v="0"/>
    <n v="0"/>
    <n v="0"/>
    <x v="4"/>
    <x v="28"/>
    <x v="209"/>
    <s v="Y00507"/>
  </r>
  <r>
    <x v="2"/>
    <s v="E87733"/>
    <s v="The Exmoor Surgery"/>
    <s v="Neohealth Pcn"/>
    <s v="NHS North West London ICB - W2U3Z"/>
    <n v="733"/>
    <n v="1466"/>
    <n v="46"/>
    <n v="92"/>
    <n v="381"/>
    <n v="762"/>
    <n v="171"/>
    <n v="342"/>
    <n v="75"/>
    <n v="150"/>
    <n v="60"/>
    <n v="120"/>
    <n v="8.1855388813096869E-2"/>
    <n v="8.1855388813096869E-2"/>
    <x v="4"/>
    <x v="28"/>
    <x v="210"/>
    <s v="E87733"/>
  </r>
  <r>
    <x v="2"/>
    <s v="E87706"/>
    <s v="The Foreland Medical Centre"/>
    <s v="Neohealth Pcn"/>
    <s v="NHS North West London ICB - W2U3Z"/>
    <n v="0"/>
    <n v="0"/>
    <n v="0"/>
    <n v="0"/>
    <n v="0"/>
    <n v="0"/>
    <n v="0"/>
    <n v="0"/>
    <n v="0"/>
    <n v="0"/>
    <n v="0"/>
    <n v="0"/>
    <n v="0"/>
    <n v="0"/>
    <x v="4"/>
    <x v="28"/>
    <x v="211"/>
    <s v="E87706"/>
  </r>
  <r>
    <x v="2"/>
    <s v="E87742"/>
    <s v="The Golborne Medical Centre"/>
    <s v="Neohealth Pcn"/>
    <s v="NHS North West London ICB - W2U3Z"/>
    <n v="0"/>
    <n v="0"/>
    <n v="0"/>
    <n v="0"/>
    <n v="0"/>
    <n v="0"/>
    <n v="0"/>
    <n v="0"/>
    <n v="0"/>
    <n v="0"/>
    <n v="0"/>
    <n v="0"/>
    <n v="0"/>
    <n v="0"/>
    <x v="4"/>
    <x v="28"/>
    <x v="212"/>
    <s v="E87742"/>
  </r>
  <r>
    <x v="2"/>
    <s v="E87065"/>
    <s v="The Notting Hill Medical Centre"/>
    <s v="Neohealth Pcn"/>
    <s v="NHS North West London ICB - W2U3Z"/>
    <n v="0"/>
    <n v="0"/>
    <n v="0"/>
    <n v="0"/>
    <n v="0"/>
    <n v="0"/>
    <n v="0"/>
    <n v="0"/>
    <n v="0"/>
    <n v="0"/>
    <n v="0"/>
    <n v="0"/>
    <n v="0"/>
    <n v="0"/>
    <x v="4"/>
    <x v="28"/>
    <x v="213"/>
    <s v="E87065"/>
  </r>
  <r>
    <x v="2"/>
    <s v="E85112"/>
    <s v="Elmtrees Surgery"/>
    <s v="Ngp Pcn"/>
    <s v="NHS North West London ICB - W2U3Z"/>
    <n v="1308"/>
    <n v="2616"/>
    <n v="22"/>
    <n v="44"/>
    <n v="1232"/>
    <n v="2464"/>
    <n v="27"/>
    <n v="54"/>
    <n v="8"/>
    <n v="16"/>
    <n v="19"/>
    <n v="38"/>
    <n v="1.4525993883792049E-2"/>
    <n v="1.4525993883792049E-2"/>
    <x v="0"/>
    <x v="29"/>
    <x v="214"/>
    <s v="E85112"/>
  </r>
  <r>
    <x v="2"/>
    <s v="E85050"/>
    <s v="Greenford Road Med.Ctr."/>
    <s v="Ngp Pcn"/>
    <s v="NHS North West London ICB - W2U3Z"/>
    <n v="324"/>
    <n v="648"/>
    <n v="2"/>
    <n v="4"/>
    <n v="322"/>
    <n v="644"/>
    <n v="0"/>
    <n v="0"/>
    <n v="0"/>
    <n v="0"/>
    <n v="0"/>
    <n v="0"/>
    <n v="0"/>
    <n v="0"/>
    <x v="0"/>
    <x v="29"/>
    <x v="215"/>
    <s v="E85050"/>
  </r>
  <r>
    <x v="2"/>
    <s v="E85054"/>
    <s v="Hillview Surgery"/>
    <s v="Ngp Pcn"/>
    <s v="NHS North West London ICB - W2U3Z"/>
    <n v="121"/>
    <n v="484"/>
    <n v="10"/>
    <n v="40"/>
    <n v="49"/>
    <n v="196"/>
    <n v="34"/>
    <n v="136"/>
    <n v="14"/>
    <n v="56"/>
    <n v="14"/>
    <n v="56"/>
    <n v="0.11570247933884298"/>
    <n v="0.11570247933884298"/>
    <x v="0"/>
    <x v="29"/>
    <x v="216"/>
    <s v="E85054"/>
  </r>
  <r>
    <x v="2"/>
    <s v="E85098"/>
    <s v="Islip Manor Medical Centre"/>
    <s v="Ngp Pcn"/>
    <s v="NHS North West London ICB - W2U3Z"/>
    <n v="0"/>
    <n v="0"/>
    <n v="0"/>
    <n v="0"/>
    <n v="0"/>
    <n v="0"/>
    <n v="0"/>
    <n v="0"/>
    <n v="0"/>
    <n v="0"/>
    <n v="0"/>
    <n v="0"/>
    <n v="0"/>
    <n v="0"/>
    <x v="0"/>
    <x v="29"/>
    <x v="217"/>
    <s v="E85098"/>
  </r>
  <r>
    <x v="2"/>
    <s v="E85108"/>
    <s v="Mandeville Medical Centre"/>
    <s v="Ngp Pcn"/>
    <s v="NHS North West London ICB - W2U3Z"/>
    <n v="502"/>
    <n v="1498"/>
    <n v="37"/>
    <n v="121"/>
    <n v="263"/>
    <n v="764"/>
    <n v="139"/>
    <n v="420"/>
    <n v="38"/>
    <n v="118"/>
    <n v="25"/>
    <n v="75"/>
    <n v="4.9800796812749001E-2"/>
    <n v="5.0066755674232306E-2"/>
    <x v="0"/>
    <x v="29"/>
    <x v="218"/>
    <s v="E85108"/>
  </r>
  <r>
    <x v="2"/>
    <s v="E85643"/>
    <s v="Meadow View"/>
    <s v="Ngp Pcn"/>
    <s v="NHS North West London ICB - W2U3Z"/>
    <n v="34"/>
    <n v="74"/>
    <n v="0"/>
    <n v="0"/>
    <n v="34"/>
    <n v="74"/>
    <n v="0"/>
    <n v="0"/>
    <n v="0"/>
    <n v="0"/>
    <n v="0"/>
    <n v="0"/>
    <n v="0"/>
    <n v="0"/>
    <x v="0"/>
    <x v="29"/>
    <x v="219"/>
    <s v="E85643"/>
  </r>
  <r>
    <x v="2"/>
    <s v="E85111"/>
    <s v="Perivale Medical Clinic"/>
    <s v="Ngp Pcn"/>
    <s v="NHS North West London ICB - W2U3Z"/>
    <n v="0"/>
    <n v="0"/>
    <n v="0"/>
    <n v="0"/>
    <n v="0"/>
    <n v="0"/>
    <n v="0"/>
    <n v="0"/>
    <n v="0"/>
    <n v="0"/>
    <n v="0"/>
    <n v="0"/>
    <n v="0"/>
    <n v="0"/>
    <x v="0"/>
    <x v="29"/>
    <x v="220"/>
    <s v="E85111"/>
  </r>
  <r>
    <x v="2"/>
    <s v="E84059"/>
    <s v="The Allendale Road Surgery"/>
    <s v="Ngp Pcn"/>
    <s v="NHS North West London ICB - W2U3Z"/>
    <n v="0"/>
    <n v="0"/>
    <n v="0"/>
    <n v="0"/>
    <n v="0"/>
    <n v="0"/>
    <n v="0"/>
    <n v="0"/>
    <n v="0"/>
    <n v="0"/>
    <n v="0"/>
    <n v="0"/>
    <n v="0"/>
    <n v="0"/>
    <x v="0"/>
    <x v="29"/>
    <x v="221"/>
    <s v="E84059"/>
  </r>
  <r>
    <x v="2"/>
    <s v="E85127"/>
    <s v="The Barnabas Medical Ctre"/>
    <s v="Ngp Pcn"/>
    <s v="NHS North West London ICB - W2U3Z"/>
    <n v="0"/>
    <n v="0"/>
    <n v="0"/>
    <n v="0"/>
    <n v="0"/>
    <n v="0"/>
    <n v="0"/>
    <n v="0"/>
    <n v="0"/>
    <n v="0"/>
    <n v="0"/>
    <n v="0"/>
    <n v="0"/>
    <n v="0"/>
    <x v="0"/>
    <x v="29"/>
    <x v="222"/>
    <s v="E85127"/>
  </r>
  <r>
    <x v="2"/>
    <s v="E85725"/>
    <s v="The Grove Medical Practice"/>
    <s v="Ngp Pcn"/>
    <s v="NHS North West London ICB - W2U3Z"/>
    <n v="0"/>
    <n v="0"/>
    <n v="0"/>
    <n v="0"/>
    <n v="0"/>
    <n v="0"/>
    <n v="0"/>
    <n v="0"/>
    <n v="0"/>
    <n v="0"/>
    <n v="0"/>
    <n v="0"/>
    <n v="0"/>
    <n v="0"/>
    <x v="0"/>
    <x v="29"/>
    <x v="223"/>
    <s v="E85725"/>
  </r>
  <r>
    <x v="2"/>
    <s v="E85053"/>
    <s v="The Medical Centre"/>
    <s v="Ngp Pcn"/>
    <s v="NHS North West London ICB - W2U3Z"/>
    <n v="0"/>
    <n v="0"/>
    <n v="0"/>
    <n v="0"/>
    <n v="0"/>
    <n v="0"/>
    <n v="0"/>
    <n v="0"/>
    <n v="0"/>
    <n v="0"/>
    <n v="0"/>
    <n v="0"/>
    <n v="0"/>
    <n v="0"/>
    <x v="0"/>
    <x v="29"/>
    <x v="224"/>
    <s v="E85053"/>
  </r>
  <r>
    <x v="2"/>
    <s v="E86041"/>
    <s v="Acre Surgery"/>
    <s v="North Connect Pcn"/>
    <s v="NHS North West London ICB - W2U3Z"/>
    <n v="3347"/>
    <n v="6745"/>
    <n v="59"/>
    <n v="121"/>
    <n v="2779"/>
    <n v="5577"/>
    <n v="412"/>
    <n v="837"/>
    <n v="48"/>
    <n v="103"/>
    <n v="49"/>
    <n v="107"/>
    <n v="1.4639976097998207E-2"/>
    <n v="1.586360266864344E-2"/>
    <x v="5"/>
    <x v="30"/>
    <x v="225"/>
    <s v="E86041"/>
  </r>
  <r>
    <x v="2"/>
    <s v="E86615"/>
    <s v="Acrefield Surgery"/>
    <s v="North Connect Pcn"/>
    <s v="NHS North West London ICB - W2U3Z"/>
    <n v="136"/>
    <n v="195"/>
    <n v="12"/>
    <n v="16"/>
    <n v="65"/>
    <n v="93"/>
    <n v="38"/>
    <n v="53"/>
    <n v="7"/>
    <n v="7"/>
    <n v="14"/>
    <n v="26"/>
    <n v="0.10294117647058823"/>
    <n v="0.13333333333333333"/>
    <x v="5"/>
    <x v="30"/>
    <x v="226"/>
    <s v="E86615"/>
  </r>
  <r>
    <x v="2"/>
    <s v="E86618"/>
    <s v="Carepoint Practice"/>
    <s v="North Connect Pcn"/>
    <s v="NHS North West London ICB - W2U3Z"/>
    <n v="4399"/>
    <n v="11331"/>
    <n v="169"/>
    <n v="452"/>
    <n v="3221"/>
    <n v="8078"/>
    <n v="607"/>
    <n v="1693"/>
    <n v="232"/>
    <n v="627"/>
    <n v="170"/>
    <n v="481"/>
    <n v="3.8645146624232782E-2"/>
    <n v="4.2449916159209247E-2"/>
    <x v="5"/>
    <x v="30"/>
    <x v="227"/>
    <s v="E86618"/>
  </r>
  <r>
    <x v="2"/>
    <s v="E86028"/>
    <s v="Eastbury Surgery"/>
    <s v="North Connect Pcn"/>
    <s v="NHS North West London ICB - W2U3Z"/>
    <n v="2942"/>
    <n v="10884"/>
    <n v="232"/>
    <n v="852"/>
    <n v="1264"/>
    <n v="4708"/>
    <n v="954"/>
    <n v="3526"/>
    <n v="246"/>
    <n v="879"/>
    <n v="246"/>
    <n v="919"/>
    <n v="8.361658735554045E-2"/>
    <n v="8.4435869165747884E-2"/>
    <x v="5"/>
    <x v="30"/>
    <x v="228"/>
    <s v="E86028"/>
  </r>
  <r>
    <x v="2"/>
    <s v="E86007"/>
    <s v="Harefield Practice"/>
    <s v="North Connect Pcn"/>
    <s v="NHS North West London ICB - W2U3Z"/>
    <n v="2477"/>
    <n v="5046"/>
    <n v="9"/>
    <n v="28"/>
    <n v="2438"/>
    <n v="4921"/>
    <n v="9"/>
    <n v="28"/>
    <n v="4"/>
    <n v="13"/>
    <n v="17"/>
    <n v="56"/>
    <n v="6.8631408962454583E-3"/>
    <n v="1.109789932619897E-2"/>
    <x v="5"/>
    <x v="30"/>
    <x v="229"/>
    <s v="E86007"/>
  </r>
  <r>
    <x v="2"/>
    <s v="E86001"/>
    <s v="Mountwood Surgery"/>
    <s v="North Connect Pcn"/>
    <s v="NHS North West London ICB - W2U3Z"/>
    <n v="2116"/>
    <n v="5086"/>
    <n v="170"/>
    <n v="449"/>
    <n v="1214"/>
    <n v="2680"/>
    <n v="370"/>
    <n v="1012"/>
    <n v="223"/>
    <n v="584"/>
    <n v="139"/>
    <n v="361"/>
    <n v="6.568998109640832E-2"/>
    <n v="7.097915847424302E-2"/>
    <x v="5"/>
    <x v="30"/>
    <x v="230"/>
    <s v="E86001"/>
  </r>
  <r>
    <x v="2"/>
    <s v="E86006"/>
    <s v="The Devonshire Lodge Practice"/>
    <s v="North Connect Pcn"/>
    <s v="NHS North West London ICB - W2U3Z"/>
    <n v="3971"/>
    <n v="8500"/>
    <n v="151"/>
    <n v="354"/>
    <n v="3096"/>
    <n v="6409"/>
    <n v="406"/>
    <n v="968"/>
    <n v="143"/>
    <n v="350"/>
    <n v="175"/>
    <n v="419"/>
    <n v="4.4069503903298918E-2"/>
    <n v="4.9294117647058822E-2"/>
    <x v="5"/>
    <x v="30"/>
    <x v="231"/>
    <s v="E86006"/>
  </r>
  <r>
    <x v="2"/>
    <s v="Y02906"/>
    <s v="Canberra Old Oak Surgery"/>
    <s v="North Hammersmith &amp; Fulham Pcn"/>
    <s v="NHS North West London ICB - W2U3Z"/>
    <n v="2051"/>
    <n v="4189"/>
    <n v="141"/>
    <n v="286"/>
    <n v="1080"/>
    <n v="2216"/>
    <n v="570"/>
    <n v="1162"/>
    <n v="112"/>
    <n v="226"/>
    <n v="148"/>
    <n v="299"/>
    <n v="7.2159921989273526E-2"/>
    <n v="7.137741704464072E-2"/>
    <x v="1"/>
    <x v="31"/>
    <x v="232"/>
    <s v="Y02906"/>
  </r>
  <r>
    <x v="2"/>
    <s v="E85048"/>
    <s v="Dr Canisius &amp; Dr Hasan, Parkview Cfh&amp;W"/>
    <s v="North Hammersmith &amp; Fulham Pcn"/>
    <s v="NHS North West London ICB - W2U3Z"/>
    <n v="0"/>
    <n v="0"/>
    <n v="0"/>
    <n v="0"/>
    <n v="0"/>
    <n v="0"/>
    <n v="0"/>
    <n v="0"/>
    <n v="0"/>
    <n v="0"/>
    <n v="0"/>
    <n v="0"/>
    <n v="0"/>
    <n v="0"/>
    <x v="1"/>
    <x v="31"/>
    <x v="233"/>
    <s v="E85048"/>
  </r>
  <r>
    <x v="2"/>
    <s v="E85659"/>
    <s v="Dr Rk Kukar, Parkview Ctr For H&amp;W"/>
    <s v="North Hammersmith &amp; Fulham Pcn"/>
    <s v="NHS North West London ICB - W2U3Z"/>
    <n v="0"/>
    <n v="0"/>
    <n v="0"/>
    <n v="0"/>
    <n v="0"/>
    <n v="0"/>
    <n v="0"/>
    <n v="0"/>
    <n v="0"/>
    <n v="0"/>
    <n v="0"/>
    <n v="0"/>
    <n v="0"/>
    <n v="0"/>
    <x v="1"/>
    <x v="31"/>
    <x v="234"/>
    <s v="E85659"/>
  </r>
  <r>
    <x v="2"/>
    <s v="E85624"/>
    <s v="Dr Uppal &amp; Partn, Parkview Ctr For H&amp;W"/>
    <s v="North Hammersmith &amp; Fulham Pcn"/>
    <s v="NHS North West London ICB - W2U3Z"/>
    <n v="0"/>
    <n v="0"/>
    <n v="0"/>
    <n v="0"/>
    <n v="0"/>
    <n v="0"/>
    <n v="0"/>
    <n v="0"/>
    <n v="0"/>
    <n v="0"/>
    <n v="0"/>
    <n v="0"/>
    <n v="0"/>
    <n v="0"/>
    <x v="1"/>
    <x v="31"/>
    <x v="235"/>
    <s v="E85624"/>
  </r>
  <r>
    <x v="2"/>
    <s v="Y02589"/>
    <s v="Hammersmith &amp; Fulham Centres For Health"/>
    <s v="North Hammersmith &amp; Fulham Pcn"/>
    <s v="NHS North West London ICB - W2U3Z"/>
    <n v="0"/>
    <n v="0"/>
    <n v="0"/>
    <n v="0"/>
    <n v="0"/>
    <n v="0"/>
    <n v="0"/>
    <n v="0"/>
    <n v="0"/>
    <n v="0"/>
    <n v="0"/>
    <n v="0"/>
    <n v="0"/>
    <n v="0"/>
    <x v="1"/>
    <x v="31"/>
    <x v="236"/>
    <s v="Y02589"/>
  </r>
  <r>
    <x v="2"/>
    <s v="E85077"/>
    <s v="Shepherds Bush Medical Centre"/>
    <s v="North Hammersmith &amp; Fulham Pcn"/>
    <s v="NHS North West London ICB - W2U3Z"/>
    <n v="0"/>
    <n v="0"/>
    <n v="0"/>
    <n v="0"/>
    <n v="0"/>
    <n v="0"/>
    <n v="0"/>
    <n v="0"/>
    <n v="0"/>
    <n v="0"/>
    <n v="0"/>
    <n v="0"/>
    <n v="0"/>
    <n v="0"/>
    <x v="1"/>
    <x v="31"/>
    <x v="237"/>
    <s v="E85077"/>
  </r>
  <r>
    <x v="2"/>
    <s v="E85748"/>
    <s v="The Medical Centre, Dr Kukar"/>
    <s v="North Hammersmith &amp; Fulham Pcn"/>
    <s v="NHS North West London ICB - W2U3Z"/>
    <n v="0"/>
    <n v="0"/>
    <n v="0"/>
    <n v="0"/>
    <n v="0"/>
    <n v="0"/>
    <n v="0"/>
    <n v="0"/>
    <n v="0"/>
    <n v="0"/>
    <n v="0"/>
    <n v="0"/>
    <n v="0"/>
    <n v="0"/>
    <x v="1"/>
    <x v="31"/>
    <x v="238"/>
    <s v="E85748"/>
  </r>
  <r>
    <x v="2"/>
    <s v="E85042"/>
    <s v="The New Surgery"/>
    <s v="North Hammersmith &amp; Fulham Pcn"/>
    <s v="NHS North West London ICB - W2U3Z"/>
    <n v="0"/>
    <n v="0"/>
    <n v="0"/>
    <n v="0"/>
    <n v="0"/>
    <n v="0"/>
    <n v="0"/>
    <n v="0"/>
    <n v="0"/>
    <n v="0"/>
    <n v="0"/>
    <n v="0"/>
    <n v="0"/>
    <n v="0"/>
    <x v="1"/>
    <x v="31"/>
    <x v="239"/>
    <s v="E85042"/>
  </r>
  <r>
    <x v="2"/>
    <s v="E85005"/>
    <s v="The Surgery, Dr Dasgupta &amp; Partners"/>
    <s v="North Hammersmith &amp; Fulham Pcn"/>
    <s v="NHS North West London ICB - W2U3Z"/>
    <n v="7207"/>
    <n v="18140"/>
    <n v="442"/>
    <n v="1120"/>
    <n v="4485"/>
    <n v="11293"/>
    <n v="1508"/>
    <n v="3787"/>
    <n v="458"/>
    <n v="1140"/>
    <n v="314"/>
    <n v="800"/>
    <n v="4.3568752601637298E-2"/>
    <n v="4.4101433296582136E-2"/>
    <x v="1"/>
    <x v="31"/>
    <x v="240"/>
    <s v="E85005"/>
  </r>
  <r>
    <x v="2"/>
    <s v="E85023"/>
    <s v="Chepstow Gardens Medical Centre"/>
    <s v="North Southall Pcn"/>
    <s v="NHS North West London ICB - W2U3Z"/>
    <n v="158"/>
    <n v="322"/>
    <n v="10"/>
    <n v="20"/>
    <n v="74"/>
    <n v="152"/>
    <n v="37"/>
    <n v="75"/>
    <n v="22"/>
    <n v="45"/>
    <n v="15"/>
    <n v="30"/>
    <n v="9.49367088607595E-2"/>
    <n v="9.3167701863354033E-2"/>
    <x v="0"/>
    <x v="32"/>
    <x v="241"/>
    <s v="E85023"/>
  </r>
  <r>
    <x v="2"/>
    <s v="E85682"/>
    <s v="Dormers Wells Medical Centre"/>
    <s v="North Southall Pcn"/>
    <s v="NHS North West London ICB - W2U3Z"/>
    <n v="0"/>
    <n v="0"/>
    <n v="0"/>
    <n v="0"/>
    <n v="0"/>
    <n v="0"/>
    <n v="0"/>
    <n v="0"/>
    <n v="0"/>
    <n v="0"/>
    <n v="0"/>
    <n v="0"/>
    <n v="0"/>
    <n v="0"/>
    <x v="0"/>
    <x v="32"/>
    <x v="242"/>
    <s v="E85682"/>
  </r>
  <r>
    <x v="2"/>
    <s v="E85083"/>
    <s v="Dr Sivanesan &amp; Partner"/>
    <s v="North Southall Pcn"/>
    <s v="NHS North West London ICB - W2U3Z"/>
    <n v="15"/>
    <n v="45"/>
    <n v="0"/>
    <n v="0"/>
    <n v="10"/>
    <n v="30"/>
    <n v="3"/>
    <n v="9"/>
    <n v="2"/>
    <n v="6"/>
    <n v="0"/>
    <n v="0"/>
    <n v="0"/>
    <n v="0"/>
    <x v="0"/>
    <x v="32"/>
    <x v="243"/>
    <s v="E85083"/>
  </r>
  <r>
    <x v="2"/>
    <s v="E85012"/>
    <s v="Ks Medical Centre"/>
    <s v="North Southall Pcn"/>
    <s v="NHS North West London ICB - W2U3Z"/>
    <n v="0"/>
    <n v="0"/>
    <n v="0"/>
    <n v="0"/>
    <n v="0"/>
    <n v="0"/>
    <n v="0"/>
    <n v="0"/>
    <n v="0"/>
    <n v="0"/>
    <n v="0"/>
    <n v="0"/>
    <n v="0"/>
    <n v="0"/>
    <x v="0"/>
    <x v="32"/>
    <x v="244"/>
    <s v="E85012"/>
  </r>
  <r>
    <x v="2"/>
    <s v="E85103"/>
    <s v="Lady Margaret Road Medical Centre"/>
    <s v="North Southall Pcn"/>
    <s v="NHS North West London ICB - W2U3Z"/>
    <n v="0"/>
    <n v="0"/>
    <n v="0"/>
    <n v="0"/>
    <n v="0"/>
    <n v="0"/>
    <n v="0"/>
    <n v="0"/>
    <n v="0"/>
    <n v="0"/>
    <n v="0"/>
    <n v="0"/>
    <n v="0"/>
    <n v="0"/>
    <x v="0"/>
    <x v="32"/>
    <x v="245"/>
    <s v="E85103"/>
  </r>
  <r>
    <x v="2"/>
    <s v="Y01221"/>
    <s v="Somerset Fhp O"/>
    <s v="North Southall Pcn"/>
    <s v="NHS North West London ICB - W2U3Z"/>
    <n v="918"/>
    <n v="1898"/>
    <n v="3"/>
    <n v="6"/>
    <n v="912"/>
    <n v="1886"/>
    <n v="1"/>
    <n v="2"/>
    <n v="1"/>
    <n v="2"/>
    <n v="1"/>
    <n v="2"/>
    <n v="1.0893246187363835E-3"/>
    <n v="1.053740779768177E-3"/>
    <x v="0"/>
    <x v="32"/>
    <x v="246"/>
    <s v="Y01221"/>
  </r>
  <r>
    <x v="2"/>
    <s v="E85743"/>
    <s v="St. Georges Medical Ctr."/>
    <s v="North Southall Pcn"/>
    <s v="NHS North West London ICB - W2U3Z"/>
    <n v="0"/>
    <n v="0"/>
    <n v="0"/>
    <n v="0"/>
    <n v="0"/>
    <n v="0"/>
    <n v="0"/>
    <n v="0"/>
    <n v="0"/>
    <n v="0"/>
    <n v="0"/>
    <n v="0"/>
    <n v="0"/>
    <n v="0"/>
    <x v="0"/>
    <x v="32"/>
    <x v="31"/>
    <s v="E85743"/>
  </r>
  <r>
    <x v="2"/>
    <s v="E85119"/>
    <s v="The Mwh Practice"/>
    <s v="North Southall Pcn"/>
    <s v="NHS North West London ICB - W2U3Z"/>
    <n v="2247"/>
    <n v="5597"/>
    <n v="151"/>
    <n v="372"/>
    <n v="1257"/>
    <n v="3101"/>
    <n v="599"/>
    <n v="1521"/>
    <n v="161"/>
    <n v="407"/>
    <n v="79"/>
    <n v="196"/>
    <n v="3.5157988429016469E-2"/>
    <n v="3.5018760050026798E-2"/>
    <x v="0"/>
    <x v="32"/>
    <x v="247"/>
    <s v="E85119"/>
  </r>
  <r>
    <x v="2"/>
    <s v="E85663"/>
    <s v="The Saluja Clinic"/>
    <s v="North Southall Pcn"/>
    <s v="NHS North West London ICB - W2U3Z"/>
    <n v="1886"/>
    <n v="3772"/>
    <n v="0"/>
    <n v="0"/>
    <n v="1885"/>
    <n v="3770"/>
    <n v="1"/>
    <n v="2"/>
    <n v="0"/>
    <n v="0"/>
    <n v="0"/>
    <n v="0"/>
    <n v="0"/>
    <n v="0"/>
    <x v="0"/>
    <x v="32"/>
    <x v="248"/>
    <s v="E85663"/>
  </r>
  <r>
    <x v="2"/>
    <s v="E85721"/>
    <s v="The Town Surgery"/>
    <s v="North Southall Pcn"/>
    <s v="NHS North West London ICB - W2U3Z"/>
    <n v="0"/>
    <n v="0"/>
    <n v="0"/>
    <n v="0"/>
    <n v="0"/>
    <n v="0"/>
    <n v="0"/>
    <n v="0"/>
    <n v="0"/>
    <n v="0"/>
    <n v="0"/>
    <n v="0"/>
    <n v="0"/>
    <n v="0"/>
    <x v="0"/>
    <x v="32"/>
    <x v="249"/>
    <s v="E85721"/>
  </r>
  <r>
    <x v="2"/>
    <s v="E85715"/>
    <s v="Broadmead Surgery"/>
    <s v="Northolt Pcn"/>
    <s v="NHS North West London ICB - W2U3Z"/>
    <n v="0"/>
    <n v="0"/>
    <n v="0"/>
    <n v="0"/>
    <n v="0"/>
    <n v="0"/>
    <n v="0"/>
    <n v="0"/>
    <n v="0"/>
    <n v="0"/>
    <n v="0"/>
    <n v="0"/>
    <n v="0"/>
    <n v="0"/>
    <x v="0"/>
    <x v="33"/>
    <x v="250"/>
    <s v="E85715"/>
  </r>
  <r>
    <x v="2"/>
    <s v="E85712"/>
    <s v="Goodcare Practice"/>
    <s v="Northolt Pcn"/>
    <s v="NHS North West London ICB - W2U3Z"/>
    <n v="4697"/>
    <n v="10941"/>
    <n v="12"/>
    <n v="39"/>
    <n v="4641"/>
    <n v="10749"/>
    <n v="24"/>
    <n v="79"/>
    <n v="8"/>
    <n v="30"/>
    <n v="12"/>
    <n v="44"/>
    <n v="2.5548222269533745E-3"/>
    <n v="4.0215702403802213E-3"/>
    <x v="0"/>
    <x v="33"/>
    <x v="251"/>
    <s v="E85712"/>
  </r>
  <r>
    <x v="2"/>
    <s v="E85745"/>
    <s v="Jubilee Gardens Medical Centre"/>
    <s v="Northolt Pcn"/>
    <s v="NHS North West London ICB - W2U3Z"/>
    <n v="7277"/>
    <n v="30163"/>
    <n v="387"/>
    <n v="1578"/>
    <n v="4782"/>
    <n v="19990"/>
    <n v="1459"/>
    <n v="5954"/>
    <n v="328"/>
    <n v="1338"/>
    <n v="321"/>
    <n v="1303"/>
    <n v="4.4111584444139068E-2"/>
    <n v="4.3198620826840832E-2"/>
    <x v="0"/>
    <x v="33"/>
    <x v="252"/>
    <s v="E85745"/>
  </r>
  <r>
    <x v="2"/>
    <s v="E85623"/>
    <s v="Somerset Medical Centre"/>
    <s v="Northolt Pcn"/>
    <s v="NHS North West London ICB - W2U3Z"/>
    <n v="839"/>
    <n v="2530"/>
    <n v="1"/>
    <n v="3"/>
    <n v="827"/>
    <n v="2487"/>
    <n v="5"/>
    <n v="16"/>
    <n v="2"/>
    <n v="8"/>
    <n v="4"/>
    <n v="16"/>
    <n v="4.7675804529201428E-3"/>
    <n v="6.3241106719367588E-3"/>
    <x v="0"/>
    <x v="33"/>
    <x v="253"/>
    <s v="E85623"/>
  </r>
  <r>
    <x v="2"/>
    <s v="E85064"/>
    <s v="West End Surgery"/>
    <s v="Northolt Pcn"/>
    <s v="NHS North West London ICB - W2U3Z"/>
    <n v="542"/>
    <n v="1225"/>
    <n v="36"/>
    <n v="82"/>
    <n v="303"/>
    <n v="684"/>
    <n v="115"/>
    <n v="263"/>
    <n v="37"/>
    <n v="78"/>
    <n v="51"/>
    <n v="118"/>
    <n v="9.4095940959409596E-2"/>
    <n v="9.6326530612244901E-2"/>
    <x v="0"/>
    <x v="33"/>
    <x v="254"/>
    <s v="E85064"/>
  </r>
  <r>
    <x v="2"/>
    <s v="E85021"/>
    <s v="Yeading Medical Centre"/>
    <s v="Northolt Pcn"/>
    <s v="NHS North West London ICB - W2U3Z"/>
    <n v="154"/>
    <n v="386"/>
    <n v="16"/>
    <n v="39"/>
    <n v="76"/>
    <n v="191"/>
    <n v="24"/>
    <n v="63"/>
    <n v="16"/>
    <n v="38"/>
    <n v="22"/>
    <n v="55"/>
    <n v="0.14285714285714285"/>
    <n v="0.14248704663212436"/>
    <x v="0"/>
    <x v="33"/>
    <x v="255"/>
    <s v="E85021"/>
  </r>
  <r>
    <x v="2"/>
    <s v="E87037"/>
    <s v="Connaught Square Practice"/>
    <s v="Regent Health Pcn"/>
    <s v="NHS North West London ICB - W2U3Z"/>
    <n v="0"/>
    <n v="0"/>
    <n v="0"/>
    <n v="0"/>
    <n v="0"/>
    <n v="0"/>
    <n v="0"/>
    <n v="0"/>
    <n v="0"/>
    <n v="0"/>
    <n v="0"/>
    <n v="0"/>
    <n v="0"/>
    <n v="0"/>
    <x v="7"/>
    <x v="34"/>
    <x v="256"/>
    <s v="E87037"/>
  </r>
  <r>
    <x v="2"/>
    <s v="E87052"/>
    <s v="Crompton Medical Centre"/>
    <s v="Regent Health Pcn"/>
    <s v="NHS North West London ICB - W2U3Z"/>
    <n v="0"/>
    <n v="0"/>
    <n v="0"/>
    <n v="0"/>
    <n v="0"/>
    <n v="0"/>
    <n v="0"/>
    <n v="0"/>
    <n v="0"/>
    <n v="0"/>
    <n v="0"/>
    <n v="0"/>
    <n v="0"/>
    <n v="0"/>
    <x v="7"/>
    <x v="34"/>
    <x v="257"/>
    <s v="E87052"/>
  </r>
  <r>
    <x v="2"/>
    <s v="E87677"/>
    <s v="Imperial College Health Centre"/>
    <s v="Regent Health Pcn"/>
    <s v="NHS North West London ICB - W2U3Z"/>
    <n v="2472"/>
    <n v="5671"/>
    <n v="8"/>
    <n v="16"/>
    <n v="2416"/>
    <n v="5558"/>
    <n v="32"/>
    <n v="64"/>
    <n v="8"/>
    <n v="16"/>
    <n v="8"/>
    <n v="17"/>
    <n v="3.2362459546925568E-3"/>
    <n v="2.9977076353376831E-3"/>
    <x v="7"/>
    <x v="34"/>
    <x v="258"/>
    <s v="E87677"/>
  </r>
  <r>
    <x v="2"/>
    <s v="E87011"/>
    <s v="Lisson Grove Health Centre"/>
    <s v="Regent Health Pcn"/>
    <s v="NHS North West London ICB - W2U3Z"/>
    <n v="0"/>
    <n v="0"/>
    <n v="0"/>
    <n v="0"/>
    <n v="0"/>
    <n v="0"/>
    <n v="0"/>
    <n v="0"/>
    <n v="0"/>
    <n v="0"/>
    <n v="0"/>
    <n v="0"/>
    <n v="0"/>
    <n v="0"/>
    <x v="7"/>
    <x v="34"/>
    <x v="259"/>
    <s v="E87011"/>
  </r>
  <r>
    <x v="2"/>
    <s v="E87681"/>
    <s v="Newton Medical Centre"/>
    <s v="Regent Health Pcn"/>
    <s v="NHS North West London ICB - W2U3Z"/>
    <n v="563"/>
    <n v="1126"/>
    <n v="0"/>
    <n v="0"/>
    <n v="558"/>
    <n v="1116"/>
    <n v="4"/>
    <n v="8"/>
    <n v="0"/>
    <n v="0"/>
    <n v="1"/>
    <n v="2"/>
    <n v="1.7761989342806395E-3"/>
    <n v="1.7761989342806395E-3"/>
    <x v="7"/>
    <x v="34"/>
    <x v="260"/>
    <s v="E87681"/>
  </r>
  <r>
    <x v="2"/>
    <s v="E87008"/>
    <s v="Paddington Green Health Centre"/>
    <s v="Regent Health Pcn"/>
    <s v="NHS North West London ICB - W2U3Z"/>
    <n v="0"/>
    <n v="0"/>
    <n v="0"/>
    <n v="0"/>
    <n v="0"/>
    <n v="0"/>
    <n v="0"/>
    <n v="0"/>
    <n v="0"/>
    <n v="0"/>
    <n v="0"/>
    <n v="0"/>
    <n v="0"/>
    <n v="0"/>
    <x v="7"/>
    <x v="34"/>
    <x v="261"/>
    <s v="E87008"/>
  </r>
  <r>
    <x v="2"/>
    <s v="Y00902"/>
    <s v="The Westbourne Green Surgery"/>
    <s v="Regent Health Pcn"/>
    <s v="NHS North West London ICB - W2U3Z"/>
    <n v="0"/>
    <n v="0"/>
    <n v="0"/>
    <n v="0"/>
    <n v="0"/>
    <n v="0"/>
    <n v="0"/>
    <n v="0"/>
    <n v="0"/>
    <n v="0"/>
    <n v="0"/>
    <n v="0"/>
    <n v="0"/>
    <n v="0"/>
    <x v="7"/>
    <x v="34"/>
    <x v="262"/>
    <s v="Y00902"/>
  </r>
  <r>
    <x v="2"/>
    <s v="E87741"/>
    <s v="Woodfield Road Medical Centre"/>
    <s v="Regent Health Pcn"/>
    <s v="NHS North West London ICB - W2U3Z"/>
    <n v="0"/>
    <n v="0"/>
    <n v="0"/>
    <n v="0"/>
    <n v="0"/>
    <n v="0"/>
    <n v="0"/>
    <n v="0"/>
    <n v="0"/>
    <n v="0"/>
    <n v="0"/>
    <n v="0"/>
    <n v="0"/>
    <n v="0"/>
    <x v="7"/>
    <x v="34"/>
    <x v="263"/>
    <s v="E87741"/>
  </r>
  <r>
    <x v="2"/>
    <s v="E85657"/>
    <s v="Ealing Park Health Centre"/>
    <s v="South Central Ealing Pcn"/>
    <s v="NHS North West London ICB - W2U3Z"/>
    <n v="10703"/>
    <n v="22924"/>
    <n v="923"/>
    <n v="1996"/>
    <n v="5557"/>
    <n v="11754"/>
    <n v="2570"/>
    <n v="5502"/>
    <n v="726"/>
    <n v="1580"/>
    <n v="927"/>
    <n v="2092"/>
    <n v="8.6611230496122585E-2"/>
    <n v="9.1258070144826384E-2"/>
    <x v="0"/>
    <x v="35"/>
    <x v="264"/>
    <s v="E85657"/>
  </r>
  <r>
    <x v="2"/>
    <s v="E85628"/>
    <s v="Elthorne Park Surgery"/>
    <s v="South Central Ealing Pcn"/>
    <s v="NHS North West London ICB - W2U3Z"/>
    <n v="686"/>
    <n v="2744"/>
    <n v="64"/>
    <n v="256"/>
    <n v="251"/>
    <n v="1004"/>
    <n v="197"/>
    <n v="788"/>
    <n v="87"/>
    <n v="348"/>
    <n v="87"/>
    <n v="348"/>
    <n v="0.12682215743440234"/>
    <n v="0.12682215743440234"/>
    <x v="0"/>
    <x v="35"/>
    <x v="265"/>
    <s v="E85628"/>
  </r>
  <r>
    <x v="2"/>
    <s v="E85034"/>
    <s v="Grosvenor House Surgery"/>
    <s v="South Central Ealing Pcn"/>
    <s v="NHS North West London ICB - W2U3Z"/>
    <n v="449"/>
    <n v="1771"/>
    <n v="43"/>
    <n v="170"/>
    <n v="246"/>
    <n v="974"/>
    <n v="91"/>
    <n v="355"/>
    <n v="30"/>
    <n v="120"/>
    <n v="39"/>
    <n v="152"/>
    <n v="8.6859688195991089E-2"/>
    <n v="8.5827216261998865E-2"/>
    <x v="0"/>
    <x v="35"/>
    <x v="266"/>
    <s v="E85034"/>
  </r>
  <r>
    <x v="2"/>
    <s v="E85014"/>
    <s v="Northfields Surgery"/>
    <s v="South Central Ealing Pcn"/>
    <s v="NHS North West London ICB - W2U3Z"/>
    <n v="496"/>
    <n v="1985"/>
    <n v="48"/>
    <n v="193"/>
    <n v="172"/>
    <n v="688"/>
    <n v="167"/>
    <n v="668"/>
    <n v="51"/>
    <n v="204"/>
    <n v="58"/>
    <n v="232"/>
    <n v="0.11693548387096774"/>
    <n v="0.11687657430730479"/>
    <x v="0"/>
    <x v="35"/>
    <x v="267"/>
    <s v="E85014"/>
  </r>
  <r>
    <x v="2"/>
    <s v="E85122"/>
    <s v="The Florence Road Surgery"/>
    <s v="South Central Ealing Pcn"/>
    <s v="NHS North West London ICB - W2U3Z"/>
    <n v="2357"/>
    <n v="6189"/>
    <n v="99"/>
    <n v="394"/>
    <n v="1893"/>
    <n v="4341"/>
    <n v="205"/>
    <n v="818"/>
    <n v="68"/>
    <n v="270"/>
    <n v="92"/>
    <n v="366"/>
    <n v="3.903266864658464E-2"/>
    <n v="5.9137178865729521E-2"/>
    <x v="0"/>
    <x v="35"/>
    <x v="268"/>
    <s v="E85122"/>
  </r>
  <r>
    <x v="2"/>
    <s v="E85719"/>
    <s v="Ashville Surgery"/>
    <s v="South Fulham Pcn"/>
    <s v="NHS North West London ICB - W2U3Z"/>
    <n v="526"/>
    <n v="1563"/>
    <n v="20"/>
    <n v="42"/>
    <n v="350"/>
    <n v="1137"/>
    <n v="125"/>
    <n v="318"/>
    <n v="21"/>
    <n v="46"/>
    <n v="10"/>
    <n v="20"/>
    <n v="1.9011406844106463E-2"/>
    <n v="1.2795905310300703E-2"/>
    <x v="1"/>
    <x v="36"/>
    <x v="269"/>
    <s v="E85719"/>
  </r>
  <r>
    <x v="2"/>
    <s v="E85025"/>
    <s v="Cassidy Road Medical Centre"/>
    <s v="South Fulham Pcn"/>
    <s v="NHS North West London ICB - W2U3Z"/>
    <n v="2886"/>
    <n v="6019"/>
    <n v="193"/>
    <n v="393"/>
    <n v="1463"/>
    <n v="3130"/>
    <n v="812"/>
    <n v="1649"/>
    <n v="168"/>
    <n v="340"/>
    <n v="250"/>
    <n v="507"/>
    <n v="8.6625086625086625E-2"/>
    <n v="8.4233261339092869E-2"/>
    <x v="1"/>
    <x v="36"/>
    <x v="270"/>
    <s v="E85025"/>
  </r>
  <r>
    <x v="2"/>
    <s v="E85649"/>
    <s v="Fulham Cross Medical Centre"/>
    <s v="South Fulham Pcn"/>
    <s v="NHS North West London ICB - W2U3Z"/>
    <n v="0"/>
    <n v="0"/>
    <n v="0"/>
    <n v="0"/>
    <n v="0"/>
    <n v="0"/>
    <n v="0"/>
    <n v="0"/>
    <n v="0"/>
    <n v="0"/>
    <n v="0"/>
    <n v="0"/>
    <n v="0"/>
    <n v="0"/>
    <x v="1"/>
    <x v="36"/>
    <x v="271"/>
    <s v="E85649"/>
  </r>
  <r>
    <x v="2"/>
    <s v="E85128"/>
    <s v="Sands End Health Clinic"/>
    <s v="South Fulham Pcn"/>
    <s v="NHS North West London ICB - W2U3Z"/>
    <n v="385"/>
    <n v="770"/>
    <n v="15"/>
    <n v="30"/>
    <n v="329"/>
    <n v="658"/>
    <n v="18"/>
    <n v="36"/>
    <n v="11"/>
    <n v="22"/>
    <n v="12"/>
    <n v="24"/>
    <n v="3.1168831168831169E-2"/>
    <n v="3.1168831168831169E-2"/>
    <x v="1"/>
    <x v="36"/>
    <x v="272"/>
    <s v="E85128"/>
  </r>
  <r>
    <x v="2"/>
    <s v="E85118"/>
    <s v="The Fulham Medical Centre"/>
    <s v="South Fulham Pcn"/>
    <s v="NHS North West London ICB - W2U3Z"/>
    <n v="0"/>
    <n v="0"/>
    <n v="0"/>
    <n v="0"/>
    <n v="0"/>
    <n v="0"/>
    <n v="0"/>
    <n v="0"/>
    <n v="0"/>
    <n v="0"/>
    <n v="0"/>
    <n v="0"/>
    <n v="0"/>
    <n v="0"/>
    <x v="1"/>
    <x v="36"/>
    <x v="273"/>
    <s v="E85118"/>
  </r>
  <r>
    <x v="2"/>
    <s v="E85685"/>
    <s v="The Lilyville Surgery"/>
    <s v="South Fulham Pcn"/>
    <s v="NHS North West London ICB - W2U3Z"/>
    <n v="0"/>
    <n v="0"/>
    <n v="0"/>
    <n v="0"/>
    <n v="0"/>
    <n v="0"/>
    <n v="0"/>
    <n v="0"/>
    <n v="0"/>
    <n v="0"/>
    <n v="0"/>
    <n v="0"/>
    <n v="0"/>
    <n v="0"/>
    <x v="1"/>
    <x v="36"/>
    <x v="274"/>
    <s v="E85685"/>
  </r>
  <r>
    <x v="2"/>
    <s v="E85038"/>
    <s v="The Surgery, Dr Mangwana &amp; Partners"/>
    <s v="South Fulham Pcn"/>
    <s v="NHS North West London ICB - W2U3Z"/>
    <n v="0"/>
    <n v="0"/>
    <n v="0"/>
    <n v="0"/>
    <n v="0"/>
    <n v="0"/>
    <n v="0"/>
    <n v="0"/>
    <n v="0"/>
    <n v="0"/>
    <n v="0"/>
    <n v="0"/>
    <n v="0"/>
    <n v="0"/>
    <x v="1"/>
    <x v="36"/>
    <x v="275"/>
    <s v="E85038"/>
  </r>
  <r>
    <x v="2"/>
    <s v="E85049"/>
    <s v="Belmont Medical Centre"/>
    <s v="South Southall Pcn"/>
    <s v="NHS North West London ICB - W2U3Z"/>
    <n v="3253"/>
    <n v="13012"/>
    <n v="192"/>
    <n v="768"/>
    <n v="2124"/>
    <n v="8496"/>
    <n v="618"/>
    <n v="2472"/>
    <n v="165"/>
    <n v="660"/>
    <n v="154"/>
    <n v="616"/>
    <n v="4.7340916077466953E-2"/>
    <n v="4.7340916077466953E-2"/>
    <x v="0"/>
    <x v="37"/>
    <x v="276"/>
    <s v="E85049"/>
  </r>
  <r>
    <x v="2"/>
    <s v="Y02342"/>
    <s v="Featherstone Road Health Centre"/>
    <s v="South Southall Pcn"/>
    <s v="NHS North West London ICB - W2U3Z"/>
    <n v="469"/>
    <n v="1215"/>
    <n v="37"/>
    <n v="95"/>
    <n v="273"/>
    <n v="709"/>
    <n v="103"/>
    <n v="273"/>
    <n v="35"/>
    <n v="83"/>
    <n v="21"/>
    <n v="55"/>
    <n v="4.4776119402985072E-2"/>
    <n v="4.5267489711934158E-2"/>
    <x v="0"/>
    <x v="37"/>
    <x v="277"/>
    <s v="Y02342"/>
  </r>
  <r>
    <x v="2"/>
    <s v="E85121"/>
    <s v="Guru Nanak Medical Centre"/>
    <s v="South Southall Pcn"/>
    <s v="NHS North West London ICB - W2U3Z"/>
    <n v="0"/>
    <n v="0"/>
    <n v="0"/>
    <n v="0"/>
    <n v="0"/>
    <n v="0"/>
    <n v="0"/>
    <n v="0"/>
    <n v="0"/>
    <n v="0"/>
    <n v="0"/>
    <n v="0"/>
    <n v="0"/>
    <n v="0"/>
    <x v="0"/>
    <x v="37"/>
    <x v="278"/>
    <s v="E85121"/>
  </r>
  <r>
    <x v="2"/>
    <s v="E85090"/>
    <s v="Hammond Road Surgery"/>
    <s v="South Southall Pcn"/>
    <s v="NHS North West London ICB - W2U3Z"/>
    <n v="0"/>
    <n v="0"/>
    <n v="0"/>
    <n v="0"/>
    <n v="0"/>
    <n v="0"/>
    <n v="0"/>
    <n v="0"/>
    <n v="0"/>
    <n v="0"/>
    <n v="0"/>
    <n v="0"/>
    <n v="0"/>
    <n v="0"/>
    <x v="0"/>
    <x v="37"/>
    <x v="279"/>
    <s v="E85090"/>
  </r>
  <r>
    <x v="2"/>
    <s v="E85656"/>
    <s v="Sunrise Medical Centre"/>
    <s v="South Southall Pcn"/>
    <s v="NHS North West London ICB - W2U3Z"/>
    <n v="0"/>
    <n v="0"/>
    <n v="0"/>
    <n v="0"/>
    <n v="0"/>
    <n v="0"/>
    <n v="0"/>
    <n v="0"/>
    <n v="0"/>
    <n v="0"/>
    <n v="0"/>
    <n v="0"/>
    <n v="0"/>
    <n v="0"/>
    <x v="0"/>
    <x v="37"/>
    <x v="280"/>
    <s v="E85656"/>
  </r>
  <r>
    <x v="2"/>
    <s v="E85633"/>
    <s v="The Southall Medical Ctr."/>
    <s v="South Southall Pcn"/>
    <s v="NHS North West London ICB - W2U3Z"/>
    <n v="0"/>
    <n v="0"/>
    <n v="0"/>
    <n v="0"/>
    <n v="0"/>
    <n v="0"/>
    <n v="0"/>
    <n v="0"/>
    <n v="0"/>
    <n v="0"/>
    <n v="0"/>
    <n v="0"/>
    <n v="0"/>
    <n v="0"/>
    <x v="0"/>
    <x v="37"/>
    <x v="281"/>
    <s v="E85633"/>
  </r>
  <r>
    <x v="2"/>
    <s v="E85006"/>
    <s v="Waterside Medical Centre"/>
    <s v="South Southall Pcn"/>
    <s v="NHS North West London ICB - W2U3Z"/>
    <n v="0"/>
    <n v="0"/>
    <n v="0"/>
    <n v="0"/>
    <n v="0"/>
    <n v="0"/>
    <n v="0"/>
    <n v="0"/>
    <n v="0"/>
    <n v="0"/>
    <n v="0"/>
    <n v="0"/>
    <n v="0"/>
    <n v="0"/>
    <x v="0"/>
    <x v="37"/>
    <x v="282"/>
    <s v="E85006"/>
  </r>
  <r>
    <x v="2"/>
    <s v="E85061"/>
    <s v="Welcome Practice"/>
    <s v="South Southall Pcn"/>
    <s v="NHS North West London ICB - W2U3Z"/>
    <n v="784"/>
    <n v="2308"/>
    <n v="36"/>
    <n v="103"/>
    <n v="501"/>
    <n v="1481"/>
    <n v="171"/>
    <n v="501"/>
    <n v="37"/>
    <n v="113"/>
    <n v="39"/>
    <n v="110"/>
    <n v="4.9744897959183673E-2"/>
    <n v="4.7660311958405546E-2"/>
    <x v="0"/>
    <x v="37"/>
    <x v="283"/>
    <s v="E85061"/>
  </r>
  <r>
    <x v="2"/>
    <s v="E87753"/>
    <s v="Belgrave Medical Centre"/>
    <s v="South Westminster Pcn"/>
    <s v="NHS North West London ICB - W2U3Z"/>
    <n v="332"/>
    <n v="664"/>
    <n v="30"/>
    <n v="60"/>
    <n v="149"/>
    <n v="298"/>
    <n v="87"/>
    <n v="174"/>
    <n v="44"/>
    <n v="88"/>
    <n v="22"/>
    <n v="44"/>
    <n v="6.6265060240963861E-2"/>
    <n v="6.6265060240963861E-2"/>
    <x v="7"/>
    <x v="38"/>
    <x v="284"/>
    <s v="E87753"/>
  </r>
  <r>
    <x v="2"/>
    <s v="E87005"/>
    <s v="Belgravia Surgery"/>
    <s v="South Westminster Pcn"/>
    <s v="NHS North West London ICB - W2U3Z"/>
    <n v="602"/>
    <n v="1431"/>
    <n v="48"/>
    <n v="130"/>
    <n v="321"/>
    <n v="718"/>
    <n v="167"/>
    <n v="402"/>
    <n v="39"/>
    <n v="105"/>
    <n v="27"/>
    <n v="76"/>
    <n v="4.4850498338870434E-2"/>
    <n v="5.3109713487071976E-2"/>
    <x v="7"/>
    <x v="38"/>
    <x v="285"/>
    <s v="E87005"/>
  </r>
  <r>
    <x v="2"/>
    <s v="E87768"/>
    <s v="Kings College Health Centre"/>
    <s v="South Westminster Pcn"/>
    <s v="NHS North West London ICB - W2U3Z"/>
    <n v="0"/>
    <n v="0"/>
    <n v="0"/>
    <n v="0"/>
    <n v="0"/>
    <n v="0"/>
    <n v="0"/>
    <n v="0"/>
    <n v="0"/>
    <n v="0"/>
    <n v="0"/>
    <n v="0"/>
    <n v="0"/>
    <n v="0"/>
    <x v="7"/>
    <x v="38"/>
    <x v="286"/>
    <s v="E87768"/>
  </r>
  <r>
    <x v="2"/>
    <s v="E87739"/>
    <s v="Millbank Medical Centre"/>
    <s v="South Westminster Pcn"/>
    <s v="NHS North West London ICB - W2U3Z"/>
    <n v="1192"/>
    <n v="2771"/>
    <n v="14"/>
    <n v="56"/>
    <n v="1114"/>
    <n v="2464"/>
    <n v="45"/>
    <n v="179"/>
    <n v="5"/>
    <n v="18"/>
    <n v="14"/>
    <n v="54"/>
    <n v="1.1744966442953021E-2"/>
    <n v="1.9487549621075424E-2"/>
    <x v="7"/>
    <x v="38"/>
    <x v="287"/>
    <s v="E87739"/>
  </r>
  <r>
    <x v="2"/>
    <s v="E87034"/>
    <s v="Pimlico Health At The Marven Surgery"/>
    <s v="South Westminster Pcn"/>
    <s v="NHS North West London ICB - W2U3Z"/>
    <n v="3472"/>
    <n v="6990"/>
    <n v="10"/>
    <n v="25"/>
    <n v="3374"/>
    <n v="6766"/>
    <n v="53"/>
    <n v="121"/>
    <n v="16"/>
    <n v="36"/>
    <n v="19"/>
    <n v="42"/>
    <n v="5.4723502304147463E-3"/>
    <n v="6.0085836909871248E-3"/>
    <x v="7"/>
    <x v="38"/>
    <x v="288"/>
    <s v="E87034"/>
  </r>
  <r>
    <x v="2"/>
    <s v="E87740"/>
    <s v="The Dr Hickey Surgery For The Homeless"/>
    <s v="South Westminster Pcn"/>
    <s v="NHS North West London ICB - W2U3Z"/>
    <n v="0"/>
    <n v="0"/>
    <n v="0"/>
    <n v="0"/>
    <n v="0"/>
    <n v="0"/>
    <n v="0"/>
    <n v="0"/>
    <n v="0"/>
    <n v="0"/>
    <n v="0"/>
    <n v="0"/>
    <n v="0"/>
    <n v="0"/>
    <x v="7"/>
    <x v="38"/>
    <x v="289"/>
    <s v="E87740"/>
  </r>
  <r>
    <x v="2"/>
    <s v="E87002"/>
    <s v="Victoria Medical Centre"/>
    <s v="South Westminster Pcn"/>
    <s v="NHS North West London ICB - W2U3Z"/>
    <n v="0"/>
    <n v="0"/>
    <n v="0"/>
    <n v="0"/>
    <n v="0"/>
    <n v="0"/>
    <n v="0"/>
    <n v="0"/>
    <n v="0"/>
    <n v="0"/>
    <n v="0"/>
    <n v="0"/>
    <n v="0"/>
    <n v="0"/>
    <x v="7"/>
    <x v="38"/>
    <x v="290"/>
    <s v="E87002"/>
  </r>
  <r>
    <x v="2"/>
    <s v="E87691"/>
    <s v="Westminster School"/>
    <s v="South Westminster Pcn"/>
    <s v="NHS North West London ICB - W2U3Z"/>
    <n v="0"/>
    <n v="0"/>
    <n v="0"/>
    <n v="0"/>
    <n v="0"/>
    <n v="0"/>
    <n v="0"/>
    <n v="0"/>
    <n v="0"/>
    <n v="0"/>
    <n v="0"/>
    <n v="0"/>
    <n v="0"/>
    <n v="0"/>
    <x v="7"/>
    <x v="38"/>
    <x v="291"/>
    <s v="E87691"/>
  </r>
  <r>
    <x v="2"/>
    <s v="E84061"/>
    <s v="Elliott Hall Medical Ctr."/>
    <s v="Sphere Pcn"/>
    <s v="NHS North West London ICB - W2U3Z"/>
    <n v="0"/>
    <n v="0"/>
    <n v="0"/>
    <n v="0"/>
    <n v="0"/>
    <n v="0"/>
    <n v="0"/>
    <n v="0"/>
    <n v="0"/>
    <n v="0"/>
    <n v="0"/>
    <n v="0"/>
    <n v="0"/>
    <n v="0"/>
    <x v="6"/>
    <x v="39"/>
    <x v="292"/>
    <s v="E84061"/>
  </r>
  <r>
    <x v="2"/>
    <s v="E84058"/>
    <s v="Gp Direct"/>
    <s v="Sphere Pcn"/>
    <s v="NHS North West London ICB - W2U3Z"/>
    <n v="9510"/>
    <n v="25127"/>
    <n v="35"/>
    <n v="46"/>
    <n v="9282"/>
    <n v="24810"/>
    <n v="123"/>
    <n v="166"/>
    <n v="40"/>
    <n v="58"/>
    <n v="30"/>
    <n v="47"/>
    <n v="3.1545741324921135E-3"/>
    <n v="1.8704978708162534E-3"/>
    <x v="6"/>
    <x v="39"/>
    <x v="293"/>
    <s v="E84058"/>
  </r>
  <r>
    <x v="2"/>
    <s v="E84053"/>
    <s v="Hatch End Medical Centre"/>
    <s v="Sphere Pcn"/>
    <s v="NHS North West London ICB - W2U3Z"/>
    <n v="179"/>
    <n v="359"/>
    <n v="18"/>
    <n v="36"/>
    <n v="65"/>
    <n v="131"/>
    <n v="56"/>
    <n v="112"/>
    <n v="20"/>
    <n v="40"/>
    <n v="20"/>
    <n v="40"/>
    <n v="0.11173184357541899"/>
    <n v="0.11142061281337047"/>
    <x v="6"/>
    <x v="39"/>
    <x v="294"/>
    <s v="E84053"/>
  </r>
  <r>
    <x v="2"/>
    <s v="E84693"/>
    <s v="St. Peter'S Medical Centre"/>
    <s v="Sphere Pcn"/>
    <s v="NHS North West London ICB - W2U3Z"/>
    <n v="1"/>
    <n v="2"/>
    <n v="0"/>
    <n v="0"/>
    <n v="1"/>
    <n v="2"/>
    <n v="0"/>
    <n v="0"/>
    <n v="0"/>
    <n v="0"/>
    <n v="0"/>
    <n v="0"/>
    <n v="0"/>
    <n v="0"/>
    <x v="6"/>
    <x v="39"/>
    <x v="295"/>
    <s v="E84693"/>
  </r>
  <r>
    <x v="2"/>
    <s v="E84018"/>
    <s v="Streatfield Health Centre"/>
    <s v="Sphere Pcn"/>
    <s v="NHS North West London ICB - W2U3Z"/>
    <n v="265"/>
    <n v="530"/>
    <n v="32"/>
    <n v="64"/>
    <n v="88"/>
    <n v="176"/>
    <n v="79"/>
    <n v="158"/>
    <n v="31"/>
    <n v="62"/>
    <n v="35"/>
    <n v="70"/>
    <n v="0.13207547169811321"/>
    <n v="0.13207547169811321"/>
    <x v="6"/>
    <x v="39"/>
    <x v="296"/>
    <s v="E84018"/>
  </r>
  <r>
    <x v="2"/>
    <s v="E84044"/>
    <s v="The Northwick Surgery"/>
    <s v="Sphere Pcn"/>
    <s v="NHS North West London ICB - W2U3Z"/>
    <n v="3639"/>
    <n v="9542"/>
    <n v="113"/>
    <n v="438"/>
    <n v="2962"/>
    <n v="6937"/>
    <n v="314"/>
    <n v="1205"/>
    <n v="121"/>
    <n v="462"/>
    <n v="129"/>
    <n v="500"/>
    <n v="3.5449299258037921E-2"/>
    <n v="5.2399916160134147E-2"/>
    <x v="6"/>
    <x v="39"/>
    <x v="297"/>
    <s v="E84044"/>
  </r>
  <r>
    <x v="2"/>
    <s v="E87756"/>
    <s v="Ground Floor Lanark Medical Centre"/>
    <s v="St John'S Wood &amp; Maida Vale Pcn"/>
    <s v="NHS North West London ICB - W2U3Z"/>
    <n v="0"/>
    <n v="0"/>
    <n v="0"/>
    <n v="0"/>
    <n v="0"/>
    <n v="0"/>
    <n v="0"/>
    <n v="0"/>
    <n v="0"/>
    <n v="0"/>
    <n v="0"/>
    <n v="0"/>
    <n v="0"/>
    <n v="0"/>
    <x v="7"/>
    <x v="40"/>
    <x v="298"/>
    <s v="E87756"/>
  </r>
  <r>
    <x v="2"/>
    <s v="E87006"/>
    <s v="Little Venice Medical Centre"/>
    <s v="St John'S Wood &amp; Maida Vale Pcn"/>
    <s v="NHS North West London ICB - W2U3Z"/>
    <n v="0"/>
    <n v="0"/>
    <n v="0"/>
    <n v="0"/>
    <n v="0"/>
    <n v="0"/>
    <n v="0"/>
    <n v="0"/>
    <n v="0"/>
    <n v="0"/>
    <n v="0"/>
    <n v="0"/>
    <n v="0"/>
    <n v="0"/>
    <x v="7"/>
    <x v="40"/>
    <x v="299"/>
    <s v="E87006"/>
  </r>
  <r>
    <x v="2"/>
    <s v="E87010"/>
    <s v="Maida Vale Medical Centre"/>
    <s v="St John'S Wood &amp; Maida Vale Pcn"/>
    <s v="NHS North West London ICB - W2U3Z"/>
    <n v="0"/>
    <n v="0"/>
    <n v="0"/>
    <n v="0"/>
    <n v="0"/>
    <n v="0"/>
    <n v="0"/>
    <n v="0"/>
    <n v="0"/>
    <n v="0"/>
    <n v="0"/>
    <n v="0"/>
    <n v="0"/>
    <n v="0"/>
    <x v="7"/>
    <x v="40"/>
    <x v="300"/>
    <s v="E87010"/>
  </r>
  <r>
    <x v="2"/>
    <s v="E87609"/>
    <s v="St Johns Wood Medical Practice"/>
    <s v="St John'S Wood &amp; Maida Vale Pcn"/>
    <s v="NHS North West London ICB - W2U3Z"/>
    <n v="0"/>
    <n v="0"/>
    <n v="0"/>
    <n v="0"/>
    <n v="0"/>
    <n v="0"/>
    <n v="0"/>
    <n v="0"/>
    <n v="0"/>
    <n v="0"/>
    <n v="0"/>
    <n v="0"/>
    <n v="0"/>
    <n v="0"/>
    <x v="7"/>
    <x v="40"/>
    <x v="301"/>
    <s v="E87609"/>
  </r>
  <r>
    <x v="2"/>
    <s v="E87046"/>
    <s v="The Randolph Surgery"/>
    <s v="St John'S Wood &amp; Maida Vale Pcn"/>
    <s v="NHS North West London ICB - W2U3Z"/>
    <n v="4091"/>
    <n v="8115"/>
    <n v="259"/>
    <n v="515"/>
    <n v="2396"/>
    <n v="4740"/>
    <n v="864"/>
    <n v="1718"/>
    <n v="277"/>
    <n v="553"/>
    <n v="295"/>
    <n v="589"/>
    <n v="7.2109508677584949E-2"/>
    <n v="7.2581638940234131E-2"/>
    <x v="7"/>
    <x v="40"/>
    <x v="302"/>
    <s v="E87046"/>
  </r>
  <r>
    <x v="2"/>
    <s v="E87663"/>
    <s v="Third Floor Lanark Road Medical Centre"/>
    <s v="St John'S Wood &amp; Maida Vale Pcn"/>
    <s v="NHS North West London ICB - W2U3Z"/>
    <n v="0"/>
    <n v="0"/>
    <n v="0"/>
    <n v="0"/>
    <n v="0"/>
    <n v="0"/>
    <n v="0"/>
    <n v="0"/>
    <n v="0"/>
    <n v="0"/>
    <n v="0"/>
    <n v="0"/>
    <n v="0"/>
    <n v="0"/>
    <x v="7"/>
    <x v="40"/>
    <x v="303"/>
    <s v="E87663"/>
  </r>
  <r>
    <x v="2"/>
    <s v="E87754"/>
    <s v="Wellington Health Centre"/>
    <s v="St John'S Wood &amp; Maida Vale Pcn"/>
    <s v="NHS North West London ICB - W2U3Z"/>
    <n v="0"/>
    <n v="0"/>
    <n v="0"/>
    <n v="0"/>
    <n v="0"/>
    <n v="0"/>
    <n v="0"/>
    <n v="0"/>
    <n v="0"/>
    <n v="0"/>
    <n v="0"/>
    <n v="0"/>
    <n v="0"/>
    <n v="0"/>
    <x v="7"/>
    <x v="40"/>
    <x v="304"/>
    <s v="E87754"/>
  </r>
  <r>
    <x v="2"/>
    <s v="E86009"/>
    <s v="Belmont Medical Centre"/>
    <s v="Synergy Pcn"/>
    <s v="NHS North West London ICB - W2U3Z"/>
    <n v="1938"/>
    <n v="5816"/>
    <n v="45"/>
    <n v="134"/>
    <n v="1669"/>
    <n v="5006"/>
    <n v="130"/>
    <n v="386"/>
    <n v="49"/>
    <n v="156"/>
    <n v="45"/>
    <n v="134"/>
    <n v="2.3219814241486069E-2"/>
    <n v="2.3039889958734527E-2"/>
    <x v="5"/>
    <x v="41"/>
    <x v="276"/>
    <s v="E86009"/>
  </r>
  <r>
    <x v="2"/>
    <s v="E86030"/>
    <s v="Brunel Medical Centre"/>
    <s v="Synergy Pcn"/>
    <s v="NHS North West London ICB - W2U3Z"/>
    <n v="0"/>
    <n v="0"/>
    <n v="0"/>
    <n v="0"/>
    <n v="0"/>
    <n v="0"/>
    <n v="0"/>
    <n v="0"/>
    <n v="0"/>
    <n v="0"/>
    <n v="0"/>
    <n v="0"/>
    <n v="0"/>
    <n v="0"/>
    <x v="5"/>
    <x v="41"/>
    <x v="305"/>
    <s v="E86030"/>
  </r>
  <r>
    <x v="2"/>
    <s v="E86015"/>
    <s v="Central Uxbridge Surgery"/>
    <s v="Synergy Pcn"/>
    <s v="NHS North West London ICB - W2U3Z"/>
    <n v="1978"/>
    <n v="4345"/>
    <n v="29"/>
    <n v="73"/>
    <n v="1768"/>
    <n v="3828"/>
    <n v="101"/>
    <n v="247"/>
    <n v="26"/>
    <n v="62"/>
    <n v="54"/>
    <n v="135"/>
    <n v="2.7300303336703743E-2"/>
    <n v="3.1070195627157654E-2"/>
    <x v="5"/>
    <x v="41"/>
    <x v="306"/>
    <s v="E86015"/>
  </r>
  <r>
    <x v="2"/>
    <s v="E86036"/>
    <s v="Hillingdon Health Centre"/>
    <s v="Synergy Pcn"/>
    <s v="NHS North West London ICB - W2U3Z"/>
    <n v="0"/>
    <n v="0"/>
    <n v="0"/>
    <n v="0"/>
    <n v="0"/>
    <n v="0"/>
    <n v="0"/>
    <n v="0"/>
    <n v="0"/>
    <n v="0"/>
    <n v="0"/>
    <n v="0"/>
    <n v="0"/>
    <n v="0"/>
    <x v="5"/>
    <x v="41"/>
    <x v="307"/>
    <s v="E86036"/>
  </r>
  <r>
    <x v="2"/>
    <s v="E85091"/>
    <s v="Brunswick Surgery"/>
    <s v="The Ealing Network Pcn"/>
    <s v="NHS North West London ICB - W2U3Z"/>
    <n v="0"/>
    <n v="0"/>
    <n v="0"/>
    <n v="0"/>
    <n v="0"/>
    <n v="0"/>
    <n v="0"/>
    <n v="0"/>
    <n v="0"/>
    <n v="0"/>
    <n v="0"/>
    <n v="0"/>
    <n v="0"/>
    <n v="0"/>
    <x v="0"/>
    <x v="42"/>
    <x v="308"/>
    <s v="E85091"/>
  </r>
  <r>
    <x v="2"/>
    <s v="E85026"/>
    <s v="Gordon House Surgery"/>
    <s v="The Ealing Network Pcn"/>
    <s v="NHS North West London ICB - W2U3Z"/>
    <n v="6648"/>
    <n v="19847"/>
    <n v="2"/>
    <n v="6"/>
    <n v="6642"/>
    <n v="19829"/>
    <n v="3"/>
    <n v="9"/>
    <n v="1"/>
    <n v="3"/>
    <n v="0"/>
    <n v="0"/>
    <n v="0"/>
    <n v="0"/>
    <x v="0"/>
    <x v="42"/>
    <x v="309"/>
    <s v="E85026"/>
  </r>
  <r>
    <x v="2"/>
    <s v="E85726"/>
    <s v="Mattock Lane Health Centre"/>
    <s v="The Ealing Network Pcn"/>
    <s v="NHS North West London ICB - W2U3Z"/>
    <n v="0"/>
    <n v="0"/>
    <n v="0"/>
    <n v="0"/>
    <n v="0"/>
    <n v="0"/>
    <n v="0"/>
    <n v="0"/>
    <n v="0"/>
    <n v="0"/>
    <n v="0"/>
    <n v="0"/>
    <n v="0"/>
    <n v="0"/>
    <x v="0"/>
    <x v="42"/>
    <x v="310"/>
    <s v="E85726"/>
  </r>
  <r>
    <x v="2"/>
    <s v="E85057"/>
    <s v="Queens Walk Practice"/>
    <s v="The Ealing Network Pcn"/>
    <s v="NHS North West London ICB - W2U3Z"/>
    <n v="0"/>
    <n v="0"/>
    <n v="0"/>
    <n v="0"/>
    <n v="0"/>
    <n v="0"/>
    <n v="0"/>
    <n v="0"/>
    <n v="0"/>
    <n v="0"/>
    <n v="0"/>
    <n v="0"/>
    <n v="0"/>
    <n v="0"/>
    <x v="0"/>
    <x v="42"/>
    <x v="311"/>
    <s v="E85057"/>
  </r>
  <r>
    <x v="2"/>
    <s v="E85120"/>
    <s v="The Argyle Surgery"/>
    <s v="The Ealing Network Pcn"/>
    <s v="NHS North West London ICB - W2U3Z"/>
    <n v="1646"/>
    <n v="4666"/>
    <n v="117"/>
    <n v="388"/>
    <n v="900"/>
    <n v="2130"/>
    <n v="245"/>
    <n v="820"/>
    <n v="180"/>
    <n v="608"/>
    <n v="204"/>
    <n v="720"/>
    <n v="0.12393681652490887"/>
    <n v="0.15430775825117873"/>
    <x v="0"/>
    <x v="42"/>
    <x v="312"/>
    <s v="E85120"/>
  </r>
  <r>
    <x v="2"/>
    <s v="E85099"/>
    <s v="The Avenue Surgery"/>
    <s v="The Ealing Network Pcn"/>
    <s v="NHS North West London ICB - W2U3Z"/>
    <n v="9931"/>
    <n v="24839"/>
    <n v="1005"/>
    <n v="2511"/>
    <n v="4522"/>
    <n v="11315"/>
    <n v="2895"/>
    <n v="7245"/>
    <n v="656"/>
    <n v="1592"/>
    <n v="853"/>
    <n v="2176"/>
    <n v="8.5892659349511624E-2"/>
    <n v="8.7604170860340599E-2"/>
    <x v="0"/>
    <x v="42"/>
    <x v="313"/>
    <s v="E85099"/>
  </r>
  <r>
    <x v="2"/>
    <s v="E85123"/>
    <s v="The Corfton Road Surgery"/>
    <s v="The Ealing Network Pcn"/>
    <s v="NHS North West London ICB - W2U3Z"/>
    <n v="0"/>
    <n v="0"/>
    <n v="0"/>
    <n v="0"/>
    <n v="0"/>
    <n v="0"/>
    <n v="0"/>
    <n v="0"/>
    <n v="0"/>
    <n v="0"/>
    <n v="0"/>
    <n v="0"/>
    <n v="0"/>
    <n v="0"/>
    <x v="0"/>
    <x v="42"/>
    <x v="314"/>
    <s v="E85123"/>
  </r>
  <r>
    <x v="2"/>
    <s v="E85116"/>
    <s v="The Cuckoo Lane Practice"/>
    <s v="The Ealing Network Pcn"/>
    <s v="NHS North West London ICB - W2U3Z"/>
    <n v="0"/>
    <n v="0"/>
    <n v="0"/>
    <n v="0"/>
    <n v="0"/>
    <n v="0"/>
    <n v="0"/>
    <n v="0"/>
    <n v="0"/>
    <n v="0"/>
    <n v="0"/>
    <n v="0"/>
    <n v="0"/>
    <n v="0"/>
    <x v="0"/>
    <x v="42"/>
    <x v="315"/>
    <s v="E85116"/>
  </r>
  <r>
    <x v="2"/>
    <s v="Y04225"/>
    <s v="Wlt Care Home Service"/>
    <s v="The Ealing Network Pcn"/>
    <s v="NHS North West London ICB - W2U3Z"/>
    <n v="0"/>
    <n v="0"/>
    <n v="0"/>
    <n v="0"/>
    <n v="0"/>
    <n v="0"/>
    <n v="0"/>
    <n v="0"/>
    <n v="0"/>
    <n v="0"/>
    <n v="0"/>
    <n v="0"/>
    <n v="0"/>
    <n v="0"/>
    <x v="0"/>
    <x v="43"/>
    <x v="316"/>
    <s v="Y04225"/>
  </r>
  <r>
    <x v="2"/>
    <s v="Y03528"/>
    <s v="Brent &amp; Harrow Safe Haven Unit"/>
    <s v="Unallocated"/>
    <s v="NHS North West London ICB - W2U3Z"/>
    <n v="0"/>
    <n v="0"/>
    <n v="0"/>
    <n v="0"/>
    <n v="0"/>
    <n v="0"/>
    <n v="0"/>
    <n v="0"/>
    <n v="0"/>
    <n v="0"/>
    <n v="0"/>
    <n v="0"/>
    <n v="0"/>
    <n v="0"/>
    <x v="8"/>
    <x v="44"/>
    <x v="317"/>
    <e v="#N/A"/>
  </r>
  <r>
    <x v="2"/>
    <s v="E85625"/>
    <s v="Chiswick Family Drs Practice"/>
    <s v="Unallocated"/>
    <s v="NHS North West London ICB - W2U3Z"/>
    <n v="0"/>
    <n v="0"/>
    <n v="0"/>
    <n v="0"/>
    <n v="0"/>
    <n v="0"/>
    <n v="0"/>
    <n v="0"/>
    <n v="0"/>
    <n v="0"/>
    <n v="0"/>
    <n v="0"/>
    <n v="0"/>
    <n v="0"/>
    <x v="8"/>
    <x v="44"/>
    <x v="317"/>
    <e v="#N/A"/>
  </r>
  <r>
    <x v="2"/>
    <s v="Y06826"/>
    <s v="Chiswick Pcn Extended Hours Hub"/>
    <s v="Unallocated"/>
    <s v="NHS North West London ICB - W2U3Z"/>
    <n v="0"/>
    <n v="0"/>
    <n v="0"/>
    <n v="0"/>
    <n v="0"/>
    <n v="0"/>
    <n v="0"/>
    <n v="0"/>
    <n v="0"/>
    <n v="0"/>
    <n v="0"/>
    <n v="0"/>
    <n v="0"/>
    <n v="0"/>
    <x v="8"/>
    <x v="44"/>
    <x v="317"/>
    <e v="#N/A"/>
  </r>
  <r>
    <x v="2"/>
    <s v="E86034"/>
    <s v="Church Road Surgery"/>
    <s v="Unallocated"/>
    <s v="NHS North West London ICB - W2U3Z"/>
    <n v="0"/>
    <n v="0"/>
    <n v="0"/>
    <n v="0"/>
    <n v="0"/>
    <n v="0"/>
    <n v="0"/>
    <n v="0"/>
    <n v="0"/>
    <n v="0"/>
    <n v="0"/>
    <n v="0"/>
    <n v="0"/>
    <n v="0"/>
    <x v="5"/>
    <x v="43"/>
    <x v="318"/>
    <s v="E86034"/>
  </r>
  <r>
    <x v="2"/>
    <s v="E86620"/>
    <s v="West London Medical Centre"/>
    <s v="Unallocated"/>
    <s v="NHS North West London ICB - W2U3Z"/>
    <n v="0"/>
    <n v="0"/>
    <n v="0"/>
    <n v="0"/>
    <n v="0"/>
    <n v="0"/>
    <n v="0"/>
    <n v="0"/>
    <n v="0"/>
    <n v="0"/>
    <n v="0"/>
    <n v="0"/>
    <n v="0"/>
    <n v="0"/>
    <x v="5"/>
    <x v="43"/>
    <x v="319"/>
    <s v="E86620"/>
  </r>
  <r>
    <x v="2"/>
    <s v="Y00230"/>
    <s v="Westminster Zt Practice"/>
    <s v="Unallocated"/>
    <s v="NHS North West London ICB - W2U3Z"/>
    <n v="0"/>
    <n v="0"/>
    <n v="0"/>
    <n v="0"/>
    <n v="0"/>
    <n v="0"/>
    <n v="0"/>
    <n v="0"/>
    <n v="0"/>
    <n v="0"/>
    <n v="0"/>
    <n v="0"/>
    <n v="0"/>
    <n v="0"/>
    <x v="8"/>
    <x v="44"/>
    <x v="317"/>
    <e v="#N/A"/>
  </r>
  <r>
    <x v="2"/>
    <s v="E87745"/>
    <s v="Cavendish Health Centre"/>
    <s v="West End &amp; Marylebone Pcn"/>
    <s v="NHS North West London ICB - W2U3Z"/>
    <n v="0"/>
    <n v="0"/>
    <n v="0"/>
    <n v="0"/>
    <n v="0"/>
    <n v="0"/>
    <n v="0"/>
    <n v="0"/>
    <n v="0"/>
    <n v="0"/>
    <n v="0"/>
    <n v="0"/>
    <n v="0"/>
    <n v="0"/>
    <x v="7"/>
    <x v="45"/>
    <x v="320"/>
    <s v="E87745"/>
  </r>
  <r>
    <x v="2"/>
    <s v="E87045"/>
    <s v="Covent Garden Medical Centre"/>
    <s v="West End &amp; Marylebone Pcn"/>
    <s v="NHS North West London ICB - W2U3Z"/>
    <n v="0"/>
    <n v="0"/>
    <n v="0"/>
    <n v="0"/>
    <n v="0"/>
    <n v="0"/>
    <n v="0"/>
    <n v="0"/>
    <n v="0"/>
    <n v="0"/>
    <n v="0"/>
    <n v="0"/>
    <n v="0"/>
    <n v="0"/>
    <x v="7"/>
    <x v="45"/>
    <x v="321"/>
    <s v="E87045"/>
  </r>
  <r>
    <x v="2"/>
    <s v="E87070"/>
    <s v="Crawford Street Surgery"/>
    <s v="West End &amp; Marylebone Pcn"/>
    <s v="NHS North West London ICB - W2U3Z"/>
    <n v="0"/>
    <n v="0"/>
    <n v="0"/>
    <n v="0"/>
    <n v="0"/>
    <n v="0"/>
    <n v="0"/>
    <n v="0"/>
    <n v="0"/>
    <n v="0"/>
    <n v="0"/>
    <n v="0"/>
    <n v="0"/>
    <n v="0"/>
    <x v="7"/>
    <x v="45"/>
    <x v="322"/>
    <s v="E87070"/>
  </r>
  <r>
    <x v="2"/>
    <s v="E87066"/>
    <s v="Fitzrovia Medical Centre"/>
    <s v="West End &amp; Marylebone Pcn"/>
    <s v="NHS North West London ICB - W2U3Z"/>
    <n v="0"/>
    <n v="0"/>
    <n v="0"/>
    <n v="0"/>
    <n v="0"/>
    <n v="0"/>
    <n v="0"/>
    <n v="0"/>
    <n v="0"/>
    <n v="0"/>
    <n v="0"/>
    <n v="0"/>
    <n v="0"/>
    <n v="0"/>
    <x v="7"/>
    <x v="45"/>
    <x v="323"/>
    <s v="E87066"/>
  </r>
  <r>
    <x v="2"/>
    <s v="E87772"/>
    <s v="Great Chapel Street Medical Centre"/>
    <s v="West End &amp; Marylebone Pcn"/>
    <s v="NHS North West London ICB - W2U3Z"/>
    <n v="0"/>
    <n v="0"/>
    <n v="0"/>
    <n v="0"/>
    <n v="0"/>
    <n v="0"/>
    <n v="0"/>
    <n v="0"/>
    <n v="0"/>
    <n v="0"/>
    <n v="0"/>
    <n v="0"/>
    <n v="0"/>
    <n v="0"/>
    <x v="7"/>
    <x v="45"/>
    <x v="324"/>
    <s v="E87772"/>
  </r>
  <r>
    <x v="2"/>
    <s v="E87737"/>
    <s v="Marylebone Health Centre"/>
    <s v="West End &amp; Marylebone Pcn"/>
    <s v="NHS North West London ICB - W2U3Z"/>
    <n v="0"/>
    <n v="0"/>
    <n v="0"/>
    <n v="0"/>
    <n v="0"/>
    <n v="0"/>
    <n v="0"/>
    <n v="0"/>
    <n v="0"/>
    <n v="0"/>
    <n v="0"/>
    <n v="0"/>
    <n v="0"/>
    <n v="0"/>
    <x v="7"/>
    <x v="45"/>
    <x v="325"/>
    <s v="E87737"/>
  </r>
  <r>
    <x v="2"/>
    <s v="E87648"/>
    <s v="Mayfair Medical Centre"/>
    <s v="West End &amp; Marylebone Pcn"/>
    <s v="NHS North West London ICB - W2U3Z"/>
    <n v="483"/>
    <n v="1040"/>
    <n v="30"/>
    <n v="68"/>
    <n v="227"/>
    <n v="480"/>
    <n v="191"/>
    <n v="406"/>
    <n v="22"/>
    <n v="54"/>
    <n v="13"/>
    <n v="32"/>
    <n v="2.6915113871635612E-2"/>
    <n v="3.0769230769230771E-2"/>
    <x v="7"/>
    <x v="45"/>
    <x v="326"/>
    <s v="E87648"/>
  </r>
  <r>
    <x v="2"/>
    <s v="E87069"/>
    <s v="Soho Centre For Health And Care"/>
    <s v="West End &amp; Marylebone Pcn"/>
    <s v="NHS North West London ICB - W2U3Z"/>
    <n v="0"/>
    <n v="0"/>
    <n v="0"/>
    <n v="0"/>
    <n v="0"/>
    <n v="0"/>
    <n v="0"/>
    <n v="0"/>
    <n v="0"/>
    <n v="0"/>
    <n v="0"/>
    <n v="0"/>
    <n v="0"/>
    <n v="0"/>
    <x v="7"/>
    <x v="45"/>
    <x v="327"/>
    <s v="E87069"/>
  </r>
  <r>
    <x v="2"/>
    <s v="E87714"/>
    <s v="Soho Square General Practice"/>
    <s v="West End &amp; Marylebone Pcn"/>
    <s v="NHS North West London ICB - W2U3Z"/>
    <n v="1453"/>
    <n v="2906"/>
    <n v="2"/>
    <n v="4"/>
    <n v="1448"/>
    <n v="2896"/>
    <n v="2"/>
    <n v="4"/>
    <n v="1"/>
    <n v="2"/>
    <n v="0"/>
    <n v="0"/>
    <n v="0"/>
    <n v="0"/>
    <x v="7"/>
    <x v="45"/>
    <x v="328"/>
    <s v="E87714"/>
  </r>
  <r>
    <x v="2"/>
    <s v="E87637"/>
    <s v="Grand Union Health Centre"/>
    <s v="West-Hill Health Pcn"/>
    <s v="NHS North West London ICB - W2U3Z"/>
    <n v="0"/>
    <n v="0"/>
    <n v="0"/>
    <n v="0"/>
    <n v="0"/>
    <n v="0"/>
    <n v="0"/>
    <n v="0"/>
    <n v="0"/>
    <n v="0"/>
    <n v="0"/>
    <n v="0"/>
    <n v="0"/>
    <n v="0"/>
    <x v="4"/>
    <x v="46"/>
    <x v="329"/>
    <s v="E87637"/>
  </r>
  <r>
    <x v="2"/>
    <s v="E87016"/>
    <s v="Holland Park Surgery"/>
    <s v="West-Hill Health Pcn"/>
    <s v="NHS North West London ICB - W2U3Z"/>
    <n v="0"/>
    <n v="0"/>
    <n v="0"/>
    <n v="0"/>
    <n v="0"/>
    <n v="0"/>
    <n v="0"/>
    <n v="0"/>
    <n v="0"/>
    <n v="0"/>
    <n v="0"/>
    <n v="0"/>
    <n v="0"/>
    <n v="0"/>
    <x v="4"/>
    <x v="46"/>
    <x v="330"/>
    <s v="E87016"/>
  </r>
  <r>
    <x v="2"/>
    <s v="E87722"/>
    <s v="Lancaster Gate Medical Centre"/>
    <s v="West-Hill Health Pcn"/>
    <s v="NHS North West London ICB - W2U3Z"/>
    <n v="0"/>
    <n v="0"/>
    <n v="0"/>
    <n v="0"/>
    <n v="0"/>
    <n v="0"/>
    <n v="0"/>
    <n v="0"/>
    <n v="0"/>
    <n v="0"/>
    <n v="0"/>
    <n v="0"/>
    <n v="0"/>
    <n v="0"/>
    <x v="4"/>
    <x v="46"/>
    <x v="331"/>
    <s v="E87722"/>
  </r>
  <r>
    <x v="2"/>
    <s v="E87003"/>
    <s v="North Kensington Medical Centre"/>
    <s v="West-Hill Health Pcn"/>
    <s v="NHS North West London ICB - W2U3Z"/>
    <n v="0"/>
    <n v="0"/>
    <n v="0"/>
    <n v="0"/>
    <n v="0"/>
    <n v="0"/>
    <n v="0"/>
    <n v="0"/>
    <n v="0"/>
    <n v="0"/>
    <n v="0"/>
    <n v="0"/>
    <n v="0"/>
    <n v="0"/>
    <x v="4"/>
    <x v="46"/>
    <x v="332"/>
    <s v="E87003"/>
  </r>
  <r>
    <x v="2"/>
    <s v="E87029"/>
    <s v="Portland Road Practice"/>
    <s v="West-Hill Health Pcn"/>
    <s v="NHS North West London ICB - W2U3Z"/>
    <n v="66"/>
    <n v="132"/>
    <n v="7"/>
    <n v="14"/>
    <n v="32"/>
    <n v="64"/>
    <n v="17"/>
    <n v="34"/>
    <n v="2"/>
    <n v="4"/>
    <n v="8"/>
    <n v="16"/>
    <n v="0.12121212121212122"/>
    <n v="0.12121212121212122"/>
    <x v="4"/>
    <x v="46"/>
    <x v="333"/>
    <s v="E87029"/>
  </r>
  <r>
    <x v="2"/>
    <s v="Y00200"/>
    <s v="Portobello Medical Centre"/>
    <s v="West-Hill Health Pcn"/>
    <s v="NHS North West London ICB - W2U3Z"/>
    <n v="0"/>
    <n v="0"/>
    <n v="0"/>
    <n v="0"/>
    <n v="0"/>
    <n v="0"/>
    <n v="0"/>
    <n v="0"/>
    <n v="0"/>
    <n v="0"/>
    <n v="0"/>
    <n v="0"/>
    <n v="0"/>
    <n v="0"/>
    <x v="4"/>
    <x v="46"/>
    <x v="334"/>
    <s v="Y00200"/>
  </r>
  <r>
    <x v="2"/>
    <s v="E87009"/>
    <s v="The Garway Medical Practice"/>
    <s v="West-Hill Health Pcn"/>
    <s v="NHS North West London ICB - W2U3Z"/>
    <n v="1120"/>
    <n v="2240"/>
    <n v="1"/>
    <n v="2"/>
    <n v="1114"/>
    <n v="2228"/>
    <n v="4"/>
    <n v="8"/>
    <n v="1"/>
    <n v="2"/>
    <n v="0"/>
    <n v="0"/>
    <n v="0"/>
    <n v="0"/>
    <x v="4"/>
    <x v="46"/>
    <x v="335"/>
    <s v="E87009"/>
  </r>
  <r>
    <x v="2"/>
    <s v="E87024"/>
    <s v="The Golborne Medical Centre"/>
    <s v="West-Hill Health Pcn"/>
    <s v="NHS North West London ICB - W2U3Z"/>
    <n v="0"/>
    <n v="0"/>
    <n v="0"/>
    <n v="0"/>
    <n v="0"/>
    <n v="0"/>
    <n v="0"/>
    <n v="0"/>
    <n v="0"/>
    <n v="0"/>
    <n v="0"/>
    <n v="0"/>
    <n v="0"/>
    <n v="0"/>
    <x v="4"/>
    <x v="46"/>
    <x v="336"/>
    <s v="E87024"/>
  </r>
  <r>
    <x v="2"/>
    <s v="E87061"/>
    <s v="The Pembridge Villas Surgery"/>
    <s v="West-Hill Health Pcn"/>
    <s v="NHS North West London ICB - W2U3Z"/>
    <n v="0"/>
    <n v="0"/>
    <n v="0"/>
    <n v="0"/>
    <n v="0"/>
    <n v="0"/>
    <n v="0"/>
    <n v="0"/>
    <n v="0"/>
    <n v="0"/>
    <n v="0"/>
    <n v="0"/>
    <n v="0"/>
    <n v="0"/>
    <x v="4"/>
    <x v="46"/>
    <x v="337"/>
    <s v="E87061"/>
  </r>
  <r>
    <x v="2"/>
    <s v="E87007"/>
    <s v="Westbourne Grove Medical Centre"/>
    <s v="West-Hill Health Pcn"/>
    <s v="NHS North West London ICB - W2U3Z"/>
    <n v="0"/>
    <n v="0"/>
    <n v="0"/>
    <n v="0"/>
    <n v="0"/>
    <n v="0"/>
    <n v="0"/>
    <n v="0"/>
    <n v="0"/>
    <n v="0"/>
    <n v="0"/>
    <n v="0"/>
    <n v="0"/>
    <n v="0"/>
    <x v="4"/>
    <x v="46"/>
    <x v="338"/>
    <s v="E87007"/>
  </r>
  <r>
    <x v="3"/>
    <s v="E85687"/>
    <s v="Acton Lane Medical Centre"/>
    <s v="Acton Pcn"/>
    <s v="NHS North West London ICB - W2U3Z"/>
    <n v="235"/>
    <n v="470"/>
    <n v="16"/>
    <n v="32"/>
    <n v="144"/>
    <n v="288"/>
    <n v="48"/>
    <n v="96"/>
    <n v="16"/>
    <n v="32"/>
    <n v="11"/>
    <n v="22"/>
    <n v="4.6808510638297871E-2"/>
    <n v="4.6808510638297871E-2"/>
    <x v="0"/>
    <x v="0"/>
    <x v="0"/>
    <s v="E85687"/>
  </r>
  <r>
    <x v="3"/>
    <s v="E85617"/>
    <s v="Acton Town Medical Centre"/>
    <s v="Acton Pcn"/>
    <s v="NHS North West London ICB - W2U3Z"/>
    <n v="0"/>
    <n v="0"/>
    <n v="0"/>
    <n v="0"/>
    <n v="0"/>
    <n v="0"/>
    <n v="0"/>
    <n v="0"/>
    <n v="0"/>
    <n v="0"/>
    <n v="0"/>
    <n v="0"/>
    <n v="0"/>
    <n v="0"/>
    <x v="0"/>
    <x v="0"/>
    <x v="1"/>
    <s v="E85617"/>
  </r>
  <r>
    <x v="3"/>
    <s v="E85130"/>
    <s v="Chiswick Family Practice"/>
    <s v="Acton Pcn"/>
    <s v="NHS North West London ICB - W2U3Z"/>
    <n v="0"/>
    <n v="0"/>
    <n v="0"/>
    <n v="0"/>
    <n v="0"/>
    <n v="0"/>
    <n v="0"/>
    <n v="0"/>
    <n v="0"/>
    <n v="0"/>
    <n v="0"/>
    <n v="0"/>
    <n v="0"/>
    <n v="0"/>
    <x v="0"/>
    <x v="0"/>
    <x v="2"/>
    <s v="E85130"/>
  </r>
  <r>
    <x v="3"/>
    <s v="E85075"/>
    <s v="Chiswick Family Practice (Dr O'Connell)"/>
    <s v="Acton Pcn"/>
    <s v="NHS North West London ICB - W2U3Z"/>
    <n v="366"/>
    <n v="732"/>
    <n v="42"/>
    <n v="84"/>
    <n v="123"/>
    <n v="246"/>
    <n v="97"/>
    <n v="194"/>
    <n v="46"/>
    <n v="92"/>
    <n v="58"/>
    <n v="116"/>
    <n v="0.15846994535519127"/>
    <n v="0.15846994535519127"/>
    <x v="0"/>
    <x v="0"/>
    <x v="3"/>
    <s v="E85075"/>
  </r>
  <r>
    <x v="3"/>
    <s v="E85680"/>
    <s v="Cloister Road Surgery"/>
    <s v="Acton Pcn"/>
    <s v="NHS North West London ICB - W2U3Z"/>
    <n v="502"/>
    <n v="1004"/>
    <n v="36"/>
    <n v="72"/>
    <n v="279"/>
    <n v="558"/>
    <n v="134"/>
    <n v="268"/>
    <n v="21"/>
    <n v="42"/>
    <n v="32"/>
    <n v="64"/>
    <n v="6.3745019920318724E-2"/>
    <n v="6.3745019920318724E-2"/>
    <x v="0"/>
    <x v="0"/>
    <x v="4"/>
    <s v="E85680"/>
  </r>
  <r>
    <x v="3"/>
    <s v="E85019"/>
    <s v="Crown Street Surgery"/>
    <s v="Acton Pcn"/>
    <s v="NHS North West London ICB - W2U3Z"/>
    <n v="422"/>
    <n v="844"/>
    <n v="49"/>
    <n v="98"/>
    <n v="184"/>
    <n v="368"/>
    <n v="78"/>
    <n v="156"/>
    <n v="53"/>
    <n v="106"/>
    <n v="58"/>
    <n v="116"/>
    <n v="0.13744075829383887"/>
    <n v="0.13744075829383887"/>
    <x v="0"/>
    <x v="0"/>
    <x v="5"/>
    <s v="E85019"/>
  </r>
  <r>
    <x v="3"/>
    <s v="E85028"/>
    <s v="Hillcrest Surgery"/>
    <s v="Acton Pcn"/>
    <s v="NHS North West London ICB - W2U3Z"/>
    <n v="180"/>
    <n v="505"/>
    <n v="22"/>
    <n v="63"/>
    <n v="85"/>
    <n v="231"/>
    <n v="49"/>
    <n v="141"/>
    <n v="12"/>
    <n v="36"/>
    <n v="12"/>
    <n v="34"/>
    <n v="6.6666666666666666E-2"/>
    <n v="6.7326732673267331E-2"/>
    <x v="0"/>
    <x v="0"/>
    <x v="6"/>
    <s v="E85028"/>
  </r>
  <r>
    <x v="3"/>
    <s v="E85109"/>
    <s v="The Acton Health Centre"/>
    <s v="Acton Pcn"/>
    <s v="NHS North West London ICB - W2U3Z"/>
    <n v="1724"/>
    <n v="4834"/>
    <n v="118"/>
    <n v="338"/>
    <n v="989"/>
    <n v="2792"/>
    <n v="328"/>
    <n v="897"/>
    <n v="141"/>
    <n v="395"/>
    <n v="148"/>
    <n v="412"/>
    <n v="8.584686774941995E-2"/>
    <n v="8.5229623500206866E-2"/>
    <x v="0"/>
    <x v="0"/>
    <x v="7"/>
    <s v="E85109"/>
  </r>
  <r>
    <x v="3"/>
    <s v="E85066"/>
    <s v="The Bedford Park Surgery"/>
    <s v="Acton Pcn"/>
    <s v="NHS North West London ICB - W2U3Z"/>
    <n v="0"/>
    <n v="0"/>
    <n v="0"/>
    <n v="0"/>
    <n v="0"/>
    <n v="0"/>
    <n v="0"/>
    <n v="0"/>
    <n v="0"/>
    <n v="0"/>
    <n v="0"/>
    <n v="0"/>
    <n v="0"/>
    <n v="0"/>
    <x v="0"/>
    <x v="0"/>
    <x v="8"/>
    <s v="E85066"/>
  </r>
  <r>
    <x v="3"/>
    <s v="E85694"/>
    <s v="The Boileau Road Surgery"/>
    <s v="Acton Pcn"/>
    <s v="NHS North West London ICB - W2U3Z"/>
    <n v="725"/>
    <n v="2887"/>
    <n v="51"/>
    <n v="203"/>
    <n v="399"/>
    <n v="1589"/>
    <n v="166"/>
    <n v="662"/>
    <n v="40"/>
    <n v="160"/>
    <n v="69"/>
    <n v="273"/>
    <n v="9.5172413793103441E-2"/>
    <n v="9.4561828888119148E-2"/>
    <x v="0"/>
    <x v="0"/>
    <x v="9"/>
    <s v="E85694"/>
  </r>
  <r>
    <x v="3"/>
    <s v="E85640"/>
    <s v="The Churchfield Road Surgery"/>
    <s v="Acton Pcn"/>
    <s v="NHS North West London ICB - W2U3Z"/>
    <n v="342"/>
    <n v="551"/>
    <n v="17"/>
    <n v="25"/>
    <n v="235"/>
    <n v="384"/>
    <n v="62"/>
    <n v="97"/>
    <n v="14"/>
    <n v="21"/>
    <n v="14"/>
    <n v="24"/>
    <n v="4.0935672514619881E-2"/>
    <n v="4.3557168784029036E-2"/>
    <x v="0"/>
    <x v="0"/>
    <x v="10"/>
    <s v="E85640"/>
  </r>
  <r>
    <x v="3"/>
    <s v="E85677"/>
    <s v="The Horn Lane Surgery"/>
    <s v="Acton Pcn"/>
    <s v="NHS North West London ICB - W2U3Z"/>
    <n v="658"/>
    <n v="1316"/>
    <n v="48"/>
    <n v="96"/>
    <n v="407"/>
    <n v="814"/>
    <n v="116"/>
    <n v="232"/>
    <n v="48"/>
    <n v="96"/>
    <n v="39"/>
    <n v="78"/>
    <n v="5.9270516717325229E-2"/>
    <n v="5.9270516717325229E-2"/>
    <x v="0"/>
    <x v="0"/>
    <x v="11"/>
    <s v="E85677"/>
  </r>
  <r>
    <x v="3"/>
    <s v="E85107"/>
    <s v="The Mill Hill Surgery"/>
    <s v="Acton Pcn"/>
    <s v="NHS North West London ICB - W2U3Z"/>
    <n v="447"/>
    <n v="949"/>
    <n v="45"/>
    <n v="90"/>
    <n v="272"/>
    <n v="599"/>
    <n v="81"/>
    <n v="162"/>
    <n v="23"/>
    <n v="46"/>
    <n v="26"/>
    <n v="52"/>
    <n v="5.8165548098434001E-2"/>
    <n v="5.4794520547945202E-2"/>
    <x v="0"/>
    <x v="0"/>
    <x v="12"/>
    <s v="E85107"/>
  </r>
  <r>
    <x v="3"/>
    <s v="E85635"/>
    <s v="The Vale Surgery"/>
    <s v="Acton Pcn"/>
    <s v="NHS North West London ICB - W2U3Z"/>
    <n v="0"/>
    <n v="0"/>
    <n v="0"/>
    <n v="0"/>
    <n v="0"/>
    <n v="0"/>
    <n v="0"/>
    <n v="0"/>
    <n v="0"/>
    <n v="0"/>
    <n v="0"/>
    <n v="0"/>
    <n v="0"/>
    <n v="0"/>
    <x v="0"/>
    <x v="0"/>
    <x v="13"/>
    <s v="E85635"/>
  </r>
  <r>
    <x v="3"/>
    <s v="E85124"/>
    <s v="Gp At Hand"/>
    <s v="Babylon Gp At Hand Pcn"/>
    <s v="NHS North West London ICB - W2U3Z"/>
    <n v="0"/>
    <n v="0"/>
    <n v="0"/>
    <n v="0"/>
    <n v="0"/>
    <n v="0"/>
    <n v="0"/>
    <n v="0"/>
    <n v="0"/>
    <n v="0"/>
    <n v="0"/>
    <n v="0"/>
    <n v="0"/>
    <n v="0"/>
    <x v="1"/>
    <x v="1"/>
    <x v="14"/>
    <s v="E85124"/>
  </r>
  <r>
    <x v="3"/>
    <s v="E85029"/>
    <s v="The Medical Centre, Dr Jefferies &amp; Partn"/>
    <s v="Babylon Gp At Hand Pcn"/>
    <s v="NHS North West London ICB - W2U3Z"/>
    <n v="279"/>
    <n v="558"/>
    <n v="57"/>
    <n v="114"/>
    <n v="81"/>
    <n v="162"/>
    <n v="101"/>
    <n v="202"/>
    <n v="20"/>
    <n v="40"/>
    <n v="20"/>
    <n v="40"/>
    <n v="7.1684587813620068E-2"/>
    <n v="7.1684587813620068E-2"/>
    <x v="1"/>
    <x v="1"/>
    <x v="15"/>
    <s v="E85029"/>
  </r>
  <r>
    <x v="3"/>
    <s v="E84033"/>
    <s v="Chalkhill Family Practice"/>
    <s v="Brent Central Kwh Pcn"/>
    <s v="NHS North West London ICB - W2U3Z"/>
    <n v="1236"/>
    <n v="2472"/>
    <n v="126"/>
    <n v="252"/>
    <n v="424"/>
    <n v="848"/>
    <n v="461"/>
    <n v="922"/>
    <n v="110"/>
    <n v="220"/>
    <n v="115"/>
    <n v="230"/>
    <n v="9.3042071197411008E-2"/>
    <n v="9.3042071197411008E-2"/>
    <x v="2"/>
    <x v="2"/>
    <x v="16"/>
    <s v="E84033"/>
  </r>
  <r>
    <x v="3"/>
    <s v="E84032"/>
    <s v="Ellis Practice"/>
    <s v="Brent Central Kwh Pcn"/>
    <s v="NHS North West London ICB - W2U3Z"/>
    <n v="1061"/>
    <n v="2122"/>
    <n v="39"/>
    <n v="78"/>
    <n v="849"/>
    <n v="1698"/>
    <n v="125"/>
    <n v="250"/>
    <n v="25"/>
    <n v="50"/>
    <n v="23"/>
    <n v="46"/>
    <n v="2.1677662582469368E-2"/>
    <n v="2.1677662582469368E-2"/>
    <x v="2"/>
    <x v="2"/>
    <x v="17"/>
    <s v="E84032"/>
  </r>
  <r>
    <x v="3"/>
    <s v="E84620"/>
    <s v="Preston Road Surgery"/>
    <s v="Brent Central Kwh Pcn"/>
    <s v="NHS North West London ICB - W2U3Z"/>
    <n v="2421"/>
    <n v="4841"/>
    <n v="240"/>
    <n v="480"/>
    <n v="929"/>
    <n v="1857"/>
    <n v="920"/>
    <n v="1840"/>
    <n v="179"/>
    <n v="358"/>
    <n v="153"/>
    <n v="306"/>
    <n v="6.3197026022304828E-2"/>
    <n v="6.3210080561867388E-2"/>
    <x v="2"/>
    <x v="2"/>
    <x v="18"/>
    <s v="E84620"/>
  </r>
  <r>
    <x v="3"/>
    <s v="E84685"/>
    <s v="Sudbury Surgery"/>
    <s v="Brent Central Kwh Pcn"/>
    <s v="NHS North West London ICB - W2U3Z"/>
    <n v="2177"/>
    <n v="4086"/>
    <n v="175"/>
    <n v="336"/>
    <n v="1331"/>
    <n v="2455"/>
    <n v="492"/>
    <n v="923"/>
    <n v="107"/>
    <n v="230"/>
    <n v="72"/>
    <n v="142"/>
    <n v="3.3073036288470373E-2"/>
    <n v="3.4752814488497305E-2"/>
    <x v="2"/>
    <x v="2"/>
    <x v="19"/>
    <s v="E84685"/>
  </r>
  <r>
    <x v="3"/>
    <s v="E84684"/>
    <s v="The Tudor House Medical Centre"/>
    <s v="Brent Central Kwh Pcn"/>
    <s v="NHS North West London ICB - W2U3Z"/>
    <n v="1952"/>
    <n v="3958"/>
    <n v="200"/>
    <n v="447"/>
    <n v="892"/>
    <n v="1590"/>
    <n v="528"/>
    <n v="1172"/>
    <n v="195"/>
    <n v="426"/>
    <n v="137"/>
    <n v="323"/>
    <n v="7.0184426229508198E-2"/>
    <n v="8.1606872157655386E-2"/>
    <x v="2"/>
    <x v="2"/>
    <x v="20"/>
    <s v="E84684"/>
  </r>
  <r>
    <x v="3"/>
    <s v="E84049"/>
    <s v="Brampton Health Centre"/>
    <s v="Brent North Kwh Pcn"/>
    <s v="NHS North West London ICB - W2U3Z"/>
    <n v="2412"/>
    <n v="5254"/>
    <n v="196"/>
    <n v="406"/>
    <n v="1155"/>
    <n v="2676"/>
    <n v="694"/>
    <n v="1442"/>
    <n v="229"/>
    <n v="460"/>
    <n v="138"/>
    <n v="270"/>
    <n v="5.721393034825871E-2"/>
    <n v="5.1389417586600684E-2"/>
    <x v="2"/>
    <x v="3"/>
    <x v="21"/>
    <s v="E84049"/>
  </r>
  <r>
    <x v="3"/>
    <s v="E84020"/>
    <s v="Jai Medical Centre (Brent)"/>
    <s v="Brent North Kwh Pcn"/>
    <s v="NHS North West London ICB - W2U3Z"/>
    <n v="69"/>
    <n v="276"/>
    <n v="9"/>
    <n v="36"/>
    <n v="24"/>
    <n v="96"/>
    <n v="23"/>
    <n v="92"/>
    <n v="7"/>
    <n v="28"/>
    <n v="6"/>
    <n v="24"/>
    <n v="8.6956521739130432E-2"/>
    <n v="8.6956521739130432E-2"/>
    <x v="2"/>
    <x v="3"/>
    <x v="22"/>
    <s v="E84020"/>
  </r>
  <r>
    <x v="3"/>
    <s v="E84699"/>
    <s v="Kings Edge Medical Centre"/>
    <s v="Brent North Kwh Pcn"/>
    <s v="NHS North West London ICB - W2U3Z"/>
    <n v="1347"/>
    <n v="2694"/>
    <n v="121"/>
    <n v="242"/>
    <n v="617"/>
    <n v="1234"/>
    <n v="378"/>
    <n v="756"/>
    <n v="129"/>
    <n v="258"/>
    <n v="102"/>
    <n v="204"/>
    <n v="7.5723830734966593E-2"/>
    <n v="7.5723830734966593E-2"/>
    <x v="2"/>
    <x v="3"/>
    <x v="23"/>
    <s v="E84699"/>
  </r>
  <r>
    <x v="3"/>
    <s v="E84078"/>
    <s v="Kingsbury Health And Wellbeing"/>
    <s v="Brent North Kwh Pcn"/>
    <s v="NHS North West London ICB - W2U3Z"/>
    <n v="1358"/>
    <n v="2716"/>
    <n v="166"/>
    <n v="332"/>
    <n v="382"/>
    <n v="764"/>
    <n v="501"/>
    <n v="1002"/>
    <n v="190"/>
    <n v="380"/>
    <n v="119"/>
    <n v="238"/>
    <n v="8.7628865979381437E-2"/>
    <n v="8.7628865979381437E-2"/>
    <x v="2"/>
    <x v="3"/>
    <x v="24"/>
    <s v="E84078"/>
  </r>
  <r>
    <x v="3"/>
    <s v="E84665"/>
    <s v="Neasden Medical Centre"/>
    <s v="Brent North Kwh Pcn"/>
    <s v="NHS North West London ICB - W2U3Z"/>
    <n v="1924"/>
    <n v="4687"/>
    <n v="222"/>
    <n v="506"/>
    <n v="761"/>
    <n v="2063"/>
    <n v="530"/>
    <n v="1206"/>
    <n v="205"/>
    <n v="460"/>
    <n v="206"/>
    <n v="452"/>
    <n v="0.10706860706860707"/>
    <n v="9.6436953275016002E-2"/>
    <x v="2"/>
    <x v="3"/>
    <x v="25"/>
    <s v="E84665"/>
  </r>
  <r>
    <x v="3"/>
    <s v="E84048"/>
    <s v="The Fryent Way Surgery"/>
    <s v="Brent North Kwh Pcn"/>
    <s v="NHS North West London ICB - W2U3Z"/>
    <n v="7334"/>
    <n v="16027"/>
    <n v="980"/>
    <n v="2112"/>
    <n v="2074"/>
    <n v="4559"/>
    <n v="2238"/>
    <n v="4839"/>
    <n v="1131"/>
    <n v="2501"/>
    <n v="911"/>
    <n v="2016"/>
    <n v="0.12421598036542132"/>
    <n v="0.12578773320022463"/>
    <x v="2"/>
    <x v="3"/>
    <x v="26"/>
    <s v="E84048"/>
  </r>
  <r>
    <x v="3"/>
    <s v="E84007"/>
    <s v="Uxendon Crescent Surgery"/>
    <s v="Brent North Kwh Pcn"/>
    <s v="NHS North West London ICB - W2U3Z"/>
    <n v="1961"/>
    <n v="3876"/>
    <n v="127"/>
    <n v="249"/>
    <n v="1128"/>
    <n v="2234"/>
    <n v="452"/>
    <n v="887"/>
    <n v="124"/>
    <n v="247"/>
    <n v="130"/>
    <n v="259"/>
    <n v="6.6292707802141762E-2"/>
    <n v="6.6821465428276577E-2"/>
    <x v="2"/>
    <x v="3"/>
    <x v="27"/>
    <s v="E84007"/>
  </r>
  <r>
    <x v="3"/>
    <s v="Y00206"/>
    <s v="Burnley Practice"/>
    <s v="Brent South Kwh Pcn"/>
    <s v="NHS North West London ICB - W2U3Z"/>
    <n v="13979"/>
    <n v="28334"/>
    <n v="972"/>
    <n v="1888"/>
    <n v="8421"/>
    <n v="17573"/>
    <n v="3164"/>
    <n v="6144"/>
    <n v="760"/>
    <n v="1459"/>
    <n v="662"/>
    <n v="1270"/>
    <n v="4.7356749409829028E-2"/>
    <n v="4.4822474765299637E-2"/>
    <x v="2"/>
    <x v="4"/>
    <x v="28"/>
    <s v="Y00206"/>
  </r>
  <r>
    <x v="3"/>
    <s v="E84036"/>
    <s v="Gladstone Medical Centre"/>
    <s v="Brent South Kwh Pcn"/>
    <s v="NHS North West London ICB - W2U3Z"/>
    <n v="3455"/>
    <n v="7071"/>
    <n v="360"/>
    <n v="731"/>
    <n v="1480"/>
    <n v="3078"/>
    <n v="959"/>
    <n v="1943"/>
    <n v="343"/>
    <n v="689"/>
    <n v="313"/>
    <n v="630"/>
    <n v="9.0593342981186681E-2"/>
    <n v="8.9096308867204072E-2"/>
    <x v="2"/>
    <x v="4"/>
    <x v="29"/>
    <s v="E84036"/>
  </r>
  <r>
    <x v="3"/>
    <s v="E84011"/>
    <s v="St Andrews Medical Centre"/>
    <s v="Brent South Kwh Pcn"/>
    <s v="NHS North West London ICB - W2U3Z"/>
    <n v="320"/>
    <n v="777"/>
    <n v="10"/>
    <n v="27"/>
    <n v="194"/>
    <n v="481"/>
    <n v="77"/>
    <n v="177"/>
    <n v="16"/>
    <n v="34"/>
    <n v="23"/>
    <n v="58"/>
    <n v="7.1874999999999994E-2"/>
    <n v="7.4646074646074645E-2"/>
    <x v="2"/>
    <x v="4"/>
    <x v="30"/>
    <s v="E84011"/>
  </r>
  <r>
    <x v="3"/>
    <s v="E84704"/>
    <s v="St. Georges Medical Centre"/>
    <s v="Brent South Kwh Pcn"/>
    <s v="NHS North West London ICB - W2U3Z"/>
    <n v="1395"/>
    <n v="2791"/>
    <n v="146"/>
    <n v="318"/>
    <n v="612"/>
    <n v="1138"/>
    <n v="390"/>
    <n v="815"/>
    <n v="114"/>
    <n v="236"/>
    <n v="133"/>
    <n v="284"/>
    <n v="9.5340501792114701E-2"/>
    <n v="0.10175564313865998"/>
    <x v="2"/>
    <x v="4"/>
    <x v="31"/>
    <s v="E84704"/>
  </r>
  <r>
    <x v="3"/>
    <s v="E84025"/>
    <s v="The Lonsdale Medical Centre"/>
    <s v="Brent South Kwh Pcn"/>
    <s v="NHS North West London ICB - W2U3Z"/>
    <n v="7029"/>
    <n v="14394"/>
    <n v="720"/>
    <n v="1468"/>
    <n v="2904"/>
    <n v="5984"/>
    <n v="2276"/>
    <n v="4630"/>
    <n v="566"/>
    <n v="1158"/>
    <n v="563"/>
    <n v="1154"/>
    <n v="8.0096742068573049E-2"/>
    <n v="8.0172294011393641E-2"/>
    <x v="2"/>
    <x v="4"/>
    <x v="32"/>
    <s v="E84025"/>
  </r>
  <r>
    <x v="3"/>
    <s v="E84021"/>
    <s v="The Willesden Medical Centre"/>
    <s v="Brent South Kwh Pcn"/>
    <s v="NHS North West London ICB - W2U3Z"/>
    <n v="4364"/>
    <n v="11146"/>
    <n v="432"/>
    <n v="1072"/>
    <n v="2203"/>
    <n v="5713"/>
    <n v="1007"/>
    <n v="2590"/>
    <n v="351"/>
    <n v="863"/>
    <n v="371"/>
    <n v="908"/>
    <n v="8.5013748854262147E-2"/>
    <n v="8.1464202404450028E-2"/>
    <x v="2"/>
    <x v="4"/>
    <x v="33"/>
    <s v="E84021"/>
  </r>
  <r>
    <x v="3"/>
    <s v="E84702"/>
    <s v="Willesden Green Surgery"/>
    <s v="Brent South Kwh Pcn"/>
    <s v="NHS North West London ICB - W2U3Z"/>
    <n v="7958"/>
    <n v="17624"/>
    <n v="823"/>
    <n v="1837"/>
    <n v="3934"/>
    <n v="8737"/>
    <n v="1985"/>
    <n v="4374"/>
    <n v="593"/>
    <n v="1316"/>
    <n v="623"/>
    <n v="1360"/>
    <n v="7.8286001507916564E-2"/>
    <n v="7.7167498865183842E-2"/>
    <x v="2"/>
    <x v="4"/>
    <x v="34"/>
    <s v="E84702"/>
  </r>
  <r>
    <x v="3"/>
    <s v="E84638"/>
    <s v="Alperton Medical Centre"/>
    <s v="Brent West Kwh Pcn"/>
    <s v="NHS North West London ICB - W2U3Z"/>
    <n v="845"/>
    <n v="1741"/>
    <n v="57"/>
    <n v="117"/>
    <n v="514"/>
    <n v="1050"/>
    <n v="190"/>
    <n v="395"/>
    <n v="53"/>
    <n v="114"/>
    <n v="31"/>
    <n v="65"/>
    <n v="3.6686390532544376E-2"/>
    <n v="3.7334865020103386E-2"/>
    <x v="2"/>
    <x v="5"/>
    <x v="35"/>
    <s v="E84638"/>
  </r>
  <r>
    <x v="3"/>
    <s v="E84066"/>
    <s v="Gp Pathfinder Clinics"/>
    <s v="Brent West Kwh Pcn"/>
    <s v="NHS North West London ICB - W2U3Z"/>
    <n v="18525"/>
    <n v="42002"/>
    <n v="1502"/>
    <n v="3300"/>
    <n v="12449"/>
    <n v="28750"/>
    <n v="2194"/>
    <n v="4838"/>
    <n v="1104"/>
    <n v="2435"/>
    <n v="1276"/>
    <n v="2679"/>
    <n v="6.8879892037786772E-2"/>
    <n v="6.3782677015380221E-2"/>
    <x v="2"/>
    <x v="5"/>
    <x v="36"/>
    <s v="E84066"/>
  </r>
  <r>
    <x v="3"/>
    <s v="E84063"/>
    <s v="Lancelot Medical Centre"/>
    <s v="Brent West Kwh Pcn"/>
    <s v="NHS North West London ICB - W2U3Z"/>
    <n v="3435"/>
    <n v="6875"/>
    <n v="310"/>
    <n v="620"/>
    <n v="1758"/>
    <n v="3519"/>
    <n v="886"/>
    <n v="1773"/>
    <n v="295"/>
    <n v="591"/>
    <n v="186"/>
    <n v="372"/>
    <n v="5.4148471615720527E-2"/>
    <n v="5.4109090909090912E-2"/>
    <x v="2"/>
    <x v="5"/>
    <x v="37"/>
    <s v="E84063"/>
  </r>
  <r>
    <x v="3"/>
    <s v="E84003"/>
    <s v="Premier Medical Centre"/>
    <s v="Brent West Kwh Pcn"/>
    <s v="NHS North West London ICB - W2U3Z"/>
    <n v="6779"/>
    <n v="13987"/>
    <n v="662"/>
    <n v="1251"/>
    <n v="2977"/>
    <n v="6815"/>
    <n v="1725"/>
    <n v="3283"/>
    <n v="783"/>
    <n v="1479"/>
    <n v="632"/>
    <n v="1159"/>
    <n v="9.3229089836259035E-2"/>
    <n v="8.2862658182598123E-2"/>
    <x v="2"/>
    <x v="5"/>
    <x v="38"/>
    <s v="E84003"/>
  </r>
  <r>
    <x v="3"/>
    <s v="E84051"/>
    <s v="Stanley Corner Medical Centre"/>
    <s v="Brent West Kwh Pcn"/>
    <s v="NHS North West London ICB - W2U3Z"/>
    <n v="2930"/>
    <n v="6550"/>
    <n v="265"/>
    <n v="644"/>
    <n v="1485"/>
    <n v="3091"/>
    <n v="695"/>
    <n v="1650"/>
    <n v="249"/>
    <n v="588"/>
    <n v="236"/>
    <n v="577"/>
    <n v="8.0546075085324229E-2"/>
    <n v="8.8091603053435108E-2"/>
    <x v="2"/>
    <x v="5"/>
    <x v="39"/>
    <s v="E84051"/>
  </r>
  <r>
    <x v="3"/>
    <s v="E84017"/>
    <s v="Sudbury &amp; Alperton Medical Centre"/>
    <s v="Brent West Kwh Pcn"/>
    <s v="NHS North West London ICB - W2U3Z"/>
    <n v="33"/>
    <n v="132"/>
    <n v="0"/>
    <n v="0"/>
    <n v="29"/>
    <n v="116"/>
    <n v="4"/>
    <n v="16"/>
    <n v="0"/>
    <n v="0"/>
    <n v="0"/>
    <n v="0"/>
    <n v="0"/>
    <n v="0"/>
    <x v="2"/>
    <x v="5"/>
    <x v="40"/>
    <s v="E84017"/>
  </r>
  <r>
    <x v="3"/>
    <s v="E84006"/>
    <s v="The Law Medical Group Practice"/>
    <s v="Brent West Kwh Pcn"/>
    <s v="NHS North West London ICB - W2U3Z"/>
    <n v="3575"/>
    <n v="8586"/>
    <n v="274"/>
    <n v="659"/>
    <n v="1872"/>
    <n v="4558"/>
    <n v="989"/>
    <n v="2321"/>
    <n v="231"/>
    <n v="539"/>
    <n v="209"/>
    <n v="509"/>
    <n v="5.8461538461538461E-2"/>
    <n v="5.9282552993244815E-2"/>
    <x v="2"/>
    <x v="5"/>
    <x v="41"/>
    <s v="E84006"/>
  </r>
  <r>
    <x v="3"/>
    <s v="Y02692"/>
    <s v="The Wembley Practice"/>
    <s v="Brent West Kwh Pcn"/>
    <s v="NHS North West London ICB - W2U3Z"/>
    <n v="10248"/>
    <n v="21589"/>
    <n v="679"/>
    <n v="1413"/>
    <n v="6142"/>
    <n v="12880"/>
    <n v="2355"/>
    <n v="4994"/>
    <n v="597"/>
    <n v="1275"/>
    <n v="475"/>
    <n v="1027"/>
    <n v="4.6350507416081189E-2"/>
    <n v="4.757052202510538E-2"/>
    <x v="2"/>
    <x v="5"/>
    <x v="42"/>
    <s v="Y02692"/>
  </r>
  <r>
    <x v="3"/>
    <s v="E85004"/>
    <s v="Albany Practice"/>
    <s v="Brentworth Pcn"/>
    <s v="NHS North West London ICB - W2U3Z"/>
    <n v="2692"/>
    <n v="5834"/>
    <n v="254"/>
    <n v="538"/>
    <n v="1507"/>
    <n v="3288"/>
    <n v="487"/>
    <n v="1041"/>
    <n v="216"/>
    <n v="463"/>
    <n v="228"/>
    <n v="504"/>
    <n v="8.469539375928678E-2"/>
    <n v="8.6390126842646561E-2"/>
    <x v="3"/>
    <x v="6"/>
    <x v="43"/>
    <s v="E85004"/>
  </r>
  <r>
    <x v="3"/>
    <s v="E85744"/>
    <s v="Argyle Health-Isleworth Practice"/>
    <s v="Brentworth Pcn"/>
    <s v="NHS North West London ICB - W2U3Z"/>
    <n v="1266"/>
    <n v="2532"/>
    <n v="150"/>
    <n v="300"/>
    <n v="512"/>
    <n v="1024"/>
    <n v="242"/>
    <n v="484"/>
    <n v="176"/>
    <n v="352"/>
    <n v="186"/>
    <n v="372"/>
    <n v="0.14691943127962084"/>
    <n v="0.14691943127962084"/>
    <x v="3"/>
    <x v="6"/>
    <x v="44"/>
    <s v="E85744"/>
  </r>
  <r>
    <x v="3"/>
    <s v="E85735"/>
    <s v="Brentford Family Practice"/>
    <s v="Brentworth Pcn"/>
    <s v="NHS North West London ICB - W2U3Z"/>
    <n v="826"/>
    <n v="1847"/>
    <n v="83"/>
    <n v="187"/>
    <n v="458"/>
    <n v="1016"/>
    <n v="180"/>
    <n v="410"/>
    <n v="66"/>
    <n v="151"/>
    <n v="39"/>
    <n v="83"/>
    <n v="4.7215496368038741E-2"/>
    <n v="4.4937736870600972E-2"/>
    <x v="3"/>
    <x v="6"/>
    <x v="45"/>
    <s v="E85735"/>
  </r>
  <r>
    <x v="3"/>
    <s v="E85605"/>
    <s v="Brentford Group Practice"/>
    <s v="Brentworth Pcn"/>
    <s v="NHS North West London ICB - W2U3Z"/>
    <n v="5360"/>
    <n v="15175"/>
    <n v="509"/>
    <n v="1531"/>
    <n v="2569"/>
    <n v="6730"/>
    <n v="1360"/>
    <n v="4102"/>
    <n v="402"/>
    <n v="1199"/>
    <n v="520"/>
    <n v="1613"/>
    <n v="9.7014925373134331E-2"/>
    <n v="0.10629324546952224"/>
    <x v="3"/>
    <x v="6"/>
    <x v="46"/>
    <s v="E85605"/>
  </r>
  <r>
    <x v="3"/>
    <s v="E85750"/>
    <s v="Spring Grove Medical Practice"/>
    <s v="Brentworth Pcn"/>
    <s v="NHS North West London ICB - W2U3Z"/>
    <n v="4215"/>
    <n v="10262"/>
    <n v="561"/>
    <n v="1340"/>
    <n v="1411"/>
    <n v="3712"/>
    <n v="1489"/>
    <n v="3504"/>
    <n v="413"/>
    <n v="934"/>
    <n v="341"/>
    <n v="772"/>
    <n v="8.0901542111506519E-2"/>
    <n v="7.5229000194893786E-2"/>
    <x v="3"/>
    <x v="6"/>
    <x v="47"/>
    <s v="E85750"/>
  </r>
  <r>
    <x v="3"/>
    <s v="E85007"/>
    <s v="St. Margarets Practice"/>
    <s v="Brentworth Pcn"/>
    <s v="NHS North West London ICB - W2U3Z"/>
    <n v="4187"/>
    <n v="8887"/>
    <n v="472"/>
    <n v="982"/>
    <n v="1498"/>
    <n v="3295"/>
    <n v="1297"/>
    <n v="2705"/>
    <n v="436"/>
    <n v="905"/>
    <n v="484"/>
    <n v="1000"/>
    <n v="0.11559589204681156"/>
    <n v="0.11252391133115787"/>
    <x v="3"/>
    <x v="6"/>
    <x v="48"/>
    <s v="E85007"/>
  </r>
  <r>
    <x v="3"/>
    <s v="E85001"/>
    <s v="Thornbury Road Centre For Health"/>
    <s v="Brentworth Pcn"/>
    <s v="NHS North West London ICB - W2U3Z"/>
    <n v="3442"/>
    <n v="7018"/>
    <n v="393"/>
    <n v="792"/>
    <n v="1482"/>
    <n v="3058"/>
    <n v="840"/>
    <n v="1701"/>
    <n v="358"/>
    <n v="722"/>
    <n v="369"/>
    <n v="745"/>
    <n v="0.10720511330621732"/>
    <n v="0.10615559988600741"/>
    <x v="3"/>
    <x v="6"/>
    <x v="49"/>
    <s v="E85001"/>
  </r>
  <r>
    <x v="3"/>
    <s v="E87047"/>
    <s v="Earls Court Medical Centre"/>
    <s v="Brompton Health Pcn"/>
    <s v="NHS North West London ICB - W2U3Z"/>
    <n v="2433"/>
    <n v="4815"/>
    <n v="106"/>
    <n v="210"/>
    <n v="1595"/>
    <n v="3157"/>
    <n v="557"/>
    <n v="1104"/>
    <n v="96"/>
    <n v="189"/>
    <n v="79"/>
    <n v="155"/>
    <n v="3.2470201397451708E-2"/>
    <n v="3.2191069574247146E-2"/>
    <x v="4"/>
    <x v="7"/>
    <x v="50"/>
    <s v="E87047"/>
  </r>
  <r>
    <x v="3"/>
    <s v="E87750"/>
    <s v="Earls Court Surgery"/>
    <s v="Brompton Health Pcn"/>
    <s v="NHS North West London ICB - W2U3Z"/>
    <n v="164"/>
    <n v="351"/>
    <n v="18"/>
    <n v="37"/>
    <n v="67"/>
    <n v="149"/>
    <n v="60"/>
    <n v="125"/>
    <n v="10"/>
    <n v="22"/>
    <n v="9"/>
    <n v="18"/>
    <n v="5.4878048780487805E-2"/>
    <n v="5.128205128205128E-2"/>
    <x v="4"/>
    <x v="7"/>
    <x v="51"/>
    <s v="E87750"/>
  </r>
  <r>
    <x v="3"/>
    <s v="E87043"/>
    <s v="Emperor'S Gate Surgery"/>
    <s v="Brompton Health Pcn"/>
    <s v="NHS North West London ICB - W2U3Z"/>
    <n v="859"/>
    <n v="2963"/>
    <n v="108"/>
    <n v="380"/>
    <n v="348"/>
    <n v="1220"/>
    <n v="235"/>
    <n v="801"/>
    <n v="84"/>
    <n v="277"/>
    <n v="84"/>
    <n v="285"/>
    <n v="9.7788125727590228E-2"/>
    <n v="9.6186297671279106E-2"/>
    <x v="4"/>
    <x v="7"/>
    <x v="52"/>
    <s v="E87043"/>
  </r>
  <r>
    <x v="3"/>
    <s v="E87004"/>
    <s v="Health Partners At Violet Melchett"/>
    <s v="Brompton Health Pcn"/>
    <s v="NHS North West London ICB - W2U3Z"/>
    <n v="0"/>
    <n v="0"/>
    <n v="0"/>
    <n v="0"/>
    <n v="0"/>
    <n v="0"/>
    <n v="0"/>
    <n v="0"/>
    <n v="0"/>
    <n v="0"/>
    <n v="0"/>
    <n v="0"/>
    <n v="0"/>
    <n v="0"/>
    <x v="4"/>
    <x v="7"/>
    <x v="53"/>
    <s v="E87004"/>
  </r>
  <r>
    <x v="3"/>
    <s v="E87720"/>
    <s v="Kensington Park Medical Centre"/>
    <s v="Brompton Health Pcn"/>
    <s v="NHS North West London ICB - W2U3Z"/>
    <n v="0"/>
    <n v="0"/>
    <n v="0"/>
    <n v="0"/>
    <n v="0"/>
    <n v="0"/>
    <n v="0"/>
    <n v="0"/>
    <n v="0"/>
    <n v="0"/>
    <n v="0"/>
    <n v="0"/>
    <n v="0"/>
    <n v="0"/>
    <x v="4"/>
    <x v="7"/>
    <x v="54"/>
    <s v="E87720"/>
  </r>
  <r>
    <x v="3"/>
    <s v="E87738"/>
    <s v="Knightsbridge Medical Centre"/>
    <s v="Brompton Health Pcn"/>
    <s v="NHS North West London ICB - W2U3Z"/>
    <n v="1138"/>
    <n v="2276"/>
    <n v="169"/>
    <n v="338"/>
    <n v="344"/>
    <n v="688"/>
    <n v="421"/>
    <n v="842"/>
    <n v="114"/>
    <n v="228"/>
    <n v="90"/>
    <n v="180"/>
    <n v="7.9086115992970121E-2"/>
    <n v="7.9086115992970121E-2"/>
    <x v="4"/>
    <x v="7"/>
    <x v="55"/>
    <s v="E87738"/>
  </r>
  <r>
    <x v="3"/>
    <s v="E87711"/>
    <s v="Royal Hospital Chelsea"/>
    <s v="Brompton Health Pcn"/>
    <s v="NHS North West London ICB - W2U3Z"/>
    <n v="0"/>
    <n v="0"/>
    <n v="0"/>
    <n v="0"/>
    <n v="0"/>
    <n v="0"/>
    <n v="0"/>
    <n v="0"/>
    <n v="0"/>
    <n v="0"/>
    <n v="0"/>
    <n v="0"/>
    <n v="0"/>
    <n v="0"/>
    <x v="4"/>
    <x v="7"/>
    <x v="56"/>
    <s v="E87711"/>
  </r>
  <r>
    <x v="3"/>
    <s v="E87715"/>
    <s v="Scarsdale Medical Centre"/>
    <s v="Brompton Health Pcn"/>
    <s v="NHS North West London ICB - W2U3Z"/>
    <n v="2581"/>
    <n v="5197"/>
    <n v="246"/>
    <n v="513"/>
    <n v="1096"/>
    <n v="2210"/>
    <n v="834"/>
    <n v="1632"/>
    <n v="217"/>
    <n v="449"/>
    <n v="188"/>
    <n v="393"/>
    <n v="7.2839984502130958E-2"/>
    <n v="7.5620550317490862E-2"/>
    <x v="4"/>
    <x v="7"/>
    <x v="57"/>
    <s v="E87715"/>
  </r>
  <r>
    <x v="3"/>
    <s v="E87013"/>
    <s v="Stanhope Mews Surgery"/>
    <s v="Brompton Health Pcn"/>
    <s v="NHS North West London ICB - W2U3Z"/>
    <n v="2493"/>
    <n v="4985"/>
    <n v="261"/>
    <n v="521"/>
    <n v="934"/>
    <n v="1868"/>
    <n v="908"/>
    <n v="1816"/>
    <n v="189"/>
    <n v="378"/>
    <n v="201"/>
    <n v="402"/>
    <n v="8.0625752105896509E-2"/>
    <n v="8.0641925777331994E-2"/>
    <x v="4"/>
    <x v="7"/>
    <x v="58"/>
    <s v="E87013"/>
  </r>
  <r>
    <x v="3"/>
    <s v="E87701"/>
    <s v="The Abingdon Health Centre"/>
    <s v="Brompton Health Pcn"/>
    <s v="NHS North West London ICB - W2U3Z"/>
    <n v="383"/>
    <n v="766"/>
    <n v="77"/>
    <n v="154"/>
    <n v="130"/>
    <n v="260"/>
    <n v="121"/>
    <n v="242"/>
    <n v="25"/>
    <n v="50"/>
    <n v="30"/>
    <n v="60"/>
    <n v="7.8328981723237601E-2"/>
    <n v="7.8328981723237601E-2"/>
    <x v="4"/>
    <x v="7"/>
    <x v="59"/>
    <s v="E87701"/>
  </r>
  <r>
    <x v="3"/>
    <s v="E87665"/>
    <s v="The Chelsea Practice"/>
    <s v="Brompton Health Pcn"/>
    <s v="NHS North West London ICB - W2U3Z"/>
    <n v="2969"/>
    <n v="5939"/>
    <n v="285"/>
    <n v="570"/>
    <n v="1235"/>
    <n v="2470"/>
    <n v="922"/>
    <n v="1845"/>
    <n v="289"/>
    <n v="578"/>
    <n v="238"/>
    <n v="476"/>
    <n v="8.016167059616032E-2"/>
    <n v="8.0148173093113312E-2"/>
    <x v="4"/>
    <x v="7"/>
    <x v="60"/>
    <s v="E87665"/>
  </r>
  <r>
    <x v="3"/>
    <s v="E87762"/>
    <s v="The Good Practice"/>
    <s v="Brompton Health Pcn"/>
    <s v="NHS North West London ICB - W2U3Z"/>
    <n v="1502"/>
    <n v="3004"/>
    <n v="118"/>
    <n v="236"/>
    <n v="712"/>
    <n v="1424"/>
    <n v="533"/>
    <n v="1066"/>
    <n v="76"/>
    <n v="152"/>
    <n v="63"/>
    <n v="126"/>
    <n v="4.1944074567243674E-2"/>
    <n v="4.1944074567243674E-2"/>
    <x v="4"/>
    <x v="7"/>
    <x v="61"/>
    <s v="E87762"/>
  </r>
  <r>
    <x v="3"/>
    <s v="E86014"/>
    <s v="Cedars Medical Centre"/>
    <s v="Celadine Health &amp; Metrocare Pcn"/>
    <s v="NHS North West London ICB - W2U3Z"/>
    <n v="783"/>
    <n v="1564"/>
    <n v="168"/>
    <n v="334"/>
    <n v="70"/>
    <n v="143"/>
    <n v="259"/>
    <n v="517"/>
    <n v="106"/>
    <n v="212"/>
    <n v="180"/>
    <n v="358"/>
    <n v="0.22988505747126436"/>
    <n v="0.2289002557544757"/>
    <x v="5"/>
    <x v="8"/>
    <x v="62"/>
    <s v="E86014"/>
  </r>
  <r>
    <x v="3"/>
    <s v="E86629"/>
    <s v="Dr Mlr Siddiqui'S Practice"/>
    <s v="Celadine Health &amp; Metrocare Pcn"/>
    <s v="NHS North West London ICB - W2U3Z"/>
    <n v="0"/>
    <n v="0"/>
    <n v="0"/>
    <n v="0"/>
    <n v="0"/>
    <n v="0"/>
    <n v="0"/>
    <n v="0"/>
    <n v="0"/>
    <n v="0"/>
    <n v="0"/>
    <n v="0"/>
    <n v="0"/>
    <n v="0"/>
    <x v="5"/>
    <x v="8"/>
    <x v="63"/>
    <s v="E86629"/>
  </r>
  <r>
    <x v="3"/>
    <s v="E86024"/>
    <s v="King Edwards Medical Centre"/>
    <s v="Celadine Health &amp; Metrocare Pcn"/>
    <s v="NHS North West London ICB - W2U3Z"/>
    <n v="1920"/>
    <n v="3840"/>
    <n v="171"/>
    <n v="342"/>
    <n v="830"/>
    <n v="1660"/>
    <n v="461"/>
    <n v="922"/>
    <n v="208"/>
    <n v="416"/>
    <n v="250"/>
    <n v="500"/>
    <n v="0.13020833333333334"/>
    <n v="0.13020833333333334"/>
    <x v="5"/>
    <x v="8"/>
    <x v="64"/>
    <s v="E86024"/>
  </r>
  <r>
    <x v="3"/>
    <s v="E86605"/>
    <s v="Ladygate Lane Medical Practice"/>
    <s v="Celadine Health &amp; Metrocare Pcn"/>
    <s v="NHS North West London ICB - W2U3Z"/>
    <n v="1000"/>
    <n v="2000"/>
    <n v="85"/>
    <n v="170"/>
    <n v="426"/>
    <n v="852"/>
    <n v="221"/>
    <n v="442"/>
    <n v="106"/>
    <n v="212"/>
    <n v="162"/>
    <n v="324"/>
    <n v="0.16200000000000001"/>
    <n v="0.16200000000000001"/>
    <x v="5"/>
    <x v="8"/>
    <x v="65"/>
    <s v="E86605"/>
  </r>
  <r>
    <x v="3"/>
    <s v="E86011"/>
    <s v="Oxford Drive Medical Centre"/>
    <s v="Celadine Health &amp; Metrocare Pcn"/>
    <s v="NHS North West London ICB - W2U3Z"/>
    <n v="1922"/>
    <n v="3844"/>
    <n v="191"/>
    <n v="382"/>
    <n v="667"/>
    <n v="1334"/>
    <n v="458"/>
    <n v="916"/>
    <n v="248"/>
    <n v="496"/>
    <n v="358"/>
    <n v="716"/>
    <n v="0.186264308012487"/>
    <n v="0.186264308012487"/>
    <x v="5"/>
    <x v="8"/>
    <x v="66"/>
    <s v="E86011"/>
  </r>
  <r>
    <x v="3"/>
    <s v="E86626"/>
    <s v="Queens Walk Medical Centre"/>
    <s v="Celadine Health &amp; Metrocare Pcn"/>
    <s v="NHS North West London ICB - W2U3Z"/>
    <n v="773"/>
    <n v="1599"/>
    <n v="65"/>
    <n v="149"/>
    <n v="445"/>
    <n v="888"/>
    <n v="126"/>
    <n v="279"/>
    <n v="52"/>
    <n v="106"/>
    <n v="85"/>
    <n v="177"/>
    <n v="0.10996119016817593"/>
    <n v="0.11069418386491557"/>
    <x v="5"/>
    <x v="8"/>
    <x v="67"/>
    <s v="E86626"/>
  </r>
  <r>
    <x v="3"/>
    <s v="E86640"/>
    <s v="Southcote Clinic"/>
    <s v="Celadine Health &amp; Metrocare Pcn"/>
    <s v="NHS North West London ICB - W2U3Z"/>
    <n v="1530"/>
    <n v="3060"/>
    <n v="195"/>
    <n v="390"/>
    <n v="351"/>
    <n v="702"/>
    <n v="535"/>
    <n v="1070"/>
    <n v="211"/>
    <n v="422"/>
    <n v="238"/>
    <n v="476"/>
    <n v="0.15555555555555556"/>
    <n v="0.15555555555555556"/>
    <x v="5"/>
    <x v="8"/>
    <x v="68"/>
    <s v="E86640"/>
  </r>
  <r>
    <x v="3"/>
    <s v="E86033"/>
    <s v="St Martins Medical Centre"/>
    <s v="Celadine Health &amp; Metrocare Pcn"/>
    <s v="NHS North West London ICB - W2U3Z"/>
    <n v="8506"/>
    <n v="33458"/>
    <n v="1124"/>
    <n v="4455"/>
    <n v="3027"/>
    <n v="11766"/>
    <n v="2638"/>
    <n v="10450"/>
    <n v="829"/>
    <n v="3262"/>
    <n v="888"/>
    <n v="3525"/>
    <n v="0.10439689630848813"/>
    <n v="0.10535596867714747"/>
    <x v="5"/>
    <x v="8"/>
    <x v="69"/>
    <s v="E86033"/>
  </r>
  <r>
    <x v="3"/>
    <s v="E86022"/>
    <s v="The Abbotsbury Practice"/>
    <s v="Celadine Health &amp; Metrocare Pcn"/>
    <s v="NHS North West London ICB - W2U3Z"/>
    <n v="1689"/>
    <n v="3574"/>
    <n v="143"/>
    <n v="302"/>
    <n v="815"/>
    <n v="1704"/>
    <n v="407"/>
    <n v="877"/>
    <n v="160"/>
    <n v="338"/>
    <n v="164"/>
    <n v="353"/>
    <n v="9.7098875074008287E-2"/>
    <n v="9.8768886401790712E-2"/>
    <x v="5"/>
    <x v="8"/>
    <x v="70"/>
    <s v="E86022"/>
  </r>
  <r>
    <x v="3"/>
    <s v="E86619"/>
    <s v="Wallasey Medical Centre"/>
    <s v="Celadine Health &amp; Metrocare Pcn"/>
    <s v="NHS North West London ICB - W2U3Z"/>
    <n v="0"/>
    <n v="0"/>
    <n v="0"/>
    <n v="0"/>
    <n v="0"/>
    <n v="0"/>
    <n v="0"/>
    <n v="0"/>
    <n v="0"/>
    <n v="0"/>
    <n v="0"/>
    <n v="0"/>
    <n v="0"/>
    <n v="0"/>
    <x v="5"/>
    <x v="8"/>
    <x v="71"/>
    <s v="E86619"/>
  </r>
  <r>
    <x v="3"/>
    <s v="E86012"/>
    <s v="Wood Lane Medical Centre"/>
    <s v="Celadine Health &amp; Metrocare Pcn"/>
    <s v="NHS North West London ICB - W2U3Z"/>
    <n v="1713"/>
    <n v="3571"/>
    <n v="168"/>
    <n v="355"/>
    <n v="701"/>
    <n v="1446"/>
    <n v="355"/>
    <n v="736"/>
    <n v="234"/>
    <n v="501"/>
    <n v="255"/>
    <n v="533"/>
    <n v="0.14886164623467601"/>
    <n v="0.14925791094931393"/>
    <x v="5"/>
    <x v="8"/>
    <x v="72"/>
    <s v="E86012"/>
  </r>
  <r>
    <x v="3"/>
    <s v="E85030"/>
    <s v="Chiswick Health Practice"/>
    <s v="Chiswick Pcn"/>
    <s v="NHS North West London ICB - W2U3Z"/>
    <n v="1465"/>
    <n v="2989"/>
    <n v="126"/>
    <n v="258"/>
    <n v="733"/>
    <n v="1482"/>
    <n v="427"/>
    <n v="872"/>
    <n v="89"/>
    <n v="186"/>
    <n v="90"/>
    <n v="191"/>
    <n v="6.1433447098976107E-2"/>
    <n v="6.3900970224155237E-2"/>
    <x v="3"/>
    <x v="9"/>
    <x v="73"/>
    <s v="E85030"/>
  </r>
  <r>
    <x v="3"/>
    <s v="E85693"/>
    <s v="Chiswick Medical Practice"/>
    <s v="Chiswick Pcn"/>
    <s v="NHS North West London ICB - W2U3Z"/>
    <n v="2732"/>
    <n v="5464"/>
    <n v="240"/>
    <n v="480"/>
    <n v="1610"/>
    <n v="3220"/>
    <n v="419"/>
    <n v="838"/>
    <n v="196"/>
    <n v="392"/>
    <n v="267"/>
    <n v="534"/>
    <n v="9.7730600292825764E-2"/>
    <n v="9.7730600292825764E-2"/>
    <x v="3"/>
    <x v="9"/>
    <x v="74"/>
    <s v="E85693"/>
  </r>
  <r>
    <x v="3"/>
    <s v="E85683"/>
    <s v="Glebe Street Surgery"/>
    <s v="Chiswick Pcn"/>
    <s v="NHS North West London ICB - W2U3Z"/>
    <n v="281"/>
    <n v="605"/>
    <n v="51"/>
    <n v="107"/>
    <n v="80"/>
    <n v="178"/>
    <n v="77"/>
    <n v="164"/>
    <n v="36"/>
    <n v="79"/>
    <n v="37"/>
    <n v="77"/>
    <n v="0.13167259786476868"/>
    <n v="0.12727272727272726"/>
    <x v="3"/>
    <x v="9"/>
    <x v="75"/>
    <s v="E85683"/>
  </r>
  <r>
    <x v="3"/>
    <s v="E85746"/>
    <s v="Grove Park Terrace Surgery"/>
    <s v="Chiswick Pcn"/>
    <s v="NHS North West London ICB - W2U3Z"/>
    <n v="281"/>
    <n v="562"/>
    <n v="44"/>
    <n v="88"/>
    <n v="126"/>
    <n v="252"/>
    <n v="71"/>
    <n v="142"/>
    <n v="16"/>
    <n v="32"/>
    <n v="24"/>
    <n v="48"/>
    <n v="8.5409252669039148E-2"/>
    <n v="8.5409252669039148E-2"/>
    <x v="3"/>
    <x v="9"/>
    <x v="76"/>
    <s v="E85746"/>
  </r>
  <r>
    <x v="3"/>
    <s v="E85658"/>
    <s v="Holly Road Medical Centre"/>
    <s v="Chiswick Pcn"/>
    <s v="NHS North West London ICB - W2U3Z"/>
    <n v="1035"/>
    <n v="2070"/>
    <n v="45"/>
    <n v="90"/>
    <n v="814"/>
    <n v="1628"/>
    <n v="140"/>
    <n v="280"/>
    <n v="24"/>
    <n v="48"/>
    <n v="12"/>
    <n v="24"/>
    <n v="1.1594202898550725E-2"/>
    <n v="1.1594202898550725E-2"/>
    <x v="3"/>
    <x v="9"/>
    <x v="77"/>
    <s v="E85658"/>
  </r>
  <r>
    <x v="3"/>
    <s v="E85040"/>
    <s v="West4 Gps"/>
    <s v="Chiswick Pcn"/>
    <s v="NHS North West London ICB - W2U3Z"/>
    <n v="1858"/>
    <n v="3707"/>
    <n v="196"/>
    <n v="381"/>
    <n v="727"/>
    <n v="1502"/>
    <n v="570"/>
    <n v="1112"/>
    <n v="180"/>
    <n v="352"/>
    <n v="185"/>
    <n v="360"/>
    <n v="9.9569429494079653E-2"/>
    <n v="9.7113568923657939E-2"/>
    <x v="3"/>
    <x v="9"/>
    <x v="78"/>
    <s v="E85040"/>
  </r>
  <r>
    <x v="3"/>
    <s v="E86027"/>
    <s v="Otterfield Medical Centre"/>
    <s v="Colne Union Pcn"/>
    <s v="NHS North West London ICB - W2U3Z"/>
    <n v="13519"/>
    <n v="30313"/>
    <n v="1355"/>
    <n v="3041"/>
    <n v="6224"/>
    <n v="13947"/>
    <n v="3139"/>
    <n v="7036"/>
    <n v="1099"/>
    <n v="2470"/>
    <n v="1702"/>
    <n v="3819"/>
    <n v="0.12589688586433909"/>
    <n v="0.12598555075380199"/>
    <x v="5"/>
    <x v="10"/>
    <x v="79"/>
    <s v="E86027"/>
  </r>
  <r>
    <x v="3"/>
    <s v="E86042"/>
    <s v="The High Street Practice"/>
    <s v="Colne Union Pcn"/>
    <s v="NHS North West London ICB - W2U3Z"/>
    <n v="4856"/>
    <n v="10499"/>
    <n v="498"/>
    <n v="1019"/>
    <n v="2275"/>
    <n v="5250"/>
    <n v="961"/>
    <n v="1961"/>
    <n v="467"/>
    <n v="939"/>
    <n v="655"/>
    <n v="1330"/>
    <n v="0.13488467874794069"/>
    <n v="0.1266787313077436"/>
    <x v="5"/>
    <x v="10"/>
    <x v="80"/>
    <s v="E86042"/>
  </r>
  <r>
    <x v="3"/>
    <s v="E86004"/>
    <s v="The Medical Centre"/>
    <s v="Colne Union Pcn"/>
    <s v="NHS North West London ICB - W2U3Z"/>
    <n v="6533"/>
    <n v="13345"/>
    <n v="769"/>
    <n v="1576"/>
    <n v="2477"/>
    <n v="5057"/>
    <n v="1640"/>
    <n v="3356"/>
    <n v="673"/>
    <n v="1374"/>
    <n v="974"/>
    <n v="1982"/>
    <n v="0.14908923924690035"/>
    <n v="0.14852004496065943"/>
    <x v="5"/>
    <x v="10"/>
    <x v="81"/>
    <s v="E86004"/>
  </r>
  <r>
    <x v="3"/>
    <s v="E86005"/>
    <s v="The Oakland Medical Centre"/>
    <s v="Colne Union Pcn"/>
    <s v="NHS North West London ICB - W2U3Z"/>
    <n v="4817"/>
    <n v="10519"/>
    <n v="466"/>
    <n v="1048"/>
    <n v="1930"/>
    <n v="4099"/>
    <n v="1107"/>
    <n v="2470"/>
    <n v="525"/>
    <n v="1144"/>
    <n v="789"/>
    <n v="1758"/>
    <n v="0.16379489308698361"/>
    <n v="0.16712615267610989"/>
    <x v="5"/>
    <x v="10"/>
    <x v="82"/>
    <s v="E86005"/>
  </r>
  <r>
    <x v="3"/>
    <s v="E86010"/>
    <s v="Yiewsley Family Practice"/>
    <s v="Colne Union Pcn"/>
    <s v="NHS North West London ICB - W2U3Z"/>
    <n v="7438"/>
    <n v="17809"/>
    <n v="880"/>
    <n v="2074"/>
    <n v="2958"/>
    <n v="7277"/>
    <n v="1658"/>
    <n v="3901"/>
    <n v="852"/>
    <n v="1985"/>
    <n v="1090"/>
    <n v="2572"/>
    <n v="0.1465447700994891"/>
    <n v="0.14442135998652367"/>
    <x v="5"/>
    <x v="10"/>
    <x v="83"/>
    <s v="E86010"/>
  </r>
  <r>
    <x v="3"/>
    <s v="E85024"/>
    <s v="Carlton Surgery"/>
    <s v="Feltham And Bedfont Pcn"/>
    <s v="NHS North West London ICB - W2U3Z"/>
    <n v="0"/>
    <n v="0"/>
    <n v="0"/>
    <n v="0"/>
    <n v="0"/>
    <n v="0"/>
    <n v="0"/>
    <n v="0"/>
    <n v="0"/>
    <n v="0"/>
    <n v="0"/>
    <n v="0"/>
    <n v="0"/>
    <n v="0"/>
    <x v="3"/>
    <x v="11"/>
    <x v="84"/>
    <s v="E85024"/>
  </r>
  <r>
    <x v="3"/>
    <s v="E85071"/>
    <s v="Clifford House Medical Centre"/>
    <s v="Feltham And Bedfont Pcn"/>
    <s v="NHS North West London ICB - W2U3Z"/>
    <n v="218"/>
    <n v="436"/>
    <n v="20"/>
    <n v="40"/>
    <n v="103"/>
    <n v="206"/>
    <n v="55"/>
    <n v="110"/>
    <n v="18"/>
    <n v="36"/>
    <n v="22"/>
    <n v="44"/>
    <n v="0.10091743119266056"/>
    <n v="0.10091743119266056"/>
    <x v="3"/>
    <x v="11"/>
    <x v="85"/>
    <s v="E85071"/>
  </r>
  <r>
    <x v="3"/>
    <s v="E85708"/>
    <s v="Gill Medical Practice"/>
    <s v="Feltham And Bedfont Pcn"/>
    <s v="NHS North West London ICB - W2U3Z"/>
    <n v="431"/>
    <n v="1069"/>
    <n v="25"/>
    <n v="62"/>
    <n v="292"/>
    <n v="729"/>
    <n v="88"/>
    <n v="218"/>
    <n v="11"/>
    <n v="26"/>
    <n v="15"/>
    <n v="34"/>
    <n v="3.4802784222737818E-2"/>
    <n v="3.1805425631431246E-2"/>
    <x v="3"/>
    <x v="11"/>
    <x v="86"/>
    <s v="E85708"/>
  </r>
  <r>
    <x v="3"/>
    <s v="E85697"/>
    <s v="Greenbrook Bedfont"/>
    <s v="Feltham And Bedfont Pcn"/>
    <s v="NHS North West London ICB - W2U3Z"/>
    <n v="0"/>
    <n v="0"/>
    <n v="0"/>
    <n v="0"/>
    <n v="0"/>
    <n v="0"/>
    <n v="0"/>
    <n v="0"/>
    <n v="0"/>
    <n v="0"/>
    <n v="0"/>
    <n v="0"/>
    <n v="0"/>
    <n v="0"/>
    <x v="3"/>
    <x v="11"/>
    <x v="87"/>
    <s v="E85697"/>
  </r>
  <r>
    <x v="3"/>
    <s v="E85699"/>
    <s v="Grove Village Medical Centre"/>
    <s v="Feltham And Bedfont Pcn"/>
    <s v="NHS North West London ICB - W2U3Z"/>
    <n v="0"/>
    <n v="0"/>
    <n v="0"/>
    <n v="0"/>
    <n v="0"/>
    <n v="0"/>
    <n v="0"/>
    <n v="0"/>
    <n v="0"/>
    <n v="0"/>
    <n v="0"/>
    <n v="0"/>
    <n v="0"/>
    <n v="0"/>
    <x v="3"/>
    <x v="11"/>
    <x v="88"/>
    <s v="E85699"/>
  </r>
  <r>
    <x v="3"/>
    <s v="E85718"/>
    <s v="Hatton Medical Practice"/>
    <s v="Feltham And Bedfont Pcn"/>
    <s v="NHS North West London ICB - W2U3Z"/>
    <n v="366"/>
    <n v="732"/>
    <n v="24"/>
    <n v="48"/>
    <n v="244"/>
    <n v="488"/>
    <n v="69"/>
    <n v="138"/>
    <n v="18"/>
    <n v="36"/>
    <n v="11"/>
    <n v="22"/>
    <n v="3.0054644808743168E-2"/>
    <n v="3.0054644808743168E-2"/>
    <x v="3"/>
    <x v="11"/>
    <x v="89"/>
    <s v="E85718"/>
  </r>
  <r>
    <x v="3"/>
    <s v="E85736"/>
    <s v="Little Park Surgery"/>
    <s v="Feltham And Bedfont Pcn"/>
    <s v="NHS North West London ICB - W2U3Z"/>
    <n v="0"/>
    <n v="0"/>
    <n v="0"/>
    <n v="0"/>
    <n v="0"/>
    <n v="0"/>
    <n v="0"/>
    <n v="0"/>
    <n v="0"/>
    <n v="0"/>
    <n v="0"/>
    <n v="0"/>
    <n v="0"/>
    <n v="0"/>
    <x v="3"/>
    <x v="11"/>
    <x v="90"/>
    <s v="E85736"/>
  </r>
  <r>
    <x v="3"/>
    <s v="E85035"/>
    <s v="Mount Medical Centre"/>
    <s v="Feltham And Bedfont Pcn"/>
    <s v="NHS North West London ICB - W2U3Z"/>
    <n v="0"/>
    <n v="0"/>
    <n v="0"/>
    <n v="0"/>
    <n v="0"/>
    <n v="0"/>
    <n v="0"/>
    <n v="0"/>
    <n v="0"/>
    <n v="0"/>
    <n v="0"/>
    <n v="0"/>
    <n v="0"/>
    <n v="0"/>
    <x v="3"/>
    <x v="11"/>
    <x v="91"/>
    <s v="E85035"/>
  </r>
  <r>
    <x v="3"/>
    <s v="E85115"/>
    <s v="Pentelow Practice"/>
    <s v="Feltham And Bedfont Pcn"/>
    <s v="NHS North West London ICB - W2U3Z"/>
    <n v="286"/>
    <n v="733"/>
    <n v="19"/>
    <n v="52"/>
    <n v="172"/>
    <n v="437"/>
    <n v="67"/>
    <n v="174"/>
    <n v="15"/>
    <n v="35"/>
    <n v="13"/>
    <n v="35"/>
    <n v="4.5454545454545456E-2"/>
    <n v="4.7748976807639835E-2"/>
    <x v="3"/>
    <x v="11"/>
    <x v="92"/>
    <s v="E85115"/>
  </r>
  <r>
    <x v="3"/>
    <s v="E85734"/>
    <s v="Queens Park Medical Practice"/>
    <s v="Feltham And Bedfont Pcn"/>
    <s v="NHS North West London ICB - W2U3Z"/>
    <n v="0"/>
    <n v="0"/>
    <n v="0"/>
    <n v="0"/>
    <n v="0"/>
    <n v="0"/>
    <n v="0"/>
    <n v="0"/>
    <n v="0"/>
    <n v="0"/>
    <n v="0"/>
    <n v="0"/>
    <n v="0"/>
    <n v="0"/>
    <x v="3"/>
    <x v="11"/>
    <x v="93"/>
    <s v="E85734"/>
  </r>
  <r>
    <x v="3"/>
    <s v="E85056"/>
    <s v="St Davids Practice"/>
    <s v="Feltham And Bedfont Pcn"/>
    <s v="NHS North West London ICB - W2U3Z"/>
    <n v="2147"/>
    <n v="4810"/>
    <n v="172"/>
    <n v="392"/>
    <n v="1242"/>
    <n v="2734"/>
    <n v="389"/>
    <n v="888"/>
    <n v="176"/>
    <n v="397"/>
    <n v="168"/>
    <n v="399"/>
    <n v="7.8248719142990225E-2"/>
    <n v="8.2952182952182957E-2"/>
    <x v="3"/>
    <x v="11"/>
    <x v="94"/>
    <s v="E85056"/>
  </r>
  <r>
    <x v="3"/>
    <s v="Y02672"/>
    <s v="The Practice Feltham"/>
    <s v="Feltham And Bedfont Pcn"/>
    <s v="NHS North West London ICB - W2U3Z"/>
    <n v="0"/>
    <n v="0"/>
    <n v="0"/>
    <n v="0"/>
    <n v="0"/>
    <n v="0"/>
    <n v="0"/>
    <n v="0"/>
    <n v="0"/>
    <n v="0"/>
    <n v="0"/>
    <n v="0"/>
    <n v="0"/>
    <n v="0"/>
    <x v="3"/>
    <x v="11"/>
    <x v="95"/>
    <s v="Y02672"/>
  </r>
  <r>
    <x v="3"/>
    <s v="E85045"/>
    <s v="Twickenham Park Medical Centre"/>
    <s v="Feltham And Bedfont Pcn"/>
    <s v="NHS North West London ICB - W2U3Z"/>
    <n v="0"/>
    <n v="0"/>
    <n v="0"/>
    <n v="0"/>
    <n v="0"/>
    <n v="0"/>
    <n v="0"/>
    <n v="0"/>
    <n v="0"/>
    <n v="0"/>
    <n v="0"/>
    <n v="0"/>
    <n v="0"/>
    <n v="0"/>
    <x v="3"/>
    <x v="11"/>
    <x v="96"/>
    <s v="E85045"/>
  </r>
  <r>
    <x v="3"/>
    <s v="E85696"/>
    <s v="Clifford Road Surgery"/>
    <s v="Great West Road Pcn"/>
    <s v="NHS North West London ICB - W2U3Z"/>
    <n v="0"/>
    <n v="0"/>
    <n v="0"/>
    <n v="0"/>
    <n v="0"/>
    <n v="0"/>
    <n v="0"/>
    <n v="0"/>
    <n v="0"/>
    <n v="0"/>
    <n v="0"/>
    <n v="0"/>
    <n v="0"/>
    <n v="0"/>
    <x v="3"/>
    <x v="12"/>
    <x v="97"/>
    <s v="E85696"/>
  </r>
  <r>
    <x v="3"/>
    <s v="E85052"/>
    <s v="Cranford Medical Centre"/>
    <s v="Great West Road Pcn"/>
    <s v="NHS North West London ICB - W2U3Z"/>
    <n v="191"/>
    <n v="474"/>
    <n v="21"/>
    <n v="52"/>
    <n v="114"/>
    <n v="278"/>
    <n v="43"/>
    <n v="116"/>
    <n v="11"/>
    <n v="24"/>
    <n v="2"/>
    <n v="4"/>
    <n v="1.0471204188481676E-2"/>
    <n v="8.4388185654008432E-3"/>
    <x v="3"/>
    <x v="12"/>
    <x v="98"/>
    <s v="E85052"/>
  </r>
  <r>
    <x v="3"/>
    <s v="E85114"/>
    <s v="Crosslands Surgery"/>
    <s v="Great West Road Pcn"/>
    <s v="NHS North West London ICB - W2U3Z"/>
    <n v="462"/>
    <n v="956"/>
    <n v="38"/>
    <n v="76"/>
    <n v="273"/>
    <n v="577"/>
    <n v="103"/>
    <n v="207"/>
    <n v="22"/>
    <n v="44"/>
    <n v="26"/>
    <n v="52"/>
    <n v="5.627705627705628E-2"/>
    <n v="5.4393305439330547E-2"/>
    <x v="3"/>
    <x v="12"/>
    <x v="99"/>
    <s v="E85114"/>
  </r>
  <r>
    <x v="3"/>
    <s v="E85062"/>
    <s v="Hiyos"/>
    <s v="Great West Road Pcn"/>
    <s v="NHS North West London ICB - W2U3Z"/>
    <n v="0"/>
    <n v="0"/>
    <n v="0"/>
    <n v="0"/>
    <n v="0"/>
    <n v="0"/>
    <n v="0"/>
    <n v="0"/>
    <n v="0"/>
    <n v="0"/>
    <n v="0"/>
    <n v="0"/>
    <n v="0"/>
    <n v="0"/>
    <x v="3"/>
    <x v="12"/>
    <x v="100"/>
    <s v="E85062"/>
  </r>
  <r>
    <x v="3"/>
    <s v="E85739"/>
    <s v="Hmc Health Heston Great West"/>
    <s v="Great West Road Pcn"/>
    <s v="NHS North West London ICB - W2U3Z"/>
    <n v="0"/>
    <n v="0"/>
    <n v="0"/>
    <n v="0"/>
    <n v="0"/>
    <n v="0"/>
    <n v="0"/>
    <n v="0"/>
    <n v="0"/>
    <n v="0"/>
    <n v="0"/>
    <n v="0"/>
    <n v="0"/>
    <n v="0"/>
    <x v="3"/>
    <x v="12"/>
    <x v="101"/>
    <s v="E85739"/>
  </r>
  <r>
    <x v="3"/>
    <s v="E85681"/>
    <s v="Jersey Practice"/>
    <s v="Great West Road Pcn"/>
    <s v="NHS North West London ICB - W2U3Z"/>
    <n v="3916"/>
    <n v="11016"/>
    <n v="258"/>
    <n v="740"/>
    <n v="2550"/>
    <n v="7139"/>
    <n v="692"/>
    <n v="1946"/>
    <n v="235"/>
    <n v="679"/>
    <n v="181"/>
    <n v="512"/>
    <n v="4.6220633299284983E-2"/>
    <n v="4.6477850399419027E-2"/>
    <x v="3"/>
    <x v="12"/>
    <x v="102"/>
    <s v="E85681"/>
  </r>
  <r>
    <x v="3"/>
    <s v="E85096"/>
    <s v="Medical Centre"/>
    <s v="Great West Road Pcn"/>
    <s v="NHS North West London ICB - W2U3Z"/>
    <n v="183"/>
    <n v="549"/>
    <n v="13"/>
    <n v="39"/>
    <n v="91"/>
    <n v="273"/>
    <n v="54"/>
    <n v="162"/>
    <n v="16"/>
    <n v="48"/>
    <n v="9"/>
    <n v="27"/>
    <n v="4.9180327868852458E-2"/>
    <n v="4.9180327868852458E-2"/>
    <x v="3"/>
    <x v="12"/>
    <x v="103"/>
    <s v="E85096"/>
  </r>
  <r>
    <x v="3"/>
    <s v="E85707"/>
    <s v="Skyways Medical Centre"/>
    <s v="Great West Road Pcn"/>
    <s v="NHS North West London ICB - W2U3Z"/>
    <n v="282"/>
    <n v="564"/>
    <n v="25"/>
    <n v="50"/>
    <n v="168"/>
    <n v="336"/>
    <n v="70"/>
    <n v="140"/>
    <n v="12"/>
    <n v="24"/>
    <n v="7"/>
    <n v="14"/>
    <n v="2.4822695035460994E-2"/>
    <n v="2.4822695035460994E-2"/>
    <x v="3"/>
    <x v="12"/>
    <x v="104"/>
    <s v="E85707"/>
  </r>
  <r>
    <x v="3"/>
    <s v="E85046"/>
    <s v="Eastmead Avenue Surgery"/>
    <s v="Greenwell Pcn"/>
    <s v="NHS North West London ICB - W2U3Z"/>
    <n v="4223"/>
    <n v="10280"/>
    <n v="368"/>
    <n v="919"/>
    <n v="2337"/>
    <n v="5707"/>
    <n v="858"/>
    <n v="2038"/>
    <n v="339"/>
    <n v="829"/>
    <n v="321"/>
    <n v="787"/>
    <n v="7.6012313521193461E-2"/>
    <n v="7.6556420233463041E-2"/>
    <x v="0"/>
    <x v="13"/>
    <x v="105"/>
    <s v="E85046"/>
  </r>
  <r>
    <x v="3"/>
    <s v="E85088"/>
    <s v="Elmbank Surgery"/>
    <s v="Greenwell Pcn"/>
    <s v="NHS North West London ICB - W2U3Z"/>
    <n v="0"/>
    <n v="0"/>
    <n v="0"/>
    <n v="0"/>
    <n v="0"/>
    <n v="0"/>
    <n v="0"/>
    <n v="0"/>
    <n v="0"/>
    <n v="0"/>
    <n v="0"/>
    <n v="0"/>
    <n v="0"/>
    <n v="0"/>
    <x v="0"/>
    <x v="13"/>
    <x v="106"/>
    <s v="E85088"/>
  </r>
  <r>
    <x v="3"/>
    <s v="E85051"/>
    <s v="Greenford Avenue Fhp"/>
    <s v="Greenwell Pcn"/>
    <s v="NHS North West London ICB - W2U3Z"/>
    <n v="0"/>
    <n v="0"/>
    <n v="0"/>
    <n v="0"/>
    <n v="0"/>
    <n v="0"/>
    <n v="0"/>
    <n v="0"/>
    <n v="0"/>
    <n v="0"/>
    <n v="0"/>
    <n v="0"/>
    <n v="0"/>
    <n v="0"/>
    <x v="0"/>
    <x v="13"/>
    <x v="107"/>
    <s v="E85051"/>
  </r>
  <r>
    <x v="3"/>
    <s v="E85041"/>
    <s v="Hanwell Health Centre (Naish)"/>
    <s v="Greenwell Pcn"/>
    <s v="NHS North West London ICB - W2U3Z"/>
    <n v="0"/>
    <n v="0"/>
    <n v="0"/>
    <n v="0"/>
    <n v="0"/>
    <n v="0"/>
    <n v="0"/>
    <n v="0"/>
    <n v="0"/>
    <n v="0"/>
    <n v="0"/>
    <n v="0"/>
    <n v="0"/>
    <n v="0"/>
    <x v="0"/>
    <x v="13"/>
    <x v="108"/>
    <s v="E85041"/>
  </r>
  <r>
    <x v="3"/>
    <s v="E85069"/>
    <s v="Oldfield Family Practice"/>
    <s v="Greenwell Pcn"/>
    <s v="NHS North West London ICB - W2U3Z"/>
    <n v="1418"/>
    <n v="2836"/>
    <n v="149"/>
    <n v="298"/>
    <n v="620"/>
    <n v="1240"/>
    <n v="396"/>
    <n v="792"/>
    <n v="132"/>
    <n v="264"/>
    <n v="121"/>
    <n v="242"/>
    <n v="8.5331452750352615E-2"/>
    <n v="8.5331452750352615E-2"/>
    <x v="0"/>
    <x v="13"/>
    <x v="109"/>
    <s v="E85069"/>
  </r>
  <r>
    <x v="3"/>
    <s v="E85129"/>
    <s v="The Mansell Road Practice"/>
    <s v="Greenwell Pcn"/>
    <s v="NHS North West London ICB - W2U3Z"/>
    <n v="1820"/>
    <n v="3664"/>
    <n v="218"/>
    <n v="438"/>
    <n v="638"/>
    <n v="1286"/>
    <n v="584"/>
    <n v="1176"/>
    <n v="205"/>
    <n v="410"/>
    <n v="175"/>
    <n v="354"/>
    <n v="9.6153846153846159E-2"/>
    <n v="9.661572052401747E-2"/>
    <x v="0"/>
    <x v="13"/>
    <x v="110"/>
    <s v="E85129"/>
  </r>
  <r>
    <x v="3"/>
    <s v="E85013"/>
    <s v="Westseven Gp"/>
    <s v="Greenwell Pcn"/>
    <s v="NHS North West London ICB - W2U3Z"/>
    <n v="1300"/>
    <n v="2651"/>
    <n v="178"/>
    <n v="407"/>
    <n v="472"/>
    <n v="745"/>
    <n v="372"/>
    <n v="862"/>
    <n v="118"/>
    <n v="266"/>
    <n v="160"/>
    <n v="371"/>
    <n v="0.12307692307692308"/>
    <n v="0.13994718973972087"/>
    <x v="0"/>
    <x v="13"/>
    <x v="111"/>
    <s v="E85013"/>
  </r>
  <r>
    <x v="3"/>
    <s v="E85032"/>
    <s v="Ashchurch Surgery"/>
    <s v="Hammersmith &amp; Fulham Central Pcn"/>
    <s v="NHS North West London ICB - W2U3Z"/>
    <n v="0"/>
    <n v="0"/>
    <n v="0"/>
    <n v="0"/>
    <n v="0"/>
    <n v="0"/>
    <n v="0"/>
    <n v="0"/>
    <n v="0"/>
    <n v="0"/>
    <n v="0"/>
    <n v="0"/>
    <n v="0"/>
    <n v="0"/>
    <x v="1"/>
    <x v="14"/>
    <x v="112"/>
    <s v="E85032"/>
  </r>
  <r>
    <x v="3"/>
    <s v="E85033"/>
    <s v="Hammersmith Surgery"/>
    <s v="Hammersmith &amp; Fulham Central Pcn"/>
    <s v="NHS North West London ICB - W2U3Z"/>
    <n v="0"/>
    <n v="0"/>
    <n v="0"/>
    <n v="0"/>
    <n v="0"/>
    <n v="0"/>
    <n v="0"/>
    <n v="0"/>
    <n v="0"/>
    <n v="0"/>
    <n v="0"/>
    <n v="0"/>
    <n v="0"/>
    <n v="0"/>
    <x v="1"/>
    <x v="14"/>
    <x v="113"/>
    <s v="E85033"/>
  </r>
  <r>
    <x v="3"/>
    <s v="E85008"/>
    <s v="North Fulham Surgery"/>
    <s v="Hammersmith &amp; Fulham Central Pcn"/>
    <s v="NHS North West London ICB - W2U3Z"/>
    <n v="0"/>
    <n v="0"/>
    <n v="0"/>
    <n v="0"/>
    <n v="0"/>
    <n v="0"/>
    <n v="0"/>
    <n v="0"/>
    <n v="0"/>
    <n v="0"/>
    <n v="0"/>
    <n v="0"/>
    <n v="0"/>
    <n v="0"/>
    <x v="1"/>
    <x v="14"/>
    <x v="114"/>
    <s v="E85008"/>
  </r>
  <r>
    <x v="3"/>
    <s v="E85125"/>
    <s v="Sterndale Surgery"/>
    <s v="Hammersmith &amp; Fulham Central Pcn"/>
    <s v="NHS North West London ICB - W2U3Z"/>
    <n v="612"/>
    <n v="1268"/>
    <n v="45"/>
    <n v="94"/>
    <n v="254"/>
    <n v="526"/>
    <n v="173"/>
    <n v="360"/>
    <n v="73"/>
    <n v="151"/>
    <n v="67"/>
    <n v="137"/>
    <n v="0.10947712418300654"/>
    <n v="0.10804416403785488"/>
    <x v="1"/>
    <x v="14"/>
    <x v="115"/>
    <s v="E85125"/>
  </r>
  <r>
    <x v="3"/>
    <s v="E85074"/>
    <s v="West Kensington Gp Surgery"/>
    <s v="Hammersmith &amp; Fulham Central Pcn"/>
    <s v="NHS North West London ICB - W2U3Z"/>
    <n v="407"/>
    <n v="814"/>
    <n v="42"/>
    <n v="84"/>
    <n v="182"/>
    <n v="364"/>
    <n v="142"/>
    <n v="284"/>
    <n v="26"/>
    <n v="52"/>
    <n v="15"/>
    <n v="30"/>
    <n v="3.6855036855036855E-2"/>
    <n v="3.6855036855036855E-2"/>
    <x v="1"/>
    <x v="14"/>
    <x v="116"/>
    <s v="E85074"/>
  </r>
  <r>
    <x v="3"/>
    <s v="E85020"/>
    <s v="Brook Green Medical Centre"/>
    <s v="Hammersmith &amp; Fulham Partnership Pcn"/>
    <s v="NHS North West London ICB - W2U3Z"/>
    <n v="1105"/>
    <n v="2611"/>
    <n v="107"/>
    <n v="252"/>
    <n v="588"/>
    <n v="1383"/>
    <n v="264"/>
    <n v="630"/>
    <n v="88"/>
    <n v="212"/>
    <n v="58"/>
    <n v="134"/>
    <n v="5.2488687782805431E-2"/>
    <n v="5.1321332822673309E-2"/>
    <x v="1"/>
    <x v="15"/>
    <x v="117"/>
    <s v="E85020"/>
  </r>
  <r>
    <x v="3"/>
    <s v="E85003"/>
    <s v="North End Medical Centre"/>
    <s v="Hammersmith &amp; Fulham Partnership Pcn"/>
    <s v="NHS North West London ICB - W2U3Z"/>
    <n v="1945"/>
    <n v="4321"/>
    <n v="156"/>
    <n v="359"/>
    <n v="1026"/>
    <n v="2254"/>
    <n v="407"/>
    <n v="926"/>
    <n v="176"/>
    <n v="384"/>
    <n v="180"/>
    <n v="398"/>
    <n v="9.2544987146529561E-2"/>
    <n v="9.2108308261976399E-2"/>
    <x v="1"/>
    <x v="15"/>
    <x v="118"/>
    <s v="E85003"/>
  </r>
  <r>
    <x v="3"/>
    <s v="E85636"/>
    <s v="Park Medical Centre"/>
    <s v="Hammersmith &amp; Fulham Partnership Pcn"/>
    <s v="NHS North West London ICB - W2U3Z"/>
    <n v="2739"/>
    <n v="5683"/>
    <n v="292"/>
    <n v="622"/>
    <n v="1335"/>
    <n v="2761"/>
    <n v="651"/>
    <n v="1354"/>
    <n v="219"/>
    <n v="451"/>
    <n v="242"/>
    <n v="495"/>
    <n v="8.8353413654618476E-2"/>
    <n v="8.7101882808375858E-2"/>
    <x v="1"/>
    <x v="15"/>
    <x v="119"/>
    <s v="E85636"/>
  </r>
  <r>
    <x v="3"/>
    <s v="E85016"/>
    <s v="Richford Gate Medical Centre"/>
    <s v="Hammersmith &amp; Fulham Partnership Pcn"/>
    <s v="NHS North West London ICB - W2U3Z"/>
    <n v="2229"/>
    <n v="4574"/>
    <n v="206"/>
    <n v="423"/>
    <n v="1358"/>
    <n v="2792"/>
    <n v="443"/>
    <n v="912"/>
    <n v="110"/>
    <n v="220"/>
    <n v="112"/>
    <n v="227"/>
    <n v="5.0246747420367881E-2"/>
    <n v="4.9628334062090072E-2"/>
    <x v="1"/>
    <x v="15"/>
    <x v="120"/>
    <s v="E85016"/>
  </r>
  <r>
    <x v="3"/>
    <s v="E85055"/>
    <s v="The Bush Doctors"/>
    <s v="Hammersmith &amp; Fulham Partnership Pcn"/>
    <s v="NHS North West London ICB - W2U3Z"/>
    <n v="1712"/>
    <n v="3980"/>
    <n v="146"/>
    <n v="335"/>
    <n v="967"/>
    <n v="2234"/>
    <n v="389"/>
    <n v="926"/>
    <n v="101"/>
    <n v="234"/>
    <n v="109"/>
    <n v="251"/>
    <n v="6.3668224299065421E-2"/>
    <n v="6.306532663316583E-2"/>
    <x v="1"/>
    <x v="15"/>
    <x v="121"/>
    <s v="E85055"/>
  </r>
  <r>
    <x v="3"/>
    <s v="E84067"/>
    <s v="Church Lane Surgery"/>
    <s v="Harness North Pcn"/>
    <s v="NHS North West London ICB - W2U3Z"/>
    <n v="0"/>
    <n v="0"/>
    <n v="0"/>
    <n v="0"/>
    <n v="0"/>
    <n v="0"/>
    <n v="0"/>
    <n v="0"/>
    <n v="0"/>
    <n v="0"/>
    <n v="0"/>
    <n v="0"/>
    <n v="0"/>
    <n v="0"/>
    <x v="2"/>
    <x v="16"/>
    <x v="122"/>
    <s v="E84067"/>
  </r>
  <r>
    <x v="3"/>
    <s v="E84083"/>
    <s v="Lanfranc Medical Centre"/>
    <s v="Harness North Pcn"/>
    <s v="NHS North West London ICB - W2U3Z"/>
    <n v="0"/>
    <n v="0"/>
    <n v="0"/>
    <n v="0"/>
    <n v="0"/>
    <n v="0"/>
    <n v="0"/>
    <n v="0"/>
    <n v="0"/>
    <n v="0"/>
    <n v="0"/>
    <n v="0"/>
    <n v="0"/>
    <n v="0"/>
    <x v="2"/>
    <x v="16"/>
    <x v="123"/>
    <s v="E84083"/>
  </r>
  <r>
    <x v="3"/>
    <s v="E84701"/>
    <s v="Pearl Medical Practice"/>
    <s v="Harness North Pcn"/>
    <s v="NHS North West London ICB - W2U3Z"/>
    <n v="6876"/>
    <n v="25271"/>
    <n v="580"/>
    <n v="2133"/>
    <n v="3811"/>
    <n v="14127"/>
    <n v="1455"/>
    <n v="5325"/>
    <n v="657"/>
    <n v="2363"/>
    <n v="373"/>
    <n v="1323"/>
    <n v="5.4246655031995349E-2"/>
    <n v="5.2352498911796129E-2"/>
    <x v="2"/>
    <x v="16"/>
    <x v="124"/>
    <s v="E84701"/>
  </r>
  <r>
    <x v="3"/>
    <s v="E84030"/>
    <s v="Preston Hill Surgery"/>
    <s v="Harness North Pcn"/>
    <s v="NHS North West London ICB - W2U3Z"/>
    <n v="133"/>
    <n v="266"/>
    <n v="6"/>
    <n v="12"/>
    <n v="82"/>
    <n v="164"/>
    <n v="28"/>
    <n v="56"/>
    <n v="11"/>
    <n v="22"/>
    <n v="6"/>
    <n v="12"/>
    <n v="4.5112781954887216E-2"/>
    <n v="4.5112781954887216E-2"/>
    <x v="2"/>
    <x v="16"/>
    <x v="125"/>
    <s v="E84030"/>
  </r>
  <r>
    <x v="3"/>
    <s v="E84678"/>
    <s v="Preston Medical Centre"/>
    <s v="Harness North Pcn"/>
    <s v="NHS North West London ICB - W2U3Z"/>
    <n v="0"/>
    <n v="0"/>
    <n v="0"/>
    <n v="0"/>
    <n v="0"/>
    <n v="0"/>
    <n v="0"/>
    <n v="0"/>
    <n v="0"/>
    <n v="0"/>
    <n v="0"/>
    <n v="0"/>
    <n v="0"/>
    <n v="0"/>
    <x v="2"/>
    <x v="16"/>
    <x v="126"/>
    <s v="E84678"/>
  </r>
  <r>
    <x v="3"/>
    <s v="Y01090"/>
    <s v="Sms Medical Practice"/>
    <s v="Harness North Pcn"/>
    <s v="NHS North West London ICB - W2U3Z"/>
    <n v="0"/>
    <n v="0"/>
    <n v="0"/>
    <n v="0"/>
    <n v="0"/>
    <n v="0"/>
    <n v="0"/>
    <n v="0"/>
    <n v="0"/>
    <n v="0"/>
    <n v="0"/>
    <n v="0"/>
    <n v="0"/>
    <n v="0"/>
    <x v="2"/>
    <x v="16"/>
    <x v="127"/>
    <s v="Y01090"/>
  </r>
  <r>
    <x v="3"/>
    <s v="E84626"/>
    <s v="The Sunflower Medical Centre"/>
    <s v="Harness North Pcn"/>
    <s v="NHS North West London ICB - W2U3Z"/>
    <n v="367"/>
    <n v="734"/>
    <n v="20"/>
    <n v="40"/>
    <n v="220"/>
    <n v="440"/>
    <n v="81"/>
    <n v="162"/>
    <n v="21"/>
    <n v="42"/>
    <n v="25"/>
    <n v="50"/>
    <n v="6.8119891008174394E-2"/>
    <n v="6.8119891008174394E-2"/>
    <x v="2"/>
    <x v="16"/>
    <x v="128"/>
    <s v="E84626"/>
  </r>
  <r>
    <x v="3"/>
    <s v="E84635"/>
    <s v="The Surgery"/>
    <s v="Harness North Pcn"/>
    <s v="NHS North West London ICB - W2U3Z"/>
    <n v="860"/>
    <n v="1858"/>
    <n v="91"/>
    <n v="200"/>
    <n v="312"/>
    <n v="652"/>
    <n v="257"/>
    <n v="584"/>
    <n v="119"/>
    <n v="260"/>
    <n v="81"/>
    <n v="162"/>
    <n v="9.4186046511627902E-2"/>
    <n v="8.7190527448869751E-2"/>
    <x v="2"/>
    <x v="16"/>
    <x v="129"/>
    <s v="E84635"/>
  </r>
  <r>
    <x v="3"/>
    <s v="E84709"/>
    <s v="Wembley Park Medical Centre"/>
    <s v="Harness North Pcn"/>
    <s v="NHS North West London ICB - W2U3Z"/>
    <n v="13082"/>
    <n v="26165"/>
    <n v="1294"/>
    <n v="2588"/>
    <n v="6742"/>
    <n v="13485"/>
    <n v="2465"/>
    <n v="4930"/>
    <n v="1215"/>
    <n v="2430"/>
    <n v="1366"/>
    <n v="2732"/>
    <n v="0.10441828466595322"/>
    <n v="0.10441429390407032"/>
    <x v="2"/>
    <x v="16"/>
    <x v="130"/>
    <s v="E84709"/>
  </r>
  <r>
    <x v="3"/>
    <s v="E84015"/>
    <s v="Willow Tree Family Doctors"/>
    <s v="Harness North Pcn"/>
    <s v="NHS North West London ICB - W2U3Z"/>
    <n v="2321"/>
    <n v="4597"/>
    <n v="351"/>
    <n v="656"/>
    <n v="440"/>
    <n v="1081"/>
    <n v="902"/>
    <n v="1687"/>
    <n v="331"/>
    <n v="624"/>
    <n v="297"/>
    <n v="549"/>
    <n v="0.12796208530805686"/>
    <n v="0.11942571242114422"/>
    <x v="2"/>
    <x v="16"/>
    <x v="131"/>
    <s v="E84015"/>
  </r>
  <r>
    <x v="3"/>
    <s v="E84031"/>
    <s v="Brentfield Medical Centre"/>
    <s v="Harness South Pcn"/>
    <s v="NHS North West London ICB - W2U3Z"/>
    <n v="3327"/>
    <n v="8318"/>
    <n v="246"/>
    <n v="592"/>
    <n v="1768"/>
    <n v="4618"/>
    <n v="871"/>
    <n v="2049"/>
    <n v="254"/>
    <n v="621"/>
    <n v="188"/>
    <n v="438"/>
    <n v="5.6507363991584007E-2"/>
    <n v="5.26568886751623E-2"/>
    <x v="2"/>
    <x v="17"/>
    <x v="132"/>
    <s v="E84031"/>
  </r>
  <r>
    <x v="3"/>
    <s v="E84013"/>
    <s v="Church End Medical Centre"/>
    <s v="Harness South Pcn"/>
    <s v="NHS North West London ICB - W2U3Z"/>
    <n v="993"/>
    <n v="2121"/>
    <n v="65"/>
    <n v="143"/>
    <n v="618"/>
    <n v="1309"/>
    <n v="207"/>
    <n v="442"/>
    <n v="66"/>
    <n v="144"/>
    <n v="37"/>
    <n v="83"/>
    <n v="3.726082578046324E-2"/>
    <n v="3.9132484677039135E-2"/>
    <x v="2"/>
    <x v="17"/>
    <x v="133"/>
    <s v="E84013"/>
  </r>
  <r>
    <x v="3"/>
    <s v="E84002"/>
    <s v="Forty Willows Surgery"/>
    <s v="Harness South Pcn"/>
    <s v="NHS North West London ICB - W2U3Z"/>
    <n v="4587"/>
    <n v="9783"/>
    <n v="450"/>
    <n v="839"/>
    <n v="1914"/>
    <n v="4834"/>
    <n v="1358"/>
    <n v="2520"/>
    <n v="505"/>
    <n v="951"/>
    <n v="360"/>
    <n v="639"/>
    <n v="7.8482668410725959E-2"/>
    <n v="6.5317387304507826E-2"/>
    <x v="2"/>
    <x v="17"/>
    <x v="134"/>
    <s v="E84002"/>
  </r>
  <r>
    <x v="3"/>
    <s v="E84074"/>
    <s v="Freuchen Medical Centre"/>
    <s v="Harness South Pcn"/>
    <s v="NHS North West London ICB - W2U3Z"/>
    <n v="7646"/>
    <n v="16625"/>
    <n v="347"/>
    <n v="824"/>
    <n v="5542"/>
    <n v="11958"/>
    <n v="1115"/>
    <n v="2319"/>
    <n v="329"/>
    <n v="790"/>
    <n v="313"/>
    <n v="734"/>
    <n v="4.0936437352864244E-2"/>
    <n v="4.4150375939849627E-2"/>
    <x v="2"/>
    <x v="17"/>
    <x v="135"/>
    <s v="E84074"/>
  </r>
  <r>
    <x v="3"/>
    <s v="E84637"/>
    <s v="Hilltop Medical Practice"/>
    <s v="Harness South Pcn"/>
    <s v="NHS North West London ICB - W2U3Z"/>
    <n v="1644"/>
    <n v="3817"/>
    <n v="184"/>
    <n v="402"/>
    <n v="806"/>
    <n v="1988"/>
    <n v="399"/>
    <n v="872"/>
    <n v="145"/>
    <n v="317"/>
    <n v="110"/>
    <n v="238"/>
    <n v="6.6909975669099758E-2"/>
    <n v="6.235263295782028E-2"/>
    <x v="2"/>
    <x v="17"/>
    <x v="136"/>
    <s v="E84637"/>
  </r>
  <r>
    <x v="3"/>
    <s v="E84076"/>
    <s v="Oxgate Gardens Surgery"/>
    <s v="Harness South Pcn"/>
    <s v="NHS North West London ICB - W2U3Z"/>
    <n v="0"/>
    <n v="0"/>
    <n v="0"/>
    <n v="0"/>
    <n v="0"/>
    <n v="0"/>
    <n v="0"/>
    <n v="0"/>
    <n v="0"/>
    <n v="0"/>
    <n v="0"/>
    <n v="0"/>
    <n v="0"/>
    <n v="0"/>
    <x v="2"/>
    <x v="17"/>
    <x v="137"/>
    <s v="E84076"/>
  </r>
  <r>
    <x v="3"/>
    <s v="E84645"/>
    <s v="Park Royal Medical Practice"/>
    <s v="Harness South Pcn"/>
    <s v="NHS North West London ICB - W2U3Z"/>
    <n v="2992"/>
    <n v="8374"/>
    <n v="331"/>
    <n v="845"/>
    <n v="1331"/>
    <n v="4128"/>
    <n v="713"/>
    <n v="1808"/>
    <n v="288"/>
    <n v="757"/>
    <n v="329"/>
    <n v="836"/>
    <n v="0.10995989304812834"/>
    <n v="9.983281585860998E-2"/>
    <x v="2"/>
    <x v="17"/>
    <x v="138"/>
    <s v="E84645"/>
  </r>
  <r>
    <x v="3"/>
    <s v="E84656"/>
    <s v="Roundwood Park Medical Centre"/>
    <s v="Harness South Pcn"/>
    <s v="NHS North West London ICB - W2U3Z"/>
    <n v="2364"/>
    <n v="4742"/>
    <n v="206"/>
    <n v="412"/>
    <n v="988"/>
    <n v="1990"/>
    <n v="687"/>
    <n v="1374"/>
    <n v="245"/>
    <n v="490"/>
    <n v="238"/>
    <n v="476"/>
    <n v="0.10067681895093063"/>
    <n v="0.10037958667229017"/>
    <x v="2"/>
    <x v="17"/>
    <x v="139"/>
    <s v="E84656"/>
  </r>
  <r>
    <x v="3"/>
    <s v="E84028"/>
    <s v="The Stonebridge Practice"/>
    <s v="Harness South Pcn"/>
    <s v="NHS North West London ICB - W2U3Z"/>
    <n v="2199"/>
    <n v="3837"/>
    <n v="147"/>
    <n v="257"/>
    <n v="1226"/>
    <n v="2100"/>
    <n v="534"/>
    <n v="944"/>
    <n v="146"/>
    <n v="268"/>
    <n v="146"/>
    <n v="268"/>
    <n v="6.6393815370623013E-2"/>
    <n v="6.9846234037008084E-2"/>
    <x v="2"/>
    <x v="17"/>
    <x v="140"/>
    <s v="E84028"/>
  </r>
  <r>
    <x v="3"/>
    <s v="E84086"/>
    <s v="Walm Lane Surgery"/>
    <s v="Harness South Pcn"/>
    <s v="NHS North West London ICB - W2U3Z"/>
    <n v="2677"/>
    <n v="6131"/>
    <n v="220"/>
    <n v="492"/>
    <n v="1306"/>
    <n v="3079"/>
    <n v="772"/>
    <n v="1711"/>
    <n v="176"/>
    <n v="396"/>
    <n v="203"/>
    <n v="453"/>
    <n v="7.5831154277175947E-2"/>
    <n v="7.388680476268146E-2"/>
    <x v="2"/>
    <x v="17"/>
    <x v="141"/>
    <s v="E84086"/>
  </r>
  <r>
    <x v="3"/>
    <s v="Y05080"/>
    <s v="First Choice Medical Care"/>
    <s v="Harrow Collaborative Pcn"/>
    <s v="NHS North West London ICB - W2U3Z"/>
    <n v="1104"/>
    <n v="2208"/>
    <n v="87"/>
    <n v="174"/>
    <n v="411"/>
    <n v="822"/>
    <n v="407"/>
    <n v="814"/>
    <n v="117"/>
    <n v="234"/>
    <n v="82"/>
    <n v="164"/>
    <n v="7.4275362318840576E-2"/>
    <n v="7.4275362318840576E-2"/>
    <x v="6"/>
    <x v="18"/>
    <x v="142"/>
    <s v="Y05080"/>
  </r>
  <r>
    <x v="3"/>
    <s v="E84676"/>
    <s v="Headstone Lane Medical Centre"/>
    <s v="Harrow Collaborative Pcn"/>
    <s v="NHS North West London ICB - W2U3Z"/>
    <n v="112"/>
    <n v="281"/>
    <n v="5"/>
    <n v="15"/>
    <n v="53"/>
    <n v="135"/>
    <n v="44"/>
    <n v="109"/>
    <n v="5"/>
    <n v="10"/>
    <n v="5"/>
    <n v="12"/>
    <n v="4.4642857142857144E-2"/>
    <n v="4.2704626334519574E-2"/>
    <x v="6"/>
    <x v="18"/>
    <x v="143"/>
    <s v="E84676"/>
  </r>
  <r>
    <x v="3"/>
    <s v="E84680"/>
    <s v="Headstone Road Surgery"/>
    <s v="Harrow Collaborative Pcn"/>
    <s v="NHS North West London ICB - W2U3Z"/>
    <n v="142"/>
    <n v="284"/>
    <n v="18"/>
    <n v="36"/>
    <n v="57"/>
    <n v="114"/>
    <n v="39"/>
    <n v="78"/>
    <n v="10"/>
    <n v="20"/>
    <n v="18"/>
    <n v="36"/>
    <n v="0.12676056338028169"/>
    <n v="0.12676056338028169"/>
    <x v="6"/>
    <x v="18"/>
    <x v="144"/>
    <s v="E84680"/>
  </r>
  <r>
    <x v="3"/>
    <s v="E84647"/>
    <s v="Kenton Clinic"/>
    <s v="Harrow Collaborative Pcn"/>
    <s v="NHS North West London ICB - W2U3Z"/>
    <n v="943"/>
    <n v="1979"/>
    <n v="99"/>
    <n v="208"/>
    <n v="343"/>
    <n v="720"/>
    <n v="281"/>
    <n v="597"/>
    <n v="120"/>
    <n v="249"/>
    <n v="100"/>
    <n v="205"/>
    <n v="0.10604453870625663"/>
    <n v="0.10358767054067711"/>
    <x v="6"/>
    <x v="18"/>
    <x v="145"/>
    <s v="E84647"/>
  </r>
  <r>
    <x v="3"/>
    <s v="E84005"/>
    <s v="Kings Road Surgery"/>
    <s v="Harrow Collaborative Pcn"/>
    <s v="NHS North West London ICB - W2U3Z"/>
    <n v="4046"/>
    <n v="8092"/>
    <n v="368"/>
    <n v="736"/>
    <n v="1828"/>
    <n v="3656"/>
    <n v="1112"/>
    <n v="2224"/>
    <n v="381"/>
    <n v="762"/>
    <n v="357"/>
    <n v="714"/>
    <n v="8.8235294117647065E-2"/>
    <n v="8.8235294117647065E-2"/>
    <x v="6"/>
    <x v="18"/>
    <x v="146"/>
    <s v="E84005"/>
  </r>
  <r>
    <x v="3"/>
    <s v="E84070"/>
    <s v="Pinner View Medical Centre"/>
    <s v="Harrow Collaborative Pcn"/>
    <s v="NHS North West London ICB - W2U3Z"/>
    <n v="960"/>
    <n v="1920"/>
    <n v="110"/>
    <n v="226"/>
    <n v="381"/>
    <n v="746"/>
    <n v="266"/>
    <n v="541"/>
    <n v="122"/>
    <n v="245"/>
    <n v="81"/>
    <n v="162"/>
    <n v="8.4375000000000006E-2"/>
    <n v="8.4375000000000006E-2"/>
    <x v="6"/>
    <x v="18"/>
    <x v="147"/>
    <s v="E84070"/>
  </r>
  <r>
    <x v="3"/>
    <s v="E84040"/>
    <s v="The Pinner Road Surgery"/>
    <s v="Harrow Collaborative Pcn"/>
    <s v="NHS North West London ICB - W2U3Z"/>
    <n v="1962"/>
    <n v="4572"/>
    <n v="167"/>
    <n v="448"/>
    <n v="934"/>
    <n v="1794"/>
    <n v="557"/>
    <n v="1515"/>
    <n v="133"/>
    <n v="343"/>
    <n v="171"/>
    <n v="472"/>
    <n v="8.7155963302752298E-2"/>
    <n v="0.10323709536307961"/>
    <x v="6"/>
    <x v="18"/>
    <x v="148"/>
    <s v="E84040"/>
  </r>
  <r>
    <x v="3"/>
    <s v="E84062"/>
    <s v="The Shaftesbury Medical Centre"/>
    <s v="Harrow Collaborative Pcn"/>
    <s v="NHS North West London ICB - W2U3Z"/>
    <n v="2003"/>
    <n v="3966"/>
    <n v="119"/>
    <n v="203"/>
    <n v="1143"/>
    <n v="2471"/>
    <n v="504"/>
    <n v="887"/>
    <n v="108"/>
    <n v="187"/>
    <n v="129"/>
    <n v="218"/>
    <n v="6.4403394907638536E-2"/>
    <n v="5.4967221381744834E-2"/>
    <x v="6"/>
    <x v="18"/>
    <x v="149"/>
    <s v="E84062"/>
  </r>
  <r>
    <x v="3"/>
    <s v="E84653"/>
    <s v="Zain Medical Centre"/>
    <s v="Harrow Collaborative Pcn"/>
    <s v="NHS North West London ICB - W2U3Z"/>
    <n v="2101"/>
    <n v="4292"/>
    <n v="169"/>
    <n v="347"/>
    <n v="1105"/>
    <n v="2252"/>
    <n v="514"/>
    <n v="1052"/>
    <n v="169"/>
    <n v="345"/>
    <n v="144"/>
    <n v="296"/>
    <n v="6.8538791051880057E-2"/>
    <n v="6.8965517241379309E-2"/>
    <x v="6"/>
    <x v="18"/>
    <x v="150"/>
    <s v="E84653"/>
  </r>
  <r>
    <x v="3"/>
    <s v="E84014"/>
    <s v="Bacon Lane Surgery"/>
    <s v="Harrow East Pcn"/>
    <s v="NHS North West London ICB - W2U3Z"/>
    <n v="3168"/>
    <n v="9305"/>
    <n v="310"/>
    <n v="835"/>
    <n v="1178"/>
    <n v="3960"/>
    <n v="1013"/>
    <n v="2725"/>
    <n v="320"/>
    <n v="895"/>
    <n v="347"/>
    <n v="890"/>
    <n v="0.10953282828282829"/>
    <n v="9.5647501343363778E-2"/>
    <x v="6"/>
    <x v="19"/>
    <x v="151"/>
    <s v="E84014"/>
  </r>
  <r>
    <x v="3"/>
    <s v="E84039"/>
    <s v="Honeypot Medical Centre"/>
    <s v="Harrow East Pcn"/>
    <s v="NHS North West London ICB - W2U3Z"/>
    <n v="8462"/>
    <n v="17925"/>
    <n v="954"/>
    <n v="1957"/>
    <n v="3503"/>
    <n v="7654"/>
    <n v="2312"/>
    <n v="4793"/>
    <n v="905"/>
    <n v="1876"/>
    <n v="788"/>
    <n v="1645"/>
    <n v="9.3122193334909009E-2"/>
    <n v="9.1771269177126913E-2"/>
    <x v="6"/>
    <x v="19"/>
    <x v="152"/>
    <s v="E84039"/>
  </r>
  <r>
    <x v="3"/>
    <s v="E84075"/>
    <s v="Mollison Way Surgery"/>
    <s v="Harrow East Pcn"/>
    <s v="NHS North West London ICB - W2U3Z"/>
    <n v="5231"/>
    <n v="10201"/>
    <n v="399"/>
    <n v="790"/>
    <n v="2870"/>
    <n v="5548"/>
    <n v="1328"/>
    <n v="2599"/>
    <n v="376"/>
    <n v="757"/>
    <n v="258"/>
    <n v="507"/>
    <n v="4.9321353469699868E-2"/>
    <n v="4.9701009704930889E-2"/>
    <x v="6"/>
    <x v="19"/>
    <x v="153"/>
    <s v="E84075"/>
  </r>
  <r>
    <x v="3"/>
    <s v="E84658"/>
    <s v="Aspri Medical Centre"/>
    <s v="Health Alliance Pcn"/>
    <s v="NHS North West London ICB - W2U3Z"/>
    <n v="1195"/>
    <n v="3156"/>
    <n v="116"/>
    <n v="256"/>
    <n v="407"/>
    <n v="1482"/>
    <n v="442"/>
    <n v="936"/>
    <n v="119"/>
    <n v="254"/>
    <n v="111"/>
    <n v="228"/>
    <n v="9.2887029288702933E-2"/>
    <n v="7.2243346007604556E-2"/>
    <x v="6"/>
    <x v="20"/>
    <x v="154"/>
    <s v="E84658"/>
  </r>
  <r>
    <x v="3"/>
    <s v="E84069"/>
    <s v="Belmont Health Centre"/>
    <s v="Health Alliance Pcn"/>
    <s v="NHS North West London ICB - W2U3Z"/>
    <n v="3068"/>
    <n v="6136"/>
    <n v="217"/>
    <n v="434"/>
    <n v="1967"/>
    <n v="3934"/>
    <n v="506"/>
    <n v="1012"/>
    <n v="215"/>
    <n v="430"/>
    <n v="163"/>
    <n v="326"/>
    <n v="5.3129074315514994E-2"/>
    <n v="5.3129074315514994E-2"/>
    <x v="6"/>
    <x v="20"/>
    <x v="155"/>
    <s v="E84069"/>
  </r>
  <r>
    <x v="3"/>
    <s v="E84004"/>
    <s v="The Circle Practice"/>
    <s v="Health Alliance Pcn"/>
    <s v="NHS North West London ICB - W2U3Z"/>
    <n v="3017"/>
    <n v="5727"/>
    <n v="374"/>
    <n v="704"/>
    <n v="1459"/>
    <n v="2796"/>
    <n v="765"/>
    <n v="1424"/>
    <n v="236"/>
    <n v="451"/>
    <n v="183"/>
    <n v="352"/>
    <n v="6.0656281073914485E-2"/>
    <n v="6.146324428147372E-2"/>
    <x v="6"/>
    <x v="20"/>
    <x v="156"/>
    <s v="E84004"/>
  </r>
  <r>
    <x v="3"/>
    <s v="E84617"/>
    <s v="The Civic Medical Centre"/>
    <s v="Health Alliance Pcn"/>
    <s v="NHS North West London ICB - W2U3Z"/>
    <n v="3175"/>
    <n v="8341"/>
    <n v="347"/>
    <n v="961"/>
    <n v="1470"/>
    <n v="3851"/>
    <n v="838"/>
    <n v="2179"/>
    <n v="340"/>
    <n v="882"/>
    <n v="180"/>
    <n v="468"/>
    <n v="5.6692913385826771E-2"/>
    <n v="5.6108380290133077E-2"/>
    <x v="6"/>
    <x v="20"/>
    <x v="157"/>
    <s v="E84617"/>
  </r>
  <r>
    <x v="3"/>
    <s v="E84057"/>
    <s v="The Stanmore Medical Centre"/>
    <s v="Health Alliance Pcn"/>
    <s v="NHS North West London ICB - W2U3Z"/>
    <n v="2985"/>
    <n v="8640"/>
    <n v="218"/>
    <n v="619"/>
    <n v="1656"/>
    <n v="4837"/>
    <n v="648"/>
    <n v="1862"/>
    <n v="234"/>
    <n v="680"/>
    <n v="229"/>
    <n v="642"/>
    <n v="7.6716917922948075E-2"/>
    <n v="7.4305555555555555E-2"/>
    <x v="6"/>
    <x v="20"/>
    <x v="158"/>
    <s v="E84057"/>
  </r>
  <r>
    <x v="3"/>
    <s v="E84646"/>
    <s v="The Streatfield Medical Centre"/>
    <s v="Health Alliance Pcn"/>
    <s v="NHS North West London ICB - W2U3Z"/>
    <n v="2745"/>
    <n v="5957"/>
    <n v="253"/>
    <n v="539"/>
    <n v="1243"/>
    <n v="2671"/>
    <n v="583"/>
    <n v="1255"/>
    <n v="404"/>
    <n v="904"/>
    <n v="262"/>
    <n v="588"/>
    <n v="9.5446265938069222E-2"/>
    <n v="9.870740305522914E-2"/>
    <x v="6"/>
    <x v="20"/>
    <x v="159"/>
    <s v="E84646"/>
  </r>
  <r>
    <x v="3"/>
    <s v="E84009"/>
    <s v="Enderley Road Medical Centre"/>
    <s v="Healthsense Pcn"/>
    <s v="NHS North West London ICB - W2U3Z"/>
    <n v="3011"/>
    <n v="6674"/>
    <n v="320"/>
    <n v="714"/>
    <n v="973"/>
    <n v="2270"/>
    <n v="1059"/>
    <n v="2301"/>
    <n v="317"/>
    <n v="665"/>
    <n v="342"/>
    <n v="724"/>
    <n v="0.11358352706741946"/>
    <n v="0.10848067126161223"/>
    <x v="6"/>
    <x v="21"/>
    <x v="160"/>
    <s v="E84009"/>
  </r>
  <r>
    <x v="3"/>
    <s v="E84663"/>
    <s v="Kenton Bridge Medical Centre - Dr Raja"/>
    <s v="Healthsense Pcn"/>
    <s v="NHS North West London ICB - W2U3Z"/>
    <n v="2841"/>
    <n v="5711"/>
    <n v="300"/>
    <n v="600"/>
    <n v="1244"/>
    <n v="2515"/>
    <n v="780"/>
    <n v="1562"/>
    <n v="278"/>
    <n v="556"/>
    <n v="239"/>
    <n v="478"/>
    <n v="8.412530799014431E-2"/>
    <n v="8.3698126422693045E-2"/>
    <x v="6"/>
    <x v="21"/>
    <x v="161"/>
    <s v="E84663"/>
  </r>
  <r>
    <x v="3"/>
    <s v="E84601"/>
    <s v="Kenton Bridge Medical Centre Dr Golden"/>
    <s v="Healthsense Pcn"/>
    <s v="NHS North West London ICB - W2U3Z"/>
    <n v="1270"/>
    <n v="2540"/>
    <n v="106"/>
    <n v="212"/>
    <n v="722"/>
    <n v="1444"/>
    <n v="256"/>
    <n v="512"/>
    <n v="91"/>
    <n v="182"/>
    <n v="95"/>
    <n v="190"/>
    <n v="7.4803149606299218E-2"/>
    <n v="7.4803149606299218E-2"/>
    <x v="6"/>
    <x v="21"/>
    <x v="162"/>
    <s v="E84601"/>
  </r>
  <r>
    <x v="3"/>
    <s v="E84022"/>
    <s v="Roxbourne Medical Centre"/>
    <s v="Healthsense Pcn"/>
    <s v="NHS North West London ICB - W2U3Z"/>
    <n v="9350"/>
    <n v="25341"/>
    <n v="638"/>
    <n v="1710"/>
    <n v="5305"/>
    <n v="14533"/>
    <n v="2278"/>
    <n v="6093"/>
    <n v="561"/>
    <n v="1496"/>
    <n v="568"/>
    <n v="1509"/>
    <n v="6.0748663101604275E-2"/>
    <n v="5.9547768438498877E-2"/>
    <x v="6"/>
    <x v="21"/>
    <x v="163"/>
    <s v="E84022"/>
  </r>
  <r>
    <x v="3"/>
    <s v="E84008"/>
    <s v="Simpson House Medical Centre"/>
    <s v="Healthsense Pcn"/>
    <s v="NHS North West London ICB - W2U3Z"/>
    <n v="6124"/>
    <n v="13939"/>
    <n v="651"/>
    <n v="1286"/>
    <n v="2195"/>
    <n v="6145"/>
    <n v="2003"/>
    <n v="3951"/>
    <n v="639"/>
    <n v="1321"/>
    <n v="636"/>
    <n v="1236"/>
    <n v="0.1038536903984324"/>
    <n v="8.8672071167228639E-2"/>
    <x v="6"/>
    <x v="21"/>
    <x v="164"/>
    <s v="E84008"/>
  </r>
  <r>
    <x v="3"/>
    <s v="E84024"/>
    <s v="The Pinn Medical Centre"/>
    <s v="Healthsense Pcn"/>
    <s v="NHS North West London ICB - W2U3Z"/>
    <n v="5371"/>
    <n v="10746"/>
    <n v="650"/>
    <n v="1301"/>
    <n v="2307"/>
    <n v="4615"/>
    <n v="1201"/>
    <n v="2402"/>
    <n v="583"/>
    <n v="1168"/>
    <n v="630"/>
    <n v="1260"/>
    <n v="0.11729659281325637"/>
    <n v="0.11725293132328309"/>
    <x v="6"/>
    <x v="21"/>
    <x v="165"/>
    <s v="E84024"/>
  </r>
  <r>
    <x v="3"/>
    <s v="E84068"/>
    <s v="The Ridgeway Surgery"/>
    <s v="Healthsense Pcn"/>
    <s v="NHS North West London ICB - W2U3Z"/>
    <n v="18502"/>
    <n v="50969"/>
    <n v="1551"/>
    <n v="4142"/>
    <n v="9390"/>
    <n v="26059"/>
    <n v="5118"/>
    <n v="13997"/>
    <n v="1202"/>
    <n v="3302"/>
    <n v="1241"/>
    <n v="3469"/>
    <n v="6.7073829856231754E-2"/>
    <n v="6.8060978241676312E-2"/>
    <x v="6"/>
    <x v="21"/>
    <x v="166"/>
    <s v="E84068"/>
  </r>
  <r>
    <x v="3"/>
    <s v="E86029"/>
    <s v="Cedar Brook Practice"/>
    <s v="Hh Collaborative Pcn"/>
    <s v="NHS North West London ICB - W2U3Z"/>
    <n v="3512"/>
    <n v="7066"/>
    <n v="345"/>
    <n v="705"/>
    <n v="1668"/>
    <n v="3347"/>
    <n v="705"/>
    <n v="1405"/>
    <n v="373"/>
    <n v="761"/>
    <n v="421"/>
    <n v="848"/>
    <n v="0.119874715261959"/>
    <n v="0.12001132182281347"/>
    <x v="5"/>
    <x v="22"/>
    <x v="167"/>
    <s v="E86029"/>
  </r>
  <r>
    <x v="3"/>
    <s v="E86038"/>
    <s v="Glendale Medical Centre"/>
    <s v="Hh Collaborative Pcn"/>
    <s v="NHS North West London ICB - W2U3Z"/>
    <n v="470"/>
    <n v="809"/>
    <n v="24"/>
    <n v="47"/>
    <n v="289"/>
    <n v="469"/>
    <n v="105"/>
    <n v="199"/>
    <n v="29"/>
    <n v="53"/>
    <n v="23"/>
    <n v="41"/>
    <n v="4.8936170212765959E-2"/>
    <n v="5.0679851668726822E-2"/>
    <x v="5"/>
    <x v="22"/>
    <x v="168"/>
    <s v="E86038"/>
  </r>
  <r>
    <x v="3"/>
    <s v="E86017"/>
    <s v="Hayes Medical Centre"/>
    <s v="Hh Collaborative Pcn"/>
    <s v="NHS North West London ICB - W2U3Z"/>
    <n v="14642"/>
    <n v="29973"/>
    <n v="1452"/>
    <n v="2943"/>
    <n v="6539"/>
    <n v="13576"/>
    <n v="3085"/>
    <n v="6259"/>
    <n v="1998"/>
    <n v="4025"/>
    <n v="1568"/>
    <n v="3170"/>
    <n v="0.1070891954651004"/>
    <n v="0.10576185233376706"/>
    <x v="5"/>
    <x v="22"/>
    <x v="169"/>
    <s v="E86017"/>
  </r>
  <r>
    <x v="3"/>
    <s v="Y00352"/>
    <s v="Hesa Medical Centre - Y00352"/>
    <s v="Hh Collaborative Pcn"/>
    <s v="NHS North West London ICB - W2U3Z"/>
    <n v="12255"/>
    <n v="25304"/>
    <n v="776"/>
    <n v="1615"/>
    <n v="8020"/>
    <n v="16441"/>
    <n v="1985"/>
    <n v="4168"/>
    <n v="794"/>
    <n v="1663"/>
    <n v="680"/>
    <n v="1417"/>
    <n v="5.5487556099551201E-2"/>
    <n v="5.599905153335441E-2"/>
    <x v="5"/>
    <x v="22"/>
    <x v="170"/>
    <s v="Y00352"/>
  </r>
  <r>
    <x v="3"/>
    <s v="E86625"/>
    <s v="Kincora Doctors Surgery"/>
    <s v="Hh Collaborative Pcn"/>
    <s v="NHS North West London ICB - W2U3Z"/>
    <n v="39"/>
    <n v="48"/>
    <n v="1"/>
    <n v="2"/>
    <n v="31"/>
    <n v="36"/>
    <n v="6"/>
    <n v="9"/>
    <n v="1"/>
    <n v="1"/>
    <n v="0"/>
    <n v="0"/>
    <n v="0"/>
    <n v="0"/>
    <x v="5"/>
    <x v="22"/>
    <x v="171"/>
    <s v="E86625"/>
  </r>
  <r>
    <x v="3"/>
    <s v="E86609"/>
    <s v="North Hyde Road Surgery"/>
    <s v="Hh Collaborative Pcn"/>
    <s v="NHS North West London ICB - W2U3Z"/>
    <n v="3599"/>
    <n v="7137"/>
    <n v="409"/>
    <n v="814"/>
    <n v="1664"/>
    <n v="3283"/>
    <n v="676"/>
    <n v="1341"/>
    <n v="429"/>
    <n v="857"/>
    <n v="421"/>
    <n v="842"/>
    <n v="0.11697693803834398"/>
    <n v="0.11797674092756059"/>
    <x v="5"/>
    <x v="22"/>
    <x v="172"/>
    <s v="E86609"/>
  </r>
  <r>
    <x v="3"/>
    <s v="E86019"/>
    <s v="The Warren Practice"/>
    <s v="Hh Collaborative Pcn"/>
    <s v="NHS North West London ICB - W2U3Z"/>
    <n v="856"/>
    <n v="1679"/>
    <n v="58"/>
    <n v="114"/>
    <n v="549"/>
    <n v="1068"/>
    <n v="153"/>
    <n v="305"/>
    <n v="51"/>
    <n v="101"/>
    <n v="45"/>
    <n v="91"/>
    <n v="5.2570093457943924E-2"/>
    <n v="5.4198927933293624E-2"/>
    <x v="5"/>
    <x v="22"/>
    <x v="173"/>
    <s v="E86019"/>
  </r>
  <r>
    <x v="3"/>
    <s v="E86018"/>
    <s v="Townfield Doctors Surgery"/>
    <s v="Hh Collaborative Pcn"/>
    <s v="NHS North West London ICB - W2U3Z"/>
    <n v="8097"/>
    <n v="20899"/>
    <n v="810"/>
    <n v="2140"/>
    <n v="3744"/>
    <n v="9632"/>
    <n v="2188"/>
    <n v="5692"/>
    <n v="662"/>
    <n v="1676"/>
    <n v="693"/>
    <n v="1759"/>
    <n v="8.5587254538718044E-2"/>
    <n v="8.4166706540982822E-2"/>
    <x v="5"/>
    <x v="22"/>
    <x v="174"/>
    <s v="E86018"/>
  </r>
  <r>
    <x v="3"/>
    <s v="E85716"/>
    <s v="Bath Road Surgery"/>
    <s v="Hounslow Health Pcn"/>
    <s v="NHS North West London ICB - W2U3Z"/>
    <n v="14773"/>
    <n v="35222"/>
    <n v="1219"/>
    <n v="2787"/>
    <n v="7163"/>
    <n v="17740"/>
    <n v="4092"/>
    <n v="9308"/>
    <n v="1353"/>
    <n v="3180"/>
    <n v="946"/>
    <n v="2207"/>
    <n v="6.4035740878629926E-2"/>
    <n v="6.2659701323036734E-2"/>
    <x v="3"/>
    <x v="23"/>
    <x v="175"/>
    <s v="E85716"/>
  </r>
  <r>
    <x v="3"/>
    <s v="E85058"/>
    <s v="Blue Wing Family Doctor Unit"/>
    <s v="Hounslow Health Pcn"/>
    <s v="NHS North West London ICB - W2U3Z"/>
    <n v="288"/>
    <n v="763"/>
    <n v="24"/>
    <n v="61"/>
    <n v="161"/>
    <n v="447"/>
    <n v="78"/>
    <n v="196"/>
    <n v="18"/>
    <n v="42"/>
    <n v="7"/>
    <n v="17"/>
    <n v="2.4305555555555556E-2"/>
    <n v="2.2280471821756225E-2"/>
    <x v="3"/>
    <x v="23"/>
    <x v="176"/>
    <s v="E85058"/>
  </r>
  <r>
    <x v="3"/>
    <s v="E85059"/>
    <s v="Chestnut Practice"/>
    <s v="Hounslow Health Pcn"/>
    <s v="NHS North West London ICB - W2U3Z"/>
    <n v="74"/>
    <n v="222"/>
    <n v="4"/>
    <n v="12"/>
    <n v="38"/>
    <n v="114"/>
    <n v="20"/>
    <n v="60"/>
    <n v="8"/>
    <n v="24"/>
    <n v="4"/>
    <n v="12"/>
    <n v="5.4054054054054057E-2"/>
    <n v="5.4054054054054057E-2"/>
    <x v="3"/>
    <x v="23"/>
    <x v="177"/>
    <s v="E85059"/>
  </r>
  <r>
    <x v="3"/>
    <s v="E85126"/>
    <s v="Green Practice"/>
    <s v="Hounslow Health Pcn"/>
    <s v="NHS North West London ICB - W2U3Z"/>
    <n v="228"/>
    <n v="595"/>
    <n v="23"/>
    <n v="61"/>
    <n v="115"/>
    <n v="291"/>
    <n v="39"/>
    <n v="111"/>
    <n v="32"/>
    <n v="85"/>
    <n v="19"/>
    <n v="47"/>
    <n v="8.3333333333333329E-2"/>
    <n v="7.8991596638655459E-2"/>
    <x v="3"/>
    <x v="23"/>
    <x v="178"/>
    <s v="E85126"/>
  </r>
  <r>
    <x v="3"/>
    <s v="E85713"/>
    <s v="Hounslow Family Practice"/>
    <s v="Hounslow Health Pcn"/>
    <s v="NHS North West London ICB - W2U3Z"/>
    <n v="535"/>
    <n v="551"/>
    <n v="50"/>
    <n v="51"/>
    <n v="278"/>
    <n v="284"/>
    <n v="135"/>
    <n v="142"/>
    <n v="54"/>
    <n v="56"/>
    <n v="18"/>
    <n v="18"/>
    <n v="3.3644859813084113E-2"/>
    <n v="3.2667876588021776E-2"/>
    <x v="3"/>
    <x v="23"/>
    <x v="179"/>
    <s v="E85713"/>
  </r>
  <r>
    <x v="3"/>
    <s v="E85015"/>
    <s v="Hounslow Medical Centre"/>
    <s v="Hounslow Health Pcn"/>
    <s v="NHS North West London ICB - W2U3Z"/>
    <n v="180"/>
    <n v="360"/>
    <n v="17"/>
    <n v="34"/>
    <n v="80"/>
    <n v="160"/>
    <n v="57"/>
    <n v="114"/>
    <n v="12"/>
    <n v="24"/>
    <n v="14"/>
    <n v="28"/>
    <n v="7.7777777777777779E-2"/>
    <n v="7.7777777777777779E-2"/>
    <x v="3"/>
    <x v="23"/>
    <x v="180"/>
    <s v="E85015"/>
  </r>
  <r>
    <x v="3"/>
    <s v="E85060"/>
    <s v="Kingfisher Practice"/>
    <s v="Hounslow Health Pcn"/>
    <s v="NHS North West London ICB - W2U3Z"/>
    <n v="1764"/>
    <n v="4027"/>
    <n v="149"/>
    <n v="332"/>
    <n v="942"/>
    <n v="2275"/>
    <n v="420"/>
    <n v="896"/>
    <n v="122"/>
    <n v="260"/>
    <n v="131"/>
    <n v="264"/>
    <n v="7.4263038548752838E-2"/>
    <n v="6.5557486962999748E-2"/>
    <x v="3"/>
    <x v="23"/>
    <x v="181"/>
    <s v="E85060"/>
  </r>
  <r>
    <x v="3"/>
    <s v="E85113"/>
    <s v="Redwood Practice"/>
    <s v="Hounslow Health Pcn"/>
    <s v="NHS North West London ICB - W2U3Z"/>
    <n v="280"/>
    <n v="744"/>
    <n v="17"/>
    <n v="49"/>
    <n v="192"/>
    <n v="498"/>
    <n v="65"/>
    <n v="180"/>
    <n v="3"/>
    <n v="9"/>
    <n v="3"/>
    <n v="8"/>
    <n v="1.0714285714285714E-2"/>
    <n v="1.0752688172043012E-2"/>
    <x v="3"/>
    <x v="23"/>
    <x v="182"/>
    <s v="E85113"/>
  </r>
  <r>
    <x v="3"/>
    <s v="Y02671"/>
    <s v="The Practice Heart Of Hounslow"/>
    <s v="Hounslow Health Pcn"/>
    <s v="NHS North West London ICB - W2U3Z"/>
    <n v="6243"/>
    <n v="13026"/>
    <n v="575"/>
    <n v="1193"/>
    <n v="3309"/>
    <n v="6861"/>
    <n v="1577"/>
    <n v="3340"/>
    <n v="464"/>
    <n v="975"/>
    <n v="318"/>
    <n v="657"/>
    <n v="5.0937049495434886E-2"/>
    <n v="5.0437586365730078E-2"/>
    <x v="3"/>
    <x v="23"/>
    <x v="183"/>
    <s v="Y02671"/>
  </r>
  <r>
    <x v="3"/>
    <s v="E85600"/>
    <s v="Willow Practice"/>
    <s v="Hounslow Health Pcn"/>
    <s v="NHS North West London ICB - W2U3Z"/>
    <n v="352"/>
    <n v="570"/>
    <n v="24"/>
    <n v="35"/>
    <n v="218"/>
    <n v="375"/>
    <n v="76"/>
    <n v="113"/>
    <n v="15"/>
    <n v="18"/>
    <n v="19"/>
    <n v="29"/>
    <n v="5.3977272727272728E-2"/>
    <n v="5.0877192982456139E-2"/>
    <x v="3"/>
    <x v="23"/>
    <x v="184"/>
    <s v="E85600"/>
  </r>
  <r>
    <x v="3"/>
    <s v="Y01011"/>
    <s v="Barlby Surgery"/>
    <s v="Inclusive Health Pcn"/>
    <s v="NHS North West London ICB - W2U3Z"/>
    <n v="6988"/>
    <n v="14312"/>
    <n v="442"/>
    <n v="887"/>
    <n v="4024"/>
    <n v="8364"/>
    <n v="1860"/>
    <n v="3730"/>
    <n v="348"/>
    <n v="700"/>
    <n v="314"/>
    <n v="631"/>
    <n v="4.4934172867773327E-2"/>
    <n v="4.408887646730017E-2"/>
    <x v="4"/>
    <x v="24"/>
    <x v="185"/>
    <s v="Y01011"/>
  </r>
  <r>
    <x v="3"/>
    <s v="E87038"/>
    <s v="Elgin Clinic"/>
    <s v="Inclusive Health Pcn"/>
    <s v="NHS North West London ICB - W2U3Z"/>
    <n v="0"/>
    <n v="0"/>
    <n v="0"/>
    <n v="0"/>
    <n v="0"/>
    <n v="0"/>
    <n v="0"/>
    <n v="0"/>
    <n v="0"/>
    <n v="0"/>
    <n v="0"/>
    <n v="0"/>
    <n v="0"/>
    <n v="0"/>
    <x v="4"/>
    <x v="24"/>
    <x v="186"/>
    <s v="E87038"/>
  </r>
  <r>
    <x v="3"/>
    <s v="Y02842"/>
    <s v="Half Penny Steps Health Centre"/>
    <s v="Inclusive Health Pcn"/>
    <s v="NHS North West London ICB - W2U3Z"/>
    <n v="3386"/>
    <n v="8805"/>
    <n v="262"/>
    <n v="677"/>
    <n v="2058"/>
    <n v="5354"/>
    <n v="543"/>
    <n v="1399"/>
    <n v="273"/>
    <n v="729"/>
    <n v="250"/>
    <n v="646"/>
    <n v="7.3833431777909034E-2"/>
    <n v="7.3367404883588866E-2"/>
    <x v="4"/>
    <x v="24"/>
    <x v="187"/>
    <s v="Y02842"/>
  </r>
  <r>
    <x v="3"/>
    <s v="E87026"/>
    <s v="Meanwhile Garden Medical Centre"/>
    <s v="Inclusive Health Pcn"/>
    <s v="NHS North West London ICB - W2U3Z"/>
    <n v="0"/>
    <n v="0"/>
    <n v="0"/>
    <n v="0"/>
    <n v="0"/>
    <n v="0"/>
    <n v="0"/>
    <n v="0"/>
    <n v="0"/>
    <n v="0"/>
    <n v="0"/>
    <n v="0"/>
    <n v="0"/>
    <n v="0"/>
    <x v="4"/>
    <x v="24"/>
    <x v="188"/>
    <s v="E87026"/>
  </r>
  <r>
    <x v="3"/>
    <s v="E87755"/>
    <s v="Queens Park Health Centre"/>
    <s v="Inclusive Health Pcn"/>
    <s v="NHS North West London ICB - W2U3Z"/>
    <n v="16"/>
    <n v="32"/>
    <n v="7"/>
    <n v="14"/>
    <n v="0"/>
    <n v="0"/>
    <n v="7"/>
    <n v="14"/>
    <n v="2"/>
    <n v="4"/>
    <n v="0"/>
    <n v="0"/>
    <n v="0"/>
    <n v="0"/>
    <x v="4"/>
    <x v="24"/>
    <x v="189"/>
    <s v="E87755"/>
  </r>
  <r>
    <x v="3"/>
    <s v="E87021"/>
    <s v="Shirland Medical"/>
    <s v="Inclusive Health Pcn"/>
    <s v="NHS North West London ICB - W2U3Z"/>
    <n v="0"/>
    <n v="0"/>
    <n v="0"/>
    <n v="0"/>
    <n v="0"/>
    <n v="0"/>
    <n v="0"/>
    <n v="0"/>
    <n v="0"/>
    <n v="0"/>
    <n v="0"/>
    <n v="0"/>
    <n v="0"/>
    <n v="0"/>
    <x v="4"/>
    <x v="24"/>
    <x v="190"/>
    <s v="E87021"/>
  </r>
  <r>
    <x v="3"/>
    <s v="E87751"/>
    <s v="Srikrishnamurthy Harrow Road Surgery"/>
    <s v="Inclusive Health Pcn"/>
    <s v="NHS North West London ICB - W2U3Z"/>
    <n v="0"/>
    <n v="0"/>
    <n v="0"/>
    <n v="0"/>
    <n v="0"/>
    <n v="0"/>
    <n v="0"/>
    <n v="0"/>
    <n v="0"/>
    <n v="0"/>
    <n v="0"/>
    <n v="0"/>
    <n v="0"/>
    <n v="0"/>
    <x v="4"/>
    <x v="24"/>
    <x v="191"/>
    <s v="E87751"/>
  </r>
  <r>
    <x v="3"/>
    <s v="E87746"/>
    <s v="Brompton Medical Centre"/>
    <s v="K And C South Pcn"/>
    <s v="NHS North West London ICB - W2U3Z"/>
    <n v="0"/>
    <n v="0"/>
    <n v="0"/>
    <n v="0"/>
    <n v="0"/>
    <n v="0"/>
    <n v="0"/>
    <n v="0"/>
    <n v="0"/>
    <n v="0"/>
    <n v="0"/>
    <n v="0"/>
    <n v="0"/>
    <n v="0"/>
    <x v="4"/>
    <x v="25"/>
    <x v="192"/>
    <s v="E87746"/>
  </r>
  <r>
    <x v="3"/>
    <s v="Y03441"/>
    <s v="Health And Wellbeing Centre, Earls Court"/>
    <s v="K And C South Pcn"/>
    <s v="NHS North West London ICB - W2U3Z"/>
    <n v="2115"/>
    <n v="4254"/>
    <n v="176"/>
    <n v="354"/>
    <n v="1165"/>
    <n v="2346"/>
    <n v="467"/>
    <n v="937"/>
    <n v="158"/>
    <n v="318"/>
    <n v="149"/>
    <n v="299"/>
    <n v="7.0449172576832156E-2"/>
    <n v="7.0286788904560416E-2"/>
    <x v="4"/>
    <x v="25"/>
    <x v="193"/>
    <s v="Y03441"/>
  </r>
  <r>
    <x v="3"/>
    <s v="E87063"/>
    <s v="Kings Road Medical Centre"/>
    <s v="K And C South Pcn"/>
    <s v="NHS North West London ICB - W2U3Z"/>
    <n v="14282"/>
    <n v="28605"/>
    <n v="1022"/>
    <n v="2046"/>
    <n v="7626"/>
    <n v="15279"/>
    <n v="4505"/>
    <n v="9016"/>
    <n v="747"/>
    <n v="1496"/>
    <n v="382"/>
    <n v="768"/>
    <n v="2.6746954208094104E-2"/>
    <n v="2.6848453067645515E-2"/>
    <x v="4"/>
    <x v="25"/>
    <x v="194"/>
    <s v="E87063"/>
  </r>
  <r>
    <x v="3"/>
    <s v="E87048"/>
    <s v="Rosary Garden Surgery"/>
    <s v="K And C South Pcn"/>
    <s v="NHS North West London ICB - W2U3Z"/>
    <n v="0"/>
    <n v="0"/>
    <n v="0"/>
    <n v="0"/>
    <n v="0"/>
    <n v="0"/>
    <n v="0"/>
    <n v="0"/>
    <n v="0"/>
    <n v="0"/>
    <n v="0"/>
    <n v="0"/>
    <n v="0"/>
    <n v="0"/>
    <x v="4"/>
    <x v="25"/>
    <x v="195"/>
    <s v="E87048"/>
  </r>
  <r>
    <x v="3"/>
    <s v="E87702"/>
    <s v="The Surgery"/>
    <s v="K And C South Pcn"/>
    <s v="NHS North West London ICB - W2U3Z"/>
    <n v="0"/>
    <n v="0"/>
    <n v="0"/>
    <n v="0"/>
    <n v="0"/>
    <n v="0"/>
    <n v="0"/>
    <n v="0"/>
    <n v="0"/>
    <n v="0"/>
    <n v="0"/>
    <n v="0"/>
    <n v="0"/>
    <n v="0"/>
    <x v="4"/>
    <x v="25"/>
    <x v="196"/>
    <s v="E87702"/>
  </r>
  <r>
    <x v="3"/>
    <s v="E84674"/>
    <s v="Chichele Road Surgery"/>
    <s v="Kilburn Partnership Pcn"/>
    <s v="NHS North West London ICB - W2U3Z"/>
    <n v="777"/>
    <n v="1308"/>
    <n v="104"/>
    <n v="166"/>
    <n v="320"/>
    <n v="533"/>
    <n v="242"/>
    <n v="404"/>
    <n v="73"/>
    <n v="133"/>
    <n v="38"/>
    <n v="72"/>
    <n v="4.8906048906048903E-2"/>
    <n v="5.5045871559633031E-2"/>
    <x v="2"/>
    <x v="26"/>
    <x v="197"/>
    <s v="E84674"/>
  </r>
  <r>
    <x v="3"/>
    <s v="E84042"/>
    <s v="Kilburn Park Medical Centre"/>
    <s v="Kilburn Partnership Pcn"/>
    <s v="NHS North West London ICB - W2U3Z"/>
    <n v="1861"/>
    <n v="4992"/>
    <n v="178"/>
    <n v="436"/>
    <n v="811"/>
    <n v="2417"/>
    <n v="522"/>
    <n v="1279"/>
    <n v="186"/>
    <n v="463"/>
    <n v="164"/>
    <n v="397"/>
    <n v="8.8124664159054275E-2"/>
    <n v="7.9527243589743585E-2"/>
    <x v="2"/>
    <x v="26"/>
    <x v="198"/>
    <s v="E84042"/>
  </r>
  <r>
    <x v="3"/>
    <s v="E84012"/>
    <s v="Mapesbury Medical Group"/>
    <s v="Kilburn Partnership Pcn"/>
    <s v="NHS North West London ICB - W2U3Z"/>
    <n v="1649"/>
    <n v="3541"/>
    <n v="183"/>
    <n v="381"/>
    <n v="605"/>
    <n v="1360"/>
    <n v="574"/>
    <n v="1201"/>
    <n v="147"/>
    <n v="307"/>
    <n v="140"/>
    <n v="292"/>
    <n v="8.4899939357186177E-2"/>
    <n v="8.2462581191753745E-2"/>
    <x v="2"/>
    <x v="26"/>
    <x v="199"/>
    <s v="E84012"/>
  </r>
  <r>
    <x v="3"/>
    <s v="E84080"/>
    <s v="Staverton Surgery"/>
    <s v="Kilburn Partnership Pcn"/>
    <s v="NHS North West London ICB - W2U3Z"/>
    <n v="2476"/>
    <n v="4968"/>
    <n v="346"/>
    <n v="694"/>
    <n v="354"/>
    <n v="714"/>
    <n v="1081"/>
    <n v="2168"/>
    <n v="344"/>
    <n v="689"/>
    <n v="351"/>
    <n v="703"/>
    <n v="0.14176090468497576"/>
    <n v="0.14150563607085345"/>
    <x v="2"/>
    <x v="26"/>
    <x v="200"/>
    <s v="E84080"/>
  </r>
  <r>
    <x v="3"/>
    <s v="E86632"/>
    <s v="Acorn Medical Centre"/>
    <s v="Long Lane First Care Group Pcn"/>
    <s v="NHS North West London ICB - W2U3Z"/>
    <n v="2197"/>
    <n v="4693"/>
    <n v="213"/>
    <n v="455"/>
    <n v="941"/>
    <n v="2010"/>
    <n v="569"/>
    <n v="1225"/>
    <n v="270"/>
    <n v="569"/>
    <n v="204"/>
    <n v="434"/>
    <n v="9.2853891670459723E-2"/>
    <n v="9.247815896015342E-2"/>
    <x v="5"/>
    <x v="27"/>
    <x v="201"/>
    <s v="E86632"/>
  </r>
  <r>
    <x v="3"/>
    <s v="E86637"/>
    <s v="Heathrow Medical Centre"/>
    <s v="Long Lane First Care Group Pcn"/>
    <s v="NHS North West London ICB - W2U3Z"/>
    <n v="1970"/>
    <n v="3941"/>
    <n v="199"/>
    <n v="398"/>
    <n v="917"/>
    <n v="1835"/>
    <n v="448"/>
    <n v="896"/>
    <n v="220"/>
    <n v="440"/>
    <n v="186"/>
    <n v="372"/>
    <n v="9.4416243654822332E-2"/>
    <n v="9.4392286221771121E-2"/>
    <x v="5"/>
    <x v="27"/>
    <x v="202"/>
    <s v="E86637"/>
  </r>
  <r>
    <x v="3"/>
    <s v="E86026"/>
    <s v="Parkview Surgery"/>
    <s v="Long Lane First Care Group Pcn"/>
    <s v="NHS North West London ICB - W2U3Z"/>
    <n v="1741"/>
    <n v="4862"/>
    <n v="200"/>
    <n v="573"/>
    <n v="807"/>
    <n v="2214"/>
    <n v="375"/>
    <n v="1038"/>
    <n v="162"/>
    <n v="445"/>
    <n v="197"/>
    <n v="592"/>
    <n v="0.11315336013785181"/>
    <n v="0.12176059234882765"/>
    <x v="5"/>
    <x v="27"/>
    <x v="203"/>
    <s v="E86026"/>
  </r>
  <r>
    <x v="3"/>
    <s v="E86612"/>
    <s v="Shakespeare Health Centre"/>
    <s v="Long Lane First Care Group Pcn"/>
    <s v="NHS North West London ICB - W2U3Z"/>
    <n v="277"/>
    <n v="554"/>
    <n v="38"/>
    <n v="76"/>
    <n v="159"/>
    <n v="318"/>
    <n v="48"/>
    <n v="96"/>
    <n v="19"/>
    <n v="38"/>
    <n v="13"/>
    <n v="26"/>
    <n v="4.6931407942238268E-2"/>
    <n v="4.6931407942238268E-2"/>
    <x v="5"/>
    <x v="27"/>
    <x v="204"/>
    <s v="E86612"/>
  </r>
  <r>
    <x v="3"/>
    <s v="E86016"/>
    <s v="The Pine Medical Centre"/>
    <s v="Long Lane First Care Group Pcn"/>
    <s v="NHS North West London ICB - W2U3Z"/>
    <n v="615"/>
    <n v="1251"/>
    <n v="50"/>
    <n v="102"/>
    <n v="262"/>
    <n v="534"/>
    <n v="171"/>
    <n v="346"/>
    <n v="92"/>
    <n v="187"/>
    <n v="40"/>
    <n v="82"/>
    <n v="6.5040650406504072E-2"/>
    <n v="6.5547561950439648E-2"/>
    <x v="5"/>
    <x v="27"/>
    <x v="205"/>
    <s v="E86016"/>
  </r>
  <r>
    <x v="3"/>
    <s v="E86610"/>
    <s v="Willow Tree Surgery"/>
    <s v="Long Lane First Care Group Pcn"/>
    <s v="NHS North West London ICB - W2U3Z"/>
    <n v="11"/>
    <n v="33"/>
    <n v="0"/>
    <n v="0"/>
    <n v="6"/>
    <n v="18"/>
    <n v="1"/>
    <n v="3"/>
    <n v="2"/>
    <n v="6"/>
    <n v="2"/>
    <n v="6"/>
    <n v="0.18181818181818182"/>
    <n v="0.18181818181818182"/>
    <x v="5"/>
    <x v="27"/>
    <x v="206"/>
    <s v="E86610"/>
  </r>
  <r>
    <x v="3"/>
    <s v="E86020"/>
    <s v="Yeading Court Surgery"/>
    <s v="Long Lane First Care Group Pcn"/>
    <s v="NHS North West London ICB - W2U3Z"/>
    <n v="6188"/>
    <n v="13036"/>
    <n v="471"/>
    <n v="989"/>
    <n v="3286"/>
    <n v="6911"/>
    <n v="1378"/>
    <n v="2897"/>
    <n v="608"/>
    <n v="1290"/>
    <n v="445"/>
    <n v="949"/>
    <n v="7.1913380736910143E-2"/>
    <n v="7.2798404418533288E-2"/>
    <x v="5"/>
    <x v="27"/>
    <x v="207"/>
    <s v="E86020"/>
  </r>
  <r>
    <x v="3"/>
    <s v="E87067"/>
    <s v="Colville Health Centre"/>
    <s v="Neohealth Pcn"/>
    <s v="NHS North West London ICB - W2U3Z"/>
    <n v="0"/>
    <n v="0"/>
    <n v="0"/>
    <n v="0"/>
    <n v="0"/>
    <n v="0"/>
    <n v="0"/>
    <n v="0"/>
    <n v="0"/>
    <n v="0"/>
    <n v="0"/>
    <n v="0"/>
    <n v="0"/>
    <n v="0"/>
    <x v="4"/>
    <x v="28"/>
    <x v="208"/>
    <s v="E87067"/>
  </r>
  <r>
    <x v="3"/>
    <s v="Y00507"/>
    <s v="St. Quintin Health Centre"/>
    <s v="Neohealth Pcn"/>
    <s v="NHS North West London ICB - W2U3Z"/>
    <n v="751"/>
    <n v="1302"/>
    <n v="60"/>
    <n v="108"/>
    <n v="450"/>
    <n v="782"/>
    <n v="165"/>
    <n v="285"/>
    <n v="41"/>
    <n v="73"/>
    <n v="35"/>
    <n v="54"/>
    <n v="4.6604527296937419E-2"/>
    <n v="4.1474654377880185E-2"/>
    <x v="4"/>
    <x v="28"/>
    <x v="209"/>
    <s v="Y00507"/>
  </r>
  <r>
    <x v="3"/>
    <s v="E87733"/>
    <s v="The Exmoor Surgery"/>
    <s v="Neohealth Pcn"/>
    <s v="NHS North West London ICB - W2U3Z"/>
    <n v="0"/>
    <n v="0"/>
    <n v="0"/>
    <n v="0"/>
    <n v="0"/>
    <n v="0"/>
    <n v="0"/>
    <n v="0"/>
    <n v="0"/>
    <n v="0"/>
    <n v="0"/>
    <n v="0"/>
    <n v="0"/>
    <n v="0"/>
    <x v="4"/>
    <x v="28"/>
    <x v="210"/>
    <s v="E87733"/>
  </r>
  <r>
    <x v="3"/>
    <s v="E87706"/>
    <s v="The Foreland Medical Centre"/>
    <s v="Neohealth Pcn"/>
    <s v="NHS North West London ICB - W2U3Z"/>
    <n v="0"/>
    <n v="0"/>
    <n v="0"/>
    <n v="0"/>
    <n v="0"/>
    <n v="0"/>
    <n v="0"/>
    <n v="0"/>
    <n v="0"/>
    <n v="0"/>
    <n v="0"/>
    <n v="0"/>
    <n v="0"/>
    <n v="0"/>
    <x v="4"/>
    <x v="28"/>
    <x v="211"/>
    <s v="E87706"/>
  </r>
  <r>
    <x v="3"/>
    <s v="E87742"/>
    <s v="The Golborne Medical Centre"/>
    <s v="Neohealth Pcn"/>
    <s v="NHS North West London ICB - W2U3Z"/>
    <n v="505"/>
    <n v="1010"/>
    <n v="64"/>
    <n v="128"/>
    <n v="242"/>
    <n v="484"/>
    <n v="125"/>
    <n v="250"/>
    <n v="40"/>
    <n v="80"/>
    <n v="34"/>
    <n v="68"/>
    <n v="6.7326732673267331E-2"/>
    <n v="6.7326732673267331E-2"/>
    <x v="4"/>
    <x v="28"/>
    <x v="212"/>
    <s v="E87742"/>
  </r>
  <r>
    <x v="3"/>
    <s v="E87065"/>
    <s v="The Notting Hill Medical Centre"/>
    <s v="Neohealth Pcn"/>
    <s v="NHS North West London ICB - W2U3Z"/>
    <n v="115"/>
    <n v="230"/>
    <n v="8"/>
    <n v="16"/>
    <n v="59"/>
    <n v="118"/>
    <n v="45"/>
    <n v="90"/>
    <n v="2"/>
    <n v="4"/>
    <n v="1"/>
    <n v="2"/>
    <n v="8.6956521739130436E-3"/>
    <n v="8.6956521739130436E-3"/>
    <x v="4"/>
    <x v="28"/>
    <x v="213"/>
    <s v="E87065"/>
  </r>
  <r>
    <x v="3"/>
    <s v="E85112"/>
    <s v="Elmtrees Surgery"/>
    <s v="Ngp Pcn"/>
    <s v="NHS North West London ICB - W2U3Z"/>
    <n v="1600"/>
    <n v="3200"/>
    <n v="207"/>
    <n v="414"/>
    <n v="615"/>
    <n v="1230"/>
    <n v="453"/>
    <n v="906"/>
    <n v="142"/>
    <n v="284"/>
    <n v="183"/>
    <n v="366"/>
    <n v="0.114375"/>
    <n v="0.114375"/>
    <x v="0"/>
    <x v="29"/>
    <x v="214"/>
    <s v="E85112"/>
  </r>
  <r>
    <x v="3"/>
    <s v="E85050"/>
    <s v="Greenford Road Med.Ctr."/>
    <s v="Ngp Pcn"/>
    <s v="NHS North West London ICB - W2U3Z"/>
    <n v="2660"/>
    <n v="5380"/>
    <n v="149"/>
    <n v="306"/>
    <n v="1509"/>
    <n v="3032"/>
    <n v="606"/>
    <n v="1232"/>
    <n v="159"/>
    <n v="320"/>
    <n v="237"/>
    <n v="490"/>
    <n v="8.9097744360902259E-2"/>
    <n v="9.1078066914498143E-2"/>
    <x v="0"/>
    <x v="29"/>
    <x v="215"/>
    <s v="E85050"/>
  </r>
  <r>
    <x v="3"/>
    <s v="E85054"/>
    <s v="Hillview Surgery"/>
    <s v="Ngp Pcn"/>
    <s v="NHS North West London ICB - W2U3Z"/>
    <n v="86"/>
    <n v="172"/>
    <n v="3"/>
    <n v="6"/>
    <n v="58"/>
    <n v="116"/>
    <n v="16"/>
    <n v="32"/>
    <n v="3"/>
    <n v="6"/>
    <n v="6"/>
    <n v="12"/>
    <n v="6.9767441860465115E-2"/>
    <n v="6.9767441860465115E-2"/>
    <x v="0"/>
    <x v="29"/>
    <x v="216"/>
    <s v="E85054"/>
  </r>
  <r>
    <x v="3"/>
    <s v="E85098"/>
    <s v="Islip Manor Medical Centre"/>
    <s v="Ngp Pcn"/>
    <s v="NHS North West London ICB - W2U3Z"/>
    <n v="0"/>
    <n v="0"/>
    <n v="0"/>
    <n v="0"/>
    <n v="0"/>
    <n v="0"/>
    <n v="0"/>
    <n v="0"/>
    <n v="0"/>
    <n v="0"/>
    <n v="0"/>
    <n v="0"/>
    <n v="0"/>
    <n v="0"/>
    <x v="0"/>
    <x v="29"/>
    <x v="217"/>
    <s v="E85098"/>
  </r>
  <r>
    <x v="3"/>
    <s v="E85108"/>
    <s v="Mandeville Medical Centre"/>
    <s v="Ngp Pcn"/>
    <s v="NHS North West London ICB - W2U3Z"/>
    <n v="2318"/>
    <n v="4803"/>
    <n v="208"/>
    <n v="420"/>
    <n v="1091"/>
    <n v="2289"/>
    <n v="641"/>
    <n v="1326"/>
    <n v="206"/>
    <n v="422"/>
    <n v="172"/>
    <n v="346"/>
    <n v="7.4201898188093182E-2"/>
    <n v="7.2038309389964611E-2"/>
    <x v="0"/>
    <x v="29"/>
    <x v="218"/>
    <s v="E85108"/>
  </r>
  <r>
    <x v="3"/>
    <s v="E85643"/>
    <s v="Meadow View"/>
    <s v="Ngp Pcn"/>
    <s v="NHS North West London ICB - W2U3Z"/>
    <n v="0"/>
    <n v="0"/>
    <n v="0"/>
    <n v="0"/>
    <n v="0"/>
    <n v="0"/>
    <n v="0"/>
    <n v="0"/>
    <n v="0"/>
    <n v="0"/>
    <n v="0"/>
    <n v="0"/>
    <n v="0"/>
    <n v="0"/>
    <x v="0"/>
    <x v="29"/>
    <x v="219"/>
    <s v="E85643"/>
  </r>
  <r>
    <x v="3"/>
    <s v="E85111"/>
    <s v="Perivale Medical Clinic"/>
    <s v="Ngp Pcn"/>
    <s v="NHS North West London ICB - W2U3Z"/>
    <n v="0"/>
    <n v="0"/>
    <n v="0"/>
    <n v="0"/>
    <n v="0"/>
    <n v="0"/>
    <n v="0"/>
    <n v="0"/>
    <n v="0"/>
    <n v="0"/>
    <n v="0"/>
    <n v="0"/>
    <n v="0"/>
    <n v="0"/>
    <x v="0"/>
    <x v="29"/>
    <x v="220"/>
    <s v="E85111"/>
  </r>
  <r>
    <x v="3"/>
    <s v="E84059"/>
    <s v="The Allendale Road Surgery"/>
    <s v="Ngp Pcn"/>
    <s v="NHS North West London ICB - W2U3Z"/>
    <n v="36"/>
    <n v="144"/>
    <n v="4"/>
    <n v="16"/>
    <n v="17"/>
    <n v="68"/>
    <n v="14"/>
    <n v="56"/>
    <n v="0"/>
    <n v="0"/>
    <n v="1"/>
    <n v="4"/>
    <n v="2.7777777777777776E-2"/>
    <n v="2.7777777777777776E-2"/>
    <x v="0"/>
    <x v="29"/>
    <x v="221"/>
    <s v="E84059"/>
  </r>
  <r>
    <x v="3"/>
    <s v="E85127"/>
    <s v="The Barnabas Medical Ctre"/>
    <s v="Ngp Pcn"/>
    <s v="NHS North West London ICB - W2U3Z"/>
    <n v="0"/>
    <n v="0"/>
    <n v="0"/>
    <n v="0"/>
    <n v="0"/>
    <n v="0"/>
    <n v="0"/>
    <n v="0"/>
    <n v="0"/>
    <n v="0"/>
    <n v="0"/>
    <n v="0"/>
    <n v="0"/>
    <n v="0"/>
    <x v="0"/>
    <x v="29"/>
    <x v="222"/>
    <s v="E85127"/>
  </r>
  <r>
    <x v="3"/>
    <s v="E85725"/>
    <s v="The Grove Medical Practice"/>
    <s v="Ngp Pcn"/>
    <s v="NHS North West London ICB - W2U3Z"/>
    <n v="0"/>
    <n v="0"/>
    <n v="0"/>
    <n v="0"/>
    <n v="0"/>
    <n v="0"/>
    <n v="0"/>
    <n v="0"/>
    <n v="0"/>
    <n v="0"/>
    <n v="0"/>
    <n v="0"/>
    <n v="0"/>
    <n v="0"/>
    <x v="0"/>
    <x v="29"/>
    <x v="223"/>
    <s v="E85725"/>
  </r>
  <r>
    <x v="3"/>
    <s v="E85053"/>
    <s v="The Medical Centre"/>
    <s v="Ngp Pcn"/>
    <s v="NHS North West London ICB - W2U3Z"/>
    <n v="0"/>
    <n v="0"/>
    <n v="0"/>
    <n v="0"/>
    <n v="0"/>
    <n v="0"/>
    <n v="0"/>
    <n v="0"/>
    <n v="0"/>
    <n v="0"/>
    <n v="0"/>
    <n v="0"/>
    <n v="0"/>
    <n v="0"/>
    <x v="0"/>
    <x v="29"/>
    <x v="224"/>
    <s v="E85053"/>
  </r>
  <r>
    <x v="3"/>
    <s v="E86041"/>
    <s v="Acre Surgery"/>
    <s v="North Connect Pcn"/>
    <s v="NHS North West London ICB - W2U3Z"/>
    <n v="443"/>
    <n v="1154"/>
    <n v="59"/>
    <n v="164"/>
    <n v="171"/>
    <n v="427"/>
    <n v="127"/>
    <n v="332"/>
    <n v="35"/>
    <n v="96"/>
    <n v="51"/>
    <n v="135"/>
    <n v="0.11512415349887133"/>
    <n v="0.1169844020797227"/>
    <x v="5"/>
    <x v="30"/>
    <x v="225"/>
    <s v="E86041"/>
  </r>
  <r>
    <x v="3"/>
    <s v="E86615"/>
    <s v="Acrefield Surgery"/>
    <s v="North Connect Pcn"/>
    <s v="NHS North West London ICB - W2U3Z"/>
    <n v="320"/>
    <n v="754"/>
    <n v="35"/>
    <n v="93"/>
    <n v="145"/>
    <n v="323"/>
    <n v="87"/>
    <n v="212"/>
    <n v="26"/>
    <n v="64"/>
    <n v="27"/>
    <n v="62"/>
    <n v="8.4375000000000006E-2"/>
    <n v="8.2228116710875335E-2"/>
    <x v="5"/>
    <x v="30"/>
    <x v="226"/>
    <s v="E86615"/>
  </r>
  <r>
    <x v="3"/>
    <s v="E86618"/>
    <s v="Carepoint Practice"/>
    <s v="North Connect Pcn"/>
    <s v="NHS North West London ICB - W2U3Z"/>
    <n v="3924"/>
    <n v="8674"/>
    <n v="440"/>
    <n v="989"/>
    <n v="1644"/>
    <n v="3595"/>
    <n v="865"/>
    <n v="1939"/>
    <n v="467"/>
    <n v="1035"/>
    <n v="508"/>
    <n v="1116"/>
    <n v="0.12945973496432212"/>
    <n v="0.12866036430712474"/>
    <x v="5"/>
    <x v="30"/>
    <x v="227"/>
    <s v="E86618"/>
  </r>
  <r>
    <x v="3"/>
    <s v="E86028"/>
    <s v="Eastbury Surgery"/>
    <s v="North Connect Pcn"/>
    <s v="NHS North West London ICB - W2U3Z"/>
    <n v="1250"/>
    <n v="2606"/>
    <n v="140"/>
    <n v="294"/>
    <n v="524"/>
    <n v="1082"/>
    <n v="345"/>
    <n v="727"/>
    <n v="128"/>
    <n v="265"/>
    <n v="113"/>
    <n v="238"/>
    <n v="9.0399999999999994E-2"/>
    <n v="9.1327705295471989E-2"/>
    <x v="5"/>
    <x v="30"/>
    <x v="228"/>
    <s v="E86028"/>
  </r>
  <r>
    <x v="3"/>
    <s v="E86007"/>
    <s v="Harefield Practice"/>
    <s v="North Connect Pcn"/>
    <s v="NHS North West London ICB - W2U3Z"/>
    <n v="8696"/>
    <n v="22768"/>
    <n v="1147"/>
    <n v="3065"/>
    <n v="3283"/>
    <n v="8398"/>
    <n v="1642"/>
    <n v="4306"/>
    <n v="1173"/>
    <n v="3108"/>
    <n v="1451"/>
    <n v="3891"/>
    <n v="0.16685832566697331"/>
    <n v="0.1708977512297962"/>
    <x v="5"/>
    <x v="30"/>
    <x v="229"/>
    <s v="E86007"/>
  </r>
  <r>
    <x v="3"/>
    <s v="E86001"/>
    <s v="Mountwood Surgery"/>
    <s v="North Connect Pcn"/>
    <s v="NHS North West London ICB - W2U3Z"/>
    <n v="3255"/>
    <n v="7014"/>
    <n v="419"/>
    <n v="900"/>
    <n v="1112"/>
    <n v="2383"/>
    <n v="832"/>
    <n v="1809"/>
    <n v="488"/>
    <n v="1045"/>
    <n v="404"/>
    <n v="877"/>
    <n v="0.12411674347158218"/>
    <n v="0.12503564299971487"/>
    <x v="5"/>
    <x v="30"/>
    <x v="230"/>
    <s v="E86001"/>
  </r>
  <r>
    <x v="3"/>
    <s v="E86006"/>
    <s v="The Devonshire Lodge Practice"/>
    <s v="North Connect Pcn"/>
    <s v="NHS North West London ICB - W2U3Z"/>
    <n v="4820"/>
    <n v="9625"/>
    <n v="593"/>
    <n v="1107"/>
    <n v="1416"/>
    <n v="3332"/>
    <n v="1480"/>
    <n v="2712"/>
    <n v="608"/>
    <n v="1140"/>
    <n v="723"/>
    <n v="1334"/>
    <n v="0.15"/>
    <n v="0.13859740259740261"/>
    <x v="5"/>
    <x v="30"/>
    <x v="231"/>
    <s v="E86006"/>
  </r>
  <r>
    <x v="3"/>
    <s v="Y02906"/>
    <s v="Canberra Old Oak Surgery"/>
    <s v="North Hammersmith &amp; Fulham Pcn"/>
    <s v="NHS North West London ICB - W2U3Z"/>
    <n v="3507"/>
    <n v="6089"/>
    <n v="239"/>
    <n v="406"/>
    <n v="2037"/>
    <n v="3488"/>
    <n v="970"/>
    <n v="1683"/>
    <n v="131"/>
    <n v="254"/>
    <n v="130"/>
    <n v="258"/>
    <n v="3.7068719703450242E-2"/>
    <n v="4.2371489571358188E-2"/>
    <x v="1"/>
    <x v="31"/>
    <x v="232"/>
    <s v="Y02906"/>
  </r>
  <r>
    <x v="3"/>
    <s v="E85048"/>
    <s v="Dr Canisius &amp; Dr Hasan, Parkview Cfh&amp;W"/>
    <s v="North Hammersmith &amp; Fulham Pcn"/>
    <s v="NHS North West London ICB - W2U3Z"/>
    <n v="463"/>
    <n v="1389"/>
    <n v="34"/>
    <n v="102"/>
    <n v="277"/>
    <n v="831"/>
    <n v="94"/>
    <n v="282"/>
    <n v="33"/>
    <n v="99"/>
    <n v="25"/>
    <n v="75"/>
    <n v="5.3995680345572353E-2"/>
    <n v="5.3995680345572353E-2"/>
    <x v="1"/>
    <x v="31"/>
    <x v="233"/>
    <s v="E85048"/>
  </r>
  <r>
    <x v="3"/>
    <s v="E85659"/>
    <s v="Dr Rk Kukar, Parkview Ctr For H&amp;W"/>
    <s v="North Hammersmith &amp; Fulham Pcn"/>
    <s v="NHS North West London ICB - W2U3Z"/>
    <n v="0"/>
    <n v="0"/>
    <n v="0"/>
    <n v="0"/>
    <n v="0"/>
    <n v="0"/>
    <n v="0"/>
    <n v="0"/>
    <n v="0"/>
    <n v="0"/>
    <n v="0"/>
    <n v="0"/>
    <n v="0"/>
    <n v="0"/>
    <x v="1"/>
    <x v="31"/>
    <x v="234"/>
    <s v="E85659"/>
  </r>
  <r>
    <x v="3"/>
    <s v="E85624"/>
    <s v="Dr Uppal &amp; Partn, Parkview Ctr For H&amp;W"/>
    <s v="North Hammersmith &amp; Fulham Pcn"/>
    <s v="NHS North West London ICB - W2U3Z"/>
    <n v="1739"/>
    <n v="5239"/>
    <n v="118"/>
    <n v="368"/>
    <n v="1038"/>
    <n v="3127"/>
    <n v="444"/>
    <n v="1330"/>
    <n v="83"/>
    <n v="240"/>
    <n v="56"/>
    <n v="174"/>
    <n v="3.2202415181138588E-2"/>
    <n v="3.3212445123115102E-2"/>
    <x v="1"/>
    <x v="31"/>
    <x v="235"/>
    <s v="E85624"/>
  </r>
  <r>
    <x v="3"/>
    <s v="Y02589"/>
    <s v="Hammersmith &amp; Fulham Centres For Health"/>
    <s v="North Hammersmith &amp; Fulham Pcn"/>
    <s v="NHS North West London ICB - W2U3Z"/>
    <n v="131"/>
    <n v="264"/>
    <n v="16"/>
    <n v="32"/>
    <n v="47"/>
    <n v="94"/>
    <n v="31"/>
    <n v="64"/>
    <n v="20"/>
    <n v="40"/>
    <n v="17"/>
    <n v="34"/>
    <n v="0.12977099236641221"/>
    <n v="0.12878787878787878"/>
    <x v="1"/>
    <x v="31"/>
    <x v="236"/>
    <s v="Y02589"/>
  </r>
  <r>
    <x v="3"/>
    <s v="E85077"/>
    <s v="Shepherds Bush Medical Centre"/>
    <s v="North Hammersmith &amp; Fulham Pcn"/>
    <s v="NHS North West London ICB - W2U3Z"/>
    <n v="54"/>
    <n v="108"/>
    <n v="4"/>
    <n v="8"/>
    <n v="34"/>
    <n v="68"/>
    <n v="13"/>
    <n v="26"/>
    <n v="2"/>
    <n v="4"/>
    <n v="1"/>
    <n v="2"/>
    <n v="1.8518518518518517E-2"/>
    <n v="1.8518518518518517E-2"/>
    <x v="1"/>
    <x v="31"/>
    <x v="237"/>
    <s v="E85077"/>
  </r>
  <r>
    <x v="3"/>
    <s v="E85748"/>
    <s v="The Medical Centre, Dr Kukar"/>
    <s v="North Hammersmith &amp; Fulham Pcn"/>
    <s v="NHS North West London ICB - W2U3Z"/>
    <n v="95"/>
    <n v="190"/>
    <n v="19"/>
    <n v="38"/>
    <n v="34"/>
    <n v="68"/>
    <n v="22"/>
    <n v="44"/>
    <n v="12"/>
    <n v="24"/>
    <n v="8"/>
    <n v="16"/>
    <n v="8.4210526315789472E-2"/>
    <n v="8.4210526315789472E-2"/>
    <x v="1"/>
    <x v="31"/>
    <x v="238"/>
    <s v="E85748"/>
  </r>
  <r>
    <x v="3"/>
    <s v="E85042"/>
    <s v="The New Surgery"/>
    <s v="North Hammersmith &amp; Fulham Pcn"/>
    <s v="NHS North West London ICB - W2U3Z"/>
    <n v="0"/>
    <n v="0"/>
    <n v="0"/>
    <n v="0"/>
    <n v="0"/>
    <n v="0"/>
    <n v="0"/>
    <n v="0"/>
    <n v="0"/>
    <n v="0"/>
    <n v="0"/>
    <n v="0"/>
    <n v="0"/>
    <n v="0"/>
    <x v="1"/>
    <x v="31"/>
    <x v="239"/>
    <s v="E85042"/>
  </r>
  <r>
    <x v="3"/>
    <s v="E85005"/>
    <s v="The Surgery, Dr Dasgupta &amp; Partners"/>
    <s v="North Hammersmith &amp; Fulham Pcn"/>
    <s v="NHS North West London ICB - W2U3Z"/>
    <n v="8254"/>
    <n v="16235"/>
    <n v="572"/>
    <n v="1118"/>
    <n v="5210"/>
    <n v="10253"/>
    <n v="1651"/>
    <n v="3249"/>
    <n v="486"/>
    <n v="955"/>
    <n v="335"/>
    <n v="660"/>
    <n v="4.0586382360067848E-2"/>
    <n v="4.0652910378811212E-2"/>
    <x v="1"/>
    <x v="31"/>
    <x v="240"/>
    <s v="E85005"/>
  </r>
  <r>
    <x v="3"/>
    <s v="E85023"/>
    <s v="Chepstow Gardens Medical Centre"/>
    <s v="North Southall Pcn"/>
    <s v="NHS North West London ICB - W2U3Z"/>
    <n v="0"/>
    <n v="0"/>
    <n v="0"/>
    <n v="0"/>
    <n v="0"/>
    <n v="0"/>
    <n v="0"/>
    <n v="0"/>
    <n v="0"/>
    <n v="0"/>
    <n v="0"/>
    <n v="0"/>
    <n v="0"/>
    <n v="0"/>
    <x v="0"/>
    <x v="32"/>
    <x v="241"/>
    <s v="E85023"/>
  </r>
  <r>
    <x v="3"/>
    <s v="E85682"/>
    <s v="Dormers Wells Medical Centre"/>
    <s v="North Southall Pcn"/>
    <s v="NHS North West London ICB - W2U3Z"/>
    <n v="204"/>
    <n v="612"/>
    <n v="9"/>
    <n v="27"/>
    <n v="120"/>
    <n v="360"/>
    <n v="55"/>
    <n v="165"/>
    <n v="9"/>
    <n v="27"/>
    <n v="11"/>
    <n v="33"/>
    <n v="5.3921568627450983E-2"/>
    <n v="5.3921568627450983E-2"/>
    <x v="0"/>
    <x v="32"/>
    <x v="242"/>
    <s v="E85682"/>
  </r>
  <r>
    <x v="3"/>
    <s v="E85083"/>
    <s v="Dr Sivanesan &amp; Partner"/>
    <s v="North Southall Pcn"/>
    <s v="NHS North West London ICB - W2U3Z"/>
    <n v="0"/>
    <n v="0"/>
    <n v="0"/>
    <n v="0"/>
    <n v="0"/>
    <n v="0"/>
    <n v="0"/>
    <n v="0"/>
    <n v="0"/>
    <n v="0"/>
    <n v="0"/>
    <n v="0"/>
    <n v="0"/>
    <n v="0"/>
    <x v="0"/>
    <x v="32"/>
    <x v="243"/>
    <s v="E85083"/>
  </r>
  <r>
    <x v="3"/>
    <s v="E85012"/>
    <s v="Ks Medical Centre"/>
    <s v="North Southall Pcn"/>
    <s v="NHS North West London ICB - W2U3Z"/>
    <n v="406"/>
    <n v="812"/>
    <n v="20"/>
    <n v="40"/>
    <n v="229"/>
    <n v="458"/>
    <n v="112"/>
    <n v="224"/>
    <n v="22"/>
    <n v="44"/>
    <n v="23"/>
    <n v="46"/>
    <n v="5.6650246305418719E-2"/>
    <n v="5.6650246305418719E-2"/>
    <x v="0"/>
    <x v="32"/>
    <x v="244"/>
    <s v="E85012"/>
  </r>
  <r>
    <x v="3"/>
    <s v="E85103"/>
    <s v="Lady Margaret Road Medical Centre"/>
    <s v="North Southall Pcn"/>
    <s v="NHS North West London ICB - W2U3Z"/>
    <n v="0"/>
    <n v="0"/>
    <n v="0"/>
    <n v="0"/>
    <n v="0"/>
    <n v="0"/>
    <n v="0"/>
    <n v="0"/>
    <n v="0"/>
    <n v="0"/>
    <n v="0"/>
    <n v="0"/>
    <n v="0"/>
    <n v="0"/>
    <x v="0"/>
    <x v="32"/>
    <x v="245"/>
    <s v="E85103"/>
  </r>
  <r>
    <x v="3"/>
    <s v="Y01221"/>
    <s v="Somerset Fhp O"/>
    <s v="North Southall Pcn"/>
    <s v="NHS North West London ICB - W2U3Z"/>
    <n v="60"/>
    <n v="124"/>
    <n v="2"/>
    <n v="4"/>
    <n v="50"/>
    <n v="104"/>
    <n v="4"/>
    <n v="8"/>
    <n v="1"/>
    <n v="2"/>
    <n v="3"/>
    <n v="6"/>
    <n v="0.05"/>
    <n v="4.8387096774193547E-2"/>
    <x v="0"/>
    <x v="32"/>
    <x v="246"/>
    <s v="Y01221"/>
  </r>
  <r>
    <x v="3"/>
    <s v="E85743"/>
    <s v="St. Georges Medical Ctr."/>
    <s v="North Southall Pcn"/>
    <s v="NHS North West London ICB - W2U3Z"/>
    <n v="0"/>
    <n v="0"/>
    <n v="0"/>
    <n v="0"/>
    <n v="0"/>
    <n v="0"/>
    <n v="0"/>
    <n v="0"/>
    <n v="0"/>
    <n v="0"/>
    <n v="0"/>
    <n v="0"/>
    <n v="0"/>
    <n v="0"/>
    <x v="0"/>
    <x v="32"/>
    <x v="31"/>
    <s v="E85743"/>
  </r>
  <r>
    <x v="3"/>
    <s v="E85119"/>
    <s v="The Mwh Practice"/>
    <s v="North Southall Pcn"/>
    <s v="NHS North West London ICB - W2U3Z"/>
    <n v="1450"/>
    <n v="1463"/>
    <n v="132"/>
    <n v="132"/>
    <n v="848"/>
    <n v="854"/>
    <n v="338"/>
    <n v="345"/>
    <n v="69"/>
    <n v="69"/>
    <n v="63"/>
    <n v="63"/>
    <n v="4.3448275862068966E-2"/>
    <n v="4.3062200956937802E-2"/>
    <x v="0"/>
    <x v="32"/>
    <x v="247"/>
    <s v="E85119"/>
  </r>
  <r>
    <x v="3"/>
    <s v="E85663"/>
    <s v="The Saluja Clinic"/>
    <s v="North Southall Pcn"/>
    <s v="NHS North West London ICB - W2U3Z"/>
    <n v="2206"/>
    <n v="4412"/>
    <n v="211"/>
    <n v="422"/>
    <n v="1074"/>
    <n v="2148"/>
    <n v="604"/>
    <n v="1208"/>
    <n v="178"/>
    <n v="356"/>
    <n v="139"/>
    <n v="278"/>
    <n v="6.3009972801450584E-2"/>
    <n v="6.3009972801450584E-2"/>
    <x v="0"/>
    <x v="32"/>
    <x v="248"/>
    <s v="E85663"/>
  </r>
  <r>
    <x v="3"/>
    <s v="E85721"/>
    <s v="The Town Surgery"/>
    <s v="North Southall Pcn"/>
    <s v="NHS North West London ICB - W2U3Z"/>
    <n v="0"/>
    <n v="0"/>
    <n v="0"/>
    <n v="0"/>
    <n v="0"/>
    <n v="0"/>
    <n v="0"/>
    <n v="0"/>
    <n v="0"/>
    <n v="0"/>
    <n v="0"/>
    <n v="0"/>
    <n v="0"/>
    <n v="0"/>
    <x v="0"/>
    <x v="32"/>
    <x v="249"/>
    <s v="E85721"/>
  </r>
  <r>
    <x v="3"/>
    <s v="E85715"/>
    <s v="Broadmead Surgery"/>
    <s v="Northolt Pcn"/>
    <s v="NHS North West London ICB - W2U3Z"/>
    <n v="0"/>
    <n v="0"/>
    <n v="0"/>
    <n v="0"/>
    <n v="0"/>
    <n v="0"/>
    <n v="0"/>
    <n v="0"/>
    <n v="0"/>
    <n v="0"/>
    <n v="0"/>
    <n v="0"/>
    <n v="0"/>
    <n v="0"/>
    <x v="0"/>
    <x v="33"/>
    <x v="250"/>
    <s v="E85715"/>
  </r>
  <r>
    <x v="3"/>
    <s v="E85712"/>
    <s v="Goodcare Practice"/>
    <s v="Northolt Pcn"/>
    <s v="NHS North West London ICB - W2U3Z"/>
    <n v="16728"/>
    <n v="46700"/>
    <n v="922"/>
    <n v="2530"/>
    <n v="10935"/>
    <n v="30913"/>
    <n v="3116"/>
    <n v="8538"/>
    <n v="996"/>
    <n v="2655"/>
    <n v="759"/>
    <n v="2064"/>
    <n v="4.5373027259684361E-2"/>
    <n v="4.4197002141327622E-2"/>
    <x v="0"/>
    <x v="33"/>
    <x v="251"/>
    <s v="E85712"/>
  </r>
  <r>
    <x v="3"/>
    <s v="E85745"/>
    <s v="Jubilee Gardens Medical Centre"/>
    <s v="Northolt Pcn"/>
    <s v="NHS North West London ICB - W2U3Z"/>
    <n v="0"/>
    <n v="0"/>
    <n v="0"/>
    <n v="0"/>
    <n v="0"/>
    <n v="0"/>
    <n v="0"/>
    <n v="0"/>
    <n v="0"/>
    <n v="0"/>
    <n v="0"/>
    <n v="0"/>
    <n v="0"/>
    <n v="0"/>
    <x v="0"/>
    <x v="33"/>
    <x v="252"/>
    <s v="E85745"/>
  </r>
  <r>
    <x v="3"/>
    <s v="E85623"/>
    <s v="Somerset Medical Centre"/>
    <s v="Northolt Pcn"/>
    <s v="NHS North West London ICB - W2U3Z"/>
    <n v="3607"/>
    <n v="13352"/>
    <n v="214"/>
    <n v="788"/>
    <n v="2430"/>
    <n v="8992"/>
    <n v="601"/>
    <n v="2256"/>
    <n v="216"/>
    <n v="773"/>
    <n v="146"/>
    <n v="543"/>
    <n v="4.0476850568339343E-2"/>
    <n v="4.0668064709406829E-2"/>
    <x v="0"/>
    <x v="33"/>
    <x v="253"/>
    <s v="E85623"/>
  </r>
  <r>
    <x v="3"/>
    <s v="E85064"/>
    <s v="West End Surgery"/>
    <s v="Northolt Pcn"/>
    <s v="NHS North West London ICB - W2U3Z"/>
    <n v="7"/>
    <n v="21"/>
    <n v="1"/>
    <n v="3"/>
    <n v="5"/>
    <n v="15"/>
    <n v="1"/>
    <n v="3"/>
    <n v="0"/>
    <n v="0"/>
    <n v="0"/>
    <n v="0"/>
    <n v="0"/>
    <n v="0"/>
    <x v="0"/>
    <x v="33"/>
    <x v="254"/>
    <s v="E85064"/>
  </r>
  <r>
    <x v="3"/>
    <s v="E85021"/>
    <s v="Yeading Medical Centre"/>
    <s v="Northolt Pcn"/>
    <s v="NHS North West London ICB - W2U3Z"/>
    <n v="270"/>
    <n v="820"/>
    <n v="26"/>
    <n v="76"/>
    <n v="121"/>
    <n v="379"/>
    <n v="67"/>
    <n v="199"/>
    <n v="30"/>
    <n v="89"/>
    <n v="26"/>
    <n v="77"/>
    <n v="9.6296296296296297E-2"/>
    <n v="9.3902439024390244E-2"/>
    <x v="0"/>
    <x v="33"/>
    <x v="255"/>
    <s v="E85021"/>
  </r>
  <r>
    <x v="3"/>
    <s v="E87037"/>
    <s v="Connaught Square Practice"/>
    <s v="Regent Health Pcn"/>
    <s v="NHS North West London ICB - W2U3Z"/>
    <n v="0"/>
    <n v="0"/>
    <n v="0"/>
    <n v="0"/>
    <n v="0"/>
    <n v="0"/>
    <n v="0"/>
    <n v="0"/>
    <n v="0"/>
    <n v="0"/>
    <n v="0"/>
    <n v="0"/>
    <n v="0"/>
    <n v="0"/>
    <x v="7"/>
    <x v="34"/>
    <x v="256"/>
    <s v="E87037"/>
  </r>
  <r>
    <x v="3"/>
    <s v="E87052"/>
    <s v="Crompton Medical Centre"/>
    <s v="Regent Health Pcn"/>
    <s v="NHS North West London ICB - W2U3Z"/>
    <n v="0"/>
    <n v="0"/>
    <n v="0"/>
    <n v="0"/>
    <n v="0"/>
    <n v="0"/>
    <n v="0"/>
    <n v="0"/>
    <n v="0"/>
    <n v="0"/>
    <n v="0"/>
    <n v="0"/>
    <n v="0"/>
    <n v="0"/>
    <x v="7"/>
    <x v="34"/>
    <x v="257"/>
    <s v="E87052"/>
  </r>
  <r>
    <x v="3"/>
    <s v="E87677"/>
    <s v="Imperial College Health Centre"/>
    <s v="Regent Health Pcn"/>
    <s v="NHS North West London ICB - W2U3Z"/>
    <n v="2228"/>
    <n v="5034"/>
    <n v="419"/>
    <n v="915"/>
    <n v="203"/>
    <n v="647"/>
    <n v="903"/>
    <n v="1955"/>
    <n v="325"/>
    <n v="695"/>
    <n v="378"/>
    <n v="822"/>
    <n v="0.16965888689407541"/>
    <n v="0.16328963051251491"/>
    <x v="7"/>
    <x v="34"/>
    <x v="258"/>
    <s v="E87677"/>
  </r>
  <r>
    <x v="3"/>
    <s v="E87011"/>
    <s v="Lisson Grove Health Centre"/>
    <s v="Regent Health Pcn"/>
    <s v="NHS North West London ICB - W2U3Z"/>
    <n v="0"/>
    <n v="0"/>
    <n v="0"/>
    <n v="0"/>
    <n v="0"/>
    <n v="0"/>
    <n v="0"/>
    <n v="0"/>
    <n v="0"/>
    <n v="0"/>
    <n v="0"/>
    <n v="0"/>
    <n v="0"/>
    <n v="0"/>
    <x v="7"/>
    <x v="34"/>
    <x v="259"/>
    <s v="E87011"/>
  </r>
  <r>
    <x v="3"/>
    <s v="E87681"/>
    <s v="Newton Medical Centre"/>
    <s v="Regent Health Pcn"/>
    <s v="NHS North West London ICB - W2U3Z"/>
    <n v="579"/>
    <n v="1158"/>
    <n v="61"/>
    <n v="122"/>
    <n v="301"/>
    <n v="602"/>
    <n v="140"/>
    <n v="280"/>
    <n v="44"/>
    <n v="88"/>
    <n v="33"/>
    <n v="66"/>
    <n v="5.6994818652849742E-2"/>
    <n v="5.6994818652849742E-2"/>
    <x v="7"/>
    <x v="34"/>
    <x v="260"/>
    <s v="E87681"/>
  </r>
  <r>
    <x v="3"/>
    <s v="E87008"/>
    <s v="Paddington Green Health Centre"/>
    <s v="Regent Health Pcn"/>
    <s v="NHS North West London ICB - W2U3Z"/>
    <n v="898"/>
    <n v="2694"/>
    <n v="62"/>
    <n v="186"/>
    <n v="555"/>
    <n v="1665"/>
    <n v="187"/>
    <n v="561"/>
    <n v="43"/>
    <n v="129"/>
    <n v="51"/>
    <n v="153"/>
    <n v="5.6792873051224942E-2"/>
    <n v="5.6792873051224942E-2"/>
    <x v="7"/>
    <x v="34"/>
    <x v="261"/>
    <s v="E87008"/>
  </r>
  <r>
    <x v="3"/>
    <s v="Y00902"/>
    <s v="The Westbourne Green Surgery"/>
    <s v="Regent Health Pcn"/>
    <s v="NHS North West London ICB - W2U3Z"/>
    <n v="0"/>
    <n v="0"/>
    <n v="0"/>
    <n v="0"/>
    <n v="0"/>
    <n v="0"/>
    <n v="0"/>
    <n v="0"/>
    <n v="0"/>
    <n v="0"/>
    <n v="0"/>
    <n v="0"/>
    <n v="0"/>
    <n v="0"/>
    <x v="7"/>
    <x v="34"/>
    <x v="262"/>
    <s v="Y00902"/>
  </r>
  <r>
    <x v="3"/>
    <s v="E87741"/>
    <s v="Woodfield Road Medical Centre"/>
    <s v="Regent Health Pcn"/>
    <s v="NHS North West London ICB - W2U3Z"/>
    <n v="0"/>
    <n v="0"/>
    <n v="0"/>
    <n v="0"/>
    <n v="0"/>
    <n v="0"/>
    <n v="0"/>
    <n v="0"/>
    <n v="0"/>
    <n v="0"/>
    <n v="0"/>
    <n v="0"/>
    <n v="0"/>
    <n v="0"/>
    <x v="7"/>
    <x v="34"/>
    <x v="263"/>
    <s v="E87741"/>
  </r>
  <r>
    <x v="3"/>
    <s v="E85657"/>
    <s v="Ealing Park Health Centre"/>
    <s v="South Central Ealing Pcn"/>
    <s v="NHS North West London ICB - W2U3Z"/>
    <n v="3121"/>
    <n v="7794"/>
    <n v="385"/>
    <n v="916"/>
    <n v="1153"/>
    <n v="2958"/>
    <n v="832"/>
    <n v="2018"/>
    <n v="329"/>
    <n v="808"/>
    <n v="422"/>
    <n v="1094"/>
    <n v="0.13521307273309838"/>
    <n v="0.14036438285860919"/>
    <x v="0"/>
    <x v="35"/>
    <x v="264"/>
    <s v="E85657"/>
  </r>
  <r>
    <x v="3"/>
    <s v="E85628"/>
    <s v="Elthorne Park Surgery"/>
    <s v="South Central Ealing Pcn"/>
    <s v="NHS North West London ICB - W2U3Z"/>
    <n v="2494"/>
    <n v="6378"/>
    <n v="278"/>
    <n v="696"/>
    <n v="932"/>
    <n v="2340"/>
    <n v="674"/>
    <n v="1746"/>
    <n v="282"/>
    <n v="704"/>
    <n v="328"/>
    <n v="892"/>
    <n v="0.13151563753007217"/>
    <n v="0.1398557541549075"/>
    <x v="0"/>
    <x v="35"/>
    <x v="265"/>
    <s v="E85628"/>
  </r>
  <r>
    <x v="3"/>
    <s v="E85034"/>
    <s v="Grosvenor House Surgery"/>
    <s v="South Central Ealing Pcn"/>
    <s v="NHS North West London ICB - W2U3Z"/>
    <n v="2680"/>
    <n v="7114"/>
    <n v="242"/>
    <n v="660"/>
    <n v="1347"/>
    <n v="3375"/>
    <n v="657"/>
    <n v="1853"/>
    <n v="220"/>
    <n v="600"/>
    <n v="214"/>
    <n v="626"/>
    <n v="7.9850746268656722E-2"/>
    <n v="8.7995501827382624E-2"/>
    <x v="0"/>
    <x v="35"/>
    <x v="266"/>
    <s v="E85034"/>
  </r>
  <r>
    <x v="3"/>
    <s v="E85014"/>
    <s v="Northfields Surgery"/>
    <s v="South Central Ealing Pcn"/>
    <s v="NHS North West London ICB - W2U3Z"/>
    <n v="860"/>
    <n v="2736"/>
    <n v="103"/>
    <n v="283"/>
    <n v="161"/>
    <n v="631"/>
    <n v="355"/>
    <n v="1077"/>
    <n v="123"/>
    <n v="377"/>
    <n v="118"/>
    <n v="368"/>
    <n v="0.1372093023255814"/>
    <n v="0.13450292397660818"/>
    <x v="0"/>
    <x v="35"/>
    <x v="267"/>
    <s v="E85014"/>
  </r>
  <r>
    <x v="3"/>
    <s v="E85122"/>
    <s v="The Florence Road Surgery"/>
    <s v="South Central Ealing Pcn"/>
    <s v="NHS North West London ICB - W2U3Z"/>
    <n v="4816"/>
    <n v="11116"/>
    <n v="610"/>
    <n v="1487"/>
    <n v="2064"/>
    <n v="4600"/>
    <n v="1359"/>
    <n v="3124"/>
    <n v="347"/>
    <n v="834"/>
    <n v="436"/>
    <n v="1071"/>
    <n v="9.0531561461794016E-2"/>
    <n v="9.634760705289673E-2"/>
    <x v="0"/>
    <x v="35"/>
    <x v="268"/>
    <s v="E85122"/>
  </r>
  <r>
    <x v="3"/>
    <s v="E85719"/>
    <s v="Ashville Surgery"/>
    <s v="South Fulham Pcn"/>
    <s v="NHS North West London ICB - W2U3Z"/>
    <n v="291"/>
    <n v="1088"/>
    <n v="8"/>
    <n v="28"/>
    <n v="182"/>
    <n v="694"/>
    <n v="79"/>
    <n v="295"/>
    <n v="13"/>
    <n v="41"/>
    <n v="9"/>
    <n v="30"/>
    <n v="3.0927835051546393E-2"/>
    <n v="2.7573529411764705E-2"/>
    <x v="1"/>
    <x v="36"/>
    <x v="269"/>
    <s v="E85719"/>
  </r>
  <r>
    <x v="3"/>
    <s v="E85025"/>
    <s v="Cassidy Road Medical Centre"/>
    <s v="South Fulham Pcn"/>
    <s v="NHS North West London ICB - W2U3Z"/>
    <n v="4786"/>
    <n v="8898"/>
    <n v="343"/>
    <n v="634"/>
    <n v="2395"/>
    <n v="4500"/>
    <n v="1467"/>
    <n v="2653"/>
    <n v="258"/>
    <n v="488"/>
    <n v="323"/>
    <n v="623"/>
    <n v="6.7488508148767237E-2"/>
    <n v="7.00157338727804E-2"/>
    <x v="1"/>
    <x v="36"/>
    <x v="270"/>
    <s v="E85025"/>
  </r>
  <r>
    <x v="3"/>
    <s v="E85649"/>
    <s v="Fulham Cross Medical Centre"/>
    <s v="South Fulham Pcn"/>
    <s v="NHS North West London ICB - W2U3Z"/>
    <n v="0"/>
    <n v="0"/>
    <n v="0"/>
    <n v="0"/>
    <n v="0"/>
    <n v="0"/>
    <n v="0"/>
    <n v="0"/>
    <n v="0"/>
    <n v="0"/>
    <n v="0"/>
    <n v="0"/>
    <n v="0"/>
    <n v="0"/>
    <x v="1"/>
    <x v="36"/>
    <x v="271"/>
    <s v="E85649"/>
  </r>
  <r>
    <x v="3"/>
    <s v="E85128"/>
    <s v="Sands End Health Clinic"/>
    <s v="South Fulham Pcn"/>
    <s v="NHS North West London ICB - W2U3Z"/>
    <n v="377"/>
    <n v="787"/>
    <n v="17"/>
    <n v="35"/>
    <n v="217"/>
    <n v="461"/>
    <n v="77"/>
    <n v="156"/>
    <n v="32"/>
    <n v="66"/>
    <n v="34"/>
    <n v="69"/>
    <n v="9.0185676392572939E-2"/>
    <n v="8.7674714104193141E-2"/>
    <x v="1"/>
    <x v="36"/>
    <x v="272"/>
    <s v="E85128"/>
  </r>
  <r>
    <x v="3"/>
    <s v="E85118"/>
    <s v="The Fulham Medical Centre"/>
    <s v="South Fulham Pcn"/>
    <s v="NHS North West London ICB - W2U3Z"/>
    <n v="0"/>
    <n v="0"/>
    <n v="0"/>
    <n v="0"/>
    <n v="0"/>
    <n v="0"/>
    <n v="0"/>
    <n v="0"/>
    <n v="0"/>
    <n v="0"/>
    <n v="0"/>
    <n v="0"/>
    <n v="0"/>
    <n v="0"/>
    <x v="1"/>
    <x v="36"/>
    <x v="273"/>
    <s v="E85118"/>
  </r>
  <r>
    <x v="3"/>
    <s v="E85685"/>
    <s v="The Lilyville Surgery"/>
    <s v="South Fulham Pcn"/>
    <s v="NHS North West London ICB - W2U3Z"/>
    <n v="128"/>
    <n v="257"/>
    <n v="0"/>
    <n v="0"/>
    <n v="126"/>
    <n v="253"/>
    <n v="2"/>
    <n v="4"/>
    <n v="0"/>
    <n v="0"/>
    <n v="0"/>
    <n v="0"/>
    <n v="0"/>
    <n v="0"/>
    <x v="1"/>
    <x v="36"/>
    <x v="274"/>
    <s v="E85685"/>
  </r>
  <r>
    <x v="3"/>
    <s v="E85038"/>
    <s v="The Surgery, Dr Mangwana &amp; Partners"/>
    <s v="South Fulham Pcn"/>
    <s v="NHS North West London ICB - W2U3Z"/>
    <n v="294"/>
    <n v="700"/>
    <n v="5"/>
    <n v="10"/>
    <n v="250"/>
    <n v="610"/>
    <n v="25"/>
    <n v="52"/>
    <n v="8"/>
    <n v="16"/>
    <n v="6"/>
    <n v="12"/>
    <n v="2.0408163265306121E-2"/>
    <n v="1.7142857142857144E-2"/>
    <x v="1"/>
    <x v="36"/>
    <x v="275"/>
    <s v="E85038"/>
  </r>
  <r>
    <x v="3"/>
    <s v="E85049"/>
    <s v="Belmont Medical Centre"/>
    <s v="South Southall Pcn"/>
    <s v="NHS North West London ICB - W2U3Z"/>
    <n v="0"/>
    <n v="0"/>
    <n v="0"/>
    <n v="0"/>
    <n v="0"/>
    <n v="0"/>
    <n v="0"/>
    <n v="0"/>
    <n v="0"/>
    <n v="0"/>
    <n v="0"/>
    <n v="0"/>
    <n v="0"/>
    <n v="0"/>
    <x v="0"/>
    <x v="37"/>
    <x v="276"/>
    <s v="E85049"/>
  </r>
  <r>
    <x v="3"/>
    <s v="Y02342"/>
    <s v="Featherstone Road Health Centre"/>
    <s v="South Southall Pcn"/>
    <s v="NHS North West London ICB - W2U3Z"/>
    <n v="0"/>
    <n v="0"/>
    <n v="0"/>
    <n v="0"/>
    <n v="0"/>
    <n v="0"/>
    <n v="0"/>
    <n v="0"/>
    <n v="0"/>
    <n v="0"/>
    <n v="0"/>
    <n v="0"/>
    <n v="0"/>
    <n v="0"/>
    <x v="0"/>
    <x v="37"/>
    <x v="277"/>
    <s v="Y02342"/>
  </r>
  <r>
    <x v="3"/>
    <s v="E85121"/>
    <s v="Guru Nanak Medical Centre"/>
    <s v="South Southall Pcn"/>
    <s v="NHS North West London ICB - W2U3Z"/>
    <n v="381"/>
    <n v="762"/>
    <n v="31"/>
    <n v="62"/>
    <n v="207"/>
    <n v="414"/>
    <n v="98"/>
    <n v="196"/>
    <n v="27"/>
    <n v="54"/>
    <n v="18"/>
    <n v="36"/>
    <n v="4.7244094488188976E-2"/>
    <n v="4.7244094488188976E-2"/>
    <x v="0"/>
    <x v="37"/>
    <x v="278"/>
    <s v="E85121"/>
  </r>
  <r>
    <x v="3"/>
    <s v="E85090"/>
    <s v="Hammond Road Surgery"/>
    <s v="South Southall Pcn"/>
    <s v="NHS North West London ICB - W2U3Z"/>
    <n v="0"/>
    <n v="0"/>
    <n v="0"/>
    <n v="0"/>
    <n v="0"/>
    <n v="0"/>
    <n v="0"/>
    <n v="0"/>
    <n v="0"/>
    <n v="0"/>
    <n v="0"/>
    <n v="0"/>
    <n v="0"/>
    <n v="0"/>
    <x v="0"/>
    <x v="37"/>
    <x v="279"/>
    <s v="E85090"/>
  </r>
  <r>
    <x v="3"/>
    <s v="E85656"/>
    <s v="Sunrise Medical Centre"/>
    <s v="South Southall Pcn"/>
    <s v="NHS North West London ICB - W2U3Z"/>
    <n v="472"/>
    <n v="873"/>
    <n v="38"/>
    <n v="69"/>
    <n v="293"/>
    <n v="552"/>
    <n v="94"/>
    <n v="170"/>
    <n v="36"/>
    <n v="64"/>
    <n v="11"/>
    <n v="18"/>
    <n v="2.3305084745762712E-2"/>
    <n v="2.0618556701030927E-2"/>
    <x v="0"/>
    <x v="37"/>
    <x v="280"/>
    <s v="E85656"/>
  </r>
  <r>
    <x v="3"/>
    <s v="E85633"/>
    <s v="The Southall Medical Ctr."/>
    <s v="South Southall Pcn"/>
    <s v="NHS North West London ICB - W2U3Z"/>
    <n v="108"/>
    <n v="216"/>
    <n v="9"/>
    <n v="18"/>
    <n v="65"/>
    <n v="130"/>
    <n v="25"/>
    <n v="50"/>
    <n v="5"/>
    <n v="10"/>
    <n v="4"/>
    <n v="8"/>
    <n v="3.7037037037037035E-2"/>
    <n v="3.7037037037037035E-2"/>
    <x v="0"/>
    <x v="37"/>
    <x v="281"/>
    <s v="E85633"/>
  </r>
  <r>
    <x v="3"/>
    <s v="E85006"/>
    <s v="Waterside Medical Centre"/>
    <s v="South Southall Pcn"/>
    <s v="NHS North West London ICB - W2U3Z"/>
    <n v="2093"/>
    <n v="6275"/>
    <n v="192"/>
    <n v="575"/>
    <n v="1119"/>
    <n v="3355"/>
    <n v="549"/>
    <n v="1647"/>
    <n v="98"/>
    <n v="293"/>
    <n v="135"/>
    <n v="405"/>
    <n v="6.4500716674629713E-2"/>
    <n v="6.4541832669322716E-2"/>
    <x v="0"/>
    <x v="37"/>
    <x v="282"/>
    <s v="E85006"/>
  </r>
  <r>
    <x v="3"/>
    <s v="E85061"/>
    <s v="Welcome Practice"/>
    <s v="South Southall Pcn"/>
    <s v="NHS North West London ICB - W2U3Z"/>
    <n v="0"/>
    <n v="0"/>
    <n v="0"/>
    <n v="0"/>
    <n v="0"/>
    <n v="0"/>
    <n v="0"/>
    <n v="0"/>
    <n v="0"/>
    <n v="0"/>
    <n v="0"/>
    <n v="0"/>
    <n v="0"/>
    <n v="0"/>
    <x v="0"/>
    <x v="37"/>
    <x v="283"/>
    <s v="E85061"/>
  </r>
  <r>
    <x v="3"/>
    <s v="E87753"/>
    <s v="Belgrave Medical Centre"/>
    <s v="South Westminster Pcn"/>
    <s v="NHS North West London ICB - W2U3Z"/>
    <n v="4613"/>
    <n v="8331"/>
    <n v="483"/>
    <n v="905"/>
    <n v="1878"/>
    <n v="3395"/>
    <n v="1509"/>
    <n v="2627"/>
    <n v="418"/>
    <n v="800"/>
    <n v="325"/>
    <n v="604"/>
    <n v="7.0453067418166052E-2"/>
    <n v="7.2500300084023528E-2"/>
    <x v="7"/>
    <x v="38"/>
    <x v="284"/>
    <s v="E87753"/>
  </r>
  <r>
    <x v="3"/>
    <s v="E87005"/>
    <s v="Belgravia Surgery"/>
    <s v="South Westminster Pcn"/>
    <s v="NHS North West London ICB - W2U3Z"/>
    <n v="4094"/>
    <n v="8192"/>
    <n v="236"/>
    <n v="474"/>
    <n v="2219"/>
    <n v="4439"/>
    <n v="1366"/>
    <n v="2732"/>
    <n v="198"/>
    <n v="397"/>
    <n v="75"/>
    <n v="150"/>
    <n v="1.8319491939423546E-2"/>
    <n v="1.8310546875E-2"/>
    <x v="7"/>
    <x v="38"/>
    <x v="285"/>
    <s v="E87005"/>
  </r>
  <r>
    <x v="3"/>
    <s v="E87768"/>
    <s v="Kings College Health Centre"/>
    <s v="South Westminster Pcn"/>
    <s v="NHS North West London ICB - W2U3Z"/>
    <n v="1653"/>
    <n v="3307"/>
    <n v="117"/>
    <n v="243"/>
    <n v="1097"/>
    <n v="2193"/>
    <n v="238"/>
    <n v="468"/>
    <n v="117"/>
    <n v="238"/>
    <n v="84"/>
    <n v="165"/>
    <n v="5.0816696914700546E-2"/>
    <n v="4.9894163894768674E-2"/>
    <x v="7"/>
    <x v="38"/>
    <x v="286"/>
    <s v="E87768"/>
  </r>
  <r>
    <x v="3"/>
    <s v="E87739"/>
    <s v="Millbank Medical Centre"/>
    <s v="South Westminster Pcn"/>
    <s v="NHS North West London ICB - W2U3Z"/>
    <n v="998"/>
    <n v="2030"/>
    <n v="97"/>
    <n v="194"/>
    <n v="534"/>
    <n v="1097"/>
    <n v="203"/>
    <n v="410"/>
    <n v="98"/>
    <n v="196"/>
    <n v="66"/>
    <n v="133"/>
    <n v="6.6132264529058113E-2"/>
    <n v="6.5517241379310351E-2"/>
    <x v="7"/>
    <x v="38"/>
    <x v="287"/>
    <s v="E87739"/>
  </r>
  <r>
    <x v="3"/>
    <s v="E87034"/>
    <s v="Pimlico Health At The Marven Surgery"/>
    <s v="South Westminster Pcn"/>
    <s v="NHS North West London ICB - W2U3Z"/>
    <n v="3946"/>
    <n v="7903"/>
    <n v="384"/>
    <n v="775"/>
    <n v="1862"/>
    <n v="3714"/>
    <n v="985"/>
    <n v="1983"/>
    <n v="367"/>
    <n v="735"/>
    <n v="348"/>
    <n v="696"/>
    <n v="8.8190572731880384E-2"/>
    <n v="8.8067822345944582E-2"/>
    <x v="7"/>
    <x v="38"/>
    <x v="288"/>
    <s v="E87034"/>
  </r>
  <r>
    <x v="3"/>
    <s v="E87740"/>
    <s v="The Dr Hickey Surgery For The Homeless"/>
    <s v="South Westminster Pcn"/>
    <s v="NHS North West London ICB - W2U3Z"/>
    <n v="0"/>
    <n v="0"/>
    <n v="0"/>
    <n v="0"/>
    <n v="0"/>
    <n v="0"/>
    <n v="0"/>
    <n v="0"/>
    <n v="0"/>
    <n v="0"/>
    <n v="0"/>
    <n v="0"/>
    <n v="0"/>
    <n v="0"/>
    <x v="7"/>
    <x v="38"/>
    <x v="289"/>
    <s v="E87740"/>
  </r>
  <r>
    <x v="3"/>
    <s v="E87002"/>
    <s v="Victoria Medical Centre"/>
    <s v="South Westminster Pcn"/>
    <s v="NHS North West London ICB - W2U3Z"/>
    <n v="28790"/>
    <n v="95452"/>
    <n v="2765"/>
    <n v="8384"/>
    <n v="13977"/>
    <n v="46269"/>
    <n v="8991"/>
    <n v="29466"/>
    <n v="1588"/>
    <n v="5902"/>
    <n v="1469"/>
    <n v="5431"/>
    <n v="5.1024661340743314E-2"/>
    <n v="5.68977077483971E-2"/>
    <x v="7"/>
    <x v="38"/>
    <x v="290"/>
    <s v="E87002"/>
  </r>
  <r>
    <x v="3"/>
    <s v="E87691"/>
    <s v="Westminster School"/>
    <s v="South Westminster Pcn"/>
    <s v="NHS North West London ICB - W2U3Z"/>
    <n v="0"/>
    <n v="0"/>
    <n v="0"/>
    <n v="0"/>
    <n v="0"/>
    <n v="0"/>
    <n v="0"/>
    <n v="0"/>
    <n v="0"/>
    <n v="0"/>
    <n v="0"/>
    <n v="0"/>
    <n v="0"/>
    <n v="0"/>
    <x v="7"/>
    <x v="38"/>
    <x v="291"/>
    <s v="E87691"/>
  </r>
  <r>
    <x v="3"/>
    <s v="E84061"/>
    <s v="Elliott Hall Medical Ctr."/>
    <s v="Sphere Pcn"/>
    <s v="NHS North West London ICB - W2U3Z"/>
    <n v="0"/>
    <n v="0"/>
    <n v="0"/>
    <n v="0"/>
    <n v="0"/>
    <n v="0"/>
    <n v="0"/>
    <n v="0"/>
    <n v="0"/>
    <n v="0"/>
    <n v="0"/>
    <n v="0"/>
    <n v="0"/>
    <n v="0"/>
    <x v="6"/>
    <x v="39"/>
    <x v="292"/>
    <s v="E84061"/>
  </r>
  <r>
    <x v="3"/>
    <s v="E84058"/>
    <s v="Gp Direct"/>
    <s v="Sphere Pcn"/>
    <s v="NHS North West London ICB - W2U3Z"/>
    <n v="12561"/>
    <n v="37308"/>
    <n v="1481"/>
    <n v="4061"/>
    <n v="4888"/>
    <n v="16024"/>
    <n v="3413"/>
    <n v="9406"/>
    <n v="1498"/>
    <n v="4274"/>
    <n v="1281"/>
    <n v="3543"/>
    <n v="0.1019823262479102"/>
    <n v="9.4966227082663238E-2"/>
    <x v="6"/>
    <x v="39"/>
    <x v="293"/>
    <s v="E84058"/>
  </r>
  <r>
    <x v="3"/>
    <s v="E84053"/>
    <s v="Hatch End Medical Centre"/>
    <s v="Sphere Pcn"/>
    <s v="NHS North West London ICB - W2U3Z"/>
    <n v="647"/>
    <n v="2101"/>
    <n v="111"/>
    <n v="353"/>
    <n v="250"/>
    <n v="809"/>
    <n v="197"/>
    <n v="642"/>
    <n v="54"/>
    <n v="180"/>
    <n v="35"/>
    <n v="117"/>
    <n v="5.4095826893353939E-2"/>
    <n v="5.5687767729652546E-2"/>
    <x v="6"/>
    <x v="39"/>
    <x v="294"/>
    <s v="E84053"/>
  </r>
  <r>
    <x v="3"/>
    <s v="E84693"/>
    <s v="St. Peter'S Medical Centre"/>
    <s v="Sphere Pcn"/>
    <s v="NHS North West London ICB - W2U3Z"/>
    <n v="170"/>
    <n v="340"/>
    <n v="18"/>
    <n v="36"/>
    <n v="75"/>
    <n v="150"/>
    <n v="49"/>
    <n v="98"/>
    <n v="16"/>
    <n v="32"/>
    <n v="12"/>
    <n v="24"/>
    <n v="7.0588235294117646E-2"/>
    <n v="7.0588235294117646E-2"/>
    <x v="6"/>
    <x v="39"/>
    <x v="295"/>
    <s v="E84693"/>
  </r>
  <r>
    <x v="3"/>
    <s v="E84018"/>
    <s v="Streatfield Health Centre"/>
    <s v="Sphere Pcn"/>
    <s v="NHS North West London ICB - W2U3Z"/>
    <n v="2129"/>
    <n v="4337"/>
    <n v="248"/>
    <n v="506"/>
    <n v="629"/>
    <n v="1295"/>
    <n v="722"/>
    <n v="1461"/>
    <n v="331"/>
    <n v="669"/>
    <n v="199"/>
    <n v="406"/>
    <n v="9.3471113198684827E-2"/>
    <n v="9.361309661056029E-2"/>
    <x v="6"/>
    <x v="39"/>
    <x v="296"/>
    <s v="E84018"/>
  </r>
  <r>
    <x v="3"/>
    <s v="E84044"/>
    <s v="The Northwick Surgery"/>
    <s v="Sphere Pcn"/>
    <s v="NHS North West London ICB - W2U3Z"/>
    <n v="3560"/>
    <n v="7661"/>
    <n v="301"/>
    <n v="665"/>
    <n v="2056"/>
    <n v="4382"/>
    <n v="758"/>
    <n v="1656"/>
    <n v="225"/>
    <n v="485"/>
    <n v="220"/>
    <n v="473"/>
    <n v="6.1797752808988762E-2"/>
    <n v="6.1741287038245662E-2"/>
    <x v="6"/>
    <x v="39"/>
    <x v="297"/>
    <s v="E84044"/>
  </r>
  <r>
    <x v="3"/>
    <s v="E87756"/>
    <s v="Ground Floor Lanark Medical Centre"/>
    <s v="St John'S Wood &amp; Maida Vale Pcn"/>
    <s v="NHS North West London ICB - W2U3Z"/>
    <n v="0"/>
    <n v="0"/>
    <n v="0"/>
    <n v="0"/>
    <n v="0"/>
    <n v="0"/>
    <n v="0"/>
    <n v="0"/>
    <n v="0"/>
    <n v="0"/>
    <n v="0"/>
    <n v="0"/>
    <n v="0"/>
    <n v="0"/>
    <x v="7"/>
    <x v="40"/>
    <x v="298"/>
    <s v="E87756"/>
  </r>
  <r>
    <x v="3"/>
    <s v="E87006"/>
    <s v="Little Venice Medical Centre"/>
    <s v="St John'S Wood &amp; Maida Vale Pcn"/>
    <s v="NHS North West London ICB - W2U3Z"/>
    <n v="18"/>
    <n v="85"/>
    <n v="1"/>
    <n v="5"/>
    <n v="11"/>
    <n v="52"/>
    <n v="6"/>
    <n v="28"/>
    <n v="0"/>
    <n v="0"/>
    <n v="0"/>
    <n v="0"/>
    <n v="0"/>
    <n v="0"/>
    <x v="7"/>
    <x v="40"/>
    <x v="299"/>
    <s v="E87006"/>
  </r>
  <r>
    <x v="3"/>
    <s v="E87010"/>
    <s v="Maida Vale Medical Centre"/>
    <s v="St John'S Wood &amp; Maida Vale Pcn"/>
    <s v="NHS North West London ICB - W2U3Z"/>
    <n v="1166"/>
    <n v="2553"/>
    <n v="113"/>
    <n v="246"/>
    <n v="511"/>
    <n v="1101"/>
    <n v="341"/>
    <n v="766"/>
    <n v="103"/>
    <n v="223"/>
    <n v="98"/>
    <n v="217"/>
    <n v="8.4048027444253853E-2"/>
    <n v="8.4998041519780645E-2"/>
    <x v="7"/>
    <x v="40"/>
    <x v="300"/>
    <s v="E87010"/>
  </r>
  <r>
    <x v="3"/>
    <s v="E87609"/>
    <s v="St Johns Wood Medical Practice"/>
    <s v="St John'S Wood &amp; Maida Vale Pcn"/>
    <s v="NHS North West London ICB - W2U3Z"/>
    <n v="1649"/>
    <n v="3301"/>
    <n v="139"/>
    <n v="279"/>
    <n v="808"/>
    <n v="1617"/>
    <n v="511"/>
    <n v="1023"/>
    <n v="109"/>
    <n v="218"/>
    <n v="82"/>
    <n v="164"/>
    <n v="4.972710733778047E-2"/>
    <n v="4.9681914571342016E-2"/>
    <x v="7"/>
    <x v="40"/>
    <x v="301"/>
    <s v="E87609"/>
  </r>
  <r>
    <x v="3"/>
    <s v="E87046"/>
    <s v="The Randolph Surgery"/>
    <s v="St John'S Wood &amp; Maida Vale Pcn"/>
    <s v="NHS North West London ICB - W2U3Z"/>
    <n v="6862"/>
    <n v="12882"/>
    <n v="667"/>
    <n v="1266"/>
    <n v="3141"/>
    <n v="5866"/>
    <n v="2115"/>
    <n v="3969"/>
    <n v="504"/>
    <n v="955"/>
    <n v="435"/>
    <n v="826"/>
    <n v="6.3392596910521709E-2"/>
    <n v="6.412047818661698E-2"/>
    <x v="7"/>
    <x v="40"/>
    <x v="302"/>
    <s v="E87046"/>
  </r>
  <r>
    <x v="3"/>
    <s v="E87663"/>
    <s v="Third Floor Lanark Road Medical Centre"/>
    <s v="St John'S Wood &amp; Maida Vale Pcn"/>
    <s v="NHS North West London ICB - W2U3Z"/>
    <n v="0"/>
    <n v="0"/>
    <n v="0"/>
    <n v="0"/>
    <n v="0"/>
    <n v="0"/>
    <n v="0"/>
    <n v="0"/>
    <n v="0"/>
    <n v="0"/>
    <n v="0"/>
    <n v="0"/>
    <n v="0"/>
    <n v="0"/>
    <x v="7"/>
    <x v="40"/>
    <x v="303"/>
    <s v="E87663"/>
  </r>
  <r>
    <x v="3"/>
    <s v="E87754"/>
    <s v="Wellington Health Centre"/>
    <s v="St John'S Wood &amp; Maida Vale Pcn"/>
    <s v="NHS North West London ICB - W2U3Z"/>
    <n v="63"/>
    <n v="126"/>
    <n v="3"/>
    <n v="6"/>
    <n v="44"/>
    <n v="88"/>
    <n v="12"/>
    <n v="24"/>
    <n v="3"/>
    <n v="6"/>
    <n v="1"/>
    <n v="2"/>
    <n v="1.5873015873015872E-2"/>
    <n v="1.5873015873015872E-2"/>
    <x v="7"/>
    <x v="40"/>
    <x v="304"/>
    <s v="E87754"/>
  </r>
  <r>
    <x v="3"/>
    <s v="E86009"/>
    <s v="Belmont Medical Centre"/>
    <s v="Synergy Pcn"/>
    <s v="NHS North West London ICB - W2U3Z"/>
    <n v="3721"/>
    <n v="12068"/>
    <n v="355"/>
    <n v="1170"/>
    <n v="1654"/>
    <n v="5187"/>
    <n v="823"/>
    <n v="2694"/>
    <n v="408"/>
    <n v="1359"/>
    <n v="481"/>
    <n v="1658"/>
    <n v="0.12926632625638268"/>
    <n v="0.13738813390785548"/>
    <x v="5"/>
    <x v="41"/>
    <x v="276"/>
    <s v="E86009"/>
  </r>
  <r>
    <x v="3"/>
    <s v="E86030"/>
    <s v="Brunel Medical Centre"/>
    <s v="Synergy Pcn"/>
    <s v="NHS North West London ICB - W2U3Z"/>
    <n v="59"/>
    <n v="118"/>
    <n v="15"/>
    <n v="30"/>
    <n v="16"/>
    <n v="32"/>
    <n v="19"/>
    <n v="38"/>
    <n v="5"/>
    <n v="10"/>
    <n v="4"/>
    <n v="8"/>
    <n v="6.7796610169491525E-2"/>
    <n v="6.7796610169491525E-2"/>
    <x v="5"/>
    <x v="41"/>
    <x v="305"/>
    <s v="E86030"/>
  </r>
  <r>
    <x v="3"/>
    <s v="E86015"/>
    <s v="Central Uxbridge Surgery"/>
    <s v="Synergy Pcn"/>
    <s v="NHS North West London ICB - W2U3Z"/>
    <n v="18826"/>
    <n v="69292"/>
    <n v="1547"/>
    <n v="5573"/>
    <n v="9862"/>
    <n v="36466"/>
    <n v="4017"/>
    <n v="14773"/>
    <n v="1465"/>
    <n v="5298"/>
    <n v="1935"/>
    <n v="7182"/>
    <n v="0.10278338468076065"/>
    <n v="0.1036483288114068"/>
    <x v="5"/>
    <x v="41"/>
    <x v="306"/>
    <s v="E86015"/>
  </r>
  <r>
    <x v="3"/>
    <s v="E86036"/>
    <s v="Hillingdon Health Centre"/>
    <s v="Synergy Pcn"/>
    <s v="NHS North West London ICB - W2U3Z"/>
    <n v="131"/>
    <n v="332"/>
    <n v="14"/>
    <n v="29"/>
    <n v="70"/>
    <n v="195"/>
    <n v="32"/>
    <n v="75"/>
    <n v="9"/>
    <n v="20"/>
    <n v="6"/>
    <n v="13"/>
    <n v="4.5801526717557252E-2"/>
    <n v="3.9156626506024098E-2"/>
    <x v="5"/>
    <x v="41"/>
    <x v="307"/>
    <s v="E86036"/>
  </r>
  <r>
    <x v="3"/>
    <s v="E85091"/>
    <s v="Brunswick Surgery"/>
    <s v="The Ealing Network Pcn"/>
    <s v="NHS North West London ICB - W2U3Z"/>
    <n v="0"/>
    <n v="0"/>
    <n v="0"/>
    <n v="0"/>
    <n v="0"/>
    <n v="0"/>
    <n v="0"/>
    <n v="0"/>
    <n v="0"/>
    <n v="0"/>
    <n v="0"/>
    <n v="0"/>
    <n v="0"/>
    <n v="0"/>
    <x v="0"/>
    <x v="42"/>
    <x v="308"/>
    <s v="E85091"/>
  </r>
  <r>
    <x v="3"/>
    <s v="E85026"/>
    <s v="Gordon House Surgery"/>
    <s v="The Ealing Network Pcn"/>
    <s v="NHS North West London ICB - W2U3Z"/>
    <n v="8256"/>
    <n v="24371"/>
    <n v="1117"/>
    <n v="3030"/>
    <n v="2941"/>
    <n v="10046"/>
    <n v="2534"/>
    <n v="6807"/>
    <n v="759"/>
    <n v="2058"/>
    <n v="905"/>
    <n v="2430"/>
    <n v="0.1096172480620155"/>
    <n v="9.9708670140741043E-2"/>
    <x v="0"/>
    <x v="42"/>
    <x v="309"/>
    <s v="E85026"/>
  </r>
  <r>
    <x v="3"/>
    <s v="E85726"/>
    <s v="Mattock Lane Health Centre"/>
    <s v="The Ealing Network Pcn"/>
    <s v="NHS North West London ICB - W2U3Z"/>
    <n v="0"/>
    <n v="0"/>
    <n v="0"/>
    <n v="0"/>
    <n v="0"/>
    <n v="0"/>
    <n v="0"/>
    <n v="0"/>
    <n v="0"/>
    <n v="0"/>
    <n v="0"/>
    <n v="0"/>
    <n v="0"/>
    <n v="0"/>
    <x v="0"/>
    <x v="42"/>
    <x v="310"/>
    <s v="E85726"/>
  </r>
  <r>
    <x v="3"/>
    <s v="E85057"/>
    <s v="Queens Walk Practice"/>
    <s v="The Ealing Network Pcn"/>
    <s v="NHS North West London ICB - W2U3Z"/>
    <n v="0"/>
    <n v="0"/>
    <n v="0"/>
    <n v="0"/>
    <n v="0"/>
    <n v="0"/>
    <n v="0"/>
    <n v="0"/>
    <n v="0"/>
    <n v="0"/>
    <n v="0"/>
    <n v="0"/>
    <n v="0"/>
    <n v="0"/>
    <x v="0"/>
    <x v="42"/>
    <x v="311"/>
    <s v="E85057"/>
  </r>
  <r>
    <x v="3"/>
    <s v="E85120"/>
    <s v="The Argyle Surgery"/>
    <s v="The Ealing Network Pcn"/>
    <s v="NHS North West London ICB - W2U3Z"/>
    <n v="442"/>
    <n v="884"/>
    <n v="47"/>
    <n v="94"/>
    <n v="172"/>
    <n v="344"/>
    <n v="102"/>
    <n v="204"/>
    <n v="60"/>
    <n v="120"/>
    <n v="61"/>
    <n v="122"/>
    <n v="0.13800904977375567"/>
    <n v="0.13800904977375567"/>
    <x v="0"/>
    <x v="42"/>
    <x v="312"/>
    <s v="E85120"/>
  </r>
  <r>
    <x v="3"/>
    <s v="E85099"/>
    <s v="The Avenue Surgery"/>
    <s v="The Ealing Network Pcn"/>
    <s v="NHS North West London ICB - W2U3Z"/>
    <n v="0"/>
    <n v="0"/>
    <n v="0"/>
    <n v="0"/>
    <n v="0"/>
    <n v="0"/>
    <n v="0"/>
    <n v="0"/>
    <n v="0"/>
    <n v="0"/>
    <n v="0"/>
    <n v="0"/>
    <n v="0"/>
    <n v="0"/>
    <x v="0"/>
    <x v="42"/>
    <x v="313"/>
    <s v="E85099"/>
  </r>
  <r>
    <x v="3"/>
    <s v="E85123"/>
    <s v="The Corfton Road Surgery"/>
    <s v="The Ealing Network Pcn"/>
    <s v="NHS North West London ICB - W2U3Z"/>
    <n v="724"/>
    <n v="1448"/>
    <n v="127"/>
    <n v="254"/>
    <n v="246"/>
    <n v="492"/>
    <n v="245"/>
    <n v="490"/>
    <n v="46"/>
    <n v="92"/>
    <n v="60"/>
    <n v="120"/>
    <n v="8.2872928176795577E-2"/>
    <n v="8.2872928176795577E-2"/>
    <x v="0"/>
    <x v="42"/>
    <x v="314"/>
    <s v="E85123"/>
  </r>
  <r>
    <x v="3"/>
    <s v="E85116"/>
    <s v="The Cuckoo Lane Practice"/>
    <s v="The Ealing Network Pcn"/>
    <s v="NHS North West London ICB - W2U3Z"/>
    <n v="47"/>
    <n v="94"/>
    <n v="1"/>
    <n v="2"/>
    <n v="44"/>
    <n v="88"/>
    <n v="2"/>
    <n v="4"/>
    <n v="0"/>
    <n v="0"/>
    <n v="0"/>
    <n v="0"/>
    <n v="0"/>
    <n v="0"/>
    <x v="0"/>
    <x v="42"/>
    <x v="315"/>
    <s v="E85116"/>
  </r>
  <r>
    <x v="3"/>
    <s v="Y04225"/>
    <s v="Wlt Care Home Service"/>
    <s v="The Ealing Network Pcn"/>
    <s v="NHS North West London ICB - W2U3Z"/>
    <n v="0"/>
    <n v="0"/>
    <n v="0"/>
    <n v="0"/>
    <n v="0"/>
    <n v="0"/>
    <n v="0"/>
    <n v="0"/>
    <n v="0"/>
    <n v="0"/>
    <n v="0"/>
    <n v="0"/>
    <n v="0"/>
    <n v="0"/>
    <x v="0"/>
    <x v="43"/>
    <x v="316"/>
    <s v="Y04225"/>
  </r>
  <r>
    <x v="3"/>
    <s v="Y03528"/>
    <s v="Brent &amp; Harrow Safe Haven Unit"/>
    <s v="Unallocated"/>
    <s v="NHS North West London ICB - W2U3Z"/>
    <n v="0"/>
    <n v="0"/>
    <n v="0"/>
    <n v="0"/>
    <n v="0"/>
    <n v="0"/>
    <n v="0"/>
    <n v="0"/>
    <n v="0"/>
    <n v="0"/>
    <n v="0"/>
    <n v="0"/>
    <n v="0"/>
    <n v="0"/>
    <x v="8"/>
    <x v="44"/>
    <x v="317"/>
    <e v="#N/A"/>
  </r>
  <r>
    <x v="3"/>
    <s v="E85625"/>
    <s v="Chiswick Family Drs Practice"/>
    <s v="Unallocated"/>
    <s v="NHS North West London ICB - W2U3Z"/>
    <n v="0"/>
    <n v="0"/>
    <n v="0"/>
    <n v="0"/>
    <n v="0"/>
    <n v="0"/>
    <n v="0"/>
    <n v="0"/>
    <n v="0"/>
    <n v="0"/>
    <n v="0"/>
    <n v="0"/>
    <n v="0"/>
    <n v="0"/>
    <x v="8"/>
    <x v="44"/>
    <x v="317"/>
    <e v="#N/A"/>
  </r>
  <r>
    <x v="3"/>
    <s v="Y06826"/>
    <s v="Chiswick Pcn Extended Hours Hub"/>
    <s v="Unallocated"/>
    <s v="NHS North West London ICB - W2U3Z"/>
    <n v="0"/>
    <n v="0"/>
    <n v="0"/>
    <n v="0"/>
    <n v="0"/>
    <n v="0"/>
    <n v="0"/>
    <n v="0"/>
    <n v="0"/>
    <n v="0"/>
    <n v="0"/>
    <n v="0"/>
    <n v="0"/>
    <n v="0"/>
    <x v="8"/>
    <x v="44"/>
    <x v="317"/>
    <e v="#N/A"/>
  </r>
  <r>
    <x v="3"/>
    <s v="E86034"/>
    <s v="Church Road Surgery"/>
    <s v="Unallocated"/>
    <s v="NHS North West London ICB - W2U3Z"/>
    <n v="326"/>
    <n v="978"/>
    <n v="49"/>
    <n v="147"/>
    <n v="150"/>
    <n v="450"/>
    <n v="65"/>
    <n v="195"/>
    <n v="23"/>
    <n v="69"/>
    <n v="39"/>
    <n v="117"/>
    <n v="0.1196319018404908"/>
    <n v="0.1196319018404908"/>
    <x v="5"/>
    <x v="43"/>
    <x v="318"/>
    <s v="E86034"/>
  </r>
  <r>
    <x v="3"/>
    <s v="E86620"/>
    <s v="West London Medical Centre"/>
    <s v="Unallocated"/>
    <s v="NHS North West London ICB - W2U3Z"/>
    <n v="305"/>
    <n v="915"/>
    <n v="32"/>
    <n v="96"/>
    <n v="157"/>
    <n v="471"/>
    <n v="70"/>
    <n v="210"/>
    <n v="16"/>
    <n v="48"/>
    <n v="30"/>
    <n v="90"/>
    <n v="9.8360655737704916E-2"/>
    <n v="9.8360655737704916E-2"/>
    <x v="5"/>
    <x v="43"/>
    <x v="319"/>
    <s v="E86620"/>
  </r>
  <r>
    <x v="3"/>
    <s v="Y00230"/>
    <s v="Westminster Zt Practice"/>
    <s v="Unallocated"/>
    <s v="NHS North West London ICB - W2U3Z"/>
    <n v="0"/>
    <n v="0"/>
    <n v="0"/>
    <n v="0"/>
    <n v="0"/>
    <n v="0"/>
    <n v="0"/>
    <n v="0"/>
    <n v="0"/>
    <n v="0"/>
    <n v="0"/>
    <n v="0"/>
    <n v="0"/>
    <n v="0"/>
    <x v="8"/>
    <x v="44"/>
    <x v="317"/>
    <e v="#N/A"/>
  </r>
  <r>
    <x v="3"/>
    <s v="E87745"/>
    <s v="Cavendish Health Centre"/>
    <s v="West End &amp; Marylebone Pcn"/>
    <s v="NHS North West London ICB - W2U3Z"/>
    <n v="2320"/>
    <n v="4642"/>
    <n v="216"/>
    <n v="432"/>
    <n v="1142"/>
    <n v="2286"/>
    <n v="640"/>
    <n v="1280"/>
    <n v="170"/>
    <n v="340"/>
    <n v="152"/>
    <n v="304"/>
    <n v="6.5517241379310351E-2"/>
    <n v="6.5489013356311937E-2"/>
    <x v="7"/>
    <x v="45"/>
    <x v="320"/>
    <s v="E87745"/>
  </r>
  <r>
    <x v="3"/>
    <s v="E87045"/>
    <s v="Covent Garden Medical Centre"/>
    <s v="West End &amp; Marylebone Pcn"/>
    <s v="NHS North West London ICB - W2U3Z"/>
    <n v="0"/>
    <n v="0"/>
    <n v="0"/>
    <n v="0"/>
    <n v="0"/>
    <n v="0"/>
    <n v="0"/>
    <n v="0"/>
    <n v="0"/>
    <n v="0"/>
    <n v="0"/>
    <n v="0"/>
    <n v="0"/>
    <n v="0"/>
    <x v="7"/>
    <x v="45"/>
    <x v="321"/>
    <s v="E87045"/>
  </r>
  <r>
    <x v="3"/>
    <s v="E87070"/>
    <s v="Crawford Street Surgery"/>
    <s v="West End &amp; Marylebone Pcn"/>
    <s v="NHS North West London ICB - W2U3Z"/>
    <n v="685"/>
    <n v="1370"/>
    <n v="56"/>
    <n v="112"/>
    <n v="288"/>
    <n v="576"/>
    <n v="235"/>
    <n v="470"/>
    <n v="50"/>
    <n v="100"/>
    <n v="56"/>
    <n v="112"/>
    <n v="8.1751824817518248E-2"/>
    <n v="8.1751824817518248E-2"/>
    <x v="7"/>
    <x v="45"/>
    <x v="322"/>
    <s v="E87070"/>
  </r>
  <r>
    <x v="3"/>
    <s v="E87066"/>
    <s v="Fitzrovia Medical Centre"/>
    <s v="West End &amp; Marylebone Pcn"/>
    <s v="NHS North West London ICB - W2U3Z"/>
    <n v="2886"/>
    <n v="5994"/>
    <n v="208"/>
    <n v="426"/>
    <n v="1540"/>
    <n v="3250"/>
    <n v="682"/>
    <n v="1388"/>
    <n v="182"/>
    <n v="376"/>
    <n v="274"/>
    <n v="554"/>
    <n v="9.4941094941094942E-2"/>
    <n v="9.2425759092425758E-2"/>
    <x v="7"/>
    <x v="45"/>
    <x v="323"/>
    <s v="E87066"/>
  </r>
  <r>
    <x v="3"/>
    <s v="E87772"/>
    <s v="Great Chapel Street Medical Centre"/>
    <s v="West End &amp; Marylebone Pcn"/>
    <s v="NHS North West London ICB - W2U3Z"/>
    <n v="0"/>
    <n v="0"/>
    <n v="0"/>
    <n v="0"/>
    <n v="0"/>
    <n v="0"/>
    <n v="0"/>
    <n v="0"/>
    <n v="0"/>
    <n v="0"/>
    <n v="0"/>
    <n v="0"/>
    <n v="0"/>
    <n v="0"/>
    <x v="7"/>
    <x v="45"/>
    <x v="324"/>
    <s v="E87772"/>
  </r>
  <r>
    <x v="3"/>
    <s v="E87737"/>
    <s v="Marylebone Health Centre"/>
    <s v="West End &amp; Marylebone Pcn"/>
    <s v="NHS North West London ICB - W2U3Z"/>
    <n v="0"/>
    <n v="0"/>
    <n v="0"/>
    <n v="0"/>
    <n v="0"/>
    <n v="0"/>
    <n v="0"/>
    <n v="0"/>
    <n v="0"/>
    <n v="0"/>
    <n v="0"/>
    <n v="0"/>
    <n v="0"/>
    <n v="0"/>
    <x v="7"/>
    <x v="45"/>
    <x v="325"/>
    <s v="E87737"/>
  </r>
  <r>
    <x v="3"/>
    <s v="E87648"/>
    <s v="Mayfair Medical Centre"/>
    <s v="West End &amp; Marylebone Pcn"/>
    <s v="NHS North West London ICB - W2U3Z"/>
    <n v="1562"/>
    <n v="3124"/>
    <n v="163"/>
    <n v="326"/>
    <n v="575"/>
    <n v="1150"/>
    <n v="595"/>
    <n v="1190"/>
    <n v="119"/>
    <n v="238"/>
    <n v="110"/>
    <n v="220"/>
    <n v="7.0422535211267609E-2"/>
    <n v="7.0422535211267609E-2"/>
    <x v="7"/>
    <x v="45"/>
    <x v="326"/>
    <s v="E87648"/>
  </r>
  <r>
    <x v="3"/>
    <s v="E87069"/>
    <s v="Soho Centre For Health And Care"/>
    <s v="West End &amp; Marylebone Pcn"/>
    <s v="NHS North West London ICB - W2U3Z"/>
    <n v="0"/>
    <n v="0"/>
    <n v="0"/>
    <n v="0"/>
    <n v="0"/>
    <n v="0"/>
    <n v="0"/>
    <n v="0"/>
    <n v="0"/>
    <n v="0"/>
    <n v="0"/>
    <n v="0"/>
    <n v="0"/>
    <n v="0"/>
    <x v="7"/>
    <x v="45"/>
    <x v="327"/>
    <s v="E87069"/>
  </r>
  <r>
    <x v="3"/>
    <s v="E87714"/>
    <s v="Soho Square General Practice"/>
    <s v="West End &amp; Marylebone Pcn"/>
    <s v="NHS North West London ICB - W2U3Z"/>
    <n v="1407"/>
    <n v="2814"/>
    <n v="143"/>
    <n v="286"/>
    <n v="769"/>
    <n v="1538"/>
    <n v="282"/>
    <n v="564"/>
    <n v="100"/>
    <n v="200"/>
    <n v="113"/>
    <n v="226"/>
    <n v="8.0312722103766873E-2"/>
    <n v="8.0312722103766873E-2"/>
    <x v="7"/>
    <x v="45"/>
    <x v="328"/>
    <s v="E87714"/>
  </r>
  <r>
    <x v="3"/>
    <s v="E87637"/>
    <s v="Grand Union Health Centre"/>
    <s v="West-Hill Health Pcn"/>
    <s v="NHS North West London ICB - W2U3Z"/>
    <n v="0"/>
    <n v="0"/>
    <n v="0"/>
    <n v="0"/>
    <n v="0"/>
    <n v="0"/>
    <n v="0"/>
    <n v="0"/>
    <n v="0"/>
    <n v="0"/>
    <n v="0"/>
    <n v="0"/>
    <n v="0"/>
    <n v="0"/>
    <x v="4"/>
    <x v="46"/>
    <x v="329"/>
    <s v="E87637"/>
  </r>
  <r>
    <x v="3"/>
    <s v="E87016"/>
    <s v="Holland Park Surgery"/>
    <s v="West-Hill Health Pcn"/>
    <s v="NHS North West London ICB - W2U3Z"/>
    <n v="0"/>
    <n v="0"/>
    <n v="0"/>
    <n v="0"/>
    <n v="0"/>
    <n v="0"/>
    <n v="0"/>
    <n v="0"/>
    <n v="0"/>
    <n v="0"/>
    <n v="0"/>
    <n v="0"/>
    <n v="0"/>
    <n v="0"/>
    <x v="4"/>
    <x v="46"/>
    <x v="330"/>
    <s v="E87016"/>
  </r>
  <r>
    <x v="3"/>
    <s v="E87722"/>
    <s v="Lancaster Gate Medical Centre"/>
    <s v="West-Hill Health Pcn"/>
    <s v="NHS North West London ICB - W2U3Z"/>
    <n v="0"/>
    <n v="0"/>
    <n v="0"/>
    <n v="0"/>
    <n v="0"/>
    <n v="0"/>
    <n v="0"/>
    <n v="0"/>
    <n v="0"/>
    <n v="0"/>
    <n v="0"/>
    <n v="0"/>
    <n v="0"/>
    <n v="0"/>
    <x v="4"/>
    <x v="46"/>
    <x v="331"/>
    <s v="E87722"/>
  </r>
  <r>
    <x v="3"/>
    <s v="E87003"/>
    <s v="North Kensington Medical Centre"/>
    <s v="West-Hill Health Pcn"/>
    <s v="NHS North West London ICB - W2U3Z"/>
    <n v="0"/>
    <n v="0"/>
    <n v="0"/>
    <n v="0"/>
    <n v="0"/>
    <n v="0"/>
    <n v="0"/>
    <n v="0"/>
    <n v="0"/>
    <n v="0"/>
    <n v="0"/>
    <n v="0"/>
    <n v="0"/>
    <n v="0"/>
    <x v="4"/>
    <x v="46"/>
    <x v="332"/>
    <s v="E87003"/>
  </r>
  <r>
    <x v="3"/>
    <s v="E87029"/>
    <s v="Portland Road Practice"/>
    <s v="West-Hill Health Pcn"/>
    <s v="NHS North West London ICB - W2U3Z"/>
    <n v="1698"/>
    <n v="3927"/>
    <n v="178"/>
    <n v="440"/>
    <n v="635"/>
    <n v="1428"/>
    <n v="616"/>
    <n v="1436"/>
    <n v="166"/>
    <n v="375"/>
    <n v="103"/>
    <n v="248"/>
    <n v="6.065959952885748E-2"/>
    <n v="6.315253374076904E-2"/>
    <x v="4"/>
    <x v="46"/>
    <x v="333"/>
    <s v="E87029"/>
  </r>
  <r>
    <x v="3"/>
    <s v="Y00200"/>
    <s v="Portobello Medical Centre"/>
    <s v="West-Hill Health Pcn"/>
    <s v="NHS North West London ICB - W2U3Z"/>
    <n v="0"/>
    <n v="0"/>
    <n v="0"/>
    <n v="0"/>
    <n v="0"/>
    <n v="0"/>
    <n v="0"/>
    <n v="0"/>
    <n v="0"/>
    <n v="0"/>
    <n v="0"/>
    <n v="0"/>
    <n v="0"/>
    <n v="0"/>
    <x v="4"/>
    <x v="46"/>
    <x v="334"/>
    <s v="Y00200"/>
  </r>
  <r>
    <x v="3"/>
    <s v="E87009"/>
    <s v="The Garway Medical Practice"/>
    <s v="West-Hill Health Pcn"/>
    <s v="NHS North West London ICB - W2U3Z"/>
    <n v="1075"/>
    <n v="2150"/>
    <n v="74"/>
    <n v="148"/>
    <n v="748"/>
    <n v="1496"/>
    <n v="141"/>
    <n v="282"/>
    <n v="60"/>
    <n v="120"/>
    <n v="52"/>
    <n v="104"/>
    <n v="4.8372093023255812E-2"/>
    <n v="4.8372093023255812E-2"/>
    <x v="4"/>
    <x v="46"/>
    <x v="335"/>
    <s v="E87009"/>
  </r>
  <r>
    <x v="3"/>
    <s v="E87024"/>
    <s v="The Golborne Medical Centre"/>
    <s v="West-Hill Health Pcn"/>
    <s v="NHS North West London ICB - W2U3Z"/>
    <n v="0"/>
    <n v="0"/>
    <n v="0"/>
    <n v="0"/>
    <n v="0"/>
    <n v="0"/>
    <n v="0"/>
    <n v="0"/>
    <n v="0"/>
    <n v="0"/>
    <n v="0"/>
    <n v="0"/>
    <n v="0"/>
    <n v="0"/>
    <x v="4"/>
    <x v="46"/>
    <x v="336"/>
    <s v="E87024"/>
  </r>
  <r>
    <x v="3"/>
    <s v="E87061"/>
    <s v="The Pembridge Villas Surgery"/>
    <s v="West-Hill Health Pcn"/>
    <s v="NHS North West London ICB - W2U3Z"/>
    <n v="1083"/>
    <n v="2166"/>
    <n v="129"/>
    <n v="258"/>
    <n v="491"/>
    <n v="982"/>
    <n v="273"/>
    <n v="546"/>
    <n v="105"/>
    <n v="210"/>
    <n v="85"/>
    <n v="170"/>
    <n v="7.8485687903970452E-2"/>
    <n v="7.8485687903970452E-2"/>
    <x v="4"/>
    <x v="46"/>
    <x v="337"/>
    <s v="E87061"/>
  </r>
  <r>
    <x v="3"/>
    <s v="E87007"/>
    <s v="Westbourne Grove Medical Centre"/>
    <s v="West-Hill Health Pcn"/>
    <s v="NHS North West London ICB - W2U3Z"/>
    <n v="0"/>
    <n v="0"/>
    <n v="0"/>
    <n v="0"/>
    <n v="0"/>
    <n v="0"/>
    <n v="0"/>
    <n v="0"/>
    <n v="0"/>
    <n v="0"/>
    <n v="0"/>
    <n v="0"/>
    <n v="0"/>
    <n v="0"/>
    <x v="4"/>
    <x v="46"/>
    <x v="338"/>
    <s v="E87007"/>
  </r>
  <r>
    <x v="4"/>
    <s v="E85687"/>
    <s v="Acton Lane Medical Centre"/>
    <s v="Acton Pcn"/>
    <s v="NHS North West London ICB - W2U3Z"/>
    <n v="265"/>
    <n v="530"/>
    <n v="33"/>
    <n v="66"/>
    <n v="163"/>
    <n v="326"/>
    <n v="53"/>
    <n v="106"/>
    <n v="6"/>
    <n v="12"/>
    <n v="10"/>
    <n v="20"/>
    <n v="3.7735849056603772E-2"/>
    <n v="3.7735849056603772E-2"/>
    <x v="0"/>
    <x v="0"/>
    <x v="0"/>
    <s v="E85687"/>
  </r>
  <r>
    <x v="4"/>
    <s v="E85617"/>
    <s v="Acton Town Medical Centre"/>
    <s v="Acton Pcn"/>
    <s v="NHS North West London ICB - W2U3Z"/>
    <n v="0"/>
    <n v="0"/>
    <n v="0"/>
    <n v="0"/>
    <n v="0"/>
    <n v="0"/>
    <n v="0"/>
    <n v="0"/>
    <n v="0"/>
    <n v="0"/>
    <n v="0"/>
    <n v="0"/>
    <n v="0"/>
    <n v="0"/>
    <x v="0"/>
    <x v="0"/>
    <x v="1"/>
    <s v="E85617"/>
  </r>
  <r>
    <x v="4"/>
    <s v="E85130"/>
    <s v="Chiswick Family Practice"/>
    <s v="Acton Pcn"/>
    <s v="NHS North West London ICB - W2U3Z"/>
    <n v="0"/>
    <n v="0"/>
    <n v="0"/>
    <n v="0"/>
    <n v="0"/>
    <n v="0"/>
    <n v="0"/>
    <n v="0"/>
    <n v="0"/>
    <n v="0"/>
    <n v="0"/>
    <n v="0"/>
    <n v="0"/>
    <n v="0"/>
    <x v="0"/>
    <x v="0"/>
    <x v="2"/>
    <s v="E85130"/>
  </r>
  <r>
    <x v="4"/>
    <s v="E85075"/>
    <s v="Chiswick Family Practice (Dr O'Connell)"/>
    <s v="Acton Pcn"/>
    <s v="NHS North West London ICB - W2U3Z"/>
    <n v="124"/>
    <n v="248"/>
    <n v="15"/>
    <n v="30"/>
    <n v="68"/>
    <n v="136"/>
    <n v="31"/>
    <n v="62"/>
    <n v="5"/>
    <n v="10"/>
    <n v="5"/>
    <n v="10"/>
    <n v="4.0322580645161289E-2"/>
    <n v="4.0322580645161289E-2"/>
    <x v="0"/>
    <x v="0"/>
    <x v="3"/>
    <s v="E85075"/>
  </r>
  <r>
    <x v="4"/>
    <s v="E85680"/>
    <s v="Cloister Road Surgery"/>
    <s v="Acton Pcn"/>
    <s v="NHS North West London ICB - W2U3Z"/>
    <n v="1348"/>
    <n v="2699"/>
    <n v="180"/>
    <n v="361"/>
    <n v="680"/>
    <n v="1362"/>
    <n v="421"/>
    <n v="842"/>
    <n v="36"/>
    <n v="72"/>
    <n v="31"/>
    <n v="62"/>
    <n v="2.2997032640949554E-2"/>
    <n v="2.2971470915153759E-2"/>
    <x v="0"/>
    <x v="0"/>
    <x v="4"/>
    <s v="E85680"/>
  </r>
  <r>
    <x v="4"/>
    <s v="E85019"/>
    <s v="Crown Street Surgery"/>
    <s v="Acton Pcn"/>
    <s v="NHS North West London ICB - W2U3Z"/>
    <n v="441"/>
    <n v="882"/>
    <n v="73"/>
    <n v="146"/>
    <n v="212"/>
    <n v="424"/>
    <n v="79"/>
    <n v="158"/>
    <n v="39"/>
    <n v="78"/>
    <n v="38"/>
    <n v="76"/>
    <n v="8.6167800453514742E-2"/>
    <n v="8.6167800453514742E-2"/>
    <x v="0"/>
    <x v="0"/>
    <x v="5"/>
    <s v="E85019"/>
  </r>
  <r>
    <x v="4"/>
    <s v="E85028"/>
    <s v="Hillcrest Surgery"/>
    <s v="Acton Pcn"/>
    <s v="NHS North West London ICB - W2U3Z"/>
    <n v="52"/>
    <n v="156"/>
    <n v="7"/>
    <n v="21"/>
    <n v="24"/>
    <n v="72"/>
    <n v="9"/>
    <n v="27"/>
    <n v="6"/>
    <n v="18"/>
    <n v="6"/>
    <n v="18"/>
    <n v="0.11538461538461539"/>
    <n v="0.11538461538461539"/>
    <x v="0"/>
    <x v="0"/>
    <x v="6"/>
    <s v="E85028"/>
  </r>
  <r>
    <x v="4"/>
    <s v="E85109"/>
    <s v="The Acton Health Centre"/>
    <s v="Acton Pcn"/>
    <s v="NHS North West London ICB - W2U3Z"/>
    <n v="1538"/>
    <n v="4303"/>
    <n v="177"/>
    <n v="506"/>
    <n v="844"/>
    <n v="2340"/>
    <n v="318"/>
    <n v="903"/>
    <n v="98"/>
    <n v="278"/>
    <n v="101"/>
    <n v="276"/>
    <n v="6.5669700910273077E-2"/>
    <n v="6.4141296769695558E-2"/>
    <x v="0"/>
    <x v="0"/>
    <x v="7"/>
    <s v="E85109"/>
  </r>
  <r>
    <x v="4"/>
    <s v="E85066"/>
    <s v="The Bedford Park Surgery"/>
    <s v="Acton Pcn"/>
    <s v="NHS North West London ICB - W2U3Z"/>
    <n v="0"/>
    <n v="0"/>
    <n v="0"/>
    <n v="0"/>
    <n v="0"/>
    <n v="0"/>
    <n v="0"/>
    <n v="0"/>
    <n v="0"/>
    <n v="0"/>
    <n v="0"/>
    <n v="0"/>
    <n v="0"/>
    <n v="0"/>
    <x v="0"/>
    <x v="0"/>
    <x v="8"/>
    <s v="E85066"/>
  </r>
  <r>
    <x v="4"/>
    <s v="E85694"/>
    <s v="The Boileau Road Surgery"/>
    <s v="Acton Pcn"/>
    <s v="NHS North West London ICB - W2U3Z"/>
    <n v="0"/>
    <n v="0"/>
    <n v="0"/>
    <n v="0"/>
    <n v="0"/>
    <n v="0"/>
    <n v="0"/>
    <n v="0"/>
    <n v="0"/>
    <n v="0"/>
    <n v="0"/>
    <n v="0"/>
    <n v="0"/>
    <n v="0"/>
    <x v="0"/>
    <x v="0"/>
    <x v="9"/>
    <s v="E85694"/>
  </r>
  <r>
    <x v="4"/>
    <s v="E85640"/>
    <s v="The Churchfield Road Surgery"/>
    <s v="Acton Pcn"/>
    <s v="NHS North West London ICB - W2U3Z"/>
    <n v="142"/>
    <n v="377"/>
    <n v="22"/>
    <n v="57"/>
    <n v="78"/>
    <n v="214"/>
    <n v="23"/>
    <n v="59"/>
    <n v="10"/>
    <n v="26"/>
    <n v="9"/>
    <n v="21"/>
    <n v="6.3380281690140844E-2"/>
    <n v="5.5702917771883291E-2"/>
    <x v="0"/>
    <x v="0"/>
    <x v="10"/>
    <s v="E85640"/>
  </r>
  <r>
    <x v="4"/>
    <s v="E85677"/>
    <s v="The Horn Lane Surgery"/>
    <s v="Acton Pcn"/>
    <s v="NHS North West London ICB - W2U3Z"/>
    <n v="0"/>
    <n v="0"/>
    <n v="0"/>
    <n v="0"/>
    <n v="0"/>
    <n v="0"/>
    <n v="0"/>
    <n v="0"/>
    <n v="0"/>
    <n v="0"/>
    <n v="0"/>
    <n v="0"/>
    <n v="0"/>
    <n v="0"/>
    <x v="0"/>
    <x v="0"/>
    <x v="11"/>
    <s v="E85677"/>
  </r>
  <r>
    <x v="4"/>
    <s v="E85107"/>
    <s v="The Mill Hill Surgery"/>
    <s v="Acton Pcn"/>
    <s v="NHS North West London ICB - W2U3Z"/>
    <n v="365"/>
    <n v="730"/>
    <n v="56"/>
    <n v="112"/>
    <n v="174"/>
    <n v="348"/>
    <n v="84"/>
    <n v="168"/>
    <n v="27"/>
    <n v="54"/>
    <n v="24"/>
    <n v="48"/>
    <n v="6.575342465753424E-2"/>
    <n v="6.575342465753424E-2"/>
    <x v="0"/>
    <x v="0"/>
    <x v="12"/>
    <s v="E85107"/>
  </r>
  <r>
    <x v="4"/>
    <s v="E85635"/>
    <s v="The Vale Surgery"/>
    <s v="Acton Pcn"/>
    <s v="NHS North West London ICB - W2U3Z"/>
    <n v="0"/>
    <n v="0"/>
    <n v="0"/>
    <n v="0"/>
    <n v="0"/>
    <n v="0"/>
    <n v="0"/>
    <n v="0"/>
    <n v="0"/>
    <n v="0"/>
    <n v="0"/>
    <n v="0"/>
    <n v="0"/>
    <n v="0"/>
    <x v="0"/>
    <x v="0"/>
    <x v="13"/>
    <s v="E85635"/>
  </r>
  <r>
    <x v="4"/>
    <s v="E85124"/>
    <s v="Gp At Hand"/>
    <s v="Babylon Gp At Hand Pcn"/>
    <s v="NHS North West London ICB - W2U3Z"/>
    <n v="50"/>
    <n v="83"/>
    <n v="4"/>
    <n v="5"/>
    <n v="35"/>
    <n v="67"/>
    <n v="9"/>
    <n v="9"/>
    <n v="0"/>
    <n v="0"/>
    <n v="2"/>
    <n v="2"/>
    <n v="0.04"/>
    <n v="2.4096385542168676E-2"/>
    <x v="1"/>
    <x v="1"/>
    <x v="14"/>
    <s v="E85124"/>
  </r>
  <r>
    <x v="4"/>
    <s v="E85029"/>
    <s v="The Medical Centre, Dr Jefferies &amp; Partn"/>
    <s v="Babylon Gp At Hand Pcn"/>
    <s v="NHS North West London ICB - W2U3Z"/>
    <n v="575"/>
    <n v="1150"/>
    <n v="68"/>
    <n v="136"/>
    <n v="332"/>
    <n v="664"/>
    <n v="126"/>
    <n v="252"/>
    <n v="21"/>
    <n v="42"/>
    <n v="28"/>
    <n v="56"/>
    <n v="4.8695652173913043E-2"/>
    <n v="4.8695652173913043E-2"/>
    <x v="1"/>
    <x v="1"/>
    <x v="15"/>
    <s v="E85029"/>
  </r>
  <r>
    <x v="4"/>
    <s v="E84033"/>
    <s v="Chalkhill Family Practice"/>
    <s v="Brent Central Kwh Pcn"/>
    <s v="NHS North West London ICB - W2U3Z"/>
    <n v="1484"/>
    <n v="2968"/>
    <n v="222"/>
    <n v="444"/>
    <n v="320"/>
    <n v="640"/>
    <n v="697"/>
    <n v="1394"/>
    <n v="121"/>
    <n v="242"/>
    <n v="124"/>
    <n v="248"/>
    <n v="8.3557951482479784E-2"/>
    <n v="8.3557951482479784E-2"/>
    <x v="2"/>
    <x v="2"/>
    <x v="16"/>
    <s v="E84033"/>
  </r>
  <r>
    <x v="4"/>
    <s v="E84032"/>
    <s v="Ellis Practice"/>
    <s v="Brent Central Kwh Pcn"/>
    <s v="NHS North West London ICB - W2U3Z"/>
    <n v="114"/>
    <n v="228"/>
    <n v="10"/>
    <n v="20"/>
    <n v="65"/>
    <n v="130"/>
    <n v="24"/>
    <n v="48"/>
    <n v="10"/>
    <n v="20"/>
    <n v="5"/>
    <n v="10"/>
    <n v="4.3859649122807015E-2"/>
    <n v="4.3859649122807015E-2"/>
    <x v="2"/>
    <x v="2"/>
    <x v="17"/>
    <s v="E84032"/>
  </r>
  <r>
    <x v="4"/>
    <s v="E84620"/>
    <s v="Preston Road Surgery"/>
    <s v="Brent Central Kwh Pcn"/>
    <s v="NHS North West London ICB - W2U3Z"/>
    <n v="1905"/>
    <n v="3810"/>
    <n v="323"/>
    <n v="646"/>
    <n v="509"/>
    <n v="1018"/>
    <n v="864"/>
    <n v="1728"/>
    <n v="122"/>
    <n v="244"/>
    <n v="87"/>
    <n v="174"/>
    <n v="4.5669291338582677E-2"/>
    <n v="4.5669291338582677E-2"/>
    <x v="2"/>
    <x v="2"/>
    <x v="18"/>
    <s v="E84620"/>
  </r>
  <r>
    <x v="4"/>
    <s v="E84685"/>
    <s v="Sudbury Surgery"/>
    <s v="Brent Central Kwh Pcn"/>
    <s v="NHS North West London ICB - W2U3Z"/>
    <n v="1435"/>
    <n v="2954"/>
    <n v="132"/>
    <n v="274"/>
    <n v="912"/>
    <n v="1872"/>
    <n v="276"/>
    <n v="576"/>
    <n v="72"/>
    <n v="144"/>
    <n v="43"/>
    <n v="88"/>
    <n v="2.9965156794425088E-2"/>
    <n v="2.979011509817197E-2"/>
    <x v="2"/>
    <x v="2"/>
    <x v="19"/>
    <s v="E84685"/>
  </r>
  <r>
    <x v="4"/>
    <s v="E84684"/>
    <s v="The Tudor House Medical Centre"/>
    <s v="Brent Central Kwh Pcn"/>
    <s v="NHS North West London ICB - W2U3Z"/>
    <n v="1794"/>
    <n v="3864"/>
    <n v="239"/>
    <n v="572"/>
    <n v="836"/>
    <n v="1546"/>
    <n v="509"/>
    <n v="1236"/>
    <n v="97"/>
    <n v="237"/>
    <n v="113"/>
    <n v="273"/>
    <n v="6.2987736900780383E-2"/>
    <n v="7.0652173913043473E-2"/>
    <x v="2"/>
    <x v="2"/>
    <x v="20"/>
    <s v="E84684"/>
  </r>
  <r>
    <x v="4"/>
    <s v="E84049"/>
    <s v="Brampton Health Centre"/>
    <s v="Brent North Kwh Pcn"/>
    <s v="NHS North West London ICB - W2U3Z"/>
    <n v="1607"/>
    <n v="3132"/>
    <n v="180"/>
    <n v="316"/>
    <n v="737"/>
    <n v="1635"/>
    <n v="480"/>
    <n v="840"/>
    <n v="110"/>
    <n v="181"/>
    <n v="100"/>
    <n v="160"/>
    <n v="6.2227753578095832E-2"/>
    <n v="5.108556832694764E-2"/>
    <x v="2"/>
    <x v="3"/>
    <x v="21"/>
    <s v="E84049"/>
  </r>
  <r>
    <x v="4"/>
    <s v="E84020"/>
    <s v="Jai Medical Centre (Brent)"/>
    <s v="Brent North Kwh Pcn"/>
    <s v="NHS North West London ICB - W2U3Z"/>
    <n v="8"/>
    <n v="32"/>
    <n v="2"/>
    <n v="8"/>
    <n v="5"/>
    <n v="20"/>
    <n v="0"/>
    <n v="0"/>
    <n v="1"/>
    <n v="4"/>
    <n v="0"/>
    <n v="0"/>
    <n v="0"/>
    <n v="0"/>
    <x v="2"/>
    <x v="3"/>
    <x v="22"/>
    <s v="E84020"/>
  </r>
  <r>
    <x v="4"/>
    <s v="E84699"/>
    <s v="Kings Edge Medical Centre"/>
    <s v="Brent North Kwh Pcn"/>
    <s v="NHS North West London ICB - W2U3Z"/>
    <n v="972"/>
    <n v="1944"/>
    <n v="149"/>
    <n v="298"/>
    <n v="272"/>
    <n v="544"/>
    <n v="364"/>
    <n v="728"/>
    <n v="99"/>
    <n v="198"/>
    <n v="88"/>
    <n v="176"/>
    <n v="9.0534979423868317E-2"/>
    <n v="9.0534979423868317E-2"/>
    <x v="2"/>
    <x v="3"/>
    <x v="23"/>
    <s v="E84699"/>
  </r>
  <r>
    <x v="4"/>
    <s v="E84078"/>
    <s v="Kingsbury Health And Wellbeing"/>
    <s v="Brent North Kwh Pcn"/>
    <s v="NHS North West London ICB - W2U3Z"/>
    <n v="1372"/>
    <n v="2744"/>
    <n v="268"/>
    <n v="536"/>
    <n v="154"/>
    <n v="308"/>
    <n v="625"/>
    <n v="1250"/>
    <n v="180"/>
    <n v="360"/>
    <n v="145"/>
    <n v="290"/>
    <n v="0.10568513119533528"/>
    <n v="0.10568513119533528"/>
    <x v="2"/>
    <x v="3"/>
    <x v="24"/>
    <s v="E84078"/>
  </r>
  <r>
    <x v="4"/>
    <s v="E84665"/>
    <s v="Neasden Medical Centre"/>
    <s v="Brent North Kwh Pcn"/>
    <s v="NHS North West London ICB - W2U3Z"/>
    <n v="1669"/>
    <n v="3769"/>
    <n v="261"/>
    <n v="559"/>
    <n v="623"/>
    <n v="1551"/>
    <n v="492"/>
    <n v="1040"/>
    <n v="149"/>
    <n v="314"/>
    <n v="144"/>
    <n v="305"/>
    <n v="8.6279209107249843E-2"/>
    <n v="8.0923321836030779E-2"/>
    <x v="2"/>
    <x v="3"/>
    <x v="25"/>
    <s v="E84665"/>
  </r>
  <r>
    <x v="4"/>
    <s v="E84048"/>
    <s v="The Fryent Way Surgery"/>
    <s v="Brent North Kwh Pcn"/>
    <s v="NHS North West London ICB - W2U3Z"/>
    <n v="7155"/>
    <n v="16095"/>
    <n v="1344"/>
    <n v="2937"/>
    <n v="1505"/>
    <n v="3718"/>
    <n v="2388"/>
    <n v="5204"/>
    <n v="1164"/>
    <n v="2578"/>
    <n v="754"/>
    <n v="1658"/>
    <n v="0.10538085255066387"/>
    <n v="0.10301335818577198"/>
    <x v="2"/>
    <x v="3"/>
    <x v="26"/>
    <s v="E84048"/>
  </r>
  <r>
    <x v="4"/>
    <s v="E84007"/>
    <s v="Uxendon Crescent Surgery"/>
    <s v="Brent North Kwh Pcn"/>
    <s v="NHS North West London ICB - W2U3Z"/>
    <n v="4179"/>
    <n v="8504"/>
    <n v="417"/>
    <n v="831"/>
    <n v="1936"/>
    <n v="4013"/>
    <n v="1183"/>
    <n v="2382"/>
    <n v="358"/>
    <n v="713"/>
    <n v="285"/>
    <n v="565"/>
    <n v="6.8198133524766696E-2"/>
    <n v="6.6439322671683912E-2"/>
    <x v="2"/>
    <x v="3"/>
    <x v="27"/>
    <s v="E84007"/>
  </r>
  <r>
    <x v="4"/>
    <s v="Y00206"/>
    <s v="Burnley Practice"/>
    <s v="Brent South Kwh Pcn"/>
    <s v="NHS North West London ICB - W2U3Z"/>
    <n v="7037"/>
    <n v="14303"/>
    <n v="812"/>
    <n v="1638"/>
    <n v="3590"/>
    <n v="7312"/>
    <n v="2002"/>
    <n v="4055"/>
    <n v="346"/>
    <n v="706"/>
    <n v="287"/>
    <n v="592"/>
    <n v="4.0784425181185163E-2"/>
    <n v="4.1389918198979234E-2"/>
    <x v="2"/>
    <x v="4"/>
    <x v="28"/>
    <s v="Y00206"/>
  </r>
  <r>
    <x v="4"/>
    <s v="E84036"/>
    <s v="Gladstone Medical Centre"/>
    <s v="Brent South Kwh Pcn"/>
    <s v="NHS North West London ICB - W2U3Z"/>
    <n v="3458"/>
    <n v="6949"/>
    <n v="516"/>
    <n v="1035"/>
    <n v="1490"/>
    <n v="2992"/>
    <n v="990"/>
    <n v="1986"/>
    <n v="247"/>
    <n v="500"/>
    <n v="215"/>
    <n v="436"/>
    <n v="6.2174667437825334E-2"/>
    <n v="6.2742840696503099E-2"/>
    <x v="2"/>
    <x v="4"/>
    <x v="29"/>
    <s v="E84036"/>
  </r>
  <r>
    <x v="4"/>
    <s v="E84011"/>
    <s v="St Andrews Medical Centre"/>
    <s v="Brent South Kwh Pcn"/>
    <s v="NHS North West London ICB - W2U3Z"/>
    <n v="390"/>
    <n v="869"/>
    <n v="32"/>
    <n v="74"/>
    <n v="198"/>
    <n v="443"/>
    <n v="112"/>
    <n v="246"/>
    <n v="30"/>
    <n v="66"/>
    <n v="18"/>
    <n v="40"/>
    <n v="4.6153846153846156E-2"/>
    <n v="4.6029919447640968E-2"/>
    <x v="2"/>
    <x v="4"/>
    <x v="30"/>
    <s v="E84011"/>
  </r>
  <r>
    <x v="4"/>
    <s v="E84704"/>
    <s v="St. Georges Medical Centre"/>
    <s v="Brent South Kwh Pcn"/>
    <s v="NHS North West London ICB - W2U3Z"/>
    <n v="570"/>
    <n v="1152"/>
    <n v="84"/>
    <n v="180"/>
    <n v="148"/>
    <n v="212"/>
    <n v="227"/>
    <n v="512"/>
    <n v="54"/>
    <n v="122"/>
    <n v="57"/>
    <n v="126"/>
    <n v="0.1"/>
    <n v="0.109375"/>
    <x v="2"/>
    <x v="4"/>
    <x v="31"/>
    <s v="E84704"/>
  </r>
  <r>
    <x v="4"/>
    <s v="E84025"/>
    <s v="The Lonsdale Medical Centre"/>
    <s v="Brent South Kwh Pcn"/>
    <s v="NHS North West London ICB - W2U3Z"/>
    <n v="8614"/>
    <n v="18767"/>
    <n v="1165"/>
    <n v="2578"/>
    <n v="3373"/>
    <n v="7493"/>
    <n v="2858"/>
    <n v="6157"/>
    <n v="604"/>
    <n v="1258"/>
    <n v="614"/>
    <n v="1281"/>
    <n v="7.1279312746691428E-2"/>
    <n v="6.8258112644535615E-2"/>
    <x v="2"/>
    <x v="4"/>
    <x v="32"/>
    <s v="E84025"/>
  </r>
  <r>
    <x v="4"/>
    <s v="E84021"/>
    <s v="The Willesden Medical Centre"/>
    <s v="Brent South Kwh Pcn"/>
    <s v="NHS North West London ICB - W2U3Z"/>
    <n v="2679"/>
    <n v="6793"/>
    <n v="348"/>
    <n v="861"/>
    <n v="1231"/>
    <n v="3176"/>
    <n v="680"/>
    <n v="1726"/>
    <n v="227"/>
    <n v="568"/>
    <n v="193"/>
    <n v="462"/>
    <n v="7.2041806644270248E-2"/>
    <n v="6.8011187987634336E-2"/>
    <x v="2"/>
    <x v="4"/>
    <x v="33"/>
    <s v="E84021"/>
  </r>
  <r>
    <x v="4"/>
    <s v="E84702"/>
    <s v="Willesden Green Surgery"/>
    <s v="Brent South Kwh Pcn"/>
    <s v="NHS North West London ICB - W2U3Z"/>
    <n v="5893"/>
    <n v="12040"/>
    <n v="819"/>
    <n v="1650"/>
    <n v="2777"/>
    <n v="5771"/>
    <n v="1390"/>
    <n v="2794"/>
    <n v="424"/>
    <n v="853"/>
    <n v="483"/>
    <n v="972"/>
    <n v="8.1961649414559648E-2"/>
    <n v="8.0730897009966773E-2"/>
    <x v="2"/>
    <x v="4"/>
    <x v="34"/>
    <s v="E84702"/>
  </r>
  <r>
    <x v="4"/>
    <s v="E84638"/>
    <s v="Alperton Medical Centre"/>
    <s v="Brent West Kwh Pcn"/>
    <s v="NHS North West London ICB - W2U3Z"/>
    <n v="2154"/>
    <n v="7244"/>
    <n v="232"/>
    <n v="785"/>
    <n v="1132"/>
    <n v="3757"/>
    <n v="608"/>
    <n v="2088"/>
    <n v="116"/>
    <n v="392"/>
    <n v="66"/>
    <n v="222"/>
    <n v="3.0640668523676879E-2"/>
    <n v="3.0646051905024847E-2"/>
    <x v="2"/>
    <x v="5"/>
    <x v="35"/>
    <s v="E84638"/>
  </r>
  <r>
    <x v="4"/>
    <s v="E84066"/>
    <s v="Gp Pathfinder Clinics"/>
    <s v="Brent West Kwh Pcn"/>
    <s v="NHS North West London ICB - W2U3Z"/>
    <n v="19049"/>
    <n v="42476"/>
    <n v="1575"/>
    <n v="3431"/>
    <n v="12929"/>
    <n v="29389"/>
    <n v="2038"/>
    <n v="4477"/>
    <n v="1059"/>
    <n v="2271"/>
    <n v="1448"/>
    <n v="2908"/>
    <n v="7.6014488949551151E-2"/>
    <n v="6.8462190413409924E-2"/>
    <x v="2"/>
    <x v="5"/>
    <x v="36"/>
    <s v="E84066"/>
  </r>
  <r>
    <x v="4"/>
    <s v="E84063"/>
    <s v="Lancelot Medical Centre"/>
    <s v="Brent West Kwh Pcn"/>
    <s v="NHS North West London ICB - W2U3Z"/>
    <n v="3385"/>
    <n v="6772"/>
    <n v="431"/>
    <n v="862"/>
    <n v="1490"/>
    <n v="2982"/>
    <n v="996"/>
    <n v="1992"/>
    <n v="265"/>
    <n v="530"/>
    <n v="203"/>
    <n v="406"/>
    <n v="5.9970457902511078E-2"/>
    <n v="5.9952746603662135E-2"/>
    <x v="2"/>
    <x v="5"/>
    <x v="37"/>
    <s v="E84063"/>
  </r>
  <r>
    <x v="4"/>
    <s v="E84003"/>
    <s v="Premier Medical Centre"/>
    <s v="Brent West Kwh Pcn"/>
    <s v="NHS North West London ICB - W2U3Z"/>
    <n v="10247"/>
    <n v="22332"/>
    <n v="1434"/>
    <n v="2942"/>
    <n v="4363"/>
    <n v="10665"/>
    <n v="2594"/>
    <n v="5209"/>
    <n v="997"/>
    <n v="1928"/>
    <n v="859"/>
    <n v="1588"/>
    <n v="8.3829413486874213E-2"/>
    <n v="7.1108722908830371E-2"/>
    <x v="2"/>
    <x v="5"/>
    <x v="38"/>
    <s v="E84003"/>
  </r>
  <r>
    <x v="4"/>
    <s v="E84051"/>
    <s v="Stanley Corner Medical Centre"/>
    <s v="Brent West Kwh Pcn"/>
    <s v="NHS North West London ICB - W2U3Z"/>
    <n v="2971"/>
    <n v="6674"/>
    <n v="371"/>
    <n v="892"/>
    <n v="1143"/>
    <n v="2249"/>
    <n v="867"/>
    <n v="2096"/>
    <n v="331"/>
    <n v="792"/>
    <n v="259"/>
    <n v="645"/>
    <n v="8.7176035005048808E-2"/>
    <n v="9.6643691938867252E-2"/>
    <x v="2"/>
    <x v="5"/>
    <x v="39"/>
    <s v="E84051"/>
  </r>
  <r>
    <x v="4"/>
    <s v="E84017"/>
    <s v="Sudbury &amp; Alperton Medical Centre"/>
    <s v="Brent West Kwh Pcn"/>
    <s v="NHS North West London ICB - W2U3Z"/>
    <n v="59"/>
    <n v="336"/>
    <n v="6"/>
    <n v="18"/>
    <n v="29"/>
    <n v="246"/>
    <n v="14"/>
    <n v="42"/>
    <n v="4"/>
    <n v="12"/>
    <n v="6"/>
    <n v="18"/>
    <n v="0.10169491525423729"/>
    <n v="5.3571428571428568E-2"/>
    <x v="2"/>
    <x v="5"/>
    <x v="40"/>
    <s v="E84017"/>
  </r>
  <r>
    <x v="4"/>
    <s v="E84006"/>
    <s v="The Law Medical Group Practice"/>
    <s v="Brent West Kwh Pcn"/>
    <s v="NHS North West London ICB - W2U3Z"/>
    <n v="4750"/>
    <n v="10637"/>
    <n v="469"/>
    <n v="1053"/>
    <n v="2569"/>
    <n v="5756"/>
    <n v="1236"/>
    <n v="2749"/>
    <n v="237"/>
    <n v="548"/>
    <n v="239"/>
    <n v="531"/>
    <n v="5.031578947368421E-2"/>
    <n v="4.9920090251010622E-2"/>
    <x v="2"/>
    <x v="5"/>
    <x v="41"/>
    <s v="E84006"/>
  </r>
  <r>
    <x v="4"/>
    <s v="Y02692"/>
    <s v="The Wembley Practice"/>
    <s v="Brent West Kwh Pcn"/>
    <s v="NHS North West London ICB - W2U3Z"/>
    <n v="2323"/>
    <n v="4686"/>
    <n v="295"/>
    <n v="590"/>
    <n v="928"/>
    <n v="1894"/>
    <n v="793"/>
    <n v="1588"/>
    <n v="188"/>
    <n v="376"/>
    <n v="119"/>
    <n v="238"/>
    <n v="5.1226861816616447E-2"/>
    <n v="5.0789586000853607E-2"/>
    <x v="2"/>
    <x v="5"/>
    <x v="42"/>
    <s v="Y02692"/>
  </r>
  <r>
    <x v="4"/>
    <s v="E85004"/>
    <s v="Albany Practice"/>
    <s v="Brentworth Pcn"/>
    <s v="NHS North West London ICB - W2U3Z"/>
    <n v="1707"/>
    <n v="3478"/>
    <n v="170"/>
    <n v="342"/>
    <n v="967"/>
    <n v="1976"/>
    <n v="375"/>
    <n v="764"/>
    <n v="102"/>
    <n v="207"/>
    <n v="93"/>
    <n v="189"/>
    <n v="5.4481546572934976E-2"/>
    <n v="5.4341575618171364E-2"/>
    <x v="3"/>
    <x v="6"/>
    <x v="43"/>
    <s v="E85004"/>
  </r>
  <r>
    <x v="4"/>
    <s v="E85744"/>
    <s v="Argyle Health-Isleworth Practice"/>
    <s v="Brentworth Pcn"/>
    <s v="NHS North West London ICB - W2U3Z"/>
    <n v="405"/>
    <n v="810"/>
    <n v="81"/>
    <n v="162"/>
    <n v="126"/>
    <n v="252"/>
    <n v="86"/>
    <n v="172"/>
    <n v="62"/>
    <n v="124"/>
    <n v="50"/>
    <n v="100"/>
    <n v="0.12345679012345678"/>
    <n v="0.12345679012345678"/>
    <x v="3"/>
    <x v="6"/>
    <x v="44"/>
    <s v="E85744"/>
  </r>
  <r>
    <x v="4"/>
    <s v="E85735"/>
    <s v="Brentford Family Practice"/>
    <s v="Brentworth Pcn"/>
    <s v="NHS North West London ICB - W2U3Z"/>
    <n v="371"/>
    <n v="743"/>
    <n v="41"/>
    <n v="82"/>
    <n v="201"/>
    <n v="403"/>
    <n v="117"/>
    <n v="234"/>
    <n v="7"/>
    <n v="14"/>
    <n v="5"/>
    <n v="10"/>
    <n v="1.3477088948787063E-2"/>
    <n v="1.3458950201884253E-2"/>
    <x v="3"/>
    <x v="6"/>
    <x v="45"/>
    <s v="E85735"/>
  </r>
  <r>
    <x v="4"/>
    <s v="E85605"/>
    <s v="Brentford Group Practice"/>
    <s v="Brentworth Pcn"/>
    <s v="NHS North West London ICB - W2U3Z"/>
    <n v="2443"/>
    <n v="4553"/>
    <n v="389"/>
    <n v="727"/>
    <n v="814"/>
    <n v="1471"/>
    <n v="791"/>
    <n v="1479"/>
    <n v="203"/>
    <n v="397"/>
    <n v="246"/>
    <n v="479"/>
    <n v="0.10069586573884569"/>
    <n v="0.10520535910388755"/>
    <x v="3"/>
    <x v="6"/>
    <x v="46"/>
    <s v="E85605"/>
  </r>
  <r>
    <x v="4"/>
    <s v="E85750"/>
    <s v="Spring Grove Medical Practice"/>
    <s v="Brentworth Pcn"/>
    <s v="NHS North West London ICB - W2U3Z"/>
    <n v="7971"/>
    <n v="21608"/>
    <n v="1233"/>
    <n v="3254"/>
    <n v="2947"/>
    <n v="8679"/>
    <n v="2836"/>
    <n v="7394"/>
    <n v="522"/>
    <n v="1260"/>
    <n v="433"/>
    <n v="1021"/>
    <n v="5.4321916948939911E-2"/>
    <n v="4.7251018141429103E-2"/>
    <x v="3"/>
    <x v="6"/>
    <x v="47"/>
    <s v="E85750"/>
  </r>
  <r>
    <x v="4"/>
    <s v="E85007"/>
    <s v="St. Margarets Practice"/>
    <s v="Brentworth Pcn"/>
    <s v="NHS North West London ICB - W2U3Z"/>
    <n v="11360"/>
    <n v="42804"/>
    <n v="1679"/>
    <n v="6182"/>
    <n v="4432"/>
    <n v="17198"/>
    <n v="3734"/>
    <n v="13952"/>
    <n v="702"/>
    <n v="2512"/>
    <n v="813"/>
    <n v="2960"/>
    <n v="7.1566901408450706E-2"/>
    <n v="6.9152415662087657E-2"/>
    <x v="3"/>
    <x v="6"/>
    <x v="48"/>
    <s v="E85007"/>
  </r>
  <r>
    <x v="4"/>
    <s v="E85001"/>
    <s v="Thornbury Road Centre For Health"/>
    <s v="Brentworth Pcn"/>
    <s v="NHS North West London ICB - W2U3Z"/>
    <n v="2801"/>
    <n v="5915"/>
    <n v="335"/>
    <n v="716"/>
    <n v="1645"/>
    <n v="3463"/>
    <n v="501"/>
    <n v="1054"/>
    <n v="180"/>
    <n v="384"/>
    <n v="140"/>
    <n v="298"/>
    <n v="4.9982149232416992E-2"/>
    <n v="5.0380388841927304E-2"/>
    <x v="3"/>
    <x v="6"/>
    <x v="49"/>
    <s v="E85001"/>
  </r>
  <r>
    <x v="4"/>
    <s v="E87047"/>
    <s v="Earls Court Medical Centre"/>
    <s v="Brompton Health Pcn"/>
    <s v="NHS North West London ICB - W2U3Z"/>
    <n v="0"/>
    <n v="0"/>
    <n v="0"/>
    <n v="0"/>
    <n v="0"/>
    <n v="0"/>
    <n v="0"/>
    <n v="0"/>
    <n v="0"/>
    <n v="0"/>
    <n v="0"/>
    <n v="0"/>
    <n v="0"/>
    <n v="0"/>
    <x v="4"/>
    <x v="7"/>
    <x v="50"/>
    <s v="E87047"/>
  </r>
  <r>
    <x v="4"/>
    <s v="E87750"/>
    <s v="Earls Court Surgery"/>
    <s v="Brompton Health Pcn"/>
    <s v="NHS North West London ICB - W2U3Z"/>
    <n v="436"/>
    <n v="908"/>
    <n v="56"/>
    <n v="114"/>
    <n v="231"/>
    <n v="486"/>
    <n v="122"/>
    <n v="253"/>
    <n v="16"/>
    <n v="33"/>
    <n v="11"/>
    <n v="22"/>
    <n v="2.5229357798165139E-2"/>
    <n v="2.4229074889867842E-2"/>
    <x v="4"/>
    <x v="7"/>
    <x v="51"/>
    <s v="E87750"/>
  </r>
  <r>
    <x v="4"/>
    <s v="E87043"/>
    <s v="Emperor'S Gate Surgery"/>
    <s v="Brompton Health Pcn"/>
    <s v="NHS North West London ICB - W2U3Z"/>
    <n v="900"/>
    <n v="3263"/>
    <n v="167"/>
    <n v="592"/>
    <n v="344"/>
    <n v="1241"/>
    <n v="263"/>
    <n v="947"/>
    <n v="60"/>
    <n v="226"/>
    <n v="66"/>
    <n v="257"/>
    <n v="7.3333333333333334E-2"/>
    <n v="7.8761875574624579E-2"/>
    <x v="4"/>
    <x v="7"/>
    <x v="52"/>
    <s v="E87043"/>
  </r>
  <r>
    <x v="4"/>
    <s v="E87004"/>
    <s v="Health Partners At Violet Melchett"/>
    <s v="Brompton Health Pcn"/>
    <s v="NHS North West London ICB - W2U3Z"/>
    <n v="0"/>
    <n v="0"/>
    <n v="0"/>
    <n v="0"/>
    <n v="0"/>
    <n v="0"/>
    <n v="0"/>
    <n v="0"/>
    <n v="0"/>
    <n v="0"/>
    <n v="0"/>
    <n v="0"/>
    <n v="0"/>
    <n v="0"/>
    <x v="4"/>
    <x v="7"/>
    <x v="53"/>
    <s v="E87004"/>
  </r>
  <r>
    <x v="4"/>
    <s v="E87720"/>
    <s v="Kensington Park Medical Centre"/>
    <s v="Brompton Health Pcn"/>
    <s v="NHS North West London ICB - W2U3Z"/>
    <n v="0"/>
    <n v="0"/>
    <n v="0"/>
    <n v="0"/>
    <n v="0"/>
    <n v="0"/>
    <n v="0"/>
    <n v="0"/>
    <n v="0"/>
    <n v="0"/>
    <n v="0"/>
    <n v="0"/>
    <n v="0"/>
    <n v="0"/>
    <x v="4"/>
    <x v="7"/>
    <x v="54"/>
    <s v="E87720"/>
  </r>
  <r>
    <x v="4"/>
    <s v="E87738"/>
    <s v="Knightsbridge Medical Centre"/>
    <s v="Brompton Health Pcn"/>
    <s v="NHS North West London ICB - W2U3Z"/>
    <n v="873"/>
    <n v="1746"/>
    <n v="193"/>
    <n v="386"/>
    <n v="113"/>
    <n v="226"/>
    <n v="421"/>
    <n v="842"/>
    <n v="81"/>
    <n v="162"/>
    <n v="65"/>
    <n v="130"/>
    <n v="7.4455899198167239E-2"/>
    <n v="7.4455899198167239E-2"/>
    <x v="4"/>
    <x v="7"/>
    <x v="55"/>
    <s v="E87738"/>
  </r>
  <r>
    <x v="4"/>
    <s v="E87711"/>
    <s v="Royal Hospital Chelsea"/>
    <s v="Brompton Health Pcn"/>
    <s v="NHS North West London ICB - W2U3Z"/>
    <n v="0"/>
    <n v="0"/>
    <n v="0"/>
    <n v="0"/>
    <n v="0"/>
    <n v="0"/>
    <n v="0"/>
    <n v="0"/>
    <n v="0"/>
    <n v="0"/>
    <n v="0"/>
    <n v="0"/>
    <n v="0"/>
    <n v="0"/>
    <x v="4"/>
    <x v="7"/>
    <x v="56"/>
    <s v="E87711"/>
  </r>
  <r>
    <x v="4"/>
    <s v="E87715"/>
    <s v="Scarsdale Medical Centre"/>
    <s v="Brompton Health Pcn"/>
    <s v="NHS North West London ICB - W2U3Z"/>
    <n v="726"/>
    <n v="1730"/>
    <n v="142"/>
    <n v="326"/>
    <n v="178"/>
    <n v="487"/>
    <n v="289"/>
    <n v="651"/>
    <n v="63"/>
    <n v="141"/>
    <n v="54"/>
    <n v="125"/>
    <n v="7.43801652892562E-2"/>
    <n v="7.2254335260115612E-2"/>
    <x v="4"/>
    <x v="7"/>
    <x v="57"/>
    <s v="E87715"/>
  </r>
  <r>
    <x v="4"/>
    <s v="E87013"/>
    <s v="Stanhope Mews Surgery"/>
    <s v="Brompton Health Pcn"/>
    <s v="NHS North West London ICB - W2U3Z"/>
    <n v="2485"/>
    <n v="5476"/>
    <n v="368"/>
    <n v="787"/>
    <n v="1001"/>
    <n v="2200"/>
    <n v="992"/>
    <n v="2222"/>
    <n v="63"/>
    <n v="136"/>
    <n v="61"/>
    <n v="131"/>
    <n v="2.454728370221328E-2"/>
    <n v="2.3922571219868516E-2"/>
    <x v="4"/>
    <x v="7"/>
    <x v="58"/>
    <s v="E87013"/>
  </r>
  <r>
    <x v="4"/>
    <s v="E87701"/>
    <s v="The Abingdon Health Centre"/>
    <s v="Brompton Health Pcn"/>
    <s v="NHS North West London ICB - W2U3Z"/>
    <n v="1658"/>
    <n v="3317"/>
    <n v="324"/>
    <n v="648"/>
    <n v="689"/>
    <n v="1378"/>
    <n v="538"/>
    <n v="1077"/>
    <n v="74"/>
    <n v="148"/>
    <n v="33"/>
    <n v="66"/>
    <n v="1.9903498190591073E-2"/>
    <n v="1.9897497738920713E-2"/>
    <x v="4"/>
    <x v="7"/>
    <x v="59"/>
    <s v="E87701"/>
  </r>
  <r>
    <x v="4"/>
    <s v="E87665"/>
    <s v="The Chelsea Practice"/>
    <s v="Brompton Health Pcn"/>
    <s v="NHS North West London ICB - W2U3Z"/>
    <n v="1507"/>
    <n v="3014"/>
    <n v="231"/>
    <n v="462"/>
    <n v="673"/>
    <n v="1346"/>
    <n v="461"/>
    <n v="922"/>
    <n v="69"/>
    <n v="138"/>
    <n v="73"/>
    <n v="146"/>
    <n v="4.8440610484406108E-2"/>
    <n v="4.8440610484406108E-2"/>
    <x v="4"/>
    <x v="7"/>
    <x v="60"/>
    <s v="E87665"/>
  </r>
  <r>
    <x v="4"/>
    <s v="E87762"/>
    <s v="The Good Practice"/>
    <s v="Brompton Health Pcn"/>
    <s v="NHS North West London ICB - W2U3Z"/>
    <n v="3098"/>
    <n v="6198"/>
    <n v="368"/>
    <n v="736"/>
    <n v="1563"/>
    <n v="3128"/>
    <n v="1085"/>
    <n v="2170"/>
    <n v="51"/>
    <n v="102"/>
    <n v="31"/>
    <n v="62"/>
    <n v="1.0006455777921239E-2"/>
    <n v="1.0003226847370119E-2"/>
    <x v="4"/>
    <x v="7"/>
    <x v="61"/>
    <s v="E87762"/>
  </r>
  <r>
    <x v="4"/>
    <s v="E86014"/>
    <s v="Cedars Medical Centre"/>
    <s v="Celadine Health &amp; Metrocare Pcn"/>
    <s v="NHS North West London ICB - W2U3Z"/>
    <n v="893"/>
    <n v="1814"/>
    <n v="172"/>
    <n v="343"/>
    <n v="55"/>
    <n v="145"/>
    <n v="371"/>
    <n v="740"/>
    <n v="123"/>
    <n v="246"/>
    <n v="172"/>
    <n v="340"/>
    <n v="0.19260918253079506"/>
    <n v="0.1874310915104741"/>
    <x v="5"/>
    <x v="8"/>
    <x v="62"/>
    <s v="E86014"/>
  </r>
  <r>
    <x v="4"/>
    <s v="E86629"/>
    <s v="Dr Mlr Siddiqui'S Practice"/>
    <s v="Celadine Health &amp; Metrocare Pcn"/>
    <s v="NHS North West London ICB - W2U3Z"/>
    <n v="222"/>
    <n v="444"/>
    <n v="20"/>
    <n v="40"/>
    <n v="142"/>
    <n v="284"/>
    <n v="56"/>
    <n v="112"/>
    <n v="2"/>
    <n v="4"/>
    <n v="2"/>
    <n v="4"/>
    <n v="9.0090090090090089E-3"/>
    <n v="9.0090090090090089E-3"/>
    <x v="5"/>
    <x v="8"/>
    <x v="63"/>
    <s v="E86629"/>
  </r>
  <r>
    <x v="4"/>
    <s v="E86024"/>
    <s v="King Edwards Medical Centre"/>
    <s v="Celadine Health &amp; Metrocare Pcn"/>
    <s v="NHS North West London ICB - W2U3Z"/>
    <n v="1896"/>
    <n v="4072"/>
    <n v="283"/>
    <n v="613"/>
    <n v="766"/>
    <n v="1649"/>
    <n v="483"/>
    <n v="1034"/>
    <n v="178"/>
    <n v="378"/>
    <n v="186"/>
    <n v="398"/>
    <n v="9.8101265822784806E-2"/>
    <n v="9.7740667976424361E-2"/>
    <x v="5"/>
    <x v="8"/>
    <x v="64"/>
    <s v="E86024"/>
  </r>
  <r>
    <x v="4"/>
    <s v="E86605"/>
    <s v="Ladygate Lane Medical Practice"/>
    <s v="Celadine Health &amp; Metrocare Pcn"/>
    <s v="NHS North West London ICB - W2U3Z"/>
    <n v="365"/>
    <n v="745"/>
    <n v="50"/>
    <n v="101"/>
    <n v="195"/>
    <n v="403"/>
    <n v="73"/>
    <n v="147"/>
    <n v="24"/>
    <n v="48"/>
    <n v="23"/>
    <n v="46"/>
    <n v="6.3013698630136991E-2"/>
    <n v="6.174496644295302E-2"/>
    <x v="5"/>
    <x v="8"/>
    <x v="65"/>
    <s v="E86605"/>
  </r>
  <r>
    <x v="4"/>
    <s v="E86011"/>
    <s v="Oxford Drive Medical Centre"/>
    <s v="Celadine Health &amp; Metrocare Pcn"/>
    <s v="NHS North West London ICB - W2U3Z"/>
    <n v="1851"/>
    <n v="3702"/>
    <n v="389"/>
    <n v="778"/>
    <n v="396"/>
    <n v="792"/>
    <n v="587"/>
    <n v="1174"/>
    <n v="233"/>
    <n v="466"/>
    <n v="246"/>
    <n v="492"/>
    <n v="0.13290113452188007"/>
    <n v="0.13290113452188007"/>
    <x v="5"/>
    <x v="8"/>
    <x v="66"/>
    <s v="E86011"/>
  </r>
  <r>
    <x v="4"/>
    <s v="E86626"/>
    <s v="Queens Walk Medical Centre"/>
    <s v="Celadine Health &amp; Metrocare Pcn"/>
    <s v="NHS North West London ICB - W2U3Z"/>
    <n v="1021"/>
    <n v="2299"/>
    <n v="127"/>
    <n v="282"/>
    <n v="487"/>
    <n v="1105"/>
    <n v="230"/>
    <n v="506"/>
    <n v="83"/>
    <n v="192"/>
    <n v="94"/>
    <n v="214"/>
    <n v="9.2066601371204704E-2"/>
    <n v="9.3083949543279684E-2"/>
    <x v="5"/>
    <x v="8"/>
    <x v="67"/>
    <s v="E86626"/>
  </r>
  <r>
    <x v="4"/>
    <s v="E86640"/>
    <s v="Southcote Clinic"/>
    <s v="Celadine Health &amp; Metrocare Pcn"/>
    <s v="NHS North West London ICB - W2U3Z"/>
    <n v="1500"/>
    <n v="3003"/>
    <n v="243"/>
    <n v="486"/>
    <n v="363"/>
    <n v="729"/>
    <n v="480"/>
    <n v="960"/>
    <n v="172"/>
    <n v="344"/>
    <n v="242"/>
    <n v="484"/>
    <n v="0.16133333333333333"/>
    <n v="0.16117216117216118"/>
    <x v="5"/>
    <x v="8"/>
    <x v="68"/>
    <s v="E86640"/>
  </r>
  <r>
    <x v="4"/>
    <s v="E86033"/>
    <s v="St Martins Medical Centre"/>
    <s v="Celadine Health &amp; Metrocare Pcn"/>
    <s v="NHS North West London ICB - W2U3Z"/>
    <n v="9134"/>
    <n v="24733"/>
    <n v="1382"/>
    <n v="3803"/>
    <n v="3550"/>
    <n v="9433"/>
    <n v="2382"/>
    <n v="6589"/>
    <n v="933"/>
    <n v="2498"/>
    <n v="887"/>
    <n v="2410"/>
    <n v="9.7109700021896214E-2"/>
    <n v="9.7440666316257626E-2"/>
    <x v="5"/>
    <x v="8"/>
    <x v="69"/>
    <s v="E86033"/>
  </r>
  <r>
    <x v="4"/>
    <s v="E86022"/>
    <s v="The Abbotsbury Practice"/>
    <s v="Celadine Health &amp; Metrocare Pcn"/>
    <s v="NHS North West London ICB - W2U3Z"/>
    <n v="2492"/>
    <n v="7962"/>
    <n v="350"/>
    <n v="1170"/>
    <n v="952"/>
    <n v="2748"/>
    <n v="655"/>
    <n v="2196"/>
    <n v="255"/>
    <n v="874"/>
    <n v="280"/>
    <n v="974"/>
    <n v="0.11235955056179775"/>
    <n v="0.12233107259482542"/>
    <x v="5"/>
    <x v="8"/>
    <x v="70"/>
    <s v="E86022"/>
  </r>
  <r>
    <x v="4"/>
    <s v="E86619"/>
    <s v="Wallasey Medical Centre"/>
    <s v="Celadine Health &amp; Metrocare Pcn"/>
    <s v="NHS North West London ICB - W2U3Z"/>
    <n v="278"/>
    <n v="559"/>
    <n v="57"/>
    <n v="114"/>
    <n v="86"/>
    <n v="175"/>
    <n v="70"/>
    <n v="140"/>
    <n v="36"/>
    <n v="72"/>
    <n v="29"/>
    <n v="58"/>
    <n v="0.10431654676258993"/>
    <n v="0.1037567084078712"/>
    <x v="5"/>
    <x v="8"/>
    <x v="71"/>
    <s v="E86619"/>
  </r>
  <r>
    <x v="4"/>
    <s v="E86012"/>
    <s v="Wood Lane Medical Centre"/>
    <s v="Celadine Health &amp; Metrocare Pcn"/>
    <s v="NHS North West London ICB - W2U3Z"/>
    <n v="3123"/>
    <n v="6808"/>
    <n v="500"/>
    <n v="1080"/>
    <n v="1270"/>
    <n v="2750"/>
    <n v="836"/>
    <n v="1800"/>
    <n v="245"/>
    <n v="556"/>
    <n v="272"/>
    <n v="622"/>
    <n v="8.709574127441562E-2"/>
    <n v="9.1363102232667456E-2"/>
    <x v="5"/>
    <x v="8"/>
    <x v="72"/>
    <s v="E86012"/>
  </r>
  <r>
    <x v="4"/>
    <s v="E85030"/>
    <s v="Chiswick Health Practice"/>
    <s v="Chiswick Pcn"/>
    <s v="NHS North West London ICB - W2U3Z"/>
    <n v="997"/>
    <n v="1995"/>
    <n v="103"/>
    <n v="206"/>
    <n v="524"/>
    <n v="1049"/>
    <n v="300"/>
    <n v="600"/>
    <n v="42"/>
    <n v="84"/>
    <n v="28"/>
    <n v="56"/>
    <n v="2.8084252758274825E-2"/>
    <n v="2.8070175438596492E-2"/>
    <x v="3"/>
    <x v="9"/>
    <x v="73"/>
    <s v="E85030"/>
  </r>
  <r>
    <x v="4"/>
    <s v="E85693"/>
    <s v="Chiswick Medical Practice"/>
    <s v="Chiswick Pcn"/>
    <s v="NHS North West London ICB - W2U3Z"/>
    <n v="440"/>
    <n v="524"/>
    <n v="55"/>
    <n v="61"/>
    <n v="249"/>
    <n v="310"/>
    <n v="70"/>
    <n v="81"/>
    <n v="26"/>
    <n v="28"/>
    <n v="40"/>
    <n v="44"/>
    <n v="9.0909090909090912E-2"/>
    <n v="8.3969465648854963E-2"/>
    <x v="3"/>
    <x v="9"/>
    <x v="74"/>
    <s v="E85693"/>
  </r>
  <r>
    <x v="4"/>
    <s v="E85683"/>
    <s v="Glebe Street Surgery"/>
    <s v="Chiswick Pcn"/>
    <s v="NHS North West London ICB - W2U3Z"/>
    <n v="105"/>
    <n v="105"/>
    <n v="20"/>
    <n v="20"/>
    <n v="29"/>
    <n v="29"/>
    <n v="37"/>
    <n v="37"/>
    <n v="7"/>
    <n v="7"/>
    <n v="12"/>
    <n v="12"/>
    <n v="0.11428571428571428"/>
    <n v="0.11428571428571428"/>
    <x v="3"/>
    <x v="9"/>
    <x v="75"/>
    <s v="E85683"/>
  </r>
  <r>
    <x v="4"/>
    <s v="E85746"/>
    <s v="Grove Park Terrace Surgery"/>
    <s v="Chiswick Pcn"/>
    <s v="NHS North West London ICB - W2U3Z"/>
    <n v="426"/>
    <n v="776"/>
    <n v="67"/>
    <n v="120"/>
    <n v="221"/>
    <n v="409"/>
    <n v="108"/>
    <n v="200"/>
    <n v="11"/>
    <n v="21"/>
    <n v="19"/>
    <n v="26"/>
    <n v="4.4600938967136149E-2"/>
    <n v="3.3505154639175257E-2"/>
    <x v="3"/>
    <x v="9"/>
    <x v="76"/>
    <s v="E85746"/>
  </r>
  <r>
    <x v="4"/>
    <s v="E85658"/>
    <s v="Holly Road Medical Centre"/>
    <s v="Chiswick Pcn"/>
    <s v="NHS North West London ICB - W2U3Z"/>
    <n v="234"/>
    <n v="399"/>
    <n v="17"/>
    <n v="29"/>
    <n v="159"/>
    <n v="279"/>
    <n v="47"/>
    <n v="75"/>
    <n v="7"/>
    <n v="9"/>
    <n v="4"/>
    <n v="7"/>
    <n v="1.7094017094017096E-2"/>
    <n v="1.7543859649122806E-2"/>
    <x v="3"/>
    <x v="9"/>
    <x v="77"/>
    <s v="E85658"/>
  </r>
  <r>
    <x v="4"/>
    <s v="E85040"/>
    <s v="West4 Gps"/>
    <s v="Chiswick Pcn"/>
    <s v="NHS North West London ICB - W2U3Z"/>
    <n v="1561"/>
    <n v="3112"/>
    <n v="259"/>
    <n v="500"/>
    <n v="473"/>
    <n v="1027"/>
    <n v="569"/>
    <n v="1088"/>
    <n v="130"/>
    <n v="248"/>
    <n v="130"/>
    <n v="249"/>
    <n v="8.3279948750800775E-2"/>
    <n v="8.0012853470437018E-2"/>
    <x v="3"/>
    <x v="9"/>
    <x v="78"/>
    <s v="E85040"/>
  </r>
  <r>
    <x v="4"/>
    <s v="E86027"/>
    <s v="Otterfield Medical Centre"/>
    <s v="Colne Union Pcn"/>
    <s v="NHS North West London ICB - W2U3Z"/>
    <n v="5751"/>
    <n v="11801"/>
    <n v="793"/>
    <n v="1613"/>
    <n v="2320"/>
    <n v="4815"/>
    <n v="1460"/>
    <n v="2984"/>
    <n v="496"/>
    <n v="1006"/>
    <n v="682"/>
    <n v="1383"/>
    <n v="0.11858807163971483"/>
    <n v="0.11719345818151004"/>
    <x v="5"/>
    <x v="10"/>
    <x v="79"/>
    <s v="E86027"/>
  </r>
  <r>
    <x v="4"/>
    <s v="E86042"/>
    <s v="The High Street Practice"/>
    <s v="Colne Union Pcn"/>
    <s v="NHS North West London ICB - W2U3Z"/>
    <n v="2905"/>
    <n v="5981"/>
    <n v="420"/>
    <n v="737"/>
    <n v="1271"/>
    <n v="3178"/>
    <n v="652"/>
    <n v="1109"/>
    <n v="240"/>
    <n v="417"/>
    <n v="322"/>
    <n v="540"/>
    <n v="0.1108433734939759"/>
    <n v="9.0285905366995489E-2"/>
    <x v="5"/>
    <x v="10"/>
    <x v="80"/>
    <s v="E86042"/>
  </r>
  <r>
    <x v="4"/>
    <s v="E86004"/>
    <s v="The Medical Centre"/>
    <s v="Colne Union Pcn"/>
    <s v="NHS North West London ICB - W2U3Z"/>
    <n v="4400"/>
    <n v="8962"/>
    <n v="651"/>
    <n v="1314"/>
    <n v="1665"/>
    <n v="3456"/>
    <n v="1095"/>
    <n v="2198"/>
    <n v="495"/>
    <n v="1000"/>
    <n v="494"/>
    <n v="994"/>
    <n v="0.11227272727272727"/>
    <n v="0.11091274269136353"/>
    <x v="5"/>
    <x v="10"/>
    <x v="81"/>
    <s v="E86004"/>
  </r>
  <r>
    <x v="4"/>
    <s v="E86005"/>
    <s v="The Oakland Medical Centre"/>
    <s v="Colne Union Pcn"/>
    <s v="NHS North West London ICB - W2U3Z"/>
    <n v="2347"/>
    <n v="4717"/>
    <n v="307"/>
    <n v="614"/>
    <n v="1180"/>
    <n v="2383"/>
    <n v="447"/>
    <n v="894"/>
    <n v="191"/>
    <n v="382"/>
    <n v="222"/>
    <n v="444"/>
    <n v="9.4588836812952701E-2"/>
    <n v="9.412762348950604E-2"/>
    <x v="5"/>
    <x v="10"/>
    <x v="82"/>
    <s v="E86005"/>
  </r>
  <r>
    <x v="4"/>
    <s v="E86010"/>
    <s v="Yiewsley Family Practice"/>
    <s v="Colne Union Pcn"/>
    <s v="NHS North West London ICB - W2U3Z"/>
    <n v="7267"/>
    <n v="17944"/>
    <n v="1131"/>
    <n v="2804"/>
    <n v="3640"/>
    <n v="8966"/>
    <n v="1684"/>
    <n v="4186"/>
    <n v="460"/>
    <n v="1140"/>
    <n v="352"/>
    <n v="848"/>
    <n v="4.8438145039218387E-2"/>
    <n v="4.7258136424431565E-2"/>
    <x v="5"/>
    <x v="10"/>
    <x v="83"/>
    <s v="E86010"/>
  </r>
  <r>
    <x v="4"/>
    <s v="E85024"/>
    <s v="Carlton Surgery"/>
    <s v="Feltham And Bedfont Pcn"/>
    <s v="NHS North West London ICB - W2U3Z"/>
    <n v="0"/>
    <n v="0"/>
    <n v="0"/>
    <n v="0"/>
    <n v="0"/>
    <n v="0"/>
    <n v="0"/>
    <n v="0"/>
    <n v="0"/>
    <n v="0"/>
    <n v="0"/>
    <n v="0"/>
    <n v="0"/>
    <n v="0"/>
    <x v="3"/>
    <x v="11"/>
    <x v="84"/>
    <s v="E85024"/>
  </r>
  <r>
    <x v="4"/>
    <s v="E85071"/>
    <s v="Clifford House Medical Centre"/>
    <s v="Feltham And Bedfont Pcn"/>
    <s v="NHS North West London ICB - W2U3Z"/>
    <n v="0"/>
    <n v="0"/>
    <n v="0"/>
    <n v="0"/>
    <n v="0"/>
    <n v="0"/>
    <n v="0"/>
    <n v="0"/>
    <n v="0"/>
    <n v="0"/>
    <n v="0"/>
    <n v="0"/>
    <n v="0"/>
    <n v="0"/>
    <x v="3"/>
    <x v="11"/>
    <x v="85"/>
    <s v="E85071"/>
  </r>
  <r>
    <x v="4"/>
    <s v="E85708"/>
    <s v="Gill Medical Practice"/>
    <s v="Feltham And Bedfont Pcn"/>
    <s v="NHS North West London ICB - W2U3Z"/>
    <n v="1068"/>
    <n v="2347"/>
    <n v="110"/>
    <n v="231"/>
    <n v="576"/>
    <n v="1293"/>
    <n v="286"/>
    <n v="619"/>
    <n v="47"/>
    <n v="102"/>
    <n v="49"/>
    <n v="102"/>
    <n v="4.5880149812734083E-2"/>
    <n v="4.3459735832978269E-2"/>
    <x v="3"/>
    <x v="11"/>
    <x v="86"/>
    <s v="E85708"/>
  </r>
  <r>
    <x v="4"/>
    <s v="E85697"/>
    <s v="Greenbrook Bedfont"/>
    <s v="Feltham And Bedfont Pcn"/>
    <s v="NHS North West London ICB - W2U3Z"/>
    <n v="0"/>
    <n v="0"/>
    <n v="0"/>
    <n v="0"/>
    <n v="0"/>
    <n v="0"/>
    <n v="0"/>
    <n v="0"/>
    <n v="0"/>
    <n v="0"/>
    <n v="0"/>
    <n v="0"/>
    <n v="0"/>
    <n v="0"/>
    <x v="3"/>
    <x v="11"/>
    <x v="87"/>
    <s v="E85697"/>
  </r>
  <r>
    <x v="4"/>
    <s v="E85699"/>
    <s v="Grove Village Medical Centre"/>
    <s v="Feltham And Bedfont Pcn"/>
    <s v="NHS North West London ICB - W2U3Z"/>
    <n v="0"/>
    <n v="0"/>
    <n v="0"/>
    <n v="0"/>
    <n v="0"/>
    <n v="0"/>
    <n v="0"/>
    <n v="0"/>
    <n v="0"/>
    <n v="0"/>
    <n v="0"/>
    <n v="0"/>
    <n v="0"/>
    <n v="0"/>
    <x v="3"/>
    <x v="11"/>
    <x v="88"/>
    <s v="E85699"/>
  </r>
  <r>
    <x v="4"/>
    <s v="E85718"/>
    <s v="Hatton Medical Practice"/>
    <s v="Feltham And Bedfont Pcn"/>
    <s v="NHS North West London ICB - W2U3Z"/>
    <n v="0"/>
    <n v="0"/>
    <n v="0"/>
    <n v="0"/>
    <n v="0"/>
    <n v="0"/>
    <n v="0"/>
    <n v="0"/>
    <n v="0"/>
    <n v="0"/>
    <n v="0"/>
    <n v="0"/>
    <n v="0"/>
    <n v="0"/>
    <x v="3"/>
    <x v="11"/>
    <x v="89"/>
    <s v="E85718"/>
  </r>
  <r>
    <x v="4"/>
    <s v="E85736"/>
    <s v="Little Park Surgery"/>
    <s v="Feltham And Bedfont Pcn"/>
    <s v="NHS North West London ICB - W2U3Z"/>
    <n v="0"/>
    <n v="0"/>
    <n v="0"/>
    <n v="0"/>
    <n v="0"/>
    <n v="0"/>
    <n v="0"/>
    <n v="0"/>
    <n v="0"/>
    <n v="0"/>
    <n v="0"/>
    <n v="0"/>
    <n v="0"/>
    <n v="0"/>
    <x v="3"/>
    <x v="11"/>
    <x v="90"/>
    <s v="E85736"/>
  </r>
  <r>
    <x v="4"/>
    <s v="E85035"/>
    <s v="Mount Medical Centre"/>
    <s v="Feltham And Bedfont Pcn"/>
    <s v="NHS North West London ICB - W2U3Z"/>
    <n v="0"/>
    <n v="0"/>
    <n v="0"/>
    <n v="0"/>
    <n v="0"/>
    <n v="0"/>
    <n v="0"/>
    <n v="0"/>
    <n v="0"/>
    <n v="0"/>
    <n v="0"/>
    <n v="0"/>
    <n v="0"/>
    <n v="0"/>
    <x v="3"/>
    <x v="11"/>
    <x v="91"/>
    <s v="E85035"/>
  </r>
  <r>
    <x v="4"/>
    <s v="E85115"/>
    <s v="Pentelow Practice"/>
    <s v="Feltham And Bedfont Pcn"/>
    <s v="NHS North West London ICB - W2U3Z"/>
    <n v="2005"/>
    <n v="5693"/>
    <n v="245"/>
    <n v="749"/>
    <n v="1070"/>
    <n v="2959"/>
    <n v="498"/>
    <n v="1469"/>
    <n v="101"/>
    <n v="274"/>
    <n v="91"/>
    <n v="242"/>
    <n v="4.5386533665835414E-2"/>
    <n v="4.2508343579834885E-2"/>
    <x v="3"/>
    <x v="11"/>
    <x v="92"/>
    <s v="E85115"/>
  </r>
  <r>
    <x v="4"/>
    <s v="E85734"/>
    <s v="Queens Park Medical Practice"/>
    <s v="Feltham And Bedfont Pcn"/>
    <s v="NHS North West London ICB - W2U3Z"/>
    <n v="0"/>
    <n v="0"/>
    <n v="0"/>
    <n v="0"/>
    <n v="0"/>
    <n v="0"/>
    <n v="0"/>
    <n v="0"/>
    <n v="0"/>
    <n v="0"/>
    <n v="0"/>
    <n v="0"/>
    <n v="0"/>
    <n v="0"/>
    <x v="3"/>
    <x v="11"/>
    <x v="93"/>
    <s v="E85734"/>
  </r>
  <r>
    <x v="4"/>
    <s v="E85056"/>
    <s v="St Davids Practice"/>
    <s v="Feltham And Bedfont Pcn"/>
    <s v="NHS North West London ICB - W2U3Z"/>
    <n v="1520"/>
    <n v="3478"/>
    <n v="174"/>
    <n v="432"/>
    <n v="847"/>
    <n v="1900"/>
    <n v="299"/>
    <n v="688"/>
    <n v="113"/>
    <n v="258"/>
    <n v="87"/>
    <n v="200"/>
    <n v="5.7236842105263155E-2"/>
    <n v="5.7504312823461759E-2"/>
    <x v="3"/>
    <x v="11"/>
    <x v="94"/>
    <s v="E85056"/>
  </r>
  <r>
    <x v="4"/>
    <s v="Y02672"/>
    <s v="The Practice Feltham"/>
    <s v="Feltham And Bedfont Pcn"/>
    <s v="NHS North West London ICB - W2U3Z"/>
    <n v="0"/>
    <n v="0"/>
    <n v="0"/>
    <n v="0"/>
    <n v="0"/>
    <n v="0"/>
    <n v="0"/>
    <n v="0"/>
    <n v="0"/>
    <n v="0"/>
    <n v="0"/>
    <n v="0"/>
    <n v="0"/>
    <n v="0"/>
    <x v="3"/>
    <x v="11"/>
    <x v="95"/>
    <s v="Y02672"/>
  </r>
  <r>
    <x v="4"/>
    <s v="E85045"/>
    <s v="Twickenham Park Medical Centre"/>
    <s v="Feltham And Bedfont Pcn"/>
    <s v="NHS North West London ICB - W2U3Z"/>
    <n v="0"/>
    <n v="0"/>
    <n v="0"/>
    <n v="0"/>
    <n v="0"/>
    <n v="0"/>
    <n v="0"/>
    <n v="0"/>
    <n v="0"/>
    <n v="0"/>
    <n v="0"/>
    <n v="0"/>
    <n v="0"/>
    <n v="0"/>
    <x v="3"/>
    <x v="11"/>
    <x v="96"/>
    <s v="E85045"/>
  </r>
  <r>
    <x v="4"/>
    <s v="E85696"/>
    <s v="Clifford Road Surgery"/>
    <s v="Great West Road Pcn"/>
    <s v="NHS North West London ICB - W2U3Z"/>
    <n v="0"/>
    <n v="0"/>
    <n v="0"/>
    <n v="0"/>
    <n v="0"/>
    <n v="0"/>
    <n v="0"/>
    <n v="0"/>
    <n v="0"/>
    <n v="0"/>
    <n v="0"/>
    <n v="0"/>
    <n v="0"/>
    <n v="0"/>
    <x v="3"/>
    <x v="12"/>
    <x v="97"/>
    <s v="E85696"/>
  </r>
  <r>
    <x v="4"/>
    <s v="E85052"/>
    <s v="Cranford Medical Centre"/>
    <s v="Great West Road Pcn"/>
    <s v="NHS North West London ICB - W2U3Z"/>
    <n v="325"/>
    <n v="827"/>
    <n v="27"/>
    <n v="65"/>
    <n v="182"/>
    <n v="454"/>
    <n v="75"/>
    <n v="196"/>
    <n v="19"/>
    <n v="47"/>
    <n v="22"/>
    <n v="65"/>
    <n v="6.7692307692307691E-2"/>
    <n v="7.8597339782345829E-2"/>
    <x v="3"/>
    <x v="12"/>
    <x v="98"/>
    <s v="E85052"/>
  </r>
  <r>
    <x v="4"/>
    <s v="E85114"/>
    <s v="Crosslands Surgery"/>
    <s v="Great West Road Pcn"/>
    <s v="NHS North West London ICB - W2U3Z"/>
    <n v="254"/>
    <n v="707"/>
    <n v="26"/>
    <n v="68"/>
    <n v="154"/>
    <n v="432"/>
    <n v="54"/>
    <n v="149"/>
    <n v="13"/>
    <n v="37"/>
    <n v="7"/>
    <n v="21"/>
    <n v="2.7559055118110236E-2"/>
    <n v="2.9702970297029702E-2"/>
    <x v="3"/>
    <x v="12"/>
    <x v="99"/>
    <s v="E85114"/>
  </r>
  <r>
    <x v="4"/>
    <s v="E85062"/>
    <s v="Hiyos"/>
    <s v="Great West Road Pcn"/>
    <s v="NHS North West London ICB - W2U3Z"/>
    <n v="0"/>
    <n v="0"/>
    <n v="0"/>
    <n v="0"/>
    <n v="0"/>
    <n v="0"/>
    <n v="0"/>
    <n v="0"/>
    <n v="0"/>
    <n v="0"/>
    <n v="0"/>
    <n v="0"/>
    <n v="0"/>
    <n v="0"/>
    <x v="3"/>
    <x v="12"/>
    <x v="100"/>
    <s v="E85062"/>
  </r>
  <r>
    <x v="4"/>
    <s v="E85739"/>
    <s v="Hmc Health Heston Great West"/>
    <s v="Great West Road Pcn"/>
    <s v="NHS North West London ICB - W2U3Z"/>
    <n v="0"/>
    <n v="0"/>
    <n v="0"/>
    <n v="0"/>
    <n v="0"/>
    <n v="0"/>
    <n v="0"/>
    <n v="0"/>
    <n v="0"/>
    <n v="0"/>
    <n v="0"/>
    <n v="0"/>
    <n v="0"/>
    <n v="0"/>
    <x v="3"/>
    <x v="12"/>
    <x v="101"/>
    <s v="E85739"/>
  </r>
  <r>
    <x v="4"/>
    <s v="E85681"/>
    <s v="Jersey Practice"/>
    <s v="Great West Road Pcn"/>
    <s v="NHS North West London ICB - W2U3Z"/>
    <n v="3670"/>
    <n v="9996"/>
    <n v="334"/>
    <n v="925"/>
    <n v="2413"/>
    <n v="6527"/>
    <n v="675"/>
    <n v="1848"/>
    <n v="145"/>
    <n v="409"/>
    <n v="103"/>
    <n v="287"/>
    <n v="2.8065395095367849E-2"/>
    <n v="2.8711484593837534E-2"/>
    <x v="3"/>
    <x v="12"/>
    <x v="102"/>
    <s v="E85681"/>
  </r>
  <r>
    <x v="4"/>
    <s v="E85096"/>
    <s v="Medical Centre"/>
    <s v="Great West Road Pcn"/>
    <s v="NHS North West London ICB - W2U3Z"/>
    <n v="0"/>
    <n v="0"/>
    <n v="0"/>
    <n v="0"/>
    <n v="0"/>
    <n v="0"/>
    <n v="0"/>
    <n v="0"/>
    <n v="0"/>
    <n v="0"/>
    <n v="0"/>
    <n v="0"/>
    <n v="0"/>
    <n v="0"/>
    <x v="3"/>
    <x v="12"/>
    <x v="103"/>
    <s v="E85096"/>
  </r>
  <r>
    <x v="4"/>
    <s v="E85707"/>
    <s v="Skyways Medical Centre"/>
    <s v="Great West Road Pcn"/>
    <s v="NHS North West London ICB - W2U3Z"/>
    <n v="0"/>
    <n v="0"/>
    <n v="0"/>
    <n v="0"/>
    <n v="0"/>
    <n v="0"/>
    <n v="0"/>
    <n v="0"/>
    <n v="0"/>
    <n v="0"/>
    <n v="0"/>
    <n v="0"/>
    <n v="0"/>
    <n v="0"/>
    <x v="3"/>
    <x v="12"/>
    <x v="104"/>
    <s v="E85707"/>
  </r>
  <r>
    <x v="4"/>
    <s v="E85046"/>
    <s v="Eastmead Avenue Surgery"/>
    <s v="Greenwell Pcn"/>
    <s v="NHS North West London ICB - W2U3Z"/>
    <n v="3364"/>
    <n v="7683"/>
    <n v="412"/>
    <n v="912"/>
    <n v="1770"/>
    <n v="4178"/>
    <n v="588"/>
    <n v="1287"/>
    <n v="300"/>
    <n v="658"/>
    <n v="294"/>
    <n v="648"/>
    <n v="8.7395957193816889E-2"/>
    <n v="8.4342053885201093E-2"/>
    <x v="0"/>
    <x v="13"/>
    <x v="105"/>
    <s v="E85046"/>
  </r>
  <r>
    <x v="4"/>
    <s v="E85088"/>
    <s v="Elmbank Surgery"/>
    <s v="Greenwell Pcn"/>
    <s v="NHS North West London ICB - W2U3Z"/>
    <n v="0"/>
    <n v="0"/>
    <n v="0"/>
    <n v="0"/>
    <n v="0"/>
    <n v="0"/>
    <n v="0"/>
    <n v="0"/>
    <n v="0"/>
    <n v="0"/>
    <n v="0"/>
    <n v="0"/>
    <n v="0"/>
    <n v="0"/>
    <x v="0"/>
    <x v="13"/>
    <x v="106"/>
    <s v="E85088"/>
  </r>
  <r>
    <x v="4"/>
    <s v="E85051"/>
    <s v="Greenford Avenue Fhp"/>
    <s v="Greenwell Pcn"/>
    <s v="NHS North West London ICB - W2U3Z"/>
    <n v="0"/>
    <n v="0"/>
    <n v="0"/>
    <n v="0"/>
    <n v="0"/>
    <n v="0"/>
    <n v="0"/>
    <n v="0"/>
    <n v="0"/>
    <n v="0"/>
    <n v="0"/>
    <n v="0"/>
    <n v="0"/>
    <n v="0"/>
    <x v="0"/>
    <x v="13"/>
    <x v="107"/>
    <s v="E85051"/>
  </r>
  <r>
    <x v="4"/>
    <s v="E85041"/>
    <s v="Hanwell Health Centre (Naish)"/>
    <s v="Greenwell Pcn"/>
    <s v="NHS North West London ICB - W2U3Z"/>
    <n v="0"/>
    <n v="0"/>
    <n v="0"/>
    <n v="0"/>
    <n v="0"/>
    <n v="0"/>
    <n v="0"/>
    <n v="0"/>
    <n v="0"/>
    <n v="0"/>
    <n v="0"/>
    <n v="0"/>
    <n v="0"/>
    <n v="0"/>
    <x v="0"/>
    <x v="13"/>
    <x v="108"/>
    <s v="E85041"/>
  </r>
  <r>
    <x v="4"/>
    <s v="E85069"/>
    <s v="Oldfield Family Practice"/>
    <s v="Greenwell Pcn"/>
    <s v="NHS North West London ICB - W2U3Z"/>
    <n v="1141"/>
    <n v="2282"/>
    <n v="218"/>
    <n v="436"/>
    <n v="282"/>
    <n v="564"/>
    <n v="409"/>
    <n v="818"/>
    <n v="124"/>
    <n v="248"/>
    <n v="108"/>
    <n v="216"/>
    <n v="9.4653812445223487E-2"/>
    <n v="9.4653812445223487E-2"/>
    <x v="0"/>
    <x v="13"/>
    <x v="109"/>
    <s v="E85069"/>
  </r>
  <r>
    <x v="4"/>
    <s v="E85129"/>
    <s v="The Mansell Road Practice"/>
    <s v="Greenwell Pcn"/>
    <s v="NHS North West London ICB - W2U3Z"/>
    <n v="1946"/>
    <n v="3892"/>
    <n v="335"/>
    <n v="670"/>
    <n v="591"/>
    <n v="1182"/>
    <n v="674"/>
    <n v="1348"/>
    <n v="170"/>
    <n v="340"/>
    <n v="176"/>
    <n v="352"/>
    <n v="9.044193216855087E-2"/>
    <n v="9.044193216855087E-2"/>
    <x v="0"/>
    <x v="13"/>
    <x v="110"/>
    <s v="E85129"/>
  </r>
  <r>
    <x v="4"/>
    <s v="E85013"/>
    <s v="Westseven Gp"/>
    <s v="Greenwell Pcn"/>
    <s v="NHS North West London ICB - W2U3Z"/>
    <n v="1222"/>
    <n v="2674"/>
    <n v="162"/>
    <n v="385"/>
    <n v="453"/>
    <n v="824"/>
    <n v="359"/>
    <n v="864"/>
    <n v="93"/>
    <n v="225"/>
    <n v="155"/>
    <n v="376"/>
    <n v="0.12684124386252046"/>
    <n v="0.1406133133881825"/>
    <x v="0"/>
    <x v="13"/>
    <x v="111"/>
    <s v="E85013"/>
  </r>
  <r>
    <x v="4"/>
    <s v="E85032"/>
    <s v="Ashchurch Surgery"/>
    <s v="Hammersmith &amp; Fulham Central Pcn"/>
    <s v="NHS North West London ICB - W2U3Z"/>
    <n v="0"/>
    <n v="0"/>
    <n v="0"/>
    <n v="0"/>
    <n v="0"/>
    <n v="0"/>
    <n v="0"/>
    <n v="0"/>
    <n v="0"/>
    <n v="0"/>
    <n v="0"/>
    <n v="0"/>
    <n v="0"/>
    <n v="0"/>
    <x v="1"/>
    <x v="14"/>
    <x v="112"/>
    <s v="E85032"/>
  </r>
  <r>
    <x v="4"/>
    <s v="E85033"/>
    <s v="Hammersmith Surgery"/>
    <s v="Hammersmith &amp; Fulham Central Pcn"/>
    <s v="NHS North West London ICB - W2U3Z"/>
    <n v="0"/>
    <n v="0"/>
    <n v="0"/>
    <n v="0"/>
    <n v="0"/>
    <n v="0"/>
    <n v="0"/>
    <n v="0"/>
    <n v="0"/>
    <n v="0"/>
    <n v="0"/>
    <n v="0"/>
    <n v="0"/>
    <n v="0"/>
    <x v="1"/>
    <x v="14"/>
    <x v="113"/>
    <s v="E85033"/>
  </r>
  <r>
    <x v="4"/>
    <s v="E85008"/>
    <s v="North Fulham Surgery"/>
    <s v="Hammersmith &amp; Fulham Central Pcn"/>
    <s v="NHS North West London ICB - W2U3Z"/>
    <n v="217"/>
    <n v="581"/>
    <n v="16"/>
    <n v="43"/>
    <n v="120"/>
    <n v="319"/>
    <n v="69"/>
    <n v="189"/>
    <n v="6"/>
    <n v="14"/>
    <n v="6"/>
    <n v="16"/>
    <n v="2.7649769585253458E-2"/>
    <n v="2.7538726333907058E-2"/>
    <x v="1"/>
    <x v="14"/>
    <x v="114"/>
    <s v="E85008"/>
  </r>
  <r>
    <x v="4"/>
    <s v="E85125"/>
    <s v="Sterndale Surgery"/>
    <s v="Hammersmith &amp; Fulham Central Pcn"/>
    <s v="NHS North West London ICB - W2U3Z"/>
    <n v="559"/>
    <n v="1118"/>
    <n v="81"/>
    <n v="162"/>
    <n v="256"/>
    <n v="512"/>
    <n v="183"/>
    <n v="366"/>
    <n v="20"/>
    <n v="40"/>
    <n v="19"/>
    <n v="38"/>
    <n v="3.3989266547406083E-2"/>
    <n v="3.3989266547406083E-2"/>
    <x v="1"/>
    <x v="14"/>
    <x v="115"/>
    <s v="E85125"/>
  </r>
  <r>
    <x v="4"/>
    <s v="E85074"/>
    <s v="West Kensington Gp Surgery"/>
    <s v="Hammersmith &amp; Fulham Central Pcn"/>
    <s v="NHS North West London ICB - W2U3Z"/>
    <n v="5335"/>
    <n v="21340"/>
    <n v="816"/>
    <n v="3264"/>
    <n v="2577"/>
    <n v="10308"/>
    <n v="1637"/>
    <n v="6548"/>
    <n v="126"/>
    <n v="504"/>
    <n v="179"/>
    <n v="716"/>
    <n v="3.3552014995313961E-2"/>
    <n v="3.3552014995313961E-2"/>
    <x v="1"/>
    <x v="14"/>
    <x v="116"/>
    <s v="E85074"/>
  </r>
  <r>
    <x v="4"/>
    <s v="E85020"/>
    <s v="Brook Green Medical Centre"/>
    <s v="Hammersmith &amp; Fulham Partnership Pcn"/>
    <s v="NHS North West London ICB - W2U3Z"/>
    <n v="859"/>
    <n v="2153"/>
    <n v="87"/>
    <n v="219"/>
    <n v="476"/>
    <n v="1156"/>
    <n v="242"/>
    <n v="636"/>
    <n v="27"/>
    <n v="74"/>
    <n v="27"/>
    <n v="68"/>
    <n v="3.1431897555296857E-2"/>
    <n v="3.1583836507199259E-2"/>
    <x v="1"/>
    <x v="15"/>
    <x v="117"/>
    <s v="E85020"/>
  </r>
  <r>
    <x v="4"/>
    <s v="E85003"/>
    <s v="North End Medical Centre"/>
    <s v="Hammersmith &amp; Fulham Partnership Pcn"/>
    <s v="NHS North West London ICB - W2U3Z"/>
    <n v="1194"/>
    <n v="2763"/>
    <n v="140"/>
    <n v="317"/>
    <n v="646"/>
    <n v="1523"/>
    <n v="275"/>
    <n v="628"/>
    <n v="62"/>
    <n v="142"/>
    <n v="71"/>
    <n v="153"/>
    <n v="5.9463986599664995E-2"/>
    <n v="5.5374592833876218E-2"/>
    <x v="1"/>
    <x v="15"/>
    <x v="118"/>
    <s v="E85003"/>
  </r>
  <r>
    <x v="4"/>
    <s v="E85636"/>
    <s v="Park Medical Centre"/>
    <s v="Hammersmith &amp; Fulham Partnership Pcn"/>
    <s v="NHS North West London ICB - W2U3Z"/>
    <n v="2106"/>
    <n v="4373"/>
    <n v="295"/>
    <n v="598"/>
    <n v="953"/>
    <n v="1994"/>
    <n v="591"/>
    <n v="1236"/>
    <n v="136"/>
    <n v="280"/>
    <n v="131"/>
    <n v="265"/>
    <n v="6.2203228869895537E-2"/>
    <n v="6.0599131031328607E-2"/>
    <x v="1"/>
    <x v="15"/>
    <x v="119"/>
    <s v="E85636"/>
  </r>
  <r>
    <x v="4"/>
    <s v="E85016"/>
    <s v="Richford Gate Medical Centre"/>
    <s v="Hammersmith &amp; Fulham Partnership Pcn"/>
    <s v="NHS North West London ICB - W2U3Z"/>
    <n v="2892"/>
    <n v="6208"/>
    <n v="288"/>
    <n v="605"/>
    <n v="1847"/>
    <n v="3986"/>
    <n v="544"/>
    <n v="1168"/>
    <n v="103"/>
    <n v="215"/>
    <n v="110"/>
    <n v="234"/>
    <n v="3.8035961272475792E-2"/>
    <n v="3.7693298969072163E-2"/>
    <x v="1"/>
    <x v="15"/>
    <x v="120"/>
    <s v="E85016"/>
  </r>
  <r>
    <x v="4"/>
    <s v="E85055"/>
    <s v="The Bush Doctors"/>
    <s v="Hammersmith &amp; Fulham Partnership Pcn"/>
    <s v="NHS North West London ICB - W2U3Z"/>
    <n v="1321"/>
    <n v="3107"/>
    <n v="145"/>
    <n v="334"/>
    <n v="735"/>
    <n v="1745"/>
    <n v="309"/>
    <n v="730"/>
    <n v="75"/>
    <n v="174"/>
    <n v="57"/>
    <n v="124"/>
    <n v="4.3149129447388343E-2"/>
    <n v="3.9909880914065013E-2"/>
    <x v="1"/>
    <x v="15"/>
    <x v="121"/>
    <s v="E85055"/>
  </r>
  <r>
    <x v="4"/>
    <s v="E84067"/>
    <s v="Church Lane Surgery"/>
    <s v="Harness North Pcn"/>
    <s v="NHS North West London ICB - W2U3Z"/>
    <n v="0"/>
    <n v="0"/>
    <n v="0"/>
    <n v="0"/>
    <n v="0"/>
    <n v="0"/>
    <n v="0"/>
    <n v="0"/>
    <n v="0"/>
    <n v="0"/>
    <n v="0"/>
    <n v="0"/>
    <n v="0"/>
    <n v="0"/>
    <x v="2"/>
    <x v="16"/>
    <x v="122"/>
    <s v="E84067"/>
  </r>
  <r>
    <x v="4"/>
    <s v="E84083"/>
    <s v="Lanfranc Medical Centre"/>
    <s v="Harness North Pcn"/>
    <s v="NHS North West London ICB - W2U3Z"/>
    <n v="0"/>
    <n v="0"/>
    <n v="0"/>
    <n v="0"/>
    <n v="0"/>
    <n v="0"/>
    <n v="0"/>
    <n v="0"/>
    <n v="0"/>
    <n v="0"/>
    <n v="0"/>
    <n v="0"/>
    <n v="0"/>
    <n v="0"/>
    <x v="2"/>
    <x v="16"/>
    <x v="123"/>
    <s v="E84083"/>
  </r>
  <r>
    <x v="4"/>
    <s v="E84701"/>
    <s v="Pearl Medical Practice"/>
    <s v="Harness North Pcn"/>
    <s v="NHS North West London ICB - W2U3Z"/>
    <n v="1103"/>
    <n v="2876"/>
    <n v="124"/>
    <n v="307"/>
    <n v="487"/>
    <n v="1376"/>
    <n v="276"/>
    <n v="670"/>
    <n v="128"/>
    <n v="325"/>
    <n v="88"/>
    <n v="198"/>
    <n v="7.9782411604714415E-2"/>
    <n v="6.8845618915159945E-2"/>
    <x v="2"/>
    <x v="16"/>
    <x v="124"/>
    <s v="E84701"/>
  </r>
  <r>
    <x v="4"/>
    <s v="E84030"/>
    <s v="Preston Hill Surgery"/>
    <s v="Harness North Pcn"/>
    <s v="NHS North West London ICB - W2U3Z"/>
    <n v="4977"/>
    <n v="10091"/>
    <n v="438"/>
    <n v="887"/>
    <n v="3152"/>
    <n v="6364"/>
    <n v="977"/>
    <n v="1993"/>
    <n v="208"/>
    <n v="425"/>
    <n v="202"/>
    <n v="422"/>
    <n v="4.0586698814546913E-2"/>
    <n v="4.181944306808047E-2"/>
    <x v="2"/>
    <x v="16"/>
    <x v="125"/>
    <s v="E84030"/>
  </r>
  <r>
    <x v="4"/>
    <s v="E84678"/>
    <s v="Preston Medical Centre"/>
    <s v="Harness North Pcn"/>
    <s v="NHS North West London ICB - W2U3Z"/>
    <n v="0"/>
    <n v="0"/>
    <n v="0"/>
    <n v="0"/>
    <n v="0"/>
    <n v="0"/>
    <n v="0"/>
    <n v="0"/>
    <n v="0"/>
    <n v="0"/>
    <n v="0"/>
    <n v="0"/>
    <n v="0"/>
    <n v="0"/>
    <x v="2"/>
    <x v="16"/>
    <x v="126"/>
    <s v="E84678"/>
  </r>
  <r>
    <x v="4"/>
    <s v="Y01090"/>
    <s v="Sms Medical Practice"/>
    <s v="Harness North Pcn"/>
    <s v="NHS North West London ICB - W2U3Z"/>
    <n v="0"/>
    <n v="0"/>
    <n v="0"/>
    <n v="0"/>
    <n v="0"/>
    <n v="0"/>
    <n v="0"/>
    <n v="0"/>
    <n v="0"/>
    <n v="0"/>
    <n v="0"/>
    <n v="0"/>
    <n v="0"/>
    <n v="0"/>
    <x v="2"/>
    <x v="16"/>
    <x v="127"/>
    <s v="Y01090"/>
  </r>
  <r>
    <x v="4"/>
    <s v="E84626"/>
    <s v="The Sunflower Medical Centre"/>
    <s v="Harness North Pcn"/>
    <s v="NHS North West London ICB - W2U3Z"/>
    <n v="50"/>
    <n v="100"/>
    <n v="2"/>
    <n v="4"/>
    <n v="32"/>
    <n v="64"/>
    <n v="13"/>
    <n v="26"/>
    <n v="1"/>
    <n v="2"/>
    <n v="2"/>
    <n v="4"/>
    <n v="0.04"/>
    <n v="0.04"/>
    <x v="2"/>
    <x v="16"/>
    <x v="128"/>
    <s v="E84626"/>
  </r>
  <r>
    <x v="4"/>
    <s v="E84635"/>
    <s v="The Surgery"/>
    <s v="Harness North Pcn"/>
    <s v="NHS North West London ICB - W2U3Z"/>
    <n v="1731"/>
    <n v="3844"/>
    <n v="258"/>
    <n v="564"/>
    <n v="659"/>
    <n v="1535"/>
    <n v="504"/>
    <n v="1097"/>
    <n v="205"/>
    <n v="427"/>
    <n v="105"/>
    <n v="221"/>
    <n v="6.0658578856152515E-2"/>
    <n v="5.7492195629552552E-2"/>
    <x v="2"/>
    <x v="16"/>
    <x v="129"/>
    <s v="E84635"/>
  </r>
  <r>
    <x v="4"/>
    <s v="E84709"/>
    <s v="Wembley Park Medical Centre"/>
    <s v="Harness North Pcn"/>
    <s v="NHS North West London ICB - W2U3Z"/>
    <n v="15725"/>
    <n v="31571"/>
    <n v="2104"/>
    <n v="4231"/>
    <n v="7892"/>
    <n v="15847"/>
    <n v="3384"/>
    <n v="6787"/>
    <n v="1085"/>
    <n v="2177"/>
    <n v="1260"/>
    <n v="2529"/>
    <n v="8.0127186009538956E-2"/>
    <n v="8.0105159798549305E-2"/>
    <x v="2"/>
    <x v="16"/>
    <x v="130"/>
    <s v="E84709"/>
  </r>
  <r>
    <x v="4"/>
    <s v="E84015"/>
    <s v="Willow Tree Family Doctors"/>
    <s v="Harness North Pcn"/>
    <s v="NHS North West London ICB - W2U3Z"/>
    <n v="3110"/>
    <n v="6181"/>
    <n v="532"/>
    <n v="1009"/>
    <n v="787"/>
    <n v="1838"/>
    <n v="1240"/>
    <n v="2318"/>
    <n v="280"/>
    <n v="519"/>
    <n v="271"/>
    <n v="497"/>
    <n v="8.7138263665594851E-2"/>
    <n v="8.0407701019252542E-2"/>
    <x v="2"/>
    <x v="16"/>
    <x v="131"/>
    <s v="E84015"/>
  </r>
  <r>
    <x v="4"/>
    <s v="E84031"/>
    <s v="Brentfield Medical Centre"/>
    <s v="Harness South Pcn"/>
    <s v="NHS North West London ICB - W2U3Z"/>
    <n v="4601"/>
    <n v="10400"/>
    <n v="419"/>
    <n v="942"/>
    <n v="2325"/>
    <n v="5364"/>
    <n v="1287"/>
    <n v="2837"/>
    <n v="313"/>
    <n v="705"/>
    <n v="257"/>
    <n v="552"/>
    <n v="5.5857422299500109E-2"/>
    <n v="5.3076923076923077E-2"/>
    <x v="2"/>
    <x v="17"/>
    <x v="132"/>
    <s v="E84031"/>
  </r>
  <r>
    <x v="4"/>
    <s v="E84013"/>
    <s v="Church End Medical Centre"/>
    <s v="Harness South Pcn"/>
    <s v="NHS North West London ICB - W2U3Z"/>
    <n v="779"/>
    <n v="1558"/>
    <n v="51"/>
    <n v="102"/>
    <n v="508"/>
    <n v="1016"/>
    <n v="162"/>
    <n v="324"/>
    <n v="36"/>
    <n v="72"/>
    <n v="22"/>
    <n v="44"/>
    <n v="2.8241335044929396E-2"/>
    <n v="2.8241335044929396E-2"/>
    <x v="2"/>
    <x v="17"/>
    <x v="133"/>
    <s v="E84013"/>
  </r>
  <r>
    <x v="4"/>
    <s v="E84002"/>
    <s v="Forty Willows Surgery"/>
    <s v="Harness South Pcn"/>
    <s v="NHS North West London ICB - W2U3Z"/>
    <n v="3590"/>
    <n v="7723"/>
    <n v="487"/>
    <n v="875"/>
    <n v="1334"/>
    <n v="3733"/>
    <n v="1093"/>
    <n v="1929"/>
    <n v="373"/>
    <n v="665"/>
    <n v="303"/>
    <n v="521"/>
    <n v="8.4401114206128128E-2"/>
    <n v="6.7460831283180117E-2"/>
    <x v="2"/>
    <x v="17"/>
    <x v="134"/>
    <s v="E84002"/>
  </r>
  <r>
    <x v="4"/>
    <s v="E84074"/>
    <s v="Freuchen Medical Centre"/>
    <s v="Harness South Pcn"/>
    <s v="NHS North West London ICB - W2U3Z"/>
    <n v="3287"/>
    <n v="9249"/>
    <n v="477"/>
    <n v="1188"/>
    <n v="1497"/>
    <n v="4884"/>
    <n v="854"/>
    <n v="2069"/>
    <n v="258"/>
    <n v="628"/>
    <n v="201"/>
    <n v="480"/>
    <n v="6.1149984788560999E-2"/>
    <n v="5.1897502432695426E-2"/>
    <x v="2"/>
    <x v="17"/>
    <x v="135"/>
    <s v="E84074"/>
  </r>
  <r>
    <x v="4"/>
    <s v="E84637"/>
    <s v="Hilltop Medical Practice"/>
    <s v="Harness South Pcn"/>
    <s v="NHS North West London ICB - W2U3Z"/>
    <n v="1458"/>
    <n v="3383"/>
    <n v="240"/>
    <n v="525"/>
    <n v="530"/>
    <n v="1363"/>
    <n v="402"/>
    <n v="870"/>
    <n v="168"/>
    <n v="365"/>
    <n v="118"/>
    <n v="260"/>
    <n v="8.0932784636488342E-2"/>
    <n v="7.6854862548034295E-2"/>
    <x v="2"/>
    <x v="17"/>
    <x v="136"/>
    <s v="E84637"/>
  </r>
  <r>
    <x v="4"/>
    <s v="E84076"/>
    <s v="Oxgate Gardens Surgery"/>
    <s v="Harness South Pcn"/>
    <s v="NHS North West London ICB - W2U3Z"/>
    <n v="0"/>
    <n v="0"/>
    <n v="0"/>
    <n v="0"/>
    <n v="0"/>
    <n v="0"/>
    <n v="0"/>
    <n v="0"/>
    <n v="0"/>
    <n v="0"/>
    <n v="0"/>
    <n v="0"/>
    <n v="0"/>
    <n v="0"/>
    <x v="2"/>
    <x v="17"/>
    <x v="137"/>
    <s v="E84076"/>
  </r>
  <r>
    <x v="4"/>
    <s v="E84645"/>
    <s v="Park Royal Medical Practice"/>
    <s v="Harness South Pcn"/>
    <s v="NHS North West London ICB - W2U3Z"/>
    <n v="2481"/>
    <n v="7181"/>
    <n v="378"/>
    <n v="954"/>
    <n v="806"/>
    <n v="3014"/>
    <n v="814"/>
    <n v="2014"/>
    <n v="213"/>
    <n v="541"/>
    <n v="270"/>
    <n v="658"/>
    <n v="0.10882708585247884"/>
    <n v="9.1630692104163761E-2"/>
    <x v="2"/>
    <x v="17"/>
    <x v="138"/>
    <s v="E84645"/>
  </r>
  <r>
    <x v="4"/>
    <s v="E84656"/>
    <s v="Roundwood Park Medical Centre"/>
    <s v="Harness South Pcn"/>
    <s v="NHS North West London ICB - W2U3Z"/>
    <n v="2288"/>
    <n v="4576"/>
    <n v="319"/>
    <n v="638"/>
    <n v="788"/>
    <n v="1576"/>
    <n v="813"/>
    <n v="1626"/>
    <n v="162"/>
    <n v="324"/>
    <n v="206"/>
    <n v="412"/>
    <n v="9.0034965034965039E-2"/>
    <n v="9.0034965034965039E-2"/>
    <x v="2"/>
    <x v="17"/>
    <x v="139"/>
    <s v="E84656"/>
  </r>
  <r>
    <x v="4"/>
    <s v="E84028"/>
    <s v="The Stonebridge Practice"/>
    <s v="Harness South Pcn"/>
    <s v="NHS North West London ICB - W2U3Z"/>
    <n v="1623"/>
    <n v="3401"/>
    <n v="152"/>
    <n v="322"/>
    <n v="742"/>
    <n v="1579"/>
    <n v="461"/>
    <n v="953"/>
    <n v="142"/>
    <n v="294"/>
    <n v="126"/>
    <n v="253"/>
    <n v="7.763401109057301E-2"/>
    <n v="7.4389885327844754E-2"/>
    <x v="2"/>
    <x v="17"/>
    <x v="140"/>
    <s v="E84028"/>
  </r>
  <r>
    <x v="4"/>
    <s v="E84086"/>
    <s v="Walm Lane Surgery"/>
    <s v="Harness South Pcn"/>
    <s v="NHS North West London ICB - W2U3Z"/>
    <n v="1976"/>
    <n v="4545"/>
    <n v="265"/>
    <n v="574"/>
    <n v="766"/>
    <n v="1927"/>
    <n v="695"/>
    <n v="1506"/>
    <n v="111"/>
    <n v="242"/>
    <n v="139"/>
    <n v="296"/>
    <n v="7.0344129554655868E-2"/>
    <n v="6.5126512651265123E-2"/>
    <x v="2"/>
    <x v="17"/>
    <x v="141"/>
    <s v="E84086"/>
  </r>
  <r>
    <x v="4"/>
    <s v="Y05080"/>
    <s v="First Choice Medical Care"/>
    <s v="Harrow Collaborative Pcn"/>
    <s v="NHS North West London ICB - W2U3Z"/>
    <n v="1400"/>
    <n v="2825"/>
    <n v="179"/>
    <n v="359"/>
    <n v="539"/>
    <n v="1095"/>
    <n v="533"/>
    <n v="1072"/>
    <n v="90"/>
    <n v="181"/>
    <n v="59"/>
    <n v="118"/>
    <n v="4.2142857142857142E-2"/>
    <n v="4.176991150442478E-2"/>
    <x v="6"/>
    <x v="18"/>
    <x v="142"/>
    <s v="Y05080"/>
  </r>
  <r>
    <x v="4"/>
    <s v="E84676"/>
    <s v="Headstone Lane Medical Centre"/>
    <s v="Harrow Collaborative Pcn"/>
    <s v="NHS North West London ICB - W2U3Z"/>
    <n v="140"/>
    <n v="280"/>
    <n v="12"/>
    <n v="24"/>
    <n v="91"/>
    <n v="182"/>
    <n v="34"/>
    <n v="68"/>
    <n v="1"/>
    <n v="2"/>
    <n v="2"/>
    <n v="4"/>
    <n v="1.4285714285714285E-2"/>
    <n v="1.4285714285714285E-2"/>
    <x v="6"/>
    <x v="18"/>
    <x v="143"/>
    <s v="E84676"/>
  </r>
  <r>
    <x v="4"/>
    <s v="E84680"/>
    <s v="Headstone Road Surgery"/>
    <s v="Harrow Collaborative Pcn"/>
    <s v="NHS North West London ICB - W2U3Z"/>
    <n v="0"/>
    <n v="0"/>
    <n v="0"/>
    <n v="0"/>
    <n v="0"/>
    <n v="0"/>
    <n v="0"/>
    <n v="0"/>
    <n v="0"/>
    <n v="0"/>
    <n v="0"/>
    <n v="0"/>
    <n v="0"/>
    <n v="0"/>
    <x v="6"/>
    <x v="18"/>
    <x v="144"/>
    <s v="E84680"/>
  </r>
  <r>
    <x v="4"/>
    <s v="E84647"/>
    <s v="Kenton Clinic"/>
    <s v="Harrow Collaborative Pcn"/>
    <s v="NHS North West London ICB - W2U3Z"/>
    <n v="544"/>
    <n v="1088"/>
    <n v="121"/>
    <n v="242"/>
    <n v="142"/>
    <n v="284"/>
    <n v="168"/>
    <n v="336"/>
    <n v="57"/>
    <n v="114"/>
    <n v="56"/>
    <n v="112"/>
    <n v="0.10294117647058823"/>
    <n v="0.10294117647058823"/>
    <x v="6"/>
    <x v="18"/>
    <x v="145"/>
    <s v="E84647"/>
  </r>
  <r>
    <x v="4"/>
    <s v="E84005"/>
    <s v="Kings Road Surgery"/>
    <s v="Harrow Collaborative Pcn"/>
    <s v="NHS North West London ICB - W2U3Z"/>
    <n v="11883"/>
    <n v="29968"/>
    <n v="1364"/>
    <n v="3324"/>
    <n v="5665"/>
    <n v="14745"/>
    <n v="3240"/>
    <n v="7969"/>
    <n v="895"/>
    <n v="2200"/>
    <n v="719"/>
    <n v="1730"/>
    <n v="6.0506606075906758E-2"/>
    <n v="5.7728243459690333E-2"/>
    <x v="6"/>
    <x v="18"/>
    <x v="146"/>
    <s v="E84005"/>
  </r>
  <r>
    <x v="4"/>
    <s v="E84070"/>
    <s v="Pinner View Medical Centre"/>
    <s v="Harrow Collaborative Pcn"/>
    <s v="NHS North West London ICB - W2U3Z"/>
    <n v="901"/>
    <n v="1807"/>
    <n v="157"/>
    <n v="322"/>
    <n v="233"/>
    <n v="445"/>
    <n v="307"/>
    <n v="625"/>
    <n v="115"/>
    <n v="232"/>
    <n v="89"/>
    <n v="183"/>
    <n v="9.8779134295227528E-2"/>
    <n v="0.10127282789153293"/>
    <x v="6"/>
    <x v="18"/>
    <x v="147"/>
    <s v="E84070"/>
  </r>
  <r>
    <x v="4"/>
    <s v="E84040"/>
    <s v="The Pinner Road Surgery"/>
    <s v="Harrow Collaborative Pcn"/>
    <s v="NHS North West London ICB - W2U3Z"/>
    <n v="702"/>
    <n v="1500"/>
    <n v="77"/>
    <n v="228"/>
    <n v="261"/>
    <n v="190"/>
    <n v="219"/>
    <n v="650"/>
    <n v="62"/>
    <n v="170"/>
    <n v="83"/>
    <n v="262"/>
    <n v="0.11823361823361823"/>
    <n v="0.17466666666666666"/>
    <x v="6"/>
    <x v="18"/>
    <x v="148"/>
    <s v="E84040"/>
  </r>
  <r>
    <x v="4"/>
    <s v="E84062"/>
    <s v="The Shaftesbury Medical Centre"/>
    <s v="Harrow Collaborative Pcn"/>
    <s v="NHS North West London ICB - W2U3Z"/>
    <n v="1748"/>
    <n v="3447"/>
    <n v="230"/>
    <n v="379"/>
    <n v="814"/>
    <n v="1932"/>
    <n v="484"/>
    <n v="794"/>
    <n v="122"/>
    <n v="195"/>
    <n v="98"/>
    <n v="147"/>
    <n v="5.6064073226544622E-2"/>
    <n v="4.2645778938207139E-2"/>
    <x v="6"/>
    <x v="18"/>
    <x v="149"/>
    <s v="E84062"/>
  </r>
  <r>
    <x v="4"/>
    <s v="E84653"/>
    <s v="Zain Medical Centre"/>
    <s v="Harrow Collaborative Pcn"/>
    <s v="NHS North West London ICB - W2U3Z"/>
    <n v="2043"/>
    <n v="4094"/>
    <n v="163"/>
    <n v="327"/>
    <n v="1339"/>
    <n v="2684"/>
    <n v="313"/>
    <n v="626"/>
    <n v="144"/>
    <n v="288"/>
    <n v="84"/>
    <n v="169"/>
    <n v="4.1116005873715125E-2"/>
    <n v="4.1279921836834391E-2"/>
    <x v="6"/>
    <x v="18"/>
    <x v="150"/>
    <s v="E84653"/>
  </r>
  <r>
    <x v="4"/>
    <s v="E84014"/>
    <s v="Bacon Lane Surgery"/>
    <s v="Harrow East Pcn"/>
    <s v="NHS North West London ICB - W2U3Z"/>
    <n v="5093"/>
    <n v="13762"/>
    <n v="744"/>
    <n v="1953"/>
    <n v="2070"/>
    <n v="5939"/>
    <n v="1582"/>
    <n v="4087"/>
    <n v="356"/>
    <n v="933"/>
    <n v="341"/>
    <n v="850"/>
    <n v="6.6954643628509725E-2"/>
    <n v="6.1764278447900015E-2"/>
    <x v="6"/>
    <x v="19"/>
    <x v="151"/>
    <s v="E84014"/>
  </r>
  <r>
    <x v="4"/>
    <s v="E84039"/>
    <s v="Honeypot Medical Centre"/>
    <s v="Harrow East Pcn"/>
    <s v="NHS North West London ICB - W2U3Z"/>
    <n v="5007"/>
    <n v="10312"/>
    <n v="919"/>
    <n v="1861"/>
    <n v="993"/>
    <n v="2205"/>
    <n v="1787"/>
    <n v="3613"/>
    <n v="741"/>
    <n v="1494"/>
    <n v="567"/>
    <n v="1139"/>
    <n v="0.11324146195326543"/>
    <n v="0.11045384018619085"/>
    <x v="6"/>
    <x v="19"/>
    <x v="152"/>
    <s v="E84039"/>
  </r>
  <r>
    <x v="4"/>
    <s v="E84075"/>
    <s v="Mollison Way Surgery"/>
    <s v="Harrow East Pcn"/>
    <s v="NHS North West London ICB - W2U3Z"/>
    <n v="1306"/>
    <n v="3103"/>
    <n v="147"/>
    <n v="340"/>
    <n v="684"/>
    <n v="1617"/>
    <n v="358"/>
    <n v="866"/>
    <n v="65"/>
    <n v="161"/>
    <n v="52"/>
    <n v="119"/>
    <n v="3.9816232771822356E-2"/>
    <n v="3.8349983886561391E-2"/>
    <x v="6"/>
    <x v="19"/>
    <x v="153"/>
    <s v="E84075"/>
  </r>
  <r>
    <x v="4"/>
    <s v="E84658"/>
    <s v="Aspri Medical Centre"/>
    <s v="Health Alliance Pcn"/>
    <s v="NHS North West London ICB - W2U3Z"/>
    <n v="657"/>
    <n v="1734"/>
    <n v="122"/>
    <n v="241"/>
    <n v="166"/>
    <n v="758"/>
    <n v="244"/>
    <n v="484"/>
    <n v="61"/>
    <n v="118"/>
    <n v="64"/>
    <n v="133"/>
    <n v="9.7412480974124804E-2"/>
    <n v="7.6701268742791234E-2"/>
    <x v="6"/>
    <x v="20"/>
    <x v="154"/>
    <s v="E84658"/>
  </r>
  <r>
    <x v="4"/>
    <s v="E84069"/>
    <s v="Belmont Health Centre"/>
    <s v="Health Alliance Pcn"/>
    <s v="NHS North West London ICB - W2U3Z"/>
    <n v="9394"/>
    <n v="20420"/>
    <n v="1056"/>
    <n v="2293"/>
    <n v="5231"/>
    <n v="11425"/>
    <n v="2193"/>
    <n v="4727"/>
    <n v="532"/>
    <n v="1153"/>
    <n v="382"/>
    <n v="822"/>
    <n v="4.0664253779007876E-2"/>
    <n v="4.0254652301665035E-2"/>
    <x v="6"/>
    <x v="20"/>
    <x v="155"/>
    <s v="E84069"/>
  </r>
  <r>
    <x v="4"/>
    <s v="E84004"/>
    <s v="The Circle Practice"/>
    <s v="Health Alliance Pcn"/>
    <s v="NHS North West London ICB - W2U3Z"/>
    <n v="2145"/>
    <n v="4462"/>
    <n v="271"/>
    <n v="557"/>
    <n v="1076"/>
    <n v="2218"/>
    <n v="560"/>
    <n v="1185"/>
    <n v="127"/>
    <n v="268"/>
    <n v="111"/>
    <n v="234"/>
    <n v="5.1748251748251747E-2"/>
    <n v="5.2442850739578661E-2"/>
    <x v="6"/>
    <x v="20"/>
    <x v="156"/>
    <s v="E84004"/>
  </r>
  <r>
    <x v="4"/>
    <s v="E84617"/>
    <s v="The Civic Medical Centre"/>
    <s v="Health Alliance Pcn"/>
    <s v="NHS North West London ICB - W2U3Z"/>
    <n v="0"/>
    <n v="0"/>
    <n v="0"/>
    <n v="0"/>
    <n v="0"/>
    <n v="0"/>
    <n v="0"/>
    <n v="0"/>
    <n v="0"/>
    <n v="0"/>
    <n v="0"/>
    <n v="0"/>
    <n v="0"/>
    <n v="0"/>
    <x v="6"/>
    <x v="20"/>
    <x v="157"/>
    <s v="E84617"/>
  </r>
  <r>
    <x v="4"/>
    <s v="E84057"/>
    <s v="The Stanmore Medical Centre"/>
    <s v="Health Alliance Pcn"/>
    <s v="NHS North West London ICB - W2U3Z"/>
    <n v="3547"/>
    <n v="10154"/>
    <n v="443"/>
    <n v="1285"/>
    <n v="1728"/>
    <n v="4889"/>
    <n v="937"/>
    <n v="2708"/>
    <n v="244"/>
    <n v="721"/>
    <n v="195"/>
    <n v="551"/>
    <n v="5.4976036086833942E-2"/>
    <n v="5.4264329328343512E-2"/>
    <x v="6"/>
    <x v="20"/>
    <x v="158"/>
    <s v="E84057"/>
  </r>
  <r>
    <x v="4"/>
    <s v="E84646"/>
    <s v="The Streatfield Medical Centre"/>
    <s v="Health Alliance Pcn"/>
    <s v="NHS North West London ICB - W2U3Z"/>
    <n v="1551"/>
    <n v="3115"/>
    <n v="327"/>
    <n v="656"/>
    <n v="397"/>
    <n v="803"/>
    <n v="427"/>
    <n v="856"/>
    <n v="221"/>
    <n v="442"/>
    <n v="179"/>
    <n v="358"/>
    <n v="0.11540941328175371"/>
    <n v="0.11492776886035314"/>
    <x v="6"/>
    <x v="20"/>
    <x v="159"/>
    <s v="E84646"/>
  </r>
  <r>
    <x v="4"/>
    <s v="E84009"/>
    <s v="Enderley Road Medical Centre"/>
    <s v="Healthsense Pcn"/>
    <s v="NHS North West London ICB - W2U3Z"/>
    <n v="2860"/>
    <n v="6579"/>
    <n v="507"/>
    <n v="1159"/>
    <n v="626"/>
    <n v="1660"/>
    <n v="1162"/>
    <n v="2542"/>
    <n v="265"/>
    <n v="585"/>
    <n v="300"/>
    <n v="633"/>
    <n v="0.1048951048951049"/>
    <n v="9.6215230278157773E-2"/>
    <x v="6"/>
    <x v="21"/>
    <x v="160"/>
    <s v="E84009"/>
  </r>
  <r>
    <x v="4"/>
    <s v="E84663"/>
    <s v="Kenton Bridge Medical Centre - Dr Raja"/>
    <s v="Healthsense Pcn"/>
    <s v="NHS North West London ICB - W2U3Z"/>
    <n v="2020"/>
    <n v="5026"/>
    <n v="356"/>
    <n v="897"/>
    <n v="605"/>
    <n v="1628"/>
    <n v="633"/>
    <n v="1529"/>
    <n v="232"/>
    <n v="544"/>
    <n v="194"/>
    <n v="428"/>
    <n v="9.6039603960396042E-2"/>
    <n v="8.5157182650218863E-2"/>
    <x v="6"/>
    <x v="21"/>
    <x v="161"/>
    <s v="E84663"/>
  </r>
  <r>
    <x v="4"/>
    <s v="E84601"/>
    <s v="Kenton Bridge Medical Centre Dr Golden"/>
    <s v="Healthsense Pcn"/>
    <s v="NHS North West London ICB - W2U3Z"/>
    <n v="964"/>
    <n v="1928"/>
    <n v="167"/>
    <n v="334"/>
    <n v="323"/>
    <n v="646"/>
    <n v="296"/>
    <n v="592"/>
    <n v="71"/>
    <n v="142"/>
    <n v="107"/>
    <n v="214"/>
    <n v="0.11099585062240663"/>
    <n v="0.11099585062240663"/>
    <x v="6"/>
    <x v="21"/>
    <x v="162"/>
    <s v="E84601"/>
  </r>
  <r>
    <x v="4"/>
    <s v="E84022"/>
    <s v="Roxbourne Medical Centre"/>
    <s v="Healthsense Pcn"/>
    <s v="NHS North West London ICB - W2U3Z"/>
    <n v="1850"/>
    <n v="3693"/>
    <n v="255"/>
    <n v="510"/>
    <n v="949"/>
    <n v="1891"/>
    <n v="476"/>
    <n v="952"/>
    <n v="92"/>
    <n v="184"/>
    <n v="78"/>
    <n v="156"/>
    <n v="4.2162162162162162E-2"/>
    <n v="4.2242079610073112E-2"/>
    <x v="6"/>
    <x v="21"/>
    <x v="163"/>
    <s v="E84022"/>
  </r>
  <r>
    <x v="4"/>
    <s v="E84008"/>
    <s v="Simpson House Medical Centre"/>
    <s v="Healthsense Pcn"/>
    <s v="NHS North West London ICB - W2U3Z"/>
    <n v="4475"/>
    <n v="10260"/>
    <n v="725"/>
    <n v="1435"/>
    <n v="1213"/>
    <n v="4019"/>
    <n v="1758"/>
    <n v="3341"/>
    <n v="429"/>
    <n v="818"/>
    <n v="350"/>
    <n v="647"/>
    <n v="7.8212290502793297E-2"/>
    <n v="6.3060428849902539E-2"/>
    <x v="6"/>
    <x v="21"/>
    <x v="164"/>
    <s v="E84008"/>
  </r>
  <r>
    <x v="4"/>
    <s v="E84024"/>
    <s v="The Pinn Medical Centre"/>
    <s v="Healthsense Pcn"/>
    <s v="NHS North West London ICB - W2U3Z"/>
    <n v="5382"/>
    <n v="10797"/>
    <n v="1016"/>
    <n v="2037"/>
    <n v="2046"/>
    <n v="4104"/>
    <n v="1411"/>
    <n v="2830"/>
    <n v="464"/>
    <n v="932"/>
    <n v="445"/>
    <n v="894"/>
    <n v="8.268301746562616E-2"/>
    <n v="8.2800777993887187E-2"/>
    <x v="6"/>
    <x v="21"/>
    <x v="165"/>
    <s v="E84024"/>
  </r>
  <r>
    <x v="4"/>
    <s v="E84068"/>
    <s v="The Ridgeway Surgery"/>
    <s v="Healthsense Pcn"/>
    <s v="NHS North West London ICB - W2U3Z"/>
    <n v="6930"/>
    <n v="14575"/>
    <n v="889"/>
    <n v="1851"/>
    <n v="2863"/>
    <n v="6081"/>
    <n v="2070"/>
    <n v="4324"/>
    <n v="600"/>
    <n v="1255"/>
    <n v="508"/>
    <n v="1064"/>
    <n v="7.3304473304473303E-2"/>
    <n v="7.3001715265866213E-2"/>
    <x v="6"/>
    <x v="21"/>
    <x v="166"/>
    <s v="E84068"/>
  </r>
  <r>
    <x v="4"/>
    <s v="E86029"/>
    <s v="Cedar Brook Practice"/>
    <s v="Hh Collaborative Pcn"/>
    <s v="NHS North West London ICB - W2U3Z"/>
    <n v="2717"/>
    <n v="5666"/>
    <n v="383"/>
    <n v="772"/>
    <n v="1142"/>
    <n v="2477"/>
    <n v="634"/>
    <n v="1280"/>
    <n v="269"/>
    <n v="544"/>
    <n v="289"/>
    <n v="593"/>
    <n v="0.10636731689363269"/>
    <n v="0.10465937169078715"/>
    <x v="5"/>
    <x v="22"/>
    <x v="167"/>
    <s v="E86029"/>
  </r>
  <r>
    <x v="4"/>
    <s v="E86038"/>
    <s v="Glendale Medical Centre"/>
    <s v="Hh Collaborative Pcn"/>
    <s v="NHS North West London ICB - W2U3Z"/>
    <n v="1950"/>
    <n v="4087"/>
    <n v="226"/>
    <n v="466"/>
    <n v="1147"/>
    <n v="2427"/>
    <n v="305"/>
    <n v="620"/>
    <n v="132"/>
    <n v="278"/>
    <n v="140"/>
    <n v="296"/>
    <n v="7.179487179487179E-2"/>
    <n v="7.2424761438708102E-2"/>
    <x v="5"/>
    <x v="22"/>
    <x v="168"/>
    <s v="E86038"/>
  </r>
  <r>
    <x v="4"/>
    <s v="E86017"/>
    <s v="Hayes Medical Centre"/>
    <s v="Hh Collaborative Pcn"/>
    <s v="NHS North West London ICB - W2U3Z"/>
    <n v="13312"/>
    <n v="27656"/>
    <n v="1982"/>
    <n v="4018"/>
    <n v="4915"/>
    <n v="10632"/>
    <n v="3184"/>
    <n v="6437"/>
    <n v="1721"/>
    <n v="3475"/>
    <n v="1510"/>
    <n v="3094"/>
    <n v="0.11343149038461539"/>
    <n v="0.11187445762221579"/>
    <x v="5"/>
    <x v="22"/>
    <x v="169"/>
    <s v="E86017"/>
  </r>
  <r>
    <x v="4"/>
    <s v="Y00352"/>
    <s v="Hesa Medical Centre - Y00352"/>
    <s v="Hh Collaborative Pcn"/>
    <s v="NHS North West London ICB - W2U3Z"/>
    <n v="10353"/>
    <n v="22506"/>
    <n v="908"/>
    <n v="1979"/>
    <n v="6828"/>
    <n v="14851"/>
    <n v="1449"/>
    <n v="3150"/>
    <n v="619"/>
    <n v="1330"/>
    <n v="549"/>
    <n v="1196"/>
    <n v="5.3028107794842072E-2"/>
    <n v="5.3141384519683643E-2"/>
    <x v="5"/>
    <x v="22"/>
    <x v="170"/>
    <s v="Y00352"/>
  </r>
  <r>
    <x v="4"/>
    <s v="E86625"/>
    <s v="Kincora Doctors Surgery"/>
    <s v="Hh Collaborative Pcn"/>
    <s v="NHS North West London ICB - W2U3Z"/>
    <n v="164"/>
    <n v="331"/>
    <n v="18"/>
    <n v="36"/>
    <n v="83"/>
    <n v="179"/>
    <n v="31"/>
    <n v="52"/>
    <n v="16"/>
    <n v="27"/>
    <n v="16"/>
    <n v="37"/>
    <n v="9.7560975609756101E-2"/>
    <n v="0.11178247734138973"/>
    <x v="5"/>
    <x v="22"/>
    <x v="171"/>
    <s v="E86625"/>
  </r>
  <r>
    <x v="4"/>
    <s v="E86609"/>
    <s v="North Hyde Road Surgery"/>
    <s v="Hh Collaborative Pcn"/>
    <s v="NHS North West London ICB - W2U3Z"/>
    <n v="4183"/>
    <n v="8722"/>
    <n v="633"/>
    <n v="1280"/>
    <n v="1934"/>
    <n v="4162"/>
    <n v="746"/>
    <n v="1510"/>
    <n v="465"/>
    <n v="942"/>
    <n v="405"/>
    <n v="828"/>
    <n v="9.6820463781974661E-2"/>
    <n v="9.4932354964457691E-2"/>
    <x v="5"/>
    <x v="22"/>
    <x v="172"/>
    <s v="E86609"/>
  </r>
  <r>
    <x v="4"/>
    <s v="E86019"/>
    <s v="The Warren Practice"/>
    <s v="Hh Collaborative Pcn"/>
    <s v="NHS North West London ICB - W2U3Z"/>
    <n v="1088"/>
    <n v="2358"/>
    <n v="127"/>
    <n v="265"/>
    <n v="671"/>
    <n v="1485"/>
    <n v="195"/>
    <n v="400"/>
    <n v="47"/>
    <n v="98"/>
    <n v="48"/>
    <n v="110"/>
    <n v="4.4117647058823532E-2"/>
    <n v="4.6649703138252757E-2"/>
    <x v="5"/>
    <x v="22"/>
    <x v="173"/>
    <s v="E86019"/>
  </r>
  <r>
    <x v="4"/>
    <s v="E86018"/>
    <s v="Townfield Doctors Surgery"/>
    <s v="Hh Collaborative Pcn"/>
    <s v="NHS North West London ICB - W2U3Z"/>
    <n v="2268"/>
    <n v="4734"/>
    <n v="304"/>
    <n v="613"/>
    <n v="938"/>
    <n v="2035"/>
    <n v="575"/>
    <n v="1165"/>
    <n v="255"/>
    <n v="515"/>
    <n v="196"/>
    <n v="406"/>
    <n v="8.6419753086419748E-2"/>
    <n v="8.5762568652302487E-2"/>
    <x v="5"/>
    <x v="22"/>
    <x v="174"/>
    <s v="E86018"/>
  </r>
  <r>
    <x v="4"/>
    <s v="E85716"/>
    <s v="Bath Road Surgery"/>
    <s v="Hounslow Health Pcn"/>
    <s v="NHS North West London ICB - W2U3Z"/>
    <n v="9055"/>
    <n v="22497"/>
    <n v="1130"/>
    <n v="2658"/>
    <n v="3745"/>
    <n v="10186"/>
    <n v="2777"/>
    <n v="6369"/>
    <n v="849"/>
    <n v="2017"/>
    <n v="554"/>
    <n v="1267"/>
    <n v="6.1181667586968524E-2"/>
    <n v="5.6318620260479173E-2"/>
    <x v="3"/>
    <x v="23"/>
    <x v="175"/>
    <s v="E85716"/>
  </r>
  <r>
    <x v="4"/>
    <s v="E85058"/>
    <s v="Blue Wing Family Doctor Unit"/>
    <s v="Hounslow Health Pcn"/>
    <s v="NHS North West London ICB - W2U3Z"/>
    <n v="0"/>
    <n v="0"/>
    <n v="0"/>
    <n v="0"/>
    <n v="0"/>
    <n v="0"/>
    <n v="0"/>
    <n v="0"/>
    <n v="0"/>
    <n v="0"/>
    <n v="0"/>
    <n v="0"/>
    <n v="0"/>
    <n v="0"/>
    <x v="3"/>
    <x v="23"/>
    <x v="176"/>
    <s v="E85058"/>
  </r>
  <r>
    <x v="4"/>
    <s v="E85059"/>
    <s v="Chestnut Practice"/>
    <s v="Hounslow Health Pcn"/>
    <s v="NHS North West London ICB - W2U3Z"/>
    <n v="35"/>
    <n v="70"/>
    <n v="5"/>
    <n v="10"/>
    <n v="11"/>
    <n v="22"/>
    <n v="14"/>
    <n v="28"/>
    <n v="2"/>
    <n v="4"/>
    <n v="3"/>
    <n v="6"/>
    <n v="8.5714285714285715E-2"/>
    <n v="8.5714285714285715E-2"/>
    <x v="3"/>
    <x v="23"/>
    <x v="177"/>
    <s v="E85059"/>
  </r>
  <r>
    <x v="4"/>
    <s v="E85126"/>
    <s v="Green Practice"/>
    <s v="Hounslow Health Pcn"/>
    <s v="NHS North West London ICB - W2U3Z"/>
    <n v="124"/>
    <n v="323"/>
    <n v="19"/>
    <n v="50"/>
    <n v="47"/>
    <n v="124"/>
    <n v="36"/>
    <n v="91"/>
    <n v="11"/>
    <n v="29"/>
    <n v="11"/>
    <n v="29"/>
    <n v="8.8709677419354843E-2"/>
    <n v="8.9783281733746126E-2"/>
    <x v="3"/>
    <x v="23"/>
    <x v="178"/>
    <s v="E85126"/>
  </r>
  <r>
    <x v="4"/>
    <s v="E85713"/>
    <s v="Hounslow Family Practice"/>
    <s v="Hounslow Health Pcn"/>
    <s v="NHS North West London ICB - W2U3Z"/>
    <n v="0"/>
    <n v="0"/>
    <n v="0"/>
    <n v="0"/>
    <n v="0"/>
    <n v="0"/>
    <n v="0"/>
    <n v="0"/>
    <n v="0"/>
    <n v="0"/>
    <n v="0"/>
    <n v="0"/>
    <n v="0"/>
    <n v="0"/>
    <x v="3"/>
    <x v="23"/>
    <x v="179"/>
    <s v="E85713"/>
  </r>
  <r>
    <x v="4"/>
    <s v="E85015"/>
    <s v="Hounslow Medical Centre"/>
    <s v="Hounslow Health Pcn"/>
    <s v="NHS North West London ICB - W2U3Z"/>
    <n v="198"/>
    <n v="482"/>
    <n v="11"/>
    <n v="29"/>
    <n v="143"/>
    <n v="339"/>
    <n v="30"/>
    <n v="74"/>
    <n v="5"/>
    <n v="14"/>
    <n v="9"/>
    <n v="26"/>
    <n v="4.5454545454545456E-2"/>
    <n v="5.3941908713692949E-2"/>
    <x v="3"/>
    <x v="23"/>
    <x v="180"/>
    <s v="E85015"/>
  </r>
  <r>
    <x v="4"/>
    <s v="E85060"/>
    <s v="Kingfisher Practice"/>
    <s v="Hounslow Health Pcn"/>
    <s v="NHS North West London ICB - W2U3Z"/>
    <n v="1020"/>
    <n v="2117"/>
    <n v="125"/>
    <n v="250"/>
    <n v="489"/>
    <n v="1055"/>
    <n v="284"/>
    <n v="568"/>
    <n v="69"/>
    <n v="138"/>
    <n v="53"/>
    <n v="106"/>
    <n v="5.1960784313725493E-2"/>
    <n v="5.0070854983467174E-2"/>
    <x v="3"/>
    <x v="23"/>
    <x v="181"/>
    <s v="E85060"/>
  </r>
  <r>
    <x v="4"/>
    <s v="E85113"/>
    <s v="Redwood Practice"/>
    <s v="Hounslow Health Pcn"/>
    <s v="NHS North West London ICB - W2U3Z"/>
    <n v="588"/>
    <n v="1512"/>
    <n v="85"/>
    <n v="218"/>
    <n v="255"/>
    <n v="677"/>
    <n v="199"/>
    <n v="501"/>
    <n v="19"/>
    <n v="46"/>
    <n v="30"/>
    <n v="70"/>
    <n v="5.1020408163265307E-2"/>
    <n v="4.6296296296296294E-2"/>
    <x v="3"/>
    <x v="23"/>
    <x v="182"/>
    <s v="E85113"/>
  </r>
  <r>
    <x v="4"/>
    <s v="Y02671"/>
    <s v="The Practice Heart Of Hounslow"/>
    <s v="Hounslow Health Pcn"/>
    <s v="NHS North West London ICB - W2U3Z"/>
    <n v="1705"/>
    <n v="3542"/>
    <n v="256"/>
    <n v="537"/>
    <n v="886"/>
    <n v="1820"/>
    <n v="394"/>
    <n v="822"/>
    <n v="101"/>
    <n v="219"/>
    <n v="68"/>
    <n v="144"/>
    <n v="3.988269794721408E-2"/>
    <n v="4.0654997176736304E-2"/>
    <x v="3"/>
    <x v="23"/>
    <x v="183"/>
    <s v="Y02671"/>
  </r>
  <r>
    <x v="4"/>
    <s v="E85600"/>
    <s v="Willow Practice"/>
    <s v="Hounslow Health Pcn"/>
    <s v="NHS North West London ICB - W2U3Z"/>
    <n v="47"/>
    <n v="141"/>
    <n v="5"/>
    <n v="15"/>
    <n v="12"/>
    <n v="36"/>
    <n v="16"/>
    <n v="48"/>
    <n v="8"/>
    <n v="24"/>
    <n v="6"/>
    <n v="18"/>
    <n v="0.1276595744680851"/>
    <n v="0.1276595744680851"/>
    <x v="3"/>
    <x v="23"/>
    <x v="184"/>
    <s v="E85600"/>
  </r>
  <r>
    <x v="4"/>
    <s v="Y01011"/>
    <s v="Barlby Surgery"/>
    <s v="Inclusive Health Pcn"/>
    <s v="NHS North West London ICB - W2U3Z"/>
    <n v="2402"/>
    <n v="4804"/>
    <n v="193"/>
    <n v="386"/>
    <n v="1495"/>
    <n v="2990"/>
    <n v="633"/>
    <n v="1266"/>
    <n v="44"/>
    <n v="88"/>
    <n v="37"/>
    <n v="74"/>
    <n v="1.5403830141548709E-2"/>
    <n v="1.5403830141548709E-2"/>
    <x v="4"/>
    <x v="24"/>
    <x v="185"/>
    <s v="Y01011"/>
  </r>
  <r>
    <x v="4"/>
    <s v="E87038"/>
    <s v="Elgin Clinic"/>
    <s v="Inclusive Health Pcn"/>
    <s v="NHS North West London ICB - W2U3Z"/>
    <n v="75"/>
    <n v="225"/>
    <n v="7"/>
    <n v="21"/>
    <n v="40"/>
    <n v="120"/>
    <n v="25"/>
    <n v="75"/>
    <n v="2"/>
    <n v="6"/>
    <n v="1"/>
    <n v="3"/>
    <n v="1.3333333333333334E-2"/>
    <n v="1.3333333333333334E-2"/>
    <x v="4"/>
    <x v="24"/>
    <x v="186"/>
    <s v="E87038"/>
  </r>
  <r>
    <x v="4"/>
    <s v="Y02842"/>
    <s v="Half Penny Steps Health Centre"/>
    <s v="Inclusive Health Pcn"/>
    <s v="NHS North West London ICB - W2U3Z"/>
    <n v="2561"/>
    <n v="6840"/>
    <n v="268"/>
    <n v="716"/>
    <n v="1528"/>
    <n v="4061"/>
    <n v="385"/>
    <n v="1051"/>
    <n v="193"/>
    <n v="522"/>
    <n v="187"/>
    <n v="490"/>
    <n v="7.3018352206169465E-2"/>
    <n v="7.1637426900584791E-2"/>
    <x v="4"/>
    <x v="24"/>
    <x v="187"/>
    <s v="Y02842"/>
  </r>
  <r>
    <x v="4"/>
    <s v="E87026"/>
    <s v="Meanwhile Garden Medical Centre"/>
    <s v="Inclusive Health Pcn"/>
    <s v="NHS North West London ICB - W2U3Z"/>
    <n v="0"/>
    <n v="0"/>
    <n v="0"/>
    <n v="0"/>
    <n v="0"/>
    <n v="0"/>
    <n v="0"/>
    <n v="0"/>
    <n v="0"/>
    <n v="0"/>
    <n v="0"/>
    <n v="0"/>
    <n v="0"/>
    <n v="0"/>
    <x v="4"/>
    <x v="24"/>
    <x v="188"/>
    <s v="E87026"/>
  </r>
  <r>
    <x v="4"/>
    <s v="E87755"/>
    <s v="Queens Park Health Centre"/>
    <s v="Inclusive Health Pcn"/>
    <s v="NHS North West London ICB - W2U3Z"/>
    <n v="103"/>
    <n v="206"/>
    <n v="9"/>
    <n v="18"/>
    <n v="57"/>
    <n v="114"/>
    <n v="34"/>
    <n v="68"/>
    <n v="3"/>
    <n v="6"/>
    <n v="0"/>
    <n v="0"/>
    <n v="0"/>
    <n v="0"/>
    <x v="4"/>
    <x v="24"/>
    <x v="189"/>
    <s v="E87755"/>
  </r>
  <r>
    <x v="4"/>
    <s v="E87021"/>
    <s v="Shirland Medical"/>
    <s v="Inclusive Health Pcn"/>
    <s v="NHS North West London ICB - W2U3Z"/>
    <n v="0"/>
    <n v="0"/>
    <n v="0"/>
    <n v="0"/>
    <n v="0"/>
    <n v="0"/>
    <n v="0"/>
    <n v="0"/>
    <n v="0"/>
    <n v="0"/>
    <n v="0"/>
    <n v="0"/>
    <n v="0"/>
    <n v="0"/>
    <x v="4"/>
    <x v="24"/>
    <x v="190"/>
    <s v="E87021"/>
  </r>
  <r>
    <x v="4"/>
    <s v="E87751"/>
    <s v="Srikrishnamurthy Harrow Road Surgery"/>
    <s v="Inclusive Health Pcn"/>
    <s v="NHS North West London ICB - W2U3Z"/>
    <n v="0"/>
    <n v="0"/>
    <n v="0"/>
    <n v="0"/>
    <n v="0"/>
    <n v="0"/>
    <n v="0"/>
    <n v="0"/>
    <n v="0"/>
    <n v="0"/>
    <n v="0"/>
    <n v="0"/>
    <n v="0"/>
    <n v="0"/>
    <x v="4"/>
    <x v="24"/>
    <x v="191"/>
    <s v="E87751"/>
  </r>
  <r>
    <x v="4"/>
    <s v="E87746"/>
    <s v="Brompton Medical Centre"/>
    <s v="K And C South Pcn"/>
    <s v="NHS North West London ICB - W2U3Z"/>
    <n v="0"/>
    <n v="0"/>
    <n v="0"/>
    <n v="0"/>
    <n v="0"/>
    <n v="0"/>
    <n v="0"/>
    <n v="0"/>
    <n v="0"/>
    <n v="0"/>
    <n v="0"/>
    <n v="0"/>
    <n v="0"/>
    <n v="0"/>
    <x v="4"/>
    <x v="25"/>
    <x v="192"/>
    <s v="E87746"/>
  </r>
  <r>
    <x v="4"/>
    <s v="Y03441"/>
    <s v="Health And Wellbeing Centre, Earls Court"/>
    <s v="K And C South Pcn"/>
    <s v="NHS North West London ICB - W2U3Z"/>
    <n v="643"/>
    <n v="1286"/>
    <n v="56"/>
    <n v="112"/>
    <n v="459"/>
    <n v="918"/>
    <n v="97"/>
    <n v="194"/>
    <n v="13"/>
    <n v="26"/>
    <n v="18"/>
    <n v="36"/>
    <n v="2.7993779160186624E-2"/>
    <n v="2.7993779160186624E-2"/>
    <x v="4"/>
    <x v="25"/>
    <x v="193"/>
    <s v="Y03441"/>
  </r>
  <r>
    <x v="4"/>
    <s v="E87063"/>
    <s v="Kings Road Medical Centre"/>
    <s v="K And C South Pcn"/>
    <s v="NHS North West London ICB - W2U3Z"/>
    <n v="12211"/>
    <n v="24422"/>
    <n v="1224"/>
    <n v="2448"/>
    <n v="6836"/>
    <n v="13672"/>
    <n v="3747"/>
    <n v="7494"/>
    <n v="248"/>
    <n v="496"/>
    <n v="156"/>
    <n v="312"/>
    <n v="1.2775366472852346E-2"/>
    <n v="1.2775366472852346E-2"/>
    <x v="4"/>
    <x v="25"/>
    <x v="194"/>
    <s v="E87063"/>
  </r>
  <r>
    <x v="4"/>
    <s v="E87048"/>
    <s v="Rosary Garden Surgery"/>
    <s v="K And C South Pcn"/>
    <s v="NHS North West London ICB - W2U3Z"/>
    <n v="0"/>
    <n v="0"/>
    <n v="0"/>
    <n v="0"/>
    <n v="0"/>
    <n v="0"/>
    <n v="0"/>
    <n v="0"/>
    <n v="0"/>
    <n v="0"/>
    <n v="0"/>
    <n v="0"/>
    <n v="0"/>
    <n v="0"/>
    <x v="4"/>
    <x v="25"/>
    <x v="195"/>
    <s v="E87048"/>
  </r>
  <r>
    <x v="4"/>
    <s v="E87702"/>
    <s v="The Surgery"/>
    <s v="K And C South Pcn"/>
    <s v="NHS North West London ICB - W2U3Z"/>
    <n v="97"/>
    <n v="291"/>
    <n v="12"/>
    <n v="36"/>
    <n v="42"/>
    <n v="126"/>
    <n v="30"/>
    <n v="90"/>
    <n v="3"/>
    <n v="9"/>
    <n v="10"/>
    <n v="30"/>
    <n v="0.10309278350515463"/>
    <n v="0.10309278350515463"/>
    <x v="4"/>
    <x v="25"/>
    <x v="196"/>
    <s v="E87702"/>
  </r>
  <r>
    <x v="4"/>
    <s v="E84674"/>
    <s v="Chichele Road Surgery"/>
    <s v="Kilburn Partnership Pcn"/>
    <s v="NHS North West London ICB - W2U3Z"/>
    <n v="932"/>
    <n v="1712"/>
    <n v="155"/>
    <n v="291"/>
    <n v="422"/>
    <n v="738"/>
    <n v="258"/>
    <n v="491"/>
    <n v="65"/>
    <n v="129"/>
    <n v="32"/>
    <n v="63"/>
    <n v="3.4334763948497854E-2"/>
    <n v="3.6799065420560745E-2"/>
    <x v="2"/>
    <x v="26"/>
    <x v="197"/>
    <s v="E84674"/>
  </r>
  <r>
    <x v="4"/>
    <s v="E84042"/>
    <s v="Kilburn Park Medical Centre"/>
    <s v="Kilburn Partnership Pcn"/>
    <s v="NHS North West London ICB - W2U3Z"/>
    <n v="953"/>
    <n v="2569"/>
    <n v="178"/>
    <n v="422"/>
    <n v="221"/>
    <n v="832"/>
    <n v="368"/>
    <n v="875"/>
    <n v="105"/>
    <n v="253"/>
    <n v="81"/>
    <n v="187"/>
    <n v="8.4994753410283314E-2"/>
    <n v="7.2790969248734919E-2"/>
    <x v="2"/>
    <x v="26"/>
    <x v="198"/>
    <s v="E84042"/>
  </r>
  <r>
    <x v="4"/>
    <s v="E84012"/>
    <s v="Mapesbury Medical Group"/>
    <s v="Kilburn Partnership Pcn"/>
    <s v="NHS North West London ICB - W2U3Z"/>
    <n v="1365"/>
    <n v="2949"/>
    <n v="269"/>
    <n v="561"/>
    <n v="280"/>
    <n v="669"/>
    <n v="544"/>
    <n v="1150"/>
    <n v="142"/>
    <n v="300"/>
    <n v="130"/>
    <n v="269"/>
    <n v="9.5238095238095233E-2"/>
    <n v="9.1217361817565276E-2"/>
    <x v="2"/>
    <x v="26"/>
    <x v="199"/>
    <s v="E84012"/>
  </r>
  <r>
    <x v="4"/>
    <s v="E84080"/>
    <s v="Staverton Surgery"/>
    <s v="Kilburn Partnership Pcn"/>
    <s v="NHS North West London ICB - W2U3Z"/>
    <n v="2002"/>
    <n v="4005"/>
    <n v="443"/>
    <n v="886"/>
    <n v="-1"/>
    <n v="-2"/>
    <n v="996"/>
    <n v="1992"/>
    <n v="264"/>
    <n v="528"/>
    <n v="300"/>
    <n v="601"/>
    <n v="0.14985014985014986"/>
    <n v="0.15006242197253433"/>
    <x v="2"/>
    <x v="26"/>
    <x v="200"/>
    <s v="E84080"/>
  </r>
  <r>
    <x v="4"/>
    <s v="E86632"/>
    <s v="Acorn Medical Centre"/>
    <s v="Long Lane First Care Group Pcn"/>
    <s v="NHS North West London ICB - W2U3Z"/>
    <n v="2622"/>
    <n v="5384"/>
    <n v="459"/>
    <n v="932"/>
    <n v="1188"/>
    <n v="2458"/>
    <n v="704"/>
    <n v="1445"/>
    <n v="144"/>
    <n v="293"/>
    <n v="127"/>
    <n v="256"/>
    <n v="4.8436308161708616E-2"/>
    <n v="4.7548291233283801E-2"/>
    <x v="5"/>
    <x v="27"/>
    <x v="201"/>
    <s v="E86632"/>
  </r>
  <r>
    <x v="4"/>
    <s v="E86637"/>
    <s v="Heathrow Medical Centre"/>
    <s v="Long Lane First Care Group Pcn"/>
    <s v="NHS North West London ICB - W2U3Z"/>
    <n v="1466"/>
    <n v="3172"/>
    <n v="195"/>
    <n v="430"/>
    <n v="778"/>
    <n v="1656"/>
    <n v="288"/>
    <n v="640"/>
    <n v="111"/>
    <n v="240"/>
    <n v="94"/>
    <n v="206"/>
    <n v="6.4120054570259211E-2"/>
    <n v="6.4943253467843631E-2"/>
    <x v="5"/>
    <x v="27"/>
    <x v="202"/>
    <s v="E86637"/>
  </r>
  <r>
    <x v="4"/>
    <s v="E86026"/>
    <s v="Parkview Surgery"/>
    <s v="Long Lane First Care Group Pcn"/>
    <s v="NHS North West London ICB - W2U3Z"/>
    <n v="339"/>
    <n v="906"/>
    <n v="27"/>
    <n v="78"/>
    <n v="215"/>
    <n v="542"/>
    <n v="62"/>
    <n v="174"/>
    <n v="21"/>
    <n v="64"/>
    <n v="14"/>
    <n v="48"/>
    <n v="4.1297935103244837E-2"/>
    <n v="5.2980132450331126E-2"/>
    <x v="5"/>
    <x v="27"/>
    <x v="203"/>
    <s v="E86026"/>
  </r>
  <r>
    <x v="4"/>
    <s v="E86612"/>
    <s v="Shakespeare Health Centre"/>
    <s v="Long Lane First Care Group Pcn"/>
    <s v="NHS North West London ICB - W2U3Z"/>
    <n v="649"/>
    <n v="1579"/>
    <n v="125"/>
    <n v="297"/>
    <n v="292"/>
    <n v="693"/>
    <n v="124"/>
    <n v="297"/>
    <n v="67"/>
    <n v="183"/>
    <n v="41"/>
    <n v="109"/>
    <n v="6.3174114021571651E-2"/>
    <n v="6.9031032298923364E-2"/>
    <x v="5"/>
    <x v="27"/>
    <x v="204"/>
    <s v="E86612"/>
  </r>
  <r>
    <x v="4"/>
    <s v="E86016"/>
    <s v="The Pine Medical Centre"/>
    <s v="Long Lane First Care Group Pcn"/>
    <s v="NHS North West London ICB - W2U3Z"/>
    <n v="1623"/>
    <n v="3360"/>
    <n v="209"/>
    <n v="424"/>
    <n v="842"/>
    <n v="1773"/>
    <n v="372"/>
    <n v="757"/>
    <n v="117"/>
    <n v="239"/>
    <n v="83"/>
    <n v="167"/>
    <n v="5.1139864448552064E-2"/>
    <n v="4.9702380952380949E-2"/>
    <x v="5"/>
    <x v="27"/>
    <x v="205"/>
    <s v="E86016"/>
  </r>
  <r>
    <x v="4"/>
    <s v="E86610"/>
    <s v="Willow Tree Surgery"/>
    <s v="Long Lane First Care Group Pcn"/>
    <s v="NHS North West London ICB - W2U3Z"/>
    <n v="54"/>
    <n v="139"/>
    <n v="0"/>
    <n v="0"/>
    <n v="47"/>
    <n v="120"/>
    <n v="5"/>
    <n v="13"/>
    <n v="2"/>
    <n v="6"/>
    <n v="0"/>
    <n v="0"/>
    <n v="0"/>
    <n v="0"/>
    <x v="5"/>
    <x v="27"/>
    <x v="206"/>
    <s v="E86610"/>
  </r>
  <r>
    <x v="4"/>
    <s v="E86020"/>
    <s v="Yeading Court Surgery"/>
    <s v="Long Lane First Care Group Pcn"/>
    <s v="NHS North West London ICB - W2U3Z"/>
    <n v="1900"/>
    <n v="4419"/>
    <n v="232"/>
    <n v="570"/>
    <n v="1077"/>
    <n v="2485"/>
    <n v="390"/>
    <n v="908"/>
    <n v="135"/>
    <n v="310"/>
    <n v="66"/>
    <n v="146"/>
    <n v="3.4736842105263156E-2"/>
    <n v="3.3039149128762164E-2"/>
    <x v="5"/>
    <x v="27"/>
    <x v="207"/>
    <s v="E86020"/>
  </r>
  <r>
    <x v="4"/>
    <s v="E87067"/>
    <s v="Colville Health Centre"/>
    <s v="Neohealth Pcn"/>
    <s v="NHS North West London ICB - W2U3Z"/>
    <n v="0"/>
    <n v="0"/>
    <n v="0"/>
    <n v="0"/>
    <n v="0"/>
    <n v="0"/>
    <n v="0"/>
    <n v="0"/>
    <n v="0"/>
    <n v="0"/>
    <n v="0"/>
    <n v="0"/>
    <n v="0"/>
    <n v="0"/>
    <x v="4"/>
    <x v="28"/>
    <x v="208"/>
    <s v="E87067"/>
  </r>
  <r>
    <x v="4"/>
    <s v="Y00507"/>
    <s v="St. Quintin Health Centre"/>
    <s v="Neohealth Pcn"/>
    <s v="NHS North West London ICB - W2U3Z"/>
    <n v="408"/>
    <n v="598"/>
    <n v="49"/>
    <n v="70"/>
    <n v="258"/>
    <n v="372"/>
    <n v="78"/>
    <n v="115"/>
    <n v="10"/>
    <n v="18"/>
    <n v="13"/>
    <n v="23"/>
    <n v="3.1862745098039214E-2"/>
    <n v="3.8461538461538464E-2"/>
    <x v="4"/>
    <x v="28"/>
    <x v="209"/>
    <s v="Y00507"/>
  </r>
  <r>
    <x v="4"/>
    <s v="E87733"/>
    <s v="The Exmoor Surgery"/>
    <s v="Neohealth Pcn"/>
    <s v="NHS North West London ICB - W2U3Z"/>
    <n v="0"/>
    <n v="0"/>
    <n v="0"/>
    <n v="0"/>
    <n v="0"/>
    <n v="0"/>
    <n v="0"/>
    <n v="0"/>
    <n v="0"/>
    <n v="0"/>
    <n v="0"/>
    <n v="0"/>
    <n v="0"/>
    <n v="0"/>
    <x v="4"/>
    <x v="28"/>
    <x v="210"/>
    <s v="E87733"/>
  </r>
  <r>
    <x v="4"/>
    <s v="E87706"/>
    <s v="The Foreland Medical Centre"/>
    <s v="Neohealth Pcn"/>
    <s v="NHS North West London ICB - W2U3Z"/>
    <n v="0"/>
    <n v="0"/>
    <n v="0"/>
    <n v="0"/>
    <n v="0"/>
    <n v="0"/>
    <n v="0"/>
    <n v="0"/>
    <n v="0"/>
    <n v="0"/>
    <n v="0"/>
    <n v="0"/>
    <n v="0"/>
    <n v="0"/>
    <x v="4"/>
    <x v="28"/>
    <x v="211"/>
    <s v="E87706"/>
  </r>
  <r>
    <x v="4"/>
    <s v="E87742"/>
    <s v="The Golborne Medical Centre"/>
    <s v="Neohealth Pcn"/>
    <s v="NHS North West London ICB - W2U3Z"/>
    <n v="177"/>
    <n v="354"/>
    <n v="22"/>
    <n v="44"/>
    <n v="104"/>
    <n v="208"/>
    <n v="34"/>
    <n v="68"/>
    <n v="10"/>
    <n v="20"/>
    <n v="7"/>
    <n v="14"/>
    <n v="3.954802259887006E-2"/>
    <n v="3.954802259887006E-2"/>
    <x v="4"/>
    <x v="28"/>
    <x v="212"/>
    <s v="E87742"/>
  </r>
  <r>
    <x v="4"/>
    <s v="E87065"/>
    <s v="The Notting Hill Medical Centre"/>
    <s v="Neohealth Pcn"/>
    <s v="NHS North West London ICB - W2U3Z"/>
    <n v="0"/>
    <n v="0"/>
    <n v="0"/>
    <n v="0"/>
    <n v="0"/>
    <n v="0"/>
    <n v="0"/>
    <n v="0"/>
    <n v="0"/>
    <n v="0"/>
    <n v="0"/>
    <n v="0"/>
    <n v="0"/>
    <n v="0"/>
    <x v="4"/>
    <x v="28"/>
    <x v="213"/>
    <s v="E87065"/>
  </r>
  <r>
    <x v="4"/>
    <s v="E85112"/>
    <s v="Elmtrees Surgery"/>
    <s v="Ngp Pcn"/>
    <s v="NHS North West London ICB - W2U3Z"/>
    <n v="1293"/>
    <n v="2586"/>
    <n v="265"/>
    <n v="530"/>
    <n v="274"/>
    <n v="548"/>
    <n v="476"/>
    <n v="952"/>
    <n v="100"/>
    <n v="200"/>
    <n v="178"/>
    <n v="356"/>
    <n v="0.13766434648105183"/>
    <n v="0.13766434648105183"/>
    <x v="0"/>
    <x v="29"/>
    <x v="214"/>
    <s v="E85112"/>
  </r>
  <r>
    <x v="4"/>
    <s v="E85050"/>
    <s v="Greenford Road Med.Ctr."/>
    <s v="Ngp Pcn"/>
    <s v="NHS North West London ICB - W2U3Z"/>
    <n v="1425"/>
    <n v="2928"/>
    <n v="139"/>
    <n v="289"/>
    <n v="818"/>
    <n v="1655"/>
    <n v="355"/>
    <n v="748"/>
    <n v="66"/>
    <n v="136"/>
    <n v="47"/>
    <n v="100"/>
    <n v="3.2982456140350877E-2"/>
    <n v="3.4153005464480878E-2"/>
    <x v="0"/>
    <x v="29"/>
    <x v="215"/>
    <s v="E85050"/>
  </r>
  <r>
    <x v="4"/>
    <s v="E85054"/>
    <s v="Hillview Surgery"/>
    <s v="Ngp Pcn"/>
    <s v="NHS North West London ICB - W2U3Z"/>
    <n v="819"/>
    <n v="2184"/>
    <n v="116"/>
    <n v="278"/>
    <n v="424"/>
    <n v="1172"/>
    <n v="161"/>
    <n v="434"/>
    <n v="52"/>
    <n v="142"/>
    <n v="66"/>
    <n v="158"/>
    <n v="8.0586080586080591E-2"/>
    <n v="7.2344322344322351E-2"/>
    <x v="0"/>
    <x v="29"/>
    <x v="216"/>
    <s v="E85054"/>
  </r>
  <r>
    <x v="4"/>
    <s v="E85098"/>
    <s v="Islip Manor Medical Centre"/>
    <s v="Ngp Pcn"/>
    <s v="NHS North West London ICB - W2U3Z"/>
    <n v="0"/>
    <n v="0"/>
    <n v="0"/>
    <n v="0"/>
    <n v="0"/>
    <n v="0"/>
    <n v="0"/>
    <n v="0"/>
    <n v="0"/>
    <n v="0"/>
    <n v="0"/>
    <n v="0"/>
    <n v="0"/>
    <n v="0"/>
    <x v="0"/>
    <x v="29"/>
    <x v="217"/>
    <s v="E85098"/>
  </r>
  <r>
    <x v="4"/>
    <s v="E85108"/>
    <s v="Mandeville Medical Centre"/>
    <s v="Ngp Pcn"/>
    <s v="NHS North West London ICB - W2U3Z"/>
    <n v="1139"/>
    <n v="2438"/>
    <n v="182"/>
    <n v="384"/>
    <n v="359"/>
    <n v="811"/>
    <n v="372"/>
    <n v="779"/>
    <n v="122"/>
    <n v="249"/>
    <n v="104"/>
    <n v="215"/>
    <n v="9.1308165057067597E-2"/>
    <n v="8.81870385561936E-2"/>
    <x v="0"/>
    <x v="29"/>
    <x v="218"/>
    <s v="E85108"/>
  </r>
  <r>
    <x v="4"/>
    <s v="E85643"/>
    <s v="Meadow View"/>
    <s v="Ngp Pcn"/>
    <s v="NHS North West London ICB - W2U3Z"/>
    <n v="0"/>
    <n v="0"/>
    <n v="0"/>
    <n v="0"/>
    <n v="0"/>
    <n v="0"/>
    <n v="0"/>
    <n v="0"/>
    <n v="0"/>
    <n v="0"/>
    <n v="0"/>
    <n v="0"/>
    <n v="0"/>
    <n v="0"/>
    <x v="0"/>
    <x v="29"/>
    <x v="219"/>
    <s v="E85643"/>
  </r>
  <r>
    <x v="4"/>
    <s v="E85111"/>
    <s v="Perivale Medical Clinic"/>
    <s v="Ngp Pcn"/>
    <s v="NHS North West London ICB - W2U3Z"/>
    <n v="120"/>
    <n v="306"/>
    <n v="14"/>
    <n v="34"/>
    <n v="59"/>
    <n v="152"/>
    <n v="37"/>
    <n v="95"/>
    <n v="6"/>
    <n v="16"/>
    <n v="4"/>
    <n v="9"/>
    <n v="3.3333333333333333E-2"/>
    <n v="2.9411764705882353E-2"/>
    <x v="0"/>
    <x v="29"/>
    <x v="220"/>
    <s v="E85111"/>
  </r>
  <r>
    <x v="4"/>
    <s v="E84059"/>
    <s v="The Allendale Road Surgery"/>
    <s v="Ngp Pcn"/>
    <s v="NHS North West London ICB - W2U3Z"/>
    <n v="4"/>
    <n v="16"/>
    <n v="0"/>
    <n v="0"/>
    <n v="4"/>
    <n v="16"/>
    <n v="0"/>
    <n v="0"/>
    <n v="0"/>
    <n v="0"/>
    <n v="0"/>
    <n v="0"/>
    <n v="0"/>
    <n v="0"/>
    <x v="0"/>
    <x v="29"/>
    <x v="221"/>
    <s v="E84059"/>
  </r>
  <r>
    <x v="4"/>
    <s v="E85127"/>
    <s v="The Barnabas Medical Ctre"/>
    <s v="Ngp Pcn"/>
    <s v="NHS North West London ICB - W2U3Z"/>
    <n v="314"/>
    <n v="1256"/>
    <n v="31"/>
    <n v="124"/>
    <n v="216"/>
    <n v="864"/>
    <n v="42"/>
    <n v="168"/>
    <n v="15"/>
    <n v="60"/>
    <n v="10"/>
    <n v="40"/>
    <n v="3.1847133757961783E-2"/>
    <n v="3.1847133757961783E-2"/>
    <x v="0"/>
    <x v="29"/>
    <x v="222"/>
    <s v="E85127"/>
  </r>
  <r>
    <x v="4"/>
    <s v="E85725"/>
    <s v="The Grove Medical Practice"/>
    <s v="Ngp Pcn"/>
    <s v="NHS North West London ICB - W2U3Z"/>
    <n v="0"/>
    <n v="0"/>
    <n v="0"/>
    <n v="0"/>
    <n v="0"/>
    <n v="0"/>
    <n v="0"/>
    <n v="0"/>
    <n v="0"/>
    <n v="0"/>
    <n v="0"/>
    <n v="0"/>
    <n v="0"/>
    <n v="0"/>
    <x v="0"/>
    <x v="29"/>
    <x v="223"/>
    <s v="E85725"/>
  </r>
  <r>
    <x v="4"/>
    <s v="E85053"/>
    <s v="The Medical Centre"/>
    <s v="Ngp Pcn"/>
    <s v="NHS North West London ICB - W2U3Z"/>
    <n v="0"/>
    <n v="0"/>
    <n v="0"/>
    <n v="0"/>
    <n v="0"/>
    <n v="0"/>
    <n v="0"/>
    <n v="0"/>
    <n v="0"/>
    <n v="0"/>
    <n v="0"/>
    <n v="0"/>
    <n v="0"/>
    <n v="0"/>
    <x v="0"/>
    <x v="29"/>
    <x v="224"/>
    <s v="E85053"/>
  </r>
  <r>
    <x v="4"/>
    <s v="E86041"/>
    <s v="Acre Surgery"/>
    <s v="North Connect Pcn"/>
    <s v="NHS North West London ICB - W2U3Z"/>
    <n v="1464"/>
    <n v="2928"/>
    <n v="236"/>
    <n v="472"/>
    <n v="602"/>
    <n v="1204"/>
    <n v="400"/>
    <n v="800"/>
    <n v="110"/>
    <n v="220"/>
    <n v="116"/>
    <n v="232"/>
    <n v="7.9234972677595633E-2"/>
    <n v="7.9234972677595633E-2"/>
    <x v="5"/>
    <x v="30"/>
    <x v="225"/>
    <s v="E86041"/>
  </r>
  <r>
    <x v="4"/>
    <s v="E86615"/>
    <s v="Acrefield Surgery"/>
    <s v="North Connect Pcn"/>
    <s v="NHS North West London ICB - W2U3Z"/>
    <n v="842"/>
    <n v="1684"/>
    <n v="103"/>
    <n v="206"/>
    <n v="401"/>
    <n v="802"/>
    <n v="237"/>
    <n v="474"/>
    <n v="48"/>
    <n v="96"/>
    <n v="53"/>
    <n v="106"/>
    <n v="6.2945368171021379E-2"/>
    <n v="6.2945368171021379E-2"/>
    <x v="5"/>
    <x v="30"/>
    <x v="226"/>
    <s v="E86615"/>
  </r>
  <r>
    <x v="4"/>
    <s v="E86618"/>
    <s v="Carepoint Practice"/>
    <s v="North Connect Pcn"/>
    <s v="NHS North West London ICB - W2U3Z"/>
    <n v="3627"/>
    <n v="7484"/>
    <n v="586"/>
    <n v="1195"/>
    <n v="1477"/>
    <n v="3104"/>
    <n v="934"/>
    <n v="1907"/>
    <n v="277"/>
    <n v="563"/>
    <n v="353"/>
    <n v="715"/>
    <n v="9.7325613454645715E-2"/>
    <n v="9.5537145911277391E-2"/>
    <x v="5"/>
    <x v="30"/>
    <x v="227"/>
    <s v="E86618"/>
  </r>
  <r>
    <x v="4"/>
    <s v="E86028"/>
    <s v="Eastbury Surgery"/>
    <s v="North Connect Pcn"/>
    <s v="NHS North West London ICB - W2U3Z"/>
    <n v="4650"/>
    <n v="9302"/>
    <n v="911"/>
    <n v="1823"/>
    <n v="1808"/>
    <n v="3617"/>
    <n v="1300"/>
    <n v="2600"/>
    <n v="308"/>
    <n v="616"/>
    <n v="323"/>
    <n v="646"/>
    <n v="6.9462365591397845E-2"/>
    <n v="6.9447430660073098E-2"/>
    <x v="5"/>
    <x v="30"/>
    <x v="228"/>
    <s v="E86028"/>
  </r>
  <r>
    <x v="4"/>
    <s v="E86007"/>
    <s v="Harefield Practice"/>
    <s v="North Connect Pcn"/>
    <s v="NHS North West London ICB - W2U3Z"/>
    <n v="15563"/>
    <n v="39221"/>
    <n v="2496"/>
    <n v="6452"/>
    <n v="7014"/>
    <n v="17658"/>
    <n v="3326"/>
    <n v="8574"/>
    <n v="1241"/>
    <n v="2977"/>
    <n v="1486"/>
    <n v="3560"/>
    <n v="9.5482876052175036E-2"/>
    <n v="9.0767700976517679E-2"/>
    <x v="5"/>
    <x v="30"/>
    <x v="229"/>
    <s v="E86007"/>
  </r>
  <r>
    <x v="4"/>
    <s v="E86001"/>
    <s v="Mountwood Surgery"/>
    <s v="North Connect Pcn"/>
    <s v="NHS North West London ICB - W2U3Z"/>
    <n v="6265"/>
    <n v="12843"/>
    <n v="1120"/>
    <n v="2272"/>
    <n v="1975"/>
    <n v="4030"/>
    <n v="1732"/>
    <n v="3543"/>
    <n v="739"/>
    <n v="1547"/>
    <n v="699"/>
    <n v="1451"/>
    <n v="0.11157222665602554"/>
    <n v="0.11297983337226505"/>
    <x v="5"/>
    <x v="30"/>
    <x v="230"/>
    <s v="E86001"/>
  </r>
  <r>
    <x v="4"/>
    <s v="E86006"/>
    <s v="The Devonshire Lodge Practice"/>
    <s v="North Connect Pcn"/>
    <s v="NHS North West London ICB - W2U3Z"/>
    <n v="7283"/>
    <n v="15751"/>
    <n v="1369"/>
    <n v="2824"/>
    <n v="2054"/>
    <n v="5106"/>
    <n v="2490"/>
    <n v="5213"/>
    <n v="632"/>
    <n v="1214"/>
    <n v="738"/>
    <n v="1394"/>
    <n v="0.10133186873541124"/>
    <n v="8.850231731318646E-2"/>
    <x v="5"/>
    <x v="30"/>
    <x v="231"/>
    <s v="E86006"/>
  </r>
  <r>
    <x v="4"/>
    <s v="Y02906"/>
    <s v="Canberra Old Oak Surgery"/>
    <s v="North Hammersmith &amp; Fulham Pcn"/>
    <s v="NHS North West London ICB - W2U3Z"/>
    <n v="984"/>
    <n v="2001"/>
    <n v="79"/>
    <n v="158"/>
    <n v="653"/>
    <n v="1339"/>
    <n v="216"/>
    <n v="432"/>
    <n v="18"/>
    <n v="36"/>
    <n v="18"/>
    <n v="36"/>
    <n v="1.8292682926829267E-2"/>
    <n v="1.7991004497751123E-2"/>
    <x v="1"/>
    <x v="31"/>
    <x v="232"/>
    <s v="Y02906"/>
  </r>
  <r>
    <x v="4"/>
    <s v="E85048"/>
    <s v="Dr Canisius &amp; Dr Hasan, Parkview Cfh&amp;W"/>
    <s v="North Hammersmith &amp; Fulham Pcn"/>
    <s v="NHS North West London ICB - W2U3Z"/>
    <n v="0"/>
    <n v="0"/>
    <n v="0"/>
    <n v="0"/>
    <n v="0"/>
    <n v="0"/>
    <n v="0"/>
    <n v="0"/>
    <n v="0"/>
    <n v="0"/>
    <n v="0"/>
    <n v="0"/>
    <n v="0"/>
    <n v="0"/>
    <x v="1"/>
    <x v="31"/>
    <x v="233"/>
    <s v="E85048"/>
  </r>
  <r>
    <x v="4"/>
    <s v="E85659"/>
    <s v="Dr Rk Kukar, Parkview Ctr For H&amp;W"/>
    <s v="North Hammersmith &amp; Fulham Pcn"/>
    <s v="NHS North West London ICB - W2U3Z"/>
    <n v="0"/>
    <n v="0"/>
    <n v="0"/>
    <n v="0"/>
    <n v="0"/>
    <n v="0"/>
    <n v="0"/>
    <n v="0"/>
    <n v="0"/>
    <n v="0"/>
    <n v="0"/>
    <n v="0"/>
    <n v="0"/>
    <n v="0"/>
    <x v="1"/>
    <x v="31"/>
    <x v="234"/>
    <s v="E85659"/>
  </r>
  <r>
    <x v="4"/>
    <s v="E85624"/>
    <s v="Dr Uppal &amp; Partn, Parkview Ctr For H&amp;W"/>
    <s v="North Hammersmith &amp; Fulham Pcn"/>
    <s v="NHS North West London ICB - W2U3Z"/>
    <n v="1701"/>
    <n v="4253"/>
    <n v="151"/>
    <n v="372"/>
    <n v="1015"/>
    <n v="2554"/>
    <n v="438"/>
    <n v="1090"/>
    <n v="55"/>
    <n v="134"/>
    <n v="42"/>
    <n v="103"/>
    <n v="2.4691358024691357E-2"/>
    <n v="2.4218198918410535E-2"/>
    <x v="1"/>
    <x v="31"/>
    <x v="235"/>
    <s v="E85624"/>
  </r>
  <r>
    <x v="4"/>
    <s v="Y02589"/>
    <s v="Hammersmith &amp; Fulham Centres For Health"/>
    <s v="North Hammersmith &amp; Fulham Pcn"/>
    <s v="NHS North West London ICB - W2U3Z"/>
    <n v="0"/>
    <n v="0"/>
    <n v="0"/>
    <n v="0"/>
    <n v="0"/>
    <n v="0"/>
    <n v="0"/>
    <n v="0"/>
    <n v="0"/>
    <n v="0"/>
    <n v="0"/>
    <n v="0"/>
    <n v="0"/>
    <n v="0"/>
    <x v="1"/>
    <x v="31"/>
    <x v="236"/>
    <s v="Y02589"/>
  </r>
  <r>
    <x v="4"/>
    <s v="E85077"/>
    <s v="Shepherds Bush Medical Centre"/>
    <s v="North Hammersmith &amp; Fulham Pcn"/>
    <s v="NHS North West London ICB - W2U3Z"/>
    <n v="0"/>
    <n v="0"/>
    <n v="0"/>
    <n v="0"/>
    <n v="0"/>
    <n v="0"/>
    <n v="0"/>
    <n v="0"/>
    <n v="0"/>
    <n v="0"/>
    <n v="0"/>
    <n v="0"/>
    <n v="0"/>
    <n v="0"/>
    <x v="1"/>
    <x v="31"/>
    <x v="237"/>
    <s v="E85077"/>
  </r>
  <r>
    <x v="4"/>
    <s v="E85748"/>
    <s v="The Medical Centre, Dr Kukar"/>
    <s v="North Hammersmith &amp; Fulham Pcn"/>
    <s v="NHS North West London ICB - W2U3Z"/>
    <n v="0"/>
    <n v="0"/>
    <n v="0"/>
    <n v="0"/>
    <n v="0"/>
    <n v="0"/>
    <n v="0"/>
    <n v="0"/>
    <n v="0"/>
    <n v="0"/>
    <n v="0"/>
    <n v="0"/>
    <n v="0"/>
    <n v="0"/>
    <x v="1"/>
    <x v="31"/>
    <x v="238"/>
    <s v="E85748"/>
  </r>
  <r>
    <x v="4"/>
    <s v="E85042"/>
    <s v="The New Surgery"/>
    <s v="North Hammersmith &amp; Fulham Pcn"/>
    <s v="NHS North West London ICB - W2U3Z"/>
    <n v="0"/>
    <n v="0"/>
    <n v="0"/>
    <n v="0"/>
    <n v="0"/>
    <n v="0"/>
    <n v="0"/>
    <n v="0"/>
    <n v="0"/>
    <n v="0"/>
    <n v="0"/>
    <n v="0"/>
    <n v="0"/>
    <n v="0"/>
    <x v="1"/>
    <x v="31"/>
    <x v="239"/>
    <s v="E85042"/>
  </r>
  <r>
    <x v="4"/>
    <s v="E85005"/>
    <s v="The Surgery, Dr Dasgupta &amp; Partners"/>
    <s v="North Hammersmith &amp; Fulham Pcn"/>
    <s v="NHS North West London ICB - W2U3Z"/>
    <n v="3511"/>
    <n v="10533"/>
    <n v="400"/>
    <n v="1200"/>
    <n v="2228"/>
    <n v="6684"/>
    <n v="724"/>
    <n v="2172"/>
    <n v="101"/>
    <n v="303"/>
    <n v="58"/>
    <n v="174"/>
    <n v="1.6519510111079466E-2"/>
    <n v="1.6519510111079466E-2"/>
    <x v="1"/>
    <x v="31"/>
    <x v="240"/>
    <s v="E85005"/>
  </r>
  <r>
    <x v="4"/>
    <s v="E85023"/>
    <s v="Chepstow Gardens Medical Centre"/>
    <s v="North Southall Pcn"/>
    <s v="NHS North West London ICB - W2U3Z"/>
    <n v="0"/>
    <n v="0"/>
    <n v="0"/>
    <n v="0"/>
    <n v="0"/>
    <n v="0"/>
    <n v="0"/>
    <n v="0"/>
    <n v="0"/>
    <n v="0"/>
    <n v="0"/>
    <n v="0"/>
    <n v="0"/>
    <n v="0"/>
    <x v="0"/>
    <x v="32"/>
    <x v="241"/>
    <s v="E85023"/>
  </r>
  <r>
    <x v="4"/>
    <s v="E85682"/>
    <s v="Dormers Wells Medical Centre"/>
    <s v="North Southall Pcn"/>
    <s v="NHS North West London ICB - W2U3Z"/>
    <n v="0"/>
    <n v="0"/>
    <n v="0"/>
    <n v="0"/>
    <n v="0"/>
    <n v="0"/>
    <n v="0"/>
    <n v="0"/>
    <n v="0"/>
    <n v="0"/>
    <n v="0"/>
    <n v="0"/>
    <n v="0"/>
    <n v="0"/>
    <x v="0"/>
    <x v="32"/>
    <x v="242"/>
    <s v="E85682"/>
  </r>
  <r>
    <x v="4"/>
    <s v="E85083"/>
    <s v="Dr Sivanesan &amp; Partner"/>
    <s v="North Southall Pcn"/>
    <s v="NHS North West London ICB - W2U3Z"/>
    <n v="0"/>
    <n v="0"/>
    <n v="0"/>
    <n v="0"/>
    <n v="0"/>
    <n v="0"/>
    <n v="0"/>
    <n v="0"/>
    <n v="0"/>
    <n v="0"/>
    <n v="0"/>
    <n v="0"/>
    <n v="0"/>
    <n v="0"/>
    <x v="0"/>
    <x v="32"/>
    <x v="243"/>
    <s v="E85083"/>
  </r>
  <r>
    <x v="4"/>
    <s v="E85012"/>
    <s v="Ks Medical Centre"/>
    <s v="North Southall Pcn"/>
    <s v="NHS North West London ICB - W2U3Z"/>
    <n v="0"/>
    <n v="0"/>
    <n v="0"/>
    <n v="0"/>
    <n v="0"/>
    <n v="0"/>
    <n v="0"/>
    <n v="0"/>
    <n v="0"/>
    <n v="0"/>
    <n v="0"/>
    <n v="0"/>
    <n v="0"/>
    <n v="0"/>
    <x v="0"/>
    <x v="32"/>
    <x v="244"/>
    <s v="E85012"/>
  </r>
  <r>
    <x v="4"/>
    <s v="E85103"/>
    <s v="Lady Margaret Road Medical Centre"/>
    <s v="North Southall Pcn"/>
    <s v="NHS North West London ICB - W2U3Z"/>
    <n v="0"/>
    <n v="0"/>
    <n v="0"/>
    <n v="0"/>
    <n v="0"/>
    <n v="0"/>
    <n v="0"/>
    <n v="0"/>
    <n v="0"/>
    <n v="0"/>
    <n v="0"/>
    <n v="0"/>
    <n v="0"/>
    <n v="0"/>
    <x v="0"/>
    <x v="32"/>
    <x v="245"/>
    <s v="E85103"/>
  </r>
  <r>
    <x v="4"/>
    <s v="Y01221"/>
    <s v="Somerset Fhp O"/>
    <s v="North Southall Pcn"/>
    <s v="NHS North West London ICB - W2U3Z"/>
    <n v="0"/>
    <n v="0"/>
    <n v="0"/>
    <n v="0"/>
    <n v="0"/>
    <n v="0"/>
    <n v="0"/>
    <n v="0"/>
    <n v="0"/>
    <n v="0"/>
    <n v="0"/>
    <n v="0"/>
    <n v="0"/>
    <n v="0"/>
    <x v="0"/>
    <x v="32"/>
    <x v="246"/>
    <s v="Y01221"/>
  </r>
  <r>
    <x v="4"/>
    <s v="E85743"/>
    <s v="St. Georges Medical Ctr."/>
    <s v="North Southall Pcn"/>
    <s v="NHS North West London ICB - W2U3Z"/>
    <n v="0"/>
    <n v="0"/>
    <n v="0"/>
    <n v="0"/>
    <n v="0"/>
    <n v="0"/>
    <n v="0"/>
    <n v="0"/>
    <n v="0"/>
    <n v="0"/>
    <n v="0"/>
    <n v="0"/>
    <n v="0"/>
    <n v="0"/>
    <x v="0"/>
    <x v="32"/>
    <x v="31"/>
    <s v="E85743"/>
  </r>
  <r>
    <x v="4"/>
    <s v="E85119"/>
    <s v="The Mwh Practice"/>
    <s v="North Southall Pcn"/>
    <s v="NHS North West London ICB - W2U3Z"/>
    <n v="1183"/>
    <n v="1192"/>
    <n v="115"/>
    <n v="115"/>
    <n v="717"/>
    <n v="723"/>
    <n v="284"/>
    <n v="287"/>
    <n v="49"/>
    <n v="49"/>
    <n v="18"/>
    <n v="18"/>
    <n v="1.5215553677092139E-2"/>
    <n v="1.5100671140939598E-2"/>
    <x v="0"/>
    <x v="32"/>
    <x v="247"/>
    <s v="E85119"/>
  </r>
  <r>
    <x v="4"/>
    <s v="E85663"/>
    <s v="The Saluja Clinic"/>
    <s v="North Southall Pcn"/>
    <s v="NHS North West London ICB - W2U3Z"/>
    <n v="1964"/>
    <n v="3928"/>
    <n v="357"/>
    <n v="714"/>
    <n v="478"/>
    <n v="956"/>
    <n v="797"/>
    <n v="1594"/>
    <n v="185"/>
    <n v="370"/>
    <n v="147"/>
    <n v="294"/>
    <n v="7.4847250509164964E-2"/>
    <n v="7.4847250509164964E-2"/>
    <x v="0"/>
    <x v="32"/>
    <x v="248"/>
    <s v="E85663"/>
  </r>
  <r>
    <x v="4"/>
    <s v="E85721"/>
    <s v="The Town Surgery"/>
    <s v="North Southall Pcn"/>
    <s v="NHS North West London ICB - W2U3Z"/>
    <n v="0"/>
    <n v="0"/>
    <n v="0"/>
    <n v="0"/>
    <n v="0"/>
    <n v="0"/>
    <n v="0"/>
    <n v="0"/>
    <n v="0"/>
    <n v="0"/>
    <n v="0"/>
    <n v="0"/>
    <n v="0"/>
    <n v="0"/>
    <x v="0"/>
    <x v="32"/>
    <x v="249"/>
    <s v="E85721"/>
  </r>
  <r>
    <x v="4"/>
    <s v="E85715"/>
    <s v="Broadmead Surgery"/>
    <s v="Northolt Pcn"/>
    <s v="NHS North West London ICB - W2U3Z"/>
    <n v="0"/>
    <n v="0"/>
    <n v="0"/>
    <n v="0"/>
    <n v="0"/>
    <n v="0"/>
    <n v="0"/>
    <n v="0"/>
    <n v="0"/>
    <n v="0"/>
    <n v="0"/>
    <n v="0"/>
    <n v="0"/>
    <n v="0"/>
    <x v="0"/>
    <x v="33"/>
    <x v="250"/>
    <s v="E85715"/>
  </r>
  <r>
    <x v="4"/>
    <s v="E85712"/>
    <s v="Goodcare Practice"/>
    <s v="Northolt Pcn"/>
    <s v="NHS North West London ICB - W2U3Z"/>
    <n v="17004"/>
    <n v="35249"/>
    <n v="1737"/>
    <n v="3590"/>
    <n v="10909"/>
    <n v="22718"/>
    <n v="3194"/>
    <n v="6514"/>
    <n v="706"/>
    <n v="1462"/>
    <n v="458"/>
    <n v="965"/>
    <n v="2.6934838861444366E-2"/>
    <n v="2.7376663167749438E-2"/>
    <x v="0"/>
    <x v="33"/>
    <x v="251"/>
    <s v="E85712"/>
  </r>
  <r>
    <x v="4"/>
    <s v="E85745"/>
    <s v="Jubilee Gardens Medical Centre"/>
    <s v="Northolt Pcn"/>
    <s v="NHS North West London ICB - W2U3Z"/>
    <n v="0"/>
    <n v="0"/>
    <n v="0"/>
    <n v="0"/>
    <n v="0"/>
    <n v="0"/>
    <n v="0"/>
    <n v="0"/>
    <n v="0"/>
    <n v="0"/>
    <n v="0"/>
    <n v="0"/>
    <n v="0"/>
    <n v="0"/>
    <x v="0"/>
    <x v="33"/>
    <x v="252"/>
    <s v="E85745"/>
  </r>
  <r>
    <x v="4"/>
    <s v="E85623"/>
    <s v="Somerset Medical Centre"/>
    <s v="Northolt Pcn"/>
    <s v="NHS North West London ICB - W2U3Z"/>
    <n v="4137"/>
    <n v="9440"/>
    <n v="399"/>
    <n v="918"/>
    <n v="2799"/>
    <n v="6397"/>
    <n v="679"/>
    <n v="1497"/>
    <n v="163"/>
    <n v="398"/>
    <n v="97"/>
    <n v="230"/>
    <n v="2.3446942228668118E-2"/>
    <n v="2.4364406779661018E-2"/>
    <x v="0"/>
    <x v="33"/>
    <x v="253"/>
    <s v="E85623"/>
  </r>
  <r>
    <x v="4"/>
    <s v="E85064"/>
    <s v="West End Surgery"/>
    <s v="Northolt Pcn"/>
    <s v="NHS North West London ICB - W2U3Z"/>
    <n v="6"/>
    <n v="24"/>
    <n v="2"/>
    <n v="8"/>
    <n v="2"/>
    <n v="8"/>
    <n v="1"/>
    <n v="4"/>
    <n v="0"/>
    <n v="0"/>
    <n v="1"/>
    <n v="4"/>
    <n v="0.16666666666666666"/>
    <n v="0.16666666666666666"/>
    <x v="0"/>
    <x v="33"/>
    <x v="254"/>
    <s v="E85064"/>
  </r>
  <r>
    <x v="4"/>
    <s v="E85021"/>
    <s v="Yeading Medical Centre"/>
    <s v="Northolt Pcn"/>
    <s v="NHS North West London ICB - W2U3Z"/>
    <n v="0"/>
    <n v="0"/>
    <n v="0"/>
    <n v="0"/>
    <n v="0"/>
    <n v="0"/>
    <n v="0"/>
    <n v="0"/>
    <n v="0"/>
    <n v="0"/>
    <n v="0"/>
    <n v="0"/>
    <n v="0"/>
    <n v="0"/>
    <x v="0"/>
    <x v="33"/>
    <x v="255"/>
    <s v="E85021"/>
  </r>
  <r>
    <x v="4"/>
    <s v="E87037"/>
    <s v="Connaught Square Practice"/>
    <s v="Regent Health Pcn"/>
    <s v="NHS North West London ICB - W2U3Z"/>
    <n v="0"/>
    <n v="0"/>
    <n v="0"/>
    <n v="0"/>
    <n v="0"/>
    <n v="0"/>
    <n v="0"/>
    <n v="0"/>
    <n v="0"/>
    <n v="0"/>
    <n v="0"/>
    <n v="0"/>
    <n v="0"/>
    <n v="0"/>
    <x v="7"/>
    <x v="34"/>
    <x v="256"/>
    <s v="E87037"/>
  </r>
  <r>
    <x v="4"/>
    <s v="E87052"/>
    <s v="Crompton Medical Centre"/>
    <s v="Regent Health Pcn"/>
    <s v="NHS North West London ICB - W2U3Z"/>
    <n v="0"/>
    <n v="0"/>
    <n v="0"/>
    <n v="0"/>
    <n v="0"/>
    <n v="0"/>
    <n v="0"/>
    <n v="0"/>
    <n v="0"/>
    <n v="0"/>
    <n v="0"/>
    <n v="0"/>
    <n v="0"/>
    <n v="0"/>
    <x v="7"/>
    <x v="34"/>
    <x v="257"/>
    <s v="E87052"/>
  </r>
  <r>
    <x v="4"/>
    <s v="E87677"/>
    <s v="Imperial College Health Centre"/>
    <s v="Regent Health Pcn"/>
    <s v="NHS North West London ICB - W2U3Z"/>
    <n v="1933"/>
    <n v="4368"/>
    <n v="648"/>
    <n v="1389"/>
    <n v="-396"/>
    <n v="-620"/>
    <n v="1009"/>
    <n v="2158"/>
    <n v="289"/>
    <n v="620"/>
    <n v="383"/>
    <n v="821"/>
    <n v="0.19813760993274704"/>
    <n v="0.18795787545787546"/>
    <x v="7"/>
    <x v="34"/>
    <x v="258"/>
    <s v="E87677"/>
  </r>
  <r>
    <x v="4"/>
    <s v="E87011"/>
    <s v="Lisson Grove Health Centre"/>
    <s v="Regent Health Pcn"/>
    <s v="NHS North West London ICB - W2U3Z"/>
    <n v="67"/>
    <n v="134"/>
    <n v="9"/>
    <n v="18"/>
    <n v="38"/>
    <n v="76"/>
    <n v="14"/>
    <n v="28"/>
    <n v="4"/>
    <n v="8"/>
    <n v="2"/>
    <n v="4"/>
    <n v="2.9850746268656716E-2"/>
    <n v="2.9850746268656716E-2"/>
    <x v="7"/>
    <x v="34"/>
    <x v="259"/>
    <s v="E87011"/>
  </r>
  <r>
    <x v="4"/>
    <s v="E87681"/>
    <s v="Newton Medical Centre"/>
    <s v="Regent Health Pcn"/>
    <s v="NHS North West London ICB - W2U3Z"/>
    <n v="2341"/>
    <n v="4682"/>
    <n v="139"/>
    <n v="278"/>
    <n v="1730"/>
    <n v="3460"/>
    <n v="352"/>
    <n v="704"/>
    <n v="43"/>
    <n v="86"/>
    <n v="77"/>
    <n v="154"/>
    <n v="3.2891926527125158E-2"/>
    <n v="3.2891926527125158E-2"/>
    <x v="7"/>
    <x v="34"/>
    <x v="260"/>
    <s v="E87681"/>
  </r>
  <r>
    <x v="4"/>
    <s v="E87008"/>
    <s v="Paddington Green Health Centre"/>
    <s v="Regent Health Pcn"/>
    <s v="NHS North West London ICB - W2U3Z"/>
    <n v="168"/>
    <n v="336"/>
    <n v="11"/>
    <n v="22"/>
    <n v="112"/>
    <n v="224"/>
    <n v="31"/>
    <n v="62"/>
    <n v="8"/>
    <n v="16"/>
    <n v="6"/>
    <n v="12"/>
    <n v="3.5714285714285712E-2"/>
    <n v="3.5714285714285712E-2"/>
    <x v="7"/>
    <x v="34"/>
    <x v="261"/>
    <s v="E87008"/>
  </r>
  <r>
    <x v="4"/>
    <s v="Y00902"/>
    <s v="The Westbourne Green Surgery"/>
    <s v="Regent Health Pcn"/>
    <s v="NHS North West London ICB - W2U3Z"/>
    <n v="0"/>
    <n v="0"/>
    <n v="0"/>
    <n v="0"/>
    <n v="0"/>
    <n v="0"/>
    <n v="0"/>
    <n v="0"/>
    <n v="0"/>
    <n v="0"/>
    <n v="0"/>
    <n v="0"/>
    <n v="0"/>
    <n v="0"/>
    <x v="7"/>
    <x v="34"/>
    <x v="262"/>
    <s v="Y00902"/>
  </r>
  <r>
    <x v="4"/>
    <s v="E87741"/>
    <s v="Woodfield Road Medical Centre"/>
    <s v="Regent Health Pcn"/>
    <s v="NHS North West London ICB - W2U3Z"/>
    <n v="0"/>
    <n v="0"/>
    <n v="0"/>
    <n v="0"/>
    <n v="0"/>
    <n v="0"/>
    <n v="0"/>
    <n v="0"/>
    <n v="0"/>
    <n v="0"/>
    <n v="0"/>
    <n v="0"/>
    <n v="0"/>
    <n v="0"/>
    <x v="7"/>
    <x v="34"/>
    <x v="263"/>
    <s v="E87741"/>
  </r>
  <r>
    <x v="4"/>
    <s v="E85657"/>
    <s v="Ealing Park Health Centre"/>
    <s v="South Central Ealing Pcn"/>
    <s v="NHS North West London ICB - W2U3Z"/>
    <n v="3564"/>
    <n v="7128"/>
    <n v="646"/>
    <n v="1292"/>
    <n v="920"/>
    <n v="1840"/>
    <n v="1019"/>
    <n v="2038"/>
    <n v="426"/>
    <n v="852"/>
    <n v="553"/>
    <n v="1106"/>
    <n v="0.15516273849607182"/>
    <n v="0.15516273849607182"/>
    <x v="0"/>
    <x v="35"/>
    <x v="264"/>
    <s v="E85657"/>
  </r>
  <r>
    <x v="4"/>
    <s v="E85628"/>
    <s v="Elthorne Park Surgery"/>
    <s v="South Central Ealing Pcn"/>
    <s v="NHS North West London ICB - W2U3Z"/>
    <n v="1123"/>
    <n v="2246"/>
    <n v="197"/>
    <n v="394"/>
    <n v="319"/>
    <n v="638"/>
    <n v="373"/>
    <n v="746"/>
    <n v="107"/>
    <n v="214"/>
    <n v="127"/>
    <n v="254"/>
    <n v="0.11308993766696349"/>
    <n v="0.11308993766696349"/>
    <x v="0"/>
    <x v="35"/>
    <x v="265"/>
    <s v="E85628"/>
  </r>
  <r>
    <x v="4"/>
    <s v="E85034"/>
    <s v="Grosvenor House Surgery"/>
    <s v="South Central Ealing Pcn"/>
    <s v="NHS North West London ICB - W2U3Z"/>
    <n v="1210"/>
    <n v="2496"/>
    <n v="167"/>
    <n v="436"/>
    <n v="524"/>
    <n v="698"/>
    <n v="343"/>
    <n v="879"/>
    <n v="91"/>
    <n v="237"/>
    <n v="85"/>
    <n v="246"/>
    <n v="7.0247933884297523E-2"/>
    <n v="9.8557692307692304E-2"/>
    <x v="0"/>
    <x v="35"/>
    <x v="266"/>
    <s v="E85034"/>
  </r>
  <r>
    <x v="4"/>
    <s v="E85014"/>
    <s v="Northfields Surgery"/>
    <s v="South Central Ealing Pcn"/>
    <s v="NHS North West London ICB - W2U3Z"/>
    <n v="908"/>
    <n v="1868"/>
    <n v="182"/>
    <n v="374"/>
    <n v="110"/>
    <n v="237"/>
    <n v="409"/>
    <n v="832"/>
    <n v="86"/>
    <n v="180"/>
    <n v="121"/>
    <n v="245"/>
    <n v="0.13325991189427314"/>
    <n v="0.13115631691648821"/>
    <x v="0"/>
    <x v="35"/>
    <x v="267"/>
    <s v="E85014"/>
  </r>
  <r>
    <x v="4"/>
    <s v="E85122"/>
    <s v="The Florence Road Surgery"/>
    <s v="South Central Ealing Pcn"/>
    <s v="NHS North West London ICB - W2U3Z"/>
    <n v="2004"/>
    <n v="4252"/>
    <n v="319"/>
    <n v="662"/>
    <n v="955"/>
    <n v="2068"/>
    <n v="452"/>
    <n v="960"/>
    <n v="118"/>
    <n v="234"/>
    <n v="160"/>
    <n v="328"/>
    <n v="7.9840319361277445E-2"/>
    <n v="7.7140169332079025E-2"/>
    <x v="0"/>
    <x v="35"/>
    <x v="268"/>
    <s v="E85122"/>
  </r>
  <r>
    <x v="4"/>
    <s v="E85719"/>
    <s v="Ashville Surgery"/>
    <s v="South Fulham Pcn"/>
    <s v="NHS North West London ICB - W2U3Z"/>
    <n v="1675"/>
    <n v="3387"/>
    <n v="279"/>
    <n v="564"/>
    <n v="655"/>
    <n v="1315"/>
    <n v="578"/>
    <n v="1182"/>
    <n v="76"/>
    <n v="152"/>
    <n v="87"/>
    <n v="174"/>
    <n v="5.1940298507462686E-2"/>
    <n v="5.1372896368467667E-2"/>
    <x v="1"/>
    <x v="36"/>
    <x v="269"/>
    <s v="E85719"/>
  </r>
  <r>
    <x v="4"/>
    <s v="E85025"/>
    <s v="Cassidy Road Medical Centre"/>
    <s v="South Fulham Pcn"/>
    <s v="NHS North West London ICB - W2U3Z"/>
    <n v="2791"/>
    <n v="5598"/>
    <n v="250"/>
    <n v="501"/>
    <n v="1631"/>
    <n v="3271"/>
    <n v="815"/>
    <n v="1635"/>
    <n v="57"/>
    <n v="115"/>
    <n v="38"/>
    <n v="76"/>
    <n v="1.3615191687567181E-2"/>
    <n v="1.3576277241872096E-2"/>
    <x v="1"/>
    <x v="36"/>
    <x v="270"/>
    <s v="E85025"/>
  </r>
  <r>
    <x v="4"/>
    <s v="E85649"/>
    <s v="Fulham Cross Medical Centre"/>
    <s v="South Fulham Pcn"/>
    <s v="NHS North West London ICB - W2U3Z"/>
    <n v="0"/>
    <n v="0"/>
    <n v="0"/>
    <n v="0"/>
    <n v="0"/>
    <n v="0"/>
    <n v="0"/>
    <n v="0"/>
    <n v="0"/>
    <n v="0"/>
    <n v="0"/>
    <n v="0"/>
    <n v="0"/>
    <n v="0"/>
    <x v="1"/>
    <x v="36"/>
    <x v="271"/>
    <s v="E85649"/>
  </r>
  <r>
    <x v="4"/>
    <s v="E85128"/>
    <s v="Sands End Health Clinic"/>
    <s v="South Fulham Pcn"/>
    <s v="NHS North West London ICB - W2U3Z"/>
    <n v="621"/>
    <n v="1311"/>
    <n v="96"/>
    <n v="200"/>
    <n v="303"/>
    <n v="642"/>
    <n v="177"/>
    <n v="368"/>
    <n v="26"/>
    <n v="58"/>
    <n v="19"/>
    <n v="43"/>
    <n v="3.0595813204508857E-2"/>
    <n v="3.2799389778794812E-2"/>
    <x v="1"/>
    <x v="36"/>
    <x v="272"/>
    <s v="E85128"/>
  </r>
  <r>
    <x v="4"/>
    <s v="E85118"/>
    <s v="The Fulham Medical Centre"/>
    <s v="South Fulham Pcn"/>
    <s v="NHS North West London ICB - W2U3Z"/>
    <n v="158"/>
    <n v="316"/>
    <n v="19"/>
    <n v="38"/>
    <n v="84"/>
    <n v="168"/>
    <n v="40"/>
    <n v="80"/>
    <n v="9"/>
    <n v="18"/>
    <n v="6"/>
    <n v="12"/>
    <n v="3.7974683544303799E-2"/>
    <n v="3.7974683544303799E-2"/>
    <x v="1"/>
    <x v="36"/>
    <x v="273"/>
    <s v="E85118"/>
  </r>
  <r>
    <x v="4"/>
    <s v="E85685"/>
    <s v="The Lilyville Surgery"/>
    <s v="South Fulham Pcn"/>
    <s v="NHS North West London ICB - W2U3Z"/>
    <n v="0"/>
    <n v="0"/>
    <n v="0"/>
    <n v="0"/>
    <n v="0"/>
    <n v="0"/>
    <n v="0"/>
    <n v="0"/>
    <n v="0"/>
    <n v="0"/>
    <n v="0"/>
    <n v="0"/>
    <n v="0"/>
    <n v="0"/>
    <x v="1"/>
    <x v="36"/>
    <x v="274"/>
    <s v="E85685"/>
  </r>
  <r>
    <x v="4"/>
    <s v="E85038"/>
    <s v="The Surgery, Dr Mangwana &amp; Partners"/>
    <s v="South Fulham Pcn"/>
    <s v="NHS North West London ICB - W2U3Z"/>
    <n v="281"/>
    <n v="562"/>
    <n v="29"/>
    <n v="58"/>
    <n v="149"/>
    <n v="298"/>
    <n v="73"/>
    <n v="146"/>
    <n v="13"/>
    <n v="26"/>
    <n v="17"/>
    <n v="34"/>
    <n v="6.0498220640569395E-2"/>
    <n v="6.0498220640569395E-2"/>
    <x v="1"/>
    <x v="36"/>
    <x v="275"/>
    <s v="E85038"/>
  </r>
  <r>
    <x v="4"/>
    <s v="E85049"/>
    <s v="Belmont Medical Centre"/>
    <s v="South Southall Pcn"/>
    <s v="NHS North West London ICB - W2U3Z"/>
    <n v="0"/>
    <n v="0"/>
    <n v="0"/>
    <n v="0"/>
    <n v="0"/>
    <n v="0"/>
    <n v="0"/>
    <n v="0"/>
    <n v="0"/>
    <n v="0"/>
    <n v="0"/>
    <n v="0"/>
    <n v="0"/>
    <n v="0"/>
    <x v="0"/>
    <x v="37"/>
    <x v="276"/>
    <s v="E85049"/>
  </r>
  <r>
    <x v="4"/>
    <s v="Y02342"/>
    <s v="Featherstone Road Health Centre"/>
    <s v="South Southall Pcn"/>
    <s v="NHS North West London ICB - W2U3Z"/>
    <n v="287"/>
    <n v="588"/>
    <n v="43"/>
    <n v="87"/>
    <n v="147"/>
    <n v="303"/>
    <n v="68"/>
    <n v="138"/>
    <n v="17"/>
    <n v="34"/>
    <n v="12"/>
    <n v="26"/>
    <n v="4.1811846689895474E-2"/>
    <n v="4.4217687074829932E-2"/>
    <x v="0"/>
    <x v="37"/>
    <x v="277"/>
    <s v="Y02342"/>
  </r>
  <r>
    <x v="4"/>
    <s v="E85121"/>
    <s v="Guru Nanak Medical Centre"/>
    <s v="South Southall Pcn"/>
    <s v="NHS North West London ICB - W2U3Z"/>
    <n v="43"/>
    <n v="86"/>
    <n v="4"/>
    <n v="8"/>
    <n v="24"/>
    <n v="48"/>
    <n v="7"/>
    <n v="14"/>
    <n v="5"/>
    <n v="10"/>
    <n v="3"/>
    <n v="6"/>
    <n v="6.9767441860465115E-2"/>
    <n v="6.9767441860465115E-2"/>
    <x v="0"/>
    <x v="37"/>
    <x v="278"/>
    <s v="E85121"/>
  </r>
  <r>
    <x v="4"/>
    <s v="E85090"/>
    <s v="Hammond Road Surgery"/>
    <s v="South Southall Pcn"/>
    <s v="NHS North West London ICB - W2U3Z"/>
    <n v="0"/>
    <n v="0"/>
    <n v="0"/>
    <n v="0"/>
    <n v="0"/>
    <n v="0"/>
    <n v="0"/>
    <n v="0"/>
    <n v="0"/>
    <n v="0"/>
    <n v="0"/>
    <n v="0"/>
    <n v="0"/>
    <n v="0"/>
    <x v="0"/>
    <x v="37"/>
    <x v="279"/>
    <s v="E85090"/>
  </r>
  <r>
    <x v="4"/>
    <s v="E85656"/>
    <s v="Sunrise Medical Centre"/>
    <s v="South Southall Pcn"/>
    <s v="NHS North West London ICB - W2U3Z"/>
    <n v="11"/>
    <n v="22"/>
    <n v="1"/>
    <n v="2"/>
    <n v="8"/>
    <n v="16"/>
    <n v="1"/>
    <n v="2"/>
    <n v="1"/>
    <n v="2"/>
    <n v="0"/>
    <n v="0"/>
    <n v="0"/>
    <n v="0"/>
    <x v="0"/>
    <x v="37"/>
    <x v="280"/>
    <s v="E85656"/>
  </r>
  <r>
    <x v="4"/>
    <s v="E85633"/>
    <s v="The Southall Medical Ctr."/>
    <s v="South Southall Pcn"/>
    <s v="NHS North West London ICB - W2U3Z"/>
    <n v="740"/>
    <n v="2088"/>
    <n v="107"/>
    <n v="312"/>
    <n v="362"/>
    <n v="1009"/>
    <n v="216"/>
    <n v="611"/>
    <n v="34"/>
    <n v="96"/>
    <n v="21"/>
    <n v="60"/>
    <n v="2.837837837837838E-2"/>
    <n v="2.8735632183908046E-2"/>
    <x v="0"/>
    <x v="37"/>
    <x v="281"/>
    <s v="E85633"/>
  </r>
  <r>
    <x v="4"/>
    <s v="E85006"/>
    <s v="Waterside Medical Centre"/>
    <s v="South Southall Pcn"/>
    <s v="NHS North West London ICB - W2U3Z"/>
    <n v="0"/>
    <n v="0"/>
    <n v="0"/>
    <n v="0"/>
    <n v="0"/>
    <n v="0"/>
    <n v="0"/>
    <n v="0"/>
    <n v="0"/>
    <n v="0"/>
    <n v="0"/>
    <n v="0"/>
    <n v="0"/>
    <n v="0"/>
    <x v="0"/>
    <x v="37"/>
    <x v="282"/>
    <s v="E85006"/>
  </r>
  <r>
    <x v="4"/>
    <s v="E85061"/>
    <s v="Welcome Practice"/>
    <s v="South Southall Pcn"/>
    <s v="NHS North West London ICB - W2U3Z"/>
    <n v="0"/>
    <n v="0"/>
    <n v="0"/>
    <n v="0"/>
    <n v="0"/>
    <n v="0"/>
    <n v="0"/>
    <n v="0"/>
    <n v="0"/>
    <n v="0"/>
    <n v="0"/>
    <n v="0"/>
    <n v="0"/>
    <n v="0"/>
    <x v="0"/>
    <x v="37"/>
    <x v="283"/>
    <s v="E85061"/>
  </r>
  <r>
    <x v="4"/>
    <s v="E87753"/>
    <s v="Belgrave Medical Centre"/>
    <s v="South Westminster Pcn"/>
    <s v="NHS North West London ICB - W2U3Z"/>
    <n v="12234"/>
    <n v="16325"/>
    <n v="1598"/>
    <n v="2000"/>
    <n v="5998"/>
    <n v="8401"/>
    <n v="4032"/>
    <n v="5062"/>
    <n v="363"/>
    <n v="538"/>
    <n v="243"/>
    <n v="324"/>
    <n v="1.9862677783227072E-2"/>
    <n v="1.9846860643185298E-2"/>
    <x v="7"/>
    <x v="38"/>
    <x v="284"/>
    <s v="E87753"/>
  </r>
  <r>
    <x v="4"/>
    <s v="E87005"/>
    <s v="Belgravia Surgery"/>
    <s v="South Westminster Pcn"/>
    <s v="NHS North West London ICB - W2U3Z"/>
    <n v="1614"/>
    <n v="3228"/>
    <n v="151"/>
    <n v="302"/>
    <n v="899"/>
    <n v="1798"/>
    <n v="553"/>
    <n v="1106"/>
    <n v="9"/>
    <n v="18"/>
    <n v="2"/>
    <n v="4"/>
    <n v="1.2391573729863693E-3"/>
    <n v="1.2391573729863693E-3"/>
    <x v="7"/>
    <x v="38"/>
    <x v="285"/>
    <s v="E87005"/>
  </r>
  <r>
    <x v="4"/>
    <s v="E87768"/>
    <s v="Kings College Health Centre"/>
    <s v="South Westminster Pcn"/>
    <s v="NHS North West London ICB - W2U3Z"/>
    <n v="200"/>
    <n v="400"/>
    <n v="65"/>
    <n v="130"/>
    <n v="44"/>
    <n v="88"/>
    <n v="77"/>
    <n v="154"/>
    <n v="2"/>
    <n v="4"/>
    <n v="12"/>
    <n v="24"/>
    <n v="0.06"/>
    <n v="0.06"/>
    <x v="7"/>
    <x v="38"/>
    <x v="286"/>
    <s v="E87768"/>
  </r>
  <r>
    <x v="4"/>
    <s v="E87739"/>
    <s v="Millbank Medical Centre"/>
    <s v="South Westminster Pcn"/>
    <s v="NHS North West London ICB - W2U3Z"/>
    <n v="861"/>
    <n v="1765"/>
    <n v="98"/>
    <n v="198"/>
    <n v="453"/>
    <n v="947"/>
    <n v="178"/>
    <n v="356"/>
    <n v="65"/>
    <n v="130"/>
    <n v="67"/>
    <n v="134"/>
    <n v="7.7816492450638791E-2"/>
    <n v="7.5920679886685549E-2"/>
    <x v="7"/>
    <x v="38"/>
    <x v="287"/>
    <s v="E87739"/>
  </r>
  <r>
    <x v="4"/>
    <s v="E87034"/>
    <s v="Pimlico Health At The Marven Surgery"/>
    <s v="South Westminster Pcn"/>
    <s v="NHS North West London ICB - W2U3Z"/>
    <n v="3281"/>
    <n v="6570"/>
    <n v="513"/>
    <n v="1033"/>
    <n v="1362"/>
    <n v="2711"/>
    <n v="891"/>
    <n v="1790"/>
    <n v="266"/>
    <n v="536"/>
    <n v="249"/>
    <n v="500"/>
    <n v="7.5891496494971039E-2"/>
    <n v="7.6103500761035003E-2"/>
    <x v="7"/>
    <x v="38"/>
    <x v="288"/>
    <s v="E87034"/>
  </r>
  <r>
    <x v="4"/>
    <s v="E87740"/>
    <s v="The Dr Hickey Surgery For The Homeless"/>
    <s v="South Westminster Pcn"/>
    <s v="NHS North West London ICB - W2U3Z"/>
    <n v="0"/>
    <n v="0"/>
    <n v="0"/>
    <n v="0"/>
    <n v="0"/>
    <n v="0"/>
    <n v="0"/>
    <n v="0"/>
    <n v="0"/>
    <n v="0"/>
    <n v="0"/>
    <n v="0"/>
    <n v="0"/>
    <n v="0"/>
    <x v="7"/>
    <x v="38"/>
    <x v="289"/>
    <s v="E87740"/>
  </r>
  <r>
    <x v="4"/>
    <s v="E87002"/>
    <s v="Victoria Medical Centre"/>
    <s v="South Westminster Pcn"/>
    <s v="NHS North West London ICB - W2U3Z"/>
    <n v="111"/>
    <n v="434"/>
    <n v="9"/>
    <n v="36"/>
    <n v="72"/>
    <n v="278"/>
    <n v="19"/>
    <n v="76"/>
    <n v="3"/>
    <n v="12"/>
    <n v="8"/>
    <n v="32"/>
    <n v="7.2072072072072071E-2"/>
    <n v="7.3732718894009217E-2"/>
    <x v="7"/>
    <x v="38"/>
    <x v="290"/>
    <s v="E87002"/>
  </r>
  <r>
    <x v="4"/>
    <s v="E87691"/>
    <s v="Westminster School"/>
    <s v="South Westminster Pcn"/>
    <s v="NHS North West London ICB - W2U3Z"/>
    <n v="0"/>
    <n v="0"/>
    <n v="0"/>
    <n v="0"/>
    <n v="0"/>
    <n v="0"/>
    <n v="0"/>
    <n v="0"/>
    <n v="0"/>
    <n v="0"/>
    <n v="0"/>
    <n v="0"/>
    <n v="0"/>
    <n v="0"/>
    <x v="7"/>
    <x v="38"/>
    <x v="291"/>
    <s v="E87691"/>
  </r>
  <r>
    <x v="4"/>
    <s v="E84061"/>
    <s v="Elliott Hall Medical Ctr."/>
    <s v="Sphere Pcn"/>
    <s v="NHS North West London ICB - W2U3Z"/>
    <n v="250"/>
    <n v="500"/>
    <n v="43"/>
    <n v="86"/>
    <n v="108"/>
    <n v="216"/>
    <n v="60"/>
    <n v="120"/>
    <n v="24"/>
    <n v="48"/>
    <n v="15"/>
    <n v="30"/>
    <n v="0.06"/>
    <n v="0.06"/>
    <x v="6"/>
    <x v="39"/>
    <x v="292"/>
    <s v="E84061"/>
  </r>
  <r>
    <x v="4"/>
    <s v="E84058"/>
    <s v="Gp Direct"/>
    <s v="Sphere Pcn"/>
    <s v="NHS North West London ICB - W2U3Z"/>
    <n v="6612"/>
    <n v="18997"/>
    <n v="1393"/>
    <n v="3534"/>
    <n v="1228"/>
    <n v="5526"/>
    <n v="2430"/>
    <n v="6077"/>
    <n v="840"/>
    <n v="2118"/>
    <n v="721"/>
    <n v="1742"/>
    <n v="0.10904416212946158"/>
    <n v="9.1698689266726321E-2"/>
    <x v="6"/>
    <x v="39"/>
    <x v="293"/>
    <s v="E84058"/>
  </r>
  <r>
    <x v="4"/>
    <s v="E84053"/>
    <s v="Hatch End Medical Centre"/>
    <s v="Sphere Pcn"/>
    <s v="NHS North West London ICB - W2U3Z"/>
    <n v="191"/>
    <n v="438"/>
    <n v="21"/>
    <n v="50"/>
    <n v="87"/>
    <n v="195"/>
    <n v="71"/>
    <n v="164"/>
    <n v="4"/>
    <n v="10"/>
    <n v="8"/>
    <n v="19"/>
    <n v="4.1884816753926704E-2"/>
    <n v="4.3378995433789952E-2"/>
    <x v="6"/>
    <x v="39"/>
    <x v="294"/>
    <s v="E84053"/>
  </r>
  <r>
    <x v="4"/>
    <s v="E84693"/>
    <s v="St. Peter'S Medical Centre"/>
    <s v="Sphere Pcn"/>
    <s v="NHS North West London ICB - W2U3Z"/>
    <n v="3032"/>
    <n v="6394"/>
    <n v="421"/>
    <n v="908"/>
    <n v="1275"/>
    <n v="2682"/>
    <n v="826"/>
    <n v="1724"/>
    <n v="239"/>
    <n v="518"/>
    <n v="271"/>
    <n v="562"/>
    <n v="8.9379947229551449E-2"/>
    <n v="8.7894901470128239E-2"/>
    <x v="6"/>
    <x v="39"/>
    <x v="295"/>
    <s v="E84693"/>
  </r>
  <r>
    <x v="4"/>
    <s v="E84018"/>
    <s v="Streatfield Health Centre"/>
    <s v="Sphere Pcn"/>
    <s v="NHS North West London ICB - W2U3Z"/>
    <n v="1997"/>
    <n v="4039"/>
    <n v="487"/>
    <n v="983"/>
    <n v="24"/>
    <n v="68"/>
    <n v="901"/>
    <n v="1816"/>
    <n v="314"/>
    <n v="629"/>
    <n v="271"/>
    <n v="543"/>
    <n v="0.13570355533299949"/>
    <n v="0.13443921762812577"/>
    <x v="6"/>
    <x v="39"/>
    <x v="296"/>
    <s v="E84018"/>
  </r>
  <r>
    <x v="4"/>
    <s v="E84044"/>
    <s v="The Northwick Surgery"/>
    <s v="Sphere Pcn"/>
    <s v="NHS North West London ICB - W2U3Z"/>
    <n v="2178"/>
    <n v="4543"/>
    <n v="242"/>
    <n v="504"/>
    <n v="1255"/>
    <n v="2599"/>
    <n v="445"/>
    <n v="937"/>
    <n v="127"/>
    <n v="267"/>
    <n v="109"/>
    <n v="236"/>
    <n v="5.0045913682277315E-2"/>
    <n v="5.1948051948051951E-2"/>
    <x v="6"/>
    <x v="39"/>
    <x v="297"/>
    <s v="E84044"/>
  </r>
  <r>
    <x v="4"/>
    <s v="E87756"/>
    <s v="Ground Floor Lanark Medical Centre"/>
    <s v="St John'S Wood &amp; Maida Vale Pcn"/>
    <s v="NHS North West London ICB - W2U3Z"/>
    <n v="0"/>
    <n v="0"/>
    <n v="0"/>
    <n v="0"/>
    <n v="0"/>
    <n v="0"/>
    <n v="0"/>
    <n v="0"/>
    <n v="0"/>
    <n v="0"/>
    <n v="0"/>
    <n v="0"/>
    <n v="0"/>
    <n v="0"/>
    <x v="7"/>
    <x v="40"/>
    <x v="298"/>
    <s v="E87756"/>
  </r>
  <r>
    <x v="4"/>
    <s v="E87006"/>
    <s v="Little Venice Medical Centre"/>
    <s v="St John'S Wood &amp; Maida Vale Pcn"/>
    <s v="NHS North West London ICB - W2U3Z"/>
    <n v="36"/>
    <n v="108"/>
    <n v="2"/>
    <n v="6"/>
    <n v="22"/>
    <n v="66"/>
    <n v="12"/>
    <n v="36"/>
    <n v="0"/>
    <n v="0"/>
    <n v="0"/>
    <n v="0"/>
    <n v="0"/>
    <n v="0"/>
    <x v="7"/>
    <x v="40"/>
    <x v="299"/>
    <s v="E87006"/>
  </r>
  <r>
    <x v="4"/>
    <s v="E87010"/>
    <s v="Maida Vale Medical Centre"/>
    <s v="St John'S Wood &amp; Maida Vale Pcn"/>
    <s v="NHS North West London ICB - W2U3Z"/>
    <n v="315"/>
    <n v="630"/>
    <n v="45"/>
    <n v="90"/>
    <n v="160"/>
    <n v="320"/>
    <n v="82"/>
    <n v="164"/>
    <n v="14"/>
    <n v="28"/>
    <n v="14"/>
    <n v="28"/>
    <n v="4.4444444444444446E-2"/>
    <n v="4.4444444444444446E-2"/>
    <x v="7"/>
    <x v="40"/>
    <x v="300"/>
    <s v="E87010"/>
  </r>
  <r>
    <x v="4"/>
    <s v="E87609"/>
    <s v="St Johns Wood Medical Practice"/>
    <s v="St John'S Wood &amp; Maida Vale Pcn"/>
    <s v="NHS North West London ICB - W2U3Z"/>
    <n v="1402"/>
    <n v="2806"/>
    <n v="221"/>
    <n v="443"/>
    <n v="633"/>
    <n v="1266"/>
    <n v="463"/>
    <n v="927"/>
    <n v="47"/>
    <n v="94"/>
    <n v="38"/>
    <n v="76"/>
    <n v="2.710413694721826E-2"/>
    <n v="2.7084818246614399E-2"/>
    <x v="7"/>
    <x v="40"/>
    <x v="301"/>
    <s v="E87609"/>
  </r>
  <r>
    <x v="4"/>
    <s v="E87046"/>
    <s v="The Randolph Surgery"/>
    <s v="St John'S Wood &amp; Maida Vale Pcn"/>
    <s v="NHS North West London ICB - W2U3Z"/>
    <n v="4889"/>
    <n v="8384"/>
    <n v="675"/>
    <n v="1179"/>
    <n v="2374"/>
    <n v="4096"/>
    <n v="1556"/>
    <n v="2615"/>
    <n v="151"/>
    <n v="268"/>
    <n v="133"/>
    <n v="226"/>
    <n v="2.7203927183473104E-2"/>
    <n v="2.6956106870229007E-2"/>
    <x v="7"/>
    <x v="40"/>
    <x v="302"/>
    <s v="E87046"/>
  </r>
  <r>
    <x v="4"/>
    <s v="E87663"/>
    <s v="Third Floor Lanark Road Medical Centre"/>
    <s v="St John'S Wood &amp; Maida Vale Pcn"/>
    <s v="NHS North West London ICB - W2U3Z"/>
    <n v="0"/>
    <n v="0"/>
    <n v="0"/>
    <n v="0"/>
    <n v="0"/>
    <n v="0"/>
    <n v="0"/>
    <n v="0"/>
    <n v="0"/>
    <n v="0"/>
    <n v="0"/>
    <n v="0"/>
    <n v="0"/>
    <n v="0"/>
    <x v="7"/>
    <x v="40"/>
    <x v="303"/>
    <s v="E87663"/>
  </r>
  <r>
    <x v="4"/>
    <s v="E87754"/>
    <s v="Wellington Health Centre"/>
    <s v="St John'S Wood &amp; Maida Vale Pcn"/>
    <s v="NHS North West London ICB - W2U3Z"/>
    <n v="12"/>
    <n v="24"/>
    <n v="1"/>
    <n v="2"/>
    <n v="8"/>
    <n v="16"/>
    <n v="1"/>
    <n v="2"/>
    <n v="0"/>
    <n v="0"/>
    <n v="2"/>
    <n v="4"/>
    <n v="0.16666666666666666"/>
    <n v="0.16666666666666666"/>
    <x v="7"/>
    <x v="40"/>
    <x v="304"/>
    <s v="E87754"/>
  </r>
  <r>
    <x v="4"/>
    <s v="E86009"/>
    <s v="Belmont Medical Centre"/>
    <s v="Synergy Pcn"/>
    <s v="NHS North West London ICB - W2U3Z"/>
    <n v="2775"/>
    <n v="7222"/>
    <n v="393"/>
    <n v="1032"/>
    <n v="1391"/>
    <n v="3629"/>
    <n v="601"/>
    <n v="1575"/>
    <n v="186"/>
    <n v="478"/>
    <n v="204"/>
    <n v="508"/>
    <n v="7.3513513513513512E-2"/>
    <n v="7.0340625865411247E-2"/>
    <x v="5"/>
    <x v="41"/>
    <x v="276"/>
    <s v="E86009"/>
  </r>
  <r>
    <x v="4"/>
    <s v="E86030"/>
    <s v="Brunel Medical Centre"/>
    <s v="Synergy Pcn"/>
    <s v="NHS North West London ICB - W2U3Z"/>
    <n v="159"/>
    <n v="450"/>
    <n v="3"/>
    <n v="9"/>
    <n v="142"/>
    <n v="400"/>
    <n v="10"/>
    <n v="29"/>
    <n v="2"/>
    <n v="7"/>
    <n v="2"/>
    <n v="5"/>
    <n v="1.2578616352201259E-2"/>
    <n v="1.1111111111111112E-2"/>
    <x v="5"/>
    <x v="41"/>
    <x v="305"/>
    <s v="E86030"/>
  </r>
  <r>
    <x v="4"/>
    <s v="E86015"/>
    <s v="Central Uxbridge Surgery"/>
    <s v="Synergy Pcn"/>
    <s v="NHS North West London ICB - W2U3Z"/>
    <n v="2898"/>
    <n v="6050"/>
    <n v="379"/>
    <n v="786"/>
    <n v="1542"/>
    <n v="3220"/>
    <n v="510"/>
    <n v="1060"/>
    <n v="239"/>
    <n v="503"/>
    <n v="228"/>
    <n v="481"/>
    <n v="7.8674948240165632E-2"/>
    <n v="7.9504132231404956E-2"/>
    <x v="5"/>
    <x v="41"/>
    <x v="306"/>
    <s v="E86015"/>
  </r>
  <r>
    <x v="4"/>
    <s v="E86036"/>
    <s v="Hillingdon Health Centre"/>
    <s v="Synergy Pcn"/>
    <s v="NHS North West London ICB - W2U3Z"/>
    <n v="327"/>
    <n v="679"/>
    <n v="47"/>
    <n v="94"/>
    <n v="197"/>
    <n v="419"/>
    <n v="56"/>
    <n v="112"/>
    <n v="18"/>
    <n v="36"/>
    <n v="9"/>
    <n v="18"/>
    <n v="2.7522935779816515E-2"/>
    <n v="2.6509572901325478E-2"/>
    <x v="5"/>
    <x v="41"/>
    <x v="307"/>
    <s v="E86036"/>
  </r>
  <r>
    <x v="4"/>
    <s v="E85091"/>
    <s v="Brunswick Surgery"/>
    <s v="The Ealing Network Pcn"/>
    <s v="NHS North West London ICB - W2U3Z"/>
    <n v="0"/>
    <n v="0"/>
    <n v="0"/>
    <n v="0"/>
    <n v="0"/>
    <n v="0"/>
    <n v="0"/>
    <n v="0"/>
    <n v="0"/>
    <n v="0"/>
    <n v="0"/>
    <n v="0"/>
    <n v="0"/>
    <n v="0"/>
    <x v="0"/>
    <x v="42"/>
    <x v="308"/>
    <s v="E85091"/>
  </r>
  <r>
    <x v="4"/>
    <s v="E85026"/>
    <s v="Gordon House Surgery"/>
    <s v="The Ealing Network Pcn"/>
    <s v="NHS North West London ICB - W2U3Z"/>
    <n v="6589"/>
    <n v="19065"/>
    <n v="1256"/>
    <n v="3243"/>
    <n v="1751"/>
    <n v="6579"/>
    <n v="2390"/>
    <n v="6191"/>
    <n v="565"/>
    <n v="1471"/>
    <n v="627"/>
    <n v="1581"/>
    <n v="9.515859766277128E-2"/>
    <n v="8.2926829268292687E-2"/>
    <x v="0"/>
    <x v="42"/>
    <x v="309"/>
    <s v="E85026"/>
  </r>
  <r>
    <x v="4"/>
    <s v="E85726"/>
    <s v="Mattock Lane Health Centre"/>
    <s v="The Ealing Network Pcn"/>
    <s v="NHS North West London ICB - W2U3Z"/>
    <n v="0"/>
    <n v="0"/>
    <n v="0"/>
    <n v="0"/>
    <n v="0"/>
    <n v="0"/>
    <n v="0"/>
    <n v="0"/>
    <n v="0"/>
    <n v="0"/>
    <n v="0"/>
    <n v="0"/>
    <n v="0"/>
    <n v="0"/>
    <x v="0"/>
    <x v="42"/>
    <x v="310"/>
    <s v="E85726"/>
  </r>
  <r>
    <x v="4"/>
    <s v="E85057"/>
    <s v="Queens Walk Practice"/>
    <s v="The Ealing Network Pcn"/>
    <s v="NHS North West London ICB - W2U3Z"/>
    <n v="0"/>
    <n v="0"/>
    <n v="0"/>
    <n v="0"/>
    <n v="0"/>
    <n v="0"/>
    <n v="0"/>
    <n v="0"/>
    <n v="0"/>
    <n v="0"/>
    <n v="0"/>
    <n v="0"/>
    <n v="0"/>
    <n v="0"/>
    <x v="0"/>
    <x v="42"/>
    <x v="311"/>
    <s v="E85057"/>
  </r>
  <r>
    <x v="4"/>
    <s v="E85120"/>
    <s v="The Argyle Surgery"/>
    <s v="The Ealing Network Pcn"/>
    <s v="NHS North West London ICB - W2U3Z"/>
    <n v="248"/>
    <n v="496"/>
    <n v="57"/>
    <n v="114"/>
    <n v="94"/>
    <n v="188"/>
    <n v="77"/>
    <n v="154"/>
    <n v="9"/>
    <n v="18"/>
    <n v="11"/>
    <n v="22"/>
    <n v="4.4354838709677422E-2"/>
    <n v="4.4354838709677422E-2"/>
    <x v="0"/>
    <x v="42"/>
    <x v="312"/>
    <s v="E85120"/>
  </r>
  <r>
    <x v="4"/>
    <s v="E85099"/>
    <s v="The Avenue Surgery"/>
    <s v="The Ealing Network Pcn"/>
    <s v="NHS North West London ICB - W2U3Z"/>
    <n v="0"/>
    <n v="0"/>
    <n v="0"/>
    <n v="0"/>
    <n v="0"/>
    <n v="0"/>
    <n v="0"/>
    <n v="0"/>
    <n v="0"/>
    <n v="0"/>
    <n v="0"/>
    <n v="0"/>
    <n v="0"/>
    <n v="0"/>
    <x v="0"/>
    <x v="42"/>
    <x v="313"/>
    <s v="E85099"/>
  </r>
  <r>
    <x v="4"/>
    <s v="E85123"/>
    <s v="The Corfton Road Surgery"/>
    <s v="The Ealing Network Pcn"/>
    <s v="NHS North West London ICB - W2U3Z"/>
    <n v="700"/>
    <n v="1400"/>
    <n v="44"/>
    <n v="88"/>
    <n v="468"/>
    <n v="936"/>
    <n v="167"/>
    <n v="334"/>
    <n v="9"/>
    <n v="18"/>
    <n v="12"/>
    <n v="24"/>
    <n v="1.7142857142857144E-2"/>
    <n v="1.7142857142857144E-2"/>
    <x v="0"/>
    <x v="42"/>
    <x v="314"/>
    <s v="E85123"/>
  </r>
  <r>
    <x v="4"/>
    <s v="E85116"/>
    <s v="The Cuckoo Lane Practice"/>
    <s v="The Ealing Network Pcn"/>
    <s v="NHS North West London ICB - W2U3Z"/>
    <n v="0"/>
    <n v="0"/>
    <n v="0"/>
    <n v="0"/>
    <n v="0"/>
    <n v="0"/>
    <n v="0"/>
    <n v="0"/>
    <n v="0"/>
    <n v="0"/>
    <n v="0"/>
    <n v="0"/>
    <n v="0"/>
    <n v="0"/>
    <x v="0"/>
    <x v="42"/>
    <x v="315"/>
    <s v="E85116"/>
  </r>
  <r>
    <x v="4"/>
    <s v="Y04225"/>
    <s v="Wlt Care Home Service"/>
    <s v="The Ealing Network Pcn"/>
    <s v="NHS North West London ICB - W2U3Z"/>
    <n v="0"/>
    <n v="0"/>
    <n v="0"/>
    <n v="0"/>
    <n v="0"/>
    <n v="0"/>
    <n v="0"/>
    <n v="0"/>
    <n v="0"/>
    <n v="0"/>
    <n v="0"/>
    <n v="0"/>
    <n v="0"/>
    <n v="0"/>
    <x v="0"/>
    <x v="43"/>
    <x v="316"/>
    <s v="Y04225"/>
  </r>
  <r>
    <x v="4"/>
    <s v="Y03528"/>
    <s v="Brent &amp; Harrow Safe Haven Unit"/>
    <s v="Unallocated"/>
    <s v="NHS North West London ICB - W2U3Z"/>
    <n v="0"/>
    <n v="0"/>
    <n v="0"/>
    <n v="0"/>
    <n v="0"/>
    <n v="0"/>
    <n v="0"/>
    <n v="0"/>
    <n v="0"/>
    <n v="0"/>
    <n v="0"/>
    <n v="0"/>
    <n v="0"/>
    <n v="0"/>
    <x v="8"/>
    <x v="44"/>
    <x v="317"/>
    <e v="#N/A"/>
  </r>
  <r>
    <x v="4"/>
    <s v="E85625"/>
    <s v="Chiswick Family Drs Practice"/>
    <s v="Unallocated"/>
    <s v="NHS North West London ICB - W2U3Z"/>
    <n v="0"/>
    <n v="0"/>
    <n v="0"/>
    <n v="0"/>
    <n v="0"/>
    <n v="0"/>
    <n v="0"/>
    <n v="0"/>
    <n v="0"/>
    <n v="0"/>
    <n v="0"/>
    <n v="0"/>
    <n v="0"/>
    <n v="0"/>
    <x v="8"/>
    <x v="44"/>
    <x v="317"/>
    <e v="#N/A"/>
  </r>
  <r>
    <x v="4"/>
    <s v="Y06826"/>
    <s v="Chiswick Pcn Extended Hours Hub"/>
    <s v="Unallocated"/>
    <s v="NHS North West London ICB - W2U3Z"/>
    <n v="0"/>
    <n v="0"/>
    <n v="0"/>
    <n v="0"/>
    <n v="0"/>
    <n v="0"/>
    <n v="0"/>
    <n v="0"/>
    <n v="0"/>
    <n v="0"/>
    <n v="0"/>
    <n v="0"/>
    <n v="0"/>
    <n v="0"/>
    <x v="8"/>
    <x v="44"/>
    <x v="317"/>
    <e v="#N/A"/>
  </r>
  <r>
    <x v="4"/>
    <s v="E86034"/>
    <s v="Church Road Surgery"/>
    <s v="Unallocated"/>
    <s v="NHS North West London ICB - W2U3Z"/>
    <n v="35"/>
    <n v="70"/>
    <n v="3"/>
    <n v="6"/>
    <n v="27"/>
    <n v="54"/>
    <n v="3"/>
    <n v="6"/>
    <n v="1"/>
    <n v="2"/>
    <n v="1"/>
    <n v="2"/>
    <n v="2.8571428571428571E-2"/>
    <n v="2.8571428571428571E-2"/>
    <x v="5"/>
    <x v="43"/>
    <x v="318"/>
    <s v="E86034"/>
  </r>
  <r>
    <x v="4"/>
    <s v="E86620"/>
    <s v="West London Medical Centre"/>
    <s v="Unallocated"/>
    <s v="NHS North West London ICB - W2U3Z"/>
    <n v="145"/>
    <n v="290"/>
    <n v="12"/>
    <n v="24"/>
    <n v="88"/>
    <n v="176"/>
    <n v="26"/>
    <n v="52"/>
    <n v="7"/>
    <n v="14"/>
    <n v="12"/>
    <n v="24"/>
    <n v="8.2758620689655171E-2"/>
    <n v="8.2758620689655171E-2"/>
    <x v="5"/>
    <x v="43"/>
    <x v="319"/>
    <s v="E86620"/>
  </r>
  <r>
    <x v="4"/>
    <s v="Y00230"/>
    <s v="Westminster Zt Practice"/>
    <s v="Unallocated"/>
    <s v="NHS North West London ICB - W2U3Z"/>
    <n v="0"/>
    <n v="0"/>
    <n v="0"/>
    <n v="0"/>
    <n v="0"/>
    <n v="0"/>
    <n v="0"/>
    <n v="0"/>
    <n v="0"/>
    <n v="0"/>
    <n v="0"/>
    <n v="0"/>
    <n v="0"/>
    <n v="0"/>
    <x v="8"/>
    <x v="44"/>
    <x v="317"/>
    <e v="#N/A"/>
  </r>
  <r>
    <x v="4"/>
    <s v="E87745"/>
    <s v="Cavendish Health Centre"/>
    <s v="West End &amp; Marylebone Pcn"/>
    <s v="NHS North West London ICB - W2U3Z"/>
    <n v="2465"/>
    <n v="4930"/>
    <n v="370"/>
    <n v="740"/>
    <n v="1069"/>
    <n v="2138"/>
    <n v="852"/>
    <n v="1704"/>
    <n v="97"/>
    <n v="194"/>
    <n v="77"/>
    <n v="154"/>
    <n v="3.1237322515212981E-2"/>
    <n v="3.1237322515212981E-2"/>
    <x v="7"/>
    <x v="45"/>
    <x v="320"/>
    <s v="E87745"/>
  </r>
  <r>
    <x v="4"/>
    <s v="E87045"/>
    <s v="Covent Garden Medical Centre"/>
    <s v="West End &amp; Marylebone Pcn"/>
    <s v="NHS North West London ICB - W2U3Z"/>
    <n v="0"/>
    <n v="0"/>
    <n v="0"/>
    <n v="0"/>
    <n v="0"/>
    <n v="0"/>
    <n v="0"/>
    <n v="0"/>
    <n v="0"/>
    <n v="0"/>
    <n v="0"/>
    <n v="0"/>
    <n v="0"/>
    <n v="0"/>
    <x v="7"/>
    <x v="45"/>
    <x v="321"/>
    <s v="E87045"/>
  </r>
  <r>
    <x v="4"/>
    <s v="E87070"/>
    <s v="Crawford Street Surgery"/>
    <s v="West End &amp; Marylebone Pcn"/>
    <s v="NHS North West London ICB - W2U3Z"/>
    <n v="37"/>
    <n v="74"/>
    <n v="5"/>
    <n v="10"/>
    <n v="17"/>
    <n v="34"/>
    <n v="13"/>
    <n v="26"/>
    <n v="0"/>
    <n v="0"/>
    <n v="2"/>
    <n v="4"/>
    <n v="5.4054054054054057E-2"/>
    <n v="5.4054054054054057E-2"/>
    <x v="7"/>
    <x v="45"/>
    <x v="322"/>
    <s v="E87070"/>
  </r>
  <r>
    <x v="4"/>
    <s v="E87066"/>
    <s v="Fitzrovia Medical Centre"/>
    <s v="West End &amp; Marylebone Pcn"/>
    <s v="NHS North West London ICB - W2U3Z"/>
    <n v="2520"/>
    <n v="5175"/>
    <n v="250"/>
    <n v="509"/>
    <n v="1408"/>
    <n v="2924"/>
    <n v="596"/>
    <n v="1208"/>
    <n v="113"/>
    <n v="227"/>
    <n v="153"/>
    <n v="307"/>
    <n v="6.0714285714285714E-2"/>
    <n v="5.9323671497584544E-2"/>
    <x v="7"/>
    <x v="45"/>
    <x v="323"/>
    <s v="E87066"/>
  </r>
  <r>
    <x v="4"/>
    <s v="E87772"/>
    <s v="Great Chapel Street Medical Centre"/>
    <s v="West End &amp; Marylebone Pcn"/>
    <s v="NHS North West London ICB - W2U3Z"/>
    <n v="0"/>
    <n v="0"/>
    <n v="0"/>
    <n v="0"/>
    <n v="0"/>
    <n v="0"/>
    <n v="0"/>
    <n v="0"/>
    <n v="0"/>
    <n v="0"/>
    <n v="0"/>
    <n v="0"/>
    <n v="0"/>
    <n v="0"/>
    <x v="7"/>
    <x v="45"/>
    <x v="324"/>
    <s v="E87772"/>
  </r>
  <r>
    <x v="4"/>
    <s v="E87737"/>
    <s v="Marylebone Health Centre"/>
    <s v="West End &amp; Marylebone Pcn"/>
    <s v="NHS North West London ICB - W2U3Z"/>
    <n v="202"/>
    <n v="404"/>
    <n v="39"/>
    <n v="78"/>
    <n v="65"/>
    <n v="130"/>
    <n v="71"/>
    <n v="142"/>
    <n v="14"/>
    <n v="28"/>
    <n v="13"/>
    <n v="26"/>
    <n v="6.4356435643564358E-2"/>
    <n v="6.4356435643564358E-2"/>
    <x v="7"/>
    <x v="45"/>
    <x v="325"/>
    <s v="E87737"/>
  </r>
  <r>
    <x v="4"/>
    <s v="E87648"/>
    <s v="Mayfair Medical Centre"/>
    <s v="West End &amp; Marylebone Pcn"/>
    <s v="NHS North West London ICB - W2U3Z"/>
    <n v="0"/>
    <n v="0"/>
    <n v="0"/>
    <n v="0"/>
    <n v="0"/>
    <n v="0"/>
    <n v="0"/>
    <n v="0"/>
    <n v="0"/>
    <n v="0"/>
    <n v="0"/>
    <n v="0"/>
    <n v="0"/>
    <n v="0"/>
    <x v="7"/>
    <x v="45"/>
    <x v="326"/>
    <s v="E87648"/>
  </r>
  <r>
    <x v="4"/>
    <s v="E87069"/>
    <s v="Soho Centre For Health And Care"/>
    <s v="West End &amp; Marylebone Pcn"/>
    <s v="NHS North West London ICB - W2U3Z"/>
    <n v="0"/>
    <n v="0"/>
    <n v="0"/>
    <n v="0"/>
    <n v="0"/>
    <n v="0"/>
    <n v="0"/>
    <n v="0"/>
    <n v="0"/>
    <n v="0"/>
    <n v="0"/>
    <n v="0"/>
    <n v="0"/>
    <n v="0"/>
    <x v="7"/>
    <x v="45"/>
    <x v="327"/>
    <s v="E87069"/>
  </r>
  <r>
    <x v="4"/>
    <s v="E87714"/>
    <s v="Soho Square General Practice"/>
    <s v="West End &amp; Marylebone Pcn"/>
    <s v="NHS North West London ICB - W2U3Z"/>
    <n v="1472"/>
    <n v="2944"/>
    <n v="253"/>
    <n v="506"/>
    <n v="763"/>
    <n v="1526"/>
    <n v="310"/>
    <n v="620"/>
    <n v="67"/>
    <n v="134"/>
    <n v="79"/>
    <n v="158"/>
    <n v="5.3668478260869568E-2"/>
    <n v="5.3668478260869568E-2"/>
    <x v="7"/>
    <x v="45"/>
    <x v="328"/>
    <s v="E87714"/>
  </r>
  <r>
    <x v="4"/>
    <s v="E87637"/>
    <s v="Grand Union Health Centre"/>
    <s v="West-Hill Health Pcn"/>
    <s v="NHS North West London ICB - W2U3Z"/>
    <n v="0"/>
    <n v="0"/>
    <n v="0"/>
    <n v="0"/>
    <n v="0"/>
    <n v="0"/>
    <n v="0"/>
    <n v="0"/>
    <n v="0"/>
    <n v="0"/>
    <n v="0"/>
    <n v="0"/>
    <n v="0"/>
    <n v="0"/>
    <x v="4"/>
    <x v="46"/>
    <x v="329"/>
    <s v="E87637"/>
  </r>
  <r>
    <x v="4"/>
    <s v="E87016"/>
    <s v="Holland Park Surgery"/>
    <s v="West-Hill Health Pcn"/>
    <s v="NHS North West London ICB - W2U3Z"/>
    <n v="0"/>
    <n v="0"/>
    <n v="0"/>
    <n v="0"/>
    <n v="0"/>
    <n v="0"/>
    <n v="0"/>
    <n v="0"/>
    <n v="0"/>
    <n v="0"/>
    <n v="0"/>
    <n v="0"/>
    <n v="0"/>
    <n v="0"/>
    <x v="4"/>
    <x v="46"/>
    <x v="330"/>
    <s v="E87016"/>
  </r>
  <r>
    <x v="4"/>
    <s v="E87722"/>
    <s v="Lancaster Gate Medical Centre"/>
    <s v="West-Hill Health Pcn"/>
    <s v="NHS North West London ICB - W2U3Z"/>
    <n v="0"/>
    <n v="0"/>
    <n v="0"/>
    <n v="0"/>
    <n v="0"/>
    <n v="0"/>
    <n v="0"/>
    <n v="0"/>
    <n v="0"/>
    <n v="0"/>
    <n v="0"/>
    <n v="0"/>
    <n v="0"/>
    <n v="0"/>
    <x v="4"/>
    <x v="46"/>
    <x v="331"/>
    <s v="E87722"/>
  </r>
  <r>
    <x v="4"/>
    <s v="E87003"/>
    <s v="North Kensington Medical Centre"/>
    <s v="West-Hill Health Pcn"/>
    <s v="NHS North West London ICB - W2U3Z"/>
    <n v="0"/>
    <n v="0"/>
    <n v="0"/>
    <n v="0"/>
    <n v="0"/>
    <n v="0"/>
    <n v="0"/>
    <n v="0"/>
    <n v="0"/>
    <n v="0"/>
    <n v="0"/>
    <n v="0"/>
    <n v="0"/>
    <n v="0"/>
    <x v="4"/>
    <x v="46"/>
    <x v="332"/>
    <s v="E87003"/>
  </r>
  <r>
    <x v="4"/>
    <s v="E87029"/>
    <s v="Portland Road Practice"/>
    <s v="West-Hill Health Pcn"/>
    <s v="NHS North West London ICB - W2U3Z"/>
    <n v="5768"/>
    <n v="17304"/>
    <n v="1101"/>
    <n v="3303"/>
    <n v="2146"/>
    <n v="6438"/>
    <n v="2118"/>
    <n v="6354"/>
    <n v="206"/>
    <n v="618"/>
    <n v="197"/>
    <n v="591"/>
    <n v="3.415395284327323E-2"/>
    <n v="3.415395284327323E-2"/>
    <x v="4"/>
    <x v="46"/>
    <x v="333"/>
    <s v="E87029"/>
  </r>
  <r>
    <x v="4"/>
    <s v="Y00200"/>
    <s v="Portobello Medical Centre"/>
    <s v="West-Hill Health Pcn"/>
    <s v="NHS North West London ICB - W2U3Z"/>
    <n v="0"/>
    <n v="0"/>
    <n v="0"/>
    <n v="0"/>
    <n v="0"/>
    <n v="0"/>
    <n v="0"/>
    <n v="0"/>
    <n v="0"/>
    <n v="0"/>
    <n v="0"/>
    <n v="0"/>
    <n v="0"/>
    <n v="0"/>
    <x v="4"/>
    <x v="46"/>
    <x v="334"/>
    <s v="Y00200"/>
  </r>
  <r>
    <x v="4"/>
    <s v="E87009"/>
    <s v="The Garway Medical Practice"/>
    <s v="West-Hill Health Pcn"/>
    <s v="NHS North West London ICB - W2U3Z"/>
    <n v="975"/>
    <n v="1950"/>
    <n v="63"/>
    <n v="126"/>
    <n v="704"/>
    <n v="1408"/>
    <n v="124"/>
    <n v="248"/>
    <n v="52"/>
    <n v="104"/>
    <n v="32"/>
    <n v="64"/>
    <n v="3.282051282051282E-2"/>
    <n v="3.282051282051282E-2"/>
    <x v="4"/>
    <x v="46"/>
    <x v="335"/>
    <s v="E87009"/>
  </r>
  <r>
    <x v="4"/>
    <s v="E87024"/>
    <s v="The Golborne Medical Centre"/>
    <s v="West-Hill Health Pcn"/>
    <s v="NHS North West London ICB - W2U3Z"/>
    <n v="0"/>
    <n v="0"/>
    <n v="0"/>
    <n v="0"/>
    <n v="0"/>
    <n v="0"/>
    <n v="0"/>
    <n v="0"/>
    <n v="0"/>
    <n v="0"/>
    <n v="0"/>
    <n v="0"/>
    <n v="0"/>
    <n v="0"/>
    <x v="4"/>
    <x v="46"/>
    <x v="336"/>
    <s v="E87024"/>
  </r>
  <r>
    <x v="4"/>
    <s v="E87061"/>
    <s v="The Pembridge Villas Surgery"/>
    <s v="West-Hill Health Pcn"/>
    <s v="NHS North West London ICB - W2U3Z"/>
    <n v="290"/>
    <n v="580"/>
    <n v="50"/>
    <n v="100"/>
    <n v="127"/>
    <n v="254"/>
    <n v="66"/>
    <n v="132"/>
    <n v="20"/>
    <n v="40"/>
    <n v="27"/>
    <n v="54"/>
    <n v="9.3103448275862075E-2"/>
    <n v="9.3103448275862075E-2"/>
    <x v="4"/>
    <x v="46"/>
    <x v="337"/>
    <s v="E87061"/>
  </r>
  <r>
    <x v="4"/>
    <s v="E87007"/>
    <s v="Westbourne Grove Medical Centre"/>
    <s v="West-Hill Health Pcn"/>
    <s v="NHS North West London ICB - W2U3Z"/>
    <n v="0"/>
    <n v="0"/>
    <n v="0"/>
    <n v="0"/>
    <n v="0"/>
    <n v="0"/>
    <n v="0"/>
    <n v="0"/>
    <n v="0"/>
    <n v="0"/>
    <n v="0"/>
    <n v="0"/>
    <n v="0"/>
    <n v="0"/>
    <x v="4"/>
    <x v="46"/>
    <x v="338"/>
    <s v="E87007"/>
  </r>
  <r>
    <x v="5"/>
    <s v="E85687"/>
    <s v="Acton Lane Medical Centre"/>
    <s v="Acton Pcn"/>
    <s v="NHS North West London ICB - W2U3Z"/>
    <n v="1480"/>
    <n v="3060"/>
    <n v="72"/>
    <n v="144"/>
    <n v="1178"/>
    <n v="2446"/>
    <n v="119"/>
    <n v="240"/>
    <n v="37"/>
    <n v="78"/>
    <n v="74"/>
    <n v="152"/>
    <n v="0.05"/>
    <n v="4.9673202614379082E-2"/>
    <x v="0"/>
    <x v="0"/>
    <x v="0"/>
    <s v="E85687"/>
  </r>
  <r>
    <x v="5"/>
    <s v="E85617"/>
    <s v="Acton Town Medical Centre"/>
    <s v="Acton Pcn"/>
    <s v="NHS North West London ICB - W2U3Z"/>
    <n v="0"/>
    <n v="0"/>
    <n v="0"/>
    <n v="0"/>
    <n v="0"/>
    <n v="0"/>
    <n v="0"/>
    <n v="0"/>
    <n v="0"/>
    <n v="0"/>
    <n v="0"/>
    <n v="0"/>
    <n v="0"/>
    <n v="0"/>
    <x v="0"/>
    <x v="0"/>
    <x v="1"/>
    <s v="E85617"/>
  </r>
  <r>
    <x v="5"/>
    <s v="E85130"/>
    <s v="Chiswick Family Practice"/>
    <s v="Acton Pcn"/>
    <s v="NHS North West London ICB - W2U3Z"/>
    <n v="0"/>
    <n v="0"/>
    <n v="0"/>
    <n v="0"/>
    <n v="0"/>
    <n v="0"/>
    <n v="0"/>
    <n v="0"/>
    <n v="0"/>
    <n v="0"/>
    <n v="0"/>
    <n v="0"/>
    <n v="0"/>
    <n v="0"/>
    <x v="0"/>
    <x v="0"/>
    <x v="2"/>
    <s v="E85130"/>
  </r>
  <r>
    <x v="5"/>
    <s v="E85075"/>
    <s v="Chiswick Family Practice (Dr O'Connell)"/>
    <s v="Acton Pcn"/>
    <s v="NHS North West London ICB - W2U3Z"/>
    <n v="64"/>
    <n v="128"/>
    <n v="5"/>
    <n v="10"/>
    <n v="29"/>
    <n v="58"/>
    <n v="17"/>
    <n v="34"/>
    <n v="4"/>
    <n v="8"/>
    <n v="9"/>
    <n v="18"/>
    <n v="0.140625"/>
    <n v="0.140625"/>
    <x v="0"/>
    <x v="0"/>
    <x v="3"/>
    <s v="E85075"/>
  </r>
  <r>
    <x v="5"/>
    <s v="E85680"/>
    <s v="Cloister Road Surgery"/>
    <s v="Acton Pcn"/>
    <s v="NHS North West London ICB - W2U3Z"/>
    <n v="1702"/>
    <n v="3404"/>
    <n v="197"/>
    <n v="394"/>
    <n v="764"/>
    <n v="1528"/>
    <n v="455"/>
    <n v="910"/>
    <n v="113"/>
    <n v="226"/>
    <n v="173"/>
    <n v="346"/>
    <n v="0.10164512338425381"/>
    <n v="0.10164512338425381"/>
    <x v="0"/>
    <x v="0"/>
    <x v="4"/>
    <s v="E85680"/>
  </r>
  <r>
    <x v="5"/>
    <s v="E85019"/>
    <s v="Crown Street Surgery"/>
    <s v="Acton Pcn"/>
    <s v="NHS North West London ICB - W2U3Z"/>
    <n v="337"/>
    <n v="674"/>
    <n v="37"/>
    <n v="74"/>
    <n v="141"/>
    <n v="282"/>
    <n v="55"/>
    <n v="110"/>
    <n v="50"/>
    <n v="100"/>
    <n v="54"/>
    <n v="108"/>
    <n v="0.16023738872403562"/>
    <n v="0.16023738872403562"/>
    <x v="0"/>
    <x v="0"/>
    <x v="5"/>
    <s v="E85019"/>
  </r>
  <r>
    <x v="5"/>
    <s v="E85028"/>
    <s v="Hillcrest Surgery"/>
    <s v="Acton Pcn"/>
    <s v="NHS North West London ICB - W2U3Z"/>
    <n v="38"/>
    <n v="114"/>
    <n v="2"/>
    <n v="6"/>
    <n v="13"/>
    <n v="39"/>
    <n v="11"/>
    <n v="33"/>
    <n v="5"/>
    <n v="15"/>
    <n v="7"/>
    <n v="21"/>
    <n v="0.18421052631578946"/>
    <n v="0.18421052631578946"/>
    <x v="0"/>
    <x v="0"/>
    <x v="6"/>
    <s v="E85028"/>
  </r>
  <r>
    <x v="5"/>
    <s v="E85109"/>
    <s v="The Acton Health Centre"/>
    <s v="Acton Pcn"/>
    <s v="NHS North West London ICB - W2U3Z"/>
    <n v="1666"/>
    <n v="4615"/>
    <n v="114"/>
    <n v="311"/>
    <n v="894"/>
    <n v="2475"/>
    <n v="326"/>
    <n v="899"/>
    <n v="140"/>
    <n v="393"/>
    <n v="192"/>
    <n v="537"/>
    <n v="0.11524609843937575"/>
    <n v="0.11635969664138678"/>
    <x v="0"/>
    <x v="0"/>
    <x v="7"/>
    <s v="E85109"/>
  </r>
  <r>
    <x v="5"/>
    <s v="E85066"/>
    <s v="The Bedford Park Surgery"/>
    <s v="Acton Pcn"/>
    <s v="NHS North West London ICB - W2U3Z"/>
    <n v="0"/>
    <n v="0"/>
    <n v="0"/>
    <n v="0"/>
    <n v="0"/>
    <n v="0"/>
    <n v="0"/>
    <n v="0"/>
    <n v="0"/>
    <n v="0"/>
    <n v="0"/>
    <n v="0"/>
    <n v="0"/>
    <n v="0"/>
    <x v="0"/>
    <x v="0"/>
    <x v="8"/>
    <s v="E85066"/>
  </r>
  <r>
    <x v="5"/>
    <s v="E85694"/>
    <s v="The Boileau Road Surgery"/>
    <s v="Acton Pcn"/>
    <s v="NHS North West London ICB - W2U3Z"/>
    <n v="1080"/>
    <n v="4324"/>
    <n v="117"/>
    <n v="469"/>
    <n v="611"/>
    <n v="2446"/>
    <n v="199"/>
    <n v="796"/>
    <n v="62"/>
    <n v="249"/>
    <n v="91"/>
    <n v="364"/>
    <n v="8.4259259259259256E-2"/>
    <n v="8.4181313598519894E-2"/>
    <x v="0"/>
    <x v="0"/>
    <x v="9"/>
    <s v="E85694"/>
  </r>
  <r>
    <x v="5"/>
    <s v="E85640"/>
    <s v="The Churchfield Road Surgery"/>
    <s v="Acton Pcn"/>
    <s v="NHS North West London ICB - W2U3Z"/>
    <n v="607"/>
    <n v="1253"/>
    <n v="60"/>
    <n v="119"/>
    <n v="303"/>
    <n v="644"/>
    <n v="103"/>
    <n v="208"/>
    <n v="70"/>
    <n v="142"/>
    <n v="71"/>
    <n v="140"/>
    <n v="0.11696869851729819"/>
    <n v="0.11173184357541899"/>
    <x v="0"/>
    <x v="0"/>
    <x v="10"/>
    <s v="E85640"/>
  </r>
  <r>
    <x v="5"/>
    <s v="E85677"/>
    <s v="The Horn Lane Surgery"/>
    <s v="Acton Pcn"/>
    <s v="NHS North West London ICB - W2U3Z"/>
    <n v="1521"/>
    <n v="4064"/>
    <n v="146"/>
    <n v="382"/>
    <n v="838"/>
    <n v="2253"/>
    <n v="292"/>
    <n v="783"/>
    <n v="114"/>
    <n v="313"/>
    <n v="131"/>
    <n v="333"/>
    <n v="8.6127547666009205E-2"/>
    <n v="8.1938976377952749E-2"/>
    <x v="0"/>
    <x v="0"/>
    <x v="11"/>
    <s v="E85677"/>
  </r>
  <r>
    <x v="5"/>
    <s v="E85107"/>
    <s v="The Mill Hill Surgery"/>
    <s v="Acton Pcn"/>
    <s v="NHS North West London ICB - W2U3Z"/>
    <n v="502"/>
    <n v="1004"/>
    <n v="59"/>
    <n v="118"/>
    <n v="219"/>
    <n v="438"/>
    <n v="122"/>
    <n v="244"/>
    <n v="49"/>
    <n v="98"/>
    <n v="53"/>
    <n v="106"/>
    <n v="0.10557768924302789"/>
    <n v="0.10557768924302789"/>
    <x v="0"/>
    <x v="0"/>
    <x v="12"/>
    <s v="E85107"/>
  </r>
  <r>
    <x v="5"/>
    <s v="E85635"/>
    <s v="The Vale Surgery"/>
    <s v="Acton Pcn"/>
    <s v="NHS North West London ICB - W2U3Z"/>
    <n v="469"/>
    <n v="938"/>
    <n v="43"/>
    <n v="86"/>
    <n v="289"/>
    <n v="578"/>
    <n v="90"/>
    <n v="180"/>
    <n v="21"/>
    <n v="42"/>
    <n v="26"/>
    <n v="52"/>
    <n v="5.5437100213219619E-2"/>
    <n v="5.5437100213219619E-2"/>
    <x v="0"/>
    <x v="0"/>
    <x v="13"/>
    <s v="E85635"/>
  </r>
  <r>
    <x v="5"/>
    <s v="E85124"/>
    <s v="Gp At Hand"/>
    <s v="Babylon Gp At Hand Pcn"/>
    <s v="NHS North West London ICB - W2U3Z"/>
    <n v="35"/>
    <n v="35"/>
    <n v="11"/>
    <n v="11"/>
    <n v="4"/>
    <n v="4"/>
    <n v="10"/>
    <n v="10"/>
    <n v="6"/>
    <n v="6"/>
    <n v="4"/>
    <n v="4"/>
    <n v="0.11428571428571428"/>
    <n v="0.11428571428571428"/>
    <x v="1"/>
    <x v="1"/>
    <x v="14"/>
    <s v="E85124"/>
  </r>
  <r>
    <x v="5"/>
    <s v="E85029"/>
    <s v="The Medical Centre, Dr Jefferies &amp; Partn"/>
    <s v="Babylon Gp At Hand Pcn"/>
    <s v="NHS North West London ICB - W2U3Z"/>
    <n v="1290"/>
    <n v="3539"/>
    <n v="103"/>
    <n v="288"/>
    <n v="849"/>
    <n v="2336"/>
    <n v="247"/>
    <n v="675"/>
    <n v="34"/>
    <n v="93"/>
    <n v="57"/>
    <n v="147"/>
    <n v="4.4186046511627906E-2"/>
    <n v="4.1537157389092964E-2"/>
    <x v="1"/>
    <x v="1"/>
    <x v="15"/>
    <s v="E85029"/>
  </r>
  <r>
    <x v="5"/>
    <s v="E84033"/>
    <s v="Chalkhill Family Practice"/>
    <s v="Brent Central Kwh Pcn"/>
    <s v="NHS North West London ICB - W2U3Z"/>
    <n v="2301"/>
    <n v="4602"/>
    <n v="213"/>
    <n v="426"/>
    <n v="850"/>
    <n v="1700"/>
    <n v="801"/>
    <n v="1602"/>
    <n v="241"/>
    <n v="482"/>
    <n v="196"/>
    <n v="392"/>
    <n v="8.518035636679705E-2"/>
    <n v="8.518035636679705E-2"/>
    <x v="2"/>
    <x v="2"/>
    <x v="16"/>
    <s v="E84033"/>
  </r>
  <r>
    <x v="5"/>
    <s v="E84032"/>
    <s v="Ellis Practice"/>
    <s v="Brent Central Kwh Pcn"/>
    <s v="NHS North West London ICB - W2U3Z"/>
    <n v="1217"/>
    <n v="2434"/>
    <n v="118"/>
    <n v="236"/>
    <n v="620"/>
    <n v="1240"/>
    <n v="380"/>
    <n v="760"/>
    <n v="50"/>
    <n v="100"/>
    <n v="49"/>
    <n v="98"/>
    <n v="4.0262941659819231E-2"/>
    <n v="4.0262941659819231E-2"/>
    <x v="2"/>
    <x v="2"/>
    <x v="17"/>
    <s v="E84032"/>
  </r>
  <r>
    <x v="5"/>
    <s v="E84620"/>
    <s v="Preston Road Surgery"/>
    <s v="Brent Central Kwh Pcn"/>
    <s v="NHS North West London ICB - W2U3Z"/>
    <n v="1068"/>
    <n v="2136"/>
    <n v="167"/>
    <n v="334"/>
    <n v="105"/>
    <n v="210"/>
    <n v="524"/>
    <n v="1048"/>
    <n v="138"/>
    <n v="276"/>
    <n v="134"/>
    <n v="268"/>
    <n v="0.12546816479400749"/>
    <n v="0.12546816479400749"/>
    <x v="2"/>
    <x v="2"/>
    <x v="18"/>
    <s v="E84620"/>
  </r>
  <r>
    <x v="5"/>
    <s v="E84685"/>
    <s v="Sudbury Surgery"/>
    <s v="Brent Central Kwh Pcn"/>
    <s v="NHS North West London ICB - W2U3Z"/>
    <n v="5167"/>
    <n v="11686"/>
    <n v="452"/>
    <n v="1018"/>
    <n v="2759"/>
    <n v="6207"/>
    <n v="1158"/>
    <n v="2603"/>
    <n v="419"/>
    <n v="970"/>
    <n v="379"/>
    <n v="888"/>
    <n v="7.3350106444745503E-2"/>
    <n v="7.5988362142734897E-2"/>
    <x v="2"/>
    <x v="2"/>
    <x v="19"/>
    <s v="E84685"/>
  </r>
  <r>
    <x v="5"/>
    <s v="E84684"/>
    <s v="The Tudor House Medical Centre"/>
    <s v="Brent Central Kwh Pcn"/>
    <s v="NHS North West London ICB - W2U3Z"/>
    <n v="2602"/>
    <n v="5391"/>
    <n v="175"/>
    <n v="386"/>
    <n v="1209"/>
    <n v="2249"/>
    <n v="718"/>
    <n v="1607"/>
    <n v="237"/>
    <n v="531"/>
    <n v="263"/>
    <n v="618"/>
    <n v="0.10107609531129901"/>
    <n v="0.11463550361713967"/>
    <x v="2"/>
    <x v="2"/>
    <x v="20"/>
    <s v="E84684"/>
  </r>
  <r>
    <x v="5"/>
    <s v="E84049"/>
    <s v="Brampton Health Centre"/>
    <s v="Brent North Kwh Pcn"/>
    <s v="NHS North West London ICB - W2U3Z"/>
    <n v="4130"/>
    <n v="9764"/>
    <n v="310"/>
    <n v="739"/>
    <n v="1816"/>
    <n v="4509"/>
    <n v="1141"/>
    <n v="2650"/>
    <n v="416"/>
    <n v="912"/>
    <n v="447"/>
    <n v="954"/>
    <n v="0.10823244552058112"/>
    <n v="9.7705858254813607E-2"/>
    <x v="2"/>
    <x v="3"/>
    <x v="21"/>
    <s v="E84049"/>
  </r>
  <r>
    <x v="5"/>
    <s v="E84020"/>
    <s v="Jai Medical Centre (Brent)"/>
    <s v="Brent North Kwh Pcn"/>
    <s v="NHS North West London ICB - W2U3Z"/>
    <n v="226"/>
    <n v="452"/>
    <n v="17"/>
    <n v="34"/>
    <n v="131"/>
    <n v="262"/>
    <n v="59"/>
    <n v="118"/>
    <n v="11"/>
    <n v="22"/>
    <n v="8"/>
    <n v="16"/>
    <n v="3.5398230088495575E-2"/>
    <n v="3.5398230088495575E-2"/>
    <x v="2"/>
    <x v="3"/>
    <x v="22"/>
    <s v="E84020"/>
  </r>
  <r>
    <x v="5"/>
    <s v="E84699"/>
    <s v="Kings Edge Medical Centre"/>
    <s v="Brent North Kwh Pcn"/>
    <s v="NHS North West London ICB - W2U3Z"/>
    <n v="1929"/>
    <n v="3858"/>
    <n v="171"/>
    <n v="342"/>
    <n v="841"/>
    <n v="1682"/>
    <n v="462"/>
    <n v="924"/>
    <n v="241"/>
    <n v="482"/>
    <n v="214"/>
    <n v="428"/>
    <n v="0.11093831000518403"/>
    <n v="0.11093831000518403"/>
    <x v="2"/>
    <x v="3"/>
    <x v="23"/>
    <s v="E84699"/>
  </r>
  <r>
    <x v="5"/>
    <s v="E84078"/>
    <s v="Kingsbury Health And Wellbeing"/>
    <s v="Brent North Kwh Pcn"/>
    <s v="NHS North West London ICB - W2U3Z"/>
    <n v="2129"/>
    <n v="4785"/>
    <n v="234"/>
    <n v="538"/>
    <n v="651"/>
    <n v="1525"/>
    <n v="756"/>
    <n v="1656"/>
    <n v="259"/>
    <n v="562"/>
    <n v="229"/>
    <n v="504"/>
    <n v="0.10756223579145138"/>
    <n v="0.10532915360501567"/>
    <x v="2"/>
    <x v="3"/>
    <x v="24"/>
    <s v="E84078"/>
  </r>
  <r>
    <x v="5"/>
    <s v="E84665"/>
    <s v="Neasden Medical Centre"/>
    <s v="Brent North Kwh Pcn"/>
    <s v="NHS North West London ICB - W2U3Z"/>
    <n v="3731"/>
    <n v="8090"/>
    <n v="350"/>
    <n v="755"/>
    <n v="1825"/>
    <n v="4031"/>
    <n v="942"/>
    <n v="2003"/>
    <n v="317"/>
    <n v="675"/>
    <n v="297"/>
    <n v="626"/>
    <n v="7.9603323505762533E-2"/>
    <n v="7.7379480840543885E-2"/>
    <x v="2"/>
    <x v="3"/>
    <x v="25"/>
    <s v="E84665"/>
  </r>
  <r>
    <x v="5"/>
    <s v="E84048"/>
    <s v="The Fryent Way Surgery"/>
    <s v="Brent North Kwh Pcn"/>
    <s v="NHS North West London ICB - W2U3Z"/>
    <n v="17990"/>
    <n v="37061"/>
    <n v="1772"/>
    <n v="3628"/>
    <n v="6282"/>
    <n v="12938"/>
    <n v="5013"/>
    <n v="10315"/>
    <n v="2692"/>
    <n v="5573"/>
    <n v="2231"/>
    <n v="4607"/>
    <n v="0.12401334074485826"/>
    <n v="0.12430857235368717"/>
    <x v="2"/>
    <x v="3"/>
    <x v="26"/>
    <s v="E84048"/>
  </r>
  <r>
    <x v="5"/>
    <s v="E84007"/>
    <s v="Uxendon Crescent Surgery"/>
    <s v="Brent North Kwh Pcn"/>
    <s v="NHS North West London ICB - W2U3Z"/>
    <n v="10586"/>
    <n v="21169"/>
    <n v="758"/>
    <n v="1516"/>
    <n v="5310"/>
    <n v="10618"/>
    <n v="2586"/>
    <n v="5172"/>
    <n v="937"/>
    <n v="1873"/>
    <n v="995"/>
    <n v="1990"/>
    <n v="9.3992064991498203E-2"/>
    <n v="9.4005385233123906E-2"/>
    <x v="2"/>
    <x v="3"/>
    <x v="27"/>
    <s v="E84007"/>
  </r>
  <r>
    <x v="5"/>
    <s v="Y00206"/>
    <s v="Burnley Practice"/>
    <s v="Brent South Kwh Pcn"/>
    <s v="NHS North West London ICB - W2U3Z"/>
    <n v="18517"/>
    <n v="62383"/>
    <n v="1378"/>
    <n v="3922"/>
    <n v="10175"/>
    <n v="38627"/>
    <n v="4454"/>
    <n v="12595"/>
    <n v="1328"/>
    <n v="3852"/>
    <n v="1182"/>
    <n v="3387"/>
    <n v="6.3833234325214663E-2"/>
    <n v="5.4293637689755224E-2"/>
    <x v="2"/>
    <x v="4"/>
    <x v="28"/>
    <s v="Y00206"/>
  </r>
  <r>
    <x v="5"/>
    <s v="E84036"/>
    <s v="Gladstone Medical Centre"/>
    <s v="Brent South Kwh Pcn"/>
    <s v="NHS North West London ICB - W2U3Z"/>
    <n v="8599"/>
    <n v="20065"/>
    <n v="804"/>
    <n v="1869"/>
    <n v="3653"/>
    <n v="8745"/>
    <n v="2176"/>
    <n v="5005"/>
    <n v="1002"/>
    <n v="2290"/>
    <n v="964"/>
    <n v="2156"/>
    <n v="0.11210605884405163"/>
    <n v="0.10745078494891602"/>
    <x v="2"/>
    <x v="4"/>
    <x v="29"/>
    <s v="E84036"/>
  </r>
  <r>
    <x v="5"/>
    <s v="E84011"/>
    <s v="St Andrews Medical Centre"/>
    <s v="Brent South Kwh Pcn"/>
    <s v="NHS North West London ICB - W2U3Z"/>
    <n v="761"/>
    <n v="1597"/>
    <n v="47"/>
    <n v="99"/>
    <n v="464"/>
    <n v="978"/>
    <n v="155"/>
    <n v="317"/>
    <n v="46"/>
    <n v="97"/>
    <n v="49"/>
    <n v="106"/>
    <n v="6.4388961892247049E-2"/>
    <n v="6.6374452097683154E-2"/>
    <x v="2"/>
    <x v="4"/>
    <x v="30"/>
    <s v="E84011"/>
  </r>
  <r>
    <x v="5"/>
    <s v="E84704"/>
    <s v="St. Georges Medical Centre"/>
    <s v="Brent South Kwh Pcn"/>
    <s v="NHS North West London ICB - W2U3Z"/>
    <n v="1638"/>
    <n v="3362"/>
    <n v="217"/>
    <n v="454"/>
    <n v="258"/>
    <n v="462"/>
    <n v="680"/>
    <n v="1419"/>
    <n v="226"/>
    <n v="475"/>
    <n v="257"/>
    <n v="552"/>
    <n v="0.1568986568986569"/>
    <n v="0.16418798334324808"/>
    <x v="2"/>
    <x v="4"/>
    <x v="31"/>
    <s v="E84704"/>
  </r>
  <r>
    <x v="5"/>
    <s v="E84025"/>
    <s v="The Lonsdale Medical Centre"/>
    <s v="Brent South Kwh Pcn"/>
    <s v="NHS North West London ICB - W2U3Z"/>
    <n v="30471"/>
    <n v="66704"/>
    <n v="2541"/>
    <n v="5570"/>
    <n v="13135"/>
    <n v="28969"/>
    <n v="8891"/>
    <n v="19393"/>
    <n v="2791"/>
    <n v="6035"/>
    <n v="3113"/>
    <n v="6737"/>
    <n v="0.10216271208690229"/>
    <n v="0.10099844087311106"/>
    <x v="2"/>
    <x v="4"/>
    <x v="32"/>
    <s v="E84025"/>
  </r>
  <r>
    <x v="5"/>
    <s v="E84021"/>
    <s v="The Willesden Medical Centre"/>
    <s v="Brent South Kwh Pcn"/>
    <s v="NHS North West London ICB - W2U3Z"/>
    <n v="6182"/>
    <n v="12718"/>
    <n v="676"/>
    <n v="1426"/>
    <n v="2665"/>
    <n v="5292"/>
    <n v="1422"/>
    <n v="3021"/>
    <n v="674"/>
    <n v="1414"/>
    <n v="745"/>
    <n v="1565"/>
    <n v="0.12051116143642834"/>
    <n v="0.12305393929863186"/>
    <x v="2"/>
    <x v="4"/>
    <x v="33"/>
    <s v="E84021"/>
  </r>
  <r>
    <x v="5"/>
    <s v="E84702"/>
    <s v="Willesden Green Surgery"/>
    <s v="Brent South Kwh Pcn"/>
    <s v="NHS North West London ICB - W2U3Z"/>
    <n v="16493"/>
    <n v="34652"/>
    <n v="1299"/>
    <n v="2718"/>
    <n v="8005"/>
    <n v="16735"/>
    <n v="3813"/>
    <n v="8059"/>
    <n v="1654"/>
    <n v="3492"/>
    <n v="1722"/>
    <n v="3648"/>
    <n v="0.10440793063724003"/>
    <n v="0.10527530878448574"/>
    <x v="2"/>
    <x v="4"/>
    <x v="34"/>
    <s v="E84702"/>
  </r>
  <r>
    <x v="5"/>
    <s v="E84638"/>
    <s v="Alperton Medical Centre"/>
    <s v="Brent West Kwh Pcn"/>
    <s v="NHS North West London ICB - W2U3Z"/>
    <n v="981"/>
    <n v="2050"/>
    <n v="57"/>
    <n v="124"/>
    <n v="596"/>
    <n v="1238"/>
    <n v="222"/>
    <n v="470"/>
    <n v="53"/>
    <n v="107"/>
    <n v="53"/>
    <n v="111"/>
    <n v="5.4026503567787973E-2"/>
    <n v="5.4146341463414634E-2"/>
    <x v="2"/>
    <x v="5"/>
    <x v="35"/>
    <s v="E84638"/>
  </r>
  <r>
    <x v="5"/>
    <s v="E84066"/>
    <s v="Gp Pathfinder Clinics"/>
    <s v="Brent West Kwh Pcn"/>
    <s v="NHS North West London ICB - W2U3Z"/>
    <n v="28845"/>
    <n v="63025"/>
    <n v="1775"/>
    <n v="3871"/>
    <n v="18866"/>
    <n v="41723"/>
    <n v="2990"/>
    <n v="6460"/>
    <n v="2102"/>
    <n v="4529"/>
    <n v="3112"/>
    <n v="6442"/>
    <n v="0.10788698214595251"/>
    <n v="0.10221340737802459"/>
    <x v="2"/>
    <x v="5"/>
    <x v="36"/>
    <s v="E84066"/>
  </r>
  <r>
    <x v="5"/>
    <s v="E84063"/>
    <s v="Lancelot Medical Centre"/>
    <s v="Brent West Kwh Pcn"/>
    <s v="NHS North West London ICB - W2U3Z"/>
    <n v="5860"/>
    <n v="11884"/>
    <n v="454"/>
    <n v="916"/>
    <n v="2750"/>
    <n v="5611"/>
    <n v="1474"/>
    <n v="2974"/>
    <n v="578"/>
    <n v="1164"/>
    <n v="604"/>
    <n v="1219"/>
    <n v="0.10307167235494881"/>
    <n v="0.10257489060922248"/>
    <x v="2"/>
    <x v="5"/>
    <x v="37"/>
    <s v="E84063"/>
  </r>
  <r>
    <x v="5"/>
    <s v="E84003"/>
    <s v="Premier Medical Centre"/>
    <s v="Brent West Kwh Pcn"/>
    <s v="NHS North West London ICB - W2U3Z"/>
    <n v="24573"/>
    <n v="50666"/>
    <n v="2016"/>
    <n v="4069"/>
    <n v="12614"/>
    <n v="26773"/>
    <n v="5251"/>
    <n v="10533"/>
    <n v="2511"/>
    <n v="5036"/>
    <n v="2181"/>
    <n v="4255"/>
    <n v="8.8755951654254664E-2"/>
    <n v="8.3981368175897048E-2"/>
    <x v="2"/>
    <x v="5"/>
    <x v="38"/>
    <s v="E84003"/>
  </r>
  <r>
    <x v="5"/>
    <s v="E84051"/>
    <s v="Stanley Corner Medical Centre"/>
    <s v="Brent West Kwh Pcn"/>
    <s v="NHS North West London ICB - W2U3Z"/>
    <n v="7760"/>
    <n v="25857"/>
    <n v="661"/>
    <n v="2241"/>
    <n v="3890"/>
    <n v="13314"/>
    <n v="2031"/>
    <n v="6734"/>
    <n v="527"/>
    <n v="1609"/>
    <n v="651"/>
    <n v="1959"/>
    <n v="8.3891752577319581E-2"/>
    <n v="7.5762849518505621E-2"/>
    <x v="2"/>
    <x v="5"/>
    <x v="39"/>
    <s v="E84051"/>
  </r>
  <r>
    <x v="5"/>
    <s v="E84017"/>
    <s v="Sudbury &amp; Alperton Medical Centre"/>
    <s v="Brent West Kwh Pcn"/>
    <s v="NHS North West London ICB - W2U3Z"/>
    <n v="1251"/>
    <n v="5002"/>
    <n v="89"/>
    <n v="356"/>
    <n v="701"/>
    <n v="2804"/>
    <n v="273"/>
    <n v="1090"/>
    <n v="108"/>
    <n v="432"/>
    <n v="80"/>
    <n v="320"/>
    <n v="6.3948840927258194E-2"/>
    <n v="6.3974410235905638E-2"/>
    <x v="2"/>
    <x v="5"/>
    <x v="40"/>
    <s v="E84017"/>
  </r>
  <r>
    <x v="5"/>
    <s v="E84006"/>
    <s v="The Law Medical Group Practice"/>
    <s v="Brent West Kwh Pcn"/>
    <s v="NHS North West London ICB - W2U3Z"/>
    <n v="9072"/>
    <n v="18872"/>
    <n v="671"/>
    <n v="1383"/>
    <n v="4830"/>
    <n v="10108"/>
    <n v="2215"/>
    <n v="4583"/>
    <n v="632"/>
    <n v="1295"/>
    <n v="724"/>
    <n v="1503"/>
    <n v="7.9805996472663135E-2"/>
    <n v="7.96417973717677E-2"/>
    <x v="2"/>
    <x v="5"/>
    <x v="41"/>
    <s v="E84006"/>
  </r>
  <r>
    <x v="5"/>
    <s v="Y02692"/>
    <s v="The Wembley Practice"/>
    <s v="Brent West Kwh Pcn"/>
    <s v="NHS North West London ICB - W2U3Z"/>
    <n v="2628"/>
    <n v="5705"/>
    <n v="191"/>
    <n v="414"/>
    <n v="1493"/>
    <n v="3277"/>
    <n v="625"/>
    <n v="1338"/>
    <n v="164"/>
    <n v="346"/>
    <n v="155"/>
    <n v="330"/>
    <n v="5.8980213089802128E-2"/>
    <n v="5.7843996494303246E-2"/>
    <x v="2"/>
    <x v="5"/>
    <x v="42"/>
    <s v="Y02692"/>
  </r>
  <r>
    <x v="5"/>
    <s v="E85004"/>
    <s v="Albany Practice"/>
    <s v="Brentworth Pcn"/>
    <s v="NHS North West London ICB - W2U3Z"/>
    <n v="1566"/>
    <n v="3144"/>
    <n v="137"/>
    <n v="276"/>
    <n v="779"/>
    <n v="1566"/>
    <n v="342"/>
    <n v="684"/>
    <n v="114"/>
    <n v="230"/>
    <n v="194"/>
    <n v="388"/>
    <n v="0.12388250319284802"/>
    <n v="0.12340966921119594"/>
    <x v="3"/>
    <x v="6"/>
    <x v="43"/>
    <s v="E85004"/>
  </r>
  <r>
    <x v="5"/>
    <s v="E85744"/>
    <s v="Argyle Health-Isleworth Practice"/>
    <s v="Brentworth Pcn"/>
    <s v="NHS North West London ICB - W2U3Z"/>
    <n v="2700"/>
    <n v="5226"/>
    <n v="358"/>
    <n v="683"/>
    <n v="1004"/>
    <n v="1910"/>
    <n v="539"/>
    <n v="1038"/>
    <n v="360"/>
    <n v="712"/>
    <n v="439"/>
    <n v="883"/>
    <n v="0.16259259259259259"/>
    <n v="0.1689628779181018"/>
    <x v="3"/>
    <x v="6"/>
    <x v="44"/>
    <s v="E85744"/>
  </r>
  <r>
    <x v="5"/>
    <s v="E85735"/>
    <s v="Brentford Family Practice"/>
    <s v="Brentworth Pcn"/>
    <s v="NHS North West London ICB - W2U3Z"/>
    <n v="1261"/>
    <n v="2523"/>
    <n v="132"/>
    <n v="264"/>
    <n v="572"/>
    <n v="1144"/>
    <n v="335"/>
    <n v="671"/>
    <n v="93"/>
    <n v="186"/>
    <n v="129"/>
    <n v="258"/>
    <n v="0.10229976209357652"/>
    <n v="0.10225921521997622"/>
    <x v="3"/>
    <x v="6"/>
    <x v="45"/>
    <s v="E85735"/>
  </r>
  <r>
    <x v="5"/>
    <s v="E85605"/>
    <s v="Brentford Group Practice"/>
    <s v="Brentworth Pcn"/>
    <s v="NHS North West London ICB - W2U3Z"/>
    <n v="2913"/>
    <n v="5828"/>
    <n v="325"/>
    <n v="650"/>
    <n v="974"/>
    <n v="1950"/>
    <n v="829"/>
    <n v="1658"/>
    <n v="320"/>
    <n v="640"/>
    <n v="465"/>
    <n v="930"/>
    <n v="0.1596292481977343"/>
    <n v="0.15957446808510639"/>
    <x v="3"/>
    <x v="6"/>
    <x v="46"/>
    <s v="E85605"/>
  </r>
  <r>
    <x v="5"/>
    <s v="E85750"/>
    <s v="Spring Grove Medical Practice"/>
    <s v="Brentworth Pcn"/>
    <s v="NHS North West London ICB - W2U3Z"/>
    <n v="2304"/>
    <n v="4608"/>
    <n v="274"/>
    <n v="548"/>
    <n v="168"/>
    <n v="336"/>
    <n v="1004"/>
    <n v="2008"/>
    <n v="446"/>
    <n v="892"/>
    <n v="412"/>
    <n v="824"/>
    <n v="0.17881944444444445"/>
    <n v="0.17881944444444445"/>
    <x v="3"/>
    <x v="6"/>
    <x v="47"/>
    <s v="E85750"/>
  </r>
  <r>
    <x v="5"/>
    <s v="E85007"/>
    <s v="St. Margarets Practice"/>
    <s v="Brentworth Pcn"/>
    <s v="NHS North West London ICB - W2U3Z"/>
    <n v="3650"/>
    <n v="11232"/>
    <n v="187"/>
    <n v="374"/>
    <n v="2375"/>
    <n v="8682"/>
    <n v="479"/>
    <n v="958"/>
    <n v="244"/>
    <n v="488"/>
    <n v="365"/>
    <n v="730"/>
    <n v="0.1"/>
    <n v="6.4992877492877493E-2"/>
    <x v="3"/>
    <x v="6"/>
    <x v="48"/>
    <s v="E85007"/>
  </r>
  <r>
    <x v="5"/>
    <s v="E85001"/>
    <s v="Thornbury Road Centre For Health"/>
    <s v="Brentworth Pcn"/>
    <s v="NHS North West London ICB - W2U3Z"/>
    <n v="2689"/>
    <n v="5460"/>
    <n v="189"/>
    <n v="381"/>
    <n v="1557"/>
    <n v="3160"/>
    <n v="439"/>
    <n v="893"/>
    <n v="246"/>
    <n v="501"/>
    <n v="258"/>
    <n v="525"/>
    <n v="9.5946448493863884E-2"/>
    <n v="9.6153846153846159E-2"/>
    <x v="3"/>
    <x v="6"/>
    <x v="49"/>
    <s v="E85001"/>
  </r>
  <r>
    <x v="5"/>
    <s v="E87047"/>
    <s v="Earls Court Medical Centre"/>
    <s v="Brompton Health Pcn"/>
    <s v="NHS North West London ICB - W2U3Z"/>
    <n v="704"/>
    <n v="1408"/>
    <n v="44"/>
    <n v="88"/>
    <n v="444"/>
    <n v="888"/>
    <n v="169"/>
    <n v="338"/>
    <n v="27"/>
    <n v="54"/>
    <n v="20"/>
    <n v="40"/>
    <n v="2.8409090909090908E-2"/>
    <n v="2.8409090909090908E-2"/>
    <x v="4"/>
    <x v="7"/>
    <x v="50"/>
    <s v="E87047"/>
  </r>
  <r>
    <x v="5"/>
    <s v="E87750"/>
    <s v="Earls Court Surgery"/>
    <s v="Brompton Health Pcn"/>
    <s v="NHS North West London ICB - W2U3Z"/>
    <n v="1060"/>
    <n v="2152"/>
    <n v="122"/>
    <n v="246"/>
    <n v="416"/>
    <n v="850"/>
    <n v="306"/>
    <n v="619"/>
    <n v="120"/>
    <n v="243"/>
    <n v="96"/>
    <n v="194"/>
    <n v="9.056603773584905E-2"/>
    <n v="9.0148698884758363E-2"/>
    <x v="4"/>
    <x v="7"/>
    <x v="51"/>
    <s v="E87750"/>
  </r>
  <r>
    <x v="5"/>
    <s v="E87043"/>
    <s v="Emperor'S Gate Surgery"/>
    <s v="Brompton Health Pcn"/>
    <s v="NHS North West London ICB - W2U3Z"/>
    <n v="1291"/>
    <n v="4073"/>
    <n v="178"/>
    <n v="517"/>
    <n v="390"/>
    <n v="1374"/>
    <n v="351"/>
    <n v="1061"/>
    <n v="162"/>
    <n v="470"/>
    <n v="210"/>
    <n v="651"/>
    <n v="0.16266460108443068"/>
    <n v="0.15983304689418118"/>
    <x v="4"/>
    <x v="7"/>
    <x v="52"/>
    <s v="E87043"/>
  </r>
  <r>
    <x v="5"/>
    <s v="E87004"/>
    <s v="Health Partners At Violet Melchett"/>
    <s v="Brompton Health Pcn"/>
    <s v="NHS North West London ICB - W2U3Z"/>
    <n v="0"/>
    <n v="0"/>
    <n v="0"/>
    <n v="0"/>
    <n v="0"/>
    <n v="0"/>
    <n v="0"/>
    <n v="0"/>
    <n v="0"/>
    <n v="0"/>
    <n v="0"/>
    <n v="0"/>
    <n v="0"/>
    <n v="0"/>
    <x v="4"/>
    <x v="7"/>
    <x v="53"/>
    <s v="E87004"/>
  </r>
  <r>
    <x v="5"/>
    <s v="E87720"/>
    <s v="Kensington Park Medical Centre"/>
    <s v="Brompton Health Pcn"/>
    <s v="NHS North West London ICB - W2U3Z"/>
    <n v="0"/>
    <n v="0"/>
    <n v="0"/>
    <n v="0"/>
    <n v="0"/>
    <n v="0"/>
    <n v="0"/>
    <n v="0"/>
    <n v="0"/>
    <n v="0"/>
    <n v="0"/>
    <n v="0"/>
    <n v="0"/>
    <n v="0"/>
    <x v="4"/>
    <x v="7"/>
    <x v="54"/>
    <s v="E87720"/>
  </r>
  <r>
    <x v="5"/>
    <s v="E87738"/>
    <s v="Knightsbridge Medical Centre"/>
    <s v="Brompton Health Pcn"/>
    <s v="NHS North West London ICB - W2U3Z"/>
    <n v="5223"/>
    <n v="10446"/>
    <n v="640"/>
    <n v="1280"/>
    <n v="1907"/>
    <n v="3814"/>
    <n v="1820"/>
    <n v="3640"/>
    <n v="395"/>
    <n v="790"/>
    <n v="461"/>
    <n v="922"/>
    <n v="8.8263450124449555E-2"/>
    <n v="8.8263450124449555E-2"/>
    <x v="4"/>
    <x v="7"/>
    <x v="55"/>
    <s v="E87738"/>
  </r>
  <r>
    <x v="5"/>
    <s v="E87711"/>
    <s v="Royal Hospital Chelsea"/>
    <s v="Brompton Health Pcn"/>
    <s v="NHS North West London ICB - W2U3Z"/>
    <n v="0"/>
    <n v="0"/>
    <n v="0"/>
    <n v="0"/>
    <n v="0"/>
    <n v="0"/>
    <n v="0"/>
    <n v="0"/>
    <n v="0"/>
    <n v="0"/>
    <n v="0"/>
    <n v="0"/>
    <n v="0"/>
    <n v="0"/>
    <x v="4"/>
    <x v="7"/>
    <x v="56"/>
    <s v="E87711"/>
  </r>
  <r>
    <x v="5"/>
    <s v="E87715"/>
    <s v="Scarsdale Medical Centre"/>
    <s v="Brompton Health Pcn"/>
    <s v="NHS North West London ICB - W2U3Z"/>
    <n v="2682"/>
    <n v="5708"/>
    <n v="359"/>
    <n v="747"/>
    <n v="914"/>
    <n v="2028"/>
    <n v="901"/>
    <n v="1865"/>
    <n v="256"/>
    <n v="543"/>
    <n v="252"/>
    <n v="525"/>
    <n v="9.3959731543624164E-2"/>
    <n v="9.197617379117029E-2"/>
    <x v="4"/>
    <x v="7"/>
    <x v="57"/>
    <s v="E87715"/>
  </r>
  <r>
    <x v="5"/>
    <s v="E87013"/>
    <s v="Stanhope Mews Surgery"/>
    <s v="Brompton Health Pcn"/>
    <s v="NHS North West London ICB - W2U3Z"/>
    <n v="4568"/>
    <n v="9148"/>
    <n v="561"/>
    <n v="1122"/>
    <n v="1824"/>
    <n v="3660"/>
    <n v="1368"/>
    <n v="2736"/>
    <n v="414"/>
    <n v="828"/>
    <n v="401"/>
    <n v="802"/>
    <n v="8.7784588441330996E-2"/>
    <n v="8.7669435942282464E-2"/>
    <x v="4"/>
    <x v="7"/>
    <x v="58"/>
    <s v="E87013"/>
  </r>
  <r>
    <x v="5"/>
    <s v="E87701"/>
    <s v="The Abingdon Health Centre"/>
    <s v="Brompton Health Pcn"/>
    <s v="NHS North West London ICB - W2U3Z"/>
    <n v="1709"/>
    <n v="3858"/>
    <n v="254"/>
    <n v="580"/>
    <n v="637"/>
    <n v="1456"/>
    <n v="511"/>
    <n v="1168"/>
    <n v="141"/>
    <n v="300"/>
    <n v="166"/>
    <n v="354"/>
    <n v="9.7132826214160334E-2"/>
    <n v="9.1757387247278388E-2"/>
    <x v="4"/>
    <x v="7"/>
    <x v="59"/>
    <s v="E87701"/>
  </r>
  <r>
    <x v="5"/>
    <s v="E87665"/>
    <s v="The Chelsea Practice"/>
    <s v="Brompton Health Pcn"/>
    <s v="NHS North West London ICB - W2U3Z"/>
    <n v="2420"/>
    <n v="4810"/>
    <n v="265"/>
    <n v="530"/>
    <n v="958"/>
    <n v="1887"/>
    <n v="636"/>
    <n v="1271"/>
    <n v="272"/>
    <n v="544"/>
    <n v="289"/>
    <n v="578"/>
    <n v="0.11942148760330579"/>
    <n v="0.12016632016632017"/>
    <x v="4"/>
    <x v="7"/>
    <x v="60"/>
    <s v="E87665"/>
  </r>
  <r>
    <x v="5"/>
    <s v="E87762"/>
    <s v="The Good Practice"/>
    <s v="Brompton Health Pcn"/>
    <s v="NHS North West London ICB - W2U3Z"/>
    <n v="0"/>
    <n v="0"/>
    <n v="0"/>
    <n v="0"/>
    <n v="0"/>
    <n v="0"/>
    <n v="0"/>
    <n v="0"/>
    <n v="0"/>
    <n v="0"/>
    <n v="0"/>
    <n v="0"/>
    <n v="0"/>
    <n v="0"/>
    <x v="4"/>
    <x v="7"/>
    <x v="61"/>
    <s v="E87762"/>
  </r>
  <r>
    <x v="5"/>
    <s v="E86014"/>
    <s v="Cedars Medical Centre"/>
    <s v="Celadine Health &amp; Metrocare Pcn"/>
    <s v="NHS North West London ICB - W2U3Z"/>
    <n v="4539"/>
    <n v="9076"/>
    <n v="480"/>
    <n v="960"/>
    <n v="1965"/>
    <n v="3932"/>
    <n v="1013"/>
    <n v="2024"/>
    <n v="458"/>
    <n v="916"/>
    <n v="623"/>
    <n v="1244"/>
    <n v="0.13725490196078433"/>
    <n v="0.13706478624944909"/>
    <x v="5"/>
    <x v="8"/>
    <x v="62"/>
    <s v="E86014"/>
  </r>
  <r>
    <x v="5"/>
    <s v="E86629"/>
    <s v="Dr Mlr Siddiqui'S Practice"/>
    <s v="Celadine Health &amp; Metrocare Pcn"/>
    <s v="NHS North West London ICB - W2U3Z"/>
    <n v="240"/>
    <n v="480"/>
    <n v="21"/>
    <n v="42"/>
    <n v="104"/>
    <n v="208"/>
    <n v="58"/>
    <n v="116"/>
    <n v="28"/>
    <n v="56"/>
    <n v="29"/>
    <n v="58"/>
    <n v="0.12083333333333333"/>
    <n v="0.12083333333333333"/>
    <x v="5"/>
    <x v="8"/>
    <x v="63"/>
    <s v="E86629"/>
  </r>
  <r>
    <x v="5"/>
    <s v="E86024"/>
    <s v="King Edwards Medical Centre"/>
    <s v="Celadine Health &amp; Metrocare Pcn"/>
    <s v="NHS North West London ICB - W2U3Z"/>
    <n v="1169"/>
    <n v="2338"/>
    <n v="99"/>
    <n v="198"/>
    <n v="487"/>
    <n v="974"/>
    <n v="277"/>
    <n v="554"/>
    <n v="148"/>
    <n v="296"/>
    <n v="158"/>
    <n v="316"/>
    <n v="0.13515825491873396"/>
    <n v="0.13515825491873396"/>
    <x v="5"/>
    <x v="8"/>
    <x v="64"/>
    <s v="E86024"/>
  </r>
  <r>
    <x v="5"/>
    <s v="E86605"/>
    <s v="Ladygate Lane Medical Practice"/>
    <s v="Celadine Health &amp; Metrocare Pcn"/>
    <s v="NHS North West London ICB - W2U3Z"/>
    <n v="1776"/>
    <n v="3552"/>
    <n v="204"/>
    <n v="408"/>
    <n v="722"/>
    <n v="1444"/>
    <n v="386"/>
    <n v="772"/>
    <n v="172"/>
    <n v="344"/>
    <n v="292"/>
    <n v="584"/>
    <n v="0.16441441441441443"/>
    <n v="0.16441441441441443"/>
    <x v="5"/>
    <x v="8"/>
    <x v="65"/>
    <s v="E86605"/>
  </r>
  <r>
    <x v="5"/>
    <s v="E86011"/>
    <s v="Oxford Drive Medical Centre"/>
    <s v="Celadine Health &amp; Metrocare Pcn"/>
    <s v="NHS North West London ICB - W2U3Z"/>
    <n v="4678"/>
    <n v="9363"/>
    <n v="485"/>
    <n v="970"/>
    <n v="1701"/>
    <n v="3409"/>
    <n v="984"/>
    <n v="1968"/>
    <n v="610"/>
    <n v="1220"/>
    <n v="898"/>
    <n v="1796"/>
    <n v="0.19196237708422403"/>
    <n v="0.19181886147602265"/>
    <x v="5"/>
    <x v="8"/>
    <x v="66"/>
    <s v="E86011"/>
  </r>
  <r>
    <x v="5"/>
    <s v="E86626"/>
    <s v="Queens Walk Medical Centre"/>
    <s v="Celadine Health &amp; Metrocare Pcn"/>
    <s v="NHS North West London ICB - W2U3Z"/>
    <n v="2362"/>
    <n v="4742"/>
    <n v="255"/>
    <n v="510"/>
    <n v="1003"/>
    <n v="2024"/>
    <n v="504"/>
    <n v="1008"/>
    <n v="214"/>
    <n v="428"/>
    <n v="386"/>
    <n v="772"/>
    <n v="0.1634208298052498"/>
    <n v="0.16280050611556304"/>
    <x v="5"/>
    <x v="8"/>
    <x v="67"/>
    <s v="E86626"/>
  </r>
  <r>
    <x v="5"/>
    <s v="E86640"/>
    <s v="Southcote Clinic"/>
    <s v="Celadine Health &amp; Metrocare Pcn"/>
    <s v="NHS North West London ICB - W2U3Z"/>
    <n v="3860"/>
    <n v="7720"/>
    <n v="361"/>
    <n v="722"/>
    <n v="1241"/>
    <n v="2482"/>
    <n v="1019"/>
    <n v="2038"/>
    <n v="454"/>
    <n v="908"/>
    <n v="785"/>
    <n v="1570"/>
    <n v="0.20336787564766839"/>
    <n v="0.20336787564766839"/>
    <x v="5"/>
    <x v="8"/>
    <x v="68"/>
    <s v="E86640"/>
  </r>
  <r>
    <x v="5"/>
    <s v="E86033"/>
    <s v="St Martins Medical Centre"/>
    <s v="Celadine Health &amp; Metrocare Pcn"/>
    <s v="NHS North West London ICB - W2U3Z"/>
    <n v="6394"/>
    <n v="14990"/>
    <n v="450"/>
    <n v="1031"/>
    <n v="2323"/>
    <n v="5289"/>
    <n v="1381"/>
    <n v="3247"/>
    <n v="975"/>
    <n v="2318"/>
    <n v="1265"/>
    <n v="3105"/>
    <n v="0.19784172661870503"/>
    <n v="0.20713809206137426"/>
    <x v="5"/>
    <x v="8"/>
    <x v="69"/>
    <s v="E86033"/>
  </r>
  <r>
    <x v="5"/>
    <s v="E86022"/>
    <s v="The Abbotsbury Practice"/>
    <s v="Celadine Health &amp; Metrocare Pcn"/>
    <s v="NHS North West London ICB - W2U3Z"/>
    <n v="5217"/>
    <n v="11140"/>
    <n v="426"/>
    <n v="904"/>
    <n v="2004"/>
    <n v="4352"/>
    <n v="1274"/>
    <n v="2757"/>
    <n v="626"/>
    <n v="1289"/>
    <n v="887"/>
    <n v="1838"/>
    <n v="0.17002108491470194"/>
    <n v="0.16499102333931778"/>
    <x v="5"/>
    <x v="8"/>
    <x v="70"/>
    <s v="E86022"/>
  </r>
  <r>
    <x v="5"/>
    <s v="E86619"/>
    <s v="Wallasey Medical Centre"/>
    <s v="Celadine Health &amp; Metrocare Pcn"/>
    <s v="NHS North West London ICB - W2U3Z"/>
    <n v="908"/>
    <n v="1816"/>
    <n v="122"/>
    <n v="244"/>
    <n v="254"/>
    <n v="508"/>
    <n v="269"/>
    <n v="538"/>
    <n v="131"/>
    <n v="262"/>
    <n v="132"/>
    <n v="264"/>
    <n v="0.14537444933920704"/>
    <n v="0.14537444933920704"/>
    <x v="5"/>
    <x v="8"/>
    <x v="71"/>
    <s v="E86619"/>
  </r>
  <r>
    <x v="5"/>
    <s v="E86012"/>
    <s v="Wood Lane Medical Centre"/>
    <s v="Celadine Health &amp; Metrocare Pcn"/>
    <s v="NHS North West London ICB - W2U3Z"/>
    <n v="4615"/>
    <n v="9230"/>
    <n v="452"/>
    <n v="904"/>
    <n v="1803"/>
    <n v="3606"/>
    <n v="1024"/>
    <n v="2048"/>
    <n v="498"/>
    <n v="996"/>
    <n v="838"/>
    <n v="1676"/>
    <n v="0.18158179848320694"/>
    <n v="0.18158179848320694"/>
    <x v="5"/>
    <x v="8"/>
    <x v="72"/>
    <s v="E86012"/>
  </r>
  <r>
    <x v="5"/>
    <s v="E85030"/>
    <s v="Chiswick Health Practice"/>
    <s v="Chiswick Pcn"/>
    <s v="NHS North West London ICB - W2U3Z"/>
    <n v="732"/>
    <n v="1506"/>
    <n v="59"/>
    <n v="120"/>
    <n v="358"/>
    <n v="736"/>
    <n v="207"/>
    <n v="426"/>
    <n v="49"/>
    <n v="102"/>
    <n v="59"/>
    <n v="122"/>
    <n v="8.060109289617487E-2"/>
    <n v="8.1009296148738377E-2"/>
    <x v="3"/>
    <x v="9"/>
    <x v="73"/>
    <s v="E85030"/>
  </r>
  <r>
    <x v="5"/>
    <s v="E85693"/>
    <s v="Chiswick Medical Practice"/>
    <s v="Chiswick Pcn"/>
    <s v="NHS North West London ICB - W2U3Z"/>
    <n v="1671"/>
    <n v="3341"/>
    <n v="120"/>
    <n v="240"/>
    <n v="836"/>
    <n v="1671"/>
    <n v="285"/>
    <n v="570"/>
    <n v="145"/>
    <n v="290"/>
    <n v="285"/>
    <n v="570"/>
    <n v="0.17055655296229802"/>
    <n v="0.1706076025142173"/>
    <x v="3"/>
    <x v="9"/>
    <x v="74"/>
    <s v="E85693"/>
  </r>
  <r>
    <x v="5"/>
    <s v="E85683"/>
    <s v="Glebe Street Surgery"/>
    <s v="Chiswick Pcn"/>
    <s v="NHS North West London ICB - W2U3Z"/>
    <n v="209"/>
    <n v="418"/>
    <n v="22"/>
    <n v="44"/>
    <n v="59"/>
    <n v="118"/>
    <n v="72"/>
    <n v="144"/>
    <n v="19"/>
    <n v="38"/>
    <n v="37"/>
    <n v="74"/>
    <n v="0.17703349282296652"/>
    <n v="0.17703349282296652"/>
    <x v="3"/>
    <x v="9"/>
    <x v="75"/>
    <s v="E85683"/>
  </r>
  <r>
    <x v="5"/>
    <s v="E85746"/>
    <s v="Grove Park Terrace Surgery"/>
    <s v="Chiswick Pcn"/>
    <s v="NHS North West London ICB - W2U3Z"/>
    <n v="161"/>
    <n v="368"/>
    <n v="20"/>
    <n v="48"/>
    <n v="63"/>
    <n v="143"/>
    <n v="39"/>
    <n v="87"/>
    <n v="17"/>
    <n v="39"/>
    <n v="22"/>
    <n v="51"/>
    <n v="0.13664596273291926"/>
    <n v="0.13858695652173914"/>
    <x v="3"/>
    <x v="9"/>
    <x v="76"/>
    <s v="E85746"/>
  </r>
  <r>
    <x v="5"/>
    <s v="E85658"/>
    <s v="Holly Road Medical Centre"/>
    <s v="Chiswick Pcn"/>
    <s v="NHS North West London ICB - W2U3Z"/>
    <n v="772"/>
    <n v="1501"/>
    <n v="90"/>
    <n v="188"/>
    <n v="371"/>
    <n v="680"/>
    <n v="206"/>
    <n v="414"/>
    <n v="44"/>
    <n v="92"/>
    <n v="61"/>
    <n v="127"/>
    <n v="7.901554404145078E-2"/>
    <n v="8.461025982678215E-2"/>
    <x v="3"/>
    <x v="9"/>
    <x v="77"/>
    <s v="E85658"/>
  </r>
  <r>
    <x v="5"/>
    <s v="E85040"/>
    <s v="West4 Gps"/>
    <s v="Chiswick Pcn"/>
    <s v="NHS North West London ICB - W2U3Z"/>
    <n v="1320"/>
    <n v="2699"/>
    <n v="162"/>
    <n v="320"/>
    <n v="443"/>
    <n v="970"/>
    <n v="416"/>
    <n v="809"/>
    <n v="128"/>
    <n v="259"/>
    <n v="171"/>
    <n v="341"/>
    <n v="0.12954545454545455"/>
    <n v="0.12634309003334568"/>
    <x v="3"/>
    <x v="9"/>
    <x v="78"/>
    <s v="E85040"/>
  </r>
  <r>
    <x v="5"/>
    <s v="E86027"/>
    <s v="Otterfield Medical Centre"/>
    <s v="Colne Union Pcn"/>
    <s v="NHS North West London ICB - W2U3Z"/>
    <n v="7692"/>
    <n v="16004"/>
    <n v="703"/>
    <n v="1454"/>
    <n v="2898"/>
    <n v="6142"/>
    <n v="1720"/>
    <n v="3560"/>
    <n v="946"/>
    <n v="1941"/>
    <n v="1425"/>
    <n v="2907"/>
    <n v="0.18525741029641185"/>
    <n v="0.18164208947763058"/>
    <x v="5"/>
    <x v="10"/>
    <x v="79"/>
    <s v="E86027"/>
  </r>
  <r>
    <x v="5"/>
    <s v="E86042"/>
    <s v="The High Street Practice"/>
    <s v="Colne Union Pcn"/>
    <s v="NHS North West London ICB - W2U3Z"/>
    <n v="4956"/>
    <n v="10012"/>
    <n v="471"/>
    <n v="866"/>
    <n v="2097"/>
    <n v="4793"/>
    <n v="1026"/>
    <n v="1874"/>
    <n v="549"/>
    <n v="1003"/>
    <n v="813"/>
    <n v="1476"/>
    <n v="0.16404358353510895"/>
    <n v="0.1474230922892529"/>
    <x v="5"/>
    <x v="10"/>
    <x v="80"/>
    <s v="E86042"/>
  </r>
  <r>
    <x v="5"/>
    <s v="E86004"/>
    <s v="The Medical Centre"/>
    <s v="Colne Union Pcn"/>
    <s v="NHS North West London ICB - W2U3Z"/>
    <n v="8210"/>
    <n v="16438"/>
    <n v="738"/>
    <n v="1476"/>
    <n v="3232"/>
    <n v="6481"/>
    <n v="1865"/>
    <n v="3731"/>
    <n v="985"/>
    <n v="1970"/>
    <n v="1390"/>
    <n v="2780"/>
    <n v="0.16930572472594396"/>
    <n v="0.16912033094050372"/>
    <x v="5"/>
    <x v="10"/>
    <x v="81"/>
    <s v="E86004"/>
  </r>
  <r>
    <x v="5"/>
    <s v="E86005"/>
    <s v="The Oakland Medical Centre"/>
    <s v="Colne Union Pcn"/>
    <s v="NHS North West London ICB - W2U3Z"/>
    <n v="12713"/>
    <n v="33406"/>
    <n v="1019"/>
    <n v="2714"/>
    <n v="5855"/>
    <n v="15532"/>
    <n v="2475"/>
    <n v="6505"/>
    <n v="1500"/>
    <n v="3824"/>
    <n v="1864"/>
    <n v="4831"/>
    <n v="0.14662156847321639"/>
    <n v="0.14461473986708975"/>
    <x v="5"/>
    <x v="10"/>
    <x v="82"/>
    <s v="E86005"/>
  </r>
  <r>
    <x v="5"/>
    <s v="E86010"/>
    <s v="Yiewsley Family Practice"/>
    <s v="Colne Union Pcn"/>
    <s v="NHS North West London ICB - W2U3Z"/>
    <n v="19175"/>
    <n v="43985"/>
    <n v="1965"/>
    <n v="4375"/>
    <n v="8253"/>
    <n v="19683"/>
    <n v="3771"/>
    <n v="8475"/>
    <n v="2457"/>
    <n v="5484"/>
    <n v="2729"/>
    <n v="5968"/>
    <n v="0.14232073011734028"/>
    <n v="0.13568261907468454"/>
    <x v="5"/>
    <x v="10"/>
    <x v="83"/>
    <s v="E86010"/>
  </r>
  <r>
    <x v="5"/>
    <s v="E85024"/>
    <s v="Carlton Surgery"/>
    <s v="Feltham And Bedfont Pcn"/>
    <s v="NHS North West London ICB - W2U3Z"/>
    <n v="0"/>
    <n v="0"/>
    <n v="0"/>
    <n v="0"/>
    <n v="0"/>
    <n v="0"/>
    <n v="0"/>
    <n v="0"/>
    <n v="0"/>
    <n v="0"/>
    <n v="0"/>
    <n v="0"/>
    <n v="0"/>
    <n v="0"/>
    <x v="3"/>
    <x v="11"/>
    <x v="84"/>
    <s v="E85024"/>
  </r>
  <r>
    <x v="5"/>
    <s v="E85071"/>
    <s v="Clifford House Medical Centre"/>
    <s v="Feltham And Bedfont Pcn"/>
    <s v="NHS North West London ICB - W2U3Z"/>
    <n v="0"/>
    <n v="0"/>
    <n v="0"/>
    <n v="0"/>
    <n v="0"/>
    <n v="0"/>
    <n v="0"/>
    <n v="0"/>
    <n v="0"/>
    <n v="0"/>
    <n v="0"/>
    <n v="0"/>
    <n v="0"/>
    <n v="0"/>
    <x v="3"/>
    <x v="11"/>
    <x v="85"/>
    <s v="E85071"/>
  </r>
  <r>
    <x v="5"/>
    <s v="E85708"/>
    <s v="Gill Medical Practice"/>
    <s v="Feltham And Bedfont Pcn"/>
    <s v="NHS North West London ICB - W2U3Z"/>
    <n v="262"/>
    <n v="524"/>
    <n v="15"/>
    <n v="30"/>
    <n v="152"/>
    <n v="304"/>
    <n v="73"/>
    <n v="146"/>
    <n v="10"/>
    <n v="20"/>
    <n v="12"/>
    <n v="24"/>
    <n v="4.5801526717557252E-2"/>
    <n v="4.5801526717557252E-2"/>
    <x v="3"/>
    <x v="11"/>
    <x v="86"/>
    <s v="E85708"/>
  </r>
  <r>
    <x v="5"/>
    <s v="E85697"/>
    <s v="Greenbrook Bedfont"/>
    <s v="Feltham And Bedfont Pcn"/>
    <s v="NHS North West London ICB - W2U3Z"/>
    <n v="0"/>
    <n v="0"/>
    <n v="0"/>
    <n v="0"/>
    <n v="0"/>
    <n v="0"/>
    <n v="0"/>
    <n v="0"/>
    <n v="0"/>
    <n v="0"/>
    <n v="0"/>
    <n v="0"/>
    <n v="0"/>
    <n v="0"/>
    <x v="3"/>
    <x v="11"/>
    <x v="87"/>
    <s v="E85697"/>
  </r>
  <r>
    <x v="5"/>
    <s v="E85699"/>
    <s v="Grove Village Medical Centre"/>
    <s v="Feltham And Bedfont Pcn"/>
    <s v="NHS North West London ICB - W2U3Z"/>
    <n v="2"/>
    <n v="6"/>
    <n v="0"/>
    <n v="0"/>
    <n v="2"/>
    <n v="6"/>
    <n v="0"/>
    <n v="0"/>
    <n v="0"/>
    <n v="0"/>
    <n v="0"/>
    <n v="0"/>
    <n v="0"/>
    <n v="0"/>
    <x v="3"/>
    <x v="11"/>
    <x v="88"/>
    <s v="E85699"/>
  </r>
  <r>
    <x v="5"/>
    <s v="E85718"/>
    <s v="Hatton Medical Practice"/>
    <s v="Feltham And Bedfont Pcn"/>
    <s v="NHS North West London ICB - W2U3Z"/>
    <n v="172"/>
    <n v="344"/>
    <n v="20"/>
    <n v="40"/>
    <n v="96"/>
    <n v="192"/>
    <n v="39"/>
    <n v="78"/>
    <n v="5"/>
    <n v="10"/>
    <n v="12"/>
    <n v="24"/>
    <n v="6.9767441860465115E-2"/>
    <n v="6.9767441860465115E-2"/>
    <x v="3"/>
    <x v="11"/>
    <x v="89"/>
    <s v="E85718"/>
  </r>
  <r>
    <x v="5"/>
    <s v="E85736"/>
    <s v="Little Park Surgery"/>
    <s v="Feltham And Bedfont Pcn"/>
    <s v="NHS North West London ICB - W2U3Z"/>
    <n v="259"/>
    <n v="518"/>
    <n v="0"/>
    <n v="0"/>
    <n v="244"/>
    <n v="488"/>
    <n v="8"/>
    <n v="16"/>
    <n v="2"/>
    <n v="4"/>
    <n v="5"/>
    <n v="10"/>
    <n v="1.9305019305019305E-2"/>
    <n v="1.9305019305019305E-2"/>
    <x v="3"/>
    <x v="11"/>
    <x v="90"/>
    <s v="E85736"/>
  </r>
  <r>
    <x v="5"/>
    <s v="E85035"/>
    <s v="Mount Medical Centre"/>
    <s v="Feltham And Bedfont Pcn"/>
    <s v="NHS North West London ICB - W2U3Z"/>
    <n v="0"/>
    <n v="0"/>
    <n v="0"/>
    <n v="0"/>
    <n v="0"/>
    <n v="0"/>
    <n v="0"/>
    <n v="0"/>
    <n v="0"/>
    <n v="0"/>
    <n v="0"/>
    <n v="0"/>
    <n v="0"/>
    <n v="0"/>
    <x v="3"/>
    <x v="11"/>
    <x v="91"/>
    <s v="E85035"/>
  </r>
  <r>
    <x v="5"/>
    <s v="E85115"/>
    <s v="Pentelow Practice"/>
    <s v="Feltham And Bedfont Pcn"/>
    <s v="NHS North West London ICB - W2U3Z"/>
    <n v="1648"/>
    <n v="2938"/>
    <n v="132"/>
    <n v="238"/>
    <n v="953"/>
    <n v="1690"/>
    <n v="311"/>
    <n v="558"/>
    <n v="108"/>
    <n v="198"/>
    <n v="144"/>
    <n v="254"/>
    <n v="8.7378640776699032E-2"/>
    <n v="8.6453369639210353E-2"/>
    <x v="3"/>
    <x v="11"/>
    <x v="92"/>
    <s v="E85115"/>
  </r>
  <r>
    <x v="5"/>
    <s v="E85734"/>
    <s v="Queens Park Medical Practice"/>
    <s v="Feltham And Bedfont Pcn"/>
    <s v="NHS North West London ICB - W2U3Z"/>
    <n v="0"/>
    <n v="0"/>
    <n v="0"/>
    <n v="0"/>
    <n v="0"/>
    <n v="0"/>
    <n v="0"/>
    <n v="0"/>
    <n v="0"/>
    <n v="0"/>
    <n v="0"/>
    <n v="0"/>
    <n v="0"/>
    <n v="0"/>
    <x v="3"/>
    <x v="11"/>
    <x v="93"/>
    <s v="E85734"/>
  </r>
  <r>
    <x v="5"/>
    <s v="E85056"/>
    <s v="St Davids Practice"/>
    <s v="Feltham And Bedfont Pcn"/>
    <s v="NHS North West London ICB - W2U3Z"/>
    <n v="1303"/>
    <n v="2606"/>
    <n v="120"/>
    <n v="240"/>
    <n v="677"/>
    <n v="1354"/>
    <n v="254"/>
    <n v="508"/>
    <n v="121"/>
    <n v="242"/>
    <n v="131"/>
    <n v="262"/>
    <n v="0.10053722179585571"/>
    <n v="0.10053722179585571"/>
    <x v="3"/>
    <x v="11"/>
    <x v="94"/>
    <s v="E85056"/>
  </r>
  <r>
    <x v="5"/>
    <s v="Y02672"/>
    <s v="The Practice Feltham"/>
    <s v="Feltham And Bedfont Pcn"/>
    <s v="NHS North West London ICB - W2U3Z"/>
    <n v="0"/>
    <n v="0"/>
    <n v="0"/>
    <n v="0"/>
    <n v="0"/>
    <n v="0"/>
    <n v="0"/>
    <n v="0"/>
    <n v="0"/>
    <n v="0"/>
    <n v="0"/>
    <n v="0"/>
    <n v="0"/>
    <n v="0"/>
    <x v="3"/>
    <x v="11"/>
    <x v="95"/>
    <s v="Y02672"/>
  </r>
  <r>
    <x v="5"/>
    <s v="E85045"/>
    <s v="Twickenham Park Medical Centre"/>
    <s v="Feltham And Bedfont Pcn"/>
    <s v="NHS North West London ICB - W2U3Z"/>
    <n v="0"/>
    <n v="0"/>
    <n v="0"/>
    <n v="0"/>
    <n v="0"/>
    <n v="0"/>
    <n v="0"/>
    <n v="0"/>
    <n v="0"/>
    <n v="0"/>
    <n v="0"/>
    <n v="0"/>
    <n v="0"/>
    <n v="0"/>
    <x v="3"/>
    <x v="11"/>
    <x v="96"/>
    <s v="E85045"/>
  </r>
  <r>
    <x v="5"/>
    <s v="E85696"/>
    <s v="Clifford Road Surgery"/>
    <s v="Great West Road Pcn"/>
    <s v="NHS North West London ICB - W2U3Z"/>
    <n v="225"/>
    <n v="900"/>
    <n v="31"/>
    <n v="124"/>
    <n v="97"/>
    <n v="388"/>
    <n v="57"/>
    <n v="228"/>
    <n v="26"/>
    <n v="104"/>
    <n v="14"/>
    <n v="56"/>
    <n v="6.222222222222222E-2"/>
    <n v="6.222222222222222E-2"/>
    <x v="3"/>
    <x v="12"/>
    <x v="97"/>
    <s v="E85696"/>
  </r>
  <r>
    <x v="5"/>
    <s v="E85052"/>
    <s v="Cranford Medical Centre"/>
    <s v="Great West Road Pcn"/>
    <s v="NHS North West London ICB - W2U3Z"/>
    <n v="231"/>
    <n v="462"/>
    <n v="20"/>
    <n v="40"/>
    <n v="131"/>
    <n v="262"/>
    <n v="48"/>
    <n v="96"/>
    <n v="16"/>
    <n v="32"/>
    <n v="16"/>
    <n v="32"/>
    <n v="6.9264069264069264E-2"/>
    <n v="6.9264069264069264E-2"/>
    <x v="3"/>
    <x v="12"/>
    <x v="98"/>
    <s v="E85052"/>
  </r>
  <r>
    <x v="5"/>
    <s v="E85114"/>
    <s v="Crosslands Surgery"/>
    <s v="Great West Road Pcn"/>
    <s v="NHS North West London ICB - W2U3Z"/>
    <n v="71"/>
    <n v="142"/>
    <n v="9"/>
    <n v="18"/>
    <n v="34"/>
    <n v="68"/>
    <n v="20"/>
    <n v="40"/>
    <n v="2"/>
    <n v="4"/>
    <n v="6"/>
    <n v="12"/>
    <n v="8.4507042253521125E-2"/>
    <n v="8.4507042253521125E-2"/>
    <x v="3"/>
    <x v="12"/>
    <x v="99"/>
    <s v="E85114"/>
  </r>
  <r>
    <x v="5"/>
    <s v="E85062"/>
    <s v="Hiyos"/>
    <s v="Great West Road Pcn"/>
    <s v="NHS North West London ICB - W2U3Z"/>
    <n v="0"/>
    <n v="0"/>
    <n v="0"/>
    <n v="0"/>
    <n v="0"/>
    <n v="0"/>
    <n v="0"/>
    <n v="0"/>
    <n v="0"/>
    <n v="0"/>
    <n v="0"/>
    <n v="0"/>
    <n v="0"/>
    <n v="0"/>
    <x v="3"/>
    <x v="12"/>
    <x v="100"/>
    <s v="E85062"/>
  </r>
  <r>
    <x v="5"/>
    <s v="E85739"/>
    <s v="Hmc Health Heston Great West"/>
    <s v="Great West Road Pcn"/>
    <s v="NHS North West London ICB - W2U3Z"/>
    <n v="0"/>
    <n v="0"/>
    <n v="0"/>
    <n v="0"/>
    <n v="0"/>
    <n v="0"/>
    <n v="0"/>
    <n v="0"/>
    <n v="0"/>
    <n v="0"/>
    <n v="0"/>
    <n v="0"/>
    <n v="0"/>
    <n v="0"/>
    <x v="3"/>
    <x v="12"/>
    <x v="101"/>
    <s v="E85739"/>
  </r>
  <r>
    <x v="5"/>
    <s v="E85681"/>
    <s v="Jersey Practice"/>
    <s v="Great West Road Pcn"/>
    <s v="NHS North West London ICB - W2U3Z"/>
    <n v="3326"/>
    <n v="9206"/>
    <n v="183"/>
    <n v="518"/>
    <n v="2265"/>
    <n v="6187"/>
    <n v="547"/>
    <n v="1544"/>
    <n v="163"/>
    <n v="471"/>
    <n v="168"/>
    <n v="486"/>
    <n v="5.0511124473842456E-2"/>
    <n v="5.2791657614599176E-2"/>
    <x v="3"/>
    <x v="12"/>
    <x v="102"/>
    <s v="E85681"/>
  </r>
  <r>
    <x v="5"/>
    <s v="E85096"/>
    <s v="Medical Centre"/>
    <s v="Great West Road Pcn"/>
    <s v="NHS North West London ICB - W2U3Z"/>
    <n v="0"/>
    <n v="0"/>
    <n v="0"/>
    <n v="0"/>
    <n v="0"/>
    <n v="0"/>
    <n v="0"/>
    <n v="0"/>
    <n v="0"/>
    <n v="0"/>
    <n v="0"/>
    <n v="0"/>
    <n v="0"/>
    <n v="0"/>
    <x v="3"/>
    <x v="12"/>
    <x v="103"/>
    <s v="E85096"/>
  </r>
  <r>
    <x v="5"/>
    <s v="E85707"/>
    <s v="Skyways Medical Centre"/>
    <s v="Great West Road Pcn"/>
    <s v="NHS North West London ICB - W2U3Z"/>
    <n v="262"/>
    <n v="530"/>
    <n v="27"/>
    <n v="55"/>
    <n v="159"/>
    <n v="320"/>
    <n v="52"/>
    <n v="107"/>
    <n v="9"/>
    <n v="18"/>
    <n v="15"/>
    <n v="30"/>
    <n v="5.7251908396946563E-2"/>
    <n v="5.6603773584905662E-2"/>
    <x v="3"/>
    <x v="12"/>
    <x v="104"/>
    <s v="E85707"/>
  </r>
  <r>
    <x v="5"/>
    <s v="E85046"/>
    <s v="Eastmead Avenue Surgery"/>
    <s v="Greenwell Pcn"/>
    <s v="NHS North West London ICB - W2U3Z"/>
    <n v="1586"/>
    <n v="4161"/>
    <n v="173"/>
    <n v="420"/>
    <n v="788"/>
    <n v="2148"/>
    <n v="285"/>
    <n v="703"/>
    <n v="146"/>
    <n v="389"/>
    <n v="194"/>
    <n v="501"/>
    <n v="0.12232030264817149"/>
    <n v="0.12040374909877433"/>
    <x v="0"/>
    <x v="13"/>
    <x v="105"/>
    <s v="E85046"/>
  </r>
  <r>
    <x v="5"/>
    <s v="E85088"/>
    <s v="Elmbank Surgery"/>
    <s v="Greenwell Pcn"/>
    <s v="NHS North West London ICB - W2U3Z"/>
    <n v="114"/>
    <n v="456"/>
    <n v="6"/>
    <n v="24"/>
    <n v="70"/>
    <n v="280"/>
    <n v="29"/>
    <n v="116"/>
    <n v="6"/>
    <n v="24"/>
    <n v="3"/>
    <n v="12"/>
    <n v="2.6315789473684209E-2"/>
    <n v="2.6315789473684209E-2"/>
    <x v="0"/>
    <x v="13"/>
    <x v="106"/>
    <s v="E85088"/>
  </r>
  <r>
    <x v="5"/>
    <s v="E85051"/>
    <s v="Greenford Avenue Fhp"/>
    <s v="Greenwell Pcn"/>
    <s v="NHS North West London ICB - W2U3Z"/>
    <n v="0"/>
    <n v="0"/>
    <n v="0"/>
    <n v="0"/>
    <n v="0"/>
    <n v="0"/>
    <n v="0"/>
    <n v="0"/>
    <n v="0"/>
    <n v="0"/>
    <n v="0"/>
    <n v="0"/>
    <n v="0"/>
    <n v="0"/>
    <x v="0"/>
    <x v="13"/>
    <x v="107"/>
    <s v="E85051"/>
  </r>
  <r>
    <x v="5"/>
    <s v="E85041"/>
    <s v="Hanwell Health Centre (Naish)"/>
    <s v="Greenwell Pcn"/>
    <s v="NHS North West London ICB - W2U3Z"/>
    <n v="84"/>
    <n v="168"/>
    <n v="7"/>
    <n v="14"/>
    <n v="43"/>
    <n v="86"/>
    <n v="22"/>
    <n v="44"/>
    <n v="6"/>
    <n v="12"/>
    <n v="6"/>
    <n v="12"/>
    <n v="7.1428571428571425E-2"/>
    <n v="7.1428571428571425E-2"/>
    <x v="0"/>
    <x v="13"/>
    <x v="108"/>
    <s v="E85041"/>
  </r>
  <r>
    <x v="5"/>
    <s v="E85069"/>
    <s v="Oldfield Family Practice"/>
    <s v="Greenwell Pcn"/>
    <s v="NHS North West London ICB - W2U3Z"/>
    <n v="1503"/>
    <n v="3006"/>
    <n v="199"/>
    <n v="398"/>
    <n v="436"/>
    <n v="872"/>
    <n v="466"/>
    <n v="932"/>
    <n v="167"/>
    <n v="334"/>
    <n v="235"/>
    <n v="470"/>
    <n v="0.15635395874916833"/>
    <n v="0.15635395874916833"/>
    <x v="0"/>
    <x v="13"/>
    <x v="109"/>
    <s v="E85069"/>
  </r>
  <r>
    <x v="5"/>
    <s v="E85129"/>
    <s v="The Mansell Road Practice"/>
    <s v="Greenwell Pcn"/>
    <s v="NHS North West London ICB - W2U3Z"/>
    <n v="8134"/>
    <n v="16277"/>
    <n v="902"/>
    <n v="1804"/>
    <n v="3665"/>
    <n v="7339"/>
    <n v="2196"/>
    <n v="4392"/>
    <n v="615"/>
    <n v="1230"/>
    <n v="756"/>
    <n v="1512"/>
    <n v="9.2943201376936319E-2"/>
    <n v="9.2891810530195976E-2"/>
    <x v="0"/>
    <x v="13"/>
    <x v="110"/>
    <s v="E85129"/>
  </r>
  <r>
    <x v="5"/>
    <s v="E85013"/>
    <s v="Westseven Gp"/>
    <s v="Greenwell Pcn"/>
    <s v="NHS North West London ICB - W2U3Z"/>
    <n v="1434"/>
    <n v="2869"/>
    <n v="117"/>
    <n v="237"/>
    <n v="454"/>
    <n v="904"/>
    <n v="427"/>
    <n v="854"/>
    <n v="158"/>
    <n v="317"/>
    <n v="278"/>
    <n v="557"/>
    <n v="0.19386331938633194"/>
    <n v="0.19414430115022657"/>
    <x v="0"/>
    <x v="13"/>
    <x v="111"/>
    <s v="E85013"/>
  </r>
  <r>
    <x v="5"/>
    <s v="E85032"/>
    <s v="Ashchurch Surgery"/>
    <s v="Hammersmith &amp; Fulham Central Pcn"/>
    <s v="NHS North West London ICB - W2U3Z"/>
    <n v="0"/>
    <n v="0"/>
    <n v="0"/>
    <n v="0"/>
    <n v="0"/>
    <n v="0"/>
    <n v="0"/>
    <n v="0"/>
    <n v="0"/>
    <n v="0"/>
    <n v="0"/>
    <n v="0"/>
    <n v="0"/>
    <n v="0"/>
    <x v="1"/>
    <x v="14"/>
    <x v="112"/>
    <s v="E85032"/>
  </r>
  <r>
    <x v="5"/>
    <s v="E85033"/>
    <s v="Hammersmith Surgery"/>
    <s v="Hammersmith &amp; Fulham Central Pcn"/>
    <s v="NHS North West London ICB - W2U3Z"/>
    <n v="1971"/>
    <n v="3987"/>
    <n v="243"/>
    <n v="490"/>
    <n v="845"/>
    <n v="1701"/>
    <n v="543"/>
    <n v="1106"/>
    <n v="118"/>
    <n v="238"/>
    <n v="222"/>
    <n v="452"/>
    <n v="0.11263318112633181"/>
    <n v="0.11336844745422624"/>
    <x v="1"/>
    <x v="14"/>
    <x v="113"/>
    <s v="E85033"/>
  </r>
  <r>
    <x v="5"/>
    <s v="E85008"/>
    <s v="North Fulham Surgery"/>
    <s v="Hammersmith &amp; Fulham Central Pcn"/>
    <s v="NHS North West London ICB - W2U3Z"/>
    <n v="385"/>
    <n v="1126"/>
    <n v="49"/>
    <n v="144"/>
    <n v="189"/>
    <n v="551"/>
    <n v="111"/>
    <n v="327"/>
    <n v="22"/>
    <n v="62"/>
    <n v="14"/>
    <n v="42"/>
    <n v="3.6363636363636362E-2"/>
    <n v="3.7300177619893425E-2"/>
    <x v="1"/>
    <x v="14"/>
    <x v="114"/>
    <s v="E85008"/>
  </r>
  <r>
    <x v="5"/>
    <s v="E85125"/>
    <s v="Sterndale Surgery"/>
    <s v="Hammersmith &amp; Fulham Central Pcn"/>
    <s v="NHS North West London ICB - W2U3Z"/>
    <n v="587"/>
    <n v="1175"/>
    <n v="83"/>
    <n v="166"/>
    <n v="244"/>
    <n v="488"/>
    <n v="162"/>
    <n v="324"/>
    <n v="39"/>
    <n v="79"/>
    <n v="59"/>
    <n v="118"/>
    <n v="0.10051107325383304"/>
    <n v="0.10042553191489362"/>
    <x v="1"/>
    <x v="14"/>
    <x v="115"/>
    <s v="E85125"/>
  </r>
  <r>
    <x v="5"/>
    <s v="E85074"/>
    <s v="West Kensington Gp Surgery"/>
    <s v="Hammersmith &amp; Fulham Central Pcn"/>
    <s v="NHS North West London ICB - W2U3Z"/>
    <n v="1678"/>
    <n v="3525"/>
    <n v="201"/>
    <n v="425"/>
    <n v="660"/>
    <n v="1383"/>
    <n v="469"/>
    <n v="985"/>
    <n v="147"/>
    <n v="303"/>
    <n v="201"/>
    <n v="429"/>
    <n v="0.1197854588796186"/>
    <n v="0.12170212765957447"/>
    <x v="1"/>
    <x v="14"/>
    <x v="116"/>
    <s v="E85074"/>
  </r>
  <r>
    <x v="5"/>
    <s v="E85020"/>
    <s v="Brook Green Medical Centre"/>
    <s v="Hammersmith &amp; Fulham Partnership Pcn"/>
    <s v="NHS North West London ICB - W2U3Z"/>
    <n v="1198"/>
    <n v="3474"/>
    <n v="99"/>
    <n v="288"/>
    <n v="723"/>
    <n v="2177"/>
    <n v="256"/>
    <n v="691"/>
    <n v="61"/>
    <n v="162"/>
    <n v="59"/>
    <n v="156"/>
    <n v="4.9248747913188645E-2"/>
    <n v="4.4905008635578586E-2"/>
    <x v="1"/>
    <x v="15"/>
    <x v="117"/>
    <s v="E85020"/>
  </r>
  <r>
    <x v="5"/>
    <s v="E85003"/>
    <s v="North End Medical Centre"/>
    <s v="Hammersmith &amp; Fulham Partnership Pcn"/>
    <s v="NHS North West London ICB - W2U3Z"/>
    <n v="2087"/>
    <n v="5152"/>
    <n v="172"/>
    <n v="404"/>
    <n v="1184"/>
    <n v="3073"/>
    <n v="407"/>
    <n v="956"/>
    <n v="149"/>
    <n v="335"/>
    <n v="175"/>
    <n v="384"/>
    <n v="8.3852419741255388E-2"/>
    <n v="7.4534161490683232E-2"/>
    <x v="1"/>
    <x v="15"/>
    <x v="118"/>
    <s v="E85003"/>
  </r>
  <r>
    <x v="5"/>
    <s v="E85636"/>
    <s v="Park Medical Centre"/>
    <s v="Hammersmith &amp; Fulham Partnership Pcn"/>
    <s v="NHS North West London ICB - W2U3Z"/>
    <n v="2335"/>
    <n v="5034"/>
    <n v="234"/>
    <n v="483"/>
    <n v="1004"/>
    <n v="2271"/>
    <n v="585"/>
    <n v="1246"/>
    <n v="225"/>
    <n v="456"/>
    <n v="287"/>
    <n v="578"/>
    <n v="0.12291220556745182"/>
    <n v="0.11481922924116011"/>
    <x v="1"/>
    <x v="15"/>
    <x v="119"/>
    <s v="E85636"/>
  </r>
  <r>
    <x v="5"/>
    <s v="E85016"/>
    <s v="Richford Gate Medical Centre"/>
    <s v="Hammersmith &amp; Fulham Partnership Pcn"/>
    <s v="NHS North West London ICB - W2U3Z"/>
    <n v="3957"/>
    <n v="8707"/>
    <n v="289"/>
    <n v="624"/>
    <n v="2305"/>
    <n v="5171"/>
    <n v="771"/>
    <n v="1675"/>
    <n v="259"/>
    <n v="546"/>
    <n v="333"/>
    <n v="691"/>
    <n v="8.41546626231994E-2"/>
    <n v="7.9361433329505002E-2"/>
    <x v="1"/>
    <x v="15"/>
    <x v="120"/>
    <s v="E85016"/>
  </r>
  <r>
    <x v="5"/>
    <s v="E85055"/>
    <s v="The Bush Doctors"/>
    <s v="Hammersmith &amp; Fulham Partnership Pcn"/>
    <s v="NHS North West London ICB - W2U3Z"/>
    <n v="1584"/>
    <n v="3893"/>
    <n v="103"/>
    <n v="237"/>
    <n v="948"/>
    <n v="2390"/>
    <n v="308"/>
    <n v="755"/>
    <n v="95"/>
    <n v="219"/>
    <n v="130"/>
    <n v="292"/>
    <n v="8.2070707070707072E-2"/>
    <n v="7.5006421782686877E-2"/>
    <x v="1"/>
    <x v="15"/>
    <x v="121"/>
    <s v="E85055"/>
  </r>
  <r>
    <x v="5"/>
    <s v="E84067"/>
    <s v="Church Lane Surgery"/>
    <s v="Harness North Pcn"/>
    <s v="NHS North West London ICB - W2U3Z"/>
    <n v="0"/>
    <n v="0"/>
    <n v="0"/>
    <n v="0"/>
    <n v="0"/>
    <n v="0"/>
    <n v="0"/>
    <n v="0"/>
    <n v="0"/>
    <n v="0"/>
    <n v="0"/>
    <n v="0"/>
    <n v="0"/>
    <n v="0"/>
    <x v="2"/>
    <x v="16"/>
    <x v="122"/>
    <s v="E84067"/>
  </r>
  <r>
    <x v="5"/>
    <s v="E84083"/>
    <s v="Lanfranc Medical Centre"/>
    <s v="Harness North Pcn"/>
    <s v="NHS North West London ICB - W2U3Z"/>
    <n v="5076"/>
    <n v="15228"/>
    <n v="495"/>
    <n v="1485"/>
    <n v="1882"/>
    <n v="5646"/>
    <n v="1481"/>
    <n v="4443"/>
    <n v="585"/>
    <n v="1755"/>
    <n v="633"/>
    <n v="1899"/>
    <n v="0.12470449172576832"/>
    <n v="0.12470449172576832"/>
    <x v="2"/>
    <x v="16"/>
    <x v="123"/>
    <s v="E84083"/>
  </r>
  <r>
    <x v="5"/>
    <s v="E84701"/>
    <s v="Pearl Medical Practice"/>
    <s v="Harness North Pcn"/>
    <s v="NHS North West London ICB - W2U3Z"/>
    <n v="2396"/>
    <n v="5594"/>
    <n v="239"/>
    <n v="558"/>
    <n v="976"/>
    <n v="2338"/>
    <n v="556"/>
    <n v="1288"/>
    <n v="371"/>
    <n v="842"/>
    <n v="254"/>
    <n v="568"/>
    <n v="0.10601001669449082"/>
    <n v="0.10153736145870576"/>
    <x v="2"/>
    <x v="16"/>
    <x v="124"/>
    <s v="E84701"/>
  </r>
  <r>
    <x v="5"/>
    <s v="E84030"/>
    <s v="Preston Hill Surgery"/>
    <s v="Harness North Pcn"/>
    <s v="NHS North West London ICB - W2U3Z"/>
    <n v="2869"/>
    <n v="6348"/>
    <n v="190"/>
    <n v="408"/>
    <n v="1628"/>
    <n v="3660"/>
    <n v="615"/>
    <n v="1315"/>
    <n v="232"/>
    <n v="510"/>
    <n v="204"/>
    <n v="455"/>
    <n v="7.1104914604391778E-2"/>
    <n v="7.1676118462507876E-2"/>
    <x v="2"/>
    <x v="16"/>
    <x v="125"/>
    <s v="E84030"/>
  </r>
  <r>
    <x v="5"/>
    <s v="E84678"/>
    <s v="Preston Medical Centre"/>
    <s v="Harness North Pcn"/>
    <s v="NHS North West London ICB - W2U3Z"/>
    <n v="0"/>
    <n v="0"/>
    <n v="0"/>
    <n v="0"/>
    <n v="0"/>
    <n v="0"/>
    <n v="0"/>
    <n v="0"/>
    <n v="0"/>
    <n v="0"/>
    <n v="0"/>
    <n v="0"/>
    <n v="0"/>
    <n v="0"/>
    <x v="2"/>
    <x v="16"/>
    <x v="126"/>
    <s v="E84678"/>
  </r>
  <r>
    <x v="5"/>
    <s v="Y01090"/>
    <s v="Sms Medical Practice"/>
    <s v="Harness North Pcn"/>
    <s v="NHS North West London ICB - W2U3Z"/>
    <n v="1170"/>
    <n v="3440"/>
    <n v="46"/>
    <n v="138"/>
    <n v="951"/>
    <n v="2783"/>
    <n v="80"/>
    <n v="240"/>
    <n v="37"/>
    <n v="111"/>
    <n v="56"/>
    <n v="168"/>
    <n v="4.7863247863247867E-2"/>
    <n v="4.8837209302325581E-2"/>
    <x v="2"/>
    <x v="16"/>
    <x v="127"/>
    <s v="Y01090"/>
  </r>
  <r>
    <x v="5"/>
    <s v="E84626"/>
    <s v="The Sunflower Medical Centre"/>
    <s v="Harness North Pcn"/>
    <s v="NHS North West London ICB - W2U3Z"/>
    <n v="239"/>
    <n v="478"/>
    <n v="10"/>
    <n v="20"/>
    <n v="152"/>
    <n v="304"/>
    <n v="56"/>
    <n v="112"/>
    <n v="8"/>
    <n v="16"/>
    <n v="13"/>
    <n v="26"/>
    <n v="5.4393305439330547E-2"/>
    <n v="5.4393305439330547E-2"/>
    <x v="2"/>
    <x v="16"/>
    <x v="128"/>
    <s v="E84626"/>
  </r>
  <r>
    <x v="5"/>
    <s v="E84635"/>
    <s v="The Surgery"/>
    <s v="Harness North Pcn"/>
    <s v="NHS North West London ICB - W2U3Z"/>
    <n v="4467"/>
    <n v="9056"/>
    <n v="528"/>
    <n v="1066"/>
    <n v="1733"/>
    <n v="3548"/>
    <n v="1183"/>
    <n v="2384"/>
    <n v="578"/>
    <n v="1160"/>
    <n v="445"/>
    <n v="898"/>
    <n v="9.961943138571748E-2"/>
    <n v="9.9160777385159007E-2"/>
    <x v="2"/>
    <x v="16"/>
    <x v="129"/>
    <s v="E84635"/>
  </r>
  <r>
    <x v="5"/>
    <s v="E84709"/>
    <s v="Wembley Park Medical Centre"/>
    <s v="Harness North Pcn"/>
    <s v="NHS North West London ICB - W2U3Z"/>
    <n v="23826"/>
    <n v="47672"/>
    <n v="1987"/>
    <n v="3974"/>
    <n v="11300"/>
    <n v="22620"/>
    <n v="4642"/>
    <n v="9284"/>
    <n v="2713"/>
    <n v="5426"/>
    <n v="3184"/>
    <n v="6368"/>
    <n v="0.13363552421724167"/>
    <n v="0.13357945964087933"/>
    <x v="2"/>
    <x v="16"/>
    <x v="130"/>
    <s v="E84709"/>
  </r>
  <r>
    <x v="5"/>
    <s v="E84015"/>
    <s v="Willow Tree Family Doctors"/>
    <s v="Harness North Pcn"/>
    <s v="NHS North West London ICB - W2U3Z"/>
    <n v="5059"/>
    <n v="10346"/>
    <n v="579"/>
    <n v="1127"/>
    <n v="1452"/>
    <n v="3331"/>
    <n v="1763"/>
    <n v="3435"/>
    <n v="568"/>
    <n v="1107"/>
    <n v="697"/>
    <n v="1346"/>
    <n v="0.13777426368847598"/>
    <n v="0.13009858882659966"/>
    <x v="2"/>
    <x v="16"/>
    <x v="131"/>
    <s v="E84015"/>
  </r>
  <r>
    <x v="5"/>
    <s v="E84031"/>
    <s v="Brentfield Medical Centre"/>
    <s v="Harness South Pcn"/>
    <s v="NHS North West London ICB - W2U3Z"/>
    <n v="6632"/>
    <n v="15768"/>
    <n v="479"/>
    <n v="1102"/>
    <n v="3426"/>
    <n v="8376"/>
    <n v="1716"/>
    <n v="3923"/>
    <n v="515"/>
    <n v="1215"/>
    <n v="496"/>
    <n v="1152"/>
    <n v="7.478890229191798E-2"/>
    <n v="7.3059360730593603E-2"/>
    <x v="2"/>
    <x v="17"/>
    <x v="132"/>
    <s v="E84031"/>
  </r>
  <r>
    <x v="5"/>
    <s v="E84013"/>
    <s v="Church End Medical Centre"/>
    <s v="Harness South Pcn"/>
    <s v="NHS North West London ICB - W2U3Z"/>
    <n v="6404"/>
    <n v="13007"/>
    <n v="371"/>
    <n v="752"/>
    <n v="4027"/>
    <n v="8190"/>
    <n v="1276"/>
    <n v="2585"/>
    <n v="360"/>
    <n v="729"/>
    <n v="370"/>
    <n v="751"/>
    <n v="5.7776389756402251E-2"/>
    <n v="5.7738141000999464E-2"/>
    <x v="2"/>
    <x v="17"/>
    <x v="133"/>
    <s v="E84013"/>
  </r>
  <r>
    <x v="5"/>
    <s v="E84002"/>
    <s v="Forty Willows Surgery"/>
    <s v="Harness South Pcn"/>
    <s v="NHS North West London ICB - W2U3Z"/>
    <n v="6681"/>
    <n v="13713"/>
    <n v="559"/>
    <n v="1043"/>
    <n v="2686"/>
    <n v="6255"/>
    <n v="1833"/>
    <n v="3429"/>
    <n v="789"/>
    <n v="1472"/>
    <n v="814"/>
    <n v="1514"/>
    <n v="0.12183804819637779"/>
    <n v="0.11040618391307519"/>
    <x v="2"/>
    <x v="17"/>
    <x v="134"/>
    <s v="E84002"/>
  </r>
  <r>
    <x v="5"/>
    <s v="E84074"/>
    <s v="Freuchen Medical Centre"/>
    <s v="Harness South Pcn"/>
    <s v="NHS North West London ICB - W2U3Z"/>
    <n v="4138"/>
    <n v="11573"/>
    <n v="348"/>
    <n v="856"/>
    <n v="1831"/>
    <n v="5902"/>
    <n v="1043"/>
    <n v="2562"/>
    <n v="427"/>
    <n v="1058"/>
    <n v="489"/>
    <n v="1195"/>
    <n v="0.11817303044949251"/>
    <n v="0.10325758230363778"/>
    <x v="2"/>
    <x v="17"/>
    <x v="135"/>
    <s v="E84074"/>
  </r>
  <r>
    <x v="5"/>
    <s v="E84637"/>
    <s v="Hilltop Medical Practice"/>
    <s v="Harness South Pcn"/>
    <s v="NHS North West London ICB - W2U3Z"/>
    <n v="2031"/>
    <n v="4651"/>
    <n v="175"/>
    <n v="378"/>
    <n v="875"/>
    <n v="2148"/>
    <n v="521"/>
    <n v="1126"/>
    <n v="232"/>
    <n v="514"/>
    <n v="228"/>
    <n v="485"/>
    <n v="0.11225997045790251"/>
    <n v="0.10427864975274134"/>
    <x v="2"/>
    <x v="17"/>
    <x v="136"/>
    <s v="E84637"/>
  </r>
  <r>
    <x v="5"/>
    <s v="E84076"/>
    <s v="Oxgate Gardens Surgery"/>
    <s v="Harness South Pcn"/>
    <s v="NHS North West London ICB - W2U3Z"/>
    <n v="0"/>
    <n v="0"/>
    <n v="0"/>
    <n v="0"/>
    <n v="0"/>
    <n v="0"/>
    <n v="0"/>
    <n v="0"/>
    <n v="0"/>
    <n v="0"/>
    <n v="0"/>
    <n v="0"/>
    <n v="0"/>
    <n v="0"/>
    <x v="2"/>
    <x v="17"/>
    <x v="137"/>
    <s v="E84076"/>
  </r>
  <r>
    <x v="5"/>
    <s v="E84645"/>
    <s v="Park Royal Medical Practice"/>
    <s v="Harness South Pcn"/>
    <s v="NHS North West London ICB - W2U3Z"/>
    <n v="3788"/>
    <n v="10194"/>
    <n v="337"/>
    <n v="834"/>
    <n v="1779"/>
    <n v="5178"/>
    <n v="878"/>
    <n v="2191"/>
    <n v="373"/>
    <n v="942"/>
    <n v="421"/>
    <n v="1049"/>
    <n v="0.11114044350580782"/>
    <n v="0.1029036688247989"/>
    <x v="2"/>
    <x v="17"/>
    <x v="138"/>
    <s v="E84645"/>
  </r>
  <r>
    <x v="5"/>
    <s v="E84656"/>
    <s v="Roundwood Park Medical Centre"/>
    <s v="Harness South Pcn"/>
    <s v="NHS North West London ICB - W2U3Z"/>
    <n v="3623"/>
    <n v="7246"/>
    <n v="412"/>
    <n v="824"/>
    <n v="1247"/>
    <n v="2494"/>
    <n v="1105"/>
    <n v="2210"/>
    <n v="423"/>
    <n v="846"/>
    <n v="436"/>
    <n v="872"/>
    <n v="0.12034225779740547"/>
    <n v="0.12034225779740547"/>
    <x v="2"/>
    <x v="17"/>
    <x v="139"/>
    <s v="E84656"/>
  </r>
  <r>
    <x v="5"/>
    <s v="E84028"/>
    <s v="The Stonebridge Practice"/>
    <s v="Harness South Pcn"/>
    <s v="NHS North West London ICB - W2U3Z"/>
    <n v="3025"/>
    <n v="6050"/>
    <n v="202"/>
    <n v="404"/>
    <n v="1610"/>
    <n v="3220"/>
    <n v="756"/>
    <n v="1512"/>
    <n v="230"/>
    <n v="460"/>
    <n v="227"/>
    <n v="454"/>
    <n v="7.5041322314049586E-2"/>
    <n v="7.5041322314049586E-2"/>
    <x v="2"/>
    <x v="17"/>
    <x v="140"/>
    <s v="E84028"/>
  </r>
  <r>
    <x v="5"/>
    <s v="E84086"/>
    <s v="Walm Lane Surgery"/>
    <s v="Harness South Pcn"/>
    <s v="NHS North West London ICB - W2U3Z"/>
    <n v="2036"/>
    <n v="4725"/>
    <n v="206"/>
    <n v="456"/>
    <n v="688"/>
    <n v="1754"/>
    <n v="713"/>
    <n v="1561"/>
    <n v="186"/>
    <n v="421"/>
    <n v="243"/>
    <n v="533"/>
    <n v="0.1193516699410609"/>
    <n v="0.11280423280423281"/>
    <x v="2"/>
    <x v="17"/>
    <x v="141"/>
    <s v="E84086"/>
  </r>
  <r>
    <x v="5"/>
    <s v="Y05080"/>
    <s v="First Choice Medical Care"/>
    <s v="Harrow Collaborative Pcn"/>
    <s v="NHS North West London ICB - W2U3Z"/>
    <n v="1873"/>
    <n v="3746"/>
    <n v="172"/>
    <n v="344"/>
    <n v="726"/>
    <n v="1452"/>
    <n v="572"/>
    <n v="1144"/>
    <n v="203"/>
    <n v="406"/>
    <n v="200"/>
    <n v="400"/>
    <n v="0.10678056593699947"/>
    <n v="0.10678056593699947"/>
    <x v="6"/>
    <x v="18"/>
    <x v="142"/>
    <s v="Y05080"/>
  </r>
  <r>
    <x v="5"/>
    <s v="E84676"/>
    <s v="Headstone Lane Medical Centre"/>
    <s v="Harrow Collaborative Pcn"/>
    <s v="NHS North West London ICB - W2U3Z"/>
    <n v="994"/>
    <n v="1989"/>
    <n v="90"/>
    <n v="180"/>
    <n v="488"/>
    <n v="977"/>
    <n v="288"/>
    <n v="576"/>
    <n v="57"/>
    <n v="114"/>
    <n v="71"/>
    <n v="142"/>
    <n v="7.1428571428571425E-2"/>
    <n v="7.1392659627953742E-2"/>
    <x v="6"/>
    <x v="18"/>
    <x v="143"/>
    <s v="E84676"/>
  </r>
  <r>
    <x v="5"/>
    <s v="E84680"/>
    <s v="Headstone Road Surgery"/>
    <s v="Harrow Collaborative Pcn"/>
    <s v="NHS North West London ICB - W2U3Z"/>
    <n v="64"/>
    <n v="128"/>
    <n v="3"/>
    <n v="6"/>
    <n v="48"/>
    <n v="96"/>
    <n v="10"/>
    <n v="20"/>
    <n v="2"/>
    <n v="4"/>
    <n v="1"/>
    <n v="2"/>
    <n v="1.5625E-2"/>
    <n v="1.5625E-2"/>
    <x v="6"/>
    <x v="18"/>
    <x v="144"/>
    <s v="E84680"/>
  </r>
  <r>
    <x v="5"/>
    <s v="E84647"/>
    <s v="Kenton Clinic"/>
    <s v="Harrow Collaborative Pcn"/>
    <s v="NHS North West London ICB - W2U3Z"/>
    <n v="1687"/>
    <n v="3615"/>
    <n v="190"/>
    <n v="399"/>
    <n v="621"/>
    <n v="1362"/>
    <n v="468"/>
    <n v="1002"/>
    <n v="207"/>
    <n v="441"/>
    <n v="201"/>
    <n v="411"/>
    <n v="0.11914641375222289"/>
    <n v="0.11369294605809128"/>
    <x v="6"/>
    <x v="18"/>
    <x v="145"/>
    <s v="E84647"/>
  </r>
  <r>
    <x v="5"/>
    <s v="E84005"/>
    <s v="Kings Road Surgery"/>
    <s v="Harrow Collaborative Pcn"/>
    <s v="NHS North West London ICB - W2U3Z"/>
    <n v="7413"/>
    <n v="14841"/>
    <n v="616"/>
    <n v="1232"/>
    <n v="2752"/>
    <n v="5519"/>
    <n v="1990"/>
    <n v="3980"/>
    <n v="984"/>
    <n v="1968"/>
    <n v="1071"/>
    <n v="2142"/>
    <n v="0.14447592067988668"/>
    <n v="0.14432989690721648"/>
    <x v="6"/>
    <x v="18"/>
    <x v="146"/>
    <s v="E84005"/>
  </r>
  <r>
    <x v="5"/>
    <s v="E84070"/>
    <s v="Pinner View Medical Centre"/>
    <s v="Harrow Collaborative Pcn"/>
    <s v="NHS North West London ICB - W2U3Z"/>
    <n v="2692"/>
    <n v="5778"/>
    <n v="322"/>
    <n v="694"/>
    <n v="850"/>
    <n v="1824"/>
    <n v="780"/>
    <n v="1663"/>
    <n v="378"/>
    <n v="822"/>
    <n v="362"/>
    <n v="775"/>
    <n v="0.13447251114413075"/>
    <n v="0.13412945655936309"/>
    <x v="6"/>
    <x v="18"/>
    <x v="147"/>
    <s v="E84070"/>
  </r>
  <r>
    <x v="5"/>
    <s v="E84040"/>
    <s v="The Pinner Road Surgery"/>
    <s v="Harrow Collaborative Pcn"/>
    <s v="NHS North West London ICB - W2U3Z"/>
    <n v="1687"/>
    <n v="4022"/>
    <n v="158"/>
    <n v="430"/>
    <n v="811"/>
    <n v="1606"/>
    <n v="395"/>
    <n v="1066"/>
    <n v="129"/>
    <n v="352"/>
    <n v="194"/>
    <n v="568"/>
    <n v="0.11499703615886188"/>
    <n v="0.14122327200397813"/>
    <x v="6"/>
    <x v="18"/>
    <x v="148"/>
    <s v="E84040"/>
  </r>
  <r>
    <x v="5"/>
    <s v="E84062"/>
    <s v="The Shaftesbury Medical Centre"/>
    <s v="Harrow Collaborative Pcn"/>
    <s v="NHS North West London ICB - W2U3Z"/>
    <n v="2895"/>
    <n v="5845"/>
    <n v="221"/>
    <n v="402"/>
    <n v="1339"/>
    <n v="3015"/>
    <n v="724"/>
    <n v="1324"/>
    <n v="280"/>
    <n v="509"/>
    <n v="331"/>
    <n v="595"/>
    <n v="0.11433506044905009"/>
    <n v="0.10179640718562874"/>
    <x v="6"/>
    <x v="18"/>
    <x v="149"/>
    <s v="E84062"/>
  </r>
  <r>
    <x v="5"/>
    <s v="E84653"/>
    <s v="Zain Medical Centre"/>
    <s v="Harrow Collaborative Pcn"/>
    <s v="NHS North West London ICB - W2U3Z"/>
    <n v="2789"/>
    <n v="5506"/>
    <n v="191"/>
    <n v="377"/>
    <n v="1562"/>
    <n v="3095"/>
    <n v="601"/>
    <n v="1179"/>
    <n v="221"/>
    <n v="436"/>
    <n v="214"/>
    <n v="419"/>
    <n v="7.6730010756543565E-2"/>
    <n v="7.609880130766436E-2"/>
    <x v="6"/>
    <x v="18"/>
    <x v="150"/>
    <s v="E84653"/>
  </r>
  <r>
    <x v="5"/>
    <s v="E84014"/>
    <s v="Bacon Lane Surgery"/>
    <s v="Harrow East Pcn"/>
    <s v="NHS North West London ICB - W2U3Z"/>
    <n v="6511"/>
    <n v="15222"/>
    <n v="569"/>
    <n v="1290"/>
    <n v="2708"/>
    <n v="6515"/>
    <n v="1826"/>
    <n v="4166"/>
    <n v="623"/>
    <n v="1472"/>
    <n v="785"/>
    <n v="1779"/>
    <n v="0.12056519735831669"/>
    <n v="0.11687031927473394"/>
    <x v="6"/>
    <x v="19"/>
    <x v="151"/>
    <s v="E84014"/>
  </r>
  <r>
    <x v="5"/>
    <s v="E84039"/>
    <s v="Honeypot Medical Centre"/>
    <s v="Harrow East Pcn"/>
    <s v="NHS North West London ICB - W2U3Z"/>
    <n v="11209"/>
    <n v="22830"/>
    <n v="1057"/>
    <n v="2123"/>
    <n v="4071"/>
    <n v="8489"/>
    <n v="2931"/>
    <n v="5890"/>
    <n v="1658"/>
    <n v="3336"/>
    <n v="1492"/>
    <n v="2992"/>
    <n v="0.13310732447140691"/>
    <n v="0.1310556285589137"/>
    <x v="6"/>
    <x v="19"/>
    <x v="152"/>
    <s v="E84039"/>
  </r>
  <r>
    <x v="5"/>
    <s v="E84075"/>
    <s v="Mollison Way Surgery"/>
    <s v="Harrow East Pcn"/>
    <s v="NHS North West London ICB - W2U3Z"/>
    <n v="6232"/>
    <n v="13699"/>
    <n v="504"/>
    <n v="1130"/>
    <n v="3394"/>
    <n v="7403"/>
    <n v="1613"/>
    <n v="3578"/>
    <n v="335"/>
    <n v="744"/>
    <n v="386"/>
    <n v="844"/>
    <n v="6.1938382541720155E-2"/>
    <n v="6.1610336520913939E-2"/>
    <x v="6"/>
    <x v="19"/>
    <x v="153"/>
    <s v="E84075"/>
  </r>
  <r>
    <x v="5"/>
    <s v="E84658"/>
    <s v="Aspri Medical Centre"/>
    <s v="Health Alliance Pcn"/>
    <s v="NHS North West London ICB - W2U3Z"/>
    <n v="3875"/>
    <n v="8250"/>
    <n v="336"/>
    <n v="671"/>
    <n v="1685"/>
    <n v="3895"/>
    <n v="1028"/>
    <n v="2034"/>
    <n v="378"/>
    <n v="780"/>
    <n v="448"/>
    <n v="870"/>
    <n v="0.11561290322580645"/>
    <n v="0.10545454545454545"/>
    <x v="6"/>
    <x v="20"/>
    <x v="154"/>
    <s v="E84658"/>
  </r>
  <r>
    <x v="5"/>
    <s v="E84069"/>
    <s v="Belmont Health Centre"/>
    <s v="Health Alliance Pcn"/>
    <s v="NHS North West London ICB - W2U3Z"/>
    <n v="6492"/>
    <n v="14374"/>
    <n v="499"/>
    <n v="1133"/>
    <n v="3704"/>
    <n v="8062"/>
    <n v="1254"/>
    <n v="2858"/>
    <n v="524"/>
    <n v="1172"/>
    <n v="511"/>
    <n v="1149"/>
    <n v="7.8712261244608756E-2"/>
    <n v="7.9935995547516348E-2"/>
    <x v="6"/>
    <x v="20"/>
    <x v="155"/>
    <s v="E84069"/>
  </r>
  <r>
    <x v="5"/>
    <s v="E84004"/>
    <s v="The Circle Practice"/>
    <s v="Health Alliance Pcn"/>
    <s v="NHS North West London ICB - W2U3Z"/>
    <n v="3976"/>
    <n v="7927"/>
    <n v="412"/>
    <n v="822"/>
    <n v="1639"/>
    <n v="3274"/>
    <n v="1050"/>
    <n v="2091"/>
    <n v="347"/>
    <n v="691"/>
    <n v="528"/>
    <n v="1049"/>
    <n v="0.13279678068410464"/>
    <n v="0.13233253437618267"/>
    <x v="6"/>
    <x v="20"/>
    <x v="156"/>
    <s v="E84004"/>
  </r>
  <r>
    <x v="5"/>
    <s v="E84617"/>
    <s v="The Civic Medical Centre"/>
    <s v="Health Alliance Pcn"/>
    <s v="NHS North West London ICB - W2U3Z"/>
    <n v="1931"/>
    <n v="4892"/>
    <n v="212"/>
    <n v="560"/>
    <n v="961"/>
    <n v="2444"/>
    <n v="484"/>
    <n v="1224"/>
    <n v="140"/>
    <n v="338"/>
    <n v="134"/>
    <n v="326"/>
    <n v="6.9394096323148621E-2"/>
    <n v="6.6639411283728536E-2"/>
    <x v="6"/>
    <x v="20"/>
    <x v="157"/>
    <s v="E84617"/>
  </r>
  <r>
    <x v="5"/>
    <s v="E84057"/>
    <s v="The Stanmore Medical Centre"/>
    <s v="Health Alliance Pcn"/>
    <s v="NHS North West London ICB - W2U3Z"/>
    <n v="6436"/>
    <n v="15770"/>
    <n v="704"/>
    <n v="1703"/>
    <n v="2432"/>
    <n v="6186"/>
    <n v="1774"/>
    <n v="4258"/>
    <n v="676"/>
    <n v="1639"/>
    <n v="850"/>
    <n v="1984"/>
    <n v="0.13206960845245494"/>
    <n v="0.12580849714648065"/>
    <x v="6"/>
    <x v="20"/>
    <x v="158"/>
    <s v="E84057"/>
  </r>
  <r>
    <x v="5"/>
    <s v="E84646"/>
    <s v="The Streatfield Medical Centre"/>
    <s v="Health Alliance Pcn"/>
    <s v="NHS North West London ICB - W2U3Z"/>
    <n v="2450"/>
    <n v="5110"/>
    <n v="283"/>
    <n v="587"/>
    <n v="875"/>
    <n v="1847"/>
    <n v="508"/>
    <n v="1061"/>
    <n v="430"/>
    <n v="886"/>
    <n v="354"/>
    <n v="729"/>
    <n v="0.14448979591836736"/>
    <n v="0.1426614481409002"/>
    <x v="6"/>
    <x v="20"/>
    <x v="159"/>
    <s v="E84646"/>
  </r>
  <r>
    <x v="5"/>
    <s v="E84009"/>
    <s v="Enderley Road Medical Centre"/>
    <s v="Healthsense Pcn"/>
    <s v="NHS North West London ICB - W2U3Z"/>
    <n v="7437"/>
    <n v="15388"/>
    <n v="794"/>
    <n v="1638"/>
    <n v="2709"/>
    <n v="5710"/>
    <n v="2137"/>
    <n v="4410"/>
    <n v="822"/>
    <n v="1661"/>
    <n v="975"/>
    <n v="1969"/>
    <n v="0.13110125050423557"/>
    <n v="0.12795684949311151"/>
    <x v="6"/>
    <x v="21"/>
    <x v="160"/>
    <s v="E84009"/>
  </r>
  <r>
    <x v="5"/>
    <s v="E84663"/>
    <s v="Kenton Bridge Medical Centre - Dr Raja"/>
    <s v="Healthsense Pcn"/>
    <s v="NHS North West London ICB - W2U3Z"/>
    <n v="2860"/>
    <n v="5739"/>
    <n v="286"/>
    <n v="572"/>
    <n v="1096"/>
    <n v="2209"/>
    <n v="707"/>
    <n v="1415"/>
    <n v="350"/>
    <n v="700"/>
    <n v="421"/>
    <n v="843"/>
    <n v="0.14720279720279719"/>
    <n v="0.14688970203868271"/>
    <x v="6"/>
    <x v="21"/>
    <x v="161"/>
    <s v="E84663"/>
  </r>
  <r>
    <x v="5"/>
    <s v="E84601"/>
    <s v="Kenton Bridge Medical Centre Dr Golden"/>
    <s v="Healthsense Pcn"/>
    <s v="NHS North West London ICB - W2U3Z"/>
    <n v="3450"/>
    <n v="6902"/>
    <n v="358"/>
    <n v="716"/>
    <n v="1574"/>
    <n v="3150"/>
    <n v="852"/>
    <n v="1704"/>
    <n v="290"/>
    <n v="580"/>
    <n v="376"/>
    <n v="752"/>
    <n v="0.10898550724637682"/>
    <n v="0.10895392639814547"/>
    <x v="6"/>
    <x v="21"/>
    <x v="162"/>
    <s v="E84601"/>
  </r>
  <r>
    <x v="5"/>
    <s v="E84022"/>
    <s v="Roxbourne Medical Centre"/>
    <s v="Healthsense Pcn"/>
    <s v="NHS North West London ICB - W2U3Z"/>
    <n v="4051"/>
    <n v="8102"/>
    <n v="370"/>
    <n v="740"/>
    <n v="1848"/>
    <n v="3696"/>
    <n v="1067"/>
    <n v="2134"/>
    <n v="370"/>
    <n v="740"/>
    <n v="396"/>
    <n v="792"/>
    <n v="9.7753641076277459E-2"/>
    <n v="9.7753641076277459E-2"/>
    <x v="6"/>
    <x v="21"/>
    <x v="163"/>
    <s v="E84022"/>
  </r>
  <r>
    <x v="5"/>
    <s v="E84008"/>
    <s v="Simpson House Medical Centre"/>
    <s v="Healthsense Pcn"/>
    <s v="NHS North West London ICB - W2U3Z"/>
    <n v="9407"/>
    <n v="20434"/>
    <n v="805"/>
    <n v="1609"/>
    <n v="3350"/>
    <n v="8447"/>
    <n v="3036"/>
    <n v="6007"/>
    <n v="987"/>
    <n v="1961"/>
    <n v="1229"/>
    <n v="2410"/>
    <n v="0.13064739024130967"/>
    <n v="0.11794068709014388"/>
    <x v="6"/>
    <x v="21"/>
    <x v="164"/>
    <s v="E84008"/>
  </r>
  <r>
    <x v="5"/>
    <s v="E84024"/>
    <s v="The Pinn Medical Centre"/>
    <s v="Healthsense Pcn"/>
    <s v="NHS North West London ICB - W2U3Z"/>
    <n v="6146"/>
    <n v="12292"/>
    <n v="734"/>
    <n v="1468"/>
    <n v="2203"/>
    <n v="4406"/>
    <n v="1373"/>
    <n v="2746"/>
    <n v="847"/>
    <n v="1694"/>
    <n v="989"/>
    <n v="1978"/>
    <n v="0.16091767002928734"/>
    <n v="0.16091767002928734"/>
    <x v="6"/>
    <x v="21"/>
    <x v="165"/>
    <s v="E84024"/>
  </r>
  <r>
    <x v="5"/>
    <s v="E84068"/>
    <s v="The Ridgeway Surgery"/>
    <s v="Healthsense Pcn"/>
    <s v="NHS North West London ICB - W2U3Z"/>
    <n v="14537"/>
    <n v="29075"/>
    <n v="1371"/>
    <n v="2742"/>
    <n v="5354"/>
    <n v="10709"/>
    <n v="4231"/>
    <n v="8462"/>
    <n v="1672"/>
    <n v="3344"/>
    <n v="1909"/>
    <n v="3818"/>
    <n v="0.13132007979638163"/>
    <n v="0.13131556319862425"/>
    <x v="6"/>
    <x v="21"/>
    <x v="166"/>
    <s v="E84068"/>
  </r>
  <r>
    <x v="5"/>
    <s v="E86029"/>
    <s v="Cedar Brook Practice"/>
    <s v="Hh Collaborative Pcn"/>
    <s v="NHS North West London ICB - W2U3Z"/>
    <n v="7769"/>
    <n v="15843"/>
    <n v="779"/>
    <n v="1577"/>
    <n v="2988"/>
    <n v="6088"/>
    <n v="1694"/>
    <n v="3453"/>
    <n v="1024"/>
    <n v="2099"/>
    <n v="1284"/>
    <n v="2626"/>
    <n v="0.16527223580898442"/>
    <n v="0.16575143596541059"/>
    <x v="5"/>
    <x v="22"/>
    <x v="167"/>
    <s v="E86029"/>
  </r>
  <r>
    <x v="5"/>
    <s v="E86038"/>
    <s v="Glendale Medical Centre"/>
    <s v="Hh Collaborative Pcn"/>
    <s v="NHS North West London ICB - W2U3Z"/>
    <n v="4000"/>
    <n v="8024"/>
    <n v="348"/>
    <n v="695"/>
    <n v="1774"/>
    <n v="3576"/>
    <n v="786"/>
    <n v="1570"/>
    <n v="529"/>
    <n v="1057"/>
    <n v="563"/>
    <n v="1126"/>
    <n v="0.14074999999999999"/>
    <n v="0.14032901296111666"/>
    <x v="5"/>
    <x v="22"/>
    <x v="168"/>
    <s v="E86038"/>
  </r>
  <r>
    <x v="5"/>
    <s v="E86017"/>
    <s v="Hayes Medical Centre"/>
    <s v="Hh Collaborative Pcn"/>
    <s v="NHS North West London ICB - W2U3Z"/>
    <n v="16418"/>
    <n v="35168"/>
    <n v="1373"/>
    <n v="2929"/>
    <n v="6646"/>
    <n v="14558"/>
    <n v="3298"/>
    <n v="6997"/>
    <n v="2578"/>
    <n v="5402"/>
    <n v="2523"/>
    <n v="5282"/>
    <n v="0.15367279814837373"/>
    <n v="0.15019335759781619"/>
    <x v="5"/>
    <x v="22"/>
    <x v="169"/>
    <s v="E86017"/>
  </r>
  <r>
    <x v="5"/>
    <s v="Y00352"/>
    <s v="Hesa Medical Centre - Y00352"/>
    <s v="Hh Collaborative Pcn"/>
    <s v="NHS North West London ICB - W2U3Z"/>
    <n v="12156"/>
    <n v="24950"/>
    <n v="613"/>
    <n v="1256"/>
    <n v="8136"/>
    <n v="16632"/>
    <n v="1410"/>
    <n v="2896"/>
    <n v="907"/>
    <n v="1876"/>
    <n v="1090"/>
    <n v="2290"/>
    <n v="8.9667653833497868E-2"/>
    <n v="9.1783567134268537E-2"/>
    <x v="5"/>
    <x v="22"/>
    <x v="170"/>
    <s v="Y00352"/>
  </r>
  <r>
    <x v="5"/>
    <s v="E86625"/>
    <s v="Kincora Doctors Surgery"/>
    <s v="Hh Collaborative Pcn"/>
    <s v="NHS North West London ICB - W2U3Z"/>
    <n v="796"/>
    <n v="1659"/>
    <n v="81"/>
    <n v="165"/>
    <n v="366"/>
    <n v="774"/>
    <n v="204"/>
    <n v="421"/>
    <n v="78"/>
    <n v="161"/>
    <n v="67"/>
    <n v="138"/>
    <n v="8.4170854271356788E-2"/>
    <n v="8.3182640144665462E-2"/>
    <x v="5"/>
    <x v="22"/>
    <x v="171"/>
    <s v="E86625"/>
  </r>
  <r>
    <x v="5"/>
    <s v="E86609"/>
    <s v="North Hyde Road Surgery"/>
    <s v="Hh Collaborative Pcn"/>
    <s v="NHS North West London ICB - W2U3Z"/>
    <n v="5016"/>
    <n v="10032"/>
    <n v="481"/>
    <n v="962"/>
    <n v="2023"/>
    <n v="4046"/>
    <n v="994"/>
    <n v="1988"/>
    <n v="713"/>
    <n v="1426"/>
    <n v="805"/>
    <n v="1610"/>
    <n v="0.16048644338118023"/>
    <n v="0.16048644338118023"/>
    <x v="5"/>
    <x v="22"/>
    <x v="172"/>
    <s v="E86609"/>
  </r>
  <r>
    <x v="5"/>
    <s v="E86019"/>
    <s v="The Warren Practice"/>
    <s v="Hh Collaborative Pcn"/>
    <s v="NHS North West London ICB - W2U3Z"/>
    <n v="2687"/>
    <n v="5603"/>
    <n v="287"/>
    <n v="596"/>
    <n v="1346"/>
    <n v="2824"/>
    <n v="582"/>
    <n v="1198"/>
    <n v="234"/>
    <n v="486"/>
    <n v="238"/>
    <n v="499"/>
    <n v="8.8574618533680691E-2"/>
    <n v="8.9059432446903439E-2"/>
    <x v="5"/>
    <x v="22"/>
    <x v="173"/>
    <s v="E86019"/>
  </r>
  <r>
    <x v="5"/>
    <s v="E86018"/>
    <s v="Townfield Doctors Surgery"/>
    <s v="Hh Collaborative Pcn"/>
    <s v="NHS North West London ICB - W2U3Z"/>
    <n v="1874"/>
    <n v="3748"/>
    <n v="189"/>
    <n v="378"/>
    <n v="559"/>
    <n v="1118"/>
    <n v="527"/>
    <n v="1054"/>
    <n v="301"/>
    <n v="602"/>
    <n v="298"/>
    <n v="596"/>
    <n v="0.15901814300960512"/>
    <n v="0.15901814300960512"/>
    <x v="5"/>
    <x v="22"/>
    <x v="174"/>
    <s v="E86018"/>
  </r>
  <r>
    <x v="5"/>
    <s v="E85716"/>
    <s v="Bath Road Surgery"/>
    <s v="Hounslow Health Pcn"/>
    <s v="NHS North West London ICB - W2U3Z"/>
    <n v="10788"/>
    <n v="23919"/>
    <n v="991"/>
    <n v="2162"/>
    <n v="4579"/>
    <n v="10477"/>
    <n v="3063"/>
    <n v="6592"/>
    <n v="1182"/>
    <n v="2574"/>
    <n v="973"/>
    <n v="2114"/>
    <n v="9.0192806822395249E-2"/>
    <n v="8.8381621305238509E-2"/>
    <x v="3"/>
    <x v="23"/>
    <x v="175"/>
    <s v="E85716"/>
  </r>
  <r>
    <x v="5"/>
    <s v="E85058"/>
    <s v="Blue Wing Family Doctor Unit"/>
    <s v="Hounslow Health Pcn"/>
    <s v="NHS North West London ICB - W2U3Z"/>
    <n v="295"/>
    <n v="766"/>
    <n v="27"/>
    <n v="62"/>
    <n v="162"/>
    <n v="474"/>
    <n v="70"/>
    <n v="150"/>
    <n v="12"/>
    <n v="24"/>
    <n v="24"/>
    <n v="56"/>
    <n v="8.1355932203389825E-2"/>
    <n v="7.3107049608355096E-2"/>
    <x v="3"/>
    <x v="23"/>
    <x v="176"/>
    <s v="E85058"/>
  </r>
  <r>
    <x v="5"/>
    <s v="E85059"/>
    <s v="Chestnut Practice"/>
    <s v="Hounslow Health Pcn"/>
    <s v="NHS North West London ICB - W2U3Z"/>
    <n v="267"/>
    <n v="667"/>
    <n v="26"/>
    <n v="59"/>
    <n v="153"/>
    <n v="397"/>
    <n v="65"/>
    <n v="156"/>
    <n v="8"/>
    <n v="20"/>
    <n v="15"/>
    <n v="35"/>
    <n v="5.6179775280898875E-2"/>
    <n v="5.2473763118440778E-2"/>
    <x v="3"/>
    <x v="23"/>
    <x v="177"/>
    <s v="E85059"/>
  </r>
  <r>
    <x v="5"/>
    <s v="E85126"/>
    <s v="Green Practice"/>
    <s v="Hounslow Health Pcn"/>
    <s v="NHS North West London ICB - W2U3Z"/>
    <n v="186"/>
    <n v="487"/>
    <n v="22"/>
    <n v="59"/>
    <n v="88"/>
    <n v="231"/>
    <n v="47"/>
    <n v="123"/>
    <n v="20"/>
    <n v="50"/>
    <n v="9"/>
    <n v="24"/>
    <n v="4.8387096774193547E-2"/>
    <n v="4.9281314168377825E-2"/>
    <x v="3"/>
    <x v="23"/>
    <x v="178"/>
    <s v="E85126"/>
  </r>
  <r>
    <x v="5"/>
    <s v="E85713"/>
    <s v="Hounslow Family Practice"/>
    <s v="Hounslow Health Pcn"/>
    <s v="NHS North West London ICB - W2U3Z"/>
    <n v="1498"/>
    <n v="1545"/>
    <n v="140"/>
    <n v="140"/>
    <n v="837"/>
    <n v="884"/>
    <n v="328"/>
    <n v="328"/>
    <n v="107"/>
    <n v="107"/>
    <n v="86"/>
    <n v="86"/>
    <n v="5.7409879839786383E-2"/>
    <n v="5.5663430420711972E-2"/>
    <x v="3"/>
    <x v="23"/>
    <x v="179"/>
    <s v="E85713"/>
  </r>
  <r>
    <x v="5"/>
    <s v="E85015"/>
    <s v="Hounslow Medical Centre"/>
    <s v="Hounslow Health Pcn"/>
    <s v="NHS North West London ICB - W2U3Z"/>
    <n v="636"/>
    <n v="1908"/>
    <n v="45"/>
    <n v="132"/>
    <n v="372"/>
    <n v="1134"/>
    <n v="131"/>
    <n v="387"/>
    <n v="45"/>
    <n v="130"/>
    <n v="43"/>
    <n v="125"/>
    <n v="6.761006289308176E-2"/>
    <n v="6.5513626834381555E-2"/>
    <x v="3"/>
    <x v="23"/>
    <x v="180"/>
    <s v="E85015"/>
  </r>
  <r>
    <x v="5"/>
    <s v="E85060"/>
    <s v="Kingfisher Practice"/>
    <s v="Hounslow Health Pcn"/>
    <s v="NHS North West London ICB - W2U3Z"/>
    <n v="2321"/>
    <n v="4660"/>
    <n v="185"/>
    <n v="372"/>
    <n v="1229"/>
    <n v="2466"/>
    <n v="550"/>
    <n v="1106"/>
    <n v="151"/>
    <n v="302"/>
    <n v="206"/>
    <n v="414"/>
    <n v="8.8754847048685914E-2"/>
    <n v="8.8841201716738191E-2"/>
    <x v="3"/>
    <x v="23"/>
    <x v="181"/>
    <s v="E85060"/>
  </r>
  <r>
    <x v="5"/>
    <s v="E85113"/>
    <s v="Redwood Practice"/>
    <s v="Hounslow Health Pcn"/>
    <s v="NHS North West London ICB - W2U3Z"/>
    <n v="464"/>
    <n v="929"/>
    <n v="49"/>
    <n v="98"/>
    <n v="234"/>
    <n v="468"/>
    <n v="114"/>
    <n v="228"/>
    <n v="24"/>
    <n v="48"/>
    <n v="43"/>
    <n v="87"/>
    <n v="9.2672413793103453E-2"/>
    <n v="9.3649085037674926E-2"/>
    <x v="3"/>
    <x v="23"/>
    <x v="182"/>
    <s v="E85113"/>
  </r>
  <r>
    <x v="5"/>
    <s v="Y02671"/>
    <s v="The Practice Heart Of Hounslow"/>
    <s v="Hounslow Health Pcn"/>
    <s v="NHS North West London ICB - W2U3Z"/>
    <n v="8128"/>
    <n v="17114"/>
    <n v="713"/>
    <n v="1513"/>
    <n v="4880"/>
    <n v="10196"/>
    <n v="1660"/>
    <n v="3549"/>
    <n v="497"/>
    <n v="1058"/>
    <n v="378"/>
    <n v="798"/>
    <n v="4.6505905511811024E-2"/>
    <n v="4.6628491293677687E-2"/>
    <x v="3"/>
    <x v="23"/>
    <x v="183"/>
    <s v="Y02671"/>
  </r>
  <r>
    <x v="5"/>
    <s v="E85600"/>
    <s v="Willow Practice"/>
    <s v="Hounslow Health Pcn"/>
    <s v="NHS North West London ICB - W2U3Z"/>
    <n v="0"/>
    <n v="0"/>
    <n v="0"/>
    <n v="0"/>
    <n v="0"/>
    <n v="0"/>
    <n v="0"/>
    <n v="0"/>
    <n v="0"/>
    <n v="0"/>
    <n v="0"/>
    <n v="0"/>
    <n v="0"/>
    <n v="0"/>
    <x v="3"/>
    <x v="23"/>
    <x v="184"/>
    <s v="E85600"/>
  </r>
  <r>
    <x v="5"/>
    <s v="Y01011"/>
    <s v="Barlby Surgery"/>
    <s v="Inclusive Health Pcn"/>
    <s v="NHS North West London ICB - W2U3Z"/>
    <n v="4805"/>
    <n v="11225"/>
    <n v="347"/>
    <n v="840"/>
    <n v="2907"/>
    <n v="6723"/>
    <n v="1216"/>
    <n v="2852"/>
    <n v="175"/>
    <n v="428"/>
    <n v="160"/>
    <n v="382"/>
    <n v="3.3298647242455778E-2"/>
    <n v="3.403118040089087E-2"/>
    <x v="4"/>
    <x v="24"/>
    <x v="185"/>
    <s v="Y01011"/>
  </r>
  <r>
    <x v="5"/>
    <s v="E87038"/>
    <s v="Elgin Clinic"/>
    <s v="Inclusive Health Pcn"/>
    <s v="NHS North West London ICB - W2U3Z"/>
    <n v="3188"/>
    <n v="6376"/>
    <n v="313"/>
    <n v="626"/>
    <n v="1666"/>
    <n v="3332"/>
    <n v="869"/>
    <n v="1738"/>
    <n v="148"/>
    <n v="296"/>
    <n v="192"/>
    <n v="384"/>
    <n v="6.0225846925972396E-2"/>
    <n v="6.0225846925972396E-2"/>
    <x v="4"/>
    <x v="24"/>
    <x v="186"/>
    <s v="E87038"/>
  </r>
  <r>
    <x v="5"/>
    <s v="Y02842"/>
    <s v="Half Penny Steps Health Centre"/>
    <s v="Inclusive Health Pcn"/>
    <s v="NHS North West London ICB - W2U3Z"/>
    <n v="3101"/>
    <n v="8170"/>
    <n v="211"/>
    <n v="566"/>
    <n v="1788"/>
    <n v="4680"/>
    <n v="452"/>
    <n v="1199"/>
    <n v="296"/>
    <n v="785"/>
    <n v="354"/>
    <n v="940"/>
    <n v="0.11415672363753628"/>
    <n v="0.11505507955936352"/>
    <x v="4"/>
    <x v="24"/>
    <x v="187"/>
    <s v="Y02842"/>
  </r>
  <r>
    <x v="5"/>
    <s v="E87026"/>
    <s v="Meanwhile Garden Medical Centre"/>
    <s v="Inclusive Health Pcn"/>
    <s v="NHS North West London ICB - W2U3Z"/>
    <n v="0"/>
    <n v="0"/>
    <n v="0"/>
    <n v="0"/>
    <n v="0"/>
    <n v="0"/>
    <n v="0"/>
    <n v="0"/>
    <n v="0"/>
    <n v="0"/>
    <n v="0"/>
    <n v="0"/>
    <n v="0"/>
    <n v="0"/>
    <x v="4"/>
    <x v="24"/>
    <x v="188"/>
    <s v="E87026"/>
  </r>
  <r>
    <x v="5"/>
    <s v="E87755"/>
    <s v="Queens Park Health Centre"/>
    <s v="Inclusive Health Pcn"/>
    <s v="NHS North West London ICB - W2U3Z"/>
    <n v="0"/>
    <n v="0"/>
    <n v="0"/>
    <n v="0"/>
    <n v="0"/>
    <n v="0"/>
    <n v="0"/>
    <n v="0"/>
    <n v="0"/>
    <n v="0"/>
    <n v="0"/>
    <n v="0"/>
    <n v="0"/>
    <n v="0"/>
    <x v="4"/>
    <x v="24"/>
    <x v="189"/>
    <s v="E87755"/>
  </r>
  <r>
    <x v="5"/>
    <s v="E87021"/>
    <s v="Shirland Medical"/>
    <s v="Inclusive Health Pcn"/>
    <s v="NHS North West London ICB - W2U3Z"/>
    <n v="97"/>
    <n v="194"/>
    <n v="9"/>
    <n v="18"/>
    <n v="53"/>
    <n v="106"/>
    <n v="22"/>
    <n v="44"/>
    <n v="3"/>
    <n v="6"/>
    <n v="10"/>
    <n v="20"/>
    <n v="0.10309278350515463"/>
    <n v="0.10309278350515463"/>
    <x v="4"/>
    <x v="24"/>
    <x v="190"/>
    <s v="E87021"/>
  </r>
  <r>
    <x v="5"/>
    <s v="E87751"/>
    <s v="Srikrishnamurthy Harrow Road Surgery"/>
    <s v="Inclusive Health Pcn"/>
    <s v="NHS North West London ICB - W2U3Z"/>
    <n v="0"/>
    <n v="0"/>
    <n v="0"/>
    <n v="0"/>
    <n v="0"/>
    <n v="0"/>
    <n v="0"/>
    <n v="0"/>
    <n v="0"/>
    <n v="0"/>
    <n v="0"/>
    <n v="0"/>
    <n v="0"/>
    <n v="0"/>
    <x v="4"/>
    <x v="24"/>
    <x v="191"/>
    <s v="E87751"/>
  </r>
  <r>
    <x v="5"/>
    <s v="E87746"/>
    <s v="Brompton Medical Centre"/>
    <s v="K And C South Pcn"/>
    <s v="NHS North West London ICB - W2U3Z"/>
    <n v="0"/>
    <n v="0"/>
    <n v="0"/>
    <n v="0"/>
    <n v="0"/>
    <n v="0"/>
    <n v="0"/>
    <n v="0"/>
    <n v="0"/>
    <n v="0"/>
    <n v="0"/>
    <n v="0"/>
    <n v="0"/>
    <n v="0"/>
    <x v="4"/>
    <x v="25"/>
    <x v="192"/>
    <s v="E87746"/>
  </r>
  <r>
    <x v="5"/>
    <s v="Y03441"/>
    <s v="Health And Wellbeing Centre, Earls Court"/>
    <s v="K And C South Pcn"/>
    <s v="NHS North West London ICB - W2U3Z"/>
    <n v="303"/>
    <n v="607"/>
    <n v="8"/>
    <n v="16"/>
    <n v="240"/>
    <n v="481"/>
    <n v="36"/>
    <n v="72"/>
    <n v="10"/>
    <n v="20"/>
    <n v="9"/>
    <n v="18"/>
    <n v="2.9702970297029702E-2"/>
    <n v="2.9654036243822075E-2"/>
    <x v="4"/>
    <x v="25"/>
    <x v="193"/>
    <s v="Y03441"/>
  </r>
  <r>
    <x v="5"/>
    <s v="E87063"/>
    <s v="Kings Road Medical Centre"/>
    <s v="K And C South Pcn"/>
    <s v="NHS North West London ICB - W2U3Z"/>
    <n v="8725"/>
    <n v="17711"/>
    <n v="628"/>
    <n v="1273"/>
    <n v="4989"/>
    <n v="10157"/>
    <n v="2429"/>
    <n v="4902"/>
    <n v="381"/>
    <n v="773"/>
    <n v="298"/>
    <n v="606"/>
    <n v="3.4154727793696278E-2"/>
    <n v="3.4216023939924338E-2"/>
    <x v="4"/>
    <x v="25"/>
    <x v="194"/>
    <s v="E87063"/>
  </r>
  <r>
    <x v="5"/>
    <s v="E87048"/>
    <s v="Rosary Garden Surgery"/>
    <s v="K And C South Pcn"/>
    <s v="NHS North West London ICB - W2U3Z"/>
    <n v="0"/>
    <n v="0"/>
    <n v="0"/>
    <n v="0"/>
    <n v="0"/>
    <n v="0"/>
    <n v="0"/>
    <n v="0"/>
    <n v="0"/>
    <n v="0"/>
    <n v="0"/>
    <n v="0"/>
    <n v="0"/>
    <n v="0"/>
    <x v="4"/>
    <x v="25"/>
    <x v="195"/>
    <s v="E87048"/>
  </r>
  <r>
    <x v="5"/>
    <s v="E87702"/>
    <s v="The Surgery"/>
    <s v="K And C South Pcn"/>
    <s v="NHS North West London ICB - W2U3Z"/>
    <n v="0"/>
    <n v="0"/>
    <n v="0"/>
    <n v="0"/>
    <n v="0"/>
    <n v="0"/>
    <n v="0"/>
    <n v="0"/>
    <n v="0"/>
    <n v="0"/>
    <n v="0"/>
    <n v="0"/>
    <n v="0"/>
    <n v="0"/>
    <x v="4"/>
    <x v="25"/>
    <x v="196"/>
    <s v="E87702"/>
  </r>
  <r>
    <x v="5"/>
    <s v="E84674"/>
    <s v="Chichele Road Surgery"/>
    <s v="Kilburn Partnership Pcn"/>
    <s v="NHS North West London ICB - W2U3Z"/>
    <n v="552"/>
    <n v="1054"/>
    <n v="54"/>
    <n v="103"/>
    <n v="244"/>
    <n v="451"/>
    <n v="123"/>
    <n v="243"/>
    <n v="58"/>
    <n v="116"/>
    <n v="73"/>
    <n v="141"/>
    <n v="0.13224637681159421"/>
    <n v="0.13377609108159394"/>
    <x v="2"/>
    <x v="26"/>
    <x v="197"/>
    <s v="E84674"/>
  </r>
  <r>
    <x v="5"/>
    <s v="E84042"/>
    <s v="Kilburn Park Medical Centre"/>
    <s v="Kilburn Partnership Pcn"/>
    <s v="NHS North West London ICB - W2U3Z"/>
    <n v="2757"/>
    <n v="6527"/>
    <n v="287"/>
    <n v="657"/>
    <n v="1178"/>
    <n v="2933"/>
    <n v="785"/>
    <n v="1762"/>
    <n v="217"/>
    <n v="504"/>
    <n v="290"/>
    <n v="671"/>
    <n v="0.10518679724338048"/>
    <n v="0.10280373831775701"/>
    <x v="2"/>
    <x v="26"/>
    <x v="198"/>
    <s v="E84042"/>
  </r>
  <r>
    <x v="5"/>
    <s v="E84012"/>
    <s v="Mapesbury Medical Group"/>
    <s v="Kilburn Partnership Pcn"/>
    <s v="NHS North West London ICB - W2U3Z"/>
    <n v="4830"/>
    <n v="9906"/>
    <n v="421"/>
    <n v="862"/>
    <n v="2044"/>
    <n v="4210"/>
    <n v="1338"/>
    <n v="2732"/>
    <n v="467"/>
    <n v="955"/>
    <n v="560"/>
    <n v="1147"/>
    <n v="0.11594202898550725"/>
    <n v="0.11578841106400162"/>
    <x v="2"/>
    <x v="26"/>
    <x v="199"/>
    <s v="E84012"/>
  </r>
  <r>
    <x v="5"/>
    <s v="E84080"/>
    <s v="Staverton Surgery"/>
    <s v="Kilburn Partnership Pcn"/>
    <s v="NHS North West London ICB - W2U3Z"/>
    <n v="2256"/>
    <n v="4516"/>
    <n v="279"/>
    <n v="558"/>
    <n v="21"/>
    <n v="45"/>
    <n v="1030"/>
    <n v="2060"/>
    <n v="403"/>
    <n v="807"/>
    <n v="523"/>
    <n v="1046"/>
    <n v="0.23182624113475178"/>
    <n v="0.23162090345438441"/>
    <x v="2"/>
    <x v="26"/>
    <x v="200"/>
    <s v="E84080"/>
  </r>
  <r>
    <x v="5"/>
    <s v="E86632"/>
    <s v="Acorn Medical Centre"/>
    <s v="Long Lane First Care Group Pcn"/>
    <s v="NHS North West London ICB - W2U3Z"/>
    <n v="3772"/>
    <n v="8215"/>
    <n v="367"/>
    <n v="789"/>
    <n v="1779"/>
    <n v="3796"/>
    <n v="754"/>
    <n v="1643"/>
    <n v="412"/>
    <n v="943"/>
    <n v="460"/>
    <n v="1044"/>
    <n v="0.12195121951219512"/>
    <n v="0.127084601339014"/>
    <x v="5"/>
    <x v="27"/>
    <x v="201"/>
    <s v="E86632"/>
  </r>
  <r>
    <x v="5"/>
    <s v="E86637"/>
    <s v="Heathrow Medical Centre"/>
    <s v="Long Lane First Care Group Pcn"/>
    <s v="NHS North West London ICB - W2U3Z"/>
    <n v="3443"/>
    <n v="7371"/>
    <n v="332"/>
    <n v="691"/>
    <n v="1577"/>
    <n v="3520"/>
    <n v="690"/>
    <n v="1427"/>
    <n v="387"/>
    <n v="800"/>
    <n v="457"/>
    <n v="933"/>
    <n v="0.13273308161487074"/>
    <n v="0.12657712657712658"/>
    <x v="5"/>
    <x v="27"/>
    <x v="202"/>
    <s v="E86637"/>
  </r>
  <r>
    <x v="5"/>
    <s v="E86026"/>
    <s v="Parkview Surgery"/>
    <s v="Long Lane First Care Group Pcn"/>
    <s v="NHS North West London ICB - W2U3Z"/>
    <n v="3861"/>
    <n v="8361"/>
    <n v="406"/>
    <n v="867"/>
    <n v="1889"/>
    <n v="4112"/>
    <n v="786"/>
    <n v="1710"/>
    <n v="317"/>
    <n v="680"/>
    <n v="463"/>
    <n v="992"/>
    <n v="0.11991711991711991"/>
    <n v="0.11864609496471713"/>
    <x v="5"/>
    <x v="27"/>
    <x v="203"/>
    <s v="E86026"/>
  </r>
  <r>
    <x v="5"/>
    <s v="E86612"/>
    <s v="Shakespeare Health Centre"/>
    <s v="Long Lane First Care Group Pcn"/>
    <s v="NHS North West London ICB - W2U3Z"/>
    <n v="1120"/>
    <n v="2382"/>
    <n v="104"/>
    <n v="218"/>
    <n v="540"/>
    <n v="1150"/>
    <n v="209"/>
    <n v="440"/>
    <n v="144"/>
    <n v="304"/>
    <n v="123"/>
    <n v="270"/>
    <n v="0.10982142857142857"/>
    <n v="0.11335012594458438"/>
    <x v="5"/>
    <x v="27"/>
    <x v="204"/>
    <s v="E86612"/>
  </r>
  <r>
    <x v="5"/>
    <s v="E86016"/>
    <s v="The Pine Medical Centre"/>
    <s v="Long Lane First Care Group Pcn"/>
    <s v="NHS North West London ICB - W2U3Z"/>
    <n v="2378"/>
    <n v="6432"/>
    <n v="246"/>
    <n v="688"/>
    <n v="938"/>
    <n v="2439"/>
    <n v="536"/>
    <n v="1482"/>
    <n v="332"/>
    <n v="904"/>
    <n v="326"/>
    <n v="919"/>
    <n v="0.13708999158957108"/>
    <n v="0.14287935323383086"/>
    <x v="5"/>
    <x v="27"/>
    <x v="205"/>
    <s v="E86016"/>
  </r>
  <r>
    <x v="5"/>
    <s v="E86610"/>
    <s v="Willow Tree Surgery"/>
    <s v="Long Lane First Care Group Pcn"/>
    <s v="NHS North West London ICB - W2U3Z"/>
    <n v="268"/>
    <n v="538"/>
    <n v="5"/>
    <n v="10"/>
    <n v="206"/>
    <n v="414"/>
    <n v="43"/>
    <n v="86"/>
    <n v="9"/>
    <n v="18"/>
    <n v="5"/>
    <n v="10"/>
    <n v="1.8656716417910446E-2"/>
    <n v="1.858736059479554E-2"/>
    <x v="5"/>
    <x v="27"/>
    <x v="206"/>
    <s v="E86610"/>
  </r>
  <r>
    <x v="5"/>
    <s v="E86020"/>
    <s v="Yeading Court Surgery"/>
    <s v="Long Lane First Care Group Pcn"/>
    <s v="NHS North West London ICB - W2U3Z"/>
    <n v="2642"/>
    <n v="6039"/>
    <n v="225"/>
    <n v="527"/>
    <n v="1432"/>
    <n v="3195"/>
    <n v="549"/>
    <n v="1260"/>
    <n v="262"/>
    <n v="633"/>
    <n v="174"/>
    <n v="424"/>
    <n v="6.5859197577592732E-2"/>
    <n v="7.0210299718496447E-2"/>
    <x v="5"/>
    <x v="27"/>
    <x v="207"/>
    <s v="E86020"/>
  </r>
  <r>
    <x v="5"/>
    <s v="E87067"/>
    <s v="Colville Health Centre"/>
    <s v="Neohealth Pcn"/>
    <s v="NHS North West London ICB - W2U3Z"/>
    <n v="15"/>
    <n v="30"/>
    <n v="3"/>
    <n v="6"/>
    <n v="8"/>
    <n v="16"/>
    <n v="3"/>
    <n v="6"/>
    <n v="0"/>
    <n v="0"/>
    <n v="1"/>
    <n v="2"/>
    <n v="6.6666666666666666E-2"/>
    <n v="6.6666666666666666E-2"/>
    <x v="4"/>
    <x v="28"/>
    <x v="208"/>
    <s v="E87067"/>
  </r>
  <r>
    <x v="5"/>
    <s v="Y00507"/>
    <s v="St. Quintin Health Centre"/>
    <s v="Neohealth Pcn"/>
    <s v="NHS North West London ICB - W2U3Z"/>
    <n v="581"/>
    <n v="1202"/>
    <n v="61"/>
    <n v="129"/>
    <n v="326"/>
    <n v="656"/>
    <n v="120"/>
    <n v="258"/>
    <n v="39"/>
    <n v="83"/>
    <n v="35"/>
    <n v="76"/>
    <n v="6.0240963855421686E-2"/>
    <n v="6.3227953410981697E-2"/>
    <x v="4"/>
    <x v="28"/>
    <x v="209"/>
    <s v="Y00507"/>
  </r>
  <r>
    <x v="5"/>
    <s v="E87733"/>
    <s v="The Exmoor Surgery"/>
    <s v="Neohealth Pcn"/>
    <s v="NHS North West London ICB - W2U3Z"/>
    <n v="0"/>
    <n v="0"/>
    <n v="0"/>
    <n v="0"/>
    <n v="0"/>
    <n v="0"/>
    <n v="0"/>
    <n v="0"/>
    <n v="0"/>
    <n v="0"/>
    <n v="0"/>
    <n v="0"/>
    <n v="0"/>
    <n v="0"/>
    <x v="4"/>
    <x v="28"/>
    <x v="210"/>
    <s v="E87733"/>
  </r>
  <r>
    <x v="5"/>
    <s v="E87706"/>
    <s v="The Foreland Medical Centre"/>
    <s v="Neohealth Pcn"/>
    <s v="NHS North West London ICB - W2U3Z"/>
    <n v="0"/>
    <n v="0"/>
    <n v="0"/>
    <n v="0"/>
    <n v="0"/>
    <n v="0"/>
    <n v="0"/>
    <n v="0"/>
    <n v="0"/>
    <n v="0"/>
    <n v="0"/>
    <n v="0"/>
    <n v="0"/>
    <n v="0"/>
    <x v="4"/>
    <x v="28"/>
    <x v="211"/>
    <s v="E87706"/>
  </r>
  <r>
    <x v="5"/>
    <s v="E87742"/>
    <s v="The Golborne Medical Centre"/>
    <s v="Neohealth Pcn"/>
    <s v="NHS North West London ICB - W2U3Z"/>
    <n v="236"/>
    <n v="472"/>
    <n v="21"/>
    <n v="42"/>
    <n v="123"/>
    <n v="246"/>
    <n v="67"/>
    <n v="134"/>
    <n v="9"/>
    <n v="18"/>
    <n v="16"/>
    <n v="32"/>
    <n v="6.7796610169491525E-2"/>
    <n v="6.7796610169491525E-2"/>
    <x v="4"/>
    <x v="28"/>
    <x v="212"/>
    <s v="E87742"/>
  </r>
  <r>
    <x v="5"/>
    <s v="E87065"/>
    <s v="The Notting Hill Medical Centre"/>
    <s v="Neohealth Pcn"/>
    <s v="NHS North West London ICB - W2U3Z"/>
    <n v="0"/>
    <n v="0"/>
    <n v="0"/>
    <n v="0"/>
    <n v="0"/>
    <n v="0"/>
    <n v="0"/>
    <n v="0"/>
    <n v="0"/>
    <n v="0"/>
    <n v="0"/>
    <n v="0"/>
    <n v="0"/>
    <n v="0"/>
    <x v="4"/>
    <x v="28"/>
    <x v="213"/>
    <s v="E87065"/>
  </r>
  <r>
    <x v="5"/>
    <s v="E85112"/>
    <s v="Elmtrees Surgery"/>
    <s v="Ngp Pcn"/>
    <s v="NHS North West London ICB - W2U3Z"/>
    <n v="1373"/>
    <n v="2746"/>
    <n v="165"/>
    <n v="330"/>
    <n v="342"/>
    <n v="684"/>
    <n v="431"/>
    <n v="862"/>
    <n v="173"/>
    <n v="346"/>
    <n v="262"/>
    <n v="524"/>
    <n v="0.1908230152949745"/>
    <n v="0.1908230152949745"/>
    <x v="0"/>
    <x v="29"/>
    <x v="214"/>
    <s v="E85112"/>
  </r>
  <r>
    <x v="5"/>
    <s v="E85050"/>
    <s v="Greenford Road Med.Ctr."/>
    <s v="Ngp Pcn"/>
    <s v="NHS North West London ICB - W2U3Z"/>
    <n v="3408"/>
    <n v="7033"/>
    <n v="237"/>
    <n v="487"/>
    <n v="1842"/>
    <n v="3805"/>
    <n v="780"/>
    <n v="1605"/>
    <n v="238"/>
    <n v="489"/>
    <n v="311"/>
    <n v="647"/>
    <n v="9.1255868544600938E-2"/>
    <n v="9.1994881273994022E-2"/>
    <x v="0"/>
    <x v="29"/>
    <x v="215"/>
    <s v="E85050"/>
  </r>
  <r>
    <x v="5"/>
    <s v="E85054"/>
    <s v="Hillview Surgery"/>
    <s v="Ngp Pcn"/>
    <s v="NHS North West London ICB - W2U3Z"/>
    <n v="185"/>
    <n v="465"/>
    <n v="18"/>
    <n v="43"/>
    <n v="67"/>
    <n v="166"/>
    <n v="50"/>
    <n v="128"/>
    <n v="24"/>
    <n v="63"/>
    <n v="26"/>
    <n v="65"/>
    <n v="0.14054054054054055"/>
    <n v="0.13978494623655913"/>
    <x v="0"/>
    <x v="29"/>
    <x v="216"/>
    <s v="E85054"/>
  </r>
  <r>
    <x v="5"/>
    <s v="E85098"/>
    <s v="Islip Manor Medical Centre"/>
    <s v="Ngp Pcn"/>
    <s v="NHS North West London ICB - W2U3Z"/>
    <n v="0"/>
    <n v="0"/>
    <n v="0"/>
    <n v="0"/>
    <n v="0"/>
    <n v="0"/>
    <n v="0"/>
    <n v="0"/>
    <n v="0"/>
    <n v="0"/>
    <n v="0"/>
    <n v="0"/>
    <n v="0"/>
    <n v="0"/>
    <x v="0"/>
    <x v="29"/>
    <x v="217"/>
    <s v="E85098"/>
  </r>
  <r>
    <x v="5"/>
    <s v="E85108"/>
    <s v="Mandeville Medical Centre"/>
    <s v="Ngp Pcn"/>
    <s v="NHS North West London ICB - W2U3Z"/>
    <n v="2990"/>
    <n v="6639"/>
    <n v="354"/>
    <n v="759"/>
    <n v="1309"/>
    <n v="3035"/>
    <n v="745"/>
    <n v="1643"/>
    <n v="265"/>
    <n v="545"/>
    <n v="317"/>
    <n v="657"/>
    <n v="0.1060200668896321"/>
    <n v="9.8960686850429275E-2"/>
    <x v="0"/>
    <x v="29"/>
    <x v="218"/>
    <s v="E85108"/>
  </r>
  <r>
    <x v="5"/>
    <s v="E85643"/>
    <s v="Meadow View"/>
    <s v="Ngp Pcn"/>
    <s v="NHS North West London ICB - W2U3Z"/>
    <n v="533"/>
    <n v="1073"/>
    <n v="85"/>
    <n v="171"/>
    <n v="220"/>
    <n v="445"/>
    <n v="145"/>
    <n v="291"/>
    <n v="24"/>
    <n v="48"/>
    <n v="59"/>
    <n v="118"/>
    <n v="0.11069418386491557"/>
    <n v="0.10997204100652376"/>
    <x v="0"/>
    <x v="29"/>
    <x v="219"/>
    <s v="E85643"/>
  </r>
  <r>
    <x v="5"/>
    <s v="E85111"/>
    <s v="Perivale Medical Clinic"/>
    <s v="Ngp Pcn"/>
    <s v="NHS North West London ICB - W2U3Z"/>
    <n v="506"/>
    <n v="1524"/>
    <n v="52"/>
    <n v="157"/>
    <n v="258"/>
    <n v="777"/>
    <n v="141"/>
    <n v="425"/>
    <n v="23"/>
    <n v="69"/>
    <n v="32"/>
    <n v="96"/>
    <n v="6.3241106719367585E-2"/>
    <n v="6.2992125984251968E-2"/>
    <x v="0"/>
    <x v="29"/>
    <x v="220"/>
    <s v="E85111"/>
  </r>
  <r>
    <x v="5"/>
    <s v="E84059"/>
    <s v="The Allendale Road Surgery"/>
    <s v="Ngp Pcn"/>
    <s v="NHS North West London ICB - W2U3Z"/>
    <n v="0"/>
    <n v="0"/>
    <n v="0"/>
    <n v="0"/>
    <n v="0"/>
    <n v="0"/>
    <n v="0"/>
    <n v="0"/>
    <n v="0"/>
    <n v="0"/>
    <n v="0"/>
    <n v="0"/>
    <n v="0"/>
    <n v="0"/>
    <x v="0"/>
    <x v="29"/>
    <x v="221"/>
    <s v="E84059"/>
  </r>
  <r>
    <x v="5"/>
    <s v="E85127"/>
    <s v="The Barnabas Medical Ctre"/>
    <s v="Ngp Pcn"/>
    <s v="NHS North West London ICB - W2U3Z"/>
    <n v="2138"/>
    <n v="4276"/>
    <n v="164"/>
    <n v="328"/>
    <n v="1200"/>
    <n v="2400"/>
    <n v="446"/>
    <n v="892"/>
    <n v="123"/>
    <n v="246"/>
    <n v="205"/>
    <n v="410"/>
    <n v="9.5884003741814786E-2"/>
    <n v="9.5884003741814786E-2"/>
    <x v="0"/>
    <x v="29"/>
    <x v="222"/>
    <s v="E85127"/>
  </r>
  <r>
    <x v="5"/>
    <s v="E85725"/>
    <s v="The Grove Medical Practice"/>
    <s v="Ngp Pcn"/>
    <s v="NHS North West London ICB - W2U3Z"/>
    <n v="0"/>
    <n v="0"/>
    <n v="0"/>
    <n v="0"/>
    <n v="0"/>
    <n v="0"/>
    <n v="0"/>
    <n v="0"/>
    <n v="0"/>
    <n v="0"/>
    <n v="0"/>
    <n v="0"/>
    <n v="0"/>
    <n v="0"/>
    <x v="0"/>
    <x v="29"/>
    <x v="223"/>
    <s v="E85725"/>
  </r>
  <r>
    <x v="5"/>
    <s v="E85053"/>
    <s v="The Medical Centre"/>
    <s v="Ngp Pcn"/>
    <s v="NHS North West London ICB - W2U3Z"/>
    <n v="0"/>
    <n v="0"/>
    <n v="0"/>
    <n v="0"/>
    <n v="0"/>
    <n v="0"/>
    <n v="0"/>
    <n v="0"/>
    <n v="0"/>
    <n v="0"/>
    <n v="0"/>
    <n v="0"/>
    <n v="0"/>
    <n v="0"/>
    <x v="0"/>
    <x v="29"/>
    <x v="224"/>
    <s v="E85053"/>
  </r>
  <r>
    <x v="5"/>
    <s v="E86041"/>
    <s v="Acre Surgery"/>
    <s v="North Connect Pcn"/>
    <s v="NHS North West London ICB - W2U3Z"/>
    <n v="4033"/>
    <n v="7954"/>
    <n v="379"/>
    <n v="744"/>
    <n v="1551"/>
    <n v="3050"/>
    <n v="1033"/>
    <n v="2036"/>
    <n v="506"/>
    <n v="1006"/>
    <n v="564"/>
    <n v="1118"/>
    <n v="0.13984626828663527"/>
    <n v="0.1405582097058084"/>
    <x v="5"/>
    <x v="30"/>
    <x v="225"/>
    <s v="E86041"/>
  </r>
  <r>
    <x v="5"/>
    <s v="E86615"/>
    <s v="Acrefield Surgery"/>
    <s v="North Connect Pcn"/>
    <s v="NHS North West London ICB - W2U3Z"/>
    <n v="1836"/>
    <n v="3667"/>
    <n v="144"/>
    <n v="287"/>
    <n v="833"/>
    <n v="1665"/>
    <n v="484"/>
    <n v="966"/>
    <n v="160"/>
    <n v="320"/>
    <n v="215"/>
    <n v="429"/>
    <n v="0.11710239651416122"/>
    <n v="0.11698936460321789"/>
    <x v="5"/>
    <x v="30"/>
    <x v="226"/>
    <s v="E86615"/>
  </r>
  <r>
    <x v="5"/>
    <s v="E86618"/>
    <s v="Carepoint Practice"/>
    <s v="North Connect Pcn"/>
    <s v="NHS North West London ICB - W2U3Z"/>
    <n v="7302"/>
    <n v="15677"/>
    <n v="743"/>
    <n v="1597"/>
    <n v="2985"/>
    <n v="6416"/>
    <n v="1652"/>
    <n v="3590"/>
    <n v="848"/>
    <n v="1799"/>
    <n v="1074"/>
    <n v="2275"/>
    <n v="0.14708299096138044"/>
    <n v="0.14511705045608217"/>
    <x v="5"/>
    <x v="30"/>
    <x v="227"/>
    <s v="E86618"/>
  </r>
  <r>
    <x v="5"/>
    <s v="E86028"/>
    <s v="Eastbury Surgery"/>
    <s v="North Connect Pcn"/>
    <s v="NHS North West London ICB - W2U3Z"/>
    <n v="3436"/>
    <n v="6897"/>
    <n v="351"/>
    <n v="702"/>
    <n v="1293"/>
    <n v="2611"/>
    <n v="829"/>
    <n v="1658"/>
    <n v="439"/>
    <n v="878"/>
    <n v="524"/>
    <n v="1048"/>
    <n v="0.15250291036088476"/>
    <n v="0.15195012324198928"/>
    <x v="5"/>
    <x v="30"/>
    <x v="228"/>
    <s v="E86028"/>
  </r>
  <r>
    <x v="5"/>
    <s v="E86007"/>
    <s v="Harefield Practice"/>
    <s v="North Connect Pcn"/>
    <s v="NHS North West London ICB - W2U3Z"/>
    <n v="9596"/>
    <n v="20114"/>
    <n v="910"/>
    <n v="1976"/>
    <n v="3712"/>
    <n v="7216"/>
    <n v="1823"/>
    <n v="3949"/>
    <n v="1362"/>
    <n v="2972"/>
    <n v="1789"/>
    <n v="4001"/>
    <n v="0.18643184660275114"/>
    <n v="0.1989161777866163"/>
    <x v="5"/>
    <x v="30"/>
    <x v="229"/>
    <s v="E86007"/>
  </r>
  <r>
    <x v="5"/>
    <s v="E86001"/>
    <s v="Mountwood Surgery"/>
    <s v="North Connect Pcn"/>
    <s v="NHS North West London ICB - W2U3Z"/>
    <n v="10155"/>
    <n v="20589"/>
    <n v="1067"/>
    <n v="2156"/>
    <n v="3264"/>
    <n v="6624"/>
    <n v="2480"/>
    <n v="5008"/>
    <n v="1592"/>
    <n v="3244"/>
    <n v="1752"/>
    <n v="3557"/>
    <n v="0.17252584933530279"/>
    <n v="0.17276215454854535"/>
    <x v="5"/>
    <x v="30"/>
    <x v="230"/>
    <s v="E86001"/>
  </r>
  <r>
    <x v="5"/>
    <s v="E86006"/>
    <s v="The Devonshire Lodge Practice"/>
    <s v="North Connect Pcn"/>
    <s v="NHS North West London ICB - W2U3Z"/>
    <n v="10325"/>
    <n v="20566"/>
    <n v="873"/>
    <n v="1646"/>
    <n v="4415"/>
    <n v="9471"/>
    <n v="2535"/>
    <n v="4825"/>
    <n v="1162"/>
    <n v="2183"/>
    <n v="1340"/>
    <n v="2441"/>
    <n v="0.12978208232445521"/>
    <n v="0.11869104346980454"/>
    <x v="5"/>
    <x v="30"/>
    <x v="231"/>
    <s v="E86006"/>
  </r>
  <r>
    <x v="5"/>
    <s v="Y02906"/>
    <s v="Canberra Old Oak Surgery"/>
    <s v="North Hammersmith &amp; Fulham Pcn"/>
    <s v="NHS North West London ICB - W2U3Z"/>
    <n v="1171"/>
    <n v="2869"/>
    <n v="42"/>
    <n v="116"/>
    <n v="921"/>
    <n v="2224"/>
    <n v="173"/>
    <n v="444"/>
    <n v="20"/>
    <n v="51"/>
    <n v="15"/>
    <n v="34"/>
    <n v="1.2809564474807857E-2"/>
    <n v="1.1850819100731963E-2"/>
    <x v="1"/>
    <x v="31"/>
    <x v="232"/>
    <s v="Y02906"/>
  </r>
  <r>
    <x v="5"/>
    <s v="E85048"/>
    <s v="Dr Canisius &amp; Dr Hasan, Parkview Cfh&amp;W"/>
    <s v="North Hammersmith &amp; Fulham Pcn"/>
    <s v="NHS North West London ICB - W2U3Z"/>
    <n v="88"/>
    <n v="264"/>
    <n v="6"/>
    <n v="18"/>
    <n v="61"/>
    <n v="183"/>
    <n v="16"/>
    <n v="48"/>
    <n v="1"/>
    <n v="3"/>
    <n v="4"/>
    <n v="12"/>
    <n v="4.5454545454545456E-2"/>
    <n v="4.5454545454545456E-2"/>
    <x v="1"/>
    <x v="31"/>
    <x v="233"/>
    <s v="E85048"/>
  </r>
  <r>
    <x v="5"/>
    <s v="E85659"/>
    <s v="Dr Rk Kukar, Parkview Ctr For H&amp;W"/>
    <s v="North Hammersmith &amp; Fulham Pcn"/>
    <s v="NHS North West London ICB - W2U3Z"/>
    <n v="0"/>
    <n v="0"/>
    <n v="0"/>
    <n v="0"/>
    <n v="0"/>
    <n v="0"/>
    <n v="0"/>
    <n v="0"/>
    <n v="0"/>
    <n v="0"/>
    <n v="0"/>
    <n v="0"/>
    <n v="0"/>
    <n v="0"/>
    <x v="1"/>
    <x v="31"/>
    <x v="234"/>
    <s v="E85659"/>
  </r>
  <r>
    <x v="5"/>
    <s v="E85624"/>
    <s v="Dr Uppal &amp; Partn, Parkview Ctr For H&amp;W"/>
    <s v="North Hammersmith &amp; Fulham Pcn"/>
    <s v="NHS North West London ICB - W2U3Z"/>
    <n v="805"/>
    <n v="2787"/>
    <n v="58"/>
    <n v="227"/>
    <n v="497"/>
    <n v="1626"/>
    <n v="198"/>
    <n v="724"/>
    <n v="27"/>
    <n v="103"/>
    <n v="25"/>
    <n v="107"/>
    <n v="3.1055900621118012E-2"/>
    <n v="3.8392536777897383E-2"/>
    <x v="1"/>
    <x v="31"/>
    <x v="235"/>
    <s v="E85624"/>
  </r>
  <r>
    <x v="5"/>
    <s v="Y02589"/>
    <s v="Hammersmith &amp; Fulham Centres For Health"/>
    <s v="North Hammersmith &amp; Fulham Pcn"/>
    <s v="NHS North West London ICB - W2U3Z"/>
    <n v="0"/>
    <n v="0"/>
    <n v="0"/>
    <n v="0"/>
    <n v="0"/>
    <n v="0"/>
    <n v="0"/>
    <n v="0"/>
    <n v="0"/>
    <n v="0"/>
    <n v="0"/>
    <n v="0"/>
    <n v="0"/>
    <n v="0"/>
    <x v="1"/>
    <x v="31"/>
    <x v="236"/>
    <s v="Y02589"/>
  </r>
  <r>
    <x v="5"/>
    <s v="E85077"/>
    <s v="Shepherds Bush Medical Centre"/>
    <s v="North Hammersmith &amp; Fulham Pcn"/>
    <s v="NHS North West London ICB - W2U3Z"/>
    <n v="5"/>
    <n v="10"/>
    <n v="1"/>
    <n v="2"/>
    <n v="2"/>
    <n v="4"/>
    <n v="1"/>
    <n v="2"/>
    <n v="0"/>
    <n v="0"/>
    <n v="1"/>
    <n v="2"/>
    <n v="0.2"/>
    <n v="0.2"/>
    <x v="1"/>
    <x v="31"/>
    <x v="237"/>
    <s v="E85077"/>
  </r>
  <r>
    <x v="5"/>
    <s v="E85748"/>
    <s v="The Medical Centre, Dr Kukar"/>
    <s v="North Hammersmith &amp; Fulham Pcn"/>
    <s v="NHS North West London ICB - W2U3Z"/>
    <n v="0"/>
    <n v="0"/>
    <n v="0"/>
    <n v="0"/>
    <n v="0"/>
    <n v="0"/>
    <n v="0"/>
    <n v="0"/>
    <n v="0"/>
    <n v="0"/>
    <n v="0"/>
    <n v="0"/>
    <n v="0"/>
    <n v="0"/>
    <x v="1"/>
    <x v="31"/>
    <x v="238"/>
    <s v="E85748"/>
  </r>
  <r>
    <x v="5"/>
    <s v="E85042"/>
    <s v="The New Surgery"/>
    <s v="North Hammersmith &amp; Fulham Pcn"/>
    <s v="NHS North West London ICB - W2U3Z"/>
    <n v="0"/>
    <n v="0"/>
    <n v="0"/>
    <n v="0"/>
    <n v="0"/>
    <n v="0"/>
    <n v="0"/>
    <n v="0"/>
    <n v="0"/>
    <n v="0"/>
    <n v="0"/>
    <n v="0"/>
    <n v="0"/>
    <n v="0"/>
    <x v="1"/>
    <x v="31"/>
    <x v="239"/>
    <s v="E85042"/>
  </r>
  <r>
    <x v="5"/>
    <s v="E85005"/>
    <s v="The Surgery, Dr Dasgupta &amp; Partners"/>
    <s v="North Hammersmith &amp; Fulham Pcn"/>
    <s v="NHS North West London ICB - W2U3Z"/>
    <n v="711"/>
    <n v="2842"/>
    <n v="56"/>
    <n v="224"/>
    <n v="387"/>
    <n v="1548"/>
    <n v="158"/>
    <n v="631"/>
    <n v="36"/>
    <n v="144"/>
    <n v="74"/>
    <n v="295"/>
    <n v="0.10407876230661041"/>
    <n v="0.10380014074595355"/>
    <x v="1"/>
    <x v="31"/>
    <x v="240"/>
    <s v="E85005"/>
  </r>
  <r>
    <x v="5"/>
    <s v="E85023"/>
    <s v="Chepstow Gardens Medical Centre"/>
    <s v="North Southall Pcn"/>
    <s v="NHS North West London ICB - W2U3Z"/>
    <n v="8"/>
    <n v="16"/>
    <n v="1"/>
    <n v="2"/>
    <n v="5"/>
    <n v="10"/>
    <n v="0"/>
    <n v="0"/>
    <n v="1"/>
    <n v="2"/>
    <n v="1"/>
    <n v="2"/>
    <n v="0.125"/>
    <n v="0.125"/>
    <x v="0"/>
    <x v="32"/>
    <x v="241"/>
    <s v="E85023"/>
  </r>
  <r>
    <x v="5"/>
    <s v="E85682"/>
    <s v="Dormers Wells Medical Centre"/>
    <s v="North Southall Pcn"/>
    <s v="NHS North West London ICB - W2U3Z"/>
    <n v="5787"/>
    <n v="23515"/>
    <n v="364"/>
    <n v="1474"/>
    <n v="3829"/>
    <n v="15613"/>
    <n v="1100"/>
    <n v="4435"/>
    <n v="256"/>
    <n v="1034"/>
    <n v="238"/>
    <n v="959"/>
    <n v="4.1126663210644551E-2"/>
    <n v="4.078247926855199E-2"/>
    <x v="0"/>
    <x v="32"/>
    <x v="242"/>
    <s v="E85682"/>
  </r>
  <r>
    <x v="5"/>
    <s v="E85083"/>
    <s v="Dr Sivanesan &amp; Partner"/>
    <s v="North Southall Pcn"/>
    <s v="NHS North West London ICB - W2U3Z"/>
    <n v="0"/>
    <n v="0"/>
    <n v="0"/>
    <n v="0"/>
    <n v="0"/>
    <n v="0"/>
    <n v="0"/>
    <n v="0"/>
    <n v="0"/>
    <n v="0"/>
    <n v="0"/>
    <n v="0"/>
    <n v="0"/>
    <n v="0"/>
    <x v="0"/>
    <x v="32"/>
    <x v="243"/>
    <s v="E85083"/>
  </r>
  <r>
    <x v="5"/>
    <s v="E85012"/>
    <s v="Ks Medical Centre"/>
    <s v="North Southall Pcn"/>
    <s v="NHS North West London ICB - W2U3Z"/>
    <n v="1702"/>
    <n v="3404"/>
    <n v="133"/>
    <n v="266"/>
    <n v="887"/>
    <n v="1774"/>
    <n v="464"/>
    <n v="928"/>
    <n v="110"/>
    <n v="220"/>
    <n v="108"/>
    <n v="216"/>
    <n v="6.3454759106933017E-2"/>
    <n v="6.3454759106933017E-2"/>
    <x v="0"/>
    <x v="32"/>
    <x v="244"/>
    <s v="E85012"/>
  </r>
  <r>
    <x v="5"/>
    <s v="E85103"/>
    <s v="Lady Margaret Road Medical Centre"/>
    <s v="North Southall Pcn"/>
    <s v="NHS North West London ICB - W2U3Z"/>
    <n v="0"/>
    <n v="0"/>
    <n v="0"/>
    <n v="0"/>
    <n v="0"/>
    <n v="0"/>
    <n v="0"/>
    <n v="0"/>
    <n v="0"/>
    <n v="0"/>
    <n v="0"/>
    <n v="0"/>
    <n v="0"/>
    <n v="0"/>
    <x v="0"/>
    <x v="32"/>
    <x v="245"/>
    <s v="E85103"/>
  </r>
  <r>
    <x v="5"/>
    <s v="Y01221"/>
    <s v="Somerset Fhp O"/>
    <s v="North Southall Pcn"/>
    <s v="NHS North West London ICB - W2U3Z"/>
    <n v="0"/>
    <n v="0"/>
    <n v="0"/>
    <n v="0"/>
    <n v="0"/>
    <n v="0"/>
    <n v="0"/>
    <n v="0"/>
    <n v="0"/>
    <n v="0"/>
    <n v="0"/>
    <n v="0"/>
    <n v="0"/>
    <n v="0"/>
    <x v="0"/>
    <x v="32"/>
    <x v="246"/>
    <s v="Y01221"/>
  </r>
  <r>
    <x v="5"/>
    <s v="E85743"/>
    <s v="St. Georges Medical Ctr."/>
    <s v="North Southall Pcn"/>
    <s v="NHS North West London ICB - W2U3Z"/>
    <n v="0"/>
    <n v="0"/>
    <n v="0"/>
    <n v="0"/>
    <n v="0"/>
    <n v="0"/>
    <n v="0"/>
    <n v="0"/>
    <n v="0"/>
    <n v="0"/>
    <n v="0"/>
    <n v="0"/>
    <n v="0"/>
    <n v="0"/>
    <x v="0"/>
    <x v="32"/>
    <x v="31"/>
    <s v="E85743"/>
  </r>
  <r>
    <x v="5"/>
    <s v="E85119"/>
    <s v="The Mwh Practice"/>
    <s v="North Southall Pcn"/>
    <s v="NHS North West London ICB - W2U3Z"/>
    <n v="3235"/>
    <n v="4638"/>
    <n v="247"/>
    <n v="331"/>
    <n v="1859"/>
    <n v="2719"/>
    <n v="778"/>
    <n v="1129"/>
    <n v="204"/>
    <n v="277"/>
    <n v="147"/>
    <n v="182"/>
    <n v="4.544049459041731E-2"/>
    <n v="3.9241052177662786E-2"/>
    <x v="0"/>
    <x v="32"/>
    <x v="247"/>
    <s v="E85119"/>
  </r>
  <r>
    <x v="5"/>
    <s v="E85663"/>
    <s v="The Saluja Clinic"/>
    <s v="North Southall Pcn"/>
    <s v="NHS North West London ICB - W2U3Z"/>
    <n v="2606"/>
    <n v="5319"/>
    <n v="257"/>
    <n v="523"/>
    <n v="922"/>
    <n v="1885"/>
    <n v="796"/>
    <n v="1604"/>
    <n v="327"/>
    <n v="664"/>
    <n v="304"/>
    <n v="643"/>
    <n v="0.11665387567152724"/>
    <n v="0.12088738484677571"/>
    <x v="0"/>
    <x v="32"/>
    <x v="248"/>
    <s v="E85663"/>
  </r>
  <r>
    <x v="5"/>
    <s v="E85721"/>
    <s v="The Town Surgery"/>
    <s v="North Southall Pcn"/>
    <s v="NHS North West London ICB - W2U3Z"/>
    <n v="0"/>
    <n v="0"/>
    <n v="0"/>
    <n v="0"/>
    <n v="0"/>
    <n v="0"/>
    <n v="0"/>
    <n v="0"/>
    <n v="0"/>
    <n v="0"/>
    <n v="0"/>
    <n v="0"/>
    <n v="0"/>
    <n v="0"/>
    <x v="0"/>
    <x v="32"/>
    <x v="249"/>
    <s v="E85721"/>
  </r>
  <r>
    <x v="5"/>
    <s v="E85715"/>
    <s v="Broadmead Surgery"/>
    <s v="Northolt Pcn"/>
    <s v="NHS North West London ICB - W2U3Z"/>
    <n v="0"/>
    <n v="0"/>
    <n v="0"/>
    <n v="0"/>
    <n v="0"/>
    <n v="0"/>
    <n v="0"/>
    <n v="0"/>
    <n v="0"/>
    <n v="0"/>
    <n v="0"/>
    <n v="0"/>
    <n v="0"/>
    <n v="0"/>
    <x v="0"/>
    <x v="33"/>
    <x v="250"/>
    <s v="E85715"/>
  </r>
  <r>
    <x v="5"/>
    <s v="E85712"/>
    <s v="Goodcare Practice"/>
    <s v="Northolt Pcn"/>
    <s v="NHS North West London ICB - W2U3Z"/>
    <n v="6457"/>
    <n v="14101"/>
    <n v="444"/>
    <n v="941"/>
    <n v="3692"/>
    <n v="8218"/>
    <n v="1182"/>
    <n v="2501"/>
    <n v="630"/>
    <n v="1350"/>
    <n v="509"/>
    <n v="1091"/>
    <n v="7.8829177636673381E-2"/>
    <n v="7.7370399262463654E-2"/>
    <x v="0"/>
    <x v="33"/>
    <x v="251"/>
    <s v="E85712"/>
  </r>
  <r>
    <x v="5"/>
    <s v="E85745"/>
    <s v="Jubilee Gardens Medical Centre"/>
    <s v="Northolt Pcn"/>
    <s v="NHS North West London ICB - W2U3Z"/>
    <n v="0"/>
    <n v="0"/>
    <n v="0"/>
    <n v="0"/>
    <n v="0"/>
    <n v="0"/>
    <n v="0"/>
    <n v="0"/>
    <n v="0"/>
    <n v="0"/>
    <n v="0"/>
    <n v="0"/>
    <n v="0"/>
    <n v="0"/>
    <x v="0"/>
    <x v="33"/>
    <x v="252"/>
    <s v="E85745"/>
  </r>
  <r>
    <x v="5"/>
    <s v="E85623"/>
    <s v="Somerset Medical Centre"/>
    <s v="Northolt Pcn"/>
    <s v="NHS North West London ICB - W2U3Z"/>
    <n v="865"/>
    <n v="2214"/>
    <n v="67"/>
    <n v="157"/>
    <n v="520"/>
    <n v="1363"/>
    <n v="140"/>
    <n v="346"/>
    <n v="76"/>
    <n v="196"/>
    <n v="62"/>
    <n v="152"/>
    <n v="7.1676300578034688E-2"/>
    <n v="6.8654019873532063E-2"/>
    <x v="0"/>
    <x v="33"/>
    <x v="253"/>
    <s v="E85623"/>
  </r>
  <r>
    <x v="5"/>
    <s v="E85064"/>
    <s v="West End Surgery"/>
    <s v="Northolt Pcn"/>
    <s v="NHS North West London ICB - W2U3Z"/>
    <n v="0"/>
    <n v="0"/>
    <n v="0"/>
    <n v="0"/>
    <n v="0"/>
    <n v="0"/>
    <n v="0"/>
    <n v="0"/>
    <n v="0"/>
    <n v="0"/>
    <n v="0"/>
    <n v="0"/>
    <n v="0"/>
    <n v="0"/>
    <x v="0"/>
    <x v="33"/>
    <x v="254"/>
    <s v="E85064"/>
  </r>
  <r>
    <x v="5"/>
    <s v="E85021"/>
    <s v="Yeading Medical Centre"/>
    <s v="Northolt Pcn"/>
    <s v="NHS North West London ICB - W2U3Z"/>
    <n v="81"/>
    <n v="162"/>
    <n v="10"/>
    <n v="20"/>
    <n v="38"/>
    <n v="76"/>
    <n v="17"/>
    <n v="34"/>
    <n v="10"/>
    <n v="20"/>
    <n v="6"/>
    <n v="12"/>
    <n v="7.407407407407407E-2"/>
    <n v="7.407407407407407E-2"/>
    <x v="0"/>
    <x v="33"/>
    <x v="255"/>
    <s v="E85021"/>
  </r>
  <r>
    <x v="5"/>
    <s v="E87037"/>
    <s v="Connaught Square Practice"/>
    <s v="Regent Health Pcn"/>
    <s v="NHS North West London ICB - W2U3Z"/>
    <n v="2587"/>
    <n v="5174"/>
    <n v="338"/>
    <n v="676"/>
    <n v="935"/>
    <n v="1870"/>
    <n v="683"/>
    <n v="1366"/>
    <n v="337"/>
    <n v="674"/>
    <n v="294"/>
    <n v="588"/>
    <n v="0.11364514882102822"/>
    <n v="0.11364514882102822"/>
    <x v="7"/>
    <x v="34"/>
    <x v="256"/>
    <s v="E87037"/>
  </r>
  <r>
    <x v="5"/>
    <s v="E87052"/>
    <s v="Crompton Medical Centre"/>
    <s v="Regent Health Pcn"/>
    <s v="NHS North West London ICB - W2U3Z"/>
    <n v="58"/>
    <n v="116"/>
    <n v="1"/>
    <n v="2"/>
    <n v="52"/>
    <n v="104"/>
    <n v="5"/>
    <n v="10"/>
    <n v="0"/>
    <n v="0"/>
    <n v="0"/>
    <n v="0"/>
    <n v="0"/>
    <n v="0"/>
    <x v="7"/>
    <x v="34"/>
    <x v="257"/>
    <s v="E87052"/>
  </r>
  <r>
    <x v="5"/>
    <s v="E87677"/>
    <s v="Imperial College Health Centre"/>
    <s v="Regent Health Pcn"/>
    <s v="NHS North West London ICB - W2U3Z"/>
    <n v="2243"/>
    <n v="4556"/>
    <n v="353"/>
    <n v="712"/>
    <n v="286"/>
    <n v="598"/>
    <n v="803"/>
    <n v="1619"/>
    <n v="334"/>
    <n v="679"/>
    <n v="467"/>
    <n v="948"/>
    <n v="0.20820329915292018"/>
    <n v="0.20807726075504829"/>
    <x v="7"/>
    <x v="34"/>
    <x v="258"/>
    <s v="E87677"/>
  </r>
  <r>
    <x v="5"/>
    <s v="E87011"/>
    <s v="Lisson Grove Health Centre"/>
    <s v="Regent Health Pcn"/>
    <s v="NHS North West London ICB - W2U3Z"/>
    <n v="120"/>
    <n v="240"/>
    <n v="9"/>
    <n v="18"/>
    <n v="65"/>
    <n v="130"/>
    <n v="25"/>
    <n v="50"/>
    <n v="15"/>
    <n v="30"/>
    <n v="6"/>
    <n v="12"/>
    <n v="0.05"/>
    <n v="0.05"/>
    <x v="7"/>
    <x v="34"/>
    <x v="259"/>
    <s v="E87011"/>
  </r>
  <r>
    <x v="5"/>
    <s v="E87681"/>
    <s v="Newton Medical Centre"/>
    <s v="Regent Health Pcn"/>
    <s v="NHS North West London ICB - W2U3Z"/>
    <n v="1665"/>
    <n v="3330"/>
    <n v="143"/>
    <n v="286"/>
    <n v="814"/>
    <n v="1628"/>
    <n v="433"/>
    <n v="866"/>
    <n v="135"/>
    <n v="270"/>
    <n v="140"/>
    <n v="280"/>
    <n v="8.408408408408409E-2"/>
    <n v="8.408408408408409E-2"/>
    <x v="7"/>
    <x v="34"/>
    <x v="260"/>
    <s v="E87681"/>
  </r>
  <r>
    <x v="5"/>
    <s v="E87008"/>
    <s v="Paddington Green Health Centre"/>
    <s v="Regent Health Pcn"/>
    <s v="NHS North West London ICB - W2U3Z"/>
    <n v="2079"/>
    <n v="4167"/>
    <n v="196"/>
    <n v="392"/>
    <n v="1088"/>
    <n v="2185"/>
    <n v="460"/>
    <n v="920"/>
    <n v="167"/>
    <n v="334"/>
    <n v="168"/>
    <n v="336"/>
    <n v="8.0808080808080815E-2"/>
    <n v="8.0633549316054709E-2"/>
    <x v="7"/>
    <x v="34"/>
    <x v="261"/>
    <s v="E87008"/>
  </r>
  <r>
    <x v="5"/>
    <s v="Y00902"/>
    <s v="The Westbourne Green Surgery"/>
    <s v="Regent Health Pcn"/>
    <s v="NHS North West London ICB - W2U3Z"/>
    <n v="244"/>
    <n v="488"/>
    <n v="13"/>
    <n v="26"/>
    <n v="147"/>
    <n v="294"/>
    <n v="46"/>
    <n v="92"/>
    <n v="20"/>
    <n v="40"/>
    <n v="18"/>
    <n v="36"/>
    <n v="7.3770491803278687E-2"/>
    <n v="7.3770491803278687E-2"/>
    <x v="7"/>
    <x v="34"/>
    <x v="262"/>
    <s v="Y00902"/>
  </r>
  <r>
    <x v="5"/>
    <s v="E87741"/>
    <s v="Woodfield Road Medical Centre"/>
    <s v="Regent Health Pcn"/>
    <s v="NHS North West London ICB - W2U3Z"/>
    <n v="0"/>
    <n v="0"/>
    <n v="0"/>
    <n v="0"/>
    <n v="0"/>
    <n v="0"/>
    <n v="0"/>
    <n v="0"/>
    <n v="0"/>
    <n v="0"/>
    <n v="0"/>
    <n v="0"/>
    <n v="0"/>
    <n v="0"/>
    <x v="7"/>
    <x v="34"/>
    <x v="263"/>
    <s v="E87741"/>
  </r>
  <r>
    <x v="5"/>
    <s v="E85657"/>
    <s v="Ealing Park Health Centre"/>
    <s v="South Central Ealing Pcn"/>
    <s v="NHS North West London ICB - W2U3Z"/>
    <n v="3531"/>
    <n v="7064"/>
    <n v="345"/>
    <n v="690"/>
    <n v="1201"/>
    <n v="2404"/>
    <n v="912"/>
    <n v="1824"/>
    <n v="421"/>
    <n v="842"/>
    <n v="652"/>
    <n v="1304"/>
    <n v="0.18465024072500708"/>
    <n v="0.18459796149490373"/>
    <x v="0"/>
    <x v="35"/>
    <x v="264"/>
    <s v="E85657"/>
  </r>
  <r>
    <x v="5"/>
    <s v="E85628"/>
    <s v="Elthorne Park Surgery"/>
    <s v="South Central Ealing Pcn"/>
    <s v="NHS North West London ICB - W2U3Z"/>
    <n v="4333"/>
    <n v="8666"/>
    <n v="484"/>
    <n v="968"/>
    <n v="1676"/>
    <n v="3352"/>
    <n v="1066"/>
    <n v="2132"/>
    <n v="446"/>
    <n v="892"/>
    <n v="661"/>
    <n v="1322"/>
    <n v="0.15255019616893606"/>
    <n v="0.15255019616893606"/>
    <x v="0"/>
    <x v="35"/>
    <x v="265"/>
    <s v="E85628"/>
  </r>
  <r>
    <x v="5"/>
    <s v="E85034"/>
    <s v="Grosvenor House Surgery"/>
    <s v="South Central Ealing Pcn"/>
    <s v="NHS North West London ICB - W2U3Z"/>
    <n v="1160"/>
    <n v="2422"/>
    <n v="125"/>
    <n v="302"/>
    <n v="381"/>
    <n v="455"/>
    <n v="353"/>
    <n v="885"/>
    <n v="148"/>
    <n v="372"/>
    <n v="153"/>
    <n v="408"/>
    <n v="0.13189655172413794"/>
    <n v="0.16845582163501238"/>
    <x v="0"/>
    <x v="35"/>
    <x v="266"/>
    <s v="E85034"/>
  </r>
  <r>
    <x v="5"/>
    <s v="E85014"/>
    <s v="Northfields Surgery"/>
    <s v="South Central Ealing Pcn"/>
    <s v="NHS North West London ICB - W2U3Z"/>
    <n v="1566"/>
    <n v="3146"/>
    <n v="108"/>
    <n v="216"/>
    <n v="701"/>
    <n v="1402"/>
    <n v="389"/>
    <n v="786"/>
    <n v="187"/>
    <n v="377"/>
    <n v="181"/>
    <n v="365"/>
    <n v="0.11558109833971902"/>
    <n v="0.11602034329307057"/>
    <x v="0"/>
    <x v="35"/>
    <x v="267"/>
    <s v="E85014"/>
  </r>
  <r>
    <x v="5"/>
    <s v="E85122"/>
    <s v="The Florence Road Surgery"/>
    <s v="South Central Ealing Pcn"/>
    <s v="NHS North West London ICB - W2U3Z"/>
    <n v="3995"/>
    <n v="7992"/>
    <n v="430"/>
    <n v="860"/>
    <n v="2114"/>
    <n v="4230"/>
    <n v="769"/>
    <n v="1538"/>
    <n v="275"/>
    <n v="550"/>
    <n v="407"/>
    <n v="814"/>
    <n v="0.10187734668335419"/>
    <n v="0.10185185185185185"/>
    <x v="0"/>
    <x v="35"/>
    <x v="268"/>
    <s v="E85122"/>
  </r>
  <r>
    <x v="5"/>
    <s v="E85719"/>
    <s v="Ashville Surgery"/>
    <s v="South Fulham Pcn"/>
    <s v="NHS North West London ICB - W2U3Z"/>
    <n v="1458"/>
    <n v="3246"/>
    <n v="174"/>
    <n v="350"/>
    <n v="541"/>
    <n v="1352"/>
    <n v="509"/>
    <n v="1076"/>
    <n v="103"/>
    <n v="206"/>
    <n v="131"/>
    <n v="262"/>
    <n v="8.9849108367626884E-2"/>
    <n v="8.0714725816389402E-2"/>
    <x v="1"/>
    <x v="36"/>
    <x v="269"/>
    <s v="E85719"/>
  </r>
  <r>
    <x v="5"/>
    <s v="E85025"/>
    <s v="Cassidy Road Medical Centre"/>
    <s v="South Fulham Pcn"/>
    <s v="NHS North West London ICB - W2U3Z"/>
    <n v="10686"/>
    <n v="21374"/>
    <n v="797"/>
    <n v="1594"/>
    <n v="6040"/>
    <n v="12082"/>
    <n v="2764"/>
    <n v="5528"/>
    <n v="512"/>
    <n v="1024"/>
    <n v="573"/>
    <n v="1146"/>
    <n v="5.3621560920830993E-2"/>
    <n v="5.3616543464021706E-2"/>
    <x v="1"/>
    <x v="36"/>
    <x v="270"/>
    <s v="E85025"/>
  </r>
  <r>
    <x v="5"/>
    <s v="E85649"/>
    <s v="Fulham Cross Medical Centre"/>
    <s v="South Fulham Pcn"/>
    <s v="NHS North West London ICB - W2U3Z"/>
    <n v="333"/>
    <n v="669"/>
    <n v="34"/>
    <n v="68"/>
    <n v="159"/>
    <n v="321"/>
    <n v="71"/>
    <n v="142"/>
    <n v="28"/>
    <n v="56"/>
    <n v="41"/>
    <n v="82"/>
    <n v="0.12312312312312312"/>
    <n v="0.12257100149476831"/>
    <x v="1"/>
    <x v="36"/>
    <x v="271"/>
    <s v="E85649"/>
  </r>
  <r>
    <x v="5"/>
    <s v="E85128"/>
    <s v="Sands End Health Clinic"/>
    <s v="South Fulham Pcn"/>
    <s v="NHS North West London ICB - W2U3Z"/>
    <n v="995"/>
    <n v="2045"/>
    <n v="120"/>
    <n v="240"/>
    <n v="476"/>
    <n v="991"/>
    <n v="259"/>
    <n v="525"/>
    <n v="68"/>
    <n v="141"/>
    <n v="72"/>
    <n v="148"/>
    <n v="7.2361809045226128E-2"/>
    <n v="7.2371638141809289E-2"/>
    <x v="1"/>
    <x v="36"/>
    <x v="272"/>
    <s v="E85128"/>
  </r>
  <r>
    <x v="5"/>
    <s v="E85118"/>
    <s v="The Fulham Medical Centre"/>
    <s v="South Fulham Pcn"/>
    <s v="NHS North West London ICB - W2U3Z"/>
    <n v="1272"/>
    <n v="2544"/>
    <n v="152"/>
    <n v="304"/>
    <n v="531"/>
    <n v="1062"/>
    <n v="378"/>
    <n v="756"/>
    <n v="86"/>
    <n v="172"/>
    <n v="125"/>
    <n v="250"/>
    <n v="9.8270440251572333E-2"/>
    <n v="9.8270440251572333E-2"/>
    <x v="1"/>
    <x v="36"/>
    <x v="273"/>
    <s v="E85118"/>
  </r>
  <r>
    <x v="5"/>
    <s v="E85685"/>
    <s v="The Lilyville Surgery"/>
    <s v="South Fulham Pcn"/>
    <s v="NHS North West London ICB - W2U3Z"/>
    <n v="0"/>
    <n v="0"/>
    <n v="0"/>
    <n v="0"/>
    <n v="0"/>
    <n v="0"/>
    <n v="0"/>
    <n v="0"/>
    <n v="0"/>
    <n v="0"/>
    <n v="0"/>
    <n v="0"/>
    <n v="0"/>
    <n v="0"/>
    <x v="1"/>
    <x v="36"/>
    <x v="274"/>
    <s v="E85685"/>
  </r>
  <r>
    <x v="5"/>
    <s v="E85038"/>
    <s v="The Surgery, Dr Mangwana &amp; Partners"/>
    <s v="South Fulham Pcn"/>
    <s v="NHS North West London ICB - W2U3Z"/>
    <n v="977"/>
    <n v="1956"/>
    <n v="92"/>
    <n v="184"/>
    <n v="536"/>
    <n v="1074"/>
    <n v="241"/>
    <n v="482"/>
    <n v="49"/>
    <n v="98"/>
    <n v="59"/>
    <n v="118"/>
    <n v="6.0388945752302969E-2"/>
    <n v="6.0327198364008183E-2"/>
    <x v="1"/>
    <x v="36"/>
    <x v="275"/>
    <s v="E85038"/>
  </r>
  <r>
    <x v="5"/>
    <s v="E85049"/>
    <s v="Belmont Medical Centre"/>
    <s v="South Southall Pcn"/>
    <s v="NHS North West London ICB - W2U3Z"/>
    <n v="0"/>
    <n v="0"/>
    <n v="0"/>
    <n v="0"/>
    <n v="0"/>
    <n v="0"/>
    <n v="0"/>
    <n v="0"/>
    <n v="0"/>
    <n v="0"/>
    <n v="0"/>
    <n v="0"/>
    <n v="0"/>
    <n v="0"/>
    <x v="0"/>
    <x v="37"/>
    <x v="276"/>
    <s v="E85049"/>
  </r>
  <r>
    <x v="5"/>
    <s v="Y02342"/>
    <s v="Featherstone Road Health Centre"/>
    <s v="South Southall Pcn"/>
    <s v="NHS North West London ICB - W2U3Z"/>
    <n v="4963"/>
    <n v="8405"/>
    <n v="548"/>
    <n v="928"/>
    <n v="2297"/>
    <n v="3905"/>
    <n v="1172"/>
    <n v="1973"/>
    <n v="550"/>
    <n v="929"/>
    <n v="396"/>
    <n v="670"/>
    <n v="7.9790449325005036E-2"/>
    <n v="7.9714455681142174E-2"/>
    <x v="0"/>
    <x v="37"/>
    <x v="277"/>
    <s v="Y02342"/>
  </r>
  <r>
    <x v="5"/>
    <s v="E85121"/>
    <s v="Guru Nanak Medical Centre"/>
    <s v="South Southall Pcn"/>
    <s v="NHS North West London ICB - W2U3Z"/>
    <n v="4496"/>
    <n v="10563"/>
    <n v="311"/>
    <n v="710"/>
    <n v="2814"/>
    <n v="6702"/>
    <n v="800"/>
    <n v="1850"/>
    <n v="343"/>
    <n v="798"/>
    <n v="228"/>
    <n v="503"/>
    <n v="5.0711743772241996E-2"/>
    <n v="4.7619047619047616E-2"/>
    <x v="0"/>
    <x v="37"/>
    <x v="278"/>
    <s v="E85121"/>
  </r>
  <r>
    <x v="5"/>
    <s v="E85090"/>
    <s v="Hammond Road Surgery"/>
    <s v="South Southall Pcn"/>
    <s v="NHS North West London ICB - W2U3Z"/>
    <n v="0"/>
    <n v="0"/>
    <n v="0"/>
    <n v="0"/>
    <n v="0"/>
    <n v="0"/>
    <n v="0"/>
    <n v="0"/>
    <n v="0"/>
    <n v="0"/>
    <n v="0"/>
    <n v="0"/>
    <n v="0"/>
    <n v="0"/>
    <x v="0"/>
    <x v="37"/>
    <x v="279"/>
    <s v="E85090"/>
  </r>
  <r>
    <x v="5"/>
    <s v="E85656"/>
    <s v="Sunrise Medical Centre"/>
    <s v="South Southall Pcn"/>
    <s v="NHS North West London ICB - W2U3Z"/>
    <n v="2405"/>
    <n v="4733"/>
    <n v="155"/>
    <n v="306"/>
    <n v="1416"/>
    <n v="2790"/>
    <n v="486"/>
    <n v="966"/>
    <n v="169"/>
    <n v="330"/>
    <n v="179"/>
    <n v="341"/>
    <n v="7.4428274428274432E-2"/>
    <n v="7.2047327276568776E-2"/>
    <x v="0"/>
    <x v="37"/>
    <x v="280"/>
    <s v="E85656"/>
  </r>
  <r>
    <x v="5"/>
    <s v="E85633"/>
    <s v="The Southall Medical Ctr."/>
    <s v="South Southall Pcn"/>
    <s v="NHS North West London ICB - W2U3Z"/>
    <n v="0"/>
    <n v="0"/>
    <n v="0"/>
    <n v="0"/>
    <n v="0"/>
    <n v="0"/>
    <n v="0"/>
    <n v="0"/>
    <n v="0"/>
    <n v="0"/>
    <n v="0"/>
    <n v="0"/>
    <n v="0"/>
    <n v="0"/>
    <x v="0"/>
    <x v="37"/>
    <x v="281"/>
    <s v="E85633"/>
  </r>
  <r>
    <x v="5"/>
    <s v="E85006"/>
    <s v="Waterside Medical Centre"/>
    <s v="South Southall Pcn"/>
    <s v="NHS North West London ICB - W2U3Z"/>
    <n v="0"/>
    <n v="0"/>
    <n v="0"/>
    <n v="0"/>
    <n v="0"/>
    <n v="0"/>
    <n v="0"/>
    <n v="0"/>
    <n v="0"/>
    <n v="0"/>
    <n v="0"/>
    <n v="0"/>
    <n v="0"/>
    <n v="0"/>
    <x v="0"/>
    <x v="37"/>
    <x v="282"/>
    <s v="E85006"/>
  </r>
  <r>
    <x v="5"/>
    <s v="E85061"/>
    <s v="Welcome Practice"/>
    <s v="South Southall Pcn"/>
    <s v="NHS North West London ICB - W2U3Z"/>
    <n v="0"/>
    <n v="0"/>
    <n v="0"/>
    <n v="0"/>
    <n v="0"/>
    <n v="0"/>
    <n v="0"/>
    <n v="0"/>
    <n v="0"/>
    <n v="0"/>
    <n v="0"/>
    <n v="0"/>
    <n v="0"/>
    <n v="0"/>
    <x v="0"/>
    <x v="37"/>
    <x v="283"/>
    <s v="E85061"/>
  </r>
  <r>
    <x v="5"/>
    <s v="E87753"/>
    <s v="Belgrave Medical Centre"/>
    <s v="South Westminster Pcn"/>
    <s v="NHS North West London ICB - W2U3Z"/>
    <n v="17872"/>
    <n v="34671"/>
    <n v="1899"/>
    <n v="3729"/>
    <n v="6969"/>
    <n v="13355"/>
    <n v="5675"/>
    <n v="11010"/>
    <n v="1743"/>
    <n v="3447"/>
    <n v="1586"/>
    <n v="3130"/>
    <n v="8.8742166517457477E-2"/>
    <n v="9.0277176891350119E-2"/>
    <x v="7"/>
    <x v="38"/>
    <x v="284"/>
    <s v="E87753"/>
  </r>
  <r>
    <x v="5"/>
    <s v="E87005"/>
    <s v="Belgravia Surgery"/>
    <s v="South Westminster Pcn"/>
    <s v="NHS North West London ICB - W2U3Z"/>
    <n v="5772"/>
    <n v="11548"/>
    <n v="600"/>
    <n v="1201"/>
    <n v="2726"/>
    <n v="5455"/>
    <n v="1732"/>
    <n v="3464"/>
    <n v="357"/>
    <n v="714"/>
    <n v="357"/>
    <n v="714"/>
    <n v="6.1850311850311854E-2"/>
    <n v="6.182888811915483E-2"/>
    <x v="7"/>
    <x v="38"/>
    <x v="285"/>
    <s v="E87005"/>
  </r>
  <r>
    <x v="5"/>
    <s v="E87768"/>
    <s v="Kings College Health Centre"/>
    <s v="South Westminster Pcn"/>
    <s v="NHS North West London ICB - W2U3Z"/>
    <n v="2885"/>
    <n v="5771"/>
    <n v="273"/>
    <n v="546"/>
    <n v="2018"/>
    <n v="4037"/>
    <n v="372"/>
    <n v="744"/>
    <n v="101"/>
    <n v="202"/>
    <n v="121"/>
    <n v="242"/>
    <n v="4.1941074523396883E-2"/>
    <n v="4.1933806965863803E-2"/>
    <x v="7"/>
    <x v="38"/>
    <x v="286"/>
    <s v="E87768"/>
  </r>
  <r>
    <x v="5"/>
    <s v="E87739"/>
    <s v="Millbank Medical Centre"/>
    <s v="South Westminster Pcn"/>
    <s v="NHS North West London ICB - W2U3Z"/>
    <n v="1431"/>
    <n v="3154"/>
    <n v="123"/>
    <n v="275"/>
    <n v="703"/>
    <n v="1555"/>
    <n v="326"/>
    <n v="708"/>
    <n v="123"/>
    <n v="267"/>
    <n v="156"/>
    <n v="349"/>
    <n v="0.1090146750524109"/>
    <n v="0.11065313887127458"/>
    <x v="7"/>
    <x v="38"/>
    <x v="287"/>
    <s v="E87739"/>
  </r>
  <r>
    <x v="5"/>
    <s v="E87034"/>
    <s v="Pimlico Health At The Marven Surgery"/>
    <s v="South Westminster Pcn"/>
    <s v="NHS North West London ICB - W2U3Z"/>
    <n v="9447"/>
    <n v="18950"/>
    <n v="983"/>
    <n v="1975"/>
    <n v="4132"/>
    <n v="8266"/>
    <n v="2413"/>
    <n v="4851"/>
    <n v="820"/>
    <n v="1655"/>
    <n v="1099"/>
    <n v="2203"/>
    <n v="0.11633322747962316"/>
    <n v="0.1162532981530343"/>
    <x v="7"/>
    <x v="38"/>
    <x v="288"/>
    <s v="E87034"/>
  </r>
  <r>
    <x v="5"/>
    <s v="E87740"/>
    <s v="The Dr Hickey Surgery For The Homeless"/>
    <s v="South Westminster Pcn"/>
    <s v="NHS North West London ICB - W2U3Z"/>
    <n v="0"/>
    <n v="0"/>
    <n v="0"/>
    <n v="0"/>
    <n v="0"/>
    <n v="0"/>
    <n v="0"/>
    <n v="0"/>
    <n v="0"/>
    <n v="0"/>
    <n v="0"/>
    <n v="0"/>
    <n v="0"/>
    <n v="0"/>
    <x v="7"/>
    <x v="38"/>
    <x v="289"/>
    <s v="E87740"/>
  </r>
  <r>
    <x v="5"/>
    <s v="E87002"/>
    <s v="Victoria Medical Centre"/>
    <s v="South Westminster Pcn"/>
    <s v="NHS North West London ICB - W2U3Z"/>
    <n v="24306"/>
    <n v="53952"/>
    <n v="2145"/>
    <n v="4755"/>
    <n v="12783"/>
    <n v="28163"/>
    <n v="6963"/>
    <n v="15473"/>
    <n v="1109"/>
    <n v="2556"/>
    <n v="1306"/>
    <n v="3005"/>
    <n v="5.3731588908088539E-2"/>
    <n v="5.5697657176749703E-2"/>
    <x v="7"/>
    <x v="38"/>
    <x v="290"/>
    <s v="E87002"/>
  </r>
  <r>
    <x v="5"/>
    <s v="E87691"/>
    <s v="Westminster School"/>
    <s v="South Westminster Pcn"/>
    <s v="NHS North West London ICB - W2U3Z"/>
    <n v="0"/>
    <n v="0"/>
    <n v="0"/>
    <n v="0"/>
    <n v="0"/>
    <n v="0"/>
    <n v="0"/>
    <n v="0"/>
    <n v="0"/>
    <n v="0"/>
    <n v="0"/>
    <n v="0"/>
    <n v="0"/>
    <n v="0"/>
    <x v="7"/>
    <x v="38"/>
    <x v="291"/>
    <s v="E87691"/>
  </r>
  <r>
    <x v="5"/>
    <s v="E84061"/>
    <s v="Elliott Hall Medical Ctr."/>
    <s v="Sphere Pcn"/>
    <s v="NHS North West London ICB - W2U3Z"/>
    <n v="3664"/>
    <n v="7333"/>
    <n v="519"/>
    <n v="1040"/>
    <n v="859"/>
    <n v="1719"/>
    <n v="1022"/>
    <n v="2045"/>
    <n v="474"/>
    <n v="949"/>
    <n v="790"/>
    <n v="1580"/>
    <n v="0.21561135371179038"/>
    <n v="0.21546433928814945"/>
    <x v="6"/>
    <x v="39"/>
    <x v="292"/>
    <s v="E84061"/>
  </r>
  <r>
    <x v="5"/>
    <s v="E84058"/>
    <s v="Gp Direct"/>
    <s v="Sphere Pcn"/>
    <s v="NHS North West London ICB - W2U3Z"/>
    <n v="12993"/>
    <n v="32566"/>
    <n v="1444"/>
    <n v="3366"/>
    <n v="4007"/>
    <n v="11525"/>
    <n v="3828"/>
    <n v="8962"/>
    <n v="1792"/>
    <n v="4300"/>
    <n v="1922"/>
    <n v="4413"/>
    <n v="0.14792580620334025"/>
    <n v="0.13550942700976479"/>
    <x v="6"/>
    <x v="39"/>
    <x v="293"/>
    <s v="E84058"/>
  </r>
  <r>
    <x v="5"/>
    <s v="E84053"/>
    <s v="Hatch End Medical Centre"/>
    <s v="Sphere Pcn"/>
    <s v="NHS North West London ICB - W2U3Z"/>
    <n v="1965"/>
    <n v="4096"/>
    <n v="268"/>
    <n v="558"/>
    <n v="595"/>
    <n v="1254"/>
    <n v="606"/>
    <n v="1249"/>
    <n v="224"/>
    <n v="473"/>
    <n v="272"/>
    <n v="562"/>
    <n v="0.13842239185750635"/>
    <n v="0.13720703125"/>
    <x v="6"/>
    <x v="39"/>
    <x v="294"/>
    <s v="E84053"/>
  </r>
  <r>
    <x v="5"/>
    <s v="E84693"/>
    <s v="St. Peter'S Medical Centre"/>
    <s v="Sphere Pcn"/>
    <s v="NHS North West London ICB - W2U3Z"/>
    <n v="4890"/>
    <n v="10636"/>
    <n v="510"/>
    <n v="1106"/>
    <n v="2081"/>
    <n v="4547"/>
    <n v="1325"/>
    <n v="2854"/>
    <n v="421"/>
    <n v="926"/>
    <n v="553"/>
    <n v="1203"/>
    <n v="0.1130879345603272"/>
    <n v="0.11310643098909365"/>
    <x v="6"/>
    <x v="39"/>
    <x v="295"/>
    <s v="E84693"/>
  </r>
  <r>
    <x v="5"/>
    <s v="E84018"/>
    <s v="Streatfield Health Centre"/>
    <s v="Sphere Pcn"/>
    <s v="NHS North West London ICB - W2U3Z"/>
    <n v="2089"/>
    <n v="4261"/>
    <n v="332"/>
    <n v="674"/>
    <n v="104"/>
    <n v="252"/>
    <n v="849"/>
    <n v="1719"/>
    <n v="363"/>
    <n v="729"/>
    <n v="441"/>
    <n v="887"/>
    <n v="0.21110579224509335"/>
    <n v="0.20816709692560431"/>
    <x v="6"/>
    <x v="39"/>
    <x v="296"/>
    <s v="E84018"/>
  </r>
  <r>
    <x v="5"/>
    <s v="E84044"/>
    <s v="The Northwick Surgery"/>
    <s v="Sphere Pcn"/>
    <s v="NHS North West London ICB - W2U3Z"/>
    <n v="4935"/>
    <n v="10489"/>
    <n v="409"/>
    <n v="895"/>
    <n v="2332"/>
    <n v="4914"/>
    <n v="1199"/>
    <n v="2560"/>
    <n v="475"/>
    <n v="1001"/>
    <n v="520"/>
    <n v="1119"/>
    <n v="0.10536980749746708"/>
    <n v="0.10668319191533988"/>
    <x v="6"/>
    <x v="39"/>
    <x v="297"/>
    <s v="E84044"/>
  </r>
  <r>
    <x v="5"/>
    <s v="E87756"/>
    <s v="Ground Floor Lanark Medical Centre"/>
    <s v="St John'S Wood &amp; Maida Vale Pcn"/>
    <s v="NHS North West London ICB - W2U3Z"/>
    <n v="0"/>
    <n v="0"/>
    <n v="0"/>
    <n v="0"/>
    <n v="0"/>
    <n v="0"/>
    <n v="0"/>
    <n v="0"/>
    <n v="0"/>
    <n v="0"/>
    <n v="0"/>
    <n v="0"/>
    <n v="0"/>
    <n v="0"/>
    <x v="7"/>
    <x v="40"/>
    <x v="298"/>
    <s v="E87756"/>
  </r>
  <r>
    <x v="5"/>
    <s v="E87006"/>
    <s v="Little Venice Medical Centre"/>
    <s v="St John'S Wood &amp; Maida Vale Pcn"/>
    <s v="NHS North West London ICB - W2U3Z"/>
    <n v="0"/>
    <n v="0"/>
    <n v="0"/>
    <n v="0"/>
    <n v="0"/>
    <n v="0"/>
    <n v="0"/>
    <n v="0"/>
    <n v="0"/>
    <n v="0"/>
    <n v="0"/>
    <n v="0"/>
    <n v="0"/>
    <n v="0"/>
    <x v="7"/>
    <x v="40"/>
    <x v="299"/>
    <s v="E87006"/>
  </r>
  <r>
    <x v="5"/>
    <s v="E87010"/>
    <s v="Maida Vale Medical Centre"/>
    <s v="St John'S Wood &amp; Maida Vale Pcn"/>
    <s v="NHS North West London ICB - W2U3Z"/>
    <n v="314"/>
    <n v="628"/>
    <n v="33"/>
    <n v="66"/>
    <n v="143"/>
    <n v="286"/>
    <n v="87"/>
    <n v="174"/>
    <n v="21"/>
    <n v="42"/>
    <n v="30"/>
    <n v="60"/>
    <n v="9.5541401273885357E-2"/>
    <n v="9.5541401273885357E-2"/>
    <x v="7"/>
    <x v="40"/>
    <x v="300"/>
    <s v="E87010"/>
  </r>
  <r>
    <x v="5"/>
    <s v="E87609"/>
    <s v="St Johns Wood Medical Practice"/>
    <s v="St John'S Wood &amp; Maida Vale Pcn"/>
    <s v="NHS North West London ICB - W2U3Z"/>
    <n v="6149"/>
    <n v="14305"/>
    <n v="828"/>
    <n v="1871"/>
    <n v="2433"/>
    <n v="5887"/>
    <n v="1693"/>
    <n v="3868"/>
    <n v="630"/>
    <n v="1390"/>
    <n v="565"/>
    <n v="1289"/>
    <n v="9.1884859326719789E-2"/>
    <n v="9.0108353722474666E-2"/>
    <x v="7"/>
    <x v="40"/>
    <x v="301"/>
    <s v="E87609"/>
  </r>
  <r>
    <x v="5"/>
    <s v="E87046"/>
    <s v="The Randolph Surgery"/>
    <s v="St John'S Wood &amp; Maida Vale Pcn"/>
    <s v="NHS North West London ICB - W2U3Z"/>
    <n v="4393"/>
    <n v="8444"/>
    <n v="394"/>
    <n v="754"/>
    <n v="2485"/>
    <n v="4836"/>
    <n v="1024"/>
    <n v="1907"/>
    <n v="264"/>
    <n v="512"/>
    <n v="226"/>
    <n v="435"/>
    <n v="5.1445481447757797E-2"/>
    <n v="5.1515869256276645E-2"/>
    <x v="7"/>
    <x v="40"/>
    <x v="302"/>
    <s v="E87046"/>
  </r>
  <r>
    <x v="5"/>
    <s v="E87663"/>
    <s v="Third Floor Lanark Road Medical Centre"/>
    <s v="St John'S Wood &amp; Maida Vale Pcn"/>
    <s v="NHS North West London ICB - W2U3Z"/>
    <n v="0"/>
    <n v="0"/>
    <n v="0"/>
    <n v="0"/>
    <n v="0"/>
    <n v="0"/>
    <n v="0"/>
    <n v="0"/>
    <n v="0"/>
    <n v="0"/>
    <n v="0"/>
    <n v="0"/>
    <n v="0"/>
    <n v="0"/>
    <x v="7"/>
    <x v="40"/>
    <x v="303"/>
    <s v="E87663"/>
  </r>
  <r>
    <x v="5"/>
    <s v="E87754"/>
    <s v="Wellington Health Centre"/>
    <s v="St John'S Wood &amp; Maida Vale Pcn"/>
    <s v="NHS North West London ICB - W2U3Z"/>
    <n v="841"/>
    <n v="1682"/>
    <n v="87"/>
    <n v="174"/>
    <n v="404"/>
    <n v="808"/>
    <n v="260"/>
    <n v="520"/>
    <n v="46"/>
    <n v="92"/>
    <n v="44"/>
    <n v="88"/>
    <n v="5.2318668252080855E-2"/>
    <n v="5.2318668252080855E-2"/>
    <x v="7"/>
    <x v="40"/>
    <x v="304"/>
    <s v="E87754"/>
  </r>
  <r>
    <x v="5"/>
    <s v="E86009"/>
    <s v="Belmont Medical Centre"/>
    <s v="Synergy Pcn"/>
    <s v="NHS North West London ICB - W2U3Z"/>
    <n v="7606"/>
    <n v="19474"/>
    <n v="663"/>
    <n v="1696"/>
    <n v="3445"/>
    <n v="8722"/>
    <n v="1487"/>
    <n v="3827"/>
    <n v="801"/>
    <n v="2092"/>
    <n v="1210"/>
    <n v="3137"/>
    <n v="0.1590849329476729"/>
    <n v="0.16108657697442744"/>
    <x v="5"/>
    <x v="41"/>
    <x v="276"/>
    <s v="E86009"/>
  </r>
  <r>
    <x v="5"/>
    <s v="E86030"/>
    <s v="Brunel Medical Centre"/>
    <s v="Synergy Pcn"/>
    <s v="NHS North West London ICB - W2U3Z"/>
    <n v="697"/>
    <n v="1394"/>
    <n v="101"/>
    <n v="202"/>
    <n v="222"/>
    <n v="444"/>
    <n v="142"/>
    <n v="284"/>
    <n v="96"/>
    <n v="192"/>
    <n v="136"/>
    <n v="272"/>
    <n v="0.1951219512195122"/>
    <n v="0.1951219512195122"/>
    <x v="5"/>
    <x v="41"/>
    <x v="305"/>
    <s v="E86030"/>
  </r>
  <r>
    <x v="5"/>
    <s v="E86015"/>
    <s v="Central Uxbridge Surgery"/>
    <s v="Synergy Pcn"/>
    <s v="NHS North West London ICB - W2U3Z"/>
    <n v="2661"/>
    <n v="5707"/>
    <n v="206"/>
    <n v="441"/>
    <n v="1349"/>
    <n v="2916"/>
    <n v="470"/>
    <n v="997"/>
    <n v="266"/>
    <n v="566"/>
    <n v="370"/>
    <n v="787"/>
    <n v="0.13904547162720782"/>
    <n v="0.13790082355002628"/>
    <x v="5"/>
    <x v="41"/>
    <x v="306"/>
    <s v="E86015"/>
  </r>
  <r>
    <x v="5"/>
    <s v="E86036"/>
    <s v="Hillingdon Health Centre"/>
    <s v="Synergy Pcn"/>
    <s v="NHS North West London ICB - W2U3Z"/>
    <n v="209"/>
    <n v="418"/>
    <n v="31"/>
    <n v="62"/>
    <n v="55"/>
    <n v="110"/>
    <n v="61"/>
    <n v="122"/>
    <n v="23"/>
    <n v="46"/>
    <n v="39"/>
    <n v="78"/>
    <n v="0.18660287081339713"/>
    <n v="0.18660287081339713"/>
    <x v="5"/>
    <x v="41"/>
    <x v="307"/>
    <s v="E86036"/>
  </r>
  <r>
    <x v="5"/>
    <s v="E85091"/>
    <s v="Brunswick Surgery"/>
    <s v="The Ealing Network Pcn"/>
    <s v="NHS North West London ICB - W2U3Z"/>
    <n v="0"/>
    <n v="0"/>
    <n v="0"/>
    <n v="0"/>
    <n v="0"/>
    <n v="0"/>
    <n v="0"/>
    <n v="0"/>
    <n v="0"/>
    <n v="0"/>
    <n v="0"/>
    <n v="0"/>
    <n v="0"/>
    <n v="0"/>
    <x v="0"/>
    <x v="42"/>
    <x v="308"/>
    <s v="E85091"/>
  </r>
  <r>
    <x v="5"/>
    <s v="E85026"/>
    <s v="Gordon House Surgery"/>
    <s v="The Ealing Network Pcn"/>
    <s v="NHS North West London ICB - W2U3Z"/>
    <n v="7931"/>
    <n v="21159"/>
    <n v="701"/>
    <n v="1778"/>
    <n v="3670"/>
    <n v="10129"/>
    <n v="2027"/>
    <n v="5251"/>
    <n v="686"/>
    <n v="1806"/>
    <n v="847"/>
    <n v="2195"/>
    <n v="0.10679611650485436"/>
    <n v="0.10373836192636703"/>
    <x v="0"/>
    <x v="42"/>
    <x v="309"/>
    <s v="E85026"/>
  </r>
  <r>
    <x v="5"/>
    <s v="E85726"/>
    <s v="Mattock Lane Health Centre"/>
    <s v="The Ealing Network Pcn"/>
    <s v="NHS North West London ICB - W2U3Z"/>
    <n v="0"/>
    <n v="0"/>
    <n v="0"/>
    <n v="0"/>
    <n v="0"/>
    <n v="0"/>
    <n v="0"/>
    <n v="0"/>
    <n v="0"/>
    <n v="0"/>
    <n v="0"/>
    <n v="0"/>
    <n v="0"/>
    <n v="0"/>
    <x v="0"/>
    <x v="42"/>
    <x v="310"/>
    <s v="E85726"/>
  </r>
  <r>
    <x v="5"/>
    <s v="E85057"/>
    <s v="Queens Walk Practice"/>
    <s v="The Ealing Network Pcn"/>
    <s v="NHS North West London ICB - W2U3Z"/>
    <n v="0"/>
    <n v="0"/>
    <n v="0"/>
    <n v="0"/>
    <n v="0"/>
    <n v="0"/>
    <n v="0"/>
    <n v="0"/>
    <n v="0"/>
    <n v="0"/>
    <n v="0"/>
    <n v="0"/>
    <n v="0"/>
    <n v="0"/>
    <x v="0"/>
    <x v="42"/>
    <x v="311"/>
    <s v="E85057"/>
  </r>
  <r>
    <x v="5"/>
    <s v="E85120"/>
    <s v="The Argyle Surgery"/>
    <s v="The Ealing Network Pcn"/>
    <s v="NHS North West London ICB - W2U3Z"/>
    <n v="3074"/>
    <n v="5298"/>
    <n v="487"/>
    <n v="817"/>
    <n v="728"/>
    <n v="1481"/>
    <n v="773"/>
    <n v="1243"/>
    <n v="470"/>
    <n v="726"/>
    <n v="616"/>
    <n v="1031"/>
    <n v="0.20039037085230971"/>
    <n v="0.19460173650434126"/>
    <x v="0"/>
    <x v="42"/>
    <x v="312"/>
    <s v="E85120"/>
  </r>
  <r>
    <x v="5"/>
    <s v="E85099"/>
    <s v="The Avenue Surgery"/>
    <s v="The Ealing Network Pcn"/>
    <s v="NHS North West London ICB - W2U3Z"/>
    <n v="0"/>
    <n v="0"/>
    <n v="0"/>
    <n v="0"/>
    <n v="0"/>
    <n v="0"/>
    <n v="0"/>
    <n v="0"/>
    <n v="0"/>
    <n v="0"/>
    <n v="0"/>
    <n v="0"/>
    <n v="0"/>
    <n v="0"/>
    <x v="0"/>
    <x v="42"/>
    <x v="313"/>
    <s v="E85099"/>
  </r>
  <r>
    <x v="5"/>
    <s v="E85123"/>
    <s v="The Corfton Road Surgery"/>
    <s v="The Ealing Network Pcn"/>
    <s v="NHS North West London ICB - W2U3Z"/>
    <n v="665"/>
    <n v="1347"/>
    <n v="70"/>
    <n v="141"/>
    <n v="332"/>
    <n v="674"/>
    <n v="154"/>
    <n v="312"/>
    <n v="38"/>
    <n v="77"/>
    <n v="71"/>
    <n v="143"/>
    <n v="0.10676691729323308"/>
    <n v="0.10616184112843356"/>
    <x v="0"/>
    <x v="42"/>
    <x v="314"/>
    <s v="E85123"/>
  </r>
  <r>
    <x v="5"/>
    <s v="E85116"/>
    <s v="The Cuckoo Lane Practice"/>
    <s v="The Ealing Network Pcn"/>
    <s v="NHS North West London ICB - W2U3Z"/>
    <n v="0"/>
    <n v="0"/>
    <n v="0"/>
    <n v="0"/>
    <n v="0"/>
    <n v="0"/>
    <n v="0"/>
    <n v="0"/>
    <n v="0"/>
    <n v="0"/>
    <n v="0"/>
    <n v="0"/>
    <n v="0"/>
    <n v="0"/>
    <x v="0"/>
    <x v="42"/>
    <x v="315"/>
    <s v="E85116"/>
  </r>
  <r>
    <x v="5"/>
    <s v="Y04225"/>
    <s v="Wlt Care Home Service"/>
    <s v="The Ealing Network Pcn"/>
    <s v="NHS North West London ICB - W2U3Z"/>
    <n v="0"/>
    <n v="0"/>
    <n v="0"/>
    <n v="0"/>
    <n v="0"/>
    <n v="0"/>
    <n v="0"/>
    <n v="0"/>
    <n v="0"/>
    <n v="0"/>
    <n v="0"/>
    <n v="0"/>
    <n v="0"/>
    <n v="0"/>
    <x v="0"/>
    <x v="43"/>
    <x v="316"/>
    <s v="Y04225"/>
  </r>
  <r>
    <x v="5"/>
    <s v="Y03528"/>
    <s v="Brent &amp; Harrow Safe Haven Unit"/>
    <s v="Unallocated"/>
    <s v="NHS North West London ICB - W2U3Z"/>
    <n v="0"/>
    <n v="0"/>
    <n v="0"/>
    <n v="0"/>
    <n v="0"/>
    <n v="0"/>
    <n v="0"/>
    <n v="0"/>
    <n v="0"/>
    <n v="0"/>
    <n v="0"/>
    <n v="0"/>
    <n v="0"/>
    <n v="0"/>
    <x v="8"/>
    <x v="44"/>
    <x v="317"/>
    <e v="#N/A"/>
  </r>
  <r>
    <x v="5"/>
    <s v="E85625"/>
    <s v="Chiswick Family Drs Practice"/>
    <s v="Unallocated"/>
    <s v="NHS North West London ICB - W2U3Z"/>
    <n v="0"/>
    <n v="0"/>
    <n v="0"/>
    <n v="0"/>
    <n v="0"/>
    <n v="0"/>
    <n v="0"/>
    <n v="0"/>
    <n v="0"/>
    <n v="0"/>
    <n v="0"/>
    <n v="0"/>
    <n v="0"/>
    <n v="0"/>
    <x v="8"/>
    <x v="44"/>
    <x v="317"/>
    <e v="#N/A"/>
  </r>
  <r>
    <x v="5"/>
    <s v="Y06826"/>
    <s v="Chiswick Pcn Extended Hours Hub"/>
    <s v="Unallocated"/>
    <s v="NHS North West London ICB - W2U3Z"/>
    <n v="0"/>
    <n v="0"/>
    <n v="0"/>
    <n v="0"/>
    <n v="0"/>
    <n v="0"/>
    <n v="0"/>
    <n v="0"/>
    <n v="0"/>
    <n v="0"/>
    <n v="0"/>
    <n v="0"/>
    <n v="0"/>
    <n v="0"/>
    <x v="8"/>
    <x v="44"/>
    <x v="317"/>
    <e v="#N/A"/>
  </r>
  <r>
    <x v="5"/>
    <s v="E86034"/>
    <s v="Church Road Surgery"/>
    <s v="Unallocated"/>
    <s v="NHS North West London ICB - W2U3Z"/>
    <n v="329"/>
    <n v="906"/>
    <n v="16"/>
    <n v="44"/>
    <n v="240"/>
    <n v="684"/>
    <n v="27"/>
    <n v="68"/>
    <n v="17"/>
    <n v="36"/>
    <n v="29"/>
    <n v="74"/>
    <n v="8.8145896656534953E-2"/>
    <n v="8.1677704194260486E-2"/>
    <x v="5"/>
    <x v="43"/>
    <x v="318"/>
    <s v="E86034"/>
  </r>
  <r>
    <x v="5"/>
    <s v="E86620"/>
    <s v="West London Medical Centre"/>
    <s v="Unallocated"/>
    <s v="NHS North West London ICB - W2U3Z"/>
    <n v="1038"/>
    <n v="2552"/>
    <n v="52"/>
    <n v="118"/>
    <n v="682"/>
    <n v="1756"/>
    <n v="157"/>
    <n v="348"/>
    <n v="65"/>
    <n v="144"/>
    <n v="82"/>
    <n v="186"/>
    <n v="7.8998073217726394E-2"/>
    <n v="7.2884012539184959E-2"/>
    <x v="5"/>
    <x v="43"/>
    <x v="319"/>
    <s v="E86620"/>
  </r>
  <r>
    <x v="5"/>
    <s v="Y00230"/>
    <s v="Westminster Zt Practice"/>
    <s v="Unallocated"/>
    <s v="NHS North West London ICB - W2U3Z"/>
    <n v="0"/>
    <n v="0"/>
    <n v="0"/>
    <n v="0"/>
    <n v="0"/>
    <n v="0"/>
    <n v="0"/>
    <n v="0"/>
    <n v="0"/>
    <n v="0"/>
    <n v="0"/>
    <n v="0"/>
    <n v="0"/>
    <n v="0"/>
    <x v="8"/>
    <x v="44"/>
    <x v="317"/>
    <e v="#N/A"/>
  </r>
  <r>
    <x v="5"/>
    <s v="E87745"/>
    <s v="Cavendish Health Centre"/>
    <s v="West End &amp; Marylebone Pcn"/>
    <s v="NHS North West London ICB - W2U3Z"/>
    <n v="4175"/>
    <n v="8292"/>
    <n v="532"/>
    <n v="1059"/>
    <n v="1606"/>
    <n v="3183"/>
    <n v="1289"/>
    <n v="2563"/>
    <n v="341"/>
    <n v="678"/>
    <n v="407"/>
    <n v="809"/>
    <n v="9.7485029940119761E-2"/>
    <n v="9.7563917028461164E-2"/>
    <x v="7"/>
    <x v="45"/>
    <x v="320"/>
    <s v="E87745"/>
  </r>
  <r>
    <x v="5"/>
    <s v="E87045"/>
    <s v="Covent Garden Medical Centre"/>
    <s v="West End &amp; Marylebone Pcn"/>
    <s v="NHS North West London ICB - W2U3Z"/>
    <n v="0"/>
    <n v="0"/>
    <n v="0"/>
    <n v="0"/>
    <n v="0"/>
    <n v="0"/>
    <n v="0"/>
    <n v="0"/>
    <n v="0"/>
    <n v="0"/>
    <n v="0"/>
    <n v="0"/>
    <n v="0"/>
    <n v="0"/>
    <x v="7"/>
    <x v="45"/>
    <x v="321"/>
    <s v="E87045"/>
  </r>
  <r>
    <x v="5"/>
    <s v="E87070"/>
    <s v="Crawford Street Surgery"/>
    <s v="West End &amp; Marylebone Pcn"/>
    <s v="NHS North West London ICB - W2U3Z"/>
    <n v="1359"/>
    <n v="2718"/>
    <n v="168"/>
    <n v="336"/>
    <n v="635"/>
    <n v="1270"/>
    <n v="359"/>
    <n v="718"/>
    <n v="82"/>
    <n v="164"/>
    <n v="115"/>
    <n v="230"/>
    <n v="8.4621044885945546E-2"/>
    <n v="8.4621044885945546E-2"/>
    <x v="7"/>
    <x v="45"/>
    <x v="322"/>
    <s v="E87070"/>
  </r>
  <r>
    <x v="5"/>
    <s v="E87066"/>
    <s v="Fitzrovia Medical Centre"/>
    <s v="West End &amp; Marylebone Pcn"/>
    <s v="NHS North West London ICB - W2U3Z"/>
    <n v="433"/>
    <n v="1007"/>
    <n v="32"/>
    <n v="79"/>
    <n v="269"/>
    <n v="636"/>
    <n v="87"/>
    <n v="186"/>
    <n v="18"/>
    <n v="45"/>
    <n v="27"/>
    <n v="61"/>
    <n v="6.2355658198614321E-2"/>
    <n v="6.0575968222442898E-2"/>
    <x v="7"/>
    <x v="45"/>
    <x v="323"/>
    <s v="E87066"/>
  </r>
  <r>
    <x v="5"/>
    <s v="E87772"/>
    <s v="Great Chapel Street Medical Centre"/>
    <s v="West End &amp; Marylebone Pcn"/>
    <s v="NHS North West London ICB - W2U3Z"/>
    <n v="0"/>
    <n v="0"/>
    <n v="0"/>
    <n v="0"/>
    <n v="0"/>
    <n v="0"/>
    <n v="0"/>
    <n v="0"/>
    <n v="0"/>
    <n v="0"/>
    <n v="0"/>
    <n v="0"/>
    <n v="0"/>
    <n v="0"/>
    <x v="7"/>
    <x v="45"/>
    <x v="324"/>
    <s v="E87772"/>
  </r>
  <r>
    <x v="5"/>
    <s v="E87737"/>
    <s v="Marylebone Health Centre"/>
    <s v="West End &amp; Marylebone Pcn"/>
    <s v="NHS North West London ICB - W2U3Z"/>
    <n v="0"/>
    <n v="0"/>
    <n v="0"/>
    <n v="0"/>
    <n v="0"/>
    <n v="0"/>
    <n v="0"/>
    <n v="0"/>
    <n v="0"/>
    <n v="0"/>
    <n v="0"/>
    <n v="0"/>
    <n v="0"/>
    <n v="0"/>
    <x v="7"/>
    <x v="45"/>
    <x v="325"/>
    <s v="E87737"/>
  </r>
  <r>
    <x v="5"/>
    <s v="E87648"/>
    <s v="Mayfair Medical Centre"/>
    <s v="West End &amp; Marylebone Pcn"/>
    <s v="NHS North West London ICB - W2U3Z"/>
    <n v="551"/>
    <n v="1122"/>
    <n v="79"/>
    <n v="160"/>
    <n v="153"/>
    <n v="314"/>
    <n v="216"/>
    <n v="438"/>
    <n v="48"/>
    <n v="98"/>
    <n v="55"/>
    <n v="112"/>
    <n v="9.9818511796733206E-2"/>
    <n v="9.9821746880570411E-2"/>
    <x v="7"/>
    <x v="45"/>
    <x v="326"/>
    <s v="E87648"/>
  </r>
  <r>
    <x v="5"/>
    <s v="E87069"/>
    <s v="Soho Centre For Health And Care"/>
    <s v="West End &amp; Marylebone Pcn"/>
    <s v="NHS North West London ICB - W2U3Z"/>
    <n v="0"/>
    <n v="0"/>
    <n v="0"/>
    <n v="0"/>
    <n v="0"/>
    <n v="0"/>
    <n v="0"/>
    <n v="0"/>
    <n v="0"/>
    <n v="0"/>
    <n v="0"/>
    <n v="0"/>
    <n v="0"/>
    <n v="0"/>
    <x v="7"/>
    <x v="45"/>
    <x v="327"/>
    <s v="E87069"/>
  </r>
  <r>
    <x v="5"/>
    <s v="E87714"/>
    <s v="Soho Square General Practice"/>
    <s v="West End &amp; Marylebone Pcn"/>
    <s v="NHS North West London ICB - W2U3Z"/>
    <n v="1574"/>
    <n v="3148"/>
    <n v="159"/>
    <n v="318"/>
    <n v="776"/>
    <n v="1552"/>
    <n v="331"/>
    <n v="662"/>
    <n v="126"/>
    <n v="252"/>
    <n v="182"/>
    <n v="364"/>
    <n v="0.1156289707750953"/>
    <n v="0.1156289707750953"/>
    <x v="7"/>
    <x v="45"/>
    <x v="328"/>
    <s v="E87714"/>
  </r>
  <r>
    <x v="5"/>
    <s v="E87637"/>
    <s v="Grand Union Health Centre"/>
    <s v="West-Hill Health Pcn"/>
    <s v="NHS North West London ICB - W2U3Z"/>
    <n v="0"/>
    <n v="0"/>
    <n v="0"/>
    <n v="0"/>
    <n v="0"/>
    <n v="0"/>
    <n v="0"/>
    <n v="0"/>
    <n v="0"/>
    <n v="0"/>
    <n v="0"/>
    <n v="0"/>
    <n v="0"/>
    <n v="0"/>
    <x v="4"/>
    <x v="46"/>
    <x v="329"/>
    <s v="E87637"/>
  </r>
  <r>
    <x v="5"/>
    <s v="E87016"/>
    <s v="Holland Park Surgery"/>
    <s v="West-Hill Health Pcn"/>
    <s v="NHS North West London ICB - W2U3Z"/>
    <n v="0"/>
    <n v="0"/>
    <n v="0"/>
    <n v="0"/>
    <n v="0"/>
    <n v="0"/>
    <n v="0"/>
    <n v="0"/>
    <n v="0"/>
    <n v="0"/>
    <n v="0"/>
    <n v="0"/>
    <n v="0"/>
    <n v="0"/>
    <x v="4"/>
    <x v="46"/>
    <x v="330"/>
    <s v="E87016"/>
  </r>
  <r>
    <x v="5"/>
    <s v="E87722"/>
    <s v="Lancaster Gate Medical Centre"/>
    <s v="West-Hill Health Pcn"/>
    <s v="NHS North West London ICB - W2U3Z"/>
    <n v="0"/>
    <n v="0"/>
    <n v="0"/>
    <n v="0"/>
    <n v="0"/>
    <n v="0"/>
    <n v="0"/>
    <n v="0"/>
    <n v="0"/>
    <n v="0"/>
    <n v="0"/>
    <n v="0"/>
    <n v="0"/>
    <n v="0"/>
    <x v="4"/>
    <x v="46"/>
    <x v="331"/>
    <s v="E87722"/>
  </r>
  <r>
    <x v="5"/>
    <s v="E87003"/>
    <s v="North Kensington Medical Centre"/>
    <s v="West-Hill Health Pcn"/>
    <s v="NHS North West London ICB - W2U3Z"/>
    <n v="0"/>
    <n v="0"/>
    <n v="0"/>
    <n v="0"/>
    <n v="0"/>
    <n v="0"/>
    <n v="0"/>
    <n v="0"/>
    <n v="0"/>
    <n v="0"/>
    <n v="0"/>
    <n v="0"/>
    <n v="0"/>
    <n v="0"/>
    <x v="4"/>
    <x v="46"/>
    <x v="332"/>
    <s v="E87003"/>
  </r>
  <r>
    <x v="5"/>
    <s v="E87029"/>
    <s v="Portland Road Practice"/>
    <s v="West-Hill Health Pcn"/>
    <s v="NHS North West London ICB - W2U3Z"/>
    <n v="0"/>
    <n v="0"/>
    <n v="0"/>
    <n v="0"/>
    <n v="0"/>
    <n v="0"/>
    <n v="0"/>
    <n v="0"/>
    <n v="0"/>
    <n v="0"/>
    <n v="0"/>
    <n v="0"/>
    <n v="0"/>
    <n v="0"/>
    <x v="4"/>
    <x v="46"/>
    <x v="333"/>
    <s v="E87029"/>
  </r>
  <r>
    <x v="5"/>
    <s v="Y00200"/>
    <s v="Portobello Medical Centre"/>
    <s v="West-Hill Health Pcn"/>
    <s v="NHS North West London ICB - W2U3Z"/>
    <n v="0"/>
    <n v="0"/>
    <n v="0"/>
    <n v="0"/>
    <n v="0"/>
    <n v="0"/>
    <n v="0"/>
    <n v="0"/>
    <n v="0"/>
    <n v="0"/>
    <n v="0"/>
    <n v="0"/>
    <n v="0"/>
    <n v="0"/>
    <x v="4"/>
    <x v="46"/>
    <x v="334"/>
    <s v="Y00200"/>
  </r>
  <r>
    <x v="5"/>
    <s v="E87009"/>
    <s v="The Garway Medical Practice"/>
    <s v="West-Hill Health Pcn"/>
    <s v="NHS North West London ICB - W2U3Z"/>
    <n v="973"/>
    <n v="1946"/>
    <n v="44"/>
    <n v="88"/>
    <n v="664"/>
    <n v="1328"/>
    <n v="139"/>
    <n v="278"/>
    <n v="66"/>
    <n v="132"/>
    <n v="60"/>
    <n v="120"/>
    <n v="6.1664953751284689E-2"/>
    <n v="6.1664953751284689E-2"/>
    <x v="4"/>
    <x v="46"/>
    <x v="335"/>
    <s v="E87009"/>
  </r>
  <r>
    <x v="5"/>
    <s v="E87024"/>
    <s v="The Golborne Medical Centre"/>
    <s v="West-Hill Health Pcn"/>
    <s v="NHS North West London ICB - W2U3Z"/>
    <n v="0"/>
    <n v="0"/>
    <n v="0"/>
    <n v="0"/>
    <n v="0"/>
    <n v="0"/>
    <n v="0"/>
    <n v="0"/>
    <n v="0"/>
    <n v="0"/>
    <n v="0"/>
    <n v="0"/>
    <n v="0"/>
    <n v="0"/>
    <x v="4"/>
    <x v="46"/>
    <x v="336"/>
    <s v="E87024"/>
  </r>
  <r>
    <x v="5"/>
    <s v="E87061"/>
    <s v="The Pembridge Villas Surgery"/>
    <s v="West-Hill Health Pcn"/>
    <s v="NHS North West London ICB - W2U3Z"/>
    <n v="252"/>
    <n v="504"/>
    <n v="34"/>
    <n v="68"/>
    <n v="104"/>
    <n v="208"/>
    <n v="54"/>
    <n v="108"/>
    <n v="32"/>
    <n v="64"/>
    <n v="28"/>
    <n v="56"/>
    <n v="0.1111111111111111"/>
    <n v="0.1111111111111111"/>
    <x v="4"/>
    <x v="46"/>
    <x v="337"/>
    <s v="E87061"/>
  </r>
  <r>
    <x v="5"/>
    <s v="E87007"/>
    <s v="Westbourne Grove Medical Centre"/>
    <s v="West-Hill Health Pcn"/>
    <s v="NHS North West London ICB - W2U3Z"/>
    <n v="0"/>
    <n v="0"/>
    <n v="0"/>
    <n v="0"/>
    <n v="0"/>
    <n v="0"/>
    <n v="0"/>
    <n v="0"/>
    <n v="0"/>
    <n v="0"/>
    <n v="0"/>
    <n v="0"/>
    <n v="0"/>
    <n v="0"/>
    <x v="4"/>
    <x v="46"/>
    <x v="338"/>
    <s v="E87007"/>
  </r>
  <r>
    <x v="6"/>
    <s v="E85687"/>
    <s v="Acton Lane Medical Centre"/>
    <s v="Acton Pcn"/>
    <s v="NHS North West London ICB - W2U3Z"/>
    <n v="4815"/>
    <n v="12500"/>
    <n v="549"/>
    <n v="1430"/>
    <n v="2537"/>
    <n v="6573"/>
    <n v="946"/>
    <n v="2482"/>
    <n v="301"/>
    <n v="775"/>
    <n v="482"/>
    <n v="1240"/>
    <n v="0.10010384215991693"/>
    <n v="9.9199999999999997E-2"/>
    <x v="0"/>
    <x v="0"/>
    <x v="0"/>
    <s v="E85687"/>
  </r>
  <r>
    <x v="6"/>
    <s v="E85617"/>
    <s v="Acton Town Medical Centre"/>
    <s v="Acton Pcn"/>
    <s v="NHS North West London ICB - W2U3Z"/>
    <n v="0"/>
    <n v="0"/>
    <n v="0"/>
    <n v="0"/>
    <n v="0"/>
    <n v="0"/>
    <n v="0"/>
    <n v="0"/>
    <n v="0"/>
    <n v="0"/>
    <n v="0"/>
    <n v="0"/>
    <n v="0"/>
    <n v="0"/>
    <x v="0"/>
    <x v="0"/>
    <x v="1"/>
    <s v="E85617"/>
  </r>
  <r>
    <x v="6"/>
    <s v="E85130"/>
    <s v="Chiswick Family Practice"/>
    <s v="Acton Pcn"/>
    <s v="NHS North West London ICB - W2U3Z"/>
    <n v="3672"/>
    <n v="11003"/>
    <n v="485"/>
    <n v="1455"/>
    <n v="1308"/>
    <n v="3911"/>
    <n v="1139"/>
    <n v="3417"/>
    <n v="313"/>
    <n v="939"/>
    <n v="427"/>
    <n v="1281"/>
    <n v="0.11628540305010893"/>
    <n v="0.11642279378351358"/>
    <x v="0"/>
    <x v="0"/>
    <x v="2"/>
    <s v="E85130"/>
  </r>
  <r>
    <x v="6"/>
    <s v="E85075"/>
    <s v="Chiswick Family Practice (Dr O'Connell)"/>
    <s v="Acton Pcn"/>
    <s v="NHS North West London ICB - W2U3Z"/>
    <n v="3870"/>
    <n v="7754"/>
    <n v="549"/>
    <n v="1100"/>
    <n v="1634"/>
    <n v="3274"/>
    <n v="1026"/>
    <n v="2055"/>
    <n v="301"/>
    <n v="603"/>
    <n v="360"/>
    <n v="722"/>
    <n v="9.3023255813953487E-2"/>
    <n v="9.3113231880319836E-2"/>
    <x v="0"/>
    <x v="0"/>
    <x v="3"/>
    <s v="E85075"/>
  </r>
  <r>
    <x v="6"/>
    <s v="E85680"/>
    <s v="Cloister Road Surgery"/>
    <s v="Acton Pcn"/>
    <s v="NHS North West London ICB - W2U3Z"/>
    <n v="1698"/>
    <n v="3396"/>
    <n v="149"/>
    <n v="298"/>
    <n v="887"/>
    <n v="1774"/>
    <n v="409"/>
    <n v="818"/>
    <n v="143"/>
    <n v="286"/>
    <n v="110"/>
    <n v="220"/>
    <n v="6.4782096584216728E-2"/>
    <n v="6.4782096584216728E-2"/>
    <x v="0"/>
    <x v="0"/>
    <x v="4"/>
    <s v="E85680"/>
  </r>
  <r>
    <x v="6"/>
    <s v="E85019"/>
    <s v="Crown Street Surgery"/>
    <s v="Acton Pcn"/>
    <s v="NHS North West London ICB - W2U3Z"/>
    <n v="513"/>
    <n v="1026"/>
    <n v="51"/>
    <n v="102"/>
    <n v="239"/>
    <n v="478"/>
    <n v="79"/>
    <n v="158"/>
    <n v="70"/>
    <n v="140"/>
    <n v="74"/>
    <n v="148"/>
    <n v="0.14424951267056529"/>
    <n v="0.14424951267056529"/>
    <x v="0"/>
    <x v="0"/>
    <x v="5"/>
    <s v="E85019"/>
  </r>
  <r>
    <x v="6"/>
    <s v="E85028"/>
    <s v="Hillcrest Surgery"/>
    <s v="Acton Pcn"/>
    <s v="NHS North West London ICB - W2U3Z"/>
    <n v="14510"/>
    <n v="41291"/>
    <n v="1513"/>
    <n v="4327"/>
    <n v="6568"/>
    <n v="18670"/>
    <n v="3860"/>
    <n v="11013"/>
    <n v="1085"/>
    <n v="3061"/>
    <n v="1484"/>
    <n v="4220"/>
    <n v="0.10227429359062716"/>
    <n v="0.10220144825748953"/>
    <x v="0"/>
    <x v="0"/>
    <x v="6"/>
    <s v="E85028"/>
  </r>
  <r>
    <x v="6"/>
    <s v="E85109"/>
    <s v="The Acton Health Centre"/>
    <s v="Acton Pcn"/>
    <s v="NHS North West London ICB - W2U3Z"/>
    <n v="1904"/>
    <n v="5141"/>
    <n v="111"/>
    <n v="305"/>
    <n v="1117"/>
    <n v="2938"/>
    <n v="328"/>
    <n v="907"/>
    <n v="171"/>
    <n v="493"/>
    <n v="177"/>
    <n v="498"/>
    <n v="9.2962184873949583E-2"/>
    <n v="9.6868313557673599E-2"/>
    <x v="0"/>
    <x v="0"/>
    <x v="7"/>
    <s v="E85109"/>
  </r>
  <r>
    <x v="6"/>
    <s v="E85066"/>
    <s v="The Bedford Park Surgery"/>
    <s v="Acton Pcn"/>
    <s v="NHS North West London ICB - W2U3Z"/>
    <n v="8042"/>
    <n v="20899"/>
    <n v="390"/>
    <n v="781"/>
    <n v="5966"/>
    <n v="16739"/>
    <n v="1122"/>
    <n v="2249"/>
    <n v="279"/>
    <n v="559"/>
    <n v="285"/>
    <n v="571"/>
    <n v="3.5438945535936336E-2"/>
    <n v="2.7321881429733481E-2"/>
    <x v="0"/>
    <x v="0"/>
    <x v="8"/>
    <s v="E85066"/>
  </r>
  <r>
    <x v="6"/>
    <s v="E85694"/>
    <s v="The Boileau Road Surgery"/>
    <s v="Acton Pcn"/>
    <s v="NHS North West London ICB - W2U3Z"/>
    <n v="543"/>
    <n v="1812"/>
    <n v="54"/>
    <n v="182"/>
    <n v="253"/>
    <n v="843"/>
    <n v="114"/>
    <n v="376"/>
    <n v="49"/>
    <n v="172"/>
    <n v="73"/>
    <n v="239"/>
    <n v="0.13443830570902393"/>
    <n v="0.13189845474613687"/>
    <x v="0"/>
    <x v="0"/>
    <x v="9"/>
    <s v="E85694"/>
  </r>
  <r>
    <x v="6"/>
    <s v="E85640"/>
    <s v="The Churchfield Road Surgery"/>
    <s v="Acton Pcn"/>
    <s v="NHS North West London ICB - W2U3Z"/>
    <n v="3156"/>
    <n v="6340"/>
    <n v="342"/>
    <n v="686"/>
    <n v="1601"/>
    <n v="3215"/>
    <n v="712"/>
    <n v="1432"/>
    <n v="236"/>
    <n v="474"/>
    <n v="265"/>
    <n v="533"/>
    <n v="8.3967046894803554E-2"/>
    <n v="8.4069400630914823E-2"/>
    <x v="0"/>
    <x v="0"/>
    <x v="10"/>
    <s v="E85640"/>
  </r>
  <r>
    <x v="6"/>
    <s v="E85677"/>
    <s v="The Horn Lane Surgery"/>
    <s v="Acton Pcn"/>
    <s v="NHS North West London ICB - W2U3Z"/>
    <n v="8273"/>
    <n v="16566"/>
    <n v="553"/>
    <n v="1106"/>
    <n v="5554"/>
    <n v="11128"/>
    <n v="1347"/>
    <n v="2694"/>
    <n v="374"/>
    <n v="748"/>
    <n v="445"/>
    <n v="890"/>
    <n v="5.378943551311495E-2"/>
    <n v="5.3724495955571654E-2"/>
    <x v="0"/>
    <x v="0"/>
    <x v="11"/>
    <s v="E85677"/>
  </r>
  <r>
    <x v="6"/>
    <s v="E85107"/>
    <s v="The Mill Hill Surgery"/>
    <s v="Acton Pcn"/>
    <s v="NHS North West London ICB - W2U3Z"/>
    <n v="497"/>
    <n v="994"/>
    <n v="63"/>
    <n v="126"/>
    <n v="206"/>
    <n v="412"/>
    <n v="112"/>
    <n v="224"/>
    <n v="66"/>
    <n v="132"/>
    <n v="50"/>
    <n v="100"/>
    <n v="0.1006036217303823"/>
    <n v="0.1006036217303823"/>
    <x v="0"/>
    <x v="0"/>
    <x v="12"/>
    <s v="E85107"/>
  </r>
  <r>
    <x v="6"/>
    <s v="E85635"/>
    <s v="The Vale Surgery"/>
    <s v="Acton Pcn"/>
    <s v="NHS North West London ICB - W2U3Z"/>
    <n v="4112"/>
    <n v="12336"/>
    <n v="422"/>
    <n v="1266"/>
    <n v="2110"/>
    <n v="6330"/>
    <n v="1040"/>
    <n v="3120"/>
    <n v="238"/>
    <n v="714"/>
    <n v="302"/>
    <n v="906"/>
    <n v="7.3443579766536968E-2"/>
    <n v="7.3443579766536968E-2"/>
    <x v="0"/>
    <x v="0"/>
    <x v="13"/>
    <s v="E85635"/>
  </r>
  <r>
    <x v="6"/>
    <s v="E85124"/>
    <s v="Gp At Hand"/>
    <s v="Babylon Gp At Hand Pcn"/>
    <s v="NHS North West London ICB - W2U3Z"/>
    <n v="83420"/>
    <n v="174682"/>
    <n v="11777"/>
    <n v="24629"/>
    <n v="23351"/>
    <n v="48915"/>
    <n v="36039"/>
    <n v="75344"/>
    <n v="4673"/>
    <n v="9837"/>
    <n v="7580"/>
    <n v="15957"/>
    <n v="9.086549988012467E-2"/>
    <n v="9.1348851055060049E-2"/>
    <x v="1"/>
    <x v="1"/>
    <x v="14"/>
    <s v="E85124"/>
  </r>
  <r>
    <x v="6"/>
    <s v="E85029"/>
    <s v="The Medical Centre, Dr Jefferies &amp; Partn"/>
    <s v="Babylon Gp At Hand Pcn"/>
    <s v="NHS North West London ICB - W2U3Z"/>
    <n v="7671"/>
    <n v="16188"/>
    <n v="962"/>
    <n v="2035"/>
    <n v="3250"/>
    <n v="6793"/>
    <n v="2140"/>
    <n v="4564"/>
    <n v="558"/>
    <n v="1182"/>
    <n v="761"/>
    <n v="1614"/>
    <n v="9.9204797288489119E-2"/>
    <n v="9.9703484062268352E-2"/>
    <x v="1"/>
    <x v="1"/>
    <x v="15"/>
    <s v="E85029"/>
  </r>
  <r>
    <x v="6"/>
    <s v="E84033"/>
    <s v="Chalkhill Family Practice"/>
    <s v="Brent Central Kwh Pcn"/>
    <s v="NHS North West London ICB - W2U3Z"/>
    <n v="7140"/>
    <n v="10422"/>
    <n v="630"/>
    <n v="944"/>
    <n v="2996"/>
    <n v="3915"/>
    <n v="2272"/>
    <n v="3512"/>
    <n v="632"/>
    <n v="1044"/>
    <n v="610"/>
    <n v="1007"/>
    <n v="8.5434173669467789E-2"/>
    <n v="9.6622529265016313E-2"/>
    <x v="2"/>
    <x v="2"/>
    <x v="16"/>
    <s v="E84033"/>
  </r>
  <r>
    <x v="6"/>
    <s v="E84032"/>
    <s v="Ellis Practice"/>
    <s v="Brent Central Kwh Pcn"/>
    <s v="NHS North West London ICB - W2U3Z"/>
    <n v="2158"/>
    <n v="4316"/>
    <n v="177"/>
    <n v="354"/>
    <n v="1072"/>
    <n v="2144"/>
    <n v="529"/>
    <n v="1058"/>
    <n v="208"/>
    <n v="416"/>
    <n v="172"/>
    <n v="344"/>
    <n v="7.9703429101019463E-2"/>
    <n v="7.9703429101019463E-2"/>
    <x v="2"/>
    <x v="2"/>
    <x v="17"/>
    <s v="E84032"/>
  </r>
  <r>
    <x v="6"/>
    <s v="E84620"/>
    <s v="Preston Road Surgery"/>
    <s v="Brent Central Kwh Pcn"/>
    <s v="NHS North West London ICB - W2U3Z"/>
    <n v="4861"/>
    <n v="10308"/>
    <n v="419"/>
    <n v="880"/>
    <n v="1825"/>
    <n v="3874"/>
    <n v="1640"/>
    <n v="3477"/>
    <n v="587"/>
    <n v="1258"/>
    <n v="390"/>
    <n v="819"/>
    <n v="8.0230405266406082E-2"/>
    <n v="7.9452852153667056E-2"/>
    <x v="2"/>
    <x v="2"/>
    <x v="18"/>
    <s v="E84620"/>
  </r>
  <r>
    <x v="6"/>
    <s v="E84685"/>
    <s v="Sudbury Surgery"/>
    <s v="Brent Central Kwh Pcn"/>
    <s v="NHS North West London ICB - W2U3Z"/>
    <n v="2570"/>
    <n v="6330"/>
    <n v="181"/>
    <n v="456"/>
    <n v="1418"/>
    <n v="3468"/>
    <n v="506"/>
    <n v="1250"/>
    <n v="303"/>
    <n v="768"/>
    <n v="162"/>
    <n v="388"/>
    <n v="6.3035019455252916E-2"/>
    <n v="6.1295418641390202E-2"/>
    <x v="2"/>
    <x v="2"/>
    <x v="19"/>
    <s v="E84685"/>
  </r>
  <r>
    <x v="6"/>
    <s v="E84684"/>
    <s v="The Tudor House Medical Centre"/>
    <s v="Brent Central Kwh Pcn"/>
    <s v="NHS North West London ICB - W2U3Z"/>
    <n v="6008"/>
    <n v="15857"/>
    <n v="490"/>
    <n v="1347"/>
    <n v="2954"/>
    <n v="7579"/>
    <n v="1573"/>
    <n v="4284"/>
    <n v="511"/>
    <n v="1348"/>
    <n v="480"/>
    <n v="1299"/>
    <n v="7.9893475366178426E-2"/>
    <n v="8.1919656933846258E-2"/>
    <x v="2"/>
    <x v="2"/>
    <x v="20"/>
    <s v="E84684"/>
  </r>
  <r>
    <x v="6"/>
    <s v="E84049"/>
    <s v="Brampton Health Centre"/>
    <s v="Brent North Kwh Pcn"/>
    <s v="NHS North West London ICB - W2U3Z"/>
    <n v="3549"/>
    <n v="13234"/>
    <n v="247"/>
    <n v="654"/>
    <n v="1685"/>
    <n v="8498"/>
    <n v="912"/>
    <n v="2348"/>
    <n v="384"/>
    <n v="965"/>
    <n v="321"/>
    <n v="769"/>
    <n v="9.0448013524936602E-2"/>
    <n v="5.8107903883935316E-2"/>
    <x v="2"/>
    <x v="3"/>
    <x v="21"/>
    <s v="E84049"/>
  </r>
  <r>
    <x v="6"/>
    <s v="E84020"/>
    <s v="Jai Medical Centre (Brent)"/>
    <s v="Brent North Kwh Pcn"/>
    <s v="NHS North West London ICB - W2U3Z"/>
    <n v="3991"/>
    <n v="8368"/>
    <n v="307"/>
    <n v="640"/>
    <n v="2147"/>
    <n v="4540"/>
    <n v="972"/>
    <n v="2037"/>
    <n v="305"/>
    <n v="620"/>
    <n v="260"/>
    <n v="531"/>
    <n v="6.5146579804560262E-2"/>
    <n v="6.3456022944550675E-2"/>
    <x v="2"/>
    <x v="3"/>
    <x v="22"/>
    <s v="E84020"/>
  </r>
  <r>
    <x v="6"/>
    <s v="E84699"/>
    <s v="Kings Edge Medical Centre"/>
    <s v="Brent North Kwh Pcn"/>
    <s v="NHS North West London ICB - W2U3Z"/>
    <n v="2526"/>
    <n v="5577"/>
    <n v="271"/>
    <n v="591"/>
    <n v="824"/>
    <n v="1905"/>
    <n v="692"/>
    <n v="1500"/>
    <n v="450"/>
    <n v="964"/>
    <n v="289"/>
    <n v="617"/>
    <n v="0.11441013460015835"/>
    <n v="0.11063295678680295"/>
    <x v="2"/>
    <x v="3"/>
    <x v="23"/>
    <s v="E84699"/>
  </r>
  <r>
    <x v="6"/>
    <s v="E84078"/>
    <s v="Kingsbury Health And Wellbeing"/>
    <s v="Brent North Kwh Pcn"/>
    <s v="NHS North West London ICB - W2U3Z"/>
    <n v="7676"/>
    <n v="20019"/>
    <n v="710"/>
    <n v="1838"/>
    <n v="3075"/>
    <n v="8564"/>
    <n v="2383"/>
    <n v="5956"/>
    <n v="909"/>
    <n v="2161"/>
    <n v="599"/>
    <n v="1500"/>
    <n v="7.8035435122459612E-2"/>
    <n v="7.4928817623257898E-2"/>
    <x v="2"/>
    <x v="3"/>
    <x v="24"/>
    <s v="E84078"/>
  </r>
  <r>
    <x v="6"/>
    <s v="E84665"/>
    <s v="Neasden Medical Centre"/>
    <s v="Brent North Kwh Pcn"/>
    <s v="NHS North West London ICB - W2U3Z"/>
    <n v="5646"/>
    <n v="12647"/>
    <n v="431"/>
    <n v="964"/>
    <n v="2972"/>
    <n v="6725"/>
    <n v="1308"/>
    <n v="2896"/>
    <n v="532"/>
    <n v="1177"/>
    <n v="403"/>
    <n v="885"/>
    <n v="7.1377966702089971E-2"/>
    <n v="6.9977069660789121E-2"/>
    <x v="2"/>
    <x v="3"/>
    <x v="25"/>
    <s v="E84665"/>
  </r>
  <r>
    <x v="6"/>
    <s v="E84048"/>
    <s v="The Fryent Way Surgery"/>
    <s v="Brent North Kwh Pcn"/>
    <s v="NHS North West London ICB - W2U3Z"/>
    <n v="31074"/>
    <n v="67792"/>
    <n v="2844"/>
    <n v="6218"/>
    <n v="11072"/>
    <n v="24506"/>
    <n v="8412"/>
    <n v="18413"/>
    <n v="5456"/>
    <n v="11582"/>
    <n v="3290"/>
    <n v="7073"/>
    <n v="0.10587629529510202"/>
    <n v="0.10433384470143969"/>
    <x v="2"/>
    <x v="3"/>
    <x v="26"/>
    <s v="E84048"/>
  </r>
  <r>
    <x v="6"/>
    <s v="E84007"/>
    <s v="Uxendon Crescent Surgery"/>
    <s v="Brent North Kwh Pcn"/>
    <s v="NHS North West London ICB - W2U3Z"/>
    <n v="23973"/>
    <n v="53955"/>
    <n v="1665"/>
    <n v="3660"/>
    <n v="12083"/>
    <n v="27781"/>
    <n v="5944"/>
    <n v="13120"/>
    <n v="2514"/>
    <n v="5522"/>
    <n v="1767"/>
    <n v="3872"/>
    <n v="7.3707921411588037E-2"/>
    <n v="7.176350662589194E-2"/>
    <x v="2"/>
    <x v="3"/>
    <x v="27"/>
    <s v="E84007"/>
  </r>
  <r>
    <x v="6"/>
    <s v="Y00206"/>
    <s v="Burnley Practice"/>
    <s v="Brent South Kwh Pcn"/>
    <s v="NHS North West London ICB - W2U3Z"/>
    <n v="50012"/>
    <n v="192832"/>
    <n v="3249"/>
    <n v="10046"/>
    <n v="29419"/>
    <n v="129952"/>
    <n v="11341"/>
    <n v="34842"/>
    <n v="3623"/>
    <n v="10781"/>
    <n v="2380"/>
    <n v="7211"/>
    <n v="4.7588578741102137E-2"/>
    <n v="3.7395245602389646E-2"/>
    <x v="2"/>
    <x v="4"/>
    <x v="28"/>
    <s v="Y00206"/>
  </r>
  <r>
    <x v="6"/>
    <s v="E84036"/>
    <s v="Gladstone Medical Centre"/>
    <s v="Brent South Kwh Pcn"/>
    <s v="NHS North West London ICB - W2U3Z"/>
    <n v="11332"/>
    <n v="23383"/>
    <n v="944"/>
    <n v="1951"/>
    <n v="5415"/>
    <n v="11152"/>
    <n v="2617"/>
    <n v="5371"/>
    <n v="1473"/>
    <n v="3085"/>
    <n v="883"/>
    <n v="1824"/>
    <n v="7.7920931874338156E-2"/>
    <n v="7.8005388530128728E-2"/>
    <x v="2"/>
    <x v="4"/>
    <x v="29"/>
    <s v="E84036"/>
  </r>
  <r>
    <x v="6"/>
    <s v="E84011"/>
    <s v="St Andrews Medical Centre"/>
    <s v="Brent South Kwh Pcn"/>
    <s v="NHS North West London ICB - W2U3Z"/>
    <n v="2163"/>
    <n v="6174"/>
    <n v="108"/>
    <n v="307"/>
    <n v="1383"/>
    <n v="3971"/>
    <n v="418"/>
    <n v="1190"/>
    <n v="115"/>
    <n v="311"/>
    <n v="139"/>
    <n v="395"/>
    <n v="6.4262598243180771E-2"/>
    <n v="6.3977972141237446E-2"/>
    <x v="2"/>
    <x v="4"/>
    <x v="30"/>
    <s v="E84011"/>
  </r>
  <r>
    <x v="6"/>
    <s v="E84704"/>
    <s v="St. Georges Medical Centre"/>
    <s v="Brent South Kwh Pcn"/>
    <s v="NHS North West London ICB - W2U3Z"/>
    <n v="3773"/>
    <n v="9772"/>
    <n v="285"/>
    <n v="735"/>
    <n v="1873"/>
    <n v="4869"/>
    <n v="944"/>
    <n v="2461"/>
    <n v="400"/>
    <n v="1016"/>
    <n v="271"/>
    <n v="691"/>
    <n v="7.1826133050622853E-2"/>
    <n v="7.071223905034793E-2"/>
    <x v="2"/>
    <x v="4"/>
    <x v="31"/>
    <s v="E84704"/>
  </r>
  <r>
    <x v="6"/>
    <s v="E84025"/>
    <s v="The Lonsdale Medical Centre"/>
    <s v="Brent South Kwh Pcn"/>
    <s v="NHS North West London ICB - W2U3Z"/>
    <n v="24943"/>
    <n v="53464"/>
    <n v="2137"/>
    <n v="4552"/>
    <n v="9519"/>
    <n v="20812"/>
    <n v="7712"/>
    <n v="16488"/>
    <n v="3052"/>
    <n v="6336"/>
    <n v="2523"/>
    <n v="5276"/>
    <n v="0.1011506234214008"/>
    <n v="9.8683226096064641E-2"/>
    <x v="2"/>
    <x v="4"/>
    <x v="32"/>
    <s v="E84025"/>
  </r>
  <r>
    <x v="6"/>
    <s v="E84021"/>
    <s v="The Willesden Medical Centre"/>
    <s v="Brent South Kwh Pcn"/>
    <s v="NHS North West London ICB - W2U3Z"/>
    <n v="11821"/>
    <n v="26998"/>
    <n v="1094"/>
    <n v="2506"/>
    <n v="5600"/>
    <n v="12733"/>
    <n v="2508"/>
    <n v="5811"/>
    <n v="1407"/>
    <n v="3226"/>
    <n v="1212"/>
    <n v="2722"/>
    <n v="0.10252939683613907"/>
    <n v="0.10082228313208386"/>
    <x v="2"/>
    <x v="4"/>
    <x v="33"/>
    <s v="E84021"/>
  </r>
  <r>
    <x v="6"/>
    <s v="E84702"/>
    <s v="Willesden Green Surgery"/>
    <s v="Brent South Kwh Pcn"/>
    <s v="NHS North West London ICB - W2U3Z"/>
    <n v="16869"/>
    <n v="40341"/>
    <n v="1187"/>
    <n v="2650"/>
    <n v="8356"/>
    <n v="21660"/>
    <n v="3331"/>
    <n v="7475"/>
    <n v="2132"/>
    <n v="4575"/>
    <n v="1863"/>
    <n v="3981"/>
    <n v="0.11043926729503824"/>
    <n v="9.8683721276121072E-2"/>
    <x v="2"/>
    <x v="4"/>
    <x v="34"/>
    <s v="E84702"/>
  </r>
  <r>
    <x v="6"/>
    <s v="E84638"/>
    <s v="Alperton Medical Centre"/>
    <s v="Brent West Kwh Pcn"/>
    <s v="NHS North West London ICB - W2U3Z"/>
    <n v="10779"/>
    <n v="22752"/>
    <n v="825"/>
    <n v="1751"/>
    <n v="5398"/>
    <n v="11422"/>
    <n v="3164"/>
    <n v="6768"/>
    <n v="893"/>
    <n v="1724"/>
    <n v="499"/>
    <n v="1087"/>
    <n v="4.6293719268948881E-2"/>
    <n v="4.7776019690576654E-2"/>
    <x v="2"/>
    <x v="5"/>
    <x v="35"/>
    <s v="E84638"/>
  </r>
  <r>
    <x v="6"/>
    <s v="E84066"/>
    <s v="Gp Pathfinder Clinics"/>
    <s v="Brent West Kwh Pcn"/>
    <s v="NHS North West London ICB - W2U3Z"/>
    <n v="121303"/>
    <n v="247228"/>
    <n v="11279"/>
    <n v="22848"/>
    <n v="78307"/>
    <n v="159635"/>
    <n v="16522"/>
    <n v="33610"/>
    <n v="8267"/>
    <n v="16923"/>
    <n v="6928"/>
    <n v="14212"/>
    <n v="5.7113179393749533E-2"/>
    <n v="5.7485398094067018E-2"/>
    <x v="2"/>
    <x v="5"/>
    <x v="36"/>
    <s v="E84066"/>
  </r>
  <r>
    <x v="6"/>
    <s v="E84063"/>
    <s v="Lancelot Medical Centre"/>
    <s v="Brent West Kwh Pcn"/>
    <s v="NHS North West London ICB - W2U3Z"/>
    <n v="10058"/>
    <n v="20683"/>
    <n v="703"/>
    <n v="1441"/>
    <n v="5586"/>
    <n v="11520"/>
    <n v="2140"/>
    <n v="4408"/>
    <n v="931"/>
    <n v="1900"/>
    <n v="698"/>
    <n v="1414"/>
    <n v="6.939749453171605E-2"/>
    <n v="6.8365324179277667E-2"/>
    <x v="2"/>
    <x v="5"/>
    <x v="37"/>
    <s v="E84063"/>
  </r>
  <r>
    <x v="6"/>
    <s v="E84003"/>
    <s v="Premier Medical Centre"/>
    <s v="Brent West Kwh Pcn"/>
    <s v="NHS North West London ICB - W2U3Z"/>
    <n v="23236"/>
    <n v="48213"/>
    <n v="1710"/>
    <n v="3364"/>
    <n v="12015"/>
    <n v="26296"/>
    <n v="4869"/>
    <n v="9581"/>
    <n v="2895"/>
    <n v="5646"/>
    <n v="1747"/>
    <n v="3326"/>
    <n v="7.5185057669134109E-2"/>
    <n v="6.8985543318192191E-2"/>
    <x v="2"/>
    <x v="5"/>
    <x v="38"/>
    <s v="E84003"/>
  </r>
  <r>
    <x v="6"/>
    <s v="E84051"/>
    <s v="Stanley Corner Medical Centre"/>
    <s v="Brent West Kwh Pcn"/>
    <s v="NHS North West London ICB - W2U3Z"/>
    <n v="9934"/>
    <n v="24590"/>
    <n v="880"/>
    <n v="2137"/>
    <n v="4460"/>
    <n v="11460"/>
    <n v="2694"/>
    <n v="6531"/>
    <n v="951"/>
    <n v="2234"/>
    <n v="949"/>
    <n v="2228"/>
    <n v="9.5530501308637009E-2"/>
    <n v="9.0605937372915821E-2"/>
    <x v="2"/>
    <x v="5"/>
    <x v="39"/>
    <s v="E84051"/>
  </r>
  <r>
    <x v="6"/>
    <s v="E84017"/>
    <s v="Sudbury &amp; Alperton Medical Centre"/>
    <s v="Brent West Kwh Pcn"/>
    <s v="NHS North West London ICB - W2U3Z"/>
    <n v="3921"/>
    <n v="14703"/>
    <n v="307"/>
    <n v="1162"/>
    <n v="1959"/>
    <n v="7312"/>
    <n v="1011"/>
    <n v="3795"/>
    <n v="396"/>
    <n v="1490"/>
    <n v="248"/>
    <n v="944"/>
    <n v="6.3249171129813819E-2"/>
    <n v="6.42045840984833E-2"/>
    <x v="2"/>
    <x v="5"/>
    <x v="40"/>
    <s v="E84017"/>
  </r>
  <r>
    <x v="6"/>
    <s v="E84006"/>
    <s v="The Law Medical Group Practice"/>
    <s v="Brent West Kwh Pcn"/>
    <s v="NHS North West London ICB - W2U3Z"/>
    <n v="17997"/>
    <n v="48150"/>
    <n v="1361"/>
    <n v="3658"/>
    <n v="8813"/>
    <n v="23719"/>
    <n v="4990"/>
    <n v="13452"/>
    <n v="1389"/>
    <n v="3565"/>
    <n v="1444"/>
    <n v="3756"/>
    <n v="8.0235594821359113E-2"/>
    <n v="7.8006230529595016E-2"/>
    <x v="2"/>
    <x v="5"/>
    <x v="41"/>
    <s v="E84006"/>
  </r>
  <r>
    <x v="6"/>
    <s v="Y02692"/>
    <s v="The Wembley Practice"/>
    <s v="Brent West Kwh Pcn"/>
    <s v="NHS North West London ICB - W2U3Z"/>
    <n v="22667"/>
    <n v="61236"/>
    <n v="1665"/>
    <n v="4434"/>
    <n v="13992"/>
    <n v="38425"/>
    <n v="4992"/>
    <n v="13206"/>
    <n v="1135"/>
    <n v="2898"/>
    <n v="883"/>
    <n v="2273"/>
    <n v="3.8955309480742932E-2"/>
    <n v="3.7118688353256254E-2"/>
    <x v="2"/>
    <x v="5"/>
    <x v="42"/>
    <s v="Y02692"/>
  </r>
  <r>
    <x v="6"/>
    <s v="E85004"/>
    <s v="Albany Practice"/>
    <s v="Brentworth Pcn"/>
    <s v="NHS North West London ICB - W2U3Z"/>
    <n v="15585"/>
    <n v="31190"/>
    <n v="1500"/>
    <n v="3000"/>
    <n v="7611"/>
    <n v="15242"/>
    <n v="3576"/>
    <n v="7152"/>
    <n v="1308"/>
    <n v="2616"/>
    <n v="1590"/>
    <n v="3180"/>
    <n v="0.10202117420596728"/>
    <n v="0.10195575504969541"/>
    <x v="3"/>
    <x v="6"/>
    <x v="43"/>
    <s v="E85004"/>
  </r>
  <r>
    <x v="6"/>
    <s v="E85744"/>
    <s v="Argyle Health-Isleworth Practice"/>
    <s v="Brentworth Pcn"/>
    <s v="NHS North West London ICB - W2U3Z"/>
    <n v="22882"/>
    <n v="51969"/>
    <n v="2983"/>
    <n v="6876"/>
    <n v="8763"/>
    <n v="19632"/>
    <n v="4704"/>
    <n v="10819"/>
    <n v="3341"/>
    <n v="7487"/>
    <n v="3091"/>
    <n v="7155"/>
    <n v="0.1350843457739708"/>
    <n v="0.13767823125324713"/>
    <x v="3"/>
    <x v="6"/>
    <x v="44"/>
    <s v="E85744"/>
  </r>
  <r>
    <x v="6"/>
    <s v="E85735"/>
    <s v="Brentford Family Practice"/>
    <s v="Brentworth Pcn"/>
    <s v="NHS North West London ICB - W2U3Z"/>
    <n v="11999"/>
    <n v="34496"/>
    <n v="1186"/>
    <n v="3439"/>
    <n v="5497"/>
    <n v="15758"/>
    <n v="3359"/>
    <n v="9714"/>
    <n v="967"/>
    <n v="2748"/>
    <n v="990"/>
    <n v="2837"/>
    <n v="8.2506875572964419E-2"/>
    <n v="8.2241419294990722E-2"/>
    <x v="3"/>
    <x v="6"/>
    <x v="45"/>
    <s v="E85735"/>
  </r>
  <r>
    <x v="6"/>
    <s v="E85605"/>
    <s v="Brentford Group Practice"/>
    <s v="Brentworth Pcn"/>
    <s v="NHS North West London ICB - W2U3Z"/>
    <n v="16167"/>
    <n v="46257"/>
    <n v="1706"/>
    <n v="4841"/>
    <n v="6621"/>
    <n v="19252"/>
    <n v="4474"/>
    <n v="12750"/>
    <n v="1552"/>
    <n v="4345"/>
    <n v="1814"/>
    <n v="5069"/>
    <n v="0.11220387208511165"/>
    <n v="0.10958341440214454"/>
    <x v="3"/>
    <x v="6"/>
    <x v="46"/>
    <s v="E85605"/>
  </r>
  <r>
    <x v="6"/>
    <s v="E85750"/>
    <s v="Spring Grove Medical Practice"/>
    <s v="Brentworth Pcn"/>
    <s v="NHS North West London ICB - W2U3Z"/>
    <n v="21726"/>
    <n v="56512"/>
    <n v="2033"/>
    <n v="5312"/>
    <n v="8050"/>
    <n v="21508"/>
    <n v="6543"/>
    <n v="16875"/>
    <n v="2948"/>
    <n v="7380"/>
    <n v="2152"/>
    <n v="5437"/>
    <n v="9.9051827303691428E-2"/>
    <n v="9.6209654586636467E-2"/>
    <x v="3"/>
    <x v="6"/>
    <x v="47"/>
    <s v="E85750"/>
  </r>
  <r>
    <x v="6"/>
    <s v="E85007"/>
    <s v="St. Margarets Practice"/>
    <s v="Brentworth Pcn"/>
    <s v="NHS North West London ICB - W2U3Z"/>
    <n v="25412"/>
    <n v="72251"/>
    <n v="2562"/>
    <n v="7216"/>
    <n v="9198"/>
    <n v="27242"/>
    <n v="7581"/>
    <n v="21363"/>
    <n v="2737"/>
    <n v="7443"/>
    <n v="3334"/>
    <n v="8987"/>
    <n v="0.13119785927908076"/>
    <n v="0.12438582164952734"/>
    <x v="3"/>
    <x v="6"/>
    <x v="48"/>
    <s v="E85007"/>
  </r>
  <r>
    <x v="6"/>
    <s v="E85001"/>
    <s v="Thornbury Road Centre For Health"/>
    <s v="Brentworth Pcn"/>
    <s v="NHS North West London ICB - W2U3Z"/>
    <n v="16375"/>
    <n v="46685"/>
    <n v="1804"/>
    <n v="5237"/>
    <n v="7086"/>
    <n v="19943"/>
    <n v="4087"/>
    <n v="11837"/>
    <n v="1724"/>
    <n v="4886"/>
    <n v="1674"/>
    <n v="4782"/>
    <n v="0.10222900763358779"/>
    <n v="0.10243118774767056"/>
    <x v="3"/>
    <x v="6"/>
    <x v="49"/>
    <s v="E85001"/>
  </r>
  <r>
    <x v="6"/>
    <s v="E87047"/>
    <s v="Earls Court Medical Centre"/>
    <s v="Brompton Health Pcn"/>
    <s v="NHS North West London ICB - W2U3Z"/>
    <n v="1226"/>
    <n v="2452"/>
    <n v="75"/>
    <n v="150"/>
    <n v="753"/>
    <n v="1506"/>
    <n v="276"/>
    <n v="552"/>
    <n v="83"/>
    <n v="166"/>
    <n v="39"/>
    <n v="78"/>
    <n v="3.1810766721044048E-2"/>
    <n v="3.1810766721044048E-2"/>
    <x v="4"/>
    <x v="7"/>
    <x v="50"/>
    <s v="E87047"/>
  </r>
  <r>
    <x v="6"/>
    <s v="E87750"/>
    <s v="Earls Court Surgery"/>
    <s v="Brompton Health Pcn"/>
    <s v="NHS North West London ICB - W2U3Z"/>
    <n v="1508"/>
    <n v="4010"/>
    <n v="28"/>
    <n v="71"/>
    <n v="1239"/>
    <n v="3294"/>
    <n v="206"/>
    <n v="558"/>
    <n v="23"/>
    <n v="54"/>
    <n v="12"/>
    <n v="33"/>
    <n v="7.9575596816976128E-3"/>
    <n v="8.2294264339152125E-3"/>
    <x v="4"/>
    <x v="7"/>
    <x v="51"/>
    <s v="E87750"/>
  </r>
  <r>
    <x v="6"/>
    <s v="E87043"/>
    <s v="Emperor'S Gate Surgery"/>
    <s v="Brompton Health Pcn"/>
    <s v="NHS North West London ICB - W2U3Z"/>
    <n v="5537"/>
    <n v="16451"/>
    <n v="661"/>
    <n v="1958"/>
    <n v="2302"/>
    <n v="6817"/>
    <n v="1650"/>
    <n v="4892"/>
    <n v="420"/>
    <n v="1248"/>
    <n v="504"/>
    <n v="1536"/>
    <n v="9.1024020227560051E-2"/>
    <n v="9.3368184304905483E-2"/>
    <x v="4"/>
    <x v="7"/>
    <x v="52"/>
    <s v="E87043"/>
  </r>
  <r>
    <x v="6"/>
    <s v="E87004"/>
    <s v="Health Partners At Violet Melchett"/>
    <s v="Brompton Health Pcn"/>
    <s v="NHS North West London ICB - W2U3Z"/>
    <n v="0"/>
    <n v="0"/>
    <n v="0"/>
    <n v="0"/>
    <n v="0"/>
    <n v="0"/>
    <n v="0"/>
    <n v="0"/>
    <n v="0"/>
    <n v="0"/>
    <n v="0"/>
    <n v="0"/>
    <n v="0"/>
    <n v="0"/>
    <x v="4"/>
    <x v="7"/>
    <x v="53"/>
    <s v="E87004"/>
  </r>
  <r>
    <x v="6"/>
    <s v="E87720"/>
    <s v="Kensington Park Medical Centre"/>
    <s v="Brompton Health Pcn"/>
    <s v="NHS North West London ICB - W2U3Z"/>
    <n v="14163"/>
    <n v="43709"/>
    <n v="1134"/>
    <n v="3469"/>
    <n v="6420"/>
    <n v="20103"/>
    <n v="5314"/>
    <n v="16185"/>
    <n v="630"/>
    <n v="1929"/>
    <n v="665"/>
    <n v="2023"/>
    <n v="4.6953329096942741E-2"/>
    <n v="4.6283374133473658E-2"/>
    <x v="4"/>
    <x v="7"/>
    <x v="54"/>
    <s v="E87720"/>
  </r>
  <r>
    <x v="6"/>
    <s v="E87738"/>
    <s v="Knightsbridge Medical Centre"/>
    <s v="Brompton Health Pcn"/>
    <s v="NHS North West London ICB - W2U3Z"/>
    <n v="13453"/>
    <n v="39162"/>
    <n v="1437"/>
    <n v="4176"/>
    <n v="5341"/>
    <n v="15816"/>
    <n v="4858"/>
    <n v="14078"/>
    <n v="915"/>
    <n v="2540"/>
    <n v="902"/>
    <n v="2552"/>
    <n v="6.7048242027800492E-2"/>
    <n v="6.5165211174097334E-2"/>
    <x v="4"/>
    <x v="7"/>
    <x v="55"/>
    <s v="E87738"/>
  </r>
  <r>
    <x v="6"/>
    <s v="E87711"/>
    <s v="Royal Hospital Chelsea"/>
    <s v="Brompton Health Pcn"/>
    <s v="NHS North West London ICB - W2U3Z"/>
    <n v="240"/>
    <n v="732"/>
    <n v="11"/>
    <n v="33"/>
    <n v="153"/>
    <n v="470"/>
    <n v="40"/>
    <n v="120"/>
    <n v="17"/>
    <n v="51"/>
    <n v="19"/>
    <n v="58"/>
    <n v="7.9166666666666663E-2"/>
    <n v="7.9234972677595633E-2"/>
    <x v="4"/>
    <x v="7"/>
    <x v="56"/>
    <s v="E87711"/>
  </r>
  <r>
    <x v="6"/>
    <s v="E87715"/>
    <s v="Scarsdale Medical Centre"/>
    <s v="Brompton Health Pcn"/>
    <s v="NHS North West London ICB - W2U3Z"/>
    <n v="5254"/>
    <n v="14724"/>
    <n v="675"/>
    <n v="1884"/>
    <n v="1546"/>
    <n v="4536"/>
    <n v="1983"/>
    <n v="5453"/>
    <n v="535"/>
    <n v="1429"/>
    <n v="515"/>
    <n v="1422"/>
    <n v="9.8020555767034639E-2"/>
    <n v="9.6577017114914426E-2"/>
    <x v="4"/>
    <x v="7"/>
    <x v="57"/>
    <s v="E87715"/>
  </r>
  <r>
    <x v="6"/>
    <s v="E87013"/>
    <s v="Stanhope Mews Surgery"/>
    <s v="Brompton Health Pcn"/>
    <s v="NHS North West London ICB - W2U3Z"/>
    <n v="16446"/>
    <n v="42496"/>
    <n v="1933"/>
    <n v="5088"/>
    <n v="5669"/>
    <n v="14437"/>
    <n v="5990"/>
    <n v="15749"/>
    <n v="1638"/>
    <n v="4114"/>
    <n v="1216"/>
    <n v="3108"/>
    <n v="7.3938951720783172E-2"/>
    <n v="7.3136295180722885E-2"/>
    <x v="4"/>
    <x v="7"/>
    <x v="58"/>
    <s v="E87013"/>
  </r>
  <r>
    <x v="6"/>
    <s v="E87701"/>
    <s v="The Abingdon Health Centre"/>
    <s v="Brompton Health Pcn"/>
    <s v="NHS North West London ICB - W2U3Z"/>
    <n v="1933"/>
    <n v="3867"/>
    <n v="213"/>
    <n v="426"/>
    <n v="770"/>
    <n v="1541"/>
    <n v="552"/>
    <n v="1104"/>
    <n v="265"/>
    <n v="530"/>
    <n v="133"/>
    <n v="266"/>
    <n v="6.8804966373512674E-2"/>
    <n v="6.8787173519524181E-2"/>
    <x v="4"/>
    <x v="7"/>
    <x v="59"/>
    <s v="E87701"/>
  </r>
  <r>
    <x v="6"/>
    <s v="E87665"/>
    <s v="The Chelsea Practice"/>
    <s v="Brompton Health Pcn"/>
    <s v="NHS North West London ICB - W2U3Z"/>
    <n v="3700"/>
    <n v="7400"/>
    <n v="375"/>
    <n v="750"/>
    <n v="1570"/>
    <n v="3140"/>
    <n v="953"/>
    <n v="1906"/>
    <n v="457"/>
    <n v="914"/>
    <n v="345"/>
    <n v="690"/>
    <n v="9.3243243243243248E-2"/>
    <n v="9.3243243243243248E-2"/>
    <x v="4"/>
    <x v="7"/>
    <x v="60"/>
    <s v="E87665"/>
  </r>
  <r>
    <x v="6"/>
    <s v="E87762"/>
    <s v="The Good Practice"/>
    <s v="Brompton Health Pcn"/>
    <s v="NHS North West London ICB - W2U3Z"/>
    <n v="0"/>
    <n v="0"/>
    <n v="0"/>
    <n v="0"/>
    <n v="0"/>
    <n v="0"/>
    <n v="0"/>
    <n v="0"/>
    <n v="0"/>
    <n v="0"/>
    <n v="0"/>
    <n v="0"/>
    <n v="0"/>
    <n v="0"/>
    <x v="4"/>
    <x v="7"/>
    <x v="61"/>
    <s v="E87762"/>
  </r>
  <r>
    <x v="6"/>
    <s v="E86014"/>
    <s v="Cedars Medical Centre"/>
    <s v="Celadine Health &amp; Metrocare Pcn"/>
    <s v="NHS North West London ICB - W2U3Z"/>
    <n v="2228"/>
    <n v="4967"/>
    <n v="219"/>
    <n v="474"/>
    <n v="761"/>
    <n v="1820"/>
    <n v="677"/>
    <n v="1458"/>
    <n v="271"/>
    <n v="575"/>
    <n v="300"/>
    <n v="640"/>
    <n v="0.13464991023339318"/>
    <n v="0.12885041272397826"/>
    <x v="5"/>
    <x v="8"/>
    <x v="62"/>
    <s v="E86014"/>
  </r>
  <r>
    <x v="6"/>
    <s v="E86629"/>
    <s v="Dr Mlr Siddiqui'S Practice"/>
    <s v="Celadine Health &amp; Metrocare Pcn"/>
    <s v="NHS North West London ICB - W2U3Z"/>
    <n v="396"/>
    <n v="792"/>
    <n v="27"/>
    <n v="54"/>
    <n v="209"/>
    <n v="418"/>
    <n v="83"/>
    <n v="166"/>
    <n v="46"/>
    <n v="92"/>
    <n v="31"/>
    <n v="62"/>
    <n v="7.8282828282828287E-2"/>
    <n v="7.8282828282828287E-2"/>
    <x v="5"/>
    <x v="8"/>
    <x v="63"/>
    <s v="E86629"/>
  </r>
  <r>
    <x v="6"/>
    <s v="E86024"/>
    <s v="King Edwards Medical Centre"/>
    <s v="Celadine Health &amp; Metrocare Pcn"/>
    <s v="NHS North West London ICB - W2U3Z"/>
    <n v="1043"/>
    <n v="2086"/>
    <n v="86"/>
    <n v="172"/>
    <n v="418"/>
    <n v="836"/>
    <n v="251"/>
    <n v="502"/>
    <n v="150"/>
    <n v="300"/>
    <n v="138"/>
    <n v="276"/>
    <n v="0.13231064237775647"/>
    <n v="0.13231064237775647"/>
    <x v="5"/>
    <x v="8"/>
    <x v="64"/>
    <s v="E86024"/>
  </r>
  <r>
    <x v="6"/>
    <s v="E86605"/>
    <s v="Ladygate Lane Medical Practice"/>
    <s v="Celadine Health &amp; Metrocare Pcn"/>
    <s v="NHS North West London ICB - W2U3Z"/>
    <n v="421"/>
    <n v="842"/>
    <n v="30"/>
    <n v="60"/>
    <n v="201"/>
    <n v="402"/>
    <n v="62"/>
    <n v="124"/>
    <n v="58"/>
    <n v="116"/>
    <n v="70"/>
    <n v="140"/>
    <n v="0.166270783847981"/>
    <n v="0.166270783847981"/>
    <x v="5"/>
    <x v="8"/>
    <x v="65"/>
    <s v="E86605"/>
  </r>
  <r>
    <x v="6"/>
    <s v="E86011"/>
    <s v="Oxford Drive Medical Centre"/>
    <s v="Celadine Health &amp; Metrocare Pcn"/>
    <s v="NHS North West London ICB - W2U3Z"/>
    <n v="4302"/>
    <n v="8621"/>
    <n v="466"/>
    <n v="932"/>
    <n v="1074"/>
    <n v="2165"/>
    <n v="945"/>
    <n v="1890"/>
    <n v="800"/>
    <n v="1600"/>
    <n v="1017"/>
    <n v="2034"/>
    <n v="0.23640167364016737"/>
    <n v="0.2359355063217724"/>
    <x v="5"/>
    <x v="8"/>
    <x v="66"/>
    <s v="E86011"/>
  </r>
  <r>
    <x v="6"/>
    <s v="E86626"/>
    <s v="Queens Walk Medical Centre"/>
    <s v="Celadine Health &amp; Metrocare Pcn"/>
    <s v="NHS North West London ICB - W2U3Z"/>
    <n v="1820"/>
    <n v="3640"/>
    <n v="178"/>
    <n v="356"/>
    <n v="700"/>
    <n v="1400"/>
    <n v="367"/>
    <n v="734"/>
    <n v="258"/>
    <n v="516"/>
    <n v="317"/>
    <n v="634"/>
    <n v="0.17417582417582417"/>
    <n v="0.17417582417582417"/>
    <x v="5"/>
    <x v="8"/>
    <x v="67"/>
    <s v="E86626"/>
  </r>
  <r>
    <x v="6"/>
    <s v="E86640"/>
    <s v="Southcote Clinic"/>
    <s v="Celadine Health &amp; Metrocare Pcn"/>
    <s v="NHS North West London ICB - W2U3Z"/>
    <n v="3373"/>
    <n v="6746"/>
    <n v="369"/>
    <n v="738"/>
    <n v="531"/>
    <n v="1062"/>
    <n v="1041"/>
    <n v="2082"/>
    <n v="586"/>
    <n v="1172"/>
    <n v="846"/>
    <n v="1692"/>
    <n v="0.25081529795434332"/>
    <n v="0.25081529795434332"/>
    <x v="5"/>
    <x v="8"/>
    <x v="68"/>
    <s v="E86640"/>
  </r>
  <r>
    <x v="6"/>
    <s v="E86033"/>
    <s v="St Martins Medical Centre"/>
    <s v="Celadine Health &amp; Metrocare Pcn"/>
    <s v="NHS North West London ICB - W2U3Z"/>
    <n v="12087"/>
    <n v="39067"/>
    <n v="1186"/>
    <n v="3898"/>
    <n v="4283"/>
    <n v="13570"/>
    <n v="3064"/>
    <n v="10090"/>
    <n v="1645"/>
    <n v="5319"/>
    <n v="1909"/>
    <n v="6190"/>
    <n v="0.15793828079755109"/>
    <n v="0.15844574704993986"/>
    <x v="5"/>
    <x v="8"/>
    <x v="69"/>
    <s v="E86033"/>
  </r>
  <r>
    <x v="6"/>
    <s v="E86022"/>
    <s v="The Abbotsbury Practice"/>
    <s v="Celadine Health &amp; Metrocare Pcn"/>
    <s v="NHS North West London ICB - W2U3Z"/>
    <n v="2071"/>
    <n v="4194"/>
    <n v="158"/>
    <n v="320"/>
    <n v="850"/>
    <n v="1720"/>
    <n v="503"/>
    <n v="1027"/>
    <n v="262"/>
    <n v="525"/>
    <n v="298"/>
    <n v="602"/>
    <n v="0.14389183969097055"/>
    <n v="0.1435383881735813"/>
    <x v="5"/>
    <x v="8"/>
    <x v="70"/>
    <s v="E86022"/>
  </r>
  <r>
    <x v="6"/>
    <s v="E86619"/>
    <s v="Wallasey Medical Centre"/>
    <s v="Celadine Health &amp; Metrocare Pcn"/>
    <s v="NHS North West London ICB - W2U3Z"/>
    <n v="2524"/>
    <n v="11491"/>
    <n v="310"/>
    <n v="1427"/>
    <n v="780"/>
    <n v="3513"/>
    <n v="891"/>
    <n v="4056"/>
    <n v="229"/>
    <n v="1045"/>
    <n v="314"/>
    <n v="1450"/>
    <n v="0.12440570522979398"/>
    <n v="0.12618571055608738"/>
    <x v="5"/>
    <x v="8"/>
    <x v="71"/>
    <s v="E86619"/>
  </r>
  <r>
    <x v="6"/>
    <s v="E86012"/>
    <s v="Wood Lane Medical Centre"/>
    <s v="Celadine Health &amp; Metrocare Pcn"/>
    <s v="NHS North West London ICB - W2U3Z"/>
    <n v="5228"/>
    <n v="10680"/>
    <n v="489"/>
    <n v="1006"/>
    <n v="1859"/>
    <n v="3796"/>
    <n v="1232"/>
    <n v="2521"/>
    <n v="812"/>
    <n v="1655"/>
    <n v="836"/>
    <n v="1702"/>
    <n v="0.15990818668706963"/>
    <n v="0.1593632958801498"/>
    <x v="5"/>
    <x v="8"/>
    <x v="72"/>
    <s v="E86012"/>
  </r>
  <r>
    <x v="6"/>
    <s v="E85030"/>
    <s v="Chiswick Health Practice"/>
    <s v="Chiswick Pcn"/>
    <s v="NHS North West London ICB - W2U3Z"/>
    <n v="14175"/>
    <n v="33989"/>
    <n v="1566"/>
    <n v="3741"/>
    <n v="5488"/>
    <n v="13111"/>
    <n v="4525"/>
    <n v="10861"/>
    <n v="1235"/>
    <n v="2997"/>
    <n v="1361"/>
    <n v="3279"/>
    <n v="9.6014109347442686E-2"/>
    <n v="9.6472388125570033E-2"/>
    <x v="3"/>
    <x v="9"/>
    <x v="73"/>
    <s v="E85030"/>
  </r>
  <r>
    <x v="6"/>
    <s v="E85693"/>
    <s v="Chiswick Medical Practice"/>
    <s v="Chiswick Pcn"/>
    <s v="NHS North West London ICB - W2U3Z"/>
    <n v="52162"/>
    <n v="118893"/>
    <n v="3745"/>
    <n v="8501"/>
    <n v="29641"/>
    <n v="67136"/>
    <n v="8735"/>
    <n v="20166"/>
    <n v="4686"/>
    <n v="10946"/>
    <n v="5355"/>
    <n v="12144"/>
    <n v="0.10266094091484222"/>
    <n v="0.10214226237036664"/>
    <x v="3"/>
    <x v="9"/>
    <x v="74"/>
    <s v="E85693"/>
  </r>
  <r>
    <x v="6"/>
    <s v="E85683"/>
    <s v="Glebe Street Surgery"/>
    <s v="Chiswick Pcn"/>
    <s v="NHS North West London ICB - W2U3Z"/>
    <n v="5383"/>
    <n v="11734"/>
    <n v="763"/>
    <n v="1669"/>
    <n v="1265"/>
    <n v="2814"/>
    <n v="1902"/>
    <n v="4105"/>
    <n v="686"/>
    <n v="1512"/>
    <n v="767"/>
    <n v="1634"/>
    <n v="0.14248560282370426"/>
    <n v="0.13925345150843702"/>
    <x v="3"/>
    <x v="9"/>
    <x v="75"/>
    <s v="E85683"/>
  </r>
  <r>
    <x v="6"/>
    <s v="E85746"/>
    <s v="Grove Park Terrace Surgery"/>
    <s v="Chiswick Pcn"/>
    <s v="NHS North West London ICB - W2U3Z"/>
    <n v="6771"/>
    <n v="16600"/>
    <n v="754"/>
    <n v="1858"/>
    <n v="2698"/>
    <n v="6532"/>
    <n v="1977"/>
    <n v="4840"/>
    <n v="607"/>
    <n v="1555"/>
    <n v="735"/>
    <n v="1815"/>
    <n v="0.10855117412494461"/>
    <n v="0.10933734939759036"/>
    <x v="3"/>
    <x v="9"/>
    <x v="76"/>
    <s v="E85746"/>
  </r>
  <r>
    <x v="6"/>
    <s v="E85658"/>
    <s v="Holly Road Medical Centre"/>
    <s v="Chiswick Pcn"/>
    <s v="NHS North West London ICB - W2U3Z"/>
    <n v="7204"/>
    <n v="17735"/>
    <n v="556"/>
    <n v="1355"/>
    <n v="3730"/>
    <n v="9205"/>
    <n v="1849"/>
    <n v="4515"/>
    <n v="502"/>
    <n v="1273"/>
    <n v="567"/>
    <n v="1387"/>
    <n v="7.8706274292059966E-2"/>
    <n v="7.8206935438398642E-2"/>
    <x v="3"/>
    <x v="9"/>
    <x v="77"/>
    <s v="E85658"/>
  </r>
  <r>
    <x v="6"/>
    <s v="E85040"/>
    <s v="West4 Gps"/>
    <s v="Chiswick Pcn"/>
    <s v="NHS North West London ICB - W2U3Z"/>
    <n v="10555"/>
    <n v="23699"/>
    <n v="1288"/>
    <n v="2860"/>
    <n v="3148"/>
    <n v="7271"/>
    <n v="3558"/>
    <n v="7862"/>
    <n v="1102"/>
    <n v="2472"/>
    <n v="1459"/>
    <n v="3234"/>
    <n v="0.13822832780672667"/>
    <n v="0.13646145406979199"/>
    <x v="3"/>
    <x v="9"/>
    <x v="78"/>
    <s v="E85040"/>
  </r>
  <r>
    <x v="6"/>
    <s v="E86027"/>
    <s v="Otterfield Medical Centre"/>
    <s v="Colne Union Pcn"/>
    <s v="NHS North West London ICB - W2U3Z"/>
    <n v="15433"/>
    <n v="35902"/>
    <n v="1291"/>
    <n v="2987"/>
    <n v="6416"/>
    <n v="15177"/>
    <n v="3517"/>
    <n v="8179"/>
    <n v="1876"/>
    <n v="4239"/>
    <n v="2333"/>
    <n v="5320"/>
    <n v="0.15116957169701289"/>
    <n v="0.14818115982396524"/>
    <x v="5"/>
    <x v="10"/>
    <x v="79"/>
    <s v="E86027"/>
  </r>
  <r>
    <x v="6"/>
    <s v="E86042"/>
    <s v="The High Street Practice"/>
    <s v="Colne Union Pcn"/>
    <s v="NHS North West London ICB - W2U3Z"/>
    <n v="8078"/>
    <n v="16353"/>
    <n v="610"/>
    <n v="1147"/>
    <n v="4252"/>
    <n v="9221"/>
    <n v="1343"/>
    <n v="2516"/>
    <n v="877"/>
    <n v="1632"/>
    <n v="996"/>
    <n v="1837"/>
    <n v="0.12329784600148552"/>
    <n v="0.11233412829450254"/>
    <x v="5"/>
    <x v="10"/>
    <x v="80"/>
    <s v="E86042"/>
  </r>
  <r>
    <x v="6"/>
    <s v="E86004"/>
    <s v="The Medical Centre"/>
    <s v="Colne Union Pcn"/>
    <s v="NHS North West London ICB - W2U3Z"/>
    <n v="10255"/>
    <n v="21045"/>
    <n v="983"/>
    <n v="2006"/>
    <n v="3079"/>
    <n v="6367"/>
    <n v="2597"/>
    <n v="5327"/>
    <n v="1633"/>
    <n v="3352"/>
    <n v="1963"/>
    <n v="3993"/>
    <n v="0.19141882008776206"/>
    <n v="0.18973627940128296"/>
    <x v="5"/>
    <x v="10"/>
    <x v="81"/>
    <s v="E86004"/>
  </r>
  <r>
    <x v="6"/>
    <s v="E86005"/>
    <s v="The Oakland Medical Centre"/>
    <s v="Colne Union Pcn"/>
    <s v="NHS North West London ICB - W2U3Z"/>
    <n v="6503"/>
    <n v="13238"/>
    <n v="425"/>
    <n v="871"/>
    <n v="3162"/>
    <n v="6404"/>
    <n v="1331"/>
    <n v="2724"/>
    <n v="785"/>
    <n v="1615"/>
    <n v="800"/>
    <n v="1624"/>
    <n v="0.12302014454866984"/>
    <n v="0.12267714156216951"/>
    <x v="5"/>
    <x v="10"/>
    <x v="82"/>
    <s v="E86005"/>
  </r>
  <r>
    <x v="6"/>
    <s v="E86010"/>
    <s v="Yiewsley Family Practice"/>
    <s v="Colne Union Pcn"/>
    <s v="NHS North West London ICB - W2U3Z"/>
    <n v="8492"/>
    <n v="19850"/>
    <n v="802"/>
    <n v="1793"/>
    <n v="3962"/>
    <n v="9751"/>
    <n v="1621"/>
    <n v="3648"/>
    <n v="1185"/>
    <n v="2578"/>
    <n v="922"/>
    <n v="2080"/>
    <n v="0.10857277437588318"/>
    <n v="0.10478589420654912"/>
    <x v="5"/>
    <x v="10"/>
    <x v="83"/>
    <s v="E86010"/>
  </r>
  <r>
    <x v="6"/>
    <s v="E85024"/>
    <s v="Carlton Surgery"/>
    <s v="Feltham And Bedfont Pcn"/>
    <s v="NHS North West London ICB - W2U3Z"/>
    <n v="0"/>
    <n v="0"/>
    <n v="0"/>
    <n v="0"/>
    <n v="0"/>
    <n v="0"/>
    <n v="0"/>
    <n v="0"/>
    <n v="0"/>
    <n v="0"/>
    <n v="0"/>
    <n v="0"/>
    <n v="0"/>
    <n v="0"/>
    <x v="3"/>
    <x v="11"/>
    <x v="84"/>
    <s v="E85024"/>
  </r>
  <r>
    <x v="6"/>
    <s v="E85071"/>
    <s v="Clifford House Medical Centre"/>
    <s v="Feltham And Bedfont Pcn"/>
    <s v="NHS North West London ICB - W2U3Z"/>
    <n v="0"/>
    <n v="0"/>
    <n v="0"/>
    <n v="0"/>
    <n v="0"/>
    <n v="0"/>
    <n v="0"/>
    <n v="0"/>
    <n v="0"/>
    <n v="0"/>
    <n v="0"/>
    <n v="0"/>
    <n v="0"/>
    <n v="0"/>
    <x v="3"/>
    <x v="11"/>
    <x v="85"/>
    <s v="E85071"/>
  </r>
  <r>
    <x v="6"/>
    <s v="E85708"/>
    <s v="Gill Medical Practice"/>
    <s v="Feltham And Bedfont Pcn"/>
    <s v="NHS North West London ICB - W2U3Z"/>
    <n v="554"/>
    <n v="1220"/>
    <n v="46"/>
    <n v="97"/>
    <n v="282"/>
    <n v="641"/>
    <n v="148"/>
    <n v="322"/>
    <n v="34"/>
    <n v="69"/>
    <n v="44"/>
    <n v="91"/>
    <n v="7.9422382671480149E-2"/>
    <n v="7.4590163934426232E-2"/>
    <x v="3"/>
    <x v="11"/>
    <x v="86"/>
    <s v="E85708"/>
  </r>
  <r>
    <x v="6"/>
    <s v="E85697"/>
    <s v="Greenbrook Bedfont"/>
    <s v="Feltham And Bedfont Pcn"/>
    <s v="NHS North West London ICB - W2U3Z"/>
    <n v="13"/>
    <n v="52"/>
    <n v="3"/>
    <n v="12"/>
    <n v="7"/>
    <n v="28"/>
    <n v="2"/>
    <n v="8"/>
    <n v="0"/>
    <n v="0"/>
    <n v="1"/>
    <n v="4"/>
    <n v="7.6923076923076927E-2"/>
    <n v="7.6923076923076927E-2"/>
    <x v="3"/>
    <x v="11"/>
    <x v="87"/>
    <s v="E85697"/>
  </r>
  <r>
    <x v="6"/>
    <s v="E85699"/>
    <s v="Grove Village Medical Centre"/>
    <s v="Feltham And Bedfont Pcn"/>
    <s v="NHS North West London ICB - W2U3Z"/>
    <n v="53"/>
    <n v="106"/>
    <n v="0"/>
    <n v="0"/>
    <n v="36"/>
    <n v="72"/>
    <n v="7"/>
    <n v="14"/>
    <n v="6"/>
    <n v="12"/>
    <n v="4"/>
    <n v="8"/>
    <n v="7.5471698113207544E-2"/>
    <n v="7.5471698113207544E-2"/>
    <x v="3"/>
    <x v="11"/>
    <x v="88"/>
    <s v="E85699"/>
  </r>
  <r>
    <x v="6"/>
    <s v="E85718"/>
    <s v="Hatton Medical Practice"/>
    <s v="Feltham And Bedfont Pcn"/>
    <s v="NHS North West London ICB - W2U3Z"/>
    <n v="0"/>
    <n v="0"/>
    <n v="0"/>
    <n v="0"/>
    <n v="0"/>
    <n v="0"/>
    <n v="0"/>
    <n v="0"/>
    <n v="0"/>
    <n v="0"/>
    <n v="0"/>
    <n v="0"/>
    <n v="0"/>
    <n v="0"/>
    <x v="3"/>
    <x v="11"/>
    <x v="89"/>
    <s v="E85718"/>
  </r>
  <r>
    <x v="6"/>
    <s v="E85736"/>
    <s v="Little Park Surgery"/>
    <s v="Feltham And Bedfont Pcn"/>
    <s v="NHS North West London ICB - W2U3Z"/>
    <n v="568"/>
    <n v="1136"/>
    <n v="44"/>
    <n v="88"/>
    <n v="333"/>
    <n v="666"/>
    <n v="107"/>
    <n v="214"/>
    <n v="36"/>
    <n v="72"/>
    <n v="48"/>
    <n v="96"/>
    <n v="8.4507042253521125E-2"/>
    <n v="8.4507042253521125E-2"/>
    <x v="3"/>
    <x v="11"/>
    <x v="90"/>
    <s v="E85736"/>
  </r>
  <r>
    <x v="6"/>
    <s v="E85035"/>
    <s v="Mount Medical Centre"/>
    <s v="Feltham And Bedfont Pcn"/>
    <s v="NHS North West London ICB - W2U3Z"/>
    <n v="0"/>
    <n v="0"/>
    <n v="0"/>
    <n v="0"/>
    <n v="0"/>
    <n v="0"/>
    <n v="0"/>
    <n v="0"/>
    <n v="0"/>
    <n v="0"/>
    <n v="0"/>
    <n v="0"/>
    <n v="0"/>
    <n v="0"/>
    <x v="3"/>
    <x v="11"/>
    <x v="91"/>
    <s v="E85035"/>
  </r>
  <r>
    <x v="6"/>
    <s v="E85115"/>
    <s v="Pentelow Practice"/>
    <s v="Feltham And Bedfont Pcn"/>
    <s v="NHS North West London ICB - W2U3Z"/>
    <n v="1998"/>
    <n v="3996"/>
    <n v="170"/>
    <n v="340"/>
    <n v="1054"/>
    <n v="2108"/>
    <n v="383"/>
    <n v="766"/>
    <n v="182"/>
    <n v="364"/>
    <n v="209"/>
    <n v="418"/>
    <n v="0.10460460460460461"/>
    <n v="0.10460460460460461"/>
    <x v="3"/>
    <x v="11"/>
    <x v="92"/>
    <s v="E85115"/>
  </r>
  <r>
    <x v="6"/>
    <s v="E85734"/>
    <s v="Queens Park Medical Practice"/>
    <s v="Feltham And Bedfont Pcn"/>
    <s v="NHS North West London ICB - W2U3Z"/>
    <n v="0"/>
    <n v="0"/>
    <n v="0"/>
    <n v="0"/>
    <n v="0"/>
    <n v="0"/>
    <n v="0"/>
    <n v="0"/>
    <n v="0"/>
    <n v="0"/>
    <n v="0"/>
    <n v="0"/>
    <n v="0"/>
    <n v="0"/>
    <x v="3"/>
    <x v="11"/>
    <x v="93"/>
    <s v="E85734"/>
  </r>
  <r>
    <x v="6"/>
    <s v="E85056"/>
    <s v="St Davids Practice"/>
    <s v="Feltham And Bedfont Pcn"/>
    <s v="NHS North West London ICB - W2U3Z"/>
    <n v="3059"/>
    <n v="7458"/>
    <n v="234"/>
    <n v="569"/>
    <n v="1659"/>
    <n v="4079"/>
    <n v="595"/>
    <n v="1446"/>
    <n v="274"/>
    <n v="661"/>
    <n v="297"/>
    <n v="703"/>
    <n v="9.7090552468126839E-2"/>
    <n v="9.4261196031107539E-2"/>
    <x v="3"/>
    <x v="11"/>
    <x v="94"/>
    <s v="E85056"/>
  </r>
  <r>
    <x v="6"/>
    <s v="Y02672"/>
    <s v="The Practice Feltham"/>
    <s v="Feltham And Bedfont Pcn"/>
    <s v="NHS North West London ICB - W2U3Z"/>
    <n v="8"/>
    <n v="32"/>
    <n v="1"/>
    <n v="4"/>
    <n v="7"/>
    <n v="28"/>
    <n v="0"/>
    <n v="0"/>
    <n v="0"/>
    <n v="0"/>
    <n v="0"/>
    <n v="0"/>
    <n v="0"/>
    <n v="0"/>
    <x v="3"/>
    <x v="11"/>
    <x v="95"/>
    <s v="Y02672"/>
  </r>
  <r>
    <x v="6"/>
    <s v="E85045"/>
    <s v="Twickenham Park Medical Centre"/>
    <s v="Feltham And Bedfont Pcn"/>
    <s v="NHS North West London ICB - W2U3Z"/>
    <n v="0"/>
    <n v="0"/>
    <n v="0"/>
    <n v="0"/>
    <n v="0"/>
    <n v="0"/>
    <n v="0"/>
    <n v="0"/>
    <n v="0"/>
    <n v="0"/>
    <n v="0"/>
    <n v="0"/>
    <n v="0"/>
    <n v="0"/>
    <x v="3"/>
    <x v="11"/>
    <x v="96"/>
    <s v="E85045"/>
  </r>
  <r>
    <x v="6"/>
    <s v="E85696"/>
    <s v="Clifford Road Surgery"/>
    <s v="Great West Road Pcn"/>
    <s v="NHS North West London ICB - W2U3Z"/>
    <n v="0"/>
    <n v="0"/>
    <n v="0"/>
    <n v="0"/>
    <n v="0"/>
    <n v="0"/>
    <n v="0"/>
    <n v="0"/>
    <n v="0"/>
    <n v="0"/>
    <n v="0"/>
    <n v="0"/>
    <n v="0"/>
    <n v="0"/>
    <x v="3"/>
    <x v="12"/>
    <x v="97"/>
    <s v="E85696"/>
  </r>
  <r>
    <x v="6"/>
    <s v="E85052"/>
    <s v="Cranford Medical Centre"/>
    <s v="Great West Road Pcn"/>
    <s v="NHS North West London ICB - W2U3Z"/>
    <n v="49"/>
    <n v="98"/>
    <n v="2"/>
    <n v="4"/>
    <n v="31"/>
    <n v="62"/>
    <n v="15"/>
    <n v="30"/>
    <n v="1"/>
    <n v="2"/>
    <n v="0"/>
    <n v="0"/>
    <n v="0"/>
    <n v="0"/>
    <x v="3"/>
    <x v="12"/>
    <x v="98"/>
    <s v="E85052"/>
  </r>
  <r>
    <x v="6"/>
    <s v="E85114"/>
    <s v="Crosslands Surgery"/>
    <s v="Great West Road Pcn"/>
    <s v="NHS North West London ICB - W2U3Z"/>
    <n v="0"/>
    <n v="0"/>
    <n v="0"/>
    <n v="0"/>
    <n v="0"/>
    <n v="0"/>
    <n v="0"/>
    <n v="0"/>
    <n v="0"/>
    <n v="0"/>
    <n v="0"/>
    <n v="0"/>
    <n v="0"/>
    <n v="0"/>
    <x v="3"/>
    <x v="12"/>
    <x v="99"/>
    <s v="E85114"/>
  </r>
  <r>
    <x v="6"/>
    <s v="E85062"/>
    <s v="Hiyos"/>
    <s v="Great West Road Pcn"/>
    <s v="NHS North West London ICB - W2U3Z"/>
    <n v="280"/>
    <n v="560"/>
    <n v="34"/>
    <n v="68"/>
    <n v="137"/>
    <n v="274"/>
    <n v="75"/>
    <n v="150"/>
    <n v="18"/>
    <n v="36"/>
    <n v="16"/>
    <n v="32"/>
    <n v="5.7142857142857141E-2"/>
    <n v="5.7142857142857141E-2"/>
    <x v="3"/>
    <x v="12"/>
    <x v="100"/>
    <s v="E85062"/>
  </r>
  <r>
    <x v="6"/>
    <s v="E85739"/>
    <s v="Hmc Health Heston Great West"/>
    <s v="Great West Road Pcn"/>
    <s v="NHS North West London ICB - W2U3Z"/>
    <n v="1098"/>
    <n v="3346"/>
    <n v="102"/>
    <n v="311"/>
    <n v="596"/>
    <n v="1820"/>
    <n v="256"/>
    <n v="777"/>
    <n v="88"/>
    <n v="267"/>
    <n v="56"/>
    <n v="171"/>
    <n v="5.1001821493624776E-2"/>
    <n v="5.1105797967722653E-2"/>
    <x v="3"/>
    <x v="12"/>
    <x v="101"/>
    <s v="E85739"/>
  </r>
  <r>
    <x v="6"/>
    <s v="E85681"/>
    <s v="Jersey Practice"/>
    <s v="Great West Road Pcn"/>
    <s v="NHS North West London ICB - W2U3Z"/>
    <n v="3769"/>
    <n v="10732"/>
    <n v="207"/>
    <n v="591"/>
    <n v="2326"/>
    <n v="6577"/>
    <n v="721"/>
    <n v="2078"/>
    <n v="294"/>
    <n v="851"/>
    <n v="221"/>
    <n v="635"/>
    <n v="5.8636243035287874E-2"/>
    <n v="5.9168840849795006E-2"/>
    <x v="3"/>
    <x v="12"/>
    <x v="102"/>
    <s v="E85681"/>
  </r>
  <r>
    <x v="6"/>
    <s v="E85096"/>
    <s v="Medical Centre"/>
    <s v="Great West Road Pcn"/>
    <s v="NHS North West London ICB - W2U3Z"/>
    <n v="0"/>
    <n v="0"/>
    <n v="0"/>
    <n v="0"/>
    <n v="0"/>
    <n v="0"/>
    <n v="0"/>
    <n v="0"/>
    <n v="0"/>
    <n v="0"/>
    <n v="0"/>
    <n v="0"/>
    <n v="0"/>
    <n v="0"/>
    <x v="3"/>
    <x v="12"/>
    <x v="103"/>
    <s v="E85096"/>
  </r>
  <r>
    <x v="6"/>
    <s v="E85707"/>
    <s v="Skyways Medical Centre"/>
    <s v="Great West Road Pcn"/>
    <s v="NHS North West London ICB - W2U3Z"/>
    <n v="590"/>
    <n v="1349"/>
    <n v="46"/>
    <n v="105"/>
    <n v="343"/>
    <n v="772"/>
    <n v="119"/>
    <n v="277"/>
    <n v="44"/>
    <n v="105"/>
    <n v="38"/>
    <n v="90"/>
    <n v="6.4406779661016947E-2"/>
    <n v="6.6716085989621948E-2"/>
    <x v="3"/>
    <x v="12"/>
    <x v="104"/>
    <s v="E85707"/>
  </r>
  <r>
    <x v="6"/>
    <s v="E85046"/>
    <s v="Eastmead Avenue Surgery"/>
    <s v="Greenwell Pcn"/>
    <s v="NHS North West London ICB - W2U3Z"/>
    <n v="3972"/>
    <n v="9496"/>
    <n v="343"/>
    <n v="794"/>
    <n v="1698"/>
    <n v="4156"/>
    <n v="694"/>
    <n v="1614"/>
    <n v="671"/>
    <n v="1591"/>
    <n v="566"/>
    <n v="1341"/>
    <n v="0.14249748237663645"/>
    <n v="0.14121735467565291"/>
    <x v="0"/>
    <x v="13"/>
    <x v="105"/>
    <s v="E85046"/>
  </r>
  <r>
    <x v="6"/>
    <s v="E85088"/>
    <s v="Elmbank Surgery"/>
    <s v="Greenwell Pcn"/>
    <s v="NHS North West London ICB - W2U3Z"/>
    <n v="0"/>
    <n v="0"/>
    <n v="0"/>
    <n v="0"/>
    <n v="0"/>
    <n v="0"/>
    <n v="0"/>
    <n v="0"/>
    <n v="0"/>
    <n v="0"/>
    <n v="0"/>
    <n v="0"/>
    <n v="0"/>
    <n v="0"/>
    <x v="0"/>
    <x v="13"/>
    <x v="106"/>
    <s v="E85088"/>
  </r>
  <r>
    <x v="6"/>
    <s v="E85051"/>
    <s v="Greenford Avenue Fhp"/>
    <s v="Greenwell Pcn"/>
    <s v="NHS North West London ICB - W2U3Z"/>
    <n v="0"/>
    <n v="0"/>
    <n v="0"/>
    <n v="0"/>
    <n v="0"/>
    <n v="0"/>
    <n v="0"/>
    <n v="0"/>
    <n v="0"/>
    <n v="0"/>
    <n v="0"/>
    <n v="0"/>
    <n v="0"/>
    <n v="0"/>
    <x v="0"/>
    <x v="13"/>
    <x v="107"/>
    <s v="E85051"/>
  </r>
  <r>
    <x v="6"/>
    <s v="E85041"/>
    <s v="Hanwell Health Centre (Naish)"/>
    <s v="Greenwell Pcn"/>
    <s v="NHS North West London ICB - W2U3Z"/>
    <n v="6188"/>
    <n v="12376"/>
    <n v="548"/>
    <n v="1096"/>
    <n v="3464"/>
    <n v="6928"/>
    <n v="1445"/>
    <n v="2890"/>
    <n v="315"/>
    <n v="630"/>
    <n v="416"/>
    <n v="832"/>
    <n v="6.7226890756302518E-2"/>
    <n v="6.7226890756302518E-2"/>
    <x v="0"/>
    <x v="13"/>
    <x v="108"/>
    <s v="E85041"/>
  </r>
  <r>
    <x v="6"/>
    <s v="E85069"/>
    <s v="Oldfield Family Practice"/>
    <s v="Greenwell Pcn"/>
    <s v="NHS North West London ICB - W2U3Z"/>
    <n v="5912"/>
    <n v="11824"/>
    <n v="634"/>
    <n v="1268"/>
    <n v="2478"/>
    <n v="4956"/>
    <n v="1549"/>
    <n v="3098"/>
    <n v="602"/>
    <n v="1204"/>
    <n v="649"/>
    <n v="1298"/>
    <n v="0.1097767253044655"/>
    <n v="0.1097767253044655"/>
    <x v="0"/>
    <x v="13"/>
    <x v="109"/>
    <s v="E85069"/>
  </r>
  <r>
    <x v="6"/>
    <s v="E85129"/>
    <s v="The Mansell Road Practice"/>
    <s v="Greenwell Pcn"/>
    <s v="NHS North West London ICB - W2U3Z"/>
    <n v="9463"/>
    <n v="17688"/>
    <n v="856"/>
    <n v="1601"/>
    <n v="3974"/>
    <n v="7381"/>
    <n v="2629"/>
    <n v="4946"/>
    <n v="979"/>
    <n v="1823"/>
    <n v="1025"/>
    <n v="1937"/>
    <n v="0.10831660150058121"/>
    <n v="0.10950927182270466"/>
    <x v="0"/>
    <x v="13"/>
    <x v="110"/>
    <s v="E85129"/>
  </r>
  <r>
    <x v="6"/>
    <s v="E85013"/>
    <s v="Westseven Gp"/>
    <s v="Greenwell Pcn"/>
    <s v="NHS North West London ICB - W2U3Z"/>
    <n v="1894"/>
    <n v="3791"/>
    <n v="189"/>
    <n v="379"/>
    <n v="525"/>
    <n v="1042"/>
    <n v="596"/>
    <n v="1195"/>
    <n v="241"/>
    <n v="486"/>
    <n v="343"/>
    <n v="689"/>
    <n v="0.18109820485744457"/>
    <n v="0.18174624109733581"/>
    <x v="0"/>
    <x v="13"/>
    <x v="111"/>
    <s v="E85013"/>
  </r>
  <r>
    <x v="6"/>
    <s v="E85032"/>
    <s v="Ashchurch Surgery"/>
    <s v="Hammersmith &amp; Fulham Central Pcn"/>
    <s v="NHS North West London ICB - W2U3Z"/>
    <n v="596"/>
    <n v="1192"/>
    <n v="45"/>
    <n v="90"/>
    <n v="335"/>
    <n v="670"/>
    <n v="125"/>
    <n v="250"/>
    <n v="41"/>
    <n v="82"/>
    <n v="50"/>
    <n v="100"/>
    <n v="8.3892617449664433E-2"/>
    <n v="8.3892617449664433E-2"/>
    <x v="1"/>
    <x v="14"/>
    <x v="112"/>
    <s v="E85032"/>
  </r>
  <r>
    <x v="6"/>
    <s v="E85033"/>
    <s v="Hammersmith Surgery"/>
    <s v="Hammersmith &amp; Fulham Central Pcn"/>
    <s v="NHS North West London ICB - W2U3Z"/>
    <n v="22298"/>
    <n v="64386"/>
    <n v="2305"/>
    <n v="6692"/>
    <n v="9724"/>
    <n v="28060"/>
    <n v="6511"/>
    <n v="18903"/>
    <n v="1808"/>
    <n v="5155"/>
    <n v="1950"/>
    <n v="5576"/>
    <n v="8.7451789398152305E-2"/>
    <n v="8.6602677600720657E-2"/>
    <x v="1"/>
    <x v="14"/>
    <x v="113"/>
    <s v="E85033"/>
  </r>
  <r>
    <x v="6"/>
    <s v="E85008"/>
    <s v="North Fulham Surgery"/>
    <s v="Hammersmith &amp; Fulham Central Pcn"/>
    <s v="NHS North West London ICB - W2U3Z"/>
    <n v="11229"/>
    <n v="28625"/>
    <n v="1016"/>
    <n v="2587"/>
    <n v="6000"/>
    <n v="15436"/>
    <n v="2769"/>
    <n v="7012"/>
    <n v="724"/>
    <n v="1752"/>
    <n v="720"/>
    <n v="1838"/>
    <n v="6.411969008816458E-2"/>
    <n v="6.4209606986899564E-2"/>
    <x v="1"/>
    <x v="14"/>
    <x v="114"/>
    <s v="E85008"/>
  </r>
  <r>
    <x v="6"/>
    <s v="E85125"/>
    <s v="Sterndale Surgery"/>
    <s v="Hammersmith &amp; Fulham Central Pcn"/>
    <s v="NHS North West London ICB - W2U3Z"/>
    <n v="1004"/>
    <n v="2770"/>
    <n v="103"/>
    <n v="306"/>
    <n v="343"/>
    <n v="896"/>
    <n v="312"/>
    <n v="862"/>
    <n v="85"/>
    <n v="224"/>
    <n v="161"/>
    <n v="482"/>
    <n v="0.16035856573705179"/>
    <n v="0.1740072202166065"/>
    <x v="1"/>
    <x v="14"/>
    <x v="115"/>
    <s v="E85125"/>
  </r>
  <r>
    <x v="6"/>
    <s v="E85074"/>
    <s v="West Kensington Gp Surgery"/>
    <s v="Hammersmith &amp; Fulham Central Pcn"/>
    <s v="NHS North West London ICB - W2U3Z"/>
    <n v="1514"/>
    <n v="3028"/>
    <n v="157"/>
    <n v="314"/>
    <n v="720"/>
    <n v="1440"/>
    <n v="403"/>
    <n v="806"/>
    <n v="140"/>
    <n v="280"/>
    <n v="94"/>
    <n v="188"/>
    <n v="6.2087186261558784E-2"/>
    <n v="6.2087186261558784E-2"/>
    <x v="1"/>
    <x v="14"/>
    <x v="116"/>
    <s v="E85074"/>
  </r>
  <r>
    <x v="6"/>
    <s v="E85020"/>
    <s v="Brook Green Medical Centre"/>
    <s v="Hammersmith &amp; Fulham Partnership Pcn"/>
    <s v="NHS North West London ICB - W2U3Z"/>
    <n v="24878"/>
    <n v="68040"/>
    <n v="2228"/>
    <n v="5986"/>
    <n v="12312"/>
    <n v="34257"/>
    <n v="7446"/>
    <n v="20159"/>
    <n v="1404"/>
    <n v="3653"/>
    <n v="1488"/>
    <n v="3985"/>
    <n v="5.981188198408232E-2"/>
    <n v="5.8568489124044679E-2"/>
    <x v="1"/>
    <x v="15"/>
    <x v="117"/>
    <s v="E85020"/>
  </r>
  <r>
    <x v="6"/>
    <s v="E85003"/>
    <s v="North End Medical Centre"/>
    <s v="Hammersmith &amp; Fulham Partnership Pcn"/>
    <s v="NHS North West London ICB - W2U3Z"/>
    <n v="33047"/>
    <n v="86256"/>
    <n v="2785"/>
    <n v="7195"/>
    <n v="17543"/>
    <n v="46474"/>
    <n v="7941"/>
    <n v="20564"/>
    <n v="2291"/>
    <n v="5680"/>
    <n v="2487"/>
    <n v="6343"/>
    <n v="7.5256452930674497E-2"/>
    <n v="7.3536913374142088E-2"/>
    <x v="1"/>
    <x v="15"/>
    <x v="118"/>
    <s v="E85003"/>
  </r>
  <r>
    <x v="6"/>
    <s v="E85636"/>
    <s v="Park Medical Centre"/>
    <s v="Hammersmith &amp; Fulham Partnership Pcn"/>
    <s v="NHS North West London ICB - W2U3Z"/>
    <n v="22587"/>
    <n v="55985"/>
    <n v="2507"/>
    <n v="6274"/>
    <n v="8790"/>
    <n v="21898"/>
    <n v="6997"/>
    <n v="17420"/>
    <n v="2067"/>
    <n v="4899"/>
    <n v="2226"/>
    <n v="5494"/>
    <n v="9.8552264576969056E-2"/>
    <n v="9.8133428596945613E-2"/>
    <x v="1"/>
    <x v="15"/>
    <x v="119"/>
    <s v="E85636"/>
  </r>
  <r>
    <x v="6"/>
    <s v="E85016"/>
    <s v="Richford Gate Medical Centre"/>
    <s v="Hammersmith &amp; Fulham Partnership Pcn"/>
    <s v="NHS North West London ICB - W2U3Z"/>
    <n v="20784"/>
    <n v="57113"/>
    <n v="1754"/>
    <n v="4859"/>
    <n v="10559"/>
    <n v="28900"/>
    <n v="5472"/>
    <n v="15249"/>
    <n v="1400"/>
    <n v="3779"/>
    <n v="1599"/>
    <n v="4326"/>
    <n v="7.6934180138568134E-2"/>
    <n v="7.5744576541242795E-2"/>
    <x v="1"/>
    <x v="15"/>
    <x v="120"/>
    <s v="E85016"/>
  </r>
  <r>
    <x v="6"/>
    <s v="E85055"/>
    <s v="The Bush Doctors"/>
    <s v="Hammersmith &amp; Fulham Partnership Pcn"/>
    <s v="NHS North West London ICB - W2U3Z"/>
    <n v="19359"/>
    <n v="48276"/>
    <n v="1420"/>
    <n v="3583"/>
    <n v="10939"/>
    <n v="27271"/>
    <n v="4723"/>
    <n v="11815"/>
    <n v="1150"/>
    <n v="2802"/>
    <n v="1127"/>
    <n v="2805"/>
    <n v="5.8215816932692802E-2"/>
    <n v="5.810340541884166E-2"/>
    <x v="1"/>
    <x v="15"/>
    <x v="121"/>
    <s v="E85055"/>
  </r>
  <r>
    <x v="6"/>
    <s v="E84067"/>
    <s v="Church Lane Surgery"/>
    <s v="Harness North Pcn"/>
    <s v="NHS North West London ICB - W2U3Z"/>
    <n v="0"/>
    <n v="0"/>
    <n v="0"/>
    <n v="0"/>
    <n v="0"/>
    <n v="0"/>
    <n v="0"/>
    <n v="0"/>
    <n v="0"/>
    <n v="0"/>
    <n v="0"/>
    <n v="0"/>
    <n v="0"/>
    <n v="0"/>
    <x v="2"/>
    <x v="16"/>
    <x v="122"/>
    <s v="E84067"/>
  </r>
  <r>
    <x v="6"/>
    <s v="E84083"/>
    <s v="Lanfranc Medical Centre"/>
    <s v="Harness North Pcn"/>
    <s v="NHS North West London ICB - W2U3Z"/>
    <n v="7155"/>
    <n v="22411"/>
    <n v="557"/>
    <n v="1752"/>
    <n v="3908"/>
    <n v="12120"/>
    <n v="1642"/>
    <n v="5192"/>
    <n v="575"/>
    <n v="1851"/>
    <n v="473"/>
    <n v="1496"/>
    <n v="6.6107617051013284E-2"/>
    <n v="6.6752933827138455E-2"/>
    <x v="2"/>
    <x v="16"/>
    <x v="123"/>
    <s v="E84083"/>
  </r>
  <r>
    <x v="6"/>
    <s v="E84701"/>
    <s v="Pearl Medical Practice"/>
    <s v="Harness North Pcn"/>
    <s v="NHS North West London ICB - W2U3Z"/>
    <n v="5829"/>
    <n v="13723"/>
    <n v="680"/>
    <n v="1655"/>
    <n v="1996"/>
    <n v="4497"/>
    <n v="1543"/>
    <n v="3761"/>
    <n v="985"/>
    <n v="2313"/>
    <n v="625"/>
    <n v="1497"/>
    <n v="0.10722250814891061"/>
    <n v="0.10908693434380237"/>
    <x v="2"/>
    <x v="16"/>
    <x v="124"/>
    <s v="E84701"/>
  </r>
  <r>
    <x v="6"/>
    <s v="E84030"/>
    <s v="Preston Hill Surgery"/>
    <s v="Harness North Pcn"/>
    <s v="NHS North West London ICB - W2U3Z"/>
    <n v="7377"/>
    <n v="19610"/>
    <n v="440"/>
    <n v="1177"/>
    <n v="4524"/>
    <n v="12036"/>
    <n v="1367"/>
    <n v="3634"/>
    <n v="601"/>
    <n v="1567"/>
    <n v="445"/>
    <n v="1196"/>
    <n v="6.0322624373051373E-2"/>
    <n v="6.0989291177970424E-2"/>
    <x v="2"/>
    <x v="16"/>
    <x v="125"/>
    <s v="E84030"/>
  </r>
  <r>
    <x v="6"/>
    <s v="E84678"/>
    <s v="Preston Medical Centre"/>
    <s v="Harness North Pcn"/>
    <s v="NHS North West London ICB - W2U3Z"/>
    <n v="1743"/>
    <n v="3562"/>
    <n v="162"/>
    <n v="324"/>
    <n v="852"/>
    <n v="1780"/>
    <n v="420"/>
    <n v="840"/>
    <n v="170"/>
    <n v="340"/>
    <n v="139"/>
    <n v="278"/>
    <n v="7.9747561675272513E-2"/>
    <n v="7.8046041549691178E-2"/>
    <x v="2"/>
    <x v="16"/>
    <x v="126"/>
    <s v="E84678"/>
  </r>
  <r>
    <x v="6"/>
    <s v="Y01090"/>
    <s v="Sms Medical Practice"/>
    <s v="Harness North Pcn"/>
    <s v="NHS North West London ICB - W2U3Z"/>
    <n v="6096"/>
    <n v="14325"/>
    <n v="475"/>
    <n v="1076"/>
    <n v="3754"/>
    <n v="8791"/>
    <n v="1191"/>
    <n v="2818"/>
    <n v="375"/>
    <n v="904"/>
    <n v="301"/>
    <n v="736"/>
    <n v="4.9376640419947507E-2"/>
    <n v="5.1378708551483424E-2"/>
    <x v="2"/>
    <x v="16"/>
    <x v="127"/>
    <s v="Y01090"/>
  </r>
  <r>
    <x v="6"/>
    <s v="E84626"/>
    <s v="The Sunflower Medical Centre"/>
    <s v="Harness North Pcn"/>
    <s v="NHS North West London ICB - W2U3Z"/>
    <n v="6004"/>
    <n v="16652"/>
    <n v="434"/>
    <n v="1201"/>
    <n v="3617"/>
    <n v="10131"/>
    <n v="1227"/>
    <n v="3345"/>
    <n v="413"/>
    <n v="1127"/>
    <n v="313"/>
    <n v="848"/>
    <n v="5.2131912058627584E-2"/>
    <n v="5.0924813836175836E-2"/>
    <x v="2"/>
    <x v="16"/>
    <x v="128"/>
    <s v="E84626"/>
  </r>
  <r>
    <x v="6"/>
    <s v="E84635"/>
    <s v="The Surgery"/>
    <s v="Harness North Pcn"/>
    <s v="NHS North West London ICB - W2U3Z"/>
    <n v="9608"/>
    <n v="23873"/>
    <n v="1049"/>
    <n v="2662"/>
    <n v="4002"/>
    <n v="9894"/>
    <n v="2609"/>
    <n v="6515"/>
    <n v="1191"/>
    <n v="2923"/>
    <n v="757"/>
    <n v="1879"/>
    <n v="7.8788509575353868E-2"/>
    <n v="7.8708164034683531E-2"/>
    <x v="2"/>
    <x v="16"/>
    <x v="129"/>
    <s v="E84635"/>
  </r>
  <r>
    <x v="6"/>
    <s v="E84709"/>
    <s v="Wembley Park Medical Centre"/>
    <s v="Harness North Pcn"/>
    <s v="NHS North West London ICB - W2U3Z"/>
    <n v="35596"/>
    <n v="77047"/>
    <n v="3042"/>
    <n v="6585"/>
    <n v="16559"/>
    <n v="36006"/>
    <n v="6859"/>
    <n v="14901"/>
    <n v="4972"/>
    <n v="10666"/>
    <n v="4164"/>
    <n v="8889"/>
    <n v="0.11697943589167323"/>
    <n v="0.1153711370981349"/>
    <x v="2"/>
    <x v="16"/>
    <x v="130"/>
    <s v="E84709"/>
  </r>
  <r>
    <x v="6"/>
    <s v="E84015"/>
    <s v="Willow Tree Family Doctors"/>
    <s v="Harness North Pcn"/>
    <s v="NHS North West London ICB - W2U3Z"/>
    <n v="5019"/>
    <n v="9960"/>
    <n v="520"/>
    <n v="985"/>
    <n v="1289"/>
    <n v="2913"/>
    <n v="1722"/>
    <n v="3259"/>
    <n v="768"/>
    <n v="1455"/>
    <n v="720"/>
    <n v="1348"/>
    <n v="0.14345487148834429"/>
    <n v="0.13534136546184738"/>
    <x v="2"/>
    <x v="16"/>
    <x v="131"/>
    <s v="E84015"/>
  </r>
  <r>
    <x v="6"/>
    <s v="E84031"/>
    <s v="Brentfield Medical Centre"/>
    <s v="Harness South Pcn"/>
    <s v="NHS North West London ICB - W2U3Z"/>
    <n v="4838"/>
    <n v="12283"/>
    <n v="319"/>
    <n v="743"/>
    <n v="2270"/>
    <n v="6152"/>
    <n v="1279"/>
    <n v="3048"/>
    <n v="553"/>
    <n v="1353"/>
    <n v="417"/>
    <n v="987"/>
    <n v="8.6192641587432825E-2"/>
    <n v="8.0354962142798997E-2"/>
    <x v="2"/>
    <x v="17"/>
    <x v="132"/>
    <s v="E84031"/>
  </r>
  <r>
    <x v="6"/>
    <s v="E84013"/>
    <s v="Church End Medical Centre"/>
    <s v="Harness South Pcn"/>
    <s v="NHS North West London ICB - W2U3Z"/>
    <n v="3196"/>
    <n v="6436"/>
    <n v="144"/>
    <n v="288"/>
    <n v="1998"/>
    <n v="4029"/>
    <n v="625"/>
    <n v="1256"/>
    <n v="226"/>
    <n v="452"/>
    <n v="203"/>
    <n v="411"/>
    <n v="6.3516896120150185E-2"/>
    <n v="6.3859540087010572E-2"/>
    <x v="2"/>
    <x v="17"/>
    <x v="133"/>
    <s v="E84013"/>
  </r>
  <r>
    <x v="6"/>
    <s v="E84002"/>
    <s v="Forty Willows Surgery"/>
    <s v="Harness South Pcn"/>
    <s v="NHS North West London ICB - W2U3Z"/>
    <n v="6801"/>
    <n v="14517"/>
    <n v="571"/>
    <n v="1166"/>
    <n v="2613"/>
    <n v="6011"/>
    <n v="1936"/>
    <n v="3951"/>
    <n v="995"/>
    <n v="2002"/>
    <n v="686"/>
    <n v="1387"/>
    <n v="0.10086751948242906"/>
    <n v="9.554315629951092E-2"/>
    <x v="2"/>
    <x v="17"/>
    <x v="134"/>
    <s v="E84002"/>
  </r>
  <r>
    <x v="6"/>
    <s v="E84074"/>
    <s v="Freuchen Medical Centre"/>
    <s v="Harness South Pcn"/>
    <s v="NHS North West London ICB - W2U3Z"/>
    <n v="6816"/>
    <n v="17440"/>
    <n v="496"/>
    <n v="1169"/>
    <n v="3542"/>
    <n v="9802"/>
    <n v="1477"/>
    <n v="3415"/>
    <n v="689"/>
    <n v="1620"/>
    <n v="612"/>
    <n v="1434"/>
    <n v="8.9788732394366202E-2"/>
    <n v="8.2224770642201836E-2"/>
    <x v="2"/>
    <x v="17"/>
    <x v="135"/>
    <s v="E84074"/>
  </r>
  <r>
    <x v="6"/>
    <s v="E84637"/>
    <s v="Hilltop Medical Practice"/>
    <s v="Harness South Pcn"/>
    <s v="NHS North West London ICB - W2U3Z"/>
    <n v="1885"/>
    <n v="4343"/>
    <n v="204"/>
    <n v="442"/>
    <n v="633"/>
    <n v="1615"/>
    <n v="512"/>
    <n v="1123"/>
    <n v="294"/>
    <n v="641"/>
    <n v="242"/>
    <n v="522"/>
    <n v="0.12838196286472148"/>
    <n v="0.12019341469030624"/>
    <x v="2"/>
    <x v="17"/>
    <x v="136"/>
    <s v="E84637"/>
  </r>
  <r>
    <x v="6"/>
    <s v="E84076"/>
    <s v="Oxgate Gardens Surgery"/>
    <s v="Harness South Pcn"/>
    <s v="NHS North West London ICB - W2U3Z"/>
    <n v="0"/>
    <n v="0"/>
    <n v="0"/>
    <n v="0"/>
    <n v="0"/>
    <n v="0"/>
    <n v="0"/>
    <n v="0"/>
    <n v="0"/>
    <n v="0"/>
    <n v="0"/>
    <n v="0"/>
    <n v="0"/>
    <n v="0"/>
    <x v="2"/>
    <x v="17"/>
    <x v="137"/>
    <s v="E84076"/>
  </r>
  <r>
    <x v="6"/>
    <s v="E84645"/>
    <s v="Park Royal Medical Practice"/>
    <s v="Harness South Pcn"/>
    <s v="NHS North West London ICB - W2U3Z"/>
    <n v="14973"/>
    <n v="41347"/>
    <n v="1532"/>
    <n v="4058"/>
    <n v="7324"/>
    <n v="21154"/>
    <n v="3418"/>
    <n v="9111"/>
    <n v="1336"/>
    <n v="3508"/>
    <n v="1363"/>
    <n v="3516"/>
    <n v="9.1030521605556664E-2"/>
    <n v="8.5036399255085007E-2"/>
    <x v="2"/>
    <x v="17"/>
    <x v="138"/>
    <s v="E84645"/>
  </r>
  <r>
    <x v="6"/>
    <s v="E84656"/>
    <s v="Roundwood Park Medical Centre"/>
    <s v="Harness South Pcn"/>
    <s v="NHS North West London ICB - W2U3Z"/>
    <n v="5440"/>
    <n v="10885"/>
    <n v="678"/>
    <n v="1357"/>
    <n v="1848"/>
    <n v="3699"/>
    <n v="1603"/>
    <n v="3206"/>
    <n v="726"/>
    <n v="1452"/>
    <n v="585"/>
    <n v="1171"/>
    <n v="0.10753676470588236"/>
    <n v="0.10757923748277445"/>
    <x v="2"/>
    <x v="17"/>
    <x v="139"/>
    <s v="E84656"/>
  </r>
  <r>
    <x v="6"/>
    <s v="E84028"/>
    <s v="The Stonebridge Practice"/>
    <s v="Harness South Pcn"/>
    <s v="NHS North West London ICB - W2U3Z"/>
    <n v="4615"/>
    <n v="7835"/>
    <n v="265"/>
    <n v="466"/>
    <n v="2781"/>
    <n v="4577"/>
    <n v="908"/>
    <n v="1595"/>
    <n v="357"/>
    <n v="638"/>
    <n v="304"/>
    <n v="559"/>
    <n v="6.5872156013001087E-2"/>
    <n v="7.1346522016592209E-2"/>
    <x v="2"/>
    <x v="17"/>
    <x v="140"/>
    <s v="E84028"/>
  </r>
  <r>
    <x v="6"/>
    <s v="E84086"/>
    <s v="Walm Lane Surgery"/>
    <s v="Harness South Pcn"/>
    <s v="NHS North West London ICB - W2U3Z"/>
    <n v="4828"/>
    <n v="10388"/>
    <n v="348"/>
    <n v="732"/>
    <n v="2156"/>
    <n v="4747"/>
    <n v="1347"/>
    <n v="2824"/>
    <n v="458"/>
    <n v="983"/>
    <n v="519"/>
    <n v="1102"/>
    <n v="0.10749792874896437"/>
    <n v="0.10608394301116673"/>
    <x v="2"/>
    <x v="17"/>
    <x v="141"/>
    <s v="E84086"/>
  </r>
  <r>
    <x v="6"/>
    <s v="Y05080"/>
    <s v="First Choice Medical Care"/>
    <s v="Harrow Collaborative Pcn"/>
    <s v="NHS North West London ICB - W2U3Z"/>
    <n v="3590"/>
    <n v="9226"/>
    <n v="275"/>
    <n v="719"/>
    <n v="1627"/>
    <n v="4302"/>
    <n v="1040"/>
    <n v="2612"/>
    <n v="365"/>
    <n v="883"/>
    <n v="283"/>
    <n v="710"/>
    <n v="7.8830083565459605E-2"/>
    <n v="7.6956427487535228E-2"/>
    <x v="6"/>
    <x v="18"/>
    <x v="142"/>
    <s v="Y05080"/>
  </r>
  <r>
    <x v="6"/>
    <s v="E84676"/>
    <s v="Headstone Lane Medical Centre"/>
    <s v="Harrow Collaborative Pcn"/>
    <s v="NHS North West London ICB - W2U3Z"/>
    <n v="2569"/>
    <n v="7652"/>
    <n v="198"/>
    <n v="587"/>
    <n v="1409"/>
    <n v="4196"/>
    <n v="672"/>
    <n v="2004"/>
    <n v="165"/>
    <n v="491"/>
    <n v="125"/>
    <n v="374"/>
    <n v="4.865706500583885E-2"/>
    <n v="4.8876110820700473E-2"/>
    <x v="6"/>
    <x v="18"/>
    <x v="143"/>
    <s v="E84676"/>
  </r>
  <r>
    <x v="6"/>
    <s v="E84680"/>
    <s v="Headstone Road Surgery"/>
    <s v="Harrow Collaborative Pcn"/>
    <s v="NHS North West London ICB - W2U3Z"/>
    <n v="329"/>
    <n v="658"/>
    <n v="36"/>
    <n v="72"/>
    <n v="146"/>
    <n v="292"/>
    <n v="83"/>
    <n v="166"/>
    <n v="36"/>
    <n v="72"/>
    <n v="28"/>
    <n v="56"/>
    <n v="8.5106382978723402E-2"/>
    <n v="8.5106382978723402E-2"/>
    <x v="6"/>
    <x v="18"/>
    <x v="144"/>
    <s v="E84680"/>
  </r>
  <r>
    <x v="6"/>
    <s v="E84647"/>
    <s v="Kenton Clinic"/>
    <s v="Harrow Collaborative Pcn"/>
    <s v="NHS North West London ICB - W2U3Z"/>
    <n v="931"/>
    <n v="2152"/>
    <n v="96"/>
    <n v="216"/>
    <n v="323"/>
    <n v="824"/>
    <n v="218"/>
    <n v="484"/>
    <n v="142"/>
    <n v="301"/>
    <n v="152"/>
    <n v="327"/>
    <n v="0.16326530612244897"/>
    <n v="0.15195167286245354"/>
    <x v="6"/>
    <x v="18"/>
    <x v="145"/>
    <s v="E84647"/>
  </r>
  <r>
    <x v="6"/>
    <s v="E84005"/>
    <s v="Kings Road Surgery"/>
    <s v="Harrow Collaborative Pcn"/>
    <s v="NHS North West London ICB - W2U3Z"/>
    <n v="29407"/>
    <n v="64189"/>
    <n v="2244"/>
    <n v="4881"/>
    <n v="13121"/>
    <n v="28711"/>
    <n v="7691"/>
    <n v="16825"/>
    <n v="3653"/>
    <n v="7932"/>
    <n v="2698"/>
    <n v="5840"/>
    <n v="9.1746862991804679E-2"/>
    <n v="9.0981320787050735E-2"/>
    <x v="6"/>
    <x v="18"/>
    <x v="146"/>
    <s v="E84005"/>
  </r>
  <r>
    <x v="6"/>
    <s v="E84070"/>
    <s v="Pinner View Medical Centre"/>
    <s v="Harrow Collaborative Pcn"/>
    <s v="NHS North West London ICB - W2U3Z"/>
    <n v="1443"/>
    <n v="2894"/>
    <n v="200"/>
    <n v="403"/>
    <n v="298"/>
    <n v="565"/>
    <n v="466"/>
    <n v="950"/>
    <n v="246"/>
    <n v="502"/>
    <n v="233"/>
    <n v="474"/>
    <n v="0.16146916146916146"/>
    <n v="0.16378714581893572"/>
    <x v="6"/>
    <x v="18"/>
    <x v="147"/>
    <s v="E84070"/>
  </r>
  <r>
    <x v="6"/>
    <s v="E84040"/>
    <s v="The Pinner Road Surgery"/>
    <s v="Harrow Collaborative Pcn"/>
    <s v="NHS North West London ICB - W2U3Z"/>
    <n v="6252"/>
    <n v="16578"/>
    <n v="518"/>
    <n v="1441"/>
    <n v="3210"/>
    <n v="8118"/>
    <n v="1498"/>
    <n v="4171"/>
    <n v="502"/>
    <n v="1356"/>
    <n v="524"/>
    <n v="1492"/>
    <n v="8.3813179782469605E-2"/>
    <n v="8.9998793581855474E-2"/>
    <x v="6"/>
    <x v="18"/>
    <x v="148"/>
    <s v="E84040"/>
  </r>
  <r>
    <x v="6"/>
    <s v="E84062"/>
    <s v="The Shaftesbury Medical Centre"/>
    <s v="Harrow Collaborative Pcn"/>
    <s v="NHS North West London ICB - W2U3Z"/>
    <n v="6053"/>
    <n v="12265"/>
    <n v="471"/>
    <n v="898"/>
    <n v="2629"/>
    <n v="5866"/>
    <n v="1588"/>
    <n v="2990"/>
    <n v="701"/>
    <n v="1309"/>
    <n v="664"/>
    <n v="1202"/>
    <n v="0.10969767057657361"/>
    <n v="9.800244598450876E-2"/>
    <x v="6"/>
    <x v="18"/>
    <x v="149"/>
    <s v="E84062"/>
  </r>
  <r>
    <x v="6"/>
    <s v="E84653"/>
    <s v="Zain Medical Centre"/>
    <s v="Harrow Collaborative Pcn"/>
    <s v="NHS North West London ICB - W2U3Z"/>
    <n v="9614"/>
    <n v="14722"/>
    <n v="418"/>
    <n v="657"/>
    <n v="6732"/>
    <n v="10121"/>
    <n v="1203"/>
    <n v="1891"/>
    <n v="637"/>
    <n v="1047"/>
    <n v="624"/>
    <n v="1006"/>
    <n v="6.4905346369877256E-2"/>
    <n v="6.8333106914821362E-2"/>
    <x v="6"/>
    <x v="18"/>
    <x v="150"/>
    <s v="E84653"/>
  </r>
  <r>
    <x v="6"/>
    <s v="E84014"/>
    <s v="Bacon Lane Surgery"/>
    <s v="Harrow East Pcn"/>
    <s v="NHS North West London ICB - W2U3Z"/>
    <n v="8270"/>
    <n v="20179"/>
    <n v="660"/>
    <n v="1461"/>
    <n v="3517"/>
    <n v="9604"/>
    <n v="2184"/>
    <n v="4870"/>
    <n v="943"/>
    <n v="2094"/>
    <n v="966"/>
    <n v="2150"/>
    <n v="0.11680773881499396"/>
    <n v="0.10654640963377769"/>
    <x v="6"/>
    <x v="19"/>
    <x v="151"/>
    <s v="E84014"/>
  </r>
  <r>
    <x v="6"/>
    <s v="E84039"/>
    <s v="Honeypot Medical Centre"/>
    <s v="Harrow East Pcn"/>
    <s v="NHS North West London ICB - W2U3Z"/>
    <n v="58782"/>
    <n v="160375"/>
    <n v="4734"/>
    <n v="12677"/>
    <n v="28662"/>
    <n v="81114"/>
    <n v="13115"/>
    <n v="34868"/>
    <n v="7172"/>
    <n v="18412"/>
    <n v="5099"/>
    <n v="13304"/>
    <n v="8.6744241434452724E-2"/>
    <n v="8.2955572876071706E-2"/>
    <x v="6"/>
    <x v="19"/>
    <x v="152"/>
    <s v="E84039"/>
  </r>
  <r>
    <x v="6"/>
    <s v="E84075"/>
    <s v="Mollison Way Surgery"/>
    <s v="Harrow East Pcn"/>
    <s v="NHS North West London ICB - W2U3Z"/>
    <n v="35949"/>
    <n v="97655"/>
    <n v="2410"/>
    <n v="6210"/>
    <n v="21641"/>
    <n v="61043"/>
    <n v="7798"/>
    <n v="20057"/>
    <n v="2297"/>
    <n v="5788"/>
    <n v="1803"/>
    <n v="4557"/>
    <n v="5.0154385379287326E-2"/>
    <n v="4.6664277302749475E-2"/>
    <x v="6"/>
    <x v="19"/>
    <x v="153"/>
    <s v="E84075"/>
  </r>
  <r>
    <x v="6"/>
    <s v="E84658"/>
    <s v="Aspri Medical Centre"/>
    <s v="Health Alliance Pcn"/>
    <s v="NHS North West London ICB - W2U3Z"/>
    <n v="5697"/>
    <n v="13077"/>
    <n v="449"/>
    <n v="993"/>
    <n v="2465"/>
    <n v="6007"/>
    <n v="1530"/>
    <n v="3342"/>
    <n v="743"/>
    <n v="1622"/>
    <n v="510"/>
    <n v="1113"/>
    <n v="8.952080042127436E-2"/>
    <n v="8.5111264051387928E-2"/>
    <x v="6"/>
    <x v="20"/>
    <x v="154"/>
    <s v="E84658"/>
  </r>
  <r>
    <x v="6"/>
    <s v="E84069"/>
    <s v="Belmont Health Centre"/>
    <s v="Health Alliance Pcn"/>
    <s v="NHS North West London ICB - W2U3Z"/>
    <n v="13476"/>
    <n v="30311"/>
    <n v="1049"/>
    <n v="2369"/>
    <n v="6958"/>
    <n v="15619"/>
    <n v="2735"/>
    <n v="6164"/>
    <n v="1490"/>
    <n v="3321"/>
    <n v="1244"/>
    <n v="2838"/>
    <n v="9.2312258830513499E-2"/>
    <n v="9.3629375474250279E-2"/>
    <x v="6"/>
    <x v="20"/>
    <x v="155"/>
    <s v="E84069"/>
  </r>
  <r>
    <x v="6"/>
    <s v="E84004"/>
    <s v="The Circle Practice"/>
    <s v="Health Alliance Pcn"/>
    <s v="NHS North West London ICB - W2U3Z"/>
    <n v="6886"/>
    <n v="22877"/>
    <n v="647"/>
    <n v="2191"/>
    <n v="3038"/>
    <n v="9860"/>
    <n v="1910"/>
    <n v="6544"/>
    <n v="583"/>
    <n v="1896"/>
    <n v="708"/>
    <n v="2386"/>
    <n v="0.10281731048504211"/>
    <n v="0.10429689207500983"/>
    <x v="6"/>
    <x v="20"/>
    <x v="156"/>
    <s v="E84004"/>
  </r>
  <r>
    <x v="6"/>
    <s v="E84617"/>
    <s v="The Civic Medical Centre"/>
    <s v="Health Alliance Pcn"/>
    <s v="NHS North West London ICB - W2U3Z"/>
    <n v="664"/>
    <n v="1541"/>
    <n v="47"/>
    <n v="113"/>
    <n v="365"/>
    <n v="837"/>
    <n v="165"/>
    <n v="375"/>
    <n v="51"/>
    <n v="121"/>
    <n v="36"/>
    <n v="95"/>
    <n v="5.4216867469879519E-2"/>
    <n v="6.1648280337443219E-2"/>
    <x v="6"/>
    <x v="20"/>
    <x v="157"/>
    <s v="E84617"/>
  </r>
  <r>
    <x v="6"/>
    <s v="E84057"/>
    <s v="The Stanmore Medical Centre"/>
    <s v="Health Alliance Pcn"/>
    <s v="NHS North West London ICB - W2U3Z"/>
    <n v="6223"/>
    <n v="17417"/>
    <n v="467"/>
    <n v="1331"/>
    <n v="2750"/>
    <n v="7517"/>
    <n v="1466"/>
    <n v="4190"/>
    <n v="699"/>
    <n v="1975"/>
    <n v="841"/>
    <n v="2404"/>
    <n v="0.13514382130805078"/>
    <n v="0.1380260664867658"/>
    <x v="6"/>
    <x v="20"/>
    <x v="158"/>
    <s v="E84057"/>
  </r>
  <r>
    <x v="6"/>
    <s v="E84646"/>
    <s v="The Streatfield Medical Centre"/>
    <s v="Health Alliance Pcn"/>
    <s v="NHS North West London ICB - W2U3Z"/>
    <n v="5796"/>
    <n v="12332"/>
    <n v="479"/>
    <n v="958"/>
    <n v="2230"/>
    <n v="5123"/>
    <n v="1225"/>
    <n v="2499"/>
    <n v="1048"/>
    <n v="2130"/>
    <n v="814"/>
    <n v="1622"/>
    <n v="0.1404416839199448"/>
    <n v="0.13152773272786247"/>
    <x v="6"/>
    <x v="20"/>
    <x v="159"/>
    <s v="E84646"/>
  </r>
  <r>
    <x v="6"/>
    <s v="E84009"/>
    <s v="Enderley Road Medical Centre"/>
    <s v="Healthsense Pcn"/>
    <s v="NHS North West London ICB - W2U3Z"/>
    <n v="13812"/>
    <n v="38058"/>
    <n v="1353"/>
    <n v="3655"/>
    <n v="5026"/>
    <n v="14788"/>
    <n v="4253"/>
    <n v="11376"/>
    <n v="1488"/>
    <n v="3812"/>
    <n v="1692"/>
    <n v="4427"/>
    <n v="0.12250217202432667"/>
    <n v="0.11632245519995796"/>
    <x v="6"/>
    <x v="21"/>
    <x v="160"/>
    <s v="E84009"/>
  </r>
  <r>
    <x v="6"/>
    <s v="E84663"/>
    <s v="Kenton Bridge Medical Centre - Dr Raja"/>
    <s v="Healthsense Pcn"/>
    <s v="NHS North West London ICB - W2U3Z"/>
    <n v="5313"/>
    <n v="10669"/>
    <n v="610"/>
    <n v="1220"/>
    <n v="1806"/>
    <n v="3653"/>
    <n v="1385"/>
    <n v="2770"/>
    <n v="875"/>
    <n v="1752"/>
    <n v="637"/>
    <n v="1274"/>
    <n v="0.11989459815546773"/>
    <n v="0.11941137876089605"/>
    <x v="6"/>
    <x v="21"/>
    <x v="161"/>
    <s v="E84663"/>
  </r>
  <r>
    <x v="6"/>
    <s v="E84601"/>
    <s v="Kenton Bridge Medical Centre Dr Golden"/>
    <s v="Healthsense Pcn"/>
    <s v="NHS North West London ICB - W2U3Z"/>
    <n v="3486"/>
    <n v="7406"/>
    <n v="309"/>
    <n v="654"/>
    <n v="1472"/>
    <n v="3150"/>
    <n v="854"/>
    <n v="1816"/>
    <n v="481"/>
    <n v="1008"/>
    <n v="370"/>
    <n v="778"/>
    <n v="0.10613884107860011"/>
    <n v="0.10504995949230354"/>
    <x v="6"/>
    <x v="21"/>
    <x v="162"/>
    <s v="E84601"/>
  </r>
  <r>
    <x v="6"/>
    <s v="E84022"/>
    <s v="Roxbourne Medical Centre"/>
    <s v="Healthsense Pcn"/>
    <s v="NHS North West London ICB - W2U3Z"/>
    <n v="10131"/>
    <n v="27124"/>
    <n v="867"/>
    <n v="2342"/>
    <n v="5033"/>
    <n v="13369"/>
    <n v="2494"/>
    <n v="6762"/>
    <n v="895"/>
    <n v="2374"/>
    <n v="842"/>
    <n v="2277"/>
    <n v="8.3111242720363243E-2"/>
    <n v="8.394779531042619E-2"/>
    <x v="6"/>
    <x v="21"/>
    <x v="163"/>
    <s v="E84022"/>
  </r>
  <r>
    <x v="6"/>
    <s v="E84008"/>
    <s v="Simpson House Medical Centre"/>
    <s v="Healthsense Pcn"/>
    <s v="NHS North West London ICB - W2U3Z"/>
    <n v="18974"/>
    <n v="44523"/>
    <n v="1708"/>
    <n v="3825"/>
    <n v="7006"/>
    <n v="18307"/>
    <n v="6031"/>
    <n v="13448"/>
    <n v="2098"/>
    <n v="4410"/>
    <n v="2131"/>
    <n v="4533"/>
    <n v="0.11231158427321598"/>
    <n v="0.10181254632437167"/>
    <x v="6"/>
    <x v="21"/>
    <x v="164"/>
    <s v="E84008"/>
  </r>
  <r>
    <x v="6"/>
    <s v="E84024"/>
    <s v="The Pinn Medical Centre"/>
    <s v="Healthsense Pcn"/>
    <s v="NHS North West London ICB - W2U3Z"/>
    <n v="8148"/>
    <n v="16254"/>
    <n v="935"/>
    <n v="1868"/>
    <n v="2825"/>
    <n v="5630"/>
    <n v="1896"/>
    <n v="3782"/>
    <n v="1213"/>
    <n v="2426"/>
    <n v="1279"/>
    <n v="2548"/>
    <n v="0.15697103583701522"/>
    <n v="0.15676141257536608"/>
    <x v="6"/>
    <x v="21"/>
    <x v="165"/>
    <s v="E84024"/>
  </r>
  <r>
    <x v="6"/>
    <s v="E84068"/>
    <s v="The Ridgeway Surgery"/>
    <s v="Healthsense Pcn"/>
    <s v="NHS North West London ICB - W2U3Z"/>
    <n v="26204"/>
    <n v="65327"/>
    <n v="2161"/>
    <n v="5339"/>
    <n v="11947"/>
    <n v="30617"/>
    <n v="6989"/>
    <n v="17184"/>
    <n v="2693"/>
    <n v="6421"/>
    <n v="2414"/>
    <n v="5766"/>
    <n v="9.2123339948099528E-2"/>
    <n v="8.8263658211765419E-2"/>
    <x v="6"/>
    <x v="21"/>
    <x v="166"/>
    <s v="E84068"/>
  </r>
  <r>
    <x v="6"/>
    <s v="E86029"/>
    <s v="Cedar Brook Practice"/>
    <s v="Hh Collaborative Pcn"/>
    <s v="NHS North West London ICB - W2U3Z"/>
    <n v="5717"/>
    <n v="11594"/>
    <n v="594"/>
    <n v="1203"/>
    <n v="1774"/>
    <n v="3613"/>
    <n v="1347"/>
    <n v="2724"/>
    <n v="984"/>
    <n v="1993"/>
    <n v="1018"/>
    <n v="2061"/>
    <n v="0.17806541892601013"/>
    <n v="0.17776436087631534"/>
    <x v="5"/>
    <x v="22"/>
    <x v="167"/>
    <s v="E86029"/>
  </r>
  <r>
    <x v="6"/>
    <s v="E86038"/>
    <s v="Glendale Medical Centre"/>
    <s v="Hh Collaborative Pcn"/>
    <s v="NHS North West London ICB - W2U3Z"/>
    <n v="9548"/>
    <n v="19095"/>
    <n v="941"/>
    <n v="1882"/>
    <n v="3968"/>
    <n v="7934"/>
    <n v="1968"/>
    <n v="3938"/>
    <n v="1616"/>
    <n v="3232"/>
    <n v="1055"/>
    <n v="2109"/>
    <n v="0.11049434436531211"/>
    <n v="0.11044776119402985"/>
    <x v="5"/>
    <x v="22"/>
    <x v="168"/>
    <s v="E86038"/>
  </r>
  <r>
    <x v="6"/>
    <s v="E86017"/>
    <s v="Hayes Medical Centre"/>
    <s v="Hh Collaborative Pcn"/>
    <s v="NHS North West London ICB - W2U3Z"/>
    <n v="25404"/>
    <n v="60930"/>
    <n v="2343"/>
    <n v="5715"/>
    <n v="10280"/>
    <n v="24888"/>
    <n v="5292"/>
    <n v="12764"/>
    <n v="4203"/>
    <n v="9855"/>
    <n v="3286"/>
    <n v="7708"/>
    <n v="0.12934970870729018"/>
    <n v="0.12650582635811586"/>
    <x v="5"/>
    <x v="22"/>
    <x v="169"/>
    <s v="E86017"/>
  </r>
  <r>
    <x v="6"/>
    <s v="Y00352"/>
    <s v="Hesa Medical Centre - Y00352"/>
    <s v="Hh Collaborative Pcn"/>
    <s v="NHS North West London ICB - W2U3Z"/>
    <n v="31456"/>
    <n v="72671"/>
    <n v="2154"/>
    <n v="5033"/>
    <n v="18736"/>
    <n v="43184"/>
    <n v="5099"/>
    <n v="11886"/>
    <n v="3152"/>
    <n v="7240"/>
    <n v="2315"/>
    <n v="5328"/>
    <n v="7.3594862665310276E-2"/>
    <n v="7.3316728818923649E-2"/>
    <x v="5"/>
    <x v="22"/>
    <x v="170"/>
    <s v="Y00352"/>
  </r>
  <r>
    <x v="6"/>
    <s v="E86625"/>
    <s v="Kincora Doctors Surgery"/>
    <s v="Hh Collaborative Pcn"/>
    <s v="NHS North West London ICB - W2U3Z"/>
    <n v="50"/>
    <n v="100"/>
    <n v="8"/>
    <n v="16"/>
    <n v="15"/>
    <n v="30"/>
    <n v="13"/>
    <n v="26"/>
    <n v="2"/>
    <n v="4"/>
    <n v="12"/>
    <n v="24"/>
    <n v="0.24"/>
    <n v="0.24"/>
    <x v="5"/>
    <x v="22"/>
    <x v="171"/>
    <s v="E86625"/>
  </r>
  <r>
    <x v="6"/>
    <s v="E86609"/>
    <s v="North Hyde Road Surgery"/>
    <s v="Hh Collaborative Pcn"/>
    <s v="NHS North West London ICB - W2U3Z"/>
    <n v="7879"/>
    <n v="15758"/>
    <n v="723"/>
    <n v="1446"/>
    <n v="3209"/>
    <n v="6418"/>
    <n v="1540"/>
    <n v="3080"/>
    <n v="1359"/>
    <n v="2718"/>
    <n v="1048"/>
    <n v="2096"/>
    <n v="0.13301180352836656"/>
    <n v="0.13301180352836656"/>
    <x v="5"/>
    <x v="22"/>
    <x v="172"/>
    <s v="E86609"/>
  </r>
  <r>
    <x v="6"/>
    <s v="E86019"/>
    <s v="The Warren Practice"/>
    <s v="Hh Collaborative Pcn"/>
    <s v="NHS North West London ICB - W2U3Z"/>
    <n v="2244"/>
    <n v="4488"/>
    <n v="212"/>
    <n v="424"/>
    <n v="1128"/>
    <n v="2256"/>
    <n v="486"/>
    <n v="972"/>
    <n v="238"/>
    <n v="476"/>
    <n v="180"/>
    <n v="360"/>
    <n v="8.0213903743315509E-2"/>
    <n v="8.0213903743315509E-2"/>
    <x v="5"/>
    <x v="22"/>
    <x v="173"/>
    <s v="E86019"/>
  </r>
  <r>
    <x v="6"/>
    <s v="E86018"/>
    <s v="Townfield Doctors Surgery"/>
    <s v="Hh Collaborative Pcn"/>
    <s v="NHS North West London ICB - W2U3Z"/>
    <n v="3153"/>
    <n v="6358"/>
    <n v="359"/>
    <n v="726"/>
    <n v="934"/>
    <n v="1886"/>
    <n v="832"/>
    <n v="1674"/>
    <n v="518"/>
    <n v="1038"/>
    <n v="510"/>
    <n v="1034"/>
    <n v="0.16175071360608945"/>
    <n v="0.16262975778546712"/>
    <x v="5"/>
    <x v="22"/>
    <x v="174"/>
    <s v="E86018"/>
  </r>
  <r>
    <x v="6"/>
    <s v="E85716"/>
    <s v="Bath Road Surgery"/>
    <s v="Hounslow Health Pcn"/>
    <s v="NHS North West London ICB - W2U3Z"/>
    <n v="42020"/>
    <n v="86521"/>
    <n v="3835"/>
    <n v="7836"/>
    <n v="19165"/>
    <n v="39747"/>
    <n v="11422"/>
    <n v="23339"/>
    <n v="4544"/>
    <n v="9343"/>
    <n v="3054"/>
    <n v="6256"/>
    <n v="7.2679676344597807E-2"/>
    <n v="7.230614532887969E-2"/>
    <x v="3"/>
    <x v="23"/>
    <x v="175"/>
    <s v="E85716"/>
  </r>
  <r>
    <x v="6"/>
    <s v="E85058"/>
    <s v="Blue Wing Family Doctor Unit"/>
    <s v="Hounslow Health Pcn"/>
    <s v="NHS North West London ICB - W2U3Z"/>
    <n v="8573"/>
    <n v="17433"/>
    <n v="772"/>
    <n v="1567"/>
    <n v="4475"/>
    <n v="9095"/>
    <n v="2212"/>
    <n v="4503"/>
    <n v="505"/>
    <n v="1033"/>
    <n v="609"/>
    <n v="1235"/>
    <n v="7.1036976554298373E-2"/>
    <n v="7.0842654735272181E-2"/>
    <x v="3"/>
    <x v="23"/>
    <x v="176"/>
    <s v="E85058"/>
  </r>
  <r>
    <x v="6"/>
    <s v="E85059"/>
    <s v="Chestnut Practice"/>
    <s v="Hounslow Health Pcn"/>
    <s v="NHS North West London ICB - W2U3Z"/>
    <n v="7966"/>
    <n v="16310"/>
    <n v="765"/>
    <n v="1580"/>
    <n v="3456"/>
    <n v="7064"/>
    <n v="2727"/>
    <n v="5567"/>
    <n v="478"/>
    <n v="1002"/>
    <n v="540"/>
    <n v="1097"/>
    <n v="6.7788099422545822E-2"/>
    <n v="6.7259350091968123E-2"/>
    <x v="3"/>
    <x v="23"/>
    <x v="177"/>
    <s v="E85059"/>
  </r>
  <r>
    <x v="6"/>
    <s v="E85126"/>
    <s v="Green Practice"/>
    <s v="Hounslow Health Pcn"/>
    <s v="NHS North West London ICB - W2U3Z"/>
    <n v="13296"/>
    <n v="26569"/>
    <n v="1308"/>
    <n v="2615"/>
    <n v="6793"/>
    <n v="13573"/>
    <n v="3296"/>
    <n v="6585"/>
    <n v="940"/>
    <n v="1879"/>
    <n v="959"/>
    <n v="1917"/>
    <n v="7.212695547533092E-2"/>
    <n v="7.2151755805638151E-2"/>
    <x v="3"/>
    <x v="23"/>
    <x v="178"/>
    <s v="E85126"/>
  </r>
  <r>
    <x v="6"/>
    <s v="E85713"/>
    <s v="Hounslow Family Practice"/>
    <s v="Hounslow Health Pcn"/>
    <s v="NHS North West London ICB - W2U3Z"/>
    <n v="8635"/>
    <n v="17184"/>
    <n v="860"/>
    <n v="1710"/>
    <n v="4522"/>
    <n v="9003"/>
    <n v="2198"/>
    <n v="4376"/>
    <n v="481"/>
    <n v="952"/>
    <n v="574"/>
    <n v="1143"/>
    <n v="6.6473653734800228E-2"/>
    <n v="6.6515363128491614E-2"/>
    <x v="3"/>
    <x v="23"/>
    <x v="179"/>
    <s v="E85713"/>
  </r>
  <r>
    <x v="6"/>
    <s v="E85015"/>
    <s v="Hounslow Medical Centre"/>
    <s v="Hounslow Health Pcn"/>
    <s v="NHS North West London ICB - W2U3Z"/>
    <n v="7461"/>
    <n v="15088"/>
    <n v="519"/>
    <n v="1046"/>
    <n v="3834"/>
    <n v="7770"/>
    <n v="2408"/>
    <n v="4846"/>
    <n v="362"/>
    <n v="736"/>
    <n v="338"/>
    <n v="690"/>
    <n v="4.5302238305857126E-2"/>
    <n v="4.573170731707317E-2"/>
    <x v="3"/>
    <x v="23"/>
    <x v="180"/>
    <s v="E85015"/>
  </r>
  <r>
    <x v="6"/>
    <s v="E85060"/>
    <s v="Kingfisher Practice"/>
    <s v="Hounslow Health Pcn"/>
    <s v="NHS North West London ICB - W2U3Z"/>
    <n v="9188"/>
    <n v="18376"/>
    <n v="796"/>
    <n v="1592"/>
    <n v="4057"/>
    <n v="8114"/>
    <n v="2556"/>
    <n v="5112"/>
    <n v="835"/>
    <n v="1670"/>
    <n v="944"/>
    <n v="1888"/>
    <n v="0.10274270787984327"/>
    <n v="0.10274270787984327"/>
    <x v="3"/>
    <x v="23"/>
    <x v="181"/>
    <s v="E85060"/>
  </r>
  <r>
    <x v="6"/>
    <s v="E85113"/>
    <s v="Redwood Practice"/>
    <s v="Hounslow Health Pcn"/>
    <s v="NHS North West London ICB - W2U3Z"/>
    <n v="5063"/>
    <n v="10127"/>
    <n v="459"/>
    <n v="918"/>
    <n v="2158"/>
    <n v="4317"/>
    <n v="1837"/>
    <n v="3674"/>
    <n v="247"/>
    <n v="494"/>
    <n v="362"/>
    <n v="724"/>
    <n v="7.1499111198893933E-2"/>
    <n v="7.1492050952898192E-2"/>
    <x v="3"/>
    <x v="23"/>
    <x v="182"/>
    <s v="E85113"/>
  </r>
  <r>
    <x v="6"/>
    <s v="Y02671"/>
    <s v="The Practice Heart Of Hounslow"/>
    <s v="Hounslow Health Pcn"/>
    <s v="NHS North West London ICB - W2U3Z"/>
    <n v="20383"/>
    <n v="43710"/>
    <n v="2178"/>
    <n v="4661"/>
    <n v="9904"/>
    <n v="21131"/>
    <n v="5150"/>
    <n v="11100"/>
    <n v="1777"/>
    <n v="3894"/>
    <n v="1374"/>
    <n v="2924"/>
    <n v="6.7409115439336698E-2"/>
    <n v="6.6895447266071842E-2"/>
    <x v="3"/>
    <x v="23"/>
    <x v="183"/>
    <s v="Y02671"/>
  </r>
  <r>
    <x v="6"/>
    <s v="E85600"/>
    <s v="Willow Practice"/>
    <s v="Hounslow Health Pcn"/>
    <s v="NHS North West London ICB - W2U3Z"/>
    <n v="5172"/>
    <n v="10205"/>
    <n v="529"/>
    <n v="1052"/>
    <n v="2284"/>
    <n v="4482"/>
    <n v="1494"/>
    <n v="2964"/>
    <n v="360"/>
    <n v="708"/>
    <n v="505"/>
    <n v="999"/>
    <n v="9.7641144624903323E-2"/>
    <n v="9.7893189612934833E-2"/>
    <x v="3"/>
    <x v="23"/>
    <x v="184"/>
    <s v="E85600"/>
  </r>
  <r>
    <x v="6"/>
    <s v="Y01011"/>
    <s v="Barlby Surgery"/>
    <s v="Inclusive Health Pcn"/>
    <s v="NHS North West London ICB - W2U3Z"/>
    <n v="23694"/>
    <n v="48298"/>
    <n v="1895"/>
    <n v="3821"/>
    <n v="12768"/>
    <n v="26298"/>
    <n v="6682"/>
    <n v="13456"/>
    <n v="1315"/>
    <n v="2647"/>
    <n v="1034"/>
    <n v="2076"/>
    <n v="4.36397400185701E-2"/>
    <n v="4.2983146300053836E-2"/>
    <x v="4"/>
    <x v="24"/>
    <x v="185"/>
    <s v="Y01011"/>
  </r>
  <r>
    <x v="6"/>
    <s v="E87038"/>
    <s v="Elgin Clinic"/>
    <s v="Inclusive Health Pcn"/>
    <s v="NHS North West London ICB - W2U3Z"/>
    <n v="6322"/>
    <n v="12644"/>
    <n v="548"/>
    <n v="1096"/>
    <n v="3230"/>
    <n v="6460"/>
    <n v="1607"/>
    <n v="3214"/>
    <n v="511"/>
    <n v="1022"/>
    <n v="426"/>
    <n v="852"/>
    <n v="6.7383739322999056E-2"/>
    <n v="6.7383739322999056E-2"/>
    <x v="4"/>
    <x v="24"/>
    <x v="186"/>
    <s v="E87038"/>
  </r>
  <r>
    <x v="6"/>
    <s v="Y02842"/>
    <s v="Half Penny Steps Health Centre"/>
    <s v="Inclusive Health Pcn"/>
    <s v="NHS North West London ICB - W2U3Z"/>
    <n v="16455"/>
    <n v="34851"/>
    <n v="1404"/>
    <n v="2937"/>
    <n v="9277"/>
    <n v="19601"/>
    <n v="3115"/>
    <n v="6548"/>
    <n v="1380"/>
    <n v="2981"/>
    <n v="1279"/>
    <n v="2784"/>
    <n v="7.7727134609541171E-2"/>
    <n v="7.9882930188516832E-2"/>
    <x v="4"/>
    <x v="24"/>
    <x v="187"/>
    <s v="Y02842"/>
  </r>
  <r>
    <x v="6"/>
    <s v="E87026"/>
    <s v="Meanwhile Garden Medical Centre"/>
    <s v="Inclusive Health Pcn"/>
    <s v="NHS North West London ICB - W2U3Z"/>
    <n v="3364"/>
    <n v="6728"/>
    <n v="242"/>
    <n v="484"/>
    <n v="1917"/>
    <n v="3834"/>
    <n v="869"/>
    <n v="1738"/>
    <n v="189"/>
    <n v="378"/>
    <n v="147"/>
    <n v="294"/>
    <n v="4.3697978596908445E-2"/>
    <n v="4.3697978596908445E-2"/>
    <x v="4"/>
    <x v="24"/>
    <x v="188"/>
    <s v="E87026"/>
  </r>
  <r>
    <x v="6"/>
    <s v="E87755"/>
    <s v="Queens Park Health Centre"/>
    <s v="Inclusive Health Pcn"/>
    <s v="NHS North West London ICB - W2U3Z"/>
    <n v="4925"/>
    <n v="9850"/>
    <n v="429"/>
    <n v="858"/>
    <n v="2723"/>
    <n v="5446"/>
    <n v="1229"/>
    <n v="2458"/>
    <n v="326"/>
    <n v="652"/>
    <n v="218"/>
    <n v="436"/>
    <n v="4.4263959390862945E-2"/>
    <n v="4.4263959390862945E-2"/>
    <x v="4"/>
    <x v="24"/>
    <x v="189"/>
    <s v="E87755"/>
  </r>
  <r>
    <x v="6"/>
    <s v="E87021"/>
    <s v="Shirland Medical"/>
    <s v="Inclusive Health Pcn"/>
    <s v="NHS North West London ICB - W2U3Z"/>
    <n v="8827"/>
    <n v="17748"/>
    <n v="828"/>
    <n v="1667"/>
    <n v="4546"/>
    <n v="9140"/>
    <n v="2241"/>
    <n v="4503"/>
    <n v="550"/>
    <n v="1106"/>
    <n v="662"/>
    <n v="1332"/>
    <n v="7.4997167780672933E-2"/>
    <n v="7.5050709939148072E-2"/>
    <x v="4"/>
    <x v="24"/>
    <x v="190"/>
    <s v="E87021"/>
  </r>
  <r>
    <x v="6"/>
    <s v="E87751"/>
    <s v="Srikrishnamurthy Harrow Road Surgery"/>
    <s v="Inclusive Health Pcn"/>
    <s v="NHS North West London ICB - W2U3Z"/>
    <n v="3148"/>
    <n v="6296"/>
    <n v="286"/>
    <n v="572"/>
    <n v="1556"/>
    <n v="3112"/>
    <n v="895"/>
    <n v="1790"/>
    <n v="255"/>
    <n v="510"/>
    <n v="156"/>
    <n v="312"/>
    <n v="4.9555273189326558E-2"/>
    <n v="4.9555273189326558E-2"/>
    <x v="4"/>
    <x v="24"/>
    <x v="191"/>
    <s v="E87751"/>
  </r>
  <r>
    <x v="6"/>
    <s v="E87746"/>
    <s v="Brompton Medical Centre"/>
    <s v="K And C South Pcn"/>
    <s v="NHS North West London ICB - W2U3Z"/>
    <n v="2134"/>
    <n v="6402"/>
    <n v="230"/>
    <n v="690"/>
    <n v="928"/>
    <n v="2784"/>
    <n v="695"/>
    <n v="2085"/>
    <n v="115"/>
    <n v="345"/>
    <n v="166"/>
    <n v="498"/>
    <n v="7.7788191190253042E-2"/>
    <n v="7.7788191190253042E-2"/>
    <x v="4"/>
    <x v="25"/>
    <x v="192"/>
    <s v="E87746"/>
  </r>
  <r>
    <x v="6"/>
    <s v="Y03441"/>
    <s v="Health And Wellbeing Centre, Earls Court"/>
    <s v="K And C South Pcn"/>
    <s v="NHS North West London ICB - W2U3Z"/>
    <n v="282"/>
    <n v="571"/>
    <n v="6"/>
    <n v="12"/>
    <n v="236"/>
    <n v="479"/>
    <n v="29"/>
    <n v="58"/>
    <n v="7"/>
    <n v="14"/>
    <n v="4"/>
    <n v="8"/>
    <n v="1.4184397163120567E-2"/>
    <n v="1.4010507880910683E-2"/>
    <x v="4"/>
    <x v="25"/>
    <x v="193"/>
    <s v="Y03441"/>
  </r>
  <r>
    <x v="6"/>
    <s v="E87063"/>
    <s v="Kings Road Medical Centre"/>
    <s v="K And C South Pcn"/>
    <s v="NHS North West London ICB - W2U3Z"/>
    <n v="13551"/>
    <n v="30895"/>
    <n v="1200"/>
    <n v="2729"/>
    <n v="6849"/>
    <n v="15493"/>
    <n v="3596"/>
    <n v="8248"/>
    <n v="1153"/>
    <n v="2652"/>
    <n v="753"/>
    <n v="1773"/>
    <n v="5.5567854770865621E-2"/>
    <n v="5.7387926849004692E-2"/>
    <x v="4"/>
    <x v="25"/>
    <x v="194"/>
    <s v="E87063"/>
  </r>
  <r>
    <x v="6"/>
    <s v="E87048"/>
    <s v="Rosary Garden Surgery"/>
    <s v="K And C South Pcn"/>
    <s v="NHS North West London ICB - W2U3Z"/>
    <n v="0"/>
    <n v="0"/>
    <n v="0"/>
    <n v="0"/>
    <n v="0"/>
    <n v="0"/>
    <n v="0"/>
    <n v="0"/>
    <n v="0"/>
    <n v="0"/>
    <n v="0"/>
    <n v="0"/>
    <n v="0"/>
    <n v="0"/>
    <x v="4"/>
    <x v="25"/>
    <x v="195"/>
    <s v="E87048"/>
  </r>
  <r>
    <x v="6"/>
    <s v="E87702"/>
    <s v="The Surgery"/>
    <s v="K And C South Pcn"/>
    <s v="NHS North West London ICB - W2U3Z"/>
    <n v="0"/>
    <n v="0"/>
    <n v="0"/>
    <n v="0"/>
    <n v="0"/>
    <n v="0"/>
    <n v="0"/>
    <n v="0"/>
    <n v="0"/>
    <n v="0"/>
    <n v="0"/>
    <n v="0"/>
    <n v="0"/>
    <n v="0"/>
    <x v="4"/>
    <x v="25"/>
    <x v="196"/>
    <s v="E87702"/>
  </r>
  <r>
    <x v="6"/>
    <s v="E84674"/>
    <s v="Chichele Road Surgery"/>
    <s v="Kilburn Partnership Pcn"/>
    <s v="NHS North West London ICB - W2U3Z"/>
    <n v="4358"/>
    <n v="8677"/>
    <n v="313"/>
    <n v="623"/>
    <n v="2587"/>
    <n v="5153"/>
    <n v="960"/>
    <n v="1909"/>
    <n v="245"/>
    <n v="487"/>
    <n v="253"/>
    <n v="505"/>
    <n v="5.8054153281321706E-2"/>
    <n v="5.8199838653912643E-2"/>
    <x v="2"/>
    <x v="26"/>
    <x v="197"/>
    <s v="E84674"/>
  </r>
  <r>
    <x v="6"/>
    <s v="E84042"/>
    <s v="Kilburn Park Medical Centre"/>
    <s v="Kilburn Partnership Pcn"/>
    <s v="NHS North West London ICB - W2U3Z"/>
    <n v="10469"/>
    <n v="22202"/>
    <n v="791"/>
    <n v="1655"/>
    <n v="5483"/>
    <n v="11637"/>
    <n v="2625"/>
    <n v="5536"/>
    <n v="812"/>
    <n v="1738"/>
    <n v="758"/>
    <n v="1636"/>
    <n v="7.2404241092750024E-2"/>
    <n v="7.368705522025043E-2"/>
    <x v="2"/>
    <x v="26"/>
    <x v="198"/>
    <s v="E84042"/>
  </r>
  <r>
    <x v="6"/>
    <s v="E84012"/>
    <s v="Mapesbury Medical Group"/>
    <s v="Kilburn Partnership Pcn"/>
    <s v="NHS North West London ICB - W2U3Z"/>
    <n v="12312"/>
    <n v="24825"/>
    <n v="959"/>
    <n v="1935"/>
    <n v="5795"/>
    <n v="11690"/>
    <n v="3363"/>
    <n v="6781"/>
    <n v="1105"/>
    <n v="2225"/>
    <n v="1090"/>
    <n v="2194"/>
    <n v="8.8531513970110456E-2"/>
    <n v="8.8378650553877142E-2"/>
    <x v="2"/>
    <x v="26"/>
    <x v="199"/>
    <s v="E84012"/>
  </r>
  <r>
    <x v="6"/>
    <s v="E84080"/>
    <s v="Staverton Surgery"/>
    <s v="Kilburn Partnership Pcn"/>
    <s v="NHS North West London ICB - W2U3Z"/>
    <n v="9466"/>
    <n v="18935"/>
    <n v="1006"/>
    <n v="2012"/>
    <n v="2811"/>
    <n v="5624"/>
    <n v="3286"/>
    <n v="6572"/>
    <n v="1241"/>
    <n v="2483"/>
    <n v="1122"/>
    <n v="2244"/>
    <n v="0.11852947390661314"/>
    <n v="0.11851069448111962"/>
    <x v="2"/>
    <x v="26"/>
    <x v="200"/>
    <s v="E84080"/>
  </r>
  <r>
    <x v="6"/>
    <s v="E86632"/>
    <s v="Acorn Medical Centre"/>
    <s v="Long Lane First Care Group Pcn"/>
    <s v="NHS North West London ICB - W2U3Z"/>
    <n v="3783"/>
    <n v="7541"/>
    <n v="253"/>
    <n v="504"/>
    <n v="2092"/>
    <n v="4175"/>
    <n v="792"/>
    <n v="1576"/>
    <n v="384"/>
    <n v="766"/>
    <n v="262"/>
    <n v="520"/>
    <n v="6.9257203277821838E-2"/>
    <n v="6.8956371833974267E-2"/>
    <x v="5"/>
    <x v="27"/>
    <x v="201"/>
    <s v="E86632"/>
  </r>
  <r>
    <x v="6"/>
    <s v="E86637"/>
    <s v="Heathrow Medical Centre"/>
    <s v="Long Lane First Care Group Pcn"/>
    <s v="NHS North West London ICB - W2U3Z"/>
    <n v="7627"/>
    <n v="15448"/>
    <n v="458"/>
    <n v="946"/>
    <n v="4531"/>
    <n v="9136"/>
    <n v="1421"/>
    <n v="2892"/>
    <n v="666"/>
    <n v="1356"/>
    <n v="551"/>
    <n v="1118"/>
    <n v="7.2243346007604556E-2"/>
    <n v="7.237182806835836E-2"/>
    <x v="5"/>
    <x v="27"/>
    <x v="202"/>
    <s v="E86637"/>
  </r>
  <r>
    <x v="6"/>
    <s v="E86026"/>
    <s v="Parkview Surgery"/>
    <s v="Long Lane First Care Group Pcn"/>
    <s v="NHS North West London ICB - W2U3Z"/>
    <n v="3479"/>
    <n v="6956"/>
    <n v="217"/>
    <n v="434"/>
    <n v="2161"/>
    <n v="4320"/>
    <n v="645"/>
    <n v="1290"/>
    <n v="243"/>
    <n v="486"/>
    <n v="213"/>
    <n v="426"/>
    <n v="6.1224489795918366E-2"/>
    <n v="6.1242093156986775E-2"/>
    <x v="5"/>
    <x v="27"/>
    <x v="203"/>
    <s v="E86026"/>
  </r>
  <r>
    <x v="6"/>
    <s v="E86612"/>
    <s v="Shakespeare Health Centre"/>
    <s v="Long Lane First Care Group Pcn"/>
    <s v="NHS North West London ICB - W2U3Z"/>
    <n v="4372"/>
    <n v="8747"/>
    <n v="453"/>
    <n v="906"/>
    <n v="1897"/>
    <n v="3797"/>
    <n v="914"/>
    <n v="1828"/>
    <n v="660"/>
    <n v="1320"/>
    <n v="448"/>
    <n v="896"/>
    <n v="0.10247026532479414"/>
    <n v="0.10243512061278152"/>
    <x v="5"/>
    <x v="27"/>
    <x v="204"/>
    <s v="E86612"/>
  </r>
  <r>
    <x v="6"/>
    <s v="E86016"/>
    <s v="The Pine Medical Centre"/>
    <s v="Long Lane First Care Group Pcn"/>
    <s v="NHS North West London ICB - W2U3Z"/>
    <n v="6834"/>
    <n v="15651"/>
    <n v="457"/>
    <n v="1098"/>
    <n v="4231"/>
    <n v="9377"/>
    <n v="1281"/>
    <n v="2962"/>
    <n v="512"/>
    <n v="1317"/>
    <n v="353"/>
    <n v="897"/>
    <n v="5.1653497219783434E-2"/>
    <n v="5.731263178071689E-2"/>
    <x v="5"/>
    <x v="27"/>
    <x v="205"/>
    <s v="E86016"/>
  </r>
  <r>
    <x v="6"/>
    <s v="E86610"/>
    <s v="Willow Tree Surgery"/>
    <s v="Long Lane First Care Group Pcn"/>
    <s v="NHS North West London ICB - W2U3Z"/>
    <n v="920"/>
    <n v="1840"/>
    <n v="25"/>
    <n v="50"/>
    <n v="689"/>
    <n v="1378"/>
    <n v="159"/>
    <n v="318"/>
    <n v="26"/>
    <n v="52"/>
    <n v="21"/>
    <n v="42"/>
    <n v="2.2826086956521739E-2"/>
    <n v="2.2826086956521739E-2"/>
    <x v="5"/>
    <x v="27"/>
    <x v="206"/>
    <s v="E86610"/>
  </r>
  <r>
    <x v="6"/>
    <s v="E86020"/>
    <s v="Yeading Court Surgery"/>
    <s v="Long Lane First Care Group Pcn"/>
    <s v="NHS North West London ICB - W2U3Z"/>
    <n v="7364"/>
    <n v="16025"/>
    <n v="425"/>
    <n v="962"/>
    <n v="4851"/>
    <n v="10423"/>
    <n v="1308"/>
    <n v="2840"/>
    <n v="473"/>
    <n v="1078"/>
    <n v="307"/>
    <n v="722"/>
    <n v="4.1689299293862031E-2"/>
    <n v="4.5054602184087363E-2"/>
    <x v="5"/>
    <x v="27"/>
    <x v="207"/>
    <s v="E86020"/>
  </r>
  <r>
    <x v="6"/>
    <s v="E87067"/>
    <s v="Colville Health Centre"/>
    <s v="Neohealth Pcn"/>
    <s v="NHS North West London ICB - W2U3Z"/>
    <n v="17265"/>
    <n v="51060"/>
    <n v="1258"/>
    <n v="3750"/>
    <n v="9775"/>
    <n v="28779"/>
    <n v="4606"/>
    <n v="13672"/>
    <n v="793"/>
    <n v="2369"/>
    <n v="833"/>
    <n v="2490"/>
    <n v="4.8247900376484215E-2"/>
    <n v="4.8766157461809637E-2"/>
    <x v="4"/>
    <x v="28"/>
    <x v="208"/>
    <s v="E87067"/>
  </r>
  <r>
    <x v="6"/>
    <s v="Y00507"/>
    <s v="St. Quintin Health Centre"/>
    <s v="Neohealth Pcn"/>
    <s v="NHS North West London ICB - W2U3Z"/>
    <n v="759"/>
    <n v="1582"/>
    <n v="65"/>
    <n v="132"/>
    <n v="404"/>
    <n v="854"/>
    <n v="139"/>
    <n v="284"/>
    <n v="77"/>
    <n v="158"/>
    <n v="74"/>
    <n v="154"/>
    <n v="9.7496706192358368E-2"/>
    <n v="9.7345132743362831E-2"/>
    <x v="4"/>
    <x v="28"/>
    <x v="209"/>
    <s v="Y00507"/>
  </r>
  <r>
    <x v="6"/>
    <s v="E87733"/>
    <s v="The Exmoor Surgery"/>
    <s v="Neohealth Pcn"/>
    <s v="NHS North West London ICB - W2U3Z"/>
    <n v="192"/>
    <n v="502"/>
    <n v="15"/>
    <n v="36"/>
    <n v="95"/>
    <n v="248"/>
    <n v="57"/>
    <n v="142"/>
    <n v="10"/>
    <n v="28"/>
    <n v="15"/>
    <n v="48"/>
    <n v="7.8125E-2"/>
    <n v="9.5617529880478086E-2"/>
    <x v="4"/>
    <x v="28"/>
    <x v="210"/>
    <s v="E87733"/>
  </r>
  <r>
    <x v="6"/>
    <s v="E87706"/>
    <s v="The Foreland Medical Centre"/>
    <s v="Neohealth Pcn"/>
    <s v="NHS North West London ICB - W2U3Z"/>
    <n v="0"/>
    <n v="0"/>
    <n v="0"/>
    <n v="0"/>
    <n v="0"/>
    <n v="0"/>
    <n v="0"/>
    <n v="0"/>
    <n v="0"/>
    <n v="0"/>
    <n v="0"/>
    <n v="0"/>
    <n v="0"/>
    <n v="0"/>
    <x v="4"/>
    <x v="28"/>
    <x v="211"/>
    <s v="E87706"/>
  </r>
  <r>
    <x v="6"/>
    <s v="E87742"/>
    <s v="The Golborne Medical Centre"/>
    <s v="Neohealth Pcn"/>
    <s v="NHS North West London ICB - W2U3Z"/>
    <n v="630"/>
    <n v="1300"/>
    <n v="61"/>
    <n v="122"/>
    <n v="341"/>
    <n v="708"/>
    <n v="117"/>
    <n v="240"/>
    <n v="68"/>
    <n v="140"/>
    <n v="43"/>
    <n v="90"/>
    <n v="6.8253968253968247E-2"/>
    <n v="6.9230769230769235E-2"/>
    <x v="4"/>
    <x v="28"/>
    <x v="212"/>
    <s v="E87742"/>
  </r>
  <r>
    <x v="6"/>
    <s v="E87065"/>
    <s v="The Notting Hill Medical Centre"/>
    <s v="Neohealth Pcn"/>
    <s v="NHS North West London ICB - W2U3Z"/>
    <n v="5992"/>
    <n v="16362"/>
    <n v="580"/>
    <n v="1599"/>
    <n v="3046"/>
    <n v="8280"/>
    <n v="1588"/>
    <n v="4356"/>
    <n v="397"/>
    <n v="1070"/>
    <n v="381"/>
    <n v="1057"/>
    <n v="6.3584779706275033E-2"/>
    <n v="6.4600904534897932E-2"/>
    <x v="4"/>
    <x v="28"/>
    <x v="213"/>
    <s v="E87065"/>
  </r>
  <r>
    <x v="6"/>
    <s v="E85112"/>
    <s v="Elmtrees Surgery"/>
    <s v="Ngp Pcn"/>
    <s v="NHS North West London ICB - W2U3Z"/>
    <n v="1832"/>
    <n v="3664"/>
    <n v="235"/>
    <n v="470"/>
    <n v="375"/>
    <n v="750"/>
    <n v="563"/>
    <n v="1126"/>
    <n v="304"/>
    <n v="608"/>
    <n v="355"/>
    <n v="710"/>
    <n v="0.19377729257641921"/>
    <n v="0.19377729257641921"/>
    <x v="0"/>
    <x v="29"/>
    <x v="214"/>
    <s v="E85112"/>
  </r>
  <r>
    <x v="6"/>
    <s v="E85050"/>
    <s v="Greenford Road Med.Ctr."/>
    <s v="Ngp Pcn"/>
    <s v="NHS North West London ICB - W2U3Z"/>
    <n v="9757"/>
    <n v="19515"/>
    <n v="814"/>
    <n v="1628"/>
    <n v="4716"/>
    <n v="9433"/>
    <n v="2625"/>
    <n v="5250"/>
    <n v="855"/>
    <n v="1710"/>
    <n v="747"/>
    <n v="1494"/>
    <n v="7.6560418161320073E-2"/>
    <n v="7.6556495003843192E-2"/>
    <x v="0"/>
    <x v="29"/>
    <x v="215"/>
    <s v="E85050"/>
  </r>
  <r>
    <x v="6"/>
    <s v="E85054"/>
    <s v="Hillview Surgery"/>
    <s v="Ngp Pcn"/>
    <s v="NHS North West London ICB - W2U3Z"/>
    <n v="209"/>
    <n v="604"/>
    <n v="3"/>
    <n v="6"/>
    <n v="191"/>
    <n v="568"/>
    <n v="8"/>
    <n v="16"/>
    <n v="3"/>
    <n v="6"/>
    <n v="4"/>
    <n v="8"/>
    <n v="1.9138755980861243E-2"/>
    <n v="1.3245033112582781E-2"/>
    <x v="0"/>
    <x v="29"/>
    <x v="216"/>
    <s v="E85054"/>
  </r>
  <r>
    <x v="6"/>
    <s v="E85098"/>
    <s v="Islip Manor Medical Centre"/>
    <s v="Ngp Pcn"/>
    <s v="NHS North West London ICB - W2U3Z"/>
    <n v="0"/>
    <n v="0"/>
    <n v="0"/>
    <n v="0"/>
    <n v="0"/>
    <n v="0"/>
    <n v="0"/>
    <n v="0"/>
    <n v="0"/>
    <n v="0"/>
    <n v="0"/>
    <n v="0"/>
    <n v="0"/>
    <n v="0"/>
    <x v="0"/>
    <x v="29"/>
    <x v="217"/>
    <s v="E85098"/>
  </r>
  <r>
    <x v="6"/>
    <s v="E85108"/>
    <s v="Mandeville Medical Centre"/>
    <s v="Ngp Pcn"/>
    <s v="NHS North West London ICB - W2U3Z"/>
    <n v="1755"/>
    <n v="3512"/>
    <n v="184"/>
    <n v="368"/>
    <n v="522"/>
    <n v="1046"/>
    <n v="527"/>
    <n v="1054"/>
    <n v="275"/>
    <n v="550"/>
    <n v="247"/>
    <n v="494"/>
    <n v="0.14074074074074075"/>
    <n v="0.14066059225512528"/>
    <x v="0"/>
    <x v="29"/>
    <x v="218"/>
    <s v="E85108"/>
  </r>
  <r>
    <x v="6"/>
    <s v="E85643"/>
    <s v="Meadow View"/>
    <s v="Ngp Pcn"/>
    <s v="NHS North West London ICB - W2U3Z"/>
    <n v="26"/>
    <n v="78"/>
    <n v="1"/>
    <n v="3"/>
    <n v="16"/>
    <n v="48"/>
    <n v="5"/>
    <n v="15"/>
    <n v="1"/>
    <n v="3"/>
    <n v="3"/>
    <n v="9"/>
    <n v="0.11538461538461539"/>
    <n v="0.11538461538461539"/>
    <x v="0"/>
    <x v="29"/>
    <x v="219"/>
    <s v="E85643"/>
  </r>
  <r>
    <x v="6"/>
    <s v="E85111"/>
    <s v="Perivale Medical Clinic"/>
    <s v="Ngp Pcn"/>
    <s v="NHS North West London ICB - W2U3Z"/>
    <n v="0"/>
    <n v="0"/>
    <n v="0"/>
    <n v="0"/>
    <n v="0"/>
    <n v="0"/>
    <n v="0"/>
    <n v="0"/>
    <n v="0"/>
    <n v="0"/>
    <n v="0"/>
    <n v="0"/>
    <n v="0"/>
    <n v="0"/>
    <x v="0"/>
    <x v="29"/>
    <x v="220"/>
    <s v="E85111"/>
  </r>
  <r>
    <x v="6"/>
    <s v="E84059"/>
    <s v="The Allendale Road Surgery"/>
    <s v="Ngp Pcn"/>
    <s v="NHS North West London ICB - W2U3Z"/>
    <n v="0"/>
    <n v="0"/>
    <n v="0"/>
    <n v="0"/>
    <n v="0"/>
    <n v="0"/>
    <n v="0"/>
    <n v="0"/>
    <n v="0"/>
    <n v="0"/>
    <n v="0"/>
    <n v="0"/>
    <n v="0"/>
    <n v="0"/>
    <x v="0"/>
    <x v="29"/>
    <x v="221"/>
    <s v="E84059"/>
  </r>
  <r>
    <x v="6"/>
    <s v="E85127"/>
    <s v="The Barnabas Medical Ctre"/>
    <s v="Ngp Pcn"/>
    <s v="NHS North West London ICB - W2U3Z"/>
    <n v="0"/>
    <n v="0"/>
    <n v="0"/>
    <n v="0"/>
    <n v="0"/>
    <n v="0"/>
    <n v="0"/>
    <n v="0"/>
    <n v="0"/>
    <n v="0"/>
    <n v="0"/>
    <n v="0"/>
    <n v="0"/>
    <n v="0"/>
    <x v="0"/>
    <x v="29"/>
    <x v="222"/>
    <s v="E85127"/>
  </r>
  <r>
    <x v="6"/>
    <s v="E85725"/>
    <s v="The Grove Medical Practice"/>
    <s v="Ngp Pcn"/>
    <s v="NHS North West London ICB - W2U3Z"/>
    <n v="0"/>
    <n v="0"/>
    <n v="0"/>
    <n v="0"/>
    <n v="0"/>
    <n v="0"/>
    <n v="0"/>
    <n v="0"/>
    <n v="0"/>
    <n v="0"/>
    <n v="0"/>
    <n v="0"/>
    <n v="0"/>
    <n v="0"/>
    <x v="0"/>
    <x v="29"/>
    <x v="223"/>
    <s v="E85725"/>
  </r>
  <r>
    <x v="6"/>
    <s v="E85053"/>
    <s v="The Medical Centre"/>
    <s v="Ngp Pcn"/>
    <s v="NHS North West London ICB - W2U3Z"/>
    <n v="0"/>
    <n v="0"/>
    <n v="0"/>
    <n v="0"/>
    <n v="0"/>
    <n v="0"/>
    <n v="0"/>
    <n v="0"/>
    <n v="0"/>
    <n v="0"/>
    <n v="0"/>
    <n v="0"/>
    <n v="0"/>
    <n v="0"/>
    <x v="0"/>
    <x v="29"/>
    <x v="224"/>
    <s v="E85053"/>
  </r>
  <r>
    <x v="6"/>
    <s v="E86041"/>
    <s v="Acre Surgery"/>
    <s v="North Connect Pcn"/>
    <s v="NHS North West London ICB - W2U3Z"/>
    <n v="1945"/>
    <n v="4025"/>
    <n v="192"/>
    <n v="398"/>
    <n v="727"/>
    <n v="1507"/>
    <n v="489"/>
    <n v="1007"/>
    <n v="286"/>
    <n v="598"/>
    <n v="251"/>
    <n v="515"/>
    <n v="0.12904884318766066"/>
    <n v="0.12795031055900621"/>
    <x v="5"/>
    <x v="30"/>
    <x v="225"/>
    <s v="E86041"/>
  </r>
  <r>
    <x v="6"/>
    <s v="E86615"/>
    <s v="Acrefield Surgery"/>
    <s v="North Connect Pcn"/>
    <s v="NHS North West London ICB - W2U3Z"/>
    <n v="940"/>
    <n v="1975"/>
    <n v="77"/>
    <n v="164"/>
    <n v="411"/>
    <n v="855"/>
    <n v="258"/>
    <n v="541"/>
    <n v="100"/>
    <n v="212"/>
    <n v="94"/>
    <n v="203"/>
    <n v="0.1"/>
    <n v="0.10278481012658228"/>
    <x v="5"/>
    <x v="30"/>
    <x v="226"/>
    <s v="E86615"/>
  </r>
  <r>
    <x v="6"/>
    <s v="E86618"/>
    <s v="Carepoint Practice"/>
    <s v="North Connect Pcn"/>
    <s v="NHS North West London ICB - W2U3Z"/>
    <n v="7052"/>
    <n v="15249"/>
    <n v="612"/>
    <n v="1322"/>
    <n v="2712"/>
    <n v="5865"/>
    <n v="1532"/>
    <n v="3322"/>
    <n v="1102"/>
    <n v="2365"/>
    <n v="1094"/>
    <n v="2375"/>
    <n v="0.15513329551900171"/>
    <n v="0.1557479178962555"/>
    <x v="5"/>
    <x v="30"/>
    <x v="227"/>
    <s v="E86618"/>
  </r>
  <r>
    <x v="6"/>
    <s v="E86028"/>
    <s v="Eastbury Surgery"/>
    <s v="North Connect Pcn"/>
    <s v="NHS North West London ICB - W2U3Z"/>
    <n v="8282"/>
    <n v="17161"/>
    <n v="844"/>
    <n v="1742"/>
    <n v="2861"/>
    <n v="5933"/>
    <n v="2027"/>
    <n v="4210"/>
    <n v="1404"/>
    <n v="2888"/>
    <n v="1146"/>
    <n v="2388"/>
    <n v="0.13837237382274814"/>
    <n v="0.13915273002738768"/>
    <x v="5"/>
    <x v="30"/>
    <x v="228"/>
    <s v="E86028"/>
  </r>
  <r>
    <x v="6"/>
    <s v="E86007"/>
    <s v="Harefield Practice"/>
    <s v="North Connect Pcn"/>
    <s v="NHS North West London ICB - W2U3Z"/>
    <n v="13382"/>
    <n v="31407"/>
    <n v="1004"/>
    <n v="2258"/>
    <n v="6125"/>
    <n v="15148"/>
    <n v="2403"/>
    <n v="5579"/>
    <n v="1798"/>
    <n v="3935"/>
    <n v="2052"/>
    <n v="4487"/>
    <n v="0.15334030787625169"/>
    <n v="0.1428662400101888"/>
    <x v="5"/>
    <x v="30"/>
    <x v="229"/>
    <s v="E86007"/>
  </r>
  <r>
    <x v="6"/>
    <s v="E86001"/>
    <s v="Mountwood Surgery"/>
    <s v="North Connect Pcn"/>
    <s v="NHS North West London ICB - W2U3Z"/>
    <n v="10608"/>
    <n v="23265"/>
    <n v="1133"/>
    <n v="2532"/>
    <n v="2988"/>
    <n v="6457"/>
    <n v="2651"/>
    <n v="5805"/>
    <n v="2089"/>
    <n v="4608"/>
    <n v="1747"/>
    <n v="3863"/>
    <n v="0.16468702865761689"/>
    <n v="0.16604341285192348"/>
    <x v="5"/>
    <x v="30"/>
    <x v="230"/>
    <s v="E86001"/>
  </r>
  <r>
    <x v="6"/>
    <s v="E86006"/>
    <s v="The Devonshire Lodge Practice"/>
    <s v="North Connect Pcn"/>
    <s v="NHS North West London ICB - W2U3Z"/>
    <n v="6762"/>
    <n v="13706"/>
    <n v="731"/>
    <n v="1393"/>
    <n v="1634"/>
    <n v="3977"/>
    <n v="1936"/>
    <n v="3689"/>
    <n v="1141"/>
    <n v="2169"/>
    <n v="1320"/>
    <n v="2478"/>
    <n v="0.19520851818988466"/>
    <n v="0.18079673135852911"/>
    <x v="5"/>
    <x v="30"/>
    <x v="231"/>
    <s v="E86006"/>
  </r>
  <r>
    <x v="6"/>
    <s v="Y02906"/>
    <s v="Canberra Old Oak Surgery"/>
    <s v="North Hammersmith &amp; Fulham Pcn"/>
    <s v="NHS North West London ICB - W2U3Z"/>
    <n v="4675"/>
    <n v="9378"/>
    <n v="297"/>
    <n v="594"/>
    <n v="2772"/>
    <n v="5571"/>
    <n v="1136"/>
    <n v="2272"/>
    <n v="253"/>
    <n v="507"/>
    <n v="217"/>
    <n v="434"/>
    <n v="4.6417112299465241E-2"/>
    <n v="4.6278524205587548E-2"/>
    <x v="1"/>
    <x v="31"/>
    <x v="232"/>
    <s v="Y02906"/>
  </r>
  <r>
    <x v="6"/>
    <s v="E85048"/>
    <s v="Dr Canisius &amp; Dr Hasan, Parkview Cfh&amp;W"/>
    <s v="North Hammersmith &amp; Fulham Pcn"/>
    <s v="NHS North West London ICB - W2U3Z"/>
    <n v="6314"/>
    <n v="18942"/>
    <n v="568"/>
    <n v="1704"/>
    <n v="3512"/>
    <n v="10536"/>
    <n v="1508"/>
    <n v="4524"/>
    <n v="294"/>
    <n v="882"/>
    <n v="432"/>
    <n v="1296"/>
    <n v="6.8419385492556231E-2"/>
    <n v="6.8419385492556231E-2"/>
    <x v="1"/>
    <x v="31"/>
    <x v="233"/>
    <s v="E85048"/>
  </r>
  <r>
    <x v="6"/>
    <s v="E85659"/>
    <s v="Dr Rk Kukar, Parkview Ctr For H&amp;W"/>
    <s v="North Hammersmith &amp; Fulham Pcn"/>
    <s v="NHS North West London ICB - W2U3Z"/>
    <n v="38"/>
    <n v="76"/>
    <n v="2"/>
    <n v="4"/>
    <n v="15"/>
    <n v="30"/>
    <n v="11"/>
    <n v="22"/>
    <n v="4"/>
    <n v="8"/>
    <n v="6"/>
    <n v="12"/>
    <n v="0.15789473684210525"/>
    <n v="0.15789473684210525"/>
    <x v="1"/>
    <x v="31"/>
    <x v="234"/>
    <s v="E85659"/>
  </r>
  <r>
    <x v="6"/>
    <s v="E85624"/>
    <s v="Dr Uppal &amp; Partn, Parkview Ctr For H&amp;W"/>
    <s v="North Hammersmith &amp; Fulham Pcn"/>
    <s v="NHS North West London ICB - W2U3Z"/>
    <n v="15699"/>
    <n v="43576"/>
    <n v="1088"/>
    <n v="2986"/>
    <n v="9311"/>
    <n v="25866"/>
    <n v="3762"/>
    <n v="10388"/>
    <n v="887"/>
    <n v="2517"/>
    <n v="651"/>
    <n v="1819"/>
    <n v="4.1467609401872732E-2"/>
    <n v="4.1743161373232973E-2"/>
    <x v="1"/>
    <x v="31"/>
    <x v="235"/>
    <s v="E85624"/>
  </r>
  <r>
    <x v="6"/>
    <s v="Y02589"/>
    <s v="Hammersmith &amp; Fulham Centres For Health"/>
    <s v="North Hammersmith &amp; Fulham Pcn"/>
    <s v="NHS North West London ICB - W2U3Z"/>
    <n v="512"/>
    <n v="1024"/>
    <n v="42"/>
    <n v="84"/>
    <n v="313"/>
    <n v="626"/>
    <n v="81"/>
    <n v="162"/>
    <n v="48"/>
    <n v="96"/>
    <n v="28"/>
    <n v="56"/>
    <n v="5.46875E-2"/>
    <n v="5.46875E-2"/>
    <x v="1"/>
    <x v="31"/>
    <x v="236"/>
    <s v="Y02589"/>
  </r>
  <r>
    <x v="6"/>
    <s v="E85077"/>
    <s v="Shepherds Bush Medical Centre"/>
    <s v="North Hammersmith &amp; Fulham Pcn"/>
    <s v="NHS North West London ICB - W2U3Z"/>
    <n v="34"/>
    <n v="68"/>
    <n v="1"/>
    <n v="2"/>
    <n v="21"/>
    <n v="42"/>
    <n v="9"/>
    <n v="18"/>
    <n v="2"/>
    <n v="4"/>
    <n v="1"/>
    <n v="2"/>
    <n v="2.9411764705882353E-2"/>
    <n v="2.9411764705882353E-2"/>
    <x v="1"/>
    <x v="31"/>
    <x v="237"/>
    <s v="E85077"/>
  </r>
  <r>
    <x v="6"/>
    <s v="E85748"/>
    <s v="The Medical Centre, Dr Kukar"/>
    <s v="North Hammersmith &amp; Fulham Pcn"/>
    <s v="NHS North West London ICB - W2U3Z"/>
    <n v="58"/>
    <n v="116"/>
    <n v="11"/>
    <n v="22"/>
    <n v="19"/>
    <n v="38"/>
    <n v="14"/>
    <n v="28"/>
    <n v="8"/>
    <n v="16"/>
    <n v="6"/>
    <n v="12"/>
    <n v="0.10344827586206896"/>
    <n v="0.10344827586206896"/>
    <x v="1"/>
    <x v="31"/>
    <x v="238"/>
    <s v="E85748"/>
  </r>
  <r>
    <x v="6"/>
    <s v="E85042"/>
    <s v="The New Surgery"/>
    <s v="North Hammersmith &amp; Fulham Pcn"/>
    <s v="NHS North West London ICB - W2U3Z"/>
    <n v="0"/>
    <n v="0"/>
    <n v="0"/>
    <n v="0"/>
    <n v="0"/>
    <n v="0"/>
    <n v="0"/>
    <n v="0"/>
    <n v="0"/>
    <n v="0"/>
    <n v="0"/>
    <n v="0"/>
    <n v="0"/>
    <n v="0"/>
    <x v="1"/>
    <x v="31"/>
    <x v="239"/>
    <s v="E85042"/>
  </r>
  <r>
    <x v="6"/>
    <s v="E85005"/>
    <s v="The Surgery, Dr Dasgupta &amp; Partners"/>
    <s v="North Hammersmith &amp; Fulham Pcn"/>
    <s v="NHS North West London ICB - W2U3Z"/>
    <n v="3892"/>
    <n v="11729"/>
    <n v="318"/>
    <n v="951"/>
    <n v="2472"/>
    <n v="7485"/>
    <n v="713"/>
    <n v="2131"/>
    <n v="199"/>
    <n v="594"/>
    <n v="190"/>
    <n v="568"/>
    <n v="4.8818088386433707E-2"/>
    <n v="4.8426975871770826E-2"/>
    <x v="1"/>
    <x v="31"/>
    <x v="240"/>
    <s v="E85005"/>
  </r>
  <r>
    <x v="6"/>
    <s v="E85023"/>
    <s v="Chepstow Gardens Medical Centre"/>
    <s v="North Southall Pcn"/>
    <s v="NHS North West London ICB - W2U3Z"/>
    <n v="15"/>
    <n v="30"/>
    <n v="2"/>
    <n v="4"/>
    <n v="10"/>
    <n v="20"/>
    <n v="0"/>
    <n v="0"/>
    <n v="0"/>
    <n v="0"/>
    <n v="3"/>
    <n v="6"/>
    <n v="0.2"/>
    <n v="0.2"/>
    <x v="0"/>
    <x v="32"/>
    <x v="241"/>
    <s v="E85023"/>
  </r>
  <r>
    <x v="6"/>
    <s v="E85682"/>
    <s v="Dormers Wells Medical Centre"/>
    <s v="North Southall Pcn"/>
    <s v="NHS North West London ICB - W2U3Z"/>
    <n v="4371"/>
    <n v="11016"/>
    <n v="299"/>
    <n v="759"/>
    <n v="2323"/>
    <n v="5863"/>
    <n v="1086"/>
    <n v="2741"/>
    <n v="372"/>
    <n v="917"/>
    <n v="291"/>
    <n v="736"/>
    <n v="6.6575154426904593E-2"/>
    <n v="6.6811909949164847E-2"/>
    <x v="0"/>
    <x v="32"/>
    <x v="242"/>
    <s v="E85682"/>
  </r>
  <r>
    <x v="6"/>
    <s v="E85083"/>
    <s v="Dr Sivanesan &amp; Partner"/>
    <s v="North Southall Pcn"/>
    <s v="NHS North West London ICB - W2U3Z"/>
    <n v="2769"/>
    <n v="13563"/>
    <n v="266"/>
    <n v="798"/>
    <n v="1207"/>
    <n v="8877"/>
    <n v="826"/>
    <n v="2478"/>
    <n v="293"/>
    <n v="879"/>
    <n v="177"/>
    <n v="531"/>
    <n v="6.3921993499458291E-2"/>
    <n v="3.9150630391506305E-2"/>
    <x v="0"/>
    <x v="32"/>
    <x v="243"/>
    <s v="E85083"/>
  </r>
  <r>
    <x v="6"/>
    <s v="E85012"/>
    <s v="Ks Medical Centre"/>
    <s v="North Southall Pcn"/>
    <s v="NHS North West London ICB - W2U3Z"/>
    <n v="15949"/>
    <n v="42343"/>
    <n v="1334"/>
    <n v="3559"/>
    <n v="8404"/>
    <n v="22371"/>
    <n v="3958"/>
    <n v="10507"/>
    <n v="1284"/>
    <n v="3359"/>
    <n v="969"/>
    <n v="2547"/>
    <n v="6.0756160260831402E-2"/>
    <n v="6.0151618921663555E-2"/>
    <x v="0"/>
    <x v="32"/>
    <x v="244"/>
    <s v="E85012"/>
  </r>
  <r>
    <x v="6"/>
    <s v="E85103"/>
    <s v="Lady Margaret Road Medical Centre"/>
    <s v="North Southall Pcn"/>
    <s v="NHS North West London ICB - W2U3Z"/>
    <n v="0"/>
    <n v="0"/>
    <n v="0"/>
    <n v="0"/>
    <n v="0"/>
    <n v="0"/>
    <n v="0"/>
    <n v="0"/>
    <n v="0"/>
    <n v="0"/>
    <n v="0"/>
    <n v="0"/>
    <n v="0"/>
    <n v="0"/>
    <x v="0"/>
    <x v="32"/>
    <x v="245"/>
    <s v="E85103"/>
  </r>
  <r>
    <x v="6"/>
    <s v="Y01221"/>
    <s v="Somerset Fhp O"/>
    <s v="North Southall Pcn"/>
    <s v="NHS North West London ICB - W2U3Z"/>
    <n v="302"/>
    <n v="906"/>
    <n v="31"/>
    <n v="93"/>
    <n v="155"/>
    <n v="465"/>
    <n v="51"/>
    <n v="153"/>
    <n v="36"/>
    <n v="108"/>
    <n v="29"/>
    <n v="87"/>
    <n v="9.602649006622517E-2"/>
    <n v="9.602649006622517E-2"/>
    <x v="0"/>
    <x v="32"/>
    <x v="246"/>
    <s v="Y01221"/>
  </r>
  <r>
    <x v="6"/>
    <s v="E85743"/>
    <s v="St. Georges Medical Ctr."/>
    <s v="North Southall Pcn"/>
    <s v="NHS North West London ICB - W2U3Z"/>
    <n v="0"/>
    <n v="0"/>
    <n v="0"/>
    <n v="0"/>
    <n v="0"/>
    <n v="0"/>
    <n v="0"/>
    <n v="0"/>
    <n v="0"/>
    <n v="0"/>
    <n v="0"/>
    <n v="0"/>
    <n v="0"/>
    <n v="0"/>
    <x v="0"/>
    <x v="32"/>
    <x v="31"/>
    <s v="E85743"/>
  </r>
  <r>
    <x v="6"/>
    <s v="E85119"/>
    <s v="The Mwh Practice"/>
    <s v="North Southall Pcn"/>
    <s v="NHS North West London ICB - W2U3Z"/>
    <n v="13824"/>
    <n v="37301"/>
    <n v="1351"/>
    <n v="3725"/>
    <n v="7276"/>
    <n v="19337"/>
    <n v="3161"/>
    <n v="8617"/>
    <n v="1089"/>
    <n v="2955"/>
    <n v="947"/>
    <n v="2667"/>
    <n v="6.850405092592593E-2"/>
    <n v="7.1499423607946172E-2"/>
    <x v="0"/>
    <x v="32"/>
    <x v="247"/>
    <s v="E85119"/>
  </r>
  <r>
    <x v="6"/>
    <s v="E85663"/>
    <s v="The Saluja Clinic"/>
    <s v="North Southall Pcn"/>
    <s v="NHS North West London ICB - W2U3Z"/>
    <n v="2894"/>
    <n v="5788"/>
    <n v="331"/>
    <n v="662"/>
    <n v="663"/>
    <n v="1326"/>
    <n v="1130"/>
    <n v="2260"/>
    <n v="488"/>
    <n v="976"/>
    <n v="282"/>
    <n v="564"/>
    <n v="9.7442985487214931E-2"/>
    <n v="9.7442985487214931E-2"/>
    <x v="0"/>
    <x v="32"/>
    <x v="248"/>
    <s v="E85663"/>
  </r>
  <r>
    <x v="6"/>
    <s v="E85721"/>
    <s v="The Town Surgery"/>
    <s v="North Southall Pcn"/>
    <s v="NHS North West London ICB - W2U3Z"/>
    <n v="0"/>
    <n v="0"/>
    <n v="0"/>
    <n v="0"/>
    <n v="0"/>
    <n v="0"/>
    <n v="0"/>
    <n v="0"/>
    <n v="0"/>
    <n v="0"/>
    <n v="0"/>
    <n v="0"/>
    <n v="0"/>
    <n v="0"/>
    <x v="0"/>
    <x v="32"/>
    <x v="249"/>
    <s v="E85721"/>
  </r>
  <r>
    <x v="6"/>
    <s v="E85715"/>
    <s v="Broadmead Surgery"/>
    <s v="Northolt Pcn"/>
    <s v="NHS North West London ICB - W2U3Z"/>
    <n v="0"/>
    <n v="0"/>
    <n v="0"/>
    <n v="0"/>
    <n v="0"/>
    <n v="0"/>
    <n v="0"/>
    <n v="0"/>
    <n v="0"/>
    <n v="0"/>
    <n v="0"/>
    <n v="0"/>
    <n v="0"/>
    <n v="0"/>
    <x v="0"/>
    <x v="33"/>
    <x v="250"/>
    <s v="E85715"/>
  </r>
  <r>
    <x v="6"/>
    <s v="E85712"/>
    <s v="Goodcare Practice"/>
    <s v="Northolt Pcn"/>
    <s v="NHS North West London ICB - W2U3Z"/>
    <n v="22001"/>
    <n v="45449"/>
    <n v="1644"/>
    <n v="3381"/>
    <n v="12603"/>
    <n v="26058"/>
    <n v="4479"/>
    <n v="9205"/>
    <n v="1907"/>
    <n v="3948"/>
    <n v="1368"/>
    <n v="2857"/>
    <n v="6.2178991864006182E-2"/>
    <n v="6.2861669123633085E-2"/>
    <x v="0"/>
    <x v="33"/>
    <x v="251"/>
    <s v="E85712"/>
  </r>
  <r>
    <x v="6"/>
    <s v="E85745"/>
    <s v="Jubilee Gardens Medical Centre"/>
    <s v="Northolt Pcn"/>
    <s v="NHS North West London ICB - W2U3Z"/>
    <n v="7367"/>
    <n v="22101"/>
    <n v="514"/>
    <n v="1542"/>
    <n v="4745"/>
    <n v="14235"/>
    <n v="1434"/>
    <n v="4302"/>
    <n v="403"/>
    <n v="1209"/>
    <n v="271"/>
    <n v="813"/>
    <n v="3.6785665806977057E-2"/>
    <n v="3.6785665806977057E-2"/>
    <x v="0"/>
    <x v="33"/>
    <x v="252"/>
    <s v="E85745"/>
  </r>
  <r>
    <x v="6"/>
    <s v="E85623"/>
    <s v="Somerset Medical Centre"/>
    <s v="Northolt Pcn"/>
    <s v="NHS North West London ICB - W2U3Z"/>
    <n v="4479"/>
    <n v="9651"/>
    <n v="321"/>
    <n v="678"/>
    <n v="2747"/>
    <n v="5928"/>
    <n v="800"/>
    <n v="1704"/>
    <n v="376"/>
    <n v="822"/>
    <n v="235"/>
    <n v="519"/>
    <n v="5.2467068542085285E-2"/>
    <n v="5.3776810693192414E-2"/>
    <x v="0"/>
    <x v="33"/>
    <x v="253"/>
    <s v="E85623"/>
  </r>
  <r>
    <x v="6"/>
    <s v="E85064"/>
    <s v="West End Surgery"/>
    <s v="Northolt Pcn"/>
    <s v="NHS North West London ICB - W2U3Z"/>
    <n v="2428"/>
    <n v="7274"/>
    <n v="220"/>
    <n v="660"/>
    <n v="1377"/>
    <n v="4124"/>
    <n v="503"/>
    <n v="1507"/>
    <n v="149"/>
    <n v="447"/>
    <n v="179"/>
    <n v="536"/>
    <n v="7.3723228995057663E-2"/>
    <n v="7.3687104756667579E-2"/>
    <x v="0"/>
    <x v="33"/>
    <x v="254"/>
    <s v="E85064"/>
  </r>
  <r>
    <x v="6"/>
    <s v="E85021"/>
    <s v="Yeading Medical Centre"/>
    <s v="Northolt Pcn"/>
    <s v="NHS North West London ICB - W2U3Z"/>
    <n v="3177"/>
    <n v="9393"/>
    <n v="361"/>
    <n v="1074"/>
    <n v="1319"/>
    <n v="3890"/>
    <n v="787"/>
    <n v="2331"/>
    <n v="306"/>
    <n v="902"/>
    <n v="404"/>
    <n v="1196"/>
    <n v="0.12716399118665409"/>
    <n v="0.12732886191844991"/>
    <x v="0"/>
    <x v="33"/>
    <x v="255"/>
    <s v="E85021"/>
  </r>
  <r>
    <x v="6"/>
    <s v="E87037"/>
    <s v="Connaught Square Practice"/>
    <s v="Regent Health Pcn"/>
    <s v="NHS North West London ICB - W2U3Z"/>
    <n v="1507"/>
    <n v="3002"/>
    <n v="195"/>
    <n v="389"/>
    <n v="496"/>
    <n v="985"/>
    <n v="384"/>
    <n v="768"/>
    <n v="250"/>
    <n v="498"/>
    <n v="182"/>
    <n v="362"/>
    <n v="0.12076974120769741"/>
    <n v="0.12058627581612258"/>
    <x v="7"/>
    <x v="34"/>
    <x v="256"/>
    <s v="E87037"/>
  </r>
  <r>
    <x v="6"/>
    <s v="E87052"/>
    <s v="Crompton Medical Centre"/>
    <s v="Regent Health Pcn"/>
    <s v="NHS North West London ICB - W2U3Z"/>
    <n v="1271"/>
    <n v="2542"/>
    <n v="71"/>
    <n v="142"/>
    <n v="704"/>
    <n v="1408"/>
    <n v="348"/>
    <n v="696"/>
    <n v="77"/>
    <n v="154"/>
    <n v="71"/>
    <n v="142"/>
    <n v="5.5861526357199057E-2"/>
    <n v="5.5861526357199057E-2"/>
    <x v="7"/>
    <x v="34"/>
    <x v="257"/>
    <s v="E87052"/>
  </r>
  <r>
    <x v="6"/>
    <s v="E87677"/>
    <s v="Imperial College Health Centre"/>
    <s v="Regent Health Pcn"/>
    <s v="NHS North West London ICB - W2U3Z"/>
    <n v="13149"/>
    <n v="27726"/>
    <n v="2049"/>
    <n v="4271"/>
    <n v="3218"/>
    <n v="6849"/>
    <n v="4509"/>
    <n v="9537"/>
    <n v="1573"/>
    <n v="3292"/>
    <n v="1800"/>
    <n v="3777"/>
    <n v="0.13689253935660506"/>
    <n v="0.13622592512443193"/>
    <x v="7"/>
    <x v="34"/>
    <x v="258"/>
    <s v="E87677"/>
  </r>
  <r>
    <x v="6"/>
    <s v="E87011"/>
    <s v="Lisson Grove Health Centre"/>
    <s v="Regent Health Pcn"/>
    <s v="NHS North West London ICB - W2U3Z"/>
    <n v="190"/>
    <n v="380"/>
    <n v="10"/>
    <n v="20"/>
    <n v="101"/>
    <n v="202"/>
    <n v="43"/>
    <n v="86"/>
    <n v="21"/>
    <n v="42"/>
    <n v="15"/>
    <n v="30"/>
    <n v="7.8947368421052627E-2"/>
    <n v="7.8947368421052627E-2"/>
    <x v="7"/>
    <x v="34"/>
    <x v="259"/>
    <s v="E87011"/>
  </r>
  <r>
    <x v="6"/>
    <s v="E87681"/>
    <s v="Newton Medical Centre"/>
    <s v="Regent Health Pcn"/>
    <s v="NHS North West London ICB - W2U3Z"/>
    <n v="3505"/>
    <n v="8705"/>
    <n v="245"/>
    <n v="652"/>
    <n v="2049"/>
    <n v="4870"/>
    <n v="740"/>
    <n v="1917"/>
    <n v="224"/>
    <n v="599"/>
    <n v="247"/>
    <n v="667"/>
    <n v="7.0470756062767481E-2"/>
    <n v="7.662263067202757E-2"/>
    <x v="7"/>
    <x v="34"/>
    <x v="260"/>
    <s v="E87681"/>
  </r>
  <r>
    <x v="6"/>
    <s v="E87008"/>
    <s v="Paddington Green Health Centre"/>
    <s v="Regent Health Pcn"/>
    <s v="NHS North West London ICB - W2U3Z"/>
    <n v="1700"/>
    <n v="3400"/>
    <n v="124"/>
    <n v="248"/>
    <n v="898"/>
    <n v="1796"/>
    <n v="368"/>
    <n v="736"/>
    <n v="178"/>
    <n v="356"/>
    <n v="132"/>
    <n v="264"/>
    <n v="7.7647058823529416E-2"/>
    <n v="7.7647058823529416E-2"/>
    <x v="7"/>
    <x v="34"/>
    <x v="261"/>
    <s v="E87008"/>
  </r>
  <r>
    <x v="6"/>
    <s v="Y00902"/>
    <s v="The Westbourne Green Surgery"/>
    <s v="Regent Health Pcn"/>
    <s v="NHS North West London ICB - W2U3Z"/>
    <n v="545"/>
    <n v="1090"/>
    <n v="73"/>
    <n v="146"/>
    <n v="259"/>
    <n v="518"/>
    <n v="116"/>
    <n v="232"/>
    <n v="55"/>
    <n v="110"/>
    <n v="42"/>
    <n v="84"/>
    <n v="7.7064220183486243E-2"/>
    <n v="7.7064220183486243E-2"/>
    <x v="7"/>
    <x v="34"/>
    <x v="262"/>
    <s v="Y00902"/>
  </r>
  <r>
    <x v="6"/>
    <s v="E87741"/>
    <s v="Woodfield Road Medical Centre"/>
    <s v="Regent Health Pcn"/>
    <s v="NHS North West London ICB - W2U3Z"/>
    <n v="2692"/>
    <n v="8076"/>
    <n v="265"/>
    <n v="795"/>
    <n v="1421"/>
    <n v="4263"/>
    <n v="685"/>
    <n v="2055"/>
    <n v="134"/>
    <n v="402"/>
    <n v="187"/>
    <n v="561"/>
    <n v="6.946508172362556E-2"/>
    <n v="6.946508172362556E-2"/>
    <x v="7"/>
    <x v="34"/>
    <x v="263"/>
    <s v="E87741"/>
  </r>
  <r>
    <x v="6"/>
    <s v="E85657"/>
    <s v="Ealing Park Health Centre"/>
    <s v="South Central Ealing Pcn"/>
    <s v="NHS North West London ICB - W2U3Z"/>
    <n v="15335"/>
    <n v="38726"/>
    <n v="1553"/>
    <n v="4115"/>
    <n v="6480"/>
    <n v="16210"/>
    <n v="3685"/>
    <n v="9575"/>
    <n v="1516"/>
    <n v="3680"/>
    <n v="2101"/>
    <n v="5146"/>
    <n v="0.13700684708183894"/>
    <n v="0.13288230129628673"/>
    <x v="0"/>
    <x v="35"/>
    <x v="264"/>
    <s v="E85657"/>
  </r>
  <r>
    <x v="6"/>
    <s v="E85628"/>
    <s v="Elthorne Park Surgery"/>
    <s v="South Central Ealing Pcn"/>
    <s v="NHS North West London ICB - W2U3Z"/>
    <n v="14510"/>
    <n v="36027"/>
    <n v="1243"/>
    <n v="3398"/>
    <n v="7410"/>
    <n v="17229"/>
    <n v="3297"/>
    <n v="8793"/>
    <n v="1157"/>
    <n v="2981"/>
    <n v="1403"/>
    <n v="3626"/>
    <n v="9.6691936595451417E-2"/>
    <n v="0.10064673716934522"/>
    <x v="0"/>
    <x v="35"/>
    <x v="265"/>
    <s v="E85628"/>
  </r>
  <r>
    <x v="6"/>
    <s v="E85034"/>
    <s v="Grosvenor House Surgery"/>
    <s v="South Central Ealing Pcn"/>
    <s v="NHS North West London ICB - W2U3Z"/>
    <n v="17571"/>
    <n v="45158"/>
    <n v="1149"/>
    <n v="3022"/>
    <n v="10529"/>
    <n v="26459"/>
    <n v="3580"/>
    <n v="9522"/>
    <n v="1277"/>
    <n v="3359"/>
    <n v="1036"/>
    <n v="2796"/>
    <n v="5.8960787661487678E-2"/>
    <n v="6.1915939589884408E-2"/>
    <x v="0"/>
    <x v="35"/>
    <x v="266"/>
    <s v="E85034"/>
  </r>
  <r>
    <x v="6"/>
    <s v="E85014"/>
    <s v="Northfields Surgery"/>
    <s v="South Central Ealing Pcn"/>
    <s v="NHS North West London ICB - W2U3Z"/>
    <n v="8444"/>
    <n v="21634"/>
    <n v="909"/>
    <n v="2404"/>
    <n v="3799"/>
    <n v="9508"/>
    <n v="2380"/>
    <n v="6339"/>
    <n v="578"/>
    <n v="1413"/>
    <n v="778"/>
    <n v="1970"/>
    <n v="9.2136428233064893E-2"/>
    <n v="9.1060367939354722E-2"/>
    <x v="0"/>
    <x v="35"/>
    <x v="267"/>
    <s v="E85014"/>
  </r>
  <r>
    <x v="6"/>
    <s v="E85122"/>
    <s v="The Florence Road Surgery"/>
    <s v="South Central Ealing Pcn"/>
    <s v="NHS North West London ICB - W2U3Z"/>
    <n v="19762"/>
    <n v="50612"/>
    <n v="2258"/>
    <n v="5972"/>
    <n v="9657"/>
    <n v="24027"/>
    <n v="4817"/>
    <n v="12915"/>
    <n v="1260"/>
    <n v="3142"/>
    <n v="1770"/>
    <n v="4556"/>
    <n v="8.9565833417670271E-2"/>
    <n v="9.0018177507310518E-2"/>
    <x v="0"/>
    <x v="35"/>
    <x v="268"/>
    <s v="E85122"/>
  </r>
  <r>
    <x v="6"/>
    <s v="E85719"/>
    <s v="Ashville Surgery"/>
    <s v="South Fulham Pcn"/>
    <s v="NHS North West London ICB - W2U3Z"/>
    <n v="17932"/>
    <n v="50321"/>
    <n v="1993"/>
    <n v="5567"/>
    <n v="6492"/>
    <n v="18269"/>
    <n v="7213"/>
    <n v="20273"/>
    <n v="1082"/>
    <n v="3036"/>
    <n v="1152"/>
    <n v="3176"/>
    <n v="6.4242694624135621E-2"/>
    <n v="6.3114802964964925E-2"/>
    <x v="1"/>
    <x v="36"/>
    <x v="269"/>
    <s v="E85719"/>
  </r>
  <r>
    <x v="6"/>
    <s v="E85025"/>
    <s v="Cassidy Road Medical Centre"/>
    <s v="South Fulham Pcn"/>
    <s v="NHS North West London ICB - W2U3Z"/>
    <n v="23936"/>
    <n v="67944"/>
    <n v="1866"/>
    <n v="5357"/>
    <n v="11640"/>
    <n v="32668"/>
    <n v="7956"/>
    <n v="22776"/>
    <n v="1188"/>
    <n v="3413"/>
    <n v="1286"/>
    <n v="3730"/>
    <n v="5.3726604278074866E-2"/>
    <n v="5.4898151418815495E-2"/>
    <x v="1"/>
    <x v="36"/>
    <x v="270"/>
    <s v="E85025"/>
  </r>
  <r>
    <x v="6"/>
    <s v="E85649"/>
    <s v="Fulham Cross Medical Centre"/>
    <s v="South Fulham Pcn"/>
    <s v="NHS North West London ICB - W2U3Z"/>
    <n v="8307"/>
    <n v="23274"/>
    <n v="792"/>
    <n v="2231"/>
    <n v="4103"/>
    <n v="11455"/>
    <n v="2279"/>
    <n v="6447"/>
    <n v="548"/>
    <n v="1471"/>
    <n v="585"/>
    <n v="1670"/>
    <n v="7.0422535211267609E-2"/>
    <n v="7.1753888459224882E-2"/>
    <x v="1"/>
    <x v="36"/>
    <x v="271"/>
    <s v="E85649"/>
  </r>
  <r>
    <x v="6"/>
    <s v="E85128"/>
    <s v="Sands End Health Clinic"/>
    <s v="South Fulham Pcn"/>
    <s v="NHS North West London ICB - W2U3Z"/>
    <n v="19800"/>
    <n v="58881"/>
    <n v="2188"/>
    <n v="6517"/>
    <n v="8393"/>
    <n v="24932"/>
    <n v="5882"/>
    <n v="17502"/>
    <n v="1641"/>
    <n v="4858"/>
    <n v="1696"/>
    <n v="5072"/>
    <n v="8.5656565656565653E-2"/>
    <n v="8.6139841374976642E-2"/>
    <x v="1"/>
    <x v="36"/>
    <x v="272"/>
    <s v="E85128"/>
  </r>
  <r>
    <x v="6"/>
    <s v="E85118"/>
    <s v="The Fulham Medical Centre"/>
    <s v="South Fulham Pcn"/>
    <s v="NHS North West London ICB - W2U3Z"/>
    <n v="11017"/>
    <n v="32991"/>
    <n v="1022"/>
    <n v="3064"/>
    <n v="4928"/>
    <n v="14753"/>
    <n v="3681"/>
    <n v="11018"/>
    <n v="661"/>
    <n v="1982"/>
    <n v="725"/>
    <n v="2174"/>
    <n v="6.5807388581283474E-2"/>
    <n v="6.5896759722348514E-2"/>
    <x v="1"/>
    <x v="36"/>
    <x v="273"/>
    <s v="E85118"/>
  </r>
  <r>
    <x v="6"/>
    <s v="E85685"/>
    <s v="The Lilyville Surgery"/>
    <s v="South Fulham Pcn"/>
    <s v="NHS North West London ICB - W2U3Z"/>
    <n v="18716"/>
    <n v="56128"/>
    <n v="2545"/>
    <n v="7634"/>
    <n v="6537"/>
    <n v="19600"/>
    <n v="6379"/>
    <n v="19129"/>
    <n v="1599"/>
    <n v="4797"/>
    <n v="1656"/>
    <n v="4968"/>
    <n v="8.8480444539431505E-2"/>
    <n v="8.8511972633979474E-2"/>
    <x v="1"/>
    <x v="36"/>
    <x v="274"/>
    <s v="E85685"/>
  </r>
  <r>
    <x v="6"/>
    <s v="E85038"/>
    <s v="The Surgery, Dr Mangwana &amp; Partners"/>
    <s v="South Fulham Pcn"/>
    <s v="NHS North West London ICB - W2U3Z"/>
    <n v="11126"/>
    <n v="28385"/>
    <n v="999"/>
    <n v="2480"/>
    <n v="5459"/>
    <n v="14134"/>
    <n v="3179"/>
    <n v="8073"/>
    <n v="761"/>
    <n v="1891"/>
    <n v="728"/>
    <n v="1807"/>
    <n v="6.5432320690275034E-2"/>
    <n v="6.3660384005636783E-2"/>
    <x v="1"/>
    <x v="36"/>
    <x v="275"/>
    <s v="E85038"/>
  </r>
  <r>
    <x v="6"/>
    <s v="E85049"/>
    <s v="Belmont Medical Centre"/>
    <s v="South Southall Pcn"/>
    <s v="NHS North West London ICB - W2U3Z"/>
    <n v="12333"/>
    <n v="36999"/>
    <n v="924"/>
    <n v="2772"/>
    <n v="7309"/>
    <n v="21927"/>
    <n v="2558"/>
    <n v="7674"/>
    <n v="813"/>
    <n v="2439"/>
    <n v="729"/>
    <n v="2187"/>
    <n v="5.9109705667720752E-2"/>
    <n v="5.9109705667720752E-2"/>
    <x v="0"/>
    <x v="37"/>
    <x v="276"/>
    <s v="E85049"/>
  </r>
  <r>
    <x v="6"/>
    <s v="Y02342"/>
    <s v="Featherstone Road Health Centre"/>
    <s v="South Southall Pcn"/>
    <s v="NHS North West London ICB - W2U3Z"/>
    <n v="6841"/>
    <n v="10507"/>
    <n v="634"/>
    <n v="983"/>
    <n v="3904"/>
    <n v="6004"/>
    <n v="1304"/>
    <n v="2004"/>
    <n v="597"/>
    <n v="895"/>
    <n v="402"/>
    <n v="621"/>
    <n v="5.876333869317351E-2"/>
    <n v="5.9103454839630726E-2"/>
    <x v="0"/>
    <x v="37"/>
    <x v="277"/>
    <s v="Y02342"/>
  </r>
  <r>
    <x v="6"/>
    <s v="E85121"/>
    <s v="Guru Nanak Medical Centre"/>
    <s v="South Southall Pcn"/>
    <s v="NHS North West London ICB - W2U3Z"/>
    <n v="1104"/>
    <n v="2208"/>
    <n v="97"/>
    <n v="194"/>
    <n v="592"/>
    <n v="1184"/>
    <n v="236"/>
    <n v="472"/>
    <n v="130"/>
    <n v="260"/>
    <n v="49"/>
    <n v="98"/>
    <n v="4.4384057971014496E-2"/>
    <n v="4.4384057971014496E-2"/>
    <x v="0"/>
    <x v="37"/>
    <x v="278"/>
    <s v="E85121"/>
  </r>
  <r>
    <x v="6"/>
    <s v="E85090"/>
    <s v="Hammond Road Surgery"/>
    <s v="South Southall Pcn"/>
    <s v="NHS North West London ICB - W2U3Z"/>
    <n v="7115"/>
    <n v="18927"/>
    <n v="491"/>
    <n v="1278"/>
    <n v="4731"/>
    <n v="12755"/>
    <n v="1226"/>
    <n v="3161"/>
    <n v="372"/>
    <n v="984"/>
    <n v="295"/>
    <n v="749"/>
    <n v="4.1461700632466618E-2"/>
    <n v="3.9573096634437574E-2"/>
    <x v="0"/>
    <x v="37"/>
    <x v="279"/>
    <s v="E85090"/>
  </r>
  <r>
    <x v="6"/>
    <s v="E85656"/>
    <s v="Sunrise Medical Centre"/>
    <s v="South Southall Pcn"/>
    <s v="NHS North West London ICB - W2U3Z"/>
    <n v="1214"/>
    <n v="2238"/>
    <n v="89"/>
    <n v="152"/>
    <n v="669"/>
    <n v="1253"/>
    <n v="271"/>
    <n v="495"/>
    <n v="106"/>
    <n v="191"/>
    <n v="79"/>
    <n v="147"/>
    <n v="6.5074135090609553E-2"/>
    <n v="6.5683646112600538E-2"/>
    <x v="0"/>
    <x v="37"/>
    <x v="280"/>
    <s v="E85656"/>
  </r>
  <r>
    <x v="6"/>
    <s v="E85633"/>
    <s v="The Southall Medical Ctr."/>
    <s v="South Southall Pcn"/>
    <s v="NHS North West London ICB - W2U3Z"/>
    <n v="696"/>
    <n v="2088"/>
    <n v="61"/>
    <n v="183"/>
    <n v="299"/>
    <n v="897"/>
    <n v="183"/>
    <n v="549"/>
    <n v="96"/>
    <n v="288"/>
    <n v="57"/>
    <n v="171"/>
    <n v="8.1896551724137928E-2"/>
    <n v="8.1896551724137928E-2"/>
    <x v="0"/>
    <x v="37"/>
    <x v="281"/>
    <s v="E85633"/>
  </r>
  <r>
    <x v="6"/>
    <s v="E85006"/>
    <s v="Waterside Medical Centre"/>
    <s v="South Southall Pcn"/>
    <s v="NHS North West London ICB - W2U3Z"/>
    <n v="9667"/>
    <n v="27718"/>
    <n v="682"/>
    <n v="1955"/>
    <n v="5686"/>
    <n v="16385"/>
    <n v="2068"/>
    <n v="5896"/>
    <n v="679"/>
    <n v="1911"/>
    <n v="552"/>
    <n v="1571"/>
    <n v="5.7101479259335883E-2"/>
    <n v="5.6677970993578179E-2"/>
    <x v="0"/>
    <x v="37"/>
    <x v="282"/>
    <s v="E85006"/>
  </r>
  <r>
    <x v="6"/>
    <s v="E85061"/>
    <s v="Welcome Practice"/>
    <s v="South Southall Pcn"/>
    <s v="NHS North West London ICB - W2U3Z"/>
    <n v="7292"/>
    <n v="21876"/>
    <n v="609"/>
    <n v="1827"/>
    <n v="4268"/>
    <n v="12804"/>
    <n v="1406"/>
    <n v="4218"/>
    <n v="528"/>
    <n v="1584"/>
    <n v="481"/>
    <n v="1443"/>
    <n v="6.5962698848052656E-2"/>
    <n v="6.5962698848052656E-2"/>
    <x v="0"/>
    <x v="37"/>
    <x v="283"/>
    <s v="E85061"/>
  </r>
  <r>
    <x v="6"/>
    <s v="E87753"/>
    <s v="Belgrave Medical Centre"/>
    <s v="South Westminster Pcn"/>
    <s v="NHS North West London ICB - W2U3Z"/>
    <n v="21136"/>
    <n v="48561"/>
    <n v="2055"/>
    <n v="4800"/>
    <n v="8136"/>
    <n v="18306"/>
    <n v="6584"/>
    <n v="15473"/>
    <n v="2683"/>
    <n v="6014"/>
    <n v="1678"/>
    <n v="3968"/>
    <n v="7.9390613171839514E-2"/>
    <n v="8.1711661621465786E-2"/>
    <x v="7"/>
    <x v="38"/>
    <x v="284"/>
    <s v="E87753"/>
  </r>
  <r>
    <x v="6"/>
    <s v="E87005"/>
    <s v="Belgravia Surgery"/>
    <s v="South Westminster Pcn"/>
    <s v="NHS North West London ICB - W2U3Z"/>
    <n v="4800"/>
    <n v="6494"/>
    <n v="481"/>
    <n v="604"/>
    <n v="2112"/>
    <n v="3042"/>
    <n v="1693"/>
    <n v="2261"/>
    <n v="256"/>
    <n v="303"/>
    <n v="258"/>
    <n v="284"/>
    <n v="5.3749999999999999E-2"/>
    <n v="4.3732676316599939E-2"/>
    <x v="7"/>
    <x v="38"/>
    <x v="285"/>
    <s v="E87005"/>
  </r>
  <r>
    <x v="6"/>
    <s v="E87768"/>
    <s v="Kings College Health Centre"/>
    <s v="South Westminster Pcn"/>
    <s v="NHS North West London ICB - W2U3Z"/>
    <n v="3809"/>
    <n v="9769"/>
    <n v="409"/>
    <n v="1053"/>
    <n v="1607"/>
    <n v="3992"/>
    <n v="789"/>
    <n v="2058"/>
    <n v="296"/>
    <n v="752"/>
    <n v="708"/>
    <n v="1914"/>
    <n v="0.18587555788920976"/>
    <n v="0.19592588801310268"/>
    <x v="7"/>
    <x v="38"/>
    <x v="286"/>
    <s v="E87768"/>
  </r>
  <r>
    <x v="6"/>
    <s v="E87739"/>
    <s v="Millbank Medical Centre"/>
    <s v="South Westminster Pcn"/>
    <s v="NHS North West London ICB - W2U3Z"/>
    <n v="12955"/>
    <n v="44609"/>
    <n v="1147"/>
    <n v="4025"/>
    <n v="6459"/>
    <n v="21967"/>
    <n v="3459"/>
    <n v="12154"/>
    <n v="840"/>
    <n v="2839"/>
    <n v="1050"/>
    <n v="3624"/>
    <n v="8.1049787726746425E-2"/>
    <n v="8.1239211818242951E-2"/>
    <x v="7"/>
    <x v="38"/>
    <x v="287"/>
    <s v="E87739"/>
  </r>
  <r>
    <x v="6"/>
    <s v="E87034"/>
    <s v="Pimlico Health At The Marven Surgery"/>
    <s v="South Westminster Pcn"/>
    <s v="NHS North West London ICB - W2U3Z"/>
    <n v="18039"/>
    <n v="36292"/>
    <n v="1690"/>
    <n v="3401"/>
    <n v="8261"/>
    <n v="16599"/>
    <n v="5029"/>
    <n v="10125"/>
    <n v="1406"/>
    <n v="2840"/>
    <n v="1653"/>
    <n v="3327"/>
    <n v="9.1634791285547981E-2"/>
    <n v="9.1673095999118256E-2"/>
    <x v="7"/>
    <x v="38"/>
    <x v="288"/>
    <s v="E87034"/>
  </r>
  <r>
    <x v="6"/>
    <s v="E87740"/>
    <s v="The Dr Hickey Surgery For The Homeless"/>
    <s v="South Westminster Pcn"/>
    <s v="NHS North West London ICB - W2U3Z"/>
    <n v="0"/>
    <n v="0"/>
    <n v="0"/>
    <n v="0"/>
    <n v="0"/>
    <n v="0"/>
    <n v="0"/>
    <n v="0"/>
    <n v="0"/>
    <n v="0"/>
    <n v="0"/>
    <n v="0"/>
    <n v="0"/>
    <n v="0"/>
    <x v="7"/>
    <x v="38"/>
    <x v="289"/>
    <s v="E87740"/>
  </r>
  <r>
    <x v="6"/>
    <s v="E87002"/>
    <s v="Victoria Medical Centre"/>
    <s v="South Westminster Pcn"/>
    <s v="NHS North West London ICB - W2U3Z"/>
    <n v="24533"/>
    <n v="49066"/>
    <n v="2032"/>
    <n v="4064"/>
    <n v="11983"/>
    <n v="23966"/>
    <n v="7242"/>
    <n v="14484"/>
    <n v="1723"/>
    <n v="3446"/>
    <n v="1553"/>
    <n v="3106"/>
    <n v="6.330249052296906E-2"/>
    <n v="6.330249052296906E-2"/>
    <x v="7"/>
    <x v="38"/>
    <x v="290"/>
    <s v="E87002"/>
  </r>
  <r>
    <x v="6"/>
    <s v="E87691"/>
    <s v="Westminster School"/>
    <s v="South Westminster Pcn"/>
    <s v="NHS North West London ICB - W2U3Z"/>
    <n v="0"/>
    <n v="0"/>
    <n v="0"/>
    <n v="0"/>
    <n v="0"/>
    <n v="0"/>
    <n v="0"/>
    <n v="0"/>
    <n v="0"/>
    <n v="0"/>
    <n v="0"/>
    <n v="0"/>
    <n v="0"/>
    <n v="0"/>
    <x v="7"/>
    <x v="38"/>
    <x v="291"/>
    <s v="E87691"/>
  </r>
  <r>
    <x v="6"/>
    <s v="E84061"/>
    <s v="Elliott Hall Medical Ctr."/>
    <s v="Sphere Pcn"/>
    <s v="NHS North West London ICB - W2U3Z"/>
    <n v="24569"/>
    <n v="62943"/>
    <n v="3158"/>
    <n v="8051"/>
    <n v="6533"/>
    <n v="16739"/>
    <n v="7102"/>
    <n v="18234"/>
    <n v="3990"/>
    <n v="10240"/>
    <n v="3786"/>
    <n v="9679"/>
    <n v="0.15409662582929709"/>
    <n v="0.15377404953688259"/>
    <x v="6"/>
    <x v="39"/>
    <x v="292"/>
    <s v="E84061"/>
  </r>
  <r>
    <x v="6"/>
    <s v="E84058"/>
    <s v="Gp Direct"/>
    <s v="Sphere Pcn"/>
    <s v="NHS North West London ICB - W2U3Z"/>
    <n v="30326"/>
    <n v="75139"/>
    <n v="3172"/>
    <n v="7557"/>
    <n v="10939"/>
    <n v="28857"/>
    <n v="8562"/>
    <n v="20335"/>
    <n v="4287"/>
    <n v="10448"/>
    <n v="3366"/>
    <n v="7942"/>
    <n v="0.11099386664907999"/>
    <n v="0.10569744074315601"/>
    <x v="6"/>
    <x v="39"/>
    <x v="293"/>
    <s v="E84058"/>
  </r>
  <r>
    <x v="6"/>
    <s v="E84053"/>
    <s v="Hatch End Medical Centre"/>
    <s v="Sphere Pcn"/>
    <s v="NHS North West London ICB - W2U3Z"/>
    <n v="5830"/>
    <n v="20091"/>
    <n v="561"/>
    <n v="1950"/>
    <n v="2274"/>
    <n v="7671"/>
    <n v="1901"/>
    <n v="6635"/>
    <n v="558"/>
    <n v="1972"/>
    <n v="536"/>
    <n v="1863"/>
    <n v="9.1938250428816468E-2"/>
    <n v="9.2728087203225326E-2"/>
    <x v="6"/>
    <x v="39"/>
    <x v="294"/>
    <s v="E84053"/>
  </r>
  <r>
    <x v="6"/>
    <s v="E84693"/>
    <s v="St. Peter'S Medical Centre"/>
    <s v="Sphere Pcn"/>
    <s v="NHS North West London ICB - W2U3Z"/>
    <n v="19566"/>
    <n v="54732"/>
    <n v="1910"/>
    <n v="5359"/>
    <n v="8502"/>
    <n v="23721"/>
    <n v="5532"/>
    <n v="15534"/>
    <n v="1713"/>
    <n v="4797"/>
    <n v="1909"/>
    <n v="5321"/>
    <n v="9.7567208422774207E-2"/>
    <n v="9.7219177081049477E-2"/>
    <x v="6"/>
    <x v="39"/>
    <x v="295"/>
    <s v="E84693"/>
  </r>
  <r>
    <x v="6"/>
    <s v="E84018"/>
    <s v="Streatfield Health Centre"/>
    <s v="Sphere Pcn"/>
    <s v="NHS North West London ICB - W2U3Z"/>
    <n v="16013"/>
    <n v="45348"/>
    <n v="1774"/>
    <n v="4954"/>
    <n v="5279"/>
    <n v="15658"/>
    <n v="5030"/>
    <n v="14046"/>
    <n v="2143"/>
    <n v="5804"/>
    <n v="1787"/>
    <n v="4886"/>
    <n v="0.11159682757759321"/>
    <n v="0.10774455323277764"/>
    <x v="6"/>
    <x v="39"/>
    <x v="296"/>
    <s v="E84018"/>
  </r>
  <r>
    <x v="6"/>
    <s v="E84044"/>
    <s v="The Northwick Surgery"/>
    <s v="Sphere Pcn"/>
    <s v="NHS North West London ICB - W2U3Z"/>
    <n v="23934"/>
    <n v="67474"/>
    <n v="2231"/>
    <n v="6348"/>
    <n v="11005"/>
    <n v="30916"/>
    <n v="6443"/>
    <n v="18250"/>
    <n v="1979"/>
    <n v="5548"/>
    <n v="2276"/>
    <n v="6412"/>
    <n v="9.5094844154758926E-2"/>
    <n v="9.5029196431217947E-2"/>
    <x v="6"/>
    <x v="39"/>
    <x v="297"/>
    <s v="E84044"/>
  </r>
  <r>
    <x v="6"/>
    <s v="E87756"/>
    <s v="Ground Floor Lanark Medical Centre"/>
    <s v="St John'S Wood &amp; Maida Vale Pcn"/>
    <s v="NHS North West London ICB - W2U3Z"/>
    <n v="0"/>
    <n v="0"/>
    <n v="0"/>
    <n v="0"/>
    <n v="0"/>
    <n v="0"/>
    <n v="0"/>
    <n v="0"/>
    <n v="0"/>
    <n v="0"/>
    <n v="0"/>
    <n v="0"/>
    <n v="0"/>
    <n v="0"/>
    <x v="7"/>
    <x v="40"/>
    <x v="298"/>
    <s v="E87756"/>
  </r>
  <r>
    <x v="6"/>
    <s v="E87006"/>
    <s v="Little Venice Medical Centre"/>
    <s v="St John'S Wood &amp; Maida Vale Pcn"/>
    <s v="NHS North West London ICB - W2U3Z"/>
    <n v="0"/>
    <n v="0"/>
    <n v="0"/>
    <n v="0"/>
    <n v="0"/>
    <n v="0"/>
    <n v="0"/>
    <n v="0"/>
    <n v="0"/>
    <n v="0"/>
    <n v="0"/>
    <n v="0"/>
    <n v="0"/>
    <n v="0"/>
    <x v="7"/>
    <x v="40"/>
    <x v="299"/>
    <s v="E87006"/>
  </r>
  <r>
    <x v="6"/>
    <s v="E87010"/>
    <s v="Maida Vale Medical Centre"/>
    <s v="St John'S Wood &amp; Maida Vale Pcn"/>
    <s v="NHS North West London ICB - W2U3Z"/>
    <n v="407"/>
    <n v="814"/>
    <n v="43"/>
    <n v="86"/>
    <n v="169"/>
    <n v="338"/>
    <n v="97"/>
    <n v="194"/>
    <n v="53"/>
    <n v="106"/>
    <n v="45"/>
    <n v="90"/>
    <n v="0.11056511056511056"/>
    <n v="0.11056511056511056"/>
    <x v="7"/>
    <x v="40"/>
    <x v="300"/>
    <s v="E87010"/>
  </r>
  <r>
    <x v="6"/>
    <s v="E87609"/>
    <s v="St Johns Wood Medical Practice"/>
    <s v="St John'S Wood &amp; Maida Vale Pcn"/>
    <s v="NHS North West London ICB - W2U3Z"/>
    <n v="4084"/>
    <n v="8500"/>
    <n v="537"/>
    <n v="1106"/>
    <n v="1417"/>
    <n v="3048"/>
    <n v="1236"/>
    <n v="2541"/>
    <n v="557"/>
    <n v="1128"/>
    <n v="337"/>
    <n v="677"/>
    <n v="8.2517140058765912E-2"/>
    <n v="7.9647058823529418E-2"/>
    <x v="7"/>
    <x v="40"/>
    <x v="301"/>
    <s v="E87609"/>
  </r>
  <r>
    <x v="6"/>
    <s v="E87046"/>
    <s v="The Randolph Surgery"/>
    <s v="St John'S Wood &amp; Maida Vale Pcn"/>
    <s v="NHS North West London ICB - W2U3Z"/>
    <n v="6164"/>
    <n v="11417"/>
    <n v="686"/>
    <n v="1291"/>
    <n v="2584"/>
    <n v="4741"/>
    <n v="1977"/>
    <n v="3630"/>
    <n v="532"/>
    <n v="1025"/>
    <n v="385"/>
    <n v="730"/>
    <n v="6.2459441920830631E-2"/>
    <n v="6.3939738985723041E-2"/>
    <x v="7"/>
    <x v="40"/>
    <x v="302"/>
    <s v="E87046"/>
  </r>
  <r>
    <x v="6"/>
    <s v="E87663"/>
    <s v="Third Floor Lanark Road Medical Centre"/>
    <s v="St John'S Wood &amp; Maida Vale Pcn"/>
    <s v="NHS North West London ICB - W2U3Z"/>
    <n v="0"/>
    <n v="0"/>
    <n v="0"/>
    <n v="0"/>
    <n v="0"/>
    <n v="0"/>
    <n v="0"/>
    <n v="0"/>
    <n v="0"/>
    <n v="0"/>
    <n v="0"/>
    <n v="0"/>
    <n v="0"/>
    <n v="0"/>
    <x v="7"/>
    <x v="40"/>
    <x v="303"/>
    <s v="E87663"/>
  </r>
  <r>
    <x v="6"/>
    <s v="E87754"/>
    <s v="Wellington Health Centre"/>
    <s v="St John'S Wood &amp; Maida Vale Pcn"/>
    <s v="NHS North West London ICB - W2U3Z"/>
    <n v="12374"/>
    <n v="30247"/>
    <n v="1007"/>
    <n v="2482"/>
    <n v="6946"/>
    <n v="16931"/>
    <n v="3249"/>
    <n v="7967"/>
    <n v="680"/>
    <n v="1617"/>
    <n v="492"/>
    <n v="1250"/>
    <n v="3.976078875060611E-2"/>
    <n v="4.1326412536780509E-2"/>
    <x v="7"/>
    <x v="40"/>
    <x v="304"/>
    <s v="E87754"/>
  </r>
  <r>
    <x v="6"/>
    <s v="E86009"/>
    <s v="Belmont Medical Centre"/>
    <s v="Synergy Pcn"/>
    <s v="NHS North West London ICB - W2U3Z"/>
    <n v="7298"/>
    <n v="18035"/>
    <n v="596"/>
    <n v="1515"/>
    <n v="3321"/>
    <n v="8137"/>
    <n v="1418"/>
    <n v="3560"/>
    <n v="944"/>
    <n v="2341"/>
    <n v="1019"/>
    <n v="2482"/>
    <n v="0.13962729514935598"/>
    <n v="0.13762129193235376"/>
    <x v="5"/>
    <x v="41"/>
    <x v="276"/>
    <s v="E86009"/>
  </r>
  <r>
    <x v="6"/>
    <s v="E86030"/>
    <s v="Brunel Medical Centre"/>
    <s v="Synergy Pcn"/>
    <s v="NHS North West London ICB - W2U3Z"/>
    <n v="684"/>
    <n v="1469"/>
    <n v="81"/>
    <n v="171"/>
    <n v="241"/>
    <n v="517"/>
    <n v="159"/>
    <n v="349"/>
    <n v="94"/>
    <n v="199"/>
    <n v="109"/>
    <n v="233"/>
    <n v="0.15935672514619884"/>
    <n v="0.15861130020422057"/>
    <x v="5"/>
    <x v="41"/>
    <x v="305"/>
    <s v="E86030"/>
  </r>
  <r>
    <x v="6"/>
    <s v="E86015"/>
    <s v="Central Uxbridge Surgery"/>
    <s v="Synergy Pcn"/>
    <s v="NHS North West London ICB - W2U3Z"/>
    <n v="10513"/>
    <n v="22081"/>
    <n v="957"/>
    <n v="1996"/>
    <n v="4353"/>
    <n v="9184"/>
    <n v="2049"/>
    <n v="4288"/>
    <n v="1376"/>
    <n v="2894"/>
    <n v="1778"/>
    <n v="3719"/>
    <n v="0.16912394178635975"/>
    <n v="0.16842534305511525"/>
    <x v="5"/>
    <x v="41"/>
    <x v="306"/>
    <s v="E86015"/>
  </r>
  <r>
    <x v="6"/>
    <s v="E86036"/>
    <s v="Hillingdon Health Centre"/>
    <s v="Synergy Pcn"/>
    <s v="NHS North West London ICB - W2U3Z"/>
    <n v="947"/>
    <n v="1894"/>
    <n v="108"/>
    <n v="216"/>
    <n v="267"/>
    <n v="534"/>
    <n v="268"/>
    <n v="536"/>
    <n v="124"/>
    <n v="248"/>
    <n v="180"/>
    <n v="360"/>
    <n v="0.19007391763463569"/>
    <n v="0.19007391763463569"/>
    <x v="5"/>
    <x v="41"/>
    <x v="307"/>
    <s v="E86036"/>
  </r>
  <r>
    <x v="6"/>
    <s v="E85091"/>
    <s v="Brunswick Surgery"/>
    <s v="The Ealing Network Pcn"/>
    <s v="NHS North West London ICB - W2U3Z"/>
    <n v="0"/>
    <n v="0"/>
    <n v="0"/>
    <n v="0"/>
    <n v="0"/>
    <n v="0"/>
    <n v="0"/>
    <n v="0"/>
    <n v="0"/>
    <n v="0"/>
    <n v="0"/>
    <n v="0"/>
    <n v="0"/>
    <n v="0"/>
    <x v="0"/>
    <x v="42"/>
    <x v="308"/>
    <s v="E85091"/>
  </r>
  <r>
    <x v="6"/>
    <s v="E85026"/>
    <s v="Gordon House Surgery"/>
    <s v="The Ealing Network Pcn"/>
    <s v="NHS North West London ICB - W2U3Z"/>
    <n v="26621"/>
    <n v="70345"/>
    <n v="2626"/>
    <n v="6848"/>
    <n v="12112"/>
    <n v="32219"/>
    <n v="7610"/>
    <n v="19922"/>
    <n v="2050"/>
    <n v="5556"/>
    <n v="2223"/>
    <n v="5800"/>
    <n v="8.3505503174185799E-2"/>
    <n v="8.2450778306915912E-2"/>
    <x v="0"/>
    <x v="42"/>
    <x v="309"/>
    <s v="E85026"/>
  </r>
  <r>
    <x v="6"/>
    <s v="E85726"/>
    <s v="Mattock Lane Health Centre"/>
    <s v="The Ealing Network Pcn"/>
    <s v="NHS North West London ICB - W2U3Z"/>
    <n v="0"/>
    <n v="0"/>
    <n v="0"/>
    <n v="0"/>
    <n v="0"/>
    <n v="0"/>
    <n v="0"/>
    <n v="0"/>
    <n v="0"/>
    <n v="0"/>
    <n v="0"/>
    <n v="0"/>
    <n v="0"/>
    <n v="0"/>
    <x v="0"/>
    <x v="42"/>
    <x v="310"/>
    <s v="E85726"/>
  </r>
  <r>
    <x v="6"/>
    <s v="E85057"/>
    <s v="Queens Walk Practice"/>
    <s v="The Ealing Network Pcn"/>
    <s v="NHS North West London ICB - W2U3Z"/>
    <n v="0"/>
    <n v="0"/>
    <n v="0"/>
    <n v="0"/>
    <n v="0"/>
    <n v="0"/>
    <n v="0"/>
    <n v="0"/>
    <n v="0"/>
    <n v="0"/>
    <n v="0"/>
    <n v="0"/>
    <n v="0"/>
    <n v="0"/>
    <x v="0"/>
    <x v="42"/>
    <x v="311"/>
    <s v="E85057"/>
  </r>
  <r>
    <x v="6"/>
    <s v="E85120"/>
    <s v="The Argyle Surgery"/>
    <s v="The Ealing Network Pcn"/>
    <s v="NHS North West London ICB - W2U3Z"/>
    <n v="2935"/>
    <n v="4534"/>
    <n v="336"/>
    <n v="540"/>
    <n v="1152"/>
    <n v="1649"/>
    <n v="617"/>
    <n v="984"/>
    <n v="484"/>
    <n v="791"/>
    <n v="346"/>
    <n v="570"/>
    <n v="0.11788756388415673"/>
    <n v="0.12571680635200705"/>
    <x v="0"/>
    <x v="42"/>
    <x v="312"/>
    <s v="E85120"/>
  </r>
  <r>
    <x v="6"/>
    <s v="E85099"/>
    <s v="The Avenue Surgery"/>
    <s v="The Ealing Network Pcn"/>
    <s v="NHS North West London ICB - W2U3Z"/>
    <n v="2864"/>
    <n v="8592"/>
    <n v="363"/>
    <n v="1089"/>
    <n v="1314"/>
    <n v="3942"/>
    <n v="752"/>
    <n v="2256"/>
    <n v="188"/>
    <n v="564"/>
    <n v="247"/>
    <n v="741"/>
    <n v="8.6243016759776539E-2"/>
    <n v="8.6243016759776539E-2"/>
    <x v="0"/>
    <x v="42"/>
    <x v="313"/>
    <s v="E85099"/>
  </r>
  <r>
    <x v="6"/>
    <s v="E85123"/>
    <s v="The Corfton Road Surgery"/>
    <s v="The Ealing Network Pcn"/>
    <s v="NHS North West London ICB - W2U3Z"/>
    <n v="1232"/>
    <n v="2468"/>
    <n v="164"/>
    <n v="329"/>
    <n v="465"/>
    <n v="932"/>
    <n v="314"/>
    <n v="628"/>
    <n v="137"/>
    <n v="275"/>
    <n v="152"/>
    <n v="304"/>
    <n v="0.12337662337662338"/>
    <n v="0.12317666126418152"/>
    <x v="0"/>
    <x v="42"/>
    <x v="314"/>
    <s v="E85123"/>
  </r>
  <r>
    <x v="6"/>
    <s v="E85116"/>
    <s v="The Cuckoo Lane Practice"/>
    <s v="The Ealing Network Pcn"/>
    <s v="NHS North West London ICB - W2U3Z"/>
    <n v="0"/>
    <n v="0"/>
    <n v="0"/>
    <n v="0"/>
    <n v="0"/>
    <n v="0"/>
    <n v="0"/>
    <n v="0"/>
    <n v="0"/>
    <n v="0"/>
    <n v="0"/>
    <n v="0"/>
    <n v="0"/>
    <n v="0"/>
    <x v="0"/>
    <x v="42"/>
    <x v="315"/>
    <s v="E85116"/>
  </r>
  <r>
    <x v="6"/>
    <s v="Y04225"/>
    <s v="Wlt Care Home Service"/>
    <s v="The Ealing Network Pcn"/>
    <s v="NHS North West London ICB - W2U3Z"/>
    <n v="0"/>
    <n v="0"/>
    <n v="0"/>
    <n v="0"/>
    <n v="0"/>
    <n v="0"/>
    <n v="0"/>
    <n v="0"/>
    <n v="0"/>
    <n v="0"/>
    <n v="0"/>
    <n v="0"/>
    <n v="0"/>
    <n v="0"/>
    <x v="0"/>
    <x v="43"/>
    <x v="316"/>
    <s v="Y04225"/>
  </r>
  <r>
    <x v="6"/>
    <s v="Y03528"/>
    <s v="Brent &amp; Harrow Safe Haven Unit"/>
    <s v="Unallocated"/>
    <s v="NHS North West London ICB - W2U3Z"/>
    <n v="0"/>
    <n v="0"/>
    <n v="0"/>
    <n v="0"/>
    <n v="0"/>
    <n v="0"/>
    <n v="0"/>
    <n v="0"/>
    <n v="0"/>
    <n v="0"/>
    <n v="0"/>
    <n v="0"/>
    <n v="0"/>
    <n v="0"/>
    <x v="8"/>
    <x v="44"/>
    <x v="317"/>
    <e v="#N/A"/>
  </r>
  <r>
    <x v="6"/>
    <s v="E85625"/>
    <s v="Chiswick Family Drs Practice"/>
    <s v="Unallocated"/>
    <s v="NHS North West London ICB - W2U3Z"/>
    <n v="0"/>
    <n v="0"/>
    <n v="0"/>
    <n v="0"/>
    <n v="0"/>
    <n v="0"/>
    <n v="0"/>
    <n v="0"/>
    <n v="0"/>
    <n v="0"/>
    <n v="0"/>
    <n v="0"/>
    <n v="0"/>
    <n v="0"/>
    <x v="8"/>
    <x v="44"/>
    <x v="317"/>
    <e v="#N/A"/>
  </r>
  <r>
    <x v="6"/>
    <s v="Y06826"/>
    <s v="Chiswick Pcn Extended Hours Hub"/>
    <s v="Unallocated"/>
    <s v="NHS North West London ICB - W2U3Z"/>
    <n v="0"/>
    <n v="0"/>
    <n v="0"/>
    <n v="0"/>
    <n v="0"/>
    <n v="0"/>
    <n v="0"/>
    <n v="0"/>
    <n v="0"/>
    <n v="0"/>
    <n v="0"/>
    <n v="0"/>
    <n v="0"/>
    <n v="0"/>
    <x v="8"/>
    <x v="44"/>
    <x v="317"/>
    <e v="#N/A"/>
  </r>
  <r>
    <x v="6"/>
    <s v="E86034"/>
    <s v="Church Road Surgery"/>
    <s v="Unallocated"/>
    <s v="NHS North West London ICB - W2U3Z"/>
    <n v="2384"/>
    <n v="5238"/>
    <n v="198"/>
    <n v="438"/>
    <n v="1204"/>
    <n v="2653"/>
    <n v="453"/>
    <n v="985"/>
    <n v="224"/>
    <n v="505"/>
    <n v="305"/>
    <n v="657"/>
    <n v="0.12793624161073824"/>
    <n v="0.12542955326460481"/>
    <x v="5"/>
    <x v="43"/>
    <x v="318"/>
    <s v="E86034"/>
  </r>
  <r>
    <x v="6"/>
    <s v="E86620"/>
    <s v="West London Medical Centre"/>
    <s v="Unallocated"/>
    <s v="NHS North West London ICB - W2U3Z"/>
    <n v="4250"/>
    <n v="16420"/>
    <n v="386"/>
    <n v="1129"/>
    <n v="2239"/>
    <n v="10470"/>
    <n v="798"/>
    <n v="2376"/>
    <n v="407"/>
    <n v="1199"/>
    <n v="420"/>
    <n v="1246"/>
    <n v="9.8823529411764699E-2"/>
    <n v="7.58830694275274E-2"/>
    <x v="5"/>
    <x v="43"/>
    <x v="319"/>
    <s v="E86620"/>
  </r>
  <r>
    <x v="6"/>
    <s v="Y00230"/>
    <s v="Westminster Zt Practice"/>
    <s v="Unallocated"/>
    <s v="NHS North West London ICB - W2U3Z"/>
    <n v="0"/>
    <n v="0"/>
    <n v="0"/>
    <n v="0"/>
    <n v="0"/>
    <n v="0"/>
    <n v="0"/>
    <n v="0"/>
    <n v="0"/>
    <n v="0"/>
    <n v="0"/>
    <n v="0"/>
    <n v="0"/>
    <n v="0"/>
    <x v="8"/>
    <x v="44"/>
    <x v="317"/>
    <e v="#N/A"/>
  </r>
  <r>
    <x v="6"/>
    <s v="E87745"/>
    <s v="Cavendish Health Centre"/>
    <s v="West End &amp; Marylebone Pcn"/>
    <s v="NHS North West London ICB - W2U3Z"/>
    <n v="4441"/>
    <n v="8815"/>
    <n v="536"/>
    <n v="1071"/>
    <n v="1632"/>
    <n v="3202"/>
    <n v="1249"/>
    <n v="2494"/>
    <n v="592"/>
    <n v="1184"/>
    <n v="432"/>
    <n v="864"/>
    <n v="9.7275388426030174E-2"/>
    <n v="9.8014747589336357E-2"/>
    <x v="7"/>
    <x v="45"/>
    <x v="320"/>
    <s v="E87745"/>
  </r>
  <r>
    <x v="6"/>
    <s v="E87045"/>
    <s v="Covent Garden Medical Centre"/>
    <s v="West End &amp; Marylebone Pcn"/>
    <s v="NHS North West London ICB - W2U3Z"/>
    <n v="82"/>
    <n v="164"/>
    <n v="7"/>
    <n v="14"/>
    <n v="37"/>
    <n v="74"/>
    <n v="21"/>
    <n v="42"/>
    <n v="6"/>
    <n v="12"/>
    <n v="11"/>
    <n v="22"/>
    <n v="0.13414634146341464"/>
    <n v="0.13414634146341464"/>
    <x v="7"/>
    <x v="45"/>
    <x v="321"/>
    <s v="E87045"/>
  </r>
  <r>
    <x v="6"/>
    <s v="E87070"/>
    <s v="Crawford Street Surgery"/>
    <s v="West End &amp; Marylebone Pcn"/>
    <s v="NHS North West London ICB - W2U3Z"/>
    <n v="4091"/>
    <n v="9171"/>
    <n v="388"/>
    <n v="869"/>
    <n v="1977"/>
    <n v="4453"/>
    <n v="1270"/>
    <n v="2762"/>
    <n v="220"/>
    <n v="536"/>
    <n v="236"/>
    <n v="551"/>
    <n v="5.7687606942067954E-2"/>
    <n v="6.008068912877549E-2"/>
    <x v="7"/>
    <x v="45"/>
    <x v="322"/>
    <s v="E87070"/>
  </r>
  <r>
    <x v="6"/>
    <s v="E87066"/>
    <s v="Fitzrovia Medical Centre"/>
    <s v="West End &amp; Marylebone Pcn"/>
    <s v="NHS North West London ICB - W2U3Z"/>
    <n v="17446"/>
    <n v="48320"/>
    <n v="1294"/>
    <n v="3574"/>
    <n v="9821"/>
    <n v="27427"/>
    <n v="4308"/>
    <n v="11915"/>
    <n v="912"/>
    <n v="2404"/>
    <n v="1111"/>
    <n v="3000"/>
    <n v="6.3682219419924344E-2"/>
    <n v="6.2086092715231786E-2"/>
    <x v="7"/>
    <x v="45"/>
    <x v="323"/>
    <s v="E87066"/>
  </r>
  <r>
    <x v="6"/>
    <s v="E87772"/>
    <s v="Great Chapel Street Medical Centre"/>
    <s v="West End &amp; Marylebone Pcn"/>
    <s v="NHS North West London ICB - W2U3Z"/>
    <n v="604"/>
    <n v="1713"/>
    <n v="9"/>
    <n v="25"/>
    <n v="560"/>
    <n v="1590"/>
    <n v="22"/>
    <n v="62"/>
    <n v="6"/>
    <n v="17"/>
    <n v="7"/>
    <n v="19"/>
    <n v="1.1589403973509934E-2"/>
    <n v="1.1091652072387624E-2"/>
    <x v="7"/>
    <x v="45"/>
    <x v="324"/>
    <s v="E87772"/>
  </r>
  <r>
    <x v="6"/>
    <s v="E87737"/>
    <s v="Marylebone Health Centre"/>
    <s v="West End &amp; Marylebone Pcn"/>
    <s v="NHS North West London ICB - W2U3Z"/>
    <n v="0"/>
    <n v="0"/>
    <n v="0"/>
    <n v="0"/>
    <n v="0"/>
    <n v="0"/>
    <n v="0"/>
    <n v="0"/>
    <n v="0"/>
    <n v="0"/>
    <n v="0"/>
    <n v="0"/>
    <n v="0"/>
    <n v="0"/>
    <x v="7"/>
    <x v="45"/>
    <x v="325"/>
    <s v="E87737"/>
  </r>
  <r>
    <x v="6"/>
    <s v="E87648"/>
    <s v="Mayfair Medical Centre"/>
    <s v="West End &amp; Marylebone Pcn"/>
    <s v="NHS North West London ICB - W2U3Z"/>
    <n v="4258"/>
    <n v="11484"/>
    <n v="444"/>
    <n v="1208"/>
    <n v="1833"/>
    <n v="4883"/>
    <n v="1407"/>
    <n v="3859"/>
    <n v="301"/>
    <n v="799"/>
    <n v="273"/>
    <n v="735"/>
    <n v="6.411460779708783E-2"/>
    <n v="6.4002089864158826E-2"/>
    <x v="7"/>
    <x v="45"/>
    <x v="326"/>
    <s v="E87648"/>
  </r>
  <r>
    <x v="6"/>
    <s v="E87069"/>
    <s v="Soho Centre For Health And Care"/>
    <s v="West End &amp; Marylebone Pcn"/>
    <s v="NHS North West London ICB - W2U3Z"/>
    <n v="87"/>
    <n v="348"/>
    <n v="9"/>
    <n v="36"/>
    <n v="36"/>
    <n v="144"/>
    <n v="18"/>
    <n v="72"/>
    <n v="6"/>
    <n v="24"/>
    <n v="18"/>
    <n v="72"/>
    <n v="0.20689655172413793"/>
    <n v="0.20689655172413793"/>
    <x v="7"/>
    <x v="45"/>
    <x v="327"/>
    <s v="E87069"/>
  </r>
  <r>
    <x v="6"/>
    <s v="E87714"/>
    <s v="Soho Square General Practice"/>
    <s v="West End &amp; Marylebone Pcn"/>
    <s v="NHS North West London ICB - W2U3Z"/>
    <n v="9446"/>
    <n v="25126"/>
    <n v="951"/>
    <n v="2535"/>
    <n v="4726"/>
    <n v="12675"/>
    <n v="2340"/>
    <n v="6353"/>
    <n v="650"/>
    <n v="1624"/>
    <n v="779"/>
    <n v="1939"/>
    <n v="8.2468769849671816E-2"/>
    <n v="7.7171057868343551E-2"/>
    <x v="7"/>
    <x v="45"/>
    <x v="328"/>
    <s v="E87714"/>
  </r>
  <r>
    <x v="6"/>
    <s v="E87637"/>
    <s v="Grand Union Health Centre"/>
    <s v="West-Hill Health Pcn"/>
    <s v="NHS North West London ICB - W2U3Z"/>
    <n v="210"/>
    <n v="420"/>
    <n v="15"/>
    <n v="30"/>
    <n v="76"/>
    <n v="152"/>
    <n v="61"/>
    <n v="122"/>
    <n v="25"/>
    <n v="50"/>
    <n v="33"/>
    <n v="66"/>
    <n v="0.15714285714285714"/>
    <n v="0.15714285714285714"/>
    <x v="4"/>
    <x v="46"/>
    <x v="329"/>
    <s v="E87637"/>
  </r>
  <r>
    <x v="6"/>
    <s v="E87016"/>
    <s v="Holland Park Surgery"/>
    <s v="West-Hill Health Pcn"/>
    <s v="NHS North West London ICB - W2U3Z"/>
    <n v="0"/>
    <n v="0"/>
    <n v="0"/>
    <n v="0"/>
    <n v="0"/>
    <n v="0"/>
    <n v="0"/>
    <n v="0"/>
    <n v="0"/>
    <n v="0"/>
    <n v="0"/>
    <n v="0"/>
    <n v="0"/>
    <n v="0"/>
    <x v="4"/>
    <x v="46"/>
    <x v="330"/>
    <s v="E87016"/>
  </r>
  <r>
    <x v="6"/>
    <s v="E87722"/>
    <s v="Lancaster Gate Medical Centre"/>
    <s v="West-Hill Health Pcn"/>
    <s v="NHS North West London ICB - W2U3Z"/>
    <n v="0"/>
    <n v="0"/>
    <n v="0"/>
    <n v="0"/>
    <n v="0"/>
    <n v="0"/>
    <n v="0"/>
    <n v="0"/>
    <n v="0"/>
    <n v="0"/>
    <n v="0"/>
    <n v="0"/>
    <n v="0"/>
    <n v="0"/>
    <x v="4"/>
    <x v="46"/>
    <x v="331"/>
    <s v="E87722"/>
  </r>
  <r>
    <x v="6"/>
    <s v="E87003"/>
    <s v="North Kensington Medical Centre"/>
    <s v="West-Hill Health Pcn"/>
    <s v="NHS North West London ICB - W2U3Z"/>
    <n v="0"/>
    <n v="0"/>
    <n v="0"/>
    <n v="0"/>
    <n v="0"/>
    <n v="0"/>
    <n v="0"/>
    <n v="0"/>
    <n v="0"/>
    <n v="0"/>
    <n v="0"/>
    <n v="0"/>
    <n v="0"/>
    <n v="0"/>
    <x v="4"/>
    <x v="46"/>
    <x v="332"/>
    <s v="E87003"/>
  </r>
  <r>
    <x v="6"/>
    <s v="E87029"/>
    <s v="Portland Road Practice"/>
    <s v="West-Hill Health Pcn"/>
    <s v="NHS North West London ICB - W2U3Z"/>
    <n v="71"/>
    <n v="213"/>
    <n v="8"/>
    <n v="24"/>
    <n v="13"/>
    <n v="39"/>
    <n v="27"/>
    <n v="81"/>
    <n v="12"/>
    <n v="36"/>
    <n v="11"/>
    <n v="33"/>
    <n v="0.15492957746478872"/>
    <n v="0.15492957746478872"/>
    <x v="4"/>
    <x v="46"/>
    <x v="333"/>
    <s v="E87029"/>
  </r>
  <r>
    <x v="6"/>
    <s v="Y00200"/>
    <s v="Portobello Medical Centre"/>
    <s v="West-Hill Health Pcn"/>
    <s v="NHS North West London ICB - W2U3Z"/>
    <n v="0"/>
    <n v="0"/>
    <n v="0"/>
    <n v="0"/>
    <n v="0"/>
    <n v="0"/>
    <n v="0"/>
    <n v="0"/>
    <n v="0"/>
    <n v="0"/>
    <n v="0"/>
    <n v="0"/>
    <n v="0"/>
    <n v="0"/>
    <x v="4"/>
    <x v="46"/>
    <x v="334"/>
    <s v="Y00200"/>
  </r>
  <r>
    <x v="6"/>
    <s v="E87009"/>
    <s v="The Garway Medical Practice"/>
    <s v="West-Hill Health Pcn"/>
    <s v="NHS North West London ICB - W2U3Z"/>
    <n v="1174"/>
    <n v="2348"/>
    <n v="58"/>
    <n v="116"/>
    <n v="806"/>
    <n v="1612"/>
    <n v="131"/>
    <n v="262"/>
    <n v="106"/>
    <n v="212"/>
    <n v="73"/>
    <n v="146"/>
    <n v="6.2180579216354344E-2"/>
    <n v="6.2180579216354344E-2"/>
    <x v="4"/>
    <x v="46"/>
    <x v="335"/>
    <s v="E87009"/>
  </r>
  <r>
    <x v="6"/>
    <s v="E87024"/>
    <s v="The Golborne Medical Centre"/>
    <s v="West-Hill Health Pcn"/>
    <s v="NHS North West London ICB - W2U3Z"/>
    <n v="177"/>
    <n v="708"/>
    <n v="20"/>
    <n v="80"/>
    <n v="77"/>
    <n v="308"/>
    <n v="48"/>
    <n v="192"/>
    <n v="18"/>
    <n v="72"/>
    <n v="14"/>
    <n v="56"/>
    <n v="7.909604519774012E-2"/>
    <n v="7.909604519774012E-2"/>
    <x v="4"/>
    <x v="46"/>
    <x v="336"/>
    <s v="E87024"/>
  </r>
  <r>
    <x v="6"/>
    <s v="E87061"/>
    <s v="The Pembridge Villas Surgery"/>
    <s v="West-Hill Health Pcn"/>
    <s v="NHS North West London ICB - W2U3Z"/>
    <n v="0"/>
    <n v="0"/>
    <n v="0"/>
    <n v="0"/>
    <n v="0"/>
    <n v="0"/>
    <n v="0"/>
    <n v="0"/>
    <n v="0"/>
    <n v="0"/>
    <n v="0"/>
    <n v="0"/>
    <n v="0"/>
    <n v="0"/>
    <x v="4"/>
    <x v="46"/>
    <x v="337"/>
    <s v="E87061"/>
  </r>
  <r>
    <x v="6"/>
    <s v="E87007"/>
    <s v="Westbourne Grove Medical Centre"/>
    <s v="West-Hill Health Pcn"/>
    <s v="NHS North West London ICB - W2U3Z"/>
    <n v="0"/>
    <n v="0"/>
    <n v="0"/>
    <n v="0"/>
    <n v="0"/>
    <n v="0"/>
    <n v="0"/>
    <n v="0"/>
    <n v="0"/>
    <n v="0"/>
    <n v="0"/>
    <n v="0"/>
    <n v="0"/>
    <n v="0"/>
    <x v="4"/>
    <x v="46"/>
    <x v="338"/>
    <s v="E8700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6">
  <location ref="A8:D16" firstHeaderRow="0" firstDataRow="1" firstDataCol="1" rowPageCount="3" colPageCount="1"/>
  <pivotFields count="24">
    <pivotField axis="axisRow"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showAll="0"/>
    <pivotField showAll="0"/>
    <pivotField showAll="0"/>
    <pivotField dataField="1" numFmtId="3" showAll="0"/>
    <pivotField numFmtId="3" showAll="0"/>
    <pivotField numFmtId="3" showAll="0"/>
    <pivotField numFmtId="3" showAll="0"/>
    <pivotField dataField="1" numFmtId="3" showAll="0"/>
    <pivotField numFmtId="3" showAll="0"/>
    <pivotField numFmtId="3" showAll="0"/>
    <pivotField numFmtId="3" showAll="0"/>
    <pivotField numFmtId="3" showAll="0"/>
    <pivotField numFmtId="3" showAll="0"/>
    <pivotField dataField="1" numFmtId="3" showAll="0"/>
    <pivotField numFmtId="3" showAll="0"/>
    <pivotField numFmtId="171" showAll="0"/>
    <pivotField numFmtId="171" showAll="0"/>
    <pivotField axis="axisPage" showAll="0">
      <items count="11">
        <item x="2"/>
        <item x="7"/>
        <item x="0"/>
        <item x="1"/>
        <item x="6"/>
        <item x="5"/>
        <item x="3"/>
        <item m="1" x="9"/>
        <item x="4"/>
        <item x="8"/>
        <item t="default"/>
      </items>
    </pivotField>
    <pivotField axis="axisPage" showAll="0">
      <items count="49">
        <item x="0"/>
        <item x="1"/>
        <item x="6"/>
        <item x="7"/>
        <item x="8"/>
        <item x="9"/>
        <item x="10"/>
        <item x="11"/>
        <item x="12"/>
        <item x="13"/>
        <item x="14"/>
        <item x="15"/>
        <item x="16"/>
        <item x="17"/>
        <item x="18"/>
        <item x="19"/>
        <item x="20"/>
        <item x="21"/>
        <item x="22"/>
        <item x="23"/>
        <item x="24"/>
        <item x="2"/>
        <item x="3"/>
        <item x="4"/>
        <item x="5"/>
        <item x="25"/>
        <item x="26"/>
        <item x="27"/>
        <item x="28"/>
        <item x="29"/>
        <item x="30"/>
        <item x="31"/>
        <item x="32"/>
        <item x="33"/>
        <item x="43"/>
        <item x="34"/>
        <item x="35"/>
        <item x="36"/>
        <item x="37"/>
        <item x="38"/>
        <item x="39"/>
        <item x="40"/>
        <item x="41"/>
        <item x="42"/>
        <item x="45"/>
        <item x="46"/>
        <item x="44"/>
        <item m="1" x="47"/>
        <item t="default"/>
      </items>
    </pivotField>
    <pivotField axis="axisPage" showAll="0">
      <items count="344">
        <item x="114"/>
        <item x="201"/>
        <item x="225"/>
        <item x="226"/>
        <item x="0"/>
        <item x="138"/>
        <item x="1"/>
        <item x="43"/>
        <item x="35"/>
        <item x="44"/>
        <item x="112"/>
        <item x="269"/>
        <item x="154"/>
        <item x="151"/>
        <item x="185"/>
        <item x="175"/>
        <item x="284"/>
        <item x="285"/>
        <item x="155"/>
        <item x="276"/>
        <item x="176"/>
        <item x="21"/>
        <item x="132"/>
        <item x="45"/>
        <item x="46"/>
        <item x="250"/>
        <item x="192"/>
        <item x="117"/>
        <item x="116"/>
        <item x="305"/>
        <item x="308"/>
        <item x="28"/>
        <item x="232"/>
        <item x="227"/>
        <item x="84"/>
        <item x="270"/>
        <item x="320"/>
        <item x="306"/>
        <item x="16"/>
        <item x="195"/>
        <item x="177"/>
        <item x="197"/>
        <item x="2"/>
        <item x="3"/>
        <item x="73"/>
        <item x="74"/>
        <item x="133"/>
        <item x="122"/>
        <item x="318"/>
        <item x="10"/>
        <item x="85"/>
        <item x="97"/>
        <item x="4"/>
        <item x="208"/>
        <item x="256"/>
        <item x="321"/>
        <item x="98"/>
        <item x="322"/>
        <item x="257"/>
        <item x="99"/>
        <item x="5"/>
        <item x="315"/>
        <item x="242"/>
        <item x="15"/>
        <item x="207"/>
        <item x="81"/>
        <item x="235"/>
        <item x="264"/>
        <item x="193"/>
        <item x="50"/>
        <item x="51"/>
        <item x="228"/>
        <item x="105"/>
        <item x="292"/>
        <item x="17"/>
        <item x="106"/>
        <item x="214"/>
        <item x="265"/>
        <item x="52"/>
        <item x="160"/>
        <item x="277"/>
        <item x="142"/>
        <item x="100"/>
        <item x="323"/>
        <item x="211"/>
        <item x="134"/>
        <item x="135"/>
        <item x="271"/>
        <item x="273"/>
        <item x="86"/>
        <item x="29"/>
        <item x="75"/>
        <item x="168"/>
        <item x="251"/>
        <item x="309"/>
        <item x="14"/>
        <item x="293"/>
        <item x="329"/>
        <item x="324"/>
        <item x="178"/>
        <item x="107"/>
        <item x="215"/>
        <item x="266"/>
        <item x="76"/>
        <item x="88"/>
        <item x="278"/>
        <item x="187"/>
        <item x="236"/>
        <item x="113"/>
        <item x="279"/>
        <item x="108"/>
        <item x="229"/>
        <item x="153"/>
        <item x="42"/>
        <item x="294"/>
        <item x="89"/>
        <item x="169"/>
        <item x="36"/>
        <item x="143"/>
        <item x="144"/>
        <item x="202"/>
        <item x="6"/>
        <item x="307"/>
        <item x="136"/>
        <item x="216"/>
        <item x="87"/>
        <item x="95"/>
        <item x="183"/>
        <item x="101"/>
        <item x="330"/>
        <item x="77"/>
        <item x="152"/>
        <item x="179"/>
        <item x="180"/>
        <item x="258"/>
        <item x="19"/>
        <item x="217"/>
        <item x="102"/>
        <item x="252"/>
        <item x="54"/>
        <item x="161"/>
        <item x="162"/>
        <item x="145"/>
        <item x="198"/>
        <item x="171"/>
        <item x="64"/>
        <item x="181"/>
        <item x="286"/>
        <item x="23"/>
        <item x="146"/>
        <item x="194"/>
        <item x="24"/>
        <item x="55"/>
        <item x="244"/>
        <item x="196"/>
        <item x="241"/>
        <item x="245"/>
        <item x="65"/>
        <item x="298"/>
        <item x="331"/>
        <item x="37"/>
        <item x="123"/>
        <item x="274"/>
        <item x="259"/>
        <item x="90"/>
        <item x="299"/>
        <item x="300"/>
        <item x="218"/>
        <item x="325"/>
        <item x="310"/>
        <item x="326"/>
        <item x="219"/>
        <item x="103"/>
        <item x="287"/>
        <item x="91"/>
        <item x="230"/>
        <item x="25"/>
        <item x="260"/>
        <item x="118"/>
        <item x="172"/>
        <item x="332"/>
        <item x="267"/>
        <item x="283"/>
        <item x="213"/>
        <item x="316"/>
        <item x="109"/>
        <item x="79"/>
        <item x="66"/>
        <item x="137"/>
        <item x="261"/>
        <item x="275"/>
        <item x="119"/>
        <item x="234"/>
        <item x="233"/>
        <item x="124"/>
        <item x="92"/>
        <item x="220"/>
        <item x="288"/>
        <item x="147"/>
        <item x="334"/>
        <item x="38"/>
        <item x="125"/>
        <item x="126"/>
        <item x="18"/>
        <item x="189"/>
        <item x="93"/>
        <item x="67"/>
        <item x="311"/>
        <item x="53"/>
        <item x="182"/>
        <item x="120"/>
        <item x="139"/>
        <item x="163"/>
        <item x="56"/>
        <item x="272"/>
        <item x="57"/>
        <item x="204"/>
        <item x="237"/>
        <item x="190"/>
        <item x="164"/>
        <item x="104"/>
        <item x="127"/>
        <item x="328"/>
        <item x="327"/>
        <item x="246"/>
        <item x="68"/>
        <item x="47"/>
        <item x="30"/>
        <item x="94"/>
        <item x="301"/>
        <item x="48"/>
        <item x="69"/>
        <item x="209"/>
        <item x="295"/>
        <item x="31"/>
        <item x="58"/>
        <item x="39"/>
        <item x="200"/>
        <item x="115"/>
        <item x="140"/>
        <item x="296"/>
        <item x="40"/>
        <item x="280"/>
        <item x="70"/>
        <item x="59"/>
        <item x="7"/>
        <item x="221"/>
        <item x="312"/>
        <item x="313"/>
        <item x="222"/>
        <item x="8"/>
        <item x="9"/>
        <item x="121"/>
        <item x="167"/>
        <item x="62"/>
        <item x="60"/>
        <item x="156"/>
        <item x="157"/>
        <item x="314"/>
        <item x="231"/>
        <item x="289"/>
        <item x="186"/>
        <item x="210"/>
        <item x="268"/>
        <item x="26"/>
        <item x="335"/>
        <item x="212"/>
        <item x="336"/>
        <item x="61"/>
        <item x="223"/>
        <item x="191"/>
        <item x="80"/>
        <item x="11"/>
        <item x="41"/>
        <item x="32"/>
        <item x="110"/>
        <item x="188"/>
        <item x="224"/>
        <item x="238"/>
        <item x="12"/>
        <item x="247"/>
        <item x="239"/>
        <item x="297"/>
        <item x="82"/>
        <item x="170"/>
        <item x="203"/>
        <item x="337"/>
        <item x="205"/>
        <item x="165"/>
        <item x="148"/>
        <item x="333"/>
        <item x="302"/>
        <item x="166"/>
        <item x="248"/>
        <item x="149"/>
        <item x="253"/>
        <item x="281"/>
        <item x="22"/>
        <item x="158"/>
        <item x="159"/>
        <item x="128"/>
        <item x="129"/>
        <item x="249"/>
        <item x="20"/>
        <item x="13"/>
        <item x="173"/>
        <item x="262"/>
        <item x="33"/>
        <item x="206"/>
        <item x="199"/>
        <item x="83"/>
        <item x="303"/>
        <item x="49"/>
        <item x="174"/>
        <item x="96"/>
        <item x="27"/>
        <item x="290"/>
        <item x="71"/>
        <item x="141"/>
        <item x="63"/>
        <item x="282"/>
        <item x="304"/>
        <item x="130"/>
        <item x="254"/>
        <item x="319"/>
        <item x="78"/>
        <item x="338"/>
        <item x="291"/>
        <item x="111"/>
        <item x="240"/>
        <item x="34"/>
        <item x="184"/>
        <item x="131"/>
        <item x="72"/>
        <item x="243"/>
        <item x="263"/>
        <item x="255"/>
        <item x="150"/>
        <item x="317"/>
        <item m="1" x="340"/>
        <item m="1" x="339"/>
        <item m="1" x="342"/>
        <item m="1" x="341"/>
        <item t="default"/>
      </items>
    </pivotField>
    <pivotField showAll="0"/>
    <pivotField axis="axisRow" showAll="0" defaultSubtotal="0">
      <items count="14">
        <item sd="0" x="0"/>
        <item sd="0" x="1"/>
        <item sd="0" x="2"/>
        <item sd="0" x="3"/>
        <item sd="0" x="4"/>
        <item sd="0" x="5"/>
        <item sd="0" x="6"/>
        <item sd="0" x="7"/>
        <item sd="0" x="8"/>
        <item sd="0" x="9"/>
        <item sd="0" x="10"/>
        <item sd="0" x="11"/>
        <item sd="0" x="12"/>
        <item sd="0" x="13"/>
      </items>
    </pivotField>
  </pivotFields>
  <rowFields count="2">
    <field x="23"/>
    <field x="0"/>
  </rowFields>
  <rowItems count="8">
    <i>
      <x v="4"/>
    </i>
    <i>
      <x v="5"/>
    </i>
    <i>
      <x v="6"/>
    </i>
    <i>
      <x v="7"/>
    </i>
    <i>
      <x v="8"/>
    </i>
    <i>
      <x v="9"/>
    </i>
    <i>
      <x v="10"/>
    </i>
    <i t="grand">
      <x/>
    </i>
  </rowItems>
  <colFields count="1">
    <field x="-2"/>
  </colFields>
  <colItems count="3">
    <i>
      <x/>
    </i>
    <i i="1">
      <x v="1"/>
    </i>
    <i i="2">
      <x v="2"/>
    </i>
  </colItems>
  <pageFields count="3">
    <pageField fld="19" hier="-1"/>
    <pageField fld="20" hier="-1"/>
    <pageField fld="21" hier="-1"/>
  </pageFields>
  <dataFields count="3">
    <dataField name=" All messages" fld="5" baseField="0" baseItem="0"/>
    <dataField name=" Fallback messages (No NHS App)" fld="9" baseField="0" baseItem="0"/>
    <dataField name=" NHS App messages saved" fld="15" baseField="0" baseItem="0"/>
  </dataFields>
  <chartFormats count="9">
    <chartFormat chart="2" format="27" series="1">
      <pivotArea type="data" outline="0" fieldPosition="0">
        <references count="1">
          <reference field="4294967294" count="1" selected="0">
            <x v="2"/>
          </reference>
        </references>
      </pivotArea>
    </chartFormat>
    <chartFormat chart="2" format="28" series="1">
      <pivotArea type="data" outline="0" fieldPosition="0">
        <references count="1">
          <reference field="4294967294" count="1" selected="0">
            <x v="0"/>
          </reference>
        </references>
      </pivotArea>
    </chartFormat>
    <chartFormat chart="2" format="29" series="1">
      <pivotArea type="data" outline="0" fieldPosition="0">
        <references count="1">
          <reference field="4294967294" count="1" selected="0">
            <x v="1"/>
          </reference>
        </references>
      </pivotArea>
    </chartFormat>
    <chartFormat chart="14" format="30" series="1">
      <pivotArea type="data" outline="0" fieldPosition="0">
        <references count="1">
          <reference field="4294967294" count="1" selected="0">
            <x v="0"/>
          </reference>
        </references>
      </pivotArea>
    </chartFormat>
    <chartFormat chart="14" format="31" series="1">
      <pivotArea type="data" outline="0" fieldPosition="0">
        <references count="1">
          <reference field="4294967294" count="1" selected="0">
            <x v="1"/>
          </reference>
        </references>
      </pivotArea>
    </chartFormat>
    <chartFormat chart="14" format="32" series="1">
      <pivotArea type="data" outline="0" fieldPosition="0">
        <references count="1">
          <reference field="4294967294" count="1" selected="0">
            <x v="2"/>
          </reference>
        </references>
      </pivotArea>
    </chartFormat>
    <chartFormat chart="15" format="33" series="1">
      <pivotArea type="data" outline="0" fieldPosition="0">
        <references count="1">
          <reference field="4294967294" count="1" selected="0">
            <x v="0"/>
          </reference>
        </references>
      </pivotArea>
    </chartFormat>
    <chartFormat chart="15" format="34" series="1">
      <pivotArea type="data" outline="0" fieldPosition="0">
        <references count="1">
          <reference field="4294967294" count="1" selected="0">
            <x v="1"/>
          </reference>
        </references>
      </pivotArea>
    </chartFormat>
    <chartFormat chart="15" format="3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location ref="B6:G19" firstHeaderRow="0" firstDataRow="1" firstDataCol="1" rowPageCount="3" colPageCount="1"/>
  <pivotFields count="35">
    <pivotField showAll="0" defaultSubtotal="0"/>
    <pivotField axis="axisPage" multipleItemSelectionAllowed="1" showAll="0">
      <items count="3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m="1" x="340"/>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m="1" x="341"/>
        <item x="103"/>
        <item x="104"/>
        <item x="105"/>
        <item x="106"/>
        <item x="107"/>
        <item x="108"/>
        <item x="109"/>
        <item x="110"/>
        <item x="111"/>
        <item x="112"/>
        <item x="113"/>
        <item x="114"/>
        <item x="115"/>
        <item x="116"/>
        <item x="117"/>
        <item x="118"/>
        <item x="119"/>
        <item x="120"/>
        <item x="121"/>
        <item x="122"/>
        <item x="123"/>
        <item m="1" x="346"/>
        <item m="1" x="344"/>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m="1" x="345"/>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m="1" x="342"/>
        <item m="1" x="343"/>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m="1" x="347"/>
        <item x="321"/>
        <item x="322"/>
        <item x="323"/>
        <item x="324"/>
        <item x="325"/>
        <item x="326"/>
        <item x="327"/>
        <item x="328"/>
        <item x="329"/>
        <item x="330"/>
        <item x="331"/>
        <item x="332"/>
        <item x="333"/>
        <item x="334"/>
        <item x="335"/>
        <item x="336"/>
        <item x="337"/>
        <item x="45"/>
        <item m="1" x="338"/>
        <item m="1" x="339"/>
        <item t="default"/>
      </items>
    </pivotField>
    <pivotField axis="axisPage" showAll="0">
      <items count="48">
        <item x="3"/>
        <item x="36"/>
        <item x="26"/>
        <item x="34"/>
        <item x="29"/>
        <item x="37"/>
        <item x="27"/>
        <item x="4"/>
        <item x="41"/>
        <item x="9"/>
        <item x="8"/>
        <item x="40"/>
        <item x="42"/>
        <item x="10"/>
        <item x="24"/>
        <item x="15"/>
        <item x="20"/>
        <item x="6"/>
        <item x="17"/>
        <item x="25"/>
        <item x="1"/>
        <item x="30"/>
        <item x="39"/>
        <item x="2"/>
        <item x="32"/>
        <item x="16"/>
        <item x="31"/>
        <item x="35"/>
        <item x="13"/>
        <item x="12"/>
        <item x="38"/>
        <item x="14"/>
        <item x="19"/>
        <item x="23"/>
        <item x="43"/>
        <item x="0"/>
        <item x="5"/>
        <item x="7"/>
        <item x="11"/>
        <item x="18"/>
        <item x="21"/>
        <item x="22"/>
        <item x="33"/>
        <item m="1" x="46"/>
        <item x="44"/>
        <item x="45"/>
        <item x="28"/>
        <item t="default"/>
      </items>
    </pivotField>
    <pivotField axis="axisPage" showAll="0">
      <items count="11">
        <item x="3"/>
        <item x="7"/>
        <item x="2"/>
        <item x="0"/>
        <item x="5"/>
        <item x="1"/>
        <item x="4"/>
        <item x="6"/>
        <item m="1" x="8"/>
        <item m="1" x="9"/>
        <item t="default"/>
      </items>
    </pivotField>
    <pivotField showAll="0"/>
    <pivotField showAll="0" defaultSubtotal="0"/>
    <pivotField axis="axisRow" showAll="0">
      <items count="14">
        <item x="0"/>
        <item x="8"/>
        <item x="6"/>
        <item x="5"/>
        <item x="1"/>
        <item x="11"/>
        <item x="10"/>
        <item x="9"/>
        <item x="2"/>
        <item x="4"/>
        <item x="3"/>
        <item x="7"/>
        <item m="1" x="12"/>
        <item t="default"/>
      </items>
    </pivotField>
    <pivotField showAll="0" defaultSubtota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defaultSubtotal="0"/>
    <pivotField showAll="0" defaultSubtotal="0"/>
    <pivotField showAll="0" defaultSubtotal="0"/>
    <pivotField numFmtId="166" showAll="0" defaultSubtotal="0"/>
    <pivotField dataField="1" showAll="0" defaultSubtotal="0"/>
    <pivotField showAll="0" defaultSubtotal="0"/>
    <pivotField showAll="0" defaultSubtotal="0"/>
    <pivotField dataField="1" showAll="0" defaultSubtotal="0"/>
  </pivotFields>
  <rowFields count="1">
    <field x="6"/>
  </rowFields>
  <rowItems count="13">
    <i>
      <x/>
    </i>
    <i>
      <x v="1"/>
    </i>
    <i>
      <x v="2"/>
    </i>
    <i>
      <x v="3"/>
    </i>
    <i>
      <x v="4"/>
    </i>
    <i>
      <x v="5"/>
    </i>
    <i>
      <x v="6"/>
    </i>
    <i>
      <x v="7"/>
    </i>
    <i>
      <x v="8"/>
    </i>
    <i>
      <x v="9"/>
    </i>
    <i>
      <x v="10"/>
    </i>
    <i>
      <x v="11"/>
    </i>
    <i t="grand">
      <x/>
    </i>
  </rowItems>
  <colFields count="1">
    <field x="-2"/>
  </colFields>
  <colItems count="5">
    <i>
      <x/>
    </i>
    <i i="1">
      <x v="1"/>
    </i>
    <i i="2">
      <x v="2"/>
    </i>
    <i i="3">
      <x v="3"/>
    </i>
    <i i="4">
      <x v="4"/>
    </i>
  </colItems>
  <pageFields count="3">
    <pageField fld="3" hier="-1"/>
    <pageField fld="2" hier="-1"/>
    <pageField fld="1" hier="-1"/>
  </pageFields>
  <dataFields count="5">
    <dataField name=" FY2324Spent" fld="26" showDataAs="runTotal" baseField="6" baseItem="0"/>
    <dataField name=" FY2425Spent" fld="27" showDataAs="runTotal" baseField="6" baseItem="1"/>
    <dataField name=" 24-25 Total Funding Allocation £0.45/patient + Additional Funding" fld="31" baseField="0" baseItem="0"/>
    <dataField name="Funding base_x000a_" fld="31" baseField="0" baseItem="0"/>
    <dataField name="Difference - FY2324 &amp; FY2425 " fld="34" baseField="5" baseItem="5"/>
  </dataFields>
  <formats count="18">
    <format dxfId="52">
      <pivotArea type="all" dataOnly="0" outline="0" fieldPosition="0"/>
    </format>
    <format dxfId="51">
      <pivotArea outline="0" collapsedLevelsAreSubtotals="1" fieldPosition="0"/>
    </format>
    <format dxfId="50">
      <pivotArea field="6" type="button" dataOnly="0" labelOnly="1" outline="0" axis="axisRow" fieldPosition="0"/>
    </format>
    <format dxfId="49">
      <pivotArea dataOnly="0" labelOnly="1" fieldPosition="0">
        <references count="1">
          <reference field="6" count="0"/>
        </references>
      </pivotArea>
    </format>
    <format dxfId="48">
      <pivotArea dataOnly="0" labelOnly="1" grandRow="1" outline="0" fieldPosition="0"/>
    </format>
    <format dxfId="47">
      <pivotArea dataOnly="0" labelOnly="1" outline="0" fieldPosition="0">
        <references count="1">
          <reference field="4294967294" count="1">
            <x v="0"/>
          </reference>
        </references>
      </pivotArea>
    </format>
    <format dxfId="46">
      <pivotArea type="all" dataOnly="0" outline="0" fieldPosition="0"/>
    </format>
    <format dxfId="45">
      <pivotArea outline="0" collapsedLevelsAreSubtotals="1" fieldPosition="0"/>
    </format>
    <format dxfId="44">
      <pivotArea field="6" type="button" dataOnly="0" labelOnly="1" outline="0" axis="axisRow" fieldPosition="0"/>
    </format>
    <format dxfId="43">
      <pivotArea dataOnly="0" labelOnly="1" fieldPosition="0">
        <references count="1">
          <reference field="6" count="0"/>
        </references>
      </pivotArea>
    </format>
    <format dxfId="42">
      <pivotArea dataOnly="0" labelOnly="1" grandRow="1" outline="0" fieldPosition="0"/>
    </format>
    <format dxfId="41">
      <pivotArea dataOnly="0" labelOnly="1" outline="0" fieldPosition="0">
        <references count="1">
          <reference field="4294967294" count="1">
            <x v="0"/>
          </reference>
        </references>
      </pivotArea>
    </format>
    <format dxfId="40">
      <pivotArea type="all" dataOnly="0" outline="0" fieldPosition="0"/>
    </format>
    <format dxfId="39">
      <pivotArea outline="0" collapsedLevelsAreSubtotals="1" fieldPosition="0"/>
    </format>
    <format dxfId="38">
      <pivotArea field="6" type="button" dataOnly="0" labelOnly="1" outline="0" axis="axisRow" fieldPosition="0"/>
    </format>
    <format dxfId="37">
      <pivotArea dataOnly="0" labelOnly="1" fieldPosition="0">
        <references count="1">
          <reference field="6" count="0"/>
        </references>
      </pivotArea>
    </format>
    <format dxfId="36">
      <pivotArea dataOnly="0" labelOnly="1" grandRow="1" outline="0" fieldPosition="0"/>
    </format>
    <format dxfId="35">
      <pivotArea dataOnly="0" labelOnly="1" outline="0" fieldPosition="0">
        <references count="1">
          <reference field="4294967294" count="1">
            <x v="0"/>
          </reference>
        </references>
      </pivotArea>
    </format>
  </formats>
  <chartFormats count="7">
    <chartFormat chart="3" format="115" series="1">
      <pivotArea type="data" outline="0" fieldPosition="0">
        <references count="1">
          <reference field="4294967294" count="1" selected="0">
            <x v="2"/>
          </reference>
        </references>
      </pivotArea>
    </chartFormat>
    <chartFormat chart="3" format="116" series="1">
      <pivotArea type="data" outline="0" fieldPosition="0">
        <references count="1">
          <reference field="4294967294" count="1" selected="0">
            <x v="4"/>
          </reference>
        </references>
      </pivotArea>
    </chartFormat>
    <chartFormat chart="3" format="117" series="1">
      <pivotArea type="data" outline="0" fieldPosition="0">
        <references count="1">
          <reference field="4294967294" count="1" selected="0">
            <x v="0"/>
          </reference>
        </references>
      </pivotArea>
    </chartFormat>
    <chartFormat chart="3" format="118">
      <pivotArea type="data" outline="0" fieldPosition="0">
        <references count="2">
          <reference field="4294967294" count="1" selected="0">
            <x v="0"/>
          </reference>
          <reference field="6" count="1" selected="0">
            <x v="11"/>
          </reference>
        </references>
      </pivotArea>
    </chartFormat>
    <chartFormat chart="3" format="119" series="1">
      <pivotArea type="data" outline="0" fieldPosition="0">
        <references count="1">
          <reference field="4294967294" count="1" selected="0">
            <x v="1"/>
          </reference>
        </references>
      </pivotArea>
    </chartFormat>
    <chartFormat chart="3" format="120" series="1">
      <pivotArea type="data" outline="0" fieldPosition="0">
        <references count="1">
          <reference field="4294967294" count="1" selected="0">
            <x v="3"/>
          </reference>
        </references>
      </pivotArea>
    </chartFormat>
    <chartFormat chart="3" format="121">
      <pivotArea type="data" outline="0" fieldPosition="0">
        <references count="2">
          <reference field="4294967294" count="1" selected="0">
            <x v="3"/>
          </reference>
          <reference field="6"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1" cacheId="1" applyNumberFormats="0" applyBorderFormats="0" applyFontFormats="0" applyPatternFormats="0" applyAlignmentFormats="0" applyWidthHeightFormats="1" dataCaption="Values" errorCaption="0" showError="1" updatedVersion="6" minRefreshableVersion="3" useAutoFormatting="1" rowGrandTotals="0" colGrandTotals="0" itemPrintTitles="1" createdVersion="6" indent="0" outline="1" outlineData="1" multipleFieldFilters="0">
  <location ref="AP2:AR342" firstHeaderRow="0" firstDataRow="1" firstDataCol="1"/>
  <pivotFields count="35">
    <pivotField showAll="0" defaultSubtotal="0"/>
    <pivotField showAll="0" defaultSubtotal="0"/>
    <pivotField showAll="0" defaultSubtotal="0"/>
    <pivotField showAll="0" defaultSubtotal="0"/>
    <pivotField axis="axisRow" showAll="0" defaultSubtotal="0">
      <items count="345">
        <item x="86"/>
        <item x="201"/>
        <item x="258"/>
        <item x="150"/>
        <item x="275"/>
        <item x="317"/>
        <item x="220"/>
        <item x="80"/>
        <item x="228"/>
        <item x="311"/>
        <item x="47"/>
        <item x="13"/>
        <item x="334"/>
        <item x="243"/>
        <item x="242"/>
        <item x="299"/>
        <item x="309"/>
        <item x="213"/>
        <item x="290"/>
        <item x="276"/>
        <item x="241"/>
        <item x="202"/>
        <item x="23"/>
        <item x="75"/>
        <item x="39"/>
        <item x="91"/>
        <item x="132"/>
        <item x="291"/>
        <item x="144"/>
        <item x="284"/>
        <item x="266"/>
        <item x="22"/>
        <item x="238"/>
        <item x="115"/>
        <item x="300"/>
        <item x="97"/>
        <item x="248"/>
        <item x="74"/>
        <item x="296"/>
        <item x="161"/>
        <item x="118"/>
        <item x="48"/>
        <item x="294"/>
        <item x="18"/>
        <item x="199"/>
        <item x="87"/>
        <item x="113"/>
        <item x="189"/>
        <item x="152"/>
        <item x="239"/>
        <item x="162"/>
        <item x="320"/>
        <item x="142"/>
        <item x="259"/>
        <item x="204"/>
        <item x="302"/>
        <item x="303"/>
        <item x="124"/>
        <item x="8"/>
        <item x="5"/>
        <item x="301"/>
        <item x="143"/>
        <item x="339"/>
        <item x="212"/>
        <item x="12"/>
        <item x="141"/>
        <item x="177"/>
        <item x="42"/>
        <item x="119"/>
        <item x="203"/>
        <item x="120"/>
        <item m="1" x="344"/>
        <item x="305"/>
        <item x="136"/>
        <item x="234"/>
        <item x="149"/>
        <item x="195"/>
        <item x="332"/>
        <item x="235"/>
        <item x="324"/>
        <item x="314"/>
        <item x="179"/>
        <item x="7"/>
        <item x="331"/>
        <item x="322"/>
        <item x="231"/>
        <item x="0"/>
        <item x="154"/>
        <item x="330"/>
        <item x="182"/>
        <item x="134"/>
        <item x="211"/>
        <item x="61"/>
        <item x="28"/>
        <item x="338"/>
        <item x="156"/>
        <item x="35"/>
        <item x="36"/>
        <item x="95"/>
        <item x="122"/>
        <item x="64"/>
        <item x="45"/>
        <item x="10"/>
        <item x="109"/>
        <item x="103"/>
        <item x="175"/>
        <item x="191"/>
        <item x="327"/>
        <item x="111"/>
        <item x="283"/>
        <item x="316"/>
        <item x="73"/>
        <item x="194"/>
        <item x="19"/>
        <item x="102"/>
        <item x="101"/>
        <item x="57"/>
        <item x="279"/>
        <item x="125"/>
        <item x="254"/>
        <item x="229"/>
        <item x="208"/>
        <item x="21"/>
        <item x="41"/>
        <item x="147"/>
        <item x="183"/>
        <item x="83"/>
        <item x="325"/>
        <item x="252"/>
        <item x="186"/>
        <item x="51"/>
        <item x="29"/>
        <item x="44"/>
        <item x="218"/>
        <item x="336"/>
        <item x="76"/>
        <item x="110"/>
        <item x="31"/>
        <item x="173"/>
        <item x="137"/>
        <item x="250"/>
        <item x="157"/>
        <item x="281"/>
        <item x="168"/>
        <item x="247"/>
        <item x="197"/>
        <item x="77"/>
        <item x="210"/>
        <item x="60"/>
        <item x="196"/>
        <item x="62"/>
        <item x="89"/>
        <item x="282"/>
        <item x="249"/>
        <item x="106"/>
        <item x="265"/>
        <item x="260"/>
        <item x="96"/>
        <item x="240"/>
        <item x="100"/>
        <item x="251"/>
        <item x="215"/>
        <item x="277"/>
        <item x="43"/>
        <item x="333"/>
        <item x="25"/>
        <item x="6"/>
        <item x="297"/>
        <item x="67"/>
        <item m="1" x="342"/>
        <item x="78"/>
        <item x="298"/>
        <item x="306"/>
        <item x="192"/>
        <item x="50"/>
        <item x="172"/>
        <item x="88"/>
        <item x="244"/>
        <item x="68"/>
        <item x="131"/>
        <item x="193"/>
        <item x="295"/>
        <item x="274"/>
        <item x="53"/>
        <item x="138"/>
        <item x="63"/>
        <item x="92"/>
        <item x="163"/>
        <item x="4"/>
        <item m="1" x="343"/>
        <item x="46"/>
        <item x="253"/>
        <item x="52"/>
        <item x="126"/>
        <item x="105"/>
        <item x="221"/>
        <item x="90"/>
        <item x="94"/>
        <item x="133"/>
        <item x="26"/>
        <item x="15"/>
        <item x="116"/>
        <item x="11"/>
        <item x="304"/>
        <item x="271"/>
        <item x="170"/>
        <item x="206"/>
        <item x="24"/>
        <item x="165"/>
        <item x="129"/>
        <item x="236"/>
        <item x="9"/>
        <item x="139"/>
        <item x="104"/>
        <item x="280"/>
        <item x="227"/>
        <item x="176"/>
        <item x="66"/>
        <item x="285"/>
        <item x="261"/>
        <item x="112"/>
        <item x="20"/>
        <item x="312"/>
        <item x="188"/>
        <item x="335"/>
        <item x="256"/>
        <item x="38"/>
        <item x="289"/>
        <item x="117"/>
        <item x="315"/>
        <item x="307"/>
        <item x="65"/>
        <item x="245"/>
        <item x="146"/>
        <item x="287"/>
        <item x="187"/>
        <item x="72"/>
        <item x="255"/>
        <item x="30"/>
        <item x="232"/>
        <item x="49"/>
        <item x="123"/>
        <item x="93"/>
        <item x="2"/>
        <item x="273"/>
        <item x="158"/>
        <item x="180"/>
        <item x="310"/>
        <item x="217"/>
        <item x="3"/>
        <item x="34"/>
        <item x="319"/>
        <item x="326"/>
        <item x="145"/>
        <item x="207"/>
        <item x="321"/>
        <item x="1"/>
        <item x="121"/>
        <item x="226"/>
        <item x="318"/>
        <item x="181"/>
        <item x="209"/>
        <item x="17"/>
        <item x="166"/>
        <item x="328"/>
        <item x="190"/>
        <item x="267"/>
        <item x="167"/>
        <item x="164"/>
        <item x="237"/>
        <item x="130"/>
        <item x="219"/>
        <item x="269"/>
        <item x="278"/>
        <item x="292"/>
        <item x="198"/>
        <item x="55"/>
        <item x="263"/>
        <item x="79"/>
        <item x="56"/>
        <item x="293"/>
        <item x="70"/>
        <item x="40"/>
        <item x="59"/>
        <item x="288"/>
        <item x="151"/>
        <item x="184"/>
        <item x="84"/>
        <item x="54"/>
        <item x="224"/>
        <item x="58"/>
        <item x="230"/>
        <item x="98"/>
        <item x="171"/>
        <item x="313"/>
        <item x="257"/>
        <item x="135"/>
        <item x="178"/>
        <item x="329"/>
        <item x="246"/>
        <item x="155"/>
        <item x="85"/>
        <item x="214"/>
        <item x="223"/>
        <item x="216"/>
        <item x="140"/>
        <item x="160"/>
        <item x="264"/>
        <item x="169"/>
        <item x="153"/>
        <item x="174"/>
        <item x="262"/>
        <item x="337"/>
        <item x="268"/>
        <item x="37"/>
        <item x="27"/>
        <item x="71"/>
        <item x="272"/>
        <item x="16"/>
        <item x="323"/>
        <item x="205"/>
        <item x="159"/>
        <item x="270"/>
        <item x="148"/>
        <item x="99"/>
        <item x="200"/>
        <item x="32"/>
        <item x="286"/>
        <item x="233"/>
        <item x="308"/>
        <item x="14"/>
        <item x="222"/>
        <item x="225"/>
        <item x="81"/>
        <item x="108"/>
        <item x="128"/>
        <item x="127"/>
        <item x="114"/>
        <item x="107"/>
        <item x="33"/>
        <item x="69"/>
        <item x="185"/>
        <item x="82"/>
        <item m="1" x="340"/>
        <item m="1" x="34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dataField="1" numFmtId="166" showAll="0" defaultSubtotal="0"/>
    <pivotField showAll="0" defaultSubtotal="0"/>
    <pivotField showAll="0" defaultSubtotal="0"/>
    <pivotField showAll="0" defaultSubtotal="0"/>
    <pivotField showAll="0" defaultSubtotal="0"/>
  </pivotFields>
  <rowFields count="1">
    <field x="4"/>
  </rowFields>
  <rowItems count="3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70"/>
    </i>
    <i>
      <x v="171"/>
    </i>
    <i>
      <x v="172"/>
    </i>
    <i>
      <x v="173"/>
    </i>
    <i>
      <x v="174"/>
    </i>
    <i>
      <x v="175"/>
    </i>
    <i>
      <x v="176"/>
    </i>
    <i>
      <x v="177"/>
    </i>
    <i>
      <x v="178"/>
    </i>
    <i>
      <x v="179"/>
    </i>
    <i>
      <x v="180"/>
    </i>
    <i>
      <x v="181"/>
    </i>
    <i>
      <x v="182"/>
    </i>
    <i>
      <x v="183"/>
    </i>
    <i>
      <x v="184"/>
    </i>
    <i>
      <x v="185"/>
    </i>
    <i>
      <x v="186"/>
    </i>
    <i>
      <x v="187"/>
    </i>
    <i>
      <x v="188"/>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rowItems>
  <colFields count="1">
    <field x="-2"/>
  </colFields>
  <colItems count="2">
    <i>
      <x/>
    </i>
    <i i="1">
      <x v="1"/>
    </i>
  </colItems>
  <dataFields count="2">
    <dataField name="Min of 24-25 _x000a_Total Funding Allocation £0.45/patient OLD" fld="30" subtotal="min" baseField="4" baseItem="5"/>
    <dataField name="Min of Additional " fld="25" subtotal="min"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connectionId="2" autoFormatId="0" applyNumberFormats="0" applyBorderFormats="0" applyFontFormats="1" applyPatternFormats="1" applyAlignmentFormats="0" applyWidthHeightFormats="0">
  <queryTableRefresh preserveSortFilterLayout="0" nextId="25">
    <queryTableFields count="24">
      <queryTableField id="1" name="HealthBorough" tableColumnId="1"/>
      <queryTableField id="2" name="Primary Care Networks" tableColumnId="2"/>
      <queryTableField id="3" name="PracticeName" tableColumnId="3"/>
      <queryTableField id="4" name="PracticeCode" tableColumnId="4"/>
      <queryTableField id="5" name="ODS Code" tableColumnId="5"/>
      <queryTableField id="6" name="Practice Normalised Weighted List Size" tableColumnId="6"/>
      <queryTableField id="7" name="FY2324_AccurxPlus_Fragments" tableColumnId="7"/>
      <queryTableField id="8" name="FY2324_Accubook/Booking_Fragments" tableColumnId="8"/>
      <queryTableField id="9" name="FY2324_AccurxPlus_Cost" tableColumnId="9"/>
      <queryTableField id="10" name="FY2324_Accubook/Booking_Cost" tableColumnId="10"/>
      <queryTableField id="11" name="FY2425_AccurxPlus_Fragments" tableColumnId="11"/>
      <queryTableField id="12" name="FY2425_Accubook/Booking_Fragments" tableColumnId="12"/>
      <queryTableField id="13" name="FY2425_AccurxPlus_Cost" tableColumnId="13"/>
      <queryTableField id="14" name="FY2425_Accubook/Booking_Cost" tableColumnId="14"/>
      <queryTableField id="15" name="FY2425_Accurx_Fragments" tableColumnId="15"/>
      <queryTableField id="16" name="FY2425_AccurxCost" tableColumnId="16"/>
      <queryTableField id="17" name="FY2324_EESMS" tableColumnId="17"/>
      <queryTableField id="18" name="FY2324_EESMSCost" tableColumnId="18"/>
      <queryTableField id="19" name="FY2425_EESMS" tableColumnId="19"/>
      <queryTableField id="20" name="FY2425_EESMSCost" tableColumnId="20"/>
      <queryTableField id="21" name="FY2324_SMS" tableColumnId="21"/>
      <queryTableField id="22" name="FY2425_SMS" tableColumnId="22"/>
      <queryTableField id="23" name="FY2324Cost" tableColumnId="23"/>
      <queryTableField id="24" name="FY2425Cost" tableColumnId="24"/>
    </queryTableFields>
  </queryTableRefresh>
</queryTable>
</file>

<file path=xl/queryTables/queryTable2.xml><?xml version="1.0" encoding="utf-8"?>
<queryTable xmlns="http://schemas.openxmlformats.org/spreadsheetml/2006/main" name="ExternalData_1" connectionId="1" autoFormatId="0" applyNumberFormats="0" applyBorderFormats="0" applyFontFormats="1" applyPatternFormats="1" applyAlignmentFormats="0" applyWidthHeightFormats="0">
  <queryTableRefresh preserveSortFilterLayout="0" nextId="25">
    <queryTableFields count="24">
      <queryTableField id="1" name="PracticeName" tableColumnId="1"/>
      <queryTableField id="2" name="Primary Care Networks" tableColumnId="2"/>
      <queryTableField id="3" name="HealthBorough" tableColumnId="3"/>
      <queryTableField id="4" name="PracticeCode" tableColumnId="4"/>
      <queryTableField id="5" name="ODS Code" tableColumnId="5"/>
      <queryTableField id="6" name="month" tableColumnId="6"/>
      <queryTableField id="7" name="month_Index" tableColumnId="7"/>
      <queryTableField id="8" name="Practice Normalised Weighted List Size" tableColumnId="8"/>
      <queryTableField id="9" name="FY2324_AccurxPlus_Fragments" tableColumnId="9"/>
      <queryTableField id="10" name="FY2324_Accubook/Booking_Fragments" tableColumnId="10"/>
      <queryTableField id="11" name="FY2324_AccurxPlus_Cost" tableColumnId="11"/>
      <queryTableField id="12" name="FY2324_Accubook/Booking_Cost" tableColumnId="12"/>
      <queryTableField id="13" name="FY2425_AccurxPlus_Fragments" tableColumnId="13"/>
      <queryTableField id="14" name="FY2425_Accubook/Booking_Fragments" tableColumnId="14"/>
      <queryTableField id="15" name="FY2425_AccurxPlus_Cost" tableColumnId="15"/>
      <queryTableField id="16" name="FY2425_Accubook/Booking_Cost" tableColumnId="16"/>
      <queryTableField id="17" name="FY2324_EESMS" tableColumnId="17"/>
      <queryTableField id="18" name="FY2324_EESMSCost" tableColumnId="18"/>
      <queryTableField id="19" name="FY2425_EESMS" tableColumnId="19"/>
      <queryTableField id="20" name="FY2425_EESMSCost" tableColumnId="20"/>
      <queryTableField id="21" name="FY2324_SMS" tableColumnId="21"/>
      <queryTableField id="22" name="FY2324_Cost" tableColumnId="22"/>
      <queryTableField id="23" name="FY2425_SMS" tableColumnId="23"/>
      <queryTableField id="24" name="FY2425_Cost" tableColumnId="24"/>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PracticeName" sourceName="PracticeName">
  <pivotTables>
    <pivotTable tabId="24" name="PivotTable1"/>
  </pivotTables>
  <data>
    <tabular pivotCacheId="9">
      <items count="34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4" s="1"/>
        <i x="295" s="1"/>
        <i x="296" s="1"/>
        <i x="297" s="1"/>
        <i x="298" s="1"/>
        <i x="299" s="1"/>
        <i x="300" s="1"/>
        <i x="301" s="1"/>
        <i x="302" s="1"/>
        <i x="303" s="1"/>
        <i x="304" s="1"/>
        <i x="305" s="1"/>
        <i x="306" s="1"/>
        <i x="307" s="1"/>
        <i x="308" s="1"/>
        <i x="309" s="1"/>
        <i x="310" s="1"/>
        <i x="311" s="1"/>
        <i x="312" s="1"/>
        <i x="313" s="1"/>
        <i x="314" s="1"/>
        <i x="315" s="1"/>
        <i x="316" s="1"/>
        <i x="317" s="1"/>
        <i x="318" s="1"/>
        <i x="319" s="1"/>
        <i x="320" s="1"/>
        <i x="321" s="1"/>
        <i x="322" s="1"/>
        <i x="323" s="1"/>
        <i x="324" s="1"/>
        <i x="325" s="1"/>
        <i x="326" s="1"/>
        <i x="327" s="1"/>
        <i x="328" s="1"/>
        <i x="329" s="1"/>
        <i x="330" s="1"/>
        <i x="331" s="1"/>
        <i x="332" s="1"/>
        <i x="333" s="1"/>
        <i x="334" s="1"/>
        <i x="335" s="1"/>
        <i x="336" s="1"/>
        <i x="337" s="1"/>
        <i x="340" s="1" nd="1"/>
        <i x="346" s="1" nd="1"/>
        <i x="344" s="1" nd="1"/>
        <i x="341" s="1" nd="1"/>
        <i x="345" s="1" nd="1"/>
        <i x="342" s="1" nd="1"/>
        <i x="343" s="1" nd="1"/>
        <i x="339" s="1" nd="1"/>
        <i x="347" s="1" nd="1"/>
        <i x="33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rimary_Care_Networks" sourceName="Primary Care Networks">
  <pivotTables>
    <pivotTable tabId="24" name="PivotTable1"/>
  </pivotTables>
  <data>
    <tabular pivotCacheId="9">
      <items count="47">
        <i x="3" s="1"/>
        <i x="33" s="1"/>
        <i x="5" s="1"/>
        <i x="36" s="1"/>
        <i x="44" s="1"/>
        <i x="26" s="1"/>
        <i x="34" s="1"/>
        <i x="22" s="1"/>
        <i x="29" s="1"/>
        <i x="37" s="1"/>
        <i x="0" s="1"/>
        <i x="18" s="1"/>
        <i x="27" s="1"/>
        <i x="4" s="1"/>
        <i x="41" s="1"/>
        <i x="9" s="1"/>
        <i x="8" s="1"/>
        <i x="40" s="1"/>
        <i x="42" s="1"/>
        <i x="11" s="1"/>
        <i x="10" s="1"/>
        <i x="24" s="1"/>
        <i x="15" s="1"/>
        <i x="20" s="1"/>
        <i x="6" s="1"/>
        <i x="17" s="1"/>
        <i x="25" s="1"/>
        <i x="1" s="1"/>
        <i x="30" s="1"/>
        <i x="39" s="1"/>
        <i x="2" s="1"/>
        <i x="21" s="1"/>
        <i x="32" s="1"/>
        <i x="16" s="1"/>
        <i x="31" s="1"/>
        <i x="35" s="1"/>
        <i x="7" s="1"/>
        <i x="13" s="1"/>
        <i x="12" s="1"/>
        <i x="38" s="1"/>
        <i x="45" s="1"/>
        <i x="14" s="1"/>
        <i x="19" s="1"/>
        <i x="28" s="1"/>
        <i x="23" s="1"/>
        <i x="43" s="1"/>
        <i x="4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HealthBorough" sourceName="HealthBorough">
  <pivotTables>
    <pivotTable tabId="24" name="PivotTable1"/>
  </pivotTables>
  <data>
    <tabular pivotCacheId="9">
      <items count="10">
        <i x="3" s="1"/>
        <i x="7" s="1"/>
        <i x="2" s="1"/>
        <i x="0" s="1"/>
        <i x="5" s="1"/>
        <i x="1" s="1"/>
        <i x="4" s="1"/>
        <i x="6" s="1"/>
        <i x="9" s="1" nd="1"/>
        <i x="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PCN2" sourceName="PCN2">
  <pivotTables>
    <pivotTable tabId="29" name="PivotTable1"/>
  </pivotTables>
  <data>
    <tabular pivotCacheId="10" showMissing="0">
      <items count="48">
        <i x="0" s="1"/>
        <i x="1" s="1"/>
        <i x="6" s="1"/>
        <i x="7" s="1"/>
        <i x="8" s="1"/>
        <i x="9" s="1"/>
        <i x="10" s="1"/>
        <i x="11" s="1"/>
        <i x="12" s="1"/>
        <i x="13" s="1"/>
        <i x="14" s="1"/>
        <i x="15" s="1"/>
        <i x="16" s="1"/>
        <i x="17" s="1"/>
        <i x="18" s="1"/>
        <i x="19" s="1"/>
        <i x="20" s="1"/>
        <i x="21" s="1"/>
        <i x="22" s="1"/>
        <i x="23" s="1"/>
        <i x="24" s="1"/>
        <i x="2" s="1"/>
        <i x="3" s="1"/>
        <i x="4" s="1"/>
        <i x="5" s="1"/>
        <i x="25" s="1"/>
        <i x="26" s="1"/>
        <i x="27" s="1"/>
        <i x="28" s="1"/>
        <i x="29" s="1"/>
        <i x="30" s="1"/>
        <i x="31" s="1"/>
        <i x="32" s="1"/>
        <i x="33" s="1"/>
        <i x="43" s="1"/>
        <i x="34" s="1"/>
        <i x="35" s="1"/>
        <i x="36" s="1"/>
        <i x="37" s="1"/>
        <i x="38" s="1"/>
        <i x="39" s="1"/>
        <i x="40" s="1"/>
        <i x="41" s="1"/>
        <i x="42" s="1"/>
        <i x="45" s="1"/>
        <i x="46" s="1"/>
        <i x="44" s="1"/>
        <i x="47"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Practice_Name" sourceName="Practice Name">
  <pivotTables>
    <pivotTable tabId="29" name="PivotTable1"/>
  </pivotTables>
  <data>
    <tabular pivotCacheId="10" showMissing="0">
      <items count="343">
        <i x="114" s="1"/>
        <i x="201" s="1"/>
        <i x="225" s="1"/>
        <i x="226" s="1"/>
        <i x="0" s="1"/>
        <i x="138" s="1"/>
        <i x="1" s="1"/>
        <i x="43" s="1"/>
        <i x="35" s="1"/>
        <i x="44" s="1"/>
        <i x="112" s="1"/>
        <i x="269" s="1"/>
        <i x="154" s="1"/>
        <i x="151" s="1"/>
        <i x="185" s="1"/>
        <i x="175" s="1"/>
        <i x="284" s="1"/>
        <i x="285" s="1"/>
        <i x="155" s="1"/>
        <i x="276" s="1"/>
        <i x="176" s="1"/>
        <i x="21" s="1"/>
        <i x="132" s="1"/>
        <i x="45" s="1"/>
        <i x="46" s="1"/>
        <i x="250" s="1"/>
        <i x="192" s="1"/>
        <i x="117" s="1"/>
        <i x="116" s="1"/>
        <i x="305" s="1"/>
        <i x="308" s="1"/>
        <i x="28" s="1"/>
        <i x="232" s="1"/>
        <i x="227" s="1"/>
        <i x="84" s="1"/>
        <i x="270" s="1"/>
        <i x="320" s="1"/>
        <i x="306" s="1"/>
        <i x="16" s="1"/>
        <i x="195" s="1"/>
        <i x="177" s="1"/>
        <i x="197" s="1"/>
        <i x="2" s="1"/>
        <i x="3" s="1"/>
        <i x="73" s="1"/>
        <i x="74" s="1"/>
        <i x="133" s="1"/>
        <i x="122" s="1"/>
        <i x="318" s="1"/>
        <i x="10" s="1"/>
        <i x="85" s="1"/>
        <i x="97" s="1"/>
        <i x="4" s="1"/>
        <i x="208" s="1"/>
        <i x="256" s="1"/>
        <i x="321" s="1"/>
        <i x="98" s="1"/>
        <i x="322" s="1"/>
        <i x="257" s="1"/>
        <i x="99" s="1"/>
        <i x="5" s="1"/>
        <i x="315" s="1"/>
        <i x="242" s="1"/>
        <i x="15" s="1"/>
        <i x="207" s="1"/>
        <i x="81" s="1"/>
        <i x="235" s="1"/>
        <i x="264" s="1"/>
        <i x="193" s="1"/>
        <i x="50" s="1"/>
        <i x="51" s="1"/>
        <i x="228" s="1"/>
        <i x="105" s="1"/>
        <i x="292" s="1"/>
        <i x="17" s="1"/>
        <i x="106" s="1"/>
        <i x="214" s="1"/>
        <i x="265" s="1"/>
        <i x="52" s="1"/>
        <i x="160" s="1"/>
        <i x="277" s="1"/>
        <i x="142" s="1"/>
        <i x="100" s="1"/>
        <i x="323" s="1"/>
        <i x="211" s="1"/>
        <i x="134" s="1"/>
        <i x="135" s="1"/>
        <i x="271" s="1"/>
        <i x="273" s="1"/>
        <i x="86" s="1"/>
        <i x="29" s="1"/>
        <i x="75" s="1"/>
        <i x="168" s="1"/>
        <i x="251" s="1"/>
        <i x="309" s="1"/>
        <i x="14" s="1"/>
        <i x="293" s="1"/>
        <i x="329" s="1"/>
        <i x="324" s="1"/>
        <i x="178" s="1"/>
        <i x="107" s="1"/>
        <i x="215" s="1"/>
        <i x="266" s="1"/>
        <i x="76" s="1"/>
        <i x="88" s="1"/>
        <i x="278" s="1"/>
        <i x="187" s="1"/>
        <i x="236" s="1"/>
        <i x="113" s="1"/>
        <i x="279" s="1"/>
        <i x="108" s="1"/>
        <i x="229" s="1"/>
        <i x="153" s="1"/>
        <i x="42" s="1"/>
        <i x="294" s="1"/>
        <i x="89" s="1"/>
        <i x="169" s="1"/>
        <i x="36" s="1"/>
        <i x="143" s="1"/>
        <i x="144" s="1"/>
        <i x="202" s="1"/>
        <i x="6" s="1"/>
        <i x="307" s="1"/>
        <i x="136" s="1"/>
        <i x="216" s="1"/>
        <i x="87" s="1"/>
        <i x="95" s="1"/>
        <i x="183" s="1"/>
        <i x="101" s="1"/>
        <i x="330" s="1"/>
        <i x="77" s="1"/>
        <i x="152" s="1"/>
        <i x="179" s="1"/>
        <i x="180" s="1"/>
        <i x="258" s="1"/>
        <i x="19" s="1"/>
        <i x="217" s="1"/>
        <i x="102" s="1"/>
        <i x="252" s="1"/>
        <i x="54" s="1"/>
        <i x="161" s="1"/>
        <i x="162" s="1"/>
        <i x="145" s="1"/>
        <i x="198" s="1"/>
        <i x="171" s="1"/>
        <i x="64" s="1"/>
        <i x="181" s="1"/>
        <i x="286" s="1"/>
        <i x="23" s="1"/>
        <i x="146" s="1"/>
        <i x="194" s="1"/>
        <i x="24" s="1"/>
        <i x="55" s="1"/>
        <i x="244" s="1"/>
        <i x="196" s="1"/>
        <i x="241" s="1"/>
        <i x="245" s="1"/>
        <i x="65" s="1"/>
        <i x="298" s="1"/>
        <i x="331" s="1"/>
        <i x="37" s="1"/>
        <i x="123" s="1"/>
        <i x="274" s="1"/>
        <i x="259" s="1"/>
        <i x="90" s="1"/>
        <i x="299" s="1"/>
        <i x="300" s="1"/>
        <i x="218" s="1"/>
        <i x="325" s="1"/>
        <i x="310" s="1"/>
        <i x="326" s="1"/>
        <i x="219" s="1"/>
        <i x="103" s="1"/>
        <i x="287" s="1"/>
        <i x="91" s="1"/>
        <i x="230" s="1"/>
        <i x="25" s="1"/>
        <i x="260" s="1"/>
        <i x="118" s="1"/>
        <i x="172" s="1"/>
        <i x="332" s="1"/>
        <i x="267" s="1"/>
        <i x="283" s="1"/>
        <i x="213" s="1"/>
        <i x="316" s="1"/>
        <i x="109" s="1"/>
        <i x="79" s="1"/>
        <i x="66" s="1"/>
        <i x="137" s="1"/>
        <i x="261" s="1"/>
        <i x="275" s="1"/>
        <i x="119" s="1"/>
        <i x="234" s="1"/>
        <i x="233" s="1"/>
        <i x="124" s="1"/>
        <i x="92" s="1"/>
        <i x="220" s="1"/>
        <i x="288" s="1"/>
        <i x="147" s="1"/>
        <i x="334" s="1"/>
        <i x="38" s="1"/>
        <i x="125" s="1"/>
        <i x="126" s="1"/>
        <i x="18" s="1"/>
        <i x="189" s="1"/>
        <i x="93" s="1"/>
        <i x="67" s="1"/>
        <i x="311" s="1"/>
        <i x="53" s="1"/>
        <i x="182" s="1"/>
        <i x="120" s="1"/>
        <i x="139" s="1"/>
        <i x="163" s="1"/>
        <i x="56" s="1"/>
        <i x="272" s="1"/>
        <i x="57" s="1"/>
        <i x="204" s="1"/>
        <i x="237" s="1"/>
        <i x="190" s="1"/>
        <i x="164" s="1"/>
        <i x="104" s="1"/>
        <i x="127" s="1"/>
        <i x="328" s="1"/>
        <i x="327" s="1"/>
        <i x="246" s="1"/>
        <i x="68" s="1"/>
        <i x="47" s="1"/>
        <i x="30" s="1"/>
        <i x="94" s="1"/>
        <i x="301" s="1"/>
        <i x="48" s="1"/>
        <i x="69" s="1"/>
        <i x="209" s="1"/>
        <i x="295" s="1"/>
        <i x="31" s="1"/>
        <i x="58" s="1"/>
        <i x="39" s="1"/>
        <i x="200" s="1"/>
        <i x="115" s="1"/>
        <i x="140" s="1"/>
        <i x="296" s="1"/>
        <i x="40" s="1"/>
        <i x="280" s="1"/>
        <i x="70" s="1"/>
        <i x="59" s="1"/>
        <i x="7" s="1"/>
        <i x="221" s="1"/>
        <i x="312" s="1"/>
        <i x="313" s="1"/>
        <i x="222" s="1"/>
        <i x="8" s="1"/>
        <i x="9" s="1"/>
        <i x="121" s="1"/>
        <i x="167" s="1"/>
        <i x="62" s="1"/>
        <i x="60" s="1"/>
        <i x="156" s="1"/>
        <i x="157" s="1"/>
        <i x="314" s="1"/>
        <i x="231" s="1"/>
        <i x="289" s="1"/>
        <i x="186" s="1"/>
        <i x="210" s="1"/>
        <i x="268" s="1"/>
        <i x="26" s="1"/>
        <i x="335" s="1"/>
        <i x="212" s="1"/>
        <i x="336" s="1"/>
        <i x="61" s="1"/>
        <i x="223" s="1"/>
        <i x="191" s="1"/>
        <i x="80" s="1"/>
        <i x="11" s="1"/>
        <i x="41" s="1"/>
        <i x="32" s="1"/>
        <i x="110" s="1"/>
        <i x="188" s="1"/>
        <i x="224" s="1"/>
        <i x="238" s="1"/>
        <i x="12" s="1"/>
        <i x="247" s="1"/>
        <i x="239" s="1"/>
        <i x="297" s="1"/>
        <i x="82" s="1"/>
        <i x="170" s="1"/>
        <i x="203" s="1"/>
        <i x="337" s="1"/>
        <i x="205" s="1"/>
        <i x="165" s="1"/>
        <i x="148" s="1"/>
        <i x="333" s="1"/>
        <i x="302" s="1"/>
        <i x="166" s="1"/>
        <i x="248" s="1"/>
        <i x="149" s="1"/>
        <i x="253" s="1"/>
        <i x="281" s="1"/>
        <i x="22" s="1"/>
        <i x="158" s="1"/>
        <i x="159" s="1"/>
        <i x="128" s="1"/>
        <i x="129" s="1"/>
        <i x="249" s="1"/>
        <i x="20" s="1"/>
        <i x="13" s="1"/>
        <i x="173" s="1"/>
        <i x="262" s="1"/>
        <i x="33" s="1"/>
        <i x="206" s="1"/>
        <i x="199" s="1"/>
        <i x="83" s="1"/>
        <i x="303" s="1"/>
        <i x="49" s="1"/>
        <i x="174" s="1"/>
        <i x="96" s="1"/>
        <i x="27" s="1"/>
        <i x="290" s="1"/>
        <i x="71" s="1"/>
        <i x="141" s="1"/>
        <i x="63" s="1"/>
        <i x="282" s="1"/>
        <i x="304" s="1"/>
        <i x="130" s="1"/>
        <i x="254" s="1"/>
        <i x="319" s="1"/>
        <i x="78" s="1"/>
        <i x="338" s="1"/>
        <i x="291" s="1"/>
        <i x="111" s="1"/>
        <i x="240" s="1"/>
        <i x="34" s="1"/>
        <i x="184" s="1"/>
        <i x="131" s="1"/>
        <i x="72" s="1"/>
        <i x="243" s="1"/>
        <i x="263" s="1"/>
        <i x="255" s="1"/>
        <i x="150" s="1"/>
        <i x="317" s="1"/>
        <i x="340" s="1" nd="1"/>
        <i x="339" s="1" nd="1"/>
        <i x="342" s="1" nd="1"/>
        <i x="341"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Health_Borough" sourceName="Health Borough">
  <pivotTables>
    <pivotTable tabId="29" name="PivotTable1"/>
  </pivotTables>
  <data>
    <tabular pivotCacheId="10" showMissing="0">
      <items count="10">
        <i x="2" s="1"/>
        <i x="7" s="1"/>
        <i x="0" s="1"/>
        <i x="1" s="1"/>
        <i x="6" s="1"/>
        <i x="5" s="1"/>
        <i x="3" s="1"/>
        <i x="4" s="1"/>
        <i x="8" s="1"/>
        <i x="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racticeName" cache="Slicer_PracticeName" caption="PracticeName" columnCount="2" rowHeight="241300"/>
  <slicer name="Primary Care Networks" cache="Slicer_Primary_Care_Networks" caption="Primary Care Networks" columnCount="2" rowHeight="241300"/>
  <slicer name="HealthBorough" cache="Slicer_HealthBorough" caption="HealthBorough" columnCount="2"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PCN2" cache="Slicer_PCN2" caption="Primary Care Network" columnCount="2" rowHeight="241300"/>
  <slicer name="Practice Name" cache="Slicer_Practice_Name" caption="Practice Name" columnCount="2" rowHeight="241300"/>
  <slicer name="Health Borough" cache="Slicer_Health_Borough" caption="Health Borough" columnCount="2"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4" name="Table4" displayName="Table4" ref="R26:T30" totalsRowShown="0">
  <autoFilter ref="R26:T30"/>
  <tableColumns count="3">
    <tableColumn id="1" name="RAG"/>
    <tableColumn id="3" name="condition"/>
    <tableColumn id="2" name="Value" dataDxfId="105" dataCellStyle="Percent"/>
  </tableColumns>
  <tableStyleInfo name="TableStyleMedium2" showFirstColumn="0" showLastColumn="0" showRowStripes="1" showColumnStripes="0"/>
</table>
</file>

<file path=xl/tables/table2.xml><?xml version="1.0" encoding="utf-8"?>
<table xmlns="http://schemas.openxmlformats.org/spreadsheetml/2006/main" id="3" name="Summary" displayName="Summary" ref="A1:X341" tableType="queryTable" totalsRowShown="0">
  <autoFilter ref="A1:X341"/>
  <tableColumns count="24">
    <tableColumn id="1" uniqueName="1" name="HealthBorough" queryTableFieldId="1" dataDxfId="96"/>
    <tableColumn id="2" uniqueName="2" name="Primary Care Networks" queryTableFieldId="2" dataDxfId="95"/>
    <tableColumn id="3" uniqueName="3" name="PracticeName" queryTableFieldId="3" dataDxfId="94"/>
    <tableColumn id="4" uniqueName="4" name="PracticeCode" queryTableFieldId="4" dataDxfId="93"/>
    <tableColumn id="5" uniqueName="5" name="ODS Code" queryTableFieldId="5" dataDxfId="92"/>
    <tableColumn id="6" uniqueName="6" name="Practice Normalised Weighted List Size" queryTableFieldId="6" dataDxfId="91"/>
    <tableColumn id="7" uniqueName="7" name="FY2324_AccurxPlus_Fragments" queryTableFieldId="7" dataDxfId="90"/>
    <tableColumn id="8" uniqueName="8" name="FY2324_Accubook/Booking_Fragments" queryTableFieldId="8" dataDxfId="89"/>
    <tableColumn id="9" uniqueName="9" name="FY2324_AccurxPlus_Cost" queryTableFieldId="9" dataDxfId="88"/>
    <tableColumn id="10" uniqueName="10" name="FY2324_Accubook/Booking_Cost" queryTableFieldId="10" dataDxfId="87"/>
    <tableColumn id="11" uniqueName="11" name="FY2425_AccurxPlus_Fragments" queryTableFieldId="11" dataDxfId="86"/>
    <tableColumn id="12" uniqueName="12" name="FY2425_Accubook/Booking_Fragments" queryTableFieldId="12" dataDxfId="85"/>
    <tableColumn id="13" uniqueName="13" name="FY2425_AccurxPlus_Cost" queryTableFieldId="13" dataDxfId="84"/>
    <tableColumn id="14" uniqueName="14" name="FY2425_Accubook/Booking_Cost" queryTableFieldId="14" dataDxfId="83"/>
    <tableColumn id="15" uniqueName="15" name="FY2425_Accurx_Fragments" queryTableFieldId="15" dataDxfId="82"/>
    <tableColumn id="16" uniqueName="16" name="FY2425_AccurxCost" queryTableFieldId="16" dataDxfId="81"/>
    <tableColumn id="17" uniqueName="17" name="FY2324_EESMS" queryTableFieldId="17" dataDxfId="80"/>
    <tableColumn id="18" uniqueName="18" name="FY2324_EESMSCost" queryTableFieldId="18" dataDxfId="79"/>
    <tableColumn id="19" uniqueName="19" name="FY2425_EESMS" queryTableFieldId="19" dataDxfId="78"/>
    <tableColumn id="20" uniqueName="20" name="FY2425_EESMSCost" queryTableFieldId="20" dataDxfId="77"/>
    <tableColumn id="21" uniqueName="21" name="FY2324_SMS" queryTableFieldId="21" dataDxfId="76"/>
    <tableColumn id="22" uniqueName="22" name="FY2425_SMS" queryTableFieldId="22" dataDxfId="75"/>
    <tableColumn id="23" uniqueName="23" name="FY2324Cost" queryTableFieldId="23" dataDxfId="74"/>
    <tableColumn id="24" uniqueName="24" name="FY2425Cost" queryTableFieldId="24" dataDxfId="73"/>
  </tableColumns>
  <tableStyleInfo name="TableStyleMedium7" showFirstColumn="0" showLastColumn="0" showRowStripes="1" showColumnStripes="0"/>
</table>
</file>

<file path=xl/tables/table3.xml><?xml version="1.0" encoding="utf-8"?>
<table xmlns="http://schemas.openxmlformats.org/spreadsheetml/2006/main" id="5" name="Table5" displayName="Table5" ref="A1:W2409" totalsRowShown="0" headerRowBorderDxfId="72">
  <autoFilter ref="A1:W2409"/>
  <tableColumns count="23">
    <tableColumn id="1" name="Month" dataDxfId="71"/>
    <tableColumn id="2" name="ODS Code"/>
    <tableColumn id="3" name="Practice"/>
    <tableColumn id="4" name="PCN"/>
    <tableColumn id="5" name="Place"/>
    <tableColumn id="6" name="All messages" dataDxfId="70"/>
    <tableColumn id="7" name="All fragments" dataDxfId="69"/>
    <tableColumn id="8" name="Fallback messages (Other)" dataDxfId="68"/>
    <tableColumn id="9" name="Fallback fragments (Other)" dataDxfId="67"/>
    <tableColumn id="10" name="Fallback messages (No NHS App)" dataDxfId="66"/>
    <tableColumn id="11" name="Fallback fragments (No NHS App)" dataDxfId="65"/>
    <tableColumn id="12" name="Fallback messages (Notifications off)" dataDxfId="64"/>
    <tableColumn id="13" name="Fallback fragments (Notifications off)" dataDxfId="63"/>
    <tableColumn id="14" name="Fallback messages (Message not read)" dataDxfId="62"/>
    <tableColumn id="15" name="Fallback fragments (Message not read)" dataDxfId="61"/>
    <tableColumn id="16" name="NHS App messages saved" dataDxfId="60"/>
    <tableColumn id="17" name="NHS App fragments saved" dataDxfId="59"/>
    <tableColumn id="18" name="% Messages with fallback" dataDxfId="58"/>
    <tableColumn id="19" name="% Fragments saved" dataDxfId="57"/>
    <tableColumn id="22" name="Health Borough" dataDxfId="56">
      <calculatedColumnFormula>VLOOKUP(Table5[[#This Row],[ODS Code]],Lookup!A:D,4,FALSE)</calculatedColumnFormula>
    </tableColumn>
    <tableColumn id="23" name="PCN2" dataDxfId="55">
      <calculatedColumnFormula>VLOOKUP(Table5[[#This Row],[ODS Code]],Lookup!A:E,3,FALSE)</calculatedColumnFormula>
    </tableColumn>
    <tableColumn id="24" name="Practice Name" dataDxfId="54">
      <calculatedColumnFormula>VLOOKUP(Table5[[#This Row],[ODS Code]],Lookup!A:F,2,FALSE)</calculatedColumnFormula>
    </tableColumn>
    <tableColumn id="25" name="ODS" dataDxfId="53">
      <calculatedColumnFormula>VLOOKUP(Table5[[#This Row],[ODS Code]],Lookup!A:G,5,FALSE)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1" name="Table1" displayName="Table1" ref="A2:AI4077" totalsRowShown="0" headerRowDxfId="34">
  <autoFilter ref="A2:AI4077"/>
  <sortState ref="A3:AI4076">
    <sortCondition ref="B3:B4076"/>
    <sortCondition ref="H3:H4076"/>
  </sortState>
  <tableColumns count="35">
    <tableColumn id="1" name="Index"/>
    <tableColumn id="2" name="PracticeName"/>
    <tableColumn id="3" name="Primary Care Networks"/>
    <tableColumn id="4" name="HealthBorough"/>
    <tableColumn id="5" name="PracticeCode"/>
    <tableColumn id="35" name="ODS Code" dataDxfId="33"/>
    <tableColumn id="6" name="month"/>
    <tableColumn id="7" name="month_Index"/>
    <tableColumn id="8" name="Practice Normalised Weighted List Size"/>
    <tableColumn id="9" name="FY2324_AccurxPlus_Fragments"/>
    <tableColumn id="10" name="FY2324_Accubook/Booking_Fragments"/>
    <tableColumn id="11" name="FY2324_AccurxPlus_Cost"/>
    <tableColumn id="12" name="FY2324_Accubook/Booking_Cost"/>
    <tableColumn id="13" name="FY2425_AccurxPlus_Fragments"/>
    <tableColumn id="14" name="FY2425_Accubook/Booking_Fragments"/>
    <tableColumn id="15" name="FY2425_AccurxPlus_Cost"/>
    <tableColumn id="16" name="FY2425_Accubook/Booking_Cost"/>
    <tableColumn id="17" name="FY2324_EESMS"/>
    <tableColumn id="18" name="FY2324_EESMSCost"/>
    <tableColumn id="19" name="FY2425_EESMS"/>
    <tableColumn id="20" name="FY2425_EESMSCost"/>
    <tableColumn id="21" name="FY2324_SMS"/>
    <tableColumn id="22" name="FY2324_Cost"/>
    <tableColumn id="23" name="FY2425_SMS"/>
    <tableColumn id="24" name="FY2425_Cost"/>
    <tableColumn id="25" name="Additional _x000a_programme spends" dataDxfId="32">
      <calculatedColumnFormula>0</calculatedColumnFormula>
    </tableColumn>
    <tableColumn id="26" name="FY2324Spent" dataDxfId="31"/>
    <tableColumn id="27" name="FY2425Spent">
      <calculatedColumnFormula>IF(ISBLANK(Table1[[#This Row],[FY2425_Cost]])=TRUE,#N/A,Table1[[#This Row],[FY2425_Cost]])</calculatedColumnFormula>
    </tableColumn>
    <tableColumn id="28" name="FY2425_FY2324 Difference" dataDxfId="30"/>
    <tableColumn id="29" name="FY2425_Running Total by _x000a_PraticeName" dataDxfId="29"/>
    <tableColumn id="30" name="24-25 Total Funding Allocation £0.45/patient OLD" dataDxfId="28"/>
    <tableColumn id="31" name="24-25 Total Funding _x000a_Allocation £0.45/patient + Additional Funding" dataDxfId="27"/>
    <tableColumn id="32" name="24-25 Total Funding Allocation" dataDxfId="26">
      <calculatedColumnFormula>VLOOKUP(Table1[[#This Row],[PracticeCode]],$AP$3:$AS$345,4,FALSE)</calculatedColumnFormula>
    </tableColumn>
    <tableColumn id="33" name="24-25_x000a_Fragments Allocation_x000a_" dataDxfId="25" dataCellStyle="Comma"/>
    <tableColumn id="34" name="FY2425 Running Total and_x000a_ Allocated Funding Difference" dataDxfId="24">
      <calculatedColumnFormula>IF(AD3-AF3&lt;=0,0,AD3-AF3)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2" name="Monthly" displayName="Monthly" ref="A1:X4076" tableType="queryTable" totalsRowShown="0">
  <autoFilter ref="A1:X4076"/>
  <sortState ref="A2:X4074">
    <sortCondition ref="A2:A4074"/>
    <sortCondition ref="G2:G4074"/>
  </sortState>
  <tableColumns count="24">
    <tableColumn id="1" uniqueName="1" name="PracticeName" queryTableFieldId="1" dataDxfId="23"/>
    <tableColumn id="2" uniqueName="2" name="Primary Care Networks" queryTableFieldId="2" dataDxfId="22"/>
    <tableColumn id="3" uniqueName="3" name="HealthBorough" queryTableFieldId="3" dataDxfId="21"/>
    <tableColumn id="4" uniqueName="4" name="PracticeCode" queryTableFieldId="4" dataDxfId="20"/>
    <tableColumn id="5" uniqueName="5" name="ODS Code" queryTableFieldId="5" dataDxfId="19"/>
    <tableColumn id="6" uniqueName="6" name="month" queryTableFieldId="6" dataDxfId="18"/>
    <tableColumn id="7" uniqueName="7" name="month_Index" queryTableFieldId="7" dataDxfId="17"/>
    <tableColumn id="8" uniqueName="8" name="Practice Normalised Weighted List Size" queryTableFieldId="8" dataDxfId="16"/>
    <tableColumn id="9" uniqueName="9" name="FY2324_AccurxPlus_Fragments" queryTableFieldId="9" dataDxfId="15"/>
    <tableColumn id="10" uniqueName="10" name="FY2324_Accubook/Booking_Fragments" queryTableFieldId="10" dataDxfId="14"/>
    <tableColumn id="11" uniqueName="11" name="FY2324_AccurxPlus_Cost" queryTableFieldId="11" dataDxfId="13"/>
    <tableColumn id="12" uniqueName="12" name="FY2324_Accubook/Booking_Cost" queryTableFieldId="12" dataDxfId="12"/>
    <tableColumn id="13" uniqueName="13" name="FY2425_AccurxPlus_Fragments" queryTableFieldId="13" dataDxfId="11"/>
    <tableColumn id="14" uniqueName="14" name="FY2425_Accubook/Booking_Fragments" queryTableFieldId="14" dataDxfId="10"/>
    <tableColumn id="15" uniqueName="15" name="FY2425_AccurxPlus_Cost" queryTableFieldId="15" dataDxfId="9"/>
    <tableColumn id="16" uniqueName="16" name="FY2425_Accubook/Booking_Cost" queryTableFieldId="16" dataDxfId="8"/>
    <tableColumn id="17" uniqueName="17" name="FY2324_EESMS" queryTableFieldId="17" dataDxfId="7"/>
    <tableColumn id="18" uniqueName="18" name="FY2324_EESMSCost" queryTableFieldId="18" dataDxfId="6"/>
    <tableColumn id="19" uniqueName="19" name="FY2425_EESMS" queryTableFieldId="19" dataDxfId="5"/>
    <tableColumn id="20" uniqueName="20" name="FY2425_EESMSCost" queryTableFieldId="20" dataDxfId="4"/>
    <tableColumn id="21" uniqueName="21" name="FY2324_SMS" queryTableFieldId="21" dataDxfId="3"/>
    <tableColumn id="22" uniqueName="22" name="FY2324_Cost" queryTableFieldId="22" dataDxfId="2"/>
    <tableColumn id="23" uniqueName="23" name="FY2425_SMS" queryTableFieldId="23" dataDxfId="1"/>
    <tableColumn id="24" uniqueName="24" name="FY2425_Cost" queryTableFieldId="24"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hyperlink" Target="https://app.powerbi.com/groups/me/reports/f22045f5-0694-48a7-bb2b-3a643845188e/ReportSection543593c9d35d6a03e8ba?ctid=2e902142-66ac-41e7-905c-d550a763e5b9&amp;experience=power-bi&amp;bookmarkGuid=Bookmark650063424711e1e0e2a8"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43"/>
  <sheetViews>
    <sheetView topLeftCell="A28" zoomScaleNormal="100" workbookViewId="0">
      <selection activeCell="R16" sqref="R1:T1048576"/>
    </sheetView>
  </sheetViews>
  <sheetFormatPr defaultColWidth="8.81640625" defaultRowHeight="14.5" x14ac:dyDescent="0.35"/>
  <cols>
    <col min="1" max="1" width="4.453125" customWidth="1"/>
    <col min="18" max="18" width="30.81640625" hidden="1" customWidth="1"/>
    <col min="19" max="19" width="16.54296875" hidden="1" customWidth="1"/>
    <col min="20" max="20" width="15.7265625" hidden="1" customWidth="1"/>
    <col min="22" max="22" width="7.54296875" bestFit="1" customWidth="1"/>
    <col min="23" max="23" width="3.26953125" bestFit="1" customWidth="1"/>
  </cols>
  <sheetData>
    <row r="1" spans="2:17" x14ac:dyDescent="0.35">
      <c r="B1" s="3"/>
      <c r="C1" s="3"/>
      <c r="D1" s="3"/>
      <c r="E1" s="3"/>
      <c r="F1" s="3"/>
      <c r="G1" s="3"/>
      <c r="H1" s="3"/>
      <c r="I1" s="3"/>
      <c r="J1" s="3"/>
      <c r="K1" s="3"/>
      <c r="L1" s="3"/>
      <c r="M1" s="3"/>
      <c r="N1" s="3"/>
      <c r="O1" s="3"/>
      <c r="P1" s="3"/>
      <c r="Q1" s="3"/>
    </row>
    <row r="2" spans="2:17" x14ac:dyDescent="0.35">
      <c r="B2" s="3"/>
      <c r="C2" s="3"/>
      <c r="D2" s="3"/>
      <c r="E2" s="3"/>
      <c r="F2" s="3"/>
      <c r="G2" s="3"/>
      <c r="H2" s="3"/>
      <c r="I2" s="3"/>
      <c r="J2" s="3"/>
      <c r="K2" s="3"/>
      <c r="L2" s="3"/>
      <c r="M2" s="3"/>
      <c r="N2" s="3"/>
      <c r="O2" s="3"/>
      <c r="P2" s="3"/>
      <c r="Q2" s="3"/>
    </row>
    <row r="3" spans="2:17" x14ac:dyDescent="0.35">
      <c r="B3" s="3"/>
      <c r="C3" s="3"/>
      <c r="D3" s="3"/>
      <c r="E3" s="3"/>
      <c r="F3" s="3"/>
      <c r="G3" s="3"/>
      <c r="H3" s="3"/>
      <c r="I3" s="3"/>
      <c r="J3" s="3"/>
      <c r="K3" s="3"/>
      <c r="L3" s="3"/>
      <c r="M3" s="3"/>
      <c r="N3" s="3"/>
      <c r="O3" s="3"/>
      <c r="P3" s="3"/>
      <c r="Q3" s="3"/>
    </row>
    <row r="4" spans="2:17" x14ac:dyDescent="0.35">
      <c r="B4" s="3"/>
      <c r="C4" s="3"/>
      <c r="D4" s="3"/>
      <c r="E4" s="3"/>
      <c r="F4" s="3"/>
      <c r="G4" s="3"/>
      <c r="H4" s="3"/>
      <c r="I4" s="3"/>
      <c r="J4" s="3"/>
      <c r="K4" s="3"/>
      <c r="L4" s="3"/>
      <c r="M4" s="3"/>
      <c r="N4" s="3"/>
      <c r="O4" s="3"/>
      <c r="P4" s="3"/>
      <c r="Q4" s="3"/>
    </row>
    <row r="5" spans="2:17" x14ac:dyDescent="0.35">
      <c r="B5" s="3"/>
      <c r="C5" s="3"/>
      <c r="D5" s="3"/>
      <c r="E5" s="3"/>
      <c r="F5" s="3"/>
      <c r="G5" s="3"/>
      <c r="H5" s="3"/>
      <c r="I5" s="3"/>
      <c r="J5" s="3"/>
      <c r="K5" s="3"/>
      <c r="L5" s="3"/>
      <c r="M5" s="3"/>
      <c r="N5" s="3"/>
      <c r="O5" s="3"/>
      <c r="P5" s="3"/>
      <c r="Q5" s="3"/>
    </row>
    <row r="6" spans="2:17" x14ac:dyDescent="0.35">
      <c r="B6" s="3"/>
      <c r="C6" s="3"/>
      <c r="D6" s="3"/>
      <c r="E6" s="3"/>
      <c r="F6" s="3"/>
      <c r="G6" s="3"/>
      <c r="H6" s="3"/>
      <c r="I6" s="3"/>
      <c r="J6" s="3"/>
      <c r="K6" s="3"/>
      <c r="L6" s="3"/>
      <c r="M6" s="3"/>
      <c r="N6" s="3"/>
      <c r="O6" s="3"/>
      <c r="P6" s="3"/>
      <c r="Q6" s="3"/>
    </row>
    <row r="7" spans="2:17" x14ac:dyDescent="0.35">
      <c r="B7" s="3"/>
      <c r="C7" s="3"/>
      <c r="D7" s="3"/>
      <c r="E7" s="3"/>
      <c r="F7" s="3"/>
      <c r="G7" s="3"/>
      <c r="H7" s="3"/>
      <c r="I7" s="3"/>
      <c r="J7" s="3"/>
      <c r="K7" s="3"/>
      <c r="L7" s="3"/>
      <c r="M7" s="3"/>
      <c r="N7" s="3"/>
      <c r="O7" s="3"/>
      <c r="P7" s="3"/>
      <c r="Q7" s="3"/>
    </row>
    <row r="8" spans="2:17" x14ac:dyDescent="0.35">
      <c r="B8" s="3"/>
      <c r="C8" s="3"/>
      <c r="D8" s="3"/>
      <c r="E8" s="3"/>
      <c r="F8" s="3"/>
      <c r="G8" s="3"/>
      <c r="H8" s="3"/>
      <c r="I8" s="3"/>
      <c r="J8" s="3"/>
      <c r="K8" s="3"/>
      <c r="L8" s="3"/>
      <c r="M8" s="3"/>
      <c r="N8" s="3"/>
      <c r="O8" s="3"/>
      <c r="P8" s="3"/>
      <c r="Q8" s="3"/>
    </row>
    <row r="9" spans="2:17" x14ac:dyDescent="0.35">
      <c r="B9" s="3"/>
      <c r="C9" s="3"/>
      <c r="D9" s="3"/>
      <c r="E9" s="3"/>
      <c r="F9" s="3"/>
      <c r="G9" s="3"/>
      <c r="H9" s="3"/>
      <c r="I9" s="3"/>
      <c r="J9" s="3"/>
      <c r="K9" s="3"/>
      <c r="L9" s="3"/>
      <c r="M9" s="3"/>
      <c r="N9" s="3"/>
      <c r="O9" s="3"/>
      <c r="P9" s="3"/>
      <c r="Q9" s="3"/>
    </row>
    <row r="10" spans="2:17" x14ac:dyDescent="0.35">
      <c r="B10" s="3"/>
      <c r="C10" s="3"/>
      <c r="D10" s="3"/>
      <c r="E10" s="3"/>
      <c r="F10" s="3"/>
      <c r="G10" s="3"/>
      <c r="H10" s="3"/>
      <c r="I10" s="3"/>
      <c r="J10" s="3"/>
      <c r="K10" s="3"/>
      <c r="L10" s="3"/>
      <c r="M10" s="3"/>
      <c r="N10" s="3"/>
      <c r="O10" s="3"/>
      <c r="P10" s="3"/>
      <c r="Q10" s="3"/>
    </row>
    <row r="11" spans="2:17" x14ac:dyDescent="0.35">
      <c r="B11" s="3"/>
      <c r="C11" s="3"/>
      <c r="D11" s="3"/>
      <c r="E11" s="3"/>
      <c r="F11" s="3"/>
      <c r="G11" s="3"/>
      <c r="H11" s="3"/>
      <c r="I11" s="3"/>
      <c r="J11" s="3"/>
      <c r="K11" s="3"/>
      <c r="L11" s="3"/>
      <c r="M11" s="3"/>
      <c r="N11" s="3"/>
      <c r="O11" s="3"/>
      <c r="P11" s="3"/>
      <c r="Q11" s="3"/>
    </row>
    <row r="12" spans="2:17" x14ac:dyDescent="0.35">
      <c r="B12" s="3"/>
      <c r="C12" s="3"/>
      <c r="D12" s="3"/>
      <c r="E12" s="3"/>
      <c r="F12" s="3"/>
      <c r="G12" s="3"/>
      <c r="H12" s="3"/>
      <c r="I12" s="3"/>
      <c r="J12" s="3"/>
      <c r="K12" s="3"/>
      <c r="L12" s="3"/>
      <c r="M12" s="3"/>
      <c r="N12" s="3"/>
      <c r="O12" s="3"/>
      <c r="P12" s="3"/>
      <c r="Q12" s="3"/>
    </row>
    <row r="13" spans="2:17" x14ac:dyDescent="0.35">
      <c r="B13" s="3"/>
      <c r="C13" s="3"/>
      <c r="D13" s="3"/>
      <c r="E13" s="3"/>
      <c r="F13" s="3"/>
      <c r="G13" s="3"/>
      <c r="H13" s="3"/>
      <c r="I13" s="3"/>
      <c r="J13" s="3"/>
      <c r="K13" s="3"/>
      <c r="L13" s="3"/>
      <c r="M13" s="3"/>
      <c r="N13" s="3"/>
      <c r="O13" s="3"/>
      <c r="P13" s="3"/>
      <c r="Q13" s="3"/>
    </row>
    <row r="14" spans="2:17" x14ac:dyDescent="0.35">
      <c r="B14" s="3"/>
      <c r="C14" s="3"/>
      <c r="D14" s="3"/>
      <c r="E14" s="3"/>
      <c r="F14" s="3"/>
      <c r="G14" s="3"/>
      <c r="H14" s="3"/>
      <c r="I14" s="3"/>
      <c r="J14" s="3"/>
      <c r="K14" s="3"/>
      <c r="L14" s="3"/>
      <c r="M14" s="3"/>
      <c r="N14" s="3"/>
      <c r="O14" s="3"/>
      <c r="P14" s="3"/>
      <c r="Q14" s="3"/>
    </row>
    <row r="15" spans="2:17" x14ac:dyDescent="0.35">
      <c r="B15" s="3"/>
      <c r="C15" s="3"/>
      <c r="D15" s="3"/>
      <c r="E15" s="3"/>
      <c r="F15" s="3"/>
      <c r="G15" s="3"/>
      <c r="H15" s="3"/>
      <c r="I15" s="3"/>
      <c r="J15" s="3"/>
      <c r="K15" s="3"/>
      <c r="L15" s="3"/>
      <c r="M15" s="3"/>
      <c r="N15" s="3"/>
      <c r="O15" s="3"/>
      <c r="P15" s="3"/>
      <c r="Q15" s="3"/>
    </row>
    <row r="16" spans="2:17" x14ac:dyDescent="0.35">
      <c r="B16" s="3"/>
      <c r="C16" s="3"/>
      <c r="D16" s="3"/>
      <c r="E16" s="3"/>
      <c r="F16" s="3"/>
      <c r="G16" s="3"/>
      <c r="H16" s="3"/>
      <c r="I16" s="3"/>
      <c r="J16" s="3"/>
      <c r="K16" s="3"/>
      <c r="L16" s="3"/>
      <c r="M16" s="3"/>
      <c r="N16" s="3"/>
      <c r="O16" s="3"/>
      <c r="P16" s="3"/>
      <c r="Q16" s="3"/>
    </row>
    <row r="17" spans="2:24" x14ac:dyDescent="0.35">
      <c r="B17" s="3"/>
      <c r="C17" s="3"/>
      <c r="D17" s="3"/>
      <c r="E17" s="3"/>
      <c r="F17" s="3"/>
      <c r="G17" s="3"/>
      <c r="H17" s="3"/>
      <c r="I17" s="3"/>
      <c r="J17" s="3"/>
      <c r="K17" s="3"/>
      <c r="L17" s="3"/>
      <c r="M17" s="3"/>
      <c r="N17" s="3"/>
      <c r="O17" s="3"/>
      <c r="P17" s="3"/>
      <c r="Q17" s="3"/>
    </row>
    <row r="18" spans="2:24" x14ac:dyDescent="0.35">
      <c r="B18" s="3"/>
      <c r="C18" s="3"/>
      <c r="D18" s="3"/>
      <c r="E18" s="3"/>
      <c r="F18" s="3"/>
      <c r="G18" s="3"/>
      <c r="H18" s="3"/>
      <c r="I18" s="3"/>
      <c r="J18" s="3"/>
      <c r="K18" s="3"/>
      <c r="L18" s="3"/>
      <c r="M18" s="3"/>
      <c r="N18" s="3"/>
      <c r="O18" s="3"/>
      <c r="P18" s="3"/>
      <c r="Q18" s="3"/>
    </row>
    <row r="19" spans="2:24" x14ac:dyDescent="0.35">
      <c r="B19" s="3"/>
      <c r="C19" s="3"/>
      <c r="D19" s="3"/>
      <c r="E19" s="3"/>
      <c r="F19" s="3"/>
      <c r="G19" s="3"/>
      <c r="H19" s="3"/>
      <c r="I19" s="3"/>
      <c r="J19" s="3"/>
      <c r="K19" s="3"/>
      <c r="L19" s="3"/>
      <c r="M19" s="3"/>
      <c r="N19" s="3"/>
      <c r="O19" s="3"/>
      <c r="P19" s="3"/>
      <c r="Q19" s="3"/>
    </row>
    <row r="20" spans="2:24" x14ac:dyDescent="0.35">
      <c r="B20" s="3"/>
      <c r="C20" s="3"/>
      <c r="D20" s="3"/>
      <c r="E20" s="3"/>
      <c r="F20" s="3"/>
      <c r="G20" s="3"/>
      <c r="H20" s="3"/>
      <c r="I20" s="3"/>
      <c r="J20" s="3"/>
      <c r="K20" s="3"/>
      <c r="L20" s="3"/>
      <c r="M20" s="3"/>
      <c r="N20" s="3"/>
      <c r="O20" s="3"/>
      <c r="P20" s="3"/>
      <c r="Q20" s="3"/>
    </row>
    <row r="21" spans="2:24" x14ac:dyDescent="0.35">
      <c r="B21" s="3"/>
      <c r="C21" s="3"/>
      <c r="D21" s="3"/>
      <c r="E21" s="3"/>
      <c r="F21" s="3"/>
      <c r="G21" s="3"/>
      <c r="H21" s="3"/>
      <c r="I21" s="3"/>
      <c r="J21" s="3"/>
      <c r="K21" s="3"/>
      <c r="L21" s="3"/>
      <c r="M21" s="3"/>
      <c r="N21" s="3"/>
      <c r="O21" s="3"/>
      <c r="P21" s="3"/>
      <c r="Q21" s="3"/>
    </row>
    <row r="22" spans="2:24" x14ac:dyDescent="0.35">
      <c r="B22" s="3"/>
      <c r="C22" s="3"/>
      <c r="D22" s="3"/>
      <c r="E22" s="3"/>
      <c r="F22" s="3"/>
      <c r="G22" s="3"/>
      <c r="H22" s="3"/>
      <c r="I22" s="3"/>
      <c r="J22" s="3"/>
      <c r="K22" s="3"/>
      <c r="L22" s="3"/>
      <c r="M22" s="3"/>
      <c r="N22" s="3"/>
      <c r="O22" s="3"/>
      <c r="P22" s="3"/>
      <c r="Q22" s="3"/>
    </row>
    <row r="23" spans="2:24" x14ac:dyDescent="0.35">
      <c r="B23" s="3"/>
      <c r="C23" s="3"/>
      <c r="D23" s="3"/>
      <c r="E23" s="3"/>
      <c r="F23" s="3"/>
      <c r="G23" s="3"/>
      <c r="H23" s="3"/>
      <c r="I23" s="3"/>
      <c r="J23" s="3"/>
      <c r="K23" s="3"/>
      <c r="L23" s="3"/>
      <c r="M23" s="3"/>
      <c r="N23" s="3"/>
      <c r="O23" s="3"/>
      <c r="P23" s="3"/>
      <c r="Q23" s="3"/>
    </row>
    <row r="24" spans="2:24" x14ac:dyDescent="0.35">
      <c r="B24" s="3"/>
      <c r="C24" s="3"/>
      <c r="D24" s="3"/>
      <c r="E24" s="3"/>
      <c r="F24" s="3"/>
      <c r="G24" s="3"/>
      <c r="H24" s="3"/>
      <c r="I24" s="3"/>
      <c r="J24" s="3"/>
      <c r="K24" s="3"/>
      <c r="L24" s="3"/>
      <c r="M24" s="3"/>
      <c r="N24" s="3"/>
      <c r="O24" s="3"/>
      <c r="P24" s="3"/>
      <c r="Q24" s="3"/>
    </row>
    <row r="25" spans="2:24" x14ac:dyDescent="0.35">
      <c r="B25" s="3"/>
      <c r="C25" s="3"/>
      <c r="D25" s="3"/>
      <c r="E25" s="3"/>
      <c r="F25" s="3"/>
      <c r="G25" s="3"/>
      <c r="H25" s="3"/>
      <c r="I25" s="3"/>
      <c r="J25" s="3"/>
      <c r="K25" s="3"/>
      <c r="L25" s="3"/>
      <c r="M25" s="3"/>
      <c r="N25" s="3"/>
      <c r="O25" s="3"/>
      <c r="P25" s="3"/>
      <c r="Q25" s="3"/>
      <c r="R25" t="s">
        <v>812</v>
      </c>
    </row>
    <row r="26" spans="2:24" x14ac:dyDescent="0.35">
      <c r="B26" s="3"/>
      <c r="C26" s="3"/>
      <c r="D26" s="3"/>
      <c r="E26" s="3"/>
      <c r="F26" s="3"/>
      <c r="G26" s="3"/>
      <c r="H26" s="3"/>
      <c r="I26" s="3"/>
      <c r="J26" s="3"/>
      <c r="K26" s="3"/>
      <c r="L26" s="3"/>
      <c r="M26" s="3"/>
      <c r="N26" s="3"/>
      <c r="O26" s="3"/>
      <c r="P26" s="3"/>
      <c r="Q26" s="3"/>
      <c r="R26" t="s">
        <v>817</v>
      </c>
      <c r="S26" t="s">
        <v>821</v>
      </c>
      <c r="T26" s="54" t="s">
        <v>818</v>
      </c>
      <c r="V26" s="89"/>
      <c r="W26" s="89"/>
      <c r="X26" s="89"/>
    </row>
    <row r="27" spans="2:24" x14ac:dyDescent="0.35">
      <c r="B27" s="3"/>
      <c r="C27" s="3"/>
      <c r="D27" s="3"/>
      <c r="E27" s="3"/>
      <c r="F27" s="3"/>
      <c r="G27" s="3"/>
      <c r="H27" s="3"/>
      <c r="I27" s="3"/>
      <c r="J27" s="3"/>
      <c r="K27" s="3"/>
      <c r="L27" s="3"/>
      <c r="M27" s="3"/>
      <c r="N27" s="3"/>
      <c r="O27" s="3"/>
      <c r="P27" s="3"/>
      <c r="Q27" s="3"/>
      <c r="R27" t="s">
        <v>816</v>
      </c>
      <c r="S27" t="s">
        <v>820</v>
      </c>
      <c r="T27" s="54">
        <v>1</v>
      </c>
      <c r="V27" s="90" t="s">
        <v>1206</v>
      </c>
      <c r="W27" s="90"/>
      <c r="X27" s="89"/>
    </row>
    <row r="28" spans="2:24" x14ac:dyDescent="0.35">
      <c r="B28" s="3"/>
      <c r="C28" s="3"/>
      <c r="D28" s="3"/>
      <c r="E28" s="3"/>
      <c r="F28" s="3"/>
      <c r="G28" s="3"/>
      <c r="H28" s="3"/>
      <c r="I28" s="3"/>
      <c r="J28" s="3"/>
      <c r="K28" s="3"/>
      <c r="L28" s="3"/>
      <c r="M28" s="3"/>
      <c r="N28" s="3"/>
      <c r="O28" s="3"/>
      <c r="P28" s="3"/>
      <c r="Q28" s="3"/>
      <c r="R28" t="s">
        <v>813</v>
      </c>
      <c r="S28" t="s">
        <v>823</v>
      </c>
      <c r="T28" s="54">
        <v>0.48</v>
      </c>
      <c r="U28" s="54"/>
      <c r="V28" s="91">
        <f>Table4[[#This Row],[Value]]+6%</f>
        <v>0.54</v>
      </c>
      <c r="W28" s="91">
        <f>V28/6</f>
        <v>9.0000000000000011E-2</v>
      </c>
      <c r="X28" s="89"/>
    </row>
    <row r="29" spans="2:24" x14ac:dyDescent="0.35">
      <c r="B29" s="3"/>
      <c r="C29" s="3"/>
      <c r="D29" s="3"/>
      <c r="E29" s="3"/>
      <c r="F29" s="3"/>
      <c r="G29" s="3"/>
      <c r="H29" s="3"/>
      <c r="I29" s="3"/>
      <c r="J29" s="3"/>
      <c r="K29" s="3"/>
      <c r="L29" s="3"/>
      <c r="M29" s="3"/>
      <c r="N29" s="3"/>
      <c r="O29" s="3"/>
      <c r="P29" s="3"/>
      <c r="Q29" s="3"/>
      <c r="R29" t="s">
        <v>814</v>
      </c>
      <c r="S29" t="s">
        <v>820</v>
      </c>
      <c r="T29" s="54">
        <v>0.32</v>
      </c>
      <c r="U29" s="54"/>
      <c r="V29" s="91">
        <f>Table4[[#This Row],[Value]]+6%</f>
        <v>0.38</v>
      </c>
      <c r="W29" s="90"/>
      <c r="X29" s="89"/>
    </row>
    <row r="30" spans="2:24" x14ac:dyDescent="0.35">
      <c r="B30" s="3"/>
      <c r="C30" s="3"/>
      <c r="D30" s="3"/>
      <c r="E30" s="3"/>
      <c r="F30" s="3"/>
      <c r="G30" s="3"/>
      <c r="H30" s="3"/>
      <c r="I30" s="3"/>
      <c r="J30" s="3"/>
      <c r="K30" s="3"/>
      <c r="L30" s="3"/>
      <c r="M30" s="3"/>
      <c r="N30" s="3"/>
      <c r="O30" s="3"/>
      <c r="P30" s="3"/>
      <c r="Q30" s="3"/>
      <c r="R30" t="s">
        <v>815</v>
      </c>
      <c r="S30" t="s">
        <v>819</v>
      </c>
      <c r="T30" s="54">
        <v>0.32</v>
      </c>
      <c r="U30" s="54"/>
      <c r="V30" s="91">
        <f>Table4[[#This Row],[Value]]+6%</f>
        <v>0.38</v>
      </c>
      <c r="W30" s="90"/>
      <c r="X30" s="89"/>
    </row>
    <row r="31" spans="2:24" x14ac:dyDescent="0.35">
      <c r="B31" s="3"/>
      <c r="C31" s="3"/>
      <c r="D31" s="3"/>
      <c r="E31" s="3"/>
      <c r="F31" s="3"/>
      <c r="G31" s="3"/>
      <c r="H31" s="3"/>
      <c r="I31" s="3"/>
      <c r="J31" s="3"/>
      <c r="K31" s="3"/>
      <c r="L31" s="3"/>
      <c r="M31" s="3"/>
      <c r="N31" s="3"/>
      <c r="O31" s="3"/>
      <c r="P31" s="3"/>
      <c r="Q31" s="3"/>
      <c r="T31" s="54"/>
      <c r="U31" s="54"/>
      <c r="V31" s="90"/>
      <c r="W31" s="90"/>
      <c r="X31" s="89"/>
    </row>
    <row r="32" spans="2:24" x14ac:dyDescent="0.35">
      <c r="B32" s="3"/>
      <c r="C32" s="3"/>
      <c r="D32" s="3"/>
      <c r="E32" s="3"/>
      <c r="F32" s="3"/>
      <c r="G32" s="3"/>
      <c r="H32" s="3"/>
      <c r="I32" s="3"/>
      <c r="J32" s="3"/>
      <c r="K32" s="3"/>
      <c r="L32" s="3"/>
      <c r="M32" s="3"/>
      <c r="N32" s="3"/>
      <c r="O32" s="3"/>
      <c r="P32" s="3"/>
      <c r="Q32" s="3"/>
      <c r="V32" s="89"/>
      <c r="W32" s="89"/>
      <c r="X32" s="89"/>
    </row>
    <row r="33" spans="2:20" x14ac:dyDescent="0.35">
      <c r="B33" s="3"/>
      <c r="C33" s="3"/>
      <c r="D33" s="3"/>
      <c r="E33" s="3"/>
      <c r="F33" s="3"/>
      <c r="G33" s="3"/>
      <c r="H33" s="3"/>
      <c r="I33" s="3"/>
      <c r="J33" s="3"/>
      <c r="K33" s="3"/>
      <c r="L33" s="3"/>
      <c r="M33" s="3"/>
      <c r="N33" s="3"/>
      <c r="O33" s="3"/>
      <c r="P33" s="3"/>
      <c r="Q33" s="3"/>
      <c r="R33" s="48" t="s">
        <v>827</v>
      </c>
    </row>
    <row r="34" spans="2:20" x14ac:dyDescent="0.35">
      <c r="B34" s="3"/>
      <c r="C34" s="3"/>
      <c r="D34" s="3"/>
      <c r="E34" s="3"/>
      <c r="F34" s="3"/>
      <c r="G34" s="3"/>
      <c r="H34" s="3"/>
      <c r="I34" s="3"/>
      <c r="J34" s="3"/>
      <c r="K34" s="3"/>
      <c r="L34" s="3"/>
      <c r="M34" s="3"/>
      <c r="N34" s="3"/>
      <c r="O34" s="3"/>
      <c r="P34" s="3"/>
      <c r="Q34" s="3"/>
      <c r="R34" s="22" t="s">
        <v>828</v>
      </c>
      <c r="S34" s="22" t="s">
        <v>829</v>
      </c>
      <c r="T34" s="56" t="s">
        <v>833</v>
      </c>
    </row>
    <row r="35" spans="2:20" x14ac:dyDescent="0.35">
      <c r="B35" s="3"/>
      <c r="C35" s="3"/>
      <c r="D35" s="3"/>
      <c r="E35" s="3"/>
      <c r="F35" s="3"/>
      <c r="G35" s="3"/>
      <c r="H35" s="3"/>
      <c r="I35" s="3"/>
      <c r="J35" s="3"/>
      <c r="K35" s="3"/>
      <c r="L35" s="3"/>
      <c r="M35" s="3"/>
      <c r="N35" s="3"/>
      <c r="O35" s="3"/>
      <c r="P35" s="3"/>
      <c r="Q35" s="3"/>
      <c r="R35" s="57">
        <v>1.8499999999999999E-2</v>
      </c>
      <c r="S35" s="57">
        <v>1.9900000000000001E-2</v>
      </c>
      <c r="T35" s="57">
        <v>2.2499999999999999E-2</v>
      </c>
    </row>
    <row r="36" spans="2:20" x14ac:dyDescent="0.35">
      <c r="B36" s="3"/>
      <c r="C36" s="3"/>
      <c r="D36" s="3"/>
      <c r="E36" s="3"/>
      <c r="F36" s="3"/>
      <c r="G36" s="3"/>
      <c r="H36" s="3"/>
      <c r="I36" s="3"/>
      <c r="J36" s="3"/>
      <c r="K36" s="3"/>
      <c r="L36" s="3"/>
      <c r="M36" s="3"/>
      <c r="N36" s="3"/>
      <c r="O36" s="3"/>
      <c r="P36" s="3"/>
      <c r="Q36" s="3"/>
    </row>
    <row r="37" spans="2:20" x14ac:dyDescent="0.35">
      <c r="B37" s="3"/>
      <c r="C37" s="3"/>
      <c r="D37" s="3"/>
      <c r="E37" s="3"/>
      <c r="F37" s="3"/>
      <c r="G37" s="3"/>
      <c r="H37" s="3"/>
      <c r="I37" s="3"/>
      <c r="J37" s="3"/>
      <c r="K37" s="3"/>
      <c r="L37" s="3"/>
      <c r="M37" s="3"/>
      <c r="N37" s="3"/>
      <c r="O37" s="3"/>
      <c r="P37" s="3"/>
      <c r="Q37" s="3"/>
      <c r="R37" s="48" t="s">
        <v>830</v>
      </c>
    </row>
    <row r="38" spans="2:20" x14ac:dyDescent="0.35">
      <c r="B38" s="3"/>
      <c r="C38" s="3"/>
      <c r="D38" s="3"/>
      <c r="E38" s="3"/>
      <c r="F38" s="3"/>
      <c r="G38" s="3"/>
      <c r="H38" s="3"/>
      <c r="I38" s="3"/>
      <c r="J38" s="3"/>
      <c r="K38" s="3"/>
      <c r="L38" s="3"/>
      <c r="M38" s="3"/>
      <c r="N38" s="3"/>
      <c r="O38" s="3"/>
      <c r="P38" s="3"/>
      <c r="Q38" s="3"/>
      <c r="R38" s="22" t="s">
        <v>831</v>
      </c>
      <c r="S38" s="22" t="s">
        <v>832</v>
      </c>
    </row>
    <row r="39" spans="2:20" x14ac:dyDescent="0.35">
      <c r="B39" s="3"/>
      <c r="C39" s="3"/>
      <c r="D39" s="3"/>
      <c r="E39" s="3"/>
      <c r="F39" s="3"/>
      <c r="G39" s="3"/>
      <c r="H39" s="3"/>
      <c r="I39" s="3"/>
      <c r="J39" s="3"/>
      <c r="K39" s="3"/>
      <c r="L39" s="3"/>
      <c r="M39" s="3"/>
      <c r="N39" s="3"/>
      <c r="O39" s="3"/>
      <c r="P39" s="3"/>
      <c r="Q39" s="3"/>
      <c r="R39" s="57">
        <v>1.7899999999999999E-2</v>
      </c>
      <c r="S39" s="57">
        <v>2.1999999999999999E-2</v>
      </c>
    </row>
    <row r="40" spans="2:20" x14ac:dyDescent="0.35">
      <c r="B40" s="3"/>
      <c r="C40" s="3"/>
      <c r="D40" s="3"/>
      <c r="E40" s="3"/>
      <c r="F40" s="3"/>
      <c r="G40" s="3"/>
      <c r="H40" s="3"/>
      <c r="I40" s="3"/>
      <c r="J40" s="3"/>
      <c r="K40" s="3"/>
      <c r="L40" s="3"/>
      <c r="M40" s="3"/>
      <c r="N40" s="3"/>
      <c r="O40" s="3"/>
      <c r="P40" s="3"/>
      <c r="Q40" s="3"/>
    </row>
    <row r="41" spans="2:20" x14ac:dyDescent="0.35">
      <c r="B41" s="3"/>
      <c r="C41" s="3"/>
      <c r="D41" s="3"/>
      <c r="E41" s="3"/>
      <c r="F41" s="3"/>
      <c r="G41" s="3"/>
      <c r="H41" s="3"/>
      <c r="I41" s="3"/>
      <c r="J41" s="3"/>
      <c r="K41" s="3"/>
      <c r="L41" s="3"/>
      <c r="M41" s="3"/>
      <c r="N41" s="3"/>
      <c r="O41" s="3"/>
      <c r="P41" s="3"/>
      <c r="Q41" s="3"/>
    </row>
    <row r="42" spans="2:20" x14ac:dyDescent="0.35">
      <c r="B42" s="3"/>
      <c r="C42" s="3"/>
      <c r="D42" s="3"/>
      <c r="E42" s="3"/>
      <c r="F42" s="3"/>
      <c r="G42" s="3"/>
      <c r="H42" s="3"/>
      <c r="I42" s="3"/>
      <c r="J42" s="3"/>
      <c r="K42" s="3"/>
      <c r="L42" s="3"/>
      <c r="M42" s="3"/>
      <c r="N42" s="3"/>
      <c r="O42" s="3"/>
      <c r="P42" s="3"/>
      <c r="Q42" s="3"/>
    </row>
    <row r="43" spans="2:20" x14ac:dyDescent="0.35">
      <c r="B43" s="3"/>
      <c r="C43" s="3"/>
      <c r="D43" s="3"/>
      <c r="E43" s="3"/>
      <c r="F43" s="3"/>
      <c r="G43" s="3"/>
      <c r="H43" s="3"/>
      <c r="I43" s="3"/>
      <c r="J43" s="3"/>
      <c r="K43" s="3"/>
      <c r="L43" s="3"/>
      <c r="M43" s="3"/>
      <c r="N43" s="3"/>
      <c r="O43" s="3"/>
      <c r="P43" s="3"/>
      <c r="Q43" s="3"/>
    </row>
  </sheetData>
  <pageMargins left="0.7" right="0.7" top="0.75" bottom="0.75" header="0.3" footer="0.3"/>
  <pageSetup paperSize="9"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164"/>
  <sheetViews>
    <sheetView zoomScale="85" zoomScaleNormal="85" workbookViewId="0"/>
  </sheetViews>
  <sheetFormatPr defaultColWidth="8.81640625" defaultRowHeight="14.5" x14ac:dyDescent="0.35"/>
  <cols>
    <col min="1" max="1" width="1.7265625" customWidth="1"/>
    <col min="2" max="2" width="48.54296875" bestFit="1" customWidth="1"/>
    <col min="3" max="3" width="39.81640625" bestFit="1" customWidth="1"/>
    <col min="4" max="4" width="20.1796875" bestFit="1" customWidth="1"/>
    <col min="5" max="5" width="13.453125" bestFit="1" customWidth="1"/>
    <col min="6" max="6" width="13.453125" customWidth="1"/>
    <col min="7" max="7" width="8.453125" bestFit="1" customWidth="1"/>
    <col min="8" max="8" width="13.81640625" bestFit="1" customWidth="1"/>
    <col min="9" max="9" width="34.54296875" style="42" bestFit="1" customWidth="1"/>
    <col min="10" max="10" width="28.1796875" bestFit="1" customWidth="1"/>
    <col min="11" max="11" width="34.81640625" bestFit="1" customWidth="1"/>
    <col min="12" max="12" width="23.1796875" bestFit="1" customWidth="1"/>
    <col min="13" max="13" width="29.81640625" bestFit="1" customWidth="1"/>
    <col min="14" max="14" width="28.1796875" bestFit="1" customWidth="1"/>
    <col min="15" max="15" width="34.81640625" bestFit="1" customWidth="1"/>
    <col min="16" max="16" width="23.1796875" bestFit="1" customWidth="1"/>
    <col min="17" max="17" width="29.81640625" bestFit="1" customWidth="1"/>
    <col min="18" max="18" width="15.1796875" bestFit="1" customWidth="1"/>
    <col min="19" max="19" width="18.7265625" bestFit="1" customWidth="1"/>
    <col min="20" max="20" width="15.1796875" bestFit="1" customWidth="1"/>
    <col min="21" max="21" width="18.7265625" bestFit="1" customWidth="1"/>
    <col min="22" max="22" width="13.26953125" bestFit="1" customWidth="1"/>
    <col min="23" max="23" width="12.453125" bestFit="1" customWidth="1"/>
    <col min="24" max="24" width="13.26953125" bestFit="1" customWidth="1"/>
    <col min="25" max="26" width="12.453125" bestFit="1" customWidth="1"/>
    <col min="27" max="28" width="13.54296875" bestFit="1" customWidth="1"/>
    <col min="29" max="29" width="24.54296875" bestFit="1" customWidth="1"/>
    <col min="30" max="30" width="23.54296875" bestFit="1" customWidth="1"/>
    <col min="31" max="32" width="19.1796875" bestFit="1" customWidth="1"/>
    <col min="33" max="33" width="19.1796875" customWidth="1"/>
    <col min="34" max="34" width="26.81640625" bestFit="1" customWidth="1"/>
    <col min="35" max="35" width="20.54296875" bestFit="1" customWidth="1"/>
    <col min="42" max="42" width="13.26953125" customWidth="1"/>
    <col min="43" max="43" width="51.453125" customWidth="1"/>
    <col min="44" max="44" width="17.26953125" customWidth="1"/>
    <col min="45" max="45" width="11.7265625" bestFit="1" customWidth="1"/>
  </cols>
  <sheetData>
    <row r="1" spans="1:45" s="48" customFormat="1" ht="12.75" customHeight="1" x14ac:dyDescent="0.35">
      <c r="B1" s="49"/>
      <c r="C1" s="49"/>
      <c r="D1" s="49"/>
      <c r="E1" s="49"/>
      <c r="F1" s="49"/>
      <c r="G1" s="49"/>
      <c r="H1" s="49"/>
      <c r="I1" s="50"/>
      <c r="J1" s="110" t="s">
        <v>801</v>
      </c>
      <c r="K1" s="110"/>
      <c r="L1" s="110"/>
      <c r="M1" s="110"/>
      <c r="N1" s="110"/>
      <c r="O1" s="110"/>
      <c r="P1" s="110"/>
      <c r="Q1" s="110"/>
      <c r="R1" s="110" t="s">
        <v>802</v>
      </c>
      <c r="S1" s="110"/>
      <c r="T1" s="110"/>
      <c r="U1" s="110"/>
      <c r="V1" s="110" t="s">
        <v>803</v>
      </c>
      <c r="W1" s="110"/>
      <c r="X1" s="110"/>
      <c r="Y1" s="110"/>
      <c r="AE1" s="4">
        <v>0.45</v>
      </c>
      <c r="AF1" s="4"/>
      <c r="AG1" s="4"/>
      <c r="AH1" s="5">
        <v>32.700000000000003</v>
      </c>
    </row>
    <row r="2" spans="1:45" ht="67.5" customHeight="1" x14ac:dyDescent="0.35">
      <c r="A2" t="s">
        <v>771</v>
      </c>
      <c r="B2" s="37" t="s">
        <v>414</v>
      </c>
      <c r="C2" s="37" t="s">
        <v>415</v>
      </c>
      <c r="D2" s="37" t="s">
        <v>416</v>
      </c>
      <c r="E2" s="37" t="s">
        <v>417</v>
      </c>
      <c r="F2" s="37" t="s">
        <v>418</v>
      </c>
      <c r="G2" s="37" t="s">
        <v>774</v>
      </c>
      <c r="H2" s="37" t="s">
        <v>775</v>
      </c>
      <c r="I2" s="43" t="s">
        <v>419</v>
      </c>
      <c r="J2" s="36" t="s">
        <v>420</v>
      </c>
      <c r="K2" s="36" t="s">
        <v>421</v>
      </c>
      <c r="L2" s="36" t="s">
        <v>422</v>
      </c>
      <c r="M2" s="36" t="s">
        <v>423</v>
      </c>
      <c r="N2" s="36" t="s">
        <v>778</v>
      </c>
      <c r="O2" s="36" t="s">
        <v>779</v>
      </c>
      <c r="P2" s="36" t="s">
        <v>780</v>
      </c>
      <c r="Q2" s="36" t="s">
        <v>781</v>
      </c>
      <c r="R2" s="38" t="s">
        <v>424</v>
      </c>
      <c r="S2" s="38" t="s">
        <v>425</v>
      </c>
      <c r="T2" s="38" t="s">
        <v>782</v>
      </c>
      <c r="U2" s="38" t="s">
        <v>783</v>
      </c>
      <c r="V2" s="38" t="s">
        <v>426</v>
      </c>
      <c r="W2" s="38" t="s">
        <v>784</v>
      </c>
      <c r="X2" s="38" t="s">
        <v>785</v>
      </c>
      <c r="Y2" s="38" t="s">
        <v>786</v>
      </c>
      <c r="Z2" s="39" t="s">
        <v>770</v>
      </c>
      <c r="AA2" s="4" t="s">
        <v>769</v>
      </c>
      <c r="AB2" s="4" t="s">
        <v>798</v>
      </c>
      <c r="AC2" s="4" t="s">
        <v>793</v>
      </c>
      <c r="AD2" s="5" t="s">
        <v>794</v>
      </c>
      <c r="AE2" s="5" t="s">
        <v>807</v>
      </c>
      <c r="AF2" s="5" t="s">
        <v>795</v>
      </c>
      <c r="AG2" s="5" t="s">
        <v>808</v>
      </c>
      <c r="AH2" s="5" t="s">
        <v>796</v>
      </c>
      <c r="AI2" s="5" t="s">
        <v>797</v>
      </c>
      <c r="AP2" s="40" t="s">
        <v>754</v>
      </c>
      <c r="AQ2" t="s">
        <v>809</v>
      </c>
      <c r="AR2" t="s">
        <v>810</v>
      </c>
      <c r="AS2" t="s">
        <v>772</v>
      </c>
    </row>
    <row r="3" spans="1:45" x14ac:dyDescent="0.35">
      <c r="A3" t="str">
        <f t="shared" ref="A3:A66" si="0">CONCATENATE(B3,C3,D3,E3,G3,H3)</f>
        <v>82 Lillie Road SurgeryH&amp;F Central PCNHammersmith &amp; FulhamE85008Apr1</v>
      </c>
      <c r="B3" s="41" t="s">
        <v>428</v>
      </c>
      <c r="C3" s="41" t="s">
        <v>429</v>
      </c>
      <c r="D3" s="41" t="s">
        <v>22</v>
      </c>
      <c r="E3" s="41" t="s">
        <v>224</v>
      </c>
      <c r="F3" s="41" t="s">
        <v>224</v>
      </c>
      <c r="G3" s="41" t="s">
        <v>756</v>
      </c>
      <c r="H3" s="41">
        <v>1</v>
      </c>
      <c r="I3" s="41">
        <v>6893.72630550944</v>
      </c>
      <c r="J3" s="41">
        <v>66236</v>
      </c>
      <c r="K3" s="41">
        <v>0</v>
      </c>
      <c r="L3" s="41">
        <v>1225.366</v>
      </c>
      <c r="M3" s="41">
        <v>0</v>
      </c>
      <c r="N3" s="41">
        <v>2122</v>
      </c>
      <c r="O3" s="41">
        <v>8</v>
      </c>
      <c r="P3" s="41">
        <v>42.227800000000002</v>
      </c>
      <c r="Q3" s="41">
        <v>0.15920000000000001</v>
      </c>
      <c r="R3" s="41">
        <v>2628</v>
      </c>
      <c r="S3" s="41">
        <v>47.041200000000003</v>
      </c>
      <c r="T3" s="41">
        <v>12115</v>
      </c>
      <c r="U3" s="41">
        <v>266.52999999999997</v>
      </c>
      <c r="V3" s="41">
        <v>68864</v>
      </c>
      <c r="W3" s="41">
        <v>1272.4072000000001</v>
      </c>
      <c r="X3" s="41">
        <v>14245</v>
      </c>
      <c r="Y3" s="41">
        <v>308.91699999999997</v>
      </c>
      <c r="Z3" s="6">
        <f>0</f>
        <v>0</v>
      </c>
      <c r="AA3" s="6">
        <f t="shared" ref="AA3:AA66" si="1">IFERROR(W3*1,#N/A)</f>
        <v>1272.4072000000001</v>
      </c>
      <c r="AB3">
        <f>IF(ISBLANK(Table1[[#This Row],[FY2425_Cost]])=TRUE,#N/A,Table1[[#This Row],[FY2425_Cost]])</f>
        <v>308.91699999999997</v>
      </c>
      <c r="AC3" s="6">
        <f t="shared" ref="AC3:AC66" si="2">AB3-AA3</f>
        <v>-963.49020000000019</v>
      </c>
      <c r="AD3" s="6">
        <f>SUMIFS($AB$3:AB3,$B$3:B3,B3)</f>
        <v>308.91699999999997</v>
      </c>
      <c r="AE3" s="6">
        <f t="shared" ref="AE3:AE66" si="3">IFERROR(I3*$AE$1,#N/A)</f>
        <v>3102.1768374792482</v>
      </c>
      <c r="AF3" s="6">
        <f t="shared" ref="AF3:AF66" si="4">AE3+Z3</f>
        <v>3102.1768374792482</v>
      </c>
      <c r="AG3" s="6">
        <f>VLOOKUP(Table1[[#This Row],[PracticeCode]],$AP$3:$AS$345,4,FALSE)</f>
        <v>3102.1768374792482</v>
      </c>
      <c r="AH3" s="27">
        <f t="shared" ref="AH3:AH66" si="5">IFERROR(I3*$AH$1,#N/A)</f>
        <v>225424.8501901587</v>
      </c>
      <c r="AI3" s="6">
        <f t="shared" ref="AI3:AI66" si="6">IF(AD3-AF3&lt;=0,0,AD3-AF3)</f>
        <v>0</v>
      </c>
      <c r="AP3" s="2" t="s">
        <v>114</v>
      </c>
      <c r="AQ3" s="41">
        <v>3359.0078290682236</v>
      </c>
      <c r="AR3" s="41">
        <v>0</v>
      </c>
      <c r="AS3">
        <f>SUM(AQ3:AR3)</f>
        <v>3359.0078290682236</v>
      </c>
    </row>
    <row r="4" spans="1:45" x14ac:dyDescent="0.35">
      <c r="A4" t="str">
        <f t="shared" si="0"/>
        <v>82 Lillie Road SurgeryH&amp;F Central PCNHammersmith &amp; FulhamE85008Aug5</v>
      </c>
      <c r="B4" s="41" t="s">
        <v>428</v>
      </c>
      <c r="C4" s="41" t="s">
        <v>429</v>
      </c>
      <c r="D4" s="41" t="s">
        <v>22</v>
      </c>
      <c r="E4" s="41" t="s">
        <v>224</v>
      </c>
      <c r="F4" s="41" t="s">
        <v>224</v>
      </c>
      <c r="G4" s="41" t="s">
        <v>760</v>
      </c>
      <c r="H4" s="41">
        <v>5</v>
      </c>
      <c r="I4" s="41">
        <v>6893.72630550944</v>
      </c>
      <c r="J4" s="41">
        <v>4619</v>
      </c>
      <c r="K4" s="41">
        <v>5</v>
      </c>
      <c r="L4" s="41">
        <v>85.451499999999996</v>
      </c>
      <c r="M4" s="41">
        <v>9.2499999999999999E-2</v>
      </c>
      <c r="N4" s="41">
        <v>2160</v>
      </c>
      <c r="O4" s="41">
        <v>14</v>
      </c>
      <c r="P4" s="41">
        <v>42.984000000000002</v>
      </c>
      <c r="Q4" s="41">
        <v>0.27860000000000001</v>
      </c>
      <c r="R4" s="41">
        <v>5709</v>
      </c>
      <c r="S4" s="41">
        <v>102.19110000000001</v>
      </c>
      <c r="T4" s="41">
        <v>9656</v>
      </c>
      <c r="U4" s="41">
        <v>212.43199999999999</v>
      </c>
      <c r="V4" s="41">
        <v>10333</v>
      </c>
      <c r="W4" s="41">
        <v>187.73509999999999</v>
      </c>
      <c r="X4" s="41">
        <v>11830</v>
      </c>
      <c r="Y4" s="41">
        <v>255.69459999999998</v>
      </c>
      <c r="Z4" s="6">
        <f>0</f>
        <v>0</v>
      </c>
      <c r="AA4" s="6">
        <f t="shared" si="1"/>
        <v>187.73509999999999</v>
      </c>
      <c r="AB4">
        <f>IF(ISBLANK(Table1[[#This Row],[FY2425_Cost]])=TRUE,#N/A,Table1[[#This Row],[FY2425_Cost]])</f>
        <v>255.69459999999998</v>
      </c>
      <c r="AC4" s="6">
        <f t="shared" si="2"/>
        <v>67.959499999999991</v>
      </c>
      <c r="AD4" s="6">
        <f>SUMIFS($AB$3:AB4,$B$3:B4,B4)</f>
        <v>564.61159999999995</v>
      </c>
      <c r="AE4" s="6">
        <f t="shared" si="3"/>
        <v>3102.1768374792482</v>
      </c>
      <c r="AF4" s="6">
        <f t="shared" si="4"/>
        <v>3102.1768374792482</v>
      </c>
      <c r="AG4" s="6">
        <f>VLOOKUP(Table1[[#This Row],[PracticeCode]],$AP$3:$AS$345,4,FALSE)</f>
        <v>3102.1768374792482</v>
      </c>
      <c r="AH4" s="27">
        <f t="shared" si="5"/>
        <v>225424.8501901587</v>
      </c>
      <c r="AI4" s="6">
        <f t="shared" si="6"/>
        <v>0</v>
      </c>
      <c r="AP4" s="2" t="s">
        <v>248</v>
      </c>
      <c r="AQ4" s="41">
        <v>5679.5108632312058</v>
      </c>
      <c r="AR4" s="41">
        <v>0</v>
      </c>
      <c r="AS4">
        <f t="shared" ref="AS4:AS67" si="7">SUM(AQ4:AR4)</f>
        <v>5679.5108632312058</v>
      </c>
    </row>
    <row r="5" spans="1:45" x14ac:dyDescent="0.35">
      <c r="A5" t="str">
        <f t="shared" si="0"/>
        <v>82 Lillie Road SurgeryH&amp;F Central PCNHammersmith &amp; FulhamE85008Dec9</v>
      </c>
      <c r="B5" s="41" t="s">
        <v>428</v>
      </c>
      <c r="C5" s="41" t="s">
        <v>429</v>
      </c>
      <c r="D5" s="41" t="s">
        <v>22</v>
      </c>
      <c r="E5" s="41" t="s">
        <v>224</v>
      </c>
      <c r="F5" s="41" t="s">
        <v>224</v>
      </c>
      <c r="G5" s="41" t="s">
        <v>764</v>
      </c>
      <c r="H5" s="41">
        <v>9</v>
      </c>
      <c r="I5" s="41">
        <v>6893.72630550944</v>
      </c>
      <c r="J5" s="41">
        <v>3704</v>
      </c>
      <c r="K5" s="41">
        <v>0</v>
      </c>
      <c r="L5" s="41">
        <v>73.709600000000009</v>
      </c>
      <c r="M5" s="41">
        <v>0</v>
      </c>
      <c r="N5" s="41"/>
      <c r="O5" s="41"/>
      <c r="P5" s="41"/>
      <c r="Q5" s="41"/>
      <c r="R5" s="41">
        <v>10760</v>
      </c>
      <c r="S5" s="41">
        <v>192.60400000000001</v>
      </c>
      <c r="T5" s="41"/>
      <c r="U5" s="41"/>
      <c r="V5" s="41">
        <v>14464</v>
      </c>
      <c r="W5" s="41">
        <v>266.31360000000001</v>
      </c>
      <c r="X5" s="41"/>
      <c r="Y5" s="41"/>
      <c r="Z5" s="6">
        <f>0</f>
        <v>0</v>
      </c>
      <c r="AA5" s="6">
        <f t="shared" si="1"/>
        <v>266.31360000000001</v>
      </c>
      <c r="AB5" t="e">
        <f>IF(ISBLANK(Table1[[#This Row],[FY2425_Cost]])=TRUE,#N/A,Table1[[#This Row],[FY2425_Cost]])</f>
        <v>#N/A</v>
      </c>
      <c r="AC5" s="6" t="e">
        <f t="shared" si="2"/>
        <v>#N/A</v>
      </c>
      <c r="AD5" s="6" t="e">
        <f>SUMIFS($AB$3:AB5,$B$3:B5,B5)</f>
        <v>#N/A</v>
      </c>
      <c r="AE5" s="6">
        <f t="shared" si="3"/>
        <v>3102.1768374792482</v>
      </c>
      <c r="AF5" s="6">
        <f t="shared" si="4"/>
        <v>3102.1768374792482</v>
      </c>
      <c r="AG5" s="6">
        <f>VLOOKUP(Table1[[#This Row],[PracticeCode]],$AP$3:$AS$345,4,FALSE)</f>
        <v>3102.1768374792482</v>
      </c>
      <c r="AH5" s="27">
        <f t="shared" si="5"/>
        <v>225424.8501901587</v>
      </c>
      <c r="AI5" s="6" t="e">
        <f t="shared" si="6"/>
        <v>#N/A</v>
      </c>
      <c r="AP5" s="2" t="s">
        <v>316</v>
      </c>
      <c r="AQ5" s="41">
        <v>3406.6906549678438</v>
      </c>
      <c r="AR5" s="41">
        <v>0</v>
      </c>
      <c r="AS5">
        <f t="shared" si="7"/>
        <v>3406.6906549678438</v>
      </c>
    </row>
    <row r="6" spans="1:45" x14ac:dyDescent="0.35">
      <c r="A6" t="str">
        <f t="shared" si="0"/>
        <v>82 Lillie Road SurgeryH&amp;F Central PCNHammersmith &amp; FulhamE85008Feb11</v>
      </c>
      <c r="B6" s="41" t="s">
        <v>428</v>
      </c>
      <c r="C6" s="41" t="s">
        <v>429</v>
      </c>
      <c r="D6" s="41" t="s">
        <v>22</v>
      </c>
      <c r="E6" s="41" t="s">
        <v>224</v>
      </c>
      <c r="F6" s="41" t="s">
        <v>224</v>
      </c>
      <c r="G6" s="41" t="s">
        <v>766</v>
      </c>
      <c r="H6" s="41">
        <v>11</v>
      </c>
      <c r="I6" s="41">
        <v>6893.72630550944</v>
      </c>
      <c r="J6" s="41">
        <v>1856</v>
      </c>
      <c r="K6" s="41">
        <v>0</v>
      </c>
      <c r="L6" s="41">
        <v>36.934400000000004</v>
      </c>
      <c r="M6" s="41">
        <v>0</v>
      </c>
      <c r="N6" s="41"/>
      <c r="O6" s="41"/>
      <c r="P6" s="41"/>
      <c r="Q6" s="41"/>
      <c r="R6" s="41">
        <v>16012</v>
      </c>
      <c r="S6" s="41">
        <v>286.6148</v>
      </c>
      <c r="T6" s="41"/>
      <c r="U6" s="41"/>
      <c r="V6" s="41">
        <v>17868</v>
      </c>
      <c r="W6" s="41">
        <v>323.54919999999998</v>
      </c>
      <c r="X6" s="41"/>
      <c r="Y6" s="41"/>
      <c r="Z6" s="6">
        <f>0</f>
        <v>0</v>
      </c>
      <c r="AA6" s="6">
        <f t="shared" si="1"/>
        <v>323.54919999999998</v>
      </c>
      <c r="AB6" t="e">
        <f>IF(ISBLANK(Table1[[#This Row],[FY2425_Cost]])=TRUE,#N/A,Table1[[#This Row],[FY2425_Cost]])</f>
        <v>#N/A</v>
      </c>
      <c r="AC6" s="6" t="e">
        <f t="shared" si="2"/>
        <v>#N/A</v>
      </c>
      <c r="AD6" s="6" t="e">
        <f>SUMIFS($AB$3:AB6,$B$3:B6,B6)</f>
        <v>#N/A</v>
      </c>
      <c r="AE6" s="6">
        <f t="shared" si="3"/>
        <v>3102.1768374792482</v>
      </c>
      <c r="AF6" s="6">
        <f t="shared" si="4"/>
        <v>3102.1768374792482</v>
      </c>
      <c r="AG6" s="6">
        <f>VLOOKUP(Table1[[#This Row],[PracticeCode]],$AP$3:$AS$345,4,FALSE)</f>
        <v>3102.1768374792482</v>
      </c>
      <c r="AH6" s="27">
        <f t="shared" si="5"/>
        <v>225424.8501901587</v>
      </c>
      <c r="AI6" s="6" t="e">
        <f t="shared" si="6"/>
        <v>#N/A</v>
      </c>
      <c r="AP6" s="2" t="s">
        <v>191</v>
      </c>
      <c r="AQ6" s="41">
        <v>3037.1715270497521</v>
      </c>
      <c r="AR6" s="41">
        <v>0</v>
      </c>
      <c r="AS6">
        <f t="shared" si="7"/>
        <v>3037.1715270497521</v>
      </c>
    </row>
    <row r="7" spans="1:45" x14ac:dyDescent="0.35">
      <c r="A7" t="str">
        <f t="shared" si="0"/>
        <v>82 Lillie Road SurgeryH&amp;F Central PCNHammersmith &amp; FulhamE85008Jan10</v>
      </c>
      <c r="B7" s="41" t="s">
        <v>428</v>
      </c>
      <c r="C7" s="41" t="s">
        <v>429</v>
      </c>
      <c r="D7" s="41" t="s">
        <v>22</v>
      </c>
      <c r="E7" s="41" t="s">
        <v>224</v>
      </c>
      <c r="F7" s="41" t="s">
        <v>224</v>
      </c>
      <c r="G7" s="41" t="s">
        <v>765</v>
      </c>
      <c r="H7" s="41">
        <v>10</v>
      </c>
      <c r="I7" s="41">
        <v>6893.72630550944</v>
      </c>
      <c r="J7" s="41">
        <v>3113</v>
      </c>
      <c r="K7" s="41">
        <v>33</v>
      </c>
      <c r="L7" s="41">
        <v>61.948700000000002</v>
      </c>
      <c r="M7" s="41">
        <v>0.65670000000000006</v>
      </c>
      <c r="N7" s="41"/>
      <c r="O7" s="41"/>
      <c r="P7" s="41"/>
      <c r="Q7" s="41"/>
      <c r="R7" s="41">
        <v>15622</v>
      </c>
      <c r="S7" s="41">
        <v>279.63380000000001</v>
      </c>
      <c r="T7" s="41"/>
      <c r="U7" s="41"/>
      <c r="V7" s="41">
        <v>18768</v>
      </c>
      <c r="W7" s="41">
        <v>342.23919999999998</v>
      </c>
      <c r="X7" s="41"/>
      <c r="Y7" s="41"/>
      <c r="Z7" s="6">
        <f>0</f>
        <v>0</v>
      </c>
      <c r="AA7" s="6">
        <f t="shared" si="1"/>
        <v>342.23919999999998</v>
      </c>
      <c r="AB7" t="e">
        <f>IF(ISBLANK(Table1[[#This Row],[FY2425_Cost]])=TRUE,#N/A,Table1[[#This Row],[FY2425_Cost]])</f>
        <v>#N/A</v>
      </c>
      <c r="AC7" s="6" t="e">
        <f t="shared" si="2"/>
        <v>#N/A</v>
      </c>
      <c r="AD7" s="6" t="e">
        <f>SUMIFS($AB$3:AB7,$B$3:B7,B7)</f>
        <v>#N/A</v>
      </c>
      <c r="AE7" s="6">
        <f t="shared" si="3"/>
        <v>3102.1768374792482</v>
      </c>
      <c r="AF7" s="6">
        <f t="shared" si="4"/>
        <v>3102.1768374792482</v>
      </c>
      <c r="AG7" s="6">
        <f>VLOOKUP(Table1[[#This Row],[PracticeCode]],$AP$3:$AS$345,4,FALSE)</f>
        <v>3102.1768374792482</v>
      </c>
      <c r="AH7" s="27">
        <f t="shared" si="5"/>
        <v>225424.8501901587</v>
      </c>
      <c r="AI7" s="6" t="e">
        <f t="shared" si="6"/>
        <v>#N/A</v>
      </c>
      <c r="AP7" s="2" t="s">
        <v>338</v>
      </c>
      <c r="AQ7" s="41">
        <v>8243.2505894730293</v>
      </c>
      <c r="AR7" s="41">
        <v>0</v>
      </c>
      <c r="AS7">
        <f t="shared" si="7"/>
        <v>8243.2505894730293</v>
      </c>
    </row>
    <row r="8" spans="1:45" x14ac:dyDescent="0.35">
      <c r="A8" t="str">
        <f t="shared" si="0"/>
        <v>82 Lillie Road SurgeryH&amp;F Central PCNHammersmith &amp; FulhamE85008Jul4</v>
      </c>
      <c r="B8" s="41" t="s">
        <v>428</v>
      </c>
      <c r="C8" s="41" t="s">
        <v>429</v>
      </c>
      <c r="D8" s="41" t="s">
        <v>22</v>
      </c>
      <c r="E8" s="41" t="s">
        <v>224</v>
      </c>
      <c r="F8" s="41" t="s">
        <v>224</v>
      </c>
      <c r="G8" s="41" t="s">
        <v>759</v>
      </c>
      <c r="H8" s="41">
        <v>4</v>
      </c>
      <c r="I8" s="41">
        <v>6893.72630550944</v>
      </c>
      <c r="J8" s="41">
        <v>5393</v>
      </c>
      <c r="K8" s="41">
        <v>0</v>
      </c>
      <c r="L8" s="41">
        <v>99.770499999999998</v>
      </c>
      <c r="M8" s="41">
        <v>0</v>
      </c>
      <c r="N8" s="41">
        <v>1453</v>
      </c>
      <c r="O8" s="41">
        <v>0</v>
      </c>
      <c r="P8" s="41">
        <v>28.9147</v>
      </c>
      <c r="Q8" s="41">
        <v>0</v>
      </c>
      <c r="R8" s="41">
        <v>4149</v>
      </c>
      <c r="S8" s="41">
        <v>74.267099999999999</v>
      </c>
      <c r="T8" s="41">
        <v>11475</v>
      </c>
      <c r="U8" s="41">
        <v>252.45</v>
      </c>
      <c r="V8" s="41">
        <v>9542</v>
      </c>
      <c r="W8" s="41">
        <v>174.0376</v>
      </c>
      <c r="X8" s="41">
        <v>12928</v>
      </c>
      <c r="Y8" s="41">
        <v>281.36469999999997</v>
      </c>
      <c r="Z8" s="6">
        <f>0</f>
        <v>0</v>
      </c>
      <c r="AA8" s="6">
        <f t="shared" si="1"/>
        <v>174.0376</v>
      </c>
      <c r="AB8">
        <f>IF(ISBLANK(Table1[[#This Row],[FY2425_Cost]])=TRUE,#N/A,Table1[[#This Row],[FY2425_Cost]])</f>
        <v>281.36469999999997</v>
      </c>
      <c r="AC8" s="6">
        <f t="shared" si="2"/>
        <v>107.32709999999997</v>
      </c>
      <c r="AD8" s="6" t="e">
        <f>SUMIFS($AB$3:AB8,$B$3:B8,B8)</f>
        <v>#N/A</v>
      </c>
      <c r="AE8" s="6">
        <f t="shared" si="3"/>
        <v>3102.1768374792482</v>
      </c>
      <c r="AF8" s="6">
        <f t="shared" si="4"/>
        <v>3102.1768374792482</v>
      </c>
      <c r="AG8" s="6">
        <f>VLOOKUP(Table1[[#This Row],[PracticeCode]],$AP$3:$AS$345,4,FALSE)</f>
        <v>3102.1768374792482</v>
      </c>
      <c r="AH8" s="27">
        <f t="shared" si="5"/>
        <v>225424.8501901587</v>
      </c>
      <c r="AI8" s="6" t="e">
        <f t="shared" si="6"/>
        <v>#N/A</v>
      </c>
      <c r="AP8" s="2" t="s">
        <v>387</v>
      </c>
      <c r="AQ8" s="41">
        <v>2647.5187828222079</v>
      </c>
      <c r="AR8" s="41">
        <v>0</v>
      </c>
      <c r="AS8">
        <f t="shared" si="7"/>
        <v>2647.5187828222079</v>
      </c>
    </row>
    <row r="9" spans="1:45" x14ac:dyDescent="0.35">
      <c r="A9" t="str">
        <f t="shared" si="0"/>
        <v>82 Lillie Road SurgeryH&amp;F Central PCNHammersmith &amp; FulhamE85008Jun3</v>
      </c>
      <c r="B9" s="41" t="s">
        <v>428</v>
      </c>
      <c r="C9" s="41" t="s">
        <v>429</v>
      </c>
      <c r="D9" s="41" t="s">
        <v>22</v>
      </c>
      <c r="E9" s="41" t="s">
        <v>224</v>
      </c>
      <c r="F9" s="41" t="s">
        <v>224</v>
      </c>
      <c r="G9" s="41" t="s">
        <v>758</v>
      </c>
      <c r="H9" s="41">
        <v>3</v>
      </c>
      <c r="I9" s="41">
        <v>6893.72630550944</v>
      </c>
      <c r="J9" s="41">
        <v>5564</v>
      </c>
      <c r="K9" s="41">
        <v>7</v>
      </c>
      <c r="L9" s="41">
        <v>102.934</v>
      </c>
      <c r="M9" s="41">
        <v>0.1295</v>
      </c>
      <c r="N9" s="41">
        <v>10894</v>
      </c>
      <c r="O9" s="41">
        <v>6</v>
      </c>
      <c r="P9" s="41">
        <v>216.79060000000001</v>
      </c>
      <c r="Q9" s="41">
        <v>0.11940000000000001</v>
      </c>
      <c r="R9" s="41">
        <v>4412</v>
      </c>
      <c r="S9" s="41">
        <v>78.974800000000002</v>
      </c>
      <c r="T9" s="41">
        <v>9996</v>
      </c>
      <c r="U9" s="41">
        <v>219.91200000000001</v>
      </c>
      <c r="V9" s="41">
        <v>9983</v>
      </c>
      <c r="W9" s="41">
        <v>182.03829999999999</v>
      </c>
      <c r="X9" s="41">
        <v>20896</v>
      </c>
      <c r="Y9" s="41">
        <v>436.822</v>
      </c>
      <c r="Z9" s="6">
        <f>0</f>
        <v>0</v>
      </c>
      <c r="AA9" s="6">
        <f t="shared" si="1"/>
        <v>182.03829999999999</v>
      </c>
      <c r="AB9">
        <f>IF(ISBLANK(Table1[[#This Row],[FY2425_Cost]])=TRUE,#N/A,Table1[[#This Row],[FY2425_Cost]])</f>
        <v>436.822</v>
      </c>
      <c r="AC9" s="6">
        <f t="shared" si="2"/>
        <v>254.78370000000001</v>
      </c>
      <c r="AD9" s="6" t="e">
        <f>SUMIFS($AB$3:AB9,$B$3:B9,B9)</f>
        <v>#N/A</v>
      </c>
      <c r="AE9" s="6">
        <f t="shared" si="3"/>
        <v>3102.1768374792482</v>
      </c>
      <c r="AF9" s="6">
        <f t="shared" si="4"/>
        <v>3102.1768374792482</v>
      </c>
      <c r="AG9" s="6">
        <f>VLOOKUP(Table1[[#This Row],[PracticeCode]],$AP$3:$AS$345,4,FALSE)</f>
        <v>3102.1768374792482</v>
      </c>
      <c r="AH9" s="27">
        <f t="shared" si="5"/>
        <v>225424.8501901587</v>
      </c>
      <c r="AI9" s="6" t="e">
        <f t="shared" si="6"/>
        <v>#N/A</v>
      </c>
      <c r="AP9" s="2" t="s">
        <v>271</v>
      </c>
      <c r="AQ9" s="41">
        <v>4380.5753154471149</v>
      </c>
      <c r="AR9" s="41">
        <v>0</v>
      </c>
      <c r="AS9">
        <f t="shared" si="7"/>
        <v>4380.5753154471149</v>
      </c>
    </row>
    <row r="10" spans="1:45" x14ac:dyDescent="0.35">
      <c r="A10" t="str">
        <f t="shared" si="0"/>
        <v>82 Lillie Road SurgeryH&amp;F Central PCNHammersmith &amp; FulhamE85008Mar12</v>
      </c>
      <c r="B10" s="41" t="s">
        <v>428</v>
      </c>
      <c r="C10" s="41" t="s">
        <v>429</v>
      </c>
      <c r="D10" s="41" t="s">
        <v>22</v>
      </c>
      <c r="E10" s="41" t="s">
        <v>224</v>
      </c>
      <c r="F10" s="41" t="s">
        <v>224</v>
      </c>
      <c r="G10" s="41" t="s">
        <v>767</v>
      </c>
      <c r="H10" s="41">
        <v>12</v>
      </c>
      <c r="I10" s="41">
        <v>6893.72630550944</v>
      </c>
      <c r="J10" s="41">
        <v>1438</v>
      </c>
      <c r="K10" s="41">
        <v>6</v>
      </c>
      <c r="L10" s="41">
        <v>28.616200000000003</v>
      </c>
      <c r="M10" s="41">
        <v>0.11940000000000001</v>
      </c>
      <c r="N10" s="41"/>
      <c r="O10" s="41"/>
      <c r="P10" s="41"/>
      <c r="Q10" s="41"/>
      <c r="R10" s="41">
        <v>11736</v>
      </c>
      <c r="S10" s="41">
        <v>210.0744</v>
      </c>
      <c r="T10" s="41"/>
      <c r="U10" s="41"/>
      <c r="V10" s="41">
        <v>13180</v>
      </c>
      <c r="W10" s="41">
        <v>238.81</v>
      </c>
      <c r="X10" s="41"/>
      <c r="Y10" s="41"/>
      <c r="Z10" s="6">
        <f>0</f>
        <v>0</v>
      </c>
      <c r="AA10" s="6">
        <f t="shared" si="1"/>
        <v>238.81</v>
      </c>
      <c r="AB10" t="e">
        <f>IF(ISBLANK(Table1[[#This Row],[FY2425_Cost]])=TRUE,#N/A,Table1[[#This Row],[FY2425_Cost]])</f>
        <v>#N/A</v>
      </c>
      <c r="AC10" s="6" t="e">
        <f t="shared" si="2"/>
        <v>#N/A</v>
      </c>
      <c r="AD10" s="6" t="e">
        <f>SUMIFS($AB$3:AB10,$B$3:B10,B10)</f>
        <v>#N/A</v>
      </c>
      <c r="AE10" s="6">
        <f t="shared" si="3"/>
        <v>3102.1768374792482</v>
      </c>
      <c r="AF10" s="6">
        <f t="shared" si="4"/>
        <v>3102.1768374792482</v>
      </c>
      <c r="AG10" s="6">
        <f>VLOOKUP(Table1[[#This Row],[PracticeCode]],$AP$3:$AS$345,4,FALSE)</f>
        <v>3102.1768374792482</v>
      </c>
      <c r="AH10" s="27">
        <f t="shared" si="5"/>
        <v>225424.8501901587</v>
      </c>
      <c r="AI10" s="6" t="e">
        <f t="shared" si="6"/>
        <v>#N/A</v>
      </c>
      <c r="AP10" s="2" t="s">
        <v>108</v>
      </c>
      <c r="AQ10" s="41">
        <v>5329.0698089479656</v>
      </c>
      <c r="AR10" s="41">
        <v>0</v>
      </c>
      <c r="AS10">
        <f t="shared" si="7"/>
        <v>5329.0698089479656</v>
      </c>
    </row>
    <row r="11" spans="1:45" x14ac:dyDescent="0.35">
      <c r="A11" t="str">
        <f t="shared" si="0"/>
        <v>82 Lillie Road SurgeryH&amp;F Central PCNHammersmith &amp; FulhamE85008May2</v>
      </c>
      <c r="B11" s="41" t="s">
        <v>428</v>
      </c>
      <c r="C11" s="41" t="s">
        <v>429</v>
      </c>
      <c r="D11" s="41" t="s">
        <v>22</v>
      </c>
      <c r="E11" s="41" t="s">
        <v>224</v>
      </c>
      <c r="F11" s="41" t="s">
        <v>224</v>
      </c>
      <c r="G11" s="41" t="s">
        <v>757</v>
      </c>
      <c r="H11" s="41">
        <v>2</v>
      </c>
      <c r="I11" s="41">
        <v>6893.72630550944</v>
      </c>
      <c r="J11" s="41">
        <v>3783</v>
      </c>
      <c r="K11" s="41">
        <v>0</v>
      </c>
      <c r="L11" s="41">
        <v>69.985500000000002</v>
      </c>
      <c r="M11" s="41">
        <v>0</v>
      </c>
      <c r="N11" s="41">
        <v>1984</v>
      </c>
      <c r="O11" s="41">
        <v>7</v>
      </c>
      <c r="P11" s="41">
        <v>39.4816</v>
      </c>
      <c r="Q11" s="41">
        <v>0.13930000000000001</v>
      </c>
      <c r="R11" s="41">
        <v>4220</v>
      </c>
      <c r="S11" s="41">
        <v>75.537999999999997</v>
      </c>
      <c r="T11" s="41">
        <v>10414</v>
      </c>
      <c r="U11" s="41">
        <v>229.108</v>
      </c>
      <c r="V11" s="41">
        <v>8003</v>
      </c>
      <c r="W11" s="41">
        <v>145.52350000000001</v>
      </c>
      <c r="X11" s="41">
        <v>12405</v>
      </c>
      <c r="Y11" s="41">
        <v>268.72890000000001</v>
      </c>
      <c r="Z11" s="6">
        <f>0</f>
        <v>0</v>
      </c>
      <c r="AA11" s="6">
        <f t="shared" si="1"/>
        <v>145.52350000000001</v>
      </c>
      <c r="AB11">
        <f>IF(ISBLANK(Table1[[#This Row],[FY2425_Cost]])=TRUE,#N/A,Table1[[#This Row],[FY2425_Cost]])</f>
        <v>268.72890000000001</v>
      </c>
      <c r="AC11" s="6">
        <f t="shared" si="2"/>
        <v>123.2054</v>
      </c>
      <c r="AD11" s="6" t="e">
        <f>SUMIFS($AB$3:AB11,$B$3:B11,B11)</f>
        <v>#N/A</v>
      </c>
      <c r="AE11" s="6">
        <f t="shared" si="3"/>
        <v>3102.1768374792482</v>
      </c>
      <c r="AF11" s="6">
        <f t="shared" si="4"/>
        <v>3102.1768374792482</v>
      </c>
      <c r="AG11" s="6">
        <f>VLOOKUP(Table1[[#This Row],[PracticeCode]],$AP$3:$AS$345,4,FALSE)</f>
        <v>3102.1768374792482</v>
      </c>
      <c r="AH11" s="27">
        <f t="shared" si="5"/>
        <v>225424.8501901587</v>
      </c>
      <c r="AI11" s="6" t="e">
        <f t="shared" si="6"/>
        <v>#N/A</v>
      </c>
      <c r="AP11" s="2" t="s">
        <v>283</v>
      </c>
      <c r="AQ11" s="41">
        <v>763.81891845669907</v>
      </c>
      <c r="AR11" s="41">
        <v>0</v>
      </c>
      <c r="AS11">
        <f t="shared" si="7"/>
        <v>763.81891845669907</v>
      </c>
    </row>
    <row r="12" spans="1:45" x14ac:dyDescent="0.35">
      <c r="A12" t="str">
        <f t="shared" si="0"/>
        <v>82 Lillie Road SurgeryH&amp;F Central PCNHammersmith &amp; FulhamE85008Nov8</v>
      </c>
      <c r="B12" s="41" t="s">
        <v>428</v>
      </c>
      <c r="C12" s="41" t="s">
        <v>429</v>
      </c>
      <c r="D12" s="41" t="s">
        <v>22</v>
      </c>
      <c r="E12" s="41" t="s">
        <v>224</v>
      </c>
      <c r="F12" s="41" t="s">
        <v>224</v>
      </c>
      <c r="G12" s="41" t="s">
        <v>763</v>
      </c>
      <c r="H12" s="41">
        <v>8</v>
      </c>
      <c r="I12" s="41">
        <v>6893.72630550944</v>
      </c>
      <c r="J12" s="41">
        <v>3896</v>
      </c>
      <c r="K12" s="41">
        <v>0</v>
      </c>
      <c r="L12" s="41">
        <v>77.5304</v>
      </c>
      <c r="M12" s="41">
        <v>0</v>
      </c>
      <c r="N12" s="41"/>
      <c r="O12" s="41"/>
      <c r="P12" s="41"/>
      <c r="Q12" s="41"/>
      <c r="R12" s="41">
        <v>6423</v>
      </c>
      <c r="S12" s="41">
        <v>114.9717</v>
      </c>
      <c r="T12" s="41"/>
      <c r="U12" s="41"/>
      <c r="V12" s="41">
        <v>10319</v>
      </c>
      <c r="W12" s="41">
        <v>192.50209999999998</v>
      </c>
      <c r="X12" s="41"/>
      <c r="Y12" s="41"/>
      <c r="Z12" s="6">
        <f>0</f>
        <v>0</v>
      </c>
      <c r="AA12" s="6">
        <f t="shared" si="1"/>
        <v>192.50209999999998</v>
      </c>
      <c r="AB12" t="e">
        <f>IF(ISBLANK(Table1[[#This Row],[FY2425_Cost]])=TRUE,#N/A,Table1[[#This Row],[FY2425_Cost]])</f>
        <v>#N/A</v>
      </c>
      <c r="AC12" s="6" t="e">
        <f t="shared" si="2"/>
        <v>#N/A</v>
      </c>
      <c r="AD12" s="6" t="e">
        <f>SUMIFS($AB$3:AB12,$B$3:B12,B12)</f>
        <v>#N/A</v>
      </c>
      <c r="AE12" s="6">
        <f t="shared" si="3"/>
        <v>3102.1768374792482</v>
      </c>
      <c r="AF12" s="6">
        <f t="shared" si="4"/>
        <v>3102.1768374792482</v>
      </c>
      <c r="AG12" s="6">
        <f>VLOOKUP(Table1[[#This Row],[PracticeCode]],$AP$3:$AS$345,4,FALSE)</f>
        <v>3102.1768374792482</v>
      </c>
      <c r="AH12" s="27">
        <f t="shared" si="5"/>
        <v>225424.8501901587</v>
      </c>
      <c r="AI12" s="6" t="e">
        <f t="shared" si="6"/>
        <v>#N/A</v>
      </c>
      <c r="AP12" s="2" t="s">
        <v>208</v>
      </c>
      <c r="AQ12" s="41">
        <v>3699.1306203047643</v>
      </c>
      <c r="AR12" s="41">
        <v>0</v>
      </c>
      <c r="AS12">
        <f t="shared" si="7"/>
        <v>3699.1306203047643</v>
      </c>
    </row>
    <row r="13" spans="1:45" x14ac:dyDescent="0.35">
      <c r="A13" t="str">
        <f t="shared" si="0"/>
        <v>82 Lillie Road SurgeryH&amp;F Central PCNHammersmith &amp; FulhamE85008Oct7</v>
      </c>
      <c r="B13" s="41" t="s">
        <v>428</v>
      </c>
      <c r="C13" s="41" t="s">
        <v>429</v>
      </c>
      <c r="D13" s="41" t="s">
        <v>22</v>
      </c>
      <c r="E13" s="41" t="s">
        <v>224</v>
      </c>
      <c r="F13" s="41" t="s">
        <v>224</v>
      </c>
      <c r="G13" s="41" t="s">
        <v>762</v>
      </c>
      <c r="H13" s="41">
        <v>7</v>
      </c>
      <c r="I13" s="41">
        <v>6893.72630550944</v>
      </c>
      <c r="J13" s="41">
        <v>2756</v>
      </c>
      <c r="K13" s="41">
        <v>0</v>
      </c>
      <c r="L13" s="41">
        <v>54.8444</v>
      </c>
      <c r="M13" s="41">
        <v>0</v>
      </c>
      <c r="N13" s="41">
        <v>0</v>
      </c>
      <c r="O13" s="41">
        <v>24</v>
      </c>
      <c r="P13" s="41">
        <v>0</v>
      </c>
      <c r="Q13" s="41">
        <v>0.54</v>
      </c>
      <c r="R13" s="41">
        <v>8120</v>
      </c>
      <c r="S13" s="41">
        <v>145.34800000000001</v>
      </c>
      <c r="T13" s="41">
        <v>17673</v>
      </c>
      <c r="U13" s="41">
        <v>388.80599999999998</v>
      </c>
      <c r="V13" s="41">
        <v>10876</v>
      </c>
      <c r="W13" s="41">
        <v>200.19240000000002</v>
      </c>
      <c r="X13" s="41">
        <v>17697</v>
      </c>
      <c r="Y13" s="41">
        <v>389.346</v>
      </c>
      <c r="Z13" s="6">
        <f>0</f>
        <v>0</v>
      </c>
      <c r="AA13" s="6">
        <f t="shared" si="1"/>
        <v>200.19240000000002</v>
      </c>
      <c r="AB13">
        <f>IF(ISBLANK(Table1[[#This Row],[FY2425_Cost]])=TRUE,#N/A,Table1[[#This Row],[FY2425_Cost]])</f>
        <v>389.346</v>
      </c>
      <c r="AC13" s="6">
        <f t="shared" si="2"/>
        <v>189.15359999999998</v>
      </c>
      <c r="AD13" s="6" t="e">
        <f>SUMIFS($AB$3:AB13,$B$3:B13,B13)</f>
        <v>#N/A</v>
      </c>
      <c r="AE13" s="6">
        <f t="shared" si="3"/>
        <v>3102.1768374792482</v>
      </c>
      <c r="AF13" s="6">
        <f t="shared" si="4"/>
        <v>3102.1768374792482</v>
      </c>
      <c r="AG13" s="6">
        <f>VLOOKUP(Table1[[#This Row],[PracticeCode]],$AP$3:$AS$345,4,FALSE)</f>
        <v>3102.1768374792482</v>
      </c>
      <c r="AH13" s="27">
        <f t="shared" si="5"/>
        <v>225424.8501901587</v>
      </c>
      <c r="AI13" s="6" t="e">
        <f t="shared" si="6"/>
        <v>#N/A</v>
      </c>
      <c r="AP13" s="2" t="s">
        <v>72</v>
      </c>
      <c r="AQ13" s="41">
        <v>3899.9857710626056</v>
      </c>
      <c r="AR13" s="41">
        <v>0</v>
      </c>
      <c r="AS13">
        <f t="shared" si="7"/>
        <v>3899.9857710626056</v>
      </c>
    </row>
    <row r="14" spans="1:45" x14ac:dyDescent="0.35">
      <c r="A14" t="str">
        <f t="shared" si="0"/>
        <v>82 Lillie Road SurgeryH&amp;F Central PCNHammersmith &amp; FulhamE85008Sep6</v>
      </c>
      <c r="B14" s="41" t="s">
        <v>428</v>
      </c>
      <c r="C14" s="41" t="s">
        <v>429</v>
      </c>
      <c r="D14" s="41" t="s">
        <v>22</v>
      </c>
      <c r="E14" s="41" t="s">
        <v>224</v>
      </c>
      <c r="F14" s="41" t="s">
        <v>224</v>
      </c>
      <c r="G14" s="41" t="s">
        <v>761</v>
      </c>
      <c r="H14" s="41">
        <v>6</v>
      </c>
      <c r="I14" s="41">
        <v>6893.72630550944</v>
      </c>
      <c r="J14" s="41">
        <v>3393</v>
      </c>
      <c r="K14" s="41">
        <v>0</v>
      </c>
      <c r="L14" s="41">
        <v>67.520700000000005</v>
      </c>
      <c r="M14" s="41">
        <v>0</v>
      </c>
      <c r="N14" s="41">
        <v>3904</v>
      </c>
      <c r="O14" s="41">
        <v>23</v>
      </c>
      <c r="P14" s="41">
        <v>87.84</v>
      </c>
      <c r="Q14" s="41">
        <v>0.51749999999999996</v>
      </c>
      <c r="R14" s="41">
        <v>15484</v>
      </c>
      <c r="S14" s="41">
        <v>277.16359999999997</v>
      </c>
      <c r="T14" s="41">
        <v>20214</v>
      </c>
      <c r="U14" s="41">
        <v>444.70800000000003</v>
      </c>
      <c r="V14" s="41">
        <v>18877</v>
      </c>
      <c r="W14" s="41">
        <v>344.68430000000001</v>
      </c>
      <c r="X14" s="41">
        <v>24141</v>
      </c>
      <c r="Y14" s="41">
        <v>533.06550000000004</v>
      </c>
      <c r="Z14" s="6">
        <f>0</f>
        <v>0</v>
      </c>
      <c r="AA14" s="6">
        <f t="shared" si="1"/>
        <v>344.68430000000001</v>
      </c>
      <c r="AB14">
        <f>IF(ISBLANK(Table1[[#This Row],[FY2425_Cost]])=TRUE,#N/A,Table1[[#This Row],[FY2425_Cost]])</f>
        <v>533.06550000000004</v>
      </c>
      <c r="AC14" s="6">
        <f t="shared" si="2"/>
        <v>188.38120000000004</v>
      </c>
      <c r="AD14" s="6" t="e">
        <f>SUMIFS($AB$3:AB14,$B$3:B14,B14)</f>
        <v>#N/A</v>
      </c>
      <c r="AE14" s="6">
        <f t="shared" si="3"/>
        <v>3102.1768374792482</v>
      </c>
      <c r="AF14" s="6">
        <f t="shared" si="4"/>
        <v>3102.1768374792482</v>
      </c>
      <c r="AG14" s="6">
        <f>VLOOKUP(Table1[[#This Row],[PracticeCode]],$AP$3:$AS$345,4,FALSE)</f>
        <v>3102.1768374792482</v>
      </c>
      <c r="AH14" s="27">
        <f t="shared" si="5"/>
        <v>225424.8501901587</v>
      </c>
      <c r="AI14" s="6" t="e">
        <f t="shared" si="6"/>
        <v>#N/A</v>
      </c>
      <c r="AP14" s="2" t="s">
        <v>28</v>
      </c>
      <c r="AQ14" s="41">
        <v>3964.7823511805009</v>
      </c>
      <c r="AR14" s="41">
        <v>0</v>
      </c>
      <c r="AS14">
        <f t="shared" si="7"/>
        <v>3964.7823511805009</v>
      </c>
    </row>
    <row r="15" spans="1:45" x14ac:dyDescent="0.35">
      <c r="A15" t="str">
        <f t="shared" si="0"/>
        <v>ACORN MEDICAL CENTRELong Lane First Care Group PCNHillingdonE86632Apr1</v>
      </c>
      <c r="B15" s="41" t="s">
        <v>658</v>
      </c>
      <c r="C15" s="41" t="s">
        <v>503</v>
      </c>
      <c r="D15" s="41" t="s">
        <v>8</v>
      </c>
      <c r="E15" s="41" t="s">
        <v>9</v>
      </c>
      <c r="F15" s="41" t="s">
        <v>9</v>
      </c>
      <c r="G15" s="41" t="s">
        <v>756</v>
      </c>
      <c r="H15" s="41">
        <v>1</v>
      </c>
      <c r="I15" s="41">
        <v>5436.70875726549</v>
      </c>
      <c r="J15" s="41">
        <v>7156</v>
      </c>
      <c r="K15" s="41">
        <v>1377</v>
      </c>
      <c r="L15" s="41">
        <v>132.386</v>
      </c>
      <c r="M15" s="41">
        <v>25.474499999999999</v>
      </c>
      <c r="N15" s="41">
        <v>8640</v>
      </c>
      <c r="O15" s="41">
        <v>235</v>
      </c>
      <c r="P15" s="41">
        <v>171.93600000000001</v>
      </c>
      <c r="Q15" s="41">
        <v>4.6764999999999999</v>
      </c>
      <c r="R15" s="41">
        <v>0</v>
      </c>
      <c r="S15" s="41">
        <v>0</v>
      </c>
      <c r="T15" s="41">
        <v>3110</v>
      </c>
      <c r="U15" s="41">
        <v>68.42</v>
      </c>
      <c r="V15" s="41">
        <v>8533</v>
      </c>
      <c r="W15" s="41">
        <v>157.8605</v>
      </c>
      <c r="X15" s="41">
        <v>11985</v>
      </c>
      <c r="Y15" s="41">
        <v>245.03250000000003</v>
      </c>
      <c r="Z15" s="6">
        <f>0</f>
        <v>0</v>
      </c>
      <c r="AA15" s="6">
        <f t="shared" si="1"/>
        <v>157.8605</v>
      </c>
      <c r="AB15">
        <f>IF(ISBLANK(Table1[[#This Row],[FY2425_Cost]])=TRUE,#N/A,Table1[[#This Row],[FY2425_Cost]])</f>
        <v>245.03250000000003</v>
      </c>
      <c r="AC15" s="6">
        <f t="shared" si="2"/>
        <v>87.172000000000025</v>
      </c>
      <c r="AD15" s="6">
        <f>SUMIFS($AB$3:AB15,$B$3:B15,B15)</f>
        <v>245.03250000000003</v>
      </c>
      <c r="AE15" s="6">
        <f t="shared" si="3"/>
        <v>2446.5189407694706</v>
      </c>
      <c r="AF15" s="6">
        <f t="shared" si="4"/>
        <v>2446.5189407694706</v>
      </c>
      <c r="AG15" s="6">
        <f>VLOOKUP(Table1[[#This Row],[PracticeCode]],$AP$3:$AS$345,4,FALSE)</f>
        <v>2446.5189407694706</v>
      </c>
      <c r="AH15" s="27">
        <f t="shared" si="5"/>
        <v>177780.37636258153</v>
      </c>
      <c r="AI15" s="6">
        <f t="shared" si="6"/>
        <v>0</v>
      </c>
      <c r="AP15" s="2" t="s">
        <v>406</v>
      </c>
      <c r="AQ15" s="41">
        <v>6593.0236770468146</v>
      </c>
      <c r="AR15" s="41">
        <v>0</v>
      </c>
      <c r="AS15">
        <f t="shared" si="7"/>
        <v>6593.0236770468146</v>
      </c>
    </row>
    <row r="16" spans="1:45" x14ac:dyDescent="0.35">
      <c r="A16" t="str">
        <f t="shared" si="0"/>
        <v>ACORN MEDICAL CENTRELong Lane First Care Group PCNHillingdonE86632Aug5</v>
      </c>
      <c r="B16" s="41" t="s">
        <v>658</v>
      </c>
      <c r="C16" s="41" t="s">
        <v>503</v>
      </c>
      <c r="D16" s="41" t="s">
        <v>8</v>
      </c>
      <c r="E16" s="41" t="s">
        <v>9</v>
      </c>
      <c r="F16" s="41" t="s">
        <v>9</v>
      </c>
      <c r="G16" s="41" t="s">
        <v>760</v>
      </c>
      <c r="H16" s="41">
        <v>5</v>
      </c>
      <c r="I16" s="41">
        <v>5436.70875726549</v>
      </c>
      <c r="J16" s="41">
        <v>8946</v>
      </c>
      <c r="K16" s="41">
        <v>2691</v>
      </c>
      <c r="L16" s="41">
        <v>165.501</v>
      </c>
      <c r="M16" s="41">
        <v>49.783499999999997</v>
      </c>
      <c r="N16" s="41">
        <v>10643</v>
      </c>
      <c r="O16" s="41">
        <v>1035</v>
      </c>
      <c r="P16" s="41">
        <v>211.79570000000001</v>
      </c>
      <c r="Q16" s="41">
        <v>20.596500000000002</v>
      </c>
      <c r="R16" s="41">
        <v>216</v>
      </c>
      <c r="S16" s="41">
        <v>3.8664000000000001</v>
      </c>
      <c r="T16" s="41">
        <v>2789</v>
      </c>
      <c r="U16" s="41">
        <v>61.357999999999997</v>
      </c>
      <c r="V16" s="41">
        <v>11853</v>
      </c>
      <c r="W16" s="41">
        <v>219.15090000000001</v>
      </c>
      <c r="X16" s="41">
        <v>14467</v>
      </c>
      <c r="Y16" s="41">
        <v>293.75020000000001</v>
      </c>
      <c r="Z16" s="6">
        <f>0</f>
        <v>0</v>
      </c>
      <c r="AA16" s="6">
        <f t="shared" si="1"/>
        <v>219.15090000000001</v>
      </c>
      <c r="AB16">
        <f>IF(ISBLANK(Table1[[#This Row],[FY2425_Cost]])=TRUE,#N/A,Table1[[#This Row],[FY2425_Cost]])</f>
        <v>293.75020000000001</v>
      </c>
      <c r="AC16" s="6">
        <f t="shared" si="2"/>
        <v>74.599299999999999</v>
      </c>
      <c r="AD16" s="6">
        <f>SUMIFS($AB$3:AB16,$B$3:B16,B16)</f>
        <v>538.78269999999998</v>
      </c>
      <c r="AE16" s="6">
        <f t="shared" si="3"/>
        <v>2446.5189407694706</v>
      </c>
      <c r="AF16" s="6">
        <f t="shared" si="4"/>
        <v>2446.5189407694706</v>
      </c>
      <c r="AG16" s="6">
        <f>VLOOKUP(Table1[[#This Row],[PracticeCode]],$AP$3:$AS$345,4,FALSE)</f>
        <v>2446.5189407694706</v>
      </c>
      <c r="AH16" s="27">
        <f t="shared" si="5"/>
        <v>177780.37636258153</v>
      </c>
      <c r="AI16" s="6">
        <f t="shared" si="6"/>
        <v>0</v>
      </c>
      <c r="AP16" s="2" t="s">
        <v>299</v>
      </c>
      <c r="AQ16" s="41">
        <v>3303.7130499095338</v>
      </c>
      <c r="AR16" s="41">
        <v>0</v>
      </c>
      <c r="AS16">
        <f t="shared" si="7"/>
        <v>3303.7130499095338</v>
      </c>
    </row>
    <row r="17" spans="1:45" x14ac:dyDescent="0.35">
      <c r="A17" t="str">
        <f t="shared" si="0"/>
        <v>ACORN MEDICAL CENTRELong Lane First Care Group PCNHillingdonE86632Dec9</v>
      </c>
      <c r="B17" s="41" t="s">
        <v>658</v>
      </c>
      <c r="C17" s="41" t="s">
        <v>503</v>
      </c>
      <c r="D17" s="41" t="s">
        <v>8</v>
      </c>
      <c r="E17" s="41" t="s">
        <v>9</v>
      </c>
      <c r="F17" s="41" t="s">
        <v>9</v>
      </c>
      <c r="G17" s="41" t="s">
        <v>764</v>
      </c>
      <c r="H17" s="41">
        <v>9</v>
      </c>
      <c r="I17" s="41">
        <v>5436.70875726549</v>
      </c>
      <c r="J17" s="41">
        <v>5961</v>
      </c>
      <c r="K17" s="41">
        <v>713</v>
      </c>
      <c r="L17" s="41">
        <v>118.62390000000001</v>
      </c>
      <c r="M17" s="41">
        <v>14.188700000000001</v>
      </c>
      <c r="N17" s="41"/>
      <c r="O17" s="41"/>
      <c r="P17" s="41"/>
      <c r="Q17" s="41"/>
      <c r="R17" s="41">
        <v>2745</v>
      </c>
      <c r="S17" s="41">
        <v>49.1355</v>
      </c>
      <c r="T17" s="41"/>
      <c r="U17" s="41"/>
      <c r="V17" s="41">
        <v>9419</v>
      </c>
      <c r="W17" s="41">
        <v>181.94810000000001</v>
      </c>
      <c r="X17" s="41"/>
      <c r="Y17" s="41"/>
      <c r="Z17" s="6">
        <f>0</f>
        <v>0</v>
      </c>
      <c r="AA17" s="6">
        <f t="shared" si="1"/>
        <v>181.94810000000001</v>
      </c>
      <c r="AB17" t="e">
        <f>IF(ISBLANK(Table1[[#This Row],[FY2425_Cost]])=TRUE,#N/A,Table1[[#This Row],[FY2425_Cost]])</f>
        <v>#N/A</v>
      </c>
      <c r="AC17" s="6" t="e">
        <f t="shared" si="2"/>
        <v>#N/A</v>
      </c>
      <c r="AD17" s="6" t="e">
        <f>SUMIFS($AB$3:AB17,$B$3:B17,B17)</f>
        <v>#N/A</v>
      </c>
      <c r="AE17" s="6">
        <f t="shared" si="3"/>
        <v>2446.5189407694706</v>
      </c>
      <c r="AF17" s="6">
        <f t="shared" si="4"/>
        <v>2446.5189407694706</v>
      </c>
      <c r="AG17" s="6">
        <f>VLOOKUP(Table1[[#This Row],[PracticeCode]],$AP$3:$AS$345,4,FALSE)</f>
        <v>2446.5189407694706</v>
      </c>
      <c r="AH17" s="27">
        <f t="shared" si="5"/>
        <v>177780.37636258153</v>
      </c>
      <c r="AI17" s="6" t="e">
        <f t="shared" si="6"/>
        <v>#N/A</v>
      </c>
      <c r="AP17" s="2" t="s">
        <v>298</v>
      </c>
      <c r="AQ17" s="41">
        <v>3210.4656926835032</v>
      </c>
      <c r="AR17" s="41">
        <v>0</v>
      </c>
      <c r="AS17">
        <f t="shared" si="7"/>
        <v>3210.4656926835032</v>
      </c>
    </row>
    <row r="18" spans="1:45" x14ac:dyDescent="0.35">
      <c r="A18" t="str">
        <f t="shared" si="0"/>
        <v>ACORN MEDICAL CENTRELong Lane First Care Group PCNHillingdonE86632Feb11</v>
      </c>
      <c r="B18" s="41" t="s">
        <v>658</v>
      </c>
      <c r="C18" s="41" t="s">
        <v>503</v>
      </c>
      <c r="D18" s="41" t="s">
        <v>8</v>
      </c>
      <c r="E18" s="41" t="s">
        <v>9</v>
      </c>
      <c r="F18" s="41" t="s">
        <v>9</v>
      </c>
      <c r="G18" s="41" t="s">
        <v>766</v>
      </c>
      <c r="H18" s="41">
        <v>11</v>
      </c>
      <c r="I18" s="41">
        <v>5436.70875726549</v>
      </c>
      <c r="J18" s="41">
        <v>15887</v>
      </c>
      <c r="K18" s="41">
        <v>2358</v>
      </c>
      <c r="L18" s="41">
        <v>316.15129999999999</v>
      </c>
      <c r="M18" s="41">
        <v>46.924199999999999</v>
      </c>
      <c r="N18" s="41"/>
      <c r="O18" s="41"/>
      <c r="P18" s="41"/>
      <c r="Q18" s="41"/>
      <c r="R18" s="41">
        <v>3366</v>
      </c>
      <c r="S18" s="41">
        <v>60.251399999999997</v>
      </c>
      <c r="T18" s="41"/>
      <c r="U18" s="41"/>
      <c r="V18" s="41">
        <v>21611</v>
      </c>
      <c r="W18" s="41">
        <v>423.32689999999997</v>
      </c>
      <c r="X18" s="41"/>
      <c r="Y18" s="41"/>
      <c r="Z18" s="6">
        <f>0</f>
        <v>0</v>
      </c>
      <c r="AA18" s="6">
        <f t="shared" si="1"/>
        <v>423.32689999999997</v>
      </c>
      <c r="AB18" t="e">
        <f>IF(ISBLANK(Table1[[#This Row],[FY2425_Cost]])=TRUE,#N/A,Table1[[#This Row],[FY2425_Cost]])</f>
        <v>#N/A</v>
      </c>
      <c r="AC18" s="6" t="e">
        <f t="shared" si="2"/>
        <v>#N/A</v>
      </c>
      <c r="AD18" s="6" t="e">
        <f>SUMIFS($AB$3:AB18,$B$3:B18,B18)</f>
        <v>#N/A</v>
      </c>
      <c r="AE18" s="6">
        <f t="shared" si="3"/>
        <v>2446.5189407694706</v>
      </c>
      <c r="AF18" s="6">
        <f t="shared" si="4"/>
        <v>2446.5189407694706</v>
      </c>
      <c r="AG18" s="6">
        <f>VLOOKUP(Table1[[#This Row],[PracticeCode]],$AP$3:$AS$345,4,FALSE)</f>
        <v>2446.5189407694706</v>
      </c>
      <c r="AH18" s="27">
        <f t="shared" si="5"/>
        <v>177780.37636258153</v>
      </c>
      <c r="AI18" s="6" t="e">
        <f t="shared" si="6"/>
        <v>#N/A</v>
      </c>
      <c r="AP18" s="2" t="s">
        <v>175</v>
      </c>
      <c r="AQ18" s="41">
        <v>2955.3579617093192</v>
      </c>
      <c r="AR18" s="41">
        <v>0</v>
      </c>
      <c r="AS18">
        <f t="shared" si="7"/>
        <v>2955.3579617093192</v>
      </c>
    </row>
    <row r="19" spans="1:45" x14ac:dyDescent="0.35">
      <c r="A19" t="str">
        <f t="shared" si="0"/>
        <v>ACORN MEDICAL CENTRELong Lane First Care Group PCNHillingdonE86632Jan10</v>
      </c>
      <c r="B19" s="41" t="s">
        <v>658</v>
      </c>
      <c r="C19" s="41" t="s">
        <v>503</v>
      </c>
      <c r="D19" s="41" t="s">
        <v>8</v>
      </c>
      <c r="E19" s="41" t="s">
        <v>9</v>
      </c>
      <c r="F19" s="41" t="s">
        <v>9</v>
      </c>
      <c r="G19" s="41" t="s">
        <v>765</v>
      </c>
      <c r="H19" s="41">
        <v>10</v>
      </c>
      <c r="I19" s="41">
        <v>5436.70875726549</v>
      </c>
      <c r="J19" s="41">
        <v>9061</v>
      </c>
      <c r="K19" s="41">
        <v>1368</v>
      </c>
      <c r="L19" s="41">
        <v>180.31390000000002</v>
      </c>
      <c r="M19" s="41">
        <v>27.223200000000002</v>
      </c>
      <c r="N19" s="41"/>
      <c r="O19" s="41"/>
      <c r="P19" s="41"/>
      <c r="Q19" s="41"/>
      <c r="R19" s="41">
        <v>3495</v>
      </c>
      <c r="S19" s="41">
        <v>62.560499999999998</v>
      </c>
      <c r="T19" s="41"/>
      <c r="U19" s="41"/>
      <c r="V19" s="41">
        <v>13924</v>
      </c>
      <c r="W19" s="41">
        <v>270.0976</v>
      </c>
      <c r="X19" s="41"/>
      <c r="Y19" s="41"/>
      <c r="Z19" s="6">
        <f>0</f>
        <v>0</v>
      </c>
      <c r="AA19" s="6">
        <f t="shared" si="1"/>
        <v>270.0976</v>
      </c>
      <c r="AB19" t="e">
        <f>IF(ISBLANK(Table1[[#This Row],[FY2425_Cost]])=TRUE,#N/A,Table1[[#This Row],[FY2425_Cost]])</f>
        <v>#N/A</v>
      </c>
      <c r="AC19" s="6" t="e">
        <f t="shared" si="2"/>
        <v>#N/A</v>
      </c>
      <c r="AD19" s="6" t="e">
        <f>SUMIFS($AB$3:AB19,$B$3:B19,B19)</f>
        <v>#N/A</v>
      </c>
      <c r="AE19" s="6">
        <f t="shared" si="3"/>
        <v>2446.5189407694706</v>
      </c>
      <c r="AF19" s="6">
        <f t="shared" si="4"/>
        <v>2446.5189407694706</v>
      </c>
      <c r="AG19" s="6">
        <f>VLOOKUP(Table1[[#This Row],[PracticeCode]],$AP$3:$AS$345,4,FALSE)</f>
        <v>2446.5189407694706</v>
      </c>
      <c r="AH19" s="27">
        <f t="shared" si="5"/>
        <v>177780.37636258153</v>
      </c>
      <c r="AI19" s="6" t="e">
        <f t="shared" si="6"/>
        <v>#N/A</v>
      </c>
      <c r="AP19" s="2" t="s">
        <v>381</v>
      </c>
      <c r="AQ19" s="41">
        <v>6327.9756379035898</v>
      </c>
      <c r="AR19" s="41">
        <v>0</v>
      </c>
      <c r="AS19">
        <f t="shared" si="7"/>
        <v>6327.9756379035898</v>
      </c>
    </row>
    <row r="20" spans="1:45" x14ac:dyDescent="0.35">
      <c r="A20" t="str">
        <f t="shared" si="0"/>
        <v>ACORN MEDICAL CENTRELong Lane First Care Group PCNHillingdonE86632Jul4</v>
      </c>
      <c r="B20" s="41" t="s">
        <v>658</v>
      </c>
      <c r="C20" s="41" t="s">
        <v>503</v>
      </c>
      <c r="D20" s="41" t="s">
        <v>8</v>
      </c>
      <c r="E20" s="41" t="s">
        <v>9</v>
      </c>
      <c r="F20" s="41" t="s">
        <v>9</v>
      </c>
      <c r="G20" s="41" t="s">
        <v>759</v>
      </c>
      <c r="H20" s="41">
        <v>4</v>
      </c>
      <c r="I20" s="41">
        <v>5436.70875726549</v>
      </c>
      <c r="J20" s="41">
        <v>10780</v>
      </c>
      <c r="K20" s="41">
        <v>1839</v>
      </c>
      <c r="L20" s="41">
        <v>199.42999999999998</v>
      </c>
      <c r="M20" s="41">
        <v>34.021499999999996</v>
      </c>
      <c r="N20" s="41">
        <v>7000</v>
      </c>
      <c r="O20" s="41">
        <v>1108</v>
      </c>
      <c r="P20" s="41">
        <v>139.30000000000001</v>
      </c>
      <c r="Q20" s="41">
        <v>22.049200000000003</v>
      </c>
      <c r="R20" s="41">
        <v>222</v>
      </c>
      <c r="S20" s="41">
        <v>3.9738000000000002</v>
      </c>
      <c r="T20" s="41">
        <v>2461</v>
      </c>
      <c r="U20" s="41">
        <v>54.142000000000003</v>
      </c>
      <c r="V20" s="41">
        <v>12841</v>
      </c>
      <c r="W20" s="41">
        <v>237.42529999999999</v>
      </c>
      <c r="X20" s="41">
        <v>10569</v>
      </c>
      <c r="Y20" s="41">
        <v>215.49120000000002</v>
      </c>
      <c r="Z20" s="6">
        <f>0</f>
        <v>0</v>
      </c>
      <c r="AA20" s="6">
        <f t="shared" si="1"/>
        <v>237.42529999999999</v>
      </c>
      <c r="AB20">
        <f>IF(ISBLANK(Table1[[#This Row],[FY2425_Cost]])=TRUE,#N/A,Table1[[#This Row],[FY2425_Cost]])</f>
        <v>215.49120000000002</v>
      </c>
      <c r="AC20" s="6">
        <f t="shared" si="2"/>
        <v>-21.934099999999972</v>
      </c>
      <c r="AD20" s="6" t="e">
        <f>SUMIFS($AB$3:AB20,$B$3:B20,B20)</f>
        <v>#N/A</v>
      </c>
      <c r="AE20" s="6">
        <f t="shared" si="3"/>
        <v>2446.5189407694706</v>
      </c>
      <c r="AF20" s="6">
        <f t="shared" si="4"/>
        <v>2446.5189407694706</v>
      </c>
      <c r="AG20" s="6">
        <f>VLOOKUP(Table1[[#This Row],[PracticeCode]],$AP$3:$AS$345,4,FALSE)</f>
        <v>2446.5189407694706</v>
      </c>
      <c r="AH20" s="27">
        <f t="shared" si="5"/>
        <v>177780.37636258153</v>
      </c>
      <c r="AI20" s="6" t="e">
        <f t="shared" si="6"/>
        <v>#N/A</v>
      </c>
      <c r="AP20" s="2" t="s">
        <v>261</v>
      </c>
      <c r="AQ20" s="41">
        <v>3018.9942371473517</v>
      </c>
      <c r="AR20" s="41">
        <v>0</v>
      </c>
      <c r="AS20">
        <f t="shared" si="7"/>
        <v>3018.9942371473517</v>
      </c>
    </row>
    <row r="21" spans="1:45" x14ac:dyDescent="0.35">
      <c r="A21" t="str">
        <f t="shared" si="0"/>
        <v>ACORN MEDICAL CENTRELong Lane First Care Group PCNHillingdonE86632Jun3</v>
      </c>
      <c r="B21" s="41" t="s">
        <v>658</v>
      </c>
      <c r="C21" s="41" t="s">
        <v>503</v>
      </c>
      <c r="D21" s="41" t="s">
        <v>8</v>
      </c>
      <c r="E21" s="41" t="s">
        <v>9</v>
      </c>
      <c r="F21" s="41" t="s">
        <v>9</v>
      </c>
      <c r="G21" s="41" t="s">
        <v>758</v>
      </c>
      <c r="H21" s="41">
        <v>3</v>
      </c>
      <c r="I21" s="41">
        <v>5436.70875726549</v>
      </c>
      <c r="J21" s="41">
        <v>7786</v>
      </c>
      <c r="K21" s="41">
        <v>19</v>
      </c>
      <c r="L21" s="41">
        <v>144.041</v>
      </c>
      <c r="M21" s="41">
        <v>0.35149999999999998</v>
      </c>
      <c r="N21" s="41">
        <v>13425</v>
      </c>
      <c r="O21" s="41">
        <v>1741</v>
      </c>
      <c r="P21" s="41">
        <v>267.15750000000003</v>
      </c>
      <c r="Q21" s="41">
        <v>34.645900000000005</v>
      </c>
      <c r="R21" s="41">
        <v>0</v>
      </c>
      <c r="S21" s="41">
        <v>0</v>
      </c>
      <c r="T21" s="41">
        <v>386</v>
      </c>
      <c r="U21" s="41">
        <v>8.4920000000000009</v>
      </c>
      <c r="V21" s="41">
        <v>7805</v>
      </c>
      <c r="W21" s="41">
        <v>144.39249999999998</v>
      </c>
      <c r="X21" s="41">
        <v>15552</v>
      </c>
      <c r="Y21" s="41">
        <v>310.29540000000003</v>
      </c>
      <c r="Z21" s="6">
        <f>0</f>
        <v>0</v>
      </c>
      <c r="AA21" s="6">
        <f t="shared" si="1"/>
        <v>144.39249999999998</v>
      </c>
      <c r="AB21">
        <f>IF(ISBLANK(Table1[[#This Row],[FY2425_Cost]])=TRUE,#N/A,Table1[[#This Row],[FY2425_Cost]])</f>
        <v>310.29540000000003</v>
      </c>
      <c r="AC21" s="6">
        <f t="shared" si="2"/>
        <v>165.90290000000005</v>
      </c>
      <c r="AD21" s="6" t="e">
        <f>SUMIFS($AB$3:AB21,$B$3:B21,B21)</f>
        <v>#N/A</v>
      </c>
      <c r="AE21" s="6">
        <f t="shared" si="3"/>
        <v>2446.5189407694706</v>
      </c>
      <c r="AF21" s="6">
        <f t="shared" si="4"/>
        <v>2446.5189407694706</v>
      </c>
      <c r="AG21" s="6">
        <f>VLOOKUP(Table1[[#This Row],[PracticeCode]],$AP$3:$AS$345,4,FALSE)</f>
        <v>2446.5189407694706</v>
      </c>
      <c r="AH21" s="27">
        <f t="shared" si="5"/>
        <v>177780.37636258153</v>
      </c>
      <c r="AI21" s="6" t="e">
        <f t="shared" si="6"/>
        <v>#N/A</v>
      </c>
      <c r="AP21" s="2" t="s">
        <v>356</v>
      </c>
      <c r="AQ21" s="41">
        <v>8102.8168236709653</v>
      </c>
      <c r="AR21" s="41">
        <v>0</v>
      </c>
      <c r="AS21">
        <f t="shared" si="7"/>
        <v>8102.8168236709653</v>
      </c>
    </row>
    <row r="22" spans="1:45" x14ac:dyDescent="0.35">
      <c r="A22" t="str">
        <f t="shared" si="0"/>
        <v>ACORN MEDICAL CENTRELong Lane First Care Group PCNHillingdonE86632Mar12</v>
      </c>
      <c r="B22" s="41" t="s">
        <v>658</v>
      </c>
      <c r="C22" s="41" t="s">
        <v>503</v>
      </c>
      <c r="D22" s="41" t="s">
        <v>8</v>
      </c>
      <c r="E22" s="41" t="s">
        <v>9</v>
      </c>
      <c r="F22" s="41" t="s">
        <v>9</v>
      </c>
      <c r="G22" s="41" t="s">
        <v>767</v>
      </c>
      <c r="H22" s="41">
        <v>12</v>
      </c>
      <c r="I22" s="41">
        <v>5436.70875726549</v>
      </c>
      <c r="J22" s="41">
        <v>25050</v>
      </c>
      <c r="K22" s="41">
        <v>1691</v>
      </c>
      <c r="L22" s="41">
        <v>498.495</v>
      </c>
      <c r="M22" s="41">
        <v>33.6509</v>
      </c>
      <c r="N22" s="41"/>
      <c r="O22" s="41"/>
      <c r="P22" s="41"/>
      <c r="Q22" s="41"/>
      <c r="R22" s="41">
        <v>2994</v>
      </c>
      <c r="S22" s="41">
        <v>53.592599999999997</v>
      </c>
      <c r="T22" s="41"/>
      <c r="U22" s="41"/>
      <c r="V22" s="41">
        <v>29735</v>
      </c>
      <c r="W22" s="41">
        <v>585.73849999999993</v>
      </c>
      <c r="X22" s="41"/>
      <c r="Y22" s="41"/>
      <c r="Z22" s="6">
        <f>0</f>
        <v>0</v>
      </c>
      <c r="AA22" s="6">
        <f t="shared" si="1"/>
        <v>585.73849999999993</v>
      </c>
      <c r="AB22" t="e">
        <f>IF(ISBLANK(Table1[[#This Row],[FY2425_Cost]])=TRUE,#N/A,Table1[[#This Row],[FY2425_Cost]])</f>
        <v>#N/A</v>
      </c>
      <c r="AC22" s="6" t="e">
        <f t="shared" si="2"/>
        <v>#N/A</v>
      </c>
      <c r="AD22" s="6" t="e">
        <f>SUMIFS($AB$3:AB22,$B$3:B22,B22)</f>
        <v>#N/A</v>
      </c>
      <c r="AE22" s="6">
        <f t="shared" si="3"/>
        <v>2446.5189407694706</v>
      </c>
      <c r="AF22" s="6">
        <f t="shared" si="4"/>
        <v>2446.5189407694706</v>
      </c>
      <c r="AG22" s="6">
        <f>VLOOKUP(Table1[[#This Row],[PracticeCode]],$AP$3:$AS$345,4,FALSE)</f>
        <v>2446.5189407694706</v>
      </c>
      <c r="AH22" s="27">
        <f t="shared" si="5"/>
        <v>177780.37636258153</v>
      </c>
      <c r="AI22" s="6" t="e">
        <f t="shared" si="6"/>
        <v>#N/A</v>
      </c>
      <c r="AP22" s="2" t="s">
        <v>340</v>
      </c>
      <c r="AQ22" s="41">
        <v>8633.4350284116899</v>
      </c>
      <c r="AR22" s="41">
        <v>0</v>
      </c>
      <c r="AS22">
        <f t="shared" si="7"/>
        <v>8633.4350284116899</v>
      </c>
    </row>
    <row r="23" spans="1:45" x14ac:dyDescent="0.35">
      <c r="A23" t="str">
        <f t="shared" si="0"/>
        <v>ACORN MEDICAL CENTRELong Lane First Care Group PCNHillingdonE86632May2</v>
      </c>
      <c r="B23" s="41" t="s">
        <v>658</v>
      </c>
      <c r="C23" s="41" t="s">
        <v>503</v>
      </c>
      <c r="D23" s="41" t="s">
        <v>8</v>
      </c>
      <c r="E23" s="41" t="s">
        <v>9</v>
      </c>
      <c r="F23" s="41" t="s">
        <v>9</v>
      </c>
      <c r="G23" s="41" t="s">
        <v>757</v>
      </c>
      <c r="H23" s="41">
        <v>2</v>
      </c>
      <c r="I23" s="41">
        <v>5436.70875726549</v>
      </c>
      <c r="J23" s="41">
        <v>10741</v>
      </c>
      <c r="K23" s="41">
        <v>2385</v>
      </c>
      <c r="L23" s="41">
        <v>198.70849999999999</v>
      </c>
      <c r="M23" s="41">
        <v>44.122499999999995</v>
      </c>
      <c r="N23" s="41">
        <v>6090</v>
      </c>
      <c r="O23" s="41">
        <v>1074</v>
      </c>
      <c r="P23" s="41">
        <v>121.191</v>
      </c>
      <c r="Q23" s="41">
        <v>21.372600000000002</v>
      </c>
      <c r="R23" s="41">
        <v>0</v>
      </c>
      <c r="S23" s="41">
        <v>0</v>
      </c>
      <c r="T23" s="41">
        <v>1333</v>
      </c>
      <c r="U23" s="41">
        <v>29.326000000000001</v>
      </c>
      <c r="V23" s="41">
        <v>13126</v>
      </c>
      <c r="W23" s="41">
        <v>242.83099999999999</v>
      </c>
      <c r="X23" s="41">
        <v>8497</v>
      </c>
      <c r="Y23" s="41">
        <v>171.8896</v>
      </c>
      <c r="Z23" s="6">
        <f>0</f>
        <v>0</v>
      </c>
      <c r="AA23" s="6">
        <f t="shared" si="1"/>
        <v>242.83099999999999</v>
      </c>
      <c r="AB23">
        <f>IF(ISBLANK(Table1[[#This Row],[FY2425_Cost]])=TRUE,#N/A,Table1[[#This Row],[FY2425_Cost]])</f>
        <v>171.8896</v>
      </c>
      <c r="AC23" s="6">
        <f t="shared" si="2"/>
        <v>-70.941399999999987</v>
      </c>
      <c r="AD23" s="6" t="e">
        <f>SUMIFS($AB$3:AB23,$B$3:B23,B23)</f>
        <v>#N/A</v>
      </c>
      <c r="AE23" s="6">
        <f t="shared" si="3"/>
        <v>2446.5189407694706</v>
      </c>
      <c r="AF23" s="6">
        <f t="shared" si="4"/>
        <v>2446.5189407694706</v>
      </c>
      <c r="AG23" s="6">
        <f>VLOOKUP(Table1[[#This Row],[PracticeCode]],$AP$3:$AS$345,4,FALSE)</f>
        <v>2446.5189407694706</v>
      </c>
      <c r="AH23" s="27">
        <f t="shared" si="5"/>
        <v>177780.37636258153</v>
      </c>
      <c r="AI23" s="6" t="e">
        <f t="shared" si="6"/>
        <v>#N/A</v>
      </c>
      <c r="AP23" s="2" t="s">
        <v>368</v>
      </c>
      <c r="AQ23" s="41">
        <v>3068.9685389666879</v>
      </c>
      <c r="AR23" s="41">
        <v>0</v>
      </c>
      <c r="AS23">
        <f t="shared" si="7"/>
        <v>3068.9685389666879</v>
      </c>
    </row>
    <row r="24" spans="1:45" x14ac:dyDescent="0.35">
      <c r="A24" t="str">
        <f t="shared" si="0"/>
        <v>ACORN MEDICAL CENTRELong Lane First Care Group PCNHillingdonE86632Nov8</v>
      </c>
      <c r="B24" s="41" t="s">
        <v>658</v>
      </c>
      <c r="C24" s="41" t="s">
        <v>503</v>
      </c>
      <c r="D24" s="41" t="s">
        <v>8</v>
      </c>
      <c r="E24" s="41" t="s">
        <v>9</v>
      </c>
      <c r="F24" s="41" t="s">
        <v>9</v>
      </c>
      <c r="G24" s="41" t="s">
        <v>763</v>
      </c>
      <c r="H24" s="41">
        <v>8</v>
      </c>
      <c r="I24" s="41">
        <v>5436.70875726549</v>
      </c>
      <c r="J24" s="41">
        <v>6645</v>
      </c>
      <c r="K24" s="41">
        <v>3014</v>
      </c>
      <c r="L24" s="41">
        <v>132.2355</v>
      </c>
      <c r="M24" s="41">
        <v>59.9786</v>
      </c>
      <c r="N24" s="41"/>
      <c r="O24" s="41"/>
      <c r="P24" s="41"/>
      <c r="Q24" s="41"/>
      <c r="R24" s="41">
        <v>2918</v>
      </c>
      <c r="S24" s="41">
        <v>52.232199999999999</v>
      </c>
      <c r="T24" s="41"/>
      <c r="U24" s="41"/>
      <c r="V24" s="41">
        <v>12577</v>
      </c>
      <c r="W24" s="41">
        <v>244.44630000000001</v>
      </c>
      <c r="X24" s="41"/>
      <c r="Y24" s="41"/>
      <c r="Z24" s="6">
        <f>0</f>
        <v>0</v>
      </c>
      <c r="AA24" s="6">
        <f t="shared" si="1"/>
        <v>244.44630000000001</v>
      </c>
      <c r="AB24" t="e">
        <f>IF(ISBLANK(Table1[[#This Row],[FY2425_Cost]])=TRUE,#N/A,Table1[[#This Row],[FY2425_Cost]])</f>
        <v>#N/A</v>
      </c>
      <c r="AC24" s="6" t="e">
        <f t="shared" si="2"/>
        <v>#N/A</v>
      </c>
      <c r="AD24" s="6" t="e">
        <f>SUMIFS($AB$3:AB24,$B$3:B24,B24)</f>
        <v>#N/A</v>
      </c>
      <c r="AE24" s="6">
        <f t="shared" si="3"/>
        <v>2446.5189407694706</v>
      </c>
      <c r="AF24" s="6">
        <f t="shared" si="4"/>
        <v>2446.5189407694706</v>
      </c>
      <c r="AG24" s="6">
        <f>VLOOKUP(Table1[[#This Row],[PracticeCode]],$AP$3:$AS$345,4,FALSE)</f>
        <v>2446.5189407694706</v>
      </c>
      <c r="AH24" s="27">
        <f t="shared" si="5"/>
        <v>177780.37636258153</v>
      </c>
      <c r="AI24" s="6" t="e">
        <f t="shared" si="6"/>
        <v>#N/A</v>
      </c>
      <c r="AP24" s="2" t="s">
        <v>250</v>
      </c>
      <c r="AQ24" s="41">
        <v>1792.8875986354847</v>
      </c>
      <c r="AR24" s="41">
        <v>0</v>
      </c>
      <c r="AS24">
        <f t="shared" si="7"/>
        <v>1792.8875986354847</v>
      </c>
    </row>
    <row r="25" spans="1:45" x14ac:dyDescent="0.35">
      <c r="A25" t="str">
        <f t="shared" si="0"/>
        <v>ACORN MEDICAL CENTRELong Lane First Care Group PCNHillingdonE86632Oct7</v>
      </c>
      <c r="B25" s="41" t="s">
        <v>658</v>
      </c>
      <c r="C25" s="41" t="s">
        <v>503</v>
      </c>
      <c r="D25" s="41" t="s">
        <v>8</v>
      </c>
      <c r="E25" s="41" t="s">
        <v>9</v>
      </c>
      <c r="F25" s="41" t="s">
        <v>9</v>
      </c>
      <c r="G25" s="41" t="s">
        <v>762</v>
      </c>
      <c r="H25" s="41">
        <v>7</v>
      </c>
      <c r="I25" s="41">
        <v>5436.70875726549</v>
      </c>
      <c r="J25" s="41">
        <v>7738</v>
      </c>
      <c r="K25" s="41">
        <v>8506</v>
      </c>
      <c r="L25" s="41">
        <v>153.9862</v>
      </c>
      <c r="M25" s="41">
        <v>169.26940000000002</v>
      </c>
      <c r="N25" s="41">
        <v>0</v>
      </c>
      <c r="O25" s="41">
        <v>2865</v>
      </c>
      <c r="P25" s="41">
        <v>0</v>
      </c>
      <c r="Q25" s="41">
        <v>64.462499999999991</v>
      </c>
      <c r="R25" s="41">
        <v>494</v>
      </c>
      <c r="S25" s="41">
        <v>8.8425999999999991</v>
      </c>
      <c r="T25" s="41">
        <v>3118</v>
      </c>
      <c r="U25" s="41">
        <v>68.596000000000004</v>
      </c>
      <c r="V25" s="41">
        <v>16738</v>
      </c>
      <c r="W25" s="41">
        <v>332.09820000000002</v>
      </c>
      <c r="X25" s="41">
        <v>5983</v>
      </c>
      <c r="Y25" s="41">
        <v>133.05849999999998</v>
      </c>
      <c r="Z25" s="6">
        <f>0</f>
        <v>0</v>
      </c>
      <c r="AA25" s="6">
        <f t="shared" si="1"/>
        <v>332.09820000000002</v>
      </c>
      <c r="AB25">
        <f>IF(ISBLANK(Table1[[#This Row],[FY2425_Cost]])=TRUE,#N/A,Table1[[#This Row],[FY2425_Cost]])</f>
        <v>133.05849999999998</v>
      </c>
      <c r="AC25" s="6">
        <f t="shared" si="2"/>
        <v>-199.03970000000004</v>
      </c>
      <c r="AD25" s="6" t="e">
        <f>SUMIFS($AB$3:AB25,$B$3:B25,B25)</f>
        <v>#N/A</v>
      </c>
      <c r="AE25" s="6">
        <f t="shared" si="3"/>
        <v>2446.5189407694706</v>
      </c>
      <c r="AF25" s="6">
        <f t="shared" si="4"/>
        <v>2446.5189407694706</v>
      </c>
      <c r="AG25" s="6">
        <f>VLOOKUP(Table1[[#This Row],[PracticeCode]],$AP$3:$AS$345,4,FALSE)</f>
        <v>2446.5189407694706</v>
      </c>
      <c r="AH25" s="27">
        <f t="shared" si="5"/>
        <v>177780.37636258153</v>
      </c>
      <c r="AI25" s="6" t="e">
        <f t="shared" si="6"/>
        <v>#N/A</v>
      </c>
      <c r="AP25" s="2" t="s">
        <v>41</v>
      </c>
      <c r="AQ25" s="41">
        <v>4386.2847755424982</v>
      </c>
      <c r="AR25" s="41">
        <v>0</v>
      </c>
      <c r="AS25">
        <f t="shared" si="7"/>
        <v>4386.2847755424982</v>
      </c>
    </row>
    <row r="26" spans="1:45" x14ac:dyDescent="0.35">
      <c r="A26" t="str">
        <f t="shared" si="0"/>
        <v>ACORN MEDICAL CENTRELong Lane First Care Group PCNHillingdonE86632Sep6</v>
      </c>
      <c r="B26" s="41" t="s">
        <v>658</v>
      </c>
      <c r="C26" s="41" t="s">
        <v>503</v>
      </c>
      <c r="D26" s="41" t="s">
        <v>8</v>
      </c>
      <c r="E26" s="41" t="s">
        <v>9</v>
      </c>
      <c r="F26" s="41" t="s">
        <v>9</v>
      </c>
      <c r="G26" s="41" t="s">
        <v>761</v>
      </c>
      <c r="H26" s="41">
        <v>6</v>
      </c>
      <c r="I26" s="41">
        <v>5436.70875726549</v>
      </c>
      <c r="J26" s="41">
        <v>19707</v>
      </c>
      <c r="K26" s="41">
        <v>7559</v>
      </c>
      <c r="L26" s="41">
        <v>392.16930000000002</v>
      </c>
      <c r="M26" s="41">
        <v>150.42410000000001</v>
      </c>
      <c r="N26" s="41">
        <v>8922</v>
      </c>
      <c r="O26" s="41">
        <v>5242</v>
      </c>
      <c r="P26" s="41">
        <v>200.745</v>
      </c>
      <c r="Q26" s="41">
        <v>117.94499999999999</v>
      </c>
      <c r="R26" s="41">
        <v>562</v>
      </c>
      <c r="S26" s="41">
        <v>10.059799999999999</v>
      </c>
      <c r="T26" s="41">
        <v>3593</v>
      </c>
      <c r="U26" s="41">
        <v>79.046000000000006</v>
      </c>
      <c r="V26" s="41">
        <v>27828</v>
      </c>
      <c r="W26" s="41">
        <v>552.65319999999997</v>
      </c>
      <c r="X26" s="41">
        <v>17757</v>
      </c>
      <c r="Y26" s="41">
        <v>397.73599999999999</v>
      </c>
      <c r="Z26" s="6">
        <f>0</f>
        <v>0</v>
      </c>
      <c r="AA26" s="6">
        <f t="shared" si="1"/>
        <v>552.65319999999997</v>
      </c>
      <c r="AB26">
        <f>IF(ISBLANK(Table1[[#This Row],[FY2425_Cost]])=TRUE,#N/A,Table1[[#This Row],[FY2425_Cost]])</f>
        <v>397.73599999999999</v>
      </c>
      <c r="AC26" s="6">
        <f t="shared" si="2"/>
        <v>-154.91719999999998</v>
      </c>
      <c r="AD26" s="6" t="e">
        <f>SUMIFS($AB$3:AB26,$B$3:B26,B26)</f>
        <v>#N/A</v>
      </c>
      <c r="AE26" s="6">
        <f t="shared" si="3"/>
        <v>2446.5189407694706</v>
      </c>
      <c r="AF26" s="6">
        <f t="shared" si="4"/>
        <v>2446.5189407694706</v>
      </c>
      <c r="AG26" s="6">
        <f>VLOOKUP(Table1[[#This Row],[PracticeCode]],$AP$3:$AS$345,4,FALSE)</f>
        <v>2446.5189407694706</v>
      </c>
      <c r="AH26" s="27">
        <f t="shared" si="5"/>
        <v>177780.37636258153</v>
      </c>
      <c r="AI26" s="6" t="e">
        <f t="shared" si="6"/>
        <v>#N/A</v>
      </c>
      <c r="AP26" s="2" t="s">
        <v>103</v>
      </c>
      <c r="AQ26" s="41">
        <v>3241.1476804230001</v>
      </c>
      <c r="AR26" s="41">
        <v>0</v>
      </c>
      <c r="AS26">
        <f t="shared" si="7"/>
        <v>3241.1476804230001</v>
      </c>
    </row>
    <row r="27" spans="1:45" x14ac:dyDescent="0.35">
      <c r="A27" t="str">
        <f t="shared" si="0"/>
        <v>ACRE SURGERYNorth ConnectHillingdonE86041Apr1</v>
      </c>
      <c r="B27" s="41" t="s">
        <v>549</v>
      </c>
      <c r="C27" s="41" t="s">
        <v>550</v>
      </c>
      <c r="D27" s="41" t="s">
        <v>8</v>
      </c>
      <c r="E27" s="41" t="s">
        <v>10</v>
      </c>
      <c r="F27" s="41" t="s">
        <v>10</v>
      </c>
      <c r="G27" s="41" t="s">
        <v>756</v>
      </c>
      <c r="H27" s="41">
        <v>1</v>
      </c>
      <c r="I27" s="41">
        <v>4895.9605906339202</v>
      </c>
      <c r="J27" s="41">
        <v>5559</v>
      </c>
      <c r="K27" s="41">
        <v>1390</v>
      </c>
      <c r="L27" s="41">
        <v>102.8415</v>
      </c>
      <c r="M27" s="41">
        <v>25.715</v>
      </c>
      <c r="N27" s="41">
        <v>18399</v>
      </c>
      <c r="O27" s="41">
        <v>1579</v>
      </c>
      <c r="P27" s="41">
        <v>366.14010000000002</v>
      </c>
      <c r="Q27" s="41">
        <v>31.4221</v>
      </c>
      <c r="R27" s="41">
        <v>0</v>
      </c>
      <c r="S27" s="41">
        <v>0</v>
      </c>
      <c r="T27" s="41">
        <v>16</v>
      </c>
      <c r="U27" s="41">
        <v>0.35199999999999998</v>
      </c>
      <c r="V27" s="41">
        <v>6949</v>
      </c>
      <c r="W27" s="41">
        <v>128.5565</v>
      </c>
      <c r="X27" s="41">
        <v>19994</v>
      </c>
      <c r="Y27" s="41">
        <v>397.91419999999999</v>
      </c>
      <c r="Z27" s="6">
        <f>0</f>
        <v>0</v>
      </c>
      <c r="AA27" s="6">
        <f t="shared" si="1"/>
        <v>128.5565</v>
      </c>
      <c r="AB27">
        <f>IF(ISBLANK(Table1[[#This Row],[FY2425_Cost]])=TRUE,#N/A,Table1[[#This Row],[FY2425_Cost]])</f>
        <v>397.91419999999999</v>
      </c>
      <c r="AC27" s="6">
        <f t="shared" si="2"/>
        <v>269.35770000000002</v>
      </c>
      <c r="AD27" s="6">
        <f>SUMIFS($AB$3:AB27,$B$3:B27,B27)</f>
        <v>397.91419999999999</v>
      </c>
      <c r="AE27" s="6">
        <f t="shared" si="3"/>
        <v>2203.182265785264</v>
      </c>
      <c r="AF27" s="6">
        <f t="shared" si="4"/>
        <v>2203.182265785264</v>
      </c>
      <c r="AG27" s="6">
        <f>VLOOKUP(Table1[[#This Row],[PracticeCode]],$AP$3:$AS$345,4,FALSE)</f>
        <v>2203.182265785264</v>
      </c>
      <c r="AH27" s="27">
        <f t="shared" si="5"/>
        <v>160097.91131372922</v>
      </c>
      <c r="AI27" s="6">
        <f t="shared" si="6"/>
        <v>0</v>
      </c>
      <c r="AP27" s="2" t="s">
        <v>63</v>
      </c>
      <c r="AQ27" s="41">
        <v>2821.8968126447944</v>
      </c>
      <c r="AR27" s="41">
        <v>0</v>
      </c>
      <c r="AS27">
        <f t="shared" si="7"/>
        <v>2821.8968126447944</v>
      </c>
    </row>
    <row r="28" spans="1:45" x14ac:dyDescent="0.35">
      <c r="A28" t="str">
        <f t="shared" si="0"/>
        <v>ACRE SURGERYNorth ConnectHillingdonE86041Aug5</v>
      </c>
      <c r="B28" s="41" t="s">
        <v>549</v>
      </c>
      <c r="C28" s="41" t="s">
        <v>550</v>
      </c>
      <c r="D28" s="41" t="s">
        <v>8</v>
      </c>
      <c r="E28" s="41" t="s">
        <v>10</v>
      </c>
      <c r="F28" s="41" t="s">
        <v>10</v>
      </c>
      <c r="G28" s="41" t="s">
        <v>760</v>
      </c>
      <c r="H28" s="41">
        <v>5</v>
      </c>
      <c r="I28" s="41">
        <v>4895.9605906339202</v>
      </c>
      <c r="J28" s="41">
        <v>15090</v>
      </c>
      <c r="K28" s="41">
        <v>4149</v>
      </c>
      <c r="L28" s="41">
        <v>279.16499999999996</v>
      </c>
      <c r="M28" s="41">
        <v>76.756500000000003</v>
      </c>
      <c r="N28" s="41">
        <v>8586</v>
      </c>
      <c r="O28" s="41">
        <v>1459</v>
      </c>
      <c r="P28" s="41">
        <v>170.8614</v>
      </c>
      <c r="Q28" s="41">
        <v>29.034100000000002</v>
      </c>
      <c r="R28" s="41">
        <v>36</v>
      </c>
      <c r="S28" s="41">
        <v>0.64439999999999997</v>
      </c>
      <c r="T28" s="41">
        <v>8</v>
      </c>
      <c r="U28" s="41">
        <v>0.17599999999999999</v>
      </c>
      <c r="V28" s="41">
        <v>19275</v>
      </c>
      <c r="W28" s="41">
        <v>356.5659</v>
      </c>
      <c r="X28" s="41">
        <v>10053</v>
      </c>
      <c r="Y28" s="41">
        <v>200.07149999999999</v>
      </c>
      <c r="Z28" s="6">
        <f>0</f>
        <v>0</v>
      </c>
      <c r="AA28" s="6">
        <f t="shared" si="1"/>
        <v>356.5659</v>
      </c>
      <c r="AB28">
        <f>IF(ISBLANK(Table1[[#This Row],[FY2425_Cost]])=TRUE,#N/A,Table1[[#This Row],[FY2425_Cost]])</f>
        <v>200.07149999999999</v>
      </c>
      <c r="AC28" s="6">
        <f t="shared" si="2"/>
        <v>-156.49440000000001</v>
      </c>
      <c r="AD28" s="6">
        <f>SUMIFS($AB$3:AB28,$B$3:B28,B28)</f>
        <v>597.98569999999995</v>
      </c>
      <c r="AE28" s="6">
        <f t="shared" si="3"/>
        <v>2203.182265785264</v>
      </c>
      <c r="AF28" s="6">
        <f t="shared" si="4"/>
        <v>2203.182265785264</v>
      </c>
      <c r="AG28" s="6">
        <f>VLOOKUP(Table1[[#This Row],[PracticeCode]],$AP$3:$AS$345,4,FALSE)</f>
        <v>2203.182265785264</v>
      </c>
      <c r="AH28" s="27">
        <f t="shared" si="5"/>
        <v>160097.91131372922</v>
      </c>
      <c r="AI28" s="6">
        <f t="shared" si="6"/>
        <v>0</v>
      </c>
      <c r="AP28" s="2" t="s">
        <v>120</v>
      </c>
      <c r="AQ28" s="41">
        <v>3960.1386113777103</v>
      </c>
      <c r="AR28" s="41">
        <v>0</v>
      </c>
      <c r="AS28">
        <f t="shared" si="7"/>
        <v>3960.1386113777103</v>
      </c>
    </row>
    <row r="29" spans="1:45" x14ac:dyDescent="0.35">
      <c r="A29" t="str">
        <f t="shared" si="0"/>
        <v>ACRE SURGERYNorth ConnectHillingdonE86041Dec9</v>
      </c>
      <c r="B29" s="41" t="s">
        <v>549</v>
      </c>
      <c r="C29" s="41" t="s">
        <v>550</v>
      </c>
      <c r="D29" s="41" t="s">
        <v>8</v>
      </c>
      <c r="E29" s="41" t="s">
        <v>10</v>
      </c>
      <c r="F29" s="41" t="s">
        <v>10</v>
      </c>
      <c r="G29" s="41" t="s">
        <v>764</v>
      </c>
      <c r="H29" s="41">
        <v>9</v>
      </c>
      <c r="I29" s="41">
        <v>4895.9605906339202</v>
      </c>
      <c r="J29" s="41">
        <v>5697</v>
      </c>
      <c r="K29" s="41">
        <v>2503</v>
      </c>
      <c r="L29" s="41">
        <v>113.3703</v>
      </c>
      <c r="M29" s="41">
        <v>49.809699999999999</v>
      </c>
      <c r="N29" s="41"/>
      <c r="O29" s="41"/>
      <c r="P29" s="41"/>
      <c r="Q29" s="41"/>
      <c r="R29" s="41">
        <v>26</v>
      </c>
      <c r="S29" s="41">
        <v>0.46539999999999998</v>
      </c>
      <c r="T29" s="41"/>
      <c r="U29" s="41"/>
      <c r="V29" s="41">
        <v>8226</v>
      </c>
      <c r="W29" s="41">
        <v>163.6454</v>
      </c>
      <c r="X29" s="41"/>
      <c r="Y29" s="41"/>
      <c r="Z29" s="6">
        <f>0</f>
        <v>0</v>
      </c>
      <c r="AA29" s="6">
        <f t="shared" si="1"/>
        <v>163.6454</v>
      </c>
      <c r="AB29" t="e">
        <f>IF(ISBLANK(Table1[[#This Row],[FY2425_Cost]])=TRUE,#N/A,Table1[[#This Row],[FY2425_Cost]])</f>
        <v>#N/A</v>
      </c>
      <c r="AC29" s="6" t="e">
        <f t="shared" si="2"/>
        <v>#N/A</v>
      </c>
      <c r="AD29" s="6" t="e">
        <f>SUMIFS($AB$3:AB29,$B$3:B29,B29)</f>
        <v>#N/A</v>
      </c>
      <c r="AE29" s="6">
        <f t="shared" si="3"/>
        <v>2203.182265785264</v>
      </c>
      <c r="AF29" s="6">
        <f t="shared" si="4"/>
        <v>2203.182265785264</v>
      </c>
      <c r="AG29" s="6">
        <f>VLOOKUP(Table1[[#This Row],[PracticeCode]],$AP$3:$AS$345,4,FALSE)</f>
        <v>2203.182265785264</v>
      </c>
      <c r="AH29" s="27">
        <f t="shared" si="5"/>
        <v>160097.91131372922</v>
      </c>
      <c r="AI29" s="6" t="e">
        <f t="shared" si="6"/>
        <v>#N/A</v>
      </c>
      <c r="AP29" s="2" t="s">
        <v>169</v>
      </c>
      <c r="AQ29" s="41">
        <v>6824.5378013366098</v>
      </c>
      <c r="AR29" s="41">
        <v>0</v>
      </c>
      <c r="AS29">
        <f t="shared" si="7"/>
        <v>6824.5378013366098</v>
      </c>
    </row>
    <row r="30" spans="1:45" x14ac:dyDescent="0.35">
      <c r="A30" t="str">
        <f t="shared" si="0"/>
        <v>ACRE SURGERYNorth ConnectHillingdonE86041Feb11</v>
      </c>
      <c r="B30" s="41" t="s">
        <v>549</v>
      </c>
      <c r="C30" s="41" t="s">
        <v>550</v>
      </c>
      <c r="D30" s="41" t="s">
        <v>8</v>
      </c>
      <c r="E30" s="41" t="s">
        <v>10</v>
      </c>
      <c r="F30" s="41" t="s">
        <v>10</v>
      </c>
      <c r="G30" s="41" t="s">
        <v>766</v>
      </c>
      <c r="H30" s="41">
        <v>11</v>
      </c>
      <c r="I30" s="41">
        <v>4895.9605906339202</v>
      </c>
      <c r="J30" s="41">
        <v>5565</v>
      </c>
      <c r="K30" s="41">
        <v>2156</v>
      </c>
      <c r="L30" s="41">
        <v>110.74350000000001</v>
      </c>
      <c r="M30" s="41">
        <v>42.904400000000003</v>
      </c>
      <c r="N30" s="41"/>
      <c r="O30" s="41"/>
      <c r="P30" s="41"/>
      <c r="Q30" s="41"/>
      <c r="R30" s="41">
        <v>10</v>
      </c>
      <c r="S30" s="41">
        <v>0.17899999999999999</v>
      </c>
      <c r="T30" s="41"/>
      <c r="U30" s="41"/>
      <c r="V30" s="41">
        <v>7731</v>
      </c>
      <c r="W30" s="41">
        <v>153.82690000000002</v>
      </c>
      <c r="X30" s="41"/>
      <c r="Y30" s="41"/>
      <c r="Z30" s="6">
        <f>0</f>
        <v>0</v>
      </c>
      <c r="AA30" s="6">
        <f t="shared" si="1"/>
        <v>153.82690000000002</v>
      </c>
      <c r="AB30" t="e">
        <f>IF(ISBLANK(Table1[[#This Row],[FY2425_Cost]])=TRUE,#N/A,Table1[[#This Row],[FY2425_Cost]])</f>
        <v>#N/A</v>
      </c>
      <c r="AC30" s="6" t="e">
        <f t="shared" si="2"/>
        <v>#N/A</v>
      </c>
      <c r="AD30" s="6" t="e">
        <f>SUMIFS($AB$3:AB30,$B$3:B30,B30)</f>
        <v>#N/A</v>
      </c>
      <c r="AE30" s="6">
        <f t="shared" si="3"/>
        <v>2203.182265785264</v>
      </c>
      <c r="AF30" s="6">
        <f t="shared" si="4"/>
        <v>2203.182265785264</v>
      </c>
      <c r="AG30" s="6">
        <f>VLOOKUP(Table1[[#This Row],[PracticeCode]],$AP$3:$AS$345,4,FALSE)</f>
        <v>2203.182265785264</v>
      </c>
      <c r="AH30" s="27">
        <f t="shared" si="5"/>
        <v>160097.91131372922</v>
      </c>
      <c r="AI30" s="6" t="e">
        <f t="shared" si="6"/>
        <v>#N/A</v>
      </c>
      <c r="AP30" s="2" t="s">
        <v>357</v>
      </c>
      <c r="AQ30" s="41">
        <v>1798.7373843652306</v>
      </c>
      <c r="AR30" s="41">
        <v>0</v>
      </c>
      <c r="AS30">
        <f t="shared" si="7"/>
        <v>1798.7373843652306</v>
      </c>
    </row>
    <row r="31" spans="1:45" x14ac:dyDescent="0.35">
      <c r="A31" t="str">
        <f t="shared" si="0"/>
        <v>ACRE SURGERYNorth ConnectHillingdonE86041Jan10</v>
      </c>
      <c r="B31" s="41" t="s">
        <v>549</v>
      </c>
      <c r="C31" s="41" t="s">
        <v>550</v>
      </c>
      <c r="D31" s="41" t="s">
        <v>8</v>
      </c>
      <c r="E31" s="41" t="s">
        <v>10</v>
      </c>
      <c r="F31" s="41" t="s">
        <v>10</v>
      </c>
      <c r="G31" s="41" t="s">
        <v>765</v>
      </c>
      <c r="H31" s="41">
        <v>10</v>
      </c>
      <c r="I31" s="41">
        <v>4895.9605906339202</v>
      </c>
      <c r="J31" s="41">
        <v>5675</v>
      </c>
      <c r="K31" s="41">
        <v>2508</v>
      </c>
      <c r="L31" s="41">
        <v>112.9325</v>
      </c>
      <c r="M31" s="41">
        <v>49.909200000000006</v>
      </c>
      <c r="N31" s="41"/>
      <c r="O31" s="41"/>
      <c r="P31" s="41"/>
      <c r="Q31" s="41"/>
      <c r="R31" s="41">
        <v>22</v>
      </c>
      <c r="S31" s="41">
        <v>0.39379999999999998</v>
      </c>
      <c r="T31" s="41"/>
      <c r="U31" s="41"/>
      <c r="V31" s="41">
        <v>8205</v>
      </c>
      <c r="W31" s="41">
        <v>163.2355</v>
      </c>
      <c r="X31" s="41"/>
      <c r="Y31" s="41"/>
      <c r="Z31" s="6">
        <f>0</f>
        <v>0</v>
      </c>
      <c r="AA31" s="6">
        <f t="shared" si="1"/>
        <v>163.2355</v>
      </c>
      <c r="AB31" t="e">
        <f>IF(ISBLANK(Table1[[#This Row],[FY2425_Cost]])=TRUE,#N/A,Table1[[#This Row],[FY2425_Cost]])</f>
        <v>#N/A</v>
      </c>
      <c r="AC31" s="6" t="e">
        <f t="shared" si="2"/>
        <v>#N/A</v>
      </c>
      <c r="AD31" s="6" t="e">
        <f>SUMIFS($AB$3:AB31,$B$3:B31,B31)</f>
        <v>#N/A</v>
      </c>
      <c r="AE31" s="6">
        <f t="shared" si="3"/>
        <v>2203.182265785264</v>
      </c>
      <c r="AF31" s="6">
        <f t="shared" si="4"/>
        <v>2203.182265785264</v>
      </c>
      <c r="AG31" s="6">
        <f>VLOOKUP(Table1[[#This Row],[PracticeCode]],$AP$3:$AS$345,4,FALSE)</f>
        <v>2203.182265785264</v>
      </c>
      <c r="AH31" s="27">
        <f t="shared" si="5"/>
        <v>160097.91131372922</v>
      </c>
      <c r="AI31" s="6" t="e">
        <f t="shared" si="6"/>
        <v>#N/A</v>
      </c>
      <c r="AP31" s="2" t="s">
        <v>183</v>
      </c>
      <c r="AQ31" s="41">
        <v>3008.3181918388377</v>
      </c>
      <c r="AR31" s="41">
        <v>0</v>
      </c>
      <c r="AS31">
        <f t="shared" si="7"/>
        <v>3008.3181918388377</v>
      </c>
    </row>
    <row r="32" spans="1:45" x14ac:dyDescent="0.35">
      <c r="A32" t="str">
        <f t="shared" si="0"/>
        <v>ACRE SURGERYNorth ConnectHillingdonE86041Jul4</v>
      </c>
      <c r="B32" s="41" t="s">
        <v>549</v>
      </c>
      <c r="C32" s="41" t="s">
        <v>550</v>
      </c>
      <c r="D32" s="41" t="s">
        <v>8</v>
      </c>
      <c r="E32" s="41" t="s">
        <v>10</v>
      </c>
      <c r="F32" s="41" t="s">
        <v>10</v>
      </c>
      <c r="G32" s="41" t="s">
        <v>759</v>
      </c>
      <c r="H32" s="41">
        <v>4</v>
      </c>
      <c r="I32" s="41">
        <v>4895.9605906339202</v>
      </c>
      <c r="J32" s="41">
        <v>7632</v>
      </c>
      <c r="K32" s="41">
        <v>1188</v>
      </c>
      <c r="L32" s="41">
        <v>141.19199999999998</v>
      </c>
      <c r="M32" s="41">
        <v>21.977999999999998</v>
      </c>
      <c r="N32" s="41">
        <v>5383</v>
      </c>
      <c r="O32" s="41">
        <v>1379</v>
      </c>
      <c r="P32" s="41">
        <v>107.1217</v>
      </c>
      <c r="Q32" s="41">
        <v>27.4421</v>
      </c>
      <c r="R32" s="41">
        <v>16</v>
      </c>
      <c r="S32" s="41">
        <v>0.28639999999999999</v>
      </c>
      <c r="T32" s="41">
        <v>28</v>
      </c>
      <c r="U32" s="41">
        <v>0.61599999999999999</v>
      </c>
      <c r="V32" s="41">
        <v>8836</v>
      </c>
      <c r="W32" s="41">
        <v>163.45639999999997</v>
      </c>
      <c r="X32" s="41">
        <v>6790</v>
      </c>
      <c r="Y32" s="41">
        <v>135.17980000000003</v>
      </c>
      <c r="Z32" s="6">
        <f>0</f>
        <v>0</v>
      </c>
      <c r="AA32" s="6">
        <f t="shared" si="1"/>
        <v>163.45639999999997</v>
      </c>
      <c r="AB32">
        <f>IF(ISBLANK(Table1[[#This Row],[FY2425_Cost]])=TRUE,#N/A,Table1[[#This Row],[FY2425_Cost]])</f>
        <v>135.17980000000003</v>
      </c>
      <c r="AC32" s="6">
        <f t="shared" si="2"/>
        <v>-28.276599999999945</v>
      </c>
      <c r="AD32" s="6" t="e">
        <f>SUMIFS($AB$3:AB32,$B$3:B32,B32)</f>
        <v>#N/A</v>
      </c>
      <c r="AE32" s="6">
        <f t="shared" si="3"/>
        <v>2203.182265785264</v>
      </c>
      <c r="AF32" s="6">
        <f t="shared" si="4"/>
        <v>2203.182265785264</v>
      </c>
      <c r="AG32" s="6">
        <f>VLOOKUP(Table1[[#This Row],[PracticeCode]],$AP$3:$AS$345,4,FALSE)</f>
        <v>2203.182265785264</v>
      </c>
      <c r="AH32" s="27">
        <f t="shared" si="5"/>
        <v>160097.91131372922</v>
      </c>
      <c r="AI32" s="6" t="e">
        <f t="shared" si="6"/>
        <v>#N/A</v>
      </c>
      <c r="AP32" s="2" t="s">
        <v>350</v>
      </c>
      <c r="AQ32" s="41">
        <v>4704.9077365659004</v>
      </c>
      <c r="AR32" s="41">
        <v>0</v>
      </c>
      <c r="AS32">
        <f t="shared" si="7"/>
        <v>4704.9077365659004</v>
      </c>
    </row>
    <row r="33" spans="1:45" x14ac:dyDescent="0.35">
      <c r="A33" t="str">
        <f t="shared" si="0"/>
        <v>ACRE SURGERYNorth ConnectHillingdonE86041Jun3</v>
      </c>
      <c r="B33" s="41" t="s">
        <v>549</v>
      </c>
      <c r="C33" s="41" t="s">
        <v>550</v>
      </c>
      <c r="D33" s="41" t="s">
        <v>8</v>
      </c>
      <c r="E33" s="41" t="s">
        <v>10</v>
      </c>
      <c r="F33" s="41" t="s">
        <v>10</v>
      </c>
      <c r="G33" s="41" t="s">
        <v>758</v>
      </c>
      <c r="H33" s="41">
        <v>3</v>
      </c>
      <c r="I33" s="41">
        <v>4895.9605906339202</v>
      </c>
      <c r="J33" s="41">
        <v>5654</v>
      </c>
      <c r="K33" s="41">
        <v>3564</v>
      </c>
      <c r="L33" s="41">
        <v>104.59899999999999</v>
      </c>
      <c r="M33" s="41">
        <v>65.933999999999997</v>
      </c>
      <c r="N33" s="41">
        <v>12445</v>
      </c>
      <c r="O33" s="41">
        <v>1668</v>
      </c>
      <c r="P33" s="41">
        <v>247.65550000000002</v>
      </c>
      <c r="Q33" s="41">
        <v>33.193200000000004</v>
      </c>
      <c r="R33" s="41">
        <v>0</v>
      </c>
      <c r="S33" s="41">
        <v>0</v>
      </c>
      <c r="T33" s="41">
        <v>16</v>
      </c>
      <c r="U33" s="41">
        <v>0.35199999999999998</v>
      </c>
      <c r="V33" s="41">
        <v>9218</v>
      </c>
      <c r="W33" s="41">
        <v>170.53299999999999</v>
      </c>
      <c r="X33" s="41">
        <v>14129</v>
      </c>
      <c r="Y33" s="41">
        <v>281.20069999999998</v>
      </c>
      <c r="Z33" s="6">
        <f>0</f>
        <v>0</v>
      </c>
      <c r="AA33" s="6">
        <f t="shared" si="1"/>
        <v>170.53299999999999</v>
      </c>
      <c r="AB33">
        <f>IF(ISBLANK(Table1[[#This Row],[FY2425_Cost]])=TRUE,#N/A,Table1[[#This Row],[FY2425_Cost]])</f>
        <v>281.20069999999998</v>
      </c>
      <c r="AC33" s="6">
        <f t="shared" si="2"/>
        <v>110.6677</v>
      </c>
      <c r="AD33" s="6" t="e">
        <f>SUMIFS($AB$3:AB33,$B$3:B33,B33)</f>
        <v>#N/A</v>
      </c>
      <c r="AE33" s="6">
        <f t="shared" si="3"/>
        <v>2203.182265785264</v>
      </c>
      <c r="AF33" s="6">
        <f t="shared" si="4"/>
        <v>2203.182265785264</v>
      </c>
      <c r="AG33" s="6">
        <f>VLOOKUP(Table1[[#This Row],[PracticeCode]],$AP$3:$AS$345,4,FALSE)</f>
        <v>2203.182265785264</v>
      </c>
      <c r="AH33" s="27">
        <f t="shared" si="5"/>
        <v>160097.91131372922</v>
      </c>
      <c r="AI33" s="6" t="e">
        <f t="shared" si="6"/>
        <v>#N/A</v>
      </c>
      <c r="AP33" s="2" t="s">
        <v>326</v>
      </c>
      <c r="AQ33" s="41">
        <v>3129.5375581779226</v>
      </c>
      <c r="AR33" s="41">
        <v>0</v>
      </c>
      <c r="AS33">
        <f t="shared" si="7"/>
        <v>3129.5375581779226</v>
      </c>
    </row>
    <row r="34" spans="1:45" x14ac:dyDescent="0.35">
      <c r="A34" t="str">
        <f t="shared" si="0"/>
        <v>ACRE SURGERYNorth ConnectHillingdonE86041Mar12</v>
      </c>
      <c r="B34" s="41" t="s">
        <v>549</v>
      </c>
      <c r="C34" s="41" t="s">
        <v>550</v>
      </c>
      <c r="D34" s="41" t="s">
        <v>8</v>
      </c>
      <c r="E34" s="41" t="s">
        <v>10</v>
      </c>
      <c r="F34" s="41" t="s">
        <v>10</v>
      </c>
      <c r="G34" s="41" t="s">
        <v>767</v>
      </c>
      <c r="H34" s="41">
        <v>12</v>
      </c>
      <c r="I34" s="41">
        <v>4895.9605906339202</v>
      </c>
      <c r="J34" s="41">
        <v>16565</v>
      </c>
      <c r="K34" s="41">
        <v>774</v>
      </c>
      <c r="L34" s="41">
        <v>329.64350000000002</v>
      </c>
      <c r="M34" s="41">
        <v>15.402600000000001</v>
      </c>
      <c r="N34" s="41"/>
      <c r="O34" s="41"/>
      <c r="P34" s="41"/>
      <c r="Q34" s="41"/>
      <c r="R34" s="41">
        <v>14</v>
      </c>
      <c r="S34" s="41">
        <v>0.25059999999999999</v>
      </c>
      <c r="T34" s="41"/>
      <c r="U34" s="41"/>
      <c r="V34" s="41">
        <v>17353</v>
      </c>
      <c r="W34" s="41">
        <v>345.29670000000004</v>
      </c>
      <c r="X34" s="41"/>
      <c r="Y34" s="41"/>
      <c r="Z34" s="6">
        <f>0</f>
        <v>0</v>
      </c>
      <c r="AA34" s="6">
        <f t="shared" si="1"/>
        <v>345.29670000000004</v>
      </c>
      <c r="AB34" t="e">
        <f>IF(ISBLANK(Table1[[#This Row],[FY2425_Cost]])=TRUE,#N/A,Table1[[#This Row],[FY2425_Cost]])</f>
        <v>#N/A</v>
      </c>
      <c r="AC34" s="6" t="e">
        <f t="shared" si="2"/>
        <v>#N/A</v>
      </c>
      <c r="AD34" s="6" t="e">
        <f>SUMIFS($AB$3:AB34,$B$3:B34,B34)</f>
        <v>#N/A</v>
      </c>
      <c r="AE34" s="6">
        <f t="shared" si="3"/>
        <v>2203.182265785264</v>
      </c>
      <c r="AF34" s="6">
        <f t="shared" si="4"/>
        <v>2203.182265785264</v>
      </c>
      <c r="AG34" s="6">
        <f>VLOOKUP(Table1[[#This Row],[PracticeCode]],$AP$3:$AS$345,4,FALSE)</f>
        <v>2203.182265785264</v>
      </c>
      <c r="AH34" s="27">
        <f t="shared" si="5"/>
        <v>160097.91131372922</v>
      </c>
      <c r="AI34" s="6" t="e">
        <f t="shared" si="6"/>
        <v>#N/A</v>
      </c>
      <c r="AP34" s="2" t="s">
        <v>40</v>
      </c>
      <c r="AQ34" s="41">
        <v>2753.7672065330476</v>
      </c>
      <c r="AR34" s="41">
        <v>0</v>
      </c>
      <c r="AS34">
        <f t="shared" si="7"/>
        <v>2753.7672065330476</v>
      </c>
    </row>
    <row r="35" spans="1:45" x14ac:dyDescent="0.35">
      <c r="A35" t="str">
        <f t="shared" si="0"/>
        <v>ACRE SURGERYNorth ConnectHillingdonE86041May2</v>
      </c>
      <c r="B35" s="41" t="s">
        <v>549</v>
      </c>
      <c r="C35" s="41" t="s">
        <v>550</v>
      </c>
      <c r="D35" s="41" t="s">
        <v>8</v>
      </c>
      <c r="E35" s="41" t="s">
        <v>10</v>
      </c>
      <c r="F35" s="41" t="s">
        <v>10</v>
      </c>
      <c r="G35" s="41" t="s">
        <v>757</v>
      </c>
      <c r="H35" s="41">
        <v>2</v>
      </c>
      <c r="I35" s="41">
        <v>4895.9605906339202</v>
      </c>
      <c r="J35" s="41">
        <v>7542</v>
      </c>
      <c r="K35" s="41">
        <v>1011</v>
      </c>
      <c r="L35" s="41">
        <v>139.52699999999999</v>
      </c>
      <c r="M35" s="41">
        <v>18.703499999999998</v>
      </c>
      <c r="N35" s="41">
        <v>5318</v>
      </c>
      <c r="O35" s="41">
        <v>2458</v>
      </c>
      <c r="P35" s="41">
        <v>105.82820000000001</v>
      </c>
      <c r="Q35" s="41">
        <v>48.914200000000001</v>
      </c>
      <c r="R35" s="41">
        <v>0</v>
      </c>
      <c r="S35" s="41">
        <v>0</v>
      </c>
      <c r="T35" s="41">
        <v>14</v>
      </c>
      <c r="U35" s="41">
        <v>0.308</v>
      </c>
      <c r="V35" s="41">
        <v>8553</v>
      </c>
      <c r="W35" s="41">
        <v>158.23049999999998</v>
      </c>
      <c r="X35" s="41">
        <v>7790</v>
      </c>
      <c r="Y35" s="41">
        <v>155.0504</v>
      </c>
      <c r="Z35" s="6">
        <f>0</f>
        <v>0</v>
      </c>
      <c r="AA35" s="6">
        <f t="shared" si="1"/>
        <v>158.23049999999998</v>
      </c>
      <c r="AB35">
        <f>IF(ISBLANK(Table1[[#This Row],[FY2425_Cost]])=TRUE,#N/A,Table1[[#This Row],[FY2425_Cost]])</f>
        <v>155.0504</v>
      </c>
      <c r="AC35" s="6">
        <f t="shared" si="2"/>
        <v>-3.1800999999999817</v>
      </c>
      <c r="AD35" s="6" t="e">
        <f>SUMIFS($AB$3:AB35,$B$3:B35,B35)</f>
        <v>#N/A</v>
      </c>
      <c r="AE35" s="6">
        <f t="shared" si="3"/>
        <v>2203.182265785264</v>
      </c>
      <c r="AF35" s="6">
        <f t="shared" si="4"/>
        <v>2203.182265785264</v>
      </c>
      <c r="AG35" s="6">
        <f>VLOOKUP(Table1[[#This Row],[PracticeCode]],$AP$3:$AS$345,4,FALSE)</f>
        <v>2203.182265785264</v>
      </c>
      <c r="AH35" s="27">
        <f t="shared" si="5"/>
        <v>160097.91131372922</v>
      </c>
      <c r="AI35" s="6" t="e">
        <f t="shared" si="6"/>
        <v>#N/A</v>
      </c>
      <c r="AP35" s="2" t="s">
        <v>294</v>
      </c>
      <c r="AQ35" s="41">
        <v>2673.6785240616</v>
      </c>
      <c r="AR35" s="41">
        <v>0</v>
      </c>
      <c r="AS35">
        <f t="shared" si="7"/>
        <v>2673.6785240616</v>
      </c>
    </row>
    <row r="36" spans="1:45" x14ac:dyDescent="0.35">
      <c r="A36" t="str">
        <f t="shared" si="0"/>
        <v>ACRE SURGERYNorth ConnectHillingdonE86041Nov8</v>
      </c>
      <c r="B36" s="41" t="s">
        <v>549</v>
      </c>
      <c r="C36" s="41" t="s">
        <v>550</v>
      </c>
      <c r="D36" s="41" t="s">
        <v>8</v>
      </c>
      <c r="E36" s="41" t="s">
        <v>10</v>
      </c>
      <c r="F36" s="41" t="s">
        <v>10</v>
      </c>
      <c r="G36" s="41" t="s">
        <v>763</v>
      </c>
      <c r="H36" s="41">
        <v>8</v>
      </c>
      <c r="I36" s="41">
        <v>4895.9605906339202</v>
      </c>
      <c r="J36" s="41">
        <v>6108</v>
      </c>
      <c r="K36" s="41">
        <v>2526</v>
      </c>
      <c r="L36" s="41">
        <v>121.54920000000001</v>
      </c>
      <c r="M36" s="41">
        <v>50.267400000000002</v>
      </c>
      <c r="N36" s="41"/>
      <c r="O36" s="41"/>
      <c r="P36" s="41"/>
      <c r="Q36" s="41"/>
      <c r="R36" s="41">
        <v>12</v>
      </c>
      <c r="S36" s="41">
        <v>0.21479999999999999</v>
      </c>
      <c r="T36" s="41"/>
      <c r="U36" s="41"/>
      <c r="V36" s="41">
        <v>8646</v>
      </c>
      <c r="W36" s="41">
        <v>172.03140000000002</v>
      </c>
      <c r="X36" s="41"/>
      <c r="Y36" s="41"/>
      <c r="Z36" s="6">
        <f>0</f>
        <v>0</v>
      </c>
      <c r="AA36" s="6">
        <f t="shared" si="1"/>
        <v>172.03140000000002</v>
      </c>
      <c r="AB36" t="e">
        <f>IF(ISBLANK(Table1[[#This Row],[FY2425_Cost]])=TRUE,#N/A,Table1[[#This Row],[FY2425_Cost]])</f>
        <v>#N/A</v>
      </c>
      <c r="AC36" s="6" t="e">
        <f t="shared" si="2"/>
        <v>#N/A</v>
      </c>
      <c r="AD36" s="6" t="e">
        <f>SUMIFS($AB$3:AB36,$B$3:B36,B36)</f>
        <v>#N/A</v>
      </c>
      <c r="AE36" s="6">
        <f t="shared" si="3"/>
        <v>2203.182265785264</v>
      </c>
      <c r="AF36" s="6">
        <f t="shared" si="4"/>
        <v>2203.182265785264</v>
      </c>
      <c r="AG36" s="6">
        <f>VLOOKUP(Table1[[#This Row],[PracticeCode]],$AP$3:$AS$345,4,FALSE)</f>
        <v>2203.182265785264</v>
      </c>
      <c r="AH36" s="27">
        <f t="shared" si="5"/>
        <v>160097.91131372922</v>
      </c>
      <c r="AI36" s="6" t="e">
        <f t="shared" si="6"/>
        <v>#N/A</v>
      </c>
      <c r="AP36" s="2" t="s">
        <v>150</v>
      </c>
      <c r="AQ36" s="41">
        <v>1552.2602590088909</v>
      </c>
      <c r="AR36" s="41">
        <v>0</v>
      </c>
      <c r="AS36">
        <f t="shared" si="7"/>
        <v>1552.2602590088909</v>
      </c>
    </row>
    <row r="37" spans="1:45" x14ac:dyDescent="0.35">
      <c r="A37" t="str">
        <f t="shared" si="0"/>
        <v>ACRE SURGERYNorth ConnectHillingdonE86041Oct7</v>
      </c>
      <c r="B37" s="41" t="s">
        <v>549</v>
      </c>
      <c r="C37" s="41" t="s">
        <v>550</v>
      </c>
      <c r="D37" s="41" t="s">
        <v>8</v>
      </c>
      <c r="E37" s="41" t="s">
        <v>10</v>
      </c>
      <c r="F37" s="41" t="s">
        <v>10</v>
      </c>
      <c r="G37" s="41" t="s">
        <v>762</v>
      </c>
      <c r="H37" s="41">
        <v>7</v>
      </c>
      <c r="I37" s="41">
        <v>4895.9605906339202</v>
      </c>
      <c r="J37" s="41">
        <v>17381</v>
      </c>
      <c r="K37" s="41">
        <v>2204</v>
      </c>
      <c r="L37" s="41">
        <v>345.88190000000003</v>
      </c>
      <c r="M37" s="41">
        <v>43.8596</v>
      </c>
      <c r="N37" s="41">
        <v>0</v>
      </c>
      <c r="O37" s="41">
        <v>3366</v>
      </c>
      <c r="P37" s="41">
        <v>0</v>
      </c>
      <c r="Q37" s="41">
        <v>75.734999999999999</v>
      </c>
      <c r="R37" s="41">
        <v>18</v>
      </c>
      <c r="S37" s="41">
        <v>0.32219999999999999</v>
      </c>
      <c r="T37" s="41">
        <v>0</v>
      </c>
      <c r="U37" s="41">
        <v>0</v>
      </c>
      <c r="V37" s="41">
        <v>19603</v>
      </c>
      <c r="W37" s="41">
        <v>390.06370000000004</v>
      </c>
      <c r="X37" s="41">
        <v>3366</v>
      </c>
      <c r="Y37" s="41">
        <v>75.734999999999999</v>
      </c>
      <c r="Z37" s="6">
        <f>0</f>
        <v>0</v>
      </c>
      <c r="AA37" s="6">
        <f t="shared" si="1"/>
        <v>390.06370000000004</v>
      </c>
      <c r="AB37">
        <f>IF(ISBLANK(Table1[[#This Row],[FY2425_Cost]])=TRUE,#N/A,Table1[[#This Row],[FY2425_Cost]])</f>
        <v>75.734999999999999</v>
      </c>
      <c r="AC37" s="6">
        <f t="shared" si="2"/>
        <v>-314.32870000000003</v>
      </c>
      <c r="AD37" s="6" t="e">
        <f>SUMIFS($AB$3:AB37,$B$3:B37,B37)</f>
        <v>#N/A</v>
      </c>
      <c r="AE37" s="6">
        <f t="shared" si="3"/>
        <v>2203.182265785264</v>
      </c>
      <c r="AF37" s="6">
        <f t="shared" si="4"/>
        <v>2203.182265785264</v>
      </c>
      <c r="AG37" s="6">
        <f>VLOOKUP(Table1[[#This Row],[PracticeCode]],$AP$3:$AS$345,4,FALSE)</f>
        <v>2203.182265785264</v>
      </c>
      <c r="AH37" s="27">
        <f t="shared" si="5"/>
        <v>160097.91131372922</v>
      </c>
      <c r="AI37" s="6" t="e">
        <f t="shared" si="6"/>
        <v>#N/A</v>
      </c>
      <c r="AP37" s="2" t="s">
        <v>367</v>
      </c>
      <c r="AQ37" s="41">
        <v>5457.8753565561456</v>
      </c>
      <c r="AR37" s="41">
        <v>0</v>
      </c>
      <c r="AS37">
        <f t="shared" si="7"/>
        <v>5457.8753565561456</v>
      </c>
    </row>
    <row r="38" spans="1:45" x14ac:dyDescent="0.35">
      <c r="A38" t="str">
        <f t="shared" si="0"/>
        <v>ACRE SURGERYNorth ConnectHillingdonE86041Sep6</v>
      </c>
      <c r="B38" s="41" t="s">
        <v>549</v>
      </c>
      <c r="C38" s="41" t="s">
        <v>550</v>
      </c>
      <c r="D38" s="41" t="s">
        <v>8</v>
      </c>
      <c r="E38" s="41" t="s">
        <v>10</v>
      </c>
      <c r="F38" s="41" t="s">
        <v>10</v>
      </c>
      <c r="G38" s="41" t="s">
        <v>761</v>
      </c>
      <c r="H38" s="41">
        <v>6</v>
      </c>
      <c r="I38" s="41">
        <v>4895.9605906339202</v>
      </c>
      <c r="J38" s="41">
        <v>7393</v>
      </c>
      <c r="K38" s="41">
        <v>4047</v>
      </c>
      <c r="L38" s="41">
        <v>147.1207</v>
      </c>
      <c r="M38" s="41">
        <v>80.535300000000007</v>
      </c>
      <c r="N38" s="41">
        <v>8837</v>
      </c>
      <c r="O38" s="41">
        <v>6090</v>
      </c>
      <c r="P38" s="41">
        <v>198.83249999999998</v>
      </c>
      <c r="Q38" s="41">
        <v>137.02500000000001</v>
      </c>
      <c r="R38" s="41">
        <v>16</v>
      </c>
      <c r="S38" s="41">
        <v>0.28639999999999999</v>
      </c>
      <c r="T38" s="41">
        <v>22</v>
      </c>
      <c r="U38" s="41">
        <v>0.48399999999999999</v>
      </c>
      <c r="V38" s="41">
        <v>11456</v>
      </c>
      <c r="W38" s="41">
        <v>227.94239999999999</v>
      </c>
      <c r="X38" s="41">
        <v>14949</v>
      </c>
      <c r="Y38" s="41">
        <v>336.34149999999994</v>
      </c>
      <c r="Z38" s="6">
        <f>0</f>
        <v>0</v>
      </c>
      <c r="AA38" s="6">
        <f t="shared" si="1"/>
        <v>227.94239999999999</v>
      </c>
      <c r="AB38">
        <f>IF(ISBLANK(Table1[[#This Row],[FY2425_Cost]])=TRUE,#N/A,Table1[[#This Row],[FY2425_Cost]])</f>
        <v>336.34149999999994</v>
      </c>
      <c r="AC38" s="6">
        <f t="shared" si="2"/>
        <v>108.39909999999995</v>
      </c>
      <c r="AD38" s="6" t="e">
        <f>SUMIFS($AB$3:AB38,$B$3:B38,B38)</f>
        <v>#N/A</v>
      </c>
      <c r="AE38" s="6">
        <f t="shared" si="3"/>
        <v>2203.182265785264</v>
      </c>
      <c r="AF38" s="6">
        <f t="shared" si="4"/>
        <v>2203.182265785264</v>
      </c>
      <c r="AG38" s="6">
        <f>VLOOKUP(Table1[[#This Row],[PracticeCode]],$AP$3:$AS$345,4,FALSE)</f>
        <v>2203.182265785264</v>
      </c>
      <c r="AH38" s="27">
        <f t="shared" si="5"/>
        <v>160097.91131372922</v>
      </c>
      <c r="AI38" s="6" t="e">
        <f t="shared" si="6"/>
        <v>#N/A</v>
      </c>
      <c r="AP38" s="2" t="s">
        <v>126</v>
      </c>
      <c r="AQ38" s="41">
        <v>9938.9668946089514</v>
      </c>
      <c r="AR38" s="41">
        <v>0</v>
      </c>
      <c r="AS38">
        <f t="shared" si="7"/>
        <v>9938.9668946089514</v>
      </c>
    </row>
    <row r="39" spans="1:45" x14ac:dyDescent="0.35">
      <c r="A39" t="str">
        <f t="shared" si="0"/>
        <v>ACREFIELD SURGERYNorth ConnectHillingdonE86615Apr1</v>
      </c>
      <c r="B39" s="41" t="s">
        <v>655</v>
      </c>
      <c r="C39" s="41" t="s">
        <v>550</v>
      </c>
      <c r="D39" s="41" t="s">
        <v>8</v>
      </c>
      <c r="E39" s="41" t="s">
        <v>11</v>
      </c>
      <c r="F39" s="41" t="s">
        <v>11</v>
      </c>
      <c r="G39" s="41" t="s">
        <v>756</v>
      </c>
      <c r="H39" s="41">
        <v>1</v>
      </c>
      <c r="I39" s="41">
        <v>2394.4599840002102</v>
      </c>
      <c r="J39" s="41">
        <v>2924</v>
      </c>
      <c r="K39" s="41">
        <v>397</v>
      </c>
      <c r="L39" s="41">
        <v>54.093999999999994</v>
      </c>
      <c r="M39" s="41">
        <v>7.3445</v>
      </c>
      <c r="N39" s="41">
        <v>8883</v>
      </c>
      <c r="O39" s="41">
        <v>772</v>
      </c>
      <c r="P39" s="41">
        <v>176.77170000000001</v>
      </c>
      <c r="Q39" s="41">
        <v>15.3628</v>
      </c>
      <c r="R39" s="41">
        <v>0</v>
      </c>
      <c r="S39" s="41">
        <v>0</v>
      </c>
      <c r="T39" s="41">
        <v>6</v>
      </c>
      <c r="U39" s="41">
        <v>0.13200000000000001</v>
      </c>
      <c r="V39" s="41">
        <v>3321</v>
      </c>
      <c r="W39" s="41">
        <v>61.438499999999991</v>
      </c>
      <c r="X39" s="41">
        <v>9661</v>
      </c>
      <c r="Y39" s="41">
        <v>192.26650000000001</v>
      </c>
      <c r="Z39" s="6">
        <f>0</f>
        <v>0</v>
      </c>
      <c r="AA39" s="6">
        <f t="shared" si="1"/>
        <v>61.438499999999991</v>
      </c>
      <c r="AB39">
        <f>IF(ISBLANK(Table1[[#This Row],[FY2425_Cost]])=TRUE,#N/A,Table1[[#This Row],[FY2425_Cost]])</f>
        <v>192.26650000000001</v>
      </c>
      <c r="AC39" s="6">
        <f t="shared" si="2"/>
        <v>130.82800000000003</v>
      </c>
      <c r="AD39" s="6">
        <f>SUMIFS($AB$3:AB39,$B$3:B39,B39)</f>
        <v>192.26650000000001</v>
      </c>
      <c r="AE39" s="6">
        <f t="shared" si="3"/>
        <v>1077.5069928000946</v>
      </c>
      <c r="AF39" s="6">
        <f t="shared" si="4"/>
        <v>1077.5069928000946</v>
      </c>
      <c r="AG39" s="6">
        <f>VLOOKUP(Table1[[#This Row],[PracticeCode]],$AP$3:$AS$345,4,FALSE)</f>
        <v>1077.5069928000946</v>
      </c>
      <c r="AH39" s="27">
        <f t="shared" si="5"/>
        <v>78298.841476806876</v>
      </c>
      <c r="AI39" s="6">
        <f t="shared" si="6"/>
        <v>0</v>
      </c>
      <c r="AP39" s="2" t="s">
        <v>305</v>
      </c>
      <c r="AQ39" s="41">
        <v>1929.3394357196282</v>
      </c>
      <c r="AR39" s="41">
        <v>0</v>
      </c>
      <c r="AS39">
        <f t="shared" si="7"/>
        <v>1929.3394357196282</v>
      </c>
    </row>
    <row r="40" spans="1:45" x14ac:dyDescent="0.35">
      <c r="A40" t="str">
        <f t="shared" si="0"/>
        <v>ACREFIELD SURGERYNorth ConnectHillingdonE86615Aug5</v>
      </c>
      <c r="B40" s="41" t="s">
        <v>655</v>
      </c>
      <c r="C40" s="41" t="s">
        <v>550</v>
      </c>
      <c r="D40" s="41" t="s">
        <v>8</v>
      </c>
      <c r="E40" s="41" t="s">
        <v>11</v>
      </c>
      <c r="F40" s="41" t="s">
        <v>11</v>
      </c>
      <c r="G40" s="41" t="s">
        <v>760</v>
      </c>
      <c r="H40" s="41">
        <v>5</v>
      </c>
      <c r="I40" s="41">
        <v>2394.4599840002102</v>
      </c>
      <c r="J40" s="41">
        <v>7577</v>
      </c>
      <c r="K40" s="41">
        <v>1940</v>
      </c>
      <c r="L40" s="41">
        <v>140.17449999999999</v>
      </c>
      <c r="M40" s="41">
        <v>35.89</v>
      </c>
      <c r="N40" s="41">
        <v>4655</v>
      </c>
      <c r="O40" s="41">
        <v>1128</v>
      </c>
      <c r="P40" s="41">
        <v>92.634500000000003</v>
      </c>
      <c r="Q40" s="41">
        <v>22.447200000000002</v>
      </c>
      <c r="R40" s="41">
        <v>16</v>
      </c>
      <c r="S40" s="41">
        <v>0.28639999999999999</v>
      </c>
      <c r="T40" s="41">
        <v>4</v>
      </c>
      <c r="U40" s="41">
        <v>8.7999999999999995E-2</v>
      </c>
      <c r="V40" s="41">
        <v>9533</v>
      </c>
      <c r="W40" s="41">
        <v>176.3509</v>
      </c>
      <c r="X40" s="41">
        <v>5787</v>
      </c>
      <c r="Y40" s="41">
        <v>115.16970000000001</v>
      </c>
      <c r="Z40" s="6">
        <f>0</f>
        <v>0</v>
      </c>
      <c r="AA40" s="6">
        <f t="shared" si="1"/>
        <v>176.3509</v>
      </c>
      <c r="AB40">
        <f>IF(ISBLANK(Table1[[#This Row],[FY2425_Cost]])=TRUE,#N/A,Table1[[#This Row],[FY2425_Cost]])</f>
        <v>115.16970000000001</v>
      </c>
      <c r="AC40" s="6">
        <f t="shared" si="2"/>
        <v>-61.18119999999999</v>
      </c>
      <c r="AD40" s="6">
        <f>SUMIFS($AB$3:AB40,$B$3:B40,B40)</f>
        <v>307.43619999999999</v>
      </c>
      <c r="AE40" s="6">
        <f t="shared" si="3"/>
        <v>1077.5069928000946</v>
      </c>
      <c r="AF40" s="6">
        <f t="shared" si="4"/>
        <v>1077.5069928000946</v>
      </c>
      <c r="AG40" s="6">
        <f>VLOOKUP(Table1[[#This Row],[PracticeCode]],$AP$3:$AS$345,4,FALSE)</f>
        <v>1077.5069928000946</v>
      </c>
      <c r="AH40" s="27">
        <f t="shared" si="5"/>
        <v>78298.841476806876</v>
      </c>
      <c r="AI40" s="6">
        <f t="shared" si="6"/>
        <v>0</v>
      </c>
      <c r="AP40" s="2" t="s">
        <v>102</v>
      </c>
      <c r="AQ40" s="41">
        <v>4955.1280718625903</v>
      </c>
      <c r="AR40" s="41">
        <v>0</v>
      </c>
      <c r="AS40">
        <f t="shared" si="7"/>
        <v>4955.1280718625903</v>
      </c>
    </row>
    <row r="41" spans="1:45" x14ac:dyDescent="0.35">
      <c r="A41" t="str">
        <f t="shared" si="0"/>
        <v>ACREFIELD SURGERYNorth ConnectHillingdonE86615Dec9</v>
      </c>
      <c r="B41" s="41" t="s">
        <v>655</v>
      </c>
      <c r="C41" s="41" t="s">
        <v>550</v>
      </c>
      <c r="D41" s="41" t="s">
        <v>8</v>
      </c>
      <c r="E41" s="41" t="s">
        <v>11</v>
      </c>
      <c r="F41" s="41" t="s">
        <v>11</v>
      </c>
      <c r="G41" s="41" t="s">
        <v>764</v>
      </c>
      <c r="H41" s="41">
        <v>9</v>
      </c>
      <c r="I41" s="41">
        <v>2394.4599840002102</v>
      </c>
      <c r="J41" s="41">
        <v>10893</v>
      </c>
      <c r="K41" s="41">
        <v>970</v>
      </c>
      <c r="L41" s="41">
        <v>216.77070000000001</v>
      </c>
      <c r="M41" s="41">
        <v>19.303000000000001</v>
      </c>
      <c r="N41" s="41"/>
      <c r="O41" s="41"/>
      <c r="P41" s="41"/>
      <c r="Q41" s="41"/>
      <c r="R41" s="41">
        <v>14</v>
      </c>
      <c r="S41" s="41">
        <v>0.25059999999999999</v>
      </c>
      <c r="T41" s="41"/>
      <c r="U41" s="41"/>
      <c r="V41" s="41">
        <v>11877</v>
      </c>
      <c r="W41" s="41">
        <v>236.32429999999999</v>
      </c>
      <c r="X41" s="41"/>
      <c r="Y41" s="41"/>
      <c r="Z41" s="6">
        <f>0</f>
        <v>0</v>
      </c>
      <c r="AA41" s="6">
        <f t="shared" si="1"/>
        <v>236.32429999999999</v>
      </c>
      <c r="AB41" t="e">
        <f>IF(ISBLANK(Table1[[#This Row],[FY2425_Cost]])=TRUE,#N/A,Table1[[#This Row],[FY2425_Cost]])</f>
        <v>#N/A</v>
      </c>
      <c r="AC41" s="6" t="e">
        <f t="shared" si="2"/>
        <v>#N/A</v>
      </c>
      <c r="AD41" s="6" t="e">
        <f>SUMIFS($AB$3:AB41,$B$3:B41,B41)</f>
        <v>#N/A</v>
      </c>
      <c r="AE41" s="6">
        <f t="shared" si="3"/>
        <v>1077.5069928000946</v>
      </c>
      <c r="AF41" s="6">
        <f t="shared" si="4"/>
        <v>1077.5069928000946</v>
      </c>
      <c r="AG41" s="6">
        <f>VLOOKUP(Table1[[#This Row],[PracticeCode]],$AP$3:$AS$345,4,FALSE)</f>
        <v>1077.5069928000946</v>
      </c>
      <c r="AH41" s="27">
        <f t="shared" si="5"/>
        <v>78298.841476806876</v>
      </c>
      <c r="AI41" s="6" t="e">
        <f t="shared" si="6"/>
        <v>#N/A</v>
      </c>
      <c r="AP41" s="2" t="s">
        <v>365</v>
      </c>
      <c r="AQ41" s="41">
        <v>2134.7802991496883</v>
      </c>
      <c r="AR41" s="41">
        <v>0</v>
      </c>
      <c r="AS41">
        <f t="shared" si="7"/>
        <v>2134.7802991496883</v>
      </c>
    </row>
    <row r="42" spans="1:45" x14ac:dyDescent="0.35">
      <c r="A42" t="str">
        <f t="shared" si="0"/>
        <v>ACREFIELD SURGERYNorth ConnectHillingdonE86615Feb11</v>
      </c>
      <c r="B42" s="41" t="s">
        <v>655</v>
      </c>
      <c r="C42" s="41" t="s">
        <v>550</v>
      </c>
      <c r="D42" s="41" t="s">
        <v>8</v>
      </c>
      <c r="E42" s="41" t="s">
        <v>11</v>
      </c>
      <c r="F42" s="41" t="s">
        <v>11</v>
      </c>
      <c r="G42" s="41" t="s">
        <v>766</v>
      </c>
      <c r="H42" s="41">
        <v>11</v>
      </c>
      <c r="I42" s="41">
        <v>2394.4599840002102</v>
      </c>
      <c r="J42" s="41">
        <v>2466</v>
      </c>
      <c r="K42" s="41">
        <v>980</v>
      </c>
      <c r="L42" s="41">
        <v>49.073399999999999</v>
      </c>
      <c r="M42" s="41">
        <v>19.502000000000002</v>
      </c>
      <c r="N42" s="41"/>
      <c r="O42" s="41"/>
      <c r="P42" s="41"/>
      <c r="Q42" s="41"/>
      <c r="R42" s="41">
        <v>12</v>
      </c>
      <c r="S42" s="41">
        <v>0.21479999999999999</v>
      </c>
      <c r="T42" s="41"/>
      <c r="U42" s="41"/>
      <c r="V42" s="41">
        <v>3458</v>
      </c>
      <c r="W42" s="41">
        <v>68.790199999999999</v>
      </c>
      <c r="X42" s="41"/>
      <c r="Y42" s="41"/>
      <c r="Z42" s="6">
        <f>0</f>
        <v>0</v>
      </c>
      <c r="AA42" s="6">
        <f t="shared" si="1"/>
        <v>68.790199999999999</v>
      </c>
      <c r="AB42" t="e">
        <f>IF(ISBLANK(Table1[[#This Row],[FY2425_Cost]])=TRUE,#N/A,Table1[[#This Row],[FY2425_Cost]])</f>
        <v>#N/A</v>
      </c>
      <c r="AC42" s="6" t="e">
        <f t="shared" si="2"/>
        <v>#N/A</v>
      </c>
      <c r="AD42" s="6" t="e">
        <f>SUMIFS($AB$3:AB42,$B$3:B42,B42)</f>
        <v>#N/A</v>
      </c>
      <c r="AE42" s="6">
        <f t="shared" si="3"/>
        <v>1077.5069928000946</v>
      </c>
      <c r="AF42" s="6">
        <f t="shared" si="4"/>
        <v>1077.5069928000946</v>
      </c>
      <c r="AG42" s="6">
        <f>VLOOKUP(Table1[[#This Row],[PracticeCode]],$AP$3:$AS$345,4,FALSE)</f>
        <v>1077.5069928000946</v>
      </c>
      <c r="AH42" s="27">
        <f t="shared" si="5"/>
        <v>78298.841476806876</v>
      </c>
      <c r="AI42" s="6" t="e">
        <f t="shared" si="6"/>
        <v>#N/A</v>
      </c>
      <c r="AP42" s="2" t="s">
        <v>200</v>
      </c>
      <c r="AQ42" s="41">
        <v>3146.4667846416287</v>
      </c>
      <c r="AR42" s="41">
        <v>0</v>
      </c>
      <c r="AS42">
        <f t="shared" si="7"/>
        <v>3146.4667846416287</v>
      </c>
    </row>
    <row r="43" spans="1:45" x14ac:dyDescent="0.35">
      <c r="A43" t="str">
        <f t="shared" si="0"/>
        <v>ACREFIELD SURGERYNorth ConnectHillingdonE86615Jan10</v>
      </c>
      <c r="B43" s="41" t="s">
        <v>655</v>
      </c>
      <c r="C43" s="41" t="s">
        <v>550</v>
      </c>
      <c r="D43" s="41" t="s">
        <v>8</v>
      </c>
      <c r="E43" s="41" t="s">
        <v>11</v>
      </c>
      <c r="F43" s="41" t="s">
        <v>11</v>
      </c>
      <c r="G43" s="41" t="s">
        <v>765</v>
      </c>
      <c r="H43" s="41">
        <v>10</v>
      </c>
      <c r="I43" s="41">
        <v>2394.4599840002102</v>
      </c>
      <c r="J43" s="41">
        <v>3937</v>
      </c>
      <c r="K43" s="41">
        <v>1088</v>
      </c>
      <c r="L43" s="41">
        <v>78.346299999999999</v>
      </c>
      <c r="M43" s="41">
        <v>21.651200000000003</v>
      </c>
      <c r="N43" s="41"/>
      <c r="O43" s="41"/>
      <c r="P43" s="41"/>
      <c r="Q43" s="41"/>
      <c r="R43" s="41">
        <v>18</v>
      </c>
      <c r="S43" s="41">
        <v>0.32219999999999999</v>
      </c>
      <c r="T43" s="41"/>
      <c r="U43" s="41"/>
      <c r="V43" s="41">
        <v>5043</v>
      </c>
      <c r="W43" s="41">
        <v>100.3197</v>
      </c>
      <c r="X43" s="41"/>
      <c r="Y43" s="41"/>
      <c r="Z43" s="6">
        <f>0</f>
        <v>0</v>
      </c>
      <c r="AA43" s="6">
        <f t="shared" si="1"/>
        <v>100.3197</v>
      </c>
      <c r="AB43" t="e">
        <f>IF(ISBLANK(Table1[[#This Row],[FY2425_Cost]])=TRUE,#N/A,Table1[[#This Row],[FY2425_Cost]])</f>
        <v>#N/A</v>
      </c>
      <c r="AC43" s="6" t="e">
        <f t="shared" si="2"/>
        <v>#N/A</v>
      </c>
      <c r="AD43" s="6" t="e">
        <f>SUMIFS($AB$3:AB43,$B$3:B43,B43)</f>
        <v>#N/A</v>
      </c>
      <c r="AE43" s="6">
        <f t="shared" si="3"/>
        <v>1077.5069928000946</v>
      </c>
      <c r="AF43" s="6">
        <f t="shared" si="4"/>
        <v>1077.5069928000946</v>
      </c>
      <c r="AG43" s="6">
        <f>VLOOKUP(Table1[[#This Row],[PracticeCode]],$AP$3:$AS$345,4,FALSE)</f>
        <v>1077.5069928000946</v>
      </c>
      <c r="AH43" s="27">
        <f t="shared" si="5"/>
        <v>78298.841476806876</v>
      </c>
      <c r="AI43" s="6" t="e">
        <f t="shared" si="6"/>
        <v>#N/A</v>
      </c>
      <c r="AP43" s="2" t="s">
        <v>154</v>
      </c>
      <c r="AQ43" s="41">
        <v>36714.966880834487</v>
      </c>
      <c r="AR43" s="41">
        <v>0</v>
      </c>
      <c r="AS43">
        <f t="shared" si="7"/>
        <v>36714.966880834487</v>
      </c>
    </row>
    <row r="44" spans="1:45" x14ac:dyDescent="0.35">
      <c r="A44" t="str">
        <f t="shared" si="0"/>
        <v>ACREFIELD SURGERYNorth ConnectHillingdonE86615Jul4</v>
      </c>
      <c r="B44" s="41" t="s">
        <v>655</v>
      </c>
      <c r="C44" s="41" t="s">
        <v>550</v>
      </c>
      <c r="D44" s="41" t="s">
        <v>8</v>
      </c>
      <c r="E44" s="41" t="s">
        <v>11</v>
      </c>
      <c r="F44" s="41" t="s">
        <v>11</v>
      </c>
      <c r="G44" s="41" t="s">
        <v>759</v>
      </c>
      <c r="H44" s="41">
        <v>4</v>
      </c>
      <c r="I44" s="41">
        <v>2394.4599840002102</v>
      </c>
      <c r="J44" s="41">
        <v>3571</v>
      </c>
      <c r="K44" s="41">
        <v>414</v>
      </c>
      <c r="L44" s="41">
        <v>66.063499999999991</v>
      </c>
      <c r="M44" s="41">
        <v>7.6589999999999998</v>
      </c>
      <c r="N44" s="41">
        <v>3236</v>
      </c>
      <c r="O44" s="41">
        <v>734</v>
      </c>
      <c r="P44" s="41">
        <v>64.3964</v>
      </c>
      <c r="Q44" s="41">
        <v>14.6066</v>
      </c>
      <c r="R44" s="41">
        <v>2</v>
      </c>
      <c r="S44" s="41">
        <v>3.5799999999999998E-2</v>
      </c>
      <c r="T44" s="41">
        <v>25</v>
      </c>
      <c r="U44" s="41">
        <v>0.55000000000000004</v>
      </c>
      <c r="V44" s="41">
        <v>3987</v>
      </c>
      <c r="W44" s="41">
        <v>73.758299999999991</v>
      </c>
      <c r="X44" s="41">
        <v>3995</v>
      </c>
      <c r="Y44" s="41">
        <v>79.552999999999997</v>
      </c>
      <c r="Z44" s="6">
        <f>0</f>
        <v>0</v>
      </c>
      <c r="AA44" s="6">
        <f t="shared" si="1"/>
        <v>73.758299999999991</v>
      </c>
      <c r="AB44">
        <f>IF(ISBLANK(Table1[[#This Row],[FY2425_Cost]])=TRUE,#N/A,Table1[[#This Row],[FY2425_Cost]])</f>
        <v>79.552999999999997</v>
      </c>
      <c r="AC44" s="6">
        <f t="shared" si="2"/>
        <v>5.794700000000006</v>
      </c>
      <c r="AD44" s="6" t="e">
        <f>SUMIFS($AB$3:AB44,$B$3:B44,B44)</f>
        <v>#N/A</v>
      </c>
      <c r="AE44" s="6">
        <f t="shared" si="3"/>
        <v>1077.5069928000946</v>
      </c>
      <c r="AF44" s="6">
        <f t="shared" si="4"/>
        <v>1077.5069928000946</v>
      </c>
      <c r="AG44" s="6">
        <f>VLOOKUP(Table1[[#This Row],[PracticeCode]],$AP$3:$AS$345,4,FALSE)</f>
        <v>1077.5069928000946</v>
      </c>
      <c r="AH44" s="27">
        <f t="shared" si="5"/>
        <v>78298.841476806876</v>
      </c>
      <c r="AI44" s="6" t="e">
        <f t="shared" si="6"/>
        <v>#N/A</v>
      </c>
      <c r="AP44" s="2" t="s">
        <v>73</v>
      </c>
      <c r="AQ44" s="41">
        <v>3801.4892316492301</v>
      </c>
      <c r="AR44" s="41">
        <v>0</v>
      </c>
      <c r="AS44">
        <f t="shared" si="7"/>
        <v>3801.4892316492301</v>
      </c>
    </row>
    <row r="45" spans="1:45" x14ac:dyDescent="0.35">
      <c r="A45" t="str">
        <f t="shared" si="0"/>
        <v>ACREFIELD SURGERYNorth ConnectHillingdonE86615Jun3</v>
      </c>
      <c r="B45" s="41" t="s">
        <v>655</v>
      </c>
      <c r="C45" s="41" t="s">
        <v>550</v>
      </c>
      <c r="D45" s="41" t="s">
        <v>8</v>
      </c>
      <c r="E45" s="41" t="s">
        <v>11</v>
      </c>
      <c r="F45" s="41" t="s">
        <v>11</v>
      </c>
      <c r="G45" s="41" t="s">
        <v>758</v>
      </c>
      <c r="H45" s="41">
        <v>3</v>
      </c>
      <c r="I45" s="41">
        <v>2394.4599840002102</v>
      </c>
      <c r="J45" s="41">
        <v>2792</v>
      </c>
      <c r="K45" s="41">
        <v>596</v>
      </c>
      <c r="L45" s="41">
        <v>51.651999999999994</v>
      </c>
      <c r="M45" s="41">
        <v>11.026</v>
      </c>
      <c r="N45" s="41">
        <v>3067</v>
      </c>
      <c r="O45" s="41">
        <v>850</v>
      </c>
      <c r="P45" s="41">
        <v>61.033300000000004</v>
      </c>
      <c r="Q45" s="41">
        <v>16.914999999999999</v>
      </c>
      <c r="R45" s="41">
        <v>0</v>
      </c>
      <c r="S45" s="41">
        <v>0</v>
      </c>
      <c r="T45" s="41">
        <v>12</v>
      </c>
      <c r="U45" s="41">
        <v>0.26400000000000001</v>
      </c>
      <c r="V45" s="41">
        <v>3388</v>
      </c>
      <c r="W45" s="41">
        <v>62.677999999999997</v>
      </c>
      <c r="X45" s="41">
        <v>3929</v>
      </c>
      <c r="Y45" s="41">
        <v>78.212299999999999</v>
      </c>
      <c r="Z45" s="6">
        <f>0</f>
        <v>0</v>
      </c>
      <c r="AA45" s="6">
        <f t="shared" si="1"/>
        <v>62.677999999999997</v>
      </c>
      <c r="AB45">
        <f>IF(ISBLANK(Table1[[#This Row],[FY2425_Cost]])=TRUE,#N/A,Table1[[#This Row],[FY2425_Cost]])</f>
        <v>78.212299999999999</v>
      </c>
      <c r="AC45" s="6">
        <f t="shared" si="2"/>
        <v>15.534300000000002</v>
      </c>
      <c r="AD45" s="6" t="e">
        <f>SUMIFS($AB$3:AB45,$B$3:B45,B45)</f>
        <v>#N/A</v>
      </c>
      <c r="AE45" s="6">
        <f t="shared" si="3"/>
        <v>1077.5069928000946</v>
      </c>
      <c r="AF45" s="6">
        <f t="shared" si="4"/>
        <v>1077.5069928000946</v>
      </c>
      <c r="AG45" s="6">
        <f>VLOOKUP(Table1[[#This Row],[PracticeCode]],$AP$3:$AS$345,4,FALSE)</f>
        <v>1077.5069928000946</v>
      </c>
      <c r="AH45" s="27">
        <f t="shared" si="5"/>
        <v>78298.841476806876</v>
      </c>
      <c r="AI45" s="6" t="e">
        <f t="shared" si="6"/>
        <v>#N/A</v>
      </c>
      <c r="AP45" s="2" t="s">
        <v>363</v>
      </c>
      <c r="AQ45" s="41">
        <v>5945.4113457831299</v>
      </c>
      <c r="AR45" s="41">
        <v>0</v>
      </c>
      <c r="AS45">
        <f t="shared" si="7"/>
        <v>5945.4113457831299</v>
      </c>
    </row>
    <row r="46" spans="1:45" x14ac:dyDescent="0.35">
      <c r="A46" t="str">
        <f t="shared" si="0"/>
        <v>ACREFIELD SURGERYNorth ConnectHillingdonE86615Mar12</v>
      </c>
      <c r="B46" s="41" t="s">
        <v>655</v>
      </c>
      <c r="C46" s="41" t="s">
        <v>550</v>
      </c>
      <c r="D46" s="41" t="s">
        <v>8</v>
      </c>
      <c r="E46" s="41" t="s">
        <v>11</v>
      </c>
      <c r="F46" s="41" t="s">
        <v>11</v>
      </c>
      <c r="G46" s="41" t="s">
        <v>767</v>
      </c>
      <c r="H46" s="41">
        <v>12</v>
      </c>
      <c r="I46" s="41">
        <v>2394.4599840002102</v>
      </c>
      <c r="J46" s="41">
        <v>8315</v>
      </c>
      <c r="K46" s="41">
        <v>934</v>
      </c>
      <c r="L46" s="41">
        <v>165.46850000000001</v>
      </c>
      <c r="M46" s="41">
        <v>18.586600000000001</v>
      </c>
      <c r="N46" s="41"/>
      <c r="O46" s="41"/>
      <c r="P46" s="41"/>
      <c r="Q46" s="41"/>
      <c r="R46" s="41">
        <v>17</v>
      </c>
      <c r="S46" s="41">
        <v>0.30430000000000001</v>
      </c>
      <c r="T46" s="41"/>
      <c r="U46" s="41"/>
      <c r="V46" s="41">
        <v>9266</v>
      </c>
      <c r="W46" s="41">
        <v>184.35940000000002</v>
      </c>
      <c r="X46" s="41"/>
      <c r="Y46" s="41"/>
      <c r="Z46" s="6">
        <f>0</f>
        <v>0</v>
      </c>
      <c r="AA46" s="6">
        <f t="shared" si="1"/>
        <v>184.35940000000002</v>
      </c>
      <c r="AB46" t="e">
        <f>IF(ISBLANK(Table1[[#This Row],[FY2425_Cost]])=TRUE,#N/A,Table1[[#This Row],[FY2425_Cost]])</f>
        <v>#N/A</v>
      </c>
      <c r="AC46" s="6" t="e">
        <f t="shared" si="2"/>
        <v>#N/A</v>
      </c>
      <c r="AD46" s="6" t="e">
        <f>SUMIFS($AB$3:AB46,$B$3:B46,B46)</f>
        <v>#N/A</v>
      </c>
      <c r="AE46" s="6">
        <f t="shared" si="3"/>
        <v>1077.5069928000946</v>
      </c>
      <c r="AF46" s="6">
        <f t="shared" si="4"/>
        <v>1077.5069928000946</v>
      </c>
      <c r="AG46" s="6">
        <f>VLOOKUP(Table1[[#This Row],[PracticeCode]],$AP$3:$AS$345,4,FALSE)</f>
        <v>1077.5069928000946</v>
      </c>
      <c r="AH46" s="27">
        <f t="shared" si="5"/>
        <v>78298.841476806876</v>
      </c>
      <c r="AI46" s="6" t="e">
        <f t="shared" si="6"/>
        <v>#N/A</v>
      </c>
      <c r="AP46" s="2" t="s">
        <v>36</v>
      </c>
      <c r="AQ46" s="41">
        <v>7215.3804453289204</v>
      </c>
      <c r="AR46" s="41">
        <v>0</v>
      </c>
      <c r="AS46">
        <f t="shared" si="7"/>
        <v>7215.3804453289204</v>
      </c>
    </row>
    <row r="47" spans="1:45" x14ac:dyDescent="0.35">
      <c r="A47" t="str">
        <f t="shared" si="0"/>
        <v>ACREFIELD SURGERYNorth ConnectHillingdonE86615May2</v>
      </c>
      <c r="B47" s="41" t="s">
        <v>655</v>
      </c>
      <c r="C47" s="41" t="s">
        <v>550</v>
      </c>
      <c r="D47" s="41" t="s">
        <v>8</v>
      </c>
      <c r="E47" s="41" t="s">
        <v>11</v>
      </c>
      <c r="F47" s="41" t="s">
        <v>11</v>
      </c>
      <c r="G47" s="41" t="s">
        <v>757</v>
      </c>
      <c r="H47" s="41">
        <v>2</v>
      </c>
      <c r="I47" s="41">
        <v>2394.4599840002102</v>
      </c>
      <c r="J47" s="41">
        <v>4000</v>
      </c>
      <c r="K47" s="41">
        <v>278</v>
      </c>
      <c r="L47" s="41">
        <v>74</v>
      </c>
      <c r="M47" s="41">
        <v>5.1429999999999998</v>
      </c>
      <c r="N47" s="41">
        <v>2026</v>
      </c>
      <c r="O47" s="41">
        <v>1179</v>
      </c>
      <c r="P47" s="41">
        <v>40.317399999999999</v>
      </c>
      <c r="Q47" s="41">
        <v>23.4621</v>
      </c>
      <c r="R47" s="41">
        <v>0</v>
      </c>
      <c r="S47" s="41">
        <v>0</v>
      </c>
      <c r="T47" s="41">
        <v>6</v>
      </c>
      <c r="U47" s="41">
        <v>0.13200000000000001</v>
      </c>
      <c r="V47" s="41">
        <v>4278</v>
      </c>
      <c r="W47" s="41">
        <v>79.143000000000001</v>
      </c>
      <c r="X47" s="41">
        <v>3211</v>
      </c>
      <c r="Y47" s="41">
        <v>63.911499999999997</v>
      </c>
      <c r="Z47" s="6">
        <f>0</f>
        <v>0</v>
      </c>
      <c r="AA47" s="6">
        <f t="shared" si="1"/>
        <v>79.143000000000001</v>
      </c>
      <c r="AB47">
        <f>IF(ISBLANK(Table1[[#This Row],[FY2425_Cost]])=TRUE,#N/A,Table1[[#This Row],[FY2425_Cost]])</f>
        <v>63.911499999999997</v>
      </c>
      <c r="AC47" s="6">
        <f t="shared" si="2"/>
        <v>-15.231500000000004</v>
      </c>
      <c r="AD47" s="6" t="e">
        <f>SUMIFS($AB$3:AB47,$B$3:B47,B47)</f>
        <v>#N/A</v>
      </c>
      <c r="AE47" s="6">
        <f t="shared" si="3"/>
        <v>1077.5069928000946</v>
      </c>
      <c r="AF47" s="6">
        <f t="shared" si="4"/>
        <v>1077.5069928000946</v>
      </c>
      <c r="AG47" s="6">
        <f>VLOOKUP(Table1[[#This Row],[PracticeCode]],$AP$3:$AS$345,4,FALSE)</f>
        <v>1077.5069928000946</v>
      </c>
      <c r="AH47" s="27">
        <f t="shared" si="5"/>
        <v>78298.841476806876</v>
      </c>
      <c r="AI47" s="6" t="e">
        <f t="shared" si="6"/>
        <v>#N/A</v>
      </c>
      <c r="AP47" s="2" t="s">
        <v>244</v>
      </c>
      <c r="AQ47" s="41">
        <v>2183.1007078497059</v>
      </c>
      <c r="AR47" s="41">
        <v>0</v>
      </c>
      <c r="AS47">
        <f t="shared" si="7"/>
        <v>2183.1007078497059</v>
      </c>
    </row>
    <row r="48" spans="1:45" x14ac:dyDescent="0.35">
      <c r="A48" t="str">
        <f t="shared" si="0"/>
        <v>ACREFIELD SURGERYNorth ConnectHillingdonE86615Nov8</v>
      </c>
      <c r="B48" s="41" t="s">
        <v>655</v>
      </c>
      <c r="C48" s="41" t="s">
        <v>550</v>
      </c>
      <c r="D48" s="41" t="s">
        <v>8</v>
      </c>
      <c r="E48" s="41" t="s">
        <v>11</v>
      </c>
      <c r="F48" s="41" t="s">
        <v>11</v>
      </c>
      <c r="G48" s="41" t="s">
        <v>763</v>
      </c>
      <c r="H48" s="41">
        <v>8</v>
      </c>
      <c r="I48" s="41">
        <v>2394.4599840002102</v>
      </c>
      <c r="J48" s="41">
        <v>3527</v>
      </c>
      <c r="K48" s="41">
        <v>1376</v>
      </c>
      <c r="L48" s="41">
        <v>70.187300000000008</v>
      </c>
      <c r="M48" s="41">
        <v>27.382400000000001</v>
      </c>
      <c r="N48" s="41"/>
      <c r="O48" s="41"/>
      <c r="P48" s="41"/>
      <c r="Q48" s="41"/>
      <c r="R48" s="41">
        <v>12</v>
      </c>
      <c r="S48" s="41">
        <v>0.21479999999999999</v>
      </c>
      <c r="T48" s="41"/>
      <c r="U48" s="41"/>
      <c r="V48" s="41">
        <v>4915</v>
      </c>
      <c r="W48" s="41">
        <v>97.784500000000008</v>
      </c>
      <c r="X48" s="41"/>
      <c r="Y48" s="41"/>
      <c r="Z48" s="6">
        <f>0</f>
        <v>0</v>
      </c>
      <c r="AA48" s="6">
        <f t="shared" si="1"/>
        <v>97.784500000000008</v>
      </c>
      <c r="AB48" t="e">
        <f>IF(ISBLANK(Table1[[#This Row],[FY2425_Cost]])=TRUE,#N/A,Table1[[#This Row],[FY2425_Cost]])</f>
        <v>#N/A</v>
      </c>
      <c r="AC48" s="6" t="e">
        <f t="shared" si="2"/>
        <v>#N/A</v>
      </c>
      <c r="AD48" s="6" t="e">
        <f>SUMIFS($AB$3:AB48,$B$3:B48,B48)</f>
        <v>#N/A</v>
      </c>
      <c r="AE48" s="6">
        <f t="shared" si="3"/>
        <v>1077.5069928000946</v>
      </c>
      <c r="AF48" s="6">
        <f t="shared" si="4"/>
        <v>1077.5069928000946</v>
      </c>
      <c r="AG48" s="6">
        <f>VLOOKUP(Table1[[#This Row],[PracticeCode]],$AP$3:$AS$345,4,FALSE)</f>
        <v>1077.5069928000946</v>
      </c>
      <c r="AH48" s="27">
        <f t="shared" si="5"/>
        <v>78298.841476806876</v>
      </c>
      <c r="AI48" s="6" t="e">
        <f t="shared" si="6"/>
        <v>#N/A</v>
      </c>
      <c r="AP48" s="2" t="s">
        <v>115</v>
      </c>
      <c r="AQ48" s="41">
        <v>5590.4413352091296</v>
      </c>
      <c r="AR48" s="41">
        <v>0</v>
      </c>
      <c r="AS48">
        <f t="shared" si="7"/>
        <v>5590.4413352091296</v>
      </c>
    </row>
    <row r="49" spans="1:45" x14ac:dyDescent="0.35">
      <c r="A49" t="str">
        <f t="shared" si="0"/>
        <v>ACREFIELD SURGERYNorth ConnectHillingdonE86615Oct7</v>
      </c>
      <c r="B49" s="41" t="s">
        <v>655</v>
      </c>
      <c r="C49" s="41" t="s">
        <v>550</v>
      </c>
      <c r="D49" s="41" t="s">
        <v>8</v>
      </c>
      <c r="E49" s="41" t="s">
        <v>11</v>
      </c>
      <c r="F49" s="41" t="s">
        <v>11</v>
      </c>
      <c r="G49" s="41" t="s">
        <v>762</v>
      </c>
      <c r="H49" s="41">
        <v>7</v>
      </c>
      <c r="I49" s="41">
        <v>2394.4599840002102</v>
      </c>
      <c r="J49" s="41">
        <v>8303</v>
      </c>
      <c r="K49" s="41">
        <v>733</v>
      </c>
      <c r="L49" s="41">
        <v>165.22970000000001</v>
      </c>
      <c r="M49" s="41">
        <v>14.5867</v>
      </c>
      <c r="N49" s="41">
        <v>0</v>
      </c>
      <c r="O49" s="41">
        <v>2105</v>
      </c>
      <c r="P49" s="41">
        <v>0</v>
      </c>
      <c r="Q49" s="41">
        <v>47.362499999999997</v>
      </c>
      <c r="R49" s="41">
        <v>30</v>
      </c>
      <c r="S49" s="41">
        <v>0.53700000000000003</v>
      </c>
      <c r="T49" s="41">
        <v>2</v>
      </c>
      <c r="U49" s="41">
        <v>4.3999999999999997E-2</v>
      </c>
      <c r="V49" s="41">
        <v>9066</v>
      </c>
      <c r="W49" s="41">
        <v>180.35340000000002</v>
      </c>
      <c r="X49" s="41">
        <v>2107</v>
      </c>
      <c r="Y49" s="41">
        <v>47.406499999999994</v>
      </c>
      <c r="Z49" s="6">
        <f>0</f>
        <v>0</v>
      </c>
      <c r="AA49" s="6">
        <f t="shared" si="1"/>
        <v>180.35340000000002</v>
      </c>
      <c r="AB49">
        <f>IF(ISBLANK(Table1[[#This Row],[FY2425_Cost]])=TRUE,#N/A,Table1[[#This Row],[FY2425_Cost]])</f>
        <v>47.406499999999994</v>
      </c>
      <c r="AC49" s="6">
        <f t="shared" si="2"/>
        <v>-132.94690000000003</v>
      </c>
      <c r="AD49" s="6" t="e">
        <f>SUMIFS($AB$3:AB49,$B$3:B49,B49)</f>
        <v>#N/A</v>
      </c>
      <c r="AE49" s="6">
        <f t="shared" si="3"/>
        <v>1077.5069928000946</v>
      </c>
      <c r="AF49" s="6">
        <f t="shared" si="4"/>
        <v>1077.5069928000946</v>
      </c>
      <c r="AG49" s="6">
        <f>VLOOKUP(Table1[[#This Row],[PracticeCode]],$AP$3:$AS$345,4,FALSE)</f>
        <v>1077.5069928000946</v>
      </c>
      <c r="AH49" s="27">
        <f t="shared" si="5"/>
        <v>78298.841476806876</v>
      </c>
      <c r="AI49" s="6" t="e">
        <f t="shared" si="6"/>
        <v>#N/A</v>
      </c>
      <c r="AP49" s="2" t="s">
        <v>216</v>
      </c>
      <c r="AQ49" s="41">
        <v>4192.6549641658785</v>
      </c>
      <c r="AR49" s="41">
        <v>0</v>
      </c>
      <c r="AS49">
        <f t="shared" si="7"/>
        <v>4192.6549641658785</v>
      </c>
    </row>
    <row r="50" spans="1:45" x14ac:dyDescent="0.35">
      <c r="A50" t="str">
        <f t="shared" si="0"/>
        <v>ACREFIELD SURGERYNorth ConnectHillingdonE86615Sep6</v>
      </c>
      <c r="B50" s="41" t="s">
        <v>655</v>
      </c>
      <c r="C50" s="41" t="s">
        <v>550</v>
      </c>
      <c r="D50" s="41" t="s">
        <v>8</v>
      </c>
      <c r="E50" s="41" t="s">
        <v>11</v>
      </c>
      <c r="F50" s="41" t="s">
        <v>11</v>
      </c>
      <c r="G50" s="41" t="s">
        <v>761</v>
      </c>
      <c r="H50" s="41">
        <v>6</v>
      </c>
      <c r="I50" s="41">
        <v>2394.4599840002102</v>
      </c>
      <c r="J50" s="41">
        <v>8715</v>
      </c>
      <c r="K50" s="41">
        <v>700</v>
      </c>
      <c r="L50" s="41">
        <v>173.42850000000001</v>
      </c>
      <c r="M50" s="41">
        <v>13.930000000000001</v>
      </c>
      <c r="N50" s="41">
        <v>4556</v>
      </c>
      <c r="O50" s="41">
        <v>3040</v>
      </c>
      <c r="P50" s="41">
        <v>102.50999999999999</v>
      </c>
      <c r="Q50" s="41">
        <v>68.399999999999991</v>
      </c>
      <c r="R50" s="41">
        <v>8</v>
      </c>
      <c r="S50" s="41">
        <v>0.14319999999999999</v>
      </c>
      <c r="T50" s="41">
        <v>13</v>
      </c>
      <c r="U50" s="41">
        <v>0.28599999999999998</v>
      </c>
      <c r="V50" s="41">
        <v>9423</v>
      </c>
      <c r="W50" s="41">
        <v>187.50170000000003</v>
      </c>
      <c r="X50" s="41">
        <v>7609</v>
      </c>
      <c r="Y50" s="41">
        <v>171.19599999999997</v>
      </c>
      <c r="Z50" s="6">
        <f>0</f>
        <v>0</v>
      </c>
      <c r="AA50" s="6">
        <f t="shared" si="1"/>
        <v>187.50170000000003</v>
      </c>
      <c r="AB50">
        <f>IF(ISBLANK(Table1[[#This Row],[FY2425_Cost]])=TRUE,#N/A,Table1[[#This Row],[FY2425_Cost]])</f>
        <v>171.19599999999997</v>
      </c>
      <c r="AC50" s="6">
        <f t="shared" si="2"/>
        <v>-16.305700000000058</v>
      </c>
      <c r="AD50" s="6" t="e">
        <f>SUMIFS($AB$3:AB50,$B$3:B50,B50)</f>
        <v>#N/A</v>
      </c>
      <c r="AE50" s="6">
        <f t="shared" si="3"/>
        <v>1077.5069928000946</v>
      </c>
      <c r="AF50" s="6">
        <f t="shared" si="4"/>
        <v>1077.5069928000946</v>
      </c>
      <c r="AG50" s="6">
        <f>VLOOKUP(Table1[[#This Row],[PracticeCode]],$AP$3:$AS$345,4,FALSE)</f>
        <v>1077.5069928000946</v>
      </c>
      <c r="AH50" s="27">
        <f t="shared" si="5"/>
        <v>78298.841476806876</v>
      </c>
      <c r="AI50" s="6" t="e">
        <f t="shared" si="6"/>
        <v>#N/A</v>
      </c>
      <c r="AP50" s="2" t="s">
        <v>233</v>
      </c>
      <c r="AQ50" s="41">
        <v>2901.1674033608447</v>
      </c>
      <c r="AR50" s="41">
        <v>0</v>
      </c>
      <c r="AS50">
        <f t="shared" si="7"/>
        <v>2901.1674033608447</v>
      </c>
    </row>
    <row r="51" spans="1:45" x14ac:dyDescent="0.35">
      <c r="A51" t="str">
        <f t="shared" si="0"/>
        <v>ACTON LANE MEDICAL CENTREActonEalingE85687Apr1</v>
      </c>
      <c r="B51" s="41" t="s">
        <v>512</v>
      </c>
      <c r="C51" s="41" t="s">
        <v>435</v>
      </c>
      <c r="D51" s="41" t="s">
        <v>12</v>
      </c>
      <c r="E51" s="41" t="s">
        <v>13</v>
      </c>
      <c r="F51" s="41" t="s">
        <v>13</v>
      </c>
      <c r="G51" s="41" t="s">
        <v>756</v>
      </c>
      <c r="H51" s="41">
        <v>1</v>
      </c>
      <c r="I51" s="41">
        <v>3894.8824572153999</v>
      </c>
      <c r="J51" s="41">
        <v>425</v>
      </c>
      <c r="K51" s="41">
        <v>521</v>
      </c>
      <c r="L51" s="41">
        <v>7.8624999999999998</v>
      </c>
      <c r="M51" s="41">
        <v>9.6384999999999987</v>
      </c>
      <c r="N51" s="41">
        <v>1287</v>
      </c>
      <c r="O51" s="41">
        <v>2</v>
      </c>
      <c r="P51" s="41">
        <v>25.6113</v>
      </c>
      <c r="Q51" s="41">
        <v>3.9800000000000002E-2</v>
      </c>
      <c r="R51" s="41">
        <v>1683</v>
      </c>
      <c r="S51" s="41">
        <v>30.125699999999998</v>
      </c>
      <c r="T51" s="41">
        <v>2321</v>
      </c>
      <c r="U51" s="41">
        <v>51.061999999999998</v>
      </c>
      <c r="V51" s="41">
        <v>2629</v>
      </c>
      <c r="W51" s="41">
        <v>47.6267</v>
      </c>
      <c r="X51" s="41">
        <v>3610</v>
      </c>
      <c r="Y51" s="41">
        <v>76.713099999999997</v>
      </c>
      <c r="Z51" s="6">
        <f>0</f>
        <v>0</v>
      </c>
      <c r="AA51" s="6">
        <f t="shared" si="1"/>
        <v>47.6267</v>
      </c>
      <c r="AB51">
        <f>IF(ISBLANK(Table1[[#This Row],[FY2425_Cost]])=TRUE,#N/A,Table1[[#This Row],[FY2425_Cost]])</f>
        <v>76.713099999999997</v>
      </c>
      <c r="AC51" s="6">
        <f t="shared" si="2"/>
        <v>29.086399999999998</v>
      </c>
      <c r="AD51" s="6">
        <f>SUMIFS($AB$3:AB51,$B$3:B51,B51)</f>
        <v>76.713099999999997</v>
      </c>
      <c r="AE51" s="6">
        <f t="shared" si="3"/>
        <v>1752.69710574693</v>
      </c>
      <c r="AF51" s="6">
        <f t="shared" si="4"/>
        <v>1752.69710574693</v>
      </c>
      <c r="AG51" s="6">
        <f>VLOOKUP(Table1[[#This Row],[PracticeCode]],$AP$3:$AS$345,4,FALSE)</f>
        <v>1752.69710574693</v>
      </c>
      <c r="AH51" s="27">
        <f t="shared" si="5"/>
        <v>127362.65635094358</v>
      </c>
      <c r="AI51" s="6">
        <f t="shared" si="6"/>
        <v>0</v>
      </c>
      <c r="AP51" s="2" t="s">
        <v>192</v>
      </c>
      <c r="AQ51" s="41">
        <v>2009.1500092590074</v>
      </c>
      <c r="AR51" s="41">
        <v>0</v>
      </c>
      <c r="AS51">
        <f t="shared" si="7"/>
        <v>2009.1500092590074</v>
      </c>
    </row>
    <row r="52" spans="1:45" x14ac:dyDescent="0.35">
      <c r="A52" t="str">
        <f t="shared" si="0"/>
        <v>ACTON LANE MEDICAL CENTREActonEalingE85687Aug5</v>
      </c>
      <c r="B52" s="41" t="s">
        <v>512</v>
      </c>
      <c r="C52" s="41" t="s">
        <v>435</v>
      </c>
      <c r="D52" s="41" t="s">
        <v>12</v>
      </c>
      <c r="E52" s="41" t="s">
        <v>13</v>
      </c>
      <c r="F52" s="41" t="s">
        <v>13</v>
      </c>
      <c r="G52" s="41" t="s">
        <v>760</v>
      </c>
      <c r="H52" s="41">
        <v>5</v>
      </c>
      <c r="I52" s="41">
        <v>3894.8824572153999</v>
      </c>
      <c r="J52" s="41">
        <v>1854</v>
      </c>
      <c r="K52" s="41">
        <v>0</v>
      </c>
      <c r="L52" s="41">
        <v>34.298999999999999</v>
      </c>
      <c r="M52" s="41">
        <v>0</v>
      </c>
      <c r="N52" s="41">
        <v>2107</v>
      </c>
      <c r="O52" s="41">
        <v>524</v>
      </c>
      <c r="P52" s="41">
        <v>41.929300000000005</v>
      </c>
      <c r="Q52" s="41">
        <v>10.4276</v>
      </c>
      <c r="R52" s="41">
        <v>2297</v>
      </c>
      <c r="S52" s="41">
        <v>41.116300000000003</v>
      </c>
      <c r="T52" s="41">
        <v>3550</v>
      </c>
      <c r="U52" s="41">
        <v>78.099999999999994</v>
      </c>
      <c r="V52" s="41">
        <v>4151</v>
      </c>
      <c r="W52" s="41">
        <v>75.415300000000002</v>
      </c>
      <c r="X52" s="41">
        <v>6181</v>
      </c>
      <c r="Y52" s="41">
        <v>130.45689999999999</v>
      </c>
      <c r="Z52" s="6">
        <f>0</f>
        <v>0</v>
      </c>
      <c r="AA52" s="6">
        <f t="shared" si="1"/>
        <v>75.415300000000002</v>
      </c>
      <c r="AB52">
        <f>IF(ISBLANK(Table1[[#This Row],[FY2425_Cost]])=TRUE,#N/A,Table1[[#This Row],[FY2425_Cost]])</f>
        <v>130.45689999999999</v>
      </c>
      <c r="AC52" s="6">
        <f t="shared" si="2"/>
        <v>55.041599999999988</v>
      </c>
      <c r="AD52" s="6">
        <f>SUMIFS($AB$3:AB52,$B$3:B52,B52)</f>
        <v>207.17</v>
      </c>
      <c r="AE52" s="6">
        <f t="shared" si="3"/>
        <v>1752.69710574693</v>
      </c>
      <c r="AF52" s="6">
        <f t="shared" si="4"/>
        <v>1752.69710574693</v>
      </c>
      <c r="AG52" s="6">
        <f>VLOOKUP(Table1[[#This Row],[PracticeCode]],$AP$3:$AS$345,4,FALSE)</f>
        <v>1752.69710574693</v>
      </c>
      <c r="AH52" s="27">
        <f t="shared" si="5"/>
        <v>127362.65635094358</v>
      </c>
      <c r="AI52" s="6">
        <f t="shared" si="6"/>
        <v>0</v>
      </c>
      <c r="AP52" s="2" t="s">
        <v>295</v>
      </c>
      <c r="AQ52" s="41">
        <v>3834.0833149818272</v>
      </c>
      <c r="AR52" s="41">
        <v>0</v>
      </c>
      <c r="AS52">
        <f t="shared" si="7"/>
        <v>3834.0833149818272</v>
      </c>
    </row>
    <row r="53" spans="1:45" x14ac:dyDescent="0.35">
      <c r="A53" t="str">
        <f t="shared" si="0"/>
        <v>ACTON LANE MEDICAL CENTREActonEalingE85687Dec9</v>
      </c>
      <c r="B53" s="41" t="s">
        <v>512</v>
      </c>
      <c r="C53" s="41" t="s">
        <v>435</v>
      </c>
      <c r="D53" s="41" t="s">
        <v>12</v>
      </c>
      <c r="E53" s="41" t="s">
        <v>13</v>
      </c>
      <c r="F53" s="41" t="s">
        <v>13</v>
      </c>
      <c r="G53" s="41" t="s">
        <v>764</v>
      </c>
      <c r="H53" s="41">
        <v>9</v>
      </c>
      <c r="I53" s="41">
        <v>3894.8824572153999</v>
      </c>
      <c r="J53" s="41">
        <v>2143</v>
      </c>
      <c r="K53" s="41">
        <v>0</v>
      </c>
      <c r="L53" s="41">
        <v>42.645700000000005</v>
      </c>
      <c r="M53" s="41">
        <v>0</v>
      </c>
      <c r="N53" s="41"/>
      <c r="O53" s="41"/>
      <c r="P53" s="41"/>
      <c r="Q53" s="41"/>
      <c r="R53" s="41">
        <v>2456</v>
      </c>
      <c r="S53" s="41">
        <v>43.962400000000002</v>
      </c>
      <c r="T53" s="41"/>
      <c r="U53" s="41"/>
      <c r="V53" s="41">
        <v>4599</v>
      </c>
      <c r="W53" s="41">
        <v>86.608100000000007</v>
      </c>
      <c r="X53" s="41"/>
      <c r="Y53" s="41"/>
      <c r="Z53" s="6">
        <f>0</f>
        <v>0</v>
      </c>
      <c r="AA53" s="6">
        <f t="shared" si="1"/>
        <v>86.608100000000007</v>
      </c>
      <c r="AB53" t="e">
        <f>IF(ISBLANK(Table1[[#This Row],[FY2425_Cost]])=TRUE,#N/A,Table1[[#This Row],[FY2425_Cost]])</f>
        <v>#N/A</v>
      </c>
      <c r="AC53" s="6" t="e">
        <f t="shared" si="2"/>
        <v>#N/A</v>
      </c>
      <c r="AD53" s="6" t="e">
        <f>SUMIFS($AB$3:AB53,$B$3:B53,B53)</f>
        <v>#N/A</v>
      </c>
      <c r="AE53" s="6">
        <f t="shared" si="3"/>
        <v>1752.69710574693</v>
      </c>
      <c r="AF53" s="6">
        <f t="shared" si="4"/>
        <v>1752.69710574693</v>
      </c>
      <c r="AG53" s="6">
        <f>VLOOKUP(Table1[[#This Row],[PracticeCode]],$AP$3:$AS$345,4,FALSE)</f>
        <v>1752.69710574693</v>
      </c>
      <c r="AH53" s="27">
        <f t="shared" si="5"/>
        <v>127362.65635094358</v>
      </c>
      <c r="AI53" s="6" t="e">
        <f t="shared" si="6"/>
        <v>#N/A</v>
      </c>
      <c r="AP53" s="2" t="s">
        <v>201</v>
      </c>
      <c r="AQ53" s="41">
        <v>2507.3049976295219</v>
      </c>
      <c r="AR53" s="41">
        <v>0</v>
      </c>
      <c r="AS53">
        <f t="shared" si="7"/>
        <v>2507.3049976295219</v>
      </c>
    </row>
    <row r="54" spans="1:45" x14ac:dyDescent="0.35">
      <c r="A54" t="str">
        <f t="shared" si="0"/>
        <v>ACTON LANE MEDICAL CENTREActonEalingE85687Feb11</v>
      </c>
      <c r="B54" s="41" t="s">
        <v>512</v>
      </c>
      <c r="C54" s="41" t="s">
        <v>435</v>
      </c>
      <c r="D54" s="41" t="s">
        <v>12</v>
      </c>
      <c r="E54" s="41" t="s">
        <v>13</v>
      </c>
      <c r="F54" s="41" t="s">
        <v>13</v>
      </c>
      <c r="G54" s="41" t="s">
        <v>766</v>
      </c>
      <c r="H54" s="41">
        <v>11</v>
      </c>
      <c r="I54" s="41">
        <v>3894.8824572153999</v>
      </c>
      <c r="J54" s="41">
        <v>3520</v>
      </c>
      <c r="K54" s="41">
        <v>653</v>
      </c>
      <c r="L54" s="41">
        <v>70.048000000000002</v>
      </c>
      <c r="M54" s="41">
        <v>12.9947</v>
      </c>
      <c r="N54" s="41"/>
      <c r="O54" s="41"/>
      <c r="P54" s="41"/>
      <c r="Q54" s="41"/>
      <c r="R54" s="41">
        <v>4134</v>
      </c>
      <c r="S54" s="41">
        <v>73.998599999999996</v>
      </c>
      <c r="T54" s="41"/>
      <c r="U54" s="41"/>
      <c r="V54" s="41">
        <v>8307</v>
      </c>
      <c r="W54" s="41">
        <v>157.04129999999998</v>
      </c>
      <c r="X54" s="41"/>
      <c r="Y54" s="41"/>
      <c r="Z54" s="6">
        <f>0</f>
        <v>0</v>
      </c>
      <c r="AA54" s="6">
        <f t="shared" si="1"/>
        <v>157.04129999999998</v>
      </c>
      <c r="AB54" t="e">
        <f>IF(ISBLANK(Table1[[#This Row],[FY2425_Cost]])=TRUE,#N/A,Table1[[#This Row],[FY2425_Cost]])</f>
        <v>#N/A</v>
      </c>
      <c r="AC54" s="6" t="e">
        <f t="shared" si="2"/>
        <v>#N/A</v>
      </c>
      <c r="AD54" s="6" t="e">
        <f>SUMIFS($AB$3:AB54,$B$3:B54,B54)</f>
        <v>#N/A</v>
      </c>
      <c r="AE54" s="6">
        <f t="shared" si="3"/>
        <v>1752.69710574693</v>
      </c>
      <c r="AF54" s="6">
        <f t="shared" si="4"/>
        <v>1752.69710574693</v>
      </c>
      <c r="AG54" s="6">
        <f>VLOOKUP(Table1[[#This Row],[PracticeCode]],$AP$3:$AS$345,4,FALSE)</f>
        <v>1752.69710574693</v>
      </c>
      <c r="AH54" s="27">
        <f t="shared" si="5"/>
        <v>127362.65635094358</v>
      </c>
      <c r="AI54" s="6" t="e">
        <f t="shared" si="6"/>
        <v>#N/A</v>
      </c>
      <c r="AP54" s="2" t="s">
        <v>390</v>
      </c>
      <c r="AQ54" s="41">
        <v>3049.6868843165594</v>
      </c>
      <c r="AR54" s="41">
        <v>0</v>
      </c>
      <c r="AS54">
        <f t="shared" si="7"/>
        <v>3049.6868843165594</v>
      </c>
    </row>
    <row r="55" spans="1:45" x14ac:dyDescent="0.35">
      <c r="A55" t="str">
        <f t="shared" si="0"/>
        <v>ACTON LANE MEDICAL CENTREActonEalingE85687Jan10</v>
      </c>
      <c r="B55" s="41" t="s">
        <v>512</v>
      </c>
      <c r="C55" s="41" t="s">
        <v>435</v>
      </c>
      <c r="D55" s="41" t="s">
        <v>12</v>
      </c>
      <c r="E55" s="41" t="s">
        <v>13</v>
      </c>
      <c r="F55" s="41" t="s">
        <v>13</v>
      </c>
      <c r="G55" s="41" t="s">
        <v>765</v>
      </c>
      <c r="H55" s="41">
        <v>10</v>
      </c>
      <c r="I55" s="41">
        <v>3894.8824572153999</v>
      </c>
      <c r="J55" s="41">
        <v>2228</v>
      </c>
      <c r="K55" s="41">
        <v>536</v>
      </c>
      <c r="L55" s="41">
        <v>44.337200000000003</v>
      </c>
      <c r="M55" s="41">
        <v>10.666400000000001</v>
      </c>
      <c r="N55" s="41"/>
      <c r="O55" s="41"/>
      <c r="P55" s="41"/>
      <c r="Q55" s="41"/>
      <c r="R55" s="41">
        <v>3224</v>
      </c>
      <c r="S55" s="41">
        <v>57.709600000000002</v>
      </c>
      <c r="T55" s="41"/>
      <c r="U55" s="41"/>
      <c r="V55" s="41">
        <v>5988</v>
      </c>
      <c r="W55" s="41">
        <v>112.7132</v>
      </c>
      <c r="X55" s="41"/>
      <c r="Y55" s="41"/>
      <c r="Z55" s="6">
        <f>0</f>
        <v>0</v>
      </c>
      <c r="AA55" s="6">
        <f t="shared" si="1"/>
        <v>112.7132</v>
      </c>
      <c r="AB55" t="e">
        <f>IF(ISBLANK(Table1[[#This Row],[FY2425_Cost]])=TRUE,#N/A,Table1[[#This Row],[FY2425_Cost]])</f>
        <v>#N/A</v>
      </c>
      <c r="AC55" s="6" t="e">
        <f t="shared" si="2"/>
        <v>#N/A</v>
      </c>
      <c r="AD55" s="6" t="e">
        <f>SUMIFS($AB$3:AB55,$B$3:B55,B55)</f>
        <v>#N/A</v>
      </c>
      <c r="AE55" s="6">
        <f t="shared" si="3"/>
        <v>1752.69710574693</v>
      </c>
      <c r="AF55" s="6">
        <f t="shared" si="4"/>
        <v>1752.69710574693</v>
      </c>
      <c r="AG55" s="6">
        <f>VLOOKUP(Table1[[#This Row],[PracticeCode]],$AP$3:$AS$345,4,FALSE)</f>
        <v>1752.69710574693</v>
      </c>
      <c r="AH55" s="27">
        <f t="shared" si="5"/>
        <v>127362.65635094358</v>
      </c>
      <c r="AI55" s="6" t="e">
        <f t="shared" si="6"/>
        <v>#N/A</v>
      </c>
      <c r="AP55" s="2" t="s">
        <v>181</v>
      </c>
      <c r="AQ55" s="41">
        <v>3089.0905031802463</v>
      </c>
      <c r="AR55" s="41">
        <v>0</v>
      </c>
      <c r="AS55">
        <f t="shared" si="7"/>
        <v>3089.0905031802463</v>
      </c>
    </row>
    <row r="56" spans="1:45" x14ac:dyDescent="0.35">
      <c r="A56" t="str">
        <f t="shared" si="0"/>
        <v>ACTON LANE MEDICAL CENTREActonEalingE85687Jul4</v>
      </c>
      <c r="B56" s="41" t="s">
        <v>512</v>
      </c>
      <c r="C56" s="41" t="s">
        <v>435</v>
      </c>
      <c r="D56" s="41" t="s">
        <v>12</v>
      </c>
      <c r="E56" s="41" t="s">
        <v>13</v>
      </c>
      <c r="F56" s="41" t="s">
        <v>13</v>
      </c>
      <c r="G56" s="41" t="s">
        <v>759</v>
      </c>
      <c r="H56" s="41">
        <v>4</v>
      </c>
      <c r="I56" s="41">
        <v>3894.8824572153999</v>
      </c>
      <c r="J56" s="41">
        <v>1321</v>
      </c>
      <c r="K56" s="41">
        <v>0</v>
      </c>
      <c r="L56" s="41">
        <v>24.438499999999998</v>
      </c>
      <c r="M56" s="41">
        <v>0</v>
      </c>
      <c r="N56" s="41">
        <v>2344</v>
      </c>
      <c r="O56" s="41">
        <v>311</v>
      </c>
      <c r="P56" s="41">
        <v>46.645600000000002</v>
      </c>
      <c r="Q56" s="41">
        <v>6.1889000000000003</v>
      </c>
      <c r="R56" s="41">
        <v>2912</v>
      </c>
      <c r="S56" s="41">
        <v>52.1248</v>
      </c>
      <c r="T56" s="41">
        <v>3848</v>
      </c>
      <c r="U56" s="41">
        <v>84.656000000000006</v>
      </c>
      <c r="V56" s="41">
        <v>4233</v>
      </c>
      <c r="W56" s="41">
        <v>76.563299999999998</v>
      </c>
      <c r="X56" s="41">
        <v>6503</v>
      </c>
      <c r="Y56" s="41">
        <v>137.4905</v>
      </c>
      <c r="Z56" s="6">
        <f>0</f>
        <v>0</v>
      </c>
      <c r="AA56" s="6">
        <f t="shared" si="1"/>
        <v>76.563299999999998</v>
      </c>
      <c r="AB56">
        <f>IF(ISBLANK(Table1[[#This Row],[FY2425_Cost]])=TRUE,#N/A,Table1[[#This Row],[FY2425_Cost]])</f>
        <v>137.4905</v>
      </c>
      <c r="AC56" s="6">
        <f t="shared" si="2"/>
        <v>60.927199999999999</v>
      </c>
      <c r="AD56" s="6" t="e">
        <f>SUMIFS($AB$3:AB56,$B$3:B56,B56)</f>
        <v>#N/A</v>
      </c>
      <c r="AE56" s="6">
        <f t="shared" si="3"/>
        <v>1752.69710574693</v>
      </c>
      <c r="AF56" s="6">
        <f t="shared" si="4"/>
        <v>1752.69710574693</v>
      </c>
      <c r="AG56" s="6">
        <f>VLOOKUP(Table1[[#This Row],[PracticeCode]],$AP$3:$AS$345,4,FALSE)</f>
        <v>1752.69710574693</v>
      </c>
      <c r="AH56" s="27">
        <f t="shared" si="5"/>
        <v>127362.65635094358</v>
      </c>
      <c r="AI56" s="6" t="e">
        <f t="shared" si="6"/>
        <v>#N/A</v>
      </c>
      <c r="AP56" s="2" t="s">
        <v>317</v>
      </c>
      <c r="AQ56" s="41">
        <v>2505.9685919974472</v>
      </c>
      <c r="AR56" s="41">
        <v>0</v>
      </c>
      <c r="AS56">
        <f t="shared" si="7"/>
        <v>2505.9685919974472</v>
      </c>
    </row>
    <row r="57" spans="1:45" x14ac:dyDescent="0.35">
      <c r="A57" t="str">
        <f t="shared" si="0"/>
        <v>ACTON LANE MEDICAL CENTREActonEalingE85687Jun3</v>
      </c>
      <c r="B57" s="41" t="s">
        <v>512</v>
      </c>
      <c r="C57" s="41" t="s">
        <v>435</v>
      </c>
      <c r="D57" s="41" t="s">
        <v>12</v>
      </c>
      <c r="E57" s="41" t="s">
        <v>13</v>
      </c>
      <c r="F57" s="41" t="s">
        <v>13</v>
      </c>
      <c r="G57" s="41" t="s">
        <v>758</v>
      </c>
      <c r="H57" s="41">
        <v>3</v>
      </c>
      <c r="I57" s="41">
        <v>3894.8824572153999</v>
      </c>
      <c r="J57" s="41">
        <v>1878</v>
      </c>
      <c r="K57" s="41">
        <v>0</v>
      </c>
      <c r="L57" s="41">
        <v>34.742999999999995</v>
      </c>
      <c r="M57" s="41">
        <v>0</v>
      </c>
      <c r="N57" s="41">
        <v>2222</v>
      </c>
      <c r="O57" s="41">
        <v>0</v>
      </c>
      <c r="P57" s="41">
        <v>44.217800000000004</v>
      </c>
      <c r="Q57" s="41">
        <v>0</v>
      </c>
      <c r="R57" s="41">
        <v>2807</v>
      </c>
      <c r="S57" s="41">
        <v>50.2453</v>
      </c>
      <c r="T57" s="41">
        <v>3087</v>
      </c>
      <c r="U57" s="41">
        <v>67.914000000000001</v>
      </c>
      <c r="V57" s="41">
        <v>4685</v>
      </c>
      <c r="W57" s="41">
        <v>84.988299999999995</v>
      </c>
      <c r="X57" s="41">
        <v>5309</v>
      </c>
      <c r="Y57" s="41">
        <v>112.1318</v>
      </c>
      <c r="Z57" s="6">
        <f>0</f>
        <v>0</v>
      </c>
      <c r="AA57" s="6">
        <f t="shared" si="1"/>
        <v>84.988299999999995</v>
      </c>
      <c r="AB57">
        <f>IF(ISBLANK(Table1[[#This Row],[FY2425_Cost]])=TRUE,#N/A,Table1[[#This Row],[FY2425_Cost]])</f>
        <v>112.1318</v>
      </c>
      <c r="AC57" s="6">
        <f t="shared" si="2"/>
        <v>27.143500000000003</v>
      </c>
      <c r="AD57" s="6" t="e">
        <f>SUMIFS($AB$3:AB57,$B$3:B57,B57)</f>
        <v>#N/A</v>
      </c>
      <c r="AE57" s="6">
        <f t="shared" si="3"/>
        <v>1752.69710574693</v>
      </c>
      <c r="AF57" s="6">
        <f t="shared" si="4"/>
        <v>1752.69710574693</v>
      </c>
      <c r="AG57" s="6">
        <f>VLOOKUP(Table1[[#This Row],[PracticeCode]],$AP$3:$AS$345,4,FALSE)</f>
        <v>1752.69710574693</v>
      </c>
      <c r="AH57" s="27">
        <f t="shared" si="5"/>
        <v>127362.65635094358</v>
      </c>
      <c r="AI57" s="6" t="e">
        <f t="shared" si="6"/>
        <v>#N/A</v>
      </c>
      <c r="AP57" s="2" t="s">
        <v>252</v>
      </c>
      <c r="AQ57" s="41">
        <v>2523.2783478499396</v>
      </c>
      <c r="AR57" s="41">
        <v>0</v>
      </c>
      <c r="AS57">
        <f t="shared" si="7"/>
        <v>2523.2783478499396</v>
      </c>
    </row>
    <row r="58" spans="1:45" x14ac:dyDescent="0.35">
      <c r="A58" t="str">
        <f t="shared" si="0"/>
        <v>ACTON LANE MEDICAL CENTREActonEalingE85687Mar12</v>
      </c>
      <c r="B58" s="41" t="s">
        <v>512</v>
      </c>
      <c r="C58" s="41" t="s">
        <v>435</v>
      </c>
      <c r="D58" s="41" t="s">
        <v>12</v>
      </c>
      <c r="E58" s="41" t="s">
        <v>13</v>
      </c>
      <c r="F58" s="41" t="s">
        <v>13</v>
      </c>
      <c r="G58" s="41" t="s">
        <v>767</v>
      </c>
      <c r="H58" s="41">
        <v>12</v>
      </c>
      <c r="I58" s="41">
        <v>3894.8824572153999</v>
      </c>
      <c r="J58" s="41">
        <v>3774</v>
      </c>
      <c r="K58" s="41">
        <v>322</v>
      </c>
      <c r="L58" s="41">
        <v>75.10260000000001</v>
      </c>
      <c r="M58" s="41">
        <v>6.4077999999999999</v>
      </c>
      <c r="N58" s="41"/>
      <c r="O58" s="41"/>
      <c r="P58" s="41"/>
      <c r="Q58" s="41"/>
      <c r="R58" s="41">
        <v>3185</v>
      </c>
      <c r="S58" s="41">
        <v>57.011499999999998</v>
      </c>
      <c r="T58" s="41"/>
      <c r="U58" s="41"/>
      <c r="V58" s="41">
        <v>7281</v>
      </c>
      <c r="W58" s="41">
        <v>138.52190000000002</v>
      </c>
      <c r="X58" s="41"/>
      <c r="Y58" s="41"/>
      <c r="Z58" s="6">
        <f>0</f>
        <v>0</v>
      </c>
      <c r="AA58" s="6">
        <f t="shared" si="1"/>
        <v>138.52190000000002</v>
      </c>
      <c r="AB58" t="e">
        <f>IF(ISBLANK(Table1[[#This Row],[FY2425_Cost]])=TRUE,#N/A,Table1[[#This Row],[FY2425_Cost]])</f>
        <v>#N/A</v>
      </c>
      <c r="AC58" s="6" t="e">
        <f t="shared" si="2"/>
        <v>#N/A</v>
      </c>
      <c r="AD58" s="6" t="e">
        <f>SUMIFS($AB$3:AB58,$B$3:B58,B58)</f>
        <v>#N/A</v>
      </c>
      <c r="AE58" s="6">
        <f t="shared" si="3"/>
        <v>1752.69710574693</v>
      </c>
      <c r="AF58" s="6">
        <f t="shared" si="4"/>
        <v>1752.69710574693</v>
      </c>
      <c r="AG58" s="6">
        <f>VLOOKUP(Table1[[#This Row],[PracticeCode]],$AP$3:$AS$345,4,FALSE)</f>
        <v>1752.69710574693</v>
      </c>
      <c r="AH58" s="27">
        <f t="shared" si="5"/>
        <v>127362.65635094358</v>
      </c>
      <c r="AI58" s="6" t="e">
        <f t="shared" si="6"/>
        <v>#N/A</v>
      </c>
      <c r="AP58" s="2" t="s">
        <v>370</v>
      </c>
      <c r="AQ58" s="41">
        <v>1904.9877787055673</v>
      </c>
      <c r="AR58" s="41">
        <v>0</v>
      </c>
      <c r="AS58">
        <f t="shared" si="7"/>
        <v>1904.9877787055673</v>
      </c>
    </row>
    <row r="59" spans="1:45" x14ac:dyDescent="0.35">
      <c r="A59" t="str">
        <f t="shared" si="0"/>
        <v>ACTON LANE MEDICAL CENTREActonEalingE85687May2</v>
      </c>
      <c r="B59" s="41" t="s">
        <v>512</v>
      </c>
      <c r="C59" s="41" t="s">
        <v>435</v>
      </c>
      <c r="D59" s="41" t="s">
        <v>12</v>
      </c>
      <c r="E59" s="41" t="s">
        <v>13</v>
      </c>
      <c r="F59" s="41" t="s">
        <v>13</v>
      </c>
      <c r="G59" s="41" t="s">
        <v>757</v>
      </c>
      <c r="H59" s="41">
        <v>2</v>
      </c>
      <c r="I59" s="41">
        <v>3894.8824572153999</v>
      </c>
      <c r="J59" s="41">
        <v>367</v>
      </c>
      <c r="K59" s="41">
        <v>190</v>
      </c>
      <c r="L59" s="41">
        <v>6.7894999999999994</v>
      </c>
      <c r="M59" s="41">
        <v>3.5149999999999997</v>
      </c>
      <c r="N59" s="41">
        <v>2339</v>
      </c>
      <c r="O59" s="41">
        <v>523</v>
      </c>
      <c r="P59" s="41">
        <v>46.546100000000003</v>
      </c>
      <c r="Q59" s="41">
        <v>10.4077</v>
      </c>
      <c r="R59" s="41">
        <v>2063</v>
      </c>
      <c r="S59" s="41">
        <v>36.927700000000002</v>
      </c>
      <c r="T59" s="41">
        <v>3238</v>
      </c>
      <c r="U59" s="41">
        <v>71.236000000000004</v>
      </c>
      <c r="V59" s="41">
        <v>2620</v>
      </c>
      <c r="W59" s="41">
        <v>47.232199999999999</v>
      </c>
      <c r="X59" s="41">
        <v>6100</v>
      </c>
      <c r="Y59" s="41">
        <v>128.18979999999999</v>
      </c>
      <c r="Z59" s="6">
        <f>0</f>
        <v>0</v>
      </c>
      <c r="AA59" s="6">
        <f t="shared" si="1"/>
        <v>47.232199999999999</v>
      </c>
      <c r="AB59">
        <f>IF(ISBLANK(Table1[[#This Row],[FY2425_Cost]])=TRUE,#N/A,Table1[[#This Row],[FY2425_Cost]])</f>
        <v>128.18979999999999</v>
      </c>
      <c r="AC59" s="6">
        <f t="shared" si="2"/>
        <v>80.957599999999985</v>
      </c>
      <c r="AD59" s="6" t="e">
        <f>SUMIFS($AB$3:AB59,$B$3:B59,B59)</f>
        <v>#N/A</v>
      </c>
      <c r="AE59" s="6">
        <f t="shared" si="3"/>
        <v>1752.69710574693</v>
      </c>
      <c r="AF59" s="6">
        <f t="shared" si="4"/>
        <v>1752.69710574693</v>
      </c>
      <c r="AG59" s="6">
        <f>VLOOKUP(Table1[[#This Row],[PracticeCode]],$AP$3:$AS$345,4,FALSE)</f>
        <v>1752.69710574693</v>
      </c>
      <c r="AH59" s="27">
        <f t="shared" si="5"/>
        <v>127362.65635094358</v>
      </c>
      <c r="AI59" s="6" t="e">
        <f t="shared" si="6"/>
        <v>#N/A</v>
      </c>
      <c r="AP59" s="2" t="s">
        <v>371</v>
      </c>
      <c r="AQ59" s="41">
        <v>2211.417881151885</v>
      </c>
      <c r="AR59" s="41">
        <v>0</v>
      </c>
      <c r="AS59">
        <f t="shared" si="7"/>
        <v>2211.417881151885</v>
      </c>
    </row>
    <row r="60" spans="1:45" x14ac:dyDescent="0.35">
      <c r="A60" t="str">
        <f t="shared" si="0"/>
        <v>ACTON LANE MEDICAL CENTREActonEalingE85687Nov8</v>
      </c>
      <c r="B60" s="41" t="s">
        <v>512</v>
      </c>
      <c r="C60" s="41" t="s">
        <v>435</v>
      </c>
      <c r="D60" s="41" t="s">
        <v>12</v>
      </c>
      <c r="E60" s="41" t="s">
        <v>13</v>
      </c>
      <c r="F60" s="41" t="s">
        <v>13</v>
      </c>
      <c r="G60" s="41" t="s">
        <v>763</v>
      </c>
      <c r="H60" s="41">
        <v>8</v>
      </c>
      <c r="I60" s="41">
        <v>3894.8824572153999</v>
      </c>
      <c r="J60" s="41">
        <v>29840</v>
      </c>
      <c r="K60" s="41">
        <v>584</v>
      </c>
      <c r="L60" s="41">
        <v>593.81600000000003</v>
      </c>
      <c r="M60" s="41">
        <v>11.621600000000001</v>
      </c>
      <c r="N60" s="41"/>
      <c r="O60" s="41"/>
      <c r="P60" s="41"/>
      <c r="Q60" s="41"/>
      <c r="R60" s="41">
        <v>3317</v>
      </c>
      <c r="S60" s="41">
        <v>59.374299999999998</v>
      </c>
      <c r="T60" s="41"/>
      <c r="U60" s="41"/>
      <c r="V60" s="41">
        <v>33741</v>
      </c>
      <c r="W60" s="41">
        <v>664.81189999999992</v>
      </c>
      <c r="X60" s="41"/>
      <c r="Y60" s="41"/>
      <c r="Z60" s="6">
        <f>0</f>
        <v>0</v>
      </c>
      <c r="AA60" s="6">
        <f t="shared" si="1"/>
        <v>664.81189999999992</v>
      </c>
      <c r="AB60" t="e">
        <f>IF(ISBLANK(Table1[[#This Row],[FY2425_Cost]])=TRUE,#N/A,Table1[[#This Row],[FY2425_Cost]])</f>
        <v>#N/A</v>
      </c>
      <c r="AC60" s="6" t="e">
        <f t="shared" si="2"/>
        <v>#N/A</v>
      </c>
      <c r="AD60" s="6" t="e">
        <f>SUMIFS($AB$3:AB60,$B$3:B60,B60)</f>
        <v>#N/A</v>
      </c>
      <c r="AE60" s="6">
        <f t="shared" si="3"/>
        <v>1752.69710574693</v>
      </c>
      <c r="AF60" s="6">
        <f t="shared" si="4"/>
        <v>1752.69710574693</v>
      </c>
      <c r="AG60" s="6">
        <f>VLOOKUP(Table1[[#This Row],[PracticeCode]],$AP$3:$AS$345,4,FALSE)</f>
        <v>1752.69710574693</v>
      </c>
      <c r="AH60" s="27">
        <f t="shared" si="5"/>
        <v>127362.65635094358</v>
      </c>
      <c r="AI60" s="6" t="e">
        <f t="shared" si="6"/>
        <v>#N/A</v>
      </c>
      <c r="AP60" s="2" t="s">
        <v>162</v>
      </c>
      <c r="AQ60" s="41">
        <v>2074.9402765315845</v>
      </c>
      <c r="AR60" s="41">
        <v>0</v>
      </c>
      <c r="AS60">
        <f t="shared" si="7"/>
        <v>2074.9402765315845</v>
      </c>
    </row>
    <row r="61" spans="1:45" x14ac:dyDescent="0.35">
      <c r="A61" t="str">
        <f t="shared" si="0"/>
        <v>ACTON LANE MEDICAL CENTREActonEalingE85687Oct7</v>
      </c>
      <c r="B61" s="41" t="s">
        <v>512</v>
      </c>
      <c r="C61" s="41" t="s">
        <v>435</v>
      </c>
      <c r="D61" s="41" t="s">
        <v>12</v>
      </c>
      <c r="E61" s="41" t="s">
        <v>13</v>
      </c>
      <c r="F61" s="41" t="s">
        <v>13</v>
      </c>
      <c r="G61" s="41" t="s">
        <v>762</v>
      </c>
      <c r="H61" s="41">
        <v>7</v>
      </c>
      <c r="I61" s="41">
        <v>3894.8824572153999</v>
      </c>
      <c r="J61" s="41">
        <v>1802</v>
      </c>
      <c r="K61" s="41">
        <v>955</v>
      </c>
      <c r="L61" s="41">
        <v>35.8598</v>
      </c>
      <c r="M61" s="41">
        <v>19.0045</v>
      </c>
      <c r="N61" s="41">
        <v>0</v>
      </c>
      <c r="O61" s="41">
        <v>1699</v>
      </c>
      <c r="P61" s="41">
        <v>0</v>
      </c>
      <c r="Q61" s="41">
        <v>38.227499999999999</v>
      </c>
      <c r="R61" s="41">
        <v>4621</v>
      </c>
      <c r="S61" s="41">
        <v>82.715900000000005</v>
      </c>
      <c r="T61" s="41">
        <v>4162</v>
      </c>
      <c r="U61" s="41">
        <v>91.563999999999993</v>
      </c>
      <c r="V61" s="41">
        <v>7378</v>
      </c>
      <c r="W61" s="41">
        <v>137.58019999999999</v>
      </c>
      <c r="X61" s="41">
        <v>5861</v>
      </c>
      <c r="Y61" s="41">
        <v>129.79149999999998</v>
      </c>
      <c r="Z61" s="6">
        <f>0</f>
        <v>0</v>
      </c>
      <c r="AA61" s="6">
        <f t="shared" si="1"/>
        <v>137.58019999999999</v>
      </c>
      <c r="AB61">
        <f>IF(ISBLANK(Table1[[#This Row],[FY2425_Cost]])=TRUE,#N/A,Table1[[#This Row],[FY2425_Cost]])</f>
        <v>129.79149999999998</v>
      </c>
      <c r="AC61" s="6">
        <f t="shared" si="2"/>
        <v>-7.7887000000000057</v>
      </c>
      <c r="AD61" s="6" t="e">
        <f>SUMIFS($AB$3:AB61,$B$3:B61,B61)</f>
        <v>#N/A</v>
      </c>
      <c r="AE61" s="6">
        <f t="shared" si="3"/>
        <v>1752.69710574693</v>
      </c>
      <c r="AF61" s="6">
        <f t="shared" si="4"/>
        <v>1752.69710574693</v>
      </c>
      <c r="AG61" s="6">
        <f>VLOOKUP(Table1[[#This Row],[PracticeCode]],$AP$3:$AS$345,4,FALSE)</f>
        <v>1752.69710574693</v>
      </c>
      <c r="AH61" s="27">
        <f t="shared" si="5"/>
        <v>127362.65635094358</v>
      </c>
      <c r="AI61" s="6" t="e">
        <f t="shared" si="6"/>
        <v>#N/A</v>
      </c>
      <c r="AP61" s="2" t="s">
        <v>19</v>
      </c>
      <c r="AQ61" s="41">
        <v>2418.0182041333774</v>
      </c>
      <c r="AR61" s="41">
        <v>0</v>
      </c>
      <c r="AS61">
        <f t="shared" si="7"/>
        <v>2418.0182041333774</v>
      </c>
    </row>
    <row r="62" spans="1:45" x14ac:dyDescent="0.35">
      <c r="A62" t="str">
        <f t="shared" si="0"/>
        <v>ACTON LANE MEDICAL CENTREActonEalingE85687Sep6</v>
      </c>
      <c r="B62" s="41" t="s">
        <v>512</v>
      </c>
      <c r="C62" s="41" t="s">
        <v>435</v>
      </c>
      <c r="D62" s="41" t="s">
        <v>12</v>
      </c>
      <c r="E62" s="41" t="s">
        <v>13</v>
      </c>
      <c r="F62" s="41" t="s">
        <v>13</v>
      </c>
      <c r="G62" s="41" t="s">
        <v>761</v>
      </c>
      <c r="H62" s="41">
        <v>6</v>
      </c>
      <c r="I62" s="41">
        <v>3894.8824572153999</v>
      </c>
      <c r="J62" s="41">
        <v>1310</v>
      </c>
      <c r="K62" s="41">
        <v>0</v>
      </c>
      <c r="L62" s="41">
        <v>26.069000000000003</v>
      </c>
      <c r="M62" s="41">
        <v>0</v>
      </c>
      <c r="N62" s="41">
        <v>3389</v>
      </c>
      <c r="O62" s="41">
        <v>2915</v>
      </c>
      <c r="P62" s="41">
        <v>76.252499999999998</v>
      </c>
      <c r="Q62" s="41">
        <v>65.587499999999991</v>
      </c>
      <c r="R62" s="41">
        <v>3202</v>
      </c>
      <c r="S62" s="41">
        <v>57.315800000000003</v>
      </c>
      <c r="T62" s="41">
        <v>4111</v>
      </c>
      <c r="U62" s="41">
        <v>90.441999999999993</v>
      </c>
      <c r="V62" s="41">
        <v>4512</v>
      </c>
      <c r="W62" s="41">
        <v>83.384800000000013</v>
      </c>
      <c r="X62" s="41">
        <v>10415</v>
      </c>
      <c r="Y62" s="41">
        <v>232.28199999999998</v>
      </c>
      <c r="Z62" s="6">
        <f>0</f>
        <v>0</v>
      </c>
      <c r="AA62" s="6">
        <f t="shared" si="1"/>
        <v>83.384800000000013</v>
      </c>
      <c r="AB62">
        <f>IF(ISBLANK(Table1[[#This Row],[FY2425_Cost]])=TRUE,#N/A,Table1[[#This Row],[FY2425_Cost]])</f>
        <v>232.28199999999998</v>
      </c>
      <c r="AC62" s="6">
        <f t="shared" si="2"/>
        <v>148.89719999999997</v>
      </c>
      <c r="AD62" s="6" t="e">
        <f>SUMIFS($AB$3:AB62,$B$3:B62,B62)</f>
        <v>#N/A</v>
      </c>
      <c r="AE62" s="6">
        <f t="shared" si="3"/>
        <v>1752.69710574693</v>
      </c>
      <c r="AF62" s="6">
        <f t="shared" si="4"/>
        <v>1752.69710574693</v>
      </c>
      <c r="AG62" s="6">
        <f>VLOOKUP(Table1[[#This Row],[PracticeCode]],$AP$3:$AS$345,4,FALSE)</f>
        <v>1752.69710574693</v>
      </c>
      <c r="AH62" s="27">
        <f t="shared" si="5"/>
        <v>127362.65635094358</v>
      </c>
      <c r="AI62" s="6" t="e">
        <f t="shared" si="6"/>
        <v>#N/A</v>
      </c>
      <c r="AP62" s="2" t="s">
        <v>237</v>
      </c>
      <c r="AQ62" s="41">
        <v>3838.6191629723853</v>
      </c>
      <c r="AR62" s="41">
        <v>0</v>
      </c>
      <c r="AS62">
        <f t="shared" si="7"/>
        <v>3838.6191629723853</v>
      </c>
    </row>
    <row r="63" spans="1:45" x14ac:dyDescent="0.35">
      <c r="A63" t="str">
        <f t="shared" si="0"/>
        <v>ACTON LANE SURGERYHarness SouthBrentE84645Apr1</v>
      </c>
      <c r="B63" s="41" t="s">
        <v>587</v>
      </c>
      <c r="C63" s="41" t="s">
        <v>489</v>
      </c>
      <c r="D63" s="41" t="s">
        <v>18</v>
      </c>
      <c r="E63" s="41" t="s">
        <v>237</v>
      </c>
      <c r="F63" s="41" t="s">
        <v>237</v>
      </c>
      <c r="G63" s="41" t="s">
        <v>756</v>
      </c>
      <c r="H63" s="41">
        <v>1</v>
      </c>
      <c r="I63" s="41">
        <v>8530.2648066053007</v>
      </c>
      <c r="J63" s="41">
        <v>88623</v>
      </c>
      <c r="K63" s="41">
        <v>630</v>
      </c>
      <c r="L63" s="41">
        <v>1639.5255</v>
      </c>
      <c r="M63" s="41">
        <v>11.654999999999999</v>
      </c>
      <c r="N63" s="41">
        <v>14828</v>
      </c>
      <c r="O63" s="41">
        <v>35253</v>
      </c>
      <c r="P63" s="41">
        <v>295.0772</v>
      </c>
      <c r="Q63" s="41">
        <v>701.53470000000004</v>
      </c>
      <c r="R63" s="41">
        <v>0</v>
      </c>
      <c r="S63" s="41">
        <v>0</v>
      </c>
      <c r="T63" s="41">
        <v>1114</v>
      </c>
      <c r="U63" s="41">
        <v>24.507999999999999</v>
      </c>
      <c r="V63" s="41">
        <v>89253</v>
      </c>
      <c r="W63" s="41">
        <v>1651.1804999999999</v>
      </c>
      <c r="X63" s="41">
        <v>51195</v>
      </c>
      <c r="Y63" s="41">
        <v>1021.1199000000001</v>
      </c>
      <c r="Z63" s="6">
        <f>0</f>
        <v>0</v>
      </c>
      <c r="AA63" s="6">
        <f t="shared" si="1"/>
        <v>1651.1804999999999</v>
      </c>
      <c r="AB63">
        <f>IF(ISBLANK(Table1[[#This Row],[FY2425_Cost]])=TRUE,#N/A,Table1[[#This Row],[FY2425_Cost]])</f>
        <v>1021.1199000000001</v>
      </c>
      <c r="AC63" s="6">
        <f t="shared" si="2"/>
        <v>-630.06059999999979</v>
      </c>
      <c r="AD63" s="6">
        <f>SUMIFS($AB$3:AB63,$B$3:B63,B63)</f>
        <v>1021.1199000000001</v>
      </c>
      <c r="AE63" s="6">
        <f t="shared" si="3"/>
        <v>3838.6191629723853</v>
      </c>
      <c r="AF63" s="6">
        <f t="shared" si="4"/>
        <v>3838.6191629723853</v>
      </c>
      <c r="AG63" s="6">
        <f>VLOOKUP(Table1[[#This Row],[PracticeCode]],$AP$3:$AS$345,4,FALSE)</f>
        <v>3838.6191629723853</v>
      </c>
      <c r="AH63" s="27">
        <f t="shared" si="5"/>
        <v>278939.65917599335</v>
      </c>
      <c r="AI63" s="6">
        <f t="shared" si="6"/>
        <v>0</v>
      </c>
      <c r="AP63" s="2" t="s">
        <v>369</v>
      </c>
      <c r="AQ63" s="41">
        <v>2522.8934405348268</v>
      </c>
      <c r="AR63" s="41">
        <v>0</v>
      </c>
      <c r="AS63">
        <f t="shared" si="7"/>
        <v>2522.8934405348268</v>
      </c>
    </row>
    <row r="64" spans="1:45" x14ac:dyDescent="0.35">
      <c r="A64" t="str">
        <f t="shared" si="0"/>
        <v>ACTON LANE SURGERYHarness SouthBrentE84645Aug5</v>
      </c>
      <c r="B64" s="41" t="s">
        <v>587</v>
      </c>
      <c r="C64" s="41" t="s">
        <v>489</v>
      </c>
      <c r="D64" s="41" t="s">
        <v>18</v>
      </c>
      <c r="E64" s="41" t="s">
        <v>237</v>
      </c>
      <c r="F64" s="41" t="s">
        <v>237</v>
      </c>
      <c r="G64" s="41" t="s">
        <v>760</v>
      </c>
      <c r="H64" s="41">
        <v>5</v>
      </c>
      <c r="I64" s="41">
        <v>8530.2648066053007</v>
      </c>
      <c r="J64" s="41">
        <v>18884</v>
      </c>
      <c r="K64" s="41">
        <v>7</v>
      </c>
      <c r="L64" s="41">
        <v>349.35399999999998</v>
      </c>
      <c r="M64" s="41">
        <v>0.1295</v>
      </c>
      <c r="N64" s="41">
        <v>13637</v>
      </c>
      <c r="O64" s="41">
        <v>1275</v>
      </c>
      <c r="P64" s="41">
        <v>271.37630000000001</v>
      </c>
      <c r="Q64" s="41">
        <v>25.372500000000002</v>
      </c>
      <c r="R64" s="41">
        <v>1324</v>
      </c>
      <c r="S64" s="41">
        <v>23.6996</v>
      </c>
      <c r="T64" s="41">
        <v>1720</v>
      </c>
      <c r="U64" s="41">
        <v>37.840000000000003</v>
      </c>
      <c r="V64" s="41">
        <v>20215</v>
      </c>
      <c r="W64" s="41">
        <v>373.18309999999997</v>
      </c>
      <c r="X64" s="41">
        <v>16632</v>
      </c>
      <c r="Y64" s="41">
        <v>334.58879999999999</v>
      </c>
      <c r="Z64" s="6">
        <f>0</f>
        <v>0</v>
      </c>
      <c r="AA64" s="6">
        <f t="shared" si="1"/>
        <v>373.18309999999997</v>
      </c>
      <c r="AB64">
        <f>IF(ISBLANK(Table1[[#This Row],[FY2425_Cost]])=TRUE,#N/A,Table1[[#This Row],[FY2425_Cost]])</f>
        <v>334.58879999999999</v>
      </c>
      <c r="AC64" s="6">
        <f t="shared" si="2"/>
        <v>-38.594299999999976</v>
      </c>
      <c r="AD64" s="6">
        <f>SUMIFS($AB$3:AB64,$B$3:B64,B64)</f>
        <v>1355.7087000000001</v>
      </c>
      <c r="AE64" s="6">
        <f t="shared" si="3"/>
        <v>3838.6191629723853</v>
      </c>
      <c r="AF64" s="6">
        <f t="shared" si="4"/>
        <v>3838.6191629723853</v>
      </c>
      <c r="AG64" s="6">
        <f>VLOOKUP(Table1[[#This Row],[PracticeCode]],$AP$3:$AS$345,4,FALSE)</f>
        <v>3838.6191629723853</v>
      </c>
      <c r="AH64" s="27">
        <f t="shared" si="5"/>
        <v>278939.65917599335</v>
      </c>
      <c r="AI64" s="6">
        <f t="shared" si="6"/>
        <v>0</v>
      </c>
      <c r="AP64" s="2" t="s">
        <v>182</v>
      </c>
      <c r="AQ64" s="41">
        <v>1703.156663230209</v>
      </c>
      <c r="AR64" s="41">
        <v>0</v>
      </c>
      <c r="AS64">
        <f t="shared" si="7"/>
        <v>1703.156663230209</v>
      </c>
    </row>
    <row r="65" spans="1:45" x14ac:dyDescent="0.35">
      <c r="A65" t="str">
        <f t="shared" si="0"/>
        <v>ACTON LANE SURGERYHarness SouthBrentE84645Dec9</v>
      </c>
      <c r="B65" s="41" t="s">
        <v>587</v>
      </c>
      <c r="C65" s="41" t="s">
        <v>489</v>
      </c>
      <c r="D65" s="41" t="s">
        <v>18</v>
      </c>
      <c r="E65" s="41" t="s">
        <v>237</v>
      </c>
      <c r="F65" s="41" t="s">
        <v>237</v>
      </c>
      <c r="G65" s="41" t="s">
        <v>764</v>
      </c>
      <c r="H65" s="41">
        <v>9</v>
      </c>
      <c r="I65" s="41">
        <v>8530.2648066053007</v>
      </c>
      <c r="J65" s="41">
        <v>14990</v>
      </c>
      <c r="K65" s="41">
        <v>328</v>
      </c>
      <c r="L65" s="41">
        <v>298.30099999999999</v>
      </c>
      <c r="M65" s="41">
        <v>6.5272000000000006</v>
      </c>
      <c r="N65" s="41"/>
      <c r="O65" s="41"/>
      <c r="P65" s="41"/>
      <c r="Q65" s="41"/>
      <c r="R65" s="41">
        <v>1152</v>
      </c>
      <c r="S65" s="41">
        <v>20.620799999999999</v>
      </c>
      <c r="T65" s="41"/>
      <c r="U65" s="41"/>
      <c r="V65" s="41">
        <v>16470</v>
      </c>
      <c r="W65" s="41">
        <v>325.44899999999996</v>
      </c>
      <c r="X65" s="41"/>
      <c r="Y65" s="41"/>
      <c r="Z65" s="6">
        <f>0</f>
        <v>0</v>
      </c>
      <c r="AA65" s="6">
        <f t="shared" si="1"/>
        <v>325.44899999999996</v>
      </c>
      <c r="AB65" t="e">
        <f>IF(ISBLANK(Table1[[#This Row],[FY2425_Cost]])=TRUE,#N/A,Table1[[#This Row],[FY2425_Cost]])</f>
        <v>#N/A</v>
      </c>
      <c r="AC65" s="6" t="e">
        <f t="shared" si="2"/>
        <v>#N/A</v>
      </c>
      <c r="AD65" s="6" t="e">
        <f>SUMIFS($AB$3:AB65,$B$3:B65,B65)</f>
        <v>#N/A</v>
      </c>
      <c r="AE65" s="6">
        <f t="shared" si="3"/>
        <v>3838.6191629723853</v>
      </c>
      <c r="AF65" s="6">
        <f t="shared" si="4"/>
        <v>3838.6191629723853</v>
      </c>
      <c r="AG65" s="6">
        <f>VLOOKUP(Table1[[#This Row],[PracticeCode]],$AP$3:$AS$345,4,FALSE)</f>
        <v>3838.6191629723853</v>
      </c>
      <c r="AH65" s="27">
        <f t="shared" si="5"/>
        <v>278939.65917599335</v>
      </c>
      <c r="AI65" s="6" t="e">
        <f t="shared" si="6"/>
        <v>#N/A</v>
      </c>
      <c r="AP65" s="2" t="s">
        <v>413</v>
      </c>
      <c r="AQ65" s="41">
        <v>1169.728024842648</v>
      </c>
      <c r="AR65" s="41">
        <v>0</v>
      </c>
      <c r="AS65">
        <f t="shared" si="7"/>
        <v>1169.728024842648</v>
      </c>
    </row>
    <row r="66" spans="1:45" x14ac:dyDescent="0.35">
      <c r="A66" t="str">
        <f t="shared" si="0"/>
        <v>ACTON LANE SURGERYHarness SouthBrentE84645Feb11</v>
      </c>
      <c r="B66" s="41" t="s">
        <v>587</v>
      </c>
      <c r="C66" s="41" t="s">
        <v>489</v>
      </c>
      <c r="D66" s="41" t="s">
        <v>18</v>
      </c>
      <c r="E66" s="41" t="s">
        <v>237</v>
      </c>
      <c r="F66" s="41" t="s">
        <v>237</v>
      </c>
      <c r="G66" s="41" t="s">
        <v>766</v>
      </c>
      <c r="H66" s="41">
        <v>11</v>
      </c>
      <c r="I66" s="41">
        <v>8530.2648066053007</v>
      </c>
      <c r="J66" s="41">
        <v>17088</v>
      </c>
      <c r="K66" s="41">
        <v>185</v>
      </c>
      <c r="L66" s="41">
        <v>340.05119999999999</v>
      </c>
      <c r="M66" s="41">
        <v>3.6815000000000002</v>
      </c>
      <c r="N66" s="41"/>
      <c r="O66" s="41"/>
      <c r="P66" s="41"/>
      <c r="Q66" s="41"/>
      <c r="R66" s="41">
        <v>1394</v>
      </c>
      <c r="S66" s="41">
        <v>24.9526</v>
      </c>
      <c r="T66" s="41"/>
      <c r="U66" s="41"/>
      <c r="V66" s="41">
        <v>18667</v>
      </c>
      <c r="W66" s="41">
        <v>368.68530000000004</v>
      </c>
      <c r="X66" s="41"/>
      <c r="Y66" s="41"/>
      <c r="Z66" s="6">
        <f>0</f>
        <v>0</v>
      </c>
      <c r="AA66" s="6">
        <f t="shared" si="1"/>
        <v>368.68530000000004</v>
      </c>
      <c r="AB66" t="e">
        <f>IF(ISBLANK(Table1[[#This Row],[FY2425_Cost]])=TRUE,#N/A,Table1[[#This Row],[FY2425_Cost]])</f>
        <v>#N/A</v>
      </c>
      <c r="AC66" s="6" t="e">
        <f t="shared" si="2"/>
        <v>#N/A</v>
      </c>
      <c r="AD66" s="6" t="e">
        <f>SUMIFS($AB$3:AB66,$B$3:B66,B66)</f>
        <v>#N/A</v>
      </c>
      <c r="AE66" s="6">
        <f t="shared" si="3"/>
        <v>3838.6191629723853</v>
      </c>
      <c r="AF66" s="6">
        <f t="shared" si="4"/>
        <v>3838.6191629723853</v>
      </c>
      <c r="AG66" s="6">
        <f>VLOOKUP(Table1[[#This Row],[PracticeCode]],$AP$3:$AS$345,4,FALSE)</f>
        <v>3838.6191629723853</v>
      </c>
      <c r="AH66" s="27">
        <f t="shared" si="5"/>
        <v>278939.65917599335</v>
      </c>
      <c r="AI66" s="6" t="e">
        <f t="shared" si="6"/>
        <v>#N/A</v>
      </c>
      <c r="AP66" s="2" t="s">
        <v>260</v>
      </c>
      <c r="AQ66" s="41">
        <v>2706.0043957914781</v>
      </c>
      <c r="AR66" s="41">
        <v>0</v>
      </c>
      <c r="AS66">
        <f t="shared" si="7"/>
        <v>2706.0043957914781</v>
      </c>
    </row>
    <row r="67" spans="1:45" x14ac:dyDescent="0.35">
      <c r="A67" t="str">
        <f t="shared" ref="A67:A130" si="8">CONCATENATE(B67,C67,D67,E67,G67,H67)</f>
        <v>ACTON LANE SURGERYHarness SouthBrentE84645Jan10</v>
      </c>
      <c r="B67" s="41" t="s">
        <v>587</v>
      </c>
      <c r="C67" s="41" t="s">
        <v>489</v>
      </c>
      <c r="D67" s="41" t="s">
        <v>18</v>
      </c>
      <c r="E67" s="41" t="s">
        <v>237</v>
      </c>
      <c r="F67" s="41" t="s">
        <v>237</v>
      </c>
      <c r="G67" s="41" t="s">
        <v>765</v>
      </c>
      <c r="H67" s="41">
        <v>10</v>
      </c>
      <c r="I67" s="41">
        <v>8530.2648066053007</v>
      </c>
      <c r="J67" s="41">
        <v>15681</v>
      </c>
      <c r="K67" s="41">
        <v>45521</v>
      </c>
      <c r="L67" s="41">
        <v>312.05189999999999</v>
      </c>
      <c r="M67" s="41">
        <v>905.86790000000008</v>
      </c>
      <c r="N67" s="41"/>
      <c r="O67" s="41"/>
      <c r="P67" s="41"/>
      <c r="Q67" s="41"/>
      <c r="R67" s="41">
        <v>1372</v>
      </c>
      <c r="S67" s="41">
        <v>24.558800000000002</v>
      </c>
      <c r="T67" s="41"/>
      <c r="U67" s="41"/>
      <c r="V67" s="41">
        <v>62574</v>
      </c>
      <c r="W67" s="41">
        <v>1242.4786000000001</v>
      </c>
      <c r="X67" s="41"/>
      <c r="Y67" s="41"/>
      <c r="Z67" s="6">
        <f>0</f>
        <v>0</v>
      </c>
      <c r="AA67" s="6">
        <f t="shared" ref="AA67:AA130" si="9">IFERROR(W67*1,#N/A)</f>
        <v>1242.4786000000001</v>
      </c>
      <c r="AB67" t="e">
        <f>IF(ISBLANK(Table1[[#This Row],[FY2425_Cost]])=TRUE,#N/A,Table1[[#This Row],[FY2425_Cost]])</f>
        <v>#N/A</v>
      </c>
      <c r="AC67" s="6" t="e">
        <f t="shared" ref="AC67:AC130" si="10">AB67-AA67</f>
        <v>#N/A</v>
      </c>
      <c r="AD67" s="6" t="e">
        <f>SUMIFS($AB$3:AB67,$B$3:B67,B67)</f>
        <v>#N/A</v>
      </c>
      <c r="AE67" s="6">
        <f t="shared" ref="AE67:AE130" si="11">IFERROR(I67*$AE$1,#N/A)</f>
        <v>3838.6191629723853</v>
      </c>
      <c r="AF67" s="6">
        <f t="shared" ref="AF67:AF130" si="12">AE67+Z67</f>
        <v>3838.6191629723853</v>
      </c>
      <c r="AG67" s="6">
        <f>VLOOKUP(Table1[[#This Row],[PracticeCode]],$AP$3:$AS$345,4,FALSE)</f>
        <v>3838.6191629723853</v>
      </c>
      <c r="AH67" s="27">
        <f t="shared" ref="AH67:AH130" si="13">IFERROR(I67*$AH$1,#N/A)</f>
        <v>278939.65917599335</v>
      </c>
      <c r="AI67" s="6" t="e">
        <f t="shared" ref="AI67:AI130" si="14">IF(AD67-AF67&lt;=0,0,AD67-AF67)</f>
        <v>#N/A</v>
      </c>
      <c r="AP67" s="2" t="s">
        <v>27</v>
      </c>
      <c r="AQ67" s="41">
        <v>2158.6655724950115</v>
      </c>
      <c r="AR67" s="41">
        <v>0</v>
      </c>
      <c r="AS67">
        <f t="shared" si="7"/>
        <v>2158.6655724950115</v>
      </c>
    </row>
    <row r="68" spans="1:45" x14ac:dyDescent="0.35">
      <c r="A68" t="str">
        <f t="shared" si="8"/>
        <v>ACTON LANE SURGERYHarness SouthBrentE84645Jul4</v>
      </c>
      <c r="B68" s="41" t="s">
        <v>587</v>
      </c>
      <c r="C68" s="41" t="s">
        <v>489</v>
      </c>
      <c r="D68" s="41" t="s">
        <v>18</v>
      </c>
      <c r="E68" s="41" t="s">
        <v>237</v>
      </c>
      <c r="F68" s="41" t="s">
        <v>237</v>
      </c>
      <c r="G68" s="41" t="s">
        <v>759</v>
      </c>
      <c r="H68" s="41">
        <v>4</v>
      </c>
      <c r="I68" s="41">
        <v>8530.2648066053007</v>
      </c>
      <c r="J68" s="41">
        <v>17412</v>
      </c>
      <c r="K68" s="41">
        <v>8</v>
      </c>
      <c r="L68" s="41">
        <v>322.12199999999996</v>
      </c>
      <c r="M68" s="41">
        <v>0.14799999999999999</v>
      </c>
      <c r="N68" s="41">
        <v>14177</v>
      </c>
      <c r="O68" s="41">
        <v>762</v>
      </c>
      <c r="P68" s="41">
        <v>282.1223</v>
      </c>
      <c r="Q68" s="41">
        <v>15.1638</v>
      </c>
      <c r="R68" s="41">
        <v>850</v>
      </c>
      <c r="S68" s="41">
        <v>15.215</v>
      </c>
      <c r="T68" s="41">
        <v>1931</v>
      </c>
      <c r="U68" s="41">
        <v>42.481999999999999</v>
      </c>
      <c r="V68" s="41">
        <v>18270</v>
      </c>
      <c r="W68" s="41">
        <v>337.48499999999996</v>
      </c>
      <c r="X68" s="41">
        <v>16870</v>
      </c>
      <c r="Y68" s="41">
        <v>339.7681</v>
      </c>
      <c r="Z68" s="6">
        <f>0</f>
        <v>0</v>
      </c>
      <c r="AA68" s="6">
        <f t="shared" si="9"/>
        <v>337.48499999999996</v>
      </c>
      <c r="AB68">
        <f>IF(ISBLANK(Table1[[#This Row],[FY2425_Cost]])=TRUE,#N/A,Table1[[#This Row],[FY2425_Cost]])</f>
        <v>339.7681</v>
      </c>
      <c r="AC68" s="6">
        <f t="shared" si="10"/>
        <v>2.2831000000000472</v>
      </c>
      <c r="AD68" s="6" t="e">
        <f>SUMIFS($AB$3:AB68,$B$3:B68,B68)</f>
        <v>#N/A</v>
      </c>
      <c r="AE68" s="6">
        <f t="shared" si="11"/>
        <v>3838.6191629723853</v>
      </c>
      <c r="AF68" s="6">
        <f t="shared" si="12"/>
        <v>3838.6191629723853</v>
      </c>
      <c r="AG68" s="6">
        <f>VLOOKUP(Table1[[#This Row],[PracticeCode]],$AP$3:$AS$345,4,FALSE)</f>
        <v>3838.6191629723853</v>
      </c>
      <c r="AH68" s="27">
        <f t="shared" si="13"/>
        <v>278939.65917599335</v>
      </c>
      <c r="AI68" s="6" t="e">
        <f t="shared" si="14"/>
        <v>#N/A</v>
      </c>
      <c r="AP68" s="2" t="s">
        <v>180</v>
      </c>
      <c r="AQ68" s="41">
        <v>3001.3164750147121</v>
      </c>
      <c r="AR68" s="41">
        <v>0</v>
      </c>
      <c r="AS68">
        <f t="shared" ref="AS68:AS131" si="15">SUM(AQ68:AR68)</f>
        <v>3001.3164750147121</v>
      </c>
    </row>
    <row r="69" spans="1:45" x14ac:dyDescent="0.35">
      <c r="A69" t="str">
        <f t="shared" si="8"/>
        <v>ACTON LANE SURGERYHarness SouthBrentE84645Jun3</v>
      </c>
      <c r="B69" s="41" t="s">
        <v>587</v>
      </c>
      <c r="C69" s="41" t="s">
        <v>489</v>
      </c>
      <c r="D69" s="41" t="s">
        <v>18</v>
      </c>
      <c r="E69" s="41" t="s">
        <v>237</v>
      </c>
      <c r="F69" s="41" t="s">
        <v>237</v>
      </c>
      <c r="G69" s="41" t="s">
        <v>758</v>
      </c>
      <c r="H69" s="41">
        <v>3</v>
      </c>
      <c r="I69" s="41">
        <v>8530.2648066053007</v>
      </c>
      <c r="J69" s="41">
        <v>21581</v>
      </c>
      <c r="K69" s="41">
        <v>809</v>
      </c>
      <c r="L69" s="41">
        <v>399.24849999999998</v>
      </c>
      <c r="M69" s="41">
        <v>14.9665</v>
      </c>
      <c r="N69" s="41">
        <v>35788</v>
      </c>
      <c r="O69" s="41">
        <v>2450</v>
      </c>
      <c r="P69" s="41">
        <v>712.18119999999999</v>
      </c>
      <c r="Q69" s="41">
        <v>48.755000000000003</v>
      </c>
      <c r="R69" s="41">
        <v>0</v>
      </c>
      <c r="S69" s="41">
        <v>0</v>
      </c>
      <c r="T69" s="41">
        <v>1192</v>
      </c>
      <c r="U69" s="41">
        <v>26.224</v>
      </c>
      <c r="V69" s="41">
        <v>22390</v>
      </c>
      <c r="W69" s="41">
        <v>414.21499999999997</v>
      </c>
      <c r="X69" s="41">
        <v>39430</v>
      </c>
      <c r="Y69" s="41">
        <v>787.16020000000003</v>
      </c>
      <c r="Z69" s="6">
        <f>0</f>
        <v>0</v>
      </c>
      <c r="AA69" s="6">
        <f t="shared" si="9"/>
        <v>414.21499999999997</v>
      </c>
      <c r="AB69">
        <f>IF(ISBLANK(Table1[[#This Row],[FY2425_Cost]])=TRUE,#N/A,Table1[[#This Row],[FY2425_Cost]])</f>
        <v>787.16020000000003</v>
      </c>
      <c r="AC69" s="6">
        <f t="shared" si="10"/>
        <v>372.94520000000006</v>
      </c>
      <c r="AD69" s="6" t="e">
        <f>SUMIFS($AB$3:AB69,$B$3:B69,B69)</f>
        <v>#N/A</v>
      </c>
      <c r="AE69" s="6">
        <f t="shared" si="11"/>
        <v>3838.6191629723853</v>
      </c>
      <c r="AF69" s="6">
        <f t="shared" si="12"/>
        <v>3838.6191629723853</v>
      </c>
      <c r="AG69" s="6">
        <f>VLOOKUP(Table1[[#This Row],[PracticeCode]],$AP$3:$AS$345,4,FALSE)</f>
        <v>3838.6191629723853</v>
      </c>
      <c r="AH69" s="27">
        <f t="shared" si="13"/>
        <v>278939.65917599335</v>
      </c>
      <c r="AI69" s="6" t="e">
        <f t="shared" si="14"/>
        <v>#N/A</v>
      </c>
      <c r="AP69" s="2" t="s">
        <v>220</v>
      </c>
      <c r="AQ69" s="41">
        <v>4051.1728691663939</v>
      </c>
      <c r="AR69" s="41">
        <v>0</v>
      </c>
      <c r="AS69">
        <f t="shared" si="15"/>
        <v>4051.1728691663939</v>
      </c>
    </row>
    <row r="70" spans="1:45" x14ac:dyDescent="0.35">
      <c r="A70" t="str">
        <f t="shared" si="8"/>
        <v>ACTON LANE SURGERYHarness SouthBrentE84645Mar12</v>
      </c>
      <c r="B70" s="41" t="s">
        <v>587</v>
      </c>
      <c r="C70" s="41" t="s">
        <v>489</v>
      </c>
      <c r="D70" s="41" t="s">
        <v>18</v>
      </c>
      <c r="E70" s="41" t="s">
        <v>237</v>
      </c>
      <c r="F70" s="41" t="s">
        <v>237</v>
      </c>
      <c r="G70" s="41" t="s">
        <v>767</v>
      </c>
      <c r="H70" s="41">
        <v>12</v>
      </c>
      <c r="I70" s="41">
        <v>8530.2648066053007</v>
      </c>
      <c r="J70" s="41">
        <v>15218</v>
      </c>
      <c r="K70" s="41">
        <v>669</v>
      </c>
      <c r="L70" s="41">
        <v>302.83820000000003</v>
      </c>
      <c r="M70" s="41">
        <v>13.3131</v>
      </c>
      <c r="N70" s="41"/>
      <c r="O70" s="41"/>
      <c r="P70" s="41"/>
      <c r="Q70" s="41"/>
      <c r="R70" s="41">
        <v>1238</v>
      </c>
      <c r="S70" s="41">
        <v>22.1602</v>
      </c>
      <c r="T70" s="41"/>
      <c r="U70" s="41"/>
      <c r="V70" s="41">
        <v>17125</v>
      </c>
      <c r="W70" s="41">
        <v>338.31150000000002</v>
      </c>
      <c r="X70" s="41"/>
      <c r="Y70" s="41"/>
      <c r="Z70" s="6">
        <f>0</f>
        <v>0</v>
      </c>
      <c r="AA70" s="6">
        <f t="shared" si="9"/>
        <v>338.31150000000002</v>
      </c>
      <c r="AB70" t="e">
        <f>IF(ISBLANK(Table1[[#This Row],[FY2425_Cost]])=TRUE,#N/A,Table1[[#This Row],[FY2425_Cost]])</f>
        <v>#N/A</v>
      </c>
      <c r="AC70" s="6" t="e">
        <f t="shared" si="10"/>
        <v>#N/A</v>
      </c>
      <c r="AD70" s="6" t="e">
        <f>SUMIFS($AB$3:AB70,$B$3:B70,B70)</f>
        <v>#N/A</v>
      </c>
      <c r="AE70" s="6">
        <f t="shared" si="11"/>
        <v>3838.6191629723853</v>
      </c>
      <c r="AF70" s="6">
        <f t="shared" si="12"/>
        <v>3838.6191629723853</v>
      </c>
      <c r="AG70" s="6">
        <f>VLOOKUP(Table1[[#This Row],[PracticeCode]],$AP$3:$AS$345,4,FALSE)</f>
        <v>3838.6191629723853</v>
      </c>
      <c r="AH70" s="27">
        <f t="shared" si="13"/>
        <v>278939.65917599335</v>
      </c>
      <c r="AI70" s="6" t="e">
        <f t="shared" si="14"/>
        <v>#N/A</v>
      </c>
      <c r="AP70" s="2" t="s">
        <v>67</v>
      </c>
      <c r="AQ70" s="41">
        <v>2154.9965316186194</v>
      </c>
      <c r="AR70" s="41">
        <v>0</v>
      </c>
      <c r="AS70">
        <f t="shared" si="15"/>
        <v>2154.9965316186194</v>
      </c>
    </row>
    <row r="71" spans="1:45" x14ac:dyDescent="0.35">
      <c r="A71" t="str">
        <f t="shared" si="8"/>
        <v>ACTON LANE SURGERYHarness SouthBrentE84645May2</v>
      </c>
      <c r="B71" s="41" t="s">
        <v>587</v>
      </c>
      <c r="C71" s="41" t="s">
        <v>489</v>
      </c>
      <c r="D71" s="41" t="s">
        <v>18</v>
      </c>
      <c r="E71" s="41" t="s">
        <v>237</v>
      </c>
      <c r="F71" s="41" t="s">
        <v>237</v>
      </c>
      <c r="G71" s="41" t="s">
        <v>757</v>
      </c>
      <c r="H71" s="41">
        <v>2</v>
      </c>
      <c r="I71" s="41">
        <v>8530.2648066053007</v>
      </c>
      <c r="J71" s="41">
        <v>20572</v>
      </c>
      <c r="K71" s="41">
        <v>64</v>
      </c>
      <c r="L71" s="41">
        <v>380.58199999999999</v>
      </c>
      <c r="M71" s="41">
        <v>1.1839999999999999</v>
      </c>
      <c r="N71" s="41">
        <v>13114</v>
      </c>
      <c r="O71" s="41">
        <v>10143</v>
      </c>
      <c r="P71" s="41">
        <v>260.96860000000004</v>
      </c>
      <c r="Q71" s="41">
        <v>201.84570000000002</v>
      </c>
      <c r="R71" s="41">
        <v>0</v>
      </c>
      <c r="S71" s="41">
        <v>0</v>
      </c>
      <c r="T71" s="41">
        <v>1264</v>
      </c>
      <c r="U71" s="41">
        <v>27.808</v>
      </c>
      <c r="V71" s="41">
        <v>20636</v>
      </c>
      <c r="W71" s="41">
        <v>381.76600000000002</v>
      </c>
      <c r="X71" s="41">
        <v>24521</v>
      </c>
      <c r="Y71" s="41">
        <v>490.62230000000005</v>
      </c>
      <c r="Z71" s="6">
        <f>0</f>
        <v>0</v>
      </c>
      <c r="AA71" s="6">
        <f t="shared" si="9"/>
        <v>381.76600000000002</v>
      </c>
      <c r="AB71">
        <f>IF(ISBLANK(Table1[[#This Row],[FY2425_Cost]])=TRUE,#N/A,Table1[[#This Row],[FY2425_Cost]])</f>
        <v>490.62230000000005</v>
      </c>
      <c r="AC71" s="6">
        <f t="shared" si="10"/>
        <v>108.85630000000003</v>
      </c>
      <c r="AD71" s="6" t="e">
        <f>SUMIFS($AB$3:AB71,$B$3:B71,B71)</f>
        <v>#N/A</v>
      </c>
      <c r="AE71" s="6">
        <f t="shared" si="11"/>
        <v>3838.6191629723853</v>
      </c>
      <c r="AF71" s="6">
        <f t="shared" si="12"/>
        <v>3838.6191629723853</v>
      </c>
      <c r="AG71" s="6">
        <f>VLOOKUP(Table1[[#This Row],[PracticeCode]],$AP$3:$AS$345,4,FALSE)</f>
        <v>3838.6191629723853</v>
      </c>
      <c r="AH71" s="27">
        <f t="shared" si="13"/>
        <v>278939.65917599335</v>
      </c>
      <c r="AI71" s="6" t="e">
        <f t="shared" si="14"/>
        <v>#N/A</v>
      </c>
      <c r="AP71" s="2" t="s">
        <v>155</v>
      </c>
      <c r="AQ71" s="41">
        <v>1412.4453367061385</v>
      </c>
      <c r="AR71" s="41">
        <v>0</v>
      </c>
      <c r="AS71">
        <f t="shared" si="15"/>
        <v>1412.4453367061385</v>
      </c>
    </row>
    <row r="72" spans="1:45" x14ac:dyDescent="0.35">
      <c r="A72" t="str">
        <f t="shared" si="8"/>
        <v>ACTON LANE SURGERYHarness SouthBrentE84645Nov8</v>
      </c>
      <c r="B72" s="41" t="s">
        <v>587</v>
      </c>
      <c r="C72" s="41" t="s">
        <v>489</v>
      </c>
      <c r="D72" s="41" t="s">
        <v>18</v>
      </c>
      <c r="E72" s="41" t="s">
        <v>237</v>
      </c>
      <c r="F72" s="41" t="s">
        <v>237</v>
      </c>
      <c r="G72" s="41" t="s">
        <v>763</v>
      </c>
      <c r="H72" s="41">
        <v>8</v>
      </c>
      <c r="I72" s="41">
        <v>8530.2648066053007</v>
      </c>
      <c r="J72" s="41">
        <v>18503</v>
      </c>
      <c r="K72" s="41">
        <v>20618</v>
      </c>
      <c r="L72" s="41">
        <v>368.2097</v>
      </c>
      <c r="M72" s="41">
        <v>410.29820000000001</v>
      </c>
      <c r="N72" s="41"/>
      <c r="O72" s="41"/>
      <c r="P72" s="41"/>
      <c r="Q72" s="41"/>
      <c r="R72" s="41">
        <v>1348</v>
      </c>
      <c r="S72" s="41">
        <v>24.129200000000001</v>
      </c>
      <c r="T72" s="41"/>
      <c r="U72" s="41"/>
      <c r="V72" s="41">
        <v>40469</v>
      </c>
      <c r="W72" s="41">
        <v>802.63710000000003</v>
      </c>
      <c r="X72" s="41"/>
      <c r="Y72" s="41"/>
      <c r="Z72" s="6">
        <f>0</f>
        <v>0</v>
      </c>
      <c r="AA72" s="6">
        <f t="shared" si="9"/>
        <v>802.63710000000003</v>
      </c>
      <c r="AB72" t="e">
        <f>IF(ISBLANK(Table1[[#This Row],[FY2425_Cost]])=TRUE,#N/A,Table1[[#This Row],[FY2425_Cost]])</f>
        <v>#N/A</v>
      </c>
      <c r="AC72" s="6" t="e">
        <f t="shared" si="10"/>
        <v>#N/A</v>
      </c>
      <c r="AD72" s="6" t="e">
        <f>SUMIFS($AB$3:AB72,$B$3:B72,B72)</f>
        <v>#N/A</v>
      </c>
      <c r="AE72" s="6">
        <f t="shared" si="11"/>
        <v>3838.6191629723853</v>
      </c>
      <c r="AF72" s="6">
        <f t="shared" si="12"/>
        <v>3838.6191629723853</v>
      </c>
      <c r="AG72" s="6">
        <f>VLOOKUP(Table1[[#This Row],[PracticeCode]],$AP$3:$AS$345,4,FALSE)</f>
        <v>3838.6191629723853</v>
      </c>
      <c r="AH72" s="27">
        <f t="shared" si="13"/>
        <v>278939.65917599335</v>
      </c>
      <c r="AI72" s="6" t="e">
        <f t="shared" si="14"/>
        <v>#N/A</v>
      </c>
      <c r="AP72" s="2" t="s">
        <v>251</v>
      </c>
      <c r="AQ72" s="41">
        <v>1922.29915293261</v>
      </c>
      <c r="AR72" s="41">
        <v>0</v>
      </c>
      <c r="AS72">
        <f t="shared" si="15"/>
        <v>1922.29915293261</v>
      </c>
    </row>
    <row r="73" spans="1:45" x14ac:dyDescent="0.35">
      <c r="A73" t="str">
        <f t="shared" si="8"/>
        <v>ACTON LANE SURGERYHarness SouthBrentE84645Oct7</v>
      </c>
      <c r="B73" s="41" t="s">
        <v>587</v>
      </c>
      <c r="C73" s="41" t="s">
        <v>489</v>
      </c>
      <c r="D73" s="41" t="s">
        <v>18</v>
      </c>
      <c r="E73" s="41" t="s">
        <v>237</v>
      </c>
      <c r="F73" s="41" t="s">
        <v>237</v>
      </c>
      <c r="G73" s="41" t="s">
        <v>762</v>
      </c>
      <c r="H73" s="41">
        <v>7</v>
      </c>
      <c r="I73" s="41">
        <v>8530.2648066053007</v>
      </c>
      <c r="J73" s="41">
        <v>18561</v>
      </c>
      <c r="K73" s="41">
        <v>3260</v>
      </c>
      <c r="L73" s="41">
        <v>369.3639</v>
      </c>
      <c r="M73" s="41">
        <v>64.874000000000009</v>
      </c>
      <c r="N73" s="41">
        <v>0</v>
      </c>
      <c r="O73" s="41">
        <v>15586</v>
      </c>
      <c r="P73" s="41">
        <v>0</v>
      </c>
      <c r="Q73" s="41">
        <v>350.685</v>
      </c>
      <c r="R73" s="41">
        <v>1332</v>
      </c>
      <c r="S73" s="41">
        <v>23.8428</v>
      </c>
      <c r="T73" s="41">
        <v>1684</v>
      </c>
      <c r="U73" s="41">
        <v>37.048000000000002</v>
      </c>
      <c r="V73" s="41">
        <v>23153</v>
      </c>
      <c r="W73" s="41">
        <v>458.08070000000004</v>
      </c>
      <c r="X73" s="41">
        <v>17270</v>
      </c>
      <c r="Y73" s="41">
        <v>387.733</v>
      </c>
      <c r="Z73" s="6">
        <f>0</f>
        <v>0</v>
      </c>
      <c r="AA73" s="6">
        <f t="shared" si="9"/>
        <v>458.08070000000004</v>
      </c>
      <c r="AB73">
        <f>IF(ISBLANK(Table1[[#This Row],[FY2425_Cost]])=TRUE,#N/A,Table1[[#This Row],[FY2425_Cost]])</f>
        <v>387.733</v>
      </c>
      <c r="AC73" s="6">
        <f t="shared" si="10"/>
        <v>-70.347700000000032</v>
      </c>
      <c r="AD73" s="6" t="e">
        <f>SUMIFS($AB$3:AB73,$B$3:B73,B73)</f>
        <v>#N/A</v>
      </c>
      <c r="AE73" s="6">
        <f t="shared" si="11"/>
        <v>3838.6191629723853</v>
      </c>
      <c r="AF73" s="6">
        <f t="shared" si="12"/>
        <v>3838.6191629723853</v>
      </c>
      <c r="AG73" s="6">
        <f>VLOOKUP(Table1[[#This Row],[PracticeCode]],$AP$3:$AS$345,4,FALSE)</f>
        <v>3838.6191629723853</v>
      </c>
      <c r="AH73" s="27">
        <f t="shared" si="13"/>
        <v>278939.65917599335</v>
      </c>
      <c r="AI73" s="6" t="e">
        <f t="shared" si="14"/>
        <v>#N/A</v>
      </c>
      <c r="AP73" s="2" t="s">
        <v>156</v>
      </c>
      <c r="AQ73" s="41">
        <v>1958.6745033344012</v>
      </c>
      <c r="AR73" s="41">
        <v>0</v>
      </c>
      <c r="AS73">
        <f t="shared" si="15"/>
        <v>1958.6745033344012</v>
      </c>
    </row>
    <row r="74" spans="1:45" x14ac:dyDescent="0.35">
      <c r="A74" t="str">
        <f t="shared" si="8"/>
        <v>ACTON LANE SURGERYHarness SouthBrentE84645Sep6</v>
      </c>
      <c r="B74" s="41" t="s">
        <v>587</v>
      </c>
      <c r="C74" s="41" t="s">
        <v>489</v>
      </c>
      <c r="D74" s="41" t="s">
        <v>18</v>
      </c>
      <c r="E74" s="41" t="s">
        <v>237</v>
      </c>
      <c r="F74" s="41" t="s">
        <v>237</v>
      </c>
      <c r="G74" s="41" t="s">
        <v>761</v>
      </c>
      <c r="H74" s="41">
        <v>6</v>
      </c>
      <c r="I74" s="41">
        <v>8530.2648066053007</v>
      </c>
      <c r="J74" s="41">
        <v>17980</v>
      </c>
      <c r="K74" s="41">
        <v>10914</v>
      </c>
      <c r="L74" s="41">
        <v>357.80200000000002</v>
      </c>
      <c r="M74" s="41">
        <v>217.18860000000001</v>
      </c>
      <c r="N74" s="41">
        <v>14528</v>
      </c>
      <c r="O74" s="41">
        <v>5807</v>
      </c>
      <c r="P74" s="41">
        <v>326.88</v>
      </c>
      <c r="Q74" s="41">
        <v>130.6575</v>
      </c>
      <c r="R74" s="41">
        <v>1288</v>
      </c>
      <c r="S74" s="41">
        <v>23.055199999999999</v>
      </c>
      <c r="T74" s="41">
        <v>1650</v>
      </c>
      <c r="U74" s="41">
        <v>36.299999999999997</v>
      </c>
      <c r="V74" s="41">
        <v>30182</v>
      </c>
      <c r="W74" s="41">
        <v>598.0458000000001</v>
      </c>
      <c r="X74" s="41">
        <v>21985</v>
      </c>
      <c r="Y74" s="41">
        <v>493.83750000000003</v>
      </c>
      <c r="Z74" s="6">
        <f>0</f>
        <v>0</v>
      </c>
      <c r="AA74" s="6">
        <f t="shared" si="9"/>
        <v>598.0458000000001</v>
      </c>
      <c r="AB74">
        <f>IF(ISBLANK(Table1[[#This Row],[FY2425_Cost]])=TRUE,#N/A,Table1[[#This Row],[FY2425_Cost]])</f>
        <v>493.83750000000003</v>
      </c>
      <c r="AC74" s="6">
        <f t="shared" si="10"/>
        <v>-104.20830000000007</v>
      </c>
      <c r="AD74" s="6" t="e">
        <f>SUMIFS($AB$3:AB74,$B$3:B74,B74)</f>
        <v>#N/A</v>
      </c>
      <c r="AE74" s="6">
        <f t="shared" si="11"/>
        <v>3838.6191629723853</v>
      </c>
      <c r="AF74" s="6">
        <f t="shared" si="12"/>
        <v>3838.6191629723853</v>
      </c>
      <c r="AG74" s="6">
        <f>VLOOKUP(Table1[[#This Row],[PracticeCode]],$AP$3:$AS$345,4,FALSE)</f>
        <v>3838.6191629723853</v>
      </c>
      <c r="AH74" s="27">
        <f t="shared" si="13"/>
        <v>278939.65917599335</v>
      </c>
      <c r="AI74" s="6" t="e">
        <f t="shared" si="14"/>
        <v>#N/A</v>
      </c>
      <c r="AP74" s="2" t="s">
        <v>376</v>
      </c>
      <c r="AQ74" s="41">
        <v>2096.8708781146051</v>
      </c>
      <c r="AR74" s="41">
        <v>0</v>
      </c>
      <c r="AS74">
        <f t="shared" si="15"/>
        <v>2096.8708781146051</v>
      </c>
    </row>
    <row r="75" spans="1:45" x14ac:dyDescent="0.35">
      <c r="A75" t="str">
        <f t="shared" si="8"/>
        <v>ACTON TOWN MEDICAL CENTREActonEalingE85617Apr1</v>
      </c>
      <c r="B75" s="41" t="s">
        <v>676</v>
      </c>
      <c r="C75" s="41" t="s">
        <v>435</v>
      </c>
      <c r="D75" s="41" t="s">
        <v>12</v>
      </c>
      <c r="E75" s="41" t="s">
        <v>14</v>
      </c>
      <c r="F75" s="41" t="s">
        <v>14</v>
      </c>
      <c r="G75" s="41" t="s">
        <v>756</v>
      </c>
      <c r="H75" s="41">
        <v>1</v>
      </c>
      <c r="I75" s="41">
        <v>2392.8406157285199</v>
      </c>
      <c r="J75" s="41">
        <v>207</v>
      </c>
      <c r="K75" s="41">
        <v>0</v>
      </c>
      <c r="L75" s="41">
        <v>3.8294999999999999</v>
      </c>
      <c r="M75" s="41">
        <v>0</v>
      </c>
      <c r="N75" s="41">
        <v>283</v>
      </c>
      <c r="O75" s="41">
        <v>0</v>
      </c>
      <c r="P75" s="41">
        <v>5.6317000000000004</v>
      </c>
      <c r="Q75" s="41">
        <v>0</v>
      </c>
      <c r="R75" s="41">
        <v>803</v>
      </c>
      <c r="S75" s="41">
        <v>14.373699999999999</v>
      </c>
      <c r="T75" s="41">
        <v>1415</v>
      </c>
      <c r="U75" s="41">
        <v>31.13</v>
      </c>
      <c r="V75" s="41">
        <v>1010</v>
      </c>
      <c r="W75" s="41">
        <v>18.203199999999999</v>
      </c>
      <c r="X75" s="41">
        <v>1698</v>
      </c>
      <c r="Y75" s="41">
        <v>36.761699999999998</v>
      </c>
      <c r="Z75" s="6">
        <f>0</f>
        <v>0</v>
      </c>
      <c r="AA75" s="6">
        <f t="shared" si="9"/>
        <v>18.203199999999999</v>
      </c>
      <c r="AB75">
        <f>IF(ISBLANK(Table1[[#This Row],[FY2425_Cost]])=TRUE,#N/A,Table1[[#This Row],[FY2425_Cost]])</f>
        <v>36.761699999999998</v>
      </c>
      <c r="AC75" s="6">
        <f t="shared" si="10"/>
        <v>18.558499999999999</v>
      </c>
      <c r="AD75" s="6">
        <f>SUMIFS($AB$3:AB75,$B$3:B75,B75)</f>
        <v>36.761699999999998</v>
      </c>
      <c r="AE75" s="6">
        <f t="shared" si="11"/>
        <v>1076.778277077834</v>
      </c>
      <c r="AF75" s="6">
        <f t="shared" si="12"/>
        <v>1076.778277077834</v>
      </c>
      <c r="AG75" s="6">
        <f>VLOOKUP(Table1[[#This Row],[PracticeCode]],$AP$3:$AS$345,4,FALSE)</f>
        <v>1076.778277077834</v>
      </c>
      <c r="AH75" s="27">
        <f t="shared" si="13"/>
        <v>78245.888134322609</v>
      </c>
      <c r="AI75" s="6">
        <f t="shared" si="14"/>
        <v>0</v>
      </c>
      <c r="AP75" s="2" t="s">
        <v>300</v>
      </c>
      <c r="AQ75" s="41">
        <v>3362.9899960002285</v>
      </c>
      <c r="AR75" s="41">
        <v>0</v>
      </c>
      <c r="AS75">
        <f t="shared" si="15"/>
        <v>3362.9899960002285</v>
      </c>
    </row>
    <row r="76" spans="1:45" x14ac:dyDescent="0.35">
      <c r="A76" t="str">
        <f t="shared" si="8"/>
        <v>ACTON TOWN MEDICAL CENTREActonEalingE85617Aug5</v>
      </c>
      <c r="B76" s="41" t="s">
        <v>676</v>
      </c>
      <c r="C76" s="41" t="s">
        <v>435</v>
      </c>
      <c r="D76" s="41" t="s">
        <v>12</v>
      </c>
      <c r="E76" s="41" t="s">
        <v>14</v>
      </c>
      <c r="F76" s="41" t="s">
        <v>14</v>
      </c>
      <c r="G76" s="41" t="s">
        <v>760</v>
      </c>
      <c r="H76" s="41">
        <v>5</v>
      </c>
      <c r="I76" s="41">
        <v>2392.8406157285199</v>
      </c>
      <c r="J76" s="41">
        <v>124</v>
      </c>
      <c r="K76" s="41">
        <v>0</v>
      </c>
      <c r="L76" s="41">
        <v>2.294</v>
      </c>
      <c r="M76" s="41">
        <v>0</v>
      </c>
      <c r="N76" s="41">
        <v>102</v>
      </c>
      <c r="O76" s="41">
        <v>0</v>
      </c>
      <c r="P76" s="41">
        <v>2.0298000000000003</v>
      </c>
      <c r="Q76" s="41">
        <v>0</v>
      </c>
      <c r="R76" s="41">
        <v>495</v>
      </c>
      <c r="S76" s="41">
        <v>8.8605</v>
      </c>
      <c r="T76" s="41">
        <v>411</v>
      </c>
      <c r="U76" s="41">
        <v>9.0419999999999998</v>
      </c>
      <c r="V76" s="41">
        <v>619</v>
      </c>
      <c r="W76" s="41">
        <v>11.154500000000001</v>
      </c>
      <c r="X76" s="41">
        <v>513</v>
      </c>
      <c r="Y76" s="41">
        <v>11.0718</v>
      </c>
      <c r="Z76" s="6">
        <f>0</f>
        <v>0</v>
      </c>
      <c r="AA76" s="6">
        <f t="shared" si="9"/>
        <v>11.154500000000001</v>
      </c>
      <c r="AB76">
        <f>IF(ISBLANK(Table1[[#This Row],[FY2425_Cost]])=TRUE,#N/A,Table1[[#This Row],[FY2425_Cost]])</f>
        <v>11.0718</v>
      </c>
      <c r="AC76" s="6">
        <f t="shared" si="10"/>
        <v>-8.2700000000000884E-2</v>
      </c>
      <c r="AD76" s="6">
        <f>SUMIFS($AB$3:AB76,$B$3:B76,B76)</f>
        <v>47.833500000000001</v>
      </c>
      <c r="AE76" s="6">
        <f t="shared" si="11"/>
        <v>1076.778277077834</v>
      </c>
      <c r="AF76" s="6">
        <f t="shared" si="12"/>
        <v>1076.778277077834</v>
      </c>
      <c r="AG76" s="6">
        <f>VLOOKUP(Table1[[#This Row],[PracticeCode]],$AP$3:$AS$345,4,FALSE)</f>
        <v>1076.778277077834</v>
      </c>
      <c r="AH76" s="27">
        <f t="shared" si="13"/>
        <v>78245.888134322609</v>
      </c>
      <c r="AI76" s="6">
        <f t="shared" si="14"/>
        <v>0</v>
      </c>
      <c r="AP76" s="2" t="s">
        <v>290</v>
      </c>
      <c r="AQ76" s="41">
        <v>3504.8447339842351</v>
      </c>
      <c r="AR76" s="41">
        <v>0</v>
      </c>
      <c r="AS76">
        <f t="shared" si="15"/>
        <v>3504.8447339842351</v>
      </c>
    </row>
    <row r="77" spans="1:45" x14ac:dyDescent="0.35">
      <c r="A77" t="str">
        <f t="shared" si="8"/>
        <v>ACTON TOWN MEDICAL CENTREActonEalingE85617Dec9</v>
      </c>
      <c r="B77" s="41" t="s">
        <v>676</v>
      </c>
      <c r="C77" s="41" t="s">
        <v>435</v>
      </c>
      <c r="D77" s="41" t="s">
        <v>12</v>
      </c>
      <c r="E77" s="41" t="s">
        <v>14</v>
      </c>
      <c r="F77" s="41" t="s">
        <v>14</v>
      </c>
      <c r="G77" s="41" t="s">
        <v>764</v>
      </c>
      <c r="H77" s="41">
        <v>9</v>
      </c>
      <c r="I77" s="41">
        <v>2392.8406157285199</v>
      </c>
      <c r="J77" s="41">
        <v>152</v>
      </c>
      <c r="K77" s="41">
        <v>0</v>
      </c>
      <c r="L77" s="41">
        <v>3.0247999999999999</v>
      </c>
      <c r="M77" s="41">
        <v>0</v>
      </c>
      <c r="N77" s="41"/>
      <c r="O77" s="41"/>
      <c r="P77" s="41"/>
      <c r="Q77" s="41"/>
      <c r="R77" s="41">
        <v>519</v>
      </c>
      <c r="S77" s="41">
        <v>9.2901000000000007</v>
      </c>
      <c r="T77" s="41"/>
      <c r="U77" s="41"/>
      <c r="V77" s="41">
        <v>671</v>
      </c>
      <c r="W77" s="41">
        <v>12.314900000000002</v>
      </c>
      <c r="X77" s="41"/>
      <c r="Y77" s="41"/>
      <c r="Z77" s="6">
        <f>0</f>
        <v>0</v>
      </c>
      <c r="AA77" s="6">
        <f t="shared" si="9"/>
        <v>12.314900000000002</v>
      </c>
      <c r="AB77" t="e">
        <f>IF(ISBLANK(Table1[[#This Row],[FY2425_Cost]])=TRUE,#N/A,Table1[[#This Row],[FY2425_Cost]])</f>
        <v>#N/A</v>
      </c>
      <c r="AC77" s="6" t="e">
        <f t="shared" si="10"/>
        <v>#N/A</v>
      </c>
      <c r="AD77" s="6" t="e">
        <f>SUMIFS($AB$3:AB77,$B$3:B77,B77)</f>
        <v>#N/A</v>
      </c>
      <c r="AE77" s="6">
        <f t="shared" si="11"/>
        <v>1076.778277077834</v>
      </c>
      <c r="AF77" s="6">
        <f t="shared" si="12"/>
        <v>1076.778277077834</v>
      </c>
      <c r="AG77" s="6">
        <f>VLOOKUP(Table1[[#This Row],[PracticeCode]],$AP$3:$AS$345,4,FALSE)</f>
        <v>1076.778277077834</v>
      </c>
      <c r="AH77" s="27">
        <f t="shared" si="13"/>
        <v>78245.888134322609</v>
      </c>
      <c r="AI77" s="6" t="e">
        <f t="shared" si="14"/>
        <v>#N/A</v>
      </c>
      <c r="AP77" s="2" t="s">
        <v>189</v>
      </c>
      <c r="AQ77" s="41">
        <v>1604.0688596644186</v>
      </c>
      <c r="AR77" s="41">
        <v>0</v>
      </c>
      <c r="AS77">
        <f t="shared" si="15"/>
        <v>1604.0688596644186</v>
      </c>
    </row>
    <row r="78" spans="1:45" x14ac:dyDescent="0.35">
      <c r="A78" t="str">
        <f t="shared" si="8"/>
        <v>ACTON TOWN MEDICAL CENTREActonEalingE85617Feb11</v>
      </c>
      <c r="B78" s="41" t="s">
        <v>676</v>
      </c>
      <c r="C78" s="41" t="s">
        <v>435</v>
      </c>
      <c r="D78" s="41" t="s">
        <v>12</v>
      </c>
      <c r="E78" s="41" t="s">
        <v>14</v>
      </c>
      <c r="F78" s="41" t="s">
        <v>14</v>
      </c>
      <c r="G78" s="41" t="s">
        <v>766</v>
      </c>
      <c r="H78" s="41">
        <v>11</v>
      </c>
      <c r="I78" s="41">
        <v>2392.8406157285199</v>
      </c>
      <c r="J78" s="41">
        <v>538</v>
      </c>
      <c r="K78" s="41">
        <v>0</v>
      </c>
      <c r="L78" s="41">
        <v>10.706200000000001</v>
      </c>
      <c r="M78" s="41">
        <v>0</v>
      </c>
      <c r="N78" s="41"/>
      <c r="O78" s="41"/>
      <c r="P78" s="41"/>
      <c r="Q78" s="41"/>
      <c r="R78" s="41">
        <v>1000</v>
      </c>
      <c r="S78" s="41">
        <v>17.899999999999999</v>
      </c>
      <c r="T78" s="41"/>
      <c r="U78" s="41"/>
      <c r="V78" s="41">
        <v>1538</v>
      </c>
      <c r="W78" s="41">
        <v>28.606200000000001</v>
      </c>
      <c r="X78" s="41"/>
      <c r="Y78" s="41"/>
      <c r="Z78" s="6">
        <f>0</f>
        <v>0</v>
      </c>
      <c r="AA78" s="6">
        <f t="shared" si="9"/>
        <v>28.606200000000001</v>
      </c>
      <c r="AB78" t="e">
        <f>IF(ISBLANK(Table1[[#This Row],[FY2425_Cost]])=TRUE,#N/A,Table1[[#This Row],[FY2425_Cost]])</f>
        <v>#N/A</v>
      </c>
      <c r="AC78" s="6" t="e">
        <f t="shared" si="10"/>
        <v>#N/A</v>
      </c>
      <c r="AD78" s="6" t="e">
        <f>SUMIFS($AB$3:AB78,$B$3:B78,B78)</f>
        <v>#N/A</v>
      </c>
      <c r="AE78" s="6">
        <f t="shared" si="11"/>
        <v>1076.778277077834</v>
      </c>
      <c r="AF78" s="6">
        <f t="shared" si="12"/>
        <v>1076.778277077834</v>
      </c>
      <c r="AG78" s="6">
        <f>VLOOKUP(Table1[[#This Row],[PracticeCode]],$AP$3:$AS$345,4,FALSE)</f>
        <v>1076.778277077834</v>
      </c>
      <c r="AH78" s="27">
        <f t="shared" si="13"/>
        <v>78245.888134322609</v>
      </c>
      <c r="AI78" s="6" t="e">
        <f t="shared" si="14"/>
        <v>#N/A</v>
      </c>
      <c r="AP78" s="2" t="s">
        <v>239</v>
      </c>
      <c r="AQ78" s="41">
        <v>2065.1110720657248</v>
      </c>
      <c r="AR78" s="41">
        <v>0</v>
      </c>
      <c r="AS78">
        <f t="shared" si="15"/>
        <v>2065.1110720657248</v>
      </c>
    </row>
    <row r="79" spans="1:45" x14ac:dyDescent="0.35">
      <c r="A79" t="str">
        <f t="shared" si="8"/>
        <v>ACTON TOWN MEDICAL CENTREActonEalingE85617Jan10</v>
      </c>
      <c r="B79" s="41" t="s">
        <v>676</v>
      </c>
      <c r="C79" s="41" t="s">
        <v>435</v>
      </c>
      <c r="D79" s="41" t="s">
        <v>12</v>
      </c>
      <c r="E79" s="41" t="s">
        <v>14</v>
      </c>
      <c r="F79" s="41" t="s">
        <v>14</v>
      </c>
      <c r="G79" s="41" t="s">
        <v>765</v>
      </c>
      <c r="H79" s="41">
        <v>10</v>
      </c>
      <c r="I79" s="41">
        <v>2392.8406157285199</v>
      </c>
      <c r="J79" s="41">
        <v>402</v>
      </c>
      <c r="K79" s="41">
        <v>0</v>
      </c>
      <c r="L79" s="41">
        <v>7.9998000000000005</v>
      </c>
      <c r="M79" s="41">
        <v>0</v>
      </c>
      <c r="N79" s="41"/>
      <c r="O79" s="41"/>
      <c r="P79" s="41"/>
      <c r="Q79" s="41"/>
      <c r="R79" s="41">
        <v>2673</v>
      </c>
      <c r="S79" s="41">
        <v>47.846699999999998</v>
      </c>
      <c r="T79" s="41"/>
      <c r="U79" s="41"/>
      <c r="V79" s="41">
        <v>3075</v>
      </c>
      <c r="W79" s="41">
        <v>55.846499999999999</v>
      </c>
      <c r="X79" s="41"/>
      <c r="Y79" s="41"/>
      <c r="Z79" s="6">
        <f>0</f>
        <v>0</v>
      </c>
      <c r="AA79" s="6">
        <f t="shared" si="9"/>
        <v>55.846499999999999</v>
      </c>
      <c r="AB79" t="e">
        <f>IF(ISBLANK(Table1[[#This Row],[FY2425_Cost]])=TRUE,#N/A,Table1[[#This Row],[FY2425_Cost]])</f>
        <v>#N/A</v>
      </c>
      <c r="AC79" s="6" t="e">
        <f t="shared" si="10"/>
        <v>#N/A</v>
      </c>
      <c r="AD79" s="6" t="e">
        <f>SUMIFS($AB$3:AB79,$B$3:B79,B79)</f>
        <v>#N/A</v>
      </c>
      <c r="AE79" s="6">
        <f t="shared" si="11"/>
        <v>1076.778277077834</v>
      </c>
      <c r="AF79" s="6">
        <f t="shared" si="12"/>
        <v>1076.778277077834</v>
      </c>
      <c r="AG79" s="6">
        <f>VLOOKUP(Table1[[#This Row],[PracticeCode]],$AP$3:$AS$345,4,FALSE)</f>
        <v>1076.778277077834</v>
      </c>
      <c r="AH79" s="27">
        <f t="shared" si="13"/>
        <v>78245.888134322609</v>
      </c>
      <c r="AI79" s="6" t="e">
        <f t="shared" si="14"/>
        <v>#N/A</v>
      </c>
      <c r="AP79" s="2" t="s">
        <v>403</v>
      </c>
      <c r="AQ79" s="41">
        <v>4738.1572924295851</v>
      </c>
      <c r="AR79" s="41">
        <v>0</v>
      </c>
      <c r="AS79">
        <f t="shared" si="15"/>
        <v>4738.1572924295851</v>
      </c>
    </row>
    <row r="80" spans="1:45" x14ac:dyDescent="0.35">
      <c r="A80" t="str">
        <f t="shared" si="8"/>
        <v>ACTON TOWN MEDICAL CENTREActonEalingE85617Jul4</v>
      </c>
      <c r="B80" s="41" t="s">
        <v>676</v>
      </c>
      <c r="C80" s="41" t="s">
        <v>435</v>
      </c>
      <c r="D80" s="41" t="s">
        <v>12</v>
      </c>
      <c r="E80" s="41" t="s">
        <v>14</v>
      </c>
      <c r="F80" s="41" t="s">
        <v>14</v>
      </c>
      <c r="G80" s="41" t="s">
        <v>759</v>
      </c>
      <c r="H80" s="41">
        <v>4</v>
      </c>
      <c r="I80" s="41">
        <v>2392.8406157285199</v>
      </c>
      <c r="J80" s="41">
        <v>144</v>
      </c>
      <c r="K80" s="41">
        <v>0</v>
      </c>
      <c r="L80" s="41">
        <v>2.6639999999999997</v>
      </c>
      <c r="M80" s="41">
        <v>0</v>
      </c>
      <c r="N80" s="41">
        <v>216</v>
      </c>
      <c r="O80" s="41">
        <v>0</v>
      </c>
      <c r="P80" s="41">
        <v>4.2984</v>
      </c>
      <c r="Q80" s="41">
        <v>0</v>
      </c>
      <c r="R80" s="41">
        <v>640</v>
      </c>
      <c r="S80" s="41">
        <v>11.456</v>
      </c>
      <c r="T80" s="41">
        <v>700</v>
      </c>
      <c r="U80" s="41">
        <v>15.4</v>
      </c>
      <c r="V80" s="41">
        <v>784</v>
      </c>
      <c r="W80" s="41">
        <v>14.12</v>
      </c>
      <c r="X80" s="41">
        <v>916</v>
      </c>
      <c r="Y80" s="41">
        <v>19.698399999999999</v>
      </c>
      <c r="Z80" s="6">
        <f>0</f>
        <v>0</v>
      </c>
      <c r="AA80" s="6">
        <f t="shared" si="9"/>
        <v>14.12</v>
      </c>
      <c r="AB80">
        <f>IF(ISBLANK(Table1[[#This Row],[FY2425_Cost]])=TRUE,#N/A,Table1[[#This Row],[FY2425_Cost]])</f>
        <v>19.698399999999999</v>
      </c>
      <c r="AC80" s="6">
        <f t="shared" si="10"/>
        <v>5.5784000000000002</v>
      </c>
      <c r="AD80" s="6" t="e">
        <f>SUMIFS($AB$3:AB80,$B$3:B80,B80)</f>
        <v>#N/A</v>
      </c>
      <c r="AE80" s="6">
        <f t="shared" si="11"/>
        <v>1076.778277077834</v>
      </c>
      <c r="AF80" s="6">
        <f t="shared" si="12"/>
        <v>1076.778277077834</v>
      </c>
      <c r="AG80" s="6">
        <f>VLOOKUP(Table1[[#This Row],[PracticeCode]],$AP$3:$AS$345,4,FALSE)</f>
        <v>1076.778277077834</v>
      </c>
      <c r="AH80" s="27">
        <f t="shared" si="13"/>
        <v>78245.888134322609</v>
      </c>
      <c r="AI80" s="6" t="e">
        <f t="shared" si="14"/>
        <v>#N/A</v>
      </c>
      <c r="AP80" s="2" t="s">
        <v>287</v>
      </c>
      <c r="AQ80" s="41">
        <v>1090.323270326799</v>
      </c>
      <c r="AR80" s="41">
        <v>0</v>
      </c>
      <c r="AS80">
        <f t="shared" si="15"/>
        <v>1090.323270326799</v>
      </c>
    </row>
    <row r="81" spans="1:45" x14ac:dyDescent="0.35">
      <c r="A81" t="str">
        <f t="shared" si="8"/>
        <v>ACTON TOWN MEDICAL CENTREActonEalingE85617Jun3</v>
      </c>
      <c r="B81" s="41" t="s">
        <v>676</v>
      </c>
      <c r="C81" s="41" t="s">
        <v>435</v>
      </c>
      <c r="D81" s="41" t="s">
        <v>12</v>
      </c>
      <c r="E81" s="41" t="s">
        <v>14</v>
      </c>
      <c r="F81" s="41" t="s">
        <v>14</v>
      </c>
      <c r="G81" s="41" t="s">
        <v>758</v>
      </c>
      <c r="H81" s="41">
        <v>3</v>
      </c>
      <c r="I81" s="41">
        <v>2392.8406157285199</v>
      </c>
      <c r="J81" s="41">
        <v>252</v>
      </c>
      <c r="K81" s="41">
        <v>0</v>
      </c>
      <c r="L81" s="41">
        <v>4.6619999999999999</v>
      </c>
      <c r="M81" s="41">
        <v>0</v>
      </c>
      <c r="N81" s="41">
        <v>108</v>
      </c>
      <c r="O81" s="41">
        <v>0</v>
      </c>
      <c r="P81" s="41">
        <v>2.1492</v>
      </c>
      <c r="Q81" s="41">
        <v>0</v>
      </c>
      <c r="R81" s="41">
        <v>694</v>
      </c>
      <c r="S81" s="41">
        <v>12.422599999999999</v>
      </c>
      <c r="T81" s="41">
        <v>916</v>
      </c>
      <c r="U81" s="41">
        <v>20.152000000000001</v>
      </c>
      <c r="V81" s="41">
        <v>946</v>
      </c>
      <c r="W81" s="41">
        <v>17.084599999999998</v>
      </c>
      <c r="X81" s="41">
        <v>1024</v>
      </c>
      <c r="Y81" s="41">
        <v>22.301200000000001</v>
      </c>
      <c r="Z81" s="6">
        <f>0</f>
        <v>0</v>
      </c>
      <c r="AA81" s="6">
        <f t="shared" si="9"/>
        <v>17.084599999999998</v>
      </c>
      <c r="AB81">
        <f>IF(ISBLANK(Table1[[#This Row],[FY2425_Cost]])=TRUE,#N/A,Table1[[#This Row],[FY2425_Cost]])</f>
        <v>22.301200000000001</v>
      </c>
      <c r="AC81" s="6">
        <f t="shared" si="10"/>
        <v>5.2166000000000032</v>
      </c>
      <c r="AD81" s="6" t="e">
        <f>SUMIFS($AB$3:AB81,$B$3:B81,B81)</f>
        <v>#N/A</v>
      </c>
      <c r="AE81" s="6">
        <f t="shared" si="11"/>
        <v>1076.778277077834</v>
      </c>
      <c r="AF81" s="6">
        <f t="shared" si="12"/>
        <v>1076.778277077834</v>
      </c>
      <c r="AG81" s="6">
        <f>VLOOKUP(Table1[[#This Row],[PracticeCode]],$AP$3:$AS$345,4,FALSE)</f>
        <v>1076.778277077834</v>
      </c>
      <c r="AH81" s="27">
        <f t="shared" si="13"/>
        <v>78245.888134322609</v>
      </c>
      <c r="AI81" s="6" t="e">
        <f t="shared" si="14"/>
        <v>#N/A</v>
      </c>
      <c r="AP81" s="2" t="s">
        <v>394</v>
      </c>
      <c r="AQ81" s="41">
        <v>6809.0694588991346</v>
      </c>
      <c r="AR81" s="41">
        <v>0</v>
      </c>
      <c r="AS81">
        <f t="shared" si="15"/>
        <v>6809.0694588991346</v>
      </c>
    </row>
    <row r="82" spans="1:45" x14ac:dyDescent="0.35">
      <c r="A82" t="str">
        <f t="shared" si="8"/>
        <v>ACTON TOWN MEDICAL CENTREActonEalingE85617Mar12</v>
      </c>
      <c r="B82" s="41" t="s">
        <v>676</v>
      </c>
      <c r="C82" s="41" t="s">
        <v>435</v>
      </c>
      <c r="D82" s="41" t="s">
        <v>12</v>
      </c>
      <c r="E82" s="41" t="s">
        <v>14</v>
      </c>
      <c r="F82" s="41" t="s">
        <v>14</v>
      </c>
      <c r="G82" s="41" t="s">
        <v>767</v>
      </c>
      <c r="H82" s="41">
        <v>12</v>
      </c>
      <c r="I82" s="41">
        <v>2392.8406157285199</v>
      </c>
      <c r="J82" s="41">
        <v>276</v>
      </c>
      <c r="K82" s="41">
        <v>0</v>
      </c>
      <c r="L82" s="41">
        <v>5.4923999999999999</v>
      </c>
      <c r="M82" s="41">
        <v>0</v>
      </c>
      <c r="N82" s="41"/>
      <c r="O82" s="41"/>
      <c r="P82" s="41"/>
      <c r="Q82" s="41"/>
      <c r="R82" s="41">
        <v>2319</v>
      </c>
      <c r="S82" s="41">
        <v>41.510100000000001</v>
      </c>
      <c r="T82" s="41"/>
      <c r="U82" s="41"/>
      <c r="V82" s="41">
        <v>2595</v>
      </c>
      <c r="W82" s="41">
        <v>47.002499999999998</v>
      </c>
      <c r="X82" s="41"/>
      <c r="Y82" s="41"/>
      <c r="Z82" s="6">
        <f>0</f>
        <v>0</v>
      </c>
      <c r="AA82" s="6">
        <f t="shared" si="9"/>
        <v>47.002499999999998</v>
      </c>
      <c r="AB82" t="e">
        <f>IF(ISBLANK(Table1[[#This Row],[FY2425_Cost]])=TRUE,#N/A,Table1[[#This Row],[FY2425_Cost]])</f>
        <v>#N/A</v>
      </c>
      <c r="AC82" s="6" t="e">
        <f t="shared" si="10"/>
        <v>#N/A</v>
      </c>
      <c r="AD82" s="6" t="e">
        <f>SUMIFS($AB$3:AB82,$B$3:B82,B82)</f>
        <v>#N/A</v>
      </c>
      <c r="AE82" s="6">
        <f t="shared" si="11"/>
        <v>1076.778277077834</v>
      </c>
      <c r="AF82" s="6">
        <f t="shared" si="12"/>
        <v>1076.778277077834</v>
      </c>
      <c r="AG82" s="6">
        <f>VLOOKUP(Table1[[#This Row],[PracticeCode]],$AP$3:$AS$345,4,FALSE)</f>
        <v>1076.778277077834</v>
      </c>
      <c r="AH82" s="27">
        <f t="shared" si="13"/>
        <v>78245.888134322609</v>
      </c>
      <c r="AI82" s="6" t="e">
        <f t="shared" si="14"/>
        <v>#N/A</v>
      </c>
      <c r="AP82" s="2" t="s">
        <v>383</v>
      </c>
      <c r="AQ82" s="41">
        <v>3795.5304683362083</v>
      </c>
      <c r="AR82" s="41">
        <v>0</v>
      </c>
      <c r="AS82">
        <f t="shared" si="15"/>
        <v>3795.5304683362083</v>
      </c>
    </row>
    <row r="83" spans="1:45" x14ac:dyDescent="0.35">
      <c r="A83" t="str">
        <f t="shared" si="8"/>
        <v>ACTON TOWN MEDICAL CENTREActonEalingE85617May2</v>
      </c>
      <c r="B83" s="41" t="s">
        <v>676</v>
      </c>
      <c r="C83" s="41" t="s">
        <v>435</v>
      </c>
      <c r="D83" s="41" t="s">
        <v>12</v>
      </c>
      <c r="E83" s="41" t="s">
        <v>14</v>
      </c>
      <c r="F83" s="41" t="s">
        <v>14</v>
      </c>
      <c r="G83" s="41" t="s">
        <v>757</v>
      </c>
      <c r="H83" s="41">
        <v>2</v>
      </c>
      <c r="I83" s="41">
        <v>2392.8406157285199</v>
      </c>
      <c r="J83" s="41">
        <v>150</v>
      </c>
      <c r="K83" s="41">
        <v>0</v>
      </c>
      <c r="L83" s="41">
        <v>2.7749999999999999</v>
      </c>
      <c r="M83" s="41">
        <v>0</v>
      </c>
      <c r="N83" s="41">
        <v>214</v>
      </c>
      <c r="O83" s="41">
        <v>0</v>
      </c>
      <c r="P83" s="41">
        <v>4.2586000000000004</v>
      </c>
      <c r="Q83" s="41">
        <v>0</v>
      </c>
      <c r="R83" s="41">
        <v>596</v>
      </c>
      <c r="S83" s="41">
        <v>10.6684</v>
      </c>
      <c r="T83" s="41">
        <v>827</v>
      </c>
      <c r="U83" s="41">
        <v>18.193999999999999</v>
      </c>
      <c r="V83" s="41">
        <v>746</v>
      </c>
      <c r="W83" s="41">
        <v>13.4434</v>
      </c>
      <c r="X83" s="41">
        <v>1041</v>
      </c>
      <c r="Y83" s="41">
        <v>22.4526</v>
      </c>
      <c r="Z83" s="6">
        <f>0</f>
        <v>0</v>
      </c>
      <c r="AA83" s="6">
        <f t="shared" si="9"/>
        <v>13.4434</v>
      </c>
      <c r="AB83">
        <f>IF(ISBLANK(Table1[[#This Row],[FY2425_Cost]])=TRUE,#N/A,Table1[[#This Row],[FY2425_Cost]])</f>
        <v>22.4526</v>
      </c>
      <c r="AC83" s="6">
        <f t="shared" si="10"/>
        <v>9.0091999999999999</v>
      </c>
      <c r="AD83" s="6" t="e">
        <f>SUMIFS($AB$3:AB83,$B$3:B83,B83)</f>
        <v>#N/A</v>
      </c>
      <c r="AE83" s="6">
        <f t="shared" si="11"/>
        <v>1076.778277077834</v>
      </c>
      <c r="AF83" s="6">
        <f t="shared" si="12"/>
        <v>1076.778277077834</v>
      </c>
      <c r="AG83" s="6">
        <f>VLOOKUP(Table1[[#This Row],[PracticeCode]],$AP$3:$AS$345,4,FALSE)</f>
        <v>1076.778277077834</v>
      </c>
      <c r="AH83" s="27">
        <f t="shared" si="13"/>
        <v>78245.888134322609</v>
      </c>
      <c r="AI83" s="6" t="e">
        <f t="shared" si="14"/>
        <v>#N/A</v>
      </c>
      <c r="AP83" s="2" t="s">
        <v>223</v>
      </c>
      <c r="AQ83" s="41">
        <v>7657.6826380461307</v>
      </c>
      <c r="AR83" s="41">
        <v>0</v>
      </c>
      <c r="AS83">
        <f t="shared" si="15"/>
        <v>7657.6826380461307</v>
      </c>
    </row>
    <row r="84" spans="1:45" x14ac:dyDescent="0.35">
      <c r="A84" t="str">
        <f t="shared" si="8"/>
        <v>ACTON TOWN MEDICAL CENTREActonEalingE85617Nov8</v>
      </c>
      <c r="B84" s="41" t="s">
        <v>676</v>
      </c>
      <c r="C84" s="41" t="s">
        <v>435</v>
      </c>
      <c r="D84" s="41" t="s">
        <v>12</v>
      </c>
      <c r="E84" s="41" t="s">
        <v>14</v>
      </c>
      <c r="F84" s="41" t="s">
        <v>14</v>
      </c>
      <c r="G84" s="41" t="s">
        <v>763</v>
      </c>
      <c r="H84" s="41">
        <v>8</v>
      </c>
      <c r="I84" s="41">
        <v>2392.8406157285199</v>
      </c>
      <c r="J84" s="41">
        <v>139</v>
      </c>
      <c r="K84" s="41">
        <v>0</v>
      </c>
      <c r="L84" s="41">
        <v>2.7661000000000002</v>
      </c>
      <c r="M84" s="41">
        <v>0</v>
      </c>
      <c r="N84" s="41"/>
      <c r="O84" s="41"/>
      <c r="P84" s="41"/>
      <c r="Q84" s="41"/>
      <c r="R84" s="41">
        <v>581</v>
      </c>
      <c r="S84" s="41">
        <v>10.399900000000001</v>
      </c>
      <c r="T84" s="41"/>
      <c r="U84" s="41"/>
      <c r="V84" s="41">
        <v>720</v>
      </c>
      <c r="W84" s="41">
        <v>13.166</v>
      </c>
      <c r="X84" s="41"/>
      <c r="Y84" s="41"/>
      <c r="Z84" s="6">
        <f>0</f>
        <v>0</v>
      </c>
      <c r="AA84" s="6">
        <f t="shared" si="9"/>
        <v>13.166</v>
      </c>
      <c r="AB84" t="e">
        <f>IF(ISBLANK(Table1[[#This Row],[FY2425_Cost]])=TRUE,#N/A,Table1[[#This Row],[FY2425_Cost]])</f>
        <v>#N/A</v>
      </c>
      <c r="AC84" s="6" t="e">
        <f t="shared" si="10"/>
        <v>#N/A</v>
      </c>
      <c r="AD84" s="6" t="e">
        <f>SUMIFS($AB$3:AB84,$B$3:B84,B84)</f>
        <v>#N/A</v>
      </c>
      <c r="AE84" s="6">
        <f t="shared" si="11"/>
        <v>1076.778277077834</v>
      </c>
      <c r="AF84" s="6">
        <f t="shared" si="12"/>
        <v>1076.778277077834</v>
      </c>
      <c r="AG84" s="6">
        <f>VLOOKUP(Table1[[#This Row],[PracticeCode]],$AP$3:$AS$345,4,FALSE)</f>
        <v>1076.778277077834</v>
      </c>
      <c r="AH84" s="27">
        <f t="shared" si="13"/>
        <v>78245.888134322609</v>
      </c>
      <c r="AI84" s="6" t="e">
        <f t="shared" si="14"/>
        <v>#N/A</v>
      </c>
      <c r="AP84" s="2" t="s">
        <v>17</v>
      </c>
      <c r="AQ84" s="41">
        <v>3446.2155322502549</v>
      </c>
      <c r="AR84" s="41">
        <v>0</v>
      </c>
      <c r="AS84">
        <f t="shared" si="15"/>
        <v>3446.2155322502549</v>
      </c>
    </row>
    <row r="85" spans="1:45" x14ac:dyDescent="0.35">
      <c r="A85" t="str">
        <f t="shared" si="8"/>
        <v>ACTON TOWN MEDICAL CENTREActonEalingE85617Oct7</v>
      </c>
      <c r="B85" s="41" t="s">
        <v>676</v>
      </c>
      <c r="C85" s="41" t="s">
        <v>435</v>
      </c>
      <c r="D85" s="41" t="s">
        <v>12</v>
      </c>
      <c r="E85" s="41" t="s">
        <v>14</v>
      </c>
      <c r="F85" s="41" t="s">
        <v>14</v>
      </c>
      <c r="G85" s="41" t="s">
        <v>762</v>
      </c>
      <c r="H85" s="41">
        <v>7</v>
      </c>
      <c r="I85" s="41">
        <v>2392.8406157285199</v>
      </c>
      <c r="J85" s="41">
        <v>178</v>
      </c>
      <c r="K85" s="41">
        <v>0</v>
      </c>
      <c r="L85" s="41">
        <v>3.5422000000000002</v>
      </c>
      <c r="M85" s="41">
        <v>0</v>
      </c>
      <c r="N85" s="41">
        <v>0</v>
      </c>
      <c r="O85" s="41">
        <v>0</v>
      </c>
      <c r="P85" s="41">
        <v>0</v>
      </c>
      <c r="Q85" s="41">
        <v>0</v>
      </c>
      <c r="R85" s="41">
        <v>978</v>
      </c>
      <c r="S85" s="41">
        <v>17.5062</v>
      </c>
      <c r="T85" s="41">
        <v>1728</v>
      </c>
      <c r="U85" s="41">
        <v>38.015999999999998</v>
      </c>
      <c r="V85" s="41">
        <v>1156</v>
      </c>
      <c r="W85" s="41">
        <v>21.048400000000001</v>
      </c>
      <c r="X85" s="41">
        <v>1728</v>
      </c>
      <c r="Y85" s="41">
        <v>38.015999999999998</v>
      </c>
      <c r="Z85" s="6">
        <f>0</f>
        <v>0</v>
      </c>
      <c r="AA85" s="6">
        <f t="shared" si="9"/>
        <v>21.048400000000001</v>
      </c>
      <c r="AB85">
        <f>IF(ISBLANK(Table1[[#This Row],[FY2425_Cost]])=TRUE,#N/A,Table1[[#This Row],[FY2425_Cost]])</f>
        <v>38.015999999999998</v>
      </c>
      <c r="AC85" s="6">
        <f t="shared" si="10"/>
        <v>16.967599999999997</v>
      </c>
      <c r="AD85" s="6" t="e">
        <f>SUMIFS($AB$3:AB85,$B$3:B85,B85)</f>
        <v>#N/A</v>
      </c>
      <c r="AE85" s="6">
        <f t="shared" si="11"/>
        <v>1076.778277077834</v>
      </c>
      <c r="AF85" s="6">
        <f t="shared" si="12"/>
        <v>1076.778277077834</v>
      </c>
      <c r="AG85" s="6">
        <f>VLOOKUP(Table1[[#This Row],[PracticeCode]],$AP$3:$AS$345,4,FALSE)</f>
        <v>1076.778277077834</v>
      </c>
      <c r="AH85" s="27">
        <f t="shared" si="13"/>
        <v>78245.888134322609</v>
      </c>
      <c r="AI85" s="6" t="e">
        <f t="shared" si="14"/>
        <v>#N/A</v>
      </c>
      <c r="AP85" s="2" t="s">
        <v>373</v>
      </c>
      <c r="AQ85" s="41">
        <v>2190.7233358834815</v>
      </c>
      <c r="AR85" s="41">
        <v>0</v>
      </c>
      <c r="AS85">
        <f t="shared" si="15"/>
        <v>2190.7233358834815</v>
      </c>
    </row>
    <row r="86" spans="1:45" x14ac:dyDescent="0.35">
      <c r="A86" t="str">
        <f t="shared" si="8"/>
        <v>ACTON TOWN MEDICAL CENTREActonEalingE85617Sep6</v>
      </c>
      <c r="B86" s="41" t="s">
        <v>676</v>
      </c>
      <c r="C86" s="41" t="s">
        <v>435</v>
      </c>
      <c r="D86" s="41" t="s">
        <v>12</v>
      </c>
      <c r="E86" s="41" t="s">
        <v>14</v>
      </c>
      <c r="F86" s="41" t="s">
        <v>14</v>
      </c>
      <c r="G86" s="41" t="s">
        <v>761</v>
      </c>
      <c r="H86" s="41">
        <v>6</v>
      </c>
      <c r="I86" s="41">
        <v>2392.8406157285199</v>
      </c>
      <c r="J86" s="41">
        <v>174</v>
      </c>
      <c r="K86" s="41">
        <v>0</v>
      </c>
      <c r="L86" s="41">
        <v>3.4626000000000001</v>
      </c>
      <c r="M86" s="41">
        <v>0</v>
      </c>
      <c r="N86" s="41">
        <v>377</v>
      </c>
      <c r="O86" s="41">
        <v>0</v>
      </c>
      <c r="P86" s="41">
        <v>8.4824999999999999</v>
      </c>
      <c r="Q86" s="41">
        <v>0</v>
      </c>
      <c r="R86" s="41">
        <v>1765</v>
      </c>
      <c r="S86" s="41">
        <v>31.593499999999999</v>
      </c>
      <c r="T86" s="41">
        <v>864</v>
      </c>
      <c r="U86" s="41">
        <v>19.007999999999999</v>
      </c>
      <c r="V86" s="41">
        <v>1939</v>
      </c>
      <c r="W86" s="41">
        <v>35.056100000000001</v>
      </c>
      <c r="X86" s="41">
        <v>1241</v>
      </c>
      <c r="Y86" s="41">
        <v>27.490499999999997</v>
      </c>
      <c r="Z86" s="6">
        <f>0</f>
        <v>0</v>
      </c>
      <c r="AA86" s="6">
        <f t="shared" si="9"/>
        <v>35.056100000000001</v>
      </c>
      <c r="AB86">
        <f>IF(ISBLANK(Table1[[#This Row],[FY2425_Cost]])=TRUE,#N/A,Table1[[#This Row],[FY2425_Cost]])</f>
        <v>27.490499999999997</v>
      </c>
      <c r="AC86" s="6">
        <f t="shared" si="10"/>
        <v>-7.5656000000000034</v>
      </c>
      <c r="AD86" s="6" t="e">
        <f>SUMIFS($AB$3:AB86,$B$3:B86,B86)</f>
        <v>#N/A</v>
      </c>
      <c r="AE86" s="6">
        <f t="shared" si="11"/>
        <v>1076.778277077834</v>
      </c>
      <c r="AF86" s="6">
        <f t="shared" si="12"/>
        <v>1076.778277077834</v>
      </c>
      <c r="AG86" s="6">
        <f>VLOOKUP(Table1[[#This Row],[PracticeCode]],$AP$3:$AS$345,4,FALSE)</f>
        <v>1076.778277077834</v>
      </c>
      <c r="AH86" s="27">
        <f t="shared" si="13"/>
        <v>78245.888134322609</v>
      </c>
      <c r="AI86" s="6" t="e">
        <f t="shared" si="14"/>
        <v>#N/A</v>
      </c>
      <c r="AP86" s="2" t="s">
        <v>391</v>
      </c>
      <c r="AQ86" s="41">
        <v>2145.0716403212432</v>
      </c>
      <c r="AR86" s="41">
        <v>0</v>
      </c>
      <c r="AS86">
        <f t="shared" si="15"/>
        <v>2145.0716403212432</v>
      </c>
    </row>
    <row r="87" spans="1:45" x14ac:dyDescent="0.35">
      <c r="A87" t="str">
        <f t="shared" si="8"/>
        <v>Albany PracticeBrentworthHounslowE85004Apr1</v>
      </c>
      <c r="B87" s="41" t="s">
        <v>15</v>
      </c>
      <c r="C87" s="41" t="s">
        <v>472</v>
      </c>
      <c r="D87" s="41" t="s">
        <v>16</v>
      </c>
      <c r="E87" s="41" t="s">
        <v>17</v>
      </c>
      <c r="F87" s="41" t="s">
        <v>17</v>
      </c>
      <c r="G87" s="41" t="s">
        <v>756</v>
      </c>
      <c r="H87" s="41">
        <v>1</v>
      </c>
      <c r="I87" s="41">
        <v>7658.2567383339001</v>
      </c>
      <c r="J87" s="41">
        <v>1960</v>
      </c>
      <c r="K87" s="41">
        <v>0</v>
      </c>
      <c r="L87" s="41">
        <v>36.26</v>
      </c>
      <c r="M87" s="41">
        <v>0</v>
      </c>
      <c r="N87" s="41">
        <v>30098</v>
      </c>
      <c r="O87" s="41">
        <v>206</v>
      </c>
      <c r="P87" s="41">
        <v>598.9502</v>
      </c>
      <c r="Q87" s="41">
        <v>4.0994000000000002</v>
      </c>
      <c r="R87" s="41">
        <v>5188</v>
      </c>
      <c r="S87" s="41">
        <v>92.865200000000002</v>
      </c>
      <c r="T87" s="41">
        <v>6593</v>
      </c>
      <c r="U87" s="41">
        <v>145.04599999999999</v>
      </c>
      <c r="V87" s="41">
        <v>7148</v>
      </c>
      <c r="W87" s="41">
        <v>129.12520000000001</v>
      </c>
      <c r="X87" s="41">
        <v>36897</v>
      </c>
      <c r="Y87" s="41">
        <v>748.09559999999988</v>
      </c>
      <c r="Z87" s="6">
        <f>0</f>
        <v>0</v>
      </c>
      <c r="AA87" s="6">
        <f t="shared" si="9"/>
        <v>129.12520000000001</v>
      </c>
      <c r="AB87">
        <f>IF(ISBLANK(Table1[[#This Row],[FY2425_Cost]])=TRUE,#N/A,Table1[[#This Row],[FY2425_Cost]])</f>
        <v>748.09559999999988</v>
      </c>
      <c r="AC87" s="6">
        <f t="shared" si="10"/>
        <v>618.97039999999993</v>
      </c>
      <c r="AD87" s="6">
        <f>SUMIFS($AB$3:AB87,$B$3:B87,B87)</f>
        <v>748.09559999999988</v>
      </c>
      <c r="AE87" s="6">
        <f t="shared" si="11"/>
        <v>3446.2155322502549</v>
      </c>
      <c r="AF87" s="6">
        <f t="shared" si="12"/>
        <v>3446.2155322502549</v>
      </c>
      <c r="AG87" s="6">
        <f>VLOOKUP(Table1[[#This Row],[PracticeCode]],$AP$3:$AS$345,4,FALSE)</f>
        <v>3446.2155322502549</v>
      </c>
      <c r="AH87" s="27">
        <f t="shared" si="13"/>
        <v>250424.99534351856</v>
      </c>
      <c r="AI87" s="6">
        <f t="shared" si="14"/>
        <v>0</v>
      </c>
      <c r="AP87" s="2" t="s">
        <v>289</v>
      </c>
      <c r="AQ87" s="41">
        <v>5898.2361380355151</v>
      </c>
      <c r="AR87" s="41">
        <v>0</v>
      </c>
      <c r="AS87">
        <f t="shared" si="15"/>
        <v>5898.2361380355151</v>
      </c>
    </row>
    <row r="88" spans="1:45" x14ac:dyDescent="0.35">
      <c r="A88" t="str">
        <f t="shared" si="8"/>
        <v>Albany PracticeBrentworthHounslowE85004Aug5</v>
      </c>
      <c r="B88" s="41" t="s">
        <v>15</v>
      </c>
      <c r="C88" s="41" t="s">
        <v>472</v>
      </c>
      <c r="D88" s="41" t="s">
        <v>16</v>
      </c>
      <c r="E88" s="41" t="s">
        <v>17</v>
      </c>
      <c r="F88" s="41" t="s">
        <v>17</v>
      </c>
      <c r="G88" s="41" t="s">
        <v>760</v>
      </c>
      <c r="H88" s="41">
        <v>5</v>
      </c>
      <c r="I88" s="41">
        <v>7658.2567383339001</v>
      </c>
      <c r="J88" s="41">
        <v>7458</v>
      </c>
      <c r="K88" s="41">
        <v>0</v>
      </c>
      <c r="L88" s="41">
        <v>137.97299999999998</v>
      </c>
      <c r="M88" s="41">
        <v>0</v>
      </c>
      <c r="N88" s="41">
        <v>4204</v>
      </c>
      <c r="O88" s="41">
        <v>1626</v>
      </c>
      <c r="P88" s="41">
        <v>83.659599999999998</v>
      </c>
      <c r="Q88" s="41">
        <v>32.357399999999998</v>
      </c>
      <c r="R88" s="41">
        <v>6075</v>
      </c>
      <c r="S88" s="41">
        <v>108.74250000000001</v>
      </c>
      <c r="T88" s="41">
        <v>4643</v>
      </c>
      <c r="U88" s="41">
        <v>102.146</v>
      </c>
      <c r="V88" s="41">
        <v>13533</v>
      </c>
      <c r="W88" s="41">
        <v>246.71549999999999</v>
      </c>
      <c r="X88" s="41">
        <v>10473</v>
      </c>
      <c r="Y88" s="41">
        <v>218.16300000000001</v>
      </c>
      <c r="Z88" s="6">
        <f>0</f>
        <v>0</v>
      </c>
      <c r="AA88" s="6">
        <f t="shared" si="9"/>
        <v>246.71549999999999</v>
      </c>
      <c r="AB88">
        <f>IF(ISBLANK(Table1[[#This Row],[FY2425_Cost]])=TRUE,#N/A,Table1[[#This Row],[FY2425_Cost]])</f>
        <v>218.16300000000001</v>
      </c>
      <c r="AC88" s="6">
        <f t="shared" si="10"/>
        <v>-28.552499999999981</v>
      </c>
      <c r="AD88" s="6">
        <f>SUMIFS($AB$3:AB88,$B$3:B88,B88)</f>
        <v>966.25859999999989</v>
      </c>
      <c r="AE88" s="6">
        <f t="shared" si="11"/>
        <v>3446.2155322502549</v>
      </c>
      <c r="AF88" s="6">
        <f t="shared" si="12"/>
        <v>3446.2155322502549</v>
      </c>
      <c r="AG88" s="6">
        <f>VLOOKUP(Table1[[#This Row],[PracticeCode]],$AP$3:$AS$345,4,FALSE)</f>
        <v>3446.2155322502549</v>
      </c>
      <c r="AH88" s="27">
        <f t="shared" si="13"/>
        <v>250424.99534351856</v>
      </c>
      <c r="AI88" s="6">
        <f t="shared" si="14"/>
        <v>0</v>
      </c>
      <c r="AP88" s="2" t="s">
        <v>224</v>
      </c>
      <c r="AQ88" s="41">
        <v>3102.1768374792482</v>
      </c>
      <c r="AR88" s="41">
        <v>0</v>
      </c>
      <c r="AS88">
        <f t="shared" si="15"/>
        <v>3102.1768374792482</v>
      </c>
    </row>
    <row r="89" spans="1:45" x14ac:dyDescent="0.35">
      <c r="A89" t="str">
        <f t="shared" si="8"/>
        <v>Albany PracticeBrentworthHounslowE85004Dec9</v>
      </c>
      <c r="B89" s="41" t="s">
        <v>15</v>
      </c>
      <c r="C89" s="41" t="s">
        <v>472</v>
      </c>
      <c r="D89" s="41" t="s">
        <v>16</v>
      </c>
      <c r="E89" s="41" t="s">
        <v>17</v>
      </c>
      <c r="F89" s="41" t="s">
        <v>17</v>
      </c>
      <c r="G89" s="41" t="s">
        <v>764</v>
      </c>
      <c r="H89" s="41">
        <v>9</v>
      </c>
      <c r="I89" s="41">
        <v>7658.2567383339001</v>
      </c>
      <c r="J89" s="41">
        <v>2406</v>
      </c>
      <c r="K89" s="41">
        <v>1314</v>
      </c>
      <c r="L89" s="41">
        <v>47.879400000000004</v>
      </c>
      <c r="M89" s="41">
        <v>26.148600000000002</v>
      </c>
      <c r="N89" s="41"/>
      <c r="O89" s="41"/>
      <c r="P89" s="41"/>
      <c r="Q89" s="41"/>
      <c r="R89" s="41">
        <v>5682</v>
      </c>
      <c r="S89" s="41">
        <v>101.70780000000001</v>
      </c>
      <c r="T89" s="41"/>
      <c r="U89" s="41"/>
      <c r="V89" s="41">
        <v>9402</v>
      </c>
      <c r="W89" s="41">
        <v>175.73580000000001</v>
      </c>
      <c r="X89" s="41"/>
      <c r="Y89" s="41"/>
      <c r="Z89" s="6">
        <f>0</f>
        <v>0</v>
      </c>
      <c r="AA89" s="6">
        <f t="shared" si="9"/>
        <v>175.73580000000001</v>
      </c>
      <c r="AB89" t="e">
        <f>IF(ISBLANK(Table1[[#This Row],[FY2425_Cost]])=TRUE,#N/A,Table1[[#This Row],[FY2425_Cost]])</f>
        <v>#N/A</v>
      </c>
      <c r="AC89" s="6" t="e">
        <f t="shared" si="10"/>
        <v>#N/A</v>
      </c>
      <c r="AD89" s="6" t="e">
        <f>SUMIFS($AB$3:AB89,$B$3:B89,B89)</f>
        <v>#N/A</v>
      </c>
      <c r="AE89" s="6">
        <f t="shared" si="11"/>
        <v>3446.2155322502549</v>
      </c>
      <c r="AF89" s="6">
        <f t="shared" si="12"/>
        <v>3446.2155322502549</v>
      </c>
      <c r="AG89" s="6">
        <f>VLOOKUP(Table1[[#This Row],[PracticeCode]],$AP$3:$AS$345,4,FALSE)</f>
        <v>3446.2155322502549</v>
      </c>
      <c r="AH89" s="27">
        <f t="shared" si="13"/>
        <v>250424.99534351856</v>
      </c>
      <c r="AI89" s="6" t="e">
        <f t="shared" si="14"/>
        <v>#N/A</v>
      </c>
      <c r="AP89" s="2" t="s">
        <v>195</v>
      </c>
      <c r="AQ89" s="41">
        <v>2671.6527396373453</v>
      </c>
      <c r="AR89" s="41">
        <v>0</v>
      </c>
      <c r="AS89">
        <f t="shared" si="15"/>
        <v>2671.6527396373453</v>
      </c>
    </row>
    <row r="90" spans="1:45" x14ac:dyDescent="0.35">
      <c r="A90" t="str">
        <f t="shared" si="8"/>
        <v>Albany PracticeBrentworthHounslowE85004Feb11</v>
      </c>
      <c r="B90" s="41" t="s">
        <v>15</v>
      </c>
      <c r="C90" s="41" t="s">
        <v>472</v>
      </c>
      <c r="D90" s="41" t="s">
        <v>16</v>
      </c>
      <c r="E90" s="41" t="s">
        <v>17</v>
      </c>
      <c r="F90" s="41" t="s">
        <v>17</v>
      </c>
      <c r="G90" s="41" t="s">
        <v>766</v>
      </c>
      <c r="H90" s="41">
        <v>11</v>
      </c>
      <c r="I90" s="41">
        <v>7658.2567383339001</v>
      </c>
      <c r="J90" s="41">
        <v>3445</v>
      </c>
      <c r="K90" s="41">
        <v>400</v>
      </c>
      <c r="L90" s="41">
        <v>68.555500000000009</v>
      </c>
      <c r="M90" s="41">
        <v>7.9600000000000009</v>
      </c>
      <c r="N90" s="41"/>
      <c r="O90" s="41"/>
      <c r="P90" s="41"/>
      <c r="Q90" s="41"/>
      <c r="R90" s="41">
        <v>5502</v>
      </c>
      <c r="S90" s="41">
        <v>98.485799999999998</v>
      </c>
      <c r="T90" s="41"/>
      <c r="U90" s="41"/>
      <c r="V90" s="41">
        <v>9347</v>
      </c>
      <c r="W90" s="41">
        <v>175.00130000000001</v>
      </c>
      <c r="X90" s="41"/>
      <c r="Y90" s="41"/>
      <c r="Z90" s="6">
        <f>0</f>
        <v>0</v>
      </c>
      <c r="AA90" s="6">
        <f t="shared" si="9"/>
        <v>175.00130000000001</v>
      </c>
      <c r="AB90" t="e">
        <f>IF(ISBLANK(Table1[[#This Row],[FY2425_Cost]])=TRUE,#N/A,Table1[[#This Row],[FY2425_Cost]])</f>
        <v>#N/A</v>
      </c>
      <c r="AC90" s="6" t="e">
        <f t="shared" si="10"/>
        <v>#N/A</v>
      </c>
      <c r="AD90" s="6" t="e">
        <f>SUMIFS($AB$3:AB90,$B$3:B90,B90)</f>
        <v>#N/A</v>
      </c>
      <c r="AE90" s="6">
        <f t="shared" si="11"/>
        <v>3446.2155322502549</v>
      </c>
      <c r="AF90" s="6">
        <f t="shared" si="12"/>
        <v>3446.2155322502549</v>
      </c>
      <c r="AG90" s="6">
        <f>VLOOKUP(Table1[[#This Row],[PracticeCode]],$AP$3:$AS$345,4,FALSE)</f>
        <v>3446.2155322502549</v>
      </c>
      <c r="AH90" s="27">
        <f t="shared" si="13"/>
        <v>250424.99534351856</v>
      </c>
      <c r="AI90" s="6" t="e">
        <f t="shared" si="14"/>
        <v>#N/A</v>
      </c>
      <c r="AP90" s="2" t="s">
        <v>402</v>
      </c>
      <c r="AQ90" s="41">
        <v>2418.3250595618265</v>
      </c>
      <c r="AR90" s="41">
        <v>0</v>
      </c>
      <c r="AS90">
        <f t="shared" si="15"/>
        <v>2418.3250595618265</v>
      </c>
    </row>
    <row r="91" spans="1:45" x14ac:dyDescent="0.35">
      <c r="A91" t="str">
        <f t="shared" si="8"/>
        <v>Albany PracticeBrentworthHounslowE85004Jan10</v>
      </c>
      <c r="B91" s="41" t="s">
        <v>15</v>
      </c>
      <c r="C91" s="41" t="s">
        <v>472</v>
      </c>
      <c r="D91" s="41" t="s">
        <v>16</v>
      </c>
      <c r="E91" s="41" t="s">
        <v>17</v>
      </c>
      <c r="F91" s="41" t="s">
        <v>17</v>
      </c>
      <c r="G91" s="41" t="s">
        <v>765</v>
      </c>
      <c r="H91" s="41">
        <v>10</v>
      </c>
      <c r="I91" s="41">
        <v>7658.2567383339001</v>
      </c>
      <c r="J91" s="41">
        <v>4080</v>
      </c>
      <c r="K91" s="41">
        <v>947</v>
      </c>
      <c r="L91" s="41">
        <v>81.192000000000007</v>
      </c>
      <c r="M91" s="41">
        <v>18.845300000000002</v>
      </c>
      <c r="N91" s="41"/>
      <c r="O91" s="41"/>
      <c r="P91" s="41"/>
      <c r="Q91" s="41"/>
      <c r="R91" s="41">
        <v>6252</v>
      </c>
      <c r="S91" s="41">
        <v>111.91079999999999</v>
      </c>
      <c r="T91" s="41"/>
      <c r="U91" s="41"/>
      <c r="V91" s="41">
        <v>11279</v>
      </c>
      <c r="W91" s="41">
        <v>211.94810000000001</v>
      </c>
      <c r="X91" s="41"/>
      <c r="Y91" s="41"/>
      <c r="Z91" s="6">
        <f>0</f>
        <v>0</v>
      </c>
      <c r="AA91" s="6">
        <f t="shared" si="9"/>
        <v>211.94810000000001</v>
      </c>
      <c r="AB91" t="e">
        <f>IF(ISBLANK(Table1[[#This Row],[FY2425_Cost]])=TRUE,#N/A,Table1[[#This Row],[FY2425_Cost]])</f>
        <v>#N/A</v>
      </c>
      <c r="AC91" s="6" t="e">
        <f t="shared" si="10"/>
        <v>#N/A</v>
      </c>
      <c r="AD91" s="6" t="e">
        <f>SUMIFS($AB$3:AB91,$B$3:B91,B91)</f>
        <v>#N/A</v>
      </c>
      <c r="AE91" s="6">
        <f t="shared" si="11"/>
        <v>3446.2155322502549</v>
      </c>
      <c r="AF91" s="6">
        <f t="shared" si="12"/>
        <v>3446.2155322502549</v>
      </c>
      <c r="AG91" s="6">
        <f>VLOOKUP(Table1[[#This Row],[PracticeCode]],$AP$3:$AS$345,4,FALSE)</f>
        <v>3446.2155322502549</v>
      </c>
      <c r="AH91" s="27">
        <f t="shared" si="13"/>
        <v>250424.99534351856</v>
      </c>
      <c r="AI91" s="6" t="e">
        <f t="shared" si="14"/>
        <v>#N/A</v>
      </c>
      <c r="AP91" s="2" t="s">
        <v>228</v>
      </c>
      <c r="AQ91" s="41">
        <v>3333.2156880412008</v>
      </c>
      <c r="AR91" s="41">
        <v>0</v>
      </c>
      <c r="AS91">
        <f t="shared" si="15"/>
        <v>3333.2156880412008</v>
      </c>
    </row>
    <row r="92" spans="1:45" x14ac:dyDescent="0.35">
      <c r="A92" t="str">
        <f t="shared" si="8"/>
        <v>Albany PracticeBrentworthHounslowE85004Jul4</v>
      </c>
      <c r="B92" s="41" t="s">
        <v>15</v>
      </c>
      <c r="C92" s="41" t="s">
        <v>472</v>
      </c>
      <c r="D92" s="41" t="s">
        <v>16</v>
      </c>
      <c r="E92" s="41" t="s">
        <v>17</v>
      </c>
      <c r="F92" s="41" t="s">
        <v>17</v>
      </c>
      <c r="G92" s="41" t="s">
        <v>759</v>
      </c>
      <c r="H92" s="41">
        <v>4</v>
      </c>
      <c r="I92" s="41">
        <v>7658.2567383339001</v>
      </c>
      <c r="J92" s="41">
        <v>11843</v>
      </c>
      <c r="K92" s="41">
        <v>0</v>
      </c>
      <c r="L92" s="41">
        <v>219.09549999999999</v>
      </c>
      <c r="M92" s="41">
        <v>0</v>
      </c>
      <c r="N92" s="41">
        <v>4953</v>
      </c>
      <c r="O92" s="41">
        <v>1968</v>
      </c>
      <c r="P92" s="41">
        <v>98.564700000000002</v>
      </c>
      <c r="Q92" s="41">
        <v>39.163200000000003</v>
      </c>
      <c r="R92" s="41">
        <v>9305</v>
      </c>
      <c r="S92" s="41">
        <v>166.55950000000001</v>
      </c>
      <c r="T92" s="41">
        <v>6780</v>
      </c>
      <c r="U92" s="41">
        <v>149.16</v>
      </c>
      <c r="V92" s="41">
        <v>21148</v>
      </c>
      <c r="W92" s="41">
        <v>385.65499999999997</v>
      </c>
      <c r="X92" s="41">
        <v>13701</v>
      </c>
      <c r="Y92" s="41">
        <v>286.8879</v>
      </c>
      <c r="Z92" s="6">
        <f>0</f>
        <v>0</v>
      </c>
      <c r="AA92" s="6">
        <f t="shared" si="9"/>
        <v>385.65499999999997</v>
      </c>
      <c r="AB92">
        <f>IF(ISBLANK(Table1[[#This Row],[FY2425_Cost]])=TRUE,#N/A,Table1[[#This Row],[FY2425_Cost]])</f>
        <v>286.8879</v>
      </c>
      <c r="AC92" s="6">
        <f t="shared" si="10"/>
        <v>-98.767099999999971</v>
      </c>
      <c r="AD92" s="6" t="e">
        <f>SUMIFS($AB$3:AB92,$B$3:B92,B92)</f>
        <v>#N/A</v>
      </c>
      <c r="AE92" s="6">
        <f t="shared" si="11"/>
        <v>3446.2155322502549</v>
      </c>
      <c r="AF92" s="6">
        <f t="shared" si="12"/>
        <v>3446.2155322502549</v>
      </c>
      <c r="AG92" s="6">
        <f>VLOOKUP(Table1[[#This Row],[PracticeCode]],$AP$3:$AS$345,4,FALSE)</f>
        <v>3446.2155322502549</v>
      </c>
      <c r="AH92" s="27">
        <f t="shared" si="13"/>
        <v>250424.99534351856</v>
      </c>
      <c r="AI92" s="6" t="e">
        <f t="shared" si="14"/>
        <v>#N/A</v>
      </c>
      <c r="AP92" s="2" t="s">
        <v>172</v>
      </c>
      <c r="AQ92" s="41"/>
      <c r="AR92" s="41">
        <v>0</v>
      </c>
      <c r="AS92">
        <f t="shared" si="15"/>
        <v>0</v>
      </c>
    </row>
    <row r="93" spans="1:45" x14ac:dyDescent="0.35">
      <c r="A93" t="str">
        <f t="shared" si="8"/>
        <v>Albany PracticeBrentworthHounslowE85004Jun3</v>
      </c>
      <c r="B93" s="41" t="s">
        <v>15</v>
      </c>
      <c r="C93" s="41" t="s">
        <v>472</v>
      </c>
      <c r="D93" s="41" t="s">
        <v>16</v>
      </c>
      <c r="E93" s="41" t="s">
        <v>17</v>
      </c>
      <c r="F93" s="41" t="s">
        <v>17</v>
      </c>
      <c r="G93" s="41" t="s">
        <v>758</v>
      </c>
      <c r="H93" s="41">
        <v>3</v>
      </c>
      <c r="I93" s="41">
        <v>7658.2567383339001</v>
      </c>
      <c r="J93" s="41">
        <v>2776</v>
      </c>
      <c r="K93" s="41">
        <v>2</v>
      </c>
      <c r="L93" s="41">
        <v>51.355999999999995</v>
      </c>
      <c r="M93" s="41">
        <v>3.6999999999999998E-2</v>
      </c>
      <c r="N93" s="41">
        <v>4290</v>
      </c>
      <c r="O93" s="41">
        <v>1340</v>
      </c>
      <c r="P93" s="41">
        <v>85.371000000000009</v>
      </c>
      <c r="Q93" s="41">
        <v>26.666</v>
      </c>
      <c r="R93" s="41">
        <v>7988</v>
      </c>
      <c r="S93" s="41">
        <v>142.98519999999999</v>
      </c>
      <c r="T93" s="41">
        <v>5407</v>
      </c>
      <c r="U93" s="41">
        <v>118.95399999999999</v>
      </c>
      <c r="V93" s="41">
        <v>10766</v>
      </c>
      <c r="W93" s="41">
        <v>194.37819999999999</v>
      </c>
      <c r="X93" s="41">
        <v>11037</v>
      </c>
      <c r="Y93" s="41">
        <v>230.99099999999999</v>
      </c>
      <c r="Z93" s="6">
        <f>0</f>
        <v>0</v>
      </c>
      <c r="AA93" s="6">
        <f t="shared" si="9"/>
        <v>194.37819999999999</v>
      </c>
      <c r="AB93">
        <f>IF(ISBLANK(Table1[[#This Row],[FY2425_Cost]])=TRUE,#N/A,Table1[[#This Row],[FY2425_Cost]])</f>
        <v>230.99099999999999</v>
      </c>
      <c r="AC93" s="6">
        <f t="shared" si="10"/>
        <v>36.612799999999993</v>
      </c>
      <c r="AD93" s="6" t="e">
        <f>SUMIFS($AB$3:AB93,$B$3:B93,B93)</f>
        <v>#N/A</v>
      </c>
      <c r="AE93" s="6">
        <f t="shared" si="11"/>
        <v>3446.2155322502549</v>
      </c>
      <c r="AF93" s="6">
        <f t="shared" si="12"/>
        <v>3446.2155322502549</v>
      </c>
      <c r="AG93" s="6">
        <f>VLOOKUP(Table1[[#This Row],[PracticeCode]],$AP$3:$AS$345,4,FALSE)</f>
        <v>3446.2155322502549</v>
      </c>
      <c r="AH93" s="27">
        <f t="shared" si="13"/>
        <v>250424.99534351856</v>
      </c>
      <c r="AI93" s="6" t="e">
        <f t="shared" si="14"/>
        <v>#N/A</v>
      </c>
      <c r="AP93" s="2" t="s">
        <v>258</v>
      </c>
      <c r="AQ93" s="41">
        <v>4975.1041464816299</v>
      </c>
      <c r="AR93" s="41">
        <v>0</v>
      </c>
      <c r="AS93">
        <f t="shared" si="15"/>
        <v>4975.1041464816299</v>
      </c>
    </row>
    <row r="94" spans="1:45" x14ac:dyDescent="0.35">
      <c r="A94" t="str">
        <f t="shared" si="8"/>
        <v>Albany PracticeBrentworthHounslowE85004Mar12</v>
      </c>
      <c r="B94" s="41" t="s">
        <v>15</v>
      </c>
      <c r="C94" s="41" t="s">
        <v>472</v>
      </c>
      <c r="D94" s="41" t="s">
        <v>16</v>
      </c>
      <c r="E94" s="41" t="s">
        <v>17</v>
      </c>
      <c r="F94" s="41" t="s">
        <v>17</v>
      </c>
      <c r="G94" s="41" t="s">
        <v>767</v>
      </c>
      <c r="H94" s="41">
        <v>12</v>
      </c>
      <c r="I94" s="41">
        <v>7658.2567383339001</v>
      </c>
      <c r="J94" s="41">
        <v>16601</v>
      </c>
      <c r="K94" s="41">
        <v>420</v>
      </c>
      <c r="L94" s="41">
        <v>330.35990000000004</v>
      </c>
      <c r="M94" s="41">
        <v>8.3580000000000005</v>
      </c>
      <c r="N94" s="41"/>
      <c r="O94" s="41"/>
      <c r="P94" s="41"/>
      <c r="Q94" s="41"/>
      <c r="R94" s="41">
        <v>4684</v>
      </c>
      <c r="S94" s="41">
        <v>83.843599999999995</v>
      </c>
      <c r="T94" s="41"/>
      <c r="U94" s="41"/>
      <c r="V94" s="41">
        <v>21705</v>
      </c>
      <c r="W94" s="41">
        <v>422.56150000000002</v>
      </c>
      <c r="X94" s="41"/>
      <c r="Y94" s="41"/>
      <c r="Z94" s="6">
        <f>0</f>
        <v>0</v>
      </c>
      <c r="AA94" s="6">
        <f t="shared" si="9"/>
        <v>422.56150000000002</v>
      </c>
      <c r="AB94" t="e">
        <f>IF(ISBLANK(Table1[[#This Row],[FY2425_Cost]])=TRUE,#N/A,Table1[[#This Row],[FY2425_Cost]])</f>
        <v>#N/A</v>
      </c>
      <c r="AC94" s="6" t="e">
        <f t="shared" si="10"/>
        <v>#N/A</v>
      </c>
      <c r="AD94" s="6" t="e">
        <f>SUMIFS($AB$3:AB94,$B$3:B94,B94)</f>
        <v>#N/A</v>
      </c>
      <c r="AE94" s="6">
        <f t="shared" si="11"/>
        <v>3446.2155322502549</v>
      </c>
      <c r="AF94" s="6">
        <f t="shared" si="12"/>
        <v>3446.2155322502549</v>
      </c>
      <c r="AG94" s="6">
        <f>VLOOKUP(Table1[[#This Row],[PracticeCode]],$AP$3:$AS$345,4,FALSE)</f>
        <v>3446.2155322502549</v>
      </c>
      <c r="AH94" s="27">
        <f t="shared" si="13"/>
        <v>250424.99534351856</v>
      </c>
      <c r="AI94" s="6" t="e">
        <f t="shared" si="14"/>
        <v>#N/A</v>
      </c>
      <c r="AP94" s="2" t="s">
        <v>88</v>
      </c>
      <c r="AQ94" s="41">
        <v>3816.5490821877165</v>
      </c>
      <c r="AR94" s="41">
        <v>0</v>
      </c>
      <c r="AS94">
        <f t="shared" si="15"/>
        <v>3816.5490821877165</v>
      </c>
    </row>
    <row r="95" spans="1:45" x14ac:dyDescent="0.35">
      <c r="A95" t="str">
        <f t="shared" si="8"/>
        <v>Albany PracticeBrentworthHounslowE85004May2</v>
      </c>
      <c r="B95" s="41" t="s">
        <v>15</v>
      </c>
      <c r="C95" s="41" t="s">
        <v>472</v>
      </c>
      <c r="D95" s="41" t="s">
        <v>16</v>
      </c>
      <c r="E95" s="41" t="s">
        <v>17</v>
      </c>
      <c r="F95" s="41" t="s">
        <v>17</v>
      </c>
      <c r="G95" s="41" t="s">
        <v>757</v>
      </c>
      <c r="H95" s="41">
        <v>2</v>
      </c>
      <c r="I95" s="41">
        <v>7658.2567383339001</v>
      </c>
      <c r="J95" s="41">
        <v>6593</v>
      </c>
      <c r="K95" s="41">
        <v>0</v>
      </c>
      <c r="L95" s="41">
        <v>121.97049999999999</v>
      </c>
      <c r="M95" s="41">
        <v>0</v>
      </c>
      <c r="N95" s="41">
        <v>3040</v>
      </c>
      <c r="O95" s="41">
        <v>212</v>
      </c>
      <c r="P95" s="41">
        <v>60.496000000000002</v>
      </c>
      <c r="Q95" s="41">
        <v>4.2187999999999999</v>
      </c>
      <c r="R95" s="41">
        <v>6251</v>
      </c>
      <c r="S95" s="41">
        <v>111.8929</v>
      </c>
      <c r="T95" s="41">
        <v>4581</v>
      </c>
      <c r="U95" s="41">
        <v>100.782</v>
      </c>
      <c r="V95" s="41">
        <v>12844</v>
      </c>
      <c r="W95" s="41">
        <v>233.86339999999998</v>
      </c>
      <c r="X95" s="41">
        <v>7833</v>
      </c>
      <c r="Y95" s="41">
        <v>165.49680000000001</v>
      </c>
      <c r="Z95" s="6">
        <f>0</f>
        <v>0</v>
      </c>
      <c r="AA95" s="6">
        <f t="shared" si="9"/>
        <v>233.86339999999998</v>
      </c>
      <c r="AB95">
        <f>IF(ISBLANK(Table1[[#This Row],[FY2425_Cost]])=TRUE,#N/A,Table1[[#This Row],[FY2425_Cost]])</f>
        <v>165.49680000000001</v>
      </c>
      <c r="AC95" s="6">
        <f t="shared" si="10"/>
        <v>-68.366599999999977</v>
      </c>
      <c r="AD95" s="6" t="e">
        <f>SUMIFS($AB$3:AB95,$B$3:B95,B95)</f>
        <v>#N/A</v>
      </c>
      <c r="AE95" s="6">
        <f t="shared" si="11"/>
        <v>3446.2155322502549</v>
      </c>
      <c r="AF95" s="6">
        <f t="shared" si="12"/>
        <v>3446.2155322502549</v>
      </c>
      <c r="AG95" s="6">
        <f>VLOOKUP(Table1[[#This Row],[PracticeCode]],$AP$3:$AS$345,4,FALSE)</f>
        <v>3446.2155322502549</v>
      </c>
      <c r="AH95" s="27">
        <f t="shared" si="13"/>
        <v>250424.99534351856</v>
      </c>
      <c r="AI95" s="6" t="e">
        <f t="shared" si="14"/>
        <v>#N/A</v>
      </c>
      <c r="AP95" s="2" t="s">
        <v>50</v>
      </c>
      <c r="AQ95" s="41">
        <v>6703.2619094061456</v>
      </c>
      <c r="AR95" s="41">
        <v>0</v>
      </c>
      <c r="AS95">
        <f t="shared" si="15"/>
        <v>6703.2619094061456</v>
      </c>
    </row>
    <row r="96" spans="1:45" x14ac:dyDescent="0.35">
      <c r="A96" t="str">
        <f t="shared" si="8"/>
        <v>Albany PracticeBrentworthHounslowE85004Nov8</v>
      </c>
      <c r="B96" s="41" t="s">
        <v>15</v>
      </c>
      <c r="C96" s="41" t="s">
        <v>472</v>
      </c>
      <c r="D96" s="41" t="s">
        <v>16</v>
      </c>
      <c r="E96" s="41" t="s">
        <v>17</v>
      </c>
      <c r="F96" s="41" t="s">
        <v>17</v>
      </c>
      <c r="G96" s="41" t="s">
        <v>763</v>
      </c>
      <c r="H96" s="41">
        <v>8</v>
      </c>
      <c r="I96" s="41">
        <v>7658.2567383339001</v>
      </c>
      <c r="J96" s="41">
        <v>2368</v>
      </c>
      <c r="K96" s="41">
        <v>1749</v>
      </c>
      <c r="L96" s="41">
        <v>47.123200000000004</v>
      </c>
      <c r="M96" s="41">
        <v>34.805100000000003</v>
      </c>
      <c r="N96" s="41"/>
      <c r="O96" s="41"/>
      <c r="P96" s="41"/>
      <c r="Q96" s="41"/>
      <c r="R96" s="41">
        <v>7011</v>
      </c>
      <c r="S96" s="41">
        <v>125.4969</v>
      </c>
      <c r="T96" s="41"/>
      <c r="U96" s="41"/>
      <c r="V96" s="41">
        <v>11128</v>
      </c>
      <c r="W96" s="41">
        <v>207.42520000000002</v>
      </c>
      <c r="X96" s="41"/>
      <c r="Y96" s="41"/>
      <c r="Z96" s="6">
        <f>0</f>
        <v>0</v>
      </c>
      <c r="AA96" s="6">
        <f t="shared" si="9"/>
        <v>207.42520000000002</v>
      </c>
      <c r="AB96" t="e">
        <f>IF(ISBLANK(Table1[[#This Row],[FY2425_Cost]])=TRUE,#N/A,Table1[[#This Row],[FY2425_Cost]])</f>
        <v>#N/A</v>
      </c>
      <c r="AC96" s="6" t="e">
        <f t="shared" si="10"/>
        <v>#N/A</v>
      </c>
      <c r="AD96" s="6" t="e">
        <f>SUMIFS($AB$3:AB96,$B$3:B96,B96)</f>
        <v>#N/A</v>
      </c>
      <c r="AE96" s="6">
        <f t="shared" si="11"/>
        <v>3446.2155322502549</v>
      </c>
      <c r="AF96" s="6">
        <f t="shared" si="12"/>
        <v>3446.2155322502549</v>
      </c>
      <c r="AG96" s="6">
        <f>VLOOKUP(Table1[[#This Row],[PracticeCode]],$AP$3:$AS$345,4,FALSE)</f>
        <v>3446.2155322502549</v>
      </c>
      <c r="AH96" s="27">
        <f t="shared" si="13"/>
        <v>250424.99534351856</v>
      </c>
      <c r="AI96" s="6" t="e">
        <f t="shared" si="14"/>
        <v>#N/A</v>
      </c>
      <c r="AP96" s="2" t="s">
        <v>411</v>
      </c>
      <c r="AQ96" s="41">
        <v>2910.4425342659029</v>
      </c>
      <c r="AR96" s="41">
        <v>0</v>
      </c>
      <c r="AS96">
        <f t="shared" si="15"/>
        <v>2910.4425342659029</v>
      </c>
    </row>
    <row r="97" spans="1:45" x14ac:dyDescent="0.35">
      <c r="A97" t="str">
        <f t="shared" si="8"/>
        <v>Albany PracticeBrentworthHounslowE85004Oct7</v>
      </c>
      <c r="B97" s="41" t="s">
        <v>15</v>
      </c>
      <c r="C97" s="41" t="s">
        <v>472</v>
      </c>
      <c r="D97" s="41" t="s">
        <v>16</v>
      </c>
      <c r="E97" s="41" t="s">
        <v>17</v>
      </c>
      <c r="F97" s="41" t="s">
        <v>17</v>
      </c>
      <c r="G97" s="41" t="s">
        <v>762</v>
      </c>
      <c r="H97" s="41">
        <v>7</v>
      </c>
      <c r="I97" s="41">
        <v>7658.2567383339001</v>
      </c>
      <c r="J97" s="41">
        <v>1903</v>
      </c>
      <c r="K97" s="41">
        <v>4197</v>
      </c>
      <c r="L97" s="41">
        <v>37.869700000000002</v>
      </c>
      <c r="M97" s="41">
        <v>83.520300000000006</v>
      </c>
      <c r="N97" s="41">
        <v>0</v>
      </c>
      <c r="O97" s="41">
        <v>7677</v>
      </c>
      <c r="P97" s="41">
        <v>0</v>
      </c>
      <c r="Q97" s="41">
        <v>172.73249999999999</v>
      </c>
      <c r="R97" s="41">
        <v>5716</v>
      </c>
      <c r="S97" s="41">
        <v>102.3164</v>
      </c>
      <c r="T97" s="41">
        <v>6508</v>
      </c>
      <c r="U97" s="41">
        <v>143.17599999999999</v>
      </c>
      <c r="V97" s="41">
        <v>11816</v>
      </c>
      <c r="W97" s="41">
        <v>223.70640000000003</v>
      </c>
      <c r="X97" s="41">
        <v>14185</v>
      </c>
      <c r="Y97" s="41">
        <v>315.9085</v>
      </c>
      <c r="Z97" s="6">
        <f>0</f>
        <v>0</v>
      </c>
      <c r="AA97" s="6">
        <f t="shared" si="9"/>
        <v>223.70640000000003</v>
      </c>
      <c r="AB97">
        <f>IF(ISBLANK(Table1[[#This Row],[FY2425_Cost]])=TRUE,#N/A,Table1[[#This Row],[FY2425_Cost]])</f>
        <v>315.9085</v>
      </c>
      <c r="AC97" s="6">
        <f t="shared" si="10"/>
        <v>92.202099999999973</v>
      </c>
      <c r="AD97" s="6" t="e">
        <f>SUMIFS($AB$3:AB97,$B$3:B97,B97)</f>
        <v>#N/A</v>
      </c>
      <c r="AE97" s="6">
        <f t="shared" si="11"/>
        <v>3446.2155322502549</v>
      </c>
      <c r="AF97" s="6">
        <f t="shared" si="12"/>
        <v>3446.2155322502549</v>
      </c>
      <c r="AG97" s="6">
        <f>VLOOKUP(Table1[[#This Row],[PracticeCode]],$AP$3:$AS$345,4,FALSE)</f>
        <v>3446.2155322502549</v>
      </c>
      <c r="AH97" s="27">
        <f t="shared" si="13"/>
        <v>250424.99534351856</v>
      </c>
      <c r="AI97" s="6" t="e">
        <f t="shared" si="14"/>
        <v>#N/A</v>
      </c>
      <c r="AP97" s="2" t="s">
        <v>64</v>
      </c>
      <c r="AQ97" s="41">
        <v>1300.6921369521422</v>
      </c>
      <c r="AR97" s="41">
        <v>0</v>
      </c>
      <c r="AS97">
        <f t="shared" si="15"/>
        <v>1300.6921369521422</v>
      </c>
    </row>
    <row r="98" spans="1:45" x14ac:dyDescent="0.35">
      <c r="A98" t="str">
        <f t="shared" si="8"/>
        <v>Albany PracticeBrentworthHounslowE85004Sep6</v>
      </c>
      <c r="B98" s="41" t="s">
        <v>15</v>
      </c>
      <c r="C98" s="41" t="s">
        <v>472</v>
      </c>
      <c r="D98" s="41" t="s">
        <v>16</v>
      </c>
      <c r="E98" s="41" t="s">
        <v>17</v>
      </c>
      <c r="F98" s="41" t="s">
        <v>17</v>
      </c>
      <c r="G98" s="41" t="s">
        <v>761</v>
      </c>
      <c r="H98" s="41">
        <v>6</v>
      </c>
      <c r="I98" s="41">
        <v>7658.2567383339001</v>
      </c>
      <c r="J98" s="41">
        <v>6189</v>
      </c>
      <c r="K98" s="41">
        <v>1854</v>
      </c>
      <c r="L98" s="41">
        <v>123.1611</v>
      </c>
      <c r="M98" s="41">
        <v>36.894600000000004</v>
      </c>
      <c r="N98" s="41">
        <v>4360</v>
      </c>
      <c r="O98" s="41">
        <v>1485</v>
      </c>
      <c r="P98" s="41">
        <v>98.1</v>
      </c>
      <c r="Q98" s="41">
        <v>33.412500000000001</v>
      </c>
      <c r="R98" s="41">
        <v>5997</v>
      </c>
      <c r="S98" s="41">
        <v>107.3463</v>
      </c>
      <c r="T98" s="41">
        <v>16821</v>
      </c>
      <c r="U98" s="41">
        <v>370.06200000000001</v>
      </c>
      <c r="V98" s="41">
        <v>14040</v>
      </c>
      <c r="W98" s="41">
        <v>267.40199999999999</v>
      </c>
      <c r="X98" s="41">
        <v>22666</v>
      </c>
      <c r="Y98" s="41">
        <v>501.5745</v>
      </c>
      <c r="Z98" s="6">
        <f>0</f>
        <v>0</v>
      </c>
      <c r="AA98" s="6">
        <f t="shared" si="9"/>
        <v>267.40199999999999</v>
      </c>
      <c r="AB98">
        <f>IF(ISBLANK(Table1[[#This Row],[FY2425_Cost]])=TRUE,#N/A,Table1[[#This Row],[FY2425_Cost]])</f>
        <v>501.5745</v>
      </c>
      <c r="AC98" s="6">
        <f t="shared" si="10"/>
        <v>234.17250000000001</v>
      </c>
      <c r="AD98" s="6" t="e">
        <f>SUMIFS($AB$3:AB98,$B$3:B98,B98)</f>
        <v>#N/A</v>
      </c>
      <c r="AE98" s="6">
        <f t="shared" si="11"/>
        <v>3446.2155322502549</v>
      </c>
      <c r="AF98" s="6">
        <f t="shared" si="12"/>
        <v>3446.2155322502549</v>
      </c>
      <c r="AG98" s="6">
        <f>VLOOKUP(Table1[[#This Row],[PracticeCode]],$AP$3:$AS$345,4,FALSE)</f>
        <v>3446.2155322502549</v>
      </c>
      <c r="AH98" s="27">
        <f t="shared" si="13"/>
        <v>250424.99534351856</v>
      </c>
      <c r="AI98" s="6" t="e">
        <f t="shared" si="14"/>
        <v>#N/A</v>
      </c>
      <c r="AP98" s="2" t="s">
        <v>57</v>
      </c>
      <c r="AQ98" s="41">
        <v>2436.5318135170228</v>
      </c>
      <c r="AR98" s="41">
        <v>0</v>
      </c>
      <c r="AS98">
        <f t="shared" si="15"/>
        <v>2436.5318135170228</v>
      </c>
    </row>
    <row r="99" spans="1:45" x14ac:dyDescent="0.35">
      <c r="A99" t="str">
        <f t="shared" si="8"/>
        <v>ALPERTON MEDICAL CENTREK&amp;W WestBrentE84638Apr1</v>
      </c>
      <c r="B99" s="41" t="s">
        <v>748</v>
      </c>
      <c r="C99" s="41" t="s">
        <v>569</v>
      </c>
      <c r="D99" s="41" t="s">
        <v>18</v>
      </c>
      <c r="E99" s="41" t="s">
        <v>19</v>
      </c>
      <c r="F99" s="41" t="s">
        <v>19</v>
      </c>
      <c r="G99" s="41" t="s">
        <v>756</v>
      </c>
      <c r="H99" s="41">
        <v>1</v>
      </c>
      <c r="I99" s="41">
        <v>5373.3737869630604</v>
      </c>
      <c r="J99" s="41">
        <v>3513</v>
      </c>
      <c r="K99" s="41">
        <v>0</v>
      </c>
      <c r="L99" s="41">
        <v>64.990499999999997</v>
      </c>
      <c r="M99" s="41">
        <v>0</v>
      </c>
      <c r="N99" s="41">
        <v>3945</v>
      </c>
      <c r="O99" s="41">
        <v>0</v>
      </c>
      <c r="P99" s="41">
        <v>78.505499999999998</v>
      </c>
      <c r="Q99" s="41">
        <v>0</v>
      </c>
      <c r="R99" s="41">
        <v>0</v>
      </c>
      <c r="S99" s="41">
        <v>0</v>
      </c>
      <c r="T99" s="41">
        <v>0</v>
      </c>
      <c r="U99" s="41">
        <v>0</v>
      </c>
      <c r="V99" s="41">
        <v>3513</v>
      </c>
      <c r="W99" s="41">
        <v>64.990499999999997</v>
      </c>
      <c r="X99" s="41">
        <v>3945</v>
      </c>
      <c r="Y99" s="41">
        <v>78.505499999999998</v>
      </c>
      <c r="Z99" s="6">
        <f>0</f>
        <v>0</v>
      </c>
      <c r="AA99" s="6">
        <f t="shared" si="9"/>
        <v>64.990499999999997</v>
      </c>
      <c r="AB99">
        <f>IF(ISBLANK(Table1[[#This Row],[FY2425_Cost]])=TRUE,#N/A,Table1[[#This Row],[FY2425_Cost]])</f>
        <v>78.505499999999998</v>
      </c>
      <c r="AC99" s="6">
        <f t="shared" si="10"/>
        <v>13.515000000000001</v>
      </c>
      <c r="AD99" s="6">
        <f>SUMIFS($AB$3:AB99,$B$3:B99,B99)</f>
        <v>78.505499999999998</v>
      </c>
      <c r="AE99" s="6">
        <f t="shared" si="11"/>
        <v>2418.0182041333774</v>
      </c>
      <c r="AF99" s="6">
        <f t="shared" si="12"/>
        <v>2418.0182041333774</v>
      </c>
      <c r="AG99" s="6">
        <f>VLOOKUP(Table1[[#This Row],[PracticeCode]],$AP$3:$AS$345,4,FALSE)</f>
        <v>2418.0182041333774</v>
      </c>
      <c r="AH99" s="27">
        <f t="shared" si="13"/>
        <v>175709.3228336921</v>
      </c>
      <c r="AI99" s="6">
        <f t="shared" si="14"/>
        <v>0</v>
      </c>
      <c r="AP99" s="2" t="s">
        <v>58</v>
      </c>
      <c r="AQ99" s="41">
        <v>4522.53266847747</v>
      </c>
      <c r="AR99" s="41">
        <v>0</v>
      </c>
      <c r="AS99">
        <f t="shared" si="15"/>
        <v>4522.53266847747</v>
      </c>
    </row>
    <row r="100" spans="1:45" x14ac:dyDescent="0.35">
      <c r="A100" t="str">
        <f t="shared" si="8"/>
        <v>ALPERTON MEDICAL CENTREK&amp;W WestBrentE84638Aug5</v>
      </c>
      <c r="B100" s="41" t="s">
        <v>748</v>
      </c>
      <c r="C100" s="41" t="s">
        <v>569</v>
      </c>
      <c r="D100" s="41" t="s">
        <v>18</v>
      </c>
      <c r="E100" s="41" t="s">
        <v>19</v>
      </c>
      <c r="F100" s="41" t="s">
        <v>19</v>
      </c>
      <c r="G100" s="41" t="s">
        <v>760</v>
      </c>
      <c r="H100" s="41">
        <v>5</v>
      </c>
      <c r="I100" s="41">
        <v>5373.3737869630604</v>
      </c>
      <c r="J100" s="41">
        <v>3506</v>
      </c>
      <c r="K100" s="41">
        <v>10</v>
      </c>
      <c r="L100" s="41">
        <v>64.86099999999999</v>
      </c>
      <c r="M100" s="41">
        <v>0.185</v>
      </c>
      <c r="N100" s="41">
        <v>10013</v>
      </c>
      <c r="O100" s="41">
        <v>12</v>
      </c>
      <c r="P100" s="41">
        <v>199.2587</v>
      </c>
      <c r="Q100" s="41">
        <v>0.23880000000000001</v>
      </c>
      <c r="R100" s="41">
        <v>0</v>
      </c>
      <c r="S100" s="41">
        <v>0</v>
      </c>
      <c r="T100" s="41">
        <v>0</v>
      </c>
      <c r="U100" s="41">
        <v>0</v>
      </c>
      <c r="V100" s="41">
        <v>3516</v>
      </c>
      <c r="W100" s="41">
        <v>65.045999999999992</v>
      </c>
      <c r="X100" s="41">
        <v>10025</v>
      </c>
      <c r="Y100" s="41">
        <v>199.4975</v>
      </c>
      <c r="Z100" s="6">
        <f>0</f>
        <v>0</v>
      </c>
      <c r="AA100" s="6">
        <f t="shared" si="9"/>
        <v>65.045999999999992</v>
      </c>
      <c r="AB100">
        <f>IF(ISBLANK(Table1[[#This Row],[FY2425_Cost]])=TRUE,#N/A,Table1[[#This Row],[FY2425_Cost]])</f>
        <v>199.4975</v>
      </c>
      <c r="AC100" s="6">
        <f t="shared" si="10"/>
        <v>134.45150000000001</v>
      </c>
      <c r="AD100" s="6">
        <f>SUMIFS($AB$3:AB100,$B$3:B100,B100)</f>
        <v>278.00299999999999</v>
      </c>
      <c r="AE100" s="6">
        <f t="shared" si="11"/>
        <v>2418.0182041333774</v>
      </c>
      <c r="AF100" s="6">
        <f t="shared" si="12"/>
        <v>2418.0182041333774</v>
      </c>
      <c r="AG100" s="6">
        <f>VLOOKUP(Table1[[#This Row],[PracticeCode]],$AP$3:$AS$345,4,FALSE)</f>
        <v>2418.0182041333774</v>
      </c>
      <c r="AH100" s="27">
        <f t="shared" si="13"/>
        <v>175709.3228336921</v>
      </c>
      <c r="AI100" s="6">
        <f t="shared" si="14"/>
        <v>0</v>
      </c>
      <c r="AP100" s="2" t="s">
        <v>124</v>
      </c>
      <c r="AQ100" s="41">
        <v>5913.6424474980604</v>
      </c>
      <c r="AR100" s="41">
        <v>0</v>
      </c>
      <c r="AS100">
        <f t="shared" si="15"/>
        <v>5913.6424474980604</v>
      </c>
    </row>
    <row r="101" spans="1:45" x14ac:dyDescent="0.35">
      <c r="A101" t="str">
        <f t="shared" si="8"/>
        <v>ALPERTON MEDICAL CENTREK&amp;W WestBrentE84638Dec9</v>
      </c>
      <c r="B101" s="41" t="s">
        <v>748</v>
      </c>
      <c r="C101" s="41" t="s">
        <v>569</v>
      </c>
      <c r="D101" s="41" t="s">
        <v>18</v>
      </c>
      <c r="E101" s="41" t="s">
        <v>19</v>
      </c>
      <c r="F101" s="41" t="s">
        <v>19</v>
      </c>
      <c r="G101" s="41" t="s">
        <v>764</v>
      </c>
      <c r="H101" s="41">
        <v>9</v>
      </c>
      <c r="I101" s="41">
        <v>5373.3737869630604</v>
      </c>
      <c r="J101" s="41">
        <v>3105</v>
      </c>
      <c r="K101" s="41">
        <v>12</v>
      </c>
      <c r="L101" s="41">
        <v>61.789500000000004</v>
      </c>
      <c r="M101" s="41">
        <v>0.23880000000000001</v>
      </c>
      <c r="N101" s="41"/>
      <c r="O101" s="41"/>
      <c r="P101" s="41"/>
      <c r="Q101" s="41"/>
      <c r="R101" s="41">
        <v>0</v>
      </c>
      <c r="S101" s="41">
        <v>0</v>
      </c>
      <c r="T101" s="41"/>
      <c r="U101" s="41"/>
      <c r="V101" s="41">
        <v>3117</v>
      </c>
      <c r="W101" s="41">
        <v>62.028300000000002</v>
      </c>
      <c r="X101" s="41"/>
      <c r="Y101" s="41"/>
      <c r="Z101" s="6">
        <f>0</f>
        <v>0</v>
      </c>
      <c r="AA101" s="6">
        <f t="shared" si="9"/>
        <v>62.028300000000002</v>
      </c>
      <c r="AB101" t="e">
        <f>IF(ISBLANK(Table1[[#This Row],[FY2425_Cost]])=TRUE,#N/A,Table1[[#This Row],[FY2425_Cost]])</f>
        <v>#N/A</v>
      </c>
      <c r="AC101" s="6" t="e">
        <f t="shared" si="10"/>
        <v>#N/A</v>
      </c>
      <c r="AD101" s="6" t="e">
        <f>SUMIFS($AB$3:AB101,$B$3:B101,B101)</f>
        <v>#N/A</v>
      </c>
      <c r="AE101" s="6">
        <f t="shared" si="11"/>
        <v>2418.0182041333774</v>
      </c>
      <c r="AF101" s="6">
        <f t="shared" si="12"/>
        <v>2418.0182041333774</v>
      </c>
      <c r="AG101" s="6">
        <f>VLOOKUP(Table1[[#This Row],[PracticeCode]],$AP$3:$AS$345,4,FALSE)</f>
        <v>2418.0182041333774</v>
      </c>
      <c r="AH101" s="27">
        <f t="shared" si="13"/>
        <v>175709.3228336921</v>
      </c>
      <c r="AI101" s="6" t="e">
        <f t="shared" si="14"/>
        <v>#N/A</v>
      </c>
      <c r="AP101" s="2" t="s">
        <v>160</v>
      </c>
      <c r="AQ101" s="41">
        <v>3879.0487586032918</v>
      </c>
      <c r="AR101" s="41">
        <v>0</v>
      </c>
      <c r="AS101">
        <f t="shared" si="15"/>
        <v>3879.0487586032918</v>
      </c>
    </row>
    <row r="102" spans="1:45" x14ac:dyDescent="0.35">
      <c r="A102" t="str">
        <f t="shared" si="8"/>
        <v>ALPERTON MEDICAL CENTREK&amp;W WestBrentE84638Feb11</v>
      </c>
      <c r="B102" s="41" t="s">
        <v>748</v>
      </c>
      <c r="C102" s="41" t="s">
        <v>569</v>
      </c>
      <c r="D102" s="41" t="s">
        <v>18</v>
      </c>
      <c r="E102" s="41" t="s">
        <v>19</v>
      </c>
      <c r="F102" s="41" t="s">
        <v>19</v>
      </c>
      <c r="G102" s="41" t="s">
        <v>766</v>
      </c>
      <c r="H102" s="41">
        <v>11</v>
      </c>
      <c r="I102" s="41">
        <v>5373.3737869630604</v>
      </c>
      <c r="J102" s="41">
        <v>4083</v>
      </c>
      <c r="K102" s="41">
        <v>31</v>
      </c>
      <c r="L102" s="41">
        <v>81.2517</v>
      </c>
      <c r="M102" s="41">
        <v>0.6169</v>
      </c>
      <c r="N102" s="41"/>
      <c r="O102" s="41"/>
      <c r="P102" s="41"/>
      <c r="Q102" s="41"/>
      <c r="R102" s="41">
        <v>0</v>
      </c>
      <c r="S102" s="41">
        <v>0</v>
      </c>
      <c r="T102" s="41"/>
      <c r="U102" s="41"/>
      <c r="V102" s="41">
        <v>4114</v>
      </c>
      <c r="W102" s="41">
        <v>81.868600000000001</v>
      </c>
      <c r="X102" s="41"/>
      <c r="Y102" s="41"/>
      <c r="Z102" s="6">
        <f>0</f>
        <v>0</v>
      </c>
      <c r="AA102" s="6">
        <f t="shared" si="9"/>
        <v>81.868600000000001</v>
      </c>
      <c r="AB102" t="e">
        <f>IF(ISBLANK(Table1[[#This Row],[FY2425_Cost]])=TRUE,#N/A,Table1[[#This Row],[FY2425_Cost]])</f>
        <v>#N/A</v>
      </c>
      <c r="AC102" s="6" t="e">
        <f t="shared" si="10"/>
        <v>#N/A</v>
      </c>
      <c r="AD102" s="6" t="e">
        <f>SUMIFS($AB$3:AB102,$B$3:B102,B102)</f>
        <v>#N/A</v>
      </c>
      <c r="AE102" s="6">
        <f t="shared" si="11"/>
        <v>2418.0182041333774</v>
      </c>
      <c r="AF102" s="6">
        <f t="shared" si="12"/>
        <v>2418.0182041333774</v>
      </c>
      <c r="AG102" s="6">
        <f>VLOOKUP(Table1[[#This Row],[PracticeCode]],$AP$3:$AS$345,4,FALSE)</f>
        <v>2418.0182041333774</v>
      </c>
      <c r="AH102" s="27">
        <f t="shared" si="13"/>
        <v>175709.3228336921</v>
      </c>
      <c r="AI102" s="6" t="e">
        <f t="shared" si="14"/>
        <v>#N/A</v>
      </c>
      <c r="AP102" s="2" t="s">
        <v>344</v>
      </c>
      <c r="AQ102" s="41">
        <v>5617.9422416999705</v>
      </c>
      <c r="AR102" s="41">
        <v>0</v>
      </c>
      <c r="AS102">
        <f t="shared" si="15"/>
        <v>5617.9422416999705</v>
      </c>
    </row>
    <row r="103" spans="1:45" x14ac:dyDescent="0.35">
      <c r="A103" t="str">
        <f t="shared" si="8"/>
        <v>ALPERTON MEDICAL CENTREK&amp;W WestBrentE84638Jan10</v>
      </c>
      <c r="B103" s="41" t="s">
        <v>748</v>
      </c>
      <c r="C103" s="41" t="s">
        <v>569</v>
      </c>
      <c r="D103" s="41" t="s">
        <v>18</v>
      </c>
      <c r="E103" s="41" t="s">
        <v>19</v>
      </c>
      <c r="F103" s="41" t="s">
        <v>19</v>
      </c>
      <c r="G103" s="41" t="s">
        <v>765</v>
      </c>
      <c r="H103" s="41">
        <v>10</v>
      </c>
      <c r="I103" s="41">
        <v>5373.3737869630604</v>
      </c>
      <c r="J103" s="41">
        <v>4408</v>
      </c>
      <c r="K103" s="41">
        <v>7</v>
      </c>
      <c r="L103" s="41">
        <v>87.719200000000001</v>
      </c>
      <c r="M103" s="41">
        <v>0.13930000000000001</v>
      </c>
      <c r="N103" s="41"/>
      <c r="O103" s="41"/>
      <c r="P103" s="41"/>
      <c r="Q103" s="41"/>
      <c r="R103" s="41">
        <v>0</v>
      </c>
      <c r="S103" s="41">
        <v>0</v>
      </c>
      <c r="T103" s="41"/>
      <c r="U103" s="41"/>
      <c r="V103" s="41">
        <v>4415</v>
      </c>
      <c r="W103" s="41">
        <v>87.858500000000006</v>
      </c>
      <c r="X103" s="41"/>
      <c r="Y103" s="41"/>
      <c r="Z103" s="6">
        <f>0</f>
        <v>0</v>
      </c>
      <c r="AA103" s="6">
        <f t="shared" si="9"/>
        <v>87.858500000000006</v>
      </c>
      <c r="AB103" t="e">
        <f>IF(ISBLANK(Table1[[#This Row],[FY2425_Cost]])=TRUE,#N/A,Table1[[#This Row],[FY2425_Cost]])</f>
        <v>#N/A</v>
      </c>
      <c r="AC103" s="6" t="e">
        <f t="shared" si="10"/>
        <v>#N/A</v>
      </c>
      <c r="AD103" s="6" t="e">
        <f>SUMIFS($AB$3:AB103,$B$3:B103,B103)</f>
        <v>#N/A</v>
      </c>
      <c r="AE103" s="6">
        <f t="shared" si="11"/>
        <v>2418.0182041333774</v>
      </c>
      <c r="AF103" s="6">
        <f t="shared" si="12"/>
        <v>2418.0182041333774</v>
      </c>
      <c r="AG103" s="6">
        <f>VLOOKUP(Table1[[#This Row],[PracticeCode]],$AP$3:$AS$345,4,FALSE)</f>
        <v>2418.0182041333774</v>
      </c>
      <c r="AH103" s="27">
        <f t="shared" si="13"/>
        <v>175709.3228336921</v>
      </c>
      <c r="AI103" s="6" t="e">
        <f t="shared" si="14"/>
        <v>#N/A</v>
      </c>
      <c r="AP103" s="2" t="s">
        <v>71</v>
      </c>
      <c r="AQ103" s="41">
        <v>2710.2919617735342</v>
      </c>
      <c r="AR103" s="41">
        <v>0</v>
      </c>
      <c r="AS103">
        <f t="shared" si="15"/>
        <v>2710.2919617735342</v>
      </c>
    </row>
    <row r="104" spans="1:45" x14ac:dyDescent="0.35">
      <c r="A104" t="str">
        <f t="shared" si="8"/>
        <v>ALPERTON MEDICAL CENTREK&amp;W WestBrentE84638Jul4</v>
      </c>
      <c r="B104" s="41" t="s">
        <v>748</v>
      </c>
      <c r="C104" s="41" t="s">
        <v>569</v>
      </c>
      <c r="D104" s="41" t="s">
        <v>18</v>
      </c>
      <c r="E104" s="41" t="s">
        <v>19</v>
      </c>
      <c r="F104" s="41" t="s">
        <v>19</v>
      </c>
      <c r="G104" s="41" t="s">
        <v>759</v>
      </c>
      <c r="H104" s="41">
        <v>4</v>
      </c>
      <c r="I104" s="41">
        <v>5373.3737869630604</v>
      </c>
      <c r="J104" s="41">
        <v>4847</v>
      </c>
      <c r="K104" s="41">
        <v>2</v>
      </c>
      <c r="L104" s="41">
        <v>89.669499999999999</v>
      </c>
      <c r="M104" s="41">
        <v>3.6999999999999998E-2</v>
      </c>
      <c r="N104" s="41">
        <v>4021</v>
      </c>
      <c r="O104" s="41">
        <v>2</v>
      </c>
      <c r="P104" s="41">
        <v>80.017899999999997</v>
      </c>
      <c r="Q104" s="41">
        <v>3.9800000000000002E-2</v>
      </c>
      <c r="R104" s="41">
        <v>0</v>
      </c>
      <c r="S104" s="41">
        <v>0</v>
      </c>
      <c r="T104" s="41">
        <v>0</v>
      </c>
      <c r="U104" s="41">
        <v>0</v>
      </c>
      <c r="V104" s="41">
        <v>4849</v>
      </c>
      <c r="W104" s="41">
        <v>89.706500000000005</v>
      </c>
      <c r="X104" s="41">
        <v>4023</v>
      </c>
      <c r="Y104" s="41">
        <v>80.057699999999997</v>
      </c>
      <c r="Z104" s="6">
        <f>0</f>
        <v>0</v>
      </c>
      <c r="AA104" s="6">
        <f t="shared" si="9"/>
        <v>89.706500000000005</v>
      </c>
      <c r="AB104">
        <f>IF(ISBLANK(Table1[[#This Row],[FY2425_Cost]])=TRUE,#N/A,Table1[[#This Row],[FY2425_Cost]])</f>
        <v>80.057699999999997</v>
      </c>
      <c r="AC104" s="6">
        <f t="shared" si="10"/>
        <v>-9.6488000000000085</v>
      </c>
      <c r="AD104" s="6" t="e">
        <f>SUMIFS($AB$3:AB104,$B$3:B104,B104)</f>
        <v>#N/A</v>
      </c>
      <c r="AE104" s="6">
        <f t="shared" si="11"/>
        <v>2418.0182041333774</v>
      </c>
      <c r="AF104" s="6">
        <f t="shared" si="12"/>
        <v>2418.0182041333774</v>
      </c>
      <c r="AG104" s="6">
        <f>VLOOKUP(Table1[[#This Row],[PracticeCode]],$AP$3:$AS$345,4,FALSE)</f>
        <v>2418.0182041333774</v>
      </c>
      <c r="AH104" s="27">
        <f t="shared" si="13"/>
        <v>175709.3228336921</v>
      </c>
      <c r="AI104" s="6" t="e">
        <f t="shared" si="14"/>
        <v>#N/A</v>
      </c>
      <c r="AP104" s="2" t="s">
        <v>23</v>
      </c>
      <c r="AQ104" s="41">
        <v>2112.4010021542654</v>
      </c>
      <c r="AR104" s="41">
        <v>0</v>
      </c>
      <c r="AS104">
        <f t="shared" si="15"/>
        <v>2112.4010021542654</v>
      </c>
    </row>
    <row r="105" spans="1:45" x14ac:dyDescent="0.35">
      <c r="A105" t="str">
        <f t="shared" si="8"/>
        <v>ALPERTON MEDICAL CENTREK&amp;W WestBrentE84638Jun3</v>
      </c>
      <c r="B105" s="41" t="s">
        <v>748</v>
      </c>
      <c r="C105" s="41" t="s">
        <v>569</v>
      </c>
      <c r="D105" s="41" t="s">
        <v>18</v>
      </c>
      <c r="E105" s="41" t="s">
        <v>19</v>
      </c>
      <c r="F105" s="41" t="s">
        <v>19</v>
      </c>
      <c r="G105" s="41" t="s">
        <v>758</v>
      </c>
      <c r="H105" s="41">
        <v>3</v>
      </c>
      <c r="I105" s="41">
        <v>5373.3737869630604</v>
      </c>
      <c r="J105" s="41">
        <v>3593</v>
      </c>
      <c r="K105" s="41">
        <v>0</v>
      </c>
      <c r="L105" s="41">
        <v>66.470500000000001</v>
      </c>
      <c r="M105" s="41">
        <v>0</v>
      </c>
      <c r="N105" s="41">
        <v>4449</v>
      </c>
      <c r="O105" s="41">
        <v>0</v>
      </c>
      <c r="P105" s="41">
        <v>88.5351</v>
      </c>
      <c r="Q105" s="41">
        <v>0</v>
      </c>
      <c r="R105" s="41">
        <v>0</v>
      </c>
      <c r="S105" s="41">
        <v>0</v>
      </c>
      <c r="T105" s="41">
        <v>0</v>
      </c>
      <c r="U105" s="41">
        <v>0</v>
      </c>
      <c r="V105" s="41">
        <v>3593</v>
      </c>
      <c r="W105" s="41">
        <v>66.470500000000001</v>
      </c>
      <c r="X105" s="41">
        <v>4449</v>
      </c>
      <c r="Y105" s="41">
        <v>88.5351</v>
      </c>
      <c r="Z105" s="6">
        <f>0</f>
        <v>0</v>
      </c>
      <c r="AA105" s="6">
        <f t="shared" si="9"/>
        <v>66.470500000000001</v>
      </c>
      <c r="AB105">
        <f>IF(ISBLANK(Table1[[#This Row],[FY2425_Cost]])=TRUE,#N/A,Table1[[#This Row],[FY2425_Cost]])</f>
        <v>88.5351</v>
      </c>
      <c r="AC105" s="6">
        <f t="shared" si="10"/>
        <v>22.064599999999999</v>
      </c>
      <c r="AD105" s="6" t="e">
        <f>SUMIFS($AB$3:AB105,$B$3:B105,B105)</f>
        <v>#N/A</v>
      </c>
      <c r="AE105" s="6">
        <f t="shared" si="11"/>
        <v>2418.0182041333774</v>
      </c>
      <c r="AF105" s="6">
        <f t="shared" si="12"/>
        <v>2418.0182041333774</v>
      </c>
      <c r="AG105" s="6">
        <f>VLOOKUP(Table1[[#This Row],[PracticeCode]],$AP$3:$AS$345,4,FALSE)</f>
        <v>2418.0182041333774</v>
      </c>
      <c r="AH105" s="27">
        <f t="shared" si="13"/>
        <v>175709.3228336921</v>
      </c>
      <c r="AI105" s="6" t="e">
        <f t="shared" si="14"/>
        <v>#N/A</v>
      </c>
      <c r="AP105" s="2" t="s">
        <v>146</v>
      </c>
      <c r="AQ105" s="41">
        <v>5037.2271945778057</v>
      </c>
      <c r="AR105" s="41">
        <v>0</v>
      </c>
      <c r="AS105">
        <f t="shared" si="15"/>
        <v>5037.2271945778057</v>
      </c>
    </row>
    <row r="106" spans="1:45" x14ac:dyDescent="0.35">
      <c r="A106" t="str">
        <f t="shared" si="8"/>
        <v>ALPERTON MEDICAL CENTREK&amp;W WestBrentE84638Mar12</v>
      </c>
      <c r="B106" s="41" t="s">
        <v>748</v>
      </c>
      <c r="C106" s="41" t="s">
        <v>569</v>
      </c>
      <c r="D106" s="41" t="s">
        <v>18</v>
      </c>
      <c r="E106" s="41" t="s">
        <v>19</v>
      </c>
      <c r="F106" s="41" t="s">
        <v>19</v>
      </c>
      <c r="G106" s="41" t="s">
        <v>767</v>
      </c>
      <c r="H106" s="41">
        <v>12</v>
      </c>
      <c r="I106" s="41">
        <v>5373.3737869630604</v>
      </c>
      <c r="J106" s="41">
        <v>5767</v>
      </c>
      <c r="K106" s="41">
        <v>2</v>
      </c>
      <c r="L106" s="41">
        <v>114.7633</v>
      </c>
      <c r="M106" s="41">
        <v>3.9800000000000002E-2</v>
      </c>
      <c r="N106" s="41"/>
      <c r="O106" s="41"/>
      <c r="P106" s="41"/>
      <c r="Q106" s="41"/>
      <c r="R106" s="41">
        <v>0</v>
      </c>
      <c r="S106" s="41">
        <v>0</v>
      </c>
      <c r="T106" s="41"/>
      <c r="U106" s="41"/>
      <c r="V106" s="41">
        <v>5769</v>
      </c>
      <c r="W106" s="41">
        <v>114.8031</v>
      </c>
      <c r="X106" s="41"/>
      <c r="Y106" s="41"/>
      <c r="Z106" s="6">
        <f>0</f>
        <v>0</v>
      </c>
      <c r="AA106" s="6">
        <f t="shared" si="9"/>
        <v>114.8031</v>
      </c>
      <c r="AB106" t="e">
        <f>IF(ISBLANK(Table1[[#This Row],[FY2425_Cost]])=TRUE,#N/A,Table1[[#This Row],[FY2425_Cost]])</f>
        <v>#N/A</v>
      </c>
      <c r="AC106" s="6" t="e">
        <f t="shared" si="10"/>
        <v>#N/A</v>
      </c>
      <c r="AD106" s="6" t="e">
        <f>SUMIFS($AB$3:AB106,$B$3:B106,B106)</f>
        <v>#N/A</v>
      </c>
      <c r="AE106" s="6">
        <f t="shared" si="11"/>
        <v>2418.0182041333774</v>
      </c>
      <c r="AF106" s="6">
        <f t="shared" si="12"/>
        <v>2418.0182041333774</v>
      </c>
      <c r="AG106" s="6">
        <f>VLOOKUP(Table1[[#This Row],[PracticeCode]],$AP$3:$AS$345,4,FALSE)</f>
        <v>2418.0182041333774</v>
      </c>
      <c r="AH106" s="27">
        <f t="shared" si="13"/>
        <v>175709.3228336921</v>
      </c>
      <c r="AI106" s="6" t="e">
        <f t="shared" si="14"/>
        <v>#N/A</v>
      </c>
      <c r="AP106" s="2" t="s">
        <v>135</v>
      </c>
      <c r="AQ106" s="41">
        <v>2472.359521638663</v>
      </c>
      <c r="AR106" s="41">
        <v>0</v>
      </c>
      <c r="AS106">
        <f t="shared" si="15"/>
        <v>2472.359521638663</v>
      </c>
    </row>
    <row r="107" spans="1:45" x14ac:dyDescent="0.35">
      <c r="A107" t="str">
        <f t="shared" si="8"/>
        <v>ALPERTON MEDICAL CENTREK&amp;W WestBrentE84638May2</v>
      </c>
      <c r="B107" s="41" t="s">
        <v>748</v>
      </c>
      <c r="C107" s="41" t="s">
        <v>569</v>
      </c>
      <c r="D107" s="41" t="s">
        <v>18</v>
      </c>
      <c r="E107" s="41" t="s">
        <v>19</v>
      </c>
      <c r="F107" s="41" t="s">
        <v>19</v>
      </c>
      <c r="G107" s="41" t="s">
        <v>757</v>
      </c>
      <c r="H107" s="41">
        <v>2</v>
      </c>
      <c r="I107" s="41">
        <v>5373.3737869630604</v>
      </c>
      <c r="J107" s="41">
        <v>3641</v>
      </c>
      <c r="K107" s="41">
        <v>0</v>
      </c>
      <c r="L107" s="41">
        <v>67.358499999999992</v>
      </c>
      <c r="M107" s="41">
        <v>0</v>
      </c>
      <c r="N107" s="41">
        <v>3340</v>
      </c>
      <c r="O107" s="41">
        <v>6</v>
      </c>
      <c r="P107" s="41">
        <v>66.466000000000008</v>
      </c>
      <c r="Q107" s="41">
        <v>0.11940000000000001</v>
      </c>
      <c r="R107" s="41">
        <v>0</v>
      </c>
      <c r="S107" s="41">
        <v>0</v>
      </c>
      <c r="T107" s="41">
        <v>0</v>
      </c>
      <c r="U107" s="41">
        <v>0</v>
      </c>
      <c r="V107" s="41">
        <v>3641</v>
      </c>
      <c r="W107" s="41">
        <v>67.358499999999992</v>
      </c>
      <c r="X107" s="41">
        <v>3346</v>
      </c>
      <c r="Y107" s="41">
        <v>66.585400000000007</v>
      </c>
      <c r="Z107" s="6">
        <f>0</f>
        <v>0</v>
      </c>
      <c r="AA107" s="6">
        <f t="shared" si="9"/>
        <v>67.358499999999992</v>
      </c>
      <c r="AB107">
        <f>IF(ISBLANK(Table1[[#This Row],[FY2425_Cost]])=TRUE,#N/A,Table1[[#This Row],[FY2425_Cost]])</f>
        <v>66.585400000000007</v>
      </c>
      <c r="AC107" s="6">
        <f t="shared" si="10"/>
        <v>-0.77309999999998524</v>
      </c>
      <c r="AD107" s="6" t="e">
        <f>SUMIFS($AB$3:AB107,$B$3:B107,B107)</f>
        <v>#N/A</v>
      </c>
      <c r="AE107" s="6">
        <f t="shared" si="11"/>
        <v>2418.0182041333774</v>
      </c>
      <c r="AF107" s="6">
        <f t="shared" si="12"/>
        <v>2418.0182041333774</v>
      </c>
      <c r="AG107" s="6">
        <f>VLOOKUP(Table1[[#This Row],[PracticeCode]],$AP$3:$AS$345,4,FALSE)</f>
        <v>2418.0182041333774</v>
      </c>
      <c r="AH107" s="27">
        <f t="shared" si="13"/>
        <v>175709.3228336921</v>
      </c>
      <c r="AI107" s="6" t="e">
        <f t="shared" si="14"/>
        <v>#N/A</v>
      </c>
      <c r="AP107" s="2" t="s">
        <v>218</v>
      </c>
      <c r="AQ107" s="41">
        <v>3062.6394008521502</v>
      </c>
      <c r="AR107" s="41">
        <v>0</v>
      </c>
      <c r="AS107">
        <f t="shared" si="15"/>
        <v>3062.6394008521502</v>
      </c>
    </row>
    <row r="108" spans="1:45" x14ac:dyDescent="0.35">
      <c r="A108" t="str">
        <f t="shared" si="8"/>
        <v>ALPERTON MEDICAL CENTREK&amp;W WestBrentE84638Nov8</v>
      </c>
      <c r="B108" s="41" t="s">
        <v>748</v>
      </c>
      <c r="C108" s="41" t="s">
        <v>569</v>
      </c>
      <c r="D108" s="41" t="s">
        <v>18</v>
      </c>
      <c r="E108" s="41" t="s">
        <v>19</v>
      </c>
      <c r="F108" s="41" t="s">
        <v>19</v>
      </c>
      <c r="G108" s="41" t="s">
        <v>763</v>
      </c>
      <c r="H108" s="41">
        <v>8</v>
      </c>
      <c r="I108" s="41">
        <v>5373.3737869630604</v>
      </c>
      <c r="J108" s="41">
        <v>4306</v>
      </c>
      <c r="K108" s="41">
        <v>4</v>
      </c>
      <c r="L108" s="41">
        <v>85.689400000000006</v>
      </c>
      <c r="M108" s="41">
        <v>7.9600000000000004E-2</v>
      </c>
      <c r="N108" s="41"/>
      <c r="O108" s="41"/>
      <c r="P108" s="41"/>
      <c r="Q108" s="41"/>
      <c r="R108" s="41">
        <v>0</v>
      </c>
      <c r="S108" s="41">
        <v>0</v>
      </c>
      <c r="T108" s="41"/>
      <c r="U108" s="41"/>
      <c r="V108" s="41">
        <v>4310</v>
      </c>
      <c r="W108" s="41">
        <v>85.769000000000005</v>
      </c>
      <c r="X108" s="41"/>
      <c r="Y108" s="41"/>
      <c r="Z108" s="6">
        <f>0</f>
        <v>0</v>
      </c>
      <c r="AA108" s="6">
        <f t="shared" si="9"/>
        <v>85.769000000000005</v>
      </c>
      <c r="AB108" t="e">
        <f>IF(ISBLANK(Table1[[#This Row],[FY2425_Cost]])=TRUE,#N/A,Table1[[#This Row],[FY2425_Cost]])</f>
        <v>#N/A</v>
      </c>
      <c r="AC108" s="6" t="e">
        <f t="shared" si="10"/>
        <v>#N/A</v>
      </c>
      <c r="AD108" s="6" t="e">
        <f>SUMIFS($AB$3:AB108,$B$3:B108,B108)</f>
        <v>#N/A</v>
      </c>
      <c r="AE108" s="6">
        <f t="shared" si="11"/>
        <v>2418.0182041333774</v>
      </c>
      <c r="AF108" s="6">
        <f t="shared" si="12"/>
        <v>2418.0182041333774</v>
      </c>
      <c r="AG108" s="6">
        <f>VLOOKUP(Table1[[#This Row],[PracticeCode]],$AP$3:$AS$345,4,FALSE)</f>
        <v>2418.0182041333774</v>
      </c>
      <c r="AH108" s="27">
        <f t="shared" si="13"/>
        <v>175709.3228336921</v>
      </c>
      <c r="AI108" s="6" t="e">
        <f t="shared" si="14"/>
        <v>#N/A</v>
      </c>
      <c r="AP108" s="2" t="s">
        <v>374</v>
      </c>
      <c r="AQ108" s="41">
        <v>2175.093120060752</v>
      </c>
      <c r="AR108" s="41">
        <v>0</v>
      </c>
      <c r="AS108">
        <f t="shared" si="15"/>
        <v>2175.093120060752</v>
      </c>
    </row>
    <row r="109" spans="1:45" x14ac:dyDescent="0.35">
      <c r="A109" t="str">
        <f t="shared" si="8"/>
        <v>ALPERTON MEDICAL CENTREK&amp;W WestBrentE84638Oct7</v>
      </c>
      <c r="B109" s="41" t="s">
        <v>748</v>
      </c>
      <c r="C109" s="41" t="s">
        <v>569</v>
      </c>
      <c r="D109" s="41" t="s">
        <v>18</v>
      </c>
      <c r="E109" s="41" t="s">
        <v>19</v>
      </c>
      <c r="F109" s="41" t="s">
        <v>19</v>
      </c>
      <c r="G109" s="41" t="s">
        <v>762</v>
      </c>
      <c r="H109" s="41">
        <v>7</v>
      </c>
      <c r="I109" s="41">
        <v>5373.3737869630604</v>
      </c>
      <c r="J109" s="41">
        <v>6219</v>
      </c>
      <c r="K109" s="41">
        <v>7</v>
      </c>
      <c r="L109" s="41">
        <v>123.75810000000001</v>
      </c>
      <c r="M109" s="41">
        <v>0.13930000000000001</v>
      </c>
      <c r="N109" s="41">
        <v>0</v>
      </c>
      <c r="O109" s="41">
        <v>101</v>
      </c>
      <c r="P109" s="41">
        <v>0</v>
      </c>
      <c r="Q109" s="41">
        <v>2.2725</v>
      </c>
      <c r="R109" s="41">
        <v>0</v>
      </c>
      <c r="S109" s="41">
        <v>0</v>
      </c>
      <c r="T109" s="41">
        <v>0</v>
      </c>
      <c r="U109" s="41">
        <v>0</v>
      </c>
      <c r="V109" s="41">
        <v>6226</v>
      </c>
      <c r="W109" s="41">
        <v>123.89740000000002</v>
      </c>
      <c r="X109" s="41">
        <v>101</v>
      </c>
      <c r="Y109" s="41">
        <v>2.2725</v>
      </c>
      <c r="Z109" s="6">
        <f>0</f>
        <v>0</v>
      </c>
      <c r="AA109" s="6">
        <f t="shared" si="9"/>
        <v>123.89740000000002</v>
      </c>
      <c r="AB109">
        <f>IF(ISBLANK(Table1[[#This Row],[FY2425_Cost]])=TRUE,#N/A,Table1[[#This Row],[FY2425_Cost]])</f>
        <v>2.2725</v>
      </c>
      <c r="AC109" s="6">
        <f t="shared" si="10"/>
        <v>-121.62490000000003</v>
      </c>
      <c r="AD109" s="6" t="e">
        <f>SUMIFS($AB$3:AB109,$B$3:B109,B109)</f>
        <v>#N/A</v>
      </c>
      <c r="AE109" s="6">
        <f t="shared" si="11"/>
        <v>2418.0182041333774</v>
      </c>
      <c r="AF109" s="6">
        <f t="shared" si="12"/>
        <v>2418.0182041333774</v>
      </c>
      <c r="AG109" s="6">
        <f>VLOOKUP(Table1[[#This Row],[PracticeCode]],$AP$3:$AS$345,4,FALSE)</f>
        <v>2418.0182041333774</v>
      </c>
      <c r="AH109" s="27">
        <f t="shared" si="13"/>
        <v>175709.3228336921</v>
      </c>
      <c r="AI109" s="6" t="e">
        <f t="shared" si="14"/>
        <v>#N/A</v>
      </c>
      <c r="AP109" s="2" t="s">
        <v>398</v>
      </c>
      <c r="AQ109" s="41">
        <v>3585.7597266678104</v>
      </c>
      <c r="AR109" s="41">
        <v>0</v>
      </c>
      <c r="AS109">
        <f t="shared" si="15"/>
        <v>3585.7597266678104</v>
      </c>
    </row>
    <row r="110" spans="1:45" x14ac:dyDescent="0.35">
      <c r="A110" t="str">
        <f t="shared" si="8"/>
        <v>ALPERTON MEDICAL CENTREK&amp;W WestBrentE84638Sep6</v>
      </c>
      <c r="B110" s="41" t="s">
        <v>748</v>
      </c>
      <c r="C110" s="41" t="s">
        <v>569</v>
      </c>
      <c r="D110" s="41" t="s">
        <v>18</v>
      </c>
      <c r="E110" s="41" t="s">
        <v>19</v>
      </c>
      <c r="F110" s="41" t="s">
        <v>19</v>
      </c>
      <c r="G110" s="41" t="s">
        <v>761</v>
      </c>
      <c r="H110" s="41">
        <v>6</v>
      </c>
      <c r="I110" s="41">
        <v>5373.3737869630604</v>
      </c>
      <c r="J110" s="41">
        <v>12367</v>
      </c>
      <c r="K110" s="41">
        <v>3</v>
      </c>
      <c r="L110" s="41">
        <v>246.10330000000002</v>
      </c>
      <c r="M110" s="41">
        <v>5.9700000000000003E-2</v>
      </c>
      <c r="N110" s="41">
        <v>5172</v>
      </c>
      <c r="O110" s="41">
        <v>24</v>
      </c>
      <c r="P110" s="41">
        <v>116.36999999999999</v>
      </c>
      <c r="Q110" s="41">
        <v>0.54</v>
      </c>
      <c r="R110" s="41">
        <v>0</v>
      </c>
      <c r="S110" s="41">
        <v>0</v>
      </c>
      <c r="T110" s="41">
        <v>0</v>
      </c>
      <c r="U110" s="41">
        <v>0</v>
      </c>
      <c r="V110" s="41">
        <v>12370</v>
      </c>
      <c r="W110" s="41">
        <v>246.16300000000001</v>
      </c>
      <c r="X110" s="41">
        <v>5196</v>
      </c>
      <c r="Y110" s="41">
        <v>116.91</v>
      </c>
      <c r="Z110" s="6">
        <f>0</f>
        <v>0</v>
      </c>
      <c r="AA110" s="6">
        <f t="shared" si="9"/>
        <v>246.16300000000001</v>
      </c>
      <c r="AB110">
        <f>IF(ISBLANK(Table1[[#This Row],[FY2425_Cost]])=TRUE,#N/A,Table1[[#This Row],[FY2425_Cost]])</f>
        <v>116.91</v>
      </c>
      <c r="AC110" s="6">
        <f t="shared" si="10"/>
        <v>-129.25300000000001</v>
      </c>
      <c r="AD110" s="6" t="e">
        <f>SUMIFS($AB$3:AB110,$B$3:B110,B110)</f>
        <v>#N/A</v>
      </c>
      <c r="AE110" s="6">
        <f t="shared" si="11"/>
        <v>2418.0182041333774</v>
      </c>
      <c r="AF110" s="6">
        <f t="shared" si="12"/>
        <v>2418.0182041333774</v>
      </c>
      <c r="AG110" s="6">
        <f>VLOOKUP(Table1[[#This Row],[PracticeCode]],$AP$3:$AS$345,4,FALSE)</f>
        <v>2418.0182041333774</v>
      </c>
      <c r="AH110" s="27">
        <f t="shared" si="13"/>
        <v>175709.3228336921</v>
      </c>
      <c r="AI110" s="6" t="e">
        <f t="shared" si="14"/>
        <v>#N/A</v>
      </c>
      <c r="AP110" s="2" t="s">
        <v>148</v>
      </c>
      <c r="AQ110" s="41">
        <v>2617.5593983839976</v>
      </c>
      <c r="AR110" s="41">
        <v>0</v>
      </c>
      <c r="AS110">
        <f t="shared" si="15"/>
        <v>2617.5593983839976</v>
      </c>
    </row>
    <row r="111" spans="1:45" x14ac:dyDescent="0.35">
      <c r="A111" t="str">
        <f t="shared" si="8"/>
        <v>ARGYLE HEALTH GROUP ISLEWORTH PRACTICEBrentworthHounslowE85744Apr1</v>
      </c>
      <c r="B111" s="41" t="s">
        <v>705</v>
      </c>
      <c r="C111" s="41" t="s">
        <v>472</v>
      </c>
      <c r="D111" s="41" t="s">
        <v>16</v>
      </c>
      <c r="E111" s="41" t="s">
        <v>20</v>
      </c>
      <c r="F111" s="41" t="s">
        <v>20</v>
      </c>
      <c r="G111" s="41" t="s">
        <v>756</v>
      </c>
      <c r="H111" s="41">
        <v>1</v>
      </c>
      <c r="I111" s="41">
        <v>9573.9584624968902</v>
      </c>
      <c r="J111" s="41">
        <v>10749</v>
      </c>
      <c r="K111" s="41">
        <v>38</v>
      </c>
      <c r="L111" s="41">
        <v>198.85649999999998</v>
      </c>
      <c r="M111" s="41">
        <v>0.70299999999999996</v>
      </c>
      <c r="N111" s="41">
        <v>9270</v>
      </c>
      <c r="O111" s="41">
        <v>7191</v>
      </c>
      <c r="P111" s="41">
        <v>184.47300000000001</v>
      </c>
      <c r="Q111" s="41">
        <v>143.1009</v>
      </c>
      <c r="R111" s="41">
        <v>21653</v>
      </c>
      <c r="S111" s="41">
        <v>387.58870000000002</v>
      </c>
      <c r="T111" s="41">
        <v>18305</v>
      </c>
      <c r="U111" s="41">
        <v>402.71</v>
      </c>
      <c r="V111" s="41">
        <v>32440</v>
      </c>
      <c r="W111" s="41">
        <v>587.14819999999997</v>
      </c>
      <c r="X111" s="41">
        <v>34766</v>
      </c>
      <c r="Y111" s="41">
        <v>730.2838999999999</v>
      </c>
      <c r="Z111" s="6">
        <f>0</f>
        <v>0</v>
      </c>
      <c r="AA111" s="6">
        <f t="shared" si="9"/>
        <v>587.14819999999997</v>
      </c>
      <c r="AB111">
        <f>IF(ISBLANK(Table1[[#This Row],[FY2425_Cost]])=TRUE,#N/A,Table1[[#This Row],[FY2425_Cost]])</f>
        <v>730.2838999999999</v>
      </c>
      <c r="AC111" s="6">
        <f t="shared" si="10"/>
        <v>143.13569999999993</v>
      </c>
      <c r="AD111" s="6">
        <f>SUMIFS($AB$3:AB111,$B$3:B111,B111)</f>
        <v>730.2838999999999</v>
      </c>
      <c r="AE111" s="6">
        <f t="shared" si="11"/>
        <v>4308.2813081236009</v>
      </c>
      <c r="AF111" s="6">
        <f t="shared" si="12"/>
        <v>4308.2813081236009</v>
      </c>
      <c r="AG111" s="6">
        <f>VLOOKUP(Table1[[#This Row],[PracticeCode]],$AP$3:$AS$345,4,FALSE)</f>
        <v>4308.2813081236009</v>
      </c>
      <c r="AH111" s="27">
        <f t="shared" si="13"/>
        <v>313068.44172364834</v>
      </c>
      <c r="AI111" s="6">
        <f t="shared" si="14"/>
        <v>0</v>
      </c>
      <c r="AP111" s="2" t="s">
        <v>349</v>
      </c>
      <c r="AQ111" s="41">
        <v>3084.8117115470759</v>
      </c>
      <c r="AR111" s="41">
        <v>0</v>
      </c>
      <c r="AS111">
        <f t="shared" si="15"/>
        <v>3084.8117115470759</v>
      </c>
    </row>
    <row r="112" spans="1:45" x14ac:dyDescent="0.35">
      <c r="A112" t="str">
        <f t="shared" si="8"/>
        <v>ARGYLE HEALTH GROUP ISLEWORTH PRACTICEBrentworthHounslowE85744Aug5</v>
      </c>
      <c r="B112" s="41" t="s">
        <v>705</v>
      </c>
      <c r="C112" s="41" t="s">
        <v>472</v>
      </c>
      <c r="D112" s="41" t="s">
        <v>16</v>
      </c>
      <c r="E112" s="41" t="s">
        <v>20</v>
      </c>
      <c r="F112" s="41" t="s">
        <v>20</v>
      </c>
      <c r="G112" s="41" t="s">
        <v>760</v>
      </c>
      <c r="H112" s="41">
        <v>5</v>
      </c>
      <c r="I112" s="41">
        <v>9573.9584624968902</v>
      </c>
      <c r="J112" s="41">
        <v>12035</v>
      </c>
      <c r="K112" s="41">
        <v>4377</v>
      </c>
      <c r="L112" s="41">
        <v>222.64749999999998</v>
      </c>
      <c r="M112" s="41">
        <v>80.974499999999992</v>
      </c>
      <c r="N112" s="41">
        <v>7871</v>
      </c>
      <c r="O112" s="41">
        <v>2992</v>
      </c>
      <c r="P112" s="41">
        <v>156.63290000000001</v>
      </c>
      <c r="Q112" s="41">
        <v>59.540800000000004</v>
      </c>
      <c r="R112" s="41">
        <v>55810</v>
      </c>
      <c r="S112" s="41">
        <v>998.99900000000002</v>
      </c>
      <c r="T112" s="41">
        <v>3233</v>
      </c>
      <c r="U112" s="41">
        <v>71.126000000000005</v>
      </c>
      <c r="V112" s="41">
        <v>72222</v>
      </c>
      <c r="W112" s="41">
        <v>1302.6210000000001</v>
      </c>
      <c r="X112" s="41">
        <v>14096</v>
      </c>
      <c r="Y112" s="41">
        <v>287.29970000000003</v>
      </c>
      <c r="Z112" s="6">
        <f>0</f>
        <v>0</v>
      </c>
      <c r="AA112" s="6">
        <f t="shared" si="9"/>
        <v>1302.6210000000001</v>
      </c>
      <c r="AB112">
        <f>IF(ISBLANK(Table1[[#This Row],[FY2425_Cost]])=TRUE,#N/A,Table1[[#This Row],[FY2425_Cost]])</f>
        <v>287.29970000000003</v>
      </c>
      <c r="AC112" s="6">
        <f t="shared" si="10"/>
        <v>-1015.3213000000001</v>
      </c>
      <c r="AD112" s="6">
        <f>SUMIFS($AB$3:AB112,$B$3:B112,B112)</f>
        <v>1017.5835999999999</v>
      </c>
      <c r="AE112" s="6">
        <f t="shared" si="11"/>
        <v>4308.2813081236009</v>
      </c>
      <c r="AF112" s="6">
        <f t="shared" si="12"/>
        <v>4308.2813081236009</v>
      </c>
      <c r="AG112" s="6">
        <f>VLOOKUP(Table1[[#This Row],[PracticeCode]],$AP$3:$AS$345,4,FALSE)</f>
        <v>4308.2813081236009</v>
      </c>
      <c r="AH112" s="27">
        <f t="shared" si="13"/>
        <v>313068.44172364834</v>
      </c>
      <c r="AI112" s="6">
        <f t="shared" si="14"/>
        <v>0</v>
      </c>
      <c r="AP112" s="2" t="s">
        <v>386</v>
      </c>
      <c r="AQ112" s="41">
        <v>1609.9044349623434</v>
      </c>
      <c r="AR112" s="41">
        <v>0</v>
      </c>
      <c r="AS112">
        <f t="shared" si="15"/>
        <v>1609.9044349623434</v>
      </c>
    </row>
    <row r="113" spans="1:45" x14ac:dyDescent="0.35">
      <c r="A113" t="str">
        <f t="shared" si="8"/>
        <v>ARGYLE HEALTH GROUP ISLEWORTH PRACTICEBrentworthHounslowE85744Dec9</v>
      </c>
      <c r="B113" s="41" t="s">
        <v>705</v>
      </c>
      <c r="C113" s="41" t="s">
        <v>472</v>
      </c>
      <c r="D113" s="41" t="s">
        <v>16</v>
      </c>
      <c r="E113" s="41" t="s">
        <v>20</v>
      </c>
      <c r="F113" s="41" t="s">
        <v>20</v>
      </c>
      <c r="G113" s="41" t="s">
        <v>764</v>
      </c>
      <c r="H113" s="41">
        <v>9</v>
      </c>
      <c r="I113" s="41">
        <v>9573.9584624968902</v>
      </c>
      <c r="J113" s="41">
        <v>8880</v>
      </c>
      <c r="K113" s="41">
        <v>5557</v>
      </c>
      <c r="L113" s="41">
        <v>176.71200000000002</v>
      </c>
      <c r="M113" s="41">
        <v>110.5843</v>
      </c>
      <c r="N113" s="41"/>
      <c r="O113" s="41"/>
      <c r="P113" s="41"/>
      <c r="Q113" s="41"/>
      <c r="R113" s="41">
        <v>38525</v>
      </c>
      <c r="S113" s="41">
        <v>689.59749999999997</v>
      </c>
      <c r="T113" s="41"/>
      <c r="U113" s="41"/>
      <c r="V113" s="41">
        <v>52962</v>
      </c>
      <c r="W113" s="41">
        <v>976.89380000000006</v>
      </c>
      <c r="X113" s="41"/>
      <c r="Y113" s="41"/>
      <c r="Z113" s="6">
        <f>0</f>
        <v>0</v>
      </c>
      <c r="AA113" s="6">
        <f t="shared" si="9"/>
        <v>976.89380000000006</v>
      </c>
      <c r="AB113" t="e">
        <f>IF(ISBLANK(Table1[[#This Row],[FY2425_Cost]])=TRUE,#N/A,Table1[[#This Row],[FY2425_Cost]])</f>
        <v>#N/A</v>
      </c>
      <c r="AC113" s="6" t="e">
        <f t="shared" si="10"/>
        <v>#N/A</v>
      </c>
      <c r="AD113" s="6" t="e">
        <f>SUMIFS($AB$3:AB113,$B$3:B113,B113)</f>
        <v>#N/A</v>
      </c>
      <c r="AE113" s="6">
        <f t="shared" si="11"/>
        <v>4308.2813081236009</v>
      </c>
      <c r="AF113" s="6">
        <f t="shared" si="12"/>
        <v>4308.2813081236009</v>
      </c>
      <c r="AG113" s="6">
        <f>VLOOKUP(Table1[[#This Row],[PracticeCode]],$AP$3:$AS$345,4,FALSE)</f>
        <v>4308.2813081236009</v>
      </c>
      <c r="AH113" s="27">
        <f t="shared" si="13"/>
        <v>313068.44172364834</v>
      </c>
      <c r="AI113" s="6" t="e">
        <f t="shared" si="14"/>
        <v>#N/A</v>
      </c>
      <c r="AP113" s="2" t="s">
        <v>100</v>
      </c>
      <c r="AQ113" s="41">
        <v>2596.8907927607133</v>
      </c>
      <c r="AR113" s="41">
        <v>0</v>
      </c>
      <c r="AS113">
        <f t="shared" si="15"/>
        <v>2596.8907927607133</v>
      </c>
    </row>
    <row r="114" spans="1:45" x14ac:dyDescent="0.35">
      <c r="A114" t="str">
        <f t="shared" si="8"/>
        <v>ARGYLE HEALTH GROUP ISLEWORTH PRACTICEBrentworthHounslowE85744Feb11</v>
      </c>
      <c r="B114" s="41" t="s">
        <v>705</v>
      </c>
      <c r="C114" s="41" t="s">
        <v>472</v>
      </c>
      <c r="D114" s="41" t="s">
        <v>16</v>
      </c>
      <c r="E114" s="41" t="s">
        <v>20</v>
      </c>
      <c r="F114" s="41" t="s">
        <v>20</v>
      </c>
      <c r="G114" s="41" t="s">
        <v>766</v>
      </c>
      <c r="H114" s="41">
        <v>11</v>
      </c>
      <c r="I114" s="41">
        <v>9573.9584624968902</v>
      </c>
      <c r="J114" s="41">
        <v>9462</v>
      </c>
      <c r="K114" s="41">
        <v>6480</v>
      </c>
      <c r="L114" s="41">
        <v>188.2938</v>
      </c>
      <c r="M114" s="41">
        <v>128.952</v>
      </c>
      <c r="N114" s="41"/>
      <c r="O114" s="41"/>
      <c r="P114" s="41"/>
      <c r="Q114" s="41"/>
      <c r="R114" s="41">
        <v>24637</v>
      </c>
      <c r="S114" s="41">
        <v>441.00229999999999</v>
      </c>
      <c r="T114" s="41"/>
      <c r="U114" s="41"/>
      <c r="V114" s="41">
        <v>40579</v>
      </c>
      <c r="W114" s="41">
        <v>758.24810000000002</v>
      </c>
      <c r="X114" s="41"/>
      <c r="Y114" s="41"/>
      <c r="Z114" s="6">
        <f>0</f>
        <v>0</v>
      </c>
      <c r="AA114" s="6">
        <f t="shared" si="9"/>
        <v>758.24810000000002</v>
      </c>
      <c r="AB114" t="e">
        <f>IF(ISBLANK(Table1[[#This Row],[FY2425_Cost]])=TRUE,#N/A,Table1[[#This Row],[FY2425_Cost]])</f>
        <v>#N/A</v>
      </c>
      <c r="AC114" s="6" t="e">
        <f t="shared" si="10"/>
        <v>#N/A</v>
      </c>
      <c r="AD114" s="6" t="e">
        <f>SUMIFS($AB$3:AB114,$B$3:B114,B114)</f>
        <v>#N/A</v>
      </c>
      <c r="AE114" s="6">
        <f t="shared" si="11"/>
        <v>4308.2813081236009</v>
      </c>
      <c r="AF114" s="6">
        <f t="shared" si="12"/>
        <v>4308.2813081236009</v>
      </c>
      <c r="AG114" s="6">
        <f>VLOOKUP(Table1[[#This Row],[PracticeCode]],$AP$3:$AS$345,4,FALSE)</f>
        <v>4308.2813081236009</v>
      </c>
      <c r="AH114" s="27">
        <f t="shared" si="13"/>
        <v>313068.44172364834</v>
      </c>
      <c r="AI114" s="6" t="e">
        <f t="shared" si="14"/>
        <v>#N/A</v>
      </c>
      <c r="AP114" s="2" t="s">
        <v>90</v>
      </c>
      <c r="AQ114" s="41">
        <v>3334.4772393873782</v>
      </c>
      <c r="AR114" s="41">
        <v>0</v>
      </c>
      <c r="AS114">
        <f t="shared" si="15"/>
        <v>3334.4772393873782</v>
      </c>
    </row>
    <row r="115" spans="1:45" x14ac:dyDescent="0.35">
      <c r="A115" t="str">
        <f t="shared" si="8"/>
        <v>ARGYLE HEALTH GROUP ISLEWORTH PRACTICEBrentworthHounslowE85744Jan10</v>
      </c>
      <c r="B115" s="41" t="s">
        <v>705</v>
      </c>
      <c r="C115" s="41" t="s">
        <v>472</v>
      </c>
      <c r="D115" s="41" t="s">
        <v>16</v>
      </c>
      <c r="E115" s="41" t="s">
        <v>20</v>
      </c>
      <c r="F115" s="41" t="s">
        <v>20</v>
      </c>
      <c r="G115" s="41" t="s">
        <v>765</v>
      </c>
      <c r="H115" s="41">
        <v>10</v>
      </c>
      <c r="I115" s="41">
        <v>9573.9584624968902</v>
      </c>
      <c r="J115" s="41">
        <v>10469</v>
      </c>
      <c r="K115" s="41">
        <v>7083</v>
      </c>
      <c r="L115" s="41">
        <v>208.3331</v>
      </c>
      <c r="M115" s="41">
        <v>140.95170000000002</v>
      </c>
      <c r="N115" s="41"/>
      <c r="O115" s="41"/>
      <c r="P115" s="41"/>
      <c r="Q115" s="41"/>
      <c r="R115" s="41">
        <v>38471</v>
      </c>
      <c r="S115" s="41">
        <v>688.6309</v>
      </c>
      <c r="T115" s="41"/>
      <c r="U115" s="41"/>
      <c r="V115" s="41">
        <v>56023</v>
      </c>
      <c r="W115" s="41">
        <v>1037.9157</v>
      </c>
      <c r="X115" s="41"/>
      <c r="Y115" s="41"/>
      <c r="Z115" s="6">
        <f>0</f>
        <v>0</v>
      </c>
      <c r="AA115" s="6">
        <f t="shared" si="9"/>
        <v>1037.9157</v>
      </c>
      <c r="AB115" t="e">
        <f>IF(ISBLANK(Table1[[#This Row],[FY2425_Cost]])=TRUE,#N/A,Table1[[#This Row],[FY2425_Cost]])</f>
        <v>#N/A</v>
      </c>
      <c r="AC115" s="6" t="e">
        <f t="shared" si="10"/>
        <v>#N/A</v>
      </c>
      <c r="AD115" s="6" t="e">
        <f>SUMIFS($AB$3:AB115,$B$3:B115,B115)</f>
        <v>#N/A</v>
      </c>
      <c r="AE115" s="6">
        <f t="shared" si="11"/>
        <v>4308.2813081236009</v>
      </c>
      <c r="AF115" s="6">
        <f t="shared" si="12"/>
        <v>4308.2813081236009</v>
      </c>
      <c r="AG115" s="6">
        <f>VLOOKUP(Table1[[#This Row],[PracticeCode]],$AP$3:$AS$345,4,FALSE)</f>
        <v>4308.2813081236009</v>
      </c>
      <c r="AH115" s="27">
        <f t="shared" si="13"/>
        <v>313068.44172364834</v>
      </c>
      <c r="AI115" s="6" t="e">
        <f t="shared" si="14"/>
        <v>#N/A</v>
      </c>
      <c r="AP115" s="2" t="s">
        <v>37</v>
      </c>
      <c r="AQ115" s="41">
        <v>3619.7605081422539</v>
      </c>
      <c r="AR115" s="41">
        <v>0</v>
      </c>
      <c r="AS115">
        <f t="shared" si="15"/>
        <v>3619.7605081422539</v>
      </c>
    </row>
    <row r="116" spans="1:45" x14ac:dyDescent="0.35">
      <c r="A116" t="str">
        <f t="shared" si="8"/>
        <v>ARGYLE HEALTH GROUP ISLEWORTH PRACTICEBrentworthHounslowE85744Jul4</v>
      </c>
      <c r="B116" s="41" t="s">
        <v>705</v>
      </c>
      <c r="C116" s="41" t="s">
        <v>472</v>
      </c>
      <c r="D116" s="41" t="s">
        <v>16</v>
      </c>
      <c r="E116" s="41" t="s">
        <v>20</v>
      </c>
      <c r="F116" s="41" t="s">
        <v>20</v>
      </c>
      <c r="G116" s="41" t="s">
        <v>759</v>
      </c>
      <c r="H116" s="41">
        <v>4</v>
      </c>
      <c r="I116" s="41">
        <v>9573.9584624968902</v>
      </c>
      <c r="J116" s="41">
        <v>11577</v>
      </c>
      <c r="K116" s="41">
        <v>1727</v>
      </c>
      <c r="L116" s="41">
        <v>214.17449999999999</v>
      </c>
      <c r="M116" s="41">
        <v>31.949499999999997</v>
      </c>
      <c r="N116" s="41">
        <v>9798</v>
      </c>
      <c r="O116" s="41">
        <v>4087</v>
      </c>
      <c r="P116" s="41">
        <v>194.9802</v>
      </c>
      <c r="Q116" s="41">
        <v>81.331299999999999</v>
      </c>
      <c r="R116" s="41">
        <v>22633</v>
      </c>
      <c r="S116" s="41">
        <v>405.13069999999999</v>
      </c>
      <c r="T116" s="41">
        <v>19116</v>
      </c>
      <c r="U116" s="41">
        <v>420.55200000000002</v>
      </c>
      <c r="V116" s="41">
        <v>35937</v>
      </c>
      <c r="W116" s="41">
        <v>651.25469999999996</v>
      </c>
      <c r="X116" s="41">
        <v>33001</v>
      </c>
      <c r="Y116" s="41">
        <v>696.86350000000004</v>
      </c>
      <c r="Z116" s="6">
        <f>0</f>
        <v>0</v>
      </c>
      <c r="AA116" s="6">
        <f t="shared" si="9"/>
        <v>651.25469999999996</v>
      </c>
      <c r="AB116">
        <f>IF(ISBLANK(Table1[[#This Row],[FY2425_Cost]])=TRUE,#N/A,Table1[[#This Row],[FY2425_Cost]])</f>
        <v>696.86350000000004</v>
      </c>
      <c r="AC116" s="6">
        <f t="shared" si="10"/>
        <v>45.608800000000087</v>
      </c>
      <c r="AD116" s="6" t="e">
        <f>SUMIFS($AB$3:AB116,$B$3:B116,B116)</f>
        <v>#N/A</v>
      </c>
      <c r="AE116" s="6">
        <f t="shared" si="11"/>
        <v>4308.2813081236009</v>
      </c>
      <c r="AF116" s="6">
        <f t="shared" si="12"/>
        <v>4308.2813081236009</v>
      </c>
      <c r="AG116" s="6">
        <f>VLOOKUP(Table1[[#This Row],[PracticeCode]],$AP$3:$AS$345,4,FALSE)</f>
        <v>4308.2813081236009</v>
      </c>
      <c r="AH116" s="27">
        <f t="shared" si="13"/>
        <v>313068.44172364834</v>
      </c>
      <c r="AI116" s="6" t="e">
        <f t="shared" si="14"/>
        <v>#N/A</v>
      </c>
      <c r="AP116" s="2" t="s">
        <v>134</v>
      </c>
      <c r="AQ116" s="41">
        <v>3184.8139414741818</v>
      </c>
      <c r="AR116" s="41">
        <v>0</v>
      </c>
      <c r="AS116">
        <f t="shared" si="15"/>
        <v>3184.8139414741818</v>
      </c>
    </row>
    <row r="117" spans="1:45" x14ac:dyDescent="0.35">
      <c r="A117" t="str">
        <f t="shared" si="8"/>
        <v>ARGYLE HEALTH GROUP ISLEWORTH PRACTICEBrentworthHounslowE85744Jun3</v>
      </c>
      <c r="B117" s="41" t="s">
        <v>705</v>
      </c>
      <c r="C117" s="41" t="s">
        <v>472</v>
      </c>
      <c r="D117" s="41" t="s">
        <v>16</v>
      </c>
      <c r="E117" s="41" t="s">
        <v>20</v>
      </c>
      <c r="F117" s="41" t="s">
        <v>20</v>
      </c>
      <c r="G117" s="41" t="s">
        <v>758</v>
      </c>
      <c r="H117" s="41">
        <v>3</v>
      </c>
      <c r="I117" s="41">
        <v>9573.9584624968902</v>
      </c>
      <c r="J117" s="41">
        <v>8504</v>
      </c>
      <c r="K117" s="41">
        <v>950</v>
      </c>
      <c r="L117" s="41">
        <v>157.32399999999998</v>
      </c>
      <c r="M117" s="41">
        <v>17.574999999999999</v>
      </c>
      <c r="N117" s="41">
        <v>8473</v>
      </c>
      <c r="O117" s="41">
        <v>4474</v>
      </c>
      <c r="P117" s="41">
        <v>168.61270000000002</v>
      </c>
      <c r="Q117" s="41">
        <v>89.032600000000002</v>
      </c>
      <c r="R117" s="41">
        <v>21697</v>
      </c>
      <c r="S117" s="41">
        <v>388.37630000000001</v>
      </c>
      <c r="T117" s="41">
        <v>18625</v>
      </c>
      <c r="U117" s="41">
        <v>409.75</v>
      </c>
      <c r="V117" s="41">
        <v>31151</v>
      </c>
      <c r="W117" s="41">
        <v>563.27530000000002</v>
      </c>
      <c r="X117" s="41">
        <v>31572</v>
      </c>
      <c r="Y117" s="41">
        <v>667.39530000000002</v>
      </c>
      <c r="Z117" s="6">
        <f>0</f>
        <v>0</v>
      </c>
      <c r="AA117" s="6">
        <f t="shared" si="9"/>
        <v>563.27530000000002</v>
      </c>
      <c r="AB117">
        <f>IF(ISBLANK(Table1[[#This Row],[FY2425_Cost]])=TRUE,#N/A,Table1[[#This Row],[FY2425_Cost]])</f>
        <v>667.39530000000002</v>
      </c>
      <c r="AC117" s="6">
        <f t="shared" si="10"/>
        <v>104.12</v>
      </c>
      <c r="AD117" s="6" t="e">
        <f>SUMIFS($AB$3:AB117,$B$3:B117,B117)</f>
        <v>#N/A</v>
      </c>
      <c r="AE117" s="6">
        <f t="shared" si="11"/>
        <v>4308.2813081236009</v>
      </c>
      <c r="AF117" s="6">
        <f t="shared" si="12"/>
        <v>4308.2813081236009</v>
      </c>
      <c r="AG117" s="6">
        <f>VLOOKUP(Table1[[#This Row],[PracticeCode]],$AP$3:$AS$345,4,FALSE)</f>
        <v>4308.2813081236009</v>
      </c>
      <c r="AH117" s="27">
        <f t="shared" si="13"/>
        <v>313068.44172364834</v>
      </c>
      <c r="AI117" s="6" t="e">
        <f t="shared" si="14"/>
        <v>#N/A</v>
      </c>
      <c r="AP117" s="2" t="s">
        <v>133</v>
      </c>
      <c r="AQ117" s="41">
        <v>2197.4616782047756</v>
      </c>
      <c r="AR117" s="41">
        <v>0</v>
      </c>
      <c r="AS117">
        <f t="shared" si="15"/>
        <v>2197.4616782047756</v>
      </c>
    </row>
    <row r="118" spans="1:45" x14ac:dyDescent="0.35">
      <c r="A118" t="str">
        <f t="shared" si="8"/>
        <v>ARGYLE HEALTH GROUP ISLEWORTH PRACTICEBrentworthHounslowE85744Mar12</v>
      </c>
      <c r="B118" s="41" t="s">
        <v>705</v>
      </c>
      <c r="C118" s="41" t="s">
        <v>472</v>
      </c>
      <c r="D118" s="41" t="s">
        <v>16</v>
      </c>
      <c r="E118" s="41" t="s">
        <v>20</v>
      </c>
      <c r="F118" s="41" t="s">
        <v>20</v>
      </c>
      <c r="G118" s="41" t="s">
        <v>767</v>
      </c>
      <c r="H118" s="41">
        <v>12</v>
      </c>
      <c r="I118" s="41">
        <v>9573.9584624968902</v>
      </c>
      <c r="J118" s="41">
        <v>12186</v>
      </c>
      <c r="K118" s="41">
        <v>4482</v>
      </c>
      <c r="L118" s="41">
        <v>242.50140000000002</v>
      </c>
      <c r="M118" s="41">
        <v>89.191800000000001</v>
      </c>
      <c r="N118" s="41"/>
      <c r="O118" s="41"/>
      <c r="P118" s="41"/>
      <c r="Q118" s="41"/>
      <c r="R118" s="41">
        <v>22073</v>
      </c>
      <c r="S118" s="41">
        <v>395.10669999999999</v>
      </c>
      <c r="T118" s="41"/>
      <c r="U118" s="41"/>
      <c r="V118" s="41">
        <v>38741</v>
      </c>
      <c r="W118" s="41">
        <v>726.79989999999998</v>
      </c>
      <c r="X118" s="41"/>
      <c r="Y118" s="41"/>
      <c r="Z118" s="6">
        <f>0</f>
        <v>0</v>
      </c>
      <c r="AA118" s="6">
        <f t="shared" si="9"/>
        <v>726.79989999999998</v>
      </c>
      <c r="AB118" t="e">
        <f>IF(ISBLANK(Table1[[#This Row],[FY2425_Cost]])=TRUE,#N/A,Table1[[#This Row],[FY2425_Cost]])</f>
        <v>#N/A</v>
      </c>
      <c r="AC118" s="6" t="e">
        <f t="shared" si="10"/>
        <v>#N/A</v>
      </c>
      <c r="AD118" s="6" t="e">
        <f>SUMIFS($AB$3:AB118,$B$3:B118,B118)</f>
        <v>#N/A</v>
      </c>
      <c r="AE118" s="6">
        <f t="shared" si="11"/>
        <v>4308.2813081236009</v>
      </c>
      <c r="AF118" s="6">
        <f t="shared" si="12"/>
        <v>4308.2813081236009</v>
      </c>
      <c r="AG118" s="6">
        <f>VLOOKUP(Table1[[#This Row],[PracticeCode]],$AP$3:$AS$345,4,FALSE)</f>
        <v>4308.2813081236009</v>
      </c>
      <c r="AH118" s="27">
        <f t="shared" si="13"/>
        <v>313068.44172364834</v>
      </c>
      <c r="AI118" s="6" t="e">
        <f t="shared" si="14"/>
        <v>#N/A</v>
      </c>
      <c r="AP118" s="2" t="s">
        <v>83</v>
      </c>
      <c r="AQ118" s="41">
        <v>3345.6654219177449</v>
      </c>
      <c r="AR118" s="41">
        <v>0</v>
      </c>
      <c r="AS118">
        <f t="shared" si="15"/>
        <v>3345.6654219177449</v>
      </c>
    </row>
    <row r="119" spans="1:45" x14ac:dyDescent="0.35">
      <c r="A119" t="str">
        <f t="shared" si="8"/>
        <v>ARGYLE HEALTH GROUP ISLEWORTH PRACTICEBrentworthHounslowE85744May2</v>
      </c>
      <c r="B119" s="41" t="s">
        <v>705</v>
      </c>
      <c r="C119" s="41" t="s">
        <v>472</v>
      </c>
      <c r="D119" s="41" t="s">
        <v>16</v>
      </c>
      <c r="E119" s="41" t="s">
        <v>20</v>
      </c>
      <c r="F119" s="41" t="s">
        <v>20</v>
      </c>
      <c r="G119" s="41" t="s">
        <v>757</v>
      </c>
      <c r="H119" s="41">
        <v>2</v>
      </c>
      <c r="I119" s="41">
        <v>9573.9584624968902</v>
      </c>
      <c r="J119" s="41">
        <v>6542</v>
      </c>
      <c r="K119" s="41">
        <v>47</v>
      </c>
      <c r="L119" s="41">
        <v>121.027</v>
      </c>
      <c r="M119" s="41">
        <v>0.86949999999999994</v>
      </c>
      <c r="N119" s="41">
        <v>8389</v>
      </c>
      <c r="O119" s="41">
        <v>4284</v>
      </c>
      <c r="P119" s="41">
        <v>166.94110000000001</v>
      </c>
      <c r="Q119" s="41">
        <v>85.25160000000001</v>
      </c>
      <c r="R119" s="41">
        <v>20973</v>
      </c>
      <c r="S119" s="41">
        <v>375.41669999999999</v>
      </c>
      <c r="T119" s="41">
        <v>19325</v>
      </c>
      <c r="U119" s="41">
        <v>425.15</v>
      </c>
      <c r="V119" s="41">
        <v>27562</v>
      </c>
      <c r="W119" s="41">
        <v>497.31319999999999</v>
      </c>
      <c r="X119" s="41">
        <v>31998</v>
      </c>
      <c r="Y119" s="41">
        <v>677.34269999999992</v>
      </c>
      <c r="Z119" s="6">
        <f>0</f>
        <v>0</v>
      </c>
      <c r="AA119" s="6">
        <f t="shared" si="9"/>
        <v>497.31319999999999</v>
      </c>
      <c r="AB119">
        <f>IF(ISBLANK(Table1[[#This Row],[FY2425_Cost]])=TRUE,#N/A,Table1[[#This Row],[FY2425_Cost]])</f>
        <v>677.34269999999992</v>
      </c>
      <c r="AC119" s="6">
        <f t="shared" si="10"/>
        <v>180.02949999999993</v>
      </c>
      <c r="AD119" s="6" t="e">
        <f>SUMIFS($AB$3:AB119,$B$3:B119,B119)</f>
        <v>#N/A</v>
      </c>
      <c r="AE119" s="6">
        <f t="shared" si="11"/>
        <v>4308.2813081236009</v>
      </c>
      <c r="AF119" s="6">
        <f t="shared" si="12"/>
        <v>4308.2813081236009</v>
      </c>
      <c r="AG119" s="6">
        <f>VLOOKUP(Table1[[#This Row],[PracticeCode]],$AP$3:$AS$345,4,FALSE)</f>
        <v>4308.2813081236009</v>
      </c>
      <c r="AH119" s="27">
        <f t="shared" si="13"/>
        <v>313068.44172364834</v>
      </c>
      <c r="AI119" s="6" t="e">
        <f t="shared" si="14"/>
        <v>#N/A</v>
      </c>
      <c r="AP119" s="2" t="s">
        <v>343</v>
      </c>
      <c r="AQ119" s="41">
        <v>1375.8492084046604</v>
      </c>
      <c r="AR119" s="41">
        <v>0</v>
      </c>
      <c r="AS119">
        <f t="shared" si="15"/>
        <v>1375.8492084046604</v>
      </c>
    </row>
    <row r="120" spans="1:45" x14ac:dyDescent="0.35">
      <c r="A120" t="str">
        <f t="shared" si="8"/>
        <v>ARGYLE HEALTH GROUP ISLEWORTH PRACTICEBrentworthHounslowE85744Nov8</v>
      </c>
      <c r="B120" s="41" t="s">
        <v>705</v>
      </c>
      <c r="C120" s="41" t="s">
        <v>472</v>
      </c>
      <c r="D120" s="41" t="s">
        <v>16</v>
      </c>
      <c r="E120" s="41" t="s">
        <v>20</v>
      </c>
      <c r="F120" s="41" t="s">
        <v>20</v>
      </c>
      <c r="G120" s="41" t="s">
        <v>763</v>
      </c>
      <c r="H120" s="41">
        <v>8</v>
      </c>
      <c r="I120" s="41">
        <v>9573.9584624968902</v>
      </c>
      <c r="J120" s="41">
        <v>10420</v>
      </c>
      <c r="K120" s="41">
        <v>7930</v>
      </c>
      <c r="L120" s="41">
        <v>207.358</v>
      </c>
      <c r="M120" s="41">
        <v>157.80700000000002</v>
      </c>
      <c r="N120" s="41"/>
      <c r="O120" s="41"/>
      <c r="P120" s="41"/>
      <c r="Q120" s="41"/>
      <c r="R120" s="41">
        <v>33060</v>
      </c>
      <c r="S120" s="41">
        <v>591.774</v>
      </c>
      <c r="T120" s="41"/>
      <c r="U120" s="41"/>
      <c r="V120" s="41">
        <v>51410</v>
      </c>
      <c r="W120" s="41">
        <v>956.93900000000008</v>
      </c>
      <c r="X120" s="41"/>
      <c r="Y120" s="41"/>
      <c r="Z120" s="6">
        <f>0</f>
        <v>0</v>
      </c>
      <c r="AA120" s="6">
        <f t="shared" si="9"/>
        <v>956.93900000000008</v>
      </c>
      <c r="AB120" t="e">
        <f>IF(ISBLANK(Table1[[#This Row],[FY2425_Cost]])=TRUE,#N/A,Table1[[#This Row],[FY2425_Cost]])</f>
        <v>#N/A</v>
      </c>
      <c r="AC120" s="6" t="e">
        <f t="shared" si="10"/>
        <v>#N/A</v>
      </c>
      <c r="AD120" s="6" t="e">
        <f>SUMIFS($AB$3:AB120,$B$3:B120,B120)</f>
        <v>#N/A</v>
      </c>
      <c r="AE120" s="6">
        <f t="shared" si="11"/>
        <v>4308.2813081236009</v>
      </c>
      <c r="AF120" s="6">
        <f t="shared" si="12"/>
        <v>4308.2813081236009</v>
      </c>
      <c r="AG120" s="6">
        <f>VLOOKUP(Table1[[#This Row],[PracticeCode]],$AP$3:$AS$345,4,FALSE)</f>
        <v>4308.2813081236009</v>
      </c>
      <c r="AH120" s="27">
        <f t="shared" si="13"/>
        <v>313068.44172364834</v>
      </c>
      <c r="AI120" s="6" t="e">
        <f t="shared" si="14"/>
        <v>#N/A</v>
      </c>
      <c r="AP120" s="2" t="s">
        <v>163</v>
      </c>
      <c r="AQ120" s="41">
        <v>4298.6591011310002</v>
      </c>
      <c r="AR120" s="41">
        <v>0</v>
      </c>
      <c r="AS120">
        <f t="shared" si="15"/>
        <v>4298.6591011310002</v>
      </c>
    </row>
    <row r="121" spans="1:45" x14ac:dyDescent="0.35">
      <c r="A121" t="str">
        <f t="shared" si="8"/>
        <v>ARGYLE HEALTH GROUP ISLEWORTH PRACTICEBrentworthHounslowE85744Oct7</v>
      </c>
      <c r="B121" s="41" t="s">
        <v>705</v>
      </c>
      <c r="C121" s="41" t="s">
        <v>472</v>
      </c>
      <c r="D121" s="41" t="s">
        <v>16</v>
      </c>
      <c r="E121" s="41" t="s">
        <v>20</v>
      </c>
      <c r="F121" s="41" t="s">
        <v>20</v>
      </c>
      <c r="G121" s="41" t="s">
        <v>762</v>
      </c>
      <c r="H121" s="41">
        <v>7</v>
      </c>
      <c r="I121" s="41">
        <v>9573.9584624968902</v>
      </c>
      <c r="J121" s="41">
        <v>12023</v>
      </c>
      <c r="K121" s="41">
        <v>6146</v>
      </c>
      <c r="L121" s="41">
        <v>239.2577</v>
      </c>
      <c r="M121" s="41">
        <v>122.30540000000001</v>
      </c>
      <c r="N121" s="41">
        <v>0</v>
      </c>
      <c r="O121" s="41">
        <v>16013</v>
      </c>
      <c r="P121" s="41">
        <v>0</v>
      </c>
      <c r="Q121" s="41">
        <v>360.29249999999996</v>
      </c>
      <c r="R121" s="41">
        <v>25677</v>
      </c>
      <c r="S121" s="41">
        <v>459.61829999999998</v>
      </c>
      <c r="T121" s="41">
        <v>27480</v>
      </c>
      <c r="U121" s="41">
        <v>604.55999999999995</v>
      </c>
      <c r="V121" s="41">
        <v>43846</v>
      </c>
      <c r="W121" s="41">
        <v>821.18139999999994</v>
      </c>
      <c r="X121" s="41">
        <v>43493</v>
      </c>
      <c r="Y121" s="41">
        <v>964.85249999999996</v>
      </c>
      <c r="Z121" s="6">
        <f>0</f>
        <v>0</v>
      </c>
      <c r="AA121" s="6">
        <f t="shared" si="9"/>
        <v>821.18139999999994</v>
      </c>
      <c r="AB121">
        <f>IF(ISBLANK(Table1[[#This Row],[FY2425_Cost]])=TRUE,#N/A,Table1[[#This Row],[FY2425_Cost]])</f>
        <v>964.85249999999996</v>
      </c>
      <c r="AC121" s="6">
        <f t="shared" si="10"/>
        <v>143.67110000000002</v>
      </c>
      <c r="AD121" s="6" t="e">
        <f>SUMIFS($AB$3:AB121,$B$3:B121,B121)</f>
        <v>#N/A</v>
      </c>
      <c r="AE121" s="6">
        <f t="shared" si="11"/>
        <v>4308.2813081236009</v>
      </c>
      <c r="AF121" s="6">
        <f t="shared" si="12"/>
        <v>4308.2813081236009</v>
      </c>
      <c r="AG121" s="6">
        <f>VLOOKUP(Table1[[#This Row],[PracticeCode]],$AP$3:$AS$345,4,FALSE)</f>
        <v>4308.2813081236009</v>
      </c>
      <c r="AH121" s="27">
        <f t="shared" si="13"/>
        <v>313068.44172364834</v>
      </c>
      <c r="AI121" s="6" t="e">
        <f t="shared" si="14"/>
        <v>#N/A</v>
      </c>
      <c r="AP121" s="2" t="s">
        <v>312</v>
      </c>
      <c r="AQ121" s="41">
        <v>4767.7384339814253</v>
      </c>
      <c r="AR121" s="41">
        <v>0</v>
      </c>
      <c r="AS121">
        <f t="shared" si="15"/>
        <v>4767.7384339814253</v>
      </c>
    </row>
    <row r="122" spans="1:45" x14ac:dyDescent="0.35">
      <c r="A122" t="str">
        <f t="shared" si="8"/>
        <v>ARGYLE HEALTH GROUP ISLEWORTH PRACTICEBrentworthHounslowE85744Sep6</v>
      </c>
      <c r="B122" s="41" t="s">
        <v>705</v>
      </c>
      <c r="C122" s="41" t="s">
        <v>472</v>
      </c>
      <c r="D122" s="41" t="s">
        <v>16</v>
      </c>
      <c r="E122" s="41" t="s">
        <v>20</v>
      </c>
      <c r="F122" s="41" t="s">
        <v>20</v>
      </c>
      <c r="G122" s="41" t="s">
        <v>761</v>
      </c>
      <c r="H122" s="41">
        <v>6</v>
      </c>
      <c r="I122" s="41">
        <v>9573.9584624968902</v>
      </c>
      <c r="J122" s="41">
        <v>14802</v>
      </c>
      <c r="K122" s="41">
        <v>11225</v>
      </c>
      <c r="L122" s="41">
        <v>294.5598</v>
      </c>
      <c r="M122" s="41">
        <v>223.3775</v>
      </c>
      <c r="N122" s="41">
        <v>9124</v>
      </c>
      <c r="O122" s="41">
        <v>7658</v>
      </c>
      <c r="P122" s="41">
        <v>205.29</v>
      </c>
      <c r="Q122" s="41">
        <v>172.30500000000001</v>
      </c>
      <c r="R122" s="41">
        <v>54916</v>
      </c>
      <c r="S122" s="41">
        <v>982.99639999999999</v>
      </c>
      <c r="T122" s="41">
        <v>21753</v>
      </c>
      <c r="U122" s="41">
        <v>478.56599999999997</v>
      </c>
      <c r="V122" s="41">
        <v>80943</v>
      </c>
      <c r="W122" s="41">
        <v>1500.9337</v>
      </c>
      <c r="X122" s="41">
        <v>38535</v>
      </c>
      <c r="Y122" s="41">
        <v>856.16100000000006</v>
      </c>
      <c r="Z122" s="6">
        <f>0</f>
        <v>0</v>
      </c>
      <c r="AA122" s="6">
        <f t="shared" si="9"/>
        <v>1500.9337</v>
      </c>
      <c r="AB122">
        <f>IF(ISBLANK(Table1[[#This Row],[FY2425_Cost]])=TRUE,#N/A,Table1[[#This Row],[FY2425_Cost]])</f>
        <v>856.16100000000006</v>
      </c>
      <c r="AC122" s="6">
        <f t="shared" si="10"/>
        <v>-644.77269999999999</v>
      </c>
      <c r="AD122" s="6" t="e">
        <f>SUMIFS($AB$3:AB122,$B$3:B122,B122)</f>
        <v>#N/A</v>
      </c>
      <c r="AE122" s="6">
        <f t="shared" si="11"/>
        <v>4308.2813081236009</v>
      </c>
      <c r="AF122" s="6">
        <f t="shared" si="12"/>
        <v>4308.2813081236009</v>
      </c>
      <c r="AG122" s="6">
        <f>VLOOKUP(Table1[[#This Row],[PracticeCode]],$AP$3:$AS$345,4,FALSE)</f>
        <v>4308.2813081236009</v>
      </c>
      <c r="AH122" s="27">
        <f t="shared" si="13"/>
        <v>313068.44172364834</v>
      </c>
      <c r="AI122" s="6" t="e">
        <f t="shared" si="14"/>
        <v>#N/A</v>
      </c>
      <c r="AP122" s="2" t="s">
        <v>284</v>
      </c>
      <c r="AQ122" s="41">
        <v>3370.5993549321902</v>
      </c>
      <c r="AR122" s="41">
        <v>0</v>
      </c>
      <c r="AS122">
        <f t="shared" si="15"/>
        <v>3370.5993549321902</v>
      </c>
    </row>
    <row r="123" spans="1:45" x14ac:dyDescent="0.35">
      <c r="A123" t="str">
        <f t="shared" si="8"/>
        <v>Ashchurch SurgeryH&amp;F Central PCNHammersmith &amp; FulhamE85032Apr1</v>
      </c>
      <c r="B123" s="41" t="s">
        <v>21</v>
      </c>
      <c r="C123" s="41" t="s">
        <v>429</v>
      </c>
      <c r="D123" s="41" t="s">
        <v>22</v>
      </c>
      <c r="E123" s="41" t="s">
        <v>23</v>
      </c>
      <c r="F123" s="41" t="s">
        <v>23</v>
      </c>
      <c r="G123" s="41" t="s">
        <v>756</v>
      </c>
      <c r="H123" s="41">
        <v>1</v>
      </c>
      <c r="I123" s="41">
        <v>4694.2244492317004</v>
      </c>
      <c r="J123" s="41">
        <v>344</v>
      </c>
      <c r="K123" s="41">
        <v>6</v>
      </c>
      <c r="L123" s="41">
        <v>6.3639999999999999</v>
      </c>
      <c r="M123" s="41">
        <v>0.11099999999999999</v>
      </c>
      <c r="N123" s="41">
        <v>484</v>
      </c>
      <c r="O123" s="41">
        <v>22</v>
      </c>
      <c r="P123" s="41">
        <v>9.6316000000000006</v>
      </c>
      <c r="Q123" s="41">
        <v>0.43780000000000002</v>
      </c>
      <c r="R123" s="41">
        <v>2592</v>
      </c>
      <c r="S123" s="41">
        <v>46.396799999999999</v>
      </c>
      <c r="T123" s="41">
        <v>3276</v>
      </c>
      <c r="U123" s="41">
        <v>72.072000000000003</v>
      </c>
      <c r="V123" s="41">
        <v>2942</v>
      </c>
      <c r="W123" s="41">
        <v>52.8718</v>
      </c>
      <c r="X123" s="41">
        <v>3782</v>
      </c>
      <c r="Y123" s="41">
        <v>82.141400000000004</v>
      </c>
      <c r="Z123" s="6">
        <f>0</f>
        <v>0</v>
      </c>
      <c r="AA123" s="6">
        <f t="shared" si="9"/>
        <v>52.8718</v>
      </c>
      <c r="AB123">
        <f>IF(ISBLANK(Table1[[#This Row],[FY2425_Cost]])=TRUE,#N/A,Table1[[#This Row],[FY2425_Cost]])</f>
        <v>82.141400000000004</v>
      </c>
      <c r="AC123" s="6">
        <f t="shared" si="10"/>
        <v>29.269600000000004</v>
      </c>
      <c r="AD123" s="6">
        <f>SUMIFS($AB$3:AB123,$B$3:B123,B123)</f>
        <v>82.141400000000004</v>
      </c>
      <c r="AE123" s="6">
        <f t="shared" si="11"/>
        <v>2112.4010021542654</v>
      </c>
      <c r="AF123" s="6">
        <f t="shared" si="12"/>
        <v>2112.4010021542654</v>
      </c>
      <c r="AG123" s="6">
        <f>VLOOKUP(Table1[[#This Row],[PracticeCode]],$AP$3:$AS$345,4,FALSE)</f>
        <v>2112.4010021542654</v>
      </c>
      <c r="AH123" s="27">
        <f t="shared" si="13"/>
        <v>153501.13948987663</v>
      </c>
      <c r="AI123" s="6">
        <f t="shared" si="14"/>
        <v>0</v>
      </c>
      <c r="AP123" s="2" t="s">
        <v>256</v>
      </c>
      <c r="AQ123" s="41">
        <v>4437.1046392619401</v>
      </c>
      <c r="AR123" s="41">
        <v>0</v>
      </c>
      <c r="AS123">
        <f t="shared" si="15"/>
        <v>4437.1046392619401</v>
      </c>
    </row>
    <row r="124" spans="1:45" x14ac:dyDescent="0.35">
      <c r="A124" t="str">
        <f t="shared" si="8"/>
        <v>Ashchurch SurgeryH&amp;F Central PCNHammersmith &amp; FulhamE85032Aug5</v>
      </c>
      <c r="B124" s="41" t="s">
        <v>21</v>
      </c>
      <c r="C124" s="41" t="s">
        <v>429</v>
      </c>
      <c r="D124" s="41" t="s">
        <v>22</v>
      </c>
      <c r="E124" s="41" t="s">
        <v>23</v>
      </c>
      <c r="F124" s="41" t="s">
        <v>23</v>
      </c>
      <c r="G124" s="41" t="s">
        <v>760</v>
      </c>
      <c r="H124" s="41">
        <v>5</v>
      </c>
      <c r="I124" s="41">
        <v>4694.2244492317004</v>
      </c>
      <c r="J124" s="41">
        <v>469</v>
      </c>
      <c r="K124" s="41">
        <v>0</v>
      </c>
      <c r="L124" s="41">
        <v>8.676499999999999</v>
      </c>
      <c r="M124" s="41">
        <v>0</v>
      </c>
      <c r="N124" s="41">
        <v>605</v>
      </c>
      <c r="O124" s="41">
        <v>0</v>
      </c>
      <c r="P124" s="41">
        <v>12.0395</v>
      </c>
      <c r="Q124" s="41">
        <v>0</v>
      </c>
      <c r="R124" s="41">
        <v>3008</v>
      </c>
      <c r="S124" s="41">
        <v>53.843200000000003</v>
      </c>
      <c r="T124" s="41">
        <v>3309</v>
      </c>
      <c r="U124" s="41">
        <v>72.798000000000002</v>
      </c>
      <c r="V124" s="41">
        <v>3477</v>
      </c>
      <c r="W124" s="41">
        <v>62.5197</v>
      </c>
      <c r="X124" s="41">
        <v>3914</v>
      </c>
      <c r="Y124" s="41">
        <v>84.837500000000006</v>
      </c>
      <c r="Z124" s="6">
        <f>0</f>
        <v>0</v>
      </c>
      <c r="AA124" s="6">
        <f t="shared" si="9"/>
        <v>62.5197</v>
      </c>
      <c r="AB124">
        <f>IF(ISBLANK(Table1[[#This Row],[FY2425_Cost]])=TRUE,#N/A,Table1[[#This Row],[FY2425_Cost]])</f>
        <v>84.837500000000006</v>
      </c>
      <c r="AC124" s="6">
        <f t="shared" si="10"/>
        <v>22.317800000000005</v>
      </c>
      <c r="AD124" s="6">
        <f>SUMIFS($AB$3:AB124,$B$3:B124,B124)</f>
        <v>166.97890000000001</v>
      </c>
      <c r="AE124" s="6">
        <f t="shared" si="11"/>
        <v>2112.4010021542654</v>
      </c>
      <c r="AF124" s="6">
        <f t="shared" si="12"/>
        <v>2112.4010021542654</v>
      </c>
      <c r="AG124" s="6">
        <f>VLOOKUP(Table1[[#This Row],[PracticeCode]],$AP$3:$AS$345,4,FALSE)</f>
        <v>2112.4010021542654</v>
      </c>
      <c r="AH124" s="27">
        <f t="shared" si="13"/>
        <v>153501.13948987663</v>
      </c>
      <c r="AI124" s="6">
        <f t="shared" si="14"/>
        <v>0</v>
      </c>
      <c r="AP124" s="2" t="s">
        <v>39</v>
      </c>
      <c r="AQ124" s="41">
        <v>3429.6123052073026</v>
      </c>
      <c r="AR124" s="41">
        <v>0</v>
      </c>
      <c r="AS124">
        <f t="shared" si="15"/>
        <v>3429.6123052073026</v>
      </c>
    </row>
    <row r="125" spans="1:45" x14ac:dyDescent="0.35">
      <c r="A125" t="str">
        <f t="shared" si="8"/>
        <v>Ashchurch SurgeryH&amp;F Central PCNHammersmith &amp; FulhamE85032Dec9</v>
      </c>
      <c r="B125" s="41" t="s">
        <v>21</v>
      </c>
      <c r="C125" s="41" t="s">
        <v>429</v>
      </c>
      <c r="D125" s="41" t="s">
        <v>22</v>
      </c>
      <c r="E125" s="41" t="s">
        <v>23</v>
      </c>
      <c r="F125" s="41" t="s">
        <v>23</v>
      </c>
      <c r="G125" s="41" t="s">
        <v>764</v>
      </c>
      <c r="H125" s="41">
        <v>9</v>
      </c>
      <c r="I125" s="41">
        <v>4694.2244492317004</v>
      </c>
      <c r="J125" s="41">
        <v>432</v>
      </c>
      <c r="K125" s="41">
        <v>4</v>
      </c>
      <c r="L125" s="41">
        <v>8.5968</v>
      </c>
      <c r="M125" s="41">
        <v>7.9600000000000004E-2</v>
      </c>
      <c r="N125" s="41"/>
      <c r="O125" s="41"/>
      <c r="P125" s="41"/>
      <c r="Q125" s="41"/>
      <c r="R125" s="41">
        <v>2555</v>
      </c>
      <c r="S125" s="41">
        <v>45.734499999999997</v>
      </c>
      <c r="T125" s="41"/>
      <c r="U125" s="41"/>
      <c r="V125" s="41">
        <v>2991</v>
      </c>
      <c r="W125" s="41">
        <v>54.410899999999998</v>
      </c>
      <c r="X125" s="41"/>
      <c r="Y125" s="41"/>
      <c r="Z125" s="6">
        <f>0</f>
        <v>0</v>
      </c>
      <c r="AA125" s="6">
        <f t="shared" si="9"/>
        <v>54.410899999999998</v>
      </c>
      <c r="AB125" t="e">
        <f>IF(ISBLANK(Table1[[#This Row],[FY2425_Cost]])=TRUE,#N/A,Table1[[#This Row],[FY2425_Cost]])</f>
        <v>#N/A</v>
      </c>
      <c r="AC125" s="6" t="e">
        <f t="shared" si="10"/>
        <v>#N/A</v>
      </c>
      <c r="AD125" s="6" t="e">
        <f>SUMIFS($AB$3:AB125,$B$3:B125,B125)</f>
        <v>#N/A</v>
      </c>
      <c r="AE125" s="6">
        <f t="shared" si="11"/>
        <v>2112.4010021542654</v>
      </c>
      <c r="AF125" s="6">
        <f t="shared" si="12"/>
        <v>2112.4010021542654</v>
      </c>
      <c r="AG125" s="6">
        <f>VLOOKUP(Table1[[#This Row],[PracticeCode]],$AP$3:$AS$345,4,FALSE)</f>
        <v>2112.4010021542654</v>
      </c>
      <c r="AH125" s="27">
        <f t="shared" si="13"/>
        <v>153501.13948987663</v>
      </c>
      <c r="AI125" s="6" t="e">
        <f t="shared" si="14"/>
        <v>#N/A</v>
      </c>
      <c r="AP125" s="2" t="s">
        <v>66</v>
      </c>
      <c r="AQ125" s="41">
        <v>3719.0145619377718</v>
      </c>
      <c r="AR125" s="41">
        <v>0</v>
      </c>
      <c r="AS125">
        <f t="shared" si="15"/>
        <v>3719.0145619377718</v>
      </c>
    </row>
    <row r="126" spans="1:45" x14ac:dyDescent="0.35">
      <c r="A126" t="str">
        <f t="shared" si="8"/>
        <v>Ashchurch SurgeryH&amp;F Central PCNHammersmith &amp; FulhamE85032Feb11</v>
      </c>
      <c r="B126" s="41" t="s">
        <v>21</v>
      </c>
      <c r="C126" s="41" t="s">
        <v>429</v>
      </c>
      <c r="D126" s="41" t="s">
        <v>22</v>
      </c>
      <c r="E126" s="41" t="s">
        <v>23</v>
      </c>
      <c r="F126" s="41" t="s">
        <v>23</v>
      </c>
      <c r="G126" s="41" t="s">
        <v>766</v>
      </c>
      <c r="H126" s="41">
        <v>11</v>
      </c>
      <c r="I126" s="41">
        <v>4694.2244492317004</v>
      </c>
      <c r="J126" s="41">
        <v>384</v>
      </c>
      <c r="K126" s="41">
        <v>0</v>
      </c>
      <c r="L126" s="41">
        <v>7.6416000000000004</v>
      </c>
      <c r="M126" s="41">
        <v>0</v>
      </c>
      <c r="N126" s="41"/>
      <c r="O126" s="41"/>
      <c r="P126" s="41"/>
      <c r="Q126" s="41"/>
      <c r="R126" s="41">
        <v>3355</v>
      </c>
      <c r="S126" s="41">
        <v>60.054499999999997</v>
      </c>
      <c r="T126" s="41"/>
      <c r="U126" s="41"/>
      <c r="V126" s="41">
        <v>3739</v>
      </c>
      <c r="W126" s="41">
        <v>67.696100000000001</v>
      </c>
      <c r="X126" s="41"/>
      <c r="Y126" s="41"/>
      <c r="Z126" s="6">
        <f>0</f>
        <v>0</v>
      </c>
      <c r="AA126" s="6">
        <f t="shared" si="9"/>
        <v>67.696100000000001</v>
      </c>
      <c r="AB126" t="e">
        <f>IF(ISBLANK(Table1[[#This Row],[FY2425_Cost]])=TRUE,#N/A,Table1[[#This Row],[FY2425_Cost]])</f>
        <v>#N/A</v>
      </c>
      <c r="AC126" s="6" t="e">
        <f t="shared" si="10"/>
        <v>#N/A</v>
      </c>
      <c r="AD126" s="6" t="e">
        <f>SUMIFS($AB$3:AB126,$B$3:B126,B126)</f>
        <v>#N/A</v>
      </c>
      <c r="AE126" s="6">
        <f t="shared" si="11"/>
        <v>2112.4010021542654</v>
      </c>
      <c r="AF126" s="6">
        <f t="shared" si="12"/>
        <v>2112.4010021542654</v>
      </c>
      <c r="AG126" s="6">
        <f>VLOOKUP(Table1[[#This Row],[PracticeCode]],$AP$3:$AS$345,4,FALSE)</f>
        <v>2112.4010021542654</v>
      </c>
      <c r="AH126" s="27">
        <f t="shared" si="13"/>
        <v>153501.13948987663</v>
      </c>
      <c r="AI126" s="6" t="e">
        <f t="shared" si="14"/>
        <v>#N/A</v>
      </c>
      <c r="AP126" s="2" t="s">
        <v>187</v>
      </c>
      <c r="AQ126" s="41">
        <v>2608.2439814697077</v>
      </c>
      <c r="AR126" s="41">
        <v>0</v>
      </c>
      <c r="AS126">
        <f t="shared" si="15"/>
        <v>2608.2439814697077</v>
      </c>
    </row>
    <row r="127" spans="1:45" x14ac:dyDescent="0.35">
      <c r="A127" t="str">
        <f t="shared" si="8"/>
        <v>Ashchurch SurgeryH&amp;F Central PCNHammersmith &amp; FulhamE85032Jan10</v>
      </c>
      <c r="B127" s="41" t="s">
        <v>21</v>
      </c>
      <c r="C127" s="41" t="s">
        <v>429</v>
      </c>
      <c r="D127" s="41" t="s">
        <v>22</v>
      </c>
      <c r="E127" s="41" t="s">
        <v>23</v>
      </c>
      <c r="F127" s="41" t="s">
        <v>23</v>
      </c>
      <c r="G127" s="41" t="s">
        <v>765</v>
      </c>
      <c r="H127" s="41">
        <v>10</v>
      </c>
      <c r="I127" s="41">
        <v>4694.2244492317004</v>
      </c>
      <c r="J127" s="41">
        <v>618</v>
      </c>
      <c r="K127" s="41">
        <v>9</v>
      </c>
      <c r="L127" s="41">
        <v>12.298200000000001</v>
      </c>
      <c r="M127" s="41">
        <v>0.17910000000000001</v>
      </c>
      <c r="N127" s="41"/>
      <c r="O127" s="41"/>
      <c r="P127" s="41"/>
      <c r="Q127" s="41"/>
      <c r="R127" s="41">
        <v>4538</v>
      </c>
      <c r="S127" s="41">
        <v>81.230199999999996</v>
      </c>
      <c r="T127" s="41"/>
      <c r="U127" s="41"/>
      <c r="V127" s="41">
        <v>5165</v>
      </c>
      <c r="W127" s="41">
        <v>93.707499999999996</v>
      </c>
      <c r="X127" s="41"/>
      <c r="Y127" s="41"/>
      <c r="Z127" s="6">
        <f>0</f>
        <v>0</v>
      </c>
      <c r="AA127" s="6">
        <f t="shared" si="9"/>
        <v>93.707499999999996</v>
      </c>
      <c r="AB127" t="e">
        <f>IF(ISBLANK(Table1[[#This Row],[FY2425_Cost]])=TRUE,#N/A,Table1[[#This Row],[FY2425_Cost]])</f>
        <v>#N/A</v>
      </c>
      <c r="AC127" s="6" t="e">
        <f t="shared" si="10"/>
        <v>#N/A</v>
      </c>
      <c r="AD127" s="6" t="e">
        <f>SUMIFS($AB$3:AB127,$B$3:B127,B127)</f>
        <v>#N/A</v>
      </c>
      <c r="AE127" s="6">
        <f t="shared" si="11"/>
        <v>2112.4010021542654</v>
      </c>
      <c r="AF127" s="6">
        <f t="shared" si="12"/>
        <v>2112.4010021542654</v>
      </c>
      <c r="AG127" s="6">
        <f>VLOOKUP(Table1[[#This Row],[PracticeCode]],$AP$3:$AS$345,4,FALSE)</f>
        <v>2112.4010021542654</v>
      </c>
      <c r="AH127" s="27">
        <f t="shared" si="13"/>
        <v>153501.13948987663</v>
      </c>
      <c r="AI127" s="6" t="e">
        <f t="shared" si="14"/>
        <v>#N/A</v>
      </c>
      <c r="AP127" s="2" t="s">
        <v>392</v>
      </c>
      <c r="AQ127" s="41">
        <v>2791.0785614918714</v>
      </c>
      <c r="AR127" s="41">
        <v>0</v>
      </c>
      <c r="AS127">
        <f t="shared" si="15"/>
        <v>2791.0785614918714</v>
      </c>
    </row>
    <row r="128" spans="1:45" x14ac:dyDescent="0.35">
      <c r="A128" t="str">
        <f t="shared" si="8"/>
        <v>Ashchurch SurgeryH&amp;F Central PCNHammersmith &amp; FulhamE85032Jul4</v>
      </c>
      <c r="B128" s="41" t="s">
        <v>21</v>
      </c>
      <c r="C128" s="41" t="s">
        <v>429</v>
      </c>
      <c r="D128" s="41" t="s">
        <v>22</v>
      </c>
      <c r="E128" s="41" t="s">
        <v>23</v>
      </c>
      <c r="F128" s="41" t="s">
        <v>23</v>
      </c>
      <c r="G128" s="41" t="s">
        <v>759</v>
      </c>
      <c r="H128" s="41">
        <v>4</v>
      </c>
      <c r="I128" s="41">
        <v>4694.2244492317004</v>
      </c>
      <c r="J128" s="41">
        <v>364</v>
      </c>
      <c r="K128" s="41">
        <v>0</v>
      </c>
      <c r="L128" s="41">
        <v>6.734</v>
      </c>
      <c r="M128" s="41">
        <v>0</v>
      </c>
      <c r="N128" s="41">
        <v>474</v>
      </c>
      <c r="O128" s="41">
        <v>3</v>
      </c>
      <c r="P128" s="41">
        <v>9.4326000000000008</v>
      </c>
      <c r="Q128" s="41">
        <v>5.9700000000000003E-2</v>
      </c>
      <c r="R128" s="41">
        <v>2776</v>
      </c>
      <c r="S128" s="41">
        <v>49.690399999999997</v>
      </c>
      <c r="T128" s="41">
        <v>3525</v>
      </c>
      <c r="U128" s="41">
        <v>77.55</v>
      </c>
      <c r="V128" s="41">
        <v>3140</v>
      </c>
      <c r="W128" s="41">
        <v>56.424399999999999</v>
      </c>
      <c r="X128" s="41">
        <v>4002</v>
      </c>
      <c r="Y128" s="41">
        <v>87.042299999999997</v>
      </c>
      <c r="Z128" s="6">
        <f>0</f>
        <v>0</v>
      </c>
      <c r="AA128" s="6">
        <f t="shared" si="9"/>
        <v>56.424399999999999</v>
      </c>
      <c r="AB128">
        <f>IF(ISBLANK(Table1[[#This Row],[FY2425_Cost]])=TRUE,#N/A,Table1[[#This Row],[FY2425_Cost]])</f>
        <v>87.042299999999997</v>
      </c>
      <c r="AC128" s="6">
        <f t="shared" si="10"/>
        <v>30.617899999999999</v>
      </c>
      <c r="AD128" s="6" t="e">
        <f>SUMIFS($AB$3:AB128,$B$3:B128,B128)</f>
        <v>#N/A</v>
      </c>
      <c r="AE128" s="6">
        <f t="shared" si="11"/>
        <v>2112.4010021542654</v>
      </c>
      <c r="AF128" s="6">
        <f t="shared" si="12"/>
        <v>2112.4010021542654</v>
      </c>
      <c r="AG128" s="6">
        <f>VLOOKUP(Table1[[#This Row],[PracticeCode]],$AP$3:$AS$345,4,FALSE)</f>
        <v>2112.4010021542654</v>
      </c>
      <c r="AH128" s="27">
        <f t="shared" si="13"/>
        <v>153501.13948987663</v>
      </c>
      <c r="AI128" s="6" t="e">
        <f t="shared" si="14"/>
        <v>#N/A</v>
      </c>
      <c r="AP128" s="2" t="s">
        <v>112</v>
      </c>
      <c r="AQ128" s="41">
        <v>5287.9708574137358</v>
      </c>
      <c r="AR128" s="41">
        <v>0</v>
      </c>
      <c r="AS128">
        <f t="shared" si="15"/>
        <v>5287.9708574137358</v>
      </c>
    </row>
    <row r="129" spans="1:45" x14ac:dyDescent="0.35">
      <c r="A129" t="str">
        <f t="shared" si="8"/>
        <v>Ashchurch SurgeryH&amp;F Central PCNHammersmith &amp; FulhamE85032Jun3</v>
      </c>
      <c r="B129" s="41" t="s">
        <v>21</v>
      </c>
      <c r="C129" s="41" t="s">
        <v>429</v>
      </c>
      <c r="D129" s="41" t="s">
        <v>22</v>
      </c>
      <c r="E129" s="41" t="s">
        <v>23</v>
      </c>
      <c r="F129" s="41" t="s">
        <v>23</v>
      </c>
      <c r="G129" s="41" t="s">
        <v>758</v>
      </c>
      <c r="H129" s="41">
        <v>3</v>
      </c>
      <c r="I129" s="41">
        <v>4694.2244492317004</v>
      </c>
      <c r="J129" s="41">
        <v>381</v>
      </c>
      <c r="K129" s="41">
        <v>0</v>
      </c>
      <c r="L129" s="41">
        <v>7.0484999999999998</v>
      </c>
      <c r="M129" s="41">
        <v>0</v>
      </c>
      <c r="N129" s="41">
        <v>888</v>
      </c>
      <c r="O129" s="41">
        <v>4</v>
      </c>
      <c r="P129" s="41">
        <v>17.671200000000002</v>
      </c>
      <c r="Q129" s="41">
        <v>7.9600000000000004E-2</v>
      </c>
      <c r="R129" s="41">
        <v>2441</v>
      </c>
      <c r="S129" s="41">
        <v>43.693899999999999</v>
      </c>
      <c r="T129" s="41">
        <v>3081</v>
      </c>
      <c r="U129" s="41">
        <v>67.781999999999996</v>
      </c>
      <c r="V129" s="41">
        <v>2822</v>
      </c>
      <c r="W129" s="41">
        <v>50.742399999999996</v>
      </c>
      <c r="X129" s="41">
        <v>3973</v>
      </c>
      <c r="Y129" s="41">
        <v>85.532799999999995</v>
      </c>
      <c r="Z129" s="6">
        <f>0</f>
        <v>0</v>
      </c>
      <c r="AA129" s="6">
        <f t="shared" si="9"/>
        <v>50.742399999999996</v>
      </c>
      <c r="AB129">
        <f>IF(ISBLANK(Table1[[#This Row],[FY2425_Cost]])=TRUE,#N/A,Table1[[#This Row],[FY2425_Cost]])</f>
        <v>85.532799999999995</v>
      </c>
      <c r="AC129" s="6">
        <f t="shared" si="10"/>
        <v>34.790399999999998</v>
      </c>
      <c r="AD129" s="6" t="e">
        <f>SUMIFS($AB$3:AB129,$B$3:B129,B129)</f>
        <v>#N/A</v>
      </c>
      <c r="AE129" s="6">
        <f t="shared" si="11"/>
        <v>2112.4010021542654</v>
      </c>
      <c r="AF129" s="6">
        <f t="shared" si="12"/>
        <v>2112.4010021542654</v>
      </c>
      <c r="AG129" s="6">
        <f>VLOOKUP(Table1[[#This Row],[PracticeCode]],$AP$3:$AS$345,4,FALSE)</f>
        <v>2112.4010021542654</v>
      </c>
      <c r="AH129" s="27">
        <f t="shared" si="13"/>
        <v>153501.13948987663</v>
      </c>
      <c r="AI129" s="6" t="e">
        <f t="shared" si="14"/>
        <v>#N/A</v>
      </c>
      <c r="AP129" s="2" t="s">
        <v>395</v>
      </c>
      <c r="AQ129" s="41">
        <v>2810.0625831584416</v>
      </c>
      <c r="AR129" s="41">
        <v>0</v>
      </c>
      <c r="AS129">
        <f t="shared" si="15"/>
        <v>2810.0625831584416</v>
      </c>
    </row>
    <row r="130" spans="1:45" x14ac:dyDescent="0.35">
      <c r="A130" t="str">
        <f t="shared" si="8"/>
        <v>Ashchurch SurgeryH&amp;F Central PCNHammersmith &amp; FulhamE85032Mar12</v>
      </c>
      <c r="B130" s="41" t="s">
        <v>21</v>
      </c>
      <c r="C130" s="41" t="s">
        <v>429</v>
      </c>
      <c r="D130" s="41" t="s">
        <v>22</v>
      </c>
      <c r="E130" s="41" t="s">
        <v>23</v>
      </c>
      <c r="F130" s="41" t="s">
        <v>23</v>
      </c>
      <c r="G130" s="41" t="s">
        <v>767</v>
      </c>
      <c r="H130" s="41">
        <v>12</v>
      </c>
      <c r="I130" s="41">
        <v>4694.2244492317004</v>
      </c>
      <c r="J130" s="41">
        <v>744</v>
      </c>
      <c r="K130" s="41">
        <v>14</v>
      </c>
      <c r="L130" s="41">
        <v>14.8056</v>
      </c>
      <c r="M130" s="41">
        <v>0.27860000000000001</v>
      </c>
      <c r="N130" s="41"/>
      <c r="O130" s="41"/>
      <c r="P130" s="41"/>
      <c r="Q130" s="41"/>
      <c r="R130" s="41">
        <v>3122</v>
      </c>
      <c r="S130" s="41">
        <v>55.883800000000001</v>
      </c>
      <c r="T130" s="41"/>
      <c r="U130" s="41"/>
      <c r="V130" s="41">
        <v>3880</v>
      </c>
      <c r="W130" s="41">
        <v>70.968000000000004</v>
      </c>
      <c r="X130" s="41"/>
      <c r="Y130" s="41"/>
      <c r="Z130" s="6">
        <f>0</f>
        <v>0</v>
      </c>
      <c r="AA130" s="6">
        <f t="shared" si="9"/>
        <v>70.968000000000004</v>
      </c>
      <c r="AB130" t="e">
        <f>IF(ISBLANK(Table1[[#This Row],[FY2425_Cost]])=TRUE,#N/A,Table1[[#This Row],[FY2425_Cost]])</f>
        <v>#N/A</v>
      </c>
      <c r="AC130" s="6" t="e">
        <f t="shared" si="10"/>
        <v>#N/A</v>
      </c>
      <c r="AD130" s="6" t="e">
        <f>SUMIFS($AB$3:AB130,$B$3:B130,B130)</f>
        <v>#N/A</v>
      </c>
      <c r="AE130" s="6">
        <f t="shared" si="11"/>
        <v>2112.4010021542654</v>
      </c>
      <c r="AF130" s="6">
        <f t="shared" si="12"/>
        <v>2112.4010021542654</v>
      </c>
      <c r="AG130" s="6">
        <f>VLOOKUP(Table1[[#This Row],[PracticeCode]],$AP$3:$AS$345,4,FALSE)</f>
        <v>2112.4010021542654</v>
      </c>
      <c r="AH130" s="27">
        <f t="shared" si="13"/>
        <v>153501.13948987663</v>
      </c>
      <c r="AI130" s="6" t="e">
        <f t="shared" si="14"/>
        <v>#N/A</v>
      </c>
      <c r="AP130" s="2" t="s">
        <v>309</v>
      </c>
      <c r="AQ130" s="41">
        <v>1580.8362242289165</v>
      </c>
      <c r="AR130" s="41">
        <v>0</v>
      </c>
      <c r="AS130">
        <f t="shared" si="15"/>
        <v>1580.8362242289165</v>
      </c>
    </row>
    <row r="131" spans="1:45" x14ac:dyDescent="0.35">
      <c r="A131" t="str">
        <f t="shared" ref="A131:A194" si="16">CONCATENATE(B131,C131,D131,E131,G131,H131)</f>
        <v>Ashchurch SurgeryH&amp;F Central PCNHammersmith &amp; FulhamE85032May2</v>
      </c>
      <c r="B131" s="41" t="s">
        <v>21</v>
      </c>
      <c r="C131" s="41" t="s">
        <v>429</v>
      </c>
      <c r="D131" s="41" t="s">
        <v>22</v>
      </c>
      <c r="E131" s="41" t="s">
        <v>23</v>
      </c>
      <c r="F131" s="41" t="s">
        <v>23</v>
      </c>
      <c r="G131" s="41" t="s">
        <v>757</v>
      </c>
      <c r="H131" s="41">
        <v>2</v>
      </c>
      <c r="I131" s="41">
        <v>4694.2244492317004</v>
      </c>
      <c r="J131" s="41">
        <v>378</v>
      </c>
      <c r="K131" s="41">
        <v>0</v>
      </c>
      <c r="L131" s="41">
        <v>6.9929999999999994</v>
      </c>
      <c r="M131" s="41">
        <v>0</v>
      </c>
      <c r="N131" s="41">
        <v>446</v>
      </c>
      <c r="O131" s="41">
        <v>0</v>
      </c>
      <c r="P131" s="41">
        <v>8.8754000000000008</v>
      </c>
      <c r="Q131" s="41">
        <v>0</v>
      </c>
      <c r="R131" s="41">
        <v>2953</v>
      </c>
      <c r="S131" s="41">
        <v>52.858699999999999</v>
      </c>
      <c r="T131" s="41">
        <v>3581</v>
      </c>
      <c r="U131" s="41">
        <v>78.781999999999996</v>
      </c>
      <c r="V131" s="41">
        <v>3331</v>
      </c>
      <c r="W131" s="41">
        <v>59.851700000000001</v>
      </c>
      <c r="X131" s="41">
        <v>4027</v>
      </c>
      <c r="Y131" s="41">
        <v>87.657399999999996</v>
      </c>
      <c r="Z131" s="6">
        <f>0</f>
        <v>0</v>
      </c>
      <c r="AA131" s="6">
        <f t="shared" ref="AA131:AA194" si="17">IFERROR(W131*1,#N/A)</f>
        <v>59.851700000000001</v>
      </c>
      <c r="AB131">
        <f>IF(ISBLANK(Table1[[#This Row],[FY2425_Cost]])=TRUE,#N/A,Table1[[#This Row],[FY2425_Cost]])</f>
        <v>87.657399999999996</v>
      </c>
      <c r="AC131" s="6">
        <f t="shared" ref="AC131:AC194" si="18">AB131-AA131</f>
        <v>27.805699999999995</v>
      </c>
      <c r="AD131" s="6" t="e">
        <f>SUMIFS($AB$3:AB131,$B$3:B131,B131)</f>
        <v>#N/A</v>
      </c>
      <c r="AE131" s="6">
        <f t="shared" ref="AE131:AE194" si="19">IFERROR(I131*$AE$1,#N/A)</f>
        <v>2112.4010021542654</v>
      </c>
      <c r="AF131" s="6">
        <f t="shared" ref="AF131:AF194" si="20">AE131+Z131</f>
        <v>2112.4010021542654</v>
      </c>
      <c r="AG131" s="6">
        <f>VLOOKUP(Table1[[#This Row],[PracticeCode]],$AP$3:$AS$345,4,FALSE)</f>
        <v>2112.4010021542654</v>
      </c>
      <c r="AH131" s="27">
        <f t="shared" ref="AH131:AH194" si="21">IFERROR(I131*$AH$1,#N/A)</f>
        <v>153501.13948987663</v>
      </c>
      <c r="AI131" s="6" t="e">
        <f t="shared" ref="AI131:AI194" si="22">IF(AD131-AF131&lt;=0,0,AD131-AF131)</f>
        <v>#N/A</v>
      </c>
      <c r="AP131" s="2" t="s">
        <v>230</v>
      </c>
      <c r="AQ131" s="41">
        <v>2257.531422138657</v>
      </c>
      <c r="AR131" s="41">
        <v>0</v>
      </c>
      <c r="AS131">
        <f t="shared" si="15"/>
        <v>2257.531422138657</v>
      </c>
    </row>
    <row r="132" spans="1:45" x14ac:dyDescent="0.35">
      <c r="A132" t="str">
        <f t="shared" si="16"/>
        <v>Ashchurch SurgeryH&amp;F Central PCNHammersmith &amp; FulhamE85032Nov8</v>
      </c>
      <c r="B132" s="41" t="s">
        <v>21</v>
      </c>
      <c r="C132" s="41" t="s">
        <v>429</v>
      </c>
      <c r="D132" s="41" t="s">
        <v>22</v>
      </c>
      <c r="E132" s="41" t="s">
        <v>23</v>
      </c>
      <c r="F132" s="41" t="s">
        <v>23</v>
      </c>
      <c r="G132" s="41" t="s">
        <v>763</v>
      </c>
      <c r="H132" s="41">
        <v>8</v>
      </c>
      <c r="I132" s="41">
        <v>4694.2244492317004</v>
      </c>
      <c r="J132" s="41">
        <v>546</v>
      </c>
      <c r="K132" s="41">
        <v>0</v>
      </c>
      <c r="L132" s="41">
        <v>10.865400000000001</v>
      </c>
      <c r="M132" s="41">
        <v>0</v>
      </c>
      <c r="N132" s="41"/>
      <c r="O132" s="41"/>
      <c r="P132" s="41"/>
      <c r="Q132" s="41"/>
      <c r="R132" s="41">
        <v>4002</v>
      </c>
      <c r="S132" s="41">
        <v>71.635800000000003</v>
      </c>
      <c r="T132" s="41"/>
      <c r="U132" s="41"/>
      <c r="V132" s="41">
        <v>4548</v>
      </c>
      <c r="W132" s="41">
        <v>82.501200000000011</v>
      </c>
      <c r="X132" s="41"/>
      <c r="Y132" s="41"/>
      <c r="Z132" s="6">
        <f>0</f>
        <v>0</v>
      </c>
      <c r="AA132" s="6">
        <f t="shared" si="17"/>
        <v>82.501200000000011</v>
      </c>
      <c r="AB132" t="e">
        <f>IF(ISBLANK(Table1[[#This Row],[FY2425_Cost]])=TRUE,#N/A,Table1[[#This Row],[FY2425_Cost]])</f>
        <v>#N/A</v>
      </c>
      <c r="AC132" s="6" t="e">
        <f t="shared" si="18"/>
        <v>#N/A</v>
      </c>
      <c r="AD132" s="6" t="e">
        <f>SUMIFS($AB$3:AB132,$B$3:B132,B132)</f>
        <v>#N/A</v>
      </c>
      <c r="AE132" s="6">
        <f t="shared" si="19"/>
        <v>2112.4010021542654</v>
      </c>
      <c r="AF132" s="6">
        <f t="shared" si="20"/>
        <v>2112.4010021542654</v>
      </c>
      <c r="AG132" s="6">
        <f>VLOOKUP(Table1[[#This Row],[PracticeCode]],$AP$3:$AS$345,4,FALSE)</f>
        <v>2112.4010021542654</v>
      </c>
      <c r="AH132" s="27">
        <f t="shared" si="21"/>
        <v>153501.13948987663</v>
      </c>
      <c r="AI132" s="6" t="e">
        <f t="shared" si="22"/>
        <v>#N/A</v>
      </c>
      <c r="AP132" s="2" t="s">
        <v>75</v>
      </c>
      <c r="AQ132" s="41">
        <v>960.70151580606898</v>
      </c>
      <c r="AR132" s="41">
        <v>0</v>
      </c>
      <c r="AS132">
        <f t="shared" ref="AS132:AS195" si="23">SUM(AQ132:AR132)</f>
        <v>960.70151580606898</v>
      </c>
    </row>
    <row r="133" spans="1:45" x14ac:dyDescent="0.35">
      <c r="A133" t="str">
        <f t="shared" si="16"/>
        <v>Ashchurch SurgeryH&amp;F Central PCNHammersmith &amp; FulhamE85032Oct7</v>
      </c>
      <c r="B133" s="41" t="s">
        <v>21</v>
      </c>
      <c r="C133" s="41" t="s">
        <v>429</v>
      </c>
      <c r="D133" s="41" t="s">
        <v>22</v>
      </c>
      <c r="E133" s="41" t="s">
        <v>23</v>
      </c>
      <c r="F133" s="41" t="s">
        <v>23</v>
      </c>
      <c r="G133" s="41" t="s">
        <v>762</v>
      </c>
      <c r="H133" s="41">
        <v>7</v>
      </c>
      <c r="I133" s="41">
        <v>4694.2244492317004</v>
      </c>
      <c r="J133" s="41">
        <v>490</v>
      </c>
      <c r="K133" s="41">
        <v>0</v>
      </c>
      <c r="L133" s="41">
        <v>9.7510000000000012</v>
      </c>
      <c r="M133" s="41">
        <v>0</v>
      </c>
      <c r="N133" s="41">
        <v>0</v>
      </c>
      <c r="O133" s="41">
        <v>1134</v>
      </c>
      <c r="P133" s="41">
        <v>0</v>
      </c>
      <c r="Q133" s="41">
        <v>25.515000000000001</v>
      </c>
      <c r="R133" s="41">
        <v>3134</v>
      </c>
      <c r="S133" s="41">
        <v>56.098599999999998</v>
      </c>
      <c r="T133" s="41">
        <v>11563</v>
      </c>
      <c r="U133" s="41">
        <v>254.386</v>
      </c>
      <c r="V133" s="41">
        <v>3624</v>
      </c>
      <c r="W133" s="41">
        <v>65.849599999999995</v>
      </c>
      <c r="X133" s="41">
        <v>12697</v>
      </c>
      <c r="Y133" s="41">
        <v>279.90100000000001</v>
      </c>
      <c r="Z133" s="6">
        <f>0</f>
        <v>0</v>
      </c>
      <c r="AA133" s="6">
        <f t="shared" si="17"/>
        <v>65.849599999999995</v>
      </c>
      <c r="AB133">
        <f>IF(ISBLANK(Table1[[#This Row],[FY2425_Cost]])=TRUE,#N/A,Table1[[#This Row],[FY2425_Cost]])</f>
        <v>279.90100000000001</v>
      </c>
      <c r="AC133" s="6">
        <f t="shared" si="18"/>
        <v>214.0514</v>
      </c>
      <c r="AD133" s="6" t="e">
        <f>SUMIFS($AB$3:AB133,$B$3:B133,B133)</f>
        <v>#N/A</v>
      </c>
      <c r="AE133" s="6">
        <f t="shared" si="19"/>
        <v>2112.4010021542654</v>
      </c>
      <c r="AF133" s="6">
        <f t="shared" si="20"/>
        <v>2112.4010021542654</v>
      </c>
      <c r="AG133" s="6">
        <f>VLOOKUP(Table1[[#This Row],[PracticeCode]],$AP$3:$AS$345,4,FALSE)</f>
        <v>2112.4010021542654</v>
      </c>
      <c r="AH133" s="27">
        <f t="shared" si="21"/>
        <v>153501.13948987663</v>
      </c>
      <c r="AI133" s="6" t="e">
        <f t="shared" si="22"/>
        <v>#N/A</v>
      </c>
      <c r="AP133" s="2" t="s">
        <v>396</v>
      </c>
      <c r="AQ133" s="41">
        <v>2368.6647744560269</v>
      </c>
      <c r="AR133" s="41">
        <v>0</v>
      </c>
      <c r="AS133">
        <f t="shared" si="23"/>
        <v>2368.6647744560269</v>
      </c>
    </row>
    <row r="134" spans="1:45" x14ac:dyDescent="0.35">
      <c r="A134" t="str">
        <f t="shared" si="16"/>
        <v>Ashchurch SurgeryH&amp;F Central PCNHammersmith &amp; FulhamE85032Sep6</v>
      </c>
      <c r="B134" s="41" t="s">
        <v>21</v>
      </c>
      <c r="C134" s="41" t="s">
        <v>429</v>
      </c>
      <c r="D134" s="41" t="s">
        <v>22</v>
      </c>
      <c r="E134" s="41" t="s">
        <v>23</v>
      </c>
      <c r="F134" s="41" t="s">
        <v>23</v>
      </c>
      <c r="G134" s="41" t="s">
        <v>761</v>
      </c>
      <c r="H134" s="41">
        <v>6</v>
      </c>
      <c r="I134" s="41">
        <v>4694.2244492317004</v>
      </c>
      <c r="J134" s="41">
        <v>295</v>
      </c>
      <c r="K134" s="41">
        <v>0</v>
      </c>
      <c r="L134" s="41">
        <v>5.8705000000000007</v>
      </c>
      <c r="M134" s="41">
        <v>0</v>
      </c>
      <c r="N134" s="41">
        <v>409</v>
      </c>
      <c r="O134" s="41">
        <v>0</v>
      </c>
      <c r="P134" s="41">
        <v>9.2024999999999988</v>
      </c>
      <c r="Q134" s="41">
        <v>0</v>
      </c>
      <c r="R134" s="41">
        <v>3830</v>
      </c>
      <c r="S134" s="41">
        <v>68.557000000000002</v>
      </c>
      <c r="T134" s="41">
        <v>3405</v>
      </c>
      <c r="U134" s="41">
        <v>74.91</v>
      </c>
      <c r="V134" s="41">
        <v>4125</v>
      </c>
      <c r="W134" s="41">
        <v>74.427500000000009</v>
      </c>
      <c r="X134" s="41">
        <v>3814</v>
      </c>
      <c r="Y134" s="41">
        <v>84.112499999999997</v>
      </c>
      <c r="Z134" s="6">
        <f>0</f>
        <v>0</v>
      </c>
      <c r="AA134" s="6">
        <f t="shared" si="17"/>
        <v>74.427500000000009</v>
      </c>
      <c r="AB134">
        <f>IF(ISBLANK(Table1[[#This Row],[FY2425_Cost]])=TRUE,#N/A,Table1[[#This Row],[FY2425_Cost]])</f>
        <v>84.112499999999997</v>
      </c>
      <c r="AC134" s="6">
        <f t="shared" si="18"/>
        <v>9.6849999999999881</v>
      </c>
      <c r="AD134" s="6" t="e">
        <f>SUMIFS($AB$3:AB134,$B$3:B134,B134)</f>
        <v>#N/A</v>
      </c>
      <c r="AE134" s="6">
        <f t="shared" si="19"/>
        <v>2112.4010021542654</v>
      </c>
      <c r="AF134" s="6">
        <f t="shared" si="20"/>
        <v>2112.4010021542654</v>
      </c>
      <c r="AG134" s="6">
        <f>VLOOKUP(Table1[[#This Row],[PracticeCode]],$AP$3:$AS$345,4,FALSE)</f>
        <v>2112.4010021542654</v>
      </c>
      <c r="AH134" s="27">
        <f t="shared" si="21"/>
        <v>153501.13948987663</v>
      </c>
      <c r="AI134" s="6" t="e">
        <f t="shared" si="22"/>
        <v>#N/A</v>
      </c>
      <c r="AP134" s="2" t="s">
        <v>69</v>
      </c>
      <c r="AQ134" s="41">
        <v>1874.1777853591934</v>
      </c>
      <c r="AR134" s="41">
        <v>0</v>
      </c>
      <c r="AS134">
        <f t="shared" si="23"/>
        <v>1874.1777853591934</v>
      </c>
    </row>
    <row r="135" spans="1:45" x14ac:dyDescent="0.35">
      <c r="A135" t="str">
        <f t="shared" si="16"/>
        <v>Ashville SurgerySouth Fulham PCNHammersmith &amp; FulhamE85719Apr1</v>
      </c>
      <c r="B135" s="41" t="s">
        <v>24</v>
      </c>
      <c r="C135" s="41" t="s">
        <v>449</v>
      </c>
      <c r="D135" s="41" t="s">
        <v>22</v>
      </c>
      <c r="E135" s="41" t="s">
        <v>25</v>
      </c>
      <c r="F135" s="41" t="s">
        <v>25</v>
      </c>
      <c r="G135" s="41" t="s">
        <v>756</v>
      </c>
      <c r="H135" s="41">
        <v>1</v>
      </c>
      <c r="I135" s="41">
        <v>9261.7930768725291</v>
      </c>
      <c r="J135" s="41">
        <v>11209</v>
      </c>
      <c r="K135" s="41">
        <v>0</v>
      </c>
      <c r="L135" s="41">
        <v>207.3665</v>
      </c>
      <c r="M135" s="41">
        <v>0</v>
      </c>
      <c r="N135" s="41">
        <v>5011</v>
      </c>
      <c r="O135" s="41">
        <v>2</v>
      </c>
      <c r="P135" s="41">
        <v>99.718900000000005</v>
      </c>
      <c r="Q135" s="41">
        <v>3.9800000000000002E-2</v>
      </c>
      <c r="R135" s="41">
        <v>4493</v>
      </c>
      <c r="S135" s="41">
        <v>80.424700000000001</v>
      </c>
      <c r="T135" s="41">
        <v>7653</v>
      </c>
      <c r="U135" s="41">
        <v>168.36600000000001</v>
      </c>
      <c r="V135" s="41">
        <v>15702</v>
      </c>
      <c r="W135" s="41">
        <v>287.7912</v>
      </c>
      <c r="X135" s="41">
        <v>12666</v>
      </c>
      <c r="Y135" s="41">
        <v>268.12470000000002</v>
      </c>
      <c r="Z135" s="6">
        <f>0</f>
        <v>0</v>
      </c>
      <c r="AA135" s="6">
        <f t="shared" si="17"/>
        <v>287.7912</v>
      </c>
      <c r="AB135">
        <f>IF(ISBLANK(Table1[[#This Row],[FY2425_Cost]])=TRUE,#N/A,Table1[[#This Row],[FY2425_Cost]])</f>
        <v>268.12470000000002</v>
      </c>
      <c r="AC135" s="6">
        <f t="shared" si="18"/>
        <v>-19.666499999999985</v>
      </c>
      <c r="AD135" s="6">
        <f>SUMIFS($AB$3:AB135,$B$3:B135,B135)</f>
        <v>268.12470000000002</v>
      </c>
      <c r="AE135" s="6">
        <f t="shared" si="19"/>
        <v>4167.8068845926382</v>
      </c>
      <c r="AF135" s="6">
        <f t="shared" si="20"/>
        <v>4167.8068845926382</v>
      </c>
      <c r="AG135" s="6">
        <f>VLOOKUP(Table1[[#This Row],[PracticeCode]],$AP$3:$AS$345,4,FALSE)</f>
        <v>4167.8068845926382</v>
      </c>
      <c r="AH135" s="27">
        <f t="shared" si="21"/>
        <v>302860.63361373171</v>
      </c>
      <c r="AI135" s="6">
        <f t="shared" si="22"/>
        <v>0</v>
      </c>
      <c r="AP135" s="2" t="s">
        <v>269</v>
      </c>
      <c r="AQ135" s="41">
        <v>1662.5700639197146</v>
      </c>
      <c r="AR135" s="41">
        <v>0</v>
      </c>
      <c r="AS135">
        <f t="shared" si="23"/>
        <v>1662.5700639197146</v>
      </c>
    </row>
    <row r="136" spans="1:45" x14ac:dyDescent="0.35">
      <c r="A136" t="str">
        <f t="shared" si="16"/>
        <v>Ashville SurgerySouth Fulham PCNHammersmith &amp; FulhamE85719Aug5</v>
      </c>
      <c r="B136" s="41" t="s">
        <v>24</v>
      </c>
      <c r="C136" s="41" t="s">
        <v>449</v>
      </c>
      <c r="D136" s="41" t="s">
        <v>22</v>
      </c>
      <c r="E136" s="41" t="s">
        <v>25</v>
      </c>
      <c r="F136" s="41" t="s">
        <v>25</v>
      </c>
      <c r="G136" s="41" t="s">
        <v>760</v>
      </c>
      <c r="H136" s="41">
        <v>5</v>
      </c>
      <c r="I136" s="41">
        <v>9261.7930768725291</v>
      </c>
      <c r="J136" s="41">
        <v>13860</v>
      </c>
      <c r="K136" s="41">
        <v>1328</v>
      </c>
      <c r="L136" s="41">
        <v>256.40999999999997</v>
      </c>
      <c r="M136" s="41">
        <v>24.567999999999998</v>
      </c>
      <c r="N136" s="41">
        <v>5446</v>
      </c>
      <c r="O136" s="41">
        <v>2834</v>
      </c>
      <c r="P136" s="41">
        <v>108.3754</v>
      </c>
      <c r="Q136" s="41">
        <v>56.396599999999999</v>
      </c>
      <c r="R136" s="41">
        <v>11228</v>
      </c>
      <c r="S136" s="41">
        <v>200.9812</v>
      </c>
      <c r="T136" s="41">
        <v>5131</v>
      </c>
      <c r="U136" s="41">
        <v>112.88200000000001</v>
      </c>
      <c r="V136" s="41">
        <v>26416</v>
      </c>
      <c r="W136" s="41">
        <v>481.95919999999995</v>
      </c>
      <c r="X136" s="41">
        <v>13411</v>
      </c>
      <c r="Y136" s="41">
        <v>277.654</v>
      </c>
      <c r="Z136" s="6">
        <f>0</f>
        <v>0</v>
      </c>
      <c r="AA136" s="6">
        <f t="shared" si="17"/>
        <v>481.95919999999995</v>
      </c>
      <c r="AB136">
        <f>IF(ISBLANK(Table1[[#This Row],[FY2425_Cost]])=TRUE,#N/A,Table1[[#This Row],[FY2425_Cost]])</f>
        <v>277.654</v>
      </c>
      <c r="AC136" s="6">
        <f t="shared" si="18"/>
        <v>-204.30519999999996</v>
      </c>
      <c r="AD136" s="6">
        <f>SUMIFS($AB$3:AB136,$B$3:B136,B136)</f>
        <v>545.77870000000007</v>
      </c>
      <c r="AE136" s="6">
        <f t="shared" si="19"/>
        <v>4167.8068845926382</v>
      </c>
      <c r="AF136" s="6">
        <f t="shared" si="20"/>
        <v>4167.8068845926382</v>
      </c>
      <c r="AG136" s="6">
        <f>VLOOKUP(Table1[[#This Row],[PracticeCode]],$AP$3:$AS$345,4,FALSE)</f>
        <v>4167.8068845926382</v>
      </c>
      <c r="AH136" s="27">
        <f t="shared" si="21"/>
        <v>302860.63361373171</v>
      </c>
      <c r="AI136" s="6">
        <f t="shared" si="22"/>
        <v>0</v>
      </c>
      <c r="AP136" s="2" t="s">
        <v>93</v>
      </c>
      <c r="AQ136" s="41">
        <v>2744.0127968815309</v>
      </c>
      <c r="AR136" s="41">
        <v>0</v>
      </c>
      <c r="AS136">
        <f t="shared" si="23"/>
        <v>2744.0127968815309</v>
      </c>
    </row>
    <row r="137" spans="1:45" x14ac:dyDescent="0.35">
      <c r="A137" t="str">
        <f t="shared" si="16"/>
        <v>Ashville SurgerySouth Fulham PCNHammersmith &amp; FulhamE85719Dec9</v>
      </c>
      <c r="B137" s="41" t="s">
        <v>24</v>
      </c>
      <c r="C137" s="41" t="s">
        <v>449</v>
      </c>
      <c r="D137" s="41" t="s">
        <v>22</v>
      </c>
      <c r="E137" s="41" t="s">
        <v>25</v>
      </c>
      <c r="F137" s="41" t="s">
        <v>25</v>
      </c>
      <c r="G137" s="41" t="s">
        <v>764</v>
      </c>
      <c r="H137" s="41">
        <v>9</v>
      </c>
      <c r="I137" s="41">
        <v>9261.7930768725291</v>
      </c>
      <c r="J137" s="41">
        <v>4361</v>
      </c>
      <c r="K137" s="41">
        <v>21</v>
      </c>
      <c r="L137" s="41">
        <v>86.783900000000003</v>
      </c>
      <c r="M137" s="41">
        <v>0.41790000000000005</v>
      </c>
      <c r="N137" s="41"/>
      <c r="O137" s="41"/>
      <c r="P137" s="41"/>
      <c r="Q137" s="41"/>
      <c r="R137" s="41">
        <v>6674</v>
      </c>
      <c r="S137" s="41">
        <v>119.4646</v>
      </c>
      <c r="T137" s="41"/>
      <c r="U137" s="41"/>
      <c r="V137" s="41">
        <v>11056</v>
      </c>
      <c r="W137" s="41">
        <v>206.66640000000001</v>
      </c>
      <c r="X137" s="41"/>
      <c r="Y137" s="41"/>
      <c r="Z137" s="6">
        <f>0</f>
        <v>0</v>
      </c>
      <c r="AA137" s="6">
        <f t="shared" si="17"/>
        <v>206.66640000000001</v>
      </c>
      <c r="AB137" t="e">
        <f>IF(ISBLANK(Table1[[#This Row],[FY2425_Cost]])=TRUE,#N/A,Table1[[#This Row],[FY2425_Cost]])</f>
        <v>#N/A</v>
      </c>
      <c r="AC137" s="6" t="e">
        <f t="shared" si="18"/>
        <v>#N/A</v>
      </c>
      <c r="AD137" s="6" t="e">
        <f>SUMIFS($AB$3:AB137,$B$3:B137,B137)</f>
        <v>#N/A</v>
      </c>
      <c r="AE137" s="6">
        <f t="shared" si="19"/>
        <v>4167.8068845926382</v>
      </c>
      <c r="AF137" s="6">
        <f t="shared" si="20"/>
        <v>4167.8068845926382</v>
      </c>
      <c r="AG137" s="6">
        <f>VLOOKUP(Table1[[#This Row],[PracticeCode]],$AP$3:$AS$345,4,FALSE)</f>
        <v>4167.8068845926382</v>
      </c>
      <c r="AH137" s="27">
        <f t="shared" si="21"/>
        <v>302860.63361373171</v>
      </c>
      <c r="AI137" s="6" t="e">
        <f t="shared" si="22"/>
        <v>#N/A</v>
      </c>
      <c r="AP137" s="2" t="s">
        <v>104</v>
      </c>
      <c r="AQ137" s="41">
        <v>2597.544346161771</v>
      </c>
      <c r="AR137" s="41">
        <v>0</v>
      </c>
      <c r="AS137">
        <f t="shared" si="23"/>
        <v>2597.544346161771</v>
      </c>
    </row>
    <row r="138" spans="1:45" x14ac:dyDescent="0.35">
      <c r="A138" t="str">
        <f t="shared" si="16"/>
        <v>Ashville SurgerySouth Fulham PCNHammersmith &amp; FulhamE85719Feb11</v>
      </c>
      <c r="B138" s="41" t="s">
        <v>24</v>
      </c>
      <c r="C138" s="41" t="s">
        <v>449</v>
      </c>
      <c r="D138" s="41" t="s">
        <v>22</v>
      </c>
      <c r="E138" s="41" t="s">
        <v>25</v>
      </c>
      <c r="F138" s="41" t="s">
        <v>25</v>
      </c>
      <c r="G138" s="41" t="s">
        <v>766</v>
      </c>
      <c r="H138" s="41">
        <v>11</v>
      </c>
      <c r="I138" s="41">
        <v>9261.7930768725291</v>
      </c>
      <c r="J138" s="41">
        <v>16176</v>
      </c>
      <c r="K138" s="41">
        <v>3</v>
      </c>
      <c r="L138" s="41">
        <v>321.9024</v>
      </c>
      <c r="M138" s="41">
        <v>5.9700000000000003E-2</v>
      </c>
      <c r="N138" s="41"/>
      <c r="O138" s="41"/>
      <c r="P138" s="41"/>
      <c r="Q138" s="41"/>
      <c r="R138" s="41">
        <v>9754</v>
      </c>
      <c r="S138" s="41">
        <v>174.5966</v>
      </c>
      <c r="T138" s="41"/>
      <c r="U138" s="41"/>
      <c r="V138" s="41">
        <v>25933</v>
      </c>
      <c r="W138" s="41">
        <v>496.55870000000004</v>
      </c>
      <c r="X138" s="41"/>
      <c r="Y138" s="41"/>
      <c r="Z138" s="6">
        <f>0</f>
        <v>0</v>
      </c>
      <c r="AA138" s="6">
        <f t="shared" si="17"/>
        <v>496.55870000000004</v>
      </c>
      <c r="AB138" t="e">
        <f>IF(ISBLANK(Table1[[#This Row],[FY2425_Cost]])=TRUE,#N/A,Table1[[#This Row],[FY2425_Cost]])</f>
        <v>#N/A</v>
      </c>
      <c r="AC138" s="6" t="e">
        <f t="shared" si="18"/>
        <v>#N/A</v>
      </c>
      <c r="AD138" s="6" t="e">
        <f>SUMIFS($AB$3:AB138,$B$3:B138,B138)</f>
        <v>#N/A</v>
      </c>
      <c r="AE138" s="6">
        <f t="shared" si="19"/>
        <v>4167.8068845926382</v>
      </c>
      <c r="AF138" s="6">
        <f t="shared" si="20"/>
        <v>4167.8068845926382</v>
      </c>
      <c r="AG138" s="6">
        <f>VLOOKUP(Table1[[#This Row],[PracticeCode]],$AP$3:$AS$345,4,FALSE)</f>
        <v>4167.8068845926382</v>
      </c>
      <c r="AH138" s="27">
        <f t="shared" si="21"/>
        <v>302860.63361373171</v>
      </c>
      <c r="AI138" s="6" t="e">
        <f t="shared" si="22"/>
        <v>#N/A</v>
      </c>
      <c r="AP138" s="2" t="s">
        <v>147</v>
      </c>
      <c r="AQ138" s="41">
        <v>2436.5565237840074</v>
      </c>
      <c r="AR138" s="41">
        <v>0</v>
      </c>
      <c r="AS138">
        <f t="shared" si="23"/>
        <v>2436.5565237840074</v>
      </c>
    </row>
    <row r="139" spans="1:45" x14ac:dyDescent="0.35">
      <c r="A139" t="str">
        <f t="shared" si="16"/>
        <v>Ashville SurgerySouth Fulham PCNHammersmith &amp; FulhamE85719Jan10</v>
      </c>
      <c r="B139" s="41" t="s">
        <v>24</v>
      </c>
      <c r="C139" s="41" t="s">
        <v>449</v>
      </c>
      <c r="D139" s="41" t="s">
        <v>22</v>
      </c>
      <c r="E139" s="41" t="s">
        <v>25</v>
      </c>
      <c r="F139" s="41" t="s">
        <v>25</v>
      </c>
      <c r="G139" s="41" t="s">
        <v>765</v>
      </c>
      <c r="H139" s="41">
        <v>10</v>
      </c>
      <c r="I139" s="41">
        <v>9261.7930768725291</v>
      </c>
      <c r="J139" s="41">
        <v>9836</v>
      </c>
      <c r="K139" s="41">
        <v>167</v>
      </c>
      <c r="L139" s="41">
        <v>195.7364</v>
      </c>
      <c r="M139" s="41">
        <v>3.3233000000000001</v>
      </c>
      <c r="N139" s="41"/>
      <c r="O139" s="41"/>
      <c r="P139" s="41"/>
      <c r="Q139" s="41"/>
      <c r="R139" s="41">
        <v>10122</v>
      </c>
      <c r="S139" s="41">
        <v>181.18379999999999</v>
      </c>
      <c r="T139" s="41"/>
      <c r="U139" s="41"/>
      <c r="V139" s="41">
        <v>20125</v>
      </c>
      <c r="W139" s="41">
        <v>380.24349999999998</v>
      </c>
      <c r="X139" s="41"/>
      <c r="Y139" s="41"/>
      <c r="Z139" s="6">
        <f>0</f>
        <v>0</v>
      </c>
      <c r="AA139" s="6">
        <f t="shared" si="17"/>
        <v>380.24349999999998</v>
      </c>
      <c r="AB139" t="e">
        <f>IF(ISBLANK(Table1[[#This Row],[FY2425_Cost]])=TRUE,#N/A,Table1[[#This Row],[FY2425_Cost]])</f>
        <v>#N/A</v>
      </c>
      <c r="AC139" s="6" t="e">
        <f t="shared" si="18"/>
        <v>#N/A</v>
      </c>
      <c r="AD139" s="6" t="e">
        <f>SUMIFS($AB$3:AB139,$B$3:B139,B139)</f>
        <v>#N/A</v>
      </c>
      <c r="AE139" s="6">
        <f t="shared" si="19"/>
        <v>4167.8068845926382</v>
      </c>
      <c r="AF139" s="6">
        <f t="shared" si="20"/>
        <v>4167.8068845926382</v>
      </c>
      <c r="AG139" s="6">
        <f>VLOOKUP(Table1[[#This Row],[PracticeCode]],$AP$3:$AS$345,4,FALSE)</f>
        <v>4167.8068845926382</v>
      </c>
      <c r="AH139" s="27">
        <f t="shared" si="21"/>
        <v>302860.63361373171</v>
      </c>
      <c r="AI139" s="6" t="e">
        <f t="shared" si="22"/>
        <v>#N/A</v>
      </c>
      <c r="AP139" s="2" t="s">
        <v>52</v>
      </c>
      <c r="AQ139" s="41">
        <v>1090.3866668567371</v>
      </c>
      <c r="AR139" s="41">
        <v>0</v>
      </c>
      <c r="AS139">
        <f t="shared" si="23"/>
        <v>1090.3866668567371</v>
      </c>
    </row>
    <row r="140" spans="1:45" x14ac:dyDescent="0.35">
      <c r="A140" t="str">
        <f t="shared" si="16"/>
        <v>Ashville SurgerySouth Fulham PCNHammersmith &amp; FulhamE85719Jul4</v>
      </c>
      <c r="B140" s="41" t="s">
        <v>24</v>
      </c>
      <c r="C140" s="41" t="s">
        <v>449</v>
      </c>
      <c r="D140" s="41" t="s">
        <v>22</v>
      </c>
      <c r="E140" s="41" t="s">
        <v>25</v>
      </c>
      <c r="F140" s="41" t="s">
        <v>25</v>
      </c>
      <c r="G140" s="41" t="s">
        <v>759</v>
      </c>
      <c r="H140" s="41">
        <v>4</v>
      </c>
      <c r="I140" s="41">
        <v>9261.7930768725291</v>
      </c>
      <c r="J140" s="41">
        <v>6426</v>
      </c>
      <c r="K140" s="41">
        <v>0</v>
      </c>
      <c r="L140" s="41">
        <v>118.881</v>
      </c>
      <c r="M140" s="41">
        <v>0</v>
      </c>
      <c r="N140" s="41">
        <v>6105</v>
      </c>
      <c r="O140" s="41">
        <v>32</v>
      </c>
      <c r="P140" s="41">
        <v>121.48950000000001</v>
      </c>
      <c r="Q140" s="41">
        <v>0.63680000000000003</v>
      </c>
      <c r="R140" s="41">
        <v>6763</v>
      </c>
      <c r="S140" s="41">
        <v>121.0577</v>
      </c>
      <c r="T140" s="41">
        <v>9711</v>
      </c>
      <c r="U140" s="41">
        <v>213.642</v>
      </c>
      <c r="V140" s="41">
        <v>13189</v>
      </c>
      <c r="W140" s="41">
        <v>239.93869999999998</v>
      </c>
      <c r="X140" s="41">
        <v>15848</v>
      </c>
      <c r="Y140" s="41">
        <v>335.76830000000001</v>
      </c>
      <c r="Z140" s="6">
        <f>0</f>
        <v>0</v>
      </c>
      <c r="AA140" s="6">
        <f t="shared" si="17"/>
        <v>239.93869999999998</v>
      </c>
      <c r="AB140">
        <f>IF(ISBLANK(Table1[[#This Row],[FY2425_Cost]])=TRUE,#N/A,Table1[[#This Row],[FY2425_Cost]])</f>
        <v>335.76830000000001</v>
      </c>
      <c r="AC140" s="6">
        <f t="shared" si="18"/>
        <v>95.829600000000028</v>
      </c>
      <c r="AD140" s="6" t="e">
        <f>SUMIFS($AB$3:AB140,$B$3:B140,B140)</f>
        <v>#N/A</v>
      </c>
      <c r="AE140" s="6">
        <f t="shared" si="19"/>
        <v>4167.8068845926382</v>
      </c>
      <c r="AF140" s="6">
        <f t="shared" si="20"/>
        <v>4167.8068845926382</v>
      </c>
      <c r="AG140" s="6">
        <f>VLOOKUP(Table1[[#This Row],[PracticeCode]],$AP$3:$AS$345,4,FALSE)</f>
        <v>4167.8068845926382</v>
      </c>
      <c r="AH140" s="27">
        <f t="shared" si="21"/>
        <v>302860.63361373171</v>
      </c>
      <c r="AI140" s="6" t="e">
        <f t="shared" si="22"/>
        <v>#N/A</v>
      </c>
      <c r="AP140" s="2" t="s">
        <v>214</v>
      </c>
      <c r="AQ140" s="41">
        <v>2463.0932767936729</v>
      </c>
      <c r="AR140" s="41">
        <v>0</v>
      </c>
      <c r="AS140">
        <f t="shared" si="23"/>
        <v>2463.0932767936729</v>
      </c>
    </row>
    <row r="141" spans="1:45" x14ac:dyDescent="0.35">
      <c r="A141" t="str">
        <f t="shared" si="16"/>
        <v>Ashville SurgerySouth Fulham PCNHammersmith &amp; FulhamE85719Jun3</v>
      </c>
      <c r="B141" s="41" t="s">
        <v>24</v>
      </c>
      <c r="C141" s="41" t="s">
        <v>449</v>
      </c>
      <c r="D141" s="41" t="s">
        <v>22</v>
      </c>
      <c r="E141" s="41" t="s">
        <v>25</v>
      </c>
      <c r="F141" s="41" t="s">
        <v>25</v>
      </c>
      <c r="G141" s="41" t="s">
        <v>758</v>
      </c>
      <c r="H141" s="41">
        <v>3</v>
      </c>
      <c r="I141" s="41">
        <v>9261.7930768725291</v>
      </c>
      <c r="J141" s="41">
        <v>7666</v>
      </c>
      <c r="K141" s="41">
        <v>0</v>
      </c>
      <c r="L141" s="41">
        <v>141.821</v>
      </c>
      <c r="M141" s="41">
        <v>0</v>
      </c>
      <c r="N141" s="41">
        <v>7029</v>
      </c>
      <c r="O141" s="41">
        <v>24</v>
      </c>
      <c r="P141" s="41">
        <v>139.87710000000001</v>
      </c>
      <c r="Q141" s="41">
        <v>0.47760000000000002</v>
      </c>
      <c r="R141" s="41">
        <v>19855</v>
      </c>
      <c r="S141" s="41">
        <v>355.40449999999998</v>
      </c>
      <c r="T141" s="41">
        <v>6232</v>
      </c>
      <c r="U141" s="41">
        <v>137.10400000000001</v>
      </c>
      <c r="V141" s="41">
        <v>27521</v>
      </c>
      <c r="W141" s="41">
        <v>497.22550000000001</v>
      </c>
      <c r="X141" s="41">
        <v>13285</v>
      </c>
      <c r="Y141" s="41">
        <v>277.45870000000002</v>
      </c>
      <c r="Z141" s="6">
        <f>0</f>
        <v>0</v>
      </c>
      <c r="AA141" s="6">
        <f t="shared" si="17"/>
        <v>497.22550000000001</v>
      </c>
      <c r="AB141">
        <f>IF(ISBLANK(Table1[[#This Row],[FY2425_Cost]])=TRUE,#N/A,Table1[[#This Row],[FY2425_Cost]])</f>
        <v>277.45870000000002</v>
      </c>
      <c r="AC141" s="6">
        <f t="shared" si="18"/>
        <v>-219.76679999999999</v>
      </c>
      <c r="AD141" s="6" t="e">
        <f>SUMIFS($AB$3:AB141,$B$3:B141,B141)</f>
        <v>#N/A</v>
      </c>
      <c r="AE141" s="6">
        <f t="shared" si="19"/>
        <v>4167.8068845926382</v>
      </c>
      <c r="AF141" s="6">
        <f t="shared" si="20"/>
        <v>4167.8068845926382</v>
      </c>
      <c r="AG141" s="6">
        <f>VLOOKUP(Table1[[#This Row],[PracticeCode]],$AP$3:$AS$345,4,FALSE)</f>
        <v>4167.8068845926382</v>
      </c>
      <c r="AH141" s="27">
        <f t="shared" si="21"/>
        <v>302860.63361373171</v>
      </c>
      <c r="AI141" s="6" t="e">
        <f t="shared" si="22"/>
        <v>#N/A</v>
      </c>
      <c r="AP141" s="2" t="s">
        <v>174</v>
      </c>
      <c r="AQ141" s="41">
        <v>2538.1775865818386</v>
      </c>
      <c r="AR141" s="41">
        <v>0</v>
      </c>
      <c r="AS141">
        <f t="shared" si="23"/>
        <v>2538.1775865818386</v>
      </c>
    </row>
    <row r="142" spans="1:45" x14ac:dyDescent="0.35">
      <c r="A142" t="str">
        <f t="shared" si="16"/>
        <v>Ashville SurgerySouth Fulham PCNHammersmith &amp; FulhamE85719Mar12</v>
      </c>
      <c r="B142" s="41" t="s">
        <v>24</v>
      </c>
      <c r="C142" s="41" t="s">
        <v>449</v>
      </c>
      <c r="D142" s="41" t="s">
        <v>22</v>
      </c>
      <c r="E142" s="41" t="s">
        <v>25</v>
      </c>
      <c r="F142" s="41" t="s">
        <v>25</v>
      </c>
      <c r="G142" s="41" t="s">
        <v>767</v>
      </c>
      <c r="H142" s="41">
        <v>12</v>
      </c>
      <c r="I142" s="41">
        <v>9261.7930768725291</v>
      </c>
      <c r="J142" s="41">
        <v>5962</v>
      </c>
      <c r="K142" s="41">
        <v>3</v>
      </c>
      <c r="L142" s="41">
        <v>118.64380000000001</v>
      </c>
      <c r="M142" s="41">
        <v>5.9700000000000003E-2</v>
      </c>
      <c r="N142" s="41"/>
      <c r="O142" s="41"/>
      <c r="P142" s="41"/>
      <c r="Q142" s="41"/>
      <c r="R142" s="41">
        <v>7093</v>
      </c>
      <c r="S142" s="41">
        <v>126.96469999999999</v>
      </c>
      <c r="T142" s="41"/>
      <c r="U142" s="41"/>
      <c r="V142" s="41">
        <v>13058</v>
      </c>
      <c r="W142" s="41">
        <v>245.66820000000001</v>
      </c>
      <c r="X142" s="41"/>
      <c r="Y142" s="41"/>
      <c r="Z142" s="6">
        <f>0</f>
        <v>0</v>
      </c>
      <c r="AA142" s="6">
        <f t="shared" si="17"/>
        <v>245.66820000000001</v>
      </c>
      <c r="AB142" t="e">
        <f>IF(ISBLANK(Table1[[#This Row],[FY2425_Cost]])=TRUE,#N/A,Table1[[#This Row],[FY2425_Cost]])</f>
        <v>#N/A</v>
      </c>
      <c r="AC142" s="6" t="e">
        <f t="shared" si="18"/>
        <v>#N/A</v>
      </c>
      <c r="AD142" s="6" t="e">
        <f>SUMIFS($AB$3:AB142,$B$3:B142,B142)</f>
        <v>#N/A</v>
      </c>
      <c r="AE142" s="6">
        <f t="shared" si="19"/>
        <v>4167.8068845926382</v>
      </c>
      <c r="AF142" s="6">
        <f t="shared" si="20"/>
        <v>4167.8068845926382</v>
      </c>
      <c r="AG142" s="6">
        <f>VLOOKUP(Table1[[#This Row],[PracticeCode]],$AP$3:$AS$345,4,FALSE)</f>
        <v>4167.8068845926382</v>
      </c>
      <c r="AH142" s="27">
        <f t="shared" si="21"/>
        <v>302860.63361373171</v>
      </c>
      <c r="AI142" s="6" t="e">
        <f t="shared" si="22"/>
        <v>#N/A</v>
      </c>
      <c r="AP142" s="2" t="s">
        <v>307</v>
      </c>
      <c r="AQ142" s="41">
        <v>2433.8742181935122</v>
      </c>
      <c r="AR142" s="41">
        <v>0</v>
      </c>
      <c r="AS142">
        <f t="shared" si="23"/>
        <v>2433.8742181935122</v>
      </c>
    </row>
    <row r="143" spans="1:45" x14ac:dyDescent="0.35">
      <c r="A143" t="str">
        <f t="shared" si="16"/>
        <v>Ashville SurgerySouth Fulham PCNHammersmith &amp; FulhamE85719May2</v>
      </c>
      <c r="B143" s="41" t="s">
        <v>24</v>
      </c>
      <c r="C143" s="41" t="s">
        <v>449</v>
      </c>
      <c r="D143" s="41" t="s">
        <v>22</v>
      </c>
      <c r="E143" s="41" t="s">
        <v>25</v>
      </c>
      <c r="F143" s="41" t="s">
        <v>25</v>
      </c>
      <c r="G143" s="41" t="s">
        <v>757</v>
      </c>
      <c r="H143" s="41">
        <v>2</v>
      </c>
      <c r="I143" s="41">
        <v>9261.7930768725291</v>
      </c>
      <c r="J143" s="41">
        <v>11729</v>
      </c>
      <c r="K143" s="41">
        <v>0</v>
      </c>
      <c r="L143" s="41">
        <v>216.98649999999998</v>
      </c>
      <c r="M143" s="41">
        <v>0</v>
      </c>
      <c r="N143" s="41">
        <v>4734</v>
      </c>
      <c r="O143" s="41">
        <v>5</v>
      </c>
      <c r="P143" s="41">
        <v>94.206600000000009</v>
      </c>
      <c r="Q143" s="41">
        <v>9.9500000000000005E-2</v>
      </c>
      <c r="R143" s="41">
        <v>5484</v>
      </c>
      <c r="S143" s="41">
        <v>98.163600000000002</v>
      </c>
      <c r="T143" s="41">
        <v>7682</v>
      </c>
      <c r="U143" s="41">
        <v>169.00399999999999</v>
      </c>
      <c r="V143" s="41">
        <v>17213</v>
      </c>
      <c r="W143" s="41">
        <v>315.15009999999995</v>
      </c>
      <c r="X143" s="41">
        <v>12421</v>
      </c>
      <c r="Y143" s="41">
        <v>263.31010000000003</v>
      </c>
      <c r="Z143" s="6">
        <f>0</f>
        <v>0</v>
      </c>
      <c r="AA143" s="6">
        <f t="shared" si="17"/>
        <v>315.15009999999995</v>
      </c>
      <c r="AB143">
        <f>IF(ISBLANK(Table1[[#This Row],[FY2425_Cost]])=TRUE,#N/A,Table1[[#This Row],[FY2425_Cost]])</f>
        <v>263.31010000000003</v>
      </c>
      <c r="AC143" s="6">
        <f t="shared" si="18"/>
        <v>-51.839999999999918</v>
      </c>
      <c r="AD143" s="6" t="e">
        <f>SUMIFS($AB$3:AB143,$B$3:B143,B143)</f>
        <v>#N/A</v>
      </c>
      <c r="AE143" s="6">
        <f t="shared" si="19"/>
        <v>4167.8068845926382</v>
      </c>
      <c r="AF143" s="6">
        <f t="shared" si="20"/>
        <v>4167.8068845926382</v>
      </c>
      <c r="AG143" s="6">
        <f>VLOOKUP(Table1[[#This Row],[PracticeCode]],$AP$3:$AS$345,4,FALSE)</f>
        <v>4167.8068845926382</v>
      </c>
      <c r="AH143" s="27">
        <f t="shared" si="21"/>
        <v>302860.63361373171</v>
      </c>
      <c r="AI143" s="6" t="e">
        <f t="shared" si="22"/>
        <v>#N/A</v>
      </c>
      <c r="AP143" s="2" t="s">
        <v>196</v>
      </c>
      <c r="AQ143" s="41">
        <v>1619.2845684071956</v>
      </c>
      <c r="AR143" s="41">
        <v>0</v>
      </c>
      <c r="AS143">
        <f t="shared" si="23"/>
        <v>1619.2845684071956</v>
      </c>
    </row>
    <row r="144" spans="1:45" x14ac:dyDescent="0.35">
      <c r="A144" t="str">
        <f t="shared" si="16"/>
        <v>Ashville SurgerySouth Fulham PCNHammersmith &amp; FulhamE85719Nov8</v>
      </c>
      <c r="B144" s="41" t="s">
        <v>24</v>
      </c>
      <c r="C144" s="41" t="s">
        <v>449</v>
      </c>
      <c r="D144" s="41" t="s">
        <v>22</v>
      </c>
      <c r="E144" s="41" t="s">
        <v>25</v>
      </c>
      <c r="F144" s="41" t="s">
        <v>25</v>
      </c>
      <c r="G144" s="41" t="s">
        <v>763</v>
      </c>
      <c r="H144" s="41">
        <v>8</v>
      </c>
      <c r="I144" s="41">
        <v>9261.7930768725291</v>
      </c>
      <c r="J144" s="41">
        <v>10600</v>
      </c>
      <c r="K144" s="41">
        <v>14</v>
      </c>
      <c r="L144" s="41">
        <v>210.94</v>
      </c>
      <c r="M144" s="41">
        <v>0.27860000000000001</v>
      </c>
      <c r="N144" s="41"/>
      <c r="O144" s="41"/>
      <c r="P144" s="41"/>
      <c r="Q144" s="41"/>
      <c r="R144" s="41">
        <v>8640</v>
      </c>
      <c r="S144" s="41">
        <v>154.65600000000001</v>
      </c>
      <c r="T144" s="41"/>
      <c r="U144" s="41"/>
      <c r="V144" s="41">
        <v>19254</v>
      </c>
      <c r="W144" s="41">
        <v>365.87459999999999</v>
      </c>
      <c r="X144" s="41"/>
      <c r="Y144" s="41"/>
      <c r="Z144" s="6">
        <f>0</f>
        <v>0</v>
      </c>
      <c r="AA144" s="6">
        <f t="shared" si="17"/>
        <v>365.87459999999999</v>
      </c>
      <c r="AB144" t="e">
        <f>IF(ISBLANK(Table1[[#This Row],[FY2425_Cost]])=TRUE,#N/A,Table1[[#This Row],[FY2425_Cost]])</f>
        <v>#N/A</v>
      </c>
      <c r="AC144" s="6" t="e">
        <f t="shared" si="18"/>
        <v>#N/A</v>
      </c>
      <c r="AD144" s="6" t="e">
        <f>SUMIFS($AB$3:AB144,$B$3:B144,B144)</f>
        <v>#N/A</v>
      </c>
      <c r="AE144" s="6">
        <f t="shared" si="19"/>
        <v>4167.8068845926382</v>
      </c>
      <c r="AF144" s="6">
        <f t="shared" si="20"/>
        <v>4167.8068845926382</v>
      </c>
      <c r="AG144" s="6">
        <f>VLOOKUP(Table1[[#This Row],[PracticeCode]],$AP$3:$AS$345,4,FALSE)</f>
        <v>4167.8068845926382</v>
      </c>
      <c r="AH144" s="27">
        <f t="shared" si="21"/>
        <v>302860.63361373171</v>
      </c>
      <c r="AI144" s="6" t="e">
        <f t="shared" si="22"/>
        <v>#N/A</v>
      </c>
      <c r="AP144" s="2" t="s">
        <v>346</v>
      </c>
      <c r="AQ144" s="41">
        <v>3141.9093683389815</v>
      </c>
      <c r="AR144" s="41">
        <v>0</v>
      </c>
      <c r="AS144">
        <f t="shared" si="23"/>
        <v>3141.9093683389815</v>
      </c>
    </row>
    <row r="145" spans="1:45" x14ac:dyDescent="0.35">
      <c r="A145" t="str">
        <f t="shared" si="16"/>
        <v>Ashville SurgerySouth Fulham PCNHammersmith &amp; FulhamE85719Oct7</v>
      </c>
      <c r="B145" s="41" t="s">
        <v>24</v>
      </c>
      <c r="C145" s="41" t="s">
        <v>449</v>
      </c>
      <c r="D145" s="41" t="s">
        <v>22</v>
      </c>
      <c r="E145" s="41" t="s">
        <v>25</v>
      </c>
      <c r="F145" s="41" t="s">
        <v>25</v>
      </c>
      <c r="G145" s="41" t="s">
        <v>762</v>
      </c>
      <c r="H145" s="41">
        <v>7</v>
      </c>
      <c r="I145" s="41">
        <v>9261.7930768725291</v>
      </c>
      <c r="J145" s="41">
        <v>6348</v>
      </c>
      <c r="K145" s="41">
        <v>3800</v>
      </c>
      <c r="L145" s="41">
        <v>126.32520000000001</v>
      </c>
      <c r="M145" s="41">
        <v>75.62</v>
      </c>
      <c r="N145" s="41">
        <v>0</v>
      </c>
      <c r="O145" s="41">
        <v>984</v>
      </c>
      <c r="P145" s="41">
        <v>0</v>
      </c>
      <c r="Q145" s="41">
        <v>22.14</v>
      </c>
      <c r="R145" s="41">
        <v>9751</v>
      </c>
      <c r="S145" s="41">
        <v>174.5429</v>
      </c>
      <c r="T145" s="41">
        <v>7729</v>
      </c>
      <c r="U145" s="41">
        <v>170.03800000000001</v>
      </c>
      <c r="V145" s="41">
        <v>19899</v>
      </c>
      <c r="W145" s="41">
        <v>376.48810000000003</v>
      </c>
      <c r="X145" s="41">
        <v>8713</v>
      </c>
      <c r="Y145" s="41">
        <v>192.178</v>
      </c>
      <c r="Z145" s="6">
        <f>0</f>
        <v>0</v>
      </c>
      <c r="AA145" s="6">
        <f t="shared" si="17"/>
        <v>376.48810000000003</v>
      </c>
      <c r="AB145">
        <f>IF(ISBLANK(Table1[[#This Row],[FY2425_Cost]])=TRUE,#N/A,Table1[[#This Row],[FY2425_Cost]])</f>
        <v>192.178</v>
      </c>
      <c r="AC145" s="6">
        <f t="shared" si="18"/>
        <v>-184.31010000000003</v>
      </c>
      <c r="AD145" s="6" t="e">
        <f>SUMIFS($AB$3:AB145,$B$3:B145,B145)</f>
        <v>#N/A</v>
      </c>
      <c r="AE145" s="6">
        <f t="shared" si="19"/>
        <v>4167.8068845926382</v>
      </c>
      <c r="AF145" s="6">
        <f t="shared" si="20"/>
        <v>4167.8068845926382</v>
      </c>
      <c r="AG145" s="6">
        <f>VLOOKUP(Table1[[#This Row],[PracticeCode]],$AP$3:$AS$345,4,FALSE)</f>
        <v>4167.8068845926382</v>
      </c>
      <c r="AH145" s="27">
        <f t="shared" si="21"/>
        <v>302860.63361373171</v>
      </c>
      <c r="AI145" s="6" t="e">
        <f t="shared" si="22"/>
        <v>#N/A</v>
      </c>
      <c r="AP145" s="2" t="s">
        <v>207</v>
      </c>
      <c r="AQ145" s="41">
        <v>2003.5326612384899</v>
      </c>
      <c r="AR145" s="41">
        <v>0</v>
      </c>
      <c r="AS145">
        <f t="shared" si="23"/>
        <v>2003.5326612384899</v>
      </c>
    </row>
    <row r="146" spans="1:45" x14ac:dyDescent="0.35">
      <c r="A146" t="str">
        <f t="shared" si="16"/>
        <v>Ashville SurgerySouth Fulham PCNHammersmith &amp; FulhamE85719Sep6</v>
      </c>
      <c r="B146" s="41" t="s">
        <v>24</v>
      </c>
      <c r="C146" s="41" t="s">
        <v>449</v>
      </c>
      <c r="D146" s="41" t="s">
        <v>22</v>
      </c>
      <c r="E146" s="41" t="s">
        <v>25</v>
      </c>
      <c r="F146" s="41" t="s">
        <v>25</v>
      </c>
      <c r="G146" s="41" t="s">
        <v>761</v>
      </c>
      <c r="H146" s="41">
        <v>6</v>
      </c>
      <c r="I146" s="41">
        <v>9261.7930768725291</v>
      </c>
      <c r="J146" s="41">
        <v>5013</v>
      </c>
      <c r="K146" s="41">
        <v>8180</v>
      </c>
      <c r="L146" s="41">
        <v>99.758700000000005</v>
      </c>
      <c r="M146" s="41">
        <v>162.78200000000001</v>
      </c>
      <c r="N146" s="41">
        <v>6756</v>
      </c>
      <c r="O146" s="41">
        <v>3230</v>
      </c>
      <c r="P146" s="41">
        <v>152.01</v>
      </c>
      <c r="Q146" s="41">
        <v>72.674999999999997</v>
      </c>
      <c r="R146" s="41">
        <v>7916</v>
      </c>
      <c r="S146" s="41">
        <v>141.69640000000001</v>
      </c>
      <c r="T146" s="41">
        <v>4189</v>
      </c>
      <c r="U146" s="41">
        <v>92.158000000000001</v>
      </c>
      <c r="V146" s="41">
        <v>21109</v>
      </c>
      <c r="W146" s="41">
        <v>404.23710000000005</v>
      </c>
      <c r="X146" s="41">
        <v>14175</v>
      </c>
      <c r="Y146" s="41">
        <v>316.84300000000002</v>
      </c>
      <c r="Z146" s="6">
        <f>0</f>
        <v>0</v>
      </c>
      <c r="AA146" s="6">
        <f t="shared" si="17"/>
        <v>404.23710000000005</v>
      </c>
      <c r="AB146">
        <f>IF(ISBLANK(Table1[[#This Row],[FY2425_Cost]])=TRUE,#N/A,Table1[[#This Row],[FY2425_Cost]])</f>
        <v>316.84300000000002</v>
      </c>
      <c r="AC146" s="6">
        <f t="shared" si="18"/>
        <v>-87.394100000000037</v>
      </c>
      <c r="AD146" s="6" t="e">
        <f>SUMIFS($AB$3:AB146,$B$3:B146,B146)</f>
        <v>#N/A</v>
      </c>
      <c r="AE146" s="6">
        <f t="shared" si="19"/>
        <v>4167.8068845926382</v>
      </c>
      <c r="AF146" s="6">
        <f t="shared" si="20"/>
        <v>4167.8068845926382</v>
      </c>
      <c r="AG146" s="6">
        <f>VLOOKUP(Table1[[#This Row],[PracticeCode]],$AP$3:$AS$345,4,FALSE)</f>
        <v>4167.8068845926382</v>
      </c>
      <c r="AH146" s="27">
        <f t="shared" si="21"/>
        <v>302860.63361373171</v>
      </c>
      <c r="AI146" s="6" t="e">
        <f t="shared" si="22"/>
        <v>#N/A</v>
      </c>
      <c r="AP146" s="2" t="s">
        <v>304</v>
      </c>
      <c r="AQ146" s="41">
        <v>1681.6379177129354</v>
      </c>
      <c r="AR146" s="41">
        <v>0</v>
      </c>
      <c r="AS146">
        <f t="shared" si="23"/>
        <v>1681.6379177129354</v>
      </c>
    </row>
    <row r="147" spans="1:45" x14ac:dyDescent="0.35">
      <c r="A147" t="str">
        <f t="shared" si="16"/>
        <v>ASPRI MEDICAL CENTREHealth Alliance PCNHarrowE84658Apr1</v>
      </c>
      <c r="B147" s="41" t="s">
        <v>475</v>
      </c>
      <c r="C147" s="41" t="s">
        <v>447</v>
      </c>
      <c r="D147" s="41" t="s">
        <v>26</v>
      </c>
      <c r="E147" s="41" t="s">
        <v>27</v>
      </c>
      <c r="F147" s="41" t="s">
        <v>27</v>
      </c>
      <c r="G147" s="41" t="s">
        <v>756</v>
      </c>
      <c r="H147" s="41">
        <v>1</v>
      </c>
      <c r="I147" s="41">
        <v>4797.0346055444697</v>
      </c>
      <c r="J147" s="41">
        <v>5765</v>
      </c>
      <c r="K147" s="41">
        <v>396</v>
      </c>
      <c r="L147" s="41">
        <v>106.65249999999999</v>
      </c>
      <c r="M147" s="41">
        <v>7.3259999999999996</v>
      </c>
      <c r="N147" s="41">
        <v>4621</v>
      </c>
      <c r="O147" s="41">
        <v>3</v>
      </c>
      <c r="P147" s="41">
        <v>91.957900000000009</v>
      </c>
      <c r="Q147" s="41">
        <v>5.9700000000000003E-2</v>
      </c>
      <c r="R147" s="41">
        <v>559</v>
      </c>
      <c r="S147" s="41">
        <v>10.0061</v>
      </c>
      <c r="T147" s="41">
        <v>671</v>
      </c>
      <c r="U147" s="41">
        <v>14.762</v>
      </c>
      <c r="V147" s="41">
        <v>6720</v>
      </c>
      <c r="W147" s="41">
        <v>123.98459999999999</v>
      </c>
      <c r="X147" s="41">
        <v>5295</v>
      </c>
      <c r="Y147" s="41">
        <v>106.77960000000002</v>
      </c>
      <c r="Z147" s="6">
        <f>0</f>
        <v>0</v>
      </c>
      <c r="AA147" s="6">
        <f t="shared" si="17"/>
        <v>123.98459999999999</v>
      </c>
      <c r="AB147">
        <f>IF(ISBLANK(Table1[[#This Row],[FY2425_Cost]])=TRUE,#N/A,Table1[[#This Row],[FY2425_Cost]])</f>
        <v>106.77960000000002</v>
      </c>
      <c r="AC147" s="6">
        <f t="shared" si="18"/>
        <v>-17.20499999999997</v>
      </c>
      <c r="AD147" s="6">
        <f>SUMIFS($AB$3:AB147,$B$3:B147,B147)</f>
        <v>106.77960000000002</v>
      </c>
      <c r="AE147" s="6">
        <f t="shared" si="19"/>
        <v>2158.6655724950115</v>
      </c>
      <c r="AF147" s="6">
        <f t="shared" si="20"/>
        <v>2158.6655724950115</v>
      </c>
      <c r="AG147" s="6">
        <f>VLOOKUP(Table1[[#This Row],[PracticeCode]],$AP$3:$AS$345,4,FALSE)</f>
        <v>2158.6655724950115</v>
      </c>
      <c r="AH147" s="27">
        <f t="shared" si="21"/>
        <v>156863.03160130419</v>
      </c>
      <c r="AI147" s="6">
        <f t="shared" si="22"/>
        <v>0</v>
      </c>
      <c r="AP147" s="2" t="s">
        <v>242</v>
      </c>
      <c r="AQ147" s="41">
        <v>2035.6600184478</v>
      </c>
      <c r="AR147" s="41">
        <v>0</v>
      </c>
      <c r="AS147">
        <f t="shared" si="23"/>
        <v>2035.6600184478</v>
      </c>
    </row>
    <row r="148" spans="1:45" x14ac:dyDescent="0.35">
      <c r="A148" t="str">
        <f t="shared" si="16"/>
        <v>ASPRI MEDICAL CENTREHealth Alliance PCNHarrowE84658Aug5</v>
      </c>
      <c r="B148" s="41" t="s">
        <v>475</v>
      </c>
      <c r="C148" s="41" t="s">
        <v>447</v>
      </c>
      <c r="D148" s="41" t="s">
        <v>26</v>
      </c>
      <c r="E148" s="41" t="s">
        <v>27</v>
      </c>
      <c r="F148" s="41" t="s">
        <v>27</v>
      </c>
      <c r="G148" s="41" t="s">
        <v>760</v>
      </c>
      <c r="H148" s="41">
        <v>5</v>
      </c>
      <c r="I148" s="41">
        <v>4797.0346055444697</v>
      </c>
      <c r="J148" s="41">
        <v>7620</v>
      </c>
      <c r="K148" s="41">
        <v>2934</v>
      </c>
      <c r="L148" s="41">
        <v>140.97</v>
      </c>
      <c r="M148" s="41">
        <v>54.278999999999996</v>
      </c>
      <c r="N148" s="41">
        <v>3015</v>
      </c>
      <c r="O148" s="41">
        <v>219</v>
      </c>
      <c r="P148" s="41">
        <v>59.9985</v>
      </c>
      <c r="Q148" s="41">
        <v>4.3581000000000003</v>
      </c>
      <c r="R148" s="41">
        <v>829</v>
      </c>
      <c r="S148" s="41">
        <v>14.8391</v>
      </c>
      <c r="T148" s="41">
        <v>689</v>
      </c>
      <c r="U148" s="41">
        <v>15.157999999999999</v>
      </c>
      <c r="V148" s="41">
        <v>11383</v>
      </c>
      <c r="W148" s="41">
        <v>210.0881</v>
      </c>
      <c r="X148" s="41">
        <v>3923</v>
      </c>
      <c r="Y148" s="41">
        <v>79.514600000000002</v>
      </c>
      <c r="Z148" s="6">
        <f>0</f>
        <v>0</v>
      </c>
      <c r="AA148" s="6">
        <f t="shared" si="17"/>
        <v>210.0881</v>
      </c>
      <c r="AB148">
        <f>IF(ISBLANK(Table1[[#This Row],[FY2425_Cost]])=TRUE,#N/A,Table1[[#This Row],[FY2425_Cost]])</f>
        <v>79.514600000000002</v>
      </c>
      <c r="AC148" s="6">
        <f t="shared" si="18"/>
        <v>-130.5735</v>
      </c>
      <c r="AD148" s="6">
        <f>SUMIFS($AB$3:AB148,$B$3:B148,B148)</f>
        <v>186.29420000000002</v>
      </c>
      <c r="AE148" s="6">
        <f t="shared" si="19"/>
        <v>2158.6655724950115</v>
      </c>
      <c r="AF148" s="6">
        <f t="shared" si="20"/>
        <v>2158.6655724950115</v>
      </c>
      <c r="AG148" s="6">
        <f>VLOOKUP(Table1[[#This Row],[PracticeCode]],$AP$3:$AS$345,4,FALSE)</f>
        <v>2158.6655724950115</v>
      </c>
      <c r="AH148" s="27">
        <f t="shared" si="21"/>
        <v>156863.03160130419</v>
      </c>
      <c r="AI148" s="6">
        <f t="shared" si="22"/>
        <v>0</v>
      </c>
      <c r="AP148" s="2" t="s">
        <v>105</v>
      </c>
      <c r="AQ148" s="41">
        <v>3092.4320781160122</v>
      </c>
      <c r="AR148" s="41">
        <v>0</v>
      </c>
      <c r="AS148">
        <f t="shared" si="23"/>
        <v>3092.4320781160122</v>
      </c>
    </row>
    <row r="149" spans="1:45" x14ac:dyDescent="0.35">
      <c r="A149" t="str">
        <f t="shared" si="16"/>
        <v>ASPRI MEDICAL CENTREHealth Alliance PCNHarrowE84658Dec9</v>
      </c>
      <c r="B149" s="41" t="s">
        <v>475</v>
      </c>
      <c r="C149" s="41" t="s">
        <v>447</v>
      </c>
      <c r="D149" s="41" t="s">
        <v>26</v>
      </c>
      <c r="E149" s="41" t="s">
        <v>27</v>
      </c>
      <c r="F149" s="41" t="s">
        <v>27</v>
      </c>
      <c r="G149" s="41" t="s">
        <v>764</v>
      </c>
      <c r="H149" s="41">
        <v>9</v>
      </c>
      <c r="I149" s="41">
        <v>4797.0346055444697</v>
      </c>
      <c r="J149" s="41">
        <v>3820</v>
      </c>
      <c r="K149" s="41">
        <v>12</v>
      </c>
      <c r="L149" s="41">
        <v>76.018000000000001</v>
      </c>
      <c r="M149" s="41">
        <v>0.23880000000000001</v>
      </c>
      <c r="N149" s="41"/>
      <c r="O149" s="41"/>
      <c r="P149" s="41"/>
      <c r="Q149" s="41"/>
      <c r="R149" s="41">
        <v>600</v>
      </c>
      <c r="S149" s="41">
        <v>10.74</v>
      </c>
      <c r="T149" s="41"/>
      <c r="U149" s="41"/>
      <c r="V149" s="41">
        <v>4432</v>
      </c>
      <c r="W149" s="41">
        <v>86.996799999999993</v>
      </c>
      <c r="X149" s="41"/>
      <c r="Y149" s="41"/>
      <c r="Z149" s="6">
        <f>0</f>
        <v>0</v>
      </c>
      <c r="AA149" s="6">
        <f t="shared" si="17"/>
        <v>86.996799999999993</v>
      </c>
      <c r="AB149" t="e">
        <f>IF(ISBLANK(Table1[[#This Row],[FY2425_Cost]])=TRUE,#N/A,Table1[[#This Row],[FY2425_Cost]])</f>
        <v>#N/A</v>
      </c>
      <c r="AC149" s="6" t="e">
        <f t="shared" si="18"/>
        <v>#N/A</v>
      </c>
      <c r="AD149" s="6" t="e">
        <f>SUMIFS($AB$3:AB149,$B$3:B149,B149)</f>
        <v>#N/A</v>
      </c>
      <c r="AE149" s="6">
        <f t="shared" si="19"/>
        <v>2158.6655724950115</v>
      </c>
      <c r="AF149" s="6">
        <f t="shared" si="20"/>
        <v>2158.6655724950115</v>
      </c>
      <c r="AG149" s="6">
        <f>VLOOKUP(Table1[[#This Row],[PracticeCode]],$AP$3:$AS$345,4,FALSE)</f>
        <v>2158.6655724950115</v>
      </c>
      <c r="AH149" s="27">
        <f t="shared" si="21"/>
        <v>156863.03160130419</v>
      </c>
      <c r="AI149" s="6" t="e">
        <f t="shared" si="22"/>
        <v>#N/A</v>
      </c>
      <c r="AP149" s="2" t="s">
        <v>257</v>
      </c>
      <c r="AQ149" s="41">
        <v>3018.3005140651258</v>
      </c>
      <c r="AR149" s="41">
        <v>0</v>
      </c>
      <c r="AS149">
        <f t="shared" si="23"/>
        <v>3018.3005140651258</v>
      </c>
    </row>
    <row r="150" spans="1:45" x14ac:dyDescent="0.35">
      <c r="A150" t="str">
        <f t="shared" si="16"/>
        <v>ASPRI MEDICAL CENTREHealth Alliance PCNHarrowE84658Feb11</v>
      </c>
      <c r="B150" s="41" t="s">
        <v>475</v>
      </c>
      <c r="C150" s="41" t="s">
        <v>447</v>
      </c>
      <c r="D150" s="41" t="s">
        <v>26</v>
      </c>
      <c r="E150" s="41" t="s">
        <v>27</v>
      </c>
      <c r="F150" s="41" t="s">
        <v>27</v>
      </c>
      <c r="G150" s="41" t="s">
        <v>766</v>
      </c>
      <c r="H150" s="41">
        <v>11</v>
      </c>
      <c r="I150" s="41">
        <v>4797.0346055444697</v>
      </c>
      <c r="J150" s="41">
        <v>6710</v>
      </c>
      <c r="K150" s="41">
        <v>31</v>
      </c>
      <c r="L150" s="41">
        <v>133.529</v>
      </c>
      <c r="M150" s="41">
        <v>0.6169</v>
      </c>
      <c r="N150" s="41"/>
      <c r="O150" s="41"/>
      <c r="P150" s="41"/>
      <c r="Q150" s="41"/>
      <c r="R150" s="41">
        <v>736</v>
      </c>
      <c r="S150" s="41">
        <v>13.1744</v>
      </c>
      <c r="T150" s="41"/>
      <c r="U150" s="41"/>
      <c r="V150" s="41">
        <v>7477</v>
      </c>
      <c r="W150" s="41">
        <v>147.32029999999997</v>
      </c>
      <c r="X150" s="41"/>
      <c r="Y150" s="41"/>
      <c r="Z150" s="6">
        <f>0</f>
        <v>0</v>
      </c>
      <c r="AA150" s="6">
        <f t="shared" si="17"/>
        <v>147.32029999999997</v>
      </c>
      <c r="AB150" t="e">
        <f>IF(ISBLANK(Table1[[#This Row],[FY2425_Cost]])=TRUE,#N/A,Table1[[#This Row],[FY2425_Cost]])</f>
        <v>#N/A</v>
      </c>
      <c r="AC150" s="6" t="e">
        <f t="shared" si="18"/>
        <v>#N/A</v>
      </c>
      <c r="AD150" s="6" t="e">
        <f>SUMIFS($AB$3:AB150,$B$3:B150,B150)</f>
        <v>#N/A</v>
      </c>
      <c r="AE150" s="6">
        <f t="shared" si="19"/>
        <v>2158.6655724950115</v>
      </c>
      <c r="AF150" s="6">
        <f t="shared" si="20"/>
        <v>2158.6655724950115</v>
      </c>
      <c r="AG150" s="6">
        <f>VLOOKUP(Table1[[#This Row],[PracticeCode]],$AP$3:$AS$345,4,FALSE)</f>
        <v>2158.6655724950115</v>
      </c>
      <c r="AH150" s="27">
        <f t="shared" si="21"/>
        <v>156863.03160130419</v>
      </c>
      <c r="AI150" s="6" t="e">
        <f t="shared" si="22"/>
        <v>#N/A</v>
      </c>
      <c r="AP150" s="2" t="s">
        <v>87</v>
      </c>
      <c r="AQ150" s="41">
        <v>3499.2266797643356</v>
      </c>
      <c r="AR150" s="41">
        <v>0</v>
      </c>
      <c r="AS150">
        <f t="shared" si="23"/>
        <v>3499.2266797643356</v>
      </c>
    </row>
    <row r="151" spans="1:45" x14ac:dyDescent="0.35">
      <c r="A151" t="str">
        <f t="shared" si="16"/>
        <v>ASPRI MEDICAL CENTREHealth Alliance PCNHarrowE84658Jan10</v>
      </c>
      <c r="B151" s="41" t="s">
        <v>475</v>
      </c>
      <c r="C151" s="41" t="s">
        <v>447</v>
      </c>
      <c r="D151" s="41" t="s">
        <v>26</v>
      </c>
      <c r="E151" s="41" t="s">
        <v>27</v>
      </c>
      <c r="F151" s="41" t="s">
        <v>27</v>
      </c>
      <c r="G151" s="41" t="s">
        <v>765</v>
      </c>
      <c r="H151" s="41">
        <v>10</v>
      </c>
      <c r="I151" s="41">
        <v>4797.0346055444697</v>
      </c>
      <c r="J151" s="41">
        <v>5017</v>
      </c>
      <c r="K151" s="41">
        <v>322</v>
      </c>
      <c r="L151" s="41">
        <v>99.838300000000004</v>
      </c>
      <c r="M151" s="41">
        <v>6.4077999999999999</v>
      </c>
      <c r="N151" s="41"/>
      <c r="O151" s="41"/>
      <c r="P151" s="41"/>
      <c r="Q151" s="41"/>
      <c r="R151" s="41">
        <v>620</v>
      </c>
      <c r="S151" s="41">
        <v>11.098000000000001</v>
      </c>
      <c r="T151" s="41"/>
      <c r="U151" s="41"/>
      <c r="V151" s="41">
        <v>5959</v>
      </c>
      <c r="W151" s="41">
        <v>117.3441</v>
      </c>
      <c r="X151" s="41"/>
      <c r="Y151" s="41"/>
      <c r="Z151" s="6">
        <f>0</f>
        <v>0</v>
      </c>
      <c r="AA151" s="6">
        <f t="shared" si="17"/>
        <v>117.3441</v>
      </c>
      <c r="AB151" t="e">
        <f>IF(ISBLANK(Table1[[#This Row],[FY2425_Cost]])=TRUE,#N/A,Table1[[#This Row],[FY2425_Cost]])</f>
        <v>#N/A</v>
      </c>
      <c r="AC151" s="6" t="e">
        <f t="shared" si="18"/>
        <v>#N/A</v>
      </c>
      <c r="AD151" s="6" t="e">
        <f>SUMIFS($AB$3:AB151,$B$3:B151,B151)</f>
        <v>#N/A</v>
      </c>
      <c r="AE151" s="6">
        <f t="shared" si="19"/>
        <v>2158.6655724950115</v>
      </c>
      <c r="AF151" s="6">
        <f t="shared" si="20"/>
        <v>2158.6655724950115</v>
      </c>
      <c r="AG151" s="6">
        <f>VLOOKUP(Table1[[#This Row],[PracticeCode]],$AP$3:$AS$345,4,FALSE)</f>
        <v>2158.6655724950115</v>
      </c>
      <c r="AH151" s="27">
        <f t="shared" si="21"/>
        <v>156863.03160130419</v>
      </c>
      <c r="AI151" s="6" t="e">
        <f t="shared" si="22"/>
        <v>#N/A</v>
      </c>
      <c r="AP151" s="2" t="s">
        <v>241</v>
      </c>
      <c r="AQ151" s="41">
        <v>1914.2460803094164</v>
      </c>
      <c r="AR151" s="41">
        <v>0</v>
      </c>
      <c r="AS151">
        <f t="shared" si="23"/>
        <v>1914.2460803094164</v>
      </c>
    </row>
    <row r="152" spans="1:45" x14ac:dyDescent="0.35">
      <c r="A152" t="str">
        <f t="shared" si="16"/>
        <v>ASPRI MEDICAL CENTREHealth Alliance PCNHarrowE84658Jul4</v>
      </c>
      <c r="B152" s="41" t="s">
        <v>475</v>
      </c>
      <c r="C152" s="41" t="s">
        <v>447</v>
      </c>
      <c r="D152" s="41" t="s">
        <v>26</v>
      </c>
      <c r="E152" s="41" t="s">
        <v>27</v>
      </c>
      <c r="F152" s="41" t="s">
        <v>27</v>
      </c>
      <c r="G152" s="41" t="s">
        <v>759</v>
      </c>
      <c r="H152" s="41">
        <v>4</v>
      </c>
      <c r="I152" s="41">
        <v>4797.0346055444697</v>
      </c>
      <c r="J152" s="41">
        <v>5535</v>
      </c>
      <c r="K152" s="41">
        <v>838</v>
      </c>
      <c r="L152" s="41">
        <v>102.39749999999999</v>
      </c>
      <c r="M152" s="41">
        <v>15.503</v>
      </c>
      <c r="N152" s="41">
        <v>4270</v>
      </c>
      <c r="O152" s="41">
        <v>2</v>
      </c>
      <c r="P152" s="41">
        <v>84.972999999999999</v>
      </c>
      <c r="Q152" s="41">
        <v>3.9800000000000002E-2</v>
      </c>
      <c r="R152" s="41">
        <v>861</v>
      </c>
      <c r="S152" s="41">
        <v>15.411899999999999</v>
      </c>
      <c r="T152" s="41">
        <v>722</v>
      </c>
      <c r="U152" s="41">
        <v>15.884</v>
      </c>
      <c r="V152" s="41">
        <v>7234</v>
      </c>
      <c r="W152" s="41">
        <v>133.3124</v>
      </c>
      <c r="X152" s="41">
        <v>4994</v>
      </c>
      <c r="Y152" s="41">
        <v>100.8968</v>
      </c>
      <c r="Z152" s="6">
        <f>0</f>
        <v>0</v>
      </c>
      <c r="AA152" s="6">
        <f t="shared" si="17"/>
        <v>133.3124</v>
      </c>
      <c r="AB152">
        <f>IF(ISBLANK(Table1[[#This Row],[FY2425_Cost]])=TRUE,#N/A,Table1[[#This Row],[FY2425_Cost]])</f>
        <v>100.8968</v>
      </c>
      <c r="AC152" s="6">
        <f t="shared" si="18"/>
        <v>-32.415599999999998</v>
      </c>
      <c r="AD152" s="6" t="e">
        <f>SUMIFS($AB$3:AB152,$B$3:B152,B152)</f>
        <v>#N/A</v>
      </c>
      <c r="AE152" s="6">
        <f t="shared" si="19"/>
        <v>2158.6655724950115</v>
      </c>
      <c r="AF152" s="6">
        <f t="shared" si="20"/>
        <v>2158.6655724950115</v>
      </c>
      <c r="AG152" s="6">
        <f>VLOOKUP(Table1[[#This Row],[PracticeCode]],$AP$3:$AS$345,4,FALSE)</f>
        <v>2158.6655724950115</v>
      </c>
      <c r="AH152" s="27">
        <f t="shared" si="21"/>
        <v>156863.03160130419</v>
      </c>
      <c r="AI152" s="6" t="e">
        <f t="shared" si="22"/>
        <v>#N/A</v>
      </c>
      <c r="AP152" s="2" t="s">
        <v>319</v>
      </c>
      <c r="AQ152" s="41"/>
      <c r="AR152" s="41">
        <v>0</v>
      </c>
      <c r="AS152">
        <f t="shared" si="23"/>
        <v>0</v>
      </c>
    </row>
    <row r="153" spans="1:45" x14ac:dyDescent="0.35">
      <c r="A153" t="str">
        <f t="shared" si="16"/>
        <v>ASPRI MEDICAL CENTREHealth Alliance PCNHarrowE84658Jun3</v>
      </c>
      <c r="B153" s="41" t="s">
        <v>475</v>
      </c>
      <c r="C153" s="41" t="s">
        <v>447</v>
      </c>
      <c r="D153" s="41" t="s">
        <v>26</v>
      </c>
      <c r="E153" s="41" t="s">
        <v>27</v>
      </c>
      <c r="F153" s="41" t="s">
        <v>27</v>
      </c>
      <c r="G153" s="41" t="s">
        <v>758</v>
      </c>
      <c r="H153" s="41">
        <v>3</v>
      </c>
      <c r="I153" s="41">
        <v>4797.0346055444697</v>
      </c>
      <c r="J153" s="41">
        <v>5039</v>
      </c>
      <c r="K153" s="41">
        <v>852</v>
      </c>
      <c r="L153" s="41">
        <v>93.221499999999992</v>
      </c>
      <c r="M153" s="41">
        <v>15.761999999999999</v>
      </c>
      <c r="N153" s="41">
        <v>5502</v>
      </c>
      <c r="O153" s="41">
        <v>468</v>
      </c>
      <c r="P153" s="41">
        <v>109.4898</v>
      </c>
      <c r="Q153" s="41">
        <v>9.3132000000000001</v>
      </c>
      <c r="R153" s="41">
        <v>623</v>
      </c>
      <c r="S153" s="41">
        <v>11.1517</v>
      </c>
      <c r="T153" s="41">
        <v>715</v>
      </c>
      <c r="U153" s="41">
        <v>15.73</v>
      </c>
      <c r="V153" s="41">
        <v>6514</v>
      </c>
      <c r="W153" s="41">
        <v>120.1352</v>
      </c>
      <c r="X153" s="41">
        <v>6685</v>
      </c>
      <c r="Y153" s="41">
        <v>134.53299999999999</v>
      </c>
      <c r="Z153" s="6">
        <f>0</f>
        <v>0</v>
      </c>
      <c r="AA153" s="6">
        <f t="shared" si="17"/>
        <v>120.1352</v>
      </c>
      <c r="AB153">
        <f>IF(ISBLANK(Table1[[#This Row],[FY2425_Cost]])=TRUE,#N/A,Table1[[#This Row],[FY2425_Cost]])</f>
        <v>134.53299999999999</v>
      </c>
      <c r="AC153" s="6">
        <f t="shared" si="18"/>
        <v>14.397799999999989</v>
      </c>
      <c r="AD153" s="6" t="e">
        <f>SUMIFS($AB$3:AB153,$B$3:B153,B153)</f>
        <v>#N/A</v>
      </c>
      <c r="AE153" s="6">
        <f t="shared" si="19"/>
        <v>2158.6655724950115</v>
      </c>
      <c r="AF153" s="6">
        <f t="shared" si="20"/>
        <v>2158.6655724950115</v>
      </c>
      <c r="AG153" s="6">
        <f>VLOOKUP(Table1[[#This Row],[PracticeCode]],$AP$3:$AS$345,4,FALSE)</f>
        <v>2158.6655724950115</v>
      </c>
      <c r="AH153" s="27">
        <f t="shared" si="21"/>
        <v>156863.03160130419</v>
      </c>
      <c r="AI153" s="6" t="e">
        <f t="shared" si="22"/>
        <v>#N/A</v>
      </c>
      <c r="AP153" s="2" t="s">
        <v>327</v>
      </c>
      <c r="AQ153" s="41">
        <v>2674.377341287578</v>
      </c>
      <c r="AR153" s="41">
        <v>0</v>
      </c>
      <c r="AS153">
        <f t="shared" si="23"/>
        <v>2674.377341287578</v>
      </c>
    </row>
    <row r="154" spans="1:45" x14ac:dyDescent="0.35">
      <c r="A154" t="str">
        <f t="shared" si="16"/>
        <v>ASPRI MEDICAL CENTREHealth Alliance PCNHarrowE84658Mar12</v>
      </c>
      <c r="B154" s="41" t="s">
        <v>475</v>
      </c>
      <c r="C154" s="41" t="s">
        <v>447</v>
      </c>
      <c r="D154" s="41" t="s">
        <v>26</v>
      </c>
      <c r="E154" s="41" t="s">
        <v>27</v>
      </c>
      <c r="F154" s="41" t="s">
        <v>27</v>
      </c>
      <c r="G154" s="41" t="s">
        <v>767</v>
      </c>
      <c r="H154" s="41">
        <v>12</v>
      </c>
      <c r="I154" s="41">
        <v>4797.0346055444697</v>
      </c>
      <c r="J154" s="41">
        <v>11396</v>
      </c>
      <c r="K154" s="41">
        <v>13</v>
      </c>
      <c r="L154" s="41">
        <v>226.78040000000001</v>
      </c>
      <c r="M154" s="41">
        <v>0.25870000000000004</v>
      </c>
      <c r="N154" s="41"/>
      <c r="O154" s="41"/>
      <c r="P154" s="41"/>
      <c r="Q154" s="41"/>
      <c r="R154" s="41">
        <v>647</v>
      </c>
      <c r="S154" s="41">
        <v>11.581300000000001</v>
      </c>
      <c r="T154" s="41"/>
      <c r="U154" s="41"/>
      <c r="V154" s="41">
        <v>12056</v>
      </c>
      <c r="W154" s="41">
        <v>238.62040000000002</v>
      </c>
      <c r="X154" s="41"/>
      <c r="Y154" s="41"/>
      <c r="Z154" s="6">
        <f>0</f>
        <v>0</v>
      </c>
      <c r="AA154" s="6">
        <f t="shared" si="17"/>
        <v>238.62040000000002</v>
      </c>
      <c r="AB154" t="e">
        <f>IF(ISBLANK(Table1[[#This Row],[FY2425_Cost]])=TRUE,#N/A,Table1[[#This Row],[FY2425_Cost]])</f>
        <v>#N/A</v>
      </c>
      <c r="AC154" s="6" t="e">
        <f t="shared" si="18"/>
        <v>#N/A</v>
      </c>
      <c r="AD154" s="6" t="e">
        <f>SUMIFS($AB$3:AB154,$B$3:B154,B154)</f>
        <v>#N/A</v>
      </c>
      <c r="AE154" s="6">
        <f t="shared" si="19"/>
        <v>2158.6655724950115</v>
      </c>
      <c r="AF154" s="6">
        <f t="shared" si="20"/>
        <v>2158.6655724950115</v>
      </c>
      <c r="AG154" s="6">
        <f>VLOOKUP(Table1[[#This Row],[PracticeCode]],$AP$3:$AS$345,4,FALSE)</f>
        <v>2158.6655724950115</v>
      </c>
      <c r="AH154" s="27">
        <f t="shared" si="21"/>
        <v>156863.03160130419</v>
      </c>
      <c r="AI154" s="6" t="e">
        <f t="shared" si="22"/>
        <v>#N/A</v>
      </c>
      <c r="AP154" s="2" t="s">
        <v>347</v>
      </c>
      <c r="AQ154" s="41">
        <v>6002.845589890755</v>
      </c>
      <c r="AR154" s="41">
        <v>0</v>
      </c>
      <c r="AS154">
        <f t="shared" si="23"/>
        <v>6002.845589890755</v>
      </c>
    </row>
    <row r="155" spans="1:45" x14ac:dyDescent="0.35">
      <c r="A155" t="str">
        <f t="shared" si="16"/>
        <v>ASPRI MEDICAL CENTREHealth Alliance PCNHarrowE84658May2</v>
      </c>
      <c r="B155" s="41" t="s">
        <v>475</v>
      </c>
      <c r="C155" s="41" t="s">
        <v>447</v>
      </c>
      <c r="D155" s="41" t="s">
        <v>26</v>
      </c>
      <c r="E155" s="41" t="s">
        <v>27</v>
      </c>
      <c r="F155" s="41" t="s">
        <v>27</v>
      </c>
      <c r="G155" s="41" t="s">
        <v>757</v>
      </c>
      <c r="H155" s="41">
        <v>2</v>
      </c>
      <c r="I155" s="41">
        <v>4797.0346055444697</v>
      </c>
      <c r="J155" s="41">
        <v>5299</v>
      </c>
      <c r="K155" s="41">
        <v>0</v>
      </c>
      <c r="L155" s="41">
        <v>98.031499999999994</v>
      </c>
      <c r="M155" s="41">
        <v>0</v>
      </c>
      <c r="N155" s="41">
        <v>3546</v>
      </c>
      <c r="O155" s="41">
        <v>6</v>
      </c>
      <c r="P155" s="41">
        <v>70.565399999999997</v>
      </c>
      <c r="Q155" s="41">
        <v>0.11940000000000001</v>
      </c>
      <c r="R155" s="41">
        <v>484</v>
      </c>
      <c r="S155" s="41">
        <v>8.6636000000000006</v>
      </c>
      <c r="T155" s="41">
        <v>658</v>
      </c>
      <c r="U155" s="41">
        <v>14.476000000000001</v>
      </c>
      <c r="V155" s="41">
        <v>5783</v>
      </c>
      <c r="W155" s="41">
        <v>106.6951</v>
      </c>
      <c r="X155" s="41">
        <v>4210</v>
      </c>
      <c r="Y155" s="41">
        <v>85.160799999999995</v>
      </c>
      <c r="Z155" s="6">
        <f>0</f>
        <v>0</v>
      </c>
      <c r="AA155" s="6">
        <f t="shared" si="17"/>
        <v>106.6951</v>
      </c>
      <c r="AB155">
        <f>IF(ISBLANK(Table1[[#This Row],[FY2425_Cost]])=TRUE,#N/A,Table1[[#This Row],[FY2425_Cost]])</f>
        <v>85.160799999999995</v>
      </c>
      <c r="AC155" s="6">
        <f t="shared" si="18"/>
        <v>-21.534300000000002</v>
      </c>
      <c r="AD155" s="6" t="e">
        <f>SUMIFS($AB$3:AB155,$B$3:B155,B155)</f>
        <v>#N/A</v>
      </c>
      <c r="AE155" s="6">
        <f t="shared" si="19"/>
        <v>2158.6655724950115</v>
      </c>
      <c r="AF155" s="6">
        <f t="shared" si="20"/>
        <v>2158.6655724950115</v>
      </c>
      <c r="AG155" s="6">
        <f>VLOOKUP(Table1[[#This Row],[PracticeCode]],$AP$3:$AS$345,4,FALSE)</f>
        <v>2158.6655724950115</v>
      </c>
      <c r="AH155" s="27">
        <f t="shared" si="21"/>
        <v>156863.03160130419</v>
      </c>
      <c r="AI155" s="6" t="e">
        <f t="shared" si="22"/>
        <v>#N/A</v>
      </c>
      <c r="AP155" s="2" t="s">
        <v>306</v>
      </c>
      <c r="AQ155" s="41">
        <v>3200.2638735616965</v>
      </c>
      <c r="AR155" s="41">
        <v>0</v>
      </c>
      <c r="AS155">
        <f t="shared" si="23"/>
        <v>3200.2638735616965</v>
      </c>
    </row>
    <row r="156" spans="1:45" x14ac:dyDescent="0.35">
      <c r="A156" t="str">
        <f t="shared" si="16"/>
        <v>ASPRI MEDICAL CENTREHealth Alliance PCNHarrowE84658Nov8</v>
      </c>
      <c r="B156" s="41" t="s">
        <v>475</v>
      </c>
      <c r="C156" s="41" t="s">
        <v>447</v>
      </c>
      <c r="D156" s="41" t="s">
        <v>26</v>
      </c>
      <c r="E156" s="41" t="s">
        <v>27</v>
      </c>
      <c r="F156" s="41" t="s">
        <v>27</v>
      </c>
      <c r="G156" s="41" t="s">
        <v>763</v>
      </c>
      <c r="H156" s="41">
        <v>8</v>
      </c>
      <c r="I156" s="41">
        <v>4797.0346055444697</v>
      </c>
      <c r="J156" s="41">
        <v>4308</v>
      </c>
      <c r="K156" s="41">
        <v>15</v>
      </c>
      <c r="L156" s="41">
        <v>85.729200000000006</v>
      </c>
      <c r="M156" s="41">
        <v>0.29849999999999999</v>
      </c>
      <c r="N156" s="41"/>
      <c r="O156" s="41"/>
      <c r="P156" s="41"/>
      <c r="Q156" s="41"/>
      <c r="R156" s="41">
        <v>710</v>
      </c>
      <c r="S156" s="41">
        <v>12.709</v>
      </c>
      <c r="T156" s="41"/>
      <c r="U156" s="41"/>
      <c r="V156" s="41">
        <v>5033</v>
      </c>
      <c r="W156" s="41">
        <v>98.736700000000013</v>
      </c>
      <c r="X156" s="41"/>
      <c r="Y156" s="41"/>
      <c r="Z156" s="6">
        <f>0</f>
        <v>0</v>
      </c>
      <c r="AA156" s="6">
        <f t="shared" si="17"/>
        <v>98.736700000000013</v>
      </c>
      <c r="AB156" t="e">
        <f>IF(ISBLANK(Table1[[#This Row],[FY2425_Cost]])=TRUE,#N/A,Table1[[#This Row],[FY2425_Cost]])</f>
        <v>#N/A</v>
      </c>
      <c r="AC156" s="6" t="e">
        <f t="shared" si="18"/>
        <v>#N/A</v>
      </c>
      <c r="AD156" s="6" t="e">
        <f>SUMIFS($AB$3:AB156,$B$3:B156,B156)</f>
        <v>#N/A</v>
      </c>
      <c r="AE156" s="6">
        <f t="shared" si="19"/>
        <v>2158.6655724950115</v>
      </c>
      <c r="AF156" s="6">
        <f t="shared" si="20"/>
        <v>2158.6655724950115</v>
      </c>
      <c r="AG156" s="6">
        <f>VLOOKUP(Table1[[#This Row],[PracticeCode]],$AP$3:$AS$345,4,FALSE)</f>
        <v>2158.6655724950115</v>
      </c>
      <c r="AH156" s="27">
        <f t="shared" si="21"/>
        <v>156863.03160130419</v>
      </c>
      <c r="AI156" s="6" t="e">
        <f t="shared" si="22"/>
        <v>#N/A</v>
      </c>
      <c r="AP156" s="2" t="s">
        <v>142</v>
      </c>
      <c r="AQ156" s="41">
        <v>6237.6109577758352</v>
      </c>
      <c r="AR156" s="41">
        <v>0</v>
      </c>
      <c r="AS156">
        <f t="shared" si="23"/>
        <v>6237.6109577758352</v>
      </c>
    </row>
    <row r="157" spans="1:45" x14ac:dyDescent="0.35">
      <c r="A157" t="str">
        <f t="shared" si="16"/>
        <v>ASPRI MEDICAL CENTREHealth Alliance PCNHarrowE84658Oct7</v>
      </c>
      <c r="B157" s="41" t="s">
        <v>475</v>
      </c>
      <c r="C157" s="41" t="s">
        <v>447</v>
      </c>
      <c r="D157" s="41" t="s">
        <v>26</v>
      </c>
      <c r="E157" s="41" t="s">
        <v>27</v>
      </c>
      <c r="F157" s="41" t="s">
        <v>27</v>
      </c>
      <c r="G157" s="41" t="s">
        <v>762</v>
      </c>
      <c r="H157" s="41">
        <v>7</v>
      </c>
      <c r="I157" s="41">
        <v>4797.0346055444697</v>
      </c>
      <c r="J157" s="41">
        <v>5537</v>
      </c>
      <c r="K157" s="41">
        <v>39</v>
      </c>
      <c r="L157" s="41">
        <v>110.1863</v>
      </c>
      <c r="M157" s="41">
        <v>0.77610000000000001</v>
      </c>
      <c r="N157" s="41">
        <v>0</v>
      </c>
      <c r="O157" s="41">
        <v>5934</v>
      </c>
      <c r="P157" s="41">
        <v>0</v>
      </c>
      <c r="Q157" s="41">
        <v>133.51499999999999</v>
      </c>
      <c r="R157" s="41">
        <v>625</v>
      </c>
      <c r="S157" s="41">
        <v>11.1875</v>
      </c>
      <c r="T157" s="41">
        <v>636</v>
      </c>
      <c r="U157" s="41">
        <v>13.992000000000001</v>
      </c>
      <c r="V157" s="41">
        <v>6201</v>
      </c>
      <c r="W157" s="41">
        <v>122.1499</v>
      </c>
      <c r="X157" s="41">
        <v>6570</v>
      </c>
      <c r="Y157" s="41">
        <v>147.50699999999998</v>
      </c>
      <c r="Z157" s="6">
        <f>0</f>
        <v>0</v>
      </c>
      <c r="AA157" s="6">
        <f t="shared" si="17"/>
        <v>122.1499</v>
      </c>
      <c r="AB157">
        <f>IF(ISBLANK(Table1[[#This Row],[FY2425_Cost]])=TRUE,#N/A,Table1[[#This Row],[FY2425_Cost]])</f>
        <v>147.50699999999998</v>
      </c>
      <c r="AC157" s="6">
        <f t="shared" si="18"/>
        <v>25.357099999999974</v>
      </c>
      <c r="AD157" s="6" t="e">
        <f>SUMIFS($AB$3:AB157,$B$3:B157,B157)</f>
        <v>#N/A</v>
      </c>
      <c r="AE157" s="6">
        <f t="shared" si="19"/>
        <v>2158.6655724950115</v>
      </c>
      <c r="AF157" s="6">
        <f t="shared" si="20"/>
        <v>2158.6655724950115</v>
      </c>
      <c r="AG157" s="6">
        <f>VLOOKUP(Table1[[#This Row],[PracticeCode]],$AP$3:$AS$345,4,FALSE)</f>
        <v>2158.6655724950115</v>
      </c>
      <c r="AH157" s="27">
        <f t="shared" si="21"/>
        <v>156863.03160130419</v>
      </c>
      <c r="AI157" s="6" t="e">
        <f t="shared" si="22"/>
        <v>#N/A</v>
      </c>
      <c r="AP157" s="2" t="s">
        <v>324</v>
      </c>
      <c r="AQ157" s="41">
        <v>5427.5624494293597</v>
      </c>
      <c r="AR157" s="41">
        <v>0</v>
      </c>
      <c r="AS157">
        <f t="shared" si="23"/>
        <v>5427.5624494293597</v>
      </c>
    </row>
    <row r="158" spans="1:45" x14ac:dyDescent="0.35">
      <c r="A158" t="str">
        <f t="shared" si="16"/>
        <v>ASPRI MEDICAL CENTREHealth Alliance PCNHarrowE84658Sep6</v>
      </c>
      <c r="B158" s="41" t="s">
        <v>475</v>
      </c>
      <c r="C158" s="41" t="s">
        <v>447</v>
      </c>
      <c r="D158" s="41" t="s">
        <v>26</v>
      </c>
      <c r="E158" s="41" t="s">
        <v>27</v>
      </c>
      <c r="F158" s="41" t="s">
        <v>27</v>
      </c>
      <c r="G158" s="41" t="s">
        <v>761</v>
      </c>
      <c r="H158" s="41">
        <v>6</v>
      </c>
      <c r="I158" s="41">
        <v>4797.0346055444697</v>
      </c>
      <c r="J158" s="41">
        <v>4481</v>
      </c>
      <c r="K158" s="41">
        <v>4767</v>
      </c>
      <c r="L158" s="41">
        <v>89.171900000000008</v>
      </c>
      <c r="M158" s="41">
        <v>94.86330000000001</v>
      </c>
      <c r="N158" s="41">
        <v>4552</v>
      </c>
      <c r="O158" s="41">
        <v>5369</v>
      </c>
      <c r="P158" s="41">
        <v>102.42</v>
      </c>
      <c r="Q158" s="41">
        <v>120.80249999999999</v>
      </c>
      <c r="R158" s="41">
        <v>557</v>
      </c>
      <c r="S158" s="41">
        <v>9.9702999999999999</v>
      </c>
      <c r="T158" s="41">
        <v>811</v>
      </c>
      <c r="U158" s="41">
        <v>17.841999999999999</v>
      </c>
      <c r="V158" s="41">
        <v>9805</v>
      </c>
      <c r="W158" s="41">
        <v>194.00550000000004</v>
      </c>
      <c r="X158" s="41">
        <v>10732</v>
      </c>
      <c r="Y158" s="41">
        <v>241.06450000000001</v>
      </c>
      <c r="Z158" s="6">
        <f>0</f>
        <v>0</v>
      </c>
      <c r="AA158" s="6">
        <f t="shared" si="17"/>
        <v>194.00550000000004</v>
      </c>
      <c r="AB158">
        <f>IF(ISBLANK(Table1[[#This Row],[FY2425_Cost]])=TRUE,#N/A,Table1[[#This Row],[FY2425_Cost]])</f>
        <v>241.06450000000001</v>
      </c>
      <c r="AC158" s="6">
        <f t="shared" si="18"/>
        <v>47.058999999999969</v>
      </c>
      <c r="AD158" s="6" t="e">
        <f>SUMIFS($AB$3:AB158,$B$3:B158,B158)</f>
        <v>#N/A</v>
      </c>
      <c r="AE158" s="6">
        <f t="shared" si="19"/>
        <v>2158.6655724950115</v>
      </c>
      <c r="AF158" s="6">
        <f t="shared" si="20"/>
        <v>2158.6655724950115</v>
      </c>
      <c r="AG158" s="6">
        <f>VLOOKUP(Table1[[#This Row],[PracticeCode]],$AP$3:$AS$345,4,FALSE)</f>
        <v>2158.6655724950115</v>
      </c>
      <c r="AH158" s="27">
        <f t="shared" si="21"/>
        <v>156863.03160130419</v>
      </c>
      <c r="AI158" s="6" t="e">
        <f t="shared" si="22"/>
        <v>#N/A</v>
      </c>
      <c r="AP158" s="2" t="s">
        <v>318</v>
      </c>
      <c r="AQ158" s="41">
        <v>3434.0959690711875</v>
      </c>
      <c r="AR158" s="41">
        <v>0</v>
      </c>
      <c r="AS158">
        <f t="shared" si="23"/>
        <v>3434.0959690711875</v>
      </c>
    </row>
    <row r="159" spans="1:45" x14ac:dyDescent="0.35">
      <c r="A159" t="str">
        <f t="shared" si="16"/>
        <v>BACON LANE SURGERYHarrow East PCNHarrowE84014Apr1</v>
      </c>
      <c r="B159" s="41" t="s">
        <v>718</v>
      </c>
      <c r="C159" s="41" t="s">
        <v>620</v>
      </c>
      <c r="D159" s="41" t="s">
        <v>26</v>
      </c>
      <c r="E159" s="41" t="s">
        <v>28</v>
      </c>
      <c r="F159" s="41" t="s">
        <v>28</v>
      </c>
      <c r="G159" s="41" t="s">
        <v>756</v>
      </c>
      <c r="H159" s="41">
        <v>1</v>
      </c>
      <c r="I159" s="41">
        <v>8810.6274470677799</v>
      </c>
      <c r="J159" s="41">
        <v>14898</v>
      </c>
      <c r="K159" s="41">
        <v>756</v>
      </c>
      <c r="L159" s="41">
        <v>275.613</v>
      </c>
      <c r="M159" s="41">
        <v>13.985999999999999</v>
      </c>
      <c r="N159" s="41">
        <v>14926</v>
      </c>
      <c r="O159" s="41">
        <v>1567</v>
      </c>
      <c r="P159" s="41">
        <v>297.0274</v>
      </c>
      <c r="Q159" s="41">
        <v>31.183300000000003</v>
      </c>
      <c r="R159" s="41">
        <v>3647</v>
      </c>
      <c r="S159" s="41">
        <v>65.281300000000002</v>
      </c>
      <c r="T159" s="41">
        <v>0</v>
      </c>
      <c r="U159" s="41">
        <v>0</v>
      </c>
      <c r="V159" s="41">
        <v>19301</v>
      </c>
      <c r="W159" s="41">
        <v>354.88029999999998</v>
      </c>
      <c r="X159" s="41">
        <v>16493</v>
      </c>
      <c r="Y159" s="41">
        <v>328.21069999999997</v>
      </c>
      <c r="Z159" s="6">
        <f>0</f>
        <v>0</v>
      </c>
      <c r="AA159" s="6">
        <f t="shared" si="17"/>
        <v>354.88029999999998</v>
      </c>
      <c r="AB159">
        <f>IF(ISBLANK(Table1[[#This Row],[FY2425_Cost]])=TRUE,#N/A,Table1[[#This Row],[FY2425_Cost]])</f>
        <v>328.21069999999997</v>
      </c>
      <c r="AC159" s="6">
        <f t="shared" si="18"/>
        <v>-26.669600000000003</v>
      </c>
      <c r="AD159" s="6">
        <f>SUMIFS($AB$3:AB159,$B$3:B159,B159)</f>
        <v>328.21069999999997</v>
      </c>
      <c r="AE159" s="6">
        <f t="shared" si="19"/>
        <v>3964.7823511805009</v>
      </c>
      <c r="AF159" s="6">
        <f t="shared" si="20"/>
        <v>3964.7823511805009</v>
      </c>
      <c r="AG159" s="6">
        <f>VLOOKUP(Table1[[#This Row],[PracticeCode]],$AP$3:$AS$345,4,FALSE)</f>
        <v>3964.7823511805009</v>
      </c>
      <c r="AH159" s="27">
        <f t="shared" si="21"/>
        <v>288107.5175191164</v>
      </c>
      <c r="AI159" s="6">
        <f t="shared" si="22"/>
        <v>0</v>
      </c>
      <c r="AP159" s="2" t="s">
        <v>125</v>
      </c>
      <c r="AQ159" s="41">
        <v>32709.720722732371</v>
      </c>
      <c r="AR159" s="41">
        <v>0</v>
      </c>
      <c r="AS159">
        <f t="shared" si="23"/>
        <v>32709.720722732371</v>
      </c>
    </row>
    <row r="160" spans="1:45" x14ac:dyDescent="0.35">
      <c r="A160" t="str">
        <f t="shared" si="16"/>
        <v>BACON LANE SURGERYHarrow East PCNHarrowE84014Aug5</v>
      </c>
      <c r="B160" s="41" t="s">
        <v>718</v>
      </c>
      <c r="C160" s="41" t="s">
        <v>620</v>
      </c>
      <c r="D160" s="41" t="s">
        <v>26</v>
      </c>
      <c r="E160" s="41" t="s">
        <v>28</v>
      </c>
      <c r="F160" s="41" t="s">
        <v>28</v>
      </c>
      <c r="G160" s="41" t="s">
        <v>760</v>
      </c>
      <c r="H160" s="41">
        <v>5</v>
      </c>
      <c r="I160" s="41">
        <v>8810.6274470677799</v>
      </c>
      <c r="J160" s="41">
        <v>15872</v>
      </c>
      <c r="K160" s="41">
        <v>1362</v>
      </c>
      <c r="L160" s="41">
        <v>293.63200000000001</v>
      </c>
      <c r="M160" s="41">
        <v>25.196999999999999</v>
      </c>
      <c r="N160" s="41">
        <v>20471</v>
      </c>
      <c r="O160" s="41">
        <v>3962</v>
      </c>
      <c r="P160" s="41">
        <v>407.37290000000002</v>
      </c>
      <c r="Q160" s="41">
        <v>78.843800000000002</v>
      </c>
      <c r="R160" s="41">
        <v>4369</v>
      </c>
      <c r="S160" s="41">
        <v>78.205100000000002</v>
      </c>
      <c r="T160" s="41">
        <v>0</v>
      </c>
      <c r="U160" s="41">
        <v>0</v>
      </c>
      <c r="V160" s="41">
        <v>21603</v>
      </c>
      <c r="W160" s="41">
        <v>397.03410000000002</v>
      </c>
      <c r="X160" s="41">
        <v>24433</v>
      </c>
      <c r="Y160" s="41">
        <v>486.2167</v>
      </c>
      <c r="Z160" s="6">
        <f>0</f>
        <v>0</v>
      </c>
      <c r="AA160" s="6">
        <f t="shared" si="17"/>
        <v>397.03410000000002</v>
      </c>
      <c r="AB160">
        <f>IF(ISBLANK(Table1[[#This Row],[FY2425_Cost]])=TRUE,#N/A,Table1[[#This Row],[FY2425_Cost]])</f>
        <v>486.2167</v>
      </c>
      <c r="AC160" s="6">
        <f t="shared" si="18"/>
        <v>89.182599999999979</v>
      </c>
      <c r="AD160" s="6">
        <f>SUMIFS($AB$3:AB160,$B$3:B160,B160)</f>
        <v>814.42740000000003</v>
      </c>
      <c r="AE160" s="6">
        <f t="shared" si="19"/>
        <v>3964.7823511805009</v>
      </c>
      <c r="AF160" s="6">
        <f t="shared" si="20"/>
        <v>3964.7823511805009</v>
      </c>
      <c r="AG160" s="6">
        <f>VLOOKUP(Table1[[#This Row],[PracticeCode]],$AP$3:$AS$345,4,FALSE)</f>
        <v>3964.7823511805009</v>
      </c>
      <c r="AH160" s="27">
        <f t="shared" si="21"/>
        <v>288107.5175191164</v>
      </c>
      <c r="AI160" s="6">
        <f t="shared" si="22"/>
        <v>0</v>
      </c>
      <c r="AP160" s="2" t="s">
        <v>297</v>
      </c>
      <c r="AQ160" s="41">
        <v>2257.0493612580003</v>
      </c>
      <c r="AR160" s="41">
        <v>0</v>
      </c>
      <c r="AS160">
        <f t="shared" si="23"/>
        <v>2257.0493612580003</v>
      </c>
    </row>
    <row r="161" spans="1:45" x14ac:dyDescent="0.35">
      <c r="A161" t="str">
        <f t="shared" si="16"/>
        <v>BACON LANE SURGERYHarrow East PCNHarrowE84014Dec9</v>
      </c>
      <c r="B161" s="41" t="s">
        <v>718</v>
      </c>
      <c r="C161" s="41" t="s">
        <v>620</v>
      </c>
      <c r="D161" s="41" t="s">
        <v>26</v>
      </c>
      <c r="E161" s="41" t="s">
        <v>28</v>
      </c>
      <c r="F161" s="41" t="s">
        <v>28</v>
      </c>
      <c r="G161" s="41" t="s">
        <v>764</v>
      </c>
      <c r="H161" s="41">
        <v>9</v>
      </c>
      <c r="I161" s="41">
        <v>8810.6274470677799</v>
      </c>
      <c r="J161" s="41">
        <v>12909</v>
      </c>
      <c r="K161" s="41">
        <v>2731</v>
      </c>
      <c r="L161" s="41">
        <v>256.88909999999998</v>
      </c>
      <c r="M161" s="41">
        <v>54.346900000000005</v>
      </c>
      <c r="N161" s="41"/>
      <c r="O161" s="41"/>
      <c r="P161" s="41"/>
      <c r="Q161" s="41"/>
      <c r="R161" s="41">
        <v>0</v>
      </c>
      <c r="S161" s="41">
        <v>0</v>
      </c>
      <c r="T161" s="41"/>
      <c r="U161" s="41"/>
      <c r="V161" s="41">
        <v>15640</v>
      </c>
      <c r="W161" s="41">
        <v>311.23599999999999</v>
      </c>
      <c r="X161" s="41"/>
      <c r="Y161" s="41"/>
      <c r="Z161" s="6">
        <f>0</f>
        <v>0</v>
      </c>
      <c r="AA161" s="6">
        <f t="shared" si="17"/>
        <v>311.23599999999999</v>
      </c>
      <c r="AB161" t="e">
        <f>IF(ISBLANK(Table1[[#This Row],[FY2425_Cost]])=TRUE,#N/A,Table1[[#This Row],[FY2425_Cost]])</f>
        <v>#N/A</v>
      </c>
      <c r="AC161" s="6" t="e">
        <f t="shared" si="18"/>
        <v>#N/A</v>
      </c>
      <c r="AD161" s="6" t="e">
        <f>SUMIFS($AB$3:AB161,$B$3:B161,B161)</f>
        <v>#N/A</v>
      </c>
      <c r="AE161" s="6">
        <f t="shared" si="19"/>
        <v>3964.7823511805009</v>
      </c>
      <c r="AF161" s="6">
        <f t="shared" si="20"/>
        <v>3964.7823511805009</v>
      </c>
      <c r="AG161" s="6">
        <f>VLOOKUP(Table1[[#This Row],[PracticeCode]],$AP$3:$AS$345,4,FALSE)</f>
        <v>3964.7823511805009</v>
      </c>
      <c r="AH161" s="27">
        <f t="shared" si="21"/>
        <v>288107.5175191164</v>
      </c>
      <c r="AI161" s="6" t="e">
        <f t="shared" si="22"/>
        <v>#N/A</v>
      </c>
      <c r="AP161" s="2" t="s">
        <v>131</v>
      </c>
      <c r="AQ161" s="41">
        <v>4571.5712835571203</v>
      </c>
      <c r="AR161" s="41">
        <v>0</v>
      </c>
      <c r="AS161">
        <f t="shared" si="23"/>
        <v>4571.5712835571203</v>
      </c>
    </row>
    <row r="162" spans="1:45" x14ac:dyDescent="0.35">
      <c r="A162" t="str">
        <f t="shared" si="16"/>
        <v>BACON LANE SURGERYHarrow East PCNHarrowE84014Feb11</v>
      </c>
      <c r="B162" s="41" t="s">
        <v>718</v>
      </c>
      <c r="C162" s="41" t="s">
        <v>620</v>
      </c>
      <c r="D162" s="41" t="s">
        <v>26</v>
      </c>
      <c r="E162" s="41" t="s">
        <v>28</v>
      </c>
      <c r="F162" s="41" t="s">
        <v>28</v>
      </c>
      <c r="G162" s="41" t="s">
        <v>766</v>
      </c>
      <c r="H162" s="41">
        <v>11</v>
      </c>
      <c r="I162" s="41">
        <v>8810.6274470677799</v>
      </c>
      <c r="J162" s="41">
        <v>20793</v>
      </c>
      <c r="K162" s="41">
        <v>2657</v>
      </c>
      <c r="L162" s="41">
        <v>413.78070000000002</v>
      </c>
      <c r="M162" s="41">
        <v>52.874300000000005</v>
      </c>
      <c r="N162" s="41"/>
      <c r="O162" s="41"/>
      <c r="P162" s="41"/>
      <c r="Q162" s="41"/>
      <c r="R162" s="41">
        <v>0</v>
      </c>
      <c r="S162" s="41">
        <v>0</v>
      </c>
      <c r="T162" s="41"/>
      <c r="U162" s="41"/>
      <c r="V162" s="41">
        <v>23450</v>
      </c>
      <c r="W162" s="41">
        <v>466.65500000000003</v>
      </c>
      <c r="X162" s="41"/>
      <c r="Y162" s="41"/>
      <c r="Z162" s="6">
        <f>0</f>
        <v>0</v>
      </c>
      <c r="AA162" s="6">
        <f t="shared" si="17"/>
        <v>466.65500000000003</v>
      </c>
      <c r="AB162" t="e">
        <f>IF(ISBLANK(Table1[[#This Row],[FY2425_Cost]])=TRUE,#N/A,Table1[[#This Row],[FY2425_Cost]])</f>
        <v>#N/A</v>
      </c>
      <c r="AC162" s="6" t="e">
        <f t="shared" si="18"/>
        <v>#N/A</v>
      </c>
      <c r="AD162" s="6" t="e">
        <f>SUMIFS($AB$3:AB162,$B$3:B162,B162)</f>
        <v>#N/A</v>
      </c>
      <c r="AE162" s="6">
        <f t="shared" si="19"/>
        <v>3964.7823511805009</v>
      </c>
      <c r="AF162" s="6">
        <f t="shared" si="20"/>
        <v>3964.7823511805009</v>
      </c>
      <c r="AG162" s="6">
        <f>VLOOKUP(Table1[[#This Row],[PracticeCode]],$AP$3:$AS$345,4,FALSE)</f>
        <v>3964.7823511805009</v>
      </c>
      <c r="AH162" s="27">
        <f t="shared" si="21"/>
        <v>288107.5175191164</v>
      </c>
      <c r="AI162" s="6" t="e">
        <f t="shared" si="22"/>
        <v>#N/A</v>
      </c>
      <c r="AP162" s="2" t="s">
        <v>308</v>
      </c>
      <c r="AQ162" s="41">
        <v>3559.1296699961053</v>
      </c>
      <c r="AR162" s="41">
        <v>0</v>
      </c>
      <c r="AS162">
        <f t="shared" si="23"/>
        <v>3559.1296699961053</v>
      </c>
    </row>
    <row r="163" spans="1:45" x14ac:dyDescent="0.35">
      <c r="A163" t="str">
        <f t="shared" si="16"/>
        <v>BACON LANE SURGERYHarrow East PCNHarrowE84014Jan10</v>
      </c>
      <c r="B163" s="41" t="s">
        <v>718</v>
      </c>
      <c r="C163" s="41" t="s">
        <v>620</v>
      </c>
      <c r="D163" s="41" t="s">
        <v>26</v>
      </c>
      <c r="E163" s="41" t="s">
        <v>28</v>
      </c>
      <c r="F163" s="41" t="s">
        <v>28</v>
      </c>
      <c r="G163" s="41" t="s">
        <v>765</v>
      </c>
      <c r="H163" s="41">
        <v>10</v>
      </c>
      <c r="I163" s="41">
        <v>8810.6274470677799</v>
      </c>
      <c r="J163" s="41">
        <v>23706</v>
      </c>
      <c r="K163" s="41">
        <v>5726</v>
      </c>
      <c r="L163" s="41">
        <v>471.74940000000004</v>
      </c>
      <c r="M163" s="41">
        <v>113.9474</v>
      </c>
      <c r="N163" s="41"/>
      <c r="O163" s="41"/>
      <c r="P163" s="41"/>
      <c r="Q163" s="41"/>
      <c r="R163" s="41">
        <v>0</v>
      </c>
      <c r="S163" s="41">
        <v>0</v>
      </c>
      <c r="T163" s="41"/>
      <c r="U163" s="41"/>
      <c r="V163" s="41">
        <v>29432</v>
      </c>
      <c r="W163" s="41">
        <v>585.69680000000005</v>
      </c>
      <c r="X163" s="41"/>
      <c r="Y163" s="41"/>
      <c r="Z163" s="6">
        <f>0</f>
        <v>0</v>
      </c>
      <c r="AA163" s="6">
        <f t="shared" si="17"/>
        <v>585.69680000000005</v>
      </c>
      <c r="AB163" t="e">
        <f>IF(ISBLANK(Table1[[#This Row],[FY2425_Cost]])=TRUE,#N/A,Table1[[#This Row],[FY2425_Cost]])</f>
        <v>#N/A</v>
      </c>
      <c r="AC163" s="6" t="e">
        <f t="shared" si="18"/>
        <v>#N/A</v>
      </c>
      <c r="AD163" s="6" t="e">
        <f>SUMIFS($AB$3:AB163,$B$3:B163,B163)</f>
        <v>#N/A</v>
      </c>
      <c r="AE163" s="6">
        <f t="shared" si="19"/>
        <v>3964.7823511805009</v>
      </c>
      <c r="AF163" s="6">
        <f t="shared" si="20"/>
        <v>3964.7823511805009</v>
      </c>
      <c r="AG163" s="6">
        <f>VLOOKUP(Table1[[#This Row],[PracticeCode]],$AP$3:$AS$345,4,FALSE)</f>
        <v>3964.7823511805009</v>
      </c>
      <c r="AH163" s="27">
        <f t="shared" si="21"/>
        <v>288107.5175191164</v>
      </c>
      <c r="AI163" s="6" t="e">
        <f t="shared" si="22"/>
        <v>#N/A</v>
      </c>
      <c r="AP163" s="2" t="s">
        <v>264</v>
      </c>
      <c r="AQ163" s="41">
        <v>5174.6841656391143</v>
      </c>
      <c r="AR163" s="41">
        <v>0</v>
      </c>
      <c r="AS163">
        <f t="shared" si="23"/>
        <v>5174.6841656391143</v>
      </c>
    </row>
    <row r="164" spans="1:45" x14ac:dyDescent="0.35">
      <c r="A164" t="str">
        <f t="shared" si="16"/>
        <v>BACON LANE SURGERYHarrow East PCNHarrowE84014Jul4</v>
      </c>
      <c r="B164" s="41" t="s">
        <v>718</v>
      </c>
      <c r="C164" s="41" t="s">
        <v>620</v>
      </c>
      <c r="D164" s="41" t="s">
        <v>26</v>
      </c>
      <c r="E164" s="41" t="s">
        <v>28</v>
      </c>
      <c r="F164" s="41" t="s">
        <v>28</v>
      </c>
      <c r="G164" s="41" t="s">
        <v>759</v>
      </c>
      <c r="H164" s="41">
        <v>4</v>
      </c>
      <c r="I164" s="41">
        <v>8810.6274470677799</v>
      </c>
      <c r="J164" s="41">
        <v>15718</v>
      </c>
      <c r="K164" s="41">
        <v>1216</v>
      </c>
      <c r="L164" s="41">
        <v>290.78299999999996</v>
      </c>
      <c r="M164" s="41">
        <v>22.495999999999999</v>
      </c>
      <c r="N164" s="41">
        <v>16816</v>
      </c>
      <c r="O164" s="41">
        <v>2716</v>
      </c>
      <c r="P164" s="41">
        <v>334.63839999999999</v>
      </c>
      <c r="Q164" s="41">
        <v>54.048400000000001</v>
      </c>
      <c r="R164" s="41">
        <v>3990</v>
      </c>
      <c r="S164" s="41">
        <v>71.421000000000006</v>
      </c>
      <c r="T164" s="41">
        <v>0</v>
      </c>
      <c r="U164" s="41">
        <v>0</v>
      </c>
      <c r="V164" s="41">
        <v>20924</v>
      </c>
      <c r="W164" s="41">
        <v>384.69999999999993</v>
      </c>
      <c r="X164" s="41">
        <v>19532</v>
      </c>
      <c r="Y164" s="41">
        <v>388.68680000000001</v>
      </c>
      <c r="Z164" s="6">
        <f>0</f>
        <v>0</v>
      </c>
      <c r="AA164" s="6">
        <f t="shared" si="17"/>
        <v>384.69999999999993</v>
      </c>
      <c r="AB164">
        <f>IF(ISBLANK(Table1[[#This Row],[FY2425_Cost]])=TRUE,#N/A,Table1[[#This Row],[FY2425_Cost]])</f>
        <v>388.68680000000001</v>
      </c>
      <c r="AC164" s="6">
        <f t="shared" si="18"/>
        <v>3.9868000000000734</v>
      </c>
      <c r="AD164" s="6" t="e">
        <f>SUMIFS($AB$3:AB164,$B$3:B164,B164)</f>
        <v>#N/A</v>
      </c>
      <c r="AE164" s="6">
        <f t="shared" si="19"/>
        <v>3964.7823511805009</v>
      </c>
      <c r="AF164" s="6">
        <f t="shared" si="20"/>
        <v>3964.7823511805009</v>
      </c>
      <c r="AG164" s="6">
        <f>VLOOKUP(Table1[[#This Row],[PracticeCode]],$AP$3:$AS$345,4,FALSE)</f>
        <v>3964.7823511805009</v>
      </c>
      <c r="AH164" s="27">
        <f t="shared" si="21"/>
        <v>288107.5175191164</v>
      </c>
      <c r="AI164" s="6" t="e">
        <f t="shared" si="22"/>
        <v>#N/A</v>
      </c>
      <c r="AP164" s="2" t="s">
        <v>341</v>
      </c>
      <c r="AQ164" s="41">
        <v>2714.2149041277257</v>
      </c>
      <c r="AR164" s="41">
        <v>0</v>
      </c>
      <c r="AS164">
        <f t="shared" si="23"/>
        <v>2714.2149041277257</v>
      </c>
    </row>
    <row r="165" spans="1:45" x14ac:dyDescent="0.35">
      <c r="A165" t="str">
        <f t="shared" si="16"/>
        <v>BACON LANE SURGERYHarrow East PCNHarrowE84014Jun3</v>
      </c>
      <c r="B165" s="41" t="s">
        <v>718</v>
      </c>
      <c r="C165" s="41" t="s">
        <v>620</v>
      </c>
      <c r="D165" s="41" t="s">
        <v>26</v>
      </c>
      <c r="E165" s="41" t="s">
        <v>28</v>
      </c>
      <c r="F165" s="41" t="s">
        <v>28</v>
      </c>
      <c r="G165" s="41" t="s">
        <v>758</v>
      </c>
      <c r="H165" s="41">
        <v>3</v>
      </c>
      <c r="I165" s="41">
        <v>8810.6274470677799</v>
      </c>
      <c r="J165" s="41">
        <v>16354</v>
      </c>
      <c r="K165" s="41">
        <v>1053</v>
      </c>
      <c r="L165" s="41">
        <v>302.54899999999998</v>
      </c>
      <c r="M165" s="41">
        <v>19.480499999999999</v>
      </c>
      <c r="N165" s="41">
        <v>19599</v>
      </c>
      <c r="O165" s="41">
        <v>3719</v>
      </c>
      <c r="P165" s="41">
        <v>390.02010000000001</v>
      </c>
      <c r="Q165" s="41">
        <v>74.008099999999999</v>
      </c>
      <c r="R165" s="41">
        <v>4376</v>
      </c>
      <c r="S165" s="41">
        <v>78.330399999999997</v>
      </c>
      <c r="T165" s="41">
        <v>0</v>
      </c>
      <c r="U165" s="41">
        <v>0</v>
      </c>
      <c r="V165" s="41">
        <v>21783</v>
      </c>
      <c r="W165" s="41">
        <v>400.35989999999998</v>
      </c>
      <c r="X165" s="41">
        <v>23318</v>
      </c>
      <c r="Y165" s="41">
        <v>464.02820000000003</v>
      </c>
      <c r="Z165" s="6">
        <f>0</f>
        <v>0</v>
      </c>
      <c r="AA165" s="6">
        <f t="shared" si="17"/>
        <v>400.35989999999998</v>
      </c>
      <c r="AB165">
        <f>IF(ISBLANK(Table1[[#This Row],[FY2425_Cost]])=TRUE,#N/A,Table1[[#This Row],[FY2425_Cost]])</f>
        <v>464.02820000000003</v>
      </c>
      <c r="AC165" s="6">
        <f t="shared" si="18"/>
        <v>63.668300000000045</v>
      </c>
      <c r="AD165" s="6" t="e">
        <f>SUMIFS($AB$3:AB165,$B$3:B165,B165)</f>
        <v>#N/A</v>
      </c>
      <c r="AE165" s="6">
        <f t="shared" si="19"/>
        <v>3964.7823511805009</v>
      </c>
      <c r="AF165" s="6">
        <f t="shared" si="20"/>
        <v>3964.7823511805009</v>
      </c>
      <c r="AG165" s="6">
        <f>VLOOKUP(Table1[[#This Row],[PracticeCode]],$AP$3:$AS$345,4,FALSE)</f>
        <v>3964.7823511805009</v>
      </c>
      <c r="AH165" s="27">
        <f t="shared" si="21"/>
        <v>288107.5175191164</v>
      </c>
      <c r="AI165" s="6" t="e">
        <f t="shared" si="22"/>
        <v>#N/A</v>
      </c>
      <c r="AP165" s="2" t="s">
        <v>68</v>
      </c>
      <c r="AQ165" s="41">
        <v>1805.1807851073854</v>
      </c>
      <c r="AR165" s="41">
        <v>0</v>
      </c>
      <c r="AS165">
        <f t="shared" si="23"/>
        <v>1805.1807851073854</v>
      </c>
    </row>
    <row r="166" spans="1:45" x14ac:dyDescent="0.35">
      <c r="A166" t="str">
        <f t="shared" si="16"/>
        <v>BACON LANE SURGERYHarrow East PCNHarrowE84014Mar12</v>
      </c>
      <c r="B166" s="41" t="s">
        <v>718</v>
      </c>
      <c r="C166" s="41" t="s">
        <v>620</v>
      </c>
      <c r="D166" s="41" t="s">
        <v>26</v>
      </c>
      <c r="E166" s="41" t="s">
        <v>28</v>
      </c>
      <c r="F166" s="41" t="s">
        <v>28</v>
      </c>
      <c r="G166" s="41" t="s">
        <v>767</v>
      </c>
      <c r="H166" s="41">
        <v>12</v>
      </c>
      <c r="I166" s="41">
        <v>8810.6274470677799</v>
      </c>
      <c r="J166" s="41">
        <v>21675</v>
      </c>
      <c r="K166" s="41">
        <v>1573</v>
      </c>
      <c r="L166" s="41">
        <v>431.33250000000004</v>
      </c>
      <c r="M166" s="41">
        <v>31.302700000000002</v>
      </c>
      <c r="N166" s="41"/>
      <c r="O166" s="41"/>
      <c r="P166" s="41"/>
      <c r="Q166" s="41"/>
      <c r="R166" s="41">
        <v>0</v>
      </c>
      <c r="S166" s="41">
        <v>0</v>
      </c>
      <c r="T166" s="41"/>
      <c r="U166" s="41"/>
      <c r="V166" s="41">
        <v>23248</v>
      </c>
      <c r="W166" s="41">
        <v>462.63520000000005</v>
      </c>
      <c r="X166" s="41"/>
      <c r="Y166" s="41"/>
      <c r="Z166" s="6">
        <f>0</f>
        <v>0</v>
      </c>
      <c r="AA166" s="6">
        <f t="shared" si="17"/>
        <v>462.63520000000005</v>
      </c>
      <c r="AB166" t="e">
        <f>IF(ISBLANK(Table1[[#This Row],[FY2425_Cost]])=TRUE,#N/A,Table1[[#This Row],[FY2425_Cost]])</f>
        <v>#N/A</v>
      </c>
      <c r="AC166" s="6" t="e">
        <f t="shared" si="18"/>
        <v>#N/A</v>
      </c>
      <c r="AD166" s="6" t="e">
        <f>SUMIFS($AB$3:AB166,$B$3:B166,B166)</f>
        <v>#N/A</v>
      </c>
      <c r="AE166" s="6">
        <f t="shared" si="19"/>
        <v>3964.7823511805009</v>
      </c>
      <c r="AF166" s="6">
        <f t="shared" si="20"/>
        <v>3964.7823511805009</v>
      </c>
      <c r="AG166" s="6">
        <f>VLOOKUP(Table1[[#This Row],[PracticeCode]],$AP$3:$AS$345,4,FALSE)</f>
        <v>3964.7823511805009</v>
      </c>
      <c r="AH166" s="27">
        <f t="shared" si="21"/>
        <v>288107.5175191164</v>
      </c>
      <c r="AI166" s="6" t="e">
        <f t="shared" si="22"/>
        <v>#N/A</v>
      </c>
      <c r="AP166" s="2" t="s">
        <v>405</v>
      </c>
      <c r="AQ166" s="41">
        <v>2467.3797304563918</v>
      </c>
      <c r="AR166" s="41">
        <v>0</v>
      </c>
      <c r="AS166">
        <f t="shared" si="23"/>
        <v>2467.3797304563918</v>
      </c>
    </row>
    <row r="167" spans="1:45" x14ac:dyDescent="0.35">
      <c r="A167" t="str">
        <f t="shared" si="16"/>
        <v>BACON LANE SURGERYHarrow East PCNHarrowE84014May2</v>
      </c>
      <c r="B167" s="41" t="s">
        <v>718</v>
      </c>
      <c r="C167" s="41" t="s">
        <v>620</v>
      </c>
      <c r="D167" s="41" t="s">
        <v>26</v>
      </c>
      <c r="E167" s="41" t="s">
        <v>28</v>
      </c>
      <c r="F167" s="41" t="s">
        <v>28</v>
      </c>
      <c r="G167" s="41" t="s">
        <v>757</v>
      </c>
      <c r="H167" s="41">
        <v>2</v>
      </c>
      <c r="I167" s="41">
        <v>8810.6274470677799</v>
      </c>
      <c r="J167" s="41">
        <v>16269</v>
      </c>
      <c r="K167" s="41">
        <v>710</v>
      </c>
      <c r="L167" s="41">
        <v>300.97649999999999</v>
      </c>
      <c r="M167" s="41">
        <v>13.135</v>
      </c>
      <c r="N167" s="41">
        <v>13698</v>
      </c>
      <c r="O167" s="41">
        <v>5080</v>
      </c>
      <c r="P167" s="41">
        <v>272.59020000000004</v>
      </c>
      <c r="Q167" s="41">
        <v>101.092</v>
      </c>
      <c r="R167" s="41">
        <v>3994</v>
      </c>
      <c r="S167" s="41">
        <v>71.492599999999996</v>
      </c>
      <c r="T167" s="41">
        <v>0</v>
      </c>
      <c r="U167" s="41">
        <v>0</v>
      </c>
      <c r="V167" s="41">
        <v>20973</v>
      </c>
      <c r="W167" s="41">
        <v>385.60409999999996</v>
      </c>
      <c r="X167" s="41">
        <v>18778</v>
      </c>
      <c r="Y167" s="41">
        <v>373.68220000000002</v>
      </c>
      <c r="Z167" s="6">
        <f>0</f>
        <v>0</v>
      </c>
      <c r="AA167" s="6">
        <f t="shared" si="17"/>
        <v>385.60409999999996</v>
      </c>
      <c r="AB167">
        <f>IF(ISBLANK(Table1[[#This Row],[FY2425_Cost]])=TRUE,#N/A,Table1[[#This Row],[FY2425_Cost]])</f>
        <v>373.68220000000002</v>
      </c>
      <c r="AC167" s="6">
        <f t="shared" si="18"/>
        <v>-11.921899999999937</v>
      </c>
      <c r="AD167" s="6" t="e">
        <f>SUMIFS($AB$3:AB167,$B$3:B167,B167)</f>
        <v>#N/A</v>
      </c>
      <c r="AE167" s="6">
        <f t="shared" si="19"/>
        <v>3964.7823511805009</v>
      </c>
      <c r="AF167" s="6">
        <f t="shared" si="20"/>
        <v>3964.7823511805009</v>
      </c>
      <c r="AG167" s="6">
        <f>VLOOKUP(Table1[[#This Row],[PracticeCode]],$AP$3:$AS$345,4,FALSE)</f>
        <v>3964.7823511805009</v>
      </c>
      <c r="AH167" s="27">
        <f t="shared" si="21"/>
        <v>288107.5175191164</v>
      </c>
      <c r="AI167" s="6" t="e">
        <f t="shared" si="22"/>
        <v>#N/A</v>
      </c>
      <c r="AP167" s="2" t="s">
        <v>45</v>
      </c>
      <c r="AQ167" s="41">
        <v>3970.4607421531923</v>
      </c>
      <c r="AR167" s="41">
        <v>0</v>
      </c>
      <c r="AS167">
        <f t="shared" si="23"/>
        <v>3970.4607421531923</v>
      </c>
    </row>
    <row r="168" spans="1:45" x14ac:dyDescent="0.35">
      <c r="A168" t="str">
        <f t="shared" si="16"/>
        <v>BACON LANE SURGERYHarrow East PCNHarrowE84014Nov8</v>
      </c>
      <c r="B168" s="41" t="s">
        <v>718</v>
      </c>
      <c r="C168" s="41" t="s">
        <v>620</v>
      </c>
      <c r="D168" s="41" t="s">
        <v>26</v>
      </c>
      <c r="E168" s="41" t="s">
        <v>28</v>
      </c>
      <c r="F168" s="41" t="s">
        <v>28</v>
      </c>
      <c r="G168" s="41" t="s">
        <v>763</v>
      </c>
      <c r="H168" s="41">
        <v>8</v>
      </c>
      <c r="I168" s="41">
        <v>8810.6274470677799</v>
      </c>
      <c r="J168" s="41">
        <v>18794</v>
      </c>
      <c r="K168" s="41">
        <v>5017</v>
      </c>
      <c r="L168" s="41">
        <v>374.00060000000002</v>
      </c>
      <c r="M168" s="41">
        <v>99.838300000000004</v>
      </c>
      <c r="N168" s="41"/>
      <c r="O168" s="41"/>
      <c r="P168" s="41"/>
      <c r="Q168" s="41"/>
      <c r="R168" s="41">
        <v>525</v>
      </c>
      <c r="S168" s="41">
        <v>9.3975000000000009</v>
      </c>
      <c r="T168" s="41"/>
      <c r="U168" s="41"/>
      <c r="V168" s="41">
        <v>24336</v>
      </c>
      <c r="W168" s="41">
        <v>483.2364</v>
      </c>
      <c r="X168" s="41"/>
      <c r="Y168" s="41"/>
      <c r="Z168" s="6">
        <f>0</f>
        <v>0</v>
      </c>
      <c r="AA168" s="6">
        <f t="shared" si="17"/>
        <v>483.2364</v>
      </c>
      <c r="AB168" t="e">
        <f>IF(ISBLANK(Table1[[#This Row],[FY2425_Cost]])=TRUE,#N/A,Table1[[#This Row],[FY2425_Cost]])</f>
        <v>#N/A</v>
      </c>
      <c r="AC168" s="6" t="e">
        <f t="shared" si="18"/>
        <v>#N/A</v>
      </c>
      <c r="AD168" s="6" t="e">
        <f>SUMIFS($AB$3:AB168,$B$3:B168,B168)</f>
        <v>#N/A</v>
      </c>
      <c r="AE168" s="6">
        <f t="shared" si="19"/>
        <v>3964.7823511805009</v>
      </c>
      <c r="AF168" s="6">
        <f t="shared" si="20"/>
        <v>3964.7823511805009</v>
      </c>
      <c r="AG168" s="6">
        <f>VLOOKUP(Table1[[#This Row],[PracticeCode]],$AP$3:$AS$345,4,FALSE)</f>
        <v>3964.7823511805009</v>
      </c>
      <c r="AH168" s="27">
        <f t="shared" si="21"/>
        <v>288107.5175191164</v>
      </c>
      <c r="AI168" s="6" t="e">
        <f t="shared" si="22"/>
        <v>#N/A</v>
      </c>
      <c r="AP168" s="2" t="s">
        <v>14</v>
      </c>
      <c r="AQ168" s="41">
        <v>1076.778277077834</v>
      </c>
      <c r="AR168" s="41">
        <v>0</v>
      </c>
      <c r="AS168">
        <f t="shared" si="23"/>
        <v>1076.778277077834</v>
      </c>
    </row>
    <row r="169" spans="1:45" x14ac:dyDescent="0.35">
      <c r="A169" t="str">
        <f t="shared" si="16"/>
        <v>BACON LANE SURGERYHarrow East PCNHarrowE84014Oct7</v>
      </c>
      <c r="B169" s="41" t="s">
        <v>718</v>
      </c>
      <c r="C169" s="41" t="s">
        <v>620</v>
      </c>
      <c r="D169" s="41" t="s">
        <v>26</v>
      </c>
      <c r="E169" s="41" t="s">
        <v>28</v>
      </c>
      <c r="F169" s="41" t="s">
        <v>28</v>
      </c>
      <c r="G169" s="41" t="s">
        <v>762</v>
      </c>
      <c r="H169" s="41">
        <v>7</v>
      </c>
      <c r="I169" s="41">
        <v>8810.6274470677799</v>
      </c>
      <c r="J169" s="41">
        <v>20491</v>
      </c>
      <c r="K169" s="41">
        <v>49006</v>
      </c>
      <c r="L169" s="41">
        <v>407.77090000000004</v>
      </c>
      <c r="M169" s="41">
        <v>975.21940000000006</v>
      </c>
      <c r="N169" s="41">
        <v>0</v>
      </c>
      <c r="O169" s="41">
        <v>11703</v>
      </c>
      <c r="P169" s="41">
        <v>0</v>
      </c>
      <c r="Q169" s="41">
        <v>263.3175</v>
      </c>
      <c r="R169" s="41">
        <v>5300</v>
      </c>
      <c r="S169" s="41">
        <v>94.87</v>
      </c>
      <c r="T169" s="41">
        <v>0</v>
      </c>
      <c r="U169" s="41">
        <v>0</v>
      </c>
      <c r="V169" s="41">
        <v>74797</v>
      </c>
      <c r="W169" s="41">
        <v>1477.8603000000003</v>
      </c>
      <c r="X169" s="41">
        <v>11703</v>
      </c>
      <c r="Y169" s="41">
        <v>263.3175</v>
      </c>
      <c r="Z169" s="6">
        <f>0</f>
        <v>0</v>
      </c>
      <c r="AA169" s="6">
        <f t="shared" si="17"/>
        <v>1477.8603000000003</v>
      </c>
      <c r="AB169">
        <f>IF(ISBLANK(Table1[[#This Row],[FY2425_Cost]])=TRUE,#N/A,Table1[[#This Row],[FY2425_Cost]])</f>
        <v>263.3175</v>
      </c>
      <c r="AC169" s="6">
        <f t="shared" si="18"/>
        <v>-1214.5428000000002</v>
      </c>
      <c r="AD169" s="6" t="e">
        <f>SUMIFS($AB$3:AB169,$B$3:B169,B169)</f>
        <v>#N/A</v>
      </c>
      <c r="AE169" s="6">
        <f t="shared" si="19"/>
        <v>3964.7823511805009</v>
      </c>
      <c r="AF169" s="6">
        <f t="shared" si="20"/>
        <v>3964.7823511805009</v>
      </c>
      <c r="AG169" s="6">
        <f>VLOOKUP(Table1[[#This Row],[PracticeCode]],$AP$3:$AS$345,4,FALSE)</f>
        <v>3964.7823511805009</v>
      </c>
      <c r="AH169" s="27">
        <f t="shared" si="21"/>
        <v>288107.5175191164</v>
      </c>
      <c r="AI169" s="6" t="e">
        <f t="shared" si="22"/>
        <v>#N/A</v>
      </c>
      <c r="AP169" s="2" t="s">
        <v>278</v>
      </c>
      <c r="AQ169" s="41">
        <v>1140.7630847363505</v>
      </c>
      <c r="AR169" s="41">
        <v>0</v>
      </c>
      <c r="AS169">
        <f t="shared" si="23"/>
        <v>1140.7630847363505</v>
      </c>
    </row>
    <row r="170" spans="1:45" x14ac:dyDescent="0.35">
      <c r="A170" t="str">
        <f t="shared" si="16"/>
        <v>BACON LANE SURGERYHarrow East PCNHarrowE84014Sep6</v>
      </c>
      <c r="B170" s="41" t="s">
        <v>718</v>
      </c>
      <c r="C170" s="41" t="s">
        <v>620</v>
      </c>
      <c r="D170" s="41" t="s">
        <v>26</v>
      </c>
      <c r="E170" s="41" t="s">
        <v>28</v>
      </c>
      <c r="F170" s="41" t="s">
        <v>28</v>
      </c>
      <c r="G170" s="41" t="s">
        <v>761</v>
      </c>
      <c r="H170" s="41">
        <v>6</v>
      </c>
      <c r="I170" s="41">
        <v>8810.6274470677799</v>
      </c>
      <c r="J170" s="41">
        <v>19370</v>
      </c>
      <c r="K170" s="41">
        <v>13414</v>
      </c>
      <c r="L170" s="41">
        <v>385.46300000000002</v>
      </c>
      <c r="M170" s="41">
        <v>266.93860000000001</v>
      </c>
      <c r="N170" s="41">
        <v>19138</v>
      </c>
      <c r="O170" s="41">
        <v>7978</v>
      </c>
      <c r="P170" s="41">
        <v>430.60499999999996</v>
      </c>
      <c r="Q170" s="41">
        <v>179.505</v>
      </c>
      <c r="R170" s="41">
        <v>5220</v>
      </c>
      <c r="S170" s="41">
        <v>93.438000000000002</v>
      </c>
      <c r="T170" s="41">
        <v>0</v>
      </c>
      <c r="U170" s="41">
        <v>0</v>
      </c>
      <c r="V170" s="41">
        <v>38004</v>
      </c>
      <c r="W170" s="41">
        <v>745.83960000000002</v>
      </c>
      <c r="X170" s="41">
        <v>27116</v>
      </c>
      <c r="Y170" s="41">
        <v>610.1099999999999</v>
      </c>
      <c r="Z170" s="6">
        <f>0</f>
        <v>0</v>
      </c>
      <c r="AA170" s="6">
        <f t="shared" si="17"/>
        <v>745.83960000000002</v>
      </c>
      <c r="AB170">
        <f>IF(ISBLANK(Table1[[#This Row],[FY2425_Cost]])=TRUE,#N/A,Table1[[#This Row],[FY2425_Cost]])</f>
        <v>610.1099999999999</v>
      </c>
      <c r="AC170" s="6">
        <f t="shared" si="18"/>
        <v>-135.72960000000012</v>
      </c>
      <c r="AD170" s="6" t="e">
        <f>SUMIFS($AB$3:AB170,$B$3:B170,B170)</f>
        <v>#N/A</v>
      </c>
      <c r="AE170" s="6">
        <f t="shared" si="19"/>
        <v>3964.7823511805009</v>
      </c>
      <c r="AF170" s="6">
        <f t="shared" si="20"/>
        <v>3964.7823511805009</v>
      </c>
      <c r="AG170" s="6">
        <f>VLOOKUP(Table1[[#This Row],[PracticeCode]],$AP$3:$AS$345,4,FALSE)</f>
        <v>3964.7823511805009</v>
      </c>
      <c r="AH170" s="27">
        <f t="shared" si="21"/>
        <v>288107.5175191164</v>
      </c>
      <c r="AI170" s="6" t="e">
        <f t="shared" si="22"/>
        <v>#N/A</v>
      </c>
      <c r="AP170" s="2" t="s">
        <v>94</v>
      </c>
      <c r="AQ170" s="41">
        <v>3481.6681791857745</v>
      </c>
      <c r="AR170" s="41">
        <v>0</v>
      </c>
      <c r="AS170">
        <f t="shared" si="23"/>
        <v>3481.6681791857745</v>
      </c>
    </row>
    <row r="171" spans="1:45" x14ac:dyDescent="0.35">
      <c r="A171" t="str">
        <f t="shared" si="16"/>
        <v>Barlby Surgery (AT Medics)Inclusive HealthWest LondonY01011Apr1</v>
      </c>
      <c r="B171" s="41" t="s">
        <v>713</v>
      </c>
      <c r="C171" s="41" t="s">
        <v>483</v>
      </c>
      <c r="D171" s="41" t="s">
        <v>29</v>
      </c>
      <c r="E171" s="41" t="s">
        <v>30</v>
      </c>
      <c r="F171" s="41" t="s">
        <v>30</v>
      </c>
      <c r="G171" s="41" t="s">
        <v>756</v>
      </c>
      <c r="H171" s="41">
        <v>1</v>
      </c>
      <c r="I171" s="41">
        <v>11510.2392596393</v>
      </c>
      <c r="J171" s="41">
        <v>14227</v>
      </c>
      <c r="K171" s="41">
        <v>0</v>
      </c>
      <c r="L171" s="41">
        <v>263.1995</v>
      </c>
      <c r="M171" s="41">
        <v>0</v>
      </c>
      <c r="N171" s="41">
        <v>14206</v>
      </c>
      <c r="O171" s="41">
        <v>1659</v>
      </c>
      <c r="P171" s="41">
        <v>282.69940000000003</v>
      </c>
      <c r="Q171" s="41">
        <v>33.014099999999999</v>
      </c>
      <c r="R171" s="41">
        <v>41394</v>
      </c>
      <c r="S171" s="41">
        <v>740.95259999999996</v>
      </c>
      <c r="T171" s="41">
        <v>3856</v>
      </c>
      <c r="U171" s="41">
        <v>84.831999999999994</v>
      </c>
      <c r="V171" s="41">
        <v>55621</v>
      </c>
      <c r="W171" s="41">
        <v>1004.1521</v>
      </c>
      <c r="X171" s="41">
        <v>19721</v>
      </c>
      <c r="Y171" s="41">
        <v>400.5455</v>
      </c>
      <c r="Z171" s="6">
        <f>0</f>
        <v>0</v>
      </c>
      <c r="AA171" s="6">
        <f t="shared" si="17"/>
        <v>1004.1521</v>
      </c>
      <c r="AB171">
        <f>IF(ISBLANK(Table1[[#This Row],[FY2425_Cost]])=TRUE,#N/A,Table1[[#This Row],[FY2425_Cost]])</f>
        <v>400.5455</v>
      </c>
      <c r="AC171" s="6">
        <f t="shared" si="18"/>
        <v>-603.60660000000007</v>
      </c>
      <c r="AD171" s="6">
        <f>SUMIFS($AB$3:AB171,$B$3:B171,B171)</f>
        <v>400.5455</v>
      </c>
      <c r="AE171" s="6">
        <f t="shared" si="19"/>
        <v>5179.6076668376854</v>
      </c>
      <c r="AF171" s="6">
        <f t="shared" si="20"/>
        <v>5179.6076668376854</v>
      </c>
      <c r="AG171" s="6">
        <f>VLOOKUP(Table1[[#This Row],[PracticeCode]],$AP$3:$AS$345,4,FALSE)</f>
        <v>5179.6076668376854</v>
      </c>
      <c r="AH171" s="27">
        <f t="shared" si="21"/>
        <v>376384.82379020512</v>
      </c>
      <c r="AI171" s="6">
        <f t="shared" si="22"/>
        <v>0</v>
      </c>
      <c r="AP171" s="2" t="s">
        <v>106</v>
      </c>
      <c r="AQ171" s="41">
        <v>4011.0699319028281</v>
      </c>
      <c r="AR171" s="41">
        <v>0</v>
      </c>
      <c r="AS171">
        <f t="shared" si="23"/>
        <v>4011.0699319028281</v>
      </c>
    </row>
    <row r="172" spans="1:45" x14ac:dyDescent="0.35">
      <c r="A172" t="str">
        <f t="shared" si="16"/>
        <v>Barlby Surgery (AT Medics)Inclusive HealthWest LondonY01011Aug5</v>
      </c>
      <c r="B172" s="41" t="s">
        <v>713</v>
      </c>
      <c r="C172" s="41" t="s">
        <v>483</v>
      </c>
      <c r="D172" s="41" t="s">
        <v>29</v>
      </c>
      <c r="E172" s="41" t="s">
        <v>30</v>
      </c>
      <c r="F172" s="41" t="s">
        <v>30</v>
      </c>
      <c r="G172" s="41" t="s">
        <v>760</v>
      </c>
      <c r="H172" s="41">
        <v>5</v>
      </c>
      <c r="I172" s="41">
        <v>11510.2392596393</v>
      </c>
      <c r="J172" s="41">
        <v>7836</v>
      </c>
      <c r="K172" s="41">
        <v>13207</v>
      </c>
      <c r="L172" s="41">
        <v>144.96599999999998</v>
      </c>
      <c r="M172" s="41">
        <v>244.3295</v>
      </c>
      <c r="N172" s="41">
        <v>6659</v>
      </c>
      <c r="O172" s="41">
        <v>2122</v>
      </c>
      <c r="P172" s="41">
        <v>132.51410000000001</v>
      </c>
      <c r="Q172" s="41">
        <v>42.227800000000002</v>
      </c>
      <c r="R172" s="41">
        <v>3013</v>
      </c>
      <c r="S172" s="41">
        <v>53.932699999999997</v>
      </c>
      <c r="T172" s="41">
        <v>3473</v>
      </c>
      <c r="U172" s="41">
        <v>76.406000000000006</v>
      </c>
      <c r="V172" s="41">
        <v>24056</v>
      </c>
      <c r="W172" s="41">
        <v>443.22819999999996</v>
      </c>
      <c r="X172" s="41">
        <v>12254</v>
      </c>
      <c r="Y172" s="41">
        <v>251.14790000000002</v>
      </c>
      <c r="Z172" s="6">
        <f>0</f>
        <v>0</v>
      </c>
      <c r="AA172" s="6">
        <f t="shared" si="17"/>
        <v>443.22819999999996</v>
      </c>
      <c r="AB172">
        <f>IF(ISBLANK(Table1[[#This Row],[FY2425_Cost]])=TRUE,#N/A,Table1[[#This Row],[FY2425_Cost]])</f>
        <v>251.14790000000002</v>
      </c>
      <c r="AC172" s="6">
        <f t="shared" si="18"/>
        <v>-192.08029999999994</v>
      </c>
      <c r="AD172" s="6">
        <f>SUMIFS($AB$3:AB172,$B$3:B172,B172)</f>
        <v>651.6934</v>
      </c>
      <c r="AE172" s="6">
        <f t="shared" si="19"/>
        <v>5179.6076668376854</v>
      </c>
      <c r="AF172" s="6">
        <f t="shared" si="20"/>
        <v>5179.6076668376854</v>
      </c>
      <c r="AG172" s="6">
        <f>VLOOKUP(Table1[[#This Row],[PracticeCode]],$AP$3:$AS$345,4,FALSE)</f>
        <v>5179.6076668376854</v>
      </c>
      <c r="AH172" s="27">
        <f t="shared" si="21"/>
        <v>376384.82379020512</v>
      </c>
      <c r="AI172" s="6">
        <f t="shared" si="22"/>
        <v>0</v>
      </c>
      <c r="AP172" s="2" t="s">
        <v>366</v>
      </c>
      <c r="AQ172" s="41">
        <v>3927.3521068861428</v>
      </c>
      <c r="AR172" s="41">
        <v>0</v>
      </c>
      <c r="AS172">
        <f t="shared" si="23"/>
        <v>3927.3521068861428</v>
      </c>
    </row>
    <row r="173" spans="1:45" x14ac:dyDescent="0.35">
      <c r="A173" t="str">
        <f t="shared" si="16"/>
        <v>Barlby Surgery (AT Medics)Inclusive HealthWest LondonY01011Dec9</v>
      </c>
      <c r="B173" s="41" t="s">
        <v>713</v>
      </c>
      <c r="C173" s="41" t="s">
        <v>483</v>
      </c>
      <c r="D173" s="41" t="s">
        <v>29</v>
      </c>
      <c r="E173" s="41" t="s">
        <v>30</v>
      </c>
      <c r="F173" s="41" t="s">
        <v>30</v>
      </c>
      <c r="G173" s="41" t="s">
        <v>764</v>
      </c>
      <c r="H173" s="41">
        <v>9</v>
      </c>
      <c r="I173" s="41">
        <v>11510.2392596393</v>
      </c>
      <c r="J173" s="41">
        <v>43535</v>
      </c>
      <c r="K173" s="41">
        <v>4992</v>
      </c>
      <c r="L173" s="41">
        <v>866.34649999999999</v>
      </c>
      <c r="M173" s="41">
        <v>99.340800000000002</v>
      </c>
      <c r="N173" s="41"/>
      <c r="O173" s="41"/>
      <c r="P173" s="41"/>
      <c r="Q173" s="41"/>
      <c r="R173" s="41">
        <v>14172</v>
      </c>
      <c r="S173" s="41">
        <v>253.6788</v>
      </c>
      <c r="T173" s="41"/>
      <c r="U173" s="41"/>
      <c r="V173" s="41">
        <v>62699</v>
      </c>
      <c r="W173" s="41">
        <v>1219.3661</v>
      </c>
      <c r="X173" s="41"/>
      <c r="Y173" s="41"/>
      <c r="Z173" s="6">
        <f>0</f>
        <v>0</v>
      </c>
      <c r="AA173" s="6">
        <f t="shared" si="17"/>
        <v>1219.3661</v>
      </c>
      <c r="AB173" t="e">
        <f>IF(ISBLANK(Table1[[#This Row],[FY2425_Cost]])=TRUE,#N/A,Table1[[#This Row],[FY2425_Cost]])</f>
        <v>#N/A</v>
      </c>
      <c r="AC173" s="6" t="e">
        <f t="shared" si="18"/>
        <v>#N/A</v>
      </c>
      <c r="AD173" s="6" t="e">
        <f>SUMIFS($AB$3:AB173,$B$3:B173,B173)</f>
        <v>#N/A</v>
      </c>
      <c r="AE173" s="6">
        <f t="shared" si="19"/>
        <v>5179.6076668376854</v>
      </c>
      <c r="AF173" s="6">
        <f t="shared" si="20"/>
        <v>5179.6076668376854</v>
      </c>
      <c r="AG173" s="6">
        <f>VLOOKUP(Table1[[#This Row],[PracticeCode]],$AP$3:$AS$345,4,FALSE)</f>
        <v>5179.6076668376854</v>
      </c>
      <c r="AH173" s="27">
        <f t="shared" si="21"/>
        <v>376384.82379020512</v>
      </c>
      <c r="AI173" s="6" t="e">
        <f t="shared" si="22"/>
        <v>#N/A</v>
      </c>
      <c r="AP173" s="2" t="s">
        <v>377</v>
      </c>
      <c r="AQ173" s="41">
        <v>2148.6896903821457</v>
      </c>
      <c r="AR173" s="41">
        <v>0</v>
      </c>
      <c r="AS173">
        <f t="shared" si="23"/>
        <v>2148.6896903821457</v>
      </c>
    </row>
    <row r="174" spans="1:45" x14ac:dyDescent="0.35">
      <c r="A174" t="str">
        <f t="shared" si="16"/>
        <v>Barlby Surgery (AT Medics)Inclusive HealthWest LondonY01011Feb11</v>
      </c>
      <c r="B174" s="41" t="s">
        <v>713</v>
      </c>
      <c r="C174" s="41" t="s">
        <v>483</v>
      </c>
      <c r="D174" s="41" t="s">
        <v>29</v>
      </c>
      <c r="E174" s="41" t="s">
        <v>30</v>
      </c>
      <c r="F174" s="41" t="s">
        <v>30</v>
      </c>
      <c r="G174" s="41" t="s">
        <v>766</v>
      </c>
      <c r="H174" s="41">
        <v>11</v>
      </c>
      <c r="I174" s="41">
        <v>11510.2392596393</v>
      </c>
      <c r="J174" s="41">
        <v>13987</v>
      </c>
      <c r="K174" s="41">
        <v>3360</v>
      </c>
      <c r="L174" s="41">
        <v>278.34129999999999</v>
      </c>
      <c r="M174" s="41">
        <v>66.864000000000004</v>
      </c>
      <c r="N174" s="41"/>
      <c r="O174" s="41"/>
      <c r="P174" s="41"/>
      <c r="Q174" s="41"/>
      <c r="R174" s="41">
        <v>10910</v>
      </c>
      <c r="S174" s="41">
        <v>195.28899999999999</v>
      </c>
      <c r="T174" s="41"/>
      <c r="U174" s="41"/>
      <c r="V174" s="41">
        <v>28257</v>
      </c>
      <c r="W174" s="41">
        <v>540.49429999999995</v>
      </c>
      <c r="X174" s="41"/>
      <c r="Y174" s="41"/>
      <c r="Z174" s="6">
        <f>0</f>
        <v>0</v>
      </c>
      <c r="AA174" s="6">
        <f t="shared" si="17"/>
        <v>540.49429999999995</v>
      </c>
      <c r="AB174" t="e">
        <f>IF(ISBLANK(Table1[[#This Row],[FY2425_Cost]])=TRUE,#N/A,Table1[[#This Row],[FY2425_Cost]])</f>
        <v>#N/A</v>
      </c>
      <c r="AC174" s="6" t="e">
        <f t="shared" si="18"/>
        <v>#N/A</v>
      </c>
      <c r="AD174" s="6" t="e">
        <f>SUMIFS($AB$3:AB174,$B$3:B174,B174)</f>
        <v>#N/A</v>
      </c>
      <c r="AE174" s="6">
        <f t="shared" si="19"/>
        <v>5179.6076668376854</v>
      </c>
      <c r="AF174" s="6">
        <f t="shared" si="20"/>
        <v>5179.6076668376854</v>
      </c>
      <c r="AG174" s="6">
        <f>VLOOKUP(Table1[[#This Row],[PracticeCode]],$AP$3:$AS$345,4,FALSE)</f>
        <v>5179.6076668376854</v>
      </c>
      <c r="AH174" s="27">
        <f t="shared" si="21"/>
        <v>376384.82379020512</v>
      </c>
      <c r="AI174" s="6" t="e">
        <f t="shared" si="22"/>
        <v>#N/A</v>
      </c>
      <c r="AP174" s="2" t="s">
        <v>236</v>
      </c>
      <c r="AQ174" s="41">
        <v>5735.1895475180399</v>
      </c>
      <c r="AR174" s="41">
        <v>0</v>
      </c>
      <c r="AS174">
        <f t="shared" si="23"/>
        <v>5735.1895475180399</v>
      </c>
    </row>
    <row r="175" spans="1:45" x14ac:dyDescent="0.35">
      <c r="A175" t="str">
        <f t="shared" si="16"/>
        <v>Barlby Surgery (AT Medics)Inclusive HealthWest LondonY01011Jan10</v>
      </c>
      <c r="B175" s="41" t="s">
        <v>713</v>
      </c>
      <c r="C175" s="41" t="s">
        <v>483</v>
      </c>
      <c r="D175" s="41" t="s">
        <v>29</v>
      </c>
      <c r="E175" s="41" t="s">
        <v>30</v>
      </c>
      <c r="F175" s="41" t="s">
        <v>30</v>
      </c>
      <c r="G175" s="41" t="s">
        <v>765</v>
      </c>
      <c r="H175" s="41">
        <v>10</v>
      </c>
      <c r="I175" s="41">
        <v>11510.2392596393</v>
      </c>
      <c r="J175" s="41">
        <v>44716</v>
      </c>
      <c r="K175" s="41">
        <v>3754</v>
      </c>
      <c r="L175" s="41">
        <v>889.84840000000008</v>
      </c>
      <c r="M175" s="41">
        <v>74.704599999999999</v>
      </c>
      <c r="N175" s="41"/>
      <c r="O175" s="41"/>
      <c r="P175" s="41"/>
      <c r="Q175" s="41"/>
      <c r="R175" s="41">
        <v>3841</v>
      </c>
      <c r="S175" s="41">
        <v>68.753900000000002</v>
      </c>
      <c r="T175" s="41"/>
      <c r="U175" s="41"/>
      <c r="V175" s="41">
        <v>52311</v>
      </c>
      <c r="W175" s="41">
        <v>1033.3069</v>
      </c>
      <c r="X175" s="41"/>
      <c r="Y175" s="41"/>
      <c r="Z175" s="6">
        <f>0</f>
        <v>0</v>
      </c>
      <c r="AA175" s="6">
        <f t="shared" si="17"/>
        <v>1033.3069</v>
      </c>
      <c r="AB175" t="e">
        <f>IF(ISBLANK(Table1[[#This Row],[FY2425_Cost]])=TRUE,#N/A,Table1[[#This Row],[FY2425_Cost]])</f>
        <v>#N/A</v>
      </c>
      <c r="AC175" s="6" t="e">
        <f t="shared" si="18"/>
        <v>#N/A</v>
      </c>
      <c r="AD175" s="6" t="e">
        <f>SUMIFS($AB$3:AB175,$B$3:B175,B175)</f>
        <v>#N/A</v>
      </c>
      <c r="AE175" s="6">
        <f t="shared" si="19"/>
        <v>5179.6076668376854</v>
      </c>
      <c r="AF175" s="6">
        <f t="shared" si="20"/>
        <v>5179.6076668376854</v>
      </c>
      <c r="AG175" s="6">
        <f>VLOOKUP(Table1[[#This Row],[PracticeCode]],$AP$3:$AS$345,4,FALSE)</f>
        <v>5179.6076668376854</v>
      </c>
      <c r="AH175" s="27">
        <f t="shared" si="21"/>
        <v>376384.82379020512</v>
      </c>
      <c r="AI175" s="6" t="e">
        <f t="shared" si="22"/>
        <v>#N/A</v>
      </c>
      <c r="AP175" s="2" t="s">
        <v>315</v>
      </c>
      <c r="AQ175" s="41">
        <v>1403.7591149185637</v>
      </c>
      <c r="AR175" s="41">
        <v>0</v>
      </c>
      <c r="AS175">
        <f t="shared" si="23"/>
        <v>1403.7591149185637</v>
      </c>
    </row>
    <row r="176" spans="1:45" x14ac:dyDescent="0.35">
      <c r="A176" t="str">
        <f t="shared" si="16"/>
        <v>Barlby Surgery (AT Medics)Inclusive HealthWest LondonY01011Jul4</v>
      </c>
      <c r="B176" s="41" t="s">
        <v>713</v>
      </c>
      <c r="C176" s="41" t="s">
        <v>483</v>
      </c>
      <c r="D176" s="41" t="s">
        <v>29</v>
      </c>
      <c r="E176" s="41" t="s">
        <v>30</v>
      </c>
      <c r="F176" s="41" t="s">
        <v>30</v>
      </c>
      <c r="G176" s="41" t="s">
        <v>759</v>
      </c>
      <c r="H176" s="41">
        <v>4</v>
      </c>
      <c r="I176" s="41">
        <v>11510.2392596393</v>
      </c>
      <c r="J176" s="41">
        <v>17064</v>
      </c>
      <c r="K176" s="41">
        <v>4456</v>
      </c>
      <c r="L176" s="41">
        <v>315.68399999999997</v>
      </c>
      <c r="M176" s="41">
        <v>82.435999999999993</v>
      </c>
      <c r="N176" s="41">
        <v>12717</v>
      </c>
      <c r="O176" s="41">
        <v>3387</v>
      </c>
      <c r="P176" s="41">
        <v>253.06830000000002</v>
      </c>
      <c r="Q176" s="41">
        <v>67.401300000000006</v>
      </c>
      <c r="R176" s="41">
        <v>12560</v>
      </c>
      <c r="S176" s="41">
        <v>224.82400000000001</v>
      </c>
      <c r="T176" s="41">
        <v>2448</v>
      </c>
      <c r="U176" s="41">
        <v>53.856000000000002</v>
      </c>
      <c r="V176" s="41">
        <v>34080</v>
      </c>
      <c r="W176" s="41">
        <v>622.94399999999996</v>
      </c>
      <c r="X176" s="41">
        <v>18552</v>
      </c>
      <c r="Y176" s="41">
        <v>374.32560000000001</v>
      </c>
      <c r="Z176" s="6">
        <f>0</f>
        <v>0</v>
      </c>
      <c r="AA176" s="6">
        <f t="shared" si="17"/>
        <v>622.94399999999996</v>
      </c>
      <c r="AB176">
        <f>IF(ISBLANK(Table1[[#This Row],[FY2425_Cost]])=TRUE,#N/A,Table1[[#This Row],[FY2425_Cost]])</f>
        <v>374.32560000000001</v>
      </c>
      <c r="AC176" s="6">
        <f t="shared" si="18"/>
        <v>-248.61839999999995</v>
      </c>
      <c r="AD176" s="6" t="e">
        <f>SUMIFS($AB$3:AB176,$B$3:B176,B176)</f>
        <v>#N/A</v>
      </c>
      <c r="AE176" s="6">
        <f t="shared" si="19"/>
        <v>5179.6076668376854</v>
      </c>
      <c r="AF176" s="6">
        <f t="shared" si="20"/>
        <v>5179.6076668376854</v>
      </c>
      <c r="AG176" s="6">
        <f>VLOOKUP(Table1[[#This Row],[PracticeCode]],$AP$3:$AS$345,4,FALSE)</f>
        <v>5179.6076668376854</v>
      </c>
      <c r="AH176" s="27">
        <f t="shared" si="21"/>
        <v>376384.82379020512</v>
      </c>
      <c r="AI176" s="6" t="e">
        <f t="shared" si="22"/>
        <v>#N/A</v>
      </c>
      <c r="AP176" s="2" t="s">
        <v>212</v>
      </c>
      <c r="AQ176" s="41">
        <v>2518.035000139017</v>
      </c>
      <c r="AR176" s="41">
        <v>0</v>
      </c>
      <c r="AS176">
        <f t="shared" si="23"/>
        <v>2518.035000139017</v>
      </c>
    </row>
    <row r="177" spans="1:45" x14ac:dyDescent="0.35">
      <c r="A177" t="str">
        <f t="shared" si="16"/>
        <v>Barlby Surgery (AT Medics)Inclusive HealthWest LondonY01011Jun3</v>
      </c>
      <c r="B177" s="41" t="s">
        <v>713</v>
      </c>
      <c r="C177" s="41" t="s">
        <v>483</v>
      </c>
      <c r="D177" s="41" t="s">
        <v>29</v>
      </c>
      <c r="E177" s="41" t="s">
        <v>30</v>
      </c>
      <c r="F177" s="41" t="s">
        <v>30</v>
      </c>
      <c r="G177" s="41" t="s">
        <v>758</v>
      </c>
      <c r="H177" s="41">
        <v>3</v>
      </c>
      <c r="I177" s="41">
        <v>11510.2392596393</v>
      </c>
      <c r="J177" s="41">
        <v>11303</v>
      </c>
      <c r="K177" s="41">
        <v>0</v>
      </c>
      <c r="L177" s="41">
        <v>209.10549999999998</v>
      </c>
      <c r="M177" s="41">
        <v>0</v>
      </c>
      <c r="N177" s="41">
        <v>15848</v>
      </c>
      <c r="O177" s="41">
        <v>7129</v>
      </c>
      <c r="P177" s="41">
        <v>315.37520000000001</v>
      </c>
      <c r="Q177" s="41">
        <v>141.86709999999999</v>
      </c>
      <c r="R177" s="41">
        <v>7600</v>
      </c>
      <c r="S177" s="41">
        <v>136.04</v>
      </c>
      <c r="T177" s="41">
        <v>1419</v>
      </c>
      <c r="U177" s="41">
        <v>31.218</v>
      </c>
      <c r="V177" s="41">
        <v>18903</v>
      </c>
      <c r="W177" s="41">
        <v>345.14549999999997</v>
      </c>
      <c r="X177" s="41">
        <v>24396</v>
      </c>
      <c r="Y177" s="41">
        <v>488.46030000000002</v>
      </c>
      <c r="Z177" s="6">
        <f>0</f>
        <v>0</v>
      </c>
      <c r="AA177" s="6">
        <f t="shared" si="17"/>
        <v>345.14549999999997</v>
      </c>
      <c r="AB177">
        <f>IF(ISBLANK(Table1[[#This Row],[FY2425_Cost]])=TRUE,#N/A,Table1[[#This Row],[FY2425_Cost]])</f>
        <v>488.46030000000002</v>
      </c>
      <c r="AC177" s="6">
        <f t="shared" si="18"/>
        <v>143.31480000000005</v>
      </c>
      <c r="AD177" s="6" t="e">
        <f>SUMIFS($AB$3:AB177,$B$3:B177,B177)</f>
        <v>#N/A</v>
      </c>
      <c r="AE177" s="6">
        <f t="shared" si="19"/>
        <v>5179.6076668376854</v>
      </c>
      <c r="AF177" s="6">
        <f t="shared" si="20"/>
        <v>5179.6076668376854</v>
      </c>
      <c r="AG177" s="6">
        <f>VLOOKUP(Table1[[#This Row],[PracticeCode]],$AP$3:$AS$345,4,FALSE)</f>
        <v>5179.6076668376854</v>
      </c>
      <c r="AH177" s="27">
        <f t="shared" si="21"/>
        <v>376384.82379020512</v>
      </c>
      <c r="AI177" s="6" t="e">
        <f t="shared" si="22"/>
        <v>#N/A</v>
      </c>
      <c r="AP177" s="2" t="s">
        <v>117</v>
      </c>
      <c r="AQ177" s="41">
        <v>1805.2444791793396</v>
      </c>
      <c r="AR177" s="41">
        <v>0</v>
      </c>
      <c r="AS177">
        <f t="shared" si="23"/>
        <v>1805.2444791793396</v>
      </c>
    </row>
    <row r="178" spans="1:45" x14ac:dyDescent="0.35">
      <c r="A178" t="str">
        <f t="shared" si="16"/>
        <v>Barlby Surgery (AT Medics)Inclusive HealthWest LondonY01011Mar12</v>
      </c>
      <c r="B178" s="41" t="s">
        <v>713</v>
      </c>
      <c r="C178" s="41" t="s">
        <v>483</v>
      </c>
      <c r="D178" s="41" t="s">
        <v>29</v>
      </c>
      <c r="E178" s="41" t="s">
        <v>30</v>
      </c>
      <c r="F178" s="41" t="s">
        <v>30</v>
      </c>
      <c r="G178" s="41" t="s">
        <v>767</v>
      </c>
      <c r="H178" s="41">
        <v>12</v>
      </c>
      <c r="I178" s="41">
        <v>11510.2392596393</v>
      </c>
      <c r="J178" s="41">
        <v>12423</v>
      </c>
      <c r="K178" s="41">
        <v>1036</v>
      </c>
      <c r="L178" s="41">
        <v>247.21770000000001</v>
      </c>
      <c r="M178" s="41">
        <v>20.616400000000002</v>
      </c>
      <c r="N178" s="41"/>
      <c r="O178" s="41"/>
      <c r="P178" s="41"/>
      <c r="Q178" s="41"/>
      <c r="R178" s="41">
        <v>5721</v>
      </c>
      <c r="S178" s="41">
        <v>102.4059</v>
      </c>
      <c r="T178" s="41"/>
      <c r="U178" s="41"/>
      <c r="V178" s="41">
        <v>19180</v>
      </c>
      <c r="W178" s="41">
        <v>370.24</v>
      </c>
      <c r="X178" s="41"/>
      <c r="Y178" s="41"/>
      <c r="Z178" s="6">
        <f>0</f>
        <v>0</v>
      </c>
      <c r="AA178" s="6">
        <f t="shared" si="17"/>
        <v>370.24</v>
      </c>
      <c r="AB178" t="e">
        <f>IF(ISBLANK(Table1[[#This Row],[FY2425_Cost]])=TRUE,#N/A,Table1[[#This Row],[FY2425_Cost]])</f>
        <v>#N/A</v>
      </c>
      <c r="AC178" s="6" t="e">
        <f t="shared" si="18"/>
        <v>#N/A</v>
      </c>
      <c r="AD178" s="6" t="e">
        <f>SUMIFS($AB$3:AB178,$B$3:B178,B178)</f>
        <v>#N/A</v>
      </c>
      <c r="AE178" s="6">
        <f t="shared" si="19"/>
        <v>5179.6076668376854</v>
      </c>
      <c r="AF178" s="6">
        <f t="shared" si="20"/>
        <v>5179.6076668376854</v>
      </c>
      <c r="AG178" s="6">
        <f>VLOOKUP(Table1[[#This Row],[PracticeCode]],$AP$3:$AS$345,4,FALSE)</f>
        <v>5179.6076668376854</v>
      </c>
      <c r="AH178" s="27">
        <f t="shared" si="21"/>
        <v>376384.82379020512</v>
      </c>
      <c r="AI178" s="6" t="e">
        <f t="shared" si="22"/>
        <v>#N/A</v>
      </c>
      <c r="AP178" s="2" t="s">
        <v>301</v>
      </c>
      <c r="AQ178" s="41">
        <v>2277.8519155844715</v>
      </c>
      <c r="AR178" s="41">
        <v>0</v>
      </c>
      <c r="AS178">
        <f t="shared" si="23"/>
        <v>2277.8519155844715</v>
      </c>
    </row>
    <row r="179" spans="1:45" x14ac:dyDescent="0.35">
      <c r="A179" t="str">
        <f t="shared" si="16"/>
        <v>Barlby Surgery (AT Medics)Inclusive HealthWest LondonY01011May2</v>
      </c>
      <c r="B179" s="41" t="s">
        <v>713</v>
      </c>
      <c r="C179" s="41" t="s">
        <v>483</v>
      </c>
      <c r="D179" s="41" t="s">
        <v>29</v>
      </c>
      <c r="E179" s="41" t="s">
        <v>30</v>
      </c>
      <c r="F179" s="41" t="s">
        <v>30</v>
      </c>
      <c r="G179" s="41" t="s">
        <v>757</v>
      </c>
      <c r="H179" s="41">
        <v>2</v>
      </c>
      <c r="I179" s="41">
        <v>11510.2392596393</v>
      </c>
      <c r="J179" s="41">
        <v>11479</v>
      </c>
      <c r="K179" s="41">
        <v>0</v>
      </c>
      <c r="L179" s="41">
        <v>212.36149999999998</v>
      </c>
      <c r="M179" s="41">
        <v>0</v>
      </c>
      <c r="N179" s="41">
        <v>9382</v>
      </c>
      <c r="O179" s="41">
        <v>1779</v>
      </c>
      <c r="P179" s="41">
        <v>186.70180000000002</v>
      </c>
      <c r="Q179" s="41">
        <v>35.402100000000004</v>
      </c>
      <c r="R179" s="41">
        <v>5403</v>
      </c>
      <c r="S179" s="41">
        <v>96.713700000000003</v>
      </c>
      <c r="T179" s="41">
        <v>1865</v>
      </c>
      <c r="U179" s="41">
        <v>41.03</v>
      </c>
      <c r="V179" s="41">
        <v>16882</v>
      </c>
      <c r="W179" s="41">
        <v>309.0752</v>
      </c>
      <c r="X179" s="41">
        <v>13026</v>
      </c>
      <c r="Y179" s="41">
        <v>263.13390000000004</v>
      </c>
      <c r="Z179" s="6">
        <f>0</f>
        <v>0</v>
      </c>
      <c r="AA179" s="6">
        <f t="shared" si="17"/>
        <v>309.0752</v>
      </c>
      <c r="AB179">
        <f>IF(ISBLANK(Table1[[#This Row],[FY2425_Cost]])=TRUE,#N/A,Table1[[#This Row],[FY2425_Cost]])</f>
        <v>263.13390000000004</v>
      </c>
      <c r="AC179" s="6">
        <f t="shared" si="18"/>
        <v>-45.941299999999956</v>
      </c>
      <c r="AD179" s="6" t="e">
        <f>SUMIFS($AB$3:AB179,$B$3:B179,B179)</f>
        <v>#N/A</v>
      </c>
      <c r="AE179" s="6">
        <f t="shared" si="19"/>
        <v>5179.6076668376854</v>
      </c>
      <c r="AF179" s="6">
        <f t="shared" si="20"/>
        <v>5179.6076668376854</v>
      </c>
      <c r="AG179" s="6">
        <f>VLOOKUP(Table1[[#This Row],[PracticeCode]],$AP$3:$AS$345,4,FALSE)</f>
        <v>5179.6076668376854</v>
      </c>
      <c r="AH179" s="27">
        <f t="shared" si="21"/>
        <v>376384.82379020512</v>
      </c>
      <c r="AI179" s="6" t="e">
        <f t="shared" si="22"/>
        <v>#N/A</v>
      </c>
      <c r="AP179" s="2" t="s">
        <v>95</v>
      </c>
      <c r="AQ179" s="41">
        <v>4320.9486632794096</v>
      </c>
      <c r="AR179" s="41">
        <v>0</v>
      </c>
      <c r="AS179">
        <f t="shared" si="23"/>
        <v>4320.9486632794096</v>
      </c>
    </row>
    <row r="180" spans="1:45" x14ac:dyDescent="0.35">
      <c r="A180" t="str">
        <f t="shared" si="16"/>
        <v>Barlby Surgery (AT Medics)Inclusive HealthWest LondonY01011Nov8</v>
      </c>
      <c r="B180" s="41" t="s">
        <v>713</v>
      </c>
      <c r="C180" s="41" t="s">
        <v>483</v>
      </c>
      <c r="D180" s="41" t="s">
        <v>29</v>
      </c>
      <c r="E180" s="41" t="s">
        <v>30</v>
      </c>
      <c r="F180" s="41" t="s">
        <v>30</v>
      </c>
      <c r="G180" s="41" t="s">
        <v>763</v>
      </c>
      <c r="H180" s="41">
        <v>8</v>
      </c>
      <c r="I180" s="41">
        <v>11510.2392596393</v>
      </c>
      <c r="J180" s="41">
        <v>49128</v>
      </c>
      <c r="K180" s="41">
        <v>11172</v>
      </c>
      <c r="L180" s="41">
        <v>977.6472</v>
      </c>
      <c r="M180" s="41">
        <v>222.3228</v>
      </c>
      <c r="N180" s="41"/>
      <c r="O180" s="41"/>
      <c r="P180" s="41"/>
      <c r="Q180" s="41"/>
      <c r="R180" s="41">
        <v>4578</v>
      </c>
      <c r="S180" s="41">
        <v>81.946200000000005</v>
      </c>
      <c r="T180" s="41"/>
      <c r="U180" s="41"/>
      <c r="V180" s="41">
        <v>64878</v>
      </c>
      <c r="W180" s="41">
        <v>1281.9162000000001</v>
      </c>
      <c r="X180" s="41"/>
      <c r="Y180" s="41"/>
      <c r="Z180" s="6">
        <f>0</f>
        <v>0</v>
      </c>
      <c r="AA180" s="6">
        <f t="shared" si="17"/>
        <v>1281.9162000000001</v>
      </c>
      <c r="AB180" t="e">
        <f>IF(ISBLANK(Table1[[#This Row],[FY2425_Cost]])=TRUE,#N/A,Table1[[#This Row],[FY2425_Cost]])</f>
        <v>#N/A</v>
      </c>
      <c r="AC180" s="6" t="e">
        <f t="shared" si="18"/>
        <v>#N/A</v>
      </c>
      <c r="AD180" s="6" t="e">
        <f>SUMIFS($AB$3:AB180,$B$3:B180,B180)</f>
        <v>#N/A</v>
      </c>
      <c r="AE180" s="6">
        <f t="shared" si="19"/>
        <v>5179.6076668376854</v>
      </c>
      <c r="AF180" s="6">
        <f t="shared" si="20"/>
        <v>5179.6076668376854</v>
      </c>
      <c r="AG180" s="6">
        <f>VLOOKUP(Table1[[#This Row],[PracticeCode]],$AP$3:$AS$345,4,FALSE)</f>
        <v>5179.6076668376854</v>
      </c>
      <c r="AH180" s="27">
        <f t="shared" si="21"/>
        <v>376384.82379020512</v>
      </c>
      <c r="AI180" s="6" t="e">
        <f t="shared" si="22"/>
        <v>#N/A</v>
      </c>
      <c r="AP180" s="2" t="s">
        <v>168</v>
      </c>
      <c r="AQ180" s="41">
        <v>1664.83203731397</v>
      </c>
      <c r="AR180" s="41">
        <v>0</v>
      </c>
      <c r="AS180">
        <f t="shared" si="23"/>
        <v>1664.83203731397</v>
      </c>
    </row>
    <row r="181" spans="1:45" x14ac:dyDescent="0.35">
      <c r="A181" t="str">
        <f t="shared" si="16"/>
        <v>Barlby Surgery (AT Medics)Inclusive HealthWest LondonY01011Oct7</v>
      </c>
      <c r="B181" s="41" t="s">
        <v>713</v>
      </c>
      <c r="C181" s="41" t="s">
        <v>483</v>
      </c>
      <c r="D181" s="41" t="s">
        <v>29</v>
      </c>
      <c r="E181" s="41" t="s">
        <v>30</v>
      </c>
      <c r="F181" s="41" t="s">
        <v>30</v>
      </c>
      <c r="G181" s="41" t="s">
        <v>762</v>
      </c>
      <c r="H181" s="41">
        <v>7</v>
      </c>
      <c r="I181" s="41">
        <v>11510.2392596393</v>
      </c>
      <c r="J181" s="41">
        <v>11714</v>
      </c>
      <c r="K181" s="41">
        <v>15458</v>
      </c>
      <c r="L181" s="41">
        <v>233.10860000000002</v>
      </c>
      <c r="M181" s="41">
        <v>307.61420000000004</v>
      </c>
      <c r="N181" s="41">
        <v>0</v>
      </c>
      <c r="O181" s="41">
        <v>8831</v>
      </c>
      <c r="P181" s="41">
        <v>0</v>
      </c>
      <c r="Q181" s="41">
        <v>198.69749999999999</v>
      </c>
      <c r="R181" s="41">
        <v>4265</v>
      </c>
      <c r="S181" s="41">
        <v>76.343500000000006</v>
      </c>
      <c r="T181" s="41">
        <v>24585</v>
      </c>
      <c r="U181" s="41">
        <v>540.87</v>
      </c>
      <c r="V181" s="41">
        <v>31437</v>
      </c>
      <c r="W181" s="41">
        <v>617.06629999999996</v>
      </c>
      <c r="X181" s="41">
        <v>33416</v>
      </c>
      <c r="Y181" s="41">
        <v>739.5675</v>
      </c>
      <c r="Z181" s="6">
        <f>0</f>
        <v>0</v>
      </c>
      <c r="AA181" s="6">
        <f t="shared" si="17"/>
        <v>617.06629999999996</v>
      </c>
      <c r="AB181">
        <f>IF(ISBLANK(Table1[[#This Row],[FY2425_Cost]])=TRUE,#N/A,Table1[[#This Row],[FY2425_Cost]])</f>
        <v>739.5675</v>
      </c>
      <c r="AC181" s="6">
        <f t="shared" si="18"/>
        <v>122.50120000000004</v>
      </c>
      <c r="AD181" s="6" t="e">
        <f>SUMIFS($AB$3:AB181,$B$3:B181,B181)</f>
        <v>#N/A</v>
      </c>
      <c r="AE181" s="6">
        <f t="shared" si="19"/>
        <v>5179.6076668376854</v>
      </c>
      <c r="AF181" s="6">
        <f t="shared" si="20"/>
        <v>5179.6076668376854</v>
      </c>
      <c r="AG181" s="6">
        <f>VLOOKUP(Table1[[#This Row],[PracticeCode]],$AP$3:$AS$345,4,FALSE)</f>
        <v>5179.6076668376854</v>
      </c>
      <c r="AH181" s="27">
        <f t="shared" si="21"/>
        <v>376384.82379020512</v>
      </c>
      <c r="AI181" s="6" t="e">
        <f t="shared" si="22"/>
        <v>#N/A</v>
      </c>
      <c r="AP181" s="2" t="s">
        <v>92</v>
      </c>
      <c r="AQ181" s="41">
        <v>983.4328029062026</v>
      </c>
      <c r="AR181" s="41">
        <v>0</v>
      </c>
      <c r="AS181">
        <f t="shared" si="23"/>
        <v>983.4328029062026</v>
      </c>
    </row>
    <row r="182" spans="1:45" x14ac:dyDescent="0.35">
      <c r="A182" t="str">
        <f t="shared" si="16"/>
        <v>Barlby Surgery (AT Medics)Inclusive HealthWest LondonY01011Sep6</v>
      </c>
      <c r="B182" s="41" t="s">
        <v>713</v>
      </c>
      <c r="C182" s="41" t="s">
        <v>483</v>
      </c>
      <c r="D182" s="41" t="s">
        <v>29</v>
      </c>
      <c r="E182" s="41" t="s">
        <v>30</v>
      </c>
      <c r="F182" s="41" t="s">
        <v>30</v>
      </c>
      <c r="G182" s="41" t="s">
        <v>761</v>
      </c>
      <c r="H182" s="41">
        <v>6</v>
      </c>
      <c r="I182" s="41">
        <v>11510.2392596393</v>
      </c>
      <c r="J182" s="41">
        <v>9640</v>
      </c>
      <c r="K182" s="41">
        <v>19379</v>
      </c>
      <c r="L182" s="41">
        <v>191.83600000000001</v>
      </c>
      <c r="M182" s="41">
        <v>385.64210000000003</v>
      </c>
      <c r="N182" s="41">
        <v>10341</v>
      </c>
      <c r="O182" s="41">
        <v>6507</v>
      </c>
      <c r="P182" s="41">
        <v>232.67249999999999</v>
      </c>
      <c r="Q182" s="41">
        <v>146.4075</v>
      </c>
      <c r="R182" s="41">
        <v>2888</v>
      </c>
      <c r="S182" s="41">
        <v>51.6952</v>
      </c>
      <c r="T182" s="41">
        <v>2126</v>
      </c>
      <c r="U182" s="41">
        <v>46.771999999999998</v>
      </c>
      <c r="V182" s="41">
        <v>31907</v>
      </c>
      <c r="W182" s="41">
        <v>629.17330000000004</v>
      </c>
      <c r="X182" s="41">
        <v>18974</v>
      </c>
      <c r="Y182" s="41">
        <v>425.85199999999998</v>
      </c>
      <c r="Z182" s="6">
        <f>0</f>
        <v>0</v>
      </c>
      <c r="AA182" s="6">
        <f t="shared" si="17"/>
        <v>629.17330000000004</v>
      </c>
      <c r="AB182">
        <f>IF(ISBLANK(Table1[[#This Row],[FY2425_Cost]])=TRUE,#N/A,Table1[[#This Row],[FY2425_Cost]])</f>
        <v>425.85199999999998</v>
      </c>
      <c r="AC182" s="6">
        <f t="shared" si="18"/>
        <v>-203.32130000000006</v>
      </c>
      <c r="AD182" s="6" t="e">
        <f>SUMIFS($AB$3:AB182,$B$3:B182,B182)</f>
        <v>#N/A</v>
      </c>
      <c r="AE182" s="6">
        <f t="shared" si="19"/>
        <v>5179.6076668376854</v>
      </c>
      <c r="AF182" s="6">
        <f t="shared" si="20"/>
        <v>5179.6076668376854</v>
      </c>
      <c r="AG182" s="6">
        <f>VLOOKUP(Table1[[#This Row],[PracticeCode]],$AP$3:$AS$345,4,FALSE)</f>
        <v>5179.6076668376854</v>
      </c>
      <c r="AH182" s="27">
        <f t="shared" si="21"/>
        <v>376384.82379020512</v>
      </c>
      <c r="AI182" s="6" t="e">
        <f t="shared" si="22"/>
        <v>#N/A</v>
      </c>
      <c r="AP182" s="2" t="s">
        <v>364</v>
      </c>
      <c r="AQ182" s="41">
        <v>4464.2040285142848</v>
      </c>
      <c r="AR182" s="41">
        <v>0</v>
      </c>
      <c r="AS182">
        <f t="shared" si="23"/>
        <v>4464.2040285142848</v>
      </c>
    </row>
    <row r="183" spans="1:45" x14ac:dyDescent="0.35">
      <c r="A183" t="str">
        <f t="shared" si="16"/>
        <v>Bath Road SurgeryHounslow HealthHounslowE85716Apr1</v>
      </c>
      <c r="B183" s="41" t="s">
        <v>31</v>
      </c>
      <c r="C183" s="41" t="s">
        <v>433</v>
      </c>
      <c r="D183" s="41" t="s">
        <v>16</v>
      </c>
      <c r="E183" s="41" t="s">
        <v>32</v>
      </c>
      <c r="F183" s="41" t="s">
        <v>32</v>
      </c>
      <c r="G183" s="41" t="s">
        <v>756</v>
      </c>
      <c r="H183" s="41">
        <v>1</v>
      </c>
      <c r="I183" s="41">
        <v>14435.3155174274</v>
      </c>
      <c r="J183" s="41">
        <v>8220</v>
      </c>
      <c r="K183" s="41">
        <v>0</v>
      </c>
      <c r="L183" s="41">
        <v>152.07</v>
      </c>
      <c r="M183" s="41">
        <v>0</v>
      </c>
      <c r="N183" s="41">
        <v>33105</v>
      </c>
      <c r="O183" s="41">
        <v>7374</v>
      </c>
      <c r="P183" s="41">
        <v>658.78950000000009</v>
      </c>
      <c r="Q183" s="41">
        <v>146.74260000000001</v>
      </c>
      <c r="R183" s="41">
        <v>23762</v>
      </c>
      <c r="S183" s="41">
        <v>425.33980000000003</v>
      </c>
      <c r="T183" s="41">
        <v>15891</v>
      </c>
      <c r="U183" s="41">
        <v>349.60199999999998</v>
      </c>
      <c r="V183" s="41">
        <v>31982</v>
      </c>
      <c r="W183" s="41">
        <v>577.40980000000002</v>
      </c>
      <c r="X183" s="41">
        <v>56370</v>
      </c>
      <c r="Y183" s="41">
        <v>1155.1341000000002</v>
      </c>
      <c r="Z183" s="6">
        <f>0</f>
        <v>0</v>
      </c>
      <c r="AA183" s="6">
        <f t="shared" si="17"/>
        <v>577.40980000000002</v>
      </c>
      <c r="AB183">
        <f>IF(ISBLANK(Table1[[#This Row],[FY2425_Cost]])=TRUE,#N/A,Table1[[#This Row],[FY2425_Cost]])</f>
        <v>1155.1341000000002</v>
      </c>
      <c r="AC183" s="6">
        <f t="shared" si="18"/>
        <v>577.7243000000002</v>
      </c>
      <c r="AD183" s="6">
        <f>SUMIFS($AB$3:AB183,$B$3:B183,B183)</f>
        <v>1155.1341000000002</v>
      </c>
      <c r="AE183" s="6">
        <f t="shared" si="19"/>
        <v>6495.8919828423304</v>
      </c>
      <c r="AF183" s="6">
        <f t="shared" si="20"/>
        <v>6495.8919828423304</v>
      </c>
      <c r="AG183" s="6">
        <f>VLOOKUP(Table1[[#This Row],[PracticeCode]],$AP$3:$AS$345,4,FALSE)</f>
        <v>6495.8919828423304</v>
      </c>
      <c r="AH183" s="27">
        <f t="shared" si="21"/>
        <v>472034.817419876</v>
      </c>
      <c r="AI183" s="6">
        <f t="shared" si="22"/>
        <v>0</v>
      </c>
      <c r="AP183" s="2" t="s">
        <v>337</v>
      </c>
      <c r="AQ183" s="41">
        <v>2733.6656182489291</v>
      </c>
      <c r="AR183" s="41">
        <v>0</v>
      </c>
      <c r="AS183">
        <f t="shared" si="23"/>
        <v>2733.6656182489291</v>
      </c>
    </row>
    <row r="184" spans="1:45" x14ac:dyDescent="0.35">
      <c r="A184" t="str">
        <f t="shared" si="16"/>
        <v>Bath Road SurgeryHounslow HealthHounslowE85716Aug5</v>
      </c>
      <c r="B184" s="41" t="s">
        <v>31</v>
      </c>
      <c r="C184" s="41" t="s">
        <v>433</v>
      </c>
      <c r="D184" s="41" t="s">
        <v>16</v>
      </c>
      <c r="E184" s="41" t="s">
        <v>32</v>
      </c>
      <c r="F184" s="41" t="s">
        <v>32</v>
      </c>
      <c r="G184" s="41" t="s">
        <v>760</v>
      </c>
      <c r="H184" s="41">
        <v>5</v>
      </c>
      <c r="I184" s="41">
        <v>14435.3155174274</v>
      </c>
      <c r="J184" s="41">
        <v>5198</v>
      </c>
      <c r="K184" s="41">
        <v>8</v>
      </c>
      <c r="L184" s="41">
        <v>96.162999999999997</v>
      </c>
      <c r="M184" s="41">
        <v>0.14799999999999999</v>
      </c>
      <c r="N184" s="41">
        <v>28761</v>
      </c>
      <c r="O184" s="41">
        <v>8127</v>
      </c>
      <c r="P184" s="41">
        <v>572.34390000000008</v>
      </c>
      <c r="Q184" s="41">
        <v>161.72730000000001</v>
      </c>
      <c r="R184" s="41">
        <v>18537</v>
      </c>
      <c r="S184" s="41">
        <v>331.81229999999999</v>
      </c>
      <c r="T184" s="41">
        <v>18375</v>
      </c>
      <c r="U184" s="41">
        <v>404.25</v>
      </c>
      <c r="V184" s="41">
        <v>23743</v>
      </c>
      <c r="W184" s="41">
        <v>428.12329999999997</v>
      </c>
      <c r="X184" s="41">
        <v>55263</v>
      </c>
      <c r="Y184" s="41">
        <v>1138.3212000000001</v>
      </c>
      <c r="Z184" s="6">
        <f>0</f>
        <v>0</v>
      </c>
      <c r="AA184" s="6">
        <f t="shared" si="17"/>
        <v>428.12329999999997</v>
      </c>
      <c r="AB184">
        <f>IF(ISBLANK(Table1[[#This Row],[FY2425_Cost]])=TRUE,#N/A,Table1[[#This Row],[FY2425_Cost]])</f>
        <v>1138.3212000000001</v>
      </c>
      <c r="AC184" s="6">
        <f t="shared" si="18"/>
        <v>710.19790000000012</v>
      </c>
      <c r="AD184" s="6">
        <f>SUMIFS($AB$3:AB184,$B$3:B184,B184)</f>
        <v>2293.4553000000005</v>
      </c>
      <c r="AE184" s="6">
        <f t="shared" si="19"/>
        <v>6495.8919828423304</v>
      </c>
      <c r="AF184" s="6">
        <f t="shared" si="20"/>
        <v>6495.8919828423304</v>
      </c>
      <c r="AG184" s="6">
        <f>VLOOKUP(Table1[[#This Row],[PracticeCode]],$AP$3:$AS$345,4,FALSE)</f>
        <v>6495.8919828423304</v>
      </c>
      <c r="AH184" s="27">
        <f t="shared" si="21"/>
        <v>472034.817419876</v>
      </c>
      <c r="AI184" s="6">
        <f t="shared" si="22"/>
        <v>0</v>
      </c>
      <c r="AP184" s="2" t="s">
        <v>78</v>
      </c>
      <c r="AQ184" s="41">
        <v>3768.4609208026873</v>
      </c>
      <c r="AR184" s="41">
        <v>0</v>
      </c>
      <c r="AS184">
        <f t="shared" si="23"/>
        <v>3768.4609208026873</v>
      </c>
    </row>
    <row r="185" spans="1:45" x14ac:dyDescent="0.35">
      <c r="A185" t="str">
        <f t="shared" si="16"/>
        <v>Bath Road SurgeryHounslow HealthHounslowE85716Dec9</v>
      </c>
      <c r="B185" s="41" t="s">
        <v>31</v>
      </c>
      <c r="C185" s="41" t="s">
        <v>433</v>
      </c>
      <c r="D185" s="41" t="s">
        <v>16</v>
      </c>
      <c r="E185" s="41" t="s">
        <v>32</v>
      </c>
      <c r="F185" s="41" t="s">
        <v>32</v>
      </c>
      <c r="G185" s="41" t="s">
        <v>764</v>
      </c>
      <c r="H185" s="41">
        <v>9</v>
      </c>
      <c r="I185" s="41">
        <v>14435.3155174274</v>
      </c>
      <c r="J185" s="41">
        <v>12462</v>
      </c>
      <c r="K185" s="41">
        <v>3139</v>
      </c>
      <c r="L185" s="41">
        <v>247.99380000000002</v>
      </c>
      <c r="M185" s="41">
        <v>62.466100000000004</v>
      </c>
      <c r="N185" s="41"/>
      <c r="O185" s="41"/>
      <c r="P185" s="41"/>
      <c r="Q185" s="41"/>
      <c r="R185" s="41">
        <v>16481</v>
      </c>
      <c r="S185" s="41">
        <v>295.00990000000002</v>
      </c>
      <c r="T185" s="41"/>
      <c r="U185" s="41"/>
      <c r="V185" s="41">
        <v>32082</v>
      </c>
      <c r="W185" s="41">
        <v>605.46980000000008</v>
      </c>
      <c r="X185" s="41"/>
      <c r="Y185" s="41"/>
      <c r="Z185" s="6">
        <f>0</f>
        <v>0</v>
      </c>
      <c r="AA185" s="6">
        <f t="shared" si="17"/>
        <v>605.46980000000008</v>
      </c>
      <c r="AB185" t="e">
        <f>IF(ISBLANK(Table1[[#This Row],[FY2425_Cost]])=TRUE,#N/A,Table1[[#This Row],[FY2425_Cost]])</f>
        <v>#N/A</v>
      </c>
      <c r="AC185" s="6" t="e">
        <f t="shared" si="18"/>
        <v>#N/A</v>
      </c>
      <c r="AD185" s="6" t="e">
        <f>SUMIFS($AB$3:AB185,$B$3:B185,B185)</f>
        <v>#N/A</v>
      </c>
      <c r="AE185" s="6">
        <f t="shared" si="19"/>
        <v>6495.8919828423304</v>
      </c>
      <c r="AF185" s="6">
        <f t="shared" si="20"/>
        <v>6495.8919828423304</v>
      </c>
      <c r="AG185" s="6">
        <f>VLOOKUP(Table1[[#This Row],[PracticeCode]],$AP$3:$AS$345,4,FALSE)</f>
        <v>6495.8919828423304</v>
      </c>
      <c r="AH185" s="27">
        <f t="shared" si="21"/>
        <v>472034.817419876</v>
      </c>
      <c r="AI185" s="6" t="e">
        <f t="shared" si="22"/>
        <v>#N/A</v>
      </c>
      <c r="AP185" s="2" t="s">
        <v>176</v>
      </c>
      <c r="AQ185" s="41">
        <v>4136.8356564799869</v>
      </c>
      <c r="AR185" s="41">
        <v>0</v>
      </c>
      <c r="AS185">
        <f t="shared" si="23"/>
        <v>4136.8356564799869</v>
      </c>
    </row>
    <row r="186" spans="1:45" x14ac:dyDescent="0.35">
      <c r="A186" t="str">
        <f t="shared" si="16"/>
        <v>Bath Road SurgeryHounslow HealthHounslowE85716Feb11</v>
      </c>
      <c r="B186" s="41" t="s">
        <v>31</v>
      </c>
      <c r="C186" s="41" t="s">
        <v>433</v>
      </c>
      <c r="D186" s="41" t="s">
        <v>16</v>
      </c>
      <c r="E186" s="41" t="s">
        <v>32</v>
      </c>
      <c r="F186" s="41" t="s">
        <v>32</v>
      </c>
      <c r="G186" s="41" t="s">
        <v>766</v>
      </c>
      <c r="H186" s="41">
        <v>11</v>
      </c>
      <c r="I186" s="41">
        <v>14435.3155174274</v>
      </c>
      <c r="J186" s="41">
        <v>28107</v>
      </c>
      <c r="K186" s="41">
        <v>8501</v>
      </c>
      <c r="L186" s="41">
        <v>559.32929999999999</v>
      </c>
      <c r="M186" s="41">
        <v>169.16990000000001</v>
      </c>
      <c r="N186" s="41"/>
      <c r="O186" s="41"/>
      <c r="P186" s="41"/>
      <c r="Q186" s="41"/>
      <c r="R186" s="41">
        <v>21116</v>
      </c>
      <c r="S186" s="41">
        <v>377.97640000000001</v>
      </c>
      <c r="T186" s="41"/>
      <c r="U186" s="41"/>
      <c r="V186" s="41">
        <v>57724</v>
      </c>
      <c r="W186" s="41">
        <v>1106.4756</v>
      </c>
      <c r="X186" s="41"/>
      <c r="Y186" s="41"/>
      <c r="Z186" s="6">
        <f>0</f>
        <v>0</v>
      </c>
      <c r="AA186" s="6">
        <f t="shared" si="17"/>
        <v>1106.4756</v>
      </c>
      <c r="AB186" t="e">
        <f>IF(ISBLANK(Table1[[#This Row],[FY2425_Cost]])=TRUE,#N/A,Table1[[#This Row],[FY2425_Cost]])</f>
        <v>#N/A</v>
      </c>
      <c r="AC186" s="6" t="e">
        <f t="shared" si="18"/>
        <v>#N/A</v>
      </c>
      <c r="AD186" s="6" t="e">
        <f>SUMIFS($AB$3:AB186,$B$3:B186,B186)</f>
        <v>#N/A</v>
      </c>
      <c r="AE186" s="6">
        <f t="shared" si="19"/>
        <v>6495.8919828423304</v>
      </c>
      <c r="AF186" s="6">
        <f t="shared" si="20"/>
        <v>6495.8919828423304</v>
      </c>
      <c r="AG186" s="6">
        <f>VLOOKUP(Table1[[#This Row],[PracticeCode]],$AP$3:$AS$345,4,FALSE)</f>
        <v>6495.8919828423304</v>
      </c>
      <c r="AH186" s="27">
        <f t="shared" si="21"/>
        <v>472034.817419876</v>
      </c>
      <c r="AI186" s="6" t="e">
        <f t="shared" si="22"/>
        <v>#N/A</v>
      </c>
      <c r="AP186" s="2" t="s">
        <v>89</v>
      </c>
      <c r="AQ186" s="41">
        <v>2620.3496124821986</v>
      </c>
      <c r="AR186" s="41">
        <v>0</v>
      </c>
      <c r="AS186">
        <f t="shared" si="23"/>
        <v>2620.3496124821986</v>
      </c>
    </row>
    <row r="187" spans="1:45" x14ac:dyDescent="0.35">
      <c r="A187" t="str">
        <f t="shared" si="16"/>
        <v>Bath Road SurgeryHounslow HealthHounslowE85716Jan10</v>
      </c>
      <c r="B187" s="41" t="s">
        <v>31</v>
      </c>
      <c r="C187" s="41" t="s">
        <v>433</v>
      </c>
      <c r="D187" s="41" t="s">
        <v>16</v>
      </c>
      <c r="E187" s="41" t="s">
        <v>32</v>
      </c>
      <c r="F187" s="41" t="s">
        <v>32</v>
      </c>
      <c r="G187" s="41" t="s">
        <v>765</v>
      </c>
      <c r="H187" s="41">
        <v>10</v>
      </c>
      <c r="I187" s="41">
        <v>14435.3155174274</v>
      </c>
      <c r="J187" s="41">
        <v>23610</v>
      </c>
      <c r="K187" s="41">
        <v>15840</v>
      </c>
      <c r="L187" s="41">
        <v>469.839</v>
      </c>
      <c r="M187" s="41">
        <v>315.21600000000001</v>
      </c>
      <c r="N187" s="41"/>
      <c r="O187" s="41"/>
      <c r="P187" s="41"/>
      <c r="Q187" s="41"/>
      <c r="R187" s="41">
        <v>21369</v>
      </c>
      <c r="S187" s="41">
        <v>382.50510000000003</v>
      </c>
      <c r="T187" s="41"/>
      <c r="U187" s="41"/>
      <c r="V187" s="41">
        <v>60819</v>
      </c>
      <c r="W187" s="41">
        <v>1167.5601000000001</v>
      </c>
      <c r="X187" s="41"/>
      <c r="Y187" s="41"/>
      <c r="Z187" s="6">
        <f>0</f>
        <v>0</v>
      </c>
      <c r="AA187" s="6">
        <f t="shared" si="17"/>
        <v>1167.5601000000001</v>
      </c>
      <c r="AB187" t="e">
        <f>IF(ISBLANK(Table1[[#This Row],[FY2425_Cost]])=TRUE,#N/A,Table1[[#This Row],[FY2425_Cost]])</f>
        <v>#N/A</v>
      </c>
      <c r="AC187" s="6" t="e">
        <f t="shared" si="18"/>
        <v>#N/A</v>
      </c>
      <c r="AD187" s="6" t="e">
        <f>SUMIFS($AB$3:AB187,$B$3:B187,B187)</f>
        <v>#N/A</v>
      </c>
      <c r="AE187" s="6">
        <f t="shared" si="19"/>
        <v>6495.8919828423304</v>
      </c>
      <c r="AF187" s="6">
        <f t="shared" si="20"/>
        <v>6495.8919828423304</v>
      </c>
      <c r="AG187" s="6">
        <f>VLOOKUP(Table1[[#This Row],[PracticeCode]],$AP$3:$AS$345,4,FALSE)</f>
        <v>6495.8919828423304</v>
      </c>
      <c r="AH187" s="27">
        <f t="shared" si="21"/>
        <v>472034.817419876</v>
      </c>
      <c r="AI187" s="6" t="e">
        <f t="shared" si="22"/>
        <v>#N/A</v>
      </c>
      <c r="AP187" s="2" t="s">
        <v>121</v>
      </c>
      <c r="AQ187" s="41">
        <v>1677.1282928652106</v>
      </c>
      <c r="AR187" s="41">
        <v>0</v>
      </c>
      <c r="AS187">
        <f t="shared" si="23"/>
        <v>1677.1282928652106</v>
      </c>
    </row>
    <row r="188" spans="1:45" x14ac:dyDescent="0.35">
      <c r="A188" t="str">
        <f t="shared" si="16"/>
        <v>Bath Road SurgeryHounslow HealthHounslowE85716Jul4</v>
      </c>
      <c r="B188" s="41" t="s">
        <v>31</v>
      </c>
      <c r="C188" s="41" t="s">
        <v>433</v>
      </c>
      <c r="D188" s="41" t="s">
        <v>16</v>
      </c>
      <c r="E188" s="41" t="s">
        <v>32</v>
      </c>
      <c r="F188" s="41" t="s">
        <v>32</v>
      </c>
      <c r="G188" s="41" t="s">
        <v>759</v>
      </c>
      <c r="H188" s="41">
        <v>4</v>
      </c>
      <c r="I188" s="41">
        <v>14435.3155174274</v>
      </c>
      <c r="J188" s="41">
        <v>9538</v>
      </c>
      <c r="K188" s="41">
        <v>10</v>
      </c>
      <c r="L188" s="41">
        <v>176.453</v>
      </c>
      <c r="M188" s="41">
        <v>0.185</v>
      </c>
      <c r="N188" s="41">
        <v>31030</v>
      </c>
      <c r="O188" s="41">
        <v>10484</v>
      </c>
      <c r="P188" s="41">
        <v>617.49700000000007</v>
      </c>
      <c r="Q188" s="41">
        <v>208.63160000000002</v>
      </c>
      <c r="R188" s="41">
        <v>55258</v>
      </c>
      <c r="S188" s="41">
        <v>989.1182</v>
      </c>
      <c r="T188" s="41">
        <v>22018</v>
      </c>
      <c r="U188" s="41">
        <v>484.39600000000002</v>
      </c>
      <c r="V188" s="41">
        <v>64806</v>
      </c>
      <c r="W188" s="41">
        <v>1165.7562</v>
      </c>
      <c r="X188" s="41">
        <v>63532</v>
      </c>
      <c r="Y188" s="41">
        <v>1310.5246000000002</v>
      </c>
      <c r="Z188" s="6">
        <f>0</f>
        <v>0</v>
      </c>
      <c r="AA188" s="6">
        <f t="shared" si="17"/>
        <v>1165.7562</v>
      </c>
      <c r="AB188">
        <f>IF(ISBLANK(Table1[[#This Row],[FY2425_Cost]])=TRUE,#N/A,Table1[[#This Row],[FY2425_Cost]])</f>
        <v>1310.5246000000002</v>
      </c>
      <c r="AC188" s="6">
        <f t="shared" si="18"/>
        <v>144.76840000000016</v>
      </c>
      <c r="AD188" s="6" t="e">
        <f>SUMIFS($AB$3:AB188,$B$3:B188,B188)</f>
        <v>#N/A</v>
      </c>
      <c r="AE188" s="6">
        <f t="shared" si="19"/>
        <v>6495.8919828423304</v>
      </c>
      <c r="AF188" s="6">
        <f t="shared" si="20"/>
        <v>6495.8919828423304</v>
      </c>
      <c r="AG188" s="6">
        <f>VLOOKUP(Table1[[#This Row],[PracticeCode]],$AP$3:$AS$345,4,FALSE)</f>
        <v>6495.8919828423304</v>
      </c>
      <c r="AH188" s="27">
        <f t="shared" si="21"/>
        <v>472034.817419876</v>
      </c>
      <c r="AI188" s="6" t="e">
        <f t="shared" si="22"/>
        <v>#N/A</v>
      </c>
      <c r="AP188" s="2" t="s">
        <v>339</v>
      </c>
      <c r="AQ188" s="41">
        <v>4653.75982607892</v>
      </c>
      <c r="AR188" s="41">
        <v>0</v>
      </c>
      <c r="AS188">
        <f t="shared" si="23"/>
        <v>4653.75982607892</v>
      </c>
    </row>
    <row r="189" spans="1:45" x14ac:dyDescent="0.35">
      <c r="A189" t="str">
        <f t="shared" si="16"/>
        <v>Bath Road SurgeryHounslow HealthHounslowE85716Jun3</v>
      </c>
      <c r="B189" s="41" t="s">
        <v>31</v>
      </c>
      <c r="C189" s="41" t="s">
        <v>433</v>
      </c>
      <c r="D189" s="41" t="s">
        <v>16</v>
      </c>
      <c r="E189" s="41" t="s">
        <v>32</v>
      </c>
      <c r="F189" s="41" t="s">
        <v>32</v>
      </c>
      <c r="G189" s="41" t="s">
        <v>758</v>
      </c>
      <c r="H189" s="41">
        <v>3</v>
      </c>
      <c r="I189" s="41">
        <v>14435.3155174274</v>
      </c>
      <c r="J189" s="41">
        <v>10730</v>
      </c>
      <c r="K189" s="41">
        <v>4</v>
      </c>
      <c r="L189" s="41">
        <v>198.505</v>
      </c>
      <c r="M189" s="41">
        <v>7.3999999999999996E-2</v>
      </c>
      <c r="N189" s="41">
        <v>32842</v>
      </c>
      <c r="O189" s="41">
        <v>14437</v>
      </c>
      <c r="P189" s="41">
        <v>653.55580000000009</v>
      </c>
      <c r="Q189" s="41">
        <v>287.29630000000003</v>
      </c>
      <c r="R189" s="41">
        <v>21683</v>
      </c>
      <c r="S189" s="41">
        <v>388.12569999999999</v>
      </c>
      <c r="T189" s="41">
        <v>17194</v>
      </c>
      <c r="U189" s="41">
        <v>378.26799999999997</v>
      </c>
      <c r="V189" s="41">
        <v>32417</v>
      </c>
      <c r="W189" s="41">
        <v>586.7047</v>
      </c>
      <c r="X189" s="41">
        <v>64473</v>
      </c>
      <c r="Y189" s="41">
        <v>1319.1201000000001</v>
      </c>
      <c r="Z189" s="6">
        <f>0</f>
        <v>0</v>
      </c>
      <c r="AA189" s="6">
        <f t="shared" si="17"/>
        <v>586.7047</v>
      </c>
      <c r="AB189">
        <f>IF(ISBLANK(Table1[[#This Row],[FY2425_Cost]])=TRUE,#N/A,Table1[[#This Row],[FY2425_Cost]])</f>
        <v>1319.1201000000001</v>
      </c>
      <c r="AC189" s="6">
        <f t="shared" si="18"/>
        <v>732.41540000000009</v>
      </c>
      <c r="AD189" s="6" t="e">
        <f>SUMIFS($AB$3:AB189,$B$3:B189,B189)</f>
        <v>#N/A</v>
      </c>
      <c r="AE189" s="6">
        <f t="shared" si="19"/>
        <v>6495.8919828423304</v>
      </c>
      <c r="AF189" s="6">
        <f t="shared" si="20"/>
        <v>6495.8919828423304</v>
      </c>
      <c r="AG189" s="6">
        <f>VLOOKUP(Table1[[#This Row],[PracticeCode]],$AP$3:$AS$345,4,FALSE)</f>
        <v>6495.8919828423304</v>
      </c>
      <c r="AH189" s="27">
        <f t="shared" si="21"/>
        <v>472034.817419876</v>
      </c>
      <c r="AI189" s="6" t="e">
        <f t="shared" si="22"/>
        <v>#N/A</v>
      </c>
      <c r="AP189" s="2" t="s">
        <v>13</v>
      </c>
      <c r="AQ189" s="41">
        <v>1752.69710574693</v>
      </c>
      <c r="AR189" s="41">
        <v>0</v>
      </c>
      <c r="AS189">
        <f t="shared" si="23"/>
        <v>1752.69710574693</v>
      </c>
    </row>
    <row r="190" spans="1:45" x14ac:dyDescent="0.35">
      <c r="A190" t="str">
        <f t="shared" si="16"/>
        <v>Bath Road SurgeryHounslow HealthHounslowE85716Mar12</v>
      </c>
      <c r="B190" s="41" t="s">
        <v>31</v>
      </c>
      <c r="C190" s="41" t="s">
        <v>433</v>
      </c>
      <c r="D190" s="41" t="s">
        <v>16</v>
      </c>
      <c r="E190" s="41" t="s">
        <v>32</v>
      </c>
      <c r="F190" s="41" t="s">
        <v>32</v>
      </c>
      <c r="G190" s="41" t="s">
        <v>767</v>
      </c>
      <c r="H190" s="41">
        <v>12</v>
      </c>
      <c r="I190" s="41">
        <v>14435.3155174274</v>
      </c>
      <c r="J190" s="41">
        <v>20928</v>
      </c>
      <c r="K190" s="41">
        <v>2028</v>
      </c>
      <c r="L190" s="41">
        <v>416.46720000000005</v>
      </c>
      <c r="M190" s="41">
        <v>40.357199999999999</v>
      </c>
      <c r="N190" s="41"/>
      <c r="O190" s="41"/>
      <c r="P190" s="41"/>
      <c r="Q190" s="41"/>
      <c r="R190" s="41">
        <v>16491</v>
      </c>
      <c r="S190" s="41">
        <v>295.18889999999999</v>
      </c>
      <c r="T190" s="41"/>
      <c r="U190" s="41"/>
      <c r="V190" s="41">
        <v>39447</v>
      </c>
      <c r="W190" s="41">
        <v>752.01330000000007</v>
      </c>
      <c r="X190" s="41"/>
      <c r="Y190" s="41"/>
      <c r="Z190" s="6">
        <f>0</f>
        <v>0</v>
      </c>
      <c r="AA190" s="6">
        <f t="shared" si="17"/>
        <v>752.01330000000007</v>
      </c>
      <c r="AB190" t="e">
        <f>IF(ISBLANK(Table1[[#This Row],[FY2425_Cost]])=TRUE,#N/A,Table1[[#This Row],[FY2425_Cost]])</f>
        <v>#N/A</v>
      </c>
      <c r="AC190" s="6" t="e">
        <f t="shared" si="18"/>
        <v>#N/A</v>
      </c>
      <c r="AD190" s="6" t="e">
        <f>SUMIFS($AB$3:AB190,$B$3:B190,B190)</f>
        <v>#N/A</v>
      </c>
      <c r="AE190" s="6">
        <f t="shared" si="19"/>
        <v>6495.8919828423304</v>
      </c>
      <c r="AF190" s="6">
        <f t="shared" si="20"/>
        <v>6495.8919828423304</v>
      </c>
      <c r="AG190" s="6">
        <f>VLOOKUP(Table1[[#This Row],[PracticeCode]],$AP$3:$AS$345,4,FALSE)</f>
        <v>6495.8919828423304</v>
      </c>
      <c r="AH190" s="27">
        <f t="shared" si="21"/>
        <v>472034.817419876</v>
      </c>
      <c r="AI190" s="6" t="e">
        <f t="shared" si="22"/>
        <v>#N/A</v>
      </c>
      <c r="AP190" s="2" t="s">
        <v>137</v>
      </c>
      <c r="AQ190" s="41">
        <v>3705.551564599773</v>
      </c>
      <c r="AR190" s="41">
        <v>0</v>
      </c>
      <c r="AS190">
        <f t="shared" si="23"/>
        <v>3705.551564599773</v>
      </c>
    </row>
    <row r="191" spans="1:45" x14ac:dyDescent="0.35">
      <c r="A191" t="str">
        <f t="shared" si="16"/>
        <v>Bath Road SurgeryHounslow HealthHounslowE85716May2</v>
      </c>
      <c r="B191" s="41" t="s">
        <v>31</v>
      </c>
      <c r="C191" s="41" t="s">
        <v>433</v>
      </c>
      <c r="D191" s="41" t="s">
        <v>16</v>
      </c>
      <c r="E191" s="41" t="s">
        <v>32</v>
      </c>
      <c r="F191" s="41" t="s">
        <v>32</v>
      </c>
      <c r="G191" s="41" t="s">
        <v>757</v>
      </c>
      <c r="H191" s="41">
        <v>2</v>
      </c>
      <c r="I191" s="41">
        <v>14435.3155174274</v>
      </c>
      <c r="J191" s="41">
        <v>9681</v>
      </c>
      <c r="K191" s="41">
        <v>5</v>
      </c>
      <c r="L191" s="41">
        <v>179.0985</v>
      </c>
      <c r="M191" s="41">
        <v>9.2499999999999999E-2</v>
      </c>
      <c r="N191" s="41">
        <v>24568</v>
      </c>
      <c r="O191" s="41">
        <v>11090</v>
      </c>
      <c r="P191" s="41">
        <v>488.90320000000003</v>
      </c>
      <c r="Q191" s="41">
        <v>220.691</v>
      </c>
      <c r="R191" s="41">
        <v>44927</v>
      </c>
      <c r="S191" s="41">
        <v>804.19330000000002</v>
      </c>
      <c r="T191" s="41">
        <v>16370</v>
      </c>
      <c r="U191" s="41">
        <v>360.14</v>
      </c>
      <c r="V191" s="41">
        <v>54613</v>
      </c>
      <c r="W191" s="41">
        <v>983.38430000000005</v>
      </c>
      <c r="X191" s="41">
        <v>52028</v>
      </c>
      <c r="Y191" s="41">
        <v>1069.7341999999999</v>
      </c>
      <c r="Z191" s="6">
        <f>0</f>
        <v>0</v>
      </c>
      <c r="AA191" s="6">
        <f t="shared" si="17"/>
        <v>983.38430000000005</v>
      </c>
      <c r="AB191">
        <f>IF(ISBLANK(Table1[[#This Row],[FY2425_Cost]])=TRUE,#N/A,Table1[[#This Row],[FY2425_Cost]])</f>
        <v>1069.7341999999999</v>
      </c>
      <c r="AC191" s="6">
        <f t="shared" si="18"/>
        <v>86.34989999999982</v>
      </c>
      <c r="AD191" s="6" t="e">
        <f>SUMIFS($AB$3:AB191,$B$3:B191,B191)</f>
        <v>#N/A</v>
      </c>
      <c r="AE191" s="6">
        <f t="shared" si="19"/>
        <v>6495.8919828423304</v>
      </c>
      <c r="AF191" s="6">
        <f t="shared" si="20"/>
        <v>6495.8919828423304</v>
      </c>
      <c r="AG191" s="6">
        <f>VLOOKUP(Table1[[#This Row],[PracticeCode]],$AP$3:$AS$345,4,FALSE)</f>
        <v>6495.8919828423304</v>
      </c>
      <c r="AH191" s="27">
        <f t="shared" si="21"/>
        <v>472034.817419876</v>
      </c>
      <c r="AI191" s="6" t="e">
        <f t="shared" si="22"/>
        <v>#N/A</v>
      </c>
      <c r="AP191" s="2" t="s">
        <v>310</v>
      </c>
      <c r="AQ191" s="41">
        <v>1932.9649420014089</v>
      </c>
      <c r="AR191" s="41">
        <v>0</v>
      </c>
      <c r="AS191">
        <f t="shared" si="23"/>
        <v>1932.9649420014089</v>
      </c>
    </row>
    <row r="192" spans="1:45" x14ac:dyDescent="0.35">
      <c r="A192" t="str">
        <f t="shared" si="16"/>
        <v>Bath Road SurgeryHounslow HealthHounslowE85716Nov8</v>
      </c>
      <c r="B192" s="41" t="s">
        <v>31</v>
      </c>
      <c r="C192" s="41" t="s">
        <v>433</v>
      </c>
      <c r="D192" s="41" t="s">
        <v>16</v>
      </c>
      <c r="E192" s="41" t="s">
        <v>32</v>
      </c>
      <c r="F192" s="41" t="s">
        <v>32</v>
      </c>
      <c r="G192" s="41" t="s">
        <v>763</v>
      </c>
      <c r="H192" s="41">
        <v>8</v>
      </c>
      <c r="I192" s="41">
        <v>14435.3155174274</v>
      </c>
      <c r="J192" s="41">
        <v>7727</v>
      </c>
      <c r="K192" s="41">
        <v>753</v>
      </c>
      <c r="L192" s="41">
        <v>153.76730000000001</v>
      </c>
      <c r="M192" s="41">
        <v>14.9847</v>
      </c>
      <c r="N192" s="41"/>
      <c r="O192" s="41"/>
      <c r="P192" s="41"/>
      <c r="Q192" s="41"/>
      <c r="R192" s="41">
        <v>24037</v>
      </c>
      <c r="S192" s="41">
        <v>430.26229999999998</v>
      </c>
      <c r="T192" s="41"/>
      <c r="U192" s="41"/>
      <c r="V192" s="41">
        <v>32517</v>
      </c>
      <c r="W192" s="41">
        <v>599.01430000000005</v>
      </c>
      <c r="X192" s="41"/>
      <c r="Y192" s="41"/>
      <c r="Z192" s="6">
        <f>0</f>
        <v>0</v>
      </c>
      <c r="AA192" s="6">
        <f t="shared" si="17"/>
        <v>599.01430000000005</v>
      </c>
      <c r="AB192" t="e">
        <f>IF(ISBLANK(Table1[[#This Row],[FY2425_Cost]])=TRUE,#N/A,Table1[[#This Row],[FY2425_Cost]])</f>
        <v>#N/A</v>
      </c>
      <c r="AC192" s="6" t="e">
        <f t="shared" si="18"/>
        <v>#N/A</v>
      </c>
      <c r="AD192" s="6" t="e">
        <f>SUMIFS($AB$3:AB192,$B$3:B192,B192)</f>
        <v>#N/A</v>
      </c>
      <c r="AE192" s="6">
        <f t="shared" si="19"/>
        <v>6495.8919828423304</v>
      </c>
      <c r="AF192" s="6">
        <f t="shared" si="20"/>
        <v>6495.8919828423304</v>
      </c>
      <c r="AG192" s="6">
        <f>VLOOKUP(Table1[[#This Row],[PracticeCode]],$AP$3:$AS$345,4,FALSE)</f>
        <v>6495.8919828423304</v>
      </c>
      <c r="AH192" s="27">
        <f t="shared" si="21"/>
        <v>472034.817419876</v>
      </c>
      <c r="AI192" s="6" t="e">
        <f t="shared" si="22"/>
        <v>#N/A</v>
      </c>
      <c r="AP192" s="2" t="s">
        <v>77</v>
      </c>
      <c r="AQ192" s="41">
        <v>3230.0437511679079</v>
      </c>
      <c r="AR192" s="41">
        <v>0</v>
      </c>
      <c r="AS192">
        <f t="shared" si="23"/>
        <v>3230.0437511679079</v>
      </c>
    </row>
    <row r="193" spans="1:45" x14ac:dyDescent="0.35">
      <c r="A193" t="str">
        <f t="shared" si="16"/>
        <v>Bath Road SurgeryHounslow HealthHounslowE85716Oct7</v>
      </c>
      <c r="B193" s="41" t="s">
        <v>31</v>
      </c>
      <c r="C193" s="41" t="s">
        <v>433</v>
      </c>
      <c r="D193" s="41" t="s">
        <v>16</v>
      </c>
      <c r="E193" s="41" t="s">
        <v>32</v>
      </c>
      <c r="F193" s="41" t="s">
        <v>32</v>
      </c>
      <c r="G193" s="41" t="s">
        <v>762</v>
      </c>
      <c r="H193" s="41">
        <v>7</v>
      </c>
      <c r="I193" s="41">
        <v>14435.3155174274</v>
      </c>
      <c r="J193" s="41">
        <v>6615</v>
      </c>
      <c r="K193" s="41">
        <v>715</v>
      </c>
      <c r="L193" s="41">
        <v>131.63849999999999</v>
      </c>
      <c r="M193" s="41">
        <v>14.2285</v>
      </c>
      <c r="N193" s="41">
        <v>0</v>
      </c>
      <c r="O193" s="41">
        <v>22526</v>
      </c>
      <c r="P193" s="41">
        <v>0</v>
      </c>
      <c r="Q193" s="41">
        <v>506.83499999999998</v>
      </c>
      <c r="R193" s="41">
        <v>21583</v>
      </c>
      <c r="S193" s="41">
        <v>386.33569999999997</v>
      </c>
      <c r="T193" s="41">
        <v>23530</v>
      </c>
      <c r="U193" s="41">
        <v>517.66</v>
      </c>
      <c r="V193" s="41">
        <v>28913</v>
      </c>
      <c r="W193" s="41">
        <v>532.20269999999994</v>
      </c>
      <c r="X193" s="41">
        <v>46056</v>
      </c>
      <c r="Y193" s="41">
        <v>1024.4949999999999</v>
      </c>
      <c r="Z193" s="6">
        <f>0</f>
        <v>0</v>
      </c>
      <c r="AA193" s="6">
        <f t="shared" si="17"/>
        <v>532.20269999999994</v>
      </c>
      <c r="AB193">
        <f>IF(ISBLANK(Table1[[#This Row],[FY2425_Cost]])=TRUE,#N/A,Table1[[#This Row],[FY2425_Cost]])</f>
        <v>1024.4949999999999</v>
      </c>
      <c r="AC193" s="6">
        <f t="shared" si="18"/>
        <v>492.29229999999995</v>
      </c>
      <c r="AD193" s="6" t="e">
        <f>SUMIFS($AB$3:AB193,$B$3:B193,B193)</f>
        <v>#N/A</v>
      </c>
      <c r="AE193" s="6">
        <f t="shared" si="19"/>
        <v>6495.8919828423304</v>
      </c>
      <c r="AF193" s="6">
        <f t="shared" si="20"/>
        <v>6495.8919828423304</v>
      </c>
      <c r="AG193" s="6">
        <f>VLOOKUP(Table1[[#This Row],[PracticeCode]],$AP$3:$AS$345,4,FALSE)</f>
        <v>6495.8919828423304</v>
      </c>
      <c r="AH193" s="27">
        <f t="shared" si="21"/>
        <v>472034.817419876</v>
      </c>
      <c r="AI193" s="6" t="e">
        <f t="shared" si="22"/>
        <v>#N/A</v>
      </c>
      <c r="AP193" s="2" t="s">
        <v>132</v>
      </c>
      <c r="AQ193" s="41">
        <v>2778.7592052174059</v>
      </c>
      <c r="AR193" s="41">
        <v>0</v>
      </c>
      <c r="AS193">
        <f t="shared" si="23"/>
        <v>2778.7592052174059</v>
      </c>
    </row>
    <row r="194" spans="1:45" x14ac:dyDescent="0.35">
      <c r="A194" t="str">
        <f t="shared" si="16"/>
        <v>Bath Road SurgeryHounslow HealthHounslowE85716Sep6</v>
      </c>
      <c r="B194" s="41" t="s">
        <v>31</v>
      </c>
      <c r="C194" s="41" t="s">
        <v>433</v>
      </c>
      <c r="D194" s="41" t="s">
        <v>16</v>
      </c>
      <c r="E194" s="41" t="s">
        <v>32</v>
      </c>
      <c r="F194" s="41" t="s">
        <v>32</v>
      </c>
      <c r="G194" s="41" t="s">
        <v>761</v>
      </c>
      <c r="H194" s="41">
        <v>6</v>
      </c>
      <c r="I194" s="41">
        <v>14435.3155174274</v>
      </c>
      <c r="J194" s="41">
        <v>6343</v>
      </c>
      <c r="K194" s="41">
        <v>3</v>
      </c>
      <c r="L194" s="41">
        <v>126.2257</v>
      </c>
      <c r="M194" s="41">
        <v>5.9700000000000003E-2</v>
      </c>
      <c r="N194" s="41">
        <v>27963</v>
      </c>
      <c r="O194" s="41">
        <v>9164</v>
      </c>
      <c r="P194" s="41">
        <v>629.16750000000002</v>
      </c>
      <c r="Q194" s="41">
        <v>206.19</v>
      </c>
      <c r="R194" s="41">
        <v>44930</v>
      </c>
      <c r="S194" s="41">
        <v>804.24699999999996</v>
      </c>
      <c r="T194" s="41">
        <v>27376</v>
      </c>
      <c r="U194" s="41">
        <v>602.27200000000005</v>
      </c>
      <c r="V194" s="41">
        <v>51276</v>
      </c>
      <c r="W194" s="41">
        <v>930.53239999999994</v>
      </c>
      <c r="X194" s="41">
        <v>64503</v>
      </c>
      <c r="Y194" s="41">
        <v>1437.6295</v>
      </c>
      <c r="Z194" s="6">
        <f>0</f>
        <v>0</v>
      </c>
      <c r="AA194" s="6">
        <f t="shared" si="17"/>
        <v>930.53239999999994</v>
      </c>
      <c r="AB194">
        <f>IF(ISBLANK(Table1[[#This Row],[FY2425_Cost]])=TRUE,#N/A,Table1[[#This Row],[FY2425_Cost]])</f>
        <v>1437.6295</v>
      </c>
      <c r="AC194" s="6">
        <f t="shared" si="18"/>
        <v>507.09710000000007</v>
      </c>
      <c r="AD194" s="6" t="e">
        <f>SUMIFS($AB$3:AB194,$B$3:B194,B194)</f>
        <v>#N/A</v>
      </c>
      <c r="AE194" s="6">
        <f t="shared" si="19"/>
        <v>6495.8919828423304</v>
      </c>
      <c r="AF194" s="6">
        <f t="shared" si="20"/>
        <v>6495.8919828423304</v>
      </c>
      <c r="AG194" s="6">
        <f>VLOOKUP(Table1[[#This Row],[PracticeCode]],$AP$3:$AS$345,4,FALSE)</f>
        <v>6495.8919828423304</v>
      </c>
      <c r="AH194" s="27">
        <f t="shared" si="21"/>
        <v>472034.817419876</v>
      </c>
      <c r="AI194" s="6" t="e">
        <f t="shared" si="22"/>
        <v>#N/A</v>
      </c>
      <c r="AP194" s="2" t="s">
        <v>141</v>
      </c>
      <c r="AQ194" s="41">
        <v>3166.0123854849799</v>
      </c>
      <c r="AR194" s="41">
        <v>0</v>
      </c>
      <c r="AS194">
        <f t="shared" si="23"/>
        <v>3166.0123854849799</v>
      </c>
    </row>
    <row r="195" spans="1:45" x14ac:dyDescent="0.35">
      <c r="A195" t="str">
        <f t="shared" ref="A195:A258" si="24">CONCATENATE(B195,C195,D195,E195,G195,H195)</f>
        <v>BELGRAVE MEDICAL CENTRESouth Westminster Primary Care NetworkCentral LondonE87753Apr1</v>
      </c>
      <c r="B195" s="41" t="s">
        <v>514</v>
      </c>
      <c r="C195" s="41" t="s">
        <v>470</v>
      </c>
      <c r="D195" s="41" t="s">
        <v>33</v>
      </c>
      <c r="E195" s="41" t="s">
        <v>34</v>
      </c>
      <c r="F195" s="41" t="s">
        <v>34</v>
      </c>
      <c r="G195" s="41" t="s">
        <v>756</v>
      </c>
      <c r="H195" s="41">
        <v>1</v>
      </c>
      <c r="I195" s="41">
        <v>10986.918830000801</v>
      </c>
      <c r="J195" s="41">
        <v>2700</v>
      </c>
      <c r="K195" s="41">
        <v>8745</v>
      </c>
      <c r="L195" s="41">
        <v>49.949999999999996</v>
      </c>
      <c r="M195" s="41">
        <v>161.7825</v>
      </c>
      <c r="N195" s="41">
        <v>4248</v>
      </c>
      <c r="O195" s="41">
        <v>6269</v>
      </c>
      <c r="P195" s="41">
        <v>84.535200000000003</v>
      </c>
      <c r="Q195" s="41">
        <v>124.7531</v>
      </c>
      <c r="R195" s="41">
        <v>3364</v>
      </c>
      <c r="S195" s="41">
        <v>60.215600000000002</v>
      </c>
      <c r="T195" s="41">
        <v>6092</v>
      </c>
      <c r="U195" s="41">
        <v>134.024</v>
      </c>
      <c r="V195" s="41">
        <v>14809</v>
      </c>
      <c r="W195" s="41">
        <v>271.94810000000001</v>
      </c>
      <c r="X195" s="41">
        <v>16609</v>
      </c>
      <c r="Y195" s="41">
        <v>343.31229999999999</v>
      </c>
      <c r="Z195" s="6">
        <f>0</f>
        <v>0</v>
      </c>
      <c r="AA195" s="6">
        <f t="shared" ref="AA195:AA258" si="25">IFERROR(W195*1,#N/A)</f>
        <v>271.94810000000001</v>
      </c>
      <c r="AB195">
        <f>IF(ISBLANK(Table1[[#This Row],[FY2425_Cost]])=TRUE,#N/A,Table1[[#This Row],[FY2425_Cost]])</f>
        <v>343.31229999999999</v>
      </c>
      <c r="AC195" s="6">
        <f t="shared" ref="AC195:AC258" si="26">AB195-AA195</f>
        <v>71.364199999999983</v>
      </c>
      <c r="AD195" s="6">
        <f>SUMIFS($AB$3:AB195,$B$3:B195,B195)</f>
        <v>343.31229999999999</v>
      </c>
      <c r="AE195" s="6">
        <f t="shared" ref="AE195:AE258" si="27">IFERROR(I195*$AE$1,#N/A)</f>
        <v>4944.1134735003607</v>
      </c>
      <c r="AF195" s="6">
        <f t="shared" ref="AF195:AF258" si="28">AE195+Z195</f>
        <v>4944.1134735003607</v>
      </c>
      <c r="AG195" s="6">
        <f>VLOOKUP(Table1[[#This Row],[PracticeCode]],$AP$3:$AS$345,4,FALSE)</f>
        <v>4944.1134735003607</v>
      </c>
      <c r="AH195" s="27">
        <f t="shared" ref="AH195:AH258" si="29">IFERROR(I195*$AH$1,#N/A)</f>
        <v>359272.24574102624</v>
      </c>
      <c r="AI195" s="6">
        <f t="shared" ref="AI195:AI258" si="30">IF(AD195-AF195&lt;=0,0,AD195-AF195)</f>
        <v>0</v>
      </c>
      <c r="AP195" s="2" t="s">
        <v>273</v>
      </c>
      <c r="AQ195" s="41">
        <v>2992.9936096563256</v>
      </c>
      <c r="AR195" s="41">
        <v>0</v>
      </c>
      <c r="AS195">
        <f t="shared" si="23"/>
        <v>2992.9936096563256</v>
      </c>
    </row>
    <row r="196" spans="1:45" x14ac:dyDescent="0.35">
      <c r="A196" t="str">
        <f t="shared" si="24"/>
        <v>BELGRAVE MEDICAL CENTRESouth Westminster Primary Care NetworkCentral LondonE87753Aug5</v>
      </c>
      <c r="B196" s="41" t="s">
        <v>514</v>
      </c>
      <c r="C196" s="41" t="s">
        <v>470</v>
      </c>
      <c r="D196" s="41" t="s">
        <v>33</v>
      </c>
      <c r="E196" s="41" t="s">
        <v>34</v>
      </c>
      <c r="F196" s="41" t="s">
        <v>34</v>
      </c>
      <c r="G196" s="41" t="s">
        <v>760</v>
      </c>
      <c r="H196" s="41">
        <v>5</v>
      </c>
      <c r="I196" s="41">
        <v>10986.918830000801</v>
      </c>
      <c r="J196" s="41">
        <v>2232</v>
      </c>
      <c r="K196" s="41">
        <v>2748</v>
      </c>
      <c r="L196" s="41">
        <v>41.291999999999994</v>
      </c>
      <c r="M196" s="41">
        <v>50.838000000000001</v>
      </c>
      <c r="N196" s="41">
        <v>11981</v>
      </c>
      <c r="O196" s="41">
        <v>6556</v>
      </c>
      <c r="P196" s="41">
        <v>238.42190000000002</v>
      </c>
      <c r="Q196" s="41">
        <v>130.46440000000001</v>
      </c>
      <c r="R196" s="41">
        <v>2716</v>
      </c>
      <c r="S196" s="41">
        <v>48.616399999999999</v>
      </c>
      <c r="T196" s="41">
        <v>8662</v>
      </c>
      <c r="U196" s="41">
        <v>190.56399999999999</v>
      </c>
      <c r="V196" s="41">
        <v>7696</v>
      </c>
      <c r="W196" s="41">
        <v>140.74639999999999</v>
      </c>
      <c r="X196" s="41">
        <v>27199</v>
      </c>
      <c r="Y196" s="41">
        <v>559.45029999999997</v>
      </c>
      <c r="Z196" s="6">
        <f>0</f>
        <v>0</v>
      </c>
      <c r="AA196" s="6">
        <f t="shared" si="25"/>
        <v>140.74639999999999</v>
      </c>
      <c r="AB196">
        <f>IF(ISBLANK(Table1[[#This Row],[FY2425_Cost]])=TRUE,#N/A,Table1[[#This Row],[FY2425_Cost]])</f>
        <v>559.45029999999997</v>
      </c>
      <c r="AC196" s="6">
        <f t="shared" si="26"/>
        <v>418.70389999999998</v>
      </c>
      <c r="AD196" s="6">
        <f>SUMIFS($AB$3:AB196,$B$3:B196,B196)</f>
        <v>902.76260000000002</v>
      </c>
      <c r="AE196" s="6">
        <f t="shared" si="27"/>
        <v>4944.1134735003607</v>
      </c>
      <c r="AF196" s="6">
        <f t="shared" si="28"/>
        <v>4944.1134735003607</v>
      </c>
      <c r="AG196" s="6">
        <f>VLOOKUP(Table1[[#This Row],[PracticeCode]],$AP$3:$AS$345,4,FALSE)</f>
        <v>4944.1134735003607</v>
      </c>
      <c r="AH196" s="27">
        <f t="shared" si="29"/>
        <v>359272.24574102624</v>
      </c>
      <c r="AI196" s="6">
        <f t="shared" si="30"/>
        <v>0</v>
      </c>
      <c r="AP196" s="2" t="s">
        <v>119</v>
      </c>
      <c r="AQ196" s="41">
        <v>3378.4638411423016</v>
      </c>
      <c r="AR196" s="41">
        <v>0</v>
      </c>
      <c r="AS196">
        <f t="shared" ref="AS196:AS259" si="31">SUM(AQ196:AR196)</f>
        <v>3378.4638411423016</v>
      </c>
    </row>
    <row r="197" spans="1:45" x14ac:dyDescent="0.35">
      <c r="A197" t="str">
        <f t="shared" si="24"/>
        <v>BELGRAVE MEDICAL CENTRESouth Westminster Primary Care NetworkCentral LondonE87753Dec9</v>
      </c>
      <c r="B197" s="41" t="s">
        <v>514</v>
      </c>
      <c r="C197" s="41" t="s">
        <v>470</v>
      </c>
      <c r="D197" s="41" t="s">
        <v>33</v>
      </c>
      <c r="E197" s="41" t="s">
        <v>34</v>
      </c>
      <c r="F197" s="41" t="s">
        <v>34</v>
      </c>
      <c r="G197" s="41" t="s">
        <v>764</v>
      </c>
      <c r="H197" s="41">
        <v>9</v>
      </c>
      <c r="I197" s="41">
        <v>10986.918830000801</v>
      </c>
      <c r="J197" s="41">
        <v>9936</v>
      </c>
      <c r="K197" s="41">
        <v>1097</v>
      </c>
      <c r="L197" s="41">
        <v>197.72640000000001</v>
      </c>
      <c r="M197" s="41">
        <v>21.830300000000001</v>
      </c>
      <c r="N197" s="41"/>
      <c r="O197" s="41"/>
      <c r="P197" s="41"/>
      <c r="Q197" s="41"/>
      <c r="R197" s="41">
        <v>2346</v>
      </c>
      <c r="S197" s="41">
        <v>41.993400000000001</v>
      </c>
      <c r="T197" s="41"/>
      <c r="U197" s="41"/>
      <c r="V197" s="41">
        <v>13379</v>
      </c>
      <c r="W197" s="41">
        <v>261.55009999999999</v>
      </c>
      <c r="X197" s="41"/>
      <c r="Y197" s="41"/>
      <c r="Z197" s="6">
        <f>0</f>
        <v>0</v>
      </c>
      <c r="AA197" s="6">
        <f t="shared" si="25"/>
        <v>261.55009999999999</v>
      </c>
      <c r="AB197" t="e">
        <f>IF(ISBLANK(Table1[[#This Row],[FY2425_Cost]])=TRUE,#N/A,Table1[[#This Row],[FY2425_Cost]])</f>
        <v>#N/A</v>
      </c>
      <c r="AC197" s="6" t="e">
        <f t="shared" si="26"/>
        <v>#N/A</v>
      </c>
      <c r="AD197" s="6" t="e">
        <f>SUMIFS($AB$3:AB197,$B$3:B197,B197)</f>
        <v>#N/A</v>
      </c>
      <c r="AE197" s="6">
        <f t="shared" si="27"/>
        <v>4944.1134735003607</v>
      </c>
      <c r="AF197" s="6">
        <f t="shared" si="28"/>
        <v>4944.1134735003607</v>
      </c>
      <c r="AG197" s="6">
        <f>VLOOKUP(Table1[[#This Row],[PracticeCode]],$AP$3:$AS$345,4,FALSE)</f>
        <v>4944.1134735003607</v>
      </c>
      <c r="AH197" s="27">
        <f t="shared" si="29"/>
        <v>359272.24574102624</v>
      </c>
      <c r="AI197" s="6" t="e">
        <f t="shared" si="30"/>
        <v>#N/A</v>
      </c>
      <c r="AP197" s="2" t="s">
        <v>123</v>
      </c>
      <c r="AQ197" s="41"/>
      <c r="AR197" s="41">
        <v>0</v>
      </c>
      <c r="AS197">
        <f t="shared" si="31"/>
        <v>0</v>
      </c>
    </row>
    <row r="198" spans="1:45" x14ac:dyDescent="0.35">
      <c r="A198" t="str">
        <f t="shared" si="24"/>
        <v>BELGRAVE MEDICAL CENTRESouth Westminster Primary Care NetworkCentral LondonE87753Feb11</v>
      </c>
      <c r="B198" s="41" t="s">
        <v>514</v>
      </c>
      <c r="C198" s="41" t="s">
        <v>470</v>
      </c>
      <c r="D198" s="41" t="s">
        <v>33</v>
      </c>
      <c r="E198" s="41" t="s">
        <v>34</v>
      </c>
      <c r="F198" s="41" t="s">
        <v>34</v>
      </c>
      <c r="G198" s="41" t="s">
        <v>766</v>
      </c>
      <c r="H198" s="41">
        <v>11</v>
      </c>
      <c r="I198" s="41">
        <v>10986.918830000801</v>
      </c>
      <c r="J198" s="41">
        <v>2865</v>
      </c>
      <c r="K198" s="41">
        <v>5761</v>
      </c>
      <c r="L198" s="41">
        <v>57.013500000000001</v>
      </c>
      <c r="M198" s="41">
        <v>114.6439</v>
      </c>
      <c r="N198" s="41"/>
      <c r="O198" s="41"/>
      <c r="P198" s="41"/>
      <c r="Q198" s="41"/>
      <c r="R198" s="41">
        <v>5219</v>
      </c>
      <c r="S198" s="41">
        <v>93.420100000000005</v>
      </c>
      <c r="T198" s="41"/>
      <c r="U198" s="41"/>
      <c r="V198" s="41">
        <v>13845</v>
      </c>
      <c r="W198" s="41">
        <v>265.07749999999999</v>
      </c>
      <c r="X198" s="41"/>
      <c r="Y198" s="41"/>
      <c r="Z198" s="6">
        <f>0</f>
        <v>0</v>
      </c>
      <c r="AA198" s="6">
        <f t="shared" si="25"/>
        <v>265.07749999999999</v>
      </c>
      <c r="AB198" t="e">
        <f>IF(ISBLANK(Table1[[#This Row],[FY2425_Cost]])=TRUE,#N/A,Table1[[#This Row],[FY2425_Cost]])</f>
        <v>#N/A</v>
      </c>
      <c r="AC198" s="6" t="e">
        <f t="shared" si="26"/>
        <v>#N/A</v>
      </c>
      <c r="AD198" s="6" t="e">
        <f>SUMIFS($AB$3:AB198,$B$3:B198,B198)</f>
        <v>#N/A</v>
      </c>
      <c r="AE198" s="6">
        <f t="shared" si="27"/>
        <v>4944.1134735003607</v>
      </c>
      <c r="AF198" s="6">
        <f t="shared" si="28"/>
        <v>4944.1134735003607</v>
      </c>
      <c r="AG198" s="6">
        <f>VLOOKUP(Table1[[#This Row],[PracticeCode]],$AP$3:$AS$345,4,FALSE)</f>
        <v>4944.1134735003607</v>
      </c>
      <c r="AH198" s="27">
        <f t="shared" si="29"/>
        <v>359272.24574102624</v>
      </c>
      <c r="AI198" s="6" t="e">
        <f t="shared" si="30"/>
        <v>#N/A</v>
      </c>
      <c r="AP198" s="2" t="s">
        <v>171</v>
      </c>
      <c r="AQ198" s="41">
        <v>2674.3718699908381</v>
      </c>
      <c r="AR198" s="41">
        <v>0</v>
      </c>
      <c r="AS198">
        <f t="shared" si="31"/>
        <v>2674.3718699908381</v>
      </c>
    </row>
    <row r="199" spans="1:45" x14ac:dyDescent="0.35">
      <c r="A199" t="str">
        <f t="shared" si="24"/>
        <v>BELGRAVE MEDICAL CENTRESouth Westminster Primary Care NetworkCentral LondonE87753Jan10</v>
      </c>
      <c r="B199" s="41" t="s">
        <v>514</v>
      </c>
      <c r="C199" s="41" t="s">
        <v>470</v>
      </c>
      <c r="D199" s="41" t="s">
        <v>33</v>
      </c>
      <c r="E199" s="41" t="s">
        <v>34</v>
      </c>
      <c r="F199" s="41" t="s">
        <v>34</v>
      </c>
      <c r="G199" s="41" t="s">
        <v>765</v>
      </c>
      <c r="H199" s="41">
        <v>10</v>
      </c>
      <c r="I199" s="41">
        <v>10986.918830000801</v>
      </c>
      <c r="J199" s="41">
        <v>3106</v>
      </c>
      <c r="K199" s="41">
        <v>4643</v>
      </c>
      <c r="L199" s="41">
        <v>61.809400000000004</v>
      </c>
      <c r="M199" s="41">
        <v>92.395700000000005</v>
      </c>
      <c r="N199" s="41"/>
      <c r="O199" s="41"/>
      <c r="P199" s="41"/>
      <c r="Q199" s="41"/>
      <c r="R199" s="41">
        <v>7138</v>
      </c>
      <c r="S199" s="41">
        <v>127.7702</v>
      </c>
      <c r="T199" s="41"/>
      <c r="U199" s="41"/>
      <c r="V199" s="41">
        <v>14887</v>
      </c>
      <c r="W199" s="41">
        <v>281.9753</v>
      </c>
      <c r="X199" s="41"/>
      <c r="Y199" s="41"/>
      <c r="Z199" s="6">
        <f>0</f>
        <v>0</v>
      </c>
      <c r="AA199" s="6">
        <f t="shared" si="25"/>
        <v>281.9753</v>
      </c>
      <c r="AB199" t="e">
        <f>IF(ISBLANK(Table1[[#This Row],[FY2425_Cost]])=TRUE,#N/A,Table1[[#This Row],[FY2425_Cost]])</f>
        <v>#N/A</v>
      </c>
      <c r="AC199" s="6" t="e">
        <f t="shared" si="26"/>
        <v>#N/A</v>
      </c>
      <c r="AD199" s="6" t="e">
        <f>SUMIFS($AB$3:AB199,$B$3:B199,B199)</f>
        <v>#N/A</v>
      </c>
      <c r="AE199" s="6">
        <f t="shared" si="27"/>
        <v>4944.1134735003607</v>
      </c>
      <c r="AF199" s="6">
        <f t="shared" si="28"/>
        <v>4944.1134735003607</v>
      </c>
      <c r="AG199" s="6">
        <f>VLOOKUP(Table1[[#This Row],[PracticeCode]],$AP$3:$AS$345,4,FALSE)</f>
        <v>4944.1134735003607</v>
      </c>
      <c r="AH199" s="27">
        <f t="shared" si="29"/>
        <v>359272.24574102624</v>
      </c>
      <c r="AI199" s="6" t="e">
        <f t="shared" si="30"/>
        <v>#N/A</v>
      </c>
      <c r="AP199" s="2" t="s">
        <v>46</v>
      </c>
      <c r="AQ199" s="41">
        <v>3302.87537282832</v>
      </c>
      <c r="AR199" s="41">
        <v>0</v>
      </c>
      <c r="AS199">
        <f t="shared" si="31"/>
        <v>3302.87537282832</v>
      </c>
    </row>
    <row r="200" spans="1:45" x14ac:dyDescent="0.35">
      <c r="A200" t="str">
        <f t="shared" si="24"/>
        <v>BELGRAVE MEDICAL CENTRESouth Westminster Primary Care NetworkCentral LondonE87753Jul4</v>
      </c>
      <c r="B200" s="41" t="s">
        <v>514</v>
      </c>
      <c r="C200" s="41" t="s">
        <v>470</v>
      </c>
      <c r="D200" s="41" t="s">
        <v>33</v>
      </c>
      <c r="E200" s="41" t="s">
        <v>34</v>
      </c>
      <c r="F200" s="41" t="s">
        <v>34</v>
      </c>
      <c r="G200" s="41" t="s">
        <v>759</v>
      </c>
      <c r="H200" s="41">
        <v>4</v>
      </c>
      <c r="I200" s="41">
        <v>10986.918830000801</v>
      </c>
      <c r="J200" s="41">
        <v>6903</v>
      </c>
      <c r="K200" s="41">
        <v>1480</v>
      </c>
      <c r="L200" s="41">
        <v>127.7055</v>
      </c>
      <c r="M200" s="41">
        <v>27.38</v>
      </c>
      <c r="N200" s="41">
        <v>4918</v>
      </c>
      <c r="O200" s="41">
        <v>3200</v>
      </c>
      <c r="P200" s="41">
        <v>97.868200000000002</v>
      </c>
      <c r="Q200" s="41">
        <v>63.680000000000007</v>
      </c>
      <c r="R200" s="41">
        <v>2782</v>
      </c>
      <c r="S200" s="41">
        <v>49.797800000000002</v>
      </c>
      <c r="T200" s="41">
        <v>4296</v>
      </c>
      <c r="U200" s="41">
        <v>94.512</v>
      </c>
      <c r="V200" s="41">
        <v>11165</v>
      </c>
      <c r="W200" s="41">
        <v>204.88329999999999</v>
      </c>
      <c r="X200" s="41">
        <v>12414</v>
      </c>
      <c r="Y200" s="41">
        <v>256.06020000000001</v>
      </c>
      <c r="Z200" s="6">
        <f>0</f>
        <v>0</v>
      </c>
      <c r="AA200" s="6">
        <f t="shared" si="25"/>
        <v>204.88329999999999</v>
      </c>
      <c r="AB200">
        <f>IF(ISBLANK(Table1[[#This Row],[FY2425_Cost]])=TRUE,#N/A,Table1[[#This Row],[FY2425_Cost]])</f>
        <v>256.06020000000001</v>
      </c>
      <c r="AC200" s="6">
        <f t="shared" si="26"/>
        <v>51.176900000000018</v>
      </c>
      <c r="AD200" s="6" t="e">
        <f>SUMIFS($AB$3:AB200,$B$3:B200,B200)</f>
        <v>#N/A</v>
      </c>
      <c r="AE200" s="6">
        <f t="shared" si="27"/>
        <v>4944.1134735003607</v>
      </c>
      <c r="AF200" s="6">
        <f t="shared" si="28"/>
        <v>4944.1134735003607</v>
      </c>
      <c r="AG200" s="6">
        <f>VLOOKUP(Table1[[#This Row],[PracticeCode]],$AP$3:$AS$345,4,FALSE)</f>
        <v>4944.1134735003607</v>
      </c>
      <c r="AH200" s="27">
        <f t="shared" si="29"/>
        <v>359272.24574102624</v>
      </c>
      <c r="AI200" s="6" t="e">
        <f t="shared" si="30"/>
        <v>#N/A</v>
      </c>
      <c r="AP200" s="2" t="s">
        <v>32</v>
      </c>
      <c r="AQ200" s="41">
        <v>6495.8919828423304</v>
      </c>
      <c r="AR200" s="41">
        <v>0</v>
      </c>
      <c r="AS200">
        <f t="shared" si="31"/>
        <v>6495.8919828423304</v>
      </c>
    </row>
    <row r="201" spans="1:45" x14ac:dyDescent="0.35">
      <c r="A201" t="str">
        <f t="shared" si="24"/>
        <v>BELGRAVE MEDICAL CENTRESouth Westminster Primary Care NetworkCentral LondonE87753Jun3</v>
      </c>
      <c r="B201" s="41" t="s">
        <v>514</v>
      </c>
      <c r="C201" s="41" t="s">
        <v>470</v>
      </c>
      <c r="D201" s="41" t="s">
        <v>33</v>
      </c>
      <c r="E201" s="41" t="s">
        <v>34</v>
      </c>
      <c r="F201" s="41" t="s">
        <v>34</v>
      </c>
      <c r="G201" s="41" t="s">
        <v>758</v>
      </c>
      <c r="H201" s="41">
        <v>3</v>
      </c>
      <c r="I201" s="41">
        <v>10986.918830000801</v>
      </c>
      <c r="J201" s="41">
        <v>1526</v>
      </c>
      <c r="K201" s="41">
        <v>711</v>
      </c>
      <c r="L201" s="41">
        <v>28.230999999999998</v>
      </c>
      <c r="M201" s="41">
        <v>13.153499999999999</v>
      </c>
      <c r="N201" s="41">
        <v>2470</v>
      </c>
      <c r="O201" s="41">
        <v>3553</v>
      </c>
      <c r="P201" s="41">
        <v>49.153000000000006</v>
      </c>
      <c r="Q201" s="41">
        <v>70.704700000000003</v>
      </c>
      <c r="R201" s="41">
        <v>3181</v>
      </c>
      <c r="S201" s="41">
        <v>56.939900000000002</v>
      </c>
      <c r="T201" s="41">
        <v>3924</v>
      </c>
      <c r="U201" s="41">
        <v>86.328000000000003</v>
      </c>
      <c r="V201" s="41">
        <v>5418</v>
      </c>
      <c r="W201" s="41">
        <v>98.324399999999997</v>
      </c>
      <c r="X201" s="41">
        <v>9947</v>
      </c>
      <c r="Y201" s="41">
        <v>206.1857</v>
      </c>
      <c r="Z201" s="6">
        <f>0</f>
        <v>0</v>
      </c>
      <c r="AA201" s="6">
        <f t="shared" si="25"/>
        <v>98.324399999999997</v>
      </c>
      <c r="AB201">
        <f>IF(ISBLANK(Table1[[#This Row],[FY2425_Cost]])=TRUE,#N/A,Table1[[#This Row],[FY2425_Cost]])</f>
        <v>206.1857</v>
      </c>
      <c r="AC201" s="6">
        <f t="shared" si="26"/>
        <v>107.8613</v>
      </c>
      <c r="AD201" s="6" t="e">
        <f>SUMIFS($AB$3:AB201,$B$3:B201,B201)</f>
        <v>#N/A</v>
      </c>
      <c r="AE201" s="6">
        <f t="shared" si="27"/>
        <v>4944.1134735003607</v>
      </c>
      <c r="AF201" s="6">
        <f t="shared" si="28"/>
        <v>4944.1134735003607</v>
      </c>
      <c r="AG201" s="6">
        <f>VLOOKUP(Table1[[#This Row],[PracticeCode]],$AP$3:$AS$345,4,FALSE)</f>
        <v>4944.1134735003607</v>
      </c>
      <c r="AH201" s="27">
        <f t="shared" si="29"/>
        <v>359272.24574102624</v>
      </c>
      <c r="AI201" s="6" t="e">
        <f t="shared" si="30"/>
        <v>#N/A</v>
      </c>
      <c r="AP201" s="2" t="s">
        <v>152</v>
      </c>
      <c r="AQ201" s="41">
        <v>2174.9796118525678</v>
      </c>
      <c r="AR201" s="41">
        <v>0</v>
      </c>
      <c r="AS201">
        <f t="shared" si="31"/>
        <v>2174.9796118525678</v>
      </c>
    </row>
    <row r="202" spans="1:45" x14ac:dyDescent="0.35">
      <c r="A202" t="str">
        <f t="shared" si="24"/>
        <v>BELGRAVE MEDICAL CENTRESouth Westminster Primary Care NetworkCentral LondonE87753Mar12</v>
      </c>
      <c r="B202" s="41" t="s">
        <v>514</v>
      </c>
      <c r="C202" s="41" t="s">
        <v>470</v>
      </c>
      <c r="D202" s="41" t="s">
        <v>33</v>
      </c>
      <c r="E202" s="41" t="s">
        <v>34</v>
      </c>
      <c r="F202" s="41" t="s">
        <v>34</v>
      </c>
      <c r="G202" s="41" t="s">
        <v>767</v>
      </c>
      <c r="H202" s="41">
        <v>12</v>
      </c>
      <c r="I202" s="41">
        <v>10986.918830000801</v>
      </c>
      <c r="J202" s="41">
        <v>1549</v>
      </c>
      <c r="K202" s="41">
        <v>2587</v>
      </c>
      <c r="L202" s="41">
        <v>30.825100000000003</v>
      </c>
      <c r="M202" s="41">
        <v>51.481300000000005</v>
      </c>
      <c r="N202" s="41"/>
      <c r="O202" s="41"/>
      <c r="P202" s="41"/>
      <c r="Q202" s="41"/>
      <c r="R202" s="41">
        <v>3613</v>
      </c>
      <c r="S202" s="41">
        <v>64.672700000000006</v>
      </c>
      <c r="T202" s="41"/>
      <c r="U202" s="41"/>
      <c r="V202" s="41">
        <v>7749</v>
      </c>
      <c r="W202" s="41">
        <v>146.97910000000002</v>
      </c>
      <c r="X202" s="41"/>
      <c r="Y202" s="41"/>
      <c r="Z202" s="6">
        <f>0</f>
        <v>0</v>
      </c>
      <c r="AA202" s="6">
        <f t="shared" si="25"/>
        <v>146.97910000000002</v>
      </c>
      <c r="AB202" t="e">
        <f>IF(ISBLANK(Table1[[#This Row],[FY2425_Cost]])=TRUE,#N/A,Table1[[#This Row],[FY2425_Cost]])</f>
        <v>#N/A</v>
      </c>
      <c r="AC202" s="6" t="e">
        <f t="shared" si="26"/>
        <v>#N/A</v>
      </c>
      <c r="AD202" s="6" t="e">
        <f>SUMIFS($AB$3:AB202,$B$3:B202,B202)</f>
        <v>#N/A</v>
      </c>
      <c r="AE202" s="6">
        <f t="shared" si="27"/>
        <v>4944.1134735003607</v>
      </c>
      <c r="AF202" s="6">
        <f t="shared" si="28"/>
        <v>4944.1134735003607</v>
      </c>
      <c r="AG202" s="6">
        <f>VLOOKUP(Table1[[#This Row],[PracticeCode]],$AP$3:$AS$345,4,FALSE)</f>
        <v>4944.1134735003607</v>
      </c>
      <c r="AH202" s="27">
        <f t="shared" si="29"/>
        <v>359272.24574102624</v>
      </c>
      <c r="AI202" s="6" t="e">
        <f t="shared" si="30"/>
        <v>#N/A</v>
      </c>
      <c r="AP202" s="2" t="s">
        <v>25</v>
      </c>
      <c r="AQ202" s="41">
        <v>4167.8068845926382</v>
      </c>
      <c r="AR202" s="41">
        <v>0</v>
      </c>
      <c r="AS202">
        <f t="shared" si="31"/>
        <v>4167.8068845926382</v>
      </c>
    </row>
    <row r="203" spans="1:45" x14ac:dyDescent="0.35">
      <c r="A203" t="str">
        <f t="shared" si="24"/>
        <v>BELGRAVE MEDICAL CENTRESouth Westminster Primary Care NetworkCentral LondonE87753May2</v>
      </c>
      <c r="B203" s="41" t="s">
        <v>514</v>
      </c>
      <c r="C203" s="41" t="s">
        <v>470</v>
      </c>
      <c r="D203" s="41" t="s">
        <v>33</v>
      </c>
      <c r="E203" s="41" t="s">
        <v>34</v>
      </c>
      <c r="F203" s="41" t="s">
        <v>34</v>
      </c>
      <c r="G203" s="41" t="s">
        <v>757</v>
      </c>
      <c r="H203" s="41">
        <v>2</v>
      </c>
      <c r="I203" s="41">
        <v>10986.918830000801</v>
      </c>
      <c r="J203" s="41">
        <v>6799</v>
      </c>
      <c r="K203" s="41">
        <v>3221</v>
      </c>
      <c r="L203" s="41">
        <v>125.78149999999999</v>
      </c>
      <c r="M203" s="41">
        <v>59.588499999999996</v>
      </c>
      <c r="N203" s="41">
        <v>5711</v>
      </c>
      <c r="O203" s="41">
        <v>7331</v>
      </c>
      <c r="P203" s="41">
        <v>113.64890000000001</v>
      </c>
      <c r="Q203" s="41">
        <v>145.8869</v>
      </c>
      <c r="R203" s="41">
        <v>3091</v>
      </c>
      <c r="S203" s="41">
        <v>55.328899999999997</v>
      </c>
      <c r="T203" s="41">
        <v>3785</v>
      </c>
      <c r="U203" s="41">
        <v>83.27</v>
      </c>
      <c r="V203" s="41">
        <v>13111</v>
      </c>
      <c r="W203" s="41">
        <v>240.69890000000001</v>
      </c>
      <c r="X203" s="41">
        <v>16827</v>
      </c>
      <c r="Y203" s="41">
        <v>342.80579999999998</v>
      </c>
      <c r="Z203" s="6">
        <f>0</f>
        <v>0</v>
      </c>
      <c r="AA203" s="6">
        <f t="shared" si="25"/>
        <v>240.69890000000001</v>
      </c>
      <c r="AB203">
        <f>IF(ISBLANK(Table1[[#This Row],[FY2425_Cost]])=TRUE,#N/A,Table1[[#This Row],[FY2425_Cost]])</f>
        <v>342.80579999999998</v>
      </c>
      <c r="AC203" s="6">
        <f t="shared" si="26"/>
        <v>102.10689999999997</v>
      </c>
      <c r="AD203" s="6" t="e">
        <f>SUMIFS($AB$3:AB203,$B$3:B203,B203)</f>
        <v>#N/A</v>
      </c>
      <c r="AE203" s="6">
        <f t="shared" si="27"/>
        <v>4944.1134735003607</v>
      </c>
      <c r="AF203" s="6">
        <f t="shared" si="28"/>
        <v>4944.1134735003607</v>
      </c>
      <c r="AG203" s="6">
        <f>VLOOKUP(Table1[[#This Row],[PracticeCode]],$AP$3:$AS$345,4,FALSE)</f>
        <v>4944.1134735003607</v>
      </c>
      <c r="AH203" s="27">
        <f t="shared" si="29"/>
        <v>359272.24574102624</v>
      </c>
      <c r="AI203" s="6" t="e">
        <f t="shared" si="30"/>
        <v>#N/A</v>
      </c>
      <c r="AP203" s="2" t="s">
        <v>375</v>
      </c>
      <c r="AQ203" s="41">
        <v>874.97518960367552</v>
      </c>
      <c r="AR203" s="41">
        <v>0</v>
      </c>
      <c r="AS203">
        <f t="shared" si="31"/>
        <v>874.97518960367552</v>
      </c>
    </row>
    <row r="204" spans="1:45" x14ac:dyDescent="0.35">
      <c r="A204" t="str">
        <f t="shared" si="24"/>
        <v>BELGRAVE MEDICAL CENTRESouth Westminster Primary Care NetworkCentral LondonE87753Nov8</v>
      </c>
      <c r="B204" s="41" t="s">
        <v>514</v>
      </c>
      <c r="C204" s="41" t="s">
        <v>470</v>
      </c>
      <c r="D204" s="41" t="s">
        <v>33</v>
      </c>
      <c r="E204" s="41" t="s">
        <v>34</v>
      </c>
      <c r="F204" s="41" t="s">
        <v>34</v>
      </c>
      <c r="G204" s="41" t="s">
        <v>763</v>
      </c>
      <c r="H204" s="41">
        <v>8</v>
      </c>
      <c r="I204" s="41">
        <v>10986.918830000801</v>
      </c>
      <c r="J204" s="41">
        <v>3811</v>
      </c>
      <c r="K204" s="41">
        <v>4207</v>
      </c>
      <c r="L204" s="41">
        <v>75.83890000000001</v>
      </c>
      <c r="M204" s="41">
        <v>83.719300000000004</v>
      </c>
      <c r="N204" s="41"/>
      <c r="O204" s="41"/>
      <c r="P204" s="41"/>
      <c r="Q204" s="41"/>
      <c r="R204" s="41">
        <v>5041</v>
      </c>
      <c r="S204" s="41">
        <v>90.233900000000006</v>
      </c>
      <c r="T204" s="41"/>
      <c r="U204" s="41"/>
      <c r="V204" s="41">
        <v>13059</v>
      </c>
      <c r="W204" s="41">
        <v>249.7921</v>
      </c>
      <c r="X204" s="41"/>
      <c r="Y204" s="41"/>
      <c r="Z204" s="6">
        <f>0</f>
        <v>0</v>
      </c>
      <c r="AA204" s="6">
        <f t="shared" si="25"/>
        <v>249.7921</v>
      </c>
      <c r="AB204" t="e">
        <f>IF(ISBLANK(Table1[[#This Row],[FY2425_Cost]])=TRUE,#N/A,Table1[[#This Row],[FY2425_Cost]])</f>
        <v>#N/A</v>
      </c>
      <c r="AC204" s="6" t="e">
        <f t="shared" si="26"/>
        <v>#N/A</v>
      </c>
      <c r="AD204" s="6" t="e">
        <f>SUMIFS($AB$3:AB204,$B$3:B204,B204)</f>
        <v>#N/A</v>
      </c>
      <c r="AE204" s="6">
        <f t="shared" si="27"/>
        <v>4944.1134735003607</v>
      </c>
      <c r="AF204" s="6">
        <f t="shared" si="28"/>
        <v>4944.1134735003607</v>
      </c>
      <c r="AG204" s="6">
        <f>VLOOKUP(Table1[[#This Row],[PracticeCode]],$AP$3:$AS$345,4,FALSE)</f>
        <v>4944.1134735003607</v>
      </c>
      <c r="AH204" s="27">
        <f t="shared" si="29"/>
        <v>359272.24574102624</v>
      </c>
      <c r="AI204" s="6" t="e">
        <f t="shared" si="30"/>
        <v>#N/A</v>
      </c>
      <c r="AP204" s="2" t="s">
        <v>335</v>
      </c>
      <c r="AQ204" s="41">
        <v>2781.7151169251611</v>
      </c>
      <c r="AR204" s="41">
        <v>0</v>
      </c>
      <c r="AS204">
        <f t="shared" si="31"/>
        <v>2781.7151169251611</v>
      </c>
    </row>
    <row r="205" spans="1:45" x14ac:dyDescent="0.35">
      <c r="A205" t="str">
        <f t="shared" si="24"/>
        <v>BELGRAVE MEDICAL CENTRESouth Westminster Primary Care NetworkCentral LondonE87753Oct7</v>
      </c>
      <c r="B205" s="41" t="s">
        <v>514</v>
      </c>
      <c r="C205" s="41" t="s">
        <v>470</v>
      </c>
      <c r="D205" s="41" t="s">
        <v>33</v>
      </c>
      <c r="E205" s="41" t="s">
        <v>34</v>
      </c>
      <c r="F205" s="41" t="s">
        <v>34</v>
      </c>
      <c r="G205" s="41" t="s">
        <v>762</v>
      </c>
      <c r="H205" s="41">
        <v>7</v>
      </c>
      <c r="I205" s="41">
        <v>10986.918830000801</v>
      </c>
      <c r="J205" s="41">
        <v>22425</v>
      </c>
      <c r="K205" s="41">
        <v>12632</v>
      </c>
      <c r="L205" s="41">
        <v>446.25750000000005</v>
      </c>
      <c r="M205" s="41">
        <v>251.3768</v>
      </c>
      <c r="N205" s="41">
        <v>0</v>
      </c>
      <c r="O205" s="41">
        <v>26389</v>
      </c>
      <c r="P205" s="41">
        <v>0</v>
      </c>
      <c r="Q205" s="41">
        <v>593.75249999999994</v>
      </c>
      <c r="R205" s="41">
        <v>2705</v>
      </c>
      <c r="S205" s="41">
        <v>48.419499999999999</v>
      </c>
      <c r="T205" s="41">
        <v>4075</v>
      </c>
      <c r="U205" s="41">
        <v>89.65</v>
      </c>
      <c r="V205" s="41">
        <v>37762</v>
      </c>
      <c r="W205" s="41">
        <v>746.05380000000002</v>
      </c>
      <c r="X205" s="41">
        <v>30464</v>
      </c>
      <c r="Y205" s="41">
        <v>683.40249999999992</v>
      </c>
      <c r="Z205" s="6">
        <f>0</f>
        <v>0</v>
      </c>
      <c r="AA205" s="6">
        <f t="shared" si="25"/>
        <v>746.05380000000002</v>
      </c>
      <c r="AB205">
        <f>IF(ISBLANK(Table1[[#This Row],[FY2425_Cost]])=TRUE,#N/A,Table1[[#This Row],[FY2425_Cost]])</f>
        <v>683.40249999999992</v>
      </c>
      <c r="AC205" s="6">
        <f t="shared" si="26"/>
        <v>-62.651300000000106</v>
      </c>
      <c r="AD205" s="6" t="e">
        <f>SUMIFS($AB$3:AB205,$B$3:B205,B205)</f>
        <v>#N/A</v>
      </c>
      <c r="AE205" s="6">
        <f t="shared" si="27"/>
        <v>4944.1134735003607</v>
      </c>
      <c r="AF205" s="6">
        <f t="shared" si="28"/>
        <v>4944.1134735003607</v>
      </c>
      <c r="AG205" s="6">
        <f>VLOOKUP(Table1[[#This Row],[PracticeCode]],$AP$3:$AS$345,4,FALSE)</f>
        <v>4944.1134735003607</v>
      </c>
      <c r="AH205" s="27">
        <f t="shared" si="29"/>
        <v>359272.24574102624</v>
      </c>
      <c r="AI205" s="6" t="e">
        <f t="shared" si="30"/>
        <v>#N/A</v>
      </c>
      <c r="AP205" s="2" t="s">
        <v>210</v>
      </c>
      <c r="AQ205" s="41">
        <v>1292.4292611882149</v>
      </c>
      <c r="AR205" s="41">
        <v>0</v>
      </c>
      <c r="AS205">
        <f t="shared" si="31"/>
        <v>1292.4292611882149</v>
      </c>
    </row>
    <row r="206" spans="1:45" x14ac:dyDescent="0.35">
      <c r="A206" t="str">
        <f t="shared" si="24"/>
        <v>BELGRAVE MEDICAL CENTRESouth Westminster Primary Care NetworkCentral LondonE87753Sep6</v>
      </c>
      <c r="B206" s="41" t="s">
        <v>514</v>
      </c>
      <c r="C206" s="41" t="s">
        <v>470</v>
      </c>
      <c r="D206" s="41" t="s">
        <v>33</v>
      </c>
      <c r="E206" s="41" t="s">
        <v>34</v>
      </c>
      <c r="F206" s="41" t="s">
        <v>34</v>
      </c>
      <c r="G206" s="41" t="s">
        <v>761</v>
      </c>
      <c r="H206" s="41">
        <v>6</v>
      </c>
      <c r="I206" s="41">
        <v>10986.918830000801</v>
      </c>
      <c r="J206" s="41">
        <v>2050</v>
      </c>
      <c r="K206" s="41">
        <v>28395</v>
      </c>
      <c r="L206" s="41">
        <v>40.795000000000002</v>
      </c>
      <c r="M206" s="41">
        <v>565.06050000000005</v>
      </c>
      <c r="N206" s="41">
        <v>18904</v>
      </c>
      <c r="O206" s="41">
        <v>17644</v>
      </c>
      <c r="P206" s="41">
        <v>425.34</v>
      </c>
      <c r="Q206" s="41">
        <v>396.99</v>
      </c>
      <c r="R206" s="41">
        <v>12399</v>
      </c>
      <c r="S206" s="41">
        <v>221.94210000000001</v>
      </c>
      <c r="T206" s="41">
        <v>4280</v>
      </c>
      <c r="U206" s="41">
        <v>94.16</v>
      </c>
      <c r="V206" s="41">
        <v>42844</v>
      </c>
      <c r="W206" s="41">
        <v>827.79759999999999</v>
      </c>
      <c r="X206" s="41">
        <v>40828</v>
      </c>
      <c r="Y206" s="41">
        <v>916.4899999999999</v>
      </c>
      <c r="Z206" s="6">
        <f>0</f>
        <v>0</v>
      </c>
      <c r="AA206" s="6">
        <f t="shared" si="25"/>
        <v>827.79759999999999</v>
      </c>
      <c r="AB206">
        <f>IF(ISBLANK(Table1[[#This Row],[FY2425_Cost]])=TRUE,#N/A,Table1[[#This Row],[FY2425_Cost]])</f>
        <v>916.4899999999999</v>
      </c>
      <c r="AC206" s="6">
        <f t="shared" si="26"/>
        <v>88.692399999999907</v>
      </c>
      <c r="AD206" s="6" t="e">
        <f>SUMIFS($AB$3:AB206,$B$3:B206,B206)</f>
        <v>#N/A</v>
      </c>
      <c r="AE206" s="6">
        <f t="shared" si="27"/>
        <v>4944.1134735003607</v>
      </c>
      <c r="AF206" s="6">
        <f t="shared" si="28"/>
        <v>4944.1134735003607</v>
      </c>
      <c r="AG206" s="6">
        <f>VLOOKUP(Table1[[#This Row],[PracticeCode]],$AP$3:$AS$345,4,FALSE)</f>
        <v>4944.1134735003607</v>
      </c>
      <c r="AH206" s="27">
        <f t="shared" si="29"/>
        <v>359272.24574102624</v>
      </c>
      <c r="AI206" s="6" t="e">
        <f t="shared" si="30"/>
        <v>#N/A</v>
      </c>
      <c r="AP206" s="2" t="s">
        <v>254</v>
      </c>
      <c r="AQ206" s="41">
        <v>2584.3408626007754</v>
      </c>
      <c r="AR206" s="41">
        <v>0</v>
      </c>
      <c r="AS206">
        <f t="shared" si="31"/>
        <v>2584.3408626007754</v>
      </c>
    </row>
    <row r="207" spans="1:45" x14ac:dyDescent="0.35">
      <c r="A207" t="str">
        <f t="shared" si="24"/>
        <v>BELGRAVIA SURGERYSouth Westminster Primary Care NetworkCentral LondonE87005Apr1</v>
      </c>
      <c r="B207" s="41" t="s">
        <v>742</v>
      </c>
      <c r="C207" s="41" t="s">
        <v>470</v>
      </c>
      <c r="D207" s="41" t="s">
        <v>33</v>
      </c>
      <c r="E207" s="41" t="s">
        <v>35</v>
      </c>
      <c r="F207" s="41" t="s">
        <v>35</v>
      </c>
      <c r="G207" s="41" t="s">
        <v>756</v>
      </c>
      <c r="H207" s="41">
        <v>1</v>
      </c>
      <c r="I207" s="41">
        <v>8269.3379808323807</v>
      </c>
      <c r="J207" s="41">
        <v>442</v>
      </c>
      <c r="K207" s="41">
        <v>1587</v>
      </c>
      <c r="L207" s="41">
        <v>8.1769999999999996</v>
      </c>
      <c r="M207" s="41">
        <v>29.359499999999997</v>
      </c>
      <c r="N207" s="41">
        <v>1303</v>
      </c>
      <c r="O207" s="41">
        <v>4925</v>
      </c>
      <c r="P207" s="41">
        <v>25.9297</v>
      </c>
      <c r="Q207" s="41">
        <v>98.007500000000007</v>
      </c>
      <c r="R207" s="41">
        <v>4043</v>
      </c>
      <c r="S207" s="41">
        <v>72.369699999999995</v>
      </c>
      <c r="T207" s="41">
        <v>3592</v>
      </c>
      <c r="U207" s="41">
        <v>79.024000000000001</v>
      </c>
      <c r="V207" s="41">
        <v>6072</v>
      </c>
      <c r="W207" s="41">
        <v>109.90619999999998</v>
      </c>
      <c r="X207" s="41">
        <v>9820</v>
      </c>
      <c r="Y207" s="41">
        <v>202.96120000000002</v>
      </c>
      <c r="Z207" s="6">
        <f>0</f>
        <v>0</v>
      </c>
      <c r="AA207" s="6">
        <f t="shared" si="25"/>
        <v>109.90619999999998</v>
      </c>
      <c r="AB207">
        <f>IF(ISBLANK(Table1[[#This Row],[FY2425_Cost]])=TRUE,#N/A,Table1[[#This Row],[FY2425_Cost]])</f>
        <v>202.96120000000002</v>
      </c>
      <c r="AC207" s="6">
        <f t="shared" si="26"/>
        <v>93.055000000000035</v>
      </c>
      <c r="AD207" s="6">
        <f>SUMIFS($AB$3:AB207,$B$3:B207,B207)</f>
        <v>202.96120000000002</v>
      </c>
      <c r="AE207" s="6">
        <f t="shared" si="27"/>
        <v>3721.2020913745714</v>
      </c>
      <c r="AF207" s="6">
        <f t="shared" si="28"/>
        <v>3721.2020913745714</v>
      </c>
      <c r="AG207" s="6">
        <f>VLOOKUP(Table1[[#This Row],[PracticeCode]],$AP$3:$AS$345,4,FALSE)</f>
        <v>3721.2020913745714</v>
      </c>
      <c r="AH207" s="27">
        <f t="shared" si="29"/>
        <v>270407.3519732189</v>
      </c>
      <c r="AI207" s="6">
        <f t="shared" si="30"/>
        <v>0</v>
      </c>
      <c r="AP207" s="2" t="s">
        <v>43</v>
      </c>
      <c r="AQ207" s="41">
        <v>2720.8798593693978</v>
      </c>
      <c r="AR207" s="41">
        <v>0</v>
      </c>
      <c r="AS207">
        <f t="shared" si="31"/>
        <v>2720.8798593693978</v>
      </c>
    </row>
    <row r="208" spans="1:45" x14ac:dyDescent="0.35">
      <c r="A208" t="str">
        <f t="shared" si="24"/>
        <v>BELGRAVIA SURGERYSouth Westminster Primary Care NetworkCentral LondonE87005Aug5</v>
      </c>
      <c r="B208" s="41" t="s">
        <v>742</v>
      </c>
      <c r="C208" s="41" t="s">
        <v>470</v>
      </c>
      <c r="D208" s="41" t="s">
        <v>33</v>
      </c>
      <c r="E208" s="41" t="s">
        <v>35</v>
      </c>
      <c r="F208" s="41" t="s">
        <v>35</v>
      </c>
      <c r="G208" s="41" t="s">
        <v>760</v>
      </c>
      <c r="H208" s="41">
        <v>5</v>
      </c>
      <c r="I208" s="41">
        <v>8269.3379808323807</v>
      </c>
      <c r="J208" s="41">
        <v>1666</v>
      </c>
      <c r="K208" s="41">
        <v>1687</v>
      </c>
      <c r="L208" s="41">
        <v>30.820999999999998</v>
      </c>
      <c r="M208" s="41">
        <v>31.209499999999998</v>
      </c>
      <c r="N208" s="41">
        <v>1995</v>
      </c>
      <c r="O208" s="41">
        <v>3251</v>
      </c>
      <c r="P208" s="41">
        <v>39.700500000000005</v>
      </c>
      <c r="Q208" s="41">
        <v>64.694900000000004</v>
      </c>
      <c r="R208" s="41">
        <v>4945</v>
      </c>
      <c r="S208" s="41">
        <v>88.515500000000003</v>
      </c>
      <c r="T208" s="41">
        <v>6862</v>
      </c>
      <c r="U208" s="41">
        <v>150.964</v>
      </c>
      <c r="V208" s="41">
        <v>8298</v>
      </c>
      <c r="W208" s="41">
        <v>150.54599999999999</v>
      </c>
      <c r="X208" s="41">
        <v>12108</v>
      </c>
      <c r="Y208" s="41">
        <v>255.35939999999999</v>
      </c>
      <c r="Z208" s="6">
        <f>0</f>
        <v>0</v>
      </c>
      <c r="AA208" s="6">
        <f t="shared" si="25"/>
        <v>150.54599999999999</v>
      </c>
      <c r="AB208">
        <f>IF(ISBLANK(Table1[[#This Row],[FY2425_Cost]])=TRUE,#N/A,Table1[[#This Row],[FY2425_Cost]])</f>
        <v>255.35939999999999</v>
      </c>
      <c r="AC208" s="6">
        <f t="shared" si="26"/>
        <v>104.8134</v>
      </c>
      <c r="AD208" s="6">
        <f>SUMIFS($AB$3:AB208,$B$3:B208,B208)</f>
        <v>458.32060000000001</v>
      </c>
      <c r="AE208" s="6">
        <f t="shared" si="27"/>
        <v>3721.2020913745714</v>
      </c>
      <c r="AF208" s="6">
        <f t="shared" si="28"/>
        <v>3721.2020913745714</v>
      </c>
      <c r="AG208" s="6">
        <f>VLOOKUP(Table1[[#This Row],[PracticeCode]],$AP$3:$AS$345,4,FALSE)</f>
        <v>3721.2020913745714</v>
      </c>
      <c r="AH208" s="27">
        <f t="shared" si="29"/>
        <v>270407.3519732189</v>
      </c>
      <c r="AI208" s="6">
        <f t="shared" si="30"/>
        <v>0</v>
      </c>
      <c r="AP208" s="2" t="s">
        <v>204</v>
      </c>
      <c r="AQ208" s="41">
        <v>3039.4183570804935</v>
      </c>
      <c r="AR208" s="41">
        <v>0</v>
      </c>
      <c r="AS208">
        <f t="shared" si="31"/>
        <v>3039.4183570804935</v>
      </c>
    </row>
    <row r="209" spans="1:45" x14ac:dyDescent="0.35">
      <c r="A209" t="str">
        <f t="shared" si="24"/>
        <v>BELGRAVIA SURGERYSouth Westminster Primary Care NetworkCentral LondonE87005Dec9</v>
      </c>
      <c r="B209" s="41" t="s">
        <v>742</v>
      </c>
      <c r="C209" s="41" t="s">
        <v>470</v>
      </c>
      <c r="D209" s="41" t="s">
        <v>33</v>
      </c>
      <c r="E209" s="41" t="s">
        <v>35</v>
      </c>
      <c r="F209" s="41" t="s">
        <v>35</v>
      </c>
      <c r="G209" s="41" t="s">
        <v>764</v>
      </c>
      <c r="H209" s="41">
        <v>9</v>
      </c>
      <c r="I209" s="41">
        <v>8269.3379808323807</v>
      </c>
      <c r="J209" s="41">
        <v>4305</v>
      </c>
      <c r="K209" s="41">
        <v>6</v>
      </c>
      <c r="L209" s="41">
        <v>85.669499999999999</v>
      </c>
      <c r="M209" s="41">
        <v>0.11940000000000001</v>
      </c>
      <c r="N209" s="41"/>
      <c r="O209" s="41"/>
      <c r="P209" s="41"/>
      <c r="Q209" s="41"/>
      <c r="R209" s="41">
        <v>4072</v>
      </c>
      <c r="S209" s="41">
        <v>72.888800000000003</v>
      </c>
      <c r="T209" s="41"/>
      <c r="U209" s="41"/>
      <c r="V209" s="41">
        <v>8383</v>
      </c>
      <c r="W209" s="41">
        <v>158.67770000000002</v>
      </c>
      <c r="X209" s="41"/>
      <c r="Y209" s="41"/>
      <c r="Z209" s="6">
        <f>0</f>
        <v>0</v>
      </c>
      <c r="AA209" s="6">
        <f t="shared" si="25"/>
        <v>158.67770000000002</v>
      </c>
      <c r="AB209" t="e">
        <f>IF(ISBLANK(Table1[[#This Row],[FY2425_Cost]])=TRUE,#N/A,Table1[[#This Row],[FY2425_Cost]])</f>
        <v>#N/A</v>
      </c>
      <c r="AC209" s="6" t="e">
        <f t="shared" si="26"/>
        <v>#N/A</v>
      </c>
      <c r="AD209" s="6" t="e">
        <f>SUMIFS($AB$3:AB209,$B$3:B209,B209)</f>
        <v>#N/A</v>
      </c>
      <c r="AE209" s="6">
        <f t="shared" si="27"/>
        <v>3721.2020913745714</v>
      </c>
      <c r="AF209" s="6">
        <f t="shared" si="28"/>
        <v>3721.2020913745714</v>
      </c>
      <c r="AG209" s="6">
        <f>VLOOKUP(Table1[[#This Row],[PracticeCode]],$AP$3:$AS$345,4,FALSE)</f>
        <v>3721.2020913745714</v>
      </c>
      <c r="AH209" s="27">
        <f t="shared" si="29"/>
        <v>270407.3519732189</v>
      </c>
      <c r="AI209" s="6" t="e">
        <f t="shared" si="30"/>
        <v>#N/A</v>
      </c>
      <c r="AP209" s="2" t="s">
        <v>164</v>
      </c>
      <c r="AQ209" s="41">
        <v>4453.93725777698</v>
      </c>
      <c r="AR209" s="41">
        <v>0</v>
      </c>
      <c r="AS209">
        <f t="shared" si="31"/>
        <v>4453.93725777698</v>
      </c>
    </row>
    <row r="210" spans="1:45" x14ac:dyDescent="0.35">
      <c r="A210" t="str">
        <f t="shared" si="24"/>
        <v>BELGRAVIA SURGERYSouth Westminster Primary Care NetworkCentral LondonE87005Feb11</v>
      </c>
      <c r="B210" s="41" t="s">
        <v>742</v>
      </c>
      <c r="C210" s="41" t="s">
        <v>470</v>
      </c>
      <c r="D210" s="41" t="s">
        <v>33</v>
      </c>
      <c r="E210" s="41" t="s">
        <v>35</v>
      </c>
      <c r="F210" s="41" t="s">
        <v>35</v>
      </c>
      <c r="G210" s="41" t="s">
        <v>766</v>
      </c>
      <c r="H210" s="41">
        <v>11</v>
      </c>
      <c r="I210" s="41">
        <v>8269.3379808323807</v>
      </c>
      <c r="J210" s="41">
        <v>5511</v>
      </c>
      <c r="K210" s="41">
        <v>3480</v>
      </c>
      <c r="L210" s="41">
        <v>109.66890000000001</v>
      </c>
      <c r="M210" s="41">
        <v>69.25200000000001</v>
      </c>
      <c r="N210" s="41"/>
      <c r="O210" s="41"/>
      <c r="P210" s="41"/>
      <c r="Q210" s="41"/>
      <c r="R210" s="41">
        <v>7132</v>
      </c>
      <c r="S210" s="41">
        <v>127.6628</v>
      </c>
      <c r="T210" s="41"/>
      <c r="U210" s="41"/>
      <c r="V210" s="41">
        <v>16123</v>
      </c>
      <c r="W210" s="41">
        <v>306.58370000000002</v>
      </c>
      <c r="X210" s="41"/>
      <c r="Y210" s="41"/>
      <c r="Z210" s="6">
        <f>0</f>
        <v>0</v>
      </c>
      <c r="AA210" s="6">
        <f t="shared" si="25"/>
        <v>306.58370000000002</v>
      </c>
      <c r="AB210" t="e">
        <f>IF(ISBLANK(Table1[[#This Row],[FY2425_Cost]])=TRUE,#N/A,Table1[[#This Row],[FY2425_Cost]])</f>
        <v>#N/A</v>
      </c>
      <c r="AC210" s="6" t="e">
        <f t="shared" si="26"/>
        <v>#N/A</v>
      </c>
      <c r="AD210" s="6" t="e">
        <f>SUMIFS($AB$3:AB210,$B$3:B210,B210)</f>
        <v>#N/A</v>
      </c>
      <c r="AE210" s="6">
        <f t="shared" si="27"/>
        <v>3721.2020913745714</v>
      </c>
      <c r="AF210" s="6">
        <f t="shared" si="28"/>
        <v>3721.2020913745714</v>
      </c>
      <c r="AG210" s="6">
        <f>VLOOKUP(Table1[[#This Row],[PracticeCode]],$AP$3:$AS$345,4,FALSE)</f>
        <v>3721.2020913745714</v>
      </c>
      <c r="AH210" s="27">
        <f t="shared" si="29"/>
        <v>270407.3519732189</v>
      </c>
      <c r="AI210" s="6" t="e">
        <f t="shared" si="30"/>
        <v>#N/A</v>
      </c>
      <c r="AP210" s="2" t="s">
        <v>288</v>
      </c>
      <c r="AQ210" s="41">
        <v>1308.0303400948517</v>
      </c>
      <c r="AR210" s="41">
        <v>0</v>
      </c>
      <c r="AS210">
        <f t="shared" si="31"/>
        <v>1308.0303400948517</v>
      </c>
    </row>
    <row r="211" spans="1:45" x14ac:dyDescent="0.35">
      <c r="A211" t="str">
        <f t="shared" si="24"/>
        <v>BELGRAVIA SURGERYSouth Westminster Primary Care NetworkCentral LondonE87005Jan10</v>
      </c>
      <c r="B211" s="41" t="s">
        <v>742</v>
      </c>
      <c r="C211" s="41" t="s">
        <v>470</v>
      </c>
      <c r="D211" s="41" t="s">
        <v>33</v>
      </c>
      <c r="E211" s="41" t="s">
        <v>35</v>
      </c>
      <c r="F211" s="41" t="s">
        <v>35</v>
      </c>
      <c r="G211" s="41" t="s">
        <v>765</v>
      </c>
      <c r="H211" s="41">
        <v>10</v>
      </c>
      <c r="I211" s="41">
        <v>8269.3379808323807</v>
      </c>
      <c r="J211" s="41">
        <v>15940</v>
      </c>
      <c r="K211" s="41">
        <v>5411</v>
      </c>
      <c r="L211" s="41">
        <v>317.20600000000002</v>
      </c>
      <c r="M211" s="41">
        <v>107.6789</v>
      </c>
      <c r="N211" s="41"/>
      <c r="O211" s="41"/>
      <c r="P211" s="41"/>
      <c r="Q211" s="41"/>
      <c r="R211" s="41">
        <v>6443</v>
      </c>
      <c r="S211" s="41">
        <v>115.3297</v>
      </c>
      <c r="T211" s="41"/>
      <c r="U211" s="41"/>
      <c r="V211" s="41">
        <v>27794</v>
      </c>
      <c r="W211" s="41">
        <v>540.21460000000002</v>
      </c>
      <c r="X211" s="41"/>
      <c r="Y211" s="41"/>
      <c r="Z211" s="6">
        <f>0</f>
        <v>0</v>
      </c>
      <c r="AA211" s="6">
        <f t="shared" si="25"/>
        <v>540.21460000000002</v>
      </c>
      <c r="AB211" t="e">
        <f>IF(ISBLANK(Table1[[#This Row],[FY2425_Cost]])=TRUE,#N/A,Table1[[#This Row],[FY2425_Cost]])</f>
        <v>#N/A</v>
      </c>
      <c r="AC211" s="6" t="e">
        <f t="shared" si="26"/>
        <v>#N/A</v>
      </c>
      <c r="AD211" s="6" t="e">
        <f>SUMIFS($AB$3:AB211,$B$3:B211,B211)</f>
        <v>#N/A</v>
      </c>
      <c r="AE211" s="6">
        <f t="shared" si="27"/>
        <v>3721.2020913745714</v>
      </c>
      <c r="AF211" s="6">
        <f t="shared" si="28"/>
        <v>3721.2020913745714</v>
      </c>
      <c r="AG211" s="6">
        <f>VLOOKUP(Table1[[#This Row],[PracticeCode]],$AP$3:$AS$345,4,FALSE)</f>
        <v>3721.2020913745714</v>
      </c>
      <c r="AH211" s="27">
        <f t="shared" si="29"/>
        <v>270407.3519732189</v>
      </c>
      <c r="AI211" s="6" t="e">
        <f t="shared" si="30"/>
        <v>#N/A</v>
      </c>
      <c r="AP211" s="2" t="s">
        <v>20</v>
      </c>
      <c r="AQ211" s="41">
        <v>4308.2813081236009</v>
      </c>
      <c r="AR211" s="41">
        <v>0</v>
      </c>
      <c r="AS211">
        <f t="shared" si="31"/>
        <v>4308.2813081236009</v>
      </c>
    </row>
    <row r="212" spans="1:45" x14ac:dyDescent="0.35">
      <c r="A212" t="str">
        <f t="shared" si="24"/>
        <v>BELGRAVIA SURGERYSouth Westminster Primary Care NetworkCentral LondonE87005Jul4</v>
      </c>
      <c r="B212" s="41" t="s">
        <v>742</v>
      </c>
      <c r="C212" s="41" t="s">
        <v>470</v>
      </c>
      <c r="D212" s="41" t="s">
        <v>33</v>
      </c>
      <c r="E212" s="41" t="s">
        <v>35</v>
      </c>
      <c r="F212" s="41" t="s">
        <v>35</v>
      </c>
      <c r="G212" s="41" t="s">
        <v>759</v>
      </c>
      <c r="H212" s="41">
        <v>4</v>
      </c>
      <c r="I212" s="41">
        <v>8269.3379808323807</v>
      </c>
      <c r="J212" s="41">
        <v>650</v>
      </c>
      <c r="K212" s="41">
        <v>489</v>
      </c>
      <c r="L212" s="41">
        <v>12.024999999999999</v>
      </c>
      <c r="M212" s="41">
        <v>9.0465</v>
      </c>
      <c r="N212" s="41">
        <v>5139</v>
      </c>
      <c r="O212" s="41">
        <v>3606</v>
      </c>
      <c r="P212" s="41">
        <v>102.26610000000001</v>
      </c>
      <c r="Q212" s="41">
        <v>71.759399999999999</v>
      </c>
      <c r="R212" s="41">
        <v>3792</v>
      </c>
      <c r="S212" s="41">
        <v>67.876800000000003</v>
      </c>
      <c r="T212" s="41">
        <v>4131</v>
      </c>
      <c r="U212" s="41">
        <v>90.882000000000005</v>
      </c>
      <c r="V212" s="41">
        <v>4931</v>
      </c>
      <c r="W212" s="41">
        <v>88.948300000000003</v>
      </c>
      <c r="X212" s="41">
        <v>12876</v>
      </c>
      <c r="Y212" s="41">
        <v>264.90750000000003</v>
      </c>
      <c r="Z212" s="6">
        <f>0</f>
        <v>0</v>
      </c>
      <c r="AA212" s="6">
        <f t="shared" si="25"/>
        <v>88.948300000000003</v>
      </c>
      <c r="AB212">
        <f>IF(ISBLANK(Table1[[#This Row],[FY2425_Cost]])=TRUE,#N/A,Table1[[#This Row],[FY2425_Cost]])</f>
        <v>264.90750000000003</v>
      </c>
      <c r="AC212" s="6">
        <f t="shared" si="26"/>
        <v>175.95920000000001</v>
      </c>
      <c r="AD212" s="6" t="e">
        <f>SUMIFS($AB$3:AB212,$B$3:B212,B212)</f>
        <v>#N/A</v>
      </c>
      <c r="AE212" s="6">
        <f t="shared" si="27"/>
        <v>3721.2020913745714</v>
      </c>
      <c r="AF212" s="6">
        <f t="shared" si="28"/>
        <v>3721.2020913745714</v>
      </c>
      <c r="AG212" s="6">
        <f>VLOOKUP(Table1[[#This Row],[PracticeCode]],$AP$3:$AS$345,4,FALSE)</f>
        <v>3721.2020913745714</v>
      </c>
      <c r="AH212" s="27">
        <f t="shared" si="29"/>
        <v>270407.3519732189</v>
      </c>
      <c r="AI212" s="6" t="e">
        <f t="shared" si="30"/>
        <v>#N/A</v>
      </c>
      <c r="AP212" s="2" t="s">
        <v>177</v>
      </c>
      <c r="AQ212" s="41">
        <v>3365.4203760666019</v>
      </c>
      <c r="AR212" s="41">
        <v>0</v>
      </c>
      <c r="AS212">
        <f t="shared" si="31"/>
        <v>3365.4203760666019</v>
      </c>
    </row>
    <row r="213" spans="1:45" x14ac:dyDescent="0.35">
      <c r="A213" t="str">
        <f t="shared" si="24"/>
        <v>BELGRAVIA SURGERYSouth Westminster Primary Care NetworkCentral LondonE87005Jun3</v>
      </c>
      <c r="B213" s="41" t="s">
        <v>742</v>
      </c>
      <c r="C213" s="41" t="s">
        <v>470</v>
      </c>
      <c r="D213" s="41" t="s">
        <v>33</v>
      </c>
      <c r="E213" s="41" t="s">
        <v>35</v>
      </c>
      <c r="F213" s="41" t="s">
        <v>35</v>
      </c>
      <c r="G213" s="41" t="s">
        <v>758</v>
      </c>
      <c r="H213" s="41">
        <v>3</v>
      </c>
      <c r="I213" s="41">
        <v>8269.3379808323807</v>
      </c>
      <c r="J213" s="41">
        <v>795</v>
      </c>
      <c r="K213" s="41">
        <v>29</v>
      </c>
      <c r="L213" s="41">
        <v>14.7075</v>
      </c>
      <c r="M213" s="41">
        <v>0.53649999999999998</v>
      </c>
      <c r="N213" s="41">
        <v>3745</v>
      </c>
      <c r="O213" s="41">
        <v>4967</v>
      </c>
      <c r="P213" s="41">
        <v>74.525500000000008</v>
      </c>
      <c r="Q213" s="41">
        <v>98.843299999999999</v>
      </c>
      <c r="R213" s="41">
        <v>4010</v>
      </c>
      <c r="S213" s="41">
        <v>71.778999999999996</v>
      </c>
      <c r="T213" s="41">
        <v>5219</v>
      </c>
      <c r="U213" s="41">
        <v>114.818</v>
      </c>
      <c r="V213" s="41">
        <v>4834</v>
      </c>
      <c r="W213" s="41">
        <v>87.022999999999996</v>
      </c>
      <c r="X213" s="41">
        <v>13931</v>
      </c>
      <c r="Y213" s="41">
        <v>288.18680000000001</v>
      </c>
      <c r="Z213" s="6">
        <f>0</f>
        <v>0</v>
      </c>
      <c r="AA213" s="6">
        <f t="shared" si="25"/>
        <v>87.022999999999996</v>
      </c>
      <c r="AB213">
        <f>IF(ISBLANK(Table1[[#This Row],[FY2425_Cost]])=TRUE,#N/A,Table1[[#This Row],[FY2425_Cost]])</f>
        <v>288.18680000000001</v>
      </c>
      <c r="AC213" s="6">
        <f t="shared" si="26"/>
        <v>201.16380000000001</v>
      </c>
      <c r="AD213" s="6" t="e">
        <f>SUMIFS($AB$3:AB213,$B$3:B213,B213)</f>
        <v>#N/A</v>
      </c>
      <c r="AE213" s="6">
        <f t="shared" si="27"/>
        <v>3721.2020913745714</v>
      </c>
      <c r="AF213" s="6">
        <f t="shared" si="28"/>
        <v>3721.2020913745714</v>
      </c>
      <c r="AG213" s="6">
        <f>VLOOKUP(Table1[[#This Row],[PracticeCode]],$AP$3:$AS$345,4,FALSE)</f>
        <v>3721.2020913745714</v>
      </c>
      <c r="AH213" s="27">
        <f t="shared" si="29"/>
        <v>270407.3519732189</v>
      </c>
      <c r="AI213" s="6" t="e">
        <f t="shared" si="30"/>
        <v>#N/A</v>
      </c>
      <c r="AP213" s="2" t="s">
        <v>139</v>
      </c>
      <c r="AQ213" s="41">
        <v>1447.4996768305305</v>
      </c>
      <c r="AR213" s="41">
        <v>0</v>
      </c>
      <c r="AS213">
        <f t="shared" si="31"/>
        <v>1447.4996768305305</v>
      </c>
    </row>
    <row r="214" spans="1:45" x14ac:dyDescent="0.35">
      <c r="A214" t="str">
        <f t="shared" si="24"/>
        <v>BELGRAVIA SURGERYSouth Westminster Primary Care NetworkCentral LondonE87005Mar12</v>
      </c>
      <c r="B214" s="41" t="s">
        <v>742</v>
      </c>
      <c r="C214" s="41" t="s">
        <v>470</v>
      </c>
      <c r="D214" s="41" t="s">
        <v>33</v>
      </c>
      <c r="E214" s="41" t="s">
        <v>35</v>
      </c>
      <c r="F214" s="41" t="s">
        <v>35</v>
      </c>
      <c r="G214" s="41" t="s">
        <v>767</v>
      </c>
      <c r="H214" s="41">
        <v>12</v>
      </c>
      <c r="I214" s="41">
        <v>8269.3379808323807</v>
      </c>
      <c r="J214" s="41">
        <v>3339</v>
      </c>
      <c r="K214" s="41">
        <v>3595</v>
      </c>
      <c r="L214" s="41">
        <v>66.446100000000001</v>
      </c>
      <c r="M214" s="41">
        <v>71.540500000000009</v>
      </c>
      <c r="N214" s="41"/>
      <c r="O214" s="41"/>
      <c r="P214" s="41"/>
      <c r="Q214" s="41"/>
      <c r="R214" s="41">
        <v>4195</v>
      </c>
      <c r="S214" s="41">
        <v>75.090500000000006</v>
      </c>
      <c r="T214" s="41"/>
      <c r="U214" s="41"/>
      <c r="V214" s="41">
        <v>11129</v>
      </c>
      <c r="W214" s="41">
        <v>213.07710000000003</v>
      </c>
      <c r="X214" s="41"/>
      <c r="Y214" s="41"/>
      <c r="Z214" s="6">
        <f>0</f>
        <v>0</v>
      </c>
      <c r="AA214" s="6">
        <f t="shared" si="25"/>
        <v>213.07710000000003</v>
      </c>
      <c r="AB214" t="e">
        <f>IF(ISBLANK(Table1[[#This Row],[FY2425_Cost]])=TRUE,#N/A,Table1[[#This Row],[FY2425_Cost]])</f>
        <v>#N/A</v>
      </c>
      <c r="AC214" s="6" t="e">
        <f t="shared" si="26"/>
        <v>#N/A</v>
      </c>
      <c r="AD214" s="6" t="e">
        <f>SUMIFS($AB$3:AB214,$B$3:B214,B214)</f>
        <v>#N/A</v>
      </c>
      <c r="AE214" s="6">
        <f t="shared" si="27"/>
        <v>3721.2020913745714</v>
      </c>
      <c r="AF214" s="6">
        <f t="shared" si="28"/>
        <v>3721.2020913745714</v>
      </c>
      <c r="AG214" s="6">
        <f>VLOOKUP(Table1[[#This Row],[PracticeCode]],$AP$3:$AS$345,4,FALSE)</f>
        <v>3721.2020913745714</v>
      </c>
      <c r="AH214" s="27">
        <f t="shared" si="29"/>
        <v>270407.3519732189</v>
      </c>
      <c r="AI214" s="6" t="e">
        <f t="shared" si="30"/>
        <v>#N/A</v>
      </c>
      <c r="AP214" s="2" t="s">
        <v>345</v>
      </c>
      <c r="AQ214" s="41">
        <v>2359.9258979534952</v>
      </c>
      <c r="AR214" s="41">
        <v>0</v>
      </c>
      <c r="AS214">
        <f t="shared" si="31"/>
        <v>2359.9258979534952</v>
      </c>
    </row>
    <row r="215" spans="1:45" x14ac:dyDescent="0.35">
      <c r="A215" t="str">
        <f t="shared" si="24"/>
        <v>BELGRAVIA SURGERYSouth Westminster Primary Care NetworkCentral LondonE87005May2</v>
      </c>
      <c r="B215" s="41" t="s">
        <v>742</v>
      </c>
      <c r="C215" s="41" t="s">
        <v>470</v>
      </c>
      <c r="D215" s="41" t="s">
        <v>33</v>
      </c>
      <c r="E215" s="41" t="s">
        <v>35</v>
      </c>
      <c r="F215" s="41" t="s">
        <v>35</v>
      </c>
      <c r="G215" s="41" t="s">
        <v>757</v>
      </c>
      <c r="H215" s="41">
        <v>2</v>
      </c>
      <c r="I215" s="41">
        <v>8269.3379808323807</v>
      </c>
      <c r="J215" s="41">
        <v>1281</v>
      </c>
      <c r="K215" s="41">
        <v>710</v>
      </c>
      <c r="L215" s="41">
        <v>23.698499999999999</v>
      </c>
      <c r="M215" s="41">
        <v>13.135</v>
      </c>
      <c r="N215" s="41">
        <v>1501</v>
      </c>
      <c r="O215" s="41">
        <v>4784</v>
      </c>
      <c r="P215" s="41">
        <v>29.869900000000001</v>
      </c>
      <c r="Q215" s="41">
        <v>95.201599999999999</v>
      </c>
      <c r="R215" s="41">
        <v>4053</v>
      </c>
      <c r="S215" s="41">
        <v>72.548699999999997</v>
      </c>
      <c r="T215" s="41">
        <v>3528</v>
      </c>
      <c r="U215" s="41">
        <v>77.616</v>
      </c>
      <c r="V215" s="41">
        <v>6044</v>
      </c>
      <c r="W215" s="41">
        <v>109.3822</v>
      </c>
      <c r="X215" s="41">
        <v>9813</v>
      </c>
      <c r="Y215" s="41">
        <v>202.6875</v>
      </c>
      <c r="Z215" s="6">
        <f>0</f>
        <v>0</v>
      </c>
      <c r="AA215" s="6">
        <f t="shared" si="25"/>
        <v>109.3822</v>
      </c>
      <c r="AB215">
        <f>IF(ISBLANK(Table1[[#This Row],[FY2425_Cost]])=TRUE,#N/A,Table1[[#This Row],[FY2425_Cost]])</f>
        <v>202.6875</v>
      </c>
      <c r="AC215" s="6">
        <f t="shared" si="26"/>
        <v>93.305300000000003</v>
      </c>
      <c r="AD215" s="6" t="e">
        <f>SUMIFS($AB$3:AB215,$B$3:B215,B215)</f>
        <v>#N/A</v>
      </c>
      <c r="AE215" s="6">
        <f t="shared" si="27"/>
        <v>3721.2020913745714</v>
      </c>
      <c r="AF215" s="6">
        <f t="shared" si="28"/>
        <v>3721.2020913745714</v>
      </c>
      <c r="AG215" s="6">
        <f>VLOOKUP(Table1[[#This Row],[PracticeCode]],$AP$3:$AS$345,4,FALSE)</f>
        <v>3721.2020913745714</v>
      </c>
      <c r="AH215" s="27">
        <f t="shared" si="29"/>
        <v>270407.3519732189</v>
      </c>
      <c r="AI215" s="6" t="e">
        <f t="shared" si="30"/>
        <v>#N/A</v>
      </c>
      <c r="AP215" s="2" t="s">
        <v>281</v>
      </c>
      <c r="AQ215" s="41">
        <v>3136.1537001214801</v>
      </c>
      <c r="AR215" s="41">
        <v>0</v>
      </c>
      <c r="AS215">
        <f t="shared" si="31"/>
        <v>3136.1537001214801</v>
      </c>
    </row>
    <row r="216" spans="1:45" x14ac:dyDescent="0.35">
      <c r="A216" t="str">
        <f t="shared" si="24"/>
        <v>BELGRAVIA SURGERYSouth Westminster Primary Care NetworkCentral LondonE87005Nov8</v>
      </c>
      <c r="B216" s="41" t="s">
        <v>742</v>
      </c>
      <c r="C216" s="41" t="s">
        <v>470</v>
      </c>
      <c r="D216" s="41" t="s">
        <v>33</v>
      </c>
      <c r="E216" s="41" t="s">
        <v>35</v>
      </c>
      <c r="F216" s="41" t="s">
        <v>35</v>
      </c>
      <c r="G216" s="41" t="s">
        <v>763</v>
      </c>
      <c r="H216" s="41">
        <v>8</v>
      </c>
      <c r="I216" s="41">
        <v>8269.3379808323807</v>
      </c>
      <c r="J216" s="41">
        <v>12760</v>
      </c>
      <c r="K216" s="41">
        <v>130</v>
      </c>
      <c r="L216" s="41">
        <v>253.92400000000001</v>
      </c>
      <c r="M216" s="41">
        <v>2.5870000000000002</v>
      </c>
      <c r="N216" s="41"/>
      <c r="O216" s="41"/>
      <c r="P216" s="41"/>
      <c r="Q216" s="41"/>
      <c r="R216" s="41">
        <v>5707</v>
      </c>
      <c r="S216" s="41">
        <v>102.1553</v>
      </c>
      <c r="T216" s="41"/>
      <c r="U216" s="41"/>
      <c r="V216" s="41">
        <v>18597</v>
      </c>
      <c r="W216" s="41">
        <v>358.66630000000004</v>
      </c>
      <c r="X216" s="41"/>
      <c r="Y216" s="41"/>
      <c r="Z216" s="6">
        <f>0</f>
        <v>0</v>
      </c>
      <c r="AA216" s="6">
        <f t="shared" si="25"/>
        <v>358.66630000000004</v>
      </c>
      <c r="AB216" t="e">
        <f>IF(ISBLANK(Table1[[#This Row],[FY2425_Cost]])=TRUE,#N/A,Table1[[#This Row],[FY2425_Cost]])</f>
        <v>#N/A</v>
      </c>
      <c r="AC216" s="6" t="e">
        <f t="shared" si="26"/>
        <v>#N/A</v>
      </c>
      <c r="AD216" s="6" t="e">
        <f>SUMIFS($AB$3:AB216,$B$3:B216,B216)</f>
        <v>#N/A</v>
      </c>
      <c r="AE216" s="6">
        <f t="shared" si="27"/>
        <v>3721.2020913745714</v>
      </c>
      <c r="AF216" s="6">
        <f t="shared" si="28"/>
        <v>3721.2020913745714</v>
      </c>
      <c r="AG216" s="6">
        <f>VLOOKUP(Table1[[#This Row],[PracticeCode]],$AP$3:$AS$345,4,FALSE)</f>
        <v>3721.2020913745714</v>
      </c>
      <c r="AH216" s="27">
        <f t="shared" si="29"/>
        <v>270407.3519732189</v>
      </c>
      <c r="AI216" s="6" t="e">
        <f t="shared" si="30"/>
        <v>#N/A</v>
      </c>
      <c r="AP216" s="2" t="s">
        <v>219</v>
      </c>
      <c r="AQ216" s="41">
        <v>5050.6417612371151</v>
      </c>
      <c r="AR216" s="41">
        <v>0</v>
      </c>
      <c r="AS216">
        <f t="shared" si="31"/>
        <v>5050.6417612371151</v>
      </c>
    </row>
    <row r="217" spans="1:45" x14ac:dyDescent="0.35">
      <c r="A217" t="str">
        <f t="shared" si="24"/>
        <v>BELGRAVIA SURGERYSouth Westminster Primary Care NetworkCentral LondonE87005Oct7</v>
      </c>
      <c r="B217" s="41" t="s">
        <v>742</v>
      </c>
      <c r="C217" s="41" t="s">
        <v>470</v>
      </c>
      <c r="D217" s="41" t="s">
        <v>33</v>
      </c>
      <c r="E217" s="41" t="s">
        <v>35</v>
      </c>
      <c r="F217" s="41" t="s">
        <v>35</v>
      </c>
      <c r="G217" s="41" t="s">
        <v>762</v>
      </c>
      <c r="H217" s="41">
        <v>7</v>
      </c>
      <c r="I217" s="41">
        <v>8269.3379808323807</v>
      </c>
      <c r="J217" s="41">
        <v>4422</v>
      </c>
      <c r="K217" s="41">
        <v>7435</v>
      </c>
      <c r="L217" s="41">
        <v>87.997799999999998</v>
      </c>
      <c r="M217" s="41">
        <v>147.95650000000001</v>
      </c>
      <c r="N217" s="41">
        <v>0</v>
      </c>
      <c r="O217" s="41">
        <v>3232</v>
      </c>
      <c r="P217" s="41">
        <v>0</v>
      </c>
      <c r="Q217" s="41">
        <v>72.72</v>
      </c>
      <c r="R217" s="41">
        <v>4880</v>
      </c>
      <c r="S217" s="41">
        <v>87.352000000000004</v>
      </c>
      <c r="T217" s="41">
        <v>7737</v>
      </c>
      <c r="U217" s="41">
        <v>170.214</v>
      </c>
      <c r="V217" s="41">
        <v>16737</v>
      </c>
      <c r="W217" s="41">
        <v>323.30629999999996</v>
      </c>
      <c r="X217" s="41">
        <v>10969</v>
      </c>
      <c r="Y217" s="41">
        <v>242.934</v>
      </c>
      <c r="Z217" s="6">
        <f>0</f>
        <v>0</v>
      </c>
      <c r="AA217" s="6">
        <f t="shared" si="25"/>
        <v>323.30629999999996</v>
      </c>
      <c r="AB217">
        <f>IF(ISBLANK(Table1[[#This Row],[FY2425_Cost]])=TRUE,#N/A,Table1[[#This Row],[FY2425_Cost]])</f>
        <v>242.934</v>
      </c>
      <c r="AC217" s="6">
        <f t="shared" si="26"/>
        <v>-80.372299999999967</v>
      </c>
      <c r="AD217" s="6" t="e">
        <f>SUMIFS($AB$3:AB217,$B$3:B217,B217)</f>
        <v>#N/A</v>
      </c>
      <c r="AE217" s="6">
        <f t="shared" si="27"/>
        <v>3721.2020913745714</v>
      </c>
      <c r="AF217" s="6">
        <f t="shared" si="28"/>
        <v>3721.2020913745714</v>
      </c>
      <c r="AG217" s="6">
        <f>VLOOKUP(Table1[[#This Row],[PracticeCode]],$AP$3:$AS$345,4,FALSE)</f>
        <v>3721.2020913745714</v>
      </c>
      <c r="AH217" s="27">
        <f t="shared" si="29"/>
        <v>270407.3519732189</v>
      </c>
      <c r="AI217" s="6" t="e">
        <f t="shared" si="30"/>
        <v>#N/A</v>
      </c>
      <c r="AP217" s="2" t="s">
        <v>342</v>
      </c>
      <c r="AQ217" s="41">
        <v>4814.4780266939551</v>
      </c>
      <c r="AR217" s="41">
        <v>0</v>
      </c>
      <c r="AS217">
        <f t="shared" si="31"/>
        <v>4814.4780266939551</v>
      </c>
    </row>
    <row r="218" spans="1:45" x14ac:dyDescent="0.35">
      <c r="A218" t="str">
        <f t="shared" si="24"/>
        <v>BELGRAVIA SURGERYSouth Westminster Primary Care NetworkCentral LondonE87005Sep6</v>
      </c>
      <c r="B218" s="41" t="s">
        <v>742</v>
      </c>
      <c r="C218" s="41" t="s">
        <v>470</v>
      </c>
      <c r="D218" s="41" t="s">
        <v>33</v>
      </c>
      <c r="E218" s="41" t="s">
        <v>35</v>
      </c>
      <c r="F218" s="41" t="s">
        <v>35</v>
      </c>
      <c r="G218" s="41" t="s">
        <v>761</v>
      </c>
      <c r="H218" s="41">
        <v>6</v>
      </c>
      <c r="I218" s="41">
        <v>8269.3379808323807</v>
      </c>
      <c r="J218" s="41">
        <v>5610</v>
      </c>
      <c r="K218" s="41">
        <v>572</v>
      </c>
      <c r="L218" s="41">
        <v>111.63900000000001</v>
      </c>
      <c r="M218" s="41">
        <v>11.382800000000001</v>
      </c>
      <c r="N218" s="41">
        <v>3082</v>
      </c>
      <c r="O218" s="41">
        <v>11232</v>
      </c>
      <c r="P218" s="41">
        <v>69.344999999999999</v>
      </c>
      <c r="Q218" s="41">
        <v>252.72</v>
      </c>
      <c r="R218" s="41">
        <v>14021</v>
      </c>
      <c r="S218" s="41">
        <v>250.9759</v>
      </c>
      <c r="T218" s="41">
        <v>6371</v>
      </c>
      <c r="U218" s="41">
        <v>140.16200000000001</v>
      </c>
      <c r="V218" s="41">
        <v>20203</v>
      </c>
      <c r="W218" s="41">
        <v>373.99770000000001</v>
      </c>
      <c r="X218" s="41">
        <v>20685</v>
      </c>
      <c r="Y218" s="41">
        <v>462.22699999999998</v>
      </c>
      <c r="Z218" s="6">
        <f>0</f>
        <v>0</v>
      </c>
      <c r="AA218" s="6">
        <f t="shared" si="25"/>
        <v>373.99770000000001</v>
      </c>
      <c r="AB218">
        <f>IF(ISBLANK(Table1[[#This Row],[FY2425_Cost]])=TRUE,#N/A,Table1[[#This Row],[FY2425_Cost]])</f>
        <v>462.22699999999998</v>
      </c>
      <c r="AC218" s="6">
        <f t="shared" si="26"/>
        <v>88.229299999999967</v>
      </c>
      <c r="AD218" s="6" t="e">
        <f>SUMIFS($AB$3:AB218,$B$3:B218,B218)</f>
        <v>#N/A</v>
      </c>
      <c r="AE218" s="6">
        <f t="shared" si="27"/>
        <v>3721.2020913745714</v>
      </c>
      <c r="AF218" s="6">
        <f t="shared" si="28"/>
        <v>3721.2020913745714</v>
      </c>
      <c r="AG218" s="6">
        <f>VLOOKUP(Table1[[#This Row],[PracticeCode]],$AP$3:$AS$345,4,FALSE)</f>
        <v>3721.2020913745714</v>
      </c>
      <c r="AH218" s="27">
        <f t="shared" si="29"/>
        <v>270407.3519732189</v>
      </c>
      <c r="AI218" s="6" t="e">
        <f t="shared" si="30"/>
        <v>#N/A</v>
      </c>
      <c r="AP218" s="2" t="s">
        <v>352</v>
      </c>
      <c r="AQ218" s="41">
        <v>3200.191565577813</v>
      </c>
      <c r="AR218" s="41">
        <v>0</v>
      </c>
      <c r="AS218">
        <f t="shared" si="31"/>
        <v>3200.191565577813</v>
      </c>
    </row>
    <row r="219" spans="1:45" x14ac:dyDescent="0.35">
      <c r="A219" t="str">
        <f t="shared" si="24"/>
        <v>BELMONT HEALTH CENTREHealth Alliance PCNHarrowE84069Apr1</v>
      </c>
      <c r="B219" s="41" t="s">
        <v>495</v>
      </c>
      <c r="C219" s="41" t="s">
        <v>447</v>
      </c>
      <c r="D219" s="41" t="s">
        <v>26</v>
      </c>
      <c r="E219" s="41" t="s">
        <v>36</v>
      </c>
      <c r="F219" s="41" t="s">
        <v>36</v>
      </c>
      <c r="G219" s="41" t="s">
        <v>756</v>
      </c>
      <c r="H219" s="41">
        <v>1</v>
      </c>
      <c r="I219" s="41">
        <v>16034.1787673976</v>
      </c>
      <c r="J219" s="41">
        <v>18540</v>
      </c>
      <c r="K219" s="41">
        <v>4159</v>
      </c>
      <c r="L219" s="41">
        <v>342.99</v>
      </c>
      <c r="M219" s="41">
        <v>76.941499999999991</v>
      </c>
      <c r="N219" s="41">
        <v>21145</v>
      </c>
      <c r="O219" s="41">
        <v>2822</v>
      </c>
      <c r="P219" s="41">
        <v>420.78550000000001</v>
      </c>
      <c r="Q219" s="41">
        <v>56.157800000000002</v>
      </c>
      <c r="R219" s="41">
        <v>10291</v>
      </c>
      <c r="S219" s="41">
        <v>184.2089</v>
      </c>
      <c r="T219" s="41">
        <v>10415</v>
      </c>
      <c r="U219" s="41">
        <v>229.13</v>
      </c>
      <c r="V219" s="41">
        <v>32990</v>
      </c>
      <c r="W219" s="41">
        <v>604.1404</v>
      </c>
      <c r="X219" s="41">
        <v>34382</v>
      </c>
      <c r="Y219" s="41">
        <v>706.07330000000002</v>
      </c>
      <c r="Z219" s="6">
        <f>0</f>
        <v>0</v>
      </c>
      <c r="AA219" s="6">
        <f t="shared" si="25"/>
        <v>604.1404</v>
      </c>
      <c r="AB219">
        <f>IF(ISBLANK(Table1[[#This Row],[FY2425_Cost]])=TRUE,#N/A,Table1[[#This Row],[FY2425_Cost]])</f>
        <v>706.07330000000002</v>
      </c>
      <c r="AC219" s="6">
        <f t="shared" si="26"/>
        <v>101.93290000000002</v>
      </c>
      <c r="AD219" s="6">
        <f>SUMIFS($AB$3:AB219,$B$3:B219,B219)</f>
        <v>706.07330000000002</v>
      </c>
      <c r="AE219" s="6">
        <f t="shared" si="27"/>
        <v>7215.3804453289204</v>
      </c>
      <c r="AF219" s="6">
        <f t="shared" si="28"/>
        <v>7215.3804453289204</v>
      </c>
      <c r="AG219" s="6">
        <f>VLOOKUP(Table1[[#This Row],[PracticeCode]],$AP$3:$AS$345,4,FALSE)</f>
        <v>7215.3804453289204</v>
      </c>
      <c r="AH219" s="27">
        <f t="shared" si="29"/>
        <v>524317.64569390158</v>
      </c>
      <c r="AI219" s="6">
        <f t="shared" si="30"/>
        <v>0</v>
      </c>
      <c r="AP219" s="2" t="s">
        <v>320</v>
      </c>
      <c r="AQ219" s="41">
        <v>3431.9642401965511</v>
      </c>
      <c r="AR219" s="41">
        <v>0</v>
      </c>
      <c r="AS219">
        <f t="shared" si="31"/>
        <v>3431.9642401965511</v>
      </c>
    </row>
    <row r="220" spans="1:45" x14ac:dyDescent="0.35">
      <c r="A220" t="str">
        <f t="shared" si="24"/>
        <v>BELMONT HEALTH CENTREHealth Alliance PCNHarrowE84069Aug5</v>
      </c>
      <c r="B220" s="41" t="s">
        <v>495</v>
      </c>
      <c r="C220" s="41" t="s">
        <v>447</v>
      </c>
      <c r="D220" s="41" t="s">
        <v>26</v>
      </c>
      <c r="E220" s="41" t="s">
        <v>36</v>
      </c>
      <c r="F220" s="41" t="s">
        <v>36</v>
      </c>
      <c r="G220" s="41" t="s">
        <v>760</v>
      </c>
      <c r="H220" s="41">
        <v>5</v>
      </c>
      <c r="I220" s="41">
        <v>16034.1787673976</v>
      </c>
      <c r="J220" s="41">
        <v>23965</v>
      </c>
      <c r="K220" s="41">
        <v>3819</v>
      </c>
      <c r="L220" s="41">
        <v>443.35249999999996</v>
      </c>
      <c r="M220" s="41">
        <v>70.651499999999999</v>
      </c>
      <c r="N220" s="41">
        <v>35844</v>
      </c>
      <c r="O220" s="41">
        <v>7883</v>
      </c>
      <c r="P220" s="41">
        <v>713.29560000000004</v>
      </c>
      <c r="Q220" s="41">
        <v>156.8717</v>
      </c>
      <c r="R220" s="41">
        <v>18936</v>
      </c>
      <c r="S220" s="41">
        <v>338.95440000000002</v>
      </c>
      <c r="T220" s="41">
        <v>9669</v>
      </c>
      <c r="U220" s="41">
        <v>212.71799999999999</v>
      </c>
      <c r="V220" s="41">
        <v>46720</v>
      </c>
      <c r="W220" s="41">
        <v>852.95839999999998</v>
      </c>
      <c r="X220" s="41">
        <v>53396</v>
      </c>
      <c r="Y220" s="41">
        <v>1082.8853000000001</v>
      </c>
      <c r="Z220" s="6">
        <f>0</f>
        <v>0</v>
      </c>
      <c r="AA220" s="6">
        <f t="shared" si="25"/>
        <v>852.95839999999998</v>
      </c>
      <c r="AB220">
        <f>IF(ISBLANK(Table1[[#This Row],[FY2425_Cost]])=TRUE,#N/A,Table1[[#This Row],[FY2425_Cost]])</f>
        <v>1082.8853000000001</v>
      </c>
      <c r="AC220" s="6">
        <f t="shared" si="26"/>
        <v>229.92690000000016</v>
      </c>
      <c r="AD220" s="6">
        <f>SUMIFS($AB$3:AB220,$B$3:B220,B220)</f>
        <v>1788.9586000000002</v>
      </c>
      <c r="AE220" s="6">
        <f t="shared" si="27"/>
        <v>7215.3804453289204</v>
      </c>
      <c r="AF220" s="6">
        <f t="shared" si="28"/>
        <v>7215.3804453289204</v>
      </c>
      <c r="AG220" s="6">
        <f>VLOOKUP(Table1[[#This Row],[PracticeCode]],$AP$3:$AS$345,4,FALSE)</f>
        <v>7215.3804453289204</v>
      </c>
      <c r="AH220" s="27">
        <f t="shared" si="29"/>
        <v>524317.64569390158</v>
      </c>
      <c r="AI220" s="6">
        <f t="shared" si="30"/>
        <v>0</v>
      </c>
      <c r="AP220" s="2" t="s">
        <v>149</v>
      </c>
      <c r="AQ220" s="41">
        <v>4866.9347663961298</v>
      </c>
      <c r="AR220" s="41">
        <v>0</v>
      </c>
      <c r="AS220">
        <f t="shared" si="31"/>
        <v>4866.9347663961298</v>
      </c>
    </row>
    <row r="221" spans="1:45" x14ac:dyDescent="0.35">
      <c r="A221" t="str">
        <f t="shared" si="24"/>
        <v>BELMONT HEALTH CENTREHealth Alliance PCNHarrowE84069Dec9</v>
      </c>
      <c r="B221" s="41" t="s">
        <v>495</v>
      </c>
      <c r="C221" s="41" t="s">
        <v>447</v>
      </c>
      <c r="D221" s="41" t="s">
        <v>26</v>
      </c>
      <c r="E221" s="41" t="s">
        <v>36</v>
      </c>
      <c r="F221" s="41" t="s">
        <v>36</v>
      </c>
      <c r="G221" s="41" t="s">
        <v>764</v>
      </c>
      <c r="H221" s="41">
        <v>9</v>
      </c>
      <c r="I221" s="41">
        <v>16034.1787673976</v>
      </c>
      <c r="J221" s="41">
        <v>19622</v>
      </c>
      <c r="K221" s="41">
        <v>1263</v>
      </c>
      <c r="L221" s="41">
        <v>390.4778</v>
      </c>
      <c r="M221" s="41">
        <v>25.133700000000001</v>
      </c>
      <c r="N221" s="41"/>
      <c r="O221" s="41"/>
      <c r="P221" s="41"/>
      <c r="Q221" s="41"/>
      <c r="R221" s="41">
        <v>11231</v>
      </c>
      <c r="S221" s="41">
        <v>201.03489999999999</v>
      </c>
      <c r="T221" s="41"/>
      <c r="U221" s="41"/>
      <c r="V221" s="41">
        <v>32116</v>
      </c>
      <c r="W221" s="41">
        <v>616.64639999999997</v>
      </c>
      <c r="X221" s="41"/>
      <c r="Y221" s="41"/>
      <c r="Z221" s="6">
        <f>0</f>
        <v>0</v>
      </c>
      <c r="AA221" s="6">
        <f t="shared" si="25"/>
        <v>616.64639999999997</v>
      </c>
      <c r="AB221" t="e">
        <f>IF(ISBLANK(Table1[[#This Row],[FY2425_Cost]])=TRUE,#N/A,Table1[[#This Row],[FY2425_Cost]])</f>
        <v>#N/A</v>
      </c>
      <c r="AC221" s="6" t="e">
        <f t="shared" si="26"/>
        <v>#N/A</v>
      </c>
      <c r="AD221" s="6" t="e">
        <f>SUMIFS($AB$3:AB221,$B$3:B221,B221)</f>
        <v>#N/A</v>
      </c>
      <c r="AE221" s="6">
        <f t="shared" si="27"/>
        <v>7215.3804453289204</v>
      </c>
      <c r="AF221" s="6">
        <f t="shared" si="28"/>
        <v>7215.3804453289204</v>
      </c>
      <c r="AG221" s="6">
        <f>VLOOKUP(Table1[[#This Row],[PracticeCode]],$AP$3:$AS$345,4,FALSE)</f>
        <v>7215.3804453289204</v>
      </c>
      <c r="AH221" s="27">
        <f t="shared" si="29"/>
        <v>524317.64569390158</v>
      </c>
      <c r="AI221" s="6" t="e">
        <f t="shared" si="30"/>
        <v>#N/A</v>
      </c>
      <c r="AP221" s="2" t="s">
        <v>38</v>
      </c>
      <c r="AQ221" s="41">
        <v>3806.7511283967824</v>
      </c>
      <c r="AR221" s="41">
        <v>0</v>
      </c>
      <c r="AS221">
        <f t="shared" si="31"/>
        <v>3806.7511283967824</v>
      </c>
    </row>
    <row r="222" spans="1:45" x14ac:dyDescent="0.35">
      <c r="A222" t="str">
        <f t="shared" si="24"/>
        <v>BELMONT HEALTH CENTREHealth Alliance PCNHarrowE84069Feb11</v>
      </c>
      <c r="B222" s="41" t="s">
        <v>495</v>
      </c>
      <c r="C222" s="41" t="s">
        <v>447</v>
      </c>
      <c r="D222" s="41" t="s">
        <v>26</v>
      </c>
      <c r="E222" s="41" t="s">
        <v>36</v>
      </c>
      <c r="F222" s="41" t="s">
        <v>36</v>
      </c>
      <c r="G222" s="41" t="s">
        <v>766</v>
      </c>
      <c r="H222" s="41">
        <v>11</v>
      </c>
      <c r="I222" s="41">
        <v>16034.1787673976</v>
      </c>
      <c r="J222" s="41">
        <v>28810</v>
      </c>
      <c r="K222" s="41">
        <v>1850</v>
      </c>
      <c r="L222" s="41">
        <v>573.31900000000007</v>
      </c>
      <c r="M222" s="41">
        <v>36.815000000000005</v>
      </c>
      <c r="N222" s="41"/>
      <c r="O222" s="41"/>
      <c r="P222" s="41"/>
      <c r="Q222" s="41"/>
      <c r="R222" s="41">
        <v>7022</v>
      </c>
      <c r="S222" s="41">
        <v>125.6938</v>
      </c>
      <c r="T222" s="41"/>
      <c r="U222" s="41"/>
      <c r="V222" s="41">
        <v>37682</v>
      </c>
      <c r="W222" s="41">
        <v>735.82780000000014</v>
      </c>
      <c r="X222" s="41"/>
      <c r="Y222" s="41"/>
      <c r="Z222" s="6">
        <f>0</f>
        <v>0</v>
      </c>
      <c r="AA222" s="6">
        <f t="shared" si="25"/>
        <v>735.82780000000014</v>
      </c>
      <c r="AB222" t="e">
        <f>IF(ISBLANK(Table1[[#This Row],[FY2425_Cost]])=TRUE,#N/A,Table1[[#This Row],[FY2425_Cost]])</f>
        <v>#N/A</v>
      </c>
      <c r="AC222" s="6" t="e">
        <f t="shared" si="26"/>
        <v>#N/A</v>
      </c>
      <c r="AD222" s="6" t="e">
        <f>SUMIFS($AB$3:AB222,$B$3:B222,B222)</f>
        <v>#N/A</v>
      </c>
      <c r="AE222" s="6">
        <f t="shared" si="27"/>
        <v>7215.3804453289204</v>
      </c>
      <c r="AF222" s="6">
        <f t="shared" si="28"/>
        <v>7215.3804453289204</v>
      </c>
      <c r="AG222" s="6">
        <f>VLOOKUP(Table1[[#This Row],[PracticeCode]],$AP$3:$AS$345,4,FALSE)</f>
        <v>7215.3804453289204</v>
      </c>
      <c r="AH222" s="27">
        <f t="shared" si="29"/>
        <v>524317.64569390158</v>
      </c>
      <c r="AI222" s="6" t="e">
        <f t="shared" si="30"/>
        <v>#N/A</v>
      </c>
      <c r="AP222" s="2" t="s">
        <v>412</v>
      </c>
      <c r="AQ222" s="41">
        <v>6623.05210527285</v>
      </c>
      <c r="AR222" s="41">
        <v>0</v>
      </c>
      <c r="AS222">
        <f t="shared" si="31"/>
        <v>6623.05210527285</v>
      </c>
    </row>
    <row r="223" spans="1:45" x14ac:dyDescent="0.35">
      <c r="A223" t="str">
        <f t="shared" si="24"/>
        <v>BELMONT HEALTH CENTREHealth Alliance PCNHarrowE84069Jan10</v>
      </c>
      <c r="B223" s="41" t="s">
        <v>495</v>
      </c>
      <c r="C223" s="41" t="s">
        <v>447</v>
      </c>
      <c r="D223" s="41" t="s">
        <v>26</v>
      </c>
      <c r="E223" s="41" t="s">
        <v>36</v>
      </c>
      <c r="F223" s="41" t="s">
        <v>36</v>
      </c>
      <c r="G223" s="41" t="s">
        <v>765</v>
      </c>
      <c r="H223" s="41">
        <v>10</v>
      </c>
      <c r="I223" s="41">
        <v>16034.1787673976</v>
      </c>
      <c r="J223" s="41">
        <v>35621</v>
      </c>
      <c r="K223" s="41">
        <v>4283</v>
      </c>
      <c r="L223" s="41">
        <v>708.85790000000009</v>
      </c>
      <c r="M223" s="41">
        <v>85.231700000000004</v>
      </c>
      <c r="N223" s="41"/>
      <c r="O223" s="41"/>
      <c r="P223" s="41"/>
      <c r="Q223" s="41"/>
      <c r="R223" s="41">
        <v>14808</v>
      </c>
      <c r="S223" s="41">
        <v>265.06319999999999</v>
      </c>
      <c r="T223" s="41"/>
      <c r="U223" s="41"/>
      <c r="V223" s="41">
        <v>54712</v>
      </c>
      <c r="W223" s="41">
        <v>1059.1528000000001</v>
      </c>
      <c r="X223" s="41"/>
      <c r="Y223" s="41"/>
      <c r="Z223" s="6">
        <f>0</f>
        <v>0</v>
      </c>
      <c r="AA223" s="6">
        <f t="shared" si="25"/>
        <v>1059.1528000000001</v>
      </c>
      <c r="AB223" t="e">
        <f>IF(ISBLANK(Table1[[#This Row],[FY2425_Cost]])=TRUE,#N/A,Table1[[#This Row],[FY2425_Cost]])</f>
        <v>#N/A</v>
      </c>
      <c r="AC223" s="6" t="e">
        <f t="shared" si="26"/>
        <v>#N/A</v>
      </c>
      <c r="AD223" s="6" t="e">
        <f>SUMIFS($AB$3:AB223,$B$3:B223,B223)</f>
        <v>#N/A</v>
      </c>
      <c r="AE223" s="6">
        <f t="shared" si="27"/>
        <v>7215.3804453289204</v>
      </c>
      <c r="AF223" s="6">
        <f t="shared" si="28"/>
        <v>7215.3804453289204</v>
      </c>
      <c r="AG223" s="6">
        <f>VLOOKUP(Table1[[#This Row],[PracticeCode]],$AP$3:$AS$345,4,FALSE)</f>
        <v>7215.3804453289204</v>
      </c>
      <c r="AH223" s="27">
        <f t="shared" si="29"/>
        <v>524317.64569390158</v>
      </c>
      <c r="AI223" s="6" t="e">
        <f t="shared" si="30"/>
        <v>#N/A</v>
      </c>
      <c r="AP223" s="2" t="s">
        <v>232</v>
      </c>
      <c r="AQ223" s="41">
        <v>2490.1841456748766</v>
      </c>
      <c r="AR223" s="41">
        <v>0</v>
      </c>
      <c r="AS223">
        <f t="shared" si="31"/>
        <v>2490.1841456748766</v>
      </c>
    </row>
    <row r="224" spans="1:45" x14ac:dyDescent="0.35">
      <c r="A224" t="str">
        <f t="shared" si="24"/>
        <v>BELMONT HEALTH CENTREHealth Alliance PCNHarrowE84069Jul4</v>
      </c>
      <c r="B224" s="41" t="s">
        <v>495</v>
      </c>
      <c r="C224" s="41" t="s">
        <v>447</v>
      </c>
      <c r="D224" s="41" t="s">
        <v>26</v>
      </c>
      <c r="E224" s="41" t="s">
        <v>36</v>
      </c>
      <c r="F224" s="41" t="s">
        <v>36</v>
      </c>
      <c r="G224" s="41" t="s">
        <v>759</v>
      </c>
      <c r="H224" s="41">
        <v>4</v>
      </c>
      <c r="I224" s="41">
        <v>16034.1787673976</v>
      </c>
      <c r="J224" s="41">
        <v>25303</v>
      </c>
      <c r="K224" s="41">
        <v>3905</v>
      </c>
      <c r="L224" s="41">
        <v>468.10549999999995</v>
      </c>
      <c r="M224" s="41">
        <v>72.242499999999993</v>
      </c>
      <c r="N224" s="41">
        <v>28643</v>
      </c>
      <c r="O224" s="41">
        <v>2058</v>
      </c>
      <c r="P224" s="41">
        <v>569.99570000000006</v>
      </c>
      <c r="Q224" s="41">
        <v>40.9542</v>
      </c>
      <c r="R224" s="41">
        <v>19782</v>
      </c>
      <c r="S224" s="41">
        <v>354.09780000000001</v>
      </c>
      <c r="T224" s="41">
        <v>10315</v>
      </c>
      <c r="U224" s="41">
        <v>226.93</v>
      </c>
      <c r="V224" s="41">
        <v>48990</v>
      </c>
      <c r="W224" s="41">
        <v>894.44579999999996</v>
      </c>
      <c r="X224" s="41">
        <v>41016</v>
      </c>
      <c r="Y224" s="41">
        <v>837.87990000000013</v>
      </c>
      <c r="Z224" s="6">
        <f>0</f>
        <v>0</v>
      </c>
      <c r="AA224" s="6">
        <f t="shared" si="25"/>
        <v>894.44579999999996</v>
      </c>
      <c r="AB224">
        <f>IF(ISBLANK(Table1[[#This Row],[FY2425_Cost]])=TRUE,#N/A,Table1[[#This Row],[FY2425_Cost]])</f>
        <v>837.87990000000013</v>
      </c>
      <c r="AC224" s="6">
        <f t="shared" si="26"/>
        <v>-56.565899999999829</v>
      </c>
      <c r="AD224" s="6" t="e">
        <f>SUMIFS($AB$3:AB224,$B$3:B224,B224)</f>
        <v>#N/A</v>
      </c>
      <c r="AE224" s="6">
        <f t="shared" si="27"/>
        <v>7215.3804453289204</v>
      </c>
      <c r="AF224" s="6">
        <f t="shared" si="28"/>
        <v>7215.3804453289204</v>
      </c>
      <c r="AG224" s="6">
        <f>VLOOKUP(Table1[[#This Row],[PracticeCode]],$AP$3:$AS$345,4,FALSE)</f>
        <v>7215.3804453289204</v>
      </c>
      <c r="AH224" s="27">
        <f t="shared" si="29"/>
        <v>524317.64569390158</v>
      </c>
      <c r="AI224" s="6" t="e">
        <f t="shared" si="30"/>
        <v>#N/A</v>
      </c>
      <c r="AP224" s="2" t="s">
        <v>408</v>
      </c>
      <c r="AQ224" s="41">
        <v>4769.0867593494449</v>
      </c>
      <c r="AR224" s="41">
        <v>0</v>
      </c>
      <c r="AS224">
        <f t="shared" si="31"/>
        <v>4769.0867593494449</v>
      </c>
    </row>
    <row r="225" spans="1:45" x14ac:dyDescent="0.35">
      <c r="A225" t="str">
        <f t="shared" si="24"/>
        <v>BELMONT HEALTH CENTREHealth Alliance PCNHarrowE84069Jun3</v>
      </c>
      <c r="B225" s="41" t="s">
        <v>495</v>
      </c>
      <c r="C225" s="41" t="s">
        <v>447</v>
      </c>
      <c r="D225" s="41" t="s">
        <v>26</v>
      </c>
      <c r="E225" s="41" t="s">
        <v>36</v>
      </c>
      <c r="F225" s="41" t="s">
        <v>36</v>
      </c>
      <c r="G225" s="41" t="s">
        <v>758</v>
      </c>
      <c r="H225" s="41">
        <v>3</v>
      </c>
      <c r="I225" s="41">
        <v>16034.1787673976</v>
      </c>
      <c r="J225" s="41">
        <v>29214</v>
      </c>
      <c r="K225" s="41">
        <v>9632</v>
      </c>
      <c r="L225" s="41">
        <v>540.45899999999995</v>
      </c>
      <c r="M225" s="41">
        <v>178.19199999999998</v>
      </c>
      <c r="N225" s="41">
        <v>28318</v>
      </c>
      <c r="O225" s="41">
        <v>4248</v>
      </c>
      <c r="P225" s="41">
        <v>563.52820000000008</v>
      </c>
      <c r="Q225" s="41">
        <v>84.535200000000003</v>
      </c>
      <c r="R225" s="41">
        <v>19035</v>
      </c>
      <c r="S225" s="41">
        <v>340.72649999999999</v>
      </c>
      <c r="T225" s="41">
        <v>10355</v>
      </c>
      <c r="U225" s="41">
        <v>227.81</v>
      </c>
      <c r="V225" s="41">
        <v>57881</v>
      </c>
      <c r="W225" s="41">
        <v>1059.3775000000001</v>
      </c>
      <c r="X225" s="41">
        <v>42921</v>
      </c>
      <c r="Y225" s="41">
        <v>875.87340000000017</v>
      </c>
      <c r="Z225" s="6">
        <f>0</f>
        <v>0</v>
      </c>
      <c r="AA225" s="6">
        <f t="shared" si="25"/>
        <v>1059.3775000000001</v>
      </c>
      <c r="AB225">
        <f>IF(ISBLANK(Table1[[#This Row],[FY2425_Cost]])=TRUE,#N/A,Table1[[#This Row],[FY2425_Cost]])</f>
        <v>875.87340000000017</v>
      </c>
      <c r="AC225" s="6">
        <f t="shared" si="26"/>
        <v>-183.50409999999988</v>
      </c>
      <c r="AD225" s="6" t="e">
        <f>SUMIFS($AB$3:AB225,$B$3:B225,B225)</f>
        <v>#N/A</v>
      </c>
      <c r="AE225" s="6">
        <f t="shared" si="27"/>
        <v>7215.3804453289204</v>
      </c>
      <c r="AF225" s="6">
        <f t="shared" si="28"/>
        <v>7215.3804453289204</v>
      </c>
      <c r="AG225" s="6">
        <f>VLOOKUP(Table1[[#This Row],[PracticeCode]],$AP$3:$AS$345,4,FALSE)</f>
        <v>7215.3804453289204</v>
      </c>
      <c r="AH225" s="27">
        <f t="shared" si="29"/>
        <v>524317.64569390158</v>
      </c>
      <c r="AI225" s="6" t="e">
        <f t="shared" si="30"/>
        <v>#N/A</v>
      </c>
      <c r="AP225" s="2" t="s">
        <v>61</v>
      </c>
      <c r="AQ225" s="41">
        <v>2582.3371221396137</v>
      </c>
      <c r="AR225" s="41">
        <v>0</v>
      </c>
      <c r="AS225">
        <f t="shared" si="31"/>
        <v>2582.3371221396137</v>
      </c>
    </row>
    <row r="226" spans="1:45" x14ac:dyDescent="0.35">
      <c r="A226" t="str">
        <f t="shared" si="24"/>
        <v>BELMONT HEALTH CENTREHealth Alliance PCNHarrowE84069Mar12</v>
      </c>
      <c r="B226" s="41" t="s">
        <v>495</v>
      </c>
      <c r="C226" s="41" t="s">
        <v>447</v>
      </c>
      <c r="D226" s="41" t="s">
        <v>26</v>
      </c>
      <c r="E226" s="41" t="s">
        <v>36</v>
      </c>
      <c r="F226" s="41" t="s">
        <v>36</v>
      </c>
      <c r="G226" s="41" t="s">
        <v>767</v>
      </c>
      <c r="H226" s="41">
        <v>12</v>
      </c>
      <c r="I226" s="41">
        <v>16034.1787673976</v>
      </c>
      <c r="J226" s="41">
        <v>19886</v>
      </c>
      <c r="K226" s="41">
        <v>1923</v>
      </c>
      <c r="L226" s="41">
        <v>395.73140000000001</v>
      </c>
      <c r="M226" s="41">
        <v>38.267700000000005</v>
      </c>
      <c r="N226" s="41"/>
      <c r="O226" s="41"/>
      <c r="P226" s="41"/>
      <c r="Q226" s="41"/>
      <c r="R226" s="41">
        <v>9698</v>
      </c>
      <c r="S226" s="41">
        <v>173.5942</v>
      </c>
      <c r="T226" s="41"/>
      <c r="U226" s="41"/>
      <c r="V226" s="41">
        <v>31507</v>
      </c>
      <c r="W226" s="41">
        <v>607.5933</v>
      </c>
      <c r="X226" s="41"/>
      <c r="Y226" s="41"/>
      <c r="Z226" s="6">
        <f>0</f>
        <v>0</v>
      </c>
      <c r="AA226" s="6">
        <f t="shared" si="25"/>
        <v>607.5933</v>
      </c>
      <c r="AB226" t="e">
        <f>IF(ISBLANK(Table1[[#This Row],[FY2425_Cost]])=TRUE,#N/A,Table1[[#This Row],[FY2425_Cost]])</f>
        <v>#N/A</v>
      </c>
      <c r="AC226" s="6" t="e">
        <f t="shared" si="26"/>
        <v>#N/A</v>
      </c>
      <c r="AD226" s="6" t="e">
        <f>SUMIFS($AB$3:AB226,$B$3:B226,B226)</f>
        <v>#N/A</v>
      </c>
      <c r="AE226" s="6">
        <f t="shared" si="27"/>
        <v>7215.3804453289204</v>
      </c>
      <c r="AF226" s="6">
        <f t="shared" si="28"/>
        <v>7215.3804453289204</v>
      </c>
      <c r="AG226" s="6">
        <f>VLOOKUP(Table1[[#This Row],[PracticeCode]],$AP$3:$AS$345,4,FALSE)</f>
        <v>7215.3804453289204</v>
      </c>
      <c r="AH226" s="27">
        <f t="shared" si="29"/>
        <v>524317.64569390158</v>
      </c>
      <c r="AI226" s="6" t="e">
        <f t="shared" si="30"/>
        <v>#N/A</v>
      </c>
      <c r="AP226" s="2" t="s">
        <v>62</v>
      </c>
      <c r="AQ226" s="41">
        <v>7153.7663183912546</v>
      </c>
      <c r="AR226" s="41">
        <v>0</v>
      </c>
      <c r="AS226">
        <f t="shared" si="31"/>
        <v>7153.7663183912546</v>
      </c>
    </row>
    <row r="227" spans="1:45" x14ac:dyDescent="0.35">
      <c r="A227" t="str">
        <f t="shared" si="24"/>
        <v>BELMONT HEALTH CENTREHealth Alliance PCNHarrowE84069May2</v>
      </c>
      <c r="B227" s="41" t="s">
        <v>495</v>
      </c>
      <c r="C227" s="41" t="s">
        <v>447</v>
      </c>
      <c r="D227" s="41" t="s">
        <v>26</v>
      </c>
      <c r="E227" s="41" t="s">
        <v>36</v>
      </c>
      <c r="F227" s="41" t="s">
        <v>36</v>
      </c>
      <c r="G227" s="41" t="s">
        <v>757</v>
      </c>
      <c r="H227" s="41">
        <v>2</v>
      </c>
      <c r="I227" s="41">
        <v>16034.1787673976</v>
      </c>
      <c r="J227" s="41">
        <v>57571</v>
      </c>
      <c r="K227" s="41">
        <v>2732</v>
      </c>
      <c r="L227" s="41">
        <v>1065.0635</v>
      </c>
      <c r="M227" s="41">
        <v>50.541999999999994</v>
      </c>
      <c r="N227" s="41">
        <v>31307</v>
      </c>
      <c r="O227" s="41">
        <v>8349</v>
      </c>
      <c r="P227" s="41">
        <v>623.00930000000005</v>
      </c>
      <c r="Q227" s="41">
        <v>166.14510000000001</v>
      </c>
      <c r="R227" s="41">
        <v>18401</v>
      </c>
      <c r="S227" s="41">
        <v>329.37790000000001</v>
      </c>
      <c r="T227" s="41">
        <v>10470</v>
      </c>
      <c r="U227" s="41">
        <v>230.34</v>
      </c>
      <c r="V227" s="41">
        <v>78704</v>
      </c>
      <c r="W227" s="41">
        <v>1444.9833999999998</v>
      </c>
      <c r="X227" s="41">
        <v>50126</v>
      </c>
      <c r="Y227" s="41">
        <v>1019.4944000000002</v>
      </c>
      <c r="Z227" s="6">
        <f>0</f>
        <v>0</v>
      </c>
      <c r="AA227" s="6">
        <f t="shared" si="25"/>
        <v>1444.9833999999998</v>
      </c>
      <c r="AB227">
        <f>IF(ISBLANK(Table1[[#This Row],[FY2425_Cost]])=TRUE,#N/A,Table1[[#This Row],[FY2425_Cost]])</f>
        <v>1019.4944000000002</v>
      </c>
      <c r="AC227" s="6">
        <f t="shared" si="26"/>
        <v>-425.48899999999969</v>
      </c>
      <c r="AD227" s="6" t="e">
        <f>SUMIFS($AB$3:AB227,$B$3:B227,B227)</f>
        <v>#N/A</v>
      </c>
      <c r="AE227" s="6">
        <f t="shared" si="27"/>
        <v>7215.3804453289204</v>
      </c>
      <c r="AF227" s="6">
        <f t="shared" si="28"/>
        <v>7215.3804453289204</v>
      </c>
      <c r="AG227" s="6">
        <f>VLOOKUP(Table1[[#This Row],[PracticeCode]],$AP$3:$AS$345,4,FALSE)</f>
        <v>7215.3804453289204</v>
      </c>
      <c r="AH227" s="27">
        <f t="shared" si="29"/>
        <v>524317.64569390158</v>
      </c>
      <c r="AI227" s="6" t="e">
        <f t="shared" si="30"/>
        <v>#N/A</v>
      </c>
      <c r="AP227" s="2" t="s">
        <v>355</v>
      </c>
      <c r="AQ227" s="41">
        <v>2739.2212330820821</v>
      </c>
      <c r="AR227" s="41">
        <v>0</v>
      </c>
      <c r="AS227">
        <f t="shared" si="31"/>
        <v>2739.2212330820821</v>
      </c>
    </row>
    <row r="228" spans="1:45" x14ac:dyDescent="0.35">
      <c r="A228" t="str">
        <f t="shared" si="24"/>
        <v>BELMONT HEALTH CENTREHealth Alliance PCNHarrowE84069Nov8</v>
      </c>
      <c r="B228" s="41" t="s">
        <v>495</v>
      </c>
      <c r="C228" s="41" t="s">
        <v>447</v>
      </c>
      <c r="D228" s="41" t="s">
        <v>26</v>
      </c>
      <c r="E228" s="41" t="s">
        <v>36</v>
      </c>
      <c r="F228" s="41" t="s">
        <v>36</v>
      </c>
      <c r="G228" s="41" t="s">
        <v>763</v>
      </c>
      <c r="H228" s="41">
        <v>8</v>
      </c>
      <c r="I228" s="41">
        <v>16034.1787673976</v>
      </c>
      <c r="J228" s="41">
        <v>73957</v>
      </c>
      <c r="K228" s="41">
        <v>7664</v>
      </c>
      <c r="L228" s="41">
        <v>1471.7443000000001</v>
      </c>
      <c r="M228" s="41">
        <v>152.5136</v>
      </c>
      <c r="N228" s="41"/>
      <c r="O228" s="41"/>
      <c r="P228" s="41"/>
      <c r="Q228" s="41"/>
      <c r="R228" s="41">
        <v>12149</v>
      </c>
      <c r="S228" s="41">
        <v>217.46709999999999</v>
      </c>
      <c r="T228" s="41"/>
      <c r="U228" s="41"/>
      <c r="V228" s="41">
        <v>93770</v>
      </c>
      <c r="W228" s="41">
        <v>1841.7250000000001</v>
      </c>
      <c r="X228" s="41"/>
      <c r="Y228" s="41"/>
      <c r="Z228" s="6">
        <f>0</f>
        <v>0</v>
      </c>
      <c r="AA228" s="6">
        <f t="shared" si="25"/>
        <v>1841.7250000000001</v>
      </c>
      <c r="AB228" t="e">
        <f>IF(ISBLANK(Table1[[#This Row],[FY2425_Cost]])=TRUE,#N/A,Table1[[#This Row],[FY2425_Cost]])</f>
        <v>#N/A</v>
      </c>
      <c r="AC228" s="6" t="e">
        <f t="shared" si="26"/>
        <v>#N/A</v>
      </c>
      <c r="AD228" s="6" t="e">
        <f>SUMIFS($AB$3:AB228,$B$3:B228,B228)</f>
        <v>#N/A</v>
      </c>
      <c r="AE228" s="6">
        <f t="shared" si="27"/>
        <v>7215.3804453289204</v>
      </c>
      <c r="AF228" s="6">
        <f t="shared" si="28"/>
        <v>7215.3804453289204</v>
      </c>
      <c r="AG228" s="6">
        <f>VLOOKUP(Table1[[#This Row],[PracticeCode]],$AP$3:$AS$345,4,FALSE)</f>
        <v>7215.3804453289204</v>
      </c>
      <c r="AH228" s="27">
        <f t="shared" si="29"/>
        <v>524317.64569390158</v>
      </c>
      <c r="AI228" s="6" t="e">
        <f t="shared" si="30"/>
        <v>#N/A</v>
      </c>
      <c r="AP228" s="2" t="s">
        <v>153</v>
      </c>
      <c r="AQ228" s="41">
        <v>8112.5366078034449</v>
      </c>
      <c r="AR228" s="41">
        <v>0</v>
      </c>
      <c r="AS228">
        <f t="shared" si="31"/>
        <v>8112.5366078034449</v>
      </c>
    </row>
    <row r="229" spans="1:45" x14ac:dyDescent="0.35">
      <c r="A229" t="str">
        <f t="shared" si="24"/>
        <v>BELMONT HEALTH CENTREHealth Alliance PCNHarrowE84069Oct7</v>
      </c>
      <c r="B229" s="41" t="s">
        <v>495</v>
      </c>
      <c r="C229" s="41" t="s">
        <v>447</v>
      </c>
      <c r="D229" s="41" t="s">
        <v>26</v>
      </c>
      <c r="E229" s="41" t="s">
        <v>36</v>
      </c>
      <c r="F229" s="41" t="s">
        <v>36</v>
      </c>
      <c r="G229" s="41" t="s">
        <v>762</v>
      </c>
      <c r="H229" s="41">
        <v>7</v>
      </c>
      <c r="I229" s="41">
        <v>16034.1787673976</v>
      </c>
      <c r="J229" s="41">
        <v>33406</v>
      </c>
      <c r="K229" s="41">
        <v>16171</v>
      </c>
      <c r="L229" s="41">
        <v>664.77940000000001</v>
      </c>
      <c r="M229" s="41">
        <v>321.80290000000002</v>
      </c>
      <c r="N229" s="41">
        <v>0</v>
      </c>
      <c r="O229" s="41">
        <v>10285</v>
      </c>
      <c r="P229" s="41">
        <v>0</v>
      </c>
      <c r="Q229" s="41">
        <v>231.41249999999999</v>
      </c>
      <c r="R229" s="41">
        <v>21829</v>
      </c>
      <c r="S229" s="41">
        <v>390.73910000000001</v>
      </c>
      <c r="T229" s="41">
        <v>12528</v>
      </c>
      <c r="U229" s="41">
        <v>275.61599999999999</v>
      </c>
      <c r="V229" s="41">
        <v>71406</v>
      </c>
      <c r="W229" s="41">
        <v>1377.3214</v>
      </c>
      <c r="X229" s="41">
        <v>22813</v>
      </c>
      <c r="Y229" s="41">
        <v>507.02850000000001</v>
      </c>
      <c r="Z229" s="6">
        <f>0</f>
        <v>0</v>
      </c>
      <c r="AA229" s="6">
        <f t="shared" si="25"/>
        <v>1377.3214</v>
      </c>
      <c r="AB229">
        <f>IF(ISBLANK(Table1[[#This Row],[FY2425_Cost]])=TRUE,#N/A,Table1[[#This Row],[FY2425_Cost]])</f>
        <v>507.02850000000001</v>
      </c>
      <c r="AC229" s="6">
        <f t="shared" si="26"/>
        <v>-870.29290000000003</v>
      </c>
      <c r="AD229" s="6" t="e">
        <f>SUMIFS($AB$3:AB229,$B$3:B229,B229)</f>
        <v>#N/A</v>
      </c>
      <c r="AE229" s="6">
        <f t="shared" si="27"/>
        <v>7215.3804453289204</v>
      </c>
      <c r="AF229" s="6">
        <f t="shared" si="28"/>
        <v>7215.3804453289204</v>
      </c>
      <c r="AG229" s="6">
        <f>VLOOKUP(Table1[[#This Row],[PracticeCode]],$AP$3:$AS$345,4,FALSE)</f>
        <v>7215.3804453289204</v>
      </c>
      <c r="AH229" s="27">
        <f t="shared" si="29"/>
        <v>524317.64569390158</v>
      </c>
      <c r="AI229" s="6" t="e">
        <f t="shared" si="30"/>
        <v>#N/A</v>
      </c>
      <c r="AP229" s="2" t="s">
        <v>384</v>
      </c>
      <c r="AQ229" s="41">
        <v>3693.5134939909394</v>
      </c>
      <c r="AR229" s="41">
        <v>0</v>
      </c>
      <c r="AS229">
        <f t="shared" si="31"/>
        <v>3693.5134939909394</v>
      </c>
    </row>
    <row r="230" spans="1:45" x14ac:dyDescent="0.35">
      <c r="A230" t="str">
        <f t="shared" si="24"/>
        <v>BELMONT HEALTH CENTREHealth Alliance PCNHarrowE84069Sep6</v>
      </c>
      <c r="B230" s="41" t="s">
        <v>495</v>
      </c>
      <c r="C230" s="41" t="s">
        <v>447</v>
      </c>
      <c r="D230" s="41" t="s">
        <v>26</v>
      </c>
      <c r="E230" s="41" t="s">
        <v>36</v>
      </c>
      <c r="F230" s="41" t="s">
        <v>36</v>
      </c>
      <c r="G230" s="41" t="s">
        <v>761</v>
      </c>
      <c r="H230" s="41">
        <v>6</v>
      </c>
      <c r="I230" s="41">
        <v>16034.1787673976</v>
      </c>
      <c r="J230" s="41">
        <v>19765</v>
      </c>
      <c r="K230" s="41">
        <v>15080</v>
      </c>
      <c r="L230" s="41">
        <v>393.32350000000002</v>
      </c>
      <c r="M230" s="41">
        <v>300.09200000000004</v>
      </c>
      <c r="N230" s="41">
        <v>36114</v>
      </c>
      <c r="O230" s="41">
        <v>5388</v>
      </c>
      <c r="P230" s="41">
        <v>812.56499999999994</v>
      </c>
      <c r="Q230" s="41">
        <v>121.22999999999999</v>
      </c>
      <c r="R230" s="41">
        <v>24795</v>
      </c>
      <c r="S230" s="41">
        <v>443.83049999999997</v>
      </c>
      <c r="T230" s="41">
        <v>11474</v>
      </c>
      <c r="U230" s="41">
        <v>252.428</v>
      </c>
      <c r="V230" s="41">
        <v>59640</v>
      </c>
      <c r="W230" s="41">
        <v>1137.2460000000001</v>
      </c>
      <c r="X230" s="41">
        <v>52976</v>
      </c>
      <c r="Y230" s="41">
        <v>1186.223</v>
      </c>
      <c r="Z230" s="6">
        <f>0</f>
        <v>0</v>
      </c>
      <c r="AA230" s="6">
        <f t="shared" si="25"/>
        <v>1137.2460000000001</v>
      </c>
      <c r="AB230">
        <f>IF(ISBLANK(Table1[[#This Row],[FY2425_Cost]])=TRUE,#N/A,Table1[[#This Row],[FY2425_Cost]])</f>
        <v>1186.223</v>
      </c>
      <c r="AC230" s="6">
        <f t="shared" si="26"/>
        <v>48.976999999999862</v>
      </c>
      <c r="AD230" s="6" t="e">
        <f>SUMIFS($AB$3:AB230,$B$3:B230,B230)</f>
        <v>#N/A</v>
      </c>
      <c r="AE230" s="6">
        <f t="shared" si="27"/>
        <v>7215.3804453289204</v>
      </c>
      <c r="AF230" s="6">
        <f t="shared" si="28"/>
        <v>7215.3804453289204</v>
      </c>
      <c r="AG230" s="6">
        <f>VLOOKUP(Table1[[#This Row],[PracticeCode]],$AP$3:$AS$345,4,FALSE)</f>
        <v>7215.3804453289204</v>
      </c>
      <c r="AH230" s="27">
        <f t="shared" si="29"/>
        <v>524317.64569390158</v>
      </c>
      <c r="AI230" s="6" t="e">
        <f t="shared" si="30"/>
        <v>#N/A</v>
      </c>
      <c r="AP230" s="2" t="s">
        <v>378</v>
      </c>
      <c r="AQ230" s="41">
        <v>3092.331198497382</v>
      </c>
      <c r="AR230" s="41">
        <v>0</v>
      </c>
      <c r="AS230">
        <f t="shared" si="31"/>
        <v>3092.331198497382</v>
      </c>
    </row>
    <row r="231" spans="1:45" x14ac:dyDescent="0.35">
      <c r="A231" t="str">
        <f t="shared" si="24"/>
        <v>BELMONT MEDICAL CENTRESouth SouthallEalingE85049Apr1</v>
      </c>
      <c r="B231" s="41" t="s">
        <v>588</v>
      </c>
      <c r="C231" s="41" t="s">
        <v>453</v>
      </c>
      <c r="D231" s="41" t="s">
        <v>12</v>
      </c>
      <c r="E231" s="41" t="s">
        <v>37</v>
      </c>
      <c r="F231" s="41" t="s">
        <v>37</v>
      </c>
      <c r="G231" s="41" t="s">
        <v>756</v>
      </c>
      <c r="H231" s="41">
        <v>1</v>
      </c>
      <c r="I231" s="41">
        <v>8043.91224031612</v>
      </c>
      <c r="J231" s="41">
        <v>3843</v>
      </c>
      <c r="K231" s="41">
        <v>0</v>
      </c>
      <c r="L231" s="41">
        <v>71.095500000000001</v>
      </c>
      <c r="M231" s="41">
        <v>0</v>
      </c>
      <c r="N231" s="41">
        <v>1782</v>
      </c>
      <c r="O231" s="41">
        <v>14</v>
      </c>
      <c r="P231" s="41">
        <v>35.461800000000004</v>
      </c>
      <c r="Q231" s="41">
        <v>0.27860000000000001</v>
      </c>
      <c r="R231" s="41">
        <v>5767</v>
      </c>
      <c r="S231" s="41">
        <v>103.22929999999999</v>
      </c>
      <c r="T231" s="41">
        <v>9587</v>
      </c>
      <c r="U231" s="41">
        <v>210.91399999999999</v>
      </c>
      <c r="V231" s="41">
        <v>9610</v>
      </c>
      <c r="W231" s="41">
        <v>174.32479999999998</v>
      </c>
      <c r="X231" s="41">
        <v>11383</v>
      </c>
      <c r="Y231" s="41">
        <v>246.65439999999998</v>
      </c>
      <c r="Z231" s="6">
        <f>0</f>
        <v>0</v>
      </c>
      <c r="AA231" s="6">
        <f t="shared" si="25"/>
        <v>174.32479999999998</v>
      </c>
      <c r="AB231">
        <f>IF(ISBLANK(Table1[[#This Row],[FY2425_Cost]])=TRUE,#N/A,Table1[[#This Row],[FY2425_Cost]])</f>
        <v>246.65439999999998</v>
      </c>
      <c r="AC231" s="6">
        <f t="shared" si="26"/>
        <v>72.329599999999999</v>
      </c>
      <c r="AD231" s="6">
        <f>SUMIFS($AB$3:AB231,$B$3:B231,B231)</f>
        <v>246.65439999999998</v>
      </c>
      <c r="AE231" s="6">
        <f t="shared" si="27"/>
        <v>3619.7605081422539</v>
      </c>
      <c r="AF231" s="6">
        <f t="shared" si="28"/>
        <v>3619.7605081422539</v>
      </c>
      <c r="AG231" s="6">
        <f>VLOOKUP(Table1[[#This Row],[PracticeCode]],$AP$3:$AS$345,4,FALSE)</f>
        <v>3619.7605081422539</v>
      </c>
      <c r="AH231" s="27">
        <f t="shared" si="29"/>
        <v>263035.93025833718</v>
      </c>
      <c r="AI231" s="6">
        <f t="shared" si="30"/>
        <v>0</v>
      </c>
      <c r="AP231" s="2" t="s">
        <v>410</v>
      </c>
      <c r="AQ231" s="41">
        <v>2273.7889635164329</v>
      </c>
      <c r="AR231" s="41">
        <v>0</v>
      </c>
      <c r="AS231">
        <f t="shared" si="31"/>
        <v>2273.7889635164329</v>
      </c>
    </row>
    <row r="232" spans="1:45" x14ac:dyDescent="0.35">
      <c r="A232" t="str">
        <f t="shared" si="24"/>
        <v>BELMONT MEDICAL CENTRESouth SouthallEalingE85049Aug5</v>
      </c>
      <c r="B232" s="41" t="s">
        <v>588</v>
      </c>
      <c r="C232" s="41" t="s">
        <v>453</v>
      </c>
      <c r="D232" s="41" t="s">
        <v>12</v>
      </c>
      <c r="E232" s="41" t="s">
        <v>37</v>
      </c>
      <c r="F232" s="41" t="s">
        <v>37</v>
      </c>
      <c r="G232" s="41" t="s">
        <v>760</v>
      </c>
      <c r="H232" s="41">
        <v>5</v>
      </c>
      <c r="I232" s="41">
        <v>8043.91224031612</v>
      </c>
      <c r="J232" s="41">
        <v>4235</v>
      </c>
      <c r="K232" s="41">
        <v>20</v>
      </c>
      <c r="L232" s="41">
        <v>78.347499999999997</v>
      </c>
      <c r="M232" s="41">
        <v>0.37</v>
      </c>
      <c r="N232" s="41">
        <v>1182</v>
      </c>
      <c r="O232" s="41">
        <v>9</v>
      </c>
      <c r="P232" s="41">
        <v>23.521800000000002</v>
      </c>
      <c r="Q232" s="41">
        <v>0.17910000000000001</v>
      </c>
      <c r="R232" s="41">
        <v>12308</v>
      </c>
      <c r="S232" s="41">
        <v>220.31319999999999</v>
      </c>
      <c r="T232" s="41">
        <v>8278</v>
      </c>
      <c r="U232" s="41">
        <v>182.11600000000001</v>
      </c>
      <c r="V232" s="41">
        <v>16563</v>
      </c>
      <c r="W232" s="41">
        <v>299.03070000000002</v>
      </c>
      <c r="X232" s="41">
        <v>9469</v>
      </c>
      <c r="Y232" s="41">
        <v>205.8169</v>
      </c>
      <c r="Z232" s="6">
        <f>0</f>
        <v>0</v>
      </c>
      <c r="AA232" s="6">
        <f t="shared" si="25"/>
        <v>299.03070000000002</v>
      </c>
      <c r="AB232">
        <f>IF(ISBLANK(Table1[[#This Row],[FY2425_Cost]])=TRUE,#N/A,Table1[[#This Row],[FY2425_Cost]])</f>
        <v>205.8169</v>
      </c>
      <c r="AC232" s="6">
        <f t="shared" si="26"/>
        <v>-93.21380000000002</v>
      </c>
      <c r="AD232" s="6">
        <f>SUMIFS($AB$3:AB232,$B$3:B232,B232)</f>
        <v>452.47129999999999</v>
      </c>
      <c r="AE232" s="6">
        <f t="shared" si="27"/>
        <v>3619.7605081422539</v>
      </c>
      <c r="AF232" s="6">
        <f t="shared" si="28"/>
        <v>3619.7605081422539</v>
      </c>
      <c r="AG232" s="6">
        <f>VLOOKUP(Table1[[#This Row],[PracticeCode]],$AP$3:$AS$345,4,FALSE)</f>
        <v>3619.7605081422539</v>
      </c>
      <c r="AH232" s="27">
        <f t="shared" si="29"/>
        <v>263035.93025833718</v>
      </c>
      <c r="AI232" s="6">
        <f t="shared" si="30"/>
        <v>0</v>
      </c>
      <c r="AP232" s="2" t="s">
        <v>302</v>
      </c>
      <c r="AQ232" s="41">
        <v>2486.4126427968163</v>
      </c>
      <c r="AR232" s="41">
        <v>0</v>
      </c>
      <c r="AS232">
        <f t="shared" si="31"/>
        <v>2486.4126427968163</v>
      </c>
    </row>
    <row r="233" spans="1:45" x14ac:dyDescent="0.35">
      <c r="A233" t="str">
        <f t="shared" si="24"/>
        <v>BELMONT MEDICAL CENTRESouth SouthallEalingE85049Dec9</v>
      </c>
      <c r="B233" s="41" t="s">
        <v>588</v>
      </c>
      <c r="C233" s="41" t="s">
        <v>453</v>
      </c>
      <c r="D233" s="41" t="s">
        <v>12</v>
      </c>
      <c r="E233" s="41" t="s">
        <v>37</v>
      </c>
      <c r="F233" s="41" t="s">
        <v>37</v>
      </c>
      <c r="G233" s="41" t="s">
        <v>764</v>
      </c>
      <c r="H233" s="41">
        <v>9</v>
      </c>
      <c r="I233" s="41">
        <v>8043.91224031612</v>
      </c>
      <c r="J233" s="41">
        <v>2528</v>
      </c>
      <c r="K233" s="41">
        <v>117</v>
      </c>
      <c r="L233" s="41">
        <v>50.307200000000002</v>
      </c>
      <c r="M233" s="41">
        <v>2.3283</v>
      </c>
      <c r="N233" s="41"/>
      <c r="O233" s="41"/>
      <c r="P233" s="41"/>
      <c r="Q233" s="41"/>
      <c r="R233" s="41">
        <v>14212</v>
      </c>
      <c r="S233" s="41">
        <v>254.3948</v>
      </c>
      <c r="T233" s="41"/>
      <c r="U233" s="41"/>
      <c r="V233" s="41">
        <v>16857</v>
      </c>
      <c r="W233" s="41">
        <v>307.03030000000001</v>
      </c>
      <c r="X233" s="41"/>
      <c r="Y233" s="41"/>
      <c r="Z233" s="6">
        <f>0</f>
        <v>0</v>
      </c>
      <c r="AA233" s="6">
        <f t="shared" si="25"/>
        <v>307.03030000000001</v>
      </c>
      <c r="AB233" t="e">
        <f>IF(ISBLANK(Table1[[#This Row],[FY2425_Cost]])=TRUE,#N/A,Table1[[#This Row],[FY2425_Cost]])</f>
        <v>#N/A</v>
      </c>
      <c r="AC233" s="6" t="e">
        <f t="shared" si="26"/>
        <v>#N/A</v>
      </c>
      <c r="AD233" s="6" t="e">
        <f>SUMIFS($AB$3:AB233,$B$3:B233,B233)</f>
        <v>#N/A</v>
      </c>
      <c r="AE233" s="6">
        <f t="shared" si="27"/>
        <v>3619.7605081422539</v>
      </c>
      <c r="AF233" s="6">
        <f t="shared" si="28"/>
        <v>3619.7605081422539</v>
      </c>
      <c r="AG233" s="6">
        <f>VLOOKUP(Table1[[#This Row],[PracticeCode]],$AP$3:$AS$345,4,FALSE)</f>
        <v>3619.7605081422539</v>
      </c>
      <c r="AH233" s="27">
        <f t="shared" si="29"/>
        <v>263035.93025833718</v>
      </c>
      <c r="AI233" s="6" t="e">
        <f t="shared" si="30"/>
        <v>#N/A</v>
      </c>
      <c r="AP233" s="2" t="s">
        <v>185</v>
      </c>
      <c r="AQ233" s="41">
        <v>1993.3582830772953</v>
      </c>
      <c r="AR233" s="41">
        <v>0</v>
      </c>
      <c r="AS233">
        <f t="shared" si="31"/>
        <v>1993.3582830772953</v>
      </c>
    </row>
    <row r="234" spans="1:45" x14ac:dyDescent="0.35">
      <c r="A234" t="str">
        <f t="shared" si="24"/>
        <v>BELMONT MEDICAL CENTRESouth SouthallEalingE85049Feb11</v>
      </c>
      <c r="B234" s="41" t="s">
        <v>588</v>
      </c>
      <c r="C234" s="41" t="s">
        <v>453</v>
      </c>
      <c r="D234" s="41" t="s">
        <v>12</v>
      </c>
      <c r="E234" s="41" t="s">
        <v>37</v>
      </c>
      <c r="F234" s="41" t="s">
        <v>37</v>
      </c>
      <c r="G234" s="41" t="s">
        <v>766</v>
      </c>
      <c r="H234" s="41">
        <v>11</v>
      </c>
      <c r="I234" s="41">
        <v>8043.91224031612</v>
      </c>
      <c r="J234" s="41">
        <v>952</v>
      </c>
      <c r="K234" s="41">
        <v>55</v>
      </c>
      <c r="L234" s="41">
        <v>18.944800000000001</v>
      </c>
      <c r="M234" s="41">
        <v>1.0945</v>
      </c>
      <c r="N234" s="41"/>
      <c r="O234" s="41"/>
      <c r="P234" s="41"/>
      <c r="Q234" s="41"/>
      <c r="R234" s="41">
        <v>20970</v>
      </c>
      <c r="S234" s="41">
        <v>375.363</v>
      </c>
      <c r="T234" s="41"/>
      <c r="U234" s="41"/>
      <c r="V234" s="41">
        <v>21977</v>
      </c>
      <c r="W234" s="41">
        <v>395.40230000000003</v>
      </c>
      <c r="X234" s="41"/>
      <c r="Y234" s="41"/>
      <c r="Z234" s="6">
        <f>0</f>
        <v>0</v>
      </c>
      <c r="AA234" s="6">
        <f t="shared" si="25"/>
        <v>395.40230000000003</v>
      </c>
      <c r="AB234" t="e">
        <f>IF(ISBLANK(Table1[[#This Row],[FY2425_Cost]])=TRUE,#N/A,Table1[[#This Row],[FY2425_Cost]])</f>
        <v>#N/A</v>
      </c>
      <c r="AC234" s="6" t="e">
        <f t="shared" si="26"/>
        <v>#N/A</v>
      </c>
      <c r="AD234" s="6" t="e">
        <f>SUMIFS($AB$3:AB234,$B$3:B234,B234)</f>
        <v>#N/A</v>
      </c>
      <c r="AE234" s="6">
        <f t="shared" si="27"/>
        <v>3619.7605081422539</v>
      </c>
      <c r="AF234" s="6">
        <f t="shared" si="28"/>
        <v>3619.7605081422539</v>
      </c>
      <c r="AG234" s="6">
        <f>VLOOKUP(Table1[[#This Row],[PracticeCode]],$AP$3:$AS$345,4,FALSE)</f>
        <v>3619.7605081422539</v>
      </c>
      <c r="AH234" s="27">
        <f t="shared" si="29"/>
        <v>263035.93025833718</v>
      </c>
      <c r="AI234" s="6" t="e">
        <f t="shared" si="30"/>
        <v>#N/A</v>
      </c>
      <c r="AP234" s="2" t="s">
        <v>238</v>
      </c>
      <c r="AQ234" s="41">
        <v>3789.1330575464749</v>
      </c>
      <c r="AR234" s="41">
        <v>0</v>
      </c>
      <c r="AS234">
        <f t="shared" si="31"/>
        <v>3789.1330575464749</v>
      </c>
    </row>
    <row r="235" spans="1:45" x14ac:dyDescent="0.35">
      <c r="A235" t="str">
        <f t="shared" si="24"/>
        <v>BELMONT MEDICAL CENTRESouth SouthallEalingE85049Jan10</v>
      </c>
      <c r="B235" s="41" t="s">
        <v>588</v>
      </c>
      <c r="C235" s="41" t="s">
        <v>453</v>
      </c>
      <c r="D235" s="41" t="s">
        <v>12</v>
      </c>
      <c r="E235" s="41" t="s">
        <v>37</v>
      </c>
      <c r="F235" s="41" t="s">
        <v>37</v>
      </c>
      <c r="G235" s="41" t="s">
        <v>765</v>
      </c>
      <c r="H235" s="41">
        <v>10</v>
      </c>
      <c r="I235" s="41">
        <v>8043.91224031612</v>
      </c>
      <c r="J235" s="41">
        <v>2601</v>
      </c>
      <c r="K235" s="41">
        <v>223</v>
      </c>
      <c r="L235" s="41">
        <v>51.759900000000002</v>
      </c>
      <c r="M235" s="41">
        <v>4.4377000000000004</v>
      </c>
      <c r="N235" s="41"/>
      <c r="O235" s="41"/>
      <c r="P235" s="41"/>
      <c r="Q235" s="41"/>
      <c r="R235" s="41">
        <v>17992</v>
      </c>
      <c r="S235" s="41">
        <v>322.05680000000001</v>
      </c>
      <c r="T235" s="41"/>
      <c r="U235" s="41"/>
      <c r="V235" s="41">
        <v>20816</v>
      </c>
      <c r="W235" s="41">
        <v>378.25440000000003</v>
      </c>
      <c r="X235" s="41"/>
      <c r="Y235" s="41"/>
      <c r="Z235" s="6">
        <f>0</f>
        <v>0</v>
      </c>
      <c r="AA235" s="6">
        <f t="shared" si="25"/>
        <v>378.25440000000003</v>
      </c>
      <c r="AB235" t="e">
        <f>IF(ISBLANK(Table1[[#This Row],[FY2425_Cost]])=TRUE,#N/A,Table1[[#This Row],[FY2425_Cost]])</f>
        <v>#N/A</v>
      </c>
      <c r="AC235" s="6" t="e">
        <f t="shared" si="26"/>
        <v>#N/A</v>
      </c>
      <c r="AD235" s="6" t="e">
        <f>SUMIFS($AB$3:AB235,$B$3:B235,B235)</f>
        <v>#N/A</v>
      </c>
      <c r="AE235" s="6">
        <f t="shared" si="27"/>
        <v>3619.7605081422539</v>
      </c>
      <c r="AF235" s="6">
        <f t="shared" si="28"/>
        <v>3619.7605081422539</v>
      </c>
      <c r="AG235" s="6">
        <f>VLOOKUP(Table1[[#This Row],[PracticeCode]],$AP$3:$AS$345,4,FALSE)</f>
        <v>3619.7605081422539</v>
      </c>
      <c r="AH235" s="27">
        <f t="shared" si="29"/>
        <v>263035.93025833718</v>
      </c>
      <c r="AI235" s="6" t="e">
        <f t="shared" si="30"/>
        <v>#N/A</v>
      </c>
      <c r="AP235" s="2" t="s">
        <v>231</v>
      </c>
      <c r="AQ235" s="41">
        <v>3284.3208047893968</v>
      </c>
      <c r="AR235" s="41">
        <v>0</v>
      </c>
      <c r="AS235">
        <f t="shared" si="31"/>
        <v>3284.3208047893968</v>
      </c>
    </row>
    <row r="236" spans="1:45" x14ac:dyDescent="0.35">
      <c r="A236" t="str">
        <f t="shared" si="24"/>
        <v>BELMONT MEDICAL CENTRESouth SouthallEalingE85049Jul4</v>
      </c>
      <c r="B236" s="41" t="s">
        <v>588</v>
      </c>
      <c r="C236" s="41" t="s">
        <v>453</v>
      </c>
      <c r="D236" s="41" t="s">
        <v>12</v>
      </c>
      <c r="E236" s="41" t="s">
        <v>37</v>
      </c>
      <c r="F236" s="41" t="s">
        <v>37</v>
      </c>
      <c r="G236" s="41" t="s">
        <v>759</v>
      </c>
      <c r="H236" s="41">
        <v>4</v>
      </c>
      <c r="I236" s="41">
        <v>8043.91224031612</v>
      </c>
      <c r="J236" s="41">
        <v>4583</v>
      </c>
      <c r="K236" s="41">
        <v>5</v>
      </c>
      <c r="L236" s="41">
        <v>84.785499999999999</v>
      </c>
      <c r="M236" s="41">
        <v>9.2499999999999999E-2</v>
      </c>
      <c r="N236" s="41">
        <v>1241</v>
      </c>
      <c r="O236" s="41">
        <v>7</v>
      </c>
      <c r="P236" s="41">
        <v>24.695900000000002</v>
      </c>
      <c r="Q236" s="41">
        <v>0.13930000000000001</v>
      </c>
      <c r="R236" s="41">
        <v>7454</v>
      </c>
      <c r="S236" s="41">
        <v>133.42660000000001</v>
      </c>
      <c r="T236" s="41">
        <v>9953</v>
      </c>
      <c r="U236" s="41">
        <v>218.96600000000001</v>
      </c>
      <c r="V236" s="41">
        <v>12042</v>
      </c>
      <c r="W236" s="41">
        <v>218.30459999999999</v>
      </c>
      <c r="X236" s="41">
        <v>11201</v>
      </c>
      <c r="Y236" s="41">
        <v>243.80119999999999</v>
      </c>
      <c r="Z236" s="6">
        <f>0</f>
        <v>0</v>
      </c>
      <c r="AA236" s="6">
        <f t="shared" si="25"/>
        <v>218.30459999999999</v>
      </c>
      <c r="AB236">
        <f>IF(ISBLANK(Table1[[#This Row],[FY2425_Cost]])=TRUE,#N/A,Table1[[#This Row],[FY2425_Cost]])</f>
        <v>243.80119999999999</v>
      </c>
      <c r="AC236" s="6">
        <f t="shared" si="26"/>
        <v>25.496600000000001</v>
      </c>
      <c r="AD236" s="6" t="e">
        <f>SUMIFS($AB$3:AB236,$B$3:B236,B236)</f>
        <v>#N/A</v>
      </c>
      <c r="AE236" s="6">
        <f t="shared" si="27"/>
        <v>3619.7605081422539</v>
      </c>
      <c r="AF236" s="6">
        <f t="shared" si="28"/>
        <v>3619.7605081422539</v>
      </c>
      <c r="AG236" s="6">
        <f>VLOOKUP(Table1[[#This Row],[PracticeCode]],$AP$3:$AS$345,4,FALSE)</f>
        <v>3619.7605081422539</v>
      </c>
      <c r="AH236" s="27">
        <f t="shared" si="29"/>
        <v>263035.93025833718</v>
      </c>
      <c r="AI236" s="6" t="e">
        <f t="shared" si="30"/>
        <v>#N/A</v>
      </c>
      <c r="AP236" s="2" t="s">
        <v>99</v>
      </c>
      <c r="AQ236" s="41">
        <v>3624.0212302875584</v>
      </c>
      <c r="AR236" s="41">
        <v>0</v>
      </c>
      <c r="AS236">
        <f t="shared" si="31"/>
        <v>3624.0212302875584</v>
      </c>
    </row>
    <row r="237" spans="1:45" x14ac:dyDescent="0.35">
      <c r="A237" t="str">
        <f t="shared" si="24"/>
        <v>BELMONT MEDICAL CENTRESouth SouthallEalingE85049Jun3</v>
      </c>
      <c r="B237" s="41" t="s">
        <v>588</v>
      </c>
      <c r="C237" s="41" t="s">
        <v>453</v>
      </c>
      <c r="D237" s="41" t="s">
        <v>12</v>
      </c>
      <c r="E237" s="41" t="s">
        <v>37</v>
      </c>
      <c r="F237" s="41" t="s">
        <v>37</v>
      </c>
      <c r="G237" s="41" t="s">
        <v>758</v>
      </c>
      <c r="H237" s="41">
        <v>3</v>
      </c>
      <c r="I237" s="41">
        <v>8043.91224031612</v>
      </c>
      <c r="J237" s="41">
        <v>6772</v>
      </c>
      <c r="K237" s="41">
        <v>1</v>
      </c>
      <c r="L237" s="41">
        <v>125.282</v>
      </c>
      <c r="M237" s="41">
        <v>1.8499999999999999E-2</v>
      </c>
      <c r="N237" s="41">
        <v>14043</v>
      </c>
      <c r="O237" s="41">
        <v>0</v>
      </c>
      <c r="P237" s="41">
        <v>279.45570000000004</v>
      </c>
      <c r="Q237" s="41">
        <v>0</v>
      </c>
      <c r="R237" s="41">
        <v>7632</v>
      </c>
      <c r="S237" s="41">
        <v>136.61279999999999</v>
      </c>
      <c r="T237" s="41">
        <v>9285</v>
      </c>
      <c r="U237" s="41">
        <v>204.27</v>
      </c>
      <c r="V237" s="41">
        <v>14405</v>
      </c>
      <c r="W237" s="41">
        <v>261.91329999999999</v>
      </c>
      <c r="X237" s="41">
        <v>23328</v>
      </c>
      <c r="Y237" s="41">
        <v>483.72570000000007</v>
      </c>
      <c r="Z237" s="6">
        <f>0</f>
        <v>0</v>
      </c>
      <c r="AA237" s="6">
        <f t="shared" si="25"/>
        <v>261.91329999999999</v>
      </c>
      <c r="AB237">
        <f>IF(ISBLANK(Table1[[#This Row],[FY2425_Cost]])=TRUE,#N/A,Table1[[#This Row],[FY2425_Cost]])</f>
        <v>483.72570000000007</v>
      </c>
      <c r="AC237" s="6">
        <f t="shared" si="26"/>
        <v>221.81240000000008</v>
      </c>
      <c r="AD237" s="6" t="e">
        <f>SUMIFS($AB$3:AB237,$B$3:B237,B237)</f>
        <v>#N/A</v>
      </c>
      <c r="AE237" s="6">
        <f t="shared" si="27"/>
        <v>3619.7605081422539</v>
      </c>
      <c r="AF237" s="6">
        <f t="shared" si="28"/>
        <v>3619.7605081422539</v>
      </c>
      <c r="AG237" s="6">
        <f>VLOOKUP(Table1[[#This Row],[PracticeCode]],$AP$3:$AS$345,4,FALSE)</f>
        <v>3619.7605081422539</v>
      </c>
      <c r="AH237" s="27">
        <f t="shared" si="29"/>
        <v>263035.93025833718</v>
      </c>
      <c r="AI237" s="6" t="e">
        <f t="shared" si="30"/>
        <v>#N/A</v>
      </c>
      <c r="AP237" s="2" t="s">
        <v>60</v>
      </c>
      <c r="AQ237" s="41">
        <v>4511.5051438054807</v>
      </c>
      <c r="AR237" s="41">
        <v>0</v>
      </c>
      <c r="AS237">
        <f t="shared" si="31"/>
        <v>4511.5051438054807</v>
      </c>
    </row>
    <row r="238" spans="1:45" x14ac:dyDescent="0.35">
      <c r="A238" t="str">
        <f t="shared" si="24"/>
        <v>BELMONT MEDICAL CENTRESouth SouthallEalingE85049Mar12</v>
      </c>
      <c r="B238" s="41" t="s">
        <v>588</v>
      </c>
      <c r="C238" s="41" t="s">
        <v>453</v>
      </c>
      <c r="D238" s="41" t="s">
        <v>12</v>
      </c>
      <c r="E238" s="41" t="s">
        <v>37</v>
      </c>
      <c r="F238" s="41" t="s">
        <v>37</v>
      </c>
      <c r="G238" s="41" t="s">
        <v>767</v>
      </c>
      <c r="H238" s="41">
        <v>12</v>
      </c>
      <c r="I238" s="41">
        <v>8043.91224031612</v>
      </c>
      <c r="J238" s="41">
        <v>1567</v>
      </c>
      <c r="K238" s="41">
        <v>8</v>
      </c>
      <c r="L238" s="41">
        <v>31.183300000000003</v>
      </c>
      <c r="M238" s="41">
        <v>0.15920000000000001</v>
      </c>
      <c r="N238" s="41"/>
      <c r="O238" s="41"/>
      <c r="P238" s="41"/>
      <c r="Q238" s="41"/>
      <c r="R238" s="41">
        <v>14989</v>
      </c>
      <c r="S238" s="41">
        <v>268.30309999999997</v>
      </c>
      <c r="T238" s="41"/>
      <c r="U238" s="41"/>
      <c r="V238" s="41">
        <v>16564</v>
      </c>
      <c r="W238" s="41">
        <v>299.64559999999994</v>
      </c>
      <c r="X238" s="41"/>
      <c r="Y238" s="41"/>
      <c r="Z238" s="6">
        <f>0</f>
        <v>0</v>
      </c>
      <c r="AA238" s="6">
        <f t="shared" si="25"/>
        <v>299.64559999999994</v>
      </c>
      <c r="AB238" t="e">
        <f>IF(ISBLANK(Table1[[#This Row],[FY2425_Cost]])=TRUE,#N/A,Table1[[#This Row],[FY2425_Cost]])</f>
        <v>#N/A</v>
      </c>
      <c r="AC238" s="6" t="e">
        <f t="shared" si="26"/>
        <v>#N/A</v>
      </c>
      <c r="AD238" s="6" t="e">
        <f>SUMIFS($AB$3:AB238,$B$3:B238,B238)</f>
        <v>#N/A</v>
      </c>
      <c r="AE238" s="6">
        <f t="shared" si="27"/>
        <v>3619.7605081422539</v>
      </c>
      <c r="AF238" s="6">
        <f t="shared" si="28"/>
        <v>3619.7605081422539</v>
      </c>
      <c r="AG238" s="6">
        <f>VLOOKUP(Table1[[#This Row],[PracticeCode]],$AP$3:$AS$345,4,FALSE)</f>
        <v>3619.7605081422539</v>
      </c>
      <c r="AH238" s="27">
        <f t="shared" si="29"/>
        <v>263035.93025833718</v>
      </c>
      <c r="AI238" s="6" t="e">
        <f t="shared" si="30"/>
        <v>#N/A</v>
      </c>
      <c r="AP238" s="2" t="s">
        <v>51</v>
      </c>
      <c r="AQ238" s="41">
        <v>3732.0414581668865</v>
      </c>
      <c r="AR238" s="41">
        <v>0</v>
      </c>
      <c r="AS238">
        <f t="shared" si="31"/>
        <v>3732.0414581668865</v>
      </c>
    </row>
    <row r="239" spans="1:45" x14ac:dyDescent="0.35">
      <c r="A239" t="str">
        <f t="shared" si="24"/>
        <v>BELMONT MEDICAL CENTRESouth SouthallEalingE85049May2</v>
      </c>
      <c r="B239" s="41" t="s">
        <v>588</v>
      </c>
      <c r="C239" s="41" t="s">
        <v>453</v>
      </c>
      <c r="D239" s="41" t="s">
        <v>12</v>
      </c>
      <c r="E239" s="41" t="s">
        <v>37</v>
      </c>
      <c r="F239" s="41" t="s">
        <v>37</v>
      </c>
      <c r="G239" s="41" t="s">
        <v>757</v>
      </c>
      <c r="H239" s="41">
        <v>2</v>
      </c>
      <c r="I239" s="41">
        <v>8043.91224031612</v>
      </c>
      <c r="J239" s="41">
        <v>6042</v>
      </c>
      <c r="K239" s="41">
        <v>0</v>
      </c>
      <c r="L239" s="41">
        <v>111.777</v>
      </c>
      <c r="M239" s="41">
        <v>0</v>
      </c>
      <c r="N239" s="41">
        <v>3531</v>
      </c>
      <c r="O239" s="41">
        <v>0</v>
      </c>
      <c r="P239" s="41">
        <v>70.266900000000007</v>
      </c>
      <c r="Q239" s="41">
        <v>0</v>
      </c>
      <c r="R239" s="41">
        <v>11311</v>
      </c>
      <c r="S239" s="41">
        <v>202.46690000000001</v>
      </c>
      <c r="T239" s="41">
        <v>9662</v>
      </c>
      <c r="U239" s="41">
        <v>212.56399999999999</v>
      </c>
      <c r="V239" s="41">
        <v>17353</v>
      </c>
      <c r="W239" s="41">
        <v>314.2439</v>
      </c>
      <c r="X239" s="41">
        <v>13193</v>
      </c>
      <c r="Y239" s="41">
        <v>282.83089999999999</v>
      </c>
      <c r="Z239" s="6">
        <f>0</f>
        <v>0</v>
      </c>
      <c r="AA239" s="6">
        <f t="shared" si="25"/>
        <v>314.2439</v>
      </c>
      <c r="AB239">
        <f>IF(ISBLANK(Table1[[#This Row],[FY2425_Cost]])=TRUE,#N/A,Table1[[#This Row],[FY2425_Cost]])</f>
        <v>282.83089999999999</v>
      </c>
      <c r="AC239" s="6">
        <f t="shared" si="26"/>
        <v>-31.413000000000011</v>
      </c>
      <c r="AD239" s="6" t="e">
        <f>SUMIFS($AB$3:AB239,$B$3:B239,B239)</f>
        <v>#N/A</v>
      </c>
      <c r="AE239" s="6">
        <f t="shared" si="27"/>
        <v>3619.7605081422539</v>
      </c>
      <c r="AF239" s="6">
        <f t="shared" si="28"/>
        <v>3619.7605081422539</v>
      </c>
      <c r="AG239" s="6">
        <f>VLOOKUP(Table1[[#This Row],[PracticeCode]],$AP$3:$AS$345,4,FALSE)</f>
        <v>3619.7605081422539</v>
      </c>
      <c r="AH239" s="27">
        <f t="shared" si="29"/>
        <v>263035.93025833718</v>
      </c>
      <c r="AI239" s="6" t="e">
        <f t="shared" si="30"/>
        <v>#N/A</v>
      </c>
      <c r="AP239" s="2" t="s">
        <v>286</v>
      </c>
      <c r="AQ239" s="41">
        <v>2596.2530635316612</v>
      </c>
      <c r="AR239" s="41">
        <v>0</v>
      </c>
      <c r="AS239">
        <f t="shared" si="31"/>
        <v>2596.2530635316612</v>
      </c>
    </row>
    <row r="240" spans="1:45" x14ac:dyDescent="0.35">
      <c r="A240" t="str">
        <f t="shared" si="24"/>
        <v>BELMONT MEDICAL CENTRESouth SouthallEalingE85049Nov8</v>
      </c>
      <c r="B240" s="41" t="s">
        <v>588</v>
      </c>
      <c r="C240" s="41" t="s">
        <v>453</v>
      </c>
      <c r="D240" s="41" t="s">
        <v>12</v>
      </c>
      <c r="E240" s="41" t="s">
        <v>37</v>
      </c>
      <c r="F240" s="41" t="s">
        <v>37</v>
      </c>
      <c r="G240" s="41" t="s">
        <v>763</v>
      </c>
      <c r="H240" s="41">
        <v>8</v>
      </c>
      <c r="I240" s="41">
        <v>8043.91224031612</v>
      </c>
      <c r="J240" s="41">
        <v>2654</v>
      </c>
      <c r="K240" s="41">
        <v>6</v>
      </c>
      <c r="L240" s="41">
        <v>52.814600000000006</v>
      </c>
      <c r="M240" s="41">
        <v>0.11940000000000001</v>
      </c>
      <c r="N240" s="41"/>
      <c r="O240" s="41"/>
      <c r="P240" s="41"/>
      <c r="Q240" s="41"/>
      <c r="R240" s="41">
        <v>7488</v>
      </c>
      <c r="S240" s="41">
        <v>134.0352</v>
      </c>
      <c r="T240" s="41"/>
      <c r="U240" s="41"/>
      <c r="V240" s="41">
        <v>10148</v>
      </c>
      <c r="W240" s="41">
        <v>186.9692</v>
      </c>
      <c r="X240" s="41"/>
      <c r="Y240" s="41"/>
      <c r="Z240" s="6">
        <f>0</f>
        <v>0</v>
      </c>
      <c r="AA240" s="6">
        <f t="shared" si="25"/>
        <v>186.9692</v>
      </c>
      <c r="AB240" t="e">
        <f>IF(ISBLANK(Table1[[#This Row],[FY2425_Cost]])=TRUE,#N/A,Table1[[#This Row],[FY2425_Cost]])</f>
        <v>#N/A</v>
      </c>
      <c r="AC240" s="6" t="e">
        <f t="shared" si="26"/>
        <v>#N/A</v>
      </c>
      <c r="AD240" s="6" t="e">
        <f>SUMIFS($AB$3:AB240,$B$3:B240,B240)</f>
        <v>#N/A</v>
      </c>
      <c r="AE240" s="6">
        <f t="shared" si="27"/>
        <v>3619.7605081422539</v>
      </c>
      <c r="AF240" s="6">
        <f t="shared" si="28"/>
        <v>3619.7605081422539</v>
      </c>
      <c r="AG240" s="6">
        <f>VLOOKUP(Table1[[#This Row],[PracticeCode]],$AP$3:$AS$345,4,FALSE)</f>
        <v>3619.7605081422539</v>
      </c>
      <c r="AH240" s="27">
        <f t="shared" si="29"/>
        <v>263035.93025833718</v>
      </c>
      <c r="AI240" s="6" t="e">
        <f t="shared" si="30"/>
        <v>#N/A</v>
      </c>
      <c r="AP240" s="2" t="s">
        <v>74</v>
      </c>
      <c r="AQ240" s="41">
        <v>1206.4820334025994</v>
      </c>
      <c r="AR240" s="41">
        <v>0</v>
      </c>
      <c r="AS240">
        <f t="shared" si="31"/>
        <v>1206.4820334025994</v>
      </c>
    </row>
    <row r="241" spans="1:45" x14ac:dyDescent="0.35">
      <c r="A241" t="str">
        <f t="shared" si="24"/>
        <v>BELMONT MEDICAL CENTRESouth SouthallEalingE85049Oct7</v>
      </c>
      <c r="B241" s="41" t="s">
        <v>588</v>
      </c>
      <c r="C241" s="41" t="s">
        <v>453</v>
      </c>
      <c r="D241" s="41" t="s">
        <v>12</v>
      </c>
      <c r="E241" s="41" t="s">
        <v>37</v>
      </c>
      <c r="F241" s="41" t="s">
        <v>37</v>
      </c>
      <c r="G241" s="41" t="s">
        <v>762</v>
      </c>
      <c r="H241" s="41">
        <v>7</v>
      </c>
      <c r="I241" s="41">
        <v>8043.91224031612</v>
      </c>
      <c r="J241" s="41">
        <v>1893</v>
      </c>
      <c r="K241" s="41">
        <v>0</v>
      </c>
      <c r="L241" s="41">
        <v>37.670700000000004</v>
      </c>
      <c r="M241" s="41">
        <v>0</v>
      </c>
      <c r="N241" s="41">
        <v>0</v>
      </c>
      <c r="O241" s="41">
        <v>2</v>
      </c>
      <c r="P241" s="41">
        <v>0</v>
      </c>
      <c r="Q241" s="41">
        <v>4.4999999999999998E-2</v>
      </c>
      <c r="R241" s="41">
        <v>13551</v>
      </c>
      <c r="S241" s="41">
        <v>242.56290000000001</v>
      </c>
      <c r="T241" s="41">
        <v>20620</v>
      </c>
      <c r="U241" s="41">
        <v>453.64</v>
      </c>
      <c r="V241" s="41">
        <v>15444</v>
      </c>
      <c r="W241" s="41">
        <v>280.23360000000002</v>
      </c>
      <c r="X241" s="41">
        <v>20622</v>
      </c>
      <c r="Y241" s="41">
        <v>453.685</v>
      </c>
      <c r="Z241" s="6">
        <f>0</f>
        <v>0</v>
      </c>
      <c r="AA241" s="6">
        <f t="shared" si="25"/>
        <v>280.23360000000002</v>
      </c>
      <c r="AB241">
        <f>IF(ISBLANK(Table1[[#This Row],[FY2425_Cost]])=TRUE,#N/A,Table1[[#This Row],[FY2425_Cost]])</f>
        <v>453.685</v>
      </c>
      <c r="AC241" s="6">
        <f t="shared" si="26"/>
        <v>173.45139999999998</v>
      </c>
      <c r="AD241" s="6" t="e">
        <f>SUMIFS($AB$3:AB241,$B$3:B241,B241)</f>
        <v>#N/A</v>
      </c>
      <c r="AE241" s="6">
        <f t="shared" si="27"/>
        <v>3619.7605081422539</v>
      </c>
      <c r="AF241" s="6">
        <f t="shared" si="28"/>
        <v>3619.7605081422539</v>
      </c>
      <c r="AG241" s="6">
        <f>VLOOKUP(Table1[[#This Row],[PracticeCode]],$AP$3:$AS$345,4,FALSE)</f>
        <v>3619.7605081422539</v>
      </c>
      <c r="AH241" s="27">
        <f t="shared" si="29"/>
        <v>263035.93025833718</v>
      </c>
      <c r="AI241" s="6" t="e">
        <f t="shared" si="30"/>
        <v>#N/A</v>
      </c>
      <c r="AP241" s="2" t="s">
        <v>161</v>
      </c>
      <c r="AQ241" s="41">
        <v>3777.8000895898249</v>
      </c>
      <c r="AR241" s="41">
        <v>0</v>
      </c>
      <c r="AS241">
        <f t="shared" si="31"/>
        <v>3777.8000895898249</v>
      </c>
    </row>
    <row r="242" spans="1:45" x14ac:dyDescent="0.35">
      <c r="A242" t="str">
        <f t="shared" si="24"/>
        <v>BELMONT MEDICAL CENTRESouth SouthallEalingE85049Sep6</v>
      </c>
      <c r="B242" s="41" t="s">
        <v>588</v>
      </c>
      <c r="C242" s="41" t="s">
        <v>453</v>
      </c>
      <c r="D242" s="41" t="s">
        <v>12</v>
      </c>
      <c r="E242" s="41" t="s">
        <v>37</v>
      </c>
      <c r="F242" s="41" t="s">
        <v>37</v>
      </c>
      <c r="G242" s="41" t="s">
        <v>761</v>
      </c>
      <c r="H242" s="41">
        <v>6</v>
      </c>
      <c r="I242" s="41">
        <v>8043.91224031612</v>
      </c>
      <c r="J242" s="41">
        <v>3896</v>
      </c>
      <c r="K242" s="41">
        <v>0</v>
      </c>
      <c r="L242" s="41">
        <v>77.5304</v>
      </c>
      <c r="M242" s="41">
        <v>0</v>
      </c>
      <c r="N242" s="41">
        <v>1693</v>
      </c>
      <c r="O242" s="41">
        <v>1</v>
      </c>
      <c r="P242" s="41">
        <v>38.092500000000001</v>
      </c>
      <c r="Q242" s="41">
        <v>2.2499999999999999E-2</v>
      </c>
      <c r="R242" s="41">
        <v>21760</v>
      </c>
      <c r="S242" s="41">
        <v>389.50400000000002</v>
      </c>
      <c r="T242" s="41">
        <v>19114</v>
      </c>
      <c r="U242" s="41">
        <v>420.50799999999998</v>
      </c>
      <c r="V242" s="41">
        <v>25656</v>
      </c>
      <c r="W242" s="41">
        <v>467.03440000000001</v>
      </c>
      <c r="X242" s="41">
        <v>20808</v>
      </c>
      <c r="Y242" s="41">
        <v>458.62299999999999</v>
      </c>
      <c r="Z242" s="6">
        <f>0</f>
        <v>0</v>
      </c>
      <c r="AA242" s="6">
        <f t="shared" si="25"/>
        <v>467.03440000000001</v>
      </c>
      <c r="AB242">
        <f>IF(ISBLANK(Table1[[#This Row],[FY2425_Cost]])=TRUE,#N/A,Table1[[#This Row],[FY2425_Cost]])</f>
        <v>458.62299999999999</v>
      </c>
      <c r="AC242" s="6">
        <f t="shared" si="26"/>
        <v>-8.4114000000000146</v>
      </c>
      <c r="AD242" s="6" t="e">
        <f>SUMIFS($AB$3:AB242,$B$3:B242,B242)</f>
        <v>#N/A</v>
      </c>
      <c r="AE242" s="6">
        <f t="shared" si="27"/>
        <v>3619.7605081422539</v>
      </c>
      <c r="AF242" s="6">
        <f t="shared" si="28"/>
        <v>3619.7605081422539</v>
      </c>
      <c r="AG242" s="6">
        <f>VLOOKUP(Table1[[#This Row],[PracticeCode]],$AP$3:$AS$345,4,FALSE)</f>
        <v>3619.7605081422539</v>
      </c>
      <c r="AH242" s="27">
        <f t="shared" si="29"/>
        <v>263035.93025833718</v>
      </c>
      <c r="AI242" s="6" t="e">
        <f t="shared" si="30"/>
        <v>#N/A</v>
      </c>
      <c r="AP242" s="2" t="s">
        <v>122</v>
      </c>
      <c r="AQ242" s="41">
        <v>3051.3677388575175</v>
      </c>
      <c r="AR242" s="41">
        <v>0</v>
      </c>
      <c r="AS242">
        <f t="shared" si="31"/>
        <v>3051.3677388575175</v>
      </c>
    </row>
    <row r="243" spans="1:45" x14ac:dyDescent="0.35">
      <c r="A243" t="str">
        <f t="shared" si="24"/>
        <v>BELMONT MEDICAL CENTRESynergyHillingdonE86009Apr1</v>
      </c>
      <c r="B243" s="41" t="s">
        <v>588</v>
      </c>
      <c r="C243" s="41" t="s">
        <v>554</v>
      </c>
      <c r="D243" s="41" t="s">
        <v>8</v>
      </c>
      <c r="E243" s="41" t="s">
        <v>38</v>
      </c>
      <c r="F243" s="41" t="s">
        <v>38</v>
      </c>
      <c r="G243" s="41" t="s">
        <v>756</v>
      </c>
      <c r="H243" s="41">
        <v>1</v>
      </c>
      <c r="I243" s="41">
        <v>8459.4469519928498</v>
      </c>
      <c r="J243" s="41">
        <v>14477</v>
      </c>
      <c r="K243" s="41">
        <v>0</v>
      </c>
      <c r="L243" s="41">
        <v>267.8245</v>
      </c>
      <c r="M243" s="41">
        <v>0</v>
      </c>
      <c r="N243" s="41">
        <v>22387</v>
      </c>
      <c r="O243" s="41">
        <v>5</v>
      </c>
      <c r="P243" s="41">
        <v>445.50130000000001</v>
      </c>
      <c r="Q243" s="41">
        <v>9.9500000000000005E-2</v>
      </c>
      <c r="R243" s="41">
        <v>0</v>
      </c>
      <c r="S243" s="41">
        <v>0</v>
      </c>
      <c r="T243" s="41">
        <v>1064</v>
      </c>
      <c r="U243" s="41">
        <v>23.408000000000001</v>
      </c>
      <c r="V243" s="41">
        <v>14477</v>
      </c>
      <c r="W243" s="41">
        <v>267.8245</v>
      </c>
      <c r="X243" s="41">
        <v>23456</v>
      </c>
      <c r="Y243" s="41">
        <v>469.00880000000001</v>
      </c>
      <c r="Z243" s="6">
        <f>0</f>
        <v>0</v>
      </c>
      <c r="AA243" s="6">
        <f t="shared" si="25"/>
        <v>267.8245</v>
      </c>
      <c r="AB243">
        <f>IF(ISBLANK(Table1[[#This Row],[FY2425_Cost]])=TRUE,#N/A,Table1[[#This Row],[FY2425_Cost]])</f>
        <v>469.00880000000001</v>
      </c>
      <c r="AC243" s="6">
        <f t="shared" si="26"/>
        <v>201.18430000000001</v>
      </c>
      <c r="AD243" s="6" t="e">
        <f>SUMIFS($AB$3:AB243,$B$3:B243,B243)</f>
        <v>#N/A</v>
      </c>
      <c r="AE243" s="6">
        <f t="shared" si="27"/>
        <v>3806.7511283967824</v>
      </c>
      <c r="AF243" s="6">
        <f t="shared" si="28"/>
        <v>3806.7511283967824</v>
      </c>
      <c r="AG243" s="6">
        <f>VLOOKUP(Table1[[#This Row],[PracticeCode]],$AP$3:$AS$345,4,FALSE)</f>
        <v>3806.7511283967824</v>
      </c>
      <c r="AH243" s="27">
        <f t="shared" si="29"/>
        <v>276623.91533016623</v>
      </c>
      <c r="AI243" s="6" t="e">
        <f t="shared" si="30"/>
        <v>#N/A</v>
      </c>
      <c r="AP243" s="2" t="s">
        <v>10</v>
      </c>
      <c r="AQ243" s="41">
        <v>2203.182265785264</v>
      </c>
      <c r="AR243" s="41">
        <v>0</v>
      </c>
      <c r="AS243">
        <f t="shared" si="31"/>
        <v>2203.182265785264</v>
      </c>
    </row>
    <row r="244" spans="1:45" x14ac:dyDescent="0.35">
      <c r="A244" t="str">
        <f t="shared" si="24"/>
        <v>BELMONT MEDICAL CENTRESynergyHillingdonE86009Aug5</v>
      </c>
      <c r="B244" s="41" t="s">
        <v>588</v>
      </c>
      <c r="C244" s="41" t="s">
        <v>554</v>
      </c>
      <c r="D244" s="41" t="s">
        <v>8</v>
      </c>
      <c r="E244" s="41" t="s">
        <v>38</v>
      </c>
      <c r="F244" s="41" t="s">
        <v>38</v>
      </c>
      <c r="G244" s="41" t="s">
        <v>760</v>
      </c>
      <c r="H244" s="41">
        <v>5</v>
      </c>
      <c r="I244" s="41">
        <v>8459.4469519928498</v>
      </c>
      <c r="J244" s="41">
        <v>45487</v>
      </c>
      <c r="K244" s="41">
        <v>2</v>
      </c>
      <c r="L244" s="41">
        <v>841.5095</v>
      </c>
      <c r="M244" s="41">
        <v>3.6999999999999998E-2</v>
      </c>
      <c r="N244" s="41">
        <v>8685</v>
      </c>
      <c r="O244" s="41">
        <v>1542</v>
      </c>
      <c r="P244" s="41">
        <v>172.83150000000001</v>
      </c>
      <c r="Q244" s="41">
        <v>30.6858</v>
      </c>
      <c r="R244" s="41">
        <v>342</v>
      </c>
      <c r="S244" s="41">
        <v>6.1218000000000004</v>
      </c>
      <c r="T244" s="41">
        <v>906</v>
      </c>
      <c r="U244" s="41">
        <v>19.931999999999999</v>
      </c>
      <c r="V244" s="41">
        <v>45831</v>
      </c>
      <c r="W244" s="41">
        <v>847.66830000000004</v>
      </c>
      <c r="X244" s="41">
        <v>11133</v>
      </c>
      <c r="Y244" s="41">
        <v>223.44929999999999</v>
      </c>
      <c r="Z244" s="6">
        <f>0</f>
        <v>0</v>
      </c>
      <c r="AA244" s="6">
        <f t="shared" si="25"/>
        <v>847.66830000000004</v>
      </c>
      <c r="AB244">
        <f>IF(ISBLANK(Table1[[#This Row],[FY2425_Cost]])=TRUE,#N/A,Table1[[#This Row],[FY2425_Cost]])</f>
        <v>223.44929999999999</v>
      </c>
      <c r="AC244" s="6">
        <f t="shared" si="26"/>
        <v>-624.21900000000005</v>
      </c>
      <c r="AD244" s="6" t="e">
        <f>SUMIFS($AB$3:AB244,$B$3:B244,B244)</f>
        <v>#N/A</v>
      </c>
      <c r="AE244" s="6">
        <f t="shared" si="27"/>
        <v>3806.7511283967824</v>
      </c>
      <c r="AF244" s="6">
        <f t="shared" si="28"/>
        <v>3806.7511283967824</v>
      </c>
      <c r="AG244" s="6">
        <f>VLOOKUP(Table1[[#This Row],[PracticeCode]],$AP$3:$AS$345,4,FALSE)</f>
        <v>3806.7511283967824</v>
      </c>
      <c r="AH244" s="27">
        <f t="shared" si="29"/>
        <v>276623.91533016623</v>
      </c>
      <c r="AI244" s="6" t="e">
        <f t="shared" si="30"/>
        <v>#N/A</v>
      </c>
      <c r="AP244" s="2" t="s">
        <v>336</v>
      </c>
      <c r="AQ244" s="41">
        <v>3282.9694740263608</v>
      </c>
      <c r="AR244" s="41">
        <v>0</v>
      </c>
      <c r="AS244">
        <f t="shared" si="31"/>
        <v>3282.9694740263608</v>
      </c>
    </row>
    <row r="245" spans="1:45" x14ac:dyDescent="0.35">
      <c r="A245" t="str">
        <f t="shared" si="24"/>
        <v>BELMONT MEDICAL CENTRESynergyHillingdonE86009Dec9</v>
      </c>
      <c r="B245" s="41" t="s">
        <v>588</v>
      </c>
      <c r="C245" s="41" t="s">
        <v>554</v>
      </c>
      <c r="D245" s="41" t="s">
        <v>8</v>
      </c>
      <c r="E245" s="41" t="s">
        <v>38</v>
      </c>
      <c r="F245" s="41" t="s">
        <v>38</v>
      </c>
      <c r="G245" s="41" t="s">
        <v>764</v>
      </c>
      <c r="H245" s="41">
        <v>9</v>
      </c>
      <c r="I245" s="41">
        <v>8459.4469519928498</v>
      </c>
      <c r="J245" s="41">
        <v>7988</v>
      </c>
      <c r="K245" s="41">
        <v>4</v>
      </c>
      <c r="L245" s="41">
        <v>158.96120000000002</v>
      </c>
      <c r="M245" s="41">
        <v>7.9600000000000004E-2</v>
      </c>
      <c r="N245" s="41"/>
      <c r="O245" s="41"/>
      <c r="P245" s="41"/>
      <c r="Q245" s="41"/>
      <c r="R245" s="41">
        <v>452</v>
      </c>
      <c r="S245" s="41">
        <v>8.0907999999999998</v>
      </c>
      <c r="T245" s="41"/>
      <c r="U245" s="41"/>
      <c r="V245" s="41">
        <v>8444</v>
      </c>
      <c r="W245" s="41">
        <v>167.13160000000002</v>
      </c>
      <c r="X245" s="41"/>
      <c r="Y245" s="41"/>
      <c r="Z245" s="6">
        <f>0</f>
        <v>0</v>
      </c>
      <c r="AA245" s="6">
        <f t="shared" si="25"/>
        <v>167.13160000000002</v>
      </c>
      <c r="AB245" t="e">
        <f>IF(ISBLANK(Table1[[#This Row],[FY2425_Cost]])=TRUE,#N/A,Table1[[#This Row],[FY2425_Cost]])</f>
        <v>#N/A</v>
      </c>
      <c r="AC245" s="6" t="e">
        <f t="shared" si="26"/>
        <v>#N/A</v>
      </c>
      <c r="AD245" s="6" t="e">
        <f>SUMIFS($AB$3:AB245,$B$3:B245,B245)</f>
        <v>#N/A</v>
      </c>
      <c r="AE245" s="6">
        <f t="shared" si="27"/>
        <v>3806.7511283967824</v>
      </c>
      <c r="AF245" s="6">
        <f t="shared" si="28"/>
        <v>3806.7511283967824</v>
      </c>
      <c r="AG245" s="6">
        <f>VLOOKUP(Table1[[#This Row],[PracticeCode]],$AP$3:$AS$345,4,FALSE)</f>
        <v>3806.7511283967824</v>
      </c>
      <c r="AH245" s="27">
        <f t="shared" si="29"/>
        <v>276623.91533016623</v>
      </c>
      <c r="AI245" s="6" t="e">
        <f t="shared" si="30"/>
        <v>#N/A</v>
      </c>
      <c r="AP245" s="2" t="s">
        <v>197</v>
      </c>
      <c r="AQ245" s="41">
        <v>1136.3031444301425</v>
      </c>
      <c r="AR245" s="41">
        <v>0</v>
      </c>
      <c r="AS245">
        <f t="shared" si="31"/>
        <v>1136.3031444301425</v>
      </c>
    </row>
    <row r="246" spans="1:45" x14ac:dyDescent="0.35">
      <c r="A246" t="str">
        <f t="shared" si="24"/>
        <v>BELMONT MEDICAL CENTRESynergyHillingdonE86009Feb11</v>
      </c>
      <c r="B246" s="41" t="s">
        <v>588</v>
      </c>
      <c r="C246" s="41" t="s">
        <v>554</v>
      </c>
      <c r="D246" s="41" t="s">
        <v>8</v>
      </c>
      <c r="E246" s="41" t="s">
        <v>38</v>
      </c>
      <c r="F246" s="41" t="s">
        <v>38</v>
      </c>
      <c r="G246" s="41" t="s">
        <v>766</v>
      </c>
      <c r="H246" s="41">
        <v>11</v>
      </c>
      <c r="I246" s="41">
        <v>8459.4469519928498</v>
      </c>
      <c r="J246" s="41">
        <v>6612</v>
      </c>
      <c r="K246" s="41">
        <v>0</v>
      </c>
      <c r="L246" s="41">
        <v>131.5788</v>
      </c>
      <c r="M246" s="41">
        <v>0</v>
      </c>
      <c r="N246" s="41"/>
      <c r="O246" s="41"/>
      <c r="P246" s="41"/>
      <c r="Q246" s="41"/>
      <c r="R246" s="41">
        <v>598</v>
      </c>
      <c r="S246" s="41">
        <v>10.7042</v>
      </c>
      <c r="T246" s="41"/>
      <c r="U246" s="41"/>
      <c r="V246" s="41">
        <v>7210</v>
      </c>
      <c r="W246" s="41">
        <v>142.28300000000002</v>
      </c>
      <c r="X246" s="41"/>
      <c r="Y246" s="41"/>
      <c r="Z246" s="6">
        <f>0</f>
        <v>0</v>
      </c>
      <c r="AA246" s="6">
        <f t="shared" si="25"/>
        <v>142.28300000000002</v>
      </c>
      <c r="AB246" t="e">
        <f>IF(ISBLANK(Table1[[#This Row],[FY2425_Cost]])=TRUE,#N/A,Table1[[#This Row],[FY2425_Cost]])</f>
        <v>#N/A</v>
      </c>
      <c r="AC246" s="6" t="e">
        <f t="shared" si="26"/>
        <v>#N/A</v>
      </c>
      <c r="AD246" s="6" t="e">
        <f>SUMIFS($AB$3:AB246,$B$3:B246,B246)</f>
        <v>#N/A</v>
      </c>
      <c r="AE246" s="6">
        <f t="shared" si="27"/>
        <v>3806.7511283967824</v>
      </c>
      <c r="AF246" s="6">
        <f t="shared" si="28"/>
        <v>3806.7511283967824</v>
      </c>
      <c r="AG246" s="6">
        <f>VLOOKUP(Table1[[#This Row],[PracticeCode]],$AP$3:$AS$345,4,FALSE)</f>
        <v>3806.7511283967824</v>
      </c>
      <c r="AH246" s="27">
        <f t="shared" si="29"/>
        <v>276623.91533016623</v>
      </c>
      <c r="AI246" s="6" t="e">
        <f t="shared" si="30"/>
        <v>#N/A</v>
      </c>
      <c r="AP246" s="2" t="s">
        <v>225</v>
      </c>
      <c r="AQ246" s="41">
        <v>3580.1037568354996</v>
      </c>
      <c r="AR246" s="41">
        <v>0</v>
      </c>
      <c r="AS246">
        <f t="shared" si="31"/>
        <v>3580.1037568354996</v>
      </c>
    </row>
    <row r="247" spans="1:45" x14ac:dyDescent="0.35">
      <c r="A247" t="str">
        <f t="shared" si="24"/>
        <v>BELMONT MEDICAL CENTRESynergyHillingdonE86009Jan10</v>
      </c>
      <c r="B247" s="41" t="s">
        <v>588</v>
      </c>
      <c r="C247" s="41" t="s">
        <v>554</v>
      </c>
      <c r="D247" s="41" t="s">
        <v>8</v>
      </c>
      <c r="E247" s="41" t="s">
        <v>38</v>
      </c>
      <c r="F247" s="41" t="s">
        <v>38</v>
      </c>
      <c r="G247" s="41" t="s">
        <v>765</v>
      </c>
      <c r="H247" s="41">
        <v>10</v>
      </c>
      <c r="I247" s="41">
        <v>8459.4469519928498</v>
      </c>
      <c r="J247" s="41">
        <v>10510</v>
      </c>
      <c r="K247" s="41">
        <v>14</v>
      </c>
      <c r="L247" s="41">
        <v>209.149</v>
      </c>
      <c r="M247" s="41">
        <v>0.27860000000000001</v>
      </c>
      <c r="N247" s="41"/>
      <c r="O247" s="41"/>
      <c r="P247" s="41"/>
      <c r="Q247" s="41"/>
      <c r="R247" s="41">
        <v>612</v>
      </c>
      <c r="S247" s="41">
        <v>10.954800000000001</v>
      </c>
      <c r="T247" s="41"/>
      <c r="U247" s="41"/>
      <c r="V247" s="41">
        <v>11136</v>
      </c>
      <c r="W247" s="41">
        <v>220.38240000000002</v>
      </c>
      <c r="X247" s="41"/>
      <c r="Y247" s="41"/>
      <c r="Z247" s="6">
        <f>0</f>
        <v>0</v>
      </c>
      <c r="AA247" s="6">
        <f t="shared" si="25"/>
        <v>220.38240000000002</v>
      </c>
      <c r="AB247" t="e">
        <f>IF(ISBLANK(Table1[[#This Row],[FY2425_Cost]])=TRUE,#N/A,Table1[[#This Row],[FY2425_Cost]])</f>
        <v>#N/A</v>
      </c>
      <c r="AC247" s="6" t="e">
        <f t="shared" si="26"/>
        <v>#N/A</v>
      </c>
      <c r="AD247" s="6" t="e">
        <f>SUMIFS($AB$3:AB247,$B$3:B247,B247)</f>
        <v>#N/A</v>
      </c>
      <c r="AE247" s="6">
        <f t="shared" si="27"/>
        <v>3806.7511283967824</v>
      </c>
      <c r="AF247" s="6">
        <f t="shared" si="28"/>
        <v>3806.7511283967824</v>
      </c>
      <c r="AG247" s="6">
        <f>VLOOKUP(Table1[[#This Row],[PracticeCode]],$AP$3:$AS$345,4,FALSE)</f>
        <v>3806.7511283967824</v>
      </c>
      <c r="AH247" s="27">
        <f t="shared" si="29"/>
        <v>276623.91533016623</v>
      </c>
      <c r="AI247" s="6" t="e">
        <f t="shared" si="30"/>
        <v>#N/A</v>
      </c>
      <c r="AP247" s="2" t="s">
        <v>407</v>
      </c>
      <c r="AQ247" s="41">
        <v>1437.8214587638727</v>
      </c>
      <c r="AR247" s="41">
        <v>0</v>
      </c>
      <c r="AS247">
        <f t="shared" si="31"/>
        <v>1437.8214587638727</v>
      </c>
    </row>
    <row r="248" spans="1:45" x14ac:dyDescent="0.35">
      <c r="A248" t="str">
        <f t="shared" si="24"/>
        <v>BELMONT MEDICAL CENTRESynergyHillingdonE86009Jul4</v>
      </c>
      <c r="B248" s="41" t="s">
        <v>588</v>
      </c>
      <c r="C248" s="41" t="s">
        <v>554</v>
      </c>
      <c r="D248" s="41" t="s">
        <v>8</v>
      </c>
      <c r="E248" s="41" t="s">
        <v>38</v>
      </c>
      <c r="F248" s="41" t="s">
        <v>38</v>
      </c>
      <c r="G248" s="41" t="s">
        <v>759</v>
      </c>
      <c r="H248" s="41">
        <v>4</v>
      </c>
      <c r="I248" s="41">
        <v>8459.4469519928498</v>
      </c>
      <c r="J248" s="41">
        <v>10719</v>
      </c>
      <c r="K248" s="41">
        <v>4</v>
      </c>
      <c r="L248" s="41">
        <v>198.3015</v>
      </c>
      <c r="M248" s="41">
        <v>7.3999999999999996E-2</v>
      </c>
      <c r="N248" s="41">
        <v>11953</v>
      </c>
      <c r="O248" s="41">
        <v>138</v>
      </c>
      <c r="P248" s="41">
        <v>237.8647</v>
      </c>
      <c r="Q248" s="41">
        <v>2.7462</v>
      </c>
      <c r="R248" s="41">
        <v>204</v>
      </c>
      <c r="S248" s="41">
        <v>3.6516000000000002</v>
      </c>
      <c r="T248" s="41">
        <v>972</v>
      </c>
      <c r="U248" s="41">
        <v>21.384</v>
      </c>
      <c r="V248" s="41">
        <v>10927</v>
      </c>
      <c r="W248" s="41">
        <v>202.02710000000002</v>
      </c>
      <c r="X248" s="41">
        <v>13063</v>
      </c>
      <c r="Y248" s="41">
        <v>261.99489999999997</v>
      </c>
      <c r="Z248" s="6">
        <f>0</f>
        <v>0</v>
      </c>
      <c r="AA248" s="6">
        <f t="shared" si="25"/>
        <v>202.02710000000002</v>
      </c>
      <c r="AB248">
        <f>IF(ISBLANK(Table1[[#This Row],[FY2425_Cost]])=TRUE,#N/A,Table1[[#This Row],[FY2425_Cost]])</f>
        <v>261.99489999999997</v>
      </c>
      <c r="AC248" s="6">
        <f t="shared" si="26"/>
        <v>59.967799999999954</v>
      </c>
      <c r="AD248" s="6" t="e">
        <f>SUMIFS($AB$3:AB248,$B$3:B248,B248)</f>
        <v>#N/A</v>
      </c>
      <c r="AE248" s="6">
        <f t="shared" si="27"/>
        <v>3806.7511283967824</v>
      </c>
      <c r="AF248" s="6">
        <f t="shared" si="28"/>
        <v>3806.7511283967824</v>
      </c>
      <c r="AG248" s="6">
        <f>VLOOKUP(Table1[[#This Row],[PracticeCode]],$AP$3:$AS$345,4,FALSE)</f>
        <v>3806.7511283967824</v>
      </c>
      <c r="AH248" s="27">
        <f t="shared" si="29"/>
        <v>276623.91533016623</v>
      </c>
      <c r="AI248" s="6" t="e">
        <f t="shared" si="30"/>
        <v>#N/A</v>
      </c>
      <c r="AP248" s="2" t="s">
        <v>268</v>
      </c>
      <c r="AQ248" s="41">
        <v>2227.0221395890517</v>
      </c>
      <c r="AR248" s="41">
        <v>0</v>
      </c>
      <c r="AS248">
        <f t="shared" si="31"/>
        <v>2227.0221395890517</v>
      </c>
    </row>
    <row r="249" spans="1:45" x14ac:dyDescent="0.35">
      <c r="A249" t="str">
        <f t="shared" si="24"/>
        <v>BELMONT MEDICAL CENTRESynergyHillingdonE86009Jun3</v>
      </c>
      <c r="B249" s="41" t="s">
        <v>588</v>
      </c>
      <c r="C249" s="41" t="s">
        <v>554</v>
      </c>
      <c r="D249" s="41" t="s">
        <v>8</v>
      </c>
      <c r="E249" s="41" t="s">
        <v>38</v>
      </c>
      <c r="F249" s="41" t="s">
        <v>38</v>
      </c>
      <c r="G249" s="41" t="s">
        <v>758</v>
      </c>
      <c r="H249" s="41">
        <v>3</v>
      </c>
      <c r="I249" s="41">
        <v>8459.4469519928498</v>
      </c>
      <c r="J249" s="41">
        <v>10304</v>
      </c>
      <c r="K249" s="41">
        <v>0</v>
      </c>
      <c r="L249" s="41">
        <v>190.624</v>
      </c>
      <c r="M249" s="41">
        <v>0</v>
      </c>
      <c r="N249" s="41">
        <v>8038</v>
      </c>
      <c r="O249" s="41">
        <v>201</v>
      </c>
      <c r="P249" s="41">
        <v>159.9562</v>
      </c>
      <c r="Q249" s="41">
        <v>3.9999000000000002</v>
      </c>
      <c r="R249" s="41">
        <v>0</v>
      </c>
      <c r="S249" s="41">
        <v>0</v>
      </c>
      <c r="T249" s="41">
        <v>894</v>
      </c>
      <c r="U249" s="41">
        <v>19.667999999999999</v>
      </c>
      <c r="V249" s="41">
        <v>10304</v>
      </c>
      <c r="W249" s="41">
        <v>190.624</v>
      </c>
      <c r="X249" s="41">
        <v>9133</v>
      </c>
      <c r="Y249" s="41">
        <v>183.6241</v>
      </c>
      <c r="Z249" s="6">
        <f>0</f>
        <v>0</v>
      </c>
      <c r="AA249" s="6">
        <f t="shared" si="25"/>
        <v>190.624</v>
      </c>
      <c r="AB249">
        <f>IF(ISBLANK(Table1[[#This Row],[FY2425_Cost]])=TRUE,#N/A,Table1[[#This Row],[FY2425_Cost]])</f>
        <v>183.6241</v>
      </c>
      <c r="AC249" s="6">
        <f t="shared" si="26"/>
        <v>-6.9998999999999967</v>
      </c>
      <c r="AD249" s="6" t="e">
        <f>SUMIFS($AB$3:AB249,$B$3:B249,B249)</f>
        <v>#N/A</v>
      </c>
      <c r="AE249" s="6">
        <f t="shared" si="27"/>
        <v>3806.7511283967824</v>
      </c>
      <c r="AF249" s="6">
        <f t="shared" si="28"/>
        <v>3806.7511283967824</v>
      </c>
      <c r="AG249" s="6">
        <f>VLOOKUP(Table1[[#This Row],[PracticeCode]],$AP$3:$AS$345,4,FALSE)</f>
        <v>3806.7511283967824</v>
      </c>
      <c r="AH249" s="27">
        <f t="shared" si="29"/>
        <v>276623.91533016623</v>
      </c>
      <c r="AI249" s="6" t="e">
        <f t="shared" si="30"/>
        <v>#N/A</v>
      </c>
      <c r="AP249" s="2" t="s">
        <v>11</v>
      </c>
      <c r="AQ249" s="41">
        <v>1077.5069928000946</v>
      </c>
      <c r="AR249" s="41">
        <v>0</v>
      </c>
      <c r="AS249">
        <f t="shared" si="31"/>
        <v>1077.5069928000946</v>
      </c>
    </row>
    <row r="250" spans="1:45" x14ac:dyDescent="0.35">
      <c r="A250" t="str">
        <f t="shared" si="24"/>
        <v>BELMONT MEDICAL CENTRESynergyHillingdonE86009Mar12</v>
      </c>
      <c r="B250" s="41" t="s">
        <v>588</v>
      </c>
      <c r="C250" s="41" t="s">
        <v>554</v>
      </c>
      <c r="D250" s="41" t="s">
        <v>8</v>
      </c>
      <c r="E250" s="41" t="s">
        <v>38</v>
      </c>
      <c r="F250" s="41" t="s">
        <v>38</v>
      </c>
      <c r="G250" s="41" t="s">
        <v>767</v>
      </c>
      <c r="H250" s="41">
        <v>12</v>
      </c>
      <c r="I250" s="41">
        <v>8459.4469519928498</v>
      </c>
      <c r="J250" s="41">
        <v>19709</v>
      </c>
      <c r="K250" s="41">
        <v>7</v>
      </c>
      <c r="L250" s="41">
        <v>392.20910000000003</v>
      </c>
      <c r="M250" s="41">
        <v>0.13930000000000001</v>
      </c>
      <c r="N250" s="41"/>
      <c r="O250" s="41"/>
      <c r="P250" s="41"/>
      <c r="Q250" s="41"/>
      <c r="R250" s="41">
        <v>1028</v>
      </c>
      <c r="S250" s="41">
        <v>18.401199999999999</v>
      </c>
      <c r="T250" s="41"/>
      <c r="U250" s="41"/>
      <c r="V250" s="41">
        <v>20744</v>
      </c>
      <c r="W250" s="41">
        <v>410.74960000000004</v>
      </c>
      <c r="X250" s="41"/>
      <c r="Y250" s="41"/>
      <c r="Z250" s="6">
        <f>0</f>
        <v>0</v>
      </c>
      <c r="AA250" s="6">
        <f t="shared" si="25"/>
        <v>410.74960000000004</v>
      </c>
      <c r="AB250" t="e">
        <f>IF(ISBLANK(Table1[[#This Row],[FY2425_Cost]])=TRUE,#N/A,Table1[[#This Row],[FY2425_Cost]])</f>
        <v>#N/A</v>
      </c>
      <c r="AC250" s="6" t="e">
        <f t="shared" si="26"/>
        <v>#N/A</v>
      </c>
      <c r="AD250" s="6" t="e">
        <f>SUMIFS($AB$3:AB250,$B$3:B250,B250)</f>
        <v>#N/A</v>
      </c>
      <c r="AE250" s="6">
        <f t="shared" si="27"/>
        <v>3806.7511283967824</v>
      </c>
      <c r="AF250" s="6">
        <f t="shared" si="28"/>
        <v>3806.7511283967824</v>
      </c>
      <c r="AG250" s="6">
        <f>VLOOKUP(Table1[[#This Row],[PracticeCode]],$AP$3:$AS$345,4,FALSE)</f>
        <v>3806.7511283967824</v>
      </c>
      <c r="AH250" s="27">
        <f t="shared" si="29"/>
        <v>276623.91533016623</v>
      </c>
      <c r="AI250" s="6" t="e">
        <f t="shared" si="30"/>
        <v>#N/A</v>
      </c>
      <c r="AP250" s="2" t="s">
        <v>55</v>
      </c>
      <c r="AQ250" s="41">
        <v>2963.8375034456562</v>
      </c>
      <c r="AR250" s="41">
        <v>0</v>
      </c>
      <c r="AS250">
        <f t="shared" si="31"/>
        <v>2963.8375034456562</v>
      </c>
    </row>
    <row r="251" spans="1:45" x14ac:dyDescent="0.35">
      <c r="A251" t="str">
        <f t="shared" si="24"/>
        <v>BELMONT MEDICAL CENTRESynergyHillingdonE86009May2</v>
      </c>
      <c r="B251" s="41" t="s">
        <v>588</v>
      </c>
      <c r="C251" s="41" t="s">
        <v>554</v>
      </c>
      <c r="D251" s="41" t="s">
        <v>8</v>
      </c>
      <c r="E251" s="41" t="s">
        <v>38</v>
      </c>
      <c r="F251" s="41" t="s">
        <v>38</v>
      </c>
      <c r="G251" s="41" t="s">
        <v>757</v>
      </c>
      <c r="H251" s="41">
        <v>2</v>
      </c>
      <c r="I251" s="41">
        <v>8459.4469519928498</v>
      </c>
      <c r="J251" s="41">
        <v>9911</v>
      </c>
      <c r="K251" s="41">
        <v>0</v>
      </c>
      <c r="L251" s="41">
        <v>183.3535</v>
      </c>
      <c r="M251" s="41">
        <v>0</v>
      </c>
      <c r="N251" s="41">
        <v>7597</v>
      </c>
      <c r="O251" s="41">
        <v>272</v>
      </c>
      <c r="P251" s="41">
        <v>151.18030000000002</v>
      </c>
      <c r="Q251" s="41">
        <v>5.4128000000000007</v>
      </c>
      <c r="R251" s="41">
        <v>0</v>
      </c>
      <c r="S251" s="41">
        <v>0</v>
      </c>
      <c r="T251" s="41">
        <v>976</v>
      </c>
      <c r="U251" s="41">
        <v>21.472000000000001</v>
      </c>
      <c r="V251" s="41">
        <v>9911</v>
      </c>
      <c r="W251" s="41">
        <v>183.3535</v>
      </c>
      <c r="X251" s="41">
        <v>8845</v>
      </c>
      <c r="Y251" s="41">
        <v>178.06510000000003</v>
      </c>
      <c r="Z251" s="6">
        <f>0</f>
        <v>0</v>
      </c>
      <c r="AA251" s="6">
        <f t="shared" si="25"/>
        <v>183.3535</v>
      </c>
      <c r="AB251">
        <f>IF(ISBLANK(Table1[[#This Row],[FY2425_Cost]])=TRUE,#N/A,Table1[[#This Row],[FY2425_Cost]])</f>
        <v>178.06510000000003</v>
      </c>
      <c r="AC251" s="6">
        <f t="shared" si="26"/>
        <v>-5.2883999999999673</v>
      </c>
      <c r="AD251" s="6" t="e">
        <f>SUMIFS($AB$3:AB251,$B$3:B251,B251)</f>
        <v>#N/A</v>
      </c>
      <c r="AE251" s="6">
        <f t="shared" si="27"/>
        <v>3806.7511283967824</v>
      </c>
      <c r="AF251" s="6">
        <f t="shared" si="28"/>
        <v>3806.7511283967824</v>
      </c>
      <c r="AG251" s="6">
        <f>VLOOKUP(Table1[[#This Row],[PracticeCode]],$AP$3:$AS$345,4,FALSE)</f>
        <v>3806.7511283967824</v>
      </c>
      <c r="AH251" s="27">
        <f t="shared" si="29"/>
        <v>276623.91533016623</v>
      </c>
      <c r="AI251" s="6" t="e">
        <f t="shared" si="30"/>
        <v>#N/A</v>
      </c>
      <c r="AP251" s="2" t="s">
        <v>389</v>
      </c>
      <c r="AQ251" s="41">
        <v>1338.3113806287315</v>
      </c>
      <c r="AR251" s="41">
        <v>0</v>
      </c>
      <c r="AS251">
        <f t="shared" si="31"/>
        <v>1338.3113806287315</v>
      </c>
    </row>
    <row r="252" spans="1:45" x14ac:dyDescent="0.35">
      <c r="A252" t="str">
        <f t="shared" si="24"/>
        <v>BELMONT MEDICAL CENTRESynergyHillingdonE86009Nov8</v>
      </c>
      <c r="B252" s="41" t="s">
        <v>588</v>
      </c>
      <c r="C252" s="41" t="s">
        <v>554</v>
      </c>
      <c r="D252" s="41" t="s">
        <v>8</v>
      </c>
      <c r="E252" s="41" t="s">
        <v>38</v>
      </c>
      <c r="F252" s="41" t="s">
        <v>38</v>
      </c>
      <c r="G252" s="41" t="s">
        <v>763</v>
      </c>
      <c r="H252" s="41">
        <v>8</v>
      </c>
      <c r="I252" s="41">
        <v>8459.4469519928498</v>
      </c>
      <c r="J252" s="41">
        <v>7842</v>
      </c>
      <c r="K252" s="41">
        <v>10</v>
      </c>
      <c r="L252" s="41">
        <v>156.0558</v>
      </c>
      <c r="M252" s="41">
        <v>0.19900000000000001</v>
      </c>
      <c r="N252" s="41"/>
      <c r="O252" s="41"/>
      <c r="P252" s="41"/>
      <c r="Q252" s="41"/>
      <c r="R252" s="41">
        <v>588</v>
      </c>
      <c r="S252" s="41">
        <v>10.5252</v>
      </c>
      <c r="T252" s="41"/>
      <c r="U252" s="41"/>
      <c r="V252" s="41">
        <v>8440</v>
      </c>
      <c r="W252" s="41">
        <v>166.78000000000003</v>
      </c>
      <c r="X252" s="41"/>
      <c r="Y252" s="41"/>
      <c r="Z252" s="6">
        <f>0</f>
        <v>0</v>
      </c>
      <c r="AA252" s="6">
        <f t="shared" si="25"/>
        <v>166.78000000000003</v>
      </c>
      <c r="AB252" t="e">
        <f>IF(ISBLANK(Table1[[#This Row],[FY2425_Cost]])=TRUE,#N/A,Table1[[#This Row],[FY2425_Cost]])</f>
        <v>#N/A</v>
      </c>
      <c r="AC252" s="6" t="e">
        <f t="shared" si="26"/>
        <v>#N/A</v>
      </c>
      <c r="AD252" s="6" t="e">
        <f>SUMIFS($AB$3:AB252,$B$3:B252,B252)</f>
        <v>#N/A</v>
      </c>
      <c r="AE252" s="6">
        <f t="shared" si="27"/>
        <v>3806.7511283967824</v>
      </c>
      <c r="AF252" s="6">
        <f t="shared" si="28"/>
        <v>3806.7511283967824</v>
      </c>
      <c r="AG252" s="6">
        <f>VLOOKUP(Table1[[#This Row],[PracticeCode]],$AP$3:$AS$345,4,FALSE)</f>
        <v>3806.7511283967824</v>
      </c>
      <c r="AH252" s="27">
        <f t="shared" si="29"/>
        <v>276623.91533016623</v>
      </c>
      <c r="AI252" s="6" t="e">
        <f t="shared" si="30"/>
        <v>#N/A</v>
      </c>
      <c r="AP252" s="2" t="s">
        <v>397</v>
      </c>
      <c r="AQ252" s="41">
        <v>2301.6585034955342</v>
      </c>
      <c r="AR252" s="41">
        <v>0</v>
      </c>
      <c r="AS252">
        <f t="shared" si="31"/>
        <v>2301.6585034955342</v>
      </c>
    </row>
    <row r="253" spans="1:45" x14ac:dyDescent="0.35">
      <c r="A253" t="str">
        <f t="shared" si="24"/>
        <v>BELMONT MEDICAL CENTRESynergyHillingdonE86009Oct7</v>
      </c>
      <c r="B253" s="41" t="s">
        <v>588</v>
      </c>
      <c r="C253" s="41" t="s">
        <v>554</v>
      </c>
      <c r="D253" s="41" t="s">
        <v>8</v>
      </c>
      <c r="E253" s="41" t="s">
        <v>38</v>
      </c>
      <c r="F253" s="41" t="s">
        <v>38</v>
      </c>
      <c r="G253" s="41" t="s">
        <v>762</v>
      </c>
      <c r="H253" s="41">
        <v>7</v>
      </c>
      <c r="I253" s="41">
        <v>8459.4469519928498</v>
      </c>
      <c r="J253" s="41">
        <v>32050</v>
      </c>
      <c r="K253" s="41">
        <v>4280</v>
      </c>
      <c r="L253" s="41">
        <v>637.79500000000007</v>
      </c>
      <c r="M253" s="41">
        <v>85.172000000000011</v>
      </c>
      <c r="N253" s="41">
        <v>0</v>
      </c>
      <c r="O253" s="41">
        <v>7204</v>
      </c>
      <c r="P253" s="41">
        <v>0</v>
      </c>
      <c r="Q253" s="41">
        <v>162.09</v>
      </c>
      <c r="R253" s="41">
        <v>450</v>
      </c>
      <c r="S253" s="41">
        <v>8.0549999999999997</v>
      </c>
      <c r="T253" s="41">
        <v>1216</v>
      </c>
      <c r="U253" s="41">
        <v>26.751999999999999</v>
      </c>
      <c r="V253" s="41">
        <v>36780</v>
      </c>
      <c r="W253" s="41">
        <v>731.02200000000005</v>
      </c>
      <c r="X253" s="41">
        <v>8420</v>
      </c>
      <c r="Y253" s="41">
        <v>188.84200000000001</v>
      </c>
      <c r="Z253" s="6">
        <f>0</f>
        <v>0</v>
      </c>
      <c r="AA253" s="6">
        <f t="shared" si="25"/>
        <v>731.02200000000005</v>
      </c>
      <c r="AB253">
        <f>IF(ISBLANK(Table1[[#This Row],[FY2425_Cost]])=TRUE,#N/A,Table1[[#This Row],[FY2425_Cost]])</f>
        <v>188.84200000000001</v>
      </c>
      <c r="AC253" s="6">
        <f t="shared" si="26"/>
        <v>-542.18000000000006</v>
      </c>
      <c r="AD253" s="6" t="e">
        <f>SUMIFS($AB$3:AB253,$B$3:B253,B253)</f>
        <v>#N/A</v>
      </c>
      <c r="AE253" s="6">
        <f t="shared" si="27"/>
        <v>3806.7511283967824</v>
      </c>
      <c r="AF253" s="6">
        <f t="shared" si="28"/>
        <v>3806.7511283967824</v>
      </c>
      <c r="AG253" s="6">
        <f>VLOOKUP(Table1[[#This Row],[PracticeCode]],$AP$3:$AS$345,4,FALSE)</f>
        <v>3806.7511283967824</v>
      </c>
      <c r="AH253" s="27">
        <f t="shared" si="29"/>
        <v>276623.91533016623</v>
      </c>
      <c r="AI253" s="6" t="e">
        <f t="shared" si="30"/>
        <v>#N/A</v>
      </c>
      <c r="AP253" s="2" t="s">
        <v>184</v>
      </c>
      <c r="AQ253" s="41">
        <v>1312.938433378845</v>
      </c>
      <c r="AR253" s="41">
        <v>0</v>
      </c>
      <c r="AS253">
        <f t="shared" si="31"/>
        <v>1312.938433378845</v>
      </c>
    </row>
    <row r="254" spans="1:45" x14ac:dyDescent="0.35">
      <c r="A254" t="str">
        <f t="shared" si="24"/>
        <v>BELMONT MEDICAL CENTRESynergyHillingdonE86009Sep6</v>
      </c>
      <c r="B254" s="41" t="s">
        <v>588</v>
      </c>
      <c r="C254" s="41" t="s">
        <v>554</v>
      </c>
      <c r="D254" s="41" t="s">
        <v>8</v>
      </c>
      <c r="E254" s="41" t="s">
        <v>38</v>
      </c>
      <c r="F254" s="41" t="s">
        <v>38</v>
      </c>
      <c r="G254" s="41" t="s">
        <v>761</v>
      </c>
      <c r="H254" s="41">
        <v>6</v>
      </c>
      <c r="I254" s="41">
        <v>8459.4469519928498</v>
      </c>
      <c r="J254" s="41">
        <v>43743</v>
      </c>
      <c r="K254" s="41">
        <v>2</v>
      </c>
      <c r="L254" s="41">
        <v>870.48570000000007</v>
      </c>
      <c r="M254" s="41">
        <v>3.9800000000000002E-2</v>
      </c>
      <c r="N254" s="41">
        <v>17954</v>
      </c>
      <c r="O254" s="41">
        <v>5237</v>
      </c>
      <c r="P254" s="41">
        <v>403.96499999999997</v>
      </c>
      <c r="Q254" s="41">
        <v>117.8325</v>
      </c>
      <c r="R254" s="41">
        <v>550</v>
      </c>
      <c r="S254" s="41">
        <v>9.8450000000000006</v>
      </c>
      <c r="T254" s="41">
        <v>1127</v>
      </c>
      <c r="U254" s="41">
        <v>24.794</v>
      </c>
      <c r="V254" s="41">
        <v>44295</v>
      </c>
      <c r="W254" s="41">
        <v>880.37050000000011</v>
      </c>
      <c r="X254" s="41">
        <v>24318</v>
      </c>
      <c r="Y254" s="41">
        <v>546.5915</v>
      </c>
      <c r="Z254" s="6">
        <f>0</f>
        <v>0</v>
      </c>
      <c r="AA254" s="6">
        <f t="shared" si="25"/>
        <v>880.37050000000011</v>
      </c>
      <c r="AB254">
        <f>IF(ISBLANK(Table1[[#This Row],[FY2425_Cost]])=TRUE,#N/A,Table1[[#This Row],[FY2425_Cost]])</f>
        <v>546.5915</v>
      </c>
      <c r="AC254" s="6">
        <f t="shared" si="26"/>
        <v>-333.77900000000011</v>
      </c>
      <c r="AD254" s="6" t="e">
        <f>SUMIFS($AB$3:AB254,$B$3:B254,B254)</f>
        <v>#N/A</v>
      </c>
      <c r="AE254" s="6">
        <f t="shared" si="27"/>
        <v>3806.7511283967824</v>
      </c>
      <c r="AF254" s="6">
        <f t="shared" si="28"/>
        <v>3806.7511283967824</v>
      </c>
      <c r="AG254" s="6">
        <f>VLOOKUP(Table1[[#This Row],[PracticeCode]],$AP$3:$AS$345,4,FALSE)</f>
        <v>3806.7511283967824</v>
      </c>
      <c r="AH254" s="27">
        <f t="shared" si="29"/>
        <v>276623.91533016623</v>
      </c>
      <c r="AI254" s="6" t="e">
        <f t="shared" si="30"/>
        <v>#N/A</v>
      </c>
      <c r="AP254" s="2" t="s">
        <v>255</v>
      </c>
      <c r="AQ254" s="41">
        <v>2474.5510821758353</v>
      </c>
      <c r="AR254" s="41">
        <v>0</v>
      </c>
      <c r="AS254">
        <f t="shared" si="31"/>
        <v>2474.5510821758353</v>
      </c>
    </row>
    <row r="255" spans="1:45" x14ac:dyDescent="0.35">
      <c r="A255" t="str">
        <f t="shared" si="24"/>
        <v>BLUE WING SURGERYHounslow HealthHounslowE85058Apr1</v>
      </c>
      <c r="B255" s="41" t="s">
        <v>726</v>
      </c>
      <c r="C255" s="41" t="s">
        <v>433</v>
      </c>
      <c r="D255" s="41" t="s">
        <v>16</v>
      </c>
      <c r="E255" s="41" t="s">
        <v>39</v>
      </c>
      <c r="F255" s="41" t="s">
        <v>39</v>
      </c>
      <c r="G255" s="41" t="s">
        <v>756</v>
      </c>
      <c r="H255" s="41">
        <v>1</v>
      </c>
      <c r="I255" s="41">
        <v>7621.3606782384504</v>
      </c>
      <c r="J255" s="41">
        <v>497</v>
      </c>
      <c r="K255" s="41">
        <v>11</v>
      </c>
      <c r="L255" s="41">
        <v>9.1944999999999997</v>
      </c>
      <c r="M255" s="41">
        <v>0.20349999999999999</v>
      </c>
      <c r="N255" s="41">
        <v>1133</v>
      </c>
      <c r="O255" s="41">
        <v>2</v>
      </c>
      <c r="P255" s="41">
        <v>22.546700000000001</v>
      </c>
      <c r="Q255" s="41">
        <v>3.9800000000000002E-2</v>
      </c>
      <c r="R255" s="41">
        <v>3650</v>
      </c>
      <c r="S255" s="41">
        <v>65.334999999999994</v>
      </c>
      <c r="T255" s="41">
        <v>5504</v>
      </c>
      <c r="U255" s="41">
        <v>121.08799999999999</v>
      </c>
      <c r="V255" s="41">
        <v>4158</v>
      </c>
      <c r="W255" s="41">
        <v>74.73299999999999</v>
      </c>
      <c r="X255" s="41">
        <v>6639</v>
      </c>
      <c r="Y255" s="41">
        <v>143.67449999999999</v>
      </c>
      <c r="Z255" s="6">
        <f>0</f>
        <v>0</v>
      </c>
      <c r="AA255" s="6">
        <f t="shared" si="25"/>
        <v>74.73299999999999</v>
      </c>
      <c r="AB255">
        <f>IF(ISBLANK(Table1[[#This Row],[FY2425_Cost]])=TRUE,#N/A,Table1[[#This Row],[FY2425_Cost]])</f>
        <v>143.67449999999999</v>
      </c>
      <c r="AC255" s="6">
        <f t="shared" si="26"/>
        <v>68.941500000000005</v>
      </c>
      <c r="AD255" s="6">
        <f>SUMIFS($AB$3:AB255,$B$3:B255,B255)</f>
        <v>143.67449999999999</v>
      </c>
      <c r="AE255" s="6">
        <f t="shared" si="27"/>
        <v>3429.6123052073026</v>
      </c>
      <c r="AF255" s="6">
        <f t="shared" si="28"/>
        <v>3429.6123052073026</v>
      </c>
      <c r="AG255" s="6">
        <f>VLOOKUP(Table1[[#This Row],[PracticeCode]],$AP$3:$AS$345,4,FALSE)</f>
        <v>3429.6123052073026</v>
      </c>
      <c r="AH255" s="27">
        <f t="shared" si="29"/>
        <v>249218.49417839735</v>
      </c>
      <c r="AI255" s="6">
        <f t="shared" si="30"/>
        <v>0</v>
      </c>
      <c r="AP255" s="2" t="s">
        <v>91</v>
      </c>
      <c r="AQ255" s="41">
        <v>1568.3354936314199</v>
      </c>
      <c r="AR255" s="41">
        <v>0</v>
      </c>
      <c r="AS255">
        <f t="shared" si="31"/>
        <v>1568.3354936314199</v>
      </c>
    </row>
    <row r="256" spans="1:45" x14ac:dyDescent="0.35">
      <c r="A256" t="str">
        <f t="shared" si="24"/>
        <v>BLUE WING SURGERYHounslow HealthHounslowE85058Aug5</v>
      </c>
      <c r="B256" s="41" t="s">
        <v>726</v>
      </c>
      <c r="C256" s="41" t="s">
        <v>433</v>
      </c>
      <c r="D256" s="41" t="s">
        <v>16</v>
      </c>
      <c r="E256" s="41" t="s">
        <v>39</v>
      </c>
      <c r="F256" s="41" t="s">
        <v>39</v>
      </c>
      <c r="G256" s="41" t="s">
        <v>760</v>
      </c>
      <c r="H256" s="41">
        <v>5</v>
      </c>
      <c r="I256" s="41">
        <v>7621.3606782384504</v>
      </c>
      <c r="J256" s="41">
        <v>563</v>
      </c>
      <c r="K256" s="41">
        <v>0</v>
      </c>
      <c r="L256" s="41">
        <v>10.4155</v>
      </c>
      <c r="M256" s="41">
        <v>0</v>
      </c>
      <c r="N256" s="41">
        <v>1332</v>
      </c>
      <c r="O256" s="41">
        <v>0</v>
      </c>
      <c r="P256" s="41">
        <v>26.506800000000002</v>
      </c>
      <c r="Q256" s="41">
        <v>0</v>
      </c>
      <c r="R256" s="41">
        <v>7126</v>
      </c>
      <c r="S256" s="41">
        <v>127.55540000000001</v>
      </c>
      <c r="T256" s="41">
        <v>11209</v>
      </c>
      <c r="U256" s="41">
        <v>246.59800000000001</v>
      </c>
      <c r="V256" s="41">
        <v>7689</v>
      </c>
      <c r="W256" s="41">
        <v>137.9709</v>
      </c>
      <c r="X256" s="41">
        <v>12541</v>
      </c>
      <c r="Y256" s="41">
        <v>273.10480000000001</v>
      </c>
      <c r="Z256" s="6">
        <f>0</f>
        <v>0</v>
      </c>
      <c r="AA256" s="6">
        <f t="shared" si="25"/>
        <v>137.9709</v>
      </c>
      <c r="AB256">
        <f>IF(ISBLANK(Table1[[#This Row],[FY2425_Cost]])=TRUE,#N/A,Table1[[#This Row],[FY2425_Cost]])</f>
        <v>273.10480000000001</v>
      </c>
      <c r="AC256" s="6">
        <f t="shared" si="26"/>
        <v>135.13390000000001</v>
      </c>
      <c r="AD256" s="6">
        <f>SUMIFS($AB$3:AB256,$B$3:B256,B256)</f>
        <v>416.77930000000003</v>
      </c>
      <c r="AE256" s="6">
        <f t="shared" si="27"/>
        <v>3429.6123052073026</v>
      </c>
      <c r="AF256" s="6">
        <f t="shared" si="28"/>
        <v>3429.6123052073026</v>
      </c>
      <c r="AG256" s="6">
        <f>VLOOKUP(Table1[[#This Row],[PracticeCode]],$AP$3:$AS$345,4,FALSE)</f>
        <v>3429.6123052073026</v>
      </c>
      <c r="AH256" s="27">
        <f t="shared" si="29"/>
        <v>249218.49417839735</v>
      </c>
      <c r="AI256" s="6">
        <f t="shared" si="30"/>
        <v>0</v>
      </c>
      <c r="AP256" s="2" t="s">
        <v>9</v>
      </c>
      <c r="AQ256" s="41">
        <v>2446.5189407694706</v>
      </c>
      <c r="AR256" s="41">
        <v>0</v>
      </c>
      <c r="AS256">
        <f t="shared" si="31"/>
        <v>2446.5189407694706</v>
      </c>
    </row>
    <row r="257" spans="1:45" x14ac:dyDescent="0.35">
      <c r="A257" t="str">
        <f t="shared" si="24"/>
        <v>BLUE WING SURGERYHounslow HealthHounslowE85058Dec9</v>
      </c>
      <c r="B257" s="41" t="s">
        <v>726</v>
      </c>
      <c r="C257" s="41" t="s">
        <v>433</v>
      </c>
      <c r="D257" s="41" t="s">
        <v>16</v>
      </c>
      <c r="E257" s="41" t="s">
        <v>39</v>
      </c>
      <c r="F257" s="41" t="s">
        <v>39</v>
      </c>
      <c r="G257" s="41" t="s">
        <v>764</v>
      </c>
      <c r="H257" s="41">
        <v>9</v>
      </c>
      <c r="I257" s="41">
        <v>7621.3606782384504</v>
      </c>
      <c r="J257" s="41">
        <v>2088</v>
      </c>
      <c r="K257" s="41">
        <v>0</v>
      </c>
      <c r="L257" s="41">
        <v>41.551200000000001</v>
      </c>
      <c r="M257" s="41">
        <v>0</v>
      </c>
      <c r="N257" s="41"/>
      <c r="O257" s="41"/>
      <c r="P257" s="41"/>
      <c r="Q257" s="41"/>
      <c r="R257" s="41">
        <v>5473</v>
      </c>
      <c r="S257" s="41">
        <v>97.966700000000003</v>
      </c>
      <c r="T257" s="41"/>
      <c r="U257" s="41"/>
      <c r="V257" s="41">
        <v>7561</v>
      </c>
      <c r="W257" s="41">
        <v>139.5179</v>
      </c>
      <c r="X257" s="41"/>
      <c r="Y257" s="41"/>
      <c r="Z257" s="6">
        <f>0</f>
        <v>0</v>
      </c>
      <c r="AA257" s="6">
        <f t="shared" si="25"/>
        <v>139.5179</v>
      </c>
      <c r="AB257" t="e">
        <f>IF(ISBLANK(Table1[[#This Row],[FY2425_Cost]])=TRUE,#N/A,Table1[[#This Row],[FY2425_Cost]])</f>
        <v>#N/A</v>
      </c>
      <c r="AC257" s="6" t="e">
        <f t="shared" si="26"/>
        <v>#N/A</v>
      </c>
      <c r="AD257" s="6" t="e">
        <f>SUMIFS($AB$3:AB257,$B$3:B257,B257)</f>
        <v>#N/A</v>
      </c>
      <c r="AE257" s="6">
        <f t="shared" si="27"/>
        <v>3429.6123052073026</v>
      </c>
      <c r="AF257" s="6">
        <f t="shared" si="28"/>
        <v>3429.6123052073026</v>
      </c>
      <c r="AG257" s="6">
        <f>VLOOKUP(Table1[[#This Row],[PracticeCode]],$AP$3:$AS$345,4,FALSE)</f>
        <v>3429.6123052073026</v>
      </c>
      <c r="AH257" s="27">
        <f t="shared" si="29"/>
        <v>249218.49417839735</v>
      </c>
      <c r="AI257" s="6" t="e">
        <f t="shared" si="30"/>
        <v>#N/A</v>
      </c>
      <c r="AP257" s="2" t="s">
        <v>158</v>
      </c>
      <c r="AQ257" s="41">
        <v>2729.817774202158</v>
      </c>
      <c r="AR257" s="41">
        <v>0</v>
      </c>
      <c r="AS257">
        <f t="shared" si="31"/>
        <v>2729.817774202158</v>
      </c>
    </row>
    <row r="258" spans="1:45" x14ac:dyDescent="0.35">
      <c r="A258" t="str">
        <f t="shared" si="24"/>
        <v>BLUE WING SURGERYHounslow HealthHounslowE85058Feb11</v>
      </c>
      <c r="B258" s="41" t="s">
        <v>726</v>
      </c>
      <c r="C258" s="41" t="s">
        <v>433</v>
      </c>
      <c r="D258" s="41" t="s">
        <v>16</v>
      </c>
      <c r="E258" s="41" t="s">
        <v>39</v>
      </c>
      <c r="F258" s="41" t="s">
        <v>39</v>
      </c>
      <c r="G258" s="41" t="s">
        <v>766</v>
      </c>
      <c r="H258" s="41">
        <v>11</v>
      </c>
      <c r="I258" s="41">
        <v>7621.3606782384504</v>
      </c>
      <c r="J258" s="41">
        <v>1749</v>
      </c>
      <c r="K258" s="41">
        <v>0</v>
      </c>
      <c r="L258" s="41">
        <v>34.805100000000003</v>
      </c>
      <c r="M258" s="41">
        <v>0</v>
      </c>
      <c r="N258" s="41"/>
      <c r="O258" s="41"/>
      <c r="P258" s="41"/>
      <c r="Q258" s="41"/>
      <c r="R258" s="41">
        <v>6430</v>
      </c>
      <c r="S258" s="41">
        <v>115.09699999999999</v>
      </c>
      <c r="T258" s="41"/>
      <c r="U258" s="41"/>
      <c r="V258" s="41">
        <v>8179</v>
      </c>
      <c r="W258" s="41">
        <v>149.90209999999999</v>
      </c>
      <c r="X258" s="41"/>
      <c r="Y258" s="41"/>
      <c r="Z258" s="6">
        <f>0</f>
        <v>0</v>
      </c>
      <c r="AA258" s="6">
        <f t="shared" si="25"/>
        <v>149.90209999999999</v>
      </c>
      <c r="AB258" t="e">
        <f>IF(ISBLANK(Table1[[#This Row],[FY2425_Cost]])=TRUE,#N/A,Table1[[#This Row],[FY2425_Cost]])</f>
        <v>#N/A</v>
      </c>
      <c r="AC258" s="6" t="e">
        <f t="shared" si="26"/>
        <v>#N/A</v>
      </c>
      <c r="AD258" s="6" t="e">
        <f>SUMIFS($AB$3:AB258,$B$3:B258,B258)</f>
        <v>#N/A</v>
      </c>
      <c r="AE258" s="6">
        <f t="shared" si="27"/>
        <v>3429.6123052073026</v>
      </c>
      <c r="AF258" s="6">
        <f t="shared" si="28"/>
        <v>3429.6123052073026</v>
      </c>
      <c r="AG258" s="6">
        <f>VLOOKUP(Table1[[#This Row],[PracticeCode]],$AP$3:$AS$345,4,FALSE)</f>
        <v>3429.6123052073026</v>
      </c>
      <c r="AH258" s="27">
        <f t="shared" si="29"/>
        <v>249218.49417839735</v>
      </c>
      <c r="AI258" s="6" t="e">
        <f t="shared" si="30"/>
        <v>#N/A</v>
      </c>
      <c r="AP258" s="2" t="s">
        <v>279</v>
      </c>
      <c r="AQ258" s="41">
        <v>2229.2849036147582</v>
      </c>
      <c r="AR258" s="41">
        <v>0</v>
      </c>
      <c r="AS258">
        <f t="shared" si="31"/>
        <v>2229.2849036147582</v>
      </c>
    </row>
    <row r="259" spans="1:45" x14ac:dyDescent="0.35">
      <c r="A259" t="str">
        <f t="shared" ref="A259:A322" si="32">CONCATENATE(B259,C259,D259,E259,G259,H259)</f>
        <v>BLUE WING SURGERYHounslow HealthHounslowE85058Jan10</v>
      </c>
      <c r="B259" s="41" t="s">
        <v>726</v>
      </c>
      <c r="C259" s="41" t="s">
        <v>433</v>
      </c>
      <c r="D259" s="41" t="s">
        <v>16</v>
      </c>
      <c r="E259" s="41" t="s">
        <v>39</v>
      </c>
      <c r="F259" s="41" t="s">
        <v>39</v>
      </c>
      <c r="G259" s="41" t="s">
        <v>765</v>
      </c>
      <c r="H259" s="41">
        <v>10</v>
      </c>
      <c r="I259" s="41">
        <v>7621.3606782384504</v>
      </c>
      <c r="J259" s="41">
        <v>1549</v>
      </c>
      <c r="K259" s="41">
        <v>6</v>
      </c>
      <c r="L259" s="41">
        <v>30.825100000000003</v>
      </c>
      <c r="M259" s="41">
        <v>0.11940000000000001</v>
      </c>
      <c r="N259" s="41"/>
      <c r="O259" s="41"/>
      <c r="P259" s="41"/>
      <c r="Q259" s="41"/>
      <c r="R259" s="41">
        <v>7658</v>
      </c>
      <c r="S259" s="41">
        <v>137.07820000000001</v>
      </c>
      <c r="T259" s="41"/>
      <c r="U259" s="41"/>
      <c r="V259" s="41">
        <v>9213</v>
      </c>
      <c r="W259" s="41">
        <v>168.02270000000001</v>
      </c>
      <c r="X259" s="41"/>
      <c r="Y259" s="41"/>
      <c r="Z259" s="6">
        <f>0</f>
        <v>0</v>
      </c>
      <c r="AA259" s="6">
        <f t="shared" ref="AA259:AA322" si="33">IFERROR(W259*1,#N/A)</f>
        <v>168.02270000000001</v>
      </c>
      <c r="AB259" t="e">
        <f>IF(ISBLANK(Table1[[#This Row],[FY2425_Cost]])=TRUE,#N/A,Table1[[#This Row],[FY2425_Cost]])</f>
        <v>#N/A</v>
      </c>
      <c r="AC259" s="6" t="e">
        <f t="shared" ref="AC259:AC322" si="34">AB259-AA259</f>
        <v>#N/A</v>
      </c>
      <c r="AD259" s="6" t="e">
        <f>SUMIFS($AB$3:AB259,$B$3:B259,B259)</f>
        <v>#N/A</v>
      </c>
      <c r="AE259" s="6">
        <f t="shared" ref="AE259:AE322" si="35">IFERROR(I259*$AE$1,#N/A)</f>
        <v>3429.6123052073026</v>
      </c>
      <c r="AF259" s="6">
        <f t="shared" ref="AF259:AF322" si="36">AE259+Z259</f>
        <v>3429.6123052073026</v>
      </c>
      <c r="AG259" s="6">
        <f>VLOOKUP(Table1[[#This Row],[PracticeCode]],$AP$3:$AS$345,4,FALSE)</f>
        <v>3429.6123052073026</v>
      </c>
      <c r="AH259" s="27">
        <f t="shared" ref="AH259:AH322" si="37">IFERROR(I259*$AH$1,#N/A)</f>
        <v>249218.49417839735</v>
      </c>
      <c r="AI259" s="6" t="e">
        <f t="shared" ref="AI259:AI322" si="38">IF(AD259-AF259&lt;=0,0,AD259-AF259)</f>
        <v>#N/A</v>
      </c>
      <c r="AP259" s="2" t="s">
        <v>388</v>
      </c>
      <c r="AQ259" s="41">
        <v>8118.0682948317608</v>
      </c>
      <c r="AR259" s="41">
        <v>0</v>
      </c>
      <c r="AS259">
        <f t="shared" si="31"/>
        <v>8118.0682948317608</v>
      </c>
    </row>
    <row r="260" spans="1:45" x14ac:dyDescent="0.35">
      <c r="A260" t="str">
        <f t="shared" si="32"/>
        <v>BLUE WING SURGERYHounslow HealthHounslowE85058Jul4</v>
      </c>
      <c r="B260" s="41" t="s">
        <v>726</v>
      </c>
      <c r="C260" s="41" t="s">
        <v>433</v>
      </c>
      <c r="D260" s="41" t="s">
        <v>16</v>
      </c>
      <c r="E260" s="41" t="s">
        <v>39</v>
      </c>
      <c r="F260" s="41" t="s">
        <v>39</v>
      </c>
      <c r="G260" s="41" t="s">
        <v>759</v>
      </c>
      <c r="H260" s="41">
        <v>4</v>
      </c>
      <c r="I260" s="41">
        <v>7621.3606782384504</v>
      </c>
      <c r="J260" s="41">
        <v>2940</v>
      </c>
      <c r="K260" s="41">
        <v>0</v>
      </c>
      <c r="L260" s="41">
        <v>54.39</v>
      </c>
      <c r="M260" s="41">
        <v>0</v>
      </c>
      <c r="N260" s="41">
        <v>2370</v>
      </c>
      <c r="O260" s="41">
        <v>0</v>
      </c>
      <c r="P260" s="41">
        <v>47.163000000000004</v>
      </c>
      <c r="Q260" s="41">
        <v>0</v>
      </c>
      <c r="R260" s="41">
        <v>7207</v>
      </c>
      <c r="S260" s="41">
        <v>129.00530000000001</v>
      </c>
      <c r="T260" s="41">
        <v>10217</v>
      </c>
      <c r="U260" s="41">
        <v>224.774</v>
      </c>
      <c r="V260" s="41">
        <v>10147</v>
      </c>
      <c r="W260" s="41">
        <v>183.39530000000002</v>
      </c>
      <c r="X260" s="41">
        <v>12587</v>
      </c>
      <c r="Y260" s="41">
        <v>271.93700000000001</v>
      </c>
      <c r="Z260" s="6">
        <f>0</f>
        <v>0</v>
      </c>
      <c r="AA260" s="6">
        <f t="shared" si="33"/>
        <v>183.39530000000002</v>
      </c>
      <c r="AB260">
        <f>IF(ISBLANK(Table1[[#This Row],[FY2425_Cost]])=TRUE,#N/A,Table1[[#This Row],[FY2425_Cost]])</f>
        <v>271.93700000000001</v>
      </c>
      <c r="AC260" s="6">
        <f t="shared" si="34"/>
        <v>88.541699999999992</v>
      </c>
      <c r="AD260" s="6" t="e">
        <f>SUMIFS($AB$3:AB260,$B$3:B260,B260)</f>
        <v>#N/A</v>
      </c>
      <c r="AE260" s="6">
        <f t="shared" si="35"/>
        <v>3429.6123052073026</v>
      </c>
      <c r="AF260" s="6">
        <f t="shared" si="36"/>
        <v>3429.6123052073026</v>
      </c>
      <c r="AG260" s="6">
        <f>VLOOKUP(Table1[[#This Row],[PracticeCode]],$AP$3:$AS$345,4,FALSE)</f>
        <v>3429.6123052073026</v>
      </c>
      <c r="AH260" s="27">
        <f t="shared" si="37"/>
        <v>249218.49417839735</v>
      </c>
      <c r="AI260" s="6" t="e">
        <f t="shared" si="38"/>
        <v>#N/A</v>
      </c>
      <c r="AP260" s="2" t="s">
        <v>227</v>
      </c>
      <c r="AQ260" s="41">
        <v>2661.2678657577376</v>
      </c>
      <c r="AR260" s="41">
        <v>0</v>
      </c>
      <c r="AS260">
        <f t="shared" ref="AS260:AS323" si="39">SUM(AQ260:AR260)</f>
        <v>2661.2678657577376</v>
      </c>
    </row>
    <row r="261" spans="1:45" x14ac:dyDescent="0.35">
      <c r="A261" t="str">
        <f t="shared" si="32"/>
        <v>BLUE WING SURGERYHounslow HealthHounslowE85058Jun3</v>
      </c>
      <c r="B261" s="41" t="s">
        <v>726</v>
      </c>
      <c r="C261" s="41" t="s">
        <v>433</v>
      </c>
      <c r="D261" s="41" t="s">
        <v>16</v>
      </c>
      <c r="E261" s="41" t="s">
        <v>39</v>
      </c>
      <c r="F261" s="41" t="s">
        <v>39</v>
      </c>
      <c r="G261" s="41" t="s">
        <v>758</v>
      </c>
      <c r="H261" s="41">
        <v>3</v>
      </c>
      <c r="I261" s="41">
        <v>7621.3606782384504</v>
      </c>
      <c r="J261" s="41">
        <v>439</v>
      </c>
      <c r="K261" s="41">
        <v>0</v>
      </c>
      <c r="L261" s="41">
        <v>8.1214999999999993</v>
      </c>
      <c r="M261" s="41">
        <v>0</v>
      </c>
      <c r="N261" s="41">
        <v>1289</v>
      </c>
      <c r="O261" s="41">
        <v>19</v>
      </c>
      <c r="P261" s="41">
        <v>25.6511</v>
      </c>
      <c r="Q261" s="41">
        <v>0.37809999999999999</v>
      </c>
      <c r="R261" s="41">
        <v>8117</v>
      </c>
      <c r="S261" s="41">
        <v>145.29429999999999</v>
      </c>
      <c r="T261" s="41">
        <v>6048</v>
      </c>
      <c r="U261" s="41">
        <v>133.05600000000001</v>
      </c>
      <c r="V261" s="41">
        <v>8556</v>
      </c>
      <c r="W261" s="41">
        <v>153.41579999999999</v>
      </c>
      <c r="X261" s="41">
        <v>7356</v>
      </c>
      <c r="Y261" s="41">
        <v>159.08520000000001</v>
      </c>
      <c r="Z261" s="6">
        <f>0</f>
        <v>0</v>
      </c>
      <c r="AA261" s="6">
        <f t="shared" si="33"/>
        <v>153.41579999999999</v>
      </c>
      <c r="AB261">
        <f>IF(ISBLANK(Table1[[#This Row],[FY2425_Cost]])=TRUE,#N/A,Table1[[#This Row],[FY2425_Cost]])</f>
        <v>159.08520000000001</v>
      </c>
      <c r="AC261" s="6">
        <f t="shared" si="34"/>
        <v>5.6694000000000244</v>
      </c>
      <c r="AD261" s="6" t="e">
        <f>SUMIFS($AB$3:AB261,$B$3:B261,B261)</f>
        <v>#N/A</v>
      </c>
      <c r="AE261" s="6">
        <f t="shared" si="35"/>
        <v>3429.6123052073026</v>
      </c>
      <c r="AF261" s="6">
        <f t="shared" si="36"/>
        <v>3429.6123052073026</v>
      </c>
      <c r="AG261" s="6">
        <f>VLOOKUP(Table1[[#This Row],[PracticeCode]],$AP$3:$AS$345,4,FALSE)</f>
        <v>3429.6123052073026</v>
      </c>
      <c r="AH261" s="27">
        <f t="shared" si="37"/>
        <v>249218.49417839735</v>
      </c>
      <c r="AI261" s="6" t="e">
        <f t="shared" si="38"/>
        <v>#N/A</v>
      </c>
      <c r="AP261" s="2" t="s">
        <v>362</v>
      </c>
      <c r="AQ261" s="41">
        <v>4306.1149315536659</v>
      </c>
      <c r="AR261" s="41">
        <v>0</v>
      </c>
      <c r="AS261">
        <f t="shared" si="39"/>
        <v>4306.1149315536659</v>
      </c>
    </row>
    <row r="262" spans="1:45" x14ac:dyDescent="0.35">
      <c r="A262" t="str">
        <f t="shared" si="32"/>
        <v>BLUE WING SURGERYHounslow HealthHounslowE85058Mar12</v>
      </c>
      <c r="B262" s="41" t="s">
        <v>726</v>
      </c>
      <c r="C262" s="41" t="s">
        <v>433</v>
      </c>
      <c r="D262" s="41" t="s">
        <v>16</v>
      </c>
      <c r="E262" s="41" t="s">
        <v>39</v>
      </c>
      <c r="F262" s="41" t="s">
        <v>39</v>
      </c>
      <c r="G262" s="41" t="s">
        <v>767</v>
      </c>
      <c r="H262" s="41">
        <v>12</v>
      </c>
      <c r="I262" s="41">
        <v>7621.3606782384504</v>
      </c>
      <c r="J262" s="41">
        <v>4235</v>
      </c>
      <c r="K262" s="41">
        <v>10</v>
      </c>
      <c r="L262" s="41">
        <v>84.276499999999999</v>
      </c>
      <c r="M262" s="41">
        <v>0.19900000000000001</v>
      </c>
      <c r="N262" s="41"/>
      <c r="O262" s="41"/>
      <c r="P262" s="41"/>
      <c r="Q262" s="41"/>
      <c r="R262" s="41">
        <v>5171</v>
      </c>
      <c r="S262" s="41">
        <v>92.560900000000004</v>
      </c>
      <c r="T262" s="41"/>
      <c r="U262" s="41"/>
      <c r="V262" s="41">
        <v>9416</v>
      </c>
      <c r="W262" s="41">
        <v>177.03640000000001</v>
      </c>
      <c r="X262" s="41"/>
      <c r="Y262" s="41"/>
      <c r="Z262" s="6">
        <f>0</f>
        <v>0</v>
      </c>
      <c r="AA262" s="6">
        <f t="shared" si="33"/>
        <v>177.03640000000001</v>
      </c>
      <c r="AB262" t="e">
        <f>IF(ISBLANK(Table1[[#This Row],[FY2425_Cost]])=TRUE,#N/A,Table1[[#This Row],[FY2425_Cost]])</f>
        <v>#N/A</v>
      </c>
      <c r="AC262" s="6" t="e">
        <f t="shared" si="34"/>
        <v>#N/A</v>
      </c>
      <c r="AD262" s="6" t="e">
        <f>SUMIFS($AB$3:AB262,$B$3:B262,B262)</f>
        <v>#N/A</v>
      </c>
      <c r="AE262" s="6">
        <f t="shared" si="35"/>
        <v>3429.6123052073026</v>
      </c>
      <c r="AF262" s="6">
        <f t="shared" si="36"/>
        <v>3429.6123052073026</v>
      </c>
      <c r="AG262" s="6">
        <f>VLOOKUP(Table1[[#This Row],[PracticeCode]],$AP$3:$AS$345,4,FALSE)</f>
        <v>3429.6123052073026</v>
      </c>
      <c r="AH262" s="27">
        <f t="shared" si="37"/>
        <v>249218.49417839735</v>
      </c>
      <c r="AI262" s="6" t="e">
        <f t="shared" si="38"/>
        <v>#N/A</v>
      </c>
      <c r="AP262" s="2" t="s">
        <v>35</v>
      </c>
      <c r="AQ262" s="41">
        <v>3721.2020913745714</v>
      </c>
      <c r="AR262" s="41">
        <v>0</v>
      </c>
      <c r="AS262">
        <f t="shared" si="39"/>
        <v>3721.2020913745714</v>
      </c>
    </row>
    <row r="263" spans="1:45" x14ac:dyDescent="0.35">
      <c r="A263" t="str">
        <f t="shared" si="32"/>
        <v>BLUE WING SURGERYHounslow HealthHounslowE85058May2</v>
      </c>
      <c r="B263" s="41" t="s">
        <v>726</v>
      </c>
      <c r="C263" s="41" t="s">
        <v>433</v>
      </c>
      <c r="D263" s="41" t="s">
        <v>16</v>
      </c>
      <c r="E263" s="41" t="s">
        <v>39</v>
      </c>
      <c r="F263" s="41" t="s">
        <v>39</v>
      </c>
      <c r="G263" s="41" t="s">
        <v>757</v>
      </c>
      <c r="H263" s="41">
        <v>2</v>
      </c>
      <c r="I263" s="41">
        <v>7621.3606782384504</v>
      </c>
      <c r="J263" s="41">
        <v>1191</v>
      </c>
      <c r="K263" s="41">
        <v>123</v>
      </c>
      <c r="L263" s="41">
        <v>22.0335</v>
      </c>
      <c r="M263" s="41">
        <v>2.2755000000000001</v>
      </c>
      <c r="N263" s="41">
        <v>1801</v>
      </c>
      <c r="O263" s="41">
        <v>36</v>
      </c>
      <c r="P263" s="41">
        <v>35.8399</v>
      </c>
      <c r="Q263" s="41">
        <v>0.71640000000000004</v>
      </c>
      <c r="R263" s="41">
        <v>4588</v>
      </c>
      <c r="S263" s="41">
        <v>82.125200000000007</v>
      </c>
      <c r="T263" s="41">
        <v>6186</v>
      </c>
      <c r="U263" s="41">
        <v>136.09200000000001</v>
      </c>
      <c r="V263" s="41">
        <v>5902</v>
      </c>
      <c r="W263" s="41">
        <v>106.4342</v>
      </c>
      <c r="X263" s="41">
        <v>8023</v>
      </c>
      <c r="Y263" s="41">
        <v>172.64830000000001</v>
      </c>
      <c r="Z263" s="6">
        <f>0</f>
        <v>0</v>
      </c>
      <c r="AA263" s="6">
        <f t="shared" si="33"/>
        <v>106.4342</v>
      </c>
      <c r="AB263">
        <f>IF(ISBLANK(Table1[[#This Row],[FY2425_Cost]])=TRUE,#N/A,Table1[[#This Row],[FY2425_Cost]])</f>
        <v>172.64830000000001</v>
      </c>
      <c r="AC263" s="6">
        <f t="shared" si="34"/>
        <v>66.214100000000002</v>
      </c>
      <c r="AD263" s="6" t="e">
        <f>SUMIFS($AB$3:AB263,$B$3:B263,B263)</f>
        <v>#N/A</v>
      </c>
      <c r="AE263" s="6">
        <f t="shared" si="35"/>
        <v>3429.6123052073026</v>
      </c>
      <c r="AF263" s="6">
        <f t="shared" si="36"/>
        <v>3429.6123052073026</v>
      </c>
      <c r="AG263" s="6">
        <f>VLOOKUP(Table1[[#This Row],[PracticeCode]],$AP$3:$AS$345,4,FALSE)</f>
        <v>3429.6123052073026</v>
      </c>
      <c r="AH263" s="27">
        <f t="shared" si="37"/>
        <v>249218.49417839735</v>
      </c>
      <c r="AI263" s="6" t="e">
        <f t="shared" si="38"/>
        <v>#N/A</v>
      </c>
      <c r="AP263" s="2" t="s">
        <v>205</v>
      </c>
      <c r="AQ263" s="41">
        <v>2060.1869979442636</v>
      </c>
      <c r="AR263" s="41">
        <v>0</v>
      </c>
      <c r="AS263">
        <f t="shared" si="39"/>
        <v>2060.1869979442636</v>
      </c>
    </row>
    <row r="264" spans="1:45" x14ac:dyDescent="0.35">
      <c r="A264" t="str">
        <f t="shared" si="32"/>
        <v>BLUE WING SURGERYHounslow HealthHounslowE85058Nov8</v>
      </c>
      <c r="B264" s="41" t="s">
        <v>726</v>
      </c>
      <c r="C264" s="41" t="s">
        <v>433</v>
      </c>
      <c r="D264" s="41" t="s">
        <v>16</v>
      </c>
      <c r="E264" s="41" t="s">
        <v>39</v>
      </c>
      <c r="F264" s="41" t="s">
        <v>39</v>
      </c>
      <c r="G264" s="41" t="s">
        <v>763</v>
      </c>
      <c r="H264" s="41">
        <v>8</v>
      </c>
      <c r="I264" s="41">
        <v>7621.3606782384504</v>
      </c>
      <c r="J264" s="41">
        <v>9450</v>
      </c>
      <c r="K264" s="41">
        <v>36</v>
      </c>
      <c r="L264" s="41">
        <v>188.05500000000001</v>
      </c>
      <c r="M264" s="41">
        <v>0.71640000000000004</v>
      </c>
      <c r="N264" s="41"/>
      <c r="O264" s="41"/>
      <c r="P264" s="41"/>
      <c r="Q264" s="41"/>
      <c r="R264" s="41">
        <v>6939</v>
      </c>
      <c r="S264" s="41">
        <v>124.2081</v>
      </c>
      <c r="T264" s="41"/>
      <c r="U264" s="41"/>
      <c r="V264" s="41">
        <v>16425</v>
      </c>
      <c r="W264" s="41">
        <v>312.97950000000003</v>
      </c>
      <c r="X264" s="41"/>
      <c r="Y264" s="41"/>
      <c r="Z264" s="6">
        <f>0</f>
        <v>0</v>
      </c>
      <c r="AA264" s="6">
        <f t="shared" si="33"/>
        <v>312.97950000000003</v>
      </c>
      <c r="AB264" t="e">
        <f>IF(ISBLANK(Table1[[#This Row],[FY2425_Cost]])=TRUE,#N/A,Table1[[#This Row],[FY2425_Cost]])</f>
        <v>#N/A</v>
      </c>
      <c r="AC264" s="6" t="e">
        <f t="shared" si="34"/>
        <v>#N/A</v>
      </c>
      <c r="AD264" s="6" t="e">
        <f>SUMIFS($AB$3:AB264,$B$3:B264,B264)</f>
        <v>#N/A</v>
      </c>
      <c r="AE264" s="6">
        <f t="shared" si="35"/>
        <v>3429.6123052073026</v>
      </c>
      <c r="AF264" s="6">
        <f t="shared" si="36"/>
        <v>3429.6123052073026</v>
      </c>
      <c r="AG264" s="6">
        <f>VLOOKUP(Table1[[#This Row],[PracticeCode]],$AP$3:$AS$345,4,FALSE)</f>
        <v>3429.6123052073026</v>
      </c>
      <c r="AH264" s="27">
        <f t="shared" si="37"/>
        <v>249218.49417839735</v>
      </c>
      <c r="AI264" s="6" t="e">
        <f t="shared" si="38"/>
        <v>#N/A</v>
      </c>
      <c r="AP264" s="2" t="s">
        <v>400</v>
      </c>
      <c r="AQ264" s="41">
        <v>0.51829137658466107</v>
      </c>
      <c r="AR264" s="41">
        <v>0</v>
      </c>
      <c r="AS264">
        <f t="shared" si="39"/>
        <v>0.51829137658466107</v>
      </c>
    </row>
    <row r="265" spans="1:45" x14ac:dyDescent="0.35">
      <c r="A265" t="str">
        <f t="shared" si="32"/>
        <v>BLUE WING SURGERYHounslow HealthHounslowE85058Oct7</v>
      </c>
      <c r="B265" s="41" t="s">
        <v>726</v>
      </c>
      <c r="C265" s="41" t="s">
        <v>433</v>
      </c>
      <c r="D265" s="41" t="s">
        <v>16</v>
      </c>
      <c r="E265" s="41" t="s">
        <v>39</v>
      </c>
      <c r="F265" s="41" t="s">
        <v>39</v>
      </c>
      <c r="G265" s="41" t="s">
        <v>762</v>
      </c>
      <c r="H265" s="41">
        <v>7</v>
      </c>
      <c r="I265" s="41">
        <v>7621.3606782384504</v>
      </c>
      <c r="J265" s="41">
        <v>1316</v>
      </c>
      <c r="K265" s="41">
        <v>160</v>
      </c>
      <c r="L265" s="41">
        <v>26.188400000000001</v>
      </c>
      <c r="M265" s="41">
        <v>3.1840000000000002</v>
      </c>
      <c r="N265" s="41">
        <v>0</v>
      </c>
      <c r="O265" s="41">
        <v>0</v>
      </c>
      <c r="P265" s="41">
        <v>0</v>
      </c>
      <c r="Q265" s="41">
        <v>0</v>
      </c>
      <c r="R265" s="41">
        <v>6336</v>
      </c>
      <c r="S265" s="41">
        <v>113.4144</v>
      </c>
      <c r="T265" s="41">
        <v>11955</v>
      </c>
      <c r="U265" s="41">
        <v>263.01</v>
      </c>
      <c r="V265" s="41">
        <v>7812</v>
      </c>
      <c r="W265" s="41">
        <v>142.7868</v>
      </c>
      <c r="X265" s="41">
        <v>11955</v>
      </c>
      <c r="Y265" s="41">
        <v>263.01</v>
      </c>
      <c r="Z265" s="6">
        <f>0</f>
        <v>0</v>
      </c>
      <c r="AA265" s="6">
        <f t="shared" si="33"/>
        <v>142.7868</v>
      </c>
      <c r="AB265">
        <f>IF(ISBLANK(Table1[[#This Row],[FY2425_Cost]])=TRUE,#N/A,Table1[[#This Row],[FY2425_Cost]])</f>
        <v>263.01</v>
      </c>
      <c r="AC265" s="6">
        <f t="shared" si="34"/>
        <v>120.22319999999999</v>
      </c>
      <c r="AD265" s="6" t="e">
        <f>SUMIFS($AB$3:AB265,$B$3:B265,B265)</f>
        <v>#N/A</v>
      </c>
      <c r="AE265" s="6">
        <f t="shared" si="35"/>
        <v>3429.6123052073026</v>
      </c>
      <c r="AF265" s="6">
        <f t="shared" si="36"/>
        <v>3429.6123052073026</v>
      </c>
      <c r="AG265" s="6">
        <f>VLOOKUP(Table1[[#This Row],[PracticeCode]],$AP$3:$AS$345,4,FALSE)</f>
        <v>3429.6123052073026</v>
      </c>
      <c r="AH265" s="27">
        <f t="shared" si="37"/>
        <v>249218.49417839735</v>
      </c>
      <c r="AI265" s="6" t="e">
        <f t="shared" si="38"/>
        <v>#N/A</v>
      </c>
      <c r="AP265" s="2" t="s">
        <v>234</v>
      </c>
      <c r="AQ265" s="41">
        <v>5020.9500288519002</v>
      </c>
      <c r="AR265" s="41">
        <v>0</v>
      </c>
      <c r="AS265">
        <f t="shared" si="39"/>
        <v>5020.9500288519002</v>
      </c>
    </row>
    <row r="266" spans="1:45" x14ac:dyDescent="0.35">
      <c r="A266" t="str">
        <f t="shared" si="32"/>
        <v>BLUE WING SURGERYHounslow HealthHounslowE85058Sep6</v>
      </c>
      <c r="B266" s="41" t="s">
        <v>726</v>
      </c>
      <c r="C266" s="41" t="s">
        <v>433</v>
      </c>
      <c r="D266" s="41" t="s">
        <v>16</v>
      </c>
      <c r="E266" s="41" t="s">
        <v>39</v>
      </c>
      <c r="F266" s="41" t="s">
        <v>39</v>
      </c>
      <c r="G266" s="41" t="s">
        <v>761</v>
      </c>
      <c r="H266" s="41">
        <v>6</v>
      </c>
      <c r="I266" s="41">
        <v>7621.3606782384504</v>
      </c>
      <c r="J266" s="41">
        <v>1604</v>
      </c>
      <c r="K266" s="41">
        <v>0</v>
      </c>
      <c r="L266" s="41">
        <v>31.919600000000003</v>
      </c>
      <c r="M266" s="41">
        <v>0</v>
      </c>
      <c r="N266" s="41">
        <v>2578</v>
      </c>
      <c r="O266" s="41">
        <v>2</v>
      </c>
      <c r="P266" s="41">
        <v>58.004999999999995</v>
      </c>
      <c r="Q266" s="41">
        <v>4.4999999999999998E-2</v>
      </c>
      <c r="R266" s="41">
        <v>8038</v>
      </c>
      <c r="S266" s="41">
        <v>143.8802</v>
      </c>
      <c r="T266" s="41">
        <v>10230</v>
      </c>
      <c r="U266" s="41">
        <v>225.06</v>
      </c>
      <c r="V266" s="41">
        <v>9642</v>
      </c>
      <c r="W266" s="41">
        <v>175.7998</v>
      </c>
      <c r="X266" s="41">
        <v>12810</v>
      </c>
      <c r="Y266" s="41">
        <v>283.11</v>
      </c>
      <c r="Z266" s="6">
        <f>0</f>
        <v>0</v>
      </c>
      <c r="AA266" s="6">
        <f t="shared" si="33"/>
        <v>175.7998</v>
      </c>
      <c r="AB266">
        <f>IF(ISBLANK(Table1[[#This Row],[FY2425_Cost]])=TRUE,#N/A,Table1[[#This Row],[FY2425_Cost]])</f>
        <v>283.11</v>
      </c>
      <c r="AC266" s="6">
        <f t="shared" si="34"/>
        <v>107.31020000000001</v>
      </c>
      <c r="AD266" s="6" t="e">
        <f>SUMIFS($AB$3:AB266,$B$3:B266,B266)</f>
        <v>#N/A</v>
      </c>
      <c r="AE266" s="6">
        <f t="shared" si="35"/>
        <v>3429.6123052073026</v>
      </c>
      <c r="AF266" s="6">
        <f t="shared" si="36"/>
        <v>3429.6123052073026</v>
      </c>
      <c r="AG266" s="6">
        <f>VLOOKUP(Table1[[#This Row],[PracticeCode]],$AP$3:$AS$345,4,FALSE)</f>
        <v>3429.6123052073026</v>
      </c>
      <c r="AH266" s="27">
        <f t="shared" si="37"/>
        <v>249218.49417839735</v>
      </c>
      <c r="AI266" s="6" t="e">
        <f t="shared" si="38"/>
        <v>#N/A</v>
      </c>
      <c r="AP266" s="2" t="s">
        <v>329</v>
      </c>
      <c r="AQ266" s="41">
        <v>1733.5009273224691</v>
      </c>
      <c r="AR266" s="41">
        <v>0</v>
      </c>
      <c r="AS266">
        <f t="shared" si="39"/>
        <v>1733.5009273224691</v>
      </c>
    </row>
    <row r="267" spans="1:45" x14ac:dyDescent="0.35">
      <c r="A267" t="str">
        <f t="shared" si="32"/>
        <v>BRAMPTON HEALTH CENTREK&amp;W NorthBrentE84049Apr1</v>
      </c>
      <c r="B267" s="41" t="s">
        <v>579</v>
      </c>
      <c r="C267" s="41" t="s">
        <v>461</v>
      </c>
      <c r="D267" s="41" t="s">
        <v>18</v>
      </c>
      <c r="E267" s="41" t="s">
        <v>40</v>
      </c>
      <c r="F267" s="41" t="s">
        <v>40</v>
      </c>
      <c r="G267" s="41" t="s">
        <v>756</v>
      </c>
      <c r="H267" s="41">
        <v>1</v>
      </c>
      <c r="I267" s="41">
        <v>6119.4826811845496</v>
      </c>
      <c r="J267" s="41">
        <v>6534</v>
      </c>
      <c r="K267" s="41">
        <v>0</v>
      </c>
      <c r="L267" s="41">
        <v>120.87899999999999</v>
      </c>
      <c r="M267" s="41">
        <v>0</v>
      </c>
      <c r="N267" s="41">
        <v>17194</v>
      </c>
      <c r="O267" s="41">
        <v>2</v>
      </c>
      <c r="P267" s="41">
        <v>342.16060000000004</v>
      </c>
      <c r="Q267" s="41">
        <v>3.9800000000000002E-2</v>
      </c>
      <c r="R267" s="41">
        <v>0</v>
      </c>
      <c r="S267" s="41">
        <v>0</v>
      </c>
      <c r="T267" s="41">
        <v>0</v>
      </c>
      <c r="U267" s="41">
        <v>0</v>
      </c>
      <c r="V267" s="41">
        <v>6534</v>
      </c>
      <c r="W267" s="41">
        <v>120.87899999999999</v>
      </c>
      <c r="X267" s="41">
        <v>17196</v>
      </c>
      <c r="Y267" s="41">
        <v>342.20040000000006</v>
      </c>
      <c r="Z267" s="6">
        <f>0</f>
        <v>0</v>
      </c>
      <c r="AA267" s="6">
        <f t="shared" si="33"/>
        <v>120.87899999999999</v>
      </c>
      <c r="AB267">
        <f>IF(ISBLANK(Table1[[#This Row],[FY2425_Cost]])=TRUE,#N/A,Table1[[#This Row],[FY2425_Cost]])</f>
        <v>342.20040000000006</v>
      </c>
      <c r="AC267" s="6">
        <f t="shared" si="34"/>
        <v>221.32140000000007</v>
      </c>
      <c r="AD267" s="6">
        <f>SUMIFS($AB$3:AB267,$B$3:B267,B267)</f>
        <v>342.20040000000006</v>
      </c>
      <c r="AE267" s="6">
        <f t="shared" si="35"/>
        <v>2753.7672065330476</v>
      </c>
      <c r="AF267" s="6">
        <f t="shared" si="36"/>
        <v>2753.7672065330476</v>
      </c>
      <c r="AG267" s="6">
        <f>VLOOKUP(Table1[[#This Row],[PracticeCode]],$AP$3:$AS$345,4,FALSE)</f>
        <v>2753.7672065330476</v>
      </c>
      <c r="AH267" s="27">
        <f t="shared" si="37"/>
        <v>200107.08367473478</v>
      </c>
      <c r="AI267" s="6">
        <f t="shared" si="38"/>
        <v>0</v>
      </c>
      <c r="AP267" s="2" t="s">
        <v>206</v>
      </c>
      <c r="AQ267" s="41">
        <v>2643.4271655573257</v>
      </c>
      <c r="AR267" s="41">
        <v>0</v>
      </c>
      <c r="AS267">
        <f t="shared" si="39"/>
        <v>2643.4271655573257</v>
      </c>
    </row>
    <row r="268" spans="1:45" x14ac:dyDescent="0.35">
      <c r="A268" t="str">
        <f t="shared" si="32"/>
        <v>BRAMPTON HEALTH CENTREK&amp;W NorthBrentE84049Aug5</v>
      </c>
      <c r="B268" s="41" t="s">
        <v>579</v>
      </c>
      <c r="C268" s="41" t="s">
        <v>461</v>
      </c>
      <c r="D268" s="41" t="s">
        <v>18</v>
      </c>
      <c r="E268" s="41" t="s">
        <v>40</v>
      </c>
      <c r="F268" s="41" t="s">
        <v>40</v>
      </c>
      <c r="G268" s="41" t="s">
        <v>760</v>
      </c>
      <c r="H268" s="41">
        <v>5</v>
      </c>
      <c r="I268" s="41">
        <v>6119.4826811845496</v>
      </c>
      <c r="J268" s="41">
        <v>8350</v>
      </c>
      <c r="K268" s="41">
        <v>18</v>
      </c>
      <c r="L268" s="41">
        <v>154.47499999999999</v>
      </c>
      <c r="M268" s="41">
        <v>0.33299999999999996</v>
      </c>
      <c r="N268" s="41">
        <v>8112</v>
      </c>
      <c r="O268" s="41">
        <v>0</v>
      </c>
      <c r="P268" s="41">
        <v>161.4288</v>
      </c>
      <c r="Q268" s="41">
        <v>0</v>
      </c>
      <c r="R268" s="41">
        <v>6</v>
      </c>
      <c r="S268" s="41">
        <v>0.1074</v>
      </c>
      <c r="T268" s="41">
        <v>9</v>
      </c>
      <c r="U268" s="41">
        <v>0.19800000000000001</v>
      </c>
      <c r="V268" s="41">
        <v>8374</v>
      </c>
      <c r="W268" s="41">
        <v>154.91540000000001</v>
      </c>
      <c r="X268" s="41">
        <v>8121</v>
      </c>
      <c r="Y268" s="41">
        <v>161.6268</v>
      </c>
      <c r="Z268" s="6">
        <f>0</f>
        <v>0</v>
      </c>
      <c r="AA268" s="6">
        <f t="shared" si="33"/>
        <v>154.91540000000001</v>
      </c>
      <c r="AB268">
        <f>IF(ISBLANK(Table1[[#This Row],[FY2425_Cost]])=TRUE,#N/A,Table1[[#This Row],[FY2425_Cost]])</f>
        <v>161.6268</v>
      </c>
      <c r="AC268" s="6">
        <f t="shared" si="34"/>
        <v>6.7113999999999976</v>
      </c>
      <c r="AD268" s="6">
        <f>SUMIFS($AB$3:AB268,$B$3:B268,B268)</f>
        <v>503.82720000000006</v>
      </c>
      <c r="AE268" s="6">
        <f t="shared" si="35"/>
        <v>2753.7672065330476</v>
      </c>
      <c r="AF268" s="6">
        <f t="shared" si="36"/>
        <v>2753.7672065330476</v>
      </c>
      <c r="AG268" s="6">
        <f>VLOOKUP(Table1[[#This Row],[PracticeCode]],$AP$3:$AS$345,4,FALSE)</f>
        <v>2753.7672065330476</v>
      </c>
      <c r="AH268" s="27">
        <f t="shared" si="37"/>
        <v>200107.08367473478</v>
      </c>
      <c r="AI268" s="6">
        <f t="shared" si="38"/>
        <v>0</v>
      </c>
      <c r="AP268" s="2" t="s">
        <v>202</v>
      </c>
      <c r="AQ268" s="41">
        <v>4081.9017633504209</v>
      </c>
      <c r="AR268" s="41">
        <v>0</v>
      </c>
      <c r="AS268">
        <f t="shared" si="39"/>
        <v>4081.9017633504209</v>
      </c>
    </row>
    <row r="269" spans="1:45" x14ac:dyDescent="0.35">
      <c r="A269" t="str">
        <f t="shared" si="32"/>
        <v>BRAMPTON HEALTH CENTREK&amp;W NorthBrentE84049Dec9</v>
      </c>
      <c r="B269" s="41" t="s">
        <v>579</v>
      </c>
      <c r="C269" s="41" t="s">
        <v>461</v>
      </c>
      <c r="D269" s="41" t="s">
        <v>18</v>
      </c>
      <c r="E269" s="41" t="s">
        <v>40</v>
      </c>
      <c r="F269" s="41" t="s">
        <v>40</v>
      </c>
      <c r="G269" s="41" t="s">
        <v>764</v>
      </c>
      <c r="H269" s="41">
        <v>9</v>
      </c>
      <c r="I269" s="41">
        <v>6119.4826811845496</v>
      </c>
      <c r="J269" s="41">
        <v>12777</v>
      </c>
      <c r="K269" s="41">
        <v>16</v>
      </c>
      <c r="L269" s="41">
        <v>254.26230000000001</v>
      </c>
      <c r="M269" s="41">
        <v>0.31840000000000002</v>
      </c>
      <c r="N269" s="41"/>
      <c r="O269" s="41"/>
      <c r="P269" s="41"/>
      <c r="Q269" s="41"/>
      <c r="R269" s="41">
        <v>3</v>
      </c>
      <c r="S269" s="41">
        <v>5.3699999999999998E-2</v>
      </c>
      <c r="T269" s="41"/>
      <c r="U269" s="41"/>
      <c r="V269" s="41">
        <v>12796</v>
      </c>
      <c r="W269" s="41">
        <v>254.6344</v>
      </c>
      <c r="X269" s="41"/>
      <c r="Y269" s="41"/>
      <c r="Z269" s="6">
        <f>0</f>
        <v>0</v>
      </c>
      <c r="AA269" s="6">
        <f t="shared" si="33"/>
        <v>254.6344</v>
      </c>
      <c r="AB269" t="e">
        <f>IF(ISBLANK(Table1[[#This Row],[FY2425_Cost]])=TRUE,#N/A,Table1[[#This Row],[FY2425_Cost]])</f>
        <v>#N/A</v>
      </c>
      <c r="AC269" s="6" t="e">
        <f t="shared" si="34"/>
        <v>#N/A</v>
      </c>
      <c r="AD269" s="6" t="e">
        <f>SUMIFS($AB$3:AB269,$B$3:B269,B269)</f>
        <v>#N/A</v>
      </c>
      <c r="AE269" s="6">
        <f t="shared" si="35"/>
        <v>2753.7672065330476</v>
      </c>
      <c r="AF269" s="6">
        <f t="shared" si="36"/>
        <v>2753.7672065330476</v>
      </c>
      <c r="AG269" s="6">
        <f>VLOOKUP(Table1[[#This Row],[PracticeCode]],$AP$3:$AS$345,4,FALSE)</f>
        <v>2753.7672065330476</v>
      </c>
      <c r="AH269" s="27">
        <f t="shared" si="37"/>
        <v>200107.08367473478</v>
      </c>
      <c r="AI269" s="6" t="e">
        <f t="shared" si="38"/>
        <v>#N/A</v>
      </c>
      <c r="AP269" s="2" t="s">
        <v>293</v>
      </c>
      <c r="AQ269" s="41">
        <v>6246.1689141417301</v>
      </c>
      <c r="AR269" s="41">
        <v>0</v>
      </c>
      <c r="AS269">
        <f t="shared" si="39"/>
        <v>6246.1689141417301</v>
      </c>
    </row>
    <row r="270" spans="1:45" x14ac:dyDescent="0.35">
      <c r="A270" t="str">
        <f t="shared" si="32"/>
        <v>BRAMPTON HEALTH CENTREK&amp;W NorthBrentE84049Feb11</v>
      </c>
      <c r="B270" s="41" t="s">
        <v>579</v>
      </c>
      <c r="C270" s="41" t="s">
        <v>461</v>
      </c>
      <c r="D270" s="41" t="s">
        <v>18</v>
      </c>
      <c r="E270" s="41" t="s">
        <v>40</v>
      </c>
      <c r="F270" s="41" t="s">
        <v>40</v>
      </c>
      <c r="G270" s="41" t="s">
        <v>766</v>
      </c>
      <c r="H270" s="41">
        <v>11</v>
      </c>
      <c r="I270" s="41">
        <v>6119.4826811845496</v>
      </c>
      <c r="J270" s="41">
        <v>9808</v>
      </c>
      <c r="K270" s="41">
        <v>4</v>
      </c>
      <c r="L270" s="41">
        <v>195.17920000000001</v>
      </c>
      <c r="M270" s="41">
        <v>7.9600000000000004E-2</v>
      </c>
      <c r="N270" s="41"/>
      <c r="O270" s="41"/>
      <c r="P270" s="41"/>
      <c r="Q270" s="41"/>
      <c r="R270" s="41">
        <v>0</v>
      </c>
      <c r="S270" s="41">
        <v>0</v>
      </c>
      <c r="T270" s="41"/>
      <c r="U270" s="41"/>
      <c r="V270" s="41">
        <v>9812</v>
      </c>
      <c r="W270" s="41">
        <v>195.25880000000001</v>
      </c>
      <c r="X270" s="41"/>
      <c r="Y270" s="41"/>
      <c r="Z270" s="6">
        <f>0</f>
        <v>0</v>
      </c>
      <c r="AA270" s="6">
        <f t="shared" si="33"/>
        <v>195.25880000000001</v>
      </c>
      <c r="AB270" t="e">
        <f>IF(ISBLANK(Table1[[#This Row],[FY2425_Cost]])=TRUE,#N/A,Table1[[#This Row],[FY2425_Cost]])</f>
        <v>#N/A</v>
      </c>
      <c r="AC270" s="6" t="e">
        <f t="shared" si="34"/>
        <v>#N/A</v>
      </c>
      <c r="AD270" s="6" t="e">
        <f>SUMIFS($AB$3:AB270,$B$3:B270,B270)</f>
        <v>#N/A</v>
      </c>
      <c r="AE270" s="6">
        <f t="shared" si="35"/>
        <v>2753.7672065330476</v>
      </c>
      <c r="AF270" s="6">
        <f t="shared" si="36"/>
        <v>2753.7672065330476</v>
      </c>
      <c r="AG270" s="6">
        <f>VLOOKUP(Table1[[#This Row],[PracticeCode]],$AP$3:$AS$345,4,FALSE)</f>
        <v>2753.7672065330476</v>
      </c>
      <c r="AH270" s="27">
        <f t="shared" si="37"/>
        <v>200107.08367473478</v>
      </c>
      <c r="AI270" s="6" t="e">
        <f t="shared" si="38"/>
        <v>#N/A</v>
      </c>
      <c r="AP270" s="2" t="s">
        <v>166</v>
      </c>
      <c r="AQ270" s="41">
        <v>4952.7992982728701</v>
      </c>
      <c r="AR270" s="41">
        <v>0</v>
      </c>
      <c r="AS270">
        <f t="shared" si="39"/>
        <v>4952.7992982728701</v>
      </c>
    </row>
    <row r="271" spans="1:45" x14ac:dyDescent="0.35">
      <c r="A271" t="str">
        <f t="shared" si="32"/>
        <v>BRAMPTON HEALTH CENTREK&amp;W NorthBrentE84049Jan10</v>
      </c>
      <c r="B271" s="41" t="s">
        <v>579</v>
      </c>
      <c r="C271" s="41" t="s">
        <v>461</v>
      </c>
      <c r="D271" s="41" t="s">
        <v>18</v>
      </c>
      <c r="E271" s="41" t="s">
        <v>40</v>
      </c>
      <c r="F271" s="41" t="s">
        <v>40</v>
      </c>
      <c r="G271" s="41" t="s">
        <v>765</v>
      </c>
      <c r="H271" s="41">
        <v>10</v>
      </c>
      <c r="I271" s="41">
        <v>6119.4826811845496</v>
      </c>
      <c r="J271" s="41">
        <v>14797</v>
      </c>
      <c r="K271" s="41">
        <v>353</v>
      </c>
      <c r="L271" s="41">
        <v>294.46030000000002</v>
      </c>
      <c r="M271" s="41">
        <v>7.0247000000000002</v>
      </c>
      <c r="N271" s="41"/>
      <c r="O271" s="41"/>
      <c r="P271" s="41"/>
      <c r="Q271" s="41"/>
      <c r="R271" s="41">
        <v>3</v>
      </c>
      <c r="S271" s="41">
        <v>5.3699999999999998E-2</v>
      </c>
      <c r="T271" s="41"/>
      <c r="U271" s="41"/>
      <c r="V271" s="41">
        <v>15153</v>
      </c>
      <c r="W271" s="41">
        <v>301.53870000000001</v>
      </c>
      <c r="X271" s="41"/>
      <c r="Y271" s="41"/>
      <c r="Z271" s="6">
        <f>0</f>
        <v>0</v>
      </c>
      <c r="AA271" s="6">
        <f t="shared" si="33"/>
        <v>301.53870000000001</v>
      </c>
      <c r="AB271" t="e">
        <f>IF(ISBLANK(Table1[[#This Row],[FY2425_Cost]])=TRUE,#N/A,Table1[[#This Row],[FY2425_Cost]])</f>
        <v>#N/A</v>
      </c>
      <c r="AC271" s="6" t="e">
        <f t="shared" si="34"/>
        <v>#N/A</v>
      </c>
      <c r="AD271" s="6" t="e">
        <f>SUMIFS($AB$3:AB271,$B$3:B271,B271)</f>
        <v>#N/A</v>
      </c>
      <c r="AE271" s="6">
        <f t="shared" si="35"/>
        <v>2753.7672065330476</v>
      </c>
      <c r="AF271" s="6">
        <f t="shared" si="36"/>
        <v>2753.7672065330476</v>
      </c>
      <c r="AG271" s="6">
        <f>VLOOKUP(Table1[[#This Row],[PracticeCode]],$AP$3:$AS$345,4,FALSE)</f>
        <v>2753.7672065330476</v>
      </c>
      <c r="AH271" s="27">
        <f t="shared" si="37"/>
        <v>200107.08367473478</v>
      </c>
      <c r="AI271" s="6" t="e">
        <f t="shared" si="38"/>
        <v>#N/A</v>
      </c>
      <c r="AP271" s="2" t="s">
        <v>270</v>
      </c>
      <c r="AQ271" s="41">
        <v>2843.9689776531659</v>
      </c>
      <c r="AR271" s="41">
        <v>0</v>
      </c>
      <c r="AS271">
        <f t="shared" si="39"/>
        <v>2843.9689776531659</v>
      </c>
    </row>
    <row r="272" spans="1:45" x14ac:dyDescent="0.35">
      <c r="A272" t="str">
        <f t="shared" si="32"/>
        <v>BRAMPTON HEALTH CENTREK&amp;W NorthBrentE84049Jul4</v>
      </c>
      <c r="B272" s="41" t="s">
        <v>579</v>
      </c>
      <c r="C272" s="41" t="s">
        <v>461</v>
      </c>
      <c r="D272" s="41" t="s">
        <v>18</v>
      </c>
      <c r="E272" s="41" t="s">
        <v>40</v>
      </c>
      <c r="F272" s="41" t="s">
        <v>40</v>
      </c>
      <c r="G272" s="41" t="s">
        <v>759</v>
      </c>
      <c r="H272" s="41">
        <v>4</v>
      </c>
      <c r="I272" s="41">
        <v>6119.4826811845496</v>
      </c>
      <c r="J272" s="41">
        <v>16641</v>
      </c>
      <c r="K272" s="41">
        <v>42</v>
      </c>
      <c r="L272" s="41">
        <v>307.85849999999999</v>
      </c>
      <c r="M272" s="41">
        <v>0.77699999999999991</v>
      </c>
      <c r="N272" s="41">
        <v>8809</v>
      </c>
      <c r="O272" s="41">
        <v>2</v>
      </c>
      <c r="P272" s="41">
        <v>175.29910000000001</v>
      </c>
      <c r="Q272" s="41">
        <v>3.9800000000000002E-2</v>
      </c>
      <c r="R272" s="41">
        <v>3</v>
      </c>
      <c r="S272" s="41">
        <v>5.3699999999999998E-2</v>
      </c>
      <c r="T272" s="41">
        <v>14</v>
      </c>
      <c r="U272" s="41">
        <v>0.308</v>
      </c>
      <c r="V272" s="41">
        <v>16686</v>
      </c>
      <c r="W272" s="41">
        <v>308.68919999999997</v>
      </c>
      <c r="X272" s="41">
        <v>8825</v>
      </c>
      <c r="Y272" s="41">
        <v>175.64690000000002</v>
      </c>
      <c r="Z272" s="6">
        <f>0</f>
        <v>0</v>
      </c>
      <c r="AA272" s="6">
        <f t="shared" si="33"/>
        <v>308.68919999999997</v>
      </c>
      <c r="AB272">
        <f>IF(ISBLANK(Table1[[#This Row],[FY2425_Cost]])=TRUE,#N/A,Table1[[#This Row],[FY2425_Cost]])</f>
        <v>175.64690000000002</v>
      </c>
      <c r="AC272" s="6">
        <f t="shared" si="34"/>
        <v>-133.04229999999995</v>
      </c>
      <c r="AD272" s="6" t="e">
        <f>SUMIFS($AB$3:AB272,$B$3:B272,B272)</f>
        <v>#N/A</v>
      </c>
      <c r="AE272" s="6">
        <f t="shared" si="35"/>
        <v>2753.7672065330476</v>
      </c>
      <c r="AF272" s="6">
        <f t="shared" si="36"/>
        <v>2753.7672065330476</v>
      </c>
      <c r="AG272" s="6">
        <f>VLOOKUP(Table1[[#This Row],[PracticeCode]],$AP$3:$AS$345,4,FALSE)</f>
        <v>2753.7672065330476</v>
      </c>
      <c r="AH272" s="27">
        <f t="shared" si="37"/>
        <v>200107.08367473478</v>
      </c>
      <c r="AI272" s="6" t="e">
        <f t="shared" si="38"/>
        <v>#N/A</v>
      </c>
      <c r="AP272" s="2" t="s">
        <v>333</v>
      </c>
      <c r="AQ272" s="41">
        <v>2753.8812155465866</v>
      </c>
      <c r="AR272" s="41">
        <v>0</v>
      </c>
      <c r="AS272">
        <f t="shared" si="39"/>
        <v>2753.8812155465866</v>
      </c>
    </row>
    <row r="273" spans="1:45" x14ac:dyDescent="0.35">
      <c r="A273" t="str">
        <f t="shared" si="32"/>
        <v>BRAMPTON HEALTH CENTREK&amp;W NorthBrentE84049Jun3</v>
      </c>
      <c r="B273" s="41" t="s">
        <v>579</v>
      </c>
      <c r="C273" s="41" t="s">
        <v>461</v>
      </c>
      <c r="D273" s="41" t="s">
        <v>18</v>
      </c>
      <c r="E273" s="41" t="s">
        <v>40</v>
      </c>
      <c r="F273" s="41" t="s">
        <v>40</v>
      </c>
      <c r="G273" s="41" t="s">
        <v>758</v>
      </c>
      <c r="H273" s="41">
        <v>3</v>
      </c>
      <c r="I273" s="41">
        <v>6119.4826811845496</v>
      </c>
      <c r="J273" s="41">
        <v>8537</v>
      </c>
      <c r="K273" s="41">
        <v>56</v>
      </c>
      <c r="L273" s="41">
        <v>157.93449999999999</v>
      </c>
      <c r="M273" s="41">
        <v>1.036</v>
      </c>
      <c r="N273" s="41">
        <v>12020</v>
      </c>
      <c r="O273" s="41">
        <v>92</v>
      </c>
      <c r="P273" s="41">
        <v>239.19800000000001</v>
      </c>
      <c r="Q273" s="41">
        <v>1.8308</v>
      </c>
      <c r="R273" s="41">
        <v>0</v>
      </c>
      <c r="S273" s="41">
        <v>0</v>
      </c>
      <c r="T273" s="41">
        <v>0</v>
      </c>
      <c r="U273" s="41">
        <v>0</v>
      </c>
      <c r="V273" s="41">
        <v>8593</v>
      </c>
      <c r="W273" s="41">
        <v>158.97049999999999</v>
      </c>
      <c r="X273" s="41">
        <v>12112</v>
      </c>
      <c r="Y273" s="41">
        <v>241.02880000000002</v>
      </c>
      <c r="Z273" s="6">
        <f>0</f>
        <v>0</v>
      </c>
      <c r="AA273" s="6">
        <f t="shared" si="33"/>
        <v>158.97049999999999</v>
      </c>
      <c r="AB273">
        <f>IF(ISBLANK(Table1[[#This Row],[FY2425_Cost]])=TRUE,#N/A,Table1[[#This Row],[FY2425_Cost]])</f>
        <v>241.02880000000002</v>
      </c>
      <c r="AC273" s="6">
        <f t="shared" si="34"/>
        <v>82.058300000000031</v>
      </c>
      <c r="AD273" s="6" t="e">
        <f>SUMIFS($AB$3:AB273,$B$3:B273,B273)</f>
        <v>#N/A</v>
      </c>
      <c r="AE273" s="6">
        <f t="shared" si="35"/>
        <v>2753.7672065330476</v>
      </c>
      <c r="AF273" s="6">
        <f t="shared" si="36"/>
        <v>2753.7672065330476</v>
      </c>
      <c r="AG273" s="6">
        <f>VLOOKUP(Table1[[#This Row],[PracticeCode]],$AP$3:$AS$345,4,FALSE)</f>
        <v>2753.7672065330476</v>
      </c>
      <c r="AH273" s="27">
        <f t="shared" si="37"/>
        <v>200107.08367473478</v>
      </c>
      <c r="AI273" s="6" t="e">
        <f t="shared" si="38"/>
        <v>#N/A</v>
      </c>
      <c r="AP273" s="2" t="s">
        <v>213</v>
      </c>
      <c r="AQ273" s="41">
        <v>1275.0734864126475</v>
      </c>
      <c r="AR273" s="41">
        <v>0</v>
      </c>
      <c r="AS273">
        <f t="shared" si="39"/>
        <v>1275.0734864126475</v>
      </c>
    </row>
    <row r="274" spans="1:45" x14ac:dyDescent="0.35">
      <c r="A274" t="str">
        <f t="shared" si="32"/>
        <v>BRAMPTON HEALTH CENTREK&amp;W NorthBrentE84049Mar12</v>
      </c>
      <c r="B274" s="41" t="s">
        <v>579</v>
      </c>
      <c r="C274" s="41" t="s">
        <v>461</v>
      </c>
      <c r="D274" s="41" t="s">
        <v>18</v>
      </c>
      <c r="E274" s="41" t="s">
        <v>40</v>
      </c>
      <c r="F274" s="41" t="s">
        <v>40</v>
      </c>
      <c r="G274" s="41" t="s">
        <v>767</v>
      </c>
      <c r="H274" s="41">
        <v>12</v>
      </c>
      <c r="I274" s="41">
        <v>6119.4826811845496</v>
      </c>
      <c r="J274" s="41">
        <v>8298</v>
      </c>
      <c r="K274" s="41">
        <v>27</v>
      </c>
      <c r="L274" s="41">
        <v>165.1302</v>
      </c>
      <c r="M274" s="41">
        <v>0.5373</v>
      </c>
      <c r="N274" s="41"/>
      <c r="O274" s="41"/>
      <c r="P274" s="41"/>
      <c r="Q274" s="41"/>
      <c r="R274" s="41">
        <v>0</v>
      </c>
      <c r="S274" s="41">
        <v>0</v>
      </c>
      <c r="T274" s="41"/>
      <c r="U274" s="41"/>
      <c r="V274" s="41">
        <v>8325</v>
      </c>
      <c r="W274" s="41">
        <v>165.66749999999999</v>
      </c>
      <c r="X274" s="41"/>
      <c r="Y274" s="41"/>
      <c r="Z274" s="6">
        <f>0</f>
        <v>0</v>
      </c>
      <c r="AA274" s="6">
        <f t="shared" si="33"/>
        <v>165.66749999999999</v>
      </c>
      <c r="AB274" t="e">
        <f>IF(ISBLANK(Table1[[#This Row],[FY2425_Cost]])=TRUE,#N/A,Table1[[#This Row],[FY2425_Cost]])</f>
        <v>#N/A</v>
      </c>
      <c r="AC274" s="6" t="e">
        <f t="shared" si="34"/>
        <v>#N/A</v>
      </c>
      <c r="AD274" s="6" t="e">
        <f>SUMIFS($AB$3:AB274,$B$3:B274,B274)</f>
        <v>#N/A</v>
      </c>
      <c r="AE274" s="6">
        <f t="shared" si="35"/>
        <v>2753.7672065330476</v>
      </c>
      <c r="AF274" s="6">
        <f t="shared" si="36"/>
        <v>2753.7672065330476</v>
      </c>
      <c r="AG274" s="6">
        <f>VLOOKUP(Table1[[#This Row],[PracticeCode]],$AP$3:$AS$345,4,FALSE)</f>
        <v>2753.7672065330476</v>
      </c>
      <c r="AH274" s="27">
        <f t="shared" si="37"/>
        <v>200107.08367473478</v>
      </c>
      <c r="AI274" s="6" t="e">
        <f t="shared" si="38"/>
        <v>#N/A</v>
      </c>
      <c r="AP274" s="2" t="s">
        <v>245</v>
      </c>
      <c r="AQ274" s="41">
        <v>4037.9161157730719</v>
      </c>
      <c r="AR274" s="41">
        <v>0</v>
      </c>
      <c r="AS274">
        <f t="shared" si="39"/>
        <v>4037.9161157730719</v>
      </c>
    </row>
    <row r="275" spans="1:45" x14ac:dyDescent="0.35">
      <c r="A275" t="str">
        <f t="shared" si="32"/>
        <v>BRAMPTON HEALTH CENTREK&amp;W NorthBrentE84049May2</v>
      </c>
      <c r="B275" s="41" t="s">
        <v>579</v>
      </c>
      <c r="C275" s="41" t="s">
        <v>461</v>
      </c>
      <c r="D275" s="41" t="s">
        <v>18</v>
      </c>
      <c r="E275" s="41" t="s">
        <v>40</v>
      </c>
      <c r="F275" s="41" t="s">
        <v>40</v>
      </c>
      <c r="G275" s="41" t="s">
        <v>757</v>
      </c>
      <c r="H275" s="41">
        <v>2</v>
      </c>
      <c r="I275" s="41">
        <v>6119.4826811845496</v>
      </c>
      <c r="J275" s="41">
        <v>8436</v>
      </c>
      <c r="K275" s="41">
        <v>0</v>
      </c>
      <c r="L275" s="41">
        <v>156.066</v>
      </c>
      <c r="M275" s="41">
        <v>0</v>
      </c>
      <c r="N275" s="41">
        <v>9617</v>
      </c>
      <c r="O275" s="41">
        <v>19</v>
      </c>
      <c r="P275" s="41">
        <v>191.3783</v>
      </c>
      <c r="Q275" s="41">
        <v>0.37809999999999999</v>
      </c>
      <c r="R275" s="41">
        <v>0</v>
      </c>
      <c r="S275" s="41">
        <v>0</v>
      </c>
      <c r="T275" s="41">
        <v>0</v>
      </c>
      <c r="U275" s="41">
        <v>0</v>
      </c>
      <c r="V275" s="41">
        <v>8436</v>
      </c>
      <c r="W275" s="41">
        <v>156.066</v>
      </c>
      <c r="X275" s="41">
        <v>9636</v>
      </c>
      <c r="Y275" s="41">
        <v>191.75639999999999</v>
      </c>
      <c r="Z275" s="6">
        <f>0</f>
        <v>0</v>
      </c>
      <c r="AA275" s="6">
        <f t="shared" si="33"/>
        <v>156.066</v>
      </c>
      <c r="AB275">
        <f>IF(ISBLANK(Table1[[#This Row],[FY2425_Cost]])=TRUE,#N/A,Table1[[#This Row],[FY2425_Cost]])</f>
        <v>191.75639999999999</v>
      </c>
      <c r="AC275" s="6">
        <f t="shared" si="34"/>
        <v>35.690399999999983</v>
      </c>
      <c r="AD275" s="6" t="e">
        <f>SUMIFS($AB$3:AB275,$B$3:B275,B275)</f>
        <v>#N/A</v>
      </c>
      <c r="AE275" s="6">
        <f t="shared" si="35"/>
        <v>2753.7672065330476</v>
      </c>
      <c r="AF275" s="6">
        <f t="shared" si="36"/>
        <v>2753.7672065330476</v>
      </c>
      <c r="AG275" s="6">
        <f>VLOOKUP(Table1[[#This Row],[PracticeCode]],$AP$3:$AS$345,4,FALSE)</f>
        <v>2753.7672065330476</v>
      </c>
      <c r="AH275" s="27">
        <f t="shared" si="37"/>
        <v>200107.08367473478</v>
      </c>
      <c r="AI275" s="6" t="e">
        <f t="shared" si="38"/>
        <v>#N/A</v>
      </c>
      <c r="AP275" s="2" t="s">
        <v>243</v>
      </c>
      <c r="AQ275" s="41">
        <v>5978.6622157710144</v>
      </c>
      <c r="AR275" s="41">
        <v>0</v>
      </c>
      <c r="AS275">
        <f t="shared" si="39"/>
        <v>5978.6622157710144</v>
      </c>
    </row>
    <row r="276" spans="1:45" x14ac:dyDescent="0.35">
      <c r="A276" t="str">
        <f t="shared" si="32"/>
        <v>BRAMPTON HEALTH CENTREK&amp;W NorthBrentE84049Nov8</v>
      </c>
      <c r="B276" s="41" t="s">
        <v>579</v>
      </c>
      <c r="C276" s="41" t="s">
        <v>461</v>
      </c>
      <c r="D276" s="41" t="s">
        <v>18</v>
      </c>
      <c r="E276" s="41" t="s">
        <v>40</v>
      </c>
      <c r="F276" s="41" t="s">
        <v>40</v>
      </c>
      <c r="G276" s="41" t="s">
        <v>763</v>
      </c>
      <c r="H276" s="41">
        <v>8</v>
      </c>
      <c r="I276" s="41">
        <v>6119.4826811845496</v>
      </c>
      <c r="J276" s="41">
        <v>18594</v>
      </c>
      <c r="K276" s="41">
        <v>20</v>
      </c>
      <c r="L276" s="41">
        <v>370.0206</v>
      </c>
      <c r="M276" s="41">
        <v>0.39800000000000002</v>
      </c>
      <c r="N276" s="41"/>
      <c r="O276" s="41"/>
      <c r="P276" s="41"/>
      <c r="Q276" s="41"/>
      <c r="R276" s="41">
        <v>10</v>
      </c>
      <c r="S276" s="41">
        <v>0.17899999999999999</v>
      </c>
      <c r="T276" s="41"/>
      <c r="U276" s="41"/>
      <c r="V276" s="41">
        <v>18624</v>
      </c>
      <c r="W276" s="41">
        <v>370.5976</v>
      </c>
      <c r="X276" s="41"/>
      <c r="Y276" s="41"/>
      <c r="Z276" s="6">
        <f>0</f>
        <v>0</v>
      </c>
      <c r="AA276" s="6">
        <f t="shared" si="33"/>
        <v>370.5976</v>
      </c>
      <c r="AB276" t="e">
        <f>IF(ISBLANK(Table1[[#This Row],[FY2425_Cost]])=TRUE,#N/A,Table1[[#This Row],[FY2425_Cost]])</f>
        <v>#N/A</v>
      </c>
      <c r="AC276" s="6" t="e">
        <f t="shared" si="34"/>
        <v>#N/A</v>
      </c>
      <c r="AD276" s="6" t="e">
        <f>SUMIFS($AB$3:AB276,$B$3:B276,B276)</f>
        <v>#N/A</v>
      </c>
      <c r="AE276" s="6">
        <f t="shared" si="35"/>
        <v>2753.7672065330476</v>
      </c>
      <c r="AF276" s="6">
        <f t="shared" si="36"/>
        <v>2753.7672065330476</v>
      </c>
      <c r="AG276" s="6">
        <f>VLOOKUP(Table1[[#This Row],[PracticeCode]],$AP$3:$AS$345,4,FALSE)</f>
        <v>2753.7672065330476</v>
      </c>
      <c r="AH276" s="27">
        <f t="shared" si="37"/>
        <v>200107.08367473478</v>
      </c>
      <c r="AI276" s="6" t="e">
        <f t="shared" si="38"/>
        <v>#N/A</v>
      </c>
      <c r="AP276" s="2" t="s">
        <v>80</v>
      </c>
      <c r="AQ276" s="41">
        <v>4591.8390988287456</v>
      </c>
      <c r="AR276" s="41">
        <v>0</v>
      </c>
      <c r="AS276">
        <f t="shared" si="39"/>
        <v>4591.8390988287456</v>
      </c>
    </row>
    <row r="277" spans="1:45" x14ac:dyDescent="0.35">
      <c r="A277" t="str">
        <f t="shared" si="32"/>
        <v>BRAMPTON HEALTH CENTREK&amp;W NorthBrentE84049Oct7</v>
      </c>
      <c r="B277" s="41" t="s">
        <v>579</v>
      </c>
      <c r="C277" s="41" t="s">
        <v>461</v>
      </c>
      <c r="D277" s="41" t="s">
        <v>18</v>
      </c>
      <c r="E277" s="41" t="s">
        <v>40</v>
      </c>
      <c r="F277" s="41" t="s">
        <v>40</v>
      </c>
      <c r="G277" s="41" t="s">
        <v>762</v>
      </c>
      <c r="H277" s="41">
        <v>7</v>
      </c>
      <c r="I277" s="41">
        <v>6119.4826811845496</v>
      </c>
      <c r="J277" s="41">
        <v>19921</v>
      </c>
      <c r="K277" s="41">
        <v>5</v>
      </c>
      <c r="L277" s="41">
        <v>396.42790000000002</v>
      </c>
      <c r="M277" s="41">
        <v>9.9500000000000005E-2</v>
      </c>
      <c r="N277" s="41">
        <v>0</v>
      </c>
      <c r="O277" s="41">
        <v>0</v>
      </c>
      <c r="P277" s="41">
        <v>0</v>
      </c>
      <c r="Q277" s="41">
        <v>0</v>
      </c>
      <c r="R277" s="41">
        <v>6</v>
      </c>
      <c r="S277" s="41">
        <v>0.1074</v>
      </c>
      <c r="T277" s="41">
        <v>0</v>
      </c>
      <c r="U277" s="41">
        <v>0</v>
      </c>
      <c r="V277" s="41">
        <v>19932</v>
      </c>
      <c r="W277" s="41">
        <v>396.63479999999998</v>
      </c>
      <c r="X277" s="41">
        <v>0</v>
      </c>
      <c r="Y277" s="41">
        <v>0</v>
      </c>
      <c r="Z277" s="6">
        <f>0</f>
        <v>0</v>
      </c>
      <c r="AA277" s="6">
        <f t="shared" si="33"/>
        <v>396.63479999999998</v>
      </c>
      <c r="AB277">
        <f>IF(ISBLANK(Table1[[#This Row],[FY2425_Cost]])=TRUE,#N/A,Table1[[#This Row],[FY2425_Cost]])</f>
        <v>0</v>
      </c>
      <c r="AC277" s="6">
        <f t="shared" si="34"/>
        <v>-396.63479999999998</v>
      </c>
      <c r="AD277" s="6" t="e">
        <f>SUMIFS($AB$3:AB277,$B$3:B277,B277)</f>
        <v>#N/A</v>
      </c>
      <c r="AE277" s="6">
        <f t="shared" si="35"/>
        <v>2753.7672065330476</v>
      </c>
      <c r="AF277" s="6">
        <f t="shared" si="36"/>
        <v>2753.7672065330476</v>
      </c>
      <c r="AG277" s="6">
        <f>VLOOKUP(Table1[[#This Row],[PracticeCode]],$AP$3:$AS$345,4,FALSE)</f>
        <v>2753.7672065330476</v>
      </c>
      <c r="AH277" s="27">
        <f t="shared" si="37"/>
        <v>200107.08367473478</v>
      </c>
      <c r="AI277" s="6" t="e">
        <f t="shared" si="38"/>
        <v>#N/A</v>
      </c>
      <c r="AP277" s="2" t="s">
        <v>101</v>
      </c>
      <c r="AQ277" s="41">
        <v>2385.9649365937062</v>
      </c>
      <c r="AR277" s="41">
        <v>0</v>
      </c>
      <c r="AS277">
        <f t="shared" si="39"/>
        <v>2385.9649365937062</v>
      </c>
    </row>
    <row r="278" spans="1:45" x14ac:dyDescent="0.35">
      <c r="A278" t="str">
        <f t="shared" si="32"/>
        <v>BRAMPTON HEALTH CENTREK&amp;W NorthBrentE84049Sep6</v>
      </c>
      <c r="B278" s="41" t="s">
        <v>579</v>
      </c>
      <c r="C278" s="41" t="s">
        <v>461</v>
      </c>
      <c r="D278" s="41" t="s">
        <v>18</v>
      </c>
      <c r="E278" s="41" t="s">
        <v>40</v>
      </c>
      <c r="F278" s="41" t="s">
        <v>40</v>
      </c>
      <c r="G278" s="41" t="s">
        <v>761</v>
      </c>
      <c r="H278" s="41">
        <v>6</v>
      </c>
      <c r="I278" s="41">
        <v>6119.4826811845496</v>
      </c>
      <c r="J278" s="41">
        <v>25205</v>
      </c>
      <c r="K278" s="41">
        <v>8</v>
      </c>
      <c r="L278" s="41">
        <v>501.57950000000005</v>
      </c>
      <c r="M278" s="41">
        <v>0.15920000000000001</v>
      </c>
      <c r="N278" s="41">
        <v>14553</v>
      </c>
      <c r="O278" s="41">
        <v>0</v>
      </c>
      <c r="P278" s="41">
        <v>327.4425</v>
      </c>
      <c r="Q278" s="41">
        <v>0</v>
      </c>
      <c r="R278" s="41">
        <v>4</v>
      </c>
      <c r="S278" s="41">
        <v>7.1599999999999997E-2</v>
      </c>
      <c r="T278" s="41">
        <v>0</v>
      </c>
      <c r="U278" s="41">
        <v>0</v>
      </c>
      <c r="V278" s="41">
        <v>25217</v>
      </c>
      <c r="W278" s="41">
        <v>501.81030000000004</v>
      </c>
      <c r="X278" s="41">
        <v>14553</v>
      </c>
      <c r="Y278" s="41">
        <v>327.4425</v>
      </c>
      <c r="Z278" s="6">
        <f>0</f>
        <v>0</v>
      </c>
      <c r="AA278" s="6">
        <f t="shared" si="33"/>
        <v>501.81030000000004</v>
      </c>
      <c r="AB278">
        <f>IF(ISBLANK(Table1[[#This Row],[FY2425_Cost]])=TRUE,#N/A,Table1[[#This Row],[FY2425_Cost]])</f>
        <v>327.4425</v>
      </c>
      <c r="AC278" s="6">
        <f t="shared" si="34"/>
        <v>-174.36780000000005</v>
      </c>
      <c r="AD278" s="6" t="e">
        <f>SUMIFS($AB$3:AB278,$B$3:B278,B278)</f>
        <v>#N/A</v>
      </c>
      <c r="AE278" s="6">
        <f t="shared" si="35"/>
        <v>2753.7672065330476</v>
      </c>
      <c r="AF278" s="6">
        <f t="shared" si="36"/>
        <v>2753.7672065330476</v>
      </c>
      <c r="AG278" s="6">
        <f>VLOOKUP(Table1[[#This Row],[PracticeCode]],$AP$3:$AS$345,4,FALSE)</f>
        <v>2753.7672065330476</v>
      </c>
      <c r="AH278" s="27">
        <f t="shared" si="37"/>
        <v>200107.08367473478</v>
      </c>
      <c r="AI278" s="6" t="e">
        <f t="shared" si="38"/>
        <v>#N/A</v>
      </c>
      <c r="AP278" s="2" t="s">
        <v>107</v>
      </c>
      <c r="AQ278" s="41">
        <v>2323.8401298488325</v>
      </c>
      <c r="AR278" s="41">
        <v>0</v>
      </c>
      <c r="AS278">
        <f t="shared" si="39"/>
        <v>2323.8401298488325</v>
      </c>
    </row>
    <row r="279" spans="1:45" x14ac:dyDescent="0.35">
      <c r="A279" t="str">
        <f t="shared" si="32"/>
        <v>BRENTFIELD MEDICAL CENTREHarness SouthBrentE84031Apr1</v>
      </c>
      <c r="B279" s="41" t="s">
        <v>562</v>
      </c>
      <c r="C279" s="41" t="s">
        <v>489</v>
      </c>
      <c r="D279" s="41" t="s">
        <v>18</v>
      </c>
      <c r="E279" s="41" t="s">
        <v>41</v>
      </c>
      <c r="F279" s="41" t="s">
        <v>41</v>
      </c>
      <c r="G279" s="41" t="s">
        <v>756</v>
      </c>
      <c r="H279" s="41">
        <v>1</v>
      </c>
      <c r="I279" s="41">
        <v>9747.2995012055508</v>
      </c>
      <c r="J279" s="41">
        <v>48705</v>
      </c>
      <c r="K279" s="41">
        <v>570</v>
      </c>
      <c r="L279" s="41">
        <v>901.0424999999999</v>
      </c>
      <c r="M279" s="41">
        <v>10.545</v>
      </c>
      <c r="N279" s="41">
        <v>12922</v>
      </c>
      <c r="O279" s="41">
        <v>909</v>
      </c>
      <c r="P279" s="41">
        <v>257.14780000000002</v>
      </c>
      <c r="Q279" s="41">
        <v>18.089100000000002</v>
      </c>
      <c r="R279" s="41">
        <v>0</v>
      </c>
      <c r="S279" s="41">
        <v>0</v>
      </c>
      <c r="T279" s="41">
        <v>1150</v>
      </c>
      <c r="U279" s="41">
        <v>25.3</v>
      </c>
      <c r="V279" s="41">
        <v>49275</v>
      </c>
      <c r="W279" s="41">
        <v>911.58749999999986</v>
      </c>
      <c r="X279" s="41">
        <v>14981</v>
      </c>
      <c r="Y279" s="41">
        <v>300.5369</v>
      </c>
      <c r="Z279" s="6">
        <f>0</f>
        <v>0</v>
      </c>
      <c r="AA279" s="6">
        <f t="shared" si="33"/>
        <v>911.58749999999986</v>
      </c>
      <c r="AB279">
        <f>IF(ISBLANK(Table1[[#This Row],[FY2425_Cost]])=TRUE,#N/A,Table1[[#This Row],[FY2425_Cost]])</f>
        <v>300.5369</v>
      </c>
      <c r="AC279" s="6">
        <f t="shared" si="34"/>
        <v>-611.0505999999998</v>
      </c>
      <c r="AD279" s="6">
        <f>SUMIFS($AB$3:AB279,$B$3:B279,B279)</f>
        <v>300.5369</v>
      </c>
      <c r="AE279" s="6">
        <f t="shared" si="35"/>
        <v>4386.2847755424982</v>
      </c>
      <c r="AF279" s="6">
        <f t="shared" si="36"/>
        <v>4386.2847755424982</v>
      </c>
      <c r="AG279" s="6">
        <f>VLOOKUP(Table1[[#This Row],[PracticeCode]],$AP$3:$AS$345,4,FALSE)</f>
        <v>4386.2847755424982</v>
      </c>
      <c r="AH279" s="27">
        <f t="shared" si="37"/>
        <v>318736.69368942152</v>
      </c>
      <c r="AI279" s="6">
        <f t="shared" si="38"/>
        <v>0</v>
      </c>
      <c r="AP279" s="2" t="s">
        <v>81</v>
      </c>
      <c r="AQ279" s="41">
        <v>2475.1476784529327</v>
      </c>
      <c r="AR279" s="41">
        <v>0</v>
      </c>
      <c r="AS279">
        <f t="shared" si="39"/>
        <v>2475.1476784529327</v>
      </c>
    </row>
    <row r="280" spans="1:45" x14ac:dyDescent="0.35">
      <c r="A280" t="str">
        <f t="shared" si="32"/>
        <v>BRENTFIELD MEDICAL CENTREHarness SouthBrentE84031Aug5</v>
      </c>
      <c r="B280" s="41" t="s">
        <v>562</v>
      </c>
      <c r="C280" s="41" t="s">
        <v>489</v>
      </c>
      <c r="D280" s="41" t="s">
        <v>18</v>
      </c>
      <c r="E280" s="41" t="s">
        <v>41</v>
      </c>
      <c r="F280" s="41" t="s">
        <v>41</v>
      </c>
      <c r="G280" s="41" t="s">
        <v>760</v>
      </c>
      <c r="H280" s="41">
        <v>5</v>
      </c>
      <c r="I280" s="41">
        <v>9747.2995012055508</v>
      </c>
      <c r="J280" s="41">
        <v>5424</v>
      </c>
      <c r="K280" s="41">
        <v>1080</v>
      </c>
      <c r="L280" s="41">
        <v>100.34399999999999</v>
      </c>
      <c r="M280" s="41">
        <v>19.98</v>
      </c>
      <c r="N280" s="41">
        <v>13078</v>
      </c>
      <c r="O280" s="41">
        <v>6783</v>
      </c>
      <c r="P280" s="41">
        <v>260.25220000000002</v>
      </c>
      <c r="Q280" s="41">
        <v>134.98170000000002</v>
      </c>
      <c r="R280" s="41">
        <v>878</v>
      </c>
      <c r="S280" s="41">
        <v>15.716200000000001</v>
      </c>
      <c r="T280" s="41">
        <v>910</v>
      </c>
      <c r="U280" s="41">
        <v>20.02</v>
      </c>
      <c r="V280" s="41">
        <v>7382</v>
      </c>
      <c r="W280" s="41">
        <v>136.0402</v>
      </c>
      <c r="X280" s="41">
        <v>20771</v>
      </c>
      <c r="Y280" s="41">
        <v>415.25390000000004</v>
      </c>
      <c r="Z280" s="6">
        <f>0</f>
        <v>0</v>
      </c>
      <c r="AA280" s="6">
        <f t="shared" si="33"/>
        <v>136.0402</v>
      </c>
      <c r="AB280">
        <f>IF(ISBLANK(Table1[[#This Row],[FY2425_Cost]])=TRUE,#N/A,Table1[[#This Row],[FY2425_Cost]])</f>
        <v>415.25390000000004</v>
      </c>
      <c r="AC280" s="6">
        <f t="shared" si="34"/>
        <v>279.21370000000002</v>
      </c>
      <c r="AD280" s="6">
        <f>SUMIFS($AB$3:AB280,$B$3:B280,B280)</f>
        <v>715.79079999999999</v>
      </c>
      <c r="AE280" s="6">
        <f t="shared" si="35"/>
        <v>4386.2847755424982</v>
      </c>
      <c r="AF280" s="6">
        <f t="shared" si="36"/>
        <v>4386.2847755424982</v>
      </c>
      <c r="AG280" s="6">
        <f>VLOOKUP(Table1[[#This Row],[PracticeCode]],$AP$3:$AS$345,4,FALSE)</f>
        <v>4386.2847755424982</v>
      </c>
      <c r="AH280" s="27">
        <f t="shared" si="37"/>
        <v>318736.69368942152</v>
      </c>
      <c r="AI280" s="6">
        <f t="shared" si="38"/>
        <v>0</v>
      </c>
      <c r="AP280" s="2" t="s">
        <v>361</v>
      </c>
      <c r="AQ280" s="41">
        <v>5691.6628746480455</v>
      </c>
      <c r="AR280" s="41">
        <v>0</v>
      </c>
      <c r="AS280">
        <f t="shared" si="39"/>
        <v>5691.6628746480455</v>
      </c>
    </row>
    <row r="281" spans="1:45" x14ac:dyDescent="0.35">
      <c r="A281" t="str">
        <f t="shared" si="32"/>
        <v>BRENTFIELD MEDICAL CENTREHarness SouthBrentE84031Dec9</v>
      </c>
      <c r="B281" s="41" t="s">
        <v>562</v>
      </c>
      <c r="C281" s="41" t="s">
        <v>489</v>
      </c>
      <c r="D281" s="41" t="s">
        <v>18</v>
      </c>
      <c r="E281" s="41" t="s">
        <v>41</v>
      </c>
      <c r="F281" s="41" t="s">
        <v>41</v>
      </c>
      <c r="G281" s="41" t="s">
        <v>764</v>
      </c>
      <c r="H281" s="41">
        <v>9</v>
      </c>
      <c r="I281" s="41">
        <v>9747.2995012055508</v>
      </c>
      <c r="J281" s="41">
        <v>15470</v>
      </c>
      <c r="K281" s="41">
        <v>3282</v>
      </c>
      <c r="L281" s="41">
        <v>307.85300000000001</v>
      </c>
      <c r="M281" s="41">
        <v>65.311800000000005</v>
      </c>
      <c r="N281" s="41"/>
      <c r="O281" s="41"/>
      <c r="P281" s="41"/>
      <c r="Q281" s="41"/>
      <c r="R281" s="41">
        <v>972</v>
      </c>
      <c r="S281" s="41">
        <v>17.398800000000001</v>
      </c>
      <c r="T281" s="41"/>
      <c r="U281" s="41"/>
      <c r="V281" s="41">
        <v>19724</v>
      </c>
      <c r="W281" s="41">
        <v>390.56360000000001</v>
      </c>
      <c r="X281" s="41"/>
      <c r="Y281" s="41"/>
      <c r="Z281" s="6">
        <f>0</f>
        <v>0</v>
      </c>
      <c r="AA281" s="6">
        <f t="shared" si="33"/>
        <v>390.56360000000001</v>
      </c>
      <c r="AB281" t="e">
        <f>IF(ISBLANK(Table1[[#This Row],[FY2425_Cost]])=TRUE,#N/A,Table1[[#This Row],[FY2425_Cost]])</f>
        <v>#N/A</v>
      </c>
      <c r="AC281" s="6" t="e">
        <f t="shared" si="34"/>
        <v>#N/A</v>
      </c>
      <c r="AD281" s="6" t="e">
        <f>SUMIFS($AB$3:AB281,$B$3:B281,B281)</f>
        <v>#N/A</v>
      </c>
      <c r="AE281" s="6">
        <f t="shared" si="35"/>
        <v>4386.2847755424982</v>
      </c>
      <c r="AF281" s="6">
        <f t="shared" si="36"/>
        <v>4386.2847755424982</v>
      </c>
      <c r="AG281" s="6">
        <f>VLOOKUP(Table1[[#This Row],[PracticeCode]],$AP$3:$AS$345,4,FALSE)</f>
        <v>4386.2847755424982</v>
      </c>
      <c r="AH281" s="27">
        <f t="shared" si="37"/>
        <v>318736.69368942152</v>
      </c>
      <c r="AI281" s="6" t="e">
        <f t="shared" si="38"/>
        <v>#N/A</v>
      </c>
      <c r="AP281" s="2" t="s">
        <v>96</v>
      </c>
      <c r="AQ281" s="41">
        <v>2913.7897551785172</v>
      </c>
      <c r="AR281" s="41">
        <v>0</v>
      </c>
      <c r="AS281">
        <f t="shared" si="39"/>
        <v>2913.7897551785172</v>
      </c>
    </row>
    <row r="282" spans="1:45" x14ac:dyDescent="0.35">
      <c r="A282" t="str">
        <f t="shared" si="32"/>
        <v>BRENTFIELD MEDICAL CENTREHarness SouthBrentE84031Feb11</v>
      </c>
      <c r="B282" s="41" t="s">
        <v>562</v>
      </c>
      <c r="C282" s="41" t="s">
        <v>489</v>
      </c>
      <c r="D282" s="41" t="s">
        <v>18</v>
      </c>
      <c r="E282" s="41" t="s">
        <v>41</v>
      </c>
      <c r="F282" s="41" t="s">
        <v>41</v>
      </c>
      <c r="G282" s="41" t="s">
        <v>766</v>
      </c>
      <c r="H282" s="41">
        <v>11</v>
      </c>
      <c r="I282" s="41">
        <v>9747.2995012055508</v>
      </c>
      <c r="J282" s="41">
        <v>23809</v>
      </c>
      <c r="K282" s="41">
        <v>2712</v>
      </c>
      <c r="L282" s="41">
        <v>473.79910000000001</v>
      </c>
      <c r="M282" s="41">
        <v>53.968800000000002</v>
      </c>
      <c r="N282" s="41"/>
      <c r="O282" s="41"/>
      <c r="P282" s="41"/>
      <c r="Q282" s="41"/>
      <c r="R282" s="41">
        <v>1440</v>
      </c>
      <c r="S282" s="41">
        <v>25.776</v>
      </c>
      <c r="T282" s="41"/>
      <c r="U282" s="41"/>
      <c r="V282" s="41">
        <v>27961</v>
      </c>
      <c r="W282" s="41">
        <v>553.54390000000001</v>
      </c>
      <c r="X282" s="41"/>
      <c r="Y282" s="41"/>
      <c r="Z282" s="6">
        <f>0</f>
        <v>0</v>
      </c>
      <c r="AA282" s="6">
        <f t="shared" si="33"/>
        <v>553.54390000000001</v>
      </c>
      <c r="AB282" t="e">
        <f>IF(ISBLANK(Table1[[#This Row],[FY2425_Cost]])=TRUE,#N/A,Table1[[#This Row],[FY2425_Cost]])</f>
        <v>#N/A</v>
      </c>
      <c r="AC282" s="6" t="e">
        <f t="shared" si="34"/>
        <v>#N/A</v>
      </c>
      <c r="AD282" s="6" t="e">
        <f>SUMIFS($AB$3:AB282,$B$3:B282,B282)</f>
        <v>#N/A</v>
      </c>
      <c r="AE282" s="6">
        <f t="shared" si="35"/>
        <v>4386.2847755424982</v>
      </c>
      <c r="AF282" s="6">
        <f t="shared" si="36"/>
        <v>4386.2847755424982</v>
      </c>
      <c r="AG282" s="6">
        <f>VLOOKUP(Table1[[#This Row],[PracticeCode]],$AP$3:$AS$345,4,FALSE)</f>
        <v>4386.2847755424982</v>
      </c>
      <c r="AH282" s="27">
        <f t="shared" si="37"/>
        <v>318736.69368942152</v>
      </c>
      <c r="AI282" s="6" t="e">
        <f t="shared" si="38"/>
        <v>#N/A</v>
      </c>
      <c r="AP282" s="2" t="s">
        <v>259</v>
      </c>
      <c r="AQ282" s="41">
        <v>1402.7644060082462</v>
      </c>
      <c r="AR282" s="41">
        <v>0</v>
      </c>
      <c r="AS282">
        <f t="shared" si="39"/>
        <v>1402.7644060082462</v>
      </c>
    </row>
    <row r="283" spans="1:45" x14ac:dyDescent="0.35">
      <c r="A283" t="str">
        <f t="shared" si="32"/>
        <v>BRENTFIELD MEDICAL CENTREHarness SouthBrentE84031Jan10</v>
      </c>
      <c r="B283" s="41" t="s">
        <v>562</v>
      </c>
      <c r="C283" s="41" t="s">
        <v>489</v>
      </c>
      <c r="D283" s="41" t="s">
        <v>18</v>
      </c>
      <c r="E283" s="41" t="s">
        <v>41</v>
      </c>
      <c r="F283" s="41" t="s">
        <v>41</v>
      </c>
      <c r="G283" s="41" t="s">
        <v>765</v>
      </c>
      <c r="H283" s="41">
        <v>10</v>
      </c>
      <c r="I283" s="41">
        <v>9747.2995012055508</v>
      </c>
      <c r="J283" s="41">
        <v>20804</v>
      </c>
      <c r="K283" s="41">
        <v>5651</v>
      </c>
      <c r="L283" s="41">
        <v>413.99960000000004</v>
      </c>
      <c r="M283" s="41">
        <v>112.45490000000001</v>
      </c>
      <c r="N283" s="41"/>
      <c r="O283" s="41"/>
      <c r="P283" s="41"/>
      <c r="Q283" s="41"/>
      <c r="R283" s="41">
        <v>1340</v>
      </c>
      <c r="S283" s="41">
        <v>23.986000000000001</v>
      </c>
      <c r="T283" s="41"/>
      <c r="U283" s="41"/>
      <c r="V283" s="41">
        <v>27795</v>
      </c>
      <c r="W283" s="41">
        <v>550.44050000000004</v>
      </c>
      <c r="X283" s="41"/>
      <c r="Y283" s="41"/>
      <c r="Z283" s="6">
        <f>0</f>
        <v>0</v>
      </c>
      <c r="AA283" s="6">
        <f t="shared" si="33"/>
        <v>550.44050000000004</v>
      </c>
      <c r="AB283" t="e">
        <f>IF(ISBLANK(Table1[[#This Row],[FY2425_Cost]])=TRUE,#N/A,Table1[[#This Row],[FY2425_Cost]])</f>
        <v>#N/A</v>
      </c>
      <c r="AC283" s="6" t="e">
        <f t="shared" si="34"/>
        <v>#N/A</v>
      </c>
      <c r="AD283" s="6" t="e">
        <f>SUMIFS($AB$3:AB283,$B$3:B283,B283)</f>
        <v>#N/A</v>
      </c>
      <c r="AE283" s="6">
        <f t="shared" si="35"/>
        <v>4386.2847755424982</v>
      </c>
      <c r="AF283" s="6">
        <f t="shared" si="36"/>
        <v>4386.2847755424982</v>
      </c>
      <c r="AG283" s="6">
        <f>VLOOKUP(Table1[[#This Row],[PracticeCode]],$AP$3:$AS$345,4,FALSE)</f>
        <v>4386.2847755424982</v>
      </c>
      <c r="AH283" s="27">
        <f t="shared" si="37"/>
        <v>318736.69368942152</v>
      </c>
      <c r="AI283" s="6" t="e">
        <f t="shared" si="38"/>
        <v>#N/A</v>
      </c>
      <c r="AP283" s="2" t="s">
        <v>85</v>
      </c>
      <c r="AQ283" s="41">
        <v>1654.4660479329646</v>
      </c>
      <c r="AR283" s="41">
        <v>0</v>
      </c>
      <c r="AS283">
        <f t="shared" si="39"/>
        <v>1654.4660479329646</v>
      </c>
    </row>
    <row r="284" spans="1:45" x14ac:dyDescent="0.35">
      <c r="A284" t="str">
        <f t="shared" si="32"/>
        <v>BRENTFIELD MEDICAL CENTREHarness SouthBrentE84031Jul4</v>
      </c>
      <c r="B284" s="41" t="s">
        <v>562</v>
      </c>
      <c r="C284" s="41" t="s">
        <v>489</v>
      </c>
      <c r="D284" s="41" t="s">
        <v>18</v>
      </c>
      <c r="E284" s="41" t="s">
        <v>41</v>
      </c>
      <c r="F284" s="41" t="s">
        <v>41</v>
      </c>
      <c r="G284" s="41" t="s">
        <v>759</v>
      </c>
      <c r="H284" s="41">
        <v>4</v>
      </c>
      <c r="I284" s="41">
        <v>9747.2995012055508</v>
      </c>
      <c r="J284" s="41">
        <v>6312</v>
      </c>
      <c r="K284" s="41">
        <v>619</v>
      </c>
      <c r="L284" s="41">
        <v>116.77199999999999</v>
      </c>
      <c r="M284" s="41">
        <v>11.451499999999999</v>
      </c>
      <c r="N284" s="41">
        <v>15983</v>
      </c>
      <c r="O284" s="41">
        <v>2203</v>
      </c>
      <c r="P284" s="41">
        <v>318.06170000000003</v>
      </c>
      <c r="Q284" s="41">
        <v>43.839700000000001</v>
      </c>
      <c r="R284" s="41">
        <v>796</v>
      </c>
      <c r="S284" s="41">
        <v>14.2484</v>
      </c>
      <c r="T284" s="41">
        <v>1204</v>
      </c>
      <c r="U284" s="41">
        <v>26.488</v>
      </c>
      <c r="V284" s="41">
        <v>7727</v>
      </c>
      <c r="W284" s="41">
        <v>142.47190000000001</v>
      </c>
      <c r="X284" s="41">
        <v>19390</v>
      </c>
      <c r="Y284" s="41">
        <v>388.38940000000002</v>
      </c>
      <c r="Z284" s="6">
        <f>0</f>
        <v>0</v>
      </c>
      <c r="AA284" s="6">
        <f t="shared" si="33"/>
        <v>142.47190000000001</v>
      </c>
      <c r="AB284">
        <f>IF(ISBLANK(Table1[[#This Row],[FY2425_Cost]])=TRUE,#N/A,Table1[[#This Row],[FY2425_Cost]])</f>
        <v>388.38940000000002</v>
      </c>
      <c r="AC284" s="6">
        <f t="shared" si="34"/>
        <v>245.91750000000002</v>
      </c>
      <c r="AD284" s="6" t="e">
        <f>SUMIFS($AB$3:AB284,$B$3:B284,B284)</f>
        <v>#N/A</v>
      </c>
      <c r="AE284" s="6">
        <f t="shared" si="35"/>
        <v>4386.2847755424982</v>
      </c>
      <c r="AF284" s="6">
        <f t="shared" si="36"/>
        <v>4386.2847755424982</v>
      </c>
      <c r="AG284" s="6">
        <f>VLOOKUP(Table1[[#This Row],[PracticeCode]],$AP$3:$AS$345,4,FALSE)</f>
        <v>4386.2847755424982</v>
      </c>
      <c r="AH284" s="27">
        <f t="shared" si="37"/>
        <v>318736.69368942152</v>
      </c>
      <c r="AI284" s="6" t="e">
        <f t="shared" si="38"/>
        <v>#N/A</v>
      </c>
      <c r="AP284" s="2" t="s">
        <v>354</v>
      </c>
      <c r="AQ284" s="41">
        <v>5501.1195160922252</v>
      </c>
      <c r="AR284" s="41">
        <v>0</v>
      </c>
      <c r="AS284">
        <f t="shared" si="39"/>
        <v>5501.1195160922252</v>
      </c>
    </row>
    <row r="285" spans="1:45" x14ac:dyDescent="0.35">
      <c r="A285" t="str">
        <f t="shared" si="32"/>
        <v>BRENTFIELD MEDICAL CENTREHarness SouthBrentE84031Jun3</v>
      </c>
      <c r="B285" s="41" t="s">
        <v>562</v>
      </c>
      <c r="C285" s="41" t="s">
        <v>489</v>
      </c>
      <c r="D285" s="41" t="s">
        <v>18</v>
      </c>
      <c r="E285" s="41" t="s">
        <v>41</v>
      </c>
      <c r="F285" s="41" t="s">
        <v>41</v>
      </c>
      <c r="G285" s="41" t="s">
        <v>758</v>
      </c>
      <c r="H285" s="41">
        <v>3</v>
      </c>
      <c r="I285" s="41">
        <v>9747.2995012055508</v>
      </c>
      <c r="J285" s="41">
        <v>7445</v>
      </c>
      <c r="K285" s="41">
        <v>181</v>
      </c>
      <c r="L285" s="41">
        <v>137.73249999999999</v>
      </c>
      <c r="M285" s="41">
        <v>3.3485</v>
      </c>
      <c r="N285" s="41">
        <v>13460</v>
      </c>
      <c r="O285" s="41">
        <v>5156</v>
      </c>
      <c r="P285" s="41">
        <v>267.85400000000004</v>
      </c>
      <c r="Q285" s="41">
        <v>102.6044</v>
      </c>
      <c r="R285" s="41">
        <v>0</v>
      </c>
      <c r="S285" s="41">
        <v>0</v>
      </c>
      <c r="T285" s="41">
        <v>1382</v>
      </c>
      <c r="U285" s="41">
        <v>30.404</v>
      </c>
      <c r="V285" s="41">
        <v>7626</v>
      </c>
      <c r="W285" s="41">
        <v>141.08099999999999</v>
      </c>
      <c r="X285" s="41">
        <v>19998</v>
      </c>
      <c r="Y285" s="41">
        <v>400.86240000000004</v>
      </c>
      <c r="Z285" s="6">
        <f>0</f>
        <v>0</v>
      </c>
      <c r="AA285" s="6">
        <f t="shared" si="33"/>
        <v>141.08099999999999</v>
      </c>
      <c r="AB285">
        <f>IF(ISBLANK(Table1[[#This Row],[FY2425_Cost]])=TRUE,#N/A,Table1[[#This Row],[FY2425_Cost]])</f>
        <v>400.86240000000004</v>
      </c>
      <c r="AC285" s="6">
        <f t="shared" si="34"/>
        <v>259.78140000000008</v>
      </c>
      <c r="AD285" s="6" t="e">
        <f>SUMIFS($AB$3:AB285,$B$3:B285,B285)</f>
        <v>#N/A</v>
      </c>
      <c r="AE285" s="6">
        <f t="shared" si="35"/>
        <v>4386.2847755424982</v>
      </c>
      <c r="AF285" s="6">
        <f t="shared" si="36"/>
        <v>4386.2847755424982</v>
      </c>
      <c r="AG285" s="6">
        <f>VLOOKUP(Table1[[#This Row],[PracticeCode]],$AP$3:$AS$345,4,FALSE)</f>
        <v>4386.2847755424982</v>
      </c>
      <c r="AH285" s="27">
        <f t="shared" si="37"/>
        <v>318736.69368942152</v>
      </c>
      <c r="AI285" s="6" t="e">
        <f t="shared" si="38"/>
        <v>#N/A</v>
      </c>
      <c r="AP285" s="2" t="s">
        <v>190</v>
      </c>
      <c r="AQ285" s="41">
        <v>5970.7244419429053</v>
      </c>
      <c r="AR285" s="41">
        <v>0</v>
      </c>
      <c r="AS285">
        <f t="shared" si="39"/>
        <v>5970.7244419429053</v>
      </c>
    </row>
    <row r="286" spans="1:45" x14ac:dyDescent="0.35">
      <c r="A286" t="str">
        <f t="shared" si="32"/>
        <v>BRENTFIELD MEDICAL CENTREHarness SouthBrentE84031Mar12</v>
      </c>
      <c r="B286" s="41" t="s">
        <v>562</v>
      </c>
      <c r="C286" s="41" t="s">
        <v>489</v>
      </c>
      <c r="D286" s="41" t="s">
        <v>18</v>
      </c>
      <c r="E286" s="41" t="s">
        <v>41</v>
      </c>
      <c r="F286" s="41" t="s">
        <v>41</v>
      </c>
      <c r="G286" s="41" t="s">
        <v>767</v>
      </c>
      <c r="H286" s="41">
        <v>12</v>
      </c>
      <c r="I286" s="41">
        <v>9747.2995012055508</v>
      </c>
      <c r="J286" s="41">
        <v>16269</v>
      </c>
      <c r="K286" s="41">
        <v>3919</v>
      </c>
      <c r="L286" s="41">
        <v>323.75310000000002</v>
      </c>
      <c r="M286" s="41">
        <v>77.988100000000003</v>
      </c>
      <c r="N286" s="41"/>
      <c r="O286" s="41"/>
      <c r="P286" s="41"/>
      <c r="Q286" s="41"/>
      <c r="R286" s="41">
        <v>1090</v>
      </c>
      <c r="S286" s="41">
        <v>19.510999999999999</v>
      </c>
      <c r="T286" s="41"/>
      <c r="U286" s="41"/>
      <c r="V286" s="41">
        <v>21278</v>
      </c>
      <c r="W286" s="41">
        <v>421.25220000000007</v>
      </c>
      <c r="X286" s="41"/>
      <c r="Y286" s="41"/>
      <c r="Z286" s="6">
        <f>0</f>
        <v>0</v>
      </c>
      <c r="AA286" s="6">
        <f t="shared" si="33"/>
        <v>421.25220000000007</v>
      </c>
      <c r="AB286" t="e">
        <f>IF(ISBLANK(Table1[[#This Row],[FY2425_Cost]])=TRUE,#N/A,Table1[[#This Row],[FY2425_Cost]])</f>
        <v>#N/A</v>
      </c>
      <c r="AC286" s="6" t="e">
        <f t="shared" si="34"/>
        <v>#N/A</v>
      </c>
      <c r="AD286" s="6" t="e">
        <f>SUMIFS($AB$3:AB286,$B$3:B286,B286)</f>
        <v>#N/A</v>
      </c>
      <c r="AE286" s="6">
        <f t="shared" si="35"/>
        <v>4386.2847755424982</v>
      </c>
      <c r="AF286" s="6">
        <f t="shared" si="36"/>
        <v>4386.2847755424982</v>
      </c>
      <c r="AG286" s="6">
        <f>VLOOKUP(Table1[[#This Row],[PracticeCode]],$AP$3:$AS$345,4,FALSE)</f>
        <v>4386.2847755424982</v>
      </c>
      <c r="AH286" s="27">
        <f t="shared" si="37"/>
        <v>318736.69368942152</v>
      </c>
      <c r="AI286" s="6" t="e">
        <f t="shared" si="38"/>
        <v>#N/A</v>
      </c>
      <c r="AP286" s="2" t="s">
        <v>351</v>
      </c>
      <c r="AQ286" s="41">
        <v>1780.7903565574679</v>
      </c>
      <c r="AR286" s="41">
        <v>0</v>
      </c>
      <c r="AS286">
        <f t="shared" si="39"/>
        <v>1780.7903565574679</v>
      </c>
    </row>
    <row r="287" spans="1:45" x14ac:dyDescent="0.35">
      <c r="A287" t="str">
        <f t="shared" si="32"/>
        <v>BRENTFIELD MEDICAL CENTREHarness SouthBrentE84031May2</v>
      </c>
      <c r="B287" s="41" t="s">
        <v>562</v>
      </c>
      <c r="C287" s="41" t="s">
        <v>489</v>
      </c>
      <c r="D287" s="41" t="s">
        <v>18</v>
      </c>
      <c r="E287" s="41" t="s">
        <v>41</v>
      </c>
      <c r="F287" s="41" t="s">
        <v>41</v>
      </c>
      <c r="G287" s="41" t="s">
        <v>757</v>
      </c>
      <c r="H287" s="41">
        <v>2</v>
      </c>
      <c r="I287" s="41">
        <v>9747.2995012055508</v>
      </c>
      <c r="J287" s="41">
        <v>9386</v>
      </c>
      <c r="K287" s="41">
        <v>381</v>
      </c>
      <c r="L287" s="41">
        <v>173.64099999999999</v>
      </c>
      <c r="M287" s="41">
        <v>7.0484999999999998</v>
      </c>
      <c r="N287" s="41">
        <v>10921</v>
      </c>
      <c r="O287" s="41">
        <v>2687</v>
      </c>
      <c r="P287" s="41">
        <v>217.3279</v>
      </c>
      <c r="Q287" s="41">
        <v>53.471299999999999</v>
      </c>
      <c r="R287" s="41">
        <v>0</v>
      </c>
      <c r="S287" s="41">
        <v>0</v>
      </c>
      <c r="T287" s="41">
        <v>1399</v>
      </c>
      <c r="U287" s="41">
        <v>30.777999999999999</v>
      </c>
      <c r="V287" s="41">
        <v>9767</v>
      </c>
      <c r="W287" s="41">
        <v>180.68949999999998</v>
      </c>
      <c r="X287" s="41">
        <v>15007</v>
      </c>
      <c r="Y287" s="41">
        <v>301.5772</v>
      </c>
      <c r="Z287" s="6">
        <f>0</f>
        <v>0</v>
      </c>
      <c r="AA287" s="6">
        <f t="shared" si="33"/>
        <v>180.68949999999998</v>
      </c>
      <c r="AB287">
        <f>IF(ISBLANK(Table1[[#This Row],[FY2425_Cost]])=TRUE,#N/A,Table1[[#This Row],[FY2425_Cost]])</f>
        <v>301.5772</v>
      </c>
      <c r="AC287" s="6">
        <f t="shared" si="34"/>
        <v>120.88770000000002</v>
      </c>
      <c r="AD287" s="6" t="e">
        <f>SUMIFS($AB$3:AB287,$B$3:B287,B287)</f>
        <v>#N/A</v>
      </c>
      <c r="AE287" s="6">
        <f t="shared" si="35"/>
        <v>4386.2847755424982</v>
      </c>
      <c r="AF287" s="6">
        <f t="shared" si="36"/>
        <v>4386.2847755424982</v>
      </c>
      <c r="AG287" s="6">
        <f>VLOOKUP(Table1[[#This Row],[PracticeCode]],$AP$3:$AS$345,4,FALSE)</f>
        <v>4386.2847755424982</v>
      </c>
      <c r="AH287" s="27">
        <f t="shared" si="37"/>
        <v>318736.69368942152</v>
      </c>
      <c r="AI287" s="6" t="e">
        <f t="shared" si="38"/>
        <v>#N/A</v>
      </c>
      <c r="AP287" s="2" t="s">
        <v>113</v>
      </c>
      <c r="AQ287" s="41">
        <v>3237.0386883844635</v>
      </c>
      <c r="AR287" s="41">
        <v>0</v>
      </c>
      <c r="AS287">
        <f t="shared" si="39"/>
        <v>3237.0386883844635</v>
      </c>
    </row>
    <row r="288" spans="1:45" x14ac:dyDescent="0.35">
      <c r="A288" t="str">
        <f t="shared" si="32"/>
        <v>BRENTFIELD MEDICAL CENTREHarness SouthBrentE84031Nov8</v>
      </c>
      <c r="B288" s="41" t="s">
        <v>562</v>
      </c>
      <c r="C288" s="41" t="s">
        <v>489</v>
      </c>
      <c r="D288" s="41" t="s">
        <v>18</v>
      </c>
      <c r="E288" s="41" t="s">
        <v>41</v>
      </c>
      <c r="F288" s="41" t="s">
        <v>41</v>
      </c>
      <c r="G288" s="41" t="s">
        <v>763</v>
      </c>
      <c r="H288" s="41">
        <v>8</v>
      </c>
      <c r="I288" s="41">
        <v>9747.2995012055508</v>
      </c>
      <c r="J288" s="41">
        <v>16021</v>
      </c>
      <c r="K288" s="41">
        <v>1266</v>
      </c>
      <c r="L288" s="41">
        <v>318.81790000000001</v>
      </c>
      <c r="M288" s="41">
        <v>25.1934</v>
      </c>
      <c r="N288" s="41"/>
      <c r="O288" s="41"/>
      <c r="P288" s="41"/>
      <c r="Q288" s="41"/>
      <c r="R288" s="41">
        <v>1438</v>
      </c>
      <c r="S288" s="41">
        <v>25.740200000000002</v>
      </c>
      <c r="T288" s="41"/>
      <c r="U288" s="41"/>
      <c r="V288" s="41">
        <v>18725</v>
      </c>
      <c r="W288" s="41">
        <v>369.75150000000002</v>
      </c>
      <c r="X288" s="41"/>
      <c r="Y288" s="41"/>
      <c r="Z288" s="6">
        <f>0</f>
        <v>0</v>
      </c>
      <c r="AA288" s="6">
        <f t="shared" si="33"/>
        <v>369.75150000000002</v>
      </c>
      <c r="AB288" t="e">
        <f>IF(ISBLANK(Table1[[#This Row],[FY2425_Cost]])=TRUE,#N/A,Table1[[#This Row],[FY2425_Cost]])</f>
        <v>#N/A</v>
      </c>
      <c r="AC288" s="6" t="e">
        <f t="shared" si="34"/>
        <v>#N/A</v>
      </c>
      <c r="AD288" s="6" t="e">
        <f>SUMIFS($AB$3:AB288,$B$3:B288,B288)</f>
        <v>#N/A</v>
      </c>
      <c r="AE288" s="6">
        <f t="shared" si="35"/>
        <v>4386.2847755424982</v>
      </c>
      <c r="AF288" s="6">
        <f t="shared" si="36"/>
        <v>4386.2847755424982</v>
      </c>
      <c r="AG288" s="6">
        <f>VLOOKUP(Table1[[#This Row],[PracticeCode]],$AP$3:$AS$345,4,FALSE)</f>
        <v>4386.2847755424982</v>
      </c>
      <c r="AH288" s="27">
        <f t="shared" si="37"/>
        <v>318736.69368942152</v>
      </c>
      <c r="AI288" s="6" t="e">
        <f t="shared" si="38"/>
        <v>#N/A</v>
      </c>
      <c r="AP288" s="2" t="s">
        <v>79</v>
      </c>
      <c r="AQ288" s="41">
        <v>5281.73161849602</v>
      </c>
      <c r="AR288" s="41">
        <v>0</v>
      </c>
      <c r="AS288">
        <f t="shared" si="39"/>
        <v>5281.73161849602</v>
      </c>
    </row>
    <row r="289" spans="1:45" x14ac:dyDescent="0.35">
      <c r="A289" t="str">
        <f t="shared" si="32"/>
        <v>BRENTFIELD MEDICAL CENTREHarness SouthBrentE84031Oct7</v>
      </c>
      <c r="B289" s="41" t="s">
        <v>562</v>
      </c>
      <c r="C289" s="41" t="s">
        <v>489</v>
      </c>
      <c r="D289" s="41" t="s">
        <v>18</v>
      </c>
      <c r="E289" s="41" t="s">
        <v>41</v>
      </c>
      <c r="F289" s="41" t="s">
        <v>41</v>
      </c>
      <c r="G289" s="41" t="s">
        <v>762</v>
      </c>
      <c r="H289" s="41">
        <v>7</v>
      </c>
      <c r="I289" s="41">
        <v>9747.2995012055508</v>
      </c>
      <c r="J289" s="41">
        <v>10773</v>
      </c>
      <c r="K289" s="41">
        <v>5970</v>
      </c>
      <c r="L289" s="41">
        <v>214.3827</v>
      </c>
      <c r="M289" s="41">
        <v>118.80300000000001</v>
      </c>
      <c r="N289" s="41">
        <v>0</v>
      </c>
      <c r="O289" s="41">
        <v>2213</v>
      </c>
      <c r="P289" s="41">
        <v>0</v>
      </c>
      <c r="Q289" s="41">
        <v>49.792499999999997</v>
      </c>
      <c r="R289" s="41">
        <v>1312</v>
      </c>
      <c r="S289" s="41">
        <v>23.4848</v>
      </c>
      <c r="T289" s="41">
        <v>1696</v>
      </c>
      <c r="U289" s="41">
        <v>37.311999999999998</v>
      </c>
      <c r="V289" s="41">
        <v>18055</v>
      </c>
      <c r="W289" s="41">
        <v>356.6705</v>
      </c>
      <c r="X289" s="41">
        <v>3909</v>
      </c>
      <c r="Y289" s="41">
        <v>87.104500000000002</v>
      </c>
      <c r="Z289" s="6">
        <f>0</f>
        <v>0</v>
      </c>
      <c r="AA289" s="6">
        <f t="shared" si="33"/>
        <v>356.6705</v>
      </c>
      <c r="AB289">
        <f>IF(ISBLANK(Table1[[#This Row],[FY2425_Cost]])=TRUE,#N/A,Table1[[#This Row],[FY2425_Cost]])</f>
        <v>87.104500000000002</v>
      </c>
      <c r="AC289" s="6">
        <f t="shared" si="34"/>
        <v>-269.56600000000003</v>
      </c>
      <c r="AD289" s="6" t="e">
        <f>SUMIFS($AB$3:AB289,$B$3:B289,B289)</f>
        <v>#N/A</v>
      </c>
      <c r="AE289" s="6">
        <f t="shared" si="35"/>
        <v>4386.2847755424982</v>
      </c>
      <c r="AF289" s="6">
        <f t="shared" si="36"/>
        <v>4386.2847755424982</v>
      </c>
      <c r="AG289" s="6">
        <f>VLOOKUP(Table1[[#This Row],[PracticeCode]],$AP$3:$AS$345,4,FALSE)</f>
        <v>4386.2847755424982</v>
      </c>
      <c r="AH289" s="27">
        <f t="shared" si="37"/>
        <v>318736.69368942152</v>
      </c>
      <c r="AI289" s="6" t="e">
        <f t="shared" si="38"/>
        <v>#N/A</v>
      </c>
      <c r="AP289" s="2" t="s">
        <v>275</v>
      </c>
      <c r="AQ289" s="41">
        <v>1317.1954306487041</v>
      </c>
      <c r="AR289" s="41">
        <v>0</v>
      </c>
      <c r="AS289">
        <f t="shared" si="39"/>
        <v>1317.1954306487041</v>
      </c>
    </row>
    <row r="290" spans="1:45" x14ac:dyDescent="0.35">
      <c r="A290" t="str">
        <f t="shared" si="32"/>
        <v>BRENTFIELD MEDICAL CENTREHarness SouthBrentE84031Sep6</v>
      </c>
      <c r="B290" s="41" t="s">
        <v>562</v>
      </c>
      <c r="C290" s="41" t="s">
        <v>489</v>
      </c>
      <c r="D290" s="41" t="s">
        <v>18</v>
      </c>
      <c r="E290" s="41" t="s">
        <v>41</v>
      </c>
      <c r="F290" s="41" t="s">
        <v>41</v>
      </c>
      <c r="G290" s="41" t="s">
        <v>761</v>
      </c>
      <c r="H290" s="41">
        <v>6</v>
      </c>
      <c r="I290" s="41">
        <v>9747.2995012055508</v>
      </c>
      <c r="J290" s="41">
        <v>8072</v>
      </c>
      <c r="K290" s="41">
        <v>13133</v>
      </c>
      <c r="L290" s="41">
        <v>160.6328</v>
      </c>
      <c r="M290" s="41">
        <v>261.3467</v>
      </c>
      <c r="N290" s="41">
        <v>18116</v>
      </c>
      <c r="O290" s="41">
        <v>8702</v>
      </c>
      <c r="P290" s="41">
        <v>407.60999999999996</v>
      </c>
      <c r="Q290" s="41">
        <v>195.79499999999999</v>
      </c>
      <c r="R290" s="41">
        <v>1585</v>
      </c>
      <c r="S290" s="41">
        <v>28.371500000000001</v>
      </c>
      <c r="T290" s="41">
        <v>1378</v>
      </c>
      <c r="U290" s="41">
        <v>30.315999999999999</v>
      </c>
      <c r="V290" s="41">
        <v>22790</v>
      </c>
      <c r="W290" s="41">
        <v>450.35100000000006</v>
      </c>
      <c r="X290" s="41">
        <v>28196</v>
      </c>
      <c r="Y290" s="41">
        <v>633.721</v>
      </c>
      <c r="Z290" s="6">
        <f>0</f>
        <v>0</v>
      </c>
      <c r="AA290" s="6">
        <f t="shared" si="33"/>
        <v>450.35100000000006</v>
      </c>
      <c r="AB290">
        <f>IF(ISBLANK(Table1[[#This Row],[FY2425_Cost]])=TRUE,#N/A,Table1[[#This Row],[FY2425_Cost]])</f>
        <v>633.721</v>
      </c>
      <c r="AC290" s="6">
        <f t="shared" si="34"/>
        <v>183.36999999999995</v>
      </c>
      <c r="AD290" s="6" t="e">
        <f>SUMIFS($AB$3:AB290,$B$3:B290,B290)</f>
        <v>#N/A</v>
      </c>
      <c r="AE290" s="6">
        <f t="shared" si="35"/>
        <v>4386.2847755424982</v>
      </c>
      <c r="AF290" s="6">
        <f t="shared" si="36"/>
        <v>4386.2847755424982</v>
      </c>
      <c r="AG290" s="6">
        <f>VLOOKUP(Table1[[#This Row],[PracticeCode]],$AP$3:$AS$345,4,FALSE)</f>
        <v>4386.2847755424982</v>
      </c>
      <c r="AH290" s="27">
        <f t="shared" si="37"/>
        <v>318736.69368942152</v>
      </c>
      <c r="AI290" s="6" t="e">
        <f t="shared" si="38"/>
        <v>#N/A</v>
      </c>
      <c r="AP290" s="2" t="s">
        <v>84</v>
      </c>
      <c r="AQ290" s="41">
        <v>2689.0027528944647</v>
      </c>
      <c r="AR290" s="41">
        <v>0</v>
      </c>
      <c r="AS290">
        <f t="shared" si="39"/>
        <v>2689.0027528944647</v>
      </c>
    </row>
    <row r="291" spans="1:45" x14ac:dyDescent="0.35">
      <c r="A291" t="str">
        <f t="shared" si="32"/>
        <v>Brentford Family PracticeBrentworthHounslowE85735Apr1</v>
      </c>
      <c r="B291" s="41" t="s">
        <v>42</v>
      </c>
      <c r="C291" s="41" t="s">
        <v>472</v>
      </c>
      <c r="D291" s="41" t="s">
        <v>16</v>
      </c>
      <c r="E291" s="41" t="s">
        <v>43</v>
      </c>
      <c r="F291" s="41" t="s">
        <v>43</v>
      </c>
      <c r="G291" s="41" t="s">
        <v>756</v>
      </c>
      <c r="H291" s="41">
        <v>1</v>
      </c>
      <c r="I291" s="41">
        <v>6046.3996874875502</v>
      </c>
      <c r="J291" s="41">
        <v>2986</v>
      </c>
      <c r="K291" s="41">
        <v>0</v>
      </c>
      <c r="L291" s="41">
        <v>55.241</v>
      </c>
      <c r="M291" s="41">
        <v>0</v>
      </c>
      <c r="N291" s="41">
        <v>1601</v>
      </c>
      <c r="O291" s="41">
        <v>100</v>
      </c>
      <c r="P291" s="41">
        <v>31.859900000000003</v>
      </c>
      <c r="Q291" s="41">
        <v>1.9900000000000002</v>
      </c>
      <c r="R291" s="41">
        <v>13896</v>
      </c>
      <c r="S291" s="41">
        <v>248.73840000000001</v>
      </c>
      <c r="T291" s="41">
        <v>8818</v>
      </c>
      <c r="U291" s="41">
        <v>193.99600000000001</v>
      </c>
      <c r="V291" s="41">
        <v>16882</v>
      </c>
      <c r="W291" s="41">
        <v>303.9794</v>
      </c>
      <c r="X291" s="41">
        <v>10519</v>
      </c>
      <c r="Y291" s="41">
        <v>227.84590000000003</v>
      </c>
      <c r="Z291" s="6">
        <f>0</f>
        <v>0</v>
      </c>
      <c r="AA291" s="6">
        <f t="shared" si="33"/>
        <v>303.9794</v>
      </c>
      <c r="AB291">
        <f>IF(ISBLANK(Table1[[#This Row],[FY2425_Cost]])=TRUE,#N/A,Table1[[#This Row],[FY2425_Cost]])</f>
        <v>227.84590000000003</v>
      </c>
      <c r="AC291" s="6">
        <f t="shared" si="34"/>
        <v>-76.13349999999997</v>
      </c>
      <c r="AD291" s="6">
        <f>SUMIFS($AB$3:AB291,$B$3:B291,B291)</f>
        <v>227.84590000000003</v>
      </c>
      <c r="AE291" s="6">
        <f t="shared" si="35"/>
        <v>2720.8798593693978</v>
      </c>
      <c r="AF291" s="6">
        <f t="shared" si="36"/>
        <v>2720.8798593693978</v>
      </c>
      <c r="AG291" s="6">
        <f>VLOOKUP(Table1[[#This Row],[PracticeCode]],$AP$3:$AS$345,4,FALSE)</f>
        <v>2720.8798593693978</v>
      </c>
      <c r="AH291" s="27">
        <f t="shared" si="37"/>
        <v>197717.26978084291</v>
      </c>
      <c r="AI291" s="6">
        <f t="shared" si="38"/>
        <v>0</v>
      </c>
      <c r="AP291" s="2" t="s">
        <v>285</v>
      </c>
      <c r="AQ291" s="41">
        <v>8072.372502999945</v>
      </c>
      <c r="AR291" s="41">
        <v>0</v>
      </c>
      <c r="AS291">
        <f t="shared" si="39"/>
        <v>8072.372502999945</v>
      </c>
    </row>
    <row r="292" spans="1:45" x14ac:dyDescent="0.35">
      <c r="A292" t="str">
        <f t="shared" si="32"/>
        <v>Brentford Family PracticeBrentworthHounslowE85735Aug5</v>
      </c>
      <c r="B292" s="41" t="s">
        <v>42</v>
      </c>
      <c r="C292" s="41" t="s">
        <v>472</v>
      </c>
      <c r="D292" s="41" t="s">
        <v>16</v>
      </c>
      <c r="E292" s="41" t="s">
        <v>43</v>
      </c>
      <c r="F292" s="41" t="s">
        <v>43</v>
      </c>
      <c r="G292" s="41" t="s">
        <v>760</v>
      </c>
      <c r="H292" s="41">
        <v>5</v>
      </c>
      <c r="I292" s="41">
        <v>6046.3996874875502</v>
      </c>
      <c r="J292" s="41">
        <v>1497</v>
      </c>
      <c r="K292" s="41">
        <v>1</v>
      </c>
      <c r="L292" s="41">
        <v>27.694499999999998</v>
      </c>
      <c r="M292" s="41">
        <v>1.8499999999999999E-2</v>
      </c>
      <c r="N292" s="41">
        <v>1990</v>
      </c>
      <c r="O292" s="41">
        <v>803</v>
      </c>
      <c r="P292" s="41">
        <v>39.600999999999999</v>
      </c>
      <c r="Q292" s="41">
        <v>15.979700000000001</v>
      </c>
      <c r="R292" s="41">
        <v>9273</v>
      </c>
      <c r="S292" s="41">
        <v>165.98670000000001</v>
      </c>
      <c r="T292" s="41">
        <v>8429</v>
      </c>
      <c r="U292" s="41">
        <v>185.43799999999999</v>
      </c>
      <c r="V292" s="41">
        <v>10771</v>
      </c>
      <c r="W292" s="41">
        <v>193.69970000000001</v>
      </c>
      <c r="X292" s="41">
        <v>11222</v>
      </c>
      <c r="Y292" s="41">
        <v>241.0187</v>
      </c>
      <c r="Z292" s="6">
        <f>0</f>
        <v>0</v>
      </c>
      <c r="AA292" s="6">
        <f t="shared" si="33"/>
        <v>193.69970000000001</v>
      </c>
      <c r="AB292">
        <f>IF(ISBLANK(Table1[[#This Row],[FY2425_Cost]])=TRUE,#N/A,Table1[[#This Row],[FY2425_Cost]])</f>
        <v>241.0187</v>
      </c>
      <c r="AC292" s="6">
        <f t="shared" si="34"/>
        <v>47.318999999999988</v>
      </c>
      <c r="AD292" s="6">
        <f>SUMIFS($AB$3:AB292,$B$3:B292,B292)</f>
        <v>468.8646</v>
      </c>
      <c r="AE292" s="6">
        <f t="shared" si="35"/>
        <v>2720.8798593693978</v>
      </c>
      <c r="AF292" s="6">
        <f t="shared" si="36"/>
        <v>2720.8798593693978</v>
      </c>
      <c r="AG292" s="6">
        <f>VLOOKUP(Table1[[#This Row],[PracticeCode]],$AP$3:$AS$345,4,FALSE)</f>
        <v>2720.8798593693978</v>
      </c>
      <c r="AH292" s="27">
        <f t="shared" si="37"/>
        <v>197717.26978084291</v>
      </c>
      <c r="AI292" s="6">
        <f t="shared" si="38"/>
        <v>0</v>
      </c>
      <c r="AP292" s="2" t="s">
        <v>128</v>
      </c>
      <c r="AQ292" s="41">
        <v>9391.8127118839202</v>
      </c>
      <c r="AR292" s="41">
        <v>0</v>
      </c>
      <c r="AS292">
        <f t="shared" si="39"/>
        <v>9391.8127118839202</v>
      </c>
    </row>
    <row r="293" spans="1:45" x14ac:dyDescent="0.35">
      <c r="A293" t="str">
        <f t="shared" si="32"/>
        <v>Brentford Family PracticeBrentworthHounslowE85735Dec9</v>
      </c>
      <c r="B293" s="41" t="s">
        <v>42</v>
      </c>
      <c r="C293" s="41" t="s">
        <v>472</v>
      </c>
      <c r="D293" s="41" t="s">
        <v>16</v>
      </c>
      <c r="E293" s="41" t="s">
        <v>43</v>
      </c>
      <c r="F293" s="41" t="s">
        <v>43</v>
      </c>
      <c r="G293" s="41" t="s">
        <v>764</v>
      </c>
      <c r="H293" s="41">
        <v>9</v>
      </c>
      <c r="I293" s="41">
        <v>6046.3996874875502</v>
      </c>
      <c r="J293" s="41">
        <v>1364</v>
      </c>
      <c r="K293" s="41">
        <v>15</v>
      </c>
      <c r="L293" s="41">
        <v>27.143600000000003</v>
      </c>
      <c r="M293" s="41">
        <v>0.29849999999999999</v>
      </c>
      <c r="N293" s="41"/>
      <c r="O293" s="41"/>
      <c r="P293" s="41"/>
      <c r="Q293" s="41"/>
      <c r="R293" s="41">
        <v>10958</v>
      </c>
      <c r="S293" s="41">
        <v>196.1482</v>
      </c>
      <c r="T293" s="41"/>
      <c r="U293" s="41"/>
      <c r="V293" s="41">
        <v>12337</v>
      </c>
      <c r="W293" s="41">
        <v>223.59030000000001</v>
      </c>
      <c r="X293" s="41"/>
      <c r="Y293" s="41"/>
      <c r="Z293" s="6">
        <f>0</f>
        <v>0</v>
      </c>
      <c r="AA293" s="6">
        <f t="shared" si="33"/>
        <v>223.59030000000001</v>
      </c>
      <c r="AB293" t="e">
        <f>IF(ISBLANK(Table1[[#This Row],[FY2425_Cost]])=TRUE,#N/A,Table1[[#This Row],[FY2425_Cost]])</f>
        <v>#N/A</v>
      </c>
      <c r="AC293" s="6" t="e">
        <f t="shared" si="34"/>
        <v>#N/A</v>
      </c>
      <c r="AD293" s="6" t="e">
        <f>SUMIFS($AB$3:AB293,$B$3:B293,B293)</f>
        <v>#N/A</v>
      </c>
      <c r="AE293" s="6">
        <f t="shared" si="35"/>
        <v>2720.8798593693978</v>
      </c>
      <c r="AF293" s="6">
        <f t="shared" si="36"/>
        <v>2720.8798593693978</v>
      </c>
      <c r="AG293" s="6">
        <f>VLOOKUP(Table1[[#This Row],[PracticeCode]],$AP$3:$AS$345,4,FALSE)</f>
        <v>2720.8798593693978</v>
      </c>
      <c r="AH293" s="27">
        <f t="shared" si="37"/>
        <v>197717.26978084291</v>
      </c>
      <c r="AI293" s="6" t="e">
        <f t="shared" si="38"/>
        <v>#N/A</v>
      </c>
      <c r="AP293" s="2" t="s">
        <v>211</v>
      </c>
      <c r="AQ293" s="41">
        <v>1742.0129131281074</v>
      </c>
      <c r="AR293" s="41">
        <v>0</v>
      </c>
      <c r="AS293">
        <f t="shared" si="39"/>
        <v>1742.0129131281074</v>
      </c>
    </row>
    <row r="294" spans="1:45" x14ac:dyDescent="0.35">
      <c r="A294" t="str">
        <f t="shared" si="32"/>
        <v>Brentford Family PracticeBrentworthHounslowE85735Feb11</v>
      </c>
      <c r="B294" s="41" t="s">
        <v>42</v>
      </c>
      <c r="C294" s="41" t="s">
        <v>472</v>
      </c>
      <c r="D294" s="41" t="s">
        <v>16</v>
      </c>
      <c r="E294" s="41" t="s">
        <v>43</v>
      </c>
      <c r="F294" s="41" t="s">
        <v>43</v>
      </c>
      <c r="G294" s="41" t="s">
        <v>766</v>
      </c>
      <c r="H294" s="41">
        <v>11</v>
      </c>
      <c r="I294" s="41">
        <v>6046.3996874875502</v>
      </c>
      <c r="J294" s="41">
        <v>1206</v>
      </c>
      <c r="K294" s="41">
        <v>34</v>
      </c>
      <c r="L294" s="41">
        <v>23.999400000000001</v>
      </c>
      <c r="M294" s="41">
        <v>0.67660000000000009</v>
      </c>
      <c r="N294" s="41"/>
      <c r="O294" s="41"/>
      <c r="P294" s="41"/>
      <c r="Q294" s="41"/>
      <c r="R294" s="41">
        <v>10548</v>
      </c>
      <c r="S294" s="41">
        <v>188.8092</v>
      </c>
      <c r="T294" s="41"/>
      <c r="U294" s="41"/>
      <c r="V294" s="41">
        <v>11788</v>
      </c>
      <c r="W294" s="41">
        <v>213.48520000000002</v>
      </c>
      <c r="X294" s="41"/>
      <c r="Y294" s="41"/>
      <c r="Z294" s="6">
        <f>0</f>
        <v>0</v>
      </c>
      <c r="AA294" s="6">
        <f t="shared" si="33"/>
        <v>213.48520000000002</v>
      </c>
      <c r="AB294" t="e">
        <f>IF(ISBLANK(Table1[[#This Row],[FY2425_Cost]])=TRUE,#N/A,Table1[[#This Row],[FY2425_Cost]])</f>
        <v>#N/A</v>
      </c>
      <c r="AC294" s="6" t="e">
        <f t="shared" si="34"/>
        <v>#N/A</v>
      </c>
      <c r="AD294" s="6" t="e">
        <f>SUMIFS($AB$3:AB294,$B$3:B294,B294)</f>
        <v>#N/A</v>
      </c>
      <c r="AE294" s="6">
        <f t="shared" si="35"/>
        <v>2720.8798593693978</v>
      </c>
      <c r="AF294" s="6">
        <f t="shared" si="36"/>
        <v>2720.8798593693978</v>
      </c>
      <c r="AG294" s="6">
        <f>VLOOKUP(Table1[[#This Row],[PracticeCode]],$AP$3:$AS$345,4,FALSE)</f>
        <v>2720.8798593693978</v>
      </c>
      <c r="AH294" s="27">
        <f t="shared" si="37"/>
        <v>197717.26978084291</v>
      </c>
      <c r="AI294" s="6" t="e">
        <f t="shared" si="38"/>
        <v>#N/A</v>
      </c>
      <c r="AP294" s="2" t="s">
        <v>382</v>
      </c>
      <c r="AQ294" s="41">
        <v>1473.9380524072981</v>
      </c>
      <c r="AR294" s="41">
        <v>0</v>
      </c>
      <c r="AS294">
        <f t="shared" si="39"/>
        <v>1473.9380524072981</v>
      </c>
    </row>
    <row r="295" spans="1:45" x14ac:dyDescent="0.35">
      <c r="A295" t="str">
        <f t="shared" si="32"/>
        <v>Brentford Family PracticeBrentworthHounslowE85735Jan10</v>
      </c>
      <c r="B295" s="41" t="s">
        <v>42</v>
      </c>
      <c r="C295" s="41" t="s">
        <v>472</v>
      </c>
      <c r="D295" s="41" t="s">
        <v>16</v>
      </c>
      <c r="E295" s="41" t="s">
        <v>43</v>
      </c>
      <c r="F295" s="41" t="s">
        <v>43</v>
      </c>
      <c r="G295" s="41" t="s">
        <v>765</v>
      </c>
      <c r="H295" s="41">
        <v>10</v>
      </c>
      <c r="I295" s="41">
        <v>6046.3996874875502</v>
      </c>
      <c r="J295" s="41">
        <v>2498</v>
      </c>
      <c r="K295" s="41">
        <v>65</v>
      </c>
      <c r="L295" s="41">
        <v>49.7102</v>
      </c>
      <c r="M295" s="41">
        <v>1.2935000000000001</v>
      </c>
      <c r="N295" s="41"/>
      <c r="O295" s="41"/>
      <c r="P295" s="41"/>
      <c r="Q295" s="41"/>
      <c r="R295" s="41">
        <v>12649</v>
      </c>
      <c r="S295" s="41">
        <v>226.4171</v>
      </c>
      <c r="T295" s="41"/>
      <c r="U295" s="41"/>
      <c r="V295" s="41">
        <v>15212</v>
      </c>
      <c r="W295" s="41">
        <v>277.42079999999999</v>
      </c>
      <c r="X295" s="41"/>
      <c r="Y295" s="41"/>
      <c r="Z295" s="6">
        <f>0</f>
        <v>0</v>
      </c>
      <c r="AA295" s="6">
        <f t="shared" si="33"/>
        <v>277.42079999999999</v>
      </c>
      <c r="AB295" t="e">
        <f>IF(ISBLANK(Table1[[#This Row],[FY2425_Cost]])=TRUE,#N/A,Table1[[#This Row],[FY2425_Cost]])</f>
        <v>#N/A</v>
      </c>
      <c r="AC295" s="6" t="e">
        <f t="shared" si="34"/>
        <v>#N/A</v>
      </c>
      <c r="AD295" s="6" t="e">
        <f>SUMIFS($AB$3:AB295,$B$3:B295,B295)</f>
        <v>#N/A</v>
      </c>
      <c r="AE295" s="6">
        <f t="shared" si="35"/>
        <v>2720.8798593693978</v>
      </c>
      <c r="AF295" s="6">
        <f t="shared" si="36"/>
        <v>2720.8798593693978</v>
      </c>
      <c r="AG295" s="6">
        <f>VLOOKUP(Table1[[#This Row],[PracticeCode]],$AP$3:$AS$345,4,FALSE)</f>
        <v>2720.8798593693978</v>
      </c>
      <c r="AH295" s="27">
        <f t="shared" si="37"/>
        <v>197717.26978084291</v>
      </c>
      <c r="AI295" s="6" t="e">
        <f t="shared" si="38"/>
        <v>#N/A</v>
      </c>
      <c r="AP295" s="2" t="s">
        <v>314</v>
      </c>
      <c r="AQ295" s="41">
        <v>2556.4220481908296</v>
      </c>
      <c r="AR295" s="41">
        <v>0</v>
      </c>
      <c r="AS295">
        <f t="shared" si="39"/>
        <v>2556.4220481908296</v>
      </c>
    </row>
    <row r="296" spans="1:45" x14ac:dyDescent="0.35">
      <c r="A296" t="str">
        <f t="shared" si="32"/>
        <v>Brentford Family PracticeBrentworthHounslowE85735Jul4</v>
      </c>
      <c r="B296" s="41" t="s">
        <v>42</v>
      </c>
      <c r="C296" s="41" t="s">
        <v>472</v>
      </c>
      <c r="D296" s="41" t="s">
        <v>16</v>
      </c>
      <c r="E296" s="41" t="s">
        <v>43</v>
      </c>
      <c r="F296" s="41" t="s">
        <v>43</v>
      </c>
      <c r="G296" s="41" t="s">
        <v>759</v>
      </c>
      <c r="H296" s="41">
        <v>4</v>
      </c>
      <c r="I296" s="41">
        <v>6046.3996874875502</v>
      </c>
      <c r="J296" s="41">
        <v>896</v>
      </c>
      <c r="K296" s="41">
        <v>3</v>
      </c>
      <c r="L296" s="41">
        <v>16.576000000000001</v>
      </c>
      <c r="M296" s="41">
        <v>5.5499999999999994E-2</v>
      </c>
      <c r="N296" s="41">
        <v>3043</v>
      </c>
      <c r="O296" s="41">
        <v>139</v>
      </c>
      <c r="P296" s="41">
        <v>60.555700000000002</v>
      </c>
      <c r="Q296" s="41">
        <v>2.7661000000000002</v>
      </c>
      <c r="R296" s="41">
        <v>10059</v>
      </c>
      <c r="S296" s="41">
        <v>180.05609999999999</v>
      </c>
      <c r="T296" s="41">
        <v>9101</v>
      </c>
      <c r="U296" s="41">
        <v>200.22200000000001</v>
      </c>
      <c r="V296" s="41">
        <v>10958</v>
      </c>
      <c r="W296" s="41">
        <v>196.68759999999997</v>
      </c>
      <c r="X296" s="41">
        <v>12283</v>
      </c>
      <c r="Y296" s="41">
        <v>263.54380000000003</v>
      </c>
      <c r="Z296" s="6">
        <f>0</f>
        <v>0</v>
      </c>
      <c r="AA296" s="6">
        <f t="shared" si="33"/>
        <v>196.68759999999997</v>
      </c>
      <c r="AB296">
        <f>IF(ISBLANK(Table1[[#This Row],[FY2425_Cost]])=TRUE,#N/A,Table1[[#This Row],[FY2425_Cost]])</f>
        <v>263.54380000000003</v>
      </c>
      <c r="AC296" s="6">
        <f t="shared" si="34"/>
        <v>66.856200000000058</v>
      </c>
      <c r="AD296" s="6" t="e">
        <f>SUMIFS($AB$3:AB296,$B$3:B296,B296)</f>
        <v>#N/A</v>
      </c>
      <c r="AE296" s="6">
        <f t="shared" si="35"/>
        <v>2720.8798593693978</v>
      </c>
      <c r="AF296" s="6">
        <f t="shared" si="36"/>
        <v>2720.8798593693978</v>
      </c>
      <c r="AG296" s="6">
        <f>VLOOKUP(Table1[[#This Row],[PracticeCode]],$AP$3:$AS$345,4,FALSE)</f>
        <v>2720.8798593693978</v>
      </c>
      <c r="AH296" s="27">
        <f t="shared" si="37"/>
        <v>197717.26978084291</v>
      </c>
      <c r="AI296" s="6" t="e">
        <f t="shared" si="38"/>
        <v>#N/A</v>
      </c>
      <c r="AP296" s="2" t="s">
        <v>173</v>
      </c>
      <c r="AQ296" s="41">
        <v>5820.2843047374599</v>
      </c>
      <c r="AR296" s="41">
        <v>0</v>
      </c>
      <c r="AS296">
        <f t="shared" si="39"/>
        <v>5820.2843047374599</v>
      </c>
    </row>
    <row r="297" spans="1:45" x14ac:dyDescent="0.35">
      <c r="A297" t="str">
        <f t="shared" si="32"/>
        <v>Brentford Family PracticeBrentworthHounslowE85735Jun3</v>
      </c>
      <c r="B297" s="41" t="s">
        <v>42</v>
      </c>
      <c r="C297" s="41" t="s">
        <v>472</v>
      </c>
      <c r="D297" s="41" t="s">
        <v>16</v>
      </c>
      <c r="E297" s="41" t="s">
        <v>43</v>
      </c>
      <c r="F297" s="41" t="s">
        <v>43</v>
      </c>
      <c r="G297" s="41" t="s">
        <v>758</v>
      </c>
      <c r="H297" s="41">
        <v>3</v>
      </c>
      <c r="I297" s="41">
        <v>6046.3996874875502</v>
      </c>
      <c r="J297" s="41">
        <v>3019</v>
      </c>
      <c r="K297" s="41">
        <v>13</v>
      </c>
      <c r="L297" s="41">
        <v>55.851499999999994</v>
      </c>
      <c r="M297" s="41">
        <v>0.24049999999999999</v>
      </c>
      <c r="N297" s="41">
        <v>3833</v>
      </c>
      <c r="O297" s="41">
        <v>1501</v>
      </c>
      <c r="P297" s="41">
        <v>76.276700000000005</v>
      </c>
      <c r="Q297" s="41">
        <v>29.869900000000001</v>
      </c>
      <c r="R297" s="41">
        <v>23701</v>
      </c>
      <c r="S297" s="41">
        <v>424.24790000000002</v>
      </c>
      <c r="T297" s="41">
        <v>9590</v>
      </c>
      <c r="U297" s="41">
        <v>210.98</v>
      </c>
      <c r="V297" s="41">
        <v>26733</v>
      </c>
      <c r="W297" s="41">
        <v>480.3399</v>
      </c>
      <c r="X297" s="41">
        <v>14924</v>
      </c>
      <c r="Y297" s="41">
        <v>317.1266</v>
      </c>
      <c r="Z297" s="6">
        <f>0</f>
        <v>0</v>
      </c>
      <c r="AA297" s="6">
        <f t="shared" si="33"/>
        <v>480.3399</v>
      </c>
      <c r="AB297">
        <f>IF(ISBLANK(Table1[[#This Row],[FY2425_Cost]])=TRUE,#N/A,Table1[[#This Row],[FY2425_Cost]])</f>
        <v>317.1266</v>
      </c>
      <c r="AC297" s="6">
        <f t="shared" si="34"/>
        <v>-163.2133</v>
      </c>
      <c r="AD297" s="6" t="e">
        <f>SUMIFS($AB$3:AB297,$B$3:B297,B297)</f>
        <v>#N/A</v>
      </c>
      <c r="AE297" s="6">
        <f t="shared" si="35"/>
        <v>2720.8798593693978</v>
      </c>
      <c r="AF297" s="6">
        <f t="shared" si="36"/>
        <v>2720.8798593693978</v>
      </c>
      <c r="AG297" s="6">
        <f>VLOOKUP(Table1[[#This Row],[PracticeCode]],$AP$3:$AS$345,4,FALSE)</f>
        <v>2720.8798593693978</v>
      </c>
      <c r="AH297" s="27">
        <f t="shared" si="37"/>
        <v>197717.26978084291</v>
      </c>
      <c r="AI297" s="6" t="e">
        <f t="shared" si="38"/>
        <v>#N/A</v>
      </c>
      <c r="AP297" s="2" t="s">
        <v>221</v>
      </c>
      <c r="AQ297" s="41">
        <v>6270.8856173040604</v>
      </c>
      <c r="AR297" s="41">
        <v>0</v>
      </c>
      <c r="AS297">
        <f t="shared" si="39"/>
        <v>6270.8856173040604</v>
      </c>
    </row>
    <row r="298" spans="1:45" x14ac:dyDescent="0.35">
      <c r="A298" t="str">
        <f t="shared" si="32"/>
        <v>Brentford Family PracticeBrentworthHounslowE85735Mar12</v>
      </c>
      <c r="B298" s="41" t="s">
        <v>42</v>
      </c>
      <c r="C298" s="41" t="s">
        <v>472</v>
      </c>
      <c r="D298" s="41" t="s">
        <v>16</v>
      </c>
      <c r="E298" s="41" t="s">
        <v>43</v>
      </c>
      <c r="F298" s="41" t="s">
        <v>43</v>
      </c>
      <c r="G298" s="41" t="s">
        <v>767</v>
      </c>
      <c r="H298" s="41">
        <v>12</v>
      </c>
      <c r="I298" s="41">
        <v>6046.3996874875502</v>
      </c>
      <c r="J298" s="41">
        <v>1643</v>
      </c>
      <c r="K298" s="41">
        <v>59</v>
      </c>
      <c r="L298" s="41">
        <v>32.695700000000002</v>
      </c>
      <c r="M298" s="41">
        <v>1.1741000000000001</v>
      </c>
      <c r="N298" s="41"/>
      <c r="O298" s="41"/>
      <c r="P298" s="41"/>
      <c r="Q298" s="41"/>
      <c r="R298" s="41">
        <v>10796</v>
      </c>
      <c r="S298" s="41">
        <v>193.2484</v>
      </c>
      <c r="T298" s="41"/>
      <c r="U298" s="41"/>
      <c r="V298" s="41">
        <v>12498</v>
      </c>
      <c r="W298" s="41">
        <v>227.1182</v>
      </c>
      <c r="X298" s="41"/>
      <c r="Y298" s="41"/>
      <c r="Z298" s="6">
        <f>0</f>
        <v>0</v>
      </c>
      <c r="AA298" s="6">
        <f t="shared" si="33"/>
        <v>227.1182</v>
      </c>
      <c r="AB298" t="e">
        <f>IF(ISBLANK(Table1[[#This Row],[FY2425_Cost]])=TRUE,#N/A,Table1[[#This Row],[FY2425_Cost]])</f>
        <v>#N/A</v>
      </c>
      <c r="AC298" s="6" t="e">
        <f t="shared" si="34"/>
        <v>#N/A</v>
      </c>
      <c r="AD298" s="6" t="e">
        <f>SUMIFS($AB$3:AB298,$B$3:B298,B298)</f>
        <v>#N/A</v>
      </c>
      <c r="AE298" s="6">
        <f t="shared" si="35"/>
        <v>2720.8798593693978</v>
      </c>
      <c r="AF298" s="6">
        <f t="shared" si="36"/>
        <v>2720.8798593693978</v>
      </c>
      <c r="AG298" s="6">
        <f>VLOOKUP(Table1[[#This Row],[PracticeCode]],$AP$3:$AS$345,4,FALSE)</f>
        <v>2720.8798593693978</v>
      </c>
      <c r="AH298" s="27">
        <f t="shared" si="37"/>
        <v>197717.26978084291</v>
      </c>
      <c r="AI298" s="6" t="e">
        <f t="shared" si="38"/>
        <v>#N/A</v>
      </c>
      <c r="AP298" s="2" t="s">
        <v>401</v>
      </c>
      <c r="AQ298" s="41">
        <v>69.006522594344403</v>
      </c>
      <c r="AR298" s="41">
        <v>0</v>
      </c>
      <c r="AS298">
        <f t="shared" si="39"/>
        <v>69.006522594344403</v>
      </c>
    </row>
    <row r="299" spans="1:45" x14ac:dyDescent="0.35">
      <c r="A299" t="str">
        <f t="shared" si="32"/>
        <v>Brentford Family PracticeBrentworthHounslowE85735May2</v>
      </c>
      <c r="B299" s="41" t="s">
        <v>42</v>
      </c>
      <c r="C299" s="41" t="s">
        <v>472</v>
      </c>
      <c r="D299" s="41" t="s">
        <v>16</v>
      </c>
      <c r="E299" s="41" t="s">
        <v>43</v>
      </c>
      <c r="F299" s="41" t="s">
        <v>43</v>
      </c>
      <c r="G299" s="41" t="s">
        <v>757</v>
      </c>
      <c r="H299" s="41">
        <v>2</v>
      </c>
      <c r="I299" s="41">
        <v>6046.3996874875502</v>
      </c>
      <c r="J299" s="41">
        <v>3138</v>
      </c>
      <c r="K299" s="41">
        <v>0</v>
      </c>
      <c r="L299" s="41">
        <v>58.052999999999997</v>
      </c>
      <c r="M299" s="41">
        <v>0</v>
      </c>
      <c r="N299" s="41">
        <v>1871</v>
      </c>
      <c r="O299" s="41">
        <v>1488</v>
      </c>
      <c r="P299" s="41">
        <v>37.232900000000001</v>
      </c>
      <c r="Q299" s="41">
        <v>29.6112</v>
      </c>
      <c r="R299" s="41">
        <v>4520</v>
      </c>
      <c r="S299" s="41">
        <v>80.908000000000001</v>
      </c>
      <c r="T299" s="41">
        <v>10371</v>
      </c>
      <c r="U299" s="41">
        <v>228.16200000000001</v>
      </c>
      <c r="V299" s="41">
        <v>7658</v>
      </c>
      <c r="W299" s="41">
        <v>138.96100000000001</v>
      </c>
      <c r="X299" s="41">
        <v>13730</v>
      </c>
      <c r="Y299" s="41">
        <v>295.0061</v>
      </c>
      <c r="Z299" s="6">
        <f>0</f>
        <v>0</v>
      </c>
      <c r="AA299" s="6">
        <f t="shared" si="33"/>
        <v>138.96100000000001</v>
      </c>
      <c r="AB299">
        <f>IF(ISBLANK(Table1[[#This Row],[FY2425_Cost]])=TRUE,#N/A,Table1[[#This Row],[FY2425_Cost]])</f>
        <v>295.0061</v>
      </c>
      <c r="AC299" s="6">
        <f t="shared" si="34"/>
        <v>156.04509999999999</v>
      </c>
      <c r="AD299" s="6" t="e">
        <f>SUMIFS($AB$3:AB299,$B$3:B299,B299)</f>
        <v>#N/A</v>
      </c>
      <c r="AE299" s="6">
        <f t="shared" si="35"/>
        <v>2720.8798593693978</v>
      </c>
      <c r="AF299" s="6">
        <f t="shared" si="36"/>
        <v>2720.8798593693978</v>
      </c>
      <c r="AG299" s="6">
        <f>VLOOKUP(Table1[[#This Row],[PracticeCode]],$AP$3:$AS$345,4,FALSE)</f>
        <v>2720.8798593693978</v>
      </c>
      <c r="AH299" s="27">
        <f t="shared" si="37"/>
        <v>197717.26978084291</v>
      </c>
      <c r="AI299" s="6" t="e">
        <f t="shared" si="38"/>
        <v>#N/A</v>
      </c>
      <c r="AP299" s="2" t="s">
        <v>303</v>
      </c>
      <c r="AQ299" s="41">
        <v>3308.5976540486672</v>
      </c>
      <c r="AR299" s="41">
        <v>0</v>
      </c>
      <c r="AS299">
        <f t="shared" si="39"/>
        <v>3308.5976540486672</v>
      </c>
    </row>
    <row r="300" spans="1:45" x14ac:dyDescent="0.35">
      <c r="A300" t="str">
        <f t="shared" si="32"/>
        <v>Brentford Family PracticeBrentworthHounslowE85735Nov8</v>
      </c>
      <c r="B300" s="41" t="s">
        <v>42</v>
      </c>
      <c r="C300" s="41" t="s">
        <v>472</v>
      </c>
      <c r="D300" s="41" t="s">
        <v>16</v>
      </c>
      <c r="E300" s="41" t="s">
        <v>43</v>
      </c>
      <c r="F300" s="41" t="s">
        <v>43</v>
      </c>
      <c r="G300" s="41" t="s">
        <v>763</v>
      </c>
      <c r="H300" s="41">
        <v>8</v>
      </c>
      <c r="I300" s="41">
        <v>6046.3996874875502</v>
      </c>
      <c r="J300" s="41">
        <v>20195</v>
      </c>
      <c r="K300" s="41">
        <v>943</v>
      </c>
      <c r="L300" s="41">
        <v>401.88050000000004</v>
      </c>
      <c r="M300" s="41">
        <v>18.765700000000002</v>
      </c>
      <c r="N300" s="41"/>
      <c r="O300" s="41"/>
      <c r="P300" s="41"/>
      <c r="Q300" s="41"/>
      <c r="R300" s="41">
        <v>10969</v>
      </c>
      <c r="S300" s="41">
        <v>196.3451</v>
      </c>
      <c r="T300" s="41"/>
      <c r="U300" s="41"/>
      <c r="V300" s="41">
        <v>32107</v>
      </c>
      <c r="W300" s="41">
        <v>616.99130000000002</v>
      </c>
      <c r="X300" s="41"/>
      <c r="Y300" s="41"/>
      <c r="Z300" s="6">
        <f>0</f>
        <v>0</v>
      </c>
      <c r="AA300" s="6">
        <f t="shared" si="33"/>
        <v>616.99130000000002</v>
      </c>
      <c r="AB300" t="e">
        <f>IF(ISBLANK(Table1[[#This Row],[FY2425_Cost]])=TRUE,#N/A,Table1[[#This Row],[FY2425_Cost]])</f>
        <v>#N/A</v>
      </c>
      <c r="AC300" s="6" t="e">
        <f t="shared" si="34"/>
        <v>#N/A</v>
      </c>
      <c r="AD300" s="6" t="e">
        <f>SUMIFS($AB$3:AB300,$B$3:B300,B300)</f>
        <v>#N/A</v>
      </c>
      <c r="AE300" s="6">
        <f t="shared" si="35"/>
        <v>2720.8798593693978</v>
      </c>
      <c r="AF300" s="6">
        <f t="shared" si="36"/>
        <v>2720.8798593693978</v>
      </c>
      <c r="AG300" s="6">
        <f>VLOOKUP(Table1[[#This Row],[PracticeCode]],$AP$3:$AS$345,4,FALSE)</f>
        <v>2720.8798593693978</v>
      </c>
      <c r="AH300" s="27">
        <f t="shared" si="37"/>
        <v>197717.26978084291</v>
      </c>
      <c r="AI300" s="6" t="e">
        <f t="shared" si="38"/>
        <v>#N/A</v>
      </c>
      <c r="AP300" s="2" t="s">
        <v>372</v>
      </c>
      <c r="AQ300" s="41">
        <v>1181.0686309436069</v>
      </c>
      <c r="AR300" s="41">
        <v>0</v>
      </c>
      <c r="AS300">
        <f t="shared" si="39"/>
        <v>1181.0686309436069</v>
      </c>
    </row>
    <row r="301" spans="1:45" x14ac:dyDescent="0.35">
      <c r="A301" t="str">
        <f t="shared" si="32"/>
        <v>Brentford Family PracticeBrentworthHounslowE85735Oct7</v>
      </c>
      <c r="B301" s="41" t="s">
        <v>42</v>
      </c>
      <c r="C301" s="41" t="s">
        <v>472</v>
      </c>
      <c r="D301" s="41" t="s">
        <v>16</v>
      </c>
      <c r="E301" s="41" t="s">
        <v>43</v>
      </c>
      <c r="F301" s="41" t="s">
        <v>43</v>
      </c>
      <c r="G301" s="41" t="s">
        <v>762</v>
      </c>
      <c r="H301" s="41">
        <v>7</v>
      </c>
      <c r="I301" s="41">
        <v>6046.3996874875502</v>
      </c>
      <c r="J301" s="41">
        <v>1934</v>
      </c>
      <c r="K301" s="41">
        <v>1262</v>
      </c>
      <c r="L301" s="41">
        <v>38.486600000000003</v>
      </c>
      <c r="M301" s="41">
        <v>25.113800000000001</v>
      </c>
      <c r="N301" s="41">
        <v>0</v>
      </c>
      <c r="O301" s="41">
        <v>3021</v>
      </c>
      <c r="P301" s="41">
        <v>0</v>
      </c>
      <c r="Q301" s="41">
        <v>67.972499999999997</v>
      </c>
      <c r="R301" s="41">
        <v>10173</v>
      </c>
      <c r="S301" s="41">
        <v>182.0967</v>
      </c>
      <c r="T301" s="41">
        <v>9933</v>
      </c>
      <c r="U301" s="41">
        <v>218.52600000000001</v>
      </c>
      <c r="V301" s="41">
        <v>13369</v>
      </c>
      <c r="W301" s="41">
        <v>245.69710000000001</v>
      </c>
      <c r="X301" s="41">
        <v>12954</v>
      </c>
      <c r="Y301" s="41">
        <v>286.49850000000004</v>
      </c>
      <c r="Z301" s="6">
        <f>0</f>
        <v>0</v>
      </c>
      <c r="AA301" s="6">
        <f t="shared" si="33"/>
        <v>245.69710000000001</v>
      </c>
      <c r="AB301">
        <f>IF(ISBLANK(Table1[[#This Row],[FY2425_Cost]])=TRUE,#N/A,Table1[[#This Row],[FY2425_Cost]])</f>
        <v>286.49850000000004</v>
      </c>
      <c r="AC301" s="6">
        <f t="shared" si="34"/>
        <v>40.801400000000029</v>
      </c>
      <c r="AD301" s="6" t="e">
        <f>SUMIFS($AB$3:AB301,$B$3:B301,B301)</f>
        <v>#N/A</v>
      </c>
      <c r="AE301" s="6">
        <f t="shared" si="35"/>
        <v>2720.8798593693978</v>
      </c>
      <c r="AF301" s="6">
        <f t="shared" si="36"/>
        <v>2720.8798593693978</v>
      </c>
      <c r="AG301" s="6">
        <f>VLOOKUP(Table1[[#This Row],[PracticeCode]],$AP$3:$AS$345,4,FALSE)</f>
        <v>2720.8798593693978</v>
      </c>
      <c r="AH301" s="27">
        <f t="shared" si="37"/>
        <v>197717.26978084291</v>
      </c>
      <c r="AI301" s="6" t="e">
        <f t="shared" si="38"/>
        <v>#N/A</v>
      </c>
      <c r="AP301" s="2" t="s">
        <v>325</v>
      </c>
      <c r="AQ301" s="41">
        <v>2108.7925232798789</v>
      </c>
      <c r="AR301" s="41">
        <v>0</v>
      </c>
      <c r="AS301">
        <f t="shared" si="39"/>
        <v>2108.7925232798789</v>
      </c>
    </row>
    <row r="302" spans="1:45" x14ac:dyDescent="0.35">
      <c r="A302" t="str">
        <f t="shared" si="32"/>
        <v>Brentford Family PracticeBrentworthHounslowE85735Sep6</v>
      </c>
      <c r="B302" s="41" t="s">
        <v>42</v>
      </c>
      <c r="C302" s="41" t="s">
        <v>472</v>
      </c>
      <c r="D302" s="41" t="s">
        <v>16</v>
      </c>
      <c r="E302" s="41" t="s">
        <v>43</v>
      </c>
      <c r="F302" s="41" t="s">
        <v>43</v>
      </c>
      <c r="G302" s="41" t="s">
        <v>761</v>
      </c>
      <c r="H302" s="41">
        <v>6</v>
      </c>
      <c r="I302" s="41">
        <v>6046.3996874875502</v>
      </c>
      <c r="J302" s="41">
        <v>1314</v>
      </c>
      <c r="K302" s="41">
        <v>2125</v>
      </c>
      <c r="L302" s="41">
        <v>26.148600000000002</v>
      </c>
      <c r="M302" s="41">
        <v>42.287500000000001</v>
      </c>
      <c r="N302" s="41">
        <v>2876</v>
      </c>
      <c r="O302" s="41">
        <v>2463</v>
      </c>
      <c r="P302" s="41">
        <v>64.709999999999994</v>
      </c>
      <c r="Q302" s="41">
        <v>55.417499999999997</v>
      </c>
      <c r="R302" s="41">
        <v>9262</v>
      </c>
      <c r="S302" s="41">
        <v>165.78980000000001</v>
      </c>
      <c r="T302" s="41">
        <v>10469</v>
      </c>
      <c r="U302" s="41">
        <v>230.31800000000001</v>
      </c>
      <c r="V302" s="41">
        <v>12701</v>
      </c>
      <c r="W302" s="41">
        <v>234.22590000000002</v>
      </c>
      <c r="X302" s="41">
        <v>15808</v>
      </c>
      <c r="Y302" s="41">
        <v>350.44550000000004</v>
      </c>
      <c r="Z302" s="6">
        <f>0</f>
        <v>0</v>
      </c>
      <c r="AA302" s="6">
        <f t="shared" si="33"/>
        <v>234.22590000000002</v>
      </c>
      <c r="AB302">
        <f>IF(ISBLANK(Table1[[#This Row],[FY2425_Cost]])=TRUE,#N/A,Table1[[#This Row],[FY2425_Cost]])</f>
        <v>350.44550000000004</v>
      </c>
      <c r="AC302" s="6">
        <f t="shared" si="34"/>
        <v>116.21960000000001</v>
      </c>
      <c r="AD302" s="6" t="e">
        <f>SUMIFS($AB$3:AB302,$B$3:B302,B302)</f>
        <v>#N/A</v>
      </c>
      <c r="AE302" s="6">
        <f t="shared" si="35"/>
        <v>2720.8798593693978</v>
      </c>
      <c r="AF302" s="6">
        <f t="shared" si="36"/>
        <v>2720.8798593693978</v>
      </c>
      <c r="AG302" s="6">
        <f>VLOOKUP(Table1[[#This Row],[PracticeCode]],$AP$3:$AS$345,4,FALSE)</f>
        <v>2720.8798593693978</v>
      </c>
      <c r="AH302" s="27">
        <f t="shared" si="37"/>
        <v>197717.26978084291</v>
      </c>
      <c r="AI302" s="6" t="e">
        <f t="shared" si="38"/>
        <v>#N/A</v>
      </c>
      <c r="AP302" s="2" t="s">
        <v>262</v>
      </c>
      <c r="AQ302" s="41">
        <v>180.3107250260955</v>
      </c>
      <c r="AR302" s="41">
        <v>0</v>
      </c>
      <c r="AS302">
        <f t="shared" si="39"/>
        <v>180.3107250260955</v>
      </c>
    </row>
    <row r="303" spans="1:45" x14ac:dyDescent="0.35">
      <c r="A303" t="str">
        <f t="shared" si="32"/>
        <v>Brentford Group PracticeBrentworthHounslowE85605Apr1</v>
      </c>
      <c r="B303" s="41" t="s">
        <v>44</v>
      </c>
      <c r="C303" s="41" t="s">
        <v>472</v>
      </c>
      <c r="D303" s="41" t="s">
        <v>16</v>
      </c>
      <c r="E303" s="41" t="s">
        <v>45</v>
      </c>
      <c r="F303" s="41" t="s">
        <v>45</v>
      </c>
      <c r="G303" s="41" t="s">
        <v>756</v>
      </c>
      <c r="H303" s="41">
        <v>1</v>
      </c>
      <c r="I303" s="41">
        <v>8823.2460936737607</v>
      </c>
      <c r="J303" s="41">
        <v>3232</v>
      </c>
      <c r="K303" s="41">
        <v>2</v>
      </c>
      <c r="L303" s="41">
        <v>59.791999999999994</v>
      </c>
      <c r="M303" s="41">
        <v>3.6999999999999998E-2</v>
      </c>
      <c r="N303" s="41">
        <v>10573</v>
      </c>
      <c r="O303" s="41">
        <v>830</v>
      </c>
      <c r="P303" s="41">
        <v>210.40270000000001</v>
      </c>
      <c r="Q303" s="41">
        <v>16.516999999999999</v>
      </c>
      <c r="R303" s="41">
        <v>6247</v>
      </c>
      <c r="S303" s="41">
        <v>111.82129999999999</v>
      </c>
      <c r="T303" s="41">
        <v>7563</v>
      </c>
      <c r="U303" s="41">
        <v>166.386</v>
      </c>
      <c r="V303" s="41">
        <v>9481</v>
      </c>
      <c r="W303" s="41">
        <v>171.65029999999999</v>
      </c>
      <c r="X303" s="41">
        <v>18966</v>
      </c>
      <c r="Y303" s="41">
        <v>393.3057</v>
      </c>
      <c r="Z303" s="6">
        <f>0</f>
        <v>0</v>
      </c>
      <c r="AA303" s="6">
        <f t="shared" si="33"/>
        <v>171.65029999999999</v>
      </c>
      <c r="AB303">
        <f>IF(ISBLANK(Table1[[#This Row],[FY2425_Cost]])=TRUE,#N/A,Table1[[#This Row],[FY2425_Cost]])</f>
        <v>393.3057</v>
      </c>
      <c r="AC303" s="6">
        <f t="shared" si="34"/>
        <v>221.65540000000001</v>
      </c>
      <c r="AD303" s="6">
        <f>SUMIFS($AB$3:AB303,$B$3:B303,B303)</f>
        <v>393.3057</v>
      </c>
      <c r="AE303" s="6">
        <f t="shared" si="35"/>
        <v>3970.4607421531923</v>
      </c>
      <c r="AF303" s="6">
        <f t="shared" si="36"/>
        <v>3970.4607421531923</v>
      </c>
      <c r="AG303" s="6">
        <f>VLOOKUP(Table1[[#This Row],[PracticeCode]],$AP$3:$AS$345,4,FALSE)</f>
        <v>3970.4607421531923</v>
      </c>
      <c r="AH303" s="27">
        <f t="shared" si="37"/>
        <v>288520.14726313198</v>
      </c>
      <c r="AI303" s="6">
        <f t="shared" si="38"/>
        <v>0</v>
      </c>
      <c r="AP303" s="2" t="s">
        <v>276</v>
      </c>
      <c r="AQ303" s="41">
        <v>2854.8685677907888</v>
      </c>
      <c r="AR303" s="41">
        <v>0</v>
      </c>
      <c r="AS303">
        <f t="shared" si="39"/>
        <v>2854.8685677907888</v>
      </c>
    </row>
    <row r="304" spans="1:45" x14ac:dyDescent="0.35">
      <c r="A304" t="str">
        <f t="shared" si="32"/>
        <v>Brentford Group PracticeBrentworthHounslowE85605Aug5</v>
      </c>
      <c r="B304" s="41" t="s">
        <v>44</v>
      </c>
      <c r="C304" s="41" t="s">
        <v>472</v>
      </c>
      <c r="D304" s="41" t="s">
        <v>16</v>
      </c>
      <c r="E304" s="41" t="s">
        <v>45</v>
      </c>
      <c r="F304" s="41" t="s">
        <v>45</v>
      </c>
      <c r="G304" s="41" t="s">
        <v>760</v>
      </c>
      <c r="H304" s="41">
        <v>5</v>
      </c>
      <c r="I304" s="41">
        <v>8823.2460936737607</v>
      </c>
      <c r="J304" s="41">
        <v>8861</v>
      </c>
      <c r="K304" s="41">
        <v>146</v>
      </c>
      <c r="L304" s="41">
        <v>163.92849999999999</v>
      </c>
      <c r="M304" s="41">
        <v>2.7010000000000001</v>
      </c>
      <c r="N304" s="41">
        <v>7522</v>
      </c>
      <c r="O304" s="41">
        <v>2719</v>
      </c>
      <c r="P304" s="41">
        <v>149.68780000000001</v>
      </c>
      <c r="Q304" s="41">
        <v>54.1081</v>
      </c>
      <c r="R304" s="41">
        <v>9740</v>
      </c>
      <c r="S304" s="41">
        <v>174.346</v>
      </c>
      <c r="T304" s="41">
        <v>7539</v>
      </c>
      <c r="U304" s="41">
        <v>165.858</v>
      </c>
      <c r="V304" s="41">
        <v>18747</v>
      </c>
      <c r="W304" s="41">
        <v>340.97550000000001</v>
      </c>
      <c r="X304" s="41">
        <v>17780</v>
      </c>
      <c r="Y304" s="41">
        <v>369.65390000000002</v>
      </c>
      <c r="Z304" s="6">
        <f>0</f>
        <v>0</v>
      </c>
      <c r="AA304" s="6">
        <f t="shared" si="33"/>
        <v>340.97550000000001</v>
      </c>
      <c r="AB304">
        <f>IF(ISBLANK(Table1[[#This Row],[FY2425_Cost]])=TRUE,#N/A,Table1[[#This Row],[FY2425_Cost]])</f>
        <v>369.65390000000002</v>
      </c>
      <c r="AC304" s="6">
        <f t="shared" si="34"/>
        <v>28.678400000000011</v>
      </c>
      <c r="AD304" s="6">
        <f>SUMIFS($AB$3:AB304,$B$3:B304,B304)</f>
        <v>762.95960000000002</v>
      </c>
      <c r="AE304" s="6">
        <f t="shared" si="35"/>
        <v>3970.4607421531923</v>
      </c>
      <c r="AF304" s="6">
        <f t="shared" si="36"/>
        <v>3970.4607421531923</v>
      </c>
      <c r="AG304" s="6">
        <f>VLOOKUP(Table1[[#This Row],[PracticeCode]],$AP$3:$AS$345,4,FALSE)</f>
        <v>3970.4607421531923</v>
      </c>
      <c r="AH304" s="27">
        <f t="shared" si="37"/>
        <v>288520.14726313198</v>
      </c>
      <c r="AI304" s="6">
        <f t="shared" si="38"/>
        <v>0</v>
      </c>
      <c r="AP304" s="2" t="s">
        <v>267</v>
      </c>
      <c r="AQ304" s="41">
        <v>2810.0918897194051</v>
      </c>
      <c r="AR304" s="41">
        <v>0</v>
      </c>
      <c r="AS304">
        <f t="shared" si="39"/>
        <v>2810.0918897194051</v>
      </c>
    </row>
    <row r="305" spans="1:45" x14ac:dyDescent="0.35">
      <c r="A305" t="str">
        <f t="shared" si="32"/>
        <v>Brentford Group PracticeBrentworthHounslowE85605Dec9</v>
      </c>
      <c r="B305" s="41" t="s">
        <v>44</v>
      </c>
      <c r="C305" s="41" t="s">
        <v>472</v>
      </c>
      <c r="D305" s="41" t="s">
        <v>16</v>
      </c>
      <c r="E305" s="41" t="s">
        <v>45</v>
      </c>
      <c r="F305" s="41" t="s">
        <v>45</v>
      </c>
      <c r="G305" s="41" t="s">
        <v>764</v>
      </c>
      <c r="H305" s="41">
        <v>9</v>
      </c>
      <c r="I305" s="41">
        <v>8823.2460936737607</v>
      </c>
      <c r="J305" s="41">
        <v>11898</v>
      </c>
      <c r="K305" s="41">
        <v>1089</v>
      </c>
      <c r="L305" s="41">
        <v>236.77020000000002</v>
      </c>
      <c r="M305" s="41">
        <v>21.671100000000003</v>
      </c>
      <c r="N305" s="41"/>
      <c r="O305" s="41"/>
      <c r="P305" s="41"/>
      <c r="Q305" s="41"/>
      <c r="R305" s="41">
        <v>9473</v>
      </c>
      <c r="S305" s="41">
        <v>169.5667</v>
      </c>
      <c r="T305" s="41"/>
      <c r="U305" s="41"/>
      <c r="V305" s="41">
        <v>22460</v>
      </c>
      <c r="W305" s="41">
        <v>428.00800000000004</v>
      </c>
      <c r="X305" s="41"/>
      <c r="Y305" s="41"/>
      <c r="Z305" s="6">
        <f>0</f>
        <v>0</v>
      </c>
      <c r="AA305" s="6">
        <f t="shared" si="33"/>
        <v>428.00800000000004</v>
      </c>
      <c r="AB305" t="e">
        <f>IF(ISBLANK(Table1[[#This Row],[FY2425_Cost]])=TRUE,#N/A,Table1[[#This Row],[FY2425_Cost]])</f>
        <v>#N/A</v>
      </c>
      <c r="AC305" s="6" t="e">
        <f t="shared" si="34"/>
        <v>#N/A</v>
      </c>
      <c r="AD305" s="6" t="e">
        <f>SUMIFS($AB$3:AB305,$B$3:B305,B305)</f>
        <v>#N/A</v>
      </c>
      <c r="AE305" s="6">
        <f t="shared" si="35"/>
        <v>3970.4607421531923</v>
      </c>
      <c r="AF305" s="6">
        <f t="shared" si="36"/>
        <v>3970.4607421531923</v>
      </c>
      <c r="AG305" s="6">
        <f>VLOOKUP(Table1[[#This Row],[PracticeCode]],$AP$3:$AS$345,4,FALSE)</f>
        <v>3970.4607421531923</v>
      </c>
      <c r="AH305" s="27">
        <f t="shared" si="37"/>
        <v>288520.14726313198</v>
      </c>
      <c r="AI305" s="6" t="e">
        <f t="shared" si="38"/>
        <v>#N/A</v>
      </c>
      <c r="AP305" s="2" t="s">
        <v>179</v>
      </c>
      <c r="AQ305" s="41">
        <v>3217.6213463877257</v>
      </c>
      <c r="AR305" s="41">
        <v>0</v>
      </c>
      <c r="AS305">
        <f t="shared" si="39"/>
        <v>3217.6213463877257</v>
      </c>
    </row>
    <row r="306" spans="1:45" x14ac:dyDescent="0.35">
      <c r="A306" t="str">
        <f t="shared" si="32"/>
        <v>Brentford Group PracticeBrentworthHounslowE85605Feb11</v>
      </c>
      <c r="B306" s="41" t="s">
        <v>44</v>
      </c>
      <c r="C306" s="41" t="s">
        <v>472</v>
      </c>
      <c r="D306" s="41" t="s">
        <v>16</v>
      </c>
      <c r="E306" s="41" t="s">
        <v>45</v>
      </c>
      <c r="F306" s="41" t="s">
        <v>45</v>
      </c>
      <c r="G306" s="41" t="s">
        <v>766</v>
      </c>
      <c r="H306" s="41">
        <v>11</v>
      </c>
      <c r="I306" s="41">
        <v>8823.2460936737607</v>
      </c>
      <c r="J306" s="41">
        <v>11994</v>
      </c>
      <c r="K306" s="41">
        <v>1051</v>
      </c>
      <c r="L306" s="41">
        <v>238.6806</v>
      </c>
      <c r="M306" s="41">
        <v>20.914899999999999</v>
      </c>
      <c r="N306" s="41"/>
      <c r="O306" s="41"/>
      <c r="P306" s="41"/>
      <c r="Q306" s="41"/>
      <c r="R306" s="41">
        <v>8123</v>
      </c>
      <c r="S306" s="41">
        <v>145.40170000000001</v>
      </c>
      <c r="T306" s="41"/>
      <c r="U306" s="41"/>
      <c r="V306" s="41">
        <v>21168</v>
      </c>
      <c r="W306" s="41">
        <v>404.99720000000002</v>
      </c>
      <c r="X306" s="41"/>
      <c r="Y306" s="41"/>
      <c r="Z306" s="6">
        <f>0</f>
        <v>0</v>
      </c>
      <c r="AA306" s="6">
        <f t="shared" si="33"/>
        <v>404.99720000000002</v>
      </c>
      <c r="AB306" t="e">
        <f>IF(ISBLANK(Table1[[#This Row],[FY2425_Cost]])=TRUE,#N/A,Table1[[#This Row],[FY2425_Cost]])</f>
        <v>#N/A</v>
      </c>
      <c r="AC306" s="6" t="e">
        <f t="shared" si="34"/>
        <v>#N/A</v>
      </c>
      <c r="AD306" s="6" t="e">
        <f>SUMIFS($AB$3:AB306,$B$3:B306,B306)</f>
        <v>#N/A</v>
      </c>
      <c r="AE306" s="6">
        <f t="shared" si="35"/>
        <v>3970.4607421531923</v>
      </c>
      <c r="AF306" s="6">
        <f t="shared" si="36"/>
        <v>3970.4607421531923</v>
      </c>
      <c r="AG306" s="6">
        <f>VLOOKUP(Table1[[#This Row],[PracticeCode]],$AP$3:$AS$345,4,FALSE)</f>
        <v>3970.4607421531923</v>
      </c>
      <c r="AH306" s="27">
        <f t="shared" si="37"/>
        <v>288520.14726313198</v>
      </c>
      <c r="AI306" s="6" t="e">
        <f t="shared" si="38"/>
        <v>#N/A</v>
      </c>
      <c r="AP306" s="2" t="s">
        <v>199</v>
      </c>
      <c r="AQ306" s="41">
        <v>2450.8500068904664</v>
      </c>
      <c r="AR306" s="41">
        <v>0</v>
      </c>
      <c r="AS306">
        <f t="shared" si="39"/>
        <v>2450.8500068904664</v>
      </c>
    </row>
    <row r="307" spans="1:45" x14ac:dyDescent="0.35">
      <c r="A307" t="str">
        <f t="shared" si="32"/>
        <v>Brentford Group PracticeBrentworthHounslowE85605Jan10</v>
      </c>
      <c r="B307" s="41" t="s">
        <v>44</v>
      </c>
      <c r="C307" s="41" t="s">
        <v>472</v>
      </c>
      <c r="D307" s="41" t="s">
        <v>16</v>
      </c>
      <c r="E307" s="41" t="s">
        <v>45</v>
      </c>
      <c r="F307" s="41" t="s">
        <v>45</v>
      </c>
      <c r="G307" s="41" t="s">
        <v>765</v>
      </c>
      <c r="H307" s="41">
        <v>10</v>
      </c>
      <c r="I307" s="41">
        <v>8823.2460936737607</v>
      </c>
      <c r="J307" s="41">
        <v>9856</v>
      </c>
      <c r="K307" s="41">
        <v>2222</v>
      </c>
      <c r="L307" s="41">
        <v>196.1344</v>
      </c>
      <c r="M307" s="41">
        <v>44.217800000000004</v>
      </c>
      <c r="N307" s="41"/>
      <c r="O307" s="41"/>
      <c r="P307" s="41"/>
      <c r="Q307" s="41"/>
      <c r="R307" s="41">
        <v>10246</v>
      </c>
      <c r="S307" s="41">
        <v>183.4034</v>
      </c>
      <c r="T307" s="41"/>
      <c r="U307" s="41"/>
      <c r="V307" s="41">
        <v>22324</v>
      </c>
      <c r="W307" s="41">
        <v>423.75560000000002</v>
      </c>
      <c r="X307" s="41"/>
      <c r="Y307" s="41"/>
      <c r="Z307" s="6">
        <f>0</f>
        <v>0</v>
      </c>
      <c r="AA307" s="6">
        <f t="shared" si="33"/>
        <v>423.75560000000002</v>
      </c>
      <c r="AB307" t="e">
        <f>IF(ISBLANK(Table1[[#This Row],[FY2425_Cost]])=TRUE,#N/A,Table1[[#This Row],[FY2425_Cost]])</f>
        <v>#N/A</v>
      </c>
      <c r="AC307" s="6" t="e">
        <f t="shared" si="34"/>
        <v>#N/A</v>
      </c>
      <c r="AD307" s="6" t="e">
        <f>SUMIFS($AB$3:AB307,$B$3:B307,B307)</f>
        <v>#N/A</v>
      </c>
      <c r="AE307" s="6">
        <f t="shared" si="35"/>
        <v>3970.4607421531923</v>
      </c>
      <c r="AF307" s="6">
        <f t="shared" si="36"/>
        <v>3970.4607421531923</v>
      </c>
      <c r="AG307" s="6">
        <f>VLOOKUP(Table1[[#This Row],[PracticeCode]],$AP$3:$AS$345,4,FALSE)</f>
        <v>3970.4607421531923</v>
      </c>
      <c r="AH307" s="27">
        <f t="shared" si="37"/>
        <v>288520.14726313198</v>
      </c>
      <c r="AI307" s="6" t="e">
        <f t="shared" si="38"/>
        <v>#N/A</v>
      </c>
      <c r="AP307" s="2" t="s">
        <v>323</v>
      </c>
      <c r="AQ307" s="41">
        <v>2489.6253259822997</v>
      </c>
      <c r="AR307" s="41">
        <v>0</v>
      </c>
      <c r="AS307">
        <f t="shared" si="39"/>
        <v>2489.6253259822997</v>
      </c>
    </row>
    <row r="308" spans="1:45" x14ac:dyDescent="0.35">
      <c r="A308" t="str">
        <f t="shared" si="32"/>
        <v>Brentford Group PracticeBrentworthHounslowE85605Jul4</v>
      </c>
      <c r="B308" s="41" t="s">
        <v>44</v>
      </c>
      <c r="C308" s="41" t="s">
        <v>472</v>
      </c>
      <c r="D308" s="41" t="s">
        <v>16</v>
      </c>
      <c r="E308" s="41" t="s">
        <v>45</v>
      </c>
      <c r="F308" s="41" t="s">
        <v>45</v>
      </c>
      <c r="G308" s="41" t="s">
        <v>759</v>
      </c>
      <c r="H308" s="41">
        <v>4</v>
      </c>
      <c r="I308" s="41">
        <v>8823.2460936737607</v>
      </c>
      <c r="J308" s="41">
        <v>10915</v>
      </c>
      <c r="K308" s="41">
        <v>139</v>
      </c>
      <c r="L308" s="41">
        <v>201.92749999999998</v>
      </c>
      <c r="M308" s="41">
        <v>2.5714999999999999</v>
      </c>
      <c r="N308" s="41">
        <v>16581</v>
      </c>
      <c r="O308" s="41">
        <v>2048</v>
      </c>
      <c r="P308" s="41">
        <v>329.96190000000001</v>
      </c>
      <c r="Q308" s="41">
        <v>40.755200000000002</v>
      </c>
      <c r="R308" s="41">
        <v>13319</v>
      </c>
      <c r="S308" s="41">
        <v>238.4101</v>
      </c>
      <c r="T308" s="41">
        <v>8334</v>
      </c>
      <c r="U308" s="41">
        <v>183.34800000000001</v>
      </c>
      <c r="V308" s="41">
        <v>24373</v>
      </c>
      <c r="W308" s="41">
        <v>442.90909999999997</v>
      </c>
      <c r="X308" s="41">
        <v>26963</v>
      </c>
      <c r="Y308" s="41">
        <v>554.06510000000003</v>
      </c>
      <c r="Z308" s="6">
        <f>0</f>
        <v>0</v>
      </c>
      <c r="AA308" s="6">
        <f t="shared" si="33"/>
        <v>442.90909999999997</v>
      </c>
      <c r="AB308">
        <f>IF(ISBLANK(Table1[[#This Row],[FY2425_Cost]])=TRUE,#N/A,Table1[[#This Row],[FY2425_Cost]])</f>
        <v>554.06510000000003</v>
      </c>
      <c r="AC308" s="6">
        <f t="shared" si="34"/>
        <v>111.15600000000006</v>
      </c>
      <c r="AD308" s="6" t="e">
        <f>SUMIFS($AB$3:AB308,$B$3:B308,B308)</f>
        <v>#N/A</v>
      </c>
      <c r="AE308" s="6">
        <f t="shared" si="35"/>
        <v>3970.4607421531923</v>
      </c>
      <c r="AF308" s="6">
        <f t="shared" si="36"/>
        <v>3970.4607421531923</v>
      </c>
      <c r="AG308" s="6">
        <f>VLOOKUP(Table1[[#This Row],[PracticeCode]],$AP$3:$AS$345,4,FALSE)</f>
        <v>3970.4607421531923</v>
      </c>
      <c r="AH308" s="27">
        <f t="shared" si="37"/>
        <v>288520.14726313198</v>
      </c>
      <c r="AI308" s="6" t="e">
        <f t="shared" si="38"/>
        <v>#N/A</v>
      </c>
      <c r="AP308" s="2" t="s">
        <v>209</v>
      </c>
      <c r="AQ308" s="41">
        <v>3916.6197557067408</v>
      </c>
      <c r="AR308" s="41">
        <v>0</v>
      </c>
      <c r="AS308">
        <f t="shared" si="39"/>
        <v>3916.6197557067408</v>
      </c>
    </row>
    <row r="309" spans="1:45" x14ac:dyDescent="0.35">
      <c r="A309" t="str">
        <f t="shared" si="32"/>
        <v>Brentford Group PracticeBrentworthHounslowE85605Jun3</v>
      </c>
      <c r="B309" s="41" t="s">
        <v>44</v>
      </c>
      <c r="C309" s="41" t="s">
        <v>472</v>
      </c>
      <c r="D309" s="41" t="s">
        <v>16</v>
      </c>
      <c r="E309" s="41" t="s">
        <v>45</v>
      </c>
      <c r="F309" s="41" t="s">
        <v>45</v>
      </c>
      <c r="G309" s="41" t="s">
        <v>758</v>
      </c>
      <c r="H309" s="41">
        <v>3</v>
      </c>
      <c r="I309" s="41">
        <v>8823.2460936737607</v>
      </c>
      <c r="J309" s="41">
        <v>6201</v>
      </c>
      <c r="K309" s="41">
        <v>142</v>
      </c>
      <c r="L309" s="41">
        <v>114.71849999999999</v>
      </c>
      <c r="M309" s="41">
        <v>2.6269999999999998</v>
      </c>
      <c r="N309" s="41">
        <v>25533</v>
      </c>
      <c r="O309" s="41">
        <v>1324</v>
      </c>
      <c r="P309" s="41">
        <v>508.10670000000005</v>
      </c>
      <c r="Q309" s="41">
        <v>26.3476</v>
      </c>
      <c r="R309" s="41">
        <v>18257</v>
      </c>
      <c r="S309" s="41">
        <v>326.80029999999999</v>
      </c>
      <c r="T309" s="41">
        <v>9302</v>
      </c>
      <c r="U309" s="41">
        <v>204.64400000000001</v>
      </c>
      <c r="V309" s="41">
        <v>24600</v>
      </c>
      <c r="W309" s="41">
        <v>444.14580000000001</v>
      </c>
      <c r="X309" s="41">
        <v>36159</v>
      </c>
      <c r="Y309" s="41">
        <v>739.09830000000011</v>
      </c>
      <c r="Z309" s="6">
        <f>0</f>
        <v>0</v>
      </c>
      <c r="AA309" s="6">
        <f t="shared" si="33"/>
        <v>444.14580000000001</v>
      </c>
      <c r="AB309">
        <f>IF(ISBLANK(Table1[[#This Row],[FY2425_Cost]])=TRUE,#N/A,Table1[[#This Row],[FY2425_Cost]])</f>
        <v>739.09830000000011</v>
      </c>
      <c r="AC309" s="6">
        <f t="shared" si="34"/>
        <v>294.9525000000001</v>
      </c>
      <c r="AD309" s="6" t="e">
        <f>SUMIFS($AB$3:AB309,$B$3:B309,B309)</f>
        <v>#N/A</v>
      </c>
      <c r="AE309" s="6">
        <f t="shared" si="35"/>
        <v>3970.4607421531923</v>
      </c>
      <c r="AF309" s="6">
        <f t="shared" si="36"/>
        <v>3970.4607421531923</v>
      </c>
      <c r="AG309" s="6">
        <f>VLOOKUP(Table1[[#This Row],[PracticeCode]],$AP$3:$AS$345,4,FALSE)</f>
        <v>3970.4607421531923</v>
      </c>
      <c r="AH309" s="27">
        <f t="shared" si="37"/>
        <v>288520.14726313198</v>
      </c>
      <c r="AI309" s="6" t="e">
        <f t="shared" si="38"/>
        <v>#N/A</v>
      </c>
      <c r="AP309" s="2" t="s">
        <v>194</v>
      </c>
      <c r="AQ309" s="41">
        <v>5808.8176287454808</v>
      </c>
      <c r="AR309" s="41">
        <v>0</v>
      </c>
      <c r="AS309">
        <f t="shared" si="39"/>
        <v>5808.8176287454808</v>
      </c>
    </row>
    <row r="310" spans="1:45" x14ac:dyDescent="0.35">
      <c r="A310" t="str">
        <f t="shared" si="32"/>
        <v>Brentford Group PracticeBrentworthHounslowE85605Mar12</v>
      </c>
      <c r="B310" s="41" t="s">
        <v>44</v>
      </c>
      <c r="C310" s="41" t="s">
        <v>472</v>
      </c>
      <c r="D310" s="41" t="s">
        <v>16</v>
      </c>
      <c r="E310" s="41" t="s">
        <v>45</v>
      </c>
      <c r="F310" s="41" t="s">
        <v>45</v>
      </c>
      <c r="G310" s="41" t="s">
        <v>767</v>
      </c>
      <c r="H310" s="41">
        <v>12</v>
      </c>
      <c r="I310" s="41">
        <v>8823.2460936737607</v>
      </c>
      <c r="J310" s="41">
        <v>11017</v>
      </c>
      <c r="K310" s="41">
        <v>1590</v>
      </c>
      <c r="L310" s="41">
        <v>219.23830000000001</v>
      </c>
      <c r="M310" s="41">
        <v>31.641000000000002</v>
      </c>
      <c r="N310" s="41"/>
      <c r="O310" s="41"/>
      <c r="P310" s="41"/>
      <c r="Q310" s="41"/>
      <c r="R310" s="41">
        <v>9457</v>
      </c>
      <c r="S310" s="41">
        <v>169.28030000000001</v>
      </c>
      <c r="T310" s="41"/>
      <c r="U310" s="41"/>
      <c r="V310" s="41">
        <v>22064</v>
      </c>
      <c r="W310" s="41">
        <v>420.15960000000001</v>
      </c>
      <c r="X310" s="41"/>
      <c r="Y310" s="41"/>
      <c r="Z310" s="6">
        <f>0</f>
        <v>0</v>
      </c>
      <c r="AA310" s="6">
        <f t="shared" si="33"/>
        <v>420.15960000000001</v>
      </c>
      <c r="AB310" t="e">
        <f>IF(ISBLANK(Table1[[#This Row],[FY2425_Cost]])=TRUE,#N/A,Table1[[#This Row],[FY2425_Cost]])</f>
        <v>#N/A</v>
      </c>
      <c r="AC310" s="6" t="e">
        <f t="shared" si="34"/>
        <v>#N/A</v>
      </c>
      <c r="AD310" s="6" t="e">
        <f>SUMIFS($AB$3:AB310,$B$3:B310,B310)</f>
        <v>#N/A</v>
      </c>
      <c r="AE310" s="6">
        <f t="shared" si="35"/>
        <v>3970.4607421531923</v>
      </c>
      <c r="AF310" s="6">
        <f t="shared" si="36"/>
        <v>3970.4607421531923</v>
      </c>
      <c r="AG310" s="6">
        <f>VLOOKUP(Table1[[#This Row],[PracticeCode]],$AP$3:$AS$345,4,FALSE)</f>
        <v>3970.4607421531923</v>
      </c>
      <c r="AH310" s="27">
        <f t="shared" si="37"/>
        <v>288520.14726313198</v>
      </c>
      <c r="AI310" s="6" t="e">
        <f t="shared" si="38"/>
        <v>#N/A</v>
      </c>
      <c r="AP310" s="2" t="s">
        <v>215</v>
      </c>
      <c r="AQ310" s="41">
        <v>3971.2144924790459</v>
      </c>
      <c r="AR310" s="41">
        <v>0</v>
      </c>
      <c r="AS310">
        <f t="shared" si="39"/>
        <v>3971.2144924790459</v>
      </c>
    </row>
    <row r="311" spans="1:45" x14ac:dyDescent="0.35">
      <c r="A311" t="str">
        <f t="shared" si="32"/>
        <v>Brentford Group PracticeBrentworthHounslowE85605May2</v>
      </c>
      <c r="B311" s="41" t="s">
        <v>44</v>
      </c>
      <c r="C311" s="41" t="s">
        <v>472</v>
      </c>
      <c r="D311" s="41" t="s">
        <v>16</v>
      </c>
      <c r="E311" s="41" t="s">
        <v>45</v>
      </c>
      <c r="F311" s="41" t="s">
        <v>45</v>
      </c>
      <c r="G311" s="41" t="s">
        <v>757</v>
      </c>
      <c r="H311" s="41">
        <v>2</v>
      </c>
      <c r="I311" s="41">
        <v>8823.2460936737607</v>
      </c>
      <c r="J311" s="41">
        <v>4047</v>
      </c>
      <c r="K311" s="41">
        <v>11</v>
      </c>
      <c r="L311" s="41">
        <v>74.869500000000002</v>
      </c>
      <c r="M311" s="41">
        <v>0.20349999999999999</v>
      </c>
      <c r="N311" s="41">
        <v>8596</v>
      </c>
      <c r="O311" s="41">
        <v>1784</v>
      </c>
      <c r="P311" s="41">
        <v>171.06040000000002</v>
      </c>
      <c r="Q311" s="41">
        <v>35.501600000000003</v>
      </c>
      <c r="R311" s="41">
        <v>7870</v>
      </c>
      <c r="S311" s="41">
        <v>140.87299999999999</v>
      </c>
      <c r="T311" s="41">
        <v>7932</v>
      </c>
      <c r="U311" s="41">
        <v>174.50399999999999</v>
      </c>
      <c r="V311" s="41">
        <v>11928</v>
      </c>
      <c r="W311" s="41">
        <v>215.946</v>
      </c>
      <c r="X311" s="41">
        <v>18312</v>
      </c>
      <c r="Y311" s="41">
        <v>381.06600000000003</v>
      </c>
      <c r="Z311" s="6">
        <f>0</f>
        <v>0</v>
      </c>
      <c r="AA311" s="6">
        <f t="shared" si="33"/>
        <v>215.946</v>
      </c>
      <c r="AB311">
        <f>IF(ISBLANK(Table1[[#This Row],[FY2425_Cost]])=TRUE,#N/A,Table1[[#This Row],[FY2425_Cost]])</f>
        <v>381.06600000000003</v>
      </c>
      <c r="AC311" s="6">
        <f t="shared" si="34"/>
        <v>165.12000000000003</v>
      </c>
      <c r="AD311" s="6" t="e">
        <f>SUMIFS($AB$3:AB311,$B$3:B311,B311)</f>
        <v>#N/A</v>
      </c>
      <c r="AE311" s="6">
        <f t="shared" si="35"/>
        <v>3970.4607421531923</v>
      </c>
      <c r="AF311" s="6">
        <f t="shared" si="36"/>
        <v>3970.4607421531923</v>
      </c>
      <c r="AG311" s="6">
        <f>VLOOKUP(Table1[[#This Row],[PracticeCode]],$AP$3:$AS$345,4,FALSE)</f>
        <v>3970.4607421531923</v>
      </c>
      <c r="AH311" s="27">
        <f t="shared" si="37"/>
        <v>288520.14726313198</v>
      </c>
      <c r="AI311" s="6" t="e">
        <f t="shared" si="38"/>
        <v>#N/A</v>
      </c>
      <c r="AP311" s="2" t="s">
        <v>321</v>
      </c>
      <c r="AQ311" s="41">
        <v>938.09281333426202</v>
      </c>
      <c r="AR311" s="41">
        <v>0</v>
      </c>
      <c r="AS311">
        <f t="shared" si="39"/>
        <v>938.09281333426202</v>
      </c>
    </row>
    <row r="312" spans="1:45" x14ac:dyDescent="0.35">
      <c r="A312" t="str">
        <f t="shared" si="32"/>
        <v>Brentford Group PracticeBrentworthHounslowE85605Nov8</v>
      </c>
      <c r="B312" s="41" t="s">
        <v>44</v>
      </c>
      <c r="C312" s="41" t="s">
        <v>472</v>
      </c>
      <c r="D312" s="41" t="s">
        <v>16</v>
      </c>
      <c r="E312" s="41" t="s">
        <v>45</v>
      </c>
      <c r="F312" s="41" t="s">
        <v>45</v>
      </c>
      <c r="G312" s="41" t="s">
        <v>763</v>
      </c>
      <c r="H312" s="41">
        <v>8</v>
      </c>
      <c r="I312" s="41">
        <v>8823.2460936737607</v>
      </c>
      <c r="J312" s="41">
        <v>10640</v>
      </c>
      <c r="K312" s="41">
        <v>716</v>
      </c>
      <c r="L312" s="41">
        <v>211.73600000000002</v>
      </c>
      <c r="M312" s="41">
        <v>14.2484</v>
      </c>
      <c r="N312" s="41"/>
      <c r="O312" s="41"/>
      <c r="P312" s="41"/>
      <c r="Q312" s="41"/>
      <c r="R312" s="41">
        <v>13278</v>
      </c>
      <c r="S312" s="41">
        <v>237.67619999999999</v>
      </c>
      <c r="T312" s="41"/>
      <c r="U312" s="41"/>
      <c r="V312" s="41">
        <v>24634</v>
      </c>
      <c r="W312" s="41">
        <v>463.66060000000004</v>
      </c>
      <c r="X312" s="41"/>
      <c r="Y312" s="41"/>
      <c r="Z312" s="6">
        <f>0</f>
        <v>0</v>
      </c>
      <c r="AA312" s="6">
        <f t="shared" si="33"/>
        <v>463.66060000000004</v>
      </c>
      <c r="AB312" t="e">
        <f>IF(ISBLANK(Table1[[#This Row],[FY2425_Cost]])=TRUE,#N/A,Table1[[#This Row],[FY2425_Cost]])</f>
        <v>#N/A</v>
      </c>
      <c r="AC312" s="6" t="e">
        <f t="shared" si="34"/>
        <v>#N/A</v>
      </c>
      <c r="AD312" s="6" t="e">
        <f>SUMIFS($AB$3:AB312,$B$3:B312,B312)</f>
        <v>#N/A</v>
      </c>
      <c r="AE312" s="6">
        <f t="shared" si="35"/>
        <v>3970.4607421531923</v>
      </c>
      <c r="AF312" s="6">
        <f t="shared" si="36"/>
        <v>3970.4607421531923</v>
      </c>
      <c r="AG312" s="6">
        <f>VLOOKUP(Table1[[#This Row],[PracticeCode]],$AP$3:$AS$345,4,FALSE)</f>
        <v>3970.4607421531923</v>
      </c>
      <c r="AH312" s="27">
        <f t="shared" si="37"/>
        <v>288520.14726313198</v>
      </c>
      <c r="AI312" s="6" t="e">
        <f t="shared" si="38"/>
        <v>#N/A</v>
      </c>
      <c r="AP312" s="2" t="s">
        <v>409</v>
      </c>
      <c r="AQ312" s="41">
        <v>1888.2782374695166</v>
      </c>
      <c r="AR312" s="41">
        <v>0</v>
      </c>
      <c r="AS312">
        <f t="shared" si="39"/>
        <v>1888.2782374695166</v>
      </c>
    </row>
    <row r="313" spans="1:45" x14ac:dyDescent="0.35">
      <c r="A313" t="str">
        <f t="shared" si="32"/>
        <v>Brentford Group PracticeBrentworthHounslowE85605Oct7</v>
      </c>
      <c r="B313" s="41" t="s">
        <v>44</v>
      </c>
      <c r="C313" s="41" t="s">
        <v>472</v>
      </c>
      <c r="D313" s="41" t="s">
        <v>16</v>
      </c>
      <c r="E313" s="41" t="s">
        <v>45</v>
      </c>
      <c r="F313" s="41" t="s">
        <v>45</v>
      </c>
      <c r="G313" s="41" t="s">
        <v>762</v>
      </c>
      <c r="H313" s="41">
        <v>7</v>
      </c>
      <c r="I313" s="41">
        <v>8823.2460936737607</v>
      </c>
      <c r="J313" s="41">
        <v>9509</v>
      </c>
      <c r="K313" s="41">
        <v>2070</v>
      </c>
      <c r="L313" s="41">
        <v>189.22910000000002</v>
      </c>
      <c r="M313" s="41">
        <v>41.193000000000005</v>
      </c>
      <c r="N313" s="41">
        <v>0</v>
      </c>
      <c r="O313" s="41">
        <v>2536</v>
      </c>
      <c r="P313" s="41">
        <v>0</v>
      </c>
      <c r="Q313" s="41">
        <v>57.059999999999995</v>
      </c>
      <c r="R313" s="41">
        <v>17042</v>
      </c>
      <c r="S313" s="41">
        <v>305.05180000000001</v>
      </c>
      <c r="T313" s="41">
        <v>9689</v>
      </c>
      <c r="U313" s="41">
        <v>213.15799999999999</v>
      </c>
      <c r="V313" s="41">
        <v>28621</v>
      </c>
      <c r="W313" s="41">
        <v>535.47390000000007</v>
      </c>
      <c r="X313" s="41">
        <v>12225</v>
      </c>
      <c r="Y313" s="41">
        <v>270.21799999999996</v>
      </c>
      <c r="Z313" s="6">
        <f>0</f>
        <v>0</v>
      </c>
      <c r="AA313" s="6">
        <f t="shared" si="33"/>
        <v>535.47390000000007</v>
      </c>
      <c r="AB313">
        <f>IF(ISBLANK(Table1[[#This Row],[FY2425_Cost]])=TRUE,#N/A,Table1[[#This Row],[FY2425_Cost]])</f>
        <v>270.21799999999996</v>
      </c>
      <c r="AC313" s="6">
        <f t="shared" si="34"/>
        <v>-265.25590000000011</v>
      </c>
      <c r="AD313" s="6" t="e">
        <f>SUMIFS($AB$3:AB313,$B$3:B313,B313)</f>
        <v>#N/A</v>
      </c>
      <c r="AE313" s="6">
        <f t="shared" si="35"/>
        <v>3970.4607421531923</v>
      </c>
      <c r="AF313" s="6">
        <f t="shared" si="36"/>
        <v>3970.4607421531923</v>
      </c>
      <c r="AG313" s="6">
        <f>VLOOKUP(Table1[[#This Row],[PracticeCode]],$AP$3:$AS$345,4,FALSE)</f>
        <v>3970.4607421531923</v>
      </c>
      <c r="AH313" s="27">
        <f t="shared" si="37"/>
        <v>288520.14726313198</v>
      </c>
      <c r="AI313" s="6" t="e">
        <f t="shared" si="38"/>
        <v>#N/A</v>
      </c>
      <c r="AP313" s="2" t="s">
        <v>331</v>
      </c>
      <c r="AQ313" s="41">
        <v>1501.4955223161676</v>
      </c>
      <c r="AR313" s="41">
        <v>0</v>
      </c>
      <c r="AS313">
        <f t="shared" si="39"/>
        <v>1501.4955223161676</v>
      </c>
    </row>
    <row r="314" spans="1:45" x14ac:dyDescent="0.35">
      <c r="A314" t="str">
        <f t="shared" si="32"/>
        <v>Brentford Group PracticeBrentworthHounslowE85605Sep6</v>
      </c>
      <c r="B314" s="41" t="s">
        <v>44</v>
      </c>
      <c r="C314" s="41" t="s">
        <v>472</v>
      </c>
      <c r="D314" s="41" t="s">
        <v>16</v>
      </c>
      <c r="E314" s="41" t="s">
        <v>45</v>
      </c>
      <c r="F314" s="41" t="s">
        <v>45</v>
      </c>
      <c r="G314" s="41" t="s">
        <v>761</v>
      </c>
      <c r="H314" s="41">
        <v>6</v>
      </c>
      <c r="I314" s="41">
        <v>8823.2460936737607</v>
      </c>
      <c r="J314" s="41">
        <v>9021</v>
      </c>
      <c r="K314" s="41">
        <v>544</v>
      </c>
      <c r="L314" s="41">
        <v>179.5179</v>
      </c>
      <c r="M314" s="41">
        <v>10.825600000000001</v>
      </c>
      <c r="N314" s="41">
        <v>7546</v>
      </c>
      <c r="O314" s="41">
        <v>3809</v>
      </c>
      <c r="P314" s="41">
        <v>169.785</v>
      </c>
      <c r="Q314" s="41">
        <v>85.702500000000001</v>
      </c>
      <c r="R314" s="41">
        <v>18859</v>
      </c>
      <c r="S314" s="41">
        <v>337.5761</v>
      </c>
      <c r="T314" s="41">
        <v>8323</v>
      </c>
      <c r="U314" s="41">
        <v>183.10599999999999</v>
      </c>
      <c r="V314" s="41">
        <v>28424</v>
      </c>
      <c r="W314" s="41">
        <v>527.91959999999995</v>
      </c>
      <c r="X314" s="41">
        <v>19678</v>
      </c>
      <c r="Y314" s="41">
        <v>438.59350000000001</v>
      </c>
      <c r="Z314" s="6">
        <f>0</f>
        <v>0</v>
      </c>
      <c r="AA314" s="6">
        <f t="shared" si="33"/>
        <v>527.91959999999995</v>
      </c>
      <c r="AB314">
        <f>IF(ISBLANK(Table1[[#This Row],[FY2425_Cost]])=TRUE,#N/A,Table1[[#This Row],[FY2425_Cost]])</f>
        <v>438.59350000000001</v>
      </c>
      <c r="AC314" s="6">
        <f t="shared" si="34"/>
        <v>-89.32609999999994</v>
      </c>
      <c r="AD314" s="6" t="e">
        <f>SUMIFS($AB$3:AB314,$B$3:B314,B314)</f>
        <v>#N/A</v>
      </c>
      <c r="AE314" s="6">
        <f t="shared" si="35"/>
        <v>3970.4607421531923</v>
      </c>
      <c r="AF314" s="6">
        <f t="shared" si="36"/>
        <v>3970.4607421531923</v>
      </c>
      <c r="AG314" s="6">
        <f>VLOOKUP(Table1[[#This Row],[PracticeCode]],$AP$3:$AS$345,4,FALSE)</f>
        <v>3970.4607421531923</v>
      </c>
      <c r="AH314" s="27">
        <f t="shared" si="37"/>
        <v>288520.14726313198</v>
      </c>
      <c r="AI314" s="6" t="e">
        <f t="shared" si="38"/>
        <v>#N/A</v>
      </c>
      <c r="AP314" s="2" t="s">
        <v>59</v>
      </c>
      <c r="AQ314" s="41">
        <v>3714.8767013631373</v>
      </c>
      <c r="AR314" s="41">
        <v>0</v>
      </c>
      <c r="AS314">
        <f t="shared" si="39"/>
        <v>3714.8767013631373</v>
      </c>
    </row>
    <row r="315" spans="1:45" x14ac:dyDescent="0.35">
      <c r="A315" t="str">
        <f t="shared" si="32"/>
        <v>BROADMEAD SURGERY (THE CHURCH ROAD SURGERY)NortholtEalingE85715Apr1</v>
      </c>
      <c r="B315" s="41" t="s">
        <v>543</v>
      </c>
      <c r="C315" s="41" t="s">
        <v>532</v>
      </c>
      <c r="D315" s="41" t="s">
        <v>12</v>
      </c>
      <c r="E315" s="41" t="s">
        <v>46</v>
      </c>
      <c r="F315" s="41" t="s">
        <v>46</v>
      </c>
      <c r="G315" s="41" t="s">
        <v>756</v>
      </c>
      <c r="H315" s="41">
        <v>1</v>
      </c>
      <c r="I315" s="41">
        <v>7339.7230507295999</v>
      </c>
      <c r="J315" s="41">
        <v>2453</v>
      </c>
      <c r="K315" s="41">
        <v>0</v>
      </c>
      <c r="L315" s="41">
        <v>45.380499999999998</v>
      </c>
      <c r="M315" s="41">
        <v>0</v>
      </c>
      <c r="N315" s="41">
        <v>3452</v>
      </c>
      <c r="O315" s="41">
        <v>0</v>
      </c>
      <c r="P315" s="41">
        <v>68.694800000000001</v>
      </c>
      <c r="Q315" s="41">
        <v>0</v>
      </c>
      <c r="R315" s="41">
        <v>6713</v>
      </c>
      <c r="S315" s="41">
        <v>120.1627</v>
      </c>
      <c r="T315" s="41">
        <v>8222</v>
      </c>
      <c r="U315" s="41">
        <v>180.88399999999999</v>
      </c>
      <c r="V315" s="41">
        <v>9166</v>
      </c>
      <c r="W315" s="41">
        <v>165.54320000000001</v>
      </c>
      <c r="X315" s="41">
        <v>11674</v>
      </c>
      <c r="Y315" s="41">
        <v>249.5788</v>
      </c>
      <c r="Z315" s="6">
        <f>0</f>
        <v>0</v>
      </c>
      <c r="AA315" s="6">
        <f t="shared" si="33"/>
        <v>165.54320000000001</v>
      </c>
      <c r="AB315">
        <f>IF(ISBLANK(Table1[[#This Row],[FY2425_Cost]])=TRUE,#N/A,Table1[[#This Row],[FY2425_Cost]])</f>
        <v>249.5788</v>
      </c>
      <c r="AC315" s="6">
        <f t="shared" si="34"/>
        <v>84.035599999999988</v>
      </c>
      <c r="AD315" s="6">
        <f>SUMIFS($AB$3:AB315,$B$3:B315,B315)</f>
        <v>249.5788</v>
      </c>
      <c r="AE315" s="6">
        <f t="shared" si="35"/>
        <v>3302.87537282832</v>
      </c>
      <c r="AF315" s="6">
        <f t="shared" si="36"/>
        <v>3302.87537282832</v>
      </c>
      <c r="AG315" s="6">
        <f>VLOOKUP(Table1[[#This Row],[PracticeCode]],$AP$3:$AS$345,4,FALSE)</f>
        <v>3302.87537282832</v>
      </c>
      <c r="AH315" s="27">
        <f t="shared" si="37"/>
        <v>240008.94375885793</v>
      </c>
      <c r="AI315" s="6">
        <f t="shared" si="38"/>
        <v>0</v>
      </c>
      <c r="AP315" s="2" t="s">
        <v>48</v>
      </c>
      <c r="AQ315" s="41">
        <v>1770.9769939519981</v>
      </c>
      <c r="AR315" s="41">
        <v>0</v>
      </c>
      <c r="AS315">
        <f t="shared" si="39"/>
        <v>1770.9769939519981</v>
      </c>
    </row>
    <row r="316" spans="1:45" x14ac:dyDescent="0.35">
      <c r="A316" t="str">
        <f t="shared" si="32"/>
        <v>BROADMEAD SURGERY (THE CHURCH ROAD SURGERY)NortholtEalingE85715Aug5</v>
      </c>
      <c r="B316" s="41" t="s">
        <v>543</v>
      </c>
      <c r="C316" s="41" t="s">
        <v>532</v>
      </c>
      <c r="D316" s="41" t="s">
        <v>12</v>
      </c>
      <c r="E316" s="41" t="s">
        <v>46</v>
      </c>
      <c r="F316" s="41" t="s">
        <v>46</v>
      </c>
      <c r="G316" s="41" t="s">
        <v>760</v>
      </c>
      <c r="H316" s="41">
        <v>5</v>
      </c>
      <c r="I316" s="41">
        <v>7339.7230507295999</v>
      </c>
      <c r="J316" s="41">
        <v>2009</v>
      </c>
      <c r="K316" s="41">
        <v>0</v>
      </c>
      <c r="L316" s="41">
        <v>37.166499999999999</v>
      </c>
      <c r="M316" s="41">
        <v>0</v>
      </c>
      <c r="N316" s="41">
        <v>1218</v>
      </c>
      <c r="O316" s="41">
        <v>0</v>
      </c>
      <c r="P316" s="41">
        <v>24.238200000000003</v>
      </c>
      <c r="Q316" s="41">
        <v>0</v>
      </c>
      <c r="R316" s="41">
        <v>21979</v>
      </c>
      <c r="S316" s="41">
        <v>393.42410000000001</v>
      </c>
      <c r="T316" s="41">
        <v>12227</v>
      </c>
      <c r="U316" s="41">
        <v>268.99400000000003</v>
      </c>
      <c r="V316" s="41">
        <v>23988</v>
      </c>
      <c r="W316" s="41">
        <v>430.59059999999999</v>
      </c>
      <c r="X316" s="41">
        <v>13445</v>
      </c>
      <c r="Y316" s="41">
        <v>293.23220000000003</v>
      </c>
      <c r="Z316" s="6">
        <f>0</f>
        <v>0</v>
      </c>
      <c r="AA316" s="6">
        <f t="shared" si="33"/>
        <v>430.59059999999999</v>
      </c>
      <c r="AB316">
        <f>IF(ISBLANK(Table1[[#This Row],[FY2425_Cost]])=TRUE,#N/A,Table1[[#This Row],[FY2425_Cost]])</f>
        <v>293.23220000000003</v>
      </c>
      <c r="AC316" s="6">
        <f t="shared" si="34"/>
        <v>-137.35839999999996</v>
      </c>
      <c r="AD316" s="6">
        <f>SUMIFS($AB$3:AB316,$B$3:B316,B316)</f>
        <v>542.81100000000004</v>
      </c>
      <c r="AE316" s="6">
        <f t="shared" si="35"/>
        <v>3302.87537282832</v>
      </c>
      <c r="AF316" s="6">
        <f t="shared" si="36"/>
        <v>3302.87537282832</v>
      </c>
      <c r="AG316" s="6">
        <f>VLOOKUP(Table1[[#This Row],[PracticeCode]],$AP$3:$AS$345,4,FALSE)</f>
        <v>3302.87537282832</v>
      </c>
      <c r="AH316" s="27">
        <f t="shared" si="37"/>
        <v>240008.94375885793</v>
      </c>
      <c r="AI316" s="6">
        <f t="shared" si="38"/>
        <v>0</v>
      </c>
      <c r="AP316" s="2" t="s">
        <v>98</v>
      </c>
      <c r="AQ316" s="41">
        <v>1854.0910556331166</v>
      </c>
      <c r="AR316" s="41">
        <v>0</v>
      </c>
      <c r="AS316">
        <f t="shared" si="39"/>
        <v>1854.0910556331166</v>
      </c>
    </row>
    <row r="317" spans="1:45" x14ac:dyDescent="0.35">
      <c r="A317" t="str">
        <f t="shared" si="32"/>
        <v>BROADMEAD SURGERY (THE CHURCH ROAD SURGERY)NortholtEalingE85715Dec9</v>
      </c>
      <c r="B317" s="41" t="s">
        <v>543</v>
      </c>
      <c r="C317" s="41" t="s">
        <v>532</v>
      </c>
      <c r="D317" s="41" t="s">
        <v>12</v>
      </c>
      <c r="E317" s="41" t="s">
        <v>46</v>
      </c>
      <c r="F317" s="41" t="s">
        <v>46</v>
      </c>
      <c r="G317" s="41" t="s">
        <v>764</v>
      </c>
      <c r="H317" s="41">
        <v>9</v>
      </c>
      <c r="I317" s="41">
        <v>7339.7230507295999</v>
      </c>
      <c r="J317" s="41">
        <v>3931</v>
      </c>
      <c r="K317" s="41">
        <v>4</v>
      </c>
      <c r="L317" s="41">
        <v>78.226900000000001</v>
      </c>
      <c r="M317" s="41">
        <v>7.9600000000000004E-2</v>
      </c>
      <c r="N317" s="41"/>
      <c r="O317" s="41"/>
      <c r="P317" s="41"/>
      <c r="Q317" s="41"/>
      <c r="R317" s="41">
        <v>10994</v>
      </c>
      <c r="S317" s="41">
        <v>196.79259999999999</v>
      </c>
      <c r="T317" s="41"/>
      <c r="U317" s="41"/>
      <c r="V317" s="41">
        <v>14929</v>
      </c>
      <c r="W317" s="41">
        <v>275.09910000000002</v>
      </c>
      <c r="X317" s="41"/>
      <c r="Y317" s="41"/>
      <c r="Z317" s="6">
        <f>0</f>
        <v>0</v>
      </c>
      <c r="AA317" s="6">
        <f t="shared" si="33"/>
        <v>275.09910000000002</v>
      </c>
      <c r="AB317" t="e">
        <f>IF(ISBLANK(Table1[[#This Row],[FY2425_Cost]])=TRUE,#N/A,Table1[[#This Row],[FY2425_Cost]])</f>
        <v>#N/A</v>
      </c>
      <c r="AC317" s="6" t="e">
        <f t="shared" si="34"/>
        <v>#N/A</v>
      </c>
      <c r="AD317" s="6" t="e">
        <f>SUMIFS($AB$3:AB317,$B$3:B317,B317)</f>
        <v>#N/A</v>
      </c>
      <c r="AE317" s="6">
        <f t="shared" si="35"/>
        <v>3302.87537282832</v>
      </c>
      <c r="AF317" s="6">
        <f t="shared" si="36"/>
        <v>3302.87537282832</v>
      </c>
      <c r="AG317" s="6">
        <f>VLOOKUP(Table1[[#This Row],[PracticeCode]],$AP$3:$AS$345,4,FALSE)</f>
        <v>3302.87537282832</v>
      </c>
      <c r="AH317" s="27">
        <f t="shared" si="37"/>
        <v>240008.94375885793</v>
      </c>
      <c r="AI317" s="6" t="e">
        <f t="shared" si="38"/>
        <v>#N/A</v>
      </c>
      <c r="AP317" s="2" t="s">
        <v>282</v>
      </c>
      <c r="AQ317" s="41">
        <v>1071.0451571448689</v>
      </c>
      <c r="AR317" s="41">
        <v>0</v>
      </c>
      <c r="AS317">
        <f t="shared" si="39"/>
        <v>1071.0451571448689</v>
      </c>
    </row>
    <row r="318" spans="1:45" x14ac:dyDescent="0.35">
      <c r="A318" t="str">
        <f t="shared" si="32"/>
        <v>BROADMEAD SURGERY (THE CHURCH ROAD SURGERY)NortholtEalingE85715Feb11</v>
      </c>
      <c r="B318" s="41" t="s">
        <v>543</v>
      </c>
      <c r="C318" s="41" t="s">
        <v>532</v>
      </c>
      <c r="D318" s="41" t="s">
        <v>12</v>
      </c>
      <c r="E318" s="41" t="s">
        <v>46</v>
      </c>
      <c r="F318" s="41" t="s">
        <v>46</v>
      </c>
      <c r="G318" s="41" t="s">
        <v>766</v>
      </c>
      <c r="H318" s="41">
        <v>11</v>
      </c>
      <c r="I318" s="41">
        <v>7339.7230507295999</v>
      </c>
      <c r="J318" s="41">
        <v>5974</v>
      </c>
      <c r="K318" s="41">
        <v>55</v>
      </c>
      <c r="L318" s="41">
        <v>118.88260000000001</v>
      </c>
      <c r="M318" s="41">
        <v>1.0945</v>
      </c>
      <c r="N318" s="41"/>
      <c r="O318" s="41"/>
      <c r="P318" s="41"/>
      <c r="Q318" s="41"/>
      <c r="R318" s="41">
        <v>14410</v>
      </c>
      <c r="S318" s="41">
        <v>257.93900000000002</v>
      </c>
      <c r="T318" s="41"/>
      <c r="U318" s="41"/>
      <c r="V318" s="41">
        <v>20439</v>
      </c>
      <c r="W318" s="41">
        <v>377.91610000000003</v>
      </c>
      <c r="X318" s="41"/>
      <c r="Y318" s="41"/>
      <c r="Z318" s="6">
        <f>0</f>
        <v>0</v>
      </c>
      <c r="AA318" s="6">
        <f t="shared" si="33"/>
        <v>377.91610000000003</v>
      </c>
      <c r="AB318" t="e">
        <f>IF(ISBLANK(Table1[[#This Row],[FY2425_Cost]])=TRUE,#N/A,Table1[[#This Row],[FY2425_Cost]])</f>
        <v>#N/A</v>
      </c>
      <c r="AC318" s="6" t="e">
        <f t="shared" si="34"/>
        <v>#N/A</v>
      </c>
      <c r="AD318" s="6" t="e">
        <f>SUMIFS($AB$3:AB318,$B$3:B318,B318)</f>
        <v>#N/A</v>
      </c>
      <c r="AE318" s="6">
        <f t="shared" si="35"/>
        <v>3302.87537282832</v>
      </c>
      <c r="AF318" s="6">
        <f t="shared" si="36"/>
        <v>3302.87537282832</v>
      </c>
      <c r="AG318" s="6">
        <f>VLOOKUP(Table1[[#This Row],[PracticeCode]],$AP$3:$AS$345,4,FALSE)</f>
        <v>3302.87537282832</v>
      </c>
      <c r="AH318" s="27">
        <f t="shared" si="37"/>
        <v>240008.94375885793</v>
      </c>
      <c r="AI318" s="6" t="e">
        <f t="shared" si="38"/>
        <v>#N/A</v>
      </c>
      <c r="AP318" s="2" t="s">
        <v>34</v>
      </c>
      <c r="AQ318" s="41">
        <v>4944.1134735003607</v>
      </c>
      <c r="AR318" s="41">
        <v>0</v>
      </c>
      <c r="AS318">
        <f t="shared" si="39"/>
        <v>4944.1134735003607</v>
      </c>
    </row>
    <row r="319" spans="1:45" x14ac:dyDescent="0.35">
      <c r="A319" t="str">
        <f t="shared" si="32"/>
        <v>BROADMEAD SURGERY (THE CHURCH ROAD SURGERY)NortholtEalingE85715Jan10</v>
      </c>
      <c r="B319" s="41" t="s">
        <v>543</v>
      </c>
      <c r="C319" s="41" t="s">
        <v>532</v>
      </c>
      <c r="D319" s="41" t="s">
        <v>12</v>
      </c>
      <c r="E319" s="41" t="s">
        <v>46</v>
      </c>
      <c r="F319" s="41" t="s">
        <v>46</v>
      </c>
      <c r="G319" s="41" t="s">
        <v>765</v>
      </c>
      <c r="H319" s="41">
        <v>10</v>
      </c>
      <c r="I319" s="41">
        <v>7339.7230507295999</v>
      </c>
      <c r="J319" s="41">
        <v>3202</v>
      </c>
      <c r="K319" s="41">
        <v>21</v>
      </c>
      <c r="L319" s="41">
        <v>63.719800000000006</v>
      </c>
      <c r="M319" s="41">
        <v>0.41790000000000005</v>
      </c>
      <c r="N319" s="41"/>
      <c r="O319" s="41"/>
      <c r="P319" s="41"/>
      <c r="Q319" s="41"/>
      <c r="R319" s="41">
        <v>17901</v>
      </c>
      <c r="S319" s="41">
        <v>320.42790000000002</v>
      </c>
      <c r="T319" s="41"/>
      <c r="U319" s="41"/>
      <c r="V319" s="41">
        <v>21124</v>
      </c>
      <c r="W319" s="41">
        <v>384.56560000000002</v>
      </c>
      <c r="X319" s="41"/>
      <c r="Y319" s="41"/>
      <c r="Z319" s="6">
        <f>0</f>
        <v>0</v>
      </c>
      <c r="AA319" s="6">
        <f t="shared" si="33"/>
        <v>384.56560000000002</v>
      </c>
      <c r="AB319" t="e">
        <f>IF(ISBLANK(Table1[[#This Row],[FY2425_Cost]])=TRUE,#N/A,Table1[[#This Row],[FY2425_Cost]])</f>
        <v>#N/A</v>
      </c>
      <c r="AC319" s="6" t="e">
        <f t="shared" si="34"/>
        <v>#N/A</v>
      </c>
      <c r="AD319" s="6" t="e">
        <f>SUMIFS($AB$3:AB319,$B$3:B319,B319)</f>
        <v>#N/A</v>
      </c>
      <c r="AE319" s="6">
        <f t="shared" si="35"/>
        <v>3302.87537282832</v>
      </c>
      <c r="AF319" s="6">
        <f t="shared" si="36"/>
        <v>3302.87537282832</v>
      </c>
      <c r="AG319" s="6">
        <f>VLOOKUP(Table1[[#This Row],[PracticeCode]],$AP$3:$AS$345,4,FALSE)</f>
        <v>3302.87537282832</v>
      </c>
      <c r="AH319" s="27">
        <f t="shared" si="37"/>
        <v>240008.94375885793</v>
      </c>
      <c r="AI319" s="6" t="e">
        <f t="shared" si="38"/>
        <v>#N/A</v>
      </c>
      <c r="AP319" s="2" t="s">
        <v>393</v>
      </c>
      <c r="AQ319" s="41">
        <v>2555.9474322059682</v>
      </c>
      <c r="AR319" s="41">
        <v>0</v>
      </c>
      <c r="AS319">
        <f t="shared" si="39"/>
        <v>2555.9474322059682</v>
      </c>
    </row>
    <row r="320" spans="1:45" x14ac:dyDescent="0.35">
      <c r="A320" t="str">
        <f t="shared" si="32"/>
        <v>BROADMEAD SURGERY (THE CHURCH ROAD SURGERY)NortholtEalingE85715Jul4</v>
      </c>
      <c r="B320" s="41" t="s">
        <v>543</v>
      </c>
      <c r="C320" s="41" t="s">
        <v>532</v>
      </c>
      <c r="D320" s="41" t="s">
        <v>12</v>
      </c>
      <c r="E320" s="41" t="s">
        <v>46</v>
      </c>
      <c r="F320" s="41" t="s">
        <v>46</v>
      </c>
      <c r="G320" s="41" t="s">
        <v>759</v>
      </c>
      <c r="H320" s="41">
        <v>4</v>
      </c>
      <c r="I320" s="41">
        <v>7339.7230507295999</v>
      </c>
      <c r="J320" s="41">
        <v>2298</v>
      </c>
      <c r="K320" s="41">
        <v>0</v>
      </c>
      <c r="L320" s="41">
        <v>42.512999999999998</v>
      </c>
      <c r="M320" s="41">
        <v>0</v>
      </c>
      <c r="N320" s="41">
        <v>1534</v>
      </c>
      <c r="O320" s="41">
        <v>0</v>
      </c>
      <c r="P320" s="41">
        <v>30.526600000000002</v>
      </c>
      <c r="Q320" s="41">
        <v>0</v>
      </c>
      <c r="R320" s="41">
        <v>7732</v>
      </c>
      <c r="S320" s="41">
        <v>138.40280000000001</v>
      </c>
      <c r="T320" s="41">
        <v>13149</v>
      </c>
      <c r="U320" s="41">
        <v>289.27800000000002</v>
      </c>
      <c r="V320" s="41">
        <v>10030</v>
      </c>
      <c r="W320" s="41">
        <v>180.91580000000002</v>
      </c>
      <c r="X320" s="41">
        <v>14683</v>
      </c>
      <c r="Y320" s="41">
        <v>319.80460000000005</v>
      </c>
      <c r="Z320" s="6">
        <f>0</f>
        <v>0</v>
      </c>
      <c r="AA320" s="6">
        <f t="shared" si="33"/>
        <v>180.91580000000002</v>
      </c>
      <c r="AB320">
        <f>IF(ISBLANK(Table1[[#This Row],[FY2425_Cost]])=TRUE,#N/A,Table1[[#This Row],[FY2425_Cost]])</f>
        <v>319.80460000000005</v>
      </c>
      <c r="AC320" s="6">
        <f t="shared" si="34"/>
        <v>138.88880000000003</v>
      </c>
      <c r="AD320" s="6" t="e">
        <f>SUMIFS($AB$3:AB320,$B$3:B320,B320)</f>
        <v>#N/A</v>
      </c>
      <c r="AE320" s="6">
        <f t="shared" si="35"/>
        <v>3302.87537282832</v>
      </c>
      <c r="AF320" s="6">
        <f t="shared" si="36"/>
        <v>3302.87537282832</v>
      </c>
      <c r="AG320" s="6">
        <f>VLOOKUP(Table1[[#This Row],[PracticeCode]],$AP$3:$AS$345,4,FALSE)</f>
        <v>3302.87537282832</v>
      </c>
      <c r="AH320" s="27">
        <f t="shared" si="37"/>
        <v>240008.94375885793</v>
      </c>
      <c r="AI320" s="6" t="e">
        <f t="shared" si="38"/>
        <v>#N/A</v>
      </c>
      <c r="AP320" s="2" t="s">
        <v>253</v>
      </c>
      <c r="AQ320" s="41">
        <v>1582.4083673793825</v>
      </c>
      <c r="AR320" s="41">
        <v>0</v>
      </c>
      <c r="AS320">
        <f t="shared" si="39"/>
        <v>1582.4083673793825</v>
      </c>
    </row>
    <row r="321" spans="1:45" x14ac:dyDescent="0.35">
      <c r="A321" t="str">
        <f t="shared" si="32"/>
        <v>BROADMEAD SURGERY (THE CHURCH ROAD SURGERY)NortholtEalingE85715Jun3</v>
      </c>
      <c r="B321" s="41" t="s">
        <v>543</v>
      </c>
      <c r="C321" s="41" t="s">
        <v>532</v>
      </c>
      <c r="D321" s="41" t="s">
        <v>12</v>
      </c>
      <c r="E321" s="41" t="s">
        <v>46</v>
      </c>
      <c r="F321" s="41" t="s">
        <v>46</v>
      </c>
      <c r="G321" s="41" t="s">
        <v>758</v>
      </c>
      <c r="H321" s="41">
        <v>3</v>
      </c>
      <c r="I321" s="41">
        <v>7339.7230507295999</v>
      </c>
      <c r="J321" s="41">
        <v>2321</v>
      </c>
      <c r="K321" s="41">
        <v>0</v>
      </c>
      <c r="L321" s="41">
        <v>42.938499999999998</v>
      </c>
      <c r="M321" s="41">
        <v>0</v>
      </c>
      <c r="N321" s="41">
        <v>2425</v>
      </c>
      <c r="O321" s="41">
        <v>4</v>
      </c>
      <c r="P321" s="41">
        <v>48.2575</v>
      </c>
      <c r="Q321" s="41">
        <v>7.9600000000000004E-2</v>
      </c>
      <c r="R321" s="41">
        <v>7788</v>
      </c>
      <c r="S321" s="41">
        <v>139.40520000000001</v>
      </c>
      <c r="T321" s="41">
        <v>10013</v>
      </c>
      <c r="U321" s="41">
        <v>220.286</v>
      </c>
      <c r="V321" s="41">
        <v>10109</v>
      </c>
      <c r="W321" s="41">
        <v>182.34370000000001</v>
      </c>
      <c r="X321" s="41">
        <v>12442</v>
      </c>
      <c r="Y321" s="41">
        <v>268.62310000000002</v>
      </c>
      <c r="Z321" s="6">
        <f>0</f>
        <v>0</v>
      </c>
      <c r="AA321" s="6">
        <f t="shared" si="33"/>
        <v>182.34370000000001</v>
      </c>
      <c r="AB321">
        <f>IF(ISBLANK(Table1[[#This Row],[FY2425_Cost]])=TRUE,#N/A,Table1[[#This Row],[FY2425_Cost]])</f>
        <v>268.62310000000002</v>
      </c>
      <c r="AC321" s="6">
        <f t="shared" si="34"/>
        <v>86.27940000000001</v>
      </c>
      <c r="AD321" s="6" t="e">
        <f>SUMIFS($AB$3:AB321,$B$3:B321,B321)</f>
        <v>#N/A</v>
      </c>
      <c r="AE321" s="6">
        <f t="shared" si="35"/>
        <v>3302.87537282832</v>
      </c>
      <c r="AF321" s="6">
        <f t="shared" si="36"/>
        <v>3302.87537282832</v>
      </c>
      <c r="AG321" s="6">
        <f>VLOOKUP(Table1[[#This Row],[PracticeCode]],$AP$3:$AS$345,4,FALSE)</f>
        <v>3302.87537282832</v>
      </c>
      <c r="AH321" s="27">
        <f t="shared" si="37"/>
        <v>240008.94375885793</v>
      </c>
      <c r="AI321" s="6" t="e">
        <f t="shared" si="38"/>
        <v>#N/A</v>
      </c>
      <c r="AP321" s="2" t="s">
        <v>136</v>
      </c>
      <c r="AQ321" s="41">
        <v>1682.26993394073</v>
      </c>
      <c r="AR321" s="41">
        <v>0</v>
      </c>
      <c r="AS321">
        <f t="shared" si="39"/>
        <v>1682.26993394073</v>
      </c>
    </row>
    <row r="322" spans="1:45" x14ac:dyDescent="0.35">
      <c r="A322" t="str">
        <f t="shared" si="32"/>
        <v>BROADMEAD SURGERY (THE CHURCH ROAD SURGERY)NortholtEalingE85715Mar12</v>
      </c>
      <c r="B322" s="41" t="s">
        <v>543</v>
      </c>
      <c r="C322" s="41" t="s">
        <v>532</v>
      </c>
      <c r="D322" s="41" t="s">
        <v>12</v>
      </c>
      <c r="E322" s="41" t="s">
        <v>46</v>
      </c>
      <c r="F322" s="41" t="s">
        <v>46</v>
      </c>
      <c r="G322" s="41" t="s">
        <v>767</v>
      </c>
      <c r="H322" s="41">
        <v>12</v>
      </c>
      <c r="I322" s="41">
        <v>7339.7230507295999</v>
      </c>
      <c r="J322" s="41">
        <v>5400</v>
      </c>
      <c r="K322" s="41">
        <v>0</v>
      </c>
      <c r="L322" s="41">
        <v>107.46000000000001</v>
      </c>
      <c r="M322" s="41">
        <v>0</v>
      </c>
      <c r="N322" s="41"/>
      <c r="O322" s="41"/>
      <c r="P322" s="41"/>
      <c r="Q322" s="41"/>
      <c r="R322" s="41">
        <v>11848</v>
      </c>
      <c r="S322" s="41">
        <v>212.07919999999999</v>
      </c>
      <c r="T322" s="41"/>
      <c r="U322" s="41"/>
      <c r="V322" s="41">
        <v>17248</v>
      </c>
      <c r="W322" s="41">
        <v>319.53919999999999</v>
      </c>
      <c r="X322" s="41"/>
      <c r="Y322" s="41"/>
      <c r="Z322" s="6">
        <f>0</f>
        <v>0</v>
      </c>
      <c r="AA322" s="6">
        <f t="shared" si="33"/>
        <v>319.53919999999999</v>
      </c>
      <c r="AB322" t="e">
        <f>IF(ISBLANK(Table1[[#This Row],[FY2425_Cost]])=TRUE,#N/A,Table1[[#This Row],[FY2425_Cost]])</f>
        <v>#N/A</v>
      </c>
      <c r="AC322" s="6" t="e">
        <f t="shared" si="34"/>
        <v>#N/A</v>
      </c>
      <c r="AD322" s="6" t="e">
        <f>SUMIFS($AB$3:AB322,$B$3:B322,B322)</f>
        <v>#N/A</v>
      </c>
      <c r="AE322" s="6">
        <f t="shared" si="35"/>
        <v>3302.87537282832</v>
      </c>
      <c r="AF322" s="6">
        <f t="shared" si="36"/>
        <v>3302.87537282832</v>
      </c>
      <c r="AG322" s="6">
        <f>VLOOKUP(Table1[[#This Row],[PracticeCode]],$AP$3:$AS$345,4,FALSE)</f>
        <v>3302.87537282832</v>
      </c>
      <c r="AH322" s="27">
        <f t="shared" si="37"/>
        <v>240008.94375885793</v>
      </c>
      <c r="AI322" s="6" t="e">
        <f t="shared" si="38"/>
        <v>#N/A</v>
      </c>
      <c r="AP322" s="2" t="s">
        <v>334</v>
      </c>
      <c r="AQ322" s="41">
        <v>3541.4151765206716</v>
      </c>
      <c r="AR322" s="41">
        <v>0</v>
      </c>
      <c r="AS322">
        <f t="shared" si="39"/>
        <v>3541.4151765206716</v>
      </c>
    </row>
    <row r="323" spans="1:45" x14ac:dyDescent="0.35">
      <c r="A323" t="str">
        <f t="shared" ref="A323:A386" si="40">CONCATENATE(B323,C323,D323,E323,G323,H323)</f>
        <v>BROADMEAD SURGERY (THE CHURCH ROAD SURGERY)NortholtEalingE85715May2</v>
      </c>
      <c r="B323" s="41" t="s">
        <v>543</v>
      </c>
      <c r="C323" s="41" t="s">
        <v>532</v>
      </c>
      <c r="D323" s="41" t="s">
        <v>12</v>
      </c>
      <c r="E323" s="41" t="s">
        <v>46</v>
      </c>
      <c r="F323" s="41" t="s">
        <v>46</v>
      </c>
      <c r="G323" s="41" t="s">
        <v>757</v>
      </c>
      <c r="H323" s="41">
        <v>2</v>
      </c>
      <c r="I323" s="41">
        <v>7339.7230507295999</v>
      </c>
      <c r="J323" s="41">
        <v>2575</v>
      </c>
      <c r="K323" s="41">
        <v>65</v>
      </c>
      <c r="L323" s="41">
        <v>47.637499999999996</v>
      </c>
      <c r="M323" s="41">
        <v>1.2024999999999999</v>
      </c>
      <c r="N323" s="41">
        <v>2508</v>
      </c>
      <c r="O323" s="41">
        <v>0</v>
      </c>
      <c r="P323" s="41">
        <v>49.909200000000006</v>
      </c>
      <c r="Q323" s="41">
        <v>0</v>
      </c>
      <c r="R323" s="41">
        <v>8509</v>
      </c>
      <c r="S323" s="41">
        <v>152.31110000000001</v>
      </c>
      <c r="T323" s="41">
        <v>8843</v>
      </c>
      <c r="U323" s="41">
        <v>194.54599999999999</v>
      </c>
      <c r="V323" s="41">
        <v>11149</v>
      </c>
      <c r="W323" s="41">
        <v>201.15110000000001</v>
      </c>
      <c r="X323" s="41">
        <v>11351</v>
      </c>
      <c r="Y323" s="41">
        <v>244.45519999999999</v>
      </c>
      <c r="Z323" s="6">
        <f>0</f>
        <v>0</v>
      </c>
      <c r="AA323" s="6">
        <f t="shared" ref="AA323:AA386" si="41">IFERROR(W323*1,#N/A)</f>
        <v>201.15110000000001</v>
      </c>
      <c r="AB323">
        <f>IF(ISBLANK(Table1[[#This Row],[FY2425_Cost]])=TRUE,#N/A,Table1[[#This Row],[FY2425_Cost]])</f>
        <v>244.45519999999999</v>
      </c>
      <c r="AC323" s="6">
        <f t="shared" ref="AC323:AC386" si="42">AB323-AA323</f>
        <v>43.304099999999977</v>
      </c>
      <c r="AD323" s="6" t="e">
        <f>SUMIFS($AB$3:AB323,$B$3:B323,B323)</f>
        <v>#N/A</v>
      </c>
      <c r="AE323" s="6">
        <f t="shared" ref="AE323:AE386" si="43">IFERROR(I323*$AE$1,#N/A)</f>
        <v>3302.87537282832</v>
      </c>
      <c r="AF323" s="6">
        <f t="shared" ref="AF323:AF386" si="44">AE323+Z323</f>
        <v>3302.87537282832</v>
      </c>
      <c r="AG323" s="6">
        <f>VLOOKUP(Table1[[#This Row],[PracticeCode]],$AP$3:$AS$345,4,FALSE)</f>
        <v>3302.87537282832</v>
      </c>
      <c r="AH323" s="27">
        <f t="shared" ref="AH323:AH386" si="45">IFERROR(I323*$AH$1,#N/A)</f>
        <v>240008.94375885793</v>
      </c>
      <c r="AI323" s="6" t="e">
        <f t="shared" ref="AI323:AI386" si="46">IF(AD323-AF323&lt;=0,0,AD323-AF323)</f>
        <v>#N/A</v>
      </c>
      <c r="AP323" s="2" t="s">
        <v>188</v>
      </c>
      <c r="AQ323" s="41">
        <v>8991.882866189655</v>
      </c>
      <c r="AR323" s="41">
        <v>0</v>
      </c>
      <c r="AS323">
        <f t="shared" si="39"/>
        <v>8991.882866189655</v>
      </c>
    </row>
    <row r="324" spans="1:45" x14ac:dyDescent="0.35">
      <c r="A324" t="str">
        <f t="shared" si="40"/>
        <v>BROADMEAD SURGERY (THE CHURCH ROAD SURGERY)NortholtEalingE85715Nov8</v>
      </c>
      <c r="B324" s="41" t="s">
        <v>543</v>
      </c>
      <c r="C324" s="41" t="s">
        <v>532</v>
      </c>
      <c r="D324" s="41" t="s">
        <v>12</v>
      </c>
      <c r="E324" s="41" t="s">
        <v>46</v>
      </c>
      <c r="F324" s="41" t="s">
        <v>46</v>
      </c>
      <c r="G324" s="41" t="s">
        <v>763</v>
      </c>
      <c r="H324" s="41">
        <v>8</v>
      </c>
      <c r="I324" s="41">
        <v>7339.7230507295999</v>
      </c>
      <c r="J324" s="41">
        <v>2204</v>
      </c>
      <c r="K324" s="41">
        <v>0</v>
      </c>
      <c r="L324" s="41">
        <v>43.8596</v>
      </c>
      <c r="M324" s="41">
        <v>0</v>
      </c>
      <c r="N324" s="41"/>
      <c r="O324" s="41"/>
      <c r="P324" s="41"/>
      <c r="Q324" s="41"/>
      <c r="R324" s="41">
        <v>15720</v>
      </c>
      <c r="S324" s="41">
        <v>281.38799999999998</v>
      </c>
      <c r="T324" s="41"/>
      <c r="U324" s="41"/>
      <c r="V324" s="41">
        <v>17924</v>
      </c>
      <c r="W324" s="41">
        <v>325.24759999999998</v>
      </c>
      <c r="X324" s="41"/>
      <c r="Y324" s="41"/>
      <c r="Z324" s="6">
        <f>0</f>
        <v>0</v>
      </c>
      <c r="AA324" s="6">
        <f t="shared" si="41"/>
        <v>325.24759999999998</v>
      </c>
      <c r="AB324" t="e">
        <f>IF(ISBLANK(Table1[[#This Row],[FY2425_Cost]])=TRUE,#N/A,Table1[[#This Row],[FY2425_Cost]])</f>
        <v>#N/A</v>
      </c>
      <c r="AC324" s="6" t="e">
        <f t="shared" si="42"/>
        <v>#N/A</v>
      </c>
      <c r="AD324" s="6" t="e">
        <f>SUMIFS($AB$3:AB324,$B$3:B324,B324)</f>
        <v>#N/A</v>
      </c>
      <c r="AE324" s="6">
        <f t="shared" si="43"/>
        <v>3302.87537282832</v>
      </c>
      <c r="AF324" s="6">
        <f t="shared" si="44"/>
        <v>3302.87537282832</v>
      </c>
      <c r="AG324" s="6">
        <f>VLOOKUP(Table1[[#This Row],[PracticeCode]],$AP$3:$AS$345,4,FALSE)</f>
        <v>3302.87537282832</v>
      </c>
      <c r="AH324" s="27">
        <f t="shared" si="45"/>
        <v>240008.94375885793</v>
      </c>
      <c r="AI324" s="6" t="e">
        <f t="shared" si="46"/>
        <v>#N/A</v>
      </c>
      <c r="AP324" s="2" t="s">
        <v>129</v>
      </c>
      <c r="AQ324" s="41">
        <v>186.00716736623971</v>
      </c>
      <c r="AR324" s="41">
        <v>0</v>
      </c>
      <c r="AS324">
        <f t="shared" ref="AS324:AS344" si="47">SUM(AQ324:AR324)</f>
        <v>186.00716736623971</v>
      </c>
    </row>
    <row r="325" spans="1:45" x14ac:dyDescent="0.35">
      <c r="A325" t="str">
        <f t="shared" si="40"/>
        <v>BROADMEAD SURGERY (THE CHURCH ROAD SURGERY)NortholtEalingE85715Oct7</v>
      </c>
      <c r="B325" s="41" t="s">
        <v>543</v>
      </c>
      <c r="C325" s="41" t="s">
        <v>532</v>
      </c>
      <c r="D325" s="41" t="s">
        <v>12</v>
      </c>
      <c r="E325" s="41" t="s">
        <v>46</v>
      </c>
      <c r="F325" s="41" t="s">
        <v>46</v>
      </c>
      <c r="G325" s="41" t="s">
        <v>762</v>
      </c>
      <c r="H325" s="41">
        <v>7</v>
      </c>
      <c r="I325" s="41">
        <v>7339.7230507295999</v>
      </c>
      <c r="J325" s="41">
        <v>2281</v>
      </c>
      <c r="K325" s="41">
        <v>0</v>
      </c>
      <c r="L325" s="41">
        <v>45.3919</v>
      </c>
      <c r="M325" s="41">
        <v>0</v>
      </c>
      <c r="N325" s="41">
        <v>0</v>
      </c>
      <c r="O325" s="41">
        <v>0</v>
      </c>
      <c r="P325" s="41">
        <v>0</v>
      </c>
      <c r="Q325" s="41">
        <v>0</v>
      </c>
      <c r="R325" s="41">
        <v>18085</v>
      </c>
      <c r="S325" s="41">
        <v>323.72149999999999</v>
      </c>
      <c r="T325" s="41">
        <v>20951</v>
      </c>
      <c r="U325" s="41">
        <v>460.92200000000003</v>
      </c>
      <c r="V325" s="41">
        <v>20366</v>
      </c>
      <c r="W325" s="41">
        <v>369.11340000000001</v>
      </c>
      <c r="X325" s="41">
        <v>20951</v>
      </c>
      <c r="Y325" s="41">
        <v>460.92200000000003</v>
      </c>
      <c r="Z325" s="6">
        <f>0</f>
        <v>0</v>
      </c>
      <c r="AA325" s="6">
        <f t="shared" si="41"/>
        <v>369.11340000000001</v>
      </c>
      <c r="AB325">
        <f>IF(ISBLANK(Table1[[#This Row],[FY2425_Cost]])=TRUE,#N/A,Table1[[#This Row],[FY2425_Cost]])</f>
        <v>460.92200000000003</v>
      </c>
      <c r="AC325" s="6">
        <f t="shared" si="42"/>
        <v>91.808600000000013</v>
      </c>
      <c r="AD325" s="6" t="e">
        <f>SUMIFS($AB$3:AB325,$B$3:B325,B325)</f>
        <v>#N/A</v>
      </c>
      <c r="AE325" s="6">
        <f t="shared" si="43"/>
        <v>3302.87537282832</v>
      </c>
      <c r="AF325" s="6">
        <f t="shared" si="44"/>
        <v>3302.87537282832</v>
      </c>
      <c r="AG325" s="6">
        <f>VLOOKUP(Table1[[#This Row],[PracticeCode]],$AP$3:$AS$345,4,FALSE)</f>
        <v>3302.87537282832</v>
      </c>
      <c r="AH325" s="27">
        <f t="shared" si="45"/>
        <v>240008.94375885793</v>
      </c>
      <c r="AI325" s="6" t="e">
        <f t="shared" si="46"/>
        <v>#N/A</v>
      </c>
      <c r="AP325" s="2" t="s">
        <v>247</v>
      </c>
      <c r="AQ325" s="41">
        <v>2008.3469717217374</v>
      </c>
      <c r="AR325" s="41">
        <v>0</v>
      </c>
      <c r="AS325">
        <f t="shared" si="47"/>
        <v>2008.3469717217374</v>
      </c>
    </row>
    <row r="326" spans="1:45" x14ac:dyDescent="0.35">
      <c r="A326" t="str">
        <f t="shared" si="40"/>
        <v>BROADMEAD SURGERY (THE CHURCH ROAD SURGERY)NortholtEalingE85715Sep6</v>
      </c>
      <c r="B326" s="41" t="s">
        <v>543</v>
      </c>
      <c r="C326" s="41" t="s">
        <v>532</v>
      </c>
      <c r="D326" s="41" t="s">
        <v>12</v>
      </c>
      <c r="E326" s="41" t="s">
        <v>46</v>
      </c>
      <c r="F326" s="41" t="s">
        <v>46</v>
      </c>
      <c r="G326" s="41" t="s">
        <v>761</v>
      </c>
      <c r="H326" s="41">
        <v>6</v>
      </c>
      <c r="I326" s="41">
        <v>7339.7230507295999</v>
      </c>
      <c r="J326" s="41">
        <v>2285</v>
      </c>
      <c r="K326" s="41">
        <v>0</v>
      </c>
      <c r="L326" s="41">
        <v>45.471499999999999</v>
      </c>
      <c r="M326" s="41">
        <v>0</v>
      </c>
      <c r="N326" s="41">
        <v>976</v>
      </c>
      <c r="O326" s="41">
        <v>0</v>
      </c>
      <c r="P326" s="41">
        <v>21.96</v>
      </c>
      <c r="Q326" s="41">
        <v>0</v>
      </c>
      <c r="R326" s="41">
        <v>16044</v>
      </c>
      <c r="S326" s="41">
        <v>287.18759999999997</v>
      </c>
      <c r="T326" s="41">
        <v>16120</v>
      </c>
      <c r="U326" s="41">
        <v>354.64</v>
      </c>
      <c r="V326" s="41">
        <v>18329</v>
      </c>
      <c r="W326" s="41">
        <v>332.65909999999997</v>
      </c>
      <c r="X326" s="41">
        <v>17096</v>
      </c>
      <c r="Y326" s="41">
        <v>376.59999999999997</v>
      </c>
      <c r="Z326" s="6">
        <f>0</f>
        <v>0</v>
      </c>
      <c r="AA326" s="6">
        <f t="shared" si="41"/>
        <v>332.65909999999997</v>
      </c>
      <c r="AB326">
        <f>IF(ISBLANK(Table1[[#This Row],[FY2425_Cost]])=TRUE,#N/A,Table1[[#This Row],[FY2425_Cost]])</f>
        <v>376.59999999999997</v>
      </c>
      <c r="AC326" s="6">
        <f t="shared" si="42"/>
        <v>43.940899999999999</v>
      </c>
      <c r="AD326" s="6" t="e">
        <f>SUMIFS($AB$3:AB326,$B$3:B326,B326)</f>
        <v>#N/A</v>
      </c>
      <c r="AE326" s="6">
        <f t="shared" si="43"/>
        <v>3302.87537282832</v>
      </c>
      <c r="AF326" s="6">
        <f t="shared" si="44"/>
        <v>3302.87537282832</v>
      </c>
      <c r="AG326" s="6">
        <f>VLOOKUP(Table1[[#This Row],[PracticeCode]],$AP$3:$AS$345,4,FALSE)</f>
        <v>3302.87537282832</v>
      </c>
      <c r="AH326" s="27">
        <f t="shared" si="45"/>
        <v>240008.94375885793</v>
      </c>
      <c r="AI326" s="6" t="e">
        <f t="shared" si="46"/>
        <v>#N/A</v>
      </c>
      <c r="AP326" s="2" t="s">
        <v>53</v>
      </c>
      <c r="AQ326" s="41">
        <v>4277.6004790573652</v>
      </c>
      <c r="AR326" s="41">
        <v>0</v>
      </c>
      <c r="AS326">
        <f t="shared" si="47"/>
        <v>4277.6004790573652</v>
      </c>
    </row>
    <row r="327" spans="1:45" x14ac:dyDescent="0.35">
      <c r="A327" t="str">
        <f t="shared" si="40"/>
        <v>Brompton Medical CentreKensington and Chelsea SouthWest LondonE87746Apr1</v>
      </c>
      <c r="B327" s="41" t="s">
        <v>47</v>
      </c>
      <c r="C327" s="41" t="s">
        <v>477</v>
      </c>
      <c r="D327" s="41" t="s">
        <v>29</v>
      </c>
      <c r="E327" s="41" t="s">
        <v>48</v>
      </c>
      <c r="F327" s="41" t="s">
        <v>48</v>
      </c>
      <c r="G327" s="41" t="s">
        <v>756</v>
      </c>
      <c r="H327" s="41">
        <v>1</v>
      </c>
      <c r="I327" s="41">
        <v>3935.50443100444</v>
      </c>
      <c r="J327" s="41">
        <v>1882</v>
      </c>
      <c r="K327" s="41">
        <v>0</v>
      </c>
      <c r="L327" s="41">
        <v>34.817</v>
      </c>
      <c r="M327" s="41">
        <v>0</v>
      </c>
      <c r="N327" s="41">
        <v>1642</v>
      </c>
      <c r="O327" s="41">
        <v>0</v>
      </c>
      <c r="P327" s="41">
        <v>32.675800000000002</v>
      </c>
      <c r="Q327" s="41">
        <v>0</v>
      </c>
      <c r="R327" s="41">
        <v>1821</v>
      </c>
      <c r="S327" s="41">
        <v>32.5959</v>
      </c>
      <c r="T327" s="41">
        <v>1725</v>
      </c>
      <c r="U327" s="41">
        <v>37.950000000000003</v>
      </c>
      <c r="V327" s="41">
        <v>3703</v>
      </c>
      <c r="W327" s="41">
        <v>67.412900000000008</v>
      </c>
      <c r="X327" s="41">
        <v>3367</v>
      </c>
      <c r="Y327" s="41">
        <v>70.625799999999998</v>
      </c>
      <c r="Z327" s="6">
        <f>0</f>
        <v>0</v>
      </c>
      <c r="AA327" s="6">
        <f t="shared" si="41"/>
        <v>67.412900000000008</v>
      </c>
      <c r="AB327">
        <f>IF(ISBLANK(Table1[[#This Row],[FY2425_Cost]])=TRUE,#N/A,Table1[[#This Row],[FY2425_Cost]])</f>
        <v>70.625799999999998</v>
      </c>
      <c r="AC327" s="6">
        <f t="shared" si="42"/>
        <v>3.2128999999999905</v>
      </c>
      <c r="AD327" s="6">
        <f>SUMIFS($AB$3:AB327,$B$3:B327,B327)</f>
        <v>70.625799999999998</v>
      </c>
      <c r="AE327" s="6">
        <f t="shared" si="43"/>
        <v>1770.9769939519981</v>
      </c>
      <c r="AF327" s="6">
        <f t="shared" si="44"/>
        <v>1770.9769939519981</v>
      </c>
      <c r="AG327" s="6">
        <f>VLOOKUP(Table1[[#This Row],[PracticeCode]],$AP$3:$AS$345,4,FALSE)</f>
        <v>1770.9769939519981</v>
      </c>
      <c r="AH327" s="27">
        <f t="shared" si="45"/>
        <v>128690.9948938452</v>
      </c>
      <c r="AI327" s="6">
        <f t="shared" si="46"/>
        <v>0</v>
      </c>
      <c r="AP327" s="2" t="s">
        <v>159</v>
      </c>
      <c r="AQ327" s="41">
        <v>9115.6117060523247</v>
      </c>
      <c r="AR327" s="41">
        <v>0</v>
      </c>
      <c r="AS327">
        <f t="shared" si="47"/>
        <v>9115.6117060523247</v>
      </c>
    </row>
    <row r="328" spans="1:45" x14ac:dyDescent="0.35">
      <c r="A328" t="str">
        <f t="shared" si="40"/>
        <v>Brompton Medical CentreKensington and Chelsea SouthWest LondonE87746Aug5</v>
      </c>
      <c r="B328" s="41" t="s">
        <v>47</v>
      </c>
      <c r="C328" s="41" t="s">
        <v>477</v>
      </c>
      <c r="D328" s="41" t="s">
        <v>29</v>
      </c>
      <c r="E328" s="41" t="s">
        <v>48</v>
      </c>
      <c r="F328" s="41" t="s">
        <v>48</v>
      </c>
      <c r="G328" s="41" t="s">
        <v>760</v>
      </c>
      <c r="H328" s="41">
        <v>5</v>
      </c>
      <c r="I328" s="41">
        <v>3935.50443100444</v>
      </c>
      <c r="J328" s="41">
        <v>2571</v>
      </c>
      <c r="K328" s="41">
        <v>0</v>
      </c>
      <c r="L328" s="41">
        <v>47.563499999999998</v>
      </c>
      <c r="M328" s="41">
        <v>0</v>
      </c>
      <c r="N328" s="41">
        <v>2324</v>
      </c>
      <c r="O328" s="41">
        <v>0</v>
      </c>
      <c r="P328" s="41">
        <v>46.247600000000006</v>
      </c>
      <c r="Q328" s="41">
        <v>0</v>
      </c>
      <c r="R328" s="41">
        <v>1901</v>
      </c>
      <c r="S328" s="41">
        <v>34.027900000000002</v>
      </c>
      <c r="T328" s="41">
        <v>4030</v>
      </c>
      <c r="U328" s="41">
        <v>88.66</v>
      </c>
      <c r="V328" s="41">
        <v>4472</v>
      </c>
      <c r="W328" s="41">
        <v>81.591399999999993</v>
      </c>
      <c r="X328" s="41">
        <v>6354</v>
      </c>
      <c r="Y328" s="41">
        <v>134.9076</v>
      </c>
      <c r="Z328" s="6">
        <f>0</f>
        <v>0</v>
      </c>
      <c r="AA328" s="6">
        <f t="shared" si="41"/>
        <v>81.591399999999993</v>
      </c>
      <c r="AB328">
        <f>IF(ISBLANK(Table1[[#This Row],[FY2425_Cost]])=TRUE,#N/A,Table1[[#This Row],[FY2425_Cost]])</f>
        <v>134.9076</v>
      </c>
      <c r="AC328" s="6">
        <f t="shared" si="42"/>
        <v>53.316200000000009</v>
      </c>
      <c r="AD328" s="6">
        <f>SUMIFS($AB$3:AB328,$B$3:B328,B328)</f>
        <v>205.5334</v>
      </c>
      <c r="AE328" s="6">
        <f t="shared" si="43"/>
        <v>1770.9769939519981</v>
      </c>
      <c r="AF328" s="6">
        <f t="shared" si="44"/>
        <v>1770.9769939519981</v>
      </c>
      <c r="AG328" s="6">
        <f>VLOOKUP(Table1[[#This Row],[PracticeCode]],$AP$3:$AS$345,4,FALSE)</f>
        <v>1770.9769939519981</v>
      </c>
      <c r="AH328" s="27">
        <f t="shared" si="45"/>
        <v>128690.9948938452</v>
      </c>
      <c r="AI328" s="6">
        <f t="shared" si="46"/>
        <v>0</v>
      </c>
      <c r="AP328" s="2" t="s">
        <v>291</v>
      </c>
      <c r="AQ328" s="41">
        <v>1374.4611379281375</v>
      </c>
      <c r="AR328" s="41">
        <v>0</v>
      </c>
      <c r="AS328">
        <f t="shared" si="47"/>
        <v>1374.4611379281375</v>
      </c>
    </row>
    <row r="329" spans="1:45" x14ac:dyDescent="0.35">
      <c r="A329" t="str">
        <f t="shared" si="40"/>
        <v>Brompton Medical CentreKensington and Chelsea SouthWest LondonE87746Dec9</v>
      </c>
      <c r="B329" s="41" t="s">
        <v>47</v>
      </c>
      <c r="C329" s="41" t="s">
        <v>477</v>
      </c>
      <c r="D329" s="41" t="s">
        <v>29</v>
      </c>
      <c r="E329" s="41" t="s">
        <v>48</v>
      </c>
      <c r="F329" s="41" t="s">
        <v>48</v>
      </c>
      <c r="G329" s="41" t="s">
        <v>764</v>
      </c>
      <c r="H329" s="41">
        <v>9</v>
      </c>
      <c r="I329" s="41">
        <v>3935.50443100444</v>
      </c>
      <c r="J329" s="41">
        <v>2187</v>
      </c>
      <c r="K329" s="41">
        <v>0</v>
      </c>
      <c r="L329" s="41">
        <v>43.521300000000004</v>
      </c>
      <c r="M329" s="41">
        <v>0</v>
      </c>
      <c r="N329" s="41"/>
      <c r="O329" s="41"/>
      <c r="P329" s="41"/>
      <c r="Q329" s="41"/>
      <c r="R329" s="41">
        <v>2173</v>
      </c>
      <c r="S329" s="41">
        <v>38.896700000000003</v>
      </c>
      <c r="T329" s="41"/>
      <c r="U329" s="41"/>
      <c r="V329" s="41">
        <v>4360</v>
      </c>
      <c r="W329" s="41">
        <v>82.418000000000006</v>
      </c>
      <c r="X329" s="41"/>
      <c r="Y329" s="41"/>
      <c r="Z329" s="6">
        <f>0</f>
        <v>0</v>
      </c>
      <c r="AA329" s="6">
        <f t="shared" si="41"/>
        <v>82.418000000000006</v>
      </c>
      <c r="AB329" t="e">
        <f>IF(ISBLANK(Table1[[#This Row],[FY2425_Cost]])=TRUE,#N/A,Table1[[#This Row],[FY2425_Cost]])</f>
        <v>#N/A</v>
      </c>
      <c r="AC329" s="6" t="e">
        <f t="shared" si="42"/>
        <v>#N/A</v>
      </c>
      <c r="AD329" s="6" t="e">
        <f>SUMIFS($AB$3:AB329,$B$3:B329,B329)</f>
        <v>#N/A</v>
      </c>
      <c r="AE329" s="6">
        <f t="shared" si="43"/>
        <v>1770.9769939519981</v>
      </c>
      <c r="AF329" s="6">
        <f t="shared" si="44"/>
        <v>1770.9769939519981</v>
      </c>
      <c r="AG329" s="6">
        <f>VLOOKUP(Table1[[#This Row],[PracticeCode]],$AP$3:$AS$345,4,FALSE)</f>
        <v>1770.9769939519981</v>
      </c>
      <c r="AH329" s="27">
        <f t="shared" si="45"/>
        <v>128690.9948938452</v>
      </c>
      <c r="AI329" s="6" t="e">
        <f t="shared" si="46"/>
        <v>#N/A</v>
      </c>
      <c r="AP329" s="2" t="s">
        <v>380</v>
      </c>
      <c r="AQ329" s="41">
        <v>1560.4429035799756</v>
      </c>
      <c r="AR329" s="41">
        <v>0</v>
      </c>
      <c r="AS329">
        <f t="shared" si="47"/>
        <v>1560.4429035799756</v>
      </c>
    </row>
    <row r="330" spans="1:45" x14ac:dyDescent="0.35">
      <c r="A330" t="str">
        <f t="shared" si="40"/>
        <v>Brompton Medical CentreKensington and Chelsea SouthWest LondonE87746Feb11</v>
      </c>
      <c r="B330" s="41" t="s">
        <v>47</v>
      </c>
      <c r="C330" s="41" t="s">
        <v>477</v>
      </c>
      <c r="D330" s="41" t="s">
        <v>29</v>
      </c>
      <c r="E330" s="41" t="s">
        <v>48</v>
      </c>
      <c r="F330" s="41" t="s">
        <v>48</v>
      </c>
      <c r="G330" s="41" t="s">
        <v>766</v>
      </c>
      <c r="H330" s="41">
        <v>11</v>
      </c>
      <c r="I330" s="41">
        <v>3935.50443100444</v>
      </c>
      <c r="J330" s="41">
        <v>1612</v>
      </c>
      <c r="K330" s="41">
        <v>0</v>
      </c>
      <c r="L330" s="41">
        <v>32.078800000000001</v>
      </c>
      <c r="M330" s="41">
        <v>0</v>
      </c>
      <c r="N330" s="41"/>
      <c r="O330" s="41"/>
      <c r="P330" s="41"/>
      <c r="Q330" s="41"/>
      <c r="R330" s="41">
        <v>1636</v>
      </c>
      <c r="S330" s="41">
        <v>29.284400000000002</v>
      </c>
      <c r="T330" s="41"/>
      <c r="U330" s="41"/>
      <c r="V330" s="41">
        <v>3248</v>
      </c>
      <c r="W330" s="41">
        <v>61.363200000000006</v>
      </c>
      <c r="X330" s="41"/>
      <c r="Y330" s="41"/>
      <c r="Z330" s="6">
        <f>0</f>
        <v>0</v>
      </c>
      <c r="AA330" s="6">
        <f t="shared" si="41"/>
        <v>61.363200000000006</v>
      </c>
      <c r="AB330" t="e">
        <f>IF(ISBLANK(Table1[[#This Row],[FY2425_Cost]])=TRUE,#N/A,Table1[[#This Row],[FY2425_Cost]])</f>
        <v>#N/A</v>
      </c>
      <c r="AC330" s="6" t="e">
        <f t="shared" si="42"/>
        <v>#N/A</v>
      </c>
      <c r="AD330" s="6" t="e">
        <f>SUMIFS($AB$3:AB330,$B$3:B330,B330)</f>
        <v>#N/A</v>
      </c>
      <c r="AE330" s="6">
        <f t="shared" si="43"/>
        <v>1770.9769939519981</v>
      </c>
      <c r="AF330" s="6">
        <f t="shared" si="44"/>
        <v>1770.9769939519981</v>
      </c>
      <c r="AG330" s="6">
        <f>VLOOKUP(Table1[[#This Row],[PracticeCode]],$AP$3:$AS$345,4,FALSE)</f>
        <v>1770.9769939519981</v>
      </c>
      <c r="AH330" s="27">
        <f t="shared" si="45"/>
        <v>128690.9948938452</v>
      </c>
      <c r="AI330" s="6" t="e">
        <f t="shared" si="46"/>
        <v>#N/A</v>
      </c>
      <c r="AP330" s="2" t="s">
        <v>30</v>
      </c>
      <c r="AQ330" s="41">
        <v>5179.6076668376854</v>
      </c>
      <c r="AR330" s="41">
        <v>0</v>
      </c>
      <c r="AS330">
        <f t="shared" si="47"/>
        <v>5179.6076668376854</v>
      </c>
    </row>
    <row r="331" spans="1:45" x14ac:dyDescent="0.35">
      <c r="A331" t="str">
        <f t="shared" si="40"/>
        <v>Brompton Medical CentreKensington and Chelsea SouthWest LondonE87746Jan10</v>
      </c>
      <c r="B331" s="41" t="s">
        <v>47</v>
      </c>
      <c r="C331" s="41" t="s">
        <v>477</v>
      </c>
      <c r="D331" s="41" t="s">
        <v>29</v>
      </c>
      <c r="E331" s="41" t="s">
        <v>48</v>
      </c>
      <c r="F331" s="41" t="s">
        <v>48</v>
      </c>
      <c r="G331" s="41" t="s">
        <v>765</v>
      </c>
      <c r="H331" s="41">
        <v>10</v>
      </c>
      <c r="I331" s="41">
        <v>3935.50443100444</v>
      </c>
      <c r="J331" s="41">
        <v>2278</v>
      </c>
      <c r="K331" s="41">
        <v>0</v>
      </c>
      <c r="L331" s="41">
        <v>45.3322</v>
      </c>
      <c r="M331" s="41">
        <v>0</v>
      </c>
      <c r="N331" s="41"/>
      <c r="O331" s="41"/>
      <c r="P331" s="41"/>
      <c r="Q331" s="41"/>
      <c r="R331" s="41">
        <v>7082</v>
      </c>
      <c r="S331" s="41">
        <v>126.76779999999999</v>
      </c>
      <c r="T331" s="41"/>
      <c r="U331" s="41"/>
      <c r="V331" s="41">
        <v>9360</v>
      </c>
      <c r="W331" s="41">
        <v>172.1</v>
      </c>
      <c r="X331" s="41"/>
      <c r="Y331" s="41"/>
      <c r="Z331" s="6">
        <f>0</f>
        <v>0</v>
      </c>
      <c r="AA331" s="6">
        <f t="shared" si="41"/>
        <v>172.1</v>
      </c>
      <c r="AB331" t="e">
        <f>IF(ISBLANK(Table1[[#This Row],[FY2425_Cost]])=TRUE,#N/A,Table1[[#This Row],[FY2425_Cost]])</f>
        <v>#N/A</v>
      </c>
      <c r="AC331" s="6" t="e">
        <f t="shared" si="42"/>
        <v>#N/A</v>
      </c>
      <c r="AD331" s="6" t="e">
        <f>SUMIFS($AB$3:AB331,$B$3:B331,B331)</f>
        <v>#N/A</v>
      </c>
      <c r="AE331" s="6">
        <f t="shared" si="43"/>
        <v>1770.9769939519981</v>
      </c>
      <c r="AF331" s="6">
        <f t="shared" si="44"/>
        <v>1770.9769939519981</v>
      </c>
      <c r="AG331" s="6">
        <f>VLOOKUP(Table1[[#This Row],[PracticeCode]],$AP$3:$AS$345,4,FALSE)</f>
        <v>1770.9769939519981</v>
      </c>
      <c r="AH331" s="27">
        <f t="shared" si="45"/>
        <v>128690.9948938452</v>
      </c>
      <c r="AI331" s="6" t="e">
        <f t="shared" si="46"/>
        <v>#N/A</v>
      </c>
      <c r="AP331" s="2" t="s">
        <v>274</v>
      </c>
      <c r="AQ331" s="41">
        <v>3110.4052312279232</v>
      </c>
      <c r="AR331" s="41">
        <v>0</v>
      </c>
      <c r="AS331">
        <f t="shared" si="47"/>
        <v>3110.4052312279232</v>
      </c>
    </row>
    <row r="332" spans="1:45" x14ac:dyDescent="0.35">
      <c r="A332" t="str">
        <f t="shared" si="40"/>
        <v>Brompton Medical CentreKensington and Chelsea SouthWest LondonE87746Jul4</v>
      </c>
      <c r="B332" s="41" t="s">
        <v>47</v>
      </c>
      <c r="C332" s="41" t="s">
        <v>477</v>
      </c>
      <c r="D332" s="41" t="s">
        <v>29</v>
      </c>
      <c r="E332" s="41" t="s">
        <v>48</v>
      </c>
      <c r="F332" s="41" t="s">
        <v>48</v>
      </c>
      <c r="G332" s="41" t="s">
        <v>759</v>
      </c>
      <c r="H332" s="41">
        <v>4</v>
      </c>
      <c r="I332" s="41">
        <v>3935.50443100444</v>
      </c>
      <c r="J332" s="41">
        <v>2283</v>
      </c>
      <c r="K332" s="41">
        <v>2</v>
      </c>
      <c r="L332" s="41">
        <v>42.235499999999995</v>
      </c>
      <c r="M332" s="41">
        <v>3.6999999999999998E-2</v>
      </c>
      <c r="N332" s="41">
        <v>2122</v>
      </c>
      <c r="O332" s="41">
        <v>0</v>
      </c>
      <c r="P332" s="41">
        <v>42.227800000000002</v>
      </c>
      <c r="Q332" s="41">
        <v>0</v>
      </c>
      <c r="R332" s="41">
        <v>1336</v>
      </c>
      <c r="S332" s="41">
        <v>23.914400000000001</v>
      </c>
      <c r="T332" s="41">
        <v>1728</v>
      </c>
      <c r="U332" s="41">
        <v>38.015999999999998</v>
      </c>
      <c r="V332" s="41">
        <v>3621</v>
      </c>
      <c r="W332" s="41">
        <v>66.186899999999994</v>
      </c>
      <c r="X332" s="41">
        <v>3850</v>
      </c>
      <c r="Y332" s="41">
        <v>80.243799999999993</v>
      </c>
      <c r="Z332" s="6">
        <f>0</f>
        <v>0</v>
      </c>
      <c r="AA332" s="6">
        <f t="shared" si="41"/>
        <v>66.186899999999994</v>
      </c>
      <c r="AB332">
        <f>IF(ISBLANK(Table1[[#This Row],[FY2425_Cost]])=TRUE,#N/A,Table1[[#This Row],[FY2425_Cost]])</f>
        <v>80.243799999999993</v>
      </c>
      <c r="AC332" s="6">
        <f t="shared" si="42"/>
        <v>14.056899999999999</v>
      </c>
      <c r="AD332" s="6" t="e">
        <f>SUMIFS($AB$3:AB332,$B$3:B332,B332)</f>
        <v>#N/A</v>
      </c>
      <c r="AE332" s="6">
        <f t="shared" si="43"/>
        <v>1770.9769939519981</v>
      </c>
      <c r="AF332" s="6">
        <f t="shared" si="44"/>
        <v>1770.9769939519981</v>
      </c>
      <c r="AG332" s="6">
        <f>VLOOKUP(Table1[[#This Row],[PracticeCode]],$AP$3:$AS$345,4,FALSE)</f>
        <v>1770.9769939519981</v>
      </c>
      <c r="AH332" s="27">
        <f t="shared" si="45"/>
        <v>128690.9948938452</v>
      </c>
      <c r="AI332" s="6" t="e">
        <f t="shared" si="46"/>
        <v>#N/A</v>
      </c>
      <c r="AP332" s="2" t="s">
        <v>277</v>
      </c>
      <c r="AQ332" s="41">
        <v>1438.0518184775281</v>
      </c>
      <c r="AR332" s="41">
        <v>0</v>
      </c>
      <c r="AS332">
        <f t="shared" si="47"/>
        <v>1438.0518184775281</v>
      </c>
    </row>
    <row r="333" spans="1:45" x14ac:dyDescent="0.35">
      <c r="A333" t="str">
        <f t="shared" si="40"/>
        <v>Brompton Medical CentreKensington and Chelsea SouthWest LondonE87746Jun3</v>
      </c>
      <c r="B333" s="41" t="s">
        <v>47</v>
      </c>
      <c r="C333" s="41" t="s">
        <v>477</v>
      </c>
      <c r="D333" s="41" t="s">
        <v>29</v>
      </c>
      <c r="E333" s="41" t="s">
        <v>48</v>
      </c>
      <c r="F333" s="41" t="s">
        <v>48</v>
      </c>
      <c r="G333" s="41" t="s">
        <v>758</v>
      </c>
      <c r="H333" s="41">
        <v>3</v>
      </c>
      <c r="I333" s="41">
        <v>3935.50443100444</v>
      </c>
      <c r="J333" s="41">
        <v>2321</v>
      </c>
      <c r="K333" s="41">
        <v>0</v>
      </c>
      <c r="L333" s="41">
        <v>42.938499999999998</v>
      </c>
      <c r="M333" s="41">
        <v>0</v>
      </c>
      <c r="N333" s="41">
        <v>2527</v>
      </c>
      <c r="O333" s="41">
        <v>0</v>
      </c>
      <c r="P333" s="41">
        <v>50.287300000000002</v>
      </c>
      <c r="Q333" s="41">
        <v>0</v>
      </c>
      <c r="R333" s="41">
        <v>2023</v>
      </c>
      <c r="S333" s="41">
        <v>36.2117</v>
      </c>
      <c r="T333" s="41">
        <v>1581</v>
      </c>
      <c r="U333" s="41">
        <v>34.781999999999996</v>
      </c>
      <c r="V333" s="41">
        <v>4344</v>
      </c>
      <c r="W333" s="41">
        <v>79.150199999999998</v>
      </c>
      <c r="X333" s="41">
        <v>4108</v>
      </c>
      <c r="Y333" s="41">
        <v>85.069299999999998</v>
      </c>
      <c r="Z333" s="6">
        <f>0</f>
        <v>0</v>
      </c>
      <c r="AA333" s="6">
        <f t="shared" si="41"/>
        <v>79.150199999999998</v>
      </c>
      <c r="AB333">
        <f>IF(ISBLANK(Table1[[#This Row],[FY2425_Cost]])=TRUE,#N/A,Table1[[#This Row],[FY2425_Cost]])</f>
        <v>85.069299999999998</v>
      </c>
      <c r="AC333" s="6">
        <f t="shared" si="42"/>
        <v>5.9191000000000003</v>
      </c>
      <c r="AD333" s="6" t="e">
        <f>SUMIFS($AB$3:AB333,$B$3:B333,B333)</f>
        <v>#N/A</v>
      </c>
      <c r="AE333" s="6">
        <f t="shared" si="43"/>
        <v>1770.9769939519981</v>
      </c>
      <c r="AF333" s="6">
        <f t="shared" si="44"/>
        <v>1770.9769939519981</v>
      </c>
      <c r="AG333" s="6">
        <f>VLOOKUP(Table1[[#This Row],[PracticeCode]],$AP$3:$AS$345,4,FALSE)</f>
        <v>1770.9769939519981</v>
      </c>
      <c r="AH333" s="27">
        <f t="shared" si="45"/>
        <v>128690.9948938452</v>
      </c>
      <c r="AI333" s="6" t="e">
        <f t="shared" si="46"/>
        <v>#N/A</v>
      </c>
      <c r="AP333" s="2" t="s">
        <v>109</v>
      </c>
      <c r="AQ333" s="41">
        <v>3888.7036233062581</v>
      </c>
      <c r="AR333" s="41">
        <v>0</v>
      </c>
      <c r="AS333">
        <f t="shared" si="47"/>
        <v>3888.7036233062581</v>
      </c>
    </row>
    <row r="334" spans="1:45" x14ac:dyDescent="0.35">
      <c r="A334" t="str">
        <f t="shared" si="40"/>
        <v>Brompton Medical CentreKensington and Chelsea SouthWest LondonE87746Mar12</v>
      </c>
      <c r="B334" s="41" t="s">
        <v>47</v>
      </c>
      <c r="C334" s="41" t="s">
        <v>477</v>
      </c>
      <c r="D334" s="41" t="s">
        <v>29</v>
      </c>
      <c r="E334" s="41" t="s">
        <v>48</v>
      </c>
      <c r="F334" s="41" t="s">
        <v>48</v>
      </c>
      <c r="G334" s="41" t="s">
        <v>767</v>
      </c>
      <c r="H334" s="41">
        <v>12</v>
      </c>
      <c r="I334" s="41">
        <v>3935.50443100444</v>
      </c>
      <c r="J334" s="41">
        <v>2537</v>
      </c>
      <c r="K334" s="41">
        <v>0</v>
      </c>
      <c r="L334" s="41">
        <v>50.4863</v>
      </c>
      <c r="M334" s="41">
        <v>0</v>
      </c>
      <c r="N334" s="41"/>
      <c r="O334" s="41"/>
      <c r="P334" s="41"/>
      <c r="Q334" s="41"/>
      <c r="R334" s="41">
        <v>1697</v>
      </c>
      <c r="S334" s="41">
        <v>30.376300000000001</v>
      </c>
      <c r="T334" s="41"/>
      <c r="U334" s="41"/>
      <c r="V334" s="41">
        <v>4234</v>
      </c>
      <c r="W334" s="41">
        <v>80.8626</v>
      </c>
      <c r="X334" s="41"/>
      <c r="Y334" s="41"/>
      <c r="Z334" s="6">
        <f>0</f>
        <v>0</v>
      </c>
      <c r="AA334" s="6">
        <f t="shared" si="41"/>
        <v>80.8626</v>
      </c>
      <c r="AB334" t="e">
        <f>IF(ISBLANK(Table1[[#This Row],[FY2425_Cost]])=TRUE,#N/A,Table1[[#This Row],[FY2425_Cost]])</f>
        <v>#N/A</v>
      </c>
      <c r="AC334" s="6" t="e">
        <f t="shared" si="42"/>
        <v>#N/A</v>
      </c>
      <c r="AD334" s="6" t="e">
        <f>SUMIFS($AB$3:AB334,$B$3:B334,B334)</f>
        <v>#N/A</v>
      </c>
      <c r="AE334" s="6">
        <f t="shared" si="43"/>
        <v>1770.9769939519981</v>
      </c>
      <c r="AF334" s="6">
        <f t="shared" si="44"/>
        <v>1770.9769939519981</v>
      </c>
      <c r="AG334" s="6">
        <f>VLOOKUP(Table1[[#This Row],[PracticeCode]],$AP$3:$AS$345,4,FALSE)</f>
        <v>1770.9769939519981</v>
      </c>
      <c r="AH334" s="27">
        <f t="shared" si="45"/>
        <v>128690.9948938452</v>
      </c>
      <c r="AI334" s="6" t="e">
        <f t="shared" si="46"/>
        <v>#N/A</v>
      </c>
      <c r="AP334" s="2" t="s">
        <v>145</v>
      </c>
      <c r="AQ334" s="41">
        <v>3916.4325681352948</v>
      </c>
      <c r="AR334" s="41">
        <v>0</v>
      </c>
      <c r="AS334">
        <f t="shared" si="47"/>
        <v>3916.4325681352948</v>
      </c>
    </row>
    <row r="335" spans="1:45" x14ac:dyDescent="0.35">
      <c r="A335" t="str">
        <f t="shared" si="40"/>
        <v>Brompton Medical CentreKensington and Chelsea SouthWest LondonE87746May2</v>
      </c>
      <c r="B335" s="41" t="s">
        <v>47</v>
      </c>
      <c r="C335" s="41" t="s">
        <v>477</v>
      </c>
      <c r="D335" s="41" t="s">
        <v>29</v>
      </c>
      <c r="E335" s="41" t="s">
        <v>48</v>
      </c>
      <c r="F335" s="41" t="s">
        <v>48</v>
      </c>
      <c r="G335" s="41" t="s">
        <v>757</v>
      </c>
      <c r="H335" s="41">
        <v>2</v>
      </c>
      <c r="I335" s="41">
        <v>3935.50443100444</v>
      </c>
      <c r="J335" s="41">
        <v>1986</v>
      </c>
      <c r="K335" s="41">
        <v>0</v>
      </c>
      <c r="L335" s="41">
        <v>36.741</v>
      </c>
      <c r="M335" s="41">
        <v>0</v>
      </c>
      <c r="N335" s="41">
        <v>1668</v>
      </c>
      <c r="O335" s="41">
        <v>0</v>
      </c>
      <c r="P335" s="41">
        <v>33.193200000000004</v>
      </c>
      <c r="Q335" s="41">
        <v>0</v>
      </c>
      <c r="R335" s="41">
        <v>1689</v>
      </c>
      <c r="S335" s="41">
        <v>30.2331</v>
      </c>
      <c r="T335" s="41">
        <v>2067</v>
      </c>
      <c r="U335" s="41">
        <v>45.473999999999997</v>
      </c>
      <c r="V335" s="41">
        <v>3675</v>
      </c>
      <c r="W335" s="41">
        <v>66.974099999999993</v>
      </c>
      <c r="X335" s="41">
        <v>3735</v>
      </c>
      <c r="Y335" s="41">
        <v>78.667200000000008</v>
      </c>
      <c r="Z335" s="6">
        <f>0</f>
        <v>0</v>
      </c>
      <c r="AA335" s="6">
        <f t="shared" si="41"/>
        <v>66.974099999999993</v>
      </c>
      <c r="AB335">
        <f>IF(ISBLANK(Table1[[#This Row],[FY2425_Cost]])=TRUE,#N/A,Table1[[#This Row],[FY2425_Cost]])</f>
        <v>78.667200000000008</v>
      </c>
      <c r="AC335" s="6">
        <f t="shared" si="42"/>
        <v>11.693100000000015</v>
      </c>
      <c r="AD335" s="6" t="e">
        <f>SUMIFS($AB$3:AB335,$B$3:B335,B335)</f>
        <v>#N/A</v>
      </c>
      <c r="AE335" s="6">
        <f t="shared" si="43"/>
        <v>1770.9769939519981</v>
      </c>
      <c r="AF335" s="6">
        <f t="shared" si="44"/>
        <v>1770.9769939519981</v>
      </c>
      <c r="AG335" s="6">
        <f>VLOOKUP(Table1[[#This Row],[PracticeCode]],$AP$3:$AS$345,4,FALSE)</f>
        <v>1770.9769939519981</v>
      </c>
      <c r="AH335" s="27">
        <f t="shared" si="45"/>
        <v>128690.9948938452</v>
      </c>
      <c r="AI335" s="6" t="e">
        <f t="shared" si="46"/>
        <v>#N/A</v>
      </c>
      <c r="AP335" s="2" t="s">
        <v>360</v>
      </c>
      <c r="AQ335" s="41">
        <v>6975.72736328061</v>
      </c>
      <c r="AR335" s="41">
        <v>0</v>
      </c>
      <c r="AS335">
        <f t="shared" si="47"/>
        <v>6975.72736328061</v>
      </c>
    </row>
    <row r="336" spans="1:45" x14ac:dyDescent="0.35">
      <c r="A336" t="str">
        <f t="shared" si="40"/>
        <v>Brompton Medical CentreKensington and Chelsea SouthWest LondonE87746Nov8</v>
      </c>
      <c r="B336" s="41" t="s">
        <v>47</v>
      </c>
      <c r="C336" s="41" t="s">
        <v>477</v>
      </c>
      <c r="D336" s="41" t="s">
        <v>29</v>
      </c>
      <c r="E336" s="41" t="s">
        <v>48</v>
      </c>
      <c r="F336" s="41" t="s">
        <v>48</v>
      </c>
      <c r="G336" s="41" t="s">
        <v>763</v>
      </c>
      <c r="H336" s="41">
        <v>8</v>
      </c>
      <c r="I336" s="41">
        <v>3935.50443100444</v>
      </c>
      <c r="J336" s="41">
        <v>10048</v>
      </c>
      <c r="K336" s="41">
        <v>0</v>
      </c>
      <c r="L336" s="41">
        <v>199.95520000000002</v>
      </c>
      <c r="M336" s="41">
        <v>0</v>
      </c>
      <c r="N336" s="41"/>
      <c r="O336" s="41"/>
      <c r="P336" s="41"/>
      <c r="Q336" s="41"/>
      <c r="R336" s="41">
        <v>3838</v>
      </c>
      <c r="S336" s="41">
        <v>68.700199999999995</v>
      </c>
      <c r="T336" s="41"/>
      <c r="U336" s="41"/>
      <c r="V336" s="41">
        <v>13886</v>
      </c>
      <c r="W336" s="41">
        <v>268.65539999999999</v>
      </c>
      <c r="X336" s="41"/>
      <c r="Y336" s="41"/>
      <c r="Z336" s="6">
        <f>0</f>
        <v>0</v>
      </c>
      <c r="AA336" s="6">
        <f t="shared" si="41"/>
        <v>268.65539999999999</v>
      </c>
      <c r="AB336" t="e">
        <f>IF(ISBLANK(Table1[[#This Row],[FY2425_Cost]])=TRUE,#N/A,Table1[[#This Row],[FY2425_Cost]])</f>
        <v>#N/A</v>
      </c>
      <c r="AC336" s="6" t="e">
        <f t="shared" si="42"/>
        <v>#N/A</v>
      </c>
      <c r="AD336" s="6" t="e">
        <f>SUMIFS($AB$3:AB336,$B$3:B336,B336)</f>
        <v>#N/A</v>
      </c>
      <c r="AE336" s="6">
        <f t="shared" si="43"/>
        <v>1770.9769939519981</v>
      </c>
      <c r="AF336" s="6">
        <f t="shared" si="44"/>
        <v>1770.9769939519981</v>
      </c>
      <c r="AG336" s="6">
        <f>VLOOKUP(Table1[[#This Row],[PracticeCode]],$AP$3:$AS$345,4,FALSE)</f>
        <v>1770.9769939519981</v>
      </c>
      <c r="AH336" s="27">
        <f t="shared" si="45"/>
        <v>128690.9948938452</v>
      </c>
      <c r="AI336" s="6" t="e">
        <f t="shared" si="46"/>
        <v>#N/A</v>
      </c>
      <c r="AP336" s="2" t="s">
        <v>359</v>
      </c>
      <c r="AQ336" s="41">
        <v>5220.7857842536796</v>
      </c>
      <c r="AR336" s="41">
        <v>0</v>
      </c>
      <c r="AS336">
        <f t="shared" si="47"/>
        <v>5220.7857842536796</v>
      </c>
    </row>
    <row r="337" spans="1:45" x14ac:dyDescent="0.35">
      <c r="A337" t="str">
        <f t="shared" si="40"/>
        <v>Brompton Medical CentreKensington and Chelsea SouthWest LondonE87746Oct7</v>
      </c>
      <c r="B337" s="41" t="s">
        <v>47</v>
      </c>
      <c r="C337" s="41" t="s">
        <v>477</v>
      </c>
      <c r="D337" s="41" t="s">
        <v>29</v>
      </c>
      <c r="E337" s="41" t="s">
        <v>48</v>
      </c>
      <c r="F337" s="41" t="s">
        <v>48</v>
      </c>
      <c r="G337" s="41" t="s">
        <v>762</v>
      </c>
      <c r="H337" s="41">
        <v>7</v>
      </c>
      <c r="I337" s="41">
        <v>3935.50443100444</v>
      </c>
      <c r="J337" s="41">
        <v>2806</v>
      </c>
      <c r="K337" s="41">
        <v>0</v>
      </c>
      <c r="L337" s="41">
        <v>55.839400000000005</v>
      </c>
      <c r="M337" s="41">
        <v>0</v>
      </c>
      <c r="N337" s="41">
        <v>0</v>
      </c>
      <c r="O337" s="41">
        <v>0</v>
      </c>
      <c r="P337" s="41">
        <v>0</v>
      </c>
      <c r="Q337" s="41">
        <v>0</v>
      </c>
      <c r="R337" s="41">
        <v>4478</v>
      </c>
      <c r="S337" s="41">
        <v>80.156199999999998</v>
      </c>
      <c r="T337" s="41">
        <v>3246</v>
      </c>
      <c r="U337" s="41">
        <v>71.412000000000006</v>
      </c>
      <c r="V337" s="41">
        <v>7284</v>
      </c>
      <c r="W337" s="41">
        <v>135.9956</v>
      </c>
      <c r="X337" s="41">
        <v>3246</v>
      </c>
      <c r="Y337" s="41">
        <v>71.412000000000006</v>
      </c>
      <c r="Z337" s="6">
        <f>0</f>
        <v>0</v>
      </c>
      <c r="AA337" s="6">
        <f t="shared" si="41"/>
        <v>135.9956</v>
      </c>
      <c r="AB337">
        <f>IF(ISBLANK(Table1[[#This Row],[FY2425_Cost]])=TRUE,#N/A,Table1[[#This Row],[FY2425_Cost]])</f>
        <v>71.412000000000006</v>
      </c>
      <c r="AC337" s="6">
        <f t="shared" si="42"/>
        <v>-64.58359999999999</v>
      </c>
      <c r="AD337" s="6" t="e">
        <f>SUMIFS($AB$3:AB337,$B$3:B337,B337)</f>
        <v>#N/A</v>
      </c>
      <c r="AE337" s="6">
        <f t="shared" si="43"/>
        <v>1770.9769939519981</v>
      </c>
      <c r="AF337" s="6">
        <f t="shared" si="44"/>
        <v>1770.9769939519981</v>
      </c>
      <c r="AG337" s="6">
        <f>VLOOKUP(Table1[[#This Row],[PracticeCode]],$AP$3:$AS$345,4,FALSE)</f>
        <v>1770.9769939519981</v>
      </c>
      <c r="AH337" s="27">
        <f t="shared" si="45"/>
        <v>128690.9948938452</v>
      </c>
      <c r="AI337" s="6" t="e">
        <f t="shared" si="46"/>
        <v>#N/A</v>
      </c>
      <c r="AP337" s="2" t="s">
        <v>379</v>
      </c>
      <c r="AQ337" s="41">
        <v>6197.3120682100352</v>
      </c>
      <c r="AR337" s="41">
        <v>0</v>
      </c>
      <c r="AS337">
        <f t="shared" si="47"/>
        <v>6197.3120682100352</v>
      </c>
    </row>
    <row r="338" spans="1:45" x14ac:dyDescent="0.35">
      <c r="A338" t="str">
        <f t="shared" si="40"/>
        <v>Brompton Medical CentreKensington and Chelsea SouthWest LondonE87746Sep6</v>
      </c>
      <c r="B338" s="41" t="s">
        <v>47</v>
      </c>
      <c r="C338" s="41" t="s">
        <v>477</v>
      </c>
      <c r="D338" s="41" t="s">
        <v>29</v>
      </c>
      <c r="E338" s="41" t="s">
        <v>48</v>
      </c>
      <c r="F338" s="41" t="s">
        <v>48</v>
      </c>
      <c r="G338" s="41" t="s">
        <v>761</v>
      </c>
      <c r="H338" s="41">
        <v>6</v>
      </c>
      <c r="I338" s="41">
        <v>3935.50443100444</v>
      </c>
      <c r="J338" s="41">
        <v>2470</v>
      </c>
      <c r="K338" s="41">
        <v>0</v>
      </c>
      <c r="L338" s="41">
        <v>49.153000000000006</v>
      </c>
      <c r="M338" s="41">
        <v>0</v>
      </c>
      <c r="N338" s="41">
        <v>2301</v>
      </c>
      <c r="O338" s="41">
        <v>0</v>
      </c>
      <c r="P338" s="41">
        <v>51.772500000000001</v>
      </c>
      <c r="Q338" s="41">
        <v>0</v>
      </c>
      <c r="R338" s="41">
        <v>5829</v>
      </c>
      <c r="S338" s="41">
        <v>104.3391</v>
      </c>
      <c r="T338" s="41">
        <v>1847</v>
      </c>
      <c r="U338" s="41">
        <v>40.634</v>
      </c>
      <c r="V338" s="41">
        <v>8299</v>
      </c>
      <c r="W338" s="41">
        <v>153.49209999999999</v>
      </c>
      <c r="X338" s="41">
        <v>4148</v>
      </c>
      <c r="Y338" s="41">
        <v>92.406499999999994</v>
      </c>
      <c r="Z338" s="6">
        <f>0</f>
        <v>0</v>
      </c>
      <c r="AA338" s="6">
        <f t="shared" si="41"/>
        <v>153.49209999999999</v>
      </c>
      <c r="AB338">
        <f>IF(ISBLANK(Table1[[#This Row],[FY2425_Cost]])=TRUE,#N/A,Table1[[#This Row],[FY2425_Cost]])</f>
        <v>92.406499999999994</v>
      </c>
      <c r="AC338" s="6">
        <f t="shared" si="42"/>
        <v>-61.085599999999999</v>
      </c>
      <c r="AD338" s="6" t="e">
        <f>SUMIFS($AB$3:AB338,$B$3:B338,B338)</f>
        <v>#N/A</v>
      </c>
      <c r="AE338" s="6">
        <f t="shared" si="43"/>
        <v>1770.9769939519981</v>
      </c>
      <c r="AF338" s="6">
        <f t="shared" si="44"/>
        <v>1770.9769939519981</v>
      </c>
      <c r="AG338" s="6">
        <f>VLOOKUP(Table1[[#This Row],[PracticeCode]],$AP$3:$AS$345,4,FALSE)</f>
        <v>1770.9769939519981</v>
      </c>
      <c r="AH338" s="27">
        <f t="shared" si="45"/>
        <v>128690.9948938452</v>
      </c>
      <c r="AI338" s="6" t="e">
        <f t="shared" si="46"/>
        <v>#N/A</v>
      </c>
      <c r="AP338" s="2" t="s">
        <v>144</v>
      </c>
      <c r="AQ338" s="41">
        <v>3770.6949114035533</v>
      </c>
      <c r="AR338" s="41">
        <v>0</v>
      </c>
      <c r="AS338">
        <f t="shared" si="47"/>
        <v>3770.6949114035533</v>
      </c>
    </row>
    <row r="339" spans="1:45" x14ac:dyDescent="0.35">
      <c r="A339" t="str">
        <f t="shared" si="40"/>
        <v>Brook Green Medical CentreH&amp;F Partnership PCNHammersmith &amp; FulhamE85020Apr1</v>
      </c>
      <c r="B339" s="41" t="s">
        <v>49</v>
      </c>
      <c r="C339" s="41" t="s">
        <v>515</v>
      </c>
      <c r="D339" s="41" t="s">
        <v>22</v>
      </c>
      <c r="E339" s="41" t="s">
        <v>50</v>
      </c>
      <c r="F339" s="41" t="s">
        <v>50</v>
      </c>
      <c r="G339" s="41" t="s">
        <v>756</v>
      </c>
      <c r="H339" s="41">
        <v>1</v>
      </c>
      <c r="I339" s="41">
        <v>14896.137576458101</v>
      </c>
      <c r="J339" s="41">
        <v>7545</v>
      </c>
      <c r="K339" s="41">
        <v>108</v>
      </c>
      <c r="L339" s="41">
        <v>139.58249999999998</v>
      </c>
      <c r="M339" s="41">
        <v>1.998</v>
      </c>
      <c r="N339" s="41">
        <v>25803</v>
      </c>
      <c r="O339" s="41">
        <v>18</v>
      </c>
      <c r="P339" s="41">
        <v>513.47969999999998</v>
      </c>
      <c r="Q339" s="41">
        <v>0.35820000000000002</v>
      </c>
      <c r="R339" s="41">
        <v>30193</v>
      </c>
      <c r="S339" s="41">
        <v>540.4547</v>
      </c>
      <c r="T339" s="41">
        <v>7362</v>
      </c>
      <c r="U339" s="41">
        <v>161.964</v>
      </c>
      <c r="V339" s="41">
        <v>37846</v>
      </c>
      <c r="W339" s="41">
        <v>682.03520000000003</v>
      </c>
      <c r="X339" s="41">
        <v>33183</v>
      </c>
      <c r="Y339" s="41">
        <v>675.80189999999993</v>
      </c>
      <c r="Z339" s="6">
        <f>0</f>
        <v>0</v>
      </c>
      <c r="AA339" s="6">
        <f t="shared" si="41"/>
        <v>682.03520000000003</v>
      </c>
      <c r="AB339">
        <f>IF(ISBLANK(Table1[[#This Row],[FY2425_Cost]])=TRUE,#N/A,Table1[[#This Row],[FY2425_Cost]])</f>
        <v>675.80189999999993</v>
      </c>
      <c r="AC339" s="6">
        <f t="shared" si="42"/>
        <v>-6.2333000000000993</v>
      </c>
      <c r="AD339" s="6">
        <f>SUMIFS($AB$3:AB339,$B$3:B339,B339)</f>
        <v>675.80189999999993</v>
      </c>
      <c r="AE339" s="6">
        <f t="shared" si="43"/>
        <v>6703.2619094061456</v>
      </c>
      <c r="AF339" s="6">
        <f t="shared" si="44"/>
        <v>6703.2619094061456</v>
      </c>
      <c r="AG339" s="6">
        <f>VLOOKUP(Table1[[#This Row],[PracticeCode]],$AP$3:$AS$345,4,FALSE)</f>
        <v>6703.2619094061456</v>
      </c>
      <c r="AH339" s="27">
        <f t="shared" si="45"/>
        <v>487103.69875017996</v>
      </c>
      <c r="AI339" s="6">
        <f t="shared" si="46"/>
        <v>0</v>
      </c>
      <c r="AP339" s="2" t="s">
        <v>54</v>
      </c>
      <c r="AQ339" s="41">
        <v>4287.8952557351731</v>
      </c>
      <c r="AR339" s="41">
        <v>0</v>
      </c>
      <c r="AS339">
        <f t="shared" si="47"/>
        <v>4287.8952557351731</v>
      </c>
    </row>
    <row r="340" spans="1:45" x14ac:dyDescent="0.35">
      <c r="A340" t="str">
        <f t="shared" si="40"/>
        <v>Brook Green Medical CentreH&amp;F Partnership PCNHammersmith &amp; FulhamE85020Aug5</v>
      </c>
      <c r="B340" s="41" t="s">
        <v>49</v>
      </c>
      <c r="C340" s="41" t="s">
        <v>515</v>
      </c>
      <c r="D340" s="41" t="s">
        <v>22</v>
      </c>
      <c r="E340" s="41" t="s">
        <v>50</v>
      </c>
      <c r="F340" s="41" t="s">
        <v>50</v>
      </c>
      <c r="G340" s="41" t="s">
        <v>760</v>
      </c>
      <c r="H340" s="41">
        <v>5</v>
      </c>
      <c r="I340" s="41">
        <v>14896.137576458101</v>
      </c>
      <c r="J340" s="41">
        <v>14830</v>
      </c>
      <c r="K340" s="41">
        <v>3</v>
      </c>
      <c r="L340" s="41">
        <v>274.35499999999996</v>
      </c>
      <c r="M340" s="41">
        <v>5.5499999999999994E-2</v>
      </c>
      <c r="N340" s="41">
        <v>9444</v>
      </c>
      <c r="O340" s="41">
        <v>73</v>
      </c>
      <c r="P340" s="41">
        <v>187.93560000000002</v>
      </c>
      <c r="Q340" s="41">
        <v>1.4527000000000001</v>
      </c>
      <c r="R340" s="41">
        <v>28371</v>
      </c>
      <c r="S340" s="41">
        <v>507.84089999999998</v>
      </c>
      <c r="T340" s="41">
        <v>32212</v>
      </c>
      <c r="U340" s="41">
        <v>708.66399999999999</v>
      </c>
      <c r="V340" s="41">
        <v>43204</v>
      </c>
      <c r="W340" s="41">
        <v>782.25139999999988</v>
      </c>
      <c r="X340" s="41">
        <v>41729</v>
      </c>
      <c r="Y340" s="41">
        <v>898.05230000000006</v>
      </c>
      <c r="Z340" s="6">
        <f>0</f>
        <v>0</v>
      </c>
      <c r="AA340" s="6">
        <f t="shared" si="41"/>
        <v>782.25139999999988</v>
      </c>
      <c r="AB340">
        <f>IF(ISBLANK(Table1[[#This Row],[FY2425_Cost]])=TRUE,#N/A,Table1[[#This Row],[FY2425_Cost]])</f>
        <v>898.05230000000006</v>
      </c>
      <c r="AC340" s="6">
        <f t="shared" si="42"/>
        <v>115.80090000000018</v>
      </c>
      <c r="AD340" s="6">
        <f>SUMIFS($AB$3:AB340,$B$3:B340,B340)</f>
        <v>1573.8542</v>
      </c>
      <c r="AE340" s="6">
        <f t="shared" si="43"/>
        <v>6703.2619094061456</v>
      </c>
      <c r="AF340" s="6">
        <f t="shared" si="44"/>
        <v>6703.2619094061456</v>
      </c>
      <c r="AG340" s="6">
        <f>VLOOKUP(Table1[[#This Row],[PracticeCode]],$AP$3:$AS$345,4,FALSE)</f>
        <v>6703.2619094061456</v>
      </c>
      <c r="AH340" s="27">
        <f t="shared" si="45"/>
        <v>487103.69875017996</v>
      </c>
      <c r="AI340" s="6">
        <f t="shared" si="46"/>
        <v>0</v>
      </c>
      <c r="AP340" s="2" t="s">
        <v>157</v>
      </c>
      <c r="AQ340" s="41">
        <v>3328.815726666603</v>
      </c>
      <c r="AR340" s="41">
        <v>0</v>
      </c>
      <c r="AS340">
        <f t="shared" si="47"/>
        <v>3328.815726666603</v>
      </c>
    </row>
    <row r="341" spans="1:45" x14ac:dyDescent="0.35">
      <c r="A341" t="str">
        <f t="shared" si="40"/>
        <v>Brook Green Medical CentreH&amp;F Partnership PCNHammersmith &amp; FulhamE85020Dec9</v>
      </c>
      <c r="B341" s="41" t="s">
        <v>49</v>
      </c>
      <c r="C341" s="41" t="s">
        <v>515</v>
      </c>
      <c r="D341" s="41" t="s">
        <v>22</v>
      </c>
      <c r="E341" s="41" t="s">
        <v>50</v>
      </c>
      <c r="F341" s="41" t="s">
        <v>50</v>
      </c>
      <c r="G341" s="41" t="s">
        <v>764</v>
      </c>
      <c r="H341" s="41">
        <v>9</v>
      </c>
      <c r="I341" s="41">
        <v>14896.137576458101</v>
      </c>
      <c r="J341" s="41">
        <v>10267</v>
      </c>
      <c r="K341" s="41">
        <v>0</v>
      </c>
      <c r="L341" s="41">
        <v>204.3133</v>
      </c>
      <c r="M341" s="41">
        <v>0</v>
      </c>
      <c r="N341" s="41"/>
      <c r="O341" s="41"/>
      <c r="P341" s="41"/>
      <c r="Q341" s="41"/>
      <c r="R341" s="41">
        <v>8284</v>
      </c>
      <c r="S341" s="41">
        <v>148.28360000000001</v>
      </c>
      <c r="T341" s="41"/>
      <c r="U341" s="41"/>
      <c r="V341" s="41">
        <v>18551</v>
      </c>
      <c r="W341" s="41">
        <v>352.59690000000001</v>
      </c>
      <c r="X341" s="41"/>
      <c r="Y341" s="41"/>
      <c r="Z341" s="6">
        <f>0</f>
        <v>0</v>
      </c>
      <c r="AA341" s="6">
        <f t="shared" si="41"/>
        <v>352.59690000000001</v>
      </c>
      <c r="AB341" t="e">
        <f>IF(ISBLANK(Table1[[#This Row],[FY2425_Cost]])=TRUE,#N/A,Table1[[#This Row],[FY2425_Cost]])</f>
        <v>#N/A</v>
      </c>
      <c r="AC341" s="6" t="e">
        <f t="shared" si="42"/>
        <v>#N/A</v>
      </c>
      <c r="AD341" s="6" t="e">
        <f>SUMIFS($AB$3:AB341,$B$3:B341,B341)</f>
        <v>#N/A</v>
      </c>
      <c r="AE341" s="6">
        <f t="shared" si="43"/>
        <v>6703.2619094061456</v>
      </c>
      <c r="AF341" s="6">
        <f t="shared" si="44"/>
        <v>6703.2619094061456</v>
      </c>
      <c r="AG341" s="6">
        <f>VLOOKUP(Table1[[#This Row],[PracticeCode]],$AP$3:$AS$345,4,FALSE)</f>
        <v>6703.2619094061456</v>
      </c>
      <c r="AH341" s="27">
        <f t="shared" si="45"/>
        <v>487103.69875017996</v>
      </c>
      <c r="AI341" s="6" t="e">
        <f t="shared" si="46"/>
        <v>#N/A</v>
      </c>
      <c r="AP341" s="2" t="s">
        <v>229</v>
      </c>
      <c r="AQ341" s="41">
        <v>1695.2042107980315</v>
      </c>
      <c r="AR341" s="41">
        <v>0</v>
      </c>
      <c r="AS341">
        <f t="shared" si="47"/>
        <v>1695.2042107980315</v>
      </c>
    </row>
    <row r="342" spans="1:45" x14ac:dyDescent="0.35">
      <c r="A342" t="str">
        <f t="shared" si="40"/>
        <v>Brook Green Medical CentreH&amp;F Partnership PCNHammersmith &amp; FulhamE85020Feb11</v>
      </c>
      <c r="B342" s="41" t="s">
        <v>49</v>
      </c>
      <c r="C342" s="41" t="s">
        <v>515</v>
      </c>
      <c r="D342" s="41" t="s">
        <v>22</v>
      </c>
      <c r="E342" s="41" t="s">
        <v>50</v>
      </c>
      <c r="F342" s="41" t="s">
        <v>50</v>
      </c>
      <c r="G342" s="41" t="s">
        <v>766</v>
      </c>
      <c r="H342" s="41">
        <v>11</v>
      </c>
      <c r="I342" s="41">
        <v>14896.137576458101</v>
      </c>
      <c r="J342" s="41">
        <v>17923</v>
      </c>
      <c r="K342" s="41">
        <v>12</v>
      </c>
      <c r="L342" s="41">
        <v>356.66770000000002</v>
      </c>
      <c r="M342" s="41">
        <v>0.23880000000000001</v>
      </c>
      <c r="N342" s="41"/>
      <c r="O342" s="41"/>
      <c r="P342" s="41"/>
      <c r="Q342" s="41"/>
      <c r="R342" s="41">
        <v>16055</v>
      </c>
      <c r="S342" s="41">
        <v>287.3845</v>
      </c>
      <c r="T342" s="41"/>
      <c r="U342" s="41"/>
      <c r="V342" s="41">
        <v>33990</v>
      </c>
      <c r="W342" s="41">
        <v>644.29100000000005</v>
      </c>
      <c r="X342" s="41"/>
      <c r="Y342" s="41"/>
      <c r="Z342" s="6">
        <f>0</f>
        <v>0</v>
      </c>
      <c r="AA342" s="6">
        <f t="shared" si="41"/>
        <v>644.29100000000005</v>
      </c>
      <c r="AB342" t="e">
        <f>IF(ISBLANK(Table1[[#This Row],[FY2425_Cost]])=TRUE,#N/A,Table1[[#This Row],[FY2425_Cost]])</f>
        <v>#N/A</v>
      </c>
      <c r="AC342" s="6" t="e">
        <f t="shared" si="42"/>
        <v>#N/A</v>
      </c>
      <c r="AD342" s="6" t="e">
        <f>SUMIFS($AB$3:AB342,$B$3:B342,B342)</f>
        <v>#N/A</v>
      </c>
      <c r="AE342" s="6">
        <f t="shared" si="43"/>
        <v>6703.2619094061456</v>
      </c>
      <c r="AF342" s="6">
        <f t="shared" si="44"/>
        <v>6703.2619094061456</v>
      </c>
      <c r="AG342" s="6">
        <f>VLOOKUP(Table1[[#This Row],[PracticeCode]],$AP$3:$AS$345,4,FALSE)</f>
        <v>6703.2619094061456</v>
      </c>
      <c r="AH342" s="27">
        <f t="shared" si="45"/>
        <v>487103.69875017996</v>
      </c>
      <c r="AI342" s="6" t="e">
        <f t="shared" si="46"/>
        <v>#N/A</v>
      </c>
      <c r="AP342" s="2" t="s">
        <v>110</v>
      </c>
      <c r="AQ342" s="41">
        <v>1102.3346476929601</v>
      </c>
      <c r="AR342" s="41">
        <v>0</v>
      </c>
      <c r="AS342">
        <f t="shared" si="47"/>
        <v>1102.3346476929601</v>
      </c>
    </row>
    <row r="343" spans="1:45" x14ac:dyDescent="0.35">
      <c r="A343" t="str">
        <f t="shared" si="40"/>
        <v>Brook Green Medical CentreH&amp;F Partnership PCNHammersmith &amp; FulhamE85020Jan10</v>
      </c>
      <c r="B343" s="41" t="s">
        <v>49</v>
      </c>
      <c r="C343" s="41" t="s">
        <v>515</v>
      </c>
      <c r="D343" s="41" t="s">
        <v>22</v>
      </c>
      <c r="E343" s="41" t="s">
        <v>50</v>
      </c>
      <c r="F343" s="41" t="s">
        <v>50</v>
      </c>
      <c r="G343" s="41" t="s">
        <v>765</v>
      </c>
      <c r="H343" s="41">
        <v>10</v>
      </c>
      <c r="I343" s="41">
        <v>14896.137576458101</v>
      </c>
      <c r="J343" s="41">
        <v>9345</v>
      </c>
      <c r="K343" s="41">
        <v>18</v>
      </c>
      <c r="L343" s="41">
        <v>185.96550000000002</v>
      </c>
      <c r="M343" s="41">
        <v>0.35820000000000002</v>
      </c>
      <c r="N343" s="41"/>
      <c r="O343" s="41"/>
      <c r="P343" s="41"/>
      <c r="Q343" s="41"/>
      <c r="R343" s="41">
        <v>13877</v>
      </c>
      <c r="S343" s="41">
        <v>248.39830000000001</v>
      </c>
      <c r="T343" s="41"/>
      <c r="U343" s="41"/>
      <c r="V343" s="41">
        <v>23240</v>
      </c>
      <c r="W343" s="41">
        <v>434.72200000000004</v>
      </c>
      <c r="X343" s="41"/>
      <c r="Y343" s="41"/>
      <c r="Z343" s="6">
        <f>0</f>
        <v>0</v>
      </c>
      <c r="AA343" s="6">
        <f t="shared" si="41"/>
        <v>434.72200000000004</v>
      </c>
      <c r="AB343" t="e">
        <f>IF(ISBLANK(Table1[[#This Row],[FY2425_Cost]])=TRUE,#N/A,Table1[[#This Row],[FY2425_Cost]])</f>
        <v>#N/A</v>
      </c>
      <c r="AC343" s="6" t="e">
        <f t="shared" si="42"/>
        <v>#N/A</v>
      </c>
      <c r="AD343" s="6" t="e">
        <f>SUMIFS($AB$3:AB343,$B$3:B343,B343)</f>
        <v>#N/A</v>
      </c>
      <c r="AE343" s="6">
        <f t="shared" si="43"/>
        <v>6703.2619094061456</v>
      </c>
      <c r="AF343" s="6">
        <f t="shared" si="44"/>
        <v>6703.2619094061456</v>
      </c>
      <c r="AG343" s="6">
        <f>VLOOKUP(Table1[[#This Row],[PracticeCode]],$AP$3:$AS$345,4,FALSE)</f>
        <v>6703.2619094061456</v>
      </c>
      <c r="AH343" s="27">
        <f t="shared" si="45"/>
        <v>487103.69875017996</v>
      </c>
      <c r="AI343" s="6" t="e">
        <f t="shared" si="46"/>
        <v>#N/A</v>
      </c>
      <c r="AS343">
        <f t="shared" si="47"/>
        <v>0</v>
      </c>
    </row>
    <row r="344" spans="1:45" x14ac:dyDescent="0.35">
      <c r="A344" t="str">
        <f t="shared" si="40"/>
        <v>Brook Green Medical CentreH&amp;F Partnership PCNHammersmith &amp; FulhamE85020Jul4</v>
      </c>
      <c r="B344" s="41" t="s">
        <v>49</v>
      </c>
      <c r="C344" s="41" t="s">
        <v>515</v>
      </c>
      <c r="D344" s="41" t="s">
        <v>22</v>
      </c>
      <c r="E344" s="41" t="s">
        <v>50</v>
      </c>
      <c r="F344" s="41" t="s">
        <v>50</v>
      </c>
      <c r="G344" s="41" t="s">
        <v>759</v>
      </c>
      <c r="H344" s="41">
        <v>4</v>
      </c>
      <c r="I344" s="41">
        <v>14896.137576458101</v>
      </c>
      <c r="J344" s="41">
        <v>25395</v>
      </c>
      <c r="K344" s="41">
        <v>33</v>
      </c>
      <c r="L344" s="41">
        <v>469.8075</v>
      </c>
      <c r="M344" s="41">
        <v>0.61049999999999993</v>
      </c>
      <c r="N344" s="41">
        <v>10537</v>
      </c>
      <c r="O344" s="41">
        <v>84</v>
      </c>
      <c r="P344" s="41">
        <v>209.68630000000002</v>
      </c>
      <c r="Q344" s="41">
        <v>1.6716000000000002</v>
      </c>
      <c r="R344" s="41">
        <v>26338</v>
      </c>
      <c r="S344" s="41">
        <v>471.4502</v>
      </c>
      <c r="T344" s="41">
        <v>25583</v>
      </c>
      <c r="U344" s="41">
        <v>562.82600000000002</v>
      </c>
      <c r="V344" s="41">
        <v>51766</v>
      </c>
      <c r="W344" s="41">
        <v>941.8682</v>
      </c>
      <c r="X344" s="41">
        <v>36204</v>
      </c>
      <c r="Y344" s="41">
        <v>774.18389999999999</v>
      </c>
      <c r="Z344" s="6">
        <f>0</f>
        <v>0</v>
      </c>
      <c r="AA344" s="6">
        <f t="shared" si="41"/>
        <v>941.8682</v>
      </c>
      <c r="AB344">
        <f>IF(ISBLANK(Table1[[#This Row],[FY2425_Cost]])=TRUE,#N/A,Table1[[#This Row],[FY2425_Cost]])</f>
        <v>774.18389999999999</v>
      </c>
      <c r="AC344" s="6">
        <f t="shared" si="42"/>
        <v>-167.68430000000001</v>
      </c>
      <c r="AD344" s="6" t="e">
        <f>SUMIFS($AB$3:AB344,$B$3:B344,B344)</f>
        <v>#N/A</v>
      </c>
      <c r="AE344" s="6">
        <f t="shared" si="43"/>
        <v>6703.2619094061456</v>
      </c>
      <c r="AF344" s="6">
        <f t="shared" si="44"/>
        <v>6703.2619094061456</v>
      </c>
      <c r="AG344" s="6">
        <f>VLOOKUP(Table1[[#This Row],[PracticeCode]],$AP$3:$AS$345,4,FALSE)</f>
        <v>6703.2619094061456</v>
      </c>
      <c r="AH344" s="27">
        <f t="shared" si="45"/>
        <v>487103.69875017996</v>
      </c>
      <c r="AI344" s="6" t="e">
        <f t="shared" si="46"/>
        <v>#N/A</v>
      </c>
      <c r="AS344">
        <f t="shared" si="47"/>
        <v>0</v>
      </c>
    </row>
    <row r="345" spans="1:45" x14ac:dyDescent="0.35">
      <c r="A345" t="str">
        <f t="shared" si="40"/>
        <v>Brook Green Medical CentreH&amp;F Partnership PCNHammersmith &amp; FulhamE85020Jun3</v>
      </c>
      <c r="B345" s="41" t="s">
        <v>49</v>
      </c>
      <c r="C345" s="41" t="s">
        <v>515</v>
      </c>
      <c r="D345" s="41" t="s">
        <v>22</v>
      </c>
      <c r="E345" s="41" t="s">
        <v>50</v>
      </c>
      <c r="F345" s="41" t="s">
        <v>50</v>
      </c>
      <c r="G345" s="41" t="s">
        <v>758</v>
      </c>
      <c r="H345" s="41">
        <v>3</v>
      </c>
      <c r="I345" s="41">
        <v>14896.137576458101</v>
      </c>
      <c r="J345" s="41">
        <v>26418</v>
      </c>
      <c r="K345" s="41">
        <v>0</v>
      </c>
      <c r="L345" s="41">
        <v>488.733</v>
      </c>
      <c r="M345" s="41">
        <v>0</v>
      </c>
      <c r="N345" s="41">
        <v>9008</v>
      </c>
      <c r="O345" s="41">
        <v>27</v>
      </c>
      <c r="P345" s="41">
        <v>179.25920000000002</v>
      </c>
      <c r="Q345" s="41">
        <v>0.5373</v>
      </c>
      <c r="R345" s="41">
        <v>26373</v>
      </c>
      <c r="S345" s="41">
        <v>472.07670000000002</v>
      </c>
      <c r="T345" s="41">
        <v>12806</v>
      </c>
      <c r="U345" s="41">
        <v>281.73200000000003</v>
      </c>
      <c r="V345" s="41">
        <v>52791</v>
      </c>
      <c r="W345" s="41">
        <v>960.80970000000002</v>
      </c>
      <c r="X345" s="41">
        <v>21841</v>
      </c>
      <c r="Y345" s="41">
        <v>461.52850000000001</v>
      </c>
      <c r="Z345" s="6">
        <f>0</f>
        <v>0</v>
      </c>
      <c r="AA345" s="6">
        <f t="shared" si="41"/>
        <v>960.80970000000002</v>
      </c>
      <c r="AB345">
        <f>IF(ISBLANK(Table1[[#This Row],[FY2425_Cost]])=TRUE,#N/A,Table1[[#This Row],[FY2425_Cost]])</f>
        <v>461.52850000000001</v>
      </c>
      <c r="AC345" s="6">
        <f t="shared" si="42"/>
        <v>-499.28120000000001</v>
      </c>
      <c r="AD345" s="6" t="e">
        <f>SUMIFS($AB$3:AB345,$B$3:B345,B345)</f>
        <v>#N/A</v>
      </c>
      <c r="AE345" s="6">
        <f t="shared" si="43"/>
        <v>6703.2619094061456</v>
      </c>
      <c r="AF345" s="6">
        <f t="shared" si="44"/>
        <v>6703.2619094061456</v>
      </c>
      <c r="AG345" s="6">
        <f>VLOOKUP(Table1[[#This Row],[PracticeCode]],$AP$3:$AS$345,4,FALSE)</f>
        <v>6703.2619094061456</v>
      </c>
      <c r="AH345" s="27">
        <f t="shared" si="45"/>
        <v>487103.69875017996</v>
      </c>
      <c r="AI345" s="6" t="e">
        <f t="shared" si="46"/>
        <v>#N/A</v>
      </c>
    </row>
    <row r="346" spans="1:45" x14ac:dyDescent="0.35">
      <c r="A346" t="str">
        <f t="shared" si="40"/>
        <v>Brook Green Medical CentreH&amp;F Partnership PCNHammersmith &amp; FulhamE85020Mar12</v>
      </c>
      <c r="B346" s="41" t="s">
        <v>49</v>
      </c>
      <c r="C346" s="41" t="s">
        <v>515</v>
      </c>
      <c r="D346" s="41" t="s">
        <v>22</v>
      </c>
      <c r="E346" s="41" t="s">
        <v>50</v>
      </c>
      <c r="F346" s="41" t="s">
        <v>50</v>
      </c>
      <c r="G346" s="41" t="s">
        <v>767</v>
      </c>
      <c r="H346" s="41">
        <v>12</v>
      </c>
      <c r="I346" s="41">
        <v>14896.137576458101</v>
      </c>
      <c r="J346" s="41">
        <v>22394</v>
      </c>
      <c r="K346" s="41">
        <v>24</v>
      </c>
      <c r="L346" s="41">
        <v>445.64060000000001</v>
      </c>
      <c r="M346" s="41">
        <v>0.47760000000000002</v>
      </c>
      <c r="N346" s="41"/>
      <c r="O346" s="41"/>
      <c r="P346" s="41"/>
      <c r="Q346" s="41"/>
      <c r="R346" s="41">
        <v>18922</v>
      </c>
      <c r="S346" s="41">
        <v>338.7038</v>
      </c>
      <c r="T346" s="41"/>
      <c r="U346" s="41"/>
      <c r="V346" s="41">
        <v>41340</v>
      </c>
      <c r="W346" s="41">
        <v>784.822</v>
      </c>
      <c r="X346" s="41"/>
      <c r="Y346" s="41"/>
      <c r="Z346" s="6">
        <f>0</f>
        <v>0</v>
      </c>
      <c r="AA346" s="6">
        <f t="shared" si="41"/>
        <v>784.822</v>
      </c>
      <c r="AB346" t="e">
        <f>IF(ISBLANK(Table1[[#This Row],[FY2425_Cost]])=TRUE,#N/A,Table1[[#This Row],[FY2425_Cost]])</f>
        <v>#N/A</v>
      </c>
      <c r="AC346" s="6" t="e">
        <f t="shared" si="42"/>
        <v>#N/A</v>
      </c>
      <c r="AD346" s="6" t="e">
        <f>SUMIFS($AB$3:AB346,$B$3:B346,B346)</f>
        <v>#N/A</v>
      </c>
      <c r="AE346" s="6">
        <f t="shared" si="43"/>
        <v>6703.2619094061456</v>
      </c>
      <c r="AF346" s="6">
        <f t="shared" si="44"/>
        <v>6703.2619094061456</v>
      </c>
      <c r="AG346" s="6">
        <f>VLOOKUP(Table1[[#This Row],[PracticeCode]],$AP$3:$AS$345,4,FALSE)</f>
        <v>6703.2619094061456</v>
      </c>
      <c r="AH346" s="27">
        <f t="shared" si="45"/>
        <v>487103.69875017996</v>
      </c>
      <c r="AI346" s="6" t="e">
        <f t="shared" si="46"/>
        <v>#N/A</v>
      </c>
    </row>
    <row r="347" spans="1:45" x14ac:dyDescent="0.35">
      <c r="A347" t="str">
        <f t="shared" si="40"/>
        <v>Brook Green Medical CentreH&amp;F Partnership PCNHammersmith &amp; FulhamE85020May2</v>
      </c>
      <c r="B347" s="41" t="s">
        <v>49</v>
      </c>
      <c r="C347" s="41" t="s">
        <v>515</v>
      </c>
      <c r="D347" s="41" t="s">
        <v>22</v>
      </c>
      <c r="E347" s="41" t="s">
        <v>50</v>
      </c>
      <c r="F347" s="41" t="s">
        <v>50</v>
      </c>
      <c r="G347" s="41" t="s">
        <v>757</v>
      </c>
      <c r="H347" s="41">
        <v>2</v>
      </c>
      <c r="I347" s="41">
        <v>14896.137576458101</v>
      </c>
      <c r="J347" s="41">
        <v>27994</v>
      </c>
      <c r="K347" s="41">
        <v>0</v>
      </c>
      <c r="L347" s="41">
        <v>517.88900000000001</v>
      </c>
      <c r="M347" s="41">
        <v>0</v>
      </c>
      <c r="N347" s="41">
        <v>19979</v>
      </c>
      <c r="O347" s="41">
        <v>16</v>
      </c>
      <c r="P347" s="41">
        <v>397.58210000000003</v>
      </c>
      <c r="Q347" s="41">
        <v>0.31840000000000002</v>
      </c>
      <c r="R347" s="41">
        <v>22726</v>
      </c>
      <c r="S347" s="41">
        <v>406.79539999999997</v>
      </c>
      <c r="T347" s="41">
        <v>32307</v>
      </c>
      <c r="U347" s="41">
        <v>710.75400000000002</v>
      </c>
      <c r="V347" s="41">
        <v>50720</v>
      </c>
      <c r="W347" s="41">
        <v>924.68439999999998</v>
      </c>
      <c r="X347" s="41">
        <v>52302</v>
      </c>
      <c r="Y347" s="41">
        <v>1108.6545000000001</v>
      </c>
      <c r="Z347" s="6">
        <f>0</f>
        <v>0</v>
      </c>
      <c r="AA347" s="6">
        <f t="shared" si="41"/>
        <v>924.68439999999998</v>
      </c>
      <c r="AB347">
        <f>IF(ISBLANK(Table1[[#This Row],[FY2425_Cost]])=TRUE,#N/A,Table1[[#This Row],[FY2425_Cost]])</f>
        <v>1108.6545000000001</v>
      </c>
      <c r="AC347" s="6">
        <f t="shared" si="42"/>
        <v>183.97010000000012</v>
      </c>
      <c r="AD347" s="6" t="e">
        <f>SUMIFS($AB$3:AB347,$B$3:B347,B347)</f>
        <v>#N/A</v>
      </c>
      <c r="AE347" s="6">
        <f t="shared" si="43"/>
        <v>6703.2619094061456</v>
      </c>
      <c r="AF347" s="6">
        <f t="shared" si="44"/>
        <v>6703.2619094061456</v>
      </c>
      <c r="AG347" s="6">
        <f>VLOOKUP(Table1[[#This Row],[PracticeCode]],$AP$3:$AS$345,4,FALSE)</f>
        <v>6703.2619094061456</v>
      </c>
      <c r="AH347" s="27">
        <f t="shared" si="45"/>
        <v>487103.69875017996</v>
      </c>
      <c r="AI347" s="6" t="e">
        <f t="shared" si="46"/>
        <v>#N/A</v>
      </c>
    </row>
    <row r="348" spans="1:45" x14ac:dyDescent="0.35">
      <c r="A348" t="str">
        <f t="shared" si="40"/>
        <v>Brook Green Medical CentreH&amp;F Partnership PCNHammersmith &amp; FulhamE85020Nov8</v>
      </c>
      <c r="B348" s="41" t="s">
        <v>49</v>
      </c>
      <c r="C348" s="41" t="s">
        <v>515</v>
      </c>
      <c r="D348" s="41" t="s">
        <v>22</v>
      </c>
      <c r="E348" s="41" t="s">
        <v>50</v>
      </c>
      <c r="F348" s="41" t="s">
        <v>50</v>
      </c>
      <c r="G348" s="41" t="s">
        <v>763</v>
      </c>
      <c r="H348" s="41">
        <v>8</v>
      </c>
      <c r="I348" s="41">
        <v>14896.137576458101</v>
      </c>
      <c r="J348" s="41">
        <v>29777</v>
      </c>
      <c r="K348" s="41">
        <v>13</v>
      </c>
      <c r="L348" s="41">
        <v>592.56230000000005</v>
      </c>
      <c r="M348" s="41">
        <v>0.25870000000000004</v>
      </c>
      <c r="N348" s="41"/>
      <c r="O348" s="41"/>
      <c r="P348" s="41"/>
      <c r="Q348" s="41"/>
      <c r="R348" s="41">
        <v>8227</v>
      </c>
      <c r="S348" s="41">
        <v>147.26329999999999</v>
      </c>
      <c r="T348" s="41"/>
      <c r="U348" s="41"/>
      <c r="V348" s="41">
        <v>38017</v>
      </c>
      <c r="W348" s="41">
        <v>740.08429999999998</v>
      </c>
      <c r="X348" s="41"/>
      <c r="Y348" s="41"/>
      <c r="Z348" s="6">
        <f>0</f>
        <v>0</v>
      </c>
      <c r="AA348" s="6">
        <f t="shared" si="41"/>
        <v>740.08429999999998</v>
      </c>
      <c r="AB348" t="e">
        <f>IF(ISBLANK(Table1[[#This Row],[FY2425_Cost]])=TRUE,#N/A,Table1[[#This Row],[FY2425_Cost]])</f>
        <v>#N/A</v>
      </c>
      <c r="AC348" s="6" t="e">
        <f t="shared" si="42"/>
        <v>#N/A</v>
      </c>
      <c r="AD348" s="6" t="e">
        <f>SUMIFS($AB$3:AB348,$B$3:B348,B348)</f>
        <v>#N/A</v>
      </c>
      <c r="AE348" s="6">
        <f t="shared" si="43"/>
        <v>6703.2619094061456</v>
      </c>
      <c r="AF348" s="6">
        <f t="shared" si="44"/>
        <v>6703.2619094061456</v>
      </c>
      <c r="AG348" s="6">
        <f>VLOOKUP(Table1[[#This Row],[PracticeCode]],$AP$3:$AS$345,4,FALSE)</f>
        <v>6703.2619094061456</v>
      </c>
      <c r="AH348" s="27">
        <f t="shared" si="45"/>
        <v>487103.69875017996</v>
      </c>
      <c r="AI348" s="6" t="e">
        <f t="shared" si="46"/>
        <v>#N/A</v>
      </c>
    </row>
    <row r="349" spans="1:45" x14ac:dyDescent="0.35">
      <c r="A349" t="str">
        <f t="shared" si="40"/>
        <v>Brook Green Medical CentreH&amp;F Partnership PCNHammersmith &amp; FulhamE85020Oct7</v>
      </c>
      <c r="B349" s="41" t="s">
        <v>49</v>
      </c>
      <c r="C349" s="41" t="s">
        <v>515</v>
      </c>
      <c r="D349" s="41" t="s">
        <v>22</v>
      </c>
      <c r="E349" s="41" t="s">
        <v>50</v>
      </c>
      <c r="F349" s="41" t="s">
        <v>50</v>
      </c>
      <c r="G349" s="41" t="s">
        <v>762</v>
      </c>
      <c r="H349" s="41">
        <v>7</v>
      </c>
      <c r="I349" s="41">
        <v>14896.137576458101</v>
      </c>
      <c r="J349" s="41">
        <v>11068</v>
      </c>
      <c r="K349" s="41">
        <v>3</v>
      </c>
      <c r="L349" s="41">
        <v>220.25320000000002</v>
      </c>
      <c r="M349" s="41">
        <v>5.9700000000000003E-2</v>
      </c>
      <c r="N349" s="41">
        <v>0</v>
      </c>
      <c r="O349" s="41">
        <v>131</v>
      </c>
      <c r="P349" s="41">
        <v>0</v>
      </c>
      <c r="Q349" s="41">
        <v>2.9474999999999998</v>
      </c>
      <c r="R349" s="41">
        <v>21198</v>
      </c>
      <c r="S349" s="41">
        <v>379.44420000000002</v>
      </c>
      <c r="T349" s="41">
        <v>38401</v>
      </c>
      <c r="U349" s="41">
        <v>844.822</v>
      </c>
      <c r="V349" s="41">
        <v>32269</v>
      </c>
      <c r="W349" s="41">
        <v>599.75710000000004</v>
      </c>
      <c r="X349" s="41">
        <v>38532</v>
      </c>
      <c r="Y349" s="41">
        <v>847.76949999999999</v>
      </c>
      <c r="Z349" s="6">
        <f>0</f>
        <v>0</v>
      </c>
      <c r="AA349" s="6">
        <f t="shared" si="41"/>
        <v>599.75710000000004</v>
      </c>
      <c r="AB349">
        <f>IF(ISBLANK(Table1[[#This Row],[FY2425_Cost]])=TRUE,#N/A,Table1[[#This Row],[FY2425_Cost]])</f>
        <v>847.76949999999999</v>
      </c>
      <c r="AC349" s="6">
        <f t="shared" si="42"/>
        <v>248.01239999999996</v>
      </c>
      <c r="AD349" s="6" t="e">
        <f>SUMIFS($AB$3:AB349,$B$3:B349,B349)</f>
        <v>#N/A</v>
      </c>
      <c r="AE349" s="6">
        <f t="shared" si="43"/>
        <v>6703.2619094061456</v>
      </c>
      <c r="AF349" s="6">
        <f t="shared" si="44"/>
        <v>6703.2619094061456</v>
      </c>
      <c r="AG349" s="6">
        <f>VLOOKUP(Table1[[#This Row],[PracticeCode]],$AP$3:$AS$345,4,FALSE)</f>
        <v>6703.2619094061456</v>
      </c>
      <c r="AH349" s="27">
        <f t="shared" si="45"/>
        <v>487103.69875017996</v>
      </c>
      <c r="AI349" s="6" t="e">
        <f t="shared" si="46"/>
        <v>#N/A</v>
      </c>
    </row>
    <row r="350" spans="1:45" x14ac:dyDescent="0.35">
      <c r="A350" t="str">
        <f t="shared" si="40"/>
        <v>Brook Green Medical CentreH&amp;F Partnership PCNHammersmith &amp; FulhamE85020Sep6</v>
      </c>
      <c r="B350" s="41" t="s">
        <v>49</v>
      </c>
      <c r="C350" s="41" t="s">
        <v>515</v>
      </c>
      <c r="D350" s="41" t="s">
        <v>22</v>
      </c>
      <c r="E350" s="41" t="s">
        <v>50</v>
      </c>
      <c r="F350" s="41" t="s">
        <v>50</v>
      </c>
      <c r="G350" s="41" t="s">
        <v>761</v>
      </c>
      <c r="H350" s="41">
        <v>6</v>
      </c>
      <c r="I350" s="41">
        <v>14896.137576458101</v>
      </c>
      <c r="J350" s="41">
        <v>12359</v>
      </c>
      <c r="K350" s="41">
        <v>4</v>
      </c>
      <c r="L350" s="41">
        <v>245.94410000000002</v>
      </c>
      <c r="M350" s="41">
        <v>7.9600000000000004E-2</v>
      </c>
      <c r="N350" s="41">
        <v>11812</v>
      </c>
      <c r="O350" s="41">
        <v>43</v>
      </c>
      <c r="P350" s="41">
        <v>265.77</v>
      </c>
      <c r="Q350" s="41">
        <v>0.96749999999999992</v>
      </c>
      <c r="R350" s="41">
        <v>27309</v>
      </c>
      <c r="S350" s="41">
        <v>488.83109999999999</v>
      </c>
      <c r="T350" s="41">
        <v>31922</v>
      </c>
      <c r="U350" s="41">
        <v>702.28399999999999</v>
      </c>
      <c r="V350" s="41">
        <v>39672</v>
      </c>
      <c r="W350" s="41">
        <v>734.85480000000007</v>
      </c>
      <c r="X350" s="41">
        <v>43777</v>
      </c>
      <c r="Y350" s="41">
        <v>969.02149999999995</v>
      </c>
      <c r="Z350" s="6">
        <f>0</f>
        <v>0</v>
      </c>
      <c r="AA350" s="6">
        <f t="shared" si="41"/>
        <v>734.85480000000007</v>
      </c>
      <c r="AB350">
        <f>IF(ISBLANK(Table1[[#This Row],[FY2425_Cost]])=TRUE,#N/A,Table1[[#This Row],[FY2425_Cost]])</f>
        <v>969.02149999999995</v>
      </c>
      <c r="AC350" s="6">
        <f t="shared" si="42"/>
        <v>234.16669999999988</v>
      </c>
      <c r="AD350" s="6" t="e">
        <f>SUMIFS($AB$3:AB350,$B$3:B350,B350)</f>
        <v>#N/A</v>
      </c>
      <c r="AE350" s="6">
        <f t="shared" si="43"/>
        <v>6703.2619094061456</v>
      </c>
      <c r="AF350" s="6">
        <f t="shared" si="44"/>
        <v>6703.2619094061456</v>
      </c>
      <c r="AG350" s="6">
        <f>VLOOKUP(Table1[[#This Row],[PracticeCode]],$AP$3:$AS$345,4,FALSE)</f>
        <v>6703.2619094061456</v>
      </c>
      <c r="AH350" s="27">
        <f t="shared" si="45"/>
        <v>487103.69875017996</v>
      </c>
      <c r="AI350" s="6" t="e">
        <f t="shared" si="46"/>
        <v>#N/A</v>
      </c>
    </row>
    <row r="351" spans="1:45" x14ac:dyDescent="0.35">
      <c r="A351" t="str">
        <f t="shared" si="40"/>
        <v>Brook Green SurgeryH&amp;F Central PCNHammersmith &amp; FulhamE85074Apr1</v>
      </c>
      <c r="B351" s="41" t="s">
        <v>735</v>
      </c>
      <c r="C351" s="41" t="s">
        <v>429</v>
      </c>
      <c r="D351" s="41" t="s">
        <v>22</v>
      </c>
      <c r="E351" s="41" t="s">
        <v>396</v>
      </c>
      <c r="F351" s="41" t="s">
        <v>396</v>
      </c>
      <c r="G351" s="41" t="s">
        <v>756</v>
      </c>
      <c r="H351" s="41">
        <v>1</v>
      </c>
      <c r="I351" s="41">
        <v>5263.6994987911703</v>
      </c>
      <c r="J351" s="41">
        <v>1822</v>
      </c>
      <c r="K351" s="41">
        <v>2</v>
      </c>
      <c r="L351" s="41">
        <v>33.707000000000001</v>
      </c>
      <c r="M351" s="41">
        <v>3.6999999999999998E-2</v>
      </c>
      <c r="N351" s="41">
        <v>8666</v>
      </c>
      <c r="O351" s="41">
        <v>3031</v>
      </c>
      <c r="P351" s="41">
        <v>172.45340000000002</v>
      </c>
      <c r="Q351" s="41">
        <v>60.316900000000004</v>
      </c>
      <c r="R351" s="41">
        <v>4003</v>
      </c>
      <c r="S351" s="41">
        <v>71.653700000000001</v>
      </c>
      <c r="T351" s="41">
        <v>4086</v>
      </c>
      <c r="U351" s="41">
        <v>89.891999999999996</v>
      </c>
      <c r="V351" s="41">
        <v>5827</v>
      </c>
      <c r="W351" s="41">
        <v>105.3977</v>
      </c>
      <c r="X351" s="41">
        <v>15783</v>
      </c>
      <c r="Y351" s="41">
        <v>322.66230000000002</v>
      </c>
      <c r="Z351" s="6">
        <f>0</f>
        <v>0</v>
      </c>
      <c r="AA351" s="6">
        <f t="shared" si="41"/>
        <v>105.3977</v>
      </c>
      <c r="AB351">
        <f>IF(ISBLANK(Table1[[#This Row],[FY2425_Cost]])=TRUE,#N/A,Table1[[#This Row],[FY2425_Cost]])</f>
        <v>322.66230000000002</v>
      </c>
      <c r="AC351" s="6">
        <f t="shared" si="42"/>
        <v>217.26460000000003</v>
      </c>
      <c r="AD351" s="6">
        <f>SUMIFS($AB$3:AB351,$B$3:B351,B351)</f>
        <v>322.66230000000002</v>
      </c>
      <c r="AE351" s="6">
        <f t="shared" si="43"/>
        <v>2368.6647744560269</v>
      </c>
      <c r="AF351" s="6">
        <f t="shared" si="44"/>
        <v>2368.6647744560269</v>
      </c>
      <c r="AG351" s="6">
        <f>VLOOKUP(Table1[[#This Row],[PracticeCode]],$AP$3:$AS$345,4,FALSE)</f>
        <v>2368.6647744560269</v>
      </c>
      <c r="AH351" s="27">
        <f t="shared" si="45"/>
        <v>172122.97361047129</v>
      </c>
      <c r="AI351" s="6">
        <f t="shared" si="46"/>
        <v>0</v>
      </c>
    </row>
    <row r="352" spans="1:45" x14ac:dyDescent="0.35">
      <c r="A352" t="str">
        <f t="shared" si="40"/>
        <v>Brook Green SurgeryH&amp;F Central PCNHammersmith &amp; FulhamE85074Aug5</v>
      </c>
      <c r="B352" s="41" t="s">
        <v>735</v>
      </c>
      <c r="C352" s="41" t="s">
        <v>429</v>
      </c>
      <c r="D352" s="41" t="s">
        <v>22</v>
      </c>
      <c r="E352" s="41" t="s">
        <v>396</v>
      </c>
      <c r="F352" s="41" t="s">
        <v>396</v>
      </c>
      <c r="G352" s="41" t="s">
        <v>760</v>
      </c>
      <c r="H352" s="41">
        <v>5</v>
      </c>
      <c r="I352" s="41">
        <v>5263.6994987911703</v>
      </c>
      <c r="J352" s="41">
        <v>3242</v>
      </c>
      <c r="K352" s="41">
        <v>1441</v>
      </c>
      <c r="L352" s="41">
        <v>59.976999999999997</v>
      </c>
      <c r="M352" s="41">
        <v>26.6585</v>
      </c>
      <c r="N352" s="41">
        <v>23748</v>
      </c>
      <c r="O352" s="41">
        <v>942</v>
      </c>
      <c r="P352" s="41">
        <v>472.58520000000004</v>
      </c>
      <c r="Q352" s="41">
        <v>18.745800000000003</v>
      </c>
      <c r="R352" s="41">
        <v>3165</v>
      </c>
      <c r="S352" s="41">
        <v>56.653500000000001</v>
      </c>
      <c r="T352" s="41">
        <v>4152</v>
      </c>
      <c r="U352" s="41">
        <v>91.343999999999994</v>
      </c>
      <c r="V352" s="41">
        <v>7848</v>
      </c>
      <c r="W352" s="41">
        <v>143.28899999999999</v>
      </c>
      <c r="X352" s="41">
        <v>28842</v>
      </c>
      <c r="Y352" s="41">
        <v>582.67499999999995</v>
      </c>
      <c r="Z352" s="6">
        <f>0</f>
        <v>0</v>
      </c>
      <c r="AA352" s="6">
        <f t="shared" si="41"/>
        <v>143.28899999999999</v>
      </c>
      <c r="AB352">
        <f>IF(ISBLANK(Table1[[#This Row],[FY2425_Cost]])=TRUE,#N/A,Table1[[#This Row],[FY2425_Cost]])</f>
        <v>582.67499999999995</v>
      </c>
      <c r="AC352" s="6">
        <f t="shared" si="42"/>
        <v>439.38599999999997</v>
      </c>
      <c r="AD352" s="6">
        <f>SUMIFS($AB$3:AB352,$B$3:B352,B352)</f>
        <v>905.33729999999991</v>
      </c>
      <c r="AE352" s="6">
        <f t="shared" si="43"/>
        <v>2368.6647744560269</v>
      </c>
      <c r="AF352" s="6">
        <f t="shared" si="44"/>
        <v>2368.6647744560269</v>
      </c>
      <c r="AG352" s="6">
        <f>VLOOKUP(Table1[[#This Row],[PracticeCode]],$AP$3:$AS$345,4,FALSE)</f>
        <v>2368.6647744560269</v>
      </c>
      <c r="AH352" s="27">
        <f t="shared" si="45"/>
        <v>172122.97361047129</v>
      </c>
      <c r="AI352" s="6">
        <f t="shared" si="46"/>
        <v>0</v>
      </c>
    </row>
    <row r="353" spans="1:35" x14ac:dyDescent="0.35">
      <c r="A353" t="str">
        <f t="shared" si="40"/>
        <v>Brook Green SurgeryH&amp;F Central PCNHammersmith &amp; FulhamE85074Dec9</v>
      </c>
      <c r="B353" s="41" t="s">
        <v>735</v>
      </c>
      <c r="C353" s="41" t="s">
        <v>429</v>
      </c>
      <c r="D353" s="41" t="s">
        <v>22</v>
      </c>
      <c r="E353" s="41" t="s">
        <v>396</v>
      </c>
      <c r="F353" s="41" t="s">
        <v>396</v>
      </c>
      <c r="G353" s="41" t="s">
        <v>764</v>
      </c>
      <c r="H353" s="41">
        <v>9</v>
      </c>
      <c r="I353" s="41">
        <v>5263.6994987911703</v>
      </c>
      <c r="J353" s="41">
        <v>4789</v>
      </c>
      <c r="K353" s="41">
        <v>1080</v>
      </c>
      <c r="L353" s="41">
        <v>95.301100000000005</v>
      </c>
      <c r="M353" s="41">
        <v>21.492000000000001</v>
      </c>
      <c r="N353" s="41"/>
      <c r="O353" s="41"/>
      <c r="P353" s="41"/>
      <c r="Q353" s="41"/>
      <c r="R353" s="41">
        <v>2801</v>
      </c>
      <c r="S353" s="41">
        <v>50.137900000000002</v>
      </c>
      <c r="T353" s="41"/>
      <c r="U353" s="41"/>
      <c r="V353" s="41">
        <v>8670</v>
      </c>
      <c r="W353" s="41">
        <v>166.93100000000001</v>
      </c>
      <c r="X353" s="41"/>
      <c r="Y353" s="41"/>
      <c r="Z353" s="6">
        <f>0</f>
        <v>0</v>
      </c>
      <c r="AA353" s="6">
        <f t="shared" si="41"/>
        <v>166.93100000000001</v>
      </c>
      <c r="AB353" t="e">
        <f>IF(ISBLANK(Table1[[#This Row],[FY2425_Cost]])=TRUE,#N/A,Table1[[#This Row],[FY2425_Cost]])</f>
        <v>#N/A</v>
      </c>
      <c r="AC353" s="6" t="e">
        <f t="shared" si="42"/>
        <v>#N/A</v>
      </c>
      <c r="AD353" s="6" t="e">
        <f>SUMIFS($AB$3:AB353,$B$3:B353,B353)</f>
        <v>#N/A</v>
      </c>
      <c r="AE353" s="6">
        <f t="shared" si="43"/>
        <v>2368.6647744560269</v>
      </c>
      <c r="AF353" s="6">
        <f t="shared" si="44"/>
        <v>2368.6647744560269</v>
      </c>
      <c r="AG353" s="6">
        <f>VLOOKUP(Table1[[#This Row],[PracticeCode]],$AP$3:$AS$345,4,FALSE)</f>
        <v>2368.6647744560269</v>
      </c>
      <c r="AH353" s="27">
        <f t="shared" si="45"/>
        <v>172122.97361047129</v>
      </c>
      <c r="AI353" s="6" t="e">
        <f t="shared" si="46"/>
        <v>#N/A</v>
      </c>
    </row>
    <row r="354" spans="1:35" x14ac:dyDescent="0.35">
      <c r="A354" t="str">
        <f t="shared" si="40"/>
        <v>Brook Green SurgeryH&amp;F Central PCNHammersmith &amp; FulhamE85074Feb11</v>
      </c>
      <c r="B354" s="41" t="s">
        <v>735</v>
      </c>
      <c r="C354" s="41" t="s">
        <v>429</v>
      </c>
      <c r="D354" s="41" t="s">
        <v>22</v>
      </c>
      <c r="E354" s="41" t="s">
        <v>396</v>
      </c>
      <c r="F354" s="41" t="s">
        <v>396</v>
      </c>
      <c r="G354" s="41" t="s">
        <v>766</v>
      </c>
      <c r="H354" s="41">
        <v>11</v>
      </c>
      <c r="I354" s="41">
        <v>5263.6994987911703</v>
      </c>
      <c r="J354" s="41">
        <v>3777</v>
      </c>
      <c r="K354" s="41">
        <v>63</v>
      </c>
      <c r="L354" s="41">
        <v>75.162300000000002</v>
      </c>
      <c r="M354" s="41">
        <v>1.2537</v>
      </c>
      <c r="N354" s="41"/>
      <c r="O354" s="41"/>
      <c r="P354" s="41"/>
      <c r="Q354" s="41"/>
      <c r="R354" s="41">
        <v>3674</v>
      </c>
      <c r="S354" s="41">
        <v>65.764600000000002</v>
      </c>
      <c r="T354" s="41"/>
      <c r="U354" s="41"/>
      <c r="V354" s="41">
        <v>7514</v>
      </c>
      <c r="W354" s="41">
        <v>142.1806</v>
      </c>
      <c r="X354" s="41"/>
      <c r="Y354" s="41"/>
      <c r="Z354" s="6">
        <f>0</f>
        <v>0</v>
      </c>
      <c r="AA354" s="6">
        <f t="shared" si="41"/>
        <v>142.1806</v>
      </c>
      <c r="AB354" t="e">
        <f>IF(ISBLANK(Table1[[#This Row],[FY2425_Cost]])=TRUE,#N/A,Table1[[#This Row],[FY2425_Cost]])</f>
        <v>#N/A</v>
      </c>
      <c r="AC354" s="6" t="e">
        <f t="shared" si="42"/>
        <v>#N/A</v>
      </c>
      <c r="AD354" s="6" t="e">
        <f>SUMIFS($AB$3:AB354,$B$3:B354,B354)</f>
        <v>#N/A</v>
      </c>
      <c r="AE354" s="6">
        <f t="shared" si="43"/>
        <v>2368.6647744560269</v>
      </c>
      <c r="AF354" s="6">
        <f t="shared" si="44"/>
        <v>2368.6647744560269</v>
      </c>
      <c r="AG354" s="6">
        <f>VLOOKUP(Table1[[#This Row],[PracticeCode]],$AP$3:$AS$345,4,FALSE)</f>
        <v>2368.6647744560269</v>
      </c>
      <c r="AH354" s="27">
        <f t="shared" si="45"/>
        <v>172122.97361047129</v>
      </c>
      <c r="AI354" s="6" t="e">
        <f t="shared" si="46"/>
        <v>#N/A</v>
      </c>
    </row>
    <row r="355" spans="1:35" x14ac:dyDescent="0.35">
      <c r="A355" t="str">
        <f t="shared" si="40"/>
        <v>Brook Green SurgeryH&amp;F Central PCNHammersmith &amp; FulhamE85074Jan10</v>
      </c>
      <c r="B355" s="41" t="s">
        <v>735</v>
      </c>
      <c r="C355" s="41" t="s">
        <v>429</v>
      </c>
      <c r="D355" s="41" t="s">
        <v>22</v>
      </c>
      <c r="E355" s="41" t="s">
        <v>396</v>
      </c>
      <c r="F355" s="41" t="s">
        <v>396</v>
      </c>
      <c r="G355" s="41" t="s">
        <v>765</v>
      </c>
      <c r="H355" s="41">
        <v>10</v>
      </c>
      <c r="I355" s="41">
        <v>5263.6994987911703</v>
      </c>
      <c r="J355" s="41">
        <v>4086</v>
      </c>
      <c r="K355" s="41">
        <v>464</v>
      </c>
      <c r="L355" s="41">
        <v>81.311400000000006</v>
      </c>
      <c r="M355" s="41">
        <v>9.2336000000000009</v>
      </c>
      <c r="N355" s="41"/>
      <c r="O355" s="41"/>
      <c r="P355" s="41"/>
      <c r="Q355" s="41"/>
      <c r="R355" s="41">
        <v>4436</v>
      </c>
      <c r="S355" s="41">
        <v>79.404399999999995</v>
      </c>
      <c r="T355" s="41"/>
      <c r="U355" s="41"/>
      <c r="V355" s="41">
        <v>8986</v>
      </c>
      <c r="W355" s="41">
        <v>169.9494</v>
      </c>
      <c r="X355" s="41"/>
      <c r="Y355" s="41"/>
      <c r="Z355" s="6">
        <f>0</f>
        <v>0</v>
      </c>
      <c r="AA355" s="6">
        <f t="shared" si="41"/>
        <v>169.9494</v>
      </c>
      <c r="AB355" t="e">
        <f>IF(ISBLANK(Table1[[#This Row],[FY2425_Cost]])=TRUE,#N/A,Table1[[#This Row],[FY2425_Cost]])</f>
        <v>#N/A</v>
      </c>
      <c r="AC355" s="6" t="e">
        <f t="shared" si="42"/>
        <v>#N/A</v>
      </c>
      <c r="AD355" s="6" t="e">
        <f>SUMIFS($AB$3:AB355,$B$3:B355,B355)</f>
        <v>#N/A</v>
      </c>
      <c r="AE355" s="6">
        <f t="shared" si="43"/>
        <v>2368.6647744560269</v>
      </c>
      <c r="AF355" s="6">
        <f t="shared" si="44"/>
        <v>2368.6647744560269</v>
      </c>
      <c r="AG355" s="6">
        <f>VLOOKUP(Table1[[#This Row],[PracticeCode]],$AP$3:$AS$345,4,FALSE)</f>
        <v>2368.6647744560269</v>
      </c>
      <c r="AH355" s="27">
        <f t="shared" si="45"/>
        <v>172122.97361047129</v>
      </c>
      <c r="AI355" s="6" t="e">
        <f t="shared" si="46"/>
        <v>#N/A</v>
      </c>
    </row>
    <row r="356" spans="1:35" x14ac:dyDescent="0.35">
      <c r="A356" t="str">
        <f t="shared" si="40"/>
        <v>Brook Green SurgeryH&amp;F Central PCNHammersmith &amp; FulhamE85074Jul4</v>
      </c>
      <c r="B356" s="41" t="s">
        <v>735</v>
      </c>
      <c r="C356" s="41" t="s">
        <v>429</v>
      </c>
      <c r="D356" s="41" t="s">
        <v>22</v>
      </c>
      <c r="E356" s="41" t="s">
        <v>396</v>
      </c>
      <c r="F356" s="41" t="s">
        <v>396</v>
      </c>
      <c r="G356" s="41" t="s">
        <v>759</v>
      </c>
      <c r="H356" s="41">
        <v>4</v>
      </c>
      <c r="I356" s="41">
        <v>5263.6994987911703</v>
      </c>
      <c r="J356" s="41">
        <v>2833</v>
      </c>
      <c r="K356" s="41">
        <v>1782</v>
      </c>
      <c r="L356" s="41">
        <v>52.410499999999999</v>
      </c>
      <c r="M356" s="41">
        <v>32.966999999999999</v>
      </c>
      <c r="N356" s="41">
        <v>4093</v>
      </c>
      <c r="O356" s="41">
        <v>556</v>
      </c>
      <c r="P356" s="41">
        <v>81.450699999999998</v>
      </c>
      <c r="Q356" s="41">
        <v>11.064400000000001</v>
      </c>
      <c r="R356" s="41">
        <v>2891</v>
      </c>
      <c r="S356" s="41">
        <v>51.748899999999999</v>
      </c>
      <c r="T356" s="41">
        <v>27042</v>
      </c>
      <c r="U356" s="41">
        <v>594.92399999999998</v>
      </c>
      <c r="V356" s="41">
        <v>7506</v>
      </c>
      <c r="W356" s="41">
        <v>137.12639999999999</v>
      </c>
      <c r="X356" s="41">
        <v>31691</v>
      </c>
      <c r="Y356" s="41">
        <v>687.43909999999994</v>
      </c>
      <c r="Z356" s="6">
        <f>0</f>
        <v>0</v>
      </c>
      <c r="AA356" s="6">
        <f t="shared" si="41"/>
        <v>137.12639999999999</v>
      </c>
      <c r="AB356">
        <f>IF(ISBLANK(Table1[[#This Row],[FY2425_Cost]])=TRUE,#N/A,Table1[[#This Row],[FY2425_Cost]])</f>
        <v>687.43909999999994</v>
      </c>
      <c r="AC356" s="6">
        <f t="shared" si="42"/>
        <v>550.31269999999995</v>
      </c>
      <c r="AD356" s="6" t="e">
        <f>SUMIFS($AB$3:AB356,$B$3:B356,B356)</f>
        <v>#N/A</v>
      </c>
      <c r="AE356" s="6">
        <f t="shared" si="43"/>
        <v>2368.6647744560269</v>
      </c>
      <c r="AF356" s="6">
        <f t="shared" si="44"/>
        <v>2368.6647744560269</v>
      </c>
      <c r="AG356" s="6">
        <f>VLOOKUP(Table1[[#This Row],[PracticeCode]],$AP$3:$AS$345,4,FALSE)</f>
        <v>2368.6647744560269</v>
      </c>
      <c r="AH356" s="27">
        <f t="shared" si="45"/>
        <v>172122.97361047129</v>
      </c>
      <c r="AI356" s="6" t="e">
        <f t="shared" si="46"/>
        <v>#N/A</v>
      </c>
    </row>
    <row r="357" spans="1:35" x14ac:dyDescent="0.35">
      <c r="A357" t="str">
        <f t="shared" si="40"/>
        <v>Brook Green SurgeryH&amp;F Central PCNHammersmith &amp; FulhamE85074Jun3</v>
      </c>
      <c r="B357" s="41" t="s">
        <v>735</v>
      </c>
      <c r="C357" s="41" t="s">
        <v>429</v>
      </c>
      <c r="D357" s="41" t="s">
        <v>22</v>
      </c>
      <c r="E357" s="41" t="s">
        <v>396</v>
      </c>
      <c r="F357" s="41" t="s">
        <v>396</v>
      </c>
      <c r="G357" s="41" t="s">
        <v>758</v>
      </c>
      <c r="H357" s="41">
        <v>3</v>
      </c>
      <c r="I357" s="41">
        <v>5263.6994987911703</v>
      </c>
      <c r="J357" s="41">
        <v>3547</v>
      </c>
      <c r="K357" s="41">
        <v>148</v>
      </c>
      <c r="L357" s="41">
        <v>65.619500000000002</v>
      </c>
      <c r="M357" s="41">
        <v>2.738</v>
      </c>
      <c r="N357" s="41">
        <v>4045</v>
      </c>
      <c r="O357" s="41">
        <v>328</v>
      </c>
      <c r="P357" s="41">
        <v>80.495500000000007</v>
      </c>
      <c r="Q357" s="41">
        <v>6.5272000000000006</v>
      </c>
      <c r="R357" s="41">
        <v>2838</v>
      </c>
      <c r="S357" s="41">
        <v>50.800199999999997</v>
      </c>
      <c r="T357" s="41">
        <v>4749</v>
      </c>
      <c r="U357" s="41">
        <v>104.47799999999999</v>
      </c>
      <c r="V357" s="41">
        <v>6533</v>
      </c>
      <c r="W357" s="41">
        <v>119.15770000000001</v>
      </c>
      <c r="X357" s="41">
        <v>9122</v>
      </c>
      <c r="Y357" s="41">
        <v>191.50069999999999</v>
      </c>
      <c r="Z357" s="6">
        <f>0</f>
        <v>0</v>
      </c>
      <c r="AA357" s="6">
        <f t="shared" si="41"/>
        <v>119.15770000000001</v>
      </c>
      <c r="AB357">
        <f>IF(ISBLANK(Table1[[#This Row],[FY2425_Cost]])=TRUE,#N/A,Table1[[#This Row],[FY2425_Cost]])</f>
        <v>191.50069999999999</v>
      </c>
      <c r="AC357" s="6">
        <f t="shared" si="42"/>
        <v>72.342999999999989</v>
      </c>
      <c r="AD357" s="6" t="e">
        <f>SUMIFS($AB$3:AB357,$B$3:B357,B357)</f>
        <v>#N/A</v>
      </c>
      <c r="AE357" s="6">
        <f t="shared" si="43"/>
        <v>2368.6647744560269</v>
      </c>
      <c r="AF357" s="6">
        <f t="shared" si="44"/>
        <v>2368.6647744560269</v>
      </c>
      <c r="AG357" s="6">
        <f>VLOOKUP(Table1[[#This Row],[PracticeCode]],$AP$3:$AS$345,4,FALSE)</f>
        <v>2368.6647744560269</v>
      </c>
      <c r="AH357" s="27">
        <f t="shared" si="45"/>
        <v>172122.97361047129</v>
      </c>
      <c r="AI357" s="6" t="e">
        <f t="shared" si="46"/>
        <v>#N/A</v>
      </c>
    </row>
    <row r="358" spans="1:35" x14ac:dyDescent="0.35">
      <c r="A358" t="str">
        <f t="shared" si="40"/>
        <v>Brook Green SurgeryH&amp;F Central PCNHammersmith &amp; FulhamE85074Mar12</v>
      </c>
      <c r="B358" s="41" t="s">
        <v>735</v>
      </c>
      <c r="C358" s="41" t="s">
        <v>429</v>
      </c>
      <c r="D358" s="41" t="s">
        <v>22</v>
      </c>
      <c r="E358" s="41" t="s">
        <v>396</v>
      </c>
      <c r="F358" s="41" t="s">
        <v>396</v>
      </c>
      <c r="G358" s="41" t="s">
        <v>767</v>
      </c>
      <c r="H358" s="41">
        <v>12</v>
      </c>
      <c r="I358" s="41">
        <v>5263.6994987911703</v>
      </c>
      <c r="J358" s="41">
        <v>4927</v>
      </c>
      <c r="K358" s="41">
        <v>109</v>
      </c>
      <c r="L358" s="41">
        <v>98.047300000000007</v>
      </c>
      <c r="M358" s="41">
        <v>2.1691000000000003</v>
      </c>
      <c r="N358" s="41"/>
      <c r="O358" s="41"/>
      <c r="P358" s="41"/>
      <c r="Q358" s="41"/>
      <c r="R358" s="41">
        <v>3373</v>
      </c>
      <c r="S358" s="41">
        <v>60.3767</v>
      </c>
      <c r="T358" s="41"/>
      <c r="U358" s="41"/>
      <c r="V358" s="41">
        <v>8409</v>
      </c>
      <c r="W358" s="41">
        <v>160.59309999999999</v>
      </c>
      <c r="X358" s="41"/>
      <c r="Y358" s="41"/>
      <c r="Z358" s="6">
        <f>0</f>
        <v>0</v>
      </c>
      <c r="AA358" s="6">
        <f t="shared" si="41"/>
        <v>160.59309999999999</v>
      </c>
      <c r="AB358" t="e">
        <f>IF(ISBLANK(Table1[[#This Row],[FY2425_Cost]])=TRUE,#N/A,Table1[[#This Row],[FY2425_Cost]])</f>
        <v>#N/A</v>
      </c>
      <c r="AC358" s="6" t="e">
        <f t="shared" si="42"/>
        <v>#N/A</v>
      </c>
      <c r="AD358" s="6" t="e">
        <f>SUMIFS($AB$3:AB358,$B$3:B358,B358)</f>
        <v>#N/A</v>
      </c>
      <c r="AE358" s="6">
        <f t="shared" si="43"/>
        <v>2368.6647744560269</v>
      </c>
      <c r="AF358" s="6">
        <f t="shared" si="44"/>
        <v>2368.6647744560269</v>
      </c>
      <c r="AG358" s="6">
        <f>VLOOKUP(Table1[[#This Row],[PracticeCode]],$AP$3:$AS$345,4,FALSE)</f>
        <v>2368.6647744560269</v>
      </c>
      <c r="AH358" s="27">
        <f t="shared" si="45"/>
        <v>172122.97361047129</v>
      </c>
      <c r="AI358" s="6" t="e">
        <f t="shared" si="46"/>
        <v>#N/A</v>
      </c>
    </row>
    <row r="359" spans="1:35" x14ac:dyDescent="0.35">
      <c r="A359" t="str">
        <f t="shared" si="40"/>
        <v>Brook Green SurgeryH&amp;F Central PCNHammersmith &amp; FulhamE85074May2</v>
      </c>
      <c r="B359" s="41" t="s">
        <v>735</v>
      </c>
      <c r="C359" s="41" t="s">
        <v>429</v>
      </c>
      <c r="D359" s="41" t="s">
        <v>22</v>
      </c>
      <c r="E359" s="41" t="s">
        <v>396</v>
      </c>
      <c r="F359" s="41" t="s">
        <v>396</v>
      </c>
      <c r="G359" s="41" t="s">
        <v>757</v>
      </c>
      <c r="H359" s="41">
        <v>2</v>
      </c>
      <c r="I359" s="41">
        <v>5263.6994987911703</v>
      </c>
      <c r="J359" s="41">
        <v>4563</v>
      </c>
      <c r="K359" s="41">
        <v>1006</v>
      </c>
      <c r="L359" s="41">
        <v>84.415499999999994</v>
      </c>
      <c r="M359" s="41">
        <v>18.611000000000001</v>
      </c>
      <c r="N359" s="41">
        <v>5969</v>
      </c>
      <c r="O359" s="41">
        <v>1014</v>
      </c>
      <c r="P359" s="41">
        <v>118.7831</v>
      </c>
      <c r="Q359" s="41">
        <v>20.178599999999999</v>
      </c>
      <c r="R359" s="41">
        <v>2933</v>
      </c>
      <c r="S359" s="41">
        <v>52.500700000000002</v>
      </c>
      <c r="T359" s="41">
        <v>4004</v>
      </c>
      <c r="U359" s="41">
        <v>88.087999999999994</v>
      </c>
      <c r="V359" s="41">
        <v>8502</v>
      </c>
      <c r="W359" s="41">
        <v>155.52719999999999</v>
      </c>
      <c r="X359" s="41">
        <v>10987</v>
      </c>
      <c r="Y359" s="41">
        <v>227.0497</v>
      </c>
      <c r="Z359" s="6">
        <f>0</f>
        <v>0</v>
      </c>
      <c r="AA359" s="6">
        <f t="shared" si="41"/>
        <v>155.52719999999999</v>
      </c>
      <c r="AB359">
        <f>IF(ISBLANK(Table1[[#This Row],[FY2425_Cost]])=TRUE,#N/A,Table1[[#This Row],[FY2425_Cost]])</f>
        <v>227.0497</v>
      </c>
      <c r="AC359" s="6">
        <f t="shared" si="42"/>
        <v>71.522500000000008</v>
      </c>
      <c r="AD359" s="6" t="e">
        <f>SUMIFS($AB$3:AB359,$B$3:B359,B359)</f>
        <v>#N/A</v>
      </c>
      <c r="AE359" s="6">
        <f t="shared" si="43"/>
        <v>2368.6647744560269</v>
      </c>
      <c r="AF359" s="6">
        <f t="shared" si="44"/>
        <v>2368.6647744560269</v>
      </c>
      <c r="AG359" s="6">
        <f>VLOOKUP(Table1[[#This Row],[PracticeCode]],$AP$3:$AS$345,4,FALSE)</f>
        <v>2368.6647744560269</v>
      </c>
      <c r="AH359" s="27">
        <f t="shared" si="45"/>
        <v>172122.97361047129</v>
      </c>
      <c r="AI359" s="6" t="e">
        <f t="shared" si="46"/>
        <v>#N/A</v>
      </c>
    </row>
    <row r="360" spans="1:35" x14ac:dyDescent="0.35">
      <c r="A360" t="str">
        <f t="shared" si="40"/>
        <v>Brook Green SurgeryH&amp;F Central PCNHammersmith &amp; FulhamE85074Nov8</v>
      </c>
      <c r="B360" s="41" t="s">
        <v>735</v>
      </c>
      <c r="C360" s="41" t="s">
        <v>429</v>
      </c>
      <c r="D360" s="41" t="s">
        <v>22</v>
      </c>
      <c r="E360" s="41" t="s">
        <v>396</v>
      </c>
      <c r="F360" s="41" t="s">
        <v>396</v>
      </c>
      <c r="G360" s="41" t="s">
        <v>763</v>
      </c>
      <c r="H360" s="41">
        <v>8</v>
      </c>
      <c r="I360" s="41">
        <v>5263.6994987911703</v>
      </c>
      <c r="J360" s="41">
        <v>4544</v>
      </c>
      <c r="K360" s="41">
        <v>249</v>
      </c>
      <c r="L360" s="41">
        <v>90.425600000000003</v>
      </c>
      <c r="M360" s="41">
        <v>4.9550999999999998</v>
      </c>
      <c r="N360" s="41"/>
      <c r="O360" s="41"/>
      <c r="P360" s="41"/>
      <c r="Q360" s="41"/>
      <c r="R360" s="41">
        <v>3863</v>
      </c>
      <c r="S360" s="41">
        <v>69.1477</v>
      </c>
      <c r="T360" s="41"/>
      <c r="U360" s="41"/>
      <c r="V360" s="41">
        <v>8656</v>
      </c>
      <c r="W360" s="41">
        <v>164.5284</v>
      </c>
      <c r="X360" s="41"/>
      <c r="Y360" s="41"/>
      <c r="Z360" s="6">
        <f>0</f>
        <v>0</v>
      </c>
      <c r="AA360" s="6">
        <f t="shared" si="41"/>
        <v>164.5284</v>
      </c>
      <c r="AB360" t="e">
        <f>IF(ISBLANK(Table1[[#This Row],[FY2425_Cost]])=TRUE,#N/A,Table1[[#This Row],[FY2425_Cost]])</f>
        <v>#N/A</v>
      </c>
      <c r="AC360" s="6" t="e">
        <f t="shared" si="42"/>
        <v>#N/A</v>
      </c>
      <c r="AD360" s="6" t="e">
        <f>SUMIFS($AB$3:AB360,$B$3:B360,B360)</f>
        <v>#N/A</v>
      </c>
      <c r="AE360" s="6">
        <f t="shared" si="43"/>
        <v>2368.6647744560269</v>
      </c>
      <c r="AF360" s="6">
        <f t="shared" si="44"/>
        <v>2368.6647744560269</v>
      </c>
      <c r="AG360" s="6">
        <f>VLOOKUP(Table1[[#This Row],[PracticeCode]],$AP$3:$AS$345,4,FALSE)</f>
        <v>2368.6647744560269</v>
      </c>
      <c r="AH360" s="27">
        <f t="shared" si="45"/>
        <v>172122.97361047129</v>
      </c>
      <c r="AI360" s="6" t="e">
        <f t="shared" si="46"/>
        <v>#N/A</v>
      </c>
    </row>
    <row r="361" spans="1:35" x14ac:dyDescent="0.35">
      <c r="A361" t="str">
        <f t="shared" si="40"/>
        <v>Brook Green SurgeryH&amp;F Central PCNHammersmith &amp; FulhamE85074Oct7</v>
      </c>
      <c r="B361" s="41" t="s">
        <v>735</v>
      </c>
      <c r="C361" s="41" t="s">
        <v>429</v>
      </c>
      <c r="D361" s="41" t="s">
        <v>22</v>
      </c>
      <c r="E361" s="41" t="s">
        <v>396</v>
      </c>
      <c r="F361" s="41" t="s">
        <v>396</v>
      </c>
      <c r="G361" s="41" t="s">
        <v>762</v>
      </c>
      <c r="H361" s="41">
        <v>7</v>
      </c>
      <c r="I361" s="41">
        <v>5263.6994987911703</v>
      </c>
      <c r="J361" s="41">
        <v>3254</v>
      </c>
      <c r="K361" s="41">
        <v>151</v>
      </c>
      <c r="L361" s="41">
        <v>64.754599999999996</v>
      </c>
      <c r="M361" s="41">
        <v>3.0049000000000001</v>
      </c>
      <c r="N361" s="41">
        <v>0</v>
      </c>
      <c r="O361" s="41">
        <v>3603</v>
      </c>
      <c r="P361" s="41">
        <v>0</v>
      </c>
      <c r="Q361" s="41">
        <v>81.067499999999995</v>
      </c>
      <c r="R361" s="41">
        <v>4024</v>
      </c>
      <c r="S361" s="41">
        <v>72.029600000000002</v>
      </c>
      <c r="T361" s="41">
        <v>5777</v>
      </c>
      <c r="U361" s="41">
        <v>127.09399999999999</v>
      </c>
      <c r="V361" s="41">
        <v>7429</v>
      </c>
      <c r="W361" s="41">
        <v>139.78910000000002</v>
      </c>
      <c r="X361" s="41">
        <v>9380</v>
      </c>
      <c r="Y361" s="41">
        <v>208.16149999999999</v>
      </c>
      <c r="Z361" s="6">
        <f>0</f>
        <v>0</v>
      </c>
      <c r="AA361" s="6">
        <f t="shared" si="41"/>
        <v>139.78910000000002</v>
      </c>
      <c r="AB361">
        <f>IF(ISBLANK(Table1[[#This Row],[FY2425_Cost]])=TRUE,#N/A,Table1[[#This Row],[FY2425_Cost]])</f>
        <v>208.16149999999999</v>
      </c>
      <c r="AC361" s="6">
        <f t="shared" si="42"/>
        <v>68.372399999999971</v>
      </c>
      <c r="AD361" s="6" t="e">
        <f>SUMIFS($AB$3:AB361,$B$3:B361,B361)</f>
        <v>#N/A</v>
      </c>
      <c r="AE361" s="6">
        <f t="shared" si="43"/>
        <v>2368.6647744560269</v>
      </c>
      <c r="AF361" s="6">
        <f t="shared" si="44"/>
        <v>2368.6647744560269</v>
      </c>
      <c r="AG361" s="6">
        <f>VLOOKUP(Table1[[#This Row],[PracticeCode]],$AP$3:$AS$345,4,FALSE)</f>
        <v>2368.6647744560269</v>
      </c>
      <c r="AH361" s="27">
        <f t="shared" si="45"/>
        <v>172122.97361047129</v>
      </c>
      <c r="AI361" s="6" t="e">
        <f t="shared" si="46"/>
        <v>#N/A</v>
      </c>
    </row>
    <row r="362" spans="1:35" x14ac:dyDescent="0.35">
      <c r="A362" t="str">
        <f t="shared" si="40"/>
        <v>Brook Green SurgeryH&amp;F Central PCNHammersmith &amp; FulhamE85074Sep6</v>
      </c>
      <c r="B362" s="41" t="s">
        <v>735</v>
      </c>
      <c r="C362" s="41" t="s">
        <v>429</v>
      </c>
      <c r="D362" s="41" t="s">
        <v>22</v>
      </c>
      <c r="E362" s="41" t="s">
        <v>396</v>
      </c>
      <c r="F362" s="41" t="s">
        <v>396</v>
      </c>
      <c r="G362" s="41" t="s">
        <v>761</v>
      </c>
      <c r="H362" s="41">
        <v>6</v>
      </c>
      <c r="I362" s="41">
        <v>5263.6994987911703</v>
      </c>
      <c r="J362" s="41">
        <v>3191</v>
      </c>
      <c r="K362" s="41">
        <v>2469</v>
      </c>
      <c r="L362" s="41">
        <v>63.500900000000001</v>
      </c>
      <c r="M362" s="41">
        <v>49.133100000000006</v>
      </c>
      <c r="N362" s="41">
        <v>4651</v>
      </c>
      <c r="O362" s="41">
        <v>3621</v>
      </c>
      <c r="P362" s="41">
        <v>104.64749999999999</v>
      </c>
      <c r="Q362" s="41">
        <v>81.472499999999997</v>
      </c>
      <c r="R362" s="41">
        <v>3616</v>
      </c>
      <c r="S362" s="41">
        <v>64.726399999999998</v>
      </c>
      <c r="T362" s="41">
        <v>4502</v>
      </c>
      <c r="U362" s="41">
        <v>99.043999999999997</v>
      </c>
      <c r="V362" s="41">
        <v>9276</v>
      </c>
      <c r="W362" s="41">
        <v>177.36040000000003</v>
      </c>
      <c r="X362" s="41">
        <v>12774</v>
      </c>
      <c r="Y362" s="41">
        <v>285.16399999999999</v>
      </c>
      <c r="Z362" s="6">
        <f>0</f>
        <v>0</v>
      </c>
      <c r="AA362" s="6">
        <f t="shared" si="41"/>
        <v>177.36040000000003</v>
      </c>
      <c r="AB362">
        <f>IF(ISBLANK(Table1[[#This Row],[FY2425_Cost]])=TRUE,#N/A,Table1[[#This Row],[FY2425_Cost]])</f>
        <v>285.16399999999999</v>
      </c>
      <c r="AC362" s="6">
        <f t="shared" si="42"/>
        <v>107.80359999999996</v>
      </c>
      <c r="AD362" s="6" t="e">
        <f>SUMIFS($AB$3:AB362,$B$3:B362,B362)</f>
        <v>#N/A</v>
      </c>
      <c r="AE362" s="6">
        <f t="shared" si="43"/>
        <v>2368.6647744560269</v>
      </c>
      <c r="AF362" s="6">
        <f t="shared" si="44"/>
        <v>2368.6647744560269</v>
      </c>
      <c r="AG362" s="6">
        <f>VLOOKUP(Table1[[#This Row],[PracticeCode]],$AP$3:$AS$345,4,FALSE)</f>
        <v>2368.6647744560269</v>
      </c>
      <c r="AH362" s="27">
        <f t="shared" si="45"/>
        <v>172122.97361047129</v>
      </c>
      <c r="AI362" s="6" t="e">
        <f t="shared" si="46"/>
        <v>#N/A</v>
      </c>
    </row>
    <row r="363" spans="1:35" x14ac:dyDescent="0.35">
      <c r="A363" t="str">
        <f t="shared" si="40"/>
        <v>BRUNEL MEDICAL CENTRESynergyHillingdonE86030Apr1</v>
      </c>
      <c r="B363" s="41" t="s">
        <v>577</v>
      </c>
      <c r="C363" s="41" t="s">
        <v>554</v>
      </c>
      <c r="D363" s="41" t="s">
        <v>8</v>
      </c>
      <c r="E363" s="41" t="s">
        <v>51</v>
      </c>
      <c r="F363" s="41" t="s">
        <v>51</v>
      </c>
      <c r="G363" s="41" t="s">
        <v>756</v>
      </c>
      <c r="H363" s="41">
        <v>1</v>
      </c>
      <c r="I363" s="41">
        <v>8293.4254625930807</v>
      </c>
      <c r="J363" s="41">
        <v>52499</v>
      </c>
      <c r="K363" s="41">
        <v>0</v>
      </c>
      <c r="L363" s="41">
        <v>971.23149999999998</v>
      </c>
      <c r="M363" s="41">
        <v>0</v>
      </c>
      <c r="N363" s="41">
        <v>26773</v>
      </c>
      <c r="O363" s="41">
        <v>0</v>
      </c>
      <c r="P363" s="41">
        <v>532.78269999999998</v>
      </c>
      <c r="Q363" s="41">
        <v>0</v>
      </c>
      <c r="R363" s="41">
        <v>0</v>
      </c>
      <c r="S363" s="41">
        <v>0</v>
      </c>
      <c r="T363" s="41">
        <v>1438</v>
      </c>
      <c r="U363" s="41">
        <v>31.635999999999999</v>
      </c>
      <c r="V363" s="41">
        <v>52499</v>
      </c>
      <c r="W363" s="41">
        <v>971.23149999999998</v>
      </c>
      <c r="X363" s="41">
        <v>28211</v>
      </c>
      <c r="Y363" s="41">
        <v>564.41869999999994</v>
      </c>
      <c r="Z363" s="6">
        <f>0</f>
        <v>0</v>
      </c>
      <c r="AA363" s="6">
        <f t="shared" si="41"/>
        <v>971.23149999999998</v>
      </c>
      <c r="AB363">
        <f>IF(ISBLANK(Table1[[#This Row],[FY2425_Cost]])=TRUE,#N/A,Table1[[#This Row],[FY2425_Cost]])</f>
        <v>564.41869999999994</v>
      </c>
      <c r="AC363" s="6">
        <f t="shared" si="42"/>
        <v>-406.81280000000004</v>
      </c>
      <c r="AD363" s="6">
        <f>SUMIFS($AB$3:AB363,$B$3:B363,B363)</f>
        <v>564.41869999999994</v>
      </c>
      <c r="AE363" s="6">
        <f t="shared" si="43"/>
        <v>3732.0414581668865</v>
      </c>
      <c r="AF363" s="6">
        <f t="shared" si="44"/>
        <v>3732.0414581668865</v>
      </c>
      <c r="AG363" s="6">
        <f>VLOOKUP(Table1[[#This Row],[PracticeCode]],$AP$3:$AS$345,4,FALSE)</f>
        <v>3732.0414581668865</v>
      </c>
      <c r="AH363" s="27">
        <f t="shared" si="45"/>
        <v>271195.01262679376</v>
      </c>
      <c r="AI363" s="6">
        <f t="shared" si="46"/>
        <v>0</v>
      </c>
    </row>
    <row r="364" spans="1:35" x14ac:dyDescent="0.35">
      <c r="A364" t="str">
        <f t="shared" si="40"/>
        <v>BRUNEL MEDICAL CENTRESynergyHillingdonE86030Aug5</v>
      </c>
      <c r="B364" s="41" t="s">
        <v>577</v>
      </c>
      <c r="C364" s="41" t="s">
        <v>554</v>
      </c>
      <c r="D364" s="41" t="s">
        <v>8</v>
      </c>
      <c r="E364" s="41" t="s">
        <v>51</v>
      </c>
      <c r="F364" s="41" t="s">
        <v>51</v>
      </c>
      <c r="G364" s="41" t="s">
        <v>760</v>
      </c>
      <c r="H364" s="41">
        <v>5</v>
      </c>
      <c r="I364" s="41">
        <v>8293.4254625930807</v>
      </c>
      <c r="J364" s="41">
        <v>12756</v>
      </c>
      <c r="K364" s="41">
        <v>0</v>
      </c>
      <c r="L364" s="41">
        <v>235.98599999999999</v>
      </c>
      <c r="M364" s="41">
        <v>0</v>
      </c>
      <c r="N364" s="41">
        <v>832</v>
      </c>
      <c r="O364" s="41">
        <v>0</v>
      </c>
      <c r="P364" s="41">
        <v>16.556800000000003</v>
      </c>
      <c r="Q364" s="41">
        <v>0</v>
      </c>
      <c r="R364" s="41">
        <v>1511</v>
      </c>
      <c r="S364" s="41">
        <v>27.046900000000001</v>
      </c>
      <c r="T364" s="41">
        <v>1347</v>
      </c>
      <c r="U364" s="41">
        <v>29.634</v>
      </c>
      <c r="V364" s="41">
        <v>14267</v>
      </c>
      <c r="W364" s="41">
        <v>263.03289999999998</v>
      </c>
      <c r="X364" s="41">
        <v>2179</v>
      </c>
      <c r="Y364" s="41">
        <v>46.190800000000003</v>
      </c>
      <c r="Z364" s="6">
        <f>0</f>
        <v>0</v>
      </c>
      <c r="AA364" s="6">
        <f t="shared" si="41"/>
        <v>263.03289999999998</v>
      </c>
      <c r="AB364">
        <f>IF(ISBLANK(Table1[[#This Row],[FY2425_Cost]])=TRUE,#N/A,Table1[[#This Row],[FY2425_Cost]])</f>
        <v>46.190800000000003</v>
      </c>
      <c r="AC364" s="6">
        <f t="shared" si="42"/>
        <v>-216.84209999999999</v>
      </c>
      <c r="AD364" s="6">
        <f>SUMIFS($AB$3:AB364,$B$3:B364,B364)</f>
        <v>610.60949999999991</v>
      </c>
      <c r="AE364" s="6">
        <f t="shared" si="43"/>
        <v>3732.0414581668865</v>
      </c>
      <c r="AF364" s="6">
        <f t="shared" si="44"/>
        <v>3732.0414581668865</v>
      </c>
      <c r="AG364" s="6">
        <f>VLOOKUP(Table1[[#This Row],[PracticeCode]],$AP$3:$AS$345,4,FALSE)</f>
        <v>3732.0414581668865</v>
      </c>
      <c r="AH364" s="27">
        <f t="shared" si="45"/>
        <v>271195.01262679376</v>
      </c>
      <c r="AI364" s="6">
        <f t="shared" si="46"/>
        <v>0</v>
      </c>
    </row>
    <row r="365" spans="1:35" x14ac:dyDescent="0.35">
      <c r="A365" t="str">
        <f t="shared" si="40"/>
        <v>BRUNEL MEDICAL CENTRESynergyHillingdonE86030Dec9</v>
      </c>
      <c r="B365" s="41" t="s">
        <v>577</v>
      </c>
      <c r="C365" s="41" t="s">
        <v>554</v>
      </c>
      <c r="D365" s="41" t="s">
        <v>8</v>
      </c>
      <c r="E365" s="41" t="s">
        <v>51</v>
      </c>
      <c r="F365" s="41" t="s">
        <v>51</v>
      </c>
      <c r="G365" s="41" t="s">
        <v>764</v>
      </c>
      <c r="H365" s="41">
        <v>9</v>
      </c>
      <c r="I365" s="41">
        <v>8293.4254625930807</v>
      </c>
      <c r="J365" s="41">
        <v>2336</v>
      </c>
      <c r="K365" s="41">
        <v>0</v>
      </c>
      <c r="L365" s="41">
        <v>46.486400000000003</v>
      </c>
      <c r="M365" s="41">
        <v>0</v>
      </c>
      <c r="N365" s="41"/>
      <c r="O365" s="41"/>
      <c r="P365" s="41"/>
      <c r="Q365" s="41"/>
      <c r="R365" s="41">
        <v>1036</v>
      </c>
      <c r="S365" s="41">
        <v>18.5444</v>
      </c>
      <c r="T365" s="41"/>
      <c r="U365" s="41"/>
      <c r="V365" s="41">
        <v>3372</v>
      </c>
      <c r="W365" s="41">
        <v>65.030799999999999</v>
      </c>
      <c r="X365" s="41"/>
      <c r="Y365" s="41"/>
      <c r="Z365" s="6">
        <f>0</f>
        <v>0</v>
      </c>
      <c r="AA365" s="6">
        <f t="shared" si="41"/>
        <v>65.030799999999999</v>
      </c>
      <c r="AB365" t="e">
        <f>IF(ISBLANK(Table1[[#This Row],[FY2425_Cost]])=TRUE,#N/A,Table1[[#This Row],[FY2425_Cost]])</f>
        <v>#N/A</v>
      </c>
      <c r="AC365" s="6" t="e">
        <f t="shared" si="42"/>
        <v>#N/A</v>
      </c>
      <c r="AD365" s="6" t="e">
        <f>SUMIFS($AB$3:AB365,$B$3:B365,B365)</f>
        <v>#N/A</v>
      </c>
      <c r="AE365" s="6">
        <f t="shared" si="43"/>
        <v>3732.0414581668865</v>
      </c>
      <c r="AF365" s="6">
        <f t="shared" si="44"/>
        <v>3732.0414581668865</v>
      </c>
      <c r="AG365" s="6">
        <f>VLOOKUP(Table1[[#This Row],[PracticeCode]],$AP$3:$AS$345,4,FALSE)</f>
        <v>3732.0414581668865</v>
      </c>
      <c r="AH365" s="27">
        <f t="shared" si="45"/>
        <v>271195.01262679376</v>
      </c>
      <c r="AI365" s="6" t="e">
        <f t="shared" si="46"/>
        <v>#N/A</v>
      </c>
    </row>
    <row r="366" spans="1:35" x14ac:dyDescent="0.35">
      <c r="A366" t="str">
        <f t="shared" si="40"/>
        <v>BRUNEL MEDICAL CENTRESynergyHillingdonE86030Feb11</v>
      </c>
      <c r="B366" s="41" t="s">
        <v>577</v>
      </c>
      <c r="C366" s="41" t="s">
        <v>554</v>
      </c>
      <c r="D366" s="41" t="s">
        <v>8</v>
      </c>
      <c r="E366" s="41" t="s">
        <v>51</v>
      </c>
      <c r="F366" s="41" t="s">
        <v>51</v>
      </c>
      <c r="G366" s="41" t="s">
        <v>766</v>
      </c>
      <c r="H366" s="41">
        <v>11</v>
      </c>
      <c r="I366" s="41">
        <v>8293.4254625930807</v>
      </c>
      <c r="J366" s="41">
        <v>303</v>
      </c>
      <c r="K366" s="41">
        <v>0</v>
      </c>
      <c r="L366" s="41">
        <v>6.0297000000000001</v>
      </c>
      <c r="M366" s="41">
        <v>0</v>
      </c>
      <c r="N366" s="41"/>
      <c r="O366" s="41"/>
      <c r="P366" s="41"/>
      <c r="Q366" s="41"/>
      <c r="R366" s="41">
        <v>1462</v>
      </c>
      <c r="S366" s="41">
        <v>26.169799999999999</v>
      </c>
      <c r="T366" s="41"/>
      <c r="U366" s="41"/>
      <c r="V366" s="41">
        <v>1765</v>
      </c>
      <c r="W366" s="41">
        <v>32.1995</v>
      </c>
      <c r="X366" s="41"/>
      <c r="Y366" s="41"/>
      <c r="Z366" s="6">
        <f>0</f>
        <v>0</v>
      </c>
      <c r="AA366" s="6">
        <f t="shared" si="41"/>
        <v>32.1995</v>
      </c>
      <c r="AB366" t="e">
        <f>IF(ISBLANK(Table1[[#This Row],[FY2425_Cost]])=TRUE,#N/A,Table1[[#This Row],[FY2425_Cost]])</f>
        <v>#N/A</v>
      </c>
      <c r="AC366" s="6" t="e">
        <f t="shared" si="42"/>
        <v>#N/A</v>
      </c>
      <c r="AD366" s="6" t="e">
        <f>SUMIFS($AB$3:AB366,$B$3:B366,B366)</f>
        <v>#N/A</v>
      </c>
      <c r="AE366" s="6">
        <f t="shared" si="43"/>
        <v>3732.0414581668865</v>
      </c>
      <c r="AF366" s="6">
        <f t="shared" si="44"/>
        <v>3732.0414581668865</v>
      </c>
      <c r="AG366" s="6">
        <f>VLOOKUP(Table1[[#This Row],[PracticeCode]],$AP$3:$AS$345,4,FALSE)</f>
        <v>3732.0414581668865</v>
      </c>
      <c r="AH366" s="27">
        <f t="shared" si="45"/>
        <v>271195.01262679376</v>
      </c>
      <c r="AI366" s="6" t="e">
        <f t="shared" si="46"/>
        <v>#N/A</v>
      </c>
    </row>
    <row r="367" spans="1:35" x14ac:dyDescent="0.35">
      <c r="A367" t="str">
        <f t="shared" si="40"/>
        <v>BRUNEL MEDICAL CENTRESynergyHillingdonE86030Jan10</v>
      </c>
      <c r="B367" s="41" t="s">
        <v>577</v>
      </c>
      <c r="C367" s="41" t="s">
        <v>554</v>
      </c>
      <c r="D367" s="41" t="s">
        <v>8</v>
      </c>
      <c r="E367" s="41" t="s">
        <v>51</v>
      </c>
      <c r="F367" s="41" t="s">
        <v>51</v>
      </c>
      <c r="G367" s="41" t="s">
        <v>765</v>
      </c>
      <c r="H367" s="41">
        <v>10</v>
      </c>
      <c r="I367" s="41">
        <v>8293.4254625930807</v>
      </c>
      <c r="J367" s="41">
        <v>1696</v>
      </c>
      <c r="K367" s="41">
        <v>628</v>
      </c>
      <c r="L367" s="41">
        <v>33.750399999999999</v>
      </c>
      <c r="M367" s="41">
        <v>12.497200000000001</v>
      </c>
      <c r="N367" s="41"/>
      <c r="O367" s="41"/>
      <c r="P367" s="41"/>
      <c r="Q367" s="41"/>
      <c r="R367" s="41">
        <v>1428</v>
      </c>
      <c r="S367" s="41">
        <v>25.561199999999999</v>
      </c>
      <c r="T367" s="41"/>
      <c r="U367" s="41"/>
      <c r="V367" s="41">
        <v>3752</v>
      </c>
      <c r="W367" s="41">
        <v>71.808799999999991</v>
      </c>
      <c r="X367" s="41"/>
      <c r="Y367" s="41"/>
      <c r="Z367" s="6">
        <f>0</f>
        <v>0</v>
      </c>
      <c r="AA367" s="6">
        <f t="shared" si="41"/>
        <v>71.808799999999991</v>
      </c>
      <c r="AB367" t="e">
        <f>IF(ISBLANK(Table1[[#This Row],[FY2425_Cost]])=TRUE,#N/A,Table1[[#This Row],[FY2425_Cost]])</f>
        <v>#N/A</v>
      </c>
      <c r="AC367" s="6" t="e">
        <f t="shared" si="42"/>
        <v>#N/A</v>
      </c>
      <c r="AD367" s="6" t="e">
        <f>SUMIFS($AB$3:AB367,$B$3:B367,B367)</f>
        <v>#N/A</v>
      </c>
      <c r="AE367" s="6">
        <f t="shared" si="43"/>
        <v>3732.0414581668865</v>
      </c>
      <c r="AF367" s="6">
        <f t="shared" si="44"/>
        <v>3732.0414581668865</v>
      </c>
      <c r="AG367" s="6">
        <f>VLOOKUP(Table1[[#This Row],[PracticeCode]],$AP$3:$AS$345,4,FALSE)</f>
        <v>3732.0414581668865</v>
      </c>
      <c r="AH367" s="27">
        <f t="shared" si="45"/>
        <v>271195.01262679376</v>
      </c>
      <c r="AI367" s="6" t="e">
        <f t="shared" si="46"/>
        <v>#N/A</v>
      </c>
    </row>
    <row r="368" spans="1:35" x14ac:dyDescent="0.35">
      <c r="A368" t="str">
        <f t="shared" si="40"/>
        <v>BRUNEL MEDICAL CENTRESynergyHillingdonE86030Jul4</v>
      </c>
      <c r="B368" s="41" t="s">
        <v>577</v>
      </c>
      <c r="C368" s="41" t="s">
        <v>554</v>
      </c>
      <c r="D368" s="41" t="s">
        <v>8</v>
      </c>
      <c r="E368" s="41" t="s">
        <v>51</v>
      </c>
      <c r="F368" s="41" t="s">
        <v>51</v>
      </c>
      <c r="G368" s="41" t="s">
        <v>759</v>
      </c>
      <c r="H368" s="41">
        <v>4</v>
      </c>
      <c r="I368" s="41">
        <v>8293.4254625930807</v>
      </c>
      <c r="J368" s="41">
        <v>8500</v>
      </c>
      <c r="K368" s="41">
        <v>0</v>
      </c>
      <c r="L368" s="41">
        <v>157.25</v>
      </c>
      <c r="M368" s="41">
        <v>0</v>
      </c>
      <c r="N368" s="41">
        <v>384</v>
      </c>
      <c r="O368" s="41">
        <v>0</v>
      </c>
      <c r="P368" s="41">
        <v>7.6416000000000004</v>
      </c>
      <c r="Q368" s="41">
        <v>0</v>
      </c>
      <c r="R368" s="41">
        <v>931</v>
      </c>
      <c r="S368" s="41">
        <v>16.664899999999999</v>
      </c>
      <c r="T368" s="41">
        <v>1504</v>
      </c>
      <c r="U368" s="41">
        <v>33.088000000000001</v>
      </c>
      <c r="V368" s="41">
        <v>9431</v>
      </c>
      <c r="W368" s="41">
        <v>173.91489999999999</v>
      </c>
      <c r="X368" s="41">
        <v>1888</v>
      </c>
      <c r="Y368" s="41">
        <v>40.729600000000005</v>
      </c>
      <c r="Z368" s="6">
        <f>0</f>
        <v>0</v>
      </c>
      <c r="AA368" s="6">
        <f t="shared" si="41"/>
        <v>173.91489999999999</v>
      </c>
      <c r="AB368">
        <f>IF(ISBLANK(Table1[[#This Row],[FY2425_Cost]])=TRUE,#N/A,Table1[[#This Row],[FY2425_Cost]])</f>
        <v>40.729600000000005</v>
      </c>
      <c r="AC368" s="6">
        <f t="shared" si="42"/>
        <v>-133.18529999999998</v>
      </c>
      <c r="AD368" s="6" t="e">
        <f>SUMIFS($AB$3:AB368,$B$3:B368,B368)</f>
        <v>#N/A</v>
      </c>
      <c r="AE368" s="6">
        <f t="shared" si="43"/>
        <v>3732.0414581668865</v>
      </c>
      <c r="AF368" s="6">
        <f t="shared" si="44"/>
        <v>3732.0414581668865</v>
      </c>
      <c r="AG368" s="6">
        <f>VLOOKUP(Table1[[#This Row],[PracticeCode]],$AP$3:$AS$345,4,FALSE)</f>
        <v>3732.0414581668865</v>
      </c>
      <c r="AH368" s="27">
        <f t="shared" si="45"/>
        <v>271195.01262679376</v>
      </c>
      <c r="AI368" s="6" t="e">
        <f t="shared" si="46"/>
        <v>#N/A</v>
      </c>
    </row>
    <row r="369" spans="1:35" x14ac:dyDescent="0.35">
      <c r="A369" t="str">
        <f t="shared" si="40"/>
        <v>BRUNEL MEDICAL CENTRESynergyHillingdonE86030Jun3</v>
      </c>
      <c r="B369" s="41" t="s">
        <v>577</v>
      </c>
      <c r="C369" s="41" t="s">
        <v>554</v>
      </c>
      <c r="D369" s="41" t="s">
        <v>8</v>
      </c>
      <c r="E369" s="41" t="s">
        <v>51</v>
      </c>
      <c r="F369" s="41" t="s">
        <v>51</v>
      </c>
      <c r="G369" s="41" t="s">
        <v>758</v>
      </c>
      <c r="H369" s="41">
        <v>3</v>
      </c>
      <c r="I369" s="41">
        <v>8293.4254625930807</v>
      </c>
      <c r="J369" s="41">
        <v>90249</v>
      </c>
      <c r="K369" s="41">
        <v>0</v>
      </c>
      <c r="L369" s="41">
        <v>1669.6064999999999</v>
      </c>
      <c r="M369" s="41">
        <v>0</v>
      </c>
      <c r="N369" s="41">
        <v>305</v>
      </c>
      <c r="O369" s="41">
        <v>0</v>
      </c>
      <c r="P369" s="41">
        <v>6.0695000000000006</v>
      </c>
      <c r="Q369" s="41">
        <v>0</v>
      </c>
      <c r="R369" s="41">
        <v>0</v>
      </c>
      <c r="S369" s="41">
        <v>0</v>
      </c>
      <c r="T369" s="41">
        <v>1108</v>
      </c>
      <c r="U369" s="41">
        <v>24.376000000000001</v>
      </c>
      <c r="V369" s="41">
        <v>90249</v>
      </c>
      <c r="W369" s="41">
        <v>1669.6064999999999</v>
      </c>
      <c r="X369" s="41">
        <v>1413</v>
      </c>
      <c r="Y369" s="41">
        <v>30.445500000000003</v>
      </c>
      <c r="Z369" s="6">
        <f>0</f>
        <v>0</v>
      </c>
      <c r="AA369" s="6">
        <f t="shared" si="41"/>
        <v>1669.6064999999999</v>
      </c>
      <c r="AB369">
        <f>IF(ISBLANK(Table1[[#This Row],[FY2425_Cost]])=TRUE,#N/A,Table1[[#This Row],[FY2425_Cost]])</f>
        <v>30.445500000000003</v>
      </c>
      <c r="AC369" s="6">
        <f t="shared" si="42"/>
        <v>-1639.1609999999998</v>
      </c>
      <c r="AD369" s="6" t="e">
        <f>SUMIFS($AB$3:AB369,$B$3:B369,B369)</f>
        <v>#N/A</v>
      </c>
      <c r="AE369" s="6">
        <f t="shared" si="43"/>
        <v>3732.0414581668865</v>
      </c>
      <c r="AF369" s="6">
        <f t="shared" si="44"/>
        <v>3732.0414581668865</v>
      </c>
      <c r="AG369" s="6">
        <f>VLOOKUP(Table1[[#This Row],[PracticeCode]],$AP$3:$AS$345,4,FALSE)</f>
        <v>3732.0414581668865</v>
      </c>
      <c r="AH369" s="27">
        <f t="shared" si="45"/>
        <v>271195.01262679376</v>
      </c>
      <c r="AI369" s="6" t="e">
        <f t="shared" si="46"/>
        <v>#N/A</v>
      </c>
    </row>
    <row r="370" spans="1:35" x14ac:dyDescent="0.35">
      <c r="A370" t="str">
        <f t="shared" si="40"/>
        <v>BRUNEL MEDICAL CENTRESynergyHillingdonE86030Mar12</v>
      </c>
      <c r="B370" s="41" t="s">
        <v>577</v>
      </c>
      <c r="C370" s="41" t="s">
        <v>554</v>
      </c>
      <c r="D370" s="41" t="s">
        <v>8</v>
      </c>
      <c r="E370" s="41" t="s">
        <v>51</v>
      </c>
      <c r="F370" s="41" t="s">
        <v>51</v>
      </c>
      <c r="G370" s="41" t="s">
        <v>767</v>
      </c>
      <c r="H370" s="41">
        <v>12</v>
      </c>
      <c r="I370" s="41">
        <v>8293.4254625930807</v>
      </c>
      <c r="J370" s="41">
        <v>26817</v>
      </c>
      <c r="K370" s="41">
        <v>0</v>
      </c>
      <c r="L370" s="41">
        <v>533.65830000000005</v>
      </c>
      <c r="M370" s="41">
        <v>0</v>
      </c>
      <c r="N370" s="41"/>
      <c r="O370" s="41"/>
      <c r="P370" s="41"/>
      <c r="Q370" s="41"/>
      <c r="R370" s="41">
        <v>1728</v>
      </c>
      <c r="S370" s="41">
        <v>30.9312</v>
      </c>
      <c r="T370" s="41"/>
      <c r="U370" s="41"/>
      <c r="V370" s="41">
        <v>28545</v>
      </c>
      <c r="W370" s="41">
        <v>564.58950000000004</v>
      </c>
      <c r="X370" s="41"/>
      <c r="Y370" s="41"/>
      <c r="Z370" s="6">
        <f>0</f>
        <v>0</v>
      </c>
      <c r="AA370" s="6">
        <f t="shared" si="41"/>
        <v>564.58950000000004</v>
      </c>
      <c r="AB370" t="e">
        <f>IF(ISBLANK(Table1[[#This Row],[FY2425_Cost]])=TRUE,#N/A,Table1[[#This Row],[FY2425_Cost]])</f>
        <v>#N/A</v>
      </c>
      <c r="AC370" s="6" t="e">
        <f t="shared" si="42"/>
        <v>#N/A</v>
      </c>
      <c r="AD370" s="6" t="e">
        <f>SUMIFS($AB$3:AB370,$B$3:B370,B370)</f>
        <v>#N/A</v>
      </c>
      <c r="AE370" s="6">
        <f t="shared" si="43"/>
        <v>3732.0414581668865</v>
      </c>
      <c r="AF370" s="6">
        <f t="shared" si="44"/>
        <v>3732.0414581668865</v>
      </c>
      <c r="AG370" s="6">
        <f>VLOOKUP(Table1[[#This Row],[PracticeCode]],$AP$3:$AS$345,4,FALSE)</f>
        <v>3732.0414581668865</v>
      </c>
      <c r="AH370" s="27">
        <f t="shared" si="45"/>
        <v>271195.01262679376</v>
      </c>
      <c r="AI370" s="6" t="e">
        <f t="shared" si="46"/>
        <v>#N/A</v>
      </c>
    </row>
    <row r="371" spans="1:35" x14ac:dyDescent="0.35">
      <c r="A371" t="str">
        <f t="shared" si="40"/>
        <v>BRUNEL MEDICAL CENTRESynergyHillingdonE86030May2</v>
      </c>
      <c r="B371" s="41" t="s">
        <v>577</v>
      </c>
      <c r="C371" s="41" t="s">
        <v>554</v>
      </c>
      <c r="D371" s="41" t="s">
        <v>8</v>
      </c>
      <c r="E371" s="41" t="s">
        <v>51</v>
      </c>
      <c r="F371" s="41" t="s">
        <v>51</v>
      </c>
      <c r="G371" s="41" t="s">
        <v>757</v>
      </c>
      <c r="H371" s="41">
        <v>2</v>
      </c>
      <c r="I371" s="41">
        <v>8293.4254625930807</v>
      </c>
      <c r="J371" s="41">
        <v>67628</v>
      </c>
      <c r="K371" s="41">
        <v>0</v>
      </c>
      <c r="L371" s="41">
        <v>1251.1179999999999</v>
      </c>
      <c r="M371" s="41">
        <v>0</v>
      </c>
      <c r="N371" s="41">
        <v>201</v>
      </c>
      <c r="O371" s="41">
        <v>0</v>
      </c>
      <c r="P371" s="41">
        <v>3.9999000000000002</v>
      </c>
      <c r="Q371" s="41">
        <v>0</v>
      </c>
      <c r="R371" s="41">
        <v>0</v>
      </c>
      <c r="S371" s="41">
        <v>0</v>
      </c>
      <c r="T371" s="41">
        <v>1658</v>
      </c>
      <c r="U371" s="41">
        <v>36.475999999999999</v>
      </c>
      <c r="V371" s="41">
        <v>67628</v>
      </c>
      <c r="W371" s="41">
        <v>1251.1179999999999</v>
      </c>
      <c r="X371" s="41">
        <v>1859</v>
      </c>
      <c r="Y371" s="41">
        <v>40.475899999999996</v>
      </c>
      <c r="Z371" s="6">
        <f>0</f>
        <v>0</v>
      </c>
      <c r="AA371" s="6">
        <f t="shared" si="41"/>
        <v>1251.1179999999999</v>
      </c>
      <c r="AB371">
        <f>IF(ISBLANK(Table1[[#This Row],[FY2425_Cost]])=TRUE,#N/A,Table1[[#This Row],[FY2425_Cost]])</f>
        <v>40.475899999999996</v>
      </c>
      <c r="AC371" s="6">
        <f t="shared" si="42"/>
        <v>-1210.6421</v>
      </c>
      <c r="AD371" s="6" t="e">
        <f>SUMIFS($AB$3:AB371,$B$3:B371,B371)</f>
        <v>#N/A</v>
      </c>
      <c r="AE371" s="6">
        <f t="shared" si="43"/>
        <v>3732.0414581668865</v>
      </c>
      <c r="AF371" s="6">
        <f t="shared" si="44"/>
        <v>3732.0414581668865</v>
      </c>
      <c r="AG371" s="6">
        <f>VLOOKUP(Table1[[#This Row],[PracticeCode]],$AP$3:$AS$345,4,FALSE)</f>
        <v>3732.0414581668865</v>
      </c>
      <c r="AH371" s="27">
        <f t="shared" si="45"/>
        <v>271195.01262679376</v>
      </c>
      <c r="AI371" s="6" t="e">
        <f t="shared" si="46"/>
        <v>#N/A</v>
      </c>
    </row>
    <row r="372" spans="1:35" x14ac:dyDescent="0.35">
      <c r="A372" t="str">
        <f t="shared" si="40"/>
        <v>BRUNEL MEDICAL CENTRESynergyHillingdonE86030Nov8</v>
      </c>
      <c r="B372" s="41" t="s">
        <v>577</v>
      </c>
      <c r="C372" s="41" t="s">
        <v>554</v>
      </c>
      <c r="D372" s="41" t="s">
        <v>8</v>
      </c>
      <c r="E372" s="41" t="s">
        <v>51</v>
      </c>
      <c r="F372" s="41" t="s">
        <v>51</v>
      </c>
      <c r="G372" s="41" t="s">
        <v>763</v>
      </c>
      <c r="H372" s="41">
        <v>8</v>
      </c>
      <c r="I372" s="41">
        <v>8293.4254625930807</v>
      </c>
      <c r="J372" s="41">
        <v>3282</v>
      </c>
      <c r="K372" s="41">
        <v>0</v>
      </c>
      <c r="L372" s="41">
        <v>65.311800000000005</v>
      </c>
      <c r="M372" s="41">
        <v>0</v>
      </c>
      <c r="N372" s="41"/>
      <c r="O372" s="41"/>
      <c r="P372" s="41"/>
      <c r="Q372" s="41"/>
      <c r="R372" s="41">
        <v>1248</v>
      </c>
      <c r="S372" s="41">
        <v>22.339200000000002</v>
      </c>
      <c r="T372" s="41"/>
      <c r="U372" s="41"/>
      <c r="V372" s="41">
        <v>4530</v>
      </c>
      <c r="W372" s="41">
        <v>87.65100000000001</v>
      </c>
      <c r="X372" s="41"/>
      <c r="Y372" s="41"/>
      <c r="Z372" s="6">
        <f>0</f>
        <v>0</v>
      </c>
      <c r="AA372" s="6">
        <f t="shared" si="41"/>
        <v>87.65100000000001</v>
      </c>
      <c r="AB372" t="e">
        <f>IF(ISBLANK(Table1[[#This Row],[FY2425_Cost]])=TRUE,#N/A,Table1[[#This Row],[FY2425_Cost]])</f>
        <v>#N/A</v>
      </c>
      <c r="AC372" s="6" t="e">
        <f t="shared" si="42"/>
        <v>#N/A</v>
      </c>
      <c r="AD372" s="6" t="e">
        <f>SUMIFS($AB$3:AB372,$B$3:B372,B372)</f>
        <v>#N/A</v>
      </c>
      <c r="AE372" s="6">
        <f t="shared" si="43"/>
        <v>3732.0414581668865</v>
      </c>
      <c r="AF372" s="6">
        <f t="shared" si="44"/>
        <v>3732.0414581668865</v>
      </c>
      <c r="AG372" s="6">
        <f>VLOOKUP(Table1[[#This Row],[PracticeCode]],$AP$3:$AS$345,4,FALSE)</f>
        <v>3732.0414581668865</v>
      </c>
      <c r="AH372" s="27">
        <f t="shared" si="45"/>
        <v>271195.01262679376</v>
      </c>
      <c r="AI372" s="6" t="e">
        <f t="shared" si="46"/>
        <v>#N/A</v>
      </c>
    </row>
    <row r="373" spans="1:35" x14ac:dyDescent="0.35">
      <c r="A373" t="str">
        <f t="shared" si="40"/>
        <v>BRUNEL MEDICAL CENTRESynergyHillingdonE86030Oct7</v>
      </c>
      <c r="B373" s="41" t="s">
        <v>577</v>
      </c>
      <c r="C373" s="41" t="s">
        <v>554</v>
      </c>
      <c r="D373" s="41" t="s">
        <v>8</v>
      </c>
      <c r="E373" s="41" t="s">
        <v>51</v>
      </c>
      <c r="F373" s="41" t="s">
        <v>51</v>
      </c>
      <c r="G373" s="41" t="s">
        <v>762</v>
      </c>
      <c r="H373" s="41">
        <v>7</v>
      </c>
      <c r="I373" s="41">
        <v>8293.4254625930807</v>
      </c>
      <c r="J373" s="41">
        <v>30975</v>
      </c>
      <c r="K373" s="41">
        <v>1156</v>
      </c>
      <c r="L373" s="41">
        <v>616.40250000000003</v>
      </c>
      <c r="M373" s="41">
        <v>23.0044</v>
      </c>
      <c r="N373" s="41">
        <v>0</v>
      </c>
      <c r="O373" s="41">
        <v>717</v>
      </c>
      <c r="P373" s="41">
        <v>0</v>
      </c>
      <c r="Q373" s="41">
        <v>16.1325</v>
      </c>
      <c r="R373" s="41">
        <v>1435</v>
      </c>
      <c r="S373" s="41">
        <v>25.686499999999999</v>
      </c>
      <c r="T373" s="41">
        <v>1967</v>
      </c>
      <c r="U373" s="41">
        <v>43.274000000000001</v>
      </c>
      <c r="V373" s="41">
        <v>33566</v>
      </c>
      <c r="W373" s="41">
        <v>665.09340000000009</v>
      </c>
      <c r="X373" s="41">
        <v>2684</v>
      </c>
      <c r="Y373" s="41">
        <v>59.406500000000001</v>
      </c>
      <c r="Z373" s="6">
        <f>0</f>
        <v>0</v>
      </c>
      <c r="AA373" s="6">
        <f t="shared" si="41"/>
        <v>665.09340000000009</v>
      </c>
      <c r="AB373">
        <f>IF(ISBLANK(Table1[[#This Row],[FY2425_Cost]])=TRUE,#N/A,Table1[[#This Row],[FY2425_Cost]])</f>
        <v>59.406500000000001</v>
      </c>
      <c r="AC373" s="6">
        <f t="shared" si="42"/>
        <v>-605.68690000000004</v>
      </c>
      <c r="AD373" s="6" t="e">
        <f>SUMIFS($AB$3:AB373,$B$3:B373,B373)</f>
        <v>#N/A</v>
      </c>
      <c r="AE373" s="6">
        <f t="shared" si="43"/>
        <v>3732.0414581668865</v>
      </c>
      <c r="AF373" s="6">
        <f t="shared" si="44"/>
        <v>3732.0414581668865</v>
      </c>
      <c r="AG373" s="6">
        <f>VLOOKUP(Table1[[#This Row],[PracticeCode]],$AP$3:$AS$345,4,FALSE)</f>
        <v>3732.0414581668865</v>
      </c>
      <c r="AH373" s="27">
        <f t="shared" si="45"/>
        <v>271195.01262679376</v>
      </c>
      <c r="AI373" s="6" t="e">
        <f t="shared" si="46"/>
        <v>#N/A</v>
      </c>
    </row>
    <row r="374" spans="1:35" x14ac:dyDescent="0.35">
      <c r="A374" t="str">
        <f t="shared" si="40"/>
        <v>BRUNEL MEDICAL CENTRESynergyHillingdonE86030Sep6</v>
      </c>
      <c r="B374" s="41" t="s">
        <v>577</v>
      </c>
      <c r="C374" s="41" t="s">
        <v>554</v>
      </c>
      <c r="D374" s="41" t="s">
        <v>8</v>
      </c>
      <c r="E374" s="41" t="s">
        <v>51</v>
      </c>
      <c r="F374" s="41" t="s">
        <v>51</v>
      </c>
      <c r="G374" s="41" t="s">
        <v>761</v>
      </c>
      <c r="H374" s="41">
        <v>6</v>
      </c>
      <c r="I374" s="41">
        <v>8293.4254625930807</v>
      </c>
      <c r="J374" s="41">
        <v>23942</v>
      </c>
      <c r="K374" s="41">
        <v>2204</v>
      </c>
      <c r="L374" s="41">
        <v>476.44580000000002</v>
      </c>
      <c r="M374" s="41">
        <v>43.8596</v>
      </c>
      <c r="N374" s="41">
        <v>1141</v>
      </c>
      <c r="O374" s="41">
        <v>1246</v>
      </c>
      <c r="P374" s="41">
        <v>25.672499999999999</v>
      </c>
      <c r="Q374" s="41">
        <v>28.035</v>
      </c>
      <c r="R374" s="41">
        <v>1294</v>
      </c>
      <c r="S374" s="41">
        <v>23.162600000000001</v>
      </c>
      <c r="T374" s="41">
        <v>1279</v>
      </c>
      <c r="U374" s="41">
        <v>28.138000000000002</v>
      </c>
      <c r="V374" s="41">
        <v>27440</v>
      </c>
      <c r="W374" s="41">
        <v>543.46799999999996</v>
      </c>
      <c r="X374" s="41">
        <v>3666</v>
      </c>
      <c r="Y374" s="41">
        <v>81.845500000000001</v>
      </c>
      <c r="Z374" s="6">
        <f>0</f>
        <v>0</v>
      </c>
      <c r="AA374" s="6">
        <f t="shared" si="41"/>
        <v>543.46799999999996</v>
      </c>
      <c r="AB374">
        <f>IF(ISBLANK(Table1[[#This Row],[FY2425_Cost]])=TRUE,#N/A,Table1[[#This Row],[FY2425_Cost]])</f>
        <v>81.845500000000001</v>
      </c>
      <c r="AC374" s="6">
        <f t="shared" si="42"/>
        <v>-461.62249999999995</v>
      </c>
      <c r="AD374" s="6" t="e">
        <f>SUMIFS($AB$3:AB374,$B$3:B374,B374)</f>
        <v>#N/A</v>
      </c>
      <c r="AE374" s="6">
        <f t="shared" si="43"/>
        <v>3732.0414581668865</v>
      </c>
      <c r="AF374" s="6">
        <f t="shared" si="44"/>
        <v>3732.0414581668865</v>
      </c>
      <c r="AG374" s="6">
        <f>VLOOKUP(Table1[[#This Row],[PracticeCode]],$AP$3:$AS$345,4,FALSE)</f>
        <v>3732.0414581668865</v>
      </c>
      <c r="AH374" s="27">
        <f t="shared" si="45"/>
        <v>271195.01262679376</v>
      </c>
      <c r="AI374" s="6" t="e">
        <f t="shared" si="46"/>
        <v>#N/A</v>
      </c>
    </row>
    <row r="375" spans="1:35" x14ac:dyDescent="0.35">
      <c r="A375" t="str">
        <f t="shared" si="40"/>
        <v>BRUNSWICK SURGERYThe Ealing NetworkEalingE85091Apr1</v>
      </c>
      <c r="B375" s="41" t="s">
        <v>627</v>
      </c>
      <c r="C375" s="41" t="s">
        <v>493</v>
      </c>
      <c r="D375" s="41" t="s">
        <v>12</v>
      </c>
      <c r="E375" s="41" t="s">
        <v>52</v>
      </c>
      <c r="F375" s="41" t="s">
        <v>52</v>
      </c>
      <c r="G375" s="41" t="s">
        <v>756</v>
      </c>
      <c r="H375" s="41">
        <v>1</v>
      </c>
      <c r="I375" s="41">
        <v>2423.0814819038601</v>
      </c>
      <c r="J375" s="41">
        <v>197</v>
      </c>
      <c r="K375" s="41">
        <v>0</v>
      </c>
      <c r="L375" s="41">
        <v>3.6444999999999999</v>
      </c>
      <c r="M375" s="41">
        <v>0</v>
      </c>
      <c r="N375" s="41">
        <v>162</v>
      </c>
      <c r="O375" s="41">
        <v>0</v>
      </c>
      <c r="P375" s="41">
        <v>3.2238000000000002</v>
      </c>
      <c r="Q375" s="41">
        <v>0</v>
      </c>
      <c r="R375" s="41">
        <v>3633</v>
      </c>
      <c r="S375" s="41">
        <v>65.030699999999996</v>
      </c>
      <c r="T375" s="41">
        <v>1697</v>
      </c>
      <c r="U375" s="41">
        <v>37.334000000000003</v>
      </c>
      <c r="V375" s="41">
        <v>3830</v>
      </c>
      <c r="W375" s="41">
        <v>68.67519999999999</v>
      </c>
      <c r="X375" s="41">
        <v>1859</v>
      </c>
      <c r="Y375" s="41">
        <v>40.5578</v>
      </c>
      <c r="Z375" s="6">
        <f>0</f>
        <v>0</v>
      </c>
      <c r="AA375" s="6">
        <f t="shared" si="41"/>
        <v>68.67519999999999</v>
      </c>
      <c r="AB375">
        <f>IF(ISBLANK(Table1[[#This Row],[FY2425_Cost]])=TRUE,#N/A,Table1[[#This Row],[FY2425_Cost]])</f>
        <v>40.5578</v>
      </c>
      <c r="AC375" s="6">
        <f t="shared" si="42"/>
        <v>-28.117399999999989</v>
      </c>
      <c r="AD375" s="6">
        <f>SUMIFS($AB$3:AB375,$B$3:B375,B375)</f>
        <v>40.5578</v>
      </c>
      <c r="AE375" s="6">
        <f t="shared" si="43"/>
        <v>1090.3866668567371</v>
      </c>
      <c r="AF375" s="6">
        <f t="shared" si="44"/>
        <v>1090.3866668567371</v>
      </c>
      <c r="AG375" s="6">
        <f>VLOOKUP(Table1[[#This Row],[PracticeCode]],$AP$3:$AS$345,4,FALSE)</f>
        <v>1090.3866668567371</v>
      </c>
      <c r="AH375" s="27">
        <f t="shared" si="45"/>
        <v>79234.764458256235</v>
      </c>
      <c r="AI375" s="6">
        <f t="shared" si="46"/>
        <v>0</v>
      </c>
    </row>
    <row r="376" spans="1:35" x14ac:dyDescent="0.35">
      <c r="A376" t="str">
        <f t="shared" si="40"/>
        <v>BRUNSWICK SURGERYThe Ealing NetworkEalingE85091Aug5</v>
      </c>
      <c r="B376" s="41" t="s">
        <v>627</v>
      </c>
      <c r="C376" s="41" t="s">
        <v>493</v>
      </c>
      <c r="D376" s="41" t="s">
        <v>12</v>
      </c>
      <c r="E376" s="41" t="s">
        <v>52</v>
      </c>
      <c r="F376" s="41" t="s">
        <v>52</v>
      </c>
      <c r="G376" s="41" t="s">
        <v>760</v>
      </c>
      <c r="H376" s="41">
        <v>5</v>
      </c>
      <c r="I376" s="41">
        <v>2423.0814819038601</v>
      </c>
      <c r="J376" s="41">
        <v>207</v>
      </c>
      <c r="K376" s="41">
        <v>0</v>
      </c>
      <c r="L376" s="41">
        <v>3.8294999999999999</v>
      </c>
      <c r="M376" s="41">
        <v>0</v>
      </c>
      <c r="N376" s="41">
        <v>232</v>
      </c>
      <c r="O376" s="41">
        <v>0</v>
      </c>
      <c r="P376" s="41">
        <v>4.6168000000000005</v>
      </c>
      <c r="Q376" s="41">
        <v>0</v>
      </c>
      <c r="R376" s="41">
        <v>3027</v>
      </c>
      <c r="S376" s="41">
        <v>54.183300000000003</v>
      </c>
      <c r="T376" s="41">
        <v>1123</v>
      </c>
      <c r="U376" s="41">
        <v>24.706</v>
      </c>
      <c r="V376" s="41">
        <v>3234</v>
      </c>
      <c r="W376" s="41">
        <v>58.012800000000006</v>
      </c>
      <c r="X376" s="41">
        <v>1355</v>
      </c>
      <c r="Y376" s="41">
        <v>29.322800000000001</v>
      </c>
      <c r="Z376" s="6">
        <f>0</f>
        <v>0</v>
      </c>
      <c r="AA376" s="6">
        <f t="shared" si="41"/>
        <v>58.012800000000006</v>
      </c>
      <c r="AB376">
        <f>IF(ISBLANK(Table1[[#This Row],[FY2425_Cost]])=TRUE,#N/A,Table1[[#This Row],[FY2425_Cost]])</f>
        <v>29.322800000000001</v>
      </c>
      <c r="AC376" s="6">
        <f t="shared" si="42"/>
        <v>-28.690000000000005</v>
      </c>
      <c r="AD376" s="6">
        <f>SUMIFS($AB$3:AB376,$B$3:B376,B376)</f>
        <v>69.880600000000001</v>
      </c>
      <c r="AE376" s="6">
        <f t="shared" si="43"/>
        <v>1090.3866668567371</v>
      </c>
      <c r="AF376" s="6">
        <f t="shared" si="44"/>
        <v>1090.3866668567371</v>
      </c>
      <c r="AG376" s="6">
        <f>VLOOKUP(Table1[[#This Row],[PracticeCode]],$AP$3:$AS$345,4,FALSE)</f>
        <v>1090.3866668567371</v>
      </c>
      <c r="AH376" s="27">
        <f t="shared" si="45"/>
        <v>79234.764458256235</v>
      </c>
      <c r="AI376" s="6">
        <f t="shared" si="46"/>
        <v>0</v>
      </c>
    </row>
    <row r="377" spans="1:35" x14ac:dyDescent="0.35">
      <c r="A377" t="str">
        <f t="shared" si="40"/>
        <v>BRUNSWICK SURGERYThe Ealing NetworkEalingE85091Dec9</v>
      </c>
      <c r="B377" s="41" t="s">
        <v>627</v>
      </c>
      <c r="C377" s="41" t="s">
        <v>493</v>
      </c>
      <c r="D377" s="41" t="s">
        <v>12</v>
      </c>
      <c r="E377" s="41" t="s">
        <v>52</v>
      </c>
      <c r="F377" s="41" t="s">
        <v>52</v>
      </c>
      <c r="G377" s="41" t="s">
        <v>764</v>
      </c>
      <c r="H377" s="41">
        <v>9</v>
      </c>
      <c r="I377" s="41">
        <v>2423.0814819038601</v>
      </c>
      <c r="J377" s="41">
        <v>1257</v>
      </c>
      <c r="K377" s="41">
        <v>0</v>
      </c>
      <c r="L377" s="41">
        <v>25.014300000000002</v>
      </c>
      <c r="M377" s="41">
        <v>0</v>
      </c>
      <c r="N377" s="41"/>
      <c r="O377" s="41"/>
      <c r="P377" s="41"/>
      <c r="Q377" s="41"/>
      <c r="R377" s="41">
        <v>1770</v>
      </c>
      <c r="S377" s="41">
        <v>31.683</v>
      </c>
      <c r="T377" s="41"/>
      <c r="U377" s="41"/>
      <c r="V377" s="41">
        <v>3027</v>
      </c>
      <c r="W377" s="41">
        <v>56.697299999999998</v>
      </c>
      <c r="X377" s="41"/>
      <c r="Y377" s="41"/>
      <c r="Z377" s="6">
        <f>0</f>
        <v>0</v>
      </c>
      <c r="AA377" s="6">
        <f t="shared" si="41"/>
        <v>56.697299999999998</v>
      </c>
      <c r="AB377" t="e">
        <f>IF(ISBLANK(Table1[[#This Row],[FY2425_Cost]])=TRUE,#N/A,Table1[[#This Row],[FY2425_Cost]])</f>
        <v>#N/A</v>
      </c>
      <c r="AC377" s="6" t="e">
        <f t="shared" si="42"/>
        <v>#N/A</v>
      </c>
      <c r="AD377" s="6" t="e">
        <f>SUMIFS($AB$3:AB377,$B$3:B377,B377)</f>
        <v>#N/A</v>
      </c>
      <c r="AE377" s="6">
        <f t="shared" si="43"/>
        <v>1090.3866668567371</v>
      </c>
      <c r="AF377" s="6">
        <f t="shared" si="44"/>
        <v>1090.3866668567371</v>
      </c>
      <c r="AG377" s="6">
        <f>VLOOKUP(Table1[[#This Row],[PracticeCode]],$AP$3:$AS$345,4,FALSE)</f>
        <v>1090.3866668567371</v>
      </c>
      <c r="AH377" s="27">
        <f t="shared" si="45"/>
        <v>79234.764458256235</v>
      </c>
      <c r="AI377" s="6" t="e">
        <f t="shared" si="46"/>
        <v>#N/A</v>
      </c>
    </row>
    <row r="378" spans="1:35" x14ac:dyDescent="0.35">
      <c r="A378" t="str">
        <f t="shared" si="40"/>
        <v>BRUNSWICK SURGERYThe Ealing NetworkEalingE85091Feb11</v>
      </c>
      <c r="B378" s="41" t="s">
        <v>627</v>
      </c>
      <c r="C378" s="41" t="s">
        <v>493</v>
      </c>
      <c r="D378" s="41" t="s">
        <v>12</v>
      </c>
      <c r="E378" s="41" t="s">
        <v>52</v>
      </c>
      <c r="F378" s="41" t="s">
        <v>52</v>
      </c>
      <c r="G378" s="41" t="s">
        <v>766</v>
      </c>
      <c r="H378" s="41">
        <v>11</v>
      </c>
      <c r="I378" s="41">
        <v>2423.0814819038601</v>
      </c>
      <c r="J378" s="41">
        <v>306</v>
      </c>
      <c r="K378" s="41">
        <v>0</v>
      </c>
      <c r="L378" s="41">
        <v>6.0894000000000004</v>
      </c>
      <c r="M378" s="41">
        <v>0</v>
      </c>
      <c r="N378" s="41"/>
      <c r="O378" s="41"/>
      <c r="P378" s="41"/>
      <c r="Q378" s="41"/>
      <c r="R378" s="41">
        <v>1494</v>
      </c>
      <c r="S378" s="41">
        <v>26.742599999999999</v>
      </c>
      <c r="T378" s="41"/>
      <c r="U378" s="41"/>
      <c r="V378" s="41">
        <v>1800</v>
      </c>
      <c r="W378" s="41">
        <v>32.832000000000001</v>
      </c>
      <c r="X378" s="41"/>
      <c r="Y378" s="41"/>
      <c r="Z378" s="6">
        <f>0</f>
        <v>0</v>
      </c>
      <c r="AA378" s="6">
        <f t="shared" si="41"/>
        <v>32.832000000000001</v>
      </c>
      <c r="AB378" t="e">
        <f>IF(ISBLANK(Table1[[#This Row],[FY2425_Cost]])=TRUE,#N/A,Table1[[#This Row],[FY2425_Cost]])</f>
        <v>#N/A</v>
      </c>
      <c r="AC378" s="6" t="e">
        <f t="shared" si="42"/>
        <v>#N/A</v>
      </c>
      <c r="AD378" s="6" t="e">
        <f>SUMIFS($AB$3:AB378,$B$3:B378,B378)</f>
        <v>#N/A</v>
      </c>
      <c r="AE378" s="6">
        <f t="shared" si="43"/>
        <v>1090.3866668567371</v>
      </c>
      <c r="AF378" s="6">
        <f t="shared" si="44"/>
        <v>1090.3866668567371</v>
      </c>
      <c r="AG378" s="6">
        <f>VLOOKUP(Table1[[#This Row],[PracticeCode]],$AP$3:$AS$345,4,FALSE)</f>
        <v>1090.3866668567371</v>
      </c>
      <c r="AH378" s="27">
        <f t="shared" si="45"/>
        <v>79234.764458256235</v>
      </c>
      <c r="AI378" s="6" t="e">
        <f t="shared" si="46"/>
        <v>#N/A</v>
      </c>
    </row>
    <row r="379" spans="1:35" x14ac:dyDescent="0.35">
      <c r="A379" t="str">
        <f t="shared" si="40"/>
        <v>BRUNSWICK SURGERYThe Ealing NetworkEalingE85091Jan10</v>
      </c>
      <c r="B379" s="41" t="s">
        <v>627</v>
      </c>
      <c r="C379" s="41" t="s">
        <v>493</v>
      </c>
      <c r="D379" s="41" t="s">
        <v>12</v>
      </c>
      <c r="E379" s="41" t="s">
        <v>52</v>
      </c>
      <c r="F379" s="41" t="s">
        <v>52</v>
      </c>
      <c r="G379" s="41" t="s">
        <v>765</v>
      </c>
      <c r="H379" s="41">
        <v>10</v>
      </c>
      <c r="I379" s="41">
        <v>2423.0814819038601</v>
      </c>
      <c r="J379" s="41">
        <v>233</v>
      </c>
      <c r="K379" s="41">
        <v>0</v>
      </c>
      <c r="L379" s="41">
        <v>4.6367000000000003</v>
      </c>
      <c r="M379" s="41">
        <v>0</v>
      </c>
      <c r="N379" s="41"/>
      <c r="O379" s="41"/>
      <c r="P379" s="41"/>
      <c r="Q379" s="41"/>
      <c r="R379" s="41">
        <v>1919</v>
      </c>
      <c r="S379" s="41">
        <v>34.350099999999998</v>
      </c>
      <c r="T379" s="41"/>
      <c r="U379" s="41"/>
      <c r="V379" s="41">
        <v>2152</v>
      </c>
      <c r="W379" s="41">
        <v>38.986799999999995</v>
      </c>
      <c r="X379" s="41"/>
      <c r="Y379" s="41"/>
      <c r="Z379" s="6">
        <f>0</f>
        <v>0</v>
      </c>
      <c r="AA379" s="6">
        <f t="shared" si="41"/>
        <v>38.986799999999995</v>
      </c>
      <c r="AB379" t="e">
        <f>IF(ISBLANK(Table1[[#This Row],[FY2425_Cost]])=TRUE,#N/A,Table1[[#This Row],[FY2425_Cost]])</f>
        <v>#N/A</v>
      </c>
      <c r="AC379" s="6" t="e">
        <f t="shared" si="42"/>
        <v>#N/A</v>
      </c>
      <c r="AD379" s="6" t="e">
        <f>SUMIFS($AB$3:AB379,$B$3:B379,B379)</f>
        <v>#N/A</v>
      </c>
      <c r="AE379" s="6">
        <f t="shared" si="43"/>
        <v>1090.3866668567371</v>
      </c>
      <c r="AF379" s="6">
        <f t="shared" si="44"/>
        <v>1090.3866668567371</v>
      </c>
      <c r="AG379" s="6">
        <f>VLOOKUP(Table1[[#This Row],[PracticeCode]],$AP$3:$AS$345,4,FALSE)</f>
        <v>1090.3866668567371</v>
      </c>
      <c r="AH379" s="27">
        <f t="shared" si="45"/>
        <v>79234.764458256235</v>
      </c>
      <c r="AI379" s="6" t="e">
        <f t="shared" si="46"/>
        <v>#N/A</v>
      </c>
    </row>
    <row r="380" spans="1:35" x14ac:dyDescent="0.35">
      <c r="A380" t="str">
        <f t="shared" si="40"/>
        <v>BRUNSWICK SURGERYThe Ealing NetworkEalingE85091Jul4</v>
      </c>
      <c r="B380" s="41" t="s">
        <v>627</v>
      </c>
      <c r="C380" s="41" t="s">
        <v>493</v>
      </c>
      <c r="D380" s="41" t="s">
        <v>12</v>
      </c>
      <c r="E380" s="41" t="s">
        <v>52</v>
      </c>
      <c r="F380" s="41" t="s">
        <v>52</v>
      </c>
      <c r="G380" s="41" t="s">
        <v>759</v>
      </c>
      <c r="H380" s="41">
        <v>4</v>
      </c>
      <c r="I380" s="41">
        <v>2423.0814819038601</v>
      </c>
      <c r="J380" s="41">
        <v>182</v>
      </c>
      <c r="K380" s="41">
        <v>0</v>
      </c>
      <c r="L380" s="41">
        <v>3.367</v>
      </c>
      <c r="M380" s="41">
        <v>0</v>
      </c>
      <c r="N380" s="41">
        <v>279</v>
      </c>
      <c r="O380" s="41">
        <v>0</v>
      </c>
      <c r="P380" s="41">
        <v>5.5521000000000003</v>
      </c>
      <c r="Q380" s="41">
        <v>0</v>
      </c>
      <c r="R380" s="41">
        <v>3331</v>
      </c>
      <c r="S380" s="41">
        <v>59.624899999999997</v>
      </c>
      <c r="T380" s="41">
        <v>1828</v>
      </c>
      <c r="U380" s="41">
        <v>40.216000000000001</v>
      </c>
      <c r="V380" s="41">
        <v>3513</v>
      </c>
      <c r="W380" s="41">
        <v>62.991899999999994</v>
      </c>
      <c r="X380" s="41">
        <v>2107</v>
      </c>
      <c r="Y380" s="41">
        <v>45.768100000000004</v>
      </c>
      <c r="Z380" s="6">
        <f>0</f>
        <v>0</v>
      </c>
      <c r="AA380" s="6">
        <f t="shared" si="41"/>
        <v>62.991899999999994</v>
      </c>
      <c r="AB380">
        <f>IF(ISBLANK(Table1[[#This Row],[FY2425_Cost]])=TRUE,#N/A,Table1[[#This Row],[FY2425_Cost]])</f>
        <v>45.768100000000004</v>
      </c>
      <c r="AC380" s="6">
        <f t="shared" si="42"/>
        <v>-17.22379999999999</v>
      </c>
      <c r="AD380" s="6" t="e">
        <f>SUMIFS($AB$3:AB380,$B$3:B380,B380)</f>
        <v>#N/A</v>
      </c>
      <c r="AE380" s="6">
        <f t="shared" si="43"/>
        <v>1090.3866668567371</v>
      </c>
      <c r="AF380" s="6">
        <f t="shared" si="44"/>
        <v>1090.3866668567371</v>
      </c>
      <c r="AG380" s="6">
        <f>VLOOKUP(Table1[[#This Row],[PracticeCode]],$AP$3:$AS$345,4,FALSE)</f>
        <v>1090.3866668567371</v>
      </c>
      <c r="AH380" s="27">
        <f t="shared" si="45"/>
        <v>79234.764458256235</v>
      </c>
      <c r="AI380" s="6" t="e">
        <f t="shared" si="46"/>
        <v>#N/A</v>
      </c>
    </row>
    <row r="381" spans="1:35" x14ac:dyDescent="0.35">
      <c r="A381" t="str">
        <f t="shared" si="40"/>
        <v>BRUNSWICK SURGERYThe Ealing NetworkEalingE85091Jun3</v>
      </c>
      <c r="B381" s="41" t="s">
        <v>627</v>
      </c>
      <c r="C381" s="41" t="s">
        <v>493</v>
      </c>
      <c r="D381" s="41" t="s">
        <v>12</v>
      </c>
      <c r="E381" s="41" t="s">
        <v>52</v>
      </c>
      <c r="F381" s="41" t="s">
        <v>52</v>
      </c>
      <c r="G381" s="41" t="s">
        <v>758</v>
      </c>
      <c r="H381" s="41">
        <v>3</v>
      </c>
      <c r="I381" s="41">
        <v>2423.0814819038601</v>
      </c>
      <c r="J381" s="41">
        <v>227</v>
      </c>
      <c r="K381" s="41">
        <v>0</v>
      </c>
      <c r="L381" s="41">
        <v>4.1994999999999996</v>
      </c>
      <c r="M381" s="41">
        <v>0</v>
      </c>
      <c r="N381" s="41">
        <v>149</v>
      </c>
      <c r="O381" s="41">
        <v>0</v>
      </c>
      <c r="P381" s="41">
        <v>2.9651000000000001</v>
      </c>
      <c r="Q381" s="41">
        <v>0</v>
      </c>
      <c r="R381" s="41">
        <v>3135</v>
      </c>
      <c r="S381" s="41">
        <v>56.116500000000002</v>
      </c>
      <c r="T381" s="41">
        <v>695</v>
      </c>
      <c r="U381" s="41">
        <v>15.29</v>
      </c>
      <c r="V381" s="41">
        <v>3362</v>
      </c>
      <c r="W381" s="41">
        <v>60.316000000000003</v>
      </c>
      <c r="X381" s="41">
        <v>844</v>
      </c>
      <c r="Y381" s="41">
        <v>18.255099999999999</v>
      </c>
      <c r="Z381" s="6">
        <f>0</f>
        <v>0</v>
      </c>
      <c r="AA381" s="6">
        <f t="shared" si="41"/>
        <v>60.316000000000003</v>
      </c>
      <c r="AB381">
        <f>IF(ISBLANK(Table1[[#This Row],[FY2425_Cost]])=TRUE,#N/A,Table1[[#This Row],[FY2425_Cost]])</f>
        <v>18.255099999999999</v>
      </c>
      <c r="AC381" s="6">
        <f t="shared" si="42"/>
        <v>-42.060900000000004</v>
      </c>
      <c r="AD381" s="6" t="e">
        <f>SUMIFS($AB$3:AB381,$B$3:B381,B381)</f>
        <v>#N/A</v>
      </c>
      <c r="AE381" s="6">
        <f t="shared" si="43"/>
        <v>1090.3866668567371</v>
      </c>
      <c r="AF381" s="6">
        <f t="shared" si="44"/>
        <v>1090.3866668567371</v>
      </c>
      <c r="AG381" s="6">
        <f>VLOOKUP(Table1[[#This Row],[PracticeCode]],$AP$3:$AS$345,4,FALSE)</f>
        <v>1090.3866668567371</v>
      </c>
      <c r="AH381" s="27">
        <f t="shared" si="45"/>
        <v>79234.764458256235</v>
      </c>
      <c r="AI381" s="6" t="e">
        <f t="shared" si="46"/>
        <v>#N/A</v>
      </c>
    </row>
    <row r="382" spans="1:35" x14ac:dyDescent="0.35">
      <c r="A382" t="str">
        <f t="shared" si="40"/>
        <v>BRUNSWICK SURGERYThe Ealing NetworkEalingE85091Mar12</v>
      </c>
      <c r="B382" s="41" t="s">
        <v>627</v>
      </c>
      <c r="C382" s="41" t="s">
        <v>493</v>
      </c>
      <c r="D382" s="41" t="s">
        <v>12</v>
      </c>
      <c r="E382" s="41" t="s">
        <v>52</v>
      </c>
      <c r="F382" s="41" t="s">
        <v>52</v>
      </c>
      <c r="G382" s="41" t="s">
        <v>767</v>
      </c>
      <c r="H382" s="41">
        <v>12</v>
      </c>
      <c r="I382" s="41">
        <v>2423.0814819038601</v>
      </c>
      <c r="J382" s="41">
        <v>189</v>
      </c>
      <c r="K382" s="41">
        <v>0</v>
      </c>
      <c r="L382" s="41">
        <v>3.7611000000000003</v>
      </c>
      <c r="M382" s="41">
        <v>0</v>
      </c>
      <c r="N382" s="41"/>
      <c r="O382" s="41"/>
      <c r="P382" s="41"/>
      <c r="Q382" s="41"/>
      <c r="R382" s="41">
        <v>2172</v>
      </c>
      <c r="S382" s="41">
        <v>38.878799999999998</v>
      </c>
      <c r="T382" s="41"/>
      <c r="U382" s="41"/>
      <c r="V382" s="41">
        <v>2361</v>
      </c>
      <c r="W382" s="41">
        <v>42.639899999999997</v>
      </c>
      <c r="X382" s="41"/>
      <c r="Y382" s="41"/>
      <c r="Z382" s="6">
        <f>0</f>
        <v>0</v>
      </c>
      <c r="AA382" s="6">
        <f t="shared" si="41"/>
        <v>42.639899999999997</v>
      </c>
      <c r="AB382" t="e">
        <f>IF(ISBLANK(Table1[[#This Row],[FY2425_Cost]])=TRUE,#N/A,Table1[[#This Row],[FY2425_Cost]])</f>
        <v>#N/A</v>
      </c>
      <c r="AC382" s="6" t="e">
        <f t="shared" si="42"/>
        <v>#N/A</v>
      </c>
      <c r="AD382" s="6" t="e">
        <f>SUMIFS($AB$3:AB382,$B$3:B382,B382)</f>
        <v>#N/A</v>
      </c>
      <c r="AE382" s="6">
        <f t="shared" si="43"/>
        <v>1090.3866668567371</v>
      </c>
      <c r="AF382" s="6">
        <f t="shared" si="44"/>
        <v>1090.3866668567371</v>
      </c>
      <c r="AG382" s="6">
        <f>VLOOKUP(Table1[[#This Row],[PracticeCode]],$AP$3:$AS$345,4,FALSE)</f>
        <v>1090.3866668567371</v>
      </c>
      <c r="AH382" s="27">
        <f t="shared" si="45"/>
        <v>79234.764458256235</v>
      </c>
      <c r="AI382" s="6" t="e">
        <f t="shared" si="46"/>
        <v>#N/A</v>
      </c>
    </row>
    <row r="383" spans="1:35" x14ac:dyDescent="0.35">
      <c r="A383" t="str">
        <f t="shared" si="40"/>
        <v>BRUNSWICK SURGERYThe Ealing NetworkEalingE85091May2</v>
      </c>
      <c r="B383" s="41" t="s">
        <v>627</v>
      </c>
      <c r="C383" s="41" t="s">
        <v>493</v>
      </c>
      <c r="D383" s="41" t="s">
        <v>12</v>
      </c>
      <c r="E383" s="41" t="s">
        <v>52</v>
      </c>
      <c r="F383" s="41" t="s">
        <v>52</v>
      </c>
      <c r="G383" s="41" t="s">
        <v>757</v>
      </c>
      <c r="H383" s="41">
        <v>2</v>
      </c>
      <c r="I383" s="41">
        <v>2423.0814819038601</v>
      </c>
      <c r="J383" s="41">
        <v>205</v>
      </c>
      <c r="K383" s="41">
        <v>2</v>
      </c>
      <c r="L383" s="41">
        <v>3.7925</v>
      </c>
      <c r="M383" s="41">
        <v>3.6999999999999998E-2</v>
      </c>
      <c r="N383" s="41">
        <v>149</v>
      </c>
      <c r="O383" s="41">
        <v>0</v>
      </c>
      <c r="P383" s="41">
        <v>2.9651000000000001</v>
      </c>
      <c r="Q383" s="41">
        <v>0</v>
      </c>
      <c r="R383" s="41">
        <v>1734</v>
      </c>
      <c r="S383" s="41">
        <v>31.038599999999999</v>
      </c>
      <c r="T383" s="41">
        <v>1004</v>
      </c>
      <c r="U383" s="41">
        <v>22.088000000000001</v>
      </c>
      <c r="V383" s="41">
        <v>1941</v>
      </c>
      <c r="W383" s="41">
        <v>34.868099999999998</v>
      </c>
      <c r="X383" s="41">
        <v>1153</v>
      </c>
      <c r="Y383" s="41">
        <v>25.053100000000001</v>
      </c>
      <c r="Z383" s="6">
        <f>0</f>
        <v>0</v>
      </c>
      <c r="AA383" s="6">
        <f t="shared" si="41"/>
        <v>34.868099999999998</v>
      </c>
      <c r="AB383">
        <f>IF(ISBLANK(Table1[[#This Row],[FY2425_Cost]])=TRUE,#N/A,Table1[[#This Row],[FY2425_Cost]])</f>
        <v>25.053100000000001</v>
      </c>
      <c r="AC383" s="6">
        <f t="shared" si="42"/>
        <v>-9.8149999999999977</v>
      </c>
      <c r="AD383" s="6" t="e">
        <f>SUMIFS($AB$3:AB383,$B$3:B383,B383)</f>
        <v>#N/A</v>
      </c>
      <c r="AE383" s="6">
        <f t="shared" si="43"/>
        <v>1090.3866668567371</v>
      </c>
      <c r="AF383" s="6">
        <f t="shared" si="44"/>
        <v>1090.3866668567371</v>
      </c>
      <c r="AG383" s="6">
        <f>VLOOKUP(Table1[[#This Row],[PracticeCode]],$AP$3:$AS$345,4,FALSE)</f>
        <v>1090.3866668567371</v>
      </c>
      <c r="AH383" s="27">
        <f t="shared" si="45"/>
        <v>79234.764458256235</v>
      </c>
      <c r="AI383" s="6" t="e">
        <f t="shared" si="46"/>
        <v>#N/A</v>
      </c>
    </row>
    <row r="384" spans="1:35" x14ac:dyDescent="0.35">
      <c r="A384" t="str">
        <f t="shared" si="40"/>
        <v>BRUNSWICK SURGERYThe Ealing NetworkEalingE85091Nov8</v>
      </c>
      <c r="B384" s="41" t="s">
        <v>627</v>
      </c>
      <c r="C384" s="41" t="s">
        <v>493</v>
      </c>
      <c r="D384" s="41" t="s">
        <v>12</v>
      </c>
      <c r="E384" s="41" t="s">
        <v>52</v>
      </c>
      <c r="F384" s="41" t="s">
        <v>52</v>
      </c>
      <c r="G384" s="41" t="s">
        <v>763</v>
      </c>
      <c r="H384" s="41">
        <v>8</v>
      </c>
      <c r="I384" s="41">
        <v>2423.0814819038601</v>
      </c>
      <c r="J384" s="41">
        <v>163</v>
      </c>
      <c r="K384" s="41">
        <v>0</v>
      </c>
      <c r="L384" s="41">
        <v>3.2437</v>
      </c>
      <c r="M384" s="41">
        <v>0</v>
      </c>
      <c r="N384" s="41"/>
      <c r="O384" s="41"/>
      <c r="P384" s="41"/>
      <c r="Q384" s="41"/>
      <c r="R384" s="41">
        <v>3438</v>
      </c>
      <c r="S384" s="41">
        <v>61.540199999999999</v>
      </c>
      <c r="T384" s="41"/>
      <c r="U384" s="41"/>
      <c r="V384" s="41">
        <v>3601</v>
      </c>
      <c r="W384" s="41">
        <v>64.783900000000003</v>
      </c>
      <c r="X384" s="41"/>
      <c r="Y384" s="41"/>
      <c r="Z384" s="6">
        <f>0</f>
        <v>0</v>
      </c>
      <c r="AA384" s="6">
        <f t="shared" si="41"/>
        <v>64.783900000000003</v>
      </c>
      <c r="AB384" t="e">
        <f>IF(ISBLANK(Table1[[#This Row],[FY2425_Cost]])=TRUE,#N/A,Table1[[#This Row],[FY2425_Cost]])</f>
        <v>#N/A</v>
      </c>
      <c r="AC384" s="6" t="e">
        <f t="shared" si="42"/>
        <v>#N/A</v>
      </c>
      <c r="AD384" s="6" t="e">
        <f>SUMIFS($AB$3:AB384,$B$3:B384,B384)</f>
        <v>#N/A</v>
      </c>
      <c r="AE384" s="6">
        <f t="shared" si="43"/>
        <v>1090.3866668567371</v>
      </c>
      <c r="AF384" s="6">
        <f t="shared" si="44"/>
        <v>1090.3866668567371</v>
      </c>
      <c r="AG384" s="6">
        <f>VLOOKUP(Table1[[#This Row],[PracticeCode]],$AP$3:$AS$345,4,FALSE)</f>
        <v>1090.3866668567371</v>
      </c>
      <c r="AH384" s="27">
        <f t="shared" si="45"/>
        <v>79234.764458256235</v>
      </c>
      <c r="AI384" s="6" t="e">
        <f t="shared" si="46"/>
        <v>#N/A</v>
      </c>
    </row>
    <row r="385" spans="1:35" x14ac:dyDescent="0.35">
      <c r="A385" t="str">
        <f t="shared" si="40"/>
        <v>BRUNSWICK SURGERYThe Ealing NetworkEalingE85091Oct7</v>
      </c>
      <c r="B385" s="41" t="s">
        <v>627</v>
      </c>
      <c r="C385" s="41" t="s">
        <v>493</v>
      </c>
      <c r="D385" s="41" t="s">
        <v>12</v>
      </c>
      <c r="E385" s="41" t="s">
        <v>52</v>
      </c>
      <c r="F385" s="41" t="s">
        <v>52</v>
      </c>
      <c r="G385" s="41" t="s">
        <v>762</v>
      </c>
      <c r="H385" s="41">
        <v>7</v>
      </c>
      <c r="I385" s="41">
        <v>2423.0814819038601</v>
      </c>
      <c r="J385" s="41">
        <v>188</v>
      </c>
      <c r="K385" s="41">
        <v>0</v>
      </c>
      <c r="L385" s="41">
        <v>3.7412000000000001</v>
      </c>
      <c r="M385" s="41">
        <v>0</v>
      </c>
      <c r="N385" s="41">
        <v>0</v>
      </c>
      <c r="O385" s="41">
        <v>0</v>
      </c>
      <c r="P385" s="41">
        <v>0</v>
      </c>
      <c r="Q385" s="41">
        <v>0</v>
      </c>
      <c r="R385" s="41">
        <v>4874</v>
      </c>
      <c r="S385" s="41">
        <v>87.244600000000005</v>
      </c>
      <c r="T385" s="41">
        <v>4794</v>
      </c>
      <c r="U385" s="41">
        <v>105.468</v>
      </c>
      <c r="V385" s="41">
        <v>5062</v>
      </c>
      <c r="W385" s="41">
        <v>90.985800000000012</v>
      </c>
      <c r="X385" s="41">
        <v>4794</v>
      </c>
      <c r="Y385" s="41">
        <v>105.468</v>
      </c>
      <c r="Z385" s="6">
        <f>0</f>
        <v>0</v>
      </c>
      <c r="AA385" s="6">
        <f t="shared" si="41"/>
        <v>90.985800000000012</v>
      </c>
      <c r="AB385">
        <f>IF(ISBLANK(Table1[[#This Row],[FY2425_Cost]])=TRUE,#N/A,Table1[[#This Row],[FY2425_Cost]])</f>
        <v>105.468</v>
      </c>
      <c r="AC385" s="6">
        <f t="shared" si="42"/>
        <v>14.482199999999992</v>
      </c>
      <c r="AD385" s="6" t="e">
        <f>SUMIFS($AB$3:AB385,$B$3:B385,B385)</f>
        <v>#N/A</v>
      </c>
      <c r="AE385" s="6">
        <f t="shared" si="43"/>
        <v>1090.3866668567371</v>
      </c>
      <c r="AF385" s="6">
        <f t="shared" si="44"/>
        <v>1090.3866668567371</v>
      </c>
      <c r="AG385" s="6">
        <f>VLOOKUP(Table1[[#This Row],[PracticeCode]],$AP$3:$AS$345,4,FALSE)</f>
        <v>1090.3866668567371</v>
      </c>
      <c r="AH385" s="27">
        <f t="shared" si="45"/>
        <v>79234.764458256235</v>
      </c>
      <c r="AI385" s="6" t="e">
        <f t="shared" si="46"/>
        <v>#N/A</v>
      </c>
    </row>
    <row r="386" spans="1:35" x14ac:dyDescent="0.35">
      <c r="A386" t="str">
        <f t="shared" si="40"/>
        <v>BRUNSWICK SURGERYThe Ealing NetworkEalingE85091Sep6</v>
      </c>
      <c r="B386" s="41" t="s">
        <v>627</v>
      </c>
      <c r="C386" s="41" t="s">
        <v>493</v>
      </c>
      <c r="D386" s="41" t="s">
        <v>12</v>
      </c>
      <c r="E386" s="41" t="s">
        <v>52</v>
      </c>
      <c r="F386" s="41" t="s">
        <v>52</v>
      </c>
      <c r="G386" s="41" t="s">
        <v>761</v>
      </c>
      <c r="H386" s="41">
        <v>6</v>
      </c>
      <c r="I386" s="41">
        <v>2423.0814819038601</v>
      </c>
      <c r="J386" s="41">
        <v>212</v>
      </c>
      <c r="K386" s="41">
        <v>0</v>
      </c>
      <c r="L386" s="41">
        <v>4.2187999999999999</v>
      </c>
      <c r="M386" s="41">
        <v>0</v>
      </c>
      <c r="N386" s="41">
        <v>334</v>
      </c>
      <c r="O386" s="41">
        <v>0</v>
      </c>
      <c r="P386" s="41">
        <v>7.5149999999999997</v>
      </c>
      <c r="Q386" s="41">
        <v>0</v>
      </c>
      <c r="R386" s="41">
        <v>5547</v>
      </c>
      <c r="S386" s="41">
        <v>99.291300000000007</v>
      </c>
      <c r="T386" s="41">
        <v>3936</v>
      </c>
      <c r="U386" s="41">
        <v>86.591999999999999</v>
      </c>
      <c r="V386" s="41">
        <v>5759</v>
      </c>
      <c r="W386" s="41">
        <v>103.51010000000001</v>
      </c>
      <c r="X386" s="41">
        <v>4270</v>
      </c>
      <c r="Y386" s="41">
        <v>94.106999999999999</v>
      </c>
      <c r="Z386" s="6">
        <f>0</f>
        <v>0</v>
      </c>
      <c r="AA386" s="6">
        <f t="shared" si="41"/>
        <v>103.51010000000001</v>
      </c>
      <c r="AB386">
        <f>IF(ISBLANK(Table1[[#This Row],[FY2425_Cost]])=TRUE,#N/A,Table1[[#This Row],[FY2425_Cost]])</f>
        <v>94.106999999999999</v>
      </c>
      <c r="AC386" s="6">
        <f t="shared" si="42"/>
        <v>-9.4031000000000091</v>
      </c>
      <c r="AD386" s="6" t="e">
        <f>SUMIFS($AB$3:AB386,$B$3:B386,B386)</f>
        <v>#N/A</v>
      </c>
      <c r="AE386" s="6">
        <f t="shared" si="43"/>
        <v>1090.3866668567371</v>
      </c>
      <c r="AF386" s="6">
        <f t="shared" si="44"/>
        <v>1090.3866668567371</v>
      </c>
      <c r="AG386" s="6">
        <f>VLOOKUP(Table1[[#This Row],[PracticeCode]],$AP$3:$AS$345,4,FALSE)</f>
        <v>1090.3866668567371</v>
      </c>
      <c r="AH386" s="27">
        <f t="shared" si="45"/>
        <v>79234.764458256235</v>
      </c>
      <c r="AI386" s="6" t="e">
        <f t="shared" si="46"/>
        <v>#N/A</v>
      </c>
    </row>
    <row r="387" spans="1:35" x14ac:dyDescent="0.35">
      <c r="A387" t="str">
        <f t="shared" ref="A387:A450" si="48">CONCATENATE(B387,C387,D387,E387,G387,H387)</f>
        <v>BURNLEY PRACTICEK&amp;W SouthBrentY00206Apr1</v>
      </c>
      <c r="B387" s="41" t="s">
        <v>575</v>
      </c>
      <c r="C387" s="41" t="s">
        <v>437</v>
      </c>
      <c r="D387" s="41" t="s">
        <v>18</v>
      </c>
      <c r="E387" s="41" t="s">
        <v>53</v>
      </c>
      <c r="F387" s="41" t="s">
        <v>53</v>
      </c>
      <c r="G387" s="41" t="s">
        <v>756</v>
      </c>
      <c r="H387" s="41">
        <v>1</v>
      </c>
      <c r="I387" s="41">
        <v>9505.7788423497004</v>
      </c>
      <c r="J387" s="41">
        <v>46151</v>
      </c>
      <c r="K387" s="41">
        <v>64</v>
      </c>
      <c r="L387" s="41">
        <v>853.79349999999999</v>
      </c>
      <c r="M387" s="41">
        <v>1.1839999999999999</v>
      </c>
      <c r="N387" s="41">
        <v>24486</v>
      </c>
      <c r="O387" s="41">
        <v>8991</v>
      </c>
      <c r="P387" s="41">
        <v>487.27140000000003</v>
      </c>
      <c r="Q387" s="41">
        <v>178.92090000000002</v>
      </c>
      <c r="R387" s="41">
        <v>0</v>
      </c>
      <c r="S387" s="41">
        <v>0</v>
      </c>
      <c r="T387" s="41">
        <v>0</v>
      </c>
      <c r="U387" s="41">
        <v>0</v>
      </c>
      <c r="V387" s="41">
        <v>46215</v>
      </c>
      <c r="W387" s="41">
        <v>854.97749999999996</v>
      </c>
      <c r="X387" s="41">
        <v>33477</v>
      </c>
      <c r="Y387" s="41">
        <v>666.19230000000005</v>
      </c>
      <c r="Z387" s="6">
        <f>0</f>
        <v>0</v>
      </c>
      <c r="AA387" s="6">
        <f t="shared" ref="AA387:AA450" si="49">IFERROR(W387*1,#N/A)</f>
        <v>854.97749999999996</v>
      </c>
      <c r="AB387">
        <f>IF(ISBLANK(Table1[[#This Row],[FY2425_Cost]])=TRUE,#N/A,Table1[[#This Row],[FY2425_Cost]])</f>
        <v>666.19230000000005</v>
      </c>
      <c r="AC387" s="6">
        <f t="shared" ref="AC387:AC450" si="50">AB387-AA387</f>
        <v>-188.78519999999992</v>
      </c>
      <c r="AD387" s="6">
        <f>SUMIFS($AB$3:AB387,$B$3:B387,B387)</f>
        <v>666.19230000000005</v>
      </c>
      <c r="AE387" s="6">
        <f t="shared" ref="AE387:AE450" si="51">IFERROR(I387*$AE$1,#N/A)</f>
        <v>4277.6004790573652</v>
      </c>
      <c r="AF387" s="6">
        <f t="shared" ref="AF387:AF450" si="52">AE387+Z387</f>
        <v>4277.6004790573652</v>
      </c>
      <c r="AG387" s="6">
        <f>VLOOKUP(Table1[[#This Row],[PracticeCode]],$AP$3:$AS$345,4,FALSE)</f>
        <v>4277.6004790573652</v>
      </c>
      <c r="AH387" s="27">
        <f t="shared" ref="AH387:AH450" si="53">IFERROR(I387*$AH$1,#N/A)</f>
        <v>310838.96814483521</v>
      </c>
      <c r="AI387" s="6">
        <f t="shared" ref="AI387:AI450" si="54">IF(AD387-AF387&lt;=0,0,AD387-AF387)</f>
        <v>0</v>
      </c>
    </row>
    <row r="388" spans="1:35" x14ac:dyDescent="0.35">
      <c r="A388" t="str">
        <f t="shared" si="48"/>
        <v>BURNLEY PRACTICEK&amp;W SouthBrentY00206Aug5</v>
      </c>
      <c r="B388" s="41" t="s">
        <v>575</v>
      </c>
      <c r="C388" s="41" t="s">
        <v>437</v>
      </c>
      <c r="D388" s="41" t="s">
        <v>18</v>
      </c>
      <c r="E388" s="41" t="s">
        <v>53</v>
      </c>
      <c r="F388" s="41" t="s">
        <v>53</v>
      </c>
      <c r="G388" s="41" t="s">
        <v>760</v>
      </c>
      <c r="H388" s="41">
        <v>5</v>
      </c>
      <c r="I388" s="41">
        <v>9505.7788423497004</v>
      </c>
      <c r="J388" s="41">
        <v>15040</v>
      </c>
      <c r="K388" s="41">
        <v>23077</v>
      </c>
      <c r="L388" s="41">
        <v>278.24</v>
      </c>
      <c r="M388" s="41">
        <v>426.92449999999997</v>
      </c>
      <c r="N388" s="41">
        <v>20308</v>
      </c>
      <c r="O388" s="41">
        <v>4689</v>
      </c>
      <c r="P388" s="41">
        <v>404.12920000000003</v>
      </c>
      <c r="Q388" s="41">
        <v>93.31110000000001</v>
      </c>
      <c r="R388" s="41">
        <v>0</v>
      </c>
      <c r="S388" s="41">
        <v>0</v>
      </c>
      <c r="T388" s="41">
        <v>0</v>
      </c>
      <c r="U388" s="41">
        <v>0</v>
      </c>
      <c r="V388" s="41">
        <v>38117</v>
      </c>
      <c r="W388" s="41">
        <v>705.16449999999998</v>
      </c>
      <c r="X388" s="41">
        <v>24997</v>
      </c>
      <c r="Y388" s="41">
        <v>497.44030000000004</v>
      </c>
      <c r="Z388" s="6">
        <f>0</f>
        <v>0</v>
      </c>
      <c r="AA388" s="6">
        <f t="shared" si="49"/>
        <v>705.16449999999998</v>
      </c>
      <c r="AB388">
        <f>IF(ISBLANK(Table1[[#This Row],[FY2425_Cost]])=TRUE,#N/A,Table1[[#This Row],[FY2425_Cost]])</f>
        <v>497.44030000000004</v>
      </c>
      <c r="AC388" s="6">
        <f t="shared" si="50"/>
        <v>-207.72419999999994</v>
      </c>
      <c r="AD388" s="6">
        <f>SUMIFS($AB$3:AB388,$B$3:B388,B388)</f>
        <v>1163.6326000000001</v>
      </c>
      <c r="AE388" s="6">
        <f t="shared" si="51"/>
        <v>4277.6004790573652</v>
      </c>
      <c r="AF388" s="6">
        <f t="shared" si="52"/>
        <v>4277.6004790573652</v>
      </c>
      <c r="AG388" s="6">
        <f>VLOOKUP(Table1[[#This Row],[PracticeCode]],$AP$3:$AS$345,4,FALSE)</f>
        <v>4277.6004790573652</v>
      </c>
      <c r="AH388" s="27">
        <f t="shared" si="53"/>
        <v>310838.96814483521</v>
      </c>
      <c r="AI388" s="6">
        <f t="shared" si="54"/>
        <v>0</v>
      </c>
    </row>
    <row r="389" spans="1:35" x14ac:dyDescent="0.35">
      <c r="A389" t="str">
        <f t="shared" si="48"/>
        <v>BURNLEY PRACTICEK&amp;W SouthBrentY00206Dec9</v>
      </c>
      <c r="B389" s="41" t="s">
        <v>575</v>
      </c>
      <c r="C389" s="41" t="s">
        <v>437</v>
      </c>
      <c r="D389" s="41" t="s">
        <v>18</v>
      </c>
      <c r="E389" s="41" t="s">
        <v>53</v>
      </c>
      <c r="F389" s="41" t="s">
        <v>53</v>
      </c>
      <c r="G389" s="41" t="s">
        <v>764</v>
      </c>
      <c r="H389" s="41">
        <v>9</v>
      </c>
      <c r="I389" s="41">
        <v>9505.7788423497004</v>
      </c>
      <c r="J389" s="41">
        <v>42766</v>
      </c>
      <c r="K389" s="41">
        <v>4603</v>
      </c>
      <c r="L389" s="41">
        <v>851.04340000000002</v>
      </c>
      <c r="M389" s="41">
        <v>91.599699999999999</v>
      </c>
      <c r="N389" s="41"/>
      <c r="O389" s="41"/>
      <c r="P389" s="41"/>
      <c r="Q389" s="41"/>
      <c r="R389" s="41">
        <v>0</v>
      </c>
      <c r="S389" s="41">
        <v>0</v>
      </c>
      <c r="T389" s="41"/>
      <c r="U389" s="41"/>
      <c r="V389" s="41">
        <v>47369</v>
      </c>
      <c r="W389" s="41">
        <v>942.6431</v>
      </c>
      <c r="X389" s="41"/>
      <c r="Y389" s="41"/>
      <c r="Z389" s="6">
        <f>0</f>
        <v>0</v>
      </c>
      <c r="AA389" s="6">
        <f t="shared" si="49"/>
        <v>942.6431</v>
      </c>
      <c r="AB389" t="e">
        <f>IF(ISBLANK(Table1[[#This Row],[FY2425_Cost]])=TRUE,#N/A,Table1[[#This Row],[FY2425_Cost]])</f>
        <v>#N/A</v>
      </c>
      <c r="AC389" s="6" t="e">
        <f t="shared" si="50"/>
        <v>#N/A</v>
      </c>
      <c r="AD389" s="6" t="e">
        <f>SUMIFS($AB$3:AB389,$B$3:B389,B389)</f>
        <v>#N/A</v>
      </c>
      <c r="AE389" s="6">
        <f t="shared" si="51"/>
        <v>4277.6004790573652</v>
      </c>
      <c r="AF389" s="6">
        <f t="shared" si="52"/>
        <v>4277.6004790573652</v>
      </c>
      <c r="AG389" s="6">
        <f>VLOOKUP(Table1[[#This Row],[PracticeCode]],$AP$3:$AS$345,4,FALSE)</f>
        <v>4277.6004790573652</v>
      </c>
      <c r="AH389" s="27">
        <f t="shared" si="53"/>
        <v>310838.96814483521</v>
      </c>
      <c r="AI389" s="6" t="e">
        <f t="shared" si="54"/>
        <v>#N/A</v>
      </c>
    </row>
    <row r="390" spans="1:35" x14ac:dyDescent="0.35">
      <c r="A390" t="str">
        <f t="shared" si="48"/>
        <v>BURNLEY PRACTICEK&amp;W SouthBrentY00206Feb11</v>
      </c>
      <c r="B390" s="41" t="s">
        <v>575</v>
      </c>
      <c r="C390" s="41" t="s">
        <v>437</v>
      </c>
      <c r="D390" s="41" t="s">
        <v>18</v>
      </c>
      <c r="E390" s="41" t="s">
        <v>53</v>
      </c>
      <c r="F390" s="41" t="s">
        <v>53</v>
      </c>
      <c r="G390" s="41" t="s">
        <v>766</v>
      </c>
      <c r="H390" s="41">
        <v>11</v>
      </c>
      <c r="I390" s="41">
        <v>9505.7788423497004</v>
      </c>
      <c r="J390" s="41">
        <v>15216</v>
      </c>
      <c r="K390" s="41">
        <v>6741</v>
      </c>
      <c r="L390" s="41">
        <v>302.79840000000002</v>
      </c>
      <c r="M390" s="41">
        <v>134.14590000000001</v>
      </c>
      <c r="N390" s="41"/>
      <c r="O390" s="41"/>
      <c r="P390" s="41"/>
      <c r="Q390" s="41"/>
      <c r="R390" s="41">
        <v>0</v>
      </c>
      <c r="S390" s="41">
        <v>0</v>
      </c>
      <c r="T390" s="41"/>
      <c r="U390" s="41"/>
      <c r="V390" s="41">
        <v>21957</v>
      </c>
      <c r="W390" s="41">
        <v>436.9443</v>
      </c>
      <c r="X390" s="41"/>
      <c r="Y390" s="41"/>
      <c r="Z390" s="6">
        <f>0</f>
        <v>0</v>
      </c>
      <c r="AA390" s="6">
        <f t="shared" si="49"/>
        <v>436.9443</v>
      </c>
      <c r="AB390" t="e">
        <f>IF(ISBLANK(Table1[[#This Row],[FY2425_Cost]])=TRUE,#N/A,Table1[[#This Row],[FY2425_Cost]])</f>
        <v>#N/A</v>
      </c>
      <c r="AC390" s="6" t="e">
        <f t="shared" si="50"/>
        <v>#N/A</v>
      </c>
      <c r="AD390" s="6" t="e">
        <f>SUMIFS($AB$3:AB390,$B$3:B390,B390)</f>
        <v>#N/A</v>
      </c>
      <c r="AE390" s="6">
        <f t="shared" si="51"/>
        <v>4277.6004790573652</v>
      </c>
      <c r="AF390" s="6">
        <f t="shared" si="52"/>
        <v>4277.6004790573652</v>
      </c>
      <c r="AG390" s="6">
        <f>VLOOKUP(Table1[[#This Row],[PracticeCode]],$AP$3:$AS$345,4,FALSE)</f>
        <v>4277.6004790573652</v>
      </c>
      <c r="AH390" s="27">
        <f t="shared" si="53"/>
        <v>310838.96814483521</v>
      </c>
      <c r="AI390" s="6" t="e">
        <f t="shared" si="54"/>
        <v>#N/A</v>
      </c>
    </row>
    <row r="391" spans="1:35" x14ac:dyDescent="0.35">
      <c r="A391" t="str">
        <f t="shared" si="48"/>
        <v>BURNLEY PRACTICEK&amp;W SouthBrentY00206Jan10</v>
      </c>
      <c r="B391" s="41" t="s">
        <v>575</v>
      </c>
      <c r="C391" s="41" t="s">
        <v>437</v>
      </c>
      <c r="D391" s="41" t="s">
        <v>18</v>
      </c>
      <c r="E391" s="41" t="s">
        <v>53</v>
      </c>
      <c r="F391" s="41" t="s">
        <v>53</v>
      </c>
      <c r="G391" s="41" t="s">
        <v>765</v>
      </c>
      <c r="H391" s="41">
        <v>10</v>
      </c>
      <c r="I391" s="41">
        <v>9505.7788423497004</v>
      </c>
      <c r="J391" s="41">
        <v>20965</v>
      </c>
      <c r="K391" s="41">
        <v>10102</v>
      </c>
      <c r="L391" s="41">
        <v>417.20350000000002</v>
      </c>
      <c r="M391" s="41">
        <v>201.02980000000002</v>
      </c>
      <c r="N391" s="41"/>
      <c r="O391" s="41"/>
      <c r="P391" s="41"/>
      <c r="Q391" s="41"/>
      <c r="R391" s="41">
        <v>0</v>
      </c>
      <c r="S391" s="41">
        <v>0</v>
      </c>
      <c r="T391" s="41"/>
      <c r="U391" s="41"/>
      <c r="V391" s="41">
        <v>31067</v>
      </c>
      <c r="W391" s="41">
        <v>618.2333000000001</v>
      </c>
      <c r="X391" s="41"/>
      <c r="Y391" s="41"/>
      <c r="Z391" s="6">
        <f>0</f>
        <v>0</v>
      </c>
      <c r="AA391" s="6">
        <f t="shared" si="49"/>
        <v>618.2333000000001</v>
      </c>
      <c r="AB391" t="e">
        <f>IF(ISBLANK(Table1[[#This Row],[FY2425_Cost]])=TRUE,#N/A,Table1[[#This Row],[FY2425_Cost]])</f>
        <v>#N/A</v>
      </c>
      <c r="AC391" s="6" t="e">
        <f t="shared" si="50"/>
        <v>#N/A</v>
      </c>
      <c r="AD391" s="6" t="e">
        <f>SUMIFS($AB$3:AB391,$B$3:B391,B391)</f>
        <v>#N/A</v>
      </c>
      <c r="AE391" s="6">
        <f t="shared" si="51"/>
        <v>4277.6004790573652</v>
      </c>
      <c r="AF391" s="6">
        <f t="shared" si="52"/>
        <v>4277.6004790573652</v>
      </c>
      <c r="AG391" s="6">
        <f>VLOOKUP(Table1[[#This Row],[PracticeCode]],$AP$3:$AS$345,4,FALSE)</f>
        <v>4277.6004790573652</v>
      </c>
      <c r="AH391" s="27">
        <f t="shared" si="53"/>
        <v>310838.96814483521</v>
      </c>
      <c r="AI391" s="6" t="e">
        <f t="shared" si="54"/>
        <v>#N/A</v>
      </c>
    </row>
    <row r="392" spans="1:35" x14ac:dyDescent="0.35">
      <c r="A392" t="str">
        <f t="shared" si="48"/>
        <v>BURNLEY PRACTICEK&amp;W SouthBrentY00206Jul4</v>
      </c>
      <c r="B392" s="41" t="s">
        <v>575</v>
      </c>
      <c r="C392" s="41" t="s">
        <v>437</v>
      </c>
      <c r="D392" s="41" t="s">
        <v>18</v>
      </c>
      <c r="E392" s="41" t="s">
        <v>53</v>
      </c>
      <c r="F392" s="41" t="s">
        <v>53</v>
      </c>
      <c r="G392" s="41" t="s">
        <v>759</v>
      </c>
      <c r="H392" s="41">
        <v>4</v>
      </c>
      <c r="I392" s="41">
        <v>9505.7788423497004</v>
      </c>
      <c r="J392" s="41">
        <v>16832</v>
      </c>
      <c r="K392" s="41">
        <v>2965</v>
      </c>
      <c r="L392" s="41">
        <v>311.392</v>
      </c>
      <c r="M392" s="41">
        <v>54.852499999999999</v>
      </c>
      <c r="N392" s="41">
        <v>28708</v>
      </c>
      <c r="O392" s="41">
        <v>5545</v>
      </c>
      <c r="P392" s="41">
        <v>571.28920000000005</v>
      </c>
      <c r="Q392" s="41">
        <v>110.3455</v>
      </c>
      <c r="R392" s="41">
        <v>0</v>
      </c>
      <c r="S392" s="41">
        <v>0</v>
      </c>
      <c r="T392" s="41">
        <v>0</v>
      </c>
      <c r="U392" s="41">
        <v>0</v>
      </c>
      <c r="V392" s="41">
        <v>19797</v>
      </c>
      <c r="W392" s="41">
        <v>366.24450000000002</v>
      </c>
      <c r="X392" s="41">
        <v>34253</v>
      </c>
      <c r="Y392" s="41">
        <v>681.63470000000007</v>
      </c>
      <c r="Z392" s="6">
        <f>0</f>
        <v>0</v>
      </c>
      <c r="AA392" s="6">
        <f t="shared" si="49"/>
        <v>366.24450000000002</v>
      </c>
      <c r="AB392">
        <f>IF(ISBLANK(Table1[[#This Row],[FY2425_Cost]])=TRUE,#N/A,Table1[[#This Row],[FY2425_Cost]])</f>
        <v>681.63470000000007</v>
      </c>
      <c r="AC392" s="6">
        <f t="shared" si="50"/>
        <v>315.39020000000005</v>
      </c>
      <c r="AD392" s="6" t="e">
        <f>SUMIFS($AB$3:AB392,$B$3:B392,B392)</f>
        <v>#N/A</v>
      </c>
      <c r="AE392" s="6">
        <f t="shared" si="51"/>
        <v>4277.6004790573652</v>
      </c>
      <c r="AF392" s="6">
        <f t="shared" si="52"/>
        <v>4277.6004790573652</v>
      </c>
      <c r="AG392" s="6">
        <f>VLOOKUP(Table1[[#This Row],[PracticeCode]],$AP$3:$AS$345,4,FALSE)</f>
        <v>4277.6004790573652</v>
      </c>
      <c r="AH392" s="27">
        <f t="shared" si="53"/>
        <v>310838.96814483521</v>
      </c>
      <c r="AI392" s="6" t="e">
        <f t="shared" si="54"/>
        <v>#N/A</v>
      </c>
    </row>
    <row r="393" spans="1:35" x14ac:dyDescent="0.35">
      <c r="A393" t="str">
        <f t="shared" si="48"/>
        <v>BURNLEY PRACTICEK&amp;W SouthBrentY00206Jun3</v>
      </c>
      <c r="B393" s="41" t="s">
        <v>575</v>
      </c>
      <c r="C393" s="41" t="s">
        <v>437</v>
      </c>
      <c r="D393" s="41" t="s">
        <v>18</v>
      </c>
      <c r="E393" s="41" t="s">
        <v>53</v>
      </c>
      <c r="F393" s="41" t="s">
        <v>53</v>
      </c>
      <c r="G393" s="41" t="s">
        <v>758</v>
      </c>
      <c r="H393" s="41">
        <v>3</v>
      </c>
      <c r="I393" s="41">
        <v>9505.7788423497004</v>
      </c>
      <c r="J393" s="41">
        <v>61919</v>
      </c>
      <c r="K393" s="41">
        <v>13498</v>
      </c>
      <c r="L393" s="41">
        <v>1145.5014999999999</v>
      </c>
      <c r="M393" s="41">
        <v>249.71299999999999</v>
      </c>
      <c r="N393" s="41">
        <v>65688</v>
      </c>
      <c r="O393" s="41">
        <v>5570</v>
      </c>
      <c r="P393" s="41">
        <v>1307.1912</v>
      </c>
      <c r="Q393" s="41">
        <v>110.843</v>
      </c>
      <c r="R393" s="41">
        <v>0</v>
      </c>
      <c r="S393" s="41">
        <v>0</v>
      </c>
      <c r="T393" s="41">
        <v>0</v>
      </c>
      <c r="U393" s="41">
        <v>0</v>
      </c>
      <c r="V393" s="41">
        <v>75417</v>
      </c>
      <c r="W393" s="41">
        <v>1395.2144999999998</v>
      </c>
      <c r="X393" s="41">
        <v>71258</v>
      </c>
      <c r="Y393" s="41">
        <v>1418.0342000000001</v>
      </c>
      <c r="Z393" s="6">
        <f>0</f>
        <v>0</v>
      </c>
      <c r="AA393" s="6">
        <f t="shared" si="49"/>
        <v>1395.2144999999998</v>
      </c>
      <c r="AB393">
        <f>IF(ISBLANK(Table1[[#This Row],[FY2425_Cost]])=TRUE,#N/A,Table1[[#This Row],[FY2425_Cost]])</f>
        <v>1418.0342000000001</v>
      </c>
      <c r="AC393" s="6">
        <f t="shared" si="50"/>
        <v>22.819700000000239</v>
      </c>
      <c r="AD393" s="6" t="e">
        <f>SUMIFS($AB$3:AB393,$B$3:B393,B393)</f>
        <v>#N/A</v>
      </c>
      <c r="AE393" s="6">
        <f t="shared" si="51"/>
        <v>4277.6004790573652</v>
      </c>
      <c r="AF393" s="6">
        <f t="shared" si="52"/>
        <v>4277.6004790573652</v>
      </c>
      <c r="AG393" s="6">
        <f>VLOOKUP(Table1[[#This Row],[PracticeCode]],$AP$3:$AS$345,4,FALSE)</f>
        <v>4277.6004790573652</v>
      </c>
      <c r="AH393" s="27">
        <f t="shared" si="53"/>
        <v>310838.96814483521</v>
      </c>
      <c r="AI393" s="6" t="e">
        <f t="shared" si="54"/>
        <v>#N/A</v>
      </c>
    </row>
    <row r="394" spans="1:35" x14ac:dyDescent="0.35">
      <c r="A394" t="str">
        <f t="shared" si="48"/>
        <v>BURNLEY PRACTICEK&amp;W SouthBrentY00206Mar12</v>
      </c>
      <c r="B394" s="41" t="s">
        <v>575</v>
      </c>
      <c r="C394" s="41" t="s">
        <v>437</v>
      </c>
      <c r="D394" s="41" t="s">
        <v>18</v>
      </c>
      <c r="E394" s="41" t="s">
        <v>53</v>
      </c>
      <c r="F394" s="41" t="s">
        <v>53</v>
      </c>
      <c r="G394" s="41" t="s">
        <v>767</v>
      </c>
      <c r="H394" s="41">
        <v>12</v>
      </c>
      <c r="I394" s="41">
        <v>9505.7788423497004</v>
      </c>
      <c r="J394" s="41">
        <v>36964</v>
      </c>
      <c r="K394" s="41">
        <v>1265</v>
      </c>
      <c r="L394" s="41">
        <v>735.58360000000005</v>
      </c>
      <c r="M394" s="41">
        <v>25.173500000000001</v>
      </c>
      <c r="N394" s="41"/>
      <c r="O394" s="41"/>
      <c r="P394" s="41"/>
      <c r="Q394" s="41"/>
      <c r="R394" s="41">
        <v>0</v>
      </c>
      <c r="S394" s="41">
        <v>0</v>
      </c>
      <c r="T394" s="41"/>
      <c r="U394" s="41"/>
      <c r="V394" s="41">
        <v>38229</v>
      </c>
      <c r="W394" s="41">
        <v>760.75710000000004</v>
      </c>
      <c r="X394" s="41"/>
      <c r="Y394" s="41"/>
      <c r="Z394" s="6">
        <f>0</f>
        <v>0</v>
      </c>
      <c r="AA394" s="6">
        <f t="shared" si="49"/>
        <v>760.75710000000004</v>
      </c>
      <c r="AB394" t="e">
        <f>IF(ISBLANK(Table1[[#This Row],[FY2425_Cost]])=TRUE,#N/A,Table1[[#This Row],[FY2425_Cost]])</f>
        <v>#N/A</v>
      </c>
      <c r="AC394" s="6" t="e">
        <f t="shared" si="50"/>
        <v>#N/A</v>
      </c>
      <c r="AD394" s="6" t="e">
        <f>SUMIFS($AB$3:AB394,$B$3:B394,B394)</f>
        <v>#N/A</v>
      </c>
      <c r="AE394" s="6">
        <f t="shared" si="51"/>
        <v>4277.6004790573652</v>
      </c>
      <c r="AF394" s="6">
        <f t="shared" si="52"/>
        <v>4277.6004790573652</v>
      </c>
      <c r="AG394" s="6">
        <f>VLOOKUP(Table1[[#This Row],[PracticeCode]],$AP$3:$AS$345,4,FALSE)</f>
        <v>4277.6004790573652</v>
      </c>
      <c r="AH394" s="27">
        <f t="shared" si="53"/>
        <v>310838.96814483521</v>
      </c>
      <c r="AI394" s="6" t="e">
        <f t="shared" si="54"/>
        <v>#N/A</v>
      </c>
    </row>
    <row r="395" spans="1:35" x14ac:dyDescent="0.35">
      <c r="A395" t="str">
        <f t="shared" si="48"/>
        <v>BURNLEY PRACTICEK&amp;W SouthBrentY00206May2</v>
      </c>
      <c r="B395" s="41" t="s">
        <v>575</v>
      </c>
      <c r="C395" s="41" t="s">
        <v>437</v>
      </c>
      <c r="D395" s="41" t="s">
        <v>18</v>
      </c>
      <c r="E395" s="41" t="s">
        <v>53</v>
      </c>
      <c r="F395" s="41" t="s">
        <v>53</v>
      </c>
      <c r="G395" s="41" t="s">
        <v>757</v>
      </c>
      <c r="H395" s="41">
        <v>2</v>
      </c>
      <c r="I395" s="41">
        <v>9505.7788423497004</v>
      </c>
      <c r="J395" s="41">
        <v>81673</v>
      </c>
      <c r="K395" s="41">
        <v>2</v>
      </c>
      <c r="L395" s="41">
        <v>1510.9504999999999</v>
      </c>
      <c r="M395" s="41">
        <v>3.6999999999999998E-2</v>
      </c>
      <c r="N395" s="41">
        <v>25707</v>
      </c>
      <c r="O395" s="41">
        <v>14227</v>
      </c>
      <c r="P395" s="41">
        <v>511.5693</v>
      </c>
      <c r="Q395" s="41">
        <v>283.1173</v>
      </c>
      <c r="R395" s="41">
        <v>0</v>
      </c>
      <c r="S395" s="41">
        <v>0</v>
      </c>
      <c r="T395" s="41">
        <v>0</v>
      </c>
      <c r="U395" s="41">
        <v>0</v>
      </c>
      <c r="V395" s="41">
        <v>81675</v>
      </c>
      <c r="W395" s="41">
        <v>1510.9875</v>
      </c>
      <c r="X395" s="41">
        <v>39934</v>
      </c>
      <c r="Y395" s="41">
        <v>794.6866</v>
      </c>
      <c r="Z395" s="6">
        <f>0</f>
        <v>0</v>
      </c>
      <c r="AA395" s="6">
        <f t="shared" si="49"/>
        <v>1510.9875</v>
      </c>
      <c r="AB395">
        <f>IF(ISBLANK(Table1[[#This Row],[FY2425_Cost]])=TRUE,#N/A,Table1[[#This Row],[FY2425_Cost]])</f>
        <v>794.6866</v>
      </c>
      <c r="AC395" s="6">
        <f t="shared" si="50"/>
        <v>-716.30089999999996</v>
      </c>
      <c r="AD395" s="6" t="e">
        <f>SUMIFS($AB$3:AB395,$B$3:B395,B395)</f>
        <v>#N/A</v>
      </c>
      <c r="AE395" s="6">
        <f t="shared" si="51"/>
        <v>4277.6004790573652</v>
      </c>
      <c r="AF395" s="6">
        <f t="shared" si="52"/>
        <v>4277.6004790573652</v>
      </c>
      <c r="AG395" s="6">
        <f>VLOOKUP(Table1[[#This Row],[PracticeCode]],$AP$3:$AS$345,4,FALSE)</f>
        <v>4277.6004790573652</v>
      </c>
      <c r="AH395" s="27">
        <f t="shared" si="53"/>
        <v>310838.96814483521</v>
      </c>
      <c r="AI395" s="6" t="e">
        <f t="shared" si="54"/>
        <v>#N/A</v>
      </c>
    </row>
    <row r="396" spans="1:35" x14ac:dyDescent="0.35">
      <c r="A396" t="str">
        <f t="shared" si="48"/>
        <v>BURNLEY PRACTICEK&amp;W SouthBrentY00206Nov8</v>
      </c>
      <c r="B396" s="41" t="s">
        <v>575</v>
      </c>
      <c r="C396" s="41" t="s">
        <v>437</v>
      </c>
      <c r="D396" s="41" t="s">
        <v>18</v>
      </c>
      <c r="E396" s="41" t="s">
        <v>53</v>
      </c>
      <c r="F396" s="41" t="s">
        <v>53</v>
      </c>
      <c r="G396" s="41" t="s">
        <v>763</v>
      </c>
      <c r="H396" s="41">
        <v>8</v>
      </c>
      <c r="I396" s="41">
        <v>9505.7788423497004</v>
      </c>
      <c r="J396" s="41">
        <v>15803</v>
      </c>
      <c r="K396" s="41">
        <v>16405</v>
      </c>
      <c r="L396" s="41">
        <v>314.47970000000004</v>
      </c>
      <c r="M396" s="41">
        <v>326.45949999999999</v>
      </c>
      <c r="N396" s="41"/>
      <c r="O396" s="41"/>
      <c r="P396" s="41"/>
      <c r="Q396" s="41"/>
      <c r="R396" s="41">
        <v>0</v>
      </c>
      <c r="S396" s="41">
        <v>0</v>
      </c>
      <c r="T396" s="41"/>
      <c r="U396" s="41"/>
      <c r="V396" s="41">
        <v>32208</v>
      </c>
      <c r="W396" s="41">
        <v>640.93920000000003</v>
      </c>
      <c r="X396" s="41"/>
      <c r="Y396" s="41"/>
      <c r="Z396" s="6">
        <f>0</f>
        <v>0</v>
      </c>
      <c r="AA396" s="6">
        <f t="shared" si="49"/>
        <v>640.93920000000003</v>
      </c>
      <c r="AB396" t="e">
        <f>IF(ISBLANK(Table1[[#This Row],[FY2425_Cost]])=TRUE,#N/A,Table1[[#This Row],[FY2425_Cost]])</f>
        <v>#N/A</v>
      </c>
      <c r="AC396" s="6" t="e">
        <f t="shared" si="50"/>
        <v>#N/A</v>
      </c>
      <c r="AD396" s="6" t="e">
        <f>SUMIFS($AB$3:AB396,$B$3:B396,B396)</f>
        <v>#N/A</v>
      </c>
      <c r="AE396" s="6">
        <f t="shared" si="51"/>
        <v>4277.6004790573652</v>
      </c>
      <c r="AF396" s="6">
        <f t="shared" si="52"/>
        <v>4277.6004790573652</v>
      </c>
      <c r="AG396" s="6">
        <f>VLOOKUP(Table1[[#This Row],[PracticeCode]],$AP$3:$AS$345,4,FALSE)</f>
        <v>4277.6004790573652</v>
      </c>
      <c r="AH396" s="27">
        <f t="shared" si="53"/>
        <v>310838.96814483521</v>
      </c>
      <c r="AI396" s="6" t="e">
        <f t="shared" si="54"/>
        <v>#N/A</v>
      </c>
    </row>
    <row r="397" spans="1:35" x14ac:dyDescent="0.35">
      <c r="A397" t="str">
        <f t="shared" si="48"/>
        <v>BURNLEY PRACTICEK&amp;W SouthBrentY00206Oct7</v>
      </c>
      <c r="B397" s="41" t="s">
        <v>575</v>
      </c>
      <c r="C397" s="41" t="s">
        <v>437</v>
      </c>
      <c r="D397" s="41" t="s">
        <v>18</v>
      </c>
      <c r="E397" s="41" t="s">
        <v>53</v>
      </c>
      <c r="F397" s="41" t="s">
        <v>53</v>
      </c>
      <c r="G397" s="41" t="s">
        <v>762</v>
      </c>
      <c r="H397" s="41">
        <v>7</v>
      </c>
      <c r="I397" s="41">
        <v>9505.7788423497004</v>
      </c>
      <c r="J397" s="41">
        <v>18912</v>
      </c>
      <c r="K397" s="41">
        <v>29775</v>
      </c>
      <c r="L397" s="41">
        <v>376.34880000000004</v>
      </c>
      <c r="M397" s="41">
        <v>592.52250000000004</v>
      </c>
      <c r="N397" s="41">
        <v>0</v>
      </c>
      <c r="O397" s="41">
        <v>21326</v>
      </c>
      <c r="P397" s="41">
        <v>0</v>
      </c>
      <c r="Q397" s="41">
        <v>479.83499999999998</v>
      </c>
      <c r="R397" s="41">
        <v>0</v>
      </c>
      <c r="S397" s="41">
        <v>0</v>
      </c>
      <c r="T397" s="41">
        <v>0</v>
      </c>
      <c r="U397" s="41">
        <v>0</v>
      </c>
      <c r="V397" s="41">
        <v>48687</v>
      </c>
      <c r="W397" s="41">
        <v>968.87130000000002</v>
      </c>
      <c r="X397" s="41">
        <v>21326</v>
      </c>
      <c r="Y397" s="41">
        <v>479.83499999999998</v>
      </c>
      <c r="Z397" s="6">
        <f>0</f>
        <v>0</v>
      </c>
      <c r="AA397" s="6">
        <f t="shared" si="49"/>
        <v>968.87130000000002</v>
      </c>
      <c r="AB397">
        <f>IF(ISBLANK(Table1[[#This Row],[FY2425_Cost]])=TRUE,#N/A,Table1[[#This Row],[FY2425_Cost]])</f>
        <v>479.83499999999998</v>
      </c>
      <c r="AC397" s="6">
        <f t="shared" si="50"/>
        <v>-489.03630000000004</v>
      </c>
      <c r="AD397" s="6" t="e">
        <f>SUMIFS($AB$3:AB397,$B$3:B397,B397)</f>
        <v>#N/A</v>
      </c>
      <c r="AE397" s="6">
        <f t="shared" si="51"/>
        <v>4277.6004790573652</v>
      </c>
      <c r="AF397" s="6">
        <f t="shared" si="52"/>
        <v>4277.6004790573652</v>
      </c>
      <c r="AG397" s="6">
        <f>VLOOKUP(Table1[[#This Row],[PracticeCode]],$AP$3:$AS$345,4,FALSE)</f>
        <v>4277.6004790573652</v>
      </c>
      <c r="AH397" s="27">
        <f t="shared" si="53"/>
        <v>310838.96814483521</v>
      </c>
      <c r="AI397" s="6" t="e">
        <f t="shared" si="54"/>
        <v>#N/A</v>
      </c>
    </row>
    <row r="398" spans="1:35" x14ac:dyDescent="0.35">
      <c r="A398" t="str">
        <f t="shared" si="48"/>
        <v>BURNLEY PRACTICEK&amp;W SouthBrentY00206Sep6</v>
      </c>
      <c r="B398" s="41" t="s">
        <v>575</v>
      </c>
      <c r="C398" s="41" t="s">
        <v>437</v>
      </c>
      <c r="D398" s="41" t="s">
        <v>18</v>
      </c>
      <c r="E398" s="41" t="s">
        <v>53</v>
      </c>
      <c r="F398" s="41" t="s">
        <v>53</v>
      </c>
      <c r="G398" s="41" t="s">
        <v>761</v>
      </c>
      <c r="H398" s="41">
        <v>6</v>
      </c>
      <c r="I398" s="41">
        <v>9505.7788423497004</v>
      </c>
      <c r="J398" s="41">
        <v>46463</v>
      </c>
      <c r="K398" s="41">
        <v>19537</v>
      </c>
      <c r="L398" s="41">
        <v>924.61369999999999</v>
      </c>
      <c r="M398" s="41">
        <v>388.78630000000004</v>
      </c>
      <c r="N398" s="41">
        <v>60173</v>
      </c>
      <c r="O398" s="41">
        <v>11153</v>
      </c>
      <c r="P398" s="41">
        <v>1353.8924999999999</v>
      </c>
      <c r="Q398" s="41">
        <v>250.9425</v>
      </c>
      <c r="R398" s="41">
        <v>0</v>
      </c>
      <c r="S398" s="41">
        <v>0</v>
      </c>
      <c r="T398" s="41">
        <v>0</v>
      </c>
      <c r="U398" s="41">
        <v>0</v>
      </c>
      <c r="V398" s="41">
        <v>66000</v>
      </c>
      <c r="W398" s="41">
        <v>1313.4</v>
      </c>
      <c r="X398" s="41">
        <v>71326</v>
      </c>
      <c r="Y398" s="41">
        <v>1604.835</v>
      </c>
      <c r="Z398" s="6">
        <f>0</f>
        <v>0</v>
      </c>
      <c r="AA398" s="6">
        <f t="shared" si="49"/>
        <v>1313.4</v>
      </c>
      <c r="AB398">
        <f>IF(ISBLANK(Table1[[#This Row],[FY2425_Cost]])=TRUE,#N/A,Table1[[#This Row],[FY2425_Cost]])</f>
        <v>1604.835</v>
      </c>
      <c r="AC398" s="6">
        <f t="shared" si="50"/>
        <v>291.43499999999995</v>
      </c>
      <c r="AD398" s="6" t="e">
        <f>SUMIFS($AB$3:AB398,$B$3:B398,B398)</f>
        <v>#N/A</v>
      </c>
      <c r="AE398" s="6">
        <f t="shared" si="51"/>
        <v>4277.6004790573652</v>
      </c>
      <c r="AF398" s="6">
        <f t="shared" si="52"/>
        <v>4277.6004790573652</v>
      </c>
      <c r="AG398" s="6">
        <f>VLOOKUP(Table1[[#This Row],[PracticeCode]],$AP$3:$AS$345,4,FALSE)</f>
        <v>4277.6004790573652</v>
      </c>
      <c r="AH398" s="27">
        <f t="shared" si="53"/>
        <v>310838.96814483521</v>
      </c>
      <c r="AI398" s="6" t="e">
        <f t="shared" si="54"/>
        <v>#N/A</v>
      </c>
    </row>
    <row r="399" spans="1:35" x14ac:dyDescent="0.35">
      <c r="A399" t="str">
        <f t="shared" si="48"/>
        <v>Canberra Practice,Parkview Ctr for H&amp;WNorth H&amp;F PCNHammersmith &amp; FulhamY02906Apr1</v>
      </c>
      <c r="B399" s="41" t="s">
        <v>714</v>
      </c>
      <c r="C399" s="41" t="s">
        <v>497</v>
      </c>
      <c r="D399" s="41" t="s">
        <v>22</v>
      </c>
      <c r="E399" s="41" t="s">
        <v>54</v>
      </c>
      <c r="F399" s="41" t="s">
        <v>54</v>
      </c>
      <c r="G399" s="41" t="s">
        <v>756</v>
      </c>
      <c r="H399" s="41">
        <v>1</v>
      </c>
      <c r="I399" s="41">
        <v>9528.6561238559407</v>
      </c>
      <c r="J399" s="41">
        <v>6228</v>
      </c>
      <c r="K399" s="41">
        <v>2719</v>
      </c>
      <c r="L399" s="41">
        <v>115.21799999999999</v>
      </c>
      <c r="M399" s="41">
        <v>50.301499999999997</v>
      </c>
      <c r="N399" s="41">
        <v>134960</v>
      </c>
      <c r="O399" s="41">
        <v>8</v>
      </c>
      <c r="P399" s="41">
        <v>2685.7040000000002</v>
      </c>
      <c r="Q399" s="41">
        <v>0.15920000000000001</v>
      </c>
      <c r="R399" s="41">
        <v>10844</v>
      </c>
      <c r="S399" s="41">
        <v>194.10759999999999</v>
      </c>
      <c r="T399" s="41">
        <v>15506</v>
      </c>
      <c r="U399" s="41">
        <v>341.13200000000001</v>
      </c>
      <c r="V399" s="41">
        <v>19791</v>
      </c>
      <c r="W399" s="41">
        <v>359.62709999999998</v>
      </c>
      <c r="X399" s="41">
        <v>150474</v>
      </c>
      <c r="Y399" s="41">
        <v>3026.9952000000003</v>
      </c>
      <c r="Z399" s="6">
        <f>0</f>
        <v>0</v>
      </c>
      <c r="AA399" s="6">
        <f t="shared" si="49"/>
        <v>359.62709999999998</v>
      </c>
      <c r="AB399">
        <f>IF(ISBLANK(Table1[[#This Row],[FY2425_Cost]])=TRUE,#N/A,Table1[[#This Row],[FY2425_Cost]])</f>
        <v>3026.9952000000003</v>
      </c>
      <c r="AC399" s="6">
        <f t="shared" si="50"/>
        <v>2667.3681000000001</v>
      </c>
      <c r="AD399" s="6">
        <f>SUMIFS($AB$3:AB399,$B$3:B399,B399)</f>
        <v>3026.9952000000003</v>
      </c>
      <c r="AE399" s="6">
        <f t="shared" si="51"/>
        <v>4287.8952557351731</v>
      </c>
      <c r="AF399" s="6">
        <f t="shared" si="52"/>
        <v>4287.8952557351731</v>
      </c>
      <c r="AG399" s="6">
        <f>VLOOKUP(Table1[[#This Row],[PracticeCode]],$AP$3:$AS$345,4,FALSE)</f>
        <v>4287.8952557351731</v>
      </c>
      <c r="AH399" s="27">
        <f t="shared" si="53"/>
        <v>311587.05525008927</v>
      </c>
      <c r="AI399" s="6">
        <f t="shared" si="54"/>
        <v>0</v>
      </c>
    </row>
    <row r="400" spans="1:35" x14ac:dyDescent="0.35">
      <c r="A400" t="str">
        <f t="shared" si="48"/>
        <v>Canberra Practice,Parkview Ctr for H&amp;WNorth H&amp;F PCNHammersmith &amp; FulhamY02906Aug5</v>
      </c>
      <c r="B400" s="41" t="s">
        <v>714</v>
      </c>
      <c r="C400" s="41" t="s">
        <v>497</v>
      </c>
      <c r="D400" s="41" t="s">
        <v>22</v>
      </c>
      <c r="E400" s="41" t="s">
        <v>54</v>
      </c>
      <c r="F400" s="41" t="s">
        <v>54</v>
      </c>
      <c r="G400" s="41" t="s">
        <v>760</v>
      </c>
      <c r="H400" s="41">
        <v>5</v>
      </c>
      <c r="I400" s="41">
        <v>9528.6561238559407</v>
      </c>
      <c r="J400" s="41">
        <v>5703</v>
      </c>
      <c r="K400" s="41">
        <v>7097</v>
      </c>
      <c r="L400" s="41">
        <v>105.5055</v>
      </c>
      <c r="M400" s="41">
        <v>131.2945</v>
      </c>
      <c r="N400" s="41">
        <v>4936</v>
      </c>
      <c r="O400" s="41">
        <v>224</v>
      </c>
      <c r="P400" s="41">
        <v>98.226399999999998</v>
      </c>
      <c r="Q400" s="41">
        <v>4.4576000000000002</v>
      </c>
      <c r="R400" s="41">
        <v>4962</v>
      </c>
      <c r="S400" s="41">
        <v>88.819800000000001</v>
      </c>
      <c r="T400" s="41">
        <v>26260</v>
      </c>
      <c r="U400" s="41">
        <v>577.72</v>
      </c>
      <c r="V400" s="41">
        <v>17762</v>
      </c>
      <c r="W400" s="41">
        <v>325.6198</v>
      </c>
      <c r="X400" s="41">
        <v>31420</v>
      </c>
      <c r="Y400" s="41">
        <v>680.404</v>
      </c>
      <c r="Z400" s="6">
        <f>0</f>
        <v>0</v>
      </c>
      <c r="AA400" s="6">
        <f t="shared" si="49"/>
        <v>325.6198</v>
      </c>
      <c r="AB400">
        <f>IF(ISBLANK(Table1[[#This Row],[FY2425_Cost]])=TRUE,#N/A,Table1[[#This Row],[FY2425_Cost]])</f>
        <v>680.404</v>
      </c>
      <c r="AC400" s="6">
        <f t="shared" si="50"/>
        <v>354.7842</v>
      </c>
      <c r="AD400" s="6">
        <f>SUMIFS($AB$3:AB400,$B$3:B400,B400)</f>
        <v>3707.3992000000003</v>
      </c>
      <c r="AE400" s="6">
        <f t="shared" si="51"/>
        <v>4287.8952557351731</v>
      </c>
      <c r="AF400" s="6">
        <f t="shared" si="52"/>
        <v>4287.8952557351731</v>
      </c>
      <c r="AG400" s="6">
        <f>VLOOKUP(Table1[[#This Row],[PracticeCode]],$AP$3:$AS$345,4,FALSE)</f>
        <v>4287.8952557351731</v>
      </c>
      <c r="AH400" s="27">
        <f t="shared" si="53"/>
        <v>311587.05525008927</v>
      </c>
      <c r="AI400" s="6">
        <f t="shared" si="54"/>
        <v>0</v>
      </c>
    </row>
    <row r="401" spans="1:35" x14ac:dyDescent="0.35">
      <c r="A401" t="str">
        <f t="shared" si="48"/>
        <v>Canberra Practice,Parkview Ctr for H&amp;WNorth H&amp;F PCNHammersmith &amp; FulhamY02906Dec9</v>
      </c>
      <c r="B401" s="41" t="s">
        <v>714</v>
      </c>
      <c r="C401" s="41" t="s">
        <v>497</v>
      </c>
      <c r="D401" s="41" t="s">
        <v>22</v>
      </c>
      <c r="E401" s="41" t="s">
        <v>54</v>
      </c>
      <c r="F401" s="41" t="s">
        <v>54</v>
      </c>
      <c r="G401" s="41" t="s">
        <v>764</v>
      </c>
      <c r="H401" s="41">
        <v>9</v>
      </c>
      <c r="I401" s="41">
        <v>9528.6561238559407</v>
      </c>
      <c r="J401" s="41">
        <v>99481</v>
      </c>
      <c r="K401" s="41">
        <v>6948</v>
      </c>
      <c r="L401" s="41">
        <v>1979.6719000000001</v>
      </c>
      <c r="M401" s="41">
        <v>138.26519999999999</v>
      </c>
      <c r="N401" s="41"/>
      <c r="O401" s="41"/>
      <c r="P401" s="41"/>
      <c r="Q401" s="41"/>
      <c r="R401" s="41">
        <v>4676</v>
      </c>
      <c r="S401" s="41">
        <v>83.700400000000002</v>
      </c>
      <c r="T401" s="41"/>
      <c r="U401" s="41"/>
      <c r="V401" s="41">
        <v>111105</v>
      </c>
      <c r="W401" s="41">
        <v>2201.6375000000003</v>
      </c>
      <c r="X401" s="41"/>
      <c r="Y401" s="41"/>
      <c r="Z401" s="6">
        <f>0</f>
        <v>0</v>
      </c>
      <c r="AA401" s="6">
        <f t="shared" si="49"/>
        <v>2201.6375000000003</v>
      </c>
      <c r="AB401" t="e">
        <f>IF(ISBLANK(Table1[[#This Row],[FY2425_Cost]])=TRUE,#N/A,Table1[[#This Row],[FY2425_Cost]])</f>
        <v>#N/A</v>
      </c>
      <c r="AC401" s="6" t="e">
        <f t="shared" si="50"/>
        <v>#N/A</v>
      </c>
      <c r="AD401" s="6" t="e">
        <f>SUMIFS($AB$3:AB401,$B$3:B401,B401)</f>
        <v>#N/A</v>
      </c>
      <c r="AE401" s="6">
        <f t="shared" si="51"/>
        <v>4287.8952557351731</v>
      </c>
      <c r="AF401" s="6">
        <f t="shared" si="52"/>
        <v>4287.8952557351731</v>
      </c>
      <c r="AG401" s="6">
        <f>VLOOKUP(Table1[[#This Row],[PracticeCode]],$AP$3:$AS$345,4,FALSE)</f>
        <v>4287.8952557351731</v>
      </c>
      <c r="AH401" s="27">
        <f t="shared" si="53"/>
        <v>311587.05525008927</v>
      </c>
      <c r="AI401" s="6" t="e">
        <f t="shared" si="54"/>
        <v>#N/A</v>
      </c>
    </row>
    <row r="402" spans="1:35" x14ac:dyDescent="0.35">
      <c r="A402" t="str">
        <f t="shared" si="48"/>
        <v>Canberra Practice,Parkview Ctr for H&amp;WNorth H&amp;F PCNHammersmith &amp; FulhamY02906Feb11</v>
      </c>
      <c r="B402" s="41" t="s">
        <v>714</v>
      </c>
      <c r="C402" s="41" t="s">
        <v>497</v>
      </c>
      <c r="D402" s="41" t="s">
        <v>22</v>
      </c>
      <c r="E402" s="41" t="s">
        <v>54</v>
      </c>
      <c r="F402" s="41" t="s">
        <v>54</v>
      </c>
      <c r="G402" s="41" t="s">
        <v>766</v>
      </c>
      <c r="H402" s="41">
        <v>11</v>
      </c>
      <c r="I402" s="41">
        <v>9528.6561238559407</v>
      </c>
      <c r="J402" s="41">
        <v>6798</v>
      </c>
      <c r="K402" s="41">
        <v>1696</v>
      </c>
      <c r="L402" s="41">
        <v>135.28020000000001</v>
      </c>
      <c r="M402" s="41">
        <v>33.750399999999999</v>
      </c>
      <c r="N402" s="41"/>
      <c r="O402" s="41"/>
      <c r="P402" s="41"/>
      <c r="Q402" s="41"/>
      <c r="R402" s="41">
        <v>6228</v>
      </c>
      <c r="S402" s="41">
        <v>111.4812</v>
      </c>
      <c r="T402" s="41"/>
      <c r="U402" s="41"/>
      <c r="V402" s="41">
        <v>14722</v>
      </c>
      <c r="W402" s="41">
        <v>280.51179999999999</v>
      </c>
      <c r="X402" s="41"/>
      <c r="Y402" s="41"/>
      <c r="Z402" s="6">
        <f>0</f>
        <v>0</v>
      </c>
      <c r="AA402" s="6">
        <f t="shared" si="49"/>
        <v>280.51179999999999</v>
      </c>
      <c r="AB402" t="e">
        <f>IF(ISBLANK(Table1[[#This Row],[FY2425_Cost]])=TRUE,#N/A,Table1[[#This Row],[FY2425_Cost]])</f>
        <v>#N/A</v>
      </c>
      <c r="AC402" s="6" t="e">
        <f t="shared" si="50"/>
        <v>#N/A</v>
      </c>
      <c r="AD402" s="6" t="e">
        <f>SUMIFS($AB$3:AB402,$B$3:B402,B402)</f>
        <v>#N/A</v>
      </c>
      <c r="AE402" s="6">
        <f t="shared" si="51"/>
        <v>4287.8952557351731</v>
      </c>
      <c r="AF402" s="6">
        <f t="shared" si="52"/>
        <v>4287.8952557351731</v>
      </c>
      <c r="AG402" s="6">
        <f>VLOOKUP(Table1[[#This Row],[PracticeCode]],$AP$3:$AS$345,4,FALSE)</f>
        <v>4287.8952557351731</v>
      </c>
      <c r="AH402" s="27">
        <f t="shared" si="53"/>
        <v>311587.05525008927</v>
      </c>
      <c r="AI402" s="6" t="e">
        <f t="shared" si="54"/>
        <v>#N/A</v>
      </c>
    </row>
    <row r="403" spans="1:35" x14ac:dyDescent="0.35">
      <c r="A403" t="str">
        <f t="shared" si="48"/>
        <v>Canberra Practice,Parkview Ctr for H&amp;WNorth H&amp;F PCNHammersmith &amp; FulhamY02906Jan10</v>
      </c>
      <c r="B403" s="41" t="s">
        <v>714</v>
      </c>
      <c r="C403" s="41" t="s">
        <v>497</v>
      </c>
      <c r="D403" s="41" t="s">
        <v>22</v>
      </c>
      <c r="E403" s="41" t="s">
        <v>54</v>
      </c>
      <c r="F403" s="41" t="s">
        <v>54</v>
      </c>
      <c r="G403" s="41" t="s">
        <v>765</v>
      </c>
      <c r="H403" s="41">
        <v>10</v>
      </c>
      <c r="I403" s="41">
        <v>9528.6561238559407</v>
      </c>
      <c r="J403" s="41">
        <v>30767</v>
      </c>
      <c r="K403" s="41">
        <v>5696</v>
      </c>
      <c r="L403" s="41">
        <v>612.26330000000007</v>
      </c>
      <c r="M403" s="41">
        <v>113.35040000000001</v>
      </c>
      <c r="N403" s="41"/>
      <c r="O403" s="41"/>
      <c r="P403" s="41"/>
      <c r="Q403" s="41"/>
      <c r="R403" s="41">
        <v>5771</v>
      </c>
      <c r="S403" s="41">
        <v>103.3009</v>
      </c>
      <c r="T403" s="41"/>
      <c r="U403" s="41"/>
      <c r="V403" s="41">
        <v>42234</v>
      </c>
      <c r="W403" s="41">
        <v>828.91460000000006</v>
      </c>
      <c r="X403" s="41"/>
      <c r="Y403" s="41"/>
      <c r="Z403" s="6">
        <f>0</f>
        <v>0</v>
      </c>
      <c r="AA403" s="6">
        <f t="shared" si="49"/>
        <v>828.91460000000006</v>
      </c>
      <c r="AB403" t="e">
        <f>IF(ISBLANK(Table1[[#This Row],[FY2425_Cost]])=TRUE,#N/A,Table1[[#This Row],[FY2425_Cost]])</f>
        <v>#N/A</v>
      </c>
      <c r="AC403" s="6" t="e">
        <f t="shared" si="50"/>
        <v>#N/A</v>
      </c>
      <c r="AD403" s="6" t="e">
        <f>SUMIFS($AB$3:AB403,$B$3:B403,B403)</f>
        <v>#N/A</v>
      </c>
      <c r="AE403" s="6">
        <f t="shared" si="51"/>
        <v>4287.8952557351731</v>
      </c>
      <c r="AF403" s="6">
        <f t="shared" si="52"/>
        <v>4287.8952557351731</v>
      </c>
      <c r="AG403" s="6">
        <f>VLOOKUP(Table1[[#This Row],[PracticeCode]],$AP$3:$AS$345,4,FALSE)</f>
        <v>4287.8952557351731</v>
      </c>
      <c r="AH403" s="27">
        <f t="shared" si="53"/>
        <v>311587.05525008927</v>
      </c>
      <c r="AI403" s="6" t="e">
        <f t="shared" si="54"/>
        <v>#N/A</v>
      </c>
    </row>
    <row r="404" spans="1:35" x14ac:dyDescent="0.35">
      <c r="A404" t="str">
        <f t="shared" si="48"/>
        <v>Canberra Practice,Parkview Ctr for H&amp;WNorth H&amp;F PCNHammersmith &amp; FulhamY02906Jul4</v>
      </c>
      <c r="B404" s="41" t="s">
        <v>714</v>
      </c>
      <c r="C404" s="41" t="s">
        <v>497</v>
      </c>
      <c r="D404" s="41" t="s">
        <v>22</v>
      </c>
      <c r="E404" s="41" t="s">
        <v>54</v>
      </c>
      <c r="F404" s="41" t="s">
        <v>54</v>
      </c>
      <c r="G404" s="41" t="s">
        <v>759</v>
      </c>
      <c r="H404" s="41">
        <v>4</v>
      </c>
      <c r="I404" s="41">
        <v>9528.6561238559407</v>
      </c>
      <c r="J404" s="41">
        <v>108010</v>
      </c>
      <c r="K404" s="41">
        <v>11176</v>
      </c>
      <c r="L404" s="41">
        <v>1998.1849999999999</v>
      </c>
      <c r="M404" s="41">
        <v>206.756</v>
      </c>
      <c r="N404" s="41">
        <v>6279</v>
      </c>
      <c r="O404" s="41">
        <v>9</v>
      </c>
      <c r="P404" s="41">
        <v>124.9521</v>
      </c>
      <c r="Q404" s="41">
        <v>0.17910000000000001</v>
      </c>
      <c r="R404" s="41">
        <v>4974</v>
      </c>
      <c r="S404" s="41">
        <v>89.034599999999998</v>
      </c>
      <c r="T404" s="41">
        <v>6398</v>
      </c>
      <c r="U404" s="41">
        <v>140.756</v>
      </c>
      <c r="V404" s="41">
        <v>124160</v>
      </c>
      <c r="W404" s="41">
        <v>2293.9755999999998</v>
      </c>
      <c r="X404" s="41">
        <v>12686</v>
      </c>
      <c r="Y404" s="41">
        <v>265.88720000000001</v>
      </c>
      <c r="Z404" s="6">
        <f>0</f>
        <v>0</v>
      </c>
      <c r="AA404" s="6">
        <f t="shared" si="49"/>
        <v>2293.9755999999998</v>
      </c>
      <c r="AB404">
        <f>IF(ISBLANK(Table1[[#This Row],[FY2425_Cost]])=TRUE,#N/A,Table1[[#This Row],[FY2425_Cost]])</f>
        <v>265.88720000000001</v>
      </c>
      <c r="AC404" s="6">
        <f t="shared" si="50"/>
        <v>-2028.0883999999996</v>
      </c>
      <c r="AD404" s="6" t="e">
        <f>SUMIFS($AB$3:AB404,$B$3:B404,B404)</f>
        <v>#N/A</v>
      </c>
      <c r="AE404" s="6">
        <f t="shared" si="51"/>
        <v>4287.8952557351731</v>
      </c>
      <c r="AF404" s="6">
        <f t="shared" si="52"/>
        <v>4287.8952557351731</v>
      </c>
      <c r="AG404" s="6">
        <f>VLOOKUP(Table1[[#This Row],[PracticeCode]],$AP$3:$AS$345,4,FALSE)</f>
        <v>4287.8952557351731</v>
      </c>
      <c r="AH404" s="27">
        <f t="shared" si="53"/>
        <v>311587.05525008927</v>
      </c>
      <c r="AI404" s="6" t="e">
        <f t="shared" si="54"/>
        <v>#N/A</v>
      </c>
    </row>
    <row r="405" spans="1:35" x14ac:dyDescent="0.35">
      <c r="A405" t="str">
        <f t="shared" si="48"/>
        <v>Canberra Practice,Parkview Ctr for H&amp;WNorth H&amp;F PCNHammersmith &amp; FulhamY02906Jun3</v>
      </c>
      <c r="B405" s="41" t="s">
        <v>714</v>
      </c>
      <c r="C405" s="41" t="s">
        <v>497</v>
      </c>
      <c r="D405" s="41" t="s">
        <v>22</v>
      </c>
      <c r="E405" s="41" t="s">
        <v>54</v>
      </c>
      <c r="F405" s="41" t="s">
        <v>54</v>
      </c>
      <c r="G405" s="41" t="s">
        <v>758</v>
      </c>
      <c r="H405" s="41">
        <v>3</v>
      </c>
      <c r="I405" s="41">
        <v>9528.6561238559407</v>
      </c>
      <c r="J405" s="41">
        <v>70801</v>
      </c>
      <c r="K405" s="41">
        <v>0</v>
      </c>
      <c r="L405" s="41">
        <v>1309.8184999999999</v>
      </c>
      <c r="M405" s="41">
        <v>0</v>
      </c>
      <c r="N405" s="41">
        <v>5704</v>
      </c>
      <c r="O405" s="41">
        <v>10</v>
      </c>
      <c r="P405" s="41">
        <v>113.50960000000001</v>
      </c>
      <c r="Q405" s="41">
        <v>0.19900000000000001</v>
      </c>
      <c r="R405" s="41">
        <v>24294</v>
      </c>
      <c r="S405" s="41">
        <v>434.86259999999999</v>
      </c>
      <c r="T405" s="41">
        <v>6310</v>
      </c>
      <c r="U405" s="41">
        <v>138.82</v>
      </c>
      <c r="V405" s="41">
        <v>95095</v>
      </c>
      <c r="W405" s="41">
        <v>1744.6810999999998</v>
      </c>
      <c r="X405" s="41">
        <v>12024</v>
      </c>
      <c r="Y405" s="41">
        <v>252.52859999999998</v>
      </c>
      <c r="Z405" s="6">
        <f>0</f>
        <v>0</v>
      </c>
      <c r="AA405" s="6">
        <f t="shared" si="49"/>
        <v>1744.6810999999998</v>
      </c>
      <c r="AB405">
        <f>IF(ISBLANK(Table1[[#This Row],[FY2425_Cost]])=TRUE,#N/A,Table1[[#This Row],[FY2425_Cost]])</f>
        <v>252.52859999999998</v>
      </c>
      <c r="AC405" s="6">
        <f t="shared" si="50"/>
        <v>-1492.1524999999997</v>
      </c>
      <c r="AD405" s="6" t="e">
        <f>SUMIFS($AB$3:AB405,$B$3:B405,B405)</f>
        <v>#N/A</v>
      </c>
      <c r="AE405" s="6">
        <f t="shared" si="51"/>
        <v>4287.8952557351731</v>
      </c>
      <c r="AF405" s="6">
        <f t="shared" si="52"/>
        <v>4287.8952557351731</v>
      </c>
      <c r="AG405" s="6">
        <f>VLOOKUP(Table1[[#This Row],[PracticeCode]],$AP$3:$AS$345,4,FALSE)</f>
        <v>4287.8952557351731</v>
      </c>
      <c r="AH405" s="27">
        <f t="shared" si="53"/>
        <v>311587.05525008927</v>
      </c>
      <c r="AI405" s="6" t="e">
        <f t="shared" si="54"/>
        <v>#N/A</v>
      </c>
    </row>
    <row r="406" spans="1:35" x14ac:dyDescent="0.35">
      <c r="A406" t="str">
        <f t="shared" si="48"/>
        <v>Canberra Practice,Parkview Ctr for H&amp;WNorth H&amp;F PCNHammersmith &amp; FulhamY02906Mar12</v>
      </c>
      <c r="B406" s="41" t="s">
        <v>714</v>
      </c>
      <c r="C406" s="41" t="s">
        <v>497</v>
      </c>
      <c r="D406" s="41" t="s">
        <v>22</v>
      </c>
      <c r="E406" s="41" t="s">
        <v>54</v>
      </c>
      <c r="F406" s="41" t="s">
        <v>54</v>
      </c>
      <c r="G406" s="41" t="s">
        <v>767</v>
      </c>
      <c r="H406" s="41">
        <v>12</v>
      </c>
      <c r="I406" s="41">
        <v>9528.6561238559407</v>
      </c>
      <c r="J406" s="41">
        <v>34814</v>
      </c>
      <c r="K406" s="41">
        <v>1655</v>
      </c>
      <c r="L406" s="41">
        <v>692.79860000000008</v>
      </c>
      <c r="M406" s="41">
        <v>32.9345</v>
      </c>
      <c r="N406" s="41"/>
      <c r="O406" s="41"/>
      <c r="P406" s="41"/>
      <c r="Q406" s="41"/>
      <c r="R406" s="41">
        <v>7348</v>
      </c>
      <c r="S406" s="41">
        <v>131.5292</v>
      </c>
      <c r="T406" s="41"/>
      <c r="U406" s="41"/>
      <c r="V406" s="41">
        <v>43817</v>
      </c>
      <c r="W406" s="41">
        <v>857.2623000000001</v>
      </c>
      <c r="X406" s="41"/>
      <c r="Y406" s="41"/>
      <c r="Z406" s="6">
        <f>0</f>
        <v>0</v>
      </c>
      <c r="AA406" s="6">
        <f t="shared" si="49"/>
        <v>857.2623000000001</v>
      </c>
      <c r="AB406" t="e">
        <f>IF(ISBLANK(Table1[[#This Row],[FY2425_Cost]])=TRUE,#N/A,Table1[[#This Row],[FY2425_Cost]])</f>
        <v>#N/A</v>
      </c>
      <c r="AC406" s="6" t="e">
        <f t="shared" si="50"/>
        <v>#N/A</v>
      </c>
      <c r="AD406" s="6" t="e">
        <f>SUMIFS($AB$3:AB406,$B$3:B406,B406)</f>
        <v>#N/A</v>
      </c>
      <c r="AE406" s="6">
        <f t="shared" si="51"/>
        <v>4287.8952557351731</v>
      </c>
      <c r="AF406" s="6">
        <f t="shared" si="52"/>
        <v>4287.8952557351731</v>
      </c>
      <c r="AG406" s="6">
        <f>VLOOKUP(Table1[[#This Row],[PracticeCode]],$AP$3:$AS$345,4,FALSE)</f>
        <v>4287.8952557351731</v>
      </c>
      <c r="AH406" s="27">
        <f t="shared" si="53"/>
        <v>311587.05525008927</v>
      </c>
      <c r="AI406" s="6" t="e">
        <f t="shared" si="54"/>
        <v>#N/A</v>
      </c>
    </row>
    <row r="407" spans="1:35" x14ac:dyDescent="0.35">
      <c r="A407" t="str">
        <f t="shared" si="48"/>
        <v>Canberra Practice,Parkview Ctr for H&amp;WNorth H&amp;F PCNHammersmith &amp; FulhamY02906May2</v>
      </c>
      <c r="B407" s="41" t="s">
        <v>714</v>
      </c>
      <c r="C407" s="41" t="s">
        <v>497</v>
      </c>
      <c r="D407" s="41" t="s">
        <v>22</v>
      </c>
      <c r="E407" s="41" t="s">
        <v>54</v>
      </c>
      <c r="F407" s="41" t="s">
        <v>54</v>
      </c>
      <c r="G407" s="41" t="s">
        <v>757</v>
      </c>
      <c r="H407" s="41">
        <v>2</v>
      </c>
      <c r="I407" s="41">
        <v>9528.6561238559407</v>
      </c>
      <c r="J407" s="41">
        <v>23735</v>
      </c>
      <c r="K407" s="41">
        <v>14921</v>
      </c>
      <c r="L407" s="41">
        <v>439.09749999999997</v>
      </c>
      <c r="M407" s="41">
        <v>276.0385</v>
      </c>
      <c r="N407" s="41">
        <v>11794</v>
      </c>
      <c r="O407" s="41">
        <v>0</v>
      </c>
      <c r="P407" s="41">
        <v>234.70060000000001</v>
      </c>
      <c r="Q407" s="41">
        <v>0</v>
      </c>
      <c r="R407" s="41">
        <v>4788</v>
      </c>
      <c r="S407" s="41">
        <v>85.705200000000005</v>
      </c>
      <c r="T407" s="41">
        <v>4485</v>
      </c>
      <c r="U407" s="41">
        <v>98.67</v>
      </c>
      <c r="V407" s="41">
        <v>43444</v>
      </c>
      <c r="W407" s="41">
        <v>800.84119999999996</v>
      </c>
      <c r="X407" s="41">
        <v>16279</v>
      </c>
      <c r="Y407" s="41">
        <v>333.37060000000002</v>
      </c>
      <c r="Z407" s="6">
        <f>0</f>
        <v>0</v>
      </c>
      <c r="AA407" s="6">
        <f t="shared" si="49"/>
        <v>800.84119999999996</v>
      </c>
      <c r="AB407">
        <f>IF(ISBLANK(Table1[[#This Row],[FY2425_Cost]])=TRUE,#N/A,Table1[[#This Row],[FY2425_Cost]])</f>
        <v>333.37060000000002</v>
      </c>
      <c r="AC407" s="6">
        <f t="shared" si="50"/>
        <v>-467.47059999999993</v>
      </c>
      <c r="AD407" s="6" t="e">
        <f>SUMIFS($AB$3:AB407,$B$3:B407,B407)</f>
        <v>#N/A</v>
      </c>
      <c r="AE407" s="6">
        <f t="shared" si="51"/>
        <v>4287.8952557351731</v>
      </c>
      <c r="AF407" s="6">
        <f t="shared" si="52"/>
        <v>4287.8952557351731</v>
      </c>
      <c r="AG407" s="6">
        <f>VLOOKUP(Table1[[#This Row],[PracticeCode]],$AP$3:$AS$345,4,FALSE)</f>
        <v>4287.8952557351731</v>
      </c>
      <c r="AH407" s="27">
        <f t="shared" si="53"/>
        <v>311587.05525008927</v>
      </c>
      <c r="AI407" s="6" t="e">
        <f t="shared" si="54"/>
        <v>#N/A</v>
      </c>
    </row>
    <row r="408" spans="1:35" x14ac:dyDescent="0.35">
      <c r="A408" t="str">
        <f t="shared" si="48"/>
        <v>Canberra Practice,Parkview Ctr for H&amp;WNorth H&amp;F PCNHammersmith &amp; FulhamY02906Nov8</v>
      </c>
      <c r="B408" s="41" t="s">
        <v>714</v>
      </c>
      <c r="C408" s="41" t="s">
        <v>497</v>
      </c>
      <c r="D408" s="41" t="s">
        <v>22</v>
      </c>
      <c r="E408" s="41" t="s">
        <v>54</v>
      </c>
      <c r="F408" s="41" t="s">
        <v>54</v>
      </c>
      <c r="G408" s="41" t="s">
        <v>763</v>
      </c>
      <c r="H408" s="41">
        <v>8</v>
      </c>
      <c r="I408" s="41">
        <v>9528.6561238559407</v>
      </c>
      <c r="J408" s="41">
        <v>5610</v>
      </c>
      <c r="K408" s="41">
        <v>12280</v>
      </c>
      <c r="L408" s="41">
        <v>111.63900000000001</v>
      </c>
      <c r="M408" s="41">
        <v>244.37200000000001</v>
      </c>
      <c r="N408" s="41"/>
      <c r="O408" s="41"/>
      <c r="P408" s="41"/>
      <c r="Q408" s="41"/>
      <c r="R408" s="41">
        <v>8473</v>
      </c>
      <c r="S408" s="41">
        <v>151.66669999999999</v>
      </c>
      <c r="T408" s="41"/>
      <c r="U408" s="41"/>
      <c r="V408" s="41">
        <v>26363</v>
      </c>
      <c r="W408" s="41">
        <v>507.67770000000002</v>
      </c>
      <c r="X408" s="41"/>
      <c r="Y408" s="41"/>
      <c r="Z408" s="6">
        <f>0</f>
        <v>0</v>
      </c>
      <c r="AA408" s="6">
        <f t="shared" si="49"/>
        <v>507.67770000000002</v>
      </c>
      <c r="AB408" t="e">
        <f>IF(ISBLANK(Table1[[#This Row],[FY2425_Cost]])=TRUE,#N/A,Table1[[#This Row],[FY2425_Cost]])</f>
        <v>#N/A</v>
      </c>
      <c r="AC408" s="6" t="e">
        <f t="shared" si="50"/>
        <v>#N/A</v>
      </c>
      <c r="AD408" s="6" t="e">
        <f>SUMIFS($AB$3:AB408,$B$3:B408,B408)</f>
        <v>#N/A</v>
      </c>
      <c r="AE408" s="6">
        <f t="shared" si="51"/>
        <v>4287.8952557351731</v>
      </c>
      <c r="AF408" s="6">
        <f t="shared" si="52"/>
        <v>4287.8952557351731</v>
      </c>
      <c r="AG408" s="6">
        <f>VLOOKUP(Table1[[#This Row],[PracticeCode]],$AP$3:$AS$345,4,FALSE)</f>
        <v>4287.8952557351731</v>
      </c>
      <c r="AH408" s="27">
        <f t="shared" si="53"/>
        <v>311587.05525008927</v>
      </c>
      <c r="AI408" s="6" t="e">
        <f t="shared" si="54"/>
        <v>#N/A</v>
      </c>
    </row>
    <row r="409" spans="1:35" x14ac:dyDescent="0.35">
      <c r="A409" t="str">
        <f t="shared" si="48"/>
        <v>Canberra Practice,Parkview Ctr for H&amp;WNorth H&amp;F PCNHammersmith &amp; FulhamY02906Oct7</v>
      </c>
      <c r="B409" s="41" t="s">
        <v>714</v>
      </c>
      <c r="C409" s="41" t="s">
        <v>497</v>
      </c>
      <c r="D409" s="41" t="s">
        <v>22</v>
      </c>
      <c r="E409" s="41" t="s">
        <v>54</v>
      </c>
      <c r="F409" s="41" t="s">
        <v>54</v>
      </c>
      <c r="G409" s="41" t="s">
        <v>762</v>
      </c>
      <c r="H409" s="41">
        <v>7</v>
      </c>
      <c r="I409" s="41">
        <v>9528.6561238559407</v>
      </c>
      <c r="J409" s="41">
        <v>8972</v>
      </c>
      <c r="K409" s="41">
        <v>11399</v>
      </c>
      <c r="L409" s="41">
        <v>178.5428</v>
      </c>
      <c r="M409" s="41">
        <v>226.84010000000001</v>
      </c>
      <c r="N409" s="41">
        <v>0</v>
      </c>
      <c r="O409" s="41">
        <v>7239</v>
      </c>
      <c r="P409" s="41">
        <v>0</v>
      </c>
      <c r="Q409" s="41">
        <v>162.8775</v>
      </c>
      <c r="R409" s="41">
        <v>11526</v>
      </c>
      <c r="S409" s="41">
        <v>206.31540000000001</v>
      </c>
      <c r="T409" s="41">
        <v>30810</v>
      </c>
      <c r="U409" s="41">
        <v>677.82</v>
      </c>
      <c r="V409" s="41">
        <v>31897</v>
      </c>
      <c r="W409" s="41">
        <v>611.69830000000002</v>
      </c>
      <c r="X409" s="41">
        <v>38049</v>
      </c>
      <c r="Y409" s="41">
        <v>840.69749999999999</v>
      </c>
      <c r="Z409" s="6">
        <f>0</f>
        <v>0</v>
      </c>
      <c r="AA409" s="6">
        <f t="shared" si="49"/>
        <v>611.69830000000002</v>
      </c>
      <c r="AB409">
        <f>IF(ISBLANK(Table1[[#This Row],[FY2425_Cost]])=TRUE,#N/A,Table1[[#This Row],[FY2425_Cost]])</f>
        <v>840.69749999999999</v>
      </c>
      <c r="AC409" s="6">
        <f t="shared" si="50"/>
        <v>228.99919999999997</v>
      </c>
      <c r="AD409" s="6" t="e">
        <f>SUMIFS($AB$3:AB409,$B$3:B409,B409)</f>
        <v>#N/A</v>
      </c>
      <c r="AE409" s="6">
        <f t="shared" si="51"/>
        <v>4287.8952557351731</v>
      </c>
      <c r="AF409" s="6">
        <f t="shared" si="52"/>
        <v>4287.8952557351731</v>
      </c>
      <c r="AG409" s="6">
        <f>VLOOKUP(Table1[[#This Row],[PracticeCode]],$AP$3:$AS$345,4,FALSE)</f>
        <v>4287.8952557351731</v>
      </c>
      <c r="AH409" s="27">
        <f t="shared" si="53"/>
        <v>311587.05525008927</v>
      </c>
      <c r="AI409" s="6" t="e">
        <f t="shared" si="54"/>
        <v>#N/A</v>
      </c>
    </row>
    <row r="410" spans="1:35" x14ac:dyDescent="0.35">
      <c r="A410" t="str">
        <f t="shared" si="48"/>
        <v>Canberra Practice,Parkview Ctr for H&amp;WNorth H&amp;F PCNHammersmith &amp; FulhamY02906Sep6</v>
      </c>
      <c r="B410" s="41" t="s">
        <v>714</v>
      </c>
      <c r="C410" s="41" t="s">
        <v>497</v>
      </c>
      <c r="D410" s="41" t="s">
        <v>22</v>
      </c>
      <c r="E410" s="41" t="s">
        <v>54</v>
      </c>
      <c r="F410" s="41" t="s">
        <v>54</v>
      </c>
      <c r="G410" s="41" t="s">
        <v>761</v>
      </c>
      <c r="H410" s="41">
        <v>6</v>
      </c>
      <c r="I410" s="41">
        <v>9528.6561238559407</v>
      </c>
      <c r="J410" s="41">
        <v>90292</v>
      </c>
      <c r="K410" s="41">
        <v>8995</v>
      </c>
      <c r="L410" s="41">
        <v>1796.8108000000002</v>
      </c>
      <c r="M410" s="41">
        <v>179.00050000000002</v>
      </c>
      <c r="N410" s="41">
        <v>5128</v>
      </c>
      <c r="O410" s="41">
        <v>13</v>
      </c>
      <c r="P410" s="41">
        <v>115.38</v>
      </c>
      <c r="Q410" s="41">
        <v>0.29249999999999998</v>
      </c>
      <c r="R410" s="41">
        <v>5459</v>
      </c>
      <c r="S410" s="41">
        <v>97.716099999999997</v>
      </c>
      <c r="T410" s="41">
        <v>8207</v>
      </c>
      <c r="U410" s="41">
        <v>180.554</v>
      </c>
      <c r="V410" s="41">
        <v>104746</v>
      </c>
      <c r="W410" s="41">
        <v>2073.5274000000004</v>
      </c>
      <c r="X410" s="41">
        <v>13348</v>
      </c>
      <c r="Y410" s="41">
        <v>296.22649999999999</v>
      </c>
      <c r="Z410" s="6">
        <f>0</f>
        <v>0</v>
      </c>
      <c r="AA410" s="6">
        <f t="shared" si="49"/>
        <v>2073.5274000000004</v>
      </c>
      <c r="AB410">
        <f>IF(ISBLANK(Table1[[#This Row],[FY2425_Cost]])=TRUE,#N/A,Table1[[#This Row],[FY2425_Cost]])</f>
        <v>296.22649999999999</v>
      </c>
      <c r="AC410" s="6">
        <f t="shared" si="50"/>
        <v>-1777.3009000000004</v>
      </c>
      <c r="AD410" s="6" t="e">
        <f>SUMIFS($AB$3:AB410,$B$3:B410,B410)</f>
        <v>#N/A</v>
      </c>
      <c r="AE410" s="6">
        <f t="shared" si="51"/>
        <v>4287.8952557351731</v>
      </c>
      <c r="AF410" s="6">
        <f t="shared" si="52"/>
        <v>4287.8952557351731</v>
      </c>
      <c r="AG410" s="6">
        <f>VLOOKUP(Table1[[#This Row],[PracticeCode]],$AP$3:$AS$345,4,FALSE)</f>
        <v>4287.8952557351731</v>
      </c>
      <c r="AH410" s="27">
        <f t="shared" si="53"/>
        <v>311587.05525008927</v>
      </c>
      <c r="AI410" s="6" t="e">
        <f t="shared" si="54"/>
        <v>#N/A</v>
      </c>
    </row>
    <row r="411" spans="1:35" x14ac:dyDescent="0.35">
      <c r="A411" t="str">
        <f t="shared" si="48"/>
        <v>CAREPOINT PRACTICENorth ConnectHillingdonE86618Apr1</v>
      </c>
      <c r="B411" s="41" t="s">
        <v>653</v>
      </c>
      <c r="C411" s="41" t="s">
        <v>550</v>
      </c>
      <c r="D411" s="41" t="s">
        <v>8</v>
      </c>
      <c r="E411" s="41" t="s">
        <v>55</v>
      </c>
      <c r="F411" s="41" t="s">
        <v>55</v>
      </c>
      <c r="G411" s="41" t="s">
        <v>756</v>
      </c>
      <c r="H411" s="41">
        <v>1</v>
      </c>
      <c r="I411" s="41">
        <v>6586.3055632125697</v>
      </c>
      <c r="J411" s="41">
        <v>9592</v>
      </c>
      <c r="K411" s="41">
        <v>562</v>
      </c>
      <c r="L411" s="41">
        <v>177.452</v>
      </c>
      <c r="M411" s="41">
        <v>10.397</v>
      </c>
      <c r="N411" s="41">
        <v>15343</v>
      </c>
      <c r="O411" s="41">
        <v>3323</v>
      </c>
      <c r="P411" s="41">
        <v>305.32570000000004</v>
      </c>
      <c r="Q411" s="41">
        <v>66.127700000000004</v>
      </c>
      <c r="R411" s="41">
        <v>0</v>
      </c>
      <c r="S411" s="41">
        <v>0</v>
      </c>
      <c r="T411" s="41">
        <v>0</v>
      </c>
      <c r="U411" s="41">
        <v>0</v>
      </c>
      <c r="V411" s="41">
        <v>10154</v>
      </c>
      <c r="W411" s="41">
        <v>187.84899999999999</v>
      </c>
      <c r="X411" s="41">
        <v>18666</v>
      </c>
      <c r="Y411" s="41">
        <v>371.45340000000004</v>
      </c>
      <c r="Z411" s="6">
        <f>0</f>
        <v>0</v>
      </c>
      <c r="AA411" s="6">
        <f t="shared" si="49"/>
        <v>187.84899999999999</v>
      </c>
      <c r="AB411">
        <f>IF(ISBLANK(Table1[[#This Row],[FY2425_Cost]])=TRUE,#N/A,Table1[[#This Row],[FY2425_Cost]])</f>
        <v>371.45340000000004</v>
      </c>
      <c r="AC411" s="6">
        <f t="shared" si="50"/>
        <v>183.60440000000006</v>
      </c>
      <c r="AD411" s="6">
        <f>SUMIFS($AB$3:AB411,$B$3:B411,B411)</f>
        <v>371.45340000000004</v>
      </c>
      <c r="AE411" s="6">
        <f t="shared" si="51"/>
        <v>2963.8375034456562</v>
      </c>
      <c r="AF411" s="6">
        <f t="shared" si="52"/>
        <v>2963.8375034456562</v>
      </c>
      <c r="AG411" s="6">
        <f>VLOOKUP(Table1[[#This Row],[PracticeCode]],$AP$3:$AS$345,4,FALSE)</f>
        <v>2963.8375034456562</v>
      </c>
      <c r="AH411" s="27">
        <f t="shared" si="53"/>
        <v>215372.19191705104</v>
      </c>
      <c r="AI411" s="6">
        <f t="shared" si="54"/>
        <v>0</v>
      </c>
    </row>
    <row r="412" spans="1:35" x14ac:dyDescent="0.35">
      <c r="A412" t="str">
        <f t="shared" si="48"/>
        <v>CAREPOINT PRACTICENorth ConnectHillingdonE86618Aug5</v>
      </c>
      <c r="B412" s="41" t="s">
        <v>653</v>
      </c>
      <c r="C412" s="41" t="s">
        <v>550</v>
      </c>
      <c r="D412" s="41" t="s">
        <v>8</v>
      </c>
      <c r="E412" s="41" t="s">
        <v>55</v>
      </c>
      <c r="F412" s="41" t="s">
        <v>55</v>
      </c>
      <c r="G412" s="41" t="s">
        <v>760</v>
      </c>
      <c r="H412" s="41">
        <v>5</v>
      </c>
      <c r="I412" s="41">
        <v>6586.3055632125697</v>
      </c>
      <c r="J412" s="41">
        <v>20825</v>
      </c>
      <c r="K412" s="41">
        <v>7213</v>
      </c>
      <c r="L412" s="41">
        <v>385.26249999999999</v>
      </c>
      <c r="M412" s="41">
        <v>133.44049999999999</v>
      </c>
      <c r="N412" s="41">
        <v>15620</v>
      </c>
      <c r="O412" s="41">
        <v>1651</v>
      </c>
      <c r="P412" s="41">
        <v>310.83800000000002</v>
      </c>
      <c r="Q412" s="41">
        <v>32.854900000000001</v>
      </c>
      <c r="R412" s="41">
        <v>0</v>
      </c>
      <c r="S412" s="41">
        <v>0</v>
      </c>
      <c r="T412" s="41">
        <v>0</v>
      </c>
      <c r="U412" s="41">
        <v>0</v>
      </c>
      <c r="V412" s="41">
        <v>28038</v>
      </c>
      <c r="W412" s="41">
        <v>518.70299999999997</v>
      </c>
      <c r="X412" s="41">
        <v>17271</v>
      </c>
      <c r="Y412" s="41">
        <v>343.69290000000001</v>
      </c>
      <c r="Z412" s="6">
        <f>0</f>
        <v>0</v>
      </c>
      <c r="AA412" s="6">
        <f t="shared" si="49"/>
        <v>518.70299999999997</v>
      </c>
      <c r="AB412">
        <f>IF(ISBLANK(Table1[[#This Row],[FY2425_Cost]])=TRUE,#N/A,Table1[[#This Row],[FY2425_Cost]])</f>
        <v>343.69290000000001</v>
      </c>
      <c r="AC412" s="6">
        <f t="shared" si="50"/>
        <v>-175.01009999999997</v>
      </c>
      <c r="AD412" s="6">
        <f>SUMIFS($AB$3:AB412,$B$3:B412,B412)</f>
        <v>715.14630000000011</v>
      </c>
      <c r="AE412" s="6">
        <f t="shared" si="51"/>
        <v>2963.8375034456562</v>
      </c>
      <c r="AF412" s="6">
        <f t="shared" si="52"/>
        <v>2963.8375034456562</v>
      </c>
      <c r="AG412" s="6">
        <f>VLOOKUP(Table1[[#This Row],[PracticeCode]],$AP$3:$AS$345,4,FALSE)</f>
        <v>2963.8375034456562</v>
      </c>
      <c r="AH412" s="27">
        <f t="shared" si="53"/>
        <v>215372.19191705104</v>
      </c>
      <c r="AI412" s="6">
        <f t="shared" si="54"/>
        <v>0</v>
      </c>
    </row>
    <row r="413" spans="1:35" x14ac:dyDescent="0.35">
      <c r="A413" t="str">
        <f t="shared" si="48"/>
        <v>CAREPOINT PRACTICENorth ConnectHillingdonE86618Dec9</v>
      </c>
      <c r="B413" s="41" t="s">
        <v>653</v>
      </c>
      <c r="C413" s="41" t="s">
        <v>550</v>
      </c>
      <c r="D413" s="41" t="s">
        <v>8</v>
      </c>
      <c r="E413" s="41" t="s">
        <v>55</v>
      </c>
      <c r="F413" s="41" t="s">
        <v>55</v>
      </c>
      <c r="G413" s="41" t="s">
        <v>764</v>
      </c>
      <c r="H413" s="41">
        <v>9</v>
      </c>
      <c r="I413" s="41">
        <v>6586.3055632125697</v>
      </c>
      <c r="J413" s="41">
        <v>10483</v>
      </c>
      <c r="K413" s="41">
        <v>879</v>
      </c>
      <c r="L413" s="41">
        <v>208.61170000000001</v>
      </c>
      <c r="M413" s="41">
        <v>17.492100000000001</v>
      </c>
      <c r="N413" s="41"/>
      <c r="O413" s="41"/>
      <c r="P413" s="41"/>
      <c r="Q413" s="41"/>
      <c r="R413" s="41">
        <v>0</v>
      </c>
      <c r="S413" s="41">
        <v>0</v>
      </c>
      <c r="T413" s="41"/>
      <c r="U413" s="41"/>
      <c r="V413" s="41">
        <v>11362</v>
      </c>
      <c r="W413" s="41">
        <v>226.10380000000001</v>
      </c>
      <c r="X413" s="41"/>
      <c r="Y413" s="41"/>
      <c r="Z413" s="6">
        <f>0</f>
        <v>0</v>
      </c>
      <c r="AA413" s="6">
        <f t="shared" si="49"/>
        <v>226.10380000000001</v>
      </c>
      <c r="AB413" t="e">
        <f>IF(ISBLANK(Table1[[#This Row],[FY2425_Cost]])=TRUE,#N/A,Table1[[#This Row],[FY2425_Cost]])</f>
        <v>#N/A</v>
      </c>
      <c r="AC413" s="6" t="e">
        <f t="shared" si="50"/>
        <v>#N/A</v>
      </c>
      <c r="AD413" s="6" t="e">
        <f>SUMIFS($AB$3:AB413,$B$3:B413,B413)</f>
        <v>#N/A</v>
      </c>
      <c r="AE413" s="6">
        <f t="shared" si="51"/>
        <v>2963.8375034456562</v>
      </c>
      <c r="AF413" s="6">
        <f t="shared" si="52"/>
        <v>2963.8375034456562</v>
      </c>
      <c r="AG413" s="6">
        <f>VLOOKUP(Table1[[#This Row],[PracticeCode]],$AP$3:$AS$345,4,FALSE)</f>
        <v>2963.8375034456562</v>
      </c>
      <c r="AH413" s="27">
        <f t="shared" si="53"/>
        <v>215372.19191705104</v>
      </c>
      <c r="AI413" s="6" t="e">
        <f t="shared" si="54"/>
        <v>#N/A</v>
      </c>
    </row>
    <row r="414" spans="1:35" x14ac:dyDescent="0.35">
      <c r="A414" t="str">
        <f t="shared" si="48"/>
        <v>CAREPOINT PRACTICENorth ConnectHillingdonE86618Feb11</v>
      </c>
      <c r="B414" s="41" t="s">
        <v>653</v>
      </c>
      <c r="C414" s="41" t="s">
        <v>550</v>
      </c>
      <c r="D414" s="41" t="s">
        <v>8</v>
      </c>
      <c r="E414" s="41" t="s">
        <v>55</v>
      </c>
      <c r="F414" s="41" t="s">
        <v>55</v>
      </c>
      <c r="G414" s="41" t="s">
        <v>766</v>
      </c>
      <c r="H414" s="41">
        <v>11</v>
      </c>
      <c r="I414" s="41">
        <v>6586.3055632125697</v>
      </c>
      <c r="J414" s="41">
        <v>14548</v>
      </c>
      <c r="K414" s="41">
        <v>3312</v>
      </c>
      <c r="L414" s="41">
        <v>289.5052</v>
      </c>
      <c r="M414" s="41">
        <v>65.908799999999999</v>
      </c>
      <c r="N414" s="41"/>
      <c r="O414" s="41"/>
      <c r="P414" s="41"/>
      <c r="Q414" s="41"/>
      <c r="R414" s="41">
        <v>0</v>
      </c>
      <c r="S414" s="41">
        <v>0</v>
      </c>
      <c r="T414" s="41"/>
      <c r="U414" s="41"/>
      <c r="V414" s="41">
        <v>17860</v>
      </c>
      <c r="W414" s="41">
        <v>355.41399999999999</v>
      </c>
      <c r="X414" s="41"/>
      <c r="Y414" s="41"/>
      <c r="Z414" s="6">
        <f>0</f>
        <v>0</v>
      </c>
      <c r="AA414" s="6">
        <f t="shared" si="49"/>
        <v>355.41399999999999</v>
      </c>
      <c r="AB414" t="e">
        <f>IF(ISBLANK(Table1[[#This Row],[FY2425_Cost]])=TRUE,#N/A,Table1[[#This Row],[FY2425_Cost]])</f>
        <v>#N/A</v>
      </c>
      <c r="AC414" s="6" t="e">
        <f t="shared" si="50"/>
        <v>#N/A</v>
      </c>
      <c r="AD414" s="6" t="e">
        <f>SUMIFS($AB$3:AB414,$B$3:B414,B414)</f>
        <v>#N/A</v>
      </c>
      <c r="AE414" s="6">
        <f t="shared" si="51"/>
        <v>2963.8375034456562</v>
      </c>
      <c r="AF414" s="6">
        <f t="shared" si="52"/>
        <v>2963.8375034456562</v>
      </c>
      <c r="AG414" s="6">
        <f>VLOOKUP(Table1[[#This Row],[PracticeCode]],$AP$3:$AS$345,4,FALSE)</f>
        <v>2963.8375034456562</v>
      </c>
      <c r="AH414" s="27">
        <f t="shared" si="53"/>
        <v>215372.19191705104</v>
      </c>
      <c r="AI414" s="6" t="e">
        <f t="shared" si="54"/>
        <v>#N/A</v>
      </c>
    </row>
    <row r="415" spans="1:35" x14ac:dyDescent="0.35">
      <c r="A415" t="str">
        <f t="shared" si="48"/>
        <v>CAREPOINT PRACTICENorth ConnectHillingdonE86618Jan10</v>
      </c>
      <c r="B415" s="41" t="s">
        <v>653</v>
      </c>
      <c r="C415" s="41" t="s">
        <v>550</v>
      </c>
      <c r="D415" s="41" t="s">
        <v>8</v>
      </c>
      <c r="E415" s="41" t="s">
        <v>55</v>
      </c>
      <c r="F415" s="41" t="s">
        <v>55</v>
      </c>
      <c r="G415" s="41" t="s">
        <v>765</v>
      </c>
      <c r="H415" s="41">
        <v>10</v>
      </c>
      <c r="I415" s="41">
        <v>6586.3055632125697</v>
      </c>
      <c r="J415" s="41">
        <v>13738</v>
      </c>
      <c r="K415" s="41">
        <v>2651</v>
      </c>
      <c r="L415" s="41">
        <v>273.38620000000003</v>
      </c>
      <c r="M415" s="41">
        <v>52.754899999999999</v>
      </c>
      <c r="N415" s="41"/>
      <c r="O415" s="41"/>
      <c r="P415" s="41"/>
      <c r="Q415" s="41"/>
      <c r="R415" s="41">
        <v>0</v>
      </c>
      <c r="S415" s="41">
        <v>0</v>
      </c>
      <c r="T415" s="41"/>
      <c r="U415" s="41"/>
      <c r="V415" s="41">
        <v>16389</v>
      </c>
      <c r="W415" s="41">
        <v>326.14110000000005</v>
      </c>
      <c r="X415" s="41"/>
      <c r="Y415" s="41"/>
      <c r="Z415" s="6">
        <f>0</f>
        <v>0</v>
      </c>
      <c r="AA415" s="6">
        <f t="shared" si="49"/>
        <v>326.14110000000005</v>
      </c>
      <c r="AB415" t="e">
        <f>IF(ISBLANK(Table1[[#This Row],[FY2425_Cost]])=TRUE,#N/A,Table1[[#This Row],[FY2425_Cost]])</f>
        <v>#N/A</v>
      </c>
      <c r="AC415" s="6" t="e">
        <f t="shared" si="50"/>
        <v>#N/A</v>
      </c>
      <c r="AD415" s="6" t="e">
        <f>SUMIFS($AB$3:AB415,$B$3:B415,B415)</f>
        <v>#N/A</v>
      </c>
      <c r="AE415" s="6">
        <f t="shared" si="51"/>
        <v>2963.8375034456562</v>
      </c>
      <c r="AF415" s="6">
        <f t="shared" si="52"/>
        <v>2963.8375034456562</v>
      </c>
      <c r="AG415" s="6">
        <f>VLOOKUP(Table1[[#This Row],[PracticeCode]],$AP$3:$AS$345,4,FALSE)</f>
        <v>2963.8375034456562</v>
      </c>
      <c r="AH415" s="27">
        <f t="shared" si="53"/>
        <v>215372.19191705104</v>
      </c>
      <c r="AI415" s="6" t="e">
        <f t="shared" si="54"/>
        <v>#N/A</v>
      </c>
    </row>
    <row r="416" spans="1:35" x14ac:dyDescent="0.35">
      <c r="A416" t="str">
        <f t="shared" si="48"/>
        <v>CAREPOINT PRACTICENorth ConnectHillingdonE86618Jul4</v>
      </c>
      <c r="B416" s="41" t="s">
        <v>653</v>
      </c>
      <c r="C416" s="41" t="s">
        <v>550</v>
      </c>
      <c r="D416" s="41" t="s">
        <v>8</v>
      </c>
      <c r="E416" s="41" t="s">
        <v>55</v>
      </c>
      <c r="F416" s="41" t="s">
        <v>55</v>
      </c>
      <c r="G416" s="41" t="s">
        <v>759</v>
      </c>
      <c r="H416" s="41">
        <v>4</v>
      </c>
      <c r="I416" s="41">
        <v>6586.3055632125697</v>
      </c>
      <c r="J416" s="41">
        <v>19002</v>
      </c>
      <c r="K416" s="41">
        <v>1409</v>
      </c>
      <c r="L416" s="41">
        <v>351.53699999999998</v>
      </c>
      <c r="M416" s="41">
        <v>26.066499999999998</v>
      </c>
      <c r="N416" s="41">
        <v>15209</v>
      </c>
      <c r="O416" s="41">
        <v>1594</v>
      </c>
      <c r="P416" s="41">
        <v>302.65910000000002</v>
      </c>
      <c r="Q416" s="41">
        <v>31.720600000000001</v>
      </c>
      <c r="R416" s="41">
        <v>0</v>
      </c>
      <c r="S416" s="41">
        <v>0</v>
      </c>
      <c r="T416" s="41">
        <v>2</v>
      </c>
      <c r="U416" s="41">
        <v>4.3999999999999997E-2</v>
      </c>
      <c r="V416" s="41">
        <v>20411</v>
      </c>
      <c r="W416" s="41">
        <v>377.6035</v>
      </c>
      <c r="X416" s="41">
        <v>16805</v>
      </c>
      <c r="Y416" s="41">
        <v>334.4237</v>
      </c>
      <c r="Z416" s="6">
        <f>0</f>
        <v>0</v>
      </c>
      <c r="AA416" s="6">
        <f t="shared" si="49"/>
        <v>377.6035</v>
      </c>
      <c r="AB416">
        <f>IF(ISBLANK(Table1[[#This Row],[FY2425_Cost]])=TRUE,#N/A,Table1[[#This Row],[FY2425_Cost]])</f>
        <v>334.4237</v>
      </c>
      <c r="AC416" s="6">
        <f t="shared" si="50"/>
        <v>-43.1798</v>
      </c>
      <c r="AD416" s="6" t="e">
        <f>SUMIFS($AB$3:AB416,$B$3:B416,B416)</f>
        <v>#N/A</v>
      </c>
      <c r="AE416" s="6">
        <f t="shared" si="51"/>
        <v>2963.8375034456562</v>
      </c>
      <c r="AF416" s="6">
        <f t="shared" si="52"/>
        <v>2963.8375034456562</v>
      </c>
      <c r="AG416" s="6">
        <f>VLOOKUP(Table1[[#This Row],[PracticeCode]],$AP$3:$AS$345,4,FALSE)</f>
        <v>2963.8375034456562</v>
      </c>
      <c r="AH416" s="27">
        <f t="shared" si="53"/>
        <v>215372.19191705104</v>
      </c>
      <c r="AI416" s="6" t="e">
        <f t="shared" si="54"/>
        <v>#N/A</v>
      </c>
    </row>
    <row r="417" spans="1:35" x14ac:dyDescent="0.35">
      <c r="A417" t="str">
        <f t="shared" si="48"/>
        <v>CAREPOINT PRACTICENorth ConnectHillingdonE86618Jun3</v>
      </c>
      <c r="B417" s="41" t="s">
        <v>653</v>
      </c>
      <c r="C417" s="41" t="s">
        <v>550</v>
      </c>
      <c r="D417" s="41" t="s">
        <v>8</v>
      </c>
      <c r="E417" s="41" t="s">
        <v>55</v>
      </c>
      <c r="F417" s="41" t="s">
        <v>55</v>
      </c>
      <c r="G417" s="41" t="s">
        <v>758</v>
      </c>
      <c r="H417" s="41">
        <v>3</v>
      </c>
      <c r="I417" s="41">
        <v>6586.3055632125697</v>
      </c>
      <c r="J417" s="41">
        <v>13599</v>
      </c>
      <c r="K417" s="41">
        <v>3499</v>
      </c>
      <c r="L417" s="41">
        <v>251.58149999999998</v>
      </c>
      <c r="M417" s="41">
        <v>64.731499999999997</v>
      </c>
      <c r="N417" s="41">
        <v>20412</v>
      </c>
      <c r="O417" s="41">
        <v>1852</v>
      </c>
      <c r="P417" s="41">
        <v>406.19880000000001</v>
      </c>
      <c r="Q417" s="41">
        <v>36.854800000000004</v>
      </c>
      <c r="R417" s="41">
        <v>0</v>
      </c>
      <c r="S417" s="41">
        <v>0</v>
      </c>
      <c r="T417" s="41">
        <v>0</v>
      </c>
      <c r="U417" s="41">
        <v>0</v>
      </c>
      <c r="V417" s="41">
        <v>17098</v>
      </c>
      <c r="W417" s="41">
        <v>316.31299999999999</v>
      </c>
      <c r="X417" s="41">
        <v>22264</v>
      </c>
      <c r="Y417" s="41">
        <v>443.05360000000002</v>
      </c>
      <c r="Z417" s="6">
        <f>0</f>
        <v>0</v>
      </c>
      <c r="AA417" s="6">
        <f t="shared" si="49"/>
        <v>316.31299999999999</v>
      </c>
      <c r="AB417">
        <f>IF(ISBLANK(Table1[[#This Row],[FY2425_Cost]])=TRUE,#N/A,Table1[[#This Row],[FY2425_Cost]])</f>
        <v>443.05360000000002</v>
      </c>
      <c r="AC417" s="6">
        <f t="shared" si="50"/>
        <v>126.74060000000003</v>
      </c>
      <c r="AD417" s="6" t="e">
        <f>SUMIFS($AB$3:AB417,$B$3:B417,B417)</f>
        <v>#N/A</v>
      </c>
      <c r="AE417" s="6">
        <f t="shared" si="51"/>
        <v>2963.8375034456562</v>
      </c>
      <c r="AF417" s="6">
        <f t="shared" si="52"/>
        <v>2963.8375034456562</v>
      </c>
      <c r="AG417" s="6">
        <f>VLOOKUP(Table1[[#This Row],[PracticeCode]],$AP$3:$AS$345,4,FALSE)</f>
        <v>2963.8375034456562</v>
      </c>
      <c r="AH417" s="27">
        <f t="shared" si="53"/>
        <v>215372.19191705104</v>
      </c>
      <c r="AI417" s="6" t="e">
        <f t="shared" si="54"/>
        <v>#N/A</v>
      </c>
    </row>
    <row r="418" spans="1:35" x14ac:dyDescent="0.35">
      <c r="A418" t="str">
        <f t="shared" si="48"/>
        <v>CAREPOINT PRACTICENorth ConnectHillingdonE86618Mar12</v>
      </c>
      <c r="B418" s="41" t="s">
        <v>653</v>
      </c>
      <c r="C418" s="41" t="s">
        <v>550</v>
      </c>
      <c r="D418" s="41" t="s">
        <v>8</v>
      </c>
      <c r="E418" s="41" t="s">
        <v>55</v>
      </c>
      <c r="F418" s="41" t="s">
        <v>55</v>
      </c>
      <c r="G418" s="41" t="s">
        <v>767</v>
      </c>
      <c r="H418" s="41">
        <v>12</v>
      </c>
      <c r="I418" s="41">
        <v>6586.3055632125697</v>
      </c>
      <c r="J418" s="41">
        <v>20420</v>
      </c>
      <c r="K418" s="41">
        <v>3338</v>
      </c>
      <c r="L418" s="41">
        <v>406.358</v>
      </c>
      <c r="M418" s="41">
        <v>66.426200000000009</v>
      </c>
      <c r="N418" s="41"/>
      <c r="O418" s="41"/>
      <c r="P418" s="41"/>
      <c r="Q418" s="41"/>
      <c r="R418" s="41">
        <v>0</v>
      </c>
      <c r="S418" s="41">
        <v>0</v>
      </c>
      <c r="T418" s="41"/>
      <c r="U418" s="41"/>
      <c r="V418" s="41">
        <v>23758</v>
      </c>
      <c r="W418" s="41">
        <v>472.7842</v>
      </c>
      <c r="X418" s="41"/>
      <c r="Y418" s="41"/>
      <c r="Z418" s="6">
        <f>0</f>
        <v>0</v>
      </c>
      <c r="AA418" s="6">
        <f t="shared" si="49"/>
        <v>472.7842</v>
      </c>
      <c r="AB418" t="e">
        <f>IF(ISBLANK(Table1[[#This Row],[FY2425_Cost]])=TRUE,#N/A,Table1[[#This Row],[FY2425_Cost]])</f>
        <v>#N/A</v>
      </c>
      <c r="AC418" s="6" t="e">
        <f t="shared" si="50"/>
        <v>#N/A</v>
      </c>
      <c r="AD418" s="6" t="e">
        <f>SUMIFS($AB$3:AB418,$B$3:B418,B418)</f>
        <v>#N/A</v>
      </c>
      <c r="AE418" s="6">
        <f t="shared" si="51"/>
        <v>2963.8375034456562</v>
      </c>
      <c r="AF418" s="6">
        <f t="shared" si="52"/>
        <v>2963.8375034456562</v>
      </c>
      <c r="AG418" s="6">
        <f>VLOOKUP(Table1[[#This Row],[PracticeCode]],$AP$3:$AS$345,4,FALSE)</f>
        <v>2963.8375034456562</v>
      </c>
      <c r="AH418" s="27">
        <f t="shared" si="53"/>
        <v>215372.19191705104</v>
      </c>
      <c r="AI418" s="6" t="e">
        <f t="shared" si="54"/>
        <v>#N/A</v>
      </c>
    </row>
    <row r="419" spans="1:35" x14ac:dyDescent="0.35">
      <c r="A419" t="str">
        <f t="shared" si="48"/>
        <v>CAREPOINT PRACTICENorth ConnectHillingdonE86618May2</v>
      </c>
      <c r="B419" s="41" t="s">
        <v>653</v>
      </c>
      <c r="C419" s="41" t="s">
        <v>550</v>
      </c>
      <c r="D419" s="41" t="s">
        <v>8</v>
      </c>
      <c r="E419" s="41" t="s">
        <v>55</v>
      </c>
      <c r="F419" s="41" t="s">
        <v>55</v>
      </c>
      <c r="G419" s="41" t="s">
        <v>757</v>
      </c>
      <c r="H419" s="41">
        <v>2</v>
      </c>
      <c r="I419" s="41">
        <v>6586.3055632125697</v>
      </c>
      <c r="J419" s="41">
        <v>16679</v>
      </c>
      <c r="K419" s="41">
        <v>2824</v>
      </c>
      <c r="L419" s="41">
        <v>308.56149999999997</v>
      </c>
      <c r="M419" s="41">
        <v>52.244</v>
      </c>
      <c r="N419" s="41">
        <v>13143</v>
      </c>
      <c r="O419" s="41">
        <v>1733</v>
      </c>
      <c r="P419" s="41">
        <v>261.54570000000001</v>
      </c>
      <c r="Q419" s="41">
        <v>34.486699999999999</v>
      </c>
      <c r="R419" s="41">
        <v>0</v>
      </c>
      <c r="S419" s="41">
        <v>0</v>
      </c>
      <c r="T419" s="41">
        <v>0</v>
      </c>
      <c r="U419" s="41">
        <v>0</v>
      </c>
      <c r="V419" s="41">
        <v>19503</v>
      </c>
      <c r="W419" s="41">
        <v>360.80549999999994</v>
      </c>
      <c r="X419" s="41">
        <v>14876</v>
      </c>
      <c r="Y419" s="41">
        <v>296.0324</v>
      </c>
      <c r="Z419" s="6">
        <f>0</f>
        <v>0</v>
      </c>
      <c r="AA419" s="6">
        <f t="shared" si="49"/>
        <v>360.80549999999994</v>
      </c>
      <c r="AB419">
        <f>IF(ISBLANK(Table1[[#This Row],[FY2425_Cost]])=TRUE,#N/A,Table1[[#This Row],[FY2425_Cost]])</f>
        <v>296.0324</v>
      </c>
      <c r="AC419" s="6">
        <f t="shared" si="50"/>
        <v>-64.773099999999943</v>
      </c>
      <c r="AD419" s="6" t="e">
        <f>SUMIFS($AB$3:AB419,$B$3:B419,B419)</f>
        <v>#N/A</v>
      </c>
      <c r="AE419" s="6">
        <f t="shared" si="51"/>
        <v>2963.8375034456562</v>
      </c>
      <c r="AF419" s="6">
        <f t="shared" si="52"/>
        <v>2963.8375034456562</v>
      </c>
      <c r="AG419" s="6">
        <f>VLOOKUP(Table1[[#This Row],[PracticeCode]],$AP$3:$AS$345,4,FALSE)</f>
        <v>2963.8375034456562</v>
      </c>
      <c r="AH419" s="27">
        <f t="shared" si="53"/>
        <v>215372.19191705104</v>
      </c>
      <c r="AI419" s="6" t="e">
        <f t="shared" si="54"/>
        <v>#N/A</v>
      </c>
    </row>
    <row r="420" spans="1:35" x14ac:dyDescent="0.35">
      <c r="A420" t="str">
        <f t="shared" si="48"/>
        <v>CAREPOINT PRACTICENorth ConnectHillingdonE86618Nov8</v>
      </c>
      <c r="B420" s="41" t="s">
        <v>653</v>
      </c>
      <c r="C420" s="41" t="s">
        <v>550</v>
      </c>
      <c r="D420" s="41" t="s">
        <v>8</v>
      </c>
      <c r="E420" s="41" t="s">
        <v>55</v>
      </c>
      <c r="F420" s="41" t="s">
        <v>55</v>
      </c>
      <c r="G420" s="41" t="s">
        <v>763</v>
      </c>
      <c r="H420" s="41">
        <v>8</v>
      </c>
      <c r="I420" s="41">
        <v>6586.3055632125697</v>
      </c>
      <c r="J420" s="41">
        <v>16810</v>
      </c>
      <c r="K420" s="41">
        <v>3911</v>
      </c>
      <c r="L420" s="41">
        <v>334.51900000000001</v>
      </c>
      <c r="M420" s="41">
        <v>77.828900000000004</v>
      </c>
      <c r="N420" s="41"/>
      <c r="O420" s="41"/>
      <c r="P420" s="41"/>
      <c r="Q420" s="41"/>
      <c r="R420" s="41">
        <v>0</v>
      </c>
      <c r="S420" s="41">
        <v>0</v>
      </c>
      <c r="T420" s="41"/>
      <c r="U420" s="41"/>
      <c r="V420" s="41">
        <v>20721</v>
      </c>
      <c r="W420" s="41">
        <v>412.34789999999998</v>
      </c>
      <c r="X420" s="41"/>
      <c r="Y420" s="41"/>
      <c r="Z420" s="6">
        <f>0</f>
        <v>0</v>
      </c>
      <c r="AA420" s="6">
        <f t="shared" si="49"/>
        <v>412.34789999999998</v>
      </c>
      <c r="AB420" t="e">
        <f>IF(ISBLANK(Table1[[#This Row],[FY2425_Cost]])=TRUE,#N/A,Table1[[#This Row],[FY2425_Cost]])</f>
        <v>#N/A</v>
      </c>
      <c r="AC420" s="6" t="e">
        <f t="shared" si="50"/>
        <v>#N/A</v>
      </c>
      <c r="AD420" s="6" t="e">
        <f>SUMIFS($AB$3:AB420,$B$3:B420,B420)</f>
        <v>#N/A</v>
      </c>
      <c r="AE420" s="6">
        <f t="shared" si="51"/>
        <v>2963.8375034456562</v>
      </c>
      <c r="AF420" s="6">
        <f t="shared" si="52"/>
        <v>2963.8375034456562</v>
      </c>
      <c r="AG420" s="6">
        <f>VLOOKUP(Table1[[#This Row],[PracticeCode]],$AP$3:$AS$345,4,FALSE)</f>
        <v>2963.8375034456562</v>
      </c>
      <c r="AH420" s="27">
        <f t="shared" si="53"/>
        <v>215372.19191705104</v>
      </c>
      <c r="AI420" s="6" t="e">
        <f t="shared" si="54"/>
        <v>#N/A</v>
      </c>
    </row>
    <row r="421" spans="1:35" x14ac:dyDescent="0.35">
      <c r="A421" t="str">
        <f t="shared" si="48"/>
        <v>CAREPOINT PRACTICENorth ConnectHillingdonE86618Oct7</v>
      </c>
      <c r="B421" s="41" t="s">
        <v>653</v>
      </c>
      <c r="C421" s="41" t="s">
        <v>550</v>
      </c>
      <c r="D421" s="41" t="s">
        <v>8</v>
      </c>
      <c r="E421" s="41" t="s">
        <v>55</v>
      </c>
      <c r="F421" s="41" t="s">
        <v>55</v>
      </c>
      <c r="G421" s="41" t="s">
        <v>762</v>
      </c>
      <c r="H421" s="41">
        <v>7</v>
      </c>
      <c r="I421" s="41">
        <v>6586.3055632125697</v>
      </c>
      <c r="J421" s="41">
        <v>31527</v>
      </c>
      <c r="K421" s="41">
        <v>4208</v>
      </c>
      <c r="L421" s="41">
        <v>627.38729999999998</v>
      </c>
      <c r="M421" s="41">
        <v>83.739200000000011</v>
      </c>
      <c r="N421" s="41">
        <v>0</v>
      </c>
      <c r="O421" s="41">
        <v>7392</v>
      </c>
      <c r="P421" s="41">
        <v>0</v>
      </c>
      <c r="Q421" s="41">
        <v>166.32</v>
      </c>
      <c r="R421" s="41">
        <v>0</v>
      </c>
      <c r="S421" s="41">
        <v>0</v>
      </c>
      <c r="T421" s="41">
        <v>0</v>
      </c>
      <c r="U421" s="41">
        <v>0</v>
      </c>
      <c r="V421" s="41">
        <v>35735</v>
      </c>
      <c r="W421" s="41">
        <v>711.12649999999996</v>
      </c>
      <c r="X421" s="41">
        <v>7392</v>
      </c>
      <c r="Y421" s="41">
        <v>166.32</v>
      </c>
      <c r="Z421" s="6">
        <f>0</f>
        <v>0</v>
      </c>
      <c r="AA421" s="6">
        <f t="shared" si="49"/>
        <v>711.12649999999996</v>
      </c>
      <c r="AB421">
        <f>IF(ISBLANK(Table1[[#This Row],[FY2425_Cost]])=TRUE,#N/A,Table1[[#This Row],[FY2425_Cost]])</f>
        <v>166.32</v>
      </c>
      <c r="AC421" s="6">
        <f t="shared" si="50"/>
        <v>-544.80649999999991</v>
      </c>
      <c r="AD421" s="6" t="e">
        <f>SUMIFS($AB$3:AB421,$B$3:B421,B421)</f>
        <v>#N/A</v>
      </c>
      <c r="AE421" s="6">
        <f t="shared" si="51"/>
        <v>2963.8375034456562</v>
      </c>
      <c r="AF421" s="6">
        <f t="shared" si="52"/>
        <v>2963.8375034456562</v>
      </c>
      <c r="AG421" s="6">
        <f>VLOOKUP(Table1[[#This Row],[PracticeCode]],$AP$3:$AS$345,4,FALSE)</f>
        <v>2963.8375034456562</v>
      </c>
      <c r="AH421" s="27">
        <f t="shared" si="53"/>
        <v>215372.19191705104</v>
      </c>
      <c r="AI421" s="6" t="e">
        <f t="shared" si="54"/>
        <v>#N/A</v>
      </c>
    </row>
    <row r="422" spans="1:35" x14ac:dyDescent="0.35">
      <c r="A422" t="str">
        <f t="shared" si="48"/>
        <v>CAREPOINT PRACTICENorth ConnectHillingdonE86618Sep6</v>
      </c>
      <c r="B422" s="41" t="s">
        <v>653</v>
      </c>
      <c r="C422" s="41" t="s">
        <v>550</v>
      </c>
      <c r="D422" s="41" t="s">
        <v>8</v>
      </c>
      <c r="E422" s="41" t="s">
        <v>55</v>
      </c>
      <c r="F422" s="41" t="s">
        <v>55</v>
      </c>
      <c r="G422" s="41" t="s">
        <v>761</v>
      </c>
      <c r="H422" s="41">
        <v>6</v>
      </c>
      <c r="I422" s="41">
        <v>6586.3055632125697</v>
      </c>
      <c r="J422" s="41">
        <v>16713</v>
      </c>
      <c r="K422" s="41">
        <v>8526</v>
      </c>
      <c r="L422" s="41">
        <v>332.58870000000002</v>
      </c>
      <c r="M422" s="41">
        <v>169.66740000000001</v>
      </c>
      <c r="N422" s="41">
        <v>17890</v>
      </c>
      <c r="O422" s="41">
        <v>6439</v>
      </c>
      <c r="P422" s="41">
        <v>402.52499999999998</v>
      </c>
      <c r="Q422" s="41">
        <v>144.8775</v>
      </c>
      <c r="R422" s="41">
        <v>2</v>
      </c>
      <c r="S422" s="41">
        <v>3.5799999999999998E-2</v>
      </c>
      <c r="T422" s="41">
        <v>0</v>
      </c>
      <c r="U422" s="41">
        <v>0</v>
      </c>
      <c r="V422" s="41">
        <v>25241</v>
      </c>
      <c r="W422" s="41">
        <v>502.29190000000006</v>
      </c>
      <c r="X422" s="41">
        <v>24329</v>
      </c>
      <c r="Y422" s="41">
        <v>547.40249999999992</v>
      </c>
      <c r="Z422" s="6">
        <f>0</f>
        <v>0</v>
      </c>
      <c r="AA422" s="6">
        <f t="shared" si="49"/>
        <v>502.29190000000006</v>
      </c>
      <c r="AB422">
        <f>IF(ISBLANK(Table1[[#This Row],[FY2425_Cost]])=TRUE,#N/A,Table1[[#This Row],[FY2425_Cost]])</f>
        <v>547.40249999999992</v>
      </c>
      <c r="AC422" s="6">
        <f t="shared" si="50"/>
        <v>45.110599999999863</v>
      </c>
      <c r="AD422" s="6" t="e">
        <f>SUMIFS($AB$3:AB422,$B$3:B422,B422)</f>
        <v>#N/A</v>
      </c>
      <c r="AE422" s="6">
        <f t="shared" si="51"/>
        <v>2963.8375034456562</v>
      </c>
      <c r="AF422" s="6">
        <f t="shared" si="52"/>
        <v>2963.8375034456562</v>
      </c>
      <c r="AG422" s="6">
        <f>VLOOKUP(Table1[[#This Row],[PracticeCode]],$AP$3:$AS$345,4,FALSE)</f>
        <v>2963.8375034456562</v>
      </c>
      <c r="AH422" s="27">
        <f t="shared" si="53"/>
        <v>215372.19191705104</v>
      </c>
      <c r="AI422" s="6" t="e">
        <f t="shared" si="54"/>
        <v>#N/A</v>
      </c>
    </row>
    <row r="423" spans="1:35" x14ac:dyDescent="0.35">
      <c r="A423" t="str">
        <f t="shared" si="48"/>
        <v>Carlton SurgeryFeltham and BedfontHounslowE85024Apr1</v>
      </c>
      <c r="B423" s="41" t="s">
        <v>56</v>
      </c>
      <c r="C423" s="41" t="s">
        <v>454</v>
      </c>
      <c r="D423" s="41" t="s">
        <v>16</v>
      </c>
      <c r="E423" s="41" t="s">
        <v>57</v>
      </c>
      <c r="F423" s="41" t="s">
        <v>57</v>
      </c>
      <c r="G423" s="41" t="s">
        <v>756</v>
      </c>
      <c r="H423" s="41">
        <v>1</v>
      </c>
      <c r="I423" s="41">
        <v>5414.5151411489396</v>
      </c>
      <c r="J423" s="41">
        <v>1551</v>
      </c>
      <c r="K423" s="41">
        <v>0</v>
      </c>
      <c r="L423" s="41">
        <v>28.6935</v>
      </c>
      <c r="M423" s="41">
        <v>0</v>
      </c>
      <c r="N423" s="41">
        <v>717</v>
      </c>
      <c r="O423" s="41">
        <v>3</v>
      </c>
      <c r="P423" s="41">
        <v>14.2683</v>
      </c>
      <c r="Q423" s="41">
        <v>5.9700000000000003E-2</v>
      </c>
      <c r="R423" s="41">
        <v>3686</v>
      </c>
      <c r="S423" s="41">
        <v>65.979399999999998</v>
      </c>
      <c r="T423" s="41">
        <v>3298</v>
      </c>
      <c r="U423" s="41">
        <v>72.555999999999997</v>
      </c>
      <c r="V423" s="41">
        <v>5237</v>
      </c>
      <c r="W423" s="41">
        <v>94.672899999999998</v>
      </c>
      <c r="X423" s="41">
        <v>4018</v>
      </c>
      <c r="Y423" s="41">
        <v>86.884</v>
      </c>
      <c r="Z423" s="6">
        <f>0</f>
        <v>0</v>
      </c>
      <c r="AA423" s="6">
        <f t="shared" si="49"/>
        <v>94.672899999999998</v>
      </c>
      <c r="AB423">
        <f>IF(ISBLANK(Table1[[#This Row],[FY2425_Cost]])=TRUE,#N/A,Table1[[#This Row],[FY2425_Cost]])</f>
        <v>86.884</v>
      </c>
      <c r="AC423" s="6">
        <f t="shared" si="50"/>
        <v>-7.7888999999999982</v>
      </c>
      <c r="AD423" s="6">
        <f>SUMIFS($AB$3:AB423,$B$3:B423,B423)</f>
        <v>86.884</v>
      </c>
      <c r="AE423" s="6">
        <f t="shared" si="51"/>
        <v>2436.5318135170228</v>
      </c>
      <c r="AF423" s="6">
        <f t="shared" si="52"/>
        <v>2436.5318135170228</v>
      </c>
      <c r="AG423" s="6">
        <f>VLOOKUP(Table1[[#This Row],[PracticeCode]],$AP$3:$AS$345,4,FALSE)</f>
        <v>2436.5318135170228</v>
      </c>
      <c r="AH423" s="27">
        <f t="shared" si="53"/>
        <v>177054.64511557034</v>
      </c>
      <c r="AI423" s="6">
        <f t="shared" si="54"/>
        <v>0</v>
      </c>
    </row>
    <row r="424" spans="1:35" x14ac:dyDescent="0.35">
      <c r="A424" t="str">
        <f t="shared" si="48"/>
        <v>Carlton SurgeryFeltham and BedfontHounslowE85024Aug5</v>
      </c>
      <c r="B424" s="41" t="s">
        <v>56</v>
      </c>
      <c r="C424" s="41" t="s">
        <v>454</v>
      </c>
      <c r="D424" s="41" t="s">
        <v>16</v>
      </c>
      <c r="E424" s="41" t="s">
        <v>57</v>
      </c>
      <c r="F424" s="41" t="s">
        <v>57</v>
      </c>
      <c r="G424" s="41" t="s">
        <v>760</v>
      </c>
      <c r="H424" s="41">
        <v>5</v>
      </c>
      <c r="I424" s="41">
        <v>5414.5151411489396</v>
      </c>
      <c r="J424" s="41">
        <v>1115</v>
      </c>
      <c r="K424" s="41">
        <v>0</v>
      </c>
      <c r="L424" s="41">
        <v>20.627499999999998</v>
      </c>
      <c r="M424" s="41">
        <v>0</v>
      </c>
      <c r="N424" s="41">
        <v>620</v>
      </c>
      <c r="O424" s="41">
        <v>0</v>
      </c>
      <c r="P424" s="41">
        <v>12.338000000000001</v>
      </c>
      <c r="Q424" s="41">
        <v>0</v>
      </c>
      <c r="R424" s="41">
        <v>4838</v>
      </c>
      <c r="S424" s="41">
        <v>86.600200000000001</v>
      </c>
      <c r="T424" s="41">
        <v>3010</v>
      </c>
      <c r="U424" s="41">
        <v>66.22</v>
      </c>
      <c r="V424" s="41">
        <v>5953</v>
      </c>
      <c r="W424" s="41">
        <v>107.2277</v>
      </c>
      <c r="X424" s="41">
        <v>3630</v>
      </c>
      <c r="Y424" s="41">
        <v>78.557999999999993</v>
      </c>
      <c r="Z424" s="6">
        <f>0</f>
        <v>0</v>
      </c>
      <c r="AA424" s="6">
        <f t="shared" si="49"/>
        <v>107.2277</v>
      </c>
      <c r="AB424">
        <f>IF(ISBLANK(Table1[[#This Row],[FY2425_Cost]])=TRUE,#N/A,Table1[[#This Row],[FY2425_Cost]])</f>
        <v>78.557999999999993</v>
      </c>
      <c r="AC424" s="6">
        <f t="shared" si="50"/>
        <v>-28.669700000000006</v>
      </c>
      <c r="AD424" s="6">
        <f>SUMIFS($AB$3:AB424,$B$3:B424,B424)</f>
        <v>165.44200000000001</v>
      </c>
      <c r="AE424" s="6">
        <f t="shared" si="51"/>
        <v>2436.5318135170228</v>
      </c>
      <c r="AF424" s="6">
        <f t="shared" si="52"/>
        <v>2436.5318135170228</v>
      </c>
      <c r="AG424" s="6">
        <f>VLOOKUP(Table1[[#This Row],[PracticeCode]],$AP$3:$AS$345,4,FALSE)</f>
        <v>2436.5318135170228</v>
      </c>
      <c r="AH424" s="27">
        <f t="shared" si="53"/>
        <v>177054.64511557034</v>
      </c>
      <c r="AI424" s="6">
        <f t="shared" si="54"/>
        <v>0</v>
      </c>
    </row>
    <row r="425" spans="1:35" x14ac:dyDescent="0.35">
      <c r="A425" t="str">
        <f t="shared" si="48"/>
        <v>Carlton SurgeryFeltham and BedfontHounslowE85024Dec9</v>
      </c>
      <c r="B425" s="41" t="s">
        <v>56</v>
      </c>
      <c r="C425" s="41" t="s">
        <v>454</v>
      </c>
      <c r="D425" s="41" t="s">
        <v>16</v>
      </c>
      <c r="E425" s="41" t="s">
        <v>57</v>
      </c>
      <c r="F425" s="41" t="s">
        <v>57</v>
      </c>
      <c r="G425" s="41" t="s">
        <v>764</v>
      </c>
      <c r="H425" s="41">
        <v>9</v>
      </c>
      <c r="I425" s="41">
        <v>5414.5151411489396</v>
      </c>
      <c r="J425" s="41">
        <v>309</v>
      </c>
      <c r="K425" s="41">
        <v>0</v>
      </c>
      <c r="L425" s="41">
        <v>6.1491000000000007</v>
      </c>
      <c r="M425" s="41">
        <v>0</v>
      </c>
      <c r="N425" s="41"/>
      <c r="O425" s="41"/>
      <c r="P425" s="41"/>
      <c r="Q425" s="41"/>
      <c r="R425" s="41">
        <v>2481</v>
      </c>
      <c r="S425" s="41">
        <v>44.4099</v>
      </c>
      <c r="T425" s="41"/>
      <c r="U425" s="41"/>
      <c r="V425" s="41">
        <v>2790</v>
      </c>
      <c r="W425" s="41">
        <v>50.558999999999997</v>
      </c>
      <c r="X425" s="41"/>
      <c r="Y425" s="41"/>
      <c r="Z425" s="6">
        <f>0</f>
        <v>0</v>
      </c>
      <c r="AA425" s="6">
        <f t="shared" si="49"/>
        <v>50.558999999999997</v>
      </c>
      <c r="AB425" t="e">
        <f>IF(ISBLANK(Table1[[#This Row],[FY2425_Cost]])=TRUE,#N/A,Table1[[#This Row],[FY2425_Cost]])</f>
        <v>#N/A</v>
      </c>
      <c r="AC425" s="6" t="e">
        <f t="shared" si="50"/>
        <v>#N/A</v>
      </c>
      <c r="AD425" s="6" t="e">
        <f>SUMIFS($AB$3:AB425,$B$3:B425,B425)</f>
        <v>#N/A</v>
      </c>
      <c r="AE425" s="6">
        <f t="shared" si="51"/>
        <v>2436.5318135170228</v>
      </c>
      <c r="AF425" s="6">
        <f t="shared" si="52"/>
        <v>2436.5318135170228</v>
      </c>
      <c r="AG425" s="6">
        <f>VLOOKUP(Table1[[#This Row],[PracticeCode]],$AP$3:$AS$345,4,FALSE)</f>
        <v>2436.5318135170228</v>
      </c>
      <c r="AH425" s="27">
        <f t="shared" si="53"/>
        <v>177054.64511557034</v>
      </c>
      <c r="AI425" s="6" t="e">
        <f t="shared" si="54"/>
        <v>#N/A</v>
      </c>
    </row>
    <row r="426" spans="1:35" x14ac:dyDescent="0.35">
      <c r="A426" t="str">
        <f t="shared" si="48"/>
        <v>Carlton SurgeryFeltham and BedfontHounslowE85024Feb11</v>
      </c>
      <c r="B426" s="41" t="s">
        <v>56</v>
      </c>
      <c r="C426" s="41" t="s">
        <v>454</v>
      </c>
      <c r="D426" s="41" t="s">
        <v>16</v>
      </c>
      <c r="E426" s="41" t="s">
        <v>57</v>
      </c>
      <c r="F426" s="41" t="s">
        <v>57</v>
      </c>
      <c r="G426" s="41" t="s">
        <v>766</v>
      </c>
      <c r="H426" s="41">
        <v>11</v>
      </c>
      <c r="I426" s="41">
        <v>5414.5151411489396</v>
      </c>
      <c r="J426" s="41">
        <v>1053</v>
      </c>
      <c r="K426" s="41">
        <v>0</v>
      </c>
      <c r="L426" s="41">
        <v>20.954700000000003</v>
      </c>
      <c r="M426" s="41">
        <v>0</v>
      </c>
      <c r="N426" s="41"/>
      <c r="O426" s="41"/>
      <c r="P426" s="41"/>
      <c r="Q426" s="41"/>
      <c r="R426" s="41">
        <v>11431</v>
      </c>
      <c r="S426" s="41">
        <v>204.61490000000001</v>
      </c>
      <c r="T426" s="41"/>
      <c r="U426" s="41"/>
      <c r="V426" s="41">
        <v>12484</v>
      </c>
      <c r="W426" s="41">
        <v>225.56960000000001</v>
      </c>
      <c r="X426" s="41"/>
      <c r="Y426" s="41"/>
      <c r="Z426" s="6">
        <f>0</f>
        <v>0</v>
      </c>
      <c r="AA426" s="6">
        <f t="shared" si="49"/>
        <v>225.56960000000001</v>
      </c>
      <c r="AB426" t="e">
        <f>IF(ISBLANK(Table1[[#This Row],[FY2425_Cost]])=TRUE,#N/A,Table1[[#This Row],[FY2425_Cost]])</f>
        <v>#N/A</v>
      </c>
      <c r="AC426" s="6" t="e">
        <f t="shared" si="50"/>
        <v>#N/A</v>
      </c>
      <c r="AD426" s="6" t="e">
        <f>SUMIFS($AB$3:AB426,$B$3:B426,B426)</f>
        <v>#N/A</v>
      </c>
      <c r="AE426" s="6">
        <f t="shared" si="51"/>
        <v>2436.5318135170228</v>
      </c>
      <c r="AF426" s="6">
        <f t="shared" si="52"/>
        <v>2436.5318135170228</v>
      </c>
      <c r="AG426" s="6">
        <f>VLOOKUP(Table1[[#This Row],[PracticeCode]],$AP$3:$AS$345,4,FALSE)</f>
        <v>2436.5318135170228</v>
      </c>
      <c r="AH426" s="27">
        <f t="shared" si="53"/>
        <v>177054.64511557034</v>
      </c>
      <c r="AI426" s="6" t="e">
        <f t="shared" si="54"/>
        <v>#N/A</v>
      </c>
    </row>
    <row r="427" spans="1:35" x14ac:dyDescent="0.35">
      <c r="A427" t="str">
        <f t="shared" si="48"/>
        <v>Carlton SurgeryFeltham and BedfontHounslowE85024Jan10</v>
      </c>
      <c r="B427" s="41" t="s">
        <v>56</v>
      </c>
      <c r="C427" s="41" t="s">
        <v>454</v>
      </c>
      <c r="D427" s="41" t="s">
        <v>16</v>
      </c>
      <c r="E427" s="41" t="s">
        <v>57</v>
      </c>
      <c r="F427" s="41" t="s">
        <v>57</v>
      </c>
      <c r="G427" s="41" t="s">
        <v>765</v>
      </c>
      <c r="H427" s="41">
        <v>10</v>
      </c>
      <c r="I427" s="41">
        <v>5414.5151411489396</v>
      </c>
      <c r="J427" s="41">
        <v>686</v>
      </c>
      <c r="K427" s="41">
        <v>10</v>
      </c>
      <c r="L427" s="41">
        <v>13.651400000000001</v>
      </c>
      <c r="M427" s="41">
        <v>0.19900000000000001</v>
      </c>
      <c r="N427" s="41"/>
      <c r="O427" s="41"/>
      <c r="P427" s="41"/>
      <c r="Q427" s="41"/>
      <c r="R427" s="41">
        <v>3543</v>
      </c>
      <c r="S427" s="41">
        <v>63.419699999999999</v>
      </c>
      <c r="T427" s="41"/>
      <c r="U427" s="41"/>
      <c r="V427" s="41">
        <v>4239</v>
      </c>
      <c r="W427" s="41">
        <v>77.270099999999999</v>
      </c>
      <c r="X427" s="41"/>
      <c r="Y427" s="41"/>
      <c r="Z427" s="6">
        <f>0</f>
        <v>0</v>
      </c>
      <c r="AA427" s="6">
        <f t="shared" si="49"/>
        <v>77.270099999999999</v>
      </c>
      <c r="AB427" t="e">
        <f>IF(ISBLANK(Table1[[#This Row],[FY2425_Cost]])=TRUE,#N/A,Table1[[#This Row],[FY2425_Cost]])</f>
        <v>#N/A</v>
      </c>
      <c r="AC427" s="6" t="e">
        <f t="shared" si="50"/>
        <v>#N/A</v>
      </c>
      <c r="AD427" s="6" t="e">
        <f>SUMIFS($AB$3:AB427,$B$3:B427,B427)</f>
        <v>#N/A</v>
      </c>
      <c r="AE427" s="6">
        <f t="shared" si="51"/>
        <v>2436.5318135170228</v>
      </c>
      <c r="AF427" s="6">
        <f t="shared" si="52"/>
        <v>2436.5318135170228</v>
      </c>
      <c r="AG427" s="6">
        <f>VLOOKUP(Table1[[#This Row],[PracticeCode]],$AP$3:$AS$345,4,FALSE)</f>
        <v>2436.5318135170228</v>
      </c>
      <c r="AH427" s="27">
        <f t="shared" si="53"/>
        <v>177054.64511557034</v>
      </c>
      <c r="AI427" s="6" t="e">
        <f t="shared" si="54"/>
        <v>#N/A</v>
      </c>
    </row>
    <row r="428" spans="1:35" x14ac:dyDescent="0.35">
      <c r="A428" t="str">
        <f t="shared" si="48"/>
        <v>Carlton SurgeryFeltham and BedfontHounslowE85024Jul4</v>
      </c>
      <c r="B428" s="41" t="s">
        <v>56</v>
      </c>
      <c r="C428" s="41" t="s">
        <v>454</v>
      </c>
      <c r="D428" s="41" t="s">
        <v>16</v>
      </c>
      <c r="E428" s="41" t="s">
        <v>57</v>
      </c>
      <c r="F428" s="41" t="s">
        <v>57</v>
      </c>
      <c r="G428" s="41" t="s">
        <v>759</v>
      </c>
      <c r="H428" s="41">
        <v>4</v>
      </c>
      <c r="I428" s="41">
        <v>5414.5151411489396</v>
      </c>
      <c r="J428" s="41">
        <v>682</v>
      </c>
      <c r="K428" s="41">
        <v>0</v>
      </c>
      <c r="L428" s="41">
        <v>12.616999999999999</v>
      </c>
      <c r="M428" s="41">
        <v>0</v>
      </c>
      <c r="N428" s="41">
        <v>631</v>
      </c>
      <c r="O428" s="41">
        <v>0</v>
      </c>
      <c r="P428" s="41">
        <v>12.556900000000001</v>
      </c>
      <c r="Q428" s="41">
        <v>0</v>
      </c>
      <c r="R428" s="41">
        <v>32278</v>
      </c>
      <c r="S428" s="41">
        <v>577.77620000000002</v>
      </c>
      <c r="T428" s="41">
        <v>5164</v>
      </c>
      <c r="U428" s="41">
        <v>113.608</v>
      </c>
      <c r="V428" s="41">
        <v>32960</v>
      </c>
      <c r="W428" s="41">
        <v>590.39319999999998</v>
      </c>
      <c r="X428" s="41">
        <v>5795</v>
      </c>
      <c r="Y428" s="41">
        <v>126.1649</v>
      </c>
      <c r="Z428" s="6">
        <f>0</f>
        <v>0</v>
      </c>
      <c r="AA428" s="6">
        <f t="shared" si="49"/>
        <v>590.39319999999998</v>
      </c>
      <c r="AB428">
        <f>IF(ISBLANK(Table1[[#This Row],[FY2425_Cost]])=TRUE,#N/A,Table1[[#This Row],[FY2425_Cost]])</f>
        <v>126.1649</v>
      </c>
      <c r="AC428" s="6">
        <f t="shared" si="50"/>
        <v>-464.22829999999999</v>
      </c>
      <c r="AD428" s="6" t="e">
        <f>SUMIFS($AB$3:AB428,$B$3:B428,B428)</f>
        <v>#N/A</v>
      </c>
      <c r="AE428" s="6">
        <f t="shared" si="51"/>
        <v>2436.5318135170228</v>
      </c>
      <c r="AF428" s="6">
        <f t="shared" si="52"/>
        <v>2436.5318135170228</v>
      </c>
      <c r="AG428" s="6">
        <f>VLOOKUP(Table1[[#This Row],[PracticeCode]],$AP$3:$AS$345,4,FALSE)</f>
        <v>2436.5318135170228</v>
      </c>
      <c r="AH428" s="27">
        <f t="shared" si="53"/>
        <v>177054.64511557034</v>
      </c>
      <c r="AI428" s="6" t="e">
        <f t="shared" si="54"/>
        <v>#N/A</v>
      </c>
    </row>
    <row r="429" spans="1:35" x14ac:dyDescent="0.35">
      <c r="A429" t="str">
        <f t="shared" si="48"/>
        <v>Carlton SurgeryFeltham and BedfontHounslowE85024Jun3</v>
      </c>
      <c r="B429" s="41" t="s">
        <v>56</v>
      </c>
      <c r="C429" s="41" t="s">
        <v>454</v>
      </c>
      <c r="D429" s="41" t="s">
        <v>16</v>
      </c>
      <c r="E429" s="41" t="s">
        <v>57</v>
      </c>
      <c r="F429" s="41" t="s">
        <v>57</v>
      </c>
      <c r="G429" s="41" t="s">
        <v>758</v>
      </c>
      <c r="H429" s="41">
        <v>3</v>
      </c>
      <c r="I429" s="41">
        <v>5414.5151411489396</v>
      </c>
      <c r="J429" s="41">
        <v>1303</v>
      </c>
      <c r="K429" s="41">
        <v>0</v>
      </c>
      <c r="L429" s="41">
        <v>24.105499999999999</v>
      </c>
      <c r="M429" s="41">
        <v>0</v>
      </c>
      <c r="N429" s="41">
        <v>668</v>
      </c>
      <c r="O429" s="41">
        <v>0</v>
      </c>
      <c r="P429" s="41">
        <v>13.293200000000001</v>
      </c>
      <c r="Q429" s="41">
        <v>0</v>
      </c>
      <c r="R429" s="41">
        <v>30582</v>
      </c>
      <c r="S429" s="41">
        <v>547.41780000000006</v>
      </c>
      <c r="T429" s="41">
        <v>3379</v>
      </c>
      <c r="U429" s="41">
        <v>74.337999999999994</v>
      </c>
      <c r="V429" s="41">
        <v>31885</v>
      </c>
      <c r="W429" s="41">
        <v>571.52330000000006</v>
      </c>
      <c r="X429" s="41">
        <v>4047</v>
      </c>
      <c r="Y429" s="41">
        <v>87.631199999999993</v>
      </c>
      <c r="Z429" s="6">
        <f>0</f>
        <v>0</v>
      </c>
      <c r="AA429" s="6">
        <f t="shared" si="49"/>
        <v>571.52330000000006</v>
      </c>
      <c r="AB429">
        <f>IF(ISBLANK(Table1[[#This Row],[FY2425_Cost]])=TRUE,#N/A,Table1[[#This Row],[FY2425_Cost]])</f>
        <v>87.631199999999993</v>
      </c>
      <c r="AC429" s="6">
        <f t="shared" si="50"/>
        <v>-483.89210000000008</v>
      </c>
      <c r="AD429" s="6" t="e">
        <f>SUMIFS($AB$3:AB429,$B$3:B429,B429)</f>
        <v>#N/A</v>
      </c>
      <c r="AE429" s="6">
        <f t="shared" si="51"/>
        <v>2436.5318135170228</v>
      </c>
      <c r="AF429" s="6">
        <f t="shared" si="52"/>
        <v>2436.5318135170228</v>
      </c>
      <c r="AG429" s="6">
        <f>VLOOKUP(Table1[[#This Row],[PracticeCode]],$AP$3:$AS$345,4,FALSE)</f>
        <v>2436.5318135170228</v>
      </c>
      <c r="AH429" s="27">
        <f t="shared" si="53"/>
        <v>177054.64511557034</v>
      </c>
      <c r="AI429" s="6" t="e">
        <f t="shared" si="54"/>
        <v>#N/A</v>
      </c>
    </row>
    <row r="430" spans="1:35" x14ac:dyDescent="0.35">
      <c r="A430" t="str">
        <f t="shared" si="48"/>
        <v>Carlton SurgeryFeltham and BedfontHounslowE85024Mar12</v>
      </c>
      <c r="B430" s="41" t="s">
        <v>56</v>
      </c>
      <c r="C430" s="41" t="s">
        <v>454</v>
      </c>
      <c r="D430" s="41" t="s">
        <v>16</v>
      </c>
      <c r="E430" s="41" t="s">
        <v>57</v>
      </c>
      <c r="F430" s="41" t="s">
        <v>57</v>
      </c>
      <c r="G430" s="41" t="s">
        <v>767</v>
      </c>
      <c r="H430" s="41">
        <v>12</v>
      </c>
      <c r="I430" s="41">
        <v>5414.5151411489396</v>
      </c>
      <c r="J430" s="41">
        <v>730</v>
      </c>
      <c r="K430" s="41">
        <v>0</v>
      </c>
      <c r="L430" s="41">
        <v>14.527000000000001</v>
      </c>
      <c r="M430" s="41">
        <v>0</v>
      </c>
      <c r="N430" s="41"/>
      <c r="O430" s="41"/>
      <c r="P430" s="41"/>
      <c r="Q430" s="41"/>
      <c r="R430" s="41">
        <v>4205</v>
      </c>
      <c r="S430" s="41">
        <v>75.269499999999994</v>
      </c>
      <c r="T430" s="41"/>
      <c r="U430" s="41"/>
      <c r="V430" s="41">
        <v>4935</v>
      </c>
      <c r="W430" s="41">
        <v>89.796499999999995</v>
      </c>
      <c r="X430" s="41"/>
      <c r="Y430" s="41"/>
      <c r="Z430" s="6">
        <f>0</f>
        <v>0</v>
      </c>
      <c r="AA430" s="6">
        <f t="shared" si="49"/>
        <v>89.796499999999995</v>
      </c>
      <c r="AB430" t="e">
        <f>IF(ISBLANK(Table1[[#This Row],[FY2425_Cost]])=TRUE,#N/A,Table1[[#This Row],[FY2425_Cost]])</f>
        <v>#N/A</v>
      </c>
      <c r="AC430" s="6" t="e">
        <f t="shared" si="50"/>
        <v>#N/A</v>
      </c>
      <c r="AD430" s="6" t="e">
        <f>SUMIFS($AB$3:AB430,$B$3:B430,B430)</f>
        <v>#N/A</v>
      </c>
      <c r="AE430" s="6">
        <f t="shared" si="51"/>
        <v>2436.5318135170228</v>
      </c>
      <c r="AF430" s="6">
        <f t="shared" si="52"/>
        <v>2436.5318135170228</v>
      </c>
      <c r="AG430" s="6">
        <f>VLOOKUP(Table1[[#This Row],[PracticeCode]],$AP$3:$AS$345,4,FALSE)</f>
        <v>2436.5318135170228</v>
      </c>
      <c r="AH430" s="27">
        <f t="shared" si="53"/>
        <v>177054.64511557034</v>
      </c>
      <c r="AI430" s="6" t="e">
        <f t="shared" si="54"/>
        <v>#N/A</v>
      </c>
    </row>
    <row r="431" spans="1:35" x14ac:dyDescent="0.35">
      <c r="A431" t="str">
        <f t="shared" si="48"/>
        <v>Carlton SurgeryFeltham and BedfontHounslowE85024May2</v>
      </c>
      <c r="B431" s="41" t="s">
        <v>56</v>
      </c>
      <c r="C431" s="41" t="s">
        <v>454</v>
      </c>
      <c r="D431" s="41" t="s">
        <v>16</v>
      </c>
      <c r="E431" s="41" t="s">
        <v>57</v>
      </c>
      <c r="F431" s="41" t="s">
        <v>57</v>
      </c>
      <c r="G431" s="41" t="s">
        <v>757</v>
      </c>
      <c r="H431" s="41">
        <v>2</v>
      </c>
      <c r="I431" s="41">
        <v>5414.5151411489396</v>
      </c>
      <c r="J431" s="41">
        <v>16950</v>
      </c>
      <c r="K431" s="41">
        <v>0</v>
      </c>
      <c r="L431" s="41">
        <v>313.57499999999999</v>
      </c>
      <c r="M431" s="41">
        <v>0</v>
      </c>
      <c r="N431" s="41">
        <v>523</v>
      </c>
      <c r="O431" s="41">
        <v>2</v>
      </c>
      <c r="P431" s="41">
        <v>10.4077</v>
      </c>
      <c r="Q431" s="41">
        <v>3.9800000000000002E-2</v>
      </c>
      <c r="R431" s="41">
        <v>14724</v>
      </c>
      <c r="S431" s="41">
        <v>263.55959999999999</v>
      </c>
      <c r="T431" s="41">
        <v>3580</v>
      </c>
      <c r="U431" s="41">
        <v>78.760000000000005</v>
      </c>
      <c r="V431" s="41">
        <v>31674</v>
      </c>
      <c r="W431" s="41">
        <v>577.13459999999998</v>
      </c>
      <c r="X431" s="41">
        <v>4105</v>
      </c>
      <c r="Y431" s="41">
        <v>89.20750000000001</v>
      </c>
      <c r="Z431" s="6">
        <f>0</f>
        <v>0</v>
      </c>
      <c r="AA431" s="6">
        <f t="shared" si="49"/>
        <v>577.13459999999998</v>
      </c>
      <c r="AB431">
        <f>IF(ISBLANK(Table1[[#This Row],[FY2425_Cost]])=TRUE,#N/A,Table1[[#This Row],[FY2425_Cost]])</f>
        <v>89.20750000000001</v>
      </c>
      <c r="AC431" s="6">
        <f t="shared" si="50"/>
        <v>-487.9271</v>
      </c>
      <c r="AD431" s="6" t="e">
        <f>SUMIFS($AB$3:AB431,$B$3:B431,B431)</f>
        <v>#N/A</v>
      </c>
      <c r="AE431" s="6">
        <f t="shared" si="51"/>
        <v>2436.5318135170228</v>
      </c>
      <c r="AF431" s="6">
        <f t="shared" si="52"/>
        <v>2436.5318135170228</v>
      </c>
      <c r="AG431" s="6">
        <f>VLOOKUP(Table1[[#This Row],[PracticeCode]],$AP$3:$AS$345,4,FALSE)</f>
        <v>2436.5318135170228</v>
      </c>
      <c r="AH431" s="27">
        <f t="shared" si="53"/>
        <v>177054.64511557034</v>
      </c>
      <c r="AI431" s="6" t="e">
        <f t="shared" si="54"/>
        <v>#N/A</v>
      </c>
    </row>
    <row r="432" spans="1:35" x14ac:dyDescent="0.35">
      <c r="A432" t="str">
        <f t="shared" si="48"/>
        <v>Carlton SurgeryFeltham and BedfontHounslowE85024Nov8</v>
      </c>
      <c r="B432" s="41" t="s">
        <v>56</v>
      </c>
      <c r="C432" s="41" t="s">
        <v>454</v>
      </c>
      <c r="D432" s="41" t="s">
        <v>16</v>
      </c>
      <c r="E432" s="41" t="s">
        <v>57</v>
      </c>
      <c r="F432" s="41" t="s">
        <v>57</v>
      </c>
      <c r="G432" s="41" t="s">
        <v>763</v>
      </c>
      <c r="H432" s="41">
        <v>8</v>
      </c>
      <c r="I432" s="41">
        <v>5414.5151411489396</v>
      </c>
      <c r="J432" s="41">
        <v>409</v>
      </c>
      <c r="K432" s="41">
        <v>0</v>
      </c>
      <c r="L432" s="41">
        <v>8.1391000000000009</v>
      </c>
      <c r="M432" s="41">
        <v>0</v>
      </c>
      <c r="N432" s="41"/>
      <c r="O432" s="41"/>
      <c r="P432" s="41"/>
      <c r="Q432" s="41"/>
      <c r="R432" s="41">
        <v>3379</v>
      </c>
      <c r="S432" s="41">
        <v>60.484099999999998</v>
      </c>
      <c r="T432" s="41"/>
      <c r="U432" s="41"/>
      <c r="V432" s="41">
        <v>3788</v>
      </c>
      <c r="W432" s="41">
        <v>68.623199999999997</v>
      </c>
      <c r="X432" s="41"/>
      <c r="Y432" s="41"/>
      <c r="Z432" s="6">
        <f>0</f>
        <v>0</v>
      </c>
      <c r="AA432" s="6">
        <f t="shared" si="49"/>
        <v>68.623199999999997</v>
      </c>
      <c r="AB432" t="e">
        <f>IF(ISBLANK(Table1[[#This Row],[FY2425_Cost]])=TRUE,#N/A,Table1[[#This Row],[FY2425_Cost]])</f>
        <v>#N/A</v>
      </c>
      <c r="AC432" s="6" t="e">
        <f t="shared" si="50"/>
        <v>#N/A</v>
      </c>
      <c r="AD432" s="6" t="e">
        <f>SUMIFS($AB$3:AB432,$B$3:B432,B432)</f>
        <v>#N/A</v>
      </c>
      <c r="AE432" s="6">
        <f t="shared" si="51"/>
        <v>2436.5318135170228</v>
      </c>
      <c r="AF432" s="6">
        <f t="shared" si="52"/>
        <v>2436.5318135170228</v>
      </c>
      <c r="AG432" s="6">
        <f>VLOOKUP(Table1[[#This Row],[PracticeCode]],$AP$3:$AS$345,4,FALSE)</f>
        <v>2436.5318135170228</v>
      </c>
      <c r="AH432" s="27">
        <f t="shared" si="53"/>
        <v>177054.64511557034</v>
      </c>
      <c r="AI432" s="6" t="e">
        <f t="shared" si="54"/>
        <v>#N/A</v>
      </c>
    </row>
    <row r="433" spans="1:35" x14ac:dyDescent="0.35">
      <c r="A433" t="str">
        <f t="shared" si="48"/>
        <v>Carlton SurgeryFeltham and BedfontHounslowE85024Oct7</v>
      </c>
      <c r="B433" s="41" t="s">
        <v>56</v>
      </c>
      <c r="C433" s="41" t="s">
        <v>454</v>
      </c>
      <c r="D433" s="41" t="s">
        <v>16</v>
      </c>
      <c r="E433" s="41" t="s">
        <v>57</v>
      </c>
      <c r="F433" s="41" t="s">
        <v>57</v>
      </c>
      <c r="G433" s="41" t="s">
        <v>762</v>
      </c>
      <c r="H433" s="41">
        <v>7</v>
      </c>
      <c r="I433" s="41">
        <v>5414.5151411489396</v>
      </c>
      <c r="J433" s="41">
        <v>302</v>
      </c>
      <c r="K433" s="41">
        <v>0</v>
      </c>
      <c r="L433" s="41">
        <v>6.0098000000000003</v>
      </c>
      <c r="M433" s="41">
        <v>0</v>
      </c>
      <c r="N433" s="41">
        <v>0</v>
      </c>
      <c r="O433" s="41">
        <v>0</v>
      </c>
      <c r="P433" s="41">
        <v>0</v>
      </c>
      <c r="Q433" s="41">
        <v>0</v>
      </c>
      <c r="R433" s="41">
        <v>4001</v>
      </c>
      <c r="S433" s="41">
        <v>71.617900000000006</v>
      </c>
      <c r="T433" s="41">
        <v>21355</v>
      </c>
      <c r="U433" s="41">
        <v>469.81</v>
      </c>
      <c r="V433" s="41">
        <v>4303</v>
      </c>
      <c r="W433" s="41">
        <v>77.627700000000004</v>
      </c>
      <c r="X433" s="41">
        <v>21355</v>
      </c>
      <c r="Y433" s="41">
        <v>469.81</v>
      </c>
      <c r="Z433" s="6">
        <f>0</f>
        <v>0</v>
      </c>
      <c r="AA433" s="6">
        <f t="shared" si="49"/>
        <v>77.627700000000004</v>
      </c>
      <c r="AB433">
        <f>IF(ISBLANK(Table1[[#This Row],[FY2425_Cost]])=TRUE,#N/A,Table1[[#This Row],[FY2425_Cost]])</f>
        <v>469.81</v>
      </c>
      <c r="AC433" s="6">
        <f t="shared" si="50"/>
        <v>392.1823</v>
      </c>
      <c r="AD433" s="6" t="e">
        <f>SUMIFS($AB$3:AB433,$B$3:B433,B433)</f>
        <v>#N/A</v>
      </c>
      <c r="AE433" s="6">
        <f t="shared" si="51"/>
        <v>2436.5318135170228</v>
      </c>
      <c r="AF433" s="6">
        <f t="shared" si="52"/>
        <v>2436.5318135170228</v>
      </c>
      <c r="AG433" s="6">
        <f>VLOOKUP(Table1[[#This Row],[PracticeCode]],$AP$3:$AS$345,4,FALSE)</f>
        <v>2436.5318135170228</v>
      </c>
      <c r="AH433" s="27">
        <f t="shared" si="53"/>
        <v>177054.64511557034</v>
      </c>
      <c r="AI433" s="6" t="e">
        <f t="shared" si="54"/>
        <v>#N/A</v>
      </c>
    </row>
    <row r="434" spans="1:35" x14ac:dyDescent="0.35">
      <c r="A434" t="str">
        <f t="shared" si="48"/>
        <v>Carlton SurgeryFeltham and BedfontHounslowE85024Sep6</v>
      </c>
      <c r="B434" s="41" t="s">
        <v>56</v>
      </c>
      <c r="C434" s="41" t="s">
        <v>454</v>
      </c>
      <c r="D434" s="41" t="s">
        <v>16</v>
      </c>
      <c r="E434" s="41" t="s">
        <v>57</v>
      </c>
      <c r="F434" s="41" t="s">
        <v>57</v>
      </c>
      <c r="G434" s="41" t="s">
        <v>761</v>
      </c>
      <c r="H434" s="41">
        <v>6</v>
      </c>
      <c r="I434" s="41">
        <v>5414.5151411489396</v>
      </c>
      <c r="J434" s="41">
        <v>302</v>
      </c>
      <c r="K434" s="41">
        <v>0</v>
      </c>
      <c r="L434" s="41">
        <v>6.0098000000000003</v>
      </c>
      <c r="M434" s="41">
        <v>0</v>
      </c>
      <c r="N434" s="41">
        <v>1049</v>
      </c>
      <c r="O434" s="41">
        <v>5</v>
      </c>
      <c r="P434" s="41">
        <v>23.602499999999999</v>
      </c>
      <c r="Q434" s="41">
        <v>0.11249999999999999</v>
      </c>
      <c r="R434" s="41">
        <v>4298</v>
      </c>
      <c r="S434" s="41">
        <v>76.934200000000004</v>
      </c>
      <c r="T434" s="41">
        <v>4989</v>
      </c>
      <c r="U434" s="41">
        <v>109.758</v>
      </c>
      <c r="V434" s="41">
        <v>4600</v>
      </c>
      <c r="W434" s="41">
        <v>82.944000000000003</v>
      </c>
      <c r="X434" s="41">
        <v>6043</v>
      </c>
      <c r="Y434" s="41">
        <v>133.47299999999998</v>
      </c>
      <c r="Z434" s="6">
        <f>0</f>
        <v>0</v>
      </c>
      <c r="AA434" s="6">
        <f t="shared" si="49"/>
        <v>82.944000000000003</v>
      </c>
      <c r="AB434">
        <f>IF(ISBLANK(Table1[[#This Row],[FY2425_Cost]])=TRUE,#N/A,Table1[[#This Row],[FY2425_Cost]])</f>
        <v>133.47299999999998</v>
      </c>
      <c r="AC434" s="6">
        <f t="shared" si="50"/>
        <v>50.528999999999982</v>
      </c>
      <c r="AD434" s="6" t="e">
        <f>SUMIFS($AB$3:AB434,$B$3:B434,B434)</f>
        <v>#N/A</v>
      </c>
      <c r="AE434" s="6">
        <f t="shared" si="51"/>
        <v>2436.5318135170228</v>
      </c>
      <c r="AF434" s="6">
        <f t="shared" si="52"/>
        <v>2436.5318135170228</v>
      </c>
      <c r="AG434" s="6">
        <f>VLOOKUP(Table1[[#This Row],[PracticeCode]],$AP$3:$AS$345,4,FALSE)</f>
        <v>2436.5318135170228</v>
      </c>
      <c r="AH434" s="27">
        <f t="shared" si="53"/>
        <v>177054.64511557034</v>
      </c>
      <c r="AI434" s="6" t="e">
        <f t="shared" si="54"/>
        <v>#N/A</v>
      </c>
    </row>
    <row r="435" spans="1:35" x14ac:dyDescent="0.35">
      <c r="A435" t="str">
        <f t="shared" si="48"/>
        <v>CASSIDY MEDICAL CENTRESouth Fulham PCNHammersmith &amp; FulhamE85025Apr1</v>
      </c>
      <c r="B435" s="41" t="s">
        <v>725</v>
      </c>
      <c r="C435" s="41" t="s">
        <v>449</v>
      </c>
      <c r="D435" s="41" t="s">
        <v>22</v>
      </c>
      <c r="E435" s="41" t="s">
        <v>58</v>
      </c>
      <c r="F435" s="41" t="s">
        <v>58</v>
      </c>
      <c r="G435" s="41" t="s">
        <v>756</v>
      </c>
      <c r="H435" s="41">
        <v>1</v>
      </c>
      <c r="I435" s="41">
        <v>10050.072596616599</v>
      </c>
      <c r="J435" s="41">
        <v>35156</v>
      </c>
      <c r="K435" s="41">
        <v>3741</v>
      </c>
      <c r="L435" s="41">
        <v>650.38599999999997</v>
      </c>
      <c r="M435" s="41">
        <v>69.208500000000001</v>
      </c>
      <c r="N435" s="41">
        <v>7312</v>
      </c>
      <c r="O435" s="41">
        <v>144</v>
      </c>
      <c r="P435" s="41">
        <v>145.50880000000001</v>
      </c>
      <c r="Q435" s="41">
        <v>2.8656000000000001</v>
      </c>
      <c r="R435" s="41">
        <v>21781</v>
      </c>
      <c r="S435" s="41">
        <v>389.87990000000002</v>
      </c>
      <c r="T435" s="41">
        <v>4454</v>
      </c>
      <c r="U435" s="41">
        <v>97.988</v>
      </c>
      <c r="V435" s="41">
        <v>60678</v>
      </c>
      <c r="W435" s="41">
        <v>1109.4744000000001</v>
      </c>
      <c r="X435" s="41">
        <v>11910</v>
      </c>
      <c r="Y435" s="41">
        <v>246.36240000000001</v>
      </c>
      <c r="Z435" s="6">
        <f>0</f>
        <v>0</v>
      </c>
      <c r="AA435" s="6">
        <f t="shared" si="49"/>
        <v>1109.4744000000001</v>
      </c>
      <c r="AB435">
        <f>IF(ISBLANK(Table1[[#This Row],[FY2425_Cost]])=TRUE,#N/A,Table1[[#This Row],[FY2425_Cost]])</f>
        <v>246.36240000000001</v>
      </c>
      <c r="AC435" s="6">
        <f t="shared" si="50"/>
        <v>-863.11200000000008</v>
      </c>
      <c r="AD435" s="6">
        <f>SUMIFS($AB$3:AB435,$B$3:B435,B435)</f>
        <v>246.36240000000001</v>
      </c>
      <c r="AE435" s="6">
        <f t="shared" si="51"/>
        <v>4522.53266847747</v>
      </c>
      <c r="AF435" s="6">
        <f t="shared" si="52"/>
        <v>4522.53266847747</v>
      </c>
      <c r="AG435" s="6">
        <f>VLOOKUP(Table1[[#This Row],[PracticeCode]],$AP$3:$AS$345,4,FALSE)</f>
        <v>4522.53266847747</v>
      </c>
      <c r="AH435" s="27">
        <f t="shared" si="53"/>
        <v>328637.37390936282</v>
      </c>
      <c r="AI435" s="6">
        <f t="shared" si="54"/>
        <v>0</v>
      </c>
    </row>
    <row r="436" spans="1:35" x14ac:dyDescent="0.35">
      <c r="A436" t="str">
        <f t="shared" si="48"/>
        <v>CASSIDY MEDICAL CENTRESouth Fulham PCNHammersmith &amp; FulhamE85025Aug5</v>
      </c>
      <c r="B436" s="41" t="s">
        <v>725</v>
      </c>
      <c r="C436" s="41" t="s">
        <v>449</v>
      </c>
      <c r="D436" s="41" t="s">
        <v>22</v>
      </c>
      <c r="E436" s="41" t="s">
        <v>58</v>
      </c>
      <c r="F436" s="41" t="s">
        <v>58</v>
      </c>
      <c r="G436" s="41" t="s">
        <v>760</v>
      </c>
      <c r="H436" s="41">
        <v>5</v>
      </c>
      <c r="I436" s="41">
        <v>10050.072596616599</v>
      </c>
      <c r="J436" s="41">
        <v>15177</v>
      </c>
      <c r="K436" s="41">
        <v>7</v>
      </c>
      <c r="L436" s="41">
        <v>280.77449999999999</v>
      </c>
      <c r="M436" s="41">
        <v>0.1295</v>
      </c>
      <c r="N436" s="41">
        <v>8208</v>
      </c>
      <c r="O436" s="41">
        <v>1637</v>
      </c>
      <c r="P436" s="41">
        <v>163.33920000000001</v>
      </c>
      <c r="Q436" s="41">
        <v>32.576300000000003</v>
      </c>
      <c r="R436" s="41">
        <v>4332</v>
      </c>
      <c r="S436" s="41">
        <v>77.5428</v>
      </c>
      <c r="T436" s="41">
        <v>7993</v>
      </c>
      <c r="U436" s="41">
        <v>175.846</v>
      </c>
      <c r="V436" s="41">
        <v>19516</v>
      </c>
      <c r="W436" s="41">
        <v>358.4468</v>
      </c>
      <c r="X436" s="41">
        <v>17838</v>
      </c>
      <c r="Y436" s="41">
        <v>371.76150000000001</v>
      </c>
      <c r="Z436" s="6">
        <f>0</f>
        <v>0</v>
      </c>
      <c r="AA436" s="6">
        <f t="shared" si="49"/>
        <v>358.4468</v>
      </c>
      <c r="AB436">
        <f>IF(ISBLANK(Table1[[#This Row],[FY2425_Cost]])=TRUE,#N/A,Table1[[#This Row],[FY2425_Cost]])</f>
        <v>371.76150000000001</v>
      </c>
      <c r="AC436" s="6">
        <f t="shared" si="50"/>
        <v>13.314700000000016</v>
      </c>
      <c r="AD436" s="6">
        <f>SUMIFS($AB$3:AB436,$B$3:B436,B436)</f>
        <v>618.12390000000005</v>
      </c>
      <c r="AE436" s="6">
        <f t="shared" si="51"/>
        <v>4522.53266847747</v>
      </c>
      <c r="AF436" s="6">
        <f t="shared" si="52"/>
        <v>4522.53266847747</v>
      </c>
      <c r="AG436" s="6">
        <f>VLOOKUP(Table1[[#This Row],[PracticeCode]],$AP$3:$AS$345,4,FALSE)</f>
        <v>4522.53266847747</v>
      </c>
      <c r="AH436" s="27">
        <f t="shared" si="53"/>
        <v>328637.37390936282</v>
      </c>
      <c r="AI436" s="6">
        <f t="shared" si="54"/>
        <v>0</v>
      </c>
    </row>
    <row r="437" spans="1:35" x14ac:dyDescent="0.35">
      <c r="A437" t="str">
        <f t="shared" si="48"/>
        <v>CASSIDY MEDICAL CENTRESouth Fulham PCNHammersmith &amp; FulhamE85025Dec9</v>
      </c>
      <c r="B437" s="41" t="s">
        <v>725</v>
      </c>
      <c r="C437" s="41" t="s">
        <v>449</v>
      </c>
      <c r="D437" s="41" t="s">
        <v>22</v>
      </c>
      <c r="E437" s="41" t="s">
        <v>58</v>
      </c>
      <c r="F437" s="41" t="s">
        <v>58</v>
      </c>
      <c r="G437" s="41" t="s">
        <v>764</v>
      </c>
      <c r="H437" s="41">
        <v>9</v>
      </c>
      <c r="I437" s="41">
        <v>10050.072596616599</v>
      </c>
      <c r="J437" s="41">
        <v>24442</v>
      </c>
      <c r="K437" s="41">
        <v>5205</v>
      </c>
      <c r="L437" s="41">
        <v>486.39580000000001</v>
      </c>
      <c r="M437" s="41">
        <v>103.57950000000001</v>
      </c>
      <c r="N437" s="41"/>
      <c r="O437" s="41"/>
      <c r="P437" s="41"/>
      <c r="Q437" s="41"/>
      <c r="R437" s="41">
        <v>4094</v>
      </c>
      <c r="S437" s="41">
        <v>73.282600000000002</v>
      </c>
      <c r="T437" s="41"/>
      <c r="U437" s="41"/>
      <c r="V437" s="41">
        <v>33741</v>
      </c>
      <c r="W437" s="41">
        <v>663.25790000000006</v>
      </c>
      <c r="X437" s="41"/>
      <c r="Y437" s="41"/>
      <c r="Z437" s="6">
        <f>0</f>
        <v>0</v>
      </c>
      <c r="AA437" s="6">
        <f t="shared" si="49"/>
        <v>663.25790000000006</v>
      </c>
      <c r="AB437" t="e">
        <f>IF(ISBLANK(Table1[[#This Row],[FY2425_Cost]])=TRUE,#N/A,Table1[[#This Row],[FY2425_Cost]])</f>
        <v>#N/A</v>
      </c>
      <c r="AC437" s="6" t="e">
        <f t="shared" si="50"/>
        <v>#N/A</v>
      </c>
      <c r="AD437" s="6" t="e">
        <f>SUMIFS($AB$3:AB437,$B$3:B437,B437)</f>
        <v>#N/A</v>
      </c>
      <c r="AE437" s="6">
        <f t="shared" si="51"/>
        <v>4522.53266847747</v>
      </c>
      <c r="AF437" s="6">
        <f t="shared" si="52"/>
        <v>4522.53266847747</v>
      </c>
      <c r="AG437" s="6">
        <f>VLOOKUP(Table1[[#This Row],[PracticeCode]],$AP$3:$AS$345,4,FALSE)</f>
        <v>4522.53266847747</v>
      </c>
      <c r="AH437" s="27">
        <f t="shared" si="53"/>
        <v>328637.37390936282</v>
      </c>
      <c r="AI437" s="6" t="e">
        <f t="shared" si="54"/>
        <v>#N/A</v>
      </c>
    </row>
    <row r="438" spans="1:35" x14ac:dyDescent="0.35">
      <c r="A438" t="str">
        <f t="shared" si="48"/>
        <v>CASSIDY MEDICAL CENTRESouth Fulham PCNHammersmith &amp; FulhamE85025Feb11</v>
      </c>
      <c r="B438" s="41" t="s">
        <v>725</v>
      </c>
      <c r="C438" s="41" t="s">
        <v>449</v>
      </c>
      <c r="D438" s="41" t="s">
        <v>22</v>
      </c>
      <c r="E438" s="41" t="s">
        <v>58</v>
      </c>
      <c r="F438" s="41" t="s">
        <v>58</v>
      </c>
      <c r="G438" s="41" t="s">
        <v>766</v>
      </c>
      <c r="H438" s="41">
        <v>11</v>
      </c>
      <c r="I438" s="41">
        <v>10050.072596616599</v>
      </c>
      <c r="J438" s="41">
        <v>7849</v>
      </c>
      <c r="K438" s="41">
        <v>2086</v>
      </c>
      <c r="L438" s="41">
        <v>156.1951</v>
      </c>
      <c r="M438" s="41">
        <v>41.511400000000002</v>
      </c>
      <c r="N438" s="41"/>
      <c r="O438" s="41"/>
      <c r="P438" s="41"/>
      <c r="Q438" s="41"/>
      <c r="R438" s="41">
        <v>6472</v>
      </c>
      <c r="S438" s="41">
        <v>115.8488</v>
      </c>
      <c r="T438" s="41"/>
      <c r="U438" s="41"/>
      <c r="V438" s="41">
        <v>16407</v>
      </c>
      <c r="W438" s="41">
        <v>313.55529999999999</v>
      </c>
      <c r="X438" s="41"/>
      <c r="Y438" s="41"/>
      <c r="Z438" s="6">
        <f>0</f>
        <v>0</v>
      </c>
      <c r="AA438" s="6">
        <f t="shared" si="49"/>
        <v>313.55529999999999</v>
      </c>
      <c r="AB438" t="e">
        <f>IF(ISBLANK(Table1[[#This Row],[FY2425_Cost]])=TRUE,#N/A,Table1[[#This Row],[FY2425_Cost]])</f>
        <v>#N/A</v>
      </c>
      <c r="AC438" s="6" t="e">
        <f t="shared" si="50"/>
        <v>#N/A</v>
      </c>
      <c r="AD438" s="6" t="e">
        <f>SUMIFS($AB$3:AB438,$B$3:B438,B438)</f>
        <v>#N/A</v>
      </c>
      <c r="AE438" s="6">
        <f t="shared" si="51"/>
        <v>4522.53266847747</v>
      </c>
      <c r="AF438" s="6">
        <f t="shared" si="52"/>
        <v>4522.53266847747</v>
      </c>
      <c r="AG438" s="6">
        <f>VLOOKUP(Table1[[#This Row],[PracticeCode]],$AP$3:$AS$345,4,FALSE)</f>
        <v>4522.53266847747</v>
      </c>
      <c r="AH438" s="27">
        <f t="shared" si="53"/>
        <v>328637.37390936282</v>
      </c>
      <c r="AI438" s="6" t="e">
        <f t="shared" si="54"/>
        <v>#N/A</v>
      </c>
    </row>
    <row r="439" spans="1:35" x14ac:dyDescent="0.35">
      <c r="A439" t="str">
        <f t="shared" si="48"/>
        <v>CASSIDY MEDICAL CENTRESouth Fulham PCNHammersmith &amp; FulhamE85025Jan10</v>
      </c>
      <c r="B439" s="41" t="s">
        <v>725</v>
      </c>
      <c r="C439" s="41" t="s">
        <v>449</v>
      </c>
      <c r="D439" s="41" t="s">
        <v>22</v>
      </c>
      <c r="E439" s="41" t="s">
        <v>58</v>
      </c>
      <c r="F439" s="41" t="s">
        <v>58</v>
      </c>
      <c r="G439" s="41" t="s">
        <v>765</v>
      </c>
      <c r="H439" s="41">
        <v>10</v>
      </c>
      <c r="I439" s="41">
        <v>10050.072596616599</v>
      </c>
      <c r="J439" s="41">
        <v>12406</v>
      </c>
      <c r="K439" s="41">
        <v>7420</v>
      </c>
      <c r="L439" s="41">
        <v>246.8794</v>
      </c>
      <c r="M439" s="41">
        <v>147.65800000000002</v>
      </c>
      <c r="N439" s="41"/>
      <c r="O439" s="41"/>
      <c r="P439" s="41"/>
      <c r="Q439" s="41"/>
      <c r="R439" s="41">
        <v>19839</v>
      </c>
      <c r="S439" s="41">
        <v>355.11810000000003</v>
      </c>
      <c r="T439" s="41"/>
      <c r="U439" s="41"/>
      <c r="V439" s="41">
        <v>39665</v>
      </c>
      <c r="W439" s="41">
        <v>749.65550000000007</v>
      </c>
      <c r="X439" s="41"/>
      <c r="Y439" s="41"/>
      <c r="Z439" s="6">
        <f>0</f>
        <v>0</v>
      </c>
      <c r="AA439" s="6">
        <f t="shared" si="49"/>
        <v>749.65550000000007</v>
      </c>
      <c r="AB439" t="e">
        <f>IF(ISBLANK(Table1[[#This Row],[FY2425_Cost]])=TRUE,#N/A,Table1[[#This Row],[FY2425_Cost]])</f>
        <v>#N/A</v>
      </c>
      <c r="AC439" s="6" t="e">
        <f t="shared" si="50"/>
        <v>#N/A</v>
      </c>
      <c r="AD439" s="6" t="e">
        <f>SUMIFS($AB$3:AB439,$B$3:B439,B439)</f>
        <v>#N/A</v>
      </c>
      <c r="AE439" s="6">
        <f t="shared" si="51"/>
        <v>4522.53266847747</v>
      </c>
      <c r="AF439" s="6">
        <f t="shared" si="52"/>
        <v>4522.53266847747</v>
      </c>
      <c r="AG439" s="6">
        <f>VLOOKUP(Table1[[#This Row],[PracticeCode]],$AP$3:$AS$345,4,FALSE)</f>
        <v>4522.53266847747</v>
      </c>
      <c r="AH439" s="27">
        <f t="shared" si="53"/>
        <v>328637.37390936282</v>
      </c>
      <c r="AI439" s="6" t="e">
        <f t="shared" si="54"/>
        <v>#N/A</v>
      </c>
    </row>
    <row r="440" spans="1:35" x14ac:dyDescent="0.35">
      <c r="A440" t="str">
        <f t="shared" si="48"/>
        <v>CASSIDY MEDICAL CENTRESouth Fulham PCNHammersmith &amp; FulhamE85025Jul4</v>
      </c>
      <c r="B440" s="41" t="s">
        <v>725</v>
      </c>
      <c r="C440" s="41" t="s">
        <v>449</v>
      </c>
      <c r="D440" s="41" t="s">
        <v>22</v>
      </c>
      <c r="E440" s="41" t="s">
        <v>58</v>
      </c>
      <c r="F440" s="41" t="s">
        <v>58</v>
      </c>
      <c r="G440" s="41" t="s">
        <v>759</v>
      </c>
      <c r="H440" s="41">
        <v>4</v>
      </c>
      <c r="I440" s="41">
        <v>10050.072596616599</v>
      </c>
      <c r="J440" s="41">
        <v>41671</v>
      </c>
      <c r="K440" s="41">
        <v>3179</v>
      </c>
      <c r="L440" s="41">
        <v>770.9135</v>
      </c>
      <c r="M440" s="41">
        <v>58.811499999999995</v>
      </c>
      <c r="N440" s="41">
        <v>6614</v>
      </c>
      <c r="O440" s="41">
        <v>2221</v>
      </c>
      <c r="P440" s="41">
        <v>131.61860000000001</v>
      </c>
      <c r="Q440" s="41">
        <v>44.197900000000004</v>
      </c>
      <c r="R440" s="41">
        <v>5075</v>
      </c>
      <c r="S440" s="41">
        <v>90.842500000000001</v>
      </c>
      <c r="T440" s="41">
        <v>6630</v>
      </c>
      <c r="U440" s="41">
        <v>145.86000000000001</v>
      </c>
      <c r="V440" s="41">
        <v>49925</v>
      </c>
      <c r="W440" s="41">
        <v>920.5675</v>
      </c>
      <c r="X440" s="41">
        <v>15465</v>
      </c>
      <c r="Y440" s="41">
        <v>321.67650000000003</v>
      </c>
      <c r="Z440" s="6">
        <f>0</f>
        <v>0</v>
      </c>
      <c r="AA440" s="6">
        <f t="shared" si="49"/>
        <v>920.5675</v>
      </c>
      <c r="AB440">
        <f>IF(ISBLANK(Table1[[#This Row],[FY2425_Cost]])=TRUE,#N/A,Table1[[#This Row],[FY2425_Cost]])</f>
        <v>321.67650000000003</v>
      </c>
      <c r="AC440" s="6">
        <f t="shared" si="50"/>
        <v>-598.89099999999996</v>
      </c>
      <c r="AD440" s="6" t="e">
        <f>SUMIFS($AB$3:AB440,$B$3:B440,B440)</f>
        <v>#N/A</v>
      </c>
      <c r="AE440" s="6">
        <f t="shared" si="51"/>
        <v>4522.53266847747</v>
      </c>
      <c r="AF440" s="6">
        <f t="shared" si="52"/>
        <v>4522.53266847747</v>
      </c>
      <c r="AG440" s="6">
        <f>VLOOKUP(Table1[[#This Row],[PracticeCode]],$AP$3:$AS$345,4,FALSE)</f>
        <v>4522.53266847747</v>
      </c>
      <c r="AH440" s="27">
        <f t="shared" si="53"/>
        <v>328637.37390936282</v>
      </c>
      <c r="AI440" s="6" t="e">
        <f t="shared" si="54"/>
        <v>#N/A</v>
      </c>
    </row>
    <row r="441" spans="1:35" x14ac:dyDescent="0.35">
      <c r="A441" t="str">
        <f t="shared" si="48"/>
        <v>CASSIDY MEDICAL CENTRESouth Fulham PCNHammersmith &amp; FulhamE85025Jun3</v>
      </c>
      <c r="B441" s="41" t="s">
        <v>725</v>
      </c>
      <c r="C441" s="41" t="s">
        <v>449</v>
      </c>
      <c r="D441" s="41" t="s">
        <v>22</v>
      </c>
      <c r="E441" s="41" t="s">
        <v>58</v>
      </c>
      <c r="F441" s="41" t="s">
        <v>58</v>
      </c>
      <c r="G441" s="41" t="s">
        <v>758</v>
      </c>
      <c r="H441" s="41">
        <v>3</v>
      </c>
      <c r="I441" s="41">
        <v>10050.072596616599</v>
      </c>
      <c r="J441" s="41">
        <v>8283</v>
      </c>
      <c r="K441" s="41">
        <v>8907</v>
      </c>
      <c r="L441" s="41">
        <v>153.2355</v>
      </c>
      <c r="M441" s="41">
        <v>164.77949999999998</v>
      </c>
      <c r="N441" s="41">
        <v>7522</v>
      </c>
      <c r="O441" s="41">
        <v>198</v>
      </c>
      <c r="P441" s="41">
        <v>149.68780000000001</v>
      </c>
      <c r="Q441" s="41">
        <v>3.9402000000000004</v>
      </c>
      <c r="R441" s="41">
        <v>6921</v>
      </c>
      <c r="S441" s="41">
        <v>123.88590000000001</v>
      </c>
      <c r="T441" s="41">
        <v>6815</v>
      </c>
      <c r="U441" s="41">
        <v>149.93</v>
      </c>
      <c r="V441" s="41">
        <v>24111</v>
      </c>
      <c r="W441" s="41">
        <v>441.90089999999998</v>
      </c>
      <c r="X441" s="41">
        <v>14535</v>
      </c>
      <c r="Y441" s="41">
        <v>303.55799999999999</v>
      </c>
      <c r="Z441" s="6">
        <f>0</f>
        <v>0</v>
      </c>
      <c r="AA441" s="6">
        <f t="shared" si="49"/>
        <v>441.90089999999998</v>
      </c>
      <c r="AB441">
        <f>IF(ISBLANK(Table1[[#This Row],[FY2425_Cost]])=TRUE,#N/A,Table1[[#This Row],[FY2425_Cost]])</f>
        <v>303.55799999999999</v>
      </c>
      <c r="AC441" s="6">
        <f t="shared" si="50"/>
        <v>-138.34289999999999</v>
      </c>
      <c r="AD441" s="6" t="e">
        <f>SUMIFS($AB$3:AB441,$B$3:B441,B441)</f>
        <v>#N/A</v>
      </c>
      <c r="AE441" s="6">
        <f t="shared" si="51"/>
        <v>4522.53266847747</v>
      </c>
      <c r="AF441" s="6">
        <f t="shared" si="52"/>
        <v>4522.53266847747</v>
      </c>
      <c r="AG441" s="6">
        <f>VLOOKUP(Table1[[#This Row],[PracticeCode]],$AP$3:$AS$345,4,FALSE)</f>
        <v>4522.53266847747</v>
      </c>
      <c r="AH441" s="27">
        <f t="shared" si="53"/>
        <v>328637.37390936282</v>
      </c>
      <c r="AI441" s="6" t="e">
        <f t="shared" si="54"/>
        <v>#N/A</v>
      </c>
    </row>
    <row r="442" spans="1:35" x14ac:dyDescent="0.35">
      <c r="A442" t="str">
        <f t="shared" si="48"/>
        <v>CASSIDY MEDICAL CENTRESouth Fulham PCNHammersmith &amp; FulhamE85025Mar12</v>
      </c>
      <c r="B442" s="41" t="s">
        <v>725</v>
      </c>
      <c r="C442" s="41" t="s">
        <v>449</v>
      </c>
      <c r="D442" s="41" t="s">
        <v>22</v>
      </c>
      <c r="E442" s="41" t="s">
        <v>58</v>
      </c>
      <c r="F442" s="41" t="s">
        <v>58</v>
      </c>
      <c r="G442" s="41" t="s">
        <v>767</v>
      </c>
      <c r="H442" s="41">
        <v>12</v>
      </c>
      <c r="I442" s="41">
        <v>10050.072596616599</v>
      </c>
      <c r="J442" s="41">
        <v>11210</v>
      </c>
      <c r="K442" s="41">
        <v>3230</v>
      </c>
      <c r="L442" s="41">
        <v>223.07900000000001</v>
      </c>
      <c r="M442" s="41">
        <v>64.277000000000001</v>
      </c>
      <c r="N442" s="41"/>
      <c r="O442" s="41"/>
      <c r="P442" s="41"/>
      <c r="Q442" s="41"/>
      <c r="R442" s="41">
        <v>7906</v>
      </c>
      <c r="S442" s="41">
        <v>141.51740000000001</v>
      </c>
      <c r="T442" s="41"/>
      <c r="U442" s="41"/>
      <c r="V442" s="41">
        <v>22346</v>
      </c>
      <c r="W442" s="41">
        <v>428.8734</v>
      </c>
      <c r="X442" s="41"/>
      <c r="Y442" s="41"/>
      <c r="Z442" s="6">
        <f>0</f>
        <v>0</v>
      </c>
      <c r="AA442" s="6">
        <f t="shared" si="49"/>
        <v>428.8734</v>
      </c>
      <c r="AB442" t="e">
        <f>IF(ISBLANK(Table1[[#This Row],[FY2425_Cost]])=TRUE,#N/A,Table1[[#This Row],[FY2425_Cost]])</f>
        <v>#N/A</v>
      </c>
      <c r="AC442" s="6" t="e">
        <f t="shared" si="50"/>
        <v>#N/A</v>
      </c>
      <c r="AD442" s="6" t="e">
        <f>SUMIFS($AB$3:AB442,$B$3:B442,B442)</f>
        <v>#N/A</v>
      </c>
      <c r="AE442" s="6">
        <f t="shared" si="51"/>
        <v>4522.53266847747</v>
      </c>
      <c r="AF442" s="6">
        <f t="shared" si="52"/>
        <v>4522.53266847747</v>
      </c>
      <c r="AG442" s="6">
        <f>VLOOKUP(Table1[[#This Row],[PracticeCode]],$AP$3:$AS$345,4,FALSE)</f>
        <v>4522.53266847747</v>
      </c>
      <c r="AH442" s="27">
        <f t="shared" si="53"/>
        <v>328637.37390936282</v>
      </c>
      <c r="AI442" s="6" t="e">
        <f t="shared" si="54"/>
        <v>#N/A</v>
      </c>
    </row>
    <row r="443" spans="1:35" x14ac:dyDescent="0.35">
      <c r="A443" t="str">
        <f t="shared" si="48"/>
        <v>CASSIDY MEDICAL CENTRESouth Fulham PCNHammersmith &amp; FulhamE85025May2</v>
      </c>
      <c r="B443" s="41" t="s">
        <v>725</v>
      </c>
      <c r="C443" s="41" t="s">
        <v>449</v>
      </c>
      <c r="D443" s="41" t="s">
        <v>22</v>
      </c>
      <c r="E443" s="41" t="s">
        <v>58</v>
      </c>
      <c r="F443" s="41" t="s">
        <v>58</v>
      </c>
      <c r="G443" s="41" t="s">
        <v>757</v>
      </c>
      <c r="H443" s="41">
        <v>2</v>
      </c>
      <c r="I443" s="41">
        <v>10050.072596616599</v>
      </c>
      <c r="J443" s="41">
        <v>8117</v>
      </c>
      <c r="K443" s="41">
        <v>1520</v>
      </c>
      <c r="L443" s="41">
        <v>150.1645</v>
      </c>
      <c r="M443" s="41">
        <v>28.119999999999997</v>
      </c>
      <c r="N443" s="41">
        <v>6329</v>
      </c>
      <c r="O443" s="41">
        <v>4547</v>
      </c>
      <c r="P443" s="41">
        <v>125.94710000000001</v>
      </c>
      <c r="Q443" s="41">
        <v>90.485300000000009</v>
      </c>
      <c r="R443" s="41">
        <v>8680</v>
      </c>
      <c r="S443" s="41">
        <v>155.37200000000001</v>
      </c>
      <c r="T443" s="41">
        <v>7535</v>
      </c>
      <c r="U443" s="41">
        <v>165.77</v>
      </c>
      <c r="V443" s="41">
        <v>18317</v>
      </c>
      <c r="W443" s="41">
        <v>333.65650000000005</v>
      </c>
      <c r="X443" s="41">
        <v>18411</v>
      </c>
      <c r="Y443" s="41">
        <v>382.20240000000001</v>
      </c>
      <c r="Z443" s="6">
        <f>0</f>
        <v>0</v>
      </c>
      <c r="AA443" s="6">
        <f t="shared" si="49"/>
        <v>333.65650000000005</v>
      </c>
      <c r="AB443">
        <f>IF(ISBLANK(Table1[[#This Row],[FY2425_Cost]])=TRUE,#N/A,Table1[[#This Row],[FY2425_Cost]])</f>
        <v>382.20240000000001</v>
      </c>
      <c r="AC443" s="6">
        <f t="shared" si="50"/>
        <v>48.545899999999961</v>
      </c>
      <c r="AD443" s="6" t="e">
        <f>SUMIFS($AB$3:AB443,$B$3:B443,B443)</f>
        <v>#N/A</v>
      </c>
      <c r="AE443" s="6">
        <f t="shared" si="51"/>
        <v>4522.53266847747</v>
      </c>
      <c r="AF443" s="6">
        <f t="shared" si="52"/>
        <v>4522.53266847747</v>
      </c>
      <c r="AG443" s="6">
        <f>VLOOKUP(Table1[[#This Row],[PracticeCode]],$AP$3:$AS$345,4,FALSE)</f>
        <v>4522.53266847747</v>
      </c>
      <c r="AH443" s="27">
        <f t="shared" si="53"/>
        <v>328637.37390936282</v>
      </c>
      <c r="AI443" s="6" t="e">
        <f t="shared" si="54"/>
        <v>#N/A</v>
      </c>
    </row>
    <row r="444" spans="1:35" x14ac:dyDescent="0.35">
      <c r="A444" t="str">
        <f t="shared" si="48"/>
        <v>CASSIDY MEDICAL CENTRESouth Fulham PCNHammersmith &amp; FulhamE85025Nov8</v>
      </c>
      <c r="B444" s="41" t="s">
        <v>725</v>
      </c>
      <c r="C444" s="41" t="s">
        <v>449</v>
      </c>
      <c r="D444" s="41" t="s">
        <v>22</v>
      </c>
      <c r="E444" s="41" t="s">
        <v>58</v>
      </c>
      <c r="F444" s="41" t="s">
        <v>58</v>
      </c>
      <c r="G444" s="41" t="s">
        <v>763</v>
      </c>
      <c r="H444" s="41">
        <v>8</v>
      </c>
      <c r="I444" s="41">
        <v>10050.072596616599</v>
      </c>
      <c r="J444" s="41">
        <v>6582</v>
      </c>
      <c r="K444" s="41">
        <v>11207</v>
      </c>
      <c r="L444" s="41">
        <v>130.98179999999999</v>
      </c>
      <c r="M444" s="41">
        <v>223.01930000000002</v>
      </c>
      <c r="N444" s="41"/>
      <c r="O444" s="41"/>
      <c r="P444" s="41"/>
      <c r="Q444" s="41"/>
      <c r="R444" s="41">
        <v>6739</v>
      </c>
      <c r="S444" s="41">
        <v>120.6281</v>
      </c>
      <c r="T444" s="41"/>
      <c r="U444" s="41"/>
      <c r="V444" s="41">
        <v>24528</v>
      </c>
      <c r="W444" s="41">
        <v>474.62920000000003</v>
      </c>
      <c r="X444" s="41"/>
      <c r="Y444" s="41"/>
      <c r="Z444" s="6">
        <f>0</f>
        <v>0</v>
      </c>
      <c r="AA444" s="6">
        <f t="shared" si="49"/>
        <v>474.62920000000003</v>
      </c>
      <c r="AB444" t="e">
        <f>IF(ISBLANK(Table1[[#This Row],[FY2425_Cost]])=TRUE,#N/A,Table1[[#This Row],[FY2425_Cost]])</f>
        <v>#N/A</v>
      </c>
      <c r="AC444" s="6" t="e">
        <f t="shared" si="50"/>
        <v>#N/A</v>
      </c>
      <c r="AD444" s="6" t="e">
        <f>SUMIFS($AB$3:AB444,$B$3:B444,B444)</f>
        <v>#N/A</v>
      </c>
      <c r="AE444" s="6">
        <f t="shared" si="51"/>
        <v>4522.53266847747</v>
      </c>
      <c r="AF444" s="6">
        <f t="shared" si="52"/>
        <v>4522.53266847747</v>
      </c>
      <c r="AG444" s="6">
        <f>VLOOKUP(Table1[[#This Row],[PracticeCode]],$AP$3:$AS$345,4,FALSE)</f>
        <v>4522.53266847747</v>
      </c>
      <c r="AH444" s="27">
        <f t="shared" si="53"/>
        <v>328637.37390936282</v>
      </c>
      <c r="AI444" s="6" t="e">
        <f t="shared" si="54"/>
        <v>#N/A</v>
      </c>
    </row>
    <row r="445" spans="1:35" x14ac:dyDescent="0.35">
      <c r="A445" t="str">
        <f t="shared" si="48"/>
        <v>CASSIDY MEDICAL CENTRESouth Fulham PCNHammersmith &amp; FulhamE85025Oct7</v>
      </c>
      <c r="B445" s="41" t="s">
        <v>725</v>
      </c>
      <c r="C445" s="41" t="s">
        <v>449</v>
      </c>
      <c r="D445" s="41" t="s">
        <v>22</v>
      </c>
      <c r="E445" s="41" t="s">
        <v>58</v>
      </c>
      <c r="F445" s="41" t="s">
        <v>58</v>
      </c>
      <c r="G445" s="41" t="s">
        <v>762</v>
      </c>
      <c r="H445" s="41">
        <v>7</v>
      </c>
      <c r="I445" s="41">
        <v>10050.072596616599</v>
      </c>
      <c r="J445" s="41">
        <v>6088</v>
      </c>
      <c r="K445" s="41">
        <v>13022</v>
      </c>
      <c r="L445" s="41">
        <v>121.1512</v>
      </c>
      <c r="M445" s="41">
        <v>259.13780000000003</v>
      </c>
      <c r="N445" s="41">
        <v>0</v>
      </c>
      <c r="O445" s="41">
        <v>6660</v>
      </c>
      <c r="P445" s="41">
        <v>0</v>
      </c>
      <c r="Q445" s="41">
        <v>149.85</v>
      </c>
      <c r="R445" s="41">
        <v>8128</v>
      </c>
      <c r="S445" s="41">
        <v>145.49119999999999</v>
      </c>
      <c r="T445" s="41">
        <v>7481</v>
      </c>
      <c r="U445" s="41">
        <v>164.58199999999999</v>
      </c>
      <c r="V445" s="41">
        <v>27238</v>
      </c>
      <c r="W445" s="41">
        <v>525.78020000000004</v>
      </c>
      <c r="X445" s="41">
        <v>14141</v>
      </c>
      <c r="Y445" s="41">
        <v>314.43200000000002</v>
      </c>
      <c r="Z445" s="6">
        <f>0</f>
        <v>0</v>
      </c>
      <c r="AA445" s="6">
        <f t="shared" si="49"/>
        <v>525.78020000000004</v>
      </c>
      <c r="AB445">
        <f>IF(ISBLANK(Table1[[#This Row],[FY2425_Cost]])=TRUE,#N/A,Table1[[#This Row],[FY2425_Cost]])</f>
        <v>314.43200000000002</v>
      </c>
      <c r="AC445" s="6">
        <f t="shared" si="50"/>
        <v>-211.34820000000002</v>
      </c>
      <c r="AD445" s="6" t="e">
        <f>SUMIFS($AB$3:AB445,$B$3:B445,B445)</f>
        <v>#N/A</v>
      </c>
      <c r="AE445" s="6">
        <f t="shared" si="51"/>
        <v>4522.53266847747</v>
      </c>
      <c r="AF445" s="6">
        <f t="shared" si="52"/>
        <v>4522.53266847747</v>
      </c>
      <c r="AG445" s="6">
        <f>VLOOKUP(Table1[[#This Row],[PracticeCode]],$AP$3:$AS$345,4,FALSE)</f>
        <v>4522.53266847747</v>
      </c>
      <c r="AH445" s="27">
        <f t="shared" si="53"/>
        <v>328637.37390936282</v>
      </c>
      <c r="AI445" s="6" t="e">
        <f t="shared" si="54"/>
        <v>#N/A</v>
      </c>
    </row>
    <row r="446" spans="1:35" x14ac:dyDescent="0.35">
      <c r="A446" t="str">
        <f t="shared" si="48"/>
        <v>CASSIDY MEDICAL CENTRESouth Fulham PCNHammersmith &amp; FulhamE85025Sep6</v>
      </c>
      <c r="B446" s="41" t="s">
        <v>725</v>
      </c>
      <c r="C446" s="41" t="s">
        <v>449</v>
      </c>
      <c r="D446" s="41" t="s">
        <v>22</v>
      </c>
      <c r="E446" s="41" t="s">
        <v>58</v>
      </c>
      <c r="F446" s="41" t="s">
        <v>58</v>
      </c>
      <c r="G446" s="41" t="s">
        <v>761</v>
      </c>
      <c r="H446" s="41">
        <v>6</v>
      </c>
      <c r="I446" s="41">
        <v>10050.072596616599</v>
      </c>
      <c r="J446" s="41">
        <v>6111</v>
      </c>
      <c r="K446" s="41">
        <v>3265</v>
      </c>
      <c r="L446" s="41">
        <v>121.60890000000001</v>
      </c>
      <c r="M446" s="41">
        <v>64.973500000000001</v>
      </c>
      <c r="N446" s="41">
        <v>6976</v>
      </c>
      <c r="O446" s="41">
        <v>19992</v>
      </c>
      <c r="P446" s="41">
        <v>156.96</v>
      </c>
      <c r="Q446" s="41">
        <v>449.82</v>
      </c>
      <c r="R446" s="41">
        <v>7483</v>
      </c>
      <c r="S446" s="41">
        <v>133.94569999999999</v>
      </c>
      <c r="T446" s="41">
        <v>8554</v>
      </c>
      <c r="U446" s="41">
        <v>188.18799999999999</v>
      </c>
      <c r="V446" s="41">
        <v>16859</v>
      </c>
      <c r="W446" s="41">
        <v>320.52809999999999</v>
      </c>
      <c r="X446" s="41">
        <v>35522</v>
      </c>
      <c r="Y446" s="41">
        <v>794.96799999999996</v>
      </c>
      <c r="Z446" s="6">
        <f>0</f>
        <v>0</v>
      </c>
      <c r="AA446" s="6">
        <f t="shared" si="49"/>
        <v>320.52809999999999</v>
      </c>
      <c r="AB446">
        <f>IF(ISBLANK(Table1[[#This Row],[FY2425_Cost]])=TRUE,#N/A,Table1[[#This Row],[FY2425_Cost]])</f>
        <v>794.96799999999996</v>
      </c>
      <c r="AC446" s="6">
        <f t="shared" si="50"/>
        <v>474.43989999999997</v>
      </c>
      <c r="AD446" s="6" t="e">
        <f>SUMIFS($AB$3:AB446,$B$3:B446,B446)</f>
        <v>#N/A</v>
      </c>
      <c r="AE446" s="6">
        <f t="shared" si="51"/>
        <v>4522.53266847747</v>
      </c>
      <c r="AF446" s="6">
        <f t="shared" si="52"/>
        <v>4522.53266847747</v>
      </c>
      <c r="AG446" s="6">
        <f>VLOOKUP(Table1[[#This Row],[PracticeCode]],$AP$3:$AS$345,4,FALSE)</f>
        <v>4522.53266847747</v>
      </c>
      <c r="AH446" s="27">
        <f t="shared" si="53"/>
        <v>328637.37390936282</v>
      </c>
      <c r="AI446" s="6" t="e">
        <f t="shared" si="54"/>
        <v>#N/A</v>
      </c>
    </row>
    <row r="447" spans="1:35" x14ac:dyDescent="0.35">
      <c r="A447" t="str">
        <f t="shared" si="48"/>
        <v>CAVENDISH HEALTH CENTREWest End and Marylebone Primary Care NetworkCentral LondonE87745Apr1</v>
      </c>
      <c r="B447" s="41" t="s">
        <v>733</v>
      </c>
      <c r="C447" s="41" t="s">
        <v>458</v>
      </c>
      <c r="D447" s="41" t="s">
        <v>33</v>
      </c>
      <c r="E447" s="41" t="s">
        <v>59</v>
      </c>
      <c r="F447" s="41" t="s">
        <v>59</v>
      </c>
      <c r="G447" s="41" t="s">
        <v>756</v>
      </c>
      <c r="H447" s="41">
        <v>1</v>
      </c>
      <c r="I447" s="41">
        <v>8255.2815585847493</v>
      </c>
      <c r="J447" s="41">
        <v>11759</v>
      </c>
      <c r="K447" s="41">
        <v>2129</v>
      </c>
      <c r="L447" s="41">
        <v>217.54149999999998</v>
      </c>
      <c r="M447" s="41">
        <v>39.386499999999998</v>
      </c>
      <c r="N447" s="41">
        <v>5898</v>
      </c>
      <c r="O447" s="41">
        <v>2044</v>
      </c>
      <c r="P447" s="41">
        <v>117.37020000000001</v>
      </c>
      <c r="Q447" s="41">
        <v>40.675600000000003</v>
      </c>
      <c r="R447" s="41">
        <v>7955</v>
      </c>
      <c r="S447" s="41">
        <v>142.39449999999999</v>
      </c>
      <c r="T447" s="41">
        <v>8633</v>
      </c>
      <c r="U447" s="41">
        <v>189.92599999999999</v>
      </c>
      <c r="V447" s="41">
        <v>21843</v>
      </c>
      <c r="W447" s="41">
        <v>399.32249999999999</v>
      </c>
      <c r="X447" s="41">
        <v>16575</v>
      </c>
      <c r="Y447" s="41">
        <v>347.97180000000003</v>
      </c>
      <c r="Z447" s="6">
        <f>0</f>
        <v>0</v>
      </c>
      <c r="AA447" s="6">
        <f t="shared" si="49"/>
        <v>399.32249999999999</v>
      </c>
      <c r="AB447">
        <f>IF(ISBLANK(Table1[[#This Row],[FY2425_Cost]])=TRUE,#N/A,Table1[[#This Row],[FY2425_Cost]])</f>
        <v>347.97180000000003</v>
      </c>
      <c r="AC447" s="6">
        <f t="shared" si="50"/>
        <v>-51.350699999999961</v>
      </c>
      <c r="AD447" s="6">
        <f>SUMIFS($AB$3:AB447,$B$3:B447,B447)</f>
        <v>347.97180000000003</v>
      </c>
      <c r="AE447" s="6">
        <f t="shared" si="51"/>
        <v>3714.8767013631373</v>
      </c>
      <c r="AF447" s="6">
        <f t="shared" si="52"/>
        <v>3714.8767013631373</v>
      </c>
      <c r="AG447" s="6">
        <f>VLOOKUP(Table1[[#This Row],[PracticeCode]],$AP$3:$AS$345,4,FALSE)</f>
        <v>3714.8767013631373</v>
      </c>
      <c r="AH447" s="27">
        <f t="shared" si="53"/>
        <v>269947.70696572133</v>
      </c>
      <c r="AI447" s="6">
        <f t="shared" si="54"/>
        <v>0</v>
      </c>
    </row>
    <row r="448" spans="1:35" x14ac:dyDescent="0.35">
      <c r="A448" t="str">
        <f t="shared" si="48"/>
        <v>CAVENDISH HEALTH CENTREWest End and Marylebone Primary Care NetworkCentral LondonE87745Aug5</v>
      </c>
      <c r="B448" s="41" t="s">
        <v>733</v>
      </c>
      <c r="C448" s="41" t="s">
        <v>458</v>
      </c>
      <c r="D448" s="41" t="s">
        <v>33</v>
      </c>
      <c r="E448" s="41" t="s">
        <v>59</v>
      </c>
      <c r="F448" s="41" t="s">
        <v>59</v>
      </c>
      <c r="G448" s="41" t="s">
        <v>760</v>
      </c>
      <c r="H448" s="41">
        <v>5</v>
      </c>
      <c r="I448" s="41">
        <v>8255.2815585847493</v>
      </c>
      <c r="J448" s="41">
        <v>1508</v>
      </c>
      <c r="K448" s="41">
        <v>3108</v>
      </c>
      <c r="L448" s="41">
        <v>27.898</v>
      </c>
      <c r="M448" s="41">
        <v>57.497999999999998</v>
      </c>
      <c r="N448" s="41">
        <v>4259</v>
      </c>
      <c r="O448" s="41">
        <v>2770</v>
      </c>
      <c r="P448" s="41">
        <v>84.754100000000008</v>
      </c>
      <c r="Q448" s="41">
        <v>55.123000000000005</v>
      </c>
      <c r="R448" s="41">
        <v>13122</v>
      </c>
      <c r="S448" s="41">
        <v>234.88380000000001</v>
      </c>
      <c r="T448" s="41">
        <v>6794</v>
      </c>
      <c r="U448" s="41">
        <v>149.46799999999999</v>
      </c>
      <c r="V448" s="41">
        <v>17738</v>
      </c>
      <c r="W448" s="41">
        <v>320.27980000000002</v>
      </c>
      <c r="X448" s="41">
        <v>13823</v>
      </c>
      <c r="Y448" s="41">
        <v>289.3451</v>
      </c>
      <c r="Z448" s="6">
        <f>0</f>
        <v>0</v>
      </c>
      <c r="AA448" s="6">
        <f t="shared" si="49"/>
        <v>320.27980000000002</v>
      </c>
      <c r="AB448">
        <f>IF(ISBLANK(Table1[[#This Row],[FY2425_Cost]])=TRUE,#N/A,Table1[[#This Row],[FY2425_Cost]])</f>
        <v>289.3451</v>
      </c>
      <c r="AC448" s="6">
        <f t="shared" si="50"/>
        <v>-30.934700000000021</v>
      </c>
      <c r="AD448" s="6">
        <f>SUMIFS($AB$3:AB448,$B$3:B448,B448)</f>
        <v>637.31690000000003</v>
      </c>
      <c r="AE448" s="6">
        <f t="shared" si="51"/>
        <v>3714.8767013631373</v>
      </c>
      <c r="AF448" s="6">
        <f t="shared" si="52"/>
        <v>3714.8767013631373</v>
      </c>
      <c r="AG448" s="6">
        <f>VLOOKUP(Table1[[#This Row],[PracticeCode]],$AP$3:$AS$345,4,FALSE)</f>
        <v>3714.8767013631373</v>
      </c>
      <c r="AH448" s="27">
        <f t="shared" si="53"/>
        <v>269947.70696572133</v>
      </c>
      <c r="AI448" s="6">
        <f t="shared" si="54"/>
        <v>0</v>
      </c>
    </row>
    <row r="449" spans="1:35" x14ac:dyDescent="0.35">
      <c r="A449" t="str">
        <f t="shared" si="48"/>
        <v>CAVENDISH HEALTH CENTREWest End and Marylebone Primary Care NetworkCentral LondonE87745Dec9</v>
      </c>
      <c r="B449" s="41" t="s">
        <v>733</v>
      </c>
      <c r="C449" s="41" t="s">
        <v>458</v>
      </c>
      <c r="D449" s="41" t="s">
        <v>33</v>
      </c>
      <c r="E449" s="41" t="s">
        <v>59</v>
      </c>
      <c r="F449" s="41" t="s">
        <v>59</v>
      </c>
      <c r="G449" s="41" t="s">
        <v>764</v>
      </c>
      <c r="H449" s="41">
        <v>9</v>
      </c>
      <c r="I449" s="41">
        <v>8255.2815585847493</v>
      </c>
      <c r="J449" s="41">
        <v>5137</v>
      </c>
      <c r="K449" s="41">
        <v>3789</v>
      </c>
      <c r="L449" s="41">
        <v>102.22630000000001</v>
      </c>
      <c r="M449" s="41">
        <v>75.4011</v>
      </c>
      <c r="N449" s="41"/>
      <c r="O449" s="41"/>
      <c r="P449" s="41"/>
      <c r="Q449" s="41"/>
      <c r="R449" s="41">
        <v>4711</v>
      </c>
      <c r="S449" s="41">
        <v>84.326899999999995</v>
      </c>
      <c r="T449" s="41"/>
      <c r="U449" s="41"/>
      <c r="V449" s="41">
        <v>13637</v>
      </c>
      <c r="W449" s="41">
        <v>261.95429999999999</v>
      </c>
      <c r="X449" s="41"/>
      <c r="Y449" s="41"/>
      <c r="Z449" s="6">
        <f>0</f>
        <v>0</v>
      </c>
      <c r="AA449" s="6">
        <f t="shared" si="49"/>
        <v>261.95429999999999</v>
      </c>
      <c r="AB449" t="e">
        <f>IF(ISBLANK(Table1[[#This Row],[FY2425_Cost]])=TRUE,#N/A,Table1[[#This Row],[FY2425_Cost]])</f>
        <v>#N/A</v>
      </c>
      <c r="AC449" s="6" t="e">
        <f t="shared" si="50"/>
        <v>#N/A</v>
      </c>
      <c r="AD449" s="6" t="e">
        <f>SUMIFS($AB$3:AB449,$B$3:B449,B449)</f>
        <v>#N/A</v>
      </c>
      <c r="AE449" s="6">
        <f t="shared" si="51"/>
        <v>3714.8767013631373</v>
      </c>
      <c r="AF449" s="6">
        <f t="shared" si="52"/>
        <v>3714.8767013631373</v>
      </c>
      <c r="AG449" s="6">
        <f>VLOOKUP(Table1[[#This Row],[PracticeCode]],$AP$3:$AS$345,4,FALSE)</f>
        <v>3714.8767013631373</v>
      </c>
      <c r="AH449" s="27">
        <f t="shared" si="53"/>
        <v>269947.70696572133</v>
      </c>
      <c r="AI449" s="6" t="e">
        <f t="shared" si="54"/>
        <v>#N/A</v>
      </c>
    </row>
    <row r="450" spans="1:35" x14ac:dyDescent="0.35">
      <c r="A450" t="str">
        <f t="shared" si="48"/>
        <v>CAVENDISH HEALTH CENTREWest End and Marylebone Primary Care NetworkCentral LondonE87745Feb11</v>
      </c>
      <c r="B450" s="41" t="s">
        <v>733</v>
      </c>
      <c r="C450" s="41" t="s">
        <v>458</v>
      </c>
      <c r="D450" s="41" t="s">
        <v>33</v>
      </c>
      <c r="E450" s="41" t="s">
        <v>59</v>
      </c>
      <c r="F450" s="41" t="s">
        <v>59</v>
      </c>
      <c r="G450" s="41" t="s">
        <v>766</v>
      </c>
      <c r="H450" s="41">
        <v>11</v>
      </c>
      <c r="I450" s="41">
        <v>8255.2815585847493</v>
      </c>
      <c r="J450" s="41">
        <v>8427</v>
      </c>
      <c r="K450" s="41">
        <v>2171</v>
      </c>
      <c r="L450" s="41">
        <v>167.69730000000001</v>
      </c>
      <c r="M450" s="41">
        <v>43.2029</v>
      </c>
      <c r="N450" s="41"/>
      <c r="O450" s="41"/>
      <c r="P450" s="41"/>
      <c r="Q450" s="41"/>
      <c r="R450" s="41">
        <v>7983</v>
      </c>
      <c r="S450" s="41">
        <v>142.89570000000001</v>
      </c>
      <c r="T450" s="41"/>
      <c r="U450" s="41"/>
      <c r="V450" s="41">
        <v>18581</v>
      </c>
      <c r="W450" s="41">
        <v>353.79590000000002</v>
      </c>
      <c r="X450" s="41"/>
      <c r="Y450" s="41"/>
      <c r="Z450" s="6">
        <f>0</f>
        <v>0</v>
      </c>
      <c r="AA450" s="6">
        <f t="shared" si="49"/>
        <v>353.79590000000002</v>
      </c>
      <c r="AB450" t="e">
        <f>IF(ISBLANK(Table1[[#This Row],[FY2425_Cost]])=TRUE,#N/A,Table1[[#This Row],[FY2425_Cost]])</f>
        <v>#N/A</v>
      </c>
      <c r="AC450" s="6" t="e">
        <f t="shared" si="50"/>
        <v>#N/A</v>
      </c>
      <c r="AD450" s="6" t="e">
        <f>SUMIFS($AB$3:AB450,$B$3:B450,B450)</f>
        <v>#N/A</v>
      </c>
      <c r="AE450" s="6">
        <f t="shared" si="51"/>
        <v>3714.8767013631373</v>
      </c>
      <c r="AF450" s="6">
        <f t="shared" si="52"/>
        <v>3714.8767013631373</v>
      </c>
      <c r="AG450" s="6">
        <f>VLOOKUP(Table1[[#This Row],[PracticeCode]],$AP$3:$AS$345,4,FALSE)</f>
        <v>3714.8767013631373</v>
      </c>
      <c r="AH450" s="27">
        <f t="shared" si="53"/>
        <v>269947.70696572133</v>
      </c>
      <c r="AI450" s="6" t="e">
        <f t="shared" si="54"/>
        <v>#N/A</v>
      </c>
    </row>
    <row r="451" spans="1:35" x14ac:dyDescent="0.35">
      <c r="A451" t="str">
        <f t="shared" ref="A451:A514" si="55">CONCATENATE(B451,C451,D451,E451,G451,H451)</f>
        <v>CAVENDISH HEALTH CENTREWest End and Marylebone Primary Care NetworkCentral LondonE87745Jan10</v>
      </c>
      <c r="B451" s="41" t="s">
        <v>733</v>
      </c>
      <c r="C451" s="41" t="s">
        <v>458</v>
      </c>
      <c r="D451" s="41" t="s">
        <v>33</v>
      </c>
      <c r="E451" s="41" t="s">
        <v>59</v>
      </c>
      <c r="F451" s="41" t="s">
        <v>59</v>
      </c>
      <c r="G451" s="41" t="s">
        <v>765</v>
      </c>
      <c r="H451" s="41">
        <v>10</v>
      </c>
      <c r="I451" s="41">
        <v>8255.2815585847493</v>
      </c>
      <c r="J451" s="41">
        <v>6076</v>
      </c>
      <c r="K451" s="41">
        <v>2833</v>
      </c>
      <c r="L451" s="41">
        <v>120.91240000000001</v>
      </c>
      <c r="M451" s="41">
        <v>56.3767</v>
      </c>
      <c r="N451" s="41"/>
      <c r="O451" s="41"/>
      <c r="P451" s="41"/>
      <c r="Q451" s="41"/>
      <c r="R451" s="41">
        <v>10083</v>
      </c>
      <c r="S451" s="41">
        <v>180.48570000000001</v>
      </c>
      <c r="T451" s="41"/>
      <c r="U451" s="41"/>
      <c r="V451" s="41">
        <v>18992</v>
      </c>
      <c r="W451" s="41">
        <v>357.77480000000003</v>
      </c>
      <c r="X451" s="41"/>
      <c r="Y451" s="41"/>
      <c r="Z451" s="6">
        <f>0</f>
        <v>0</v>
      </c>
      <c r="AA451" s="6">
        <f t="shared" ref="AA451:AA514" si="56">IFERROR(W451*1,#N/A)</f>
        <v>357.77480000000003</v>
      </c>
      <c r="AB451" t="e">
        <f>IF(ISBLANK(Table1[[#This Row],[FY2425_Cost]])=TRUE,#N/A,Table1[[#This Row],[FY2425_Cost]])</f>
        <v>#N/A</v>
      </c>
      <c r="AC451" s="6" t="e">
        <f t="shared" ref="AC451:AC514" si="57">AB451-AA451</f>
        <v>#N/A</v>
      </c>
      <c r="AD451" s="6" t="e">
        <f>SUMIFS($AB$3:AB451,$B$3:B451,B451)</f>
        <v>#N/A</v>
      </c>
      <c r="AE451" s="6">
        <f t="shared" ref="AE451:AE514" si="58">IFERROR(I451*$AE$1,#N/A)</f>
        <v>3714.8767013631373</v>
      </c>
      <c r="AF451" s="6">
        <f t="shared" ref="AF451:AF514" si="59">AE451+Z451</f>
        <v>3714.8767013631373</v>
      </c>
      <c r="AG451" s="6">
        <f>VLOOKUP(Table1[[#This Row],[PracticeCode]],$AP$3:$AS$345,4,FALSE)</f>
        <v>3714.8767013631373</v>
      </c>
      <c r="AH451" s="27">
        <f t="shared" ref="AH451:AH514" si="60">IFERROR(I451*$AH$1,#N/A)</f>
        <v>269947.70696572133</v>
      </c>
      <c r="AI451" s="6" t="e">
        <f t="shared" ref="AI451:AI514" si="61">IF(AD451-AF451&lt;=0,0,AD451-AF451)</f>
        <v>#N/A</v>
      </c>
    </row>
    <row r="452" spans="1:35" x14ac:dyDescent="0.35">
      <c r="A452" t="str">
        <f t="shared" si="55"/>
        <v>CAVENDISH HEALTH CENTREWest End and Marylebone Primary Care NetworkCentral LondonE87745Jul4</v>
      </c>
      <c r="B452" s="41" t="s">
        <v>733</v>
      </c>
      <c r="C452" s="41" t="s">
        <v>458</v>
      </c>
      <c r="D452" s="41" t="s">
        <v>33</v>
      </c>
      <c r="E452" s="41" t="s">
        <v>59</v>
      </c>
      <c r="F452" s="41" t="s">
        <v>59</v>
      </c>
      <c r="G452" s="41" t="s">
        <v>759</v>
      </c>
      <c r="H452" s="41">
        <v>4</v>
      </c>
      <c r="I452" s="41">
        <v>8255.2815585847493</v>
      </c>
      <c r="J452" s="41">
        <v>4740</v>
      </c>
      <c r="K452" s="41">
        <v>5821</v>
      </c>
      <c r="L452" s="41">
        <v>87.69</v>
      </c>
      <c r="M452" s="41">
        <v>107.68849999999999</v>
      </c>
      <c r="N452" s="41">
        <v>3788</v>
      </c>
      <c r="O452" s="41">
        <v>1142</v>
      </c>
      <c r="P452" s="41">
        <v>75.381200000000007</v>
      </c>
      <c r="Q452" s="41">
        <v>22.7258</v>
      </c>
      <c r="R452" s="41">
        <v>18285</v>
      </c>
      <c r="S452" s="41">
        <v>327.30149999999998</v>
      </c>
      <c r="T452" s="41">
        <v>7071</v>
      </c>
      <c r="U452" s="41">
        <v>155.56200000000001</v>
      </c>
      <c r="V452" s="41">
        <v>28846</v>
      </c>
      <c r="W452" s="41">
        <v>522.67999999999995</v>
      </c>
      <c r="X452" s="41">
        <v>12001</v>
      </c>
      <c r="Y452" s="41">
        <v>253.66900000000001</v>
      </c>
      <c r="Z452" s="6">
        <f>0</f>
        <v>0</v>
      </c>
      <c r="AA452" s="6">
        <f t="shared" si="56"/>
        <v>522.67999999999995</v>
      </c>
      <c r="AB452">
        <f>IF(ISBLANK(Table1[[#This Row],[FY2425_Cost]])=TRUE,#N/A,Table1[[#This Row],[FY2425_Cost]])</f>
        <v>253.66900000000001</v>
      </c>
      <c r="AC452" s="6">
        <f t="shared" si="57"/>
        <v>-269.01099999999997</v>
      </c>
      <c r="AD452" s="6" t="e">
        <f>SUMIFS($AB$3:AB452,$B$3:B452,B452)</f>
        <v>#N/A</v>
      </c>
      <c r="AE452" s="6">
        <f t="shared" si="58"/>
        <v>3714.8767013631373</v>
      </c>
      <c r="AF452" s="6">
        <f t="shared" si="59"/>
        <v>3714.8767013631373</v>
      </c>
      <c r="AG452" s="6">
        <f>VLOOKUP(Table1[[#This Row],[PracticeCode]],$AP$3:$AS$345,4,FALSE)</f>
        <v>3714.8767013631373</v>
      </c>
      <c r="AH452" s="27">
        <f t="shared" si="60"/>
        <v>269947.70696572133</v>
      </c>
      <c r="AI452" s="6" t="e">
        <f t="shared" si="61"/>
        <v>#N/A</v>
      </c>
    </row>
    <row r="453" spans="1:35" x14ac:dyDescent="0.35">
      <c r="A453" t="str">
        <f t="shared" si="55"/>
        <v>CAVENDISH HEALTH CENTREWest End and Marylebone Primary Care NetworkCentral LondonE87745Jun3</v>
      </c>
      <c r="B453" s="41" t="s">
        <v>733</v>
      </c>
      <c r="C453" s="41" t="s">
        <v>458</v>
      </c>
      <c r="D453" s="41" t="s">
        <v>33</v>
      </c>
      <c r="E453" s="41" t="s">
        <v>59</v>
      </c>
      <c r="F453" s="41" t="s">
        <v>59</v>
      </c>
      <c r="G453" s="41" t="s">
        <v>758</v>
      </c>
      <c r="H453" s="41">
        <v>3</v>
      </c>
      <c r="I453" s="41">
        <v>8255.2815585847493</v>
      </c>
      <c r="J453" s="41">
        <v>4086</v>
      </c>
      <c r="K453" s="41">
        <v>5443</v>
      </c>
      <c r="L453" s="41">
        <v>75.590999999999994</v>
      </c>
      <c r="M453" s="41">
        <v>100.6955</v>
      </c>
      <c r="N453" s="41">
        <v>5053</v>
      </c>
      <c r="O453" s="41">
        <v>2109</v>
      </c>
      <c r="P453" s="41">
        <v>100.55470000000001</v>
      </c>
      <c r="Q453" s="41">
        <v>41.969100000000005</v>
      </c>
      <c r="R453" s="41">
        <v>12067</v>
      </c>
      <c r="S453" s="41">
        <v>215.99930000000001</v>
      </c>
      <c r="T453" s="41">
        <v>6613</v>
      </c>
      <c r="U453" s="41">
        <v>145.48599999999999</v>
      </c>
      <c r="V453" s="41">
        <v>21596</v>
      </c>
      <c r="W453" s="41">
        <v>392.28579999999999</v>
      </c>
      <c r="X453" s="41">
        <v>13775</v>
      </c>
      <c r="Y453" s="41">
        <v>288.00980000000004</v>
      </c>
      <c r="Z453" s="6">
        <f>0</f>
        <v>0</v>
      </c>
      <c r="AA453" s="6">
        <f t="shared" si="56"/>
        <v>392.28579999999999</v>
      </c>
      <c r="AB453">
        <f>IF(ISBLANK(Table1[[#This Row],[FY2425_Cost]])=TRUE,#N/A,Table1[[#This Row],[FY2425_Cost]])</f>
        <v>288.00980000000004</v>
      </c>
      <c r="AC453" s="6">
        <f t="shared" si="57"/>
        <v>-104.27599999999995</v>
      </c>
      <c r="AD453" s="6" t="e">
        <f>SUMIFS($AB$3:AB453,$B$3:B453,B453)</f>
        <v>#N/A</v>
      </c>
      <c r="AE453" s="6">
        <f t="shared" si="58"/>
        <v>3714.8767013631373</v>
      </c>
      <c r="AF453" s="6">
        <f t="shared" si="59"/>
        <v>3714.8767013631373</v>
      </c>
      <c r="AG453" s="6">
        <f>VLOOKUP(Table1[[#This Row],[PracticeCode]],$AP$3:$AS$345,4,FALSE)</f>
        <v>3714.8767013631373</v>
      </c>
      <c r="AH453" s="27">
        <f t="shared" si="60"/>
        <v>269947.70696572133</v>
      </c>
      <c r="AI453" s="6" t="e">
        <f t="shared" si="61"/>
        <v>#N/A</v>
      </c>
    </row>
    <row r="454" spans="1:35" x14ac:dyDescent="0.35">
      <c r="A454" t="str">
        <f t="shared" si="55"/>
        <v>CAVENDISH HEALTH CENTREWest End and Marylebone Primary Care NetworkCentral LondonE87745Mar12</v>
      </c>
      <c r="B454" s="41" t="s">
        <v>733</v>
      </c>
      <c r="C454" s="41" t="s">
        <v>458</v>
      </c>
      <c r="D454" s="41" t="s">
        <v>33</v>
      </c>
      <c r="E454" s="41" t="s">
        <v>59</v>
      </c>
      <c r="F454" s="41" t="s">
        <v>59</v>
      </c>
      <c r="G454" s="41" t="s">
        <v>767</v>
      </c>
      <c r="H454" s="41">
        <v>12</v>
      </c>
      <c r="I454" s="41">
        <v>8255.2815585847493</v>
      </c>
      <c r="J454" s="41">
        <v>18426</v>
      </c>
      <c r="K454" s="41">
        <v>8209</v>
      </c>
      <c r="L454" s="41">
        <v>366.67740000000003</v>
      </c>
      <c r="M454" s="41">
        <v>163.35910000000001</v>
      </c>
      <c r="N454" s="41"/>
      <c r="O454" s="41"/>
      <c r="P454" s="41"/>
      <c r="Q454" s="41"/>
      <c r="R454" s="41">
        <v>6750</v>
      </c>
      <c r="S454" s="41">
        <v>120.825</v>
      </c>
      <c r="T454" s="41"/>
      <c r="U454" s="41"/>
      <c r="V454" s="41">
        <v>33385</v>
      </c>
      <c r="W454" s="41">
        <v>650.86150000000009</v>
      </c>
      <c r="X454" s="41"/>
      <c r="Y454" s="41"/>
      <c r="Z454" s="6">
        <f>0</f>
        <v>0</v>
      </c>
      <c r="AA454" s="6">
        <f t="shared" si="56"/>
        <v>650.86150000000009</v>
      </c>
      <c r="AB454" t="e">
        <f>IF(ISBLANK(Table1[[#This Row],[FY2425_Cost]])=TRUE,#N/A,Table1[[#This Row],[FY2425_Cost]])</f>
        <v>#N/A</v>
      </c>
      <c r="AC454" s="6" t="e">
        <f t="shared" si="57"/>
        <v>#N/A</v>
      </c>
      <c r="AD454" s="6" t="e">
        <f>SUMIFS($AB$3:AB454,$B$3:B454,B454)</f>
        <v>#N/A</v>
      </c>
      <c r="AE454" s="6">
        <f t="shared" si="58"/>
        <v>3714.8767013631373</v>
      </c>
      <c r="AF454" s="6">
        <f t="shared" si="59"/>
        <v>3714.8767013631373</v>
      </c>
      <c r="AG454" s="6">
        <f>VLOOKUP(Table1[[#This Row],[PracticeCode]],$AP$3:$AS$345,4,FALSE)</f>
        <v>3714.8767013631373</v>
      </c>
      <c r="AH454" s="27">
        <f t="shared" si="60"/>
        <v>269947.70696572133</v>
      </c>
      <c r="AI454" s="6" t="e">
        <f t="shared" si="61"/>
        <v>#N/A</v>
      </c>
    </row>
    <row r="455" spans="1:35" x14ac:dyDescent="0.35">
      <c r="A455" t="str">
        <f t="shared" si="55"/>
        <v>CAVENDISH HEALTH CENTREWest End and Marylebone Primary Care NetworkCentral LondonE87745May2</v>
      </c>
      <c r="B455" s="41" t="s">
        <v>733</v>
      </c>
      <c r="C455" s="41" t="s">
        <v>458</v>
      </c>
      <c r="D455" s="41" t="s">
        <v>33</v>
      </c>
      <c r="E455" s="41" t="s">
        <v>59</v>
      </c>
      <c r="F455" s="41" t="s">
        <v>59</v>
      </c>
      <c r="G455" s="41" t="s">
        <v>757</v>
      </c>
      <c r="H455" s="41">
        <v>2</v>
      </c>
      <c r="I455" s="41">
        <v>8255.2815585847493</v>
      </c>
      <c r="J455" s="41">
        <v>14198</v>
      </c>
      <c r="K455" s="41">
        <v>623</v>
      </c>
      <c r="L455" s="41">
        <v>262.66300000000001</v>
      </c>
      <c r="M455" s="41">
        <v>11.525499999999999</v>
      </c>
      <c r="N455" s="41">
        <v>4920</v>
      </c>
      <c r="O455" s="41">
        <v>1646</v>
      </c>
      <c r="P455" s="41">
        <v>97.908000000000001</v>
      </c>
      <c r="Q455" s="41">
        <v>32.755400000000002</v>
      </c>
      <c r="R455" s="41">
        <v>7161</v>
      </c>
      <c r="S455" s="41">
        <v>128.18190000000001</v>
      </c>
      <c r="T455" s="41">
        <v>5456</v>
      </c>
      <c r="U455" s="41">
        <v>120.032</v>
      </c>
      <c r="V455" s="41">
        <v>21982</v>
      </c>
      <c r="W455" s="41">
        <v>402.37040000000002</v>
      </c>
      <c r="X455" s="41">
        <v>12022</v>
      </c>
      <c r="Y455" s="41">
        <v>250.69540000000001</v>
      </c>
      <c r="Z455" s="6">
        <f>0</f>
        <v>0</v>
      </c>
      <c r="AA455" s="6">
        <f t="shared" si="56"/>
        <v>402.37040000000002</v>
      </c>
      <c r="AB455">
        <f>IF(ISBLANK(Table1[[#This Row],[FY2425_Cost]])=TRUE,#N/A,Table1[[#This Row],[FY2425_Cost]])</f>
        <v>250.69540000000001</v>
      </c>
      <c r="AC455" s="6">
        <f t="shared" si="57"/>
        <v>-151.67500000000001</v>
      </c>
      <c r="AD455" s="6" t="e">
        <f>SUMIFS($AB$3:AB455,$B$3:B455,B455)</f>
        <v>#N/A</v>
      </c>
      <c r="AE455" s="6">
        <f t="shared" si="58"/>
        <v>3714.8767013631373</v>
      </c>
      <c r="AF455" s="6">
        <f t="shared" si="59"/>
        <v>3714.8767013631373</v>
      </c>
      <c r="AG455" s="6">
        <f>VLOOKUP(Table1[[#This Row],[PracticeCode]],$AP$3:$AS$345,4,FALSE)</f>
        <v>3714.8767013631373</v>
      </c>
      <c r="AH455" s="27">
        <f t="shared" si="60"/>
        <v>269947.70696572133</v>
      </c>
      <c r="AI455" s="6" t="e">
        <f t="shared" si="61"/>
        <v>#N/A</v>
      </c>
    </row>
    <row r="456" spans="1:35" x14ac:dyDescent="0.35">
      <c r="A456" t="str">
        <f t="shared" si="55"/>
        <v>CAVENDISH HEALTH CENTREWest End and Marylebone Primary Care NetworkCentral LondonE87745Nov8</v>
      </c>
      <c r="B456" s="41" t="s">
        <v>733</v>
      </c>
      <c r="C456" s="41" t="s">
        <v>458</v>
      </c>
      <c r="D456" s="41" t="s">
        <v>33</v>
      </c>
      <c r="E456" s="41" t="s">
        <v>59</v>
      </c>
      <c r="F456" s="41" t="s">
        <v>59</v>
      </c>
      <c r="G456" s="41" t="s">
        <v>763</v>
      </c>
      <c r="H456" s="41">
        <v>8</v>
      </c>
      <c r="I456" s="41">
        <v>8255.2815585847493</v>
      </c>
      <c r="J456" s="41">
        <v>5439</v>
      </c>
      <c r="K456" s="41">
        <v>332</v>
      </c>
      <c r="L456" s="41">
        <v>108.23610000000001</v>
      </c>
      <c r="M456" s="41">
        <v>6.6068000000000007</v>
      </c>
      <c r="N456" s="41"/>
      <c r="O456" s="41"/>
      <c r="P456" s="41"/>
      <c r="Q456" s="41"/>
      <c r="R456" s="41">
        <v>7687</v>
      </c>
      <c r="S456" s="41">
        <v>137.59729999999999</v>
      </c>
      <c r="T456" s="41"/>
      <c r="U456" s="41"/>
      <c r="V456" s="41">
        <v>13458</v>
      </c>
      <c r="W456" s="41">
        <v>252.4402</v>
      </c>
      <c r="X456" s="41"/>
      <c r="Y456" s="41"/>
      <c r="Z456" s="6">
        <f>0</f>
        <v>0</v>
      </c>
      <c r="AA456" s="6">
        <f t="shared" si="56"/>
        <v>252.4402</v>
      </c>
      <c r="AB456" t="e">
        <f>IF(ISBLANK(Table1[[#This Row],[FY2425_Cost]])=TRUE,#N/A,Table1[[#This Row],[FY2425_Cost]])</f>
        <v>#N/A</v>
      </c>
      <c r="AC456" s="6" t="e">
        <f t="shared" si="57"/>
        <v>#N/A</v>
      </c>
      <c r="AD456" s="6" t="e">
        <f>SUMIFS($AB$3:AB456,$B$3:B456,B456)</f>
        <v>#N/A</v>
      </c>
      <c r="AE456" s="6">
        <f t="shared" si="58"/>
        <v>3714.8767013631373</v>
      </c>
      <c r="AF456" s="6">
        <f t="shared" si="59"/>
        <v>3714.8767013631373</v>
      </c>
      <c r="AG456" s="6">
        <f>VLOOKUP(Table1[[#This Row],[PracticeCode]],$AP$3:$AS$345,4,FALSE)</f>
        <v>3714.8767013631373</v>
      </c>
      <c r="AH456" s="27">
        <f t="shared" si="60"/>
        <v>269947.70696572133</v>
      </c>
      <c r="AI456" s="6" t="e">
        <f t="shared" si="61"/>
        <v>#N/A</v>
      </c>
    </row>
    <row r="457" spans="1:35" x14ac:dyDescent="0.35">
      <c r="A457" t="str">
        <f t="shared" si="55"/>
        <v>CAVENDISH HEALTH CENTREWest End and Marylebone Primary Care NetworkCentral LondonE87745Oct7</v>
      </c>
      <c r="B457" s="41" t="s">
        <v>733</v>
      </c>
      <c r="C457" s="41" t="s">
        <v>458</v>
      </c>
      <c r="D457" s="41" t="s">
        <v>33</v>
      </c>
      <c r="E457" s="41" t="s">
        <v>59</v>
      </c>
      <c r="F457" s="41" t="s">
        <v>59</v>
      </c>
      <c r="G457" s="41" t="s">
        <v>762</v>
      </c>
      <c r="H457" s="41">
        <v>7</v>
      </c>
      <c r="I457" s="41">
        <v>8255.2815585847493</v>
      </c>
      <c r="J457" s="41">
        <v>6002</v>
      </c>
      <c r="K457" s="41">
        <v>7394</v>
      </c>
      <c r="L457" s="41">
        <v>119.43980000000001</v>
      </c>
      <c r="M457" s="41">
        <v>147.14060000000001</v>
      </c>
      <c r="N457" s="41">
        <v>0</v>
      </c>
      <c r="O457" s="41">
        <v>10320</v>
      </c>
      <c r="P457" s="41">
        <v>0</v>
      </c>
      <c r="Q457" s="41">
        <v>232.2</v>
      </c>
      <c r="R457" s="41">
        <v>9528</v>
      </c>
      <c r="S457" s="41">
        <v>170.55119999999999</v>
      </c>
      <c r="T457" s="41">
        <v>6049</v>
      </c>
      <c r="U457" s="41">
        <v>133.078</v>
      </c>
      <c r="V457" s="41">
        <v>22924</v>
      </c>
      <c r="W457" s="41">
        <v>437.13159999999999</v>
      </c>
      <c r="X457" s="41">
        <v>16369</v>
      </c>
      <c r="Y457" s="41">
        <v>365.27800000000002</v>
      </c>
      <c r="Z457" s="6">
        <f>0</f>
        <v>0</v>
      </c>
      <c r="AA457" s="6">
        <f t="shared" si="56"/>
        <v>437.13159999999999</v>
      </c>
      <c r="AB457">
        <f>IF(ISBLANK(Table1[[#This Row],[FY2425_Cost]])=TRUE,#N/A,Table1[[#This Row],[FY2425_Cost]])</f>
        <v>365.27800000000002</v>
      </c>
      <c r="AC457" s="6">
        <f t="shared" si="57"/>
        <v>-71.853599999999972</v>
      </c>
      <c r="AD457" s="6" t="e">
        <f>SUMIFS($AB$3:AB457,$B$3:B457,B457)</f>
        <v>#N/A</v>
      </c>
      <c r="AE457" s="6">
        <f t="shared" si="58"/>
        <v>3714.8767013631373</v>
      </c>
      <c r="AF457" s="6">
        <f t="shared" si="59"/>
        <v>3714.8767013631373</v>
      </c>
      <c r="AG457" s="6">
        <f>VLOOKUP(Table1[[#This Row],[PracticeCode]],$AP$3:$AS$345,4,FALSE)</f>
        <v>3714.8767013631373</v>
      </c>
      <c r="AH457" s="27">
        <f t="shared" si="60"/>
        <v>269947.70696572133</v>
      </c>
      <c r="AI457" s="6" t="e">
        <f t="shared" si="61"/>
        <v>#N/A</v>
      </c>
    </row>
    <row r="458" spans="1:35" x14ac:dyDescent="0.35">
      <c r="A458" t="str">
        <f t="shared" si="55"/>
        <v>CAVENDISH HEALTH CENTREWest End and Marylebone Primary Care NetworkCentral LondonE87745Sep6</v>
      </c>
      <c r="B458" s="41" t="s">
        <v>733</v>
      </c>
      <c r="C458" s="41" t="s">
        <v>458</v>
      </c>
      <c r="D458" s="41" t="s">
        <v>33</v>
      </c>
      <c r="E458" s="41" t="s">
        <v>59</v>
      </c>
      <c r="F458" s="41" t="s">
        <v>59</v>
      </c>
      <c r="G458" s="41" t="s">
        <v>761</v>
      </c>
      <c r="H458" s="41">
        <v>6</v>
      </c>
      <c r="I458" s="41">
        <v>8255.2815585847493</v>
      </c>
      <c r="J458" s="41">
        <v>2722</v>
      </c>
      <c r="K458" s="41">
        <v>4496</v>
      </c>
      <c r="L458" s="41">
        <v>54.1678</v>
      </c>
      <c r="M458" s="41">
        <v>89.470399999999998</v>
      </c>
      <c r="N458" s="41">
        <v>4950</v>
      </c>
      <c r="O458" s="41">
        <v>6065</v>
      </c>
      <c r="P458" s="41">
        <v>111.375</v>
      </c>
      <c r="Q458" s="41">
        <v>136.46250000000001</v>
      </c>
      <c r="R458" s="41">
        <v>10067</v>
      </c>
      <c r="S458" s="41">
        <v>180.19929999999999</v>
      </c>
      <c r="T458" s="41">
        <v>7634</v>
      </c>
      <c r="U458" s="41">
        <v>167.94800000000001</v>
      </c>
      <c r="V458" s="41">
        <v>17285</v>
      </c>
      <c r="W458" s="41">
        <v>323.83749999999998</v>
      </c>
      <c r="X458" s="41">
        <v>18649</v>
      </c>
      <c r="Y458" s="41">
        <v>415.78550000000001</v>
      </c>
      <c r="Z458" s="6">
        <f>0</f>
        <v>0</v>
      </c>
      <c r="AA458" s="6">
        <f t="shared" si="56"/>
        <v>323.83749999999998</v>
      </c>
      <c r="AB458">
        <f>IF(ISBLANK(Table1[[#This Row],[FY2425_Cost]])=TRUE,#N/A,Table1[[#This Row],[FY2425_Cost]])</f>
        <v>415.78550000000001</v>
      </c>
      <c r="AC458" s="6">
        <f t="shared" si="57"/>
        <v>91.948000000000036</v>
      </c>
      <c r="AD458" s="6" t="e">
        <f>SUMIFS($AB$3:AB458,$B$3:B458,B458)</f>
        <v>#N/A</v>
      </c>
      <c r="AE458" s="6">
        <f t="shared" si="58"/>
        <v>3714.8767013631373</v>
      </c>
      <c r="AF458" s="6">
        <f t="shared" si="59"/>
        <v>3714.8767013631373</v>
      </c>
      <c r="AG458" s="6">
        <f>VLOOKUP(Table1[[#This Row],[PracticeCode]],$AP$3:$AS$345,4,FALSE)</f>
        <v>3714.8767013631373</v>
      </c>
      <c r="AH458" s="27">
        <f t="shared" si="60"/>
        <v>269947.70696572133</v>
      </c>
      <c r="AI458" s="6" t="e">
        <f t="shared" si="61"/>
        <v>#N/A</v>
      </c>
    </row>
    <row r="459" spans="1:35" x14ac:dyDescent="0.35">
      <c r="A459" t="str">
        <f t="shared" si="55"/>
        <v>CENTRAL UXBRIDGE SURGERYSynergyHillingdonE86015Apr1</v>
      </c>
      <c r="B459" s="41" t="s">
        <v>668</v>
      </c>
      <c r="C459" s="41" t="s">
        <v>554</v>
      </c>
      <c r="D459" s="41" t="s">
        <v>8</v>
      </c>
      <c r="E459" s="41" t="s">
        <v>62</v>
      </c>
      <c r="F459" s="41" t="s">
        <v>62</v>
      </c>
      <c r="G459" s="41" t="s">
        <v>756</v>
      </c>
      <c r="H459" s="41">
        <v>1</v>
      </c>
      <c r="I459" s="41">
        <v>15897.2584853139</v>
      </c>
      <c r="J459" s="41">
        <v>39633</v>
      </c>
      <c r="K459" s="41">
        <v>8</v>
      </c>
      <c r="L459" s="41">
        <v>733.21049999999991</v>
      </c>
      <c r="M459" s="41">
        <v>0.14799999999999999</v>
      </c>
      <c r="N459" s="41">
        <v>35962</v>
      </c>
      <c r="O459" s="41">
        <v>51</v>
      </c>
      <c r="P459" s="41">
        <v>715.64380000000006</v>
      </c>
      <c r="Q459" s="41">
        <v>1.0149000000000001</v>
      </c>
      <c r="R459" s="41">
        <v>0</v>
      </c>
      <c r="S459" s="41">
        <v>0</v>
      </c>
      <c r="T459" s="41">
        <v>870</v>
      </c>
      <c r="U459" s="41">
        <v>19.14</v>
      </c>
      <c r="V459" s="41">
        <v>39641</v>
      </c>
      <c r="W459" s="41">
        <v>733.35849999999994</v>
      </c>
      <c r="X459" s="41">
        <v>36883</v>
      </c>
      <c r="Y459" s="41">
        <v>735.79870000000005</v>
      </c>
      <c r="Z459" s="6">
        <f>0</f>
        <v>0</v>
      </c>
      <c r="AA459" s="6">
        <f t="shared" si="56"/>
        <v>733.35849999999994</v>
      </c>
      <c r="AB459">
        <f>IF(ISBLANK(Table1[[#This Row],[FY2425_Cost]])=TRUE,#N/A,Table1[[#This Row],[FY2425_Cost]])</f>
        <v>735.79870000000005</v>
      </c>
      <c r="AC459" s="6">
        <f t="shared" si="57"/>
        <v>2.4402000000001181</v>
      </c>
      <c r="AD459" s="6">
        <f>SUMIFS($AB$3:AB459,$B$3:B459,B459)</f>
        <v>735.79870000000005</v>
      </c>
      <c r="AE459" s="6">
        <f t="shared" si="58"/>
        <v>7153.7663183912546</v>
      </c>
      <c r="AF459" s="6">
        <f t="shared" si="59"/>
        <v>7153.7663183912546</v>
      </c>
      <c r="AG459" s="6">
        <f>VLOOKUP(Table1[[#This Row],[PracticeCode]],$AP$3:$AS$345,4,FALSE)</f>
        <v>7153.7663183912546</v>
      </c>
      <c r="AH459" s="27">
        <f t="shared" si="60"/>
        <v>519840.35246976459</v>
      </c>
      <c r="AI459" s="6">
        <f t="shared" si="61"/>
        <v>0</v>
      </c>
    </row>
    <row r="460" spans="1:35" x14ac:dyDescent="0.35">
      <c r="A460" t="str">
        <f t="shared" si="55"/>
        <v>CENTRAL UXBRIDGE SURGERYSynergyHillingdonE86015Aug5</v>
      </c>
      <c r="B460" s="41" t="s">
        <v>668</v>
      </c>
      <c r="C460" s="41" t="s">
        <v>554</v>
      </c>
      <c r="D460" s="41" t="s">
        <v>8</v>
      </c>
      <c r="E460" s="41" t="s">
        <v>62</v>
      </c>
      <c r="F460" s="41" t="s">
        <v>62</v>
      </c>
      <c r="G460" s="41" t="s">
        <v>760</v>
      </c>
      <c r="H460" s="41">
        <v>5</v>
      </c>
      <c r="I460" s="41">
        <v>15897.2584853139</v>
      </c>
      <c r="J460" s="41">
        <v>35662</v>
      </c>
      <c r="K460" s="41">
        <v>138</v>
      </c>
      <c r="L460" s="41">
        <v>659.74699999999996</v>
      </c>
      <c r="M460" s="41">
        <v>2.5529999999999999</v>
      </c>
      <c r="N460" s="41">
        <v>10111</v>
      </c>
      <c r="O460" s="41">
        <v>691</v>
      </c>
      <c r="P460" s="41">
        <v>201.2089</v>
      </c>
      <c r="Q460" s="41">
        <v>13.750900000000001</v>
      </c>
      <c r="R460" s="41">
        <v>712</v>
      </c>
      <c r="S460" s="41">
        <v>12.7448</v>
      </c>
      <c r="T460" s="41">
        <v>844</v>
      </c>
      <c r="U460" s="41">
        <v>18.568000000000001</v>
      </c>
      <c r="V460" s="41">
        <v>36512</v>
      </c>
      <c r="W460" s="41">
        <v>675.04480000000001</v>
      </c>
      <c r="X460" s="41">
        <v>11646</v>
      </c>
      <c r="Y460" s="41">
        <v>233.52780000000001</v>
      </c>
      <c r="Z460" s="6">
        <f>0</f>
        <v>0</v>
      </c>
      <c r="AA460" s="6">
        <f t="shared" si="56"/>
        <v>675.04480000000001</v>
      </c>
      <c r="AB460">
        <f>IF(ISBLANK(Table1[[#This Row],[FY2425_Cost]])=TRUE,#N/A,Table1[[#This Row],[FY2425_Cost]])</f>
        <v>233.52780000000001</v>
      </c>
      <c r="AC460" s="6">
        <f t="shared" si="57"/>
        <v>-441.517</v>
      </c>
      <c r="AD460" s="6">
        <f>SUMIFS($AB$3:AB460,$B$3:B460,B460)</f>
        <v>969.32650000000012</v>
      </c>
      <c r="AE460" s="6">
        <f t="shared" si="58"/>
        <v>7153.7663183912546</v>
      </c>
      <c r="AF460" s="6">
        <f t="shared" si="59"/>
        <v>7153.7663183912546</v>
      </c>
      <c r="AG460" s="6">
        <f>VLOOKUP(Table1[[#This Row],[PracticeCode]],$AP$3:$AS$345,4,FALSE)</f>
        <v>7153.7663183912546</v>
      </c>
      <c r="AH460" s="27">
        <f t="shared" si="60"/>
        <v>519840.35246976459</v>
      </c>
      <c r="AI460" s="6">
        <f t="shared" si="61"/>
        <v>0</v>
      </c>
    </row>
    <row r="461" spans="1:35" x14ac:dyDescent="0.35">
      <c r="A461" t="str">
        <f t="shared" si="55"/>
        <v>CENTRAL UXBRIDGE SURGERYSynergyHillingdonE86015Dec9</v>
      </c>
      <c r="B461" s="41" t="s">
        <v>668</v>
      </c>
      <c r="C461" s="41" t="s">
        <v>554</v>
      </c>
      <c r="D461" s="41" t="s">
        <v>8</v>
      </c>
      <c r="E461" s="41" t="s">
        <v>62</v>
      </c>
      <c r="F461" s="41" t="s">
        <v>62</v>
      </c>
      <c r="G461" s="41" t="s">
        <v>764</v>
      </c>
      <c r="H461" s="41">
        <v>9</v>
      </c>
      <c r="I461" s="41">
        <v>15897.2584853139</v>
      </c>
      <c r="J461" s="41">
        <v>7732</v>
      </c>
      <c r="K461" s="41">
        <v>2</v>
      </c>
      <c r="L461" s="41">
        <v>153.86680000000001</v>
      </c>
      <c r="M461" s="41">
        <v>3.9800000000000002E-2</v>
      </c>
      <c r="N461" s="41"/>
      <c r="O461" s="41"/>
      <c r="P461" s="41"/>
      <c r="Q461" s="41"/>
      <c r="R461" s="41">
        <v>487</v>
      </c>
      <c r="S461" s="41">
        <v>8.7172999999999998</v>
      </c>
      <c r="T461" s="41"/>
      <c r="U461" s="41"/>
      <c r="V461" s="41">
        <v>8221</v>
      </c>
      <c r="W461" s="41">
        <v>162.62390000000002</v>
      </c>
      <c r="X461" s="41"/>
      <c r="Y461" s="41"/>
      <c r="Z461" s="6">
        <f>0</f>
        <v>0</v>
      </c>
      <c r="AA461" s="6">
        <f t="shared" si="56"/>
        <v>162.62390000000002</v>
      </c>
      <c r="AB461" t="e">
        <f>IF(ISBLANK(Table1[[#This Row],[FY2425_Cost]])=TRUE,#N/A,Table1[[#This Row],[FY2425_Cost]])</f>
        <v>#N/A</v>
      </c>
      <c r="AC461" s="6" t="e">
        <f t="shared" si="57"/>
        <v>#N/A</v>
      </c>
      <c r="AD461" s="6" t="e">
        <f>SUMIFS($AB$3:AB461,$B$3:B461,B461)</f>
        <v>#N/A</v>
      </c>
      <c r="AE461" s="6">
        <f t="shared" si="58"/>
        <v>7153.7663183912546</v>
      </c>
      <c r="AF461" s="6">
        <f t="shared" si="59"/>
        <v>7153.7663183912546</v>
      </c>
      <c r="AG461" s="6">
        <f>VLOOKUP(Table1[[#This Row],[PracticeCode]],$AP$3:$AS$345,4,FALSE)</f>
        <v>7153.7663183912546</v>
      </c>
      <c r="AH461" s="27">
        <f t="shared" si="60"/>
        <v>519840.35246976459</v>
      </c>
      <c r="AI461" s="6" t="e">
        <f t="shared" si="61"/>
        <v>#N/A</v>
      </c>
    </row>
    <row r="462" spans="1:35" x14ac:dyDescent="0.35">
      <c r="A462" t="str">
        <f t="shared" si="55"/>
        <v>CENTRAL UXBRIDGE SURGERYSynergyHillingdonE86015Feb11</v>
      </c>
      <c r="B462" s="41" t="s">
        <v>668</v>
      </c>
      <c r="C462" s="41" t="s">
        <v>554</v>
      </c>
      <c r="D462" s="41" t="s">
        <v>8</v>
      </c>
      <c r="E462" s="41" t="s">
        <v>62</v>
      </c>
      <c r="F462" s="41" t="s">
        <v>62</v>
      </c>
      <c r="G462" s="41" t="s">
        <v>766</v>
      </c>
      <c r="H462" s="41">
        <v>11</v>
      </c>
      <c r="I462" s="41">
        <v>15897.2584853139</v>
      </c>
      <c r="J462" s="41">
        <v>11136</v>
      </c>
      <c r="K462" s="41">
        <v>1171</v>
      </c>
      <c r="L462" s="41">
        <v>221.60640000000001</v>
      </c>
      <c r="M462" s="41">
        <v>23.302900000000001</v>
      </c>
      <c r="N462" s="41"/>
      <c r="O462" s="41"/>
      <c r="P462" s="41"/>
      <c r="Q462" s="41"/>
      <c r="R462" s="41">
        <v>938</v>
      </c>
      <c r="S462" s="41">
        <v>16.790199999999999</v>
      </c>
      <c r="T462" s="41"/>
      <c r="U462" s="41"/>
      <c r="V462" s="41">
        <v>13245</v>
      </c>
      <c r="W462" s="41">
        <v>261.6995</v>
      </c>
      <c r="X462" s="41"/>
      <c r="Y462" s="41"/>
      <c r="Z462" s="6">
        <f>0</f>
        <v>0</v>
      </c>
      <c r="AA462" s="6">
        <f t="shared" si="56"/>
        <v>261.6995</v>
      </c>
      <c r="AB462" t="e">
        <f>IF(ISBLANK(Table1[[#This Row],[FY2425_Cost]])=TRUE,#N/A,Table1[[#This Row],[FY2425_Cost]])</f>
        <v>#N/A</v>
      </c>
      <c r="AC462" s="6" t="e">
        <f t="shared" si="57"/>
        <v>#N/A</v>
      </c>
      <c r="AD462" s="6" t="e">
        <f>SUMIFS($AB$3:AB462,$B$3:B462,B462)</f>
        <v>#N/A</v>
      </c>
      <c r="AE462" s="6">
        <f t="shared" si="58"/>
        <v>7153.7663183912546</v>
      </c>
      <c r="AF462" s="6">
        <f t="shared" si="59"/>
        <v>7153.7663183912546</v>
      </c>
      <c r="AG462" s="6">
        <f>VLOOKUP(Table1[[#This Row],[PracticeCode]],$AP$3:$AS$345,4,FALSE)</f>
        <v>7153.7663183912546</v>
      </c>
      <c r="AH462" s="27">
        <f t="shared" si="60"/>
        <v>519840.35246976459</v>
      </c>
      <c r="AI462" s="6" t="e">
        <f t="shared" si="61"/>
        <v>#N/A</v>
      </c>
    </row>
    <row r="463" spans="1:35" x14ac:dyDescent="0.35">
      <c r="A463" t="str">
        <f t="shared" si="55"/>
        <v>CENTRAL UXBRIDGE SURGERYSynergyHillingdonE86015Jan10</v>
      </c>
      <c r="B463" s="41" t="s">
        <v>668</v>
      </c>
      <c r="C463" s="41" t="s">
        <v>554</v>
      </c>
      <c r="D463" s="41" t="s">
        <v>8</v>
      </c>
      <c r="E463" s="41" t="s">
        <v>62</v>
      </c>
      <c r="F463" s="41" t="s">
        <v>62</v>
      </c>
      <c r="G463" s="41" t="s">
        <v>765</v>
      </c>
      <c r="H463" s="41">
        <v>10</v>
      </c>
      <c r="I463" s="41">
        <v>15897.2584853139</v>
      </c>
      <c r="J463" s="41">
        <v>11187</v>
      </c>
      <c r="K463" s="41">
        <v>4</v>
      </c>
      <c r="L463" s="41">
        <v>222.62130000000002</v>
      </c>
      <c r="M463" s="41">
        <v>7.9600000000000004E-2</v>
      </c>
      <c r="N463" s="41"/>
      <c r="O463" s="41"/>
      <c r="P463" s="41"/>
      <c r="Q463" s="41"/>
      <c r="R463" s="41">
        <v>1322</v>
      </c>
      <c r="S463" s="41">
        <v>23.663799999999998</v>
      </c>
      <c r="T463" s="41"/>
      <c r="U463" s="41"/>
      <c r="V463" s="41">
        <v>12513</v>
      </c>
      <c r="W463" s="41">
        <v>246.36470000000003</v>
      </c>
      <c r="X463" s="41"/>
      <c r="Y463" s="41"/>
      <c r="Z463" s="6">
        <f>0</f>
        <v>0</v>
      </c>
      <c r="AA463" s="6">
        <f t="shared" si="56"/>
        <v>246.36470000000003</v>
      </c>
      <c r="AB463" t="e">
        <f>IF(ISBLANK(Table1[[#This Row],[FY2425_Cost]])=TRUE,#N/A,Table1[[#This Row],[FY2425_Cost]])</f>
        <v>#N/A</v>
      </c>
      <c r="AC463" s="6" t="e">
        <f t="shared" si="57"/>
        <v>#N/A</v>
      </c>
      <c r="AD463" s="6" t="e">
        <f>SUMIFS($AB$3:AB463,$B$3:B463,B463)</f>
        <v>#N/A</v>
      </c>
      <c r="AE463" s="6">
        <f t="shared" si="58"/>
        <v>7153.7663183912546</v>
      </c>
      <c r="AF463" s="6">
        <f t="shared" si="59"/>
        <v>7153.7663183912546</v>
      </c>
      <c r="AG463" s="6">
        <f>VLOOKUP(Table1[[#This Row],[PracticeCode]],$AP$3:$AS$345,4,FALSE)</f>
        <v>7153.7663183912546</v>
      </c>
      <c r="AH463" s="27">
        <f t="shared" si="60"/>
        <v>519840.35246976459</v>
      </c>
      <c r="AI463" s="6" t="e">
        <f t="shared" si="61"/>
        <v>#N/A</v>
      </c>
    </row>
    <row r="464" spans="1:35" x14ac:dyDescent="0.35">
      <c r="A464" t="str">
        <f t="shared" si="55"/>
        <v>CENTRAL UXBRIDGE SURGERYSynergyHillingdonE86015Jul4</v>
      </c>
      <c r="B464" s="41" t="s">
        <v>668</v>
      </c>
      <c r="C464" s="41" t="s">
        <v>554</v>
      </c>
      <c r="D464" s="41" t="s">
        <v>8</v>
      </c>
      <c r="E464" s="41" t="s">
        <v>62</v>
      </c>
      <c r="F464" s="41" t="s">
        <v>62</v>
      </c>
      <c r="G464" s="41" t="s">
        <v>759</v>
      </c>
      <c r="H464" s="41">
        <v>4</v>
      </c>
      <c r="I464" s="41">
        <v>15897.2584853139</v>
      </c>
      <c r="J464" s="41">
        <v>7785</v>
      </c>
      <c r="K464" s="41">
        <v>10</v>
      </c>
      <c r="L464" s="41">
        <v>144.02249999999998</v>
      </c>
      <c r="M464" s="41">
        <v>0.185</v>
      </c>
      <c r="N464" s="41">
        <v>65749</v>
      </c>
      <c r="O464" s="41">
        <v>576</v>
      </c>
      <c r="P464" s="41">
        <v>1308.4051000000002</v>
      </c>
      <c r="Q464" s="41">
        <v>11.462400000000001</v>
      </c>
      <c r="R464" s="41">
        <v>406</v>
      </c>
      <c r="S464" s="41">
        <v>7.2674000000000003</v>
      </c>
      <c r="T464" s="41">
        <v>898</v>
      </c>
      <c r="U464" s="41">
        <v>19.756</v>
      </c>
      <c r="V464" s="41">
        <v>8201</v>
      </c>
      <c r="W464" s="41">
        <v>151.47489999999999</v>
      </c>
      <c r="X464" s="41">
        <v>67223</v>
      </c>
      <c r="Y464" s="41">
        <v>1339.6235000000001</v>
      </c>
      <c r="Z464" s="6">
        <f>0</f>
        <v>0</v>
      </c>
      <c r="AA464" s="6">
        <f t="shared" si="56"/>
        <v>151.47489999999999</v>
      </c>
      <c r="AB464">
        <f>IF(ISBLANK(Table1[[#This Row],[FY2425_Cost]])=TRUE,#N/A,Table1[[#This Row],[FY2425_Cost]])</f>
        <v>1339.6235000000001</v>
      </c>
      <c r="AC464" s="6">
        <f t="shared" si="57"/>
        <v>1188.1486000000002</v>
      </c>
      <c r="AD464" s="6" t="e">
        <f>SUMIFS($AB$3:AB464,$B$3:B464,B464)</f>
        <v>#N/A</v>
      </c>
      <c r="AE464" s="6">
        <f t="shared" si="58"/>
        <v>7153.7663183912546</v>
      </c>
      <c r="AF464" s="6">
        <f t="shared" si="59"/>
        <v>7153.7663183912546</v>
      </c>
      <c r="AG464" s="6">
        <f>VLOOKUP(Table1[[#This Row],[PracticeCode]],$AP$3:$AS$345,4,FALSE)</f>
        <v>7153.7663183912546</v>
      </c>
      <c r="AH464" s="27">
        <f t="shared" si="60"/>
        <v>519840.35246976459</v>
      </c>
      <c r="AI464" s="6" t="e">
        <f t="shared" si="61"/>
        <v>#N/A</v>
      </c>
    </row>
    <row r="465" spans="1:35" x14ac:dyDescent="0.35">
      <c r="A465" t="str">
        <f t="shared" si="55"/>
        <v>CENTRAL UXBRIDGE SURGERYSynergyHillingdonE86015Jun3</v>
      </c>
      <c r="B465" s="41" t="s">
        <v>668</v>
      </c>
      <c r="C465" s="41" t="s">
        <v>554</v>
      </c>
      <c r="D465" s="41" t="s">
        <v>8</v>
      </c>
      <c r="E465" s="41" t="s">
        <v>62</v>
      </c>
      <c r="F465" s="41" t="s">
        <v>62</v>
      </c>
      <c r="G465" s="41" t="s">
        <v>758</v>
      </c>
      <c r="H465" s="41">
        <v>3</v>
      </c>
      <c r="I465" s="41">
        <v>15897.2584853139</v>
      </c>
      <c r="J465" s="41">
        <v>16883</v>
      </c>
      <c r="K465" s="41">
        <v>0</v>
      </c>
      <c r="L465" s="41">
        <v>312.33549999999997</v>
      </c>
      <c r="M465" s="41">
        <v>0</v>
      </c>
      <c r="N465" s="41">
        <v>9102</v>
      </c>
      <c r="O465" s="41">
        <v>466</v>
      </c>
      <c r="P465" s="41">
        <v>181.12980000000002</v>
      </c>
      <c r="Q465" s="41">
        <v>9.2734000000000005</v>
      </c>
      <c r="R465" s="41">
        <v>0</v>
      </c>
      <c r="S465" s="41">
        <v>0</v>
      </c>
      <c r="T465" s="41">
        <v>754</v>
      </c>
      <c r="U465" s="41">
        <v>16.588000000000001</v>
      </c>
      <c r="V465" s="41">
        <v>16883</v>
      </c>
      <c r="W465" s="41">
        <v>312.33549999999997</v>
      </c>
      <c r="X465" s="41">
        <v>10322</v>
      </c>
      <c r="Y465" s="41">
        <v>206.99120000000002</v>
      </c>
      <c r="Z465" s="6">
        <f>0</f>
        <v>0</v>
      </c>
      <c r="AA465" s="6">
        <f t="shared" si="56"/>
        <v>312.33549999999997</v>
      </c>
      <c r="AB465">
        <f>IF(ISBLANK(Table1[[#This Row],[FY2425_Cost]])=TRUE,#N/A,Table1[[#This Row],[FY2425_Cost]])</f>
        <v>206.99120000000002</v>
      </c>
      <c r="AC465" s="6">
        <f t="shared" si="57"/>
        <v>-105.34429999999995</v>
      </c>
      <c r="AD465" s="6" t="e">
        <f>SUMIFS($AB$3:AB465,$B$3:B465,B465)</f>
        <v>#N/A</v>
      </c>
      <c r="AE465" s="6">
        <f t="shared" si="58"/>
        <v>7153.7663183912546</v>
      </c>
      <c r="AF465" s="6">
        <f t="shared" si="59"/>
        <v>7153.7663183912546</v>
      </c>
      <c r="AG465" s="6">
        <f>VLOOKUP(Table1[[#This Row],[PracticeCode]],$AP$3:$AS$345,4,FALSE)</f>
        <v>7153.7663183912546</v>
      </c>
      <c r="AH465" s="27">
        <f t="shared" si="60"/>
        <v>519840.35246976459</v>
      </c>
      <c r="AI465" s="6" t="e">
        <f t="shared" si="61"/>
        <v>#N/A</v>
      </c>
    </row>
    <row r="466" spans="1:35" x14ac:dyDescent="0.35">
      <c r="A466" t="str">
        <f t="shared" si="55"/>
        <v>CENTRAL UXBRIDGE SURGERYSynergyHillingdonE86015Mar12</v>
      </c>
      <c r="B466" s="41" t="s">
        <v>668</v>
      </c>
      <c r="C466" s="41" t="s">
        <v>554</v>
      </c>
      <c r="D466" s="41" t="s">
        <v>8</v>
      </c>
      <c r="E466" s="41" t="s">
        <v>62</v>
      </c>
      <c r="F466" s="41" t="s">
        <v>62</v>
      </c>
      <c r="G466" s="41" t="s">
        <v>767</v>
      </c>
      <c r="H466" s="41">
        <v>12</v>
      </c>
      <c r="I466" s="41">
        <v>15897.2584853139</v>
      </c>
      <c r="J466" s="41">
        <v>32310</v>
      </c>
      <c r="K466" s="41">
        <v>135</v>
      </c>
      <c r="L466" s="41">
        <v>642.96900000000005</v>
      </c>
      <c r="M466" s="41">
        <v>2.6865000000000001</v>
      </c>
      <c r="N466" s="41"/>
      <c r="O466" s="41"/>
      <c r="P466" s="41"/>
      <c r="Q466" s="41"/>
      <c r="R466" s="41">
        <v>884</v>
      </c>
      <c r="S466" s="41">
        <v>15.823600000000001</v>
      </c>
      <c r="T466" s="41"/>
      <c r="U466" s="41"/>
      <c r="V466" s="41">
        <v>33329</v>
      </c>
      <c r="W466" s="41">
        <v>661.47910000000013</v>
      </c>
      <c r="X466" s="41"/>
      <c r="Y466" s="41"/>
      <c r="Z466" s="6">
        <f>0</f>
        <v>0</v>
      </c>
      <c r="AA466" s="6">
        <f t="shared" si="56"/>
        <v>661.47910000000013</v>
      </c>
      <c r="AB466" t="e">
        <f>IF(ISBLANK(Table1[[#This Row],[FY2425_Cost]])=TRUE,#N/A,Table1[[#This Row],[FY2425_Cost]])</f>
        <v>#N/A</v>
      </c>
      <c r="AC466" s="6" t="e">
        <f t="shared" si="57"/>
        <v>#N/A</v>
      </c>
      <c r="AD466" s="6" t="e">
        <f>SUMIFS($AB$3:AB466,$B$3:B466,B466)</f>
        <v>#N/A</v>
      </c>
      <c r="AE466" s="6">
        <f t="shared" si="58"/>
        <v>7153.7663183912546</v>
      </c>
      <c r="AF466" s="6">
        <f t="shared" si="59"/>
        <v>7153.7663183912546</v>
      </c>
      <c r="AG466" s="6">
        <f>VLOOKUP(Table1[[#This Row],[PracticeCode]],$AP$3:$AS$345,4,FALSE)</f>
        <v>7153.7663183912546</v>
      </c>
      <c r="AH466" s="27">
        <f t="shared" si="60"/>
        <v>519840.35246976459</v>
      </c>
      <c r="AI466" s="6" t="e">
        <f t="shared" si="61"/>
        <v>#N/A</v>
      </c>
    </row>
    <row r="467" spans="1:35" x14ac:dyDescent="0.35">
      <c r="A467" t="str">
        <f t="shared" si="55"/>
        <v>CENTRAL UXBRIDGE SURGERYSynergyHillingdonE86015May2</v>
      </c>
      <c r="B467" s="41" t="s">
        <v>668</v>
      </c>
      <c r="C467" s="41" t="s">
        <v>554</v>
      </c>
      <c r="D467" s="41" t="s">
        <v>8</v>
      </c>
      <c r="E467" s="41" t="s">
        <v>62</v>
      </c>
      <c r="F467" s="41" t="s">
        <v>62</v>
      </c>
      <c r="G467" s="41" t="s">
        <v>757</v>
      </c>
      <c r="H467" s="41">
        <v>2</v>
      </c>
      <c r="I467" s="41">
        <v>15897.2584853139</v>
      </c>
      <c r="J467" s="41">
        <v>19370</v>
      </c>
      <c r="K467" s="41">
        <v>0</v>
      </c>
      <c r="L467" s="41">
        <v>358.34499999999997</v>
      </c>
      <c r="M467" s="41">
        <v>0</v>
      </c>
      <c r="N467" s="41">
        <v>7835</v>
      </c>
      <c r="O467" s="41">
        <v>752</v>
      </c>
      <c r="P467" s="41">
        <v>155.91650000000001</v>
      </c>
      <c r="Q467" s="41">
        <v>14.9648</v>
      </c>
      <c r="R467" s="41">
        <v>0</v>
      </c>
      <c r="S467" s="41">
        <v>0</v>
      </c>
      <c r="T467" s="41">
        <v>892</v>
      </c>
      <c r="U467" s="41">
        <v>19.623999999999999</v>
      </c>
      <c r="V467" s="41">
        <v>19370</v>
      </c>
      <c r="W467" s="41">
        <v>358.34499999999997</v>
      </c>
      <c r="X467" s="41">
        <v>9479</v>
      </c>
      <c r="Y467" s="41">
        <v>190.50530000000001</v>
      </c>
      <c r="Z467" s="6">
        <f>0</f>
        <v>0</v>
      </c>
      <c r="AA467" s="6">
        <f t="shared" si="56"/>
        <v>358.34499999999997</v>
      </c>
      <c r="AB467">
        <f>IF(ISBLANK(Table1[[#This Row],[FY2425_Cost]])=TRUE,#N/A,Table1[[#This Row],[FY2425_Cost]])</f>
        <v>190.50530000000001</v>
      </c>
      <c r="AC467" s="6">
        <f t="shared" si="57"/>
        <v>-167.83969999999997</v>
      </c>
      <c r="AD467" s="6" t="e">
        <f>SUMIFS($AB$3:AB467,$B$3:B467,B467)</f>
        <v>#N/A</v>
      </c>
      <c r="AE467" s="6">
        <f t="shared" si="58"/>
        <v>7153.7663183912546</v>
      </c>
      <c r="AF467" s="6">
        <f t="shared" si="59"/>
        <v>7153.7663183912546</v>
      </c>
      <c r="AG467" s="6">
        <f>VLOOKUP(Table1[[#This Row],[PracticeCode]],$AP$3:$AS$345,4,FALSE)</f>
        <v>7153.7663183912546</v>
      </c>
      <c r="AH467" s="27">
        <f t="shared" si="60"/>
        <v>519840.35246976459</v>
      </c>
      <c r="AI467" s="6" t="e">
        <f t="shared" si="61"/>
        <v>#N/A</v>
      </c>
    </row>
    <row r="468" spans="1:35" x14ac:dyDescent="0.35">
      <c r="A468" t="str">
        <f t="shared" si="55"/>
        <v>CENTRAL UXBRIDGE SURGERYSynergyHillingdonE86015Nov8</v>
      </c>
      <c r="B468" s="41" t="s">
        <v>668</v>
      </c>
      <c r="C468" s="41" t="s">
        <v>554</v>
      </c>
      <c r="D468" s="41" t="s">
        <v>8</v>
      </c>
      <c r="E468" s="41" t="s">
        <v>62</v>
      </c>
      <c r="F468" s="41" t="s">
        <v>62</v>
      </c>
      <c r="G468" s="41" t="s">
        <v>763</v>
      </c>
      <c r="H468" s="41">
        <v>8</v>
      </c>
      <c r="I468" s="41">
        <v>15897.2584853139</v>
      </c>
      <c r="J468" s="41">
        <v>11866</v>
      </c>
      <c r="K468" s="41">
        <v>16</v>
      </c>
      <c r="L468" s="41">
        <v>236.13340000000002</v>
      </c>
      <c r="M468" s="41">
        <v>0.31840000000000002</v>
      </c>
      <c r="N468" s="41"/>
      <c r="O468" s="41"/>
      <c r="P468" s="41"/>
      <c r="Q468" s="41"/>
      <c r="R468" s="41">
        <v>1264</v>
      </c>
      <c r="S468" s="41">
        <v>22.625599999999999</v>
      </c>
      <c r="T468" s="41"/>
      <c r="U468" s="41"/>
      <c r="V468" s="41">
        <v>13146</v>
      </c>
      <c r="W468" s="41">
        <v>259.07740000000001</v>
      </c>
      <c r="X468" s="41"/>
      <c r="Y468" s="41"/>
      <c r="Z468" s="6">
        <f>0</f>
        <v>0</v>
      </c>
      <c r="AA468" s="6">
        <f t="shared" si="56"/>
        <v>259.07740000000001</v>
      </c>
      <c r="AB468" t="e">
        <f>IF(ISBLANK(Table1[[#This Row],[FY2425_Cost]])=TRUE,#N/A,Table1[[#This Row],[FY2425_Cost]])</f>
        <v>#N/A</v>
      </c>
      <c r="AC468" s="6" t="e">
        <f t="shared" si="57"/>
        <v>#N/A</v>
      </c>
      <c r="AD468" s="6" t="e">
        <f>SUMIFS($AB$3:AB468,$B$3:B468,B468)</f>
        <v>#N/A</v>
      </c>
      <c r="AE468" s="6">
        <f t="shared" si="58"/>
        <v>7153.7663183912546</v>
      </c>
      <c r="AF468" s="6">
        <f t="shared" si="59"/>
        <v>7153.7663183912546</v>
      </c>
      <c r="AG468" s="6">
        <f>VLOOKUP(Table1[[#This Row],[PracticeCode]],$AP$3:$AS$345,4,FALSE)</f>
        <v>7153.7663183912546</v>
      </c>
      <c r="AH468" s="27">
        <f t="shared" si="60"/>
        <v>519840.35246976459</v>
      </c>
      <c r="AI468" s="6" t="e">
        <f t="shared" si="61"/>
        <v>#N/A</v>
      </c>
    </row>
    <row r="469" spans="1:35" x14ac:dyDescent="0.35">
      <c r="A469" t="str">
        <f t="shared" si="55"/>
        <v>CENTRAL UXBRIDGE SURGERYSynergyHillingdonE86015Oct7</v>
      </c>
      <c r="B469" s="41" t="s">
        <v>668</v>
      </c>
      <c r="C469" s="41" t="s">
        <v>554</v>
      </c>
      <c r="D469" s="41" t="s">
        <v>8</v>
      </c>
      <c r="E469" s="41" t="s">
        <v>62</v>
      </c>
      <c r="F469" s="41" t="s">
        <v>62</v>
      </c>
      <c r="G469" s="41" t="s">
        <v>762</v>
      </c>
      <c r="H469" s="41">
        <v>7</v>
      </c>
      <c r="I469" s="41">
        <v>15897.2584853139</v>
      </c>
      <c r="J469" s="41">
        <v>41826</v>
      </c>
      <c r="K469" s="41">
        <v>4065</v>
      </c>
      <c r="L469" s="41">
        <v>832.3374</v>
      </c>
      <c r="M469" s="41">
        <v>80.893500000000003</v>
      </c>
      <c r="N469" s="41">
        <v>0</v>
      </c>
      <c r="O469" s="41">
        <v>12977</v>
      </c>
      <c r="P469" s="41">
        <v>0</v>
      </c>
      <c r="Q469" s="41">
        <v>291.98250000000002</v>
      </c>
      <c r="R469" s="41">
        <v>1184</v>
      </c>
      <c r="S469" s="41">
        <v>21.1936</v>
      </c>
      <c r="T469" s="41">
        <v>444</v>
      </c>
      <c r="U469" s="41">
        <v>9.7680000000000007</v>
      </c>
      <c r="V469" s="41">
        <v>47075</v>
      </c>
      <c r="W469" s="41">
        <v>934.42449999999997</v>
      </c>
      <c r="X469" s="41">
        <v>13421</v>
      </c>
      <c r="Y469" s="41">
        <v>301.75049999999999</v>
      </c>
      <c r="Z469" s="6">
        <f>0</f>
        <v>0</v>
      </c>
      <c r="AA469" s="6">
        <f t="shared" si="56"/>
        <v>934.42449999999997</v>
      </c>
      <c r="AB469">
        <f>IF(ISBLANK(Table1[[#This Row],[FY2425_Cost]])=TRUE,#N/A,Table1[[#This Row],[FY2425_Cost]])</f>
        <v>301.75049999999999</v>
      </c>
      <c r="AC469" s="6">
        <f t="shared" si="57"/>
        <v>-632.67399999999998</v>
      </c>
      <c r="AD469" s="6" t="e">
        <f>SUMIFS($AB$3:AB469,$B$3:B469,B469)</f>
        <v>#N/A</v>
      </c>
      <c r="AE469" s="6">
        <f t="shared" si="58"/>
        <v>7153.7663183912546</v>
      </c>
      <c r="AF469" s="6">
        <f t="shared" si="59"/>
        <v>7153.7663183912546</v>
      </c>
      <c r="AG469" s="6">
        <f>VLOOKUP(Table1[[#This Row],[PracticeCode]],$AP$3:$AS$345,4,FALSE)</f>
        <v>7153.7663183912546</v>
      </c>
      <c r="AH469" s="27">
        <f t="shared" si="60"/>
        <v>519840.35246976459</v>
      </c>
      <c r="AI469" s="6" t="e">
        <f t="shared" si="61"/>
        <v>#N/A</v>
      </c>
    </row>
    <row r="470" spans="1:35" x14ac:dyDescent="0.35">
      <c r="A470" t="str">
        <f t="shared" si="55"/>
        <v>CENTRAL UXBRIDGE SURGERYSynergyHillingdonE86015Sep6</v>
      </c>
      <c r="B470" s="41" t="s">
        <v>668</v>
      </c>
      <c r="C470" s="41" t="s">
        <v>554</v>
      </c>
      <c r="D470" s="41" t="s">
        <v>8</v>
      </c>
      <c r="E470" s="41" t="s">
        <v>62</v>
      </c>
      <c r="F470" s="41" t="s">
        <v>62</v>
      </c>
      <c r="G470" s="41" t="s">
        <v>761</v>
      </c>
      <c r="H470" s="41">
        <v>6</v>
      </c>
      <c r="I470" s="41">
        <v>15897.2584853139</v>
      </c>
      <c r="J470" s="41">
        <v>30103</v>
      </c>
      <c r="K470" s="41">
        <v>16467</v>
      </c>
      <c r="L470" s="41">
        <v>599.04970000000003</v>
      </c>
      <c r="M470" s="41">
        <v>327.69330000000002</v>
      </c>
      <c r="N470" s="41">
        <v>9473</v>
      </c>
      <c r="O470" s="41">
        <v>1824</v>
      </c>
      <c r="P470" s="41">
        <v>213.14249999999998</v>
      </c>
      <c r="Q470" s="41">
        <v>41.04</v>
      </c>
      <c r="R470" s="41">
        <v>1152</v>
      </c>
      <c r="S470" s="41">
        <v>20.620799999999999</v>
      </c>
      <c r="T470" s="41">
        <v>408</v>
      </c>
      <c r="U470" s="41">
        <v>8.9760000000000009</v>
      </c>
      <c r="V470" s="41">
        <v>47722</v>
      </c>
      <c r="W470" s="41">
        <v>947.36380000000008</v>
      </c>
      <c r="X470" s="41">
        <v>11705</v>
      </c>
      <c r="Y470" s="41">
        <v>263.1585</v>
      </c>
      <c r="Z470" s="6">
        <f>0</f>
        <v>0</v>
      </c>
      <c r="AA470" s="6">
        <f t="shared" si="56"/>
        <v>947.36380000000008</v>
      </c>
      <c r="AB470">
        <f>IF(ISBLANK(Table1[[#This Row],[FY2425_Cost]])=TRUE,#N/A,Table1[[#This Row],[FY2425_Cost]])</f>
        <v>263.1585</v>
      </c>
      <c r="AC470" s="6">
        <f t="shared" si="57"/>
        <v>-684.20530000000008</v>
      </c>
      <c r="AD470" s="6" t="e">
        <f>SUMIFS($AB$3:AB470,$B$3:B470,B470)</f>
        <v>#N/A</v>
      </c>
      <c r="AE470" s="6">
        <f t="shared" si="58"/>
        <v>7153.7663183912546</v>
      </c>
      <c r="AF470" s="6">
        <f t="shared" si="59"/>
        <v>7153.7663183912546</v>
      </c>
      <c r="AG470" s="6">
        <f>VLOOKUP(Table1[[#This Row],[PracticeCode]],$AP$3:$AS$345,4,FALSE)</f>
        <v>7153.7663183912546</v>
      </c>
      <c r="AH470" s="27">
        <f t="shared" si="60"/>
        <v>519840.35246976459</v>
      </c>
      <c r="AI470" s="6" t="e">
        <f t="shared" si="61"/>
        <v>#N/A</v>
      </c>
    </row>
    <row r="471" spans="1:35" x14ac:dyDescent="0.35">
      <c r="A471" t="str">
        <f t="shared" si="55"/>
        <v>CHALKHILL FAMILY PRACTICEK&amp;W CentralBrentE84033Apr1</v>
      </c>
      <c r="B471" s="41" t="s">
        <v>463</v>
      </c>
      <c r="C471" s="41" t="s">
        <v>464</v>
      </c>
      <c r="D471" s="41" t="s">
        <v>18</v>
      </c>
      <c r="E471" s="41" t="s">
        <v>63</v>
      </c>
      <c r="F471" s="41" t="s">
        <v>63</v>
      </c>
      <c r="G471" s="41" t="s">
        <v>756</v>
      </c>
      <c r="H471" s="41">
        <v>1</v>
      </c>
      <c r="I471" s="41">
        <v>6270.8818058773204</v>
      </c>
      <c r="J471" s="41">
        <v>22231</v>
      </c>
      <c r="K471" s="41">
        <v>5</v>
      </c>
      <c r="L471" s="41">
        <v>411.27349999999996</v>
      </c>
      <c r="M471" s="41">
        <v>9.2499999999999999E-2</v>
      </c>
      <c r="N471" s="41">
        <v>6667</v>
      </c>
      <c r="O471" s="41">
        <v>0</v>
      </c>
      <c r="P471" s="41">
        <v>132.67330000000001</v>
      </c>
      <c r="Q471" s="41">
        <v>0</v>
      </c>
      <c r="R471" s="41">
        <v>0</v>
      </c>
      <c r="S471" s="41">
        <v>0</v>
      </c>
      <c r="T471" s="41">
        <v>0</v>
      </c>
      <c r="U471" s="41">
        <v>0</v>
      </c>
      <c r="V471" s="41">
        <v>22236</v>
      </c>
      <c r="W471" s="41">
        <v>411.36599999999993</v>
      </c>
      <c r="X471" s="41">
        <v>6667</v>
      </c>
      <c r="Y471" s="41">
        <v>132.67330000000001</v>
      </c>
      <c r="Z471" s="6">
        <f>0</f>
        <v>0</v>
      </c>
      <c r="AA471" s="6">
        <f t="shared" si="56"/>
        <v>411.36599999999993</v>
      </c>
      <c r="AB471">
        <f>IF(ISBLANK(Table1[[#This Row],[FY2425_Cost]])=TRUE,#N/A,Table1[[#This Row],[FY2425_Cost]])</f>
        <v>132.67330000000001</v>
      </c>
      <c r="AC471" s="6">
        <f t="shared" si="57"/>
        <v>-278.69269999999995</v>
      </c>
      <c r="AD471" s="6">
        <f>SUMIFS($AB$3:AB471,$B$3:B471,B471)</f>
        <v>132.67330000000001</v>
      </c>
      <c r="AE471" s="6">
        <f t="shared" si="58"/>
        <v>2821.8968126447944</v>
      </c>
      <c r="AF471" s="6">
        <f t="shared" si="59"/>
        <v>2821.8968126447944</v>
      </c>
      <c r="AG471" s="6">
        <f>VLOOKUP(Table1[[#This Row],[PracticeCode]],$AP$3:$AS$345,4,FALSE)</f>
        <v>2821.8968126447944</v>
      </c>
      <c r="AH471" s="27">
        <f t="shared" si="60"/>
        <v>205057.8350521884</v>
      </c>
      <c r="AI471" s="6">
        <f t="shared" si="61"/>
        <v>0</v>
      </c>
    </row>
    <row r="472" spans="1:35" x14ac:dyDescent="0.35">
      <c r="A472" t="str">
        <f t="shared" si="55"/>
        <v>CHALKHILL FAMILY PRACTICEK&amp;W CentralBrentE84033Aug5</v>
      </c>
      <c r="B472" s="41" t="s">
        <v>463</v>
      </c>
      <c r="C472" s="41" t="s">
        <v>464</v>
      </c>
      <c r="D472" s="41" t="s">
        <v>18</v>
      </c>
      <c r="E472" s="41" t="s">
        <v>63</v>
      </c>
      <c r="F472" s="41" t="s">
        <v>63</v>
      </c>
      <c r="G472" s="41" t="s">
        <v>760</v>
      </c>
      <c r="H472" s="41">
        <v>5</v>
      </c>
      <c r="I472" s="41">
        <v>6270.8818058773204</v>
      </c>
      <c r="J472" s="41">
        <v>9561</v>
      </c>
      <c r="K472" s="41">
        <v>6</v>
      </c>
      <c r="L472" s="41">
        <v>176.8785</v>
      </c>
      <c r="M472" s="41">
        <v>0.11099999999999999</v>
      </c>
      <c r="N472" s="41">
        <v>7410</v>
      </c>
      <c r="O472" s="41">
        <v>576</v>
      </c>
      <c r="P472" s="41">
        <v>147.459</v>
      </c>
      <c r="Q472" s="41">
        <v>11.462400000000001</v>
      </c>
      <c r="R472" s="41">
        <v>0</v>
      </c>
      <c r="S472" s="41">
        <v>0</v>
      </c>
      <c r="T472" s="41">
        <v>0</v>
      </c>
      <c r="U472" s="41">
        <v>0</v>
      </c>
      <c r="V472" s="41">
        <v>9567</v>
      </c>
      <c r="W472" s="41">
        <v>176.98949999999999</v>
      </c>
      <c r="X472" s="41">
        <v>7986</v>
      </c>
      <c r="Y472" s="41">
        <v>158.92140000000001</v>
      </c>
      <c r="Z472" s="6">
        <f>0</f>
        <v>0</v>
      </c>
      <c r="AA472" s="6">
        <f t="shared" si="56"/>
        <v>176.98949999999999</v>
      </c>
      <c r="AB472">
        <f>IF(ISBLANK(Table1[[#This Row],[FY2425_Cost]])=TRUE,#N/A,Table1[[#This Row],[FY2425_Cost]])</f>
        <v>158.92140000000001</v>
      </c>
      <c r="AC472" s="6">
        <f t="shared" si="57"/>
        <v>-18.068099999999987</v>
      </c>
      <c r="AD472" s="6">
        <f>SUMIFS($AB$3:AB472,$B$3:B472,B472)</f>
        <v>291.59469999999999</v>
      </c>
      <c r="AE472" s="6">
        <f t="shared" si="58"/>
        <v>2821.8968126447944</v>
      </c>
      <c r="AF472" s="6">
        <f t="shared" si="59"/>
        <v>2821.8968126447944</v>
      </c>
      <c r="AG472" s="6">
        <f>VLOOKUP(Table1[[#This Row],[PracticeCode]],$AP$3:$AS$345,4,FALSE)</f>
        <v>2821.8968126447944</v>
      </c>
      <c r="AH472" s="27">
        <f t="shared" si="60"/>
        <v>205057.8350521884</v>
      </c>
      <c r="AI472" s="6">
        <f t="shared" si="61"/>
        <v>0</v>
      </c>
    </row>
    <row r="473" spans="1:35" x14ac:dyDescent="0.35">
      <c r="A473" t="str">
        <f t="shared" si="55"/>
        <v>CHALKHILL FAMILY PRACTICEK&amp;W CentralBrentE84033Dec9</v>
      </c>
      <c r="B473" s="41" t="s">
        <v>463</v>
      </c>
      <c r="C473" s="41" t="s">
        <v>464</v>
      </c>
      <c r="D473" s="41" t="s">
        <v>18</v>
      </c>
      <c r="E473" s="41" t="s">
        <v>63</v>
      </c>
      <c r="F473" s="41" t="s">
        <v>63</v>
      </c>
      <c r="G473" s="41" t="s">
        <v>764</v>
      </c>
      <c r="H473" s="41">
        <v>9</v>
      </c>
      <c r="I473" s="41">
        <v>6270.8818058773204</v>
      </c>
      <c r="J473" s="41">
        <v>8939</v>
      </c>
      <c r="K473" s="41">
        <v>2</v>
      </c>
      <c r="L473" s="41">
        <v>177.8861</v>
      </c>
      <c r="M473" s="41">
        <v>3.9800000000000002E-2</v>
      </c>
      <c r="N473" s="41"/>
      <c r="O473" s="41"/>
      <c r="P473" s="41"/>
      <c r="Q473" s="41"/>
      <c r="R473" s="41">
        <v>0</v>
      </c>
      <c r="S473" s="41">
        <v>0</v>
      </c>
      <c r="T473" s="41"/>
      <c r="U473" s="41"/>
      <c r="V473" s="41">
        <v>8941</v>
      </c>
      <c r="W473" s="41">
        <v>177.92590000000001</v>
      </c>
      <c r="X473" s="41"/>
      <c r="Y473" s="41"/>
      <c r="Z473" s="6">
        <f>0</f>
        <v>0</v>
      </c>
      <c r="AA473" s="6">
        <f t="shared" si="56"/>
        <v>177.92590000000001</v>
      </c>
      <c r="AB473" t="e">
        <f>IF(ISBLANK(Table1[[#This Row],[FY2425_Cost]])=TRUE,#N/A,Table1[[#This Row],[FY2425_Cost]])</f>
        <v>#N/A</v>
      </c>
      <c r="AC473" s="6" t="e">
        <f t="shared" si="57"/>
        <v>#N/A</v>
      </c>
      <c r="AD473" s="6" t="e">
        <f>SUMIFS($AB$3:AB473,$B$3:B473,B473)</f>
        <v>#N/A</v>
      </c>
      <c r="AE473" s="6">
        <f t="shared" si="58"/>
        <v>2821.8968126447944</v>
      </c>
      <c r="AF473" s="6">
        <f t="shared" si="59"/>
        <v>2821.8968126447944</v>
      </c>
      <c r="AG473" s="6">
        <f>VLOOKUP(Table1[[#This Row],[PracticeCode]],$AP$3:$AS$345,4,FALSE)</f>
        <v>2821.8968126447944</v>
      </c>
      <c r="AH473" s="27">
        <f t="shared" si="60"/>
        <v>205057.8350521884</v>
      </c>
      <c r="AI473" s="6" t="e">
        <f t="shared" si="61"/>
        <v>#N/A</v>
      </c>
    </row>
    <row r="474" spans="1:35" x14ac:dyDescent="0.35">
      <c r="A474" t="str">
        <f t="shared" si="55"/>
        <v>CHALKHILL FAMILY PRACTICEK&amp;W CentralBrentE84033Feb11</v>
      </c>
      <c r="B474" s="41" t="s">
        <v>463</v>
      </c>
      <c r="C474" s="41" t="s">
        <v>464</v>
      </c>
      <c r="D474" s="41" t="s">
        <v>18</v>
      </c>
      <c r="E474" s="41" t="s">
        <v>63</v>
      </c>
      <c r="F474" s="41" t="s">
        <v>63</v>
      </c>
      <c r="G474" s="41" t="s">
        <v>766</v>
      </c>
      <c r="H474" s="41">
        <v>11</v>
      </c>
      <c r="I474" s="41">
        <v>6270.8818058773204</v>
      </c>
      <c r="J474" s="41">
        <v>8100</v>
      </c>
      <c r="K474" s="41">
        <v>0</v>
      </c>
      <c r="L474" s="41">
        <v>161.19</v>
      </c>
      <c r="M474" s="41">
        <v>0</v>
      </c>
      <c r="N474" s="41"/>
      <c r="O474" s="41"/>
      <c r="P474" s="41"/>
      <c r="Q474" s="41"/>
      <c r="R474" s="41">
        <v>0</v>
      </c>
      <c r="S474" s="41">
        <v>0</v>
      </c>
      <c r="T474" s="41"/>
      <c r="U474" s="41"/>
      <c r="V474" s="41">
        <v>8100</v>
      </c>
      <c r="W474" s="41">
        <v>161.19</v>
      </c>
      <c r="X474" s="41"/>
      <c r="Y474" s="41"/>
      <c r="Z474" s="6">
        <f>0</f>
        <v>0</v>
      </c>
      <c r="AA474" s="6">
        <f t="shared" si="56"/>
        <v>161.19</v>
      </c>
      <c r="AB474" t="e">
        <f>IF(ISBLANK(Table1[[#This Row],[FY2425_Cost]])=TRUE,#N/A,Table1[[#This Row],[FY2425_Cost]])</f>
        <v>#N/A</v>
      </c>
      <c r="AC474" s="6" t="e">
        <f t="shared" si="57"/>
        <v>#N/A</v>
      </c>
      <c r="AD474" s="6" t="e">
        <f>SUMIFS($AB$3:AB474,$B$3:B474,B474)</f>
        <v>#N/A</v>
      </c>
      <c r="AE474" s="6">
        <f t="shared" si="58"/>
        <v>2821.8968126447944</v>
      </c>
      <c r="AF474" s="6">
        <f t="shared" si="59"/>
        <v>2821.8968126447944</v>
      </c>
      <c r="AG474" s="6">
        <f>VLOOKUP(Table1[[#This Row],[PracticeCode]],$AP$3:$AS$345,4,FALSE)</f>
        <v>2821.8968126447944</v>
      </c>
      <c r="AH474" s="27">
        <f t="shared" si="60"/>
        <v>205057.8350521884</v>
      </c>
      <c r="AI474" s="6" t="e">
        <f t="shared" si="61"/>
        <v>#N/A</v>
      </c>
    </row>
    <row r="475" spans="1:35" x14ac:dyDescent="0.35">
      <c r="A475" t="str">
        <f t="shared" si="55"/>
        <v>CHALKHILL FAMILY PRACTICEK&amp;W CentralBrentE84033Jan10</v>
      </c>
      <c r="B475" s="41" t="s">
        <v>463</v>
      </c>
      <c r="C475" s="41" t="s">
        <v>464</v>
      </c>
      <c r="D475" s="41" t="s">
        <v>18</v>
      </c>
      <c r="E475" s="41" t="s">
        <v>63</v>
      </c>
      <c r="F475" s="41" t="s">
        <v>63</v>
      </c>
      <c r="G475" s="41" t="s">
        <v>765</v>
      </c>
      <c r="H475" s="41">
        <v>10</v>
      </c>
      <c r="I475" s="41">
        <v>6270.8818058773204</v>
      </c>
      <c r="J475" s="41">
        <v>7992</v>
      </c>
      <c r="K475" s="41">
        <v>0</v>
      </c>
      <c r="L475" s="41">
        <v>159.04080000000002</v>
      </c>
      <c r="M475" s="41">
        <v>0</v>
      </c>
      <c r="N475" s="41"/>
      <c r="O475" s="41"/>
      <c r="P475" s="41"/>
      <c r="Q475" s="41"/>
      <c r="R475" s="41">
        <v>0</v>
      </c>
      <c r="S475" s="41">
        <v>0</v>
      </c>
      <c r="T475" s="41"/>
      <c r="U475" s="41"/>
      <c r="V475" s="41">
        <v>7992</v>
      </c>
      <c r="W475" s="41">
        <v>159.04080000000002</v>
      </c>
      <c r="X475" s="41"/>
      <c r="Y475" s="41"/>
      <c r="Z475" s="6">
        <f>0</f>
        <v>0</v>
      </c>
      <c r="AA475" s="6">
        <f t="shared" si="56"/>
        <v>159.04080000000002</v>
      </c>
      <c r="AB475" t="e">
        <f>IF(ISBLANK(Table1[[#This Row],[FY2425_Cost]])=TRUE,#N/A,Table1[[#This Row],[FY2425_Cost]])</f>
        <v>#N/A</v>
      </c>
      <c r="AC475" s="6" t="e">
        <f t="shared" si="57"/>
        <v>#N/A</v>
      </c>
      <c r="AD475" s="6" t="e">
        <f>SUMIFS($AB$3:AB475,$B$3:B475,B475)</f>
        <v>#N/A</v>
      </c>
      <c r="AE475" s="6">
        <f t="shared" si="58"/>
        <v>2821.8968126447944</v>
      </c>
      <c r="AF475" s="6">
        <f t="shared" si="59"/>
        <v>2821.8968126447944</v>
      </c>
      <c r="AG475" s="6">
        <f>VLOOKUP(Table1[[#This Row],[PracticeCode]],$AP$3:$AS$345,4,FALSE)</f>
        <v>2821.8968126447944</v>
      </c>
      <c r="AH475" s="27">
        <f t="shared" si="60"/>
        <v>205057.8350521884</v>
      </c>
      <c r="AI475" s="6" t="e">
        <f t="shared" si="61"/>
        <v>#N/A</v>
      </c>
    </row>
    <row r="476" spans="1:35" x14ac:dyDescent="0.35">
      <c r="A476" t="str">
        <f t="shared" si="55"/>
        <v>CHALKHILL FAMILY PRACTICEK&amp;W CentralBrentE84033Jul4</v>
      </c>
      <c r="B476" s="41" t="s">
        <v>463</v>
      </c>
      <c r="C476" s="41" t="s">
        <v>464</v>
      </c>
      <c r="D476" s="41" t="s">
        <v>18</v>
      </c>
      <c r="E476" s="41" t="s">
        <v>63</v>
      </c>
      <c r="F476" s="41" t="s">
        <v>63</v>
      </c>
      <c r="G476" s="41" t="s">
        <v>759</v>
      </c>
      <c r="H476" s="41">
        <v>4</v>
      </c>
      <c r="I476" s="41">
        <v>6270.8818058773204</v>
      </c>
      <c r="J476" s="41">
        <v>10711</v>
      </c>
      <c r="K476" s="41">
        <v>0</v>
      </c>
      <c r="L476" s="41">
        <v>198.15349999999998</v>
      </c>
      <c r="M476" s="41">
        <v>0</v>
      </c>
      <c r="N476" s="41">
        <v>7157</v>
      </c>
      <c r="O476" s="41">
        <v>20</v>
      </c>
      <c r="P476" s="41">
        <v>142.42430000000002</v>
      </c>
      <c r="Q476" s="41">
        <v>0.39800000000000002</v>
      </c>
      <c r="R476" s="41">
        <v>0</v>
      </c>
      <c r="S476" s="41">
        <v>0</v>
      </c>
      <c r="T476" s="41">
        <v>0</v>
      </c>
      <c r="U476" s="41">
        <v>0</v>
      </c>
      <c r="V476" s="41">
        <v>10711</v>
      </c>
      <c r="W476" s="41">
        <v>198.15349999999998</v>
      </c>
      <c r="X476" s="41">
        <v>7177</v>
      </c>
      <c r="Y476" s="41">
        <v>142.82230000000001</v>
      </c>
      <c r="Z476" s="6">
        <f>0</f>
        <v>0</v>
      </c>
      <c r="AA476" s="6">
        <f t="shared" si="56"/>
        <v>198.15349999999998</v>
      </c>
      <c r="AB476">
        <f>IF(ISBLANK(Table1[[#This Row],[FY2425_Cost]])=TRUE,#N/A,Table1[[#This Row],[FY2425_Cost]])</f>
        <v>142.82230000000001</v>
      </c>
      <c r="AC476" s="6">
        <f t="shared" si="57"/>
        <v>-55.331199999999967</v>
      </c>
      <c r="AD476" s="6" t="e">
        <f>SUMIFS($AB$3:AB476,$B$3:B476,B476)</f>
        <v>#N/A</v>
      </c>
      <c r="AE476" s="6">
        <f t="shared" si="58"/>
        <v>2821.8968126447944</v>
      </c>
      <c r="AF476" s="6">
        <f t="shared" si="59"/>
        <v>2821.8968126447944</v>
      </c>
      <c r="AG476" s="6">
        <f>VLOOKUP(Table1[[#This Row],[PracticeCode]],$AP$3:$AS$345,4,FALSE)</f>
        <v>2821.8968126447944</v>
      </c>
      <c r="AH476" s="27">
        <f t="shared" si="60"/>
        <v>205057.8350521884</v>
      </c>
      <c r="AI476" s="6" t="e">
        <f t="shared" si="61"/>
        <v>#N/A</v>
      </c>
    </row>
    <row r="477" spans="1:35" x14ac:dyDescent="0.35">
      <c r="A477" t="str">
        <f t="shared" si="55"/>
        <v>CHALKHILL FAMILY PRACTICEK&amp;W CentralBrentE84033Jun3</v>
      </c>
      <c r="B477" s="41" t="s">
        <v>463</v>
      </c>
      <c r="C477" s="41" t="s">
        <v>464</v>
      </c>
      <c r="D477" s="41" t="s">
        <v>18</v>
      </c>
      <c r="E477" s="41" t="s">
        <v>63</v>
      </c>
      <c r="F477" s="41" t="s">
        <v>63</v>
      </c>
      <c r="G477" s="41" t="s">
        <v>758</v>
      </c>
      <c r="H477" s="41">
        <v>3</v>
      </c>
      <c r="I477" s="41">
        <v>6270.8818058773204</v>
      </c>
      <c r="J477" s="41">
        <v>11547</v>
      </c>
      <c r="K477" s="41">
        <v>0</v>
      </c>
      <c r="L477" s="41">
        <v>213.61949999999999</v>
      </c>
      <c r="M477" s="41">
        <v>0</v>
      </c>
      <c r="N477" s="41">
        <v>7383</v>
      </c>
      <c r="O477" s="41">
        <v>4</v>
      </c>
      <c r="P477" s="41">
        <v>146.92170000000002</v>
      </c>
      <c r="Q477" s="41">
        <v>7.9600000000000004E-2</v>
      </c>
      <c r="R477" s="41">
        <v>0</v>
      </c>
      <c r="S477" s="41">
        <v>0</v>
      </c>
      <c r="T477" s="41">
        <v>0</v>
      </c>
      <c r="U477" s="41">
        <v>0</v>
      </c>
      <c r="V477" s="41">
        <v>11547</v>
      </c>
      <c r="W477" s="41">
        <v>213.61949999999999</v>
      </c>
      <c r="X477" s="41">
        <v>7387</v>
      </c>
      <c r="Y477" s="41">
        <v>147.00130000000001</v>
      </c>
      <c r="Z477" s="6">
        <f>0</f>
        <v>0</v>
      </c>
      <c r="AA477" s="6">
        <f t="shared" si="56"/>
        <v>213.61949999999999</v>
      </c>
      <c r="AB477">
        <f>IF(ISBLANK(Table1[[#This Row],[FY2425_Cost]])=TRUE,#N/A,Table1[[#This Row],[FY2425_Cost]])</f>
        <v>147.00130000000001</v>
      </c>
      <c r="AC477" s="6">
        <f t="shared" si="57"/>
        <v>-66.618199999999973</v>
      </c>
      <c r="AD477" s="6" t="e">
        <f>SUMIFS($AB$3:AB477,$B$3:B477,B477)</f>
        <v>#N/A</v>
      </c>
      <c r="AE477" s="6">
        <f t="shared" si="58"/>
        <v>2821.8968126447944</v>
      </c>
      <c r="AF477" s="6">
        <f t="shared" si="59"/>
        <v>2821.8968126447944</v>
      </c>
      <c r="AG477" s="6">
        <f>VLOOKUP(Table1[[#This Row],[PracticeCode]],$AP$3:$AS$345,4,FALSE)</f>
        <v>2821.8968126447944</v>
      </c>
      <c r="AH477" s="27">
        <f t="shared" si="60"/>
        <v>205057.8350521884</v>
      </c>
      <c r="AI477" s="6" t="e">
        <f t="shared" si="61"/>
        <v>#N/A</v>
      </c>
    </row>
    <row r="478" spans="1:35" x14ac:dyDescent="0.35">
      <c r="A478" t="str">
        <f t="shared" si="55"/>
        <v>CHALKHILL FAMILY PRACTICEK&amp;W CentralBrentE84033Mar12</v>
      </c>
      <c r="B478" s="41" t="s">
        <v>463</v>
      </c>
      <c r="C478" s="41" t="s">
        <v>464</v>
      </c>
      <c r="D478" s="41" t="s">
        <v>18</v>
      </c>
      <c r="E478" s="41" t="s">
        <v>63</v>
      </c>
      <c r="F478" s="41" t="s">
        <v>63</v>
      </c>
      <c r="G478" s="41" t="s">
        <v>767</v>
      </c>
      <c r="H478" s="41">
        <v>12</v>
      </c>
      <c r="I478" s="41">
        <v>6270.8818058773204</v>
      </c>
      <c r="J478" s="41">
        <v>5650</v>
      </c>
      <c r="K478" s="41">
        <v>3</v>
      </c>
      <c r="L478" s="41">
        <v>112.435</v>
      </c>
      <c r="M478" s="41">
        <v>5.9700000000000003E-2</v>
      </c>
      <c r="N478" s="41"/>
      <c r="O478" s="41"/>
      <c r="P478" s="41"/>
      <c r="Q478" s="41"/>
      <c r="R478" s="41">
        <v>0</v>
      </c>
      <c r="S478" s="41">
        <v>0</v>
      </c>
      <c r="T478" s="41"/>
      <c r="U478" s="41"/>
      <c r="V478" s="41">
        <v>5653</v>
      </c>
      <c r="W478" s="41">
        <v>112.49470000000001</v>
      </c>
      <c r="X478" s="41"/>
      <c r="Y478" s="41"/>
      <c r="Z478" s="6">
        <f>0</f>
        <v>0</v>
      </c>
      <c r="AA478" s="6">
        <f t="shared" si="56"/>
        <v>112.49470000000001</v>
      </c>
      <c r="AB478" t="e">
        <f>IF(ISBLANK(Table1[[#This Row],[FY2425_Cost]])=TRUE,#N/A,Table1[[#This Row],[FY2425_Cost]])</f>
        <v>#N/A</v>
      </c>
      <c r="AC478" s="6" t="e">
        <f t="shared" si="57"/>
        <v>#N/A</v>
      </c>
      <c r="AD478" s="6" t="e">
        <f>SUMIFS($AB$3:AB478,$B$3:B478,B478)</f>
        <v>#N/A</v>
      </c>
      <c r="AE478" s="6">
        <f t="shared" si="58"/>
        <v>2821.8968126447944</v>
      </c>
      <c r="AF478" s="6">
        <f t="shared" si="59"/>
        <v>2821.8968126447944</v>
      </c>
      <c r="AG478" s="6">
        <f>VLOOKUP(Table1[[#This Row],[PracticeCode]],$AP$3:$AS$345,4,FALSE)</f>
        <v>2821.8968126447944</v>
      </c>
      <c r="AH478" s="27">
        <f t="shared" si="60"/>
        <v>205057.8350521884</v>
      </c>
      <c r="AI478" s="6" t="e">
        <f t="shared" si="61"/>
        <v>#N/A</v>
      </c>
    </row>
    <row r="479" spans="1:35" x14ac:dyDescent="0.35">
      <c r="A479" t="str">
        <f t="shared" si="55"/>
        <v>CHALKHILL FAMILY PRACTICEK&amp;W CentralBrentE84033May2</v>
      </c>
      <c r="B479" s="41" t="s">
        <v>463</v>
      </c>
      <c r="C479" s="41" t="s">
        <v>464</v>
      </c>
      <c r="D479" s="41" t="s">
        <v>18</v>
      </c>
      <c r="E479" s="41" t="s">
        <v>63</v>
      </c>
      <c r="F479" s="41" t="s">
        <v>63</v>
      </c>
      <c r="G479" s="41" t="s">
        <v>757</v>
      </c>
      <c r="H479" s="41">
        <v>2</v>
      </c>
      <c r="I479" s="41">
        <v>6270.8818058773204</v>
      </c>
      <c r="J479" s="41">
        <v>12651</v>
      </c>
      <c r="K479" s="41">
        <v>17</v>
      </c>
      <c r="L479" s="41">
        <v>234.04349999999999</v>
      </c>
      <c r="M479" s="41">
        <v>0.3145</v>
      </c>
      <c r="N479" s="41">
        <v>6343</v>
      </c>
      <c r="O479" s="41">
        <v>6</v>
      </c>
      <c r="P479" s="41">
        <v>126.2257</v>
      </c>
      <c r="Q479" s="41">
        <v>0.11940000000000001</v>
      </c>
      <c r="R479" s="41">
        <v>0</v>
      </c>
      <c r="S479" s="41">
        <v>0</v>
      </c>
      <c r="T479" s="41">
        <v>0</v>
      </c>
      <c r="U479" s="41">
        <v>0</v>
      </c>
      <c r="V479" s="41">
        <v>12668</v>
      </c>
      <c r="W479" s="41">
        <v>234.358</v>
      </c>
      <c r="X479" s="41">
        <v>6349</v>
      </c>
      <c r="Y479" s="41">
        <v>126.3451</v>
      </c>
      <c r="Z479" s="6">
        <f>0</f>
        <v>0</v>
      </c>
      <c r="AA479" s="6">
        <f t="shared" si="56"/>
        <v>234.358</v>
      </c>
      <c r="AB479">
        <f>IF(ISBLANK(Table1[[#This Row],[FY2425_Cost]])=TRUE,#N/A,Table1[[#This Row],[FY2425_Cost]])</f>
        <v>126.3451</v>
      </c>
      <c r="AC479" s="6">
        <f t="shared" si="57"/>
        <v>-108.0129</v>
      </c>
      <c r="AD479" s="6" t="e">
        <f>SUMIFS($AB$3:AB479,$B$3:B479,B479)</f>
        <v>#N/A</v>
      </c>
      <c r="AE479" s="6">
        <f t="shared" si="58"/>
        <v>2821.8968126447944</v>
      </c>
      <c r="AF479" s="6">
        <f t="shared" si="59"/>
        <v>2821.8968126447944</v>
      </c>
      <c r="AG479" s="6">
        <f>VLOOKUP(Table1[[#This Row],[PracticeCode]],$AP$3:$AS$345,4,FALSE)</f>
        <v>2821.8968126447944</v>
      </c>
      <c r="AH479" s="27">
        <f t="shared" si="60"/>
        <v>205057.8350521884</v>
      </c>
      <c r="AI479" s="6" t="e">
        <f t="shared" si="61"/>
        <v>#N/A</v>
      </c>
    </row>
    <row r="480" spans="1:35" x14ac:dyDescent="0.35">
      <c r="A480" t="str">
        <f t="shared" si="55"/>
        <v>CHALKHILL FAMILY PRACTICEK&amp;W CentralBrentE84033Nov8</v>
      </c>
      <c r="B480" s="41" t="s">
        <v>463</v>
      </c>
      <c r="C480" s="41" t="s">
        <v>464</v>
      </c>
      <c r="D480" s="41" t="s">
        <v>18</v>
      </c>
      <c r="E480" s="41" t="s">
        <v>63</v>
      </c>
      <c r="F480" s="41" t="s">
        <v>63</v>
      </c>
      <c r="G480" s="41" t="s">
        <v>763</v>
      </c>
      <c r="H480" s="41">
        <v>8</v>
      </c>
      <c r="I480" s="41">
        <v>6270.8818058773204</v>
      </c>
      <c r="J480" s="41">
        <v>9957</v>
      </c>
      <c r="K480" s="41">
        <v>0</v>
      </c>
      <c r="L480" s="41">
        <v>198.14430000000002</v>
      </c>
      <c r="M480" s="41">
        <v>0</v>
      </c>
      <c r="N480" s="41"/>
      <c r="O480" s="41"/>
      <c r="P480" s="41"/>
      <c r="Q480" s="41"/>
      <c r="R480" s="41">
        <v>0</v>
      </c>
      <c r="S480" s="41">
        <v>0</v>
      </c>
      <c r="T480" s="41"/>
      <c r="U480" s="41"/>
      <c r="V480" s="41">
        <v>9957</v>
      </c>
      <c r="W480" s="41">
        <v>198.14430000000002</v>
      </c>
      <c r="X480" s="41"/>
      <c r="Y480" s="41"/>
      <c r="Z480" s="6">
        <f>0</f>
        <v>0</v>
      </c>
      <c r="AA480" s="6">
        <f t="shared" si="56"/>
        <v>198.14430000000002</v>
      </c>
      <c r="AB480" t="e">
        <f>IF(ISBLANK(Table1[[#This Row],[FY2425_Cost]])=TRUE,#N/A,Table1[[#This Row],[FY2425_Cost]])</f>
        <v>#N/A</v>
      </c>
      <c r="AC480" s="6" t="e">
        <f t="shared" si="57"/>
        <v>#N/A</v>
      </c>
      <c r="AD480" s="6" t="e">
        <f>SUMIFS($AB$3:AB480,$B$3:B480,B480)</f>
        <v>#N/A</v>
      </c>
      <c r="AE480" s="6">
        <f t="shared" si="58"/>
        <v>2821.8968126447944</v>
      </c>
      <c r="AF480" s="6">
        <f t="shared" si="59"/>
        <v>2821.8968126447944</v>
      </c>
      <c r="AG480" s="6">
        <f>VLOOKUP(Table1[[#This Row],[PracticeCode]],$AP$3:$AS$345,4,FALSE)</f>
        <v>2821.8968126447944</v>
      </c>
      <c r="AH480" s="27">
        <f t="shared" si="60"/>
        <v>205057.8350521884</v>
      </c>
      <c r="AI480" s="6" t="e">
        <f t="shared" si="61"/>
        <v>#N/A</v>
      </c>
    </row>
    <row r="481" spans="1:35" x14ac:dyDescent="0.35">
      <c r="A481" t="str">
        <f t="shared" si="55"/>
        <v>CHALKHILL FAMILY PRACTICEK&amp;W CentralBrentE84033Oct7</v>
      </c>
      <c r="B481" s="41" t="s">
        <v>463</v>
      </c>
      <c r="C481" s="41" t="s">
        <v>464</v>
      </c>
      <c r="D481" s="41" t="s">
        <v>18</v>
      </c>
      <c r="E481" s="41" t="s">
        <v>63</v>
      </c>
      <c r="F481" s="41" t="s">
        <v>63</v>
      </c>
      <c r="G481" s="41" t="s">
        <v>762</v>
      </c>
      <c r="H481" s="41">
        <v>7</v>
      </c>
      <c r="I481" s="41">
        <v>6270.8818058773204</v>
      </c>
      <c r="J481" s="41">
        <v>9720</v>
      </c>
      <c r="K481" s="41">
        <v>0</v>
      </c>
      <c r="L481" s="41">
        <v>193.428</v>
      </c>
      <c r="M481" s="41">
        <v>0</v>
      </c>
      <c r="N481" s="41">
        <v>0</v>
      </c>
      <c r="O481" s="41">
        <v>2702</v>
      </c>
      <c r="P481" s="41">
        <v>0</v>
      </c>
      <c r="Q481" s="41">
        <v>60.794999999999995</v>
      </c>
      <c r="R481" s="41">
        <v>0</v>
      </c>
      <c r="S481" s="41">
        <v>0</v>
      </c>
      <c r="T481" s="41">
        <v>0</v>
      </c>
      <c r="U481" s="41">
        <v>0</v>
      </c>
      <c r="V481" s="41">
        <v>9720</v>
      </c>
      <c r="W481" s="41">
        <v>193.428</v>
      </c>
      <c r="X481" s="41">
        <v>2702</v>
      </c>
      <c r="Y481" s="41">
        <v>60.794999999999995</v>
      </c>
      <c r="Z481" s="6">
        <f>0</f>
        <v>0</v>
      </c>
      <c r="AA481" s="6">
        <f t="shared" si="56"/>
        <v>193.428</v>
      </c>
      <c r="AB481">
        <f>IF(ISBLANK(Table1[[#This Row],[FY2425_Cost]])=TRUE,#N/A,Table1[[#This Row],[FY2425_Cost]])</f>
        <v>60.794999999999995</v>
      </c>
      <c r="AC481" s="6">
        <f t="shared" si="57"/>
        <v>-132.63300000000001</v>
      </c>
      <c r="AD481" s="6" t="e">
        <f>SUMIFS($AB$3:AB481,$B$3:B481,B481)</f>
        <v>#N/A</v>
      </c>
      <c r="AE481" s="6">
        <f t="shared" si="58"/>
        <v>2821.8968126447944</v>
      </c>
      <c r="AF481" s="6">
        <f t="shared" si="59"/>
        <v>2821.8968126447944</v>
      </c>
      <c r="AG481" s="6">
        <f>VLOOKUP(Table1[[#This Row],[PracticeCode]],$AP$3:$AS$345,4,FALSE)</f>
        <v>2821.8968126447944</v>
      </c>
      <c r="AH481" s="27">
        <f t="shared" si="60"/>
        <v>205057.8350521884</v>
      </c>
      <c r="AI481" s="6" t="e">
        <f t="shared" si="61"/>
        <v>#N/A</v>
      </c>
    </row>
    <row r="482" spans="1:35" x14ac:dyDescent="0.35">
      <c r="A482" t="str">
        <f t="shared" si="55"/>
        <v>CHALKHILL FAMILY PRACTICEK&amp;W CentralBrentE84033Sep6</v>
      </c>
      <c r="B482" s="41" t="s">
        <v>463</v>
      </c>
      <c r="C482" s="41" t="s">
        <v>464</v>
      </c>
      <c r="D482" s="41" t="s">
        <v>18</v>
      </c>
      <c r="E482" s="41" t="s">
        <v>63</v>
      </c>
      <c r="F482" s="41" t="s">
        <v>63</v>
      </c>
      <c r="G482" s="41" t="s">
        <v>761</v>
      </c>
      <c r="H482" s="41">
        <v>6</v>
      </c>
      <c r="I482" s="41">
        <v>6270.8818058773204</v>
      </c>
      <c r="J482" s="41">
        <v>9447</v>
      </c>
      <c r="K482" s="41">
        <v>0</v>
      </c>
      <c r="L482" s="41">
        <v>187.99530000000001</v>
      </c>
      <c r="M482" s="41">
        <v>0</v>
      </c>
      <c r="N482" s="41">
        <v>7900</v>
      </c>
      <c r="O482" s="41">
        <v>1992</v>
      </c>
      <c r="P482" s="41">
        <v>177.75</v>
      </c>
      <c r="Q482" s="41">
        <v>44.82</v>
      </c>
      <c r="R482" s="41">
        <v>0</v>
      </c>
      <c r="S482" s="41">
        <v>0</v>
      </c>
      <c r="T482" s="41">
        <v>0</v>
      </c>
      <c r="U482" s="41">
        <v>0</v>
      </c>
      <c r="V482" s="41">
        <v>9447</v>
      </c>
      <c r="W482" s="41">
        <v>187.99530000000001</v>
      </c>
      <c r="X482" s="41">
        <v>9892</v>
      </c>
      <c r="Y482" s="41">
        <v>222.57</v>
      </c>
      <c r="Z482" s="6">
        <f>0</f>
        <v>0</v>
      </c>
      <c r="AA482" s="6">
        <f t="shared" si="56"/>
        <v>187.99530000000001</v>
      </c>
      <c r="AB482">
        <f>IF(ISBLANK(Table1[[#This Row],[FY2425_Cost]])=TRUE,#N/A,Table1[[#This Row],[FY2425_Cost]])</f>
        <v>222.57</v>
      </c>
      <c r="AC482" s="6">
        <f t="shared" si="57"/>
        <v>34.574699999999979</v>
      </c>
      <c r="AD482" s="6" t="e">
        <f>SUMIFS($AB$3:AB482,$B$3:B482,B482)</f>
        <v>#N/A</v>
      </c>
      <c r="AE482" s="6">
        <f t="shared" si="58"/>
        <v>2821.8968126447944</v>
      </c>
      <c r="AF482" s="6">
        <f t="shared" si="59"/>
        <v>2821.8968126447944</v>
      </c>
      <c r="AG482" s="6">
        <f>VLOOKUP(Table1[[#This Row],[PracticeCode]],$AP$3:$AS$345,4,FALSE)</f>
        <v>2821.8968126447944</v>
      </c>
      <c r="AH482" s="27">
        <f t="shared" si="60"/>
        <v>205057.8350521884</v>
      </c>
      <c r="AI482" s="6" t="e">
        <f t="shared" si="61"/>
        <v>#N/A</v>
      </c>
    </row>
    <row r="483" spans="1:35" x14ac:dyDescent="0.35">
      <c r="A483" t="str">
        <f t="shared" si="55"/>
        <v>Chelsea Medical Services (Dr Joshi)Kensington and Chelsea SouthWest LondonE87048Apr1</v>
      </c>
      <c r="B483" s="41" t="s">
        <v>709</v>
      </c>
      <c r="C483" s="41" t="s">
        <v>477</v>
      </c>
      <c r="D483" s="41" t="s">
        <v>29</v>
      </c>
      <c r="E483" s="41" t="s">
        <v>259</v>
      </c>
      <c r="F483" s="41" t="s">
        <v>259</v>
      </c>
      <c r="G483" s="41" t="s">
        <v>756</v>
      </c>
      <c r="H483" s="41">
        <v>1</v>
      </c>
      <c r="I483" s="41">
        <v>3117.2542355738801</v>
      </c>
      <c r="J483" s="41">
        <v>1148</v>
      </c>
      <c r="K483" s="41">
        <v>0</v>
      </c>
      <c r="L483" s="41">
        <v>21.238</v>
      </c>
      <c r="M483" s="41">
        <v>0</v>
      </c>
      <c r="N483" s="41">
        <v>1435</v>
      </c>
      <c r="O483" s="41">
        <v>31</v>
      </c>
      <c r="P483" s="41">
        <v>28.5565</v>
      </c>
      <c r="Q483" s="41">
        <v>0.6169</v>
      </c>
      <c r="R483" s="41">
        <v>0</v>
      </c>
      <c r="S483" s="41">
        <v>0</v>
      </c>
      <c r="T483" s="41">
        <v>16</v>
      </c>
      <c r="U483" s="41">
        <v>0.35199999999999998</v>
      </c>
      <c r="V483" s="41">
        <v>1148</v>
      </c>
      <c r="W483" s="41">
        <v>21.238</v>
      </c>
      <c r="X483" s="41">
        <v>1482</v>
      </c>
      <c r="Y483" s="41">
        <v>29.525400000000001</v>
      </c>
      <c r="Z483" s="6">
        <f>0</f>
        <v>0</v>
      </c>
      <c r="AA483" s="6">
        <f t="shared" si="56"/>
        <v>21.238</v>
      </c>
      <c r="AB483">
        <f>IF(ISBLANK(Table1[[#This Row],[FY2425_Cost]])=TRUE,#N/A,Table1[[#This Row],[FY2425_Cost]])</f>
        <v>29.525400000000001</v>
      </c>
      <c r="AC483" s="6">
        <f t="shared" si="57"/>
        <v>8.2874000000000017</v>
      </c>
      <c r="AD483" s="6">
        <f>SUMIFS($AB$3:AB483,$B$3:B483,B483)</f>
        <v>29.525400000000001</v>
      </c>
      <c r="AE483" s="6">
        <f t="shared" si="58"/>
        <v>1402.7644060082462</v>
      </c>
      <c r="AF483" s="6">
        <f t="shared" si="59"/>
        <v>1402.7644060082462</v>
      </c>
      <c r="AG483" s="6">
        <f>VLOOKUP(Table1[[#This Row],[PracticeCode]],$AP$3:$AS$345,4,FALSE)</f>
        <v>1402.7644060082462</v>
      </c>
      <c r="AH483" s="27">
        <f t="shared" si="60"/>
        <v>101934.21350326588</v>
      </c>
      <c r="AI483" s="6">
        <f t="shared" si="61"/>
        <v>0</v>
      </c>
    </row>
    <row r="484" spans="1:35" x14ac:dyDescent="0.35">
      <c r="A484" t="str">
        <f t="shared" si="55"/>
        <v>Chelsea Medical Services (Dr Joshi)Kensington and Chelsea SouthWest LondonE87048Aug5</v>
      </c>
      <c r="B484" s="41" t="s">
        <v>709</v>
      </c>
      <c r="C484" s="41" t="s">
        <v>477</v>
      </c>
      <c r="D484" s="41" t="s">
        <v>29</v>
      </c>
      <c r="E484" s="41" t="s">
        <v>259</v>
      </c>
      <c r="F484" s="41" t="s">
        <v>259</v>
      </c>
      <c r="G484" s="41" t="s">
        <v>760</v>
      </c>
      <c r="H484" s="41">
        <v>5</v>
      </c>
      <c r="I484" s="41">
        <v>3117.2542355738801</v>
      </c>
      <c r="J484" s="41">
        <v>628</v>
      </c>
      <c r="K484" s="41">
        <v>0</v>
      </c>
      <c r="L484" s="41">
        <v>11.617999999999999</v>
      </c>
      <c r="M484" s="41">
        <v>0</v>
      </c>
      <c r="N484" s="41">
        <v>779</v>
      </c>
      <c r="O484" s="41">
        <v>2</v>
      </c>
      <c r="P484" s="41">
        <v>15.5021</v>
      </c>
      <c r="Q484" s="41">
        <v>3.9800000000000002E-2</v>
      </c>
      <c r="R484" s="41">
        <v>12</v>
      </c>
      <c r="S484" s="41">
        <v>0.21479999999999999</v>
      </c>
      <c r="T484" s="41">
        <v>25</v>
      </c>
      <c r="U484" s="41">
        <v>0.55000000000000004</v>
      </c>
      <c r="V484" s="41">
        <v>640</v>
      </c>
      <c r="W484" s="41">
        <v>11.832799999999999</v>
      </c>
      <c r="X484" s="41">
        <v>806</v>
      </c>
      <c r="Y484" s="41">
        <v>16.091899999999999</v>
      </c>
      <c r="Z484" s="6">
        <f>0</f>
        <v>0</v>
      </c>
      <c r="AA484" s="6">
        <f t="shared" si="56"/>
        <v>11.832799999999999</v>
      </c>
      <c r="AB484">
        <f>IF(ISBLANK(Table1[[#This Row],[FY2425_Cost]])=TRUE,#N/A,Table1[[#This Row],[FY2425_Cost]])</f>
        <v>16.091899999999999</v>
      </c>
      <c r="AC484" s="6">
        <f t="shared" si="57"/>
        <v>4.2591000000000001</v>
      </c>
      <c r="AD484" s="6">
        <f>SUMIFS($AB$3:AB484,$B$3:B484,B484)</f>
        <v>45.6173</v>
      </c>
      <c r="AE484" s="6">
        <f t="shared" si="58"/>
        <v>1402.7644060082462</v>
      </c>
      <c r="AF484" s="6">
        <f t="shared" si="59"/>
        <v>1402.7644060082462</v>
      </c>
      <c r="AG484" s="6">
        <f>VLOOKUP(Table1[[#This Row],[PracticeCode]],$AP$3:$AS$345,4,FALSE)</f>
        <v>1402.7644060082462</v>
      </c>
      <c r="AH484" s="27">
        <f t="shared" si="60"/>
        <v>101934.21350326588</v>
      </c>
      <c r="AI484" s="6">
        <f t="shared" si="61"/>
        <v>0</v>
      </c>
    </row>
    <row r="485" spans="1:35" x14ac:dyDescent="0.35">
      <c r="A485" t="str">
        <f t="shared" si="55"/>
        <v>Chelsea Medical Services (Dr Joshi)Kensington and Chelsea SouthWest LondonE87048Dec9</v>
      </c>
      <c r="B485" s="41" t="s">
        <v>709</v>
      </c>
      <c r="C485" s="41" t="s">
        <v>477</v>
      </c>
      <c r="D485" s="41" t="s">
        <v>29</v>
      </c>
      <c r="E485" s="41" t="s">
        <v>259</v>
      </c>
      <c r="F485" s="41" t="s">
        <v>259</v>
      </c>
      <c r="G485" s="41" t="s">
        <v>764</v>
      </c>
      <c r="H485" s="41">
        <v>9</v>
      </c>
      <c r="I485" s="41">
        <v>3117.2542355738801</v>
      </c>
      <c r="J485" s="41">
        <v>3538</v>
      </c>
      <c r="K485" s="41">
        <v>0</v>
      </c>
      <c r="L485" s="41">
        <v>70.406199999999998</v>
      </c>
      <c r="M485" s="41">
        <v>0</v>
      </c>
      <c r="N485" s="41"/>
      <c r="O485" s="41"/>
      <c r="P485" s="41"/>
      <c r="Q485" s="41"/>
      <c r="R485" s="41">
        <v>6</v>
      </c>
      <c r="S485" s="41">
        <v>0.1074</v>
      </c>
      <c r="T485" s="41"/>
      <c r="U485" s="41"/>
      <c r="V485" s="41">
        <v>3544</v>
      </c>
      <c r="W485" s="41">
        <v>70.513599999999997</v>
      </c>
      <c r="X485" s="41"/>
      <c r="Y485" s="41"/>
      <c r="Z485" s="6">
        <f>0</f>
        <v>0</v>
      </c>
      <c r="AA485" s="6">
        <f t="shared" si="56"/>
        <v>70.513599999999997</v>
      </c>
      <c r="AB485" t="e">
        <f>IF(ISBLANK(Table1[[#This Row],[FY2425_Cost]])=TRUE,#N/A,Table1[[#This Row],[FY2425_Cost]])</f>
        <v>#N/A</v>
      </c>
      <c r="AC485" s="6" t="e">
        <f t="shared" si="57"/>
        <v>#N/A</v>
      </c>
      <c r="AD485" s="6" t="e">
        <f>SUMIFS($AB$3:AB485,$B$3:B485,B485)</f>
        <v>#N/A</v>
      </c>
      <c r="AE485" s="6">
        <f t="shared" si="58"/>
        <v>1402.7644060082462</v>
      </c>
      <c r="AF485" s="6">
        <f t="shared" si="59"/>
        <v>1402.7644060082462</v>
      </c>
      <c r="AG485" s="6">
        <f>VLOOKUP(Table1[[#This Row],[PracticeCode]],$AP$3:$AS$345,4,FALSE)</f>
        <v>1402.7644060082462</v>
      </c>
      <c r="AH485" s="27">
        <f t="shared" si="60"/>
        <v>101934.21350326588</v>
      </c>
      <c r="AI485" s="6" t="e">
        <f t="shared" si="61"/>
        <v>#N/A</v>
      </c>
    </row>
    <row r="486" spans="1:35" x14ac:dyDescent="0.35">
      <c r="A486" t="str">
        <f t="shared" si="55"/>
        <v>Chelsea Medical Services (Dr Joshi)Kensington and Chelsea SouthWest LondonE87048Feb11</v>
      </c>
      <c r="B486" s="41" t="s">
        <v>709</v>
      </c>
      <c r="C486" s="41" t="s">
        <v>477</v>
      </c>
      <c r="D486" s="41" t="s">
        <v>29</v>
      </c>
      <c r="E486" s="41" t="s">
        <v>259</v>
      </c>
      <c r="F486" s="41" t="s">
        <v>259</v>
      </c>
      <c r="G486" s="41" t="s">
        <v>766</v>
      </c>
      <c r="H486" s="41">
        <v>11</v>
      </c>
      <c r="I486" s="41">
        <v>3117.2542355738801</v>
      </c>
      <c r="J486" s="41">
        <v>1353</v>
      </c>
      <c r="K486" s="41">
        <v>3</v>
      </c>
      <c r="L486" s="41">
        <v>26.924700000000001</v>
      </c>
      <c r="M486" s="41">
        <v>5.9700000000000003E-2</v>
      </c>
      <c r="N486" s="41"/>
      <c r="O486" s="41"/>
      <c r="P486" s="41"/>
      <c r="Q486" s="41"/>
      <c r="R486" s="41">
        <v>28</v>
      </c>
      <c r="S486" s="41">
        <v>0.50119999999999998</v>
      </c>
      <c r="T486" s="41"/>
      <c r="U486" s="41"/>
      <c r="V486" s="41">
        <v>1384</v>
      </c>
      <c r="W486" s="41">
        <v>27.485600000000002</v>
      </c>
      <c r="X486" s="41"/>
      <c r="Y486" s="41"/>
      <c r="Z486" s="6">
        <f>0</f>
        <v>0</v>
      </c>
      <c r="AA486" s="6">
        <f t="shared" si="56"/>
        <v>27.485600000000002</v>
      </c>
      <c r="AB486" t="e">
        <f>IF(ISBLANK(Table1[[#This Row],[FY2425_Cost]])=TRUE,#N/A,Table1[[#This Row],[FY2425_Cost]])</f>
        <v>#N/A</v>
      </c>
      <c r="AC486" s="6" t="e">
        <f t="shared" si="57"/>
        <v>#N/A</v>
      </c>
      <c r="AD486" s="6" t="e">
        <f>SUMIFS($AB$3:AB486,$B$3:B486,B486)</f>
        <v>#N/A</v>
      </c>
      <c r="AE486" s="6">
        <f t="shared" si="58"/>
        <v>1402.7644060082462</v>
      </c>
      <c r="AF486" s="6">
        <f t="shared" si="59"/>
        <v>1402.7644060082462</v>
      </c>
      <c r="AG486" s="6">
        <f>VLOOKUP(Table1[[#This Row],[PracticeCode]],$AP$3:$AS$345,4,FALSE)</f>
        <v>1402.7644060082462</v>
      </c>
      <c r="AH486" s="27">
        <f t="shared" si="60"/>
        <v>101934.21350326588</v>
      </c>
      <c r="AI486" s="6" t="e">
        <f t="shared" si="61"/>
        <v>#N/A</v>
      </c>
    </row>
    <row r="487" spans="1:35" x14ac:dyDescent="0.35">
      <c r="A487" t="str">
        <f t="shared" si="55"/>
        <v>Chelsea Medical Services (Dr Joshi)Kensington and Chelsea SouthWest LondonE87048Jan10</v>
      </c>
      <c r="B487" s="41" t="s">
        <v>709</v>
      </c>
      <c r="C487" s="41" t="s">
        <v>477</v>
      </c>
      <c r="D487" s="41" t="s">
        <v>29</v>
      </c>
      <c r="E487" s="41" t="s">
        <v>259</v>
      </c>
      <c r="F487" s="41" t="s">
        <v>259</v>
      </c>
      <c r="G487" s="41" t="s">
        <v>765</v>
      </c>
      <c r="H487" s="41">
        <v>10</v>
      </c>
      <c r="I487" s="41">
        <v>3117.2542355738801</v>
      </c>
      <c r="J487" s="41">
        <v>1427</v>
      </c>
      <c r="K487" s="41">
        <v>0</v>
      </c>
      <c r="L487" s="41">
        <v>28.397300000000001</v>
      </c>
      <c r="M487" s="41">
        <v>0</v>
      </c>
      <c r="N487" s="41"/>
      <c r="O487" s="41"/>
      <c r="P487" s="41"/>
      <c r="Q487" s="41"/>
      <c r="R487" s="41">
        <v>16</v>
      </c>
      <c r="S487" s="41">
        <v>0.28639999999999999</v>
      </c>
      <c r="T487" s="41"/>
      <c r="U487" s="41"/>
      <c r="V487" s="41">
        <v>1443</v>
      </c>
      <c r="W487" s="41">
        <v>28.683700000000002</v>
      </c>
      <c r="X487" s="41"/>
      <c r="Y487" s="41"/>
      <c r="Z487" s="6">
        <f>0</f>
        <v>0</v>
      </c>
      <c r="AA487" s="6">
        <f t="shared" si="56"/>
        <v>28.683700000000002</v>
      </c>
      <c r="AB487" t="e">
        <f>IF(ISBLANK(Table1[[#This Row],[FY2425_Cost]])=TRUE,#N/A,Table1[[#This Row],[FY2425_Cost]])</f>
        <v>#N/A</v>
      </c>
      <c r="AC487" s="6" t="e">
        <f t="shared" si="57"/>
        <v>#N/A</v>
      </c>
      <c r="AD487" s="6" t="e">
        <f>SUMIFS($AB$3:AB487,$B$3:B487,B487)</f>
        <v>#N/A</v>
      </c>
      <c r="AE487" s="6">
        <f t="shared" si="58"/>
        <v>1402.7644060082462</v>
      </c>
      <c r="AF487" s="6">
        <f t="shared" si="59"/>
        <v>1402.7644060082462</v>
      </c>
      <c r="AG487" s="6">
        <f>VLOOKUP(Table1[[#This Row],[PracticeCode]],$AP$3:$AS$345,4,FALSE)</f>
        <v>1402.7644060082462</v>
      </c>
      <c r="AH487" s="27">
        <f t="shared" si="60"/>
        <v>101934.21350326588</v>
      </c>
      <c r="AI487" s="6" t="e">
        <f t="shared" si="61"/>
        <v>#N/A</v>
      </c>
    </row>
    <row r="488" spans="1:35" x14ac:dyDescent="0.35">
      <c r="A488" t="str">
        <f t="shared" si="55"/>
        <v>Chelsea Medical Services (Dr Joshi)Kensington and Chelsea SouthWest LondonE87048Jul4</v>
      </c>
      <c r="B488" s="41" t="s">
        <v>709</v>
      </c>
      <c r="C488" s="41" t="s">
        <v>477</v>
      </c>
      <c r="D488" s="41" t="s">
        <v>29</v>
      </c>
      <c r="E488" s="41" t="s">
        <v>259</v>
      </c>
      <c r="F488" s="41" t="s">
        <v>259</v>
      </c>
      <c r="G488" s="41" t="s">
        <v>759</v>
      </c>
      <c r="H488" s="41">
        <v>4</v>
      </c>
      <c r="I488" s="41">
        <v>3117.2542355738801</v>
      </c>
      <c r="J488" s="41">
        <v>716</v>
      </c>
      <c r="K488" s="41">
        <v>0</v>
      </c>
      <c r="L488" s="41">
        <v>13.245999999999999</v>
      </c>
      <c r="M488" s="41">
        <v>0</v>
      </c>
      <c r="N488" s="41">
        <v>1135</v>
      </c>
      <c r="O488" s="41">
        <v>0</v>
      </c>
      <c r="P488" s="41">
        <v>22.586500000000001</v>
      </c>
      <c r="Q488" s="41">
        <v>0</v>
      </c>
      <c r="R488" s="41">
        <v>0</v>
      </c>
      <c r="S488" s="41">
        <v>0</v>
      </c>
      <c r="T488" s="41">
        <v>8</v>
      </c>
      <c r="U488" s="41">
        <v>0.17599999999999999</v>
      </c>
      <c r="V488" s="41">
        <v>716</v>
      </c>
      <c r="W488" s="41">
        <v>13.245999999999999</v>
      </c>
      <c r="X488" s="41">
        <v>1143</v>
      </c>
      <c r="Y488" s="41">
        <v>22.762499999999999</v>
      </c>
      <c r="Z488" s="6">
        <f>0</f>
        <v>0</v>
      </c>
      <c r="AA488" s="6">
        <f t="shared" si="56"/>
        <v>13.245999999999999</v>
      </c>
      <c r="AB488">
        <f>IF(ISBLANK(Table1[[#This Row],[FY2425_Cost]])=TRUE,#N/A,Table1[[#This Row],[FY2425_Cost]])</f>
        <v>22.762499999999999</v>
      </c>
      <c r="AC488" s="6">
        <f t="shared" si="57"/>
        <v>9.5165000000000006</v>
      </c>
      <c r="AD488" s="6" t="e">
        <f>SUMIFS($AB$3:AB488,$B$3:B488,B488)</f>
        <v>#N/A</v>
      </c>
      <c r="AE488" s="6">
        <f t="shared" si="58"/>
        <v>1402.7644060082462</v>
      </c>
      <c r="AF488" s="6">
        <f t="shared" si="59"/>
        <v>1402.7644060082462</v>
      </c>
      <c r="AG488" s="6">
        <f>VLOOKUP(Table1[[#This Row],[PracticeCode]],$AP$3:$AS$345,4,FALSE)</f>
        <v>1402.7644060082462</v>
      </c>
      <c r="AH488" s="27">
        <f t="shared" si="60"/>
        <v>101934.21350326588</v>
      </c>
      <c r="AI488" s="6" t="e">
        <f t="shared" si="61"/>
        <v>#N/A</v>
      </c>
    </row>
    <row r="489" spans="1:35" x14ac:dyDescent="0.35">
      <c r="A489" t="str">
        <f t="shared" si="55"/>
        <v>Chelsea Medical Services (Dr Joshi)Kensington and Chelsea SouthWest LondonE87048Jun3</v>
      </c>
      <c r="B489" s="41" t="s">
        <v>709</v>
      </c>
      <c r="C489" s="41" t="s">
        <v>477</v>
      </c>
      <c r="D489" s="41" t="s">
        <v>29</v>
      </c>
      <c r="E489" s="41" t="s">
        <v>259</v>
      </c>
      <c r="F489" s="41" t="s">
        <v>259</v>
      </c>
      <c r="G489" s="41" t="s">
        <v>758</v>
      </c>
      <c r="H489" s="41">
        <v>3</v>
      </c>
      <c r="I489" s="41">
        <v>3117.2542355738801</v>
      </c>
      <c r="J489" s="41">
        <v>2197</v>
      </c>
      <c r="K489" s="41">
        <v>0</v>
      </c>
      <c r="L489" s="41">
        <v>40.644500000000001</v>
      </c>
      <c r="M489" s="41">
        <v>0</v>
      </c>
      <c r="N489" s="41">
        <v>1237</v>
      </c>
      <c r="O489" s="41">
        <v>0</v>
      </c>
      <c r="P489" s="41">
        <v>24.616300000000003</v>
      </c>
      <c r="Q489" s="41">
        <v>0</v>
      </c>
      <c r="R489" s="41">
        <v>0</v>
      </c>
      <c r="S489" s="41">
        <v>0</v>
      </c>
      <c r="T489" s="41">
        <v>12</v>
      </c>
      <c r="U489" s="41">
        <v>0.26400000000000001</v>
      </c>
      <c r="V489" s="41">
        <v>2197</v>
      </c>
      <c r="W489" s="41">
        <v>40.644500000000001</v>
      </c>
      <c r="X489" s="41">
        <v>1249</v>
      </c>
      <c r="Y489" s="41">
        <v>24.880300000000002</v>
      </c>
      <c r="Z489" s="6">
        <f>0</f>
        <v>0</v>
      </c>
      <c r="AA489" s="6">
        <f t="shared" si="56"/>
        <v>40.644500000000001</v>
      </c>
      <c r="AB489">
        <f>IF(ISBLANK(Table1[[#This Row],[FY2425_Cost]])=TRUE,#N/A,Table1[[#This Row],[FY2425_Cost]])</f>
        <v>24.880300000000002</v>
      </c>
      <c r="AC489" s="6">
        <f t="shared" si="57"/>
        <v>-15.764199999999999</v>
      </c>
      <c r="AD489" s="6" t="e">
        <f>SUMIFS($AB$3:AB489,$B$3:B489,B489)</f>
        <v>#N/A</v>
      </c>
      <c r="AE489" s="6">
        <f t="shared" si="58"/>
        <v>1402.7644060082462</v>
      </c>
      <c r="AF489" s="6">
        <f t="shared" si="59"/>
        <v>1402.7644060082462</v>
      </c>
      <c r="AG489" s="6">
        <f>VLOOKUP(Table1[[#This Row],[PracticeCode]],$AP$3:$AS$345,4,FALSE)</f>
        <v>1402.7644060082462</v>
      </c>
      <c r="AH489" s="27">
        <f t="shared" si="60"/>
        <v>101934.21350326588</v>
      </c>
      <c r="AI489" s="6" t="e">
        <f t="shared" si="61"/>
        <v>#N/A</v>
      </c>
    </row>
    <row r="490" spans="1:35" x14ac:dyDescent="0.35">
      <c r="A490" t="str">
        <f t="shared" si="55"/>
        <v>Chelsea Medical Services (Dr Joshi)Kensington and Chelsea SouthWest LondonE87048Mar12</v>
      </c>
      <c r="B490" s="41" t="s">
        <v>709</v>
      </c>
      <c r="C490" s="41" t="s">
        <v>477</v>
      </c>
      <c r="D490" s="41" t="s">
        <v>29</v>
      </c>
      <c r="E490" s="41" t="s">
        <v>259</v>
      </c>
      <c r="F490" s="41" t="s">
        <v>259</v>
      </c>
      <c r="G490" s="41" t="s">
        <v>767</v>
      </c>
      <c r="H490" s="41">
        <v>12</v>
      </c>
      <c r="I490" s="41">
        <v>3117.2542355738801</v>
      </c>
      <c r="J490" s="41">
        <v>1115</v>
      </c>
      <c r="K490" s="41">
        <v>0</v>
      </c>
      <c r="L490" s="41">
        <v>22.188500000000001</v>
      </c>
      <c r="M490" s="41">
        <v>0</v>
      </c>
      <c r="N490" s="41"/>
      <c r="O490" s="41"/>
      <c r="P490" s="41"/>
      <c r="Q490" s="41"/>
      <c r="R490" s="41">
        <v>6</v>
      </c>
      <c r="S490" s="41">
        <v>0.1074</v>
      </c>
      <c r="T490" s="41"/>
      <c r="U490" s="41"/>
      <c r="V490" s="41">
        <v>1121</v>
      </c>
      <c r="W490" s="41">
        <v>22.2959</v>
      </c>
      <c r="X490" s="41"/>
      <c r="Y490" s="41"/>
      <c r="Z490" s="6">
        <f>0</f>
        <v>0</v>
      </c>
      <c r="AA490" s="6">
        <f t="shared" si="56"/>
        <v>22.2959</v>
      </c>
      <c r="AB490" t="e">
        <f>IF(ISBLANK(Table1[[#This Row],[FY2425_Cost]])=TRUE,#N/A,Table1[[#This Row],[FY2425_Cost]])</f>
        <v>#N/A</v>
      </c>
      <c r="AC490" s="6" t="e">
        <f t="shared" si="57"/>
        <v>#N/A</v>
      </c>
      <c r="AD490" s="6" t="e">
        <f>SUMIFS($AB$3:AB490,$B$3:B490,B490)</f>
        <v>#N/A</v>
      </c>
      <c r="AE490" s="6">
        <f t="shared" si="58"/>
        <v>1402.7644060082462</v>
      </c>
      <c r="AF490" s="6">
        <f t="shared" si="59"/>
        <v>1402.7644060082462</v>
      </c>
      <c r="AG490" s="6">
        <f>VLOOKUP(Table1[[#This Row],[PracticeCode]],$AP$3:$AS$345,4,FALSE)</f>
        <v>1402.7644060082462</v>
      </c>
      <c r="AH490" s="27">
        <f t="shared" si="60"/>
        <v>101934.21350326588</v>
      </c>
      <c r="AI490" s="6" t="e">
        <f t="shared" si="61"/>
        <v>#N/A</v>
      </c>
    </row>
    <row r="491" spans="1:35" x14ac:dyDescent="0.35">
      <c r="A491" t="str">
        <f t="shared" si="55"/>
        <v>Chelsea Medical Services (Dr Joshi)Kensington and Chelsea SouthWest LondonE87048May2</v>
      </c>
      <c r="B491" s="41" t="s">
        <v>709</v>
      </c>
      <c r="C491" s="41" t="s">
        <v>477</v>
      </c>
      <c r="D491" s="41" t="s">
        <v>29</v>
      </c>
      <c r="E491" s="41" t="s">
        <v>259</v>
      </c>
      <c r="F491" s="41" t="s">
        <v>259</v>
      </c>
      <c r="G491" s="41" t="s">
        <v>757</v>
      </c>
      <c r="H491" s="41">
        <v>2</v>
      </c>
      <c r="I491" s="41">
        <v>3117.2542355738801</v>
      </c>
      <c r="J491" s="41">
        <v>5066</v>
      </c>
      <c r="K491" s="41">
        <v>0</v>
      </c>
      <c r="L491" s="41">
        <v>93.720999999999989</v>
      </c>
      <c r="M491" s="41">
        <v>0</v>
      </c>
      <c r="N491" s="41">
        <v>1041</v>
      </c>
      <c r="O491" s="41">
        <v>0</v>
      </c>
      <c r="P491" s="41">
        <v>20.715900000000001</v>
      </c>
      <c r="Q491" s="41">
        <v>0</v>
      </c>
      <c r="R491" s="41">
        <v>0</v>
      </c>
      <c r="S491" s="41">
        <v>0</v>
      </c>
      <c r="T491" s="41">
        <v>10</v>
      </c>
      <c r="U491" s="41">
        <v>0.22</v>
      </c>
      <c r="V491" s="41">
        <v>5066</v>
      </c>
      <c r="W491" s="41">
        <v>93.720999999999989</v>
      </c>
      <c r="X491" s="41">
        <v>1051</v>
      </c>
      <c r="Y491" s="41">
        <v>20.9359</v>
      </c>
      <c r="Z491" s="6">
        <f>0</f>
        <v>0</v>
      </c>
      <c r="AA491" s="6">
        <f t="shared" si="56"/>
        <v>93.720999999999989</v>
      </c>
      <c r="AB491">
        <f>IF(ISBLANK(Table1[[#This Row],[FY2425_Cost]])=TRUE,#N/A,Table1[[#This Row],[FY2425_Cost]])</f>
        <v>20.9359</v>
      </c>
      <c r="AC491" s="6">
        <f t="shared" si="57"/>
        <v>-72.785099999999986</v>
      </c>
      <c r="AD491" s="6" t="e">
        <f>SUMIFS($AB$3:AB491,$B$3:B491,B491)</f>
        <v>#N/A</v>
      </c>
      <c r="AE491" s="6">
        <f t="shared" si="58"/>
        <v>1402.7644060082462</v>
      </c>
      <c r="AF491" s="6">
        <f t="shared" si="59"/>
        <v>1402.7644060082462</v>
      </c>
      <c r="AG491" s="6">
        <f>VLOOKUP(Table1[[#This Row],[PracticeCode]],$AP$3:$AS$345,4,FALSE)</f>
        <v>1402.7644060082462</v>
      </c>
      <c r="AH491" s="27">
        <f t="shared" si="60"/>
        <v>101934.21350326588</v>
      </c>
      <c r="AI491" s="6" t="e">
        <f t="shared" si="61"/>
        <v>#N/A</v>
      </c>
    </row>
    <row r="492" spans="1:35" x14ac:dyDescent="0.35">
      <c r="A492" t="str">
        <f t="shared" si="55"/>
        <v>Chelsea Medical Services (Dr Joshi)Kensington and Chelsea SouthWest LondonE87048Nov8</v>
      </c>
      <c r="B492" s="41" t="s">
        <v>709</v>
      </c>
      <c r="C492" s="41" t="s">
        <v>477</v>
      </c>
      <c r="D492" s="41" t="s">
        <v>29</v>
      </c>
      <c r="E492" s="41" t="s">
        <v>259</v>
      </c>
      <c r="F492" s="41" t="s">
        <v>259</v>
      </c>
      <c r="G492" s="41" t="s">
        <v>763</v>
      </c>
      <c r="H492" s="41">
        <v>8</v>
      </c>
      <c r="I492" s="41">
        <v>3117.2542355738801</v>
      </c>
      <c r="J492" s="41">
        <v>838</v>
      </c>
      <c r="K492" s="41">
        <v>0</v>
      </c>
      <c r="L492" s="41">
        <v>16.676200000000001</v>
      </c>
      <c r="M492" s="41">
        <v>0</v>
      </c>
      <c r="N492" s="41"/>
      <c r="O492" s="41"/>
      <c r="P492" s="41"/>
      <c r="Q492" s="41"/>
      <c r="R492" s="41">
        <v>0</v>
      </c>
      <c r="S492" s="41">
        <v>0</v>
      </c>
      <c r="T492" s="41"/>
      <c r="U492" s="41"/>
      <c r="V492" s="41">
        <v>838</v>
      </c>
      <c r="W492" s="41">
        <v>16.676200000000001</v>
      </c>
      <c r="X492" s="41"/>
      <c r="Y492" s="41"/>
      <c r="Z492" s="6">
        <f>0</f>
        <v>0</v>
      </c>
      <c r="AA492" s="6">
        <f t="shared" si="56"/>
        <v>16.676200000000001</v>
      </c>
      <c r="AB492" t="e">
        <f>IF(ISBLANK(Table1[[#This Row],[FY2425_Cost]])=TRUE,#N/A,Table1[[#This Row],[FY2425_Cost]])</f>
        <v>#N/A</v>
      </c>
      <c r="AC492" s="6" t="e">
        <f t="shared" si="57"/>
        <v>#N/A</v>
      </c>
      <c r="AD492" s="6" t="e">
        <f>SUMIFS($AB$3:AB492,$B$3:B492,B492)</f>
        <v>#N/A</v>
      </c>
      <c r="AE492" s="6">
        <f t="shared" si="58"/>
        <v>1402.7644060082462</v>
      </c>
      <c r="AF492" s="6">
        <f t="shared" si="59"/>
        <v>1402.7644060082462</v>
      </c>
      <c r="AG492" s="6">
        <f>VLOOKUP(Table1[[#This Row],[PracticeCode]],$AP$3:$AS$345,4,FALSE)</f>
        <v>1402.7644060082462</v>
      </c>
      <c r="AH492" s="27">
        <f t="shared" si="60"/>
        <v>101934.21350326588</v>
      </c>
      <c r="AI492" s="6" t="e">
        <f t="shared" si="61"/>
        <v>#N/A</v>
      </c>
    </row>
    <row r="493" spans="1:35" x14ac:dyDescent="0.35">
      <c r="A493" t="str">
        <f t="shared" si="55"/>
        <v>Chelsea Medical Services (Dr Joshi)Kensington and Chelsea SouthWest LondonE87048Oct7</v>
      </c>
      <c r="B493" s="41" t="s">
        <v>709</v>
      </c>
      <c r="C493" s="41" t="s">
        <v>477</v>
      </c>
      <c r="D493" s="41" t="s">
        <v>29</v>
      </c>
      <c r="E493" s="41" t="s">
        <v>259</v>
      </c>
      <c r="F493" s="41" t="s">
        <v>259</v>
      </c>
      <c r="G493" s="41" t="s">
        <v>762</v>
      </c>
      <c r="H493" s="41">
        <v>7</v>
      </c>
      <c r="I493" s="41">
        <v>3117.2542355738801</v>
      </c>
      <c r="J493" s="41">
        <v>745</v>
      </c>
      <c r="K493" s="41">
        <v>0</v>
      </c>
      <c r="L493" s="41">
        <v>14.8255</v>
      </c>
      <c r="M493" s="41">
        <v>0</v>
      </c>
      <c r="N493" s="41">
        <v>0</v>
      </c>
      <c r="O493" s="41">
        <v>0</v>
      </c>
      <c r="P493" s="41">
        <v>0</v>
      </c>
      <c r="Q493" s="41">
        <v>0</v>
      </c>
      <c r="R493" s="41">
        <v>16</v>
      </c>
      <c r="S493" s="41">
        <v>0.28639999999999999</v>
      </c>
      <c r="T493" s="41">
        <v>40</v>
      </c>
      <c r="U493" s="41">
        <v>0.88</v>
      </c>
      <c r="V493" s="41">
        <v>761</v>
      </c>
      <c r="W493" s="41">
        <v>15.1119</v>
      </c>
      <c r="X493" s="41">
        <v>40</v>
      </c>
      <c r="Y493" s="41">
        <v>0.88</v>
      </c>
      <c r="Z493" s="6">
        <f>0</f>
        <v>0</v>
      </c>
      <c r="AA493" s="6">
        <f t="shared" si="56"/>
        <v>15.1119</v>
      </c>
      <c r="AB493">
        <f>IF(ISBLANK(Table1[[#This Row],[FY2425_Cost]])=TRUE,#N/A,Table1[[#This Row],[FY2425_Cost]])</f>
        <v>0.88</v>
      </c>
      <c r="AC493" s="6">
        <f t="shared" si="57"/>
        <v>-14.2319</v>
      </c>
      <c r="AD493" s="6" t="e">
        <f>SUMIFS($AB$3:AB493,$B$3:B493,B493)</f>
        <v>#N/A</v>
      </c>
      <c r="AE493" s="6">
        <f t="shared" si="58"/>
        <v>1402.7644060082462</v>
      </c>
      <c r="AF493" s="6">
        <f t="shared" si="59"/>
        <v>1402.7644060082462</v>
      </c>
      <c r="AG493" s="6">
        <f>VLOOKUP(Table1[[#This Row],[PracticeCode]],$AP$3:$AS$345,4,FALSE)</f>
        <v>1402.7644060082462</v>
      </c>
      <c r="AH493" s="27">
        <f t="shared" si="60"/>
        <v>101934.21350326588</v>
      </c>
      <c r="AI493" s="6" t="e">
        <f t="shared" si="61"/>
        <v>#N/A</v>
      </c>
    </row>
    <row r="494" spans="1:35" x14ac:dyDescent="0.35">
      <c r="A494" t="str">
        <f t="shared" si="55"/>
        <v>Chelsea Medical Services (Dr Joshi)Kensington and Chelsea SouthWest LondonE87048Sep6</v>
      </c>
      <c r="B494" s="41" t="s">
        <v>709</v>
      </c>
      <c r="C494" s="41" t="s">
        <v>477</v>
      </c>
      <c r="D494" s="41" t="s">
        <v>29</v>
      </c>
      <c r="E494" s="41" t="s">
        <v>259</v>
      </c>
      <c r="F494" s="41" t="s">
        <v>259</v>
      </c>
      <c r="G494" s="41" t="s">
        <v>761</v>
      </c>
      <c r="H494" s="41">
        <v>6</v>
      </c>
      <c r="I494" s="41">
        <v>3117.2542355738801</v>
      </c>
      <c r="J494" s="41">
        <v>657</v>
      </c>
      <c r="K494" s="41">
        <v>0</v>
      </c>
      <c r="L494" s="41">
        <v>13.074300000000001</v>
      </c>
      <c r="M494" s="41">
        <v>0</v>
      </c>
      <c r="N494" s="41">
        <v>966</v>
      </c>
      <c r="O494" s="41">
        <v>0</v>
      </c>
      <c r="P494" s="41">
        <v>21.734999999999999</v>
      </c>
      <c r="Q494" s="41">
        <v>0</v>
      </c>
      <c r="R494" s="41">
        <v>0</v>
      </c>
      <c r="S494" s="41">
        <v>0</v>
      </c>
      <c r="T494" s="41">
        <v>30</v>
      </c>
      <c r="U494" s="41">
        <v>0.66</v>
      </c>
      <c r="V494" s="41">
        <v>657</v>
      </c>
      <c r="W494" s="41">
        <v>13.074300000000001</v>
      </c>
      <c r="X494" s="41">
        <v>996</v>
      </c>
      <c r="Y494" s="41">
        <v>22.395</v>
      </c>
      <c r="Z494" s="6">
        <f>0</f>
        <v>0</v>
      </c>
      <c r="AA494" s="6">
        <f t="shared" si="56"/>
        <v>13.074300000000001</v>
      </c>
      <c r="AB494">
        <f>IF(ISBLANK(Table1[[#This Row],[FY2425_Cost]])=TRUE,#N/A,Table1[[#This Row],[FY2425_Cost]])</f>
        <v>22.395</v>
      </c>
      <c r="AC494" s="6">
        <f t="shared" si="57"/>
        <v>9.3206999999999987</v>
      </c>
      <c r="AD494" s="6" t="e">
        <f>SUMIFS($AB$3:AB494,$B$3:B494,B494)</f>
        <v>#N/A</v>
      </c>
      <c r="AE494" s="6">
        <f t="shared" si="58"/>
        <v>1402.7644060082462</v>
      </c>
      <c r="AF494" s="6">
        <f t="shared" si="59"/>
        <v>1402.7644060082462</v>
      </c>
      <c r="AG494" s="6">
        <f>VLOOKUP(Table1[[#This Row],[PracticeCode]],$AP$3:$AS$345,4,FALSE)</f>
        <v>1402.7644060082462</v>
      </c>
      <c r="AH494" s="27">
        <f t="shared" si="60"/>
        <v>101934.21350326588</v>
      </c>
      <c r="AI494" s="6" t="e">
        <f t="shared" si="61"/>
        <v>#N/A</v>
      </c>
    </row>
    <row r="495" spans="1:35" x14ac:dyDescent="0.35">
      <c r="A495" t="str">
        <f t="shared" si="55"/>
        <v>Chestnut PracticeHounslow HealthHounslowE85059Apr1</v>
      </c>
      <c r="B495" s="41" t="s">
        <v>65</v>
      </c>
      <c r="C495" s="41" t="s">
        <v>433</v>
      </c>
      <c r="D495" s="41" t="s">
        <v>16</v>
      </c>
      <c r="E495" s="41" t="s">
        <v>66</v>
      </c>
      <c r="F495" s="41" t="s">
        <v>66</v>
      </c>
      <c r="G495" s="41" t="s">
        <v>756</v>
      </c>
      <c r="H495" s="41">
        <v>1</v>
      </c>
      <c r="I495" s="41">
        <v>8264.4768043061595</v>
      </c>
      <c r="J495" s="41">
        <v>1173</v>
      </c>
      <c r="K495" s="41">
        <v>0</v>
      </c>
      <c r="L495" s="41">
        <v>21.700499999999998</v>
      </c>
      <c r="M495" s="41">
        <v>0</v>
      </c>
      <c r="N495" s="41">
        <v>1456</v>
      </c>
      <c r="O495" s="41">
        <v>35</v>
      </c>
      <c r="P495" s="41">
        <v>28.974400000000003</v>
      </c>
      <c r="Q495" s="41">
        <v>0.69650000000000001</v>
      </c>
      <c r="R495" s="41">
        <v>3669</v>
      </c>
      <c r="S495" s="41">
        <v>65.6751</v>
      </c>
      <c r="T495" s="41">
        <v>5223</v>
      </c>
      <c r="U495" s="41">
        <v>114.90600000000001</v>
      </c>
      <c r="V495" s="41">
        <v>4842</v>
      </c>
      <c r="W495" s="41">
        <v>87.375599999999991</v>
      </c>
      <c r="X495" s="41">
        <v>6714</v>
      </c>
      <c r="Y495" s="41">
        <v>144.57690000000002</v>
      </c>
      <c r="Z495" s="6">
        <f>0</f>
        <v>0</v>
      </c>
      <c r="AA495" s="6">
        <f t="shared" si="56"/>
        <v>87.375599999999991</v>
      </c>
      <c r="AB495">
        <f>IF(ISBLANK(Table1[[#This Row],[FY2425_Cost]])=TRUE,#N/A,Table1[[#This Row],[FY2425_Cost]])</f>
        <v>144.57690000000002</v>
      </c>
      <c r="AC495" s="6">
        <f t="shared" si="57"/>
        <v>57.201300000000032</v>
      </c>
      <c r="AD495" s="6">
        <f>SUMIFS($AB$3:AB495,$B$3:B495,B495)</f>
        <v>144.57690000000002</v>
      </c>
      <c r="AE495" s="6">
        <f t="shared" si="58"/>
        <v>3719.0145619377718</v>
      </c>
      <c r="AF495" s="6">
        <f t="shared" si="59"/>
        <v>3719.0145619377718</v>
      </c>
      <c r="AG495" s="6">
        <f>VLOOKUP(Table1[[#This Row],[PracticeCode]],$AP$3:$AS$345,4,FALSE)</f>
        <v>3719.0145619377718</v>
      </c>
      <c r="AH495" s="27">
        <f t="shared" si="60"/>
        <v>270248.39150081144</v>
      </c>
      <c r="AI495" s="6">
        <f t="shared" si="61"/>
        <v>0</v>
      </c>
    </row>
    <row r="496" spans="1:35" x14ac:dyDescent="0.35">
      <c r="A496" t="str">
        <f t="shared" si="55"/>
        <v>Chestnut PracticeHounslow HealthHounslowE85059Aug5</v>
      </c>
      <c r="B496" s="41" t="s">
        <v>65</v>
      </c>
      <c r="C496" s="41" t="s">
        <v>433</v>
      </c>
      <c r="D496" s="41" t="s">
        <v>16</v>
      </c>
      <c r="E496" s="41" t="s">
        <v>66</v>
      </c>
      <c r="F496" s="41" t="s">
        <v>66</v>
      </c>
      <c r="G496" s="41" t="s">
        <v>760</v>
      </c>
      <c r="H496" s="41">
        <v>5</v>
      </c>
      <c r="I496" s="41">
        <v>8264.4768043061595</v>
      </c>
      <c r="J496" s="41">
        <v>2120</v>
      </c>
      <c r="K496" s="41">
        <v>0</v>
      </c>
      <c r="L496" s="41">
        <v>39.22</v>
      </c>
      <c r="M496" s="41">
        <v>0</v>
      </c>
      <c r="N496" s="41">
        <v>1285</v>
      </c>
      <c r="O496" s="41">
        <v>70</v>
      </c>
      <c r="P496" s="41">
        <v>25.5715</v>
      </c>
      <c r="Q496" s="41">
        <v>1.393</v>
      </c>
      <c r="R496" s="41">
        <v>5042</v>
      </c>
      <c r="S496" s="41">
        <v>90.251800000000003</v>
      </c>
      <c r="T496" s="41">
        <v>6352</v>
      </c>
      <c r="U496" s="41">
        <v>139.744</v>
      </c>
      <c r="V496" s="41">
        <v>7162</v>
      </c>
      <c r="W496" s="41">
        <v>129.4718</v>
      </c>
      <c r="X496" s="41">
        <v>7707</v>
      </c>
      <c r="Y496" s="41">
        <v>166.70850000000002</v>
      </c>
      <c r="Z496" s="6">
        <f>0</f>
        <v>0</v>
      </c>
      <c r="AA496" s="6">
        <f t="shared" si="56"/>
        <v>129.4718</v>
      </c>
      <c r="AB496">
        <f>IF(ISBLANK(Table1[[#This Row],[FY2425_Cost]])=TRUE,#N/A,Table1[[#This Row],[FY2425_Cost]])</f>
        <v>166.70850000000002</v>
      </c>
      <c r="AC496" s="6">
        <f t="shared" si="57"/>
        <v>37.236700000000013</v>
      </c>
      <c r="AD496" s="6">
        <f>SUMIFS($AB$3:AB496,$B$3:B496,B496)</f>
        <v>311.28540000000004</v>
      </c>
      <c r="AE496" s="6">
        <f t="shared" si="58"/>
        <v>3719.0145619377718</v>
      </c>
      <c r="AF496" s="6">
        <f t="shared" si="59"/>
        <v>3719.0145619377718</v>
      </c>
      <c r="AG496" s="6">
        <f>VLOOKUP(Table1[[#This Row],[PracticeCode]],$AP$3:$AS$345,4,FALSE)</f>
        <v>3719.0145619377718</v>
      </c>
      <c r="AH496" s="27">
        <f t="shared" si="60"/>
        <v>270248.39150081144</v>
      </c>
      <c r="AI496" s="6">
        <f t="shared" si="61"/>
        <v>0</v>
      </c>
    </row>
    <row r="497" spans="1:35" x14ac:dyDescent="0.35">
      <c r="A497" t="str">
        <f t="shared" si="55"/>
        <v>Chestnut PracticeHounslow HealthHounslowE85059Dec9</v>
      </c>
      <c r="B497" s="41" t="s">
        <v>65</v>
      </c>
      <c r="C497" s="41" t="s">
        <v>433</v>
      </c>
      <c r="D497" s="41" t="s">
        <v>16</v>
      </c>
      <c r="E497" s="41" t="s">
        <v>66</v>
      </c>
      <c r="F497" s="41" t="s">
        <v>66</v>
      </c>
      <c r="G497" s="41" t="s">
        <v>764</v>
      </c>
      <c r="H497" s="41">
        <v>9</v>
      </c>
      <c r="I497" s="41">
        <v>8264.4768043061595</v>
      </c>
      <c r="J497" s="41">
        <v>2259</v>
      </c>
      <c r="K497" s="41">
        <v>38</v>
      </c>
      <c r="L497" s="41">
        <v>44.954100000000004</v>
      </c>
      <c r="M497" s="41">
        <v>0.75619999999999998</v>
      </c>
      <c r="N497" s="41"/>
      <c r="O497" s="41"/>
      <c r="P497" s="41"/>
      <c r="Q497" s="41"/>
      <c r="R497" s="41">
        <v>5903</v>
      </c>
      <c r="S497" s="41">
        <v>105.66370000000001</v>
      </c>
      <c r="T497" s="41"/>
      <c r="U497" s="41"/>
      <c r="V497" s="41">
        <v>8200</v>
      </c>
      <c r="W497" s="41">
        <v>151.37400000000002</v>
      </c>
      <c r="X497" s="41"/>
      <c r="Y497" s="41"/>
      <c r="Z497" s="6">
        <f>0</f>
        <v>0</v>
      </c>
      <c r="AA497" s="6">
        <f t="shared" si="56"/>
        <v>151.37400000000002</v>
      </c>
      <c r="AB497" t="e">
        <f>IF(ISBLANK(Table1[[#This Row],[FY2425_Cost]])=TRUE,#N/A,Table1[[#This Row],[FY2425_Cost]])</f>
        <v>#N/A</v>
      </c>
      <c r="AC497" s="6" t="e">
        <f t="shared" si="57"/>
        <v>#N/A</v>
      </c>
      <c r="AD497" s="6" t="e">
        <f>SUMIFS($AB$3:AB497,$B$3:B497,B497)</f>
        <v>#N/A</v>
      </c>
      <c r="AE497" s="6">
        <f t="shared" si="58"/>
        <v>3719.0145619377718</v>
      </c>
      <c r="AF497" s="6">
        <f t="shared" si="59"/>
        <v>3719.0145619377718</v>
      </c>
      <c r="AG497" s="6">
        <f>VLOOKUP(Table1[[#This Row],[PracticeCode]],$AP$3:$AS$345,4,FALSE)</f>
        <v>3719.0145619377718</v>
      </c>
      <c r="AH497" s="27">
        <f t="shared" si="60"/>
        <v>270248.39150081144</v>
      </c>
      <c r="AI497" s="6" t="e">
        <f t="shared" si="61"/>
        <v>#N/A</v>
      </c>
    </row>
    <row r="498" spans="1:35" x14ac:dyDescent="0.35">
      <c r="A498" t="str">
        <f t="shared" si="55"/>
        <v>Chestnut PracticeHounslow HealthHounslowE85059Feb11</v>
      </c>
      <c r="B498" s="41" t="s">
        <v>65</v>
      </c>
      <c r="C498" s="41" t="s">
        <v>433</v>
      </c>
      <c r="D498" s="41" t="s">
        <v>16</v>
      </c>
      <c r="E498" s="41" t="s">
        <v>66</v>
      </c>
      <c r="F498" s="41" t="s">
        <v>66</v>
      </c>
      <c r="G498" s="41" t="s">
        <v>766</v>
      </c>
      <c r="H498" s="41">
        <v>11</v>
      </c>
      <c r="I498" s="41">
        <v>8264.4768043061595</v>
      </c>
      <c r="J498" s="41">
        <v>2084</v>
      </c>
      <c r="K498" s="41">
        <v>27</v>
      </c>
      <c r="L498" s="41">
        <v>41.471600000000002</v>
      </c>
      <c r="M498" s="41">
        <v>0.5373</v>
      </c>
      <c r="N498" s="41"/>
      <c r="O498" s="41"/>
      <c r="P498" s="41"/>
      <c r="Q498" s="41"/>
      <c r="R498" s="41">
        <v>6324</v>
      </c>
      <c r="S498" s="41">
        <v>113.1996</v>
      </c>
      <c r="T498" s="41"/>
      <c r="U498" s="41"/>
      <c r="V498" s="41">
        <v>8435</v>
      </c>
      <c r="W498" s="41">
        <v>155.20850000000002</v>
      </c>
      <c r="X498" s="41"/>
      <c r="Y498" s="41"/>
      <c r="Z498" s="6">
        <f>0</f>
        <v>0</v>
      </c>
      <c r="AA498" s="6">
        <f t="shared" si="56"/>
        <v>155.20850000000002</v>
      </c>
      <c r="AB498" t="e">
        <f>IF(ISBLANK(Table1[[#This Row],[FY2425_Cost]])=TRUE,#N/A,Table1[[#This Row],[FY2425_Cost]])</f>
        <v>#N/A</v>
      </c>
      <c r="AC498" s="6" t="e">
        <f t="shared" si="57"/>
        <v>#N/A</v>
      </c>
      <c r="AD498" s="6" t="e">
        <f>SUMIFS($AB$3:AB498,$B$3:B498,B498)</f>
        <v>#N/A</v>
      </c>
      <c r="AE498" s="6">
        <f t="shared" si="58"/>
        <v>3719.0145619377718</v>
      </c>
      <c r="AF498" s="6">
        <f t="shared" si="59"/>
        <v>3719.0145619377718</v>
      </c>
      <c r="AG498" s="6">
        <f>VLOOKUP(Table1[[#This Row],[PracticeCode]],$AP$3:$AS$345,4,FALSE)</f>
        <v>3719.0145619377718</v>
      </c>
      <c r="AH498" s="27">
        <f t="shared" si="60"/>
        <v>270248.39150081144</v>
      </c>
      <c r="AI498" s="6" t="e">
        <f t="shared" si="61"/>
        <v>#N/A</v>
      </c>
    </row>
    <row r="499" spans="1:35" x14ac:dyDescent="0.35">
      <c r="A499" t="str">
        <f t="shared" si="55"/>
        <v>Chestnut PracticeHounslow HealthHounslowE85059Jan10</v>
      </c>
      <c r="B499" s="41" t="s">
        <v>65</v>
      </c>
      <c r="C499" s="41" t="s">
        <v>433</v>
      </c>
      <c r="D499" s="41" t="s">
        <v>16</v>
      </c>
      <c r="E499" s="41" t="s">
        <v>66</v>
      </c>
      <c r="F499" s="41" t="s">
        <v>66</v>
      </c>
      <c r="G499" s="41" t="s">
        <v>765</v>
      </c>
      <c r="H499" s="41">
        <v>10</v>
      </c>
      <c r="I499" s="41">
        <v>8264.4768043061595</v>
      </c>
      <c r="J499" s="41">
        <v>1783</v>
      </c>
      <c r="K499" s="41">
        <v>74</v>
      </c>
      <c r="L499" s="41">
        <v>35.481700000000004</v>
      </c>
      <c r="M499" s="41">
        <v>1.4726000000000001</v>
      </c>
      <c r="N499" s="41"/>
      <c r="O499" s="41"/>
      <c r="P499" s="41"/>
      <c r="Q499" s="41"/>
      <c r="R499" s="41">
        <v>6439</v>
      </c>
      <c r="S499" s="41">
        <v>115.2581</v>
      </c>
      <c r="T499" s="41"/>
      <c r="U499" s="41"/>
      <c r="V499" s="41">
        <v>8296</v>
      </c>
      <c r="W499" s="41">
        <v>152.2124</v>
      </c>
      <c r="X499" s="41"/>
      <c r="Y499" s="41"/>
      <c r="Z499" s="6">
        <f>0</f>
        <v>0</v>
      </c>
      <c r="AA499" s="6">
        <f t="shared" si="56"/>
        <v>152.2124</v>
      </c>
      <c r="AB499" t="e">
        <f>IF(ISBLANK(Table1[[#This Row],[FY2425_Cost]])=TRUE,#N/A,Table1[[#This Row],[FY2425_Cost]])</f>
        <v>#N/A</v>
      </c>
      <c r="AC499" s="6" t="e">
        <f t="shared" si="57"/>
        <v>#N/A</v>
      </c>
      <c r="AD499" s="6" t="e">
        <f>SUMIFS($AB$3:AB499,$B$3:B499,B499)</f>
        <v>#N/A</v>
      </c>
      <c r="AE499" s="6">
        <f t="shared" si="58"/>
        <v>3719.0145619377718</v>
      </c>
      <c r="AF499" s="6">
        <f t="shared" si="59"/>
        <v>3719.0145619377718</v>
      </c>
      <c r="AG499" s="6">
        <f>VLOOKUP(Table1[[#This Row],[PracticeCode]],$AP$3:$AS$345,4,FALSE)</f>
        <v>3719.0145619377718</v>
      </c>
      <c r="AH499" s="27">
        <f t="shared" si="60"/>
        <v>270248.39150081144</v>
      </c>
      <c r="AI499" s="6" t="e">
        <f t="shared" si="61"/>
        <v>#N/A</v>
      </c>
    </row>
    <row r="500" spans="1:35" x14ac:dyDescent="0.35">
      <c r="A500" t="str">
        <f t="shared" si="55"/>
        <v>Chestnut PracticeHounslow HealthHounslowE85059Jul4</v>
      </c>
      <c r="B500" s="41" t="s">
        <v>65</v>
      </c>
      <c r="C500" s="41" t="s">
        <v>433</v>
      </c>
      <c r="D500" s="41" t="s">
        <v>16</v>
      </c>
      <c r="E500" s="41" t="s">
        <v>66</v>
      </c>
      <c r="F500" s="41" t="s">
        <v>66</v>
      </c>
      <c r="G500" s="41" t="s">
        <v>759</v>
      </c>
      <c r="H500" s="41">
        <v>4</v>
      </c>
      <c r="I500" s="41">
        <v>8264.4768043061595</v>
      </c>
      <c r="J500" s="41">
        <v>5712</v>
      </c>
      <c r="K500" s="41">
        <v>3</v>
      </c>
      <c r="L500" s="41">
        <v>105.672</v>
      </c>
      <c r="M500" s="41">
        <v>5.5499999999999994E-2</v>
      </c>
      <c r="N500" s="41">
        <v>1132</v>
      </c>
      <c r="O500" s="41">
        <v>0</v>
      </c>
      <c r="P500" s="41">
        <v>22.526800000000001</v>
      </c>
      <c r="Q500" s="41">
        <v>0</v>
      </c>
      <c r="R500" s="41">
        <v>4620</v>
      </c>
      <c r="S500" s="41">
        <v>82.697999999999993</v>
      </c>
      <c r="T500" s="41">
        <v>9027</v>
      </c>
      <c r="U500" s="41">
        <v>198.59399999999999</v>
      </c>
      <c r="V500" s="41">
        <v>10335</v>
      </c>
      <c r="W500" s="41">
        <v>188.4255</v>
      </c>
      <c r="X500" s="41">
        <v>10159</v>
      </c>
      <c r="Y500" s="41">
        <v>221.1208</v>
      </c>
      <c r="Z500" s="6">
        <f>0</f>
        <v>0</v>
      </c>
      <c r="AA500" s="6">
        <f t="shared" si="56"/>
        <v>188.4255</v>
      </c>
      <c r="AB500">
        <f>IF(ISBLANK(Table1[[#This Row],[FY2425_Cost]])=TRUE,#N/A,Table1[[#This Row],[FY2425_Cost]])</f>
        <v>221.1208</v>
      </c>
      <c r="AC500" s="6">
        <f t="shared" si="57"/>
        <v>32.695300000000003</v>
      </c>
      <c r="AD500" s="6" t="e">
        <f>SUMIFS($AB$3:AB500,$B$3:B500,B500)</f>
        <v>#N/A</v>
      </c>
      <c r="AE500" s="6">
        <f t="shared" si="58"/>
        <v>3719.0145619377718</v>
      </c>
      <c r="AF500" s="6">
        <f t="shared" si="59"/>
        <v>3719.0145619377718</v>
      </c>
      <c r="AG500" s="6">
        <f>VLOOKUP(Table1[[#This Row],[PracticeCode]],$AP$3:$AS$345,4,FALSE)</f>
        <v>3719.0145619377718</v>
      </c>
      <c r="AH500" s="27">
        <f t="shared" si="60"/>
        <v>270248.39150081144</v>
      </c>
      <c r="AI500" s="6" t="e">
        <f t="shared" si="61"/>
        <v>#N/A</v>
      </c>
    </row>
    <row r="501" spans="1:35" x14ac:dyDescent="0.35">
      <c r="A501" t="str">
        <f t="shared" si="55"/>
        <v>Chestnut PracticeHounslow HealthHounslowE85059Jun3</v>
      </c>
      <c r="B501" s="41" t="s">
        <v>65</v>
      </c>
      <c r="C501" s="41" t="s">
        <v>433</v>
      </c>
      <c r="D501" s="41" t="s">
        <v>16</v>
      </c>
      <c r="E501" s="41" t="s">
        <v>66</v>
      </c>
      <c r="F501" s="41" t="s">
        <v>66</v>
      </c>
      <c r="G501" s="41" t="s">
        <v>758</v>
      </c>
      <c r="H501" s="41">
        <v>3</v>
      </c>
      <c r="I501" s="41">
        <v>8264.4768043061595</v>
      </c>
      <c r="J501" s="41">
        <v>2047</v>
      </c>
      <c r="K501" s="41">
        <v>0</v>
      </c>
      <c r="L501" s="41">
        <v>37.869499999999995</v>
      </c>
      <c r="M501" s="41">
        <v>0</v>
      </c>
      <c r="N501" s="41">
        <v>1111</v>
      </c>
      <c r="O501" s="41">
        <v>32</v>
      </c>
      <c r="P501" s="41">
        <v>22.108900000000002</v>
      </c>
      <c r="Q501" s="41">
        <v>0.63680000000000003</v>
      </c>
      <c r="R501" s="41">
        <v>8063</v>
      </c>
      <c r="S501" s="41">
        <v>144.32769999999999</v>
      </c>
      <c r="T501" s="41">
        <v>4027</v>
      </c>
      <c r="U501" s="41">
        <v>88.593999999999994</v>
      </c>
      <c r="V501" s="41">
        <v>10110</v>
      </c>
      <c r="W501" s="41">
        <v>182.19719999999998</v>
      </c>
      <c r="X501" s="41">
        <v>5170</v>
      </c>
      <c r="Y501" s="41">
        <v>111.33969999999999</v>
      </c>
      <c r="Z501" s="6">
        <f>0</f>
        <v>0</v>
      </c>
      <c r="AA501" s="6">
        <f t="shared" si="56"/>
        <v>182.19719999999998</v>
      </c>
      <c r="AB501">
        <f>IF(ISBLANK(Table1[[#This Row],[FY2425_Cost]])=TRUE,#N/A,Table1[[#This Row],[FY2425_Cost]])</f>
        <v>111.33969999999999</v>
      </c>
      <c r="AC501" s="6">
        <f t="shared" si="57"/>
        <v>-70.857499999999987</v>
      </c>
      <c r="AD501" s="6" t="e">
        <f>SUMIFS($AB$3:AB501,$B$3:B501,B501)</f>
        <v>#N/A</v>
      </c>
      <c r="AE501" s="6">
        <f t="shared" si="58"/>
        <v>3719.0145619377718</v>
      </c>
      <c r="AF501" s="6">
        <f t="shared" si="59"/>
        <v>3719.0145619377718</v>
      </c>
      <c r="AG501" s="6">
        <f>VLOOKUP(Table1[[#This Row],[PracticeCode]],$AP$3:$AS$345,4,FALSE)</f>
        <v>3719.0145619377718</v>
      </c>
      <c r="AH501" s="27">
        <f t="shared" si="60"/>
        <v>270248.39150081144</v>
      </c>
      <c r="AI501" s="6" t="e">
        <f t="shared" si="61"/>
        <v>#N/A</v>
      </c>
    </row>
    <row r="502" spans="1:35" x14ac:dyDescent="0.35">
      <c r="A502" t="str">
        <f t="shared" si="55"/>
        <v>Chestnut PracticeHounslow HealthHounslowE85059Mar12</v>
      </c>
      <c r="B502" s="41" t="s">
        <v>65</v>
      </c>
      <c r="C502" s="41" t="s">
        <v>433</v>
      </c>
      <c r="D502" s="41" t="s">
        <v>16</v>
      </c>
      <c r="E502" s="41" t="s">
        <v>66</v>
      </c>
      <c r="F502" s="41" t="s">
        <v>66</v>
      </c>
      <c r="G502" s="41" t="s">
        <v>767</v>
      </c>
      <c r="H502" s="41">
        <v>12</v>
      </c>
      <c r="I502" s="41">
        <v>8264.4768043061595</v>
      </c>
      <c r="J502" s="41">
        <v>5678</v>
      </c>
      <c r="K502" s="41">
        <v>99</v>
      </c>
      <c r="L502" s="41">
        <v>112.99220000000001</v>
      </c>
      <c r="M502" s="41">
        <v>1.9701000000000002</v>
      </c>
      <c r="N502" s="41"/>
      <c r="O502" s="41"/>
      <c r="P502" s="41"/>
      <c r="Q502" s="41"/>
      <c r="R502" s="41">
        <v>7267</v>
      </c>
      <c r="S502" s="41">
        <v>130.07929999999999</v>
      </c>
      <c r="T502" s="41"/>
      <c r="U502" s="41"/>
      <c r="V502" s="41">
        <v>13044</v>
      </c>
      <c r="W502" s="41">
        <v>245.04160000000002</v>
      </c>
      <c r="X502" s="41"/>
      <c r="Y502" s="41"/>
      <c r="Z502" s="6">
        <f>0</f>
        <v>0</v>
      </c>
      <c r="AA502" s="6">
        <f t="shared" si="56"/>
        <v>245.04160000000002</v>
      </c>
      <c r="AB502" t="e">
        <f>IF(ISBLANK(Table1[[#This Row],[FY2425_Cost]])=TRUE,#N/A,Table1[[#This Row],[FY2425_Cost]])</f>
        <v>#N/A</v>
      </c>
      <c r="AC502" s="6" t="e">
        <f t="shared" si="57"/>
        <v>#N/A</v>
      </c>
      <c r="AD502" s="6" t="e">
        <f>SUMIFS($AB$3:AB502,$B$3:B502,B502)</f>
        <v>#N/A</v>
      </c>
      <c r="AE502" s="6">
        <f t="shared" si="58"/>
        <v>3719.0145619377718</v>
      </c>
      <c r="AF502" s="6">
        <f t="shared" si="59"/>
        <v>3719.0145619377718</v>
      </c>
      <c r="AG502" s="6">
        <f>VLOOKUP(Table1[[#This Row],[PracticeCode]],$AP$3:$AS$345,4,FALSE)</f>
        <v>3719.0145619377718</v>
      </c>
      <c r="AH502" s="27">
        <f t="shared" si="60"/>
        <v>270248.39150081144</v>
      </c>
      <c r="AI502" s="6" t="e">
        <f t="shared" si="61"/>
        <v>#N/A</v>
      </c>
    </row>
    <row r="503" spans="1:35" x14ac:dyDescent="0.35">
      <c r="A503" t="str">
        <f t="shared" si="55"/>
        <v>Chestnut PracticeHounslow HealthHounslowE85059May2</v>
      </c>
      <c r="B503" s="41" t="s">
        <v>65</v>
      </c>
      <c r="C503" s="41" t="s">
        <v>433</v>
      </c>
      <c r="D503" s="41" t="s">
        <v>16</v>
      </c>
      <c r="E503" s="41" t="s">
        <v>66</v>
      </c>
      <c r="F503" s="41" t="s">
        <v>66</v>
      </c>
      <c r="G503" s="41" t="s">
        <v>757</v>
      </c>
      <c r="H503" s="41">
        <v>2</v>
      </c>
      <c r="I503" s="41">
        <v>8264.4768043061595</v>
      </c>
      <c r="J503" s="41">
        <v>1179</v>
      </c>
      <c r="K503" s="41">
        <v>0</v>
      </c>
      <c r="L503" s="41">
        <v>21.811499999999999</v>
      </c>
      <c r="M503" s="41">
        <v>0</v>
      </c>
      <c r="N503" s="41">
        <v>1017</v>
      </c>
      <c r="O503" s="41">
        <v>34</v>
      </c>
      <c r="P503" s="41">
        <v>20.238300000000002</v>
      </c>
      <c r="Q503" s="41">
        <v>0.67660000000000009</v>
      </c>
      <c r="R503" s="41">
        <v>3995</v>
      </c>
      <c r="S503" s="41">
        <v>71.510499999999993</v>
      </c>
      <c r="T503" s="41">
        <v>4912</v>
      </c>
      <c r="U503" s="41">
        <v>108.06399999999999</v>
      </c>
      <c r="V503" s="41">
        <v>5174</v>
      </c>
      <c r="W503" s="41">
        <v>93.321999999999989</v>
      </c>
      <c r="X503" s="41">
        <v>5963</v>
      </c>
      <c r="Y503" s="41">
        <v>128.97890000000001</v>
      </c>
      <c r="Z503" s="6">
        <f>0</f>
        <v>0</v>
      </c>
      <c r="AA503" s="6">
        <f t="shared" si="56"/>
        <v>93.321999999999989</v>
      </c>
      <c r="AB503">
        <f>IF(ISBLANK(Table1[[#This Row],[FY2425_Cost]])=TRUE,#N/A,Table1[[#This Row],[FY2425_Cost]])</f>
        <v>128.97890000000001</v>
      </c>
      <c r="AC503" s="6">
        <f t="shared" si="57"/>
        <v>35.656900000000022</v>
      </c>
      <c r="AD503" s="6" t="e">
        <f>SUMIFS($AB$3:AB503,$B$3:B503,B503)</f>
        <v>#N/A</v>
      </c>
      <c r="AE503" s="6">
        <f t="shared" si="58"/>
        <v>3719.0145619377718</v>
      </c>
      <c r="AF503" s="6">
        <f t="shared" si="59"/>
        <v>3719.0145619377718</v>
      </c>
      <c r="AG503" s="6">
        <f>VLOOKUP(Table1[[#This Row],[PracticeCode]],$AP$3:$AS$345,4,FALSE)</f>
        <v>3719.0145619377718</v>
      </c>
      <c r="AH503" s="27">
        <f t="shared" si="60"/>
        <v>270248.39150081144</v>
      </c>
      <c r="AI503" s="6" t="e">
        <f t="shared" si="61"/>
        <v>#N/A</v>
      </c>
    </row>
    <row r="504" spans="1:35" x14ac:dyDescent="0.35">
      <c r="A504" t="str">
        <f t="shared" si="55"/>
        <v>Chestnut PracticeHounslow HealthHounslowE85059Nov8</v>
      </c>
      <c r="B504" s="41" t="s">
        <v>65</v>
      </c>
      <c r="C504" s="41" t="s">
        <v>433</v>
      </c>
      <c r="D504" s="41" t="s">
        <v>16</v>
      </c>
      <c r="E504" s="41" t="s">
        <v>66</v>
      </c>
      <c r="F504" s="41" t="s">
        <v>66</v>
      </c>
      <c r="G504" s="41" t="s">
        <v>763</v>
      </c>
      <c r="H504" s="41">
        <v>8</v>
      </c>
      <c r="I504" s="41">
        <v>8264.4768043061595</v>
      </c>
      <c r="J504" s="41">
        <v>9647</v>
      </c>
      <c r="K504" s="41">
        <v>209</v>
      </c>
      <c r="L504" s="41">
        <v>191.9753</v>
      </c>
      <c r="M504" s="41">
        <v>4.1591000000000005</v>
      </c>
      <c r="N504" s="41"/>
      <c r="O504" s="41"/>
      <c r="P504" s="41"/>
      <c r="Q504" s="41"/>
      <c r="R504" s="41">
        <v>8121</v>
      </c>
      <c r="S504" s="41">
        <v>145.36590000000001</v>
      </c>
      <c r="T504" s="41"/>
      <c r="U504" s="41"/>
      <c r="V504" s="41">
        <v>17977</v>
      </c>
      <c r="W504" s="41">
        <v>341.50030000000004</v>
      </c>
      <c r="X504" s="41"/>
      <c r="Y504" s="41"/>
      <c r="Z504" s="6">
        <f>0</f>
        <v>0</v>
      </c>
      <c r="AA504" s="6">
        <f t="shared" si="56"/>
        <v>341.50030000000004</v>
      </c>
      <c r="AB504" t="e">
        <f>IF(ISBLANK(Table1[[#This Row],[FY2425_Cost]])=TRUE,#N/A,Table1[[#This Row],[FY2425_Cost]])</f>
        <v>#N/A</v>
      </c>
      <c r="AC504" s="6" t="e">
        <f t="shared" si="57"/>
        <v>#N/A</v>
      </c>
      <c r="AD504" s="6" t="e">
        <f>SUMIFS($AB$3:AB504,$B$3:B504,B504)</f>
        <v>#N/A</v>
      </c>
      <c r="AE504" s="6">
        <f t="shared" si="58"/>
        <v>3719.0145619377718</v>
      </c>
      <c r="AF504" s="6">
        <f t="shared" si="59"/>
        <v>3719.0145619377718</v>
      </c>
      <c r="AG504" s="6">
        <f>VLOOKUP(Table1[[#This Row],[PracticeCode]],$AP$3:$AS$345,4,FALSE)</f>
        <v>3719.0145619377718</v>
      </c>
      <c r="AH504" s="27">
        <f t="shared" si="60"/>
        <v>270248.39150081144</v>
      </c>
      <c r="AI504" s="6" t="e">
        <f t="shared" si="61"/>
        <v>#N/A</v>
      </c>
    </row>
    <row r="505" spans="1:35" x14ac:dyDescent="0.35">
      <c r="A505" t="str">
        <f t="shared" si="55"/>
        <v>Chestnut PracticeHounslow HealthHounslowE85059Oct7</v>
      </c>
      <c r="B505" s="41" t="s">
        <v>65</v>
      </c>
      <c r="C505" s="41" t="s">
        <v>433</v>
      </c>
      <c r="D505" s="41" t="s">
        <v>16</v>
      </c>
      <c r="E505" s="41" t="s">
        <v>66</v>
      </c>
      <c r="F505" s="41" t="s">
        <v>66</v>
      </c>
      <c r="G505" s="41" t="s">
        <v>762</v>
      </c>
      <c r="H505" s="41">
        <v>7</v>
      </c>
      <c r="I505" s="41">
        <v>8264.4768043061595</v>
      </c>
      <c r="J505" s="41">
        <v>1337</v>
      </c>
      <c r="K505" s="41">
        <v>0</v>
      </c>
      <c r="L505" s="41">
        <v>26.606300000000001</v>
      </c>
      <c r="M505" s="41">
        <v>0</v>
      </c>
      <c r="N505" s="41">
        <v>0</v>
      </c>
      <c r="O505" s="41">
        <v>108</v>
      </c>
      <c r="P505" s="41">
        <v>0</v>
      </c>
      <c r="Q505" s="41">
        <v>2.4299999999999997</v>
      </c>
      <c r="R505" s="41">
        <v>13968</v>
      </c>
      <c r="S505" s="41">
        <v>250.02719999999999</v>
      </c>
      <c r="T505" s="41">
        <v>19109</v>
      </c>
      <c r="U505" s="41">
        <v>420.39800000000002</v>
      </c>
      <c r="V505" s="41">
        <v>15305</v>
      </c>
      <c r="W505" s="41">
        <v>276.63349999999997</v>
      </c>
      <c r="X505" s="41">
        <v>19217</v>
      </c>
      <c r="Y505" s="41">
        <v>422.82800000000003</v>
      </c>
      <c r="Z505" s="6">
        <f>0</f>
        <v>0</v>
      </c>
      <c r="AA505" s="6">
        <f t="shared" si="56"/>
        <v>276.63349999999997</v>
      </c>
      <c r="AB505">
        <f>IF(ISBLANK(Table1[[#This Row],[FY2425_Cost]])=TRUE,#N/A,Table1[[#This Row],[FY2425_Cost]])</f>
        <v>422.82800000000003</v>
      </c>
      <c r="AC505" s="6">
        <f t="shared" si="57"/>
        <v>146.19450000000006</v>
      </c>
      <c r="AD505" s="6" t="e">
        <f>SUMIFS($AB$3:AB505,$B$3:B505,B505)</f>
        <v>#N/A</v>
      </c>
      <c r="AE505" s="6">
        <f t="shared" si="58"/>
        <v>3719.0145619377718</v>
      </c>
      <c r="AF505" s="6">
        <f t="shared" si="59"/>
        <v>3719.0145619377718</v>
      </c>
      <c r="AG505" s="6">
        <f>VLOOKUP(Table1[[#This Row],[PracticeCode]],$AP$3:$AS$345,4,FALSE)</f>
        <v>3719.0145619377718</v>
      </c>
      <c r="AH505" s="27">
        <f t="shared" si="60"/>
        <v>270248.39150081144</v>
      </c>
      <c r="AI505" s="6" t="e">
        <f t="shared" si="61"/>
        <v>#N/A</v>
      </c>
    </row>
    <row r="506" spans="1:35" x14ac:dyDescent="0.35">
      <c r="A506" t="str">
        <f t="shared" si="55"/>
        <v>Chestnut PracticeHounslow HealthHounslowE85059Sep6</v>
      </c>
      <c r="B506" s="41" t="s">
        <v>65</v>
      </c>
      <c r="C506" s="41" t="s">
        <v>433</v>
      </c>
      <c r="D506" s="41" t="s">
        <v>16</v>
      </c>
      <c r="E506" s="41" t="s">
        <v>66</v>
      </c>
      <c r="F506" s="41" t="s">
        <v>66</v>
      </c>
      <c r="G506" s="41" t="s">
        <v>761</v>
      </c>
      <c r="H506" s="41">
        <v>6</v>
      </c>
      <c r="I506" s="41">
        <v>8264.4768043061595</v>
      </c>
      <c r="J506" s="41">
        <v>969</v>
      </c>
      <c r="K506" s="41">
        <v>2</v>
      </c>
      <c r="L506" s="41">
        <v>19.283100000000001</v>
      </c>
      <c r="M506" s="41">
        <v>3.9800000000000002E-2</v>
      </c>
      <c r="N506" s="41">
        <v>2000</v>
      </c>
      <c r="O506" s="41">
        <v>27</v>
      </c>
      <c r="P506" s="41">
        <v>45</v>
      </c>
      <c r="Q506" s="41">
        <v>0.60749999999999993</v>
      </c>
      <c r="R506" s="41">
        <v>7513</v>
      </c>
      <c r="S506" s="41">
        <v>134.48269999999999</v>
      </c>
      <c r="T506" s="41">
        <v>8998</v>
      </c>
      <c r="U506" s="41">
        <v>197.95599999999999</v>
      </c>
      <c r="V506" s="41">
        <v>8484</v>
      </c>
      <c r="W506" s="41">
        <v>153.8056</v>
      </c>
      <c r="X506" s="41">
        <v>11025</v>
      </c>
      <c r="Y506" s="41">
        <v>243.56349999999998</v>
      </c>
      <c r="Z506" s="6">
        <f>0</f>
        <v>0</v>
      </c>
      <c r="AA506" s="6">
        <f t="shared" si="56"/>
        <v>153.8056</v>
      </c>
      <c r="AB506">
        <f>IF(ISBLANK(Table1[[#This Row],[FY2425_Cost]])=TRUE,#N/A,Table1[[#This Row],[FY2425_Cost]])</f>
        <v>243.56349999999998</v>
      </c>
      <c r="AC506" s="6">
        <f t="shared" si="57"/>
        <v>89.757899999999978</v>
      </c>
      <c r="AD506" s="6" t="e">
        <f>SUMIFS($AB$3:AB506,$B$3:B506,B506)</f>
        <v>#N/A</v>
      </c>
      <c r="AE506" s="6">
        <f t="shared" si="58"/>
        <v>3719.0145619377718</v>
      </c>
      <c r="AF506" s="6">
        <f t="shared" si="59"/>
        <v>3719.0145619377718</v>
      </c>
      <c r="AG506" s="6">
        <f>VLOOKUP(Table1[[#This Row],[PracticeCode]],$AP$3:$AS$345,4,FALSE)</f>
        <v>3719.0145619377718</v>
      </c>
      <c r="AH506" s="27">
        <f t="shared" si="60"/>
        <v>270248.39150081144</v>
      </c>
      <c r="AI506" s="6" t="e">
        <f t="shared" si="61"/>
        <v>#N/A</v>
      </c>
    </row>
    <row r="507" spans="1:35" x14ac:dyDescent="0.35">
      <c r="A507" t="str">
        <f t="shared" si="55"/>
        <v>CHICHELE ROAD SURGERYKilburn PartnershipBrentE84674Apr1</v>
      </c>
      <c r="B507" s="41" t="s">
        <v>701</v>
      </c>
      <c r="C507" s="41" t="s">
        <v>605</v>
      </c>
      <c r="D507" s="41" t="s">
        <v>18</v>
      </c>
      <c r="E507" s="41" t="s">
        <v>67</v>
      </c>
      <c r="F507" s="41" t="s">
        <v>67</v>
      </c>
      <c r="G507" s="41" t="s">
        <v>756</v>
      </c>
      <c r="H507" s="41">
        <v>1</v>
      </c>
      <c r="I507" s="41">
        <v>4788.8811813747097</v>
      </c>
      <c r="J507" s="41">
        <v>820</v>
      </c>
      <c r="K507" s="41">
        <v>0</v>
      </c>
      <c r="L507" s="41">
        <v>15.17</v>
      </c>
      <c r="M507" s="41">
        <v>0</v>
      </c>
      <c r="N507" s="41">
        <v>2960</v>
      </c>
      <c r="O507" s="41">
        <v>237</v>
      </c>
      <c r="P507" s="41">
        <v>58.904000000000003</v>
      </c>
      <c r="Q507" s="41">
        <v>4.7163000000000004</v>
      </c>
      <c r="R507" s="41">
        <v>2588</v>
      </c>
      <c r="S507" s="41">
        <v>46.325200000000002</v>
      </c>
      <c r="T507" s="41">
        <v>3127</v>
      </c>
      <c r="U507" s="41">
        <v>68.793999999999997</v>
      </c>
      <c r="V507" s="41">
        <v>3408</v>
      </c>
      <c r="W507" s="41">
        <v>61.495200000000004</v>
      </c>
      <c r="X507" s="41">
        <v>6324</v>
      </c>
      <c r="Y507" s="41">
        <v>132.4143</v>
      </c>
      <c r="Z507" s="6">
        <f>0</f>
        <v>0</v>
      </c>
      <c r="AA507" s="6">
        <f t="shared" si="56"/>
        <v>61.495200000000004</v>
      </c>
      <c r="AB507">
        <f>IF(ISBLANK(Table1[[#This Row],[FY2425_Cost]])=TRUE,#N/A,Table1[[#This Row],[FY2425_Cost]])</f>
        <v>132.4143</v>
      </c>
      <c r="AC507" s="6">
        <f t="shared" si="57"/>
        <v>70.919099999999986</v>
      </c>
      <c r="AD507" s="6">
        <f>SUMIFS($AB$3:AB507,$B$3:B507,B507)</f>
        <v>132.4143</v>
      </c>
      <c r="AE507" s="6">
        <f t="shared" si="58"/>
        <v>2154.9965316186194</v>
      </c>
      <c r="AF507" s="6">
        <f t="shared" si="59"/>
        <v>2154.9965316186194</v>
      </c>
      <c r="AG507" s="6">
        <f>VLOOKUP(Table1[[#This Row],[PracticeCode]],$AP$3:$AS$345,4,FALSE)</f>
        <v>2154.9965316186194</v>
      </c>
      <c r="AH507" s="27">
        <f t="shared" si="60"/>
        <v>156596.41463095302</v>
      </c>
      <c r="AI507" s="6">
        <f t="shared" si="61"/>
        <v>0</v>
      </c>
    </row>
    <row r="508" spans="1:35" x14ac:dyDescent="0.35">
      <c r="A508" t="str">
        <f t="shared" si="55"/>
        <v>CHICHELE ROAD SURGERYKilburn PartnershipBrentE84674Aug5</v>
      </c>
      <c r="B508" s="41" t="s">
        <v>701</v>
      </c>
      <c r="C508" s="41" t="s">
        <v>605</v>
      </c>
      <c r="D508" s="41" t="s">
        <v>18</v>
      </c>
      <c r="E508" s="41" t="s">
        <v>67</v>
      </c>
      <c r="F508" s="41" t="s">
        <v>67</v>
      </c>
      <c r="G508" s="41" t="s">
        <v>760</v>
      </c>
      <c r="H508" s="41">
        <v>5</v>
      </c>
      <c r="I508" s="41">
        <v>4788.8811813747097</v>
      </c>
      <c r="J508" s="41">
        <v>2460</v>
      </c>
      <c r="K508" s="41">
        <v>8</v>
      </c>
      <c r="L508" s="41">
        <v>45.51</v>
      </c>
      <c r="M508" s="41">
        <v>0.14799999999999999</v>
      </c>
      <c r="N508" s="41">
        <v>3187</v>
      </c>
      <c r="O508" s="41">
        <v>3</v>
      </c>
      <c r="P508" s="41">
        <v>63.421300000000002</v>
      </c>
      <c r="Q508" s="41">
        <v>5.9700000000000003E-2</v>
      </c>
      <c r="R508" s="41">
        <v>2175</v>
      </c>
      <c r="S508" s="41">
        <v>38.932499999999997</v>
      </c>
      <c r="T508" s="41">
        <v>2586</v>
      </c>
      <c r="U508" s="41">
        <v>56.892000000000003</v>
      </c>
      <c r="V508" s="41">
        <v>4643</v>
      </c>
      <c r="W508" s="41">
        <v>84.590499999999992</v>
      </c>
      <c r="X508" s="41">
        <v>5776</v>
      </c>
      <c r="Y508" s="41">
        <v>120.373</v>
      </c>
      <c r="Z508" s="6">
        <f>0</f>
        <v>0</v>
      </c>
      <c r="AA508" s="6">
        <f t="shared" si="56"/>
        <v>84.590499999999992</v>
      </c>
      <c r="AB508">
        <f>IF(ISBLANK(Table1[[#This Row],[FY2425_Cost]])=TRUE,#N/A,Table1[[#This Row],[FY2425_Cost]])</f>
        <v>120.373</v>
      </c>
      <c r="AC508" s="6">
        <f t="shared" si="57"/>
        <v>35.782500000000013</v>
      </c>
      <c r="AD508" s="6">
        <f>SUMIFS($AB$3:AB508,$B$3:B508,B508)</f>
        <v>252.78730000000002</v>
      </c>
      <c r="AE508" s="6">
        <f t="shared" si="58"/>
        <v>2154.9965316186194</v>
      </c>
      <c r="AF508" s="6">
        <f t="shared" si="59"/>
        <v>2154.9965316186194</v>
      </c>
      <c r="AG508" s="6">
        <f>VLOOKUP(Table1[[#This Row],[PracticeCode]],$AP$3:$AS$345,4,FALSE)</f>
        <v>2154.9965316186194</v>
      </c>
      <c r="AH508" s="27">
        <f t="shared" si="60"/>
        <v>156596.41463095302</v>
      </c>
      <c r="AI508" s="6">
        <f t="shared" si="61"/>
        <v>0</v>
      </c>
    </row>
    <row r="509" spans="1:35" x14ac:dyDescent="0.35">
      <c r="A509" t="str">
        <f t="shared" si="55"/>
        <v>CHICHELE ROAD SURGERYKilburn PartnershipBrentE84674Dec9</v>
      </c>
      <c r="B509" s="41" t="s">
        <v>701</v>
      </c>
      <c r="C509" s="41" t="s">
        <v>605</v>
      </c>
      <c r="D509" s="41" t="s">
        <v>18</v>
      </c>
      <c r="E509" s="41" t="s">
        <v>67</v>
      </c>
      <c r="F509" s="41" t="s">
        <v>67</v>
      </c>
      <c r="G509" s="41" t="s">
        <v>764</v>
      </c>
      <c r="H509" s="41">
        <v>9</v>
      </c>
      <c r="I509" s="41">
        <v>4788.8811813747097</v>
      </c>
      <c r="J509" s="41">
        <v>3105</v>
      </c>
      <c r="K509" s="41">
        <v>6</v>
      </c>
      <c r="L509" s="41">
        <v>61.789500000000004</v>
      </c>
      <c r="M509" s="41">
        <v>0.11940000000000001</v>
      </c>
      <c r="N509" s="41"/>
      <c r="O509" s="41"/>
      <c r="P509" s="41"/>
      <c r="Q509" s="41"/>
      <c r="R509" s="41">
        <v>877</v>
      </c>
      <c r="S509" s="41">
        <v>15.6983</v>
      </c>
      <c r="T509" s="41"/>
      <c r="U509" s="41"/>
      <c r="V509" s="41">
        <v>3988</v>
      </c>
      <c r="W509" s="41">
        <v>77.607200000000006</v>
      </c>
      <c r="X509" s="41"/>
      <c r="Y509" s="41"/>
      <c r="Z509" s="6">
        <f>0</f>
        <v>0</v>
      </c>
      <c r="AA509" s="6">
        <f t="shared" si="56"/>
        <v>77.607200000000006</v>
      </c>
      <c r="AB509" t="e">
        <f>IF(ISBLANK(Table1[[#This Row],[FY2425_Cost]])=TRUE,#N/A,Table1[[#This Row],[FY2425_Cost]])</f>
        <v>#N/A</v>
      </c>
      <c r="AC509" s="6" t="e">
        <f t="shared" si="57"/>
        <v>#N/A</v>
      </c>
      <c r="AD509" s="6" t="e">
        <f>SUMIFS($AB$3:AB509,$B$3:B509,B509)</f>
        <v>#N/A</v>
      </c>
      <c r="AE509" s="6">
        <f t="shared" si="58"/>
        <v>2154.9965316186194</v>
      </c>
      <c r="AF509" s="6">
        <f t="shared" si="59"/>
        <v>2154.9965316186194</v>
      </c>
      <c r="AG509" s="6">
        <f>VLOOKUP(Table1[[#This Row],[PracticeCode]],$AP$3:$AS$345,4,FALSE)</f>
        <v>2154.9965316186194</v>
      </c>
      <c r="AH509" s="27">
        <f t="shared" si="60"/>
        <v>156596.41463095302</v>
      </c>
      <c r="AI509" s="6" t="e">
        <f t="shared" si="61"/>
        <v>#N/A</v>
      </c>
    </row>
    <row r="510" spans="1:35" x14ac:dyDescent="0.35">
      <c r="A510" t="str">
        <f t="shared" si="55"/>
        <v>CHICHELE ROAD SURGERYKilburn PartnershipBrentE84674Feb11</v>
      </c>
      <c r="B510" s="41" t="s">
        <v>701</v>
      </c>
      <c r="C510" s="41" t="s">
        <v>605</v>
      </c>
      <c r="D510" s="41" t="s">
        <v>18</v>
      </c>
      <c r="E510" s="41" t="s">
        <v>67</v>
      </c>
      <c r="F510" s="41" t="s">
        <v>67</v>
      </c>
      <c r="G510" s="41" t="s">
        <v>766</v>
      </c>
      <c r="H510" s="41">
        <v>11</v>
      </c>
      <c r="I510" s="41">
        <v>4788.8811813747097</v>
      </c>
      <c r="J510" s="41">
        <v>4435</v>
      </c>
      <c r="K510" s="41">
        <v>0</v>
      </c>
      <c r="L510" s="41">
        <v>88.256500000000003</v>
      </c>
      <c r="M510" s="41">
        <v>0</v>
      </c>
      <c r="N510" s="41"/>
      <c r="O510" s="41"/>
      <c r="P510" s="41"/>
      <c r="Q510" s="41"/>
      <c r="R510" s="41">
        <v>2921</v>
      </c>
      <c r="S510" s="41">
        <v>52.285899999999998</v>
      </c>
      <c r="T510" s="41"/>
      <c r="U510" s="41"/>
      <c r="V510" s="41">
        <v>7356</v>
      </c>
      <c r="W510" s="41">
        <v>140.54239999999999</v>
      </c>
      <c r="X510" s="41"/>
      <c r="Y510" s="41"/>
      <c r="Z510" s="6">
        <f>0</f>
        <v>0</v>
      </c>
      <c r="AA510" s="6">
        <f t="shared" si="56"/>
        <v>140.54239999999999</v>
      </c>
      <c r="AB510" t="e">
        <f>IF(ISBLANK(Table1[[#This Row],[FY2425_Cost]])=TRUE,#N/A,Table1[[#This Row],[FY2425_Cost]])</f>
        <v>#N/A</v>
      </c>
      <c r="AC510" s="6" t="e">
        <f t="shared" si="57"/>
        <v>#N/A</v>
      </c>
      <c r="AD510" s="6" t="e">
        <f>SUMIFS($AB$3:AB510,$B$3:B510,B510)</f>
        <v>#N/A</v>
      </c>
      <c r="AE510" s="6">
        <f t="shared" si="58"/>
        <v>2154.9965316186194</v>
      </c>
      <c r="AF510" s="6">
        <f t="shared" si="59"/>
        <v>2154.9965316186194</v>
      </c>
      <c r="AG510" s="6">
        <f>VLOOKUP(Table1[[#This Row],[PracticeCode]],$AP$3:$AS$345,4,FALSE)</f>
        <v>2154.9965316186194</v>
      </c>
      <c r="AH510" s="27">
        <f t="shared" si="60"/>
        <v>156596.41463095302</v>
      </c>
      <c r="AI510" s="6" t="e">
        <f t="shared" si="61"/>
        <v>#N/A</v>
      </c>
    </row>
    <row r="511" spans="1:35" x14ac:dyDescent="0.35">
      <c r="A511" t="str">
        <f t="shared" si="55"/>
        <v>CHICHELE ROAD SURGERYKilburn PartnershipBrentE84674Jan10</v>
      </c>
      <c r="B511" s="41" t="s">
        <v>701</v>
      </c>
      <c r="C511" s="41" t="s">
        <v>605</v>
      </c>
      <c r="D511" s="41" t="s">
        <v>18</v>
      </c>
      <c r="E511" s="41" t="s">
        <v>67</v>
      </c>
      <c r="F511" s="41" t="s">
        <v>67</v>
      </c>
      <c r="G511" s="41" t="s">
        <v>765</v>
      </c>
      <c r="H511" s="41">
        <v>10</v>
      </c>
      <c r="I511" s="41">
        <v>4788.8811813747097</v>
      </c>
      <c r="J511" s="41">
        <v>2928</v>
      </c>
      <c r="K511" s="41">
        <v>0</v>
      </c>
      <c r="L511" s="41">
        <v>58.267200000000003</v>
      </c>
      <c r="M511" s="41">
        <v>0</v>
      </c>
      <c r="N511" s="41"/>
      <c r="O511" s="41"/>
      <c r="P511" s="41"/>
      <c r="Q511" s="41"/>
      <c r="R511" s="41">
        <v>1618</v>
      </c>
      <c r="S511" s="41">
        <v>28.962199999999999</v>
      </c>
      <c r="T511" s="41"/>
      <c r="U511" s="41"/>
      <c r="V511" s="41">
        <v>4546</v>
      </c>
      <c r="W511" s="41">
        <v>87.229399999999998</v>
      </c>
      <c r="X511" s="41"/>
      <c r="Y511" s="41"/>
      <c r="Z511" s="6">
        <f>0</f>
        <v>0</v>
      </c>
      <c r="AA511" s="6">
        <f t="shared" si="56"/>
        <v>87.229399999999998</v>
      </c>
      <c r="AB511" t="e">
        <f>IF(ISBLANK(Table1[[#This Row],[FY2425_Cost]])=TRUE,#N/A,Table1[[#This Row],[FY2425_Cost]])</f>
        <v>#N/A</v>
      </c>
      <c r="AC511" s="6" t="e">
        <f t="shared" si="57"/>
        <v>#N/A</v>
      </c>
      <c r="AD511" s="6" t="e">
        <f>SUMIFS($AB$3:AB511,$B$3:B511,B511)</f>
        <v>#N/A</v>
      </c>
      <c r="AE511" s="6">
        <f t="shared" si="58"/>
        <v>2154.9965316186194</v>
      </c>
      <c r="AF511" s="6">
        <f t="shared" si="59"/>
        <v>2154.9965316186194</v>
      </c>
      <c r="AG511" s="6">
        <f>VLOOKUP(Table1[[#This Row],[PracticeCode]],$AP$3:$AS$345,4,FALSE)</f>
        <v>2154.9965316186194</v>
      </c>
      <c r="AH511" s="27">
        <f t="shared" si="60"/>
        <v>156596.41463095302</v>
      </c>
      <c r="AI511" s="6" t="e">
        <f t="shared" si="61"/>
        <v>#N/A</v>
      </c>
    </row>
    <row r="512" spans="1:35" x14ac:dyDescent="0.35">
      <c r="A512" t="str">
        <f t="shared" si="55"/>
        <v>CHICHELE ROAD SURGERYKilburn PartnershipBrentE84674Jul4</v>
      </c>
      <c r="B512" s="41" t="s">
        <v>701</v>
      </c>
      <c r="C512" s="41" t="s">
        <v>605</v>
      </c>
      <c r="D512" s="41" t="s">
        <v>18</v>
      </c>
      <c r="E512" s="41" t="s">
        <v>67</v>
      </c>
      <c r="F512" s="41" t="s">
        <v>67</v>
      </c>
      <c r="G512" s="41" t="s">
        <v>759</v>
      </c>
      <c r="H512" s="41">
        <v>4</v>
      </c>
      <c r="I512" s="41">
        <v>4788.8811813747097</v>
      </c>
      <c r="J512" s="41">
        <v>2933</v>
      </c>
      <c r="K512" s="41">
        <v>10</v>
      </c>
      <c r="L512" s="41">
        <v>54.2605</v>
      </c>
      <c r="M512" s="41">
        <v>0.185</v>
      </c>
      <c r="N512" s="41">
        <v>2549</v>
      </c>
      <c r="O512" s="41">
        <v>0</v>
      </c>
      <c r="P512" s="41">
        <v>50.725100000000005</v>
      </c>
      <c r="Q512" s="41">
        <v>0</v>
      </c>
      <c r="R512" s="41">
        <v>2847</v>
      </c>
      <c r="S512" s="41">
        <v>50.961300000000001</v>
      </c>
      <c r="T512" s="41">
        <v>3346</v>
      </c>
      <c r="U512" s="41">
        <v>73.611999999999995</v>
      </c>
      <c r="V512" s="41">
        <v>5790</v>
      </c>
      <c r="W512" s="41">
        <v>105.4068</v>
      </c>
      <c r="X512" s="41">
        <v>5895</v>
      </c>
      <c r="Y512" s="41">
        <v>124.33709999999999</v>
      </c>
      <c r="Z512" s="6">
        <f>0</f>
        <v>0</v>
      </c>
      <c r="AA512" s="6">
        <f t="shared" si="56"/>
        <v>105.4068</v>
      </c>
      <c r="AB512">
        <f>IF(ISBLANK(Table1[[#This Row],[FY2425_Cost]])=TRUE,#N/A,Table1[[#This Row],[FY2425_Cost]])</f>
        <v>124.33709999999999</v>
      </c>
      <c r="AC512" s="6">
        <f t="shared" si="57"/>
        <v>18.930299999999988</v>
      </c>
      <c r="AD512" s="6" t="e">
        <f>SUMIFS($AB$3:AB512,$B$3:B512,B512)</f>
        <v>#N/A</v>
      </c>
      <c r="AE512" s="6">
        <f t="shared" si="58"/>
        <v>2154.9965316186194</v>
      </c>
      <c r="AF512" s="6">
        <f t="shared" si="59"/>
        <v>2154.9965316186194</v>
      </c>
      <c r="AG512" s="6">
        <f>VLOOKUP(Table1[[#This Row],[PracticeCode]],$AP$3:$AS$345,4,FALSE)</f>
        <v>2154.9965316186194</v>
      </c>
      <c r="AH512" s="27">
        <f t="shared" si="60"/>
        <v>156596.41463095302</v>
      </c>
      <c r="AI512" s="6" t="e">
        <f t="shared" si="61"/>
        <v>#N/A</v>
      </c>
    </row>
    <row r="513" spans="1:35" x14ac:dyDescent="0.35">
      <c r="A513" t="str">
        <f t="shared" si="55"/>
        <v>CHICHELE ROAD SURGERYKilburn PartnershipBrentE84674Jun3</v>
      </c>
      <c r="B513" s="41" t="s">
        <v>701</v>
      </c>
      <c r="C513" s="41" t="s">
        <v>605</v>
      </c>
      <c r="D513" s="41" t="s">
        <v>18</v>
      </c>
      <c r="E513" s="41" t="s">
        <v>67</v>
      </c>
      <c r="F513" s="41" t="s">
        <v>67</v>
      </c>
      <c r="G513" s="41" t="s">
        <v>758</v>
      </c>
      <c r="H513" s="41">
        <v>3</v>
      </c>
      <c r="I513" s="41">
        <v>4788.8811813747097</v>
      </c>
      <c r="J513" s="41">
        <v>3564</v>
      </c>
      <c r="K513" s="41">
        <v>0</v>
      </c>
      <c r="L513" s="41">
        <v>65.933999999999997</v>
      </c>
      <c r="M513" s="41">
        <v>0</v>
      </c>
      <c r="N513" s="41">
        <v>4075</v>
      </c>
      <c r="O513" s="41">
        <v>0</v>
      </c>
      <c r="P513" s="41">
        <v>81.092500000000001</v>
      </c>
      <c r="Q513" s="41">
        <v>0</v>
      </c>
      <c r="R513" s="41">
        <v>2959</v>
      </c>
      <c r="S513" s="41">
        <v>52.966099999999997</v>
      </c>
      <c r="T513" s="41">
        <v>3076</v>
      </c>
      <c r="U513" s="41">
        <v>67.671999999999997</v>
      </c>
      <c r="V513" s="41">
        <v>6523</v>
      </c>
      <c r="W513" s="41">
        <v>118.90009999999999</v>
      </c>
      <c r="X513" s="41">
        <v>7151</v>
      </c>
      <c r="Y513" s="41">
        <v>148.7645</v>
      </c>
      <c r="Z513" s="6">
        <f>0</f>
        <v>0</v>
      </c>
      <c r="AA513" s="6">
        <f t="shared" si="56"/>
        <v>118.90009999999999</v>
      </c>
      <c r="AB513">
        <f>IF(ISBLANK(Table1[[#This Row],[FY2425_Cost]])=TRUE,#N/A,Table1[[#This Row],[FY2425_Cost]])</f>
        <v>148.7645</v>
      </c>
      <c r="AC513" s="6">
        <f t="shared" si="57"/>
        <v>29.864400000000003</v>
      </c>
      <c r="AD513" s="6" t="e">
        <f>SUMIFS($AB$3:AB513,$B$3:B513,B513)</f>
        <v>#N/A</v>
      </c>
      <c r="AE513" s="6">
        <f t="shared" si="58"/>
        <v>2154.9965316186194</v>
      </c>
      <c r="AF513" s="6">
        <f t="shared" si="59"/>
        <v>2154.9965316186194</v>
      </c>
      <c r="AG513" s="6">
        <f>VLOOKUP(Table1[[#This Row],[PracticeCode]],$AP$3:$AS$345,4,FALSE)</f>
        <v>2154.9965316186194</v>
      </c>
      <c r="AH513" s="27">
        <f t="shared" si="60"/>
        <v>156596.41463095302</v>
      </c>
      <c r="AI513" s="6" t="e">
        <f t="shared" si="61"/>
        <v>#N/A</v>
      </c>
    </row>
    <row r="514" spans="1:35" x14ac:dyDescent="0.35">
      <c r="A514" t="str">
        <f t="shared" si="55"/>
        <v>CHICHELE ROAD SURGERYKilburn PartnershipBrentE84674Mar12</v>
      </c>
      <c r="B514" s="41" t="s">
        <v>701</v>
      </c>
      <c r="C514" s="41" t="s">
        <v>605</v>
      </c>
      <c r="D514" s="41" t="s">
        <v>18</v>
      </c>
      <c r="E514" s="41" t="s">
        <v>67</v>
      </c>
      <c r="F514" s="41" t="s">
        <v>67</v>
      </c>
      <c r="G514" s="41" t="s">
        <v>767</v>
      </c>
      <c r="H514" s="41">
        <v>12</v>
      </c>
      <c r="I514" s="41">
        <v>4788.8811813747097</v>
      </c>
      <c r="J514" s="41">
        <v>7601</v>
      </c>
      <c r="K514" s="41">
        <v>242</v>
      </c>
      <c r="L514" s="41">
        <v>151.25990000000002</v>
      </c>
      <c r="M514" s="41">
        <v>4.8158000000000003</v>
      </c>
      <c r="N514" s="41"/>
      <c r="O514" s="41"/>
      <c r="P514" s="41"/>
      <c r="Q514" s="41"/>
      <c r="R514" s="41">
        <v>2969</v>
      </c>
      <c r="S514" s="41">
        <v>53.145099999999999</v>
      </c>
      <c r="T514" s="41"/>
      <c r="U514" s="41"/>
      <c r="V514" s="41">
        <v>10812</v>
      </c>
      <c r="W514" s="41">
        <v>209.2208</v>
      </c>
      <c r="X514" s="41"/>
      <c r="Y514" s="41"/>
      <c r="Z514" s="6">
        <f>0</f>
        <v>0</v>
      </c>
      <c r="AA514" s="6">
        <f t="shared" si="56"/>
        <v>209.2208</v>
      </c>
      <c r="AB514" t="e">
        <f>IF(ISBLANK(Table1[[#This Row],[FY2425_Cost]])=TRUE,#N/A,Table1[[#This Row],[FY2425_Cost]])</f>
        <v>#N/A</v>
      </c>
      <c r="AC514" s="6" t="e">
        <f t="shared" si="57"/>
        <v>#N/A</v>
      </c>
      <c r="AD514" s="6" t="e">
        <f>SUMIFS($AB$3:AB514,$B$3:B514,B514)</f>
        <v>#N/A</v>
      </c>
      <c r="AE514" s="6">
        <f t="shared" si="58"/>
        <v>2154.9965316186194</v>
      </c>
      <c r="AF514" s="6">
        <f t="shared" si="59"/>
        <v>2154.9965316186194</v>
      </c>
      <c r="AG514" s="6">
        <f>VLOOKUP(Table1[[#This Row],[PracticeCode]],$AP$3:$AS$345,4,FALSE)</f>
        <v>2154.9965316186194</v>
      </c>
      <c r="AH514" s="27">
        <f t="shared" si="60"/>
        <v>156596.41463095302</v>
      </c>
      <c r="AI514" s="6" t="e">
        <f t="shared" si="61"/>
        <v>#N/A</v>
      </c>
    </row>
    <row r="515" spans="1:35" x14ac:dyDescent="0.35">
      <c r="A515" t="str">
        <f t="shared" ref="A515:A578" si="62">CONCATENATE(B515,C515,D515,E515,G515,H515)</f>
        <v>CHICHELE ROAD SURGERYKilburn PartnershipBrentE84674May2</v>
      </c>
      <c r="B515" s="41" t="s">
        <v>701</v>
      </c>
      <c r="C515" s="41" t="s">
        <v>605</v>
      </c>
      <c r="D515" s="41" t="s">
        <v>18</v>
      </c>
      <c r="E515" s="41" t="s">
        <v>67</v>
      </c>
      <c r="F515" s="41" t="s">
        <v>67</v>
      </c>
      <c r="G515" s="41" t="s">
        <v>757</v>
      </c>
      <c r="H515" s="41">
        <v>2</v>
      </c>
      <c r="I515" s="41">
        <v>4788.8811813747097</v>
      </c>
      <c r="J515" s="41">
        <v>1493</v>
      </c>
      <c r="K515" s="41">
        <v>0</v>
      </c>
      <c r="L515" s="41">
        <v>27.6205</v>
      </c>
      <c r="M515" s="41">
        <v>0</v>
      </c>
      <c r="N515" s="41">
        <v>5146</v>
      </c>
      <c r="O515" s="41">
        <v>0</v>
      </c>
      <c r="P515" s="41">
        <v>102.4054</v>
      </c>
      <c r="Q515" s="41">
        <v>0</v>
      </c>
      <c r="R515" s="41">
        <v>2692</v>
      </c>
      <c r="S515" s="41">
        <v>48.186799999999998</v>
      </c>
      <c r="T515" s="41">
        <v>3019</v>
      </c>
      <c r="U515" s="41">
        <v>66.418000000000006</v>
      </c>
      <c r="V515" s="41">
        <v>4185</v>
      </c>
      <c r="W515" s="41">
        <v>75.807299999999998</v>
      </c>
      <c r="X515" s="41">
        <v>8165</v>
      </c>
      <c r="Y515" s="41">
        <v>168.82339999999999</v>
      </c>
      <c r="Z515" s="6">
        <f>0</f>
        <v>0</v>
      </c>
      <c r="AA515" s="6">
        <f t="shared" ref="AA515:AA578" si="63">IFERROR(W515*1,#N/A)</f>
        <v>75.807299999999998</v>
      </c>
      <c r="AB515">
        <f>IF(ISBLANK(Table1[[#This Row],[FY2425_Cost]])=TRUE,#N/A,Table1[[#This Row],[FY2425_Cost]])</f>
        <v>168.82339999999999</v>
      </c>
      <c r="AC515" s="6">
        <f t="shared" ref="AC515:AC578" si="64">AB515-AA515</f>
        <v>93.016099999999994</v>
      </c>
      <c r="AD515" s="6" t="e">
        <f>SUMIFS($AB$3:AB515,$B$3:B515,B515)</f>
        <v>#N/A</v>
      </c>
      <c r="AE515" s="6">
        <f t="shared" ref="AE515:AE578" si="65">IFERROR(I515*$AE$1,#N/A)</f>
        <v>2154.9965316186194</v>
      </c>
      <c r="AF515" s="6">
        <f t="shared" ref="AF515:AF578" si="66">AE515+Z515</f>
        <v>2154.9965316186194</v>
      </c>
      <c r="AG515" s="6">
        <f>VLOOKUP(Table1[[#This Row],[PracticeCode]],$AP$3:$AS$345,4,FALSE)</f>
        <v>2154.9965316186194</v>
      </c>
      <c r="AH515" s="27">
        <f t="shared" ref="AH515:AH578" si="67">IFERROR(I515*$AH$1,#N/A)</f>
        <v>156596.41463095302</v>
      </c>
      <c r="AI515" s="6" t="e">
        <f t="shared" ref="AI515:AI578" si="68">IF(AD515-AF515&lt;=0,0,AD515-AF515)</f>
        <v>#N/A</v>
      </c>
    </row>
    <row r="516" spans="1:35" x14ac:dyDescent="0.35">
      <c r="A516" t="str">
        <f t="shared" si="62"/>
        <v>CHICHELE ROAD SURGERYKilburn PartnershipBrentE84674Nov8</v>
      </c>
      <c r="B516" s="41" t="s">
        <v>701</v>
      </c>
      <c r="C516" s="41" t="s">
        <v>605</v>
      </c>
      <c r="D516" s="41" t="s">
        <v>18</v>
      </c>
      <c r="E516" s="41" t="s">
        <v>67</v>
      </c>
      <c r="F516" s="41" t="s">
        <v>67</v>
      </c>
      <c r="G516" s="41" t="s">
        <v>763</v>
      </c>
      <c r="H516" s="41">
        <v>8</v>
      </c>
      <c r="I516" s="41">
        <v>4788.8811813747097</v>
      </c>
      <c r="J516" s="41">
        <v>5735</v>
      </c>
      <c r="K516" s="41">
        <v>3</v>
      </c>
      <c r="L516" s="41">
        <v>114.12650000000001</v>
      </c>
      <c r="M516" s="41">
        <v>5.9700000000000003E-2</v>
      </c>
      <c r="N516" s="41"/>
      <c r="O516" s="41"/>
      <c r="P516" s="41"/>
      <c r="Q516" s="41"/>
      <c r="R516" s="41">
        <v>2973</v>
      </c>
      <c r="S516" s="41">
        <v>53.216700000000003</v>
      </c>
      <c r="T516" s="41"/>
      <c r="U516" s="41"/>
      <c r="V516" s="41">
        <v>8711</v>
      </c>
      <c r="W516" s="41">
        <v>167.40290000000002</v>
      </c>
      <c r="X516" s="41"/>
      <c r="Y516" s="41"/>
      <c r="Z516" s="6">
        <f>0</f>
        <v>0</v>
      </c>
      <c r="AA516" s="6">
        <f t="shared" si="63"/>
        <v>167.40290000000002</v>
      </c>
      <c r="AB516" t="e">
        <f>IF(ISBLANK(Table1[[#This Row],[FY2425_Cost]])=TRUE,#N/A,Table1[[#This Row],[FY2425_Cost]])</f>
        <v>#N/A</v>
      </c>
      <c r="AC516" s="6" t="e">
        <f t="shared" si="64"/>
        <v>#N/A</v>
      </c>
      <c r="AD516" s="6" t="e">
        <f>SUMIFS($AB$3:AB516,$B$3:B516,B516)</f>
        <v>#N/A</v>
      </c>
      <c r="AE516" s="6">
        <f t="shared" si="65"/>
        <v>2154.9965316186194</v>
      </c>
      <c r="AF516" s="6">
        <f t="shared" si="66"/>
        <v>2154.9965316186194</v>
      </c>
      <c r="AG516" s="6">
        <f>VLOOKUP(Table1[[#This Row],[PracticeCode]],$AP$3:$AS$345,4,FALSE)</f>
        <v>2154.9965316186194</v>
      </c>
      <c r="AH516" s="27">
        <f t="shared" si="67"/>
        <v>156596.41463095302</v>
      </c>
      <c r="AI516" s="6" t="e">
        <f t="shared" si="68"/>
        <v>#N/A</v>
      </c>
    </row>
    <row r="517" spans="1:35" x14ac:dyDescent="0.35">
      <c r="A517" t="str">
        <f t="shared" si="62"/>
        <v>CHICHELE ROAD SURGERYKilburn PartnershipBrentE84674Oct7</v>
      </c>
      <c r="B517" s="41" t="s">
        <v>701</v>
      </c>
      <c r="C517" s="41" t="s">
        <v>605</v>
      </c>
      <c r="D517" s="41" t="s">
        <v>18</v>
      </c>
      <c r="E517" s="41" t="s">
        <v>67</v>
      </c>
      <c r="F517" s="41" t="s">
        <v>67</v>
      </c>
      <c r="G517" s="41" t="s">
        <v>762</v>
      </c>
      <c r="H517" s="41">
        <v>7</v>
      </c>
      <c r="I517" s="41">
        <v>4788.8811813747097</v>
      </c>
      <c r="J517" s="41">
        <v>17529</v>
      </c>
      <c r="K517" s="41">
        <v>439</v>
      </c>
      <c r="L517" s="41">
        <v>348.82710000000003</v>
      </c>
      <c r="M517" s="41">
        <v>8.7361000000000004</v>
      </c>
      <c r="N517" s="41">
        <v>0</v>
      </c>
      <c r="O517" s="41">
        <v>3</v>
      </c>
      <c r="P517" s="41">
        <v>0</v>
      </c>
      <c r="Q517" s="41">
        <v>6.7500000000000004E-2</v>
      </c>
      <c r="R517" s="41">
        <v>3196</v>
      </c>
      <c r="S517" s="41">
        <v>57.208399999999997</v>
      </c>
      <c r="T517" s="41">
        <v>3286</v>
      </c>
      <c r="U517" s="41">
        <v>72.292000000000002</v>
      </c>
      <c r="V517" s="41">
        <v>21164</v>
      </c>
      <c r="W517" s="41">
        <v>414.77160000000003</v>
      </c>
      <c r="X517" s="41">
        <v>3289</v>
      </c>
      <c r="Y517" s="41">
        <v>72.359499999999997</v>
      </c>
      <c r="Z517" s="6">
        <f>0</f>
        <v>0</v>
      </c>
      <c r="AA517" s="6">
        <f t="shared" si="63"/>
        <v>414.77160000000003</v>
      </c>
      <c r="AB517">
        <f>IF(ISBLANK(Table1[[#This Row],[FY2425_Cost]])=TRUE,#N/A,Table1[[#This Row],[FY2425_Cost]])</f>
        <v>72.359499999999997</v>
      </c>
      <c r="AC517" s="6">
        <f t="shared" si="64"/>
        <v>-342.41210000000001</v>
      </c>
      <c r="AD517" s="6" t="e">
        <f>SUMIFS($AB$3:AB517,$B$3:B517,B517)</f>
        <v>#N/A</v>
      </c>
      <c r="AE517" s="6">
        <f t="shared" si="65"/>
        <v>2154.9965316186194</v>
      </c>
      <c r="AF517" s="6">
        <f t="shared" si="66"/>
        <v>2154.9965316186194</v>
      </c>
      <c r="AG517" s="6">
        <f>VLOOKUP(Table1[[#This Row],[PracticeCode]],$AP$3:$AS$345,4,FALSE)</f>
        <v>2154.9965316186194</v>
      </c>
      <c r="AH517" s="27">
        <f t="shared" si="67"/>
        <v>156596.41463095302</v>
      </c>
      <c r="AI517" s="6" t="e">
        <f t="shared" si="68"/>
        <v>#N/A</v>
      </c>
    </row>
    <row r="518" spans="1:35" x14ac:dyDescent="0.35">
      <c r="A518" t="str">
        <f t="shared" si="62"/>
        <v>CHICHELE ROAD SURGERYKilburn PartnershipBrentE84674Sep6</v>
      </c>
      <c r="B518" s="41" t="s">
        <v>701</v>
      </c>
      <c r="C518" s="41" t="s">
        <v>605</v>
      </c>
      <c r="D518" s="41" t="s">
        <v>18</v>
      </c>
      <c r="E518" s="41" t="s">
        <v>67</v>
      </c>
      <c r="F518" s="41" t="s">
        <v>67</v>
      </c>
      <c r="G518" s="41" t="s">
        <v>761</v>
      </c>
      <c r="H518" s="41">
        <v>6</v>
      </c>
      <c r="I518" s="41">
        <v>4788.8811813747097</v>
      </c>
      <c r="J518" s="41">
        <v>6745</v>
      </c>
      <c r="K518" s="41">
        <v>0</v>
      </c>
      <c r="L518" s="41">
        <v>134.22550000000001</v>
      </c>
      <c r="M518" s="41">
        <v>0</v>
      </c>
      <c r="N518" s="41">
        <v>2536</v>
      </c>
      <c r="O518" s="41">
        <v>0</v>
      </c>
      <c r="P518" s="41">
        <v>57.059999999999995</v>
      </c>
      <c r="Q518" s="41">
        <v>0</v>
      </c>
      <c r="R518" s="41">
        <v>2152</v>
      </c>
      <c r="S518" s="41">
        <v>38.520800000000001</v>
      </c>
      <c r="T518" s="41">
        <v>2875</v>
      </c>
      <c r="U518" s="41">
        <v>63.25</v>
      </c>
      <c r="V518" s="41">
        <v>8897</v>
      </c>
      <c r="W518" s="41">
        <v>172.74630000000002</v>
      </c>
      <c r="X518" s="41">
        <v>5411</v>
      </c>
      <c r="Y518" s="41">
        <v>120.31</v>
      </c>
      <c r="Z518" s="6">
        <f>0</f>
        <v>0</v>
      </c>
      <c r="AA518" s="6">
        <f t="shared" si="63"/>
        <v>172.74630000000002</v>
      </c>
      <c r="AB518">
        <f>IF(ISBLANK(Table1[[#This Row],[FY2425_Cost]])=TRUE,#N/A,Table1[[#This Row],[FY2425_Cost]])</f>
        <v>120.31</v>
      </c>
      <c r="AC518" s="6">
        <f t="shared" si="64"/>
        <v>-52.436300000000017</v>
      </c>
      <c r="AD518" s="6" t="e">
        <f>SUMIFS($AB$3:AB518,$B$3:B518,B518)</f>
        <v>#N/A</v>
      </c>
      <c r="AE518" s="6">
        <f t="shared" si="65"/>
        <v>2154.9965316186194</v>
      </c>
      <c r="AF518" s="6">
        <f t="shared" si="66"/>
        <v>2154.9965316186194</v>
      </c>
      <c r="AG518" s="6">
        <f>VLOOKUP(Table1[[#This Row],[PracticeCode]],$AP$3:$AS$345,4,FALSE)</f>
        <v>2154.9965316186194</v>
      </c>
      <c r="AH518" s="27">
        <f t="shared" si="67"/>
        <v>156596.41463095302</v>
      </c>
      <c r="AI518" s="6" t="e">
        <f t="shared" si="68"/>
        <v>#N/A</v>
      </c>
    </row>
    <row r="519" spans="1:35" x14ac:dyDescent="0.35">
      <c r="A519" t="str">
        <f t="shared" si="62"/>
        <v>CHISWICK FAMILY PRACTICE (DR BHATT &amp; SYZCKO)ActonEalingE85130Apr1</v>
      </c>
      <c r="B519" s="41" t="s">
        <v>727</v>
      </c>
      <c r="C519" s="41" t="s">
        <v>435</v>
      </c>
      <c r="D519" s="41" t="s">
        <v>12</v>
      </c>
      <c r="E519" s="41" t="s">
        <v>68</v>
      </c>
      <c r="F519" s="41" t="s">
        <v>68</v>
      </c>
      <c r="G519" s="41" t="s">
        <v>756</v>
      </c>
      <c r="H519" s="41">
        <v>1</v>
      </c>
      <c r="I519" s="41">
        <v>4011.5128557941898</v>
      </c>
      <c r="J519" s="41">
        <v>939</v>
      </c>
      <c r="K519" s="41">
        <v>0</v>
      </c>
      <c r="L519" s="41">
        <v>17.371499999999997</v>
      </c>
      <c r="M519" s="41">
        <v>0</v>
      </c>
      <c r="N519" s="41">
        <v>734</v>
      </c>
      <c r="O519" s="41">
        <v>4</v>
      </c>
      <c r="P519" s="41">
        <v>14.6066</v>
      </c>
      <c r="Q519" s="41">
        <v>7.9600000000000004E-2</v>
      </c>
      <c r="R519" s="41">
        <v>1726</v>
      </c>
      <c r="S519" s="41">
        <v>30.895399999999999</v>
      </c>
      <c r="T519" s="41">
        <v>2588</v>
      </c>
      <c r="U519" s="41">
        <v>56.936</v>
      </c>
      <c r="V519" s="41">
        <v>2665</v>
      </c>
      <c r="W519" s="41">
        <v>48.266899999999993</v>
      </c>
      <c r="X519" s="41">
        <v>3326</v>
      </c>
      <c r="Y519" s="41">
        <v>71.622199999999992</v>
      </c>
      <c r="Z519" s="6">
        <f>0</f>
        <v>0</v>
      </c>
      <c r="AA519" s="6">
        <f t="shared" si="63"/>
        <v>48.266899999999993</v>
      </c>
      <c r="AB519">
        <f>IF(ISBLANK(Table1[[#This Row],[FY2425_Cost]])=TRUE,#N/A,Table1[[#This Row],[FY2425_Cost]])</f>
        <v>71.622199999999992</v>
      </c>
      <c r="AC519" s="6">
        <f t="shared" si="64"/>
        <v>23.3553</v>
      </c>
      <c r="AD519" s="6">
        <f>SUMIFS($AB$3:AB519,$B$3:B519,B519)</f>
        <v>71.622199999999992</v>
      </c>
      <c r="AE519" s="6">
        <f t="shared" si="65"/>
        <v>1805.1807851073854</v>
      </c>
      <c r="AF519" s="6">
        <f t="shared" si="66"/>
        <v>1805.1807851073854</v>
      </c>
      <c r="AG519" s="6">
        <f>VLOOKUP(Table1[[#This Row],[PracticeCode]],$AP$3:$AS$345,4,FALSE)</f>
        <v>1805.1807851073854</v>
      </c>
      <c r="AH519" s="27">
        <f t="shared" si="67"/>
        <v>131176.47038447001</v>
      </c>
      <c r="AI519" s="6">
        <f t="shared" si="68"/>
        <v>0</v>
      </c>
    </row>
    <row r="520" spans="1:35" x14ac:dyDescent="0.35">
      <c r="A520" t="str">
        <f t="shared" si="62"/>
        <v>CHISWICK FAMILY PRACTICE (DR BHATT &amp; SYZCKO)ActonEalingE85130Aug5</v>
      </c>
      <c r="B520" s="41" t="s">
        <v>727</v>
      </c>
      <c r="C520" s="41" t="s">
        <v>435</v>
      </c>
      <c r="D520" s="41" t="s">
        <v>12</v>
      </c>
      <c r="E520" s="41" t="s">
        <v>68</v>
      </c>
      <c r="F520" s="41" t="s">
        <v>68</v>
      </c>
      <c r="G520" s="41" t="s">
        <v>760</v>
      </c>
      <c r="H520" s="41">
        <v>5</v>
      </c>
      <c r="I520" s="41">
        <v>4011.5128557941898</v>
      </c>
      <c r="J520" s="41">
        <v>1022</v>
      </c>
      <c r="K520" s="41">
        <v>0</v>
      </c>
      <c r="L520" s="41">
        <v>18.907</v>
      </c>
      <c r="M520" s="41">
        <v>0</v>
      </c>
      <c r="N520" s="41">
        <v>679</v>
      </c>
      <c r="O520" s="41">
        <v>2</v>
      </c>
      <c r="P520" s="41">
        <v>13.5121</v>
      </c>
      <c r="Q520" s="41">
        <v>3.9800000000000002E-2</v>
      </c>
      <c r="R520" s="41">
        <v>3091</v>
      </c>
      <c r="S520" s="41">
        <v>55.328899999999997</v>
      </c>
      <c r="T520" s="41">
        <v>2392</v>
      </c>
      <c r="U520" s="41">
        <v>52.624000000000002</v>
      </c>
      <c r="V520" s="41">
        <v>4113</v>
      </c>
      <c r="W520" s="41">
        <v>74.235900000000001</v>
      </c>
      <c r="X520" s="41">
        <v>3073</v>
      </c>
      <c r="Y520" s="41">
        <v>66.175899999999999</v>
      </c>
      <c r="Z520" s="6">
        <f>0</f>
        <v>0</v>
      </c>
      <c r="AA520" s="6">
        <f t="shared" si="63"/>
        <v>74.235900000000001</v>
      </c>
      <c r="AB520">
        <f>IF(ISBLANK(Table1[[#This Row],[FY2425_Cost]])=TRUE,#N/A,Table1[[#This Row],[FY2425_Cost]])</f>
        <v>66.175899999999999</v>
      </c>
      <c r="AC520" s="6">
        <f t="shared" si="64"/>
        <v>-8.0600000000000023</v>
      </c>
      <c r="AD520" s="6">
        <f>SUMIFS($AB$3:AB520,$B$3:B520,B520)</f>
        <v>137.79809999999998</v>
      </c>
      <c r="AE520" s="6">
        <f t="shared" si="65"/>
        <v>1805.1807851073854</v>
      </c>
      <c r="AF520" s="6">
        <f t="shared" si="66"/>
        <v>1805.1807851073854</v>
      </c>
      <c r="AG520" s="6">
        <f>VLOOKUP(Table1[[#This Row],[PracticeCode]],$AP$3:$AS$345,4,FALSE)</f>
        <v>1805.1807851073854</v>
      </c>
      <c r="AH520" s="27">
        <f t="shared" si="67"/>
        <v>131176.47038447001</v>
      </c>
      <c r="AI520" s="6">
        <f t="shared" si="68"/>
        <v>0</v>
      </c>
    </row>
    <row r="521" spans="1:35" x14ac:dyDescent="0.35">
      <c r="A521" t="str">
        <f t="shared" si="62"/>
        <v>CHISWICK FAMILY PRACTICE (DR BHATT &amp; SYZCKO)ActonEalingE85130Dec9</v>
      </c>
      <c r="B521" s="41" t="s">
        <v>727</v>
      </c>
      <c r="C521" s="41" t="s">
        <v>435</v>
      </c>
      <c r="D521" s="41" t="s">
        <v>12</v>
      </c>
      <c r="E521" s="41" t="s">
        <v>68</v>
      </c>
      <c r="F521" s="41" t="s">
        <v>68</v>
      </c>
      <c r="G521" s="41" t="s">
        <v>764</v>
      </c>
      <c r="H521" s="41">
        <v>9</v>
      </c>
      <c r="I521" s="41">
        <v>4011.5128557941898</v>
      </c>
      <c r="J521" s="41">
        <v>574</v>
      </c>
      <c r="K521" s="41">
        <v>0</v>
      </c>
      <c r="L521" s="41">
        <v>11.422600000000001</v>
      </c>
      <c r="M521" s="41">
        <v>0</v>
      </c>
      <c r="N521" s="41"/>
      <c r="O521" s="41"/>
      <c r="P521" s="41"/>
      <c r="Q521" s="41"/>
      <c r="R521" s="41">
        <v>3015</v>
      </c>
      <c r="S521" s="41">
        <v>53.968499999999999</v>
      </c>
      <c r="T521" s="41"/>
      <c r="U521" s="41"/>
      <c r="V521" s="41">
        <v>3589</v>
      </c>
      <c r="W521" s="41">
        <v>65.391099999999994</v>
      </c>
      <c r="X521" s="41"/>
      <c r="Y521" s="41"/>
      <c r="Z521" s="6">
        <f>0</f>
        <v>0</v>
      </c>
      <c r="AA521" s="6">
        <f t="shared" si="63"/>
        <v>65.391099999999994</v>
      </c>
      <c r="AB521" t="e">
        <f>IF(ISBLANK(Table1[[#This Row],[FY2425_Cost]])=TRUE,#N/A,Table1[[#This Row],[FY2425_Cost]])</f>
        <v>#N/A</v>
      </c>
      <c r="AC521" s="6" t="e">
        <f t="shared" si="64"/>
        <v>#N/A</v>
      </c>
      <c r="AD521" s="6" t="e">
        <f>SUMIFS($AB$3:AB521,$B$3:B521,B521)</f>
        <v>#N/A</v>
      </c>
      <c r="AE521" s="6">
        <f t="shared" si="65"/>
        <v>1805.1807851073854</v>
      </c>
      <c r="AF521" s="6">
        <f t="shared" si="66"/>
        <v>1805.1807851073854</v>
      </c>
      <c r="AG521" s="6">
        <f>VLOOKUP(Table1[[#This Row],[PracticeCode]],$AP$3:$AS$345,4,FALSE)</f>
        <v>1805.1807851073854</v>
      </c>
      <c r="AH521" s="27">
        <f t="shared" si="67"/>
        <v>131176.47038447001</v>
      </c>
      <c r="AI521" s="6" t="e">
        <f t="shared" si="68"/>
        <v>#N/A</v>
      </c>
    </row>
    <row r="522" spans="1:35" x14ac:dyDescent="0.35">
      <c r="A522" t="str">
        <f t="shared" si="62"/>
        <v>CHISWICK FAMILY PRACTICE (DR BHATT &amp; SYZCKO)ActonEalingE85130Feb11</v>
      </c>
      <c r="B522" s="41" t="s">
        <v>727</v>
      </c>
      <c r="C522" s="41" t="s">
        <v>435</v>
      </c>
      <c r="D522" s="41" t="s">
        <v>12</v>
      </c>
      <c r="E522" s="41" t="s">
        <v>68</v>
      </c>
      <c r="F522" s="41" t="s">
        <v>68</v>
      </c>
      <c r="G522" s="41" t="s">
        <v>766</v>
      </c>
      <c r="H522" s="41">
        <v>11</v>
      </c>
      <c r="I522" s="41">
        <v>4011.5128557941898</v>
      </c>
      <c r="J522" s="41">
        <v>582</v>
      </c>
      <c r="K522" s="41">
        <v>0</v>
      </c>
      <c r="L522" s="41">
        <v>11.581800000000001</v>
      </c>
      <c r="M522" s="41">
        <v>0</v>
      </c>
      <c r="N522" s="41"/>
      <c r="O522" s="41"/>
      <c r="P522" s="41"/>
      <c r="Q522" s="41"/>
      <c r="R522" s="41">
        <v>3367</v>
      </c>
      <c r="S522" s="41">
        <v>60.269300000000001</v>
      </c>
      <c r="T522" s="41"/>
      <c r="U522" s="41"/>
      <c r="V522" s="41">
        <v>3949</v>
      </c>
      <c r="W522" s="41">
        <v>71.851100000000002</v>
      </c>
      <c r="X522" s="41"/>
      <c r="Y522" s="41"/>
      <c r="Z522" s="6">
        <f>0</f>
        <v>0</v>
      </c>
      <c r="AA522" s="6">
        <f t="shared" si="63"/>
        <v>71.851100000000002</v>
      </c>
      <c r="AB522" t="e">
        <f>IF(ISBLANK(Table1[[#This Row],[FY2425_Cost]])=TRUE,#N/A,Table1[[#This Row],[FY2425_Cost]])</f>
        <v>#N/A</v>
      </c>
      <c r="AC522" s="6" t="e">
        <f t="shared" si="64"/>
        <v>#N/A</v>
      </c>
      <c r="AD522" s="6" t="e">
        <f>SUMIFS($AB$3:AB522,$B$3:B522,B522)</f>
        <v>#N/A</v>
      </c>
      <c r="AE522" s="6">
        <f t="shared" si="65"/>
        <v>1805.1807851073854</v>
      </c>
      <c r="AF522" s="6">
        <f t="shared" si="66"/>
        <v>1805.1807851073854</v>
      </c>
      <c r="AG522" s="6">
        <f>VLOOKUP(Table1[[#This Row],[PracticeCode]],$AP$3:$AS$345,4,FALSE)</f>
        <v>1805.1807851073854</v>
      </c>
      <c r="AH522" s="27">
        <f t="shared" si="67"/>
        <v>131176.47038447001</v>
      </c>
      <c r="AI522" s="6" t="e">
        <f t="shared" si="68"/>
        <v>#N/A</v>
      </c>
    </row>
    <row r="523" spans="1:35" x14ac:dyDescent="0.35">
      <c r="A523" t="str">
        <f t="shared" si="62"/>
        <v>CHISWICK FAMILY PRACTICE (DR BHATT &amp; SYZCKO)ActonEalingE85130Jan10</v>
      </c>
      <c r="B523" s="41" t="s">
        <v>727</v>
      </c>
      <c r="C523" s="41" t="s">
        <v>435</v>
      </c>
      <c r="D523" s="41" t="s">
        <v>12</v>
      </c>
      <c r="E523" s="41" t="s">
        <v>68</v>
      </c>
      <c r="F523" s="41" t="s">
        <v>68</v>
      </c>
      <c r="G523" s="41" t="s">
        <v>765</v>
      </c>
      <c r="H523" s="41">
        <v>10</v>
      </c>
      <c r="I523" s="41">
        <v>4011.5128557941898</v>
      </c>
      <c r="J523" s="41">
        <v>873</v>
      </c>
      <c r="K523" s="41">
        <v>0</v>
      </c>
      <c r="L523" s="41">
        <v>17.372700000000002</v>
      </c>
      <c r="M523" s="41">
        <v>0</v>
      </c>
      <c r="N523" s="41"/>
      <c r="O523" s="41"/>
      <c r="P523" s="41"/>
      <c r="Q523" s="41"/>
      <c r="R523" s="41">
        <v>3502</v>
      </c>
      <c r="S523" s="41">
        <v>62.6858</v>
      </c>
      <c r="T523" s="41"/>
      <c r="U523" s="41"/>
      <c r="V523" s="41">
        <v>4375</v>
      </c>
      <c r="W523" s="41">
        <v>80.058500000000009</v>
      </c>
      <c r="X523" s="41"/>
      <c r="Y523" s="41"/>
      <c r="Z523" s="6">
        <f>0</f>
        <v>0</v>
      </c>
      <c r="AA523" s="6">
        <f t="shared" si="63"/>
        <v>80.058500000000009</v>
      </c>
      <c r="AB523" t="e">
        <f>IF(ISBLANK(Table1[[#This Row],[FY2425_Cost]])=TRUE,#N/A,Table1[[#This Row],[FY2425_Cost]])</f>
        <v>#N/A</v>
      </c>
      <c r="AC523" s="6" t="e">
        <f t="shared" si="64"/>
        <v>#N/A</v>
      </c>
      <c r="AD523" s="6" t="e">
        <f>SUMIFS($AB$3:AB523,$B$3:B523,B523)</f>
        <v>#N/A</v>
      </c>
      <c r="AE523" s="6">
        <f t="shared" si="65"/>
        <v>1805.1807851073854</v>
      </c>
      <c r="AF523" s="6">
        <f t="shared" si="66"/>
        <v>1805.1807851073854</v>
      </c>
      <c r="AG523" s="6">
        <f>VLOOKUP(Table1[[#This Row],[PracticeCode]],$AP$3:$AS$345,4,FALSE)</f>
        <v>1805.1807851073854</v>
      </c>
      <c r="AH523" s="27">
        <f t="shared" si="67"/>
        <v>131176.47038447001</v>
      </c>
      <c r="AI523" s="6" t="e">
        <f t="shared" si="68"/>
        <v>#N/A</v>
      </c>
    </row>
    <row r="524" spans="1:35" x14ac:dyDescent="0.35">
      <c r="A524" t="str">
        <f t="shared" si="62"/>
        <v>CHISWICK FAMILY PRACTICE (DR BHATT &amp; SYZCKO)ActonEalingE85130Jul4</v>
      </c>
      <c r="B524" s="41" t="s">
        <v>727</v>
      </c>
      <c r="C524" s="41" t="s">
        <v>435</v>
      </c>
      <c r="D524" s="41" t="s">
        <v>12</v>
      </c>
      <c r="E524" s="41" t="s">
        <v>68</v>
      </c>
      <c r="F524" s="41" t="s">
        <v>68</v>
      </c>
      <c r="G524" s="41" t="s">
        <v>759</v>
      </c>
      <c r="H524" s="41">
        <v>4</v>
      </c>
      <c r="I524" s="41">
        <v>4011.5128557941898</v>
      </c>
      <c r="J524" s="41">
        <v>945</v>
      </c>
      <c r="K524" s="41">
        <v>0</v>
      </c>
      <c r="L524" s="41">
        <v>17.482499999999998</v>
      </c>
      <c r="M524" s="41">
        <v>0</v>
      </c>
      <c r="N524" s="41">
        <v>1041</v>
      </c>
      <c r="O524" s="41">
        <v>0</v>
      </c>
      <c r="P524" s="41">
        <v>20.715900000000001</v>
      </c>
      <c r="Q524" s="41">
        <v>0</v>
      </c>
      <c r="R524" s="41">
        <v>2149</v>
      </c>
      <c r="S524" s="41">
        <v>38.467100000000002</v>
      </c>
      <c r="T524" s="41">
        <v>3245</v>
      </c>
      <c r="U524" s="41">
        <v>71.39</v>
      </c>
      <c r="V524" s="41">
        <v>3094</v>
      </c>
      <c r="W524" s="41">
        <v>55.949600000000004</v>
      </c>
      <c r="X524" s="41">
        <v>4286</v>
      </c>
      <c r="Y524" s="41">
        <v>92.105900000000005</v>
      </c>
      <c r="Z524" s="6">
        <f>0</f>
        <v>0</v>
      </c>
      <c r="AA524" s="6">
        <f t="shared" si="63"/>
        <v>55.949600000000004</v>
      </c>
      <c r="AB524">
        <f>IF(ISBLANK(Table1[[#This Row],[FY2425_Cost]])=TRUE,#N/A,Table1[[#This Row],[FY2425_Cost]])</f>
        <v>92.105900000000005</v>
      </c>
      <c r="AC524" s="6">
        <f t="shared" si="64"/>
        <v>36.156300000000002</v>
      </c>
      <c r="AD524" s="6" t="e">
        <f>SUMIFS($AB$3:AB524,$B$3:B524,B524)</f>
        <v>#N/A</v>
      </c>
      <c r="AE524" s="6">
        <f t="shared" si="65"/>
        <v>1805.1807851073854</v>
      </c>
      <c r="AF524" s="6">
        <f t="shared" si="66"/>
        <v>1805.1807851073854</v>
      </c>
      <c r="AG524" s="6">
        <f>VLOOKUP(Table1[[#This Row],[PracticeCode]],$AP$3:$AS$345,4,FALSE)</f>
        <v>1805.1807851073854</v>
      </c>
      <c r="AH524" s="27">
        <f t="shared" si="67"/>
        <v>131176.47038447001</v>
      </c>
      <c r="AI524" s="6" t="e">
        <f t="shared" si="68"/>
        <v>#N/A</v>
      </c>
    </row>
    <row r="525" spans="1:35" x14ac:dyDescent="0.35">
      <c r="A525" t="str">
        <f t="shared" si="62"/>
        <v>CHISWICK FAMILY PRACTICE (DR BHATT &amp; SYZCKO)ActonEalingE85130Jun3</v>
      </c>
      <c r="B525" s="41" t="s">
        <v>727</v>
      </c>
      <c r="C525" s="41" t="s">
        <v>435</v>
      </c>
      <c r="D525" s="41" t="s">
        <v>12</v>
      </c>
      <c r="E525" s="41" t="s">
        <v>68</v>
      </c>
      <c r="F525" s="41" t="s">
        <v>68</v>
      </c>
      <c r="G525" s="41" t="s">
        <v>758</v>
      </c>
      <c r="H525" s="41">
        <v>3</v>
      </c>
      <c r="I525" s="41">
        <v>4011.5128557941898</v>
      </c>
      <c r="J525" s="41">
        <v>1155</v>
      </c>
      <c r="K525" s="41">
        <v>0</v>
      </c>
      <c r="L525" s="41">
        <v>21.3675</v>
      </c>
      <c r="M525" s="41">
        <v>0</v>
      </c>
      <c r="N525" s="41">
        <v>745</v>
      </c>
      <c r="O525" s="41">
        <v>7</v>
      </c>
      <c r="P525" s="41">
        <v>14.8255</v>
      </c>
      <c r="Q525" s="41">
        <v>0.13930000000000001</v>
      </c>
      <c r="R525" s="41">
        <v>2235</v>
      </c>
      <c r="S525" s="41">
        <v>40.006500000000003</v>
      </c>
      <c r="T525" s="41">
        <v>2372</v>
      </c>
      <c r="U525" s="41">
        <v>52.183999999999997</v>
      </c>
      <c r="V525" s="41">
        <v>3390</v>
      </c>
      <c r="W525" s="41">
        <v>61.374000000000002</v>
      </c>
      <c r="X525" s="41">
        <v>3124</v>
      </c>
      <c r="Y525" s="41">
        <v>67.148799999999994</v>
      </c>
      <c r="Z525" s="6">
        <f>0</f>
        <v>0</v>
      </c>
      <c r="AA525" s="6">
        <f t="shared" si="63"/>
        <v>61.374000000000002</v>
      </c>
      <c r="AB525">
        <f>IF(ISBLANK(Table1[[#This Row],[FY2425_Cost]])=TRUE,#N/A,Table1[[#This Row],[FY2425_Cost]])</f>
        <v>67.148799999999994</v>
      </c>
      <c r="AC525" s="6">
        <f t="shared" si="64"/>
        <v>5.7747999999999919</v>
      </c>
      <c r="AD525" s="6" t="e">
        <f>SUMIFS($AB$3:AB525,$B$3:B525,B525)</f>
        <v>#N/A</v>
      </c>
      <c r="AE525" s="6">
        <f t="shared" si="65"/>
        <v>1805.1807851073854</v>
      </c>
      <c r="AF525" s="6">
        <f t="shared" si="66"/>
        <v>1805.1807851073854</v>
      </c>
      <c r="AG525" s="6">
        <f>VLOOKUP(Table1[[#This Row],[PracticeCode]],$AP$3:$AS$345,4,FALSE)</f>
        <v>1805.1807851073854</v>
      </c>
      <c r="AH525" s="27">
        <f t="shared" si="67"/>
        <v>131176.47038447001</v>
      </c>
      <c r="AI525" s="6" t="e">
        <f t="shared" si="68"/>
        <v>#N/A</v>
      </c>
    </row>
    <row r="526" spans="1:35" x14ac:dyDescent="0.35">
      <c r="A526" t="str">
        <f t="shared" si="62"/>
        <v>CHISWICK FAMILY PRACTICE (DR BHATT &amp; SYZCKO)ActonEalingE85130Mar12</v>
      </c>
      <c r="B526" s="41" t="s">
        <v>727</v>
      </c>
      <c r="C526" s="41" t="s">
        <v>435</v>
      </c>
      <c r="D526" s="41" t="s">
        <v>12</v>
      </c>
      <c r="E526" s="41" t="s">
        <v>68</v>
      </c>
      <c r="F526" s="41" t="s">
        <v>68</v>
      </c>
      <c r="G526" s="41" t="s">
        <v>767</v>
      </c>
      <c r="H526" s="41">
        <v>12</v>
      </c>
      <c r="I526" s="41">
        <v>4011.5128557941898</v>
      </c>
      <c r="J526" s="41">
        <v>572</v>
      </c>
      <c r="K526" s="41">
        <v>0</v>
      </c>
      <c r="L526" s="41">
        <v>11.382800000000001</v>
      </c>
      <c r="M526" s="41">
        <v>0</v>
      </c>
      <c r="N526" s="41"/>
      <c r="O526" s="41"/>
      <c r="P526" s="41"/>
      <c r="Q526" s="41"/>
      <c r="R526" s="41">
        <v>4453</v>
      </c>
      <c r="S526" s="41">
        <v>79.708699999999993</v>
      </c>
      <c r="T526" s="41"/>
      <c r="U526" s="41"/>
      <c r="V526" s="41">
        <v>5025</v>
      </c>
      <c r="W526" s="41">
        <v>91.091499999999996</v>
      </c>
      <c r="X526" s="41"/>
      <c r="Y526" s="41"/>
      <c r="Z526" s="6">
        <f>0</f>
        <v>0</v>
      </c>
      <c r="AA526" s="6">
        <f t="shared" si="63"/>
        <v>91.091499999999996</v>
      </c>
      <c r="AB526" t="e">
        <f>IF(ISBLANK(Table1[[#This Row],[FY2425_Cost]])=TRUE,#N/A,Table1[[#This Row],[FY2425_Cost]])</f>
        <v>#N/A</v>
      </c>
      <c r="AC526" s="6" t="e">
        <f t="shared" si="64"/>
        <v>#N/A</v>
      </c>
      <c r="AD526" s="6" t="e">
        <f>SUMIFS($AB$3:AB526,$B$3:B526,B526)</f>
        <v>#N/A</v>
      </c>
      <c r="AE526" s="6">
        <f t="shared" si="65"/>
        <v>1805.1807851073854</v>
      </c>
      <c r="AF526" s="6">
        <f t="shared" si="66"/>
        <v>1805.1807851073854</v>
      </c>
      <c r="AG526" s="6">
        <f>VLOOKUP(Table1[[#This Row],[PracticeCode]],$AP$3:$AS$345,4,FALSE)</f>
        <v>1805.1807851073854</v>
      </c>
      <c r="AH526" s="27">
        <f t="shared" si="67"/>
        <v>131176.47038447001</v>
      </c>
      <c r="AI526" s="6" t="e">
        <f t="shared" si="68"/>
        <v>#N/A</v>
      </c>
    </row>
    <row r="527" spans="1:35" x14ac:dyDescent="0.35">
      <c r="A527" t="str">
        <f t="shared" si="62"/>
        <v>CHISWICK FAMILY PRACTICE (DR BHATT &amp; SYZCKO)ActonEalingE85130May2</v>
      </c>
      <c r="B527" s="41" t="s">
        <v>727</v>
      </c>
      <c r="C527" s="41" t="s">
        <v>435</v>
      </c>
      <c r="D527" s="41" t="s">
        <v>12</v>
      </c>
      <c r="E527" s="41" t="s">
        <v>68</v>
      </c>
      <c r="F527" s="41" t="s">
        <v>68</v>
      </c>
      <c r="G527" s="41" t="s">
        <v>757</v>
      </c>
      <c r="H527" s="41">
        <v>2</v>
      </c>
      <c r="I527" s="41">
        <v>4011.5128557941898</v>
      </c>
      <c r="J527" s="41">
        <v>1069</v>
      </c>
      <c r="K527" s="41">
        <v>0</v>
      </c>
      <c r="L527" s="41">
        <v>19.776499999999999</v>
      </c>
      <c r="M527" s="41">
        <v>0</v>
      </c>
      <c r="N527" s="41">
        <v>607</v>
      </c>
      <c r="O527" s="41">
        <v>0</v>
      </c>
      <c r="P527" s="41">
        <v>12.0793</v>
      </c>
      <c r="Q527" s="41">
        <v>0</v>
      </c>
      <c r="R527" s="41">
        <v>2196</v>
      </c>
      <c r="S527" s="41">
        <v>39.308399999999999</v>
      </c>
      <c r="T527" s="41">
        <v>2680</v>
      </c>
      <c r="U527" s="41">
        <v>58.96</v>
      </c>
      <c r="V527" s="41">
        <v>3265</v>
      </c>
      <c r="W527" s="41">
        <v>59.084899999999998</v>
      </c>
      <c r="X527" s="41">
        <v>3287</v>
      </c>
      <c r="Y527" s="41">
        <v>71.039299999999997</v>
      </c>
      <c r="Z527" s="6">
        <f>0</f>
        <v>0</v>
      </c>
      <c r="AA527" s="6">
        <f t="shared" si="63"/>
        <v>59.084899999999998</v>
      </c>
      <c r="AB527">
        <f>IF(ISBLANK(Table1[[#This Row],[FY2425_Cost]])=TRUE,#N/A,Table1[[#This Row],[FY2425_Cost]])</f>
        <v>71.039299999999997</v>
      </c>
      <c r="AC527" s="6">
        <f t="shared" si="64"/>
        <v>11.9544</v>
      </c>
      <c r="AD527" s="6" t="e">
        <f>SUMIFS($AB$3:AB527,$B$3:B527,B527)</f>
        <v>#N/A</v>
      </c>
      <c r="AE527" s="6">
        <f t="shared" si="65"/>
        <v>1805.1807851073854</v>
      </c>
      <c r="AF527" s="6">
        <f t="shared" si="66"/>
        <v>1805.1807851073854</v>
      </c>
      <c r="AG527" s="6">
        <f>VLOOKUP(Table1[[#This Row],[PracticeCode]],$AP$3:$AS$345,4,FALSE)</f>
        <v>1805.1807851073854</v>
      </c>
      <c r="AH527" s="27">
        <f t="shared" si="67"/>
        <v>131176.47038447001</v>
      </c>
      <c r="AI527" s="6" t="e">
        <f t="shared" si="68"/>
        <v>#N/A</v>
      </c>
    </row>
    <row r="528" spans="1:35" x14ac:dyDescent="0.35">
      <c r="A528" t="str">
        <f t="shared" si="62"/>
        <v>CHISWICK FAMILY PRACTICE (DR BHATT &amp; SYZCKO)ActonEalingE85130Nov8</v>
      </c>
      <c r="B528" s="41" t="s">
        <v>727</v>
      </c>
      <c r="C528" s="41" t="s">
        <v>435</v>
      </c>
      <c r="D528" s="41" t="s">
        <v>12</v>
      </c>
      <c r="E528" s="41" t="s">
        <v>68</v>
      </c>
      <c r="F528" s="41" t="s">
        <v>68</v>
      </c>
      <c r="G528" s="41" t="s">
        <v>763</v>
      </c>
      <c r="H528" s="41">
        <v>8</v>
      </c>
      <c r="I528" s="41">
        <v>4011.5128557941898</v>
      </c>
      <c r="J528" s="41">
        <v>727</v>
      </c>
      <c r="K528" s="41">
        <v>0</v>
      </c>
      <c r="L528" s="41">
        <v>14.467300000000002</v>
      </c>
      <c r="M528" s="41">
        <v>0</v>
      </c>
      <c r="N528" s="41"/>
      <c r="O528" s="41"/>
      <c r="P528" s="41"/>
      <c r="Q528" s="41"/>
      <c r="R528" s="41">
        <v>3669</v>
      </c>
      <c r="S528" s="41">
        <v>65.6751</v>
      </c>
      <c r="T528" s="41"/>
      <c r="U528" s="41"/>
      <c r="V528" s="41">
        <v>4396</v>
      </c>
      <c r="W528" s="41">
        <v>80.142400000000009</v>
      </c>
      <c r="X528" s="41"/>
      <c r="Y528" s="41"/>
      <c r="Z528" s="6">
        <f>0</f>
        <v>0</v>
      </c>
      <c r="AA528" s="6">
        <f t="shared" si="63"/>
        <v>80.142400000000009</v>
      </c>
      <c r="AB528" t="e">
        <f>IF(ISBLANK(Table1[[#This Row],[FY2425_Cost]])=TRUE,#N/A,Table1[[#This Row],[FY2425_Cost]])</f>
        <v>#N/A</v>
      </c>
      <c r="AC528" s="6" t="e">
        <f t="shared" si="64"/>
        <v>#N/A</v>
      </c>
      <c r="AD528" s="6" t="e">
        <f>SUMIFS($AB$3:AB528,$B$3:B528,B528)</f>
        <v>#N/A</v>
      </c>
      <c r="AE528" s="6">
        <f t="shared" si="65"/>
        <v>1805.1807851073854</v>
      </c>
      <c r="AF528" s="6">
        <f t="shared" si="66"/>
        <v>1805.1807851073854</v>
      </c>
      <c r="AG528" s="6">
        <f>VLOOKUP(Table1[[#This Row],[PracticeCode]],$AP$3:$AS$345,4,FALSE)</f>
        <v>1805.1807851073854</v>
      </c>
      <c r="AH528" s="27">
        <f t="shared" si="67"/>
        <v>131176.47038447001</v>
      </c>
      <c r="AI528" s="6" t="e">
        <f t="shared" si="68"/>
        <v>#N/A</v>
      </c>
    </row>
    <row r="529" spans="1:35" x14ac:dyDescent="0.35">
      <c r="A529" t="str">
        <f t="shared" si="62"/>
        <v>CHISWICK FAMILY PRACTICE (DR BHATT &amp; SYZCKO)ActonEalingE85130Oct7</v>
      </c>
      <c r="B529" s="41" t="s">
        <v>727</v>
      </c>
      <c r="C529" s="41" t="s">
        <v>435</v>
      </c>
      <c r="D529" s="41" t="s">
        <v>12</v>
      </c>
      <c r="E529" s="41" t="s">
        <v>68</v>
      </c>
      <c r="F529" s="41" t="s">
        <v>68</v>
      </c>
      <c r="G529" s="41" t="s">
        <v>762</v>
      </c>
      <c r="H529" s="41">
        <v>7</v>
      </c>
      <c r="I529" s="41">
        <v>4011.5128557941898</v>
      </c>
      <c r="J529" s="41">
        <v>798</v>
      </c>
      <c r="K529" s="41">
        <v>0</v>
      </c>
      <c r="L529" s="41">
        <v>15.8802</v>
      </c>
      <c r="M529" s="41">
        <v>0</v>
      </c>
      <c r="N529" s="41">
        <v>0</v>
      </c>
      <c r="O529" s="41">
        <v>0</v>
      </c>
      <c r="P529" s="41">
        <v>0</v>
      </c>
      <c r="Q529" s="41">
        <v>0</v>
      </c>
      <c r="R529" s="41">
        <v>4710</v>
      </c>
      <c r="S529" s="41">
        <v>84.308999999999997</v>
      </c>
      <c r="T529" s="41">
        <v>2907</v>
      </c>
      <c r="U529" s="41">
        <v>63.954000000000001</v>
      </c>
      <c r="V529" s="41">
        <v>5508</v>
      </c>
      <c r="W529" s="41">
        <v>100.1892</v>
      </c>
      <c r="X529" s="41">
        <v>2907</v>
      </c>
      <c r="Y529" s="41">
        <v>63.954000000000001</v>
      </c>
      <c r="Z529" s="6">
        <f>0</f>
        <v>0</v>
      </c>
      <c r="AA529" s="6">
        <f t="shared" si="63"/>
        <v>100.1892</v>
      </c>
      <c r="AB529">
        <f>IF(ISBLANK(Table1[[#This Row],[FY2425_Cost]])=TRUE,#N/A,Table1[[#This Row],[FY2425_Cost]])</f>
        <v>63.954000000000001</v>
      </c>
      <c r="AC529" s="6">
        <f t="shared" si="64"/>
        <v>-36.235199999999999</v>
      </c>
      <c r="AD529" s="6" t="e">
        <f>SUMIFS($AB$3:AB529,$B$3:B529,B529)</f>
        <v>#N/A</v>
      </c>
      <c r="AE529" s="6">
        <f t="shared" si="65"/>
        <v>1805.1807851073854</v>
      </c>
      <c r="AF529" s="6">
        <f t="shared" si="66"/>
        <v>1805.1807851073854</v>
      </c>
      <c r="AG529" s="6">
        <f>VLOOKUP(Table1[[#This Row],[PracticeCode]],$AP$3:$AS$345,4,FALSE)</f>
        <v>1805.1807851073854</v>
      </c>
      <c r="AH529" s="27">
        <f t="shared" si="67"/>
        <v>131176.47038447001</v>
      </c>
      <c r="AI529" s="6" t="e">
        <f t="shared" si="68"/>
        <v>#N/A</v>
      </c>
    </row>
    <row r="530" spans="1:35" x14ac:dyDescent="0.35">
      <c r="A530" t="str">
        <f t="shared" si="62"/>
        <v>CHISWICK FAMILY PRACTICE (DR BHATT &amp; SYZCKO)ActonEalingE85130Sep6</v>
      </c>
      <c r="B530" s="41" t="s">
        <v>727</v>
      </c>
      <c r="C530" s="41" t="s">
        <v>435</v>
      </c>
      <c r="D530" s="41" t="s">
        <v>12</v>
      </c>
      <c r="E530" s="41" t="s">
        <v>68</v>
      </c>
      <c r="F530" s="41" t="s">
        <v>68</v>
      </c>
      <c r="G530" s="41" t="s">
        <v>761</v>
      </c>
      <c r="H530" s="41">
        <v>6</v>
      </c>
      <c r="I530" s="41">
        <v>4011.5128557941898</v>
      </c>
      <c r="J530" s="41">
        <v>878</v>
      </c>
      <c r="K530" s="41">
        <v>0</v>
      </c>
      <c r="L530" s="41">
        <v>17.472200000000001</v>
      </c>
      <c r="M530" s="41">
        <v>0</v>
      </c>
      <c r="N530" s="41">
        <v>1171</v>
      </c>
      <c r="O530" s="41">
        <v>25</v>
      </c>
      <c r="P530" s="41">
        <v>26.3475</v>
      </c>
      <c r="Q530" s="41">
        <v>0.5625</v>
      </c>
      <c r="R530" s="41">
        <v>3583</v>
      </c>
      <c r="S530" s="41">
        <v>64.1357</v>
      </c>
      <c r="T530" s="41">
        <v>3029</v>
      </c>
      <c r="U530" s="41">
        <v>66.638000000000005</v>
      </c>
      <c r="V530" s="41">
        <v>4461</v>
      </c>
      <c r="W530" s="41">
        <v>81.607900000000001</v>
      </c>
      <c r="X530" s="41">
        <v>4225</v>
      </c>
      <c r="Y530" s="41">
        <v>93.548000000000002</v>
      </c>
      <c r="Z530" s="6">
        <f>0</f>
        <v>0</v>
      </c>
      <c r="AA530" s="6">
        <f t="shared" si="63"/>
        <v>81.607900000000001</v>
      </c>
      <c r="AB530">
        <f>IF(ISBLANK(Table1[[#This Row],[FY2425_Cost]])=TRUE,#N/A,Table1[[#This Row],[FY2425_Cost]])</f>
        <v>93.548000000000002</v>
      </c>
      <c r="AC530" s="6">
        <f t="shared" si="64"/>
        <v>11.940100000000001</v>
      </c>
      <c r="AD530" s="6" t="e">
        <f>SUMIFS($AB$3:AB530,$B$3:B530,B530)</f>
        <v>#N/A</v>
      </c>
      <c r="AE530" s="6">
        <f t="shared" si="65"/>
        <v>1805.1807851073854</v>
      </c>
      <c r="AF530" s="6">
        <f t="shared" si="66"/>
        <v>1805.1807851073854</v>
      </c>
      <c r="AG530" s="6">
        <f>VLOOKUP(Table1[[#This Row],[PracticeCode]],$AP$3:$AS$345,4,FALSE)</f>
        <v>1805.1807851073854</v>
      </c>
      <c r="AH530" s="27">
        <f t="shared" si="67"/>
        <v>131176.47038447001</v>
      </c>
      <c r="AI530" s="6" t="e">
        <f t="shared" si="68"/>
        <v>#N/A</v>
      </c>
    </row>
    <row r="531" spans="1:35" x14ac:dyDescent="0.35">
      <c r="A531" t="str">
        <f t="shared" si="62"/>
        <v>CHISWICK FAMILY PRACTICE (DR O’CONNELL &amp; BENNETT)ActonEalingE85075Apr1</v>
      </c>
      <c r="B531" s="41" t="s">
        <v>617</v>
      </c>
      <c r="C531" s="41" t="s">
        <v>435</v>
      </c>
      <c r="D531" s="41" t="s">
        <v>12</v>
      </c>
      <c r="E531" s="41" t="s">
        <v>69</v>
      </c>
      <c r="F531" s="41" t="s">
        <v>69</v>
      </c>
      <c r="G531" s="41" t="s">
        <v>756</v>
      </c>
      <c r="H531" s="41">
        <v>1</v>
      </c>
      <c r="I531" s="41">
        <v>4164.8395230204296</v>
      </c>
      <c r="J531" s="41">
        <v>1422</v>
      </c>
      <c r="K531" s="41">
        <v>0</v>
      </c>
      <c r="L531" s="41">
        <v>26.306999999999999</v>
      </c>
      <c r="M531" s="41">
        <v>0</v>
      </c>
      <c r="N531" s="41">
        <v>987</v>
      </c>
      <c r="O531" s="41">
        <v>12</v>
      </c>
      <c r="P531" s="41">
        <v>19.641300000000001</v>
      </c>
      <c r="Q531" s="41">
        <v>0.23880000000000001</v>
      </c>
      <c r="R531" s="41">
        <v>1235</v>
      </c>
      <c r="S531" s="41">
        <v>22.1065</v>
      </c>
      <c r="T531" s="41">
        <v>1659</v>
      </c>
      <c r="U531" s="41">
        <v>36.497999999999998</v>
      </c>
      <c r="V531" s="41">
        <v>2657</v>
      </c>
      <c r="W531" s="41">
        <v>48.413499999999999</v>
      </c>
      <c r="X531" s="41">
        <v>2658</v>
      </c>
      <c r="Y531" s="41">
        <v>56.378100000000003</v>
      </c>
      <c r="Z531" s="6">
        <f>0</f>
        <v>0</v>
      </c>
      <c r="AA531" s="6">
        <f t="shared" si="63"/>
        <v>48.413499999999999</v>
      </c>
      <c r="AB531">
        <f>IF(ISBLANK(Table1[[#This Row],[FY2425_Cost]])=TRUE,#N/A,Table1[[#This Row],[FY2425_Cost]])</f>
        <v>56.378100000000003</v>
      </c>
      <c r="AC531" s="6">
        <f t="shared" si="64"/>
        <v>7.9646000000000043</v>
      </c>
      <c r="AD531" s="6">
        <f>SUMIFS($AB$3:AB531,$B$3:B531,B531)</f>
        <v>56.378100000000003</v>
      </c>
      <c r="AE531" s="6">
        <f t="shared" si="65"/>
        <v>1874.1777853591934</v>
      </c>
      <c r="AF531" s="6">
        <f t="shared" si="66"/>
        <v>1874.1777853591934</v>
      </c>
      <c r="AG531" s="6">
        <f>VLOOKUP(Table1[[#This Row],[PracticeCode]],$AP$3:$AS$345,4,FALSE)</f>
        <v>1874.1777853591934</v>
      </c>
      <c r="AH531" s="27">
        <f t="shared" si="67"/>
        <v>136190.25240276806</v>
      </c>
      <c r="AI531" s="6">
        <f t="shared" si="68"/>
        <v>0</v>
      </c>
    </row>
    <row r="532" spans="1:35" x14ac:dyDescent="0.35">
      <c r="A532" t="str">
        <f t="shared" si="62"/>
        <v>CHISWICK FAMILY PRACTICE (DR O’CONNELL &amp; BENNETT)ActonEalingE85075Aug5</v>
      </c>
      <c r="B532" s="41" t="s">
        <v>617</v>
      </c>
      <c r="C532" s="41" t="s">
        <v>435</v>
      </c>
      <c r="D532" s="41" t="s">
        <v>12</v>
      </c>
      <c r="E532" s="41" t="s">
        <v>69</v>
      </c>
      <c r="F532" s="41" t="s">
        <v>69</v>
      </c>
      <c r="G532" s="41" t="s">
        <v>760</v>
      </c>
      <c r="H532" s="41">
        <v>5</v>
      </c>
      <c r="I532" s="41">
        <v>4164.8395230204296</v>
      </c>
      <c r="J532" s="41">
        <v>3108</v>
      </c>
      <c r="K532" s="41">
        <v>7</v>
      </c>
      <c r="L532" s="41">
        <v>57.497999999999998</v>
      </c>
      <c r="M532" s="41">
        <v>0.1295</v>
      </c>
      <c r="N532" s="41">
        <v>1336</v>
      </c>
      <c r="O532" s="41">
        <v>47</v>
      </c>
      <c r="P532" s="41">
        <v>26.586400000000001</v>
      </c>
      <c r="Q532" s="41">
        <v>0.93530000000000002</v>
      </c>
      <c r="R532" s="41">
        <v>3867</v>
      </c>
      <c r="S532" s="41">
        <v>69.219300000000004</v>
      </c>
      <c r="T532" s="41">
        <v>1148</v>
      </c>
      <c r="U532" s="41">
        <v>25.256</v>
      </c>
      <c r="V532" s="41">
        <v>6982</v>
      </c>
      <c r="W532" s="41">
        <v>126.8468</v>
      </c>
      <c r="X532" s="41">
        <v>2531</v>
      </c>
      <c r="Y532" s="41">
        <v>52.777700000000003</v>
      </c>
      <c r="Z532" s="6">
        <f>0</f>
        <v>0</v>
      </c>
      <c r="AA532" s="6">
        <f t="shared" si="63"/>
        <v>126.8468</v>
      </c>
      <c r="AB532">
        <f>IF(ISBLANK(Table1[[#This Row],[FY2425_Cost]])=TRUE,#N/A,Table1[[#This Row],[FY2425_Cost]])</f>
        <v>52.777700000000003</v>
      </c>
      <c r="AC532" s="6">
        <f t="shared" si="64"/>
        <v>-74.069099999999992</v>
      </c>
      <c r="AD532" s="6">
        <f>SUMIFS($AB$3:AB532,$B$3:B532,B532)</f>
        <v>109.1558</v>
      </c>
      <c r="AE532" s="6">
        <f t="shared" si="65"/>
        <v>1874.1777853591934</v>
      </c>
      <c r="AF532" s="6">
        <f t="shared" si="66"/>
        <v>1874.1777853591934</v>
      </c>
      <c r="AG532" s="6">
        <f>VLOOKUP(Table1[[#This Row],[PracticeCode]],$AP$3:$AS$345,4,FALSE)</f>
        <v>1874.1777853591934</v>
      </c>
      <c r="AH532" s="27">
        <f t="shared" si="67"/>
        <v>136190.25240276806</v>
      </c>
      <c r="AI532" s="6">
        <f t="shared" si="68"/>
        <v>0</v>
      </c>
    </row>
    <row r="533" spans="1:35" x14ac:dyDescent="0.35">
      <c r="A533" t="str">
        <f t="shared" si="62"/>
        <v>CHISWICK FAMILY PRACTICE (DR O’CONNELL &amp; BENNETT)ActonEalingE85075Dec9</v>
      </c>
      <c r="B533" s="41" t="s">
        <v>617</v>
      </c>
      <c r="C533" s="41" t="s">
        <v>435</v>
      </c>
      <c r="D533" s="41" t="s">
        <v>12</v>
      </c>
      <c r="E533" s="41" t="s">
        <v>69</v>
      </c>
      <c r="F533" s="41" t="s">
        <v>69</v>
      </c>
      <c r="G533" s="41" t="s">
        <v>764</v>
      </c>
      <c r="H533" s="41">
        <v>9</v>
      </c>
      <c r="I533" s="41">
        <v>4164.8395230204296</v>
      </c>
      <c r="J533" s="41">
        <v>4807</v>
      </c>
      <c r="K533" s="41">
        <v>6</v>
      </c>
      <c r="L533" s="41">
        <v>95.659300000000002</v>
      </c>
      <c r="M533" s="41">
        <v>0.11940000000000001</v>
      </c>
      <c r="N533" s="41"/>
      <c r="O533" s="41"/>
      <c r="P533" s="41"/>
      <c r="Q533" s="41"/>
      <c r="R533" s="41">
        <v>8743</v>
      </c>
      <c r="S533" s="41">
        <v>156.49969999999999</v>
      </c>
      <c r="T533" s="41"/>
      <c r="U533" s="41"/>
      <c r="V533" s="41">
        <v>13556</v>
      </c>
      <c r="W533" s="41">
        <v>252.27839999999998</v>
      </c>
      <c r="X533" s="41"/>
      <c r="Y533" s="41"/>
      <c r="Z533" s="6">
        <f>0</f>
        <v>0</v>
      </c>
      <c r="AA533" s="6">
        <f t="shared" si="63"/>
        <v>252.27839999999998</v>
      </c>
      <c r="AB533" t="e">
        <f>IF(ISBLANK(Table1[[#This Row],[FY2425_Cost]])=TRUE,#N/A,Table1[[#This Row],[FY2425_Cost]])</f>
        <v>#N/A</v>
      </c>
      <c r="AC533" s="6" t="e">
        <f t="shared" si="64"/>
        <v>#N/A</v>
      </c>
      <c r="AD533" s="6" t="e">
        <f>SUMIFS($AB$3:AB533,$B$3:B533,B533)</f>
        <v>#N/A</v>
      </c>
      <c r="AE533" s="6">
        <f t="shared" si="65"/>
        <v>1874.1777853591934</v>
      </c>
      <c r="AF533" s="6">
        <f t="shared" si="66"/>
        <v>1874.1777853591934</v>
      </c>
      <c r="AG533" s="6">
        <f>VLOOKUP(Table1[[#This Row],[PracticeCode]],$AP$3:$AS$345,4,FALSE)</f>
        <v>1874.1777853591934</v>
      </c>
      <c r="AH533" s="27">
        <f t="shared" si="67"/>
        <v>136190.25240276806</v>
      </c>
      <c r="AI533" s="6" t="e">
        <f t="shared" si="68"/>
        <v>#N/A</v>
      </c>
    </row>
    <row r="534" spans="1:35" x14ac:dyDescent="0.35">
      <c r="A534" t="str">
        <f t="shared" si="62"/>
        <v>CHISWICK FAMILY PRACTICE (DR O’CONNELL &amp; BENNETT)ActonEalingE85075Feb11</v>
      </c>
      <c r="B534" s="41" t="s">
        <v>617</v>
      </c>
      <c r="C534" s="41" t="s">
        <v>435</v>
      </c>
      <c r="D534" s="41" t="s">
        <v>12</v>
      </c>
      <c r="E534" s="41" t="s">
        <v>69</v>
      </c>
      <c r="F534" s="41" t="s">
        <v>69</v>
      </c>
      <c r="G534" s="41" t="s">
        <v>766</v>
      </c>
      <c r="H534" s="41">
        <v>11</v>
      </c>
      <c r="I534" s="41">
        <v>4164.8395230204296</v>
      </c>
      <c r="J534" s="41">
        <v>1051</v>
      </c>
      <c r="K534" s="41">
        <v>13</v>
      </c>
      <c r="L534" s="41">
        <v>20.914899999999999</v>
      </c>
      <c r="M534" s="41">
        <v>0.25870000000000004</v>
      </c>
      <c r="N534" s="41"/>
      <c r="O534" s="41"/>
      <c r="P534" s="41"/>
      <c r="Q534" s="41"/>
      <c r="R534" s="41">
        <v>6581</v>
      </c>
      <c r="S534" s="41">
        <v>117.79989999999999</v>
      </c>
      <c r="T534" s="41"/>
      <c r="U534" s="41"/>
      <c r="V534" s="41">
        <v>7645</v>
      </c>
      <c r="W534" s="41">
        <v>138.9735</v>
      </c>
      <c r="X534" s="41"/>
      <c r="Y534" s="41"/>
      <c r="Z534" s="6">
        <f>0</f>
        <v>0</v>
      </c>
      <c r="AA534" s="6">
        <f t="shared" si="63"/>
        <v>138.9735</v>
      </c>
      <c r="AB534" t="e">
        <f>IF(ISBLANK(Table1[[#This Row],[FY2425_Cost]])=TRUE,#N/A,Table1[[#This Row],[FY2425_Cost]])</f>
        <v>#N/A</v>
      </c>
      <c r="AC534" s="6" t="e">
        <f t="shared" si="64"/>
        <v>#N/A</v>
      </c>
      <c r="AD534" s="6" t="e">
        <f>SUMIFS($AB$3:AB534,$B$3:B534,B534)</f>
        <v>#N/A</v>
      </c>
      <c r="AE534" s="6">
        <f t="shared" si="65"/>
        <v>1874.1777853591934</v>
      </c>
      <c r="AF534" s="6">
        <f t="shared" si="66"/>
        <v>1874.1777853591934</v>
      </c>
      <c r="AG534" s="6">
        <f>VLOOKUP(Table1[[#This Row],[PracticeCode]],$AP$3:$AS$345,4,FALSE)</f>
        <v>1874.1777853591934</v>
      </c>
      <c r="AH534" s="27">
        <f t="shared" si="67"/>
        <v>136190.25240276806</v>
      </c>
      <c r="AI534" s="6" t="e">
        <f t="shared" si="68"/>
        <v>#N/A</v>
      </c>
    </row>
    <row r="535" spans="1:35" x14ac:dyDescent="0.35">
      <c r="A535" t="str">
        <f t="shared" si="62"/>
        <v>CHISWICK FAMILY PRACTICE (DR O’CONNELL &amp; BENNETT)ActonEalingE85075Jan10</v>
      </c>
      <c r="B535" s="41" t="s">
        <v>617</v>
      </c>
      <c r="C535" s="41" t="s">
        <v>435</v>
      </c>
      <c r="D535" s="41" t="s">
        <v>12</v>
      </c>
      <c r="E535" s="41" t="s">
        <v>69</v>
      </c>
      <c r="F535" s="41" t="s">
        <v>69</v>
      </c>
      <c r="G535" s="41" t="s">
        <v>765</v>
      </c>
      <c r="H535" s="41">
        <v>10</v>
      </c>
      <c r="I535" s="41">
        <v>4164.8395230204296</v>
      </c>
      <c r="J535" s="41">
        <v>2582</v>
      </c>
      <c r="K535" s="41">
        <v>12</v>
      </c>
      <c r="L535" s="41">
        <v>51.381800000000005</v>
      </c>
      <c r="M535" s="41">
        <v>0.23880000000000001</v>
      </c>
      <c r="N535" s="41"/>
      <c r="O535" s="41"/>
      <c r="P535" s="41"/>
      <c r="Q535" s="41"/>
      <c r="R535" s="41">
        <v>3729</v>
      </c>
      <c r="S535" s="41">
        <v>66.749099999999999</v>
      </c>
      <c r="T535" s="41"/>
      <c r="U535" s="41"/>
      <c r="V535" s="41">
        <v>6323</v>
      </c>
      <c r="W535" s="41">
        <v>118.36969999999999</v>
      </c>
      <c r="X535" s="41"/>
      <c r="Y535" s="41"/>
      <c r="Z535" s="6">
        <f>0</f>
        <v>0</v>
      </c>
      <c r="AA535" s="6">
        <f t="shared" si="63"/>
        <v>118.36969999999999</v>
      </c>
      <c r="AB535" t="e">
        <f>IF(ISBLANK(Table1[[#This Row],[FY2425_Cost]])=TRUE,#N/A,Table1[[#This Row],[FY2425_Cost]])</f>
        <v>#N/A</v>
      </c>
      <c r="AC535" s="6" t="e">
        <f t="shared" si="64"/>
        <v>#N/A</v>
      </c>
      <c r="AD535" s="6" t="e">
        <f>SUMIFS($AB$3:AB535,$B$3:B535,B535)</f>
        <v>#N/A</v>
      </c>
      <c r="AE535" s="6">
        <f t="shared" si="65"/>
        <v>1874.1777853591934</v>
      </c>
      <c r="AF535" s="6">
        <f t="shared" si="66"/>
        <v>1874.1777853591934</v>
      </c>
      <c r="AG535" s="6">
        <f>VLOOKUP(Table1[[#This Row],[PracticeCode]],$AP$3:$AS$345,4,FALSE)</f>
        <v>1874.1777853591934</v>
      </c>
      <c r="AH535" s="27">
        <f t="shared" si="67"/>
        <v>136190.25240276806</v>
      </c>
      <c r="AI535" s="6" t="e">
        <f t="shared" si="68"/>
        <v>#N/A</v>
      </c>
    </row>
    <row r="536" spans="1:35" x14ac:dyDescent="0.35">
      <c r="A536" t="str">
        <f t="shared" si="62"/>
        <v>CHISWICK FAMILY PRACTICE (DR O’CONNELL &amp; BENNETT)ActonEalingE85075Jul4</v>
      </c>
      <c r="B536" s="41" t="s">
        <v>617</v>
      </c>
      <c r="C536" s="41" t="s">
        <v>435</v>
      </c>
      <c r="D536" s="41" t="s">
        <v>12</v>
      </c>
      <c r="E536" s="41" t="s">
        <v>69</v>
      </c>
      <c r="F536" s="41" t="s">
        <v>69</v>
      </c>
      <c r="G536" s="41" t="s">
        <v>759</v>
      </c>
      <c r="H536" s="41">
        <v>4</v>
      </c>
      <c r="I536" s="41">
        <v>4164.8395230204296</v>
      </c>
      <c r="J536" s="41">
        <v>1019</v>
      </c>
      <c r="K536" s="41">
        <v>0</v>
      </c>
      <c r="L536" s="41">
        <v>18.851499999999998</v>
      </c>
      <c r="M536" s="41">
        <v>0</v>
      </c>
      <c r="N536" s="41">
        <v>2177</v>
      </c>
      <c r="O536" s="41">
        <v>18</v>
      </c>
      <c r="P536" s="41">
        <v>43.322300000000006</v>
      </c>
      <c r="Q536" s="41">
        <v>0.35820000000000002</v>
      </c>
      <c r="R536" s="41">
        <v>12354</v>
      </c>
      <c r="S536" s="41">
        <v>221.13659999999999</v>
      </c>
      <c r="T536" s="41">
        <v>2251</v>
      </c>
      <c r="U536" s="41">
        <v>49.521999999999998</v>
      </c>
      <c r="V536" s="41">
        <v>13373</v>
      </c>
      <c r="W536" s="41">
        <v>239.98809999999997</v>
      </c>
      <c r="X536" s="41">
        <v>4446</v>
      </c>
      <c r="Y536" s="41">
        <v>93.202500000000001</v>
      </c>
      <c r="Z536" s="6">
        <f>0</f>
        <v>0</v>
      </c>
      <c r="AA536" s="6">
        <f t="shared" si="63"/>
        <v>239.98809999999997</v>
      </c>
      <c r="AB536">
        <f>IF(ISBLANK(Table1[[#This Row],[FY2425_Cost]])=TRUE,#N/A,Table1[[#This Row],[FY2425_Cost]])</f>
        <v>93.202500000000001</v>
      </c>
      <c r="AC536" s="6">
        <f t="shared" si="64"/>
        <v>-146.78559999999999</v>
      </c>
      <c r="AD536" s="6" t="e">
        <f>SUMIFS($AB$3:AB536,$B$3:B536,B536)</f>
        <v>#N/A</v>
      </c>
      <c r="AE536" s="6">
        <f t="shared" si="65"/>
        <v>1874.1777853591934</v>
      </c>
      <c r="AF536" s="6">
        <f t="shared" si="66"/>
        <v>1874.1777853591934</v>
      </c>
      <c r="AG536" s="6">
        <f>VLOOKUP(Table1[[#This Row],[PracticeCode]],$AP$3:$AS$345,4,FALSE)</f>
        <v>1874.1777853591934</v>
      </c>
      <c r="AH536" s="27">
        <f t="shared" si="67"/>
        <v>136190.25240276806</v>
      </c>
      <c r="AI536" s="6" t="e">
        <f t="shared" si="68"/>
        <v>#N/A</v>
      </c>
    </row>
    <row r="537" spans="1:35" x14ac:dyDescent="0.35">
      <c r="A537" t="str">
        <f t="shared" si="62"/>
        <v>CHISWICK FAMILY PRACTICE (DR O’CONNELL &amp; BENNETT)ActonEalingE85075Jun3</v>
      </c>
      <c r="B537" s="41" t="s">
        <v>617</v>
      </c>
      <c r="C537" s="41" t="s">
        <v>435</v>
      </c>
      <c r="D537" s="41" t="s">
        <v>12</v>
      </c>
      <c r="E537" s="41" t="s">
        <v>69</v>
      </c>
      <c r="F537" s="41" t="s">
        <v>69</v>
      </c>
      <c r="G537" s="41" t="s">
        <v>758</v>
      </c>
      <c r="H537" s="41">
        <v>3</v>
      </c>
      <c r="I537" s="41">
        <v>4164.8395230204296</v>
      </c>
      <c r="J537" s="41">
        <v>953</v>
      </c>
      <c r="K537" s="41">
        <v>0</v>
      </c>
      <c r="L537" s="41">
        <v>17.630499999999998</v>
      </c>
      <c r="M537" s="41">
        <v>0</v>
      </c>
      <c r="N537" s="41">
        <v>1045</v>
      </c>
      <c r="O537" s="41">
        <v>21</v>
      </c>
      <c r="P537" s="41">
        <v>20.795500000000001</v>
      </c>
      <c r="Q537" s="41">
        <v>0.41790000000000005</v>
      </c>
      <c r="R537" s="41">
        <v>3973</v>
      </c>
      <c r="S537" s="41">
        <v>71.116699999999994</v>
      </c>
      <c r="T537" s="41">
        <v>1825</v>
      </c>
      <c r="U537" s="41">
        <v>40.15</v>
      </c>
      <c r="V537" s="41">
        <v>4926</v>
      </c>
      <c r="W537" s="41">
        <v>88.747199999999992</v>
      </c>
      <c r="X537" s="41">
        <v>2891</v>
      </c>
      <c r="Y537" s="41">
        <v>61.363399999999999</v>
      </c>
      <c r="Z537" s="6">
        <f>0</f>
        <v>0</v>
      </c>
      <c r="AA537" s="6">
        <f t="shared" si="63"/>
        <v>88.747199999999992</v>
      </c>
      <c r="AB537">
        <f>IF(ISBLANK(Table1[[#This Row],[FY2425_Cost]])=TRUE,#N/A,Table1[[#This Row],[FY2425_Cost]])</f>
        <v>61.363399999999999</v>
      </c>
      <c r="AC537" s="6">
        <f t="shared" si="64"/>
        <v>-27.383799999999994</v>
      </c>
      <c r="AD537" s="6" t="e">
        <f>SUMIFS($AB$3:AB537,$B$3:B537,B537)</f>
        <v>#N/A</v>
      </c>
      <c r="AE537" s="6">
        <f t="shared" si="65"/>
        <v>1874.1777853591934</v>
      </c>
      <c r="AF537" s="6">
        <f t="shared" si="66"/>
        <v>1874.1777853591934</v>
      </c>
      <c r="AG537" s="6">
        <f>VLOOKUP(Table1[[#This Row],[PracticeCode]],$AP$3:$AS$345,4,FALSE)</f>
        <v>1874.1777853591934</v>
      </c>
      <c r="AH537" s="27">
        <f t="shared" si="67"/>
        <v>136190.25240276806</v>
      </c>
      <c r="AI537" s="6" t="e">
        <f t="shared" si="68"/>
        <v>#N/A</v>
      </c>
    </row>
    <row r="538" spans="1:35" x14ac:dyDescent="0.35">
      <c r="A538" t="str">
        <f t="shared" si="62"/>
        <v>CHISWICK FAMILY PRACTICE (DR O’CONNELL &amp; BENNETT)ActonEalingE85075Mar12</v>
      </c>
      <c r="B538" s="41" t="s">
        <v>617</v>
      </c>
      <c r="C538" s="41" t="s">
        <v>435</v>
      </c>
      <c r="D538" s="41" t="s">
        <v>12</v>
      </c>
      <c r="E538" s="41" t="s">
        <v>69</v>
      </c>
      <c r="F538" s="41" t="s">
        <v>69</v>
      </c>
      <c r="G538" s="41" t="s">
        <v>767</v>
      </c>
      <c r="H538" s="41">
        <v>12</v>
      </c>
      <c r="I538" s="41">
        <v>4164.8395230204296</v>
      </c>
      <c r="J538" s="41">
        <v>1122</v>
      </c>
      <c r="K538" s="41">
        <v>4</v>
      </c>
      <c r="L538" s="41">
        <v>22.3278</v>
      </c>
      <c r="M538" s="41">
        <v>7.9600000000000004E-2</v>
      </c>
      <c r="N538" s="41"/>
      <c r="O538" s="41"/>
      <c r="P538" s="41"/>
      <c r="Q538" s="41"/>
      <c r="R538" s="41">
        <v>2686</v>
      </c>
      <c r="S538" s="41">
        <v>48.0794</v>
      </c>
      <c r="T538" s="41"/>
      <c r="U538" s="41"/>
      <c r="V538" s="41">
        <v>3812</v>
      </c>
      <c r="W538" s="41">
        <v>70.486800000000002</v>
      </c>
      <c r="X538" s="41"/>
      <c r="Y538" s="41"/>
      <c r="Z538" s="6">
        <f>0</f>
        <v>0</v>
      </c>
      <c r="AA538" s="6">
        <f t="shared" si="63"/>
        <v>70.486800000000002</v>
      </c>
      <c r="AB538" t="e">
        <f>IF(ISBLANK(Table1[[#This Row],[FY2425_Cost]])=TRUE,#N/A,Table1[[#This Row],[FY2425_Cost]])</f>
        <v>#N/A</v>
      </c>
      <c r="AC538" s="6" t="e">
        <f t="shared" si="64"/>
        <v>#N/A</v>
      </c>
      <c r="AD538" s="6" t="e">
        <f>SUMIFS($AB$3:AB538,$B$3:B538,B538)</f>
        <v>#N/A</v>
      </c>
      <c r="AE538" s="6">
        <f t="shared" si="65"/>
        <v>1874.1777853591934</v>
      </c>
      <c r="AF538" s="6">
        <f t="shared" si="66"/>
        <v>1874.1777853591934</v>
      </c>
      <c r="AG538" s="6">
        <f>VLOOKUP(Table1[[#This Row],[PracticeCode]],$AP$3:$AS$345,4,FALSE)</f>
        <v>1874.1777853591934</v>
      </c>
      <c r="AH538" s="27">
        <f t="shared" si="67"/>
        <v>136190.25240276806</v>
      </c>
      <c r="AI538" s="6" t="e">
        <f t="shared" si="68"/>
        <v>#N/A</v>
      </c>
    </row>
    <row r="539" spans="1:35" x14ac:dyDescent="0.35">
      <c r="A539" t="str">
        <f t="shared" si="62"/>
        <v>CHISWICK FAMILY PRACTICE (DR O’CONNELL &amp; BENNETT)ActonEalingE85075May2</v>
      </c>
      <c r="B539" s="41" t="s">
        <v>617</v>
      </c>
      <c r="C539" s="41" t="s">
        <v>435</v>
      </c>
      <c r="D539" s="41" t="s">
        <v>12</v>
      </c>
      <c r="E539" s="41" t="s">
        <v>69</v>
      </c>
      <c r="F539" s="41" t="s">
        <v>69</v>
      </c>
      <c r="G539" s="41" t="s">
        <v>757</v>
      </c>
      <c r="H539" s="41">
        <v>2</v>
      </c>
      <c r="I539" s="41">
        <v>4164.8395230204296</v>
      </c>
      <c r="J539" s="41">
        <v>792</v>
      </c>
      <c r="K539" s="41">
        <v>0</v>
      </c>
      <c r="L539" s="41">
        <v>14.651999999999999</v>
      </c>
      <c r="M539" s="41">
        <v>0</v>
      </c>
      <c r="N539" s="41">
        <v>1016</v>
      </c>
      <c r="O539" s="41">
        <v>19</v>
      </c>
      <c r="P539" s="41">
        <v>20.218400000000003</v>
      </c>
      <c r="Q539" s="41">
        <v>0.37809999999999999</v>
      </c>
      <c r="R539" s="41">
        <v>4293</v>
      </c>
      <c r="S539" s="41">
        <v>76.844700000000003</v>
      </c>
      <c r="T539" s="41">
        <v>2800</v>
      </c>
      <c r="U539" s="41">
        <v>61.6</v>
      </c>
      <c r="V539" s="41">
        <v>5085</v>
      </c>
      <c r="W539" s="41">
        <v>91.496700000000004</v>
      </c>
      <c r="X539" s="41">
        <v>3835</v>
      </c>
      <c r="Y539" s="41">
        <v>82.1965</v>
      </c>
      <c r="Z539" s="6">
        <f>0</f>
        <v>0</v>
      </c>
      <c r="AA539" s="6">
        <f t="shared" si="63"/>
        <v>91.496700000000004</v>
      </c>
      <c r="AB539">
        <f>IF(ISBLANK(Table1[[#This Row],[FY2425_Cost]])=TRUE,#N/A,Table1[[#This Row],[FY2425_Cost]])</f>
        <v>82.1965</v>
      </c>
      <c r="AC539" s="6">
        <f t="shared" si="64"/>
        <v>-9.3002000000000038</v>
      </c>
      <c r="AD539" s="6" t="e">
        <f>SUMIFS($AB$3:AB539,$B$3:B539,B539)</f>
        <v>#N/A</v>
      </c>
      <c r="AE539" s="6">
        <f t="shared" si="65"/>
        <v>1874.1777853591934</v>
      </c>
      <c r="AF539" s="6">
        <f t="shared" si="66"/>
        <v>1874.1777853591934</v>
      </c>
      <c r="AG539" s="6">
        <f>VLOOKUP(Table1[[#This Row],[PracticeCode]],$AP$3:$AS$345,4,FALSE)</f>
        <v>1874.1777853591934</v>
      </c>
      <c r="AH539" s="27">
        <f t="shared" si="67"/>
        <v>136190.25240276806</v>
      </c>
      <c r="AI539" s="6" t="e">
        <f t="shared" si="68"/>
        <v>#N/A</v>
      </c>
    </row>
    <row r="540" spans="1:35" x14ac:dyDescent="0.35">
      <c r="A540" t="str">
        <f t="shared" si="62"/>
        <v>CHISWICK FAMILY PRACTICE (DR O’CONNELL &amp; BENNETT)ActonEalingE85075Nov8</v>
      </c>
      <c r="B540" s="41" t="s">
        <v>617</v>
      </c>
      <c r="C540" s="41" t="s">
        <v>435</v>
      </c>
      <c r="D540" s="41" t="s">
        <v>12</v>
      </c>
      <c r="E540" s="41" t="s">
        <v>69</v>
      </c>
      <c r="F540" s="41" t="s">
        <v>69</v>
      </c>
      <c r="G540" s="41" t="s">
        <v>763</v>
      </c>
      <c r="H540" s="41">
        <v>8</v>
      </c>
      <c r="I540" s="41">
        <v>4164.8395230204296</v>
      </c>
      <c r="J540" s="41">
        <v>1530</v>
      </c>
      <c r="K540" s="41">
        <v>3</v>
      </c>
      <c r="L540" s="41">
        <v>30.447000000000003</v>
      </c>
      <c r="M540" s="41">
        <v>5.9700000000000003E-2</v>
      </c>
      <c r="N540" s="41"/>
      <c r="O540" s="41"/>
      <c r="P540" s="41"/>
      <c r="Q540" s="41"/>
      <c r="R540" s="41">
        <v>3192</v>
      </c>
      <c r="S540" s="41">
        <v>57.136800000000001</v>
      </c>
      <c r="T540" s="41"/>
      <c r="U540" s="41"/>
      <c r="V540" s="41">
        <v>4725</v>
      </c>
      <c r="W540" s="41">
        <v>87.643500000000003</v>
      </c>
      <c r="X540" s="41"/>
      <c r="Y540" s="41"/>
      <c r="Z540" s="6">
        <f>0</f>
        <v>0</v>
      </c>
      <c r="AA540" s="6">
        <f t="shared" si="63"/>
        <v>87.643500000000003</v>
      </c>
      <c r="AB540" t="e">
        <f>IF(ISBLANK(Table1[[#This Row],[FY2425_Cost]])=TRUE,#N/A,Table1[[#This Row],[FY2425_Cost]])</f>
        <v>#N/A</v>
      </c>
      <c r="AC540" s="6" t="e">
        <f t="shared" si="64"/>
        <v>#N/A</v>
      </c>
      <c r="AD540" s="6" t="e">
        <f>SUMIFS($AB$3:AB540,$B$3:B540,B540)</f>
        <v>#N/A</v>
      </c>
      <c r="AE540" s="6">
        <f t="shared" si="65"/>
        <v>1874.1777853591934</v>
      </c>
      <c r="AF540" s="6">
        <f t="shared" si="66"/>
        <v>1874.1777853591934</v>
      </c>
      <c r="AG540" s="6">
        <f>VLOOKUP(Table1[[#This Row],[PracticeCode]],$AP$3:$AS$345,4,FALSE)</f>
        <v>1874.1777853591934</v>
      </c>
      <c r="AH540" s="27">
        <f t="shared" si="67"/>
        <v>136190.25240276806</v>
      </c>
      <c r="AI540" s="6" t="e">
        <f t="shared" si="68"/>
        <v>#N/A</v>
      </c>
    </row>
    <row r="541" spans="1:35" x14ac:dyDescent="0.35">
      <c r="A541" t="str">
        <f t="shared" si="62"/>
        <v>CHISWICK FAMILY PRACTICE (DR O’CONNELL &amp; BENNETT)ActonEalingE85075Oct7</v>
      </c>
      <c r="B541" s="41" t="s">
        <v>617</v>
      </c>
      <c r="C541" s="41" t="s">
        <v>435</v>
      </c>
      <c r="D541" s="41" t="s">
        <v>12</v>
      </c>
      <c r="E541" s="41" t="s">
        <v>69</v>
      </c>
      <c r="F541" s="41" t="s">
        <v>69</v>
      </c>
      <c r="G541" s="41" t="s">
        <v>762</v>
      </c>
      <c r="H541" s="41">
        <v>7</v>
      </c>
      <c r="I541" s="41">
        <v>4164.8395230204296</v>
      </c>
      <c r="J541" s="41">
        <v>1031</v>
      </c>
      <c r="K541" s="41">
        <v>3</v>
      </c>
      <c r="L541" s="41">
        <v>20.5169</v>
      </c>
      <c r="M541" s="41">
        <v>5.9700000000000003E-2</v>
      </c>
      <c r="N541" s="41">
        <v>0</v>
      </c>
      <c r="O541" s="41">
        <v>55</v>
      </c>
      <c r="P541" s="41">
        <v>0</v>
      </c>
      <c r="Q541" s="41">
        <v>1.2375</v>
      </c>
      <c r="R541" s="41">
        <v>6562</v>
      </c>
      <c r="S541" s="41">
        <v>117.4598</v>
      </c>
      <c r="T541" s="41">
        <v>3824</v>
      </c>
      <c r="U541" s="41">
        <v>84.128</v>
      </c>
      <c r="V541" s="41">
        <v>7596</v>
      </c>
      <c r="W541" s="41">
        <v>138.03640000000001</v>
      </c>
      <c r="X541" s="41">
        <v>3879</v>
      </c>
      <c r="Y541" s="41">
        <v>85.365499999999997</v>
      </c>
      <c r="Z541" s="6">
        <f>0</f>
        <v>0</v>
      </c>
      <c r="AA541" s="6">
        <f t="shared" si="63"/>
        <v>138.03640000000001</v>
      </c>
      <c r="AB541">
        <f>IF(ISBLANK(Table1[[#This Row],[FY2425_Cost]])=TRUE,#N/A,Table1[[#This Row],[FY2425_Cost]])</f>
        <v>85.365499999999997</v>
      </c>
      <c r="AC541" s="6">
        <f t="shared" si="64"/>
        <v>-52.670900000000017</v>
      </c>
      <c r="AD541" s="6" t="e">
        <f>SUMIFS($AB$3:AB541,$B$3:B541,B541)</f>
        <v>#N/A</v>
      </c>
      <c r="AE541" s="6">
        <f t="shared" si="65"/>
        <v>1874.1777853591934</v>
      </c>
      <c r="AF541" s="6">
        <f t="shared" si="66"/>
        <v>1874.1777853591934</v>
      </c>
      <c r="AG541" s="6">
        <f>VLOOKUP(Table1[[#This Row],[PracticeCode]],$AP$3:$AS$345,4,FALSE)</f>
        <v>1874.1777853591934</v>
      </c>
      <c r="AH541" s="27">
        <f t="shared" si="67"/>
        <v>136190.25240276806</v>
      </c>
      <c r="AI541" s="6" t="e">
        <f t="shared" si="68"/>
        <v>#N/A</v>
      </c>
    </row>
    <row r="542" spans="1:35" x14ac:dyDescent="0.35">
      <c r="A542" t="str">
        <f t="shared" si="62"/>
        <v>CHISWICK FAMILY PRACTICE (DR O’CONNELL &amp; BENNETT)ActonEalingE85075Sep6</v>
      </c>
      <c r="B542" s="41" t="s">
        <v>617</v>
      </c>
      <c r="C542" s="41" t="s">
        <v>435</v>
      </c>
      <c r="D542" s="41" t="s">
        <v>12</v>
      </c>
      <c r="E542" s="41" t="s">
        <v>69</v>
      </c>
      <c r="F542" s="41" t="s">
        <v>69</v>
      </c>
      <c r="G542" s="41" t="s">
        <v>761</v>
      </c>
      <c r="H542" s="41">
        <v>6</v>
      </c>
      <c r="I542" s="41">
        <v>4164.8395230204296</v>
      </c>
      <c r="J542" s="41">
        <v>1162</v>
      </c>
      <c r="K542" s="41">
        <v>0</v>
      </c>
      <c r="L542" s="41">
        <v>23.123800000000003</v>
      </c>
      <c r="M542" s="41">
        <v>0</v>
      </c>
      <c r="N542" s="41">
        <v>1018</v>
      </c>
      <c r="O542" s="41">
        <v>72</v>
      </c>
      <c r="P542" s="41">
        <v>22.904999999999998</v>
      </c>
      <c r="Q542" s="41">
        <v>1.6199999999999999</v>
      </c>
      <c r="R542" s="41">
        <v>5579</v>
      </c>
      <c r="S542" s="41">
        <v>99.864099999999993</v>
      </c>
      <c r="T542" s="41">
        <v>5011</v>
      </c>
      <c r="U542" s="41">
        <v>110.242</v>
      </c>
      <c r="V542" s="41">
        <v>6741</v>
      </c>
      <c r="W542" s="41">
        <v>122.9879</v>
      </c>
      <c r="X542" s="41">
        <v>6101</v>
      </c>
      <c r="Y542" s="41">
        <v>134.767</v>
      </c>
      <c r="Z542" s="6">
        <f>0</f>
        <v>0</v>
      </c>
      <c r="AA542" s="6">
        <f t="shared" si="63"/>
        <v>122.9879</v>
      </c>
      <c r="AB542">
        <f>IF(ISBLANK(Table1[[#This Row],[FY2425_Cost]])=TRUE,#N/A,Table1[[#This Row],[FY2425_Cost]])</f>
        <v>134.767</v>
      </c>
      <c r="AC542" s="6">
        <f t="shared" si="64"/>
        <v>11.7791</v>
      </c>
      <c r="AD542" s="6" t="e">
        <f>SUMIFS($AB$3:AB542,$B$3:B542,B542)</f>
        <v>#N/A</v>
      </c>
      <c r="AE542" s="6">
        <f t="shared" si="65"/>
        <v>1874.1777853591934</v>
      </c>
      <c r="AF542" s="6">
        <f t="shared" si="66"/>
        <v>1874.1777853591934</v>
      </c>
      <c r="AG542" s="6">
        <f>VLOOKUP(Table1[[#This Row],[PracticeCode]],$AP$3:$AS$345,4,FALSE)</f>
        <v>1874.1777853591934</v>
      </c>
      <c r="AH542" s="27">
        <f t="shared" si="67"/>
        <v>136190.25240276806</v>
      </c>
      <c r="AI542" s="6" t="e">
        <f t="shared" si="68"/>
        <v>#N/A</v>
      </c>
    </row>
    <row r="543" spans="1:35" x14ac:dyDescent="0.35">
      <c r="A543" t="str">
        <f t="shared" si="62"/>
        <v>Chiswick Health PracticeChiswickHounslowE85030Apr1</v>
      </c>
      <c r="B543" s="41" t="s">
        <v>70</v>
      </c>
      <c r="C543" s="41" t="s">
        <v>534</v>
      </c>
      <c r="D543" s="41" t="s">
        <v>16</v>
      </c>
      <c r="E543" s="41" t="s">
        <v>71</v>
      </c>
      <c r="F543" s="41" t="s">
        <v>71</v>
      </c>
      <c r="G543" s="41" t="s">
        <v>756</v>
      </c>
      <c r="H543" s="41">
        <v>1</v>
      </c>
      <c r="I543" s="41">
        <v>6022.8710261634096</v>
      </c>
      <c r="J543" s="41">
        <v>15216</v>
      </c>
      <c r="K543" s="41">
        <v>0</v>
      </c>
      <c r="L543" s="41">
        <v>281.49599999999998</v>
      </c>
      <c r="M543" s="41">
        <v>0</v>
      </c>
      <c r="N543" s="41">
        <v>3380</v>
      </c>
      <c r="O543" s="41">
        <v>77</v>
      </c>
      <c r="P543" s="41">
        <v>67.262</v>
      </c>
      <c r="Q543" s="41">
        <v>1.5323</v>
      </c>
      <c r="R543" s="41">
        <v>3649</v>
      </c>
      <c r="S543" s="41">
        <v>65.317099999999996</v>
      </c>
      <c r="T543" s="41">
        <v>7162</v>
      </c>
      <c r="U543" s="41">
        <v>157.56399999999999</v>
      </c>
      <c r="V543" s="41">
        <v>18865</v>
      </c>
      <c r="W543" s="41">
        <v>346.81309999999996</v>
      </c>
      <c r="X543" s="41">
        <v>10619</v>
      </c>
      <c r="Y543" s="41">
        <v>226.35829999999999</v>
      </c>
      <c r="Z543" s="6">
        <f>0</f>
        <v>0</v>
      </c>
      <c r="AA543" s="6">
        <f t="shared" si="63"/>
        <v>346.81309999999996</v>
      </c>
      <c r="AB543">
        <f>IF(ISBLANK(Table1[[#This Row],[FY2425_Cost]])=TRUE,#N/A,Table1[[#This Row],[FY2425_Cost]])</f>
        <v>226.35829999999999</v>
      </c>
      <c r="AC543" s="6">
        <f t="shared" si="64"/>
        <v>-120.45479999999998</v>
      </c>
      <c r="AD543" s="6">
        <f>SUMIFS($AB$3:AB543,$B$3:B543,B543)</f>
        <v>226.35829999999999</v>
      </c>
      <c r="AE543" s="6">
        <f t="shared" si="65"/>
        <v>2710.2919617735342</v>
      </c>
      <c r="AF543" s="6">
        <f t="shared" si="66"/>
        <v>2710.2919617735342</v>
      </c>
      <c r="AG543" s="6">
        <f>VLOOKUP(Table1[[#This Row],[PracticeCode]],$AP$3:$AS$345,4,FALSE)</f>
        <v>2710.2919617735342</v>
      </c>
      <c r="AH543" s="27">
        <f t="shared" si="67"/>
        <v>196947.8825555435</v>
      </c>
      <c r="AI543" s="6">
        <f t="shared" si="68"/>
        <v>0</v>
      </c>
    </row>
    <row r="544" spans="1:35" x14ac:dyDescent="0.35">
      <c r="A544" t="str">
        <f t="shared" si="62"/>
        <v>Chiswick Health PracticeChiswickHounslowE85030Aug5</v>
      </c>
      <c r="B544" s="41" t="s">
        <v>70</v>
      </c>
      <c r="C544" s="41" t="s">
        <v>534</v>
      </c>
      <c r="D544" s="41" t="s">
        <v>16</v>
      </c>
      <c r="E544" s="41" t="s">
        <v>71</v>
      </c>
      <c r="F544" s="41" t="s">
        <v>71</v>
      </c>
      <c r="G544" s="41" t="s">
        <v>760</v>
      </c>
      <c r="H544" s="41">
        <v>5</v>
      </c>
      <c r="I544" s="41">
        <v>6022.8710261634096</v>
      </c>
      <c r="J544" s="41">
        <v>3110</v>
      </c>
      <c r="K544" s="41">
        <v>12</v>
      </c>
      <c r="L544" s="41">
        <v>57.534999999999997</v>
      </c>
      <c r="M544" s="41">
        <v>0.22199999999999998</v>
      </c>
      <c r="N544" s="41">
        <v>3073</v>
      </c>
      <c r="O544" s="41">
        <v>1747</v>
      </c>
      <c r="P544" s="41">
        <v>61.152700000000003</v>
      </c>
      <c r="Q544" s="41">
        <v>34.765300000000003</v>
      </c>
      <c r="R544" s="41">
        <v>6798</v>
      </c>
      <c r="S544" s="41">
        <v>121.6842</v>
      </c>
      <c r="T544" s="41">
        <v>6148</v>
      </c>
      <c r="U544" s="41">
        <v>135.256</v>
      </c>
      <c r="V544" s="41">
        <v>9920</v>
      </c>
      <c r="W544" s="41">
        <v>179.44120000000001</v>
      </c>
      <c r="X544" s="41">
        <v>10968</v>
      </c>
      <c r="Y544" s="41">
        <v>231.17400000000001</v>
      </c>
      <c r="Z544" s="6">
        <f>0</f>
        <v>0</v>
      </c>
      <c r="AA544" s="6">
        <f t="shared" si="63"/>
        <v>179.44120000000001</v>
      </c>
      <c r="AB544">
        <f>IF(ISBLANK(Table1[[#This Row],[FY2425_Cost]])=TRUE,#N/A,Table1[[#This Row],[FY2425_Cost]])</f>
        <v>231.17400000000001</v>
      </c>
      <c r="AC544" s="6">
        <f t="shared" si="64"/>
        <v>51.732799999999997</v>
      </c>
      <c r="AD544" s="6">
        <f>SUMIFS($AB$3:AB544,$B$3:B544,B544)</f>
        <v>457.53229999999996</v>
      </c>
      <c r="AE544" s="6">
        <f t="shared" si="65"/>
        <v>2710.2919617735342</v>
      </c>
      <c r="AF544" s="6">
        <f t="shared" si="66"/>
        <v>2710.2919617735342</v>
      </c>
      <c r="AG544" s="6">
        <f>VLOOKUP(Table1[[#This Row],[PracticeCode]],$AP$3:$AS$345,4,FALSE)</f>
        <v>2710.2919617735342</v>
      </c>
      <c r="AH544" s="27">
        <f t="shared" si="67"/>
        <v>196947.8825555435</v>
      </c>
      <c r="AI544" s="6">
        <f t="shared" si="68"/>
        <v>0</v>
      </c>
    </row>
    <row r="545" spans="1:35" x14ac:dyDescent="0.35">
      <c r="A545" t="str">
        <f t="shared" si="62"/>
        <v>Chiswick Health PracticeChiswickHounslowE85030Dec9</v>
      </c>
      <c r="B545" s="41" t="s">
        <v>70</v>
      </c>
      <c r="C545" s="41" t="s">
        <v>534</v>
      </c>
      <c r="D545" s="41" t="s">
        <v>16</v>
      </c>
      <c r="E545" s="41" t="s">
        <v>71</v>
      </c>
      <c r="F545" s="41" t="s">
        <v>71</v>
      </c>
      <c r="G545" s="41" t="s">
        <v>764</v>
      </c>
      <c r="H545" s="41">
        <v>9</v>
      </c>
      <c r="I545" s="41">
        <v>6022.8710261634096</v>
      </c>
      <c r="J545" s="41">
        <v>3513</v>
      </c>
      <c r="K545" s="41">
        <v>34</v>
      </c>
      <c r="L545" s="41">
        <v>69.90870000000001</v>
      </c>
      <c r="M545" s="41">
        <v>0.67660000000000009</v>
      </c>
      <c r="N545" s="41"/>
      <c r="O545" s="41"/>
      <c r="P545" s="41"/>
      <c r="Q545" s="41"/>
      <c r="R545" s="41">
        <v>9086</v>
      </c>
      <c r="S545" s="41">
        <v>162.63939999999999</v>
      </c>
      <c r="T545" s="41"/>
      <c r="U545" s="41"/>
      <c r="V545" s="41">
        <v>12633</v>
      </c>
      <c r="W545" s="41">
        <v>233.22469999999998</v>
      </c>
      <c r="X545" s="41"/>
      <c r="Y545" s="41"/>
      <c r="Z545" s="6">
        <f>0</f>
        <v>0</v>
      </c>
      <c r="AA545" s="6">
        <f t="shared" si="63"/>
        <v>233.22469999999998</v>
      </c>
      <c r="AB545" t="e">
        <f>IF(ISBLANK(Table1[[#This Row],[FY2425_Cost]])=TRUE,#N/A,Table1[[#This Row],[FY2425_Cost]])</f>
        <v>#N/A</v>
      </c>
      <c r="AC545" s="6" t="e">
        <f t="shared" si="64"/>
        <v>#N/A</v>
      </c>
      <c r="AD545" s="6" t="e">
        <f>SUMIFS($AB$3:AB545,$B$3:B545,B545)</f>
        <v>#N/A</v>
      </c>
      <c r="AE545" s="6">
        <f t="shared" si="65"/>
        <v>2710.2919617735342</v>
      </c>
      <c r="AF545" s="6">
        <f t="shared" si="66"/>
        <v>2710.2919617735342</v>
      </c>
      <c r="AG545" s="6">
        <f>VLOOKUP(Table1[[#This Row],[PracticeCode]],$AP$3:$AS$345,4,FALSE)</f>
        <v>2710.2919617735342</v>
      </c>
      <c r="AH545" s="27">
        <f t="shared" si="67"/>
        <v>196947.8825555435</v>
      </c>
      <c r="AI545" s="6" t="e">
        <f t="shared" si="68"/>
        <v>#N/A</v>
      </c>
    </row>
    <row r="546" spans="1:35" x14ac:dyDescent="0.35">
      <c r="A546" t="str">
        <f t="shared" si="62"/>
        <v>Chiswick Health PracticeChiswickHounslowE85030Feb11</v>
      </c>
      <c r="B546" s="41" t="s">
        <v>70</v>
      </c>
      <c r="C546" s="41" t="s">
        <v>534</v>
      </c>
      <c r="D546" s="41" t="s">
        <v>16</v>
      </c>
      <c r="E546" s="41" t="s">
        <v>71</v>
      </c>
      <c r="F546" s="41" t="s">
        <v>71</v>
      </c>
      <c r="G546" s="41" t="s">
        <v>766</v>
      </c>
      <c r="H546" s="41">
        <v>11</v>
      </c>
      <c r="I546" s="41">
        <v>6022.8710261634096</v>
      </c>
      <c r="J546" s="41">
        <v>5396</v>
      </c>
      <c r="K546" s="41">
        <v>96</v>
      </c>
      <c r="L546" s="41">
        <v>107.38040000000001</v>
      </c>
      <c r="M546" s="41">
        <v>1.9104000000000001</v>
      </c>
      <c r="N546" s="41"/>
      <c r="O546" s="41"/>
      <c r="P546" s="41"/>
      <c r="Q546" s="41"/>
      <c r="R546" s="41">
        <v>8086</v>
      </c>
      <c r="S546" s="41">
        <v>144.73939999999999</v>
      </c>
      <c r="T546" s="41"/>
      <c r="U546" s="41"/>
      <c r="V546" s="41">
        <v>13578</v>
      </c>
      <c r="W546" s="41">
        <v>254.03019999999998</v>
      </c>
      <c r="X546" s="41"/>
      <c r="Y546" s="41"/>
      <c r="Z546" s="6">
        <f>0</f>
        <v>0</v>
      </c>
      <c r="AA546" s="6">
        <f t="shared" si="63"/>
        <v>254.03019999999998</v>
      </c>
      <c r="AB546" t="e">
        <f>IF(ISBLANK(Table1[[#This Row],[FY2425_Cost]])=TRUE,#N/A,Table1[[#This Row],[FY2425_Cost]])</f>
        <v>#N/A</v>
      </c>
      <c r="AC546" s="6" t="e">
        <f t="shared" si="64"/>
        <v>#N/A</v>
      </c>
      <c r="AD546" s="6" t="e">
        <f>SUMIFS($AB$3:AB546,$B$3:B546,B546)</f>
        <v>#N/A</v>
      </c>
      <c r="AE546" s="6">
        <f t="shared" si="65"/>
        <v>2710.2919617735342</v>
      </c>
      <c r="AF546" s="6">
        <f t="shared" si="66"/>
        <v>2710.2919617735342</v>
      </c>
      <c r="AG546" s="6">
        <f>VLOOKUP(Table1[[#This Row],[PracticeCode]],$AP$3:$AS$345,4,FALSE)</f>
        <v>2710.2919617735342</v>
      </c>
      <c r="AH546" s="27">
        <f t="shared" si="67"/>
        <v>196947.8825555435</v>
      </c>
      <c r="AI546" s="6" t="e">
        <f t="shared" si="68"/>
        <v>#N/A</v>
      </c>
    </row>
    <row r="547" spans="1:35" x14ac:dyDescent="0.35">
      <c r="A547" t="str">
        <f t="shared" si="62"/>
        <v>Chiswick Health PracticeChiswickHounslowE85030Jan10</v>
      </c>
      <c r="B547" s="41" t="s">
        <v>70</v>
      </c>
      <c r="C547" s="41" t="s">
        <v>534</v>
      </c>
      <c r="D547" s="41" t="s">
        <v>16</v>
      </c>
      <c r="E547" s="41" t="s">
        <v>71</v>
      </c>
      <c r="F547" s="41" t="s">
        <v>71</v>
      </c>
      <c r="G547" s="41" t="s">
        <v>765</v>
      </c>
      <c r="H547" s="41">
        <v>10</v>
      </c>
      <c r="I547" s="41">
        <v>6022.8710261634096</v>
      </c>
      <c r="J547" s="41">
        <v>3426</v>
      </c>
      <c r="K547" s="41">
        <v>79</v>
      </c>
      <c r="L547" s="41">
        <v>68.177400000000006</v>
      </c>
      <c r="M547" s="41">
        <v>1.5721000000000001</v>
      </c>
      <c r="N547" s="41"/>
      <c r="O547" s="41"/>
      <c r="P547" s="41"/>
      <c r="Q547" s="41"/>
      <c r="R547" s="41">
        <v>7947</v>
      </c>
      <c r="S547" s="41">
        <v>142.25129999999999</v>
      </c>
      <c r="T547" s="41"/>
      <c r="U547" s="41"/>
      <c r="V547" s="41">
        <v>11452</v>
      </c>
      <c r="W547" s="41">
        <v>212.0008</v>
      </c>
      <c r="X547" s="41"/>
      <c r="Y547" s="41"/>
      <c r="Z547" s="6">
        <f>0</f>
        <v>0</v>
      </c>
      <c r="AA547" s="6">
        <f t="shared" si="63"/>
        <v>212.0008</v>
      </c>
      <c r="AB547" t="e">
        <f>IF(ISBLANK(Table1[[#This Row],[FY2425_Cost]])=TRUE,#N/A,Table1[[#This Row],[FY2425_Cost]])</f>
        <v>#N/A</v>
      </c>
      <c r="AC547" s="6" t="e">
        <f t="shared" si="64"/>
        <v>#N/A</v>
      </c>
      <c r="AD547" s="6" t="e">
        <f>SUMIFS($AB$3:AB547,$B$3:B547,B547)</f>
        <v>#N/A</v>
      </c>
      <c r="AE547" s="6">
        <f t="shared" si="65"/>
        <v>2710.2919617735342</v>
      </c>
      <c r="AF547" s="6">
        <f t="shared" si="66"/>
        <v>2710.2919617735342</v>
      </c>
      <c r="AG547" s="6">
        <f>VLOOKUP(Table1[[#This Row],[PracticeCode]],$AP$3:$AS$345,4,FALSE)</f>
        <v>2710.2919617735342</v>
      </c>
      <c r="AH547" s="27">
        <f t="shared" si="67"/>
        <v>196947.8825555435</v>
      </c>
      <c r="AI547" s="6" t="e">
        <f t="shared" si="68"/>
        <v>#N/A</v>
      </c>
    </row>
    <row r="548" spans="1:35" x14ac:dyDescent="0.35">
      <c r="A548" t="str">
        <f t="shared" si="62"/>
        <v>Chiswick Health PracticeChiswickHounslowE85030Jul4</v>
      </c>
      <c r="B548" s="41" t="s">
        <v>70</v>
      </c>
      <c r="C548" s="41" t="s">
        <v>534</v>
      </c>
      <c r="D548" s="41" t="s">
        <v>16</v>
      </c>
      <c r="E548" s="41" t="s">
        <v>71</v>
      </c>
      <c r="F548" s="41" t="s">
        <v>71</v>
      </c>
      <c r="G548" s="41" t="s">
        <v>759</v>
      </c>
      <c r="H548" s="41">
        <v>4</v>
      </c>
      <c r="I548" s="41">
        <v>6022.8710261634096</v>
      </c>
      <c r="J548" s="41">
        <v>2641</v>
      </c>
      <c r="K548" s="41">
        <v>0</v>
      </c>
      <c r="L548" s="41">
        <v>48.858499999999999</v>
      </c>
      <c r="M548" s="41">
        <v>0</v>
      </c>
      <c r="N548" s="41">
        <v>4202</v>
      </c>
      <c r="O548" s="41">
        <v>992</v>
      </c>
      <c r="P548" s="41">
        <v>83.619799999999998</v>
      </c>
      <c r="Q548" s="41">
        <v>19.7408</v>
      </c>
      <c r="R548" s="41">
        <v>6417</v>
      </c>
      <c r="S548" s="41">
        <v>114.8643</v>
      </c>
      <c r="T548" s="41">
        <v>8206</v>
      </c>
      <c r="U548" s="41">
        <v>180.53200000000001</v>
      </c>
      <c r="V548" s="41">
        <v>9058</v>
      </c>
      <c r="W548" s="41">
        <v>163.72280000000001</v>
      </c>
      <c r="X548" s="41">
        <v>13400</v>
      </c>
      <c r="Y548" s="41">
        <v>283.89260000000002</v>
      </c>
      <c r="Z548" s="6">
        <f>0</f>
        <v>0</v>
      </c>
      <c r="AA548" s="6">
        <f t="shared" si="63"/>
        <v>163.72280000000001</v>
      </c>
      <c r="AB548">
        <f>IF(ISBLANK(Table1[[#This Row],[FY2425_Cost]])=TRUE,#N/A,Table1[[#This Row],[FY2425_Cost]])</f>
        <v>283.89260000000002</v>
      </c>
      <c r="AC548" s="6">
        <f t="shared" si="64"/>
        <v>120.16980000000001</v>
      </c>
      <c r="AD548" s="6" t="e">
        <f>SUMIFS($AB$3:AB548,$B$3:B548,B548)</f>
        <v>#N/A</v>
      </c>
      <c r="AE548" s="6">
        <f t="shared" si="65"/>
        <v>2710.2919617735342</v>
      </c>
      <c r="AF548" s="6">
        <f t="shared" si="66"/>
        <v>2710.2919617735342</v>
      </c>
      <c r="AG548" s="6">
        <f>VLOOKUP(Table1[[#This Row],[PracticeCode]],$AP$3:$AS$345,4,FALSE)</f>
        <v>2710.2919617735342</v>
      </c>
      <c r="AH548" s="27">
        <f t="shared" si="67"/>
        <v>196947.8825555435</v>
      </c>
      <c r="AI548" s="6" t="e">
        <f t="shared" si="68"/>
        <v>#N/A</v>
      </c>
    </row>
    <row r="549" spans="1:35" x14ac:dyDescent="0.35">
      <c r="A549" t="str">
        <f t="shared" si="62"/>
        <v>Chiswick Health PracticeChiswickHounslowE85030Jun3</v>
      </c>
      <c r="B549" s="41" t="s">
        <v>70</v>
      </c>
      <c r="C549" s="41" t="s">
        <v>534</v>
      </c>
      <c r="D549" s="41" t="s">
        <v>16</v>
      </c>
      <c r="E549" s="41" t="s">
        <v>71</v>
      </c>
      <c r="F549" s="41" t="s">
        <v>71</v>
      </c>
      <c r="G549" s="41" t="s">
        <v>758</v>
      </c>
      <c r="H549" s="41">
        <v>3</v>
      </c>
      <c r="I549" s="41">
        <v>6022.8710261634096</v>
      </c>
      <c r="J549" s="41">
        <v>2776</v>
      </c>
      <c r="K549" s="41">
        <v>0</v>
      </c>
      <c r="L549" s="41">
        <v>51.355999999999995</v>
      </c>
      <c r="M549" s="41">
        <v>0</v>
      </c>
      <c r="N549" s="41">
        <v>3794</v>
      </c>
      <c r="O549" s="41">
        <v>49</v>
      </c>
      <c r="P549" s="41">
        <v>75.500600000000006</v>
      </c>
      <c r="Q549" s="41">
        <v>0.97510000000000008</v>
      </c>
      <c r="R549" s="41">
        <v>6038</v>
      </c>
      <c r="S549" s="41">
        <v>108.0802</v>
      </c>
      <c r="T549" s="41">
        <v>7731</v>
      </c>
      <c r="U549" s="41">
        <v>170.08199999999999</v>
      </c>
      <c r="V549" s="41">
        <v>8814</v>
      </c>
      <c r="W549" s="41">
        <v>159.43619999999999</v>
      </c>
      <c r="X549" s="41">
        <v>11574</v>
      </c>
      <c r="Y549" s="41">
        <v>246.55770000000001</v>
      </c>
      <c r="Z549" s="6">
        <f>0</f>
        <v>0</v>
      </c>
      <c r="AA549" s="6">
        <f t="shared" si="63"/>
        <v>159.43619999999999</v>
      </c>
      <c r="AB549">
        <f>IF(ISBLANK(Table1[[#This Row],[FY2425_Cost]])=TRUE,#N/A,Table1[[#This Row],[FY2425_Cost]])</f>
        <v>246.55770000000001</v>
      </c>
      <c r="AC549" s="6">
        <f t="shared" si="64"/>
        <v>87.121500000000026</v>
      </c>
      <c r="AD549" s="6" t="e">
        <f>SUMIFS($AB$3:AB549,$B$3:B549,B549)</f>
        <v>#N/A</v>
      </c>
      <c r="AE549" s="6">
        <f t="shared" si="65"/>
        <v>2710.2919617735342</v>
      </c>
      <c r="AF549" s="6">
        <f t="shared" si="66"/>
        <v>2710.2919617735342</v>
      </c>
      <c r="AG549" s="6">
        <f>VLOOKUP(Table1[[#This Row],[PracticeCode]],$AP$3:$AS$345,4,FALSE)</f>
        <v>2710.2919617735342</v>
      </c>
      <c r="AH549" s="27">
        <f t="shared" si="67"/>
        <v>196947.8825555435</v>
      </c>
      <c r="AI549" s="6" t="e">
        <f t="shared" si="68"/>
        <v>#N/A</v>
      </c>
    </row>
    <row r="550" spans="1:35" x14ac:dyDescent="0.35">
      <c r="A550" t="str">
        <f t="shared" si="62"/>
        <v>Chiswick Health PracticeChiswickHounslowE85030Mar12</v>
      </c>
      <c r="B550" s="41" t="s">
        <v>70</v>
      </c>
      <c r="C550" s="41" t="s">
        <v>534</v>
      </c>
      <c r="D550" s="41" t="s">
        <v>16</v>
      </c>
      <c r="E550" s="41" t="s">
        <v>71</v>
      </c>
      <c r="F550" s="41" t="s">
        <v>71</v>
      </c>
      <c r="G550" s="41" t="s">
        <v>767</v>
      </c>
      <c r="H550" s="41">
        <v>12</v>
      </c>
      <c r="I550" s="41">
        <v>6022.8710261634096</v>
      </c>
      <c r="J550" s="41">
        <v>2099</v>
      </c>
      <c r="K550" s="41">
        <v>43</v>
      </c>
      <c r="L550" s="41">
        <v>41.770099999999999</v>
      </c>
      <c r="M550" s="41">
        <v>0.85570000000000002</v>
      </c>
      <c r="N550" s="41"/>
      <c r="O550" s="41"/>
      <c r="P550" s="41"/>
      <c r="Q550" s="41"/>
      <c r="R550" s="41">
        <v>9782</v>
      </c>
      <c r="S550" s="41">
        <v>175.09780000000001</v>
      </c>
      <c r="T550" s="41"/>
      <c r="U550" s="41"/>
      <c r="V550" s="41">
        <v>11924</v>
      </c>
      <c r="W550" s="41">
        <v>217.7236</v>
      </c>
      <c r="X550" s="41"/>
      <c r="Y550" s="41"/>
      <c r="Z550" s="6">
        <f>0</f>
        <v>0</v>
      </c>
      <c r="AA550" s="6">
        <f t="shared" si="63"/>
        <v>217.7236</v>
      </c>
      <c r="AB550" t="e">
        <f>IF(ISBLANK(Table1[[#This Row],[FY2425_Cost]])=TRUE,#N/A,Table1[[#This Row],[FY2425_Cost]])</f>
        <v>#N/A</v>
      </c>
      <c r="AC550" s="6" t="e">
        <f t="shared" si="64"/>
        <v>#N/A</v>
      </c>
      <c r="AD550" s="6" t="e">
        <f>SUMIFS($AB$3:AB550,$B$3:B550,B550)</f>
        <v>#N/A</v>
      </c>
      <c r="AE550" s="6">
        <f t="shared" si="65"/>
        <v>2710.2919617735342</v>
      </c>
      <c r="AF550" s="6">
        <f t="shared" si="66"/>
        <v>2710.2919617735342</v>
      </c>
      <c r="AG550" s="6">
        <f>VLOOKUP(Table1[[#This Row],[PracticeCode]],$AP$3:$AS$345,4,FALSE)</f>
        <v>2710.2919617735342</v>
      </c>
      <c r="AH550" s="27">
        <f t="shared" si="67"/>
        <v>196947.8825555435</v>
      </c>
      <c r="AI550" s="6" t="e">
        <f t="shared" si="68"/>
        <v>#N/A</v>
      </c>
    </row>
    <row r="551" spans="1:35" x14ac:dyDescent="0.35">
      <c r="A551" t="str">
        <f t="shared" si="62"/>
        <v>Chiswick Health PracticeChiswickHounslowE85030May2</v>
      </c>
      <c r="B551" s="41" t="s">
        <v>70</v>
      </c>
      <c r="C551" s="41" t="s">
        <v>534</v>
      </c>
      <c r="D551" s="41" t="s">
        <v>16</v>
      </c>
      <c r="E551" s="41" t="s">
        <v>71</v>
      </c>
      <c r="F551" s="41" t="s">
        <v>71</v>
      </c>
      <c r="G551" s="41" t="s">
        <v>757</v>
      </c>
      <c r="H551" s="41">
        <v>2</v>
      </c>
      <c r="I551" s="41">
        <v>6022.8710261634096</v>
      </c>
      <c r="J551" s="41">
        <v>18237</v>
      </c>
      <c r="K551" s="41">
        <v>0</v>
      </c>
      <c r="L551" s="41">
        <v>337.3845</v>
      </c>
      <c r="M551" s="41">
        <v>0</v>
      </c>
      <c r="N551" s="41">
        <v>14899</v>
      </c>
      <c r="O551" s="41">
        <v>33</v>
      </c>
      <c r="P551" s="41">
        <v>296.49010000000004</v>
      </c>
      <c r="Q551" s="41">
        <v>0.65670000000000006</v>
      </c>
      <c r="R551" s="41">
        <v>9128</v>
      </c>
      <c r="S551" s="41">
        <v>163.3912</v>
      </c>
      <c r="T551" s="41">
        <v>7872</v>
      </c>
      <c r="U551" s="41">
        <v>173.184</v>
      </c>
      <c r="V551" s="41">
        <v>27365</v>
      </c>
      <c r="W551" s="41">
        <v>500.77570000000003</v>
      </c>
      <c r="X551" s="41">
        <v>22804</v>
      </c>
      <c r="Y551" s="41">
        <v>470.33080000000007</v>
      </c>
      <c r="Z551" s="6">
        <f>0</f>
        <v>0</v>
      </c>
      <c r="AA551" s="6">
        <f t="shared" si="63"/>
        <v>500.77570000000003</v>
      </c>
      <c r="AB551">
        <f>IF(ISBLANK(Table1[[#This Row],[FY2425_Cost]])=TRUE,#N/A,Table1[[#This Row],[FY2425_Cost]])</f>
        <v>470.33080000000007</v>
      </c>
      <c r="AC551" s="6">
        <f t="shared" si="64"/>
        <v>-30.444899999999961</v>
      </c>
      <c r="AD551" s="6" t="e">
        <f>SUMIFS($AB$3:AB551,$B$3:B551,B551)</f>
        <v>#N/A</v>
      </c>
      <c r="AE551" s="6">
        <f t="shared" si="65"/>
        <v>2710.2919617735342</v>
      </c>
      <c r="AF551" s="6">
        <f t="shared" si="66"/>
        <v>2710.2919617735342</v>
      </c>
      <c r="AG551" s="6">
        <f>VLOOKUP(Table1[[#This Row],[PracticeCode]],$AP$3:$AS$345,4,FALSE)</f>
        <v>2710.2919617735342</v>
      </c>
      <c r="AH551" s="27">
        <f t="shared" si="67"/>
        <v>196947.8825555435</v>
      </c>
      <c r="AI551" s="6" t="e">
        <f t="shared" si="68"/>
        <v>#N/A</v>
      </c>
    </row>
    <row r="552" spans="1:35" x14ac:dyDescent="0.35">
      <c r="A552" t="str">
        <f t="shared" si="62"/>
        <v>Chiswick Health PracticeChiswickHounslowE85030Nov8</v>
      </c>
      <c r="B552" s="41" t="s">
        <v>70</v>
      </c>
      <c r="C552" s="41" t="s">
        <v>534</v>
      </c>
      <c r="D552" s="41" t="s">
        <v>16</v>
      </c>
      <c r="E552" s="41" t="s">
        <v>71</v>
      </c>
      <c r="F552" s="41" t="s">
        <v>71</v>
      </c>
      <c r="G552" s="41" t="s">
        <v>763</v>
      </c>
      <c r="H552" s="41">
        <v>8</v>
      </c>
      <c r="I552" s="41">
        <v>6022.8710261634096</v>
      </c>
      <c r="J552" s="41">
        <v>4064</v>
      </c>
      <c r="K552" s="41">
        <v>34</v>
      </c>
      <c r="L552" s="41">
        <v>80.87360000000001</v>
      </c>
      <c r="M552" s="41">
        <v>0.67660000000000009</v>
      </c>
      <c r="N552" s="41"/>
      <c r="O552" s="41"/>
      <c r="P552" s="41"/>
      <c r="Q552" s="41"/>
      <c r="R552" s="41">
        <v>8559</v>
      </c>
      <c r="S552" s="41">
        <v>153.20609999999999</v>
      </c>
      <c r="T552" s="41"/>
      <c r="U552" s="41"/>
      <c r="V552" s="41">
        <v>12657</v>
      </c>
      <c r="W552" s="41">
        <v>234.75630000000001</v>
      </c>
      <c r="X552" s="41"/>
      <c r="Y552" s="41"/>
      <c r="Z552" s="6">
        <f>0</f>
        <v>0</v>
      </c>
      <c r="AA552" s="6">
        <f t="shared" si="63"/>
        <v>234.75630000000001</v>
      </c>
      <c r="AB552" t="e">
        <f>IF(ISBLANK(Table1[[#This Row],[FY2425_Cost]])=TRUE,#N/A,Table1[[#This Row],[FY2425_Cost]])</f>
        <v>#N/A</v>
      </c>
      <c r="AC552" s="6" t="e">
        <f t="shared" si="64"/>
        <v>#N/A</v>
      </c>
      <c r="AD552" s="6" t="e">
        <f>SUMIFS($AB$3:AB552,$B$3:B552,B552)</f>
        <v>#N/A</v>
      </c>
      <c r="AE552" s="6">
        <f t="shared" si="65"/>
        <v>2710.2919617735342</v>
      </c>
      <c r="AF552" s="6">
        <f t="shared" si="66"/>
        <v>2710.2919617735342</v>
      </c>
      <c r="AG552" s="6">
        <f>VLOOKUP(Table1[[#This Row],[PracticeCode]],$AP$3:$AS$345,4,FALSE)</f>
        <v>2710.2919617735342</v>
      </c>
      <c r="AH552" s="27">
        <f t="shared" si="67"/>
        <v>196947.8825555435</v>
      </c>
      <c r="AI552" s="6" t="e">
        <f t="shared" si="68"/>
        <v>#N/A</v>
      </c>
    </row>
    <row r="553" spans="1:35" x14ac:dyDescent="0.35">
      <c r="A553" t="str">
        <f t="shared" si="62"/>
        <v>Chiswick Health PracticeChiswickHounslowE85030Oct7</v>
      </c>
      <c r="B553" s="41" t="s">
        <v>70</v>
      </c>
      <c r="C553" s="41" t="s">
        <v>534</v>
      </c>
      <c r="D553" s="41" t="s">
        <v>16</v>
      </c>
      <c r="E553" s="41" t="s">
        <v>71</v>
      </c>
      <c r="F553" s="41" t="s">
        <v>71</v>
      </c>
      <c r="G553" s="41" t="s">
        <v>762</v>
      </c>
      <c r="H553" s="41">
        <v>7</v>
      </c>
      <c r="I553" s="41">
        <v>6022.8710261634096</v>
      </c>
      <c r="J553" s="41">
        <v>3102</v>
      </c>
      <c r="K553" s="41">
        <v>23</v>
      </c>
      <c r="L553" s="41">
        <v>61.729800000000004</v>
      </c>
      <c r="M553" s="41">
        <v>0.4577</v>
      </c>
      <c r="N553" s="41">
        <v>0</v>
      </c>
      <c r="O553" s="41">
        <v>4661</v>
      </c>
      <c r="P553" s="41">
        <v>0</v>
      </c>
      <c r="Q553" s="41">
        <v>104.8725</v>
      </c>
      <c r="R553" s="41">
        <v>10478</v>
      </c>
      <c r="S553" s="41">
        <v>187.55619999999999</v>
      </c>
      <c r="T553" s="41">
        <v>9488</v>
      </c>
      <c r="U553" s="41">
        <v>208.73599999999999</v>
      </c>
      <c r="V553" s="41">
        <v>13603</v>
      </c>
      <c r="W553" s="41">
        <v>249.74369999999999</v>
      </c>
      <c r="X553" s="41">
        <v>14149</v>
      </c>
      <c r="Y553" s="41">
        <v>313.60849999999999</v>
      </c>
      <c r="Z553" s="6">
        <f>0</f>
        <v>0</v>
      </c>
      <c r="AA553" s="6">
        <f t="shared" si="63"/>
        <v>249.74369999999999</v>
      </c>
      <c r="AB553">
        <f>IF(ISBLANK(Table1[[#This Row],[FY2425_Cost]])=TRUE,#N/A,Table1[[#This Row],[FY2425_Cost]])</f>
        <v>313.60849999999999</v>
      </c>
      <c r="AC553" s="6">
        <f t="shared" si="64"/>
        <v>63.864800000000002</v>
      </c>
      <c r="AD553" s="6" t="e">
        <f>SUMIFS($AB$3:AB553,$B$3:B553,B553)</f>
        <v>#N/A</v>
      </c>
      <c r="AE553" s="6">
        <f t="shared" si="65"/>
        <v>2710.2919617735342</v>
      </c>
      <c r="AF553" s="6">
        <f t="shared" si="66"/>
        <v>2710.2919617735342</v>
      </c>
      <c r="AG553" s="6">
        <f>VLOOKUP(Table1[[#This Row],[PracticeCode]],$AP$3:$AS$345,4,FALSE)</f>
        <v>2710.2919617735342</v>
      </c>
      <c r="AH553" s="27">
        <f t="shared" si="67"/>
        <v>196947.8825555435</v>
      </c>
      <c r="AI553" s="6" t="e">
        <f t="shared" si="68"/>
        <v>#N/A</v>
      </c>
    </row>
    <row r="554" spans="1:35" x14ac:dyDescent="0.35">
      <c r="A554" t="str">
        <f t="shared" si="62"/>
        <v>Chiswick Health PracticeChiswickHounslowE85030Sep6</v>
      </c>
      <c r="B554" s="41" t="s">
        <v>70</v>
      </c>
      <c r="C554" s="41" t="s">
        <v>534</v>
      </c>
      <c r="D554" s="41" t="s">
        <v>16</v>
      </c>
      <c r="E554" s="41" t="s">
        <v>71</v>
      </c>
      <c r="F554" s="41" t="s">
        <v>71</v>
      </c>
      <c r="G554" s="41" t="s">
        <v>761</v>
      </c>
      <c r="H554" s="41">
        <v>6</v>
      </c>
      <c r="I554" s="41">
        <v>6022.8710261634096</v>
      </c>
      <c r="J554" s="41">
        <v>2468</v>
      </c>
      <c r="K554" s="41">
        <v>3</v>
      </c>
      <c r="L554" s="41">
        <v>49.113199999999999</v>
      </c>
      <c r="M554" s="41">
        <v>5.9700000000000003E-2</v>
      </c>
      <c r="N554" s="41">
        <v>3659</v>
      </c>
      <c r="O554" s="41">
        <v>958</v>
      </c>
      <c r="P554" s="41">
        <v>82.327500000000001</v>
      </c>
      <c r="Q554" s="41">
        <v>21.555</v>
      </c>
      <c r="R554" s="41">
        <v>7981</v>
      </c>
      <c r="S554" s="41">
        <v>142.85990000000001</v>
      </c>
      <c r="T554" s="41">
        <v>10705</v>
      </c>
      <c r="U554" s="41">
        <v>235.51</v>
      </c>
      <c r="V554" s="41">
        <v>10452</v>
      </c>
      <c r="W554" s="41">
        <v>192.03280000000001</v>
      </c>
      <c r="X554" s="41">
        <v>15322</v>
      </c>
      <c r="Y554" s="41">
        <v>339.39249999999998</v>
      </c>
      <c r="Z554" s="6">
        <f>0</f>
        <v>0</v>
      </c>
      <c r="AA554" s="6">
        <f t="shared" si="63"/>
        <v>192.03280000000001</v>
      </c>
      <c r="AB554">
        <f>IF(ISBLANK(Table1[[#This Row],[FY2425_Cost]])=TRUE,#N/A,Table1[[#This Row],[FY2425_Cost]])</f>
        <v>339.39249999999998</v>
      </c>
      <c r="AC554" s="6">
        <f t="shared" si="64"/>
        <v>147.35969999999998</v>
      </c>
      <c r="AD554" s="6" t="e">
        <f>SUMIFS($AB$3:AB554,$B$3:B554,B554)</f>
        <v>#N/A</v>
      </c>
      <c r="AE554" s="6">
        <f t="shared" si="65"/>
        <v>2710.2919617735342</v>
      </c>
      <c r="AF554" s="6">
        <f t="shared" si="66"/>
        <v>2710.2919617735342</v>
      </c>
      <c r="AG554" s="6">
        <f>VLOOKUP(Table1[[#This Row],[PracticeCode]],$AP$3:$AS$345,4,FALSE)</f>
        <v>2710.2919617735342</v>
      </c>
      <c r="AH554" s="27">
        <f t="shared" si="67"/>
        <v>196947.8825555435</v>
      </c>
      <c r="AI554" s="6" t="e">
        <f t="shared" si="68"/>
        <v>#N/A</v>
      </c>
    </row>
    <row r="555" spans="1:35" x14ac:dyDescent="0.35">
      <c r="A555" t="str">
        <f t="shared" si="62"/>
        <v>Chiswick Medical PracticeChiswickHounslowE85693Apr1</v>
      </c>
      <c r="B555" s="41" t="s">
        <v>822</v>
      </c>
      <c r="C555" s="41" t="s">
        <v>534</v>
      </c>
      <c r="D555" s="41" t="s">
        <v>16</v>
      </c>
      <c r="E555" s="41" t="s">
        <v>137</v>
      </c>
      <c r="F555" s="41" t="s">
        <v>137</v>
      </c>
      <c r="G555" s="41" t="s">
        <v>756</v>
      </c>
      <c r="H555" s="41">
        <v>1</v>
      </c>
      <c r="I555" s="41">
        <v>8234.5590324439399</v>
      </c>
      <c r="J555" s="41">
        <v>11793</v>
      </c>
      <c r="K555" s="41">
        <v>0</v>
      </c>
      <c r="L555" s="41">
        <v>218.17049999999998</v>
      </c>
      <c r="M555" s="41">
        <v>0</v>
      </c>
      <c r="N555" s="41">
        <v>104979</v>
      </c>
      <c r="O555" s="41">
        <v>776</v>
      </c>
      <c r="P555" s="41">
        <v>2089.0821000000001</v>
      </c>
      <c r="Q555" s="41">
        <v>15.442400000000001</v>
      </c>
      <c r="R555" s="41">
        <v>4768</v>
      </c>
      <c r="S555" s="41">
        <v>85.347200000000001</v>
      </c>
      <c r="T555" s="41">
        <v>7251</v>
      </c>
      <c r="U555" s="41">
        <v>159.52199999999999</v>
      </c>
      <c r="V555" s="41">
        <v>16561</v>
      </c>
      <c r="W555" s="41">
        <v>303.51769999999999</v>
      </c>
      <c r="X555" s="41">
        <v>113006</v>
      </c>
      <c r="Y555" s="41">
        <v>2264.0464999999999</v>
      </c>
      <c r="Z555" s="6">
        <f>0</f>
        <v>0</v>
      </c>
      <c r="AA555" s="6">
        <f t="shared" si="63"/>
        <v>303.51769999999999</v>
      </c>
      <c r="AB555">
        <f>IF(ISBLANK(Table1[[#This Row],[FY2425_Cost]])=TRUE,#N/A,Table1[[#This Row],[FY2425_Cost]])</f>
        <v>2264.0464999999999</v>
      </c>
      <c r="AC555" s="6">
        <f t="shared" si="64"/>
        <v>1960.5288</v>
      </c>
      <c r="AD555" s="6">
        <f>SUMIFS($AB$3:AB555,$B$3:B555,B555)</f>
        <v>2264.0464999999999</v>
      </c>
      <c r="AE555" s="6">
        <f t="shared" si="65"/>
        <v>3705.551564599773</v>
      </c>
      <c r="AF555" s="6">
        <f t="shared" si="66"/>
        <v>3705.551564599773</v>
      </c>
      <c r="AG555" s="6">
        <f>VLOOKUP(Table1[[#This Row],[PracticeCode]],$AP$3:$AS$345,4,FALSE)</f>
        <v>3705.551564599773</v>
      </c>
      <c r="AH555" s="27">
        <f t="shared" si="67"/>
        <v>269270.08036091685</v>
      </c>
      <c r="AI555" s="6">
        <f t="shared" si="68"/>
        <v>0</v>
      </c>
    </row>
    <row r="556" spans="1:35" x14ac:dyDescent="0.35">
      <c r="A556" t="str">
        <f t="shared" si="62"/>
        <v>Chiswick Medical PracticeChiswickHounslowE85693Aug5</v>
      </c>
      <c r="B556" s="41" t="s">
        <v>822</v>
      </c>
      <c r="C556" s="41" t="s">
        <v>534</v>
      </c>
      <c r="D556" s="41" t="s">
        <v>16</v>
      </c>
      <c r="E556" s="41" t="s">
        <v>137</v>
      </c>
      <c r="F556" s="41" t="s">
        <v>137</v>
      </c>
      <c r="G556" s="41" t="s">
        <v>760</v>
      </c>
      <c r="H556" s="41">
        <v>5</v>
      </c>
      <c r="I556" s="41">
        <v>8234.5590324439399</v>
      </c>
      <c r="J556" s="41">
        <v>3682</v>
      </c>
      <c r="K556" s="41">
        <v>0</v>
      </c>
      <c r="L556" s="41">
        <v>68.11699999999999</v>
      </c>
      <c r="M556" s="41">
        <v>0</v>
      </c>
      <c r="N556" s="41">
        <v>7323</v>
      </c>
      <c r="O556" s="41">
        <v>772</v>
      </c>
      <c r="P556" s="41">
        <v>145.7277</v>
      </c>
      <c r="Q556" s="41">
        <v>15.3628</v>
      </c>
      <c r="R556" s="41">
        <v>6459</v>
      </c>
      <c r="S556" s="41">
        <v>115.6161</v>
      </c>
      <c r="T556" s="41">
        <v>18212</v>
      </c>
      <c r="U556" s="41">
        <v>400.66399999999999</v>
      </c>
      <c r="V556" s="41">
        <v>10141</v>
      </c>
      <c r="W556" s="41">
        <v>183.73309999999998</v>
      </c>
      <c r="X556" s="41">
        <v>26307</v>
      </c>
      <c r="Y556" s="41">
        <v>561.75450000000001</v>
      </c>
      <c r="Z556" s="6">
        <f>0</f>
        <v>0</v>
      </c>
      <c r="AA556" s="6">
        <f t="shared" si="63"/>
        <v>183.73309999999998</v>
      </c>
      <c r="AB556">
        <f>IF(ISBLANK(Table1[[#This Row],[FY2425_Cost]])=TRUE,#N/A,Table1[[#This Row],[FY2425_Cost]])</f>
        <v>561.75450000000001</v>
      </c>
      <c r="AC556" s="6">
        <f t="shared" si="64"/>
        <v>378.02140000000003</v>
      </c>
      <c r="AD556" s="6">
        <f>SUMIFS($AB$3:AB556,$B$3:B556,B556)</f>
        <v>2825.8009999999999</v>
      </c>
      <c r="AE556" s="6">
        <f t="shared" si="65"/>
        <v>3705.551564599773</v>
      </c>
      <c r="AF556" s="6">
        <f t="shared" si="66"/>
        <v>3705.551564599773</v>
      </c>
      <c r="AG556" s="6">
        <f>VLOOKUP(Table1[[#This Row],[PracticeCode]],$AP$3:$AS$345,4,FALSE)</f>
        <v>3705.551564599773</v>
      </c>
      <c r="AH556" s="27">
        <f t="shared" si="67"/>
        <v>269270.08036091685</v>
      </c>
      <c r="AI556" s="6">
        <f t="shared" si="68"/>
        <v>0</v>
      </c>
    </row>
    <row r="557" spans="1:35" x14ac:dyDescent="0.35">
      <c r="A557" t="str">
        <f t="shared" si="62"/>
        <v>Chiswick Medical PracticeChiswickHounslowE85693Dec9</v>
      </c>
      <c r="B557" s="41" t="s">
        <v>822</v>
      </c>
      <c r="C557" s="41" t="s">
        <v>534</v>
      </c>
      <c r="D557" s="41" t="s">
        <v>16</v>
      </c>
      <c r="E557" s="41" t="s">
        <v>137</v>
      </c>
      <c r="F557" s="41" t="s">
        <v>137</v>
      </c>
      <c r="G557" s="41" t="s">
        <v>764</v>
      </c>
      <c r="H557" s="41">
        <v>9</v>
      </c>
      <c r="I557" s="41">
        <v>8234.5590324439399</v>
      </c>
      <c r="J557" s="41">
        <v>4346</v>
      </c>
      <c r="K557" s="41">
        <v>0</v>
      </c>
      <c r="L557" s="41">
        <v>86.485399999999998</v>
      </c>
      <c r="M557" s="41">
        <v>0</v>
      </c>
      <c r="N557" s="41"/>
      <c r="O557" s="41"/>
      <c r="P557" s="41"/>
      <c r="Q557" s="41"/>
      <c r="R557" s="41">
        <v>7715</v>
      </c>
      <c r="S557" s="41">
        <v>138.0985</v>
      </c>
      <c r="T557" s="41"/>
      <c r="U557" s="41"/>
      <c r="V557" s="41">
        <v>12061</v>
      </c>
      <c r="W557" s="41">
        <v>224.5839</v>
      </c>
      <c r="X557" s="41"/>
      <c r="Y557" s="41"/>
      <c r="Z557" s="6">
        <f>0</f>
        <v>0</v>
      </c>
      <c r="AA557" s="6">
        <f t="shared" si="63"/>
        <v>224.5839</v>
      </c>
      <c r="AB557" t="e">
        <f>IF(ISBLANK(Table1[[#This Row],[FY2425_Cost]])=TRUE,#N/A,Table1[[#This Row],[FY2425_Cost]])</f>
        <v>#N/A</v>
      </c>
      <c r="AC557" s="6" t="e">
        <f t="shared" si="64"/>
        <v>#N/A</v>
      </c>
      <c r="AD557" s="6" t="e">
        <f>SUMIFS($AB$3:AB557,$B$3:B557,B557)</f>
        <v>#N/A</v>
      </c>
      <c r="AE557" s="6">
        <f t="shared" si="65"/>
        <v>3705.551564599773</v>
      </c>
      <c r="AF557" s="6">
        <f t="shared" si="66"/>
        <v>3705.551564599773</v>
      </c>
      <c r="AG557" s="6">
        <f>VLOOKUP(Table1[[#This Row],[PracticeCode]],$AP$3:$AS$345,4,FALSE)</f>
        <v>3705.551564599773</v>
      </c>
      <c r="AH557" s="27">
        <f t="shared" si="67"/>
        <v>269270.08036091685</v>
      </c>
      <c r="AI557" s="6" t="e">
        <f t="shared" si="68"/>
        <v>#N/A</v>
      </c>
    </row>
    <row r="558" spans="1:35" x14ac:dyDescent="0.35">
      <c r="A558" t="str">
        <f t="shared" si="62"/>
        <v>Chiswick Medical PracticeChiswickHounslowE85693Feb11</v>
      </c>
      <c r="B558" s="41" t="s">
        <v>822</v>
      </c>
      <c r="C558" s="41" t="s">
        <v>534</v>
      </c>
      <c r="D558" s="41" t="s">
        <v>16</v>
      </c>
      <c r="E558" s="41" t="s">
        <v>137</v>
      </c>
      <c r="F558" s="41" t="s">
        <v>137</v>
      </c>
      <c r="G558" s="41" t="s">
        <v>766</v>
      </c>
      <c r="H558" s="41">
        <v>11</v>
      </c>
      <c r="I558" s="41">
        <v>8234.5590324439399</v>
      </c>
      <c r="J558" s="41">
        <v>20234</v>
      </c>
      <c r="K558" s="41">
        <v>474</v>
      </c>
      <c r="L558" s="41">
        <v>402.65660000000003</v>
      </c>
      <c r="M558" s="41">
        <v>9.4326000000000008</v>
      </c>
      <c r="N558" s="41"/>
      <c r="O558" s="41"/>
      <c r="P558" s="41"/>
      <c r="Q558" s="41"/>
      <c r="R558" s="41">
        <v>20001</v>
      </c>
      <c r="S558" s="41">
        <v>358.0179</v>
      </c>
      <c r="T558" s="41"/>
      <c r="U558" s="41"/>
      <c r="V558" s="41">
        <v>40709</v>
      </c>
      <c r="W558" s="41">
        <v>770.10709999999995</v>
      </c>
      <c r="X558" s="41"/>
      <c r="Y558" s="41"/>
      <c r="Z558" s="6">
        <f>0</f>
        <v>0</v>
      </c>
      <c r="AA558" s="6">
        <f t="shared" si="63"/>
        <v>770.10709999999995</v>
      </c>
      <c r="AB558" t="e">
        <f>IF(ISBLANK(Table1[[#This Row],[FY2425_Cost]])=TRUE,#N/A,Table1[[#This Row],[FY2425_Cost]])</f>
        <v>#N/A</v>
      </c>
      <c r="AC558" s="6" t="e">
        <f t="shared" si="64"/>
        <v>#N/A</v>
      </c>
      <c r="AD558" s="6" t="e">
        <f>SUMIFS($AB$3:AB558,$B$3:B558,B558)</f>
        <v>#N/A</v>
      </c>
      <c r="AE558" s="6">
        <f t="shared" si="65"/>
        <v>3705.551564599773</v>
      </c>
      <c r="AF558" s="6">
        <f t="shared" si="66"/>
        <v>3705.551564599773</v>
      </c>
      <c r="AG558" s="6">
        <f>VLOOKUP(Table1[[#This Row],[PracticeCode]],$AP$3:$AS$345,4,FALSE)</f>
        <v>3705.551564599773</v>
      </c>
      <c r="AH558" s="27">
        <f t="shared" si="67"/>
        <v>269270.08036091685</v>
      </c>
      <c r="AI558" s="6" t="e">
        <f t="shared" si="68"/>
        <v>#N/A</v>
      </c>
    </row>
    <row r="559" spans="1:35" x14ac:dyDescent="0.35">
      <c r="A559" t="str">
        <f t="shared" si="62"/>
        <v>Chiswick Medical PracticeChiswickHounslowE85693Jan10</v>
      </c>
      <c r="B559" s="41" t="s">
        <v>822</v>
      </c>
      <c r="C559" s="41" t="s">
        <v>534</v>
      </c>
      <c r="D559" s="41" t="s">
        <v>16</v>
      </c>
      <c r="E559" s="41" t="s">
        <v>137</v>
      </c>
      <c r="F559" s="41" t="s">
        <v>137</v>
      </c>
      <c r="G559" s="41" t="s">
        <v>765</v>
      </c>
      <c r="H559" s="41">
        <v>10</v>
      </c>
      <c r="I559" s="41">
        <v>8234.5590324439399</v>
      </c>
      <c r="J559" s="41">
        <v>4897</v>
      </c>
      <c r="K559" s="41">
        <v>353</v>
      </c>
      <c r="L559" s="41">
        <v>97.450299999999999</v>
      </c>
      <c r="M559" s="41">
        <v>7.0247000000000002</v>
      </c>
      <c r="N559" s="41"/>
      <c r="O559" s="41"/>
      <c r="P559" s="41"/>
      <c r="Q559" s="41"/>
      <c r="R559" s="41">
        <v>6320</v>
      </c>
      <c r="S559" s="41">
        <v>113.128</v>
      </c>
      <c r="T559" s="41"/>
      <c r="U559" s="41"/>
      <c r="V559" s="41">
        <v>11570</v>
      </c>
      <c r="W559" s="41">
        <v>217.60300000000001</v>
      </c>
      <c r="X559" s="41"/>
      <c r="Y559" s="41"/>
      <c r="Z559" s="6">
        <f>0</f>
        <v>0</v>
      </c>
      <c r="AA559" s="6">
        <f t="shared" si="63"/>
        <v>217.60300000000001</v>
      </c>
      <c r="AB559" t="e">
        <f>IF(ISBLANK(Table1[[#This Row],[FY2425_Cost]])=TRUE,#N/A,Table1[[#This Row],[FY2425_Cost]])</f>
        <v>#N/A</v>
      </c>
      <c r="AC559" s="6" t="e">
        <f t="shared" si="64"/>
        <v>#N/A</v>
      </c>
      <c r="AD559" s="6" t="e">
        <f>SUMIFS($AB$3:AB559,$B$3:B559,B559)</f>
        <v>#N/A</v>
      </c>
      <c r="AE559" s="6">
        <f t="shared" si="65"/>
        <v>3705.551564599773</v>
      </c>
      <c r="AF559" s="6">
        <f t="shared" si="66"/>
        <v>3705.551564599773</v>
      </c>
      <c r="AG559" s="6">
        <f>VLOOKUP(Table1[[#This Row],[PracticeCode]],$AP$3:$AS$345,4,FALSE)</f>
        <v>3705.551564599773</v>
      </c>
      <c r="AH559" s="27">
        <f t="shared" si="67"/>
        <v>269270.08036091685</v>
      </c>
      <c r="AI559" s="6" t="e">
        <f t="shared" si="68"/>
        <v>#N/A</v>
      </c>
    </row>
    <row r="560" spans="1:35" x14ac:dyDescent="0.35">
      <c r="A560" t="str">
        <f t="shared" si="62"/>
        <v>Chiswick Medical PracticeChiswickHounslowE85693Jul4</v>
      </c>
      <c r="B560" s="41" t="s">
        <v>822</v>
      </c>
      <c r="C560" s="41" t="s">
        <v>534</v>
      </c>
      <c r="D560" s="41" t="s">
        <v>16</v>
      </c>
      <c r="E560" s="41" t="s">
        <v>137</v>
      </c>
      <c r="F560" s="41" t="s">
        <v>137</v>
      </c>
      <c r="G560" s="41" t="s">
        <v>759</v>
      </c>
      <c r="H560" s="41">
        <v>4</v>
      </c>
      <c r="I560" s="41">
        <v>8234.5590324439399</v>
      </c>
      <c r="J560" s="41">
        <v>4149</v>
      </c>
      <c r="K560" s="41">
        <v>10</v>
      </c>
      <c r="L560" s="41">
        <v>76.756500000000003</v>
      </c>
      <c r="M560" s="41">
        <v>0.185</v>
      </c>
      <c r="N560" s="41">
        <v>12597</v>
      </c>
      <c r="O560" s="41">
        <v>1194</v>
      </c>
      <c r="P560" s="41">
        <v>250.68030000000002</v>
      </c>
      <c r="Q560" s="41">
        <v>23.7606</v>
      </c>
      <c r="R560" s="41">
        <v>10568</v>
      </c>
      <c r="S560" s="41">
        <v>189.16720000000001</v>
      </c>
      <c r="T560" s="41">
        <v>75119</v>
      </c>
      <c r="U560" s="41">
        <v>1652.6179999999999</v>
      </c>
      <c r="V560" s="41">
        <v>14727</v>
      </c>
      <c r="W560" s="41">
        <v>266.1087</v>
      </c>
      <c r="X560" s="41">
        <v>88910</v>
      </c>
      <c r="Y560" s="41">
        <v>1927.0589</v>
      </c>
      <c r="Z560" s="6">
        <f>0</f>
        <v>0</v>
      </c>
      <c r="AA560" s="6">
        <f t="shared" si="63"/>
        <v>266.1087</v>
      </c>
      <c r="AB560">
        <f>IF(ISBLANK(Table1[[#This Row],[FY2425_Cost]])=TRUE,#N/A,Table1[[#This Row],[FY2425_Cost]])</f>
        <v>1927.0589</v>
      </c>
      <c r="AC560" s="6">
        <f t="shared" si="64"/>
        <v>1660.9502</v>
      </c>
      <c r="AD560" s="6" t="e">
        <f>SUMIFS($AB$3:AB560,$B$3:B560,B560)</f>
        <v>#N/A</v>
      </c>
      <c r="AE560" s="6">
        <f t="shared" si="65"/>
        <v>3705.551564599773</v>
      </c>
      <c r="AF560" s="6">
        <f t="shared" si="66"/>
        <v>3705.551564599773</v>
      </c>
      <c r="AG560" s="6">
        <f>VLOOKUP(Table1[[#This Row],[PracticeCode]],$AP$3:$AS$345,4,FALSE)</f>
        <v>3705.551564599773</v>
      </c>
      <c r="AH560" s="27">
        <f t="shared" si="67"/>
        <v>269270.08036091685</v>
      </c>
      <c r="AI560" s="6" t="e">
        <f t="shared" si="68"/>
        <v>#N/A</v>
      </c>
    </row>
    <row r="561" spans="1:35" x14ac:dyDescent="0.35">
      <c r="A561" t="str">
        <f t="shared" si="62"/>
        <v>Chiswick Medical PracticeChiswickHounslowE85693Jun3</v>
      </c>
      <c r="B561" s="41" t="s">
        <v>822</v>
      </c>
      <c r="C561" s="41" t="s">
        <v>534</v>
      </c>
      <c r="D561" s="41" t="s">
        <v>16</v>
      </c>
      <c r="E561" s="41" t="s">
        <v>137</v>
      </c>
      <c r="F561" s="41" t="s">
        <v>137</v>
      </c>
      <c r="G561" s="41" t="s">
        <v>758</v>
      </c>
      <c r="H561" s="41">
        <v>3</v>
      </c>
      <c r="I561" s="41">
        <v>8234.5590324439399</v>
      </c>
      <c r="J561" s="41">
        <v>4245</v>
      </c>
      <c r="K561" s="41">
        <v>0</v>
      </c>
      <c r="L561" s="41">
        <v>78.532499999999999</v>
      </c>
      <c r="M561" s="41">
        <v>0</v>
      </c>
      <c r="N561" s="41">
        <v>8220</v>
      </c>
      <c r="O561" s="41">
        <v>1000</v>
      </c>
      <c r="P561" s="41">
        <v>163.578</v>
      </c>
      <c r="Q561" s="41">
        <v>19.900000000000002</v>
      </c>
      <c r="R561" s="41">
        <v>8467</v>
      </c>
      <c r="S561" s="41">
        <v>151.55930000000001</v>
      </c>
      <c r="T561" s="41">
        <v>28112</v>
      </c>
      <c r="U561" s="41">
        <v>618.46400000000006</v>
      </c>
      <c r="V561" s="41">
        <v>12712</v>
      </c>
      <c r="W561" s="41">
        <v>230.09180000000001</v>
      </c>
      <c r="X561" s="41">
        <v>37332</v>
      </c>
      <c r="Y561" s="41">
        <v>801.94200000000001</v>
      </c>
      <c r="Z561" s="6">
        <f>0</f>
        <v>0</v>
      </c>
      <c r="AA561" s="6">
        <f t="shared" si="63"/>
        <v>230.09180000000001</v>
      </c>
      <c r="AB561">
        <f>IF(ISBLANK(Table1[[#This Row],[FY2425_Cost]])=TRUE,#N/A,Table1[[#This Row],[FY2425_Cost]])</f>
        <v>801.94200000000001</v>
      </c>
      <c r="AC561" s="6">
        <f t="shared" si="64"/>
        <v>571.85019999999997</v>
      </c>
      <c r="AD561" s="6" t="e">
        <f>SUMIFS($AB$3:AB561,$B$3:B561,B561)</f>
        <v>#N/A</v>
      </c>
      <c r="AE561" s="6">
        <f t="shared" si="65"/>
        <v>3705.551564599773</v>
      </c>
      <c r="AF561" s="6">
        <f t="shared" si="66"/>
        <v>3705.551564599773</v>
      </c>
      <c r="AG561" s="6">
        <f>VLOOKUP(Table1[[#This Row],[PracticeCode]],$AP$3:$AS$345,4,FALSE)</f>
        <v>3705.551564599773</v>
      </c>
      <c r="AH561" s="27">
        <f t="shared" si="67"/>
        <v>269270.08036091685</v>
      </c>
      <c r="AI561" s="6" t="e">
        <f t="shared" si="68"/>
        <v>#N/A</v>
      </c>
    </row>
    <row r="562" spans="1:35" x14ac:dyDescent="0.35">
      <c r="A562" t="str">
        <f t="shared" si="62"/>
        <v>Chiswick Medical PracticeChiswickHounslowE85693Mar12</v>
      </c>
      <c r="B562" s="41" t="s">
        <v>822</v>
      </c>
      <c r="C562" s="41" t="s">
        <v>534</v>
      </c>
      <c r="D562" s="41" t="s">
        <v>16</v>
      </c>
      <c r="E562" s="41" t="s">
        <v>137</v>
      </c>
      <c r="F562" s="41" t="s">
        <v>137</v>
      </c>
      <c r="G562" s="41" t="s">
        <v>767</v>
      </c>
      <c r="H562" s="41">
        <v>12</v>
      </c>
      <c r="I562" s="41">
        <v>8234.5590324439399</v>
      </c>
      <c r="J562" s="41">
        <v>18542</v>
      </c>
      <c r="K562" s="41">
        <v>244</v>
      </c>
      <c r="L562" s="41">
        <v>368.98580000000004</v>
      </c>
      <c r="M562" s="41">
        <v>4.8555999999999999</v>
      </c>
      <c r="N562" s="41"/>
      <c r="O562" s="41"/>
      <c r="P562" s="41"/>
      <c r="Q562" s="41"/>
      <c r="R562" s="41">
        <v>7198</v>
      </c>
      <c r="S562" s="41">
        <v>128.8442</v>
      </c>
      <c r="T562" s="41"/>
      <c r="U562" s="41"/>
      <c r="V562" s="41">
        <v>25984</v>
      </c>
      <c r="W562" s="41">
        <v>502.68560000000002</v>
      </c>
      <c r="X562" s="41"/>
      <c r="Y562" s="41"/>
      <c r="Z562" s="6">
        <f>0</f>
        <v>0</v>
      </c>
      <c r="AA562" s="6">
        <f t="shared" si="63"/>
        <v>502.68560000000002</v>
      </c>
      <c r="AB562" t="e">
        <f>IF(ISBLANK(Table1[[#This Row],[FY2425_Cost]])=TRUE,#N/A,Table1[[#This Row],[FY2425_Cost]])</f>
        <v>#N/A</v>
      </c>
      <c r="AC562" s="6" t="e">
        <f t="shared" si="64"/>
        <v>#N/A</v>
      </c>
      <c r="AD562" s="6" t="e">
        <f>SUMIFS($AB$3:AB562,$B$3:B562,B562)</f>
        <v>#N/A</v>
      </c>
      <c r="AE562" s="6">
        <f t="shared" si="65"/>
        <v>3705.551564599773</v>
      </c>
      <c r="AF562" s="6">
        <f t="shared" si="66"/>
        <v>3705.551564599773</v>
      </c>
      <c r="AG562" s="6">
        <f>VLOOKUP(Table1[[#This Row],[PracticeCode]],$AP$3:$AS$345,4,FALSE)</f>
        <v>3705.551564599773</v>
      </c>
      <c r="AH562" s="27">
        <f t="shared" si="67"/>
        <v>269270.08036091685</v>
      </c>
      <c r="AI562" s="6" t="e">
        <f t="shared" si="68"/>
        <v>#N/A</v>
      </c>
    </row>
    <row r="563" spans="1:35" x14ac:dyDescent="0.35">
      <c r="A563" t="str">
        <f t="shared" si="62"/>
        <v>Chiswick Medical PracticeChiswickHounslowE85693May2</v>
      </c>
      <c r="B563" s="41" t="s">
        <v>822</v>
      </c>
      <c r="C563" s="41" t="s">
        <v>534</v>
      </c>
      <c r="D563" s="41" t="s">
        <v>16</v>
      </c>
      <c r="E563" s="41" t="s">
        <v>137</v>
      </c>
      <c r="F563" s="41" t="s">
        <v>137</v>
      </c>
      <c r="G563" s="41" t="s">
        <v>757</v>
      </c>
      <c r="H563" s="41">
        <v>2</v>
      </c>
      <c r="I563" s="41">
        <v>8234.5590324439399</v>
      </c>
      <c r="J563" s="41">
        <v>32749</v>
      </c>
      <c r="K563" s="41">
        <v>0</v>
      </c>
      <c r="L563" s="41">
        <v>605.85649999999998</v>
      </c>
      <c r="M563" s="41">
        <v>0</v>
      </c>
      <c r="N563" s="41">
        <v>88942</v>
      </c>
      <c r="O563" s="41">
        <v>3099</v>
      </c>
      <c r="P563" s="41">
        <v>1769.9458000000002</v>
      </c>
      <c r="Q563" s="41">
        <v>61.670100000000005</v>
      </c>
      <c r="R563" s="41">
        <v>12998</v>
      </c>
      <c r="S563" s="41">
        <v>232.66419999999999</v>
      </c>
      <c r="T563" s="41">
        <v>12085</v>
      </c>
      <c r="U563" s="41">
        <v>265.87</v>
      </c>
      <c r="V563" s="41">
        <v>45747</v>
      </c>
      <c r="W563" s="41">
        <v>838.52070000000003</v>
      </c>
      <c r="X563" s="41">
        <v>104126</v>
      </c>
      <c r="Y563" s="41">
        <v>2097.4859000000001</v>
      </c>
      <c r="Z563" s="6">
        <f>0</f>
        <v>0</v>
      </c>
      <c r="AA563" s="6">
        <f t="shared" si="63"/>
        <v>838.52070000000003</v>
      </c>
      <c r="AB563">
        <f>IF(ISBLANK(Table1[[#This Row],[FY2425_Cost]])=TRUE,#N/A,Table1[[#This Row],[FY2425_Cost]])</f>
        <v>2097.4859000000001</v>
      </c>
      <c r="AC563" s="6">
        <f t="shared" si="64"/>
        <v>1258.9652000000001</v>
      </c>
      <c r="AD563" s="6" t="e">
        <f>SUMIFS($AB$3:AB563,$B$3:B563,B563)</f>
        <v>#N/A</v>
      </c>
      <c r="AE563" s="6">
        <f t="shared" si="65"/>
        <v>3705.551564599773</v>
      </c>
      <c r="AF563" s="6">
        <f t="shared" si="66"/>
        <v>3705.551564599773</v>
      </c>
      <c r="AG563" s="6">
        <f>VLOOKUP(Table1[[#This Row],[PracticeCode]],$AP$3:$AS$345,4,FALSE)</f>
        <v>3705.551564599773</v>
      </c>
      <c r="AH563" s="27">
        <f t="shared" si="67"/>
        <v>269270.08036091685</v>
      </c>
      <c r="AI563" s="6" t="e">
        <f t="shared" si="68"/>
        <v>#N/A</v>
      </c>
    </row>
    <row r="564" spans="1:35" x14ac:dyDescent="0.35">
      <c r="A564" t="str">
        <f t="shared" si="62"/>
        <v>Chiswick Medical PracticeChiswickHounslowE85693Nov8</v>
      </c>
      <c r="B564" s="41" t="s">
        <v>822</v>
      </c>
      <c r="C564" s="41" t="s">
        <v>534</v>
      </c>
      <c r="D564" s="41" t="s">
        <v>16</v>
      </c>
      <c r="E564" s="41" t="s">
        <v>137</v>
      </c>
      <c r="F564" s="41" t="s">
        <v>137</v>
      </c>
      <c r="G564" s="41" t="s">
        <v>763</v>
      </c>
      <c r="H564" s="41">
        <v>8</v>
      </c>
      <c r="I564" s="41">
        <v>8234.5590324439399</v>
      </c>
      <c r="J564" s="41">
        <v>4586</v>
      </c>
      <c r="K564" s="41">
        <v>0</v>
      </c>
      <c r="L564" s="41">
        <v>91.261400000000009</v>
      </c>
      <c r="M564" s="41">
        <v>0</v>
      </c>
      <c r="N564" s="41"/>
      <c r="O564" s="41"/>
      <c r="P564" s="41"/>
      <c r="Q564" s="41"/>
      <c r="R564" s="41">
        <v>8908</v>
      </c>
      <c r="S564" s="41">
        <v>159.45320000000001</v>
      </c>
      <c r="T564" s="41"/>
      <c r="U564" s="41"/>
      <c r="V564" s="41">
        <v>13494</v>
      </c>
      <c r="W564" s="41">
        <v>250.71460000000002</v>
      </c>
      <c r="X564" s="41"/>
      <c r="Y564" s="41"/>
      <c r="Z564" s="6">
        <f>0</f>
        <v>0</v>
      </c>
      <c r="AA564" s="6">
        <f t="shared" si="63"/>
        <v>250.71460000000002</v>
      </c>
      <c r="AB564" t="e">
        <f>IF(ISBLANK(Table1[[#This Row],[FY2425_Cost]])=TRUE,#N/A,Table1[[#This Row],[FY2425_Cost]])</f>
        <v>#N/A</v>
      </c>
      <c r="AC564" s="6" t="e">
        <f t="shared" si="64"/>
        <v>#N/A</v>
      </c>
      <c r="AD564" s="6" t="e">
        <f>SUMIFS($AB$3:AB564,$B$3:B564,B564)</f>
        <v>#N/A</v>
      </c>
      <c r="AE564" s="6">
        <f t="shared" si="65"/>
        <v>3705.551564599773</v>
      </c>
      <c r="AF564" s="6">
        <f t="shared" si="66"/>
        <v>3705.551564599773</v>
      </c>
      <c r="AG564" s="6">
        <f>VLOOKUP(Table1[[#This Row],[PracticeCode]],$AP$3:$AS$345,4,FALSE)</f>
        <v>3705.551564599773</v>
      </c>
      <c r="AH564" s="27">
        <f t="shared" si="67"/>
        <v>269270.08036091685</v>
      </c>
      <c r="AI564" s="6" t="e">
        <f t="shared" si="68"/>
        <v>#N/A</v>
      </c>
    </row>
    <row r="565" spans="1:35" x14ac:dyDescent="0.35">
      <c r="A565" t="str">
        <f t="shared" si="62"/>
        <v>Chiswick Medical PracticeChiswickHounslowE85693Oct7</v>
      </c>
      <c r="B565" s="41" t="s">
        <v>822</v>
      </c>
      <c r="C565" s="41" t="s">
        <v>534</v>
      </c>
      <c r="D565" s="41" t="s">
        <v>16</v>
      </c>
      <c r="E565" s="41" t="s">
        <v>137</v>
      </c>
      <c r="F565" s="41" t="s">
        <v>137</v>
      </c>
      <c r="G565" s="41" t="s">
        <v>762</v>
      </c>
      <c r="H565" s="41">
        <v>7</v>
      </c>
      <c r="I565" s="41">
        <v>8234.5590324439399</v>
      </c>
      <c r="J565" s="41">
        <v>3619</v>
      </c>
      <c r="K565" s="41">
        <v>0</v>
      </c>
      <c r="L565" s="41">
        <v>72.018100000000004</v>
      </c>
      <c r="M565" s="41">
        <v>0</v>
      </c>
      <c r="N565" s="41">
        <v>0</v>
      </c>
      <c r="O565" s="41">
        <v>1184</v>
      </c>
      <c r="P565" s="41">
        <v>0</v>
      </c>
      <c r="Q565" s="41">
        <v>26.64</v>
      </c>
      <c r="R565" s="41">
        <v>21304</v>
      </c>
      <c r="S565" s="41">
        <v>381.34160000000003</v>
      </c>
      <c r="T565" s="41">
        <v>61131</v>
      </c>
      <c r="U565" s="41">
        <v>1344.8820000000001</v>
      </c>
      <c r="V565" s="41">
        <v>24923</v>
      </c>
      <c r="W565" s="41">
        <v>453.35970000000003</v>
      </c>
      <c r="X565" s="41">
        <v>62315</v>
      </c>
      <c r="Y565" s="41">
        <v>1371.5220000000002</v>
      </c>
      <c r="Z565" s="6">
        <f>0</f>
        <v>0</v>
      </c>
      <c r="AA565" s="6">
        <f t="shared" si="63"/>
        <v>453.35970000000003</v>
      </c>
      <c r="AB565">
        <f>IF(ISBLANK(Table1[[#This Row],[FY2425_Cost]])=TRUE,#N/A,Table1[[#This Row],[FY2425_Cost]])</f>
        <v>1371.5220000000002</v>
      </c>
      <c r="AC565" s="6">
        <f t="shared" si="64"/>
        <v>918.16230000000019</v>
      </c>
      <c r="AD565" s="6" t="e">
        <f>SUMIFS($AB$3:AB565,$B$3:B565,B565)</f>
        <v>#N/A</v>
      </c>
      <c r="AE565" s="6">
        <f t="shared" si="65"/>
        <v>3705.551564599773</v>
      </c>
      <c r="AF565" s="6">
        <f t="shared" si="66"/>
        <v>3705.551564599773</v>
      </c>
      <c r="AG565" s="6">
        <f>VLOOKUP(Table1[[#This Row],[PracticeCode]],$AP$3:$AS$345,4,FALSE)</f>
        <v>3705.551564599773</v>
      </c>
      <c r="AH565" s="27">
        <f t="shared" si="67"/>
        <v>269270.08036091685</v>
      </c>
      <c r="AI565" s="6" t="e">
        <f t="shared" si="68"/>
        <v>#N/A</v>
      </c>
    </row>
    <row r="566" spans="1:35" x14ac:dyDescent="0.35">
      <c r="A566" t="str">
        <f t="shared" si="62"/>
        <v>Chiswick Medical PracticeChiswickHounslowE85693Sep6</v>
      </c>
      <c r="B566" s="41" t="s">
        <v>822</v>
      </c>
      <c r="C566" s="41" t="s">
        <v>534</v>
      </c>
      <c r="D566" s="41" t="s">
        <v>16</v>
      </c>
      <c r="E566" s="41" t="s">
        <v>137</v>
      </c>
      <c r="F566" s="41" t="s">
        <v>137</v>
      </c>
      <c r="G566" s="41" t="s">
        <v>761</v>
      </c>
      <c r="H566" s="41">
        <v>6</v>
      </c>
      <c r="I566" s="41">
        <v>8234.5590324439399</v>
      </c>
      <c r="J566" s="41">
        <v>3828</v>
      </c>
      <c r="K566" s="41">
        <v>0</v>
      </c>
      <c r="L566" s="41">
        <v>76.177199999999999</v>
      </c>
      <c r="M566" s="41">
        <v>0</v>
      </c>
      <c r="N566" s="41">
        <v>11341</v>
      </c>
      <c r="O566" s="41">
        <v>663</v>
      </c>
      <c r="P566" s="41">
        <v>255.17249999999999</v>
      </c>
      <c r="Q566" s="41">
        <v>14.917499999999999</v>
      </c>
      <c r="R566" s="41">
        <v>19764</v>
      </c>
      <c r="S566" s="41">
        <v>353.7756</v>
      </c>
      <c r="T566" s="41">
        <v>37464</v>
      </c>
      <c r="U566" s="41">
        <v>824.20799999999997</v>
      </c>
      <c r="V566" s="41">
        <v>23592</v>
      </c>
      <c r="W566" s="41">
        <v>429.95280000000002</v>
      </c>
      <c r="X566" s="41">
        <v>49468</v>
      </c>
      <c r="Y566" s="41">
        <v>1094.298</v>
      </c>
      <c r="Z566" s="6">
        <f>0</f>
        <v>0</v>
      </c>
      <c r="AA566" s="6">
        <f t="shared" si="63"/>
        <v>429.95280000000002</v>
      </c>
      <c r="AB566">
        <f>IF(ISBLANK(Table1[[#This Row],[FY2425_Cost]])=TRUE,#N/A,Table1[[#This Row],[FY2425_Cost]])</f>
        <v>1094.298</v>
      </c>
      <c r="AC566" s="6">
        <f t="shared" si="64"/>
        <v>664.34519999999998</v>
      </c>
      <c r="AD566" s="6" t="e">
        <f>SUMIFS($AB$3:AB566,$B$3:B566,B566)</f>
        <v>#N/A</v>
      </c>
      <c r="AE566" s="6">
        <f t="shared" si="65"/>
        <v>3705.551564599773</v>
      </c>
      <c r="AF566" s="6">
        <f t="shared" si="66"/>
        <v>3705.551564599773</v>
      </c>
      <c r="AG566" s="6">
        <f>VLOOKUP(Table1[[#This Row],[PracticeCode]],$AP$3:$AS$345,4,FALSE)</f>
        <v>3705.551564599773</v>
      </c>
      <c r="AH566" s="27">
        <f t="shared" si="67"/>
        <v>269270.08036091685</v>
      </c>
      <c r="AI566" s="6" t="e">
        <f t="shared" si="68"/>
        <v>#N/A</v>
      </c>
    </row>
    <row r="567" spans="1:35" x14ac:dyDescent="0.35">
      <c r="A567" t="str">
        <f t="shared" si="62"/>
        <v>CHURCH END MEDICAL CENTREHarness SouthBrentE84013Apr1</v>
      </c>
      <c r="B567" s="41" t="s">
        <v>745</v>
      </c>
      <c r="C567" s="41" t="s">
        <v>489</v>
      </c>
      <c r="D567" s="41" t="s">
        <v>18</v>
      </c>
      <c r="E567" s="41" t="s">
        <v>72</v>
      </c>
      <c r="F567" s="41" t="s">
        <v>72</v>
      </c>
      <c r="G567" s="41" t="s">
        <v>756</v>
      </c>
      <c r="H567" s="41">
        <v>1</v>
      </c>
      <c r="I567" s="41">
        <v>8666.6350468057899</v>
      </c>
      <c r="J567" s="41">
        <v>7784</v>
      </c>
      <c r="K567" s="41">
        <v>827</v>
      </c>
      <c r="L567" s="41">
        <v>144.00399999999999</v>
      </c>
      <c r="M567" s="41">
        <v>15.2995</v>
      </c>
      <c r="N567" s="41">
        <v>5500</v>
      </c>
      <c r="O567" s="41">
        <v>73</v>
      </c>
      <c r="P567" s="41">
        <v>109.45</v>
      </c>
      <c r="Q567" s="41">
        <v>1.4527000000000001</v>
      </c>
      <c r="R567" s="41">
        <v>5</v>
      </c>
      <c r="S567" s="41">
        <v>8.9499999999999996E-2</v>
      </c>
      <c r="T567" s="41">
        <v>4</v>
      </c>
      <c r="U567" s="41">
        <v>8.7999999999999995E-2</v>
      </c>
      <c r="V567" s="41">
        <v>8616</v>
      </c>
      <c r="W567" s="41">
        <v>159.39299999999997</v>
      </c>
      <c r="X567" s="41">
        <v>5577</v>
      </c>
      <c r="Y567" s="41">
        <v>110.9907</v>
      </c>
      <c r="Z567" s="6">
        <f>0</f>
        <v>0</v>
      </c>
      <c r="AA567" s="6">
        <f t="shared" si="63"/>
        <v>159.39299999999997</v>
      </c>
      <c r="AB567">
        <f>IF(ISBLANK(Table1[[#This Row],[FY2425_Cost]])=TRUE,#N/A,Table1[[#This Row],[FY2425_Cost]])</f>
        <v>110.9907</v>
      </c>
      <c r="AC567" s="6">
        <f t="shared" si="64"/>
        <v>-48.402299999999968</v>
      </c>
      <c r="AD567" s="6">
        <f>SUMIFS($AB$3:AB567,$B$3:B567,B567)</f>
        <v>110.9907</v>
      </c>
      <c r="AE567" s="6">
        <f t="shared" si="65"/>
        <v>3899.9857710626056</v>
      </c>
      <c r="AF567" s="6">
        <f t="shared" si="66"/>
        <v>3899.9857710626056</v>
      </c>
      <c r="AG567" s="6">
        <f>VLOOKUP(Table1[[#This Row],[PracticeCode]],$AP$3:$AS$345,4,FALSE)</f>
        <v>3899.9857710626056</v>
      </c>
      <c r="AH567" s="27">
        <f t="shared" si="67"/>
        <v>283398.96603054937</v>
      </c>
      <c r="AI567" s="6">
        <f t="shared" si="68"/>
        <v>0</v>
      </c>
    </row>
    <row r="568" spans="1:35" x14ac:dyDescent="0.35">
      <c r="A568" t="str">
        <f t="shared" si="62"/>
        <v>CHURCH END MEDICAL CENTREHarness SouthBrentE84013Aug5</v>
      </c>
      <c r="B568" s="41" t="s">
        <v>745</v>
      </c>
      <c r="C568" s="41" t="s">
        <v>489</v>
      </c>
      <c r="D568" s="41" t="s">
        <v>18</v>
      </c>
      <c r="E568" s="41" t="s">
        <v>72</v>
      </c>
      <c r="F568" s="41" t="s">
        <v>72</v>
      </c>
      <c r="G568" s="41" t="s">
        <v>760</v>
      </c>
      <c r="H568" s="41">
        <v>5</v>
      </c>
      <c r="I568" s="41">
        <v>8666.6350468057899</v>
      </c>
      <c r="J568" s="41">
        <v>6520</v>
      </c>
      <c r="K568" s="41">
        <v>337</v>
      </c>
      <c r="L568" s="41">
        <v>120.61999999999999</v>
      </c>
      <c r="M568" s="41">
        <v>6.2344999999999997</v>
      </c>
      <c r="N568" s="41">
        <v>4289</v>
      </c>
      <c r="O568" s="41">
        <v>650</v>
      </c>
      <c r="P568" s="41">
        <v>85.351100000000002</v>
      </c>
      <c r="Q568" s="41">
        <v>12.935</v>
      </c>
      <c r="R568" s="41">
        <v>257</v>
      </c>
      <c r="S568" s="41">
        <v>4.6002999999999998</v>
      </c>
      <c r="T568" s="41">
        <v>897</v>
      </c>
      <c r="U568" s="41">
        <v>19.734000000000002</v>
      </c>
      <c r="V568" s="41">
        <v>7114</v>
      </c>
      <c r="W568" s="41">
        <v>131.45479999999998</v>
      </c>
      <c r="X568" s="41">
        <v>5836</v>
      </c>
      <c r="Y568" s="41">
        <v>118.02010000000001</v>
      </c>
      <c r="Z568" s="6">
        <f>0</f>
        <v>0</v>
      </c>
      <c r="AA568" s="6">
        <f t="shared" si="63"/>
        <v>131.45479999999998</v>
      </c>
      <c r="AB568">
        <f>IF(ISBLANK(Table1[[#This Row],[FY2425_Cost]])=TRUE,#N/A,Table1[[#This Row],[FY2425_Cost]])</f>
        <v>118.02010000000001</v>
      </c>
      <c r="AC568" s="6">
        <f t="shared" si="64"/>
        <v>-13.434699999999964</v>
      </c>
      <c r="AD568" s="6">
        <f>SUMIFS($AB$3:AB568,$B$3:B568,B568)</f>
        <v>229.01080000000002</v>
      </c>
      <c r="AE568" s="6">
        <f t="shared" si="65"/>
        <v>3899.9857710626056</v>
      </c>
      <c r="AF568" s="6">
        <f t="shared" si="66"/>
        <v>3899.9857710626056</v>
      </c>
      <c r="AG568" s="6">
        <f>VLOOKUP(Table1[[#This Row],[PracticeCode]],$AP$3:$AS$345,4,FALSE)</f>
        <v>3899.9857710626056</v>
      </c>
      <c r="AH568" s="27">
        <f t="shared" si="67"/>
        <v>283398.96603054937</v>
      </c>
      <c r="AI568" s="6">
        <f t="shared" si="68"/>
        <v>0</v>
      </c>
    </row>
    <row r="569" spans="1:35" x14ac:dyDescent="0.35">
      <c r="A569" t="str">
        <f t="shared" si="62"/>
        <v>CHURCH END MEDICAL CENTREHarness SouthBrentE84013Dec9</v>
      </c>
      <c r="B569" s="41" t="s">
        <v>745</v>
      </c>
      <c r="C569" s="41" t="s">
        <v>489</v>
      </c>
      <c r="D569" s="41" t="s">
        <v>18</v>
      </c>
      <c r="E569" s="41" t="s">
        <v>72</v>
      </c>
      <c r="F569" s="41" t="s">
        <v>72</v>
      </c>
      <c r="G569" s="41" t="s">
        <v>764</v>
      </c>
      <c r="H569" s="41">
        <v>9</v>
      </c>
      <c r="I569" s="41">
        <v>8666.6350468057899</v>
      </c>
      <c r="J569" s="41">
        <v>6110</v>
      </c>
      <c r="K569" s="41">
        <v>646</v>
      </c>
      <c r="L569" s="41">
        <v>121.58900000000001</v>
      </c>
      <c r="M569" s="41">
        <v>12.855400000000001</v>
      </c>
      <c r="N569" s="41"/>
      <c r="O569" s="41"/>
      <c r="P569" s="41"/>
      <c r="Q569" s="41"/>
      <c r="R569" s="41">
        <v>36</v>
      </c>
      <c r="S569" s="41">
        <v>0.64439999999999997</v>
      </c>
      <c r="T569" s="41"/>
      <c r="U569" s="41"/>
      <c r="V569" s="41">
        <v>6792</v>
      </c>
      <c r="W569" s="41">
        <v>135.08879999999999</v>
      </c>
      <c r="X569" s="41"/>
      <c r="Y569" s="41"/>
      <c r="Z569" s="6">
        <f>0</f>
        <v>0</v>
      </c>
      <c r="AA569" s="6">
        <f t="shared" si="63"/>
        <v>135.08879999999999</v>
      </c>
      <c r="AB569" t="e">
        <f>IF(ISBLANK(Table1[[#This Row],[FY2425_Cost]])=TRUE,#N/A,Table1[[#This Row],[FY2425_Cost]])</f>
        <v>#N/A</v>
      </c>
      <c r="AC569" s="6" t="e">
        <f t="shared" si="64"/>
        <v>#N/A</v>
      </c>
      <c r="AD569" s="6" t="e">
        <f>SUMIFS($AB$3:AB569,$B$3:B569,B569)</f>
        <v>#N/A</v>
      </c>
      <c r="AE569" s="6">
        <f t="shared" si="65"/>
        <v>3899.9857710626056</v>
      </c>
      <c r="AF569" s="6">
        <f t="shared" si="66"/>
        <v>3899.9857710626056</v>
      </c>
      <c r="AG569" s="6">
        <f>VLOOKUP(Table1[[#This Row],[PracticeCode]],$AP$3:$AS$345,4,FALSE)</f>
        <v>3899.9857710626056</v>
      </c>
      <c r="AH569" s="27">
        <f t="shared" si="67"/>
        <v>283398.96603054937</v>
      </c>
      <c r="AI569" s="6" t="e">
        <f t="shared" si="68"/>
        <v>#N/A</v>
      </c>
    </row>
    <row r="570" spans="1:35" x14ac:dyDescent="0.35">
      <c r="A570" t="str">
        <f t="shared" si="62"/>
        <v>CHURCH END MEDICAL CENTREHarness SouthBrentE84013Feb11</v>
      </c>
      <c r="B570" s="41" t="s">
        <v>745</v>
      </c>
      <c r="C570" s="41" t="s">
        <v>489</v>
      </c>
      <c r="D570" s="41" t="s">
        <v>18</v>
      </c>
      <c r="E570" s="41" t="s">
        <v>72</v>
      </c>
      <c r="F570" s="41" t="s">
        <v>72</v>
      </c>
      <c r="G570" s="41" t="s">
        <v>766</v>
      </c>
      <c r="H570" s="41">
        <v>11</v>
      </c>
      <c r="I570" s="41">
        <v>8666.6350468057899</v>
      </c>
      <c r="J570" s="41">
        <v>9096</v>
      </c>
      <c r="K570" s="41">
        <v>1229</v>
      </c>
      <c r="L570" s="41">
        <v>181.0104</v>
      </c>
      <c r="M570" s="41">
        <v>24.457100000000001</v>
      </c>
      <c r="N570" s="41"/>
      <c r="O570" s="41"/>
      <c r="P570" s="41"/>
      <c r="Q570" s="41"/>
      <c r="R570" s="41">
        <v>34</v>
      </c>
      <c r="S570" s="41">
        <v>0.60860000000000003</v>
      </c>
      <c r="T570" s="41"/>
      <c r="U570" s="41"/>
      <c r="V570" s="41">
        <v>10359</v>
      </c>
      <c r="W570" s="41">
        <v>206.0761</v>
      </c>
      <c r="X570" s="41"/>
      <c r="Y570" s="41"/>
      <c r="Z570" s="6">
        <f>0</f>
        <v>0</v>
      </c>
      <c r="AA570" s="6">
        <f t="shared" si="63"/>
        <v>206.0761</v>
      </c>
      <c r="AB570" t="e">
        <f>IF(ISBLANK(Table1[[#This Row],[FY2425_Cost]])=TRUE,#N/A,Table1[[#This Row],[FY2425_Cost]])</f>
        <v>#N/A</v>
      </c>
      <c r="AC570" s="6" t="e">
        <f t="shared" si="64"/>
        <v>#N/A</v>
      </c>
      <c r="AD570" s="6" t="e">
        <f>SUMIFS($AB$3:AB570,$B$3:B570,B570)</f>
        <v>#N/A</v>
      </c>
      <c r="AE570" s="6">
        <f t="shared" si="65"/>
        <v>3899.9857710626056</v>
      </c>
      <c r="AF570" s="6">
        <f t="shared" si="66"/>
        <v>3899.9857710626056</v>
      </c>
      <c r="AG570" s="6">
        <f>VLOOKUP(Table1[[#This Row],[PracticeCode]],$AP$3:$AS$345,4,FALSE)</f>
        <v>3899.9857710626056</v>
      </c>
      <c r="AH570" s="27">
        <f t="shared" si="67"/>
        <v>283398.96603054937</v>
      </c>
      <c r="AI570" s="6" t="e">
        <f t="shared" si="68"/>
        <v>#N/A</v>
      </c>
    </row>
    <row r="571" spans="1:35" x14ac:dyDescent="0.35">
      <c r="A571" t="str">
        <f t="shared" si="62"/>
        <v>CHURCH END MEDICAL CENTREHarness SouthBrentE84013Jan10</v>
      </c>
      <c r="B571" s="41" t="s">
        <v>745</v>
      </c>
      <c r="C571" s="41" t="s">
        <v>489</v>
      </c>
      <c r="D571" s="41" t="s">
        <v>18</v>
      </c>
      <c r="E571" s="41" t="s">
        <v>72</v>
      </c>
      <c r="F571" s="41" t="s">
        <v>72</v>
      </c>
      <c r="G571" s="41" t="s">
        <v>765</v>
      </c>
      <c r="H571" s="41">
        <v>10</v>
      </c>
      <c r="I571" s="41">
        <v>8666.6350468057899</v>
      </c>
      <c r="J571" s="41">
        <v>8841</v>
      </c>
      <c r="K571" s="41">
        <v>1294</v>
      </c>
      <c r="L571" s="41">
        <v>175.9359</v>
      </c>
      <c r="M571" s="41">
        <v>25.750600000000002</v>
      </c>
      <c r="N571" s="41"/>
      <c r="O571" s="41"/>
      <c r="P571" s="41"/>
      <c r="Q571" s="41"/>
      <c r="R571" s="41">
        <v>118</v>
      </c>
      <c r="S571" s="41">
        <v>2.1122000000000001</v>
      </c>
      <c r="T571" s="41"/>
      <c r="U571" s="41"/>
      <c r="V571" s="41">
        <v>10253</v>
      </c>
      <c r="W571" s="41">
        <v>203.7987</v>
      </c>
      <c r="X571" s="41"/>
      <c r="Y571" s="41"/>
      <c r="Z571" s="6">
        <f>0</f>
        <v>0</v>
      </c>
      <c r="AA571" s="6">
        <f t="shared" si="63"/>
        <v>203.7987</v>
      </c>
      <c r="AB571" t="e">
        <f>IF(ISBLANK(Table1[[#This Row],[FY2425_Cost]])=TRUE,#N/A,Table1[[#This Row],[FY2425_Cost]])</f>
        <v>#N/A</v>
      </c>
      <c r="AC571" s="6" t="e">
        <f t="shared" si="64"/>
        <v>#N/A</v>
      </c>
      <c r="AD571" s="6" t="e">
        <f>SUMIFS($AB$3:AB571,$B$3:B571,B571)</f>
        <v>#N/A</v>
      </c>
      <c r="AE571" s="6">
        <f t="shared" si="65"/>
        <v>3899.9857710626056</v>
      </c>
      <c r="AF571" s="6">
        <f t="shared" si="66"/>
        <v>3899.9857710626056</v>
      </c>
      <c r="AG571" s="6">
        <f>VLOOKUP(Table1[[#This Row],[PracticeCode]],$AP$3:$AS$345,4,FALSE)</f>
        <v>3899.9857710626056</v>
      </c>
      <c r="AH571" s="27">
        <f t="shared" si="67"/>
        <v>283398.96603054937</v>
      </c>
      <c r="AI571" s="6" t="e">
        <f t="shared" si="68"/>
        <v>#N/A</v>
      </c>
    </row>
    <row r="572" spans="1:35" x14ac:dyDescent="0.35">
      <c r="A572" t="str">
        <f t="shared" si="62"/>
        <v>CHURCH END MEDICAL CENTREHarness SouthBrentE84013Jul4</v>
      </c>
      <c r="B572" s="41" t="s">
        <v>745</v>
      </c>
      <c r="C572" s="41" t="s">
        <v>489</v>
      </c>
      <c r="D572" s="41" t="s">
        <v>18</v>
      </c>
      <c r="E572" s="41" t="s">
        <v>72</v>
      </c>
      <c r="F572" s="41" t="s">
        <v>72</v>
      </c>
      <c r="G572" s="41" t="s">
        <v>759</v>
      </c>
      <c r="H572" s="41">
        <v>4</v>
      </c>
      <c r="I572" s="41">
        <v>8666.6350468057899</v>
      </c>
      <c r="J572" s="41">
        <v>7562</v>
      </c>
      <c r="K572" s="41">
        <v>408</v>
      </c>
      <c r="L572" s="41">
        <v>139.89699999999999</v>
      </c>
      <c r="M572" s="41">
        <v>7.548</v>
      </c>
      <c r="N572" s="41">
        <v>5023</v>
      </c>
      <c r="O572" s="41">
        <v>346</v>
      </c>
      <c r="P572" s="41">
        <v>99.957700000000003</v>
      </c>
      <c r="Q572" s="41">
        <v>6.8854000000000006</v>
      </c>
      <c r="R572" s="41">
        <v>294</v>
      </c>
      <c r="S572" s="41">
        <v>5.2625999999999999</v>
      </c>
      <c r="T572" s="41">
        <v>577</v>
      </c>
      <c r="U572" s="41">
        <v>12.694000000000001</v>
      </c>
      <c r="V572" s="41">
        <v>8264</v>
      </c>
      <c r="W572" s="41">
        <v>152.70759999999999</v>
      </c>
      <c r="X572" s="41">
        <v>5946</v>
      </c>
      <c r="Y572" s="41">
        <v>119.53710000000001</v>
      </c>
      <c r="Z572" s="6">
        <f>0</f>
        <v>0</v>
      </c>
      <c r="AA572" s="6">
        <f t="shared" si="63"/>
        <v>152.70759999999999</v>
      </c>
      <c r="AB572">
        <f>IF(ISBLANK(Table1[[#This Row],[FY2425_Cost]])=TRUE,#N/A,Table1[[#This Row],[FY2425_Cost]])</f>
        <v>119.53710000000001</v>
      </c>
      <c r="AC572" s="6">
        <f t="shared" si="64"/>
        <v>-33.170499999999976</v>
      </c>
      <c r="AD572" s="6" t="e">
        <f>SUMIFS($AB$3:AB572,$B$3:B572,B572)</f>
        <v>#N/A</v>
      </c>
      <c r="AE572" s="6">
        <f t="shared" si="65"/>
        <v>3899.9857710626056</v>
      </c>
      <c r="AF572" s="6">
        <f t="shared" si="66"/>
        <v>3899.9857710626056</v>
      </c>
      <c r="AG572" s="6">
        <f>VLOOKUP(Table1[[#This Row],[PracticeCode]],$AP$3:$AS$345,4,FALSE)</f>
        <v>3899.9857710626056</v>
      </c>
      <c r="AH572" s="27">
        <f t="shared" si="67"/>
        <v>283398.96603054937</v>
      </c>
      <c r="AI572" s="6" t="e">
        <f t="shared" si="68"/>
        <v>#N/A</v>
      </c>
    </row>
    <row r="573" spans="1:35" x14ac:dyDescent="0.35">
      <c r="A573" t="str">
        <f t="shared" si="62"/>
        <v>CHURCH END MEDICAL CENTREHarness SouthBrentE84013Jun3</v>
      </c>
      <c r="B573" s="41" t="s">
        <v>745</v>
      </c>
      <c r="C573" s="41" t="s">
        <v>489</v>
      </c>
      <c r="D573" s="41" t="s">
        <v>18</v>
      </c>
      <c r="E573" s="41" t="s">
        <v>72</v>
      </c>
      <c r="F573" s="41" t="s">
        <v>72</v>
      </c>
      <c r="G573" s="41" t="s">
        <v>758</v>
      </c>
      <c r="H573" s="41">
        <v>3</v>
      </c>
      <c r="I573" s="41">
        <v>8666.6350468057899</v>
      </c>
      <c r="J573" s="41">
        <v>49757</v>
      </c>
      <c r="K573" s="41">
        <v>563</v>
      </c>
      <c r="L573" s="41">
        <v>920.50450000000001</v>
      </c>
      <c r="M573" s="41">
        <v>10.4155</v>
      </c>
      <c r="N573" s="41">
        <v>4970</v>
      </c>
      <c r="O573" s="41">
        <v>254</v>
      </c>
      <c r="P573" s="41">
        <v>98.903000000000006</v>
      </c>
      <c r="Q573" s="41">
        <v>5.0546000000000006</v>
      </c>
      <c r="R573" s="41">
        <v>0</v>
      </c>
      <c r="S573" s="41">
        <v>0</v>
      </c>
      <c r="T573" s="41">
        <v>217</v>
      </c>
      <c r="U573" s="41">
        <v>4.774</v>
      </c>
      <c r="V573" s="41">
        <v>50320</v>
      </c>
      <c r="W573" s="41">
        <v>930.92</v>
      </c>
      <c r="X573" s="41">
        <v>5441</v>
      </c>
      <c r="Y573" s="41">
        <v>108.73160000000001</v>
      </c>
      <c r="Z573" s="6">
        <f>0</f>
        <v>0</v>
      </c>
      <c r="AA573" s="6">
        <f t="shared" si="63"/>
        <v>930.92</v>
      </c>
      <c r="AB573">
        <f>IF(ISBLANK(Table1[[#This Row],[FY2425_Cost]])=TRUE,#N/A,Table1[[#This Row],[FY2425_Cost]])</f>
        <v>108.73160000000001</v>
      </c>
      <c r="AC573" s="6">
        <f t="shared" si="64"/>
        <v>-822.1884</v>
      </c>
      <c r="AD573" s="6" t="e">
        <f>SUMIFS($AB$3:AB573,$B$3:B573,B573)</f>
        <v>#N/A</v>
      </c>
      <c r="AE573" s="6">
        <f t="shared" si="65"/>
        <v>3899.9857710626056</v>
      </c>
      <c r="AF573" s="6">
        <f t="shared" si="66"/>
        <v>3899.9857710626056</v>
      </c>
      <c r="AG573" s="6">
        <f>VLOOKUP(Table1[[#This Row],[PracticeCode]],$AP$3:$AS$345,4,FALSE)</f>
        <v>3899.9857710626056</v>
      </c>
      <c r="AH573" s="27">
        <f t="shared" si="67"/>
        <v>283398.96603054937</v>
      </c>
      <c r="AI573" s="6" t="e">
        <f t="shared" si="68"/>
        <v>#N/A</v>
      </c>
    </row>
    <row r="574" spans="1:35" x14ac:dyDescent="0.35">
      <c r="A574" t="str">
        <f t="shared" si="62"/>
        <v>CHURCH END MEDICAL CENTREHarness SouthBrentE84013Mar12</v>
      </c>
      <c r="B574" s="41" t="s">
        <v>745</v>
      </c>
      <c r="C574" s="41" t="s">
        <v>489</v>
      </c>
      <c r="D574" s="41" t="s">
        <v>18</v>
      </c>
      <c r="E574" s="41" t="s">
        <v>72</v>
      </c>
      <c r="F574" s="41" t="s">
        <v>72</v>
      </c>
      <c r="G574" s="41" t="s">
        <v>767</v>
      </c>
      <c r="H574" s="41">
        <v>12</v>
      </c>
      <c r="I574" s="41">
        <v>8666.6350468057899</v>
      </c>
      <c r="J574" s="41">
        <v>6753</v>
      </c>
      <c r="K574" s="41">
        <v>1118</v>
      </c>
      <c r="L574" s="41">
        <v>134.38470000000001</v>
      </c>
      <c r="M574" s="41">
        <v>22.248200000000001</v>
      </c>
      <c r="N574" s="41"/>
      <c r="O574" s="41"/>
      <c r="P574" s="41"/>
      <c r="Q574" s="41"/>
      <c r="R574" s="41">
        <v>28</v>
      </c>
      <c r="S574" s="41">
        <v>0.50119999999999998</v>
      </c>
      <c r="T574" s="41"/>
      <c r="U574" s="41"/>
      <c r="V574" s="41">
        <v>7899</v>
      </c>
      <c r="W574" s="41">
        <v>157.13410000000002</v>
      </c>
      <c r="X574" s="41"/>
      <c r="Y574" s="41"/>
      <c r="Z574" s="6">
        <f>0</f>
        <v>0</v>
      </c>
      <c r="AA574" s="6">
        <f t="shared" si="63"/>
        <v>157.13410000000002</v>
      </c>
      <c r="AB574" t="e">
        <f>IF(ISBLANK(Table1[[#This Row],[FY2425_Cost]])=TRUE,#N/A,Table1[[#This Row],[FY2425_Cost]])</f>
        <v>#N/A</v>
      </c>
      <c r="AC574" s="6" t="e">
        <f t="shared" si="64"/>
        <v>#N/A</v>
      </c>
      <c r="AD574" s="6" t="e">
        <f>SUMIFS($AB$3:AB574,$B$3:B574,B574)</f>
        <v>#N/A</v>
      </c>
      <c r="AE574" s="6">
        <f t="shared" si="65"/>
        <v>3899.9857710626056</v>
      </c>
      <c r="AF574" s="6">
        <f t="shared" si="66"/>
        <v>3899.9857710626056</v>
      </c>
      <c r="AG574" s="6">
        <f>VLOOKUP(Table1[[#This Row],[PracticeCode]],$AP$3:$AS$345,4,FALSE)</f>
        <v>3899.9857710626056</v>
      </c>
      <c r="AH574" s="27">
        <f t="shared" si="67"/>
        <v>283398.96603054937</v>
      </c>
      <c r="AI574" s="6" t="e">
        <f t="shared" si="68"/>
        <v>#N/A</v>
      </c>
    </row>
    <row r="575" spans="1:35" x14ac:dyDescent="0.35">
      <c r="A575" t="str">
        <f t="shared" si="62"/>
        <v>CHURCH END MEDICAL CENTREHarness SouthBrentE84013May2</v>
      </c>
      <c r="B575" s="41" t="s">
        <v>745</v>
      </c>
      <c r="C575" s="41" t="s">
        <v>489</v>
      </c>
      <c r="D575" s="41" t="s">
        <v>18</v>
      </c>
      <c r="E575" s="41" t="s">
        <v>72</v>
      </c>
      <c r="F575" s="41" t="s">
        <v>72</v>
      </c>
      <c r="G575" s="41" t="s">
        <v>757</v>
      </c>
      <c r="H575" s="41">
        <v>2</v>
      </c>
      <c r="I575" s="41">
        <v>8666.6350468057899</v>
      </c>
      <c r="J575" s="41">
        <v>13753</v>
      </c>
      <c r="K575" s="41">
        <v>1227</v>
      </c>
      <c r="L575" s="41">
        <v>254.43049999999999</v>
      </c>
      <c r="M575" s="41">
        <v>22.6995</v>
      </c>
      <c r="N575" s="41">
        <v>11400</v>
      </c>
      <c r="O575" s="41">
        <v>824</v>
      </c>
      <c r="P575" s="41">
        <v>226.86</v>
      </c>
      <c r="Q575" s="41">
        <v>16.397600000000001</v>
      </c>
      <c r="R575" s="41">
        <v>2</v>
      </c>
      <c r="S575" s="41">
        <v>3.5799999999999998E-2</v>
      </c>
      <c r="T575" s="41">
        <v>96</v>
      </c>
      <c r="U575" s="41">
        <v>2.1120000000000001</v>
      </c>
      <c r="V575" s="41">
        <v>14982</v>
      </c>
      <c r="W575" s="41">
        <v>277.16579999999999</v>
      </c>
      <c r="X575" s="41">
        <v>12320</v>
      </c>
      <c r="Y575" s="41">
        <v>245.36960000000002</v>
      </c>
      <c r="Z575" s="6">
        <f>0</f>
        <v>0</v>
      </c>
      <c r="AA575" s="6">
        <f t="shared" si="63"/>
        <v>277.16579999999999</v>
      </c>
      <c r="AB575">
        <f>IF(ISBLANK(Table1[[#This Row],[FY2425_Cost]])=TRUE,#N/A,Table1[[#This Row],[FY2425_Cost]])</f>
        <v>245.36960000000002</v>
      </c>
      <c r="AC575" s="6">
        <f t="shared" si="64"/>
        <v>-31.79619999999997</v>
      </c>
      <c r="AD575" s="6" t="e">
        <f>SUMIFS($AB$3:AB575,$B$3:B575,B575)</f>
        <v>#N/A</v>
      </c>
      <c r="AE575" s="6">
        <f t="shared" si="65"/>
        <v>3899.9857710626056</v>
      </c>
      <c r="AF575" s="6">
        <f t="shared" si="66"/>
        <v>3899.9857710626056</v>
      </c>
      <c r="AG575" s="6">
        <f>VLOOKUP(Table1[[#This Row],[PracticeCode]],$AP$3:$AS$345,4,FALSE)</f>
        <v>3899.9857710626056</v>
      </c>
      <c r="AH575" s="27">
        <f t="shared" si="67"/>
        <v>283398.96603054937</v>
      </c>
      <c r="AI575" s="6" t="e">
        <f t="shared" si="68"/>
        <v>#N/A</v>
      </c>
    </row>
    <row r="576" spans="1:35" x14ac:dyDescent="0.35">
      <c r="A576" t="str">
        <f t="shared" si="62"/>
        <v>CHURCH END MEDICAL CENTREHarness SouthBrentE84013Nov8</v>
      </c>
      <c r="B576" s="41" t="s">
        <v>745</v>
      </c>
      <c r="C576" s="41" t="s">
        <v>489</v>
      </c>
      <c r="D576" s="41" t="s">
        <v>18</v>
      </c>
      <c r="E576" s="41" t="s">
        <v>72</v>
      </c>
      <c r="F576" s="41" t="s">
        <v>72</v>
      </c>
      <c r="G576" s="41" t="s">
        <v>763</v>
      </c>
      <c r="H576" s="41">
        <v>8</v>
      </c>
      <c r="I576" s="41">
        <v>8666.6350468057899</v>
      </c>
      <c r="J576" s="41">
        <v>10389</v>
      </c>
      <c r="K576" s="41">
        <v>4094</v>
      </c>
      <c r="L576" s="41">
        <v>206.74110000000002</v>
      </c>
      <c r="M576" s="41">
        <v>81.470600000000005</v>
      </c>
      <c r="N576" s="41"/>
      <c r="O576" s="41"/>
      <c r="P576" s="41"/>
      <c r="Q576" s="41"/>
      <c r="R576" s="41">
        <v>76</v>
      </c>
      <c r="S576" s="41">
        <v>1.3604000000000001</v>
      </c>
      <c r="T576" s="41"/>
      <c r="U576" s="41"/>
      <c r="V576" s="41">
        <v>14559</v>
      </c>
      <c r="W576" s="41">
        <v>289.57210000000003</v>
      </c>
      <c r="X576" s="41"/>
      <c r="Y576" s="41"/>
      <c r="Z576" s="6">
        <f>0</f>
        <v>0</v>
      </c>
      <c r="AA576" s="6">
        <f t="shared" si="63"/>
        <v>289.57210000000003</v>
      </c>
      <c r="AB576" t="e">
        <f>IF(ISBLANK(Table1[[#This Row],[FY2425_Cost]])=TRUE,#N/A,Table1[[#This Row],[FY2425_Cost]])</f>
        <v>#N/A</v>
      </c>
      <c r="AC576" s="6" t="e">
        <f t="shared" si="64"/>
        <v>#N/A</v>
      </c>
      <c r="AD576" s="6" t="e">
        <f>SUMIFS($AB$3:AB576,$B$3:B576,B576)</f>
        <v>#N/A</v>
      </c>
      <c r="AE576" s="6">
        <f t="shared" si="65"/>
        <v>3899.9857710626056</v>
      </c>
      <c r="AF576" s="6">
        <f t="shared" si="66"/>
        <v>3899.9857710626056</v>
      </c>
      <c r="AG576" s="6">
        <f>VLOOKUP(Table1[[#This Row],[PracticeCode]],$AP$3:$AS$345,4,FALSE)</f>
        <v>3899.9857710626056</v>
      </c>
      <c r="AH576" s="27">
        <f t="shared" si="67"/>
        <v>283398.96603054937</v>
      </c>
      <c r="AI576" s="6" t="e">
        <f t="shared" si="68"/>
        <v>#N/A</v>
      </c>
    </row>
    <row r="577" spans="1:35" x14ac:dyDescent="0.35">
      <c r="A577" t="str">
        <f t="shared" si="62"/>
        <v>CHURCH END MEDICAL CENTREHarness SouthBrentE84013Oct7</v>
      </c>
      <c r="B577" s="41" t="s">
        <v>745</v>
      </c>
      <c r="C577" s="41" t="s">
        <v>489</v>
      </c>
      <c r="D577" s="41" t="s">
        <v>18</v>
      </c>
      <c r="E577" s="41" t="s">
        <v>72</v>
      </c>
      <c r="F577" s="41" t="s">
        <v>72</v>
      </c>
      <c r="G577" s="41" t="s">
        <v>762</v>
      </c>
      <c r="H577" s="41">
        <v>7</v>
      </c>
      <c r="I577" s="41">
        <v>8666.6350468057899</v>
      </c>
      <c r="J577" s="41">
        <v>6445</v>
      </c>
      <c r="K577" s="41">
        <v>4598</v>
      </c>
      <c r="L577" s="41">
        <v>128.25550000000001</v>
      </c>
      <c r="M577" s="41">
        <v>91.500200000000007</v>
      </c>
      <c r="N577" s="41">
        <v>0</v>
      </c>
      <c r="O577" s="41">
        <v>9816</v>
      </c>
      <c r="P577" s="41">
        <v>0</v>
      </c>
      <c r="Q577" s="41">
        <v>220.85999999999999</v>
      </c>
      <c r="R577" s="41">
        <v>106</v>
      </c>
      <c r="S577" s="41">
        <v>1.8974</v>
      </c>
      <c r="T577" s="41">
        <v>263</v>
      </c>
      <c r="U577" s="41">
        <v>5.7859999999999996</v>
      </c>
      <c r="V577" s="41">
        <v>11149</v>
      </c>
      <c r="W577" s="41">
        <v>221.65310000000002</v>
      </c>
      <c r="X577" s="41">
        <v>10079</v>
      </c>
      <c r="Y577" s="41">
        <v>226.64599999999999</v>
      </c>
      <c r="Z577" s="6">
        <f>0</f>
        <v>0</v>
      </c>
      <c r="AA577" s="6">
        <f t="shared" si="63"/>
        <v>221.65310000000002</v>
      </c>
      <c r="AB577">
        <f>IF(ISBLANK(Table1[[#This Row],[FY2425_Cost]])=TRUE,#N/A,Table1[[#This Row],[FY2425_Cost]])</f>
        <v>226.64599999999999</v>
      </c>
      <c r="AC577" s="6">
        <f t="shared" si="64"/>
        <v>4.9928999999999633</v>
      </c>
      <c r="AD577" s="6" t="e">
        <f>SUMIFS($AB$3:AB577,$B$3:B577,B577)</f>
        <v>#N/A</v>
      </c>
      <c r="AE577" s="6">
        <f t="shared" si="65"/>
        <v>3899.9857710626056</v>
      </c>
      <c r="AF577" s="6">
        <f t="shared" si="66"/>
        <v>3899.9857710626056</v>
      </c>
      <c r="AG577" s="6">
        <f>VLOOKUP(Table1[[#This Row],[PracticeCode]],$AP$3:$AS$345,4,FALSE)</f>
        <v>3899.9857710626056</v>
      </c>
      <c r="AH577" s="27">
        <f t="shared" si="67"/>
        <v>283398.96603054937</v>
      </c>
      <c r="AI577" s="6" t="e">
        <f t="shared" si="68"/>
        <v>#N/A</v>
      </c>
    </row>
    <row r="578" spans="1:35" x14ac:dyDescent="0.35">
      <c r="A578" t="str">
        <f t="shared" si="62"/>
        <v>CHURCH END MEDICAL CENTREHarness SouthBrentE84013Sep6</v>
      </c>
      <c r="B578" s="41" t="s">
        <v>745</v>
      </c>
      <c r="C578" s="41" t="s">
        <v>489</v>
      </c>
      <c r="D578" s="41" t="s">
        <v>18</v>
      </c>
      <c r="E578" s="41" t="s">
        <v>72</v>
      </c>
      <c r="F578" s="41" t="s">
        <v>72</v>
      </c>
      <c r="G578" s="41" t="s">
        <v>761</v>
      </c>
      <c r="H578" s="41">
        <v>6</v>
      </c>
      <c r="I578" s="41">
        <v>8666.6350468057899</v>
      </c>
      <c r="J578" s="41">
        <v>4974</v>
      </c>
      <c r="K578" s="41">
        <v>5426</v>
      </c>
      <c r="L578" s="41">
        <v>98.982600000000005</v>
      </c>
      <c r="M578" s="41">
        <v>107.9774</v>
      </c>
      <c r="N578" s="41">
        <v>6243</v>
      </c>
      <c r="O578" s="41">
        <v>11036</v>
      </c>
      <c r="P578" s="41">
        <v>140.4675</v>
      </c>
      <c r="Q578" s="41">
        <v>248.31</v>
      </c>
      <c r="R578" s="41">
        <v>45</v>
      </c>
      <c r="S578" s="41">
        <v>0.80549999999999999</v>
      </c>
      <c r="T578" s="41">
        <v>195</v>
      </c>
      <c r="U578" s="41">
        <v>4.29</v>
      </c>
      <c r="V578" s="41">
        <v>10445</v>
      </c>
      <c r="W578" s="41">
        <v>207.7655</v>
      </c>
      <c r="X578" s="41">
        <v>17474</v>
      </c>
      <c r="Y578" s="41">
        <v>393.06750000000005</v>
      </c>
      <c r="Z578" s="6">
        <f>0</f>
        <v>0</v>
      </c>
      <c r="AA578" s="6">
        <f t="shared" si="63"/>
        <v>207.7655</v>
      </c>
      <c r="AB578">
        <f>IF(ISBLANK(Table1[[#This Row],[FY2425_Cost]])=TRUE,#N/A,Table1[[#This Row],[FY2425_Cost]])</f>
        <v>393.06750000000005</v>
      </c>
      <c r="AC578" s="6">
        <f t="shared" si="64"/>
        <v>185.30200000000005</v>
      </c>
      <c r="AD578" s="6" t="e">
        <f>SUMIFS($AB$3:AB578,$B$3:B578,B578)</f>
        <v>#N/A</v>
      </c>
      <c r="AE578" s="6">
        <f t="shared" si="65"/>
        <v>3899.9857710626056</v>
      </c>
      <c r="AF578" s="6">
        <f t="shared" si="66"/>
        <v>3899.9857710626056</v>
      </c>
      <c r="AG578" s="6">
        <f>VLOOKUP(Table1[[#This Row],[PracticeCode]],$AP$3:$AS$345,4,FALSE)</f>
        <v>3899.9857710626056</v>
      </c>
      <c r="AH578" s="27">
        <f t="shared" si="67"/>
        <v>283398.96603054937</v>
      </c>
      <c r="AI578" s="6" t="e">
        <f t="shared" si="68"/>
        <v>#N/A</v>
      </c>
    </row>
    <row r="579" spans="1:35" x14ac:dyDescent="0.35">
      <c r="A579" t="str">
        <f t="shared" ref="A579:A642" si="69">CONCATENATE(B579,C579,D579,E579,G579,H579)</f>
        <v>CHURCH LANE SURGERYHarness NorthBrentE84067Apr1</v>
      </c>
      <c r="B579" s="41" t="s">
        <v>590</v>
      </c>
      <c r="C579" s="41" t="s">
        <v>431</v>
      </c>
      <c r="D579" s="41" t="s">
        <v>18</v>
      </c>
      <c r="E579" s="41" t="s">
        <v>73</v>
      </c>
      <c r="F579" s="41" t="s">
        <v>73</v>
      </c>
      <c r="G579" s="41" t="s">
        <v>756</v>
      </c>
      <c r="H579" s="41">
        <v>1</v>
      </c>
      <c r="I579" s="41">
        <v>8447.7538481093998</v>
      </c>
      <c r="J579" s="41">
        <v>2216</v>
      </c>
      <c r="K579" s="41">
        <v>5</v>
      </c>
      <c r="L579" s="41">
        <v>40.995999999999995</v>
      </c>
      <c r="M579" s="41">
        <v>9.2499999999999999E-2</v>
      </c>
      <c r="N579" s="41">
        <v>1394</v>
      </c>
      <c r="O579" s="41">
        <v>0</v>
      </c>
      <c r="P579" s="41">
        <v>27.740600000000001</v>
      </c>
      <c r="Q579" s="41">
        <v>0</v>
      </c>
      <c r="R579" s="41">
        <v>5203</v>
      </c>
      <c r="S579" s="41">
        <v>93.133700000000005</v>
      </c>
      <c r="T579" s="41">
        <v>5011</v>
      </c>
      <c r="U579" s="41">
        <v>110.242</v>
      </c>
      <c r="V579" s="41">
        <v>7424</v>
      </c>
      <c r="W579" s="41">
        <v>134.22219999999999</v>
      </c>
      <c r="X579" s="41">
        <v>6405</v>
      </c>
      <c r="Y579" s="41">
        <v>137.98259999999999</v>
      </c>
      <c r="Z579" s="6">
        <f>0</f>
        <v>0</v>
      </c>
      <c r="AA579" s="6">
        <f t="shared" ref="AA579:AA642" si="70">IFERROR(W579*1,#N/A)</f>
        <v>134.22219999999999</v>
      </c>
      <c r="AB579">
        <f>IF(ISBLANK(Table1[[#This Row],[FY2425_Cost]])=TRUE,#N/A,Table1[[#This Row],[FY2425_Cost]])</f>
        <v>137.98259999999999</v>
      </c>
      <c r="AC579" s="6">
        <f t="shared" ref="AC579:AC642" si="71">AB579-AA579</f>
        <v>3.7604000000000042</v>
      </c>
      <c r="AD579" s="6">
        <f>SUMIFS($AB$3:AB579,$B$3:B579,B579)</f>
        <v>137.98259999999999</v>
      </c>
      <c r="AE579" s="6">
        <f t="shared" ref="AE579:AE642" si="72">IFERROR(I579*$AE$1,#N/A)</f>
        <v>3801.4892316492301</v>
      </c>
      <c r="AF579" s="6">
        <f t="shared" ref="AF579:AF642" si="73">AE579+Z579</f>
        <v>3801.4892316492301</v>
      </c>
      <c r="AG579" s="6">
        <f>VLOOKUP(Table1[[#This Row],[PracticeCode]],$AP$3:$AS$345,4,FALSE)</f>
        <v>3801.4892316492301</v>
      </c>
      <c r="AH579" s="27">
        <f t="shared" ref="AH579:AH642" si="74">IFERROR(I579*$AH$1,#N/A)</f>
        <v>276241.5508331774</v>
      </c>
      <c r="AI579" s="6">
        <f t="shared" ref="AI579:AI642" si="75">IF(AD579-AF579&lt;=0,0,AD579-AF579)</f>
        <v>0</v>
      </c>
    </row>
    <row r="580" spans="1:35" x14ac:dyDescent="0.35">
      <c r="A580" t="str">
        <f t="shared" si="69"/>
        <v>CHURCH LANE SURGERYHarness NorthBrentE84067Aug5</v>
      </c>
      <c r="B580" s="41" t="s">
        <v>590</v>
      </c>
      <c r="C580" s="41" t="s">
        <v>431</v>
      </c>
      <c r="D580" s="41" t="s">
        <v>18</v>
      </c>
      <c r="E580" s="41" t="s">
        <v>73</v>
      </c>
      <c r="F580" s="41" t="s">
        <v>73</v>
      </c>
      <c r="G580" s="41" t="s">
        <v>760</v>
      </c>
      <c r="H580" s="41">
        <v>5</v>
      </c>
      <c r="I580" s="41">
        <v>8447.7538481093998</v>
      </c>
      <c r="J580" s="41">
        <v>1586</v>
      </c>
      <c r="K580" s="41">
        <v>0</v>
      </c>
      <c r="L580" s="41">
        <v>29.340999999999998</v>
      </c>
      <c r="M580" s="41">
        <v>0</v>
      </c>
      <c r="N580" s="41">
        <v>1460</v>
      </c>
      <c r="O580" s="41">
        <v>0</v>
      </c>
      <c r="P580" s="41">
        <v>29.054000000000002</v>
      </c>
      <c r="Q580" s="41">
        <v>0</v>
      </c>
      <c r="R580" s="41">
        <v>6499</v>
      </c>
      <c r="S580" s="41">
        <v>116.3321</v>
      </c>
      <c r="T580" s="41">
        <v>5722</v>
      </c>
      <c r="U580" s="41">
        <v>125.884</v>
      </c>
      <c r="V580" s="41">
        <v>8085</v>
      </c>
      <c r="W580" s="41">
        <v>145.67310000000001</v>
      </c>
      <c r="X580" s="41">
        <v>7182</v>
      </c>
      <c r="Y580" s="41">
        <v>154.93799999999999</v>
      </c>
      <c r="Z580" s="6">
        <f>0</f>
        <v>0</v>
      </c>
      <c r="AA580" s="6">
        <f t="shared" si="70"/>
        <v>145.67310000000001</v>
      </c>
      <c r="AB580">
        <f>IF(ISBLANK(Table1[[#This Row],[FY2425_Cost]])=TRUE,#N/A,Table1[[#This Row],[FY2425_Cost]])</f>
        <v>154.93799999999999</v>
      </c>
      <c r="AC580" s="6">
        <f t="shared" si="71"/>
        <v>9.264899999999983</v>
      </c>
      <c r="AD580" s="6">
        <f>SUMIFS($AB$3:AB580,$B$3:B580,B580)</f>
        <v>292.92059999999998</v>
      </c>
      <c r="AE580" s="6">
        <f t="shared" si="72"/>
        <v>3801.4892316492301</v>
      </c>
      <c r="AF580" s="6">
        <f t="shared" si="73"/>
        <v>3801.4892316492301</v>
      </c>
      <c r="AG580" s="6">
        <f>VLOOKUP(Table1[[#This Row],[PracticeCode]],$AP$3:$AS$345,4,FALSE)</f>
        <v>3801.4892316492301</v>
      </c>
      <c r="AH580" s="27">
        <f t="shared" si="74"/>
        <v>276241.5508331774</v>
      </c>
      <c r="AI580" s="6">
        <f t="shared" si="75"/>
        <v>0</v>
      </c>
    </row>
    <row r="581" spans="1:35" x14ac:dyDescent="0.35">
      <c r="A581" t="str">
        <f t="shared" si="69"/>
        <v>CHURCH LANE SURGERYHarness NorthBrentE84067Dec9</v>
      </c>
      <c r="B581" s="41" t="s">
        <v>590</v>
      </c>
      <c r="C581" s="41" t="s">
        <v>431</v>
      </c>
      <c r="D581" s="41" t="s">
        <v>18</v>
      </c>
      <c r="E581" s="41" t="s">
        <v>73</v>
      </c>
      <c r="F581" s="41" t="s">
        <v>73</v>
      </c>
      <c r="G581" s="41" t="s">
        <v>764</v>
      </c>
      <c r="H581" s="41">
        <v>9</v>
      </c>
      <c r="I581" s="41">
        <v>8447.7538481093998</v>
      </c>
      <c r="J581" s="41">
        <v>1422</v>
      </c>
      <c r="K581" s="41">
        <v>0</v>
      </c>
      <c r="L581" s="41">
        <v>28.297800000000002</v>
      </c>
      <c r="M581" s="41">
        <v>0</v>
      </c>
      <c r="N581" s="41"/>
      <c r="O581" s="41"/>
      <c r="P581" s="41"/>
      <c r="Q581" s="41"/>
      <c r="R581" s="41">
        <v>4296</v>
      </c>
      <c r="S581" s="41">
        <v>76.898399999999995</v>
      </c>
      <c r="T581" s="41"/>
      <c r="U581" s="41"/>
      <c r="V581" s="41">
        <v>5718</v>
      </c>
      <c r="W581" s="41">
        <v>105.1962</v>
      </c>
      <c r="X581" s="41"/>
      <c r="Y581" s="41"/>
      <c r="Z581" s="6">
        <f>0</f>
        <v>0</v>
      </c>
      <c r="AA581" s="6">
        <f t="shared" si="70"/>
        <v>105.1962</v>
      </c>
      <c r="AB581" t="e">
        <f>IF(ISBLANK(Table1[[#This Row],[FY2425_Cost]])=TRUE,#N/A,Table1[[#This Row],[FY2425_Cost]])</f>
        <v>#N/A</v>
      </c>
      <c r="AC581" s="6" t="e">
        <f t="shared" si="71"/>
        <v>#N/A</v>
      </c>
      <c r="AD581" s="6" t="e">
        <f>SUMIFS($AB$3:AB581,$B$3:B581,B581)</f>
        <v>#N/A</v>
      </c>
      <c r="AE581" s="6">
        <f t="shared" si="72"/>
        <v>3801.4892316492301</v>
      </c>
      <c r="AF581" s="6">
        <f t="shared" si="73"/>
        <v>3801.4892316492301</v>
      </c>
      <c r="AG581" s="6">
        <f>VLOOKUP(Table1[[#This Row],[PracticeCode]],$AP$3:$AS$345,4,FALSE)</f>
        <v>3801.4892316492301</v>
      </c>
      <c r="AH581" s="27">
        <f t="shared" si="74"/>
        <v>276241.5508331774</v>
      </c>
      <c r="AI581" s="6" t="e">
        <f t="shared" si="75"/>
        <v>#N/A</v>
      </c>
    </row>
    <row r="582" spans="1:35" x14ac:dyDescent="0.35">
      <c r="A582" t="str">
        <f t="shared" si="69"/>
        <v>CHURCH LANE SURGERYHarness NorthBrentE84067Feb11</v>
      </c>
      <c r="B582" s="41" t="s">
        <v>590</v>
      </c>
      <c r="C582" s="41" t="s">
        <v>431</v>
      </c>
      <c r="D582" s="41" t="s">
        <v>18</v>
      </c>
      <c r="E582" s="41" t="s">
        <v>73</v>
      </c>
      <c r="F582" s="41" t="s">
        <v>73</v>
      </c>
      <c r="G582" s="41" t="s">
        <v>766</v>
      </c>
      <c r="H582" s="41">
        <v>11</v>
      </c>
      <c r="I582" s="41">
        <v>8447.7538481093998</v>
      </c>
      <c r="J582" s="41">
        <v>1467</v>
      </c>
      <c r="K582" s="41">
        <v>0</v>
      </c>
      <c r="L582" s="41">
        <v>29.193300000000001</v>
      </c>
      <c r="M582" s="41">
        <v>0</v>
      </c>
      <c r="N582" s="41"/>
      <c r="O582" s="41"/>
      <c r="P582" s="41"/>
      <c r="Q582" s="41"/>
      <c r="R582" s="41">
        <v>5242</v>
      </c>
      <c r="S582" s="41">
        <v>93.831800000000001</v>
      </c>
      <c r="T582" s="41"/>
      <c r="U582" s="41"/>
      <c r="V582" s="41">
        <v>6709</v>
      </c>
      <c r="W582" s="41">
        <v>123.02510000000001</v>
      </c>
      <c r="X582" s="41"/>
      <c r="Y582" s="41"/>
      <c r="Z582" s="6">
        <f>0</f>
        <v>0</v>
      </c>
      <c r="AA582" s="6">
        <f t="shared" si="70"/>
        <v>123.02510000000001</v>
      </c>
      <c r="AB582" t="e">
        <f>IF(ISBLANK(Table1[[#This Row],[FY2425_Cost]])=TRUE,#N/A,Table1[[#This Row],[FY2425_Cost]])</f>
        <v>#N/A</v>
      </c>
      <c r="AC582" s="6" t="e">
        <f t="shared" si="71"/>
        <v>#N/A</v>
      </c>
      <c r="AD582" s="6" t="e">
        <f>SUMIFS($AB$3:AB582,$B$3:B582,B582)</f>
        <v>#N/A</v>
      </c>
      <c r="AE582" s="6">
        <f t="shared" si="72"/>
        <v>3801.4892316492301</v>
      </c>
      <c r="AF582" s="6">
        <f t="shared" si="73"/>
        <v>3801.4892316492301</v>
      </c>
      <c r="AG582" s="6">
        <f>VLOOKUP(Table1[[#This Row],[PracticeCode]],$AP$3:$AS$345,4,FALSE)</f>
        <v>3801.4892316492301</v>
      </c>
      <c r="AH582" s="27">
        <f t="shared" si="74"/>
        <v>276241.5508331774</v>
      </c>
      <c r="AI582" s="6" t="e">
        <f t="shared" si="75"/>
        <v>#N/A</v>
      </c>
    </row>
    <row r="583" spans="1:35" x14ac:dyDescent="0.35">
      <c r="A583" t="str">
        <f t="shared" si="69"/>
        <v>CHURCH LANE SURGERYHarness NorthBrentE84067Jan10</v>
      </c>
      <c r="B583" s="41" t="s">
        <v>590</v>
      </c>
      <c r="C583" s="41" t="s">
        <v>431</v>
      </c>
      <c r="D583" s="41" t="s">
        <v>18</v>
      </c>
      <c r="E583" s="41" t="s">
        <v>73</v>
      </c>
      <c r="F583" s="41" t="s">
        <v>73</v>
      </c>
      <c r="G583" s="41" t="s">
        <v>765</v>
      </c>
      <c r="H583" s="41">
        <v>10</v>
      </c>
      <c r="I583" s="41">
        <v>8447.7538481093998</v>
      </c>
      <c r="J583" s="41">
        <v>4305</v>
      </c>
      <c r="K583" s="41">
        <v>0</v>
      </c>
      <c r="L583" s="41">
        <v>85.669499999999999</v>
      </c>
      <c r="M583" s="41">
        <v>0</v>
      </c>
      <c r="N583" s="41"/>
      <c r="O583" s="41"/>
      <c r="P583" s="41"/>
      <c r="Q583" s="41"/>
      <c r="R583" s="41">
        <v>5592</v>
      </c>
      <c r="S583" s="41">
        <v>100.0968</v>
      </c>
      <c r="T583" s="41"/>
      <c r="U583" s="41"/>
      <c r="V583" s="41">
        <v>9897</v>
      </c>
      <c r="W583" s="41">
        <v>185.7663</v>
      </c>
      <c r="X583" s="41"/>
      <c r="Y583" s="41"/>
      <c r="Z583" s="6">
        <f>0</f>
        <v>0</v>
      </c>
      <c r="AA583" s="6">
        <f t="shared" si="70"/>
        <v>185.7663</v>
      </c>
      <c r="AB583" t="e">
        <f>IF(ISBLANK(Table1[[#This Row],[FY2425_Cost]])=TRUE,#N/A,Table1[[#This Row],[FY2425_Cost]])</f>
        <v>#N/A</v>
      </c>
      <c r="AC583" s="6" t="e">
        <f t="shared" si="71"/>
        <v>#N/A</v>
      </c>
      <c r="AD583" s="6" t="e">
        <f>SUMIFS($AB$3:AB583,$B$3:B583,B583)</f>
        <v>#N/A</v>
      </c>
      <c r="AE583" s="6">
        <f t="shared" si="72"/>
        <v>3801.4892316492301</v>
      </c>
      <c r="AF583" s="6">
        <f t="shared" si="73"/>
        <v>3801.4892316492301</v>
      </c>
      <c r="AG583" s="6">
        <f>VLOOKUP(Table1[[#This Row],[PracticeCode]],$AP$3:$AS$345,4,FALSE)</f>
        <v>3801.4892316492301</v>
      </c>
      <c r="AH583" s="27">
        <f t="shared" si="74"/>
        <v>276241.5508331774</v>
      </c>
      <c r="AI583" s="6" t="e">
        <f t="shared" si="75"/>
        <v>#N/A</v>
      </c>
    </row>
    <row r="584" spans="1:35" x14ac:dyDescent="0.35">
      <c r="A584" t="str">
        <f t="shared" si="69"/>
        <v>CHURCH LANE SURGERYHarness NorthBrentE84067Jul4</v>
      </c>
      <c r="B584" s="41" t="s">
        <v>590</v>
      </c>
      <c r="C584" s="41" t="s">
        <v>431</v>
      </c>
      <c r="D584" s="41" t="s">
        <v>18</v>
      </c>
      <c r="E584" s="41" t="s">
        <v>73</v>
      </c>
      <c r="F584" s="41" t="s">
        <v>73</v>
      </c>
      <c r="G584" s="41" t="s">
        <v>759</v>
      </c>
      <c r="H584" s="41">
        <v>4</v>
      </c>
      <c r="I584" s="41">
        <v>8447.7538481093998</v>
      </c>
      <c r="J584" s="41">
        <v>1445</v>
      </c>
      <c r="K584" s="41">
        <v>0</v>
      </c>
      <c r="L584" s="41">
        <v>26.732499999999998</v>
      </c>
      <c r="M584" s="41">
        <v>0</v>
      </c>
      <c r="N584" s="41">
        <v>1289</v>
      </c>
      <c r="O584" s="41">
        <v>0</v>
      </c>
      <c r="P584" s="41">
        <v>25.6511</v>
      </c>
      <c r="Q584" s="41">
        <v>0</v>
      </c>
      <c r="R584" s="41">
        <v>7046</v>
      </c>
      <c r="S584" s="41">
        <v>126.1234</v>
      </c>
      <c r="T584" s="41">
        <v>5935</v>
      </c>
      <c r="U584" s="41">
        <v>130.57</v>
      </c>
      <c r="V584" s="41">
        <v>8491</v>
      </c>
      <c r="W584" s="41">
        <v>152.85589999999999</v>
      </c>
      <c r="X584" s="41">
        <v>7224</v>
      </c>
      <c r="Y584" s="41">
        <v>156.22109999999998</v>
      </c>
      <c r="Z584" s="6">
        <f>0</f>
        <v>0</v>
      </c>
      <c r="AA584" s="6">
        <f t="shared" si="70"/>
        <v>152.85589999999999</v>
      </c>
      <c r="AB584">
        <f>IF(ISBLANK(Table1[[#This Row],[FY2425_Cost]])=TRUE,#N/A,Table1[[#This Row],[FY2425_Cost]])</f>
        <v>156.22109999999998</v>
      </c>
      <c r="AC584" s="6">
        <f t="shared" si="71"/>
        <v>3.3651999999999873</v>
      </c>
      <c r="AD584" s="6" t="e">
        <f>SUMIFS($AB$3:AB584,$B$3:B584,B584)</f>
        <v>#N/A</v>
      </c>
      <c r="AE584" s="6">
        <f t="shared" si="72"/>
        <v>3801.4892316492301</v>
      </c>
      <c r="AF584" s="6">
        <f t="shared" si="73"/>
        <v>3801.4892316492301</v>
      </c>
      <c r="AG584" s="6">
        <f>VLOOKUP(Table1[[#This Row],[PracticeCode]],$AP$3:$AS$345,4,FALSE)</f>
        <v>3801.4892316492301</v>
      </c>
      <c r="AH584" s="27">
        <f t="shared" si="74"/>
        <v>276241.5508331774</v>
      </c>
      <c r="AI584" s="6" t="e">
        <f t="shared" si="75"/>
        <v>#N/A</v>
      </c>
    </row>
    <row r="585" spans="1:35" x14ac:dyDescent="0.35">
      <c r="A585" t="str">
        <f t="shared" si="69"/>
        <v>CHURCH LANE SURGERYHarness NorthBrentE84067Jun3</v>
      </c>
      <c r="B585" s="41" t="s">
        <v>590</v>
      </c>
      <c r="C585" s="41" t="s">
        <v>431</v>
      </c>
      <c r="D585" s="41" t="s">
        <v>18</v>
      </c>
      <c r="E585" s="41" t="s">
        <v>73</v>
      </c>
      <c r="F585" s="41" t="s">
        <v>73</v>
      </c>
      <c r="G585" s="41" t="s">
        <v>758</v>
      </c>
      <c r="H585" s="41">
        <v>3</v>
      </c>
      <c r="I585" s="41">
        <v>8447.7538481093998</v>
      </c>
      <c r="J585" s="41">
        <v>2152</v>
      </c>
      <c r="K585" s="41">
        <v>0</v>
      </c>
      <c r="L585" s="41">
        <v>39.811999999999998</v>
      </c>
      <c r="M585" s="41">
        <v>0</v>
      </c>
      <c r="N585" s="41">
        <v>1571</v>
      </c>
      <c r="O585" s="41">
        <v>3</v>
      </c>
      <c r="P585" s="41">
        <v>31.262900000000002</v>
      </c>
      <c r="Q585" s="41">
        <v>5.9700000000000003E-2</v>
      </c>
      <c r="R585" s="41">
        <v>6736</v>
      </c>
      <c r="S585" s="41">
        <v>120.5744</v>
      </c>
      <c r="T585" s="41">
        <v>5313</v>
      </c>
      <c r="U585" s="41">
        <v>116.886</v>
      </c>
      <c r="V585" s="41">
        <v>8888</v>
      </c>
      <c r="W585" s="41">
        <v>160.38639999999998</v>
      </c>
      <c r="X585" s="41">
        <v>6887</v>
      </c>
      <c r="Y585" s="41">
        <v>148.20859999999999</v>
      </c>
      <c r="Z585" s="6">
        <f>0</f>
        <v>0</v>
      </c>
      <c r="AA585" s="6">
        <f t="shared" si="70"/>
        <v>160.38639999999998</v>
      </c>
      <c r="AB585">
        <f>IF(ISBLANK(Table1[[#This Row],[FY2425_Cost]])=TRUE,#N/A,Table1[[#This Row],[FY2425_Cost]])</f>
        <v>148.20859999999999</v>
      </c>
      <c r="AC585" s="6">
        <f t="shared" si="71"/>
        <v>-12.177799999999991</v>
      </c>
      <c r="AD585" s="6" t="e">
        <f>SUMIFS($AB$3:AB585,$B$3:B585,B585)</f>
        <v>#N/A</v>
      </c>
      <c r="AE585" s="6">
        <f t="shared" si="72"/>
        <v>3801.4892316492301</v>
      </c>
      <c r="AF585" s="6">
        <f t="shared" si="73"/>
        <v>3801.4892316492301</v>
      </c>
      <c r="AG585" s="6">
        <f>VLOOKUP(Table1[[#This Row],[PracticeCode]],$AP$3:$AS$345,4,FALSE)</f>
        <v>3801.4892316492301</v>
      </c>
      <c r="AH585" s="27">
        <f t="shared" si="74"/>
        <v>276241.5508331774</v>
      </c>
      <c r="AI585" s="6" t="e">
        <f t="shared" si="75"/>
        <v>#N/A</v>
      </c>
    </row>
    <row r="586" spans="1:35" x14ac:dyDescent="0.35">
      <c r="A586" t="str">
        <f t="shared" si="69"/>
        <v>CHURCH LANE SURGERYHarness NorthBrentE84067Mar12</v>
      </c>
      <c r="B586" s="41" t="s">
        <v>590</v>
      </c>
      <c r="C586" s="41" t="s">
        <v>431</v>
      </c>
      <c r="D586" s="41" t="s">
        <v>18</v>
      </c>
      <c r="E586" s="41" t="s">
        <v>73</v>
      </c>
      <c r="F586" s="41" t="s">
        <v>73</v>
      </c>
      <c r="G586" s="41" t="s">
        <v>767</v>
      </c>
      <c r="H586" s="41">
        <v>12</v>
      </c>
      <c r="I586" s="41">
        <v>8447.7538481093998</v>
      </c>
      <c r="J586" s="41">
        <v>2303</v>
      </c>
      <c r="K586" s="41">
        <v>0</v>
      </c>
      <c r="L586" s="41">
        <v>45.829700000000003</v>
      </c>
      <c r="M586" s="41">
        <v>0</v>
      </c>
      <c r="N586" s="41"/>
      <c r="O586" s="41"/>
      <c r="P586" s="41"/>
      <c r="Q586" s="41"/>
      <c r="R586" s="41">
        <v>5073</v>
      </c>
      <c r="S586" s="41">
        <v>90.806700000000006</v>
      </c>
      <c r="T586" s="41"/>
      <c r="U586" s="41"/>
      <c r="V586" s="41">
        <v>7376</v>
      </c>
      <c r="W586" s="41">
        <v>136.63640000000001</v>
      </c>
      <c r="X586" s="41"/>
      <c r="Y586" s="41"/>
      <c r="Z586" s="6">
        <f>0</f>
        <v>0</v>
      </c>
      <c r="AA586" s="6">
        <f t="shared" si="70"/>
        <v>136.63640000000001</v>
      </c>
      <c r="AB586" t="e">
        <f>IF(ISBLANK(Table1[[#This Row],[FY2425_Cost]])=TRUE,#N/A,Table1[[#This Row],[FY2425_Cost]])</f>
        <v>#N/A</v>
      </c>
      <c r="AC586" s="6" t="e">
        <f t="shared" si="71"/>
        <v>#N/A</v>
      </c>
      <c r="AD586" s="6" t="e">
        <f>SUMIFS($AB$3:AB586,$B$3:B586,B586)</f>
        <v>#N/A</v>
      </c>
      <c r="AE586" s="6">
        <f t="shared" si="72"/>
        <v>3801.4892316492301</v>
      </c>
      <c r="AF586" s="6">
        <f t="shared" si="73"/>
        <v>3801.4892316492301</v>
      </c>
      <c r="AG586" s="6">
        <f>VLOOKUP(Table1[[#This Row],[PracticeCode]],$AP$3:$AS$345,4,FALSE)</f>
        <v>3801.4892316492301</v>
      </c>
      <c r="AH586" s="27">
        <f t="shared" si="74"/>
        <v>276241.5508331774</v>
      </c>
      <c r="AI586" s="6" t="e">
        <f t="shared" si="75"/>
        <v>#N/A</v>
      </c>
    </row>
    <row r="587" spans="1:35" x14ac:dyDescent="0.35">
      <c r="A587" t="str">
        <f t="shared" si="69"/>
        <v>CHURCH LANE SURGERYHarness NorthBrentE84067May2</v>
      </c>
      <c r="B587" s="41" t="s">
        <v>590</v>
      </c>
      <c r="C587" s="41" t="s">
        <v>431</v>
      </c>
      <c r="D587" s="41" t="s">
        <v>18</v>
      </c>
      <c r="E587" s="41" t="s">
        <v>73</v>
      </c>
      <c r="F587" s="41" t="s">
        <v>73</v>
      </c>
      <c r="G587" s="41" t="s">
        <v>757</v>
      </c>
      <c r="H587" s="41">
        <v>2</v>
      </c>
      <c r="I587" s="41">
        <v>8447.7538481093998</v>
      </c>
      <c r="J587" s="41">
        <v>2572</v>
      </c>
      <c r="K587" s="41">
        <v>0</v>
      </c>
      <c r="L587" s="41">
        <v>47.582000000000001</v>
      </c>
      <c r="M587" s="41">
        <v>0</v>
      </c>
      <c r="N587" s="41">
        <v>1205</v>
      </c>
      <c r="O587" s="41">
        <v>0</v>
      </c>
      <c r="P587" s="41">
        <v>23.979500000000002</v>
      </c>
      <c r="Q587" s="41">
        <v>0</v>
      </c>
      <c r="R587" s="41">
        <v>6213</v>
      </c>
      <c r="S587" s="41">
        <v>111.2127</v>
      </c>
      <c r="T587" s="41">
        <v>4985</v>
      </c>
      <c r="U587" s="41">
        <v>109.67</v>
      </c>
      <c r="V587" s="41">
        <v>8785</v>
      </c>
      <c r="W587" s="41">
        <v>158.79470000000001</v>
      </c>
      <c r="X587" s="41">
        <v>6190</v>
      </c>
      <c r="Y587" s="41">
        <v>133.64949999999999</v>
      </c>
      <c r="Z587" s="6">
        <f>0</f>
        <v>0</v>
      </c>
      <c r="AA587" s="6">
        <f t="shared" si="70"/>
        <v>158.79470000000001</v>
      </c>
      <c r="AB587">
        <f>IF(ISBLANK(Table1[[#This Row],[FY2425_Cost]])=TRUE,#N/A,Table1[[#This Row],[FY2425_Cost]])</f>
        <v>133.64949999999999</v>
      </c>
      <c r="AC587" s="6">
        <f t="shared" si="71"/>
        <v>-25.145200000000017</v>
      </c>
      <c r="AD587" s="6" t="e">
        <f>SUMIFS($AB$3:AB587,$B$3:B587,B587)</f>
        <v>#N/A</v>
      </c>
      <c r="AE587" s="6">
        <f t="shared" si="72"/>
        <v>3801.4892316492301</v>
      </c>
      <c r="AF587" s="6">
        <f t="shared" si="73"/>
        <v>3801.4892316492301</v>
      </c>
      <c r="AG587" s="6">
        <f>VLOOKUP(Table1[[#This Row],[PracticeCode]],$AP$3:$AS$345,4,FALSE)</f>
        <v>3801.4892316492301</v>
      </c>
      <c r="AH587" s="27">
        <f t="shared" si="74"/>
        <v>276241.5508331774</v>
      </c>
      <c r="AI587" s="6" t="e">
        <f t="shared" si="75"/>
        <v>#N/A</v>
      </c>
    </row>
    <row r="588" spans="1:35" x14ac:dyDescent="0.35">
      <c r="A588" t="str">
        <f t="shared" si="69"/>
        <v>CHURCH LANE SURGERYHarness NorthBrentE84067Nov8</v>
      </c>
      <c r="B588" s="41" t="s">
        <v>590</v>
      </c>
      <c r="C588" s="41" t="s">
        <v>431</v>
      </c>
      <c r="D588" s="41" t="s">
        <v>18</v>
      </c>
      <c r="E588" s="41" t="s">
        <v>73</v>
      </c>
      <c r="F588" s="41" t="s">
        <v>73</v>
      </c>
      <c r="G588" s="41" t="s">
        <v>763</v>
      </c>
      <c r="H588" s="41">
        <v>8</v>
      </c>
      <c r="I588" s="41">
        <v>8447.7538481093998</v>
      </c>
      <c r="J588" s="41">
        <v>1689</v>
      </c>
      <c r="K588" s="41">
        <v>0</v>
      </c>
      <c r="L588" s="41">
        <v>33.6111</v>
      </c>
      <c r="M588" s="41">
        <v>0</v>
      </c>
      <c r="N588" s="41"/>
      <c r="O588" s="41"/>
      <c r="P588" s="41"/>
      <c r="Q588" s="41"/>
      <c r="R588" s="41">
        <v>46333</v>
      </c>
      <c r="S588" s="41">
        <v>829.36069999999995</v>
      </c>
      <c r="T588" s="41"/>
      <c r="U588" s="41"/>
      <c r="V588" s="41">
        <v>48022</v>
      </c>
      <c r="W588" s="41">
        <v>862.97179999999992</v>
      </c>
      <c r="X588" s="41"/>
      <c r="Y588" s="41"/>
      <c r="Z588" s="6">
        <f>0</f>
        <v>0</v>
      </c>
      <c r="AA588" s="6">
        <f t="shared" si="70"/>
        <v>862.97179999999992</v>
      </c>
      <c r="AB588" t="e">
        <f>IF(ISBLANK(Table1[[#This Row],[FY2425_Cost]])=TRUE,#N/A,Table1[[#This Row],[FY2425_Cost]])</f>
        <v>#N/A</v>
      </c>
      <c r="AC588" s="6" t="e">
        <f t="shared" si="71"/>
        <v>#N/A</v>
      </c>
      <c r="AD588" s="6" t="e">
        <f>SUMIFS($AB$3:AB588,$B$3:B588,B588)</f>
        <v>#N/A</v>
      </c>
      <c r="AE588" s="6">
        <f t="shared" si="72"/>
        <v>3801.4892316492301</v>
      </c>
      <c r="AF588" s="6">
        <f t="shared" si="73"/>
        <v>3801.4892316492301</v>
      </c>
      <c r="AG588" s="6">
        <f>VLOOKUP(Table1[[#This Row],[PracticeCode]],$AP$3:$AS$345,4,FALSE)</f>
        <v>3801.4892316492301</v>
      </c>
      <c r="AH588" s="27">
        <f t="shared" si="74"/>
        <v>276241.5508331774</v>
      </c>
      <c r="AI588" s="6" t="e">
        <f t="shared" si="75"/>
        <v>#N/A</v>
      </c>
    </row>
    <row r="589" spans="1:35" x14ac:dyDescent="0.35">
      <c r="A589" t="str">
        <f t="shared" si="69"/>
        <v>CHURCH LANE SURGERYHarness NorthBrentE84067Oct7</v>
      </c>
      <c r="B589" s="41" t="s">
        <v>590</v>
      </c>
      <c r="C589" s="41" t="s">
        <v>431</v>
      </c>
      <c r="D589" s="41" t="s">
        <v>18</v>
      </c>
      <c r="E589" s="41" t="s">
        <v>73</v>
      </c>
      <c r="F589" s="41" t="s">
        <v>73</v>
      </c>
      <c r="G589" s="41" t="s">
        <v>762</v>
      </c>
      <c r="H589" s="41">
        <v>7</v>
      </c>
      <c r="I589" s="41">
        <v>8447.7538481093998</v>
      </c>
      <c r="J589" s="41">
        <v>1431</v>
      </c>
      <c r="K589" s="41">
        <v>0</v>
      </c>
      <c r="L589" s="41">
        <v>28.476900000000001</v>
      </c>
      <c r="M589" s="41">
        <v>0</v>
      </c>
      <c r="N589" s="41">
        <v>0</v>
      </c>
      <c r="O589" s="41">
        <v>0</v>
      </c>
      <c r="P589" s="41">
        <v>0</v>
      </c>
      <c r="Q589" s="41">
        <v>0</v>
      </c>
      <c r="R589" s="41">
        <v>9592</v>
      </c>
      <c r="S589" s="41">
        <v>171.6968</v>
      </c>
      <c r="T589" s="41">
        <v>35569</v>
      </c>
      <c r="U589" s="41">
        <v>782.51800000000003</v>
      </c>
      <c r="V589" s="41">
        <v>11023</v>
      </c>
      <c r="W589" s="41">
        <v>200.1737</v>
      </c>
      <c r="X589" s="41">
        <v>35569</v>
      </c>
      <c r="Y589" s="41">
        <v>782.51800000000003</v>
      </c>
      <c r="Z589" s="6">
        <f>0</f>
        <v>0</v>
      </c>
      <c r="AA589" s="6">
        <f t="shared" si="70"/>
        <v>200.1737</v>
      </c>
      <c r="AB589">
        <f>IF(ISBLANK(Table1[[#This Row],[FY2425_Cost]])=TRUE,#N/A,Table1[[#This Row],[FY2425_Cost]])</f>
        <v>782.51800000000003</v>
      </c>
      <c r="AC589" s="6">
        <f t="shared" si="71"/>
        <v>582.34429999999998</v>
      </c>
      <c r="AD589" s="6" t="e">
        <f>SUMIFS($AB$3:AB589,$B$3:B589,B589)</f>
        <v>#N/A</v>
      </c>
      <c r="AE589" s="6">
        <f t="shared" si="72"/>
        <v>3801.4892316492301</v>
      </c>
      <c r="AF589" s="6">
        <f t="shared" si="73"/>
        <v>3801.4892316492301</v>
      </c>
      <c r="AG589" s="6">
        <f>VLOOKUP(Table1[[#This Row],[PracticeCode]],$AP$3:$AS$345,4,FALSE)</f>
        <v>3801.4892316492301</v>
      </c>
      <c r="AH589" s="27">
        <f t="shared" si="74"/>
        <v>276241.5508331774</v>
      </c>
      <c r="AI589" s="6" t="e">
        <f t="shared" si="75"/>
        <v>#N/A</v>
      </c>
    </row>
    <row r="590" spans="1:35" x14ac:dyDescent="0.35">
      <c r="A590" t="str">
        <f t="shared" si="69"/>
        <v>CHURCH LANE SURGERYHarness NorthBrentE84067Sep6</v>
      </c>
      <c r="B590" s="41" t="s">
        <v>590</v>
      </c>
      <c r="C590" s="41" t="s">
        <v>431</v>
      </c>
      <c r="D590" s="41" t="s">
        <v>18</v>
      </c>
      <c r="E590" s="41" t="s">
        <v>73</v>
      </c>
      <c r="F590" s="41" t="s">
        <v>73</v>
      </c>
      <c r="G590" s="41" t="s">
        <v>761</v>
      </c>
      <c r="H590" s="41">
        <v>6</v>
      </c>
      <c r="I590" s="41">
        <v>8447.7538481093998</v>
      </c>
      <c r="J590" s="41">
        <v>1561</v>
      </c>
      <c r="K590" s="41">
        <v>0</v>
      </c>
      <c r="L590" s="41">
        <v>31.0639</v>
      </c>
      <c r="M590" s="41">
        <v>0</v>
      </c>
      <c r="N590" s="41">
        <v>1560</v>
      </c>
      <c r="O590" s="41">
        <v>0</v>
      </c>
      <c r="P590" s="41">
        <v>35.1</v>
      </c>
      <c r="Q590" s="41">
        <v>0</v>
      </c>
      <c r="R590" s="41">
        <v>7951</v>
      </c>
      <c r="S590" s="41">
        <v>142.3229</v>
      </c>
      <c r="T590" s="41">
        <v>7788</v>
      </c>
      <c r="U590" s="41">
        <v>171.33600000000001</v>
      </c>
      <c r="V590" s="41">
        <v>9512</v>
      </c>
      <c r="W590" s="41">
        <v>173.38679999999999</v>
      </c>
      <c r="X590" s="41">
        <v>9348</v>
      </c>
      <c r="Y590" s="41">
        <v>206.43600000000001</v>
      </c>
      <c r="Z590" s="6">
        <f>0</f>
        <v>0</v>
      </c>
      <c r="AA590" s="6">
        <f t="shared" si="70"/>
        <v>173.38679999999999</v>
      </c>
      <c r="AB590">
        <f>IF(ISBLANK(Table1[[#This Row],[FY2425_Cost]])=TRUE,#N/A,Table1[[#This Row],[FY2425_Cost]])</f>
        <v>206.43600000000001</v>
      </c>
      <c r="AC590" s="6">
        <f t="shared" si="71"/>
        <v>33.049200000000013</v>
      </c>
      <c r="AD590" s="6" t="e">
        <f>SUMIFS($AB$3:AB590,$B$3:B590,B590)</f>
        <v>#N/A</v>
      </c>
      <c r="AE590" s="6">
        <f t="shared" si="72"/>
        <v>3801.4892316492301</v>
      </c>
      <c r="AF590" s="6">
        <f t="shared" si="73"/>
        <v>3801.4892316492301</v>
      </c>
      <c r="AG590" s="6">
        <f>VLOOKUP(Table1[[#This Row],[PracticeCode]],$AP$3:$AS$345,4,FALSE)</f>
        <v>3801.4892316492301</v>
      </c>
      <c r="AH590" s="27">
        <f t="shared" si="74"/>
        <v>276241.5508331774</v>
      </c>
      <c r="AI590" s="6" t="e">
        <f t="shared" si="75"/>
        <v>#N/A</v>
      </c>
    </row>
    <row r="591" spans="1:35" x14ac:dyDescent="0.35">
      <c r="A591" t="str">
        <f t="shared" si="69"/>
        <v>CHURCH ROAD SURGERYunallocatedHillingdonE86034Apr1</v>
      </c>
      <c r="B591" s="41" t="s">
        <v>499</v>
      </c>
      <c r="C591" s="41" t="s">
        <v>826</v>
      </c>
      <c r="D591" s="41" t="s">
        <v>8</v>
      </c>
      <c r="E591" s="41" t="s">
        <v>74</v>
      </c>
      <c r="F591" s="41" t="s">
        <v>74</v>
      </c>
      <c r="G591" s="41" t="s">
        <v>756</v>
      </c>
      <c r="H591" s="41">
        <v>1</v>
      </c>
      <c r="I591" s="41">
        <v>2681.0711853391099</v>
      </c>
      <c r="J591" s="41">
        <v>9375</v>
      </c>
      <c r="K591" s="41">
        <v>0</v>
      </c>
      <c r="L591" s="41">
        <v>173.4375</v>
      </c>
      <c r="M591" s="41">
        <v>0</v>
      </c>
      <c r="N591" s="41">
        <v>10999</v>
      </c>
      <c r="O591" s="41">
        <v>0</v>
      </c>
      <c r="P591" s="41">
        <v>218.8801</v>
      </c>
      <c r="Q591" s="41">
        <v>0</v>
      </c>
      <c r="R591" s="41">
        <v>0</v>
      </c>
      <c r="S591" s="41">
        <v>0</v>
      </c>
      <c r="T591" s="41">
        <v>0</v>
      </c>
      <c r="U591" s="41">
        <v>0</v>
      </c>
      <c r="V591" s="41">
        <v>9375</v>
      </c>
      <c r="W591" s="41">
        <v>173.4375</v>
      </c>
      <c r="X591" s="41">
        <v>10999</v>
      </c>
      <c r="Y591" s="41">
        <v>218.8801</v>
      </c>
      <c r="Z591" s="6">
        <f>0</f>
        <v>0</v>
      </c>
      <c r="AA591" s="6">
        <f t="shared" si="70"/>
        <v>173.4375</v>
      </c>
      <c r="AB591">
        <f>IF(ISBLANK(Table1[[#This Row],[FY2425_Cost]])=TRUE,#N/A,Table1[[#This Row],[FY2425_Cost]])</f>
        <v>218.8801</v>
      </c>
      <c r="AC591" s="6">
        <f t="shared" si="71"/>
        <v>45.442599999999999</v>
      </c>
      <c r="AD591" s="6">
        <f>SUMIFS($AB$3:AB591,$B$3:B591,B591)</f>
        <v>218.8801</v>
      </c>
      <c r="AE591" s="6">
        <f t="shared" si="72"/>
        <v>1206.4820334025994</v>
      </c>
      <c r="AF591" s="6">
        <f t="shared" si="73"/>
        <v>1206.4820334025994</v>
      </c>
      <c r="AG591" s="6">
        <f>VLOOKUP(Table1[[#This Row],[PracticeCode]],$AP$3:$AS$345,4,FALSE)</f>
        <v>1206.4820334025994</v>
      </c>
      <c r="AH591" s="27">
        <f t="shared" si="74"/>
        <v>87671.027760588899</v>
      </c>
      <c r="AI591" s="6">
        <f t="shared" si="75"/>
        <v>0</v>
      </c>
    </row>
    <row r="592" spans="1:35" x14ac:dyDescent="0.35">
      <c r="A592" t="str">
        <f t="shared" si="69"/>
        <v>CHURCH ROAD SURGERYunallocatedHillingdonE86034Aug5</v>
      </c>
      <c r="B592" s="41" t="s">
        <v>499</v>
      </c>
      <c r="C592" s="41" t="s">
        <v>826</v>
      </c>
      <c r="D592" s="41" t="s">
        <v>8</v>
      </c>
      <c r="E592" s="41" t="s">
        <v>74</v>
      </c>
      <c r="F592" s="41" t="s">
        <v>74</v>
      </c>
      <c r="G592" s="41" t="s">
        <v>760</v>
      </c>
      <c r="H592" s="41">
        <v>5</v>
      </c>
      <c r="I592" s="41">
        <v>2681.0711853391099</v>
      </c>
      <c r="J592" s="41">
        <v>2236</v>
      </c>
      <c r="K592" s="41">
        <v>0</v>
      </c>
      <c r="L592" s="41">
        <v>41.366</v>
      </c>
      <c r="M592" s="41">
        <v>0</v>
      </c>
      <c r="N592" s="41">
        <v>2223</v>
      </c>
      <c r="O592" s="41">
        <v>0</v>
      </c>
      <c r="P592" s="41">
        <v>44.237700000000004</v>
      </c>
      <c r="Q592" s="41">
        <v>0</v>
      </c>
      <c r="R592" s="41">
        <v>0</v>
      </c>
      <c r="S592" s="41">
        <v>0</v>
      </c>
      <c r="T592" s="41">
        <v>0</v>
      </c>
      <c r="U592" s="41">
        <v>0</v>
      </c>
      <c r="V592" s="41">
        <v>2236</v>
      </c>
      <c r="W592" s="41">
        <v>41.366</v>
      </c>
      <c r="X592" s="41">
        <v>2223</v>
      </c>
      <c r="Y592" s="41">
        <v>44.237700000000004</v>
      </c>
      <c r="Z592" s="6">
        <f>0</f>
        <v>0</v>
      </c>
      <c r="AA592" s="6">
        <f t="shared" si="70"/>
        <v>41.366</v>
      </c>
      <c r="AB592">
        <f>IF(ISBLANK(Table1[[#This Row],[FY2425_Cost]])=TRUE,#N/A,Table1[[#This Row],[FY2425_Cost]])</f>
        <v>44.237700000000004</v>
      </c>
      <c r="AC592" s="6">
        <f t="shared" si="71"/>
        <v>2.8717000000000041</v>
      </c>
      <c r="AD592" s="6">
        <f>SUMIFS($AB$3:AB592,$B$3:B592,B592)</f>
        <v>263.11779999999999</v>
      </c>
      <c r="AE592" s="6">
        <f t="shared" si="72"/>
        <v>1206.4820334025994</v>
      </c>
      <c r="AF592" s="6">
        <f t="shared" si="73"/>
        <v>1206.4820334025994</v>
      </c>
      <c r="AG592" s="6">
        <f>VLOOKUP(Table1[[#This Row],[PracticeCode]],$AP$3:$AS$345,4,FALSE)</f>
        <v>1206.4820334025994</v>
      </c>
      <c r="AH592" s="27">
        <f t="shared" si="74"/>
        <v>87671.027760588899</v>
      </c>
      <c r="AI592" s="6">
        <f t="shared" si="75"/>
        <v>0</v>
      </c>
    </row>
    <row r="593" spans="1:35" x14ac:dyDescent="0.35">
      <c r="A593" t="str">
        <f t="shared" si="69"/>
        <v>CHURCH ROAD SURGERYunallocatedHillingdonE86034Dec9</v>
      </c>
      <c r="B593" s="41" t="s">
        <v>499</v>
      </c>
      <c r="C593" s="41" t="s">
        <v>826</v>
      </c>
      <c r="D593" s="41" t="s">
        <v>8</v>
      </c>
      <c r="E593" s="41" t="s">
        <v>74</v>
      </c>
      <c r="F593" s="41" t="s">
        <v>74</v>
      </c>
      <c r="G593" s="41" t="s">
        <v>764</v>
      </c>
      <c r="H593" s="41">
        <v>9</v>
      </c>
      <c r="I593" s="41">
        <v>2681.0711853391099</v>
      </c>
      <c r="J593" s="41">
        <v>4574</v>
      </c>
      <c r="K593" s="41">
        <v>0</v>
      </c>
      <c r="L593" s="41">
        <v>91.022600000000011</v>
      </c>
      <c r="M593" s="41">
        <v>0</v>
      </c>
      <c r="N593" s="41"/>
      <c r="O593" s="41"/>
      <c r="P593" s="41"/>
      <c r="Q593" s="41"/>
      <c r="R593" s="41">
        <v>0</v>
      </c>
      <c r="S593" s="41">
        <v>0</v>
      </c>
      <c r="T593" s="41"/>
      <c r="U593" s="41"/>
      <c r="V593" s="41">
        <v>4574</v>
      </c>
      <c r="W593" s="41">
        <v>91.022600000000011</v>
      </c>
      <c r="X593" s="41"/>
      <c r="Y593" s="41"/>
      <c r="Z593" s="6">
        <f>0</f>
        <v>0</v>
      </c>
      <c r="AA593" s="6">
        <f t="shared" si="70"/>
        <v>91.022600000000011</v>
      </c>
      <c r="AB593" t="e">
        <f>IF(ISBLANK(Table1[[#This Row],[FY2425_Cost]])=TRUE,#N/A,Table1[[#This Row],[FY2425_Cost]])</f>
        <v>#N/A</v>
      </c>
      <c r="AC593" s="6" t="e">
        <f t="shared" si="71"/>
        <v>#N/A</v>
      </c>
      <c r="AD593" s="6" t="e">
        <f>SUMIFS($AB$3:AB593,$B$3:B593,B593)</f>
        <v>#N/A</v>
      </c>
      <c r="AE593" s="6">
        <f t="shared" si="72"/>
        <v>1206.4820334025994</v>
      </c>
      <c r="AF593" s="6">
        <f t="shared" si="73"/>
        <v>1206.4820334025994</v>
      </c>
      <c r="AG593" s="6">
        <f>VLOOKUP(Table1[[#This Row],[PracticeCode]],$AP$3:$AS$345,4,FALSE)</f>
        <v>1206.4820334025994</v>
      </c>
      <c r="AH593" s="27">
        <f t="shared" si="74"/>
        <v>87671.027760588899</v>
      </c>
      <c r="AI593" s="6" t="e">
        <f t="shared" si="75"/>
        <v>#N/A</v>
      </c>
    </row>
    <row r="594" spans="1:35" x14ac:dyDescent="0.35">
      <c r="A594" t="str">
        <f t="shared" si="69"/>
        <v>CHURCH ROAD SURGERYunallocatedHillingdonE86034Feb11</v>
      </c>
      <c r="B594" s="41" t="s">
        <v>499</v>
      </c>
      <c r="C594" s="41" t="s">
        <v>826</v>
      </c>
      <c r="D594" s="41" t="s">
        <v>8</v>
      </c>
      <c r="E594" s="41" t="s">
        <v>74</v>
      </c>
      <c r="F594" s="41" t="s">
        <v>74</v>
      </c>
      <c r="G594" s="41" t="s">
        <v>766</v>
      </c>
      <c r="H594" s="41">
        <v>11</v>
      </c>
      <c r="I594" s="41">
        <v>2681.0711853391099</v>
      </c>
      <c r="J594" s="41">
        <v>3689</v>
      </c>
      <c r="K594" s="41">
        <v>0</v>
      </c>
      <c r="L594" s="41">
        <v>73.411100000000005</v>
      </c>
      <c r="M594" s="41">
        <v>0</v>
      </c>
      <c r="N594" s="41"/>
      <c r="O594" s="41"/>
      <c r="P594" s="41"/>
      <c r="Q594" s="41"/>
      <c r="R594" s="41">
        <v>0</v>
      </c>
      <c r="S594" s="41">
        <v>0</v>
      </c>
      <c r="T594" s="41"/>
      <c r="U594" s="41"/>
      <c r="V594" s="41">
        <v>3689</v>
      </c>
      <c r="W594" s="41">
        <v>73.411100000000005</v>
      </c>
      <c r="X594" s="41"/>
      <c r="Y594" s="41"/>
      <c r="Z594" s="6">
        <f>0</f>
        <v>0</v>
      </c>
      <c r="AA594" s="6">
        <f t="shared" si="70"/>
        <v>73.411100000000005</v>
      </c>
      <c r="AB594" t="e">
        <f>IF(ISBLANK(Table1[[#This Row],[FY2425_Cost]])=TRUE,#N/A,Table1[[#This Row],[FY2425_Cost]])</f>
        <v>#N/A</v>
      </c>
      <c r="AC594" s="6" t="e">
        <f t="shared" si="71"/>
        <v>#N/A</v>
      </c>
      <c r="AD594" s="6" t="e">
        <f>SUMIFS($AB$3:AB594,$B$3:B594,B594)</f>
        <v>#N/A</v>
      </c>
      <c r="AE594" s="6">
        <f t="shared" si="72"/>
        <v>1206.4820334025994</v>
      </c>
      <c r="AF594" s="6">
        <f t="shared" si="73"/>
        <v>1206.4820334025994</v>
      </c>
      <c r="AG594" s="6">
        <f>VLOOKUP(Table1[[#This Row],[PracticeCode]],$AP$3:$AS$345,4,FALSE)</f>
        <v>1206.4820334025994</v>
      </c>
      <c r="AH594" s="27">
        <f t="shared" si="74"/>
        <v>87671.027760588899</v>
      </c>
      <c r="AI594" s="6" t="e">
        <f t="shared" si="75"/>
        <v>#N/A</v>
      </c>
    </row>
    <row r="595" spans="1:35" x14ac:dyDescent="0.35">
      <c r="A595" t="str">
        <f t="shared" si="69"/>
        <v>CHURCH ROAD SURGERYunallocatedHillingdonE86034Jan10</v>
      </c>
      <c r="B595" s="41" t="s">
        <v>499</v>
      </c>
      <c r="C595" s="41" t="s">
        <v>826</v>
      </c>
      <c r="D595" s="41" t="s">
        <v>8</v>
      </c>
      <c r="E595" s="41" t="s">
        <v>74</v>
      </c>
      <c r="F595" s="41" t="s">
        <v>74</v>
      </c>
      <c r="G595" s="41" t="s">
        <v>765</v>
      </c>
      <c r="H595" s="41">
        <v>10</v>
      </c>
      <c r="I595" s="41">
        <v>2681.0711853391099</v>
      </c>
      <c r="J595" s="41">
        <v>4529</v>
      </c>
      <c r="K595" s="41">
        <v>0</v>
      </c>
      <c r="L595" s="41">
        <v>90.127099999999999</v>
      </c>
      <c r="M595" s="41">
        <v>0</v>
      </c>
      <c r="N595" s="41"/>
      <c r="O595" s="41"/>
      <c r="P595" s="41"/>
      <c r="Q595" s="41"/>
      <c r="R595" s="41">
        <v>0</v>
      </c>
      <c r="S595" s="41">
        <v>0</v>
      </c>
      <c r="T595" s="41"/>
      <c r="U595" s="41"/>
      <c r="V595" s="41">
        <v>4529</v>
      </c>
      <c r="W595" s="41">
        <v>90.127099999999999</v>
      </c>
      <c r="X595" s="41"/>
      <c r="Y595" s="41"/>
      <c r="Z595" s="6">
        <f>0</f>
        <v>0</v>
      </c>
      <c r="AA595" s="6">
        <f t="shared" si="70"/>
        <v>90.127099999999999</v>
      </c>
      <c r="AB595" t="e">
        <f>IF(ISBLANK(Table1[[#This Row],[FY2425_Cost]])=TRUE,#N/A,Table1[[#This Row],[FY2425_Cost]])</f>
        <v>#N/A</v>
      </c>
      <c r="AC595" s="6" t="e">
        <f t="shared" si="71"/>
        <v>#N/A</v>
      </c>
      <c r="AD595" s="6" t="e">
        <f>SUMIFS($AB$3:AB595,$B$3:B595,B595)</f>
        <v>#N/A</v>
      </c>
      <c r="AE595" s="6">
        <f t="shared" si="72"/>
        <v>1206.4820334025994</v>
      </c>
      <c r="AF595" s="6">
        <f t="shared" si="73"/>
        <v>1206.4820334025994</v>
      </c>
      <c r="AG595" s="6">
        <f>VLOOKUP(Table1[[#This Row],[PracticeCode]],$AP$3:$AS$345,4,FALSE)</f>
        <v>1206.4820334025994</v>
      </c>
      <c r="AH595" s="27">
        <f t="shared" si="74"/>
        <v>87671.027760588899</v>
      </c>
      <c r="AI595" s="6" t="e">
        <f t="shared" si="75"/>
        <v>#N/A</v>
      </c>
    </row>
    <row r="596" spans="1:35" x14ac:dyDescent="0.35">
      <c r="A596" t="str">
        <f t="shared" si="69"/>
        <v>CHURCH ROAD SURGERYunallocatedHillingdonE86034Jul4</v>
      </c>
      <c r="B596" s="41" t="s">
        <v>499</v>
      </c>
      <c r="C596" s="41" t="s">
        <v>826</v>
      </c>
      <c r="D596" s="41" t="s">
        <v>8</v>
      </c>
      <c r="E596" s="41" t="s">
        <v>74</v>
      </c>
      <c r="F596" s="41" t="s">
        <v>74</v>
      </c>
      <c r="G596" s="41" t="s">
        <v>759</v>
      </c>
      <c r="H596" s="41">
        <v>4</v>
      </c>
      <c r="I596" s="41">
        <v>2681.0711853391099</v>
      </c>
      <c r="J596" s="41">
        <v>2362</v>
      </c>
      <c r="K596" s="41">
        <v>0</v>
      </c>
      <c r="L596" s="41">
        <v>43.696999999999996</v>
      </c>
      <c r="M596" s="41">
        <v>0</v>
      </c>
      <c r="N596" s="41">
        <v>2861</v>
      </c>
      <c r="O596" s="41">
        <v>0</v>
      </c>
      <c r="P596" s="41">
        <v>56.933900000000001</v>
      </c>
      <c r="Q596" s="41">
        <v>0</v>
      </c>
      <c r="R596" s="41">
        <v>0</v>
      </c>
      <c r="S596" s="41">
        <v>0</v>
      </c>
      <c r="T596" s="41">
        <v>0</v>
      </c>
      <c r="U596" s="41">
        <v>0</v>
      </c>
      <c r="V596" s="41">
        <v>2362</v>
      </c>
      <c r="W596" s="41">
        <v>43.696999999999996</v>
      </c>
      <c r="X596" s="41">
        <v>2861</v>
      </c>
      <c r="Y596" s="41">
        <v>56.933900000000001</v>
      </c>
      <c r="Z596" s="6">
        <f>0</f>
        <v>0</v>
      </c>
      <c r="AA596" s="6">
        <f t="shared" si="70"/>
        <v>43.696999999999996</v>
      </c>
      <c r="AB596">
        <f>IF(ISBLANK(Table1[[#This Row],[FY2425_Cost]])=TRUE,#N/A,Table1[[#This Row],[FY2425_Cost]])</f>
        <v>56.933900000000001</v>
      </c>
      <c r="AC596" s="6">
        <f t="shared" si="71"/>
        <v>13.236900000000006</v>
      </c>
      <c r="AD596" s="6" t="e">
        <f>SUMIFS($AB$3:AB596,$B$3:B596,B596)</f>
        <v>#N/A</v>
      </c>
      <c r="AE596" s="6">
        <f t="shared" si="72"/>
        <v>1206.4820334025994</v>
      </c>
      <c r="AF596" s="6">
        <f t="shared" si="73"/>
        <v>1206.4820334025994</v>
      </c>
      <c r="AG596" s="6">
        <f>VLOOKUP(Table1[[#This Row],[PracticeCode]],$AP$3:$AS$345,4,FALSE)</f>
        <v>1206.4820334025994</v>
      </c>
      <c r="AH596" s="27">
        <f t="shared" si="74"/>
        <v>87671.027760588899</v>
      </c>
      <c r="AI596" s="6" t="e">
        <f t="shared" si="75"/>
        <v>#N/A</v>
      </c>
    </row>
    <row r="597" spans="1:35" x14ac:dyDescent="0.35">
      <c r="A597" t="str">
        <f t="shared" si="69"/>
        <v>CHURCH ROAD SURGERYunallocatedHillingdonE86034Jun3</v>
      </c>
      <c r="B597" s="41" t="s">
        <v>499</v>
      </c>
      <c r="C597" s="41" t="s">
        <v>826</v>
      </c>
      <c r="D597" s="41" t="s">
        <v>8</v>
      </c>
      <c r="E597" s="41" t="s">
        <v>74</v>
      </c>
      <c r="F597" s="41" t="s">
        <v>74</v>
      </c>
      <c r="G597" s="41" t="s">
        <v>758</v>
      </c>
      <c r="H597" s="41">
        <v>3</v>
      </c>
      <c r="I597" s="41">
        <v>2681.0711853391099</v>
      </c>
      <c r="J597" s="41">
        <v>13182</v>
      </c>
      <c r="K597" s="41">
        <v>0</v>
      </c>
      <c r="L597" s="41">
        <v>243.86699999999999</v>
      </c>
      <c r="M597" s="41">
        <v>0</v>
      </c>
      <c r="N597" s="41">
        <v>2343</v>
      </c>
      <c r="O597" s="41">
        <v>0</v>
      </c>
      <c r="P597" s="41">
        <v>46.625700000000002</v>
      </c>
      <c r="Q597" s="41">
        <v>0</v>
      </c>
      <c r="R597" s="41">
        <v>0</v>
      </c>
      <c r="S597" s="41">
        <v>0</v>
      </c>
      <c r="T597" s="41">
        <v>0</v>
      </c>
      <c r="U597" s="41">
        <v>0</v>
      </c>
      <c r="V597" s="41">
        <v>13182</v>
      </c>
      <c r="W597" s="41">
        <v>243.86699999999999</v>
      </c>
      <c r="X597" s="41">
        <v>2343</v>
      </c>
      <c r="Y597" s="41">
        <v>46.625700000000002</v>
      </c>
      <c r="Z597" s="6">
        <f>0</f>
        <v>0</v>
      </c>
      <c r="AA597" s="6">
        <f t="shared" si="70"/>
        <v>243.86699999999999</v>
      </c>
      <c r="AB597">
        <f>IF(ISBLANK(Table1[[#This Row],[FY2425_Cost]])=TRUE,#N/A,Table1[[#This Row],[FY2425_Cost]])</f>
        <v>46.625700000000002</v>
      </c>
      <c r="AC597" s="6">
        <f t="shared" si="71"/>
        <v>-197.2413</v>
      </c>
      <c r="AD597" s="6" t="e">
        <f>SUMIFS($AB$3:AB597,$B$3:B597,B597)</f>
        <v>#N/A</v>
      </c>
      <c r="AE597" s="6">
        <f t="shared" si="72"/>
        <v>1206.4820334025994</v>
      </c>
      <c r="AF597" s="6">
        <f t="shared" si="73"/>
        <v>1206.4820334025994</v>
      </c>
      <c r="AG597" s="6">
        <f>VLOOKUP(Table1[[#This Row],[PracticeCode]],$AP$3:$AS$345,4,FALSE)</f>
        <v>1206.4820334025994</v>
      </c>
      <c r="AH597" s="27">
        <f t="shared" si="74"/>
        <v>87671.027760588899</v>
      </c>
      <c r="AI597" s="6" t="e">
        <f t="shared" si="75"/>
        <v>#N/A</v>
      </c>
    </row>
    <row r="598" spans="1:35" x14ac:dyDescent="0.35">
      <c r="A598" t="str">
        <f t="shared" si="69"/>
        <v>CHURCH ROAD SURGERYunallocatedHillingdonE86034Mar12</v>
      </c>
      <c r="B598" s="41" t="s">
        <v>499</v>
      </c>
      <c r="C598" s="41" t="s">
        <v>826</v>
      </c>
      <c r="D598" s="41" t="s">
        <v>8</v>
      </c>
      <c r="E598" s="41" t="s">
        <v>74</v>
      </c>
      <c r="F598" s="41" t="s">
        <v>74</v>
      </c>
      <c r="G598" s="41" t="s">
        <v>767</v>
      </c>
      <c r="H598" s="41">
        <v>12</v>
      </c>
      <c r="I598" s="41">
        <v>2681.0711853391099</v>
      </c>
      <c r="J598" s="41">
        <v>3907</v>
      </c>
      <c r="K598" s="41">
        <v>0</v>
      </c>
      <c r="L598" s="41">
        <v>77.749300000000005</v>
      </c>
      <c r="M598" s="41">
        <v>0</v>
      </c>
      <c r="N598" s="41"/>
      <c r="O598" s="41"/>
      <c r="P598" s="41"/>
      <c r="Q598" s="41"/>
      <c r="R598" s="41">
        <v>0</v>
      </c>
      <c r="S598" s="41">
        <v>0</v>
      </c>
      <c r="T598" s="41"/>
      <c r="U598" s="41"/>
      <c r="V598" s="41">
        <v>3907</v>
      </c>
      <c r="W598" s="41">
        <v>77.749300000000005</v>
      </c>
      <c r="X598" s="41"/>
      <c r="Y598" s="41"/>
      <c r="Z598" s="6">
        <f>0</f>
        <v>0</v>
      </c>
      <c r="AA598" s="6">
        <f t="shared" si="70"/>
        <v>77.749300000000005</v>
      </c>
      <c r="AB598" t="e">
        <f>IF(ISBLANK(Table1[[#This Row],[FY2425_Cost]])=TRUE,#N/A,Table1[[#This Row],[FY2425_Cost]])</f>
        <v>#N/A</v>
      </c>
      <c r="AC598" s="6" t="e">
        <f t="shared" si="71"/>
        <v>#N/A</v>
      </c>
      <c r="AD598" s="6" t="e">
        <f>SUMIFS($AB$3:AB598,$B$3:B598,B598)</f>
        <v>#N/A</v>
      </c>
      <c r="AE598" s="6">
        <f t="shared" si="72"/>
        <v>1206.4820334025994</v>
      </c>
      <c r="AF598" s="6">
        <f t="shared" si="73"/>
        <v>1206.4820334025994</v>
      </c>
      <c r="AG598" s="6">
        <f>VLOOKUP(Table1[[#This Row],[PracticeCode]],$AP$3:$AS$345,4,FALSE)</f>
        <v>1206.4820334025994</v>
      </c>
      <c r="AH598" s="27">
        <f t="shared" si="74"/>
        <v>87671.027760588899</v>
      </c>
      <c r="AI598" s="6" t="e">
        <f t="shared" si="75"/>
        <v>#N/A</v>
      </c>
    </row>
    <row r="599" spans="1:35" x14ac:dyDescent="0.35">
      <c r="A599" t="str">
        <f t="shared" si="69"/>
        <v>CHURCH ROAD SURGERYunallocatedHillingdonE86034May2</v>
      </c>
      <c r="B599" s="41" t="s">
        <v>499</v>
      </c>
      <c r="C599" s="41" t="s">
        <v>826</v>
      </c>
      <c r="D599" s="41" t="s">
        <v>8</v>
      </c>
      <c r="E599" s="41" t="s">
        <v>74</v>
      </c>
      <c r="F599" s="41" t="s">
        <v>74</v>
      </c>
      <c r="G599" s="41" t="s">
        <v>757</v>
      </c>
      <c r="H599" s="41">
        <v>2</v>
      </c>
      <c r="I599" s="41">
        <v>2681.0711853391099</v>
      </c>
      <c r="J599" s="41">
        <v>1856</v>
      </c>
      <c r="K599" s="41">
        <v>0</v>
      </c>
      <c r="L599" s="41">
        <v>34.335999999999999</v>
      </c>
      <c r="M599" s="41">
        <v>0</v>
      </c>
      <c r="N599" s="41">
        <v>1970</v>
      </c>
      <c r="O599" s="41">
        <v>0</v>
      </c>
      <c r="P599" s="41">
        <v>39.203000000000003</v>
      </c>
      <c r="Q599" s="41">
        <v>0</v>
      </c>
      <c r="R599" s="41">
        <v>0</v>
      </c>
      <c r="S599" s="41">
        <v>0</v>
      </c>
      <c r="T599" s="41">
        <v>0</v>
      </c>
      <c r="U599" s="41">
        <v>0</v>
      </c>
      <c r="V599" s="41">
        <v>1856</v>
      </c>
      <c r="W599" s="41">
        <v>34.335999999999999</v>
      </c>
      <c r="X599" s="41">
        <v>1970</v>
      </c>
      <c r="Y599" s="41">
        <v>39.203000000000003</v>
      </c>
      <c r="Z599" s="6">
        <f>0</f>
        <v>0</v>
      </c>
      <c r="AA599" s="6">
        <f t="shared" si="70"/>
        <v>34.335999999999999</v>
      </c>
      <c r="AB599">
        <f>IF(ISBLANK(Table1[[#This Row],[FY2425_Cost]])=TRUE,#N/A,Table1[[#This Row],[FY2425_Cost]])</f>
        <v>39.203000000000003</v>
      </c>
      <c r="AC599" s="6">
        <f t="shared" si="71"/>
        <v>4.8670000000000044</v>
      </c>
      <c r="AD599" s="6" t="e">
        <f>SUMIFS($AB$3:AB599,$B$3:B599,B599)</f>
        <v>#N/A</v>
      </c>
      <c r="AE599" s="6">
        <f t="shared" si="72"/>
        <v>1206.4820334025994</v>
      </c>
      <c r="AF599" s="6">
        <f t="shared" si="73"/>
        <v>1206.4820334025994</v>
      </c>
      <c r="AG599" s="6">
        <f>VLOOKUP(Table1[[#This Row],[PracticeCode]],$AP$3:$AS$345,4,FALSE)</f>
        <v>1206.4820334025994</v>
      </c>
      <c r="AH599" s="27">
        <f t="shared" si="74"/>
        <v>87671.027760588899</v>
      </c>
      <c r="AI599" s="6" t="e">
        <f t="shared" si="75"/>
        <v>#N/A</v>
      </c>
    </row>
    <row r="600" spans="1:35" x14ac:dyDescent="0.35">
      <c r="A600" t="str">
        <f t="shared" si="69"/>
        <v>CHURCH ROAD SURGERYunallocatedHillingdonE86034Nov8</v>
      </c>
      <c r="B600" s="41" t="s">
        <v>499</v>
      </c>
      <c r="C600" s="41" t="s">
        <v>826</v>
      </c>
      <c r="D600" s="41" t="s">
        <v>8</v>
      </c>
      <c r="E600" s="41" t="s">
        <v>74</v>
      </c>
      <c r="F600" s="41" t="s">
        <v>74</v>
      </c>
      <c r="G600" s="41" t="s">
        <v>763</v>
      </c>
      <c r="H600" s="41">
        <v>8</v>
      </c>
      <c r="I600" s="41">
        <v>2681.0711853391099</v>
      </c>
      <c r="J600" s="41">
        <v>2635</v>
      </c>
      <c r="K600" s="41">
        <v>0</v>
      </c>
      <c r="L600" s="41">
        <v>52.436500000000002</v>
      </c>
      <c r="M600" s="41">
        <v>0</v>
      </c>
      <c r="N600" s="41"/>
      <c r="O600" s="41"/>
      <c r="P600" s="41"/>
      <c r="Q600" s="41"/>
      <c r="R600" s="41">
        <v>0</v>
      </c>
      <c r="S600" s="41">
        <v>0</v>
      </c>
      <c r="T600" s="41"/>
      <c r="U600" s="41"/>
      <c r="V600" s="41">
        <v>2635</v>
      </c>
      <c r="W600" s="41">
        <v>52.436500000000002</v>
      </c>
      <c r="X600" s="41"/>
      <c r="Y600" s="41"/>
      <c r="Z600" s="6">
        <f>0</f>
        <v>0</v>
      </c>
      <c r="AA600" s="6">
        <f t="shared" si="70"/>
        <v>52.436500000000002</v>
      </c>
      <c r="AB600" t="e">
        <f>IF(ISBLANK(Table1[[#This Row],[FY2425_Cost]])=TRUE,#N/A,Table1[[#This Row],[FY2425_Cost]])</f>
        <v>#N/A</v>
      </c>
      <c r="AC600" s="6" t="e">
        <f t="shared" si="71"/>
        <v>#N/A</v>
      </c>
      <c r="AD600" s="6" t="e">
        <f>SUMIFS($AB$3:AB600,$B$3:B600,B600)</f>
        <v>#N/A</v>
      </c>
      <c r="AE600" s="6">
        <f t="shared" si="72"/>
        <v>1206.4820334025994</v>
      </c>
      <c r="AF600" s="6">
        <f t="shared" si="73"/>
        <v>1206.4820334025994</v>
      </c>
      <c r="AG600" s="6">
        <f>VLOOKUP(Table1[[#This Row],[PracticeCode]],$AP$3:$AS$345,4,FALSE)</f>
        <v>1206.4820334025994</v>
      </c>
      <c r="AH600" s="27">
        <f t="shared" si="74"/>
        <v>87671.027760588899</v>
      </c>
      <c r="AI600" s="6" t="e">
        <f t="shared" si="75"/>
        <v>#N/A</v>
      </c>
    </row>
    <row r="601" spans="1:35" x14ac:dyDescent="0.35">
      <c r="A601" t="str">
        <f t="shared" si="69"/>
        <v>CHURCH ROAD SURGERYunallocatedHillingdonE86034Oct7</v>
      </c>
      <c r="B601" s="41" t="s">
        <v>499</v>
      </c>
      <c r="C601" s="41" t="s">
        <v>826</v>
      </c>
      <c r="D601" s="41" t="s">
        <v>8</v>
      </c>
      <c r="E601" s="41" t="s">
        <v>74</v>
      </c>
      <c r="F601" s="41" t="s">
        <v>74</v>
      </c>
      <c r="G601" s="41" t="s">
        <v>762</v>
      </c>
      <c r="H601" s="41">
        <v>7</v>
      </c>
      <c r="I601" s="41">
        <v>2681.0711853391099</v>
      </c>
      <c r="J601" s="41">
        <v>9025</v>
      </c>
      <c r="K601" s="41">
        <v>0</v>
      </c>
      <c r="L601" s="41">
        <v>179.5975</v>
      </c>
      <c r="M601" s="41">
        <v>0</v>
      </c>
      <c r="N601" s="41">
        <v>0</v>
      </c>
      <c r="O601" s="41">
        <v>0</v>
      </c>
      <c r="P601" s="41">
        <v>0</v>
      </c>
      <c r="Q601" s="41">
        <v>0</v>
      </c>
      <c r="R601" s="41">
        <v>0</v>
      </c>
      <c r="S601" s="41">
        <v>0</v>
      </c>
      <c r="T601" s="41">
        <v>0</v>
      </c>
      <c r="U601" s="41">
        <v>0</v>
      </c>
      <c r="V601" s="41">
        <v>9025</v>
      </c>
      <c r="W601" s="41">
        <v>179.5975</v>
      </c>
      <c r="X601" s="41">
        <v>0</v>
      </c>
      <c r="Y601" s="41">
        <v>0</v>
      </c>
      <c r="Z601" s="6">
        <f>0</f>
        <v>0</v>
      </c>
      <c r="AA601" s="6">
        <f t="shared" si="70"/>
        <v>179.5975</v>
      </c>
      <c r="AB601">
        <f>IF(ISBLANK(Table1[[#This Row],[FY2425_Cost]])=TRUE,#N/A,Table1[[#This Row],[FY2425_Cost]])</f>
        <v>0</v>
      </c>
      <c r="AC601" s="6">
        <f t="shared" si="71"/>
        <v>-179.5975</v>
      </c>
      <c r="AD601" s="6" t="e">
        <f>SUMIFS($AB$3:AB601,$B$3:B601,B601)</f>
        <v>#N/A</v>
      </c>
      <c r="AE601" s="6">
        <f t="shared" si="72"/>
        <v>1206.4820334025994</v>
      </c>
      <c r="AF601" s="6">
        <f t="shared" si="73"/>
        <v>1206.4820334025994</v>
      </c>
      <c r="AG601" s="6">
        <f>VLOOKUP(Table1[[#This Row],[PracticeCode]],$AP$3:$AS$345,4,FALSE)</f>
        <v>1206.4820334025994</v>
      </c>
      <c r="AH601" s="27">
        <f t="shared" si="74"/>
        <v>87671.027760588899</v>
      </c>
      <c r="AI601" s="6" t="e">
        <f t="shared" si="75"/>
        <v>#N/A</v>
      </c>
    </row>
    <row r="602" spans="1:35" x14ac:dyDescent="0.35">
      <c r="A602" t="str">
        <f t="shared" si="69"/>
        <v>CHURCH ROAD SURGERYunallocatedHillingdonE86034Sep6</v>
      </c>
      <c r="B602" s="41" t="s">
        <v>499</v>
      </c>
      <c r="C602" s="41" t="s">
        <v>826</v>
      </c>
      <c r="D602" s="41" t="s">
        <v>8</v>
      </c>
      <c r="E602" s="41" t="s">
        <v>74</v>
      </c>
      <c r="F602" s="41" t="s">
        <v>74</v>
      </c>
      <c r="G602" s="41" t="s">
        <v>761</v>
      </c>
      <c r="H602" s="41">
        <v>6</v>
      </c>
      <c r="I602" s="41">
        <v>2681.0711853391099</v>
      </c>
      <c r="J602" s="41">
        <v>4546</v>
      </c>
      <c r="K602" s="41">
        <v>0</v>
      </c>
      <c r="L602" s="41">
        <v>90.465400000000002</v>
      </c>
      <c r="M602" s="41">
        <v>0</v>
      </c>
      <c r="N602" s="41">
        <v>3012</v>
      </c>
      <c r="O602" s="41">
        <v>0</v>
      </c>
      <c r="P602" s="41">
        <v>67.77</v>
      </c>
      <c r="Q602" s="41">
        <v>0</v>
      </c>
      <c r="R602" s="41">
        <v>0</v>
      </c>
      <c r="S602" s="41">
        <v>0</v>
      </c>
      <c r="T602" s="41">
        <v>0</v>
      </c>
      <c r="U602" s="41">
        <v>0</v>
      </c>
      <c r="V602" s="41">
        <v>4546</v>
      </c>
      <c r="W602" s="41">
        <v>90.465400000000002</v>
      </c>
      <c r="X602" s="41">
        <v>3012</v>
      </c>
      <c r="Y602" s="41">
        <v>67.77</v>
      </c>
      <c r="Z602" s="6">
        <f>0</f>
        <v>0</v>
      </c>
      <c r="AA602" s="6">
        <f t="shared" si="70"/>
        <v>90.465400000000002</v>
      </c>
      <c r="AB602">
        <f>IF(ISBLANK(Table1[[#This Row],[FY2425_Cost]])=TRUE,#N/A,Table1[[#This Row],[FY2425_Cost]])</f>
        <v>67.77</v>
      </c>
      <c r="AC602" s="6">
        <f t="shared" si="71"/>
        <v>-22.695400000000006</v>
      </c>
      <c r="AD602" s="6" t="e">
        <f>SUMIFS($AB$3:AB602,$B$3:B602,B602)</f>
        <v>#N/A</v>
      </c>
      <c r="AE602" s="6">
        <f t="shared" si="72"/>
        <v>1206.4820334025994</v>
      </c>
      <c r="AF602" s="6">
        <f t="shared" si="73"/>
        <v>1206.4820334025994</v>
      </c>
      <c r="AG602" s="6">
        <f>VLOOKUP(Table1[[#This Row],[PracticeCode]],$AP$3:$AS$345,4,FALSE)</f>
        <v>1206.4820334025994</v>
      </c>
      <c r="AH602" s="27">
        <f t="shared" si="74"/>
        <v>87671.027760588899</v>
      </c>
      <c r="AI602" s="6" t="e">
        <f t="shared" si="75"/>
        <v>#N/A</v>
      </c>
    </row>
    <row r="603" spans="1:35" x14ac:dyDescent="0.35">
      <c r="A603" t="str">
        <f t="shared" si="69"/>
        <v>CHURCHFIELD SURGERYActonEalingE85640Apr1</v>
      </c>
      <c r="B603" s="41" t="s">
        <v>564</v>
      </c>
      <c r="C603" s="41" t="s">
        <v>435</v>
      </c>
      <c r="D603" s="41" t="s">
        <v>12</v>
      </c>
      <c r="E603" s="41" t="s">
        <v>315</v>
      </c>
      <c r="F603" s="41" t="s">
        <v>315</v>
      </c>
      <c r="G603" s="41" t="s">
        <v>756</v>
      </c>
      <c r="H603" s="41">
        <v>1</v>
      </c>
      <c r="I603" s="41">
        <v>3119.4646998190301</v>
      </c>
      <c r="J603" s="41">
        <v>723</v>
      </c>
      <c r="K603" s="41">
        <v>0</v>
      </c>
      <c r="L603" s="41">
        <v>13.375499999999999</v>
      </c>
      <c r="M603" s="41">
        <v>0</v>
      </c>
      <c r="N603" s="41">
        <v>691</v>
      </c>
      <c r="O603" s="41">
        <v>519</v>
      </c>
      <c r="P603" s="41">
        <v>13.750900000000001</v>
      </c>
      <c r="Q603" s="41">
        <v>10.328100000000001</v>
      </c>
      <c r="R603" s="41">
        <v>3027</v>
      </c>
      <c r="S603" s="41">
        <v>54.183300000000003</v>
      </c>
      <c r="T603" s="41">
        <v>1815</v>
      </c>
      <c r="U603" s="41">
        <v>39.93</v>
      </c>
      <c r="V603" s="41">
        <v>3750</v>
      </c>
      <c r="W603" s="41">
        <v>67.558800000000005</v>
      </c>
      <c r="X603" s="41">
        <v>3025</v>
      </c>
      <c r="Y603" s="41">
        <v>64.009</v>
      </c>
      <c r="Z603" s="6">
        <f>0</f>
        <v>0</v>
      </c>
      <c r="AA603" s="6">
        <f t="shared" si="70"/>
        <v>67.558800000000005</v>
      </c>
      <c r="AB603">
        <f>IF(ISBLANK(Table1[[#This Row],[FY2425_Cost]])=TRUE,#N/A,Table1[[#This Row],[FY2425_Cost]])</f>
        <v>64.009</v>
      </c>
      <c r="AC603" s="6">
        <f t="shared" si="71"/>
        <v>-3.5498000000000047</v>
      </c>
      <c r="AD603" s="6">
        <f>SUMIFS($AB$3:AB603,$B$3:B603,B603)</f>
        <v>64.009</v>
      </c>
      <c r="AE603" s="6">
        <f t="shared" si="72"/>
        <v>1403.7591149185637</v>
      </c>
      <c r="AF603" s="6">
        <f t="shared" si="73"/>
        <v>1403.7591149185637</v>
      </c>
      <c r="AG603" s="6">
        <f>VLOOKUP(Table1[[#This Row],[PracticeCode]],$AP$3:$AS$345,4,FALSE)</f>
        <v>1403.7591149185637</v>
      </c>
      <c r="AH603" s="27">
        <f t="shared" si="74"/>
        <v>102006.4956840823</v>
      </c>
      <c r="AI603" s="6">
        <f t="shared" si="75"/>
        <v>0</v>
      </c>
    </row>
    <row r="604" spans="1:35" x14ac:dyDescent="0.35">
      <c r="A604" t="str">
        <f t="shared" si="69"/>
        <v>CHURCHFIELD SURGERYActonEalingE85640Aug5</v>
      </c>
      <c r="B604" s="41" t="s">
        <v>564</v>
      </c>
      <c r="C604" s="41" t="s">
        <v>435</v>
      </c>
      <c r="D604" s="41" t="s">
        <v>12</v>
      </c>
      <c r="E604" s="41" t="s">
        <v>315</v>
      </c>
      <c r="F604" s="41" t="s">
        <v>315</v>
      </c>
      <c r="G604" s="41" t="s">
        <v>760</v>
      </c>
      <c r="H604" s="41">
        <v>5</v>
      </c>
      <c r="I604" s="41">
        <v>3119.4646998190301</v>
      </c>
      <c r="J604" s="41">
        <v>1196</v>
      </c>
      <c r="K604" s="41">
        <v>3</v>
      </c>
      <c r="L604" s="41">
        <v>22.125999999999998</v>
      </c>
      <c r="M604" s="41">
        <v>5.5499999999999994E-2</v>
      </c>
      <c r="N604" s="41">
        <v>1080</v>
      </c>
      <c r="O604" s="41">
        <v>89</v>
      </c>
      <c r="P604" s="41">
        <v>21.492000000000001</v>
      </c>
      <c r="Q604" s="41">
        <v>1.7711000000000001</v>
      </c>
      <c r="R604" s="41">
        <v>1795</v>
      </c>
      <c r="S604" s="41">
        <v>32.130499999999998</v>
      </c>
      <c r="T604" s="41">
        <v>1329</v>
      </c>
      <c r="U604" s="41">
        <v>29.238</v>
      </c>
      <c r="V604" s="41">
        <v>2994</v>
      </c>
      <c r="W604" s="41">
        <v>54.311999999999998</v>
      </c>
      <c r="X604" s="41">
        <v>2498</v>
      </c>
      <c r="Y604" s="41">
        <v>52.501100000000001</v>
      </c>
      <c r="Z604" s="6">
        <f>0</f>
        <v>0</v>
      </c>
      <c r="AA604" s="6">
        <f t="shared" si="70"/>
        <v>54.311999999999998</v>
      </c>
      <c r="AB604">
        <f>IF(ISBLANK(Table1[[#This Row],[FY2425_Cost]])=TRUE,#N/A,Table1[[#This Row],[FY2425_Cost]])</f>
        <v>52.501100000000001</v>
      </c>
      <c r="AC604" s="6">
        <f t="shared" si="71"/>
        <v>-1.8108999999999966</v>
      </c>
      <c r="AD604" s="6">
        <f>SUMIFS($AB$3:AB604,$B$3:B604,B604)</f>
        <v>116.51009999999999</v>
      </c>
      <c r="AE604" s="6">
        <f t="shared" si="72"/>
        <v>1403.7591149185637</v>
      </c>
      <c r="AF604" s="6">
        <f t="shared" si="73"/>
        <v>1403.7591149185637</v>
      </c>
      <c r="AG604" s="6">
        <f>VLOOKUP(Table1[[#This Row],[PracticeCode]],$AP$3:$AS$345,4,FALSE)</f>
        <v>1403.7591149185637</v>
      </c>
      <c r="AH604" s="27">
        <f t="shared" si="74"/>
        <v>102006.4956840823</v>
      </c>
      <c r="AI604" s="6">
        <f t="shared" si="75"/>
        <v>0</v>
      </c>
    </row>
    <row r="605" spans="1:35" x14ac:dyDescent="0.35">
      <c r="A605" t="str">
        <f t="shared" si="69"/>
        <v>CHURCHFIELD SURGERYActonEalingE85640Dec9</v>
      </c>
      <c r="B605" s="41" t="s">
        <v>564</v>
      </c>
      <c r="C605" s="41" t="s">
        <v>435</v>
      </c>
      <c r="D605" s="41" t="s">
        <v>12</v>
      </c>
      <c r="E605" s="41" t="s">
        <v>315</v>
      </c>
      <c r="F605" s="41" t="s">
        <v>315</v>
      </c>
      <c r="G605" s="41" t="s">
        <v>764</v>
      </c>
      <c r="H605" s="41">
        <v>9</v>
      </c>
      <c r="I605" s="41">
        <v>3119.4646998190301</v>
      </c>
      <c r="J605" s="41">
        <v>633</v>
      </c>
      <c r="K605" s="41">
        <v>173</v>
      </c>
      <c r="L605" s="41">
        <v>12.5967</v>
      </c>
      <c r="M605" s="41">
        <v>3.4427000000000003</v>
      </c>
      <c r="N605" s="41"/>
      <c r="O605" s="41"/>
      <c r="P605" s="41"/>
      <c r="Q605" s="41"/>
      <c r="R605" s="41">
        <v>1268</v>
      </c>
      <c r="S605" s="41">
        <v>22.697199999999999</v>
      </c>
      <c r="T605" s="41"/>
      <c r="U605" s="41"/>
      <c r="V605" s="41">
        <v>2074</v>
      </c>
      <c r="W605" s="41">
        <v>38.736599999999996</v>
      </c>
      <c r="X605" s="41"/>
      <c r="Y605" s="41"/>
      <c r="Z605" s="6">
        <f>0</f>
        <v>0</v>
      </c>
      <c r="AA605" s="6">
        <f t="shared" si="70"/>
        <v>38.736599999999996</v>
      </c>
      <c r="AB605" t="e">
        <f>IF(ISBLANK(Table1[[#This Row],[FY2425_Cost]])=TRUE,#N/A,Table1[[#This Row],[FY2425_Cost]])</f>
        <v>#N/A</v>
      </c>
      <c r="AC605" s="6" t="e">
        <f t="shared" si="71"/>
        <v>#N/A</v>
      </c>
      <c r="AD605" s="6" t="e">
        <f>SUMIFS($AB$3:AB605,$B$3:B605,B605)</f>
        <v>#N/A</v>
      </c>
      <c r="AE605" s="6">
        <f t="shared" si="72"/>
        <v>1403.7591149185637</v>
      </c>
      <c r="AF605" s="6">
        <f t="shared" si="73"/>
        <v>1403.7591149185637</v>
      </c>
      <c r="AG605" s="6">
        <f>VLOOKUP(Table1[[#This Row],[PracticeCode]],$AP$3:$AS$345,4,FALSE)</f>
        <v>1403.7591149185637</v>
      </c>
      <c r="AH605" s="27">
        <f t="shared" si="74"/>
        <v>102006.4956840823</v>
      </c>
      <c r="AI605" s="6" t="e">
        <f t="shared" si="75"/>
        <v>#N/A</v>
      </c>
    </row>
    <row r="606" spans="1:35" x14ac:dyDescent="0.35">
      <c r="A606" t="str">
        <f t="shared" si="69"/>
        <v>CHURCHFIELD SURGERYActonEalingE85640Feb11</v>
      </c>
      <c r="B606" s="41" t="s">
        <v>564</v>
      </c>
      <c r="C606" s="41" t="s">
        <v>435</v>
      </c>
      <c r="D606" s="41" t="s">
        <v>12</v>
      </c>
      <c r="E606" s="41" t="s">
        <v>315</v>
      </c>
      <c r="F606" s="41" t="s">
        <v>315</v>
      </c>
      <c r="G606" s="41" t="s">
        <v>766</v>
      </c>
      <c r="H606" s="41">
        <v>11</v>
      </c>
      <c r="I606" s="41">
        <v>3119.4646998190301</v>
      </c>
      <c r="J606" s="41">
        <v>595</v>
      </c>
      <c r="K606" s="41">
        <v>2</v>
      </c>
      <c r="L606" s="41">
        <v>11.8405</v>
      </c>
      <c r="M606" s="41">
        <v>3.9800000000000002E-2</v>
      </c>
      <c r="N606" s="41"/>
      <c r="O606" s="41"/>
      <c r="P606" s="41"/>
      <c r="Q606" s="41"/>
      <c r="R606" s="41">
        <v>2113</v>
      </c>
      <c r="S606" s="41">
        <v>37.822699999999998</v>
      </c>
      <c r="T606" s="41"/>
      <c r="U606" s="41"/>
      <c r="V606" s="41">
        <v>2710</v>
      </c>
      <c r="W606" s="41">
        <v>49.702999999999996</v>
      </c>
      <c r="X606" s="41"/>
      <c r="Y606" s="41"/>
      <c r="Z606" s="6">
        <f>0</f>
        <v>0</v>
      </c>
      <c r="AA606" s="6">
        <f t="shared" si="70"/>
        <v>49.702999999999996</v>
      </c>
      <c r="AB606" t="e">
        <f>IF(ISBLANK(Table1[[#This Row],[FY2425_Cost]])=TRUE,#N/A,Table1[[#This Row],[FY2425_Cost]])</f>
        <v>#N/A</v>
      </c>
      <c r="AC606" s="6" t="e">
        <f t="shared" si="71"/>
        <v>#N/A</v>
      </c>
      <c r="AD606" s="6" t="e">
        <f>SUMIFS($AB$3:AB606,$B$3:B606,B606)</f>
        <v>#N/A</v>
      </c>
      <c r="AE606" s="6">
        <f t="shared" si="72"/>
        <v>1403.7591149185637</v>
      </c>
      <c r="AF606" s="6">
        <f t="shared" si="73"/>
        <v>1403.7591149185637</v>
      </c>
      <c r="AG606" s="6">
        <f>VLOOKUP(Table1[[#This Row],[PracticeCode]],$AP$3:$AS$345,4,FALSE)</f>
        <v>1403.7591149185637</v>
      </c>
      <c r="AH606" s="27">
        <f t="shared" si="74"/>
        <v>102006.4956840823</v>
      </c>
      <c r="AI606" s="6" t="e">
        <f t="shared" si="75"/>
        <v>#N/A</v>
      </c>
    </row>
    <row r="607" spans="1:35" x14ac:dyDescent="0.35">
      <c r="A607" t="str">
        <f t="shared" si="69"/>
        <v>CHURCHFIELD SURGERYActonEalingE85640Jan10</v>
      </c>
      <c r="B607" s="41" t="s">
        <v>564</v>
      </c>
      <c r="C607" s="41" t="s">
        <v>435</v>
      </c>
      <c r="D607" s="41" t="s">
        <v>12</v>
      </c>
      <c r="E607" s="41" t="s">
        <v>315</v>
      </c>
      <c r="F607" s="41" t="s">
        <v>315</v>
      </c>
      <c r="G607" s="41" t="s">
        <v>765</v>
      </c>
      <c r="H607" s="41">
        <v>10</v>
      </c>
      <c r="I607" s="41">
        <v>3119.4646998190301</v>
      </c>
      <c r="J607" s="41">
        <v>630</v>
      </c>
      <c r="K607" s="41">
        <v>0</v>
      </c>
      <c r="L607" s="41">
        <v>12.537000000000001</v>
      </c>
      <c r="M607" s="41">
        <v>0</v>
      </c>
      <c r="N607" s="41"/>
      <c r="O607" s="41"/>
      <c r="P607" s="41"/>
      <c r="Q607" s="41"/>
      <c r="R607" s="41">
        <v>1703</v>
      </c>
      <c r="S607" s="41">
        <v>30.483699999999999</v>
      </c>
      <c r="T607" s="41"/>
      <c r="U607" s="41"/>
      <c r="V607" s="41">
        <v>2333</v>
      </c>
      <c r="W607" s="41">
        <v>43.020699999999998</v>
      </c>
      <c r="X607" s="41"/>
      <c r="Y607" s="41"/>
      <c r="Z607" s="6">
        <f>0</f>
        <v>0</v>
      </c>
      <c r="AA607" s="6">
        <f t="shared" si="70"/>
        <v>43.020699999999998</v>
      </c>
      <c r="AB607" t="e">
        <f>IF(ISBLANK(Table1[[#This Row],[FY2425_Cost]])=TRUE,#N/A,Table1[[#This Row],[FY2425_Cost]])</f>
        <v>#N/A</v>
      </c>
      <c r="AC607" s="6" t="e">
        <f t="shared" si="71"/>
        <v>#N/A</v>
      </c>
      <c r="AD607" s="6" t="e">
        <f>SUMIFS($AB$3:AB607,$B$3:B607,B607)</f>
        <v>#N/A</v>
      </c>
      <c r="AE607" s="6">
        <f t="shared" si="72"/>
        <v>1403.7591149185637</v>
      </c>
      <c r="AF607" s="6">
        <f t="shared" si="73"/>
        <v>1403.7591149185637</v>
      </c>
      <c r="AG607" s="6">
        <f>VLOOKUP(Table1[[#This Row],[PracticeCode]],$AP$3:$AS$345,4,FALSE)</f>
        <v>1403.7591149185637</v>
      </c>
      <c r="AH607" s="27">
        <f t="shared" si="74"/>
        <v>102006.4956840823</v>
      </c>
      <c r="AI607" s="6" t="e">
        <f t="shared" si="75"/>
        <v>#N/A</v>
      </c>
    </row>
    <row r="608" spans="1:35" x14ac:dyDescent="0.35">
      <c r="A608" t="str">
        <f t="shared" si="69"/>
        <v>CHURCHFIELD SURGERYActonEalingE85640Jul4</v>
      </c>
      <c r="B608" s="41" t="s">
        <v>564</v>
      </c>
      <c r="C608" s="41" t="s">
        <v>435</v>
      </c>
      <c r="D608" s="41" t="s">
        <v>12</v>
      </c>
      <c r="E608" s="41" t="s">
        <v>315</v>
      </c>
      <c r="F608" s="41" t="s">
        <v>315</v>
      </c>
      <c r="G608" s="41" t="s">
        <v>759</v>
      </c>
      <c r="H608" s="41">
        <v>4</v>
      </c>
      <c r="I608" s="41">
        <v>3119.4646998190301</v>
      </c>
      <c r="J608" s="41">
        <v>1020</v>
      </c>
      <c r="K608" s="41">
        <v>31</v>
      </c>
      <c r="L608" s="41">
        <v>18.869999999999997</v>
      </c>
      <c r="M608" s="41">
        <v>0.57350000000000001</v>
      </c>
      <c r="N608" s="41">
        <v>1009</v>
      </c>
      <c r="O608" s="41">
        <v>153</v>
      </c>
      <c r="P608" s="41">
        <v>20.0791</v>
      </c>
      <c r="Q608" s="41">
        <v>3.0447000000000002</v>
      </c>
      <c r="R608" s="41">
        <v>1631</v>
      </c>
      <c r="S608" s="41">
        <v>29.194900000000001</v>
      </c>
      <c r="T608" s="41">
        <v>2649</v>
      </c>
      <c r="U608" s="41">
        <v>58.277999999999999</v>
      </c>
      <c r="V608" s="41">
        <v>2682</v>
      </c>
      <c r="W608" s="41">
        <v>48.638399999999997</v>
      </c>
      <c r="X608" s="41">
        <v>3811</v>
      </c>
      <c r="Y608" s="41">
        <v>81.401799999999994</v>
      </c>
      <c r="Z608" s="6">
        <f>0</f>
        <v>0</v>
      </c>
      <c r="AA608" s="6">
        <f t="shared" si="70"/>
        <v>48.638399999999997</v>
      </c>
      <c r="AB608">
        <f>IF(ISBLANK(Table1[[#This Row],[FY2425_Cost]])=TRUE,#N/A,Table1[[#This Row],[FY2425_Cost]])</f>
        <v>81.401799999999994</v>
      </c>
      <c r="AC608" s="6">
        <f t="shared" si="71"/>
        <v>32.763399999999997</v>
      </c>
      <c r="AD608" s="6" t="e">
        <f>SUMIFS($AB$3:AB608,$B$3:B608,B608)</f>
        <v>#N/A</v>
      </c>
      <c r="AE608" s="6">
        <f t="shared" si="72"/>
        <v>1403.7591149185637</v>
      </c>
      <c r="AF608" s="6">
        <f t="shared" si="73"/>
        <v>1403.7591149185637</v>
      </c>
      <c r="AG608" s="6">
        <f>VLOOKUP(Table1[[#This Row],[PracticeCode]],$AP$3:$AS$345,4,FALSE)</f>
        <v>1403.7591149185637</v>
      </c>
      <c r="AH608" s="27">
        <f t="shared" si="74"/>
        <v>102006.4956840823</v>
      </c>
      <c r="AI608" s="6" t="e">
        <f t="shared" si="75"/>
        <v>#N/A</v>
      </c>
    </row>
    <row r="609" spans="1:35" x14ac:dyDescent="0.35">
      <c r="A609" t="str">
        <f t="shared" si="69"/>
        <v>CHURCHFIELD SURGERYActonEalingE85640Jun3</v>
      </c>
      <c r="B609" s="41" t="s">
        <v>564</v>
      </c>
      <c r="C609" s="41" t="s">
        <v>435</v>
      </c>
      <c r="D609" s="41" t="s">
        <v>12</v>
      </c>
      <c r="E609" s="41" t="s">
        <v>315</v>
      </c>
      <c r="F609" s="41" t="s">
        <v>315</v>
      </c>
      <c r="G609" s="41" t="s">
        <v>758</v>
      </c>
      <c r="H609" s="41">
        <v>3</v>
      </c>
      <c r="I609" s="41">
        <v>3119.4646998190301</v>
      </c>
      <c r="J609" s="41">
        <v>439</v>
      </c>
      <c r="K609" s="41">
        <v>2</v>
      </c>
      <c r="L609" s="41">
        <v>8.1214999999999993</v>
      </c>
      <c r="M609" s="41">
        <v>3.6999999999999998E-2</v>
      </c>
      <c r="N609" s="41">
        <v>684</v>
      </c>
      <c r="O609" s="41">
        <v>108</v>
      </c>
      <c r="P609" s="41">
        <v>13.611600000000001</v>
      </c>
      <c r="Q609" s="41">
        <v>2.1492</v>
      </c>
      <c r="R609" s="41">
        <v>1373</v>
      </c>
      <c r="S609" s="41">
        <v>24.576699999999999</v>
      </c>
      <c r="T609" s="41">
        <v>2060</v>
      </c>
      <c r="U609" s="41">
        <v>45.32</v>
      </c>
      <c r="V609" s="41">
        <v>1814</v>
      </c>
      <c r="W609" s="41">
        <v>32.735199999999999</v>
      </c>
      <c r="X609" s="41">
        <v>2852</v>
      </c>
      <c r="Y609" s="41">
        <v>61.080800000000004</v>
      </c>
      <c r="Z609" s="6">
        <f>0</f>
        <v>0</v>
      </c>
      <c r="AA609" s="6">
        <f t="shared" si="70"/>
        <v>32.735199999999999</v>
      </c>
      <c r="AB609">
        <f>IF(ISBLANK(Table1[[#This Row],[FY2425_Cost]])=TRUE,#N/A,Table1[[#This Row],[FY2425_Cost]])</f>
        <v>61.080800000000004</v>
      </c>
      <c r="AC609" s="6">
        <f t="shared" si="71"/>
        <v>28.345600000000005</v>
      </c>
      <c r="AD609" s="6" t="e">
        <f>SUMIFS($AB$3:AB609,$B$3:B609,B609)</f>
        <v>#N/A</v>
      </c>
      <c r="AE609" s="6">
        <f t="shared" si="72"/>
        <v>1403.7591149185637</v>
      </c>
      <c r="AF609" s="6">
        <f t="shared" si="73"/>
        <v>1403.7591149185637</v>
      </c>
      <c r="AG609" s="6">
        <f>VLOOKUP(Table1[[#This Row],[PracticeCode]],$AP$3:$AS$345,4,FALSE)</f>
        <v>1403.7591149185637</v>
      </c>
      <c r="AH609" s="27">
        <f t="shared" si="74"/>
        <v>102006.4956840823</v>
      </c>
      <c r="AI609" s="6" t="e">
        <f t="shared" si="75"/>
        <v>#N/A</v>
      </c>
    </row>
    <row r="610" spans="1:35" x14ac:dyDescent="0.35">
      <c r="A610" t="str">
        <f t="shared" si="69"/>
        <v>CHURCHFIELD SURGERYActonEalingE85640Mar12</v>
      </c>
      <c r="B610" s="41" t="s">
        <v>564</v>
      </c>
      <c r="C610" s="41" t="s">
        <v>435</v>
      </c>
      <c r="D610" s="41" t="s">
        <v>12</v>
      </c>
      <c r="E610" s="41" t="s">
        <v>315</v>
      </c>
      <c r="F610" s="41" t="s">
        <v>315</v>
      </c>
      <c r="G610" s="41" t="s">
        <v>767</v>
      </c>
      <c r="H610" s="41">
        <v>12</v>
      </c>
      <c r="I610" s="41">
        <v>3119.4646998190301</v>
      </c>
      <c r="J610" s="41">
        <v>467</v>
      </c>
      <c r="K610" s="41">
        <v>0</v>
      </c>
      <c r="L610" s="41">
        <v>9.2933000000000003</v>
      </c>
      <c r="M610" s="41">
        <v>0</v>
      </c>
      <c r="N610" s="41"/>
      <c r="O610" s="41"/>
      <c r="P610" s="41"/>
      <c r="Q610" s="41"/>
      <c r="R610" s="41">
        <v>825</v>
      </c>
      <c r="S610" s="41">
        <v>14.7675</v>
      </c>
      <c r="T610" s="41"/>
      <c r="U610" s="41"/>
      <c r="V610" s="41">
        <v>1292</v>
      </c>
      <c r="W610" s="41">
        <v>24.0608</v>
      </c>
      <c r="X610" s="41"/>
      <c r="Y610" s="41"/>
      <c r="Z610" s="6">
        <f>0</f>
        <v>0</v>
      </c>
      <c r="AA610" s="6">
        <f t="shared" si="70"/>
        <v>24.0608</v>
      </c>
      <c r="AB610" t="e">
        <f>IF(ISBLANK(Table1[[#This Row],[FY2425_Cost]])=TRUE,#N/A,Table1[[#This Row],[FY2425_Cost]])</f>
        <v>#N/A</v>
      </c>
      <c r="AC610" s="6" t="e">
        <f t="shared" si="71"/>
        <v>#N/A</v>
      </c>
      <c r="AD610" s="6" t="e">
        <f>SUMIFS($AB$3:AB610,$B$3:B610,B610)</f>
        <v>#N/A</v>
      </c>
      <c r="AE610" s="6">
        <f t="shared" si="72"/>
        <v>1403.7591149185637</v>
      </c>
      <c r="AF610" s="6">
        <f t="shared" si="73"/>
        <v>1403.7591149185637</v>
      </c>
      <c r="AG610" s="6">
        <f>VLOOKUP(Table1[[#This Row],[PracticeCode]],$AP$3:$AS$345,4,FALSE)</f>
        <v>1403.7591149185637</v>
      </c>
      <c r="AH610" s="27">
        <f t="shared" si="74"/>
        <v>102006.4956840823</v>
      </c>
      <c r="AI610" s="6" t="e">
        <f t="shared" si="75"/>
        <v>#N/A</v>
      </c>
    </row>
    <row r="611" spans="1:35" x14ac:dyDescent="0.35">
      <c r="A611" t="str">
        <f t="shared" si="69"/>
        <v>CHURCHFIELD SURGERYActonEalingE85640May2</v>
      </c>
      <c r="B611" s="41" t="s">
        <v>564</v>
      </c>
      <c r="C611" s="41" t="s">
        <v>435</v>
      </c>
      <c r="D611" s="41" t="s">
        <v>12</v>
      </c>
      <c r="E611" s="41" t="s">
        <v>315</v>
      </c>
      <c r="F611" s="41" t="s">
        <v>315</v>
      </c>
      <c r="G611" s="41" t="s">
        <v>757</v>
      </c>
      <c r="H611" s="41">
        <v>2</v>
      </c>
      <c r="I611" s="41">
        <v>3119.4646998190301</v>
      </c>
      <c r="J611" s="41">
        <v>410</v>
      </c>
      <c r="K611" s="41">
        <v>0</v>
      </c>
      <c r="L611" s="41">
        <v>7.585</v>
      </c>
      <c r="M611" s="41">
        <v>0</v>
      </c>
      <c r="N611" s="41">
        <v>349</v>
      </c>
      <c r="O611" s="41">
        <v>16</v>
      </c>
      <c r="P611" s="41">
        <v>6.9451000000000001</v>
      </c>
      <c r="Q611" s="41">
        <v>0.31840000000000002</v>
      </c>
      <c r="R611" s="41">
        <v>2276</v>
      </c>
      <c r="S611" s="41">
        <v>40.740400000000001</v>
      </c>
      <c r="T611" s="41">
        <v>2527</v>
      </c>
      <c r="U611" s="41">
        <v>55.594000000000001</v>
      </c>
      <c r="V611" s="41">
        <v>2686</v>
      </c>
      <c r="W611" s="41">
        <v>48.325400000000002</v>
      </c>
      <c r="X611" s="41">
        <v>2892</v>
      </c>
      <c r="Y611" s="41">
        <v>62.857500000000002</v>
      </c>
      <c r="Z611" s="6">
        <f>0</f>
        <v>0</v>
      </c>
      <c r="AA611" s="6">
        <f t="shared" si="70"/>
        <v>48.325400000000002</v>
      </c>
      <c r="AB611">
        <f>IF(ISBLANK(Table1[[#This Row],[FY2425_Cost]])=TRUE,#N/A,Table1[[#This Row],[FY2425_Cost]])</f>
        <v>62.857500000000002</v>
      </c>
      <c r="AC611" s="6">
        <f t="shared" si="71"/>
        <v>14.5321</v>
      </c>
      <c r="AD611" s="6" t="e">
        <f>SUMIFS($AB$3:AB611,$B$3:B611,B611)</f>
        <v>#N/A</v>
      </c>
      <c r="AE611" s="6">
        <f t="shared" si="72"/>
        <v>1403.7591149185637</v>
      </c>
      <c r="AF611" s="6">
        <f t="shared" si="73"/>
        <v>1403.7591149185637</v>
      </c>
      <c r="AG611" s="6">
        <f>VLOOKUP(Table1[[#This Row],[PracticeCode]],$AP$3:$AS$345,4,FALSE)</f>
        <v>1403.7591149185637</v>
      </c>
      <c r="AH611" s="27">
        <f t="shared" si="74"/>
        <v>102006.4956840823</v>
      </c>
      <c r="AI611" s="6" t="e">
        <f t="shared" si="75"/>
        <v>#N/A</v>
      </c>
    </row>
    <row r="612" spans="1:35" x14ac:dyDescent="0.35">
      <c r="A612" t="str">
        <f t="shared" si="69"/>
        <v>CHURCHFIELD SURGERYActonEalingE85640Nov8</v>
      </c>
      <c r="B612" s="41" t="s">
        <v>564</v>
      </c>
      <c r="C612" s="41" t="s">
        <v>435</v>
      </c>
      <c r="D612" s="41" t="s">
        <v>12</v>
      </c>
      <c r="E612" s="41" t="s">
        <v>315</v>
      </c>
      <c r="F612" s="41" t="s">
        <v>315</v>
      </c>
      <c r="G612" s="41" t="s">
        <v>763</v>
      </c>
      <c r="H612" s="41">
        <v>8</v>
      </c>
      <c r="I612" s="41">
        <v>3119.4646998190301</v>
      </c>
      <c r="J612" s="41">
        <v>1156</v>
      </c>
      <c r="K612" s="41">
        <v>70</v>
      </c>
      <c r="L612" s="41">
        <v>23.0044</v>
      </c>
      <c r="M612" s="41">
        <v>1.393</v>
      </c>
      <c r="N612" s="41"/>
      <c r="O612" s="41"/>
      <c r="P612" s="41"/>
      <c r="Q612" s="41"/>
      <c r="R612" s="41">
        <v>1398</v>
      </c>
      <c r="S612" s="41">
        <v>25.0242</v>
      </c>
      <c r="T612" s="41"/>
      <c r="U612" s="41"/>
      <c r="V612" s="41">
        <v>2624</v>
      </c>
      <c r="W612" s="41">
        <v>49.421599999999998</v>
      </c>
      <c r="X612" s="41"/>
      <c r="Y612" s="41"/>
      <c r="Z612" s="6">
        <f>0</f>
        <v>0</v>
      </c>
      <c r="AA612" s="6">
        <f t="shared" si="70"/>
        <v>49.421599999999998</v>
      </c>
      <c r="AB612" t="e">
        <f>IF(ISBLANK(Table1[[#This Row],[FY2425_Cost]])=TRUE,#N/A,Table1[[#This Row],[FY2425_Cost]])</f>
        <v>#N/A</v>
      </c>
      <c r="AC612" s="6" t="e">
        <f t="shared" si="71"/>
        <v>#N/A</v>
      </c>
      <c r="AD612" s="6" t="e">
        <f>SUMIFS($AB$3:AB612,$B$3:B612,B612)</f>
        <v>#N/A</v>
      </c>
      <c r="AE612" s="6">
        <f t="shared" si="72"/>
        <v>1403.7591149185637</v>
      </c>
      <c r="AF612" s="6">
        <f t="shared" si="73"/>
        <v>1403.7591149185637</v>
      </c>
      <c r="AG612" s="6">
        <f>VLOOKUP(Table1[[#This Row],[PracticeCode]],$AP$3:$AS$345,4,FALSE)</f>
        <v>1403.7591149185637</v>
      </c>
      <c r="AH612" s="27">
        <f t="shared" si="74"/>
        <v>102006.4956840823</v>
      </c>
      <c r="AI612" s="6" t="e">
        <f t="shared" si="75"/>
        <v>#N/A</v>
      </c>
    </row>
    <row r="613" spans="1:35" x14ac:dyDescent="0.35">
      <c r="A613" t="str">
        <f t="shared" si="69"/>
        <v>CHURCHFIELD SURGERYActonEalingE85640Oct7</v>
      </c>
      <c r="B613" s="41" t="s">
        <v>564</v>
      </c>
      <c r="C613" s="41" t="s">
        <v>435</v>
      </c>
      <c r="D613" s="41" t="s">
        <v>12</v>
      </c>
      <c r="E613" s="41" t="s">
        <v>315</v>
      </c>
      <c r="F613" s="41" t="s">
        <v>315</v>
      </c>
      <c r="G613" s="41" t="s">
        <v>762</v>
      </c>
      <c r="H613" s="41">
        <v>7</v>
      </c>
      <c r="I613" s="41">
        <v>3119.4646998190301</v>
      </c>
      <c r="J613" s="41">
        <v>2725</v>
      </c>
      <c r="K613" s="41">
        <v>1947</v>
      </c>
      <c r="L613" s="41">
        <v>54.227500000000006</v>
      </c>
      <c r="M613" s="41">
        <v>38.7453</v>
      </c>
      <c r="N613" s="41">
        <v>0</v>
      </c>
      <c r="O613" s="41">
        <v>868</v>
      </c>
      <c r="P613" s="41">
        <v>0</v>
      </c>
      <c r="Q613" s="41">
        <v>19.529999999999998</v>
      </c>
      <c r="R613" s="41">
        <v>3580</v>
      </c>
      <c r="S613" s="41">
        <v>64.081999999999994</v>
      </c>
      <c r="T613" s="41">
        <v>2479</v>
      </c>
      <c r="U613" s="41">
        <v>54.537999999999997</v>
      </c>
      <c r="V613" s="41">
        <v>8252</v>
      </c>
      <c r="W613" s="41">
        <v>157.0548</v>
      </c>
      <c r="X613" s="41">
        <v>3347</v>
      </c>
      <c r="Y613" s="41">
        <v>74.067999999999998</v>
      </c>
      <c r="Z613" s="6">
        <f>0</f>
        <v>0</v>
      </c>
      <c r="AA613" s="6">
        <f t="shared" si="70"/>
        <v>157.0548</v>
      </c>
      <c r="AB613">
        <f>IF(ISBLANK(Table1[[#This Row],[FY2425_Cost]])=TRUE,#N/A,Table1[[#This Row],[FY2425_Cost]])</f>
        <v>74.067999999999998</v>
      </c>
      <c r="AC613" s="6">
        <f t="shared" si="71"/>
        <v>-82.986800000000002</v>
      </c>
      <c r="AD613" s="6" t="e">
        <f>SUMIFS($AB$3:AB613,$B$3:B613,B613)</f>
        <v>#N/A</v>
      </c>
      <c r="AE613" s="6">
        <f t="shared" si="72"/>
        <v>1403.7591149185637</v>
      </c>
      <c r="AF613" s="6">
        <f t="shared" si="73"/>
        <v>1403.7591149185637</v>
      </c>
      <c r="AG613" s="6">
        <f>VLOOKUP(Table1[[#This Row],[PracticeCode]],$AP$3:$AS$345,4,FALSE)</f>
        <v>1403.7591149185637</v>
      </c>
      <c r="AH613" s="27">
        <f t="shared" si="74"/>
        <v>102006.4956840823</v>
      </c>
      <c r="AI613" s="6" t="e">
        <f t="shared" si="75"/>
        <v>#N/A</v>
      </c>
    </row>
    <row r="614" spans="1:35" x14ac:dyDescent="0.35">
      <c r="A614" t="str">
        <f t="shared" si="69"/>
        <v>CHURCHFIELD SURGERYActonEalingE85640Sep6</v>
      </c>
      <c r="B614" s="41" t="s">
        <v>564</v>
      </c>
      <c r="C614" s="41" t="s">
        <v>435</v>
      </c>
      <c r="D614" s="41" t="s">
        <v>12</v>
      </c>
      <c r="E614" s="41" t="s">
        <v>315</v>
      </c>
      <c r="F614" s="41" t="s">
        <v>315</v>
      </c>
      <c r="G614" s="41" t="s">
        <v>761</v>
      </c>
      <c r="H614" s="41">
        <v>6</v>
      </c>
      <c r="I614" s="41">
        <v>3119.4646998190301</v>
      </c>
      <c r="J614" s="41">
        <v>1053</v>
      </c>
      <c r="K614" s="41">
        <v>40</v>
      </c>
      <c r="L614" s="41">
        <v>20.954700000000003</v>
      </c>
      <c r="M614" s="41">
        <v>0.79600000000000004</v>
      </c>
      <c r="N614" s="41">
        <v>1169</v>
      </c>
      <c r="O614" s="41">
        <v>1039</v>
      </c>
      <c r="P614" s="41">
        <v>26.302499999999998</v>
      </c>
      <c r="Q614" s="41">
        <v>23.377499999999998</v>
      </c>
      <c r="R614" s="41">
        <v>1902</v>
      </c>
      <c r="S614" s="41">
        <v>34.0458</v>
      </c>
      <c r="T614" s="41">
        <v>1240</v>
      </c>
      <c r="U614" s="41">
        <v>27.28</v>
      </c>
      <c r="V614" s="41">
        <v>2995</v>
      </c>
      <c r="W614" s="41">
        <v>55.796500000000002</v>
      </c>
      <c r="X614" s="41">
        <v>3448</v>
      </c>
      <c r="Y614" s="41">
        <v>76.959999999999994</v>
      </c>
      <c r="Z614" s="6">
        <f>0</f>
        <v>0</v>
      </c>
      <c r="AA614" s="6">
        <f t="shared" si="70"/>
        <v>55.796500000000002</v>
      </c>
      <c r="AB614">
        <f>IF(ISBLANK(Table1[[#This Row],[FY2425_Cost]])=TRUE,#N/A,Table1[[#This Row],[FY2425_Cost]])</f>
        <v>76.959999999999994</v>
      </c>
      <c r="AC614" s="6">
        <f t="shared" si="71"/>
        <v>21.163499999999992</v>
      </c>
      <c r="AD614" s="6" t="e">
        <f>SUMIFS($AB$3:AB614,$B$3:B614,B614)</f>
        <v>#N/A</v>
      </c>
      <c r="AE614" s="6">
        <f t="shared" si="72"/>
        <v>1403.7591149185637</v>
      </c>
      <c r="AF614" s="6">
        <f t="shared" si="73"/>
        <v>1403.7591149185637</v>
      </c>
      <c r="AG614" s="6">
        <f>VLOOKUP(Table1[[#This Row],[PracticeCode]],$AP$3:$AS$345,4,FALSE)</f>
        <v>1403.7591149185637</v>
      </c>
      <c r="AH614" s="27">
        <f t="shared" si="74"/>
        <v>102006.4956840823</v>
      </c>
      <c r="AI614" s="6" t="e">
        <f t="shared" si="75"/>
        <v>#N/A</v>
      </c>
    </row>
    <row r="615" spans="1:35" x14ac:dyDescent="0.35">
      <c r="A615" t="str">
        <f t="shared" si="69"/>
        <v>CLIFFORD HOUSE SURGERYFeltham and BedfontHounslowE85071Apr1</v>
      </c>
      <c r="B615" s="41" t="s">
        <v>596</v>
      </c>
      <c r="C615" s="41" t="s">
        <v>454</v>
      </c>
      <c r="D615" s="41" t="s">
        <v>16</v>
      </c>
      <c r="E615" s="41" t="s">
        <v>75</v>
      </c>
      <c r="F615" s="41" t="s">
        <v>75</v>
      </c>
      <c r="G615" s="41" t="s">
        <v>756</v>
      </c>
      <c r="H615" s="41">
        <v>1</v>
      </c>
      <c r="I615" s="41">
        <v>2134.8922573468199</v>
      </c>
      <c r="J615" s="41">
        <v>623</v>
      </c>
      <c r="K615" s="41">
        <v>0</v>
      </c>
      <c r="L615" s="41">
        <v>11.525499999999999</v>
      </c>
      <c r="M615" s="41">
        <v>0</v>
      </c>
      <c r="N615" s="41">
        <v>509</v>
      </c>
      <c r="O615" s="41">
        <v>0</v>
      </c>
      <c r="P615" s="41">
        <v>10.129100000000001</v>
      </c>
      <c r="Q615" s="41">
        <v>0</v>
      </c>
      <c r="R615" s="41">
        <v>1164</v>
      </c>
      <c r="S615" s="41">
        <v>20.835599999999999</v>
      </c>
      <c r="T615" s="41">
        <v>4492</v>
      </c>
      <c r="U615" s="41">
        <v>98.823999999999998</v>
      </c>
      <c r="V615" s="41">
        <v>1787</v>
      </c>
      <c r="W615" s="41">
        <v>32.3611</v>
      </c>
      <c r="X615" s="41">
        <v>5001</v>
      </c>
      <c r="Y615" s="41">
        <v>108.95310000000001</v>
      </c>
      <c r="Z615" s="6">
        <f>0</f>
        <v>0</v>
      </c>
      <c r="AA615" s="6">
        <f t="shared" si="70"/>
        <v>32.3611</v>
      </c>
      <c r="AB615">
        <f>IF(ISBLANK(Table1[[#This Row],[FY2425_Cost]])=TRUE,#N/A,Table1[[#This Row],[FY2425_Cost]])</f>
        <v>108.95310000000001</v>
      </c>
      <c r="AC615" s="6">
        <f t="shared" si="71"/>
        <v>76.592000000000013</v>
      </c>
      <c r="AD615" s="6">
        <f>SUMIFS($AB$3:AB615,$B$3:B615,B615)</f>
        <v>108.95310000000001</v>
      </c>
      <c r="AE615" s="6">
        <f t="shared" si="72"/>
        <v>960.70151580606898</v>
      </c>
      <c r="AF615" s="6">
        <f t="shared" si="73"/>
        <v>960.70151580606898</v>
      </c>
      <c r="AG615" s="6">
        <f>VLOOKUP(Table1[[#This Row],[PracticeCode]],$AP$3:$AS$345,4,FALSE)</f>
        <v>960.70151580606898</v>
      </c>
      <c r="AH615" s="27">
        <f t="shared" si="74"/>
        <v>69810.976815241011</v>
      </c>
      <c r="AI615" s="6">
        <f t="shared" si="75"/>
        <v>0</v>
      </c>
    </row>
    <row r="616" spans="1:35" x14ac:dyDescent="0.35">
      <c r="A616" t="str">
        <f t="shared" si="69"/>
        <v>CLIFFORD HOUSE SURGERYFeltham and BedfontHounslowE85071Aug5</v>
      </c>
      <c r="B616" s="41" t="s">
        <v>596</v>
      </c>
      <c r="C616" s="41" t="s">
        <v>454</v>
      </c>
      <c r="D616" s="41" t="s">
        <v>16</v>
      </c>
      <c r="E616" s="41" t="s">
        <v>75</v>
      </c>
      <c r="F616" s="41" t="s">
        <v>75</v>
      </c>
      <c r="G616" s="41" t="s">
        <v>760</v>
      </c>
      <c r="H616" s="41">
        <v>5</v>
      </c>
      <c r="I616" s="41">
        <v>2134.8922573468199</v>
      </c>
      <c r="J616" s="41">
        <v>963</v>
      </c>
      <c r="K616" s="41">
        <v>0</v>
      </c>
      <c r="L616" s="41">
        <v>17.8155</v>
      </c>
      <c r="M616" s="41">
        <v>0</v>
      </c>
      <c r="N616" s="41">
        <v>556</v>
      </c>
      <c r="O616" s="41">
        <v>0</v>
      </c>
      <c r="P616" s="41">
        <v>11.064400000000001</v>
      </c>
      <c r="Q616" s="41">
        <v>0</v>
      </c>
      <c r="R616" s="41">
        <v>1792</v>
      </c>
      <c r="S616" s="41">
        <v>32.076799999999999</v>
      </c>
      <c r="T616" s="41">
        <v>1811</v>
      </c>
      <c r="U616" s="41">
        <v>39.841999999999999</v>
      </c>
      <c r="V616" s="41">
        <v>2755</v>
      </c>
      <c r="W616" s="41">
        <v>49.892299999999999</v>
      </c>
      <c r="X616" s="41">
        <v>2367</v>
      </c>
      <c r="Y616" s="41">
        <v>50.906399999999998</v>
      </c>
      <c r="Z616" s="6">
        <f>0</f>
        <v>0</v>
      </c>
      <c r="AA616" s="6">
        <f t="shared" si="70"/>
        <v>49.892299999999999</v>
      </c>
      <c r="AB616">
        <f>IF(ISBLANK(Table1[[#This Row],[FY2425_Cost]])=TRUE,#N/A,Table1[[#This Row],[FY2425_Cost]])</f>
        <v>50.906399999999998</v>
      </c>
      <c r="AC616" s="6">
        <f t="shared" si="71"/>
        <v>1.0140999999999991</v>
      </c>
      <c r="AD616" s="6">
        <f>SUMIFS($AB$3:AB616,$B$3:B616,B616)</f>
        <v>159.8595</v>
      </c>
      <c r="AE616" s="6">
        <f t="shared" si="72"/>
        <v>960.70151580606898</v>
      </c>
      <c r="AF616" s="6">
        <f t="shared" si="73"/>
        <v>960.70151580606898</v>
      </c>
      <c r="AG616" s="6">
        <f>VLOOKUP(Table1[[#This Row],[PracticeCode]],$AP$3:$AS$345,4,FALSE)</f>
        <v>960.70151580606898</v>
      </c>
      <c r="AH616" s="27">
        <f t="shared" si="74"/>
        <v>69810.976815241011</v>
      </c>
      <c r="AI616" s="6">
        <f t="shared" si="75"/>
        <v>0</v>
      </c>
    </row>
    <row r="617" spans="1:35" x14ac:dyDescent="0.35">
      <c r="A617" t="str">
        <f t="shared" si="69"/>
        <v>CLIFFORD HOUSE SURGERYFeltham and BedfontHounslowE85071Dec9</v>
      </c>
      <c r="B617" s="41" t="s">
        <v>596</v>
      </c>
      <c r="C617" s="41" t="s">
        <v>454</v>
      </c>
      <c r="D617" s="41" t="s">
        <v>16</v>
      </c>
      <c r="E617" s="41" t="s">
        <v>75</v>
      </c>
      <c r="F617" s="41" t="s">
        <v>75</v>
      </c>
      <c r="G617" s="41" t="s">
        <v>764</v>
      </c>
      <c r="H617" s="41">
        <v>9</v>
      </c>
      <c r="I617" s="41">
        <v>2134.8922573468199</v>
      </c>
      <c r="J617" s="41">
        <v>149</v>
      </c>
      <c r="K617" s="41">
        <v>0</v>
      </c>
      <c r="L617" s="41">
        <v>2.9651000000000001</v>
      </c>
      <c r="M617" s="41">
        <v>0</v>
      </c>
      <c r="N617" s="41"/>
      <c r="O617" s="41"/>
      <c r="P617" s="41"/>
      <c r="Q617" s="41"/>
      <c r="R617" s="41">
        <v>1328</v>
      </c>
      <c r="S617" s="41">
        <v>23.7712</v>
      </c>
      <c r="T617" s="41"/>
      <c r="U617" s="41"/>
      <c r="V617" s="41">
        <v>1477</v>
      </c>
      <c r="W617" s="41">
        <v>26.7363</v>
      </c>
      <c r="X617" s="41"/>
      <c r="Y617" s="41"/>
      <c r="Z617" s="6">
        <f>0</f>
        <v>0</v>
      </c>
      <c r="AA617" s="6">
        <f t="shared" si="70"/>
        <v>26.7363</v>
      </c>
      <c r="AB617" t="e">
        <f>IF(ISBLANK(Table1[[#This Row],[FY2425_Cost]])=TRUE,#N/A,Table1[[#This Row],[FY2425_Cost]])</f>
        <v>#N/A</v>
      </c>
      <c r="AC617" s="6" t="e">
        <f t="shared" si="71"/>
        <v>#N/A</v>
      </c>
      <c r="AD617" s="6" t="e">
        <f>SUMIFS($AB$3:AB617,$B$3:B617,B617)</f>
        <v>#N/A</v>
      </c>
      <c r="AE617" s="6">
        <f t="shared" si="72"/>
        <v>960.70151580606898</v>
      </c>
      <c r="AF617" s="6">
        <f t="shared" si="73"/>
        <v>960.70151580606898</v>
      </c>
      <c r="AG617" s="6">
        <f>VLOOKUP(Table1[[#This Row],[PracticeCode]],$AP$3:$AS$345,4,FALSE)</f>
        <v>960.70151580606898</v>
      </c>
      <c r="AH617" s="27">
        <f t="shared" si="74"/>
        <v>69810.976815241011</v>
      </c>
      <c r="AI617" s="6" t="e">
        <f t="shared" si="75"/>
        <v>#N/A</v>
      </c>
    </row>
    <row r="618" spans="1:35" x14ac:dyDescent="0.35">
      <c r="A618" t="str">
        <f t="shared" si="69"/>
        <v>CLIFFORD HOUSE SURGERYFeltham and BedfontHounslowE85071Feb11</v>
      </c>
      <c r="B618" s="41" t="s">
        <v>596</v>
      </c>
      <c r="C618" s="41" t="s">
        <v>454</v>
      </c>
      <c r="D618" s="41" t="s">
        <v>16</v>
      </c>
      <c r="E618" s="41" t="s">
        <v>75</v>
      </c>
      <c r="F618" s="41" t="s">
        <v>75</v>
      </c>
      <c r="G618" s="41" t="s">
        <v>766</v>
      </c>
      <c r="H618" s="41">
        <v>11</v>
      </c>
      <c r="I618" s="41">
        <v>2134.8922573468199</v>
      </c>
      <c r="J618" s="41">
        <v>132</v>
      </c>
      <c r="K618" s="41">
        <v>0</v>
      </c>
      <c r="L618" s="41">
        <v>2.6268000000000002</v>
      </c>
      <c r="M618" s="41">
        <v>0</v>
      </c>
      <c r="N618" s="41"/>
      <c r="O618" s="41"/>
      <c r="P618" s="41"/>
      <c r="Q618" s="41"/>
      <c r="R618" s="41">
        <v>5704</v>
      </c>
      <c r="S618" s="41">
        <v>102.1016</v>
      </c>
      <c r="T618" s="41"/>
      <c r="U618" s="41"/>
      <c r="V618" s="41">
        <v>5836</v>
      </c>
      <c r="W618" s="41">
        <v>104.72840000000001</v>
      </c>
      <c r="X618" s="41"/>
      <c r="Y618" s="41"/>
      <c r="Z618" s="6">
        <f>0</f>
        <v>0</v>
      </c>
      <c r="AA618" s="6">
        <f t="shared" si="70"/>
        <v>104.72840000000001</v>
      </c>
      <c r="AB618" t="e">
        <f>IF(ISBLANK(Table1[[#This Row],[FY2425_Cost]])=TRUE,#N/A,Table1[[#This Row],[FY2425_Cost]])</f>
        <v>#N/A</v>
      </c>
      <c r="AC618" s="6" t="e">
        <f t="shared" si="71"/>
        <v>#N/A</v>
      </c>
      <c r="AD618" s="6" t="e">
        <f>SUMIFS($AB$3:AB618,$B$3:B618,B618)</f>
        <v>#N/A</v>
      </c>
      <c r="AE618" s="6">
        <f t="shared" si="72"/>
        <v>960.70151580606898</v>
      </c>
      <c r="AF618" s="6">
        <f t="shared" si="73"/>
        <v>960.70151580606898</v>
      </c>
      <c r="AG618" s="6">
        <f>VLOOKUP(Table1[[#This Row],[PracticeCode]],$AP$3:$AS$345,4,FALSE)</f>
        <v>960.70151580606898</v>
      </c>
      <c r="AH618" s="27">
        <f t="shared" si="74"/>
        <v>69810.976815241011</v>
      </c>
      <c r="AI618" s="6" t="e">
        <f t="shared" si="75"/>
        <v>#N/A</v>
      </c>
    </row>
    <row r="619" spans="1:35" x14ac:dyDescent="0.35">
      <c r="A619" t="str">
        <f t="shared" si="69"/>
        <v>CLIFFORD HOUSE SURGERYFeltham and BedfontHounslowE85071Jan10</v>
      </c>
      <c r="B619" s="41" t="s">
        <v>596</v>
      </c>
      <c r="C619" s="41" t="s">
        <v>454</v>
      </c>
      <c r="D619" s="41" t="s">
        <v>16</v>
      </c>
      <c r="E619" s="41" t="s">
        <v>75</v>
      </c>
      <c r="F619" s="41" t="s">
        <v>75</v>
      </c>
      <c r="G619" s="41" t="s">
        <v>765</v>
      </c>
      <c r="H619" s="41">
        <v>10</v>
      </c>
      <c r="I619" s="41">
        <v>2134.8922573468199</v>
      </c>
      <c r="J619" s="41">
        <v>164</v>
      </c>
      <c r="K619" s="41">
        <v>0</v>
      </c>
      <c r="L619" s="41">
        <v>3.2636000000000003</v>
      </c>
      <c r="M619" s="41">
        <v>0</v>
      </c>
      <c r="N619" s="41"/>
      <c r="O619" s="41"/>
      <c r="P619" s="41"/>
      <c r="Q619" s="41"/>
      <c r="R619" s="41">
        <v>2781</v>
      </c>
      <c r="S619" s="41">
        <v>49.779899999999998</v>
      </c>
      <c r="T619" s="41"/>
      <c r="U619" s="41"/>
      <c r="V619" s="41">
        <v>2945</v>
      </c>
      <c r="W619" s="41">
        <v>53.043499999999995</v>
      </c>
      <c r="X619" s="41"/>
      <c r="Y619" s="41"/>
      <c r="Z619" s="6">
        <f>0</f>
        <v>0</v>
      </c>
      <c r="AA619" s="6">
        <f t="shared" si="70"/>
        <v>53.043499999999995</v>
      </c>
      <c r="AB619" t="e">
        <f>IF(ISBLANK(Table1[[#This Row],[FY2425_Cost]])=TRUE,#N/A,Table1[[#This Row],[FY2425_Cost]])</f>
        <v>#N/A</v>
      </c>
      <c r="AC619" s="6" t="e">
        <f t="shared" si="71"/>
        <v>#N/A</v>
      </c>
      <c r="AD619" s="6" t="e">
        <f>SUMIFS($AB$3:AB619,$B$3:B619,B619)</f>
        <v>#N/A</v>
      </c>
      <c r="AE619" s="6">
        <f t="shared" si="72"/>
        <v>960.70151580606898</v>
      </c>
      <c r="AF619" s="6">
        <f t="shared" si="73"/>
        <v>960.70151580606898</v>
      </c>
      <c r="AG619" s="6">
        <f>VLOOKUP(Table1[[#This Row],[PracticeCode]],$AP$3:$AS$345,4,FALSE)</f>
        <v>960.70151580606898</v>
      </c>
      <c r="AH619" s="27">
        <f t="shared" si="74"/>
        <v>69810.976815241011</v>
      </c>
      <c r="AI619" s="6" t="e">
        <f t="shared" si="75"/>
        <v>#N/A</v>
      </c>
    </row>
    <row r="620" spans="1:35" x14ac:dyDescent="0.35">
      <c r="A620" t="str">
        <f t="shared" si="69"/>
        <v>CLIFFORD HOUSE SURGERYFeltham and BedfontHounslowE85071Jul4</v>
      </c>
      <c r="B620" s="41" t="s">
        <v>596</v>
      </c>
      <c r="C620" s="41" t="s">
        <v>454</v>
      </c>
      <c r="D620" s="41" t="s">
        <v>16</v>
      </c>
      <c r="E620" s="41" t="s">
        <v>75</v>
      </c>
      <c r="F620" s="41" t="s">
        <v>75</v>
      </c>
      <c r="G620" s="41" t="s">
        <v>759</v>
      </c>
      <c r="H620" s="41">
        <v>4</v>
      </c>
      <c r="I620" s="41">
        <v>2134.8922573468199</v>
      </c>
      <c r="J620" s="41">
        <v>67</v>
      </c>
      <c r="K620" s="41">
        <v>0</v>
      </c>
      <c r="L620" s="41">
        <v>1.2395</v>
      </c>
      <c r="M620" s="41">
        <v>0</v>
      </c>
      <c r="N620" s="41">
        <v>1359</v>
      </c>
      <c r="O620" s="41">
        <v>0</v>
      </c>
      <c r="P620" s="41">
        <v>27.0441</v>
      </c>
      <c r="Q620" s="41">
        <v>0</v>
      </c>
      <c r="R620" s="41">
        <v>3236</v>
      </c>
      <c r="S620" s="41">
        <v>57.924399999999999</v>
      </c>
      <c r="T620" s="41">
        <v>2647</v>
      </c>
      <c r="U620" s="41">
        <v>58.234000000000002</v>
      </c>
      <c r="V620" s="41">
        <v>3303</v>
      </c>
      <c r="W620" s="41">
        <v>59.163899999999998</v>
      </c>
      <c r="X620" s="41">
        <v>4006</v>
      </c>
      <c r="Y620" s="41">
        <v>85.278099999999995</v>
      </c>
      <c r="Z620" s="6">
        <f>0</f>
        <v>0</v>
      </c>
      <c r="AA620" s="6">
        <f t="shared" si="70"/>
        <v>59.163899999999998</v>
      </c>
      <c r="AB620">
        <f>IF(ISBLANK(Table1[[#This Row],[FY2425_Cost]])=TRUE,#N/A,Table1[[#This Row],[FY2425_Cost]])</f>
        <v>85.278099999999995</v>
      </c>
      <c r="AC620" s="6">
        <f t="shared" si="71"/>
        <v>26.114199999999997</v>
      </c>
      <c r="AD620" s="6" t="e">
        <f>SUMIFS($AB$3:AB620,$B$3:B620,B620)</f>
        <v>#N/A</v>
      </c>
      <c r="AE620" s="6">
        <f t="shared" si="72"/>
        <v>960.70151580606898</v>
      </c>
      <c r="AF620" s="6">
        <f t="shared" si="73"/>
        <v>960.70151580606898</v>
      </c>
      <c r="AG620" s="6">
        <f>VLOOKUP(Table1[[#This Row],[PracticeCode]],$AP$3:$AS$345,4,FALSE)</f>
        <v>960.70151580606898</v>
      </c>
      <c r="AH620" s="27">
        <f t="shared" si="74"/>
        <v>69810.976815241011</v>
      </c>
      <c r="AI620" s="6" t="e">
        <f t="shared" si="75"/>
        <v>#N/A</v>
      </c>
    </row>
    <row r="621" spans="1:35" x14ac:dyDescent="0.35">
      <c r="A621" t="str">
        <f t="shared" si="69"/>
        <v>CLIFFORD HOUSE SURGERYFeltham and BedfontHounslowE85071Jun3</v>
      </c>
      <c r="B621" s="41" t="s">
        <v>596</v>
      </c>
      <c r="C621" s="41" t="s">
        <v>454</v>
      </c>
      <c r="D621" s="41" t="s">
        <v>16</v>
      </c>
      <c r="E621" s="41" t="s">
        <v>75</v>
      </c>
      <c r="F621" s="41" t="s">
        <v>75</v>
      </c>
      <c r="G621" s="41" t="s">
        <v>758</v>
      </c>
      <c r="H621" s="41">
        <v>3</v>
      </c>
      <c r="I621" s="41">
        <v>2134.8922573468199</v>
      </c>
      <c r="J621" s="41">
        <v>85</v>
      </c>
      <c r="K621" s="41">
        <v>0</v>
      </c>
      <c r="L621" s="41">
        <v>1.5725</v>
      </c>
      <c r="M621" s="41">
        <v>0</v>
      </c>
      <c r="N621" s="41">
        <v>1260</v>
      </c>
      <c r="O621" s="41">
        <v>0</v>
      </c>
      <c r="P621" s="41">
        <v>25.074000000000002</v>
      </c>
      <c r="Q621" s="41">
        <v>0</v>
      </c>
      <c r="R621" s="41">
        <v>1702</v>
      </c>
      <c r="S621" s="41">
        <v>30.465800000000002</v>
      </c>
      <c r="T621" s="41">
        <v>2300</v>
      </c>
      <c r="U621" s="41">
        <v>50.6</v>
      </c>
      <c r="V621" s="41">
        <v>1787</v>
      </c>
      <c r="W621" s="41">
        <v>32.0383</v>
      </c>
      <c r="X621" s="41">
        <v>3560</v>
      </c>
      <c r="Y621" s="41">
        <v>75.674000000000007</v>
      </c>
      <c r="Z621" s="6">
        <f>0</f>
        <v>0</v>
      </c>
      <c r="AA621" s="6">
        <f t="shared" si="70"/>
        <v>32.0383</v>
      </c>
      <c r="AB621">
        <f>IF(ISBLANK(Table1[[#This Row],[FY2425_Cost]])=TRUE,#N/A,Table1[[#This Row],[FY2425_Cost]])</f>
        <v>75.674000000000007</v>
      </c>
      <c r="AC621" s="6">
        <f t="shared" si="71"/>
        <v>43.635700000000007</v>
      </c>
      <c r="AD621" s="6" t="e">
        <f>SUMIFS($AB$3:AB621,$B$3:B621,B621)</f>
        <v>#N/A</v>
      </c>
      <c r="AE621" s="6">
        <f t="shared" si="72"/>
        <v>960.70151580606898</v>
      </c>
      <c r="AF621" s="6">
        <f t="shared" si="73"/>
        <v>960.70151580606898</v>
      </c>
      <c r="AG621" s="6">
        <f>VLOOKUP(Table1[[#This Row],[PracticeCode]],$AP$3:$AS$345,4,FALSE)</f>
        <v>960.70151580606898</v>
      </c>
      <c r="AH621" s="27">
        <f t="shared" si="74"/>
        <v>69810.976815241011</v>
      </c>
      <c r="AI621" s="6" t="e">
        <f t="shared" si="75"/>
        <v>#N/A</v>
      </c>
    </row>
    <row r="622" spans="1:35" x14ac:dyDescent="0.35">
      <c r="A622" t="str">
        <f t="shared" si="69"/>
        <v>CLIFFORD HOUSE SURGERYFeltham and BedfontHounslowE85071Mar12</v>
      </c>
      <c r="B622" s="41" t="s">
        <v>596</v>
      </c>
      <c r="C622" s="41" t="s">
        <v>454</v>
      </c>
      <c r="D622" s="41" t="s">
        <v>16</v>
      </c>
      <c r="E622" s="41" t="s">
        <v>75</v>
      </c>
      <c r="F622" s="41" t="s">
        <v>75</v>
      </c>
      <c r="G622" s="41" t="s">
        <v>767</v>
      </c>
      <c r="H622" s="41">
        <v>12</v>
      </c>
      <c r="I622" s="41">
        <v>2134.8922573468199</v>
      </c>
      <c r="J622" s="41">
        <v>103</v>
      </c>
      <c r="K622" s="41">
        <v>0</v>
      </c>
      <c r="L622" s="41">
        <v>2.0497000000000001</v>
      </c>
      <c r="M622" s="41">
        <v>0</v>
      </c>
      <c r="N622" s="41"/>
      <c r="O622" s="41"/>
      <c r="P622" s="41"/>
      <c r="Q622" s="41"/>
      <c r="R622" s="41">
        <v>2697</v>
      </c>
      <c r="S622" s="41">
        <v>48.276299999999999</v>
      </c>
      <c r="T622" s="41"/>
      <c r="U622" s="41"/>
      <c r="V622" s="41">
        <v>2800</v>
      </c>
      <c r="W622" s="41">
        <v>50.326000000000001</v>
      </c>
      <c r="X622" s="41"/>
      <c r="Y622" s="41"/>
      <c r="Z622" s="6">
        <f>0</f>
        <v>0</v>
      </c>
      <c r="AA622" s="6">
        <f t="shared" si="70"/>
        <v>50.326000000000001</v>
      </c>
      <c r="AB622" t="e">
        <f>IF(ISBLANK(Table1[[#This Row],[FY2425_Cost]])=TRUE,#N/A,Table1[[#This Row],[FY2425_Cost]])</f>
        <v>#N/A</v>
      </c>
      <c r="AC622" s="6" t="e">
        <f t="shared" si="71"/>
        <v>#N/A</v>
      </c>
      <c r="AD622" s="6" t="e">
        <f>SUMIFS($AB$3:AB622,$B$3:B622,B622)</f>
        <v>#N/A</v>
      </c>
      <c r="AE622" s="6">
        <f t="shared" si="72"/>
        <v>960.70151580606898</v>
      </c>
      <c r="AF622" s="6">
        <f t="shared" si="73"/>
        <v>960.70151580606898</v>
      </c>
      <c r="AG622" s="6">
        <f>VLOOKUP(Table1[[#This Row],[PracticeCode]],$AP$3:$AS$345,4,FALSE)</f>
        <v>960.70151580606898</v>
      </c>
      <c r="AH622" s="27">
        <f t="shared" si="74"/>
        <v>69810.976815241011</v>
      </c>
      <c r="AI622" s="6" t="e">
        <f t="shared" si="75"/>
        <v>#N/A</v>
      </c>
    </row>
    <row r="623" spans="1:35" x14ac:dyDescent="0.35">
      <c r="A623" t="str">
        <f t="shared" si="69"/>
        <v>CLIFFORD HOUSE SURGERYFeltham and BedfontHounslowE85071May2</v>
      </c>
      <c r="B623" s="41" t="s">
        <v>596</v>
      </c>
      <c r="C623" s="41" t="s">
        <v>454</v>
      </c>
      <c r="D623" s="41" t="s">
        <v>16</v>
      </c>
      <c r="E623" s="41" t="s">
        <v>75</v>
      </c>
      <c r="F623" s="41" t="s">
        <v>75</v>
      </c>
      <c r="G623" s="41" t="s">
        <v>757</v>
      </c>
      <c r="H623" s="41">
        <v>2</v>
      </c>
      <c r="I623" s="41">
        <v>2134.8922573468199</v>
      </c>
      <c r="J623" s="41">
        <v>306</v>
      </c>
      <c r="K623" s="41">
        <v>0</v>
      </c>
      <c r="L623" s="41">
        <v>5.6609999999999996</v>
      </c>
      <c r="M623" s="41">
        <v>0</v>
      </c>
      <c r="N623" s="41">
        <v>129</v>
      </c>
      <c r="O623" s="41">
        <v>0</v>
      </c>
      <c r="P623" s="41">
        <v>2.5670999999999999</v>
      </c>
      <c r="Q623" s="41">
        <v>0</v>
      </c>
      <c r="R623" s="41">
        <v>1264</v>
      </c>
      <c r="S623" s="41">
        <v>22.625599999999999</v>
      </c>
      <c r="T623" s="41">
        <v>2230</v>
      </c>
      <c r="U623" s="41">
        <v>49.06</v>
      </c>
      <c r="V623" s="41">
        <v>1570</v>
      </c>
      <c r="W623" s="41">
        <v>28.2866</v>
      </c>
      <c r="X623" s="41">
        <v>2359</v>
      </c>
      <c r="Y623" s="41">
        <v>51.627099999999999</v>
      </c>
      <c r="Z623" s="6">
        <f>0</f>
        <v>0</v>
      </c>
      <c r="AA623" s="6">
        <f t="shared" si="70"/>
        <v>28.2866</v>
      </c>
      <c r="AB623">
        <f>IF(ISBLANK(Table1[[#This Row],[FY2425_Cost]])=TRUE,#N/A,Table1[[#This Row],[FY2425_Cost]])</f>
        <v>51.627099999999999</v>
      </c>
      <c r="AC623" s="6">
        <f t="shared" si="71"/>
        <v>23.340499999999999</v>
      </c>
      <c r="AD623" s="6" t="e">
        <f>SUMIFS($AB$3:AB623,$B$3:B623,B623)</f>
        <v>#N/A</v>
      </c>
      <c r="AE623" s="6">
        <f t="shared" si="72"/>
        <v>960.70151580606898</v>
      </c>
      <c r="AF623" s="6">
        <f t="shared" si="73"/>
        <v>960.70151580606898</v>
      </c>
      <c r="AG623" s="6">
        <f>VLOOKUP(Table1[[#This Row],[PracticeCode]],$AP$3:$AS$345,4,FALSE)</f>
        <v>960.70151580606898</v>
      </c>
      <c r="AH623" s="27">
        <f t="shared" si="74"/>
        <v>69810.976815241011</v>
      </c>
      <c r="AI623" s="6" t="e">
        <f t="shared" si="75"/>
        <v>#N/A</v>
      </c>
    </row>
    <row r="624" spans="1:35" x14ac:dyDescent="0.35">
      <c r="A624" t="str">
        <f t="shared" si="69"/>
        <v>CLIFFORD HOUSE SURGERYFeltham and BedfontHounslowE85071Nov8</v>
      </c>
      <c r="B624" s="41" t="s">
        <v>596</v>
      </c>
      <c r="C624" s="41" t="s">
        <v>454</v>
      </c>
      <c r="D624" s="41" t="s">
        <v>16</v>
      </c>
      <c r="E624" s="41" t="s">
        <v>75</v>
      </c>
      <c r="F624" s="41" t="s">
        <v>75</v>
      </c>
      <c r="G624" s="41" t="s">
        <v>763</v>
      </c>
      <c r="H624" s="41">
        <v>8</v>
      </c>
      <c r="I624" s="41">
        <v>2134.8922573468199</v>
      </c>
      <c r="J624" s="41">
        <v>350</v>
      </c>
      <c r="K624" s="41">
        <v>0</v>
      </c>
      <c r="L624" s="41">
        <v>6.9650000000000007</v>
      </c>
      <c r="M624" s="41">
        <v>0</v>
      </c>
      <c r="N624" s="41"/>
      <c r="O624" s="41"/>
      <c r="P624" s="41"/>
      <c r="Q624" s="41"/>
      <c r="R624" s="41">
        <v>11214</v>
      </c>
      <c r="S624" s="41">
        <v>200.73060000000001</v>
      </c>
      <c r="T624" s="41"/>
      <c r="U624" s="41"/>
      <c r="V624" s="41">
        <v>11564</v>
      </c>
      <c r="W624" s="41">
        <v>207.69560000000001</v>
      </c>
      <c r="X624" s="41"/>
      <c r="Y624" s="41"/>
      <c r="Z624" s="6">
        <f>0</f>
        <v>0</v>
      </c>
      <c r="AA624" s="6">
        <f t="shared" si="70"/>
        <v>207.69560000000001</v>
      </c>
      <c r="AB624" t="e">
        <f>IF(ISBLANK(Table1[[#This Row],[FY2425_Cost]])=TRUE,#N/A,Table1[[#This Row],[FY2425_Cost]])</f>
        <v>#N/A</v>
      </c>
      <c r="AC624" s="6" t="e">
        <f t="shared" si="71"/>
        <v>#N/A</v>
      </c>
      <c r="AD624" s="6" t="e">
        <f>SUMIFS($AB$3:AB624,$B$3:B624,B624)</f>
        <v>#N/A</v>
      </c>
      <c r="AE624" s="6">
        <f t="shared" si="72"/>
        <v>960.70151580606898</v>
      </c>
      <c r="AF624" s="6">
        <f t="shared" si="73"/>
        <v>960.70151580606898</v>
      </c>
      <c r="AG624" s="6">
        <f>VLOOKUP(Table1[[#This Row],[PracticeCode]],$AP$3:$AS$345,4,FALSE)</f>
        <v>960.70151580606898</v>
      </c>
      <c r="AH624" s="27">
        <f t="shared" si="74"/>
        <v>69810.976815241011</v>
      </c>
      <c r="AI624" s="6" t="e">
        <f t="shared" si="75"/>
        <v>#N/A</v>
      </c>
    </row>
    <row r="625" spans="1:35" x14ac:dyDescent="0.35">
      <c r="A625" t="str">
        <f t="shared" si="69"/>
        <v>CLIFFORD HOUSE SURGERYFeltham and BedfontHounslowE85071Oct7</v>
      </c>
      <c r="B625" s="41" t="s">
        <v>596</v>
      </c>
      <c r="C625" s="41" t="s">
        <v>454</v>
      </c>
      <c r="D625" s="41" t="s">
        <v>16</v>
      </c>
      <c r="E625" s="41" t="s">
        <v>75</v>
      </c>
      <c r="F625" s="41" t="s">
        <v>75</v>
      </c>
      <c r="G625" s="41" t="s">
        <v>762</v>
      </c>
      <c r="H625" s="41">
        <v>7</v>
      </c>
      <c r="I625" s="41">
        <v>2134.8922573468199</v>
      </c>
      <c r="J625" s="41">
        <v>71</v>
      </c>
      <c r="K625" s="41">
        <v>0</v>
      </c>
      <c r="L625" s="41">
        <v>1.4129</v>
      </c>
      <c r="M625" s="41">
        <v>0</v>
      </c>
      <c r="N625" s="41">
        <v>0</v>
      </c>
      <c r="O625" s="41">
        <v>0</v>
      </c>
      <c r="P625" s="41">
        <v>0</v>
      </c>
      <c r="Q625" s="41">
        <v>0</v>
      </c>
      <c r="R625" s="41">
        <v>2409</v>
      </c>
      <c r="S625" s="41">
        <v>43.121099999999998</v>
      </c>
      <c r="T625" s="41">
        <v>9159</v>
      </c>
      <c r="U625" s="41">
        <v>201.49799999999999</v>
      </c>
      <c r="V625" s="41">
        <v>2480</v>
      </c>
      <c r="W625" s="41">
        <v>44.533999999999999</v>
      </c>
      <c r="X625" s="41">
        <v>9159</v>
      </c>
      <c r="Y625" s="41">
        <v>201.49799999999999</v>
      </c>
      <c r="Z625" s="6">
        <f>0</f>
        <v>0</v>
      </c>
      <c r="AA625" s="6">
        <f t="shared" si="70"/>
        <v>44.533999999999999</v>
      </c>
      <c r="AB625">
        <f>IF(ISBLANK(Table1[[#This Row],[FY2425_Cost]])=TRUE,#N/A,Table1[[#This Row],[FY2425_Cost]])</f>
        <v>201.49799999999999</v>
      </c>
      <c r="AC625" s="6">
        <f t="shared" si="71"/>
        <v>156.964</v>
      </c>
      <c r="AD625" s="6" t="e">
        <f>SUMIFS($AB$3:AB625,$B$3:B625,B625)</f>
        <v>#N/A</v>
      </c>
      <c r="AE625" s="6">
        <f t="shared" si="72"/>
        <v>960.70151580606898</v>
      </c>
      <c r="AF625" s="6">
        <f t="shared" si="73"/>
        <v>960.70151580606898</v>
      </c>
      <c r="AG625" s="6">
        <f>VLOOKUP(Table1[[#This Row],[PracticeCode]],$AP$3:$AS$345,4,FALSE)</f>
        <v>960.70151580606898</v>
      </c>
      <c r="AH625" s="27">
        <f t="shared" si="74"/>
        <v>69810.976815241011</v>
      </c>
      <c r="AI625" s="6" t="e">
        <f t="shared" si="75"/>
        <v>#N/A</v>
      </c>
    </row>
    <row r="626" spans="1:35" x14ac:dyDescent="0.35">
      <c r="A626" t="str">
        <f t="shared" si="69"/>
        <v>CLIFFORD HOUSE SURGERYFeltham and BedfontHounslowE85071Sep6</v>
      </c>
      <c r="B626" s="41" t="s">
        <v>596</v>
      </c>
      <c r="C626" s="41" t="s">
        <v>454</v>
      </c>
      <c r="D626" s="41" t="s">
        <v>16</v>
      </c>
      <c r="E626" s="41" t="s">
        <v>75</v>
      </c>
      <c r="F626" s="41" t="s">
        <v>75</v>
      </c>
      <c r="G626" s="41" t="s">
        <v>761</v>
      </c>
      <c r="H626" s="41">
        <v>6</v>
      </c>
      <c r="I626" s="41">
        <v>2134.8922573468199</v>
      </c>
      <c r="J626" s="41">
        <v>190</v>
      </c>
      <c r="K626" s="41">
        <v>0</v>
      </c>
      <c r="L626" s="41">
        <v>3.7810000000000001</v>
      </c>
      <c r="M626" s="41">
        <v>0</v>
      </c>
      <c r="N626" s="41">
        <v>321</v>
      </c>
      <c r="O626" s="41">
        <v>0</v>
      </c>
      <c r="P626" s="41">
        <v>7.2225000000000001</v>
      </c>
      <c r="Q626" s="41">
        <v>0</v>
      </c>
      <c r="R626" s="41">
        <v>4186</v>
      </c>
      <c r="S626" s="41">
        <v>74.929400000000001</v>
      </c>
      <c r="T626" s="41">
        <v>1744</v>
      </c>
      <c r="U626" s="41">
        <v>38.368000000000002</v>
      </c>
      <c r="V626" s="41">
        <v>4376</v>
      </c>
      <c r="W626" s="41">
        <v>78.710400000000007</v>
      </c>
      <c r="X626" s="41">
        <v>2065</v>
      </c>
      <c r="Y626" s="41">
        <v>45.590500000000006</v>
      </c>
      <c r="Z626" s="6">
        <f>0</f>
        <v>0</v>
      </c>
      <c r="AA626" s="6">
        <f t="shared" si="70"/>
        <v>78.710400000000007</v>
      </c>
      <c r="AB626">
        <f>IF(ISBLANK(Table1[[#This Row],[FY2425_Cost]])=TRUE,#N/A,Table1[[#This Row],[FY2425_Cost]])</f>
        <v>45.590500000000006</v>
      </c>
      <c r="AC626" s="6">
        <f t="shared" si="71"/>
        <v>-33.119900000000001</v>
      </c>
      <c r="AD626" s="6" t="e">
        <f>SUMIFS($AB$3:AB626,$B$3:B626,B626)</f>
        <v>#N/A</v>
      </c>
      <c r="AE626" s="6">
        <f t="shared" si="72"/>
        <v>960.70151580606898</v>
      </c>
      <c r="AF626" s="6">
        <f t="shared" si="73"/>
        <v>960.70151580606898</v>
      </c>
      <c r="AG626" s="6">
        <f>VLOOKUP(Table1[[#This Row],[PracticeCode]],$AP$3:$AS$345,4,FALSE)</f>
        <v>960.70151580606898</v>
      </c>
      <c r="AH626" s="27">
        <f t="shared" si="74"/>
        <v>69810.976815241011</v>
      </c>
      <c r="AI626" s="6" t="e">
        <f t="shared" si="75"/>
        <v>#N/A</v>
      </c>
    </row>
    <row r="627" spans="1:35" x14ac:dyDescent="0.35">
      <c r="A627" t="str">
        <f t="shared" si="69"/>
        <v>Clifford Road SurgeryGreat West RoadHounslowE85696Apr1</v>
      </c>
      <c r="B627" s="41" t="s">
        <v>76</v>
      </c>
      <c r="C627" s="41" t="s">
        <v>491</v>
      </c>
      <c r="D627" s="41" t="s">
        <v>16</v>
      </c>
      <c r="E627" s="41" t="s">
        <v>77</v>
      </c>
      <c r="F627" s="41" t="s">
        <v>77</v>
      </c>
      <c r="G627" s="41" t="s">
        <v>756</v>
      </c>
      <c r="H627" s="41">
        <v>1</v>
      </c>
      <c r="I627" s="41">
        <v>7177.8750025953505</v>
      </c>
      <c r="J627" s="41">
        <v>2718</v>
      </c>
      <c r="K627" s="41">
        <v>0</v>
      </c>
      <c r="L627" s="41">
        <v>50.282999999999994</v>
      </c>
      <c r="M627" s="41">
        <v>0</v>
      </c>
      <c r="N627" s="41">
        <v>1841</v>
      </c>
      <c r="O627" s="41">
        <v>0</v>
      </c>
      <c r="P627" s="41">
        <v>36.635899999999999</v>
      </c>
      <c r="Q627" s="41">
        <v>0</v>
      </c>
      <c r="R627" s="41">
        <v>0</v>
      </c>
      <c r="S627" s="41">
        <v>0</v>
      </c>
      <c r="T627" s="41">
        <v>338</v>
      </c>
      <c r="U627" s="41">
        <v>7.4359999999999999</v>
      </c>
      <c r="V627" s="41">
        <v>2718</v>
      </c>
      <c r="W627" s="41">
        <v>50.282999999999994</v>
      </c>
      <c r="X627" s="41">
        <v>2179</v>
      </c>
      <c r="Y627" s="41">
        <v>44.071899999999999</v>
      </c>
      <c r="Z627" s="6">
        <f>0</f>
        <v>0</v>
      </c>
      <c r="AA627" s="6">
        <f t="shared" si="70"/>
        <v>50.282999999999994</v>
      </c>
      <c r="AB627">
        <f>IF(ISBLANK(Table1[[#This Row],[FY2425_Cost]])=TRUE,#N/A,Table1[[#This Row],[FY2425_Cost]])</f>
        <v>44.071899999999999</v>
      </c>
      <c r="AC627" s="6">
        <f t="shared" si="71"/>
        <v>-6.2110999999999947</v>
      </c>
      <c r="AD627" s="6">
        <f>SUMIFS($AB$3:AB627,$B$3:B627,B627)</f>
        <v>44.071899999999999</v>
      </c>
      <c r="AE627" s="6">
        <f t="shared" si="72"/>
        <v>3230.0437511679079</v>
      </c>
      <c r="AF627" s="6">
        <f t="shared" si="73"/>
        <v>3230.0437511679079</v>
      </c>
      <c r="AG627" s="6">
        <f>VLOOKUP(Table1[[#This Row],[PracticeCode]],$AP$3:$AS$345,4,FALSE)</f>
        <v>3230.0437511679079</v>
      </c>
      <c r="AH627" s="27">
        <f t="shared" si="74"/>
        <v>234716.51258486797</v>
      </c>
      <c r="AI627" s="6">
        <f t="shared" si="75"/>
        <v>0</v>
      </c>
    </row>
    <row r="628" spans="1:35" x14ac:dyDescent="0.35">
      <c r="A628" t="str">
        <f t="shared" si="69"/>
        <v>Clifford Road SurgeryGreat West RoadHounslowE85696Aug5</v>
      </c>
      <c r="B628" s="41" t="s">
        <v>76</v>
      </c>
      <c r="C628" s="41" t="s">
        <v>491</v>
      </c>
      <c r="D628" s="41" t="s">
        <v>16</v>
      </c>
      <c r="E628" s="41" t="s">
        <v>77</v>
      </c>
      <c r="F628" s="41" t="s">
        <v>77</v>
      </c>
      <c r="G628" s="41" t="s">
        <v>760</v>
      </c>
      <c r="H628" s="41">
        <v>5</v>
      </c>
      <c r="I628" s="41">
        <v>7177.8750025953505</v>
      </c>
      <c r="J628" s="41">
        <v>3928</v>
      </c>
      <c r="K628" s="41">
        <v>2</v>
      </c>
      <c r="L628" s="41">
        <v>72.667999999999992</v>
      </c>
      <c r="M628" s="41">
        <v>3.6999999999999998E-2</v>
      </c>
      <c r="N628" s="41">
        <v>2409</v>
      </c>
      <c r="O628" s="41">
        <v>0</v>
      </c>
      <c r="P628" s="41">
        <v>47.939100000000003</v>
      </c>
      <c r="Q628" s="41">
        <v>0</v>
      </c>
      <c r="R628" s="41">
        <v>312</v>
      </c>
      <c r="S628" s="41">
        <v>5.5848000000000004</v>
      </c>
      <c r="T628" s="41">
        <v>190</v>
      </c>
      <c r="U628" s="41">
        <v>4.18</v>
      </c>
      <c r="V628" s="41">
        <v>4242</v>
      </c>
      <c r="W628" s="41">
        <v>78.2898</v>
      </c>
      <c r="X628" s="41">
        <v>2599</v>
      </c>
      <c r="Y628" s="41">
        <v>52.119100000000003</v>
      </c>
      <c r="Z628" s="6">
        <f>0</f>
        <v>0</v>
      </c>
      <c r="AA628" s="6">
        <f t="shared" si="70"/>
        <v>78.2898</v>
      </c>
      <c r="AB628">
        <f>IF(ISBLANK(Table1[[#This Row],[FY2425_Cost]])=TRUE,#N/A,Table1[[#This Row],[FY2425_Cost]])</f>
        <v>52.119100000000003</v>
      </c>
      <c r="AC628" s="6">
        <f t="shared" si="71"/>
        <v>-26.170699999999997</v>
      </c>
      <c r="AD628" s="6">
        <f>SUMIFS($AB$3:AB628,$B$3:B628,B628)</f>
        <v>96.191000000000003</v>
      </c>
      <c r="AE628" s="6">
        <f t="shared" si="72"/>
        <v>3230.0437511679079</v>
      </c>
      <c r="AF628" s="6">
        <f t="shared" si="73"/>
        <v>3230.0437511679079</v>
      </c>
      <c r="AG628" s="6">
        <f>VLOOKUP(Table1[[#This Row],[PracticeCode]],$AP$3:$AS$345,4,FALSE)</f>
        <v>3230.0437511679079</v>
      </c>
      <c r="AH628" s="27">
        <f t="shared" si="74"/>
        <v>234716.51258486797</v>
      </c>
      <c r="AI628" s="6">
        <f t="shared" si="75"/>
        <v>0</v>
      </c>
    </row>
    <row r="629" spans="1:35" x14ac:dyDescent="0.35">
      <c r="A629" t="str">
        <f t="shared" si="69"/>
        <v>Clifford Road SurgeryGreat West RoadHounslowE85696Dec9</v>
      </c>
      <c r="B629" s="41" t="s">
        <v>76</v>
      </c>
      <c r="C629" s="41" t="s">
        <v>491</v>
      </c>
      <c r="D629" s="41" t="s">
        <v>16</v>
      </c>
      <c r="E629" s="41" t="s">
        <v>77</v>
      </c>
      <c r="F629" s="41" t="s">
        <v>77</v>
      </c>
      <c r="G629" s="41" t="s">
        <v>764</v>
      </c>
      <c r="H629" s="41">
        <v>9</v>
      </c>
      <c r="I629" s="41">
        <v>7177.8750025953505</v>
      </c>
      <c r="J629" s="41">
        <v>2705</v>
      </c>
      <c r="K629" s="41">
        <v>0</v>
      </c>
      <c r="L629" s="41">
        <v>53.829500000000003</v>
      </c>
      <c r="M629" s="41">
        <v>0</v>
      </c>
      <c r="N629" s="41"/>
      <c r="O629" s="41"/>
      <c r="P629" s="41"/>
      <c r="Q629" s="41"/>
      <c r="R629" s="41">
        <v>292</v>
      </c>
      <c r="S629" s="41">
        <v>5.2267999999999999</v>
      </c>
      <c r="T629" s="41"/>
      <c r="U629" s="41"/>
      <c r="V629" s="41">
        <v>2997</v>
      </c>
      <c r="W629" s="41">
        <v>59.0563</v>
      </c>
      <c r="X629" s="41"/>
      <c r="Y629" s="41"/>
      <c r="Z629" s="6">
        <f>0</f>
        <v>0</v>
      </c>
      <c r="AA629" s="6">
        <f t="shared" si="70"/>
        <v>59.0563</v>
      </c>
      <c r="AB629" t="e">
        <f>IF(ISBLANK(Table1[[#This Row],[FY2425_Cost]])=TRUE,#N/A,Table1[[#This Row],[FY2425_Cost]])</f>
        <v>#N/A</v>
      </c>
      <c r="AC629" s="6" t="e">
        <f t="shared" si="71"/>
        <v>#N/A</v>
      </c>
      <c r="AD629" s="6" t="e">
        <f>SUMIFS($AB$3:AB629,$B$3:B629,B629)</f>
        <v>#N/A</v>
      </c>
      <c r="AE629" s="6">
        <f t="shared" si="72"/>
        <v>3230.0437511679079</v>
      </c>
      <c r="AF629" s="6">
        <f t="shared" si="73"/>
        <v>3230.0437511679079</v>
      </c>
      <c r="AG629" s="6">
        <f>VLOOKUP(Table1[[#This Row],[PracticeCode]],$AP$3:$AS$345,4,FALSE)</f>
        <v>3230.0437511679079</v>
      </c>
      <c r="AH629" s="27">
        <f t="shared" si="74"/>
        <v>234716.51258486797</v>
      </c>
      <c r="AI629" s="6" t="e">
        <f t="shared" si="75"/>
        <v>#N/A</v>
      </c>
    </row>
    <row r="630" spans="1:35" x14ac:dyDescent="0.35">
      <c r="A630" t="str">
        <f t="shared" si="69"/>
        <v>Clifford Road SurgeryGreat West RoadHounslowE85696Feb11</v>
      </c>
      <c r="B630" s="41" t="s">
        <v>76</v>
      </c>
      <c r="C630" s="41" t="s">
        <v>491</v>
      </c>
      <c r="D630" s="41" t="s">
        <v>16</v>
      </c>
      <c r="E630" s="41" t="s">
        <v>77</v>
      </c>
      <c r="F630" s="41" t="s">
        <v>77</v>
      </c>
      <c r="G630" s="41" t="s">
        <v>766</v>
      </c>
      <c r="H630" s="41">
        <v>11</v>
      </c>
      <c r="I630" s="41">
        <v>7177.8750025953505</v>
      </c>
      <c r="J630" s="41">
        <v>2899</v>
      </c>
      <c r="K630" s="41">
        <v>0</v>
      </c>
      <c r="L630" s="41">
        <v>57.690100000000001</v>
      </c>
      <c r="M630" s="41">
        <v>0</v>
      </c>
      <c r="N630" s="41"/>
      <c r="O630" s="41"/>
      <c r="P630" s="41"/>
      <c r="Q630" s="41"/>
      <c r="R630" s="41">
        <v>310</v>
      </c>
      <c r="S630" s="41">
        <v>5.5490000000000004</v>
      </c>
      <c r="T630" s="41"/>
      <c r="U630" s="41"/>
      <c r="V630" s="41">
        <v>3209</v>
      </c>
      <c r="W630" s="41">
        <v>63.239100000000001</v>
      </c>
      <c r="X630" s="41"/>
      <c r="Y630" s="41"/>
      <c r="Z630" s="6">
        <f>0</f>
        <v>0</v>
      </c>
      <c r="AA630" s="6">
        <f t="shared" si="70"/>
        <v>63.239100000000001</v>
      </c>
      <c r="AB630" t="e">
        <f>IF(ISBLANK(Table1[[#This Row],[FY2425_Cost]])=TRUE,#N/A,Table1[[#This Row],[FY2425_Cost]])</f>
        <v>#N/A</v>
      </c>
      <c r="AC630" s="6" t="e">
        <f t="shared" si="71"/>
        <v>#N/A</v>
      </c>
      <c r="AD630" s="6" t="e">
        <f>SUMIFS($AB$3:AB630,$B$3:B630,B630)</f>
        <v>#N/A</v>
      </c>
      <c r="AE630" s="6">
        <f t="shared" si="72"/>
        <v>3230.0437511679079</v>
      </c>
      <c r="AF630" s="6">
        <f t="shared" si="73"/>
        <v>3230.0437511679079</v>
      </c>
      <c r="AG630" s="6">
        <f>VLOOKUP(Table1[[#This Row],[PracticeCode]],$AP$3:$AS$345,4,FALSE)</f>
        <v>3230.0437511679079</v>
      </c>
      <c r="AH630" s="27">
        <f t="shared" si="74"/>
        <v>234716.51258486797</v>
      </c>
      <c r="AI630" s="6" t="e">
        <f t="shared" si="75"/>
        <v>#N/A</v>
      </c>
    </row>
    <row r="631" spans="1:35" x14ac:dyDescent="0.35">
      <c r="A631" t="str">
        <f t="shared" si="69"/>
        <v>Clifford Road SurgeryGreat West RoadHounslowE85696Jan10</v>
      </c>
      <c r="B631" s="41" t="s">
        <v>76</v>
      </c>
      <c r="C631" s="41" t="s">
        <v>491</v>
      </c>
      <c r="D631" s="41" t="s">
        <v>16</v>
      </c>
      <c r="E631" s="41" t="s">
        <v>77</v>
      </c>
      <c r="F631" s="41" t="s">
        <v>77</v>
      </c>
      <c r="G631" s="41" t="s">
        <v>765</v>
      </c>
      <c r="H631" s="41">
        <v>10</v>
      </c>
      <c r="I631" s="41">
        <v>7177.8750025953505</v>
      </c>
      <c r="J631" s="41">
        <v>3274</v>
      </c>
      <c r="K631" s="41">
        <v>0</v>
      </c>
      <c r="L631" s="41">
        <v>65.152600000000007</v>
      </c>
      <c r="M631" s="41">
        <v>0</v>
      </c>
      <c r="N631" s="41"/>
      <c r="O631" s="41"/>
      <c r="P631" s="41"/>
      <c r="Q631" s="41"/>
      <c r="R631" s="41">
        <v>370</v>
      </c>
      <c r="S631" s="41">
        <v>6.6230000000000002</v>
      </c>
      <c r="T631" s="41"/>
      <c r="U631" s="41"/>
      <c r="V631" s="41">
        <v>3644</v>
      </c>
      <c r="W631" s="41">
        <v>71.775600000000011</v>
      </c>
      <c r="X631" s="41"/>
      <c r="Y631" s="41"/>
      <c r="Z631" s="6">
        <f>0</f>
        <v>0</v>
      </c>
      <c r="AA631" s="6">
        <f t="shared" si="70"/>
        <v>71.775600000000011</v>
      </c>
      <c r="AB631" t="e">
        <f>IF(ISBLANK(Table1[[#This Row],[FY2425_Cost]])=TRUE,#N/A,Table1[[#This Row],[FY2425_Cost]])</f>
        <v>#N/A</v>
      </c>
      <c r="AC631" s="6" t="e">
        <f t="shared" si="71"/>
        <v>#N/A</v>
      </c>
      <c r="AD631" s="6" t="e">
        <f>SUMIFS($AB$3:AB631,$B$3:B631,B631)</f>
        <v>#N/A</v>
      </c>
      <c r="AE631" s="6">
        <f t="shared" si="72"/>
        <v>3230.0437511679079</v>
      </c>
      <c r="AF631" s="6">
        <f t="shared" si="73"/>
        <v>3230.0437511679079</v>
      </c>
      <c r="AG631" s="6">
        <f>VLOOKUP(Table1[[#This Row],[PracticeCode]],$AP$3:$AS$345,4,FALSE)</f>
        <v>3230.0437511679079</v>
      </c>
      <c r="AH631" s="27">
        <f t="shared" si="74"/>
        <v>234716.51258486797</v>
      </c>
      <c r="AI631" s="6" t="e">
        <f t="shared" si="75"/>
        <v>#N/A</v>
      </c>
    </row>
    <row r="632" spans="1:35" x14ac:dyDescent="0.35">
      <c r="A632" t="str">
        <f t="shared" si="69"/>
        <v>Clifford Road SurgeryGreat West RoadHounslowE85696Jul4</v>
      </c>
      <c r="B632" s="41" t="s">
        <v>76</v>
      </c>
      <c r="C632" s="41" t="s">
        <v>491</v>
      </c>
      <c r="D632" s="41" t="s">
        <v>16</v>
      </c>
      <c r="E632" s="41" t="s">
        <v>77</v>
      </c>
      <c r="F632" s="41" t="s">
        <v>77</v>
      </c>
      <c r="G632" s="41" t="s">
        <v>759</v>
      </c>
      <c r="H632" s="41">
        <v>4</v>
      </c>
      <c r="I632" s="41">
        <v>7177.8750025953505</v>
      </c>
      <c r="J632" s="41">
        <v>3884</v>
      </c>
      <c r="K632" s="41">
        <v>0</v>
      </c>
      <c r="L632" s="41">
        <v>71.853999999999999</v>
      </c>
      <c r="M632" s="41">
        <v>0</v>
      </c>
      <c r="N632" s="41">
        <v>3139</v>
      </c>
      <c r="O632" s="41">
        <v>0</v>
      </c>
      <c r="P632" s="41">
        <v>62.466100000000004</v>
      </c>
      <c r="Q632" s="41">
        <v>0</v>
      </c>
      <c r="R632" s="41">
        <v>154</v>
      </c>
      <c r="S632" s="41">
        <v>2.7566000000000002</v>
      </c>
      <c r="T632" s="41">
        <v>310</v>
      </c>
      <c r="U632" s="41">
        <v>6.82</v>
      </c>
      <c r="V632" s="41">
        <v>4038</v>
      </c>
      <c r="W632" s="41">
        <v>74.610600000000005</v>
      </c>
      <c r="X632" s="41">
        <v>3449</v>
      </c>
      <c r="Y632" s="41">
        <v>69.286100000000005</v>
      </c>
      <c r="Z632" s="6">
        <f>0</f>
        <v>0</v>
      </c>
      <c r="AA632" s="6">
        <f t="shared" si="70"/>
        <v>74.610600000000005</v>
      </c>
      <c r="AB632">
        <f>IF(ISBLANK(Table1[[#This Row],[FY2425_Cost]])=TRUE,#N/A,Table1[[#This Row],[FY2425_Cost]])</f>
        <v>69.286100000000005</v>
      </c>
      <c r="AC632" s="6">
        <f t="shared" si="71"/>
        <v>-5.3245000000000005</v>
      </c>
      <c r="AD632" s="6" t="e">
        <f>SUMIFS($AB$3:AB632,$B$3:B632,B632)</f>
        <v>#N/A</v>
      </c>
      <c r="AE632" s="6">
        <f t="shared" si="72"/>
        <v>3230.0437511679079</v>
      </c>
      <c r="AF632" s="6">
        <f t="shared" si="73"/>
        <v>3230.0437511679079</v>
      </c>
      <c r="AG632" s="6">
        <f>VLOOKUP(Table1[[#This Row],[PracticeCode]],$AP$3:$AS$345,4,FALSE)</f>
        <v>3230.0437511679079</v>
      </c>
      <c r="AH632" s="27">
        <f t="shared" si="74"/>
        <v>234716.51258486797</v>
      </c>
      <c r="AI632" s="6" t="e">
        <f t="shared" si="75"/>
        <v>#N/A</v>
      </c>
    </row>
    <row r="633" spans="1:35" x14ac:dyDescent="0.35">
      <c r="A633" t="str">
        <f t="shared" si="69"/>
        <v>Clifford Road SurgeryGreat West RoadHounslowE85696Jun3</v>
      </c>
      <c r="B633" s="41" t="s">
        <v>76</v>
      </c>
      <c r="C633" s="41" t="s">
        <v>491</v>
      </c>
      <c r="D633" s="41" t="s">
        <v>16</v>
      </c>
      <c r="E633" s="41" t="s">
        <v>77</v>
      </c>
      <c r="F633" s="41" t="s">
        <v>77</v>
      </c>
      <c r="G633" s="41" t="s">
        <v>758</v>
      </c>
      <c r="H633" s="41">
        <v>3</v>
      </c>
      <c r="I633" s="41">
        <v>7177.8750025953505</v>
      </c>
      <c r="J633" s="41">
        <v>4658</v>
      </c>
      <c r="K633" s="41">
        <v>0</v>
      </c>
      <c r="L633" s="41">
        <v>86.173000000000002</v>
      </c>
      <c r="M633" s="41">
        <v>0</v>
      </c>
      <c r="N633" s="41">
        <v>2864</v>
      </c>
      <c r="O633" s="41">
        <v>0</v>
      </c>
      <c r="P633" s="41">
        <v>56.993600000000001</v>
      </c>
      <c r="Q633" s="41">
        <v>0</v>
      </c>
      <c r="R633" s="41">
        <v>0</v>
      </c>
      <c r="S633" s="41">
        <v>0</v>
      </c>
      <c r="T633" s="41">
        <v>224</v>
      </c>
      <c r="U633" s="41">
        <v>4.9279999999999999</v>
      </c>
      <c r="V633" s="41">
        <v>4658</v>
      </c>
      <c r="W633" s="41">
        <v>86.173000000000002</v>
      </c>
      <c r="X633" s="41">
        <v>3088</v>
      </c>
      <c r="Y633" s="41">
        <v>61.921599999999998</v>
      </c>
      <c r="Z633" s="6">
        <f>0</f>
        <v>0</v>
      </c>
      <c r="AA633" s="6">
        <f t="shared" si="70"/>
        <v>86.173000000000002</v>
      </c>
      <c r="AB633">
        <f>IF(ISBLANK(Table1[[#This Row],[FY2425_Cost]])=TRUE,#N/A,Table1[[#This Row],[FY2425_Cost]])</f>
        <v>61.921599999999998</v>
      </c>
      <c r="AC633" s="6">
        <f t="shared" si="71"/>
        <v>-24.251400000000004</v>
      </c>
      <c r="AD633" s="6" t="e">
        <f>SUMIFS($AB$3:AB633,$B$3:B633,B633)</f>
        <v>#N/A</v>
      </c>
      <c r="AE633" s="6">
        <f t="shared" si="72"/>
        <v>3230.0437511679079</v>
      </c>
      <c r="AF633" s="6">
        <f t="shared" si="73"/>
        <v>3230.0437511679079</v>
      </c>
      <c r="AG633" s="6">
        <f>VLOOKUP(Table1[[#This Row],[PracticeCode]],$AP$3:$AS$345,4,FALSE)</f>
        <v>3230.0437511679079</v>
      </c>
      <c r="AH633" s="27">
        <f t="shared" si="74"/>
        <v>234716.51258486797</v>
      </c>
      <c r="AI633" s="6" t="e">
        <f t="shared" si="75"/>
        <v>#N/A</v>
      </c>
    </row>
    <row r="634" spans="1:35" x14ac:dyDescent="0.35">
      <c r="A634" t="str">
        <f t="shared" si="69"/>
        <v>Clifford Road SurgeryGreat West RoadHounslowE85696Mar12</v>
      </c>
      <c r="B634" s="41" t="s">
        <v>76</v>
      </c>
      <c r="C634" s="41" t="s">
        <v>491</v>
      </c>
      <c r="D634" s="41" t="s">
        <v>16</v>
      </c>
      <c r="E634" s="41" t="s">
        <v>77</v>
      </c>
      <c r="F634" s="41" t="s">
        <v>77</v>
      </c>
      <c r="G634" s="41" t="s">
        <v>767</v>
      </c>
      <c r="H634" s="41">
        <v>12</v>
      </c>
      <c r="I634" s="41">
        <v>7177.8750025953505</v>
      </c>
      <c r="J634" s="41">
        <v>1933</v>
      </c>
      <c r="K634" s="41">
        <v>0</v>
      </c>
      <c r="L634" s="41">
        <v>38.466700000000003</v>
      </c>
      <c r="M634" s="41">
        <v>0</v>
      </c>
      <c r="N634" s="41"/>
      <c r="O634" s="41"/>
      <c r="P634" s="41"/>
      <c r="Q634" s="41"/>
      <c r="R634" s="41">
        <v>338</v>
      </c>
      <c r="S634" s="41">
        <v>6.0502000000000002</v>
      </c>
      <c r="T634" s="41"/>
      <c r="U634" s="41"/>
      <c r="V634" s="41">
        <v>2271</v>
      </c>
      <c r="W634" s="41">
        <v>44.516900000000007</v>
      </c>
      <c r="X634" s="41"/>
      <c r="Y634" s="41"/>
      <c r="Z634" s="6">
        <f>0</f>
        <v>0</v>
      </c>
      <c r="AA634" s="6">
        <f t="shared" si="70"/>
        <v>44.516900000000007</v>
      </c>
      <c r="AB634" t="e">
        <f>IF(ISBLANK(Table1[[#This Row],[FY2425_Cost]])=TRUE,#N/A,Table1[[#This Row],[FY2425_Cost]])</f>
        <v>#N/A</v>
      </c>
      <c r="AC634" s="6" t="e">
        <f t="shared" si="71"/>
        <v>#N/A</v>
      </c>
      <c r="AD634" s="6" t="e">
        <f>SUMIFS($AB$3:AB634,$B$3:B634,B634)</f>
        <v>#N/A</v>
      </c>
      <c r="AE634" s="6">
        <f t="shared" si="72"/>
        <v>3230.0437511679079</v>
      </c>
      <c r="AF634" s="6">
        <f t="shared" si="73"/>
        <v>3230.0437511679079</v>
      </c>
      <c r="AG634" s="6">
        <f>VLOOKUP(Table1[[#This Row],[PracticeCode]],$AP$3:$AS$345,4,FALSE)</f>
        <v>3230.0437511679079</v>
      </c>
      <c r="AH634" s="27">
        <f t="shared" si="74"/>
        <v>234716.51258486797</v>
      </c>
      <c r="AI634" s="6" t="e">
        <f t="shared" si="75"/>
        <v>#N/A</v>
      </c>
    </row>
    <row r="635" spans="1:35" x14ac:dyDescent="0.35">
      <c r="A635" t="str">
        <f t="shared" si="69"/>
        <v>Clifford Road SurgeryGreat West RoadHounslowE85696May2</v>
      </c>
      <c r="B635" s="41" t="s">
        <v>76</v>
      </c>
      <c r="C635" s="41" t="s">
        <v>491</v>
      </c>
      <c r="D635" s="41" t="s">
        <v>16</v>
      </c>
      <c r="E635" s="41" t="s">
        <v>77</v>
      </c>
      <c r="F635" s="41" t="s">
        <v>77</v>
      </c>
      <c r="G635" s="41" t="s">
        <v>757</v>
      </c>
      <c r="H635" s="41">
        <v>2</v>
      </c>
      <c r="I635" s="41">
        <v>7177.8750025953505</v>
      </c>
      <c r="J635" s="41">
        <v>9336</v>
      </c>
      <c r="K635" s="41">
        <v>0</v>
      </c>
      <c r="L635" s="41">
        <v>172.71599999999998</v>
      </c>
      <c r="M635" s="41">
        <v>0</v>
      </c>
      <c r="N635" s="41">
        <v>1646</v>
      </c>
      <c r="O635" s="41">
        <v>0</v>
      </c>
      <c r="P635" s="41">
        <v>32.755400000000002</v>
      </c>
      <c r="Q635" s="41">
        <v>0</v>
      </c>
      <c r="R635" s="41">
        <v>0</v>
      </c>
      <c r="S635" s="41">
        <v>0</v>
      </c>
      <c r="T635" s="41">
        <v>331</v>
      </c>
      <c r="U635" s="41">
        <v>7.282</v>
      </c>
      <c r="V635" s="41">
        <v>9336</v>
      </c>
      <c r="W635" s="41">
        <v>172.71599999999998</v>
      </c>
      <c r="X635" s="41">
        <v>1977</v>
      </c>
      <c r="Y635" s="41">
        <v>40.037400000000005</v>
      </c>
      <c r="Z635" s="6">
        <f>0</f>
        <v>0</v>
      </c>
      <c r="AA635" s="6">
        <f t="shared" si="70"/>
        <v>172.71599999999998</v>
      </c>
      <c r="AB635">
        <f>IF(ISBLANK(Table1[[#This Row],[FY2425_Cost]])=TRUE,#N/A,Table1[[#This Row],[FY2425_Cost]])</f>
        <v>40.037400000000005</v>
      </c>
      <c r="AC635" s="6">
        <f t="shared" si="71"/>
        <v>-132.67859999999996</v>
      </c>
      <c r="AD635" s="6" t="e">
        <f>SUMIFS($AB$3:AB635,$B$3:B635,B635)</f>
        <v>#N/A</v>
      </c>
      <c r="AE635" s="6">
        <f t="shared" si="72"/>
        <v>3230.0437511679079</v>
      </c>
      <c r="AF635" s="6">
        <f t="shared" si="73"/>
        <v>3230.0437511679079</v>
      </c>
      <c r="AG635" s="6">
        <f>VLOOKUP(Table1[[#This Row],[PracticeCode]],$AP$3:$AS$345,4,FALSE)</f>
        <v>3230.0437511679079</v>
      </c>
      <c r="AH635" s="27">
        <f t="shared" si="74"/>
        <v>234716.51258486797</v>
      </c>
      <c r="AI635" s="6" t="e">
        <f t="shared" si="75"/>
        <v>#N/A</v>
      </c>
    </row>
    <row r="636" spans="1:35" x14ac:dyDescent="0.35">
      <c r="A636" t="str">
        <f t="shared" si="69"/>
        <v>Clifford Road SurgeryGreat West RoadHounslowE85696Nov8</v>
      </c>
      <c r="B636" s="41" t="s">
        <v>76</v>
      </c>
      <c r="C636" s="41" t="s">
        <v>491</v>
      </c>
      <c r="D636" s="41" t="s">
        <v>16</v>
      </c>
      <c r="E636" s="41" t="s">
        <v>77</v>
      </c>
      <c r="F636" s="41" t="s">
        <v>77</v>
      </c>
      <c r="G636" s="41" t="s">
        <v>763</v>
      </c>
      <c r="H636" s="41">
        <v>8</v>
      </c>
      <c r="I636" s="41">
        <v>7177.8750025953505</v>
      </c>
      <c r="J636" s="41">
        <v>2896</v>
      </c>
      <c r="K636" s="41">
        <v>0</v>
      </c>
      <c r="L636" s="41">
        <v>57.630400000000002</v>
      </c>
      <c r="M636" s="41">
        <v>0</v>
      </c>
      <c r="N636" s="41"/>
      <c r="O636" s="41"/>
      <c r="P636" s="41"/>
      <c r="Q636" s="41"/>
      <c r="R636" s="41">
        <v>326</v>
      </c>
      <c r="S636" s="41">
        <v>5.8353999999999999</v>
      </c>
      <c r="T636" s="41"/>
      <c r="U636" s="41"/>
      <c r="V636" s="41">
        <v>3222</v>
      </c>
      <c r="W636" s="41">
        <v>63.465800000000002</v>
      </c>
      <c r="X636" s="41"/>
      <c r="Y636" s="41"/>
      <c r="Z636" s="6">
        <f>0</f>
        <v>0</v>
      </c>
      <c r="AA636" s="6">
        <f t="shared" si="70"/>
        <v>63.465800000000002</v>
      </c>
      <c r="AB636" t="e">
        <f>IF(ISBLANK(Table1[[#This Row],[FY2425_Cost]])=TRUE,#N/A,Table1[[#This Row],[FY2425_Cost]])</f>
        <v>#N/A</v>
      </c>
      <c r="AC636" s="6" t="e">
        <f t="shared" si="71"/>
        <v>#N/A</v>
      </c>
      <c r="AD636" s="6" t="e">
        <f>SUMIFS($AB$3:AB636,$B$3:B636,B636)</f>
        <v>#N/A</v>
      </c>
      <c r="AE636" s="6">
        <f t="shared" si="72"/>
        <v>3230.0437511679079</v>
      </c>
      <c r="AF636" s="6">
        <f t="shared" si="73"/>
        <v>3230.0437511679079</v>
      </c>
      <c r="AG636" s="6">
        <f>VLOOKUP(Table1[[#This Row],[PracticeCode]],$AP$3:$AS$345,4,FALSE)</f>
        <v>3230.0437511679079</v>
      </c>
      <c r="AH636" s="27">
        <f t="shared" si="74"/>
        <v>234716.51258486797</v>
      </c>
      <c r="AI636" s="6" t="e">
        <f t="shared" si="75"/>
        <v>#N/A</v>
      </c>
    </row>
    <row r="637" spans="1:35" x14ac:dyDescent="0.35">
      <c r="A637" t="str">
        <f t="shared" si="69"/>
        <v>Clifford Road SurgeryGreat West RoadHounslowE85696Oct7</v>
      </c>
      <c r="B637" s="41" t="s">
        <v>76</v>
      </c>
      <c r="C637" s="41" t="s">
        <v>491</v>
      </c>
      <c r="D637" s="41" t="s">
        <v>16</v>
      </c>
      <c r="E637" s="41" t="s">
        <v>77</v>
      </c>
      <c r="F637" s="41" t="s">
        <v>77</v>
      </c>
      <c r="G637" s="41" t="s">
        <v>762</v>
      </c>
      <c r="H637" s="41">
        <v>7</v>
      </c>
      <c r="I637" s="41">
        <v>7177.8750025953505</v>
      </c>
      <c r="J637" s="41">
        <v>3501</v>
      </c>
      <c r="K637" s="41">
        <v>0</v>
      </c>
      <c r="L637" s="41">
        <v>69.669899999999998</v>
      </c>
      <c r="M637" s="41">
        <v>0</v>
      </c>
      <c r="N637" s="41">
        <v>0</v>
      </c>
      <c r="O637" s="41">
        <v>0</v>
      </c>
      <c r="P637" s="41">
        <v>0</v>
      </c>
      <c r="Q637" s="41">
        <v>0</v>
      </c>
      <c r="R637" s="41">
        <v>382</v>
      </c>
      <c r="S637" s="41">
        <v>6.8377999999999997</v>
      </c>
      <c r="T637" s="41">
        <v>246</v>
      </c>
      <c r="U637" s="41">
        <v>5.4119999999999999</v>
      </c>
      <c r="V637" s="41">
        <v>3883</v>
      </c>
      <c r="W637" s="41">
        <v>76.5077</v>
      </c>
      <c r="X637" s="41">
        <v>246</v>
      </c>
      <c r="Y637" s="41">
        <v>5.4119999999999999</v>
      </c>
      <c r="Z637" s="6">
        <f>0</f>
        <v>0</v>
      </c>
      <c r="AA637" s="6">
        <f t="shared" si="70"/>
        <v>76.5077</v>
      </c>
      <c r="AB637">
        <f>IF(ISBLANK(Table1[[#This Row],[FY2425_Cost]])=TRUE,#N/A,Table1[[#This Row],[FY2425_Cost]])</f>
        <v>5.4119999999999999</v>
      </c>
      <c r="AC637" s="6">
        <f t="shared" si="71"/>
        <v>-71.095699999999994</v>
      </c>
      <c r="AD637" s="6" t="e">
        <f>SUMIFS($AB$3:AB637,$B$3:B637,B637)</f>
        <v>#N/A</v>
      </c>
      <c r="AE637" s="6">
        <f t="shared" si="72"/>
        <v>3230.0437511679079</v>
      </c>
      <c r="AF637" s="6">
        <f t="shared" si="73"/>
        <v>3230.0437511679079</v>
      </c>
      <c r="AG637" s="6">
        <f>VLOOKUP(Table1[[#This Row],[PracticeCode]],$AP$3:$AS$345,4,FALSE)</f>
        <v>3230.0437511679079</v>
      </c>
      <c r="AH637" s="27">
        <f t="shared" si="74"/>
        <v>234716.51258486797</v>
      </c>
      <c r="AI637" s="6" t="e">
        <f t="shared" si="75"/>
        <v>#N/A</v>
      </c>
    </row>
    <row r="638" spans="1:35" x14ac:dyDescent="0.35">
      <c r="A638" t="str">
        <f t="shared" si="69"/>
        <v>Clifford Road SurgeryGreat West RoadHounslowE85696Sep6</v>
      </c>
      <c r="B638" s="41" t="s">
        <v>76</v>
      </c>
      <c r="C638" s="41" t="s">
        <v>491</v>
      </c>
      <c r="D638" s="41" t="s">
        <v>16</v>
      </c>
      <c r="E638" s="41" t="s">
        <v>77</v>
      </c>
      <c r="F638" s="41" t="s">
        <v>77</v>
      </c>
      <c r="G638" s="41" t="s">
        <v>761</v>
      </c>
      <c r="H638" s="41">
        <v>6</v>
      </c>
      <c r="I638" s="41">
        <v>7177.8750025953505</v>
      </c>
      <c r="J638" s="41">
        <v>4225</v>
      </c>
      <c r="K638" s="41">
        <v>0</v>
      </c>
      <c r="L638" s="41">
        <v>84.077500000000001</v>
      </c>
      <c r="M638" s="41">
        <v>0</v>
      </c>
      <c r="N638" s="41">
        <v>4181</v>
      </c>
      <c r="O638" s="41">
        <v>0</v>
      </c>
      <c r="P638" s="41">
        <v>94.072499999999991</v>
      </c>
      <c r="Q638" s="41">
        <v>0</v>
      </c>
      <c r="R638" s="41">
        <v>314</v>
      </c>
      <c r="S638" s="41">
        <v>5.6205999999999996</v>
      </c>
      <c r="T638" s="41">
        <v>270</v>
      </c>
      <c r="U638" s="41">
        <v>5.94</v>
      </c>
      <c r="V638" s="41">
        <v>4539</v>
      </c>
      <c r="W638" s="41">
        <v>89.698099999999997</v>
      </c>
      <c r="X638" s="41">
        <v>4451</v>
      </c>
      <c r="Y638" s="41">
        <v>100.01249999999999</v>
      </c>
      <c r="Z638" s="6">
        <f>0</f>
        <v>0</v>
      </c>
      <c r="AA638" s="6">
        <f t="shared" si="70"/>
        <v>89.698099999999997</v>
      </c>
      <c r="AB638">
        <f>IF(ISBLANK(Table1[[#This Row],[FY2425_Cost]])=TRUE,#N/A,Table1[[#This Row],[FY2425_Cost]])</f>
        <v>100.01249999999999</v>
      </c>
      <c r="AC638" s="6">
        <f t="shared" si="71"/>
        <v>10.314399999999992</v>
      </c>
      <c r="AD638" s="6" t="e">
        <f>SUMIFS($AB$3:AB638,$B$3:B638,B638)</f>
        <v>#N/A</v>
      </c>
      <c r="AE638" s="6">
        <f t="shared" si="72"/>
        <v>3230.0437511679079</v>
      </c>
      <c r="AF638" s="6">
        <f t="shared" si="73"/>
        <v>3230.0437511679079</v>
      </c>
      <c r="AG638" s="6">
        <f>VLOOKUP(Table1[[#This Row],[PracticeCode]],$AP$3:$AS$345,4,FALSE)</f>
        <v>3230.0437511679079</v>
      </c>
      <c r="AH638" s="27">
        <f t="shared" si="74"/>
        <v>234716.51258486797</v>
      </c>
      <c r="AI638" s="6" t="e">
        <f t="shared" si="75"/>
        <v>#N/A</v>
      </c>
    </row>
    <row r="639" spans="1:35" x14ac:dyDescent="0.35">
      <c r="A639" t="str">
        <f t="shared" si="69"/>
        <v>CLOISTER ROAD SURGERYActonEalingE85680Apr1</v>
      </c>
      <c r="B639" s="41" t="s">
        <v>732</v>
      </c>
      <c r="C639" s="41" t="s">
        <v>435</v>
      </c>
      <c r="D639" s="41" t="s">
        <v>12</v>
      </c>
      <c r="E639" s="41" t="s">
        <v>78</v>
      </c>
      <c r="F639" s="41" t="s">
        <v>78</v>
      </c>
      <c r="G639" s="41" t="s">
        <v>756</v>
      </c>
      <c r="H639" s="41">
        <v>1</v>
      </c>
      <c r="I639" s="41">
        <v>8374.3576017837495</v>
      </c>
      <c r="J639" s="41">
        <v>4301</v>
      </c>
      <c r="K639" s="41">
        <v>102</v>
      </c>
      <c r="L639" s="41">
        <v>79.5685</v>
      </c>
      <c r="M639" s="41">
        <v>1.887</v>
      </c>
      <c r="N639" s="41">
        <v>5098</v>
      </c>
      <c r="O639" s="41">
        <v>41</v>
      </c>
      <c r="P639" s="41">
        <v>101.45020000000001</v>
      </c>
      <c r="Q639" s="41">
        <v>0.81590000000000007</v>
      </c>
      <c r="R639" s="41">
        <v>4145</v>
      </c>
      <c r="S639" s="41">
        <v>74.195499999999996</v>
      </c>
      <c r="T639" s="41">
        <v>3846</v>
      </c>
      <c r="U639" s="41">
        <v>84.611999999999995</v>
      </c>
      <c r="V639" s="41">
        <v>8548</v>
      </c>
      <c r="W639" s="41">
        <v>155.65100000000001</v>
      </c>
      <c r="X639" s="41">
        <v>8985</v>
      </c>
      <c r="Y639" s="41">
        <v>186.87810000000002</v>
      </c>
      <c r="Z639" s="6">
        <f>0</f>
        <v>0</v>
      </c>
      <c r="AA639" s="6">
        <f t="shared" si="70"/>
        <v>155.65100000000001</v>
      </c>
      <c r="AB639">
        <f>IF(ISBLANK(Table1[[#This Row],[FY2425_Cost]])=TRUE,#N/A,Table1[[#This Row],[FY2425_Cost]])</f>
        <v>186.87810000000002</v>
      </c>
      <c r="AC639" s="6">
        <f t="shared" si="71"/>
        <v>31.227100000000007</v>
      </c>
      <c r="AD639" s="6">
        <f>SUMIFS($AB$3:AB639,$B$3:B639,B639)</f>
        <v>186.87810000000002</v>
      </c>
      <c r="AE639" s="6">
        <f t="shared" si="72"/>
        <v>3768.4609208026873</v>
      </c>
      <c r="AF639" s="6">
        <f t="shared" si="73"/>
        <v>3768.4609208026873</v>
      </c>
      <c r="AG639" s="6">
        <f>VLOOKUP(Table1[[#This Row],[PracticeCode]],$AP$3:$AS$345,4,FALSE)</f>
        <v>3768.4609208026873</v>
      </c>
      <c r="AH639" s="27">
        <f t="shared" si="74"/>
        <v>273841.49357832863</v>
      </c>
      <c r="AI639" s="6">
        <f t="shared" si="75"/>
        <v>0</v>
      </c>
    </row>
    <row r="640" spans="1:35" x14ac:dyDescent="0.35">
      <c r="A640" t="str">
        <f t="shared" si="69"/>
        <v>CLOISTER ROAD SURGERYActonEalingE85680Aug5</v>
      </c>
      <c r="B640" s="41" t="s">
        <v>732</v>
      </c>
      <c r="C640" s="41" t="s">
        <v>435</v>
      </c>
      <c r="D640" s="41" t="s">
        <v>12</v>
      </c>
      <c r="E640" s="41" t="s">
        <v>78</v>
      </c>
      <c r="F640" s="41" t="s">
        <v>78</v>
      </c>
      <c r="G640" s="41" t="s">
        <v>760</v>
      </c>
      <c r="H640" s="41">
        <v>5</v>
      </c>
      <c r="I640" s="41">
        <v>8374.3576017837495</v>
      </c>
      <c r="J640" s="41">
        <v>4639</v>
      </c>
      <c r="K640" s="41">
        <v>2013</v>
      </c>
      <c r="L640" s="41">
        <v>85.8215</v>
      </c>
      <c r="M640" s="41">
        <v>37.240499999999997</v>
      </c>
      <c r="N640" s="41">
        <v>4666</v>
      </c>
      <c r="O640" s="41">
        <v>2783</v>
      </c>
      <c r="P640" s="41">
        <v>92.853400000000008</v>
      </c>
      <c r="Q640" s="41">
        <v>55.381700000000002</v>
      </c>
      <c r="R640" s="41">
        <v>9814</v>
      </c>
      <c r="S640" s="41">
        <v>175.67060000000001</v>
      </c>
      <c r="T640" s="41">
        <v>5079</v>
      </c>
      <c r="U640" s="41">
        <v>111.738</v>
      </c>
      <c r="V640" s="41">
        <v>16466</v>
      </c>
      <c r="W640" s="41">
        <v>298.73259999999999</v>
      </c>
      <c r="X640" s="41">
        <v>12528</v>
      </c>
      <c r="Y640" s="41">
        <v>259.97310000000004</v>
      </c>
      <c r="Z640" s="6">
        <f>0</f>
        <v>0</v>
      </c>
      <c r="AA640" s="6">
        <f t="shared" si="70"/>
        <v>298.73259999999999</v>
      </c>
      <c r="AB640">
        <f>IF(ISBLANK(Table1[[#This Row],[FY2425_Cost]])=TRUE,#N/A,Table1[[#This Row],[FY2425_Cost]])</f>
        <v>259.97310000000004</v>
      </c>
      <c r="AC640" s="6">
        <f t="shared" si="71"/>
        <v>-38.759499999999946</v>
      </c>
      <c r="AD640" s="6">
        <f>SUMIFS($AB$3:AB640,$B$3:B640,B640)</f>
        <v>446.85120000000006</v>
      </c>
      <c r="AE640" s="6">
        <f t="shared" si="72"/>
        <v>3768.4609208026873</v>
      </c>
      <c r="AF640" s="6">
        <f t="shared" si="73"/>
        <v>3768.4609208026873</v>
      </c>
      <c r="AG640" s="6">
        <f>VLOOKUP(Table1[[#This Row],[PracticeCode]],$AP$3:$AS$345,4,FALSE)</f>
        <v>3768.4609208026873</v>
      </c>
      <c r="AH640" s="27">
        <f t="shared" si="74"/>
        <v>273841.49357832863</v>
      </c>
      <c r="AI640" s="6">
        <f t="shared" si="75"/>
        <v>0</v>
      </c>
    </row>
    <row r="641" spans="1:35" x14ac:dyDescent="0.35">
      <c r="A641" t="str">
        <f t="shared" si="69"/>
        <v>CLOISTER ROAD SURGERYActonEalingE85680Dec9</v>
      </c>
      <c r="B641" s="41" t="s">
        <v>732</v>
      </c>
      <c r="C641" s="41" t="s">
        <v>435</v>
      </c>
      <c r="D641" s="41" t="s">
        <v>12</v>
      </c>
      <c r="E641" s="41" t="s">
        <v>78</v>
      </c>
      <c r="F641" s="41" t="s">
        <v>78</v>
      </c>
      <c r="G641" s="41" t="s">
        <v>764</v>
      </c>
      <c r="H641" s="41">
        <v>9</v>
      </c>
      <c r="I641" s="41">
        <v>8374.3576017837495</v>
      </c>
      <c r="J641" s="41">
        <v>4389</v>
      </c>
      <c r="K641" s="41">
        <v>1109</v>
      </c>
      <c r="L641" s="41">
        <v>87.341100000000012</v>
      </c>
      <c r="M641" s="41">
        <v>22.069100000000002</v>
      </c>
      <c r="N641" s="41"/>
      <c r="O641" s="41"/>
      <c r="P641" s="41"/>
      <c r="Q641" s="41"/>
      <c r="R641" s="41">
        <v>5735</v>
      </c>
      <c r="S641" s="41">
        <v>102.65649999999999</v>
      </c>
      <c r="T641" s="41"/>
      <c r="U641" s="41"/>
      <c r="V641" s="41">
        <v>11233</v>
      </c>
      <c r="W641" s="41">
        <v>212.06670000000003</v>
      </c>
      <c r="X641" s="41"/>
      <c r="Y641" s="41"/>
      <c r="Z641" s="6">
        <f>0</f>
        <v>0</v>
      </c>
      <c r="AA641" s="6">
        <f t="shared" si="70"/>
        <v>212.06670000000003</v>
      </c>
      <c r="AB641" t="e">
        <f>IF(ISBLANK(Table1[[#This Row],[FY2425_Cost]])=TRUE,#N/A,Table1[[#This Row],[FY2425_Cost]])</f>
        <v>#N/A</v>
      </c>
      <c r="AC641" s="6" t="e">
        <f t="shared" si="71"/>
        <v>#N/A</v>
      </c>
      <c r="AD641" s="6" t="e">
        <f>SUMIFS($AB$3:AB641,$B$3:B641,B641)</f>
        <v>#N/A</v>
      </c>
      <c r="AE641" s="6">
        <f t="shared" si="72"/>
        <v>3768.4609208026873</v>
      </c>
      <c r="AF641" s="6">
        <f t="shared" si="73"/>
        <v>3768.4609208026873</v>
      </c>
      <c r="AG641" s="6">
        <f>VLOOKUP(Table1[[#This Row],[PracticeCode]],$AP$3:$AS$345,4,FALSE)</f>
        <v>3768.4609208026873</v>
      </c>
      <c r="AH641" s="27">
        <f t="shared" si="74"/>
        <v>273841.49357832863</v>
      </c>
      <c r="AI641" s="6" t="e">
        <f t="shared" si="75"/>
        <v>#N/A</v>
      </c>
    </row>
    <row r="642" spans="1:35" x14ac:dyDescent="0.35">
      <c r="A642" t="str">
        <f t="shared" si="69"/>
        <v>CLOISTER ROAD SURGERYActonEalingE85680Feb11</v>
      </c>
      <c r="B642" s="41" t="s">
        <v>732</v>
      </c>
      <c r="C642" s="41" t="s">
        <v>435</v>
      </c>
      <c r="D642" s="41" t="s">
        <v>12</v>
      </c>
      <c r="E642" s="41" t="s">
        <v>78</v>
      </c>
      <c r="F642" s="41" t="s">
        <v>78</v>
      </c>
      <c r="G642" s="41" t="s">
        <v>766</v>
      </c>
      <c r="H642" s="41">
        <v>11</v>
      </c>
      <c r="I642" s="41">
        <v>8374.3576017837495</v>
      </c>
      <c r="J642" s="41">
        <v>9195</v>
      </c>
      <c r="K642" s="41">
        <v>2770</v>
      </c>
      <c r="L642" s="41">
        <v>182.98050000000001</v>
      </c>
      <c r="M642" s="41">
        <v>55.123000000000005</v>
      </c>
      <c r="N642" s="41"/>
      <c r="O642" s="41"/>
      <c r="P642" s="41"/>
      <c r="Q642" s="41"/>
      <c r="R642" s="41">
        <v>6346</v>
      </c>
      <c r="S642" s="41">
        <v>113.5934</v>
      </c>
      <c r="T642" s="41"/>
      <c r="U642" s="41"/>
      <c r="V642" s="41">
        <v>18311</v>
      </c>
      <c r="W642" s="41">
        <v>351.69690000000003</v>
      </c>
      <c r="X642" s="41"/>
      <c r="Y642" s="41"/>
      <c r="Z642" s="6">
        <f>0</f>
        <v>0</v>
      </c>
      <c r="AA642" s="6">
        <f t="shared" si="70"/>
        <v>351.69690000000003</v>
      </c>
      <c r="AB642" t="e">
        <f>IF(ISBLANK(Table1[[#This Row],[FY2425_Cost]])=TRUE,#N/A,Table1[[#This Row],[FY2425_Cost]])</f>
        <v>#N/A</v>
      </c>
      <c r="AC642" s="6" t="e">
        <f t="shared" si="71"/>
        <v>#N/A</v>
      </c>
      <c r="AD642" s="6" t="e">
        <f>SUMIFS($AB$3:AB642,$B$3:B642,B642)</f>
        <v>#N/A</v>
      </c>
      <c r="AE642" s="6">
        <f t="shared" si="72"/>
        <v>3768.4609208026873</v>
      </c>
      <c r="AF642" s="6">
        <f t="shared" si="73"/>
        <v>3768.4609208026873</v>
      </c>
      <c r="AG642" s="6">
        <f>VLOOKUP(Table1[[#This Row],[PracticeCode]],$AP$3:$AS$345,4,FALSE)</f>
        <v>3768.4609208026873</v>
      </c>
      <c r="AH642" s="27">
        <f t="shared" si="74"/>
        <v>273841.49357832863</v>
      </c>
      <c r="AI642" s="6" t="e">
        <f t="shared" si="75"/>
        <v>#N/A</v>
      </c>
    </row>
    <row r="643" spans="1:35" x14ac:dyDescent="0.35">
      <c r="A643" t="str">
        <f t="shared" ref="A643:A706" si="76">CONCATENATE(B643,C643,D643,E643,G643,H643)</f>
        <v>CLOISTER ROAD SURGERYActonEalingE85680Jan10</v>
      </c>
      <c r="B643" s="41" t="s">
        <v>732</v>
      </c>
      <c r="C643" s="41" t="s">
        <v>435</v>
      </c>
      <c r="D643" s="41" t="s">
        <v>12</v>
      </c>
      <c r="E643" s="41" t="s">
        <v>78</v>
      </c>
      <c r="F643" s="41" t="s">
        <v>78</v>
      </c>
      <c r="G643" s="41" t="s">
        <v>765</v>
      </c>
      <c r="H643" s="41">
        <v>10</v>
      </c>
      <c r="I643" s="41">
        <v>8374.3576017837495</v>
      </c>
      <c r="J643" s="41">
        <v>10748</v>
      </c>
      <c r="K643" s="41">
        <v>2700</v>
      </c>
      <c r="L643" s="41">
        <v>213.8852</v>
      </c>
      <c r="M643" s="41">
        <v>53.730000000000004</v>
      </c>
      <c r="N643" s="41"/>
      <c r="O643" s="41"/>
      <c r="P643" s="41"/>
      <c r="Q643" s="41"/>
      <c r="R643" s="41">
        <v>6419</v>
      </c>
      <c r="S643" s="41">
        <v>114.90009999999999</v>
      </c>
      <c r="T643" s="41"/>
      <c r="U643" s="41"/>
      <c r="V643" s="41">
        <v>19867</v>
      </c>
      <c r="W643" s="41">
        <v>382.51530000000002</v>
      </c>
      <c r="X643" s="41"/>
      <c r="Y643" s="41"/>
      <c r="Z643" s="6">
        <f>0</f>
        <v>0</v>
      </c>
      <c r="AA643" s="6">
        <f t="shared" ref="AA643:AA706" si="77">IFERROR(W643*1,#N/A)</f>
        <v>382.51530000000002</v>
      </c>
      <c r="AB643" t="e">
        <f>IF(ISBLANK(Table1[[#This Row],[FY2425_Cost]])=TRUE,#N/A,Table1[[#This Row],[FY2425_Cost]])</f>
        <v>#N/A</v>
      </c>
      <c r="AC643" s="6" t="e">
        <f t="shared" ref="AC643:AC706" si="78">AB643-AA643</f>
        <v>#N/A</v>
      </c>
      <c r="AD643" s="6" t="e">
        <f>SUMIFS($AB$3:AB643,$B$3:B643,B643)</f>
        <v>#N/A</v>
      </c>
      <c r="AE643" s="6">
        <f t="shared" ref="AE643:AE706" si="79">IFERROR(I643*$AE$1,#N/A)</f>
        <v>3768.4609208026873</v>
      </c>
      <c r="AF643" s="6">
        <f t="shared" ref="AF643:AF706" si="80">AE643+Z643</f>
        <v>3768.4609208026873</v>
      </c>
      <c r="AG643" s="6">
        <f>VLOOKUP(Table1[[#This Row],[PracticeCode]],$AP$3:$AS$345,4,FALSE)</f>
        <v>3768.4609208026873</v>
      </c>
      <c r="AH643" s="27">
        <f t="shared" ref="AH643:AH706" si="81">IFERROR(I643*$AH$1,#N/A)</f>
        <v>273841.49357832863</v>
      </c>
      <c r="AI643" s="6" t="e">
        <f t="shared" ref="AI643:AI706" si="82">IF(AD643-AF643&lt;=0,0,AD643-AF643)</f>
        <v>#N/A</v>
      </c>
    </row>
    <row r="644" spans="1:35" x14ac:dyDescent="0.35">
      <c r="A644" t="str">
        <f t="shared" si="76"/>
        <v>CLOISTER ROAD SURGERYActonEalingE85680Jul4</v>
      </c>
      <c r="B644" s="41" t="s">
        <v>732</v>
      </c>
      <c r="C644" s="41" t="s">
        <v>435</v>
      </c>
      <c r="D644" s="41" t="s">
        <v>12</v>
      </c>
      <c r="E644" s="41" t="s">
        <v>78</v>
      </c>
      <c r="F644" s="41" t="s">
        <v>78</v>
      </c>
      <c r="G644" s="41" t="s">
        <v>759</v>
      </c>
      <c r="H644" s="41">
        <v>4</v>
      </c>
      <c r="I644" s="41">
        <v>8374.3576017837495</v>
      </c>
      <c r="J644" s="41">
        <v>5307</v>
      </c>
      <c r="K644" s="41">
        <v>390</v>
      </c>
      <c r="L644" s="41">
        <v>98.17949999999999</v>
      </c>
      <c r="M644" s="41">
        <v>7.2149999999999999</v>
      </c>
      <c r="N644" s="41">
        <v>5521</v>
      </c>
      <c r="O644" s="41">
        <v>621</v>
      </c>
      <c r="P644" s="41">
        <v>109.86790000000001</v>
      </c>
      <c r="Q644" s="41">
        <v>12.357900000000001</v>
      </c>
      <c r="R644" s="41">
        <v>4730</v>
      </c>
      <c r="S644" s="41">
        <v>84.667000000000002</v>
      </c>
      <c r="T644" s="41">
        <v>4745</v>
      </c>
      <c r="U644" s="41">
        <v>104.39</v>
      </c>
      <c r="V644" s="41">
        <v>10427</v>
      </c>
      <c r="W644" s="41">
        <v>190.0615</v>
      </c>
      <c r="X644" s="41">
        <v>10887</v>
      </c>
      <c r="Y644" s="41">
        <v>226.61580000000001</v>
      </c>
      <c r="Z644" s="6">
        <f>0</f>
        <v>0</v>
      </c>
      <c r="AA644" s="6">
        <f t="shared" si="77"/>
        <v>190.0615</v>
      </c>
      <c r="AB644">
        <f>IF(ISBLANK(Table1[[#This Row],[FY2425_Cost]])=TRUE,#N/A,Table1[[#This Row],[FY2425_Cost]])</f>
        <v>226.61580000000001</v>
      </c>
      <c r="AC644" s="6">
        <f t="shared" si="78"/>
        <v>36.554300000000012</v>
      </c>
      <c r="AD644" s="6" t="e">
        <f>SUMIFS($AB$3:AB644,$B$3:B644,B644)</f>
        <v>#N/A</v>
      </c>
      <c r="AE644" s="6">
        <f t="shared" si="79"/>
        <v>3768.4609208026873</v>
      </c>
      <c r="AF644" s="6">
        <f t="shared" si="80"/>
        <v>3768.4609208026873</v>
      </c>
      <c r="AG644" s="6">
        <f>VLOOKUP(Table1[[#This Row],[PracticeCode]],$AP$3:$AS$345,4,FALSE)</f>
        <v>3768.4609208026873</v>
      </c>
      <c r="AH644" s="27">
        <f t="shared" si="81"/>
        <v>273841.49357832863</v>
      </c>
      <c r="AI644" s="6" t="e">
        <f t="shared" si="82"/>
        <v>#N/A</v>
      </c>
    </row>
    <row r="645" spans="1:35" x14ac:dyDescent="0.35">
      <c r="A645" t="str">
        <f t="shared" si="76"/>
        <v>CLOISTER ROAD SURGERYActonEalingE85680Jun3</v>
      </c>
      <c r="B645" s="41" t="s">
        <v>732</v>
      </c>
      <c r="C645" s="41" t="s">
        <v>435</v>
      </c>
      <c r="D645" s="41" t="s">
        <v>12</v>
      </c>
      <c r="E645" s="41" t="s">
        <v>78</v>
      </c>
      <c r="F645" s="41" t="s">
        <v>78</v>
      </c>
      <c r="G645" s="41" t="s">
        <v>758</v>
      </c>
      <c r="H645" s="41">
        <v>3</v>
      </c>
      <c r="I645" s="41">
        <v>8374.3576017837495</v>
      </c>
      <c r="J645" s="41">
        <v>6514</v>
      </c>
      <c r="K645" s="41">
        <v>2976</v>
      </c>
      <c r="L645" s="41">
        <v>120.509</v>
      </c>
      <c r="M645" s="41">
        <v>55.055999999999997</v>
      </c>
      <c r="N645" s="41">
        <v>4505</v>
      </c>
      <c r="O645" s="41">
        <v>495</v>
      </c>
      <c r="P645" s="41">
        <v>89.649500000000003</v>
      </c>
      <c r="Q645" s="41">
        <v>9.8505000000000003</v>
      </c>
      <c r="R645" s="41">
        <v>4585</v>
      </c>
      <c r="S645" s="41">
        <v>82.0715</v>
      </c>
      <c r="T645" s="41">
        <v>4083</v>
      </c>
      <c r="U645" s="41">
        <v>89.825999999999993</v>
      </c>
      <c r="V645" s="41">
        <v>14075</v>
      </c>
      <c r="W645" s="41">
        <v>257.63650000000001</v>
      </c>
      <c r="X645" s="41">
        <v>9083</v>
      </c>
      <c r="Y645" s="41">
        <v>189.32599999999999</v>
      </c>
      <c r="Z645" s="6">
        <f>0</f>
        <v>0</v>
      </c>
      <c r="AA645" s="6">
        <f t="shared" si="77"/>
        <v>257.63650000000001</v>
      </c>
      <c r="AB645">
        <f>IF(ISBLANK(Table1[[#This Row],[FY2425_Cost]])=TRUE,#N/A,Table1[[#This Row],[FY2425_Cost]])</f>
        <v>189.32599999999999</v>
      </c>
      <c r="AC645" s="6">
        <f t="shared" si="78"/>
        <v>-68.310500000000019</v>
      </c>
      <c r="AD645" s="6" t="e">
        <f>SUMIFS($AB$3:AB645,$B$3:B645,B645)</f>
        <v>#N/A</v>
      </c>
      <c r="AE645" s="6">
        <f t="shared" si="79"/>
        <v>3768.4609208026873</v>
      </c>
      <c r="AF645" s="6">
        <f t="shared" si="80"/>
        <v>3768.4609208026873</v>
      </c>
      <c r="AG645" s="6">
        <f>VLOOKUP(Table1[[#This Row],[PracticeCode]],$AP$3:$AS$345,4,FALSE)</f>
        <v>3768.4609208026873</v>
      </c>
      <c r="AH645" s="27">
        <f t="shared" si="81"/>
        <v>273841.49357832863</v>
      </c>
      <c r="AI645" s="6" t="e">
        <f t="shared" si="82"/>
        <v>#N/A</v>
      </c>
    </row>
    <row r="646" spans="1:35" x14ac:dyDescent="0.35">
      <c r="A646" t="str">
        <f t="shared" si="76"/>
        <v>CLOISTER ROAD SURGERYActonEalingE85680Mar12</v>
      </c>
      <c r="B646" s="41" t="s">
        <v>732</v>
      </c>
      <c r="C646" s="41" t="s">
        <v>435</v>
      </c>
      <c r="D646" s="41" t="s">
        <v>12</v>
      </c>
      <c r="E646" s="41" t="s">
        <v>78</v>
      </c>
      <c r="F646" s="41" t="s">
        <v>78</v>
      </c>
      <c r="G646" s="41" t="s">
        <v>767</v>
      </c>
      <c r="H646" s="41">
        <v>12</v>
      </c>
      <c r="I646" s="41">
        <v>8374.3576017837495</v>
      </c>
      <c r="J646" s="41">
        <v>7779</v>
      </c>
      <c r="K646" s="41">
        <v>1414</v>
      </c>
      <c r="L646" s="41">
        <v>154.8021</v>
      </c>
      <c r="M646" s="41">
        <v>28.1386</v>
      </c>
      <c r="N646" s="41"/>
      <c r="O646" s="41"/>
      <c r="P646" s="41"/>
      <c r="Q646" s="41"/>
      <c r="R646" s="41">
        <v>5016</v>
      </c>
      <c r="S646" s="41">
        <v>89.7864</v>
      </c>
      <c r="T646" s="41"/>
      <c r="U646" s="41"/>
      <c r="V646" s="41">
        <v>14209</v>
      </c>
      <c r="W646" s="41">
        <v>272.72710000000001</v>
      </c>
      <c r="X646" s="41"/>
      <c r="Y646" s="41"/>
      <c r="Z646" s="6">
        <f>0</f>
        <v>0</v>
      </c>
      <c r="AA646" s="6">
        <f t="shared" si="77"/>
        <v>272.72710000000001</v>
      </c>
      <c r="AB646" t="e">
        <f>IF(ISBLANK(Table1[[#This Row],[FY2425_Cost]])=TRUE,#N/A,Table1[[#This Row],[FY2425_Cost]])</f>
        <v>#N/A</v>
      </c>
      <c r="AC646" s="6" t="e">
        <f t="shared" si="78"/>
        <v>#N/A</v>
      </c>
      <c r="AD646" s="6" t="e">
        <f>SUMIFS($AB$3:AB646,$B$3:B646,B646)</f>
        <v>#N/A</v>
      </c>
      <c r="AE646" s="6">
        <f t="shared" si="79"/>
        <v>3768.4609208026873</v>
      </c>
      <c r="AF646" s="6">
        <f t="shared" si="80"/>
        <v>3768.4609208026873</v>
      </c>
      <c r="AG646" s="6">
        <f>VLOOKUP(Table1[[#This Row],[PracticeCode]],$AP$3:$AS$345,4,FALSE)</f>
        <v>3768.4609208026873</v>
      </c>
      <c r="AH646" s="27">
        <f t="shared" si="81"/>
        <v>273841.49357832863</v>
      </c>
      <c r="AI646" s="6" t="e">
        <f t="shared" si="82"/>
        <v>#N/A</v>
      </c>
    </row>
    <row r="647" spans="1:35" x14ac:dyDescent="0.35">
      <c r="A647" t="str">
        <f t="shared" si="76"/>
        <v>CLOISTER ROAD SURGERYActonEalingE85680May2</v>
      </c>
      <c r="B647" s="41" t="s">
        <v>732</v>
      </c>
      <c r="C647" s="41" t="s">
        <v>435</v>
      </c>
      <c r="D647" s="41" t="s">
        <v>12</v>
      </c>
      <c r="E647" s="41" t="s">
        <v>78</v>
      </c>
      <c r="F647" s="41" t="s">
        <v>78</v>
      </c>
      <c r="G647" s="41" t="s">
        <v>757</v>
      </c>
      <c r="H647" s="41">
        <v>2</v>
      </c>
      <c r="I647" s="41">
        <v>8374.3576017837495</v>
      </c>
      <c r="J647" s="41">
        <v>4674</v>
      </c>
      <c r="K647" s="41">
        <v>3817</v>
      </c>
      <c r="L647" s="41">
        <v>86.468999999999994</v>
      </c>
      <c r="M647" s="41">
        <v>70.614499999999992</v>
      </c>
      <c r="N647" s="41">
        <v>3974</v>
      </c>
      <c r="O647" s="41">
        <v>1774</v>
      </c>
      <c r="P647" s="41">
        <v>79.082599999999999</v>
      </c>
      <c r="Q647" s="41">
        <v>35.302600000000005</v>
      </c>
      <c r="R647" s="41">
        <v>5373</v>
      </c>
      <c r="S647" s="41">
        <v>96.176699999999997</v>
      </c>
      <c r="T647" s="41">
        <v>5086</v>
      </c>
      <c r="U647" s="41">
        <v>111.892</v>
      </c>
      <c r="V647" s="41">
        <v>13864</v>
      </c>
      <c r="W647" s="41">
        <v>253.2602</v>
      </c>
      <c r="X647" s="41">
        <v>10834</v>
      </c>
      <c r="Y647" s="41">
        <v>226.27719999999999</v>
      </c>
      <c r="Z647" s="6">
        <f>0</f>
        <v>0</v>
      </c>
      <c r="AA647" s="6">
        <f t="shared" si="77"/>
        <v>253.2602</v>
      </c>
      <c r="AB647">
        <f>IF(ISBLANK(Table1[[#This Row],[FY2425_Cost]])=TRUE,#N/A,Table1[[#This Row],[FY2425_Cost]])</f>
        <v>226.27719999999999</v>
      </c>
      <c r="AC647" s="6">
        <f t="shared" si="78"/>
        <v>-26.983000000000004</v>
      </c>
      <c r="AD647" s="6" t="e">
        <f>SUMIFS($AB$3:AB647,$B$3:B647,B647)</f>
        <v>#N/A</v>
      </c>
      <c r="AE647" s="6">
        <f t="shared" si="79"/>
        <v>3768.4609208026873</v>
      </c>
      <c r="AF647" s="6">
        <f t="shared" si="80"/>
        <v>3768.4609208026873</v>
      </c>
      <c r="AG647" s="6">
        <f>VLOOKUP(Table1[[#This Row],[PracticeCode]],$AP$3:$AS$345,4,FALSE)</f>
        <v>3768.4609208026873</v>
      </c>
      <c r="AH647" s="27">
        <f t="shared" si="81"/>
        <v>273841.49357832863</v>
      </c>
      <c r="AI647" s="6" t="e">
        <f t="shared" si="82"/>
        <v>#N/A</v>
      </c>
    </row>
    <row r="648" spans="1:35" x14ac:dyDescent="0.35">
      <c r="A648" t="str">
        <f t="shared" si="76"/>
        <v>CLOISTER ROAD SURGERYActonEalingE85680Nov8</v>
      </c>
      <c r="B648" s="41" t="s">
        <v>732</v>
      </c>
      <c r="C648" s="41" t="s">
        <v>435</v>
      </c>
      <c r="D648" s="41" t="s">
        <v>12</v>
      </c>
      <c r="E648" s="41" t="s">
        <v>78</v>
      </c>
      <c r="F648" s="41" t="s">
        <v>78</v>
      </c>
      <c r="G648" s="41" t="s">
        <v>763</v>
      </c>
      <c r="H648" s="41">
        <v>8</v>
      </c>
      <c r="I648" s="41">
        <v>8374.3576017837495</v>
      </c>
      <c r="J648" s="41">
        <v>5120</v>
      </c>
      <c r="K648" s="41">
        <v>4068</v>
      </c>
      <c r="L648" s="41">
        <v>101.88800000000001</v>
      </c>
      <c r="M648" s="41">
        <v>80.95320000000001</v>
      </c>
      <c r="N648" s="41"/>
      <c r="O648" s="41"/>
      <c r="P648" s="41"/>
      <c r="Q648" s="41"/>
      <c r="R648" s="41">
        <v>6586</v>
      </c>
      <c r="S648" s="41">
        <v>117.88939999999999</v>
      </c>
      <c r="T648" s="41"/>
      <c r="U648" s="41"/>
      <c r="V648" s="41">
        <v>15774</v>
      </c>
      <c r="W648" s="41">
        <v>300.73059999999998</v>
      </c>
      <c r="X648" s="41"/>
      <c r="Y648" s="41"/>
      <c r="Z648" s="6">
        <f>0</f>
        <v>0</v>
      </c>
      <c r="AA648" s="6">
        <f t="shared" si="77"/>
        <v>300.73059999999998</v>
      </c>
      <c r="AB648" t="e">
        <f>IF(ISBLANK(Table1[[#This Row],[FY2425_Cost]])=TRUE,#N/A,Table1[[#This Row],[FY2425_Cost]])</f>
        <v>#N/A</v>
      </c>
      <c r="AC648" s="6" t="e">
        <f t="shared" si="78"/>
        <v>#N/A</v>
      </c>
      <c r="AD648" s="6" t="e">
        <f>SUMIFS($AB$3:AB648,$B$3:B648,B648)</f>
        <v>#N/A</v>
      </c>
      <c r="AE648" s="6">
        <f t="shared" si="79"/>
        <v>3768.4609208026873</v>
      </c>
      <c r="AF648" s="6">
        <f t="shared" si="80"/>
        <v>3768.4609208026873</v>
      </c>
      <c r="AG648" s="6">
        <f>VLOOKUP(Table1[[#This Row],[PracticeCode]],$AP$3:$AS$345,4,FALSE)</f>
        <v>3768.4609208026873</v>
      </c>
      <c r="AH648" s="27">
        <f t="shared" si="81"/>
        <v>273841.49357832863</v>
      </c>
      <c r="AI648" s="6" t="e">
        <f t="shared" si="82"/>
        <v>#N/A</v>
      </c>
    </row>
    <row r="649" spans="1:35" x14ac:dyDescent="0.35">
      <c r="A649" t="str">
        <f t="shared" si="76"/>
        <v>CLOISTER ROAD SURGERYActonEalingE85680Oct7</v>
      </c>
      <c r="B649" s="41" t="s">
        <v>732</v>
      </c>
      <c r="C649" s="41" t="s">
        <v>435</v>
      </c>
      <c r="D649" s="41" t="s">
        <v>12</v>
      </c>
      <c r="E649" s="41" t="s">
        <v>78</v>
      </c>
      <c r="F649" s="41" t="s">
        <v>78</v>
      </c>
      <c r="G649" s="41" t="s">
        <v>762</v>
      </c>
      <c r="H649" s="41">
        <v>7</v>
      </c>
      <c r="I649" s="41">
        <v>8374.3576017837495</v>
      </c>
      <c r="J649" s="41">
        <v>5450</v>
      </c>
      <c r="K649" s="41">
        <v>4466</v>
      </c>
      <c r="L649" s="41">
        <v>108.45500000000001</v>
      </c>
      <c r="M649" s="41">
        <v>88.873400000000004</v>
      </c>
      <c r="N649" s="41">
        <v>0</v>
      </c>
      <c r="O649" s="41">
        <v>3308</v>
      </c>
      <c r="P649" s="41">
        <v>0</v>
      </c>
      <c r="Q649" s="41">
        <v>74.429999999999993</v>
      </c>
      <c r="R649" s="41">
        <v>10161</v>
      </c>
      <c r="S649" s="41">
        <v>181.8819</v>
      </c>
      <c r="T649" s="41">
        <v>7491</v>
      </c>
      <c r="U649" s="41">
        <v>164.80199999999999</v>
      </c>
      <c r="V649" s="41">
        <v>20077</v>
      </c>
      <c r="W649" s="41">
        <v>379.21030000000002</v>
      </c>
      <c r="X649" s="41">
        <v>10799</v>
      </c>
      <c r="Y649" s="41">
        <v>239.23199999999997</v>
      </c>
      <c r="Z649" s="6">
        <f>0</f>
        <v>0</v>
      </c>
      <c r="AA649" s="6">
        <f t="shared" si="77"/>
        <v>379.21030000000002</v>
      </c>
      <c r="AB649">
        <f>IF(ISBLANK(Table1[[#This Row],[FY2425_Cost]])=TRUE,#N/A,Table1[[#This Row],[FY2425_Cost]])</f>
        <v>239.23199999999997</v>
      </c>
      <c r="AC649" s="6">
        <f t="shared" si="78"/>
        <v>-139.97830000000005</v>
      </c>
      <c r="AD649" s="6" t="e">
        <f>SUMIFS($AB$3:AB649,$B$3:B649,B649)</f>
        <v>#N/A</v>
      </c>
      <c r="AE649" s="6">
        <f t="shared" si="79"/>
        <v>3768.4609208026873</v>
      </c>
      <c r="AF649" s="6">
        <f t="shared" si="80"/>
        <v>3768.4609208026873</v>
      </c>
      <c r="AG649" s="6">
        <f>VLOOKUP(Table1[[#This Row],[PracticeCode]],$AP$3:$AS$345,4,FALSE)</f>
        <v>3768.4609208026873</v>
      </c>
      <c r="AH649" s="27">
        <f t="shared" si="81"/>
        <v>273841.49357832863</v>
      </c>
      <c r="AI649" s="6" t="e">
        <f t="shared" si="82"/>
        <v>#N/A</v>
      </c>
    </row>
    <row r="650" spans="1:35" x14ac:dyDescent="0.35">
      <c r="A650" t="str">
        <f t="shared" si="76"/>
        <v>CLOISTER ROAD SURGERYActonEalingE85680Sep6</v>
      </c>
      <c r="B650" s="41" t="s">
        <v>732</v>
      </c>
      <c r="C650" s="41" t="s">
        <v>435</v>
      </c>
      <c r="D650" s="41" t="s">
        <v>12</v>
      </c>
      <c r="E650" s="41" t="s">
        <v>78</v>
      </c>
      <c r="F650" s="41" t="s">
        <v>78</v>
      </c>
      <c r="G650" s="41" t="s">
        <v>761</v>
      </c>
      <c r="H650" s="41">
        <v>6</v>
      </c>
      <c r="I650" s="41">
        <v>8374.3576017837495</v>
      </c>
      <c r="J650" s="41">
        <v>4915</v>
      </c>
      <c r="K650" s="41">
        <v>3133</v>
      </c>
      <c r="L650" s="41">
        <v>97.808500000000009</v>
      </c>
      <c r="M650" s="41">
        <v>62.346700000000006</v>
      </c>
      <c r="N650" s="41">
        <v>5507</v>
      </c>
      <c r="O650" s="41">
        <v>3273</v>
      </c>
      <c r="P650" s="41">
        <v>123.9075</v>
      </c>
      <c r="Q650" s="41">
        <v>73.642499999999998</v>
      </c>
      <c r="R650" s="41">
        <v>7177</v>
      </c>
      <c r="S650" s="41">
        <v>128.4683</v>
      </c>
      <c r="T650" s="41">
        <v>5369</v>
      </c>
      <c r="U650" s="41">
        <v>118.11799999999999</v>
      </c>
      <c r="V650" s="41">
        <v>15225</v>
      </c>
      <c r="W650" s="41">
        <v>288.62350000000004</v>
      </c>
      <c r="X650" s="41">
        <v>14149</v>
      </c>
      <c r="Y650" s="41">
        <v>315.66800000000001</v>
      </c>
      <c r="Z650" s="6">
        <f>0</f>
        <v>0</v>
      </c>
      <c r="AA650" s="6">
        <f t="shared" si="77"/>
        <v>288.62350000000004</v>
      </c>
      <c r="AB650">
        <f>IF(ISBLANK(Table1[[#This Row],[FY2425_Cost]])=TRUE,#N/A,Table1[[#This Row],[FY2425_Cost]])</f>
        <v>315.66800000000001</v>
      </c>
      <c r="AC650" s="6">
        <f t="shared" si="78"/>
        <v>27.044499999999971</v>
      </c>
      <c r="AD650" s="6" t="e">
        <f>SUMIFS($AB$3:AB650,$B$3:B650,B650)</f>
        <v>#N/A</v>
      </c>
      <c r="AE650" s="6">
        <f t="shared" si="79"/>
        <v>3768.4609208026873</v>
      </c>
      <c r="AF650" s="6">
        <f t="shared" si="80"/>
        <v>3768.4609208026873</v>
      </c>
      <c r="AG650" s="6">
        <f>VLOOKUP(Table1[[#This Row],[PracticeCode]],$AP$3:$AS$345,4,FALSE)</f>
        <v>3768.4609208026873</v>
      </c>
      <c r="AH650" s="27">
        <f t="shared" si="81"/>
        <v>273841.49357832863</v>
      </c>
      <c r="AI650" s="6" t="e">
        <f t="shared" si="82"/>
        <v>#N/A</v>
      </c>
    </row>
    <row r="651" spans="1:35" x14ac:dyDescent="0.35">
      <c r="A651" t="str">
        <f t="shared" si="76"/>
        <v>Colville Health Centre (Blake&amp;Mok)NeoHealthWest LondonE87067Apr1</v>
      </c>
      <c r="B651" s="41" t="s">
        <v>719</v>
      </c>
      <c r="C651" s="41" t="s">
        <v>441</v>
      </c>
      <c r="D651" s="41" t="s">
        <v>29</v>
      </c>
      <c r="E651" s="41" t="s">
        <v>79</v>
      </c>
      <c r="F651" s="41" t="s">
        <v>79</v>
      </c>
      <c r="G651" s="41" t="s">
        <v>756</v>
      </c>
      <c r="H651" s="41">
        <v>1</v>
      </c>
      <c r="I651" s="41">
        <v>11737.1813744356</v>
      </c>
      <c r="J651" s="41">
        <v>330</v>
      </c>
      <c r="K651" s="41">
        <v>0</v>
      </c>
      <c r="L651" s="41">
        <v>6.1049999999999995</v>
      </c>
      <c r="M651" s="41">
        <v>0</v>
      </c>
      <c r="N651" s="41">
        <v>443</v>
      </c>
      <c r="O651" s="41">
        <v>0</v>
      </c>
      <c r="P651" s="41">
        <v>8.8156999999999996</v>
      </c>
      <c r="Q651" s="41">
        <v>0</v>
      </c>
      <c r="R651" s="41">
        <v>2246</v>
      </c>
      <c r="S651" s="41">
        <v>40.203400000000002</v>
      </c>
      <c r="T651" s="41">
        <v>3363</v>
      </c>
      <c r="U651" s="41">
        <v>73.986000000000004</v>
      </c>
      <c r="V651" s="41">
        <v>2576</v>
      </c>
      <c r="W651" s="41">
        <v>46.308399999999999</v>
      </c>
      <c r="X651" s="41">
        <v>3806</v>
      </c>
      <c r="Y651" s="41">
        <v>82.801700000000011</v>
      </c>
      <c r="Z651" s="6">
        <f>0</f>
        <v>0</v>
      </c>
      <c r="AA651" s="6">
        <f t="shared" si="77"/>
        <v>46.308399999999999</v>
      </c>
      <c r="AB651">
        <f>IF(ISBLANK(Table1[[#This Row],[FY2425_Cost]])=TRUE,#N/A,Table1[[#This Row],[FY2425_Cost]])</f>
        <v>82.801700000000011</v>
      </c>
      <c r="AC651" s="6">
        <f t="shared" si="78"/>
        <v>36.493300000000012</v>
      </c>
      <c r="AD651" s="6">
        <f>SUMIFS($AB$3:AB651,$B$3:B651,B651)</f>
        <v>82.801700000000011</v>
      </c>
      <c r="AE651" s="6">
        <f t="shared" si="79"/>
        <v>5281.73161849602</v>
      </c>
      <c r="AF651" s="6">
        <f t="shared" si="80"/>
        <v>5281.73161849602</v>
      </c>
      <c r="AG651" s="6">
        <f>VLOOKUP(Table1[[#This Row],[PracticeCode]],$AP$3:$AS$345,4,FALSE)</f>
        <v>5281.73161849602</v>
      </c>
      <c r="AH651" s="27">
        <f t="shared" si="81"/>
        <v>383805.83094404417</v>
      </c>
      <c r="AI651" s="6">
        <f t="shared" si="82"/>
        <v>0</v>
      </c>
    </row>
    <row r="652" spans="1:35" x14ac:dyDescent="0.35">
      <c r="A652" t="str">
        <f t="shared" si="76"/>
        <v>Colville Health Centre (Blake&amp;Mok)NeoHealthWest LondonE87067Aug5</v>
      </c>
      <c r="B652" s="41" t="s">
        <v>719</v>
      </c>
      <c r="C652" s="41" t="s">
        <v>441</v>
      </c>
      <c r="D652" s="41" t="s">
        <v>29</v>
      </c>
      <c r="E652" s="41" t="s">
        <v>79</v>
      </c>
      <c r="F652" s="41" t="s">
        <v>79</v>
      </c>
      <c r="G652" s="41" t="s">
        <v>760</v>
      </c>
      <c r="H652" s="41">
        <v>5</v>
      </c>
      <c r="I652" s="41">
        <v>11737.1813744356</v>
      </c>
      <c r="J652" s="41">
        <v>926</v>
      </c>
      <c r="K652" s="41">
        <v>0</v>
      </c>
      <c r="L652" s="41">
        <v>17.131</v>
      </c>
      <c r="M652" s="41">
        <v>0</v>
      </c>
      <c r="N652" s="41">
        <v>482</v>
      </c>
      <c r="O652" s="41">
        <v>0</v>
      </c>
      <c r="P652" s="41">
        <v>9.591800000000001</v>
      </c>
      <c r="Q652" s="41">
        <v>0</v>
      </c>
      <c r="R652" s="41">
        <v>2845</v>
      </c>
      <c r="S652" s="41">
        <v>50.9255</v>
      </c>
      <c r="T652" s="41">
        <v>7360</v>
      </c>
      <c r="U652" s="41">
        <v>161.91999999999999</v>
      </c>
      <c r="V652" s="41">
        <v>3771</v>
      </c>
      <c r="W652" s="41">
        <v>68.0565</v>
      </c>
      <c r="X652" s="41">
        <v>7842</v>
      </c>
      <c r="Y652" s="41">
        <v>171.51179999999999</v>
      </c>
      <c r="Z652" s="6">
        <f>0</f>
        <v>0</v>
      </c>
      <c r="AA652" s="6">
        <f t="shared" si="77"/>
        <v>68.0565</v>
      </c>
      <c r="AB652">
        <f>IF(ISBLANK(Table1[[#This Row],[FY2425_Cost]])=TRUE,#N/A,Table1[[#This Row],[FY2425_Cost]])</f>
        <v>171.51179999999999</v>
      </c>
      <c r="AC652" s="6">
        <f t="shared" si="78"/>
        <v>103.45529999999999</v>
      </c>
      <c r="AD652" s="6">
        <f>SUMIFS($AB$3:AB652,$B$3:B652,B652)</f>
        <v>254.3135</v>
      </c>
      <c r="AE652" s="6">
        <f t="shared" si="79"/>
        <v>5281.73161849602</v>
      </c>
      <c r="AF652" s="6">
        <f t="shared" si="80"/>
        <v>5281.73161849602</v>
      </c>
      <c r="AG652" s="6">
        <f>VLOOKUP(Table1[[#This Row],[PracticeCode]],$AP$3:$AS$345,4,FALSE)</f>
        <v>5281.73161849602</v>
      </c>
      <c r="AH652" s="27">
        <f t="shared" si="81"/>
        <v>383805.83094404417</v>
      </c>
      <c r="AI652" s="6">
        <f t="shared" si="82"/>
        <v>0</v>
      </c>
    </row>
    <row r="653" spans="1:35" x14ac:dyDescent="0.35">
      <c r="A653" t="str">
        <f t="shared" si="76"/>
        <v>Colville Health Centre (Blake&amp;Mok)NeoHealthWest LondonE87067Dec9</v>
      </c>
      <c r="B653" s="41" t="s">
        <v>719</v>
      </c>
      <c r="C653" s="41" t="s">
        <v>441</v>
      </c>
      <c r="D653" s="41" t="s">
        <v>29</v>
      </c>
      <c r="E653" s="41" t="s">
        <v>79</v>
      </c>
      <c r="F653" s="41" t="s">
        <v>79</v>
      </c>
      <c r="G653" s="41" t="s">
        <v>764</v>
      </c>
      <c r="H653" s="41">
        <v>9</v>
      </c>
      <c r="I653" s="41">
        <v>11737.1813744356</v>
      </c>
      <c r="J653" s="41">
        <v>233</v>
      </c>
      <c r="K653" s="41">
        <v>0</v>
      </c>
      <c r="L653" s="41">
        <v>4.6367000000000003</v>
      </c>
      <c r="M653" s="41">
        <v>0</v>
      </c>
      <c r="N653" s="41"/>
      <c r="O653" s="41"/>
      <c r="P653" s="41"/>
      <c r="Q653" s="41"/>
      <c r="R653" s="41">
        <v>2723</v>
      </c>
      <c r="S653" s="41">
        <v>48.741700000000002</v>
      </c>
      <c r="T653" s="41"/>
      <c r="U653" s="41"/>
      <c r="V653" s="41">
        <v>2956</v>
      </c>
      <c r="W653" s="41">
        <v>53.378399999999999</v>
      </c>
      <c r="X653" s="41"/>
      <c r="Y653" s="41"/>
      <c r="Z653" s="6">
        <f>0</f>
        <v>0</v>
      </c>
      <c r="AA653" s="6">
        <f t="shared" si="77"/>
        <v>53.378399999999999</v>
      </c>
      <c r="AB653" t="e">
        <f>IF(ISBLANK(Table1[[#This Row],[FY2425_Cost]])=TRUE,#N/A,Table1[[#This Row],[FY2425_Cost]])</f>
        <v>#N/A</v>
      </c>
      <c r="AC653" s="6" t="e">
        <f t="shared" si="78"/>
        <v>#N/A</v>
      </c>
      <c r="AD653" s="6" t="e">
        <f>SUMIFS($AB$3:AB653,$B$3:B653,B653)</f>
        <v>#N/A</v>
      </c>
      <c r="AE653" s="6">
        <f t="shared" si="79"/>
        <v>5281.73161849602</v>
      </c>
      <c r="AF653" s="6">
        <f t="shared" si="80"/>
        <v>5281.73161849602</v>
      </c>
      <c r="AG653" s="6">
        <f>VLOOKUP(Table1[[#This Row],[PracticeCode]],$AP$3:$AS$345,4,FALSE)</f>
        <v>5281.73161849602</v>
      </c>
      <c r="AH653" s="27">
        <f t="shared" si="81"/>
        <v>383805.83094404417</v>
      </c>
      <c r="AI653" s="6" t="e">
        <f t="shared" si="82"/>
        <v>#N/A</v>
      </c>
    </row>
    <row r="654" spans="1:35" x14ac:dyDescent="0.35">
      <c r="A654" t="str">
        <f t="shared" si="76"/>
        <v>Colville Health Centre (Blake&amp;Mok)NeoHealthWest LondonE87067Feb11</v>
      </c>
      <c r="B654" s="41" t="s">
        <v>719</v>
      </c>
      <c r="C654" s="41" t="s">
        <v>441</v>
      </c>
      <c r="D654" s="41" t="s">
        <v>29</v>
      </c>
      <c r="E654" s="41" t="s">
        <v>79</v>
      </c>
      <c r="F654" s="41" t="s">
        <v>79</v>
      </c>
      <c r="G654" s="41" t="s">
        <v>766</v>
      </c>
      <c r="H654" s="41">
        <v>11</v>
      </c>
      <c r="I654" s="41">
        <v>11737.1813744356</v>
      </c>
      <c r="J654" s="41">
        <v>435</v>
      </c>
      <c r="K654" s="41">
        <v>0</v>
      </c>
      <c r="L654" s="41">
        <v>8.6565000000000012</v>
      </c>
      <c r="M654" s="41">
        <v>0</v>
      </c>
      <c r="N654" s="41"/>
      <c r="O654" s="41"/>
      <c r="P654" s="41"/>
      <c r="Q654" s="41"/>
      <c r="R654" s="41">
        <v>3930</v>
      </c>
      <c r="S654" s="41">
        <v>70.346999999999994</v>
      </c>
      <c r="T654" s="41"/>
      <c r="U654" s="41"/>
      <c r="V654" s="41">
        <v>4365</v>
      </c>
      <c r="W654" s="41">
        <v>79.003500000000003</v>
      </c>
      <c r="X654" s="41"/>
      <c r="Y654" s="41"/>
      <c r="Z654" s="6">
        <f>0</f>
        <v>0</v>
      </c>
      <c r="AA654" s="6">
        <f t="shared" si="77"/>
        <v>79.003500000000003</v>
      </c>
      <c r="AB654" t="e">
        <f>IF(ISBLANK(Table1[[#This Row],[FY2425_Cost]])=TRUE,#N/A,Table1[[#This Row],[FY2425_Cost]])</f>
        <v>#N/A</v>
      </c>
      <c r="AC654" s="6" t="e">
        <f t="shared" si="78"/>
        <v>#N/A</v>
      </c>
      <c r="AD654" s="6" t="e">
        <f>SUMIFS($AB$3:AB654,$B$3:B654,B654)</f>
        <v>#N/A</v>
      </c>
      <c r="AE654" s="6">
        <f t="shared" si="79"/>
        <v>5281.73161849602</v>
      </c>
      <c r="AF654" s="6">
        <f t="shared" si="80"/>
        <v>5281.73161849602</v>
      </c>
      <c r="AG654" s="6">
        <f>VLOOKUP(Table1[[#This Row],[PracticeCode]],$AP$3:$AS$345,4,FALSE)</f>
        <v>5281.73161849602</v>
      </c>
      <c r="AH654" s="27">
        <f t="shared" si="81"/>
        <v>383805.83094404417</v>
      </c>
      <c r="AI654" s="6" t="e">
        <f t="shared" si="82"/>
        <v>#N/A</v>
      </c>
    </row>
    <row r="655" spans="1:35" x14ac:dyDescent="0.35">
      <c r="A655" t="str">
        <f t="shared" si="76"/>
        <v>Colville Health Centre (Blake&amp;Mok)NeoHealthWest LondonE87067Jan10</v>
      </c>
      <c r="B655" s="41" t="s">
        <v>719</v>
      </c>
      <c r="C655" s="41" t="s">
        <v>441</v>
      </c>
      <c r="D655" s="41" t="s">
        <v>29</v>
      </c>
      <c r="E655" s="41" t="s">
        <v>79</v>
      </c>
      <c r="F655" s="41" t="s">
        <v>79</v>
      </c>
      <c r="G655" s="41" t="s">
        <v>765</v>
      </c>
      <c r="H655" s="41">
        <v>10</v>
      </c>
      <c r="I655" s="41">
        <v>11737.1813744356</v>
      </c>
      <c r="J655" s="41">
        <v>349</v>
      </c>
      <c r="K655" s="41">
        <v>0</v>
      </c>
      <c r="L655" s="41">
        <v>6.9451000000000001</v>
      </c>
      <c r="M655" s="41">
        <v>0</v>
      </c>
      <c r="N655" s="41"/>
      <c r="O655" s="41"/>
      <c r="P655" s="41"/>
      <c r="Q655" s="41"/>
      <c r="R655" s="41">
        <v>10207</v>
      </c>
      <c r="S655" s="41">
        <v>182.70529999999999</v>
      </c>
      <c r="T655" s="41"/>
      <c r="U655" s="41"/>
      <c r="V655" s="41">
        <v>10556</v>
      </c>
      <c r="W655" s="41">
        <v>189.65039999999999</v>
      </c>
      <c r="X655" s="41"/>
      <c r="Y655" s="41"/>
      <c r="Z655" s="6">
        <f>0</f>
        <v>0</v>
      </c>
      <c r="AA655" s="6">
        <f t="shared" si="77"/>
        <v>189.65039999999999</v>
      </c>
      <c r="AB655" t="e">
        <f>IF(ISBLANK(Table1[[#This Row],[FY2425_Cost]])=TRUE,#N/A,Table1[[#This Row],[FY2425_Cost]])</f>
        <v>#N/A</v>
      </c>
      <c r="AC655" s="6" t="e">
        <f t="shared" si="78"/>
        <v>#N/A</v>
      </c>
      <c r="AD655" s="6" t="e">
        <f>SUMIFS($AB$3:AB655,$B$3:B655,B655)</f>
        <v>#N/A</v>
      </c>
      <c r="AE655" s="6">
        <f t="shared" si="79"/>
        <v>5281.73161849602</v>
      </c>
      <c r="AF655" s="6">
        <f t="shared" si="80"/>
        <v>5281.73161849602</v>
      </c>
      <c r="AG655" s="6">
        <f>VLOOKUP(Table1[[#This Row],[PracticeCode]],$AP$3:$AS$345,4,FALSE)</f>
        <v>5281.73161849602</v>
      </c>
      <c r="AH655" s="27">
        <f t="shared" si="81"/>
        <v>383805.83094404417</v>
      </c>
      <c r="AI655" s="6" t="e">
        <f t="shared" si="82"/>
        <v>#N/A</v>
      </c>
    </row>
    <row r="656" spans="1:35" x14ac:dyDescent="0.35">
      <c r="A656" t="str">
        <f t="shared" si="76"/>
        <v>Colville Health Centre (Blake&amp;Mok)NeoHealthWest LondonE87067Jul4</v>
      </c>
      <c r="B656" s="41" t="s">
        <v>719</v>
      </c>
      <c r="C656" s="41" t="s">
        <v>441</v>
      </c>
      <c r="D656" s="41" t="s">
        <v>29</v>
      </c>
      <c r="E656" s="41" t="s">
        <v>79</v>
      </c>
      <c r="F656" s="41" t="s">
        <v>79</v>
      </c>
      <c r="G656" s="41" t="s">
        <v>759</v>
      </c>
      <c r="H656" s="41">
        <v>4</v>
      </c>
      <c r="I656" s="41">
        <v>11737.1813744356</v>
      </c>
      <c r="J656" s="41">
        <v>795</v>
      </c>
      <c r="K656" s="41">
        <v>0</v>
      </c>
      <c r="L656" s="41">
        <v>14.7075</v>
      </c>
      <c r="M656" s="41">
        <v>0</v>
      </c>
      <c r="N656" s="41">
        <v>647</v>
      </c>
      <c r="O656" s="41">
        <v>0</v>
      </c>
      <c r="P656" s="41">
        <v>12.875300000000001</v>
      </c>
      <c r="Q656" s="41">
        <v>0</v>
      </c>
      <c r="R656" s="41">
        <v>2496</v>
      </c>
      <c r="S656" s="41">
        <v>44.678400000000003</v>
      </c>
      <c r="T656" s="41">
        <v>6197</v>
      </c>
      <c r="U656" s="41">
        <v>136.334</v>
      </c>
      <c r="V656" s="41">
        <v>3291</v>
      </c>
      <c r="W656" s="41">
        <v>59.385900000000007</v>
      </c>
      <c r="X656" s="41">
        <v>6844</v>
      </c>
      <c r="Y656" s="41">
        <v>149.20930000000001</v>
      </c>
      <c r="Z656" s="6">
        <f>0</f>
        <v>0</v>
      </c>
      <c r="AA656" s="6">
        <f t="shared" si="77"/>
        <v>59.385900000000007</v>
      </c>
      <c r="AB656">
        <f>IF(ISBLANK(Table1[[#This Row],[FY2425_Cost]])=TRUE,#N/A,Table1[[#This Row],[FY2425_Cost]])</f>
        <v>149.20930000000001</v>
      </c>
      <c r="AC656" s="6">
        <f t="shared" si="78"/>
        <v>89.823400000000007</v>
      </c>
      <c r="AD656" s="6" t="e">
        <f>SUMIFS($AB$3:AB656,$B$3:B656,B656)</f>
        <v>#N/A</v>
      </c>
      <c r="AE656" s="6">
        <f t="shared" si="79"/>
        <v>5281.73161849602</v>
      </c>
      <c r="AF656" s="6">
        <f t="shared" si="80"/>
        <v>5281.73161849602</v>
      </c>
      <c r="AG656" s="6">
        <f>VLOOKUP(Table1[[#This Row],[PracticeCode]],$AP$3:$AS$345,4,FALSE)</f>
        <v>5281.73161849602</v>
      </c>
      <c r="AH656" s="27">
        <f t="shared" si="81"/>
        <v>383805.83094404417</v>
      </c>
      <c r="AI656" s="6" t="e">
        <f t="shared" si="82"/>
        <v>#N/A</v>
      </c>
    </row>
    <row r="657" spans="1:35" x14ac:dyDescent="0.35">
      <c r="A657" t="str">
        <f t="shared" si="76"/>
        <v>Colville Health Centre (Blake&amp;Mok)NeoHealthWest LondonE87067Jun3</v>
      </c>
      <c r="B657" s="41" t="s">
        <v>719</v>
      </c>
      <c r="C657" s="41" t="s">
        <v>441</v>
      </c>
      <c r="D657" s="41" t="s">
        <v>29</v>
      </c>
      <c r="E657" s="41" t="s">
        <v>79</v>
      </c>
      <c r="F657" s="41" t="s">
        <v>79</v>
      </c>
      <c r="G657" s="41" t="s">
        <v>758</v>
      </c>
      <c r="H657" s="41">
        <v>3</v>
      </c>
      <c r="I657" s="41">
        <v>11737.1813744356</v>
      </c>
      <c r="J657" s="41">
        <v>396</v>
      </c>
      <c r="K657" s="41">
        <v>0</v>
      </c>
      <c r="L657" s="41">
        <v>7.3259999999999996</v>
      </c>
      <c r="M657" s="41">
        <v>0</v>
      </c>
      <c r="N657" s="41">
        <v>367</v>
      </c>
      <c r="O657" s="41">
        <v>0</v>
      </c>
      <c r="P657" s="41">
        <v>7.3033000000000001</v>
      </c>
      <c r="Q657" s="41">
        <v>0</v>
      </c>
      <c r="R657" s="41">
        <v>2871</v>
      </c>
      <c r="S657" s="41">
        <v>51.390900000000002</v>
      </c>
      <c r="T657" s="41">
        <v>3458</v>
      </c>
      <c r="U657" s="41">
        <v>76.075999999999993</v>
      </c>
      <c r="V657" s="41">
        <v>3267</v>
      </c>
      <c r="W657" s="41">
        <v>58.716900000000003</v>
      </c>
      <c r="X657" s="41">
        <v>3825</v>
      </c>
      <c r="Y657" s="41">
        <v>83.379300000000001</v>
      </c>
      <c r="Z657" s="6">
        <f>0</f>
        <v>0</v>
      </c>
      <c r="AA657" s="6">
        <f t="shared" si="77"/>
        <v>58.716900000000003</v>
      </c>
      <c r="AB657">
        <f>IF(ISBLANK(Table1[[#This Row],[FY2425_Cost]])=TRUE,#N/A,Table1[[#This Row],[FY2425_Cost]])</f>
        <v>83.379300000000001</v>
      </c>
      <c r="AC657" s="6">
        <f t="shared" si="78"/>
        <v>24.662399999999998</v>
      </c>
      <c r="AD657" s="6" t="e">
        <f>SUMIFS($AB$3:AB657,$B$3:B657,B657)</f>
        <v>#N/A</v>
      </c>
      <c r="AE657" s="6">
        <f t="shared" si="79"/>
        <v>5281.73161849602</v>
      </c>
      <c r="AF657" s="6">
        <f t="shared" si="80"/>
        <v>5281.73161849602</v>
      </c>
      <c r="AG657" s="6">
        <f>VLOOKUP(Table1[[#This Row],[PracticeCode]],$AP$3:$AS$345,4,FALSE)</f>
        <v>5281.73161849602</v>
      </c>
      <c r="AH657" s="27">
        <f t="shared" si="81"/>
        <v>383805.83094404417</v>
      </c>
      <c r="AI657" s="6" t="e">
        <f t="shared" si="82"/>
        <v>#N/A</v>
      </c>
    </row>
    <row r="658" spans="1:35" x14ac:dyDescent="0.35">
      <c r="A658" t="str">
        <f t="shared" si="76"/>
        <v>Colville Health Centre (Blake&amp;Mok)NeoHealthWest LondonE87067Mar12</v>
      </c>
      <c r="B658" s="41" t="s">
        <v>719</v>
      </c>
      <c r="C658" s="41" t="s">
        <v>441</v>
      </c>
      <c r="D658" s="41" t="s">
        <v>29</v>
      </c>
      <c r="E658" s="41" t="s">
        <v>79</v>
      </c>
      <c r="F658" s="41" t="s">
        <v>79</v>
      </c>
      <c r="G658" s="41" t="s">
        <v>767</v>
      </c>
      <c r="H658" s="41">
        <v>12</v>
      </c>
      <c r="I658" s="41">
        <v>11737.1813744356</v>
      </c>
      <c r="J658" s="41">
        <v>1563</v>
      </c>
      <c r="K658" s="41">
        <v>0</v>
      </c>
      <c r="L658" s="41">
        <v>31.1037</v>
      </c>
      <c r="M658" s="41">
        <v>0</v>
      </c>
      <c r="N658" s="41"/>
      <c r="O658" s="41"/>
      <c r="P658" s="41"/>
      <c r="Q658" s="41"/>
      <c r="R658" s="41">
        <v>4347</v>
      </c>
      <c r="S658" s="41">
        <v>77.811300000000003</v>
      </c>
      <c r="T658" s="41"/>
      <c r="U658" s="41"/>
      <c r="V658" s="41">
        <v>5910</v>
      </c>
      <c r="W658" s="41">
        <v>108.91500000000001</v>
      </c>
      <c r="X658" s="41"/>
      <c r="Y658" s="41"/>
      <c r="Z658" s="6">
        <f>0</f>
        <v>0</v>
      </c>
      <c r="AA658" s="6">
        <f t="shared" si="77"/>
        <v>108.91500000000001</v>
      </c>
      <c r="AB658" t="e">
        <f>IF(ISBLANK(Table1[[#This Row],[FY2425_Cost]])=TRUE,#N/A,Table1[[#This Row],[FY2425_Cost]])</f>
        <v>#N/A</v>
      </c>
      <c r="AC658" s="6" t="e">
        <f t="shared" si="78"/>
        <v>#N/A</v>
      </c>
      <c r="AD658" s="6" t="e">
        <f>SUMIFS($AB$3:AB658,$B$3:B658,B658)</f>
        <v>#N/A</v>
      </c>
      <c r="AE658" s="6">
        <f t="shared" si="79"/>
        <v>5281.73161849602</v>
      </c>
      <c r="AF658" s="6">
        <f t="shared" si="80"/>
        <v>5281.73161849602</v>
      </c>
      <c r="AG658" s="6">
        <f>VLOOKUP(Table1[[#This Row],[PracticeCode]],$AP$3:$AS$345,4,FALSE)</f>
        <v>5281.73161849602</v>
      </c>
      <c r="AH658" s="27">
        <f t="shared" si="81"/>
        <v>383805.83094404417</v>
      </c>
      <c r="AI658" s="6" t="e">
        <f t="shared" si="82"/>
        <v>#N/A</v>
      </c>
    </row>
    <row r="659" spans="1:35" x14ac:dyDescent="0.35">
      <c r="A659" t="str">
        <f t="shared" si="76"/>
        <v>Colville Health Centre (Blake&amp;Mok)NeoHealthWest LondonE87067May2</v>
      </c>
      <c r="B659" s="41" t="s">
        <v>719</v>
      </c>
      <c r="C659" s="41" t="s">
        <v>441</v>
      </c>
      <c r="D659" s="41" t="s">
        <v>29</v>
      </c>
      <c r="E659" s="41" t="s">
        <v>79</v>
      </c>
      <c r="F659" s="41" t="s">
        <v>79</v>
      </c>
      <c r="G659" s="41" t="s">
        <v>757</v>
      </c>
      <c r="H659" s="41">
        <v>2</v>
      </c>
      <c r="I659" s="41">
        <v>11737.1813744356</v>
      </c>
      <c r="J659" s="41">
        <v>272</v>
      </c>
      <c r="K659" s="41">
        <v>0</v>
      </c>
      <c r="L659" s="41">
        <v>5.032</v>
      </c>
      <c r="M659" s="41">
        <v>0</v>
      </c>
      <c r="N659" s="41">
        <v>289</v>
      </c>
      <c r="O659" s="41">
        <v>0</v>
      </c>
      <c r="P659" s="41">
        <v>5.7511000000000001</v>
      </c>
      <c r="Q659" s="41">
        <v>0</v>
      </c>
      <c r="R659" s="41">
        <v>2561</v>
      </c>
      <c r="S659" s="41">
        <v>45.841900000000003</v>
      </c>
      <c r="T659" s="41">
        <v>13798</v>
      </c>
      <c r="U659" s="41">
        <v>303.55599999999998</v>
      </c>
      <c r="V659" s="41">
        <v>2833</v>
      </c>
      <c r="W659" s="41">
        <v>50.873900000000006</v>
      </c>
      <c r="X659" s="41">
        <v>14087</v>
      </c>
      <c r="Y659" s="41">
        <v>309.30709999999999</v>
      </c>
      <c r="Z659" s="6">
        <f>0</f>
        <v>0</v>
      </c>
      <c r="AA659" s="6">
        <f t="shared" si="77"/>
        <v>50.873900000000006</v>
      </c>
      <c r="AB659">
        <f>IF(ISBLANK(Table1[[#This Row],[FY2425_Cost]])=TRUE,#N/A,Table1[[#This Row],[FY2425_Cost]])</f>
        <v>309.30709999999999</v>
      </c>
      <c r="AC659" s="6">
        <f t="shared" si="78"/>
        <v>258.4332</v>
      </c>
      <c r="AD659" s="6" t="e">
        <f>SUMIFS($AB$3:AB659,$B$3:B659,B659)</f>
        <v>#N/A</v>
      </c>
      <c r="AE659" s="6">
        <f t="shared" si="79"/>
        <v>5281.73161849602</v>
      </c>
      <c r="AF659" s="6">
        <f t="shared" si="80"/>
        <v>5281.73161849602</v>
      </c>
      <c r="AG659" s="6">
        <f>VLOOKUP(Table1[[#This Row],[PracticeCode]],$AP$3:$AS$345,4,FALSE)</f>
        <v>5281.73161849602</v>
      </c>
      <c r="AH659" s="27">
        <f t="shared" si="81"/>
        <v>383805.83094404417</v>
      </c>
      <c r="AI659" s="6" t="e">
        <f t="shared" si="82"/>
        <v>#N/A</v>
      </c>
    </row>
    <row r="660" spans="1:35" x14ac:dyDescent="0.35">
      <c r="A660" t="str">
        <f t="shared" si="76"/>
        <v>Colville Health Centre (Blake&amp;Mok)NeoHealthWest LondonE87067Nov8</v>
      </c>
      <c r="B660" s="41" t="s">
        <v>719</v>
      </c>
      <c r="C660" s="41" t="s">
        <v>441</v>
      </c>
      <c r="D660" s="41" t="s">
        <v>29</v>
      </c>
      <c r="E660" s="41" t="s">
        <v>79</v>
      </c>
      <c r="F660" s="41" t="s">
        <v>79</v>
      </c>
      <c r="G660" s="41" t="s">
        <v>763</v>
      </c>
      <c r="H660" s="41">
        <v>8</v>
      </c>
      <c r="I660" s="41">
        <v>11737.1813744356</v>
      </c>
      <c r="J660" s="41">
        <v>416</v>
      </c>
      <c r="K660" s="41">
        <v>0</v>
      </c>
      <c r="L660" s="41">
        <v>8.2784000000000013</v>
      </c>
      <c r="M660" s="41">
        <v>0</v>
      </c>
      <c r="N660" s="41"/>
      <c r="O660" s="41"/>
      <c r="P660" s="41"/>
      <c r="Q660" s="41"/>
      <c r="R660" s="41">
        <v>9379</v>
      </c>
      <c r="S660" s="41">
        <v>167.88409999999999</v>
      </c>
      <c r="T660" s="41"/>
      <c r="U660" s="41"/>
      <c r="V660" s="41">
        <v>9795</v>
      </c>
      <c r="W660" s="41">
        <v>176.16249999999999</v>
      </c>
      <c r="X660" s="41"/>
      <c r="Y660" s="41"/>
      <c r="Z660" s="6">
        <f>0</f>
        <v>0</v>
      </c>
      <c r="AA660" s="6">
        <f t="shared" si="77"/>
        <v>176.16249999999999</v>
      </c>
      <c r="AB660" t="e">
        <f>IF(ISBLANK(Table1[[#This Row],[FY2425_Cost]])=TRUE,#N/A,Table1[[#This Row],[FY2425_Cost]])</f>
        <v>#N/A</v>
      </c>
      <c r="AC660" s="6" t="e">
        <f t="shared" si="78"/>
        <v>#N/A</v>
      </c>
      <c r="AD660" s="6" t="e">
        <f>SUMIFS($AB$3:AB660,$B$3:B660,B660)</f>
        <v>#N/A</v>
      </c>
      <c r="AE660" s="6">
        <f t="shared" si="79"/>
        <v>5281.73161849602</v>
      </c>
      <c r="AF660" s="6">
        <f t="shared" si="80"/>
        <v>5281.73161849602</v>
      </c>
      <c r="AG660" s="6">
        <f>VLOOKUP(Table1[[#This Row],[PracticeCode]],$AP$3:$AS$345,4,FALSE)</f>
        <v>5281.73161849602</v>
      </c>
      <c r="AH660" s="27">
        <f t="shared" si="81"/>
        <v>383805.83094404417</v>
      </c>
      <c r="AI660" s="6" t="e">
        <f t="shared" si="82"/>
        <v>#N/A</v>
      </c>
    </row>
    <row r="661" spans="1:35" x14ac:dyDescent="0.35">
      <c r="A661" t="str">
        <f t="shared" si="76"/>
        <v>Colville Health Centre (Blake&amp;Mok)NeoHealthWest LondonE87067Oct7</v>
      </c>
      <c r="B661" s="41" t="s">
        <v>719</v>
      </c>
      <c r="C661" s="41" t="s">
        <v>441</v>
      </c>
      <c r="D661" s="41" t="s">
        <v>29</v>
      </c>
      <c r="E661" s="41" t="s">
        <v>79</v>
      </c>
      <c r="F661" s="41" t="s">
        <v>79</v>
      </c>
      <c r="G661" s="41" t="s">
        <v>762</v>
      </c>
      <c r="H661" s="41">
        <v>7</v>
      </c>
      <c r="I661" s="41">
        <v>11737.1813744356</v>
      </c>
      <c r="J661" s="41">
        <v>740</v>
      </c>
      <c r="K661" s="41">
        <v>0</v>
      </c>
      <c r="L661" s="41">
        <v>14.726000000000001</v>
      </c>
      <c r="M661" s="41">
        <v>0</v>
      </c>
      <c r="N661" s="41">
        <v>0</v>
      </c>
      <c r="O661" s="41">
        <v>0</v>
      </c>
      <c r="P661" s="41">
        <v>0</v>
      </c>
      <c r="Q661" s="41">
        <v>0</v>
      </c>
      <c r="R661" s="41">
        <v>11261</v>
      </c>
      <c r="S661" s="41">
        <v>201.5719</v>
      </c>
      <c r="T661" s="41">
        <v>11508</v>
      </c>
      <c r="U661" s="41">
        <v>253.17599999999999</v>
      </c>
      <c r="V661" s="41">
        <v>12001</v>
      </c>
      <c r="W661" s="41">
        <v>216.2979</v>
      </c>
      <c r="X661" s="41">
        <v>11508</v>
      </c>
      <c r="Y661" s="41">
        <v>253.17599999999999</v>
      </c>
      <c r="Z661" s="6">
        <f>0</f>
        <v>0</v>
      </c>
      <c r="AA661" s="6">
        <f t="shared" si="77"/>
        <v>216.2979</v>
      </c>
      <c r="AB661">
        <f>IF(ISBLANK(Table1[[#This Row],[FY2425_Cost]])=TRUE,#N/A,Table1[[#This Row],[FY2425_Cost]])</f>
        <v>253.17599999999999</v>
      </c>
      <c r="AC661" s="6">
        <f t="shared" si="78"/>
        <v>36.878099999999989</v>
      </c>
      <c r="AD661" s="6" t="e">
        <f>SUMIFS($AB$3:AB661,$B$3:B661,B661)</f>
        <v>#N/A</v>
      </c>
      <c r="AE661" s="6">
        <f t="shared" si="79"/>
        <v>5281.73161849602</v>
      </c>
      <c r="AF661" s="6">
        <f t="shared" si="80"/>
        <v>5281.73161849602</v>
      </c>
      <c r="AG661" s="6">
        <f>VLOOKUP(Table1[[#This Row],[PracticeCode]],$AP$3:$AS$345,4,FALSE)</f>
        <v>5281.73161849602</v>
      </c>
      <c r="AH661" s="27">
        <f t="shared" si="81"/>
        <v>383805.83094404417</v>
      </c>
      <c r="AI661" s="6" t="e">
        <f t="shared" si="82"/>
        <v>#N/A</v>
      </c>
    </row>
    <row r="662" spans="1:35" x14ac:dyDescent="0.35">
      <c r="A662" t="str">
        <f t="shared" si="76"/>
        <v>Colville Health Centre (Blake&amp;Mok)NeoHealthWest LondonE87067Sep6</v>
      </c>
      <c r="B662" s="41" t="s">
        <v>719</v>
      </c>
      <c r="C662" s="41" t="s">
        <v>441</v>
      </c>
      <c r="D662" s="41" t="s">
        <v>29</v>
      </c>
      <c r="E662" s="41" t="s">
        <v>79</v>
      </c>
      <c r="F662" s="41" t="s">
        <v>79</v>
      </c>
      <c r="G662" s="41" t="s">
        <v>761</v>
      </c>
      <c r="H662" s="41">
        <v>6</v>
      </c>
      <c r="I662" s="41">
        <v>11737.1813744356</v>
      </c>
      <c r="J662" s="41">
        <v>807</v>
      </c>
      <c r="K662" s="41">
        <v>0</v>
      </c>
      <c r="L662" s="41">
        <v>16.0593</v>
      </c>
      <c r="M662" s="41">
        <v>0</v>
      </c>
      <c r="N662" s="41">
        <v>588</v>
      </c>
      <c r="O662" s="41">
        <v>0</v>
      </c>
      <c r="P662" s="41">
        <v>13.229999999999999</v>
      </c>
      <c r="Q662" s="41">
        <v>0</v>
      </c>
      <c r="R662" s="41">
        <v>8884</v>
      </c>
      <c r="S662" s="41">
        <v>159.02359999999999</v>
      </c>
      <c r="T662" s="41">
        <v>11850</v>
      </c>
      <c r="U662" s="41">
        <v>260.7</v>
      </c>
      <c r="V662" s="41">
        <v>9691</v>
      </c>
      <c r="W662" s="41">
        <v>175.0829</v>
      </c>
      <c r="X662" s="41">
        <v>12438</v>
      </c>
      <c r="Y662" s="41">
        <v>273.93</v>
      </c>
      <c r="Z662" s="6">
        <f>0</f>
        <v>0</v>
      </c>
      <c r="AA662" s="6">
        <f t="shared" si="77"/>
        <v>175.0829</v>
      </c>
      <c r="AB662">
        <f>IF(ISBLANK(Table1[[#This Row],[FY2425_Cost]])=TRUE,#N/A,Table1[[#This Row],[FY2425_Cost]])</f>
        <v>273.93</v>
      </c>
      <c r="AC662" s="6">
        <f t="shared" si="78"/>
        <v>98.847100000000012</v>
      </c>
      <c r="AD662" s="6" t="e">
        <f>SUMIFS($AB$3:AB662,$B$3:B662,B662)</f>
        <v>#N/A</v>
      </c>
      <c r="AE662" s="6">
        <f t="shared" si="79"/>
        <v>5281.73161849602</v>
      </c>
      <c r="AF662" s="6">
        <f t="shared" si="80"/>
        <v>5281.73161849602</v>
      </c>
      <c r="AG662" s="6">
        <f>VLOOKUP(Table1[[#This Row],[PracticeCode]],$AP$3:$AS$345,4,FALSE)</f>
        <v>5281.73161849602</v>
      </c>
      <c r="AH662" s="27">
        <f t="shared" si="81"/>
        <v>383805.83094404417</v>
      </c>
      <c r="AI662" s="6" t="e">
        <f t="shared" si="82"/>
        <v>#N/A</v>
      </c>
    </row>
    <row r="663" spans="1:35" x14ac:dyDescent="0.35">
      <c r="A663" t="str">
        <f t="shared" si="76"/>
        <v>CONNAUGHT SQUARE PRACTICERegents HealthCentral LondonE87037Apr1</v>
      </c>
      <c r="B663" s="41" t="s">
        <v>628</v>
      </c>
      <c r="C663" s="41" t="s">
        <v>456</v>
      </c>
      <c r="D663" s="41" t="s">
        <v>33</v>
      </c>
      <c r="E663" s="41" t="s">
        <v>80</v>
      </c>
      <c r="F663" s="41" t="s">
        <v>80</v>
      </c>
      <c r="G663" s="41" t="s">
        <v>756</v>
      </c>
      <c r="H663" s="41">
        <v>1</v>
      </c>
      <c r="I663" s="41">
        <v>10204.086886286101</v>
      </c>
      <c r="J663" s="41">
        <v>546</v>
      </c>
      <c r="K663" s="41">
        <v>0</v>
      </c>
      <c r="L663" s="41">
        <v>10.100999999999999</v>
      </c>
      <c r="M663" s="41">
        <v>0</v>
      </c>
      <c r="N663" s="41">
        <v>101</v>
      </c>
      <c r="O663" s="41">
        <v>0</v>
      </c>
      <c r="P663" s="41">
        <v>2.0099</v>
      </c>
      <c r="Q663" s="41">
        <v>0</v>
      </c>
      <c r="R663" s="41">
        <v>7569</v>
      </c>
      <c r="S663" s="41">
        <v>135.48509999999999</v>
      </c>
      <c r="T663" s="41">
        <v>7416</v>
      </c>
      <c r="U663" s="41">
        <v>163.15199999999999</v>
      </c>
      <c r="V663" s="41">
        <v>8115</v>
      </c>
      <c r="W663" s="41">
        <v>145.58609999999999</v>
      </c>
      <c r="X663" s="41">
        <v>7517</v>
      </c>
      <c r="Y663" s="41">
        <v>165.16189999999997</v>
      </c>
      <c r="Z663" s="6">
        <f>0</f>
        <v>0</v>
      </c>
      <c r="AA663" s="6">
        <f t="shared" si="77"/>
        <v>145.58609999999999</v>
      </c>
      <c r="AB663">
        <f>IF(ISBLANK(Table1[[#This Row],[FY2425_Cost]])=TRUE,#N/A,Table1[[#This Row],[FY2425_Cost]])</f>
        <v>165.16189999999997</v>
      </c>
      <c r="AC663" s="6">
        <f t="shared" si="78"/>
        <v>19.575799999999987</v>
      </c>
      <c r="AD663" s="6">
        <f>SUMIFS($AB$3:AB663,$B$3:B663,B663)</f>
        <v>165.16189999999997</v>
      </c>
      <c r="AE663" s="6">
        <f t="shared" si="79"/>
        <v>4591.8390988287456</v>
      </c>
      <c r="AF663" s="6">
        <f t="shared" si="80"/>
        <v>4591.8390988287456</v>
      </c>
      <c r="AG663" s="6">
        <f>VLOOKUP(Table1[[#This Row],[PracticeCode]],$AP$3:$AS$345,4,FALSE)</f>
        <v>4591.8390988287456</v>
      </c>
      <c r="AH663" s="27">
        <f t="shared" si="81"/>
        <v>333673.64118155552</v>
      </c>
      <c r="AI663" s="6">
        <f t="shared" si="82"/>
        <v>0</v>
      </c>
    </row>
    <row r="664" spans="1:35" x14ac:dyDescent="0.35">
      <c r="A664" t="str">
        <f t="shared" si="76"/>
        <v>CONNAUGHT SQUARE PRACTICERegents HealthCentral LondonE87037Aug5</v>
      </c>
      <c r="B664" s="41" t="s">
        <v>628</v>
      </c>
      <c r="C664" s="41" t="s">
        <v>456</v>
      </c>
      <c r="D664" s="41" t="s">
        <v>33</v>
      </c>
      <c r="E664" s="41" t="s">
        <v>80</v>
      </c>
      <c r="F664" s="41" t="s">
        <v>80</v>
      </c>
      <c r="G664" s="41" t="s">
        <v>760</v>
      </c>
      <c r="H664" s="41">
        <v>5</v>
      </c>
      <c r="I664" s="41">
        <v>10204.086886286101</v>
      </c>
      <c r="J664" s="41">
        <v>253</v>
      </c>
      <c r="K664" s="41">
        <v>0</v>
      </c>
      <c r="L664" s="41">
        <v>4.6804999999999994</v>
      </c>
      <c r="M664" s="41">
        <v>0</v>
      </c>
      <c r="N664" s="41">
        <v>158</v>
      </c>
      <c r="O664" s="41">
        <v>3</v>
      </c>
      <c r="P664" s="41">
        <v>3.1442000000000001</v>
      </c>
      <c r="Q664" s="41">
        <v>5.9700000000000003E-2</v>
      </c>
      <c r="R664" s="41">
        <v>8775</v>
      </c>
      <c r="S664" s="41">
        <v>157.07249999999999</v>
      </c>
      <c r="T664" s="41">
        <v>14751</v>
      </c>
      <c r="U664" s="41">
        <v>324.52199999999999</v>
      </c>
      <c r="V664" s="41">
        <v>9028</v>
      </c>
      <c r="W664" s="41">
        <v>161.75299999999999</v>
      </c>
      <c r="X664" s="41">
        <v>14912</v>
      </c>
      <c r="Y664" s="41">
        <v>327.72589999999997</v>
      </c>
      <c r="Z664" s="6">
        <f>0</f>
        <v>0</v>
      </c>
      <c r="AA664" s="6">
        <f t="shared" si="77"/>
        <v>161.75299999999999</v>
      </c>
      <c r="AB664">
        <f>IF(ISBLANK(Table1[[#This Row],[FY2425_Cost]])=TRUE,#N/A,Table1[[#This Row],[FY2425_Cost]])</f>
        <v>327.72589999999997</v>
      </c>
      <c r="AC664" s="6">
        <f t="shared" si="78"/>
        <v>165.97289999999998</v>
      </c>
      <c r="AD664" s="6">
        <f>SUMIFS($AB$3:AB664,$B$3:B664,B664)</f>
        <v>492.88779999999997</v>
      </c>
      <c r="AE664" s="6">
        <f t="shared" si="79"/>
        <v>4591.8390988287456</v>
      </c>
      <c r="AF664" s="6">
        <f t="shared" si="80"/>
        <v>4591.8390988287456</v>
      </c>
      <c r="AG664" s="6">
        <f>VLOOKUP(Table1[[#This Row],[PracticeCode]],$AP$3:$AS$345,4,FALSE)</f>
        <v>4591.8390988287456</v>
      </c>
      <c r="AH664" s="27">
        <f t="shared" si="81"/>
        <v>333673.64118155552</v>
      </c>
      <c r="AI664" s="6">
        <f t="shared" si="82"/>
        <v>0</v>
      </c>
    </row>
    <row r="665" spans="1:35" x14ac:dyDescent="0.35">
      <c r="A665" t="str">
        <f t="shared" si="76"/>
        <v>CONNAUGHT SQUARE PRACTICERegents HealthCentral LondonE87037Dec9</v>
      </c>
      <c r="B665" s="41" t="s">
        <v>628</v>
      </c>
      <c r="C665" s="41" t="s">
        <v>456</v>
      </c>
      <c r="D665" s="41" t="s">
        <v>33</v>
      </c>
      <c r="E665" s="41" t="s">
        <v>80</v>
      </c>
      <c r="F665" s="41" t="s">
        <v>80</v>
      </c>
      <c r="G665" s="41" t="s">
        <v>764</v>
      </c>
      <c r="H665" s="41">
        <v>9</v>
      </c>
      <c r="I665" s="41">
        <v>10204.086886286101</v>
      </c>
      <c r="J665" s="41">
        <v>42</v>
      </c>
      <c r="K665" s="41">
        <v>2</v>
      </c>
      <c r="L665" s="41">
        <v>0.8358000000000001</v>
      </c>
      <c r="M665" s="41">
        <v>3.9800000000000002E-2</v>
      </c>
      <c r="N665" s="41"/>
      <c r="O665" s="41"/>
      <c r="P665" s="41"/>
      <c r="Q665" s="41"/>
      <c r="R665" s="41">
        <v>7602</v>
      </c>
      <c r="S665" s="41">
        <v>136.07579999999999</v>
      </c>
      <c r="T665" s="41"/>
      <c r="U665" s="41"/>
      <c r="V665" s="41">
        <v>7646</v>
      </c>
      <c r="W665" s="41">
        <v>136.95139999999998</v>
      </c>
      <c r="X665" s="41"/>
      <c r="Y665" s="41"/>
      <c r="Z665" s="6">
        <f>0</f>
        <v>0</v>
      </c>
      <c r="AA665" s="6">
        <f t="shared" si="77"/>
        <v>136.95139999999998</v>
      </c>
      <c r="AB665" t="e">
        <f>IF(ISBLANK(Table1[[#This Row],[FY2425_Cost]])=TRUE,#N/A,Table1[[#This Row],[FY2425_Cost]])</f>
        <v>#N/A</v>
      </c>
      <c r="AC665" s="6" t="e">
        <f t="shared" si="78"/>
        <v>#N/A</v>
      </c>
      <c r="AD665" s="6" t="e">
        <f>SUMIFS($AB$3:AB665,$B$3:B665,B665)</f>
        <v>#N/A</v>
      </c>
      <c r="AE665" s="6">
        <f t="shared" si="79"/>
        <v>4591.8390988287456</v>
      </c>
      <c r="AF665" s="6">
        <f t="shared" si="80"/>
        <v>4591.8390988287456</v>
      </c>
      <c r="AG665" s="6">
        <f>VLOOKUP(Table1[[#This Row],[PracticeCode]],$AP$3:$AS$345,4,FALSE)</f>
        <v>4591.8390988287456</v>
      </c>
      <c r="AH665" s="27">
        <f t="shared" si="81"/>
        <v>333673.64118155552</v>
      </c>
      <c r="AI665" s="6" t="e">
        <f t="shared" si="82"/>
        <v>#N/A</v>
      </c>
    </row>
    <row r="666" spans="1:35" x14ac:dyDescent="0.35">
      <c r="A666" t="str">
        <f t="shared" si="76"/>
        <v>CONNAUGHT SQUARE PRACTICERegents HealthCentral LondonE87037Feb11</v>
      </c>
      <c r="B666" s="41" t="s">
        <v>628</v>
      </c>
      <c r="C666" s="41" t="s">
        <v>456</v>
      </c>
      <c r="D666" s="41" t="s">
        <v>33</v>
      </c>
      <c r="E666" s="41" t="s">
        <v>80</v>
      </c>
      <c r="F666" s="41" t="s">
        <v>80</v>
      </c>
      <c r="G666" s="41" t="s">
        <v>766</v>
      </c>
      <c r="H666" s="41">
        <v>11</v>
      </c>
      <c r="I666" s="41">
        <v>10204.086886286101</v>
      </c>
      <c r="J666" s="41">
        <v>7285</v>
      </c>
      <c r="K666" s="41">
        <v>34</v>
      </c>
      <c r="L666" s="41">
        <v>144.97150000000002</v>
      </c>
      <c r="M666" s="41">
        <v>0.67660000000000009</v>
      </c>
      <c r="N666" s="41"/>
      <c r="O666" s="41"/>
      <c r="P666" s="41"/>
      <c r="Q666" s="41"/>
      <c r="R666" s="41">
        <v>13994</v>
      </c>
      <c r="S666" s="41">
        <v>250.49260000000001</v>
      </c>
      <c r="T666" s="41"/>
      <c r="U666" s="41"/>
      <c r="V666" s="41">
        <v>21313</v>
      </c>
      <c r="W666" s="41">
        <v>396.14070000000004</v>
      </c>
      <c r="X666" s="41"/>
      <c r="Y666" s="41"/>
      <c r="Z666" s="6">
        <f>0</f>
        <v>0</v>
      </c>
      <c r="AA666" s="6">
        <f t="shared" si="77"/>
        <v>396.14070000000004</v>
      </c>
      <c r="AB666" t="e">
        <f>IF(ISBLANK(Table1[[#This Row],[FY2425_Cost]])=TRUE,#N/A,Table1[[#This Row],[FY2425_Cost]])</f>
        <v>#N/A</v>
      </c>
      <c r="AC666" s="6" t="e">
        <f t="shared" si="78"/>
        <v>#N/A</v>
      </c>
      <c r="AD666" s="6" t="e">
        <f>SUMIFS($AB$3:AB666,$B$3:B666,B666)</f>
        <v>#N/A</v>
      </c>
      <c r="AE666" s="6">
        <f t="shared" si="79"/>
        <v>4591.8390988287456</v>
      </c>
      <c r="AF666" s="6">
        <f t="shared" si="80"/>
        <v>4591.8390988287456</v>
      </c>
      <c r="AG666" s="6">
        <f>VLOOKUP(Table1[[#This Row],[PracticeCode]],$AP$3:$AS$345,4,FALSE)</f>
        <v>4591.8390988287456</v>
      </c>
      <c r="AH666" s="27">
        <f t="shared" si="81"/>
        <v>333673.64118155552</v>
      </c>
      <c r="AI666" s="6" t="e">
        <f t="shared" si="82"/>
        <v>#N/A</v>
      </c>
    </row>
    <row r="667" spans="1:35" x14ac:dyDescent="0.35">
      <c r="A667" t="str">
        <f t="shared" si="76"/>
        <v>CONNAUGHT SQUARE PRACTICERegents HealthCentral LondonE87037Jan10</v>
      </c>
      <c r="B667" s="41" t="s">
        <v>628</v>
      </c>
      <c r="C667" s="41" t="s">
        <v>456</v>
      </c>
      <c r="D667" s="41" t="s">
        <v>33</v>
      </c>
      <c r="E667" s="41" t="s">
        <v>80</v>
      </c>
      <c r="F667" s="41" t="s">
        <v>80</v>
      </c>
      <c r="G667" s="41" t="s">
        <v>765</v>
      </c>
      <c r="H667" s="41">
        <v>10</v>
      </c>
      <c r="I667" s="41">
        <v>10204.086886286101</v>
      </c>
      <c r="J667" s="41">
        <v>13</v>
      </c>
      <c r="K667" s="41">
        <v>0</v>
      </c>
      <c r="L667" s="41">
        <v>0.25870000000000004</v>
      </c>
      <c r="M667" s="41">
        <v>0</v>
      </c>
      <c r="N667" s="41"/>
      <c r="O667" s="41"/>
      <c r="P667" s="41"/>
      <c r="Q667" s="41"/>
      <c r="R667" s="41">
        <v>14933</v>
      </c>
      <c r="S667" s="41">
        <v>267.30070000000001</v>
      </c>
      <c r="T667" s="41"/>
      <c r="U667" s="41"/>
      <c r="V667" s="41">
        <v>14946</v>
      </c>
      <c r="W667" s="41">
        <v>267.55939999999998</v>
      </c>
      <c r="X667" s="41"/>
      <c r="Y667" s="41"/>
      <c r="Z667" s="6">
        <f>0</f>
        <v>0</v>
      </c>
      <c r="AA667" s="6">
        <f t="shared" si="77"/>
        <v>267.55939999999998</v>
      </c>
      <c r="AB667" t="e">
        <f>IF(ISBLANK(Table1[[#This Row],[FY2425_Cost]])=TRUE,#N/A,Table1[[#This Row],[FY2425_Cost]])</f>
        <v>#N/A</v>
      </c>
      <c r="AC667" s="6" t="e">
        <f t="shared" si="78"/>
        <v>#N/A</v>
      </c>
      <c r="AD667" s="6" t="e">
        <f>SUMIFS($AB$3:AB667,$B$3:B667,B667)</f>
        <v>#N/A</v>
      </c>
      <c r="AE667" s="6">
        <f t="shared" si="79"/>
        <v>4591.8390988287456</v>
      </c>
      <c r="AF667" s="6">
        <f t="shared" si="80"/>
        <v>4591.8390988287456</v>
      </c>
      <c r="AG667" s="6">
        <f>VLOOKUP(Table1[[#This Row],[PracticeCode]],$AP$3:$AS$345,4,FALSE)</f>
        <v>4591.8390988287456</v>
      </c>
      <c r="AH667" s="27">
        <f t="shared" si="81"/>
        <v>333673.64118155552</v>
      </c>
      <c r="AI667" s="6" t="e">
        <f t="shared" si="82"/>
        <v>#N/A</v>
      </c>
    </row>
    <row r="668" spans="1:35" x14ac:dyDescent="0.35">
      <c r="A668" t="str">
        <f t="shared" si="76"/>
        <v>CONNAUGHT SQUARE PRACTICERegents HealthCentral LondonE87037Jul4</v>
      </c>
      <c r="B668" s="41" t="s">
        <v>628</v>
      </c>
      <c r="C668" s="41" t="s">
        <v>456</v>
      </c>
      <c r="D668" s="41" t="s">
        <v>33</v>
      </c>
      <c r="E668" s="41" t="s">
        <v>80</v>
      </c>
      <c r="F668" s="41" t="s">
        <v>80</v>
      </c>
      <c r="G668" s="41" t="s">
        <v>759</v>
      </c>
      <c r="H668" s="41">
        <v>4</v>
      </c>
      <c r="I668" s="41">
        <v>10204.086886286101</v>
      </c>
      <c r="J668" s="41">
        <v>70</v>
      </c>
      <c r="K668" s="41">
        <v>25</v>
      </c>
      <c r="L668" s="41">
        <v>1.2949999999999999</v>
      </c>
      <c r="M668" s="41">
        <v>0.46249999999999997</v>
      </c>
      <c r="N668" s="41">
        <v>273</v>
      </c>
      <c r="O668" s="41">
        <v>0</v>
      </c>
      <c r="P668" s="41">
        <v>5.4327000000000005</v>
      </c>
      <c r="Q668" s="41">
        <v>0</v>
      </c>
      <c r="R668" s="41">
        <v>8836</v>
      </c>
      <c r="S668" s="41">
        <v>158.1644</v>
      </c>
      <c r="T668" s="41">
        <v>13644</v>
      </c>
      <c r="U668" s="41">
        <v>300.16800000000001</v>
      </c>
      <c r="V668" s="41">
        <v>8931</v>
      </c>
      <c r="W668" s="41">
        <v>159.92189999999999</v>
      </c>
      <c r="X668" s="41">
        <v>13917</v>
      </c>
      <c r="Y668" s="41">
        <v>305.60070000000002</v>
      </c>
      <c r="Z668" s="6">
        <f>0</f>
        <v>0</v>
      </c>
      <c r="AA668" s="6">
        <f t="shared" si="77"/>
        <v>159.92189999999999</v>
      </c>
      <c r="AB668">
        <f>IF(ISBLANK(Table1[[#This Row],[FY2425_Cost]])=TRUE,#N/A,Table1[[#This Row],[FY2425_Cost]])</f>
        <v>305.60070000000002</v>
      </c>
      <c r="AC668" s="6">
        <f t="shared" si="78"/>
        <v>145.67880000000002</v>
      </c>
      <c r="AD668" s="6" t="e">
        <f>SUMIFS($AB$3:AB668,$B$3:B668,B668)</f>
        <v>#N/A</v>
      </c>
      <c r="AE668" s="6">
        <f t="shared" si="79"/>
        <v>4591.8390988287456</v>
      </c>
      <c r="AF668" s="6">
        <f t="shared" si="80"/>
        <v>4591.8390988287456</v>
      </c>
      <c r="AG668" s="6">
        <f>VLOOKUP(Table1[[#This Row],[PracticeCode]],$AP$3:$AS$345,4,FALSE)</f>
        <v>4591.8390988287456</v>
      </c>
      <c r="AH668" s="27">
        <f t="shared" si="81"/>
        <v>333673.64118155552</v>
      </c>
      <c r="AI668" s="6" t="e">
        <f t="shared" si="82"/>
        <v>#N/A</v>
      </c>
    </row>
    <row r="669" spans="1:35" x14ac:dyDescent="0.35">
      <c r="A669" t="str">
        <f t="shared" si="76"/>
        <v>CONNAUGHT SQUARE PRACTICERegents HealthCentral LondonE87037Jun3</v>
      </c>
      <c r="B669" s="41" t="s">
        <v>628</v>
      </c>
      <c r="C669" s="41" t="s">
        <v>456</v>
      </c>
      <c r="D669" s="41" t="s">
        <v>33</v>
      </c>
      <c r="E669" s="41" t="s">
        <v>80</v>
      </c>
      <c r="F669" s="41" t="s">
        <v>80</v>
      </c>
      <c r="G669" s="41" t="s">
        <v>758</v>
      </c>
      <c r="H669" s="41">
        <v>3</v>
      </c>
      <c r="I669" s="41">
        <v>10204.086886286101</v>
      </c>
      <c r="J669" s="41">
        <v>111</v>
      </c>
      <c r="K669" s="41">
        <v>0</v>
      </c>
      <c r="L669" s="41">
        <v>2.0535000000000001</v>
      </c>
      <c r="M669" s="41">
        <v>0</v>
      </c>
      <c r="N669" s="41">
        <v>81</v>
      </c>
      <c r="O669" s="41">
        <v>0</v>
      </c>
      <c r="P669" s="41">
        <v>1.6119000000000001</v>
      </c>
      <c r="Q669" s="41">
        <v>0</v>
      </c>
      <c r="R669" s="41">
        <v>7183</v>
      </c>
      <c r="S669" s="41">
        <v>128.57570000000001</v>
      </c>
      <c r="T669" s="41">
        <v>11852</v>
      </c>
      <c r="U669" s="41">
        <v>260.74400000000003</v>
      </c>
      <c r="V669" s="41">
        <v>7294</v>
      </c>
      <c r="W669" s="41">
        <v>130.62920000000003</v>
      </c>
      <c r="X669" s="41">
        <v>11933</v>
      </c>
      <c r="Y669" s="41">
        <v>262.35590000000002</v>
      </c>
      <c r="Z669" s="6">
        <f>0</f>
        <v>0</v>
      </c>
      <c r="AA669" s="6">
        <f t="shared" si="77"/>
        <v>130.62920000000003</v>
      </c>
      <c r="AB669">
        <f>IF(ISBLANK(Table1[[#This Row],[FY2425_Cost]])=TRUE,#N/A,Table1[[#This Row],[FY2425_Cost]])</f>
        <v>262.35590000000002</v>
      </c>
      <c r="AC669" s="6">
        <f t="shared" si="78"/>
        <v>131.72669999999999</v>
      </c>
      <c r="AD669" s="6" t="e">
        <f>SUMIFS($AB$3:AB669,$B$3:B669,B669)</f>
        <v>#N/A</v>
      </c>
      <c r="AE669" s="6">
        <f t="shared" si="79"/>
        <v>4591.8390988287456</v>
      </c>
      <c r="AF669" s="6">
        <f t="shared" si="80"/>
        <v>4591.8390988287456</v>
      </c>
      <c r="AG669" s="6">
        <f>VLOOKUP(Table1[[#This Row],[PracticeCode]],$AP$3:$AS$345,4,FALSE)</f>
        <v>4591.8390988287456</v>
      </c>
      <c r="AH669" s="27">
        <f t="shared" si="81"/>
        <v>333673.64118155552</v>
      </c>
      <c r="AI669" s="6" t="e">
        <f t="shared" si="82"/>
        <v>#N/A</v>
      </c>
    </row>
    <row r="670" spans="1:35" x14ac:dyDescent="0.35">
      <c r="A670" t="str">
        <f t="shared" si="76"/>
        <v>CONNAUGHT SQUARE PRACTICERegents HealthCentral LondonE87037Mar12</v>
      </c>
      <c r="B670" s="41" t="s">
        <v>628</v>
      </c>
      <c r="C670" s="41" t="s">
        <v>456</v>
      </c>
      <c r="D670" s="41" t="s">
        <v>33</v>
      </c>
      <c r="E670" s="41" t="s">
        <v>80</v>
      </c>
      <c r="F670" s="41" t="s">
        <v>80</v>
      </c>
      <c r="G670" s="41" t="s">
        <v>767</v>
      </c>
      <c r="H670" s="41">
        <v>12</v>
      </c>
      <c r="I670" s="41">
        <v>10204.086886286101</v>
      </c>
      <c r="J670" s="41">
        <v>2148</v>
      </c>
      <c r="K670" s="41">
        <v>2</v>
      </c>
      <c r="L670" s="41">
        <v>42.745200000000004</v>
      </c>
      <c r="M670" s="41">
        <v>3.9800000000000002E-2</v>
      </c>
      <c r="N670" s="41"/>
      <c r="O670" s="41"/>
      <c r="P670" s="41"/>
      <c r="Q670" s="41"/>
      <c r="R670" s="41">
        <v>11360</v>
      </c>
      <c r="S670" s="41">
        <v>203.34399999999999</v>
      </c>
      <c r="T670" s="41"/>
      <c r="U670" s="41"/>
      <c r="V670" s="41">
        <v>13510</v>
      </c>
      <c r="W670" s="41">
        <v>246.12899999999999</v>
      </c>
      <c r="X670" s="41"/>
      <c r="Y670" s="41"/>
      <c r="Z670" s="6">
        <f>0</f>
        <v>0</v>
      </c>
      <c r="AA670" s="6">
        <f t="shared" si="77"/>
        <v>246.12899999999999</v>
      </c>
      <c r="AB670" t="e">
        <f>IF(ISBLANK(Table1[[#This Row],[FY2425_Cost]])=TRUE,#N/A,Table1[[#This Row],[FY2425_Cost]])</f>
        <v>#N/A</v>
      </c>
      <c r="AC670" s="6" t="e">
        <f t="shared" si="78"/>
        <v>#N/A</v>
      </c>
      <c r="AD670" s="6" t="e">
        <f>SUMIFS($AB$3:AB670,$B$3:B670,B670)</f>
        <v>#N/A</v>
      </c>
      <c r="AE670" s="6">
        <f t="shared" si="79"/>
        <v>4591.8390988287456</v>
      </c>
      <c r="AF670" s="6">
        <f t="shared" si="80"/>
        <v>4591.8390988287456</v>
      </c>
      <c r="AG670" s="6">
        <f>VLOOKUP(Table1[[#This Row],[PracticeCode]],$AP$3:$AS$345,4,FALSE)</f>
        <v>4591.8390988287456</v>
      </c>
      <c r="AH670" s="27">
        <f t="shared" si="81"/>
        <v>333673.64118155552</v>
      </c>
      <c r="AI670" s="6" t="e">
        <f t="shared" si="82"/>
        <v>#N/A</v>
      </c>
    </row>
    <row r="671" spans="1:35" x14ac:dyDescent="0.35">
      <c r="A671" t="str">
        <f t="shared" si="76"/>
        <v>CONNAUGHT SQUARE PRACTICERegents HealthCentral LondonE87037May2</v>
      </c>
      <c r="B671" s="41" t="s">
        <v>628</v>
      </c>
      <c r="C671" s="41" t="s">
        <v>456</v>
      </c>
      <c r="D671" s="41" t="s">
        <v>33</v>
      </c>
      <c r="E671" s="41" t="s">
        <v>80</v>
      </c>
      <c r="F671" s="41" t="s">
        <v>80</v>
      </c>
      <c r="G671" s="41" t="s">
        <v>757</v>
      </c>
      <c r="H671" s="41">
        <v>2</v>
      </c>
      <c r="I671" s="41">
        <v>10204.086886286101</v>
      </c>
      <c r="J671" s="41">
        <v>286</v>
      </c>
      <c r="K671" s="41">
        <v>0</v>
      </c>
      <c r="L671" s="41">
        <v>5.2909999999999995</v>
      </c>
      <c r="M671" s="41">
        <v>0</v>
      </c>
      <c r="N671" s="41">
        <v>61</v>
      </c>
      <c r="O671" s="41">
        <v>0</v>
      </c>
      <c r="P671" s="41">
        <v>1.2139</v>
      </c>
      <c r="Q671" s="41">
        <v>0</v>
      </c>
      <c r="R671" s="41">
        <v>6962</v>
      </c>
      <c r="S671" s="41">
        <v>124.6198</v>
      </c>
      <c r="T671" s="41">
        <v>10086</v>
      </c>
      <c r="U671" s="41">
        <v>221.892</v>
      </c>
      <c r="V671" s="41">
        <v>7248</v>
      </c>
      <c r="W671" s="41">
        <v>129.91079999999999</v>
      </c>
      <c r="X671" s="41">
        <v>10147</v>
      </c>
      <c r="Y671" s="41">
        <v>223.10589999999999</v>
      </c>
      <c r="Z671" s="6">
        <f>0</f>
        <v>0</v>
      </c>
      <c r="AA671" s="6">
        <f t="shared" si="77"/>
        <v>129.91079999999999</v>
      </c>
      <c r="AB671">
        <f>IF(ISBLANK(Table1[[#This Row],[FY2425_Cost]])=TRUE,#N/A,Table1[[#This Row],[FY2425_Cost]])</f>
        <v>223.10589999999999</v>
      </c>
      <c r="AC671" s="6">
        <f t="shared" si="78"/>
        <v>93.195099999999996</v>
      </c>
      <c r="AD671" s="6" t="e">
        <f>SUMIFS($AB$3:AB671,$B$3:B671,B671)</f>
        <v>#N/A</v>
      </c>
      <c r="AE671" s="6">
        <f t="shared" si="79"/>
        <v>4591.8390988287456</v>
      </c>
      <c r="AF671" s="6">
        <f t="shared" si="80"/>
        <v>4591.8390988287456</v>
      </c>
      <c r="AG671" s="6">
        <f>VLOOKUP(Table1[[#This Row],[PracticeCode]],$AP$3:$AS$345,4,FALSE)</f>
        <v>4591.8390988287456</v>
      </c>
      <c r="AH671" s="27">
        <f t="shared" si="81"/>
        <v>333673.64118155552</v>
      </c>
      <c r="AI671" s="6" t="e">
        <f t="shared" si="82"/>
        <v>#N/A</v>
      </c>
    </row>
    <row r="672" spans="1:35" x14ac:dyDescent="0.35">
      <c r="A672" t="str">
        <f t="shared" si="76"/>
        <v>CONNAUGHT SQUARE PRACTICERegents HealthCentral LondonE87037Nov8</v>
      </c>
      <c r="B672" s="41" t="s">
        <v>628</v>
      </c>
      <c r="C672" s="41" t="s">
        <v>456</v>
      </c>
      <c r="D672" s="41" t="s">
        <v>33</v>
      </c>
      <c r="E672" s="41" t="s">
        <v>80</v>
      </c>
      <c r="F672" s="41" t="s">
        <v>80</v>
      </c>
      <c r="G672" s="41" t="s">
        <v>763</v>
      </c>
      <c r="H672" s="41">
        <v>8</v>
      </c>
      <c r="I672" s="41">
        <v>10204.086886286101</v>
      </c>
      <c r="J672" s="41">
        <v>2872</v>
      </c>
      <c r="K672" s="41">
        <v>33</v>
      </c>
      <c r="L672" s="41">
        <v>57.152800000000006</v>
      </c>
      <c r="M672" s="41">
        <v>0.65670000000000006</v>
      </c>
      <c r="N672" s="41"/>
      <c r="O672" s="41"/>
      <c r="P672" s="41"/>
      <c r="Q672" s="41"/>
      <c r="R672" s="41">
        <v>14376</v>
      </c>
      <c r="S672" s="41">
        <v>257.3304</v>
      </c>
      <c r="T672" s="41"/>
      <c r="U672" s="41"/>
      <c r="V672" s="41">
        <v>17281</v>
      </c>
      <c r="W672" s="41">
        <v>315.13990000000001</v>
      </c>
      <c r="X672" s="41"/>
      <c r="Y672" s="41"/>
      <c r="Z672" s="6">
        <f>0</f>
        <v>0</v>
      </c>
      <c r="AA672" s="6">
        <f t="shared" si="77"/>
        <v>315.13990000000001</v>
      </c>
      <c r="AB672" t="e">
        <f>IF(ISBLANK(Table1[[#This Row],[FY2425_Cost]])=TRUE,#N/A,Table1[[#This Row],[FY2425_Cost]])</f>
        <v>#N/A</v>
      </c>
      <c r="AC672" s="6" t="e">
        <f t="shared" si="78"/>
        <v>#N/A</v>
      </c>
      <c r="AD672" s="6" t="e">
        <f>SUMIFS($AB$3:AB672,$B$3:B672,B672)</f>
        <v>#N/A</v>
      </c>
      <c r="AE672" s="6">
        <f t="shared" si="79"/>
        <v>4591.8390988287456</v>
      </c>
      <c r="AF672" s="6">
        <f t="shared" si="80"/>
        <v>4591.8390988287456</v>
      </c>
      <c r="AG672" s="6">
        <f>VLOOKUP(Table1[[#This Row],[PracticeCode]],$AP$3:$AS$345,4,FALSE)</f>
        <v>4591.8390988287456</v>
      </c>
      <c r="AH672" s="27">
        <f t="shared" si="81"/>
        <v>333673.64118155552</v>
      </c>
      <c r="AI672" s="6" t="e">
        <f t="shared" si="82"/>
        <v>#N/A</v>
      </c>
    </row>
    <row r="673" spans="1:35" x14ac:dyDescent="0.35">
      <c r="A673" t="str">
        <f t="shared" si="76"/>
        <v>CONNAUGHT SQUARE PRACTICERegents HealthCentral LondonE87037Oct7</v>
      </c>
      <c r="B673" s="41" t="s">
        <v>628</v>
      </c>
      <c r="C673" s="41" t="s">
        <v>456</v>
      </c>
      <c r="D673" s="41" t="s">
        <v>33</v>
      </c>
      <c r="E673" s="41" t="s">
        <v>80</v>
      </c>
      <c r="F673" s="41" t="s">
        <v>80</v>
      </c>
      <c r="G673" s="41" t="s">
        <v>762</v>
      </c>
      <c r="H673" s="41">
        <v>7</v>
      </c>
      <c r="I673" s="41">
        <v>10204.086886286101</v>
      </c>
      <c r="J673" s="41">
        <v>502</v>
      </c>
      <c r="K673" s="41">
        <v>4699</v>
      </c>
      <c r="L673" s="41">
        <v>9.9898000000000007</v>
      </c>
      <c r="M673" s="41">
        <v>93.510100000000008</v>
      </c>
      <c r="N673" s="41">
        <v>0</v>
      </c>
      <c r="O673" s="41">
        <v>408</v>
      </c>
      <c r="P673" s="41">
        <v>0</v>
      </c>
      <c r="Q673" s="41">
        <v>9.18</v>
      </c>
      <c r="R673" s="41">
        <v>9372</v>
      </c>
      <c r="S673" s="41">
        <v>167.75880000000001</v>
      </c>
      <c r="T673" s="41">
        <v>32941</v>
      </c>
      <c r="U673" s="41">
        <v>724.702</v>
      </c>
      <c r="V673" s="41">
        <v>14573</v>
      </c>
      <c r="W673" s="41">
        <v>271.25870000000003</v>
      </c>
      <c r="X673" s="41">
        <v>33349</v>
      </c>
      <c r="Y673" s="41">
        <v>733.88199999999995</v>
      </c>
      <c r="Z673" s="6">
        <f>0</f>
        <v>0</v>
      </c>
      <c r="AA673" s="6">
        <f t="shared" si="77"/>
        <v>271.25870000000003</v>
      </c>
      <c r="AB673">
        <f>IF(ISBLANK(Table1[[#This Row],[FY2425_Cost]])=TRUE,#N/A,Table1[[#This Row],[FY2425_Cost]])</f>
        <v>733.88199999999995</v>
      </c>
      <c r="AC673" s="6">
        <f t="shared" si="78"/>
        <v>462.62329999999992</v>
      </c>
      <c r="AD673" s="6" t="e">
        <f>SUMIFS($AB$3:AB673,$B$3:B673,B673)</f>
        <v>#N/A</v>
      </c>
      <c r="AE673" s="6">
        <f t="shared" si="79"/>
        <v>4591.8390988287456</v>
      </c>
      <c r="AF673" s="6">
        <f t="shared" si="80"/>
        <v>4591.8390988287456</v>
      </c>
      <c r="AG673" s="6">
        <f>VLOOKUP(Table1[[#This Row],[PracticeCode]],$AP$3:$AS$345,4,FALSE)</f>
        <v>4591.8390988287456</v>
      </c>
      <c r="AH673" s="27">
        <f t="shared" si="81"/>
        <v>333673.64118155552</v>
      </c>
      <c r="AI673" s="6" t="e">
        <f t="shared" si="82"/>
        <v>#N/A</v>
      </c>
    </row>
    <row r="674" spans="1:35" x14ac:dyDescent="0.35">
      <c r="A674" t="str">
        <f t="shared" si="76"/>
        <v>CONNAUGHT SQUARE PRACTICERegents HealthCentral LondonE87037Sep6</v>
      </c>
      <c r="B674" s="41" t="s">
        <v>628</v>
      </c>
      <c r="C674" s="41" t="s">
        <v>456</v>
      </c>
      <c r="D674" s="41" t="s">
        <v>33</v>
      </c>
      <c r="E674" s="41" t="s">
        <v>80</v>
      </c>
      <c r="F674" s="41" t="s">
        <v>80</v>
      </c>
      <c r="G674" s="41" t="s">
        <v>761</v>
      </c>
      <c r="H674" s="41">
        <v>6</v>
      </c>
      <c r="I674" s="41">
        <v>10204.086886286101</v>
      </c>
      <c r="J674" s="41">
        <v>396</v>
      </c>
      <c r="K674" s="41">
        <v>0</v>
      </c>
      <c r="L674" s="41">
        <v>7.8804000000000007</v>
      </c>
      <c r="M674" s="41">
        <v>0</v>
      </c>
      <c r="N674" s="41">
        <v>3553</v>
      </c>
      <c r="O674" s="41">
        <v>2570</v>
      </c>
      <c r="P674" s="41">
        <v>79.942499999999995</v>
      </c>
      <c r="Q674" s="41">
        <v>57.824999999999996</v>
      </c>
      <c r="R674" s="41">
        <v>9113</v>
      </c>
      <c r="S674" s="41">
        <v>163.12270000000001</v>
      </c>
      <c r="T674" s="41">
        <v>10927</v>
      </c>
      <c r="U674" s="41">
        <v>240.39400000000001</v>
      </c>
      <c r="V674" s="41">
        <v>9509</v>
      </c>
      <c r="W674" s="41">
        <v>171.00310000000002</v>
      </c>
      <c r="X674" s="41">
        <v>17050</v>
      </c>
      <c r="Y674" s="41">
        <v>378.16149999999999</v>
      </c>
      <c r="Z674" s="6">
        <f>0</f>
        <v>0</v>
      </c>
      <c r="AA674" s="6">
        <f t="shared" si="77"/>
        <v>171.00310000000002</v>
      </c>
      <c r="AB674">
        <f>IF(ISBLANK(Table1[[#This Row],[FY2425_Cost]])=TRUE,#N/A,Table1[[#This Row],[FY2425_Cost]])</f>
        <v>378.16149999999999</v>
      </c>
      <c r="AC674" s="6">
        <f t="shared" si="78"/>
        <v>207.15839999999997</v>
      </c>
      <c r="AD674" s="6" t="e">
        <f>SUMIFS($AB$3:AB674,$B$3:B674,B674)</f>
        <v>#N/A</v>
      </c>
      <c r="AE674" s="6">
        <f t="shared" si="79"/>
        <v>4591.8390988287456</v>
      </c>
      <c r="AF674" s="6">
        <f t="shared" si="80"/>
        <v>4591.8390988287456</v>
      </c>
      <c r="AG674" s="6">
        <f>VLOOKUP(Table1[[#This Row],[PracticeCode]],$AP$3:$AS$345,4,FALSE)</f>
        <v>4591.8390988287456</v>
      </c>
      <c r="AH674" s="27">
        <f t="shared" si="81"/>
        <v>333673.64118155552</v>
      </c>
      <c r="AI674" s="6" t="e">
        <f t="shared" si="82"/>
        <v>#N/A</v>
      </c>
    </row>
    <row r="675" spans="1:35" x14ac:dyDescent="0.35">
      <c r="A675" t="str">
        <f t="shared" si="76"/>
        <v>COVENT GARDEN MEDICAL CENTREWest End and Marylebone Primary Care NetworkCentral LondonE87045Apr1</v>
      </c>
      <c r="B675" s="41" t="s">
        <v>591</v>
      </c>
      <c r="C675" s="41" t="s">
        <v>458</v>
      </c>
      <c r="D675" s="41" t="s">
        <v>33</v>
      </c>
      <c r="E675" s="41" t="s">
        <v>81</v>
      </c>
      <c r="F675" s="41" t="s">
        <v>81</v>
      </c>
      <c r="G675" s="41" t="s">
        <v>756</v>
      </c>
      <c r="H675" s="41">
        <v>1</v>
      </c>
      <c r="I675" s="41">
        <v>5500.3281743398502</v>
      </c>
      <c r="J675" s="41">
        <v>1251</v>
      </c>
      <c r="K675" s="41">
        <v>724</v>
      </c>
      <c r="L675" s="41">
        <v>23.1435</v>
      </c>
      <c r="M675" s="41">
        <v>13.394</v>
      </c>
      <c r="N675" s="41">
        <v>320</v>
      </c>
      <c r="O675" s="41">
        <v>6</v>
      </c>
      <c r="P675" s="41">
        <v>6.3680000000000003</v>
      </c>
      <c r="Q675" s="41">
        <v>0.11940000000000001</v>
      </c>
      <c r="R675" s="41">
        <v>2902</v>
      </c>
      <c r="S675" s="41">
        <v>51.945799999999998</v>
      </c>
      <c r="T675" s="41">
        <v>3684</v>
      </c>
      <c r="U675" s="41">
        <v>81.048000000000002</v>
      </c>
      <c r="V675" s="41">
        <v>4877</v>
      </c>
      <c r="W675" s="41">
        <v>88.4833</v>
      </c>
      <c r="X675" s="41">
        <v>4010</v>
      </c>
      <c r="Y675" s="41">
        <v>87.535399999999996</v>
      </c>
      <c r="Z675" s="6">
        <f>0</f>
        <v>0</v>
      </c>
      <c r="AA675" s="6">
        <f t="shared" si="77"/>
        <v>88.4833</v>
      </c>
      <c r="AB675">
        <f>IF(ISBLANK(Table1[[#This Row],[FY2425_Cost]])=TRUE,#N/A,Table1[[#This Row],[FY2425_Cost]])</f>
        <v>87.535399999999996</v>
      </c>
      <c r="AC675" s="6">
        <f t="shared" si="78"/>
        <v>-0.94790000000000418</v>
      </c>
      <c r="AD675" s="6">
        <f>SUMIFS($AB$3:AB675,$B$3:B675,B675)</f>
        <v>87.535399999999996</v>
      </c>
      <c r="AE675" s="6">
        <f t="shared" si="79"/>
        <v>2475.1476784529327</v>
      </c>
      <c r="AF675" s="6">
        <f t="shared" si="80"/>
        <v>2475.1476784529327</v>
      </c>
      <c r="AG675" s="6">
        <f>VLOOKUP(Table1[[#This Row],[PracticeCode]],$AP$3:$AS$345,4,FALSE)</f>
        <v>2475.1476784529327</v>
      </c>
      <c r="AH675" s="27">
        <f t="shared" si="81"/>
        <v>179860.73130091312</v>
      </c>
      <c r="AI675" s="6">
        <f t="shared" si="82"/>
        <v>0</v>
      </c>
    </row>
    <row r="676" spans="1:35" x14ac:dyDescent="0.35">
      <c r="A676" t="str">
        <f t="shared" si="76"/>
        <v>COVENT GARDEN MEDICAL CENTREWest End and Marylebone Primary Care NetworkCentral LondonE87045Aug5</v>
      </c>
      <c r="B676" s="41" t="s">
        <v>591</v>
      </c>
      <c r="C676" s="41" t="s">
        <v>458</v>
      </c>
      <c r="D676" s="41" t="s">
        <v>33</v>
      </c>
      <c r="E676" s="41" t="s">
        <v>81</v>
      </c>
      <c r="F676" s="41" t="s">
        <v>81</v>
      </c>
      <c r="G676" s="41" t="s">
        <v>760</v>
      </c>
      <c r="H676" s="41">
        <v>5</v>
      </c>
      <c r="I676" s="41">
        <v>5500.3281743398502</v>
      </c>
      <c r="J676" s="41">
        <v>1508</v>
      </c>
      <c r="K676" s="41">
        <v>0</v>
      </c>
      <c r="L676" s="41">
        <v>27.898</v>
      </c>
      <c r="M676" s="41">
        <v>0</v>
      </c>
      <c r="N676" s="41">
        <v>499</v>
      </c>
      <c r="O676" s="41">
        <v>3</v>
      </c>
      <c r="P676" s="41">
        <v>9.9301000000000013</v>
      </c>
      <c r="Q676" s="41">
        <v>5.9700000000000003E-2</v>
      </c>
      <c r="R676" s="41">
        <v>3678</v>
      </c>
      <c r="S676" s="41">
        <v>65.836200000000005</v>
      </c>
      <c r="T676" s="41">
        <v>4777</v>
      </c>
      <c r="U676" s="41">
        <v>105.09399999999999</v>
      </c>
      <c r="V676" s="41">
        <v>5186</v>
      </c>
      <c r="W676" s="41">
        <v>93.734200000000001</v>
      </c>
      <c r="X676" s="41">
        <v>5279</v>
      </c>
      <c r="Y676" s="41">
        <v>115.0838</v>
      </c>
      <c r="Z676" s="6">
        <f>0</f>
        <v>0</v>
      </c>
      <c r="AA676" s="6">
        <f t="shared" si="77"/>
        <v>93.734200000000001</v>
      </c>
      <c r="AB676">
        <f>IF(ISBLANK(Table1[[#This Row],[FY2425_Cost]])=TRUE,#N/A,Table1[[#This Row],[FY2425_Cost]])</f>
        <v>115.0838</v>
      </c>
      <c r="AC676" s="6">
        <f t="shared" si="78"/>
        <v>21.349599999999995</v>
      </c>
      <c r="AD676" s="6">
        <f>SUMIFS($AB$3:AB676,$B$3:B676,B676)</f>
        <v>202.61919999999998</v>
      </c>
      <c r="AE676" s="6">
        <f t="shared" si="79"/>
        <v>2475.1476784529327</v>
      </c>
      <c r="AF676" s="6">
        <f t="shared" si="80"/>
        <v>2475.1476784529327</v>
      </c>
      <c r="AG676" s="6">
        <f>VLOOKUP(Table1[[#This Row],[PracticeCode]],$AP$3:$AS$345,4,FALSE)</f>
        <v>2475.1476784529327</v>
      </c>
      <c r="AH676" s="27">
        <f t="shared" si="81"/>
        <v>179860.73130091312</v>
      </c>
      <c r="AI676" s="6">
        <f t="shared" si="82"/>
        <v>0</v>
      </c>
    </row>
    <row r="677" spans="1:35" x14ac:dyDescent="0.35">
      <c r="A677" t="str">
        <f t="shared" si="76"/>
        <v>COVENT GARDEN MEDICAL CENTREWest End and Marylebone Primary Care NetworkCentral LondonE87045Dec9</v>
      </c>
      <c r="B677" s="41" t="s">
        <v>591</v>
      </c>
      <c r="C677" s="41" t="s">
        <v>458</v>
      </c>
      <c r="D677" s="41" t="s">
        <v>33</v>
      </c>
      <c r="E677" s="41" t="s">
        <v>81</v>
      </c>
      <c r="F677" s="41" t="s">
        <v>81</v>
      </c>
      <c r="G677" s="41" t="s">
        <v>764</v>
      </c>
      <c r="H677" s="41">
        <v>9</v>
      </c>
      <c r="I677" s="41">
        <v>5500.3281743398502</v>
      </c>
      <c r="J677" s="41">
        <v>380</v>
      </c>
      <c r="K677" s="41">
        <v>0</v>
      </c>
      <c r="L677" s="41">
        <v>7.5620000000000003</v>
      </c>
      <c r="M677" s="41">
        <v>0</v>
      </c>
      <c r="N677" s="41"/>
      <c r="O677" s="41"/>
      <c r="P677" s="41"/>
      <c r="Q677" s="41"/>
      <c r="R677" s="41">
        <v>3407</v>
      </c>
      <c r="S677" s="41">
        <v>60.985300000000002</v>
      </c>
      <c r="T677" s="41"/>
      <c r="U677" s="41"/>
      <c r="V677" s="41">
        <v>3787</v>
      </c>
      <c r="W677" s="41">
        <v>68.547300000000007</v>
      </c>
      <c r="X677" s="41"/>
      <c r="Y677" s="41"/>
      <c r="Z677" s="6">
        <f>0</f>
        <v>0</v>
      </c>
      <c r="AA677" s="6">
        <f t="shared" si="77"/>
        <v>68.547300000000007</v>
      </c>
      <c r="AB677" t="e">
        <f>IF(ISBLANK(Table1[[#This Row],[FY2425_Cost]])=TRUE,#N/A,Table1[[#This Row],[FY2425_Cost]])</f>
        <v>#N/A</v>
      </c>
      <c r="AC677" s="6" t="e">
        <f t="shared" si="78"/>
        <v>#N/A</v>
      </c>
      <c r="AD677" s="6" t="e">
        <f>SUMIFS($AB$3:AB677,$B$3:B677,B677)</f>
        <v>#N/A</v>
      </c>
      <c r="AE677" s="6">
        <f t="shared" si="79"/>
        <v>2475.1476784529327</v>
      </c>
      <c r="AF677" s="6">
        <f t="shared" si="80"/>
        <v>2475.1476784529327</v>
      </c>
      <c r="AG677" s="6">
        <f>VLOOKUP(Table1[[#This Row],[PracticeCode]],$AP$3:$AS$345,4,FALSE)</f>
        <v>2475.1476784529327</v>
      </c>
      <c r="AH677" s="27">
        <f t="shared" si="81"/>
        <v>179860.73130091312</v>
      </c>
      <c r="AI677" s="6" t="e">
        <f t="shared" si="82"/>
        <v>#N/A</v>
      </c>
    </row>
    <row r="678" spans="1:35" x14ac:dyDescent="0.35">
      <c r="A678" t="str">
        <f t="shared" si="76"/>
        <v>COVENT GARDEN MEDICAL CENTREWest End and Marylebone Primary Care NetworkCentral LondonE87045Feb11</v>
      </c>
      <c r="B678" s="41" t="s">
        <v>591</v>
      </c>
      <c r="C678" s="41" t="s">
        <v>458</v>
      </c>
      <c r="D678" s="41" t="s">
        <v>33</v>
      </c>
      <c r="E678" s="41" t="s">
        <v>81</v>
      </c>
      <c r="F678" s="41" t="s">
        <v>81</v>
      </c>
      <c r="G678" s="41" t="s">
        <v>766</v>
      </c>
      <c r="H678" s="41">
        <v>11</v>
      </c>
      <c r="I678" s="41">
        <v>5500.3281743398502</v>
      </c>
      <c r="J678" s="41">
        <v>826</v>
      </c>
      <c r="K678" s="41">
        <v>12</v>
      </c>
      <c r="L678" s="41">
        <v>16.4374</v>
      </c>
      <c r="M678" s="41">
        <v>0.23880000000000001</v>
      </c>
      <c r="N678" s="41"/>
      <c r="O678" s="41"/>
      <c r="P678" s="41"/>
      <c r="Q678" s="41"/>
      <c r="R678" s="41">
        <v>5595</v>
      </c>
      <c r="S678" s="41">
        <v>100.15049999999999</v>
      </c>
      <c r="T678" s="41"/>
      <c r="U678" s="41"/>
      <c r="V678" s="41">
        <v>6433</v>
      </c>
      <c r="W678" s="41">
        <v>116.82669999999999</v>
      </c>
      <c r="X678" s="41"/>
      <c r="Y678" s="41"/>
      <c r="Z678" s="6">
        <f>0</f>
        <v>0</v>
      </c>
      <c r="AA678" s="6">
        <f t="shared" si="77"/>
        <v>116.82669999999999</v>
      </c>
      <c r="AB678" t="e">
        <f>IF(ISBLANK(Table1[[#This Row],[FY2425_Cost]])=TRUE,#N/A,Table1[[#This Row],[FY2425_Cost]])</f>
        <v>#N/A</v>
      </c>
      <c r="AC678" s="6" t="e">
        <f t="shared" si="78"/>
        <v>#N/A</v>
      </c>
      <c r="AD678" s="6" t="e">
        <f>SUMIFS($AB$3:AB678,$B$3:B678,B678)</f>
        <v>#N/A</v>
      </c>
      <c r="AE678" s="6">
        <f t="shared" si="79"/>
        <v>2475.1476784529327</v>
      </c>
      <c r="AF678" s="6">
        <f t="shared" si="80"/>
        <v>2475.1476784529327</v>
      </c>
      <c r="AG678" s="6">
        <f>VLOOKUP(Table1[[#This Row],[PracticeCode]],$AP$3:$AS$345,4,FALSE)</f>
        <v>2475.1476784529327</v>
      </c>
      <c r="AH678" s="27">
        <f t="shared" si="81"/>
        <v>179860.73130091312</v>
      </c>
      <c r="AI678" s="6" t="e">
        <f t="shared" si="82"/>
        <v>#N/A</v>
      </c>
    </row>
    <row r="679" spans="1:35" x14ac:dyDescent="0.35">
      <c r="A679" t="str">
        <f t="shared" si="76"/>
        <v>COVENT GARDEN MEDICAL CENTREWest End and Marylebone Primary Care NetworkCentral LondonE87045Jan10</v>
      </c>
      <c r="B679" s="41" t="s">
        <v>591</v>
      </c>
      <c r="C679" s="41" t="s">
        <v>458</v>
      </c>
      <c r="D679" s="41" t="s">
        <v>33</v>
      </c>
      <c r="E679" s="41" t="s">
        <v>81</v>
      </c>
      <c r="F679" s="41" t="s">
        <v>81</v>
      </c>
      <c r="G679" s="41" t="s">
        <v>765</v>
      </c>
      <c r="H679" s="41">
        <v>10</v>
      </c>
      <c r="I679" s="41">
        <v>5500.3281743398502</v>
      </c>
      <c r="J679" s="41">
        <v>3397</v>
      </c>
      <c r="K679" s="41">
        <v>3</v>
      </c>
      <c r="L679" s="41">
        <v>67.600300000000004</v>
      </c>
      <c r="M679" s="41">
        <v>5.9700000000000003E-2</v>
      </c>
      <c r="N679" s="41"/>
      <c r="O679" s="41"/>
      <c r="P679" s="41"/>
      <c r="Q679" s="41"/>
      <c r="R679" s="41">
        <v>7672</v>
      </c>
      <c r="S679" s="41">
        <v>137.3288</v>
      </c>
      <c r="T679" s="41"/>
      <c r="U679" s="41"/>
      <c r="V679" s="41">
        <v>11072</v>
      </c>
      <c r="W679" s="41">
        <v>204.98880000000003</v>
      </c>
      <c r="X679" s="41"/>
      <c r="Y679" s="41"/>
      <c r="Z679" s="6">
        <f>0</f>
        <v>0</v>
      </c>
      <c r="AA679" s="6">
        <f t="shared" si="77"/>
        <v>204.98880000000003</v>
      </c>
      <c r="AB679" t="e">
        <f>IF(ISBLANK(Table1[[#This Row],[FY2425_Cost]])=TRUE,#N/A,Table1[[#This Row],[FY2425_Cost]])</f>
        <v>#N/A</v>
      </c>
      <c r="AC679" s="6" t="e">
        <f t="shared" si="78"/>
        <v>#N/A</v>
      </c>
      <c r="AD679" s="6" t="e">
        <f>SUMIFS($AB$3:AB679,$B$3:B679,B679)</f>
        <v>#N/A</v>
      </c>
      <c r="AE679" s="6">
        <f t="shared" si="79"/>
        <v>2475.1476784529327</v>
      </c>
      <c r="AF679" s="6">
        <f t="shared" si="80"/>
        <v>2475.1476784529327</v>
      </c>
      <c r="AG679" s="6">
        <f>VLOOKUP(Table1[[#This Row],[PracticeCode]],$AP$3:$AS$345,4,FALSE)</f>
        <v>2475.1476784529327</v>
      </c>
      <c r="AH679" s="27">
        <f t="shared" si="81"/>
        <v>179860.73130091312</v>
      </c>
      <c r="AI679" s="6" t="e">
        <f t="shared" si="82"/>
        <v>#N/A</v>
      </c>
    </row>
    <row r="680" spans="1:35" x14ac:dyDescent="0.35">
      <c r="A680" t="str">
        <f t="shared" si="76"/>
        <v>COVENT GARDEN MEDICAL CENTREWest End and Marylebone Primary Care NetworkCentral LondonE87045Jul4</v>
      </c>
      <c r="B680" s="41" t="s">
        <v>591</v>
      </c>
      <c r="C680" s="41" t="s">
        <v>458</v>
      </c>
      <c r="D680" s="41" t="s">
        <v>33</v>
      </c>
      <c r="E680" s="41" t="s">
        <v>81</v>
      </c>
      <c r="F680" s="41" t="s">
        <v>81</v>
      </c>
      <c r="G680" s="41" t="s">
        <v>759</v>
      </c>
      <c r="H680" s="41">
        <v>4</v>
      </c>
      <c r="I680" s="41">
        <v>5500.3281743398502</v>
      </c>
      <c r="J680" s="41">
        <v>1455</v>
      </c>
      <c r="K680" s="41">
        <v>0</v>
      </c>
      <c r="L680" s="41">
        <v>26.9175</v>
      </c>
      <c r="M680" s="41">
        <v>0</v>
      </c>
      <c r="N680" s="41">
        <v>271</v>
      </c>
      <c r="O680" s="41">
        <v>0</v>
      </c>
      <c r="P680" s="41">
        <v>5.3929</v>
      </c>
      <c r="Q680" s="41">
        <v>0</v>
      </c>
      <c r="R680" s="41">
        <v>3227</v>
      </c>
      <c r="S680" s="41">
        <v>57.763300000000001</v>
      </c>
      <c r="T680" s="41">
        <v>3771</v>
      </c>
      <c r="U680" s="41">
        <v>82.962000000000003</v>
      </c>
      <c r="V680" s="41">
        <v>4682</v>
      </c>
      <c r="W680" s="41">
        <v>84.680800000000005</v>
      </c>
      <c r="X680" s="41">
        <v>4042</v>
      </c>
      <c r="Y680" s="41">
        <v>88.354900000000001</v>
      </c>
      <c r="Z680" s="6">
        <f>0</f>
        <v>0</v>
      </c>
      <c r="AA680" s="6">
        <f t="shared" si="77"/>
        <v>84.680800000000005</v>
      </c>
      <c r="AB680">
        <f>IF(ISBLANK(Table1[[#This Row],[FY2425_Cost]])=TRUE,#N/A,Table1[[#This Row],[FY2425_Cost]])</f>
        <v>88.354900000000001</v>
      </c>
      <c r="AC680" s="6">
        <f t="shared" si="78"/>
        <v>3.6740999999999957</v>
      </c>
      <c r="AD680" s="6" t="e">
        <f>SUMIFS($AB$3:AB680,$B$3:B680,B680)</f>
        <v>#N/A</v>
      </c>
      <c r="AE680" s="6">
        <f t="shared" si="79"/>
        <v>2475.1476784529327</v>
      </c>
      <c r="AF680" s="6">
        <f t="shared" si="80"/>
        <v>2475.1476784529327</v>
      </c>
      <c r="AG680" s="6">
        <f>VLOOKUP(Table1[[#This Row],[PracticeCode]],$AP$3:$AS$345,4,FALSE)</f>
        <v>2475.1476784529327</v>
      </c>
      <c r="AH680" s="27">
        <f t="shared" si="81"/>
        <v>179860.73130091312</v>
      </c>
      <c r="AI680" s="6" t="e">
        <f t="shared" si="82"/>
        <v>#N/A</v>
      </c>
    </row>
    <row r="681" spans="1:35" x14ac:dyDescent="0.35">
      <c r="A681" t="str">
        <f t="shared" si="76"/>
        <v>COVENT GARDEN MEDICAL CENTREWest End and Marylebone Primary Care NetworkCentral LondonE87045Jun3</v>
      </c>
      <c r="B681" s="41" t="s">
        <v>591</v>
      </c>
      <c r="C681" s="41" t="s">
        <v>458</v>
      </c>
      <c r="D681" s="41" t="s">
        <v>33</v>
      </c>
      <c r="E681" s="41" t="s">
        <v>81</v>
      </c>
      <c r="F681" s="41" t="s">
        <v>81</v>
      </c>
      <c r="G681" s="41" t="s">
        <v>758</v>
      </c>
      <c r="H681" s="41">
        <v>3</v>
      </c>
      <c r="I681" s="41">
        <v>5500.3281743398502</v>
      </c>
      <c r="J681" s="41">
        <v>1532</v>
      </c>
      <c r="K681" s="41">
        <v>0</v>
      </c>
      <c r="L681" s="41">
        <v>28.341999999999999</v>
      </c>
      <c r="M681" s="41">
        <v>0</v>
      </c>
      <c r="N681" s="41">
        <v>444</v>
      </c>
      <c r="O681" s="41">
        <v>0</v>
      </c>
      <c r="P681" s="41">
        <v>8.8356000000000012</v>
      </c>
      <c r="Q681" s="41">
        <v>0</v>
      </c>
      <c r="R681" s="41">
        <v>4624</v>
      </c>
      <c r="S681" s="41">
        <v>82.769599999999997</v>
      </c>
      <c r="T681" s="41">
        <v>2792</v>
      </c>
      <c r="U681" s="41">
        <v>61.423999999999999</v>
      </c>
      <c r="V681" s="41">
        <v>6156</v>
      </c>
      <c r="W681" s="41">
        <v>111.1116</v>
      </c>
      <c r="X681" s="41">
        <v>3236</v>
      </c>
      <c r="Y681" s="41">
        <v>70.259600000000006</v>
      </c>
      <c r="Z681" s="6">
        <f>0</f>
        <v>0</v>
      </c>
      <c r="AA681" s="6">
        <f t="shared" si="77"/>
        <v>111.1116</v>
      </c>
      <c r="AB681">
        <f>IF(ISBLANK(Table1[[#This Row],[FY2425_Cost]])=TRUE,#N/A,Table1[[#This Row],[FY2425_Cost]])</f>
        <v>70.259600000000006</v>
      </c>
      <c r="AC681" s="6">
        <f t="shared" si="78"/>
        <v>-40.85199999999999</v>
      </c>
      <c r="AD681" s="6" t="e">
        <f>SUMIFS($AB$3:AB681,$B$3:B681,B681)</f>
        <v>#N/A</v>
      </c>
      <c r="AE681" s="6">
        <f t="shared" si="79"/>
        <v>2475.1476784529327</v>
      </c>
      <c r="AF681" s="6">
        <f t="shared" si="80"/>
        <v>2475.1476784529327</v>
      </c>
      <c r="AG681" s="6">
        <f>VLOOKUP(Table1[[#This Row],[PracticeCode]],$AP$3:$AS$345,4,FALSE)</f>
        <v>2475.1476784529327</v>
      </c>
      <c r="AH681" s="27">
        <f t="shared" si="81"/>
        <v>179860.73130091312</v>
      </c>
      <c r="AI681" s="6" t="e">
        <f t="shared" si="82"/>
        <v>#N/A</v>
      </c>
    </row>
    <row r="682" spans="1:35" x14ac:dyDescent="0.35">
      <c r="A682" t="str">
        <f t="shared" si="76"/>
        <v>COVENT GARDEN MEDICAL CENTREWest End and Marylebone Primary Care NetworkCentral LondonE87045Mar12</v>
      </c>
      <c r="B682" s="41" t="s">
        <v>591</v>
      </c>
      <c r="C682" s="41" t="s">
        <v>458</v>
      </c>
      <c r="D682" s="41" t="s">
        <v>33</v>
      </c>
      <c r="E682" s="41" t="s">
        <v>81</v>
      </c>
      <c r="F682" s="41" t="s">
        <v>81</v>
      </c>
      <c r="G682" s="41" t="s">
        <v>767</v>
      </c>
      <c r="H682" s="41">
        <v>12</v>
      </c>
      <c r="I682" s="41">
        <v>5500.3281743398502</v>
      </c>
      <c r="J682" s="41">
        <v>616</v>
      </c>
      <c r="K682" s="41">
        <v>4</v>
      </c>
      <c r="L682" s="41">
        <v>12.2584</v>
      </c>
      <c r="M682" s="41">
        <v>7.9600000000000004E-2</v>
      </c>
      <c r="N682" s="41"/>
      <c r="O682" s="41"/>
      <c r="P682" s="41"/>
      <c r="Q682" s="41"/>
      <c r="R682" s="41">
        <v>4031</v>
      </c>
      <c r="S682" s="41">
        <v>72.154899999999998</v>
      </c>
      <c r="T682" s="41"/>
      <c r="U682" s="41"/>
      <c r="V682" s="41">
        <v>4651</v>
      </c>
      <c r="W682" s="41">
        <v>84.492899999999992</v>
      </c>
      <c r="X682" s="41"/>
      <c r="Y682" s="41"/>
      <c r="Z682" s="6">
        <f>0</f>
        <v>0</v>
      </c>
      <c r="AA682" s="6">
        <f t="shared" si="77"/>
        <v>84.492899999999992</v>
      </c>
      <c r="AB682" t="e">
        <f>IF(ISBLANK(Table1[[#This Row],[FY2425_Cost]])=TRUE,#N/A,Table1[[#This Row],[FY2425_Cost]])</f>
        <v>#N/A</v>
      </c>
      <c r="AC682" s="6" t="e">
        <f t="shared" si="78"/>
        <v>#N/A</v>
      </c>
      <c r="AD682" s="6" t="e">
        <f>SUMIFS($AB$3:AB682,$B$3:B682,B682)</f>
        <v>#N/A</v>
      </c>
      <c r="AE682" s="6">
        <f t="shared" si="79"/>
        <v>2475.1476784529327</v>
      </c>
      <c r="AF682" s="6">
        <f t="shared" si="80"/>
        <v>2475.1476784529327</v>
      </c>
      <c r="AG682" s="6">
        <f>VLOOKUP(Table1[[#This Row],[PracticeCode]],$AP$3:$AS$345,4,FALSE)</f>
        <v>2475.1476784529327</v>
      </c>
      <c r="AH682" s="27">
        <f t="shared" si="81"/>
        <v>179860.73130091312</v>
      </c>
      <c r="AI682" s="6" t="e">
        <f t="shared" si="82"/>
        <v>#N/A</v>
      </c>
    </row>
    <row r="683" spans="1:35" x14ac:dyDescent="0.35">
      <c r="A683" t="str">
        <f t="shared" si="76"/>
        <v>COVENT GARDEN MEDICAL CENTREWest End and Marylebone Primary Care NetworkCentral LondonE87045May2</v>
      </c>
      <c r="B683" s="41" t="s">
        <v>591</v>
      </c>
      <c r="C683" s="41" t="s">
        <v>458</v>
      </c>
      <c r="D683" s="41" t="s">
        <v>33</v>
      </c>
      <c r="E683" s="41" t="s">
        <v>81</v>
      </c>
      <c r="F683" s="41" t="s">
        <v>81</v>
      </c>
      <c r="G683" s="41" t="s">
        <v>757</v>
      </c>
      <c r="H683" s="41">
        <v>2</v>
      </c>
      <c r="I683" s="41">
        <v>5500.3281743398502</v>
      </c>
      <c r="J683" s="41">
        <v>1364</v>
      </c>
      <c r="K683" s="41">
        <v>317</v>
      </c>
      <c r="L683" s="41">
        <v>25.233999999999998</v>
      </c>
      <c r="M683" s="41">
        <v>5.8644999999999996</v>
      </c>
      <c r="N683" s="41">
        <v>166</v>
      </c>
      <c r="O683" s="41">
        <v>0</v>
      </c>
      <c r="P683" s="41">
        <v>3.3034000000000003</v>
      </c>
      <c r="Q683" s="41">
        <v>0</v>
      </c>
      <c r="R683" s="41">
        <v>3008</v>
      </c>
      <c r="S683" s="41">
        <v>53.843200000000003</v>
      </c>
      <c r="T683" s="41">
        <v>2209</v>
      </c>
      <c r="U683" s="41">
        <v>48.597999999999999</v>
      </c>
      <c r="V683" s="41">
        <v>4689</v>
      </c>
      <c r="W683" s="41">
        <v>84.941699999999997</v>
      </c>
      <c r="X683" s="41">
        <v>2375</v>
      </c>
      <c r="Y683" s="41">
        <v>51.901400000000002</v>
      </c>
      <c r="Z683" s="6">
        <f>0</f>
        <v>0</v>
      </c>
      <c r="AA683" s="6">
        <f t="shared" si="77"/>
        <v>84.941699999999997</v>
      </c>
      <c r="AB683">
        <f>IF(ISBLANK(Table1[[#This Row],[FY2425_Cost]])=TRUE,#N/A,Table1[[#This Row],[FY2425_Cost]])</f>
        <v>51.901400000000002</v>
      </c>
      <c r="AC683" s="6">
        <f t="shared" si="78"/>
        <v>-33.040299999999995</v>
      </c>
      <c r="AD683" s="6" t="e">
        <f>SUMIFS($AB$3:AB683,$B$3:B683,B683)</f>
        <v>#N/A</v>
      </c>
      <c r="AE683" s="6">
        <f t="shared" si="79"/>
        <v>2475.1476784529327</v>
      </c>
      <c r="AF683" s="6">
        <f t="shared" si="80"/>
        <v>2475.1476784529327</v>
      </c>
      <c r="AG683" s="6">
        <f>VLOOKUP(Table1[[#This Row],[PracticeCode]],$AP$3:$AS$345,4,FALSE)</f>
        <v>2475.1476784529327</v>
      </c>
      <c r="AH683" s="27">
        <f t="shared" si="81"/>
        <v>179860.73130091312</v>
      </c>
      <c r="AI683" s="6" t="e">
        <f t="shared" si="82"/>
        <v>#N/A</v>
      </c>
    </row>
    <row r="684" spans="1:35" x14ac:dyDescent="0.35">
      <c r="A684" t="str">
        <f t="shared" si="76"/>
        <v>COVENT GARDEN MEDICAL CENTREWest End and Marylebone Primary Care NetworkCentral LondonE87045Nov8</v>
      </c>
      <c r="B684" s="41" t="s">
        <v>591</v>
      </c>
      <c r="C684" s="41" t="s">
        <v>458</v>
      </c>
      <c r="D684" s="41" t="s">
        <v>33</v>
      </c>
      <c r="E684" s="41" t="s">
        <v>81</v>
      </c>
      <c r="F684" s="41" t="s">
        <v>81</v>
      </c>
      <c r="G684" s="41" t="s">
        <v>763</v>
      </c>
      <c r="H684" s="41">
        <v>8</v>
      </c>
      <c r="I684" s="41">
        <v>5500.3281743398502</v>
      </c>
      <c r="J684" s="41">
        <v>662</v>
      </c>
      <c r="K684" s="41">
        <v>3</v>
      </c>
      <c r="L684" s="41">
        <v>13.1738</v>
      </c>
      <c r="M684" s="41">
        <v>5.9700000000000003E-2</v>
      </c>
      <c r="N684" s="41"/>
      <c r="O684" s="41"/>
      <c r="P684" s="41"/>
      <c r="Q684" s="41"/>
      <c r="R684" s="41">
        <v>4377</v>
      </c>
      <c r="S684" s="41">
        <v>78.348299999999995</v>
      </c>
      <c r="T684" s="41"/>
      <c r="U684" s="41"/>
      <c r="V684" s="41">
        <v>5042</v>
      </c>
      <c r="W684" s="41">
        <v>91.581799999999987</v>
      </c>
      <c r="X684" s="41"/>
      <c r="Y684" s="41"/>
      <c r="Z684" s="6">
        <f>0</f>
        <v>0</v>
      </c>
      <c r="AA684" s="6">
        <f t="shared" si="77"/>
        <v>91.581799999999987</v>
      </c>
      <c r="AB684" t="e">
        <f>IF(ISBLANK(Table1[[#This Row],[FY2425_Cost]])=TRUE,#N/A,Table1[[#This Row],[FY2425_Cost]])</f>
        <v>#N/A</v>
      </c>
      <c r="AC684" s="6" t="e">
        <f t="shared" si="78"/>
        <v>#N/A</v>
      </c>
      <c r="AD684" s="6" t="e">
        <f>SUMIFS($AB$3:AB684,$B$3:B684,B684)</f>
        <v>#N/A</v>
      </c>
      <c r="AE684" s="6">
        <f t="shared" si="79"/>
        <v>2475.1476784529327</v>
      </c>
      <c r="AF684" s="6">
        <f t="shared" si="80"/>
        <v>2475.1476784529327</v>
      </c>
      <c r="AG684" s="6">
        <f>VLOOKUP(Table1[[#This Row],[PracticeCode]],$AP$3:$AS$345,4,FALSE)</f>
        <v>2475.1476784529327</v>
      </c>
      <c r="AH684" s="27">
        <f t="shared" si="81"/>
        <v>179860.73130091312</v>
      </c>
      <c r="AI684" s="6" t="e">
        <f t="shared" si="82"/>
        <v>#N/A</v>
      </c>
    </row>
    <row r="685" spans="1:35" x14ac:dyDescent="0.35">
      <c r="A685" t="str">
        <f t="shared" si="76"/>
        <v>COVENT GARDEN MEDICAL CENTREWest End and Marylebone Primary Care NetworkCentral LondonE87045Oct7</v>
      </c>
      <c r="B685" s="41" t="s">
        <v>591</v>
      </c>
      <c r="C685" s="41" t="s">
        <v>458</v>
      </c>
      <c r="D685" s="41" t="s">
        <v>33</v>
      </c>
      <c r="E685" s="41" t="s">
        <v>81</v>
      </c>
      <c r="F685" s="41" t="s">
        <v>81</v>
      </c>
      <c r="G685" s="41" t="s">
        <v>762</v>
      </c>
      <c r="H685" s="41">
        <v>7</v>
      </c>
      <c r="I685" s="41">
        <v>5500.3281743398502</v>
      </c>
      <c r="J685" s="41">
        <v>362</v>
      </c>
      <c r="K685" s="41">
        <v>4611</v>
      </c>
      <c r="L685" s="41">
        <v>7.2038000000000002</v>
      </c>
      <c r="M685" s="41">
        <v>91.758900000000011</v>
      </c>
      <c r="N685" s="41">
        <v>0</v>
      </c>
      <c r="O685" s="41">
        <v>5</v>
      </c>
      <c r="P685" s="41">
        <v>0</v>
      </c>
      <c r="Q685" s="41">
        <v>0.11249999999999999</v>
      </c>
      <c r="R685" s="41">
        <v>5754</v>
      </c>
      <c r="S685" s="41">
        <v>102.9966</v>
      </c>
      <c r="T685" s="41">
        <v>13067</v>
      </c>
      <c r="U685" s="41">
        <v>287.47399999999999</v>
      </c>
      <c r="V685" s="41">
        <v>10727</v>
      </c>
      <c r="W685" s="41">
        <v>201.95930000000001</v>
      </c>
      <c r="X685" s="41">
        <v>13072</v>
      </c>
      <c r="Y685" s="41">
        <v>287.5865</v>
      </c>
      <c r="Z685" s="6">
        <f>0</f>
        <v>0</v>
      </c>
      <c r="AA685" s="6">
        <f t="shared" si="77"/>
        <v>201.95930000000001</v>
      </c>
      <c r="AB685">
        <f>IF(ISBLANK(Table1[[#This Row],[FY2425_Cost]])=TRUE,#N/A,Table1[[#This Row],[FY2425_Cost]])</f>
        <v>287.5865</v>
      </c>
      <c r="AC685" s="6">
        <f t="shared" si="78"/>
        <v>85.627199999999988</v>
      </c>
      <c r="AD685" s="6" t="e">
        <f>SUMIFS($AB$3:AB685,$B$3:B685,B685)</f>
        <v>#N/A</v>
      </c>
      <c r="AE685" s="6">
        <f t="shared" si="79"/>
        <v>2475.1476784529327</v>
      </c>
      <c r="AF685" s="6">
        <f t="shared" si="80"/>
        <v>2475.1476784529327</v>
      </c>
      <c r="AG685" s="6">
        <f>VLOOKUP(Table1[[#This Row],[PracticeCode]],$AP$3:$AS$345,4,FALSE)</f>
        <v>2475.1476784529327</v>
      </c>
      <c r="AH685" s="27">
        <f t="shared" si="81"/>
        <v>179860.73130091312</v>
      </c>
      <c r="AI685" s="6" t="e">
        <f t="shared" si="82"/>
        <v>#N/A</v>
      </c>
    </row>
    <row r="686" spans="1:35" x14ac:dyDescent="0.35">
      <c r="A686" t="str">
        <f t="shared" si="76"/>
        <v>COVENT GARDEN MEDICAL CENTREWest End and Marylebone Primary Care NetworkCentral LondonE87045Sep6</v>
      </c>
      <c r="B686" s="41" t="s">
        <v>591</v>
      </c>
      <c r="C686" s="41" t="s">
        <v>458</v>
      </c>
      <c r="D686" s="41" t="s">
        <v>33</v>
      </c>
      <c r="E686" s="41" t="s">
        <v>81</v>
      </c>
      <c r="F686" s="41" t="s">
        <v>81</v>
      </c>
      <c r="G686" s="41" t="s">
        <v>761</v>
      </c>
      <c r="H686" s="41">
        <v>6</v>
      </c>
      <c r="I686" s="41">
        <v>5500.3281743398502</v>
      </c>
      <c r="J686" s="41">
        <v>237</v>
      </c>
      <c r="K686" s="41">
        <v>0</v>
      </c>
      <c r="L686" s="41">
        <v>4.7163000000000004</v>
      </c>
      <c r="M686" s="41">
        <v>0</v>
      </c>
      <c r="N686" s="41">
        <v>332</v>
      </c>
      <c r="O686" s="41">
        <v>3</v>
      </c>
      <c r="P686" s="41">
        <v>7.47</v>
      </c>
      <c r="Q686" s="41">
        <v>6.7500000000000004E-2</v>
      </c>
      <c r="R686" s="41">
        <v>4158</v>
      </c>
      <c r="S686" s="41">
        <v>74.428200000000004</v>
      </c>
      <c r="T686" s="41">
        <v>3961</v>
      </c>
      <c r="U686" s="41">
        <v>87.141999999999996</v>
      </c>
      <c r="V686" s="41">
        <v>4395</v>
      </c>
      <c r="W686" s="41">
        <v>79.144500000000008</v>
      </c>
      <c r="X686" s="41">
        <v>4296</v>
      </c>
      <c r="Y686" s="41">
        <v>94.67949999999999</v>
      </c>
      <c r="Z686" s="6">
        <f>0</f>
        <v>0</v>
      </c>
      <c r="AA686" s="6">
        <f t="shared" si="77"/>
        <v>79.144500000000008</v>
      </c>
      <c r="AB686">
        <f>IF(ISBLANK(Table1[[#This Row],[FY2425_Cost]])=TRUE,#N/A,Table1[[#This Row],[FY2425_Cost]])</f>
        <v>94.67949999999999</v>
      </c>
      <c r="AC686" s="6">
        <f t="shared" si="78"/>
        <v>15.534999999999982</v>
      </c>
      <c r="AD686" s="6" t="e">
        <f>SUMIFS($AB$3:AB686,$B$3:B686,B686)</f>
        <v>#N/A</v>
      </c>
      <c r="AE686" s="6">
        <f t="shared" si="79"/>
        <v>2475.1476784529327</v>
      </c>
      <c r="AF686" s="6">
        <f t="shared" si="80"/>
        <v>2475.1476784529327</v>
      </c>
      <c r="AG686" s="6">
        <f>VLOOKUP(Table1[[#This Row],[PracticeCode]],$AP$3:$AS$345,4,FALSE)</f>
        <v>2475.1476784529327</v>
      </c>
      <c r="AH686" s="27">
        <f t="shared" si="81"/>
        <v>179860.73130091312</v>
      </c>
      <c r="AI686" s="6" t="e">
        <f t="shared" si="82"/>
        <v>#N/A</v>
      </c>
    </row>
    <row r="687" spans="1:35" x14ac:dyDescent="0.35">
      <c r="A687" t="str">
        <f t="shared" si="76"/>
        <v>Cranford Medical CentreGreat West RoadHounslowE85052Apr1</v>
      </c>
      <c r="B687" s="41" t="s">
        <v>82</v>
      </c>
      <c r="C687" s="41" t="s">
        <v>491</v>
      </c>
      <c r="D687" s="41" t="s">
        <v>16</v>
      </c>
      <c r="E687" s="41" t="s">
        <v>83</v>
      </c>
      <c r="F687" s="41" t="s">
        <v>83</v>
      </c>
      <c r="G687" s="41" t="s">
        <v>756</v>
      </c>
      <c r="H687" s="41">
        <v>1</v>
      </c>
      <c r="I687" s="41">
        <v>7434.8120487060996</v>
      </c>
      <c r="J687" s="41">
        <v>34116</v>
      </c>
      <c r="K687" s="41">
        <v>0</v>
      </c>
      <c r="L687" s="41">
        <v>631.14599999999996</v>
      </c>
      <c r="M687" s="41">
        <v>0</v>
      </c>
      <c r="N687" s="41">
        <v>114</v>
      </c>
      <c r="O687" s="41">
        <v>0</v>
      </c>
      <c r="P687" s="41">
        <v>2.2686000000000002</v>
      </c>
      <c r="Q687" s="41">
        <v>0</v>
      </c>
      <c r="R687" s="41">
        <v>5252</v>
      </c>
      <c r="S687" s="41">
        <v>94.010800000000003</v>
      </c>
      <c r="T687" s="41">
        <v>6478</v>
      </c>
      <c r="U687" s="41">
        <v>142.51599999999999</v>
      </c>
      <c r="V687" s="41">
        <v>39368</v>
      </c>
      <c r="W687" s="41">
        <v>725.15679999999998</v>
      </c>
      <c r="X687" s="41">
        <v>6592</v>
      </c>
      <c r="Y687" s="41">
        <v>144.78459999999998</v>
      </c>
      <c r="Z687" s="6">
        <f>0</f>
        <v>0</v>
      </c>
      <c r="AA687" s="6">
        <f t="shared" si="77"/>
        <v>725.15679999999998</v>
      </c>
      <c r="AB687">
        <f>IF(ISBLANK(Table1[[#This Row],[FY2425_Cost]])=TRUE,#N/A,Table1[[#This Row],[FY2425_Cost]])</f>
        <v>144.78459999999998</v>
      </c>
      <c r="AC687" s="6">
        <f t="shared" si="78"/>
        <v>-580.37220000000002</v>
      </c>
      <c r="AD687" s="6">
        <f>SUMIFS($AB$3:AB687,$B$3:B687,B687)</f>
        <v>144.78459999999998</v>
      </c>
      <c r="AE687" s="6">
        <f t="shared" si="79"/>
        <v>3345.6654219177449</v>
      </c>
      <c r="AF687" s="6">
        <f t="shared" si="80"/>
        <v>3345.6654219177449</v>
      </c>
      <c r="AG687" s="6">
        <f>VLOOKUP(Table1[[#This Row],[PracticeCode]],$AP$3:$AS$345,4,FALSE)</f>
        <v>3345.6654219177449</v>
      </c>
      <c r="AH687" s="27">
        <f t="shared" si="81"/>
        <v>243118.35399268949</v>
      </c>
      <c r="AI687" s="6">
        <f t="shared" si="82"/>
        <v>0</v>
      </c>
    </row>
    <row r="688" spans="1:35" x14ac:dyDescent="0.35">
      <c r="A688" t="str">
        <f t="shared" si="76"/>
        <v>Cranford Medical CentreGreat West RoadHounslowE85052Aug5</v>
      </c>
      <c r="B688" s="41" t="s">
        <v>82</v>
      </c>
      <c r="C688" s="41" t="s">
        <v>491</v>
      </c>
      <c r="D688" s="41" t="s">
        <v>16</v>
      </c>
      <c r="E688" s="41" t="s">
        <v>83</v>
      </c>
      <c r="F688" s="41" t="s">
        <v>83</v>
      </c>
      <c r="G688" s="41" t="s">
        <v>760</v>
      </c>
      <c r="H688" s="41">
        <v>5</v>
      </c>
      <c r="I688" s="41">
        <v>7434.8120487060996</v>
      </c>
      <c r="J688" s="41">
        <v>172</v>
      </c>
      <c r="K688" s="41">
        <v>0</v>
      </c>
      <c r="L688" s="41">
        <v>3.1819999999999999</v>
      </c>
      <c r="M688" s="41">
        <v>0</v>
      </c>
      <c r="N688" s="41">
        <v>851</v>
      </c>
      <c r="O688" s="41">
        <v>167</v>
      </c>
      <c r="P688" s="41">
        <v>16.934900000000003</v>
      </c>
      <c r="Q688" s="41">
        <v>3.3233000000000001</v>
      </c>
      <c r="R688" s="41">
        <v>17717</v>
      </c>
      <c r="S688" s="41">
        <v>317.1343</v>
      </c>
      <c r="T688" s="41">
        <v>8213</v>
      </c>
      <c r="U688" s="41">
        <v>180.68600000000001</v>
      </c>
      <c r="V688" s="41">
        <v>17889</v>
      </c>
      <c r="W688" s="41">
        <v>320.31630000000001</v>
      </c>
      <c r="X688" s="41">
        <v>9231</v>
      </c>
      <c r="Y688" s="41">
        <v>200.94420000000002</v>
      </c>
      <c r="Z688" s="6">
        <f>0</f>
        <v>0</v>
      </c>
      <c r="AA688" s="6">
        <f t="shared" si="77"/>
        <v>320.31630000000001</v>
      </c>
      <c r="AB688">
        <f>IF(ISBLANK(Table1[[#This Row],[FY2425_Cost]])=TRUE,#N/A,Table1[[#This Row],[FY2425_Cost]])</f>
        <v>200.94420000000002</v>
      </c>
      <c r="AC688" s="6">
        <f t="shared" si="78"/>
        <v>-119.37209999999999</v>
      </c>
      <c r="AD688" s="6">
        <f>SUMIFS($AB$3:AB688,$B$3:B688,B688)</f>
        <v>345.72879999999998</v>
      </c>
      <c r="AE688" s="6">
        <f t="shared" si="79"/>
        <v>3345.6654219177449</v>
      </c>
      <c r="AF688" s="6">
        <f t="shared" si="80"/>
        <v>3345.6654219177449</v>
      </c>
      <c r="AG688" s="6">
        <f>VLOOKUP(Table1[[#This Row],[PracticeCode]],$AP$3:$AS$345,4,FALSE)</f>
        <v>3345.6654219177449</v>
      </c>
      <c r="AH688" s="27">
        <f t="shared" si="81"/>
        <v>243118.35399268949</v>
      </c>
      <c r="AI688" s="6">
        <f t="shared" si="82"/>
        <v>0</v>
      </c>
    </row>
    <row r="689" spans="1:35" x14ac:dyDescent="0.35">
      <c r="A689" t="str">
        <f t="shared" si="76"/>
        <v>Cranford Medical CentreGreat West RoadHounslowE85052Dec9</v>
      </c>
      <c r="B689" s="41" t="s">
        <v>82</v>
      </c>
      <c r="C689" s="41" t="s">
        <v>491</v>
      </c>
      <c r="D689" s="41" t="s">
        <v>16</v>
      </c>
      <c r="E689" s="41" t="s">
        <v>83</v>
      </c>
      <c r="F689" s="41" t="s">
        <v>83</v>
      </c>
      <c r="G689" s="41" t="s">
        <v>764</v>
      </c>
      <c r="H689" s="41">
        <v>9</v>
      </c>
      <c r="I689" s="41">
        <v>7434.8120487060996</v>
      </c>
      <c r="J689" s="41">
        <v>129</v>
      </c>
      <c r="K689" s="41">
        <v>0</v>
      </c>
      <c r="L689" s="41">
        <v>2.5670999999999999</v>
      </c>
      <c r="M689" s="41">
        <v>0</v>
      </c>
      <c r="N689" s="41"/>
      <c r="O689" s="41"/>
      <c r="P689" s="41"/>
      <c r="Q689" s="41"/>
      <c r="R689" s="41">
        <v>7546</v>
      </c>
      <c r="S689" s="41">
        <v>135.07339999999999</v>
      </c>
      <c r="T689" s="41"/>
      <c r="U689" s="41"/>
      <c r="V689" s="41">
        <v>7675</v>
      </c>
      <c r="W689" s="41">
        <v>137.6405</v>
      </c>
      <c r="X689" s="41"/>
      <c r="Y689" s="41"/>
      <c r="Z689" s="6">
        <f>0</f>
        <v>0</v>
      </c>
      <c r="AA689" s="6">
        <f t="shared" si="77"/>
        <v>137.6405</v>
      </c>
      <c r="AB689" t="e">
        <f>IF(ISBLANK(Table1[[#This Row],[FY2425_Cost]])=TRUE,#N/A,Table1[[#This Row],[FY2425_Cost]])</f>
        <v>#N/A</v>
      </c>
      <c r="AC689" s="6" t="e">
        <f t="shared" si="78"/>
        <v>#N/A</v>
      </c>
      <c r="AD689" s="6" t="e">
        <f>SUMIFS($AB$3:AB689,$B$3:B689,B689)</f>
        <v>#N/A</v>
      </c>
      <c r="AE689" s="6">
        <f t="shared" si="79"/>
        <v>3345.6654219177449</v>
      </c>
      <c r="AF689" s="6">
        <f t="shared" si="80"/>
        <v>3345.6654219177449</v>
      </c>
      <c r="AG689" s="6">
        <f>VLOOKUP(Table1[[#This Row],[PracticeCode]],$AP$3:$AS$345,4,FALSE)</f>
        <v>3345.6654219177449</v>
      </c>
      <c r="AH689" s="27">
        <f t="shared" si="81"/>
        <v>243118.35399268949</v>
      </c>
      <c r="AI689" s="6" t="e">
        <f t="shared" si="82"/>
        <v>#N/A</v>
      </c>
    </row>
    <row r="690" spans="1:35" x14ac:dyDescent="0.35">
      <c r="A690" t="str">
        <f t="shared" si="76"/>
        <v>Cranford Medical CentreGreat West RoadHounslowE85052Feb11</v>
      </c>
      <c r="B690" s="41" t="s">
        <v>82</v>
      </c>
      <c r="C690" s="41" t="s">
        <v>491</v>
      </c>
      <c r="D690" s="41" t="s">
        <v>16</v>
      </c>
      <c r="E690" s="41" t="s">
        <v>83</v>
      </c>
      <c r="F690" s="41" t="s">
        <v>83</v>
      </c>
      <c r="G690" s="41" t="s">
        <v>766</v>
      </c>
      <c r="H690" s="41">
        <v>11</v>
      </c>
      <c r="I690" s="41">
        <v>7434.8120487060996</v>
      </c>
      <c r="J690" s="41">
        <v>2853</v>
      </c>
      <c r="K690" s="41">
        <v>0</v>
      </c>
      <c r="L690" s="41">
        <v>56.774700000000003</v>
      </c>
      <c r="M690" s="41">
        <v>0</v>
      </c>
      <c r="N690" s="41"/>
      <c r="O690" s="41"/>
      <c r="P690" s="41"/>
      <c r="Q690" s="41"/>
      <c r="R690" s="41">
        <v>8842</v>
      </c>
      <c r="S690" s="41">
        <v>158.27180000000001</v>
      </c>
      <c r="T690" s="41"/>
      <c r="U690" s="41"/>
      <c r="V690" s="41">
        <v>11695</v>
      </c>
      <c r="W690" s="41">
        <v>215.04650000000001</v>
      </c>
      <c r="X690" s="41"/>
      <c r="Y690" s="41"/>
      <c r="Z690" s="6">
        <f>0</f>
        <v>0</v>
      </c>
      <c r="AA690" s="6">
        <f t="shared" si="77"/>
        <v>215.04650000000001</v>
      </c>
      <c r="AB690" t="e">
        <f>IF(ISBLANK(Table1[[#This Row],[FY2425_Cost]])=TRUE,#N/A,Table1[[#This Row],[FY2425_Cost]])</f>
        <v>#N/A</v>
      </c>
      <c r="AC690" s="6" t="e">
        <f t="shared" si="78"/>
        <v>#N/A</v>
      </c>
      <c r="AD690" s="6" t="e">
        <f>SUMIFS($AB$3:AB690,$B$3:B690,B690)</f>
        <v>#N/A</v>
      </c>
      <c r="AE690" s="6">
        <f t="shared" si="79"/>
        <v>3345.6654219177449</v>
      </c>
      <c r="AF690" s="6">
        <f t="shared" si="80"/>
        <v>3345.6654219177449</v>
      </c>
      <c r="AG690" s="6">
        <f>VLOOKUP(Table1[[#This Row],[PracticeCode]],$AP$3:$AS$345,4,FALSE)</f>
        <v>3345.6654219177449</v>
      </c>
      <c r="AH690" s="27">
        <f t="shared" si="81"/>
        <v>243118.35399268949</v>
      </c>
      <c r="AI690" s="6" t="e">
        <f t="shared" si="82"/>
        <v>#N/A</v>
      </c>
    </row>
    <row r="691" spans="1:35" x14ac:dyDescent="0.35">
      <c r="A691" t="str">
        <f t="shared" si="76"/>
        <v>Cranford Medical CentreGreat West RoadHounslowE85052Jan10</v>
      </c>
      <c r="B691" s="41" t="s">
        <v>82</v>
      </c>
      <c r="C691" s="41" t="s">
        <v>491</v>
      </c>
      <c r="D691" s="41" t="s">
        <v>16</v>
      </c>
      <c r="E691" s="41" t="s">
        <v>83</v>
      </c>
      <c r="F691" s="41" t="s">
        <v>83</v>
      </c>
      <c r="G691" s="41" t="s">
        <v>765</v>
      </c>
      <c r="H691" s="41">
        <v>10</v>
      </c>
      <c r="I691" s="41">
        <v>7434.8120487060996</v>
      </c>
      <c r="J691" s="41">
        <v>158</v>
      </c>
      <c r="K691" s="41">
        <v>0</v>
      </c>
      <c r="L691" s="41">
        <v>3.1442000000000001</v>
      </c>
      <c r="M691" s="41">
        <v>0</v>
      </c>
      <c r="N691" s="41"/>
      <c r="O691" s="41"/>
      <c r="P691" s="41"/>
      <c r="Q691" s="41"/>
      <c r="R691" s="41">
        <v>25162</v>
      </c>
      <c r="S691" s="41">
        <v>450.39980000000003</v>
      </c>
      <c r="T691" s="41"/>
      <c r="U691" s="41"/>
      <c r="V691" s="41">
        <v>25320</v>
      </c>
      <c r="W691" s="41">
        <v>453.54400000000004</v>
      </c>
      <c r="X691" s="41"/>
      <c r="Y691" s="41"/>
      <c r="Z691" s="6">
        <f>0</f>
        <v>0</v>
      </c>
      <c r="AA691" s="6">
        <f t="shared" si="77"/>
        <v>453.54400000000004</v>
      </c>
      <c r="AB691" t="e">
        <f>IF(ISBLANK(Table1[[#This Row],[FY2425_Cost]])=TRUE,#N/A,Table1[[#This Row],[FY2425_Cost]])</f>
        <v>#N/A</v>
      </c>
      <c r="AC691" s="6" t="e">
        <f t="shared" si="78"/>
        <v>#N/A</v>
      </c>
      <c r="AD691" s="6" t="e">
        <f>SUMIFS($AB$3:AB691,$B$3:B691,B691)</f>
        <v>#N/A</v>
      </c>
      <c r="AE691" s="6">
        <f t="shared" si="79"/>
        <v>3345.6654219177449</v>
      </c>
      <c r="AF691" s="6">
        <f t="shared" si="80"/>
        <v>3345.6654219177449</v>
      </c>
      <c r="AG691" s="6">
        <f>VLOOKUP(Table1[[#This Row],[PracticeCode]],$AP$3:$AS$345,4,FALSE)</f>
        <v>3345.6654219177449</v>
      </c>
      <c r="AH691" s="27">
        <f t="shared" si="81"/>
        <v>243118.35399268949</v>
      </c>
      <c r="AI691" s="6" t="e">
        <f t="shared" si="82"/>
        <v>#N/A</v>
      </c>
    </row>
    <row r="692" spans="1:35" x14ac:dyDescent="0.35">
      <c r="A692" t="str">
        <f t="shared" si="76"/>
        <v>Cranford Medical CentreGreat West RoadHounslowE85052Jul4</v>
      </c>
      <c r="B692" s="41" t="s">
        <v>82</v>
      </c>
      <c r="C692" s="41" t="s">
        <v>491</v>
      </c>
      <c r="D692" s="41" t="s">
        <v>16</v>
      </c>
      <c r="E692" s="41" t="s">
        <v>83</v>
      </c>
      <c r="F692" s="41" t="s">
        <v>83</v>
      </c>
      <c r="G692" s="41" t="s">
        <v>759</v>
      </c>
      <c r="H692" s="41">
        <v>4</v>
      </c>
      <c r="I692" s="41">
        <v>7434.8120487060996</v>
      </c>
      <c r="J692" s="41">
        <v>1637</v>
      </c>
      <c r="K692" s="41">
        <v>0</v>
      </c>
      <c r="L692" s="41">
        <v>30.284499999999998</v>
      </c>
      <c r="M692" s="41">
        <v>0</v>
      </c>
      <c r="N692" s="41">
        <v>384</v>
      </c>
      <c r="O692" s="41">
        <v>159</v>
      </c>
      <c r="P692" s="41">
        <v>7.6416000000000004</v>
      </c>
      <c r="Q692" s="41">
        <v>3.1641000000000004</v>
      </c>
      <c r="R692" s="41">
        <v>25793</v>
      </c>
      <c r="S692" s="41">
        <v>461.69470000000001</v>
      </c>
      <c r="T692" s="41">
        <v>23258</v>
      </c>
      <c r="U692" s="41">
        <v>511.67599999999999</v>
      </c>
      <c r="V692" s="41">
        <v>27430</v>
      </c>
      <c r="W692" s="41">
        <v>491.97919999999999</v>
      </c>
      <c r="X692" s="41">
        <v>23801</v>
      </c>
      <c r="Y692" s="41">
        <v>522.48170000000005</v>
      </c>
      <c r="Z692" s="6">
        <f>0</f>
        <v>0</v>
      </c>
      <c r="AA692" s="6">
        <f t="shared" si="77"/>
        <v>491.97919999999999</v>
      </c>
      <c r="AB692">
        <f>IF(ISBLANK(Table1[[#This Row],[FY2425_Cost]])=TRUE,#N/A,Table1[[#This Row],[FY2425_Cost]])</f>
        <v>522.48170000000005</v>
      </c>
      <c r="AC692" s="6">
        <f t="shared" si="78"/>
        <v>30.502500000000055</v>
      </c>
      <c r="AD692" s="6" t="e">
        <f>SUMIFS($AB$3:AB692,$B$3:B692,B692)</f>
        <v>#N/A</v>
      </c>
      <c r="AE692" s="6">
        <f t="shared" si="79"/>
        <v>3345.6654219177449</v>
      </c>
      <c r="AF692" s="6">
        <f t="shared" si="80"/>
        <v>3345.6654219177449</v>
      </c>
      <c r="AG692" s="6">
        <f>VLOOKUP(Table1[[#This Row],[PracticeCode]],$AP$3:$AS$345,4,FALSE)</f>
        <v>3345.6654219177449</v>
      </c>
      <c r="AH692" s="27">
        <f t="shared" si="81"/>
        <v>243118.35399268949</v>
      </c>
      <c r="AI692" s="6" t="e">
        <f t="shared" si="82"/>
        <v>#N/A</v>
      </c>
    </row>
    <row r="693" spans="1:35" x14ac:dyDescent="0.35">
      <c r="A693" t="str">
        <f t="shared" si="76"/>
        <v>Cranford Medical CentreGreat West RoadHounslowE85052Jun3</v>
      </c>
      <c r="B693" s="41" t="s">
        <v>82</v>
      </c>
      <c r="C693" s="41" t="s">
        <v>491</v>
      </c>
      <c r="D693" s="41" t="s">
        <v>16</v>
      </c>
      <c r="E693" s="41" t="s">
        <v>83</v>
      </c>
      <c r="F693" s="41" t="s">
        <v>83</v>
      </c>
      <c r="G693" s="41" t="s">
        <v>758</v>
      </c>
      <c r="H693" s="41">
        <v>3</v>
      </c>
      <c r="I693" s="41">
        <v>7434.8120487060996</v>
      </c>
      <c r="J693" s="41">
        <v>438</v>
      </c>
      <c r="K693" s="41">
        <v>0</v>
      </c>
      <c r="L693" s="41">
        <v>8.1029999999999998</v>
      </c>
      <c r="M693" s="41">
        <v>0</v>
      </c>
      <c r="N693" s="41">
        <v>1016</v>
      </c>
      <c r="O693" s="41">
        <v>219</v>
      </c>
      <c r="P693" s="41">
        <v>20.218400000000003</v>
      </c>
      <c r="Q693" s="41">
        <v>4.3581000000000003</v>
      </c>
      <c r="R693" s="41">
        <v>6845</v>
      </c>
      <c r="S693" s="41">
        <v>122.52549999999999</v>
      </c>
      <c r="T693" s="41">
        <v>6227</v>
      </c>
      <c r="U693" s="41">
        <v>136.994</v>
      </c>
      <c r="V693" s="41">
        <v>7283</v>
      </c>
      <c r="W693" s="41">
        <v>130.6285</v>
      </c>
      <c r="X693" s="41">
        <v>7462</v>
      </c>
      <c r="Y693" s="41">
        <v>161.57050000000001</v>
      </c>
      <c r="Z693" s="6">
        <f>0</f>
        <v>0</v>
      </c>
      <c r="AA693" s="6">
        <f t="shared" si="77"/>
        <v>130.6285</v>
      </c>
      <c r="AB693">
        <f>IF(ISBLANK(Table1[[#This Row],[FY2425_Cost]])=TRUE,#N/A,Table1[[#This Row],[FY2425_Cost]])</f>
        <v>161.57050000000001</v>
      </c>
      <c r="AC693" s="6">
        <f t="shared" si="78"/>
        <v>30.942000000000007</v>
      </c>
      <c r="AD693" s="6" t="e">
        <f>SUMIFS($AB$3:AB693,$B$3:B693,B693)</f>
        <v>#N/A</v>
      </c>
      <c r="AE693" s="6">
        <f t="shared" si="79"/>
        <v>3345.6654219177449</v>
      </c>
      <c r="AF693" s="6">
        <f t="shared" si="80"/>
        <v>3345.6654219177449</v>
      </c>
      <c r="AG693" s="6">
        <f>VLOOKUP(Table1[[#This Row],[PracticeCode]],$AP$3:$AS$345,4,FALSE)</f>
        <v>3345.6654219177449</v>
      </c>
      <c r="AH693" s="27">
        <f t="shared" si="81"/>
        <v>243118.35399268949</v>
      </c>
      <c r="AI693" s="6" t="e">
        <f t="shared" si="82"/>
        <v>#N/A</v>
      </c>
    </row>
    <row r="694" spans="1:35" x14ac:dyDescent="0.35">
      <c r="A694" t="str">
        <f t="shared" si="76"/>
        <v>Cranford Medical CentreGreat West RoadHounslowE85052Mar12</v>
      </c>
      <c r="B694" s="41" t="s">
        <v>82</v>
      </c>
      <c r="C694" s="41" t="s">
        <v>491</v>
      </c>
      <c r="D694" s="41" t="s">
        <v>16</v>
      </c>
      <c r="E694" s="41" t="s">
        <v>83</v>
      </c>
      <c r="F694" s="41" t="s">
        <v>83</v>
      </c>
      <c r="G694" s="41" t="s">
        <v>767</v>
      </c>
      <c r="H694" s="41">
        <v>12</v>
      </c>
      <c r="I694" s="41">
        <v>7434.8120487060996</v>
      </c>
      <c r="J694" s="41">
        <v>66</v>
      </c>
      <c r="K694" s="41">
        <v>2</v>
      </c>
      <c r="L694" s="41">
        <v>1.3134000000000001</v>
      </c>
      <c r="M694" s="41">
        <v>3.9800000000000002E-2</v>
      </c>
      <c r="N694" s="41"/>
      <c r="O694" s="41"/>
      <c r="P694" s="41"/>
      <c r="Q694" s="41"/>
      <c r="R694" s="41">
        <v>5909</v>
      </c>
      <c r="S694" s="41">
        <v>105.7711</v>
      </c>
      <c r="T694" s="41"/>
      <c r="U694" s="41"/>
      <c r="V694" s="41">
        <v>5977</v>
      </c>
      <c r="W694" s="41">
        <v>107.12430000000001</v>
      </c>
      <c r="X694" s="41"/>
      <c r="Y694" s="41"/>
      <c r="Z694" s="6">
        <f>0</f>
        <v>0</v>
      </c>
      <c r="AA694" s="6">
        <f t="shared" si="77"/>
        <v>107.12430000000001</v>
      </c>
      <c r="AB694" t="e">
        <f>IF(ISBLANK(Table1[[#This Row],[FY2425_Cost]])=TRUE,#N/A,Table1[[#This Row],[FY2425_Cost]])</f>
        <v>#N/A</v>
      </c>
      <c r="AC694" s="6" t="e">
        <f t="shared" si="78"/>
        <v>#N/A</v>
      </c>
      <c r="AD694" s="6" t="e">
        <f>SUMIFS($AB$3:AB694,$B$3:B694,B694)</f>
        <v>#N/A</v>
      </c>
      <c r="AE694" s="6">
        <f t="shared" si="79"/>
        <v>3345.6654219177449</v>
      </c>
      <c r="AF694" s="6">
        <f t="shared" si="80"/>
        <v>3345.6654219177449</v>
      </c>
      <c r="AG694" s="6">
        <f>VLOOKUP(Table1[[#This Row],[PracticeCode]],$AP$3:$AS$345,4,FALSE)</f>
        <v>3345.6654219177449</v>
      </c>
      <c r="AH694" s="27">
        <f t="shared" si="81"/>
        <v>243118.35399268949</v>
      </c>
      <c r="AI694" s="6" t="e">
        <f t="shared" si="82"/>
        <v>#N/A</v>
      </c>
    </row>
    <row r="695" spans="1:35" x14ac:dyDescent="0.35">
      <c r="A695" t="str">
        <f t="shared" si="76"/>
        <v>Cranford Medical CentreGreat West RoadHounslowE85052May2</v>
      </c>
      <c r="B695" s="41" t="s">
        <v>82</v>
      </c>
      <c r="C695" s="41" t="s">
        <v>491</v>
      </c>
      <c r="D695" s="41" t="s">
        <v>16</v>
      </c>
      <c r="E695" s="41" t="s">
        <v>83</v>
      </c>
      <c r="F695" s="41" t="s">
        <v>83</v>
      </c>
      <c r="G695" s="41" t="s">
        <v>757</v>
      </c>
      <c r="H695" s="41">
        <v>2</v>
      </c>
      <c r="I695" s="41">
        <v>7434.8120487060996</v>
      </c>
      <c r="J695" s="41">
        <v>12758</v>
      </c>
      <c r="K695" s="41">
        <v>0</v>
      </c>
      <c r="L695" s="41">
        <v>236.023</v>
      </c>
      <c r="M695" s="41">
        <v>0</v>
      </c>
      <c r="N695" s="41">
        <v>208</v>
      </c>
      <c r="O695" s="41">
        <v>3</v>
      </c>
      <c r="P695" s="41">
        <v>4.1392000000000007</v>
      </c>
      <c r="Q695" s="41">
        <v>5.9700000000000003E-2</v>
      </c>
      <c r="R695" s="41">
        <v>43358</v>
      </c>
      <c r="S695" s="41">
        <v>776.10820000000001</v>
      </c>
      <c r="T695" s="41">
        <v>7605</v>
      </c>
      <c r="U695" s="41">
        <v>167.31</v>
      </c>
      <c r="V695" s="41">
        <v>56116</v>
      </c>
      <c r="W695" s="41">
        <v>1012.1312</v>
      </c>
      <c r="X695" s="41">
        <v>7816</v>
      </c>
      <c r="Y695" s="41">
        <v>171.50890000000001</v>
      </c>
      <c r="Z695" s="6">
        <f>0</f>
        <v>0</v>
      </c>
      <c r="AA695" s="6">
        <f t="shared" si="77"/>
        <v>1012.1312</v>
      </c>
      <c r="AB695">
        <f>IF(ISBLANK(Table1[[#This Row],[FY2425_Cost]])=TRUE,#N/A,Table1[[#This Row],[FY2425_Cost]])</f>
        <v>171.50890000000001</v>
      </c>
      <c r="AC695" s="6">
        <f t="shared" si="78"/>
        <v>-840.6223</v>
      </c>
      <c r="AD695" s="6" t="e">
        <f>SUMIFS($AB$3:AB695,$B$3:B695,B695)</f>
        <v>#N/A</v>
      </c>
      <c r="AE695" s="6">
        <f t="shared" si="79"/>
        <v>3345.6654219177449</v>
      </c>
      <c r="AF695" s="6">
        <f t="shared" si="80"/>
        <v>3345.6654219177449</v>
      </c>
      <c r="AG695" s="6">
        <f>VLOOKUP(Table1[[#This Row],[PracticeCode]],$AP$3:$AS$345,4,FALSE)</f>
        <v>3345.6654219177449</v>
      </c>
      <c r="AH695" s="27">
        <f t="shared" si="81"/>
        <v>243118.35399268949</v>
      </c>
      <c r="AI695" s="6" t="e">
        <f t="shared" si="82"/>
        <v>#N/A</v>
      </c>
    </row>
    <row r="696" spans="1:35" x14ac:dyDescent="0.35">
      <c r="A696" t="str">
        <f t="shared" si="76"/>
        <v>Cranford Medical CentreGreat West RoadHounslowE85052Nov8</v>
      </c>
      <c r="B696" s="41" t="s">
        <v>82</v>
      </c>
      <c r="C696" s="41" t="s">
        <v>491</v>
      </c>
      <c r="D696" s="41" t="s">
        <v>16</v>
      </c>
      <c r="E696" s="41" t="s">
        <v>83</v>
      </c>
      <c r="F696" s="41" t="s">
        <v>83</v>
      </c>
      <c r="G696" s="41" t="s">
        <v>763</v>
      </c>
      <c r="H696" s="41">
        <v>8</v>
      </c>
      <c r="I696" s="41">
        <v>7434.8120487060996</v>
      </c>
      <c r="J696" s="41">
        <v>3</v>
      </c>
      <c r="K696" s="41">
        <v>0</v>
      </c>
      <c r="L696" s="41">
        <v>5.9700000000000003E-2</v>
      </c>
      <c r="M696" s="41">
        <v>0</v>
      </c>
      <c r="N696" s="41"/>
      <c r="O696" s="41"/>
      <c r="P696" s="41"/>
      <c r="Q696" s="41"/>
      <c r="R696" s="41">
        <v>13758</v>
      </c>
      <c r="S696" s="41">
        <v>246.26820000000001</v>
      </c>
      <c r="T696" s="41"/>
      <c r="U696" s="41"/>
      <c r="V696" s="41">
        <v>13761</v>
      </c>
      <c r="W696" s="41">
        <v>246.3279</v>
      </c>
      <c r="X696" s="41"/>
      <c r="Y696" s="41"/>
      <c r="Z696" s="6">
        <f>0</f>
        <v>0</v>
      </c>
      <c r="AA696" s="6">
        <f t="shared" si="77"/>
        <v>246.3279</v>
      </c>
      <c r="AB696" t="e">
        <f>IF(ISBLANK(Table1[[#This Row],[FY2425_Cost]])=TRUE,#N/A,Table1[[#This Row],[FY2425_Cost]])</f>
        <v>#N/A</v>
      </c>
      <c r="AC696" s="6" t="e">
        <f t="shared" si="78"/>
        <v>#N/A</v>
      </c>
      <c r="AD696" s="6" t="e">
        <f>SUMIFS($AB$3:AB696,$B$3:B696,B696)</f>
        <v>#N/A</v>
      </c>
      <c r="AE696" s="6">
        <f t="shared" si="79"/>
        <v>3345.6654219177449</v>
      </c>
      <c r="AF696" s="6">
        <f t="shared" si="80"/>
        <v>3345.6654219177449</v>
      </c>
      <c r="AG696" s="6">
        <f>VLOOKUP(Table1[[#This Row],[PracticeCode]],$AP$3:$AS$345,4,FALSE)</f>
        <v>3345.6654219177449</v>
      </c>
      <c r="AH696" s="27">
        <f t="shared" si="81"/>
        <v>243118.35399268949</v>
      </c>
      <c r="AI696" s="6" t="e">
        <f t="shared" si="82"/>
        <v>#N/A</v>
      </c>
    </row>
    <row r="697" spans="1:35" x14ac:dyDescent="0.35">
      <c r="A697" t="str">
        <f t="shared" si="76"/>
        <v>Cranford Medical CentreGreat West RoadHounslowE85052Oct7</v>
      </c>
      <c r="B697" s="41" t="s">
        <v>82</v>
      </c>
      <c r="C697" s="41" t="s">
        <v>491</v>
      </c>
      <c r="D697" s="41" t="s">
        <v>16</v>
      </c>
      <c r="E697" s="41" t="s">
        <v>83</v>
      </c>
      <c r="F697" s="41" t="s">
        <v>83</v>
      </c>
      <c r="G697" s="41" t="s">
        <v>762</v>
      </c>
      <c r="H697" s="41">
        <v>7</v>
      </c>
      <c r="I697" s="41">
        <v>7434.8120487060996</v>
      </c>
      <c r="J697" s="41">
        <v>12</v>
      </c>
      <c r="K697" s="41">
        <v>0</v>
      </c>
      <c r="L697" s="41">
        <v>0.23880000000000001</v>
      </c>
      <c r="M697" s="41">
        <v>0</v>
      </c>
      <c r="N697" s="41">
        <v>0</v>
      </c>
      <c r="O697" s="41">
        <v>99</v>
      </c>
      <c r="P697" s="41">
        <v>0</v>
      </c>
      <c r="Q697" s="41">
        <v>2.2275</v>
      </c>
      <c r="R697" s="41">
        <v>15070</v>
      </c>
      <c r="S697" s="41">
        <v>269.75299999999999</v>
      </c>
      <c r="T697" s="41">
        <v>15116</v>
      </c>
      <c r="U697" s="41">
        <v>332.55200000000002</v>
      </c>
      <c r="V697" s="41">
        <v>15082</v>
      </c>
      <c r="W697" s="41">
        <v>269.99180000000001</v>
      </c>
      <c r="X697" s="41">
        <v>15215</v>
      </c>
      <c r="Y697" s="41">
        <v>334.77950000000004</v>
      </c>
      <c r="Z697" s="6">
        <f>0</f>
        <v>0</v>
      </c>
      <c r="AA697" s="6">
        <f t="shared" si="77"/>
        <v>269.99180000000001</v>
      </c>
      <c r="AB697">
        <f>IF(ISBLANK(Table1[[#This Row],[FY2425_Cost]])=TRUE,#N/A,Table1[[#This Row],[FY2425_Cost]])</f>
        <v>334.77950000000004</v>
      </c>
      <c r="AC697" s="6">
        <f t="shared" si="78"/>
        <v>64.787700000000029</v>
      </c>
      <c r="AD697" s="6" t="e">
        <f>SUMIFS($AB$3:AB697,$B$3:B697,B697)</f>
        <v>#N/A</v>
      </c>
      <c r="AE697" s="6">
        <f t="shared" si="79"/>
        <v>3345.6654219177449</v>
      </c>
      <c r="AF697" s="6">
        <f t="shared" si="80"/>
        <v>3345.6654219177449</v>
      </c>
      <c r="AG697" s="6">
        <f>VLOOKUP(Table1[[#This Row],[PracticeCode]],$AP$3:$AS$345,4,FALSE)</f>
        <v>3345.6654219177449</v>
      </c>
      <c r="AH697" s="27">
        <f t="shared" si="81"/>
        <v>243118.35399268949</v>
      </c>
      <c r="AI697" s="6" t="e">
        <f t="shared" si="82"/>
        <v>#N/A</v>
      </c>
    </row>
    <row r="698" spans="1:35" x14ac:dyDescent="0.35">
      <c r="A698" t="str">
        <f t="shared" si="76"/>
        <v>Cranford Medical CentreGreat West RoadHounslowE85052Sep6</v>
      </c>
      <c r="B698" s="41" t="s">
        <v>82</v>
      </c>
      <c r="C698" s="41" t="s">
        <v>491</v>
      </c>
      <c r="D698" s="41" t="s">
        <v>16</v>
      </c>
      <c r="E698" s="41" t="s">
        <v>83</v>
      </c>
      <c r="F698" s="41" t="s">
        <v>83</v>
      </c>
      <c r="G698" s="41" t="s">
        <v>761</v>
      </c>
      <c r="H698" s="41">
        <v>6</v>
      </c>
      <c r="I698" s="41">
        <v>7434.8120487060996</v>
      </c>
      <c r="J698" s="41">
        <v>1942</v>
      </c>
      <c r="K698" s="41">
        <v>0</v>
      </c>
      <c r="L698" s="41">
        <v>38.645800000000001</v>
      </c>
      <c r="M698" s="41">
        <v>0</v>
      </c>
      <c r="N698" s="41">
        <v>518</v>
      </c>
      <c r="O698" s="41">
        <v>297</v>
      </c>
      <c r="P698" s="41">
        <v>11.654999999999999</v>
      </c>
      <c r="Q698" s="41">
        <v>6.6825000000000001</v>
      </c>
      <c r="R698" s="41">
        <v>20579</v>
      </c>
      <c r="S698" s="41">
        <v>368.36410000000001</v>
      </c>
      <c r="T698" s="41">
        <v>17626</v>
      </c>
      <c r="U698" s="41">
        <v>387.77199999999999</v>
      </c>
      <c r="V698" s="41">
        <v>22521</v>
      </c>
      <c r="W698" s="41">
        <v>407.00990000000002</v>
      </c>
      <c r="X698" s="41">
        <v>18441</v>
      </c>
      <c r="Y698" s="41">
        <v>406.10949999999997</v>
      </c>
      <c r="Z698" s="6">
        <f>0</f>
        <v>0</v>
      </c>
      <c r="AA698" s="6">
        <f t="shared" si="77"/>
        <v>407.00990000000002</v>
      </c>
      <c r="AB698">
        <f>IF(ISBLANK(Table1[[#This Row],[FY2425_Cost]])=TRUE,#N/A,Table1[[#This Row],[FY2425_Cost]])</f>
        <v>406.10949999999997</v>
      </c>
      <c r="AC698" s="6">
        <f t="shared" si="78"/>
        <v>-0.90040000000004738</v>
      </c>
      <c r="AD698" s="6" t="e">
        <f>SUMIFS($AB$3:AB698,$B$3:B698,B698)</f>
        <v>#N/A</v>
      </c>
      <c r="AE698" s="6">
        <f t="shared" si="79"/>
        <v>3345.6654219177449</v>
      </c>
      <c r="AF698" s="6">
        <f t="shared" si="80"/>
        <v>3345.6654219177449</v>
      </c>
      <c r="AG698" s="6">
        <f>VLOOKUP(Table1[[#This Row],[PracticeCode]],$AP$3:$AS$345,4,FALSE)</f>
        <v>3345.6654219177449</v>
      </c>
      <c r="AH698" s="27">
        <f t="shared" si="81"/>
        <v>243118.35399268949</v>
      </c>
      <c r="AI698" s="6" t="e">
        <f t="shared" si="82"/>
        <v>#N/A</v>
      </c>
    </row>
    <row r="699" spans="1:35" x14ac:dyDescent="0.35">
      <c r="A699" t="str">
        <f t="shared" si="76"/>
        <v>CRAWFORD STREET SURGERYWest End and Marylebone Primary Care NetworkCentral LondonE87070Apr1</v>
      </c>
      <c r="B699" s="41" t="s">
        <v>607</v>
      </c>
      <c r="C699" s="41" t="s">
        <v>458</v>
      </c>
      <c r="D699" s="41" t="s">
        <v>33</v>
      </c>
      <c r="E699" s="41" t="s">
        <v>84</v>
      </c>
      <c r="F699" s="41" t="s">
        <v>84</v>
      </c>
      <c r="G699" s="41" t="s">
        <v>756</v>
      </c>
      <c r="H699" s="41">
        <v>1</v>
      </c>
      <c r="I699" s="41">
        <v>5975.5616730988104</v>
      </c>
      <c r="J699" s="41">
        <v>594</v>
      </c>
      <c r="K699" s="41">
        <v>554</v>
      </c>
      <c r="L699" s="41">
        <v>10.988999999999999</v>
      </c>
      <c r="M699" s="41">
        <v>10.248999999999999</v>
      </c>
      <c r="N699" s="41">
        <v>1150</v>
      </c>
      <c r="O699" s="41">
        <v>0</v>
      </c>
      <c r="P699" s="41">
        <v>22.885000000000002</v>
      </c>
      <c r="Q699" s="41">
        <v>0</v>
      </c>
      <c r="R699" s="41">
        <v>3298</v>
      </c>
      <c r="S699" s="41">
        <v>59.034199999999998</v>
      </c>
      <c r="T699" s="41">
        <v>3767</v>
      </c>
      <c r="U699" s="41">
        <v>82.873999999999995</v>
      </c>
      <c r="V699" s="41">
        <v>4446</v>
      </c>
      <c r="W699" s="41">
        <v>80.272199999999998</v>
      </c>
      <c r="X699" s="41">
        <v>4917</v>
      </c>
      <c r="Y699" s="41">
        <v>105.759</v>
      </c>
      <c r="Z699" s="6">
        <f>0</f>
        <v>0</v>
      </c>
      <c r="AA699" s="6">
        <f t="shared" si="77"/>
        <v>80.272199999999998</v>
      </c>
      <c r="AB699">
        <f>IF(ISBLANK(Table1[[#This Row],[FY2425_Cost]])=TRUE,#N/A,Table1[[#This Row],[FY2425_Cost]])</f>
        <v>105.759</v>
      </c>
      <c r="AC699" s="6">
        <f t="shared" si="78"/>
        <v>25.486800000000002</v>
      </c>
      <c r="AD699" s="6">
        <f>SUMIFS($AB$3:AB699,$B$3:B699,B699)</f>
        <v>105.759</v>
      </c>
      <c r="AE699" s="6">
        <f t="shared" si="79"/>
        <v>2689.0027528944647</v>
      </c>
      <c r="AF699" s="6">
        <f t="shared" si="80"/>
        <v>2689.0027528944647</v>
      </c>
      <c r="AG699" s="6">
        <f>VLOOKUP(Table1[[#This Row],[PracticeCode]],$AP$3:$AS$345,4,FALSE)</f>
        <v>2689.0027528944647</v>
      </c>
      <c r="AH699" s="27">
        <f t="shared" si="81"/>
        <v>195400.86671033112</v>
      </c>
      <c r="AI699" s="6">
        <f t="shared" si="82"/>
        <v>0</v>
      </c>
    </row>
    <row r="700" spans="1:35" x14ac:dyDescent="0.35">
      <c r="A700" t="str">
        <f t="shared" si="76"/>
        <v>CRAWFORD STREET SURGERYWest End and Marylebone Primary Care NetworkCentral LondonE87070Aug5</v>
      </c>
      <c r="B700" s="41" t="s">
        <v>607</v>
      </c>
      <c r="C700" s="41" t="s">
        <v>458</v>
      </c>
      <c r="D700" s="41" t="s">
        <v>33</v>
      </c>
      <c r="E700" s="41" t="s">
        <v>84</v>
      </c>
      <c r="F700" s="41" t="s">
        <v>84</v>
      </c>
      <c r="G700" s="41" t="s">
        <v>760</v>
      </c>
      <c r="H700" s="41">
        <v>5</v>
      </c>
      <c r="I700" s="41">
        <v>5975.5616730988104</v>
      </c>
      <c r="J700" s="41">
        <v>823</v>
      </c>
      <c r="K700" s="41">
        <v>165</v>
      </c>
      <c r="L700" s="41">
        <v>15.225499999999998</v>
      </c>
      <c r="M700" s="41">
        <v>3.0524999999999998</v>
      </c>
      <c r="N700" s="41">
        <v>1315</v>
      </c>
      <c r="O700" s="41">
        <v>32</v>
      </c>
      <c r="P700" s="41">
        <v>26.168500000000002</v>
      </c>
      <c r="Q700" s="41">
        <v>0.63680000000000003</v>
      </c>
      <c r="R700" s="41">
        <v>4940</v>
      </c>
      <c r="S700" s="41">
        <v>88.426000000000002</v>
      </c>
      <c r="T700" s="41">
        <v>5880</v>
      </c>
      <c r="U700" s="41">
        <v>129.36000000000001</v>
      </c>
      <c r="V700" s="41">
        <v>5928</v>
      </c>
      <c r="W700" s="41">
        <v>106.70400000000001</v>
      </c>
      <c r="X700" s="41">
        <v>7227</v>
      </c>
      <c r="Y700" s="41">
        <v>156.1653</v>
      </c>
      <c r="Z700" s="6">
        <f>0</f>
        <v>0</v>
      </c>
      <c r="AA700" s="6">
        <f t="shared" si="77"/>
        <v>106.70400000000001</v>
      </c>
      <c r="AB700">
        <f>IF(ISBLANK(Table1[[#This Row],[FY2425_Cost]])=TRUE,#N/A,Table1[[#This Row],[FY2425_Cost]])</f>
        <v>156.1653</v>
      </c>
      <c r="AC700" s="6">
        <f t="shared" si="78"/>
        <v>49.461299999999994</v>
      </c>
      <c r="AD700" s="6">
        <f>SUMIFS($AB$3:AB700,$B$3:B700,B700)</f>
        <v>261.92430000000002</v>
      </c>
      <c r="AE700" s="6">
        <f t="shared" si="79"/>
        <v>2689.0027528944647</v>
      </c>
      <c r="AF700" s="6">
        <f t="shared" si="80"/>
        <v>2689.0027528944647</v>
      </c>
      <c r="AG700" s="6">
        <f>VLOOKUP(Table1[[#This Row],[PracticeCode]],$AP$3:$AS$345,4,FALSE)</f>
        <v>2689.0027528944647</v>
      </c>
      <c r="AH700" s="27">
        <f t="shared" si="81"/>
        <v>195400.86671033112</v>
      </c>
      <c r="AI700" s="6">
        <f t="shared" si="82"/>
        <v>0</v>
      </c>
    </row>
    <row r="701" spans="1:35" x14ac:dyDescent="0.35">
      <c r="A701" t="str">
        <f t="shared" si="76"/>
        <v>CRAWFORD STREET SURGERYWest End and Marylebone Primary Care NetworkCentral LondonE87070Dec9</v>
      </c>
      <c r="B701" s="41" t="s">
        <v>607</v>
      </c>
      <c r="C701" s="41" t="s">
        <v>458</v>
      </c>
      <c r="D701" s="41" t="s">
        <v>33</v>
      </c>
      <c r="E701" s="41" t="s">
        <v>84</v>
      </c>
      <c r="F701" s="41" t="s">
        <v>84</v>
      </c>
      <c r="G701" s="41" t="s">
        <v>764</v>
      </c>
      <c r="H701" s="41">
        <v>9</v>
      </c>
      <c r="I701" s="41">
        <v>5975.5616730988104</v>
      </c>
      <c r="J701" s="41">
        <v>3002</v>
      </c>
      <c r="K701" s="41">
        <v>0</v>
      </c>
      <c r="L701" s="41">
        <v>59.739800000000002</v>
      </c>
      <c r="M701" s="41">
        <v>0</v>
      </c>
      <c r="N701" s="41"/>
      <c r="O701" s="41"/>
      <c r="P701" s="41"/>
      <c r="Q701" s="41"/>
      <c r="R701" s="41">
        <v>1512</v>
      </c>
      <c r="S701" s="41">
        <v>27.064800000000002</v>
      </c>
      <c r="T701" s="41"/>
      <c r="U701" s="41"/>
      <c r="V701" s="41">
        <v>4514</v>
      </c>
      <c r="W701" s="41">
        <v>86.804600000000008</v>
      </c>
      <c r="X701" s="41"/>
      <c r="Y701" s="41"/>
      <c r="Z701" s="6">
        <f>0</f>
        <v>0</v>
      </c>
      <c r="AA701" s="6">
        <f t="shared" si="77"/>
        <v>86.804600000000008</v>
      </c>
      <c r="AB701" t="e">
        <f>IF(ISBLANK(Table1[[#This Row],[FY2425_Cost]])=TRUE,#N/A,Table1[[#This Row],[FY2425_Cost]])</f>
        <v>#N/A</v>
      </c>
      <c r="AC701" s="6" t="e">
        <f t="shared" si="78"/>
        <v>#N/A</v>
      </c>
      <c r="AD701" s="6" t="e">
        <f>SUMIFS($AB$3:AB701,$B$3:B701,B701)</f>
        <v>#N/A</v>
      </c>
      <c r="AE701" s="6">
        <f t="shared" si="79"/>
        <v>2689.0027528944647</v>
      </c>
      <c r="AF701" s="6">
        <f t="shared" si="80"/>
        <v>2689.0027528944647</v>
      </c>
      <c r="AG701" s="6">
        <f>VLOOKUP(Table1[[#This Row],[PracticeCode]],$AP$3:$AS$345,4,FALSE)</f>
        <v>2689.0027528944647</v>
      </c>
      <c r="AH701" s="27">
        <f t="shared" si="81"/>
        <v>195400.86671033112</v>
      </c>
      <c r="AI701" s="6" t="e">
        <f t="shared" si="82"/>
        <v>#N/A</v>
      </c>
    </row>
    <row r="702" spans="1:35" x14ac:dyDescent="0.35">
      <c r="A702" t="str">
        <f t="shared" si="76"/>
        <v>CRAWFORD STREET SURGERYWest End and Marylebone Primary Care NetworkCentral LondonE87070Feb11</v>
      </c>
      <c r="B702" s="41" t="s">
        <v>607</v>
      </c>
      <c r="C702" s="41" t="s">
        <v>458</v>
      </c>
      <c r="D702" s="41" t="s">
        <v>33</v>
      </c>
      <c r="E702" s="41" t="s">
        <v>84</v>
      </c>
      <c r="F702" s="41" t="s">
        <v>84</v>
      </c>
      <c r="G702" s="41" t="s">
        <v>766</v>
      </c>
      <c r="H702" s="41">
        <v>11</v>
      </c>
      <c r="I702" s="41">
        <v>5975.5616730988104</v>
      </c>
      <c r="J702" s="41">
        <v>2923</v>
      </c>
      <c r="K702" s="41">
        <v>0</v>
      </c>
      <c r="L702" s="41">
        <v>58.167700000000004</v>
      </c>
      <c r="M702" s="41">
        <v>0</v>
      </c>
      <c r="N702" s="41"/>
      <c r="O702" s="41"/>
      <c r="P702" s="41"/>
      <c r="Q702" s="41"/>
      <c r="R702" s="41">
        <v>3628</v>
      </c>
      <c r="S702" s="41">
        <v>64.941199999999995</v>
      </c>
      <c r="T702" s="41"/>
      <c r="U702" s="41"/>
      <c r="V702" s="41">
        <v>6551</v>
      </c>
      <c r="W702" s="41">
        <v>123.10890000000001</v>
      </c>
      <c r="X702" s="41"/>
      <c r="Y702" s="41"/>
      <c r="Z702" s="6">
        <f>0</f>
        <v>0</v>
      </c>
      <c r="AA702" s="6">
        <f t="shared" si="77"/>
        <v>123.10890000000001</v>
      </c>
      <c r="AB702" t="e">
        <f>IF(ISBLANK(Table1[[#This Row],[FY2425_Cost]])=TRUE,#N/A,Table1[[#This Row],[FY2425_Cost]])</f>
        <v>#N/A</v>
      </c>
      <c r="AC702" s="6" t="e">
        <f t="shared" si="78"/>
        <v>#N/A</v>
      </c>
      <c r="AD702" s="6" t="e">
        <f>SUMIFS($AB$3:AB702,$B$3:B702,B702)</f>
        <v>#N/A</v>
      </c>
      <c r="AE702" s="6">
        <f t="shared" si="79"/>
        <v>2689.0027528944647</v>
      </c>
      <c r="AF702" s="6">
        <f t="shared" si="80"/>
        <v>2689.0027528944647</v>
      </c>
      <c r="AG702" s="6">
        <f>VLOOKUP(Table1[[#This Row],[PracticeCode]],$AP$3:$AS$345,4,FALSE)</f>
        <v>2689.0027528944647</v>
      </c>
      <c r="AH702" s="27">
        <f t="shared" si="81"/>
        <v>195400.86671033112</v>
      </c>
      <c r="AI702" s="6" t="e">
        <f t="shared" si="82"/>
        <v>#N/A</v>
      </c>
    </row>
    <row r="703" spans="1:35" x14ac:dyDescent="0.35">
      <c r="A703" t="str">
        <f t="shared" si="76"/>
        <v>CRAWFORD STREET SURGERYWest End and Marylebone Primary Care NetworkCentral LondonE87070Jan10</v>
      </c>
      <c r="B703" s="41" t="s">
        <v>607</v>
      </c>
      <c r="C703" s="41" t="s">
        <v>458</v>
      </c>
      <c r="D703" s="41" t="s">
        <v>33</v>
      </c>
      <c r="E703" s="41" t="s">
        <v>84</v>
      </c>
      <c r="F703" s="41" t="s">
        <v>84</v>
      </c>
      <c r="G703" s="41" t="s">
        <v>765</v>
      </c>
      <c r="H703" s="41">
        <v>10</v>
      </c>
      <c r="I703" s="41">
        <v>5975.5616730988104</v>
      </c>
      <c r="J703" s="41">
        <v>1218</v>
      </c>
      <c r="K703" s="41">
        <v>16</v>
      </c>
      <c r="L703" s="41">
        <v>24.238200000000003</v>
      </c>
      <c r="M703" s="41">
        <v>0.31840000000000002</v>
      </c>
      <c r="N703" s="41"/>
      <c r="O703" s="41"/>
      <c r="P703" s="41"/>
      <c r="Q703" s="41"/>
      <c r="R703" s="41">
        <v>6362</v>
      </c>
      <c r="S703" s="41">
        <v>113.8798</v>
      </c>
      <c r="T703" s="41"/>
      <c r="U703" s="41"/>
      <c r="V703" s="41">
        <v>7596</v>
      </c>
      <c r="W703" s="41">
        <v>138.43639999999999</v>
      </c>
      <c r="X703" s="41"/>
      <c r="Y703" s="41"/>
      <c r="Z703" s="6">
        <f>0</f>
        <v>0</v>
      </c>
      <c r="AA703" s="6">
        <f t="shared" si="77"/>
        <v>138.43639999999999</v>
      </c>
      <c r="AB703" t="e">
        <f>IF(ISBLANK(Table1[[#This Row],[FY2425_Cost]])=TRUE,#N/A,Table1[[#This Row],[FY2425_Cost]])</f>
        <v>#N/A</v>
      </c>
      <c r="AC703" s="6" t="e">
        <f t="shared" si="78"/>
        <v>#N/A</v>
      </c>
      <c r="AD703" s="6" t="e">
        <f>SUMIFS($AB$3:AB703,$B$3:B703,B703)</f>
        <v>#N/A</v>
      </c>
      <c r="AE703" s="6">
        <f t="shared" si="79"/>
        <v>2689.0027528944647</v>
      </c>
      <c r="AF703" s="6">
        <f t="shared" si="80"/>
        <v>2689.0027528944647</v>
      </c>
      <c r="AG703" s="6">
        <f>VLOOKUP(Table1[[#This Row],[PracticeCode]],$AP$3:$AS$345,4,FALSE)</f>
        <v>2689.0027528944647</v>
      </c>
      <c r="AH703" s="27">
        <f t="shared" si="81"/>
        <v>195400.86671033112</v>
      </c>
      <c r="AI703" s="6" t="e">
        <f t="shared" si="82"/>
        <v>#N/A</v>
      </c>
    </row>
    <row r="704" spans="1:35" x14ac:dyDescent="0.35">
      <c r="A704" t="str">
        <f t="shared" si="76"/>
        <v>CRAWFORD STREET SURGERYWest End and Marylebone Primary Care NetworkCentral LondonE87070Jul4</v>
      </c>
      <c r="B704" s="41" t="s">
        <v>607</v>
      </c>
      <c r="C704" s="41" t="s">
        <v>458</v>
      </c>
      <c r="D704" s="41" t="s">
        <v>33</v>
      </c>
      <c r="E704" s="41" t="s">
        <v>84</v>
      </c>
      <c r="F704" s="41" t="s">
        <v>84</v>
      </c>
      <c r="G704" s="41" t="s">
        <v>759</v>
      </c>
      <c r="H704" s="41">
        <v>4</v>
      </c>
      <c r="I704" s="41">
        <v>5975.5616730988104</v>
      </c>
      <c r="J704" s="41">
        <v>985</v>
      </c>
      <c r="K704" s="41">
        <v>302</v>
      </c>
      <c r="L704" s="41">
        <v>18.2225</v>
      </c>
      <c r="M704" s="41">
        <v>5.5869999999999997</v>
      </c>
      <c r="N704" s="41">
        <v>2933</v>
      </c>
      <c r="O704" s="41">
        <v>117</v>
      </c>
      <c r="P704" s="41">
        <v>58.366700000000002</v>
      </c>
      <c r="Q704" s="41">
        <v>2.3283</v>
      </c>
      <c r="R704" s="41">
        <v>3001</v>
      </c>
      <c r="S704" s="41">
        <v>53.7179</v>
      </c>
      <c r="T704" s="41">
        <v>4074</v>
      </c>
      <c r="U704" s="41">
        <v>89.628</v>
      </c>
      <c r="V704" s="41">
        <v>4288</v>
      </c>
      <c r="W704" s="41">
        <v>77.5274</v>
      </c>
      <c r="X704" s="41">
        <v>7124</v>
      </c>
      <c r="Y704" s="41">
        <v>150.32300000000001</v>
      </c>
      <c r="Z704" s="6">
        <f>0</f>
        <v>0</v>
      </c>
      <c r="AA704" s="6">
        <f t="shared" si="77"/>
        <v>77.5274</v>
      </c>
      <c r="AB704">
        <f>IF(ISBLANK(Table1[[#This Row],[FY2425_Cost]])=TRUE,#N/A,Table1[[#This Row],[FY2425_Cost]])</f>
        <v>150.32300000000001</v>
      </c>
      <c r="AC704" s="6">
        <f t="shared" si="78"/>
        <v>72.795600000000007</v>
      </c>
      <c r="AD704" s="6" t="e">
        <f>SUMIFS($AB$3:AB704,$B$3:B704,B704)</f>
        <v>#N/A</v>
      </c>
      <c r="AE704" s="6">
        <f t="shared" si="79"/>
        <v>2689.0027528944647</v>
      </c>
      <c r="AF704" s="6">
        <f t="shared" si="80"/>
        <v>2689.0027528944647</v>
      </c>
      <c r="AG704" s="6">
        <f>VLOOKUP(Table1[[#This Row],[PracticeCode]],$AP$3:$AS$345,4,FALSE)</f>
        <v>2689.0027528944647</v>
      </c>
      <c r="AH704" s="27">
        <f t="shared" si="81"/>
        <v>195400.86671033112</v>
      </c>
      <c r="AI704" s="6" t="e">
        <f t="shared" si="82"/>
        <v>#N/A</v>
      </c>
    </row>
    <row r="705" spans="1:35" x14ac:dyDescent="0.35">
      <c r="A705" t="str">
        <f t="shared" si="76"/>
        <v>CRAWFORD STREET SURGERYWest End and Marylebone Primary Care NetworkCentral LondonE87070Jun3</v>
      </c>
      <c r="B705" s="41" t="s">
        <v>607</v>
      </c>
      <c r="C705" s="41" t="s">
        <v>458</v>
      </c>
      <c r="D705" s="41" t="s">
        <v>33</v>
      </c>
      <c r="E705" s="41" t="s">
        <v>84</v>
      </c>
      <c r="F705" s="41" t="s">
        <v>84</v>
      </c>
      <c r="G705" s="41" t="s">
        <v>758</v>
      </c>
      <c r="H705" s="41">
        <v>3</v>
      </c>
      <c r="I705" s="41">
        <v>5975.5616730988104</v>
      </c>
      <c r="J705" s="41">
        <v>13642</v>
      </c>
      <c r="K705" s="41">
        <v>90</v>
      </c>
      <c r="L705" s="41">
        <v>252.37699999999998</v>
      </c>
      <c r="M705" s="41">
        <v>1.6649999999999998</v>
      </c>
      <c r="N705" s="41">
        <v>1536</v>
      </c>
      <c r="O705" s="41">
        <v>0</v>
      </c>
      <c r="P705" s="41">
        <v>30.566400000000002</v>
      </c>
      <c r="Q705" s="41">
        <v>0</v>
      </c>
      <c r="R705" s="41">
        <v>3083</v>
      </c>
      <c r="S705" s="41">
        <v>55.185699999999997</v>
      </c>
      <c r="T705" s="41">
        <v>3527</v>
      </c>
      <c r="U705" s="41">
        <v>77.593999999999994</v>
      </c>
      <c r="V705" s="41">
        <v>16815</v>
      </c>
      <c r="W705" s="41">
        <v>309.22769999999997</v>
      </c>
      <c r="X705" s="41">
        <v>5063</v>
      </c>
      <c r="Y705" s="41">
        <v>108.1604</v>
      </c>
      <c r="Z705" s="6">
        <f>0</f>
        <v>0</v>
      </c>
      <c r="AA705" s="6">
        <f t="shared" si="77"/>
        <v>309.22769999999997</v>
      </c>
      <c r="AB705">
        <f>IF(ISBLANK(Table1[[#This Row],[FY2425_Cost]])=TRUE,#N/A,Table1[[#This Row],[FY2425_Cost]])</f>
        <v>108.1604</v>
      </c>
      <c r="AC705" s="6">
        <f t="shared" si="78"/>
        <v>-201.06729999999999</v>
      </c>
      <c r="AD705" s="6" t="e">
        <f>SUMIFS($AB$3:AB705,$B$3:B705,B705)</f>
        <v>#N/A</v>
      </c>
      <c r="AE705" s="6">
        <f t="shared" si="79"/>
        <v>2689.0027528944647</v>
      </c>
      <c r="AF705" s="6">
        <f t="shared" si="80"/>
        <v>2689.0027528944647</v>
      </c>
      <c r="AG705" s="6">
        <f>VLOOKUP(Table1[[#This Row],[PracticeCode]],$AP$3:$AS$345,4,FALSE)</f>
        <v>2689.0027528944647</v>
      </c>
      <c r="AH705" s="27">
        <f t="shared" si="81"/>
        <v>195400.86671033112</v>
      </c>
      <c r="AI705" s="6" t="e">
        <f t="shared" si="82"/>
        <v>#N/A</v>
      </c>
    </row>
    <row r="706" spans="1:35" x14ac:dyDescent="0.35">
      <c r="A706" t="str">
        <f t="shared" si="76"/>
        <v>CRAWFORD STREET SURGERYWest End and Marylebone Primary Care NetworkCentral LondonE87070Mar12</v>
      </c>
      <c r="B706" s="41" t="s">
        <v>607</v>
      </c>
      <c r="C706" s="41" t="s">
        <v>458</v>
      </c>
      <c r="D706" s="41" t="s">
        <v>33</v>
      </c>
      <c r="E706" s="41" t="s">
        <v>84</v>
      </c>
      <c r="F706" s="41" t="s">
        <v>84</v>
      </c>
      <c r="G706" s="41" t="s">
        <v>767</v>
      </c>
      <c r="H706" s="41">
        <v>12</v>
      </c>
      <c r="I706" s="41">
        <v>5975.5616730988104</v>
      </c>
      <c r="J706" s="41">
        <v>2666</v>
      </c>
      <c r="K706" s="41">
        <v>4</v>
      </c>
      <c r="L706" s="41">
        <v>53.053400000000003</v>
      </c>
      <c r="M706" s="41">
        <v>7.9600000000000004E-2</v>
      </c>
      <c r="N706" s="41"/>
      <c r="O706" s="41"/>
      <c r="P706" s="41"/>
      <c r="Q706" s="41"/>
      <c r="R706" s="41">
        <v>4465</v>
      </c>
      <c r="S706" s="41">
        <v>79.923500000000004</v>
      </c>
      <c r="T706" s="41"/>
      <c r="U706" s="41"/>
      <c r="V706" s="41">
        <v>7135</v>
      </c>
      <c r="W706" s="41">
        <v>133.0565</v>
      </c>
      <c r="X706" s="41"/>
      <c r="Y706" s="41"/>
      <c r="Z706" s="6">
        <f>0</f>
        <v>0</v>
      </c>
      <c r="AA706" s="6">
        <f t="shared" si="77"/>
        <v>133.0565</v>
      </c>
      <c r="AB706" t="e">
        <f>IF(ISBLANK(Table1[[#This Row],[FY2425_Cost]])=TRUE,#N/A,Table1[[#This Row],[FY2425_Cost]])</f>
        <v>#N/A</v>
      </c>
      <c r="AC706" s="6" t="e">
        <f t="shared" si="78"/>
        <v>#N/A</v>
      </c>
      <c r="AD706" s="6" t="e">
        <f>SUMIFS($AB$3:AB706,$B$3:B706,B706)</f>
        <v>#N/A</v>
      </c>
      <c r="AE706" s="6">
        <f t="shared" si="79"/>
        <v>2689.0027528944647</v>
      </c>
      <c r="AF706" s="6">
        <f t="shared" si="80"/>
        <v>2689.0027528944647</v>
      </c>
      <c r="AG706" s="6">
        <f>VLOOKUP(Table1[[#This Row],[PracticeCode]],$AP$3:$AS$345,4,FALSE)</f>
        <v>2689.0027528944647</v>
      </c>
      <c r="AH706" s="27">
        <f t="shared" si="81"/>
        <v>195400.86671033112</v>
      </c>
      <c r="AI706" s="6" t="e">
        <f t="shared" si="82"/>
        <v>#N/A</v>
      </c>
    </row>
    <row r="707" spans="1:35" x14ac:dyDescent="0.35">
      <c r="A707" t="str">
        <f t="shared" ref="A707:A770" si="83">CONCATENATE(B707,C707,D707,E707,G707,H707)</f>
        <v>CRAWFORD STREET SURGERYWest End and Marylebone Primary Care NetworkCentral LondonE87070May2</v>
      </c>
      <c r="B707" s="41" t="s">
        <v>607</v>
      </c>
      <c r="C707" s="41" t="s">
        <v>458</v>
      </c>
      <c r="D707" s="41" t="s">
        <v>33</v>
      </c>
      <c r="E707" s="41" t="s">
        <v>84</v>
      </c>
      <c r="F707" s="41" t="s">
        <v>84</v>
      </c>
      <c r="G707" s="41" t="s">
        <v>757</v>
      </c>
      <c r="H707" s="41">
        <v>2</v>
      </c>
      <c r="I707" s="41">
        <v>5975.5616730988104</v>
      </c>
      <c r="J707" s="41">
        <v>1245</v>
      </c>
      <c r="K707" s="41">
        <v>263</v>
      </c>
      <c r="L707" s="41">
        <v>23.032499999999999</v>
      </c>
      <c r="M707" s="41">
        <v>4.8654999999999999</v>
      </c>
      <c r="N707" s="41">
        <v>1563</v>
      </c>
      <c r="O707" s="41">
        <v>2</v>
      </c>
      <c r="P707" s="41">
        <v>31.1037</v>
      </c>
      <c r="Q707" s="41">
        <v>3.9800000000000002E-2</v>
      </c>
      <c r="R707" s="41">
        <v>3164</v>
      </c>
      <c r="S707" s="41">
        <v>56.635599999999997</v>
      </c>
      <c r="T707" s="41">
        <v>2753</v>
      </c>
      <c r="U707" s="41">
        <v>60.566000000000003</v>
      </c>
      <c r="V707" s="41">
        <v>4672</v>
      </c>
      <c r="W707" s="41">
        <v>84.533599999999993</v>
      </c>
      <c r="X707" s="41">
        <v>4318</v>
      </c>
      <c r="Y707" s="41">
        <v>91.709500000000006</v>
      </c>
      <c r="Z707" s="6">
        <f>0</f>
        <v>0</v>
      </c>
      <c r="AA707" s="6">
        <f t="shared" ref="AA707:AA746" si="84">IFERROR(W707*1,#N/A)</f>
        <v>84.533599999999993</v>
      </c>
      <c r="AB707">
        <f>IF(ISBLANK(Table1[[#This Row],[FY2425_Cost]])=TRUE,#N/A,Table1[[#This Row],[FY2425_Cost]])</f>
        <v>91.709500000000006</v>
      </c>
      <c r="AC707" s="6">
        <f t="shared" ref="AC707:AC746" si="85">AB707-AA707</f>
        <v>7.1759000000000128</v>
      </c>
      <c r="AD707" s="6" t="e">
        <f>SUMIFS($AB$3:AB707,$B$3:B707,B707)</f>
        <v>#N/A</v>
      </c>
      <c r="AE707" s="6">
        <f t="shared" ref="AE707:AE746" si="86">IFERROR(I707*$AE$1,#N/A)</f>
        <v>2689.0027528944647</v>
      </c>
      <c r="AF707" s="6">
        <f t="shared" ref="AF707:AF746" si="87">AE707+Z707</f>
        <v>2689.0027528944647</v>
      </c>
      <c r="AG707" s="6">
        <f>VLOOKUP(Table1[[#This Row],[PracticeCode]],$AP$3:$AS$345,4,FALSE)</f>
        <v>2689.0027528944647</v>
      </c>
      <c r="AH707" s="27">
        <f t="shared" ref="AH707:AH746" si="88">IFERROR(I707*$AH$1,#N/A)</f>
        <v>195400.86671033112</v>
      </c>
      <c r="AI707" s="6" t="e">
        <f t="shared" ref="AI707:AI770" si="89">IF(AD707-AF707&lt;=0,0,AD707-AF707)</f>
        <v>#N/A</v>
      </c>
    </row>
    <row r="708" spans="1:35" x14ac:dyDescent="0.35">
      <c r="A708" t="str">
        <f t="shared" si="83"/>
        <v>CRAWFORD STREET SURGERYWest End and Marylebone Primary Care NetworkCentral LondonE87070Nov8</v>
      </c>
      <c r="B708" s="41" t="s">
        <v>607</v>
      </c>
      <c r="C708" s="41" t="s">
        <v>458</v>
      </c>
      <c r="D708" s="41" t="s">
        <v>33</v>
      </c>
      <c r="E708" s="41" t="s">
        <v>84</v>
      </c>
      <c r="F708" s="41" t="s">
        <v>84</v>
      </c>
      <c r="G708" s="41" t="s">
        <v>763</v>
      </c>
      <c r="H708" s="41">
        <v>8</v>
      </c>
      <c r="I708" s="41">
        <v>5975.5616730988104</v>
      </c>
      <c r="J708" s="41">
        <v>1836</v>
      </c>
      <c r="K708" s="41">
        <v>3</v>
      </c>
      <c r="L708" s="41">
        <v>36.5364</v>
      </c>
      <c r="M708" s="41">
        <v>5.9700000000000003E-2</v>
      </c>
      <c r="N708" s="41"/>
      <c r="O708" s="41"/>
      <c r="P708" s="41"/>
      <c r="Q708" s="41"/>
      <c r="R708" s="41">
        <v>3315</v>
      </c>
      <c r="S708" s="41">
        <v>59.338500000000003</v>
      </c>
      <c r="T708" s="41"/>
      <c r="U708" s="41"/>
      <c r="V708" s="41">
        <v>5154</v>
      </c>
      <c r="W708" s="41">
        <v>95.934600000000003</v>
      </c>
      <c r="X708" s="41"/>
      <c r="Y708" s="41"/>
      <c r="Z708" s="6">
        <f>0</f>
        <v>0</v>
      </c>
      <c r="AA708" s="6">
        <f t="shared" si="84"/>
        <v>95.934600000000003</v>
      </c>
      <c r="AB708" t="e">
        <f>IF(ISBLANK(Table1[[#This Row],[FY2425_Cost]])=TRUE,#N/A,Table1[[#This Row],[FY2425_Cost]])</f>
        <v>#N/A</v>
      </c>
      <c r="AC708" s="6" t="e">
        <f t="shared" si="85"/>
        <v>#N/A</v>
      </c>
      <c r="AD708" s="6" t="e">
        <f>SUMIFS($AB$3:AB708,$B$3:B708,B708)</f>
        <v>#N/A</v>
      </c>
      <c r="AE708" s="6">
        <f t="shared" si="86"/>
        <v>2689.0027528944647</v>
      </c>
      <c r="AF708" s="6">
        <f t="shared" si="87"/>
        <v>2689.0027528944647</v>
      </c>
      <c r="AG708" s="6">
        <f>VLOOKUP(Table1[[#This Row],[PracticeCode]],$AP$3:$AS$345,4,FALSE)</f>
        <v>2689.0027528944647</v>
      </c>
      <c r="AH708" s="27">
        <f t="shared" si="88"/>
        <v>195400.86671033112</v>
      </c>
      <c r="AI708" s="6" t="e">
        <f t="shared" si="89"/>
        <v>#N/A</v>
      </c>
    </row>
    <row r="709" spans="1:35" x14ac:dyDescent="0.35">
      <c r="A709" t="str">
        <f t="shared" si="83"/>
        <v>CRAWFORD STREET SURGERYWest End and Marylebone Primary Care NetworkCentral LondonE87070Oct7</v>
      </c>
      <c r="B709" s="41" t="s">
        <v>607</v>
      </c>
      <c r="C709" s="41" t="s">
        <v>458</v>
      </c>
      <c r="D709" s="41" t="s">
        <v>33</v>
      </c>
      <c r="E709" s="41" t="s">
        <v>84</v>
      </c>
      <c r="F709" s="41" t="s">
        <v>84</v>
      </c>
      <c r="G709" s="41" t="s">
        <v>762</v>
      </c>
      <c r="H709" s="41">
        <v>7</v>
      </c>
      <c r="I709" s="41">
        <v>5975.5616730988104</v>
      </c>
      <c r="J709" s="41">
        <v>8447</v>
      </c>
      <c r="K709" s="41">
        <v>3583</v>
      </c>
      <c r="L709" s="41">
        <v>168.09530000000001</v>
      </c>
      <c r="M709" s="41">
        <v>71.301699999999997</v>
      </c>
      <c r="N709" s="41">
        <v>0</v>
      </c>
      <c r="O709" s="41">
        <v>0</v>
      </c>
      <c r="P709" s="41">
        <v>0</v>
      </c>
      <c r="Q709" s="41">
        <v>0</v>
      </c>
      <c r="R709" s="41">
        <v>4774</v>
      </c>
      <c r="S709" s="41">
        <v>85.454599999999999</v>
      </c>
      <c r="T709" s="41">
        <v>5439</v>
      </c>
      <c r="U709" s="41">
        <v>119.658</v>
      </c>
      <c r="V709" s="41">
        <v>16804</v>
      </c>
      <c r="W709" s="41">
        <v>324.85159999999996</v>
      </c>
      <c r="X709" s="41">
        <v>5439</v>
      </c>
      <c r="Y709" s="41">
        <v>119.658</v>
      </c>
      <c r="Z709" s="6">
        <f>0</f>
        <v>0</v>
      </c>
      <c r="AA709" s="6">
        <f t="shared" si="84"/>
        <v>324.85159999999996</v>
      </c>
      <c r="AB709">
        <f>IF(ISBLANK(Table1[[#This Row],[FY2425_Cost]])=TRUE,#N/A,Table1[[#This Row],[FY2425_Cost]])</f>
        <v>119.658</v>
      </c>
      <c r="AC709" s="6">
        <f t="shared" si="85"/>
        <v>-205.19359999999995</v>
      </c>
      <c r="AD709" s="6" t="e">
        <f>SUMIFS($AB$3:AB709,$B$3:B709,B709)</f>
        <v>#N/A</v>
      </c>
      <c r="AE709" s="6">
        <f t="shared" si="86"/>
        <v>2689.0027528944647</v>
      </c>
      <c r="AF709" s="6">
        <f t="shared" si="87"/>
        <v>2689.0027528944647</v>
      </c>
      <c r="AG709" s="6">
        <f>VLOOKUP(Table1[[#This Row],[PracticeCode]],$AP$3:$AS$345,4,FALSE)</f>
        <v>2689.0027528944647</v>
      </c>
      <c r="AH709" s="27">
        <f t="shared" si="88"/>
        <v>195400.86671033112</v>
      </c>
      <c r="AI709" s="6" t="e">
        <f t="shared" si="89"/>
        <v>#N/A</v>
      </c>
    </row>
    <row r="710" spans="1:35" x14ac:dyDescent="0.35">
      <c r="A710" t="str">
        <f t="shared" si="83"/>
        <v>CRAWFORD STREET SURGERYWest End and Marylebone Primary Care NetworkCentral LondonE87070Sep6</v>
      </c>
      <c r="B710" s="41" t="s">
        <v>607</v>
      </c>
      <c r="C710" s="41" t="s">
        <v>458</v>
      </c>
      <c r="D710" s="41" t="s">
        <v>33</v>
      </c>
      <c r="E710" s="41" t="s">
        <v>84</v>
      </c>
      <c r="F710" s="41" t="s">
        <v>84</v>
      </c>
      <c r="G710" s="41" t="s">
        <v>761</v>
      </c>
      <c r="H710" s="41">
        <v>6</v>
      </c>
      <c r="I710" s="41">
        <v>5975.5616730988104</v>
      </c>
      <c r="J710" s="41">
        <v>801</v>
      </c>
      <c r="K710" s="41">
        <v>90</v>
      </c>
      <c r="L710" s="41">
        <v>15.939900000000002</v>
      </c>
      <c r="M710" s="41">
        <v>1.7910000000000001</v>
      </c>
      <c r="N710" s="41">
        <v>3867</v>
      </c>
      <c r="O710" s="41">
        <v>25</v>
      </c>
      <c r="P710" s="41">
        <v>87.007499999999993</v>
      </c>
      <c r="Q710" s="41">
        <v>0.5625</v>
      </c>
      <c r="R710" s="41">
        <v>4685</v>
      </c>
      <c r="S710" s="41">
        <v>83.861500000000007</v>
      </c>
      <c r="T710" s="41">
        <v>3793</v>
      </c>
      <c r="U710" s="41">
        <v>83.445999999999998</v>
      </c>
      <c r="V710" s="41">
        <v>5576</v>
      </c>
      <c r="W710" s="41">
        <v>101.59240000000001</v>
      </c>
      <c r="X710" s="41">
        <v>7685</v>
      </c>
      <c r="Y710" s="41">
        <v>171.01599999999999</v>
      </c>
      <c r="Z710" s="6">
        <f>0</f>
        <v>0</v>
      </c>
      <c r="AA710" s="6">
        <f t="shared" si="84"/>
        <v>101.59240000000001</v>
      </c>
      <c r="AB710">
        <f>IF(ISBLANK(Table1[[#This Row],[FY2425_Cost]])=TRUE,#N/A,Table1[[#This Row],[FY2425_Cost]])</f>
        <v>171.01599999999999</v>
      </c>
      <c r="AC710" s="6">
        <f t="shared" si="85"/>
        <v>69.423599999999979</v>
      </c>
      <c r="AD710" s="6" t="e">
        <f>SUMIFS($AB$3:AB710,$B$3:B710,B710)</f>
        <v>#N/A</v>
      </c>
      <c r="AE710" s="6">
        <f t="shared" si="86"/>
        <v>2689.0027528944647</v>
      </c>
      <c r="AF710" s="6">
        <f t="shared" si="87"/>
        <v>2689.0027528944647</v>
      </c>
      <c r="AG710" s="6">
        <f>VLOOKUP(Table1[[#This Row],[PracticeCode]],$AP$3:$AS$345,4,FALSE)</f>
        <v>2689.0027528944647</v>
      </c>
      <c r="AH710" s="27">
        <f t="shared" si="88"/>
        <v>195400.86671033112</v>
      </c>
      <c r="AI710" s="6" t="e">
        <f t="shared" si="89"/>
        <v>#N/A</v>
      </c>
    </row>
    <row r="711" spans="1:35" x14ac:dyDescent="0.35">
      <c r="A711" t="str">
        <f t="shared" si="83"/>
        <v>CROMPTON MEDICAL CENTRERegents HealthCentral LondonE87052Apr1</v>
      </c>
      <c r="B711" s="41" t="s">
        <v>740</v>
      </c>
      <c r="C711" s="41" t="s">
        <v>456</v>
      </c>
      <c r="D711" s="41" t="s">
        <v>33</v>
      </c>
      <c r="E711" s="41" t="s">
        <v>85</v>
      </c>
      <c r="F711" s="41" t="s">
        <v>85</v>
      </c>
      <c r="G711" s="41" t="s">
        <v>756</v>
      </c>
      <c r="H711" s="41">
        <v>1</v>
      </c>
      <c r="I711" s="41">
        <v>3676.5912176288102</v>
      </c>
      <c r="J711" s="41">
        <v>267</v>
      </c>
      <c r="K711" s="41">
        <v>430</v>
      </c>
      <c r="L711" s="41">
        <v>4.9394999999999998</v>
      </c>
      <c r="M711" s="41">
        <v>7.9549999999999992</v>
      </c>
      <c r="N711" s="41">
        <v>410</v>
      </c>
      <c r="O711" s="41">
        <v>0</v>
      </c>
      <c r="P711" s="41">
        <v>8.1590000000000007</v>
      </c>
      <c r="Q711" s="41">
        <v>0</v>
      </c>
      <c r="R711" s="41">
        <v>9062</v>
      </c>
      <c r="S711" s="41">
        <v>162.2098</v>
      </c>
      <c r="T711" s="41">
        <v>2344</v>
      </c>
      <c r="U711" s="41">
        <v>51.567999999999998</v>
      </c>
      <c r="V711" s="41">
        <v>9759</v>
      </c>
      <c r="W711" s="41">
        <v>175.10429999999999</v>
      </c>
      <c r="X711" s="41">
        <v>2754</v>
      </c>
      <c r="Y711" s="41">
        <v>59.726999999999997</v>
      </c>
      <c r="Z711" s="6">
        <f>0</f>
        <v>0</v>
      </c>
      <c r="AA711" s="6">
        <f t="shared" si="84"/>
        <v>175.10429999999999</v>
      </c>
      <c r="AB711">
        <f>IF(ISBLANK(Table1[[#This Row],[FY2425_Cost]])=TRUE,#N/A,Table1[[#This Row],[FY2425_Cost]])</f>
        <v>59.726999999999997</v>
      </c>
      <c r="AC711" s="6">
        <f t="shared" si="85"/>
        <v>-115.37729999999999</v>
      </c>
      <c r="AD711" s="6">
        <f>SUMIFS($AB$3:AB711,$B$3:B711,B711)</f>
        <v>59.726999999999997</v>
      </c>
      <c r="AE711" s="6">
        <f t="shared" si="86"/>
        <v>1654.4660479329646</v>
      </c>
      <c r="AF711" s="6">
        <f t="shared" si="87"/>
        <v>1654.4660479329646</v>
      </c>
      <c r="AG711" s="6">
        <f>VLOOKUP(Table1[[#This Row],[PracticeCode]],$AP$3:$AS$345,4,FALSE)</f>
        <v>1654.4660479329646</v>
      </c>
      <c r="AH711" s="27">
        <f t="shared" si="88"/>
        <v>120224.5328164621</v>
      </c>
      <c r="AI711" s="6">
        <f t="shared" si="89"/>
        <v>0</v>
      </c>
    </row>
    <row r="712" spans="1:35" x14ac:dyDescent="0.35">
      <c r="A712" t="str">
        <f t="shared" si="83"/>
        <v>CROMPTON MEDICAL CENTRERegents HealthCentral LondonE87052Aug5</v>
      </c>
      <c r="B712" s="41" t="s">
        <v>740</v>
      </c>
      <c r="C712" s="41" t="s">
        <v>456</v>
      </c>
      <c r="D712" s="41" t="s">
        <v>33</v>
      </c>
      <c r="E712" s="41" t="s">
        <v>85</v>
      </c>
      <c r="F712" s="41" t="s">
        <v>85</v>
      </c>
      <c r="G712" s="41" t="s">
        <v>760</v>
      </c>
      <c r="H712" s="41">
        <v>5</v>
      </c>
      <c r="I712" s="41">
        <v>3676.5912176288102</v>
      </c>
      <c r="J712" s="41">
        <v>607</v>
      </c>
      <c r="K712" s="41">
        <v>0</v>
      </c>
      <c r="L712" s="41">
        <v>11.2295</v>
      </c>
      <c r="M712" s="41">
        <v>0</v>
      </c>
      <c r="N712" s="41">
        <v>425</v>
      </c>
      <c r="O712" s="41">
        <v>0</v>
      </c>
      <c r="P712" s="41">
        <v>8.4574999999999996</v>
      </c>
      <c r="Q712" s="41">
        <v>0</v>
      </c>
      <c r="R712" s="41">
        <v>7920</v>
      </c>
      <c r="S712" s="41">
        <v>141.768</v>
      </c>
      <c r="T712" s="41">
        <v>4387</v>
      </c>
      <c r="U712" s="41">
        <v>96.513999999999996</v>
      </c>
      <c r="V712" s="41">
        <v>8527</v>
      </c>
      <c r="W712" s="41">
        <v>152.9975</v>
      </c>
      <c r="X712" s="41">
        <v>4812</v>
      </c>
      <c r="Y712" s="41">
        <v>104.97149999999999</v>
      </c>
      <c r="Z712" s="6">
        <f>0</f>
        <v>0</v>
      </c>
      <c r="AA712" s="6">
        <f t="shared" si="84"/>
        <v>152.9975</v>
      </c>
      <c r="AB712">
        <f>IF(ISBLANK(Table1[[#This Row],[FY2425_Cost]])=TRUE,#N/A,Table1[[#This Row],[FY2425_Cost]])</f>
        <v>104.97149999999999</v>
      </c>
      <c r="AC712" s="6">
        <f t="shared" si="85"/>
        <v>-48.02600000000001</v>
      </c>
      <c r="AD712" s="6">
        <f>SUMIFS($AB$3:AB712,$B$3:B712,B712)</f>
        <v>164.6985</v>
      </c>
      <c r="AE712" s="6">
        <f t="shared" si="86"/>
        <v>1654.4660479329646</v>
      </c>
      <c r="AF712" s="6">
        <f t="shared" si="87"/>
        <v>1654.4660479329646</v>
      </c>
      <c r="AG712" s="6">
        <f>VLOOKUP(Table1[[#This Row],[PracticeCode]],$AP$3:$AS$345,4,FALSE)</f>
        <v>1654.4660479329646</v>
      </c>
      <c r="AH712" s="27">
        <f t="shared" si="88"/>
        <v>120224.5328164621</v>
      </c>
      <c r="AI712" s="6">
        <f t="shared" si="89"/>
        <v>0</v>
      </c>
    </row>
    <row r="713" spans="1:35" x14ac:dyDescent="0.35">
      <c r="A713" t="str">
        <f t="shared" si="83"/>
        <v>CROMPTON MEDICAL CENTRERegents HealthCentral LondonE87052Dec9</v>
      </c>
      <c r="B713" s="41" t="s">
        <v>740</v>
      </c>
      <c r="C713" s="41" t="s">
        <v>456</v>
      </c>
      <c r="D713" s="41" t="s">
        <v>33</v>
      </c>
      <c r="E713" s="41" t="s">
        <v>85</v>
      </c>
      <c r="F713" s="41" t="s">
        <v>85</v>
      </c>
      <c r="G713" s="41" t="s">
        <v>764</v>
      </c>
      <c r="H713" s="41">
        <v>9</v>
      </c>
      <c r="I713" s="41">
        <v>3676.5912176288102</v>
      </c>
      <c r="J713" s="41">
        <v>131</v>
      </c>
      <c r="K713" s="41">
        <v>0</v>
      </c>
      <c r="L713" s="41">
        <v>2.6069</v>
      </c>
      <c r="M713" s="41">
        <v>0</v>
      </c>
      <c r="N713" s="41"/>
      <c r="O713" s="41"/>
      <c r="P713" s="41"/>
      <c r="Q713" s="41"/>
      <c r="R713" s="41">
        <v>1373</v>
      </c>
      <c r="S713" s="41">
        <v>24.576699999999999</v>
      </c>
      <c r="T713" s="41"/>
      <c r="U713" s="41"/>
      <c r="V713" s="41">
        <v>1504</v>
      </c>
      <c r="W713" s="41">
        <v>27.183599999999998</v>
      </c>
      <c r="X713" s="41"/>
      <c r="Y713" s="41"/>
      <c r="Z713" s="6">
        <f>0</f>
        <v>0</v>
      </c>
      <c r="AA713" s="6">
        <f t="shared" si="84"/>
        <v>27.183599999999998</v>
      </c>
      <c r="AB713" t="e">
        <f>IF(ISBLANK(Table1[[#This Row],[FY2425_Cost]])=TRUE,#N/A,Table1[[#This Row],[FY2425_Cost]])</f>
        <v>#N/A</v>
      </c>
      <c r="AC713" s="6" t="e">
        <f t="shared" si="85"/>
        <v>#N/A</v>
      </c>
      <c r="AD713" s="6" t="e">
        <f>SUMIFS($AB$3:AB713,$B$3:B713,B713)</f>
        <v>#N/A</v>
      </c>
      <c r="AE713" s="6">
        <f t="shared" si="86"/>
        <v>1654.4660479329646</v>
      </c>
      <c r="AF713" s="6">
        <f t="shared" si="87"/>
        <v>1654.4660479329646</v>
      </c>
      <c r="AG713" s="6">
        <f>VLOOKUP(Table1[[#This Row],[PracticeCode]],$AP$3:$AS$345,4,FALSE)</f>
        <v>1654.4660479329646</v>
      </c>
      <c r="AH713" s="27">
        <f t="shared" si="88"/>
        <v>120224.5328164621</v>
      </c>
      <c r="AI713" s="6" t="e">
        <f t="shared" si="89"/>
        <v>#N/A</v>
      </c>
    </row>
    <row r="714" spans="1:35" x14ac:dyDescent="0.35">
      <c r="A714" t="str">
        <f t="shared" si="83"/>
        <v>CROMPTON MEDICAL CENTRERegents HealthCentral LondonE87052Feb11</v>
      </c>
      <c r="B714" s="41" t="s">
        <v>740</v>
      </c>
      <c r="C714" s="41" t="s">
        <v>456</v>
      </c>
      <c r="D714" s="41" t="s">
        <v>33</v>
      </c>
      <c r="E714" s="41" t="s">
        <v>85</v>
      </c>
      <c r="F714" s="41" t="s">
        <v>85</v>
      </c>
      <c r="G714" s="41" t="s">
        <v>766</v>
      </c>
      <c r="H714" s="41">
        <v>11</v>
      </c>
      <c r="I714" s="41">
        <v>3676.5912176288102</v>
      </c>
      <c r="J714" s="41">
        <v>671</v>
      </c>
      <c r="K714" s="41">
        <v>0</v>
      </c>
      <c r="L714" s="41">
        <v>13.3529</v>
      </c>
      <c r="M714" s="41">
        <v>0</v>
      </c>
      <c r="N714" s="41"/>
      <c r="O714" s="41"/>
      <c r="P714" s="41"/>
      <c r="Q714" s="41"/>
      <c r="R714" s="41">
        <v>3317</v>
      </c>
      <c r="S714" s="41">
        <v>59.374299999999998</v>
      </c>
      <c r="T714" s="41"/>
      <c r="U714" s="41"/>
      <c r="V714" s="41">
        <v>3988</v>
      </c>
      <c r="W714" s="41">
        <v>72.727199999999996</v>
      </c>
      <c r="X714" s="41"/>
      <c r="Y714" s="41"/>
      <c r="Z714" s="6">
        <f>0</f>
        <v>0</v>
      </c>
      <c r="AA714" s="6">
        <f t="shared" si="84"/>
        <v>72.727199999999996</v>
      </c>
      <c r="AB714" t="e">
        <f>IF(ISBLANK(Table1[[#This Row],[FY2425_Cost]])=TRUE,#N/A,Table1[[#This Row],[FY2425_Cost]])</f>
        <v>#N/A</v>
      </c>
      <c r="AC714" s="6" t="e">
        <f t="shared" si="85"/>
        <v>#N/A</v>
      </c>
      <c r="AD714" s="6" t="e">
        <f>SUMIFS($AB$3:AB714,$B$3:B714,B714)</f>
        <v>#N/A</v>
      </c>
      <c r="AE714" s="6">
        <f t="shared" si="86"/>
        <v>1654.4660479329646</v>
      </c>
      <c r="AF714" s="6">
        <f t="shared" si="87"/>
        <v>1654.4660479329646</v>
      </c>
      <c r="AG714" s="6">
        <f>VLOOKUP(Table1[[#This Row],[PracticeCode]],$AP$3:$AS$345,4,FALSE)</f>
        <v>1654.4660479329646</v>
      </c>
      <c r="AH714" s="27">
        <f t="shared" si="88"/>
        <v>120224.5328164621</v>
      </c>
      <c r="AI714" s="6" t="e">
        <f t="shared" si="89"/>
        <v>#N/A</v>
      </c>
    </row>
    <row r="715" spans="1:35" x14ac:dyDescent="0.35">
      <c r="A715" t="str">
        <f t="shared" si="83"/>
        <v>CROMPTON MEDICAL CENTRERegents HealthCentral LondonE87052Jan10</v>
      </c>
      <c r="B715" s="41" t="s">
        <v>740</v>
      </c>
      <c r="C715" s="41" t="s">
        <v>456</v>
      </c>
      <c r="D715" s="41" t="s">
        <v>33</v>
      </c>
      <c r="E715" s="41" t="s">
        <v>85</v>
      </c>
      <c r="F715" s="41" t="s">
        <v>85</v>
      </c>
      <c r="G715" s="41" t="s">
        <v>765</v>
      </c>
      <c r="H715" s="41">
        <v>10</v>
      </c>
      <c r="I715" s="41">
        <v>3676.5912176288102</v>
      </c>
      <c r="J715" s="41">
        <v>1391</v>
      </c>
      <c r="K715" s="41">
        <v>0</v>
      </c>
      <c r="L715" s="41">
        <v>27.680900000000001</v>
      </c>
      <c r="M715" s="41">
        <v>0</v>
      </c>
      <c r="N715" s="41"/>
      <c r="O715" s="41"/>
      <c r="P715" s="41"/>
      <c r="Q715" s="41"/>
      <c r="R715" s="41">
        <v>6282</v>
      </c>
      <c r="S715" s="41">
        <v>112.4478</v>
      </c>
      <c r="T715" s="41"/>
      <c r="U715" s="41"/>
      <c r="V715" s="41">
        <v>7673</v>
      </c>
      <c r="W715" s="41">
        <v>140.12870000000001</v>
      </c>
      <c r="X715" s="41"/>
      <c r="Y715" s="41"/>
      <c r="Z715" s="6">
        <f>0</f>
        <v>0</v>
      </c>
      <c r="AA715" s="6">
        <f t="shared" si="84"/>
        <v>140.12870000000001</v>
      </c>
      <c r="AB715" t="e">
        <f>IF(ISBLANK(Table1[[#This Row],[FY2425_Cost]])=TRUE,#N/A,Table1[[#This Row],[FY2425_Cost]])</f>
        <v>#N/A</v>
      </c>
      <c r="AC715" s="6" t="e">
        <f t="shared" si="85"/>
        <v>#N/A</v>
      </c>
      <c r="AD715" s="6" t="e">
        <f>SUMIFS($AB$3:AB715,$B$3:B715,B715)</f>
        <v>#N/A</v>
      </c>
      <c r="AE715" s="6">
        <f t="shared" si="86"/>
        <v>1654.4660479329646</v>
      </c>
      <c r="AF715" s="6">
        <f t="shared" si="87"/>
        <v>1654.4660479329646</v>
      </c>
      <c r="AG715" s="6">
        <f>VLOOKUP(Table1[[#This Row],[PracticeCode]],$AP$3:$AS$345,4,FALSE)</f>
        <v>1654.4660479329646</v>
      </c>
      <c r="AH715" s="27">
        <f t="shared" si="88"/>
        <v>120224.5328164621</v>
      </c>
      <c r="AI715" s="6" t="e">
        <f t="shared" si="89"/>
        <v>#N/A</v>
      </c>
    </row>
    <row r="716" spans="1:35" x14ac:dyDescent="0.35">
      <c r="A716" t="str">
        <f t="shared" si="83"/>
        <v>CROMPTON MEDICAL CENTRERegents HealthCentral LondonE87052Jul4</v>
      </c>
      <c r="B716" s="41" t="s">
        <v>740</v>
      </c>
      <c r="C716" s="41" t="s">
        <v>456</v>
      </c>
      <c r="D716" s="41" t="s">
        <v>33</v>
      </c>
      <c r="E716" s="41" t="s">
        <v>85</v>
      </c>
      <c r="F716" s="41" t="s">
        <v>85</v>
      </c>
      <c r="G716" s="41" t="s">
        <v>759</v>
      </c>
      <c r="H716" s="41">
        <v>4</v>
      </c>
      <c r="I716" s="41">
        <v>3676.5912176288102</v>
      </c>
      <c r="J716" s="41">
        <v>804</v>
      </c>
      <c r="K716" s="41">
        <v>8</v>
      </c>
      <c r="L716" s="41">
        <v>14.873999999999999</v>
      </c>
      <c r="M716" s="41">
        <v>0.14799999999999999</v>
      </c>
      <c r="N716" s="41">
        <v>738</v>
      </c>
      <c r="O716" s="41">
        <v>0</v>
      </c>
      <c r="P716" s="41">
        <v>14.686200000000001</v>
      </c>
      <c r="Q716" s="41">
        <v>0</v>
      </c>
      <c r="R716" s="41">
        <v>2867</v>
      </c>
      <c r="S716" s="41">
        <v>51.319299999999998</v>
      </c>
      <c r="T716" s="41">
        <v>2480</v>
      </c>
      <c r="U716" s="41">
        <v>54.56</v>
      </c>
      <c r="V716" s="41">
        <v>3679</v>
      </c>
      <c r="W716" s="41">
        <v>66.34129999999999</v>
      </c>
      <c r="X716" s="41">
        <v>3218</v>
      </c>
      <c r="Y716" s="41">
        <v>69.246200000000002</v>
      </c>
      <c r="Z716" s="6">
        <f>0</f>
        <v>0</v>
      </c>
      <c r="AA716" s="6">
        <f t="shared" si="84"/>
        <v>66.34129999999999</v>
      </c>
      <c r="AB716">
        <f>IF(ISBLANK(Table1[[#This Row],[FY2425_Cost]])=TRUE,#N/A,Table1[[#This Row],[FY2425_Cost]])</f>
        <v>69.246200000000002</v>
      </c>
      <c r="AC716" s="6">
        <f t="shared" si="85"/>
        <v>2.904900000000012</v>
      </c>
      <c r="AD716" s="6" t="e">
        <f>SUMIFS($AB$3:AB716,$B$3:B716,B716)</f>
        <v>#N/A</v>
      </c>
      <c r="AE716" s="6">
        <f t="shared" si="86"/>
        <v>1654.4660479329646</v>
      </c>
      <c r="AF716" s="6">
        <f t="shared" si="87"/>
        <v>1654.4660479329646</v>
      </c>
      <c r="AG716" s="6">
        <f>VLOOKUP(Table1[[#This Row],[PracticeCode]],$AP$3:$AS$345,4,FALSE)</f>
        <v>1654.4660479329646</v>
      </c>
      <c r="AH716" s="27">
        <f t="shared" si="88"/>
        <v>120224.5328164621</v>
      </c>
      <c r="AI716" s="6" t="e">
        <f t="shared" si="89"/>
        <v>#N/A</v>
      </c>
    </row>
    <row r="717" spans="1:35" x14ac:dyDescent="0.35">
      <c r="A717" t="str">
        <f t="shared" si="83"/>
        <v>CROMPTON MEDICAL CENTRERegents HealthCentral LondonE87052Jun3</v>
      </c>
      <c r="B717" s="41" t="s">
        <v>740</v>
      </c>
      <c r="C717" s="41" t="s">
        <v>456</v>
      </c>
      <c r="D717" s="41" t="s">
        <v>33</v>
      </c>
      <c r="E717" s="41" t="s">
        <v>85</v>
      </c>
      <c r="F717" s="41" t="s">
        <v>85</v>
      </c>
      <c r="G717" s="41" t="s">
        <v>758</v>
      </c>
      <c r="H717" s="41">
        <v>3</v>
      </c>
      <c r="I717" s="41">
        <v>3676.5912176288102</v>
      </c>
      <c r="J717" s="41">
        <v>1000</v>
      </c>
      <c r="K717" s="41">
        <v>9</v>
      </c>
      <c r="L717" s="41">
        <v>18.5</v>
      </c>
      <c r="M717" s="41">
        <v>0.16649999999999998</v>
      </c>
      <c r="N717" s="41">
        <v>752</v>
      </c>
      <c r="O717" s="41">
        <v>0</v>
      </c>
      <c r="P717" s="41">
        <v>14.9648</v>
      </c>
      <c r="Q717" s="41">
        <v>0</v>
      </c>
      <c r="R717" s="41">
        <v>2352</v>
      </c>
      <c r="S717" s="41">
        <v>42.1008</v>
      </c>
      <c r="T717" s="41">
        <v>2721</v>
      </c>
      <c r="U717" s="41">
        <v>59.862000000000002</v>
      </c>
      <c r="V717" s="41">
        <v>3361</v>
      </c>
      <c r="W717" s="41">
        <v>60.767299999999999</v>
      </c>
      <c r="X717" s="41">
        <v>3473</v>
      </c>
      <c r="Y717" s="41">
        <v>74.826800000000006</v>
      </c>
      <c r="Z717" s="6">
        <f>0</f>
        <v>0</v>
      </c>
      <c r="AA717" s="6">
        <f t="shared" si="84"/>
        <v>60.767299999999999</v>
      </c>
      <c r="AB717">
        <f>IF(ISBLANK(Table1[[#This Row],[FY2425_Cost]])=TRUE,#N/A,Table1[[#This Row],[FY2425_Cost]])</f>
        <v>74.826800000000006</v>
      </c>
      <c r="AC717" s="6">
        <f t="shared" si="85"/>
        <v>14.059500000000007</v>
      </c>
      <c r="AD717" s="6" t="e">
        <f>SUMIFS($AB$3:AB717,$B$3:B717,B717)</f>
        <v>#N/A</v>
      </c>
      <c r="AE717" s="6">
        <f t="shared" si="86"/>
        <v>1654.4660479329646</v>
      </c>
      <c r="AF717" s="6">
        <f t="shared" si="87"/>
        <v>1654.4660479329646</v>
      </c>
      <c r="AG717" s="6">
        <f>VLOOKUP(Table1[[#This Row],[PracticeCode]],$AP$3:$AS$345,4,FALSE)</f>
        <v>1654.4660479329646</v>
      </c>
      <c r="AH717" s="27">
        <f t="shared" si="88"/>
        <v>120224.5328164621</v>
      </c>
      <c r="AI717" s="6" t="e">
        <f t="shared" si="89"/>
        <v>#N/A</v>
      </c>
    </row>
    <row r="718" spans="1:35" x14ac:dyDescent="0.35">
      <c r="A718" t="str">
        <f t="shared" si="83"/>
        <v>CROMPTON MEDICAL CENTRERegents HealthCentral LondonE87052Mar12</v>
      </c>
      <c r="B718" s="41" t="s">
        <v>740</v>
      </c>
      <c r="C718" s="41" t="s">
        <v>456</v>
      </c>
      <c r="D718" s="41" t="s">
        <v>33</v>
      </c>
      <c r="E718" s="41" t="s">
        <v>85</v>
      </c>
      <c r="F718" s="41" t="s">
        <v>85</v>
      </c>
      <c r="G718" s="41" t="s">
        <v>767</v>
      </c>
      <c r="H718" s="41">
        <v>12</v>
      </c>
      <c r="I718" s="41">
        <v>3676.5912176288102</v>
      </c>
      <c r="J718" s="41">
        <v>1824</v>
      </c>
      <c r="K718" s="41">
        <v>0</v>
      </c>
      <c r="L718" s="41">
        <v>36.297600000000003</v>
      </c>
      <c r="M718" s="41">
        <v>0</v>
      </c>
      <c r="N718" s="41"/>
      <c r="O718" s="41"/>
      <c r="P718" s="41"/>
      <c r="Q718" s="41"/>
      <c r="R718" s="41">
        <v>2631</v>
      </c>
      <c r="S718" s="41">
        <v>47.094900000000003</v>
      </c>
      <c r="T718" s="41"/>
      <c r="U718" s="41"/>
      <c r="V718" s="41">
        <v>4455</v>
      </c>
      <c r="W718" s="41">
        <v>83.392500000000013</v>
      </c>
      <c r="X718" s="41"/>
      <c r="Y718" s="41"/>
      <c r="Z718" s="6">
        <f>0</f>
        <v>0</v>
      </c>
      <c r="AA718" s="6">
        <f t="shared" si="84"/>
        <v>83.392500000000013</v>
      </c>
      <c r="AB718" t="e">
        <f>IF(ISBLANK(Table1[[#This Row],[FY2425_Cost]])=TRUE,#N/A,Table1[[#This Row],[FY2425_Cost]])</f>
        <v>#N/A</v>
      </c>
      <c r="AC718" s="6" t="e">
        <f t="shared" si="85"/>
        <v>#N/A</v>
      </c>
      <c r="AD718" s="6" t="e">
        <f>SUMIFS($AB$3:AB718,$B$3:B718,B718)</f>
        <v>#N/A</v>
      </c>
      <c r="AE718" s="6">
        <f t="shared" si="86"/>
        <v>1654.4660479329646</v>
      </c>
      <c r="AF718" s="6">
        <f t="shared" si="87"/>
        <v>1654.4660479329646</v>
      </c>
      <c r="AG718" s="6">
        <f>VLOOKUP(Table1[[#This Row],[PracticeCode]],$AP$3:$AS$345,4,FALSE)</f>
        <v>1654.4660479329646</v>
      </c>
      <c r="AH718" s="27">
        <f t="shared" si="88"/>
        <v>120224.5328164621</v>
      </c>
      <c r="AI718" s="6" t="e">
        <f t="shared" si="89"/>
        <v>#N/A</v>
      </c>
    </row>
    <row r="719" spans="1:35" x14ac:dyDescent="0.35">
      <c r="A719" t="str">
        <f t="shared" si="83"/>
        <v>CROMPTON MEDICAL CENTRERegents HealthCentral LondonE87052May2</v>
      </c>
      <c r="B719" s="41" t="s">
        <v>740</v>
      </c>
      <c r="C719" s="41" t="s">
        <v>456</v>
      </c>
      <c r="D719" s="41" t="s">
        <v>33</v>
      </c>
      <c r="E719" s="41" t="s">
        <v>85</v>
      </c>
      <c r="F719" s="41" t="s">
        <v>85</v>
      </c>
      <c r="G719" s="41" t="s">
        <v>757</v>
      </c>
      <c r="H719" s="41">
        <v>2</v>
      </c>
      <c r="I719" s="41">
        <v>3676.5912176288102</v>
      </c>
      <c r="J719" s="41">
        <v>395</v>
      </c>
      <c r="K719" s="41">
        <v>279</v>
      </c>
      <c r="L719" s="41">
        <v>7.3074999999999992</v>
      </c>
      <c r="M719" s="41">
        <v>5.1614999999999993</v>
      </c>
      <c r="N719" s="41">
        <v>13232</v>
      </c>
      <c r="O719" s="41">
        <v>0</v>
      </c>
      <c r="P719" s="41">
        <v>263.3168</v>
      </c>
      <c r="Q719" s="41">
        <v>0</v>
      </c>
      <c r="R719" s="41">
        <v>3896</v>
      </c>
      <c r="S719" s="41">
        <v>69.738399999999999</v>
      </c>
      <c r="T719" s="41">
        <v>1804</v>
      </c>
      <c r="U719" s="41">
        <v>39.688000000000002</v>
      </c>
      <c r="V719" s="41">
        <v>4570</v>
      </c>
      <c r="W719" s="41">
        <v>82.207399999999993</v>
      </c>
      <c r="X719" s="41">
        <v>15036</v>
      </c>
      <c r="Y719" s="41">
        <v>303.00479999999999</v>
      </c>
      <c r="Z719" s="6">
        <f>0</f>
        <v>0</v>
      </c>
      <c r="AA719" s="6">
        <f t="shared" si="84"/>
        <v>82.207399999999993</v>
      </c>
      <c r="AB719">
        <f>IF(ISBLANK(Table1[[#This Row],[FY2425_Cost]])=TRUE,#N/A,Table1[[#This Row],[FY2425_Cost]])</f>
        <v>303.00479999999999</v>
      </c>
      <c r="AC719" s="6">
        <f t="shared" si="85"/>
        <v>220.79739999999998</v>
      </c>
      <c r="AD719" s="6" t="e">
        <f>SUMIFS($AB$3:AB719,$B$3:B719,B719)</f>
        <v>#N/A</v>
      </c>
      <c r="AE719" s="6">
        <f t="shared" si="86"/>
        <v>1654.4660479329646</v>
      </c>
      <c r="AF719" s="6">
        <f t="shared" si="87"/>
        <v>1654.4660479329646</v>
      </c>
      <c r="AG719" s="6">
        <f>VLOOKUP(Table1[[#This Row],[PracticeCode]],$AP$3:$AS$345,4,FALSE)</f>
        <v>1654.4660479329646</v>
      </c>
      <c r="AH719" s="27">
        <f t="shared" si="88"/>
        <v>120224.5328164621</v>
      </c>
      <c r="AI719" s="6" t="e">
        <f t="shared" si="89"/>
        <v>#N/A</v>
      </c>
    </row>
    <row r="720" spans="1:35" x14ac:dyDescent="0.35">
      <c r="A720" t="str">
        <f t="shared" si="83"/>
        <v>CROMPTON MEDICAL CENTRERegents HealthCentral LondonE87052Nov8</v>
      </c>
      <c r="B720" s="41" t="s">
        <v>740</v>
      </c>
      <c r="C720" s="41" t="s">
        <v>456</v>
      </c>
      <c r="D720" s="41" t="s">
        <v>33</v>
      </c>
      <c r="E720" s="41" t="s">
        <v>85</v>
      </c>
      <c r="F720" s="41" t="s">
        <v>85</v>
      </c>
      <c r="G720" s="41" t="s">
        <v>763</v>
      </c>
      <c r="H720" s="41">
        <v>8</v>
      </c>
      <c r="I720" s="41">
        <v>3676.5912176288102</v>
      </c>
      <c r="J720" s="41">
        <v>3211</v>
      </c>
      <c r="K720" s="41">
        <v>0</v>
      </c>
      <c r="L720" s="41">
        <v>63.898900000000005</v>
      </c>
      <c r="M720" s="41">
        <v>0</v>
      </c>
      <c r="N720" s="41"/>
      <c r="O720" s="41"/>
      <c r="P720" s="41"/>
      <c r="Q720" s="41"/>
      <c r="R720" s="41">
        <v>3132</v>
      </c>
      <c r="S720" s="41">
        <v>56.062800000000003</v>
      </c>
      <c r="T720" s="41"/>
      <c r="U720" s="41"/>
      <c r="V720" s="41">
        <v>6343</v>
      </c>
      <c r="W720" s="41">
        <v>119.96170000000001</v>
      </c>
      <c r="X720" s="41"/>
      <c r="Y720" s="41"/>
      <c r="Z720" s="6">
        <f>0</f>
        <v>0</v>
      </c>
      <c r="AA720" s="6">
        <f t="shared" si="84"/>
        <v>119.96170000000001</v>
      </c>
      <c r="AB720" t="e">
        <f>IF(ISBLANK(Table1[[#This Row],[FY2425_Cost]])=TRUE,#N/A,Table1[[#This Row],[FY2425_Cost]])</f>
        <v>#N/A</v>
      </c>
      <c r="AC720" s="6" t="e">
        <f t="shared" si="85"/>
        <v>#N/A</v>
      </c>
      <c r="AD720" s="6" t="e">
        <f>SUMIFS($AB$3:AB720,$B$3:B720,B720)</f>
        <v>#N/A</v>
      </c>
      <c r="AE720" s="6">
        <f t="shared" si="86"/>
        <v>1654.4660479329646</v>
      </c>
      <c r="AF720" s="6">
        <f t="shared" si="87"/>
        <v>1654.4660479329646</v>
      </c>
      <c r="AG720" s="6">
        <f>VLOOKUP(Table1[[#This Row],[PracticeCode]],$AP$3:$AS$345,4,FALSE)</f>
        <v>1654.4660479329646</v>
      </c>
      <c r="AH720" s="27">
        <f t="shared" si="88"/>
        <v>120224.5328164621</v>
      </c>
      <c r="AI720" s="6" t="e">
        <f t="shared" si="89"/>
        <v>#N/A</v>
      </c>
    </row>
    <row r="721" spans="1:35" x14ac:dyDescent="0.35">
      <c r="A721" t="str">
        <f t="shared" si="83"/>
        <v>CROMPTON MEDICAL CENTRERegents HealthCentral LondonE87052Oct7</v>
      </c>
      <c r="B721" s="41" t="s">
        <v>740</v>
      </c>
      <c r="C721" s="41" t="s">
        <v>456</v>
      </c>
      <c r="D721" s="41" t="s">
        <v>33</v>
      </c>
      <c r="E721" s="41" t="s">
        <v>85</v>
      </c>
      <c r="F721" s="41" t="s">
        <v>85</v>
      </c>
      <c r="G721" s="41" t="s">
        <v>762</v>
      </c>
      <c r="H721" s="41">
        <v>7</v>
      </c>
      <c r="I721" s="41">
        <v>3676.5912176288102</v>
      </c>
      <c r="J721" s="41">
        <v>1856</v>
      </c>
      <c r="K721" s="41">
        <v>3211</v>
      </c>
      <c r="L721" s="41">
        <v>36.934400000000004</v>
      </c>
      <c r="M721" s="41">
        <v>63.898900000000005</v>
      </c>
      <c r="N721" s="41">
        <v>0</v>
      </c>
      <c r="O721" s="41">
        <v>0</v>
      </c>
      <c r="P721" s="41">
        <v>0</v>
      </c>
      <c r="Q721" s="41">
        <v>0</v>
      </c>
      <c r="R721" s="41">
        <v>6163</v>
      </c>
      <c r="S721" s="41">
        <v>110.3177</v>
      </c>
      <c r="T721" s="41">
        <v>8615</v>
      </c>
      <c r="U721" s="41">
        <v>189.53</v>
      </c>
      <c r="V721" s="41">
        <v>11230</v>
      </c>
      <c r="W721" s="41">
        <v>211.15100000000001</v>
      </c>
      <c r="X721" s="41">
        <v>8615</v>
      </c>
      <c r="Y721" s="41">
        <v>189.53</v>
      </c>
      <c r="Z721" s="6">
        <f>0</f>
        <v>0</v>
      </c>
      <c r="AA721" s="6">
        <f t="shared" si="84"/>
        <v>211.15100000000001</v>
      </c>
      <c r="AB721">
        <f>IF(ISBLANK(Table1[[#This Row],[FY2425_Cost]])=TRUE,#N/A,Table1[[#This Row],[FY2425_Cost]])</f>
        <v>189.53</v>
      </c>
      <c r="AC721" s="6">
        <f t="shared" si="85"/>
        <v>-21.621000000000009</v>
      </c>
      <c r="AD721" s="6" t="e">
        <f>SUMIFS($AB$3:AB721,$B$3:B721,B721)</f>
        <v>#N/A</v>
      </c>
      <c r="AE721" s="6">
        <f t="shared" si="86"/>
        <v>1654.4660479329646</v>
      </c>
      <c r="AF721" s="6">
        <f t="shared" si="87"/>
        <v>1654.4660479329646</v>
      </c>
      <c r="AG721" s="6">
        <f>VLOOKUP(Table1[[#This Row],[PracticeCode]],$AP$3:$AS$345,4,FALSE)</f>
        <v>1654.4660479329646</v>
      </c>
      <c r="AH721" s="27">
        <f t="shared" si="88"/>
        <v>120224.5328164621</v>
      </c>
      <c r="AI721" s="6" t="e">
        <f t="shared" si="89"/>
        <v>#N/A</v>
      </c>
    </row>
    <row r="722" spans="1:35" x14ac:dyDescent="0.35">
      <c r="A722" t="str">
        <f t="shared" si="83"/>
        <v>CROMPTON MEDICAL CENTRERegents HealthCentral LondonE87052Sep6</v>
      </c>
      <c r="B722" s="41" t="s">
        <v>740</v>
      </c>
      <c r="C722" s="41" t="s">
        <v>456</v>
      </c>
      <c r="D722" s="41" t="s">
        <v>33</v>
      </c>
      <c r="E722" s="41" t="s">
        <v>85</v>
      </c>
      <c r="F722" s="41" t="s">
        <v>85</v>
      </c>
      <c r="G722" s="41" t="s">
        <v>761</v>
      </c>
      <c r="H722" s="41">
        <v>6</v>
      </c>
      <c r="I722" s="41">
        <v>3676.5912176288102</v>
      </c>
      <c r="J722" s="41">
        <v>310</v>
      </c>
      <c r="K722" s="41">
        <v>0</v>
      </c>
      <c r="L722" s="41">
        <v>6.1690000000000005</v>
      </c>
      <c r="M722" s="41">
        <v>0</v>
      </c>
      <c r="N722" s="41">
        <v>474</v>
      </c>
      <c r="O722" s="41">
        <v>0</v>
      </c>
      <c r="P722" s="41">
        <v>10.664999999999999</v>
      </c>
      <c r="Q722" s="41">
        <v>0</v>
      </c>
      <c r="R722" s="41">
        <v>8565</v>
      </c>
      <c r="S722" s="41">
        <v>153.3135</v>
      </c>
      <c r="T722" s="41">
        <v>2538</v>
      </c>
      <c r="U722" s="41">
        <v>55.835999999999999</v>
      </c>
      <c r="V722" s="41">
        <v>8875</v>
      </c>
      <c r="W722" s="41">
        <v>159.48250000000002</v>
      </c>
      <c r="X722" s="41">
        <v>3012</v>
      </c>
      <c r="Y722" s="41">
        <v>66.501000000000005</v>
      </c>
      <c r="Z722" s="6">
        <f>0</f>
        <v>0</v>
      </c>
      <c r="AA722" s="6">
        <f t="shared" si="84"/>
        <v>159.48250000000002</v>
      </c>
      <c r="AB722">
        <f>IF(ISBLANK(Table1[[#This Row],[FY2425_Cost]])=TRUE,#N/A,Table1[[#This Row],[FY2425_Cost]])</f>
        <v>66.501000000000005</v>
      </c>
      <c r="AC722" s="6">
        <f t="shared" si="85"/>
        <v>-92.981500000000011</v>
      </c>
      <c r="AD722" s="6" t="e">
        <f>SUMIFS($AB$3:AB722,$B$3:B722,B722)</f>
        <v>#N/A</v>
      </c>
      <c r="AE722" s="6">
        <f t="shared" si="86"/>
        <v>1654.4660479329646</v>
      </c>
      <c r="AF722" s="6">
        <f t="shared" si="87"/>
        <v>1654.4660479329646</v>
      </c>
      <c r="AG722" s="6">
        <f>VLOOKUP(Table1[[#This Row],[PracticeCode]],$AP$3:$AS$345,4,FALSE)</f>
        <v>1654.4660479329646</v>
      </c>
      <c r="AH722" s="27">
        <f t="shared" si="88"/>
        <v>120224.5328164621</v>
      </c>
      <c r="AI722" s="6" t="e">
        <f t="shared" si="89"/>
        <v>#N/A</v>
      </c>
    </row>
    <row r="723" spans="1:35" x14ac:dyDescent="0.35">
      <c r="A723" t="str">
        <f t="shared" si="83"/>
        <v>Crosslands SurgeryGreat West RoadHounslowE85114Apr1</v>
      </c>
      <c r="B723" s="41" t="s">
        <v>86</v>
      </c>
      <c r="C723" s="41" t="s">
        <v>491</v>
      </c>
      <c r="D723" s="41" t="s">
        <v>16</v>
      </c>
      <c r="E723" s="41" t="s">
        <v>87</v>
      </c>
      <c r="F723" s="41" t="s">
        <v>87</v>
      </c>
      <c r="G723" s="41" t="s">
        <v>756</v>
      </c>
      <c r="H723" s="41">
        <v>1</v>
      </c>
      <c r="I723" s="41">
        <v>7776.0592883651898</v>
      </c>
      <c r="J723" s="41">
        <v>1856</v>
      </c>
      <c r="K723" s="41">
        <v>1125</v>
      </c>
      <c r="L723" s="41">
        <v>34.335999999999999</v>
      </c>
      <c r="M723" s="41">
        <v>20.8125</v>
      </c>
      <c r="N723" s="41">
        <v>2043</v>
      </c>
      <c r="O723" s="41">
        <v>1530</v>
      </c>
      <c r="P723" s="41">
        <v>40.655700000000003</v>
      </c>
      <c r="Q723" s="41">
        <v>30.447000000000003</v>
      </c>
      <c r="R723" s="41">
        <v>4420</v>
      </c>
      <c r="S723" s="41">
        <v>79.117999999999995</v>
      </c>
      <c r="T723" s="41">
        <v>5740</v>
      </c>
      <c r="U723" s="41">
        <v>126.28</v>
      </c>
      <c r="V723" s="41">
        <v>7401</v>
      </c>
      <c r="W723" s="41">
        <v>134.26650000000001</v>
      </c>
      <c r="X723" s="41">
        <v>9313</v>
      </c>
      <c r="Y723" s="41">
        <v>197.3827</v>
      </c>
      <c r="Z723" s="6">
        <f>0</f>
        <v>0</v>
      </c>
      <c r="AA723" s="6">
        <f t="shared" si="84"/>
        <v>134.26650000000001</v>
      </c>
      <c r="AB723">
        <f>IF(ISBLANK(Table1[[#This Row],[FY2425_Cost]])=TRUE,#N/A,Table1[[#This Row],[FY2425_Cost]])</f>
        <v>197.3827</v>
      </c>
      <c r="AC723" s="6">
        <f t="shared" si="85"/>
        <v>63.116199999999992</v>
      </c>
      <c r="AD723" s="6">
        <f>SUMIFS($AB$3:AB723,$B$3:B723,B723)</f>
        <v>197.3827</v>
      </c>
      <c r="AE723" s="6">
        <f t="shared" si="86"/>
        <v>3499.2266797643356</v>
      </c>
      <c r="AF723" s="6">
        <f t="shared" si="87"/>
        <v>3499.2266797643356</v>
      </c>
      <c r="AG723" s="6">
        <f>VLOOKUP(Table1[[#This Row],[PracticeCode]],$AP$3:$AS$345,4,FALSE)</f>
        <v>3499.2266797643356</v>
      </c>
      <c r="AH723" s="27">
        <f t="shared" si="88"/>
        <v>254277.13872954174</v>
      </c>
      <c r="AI723" s="6">
        <f t="shared" si="89"/>
        <v>0</v>
      </c>
    </row>
    <row r="724" spans="1:35" x14ac:dyDescent="0.35">
      <c r="A724" t="str">
        <f t="shared" si="83"/>
        <v>Crosslands SurgeryGreat West RoadHounslowE85114Aug5</v>
      </c>
      <c r="B724" s="41" t="s">
        <v>86</v>
      </c>
      <c r="C724" s="41" t="s">
        <v>491</v>
      </c>
      <c r="D724" s="41" t="s">
        <v>16</v>
      </c>
      <c r="E724" s="41" t="s">
        <v>87</v>
      </c>
      <c r="F724" s="41" t="s">
        <v>87</v>
      </c>
      <c r="G724" s="41" t="s">
        <v>760</v>
      </c>
      <c r="H724" s="41">
        <v>5</v>
      </c>
      <c r="I724" s="41">
        <v>7776.0592883651898</v>
      </c>
      <c r="J724" s="41">
        <v>2355</v>
      </c>
      <c r="K724" s="41">
        <v>2004</v>
      </c>
      <c r="L724" s="41">
        <v>43.567499999999995</v>
      </c>
      <c r="M724" s="41">
        <v>37.073999999999998</v>
      </c>
      <c r="N724" s="41">
        <v>2671</v>
      </c>
      <c r="O724" s="41">
        <v>111</v>
      </c>
      <c r="P724" s="41">
        <v>53.152900000000002</v>
      </c>
      <c r="Q724" s="41">
        <v>2.2089000000000003</v>
      </c>
      <c r="R724" s="41">
        <v>10196</v>
      </c>
      <c r="S724" s="41">
        <v>182.50839999999999</v>
      </c>
      <c r="T724" s="41">
        <v>5720</v>
      </c>
      <c r="U724" s="41">
        <v>125.84</v>
      </c>
      <c r="V724" s="41">
        <v>14555</v>
      </c>
      <c r="W724" s="41">
        <v>263.1499</v>
      </c>
      <c r="X724" s="41">
        <v>8502</v>
      </c>
      <c r="Y724" s="41">
        <v>181.20179999999999</v>
      </c>
      <c r="Z724" s="6">
        <f>0</f>
        <v>0</v>
      </c>
      <c r="AA724" s="6">
        <f t="shared" si="84"/>
        <v>263.1499</v>
      </c>
      <c r="AB724">
        <f>IF(ISBLANK(Table1[[#This Row],[FY2425_Cost]])=TRUE,#N/A,Table1[[#This Row],[FY2425_Cost]])</f>
        <v>181.20179999999999</v>
      </c>
      <c r="AC724" s="6">
        <f t="shared" si="85"/>
        <v>-81.948100000000011</v>
      </c>
      <c r="AD724" s="6">
        <f>SUMIFS($AB$3:AB724,$B$3:B724,B724)</f>
        <v>378.58449999999999</v>
      </c>
      <c r="AE724" s="6">
        <f t="shared" si="86"/>
        <v>3499.2266797643356</v>
      </c>
      <c r="AF724" s="6">
        <f t="shared" si="87"/>
        <v>3499.2266797643356</v>
      </c>
      <c r="AG724" s="6">
        <f>VLOOKUP(Table1[[#This Row],[PracticeCode]],$AP$3:$AS$345,4,FALSE)</f>
        <v>3499.2266797643356</v>
      </c>
      <c r="AH724" s="27">
        <f t="shared" si="88"/>
        <v>254277.13872954174</v>
      </c>
      <c r="AI724" s="6">
        <f t="shared" si="89"/>
        <v>0</v>
      </c>
    </row>
    <row r="725" spans="1:35" x14ac:dyDescent="0.35">
      <c r="A725" t="str">
        <f t="shared" si="83"/>
        <v>Crosslands SurgeryGreat West RoadHounslowE85114Dec9</v>
      </c>
      <c r="B725" s="41" t="s">
        <v>86</v>
      </c>
      <c r="C725" s="41" t="s">
        <v>491</v>
      </c>
      <c r="D725" s="41" t="s">
        <v>16</v>
      </c>
      <c r="E725" s="41" t="s">
        <v>87</v>
      </c>
      <c r="F725" s="41" t="s">
        <v>87</v>
      </c>
      <c r="G725" s="41" t="s">
        <v>764</v>
      </c>
      <c r="H725" s="41">
        <v>9</v>
      </c>
      <c r="I725" s="41">
        <v>7776.0592883651898</v>
      </c>
      <c r="J725" s="41">
        <v>1812</v>
      </c>
      <c r="K725" s="41">
        <v>0</v>
      </c>
      <c r="L725" s="41">
        <v>36.058800000000005</v>
      </c>
      <c r="M725" s="41">
        <v>0</v>
      </c>
      <c r="N725" s="41"/>
      <c r="O725" s="41"/>
      <c r="P725" s="41"/>
      <c r="Q725" s="41"/>
      <c r="R725" s="41">
        <v>5401</v>
      </c>
      <c r="S725" s="41">
        <v>96.677899999999994</v>
      </c>
      <c r="T725" s="41"/>
      <c r="U725" s="41"/>
      <c r="V725" s="41">
        <v>7213</v>
      </c>
      <c r="W725" s="41">
        <v>132.73669999999998</v>
      </c>
      <c r="X725" s="41"/>
      <c r="Y725" s="41"/>
      <c r="Z725" s="6">
        <f>0</f>
        <v>0</v>
      </c>
      <c r="AA725" s="6">
        <f t="shared" si="84"/>
        <v>132.73669999999998</v>
      </c>
      <c r="AB725" t="e">
        <f>IF(ISBLANK(Table1[[#This Row],[FY2425_Cost]])=TRUE,#N/A,Table1[[#This Row],[FY2425_Cost]])</f>
        <v>#N/A</v>
      </c>
      <c r="AC725" s="6" t="e">
        <f t="shared" si="85"/>
        <v>#N/A</v>
      </c>
      <c r="AD725" s="6" t="e">
        <f>SUMIFS($AB$3:AB725,$B$3:B725,B725)</f>
        <v>#N/A</v>
      </c>
      <c r="AE725" s="6">
        <f t="shared" si="86"/>
        <v>3499.2266797643356</v>
      </c>
      <c r="AF725" s="6">
        <f t="shared" si="87"/>
        <v>3499.2266797643356</v>
      </c>
      <c r="AG725" s="6">
        <f>VLOOKUP(Table1[[#This Row],[PracticeCode]],$AP$3:$AS$345,4,FALSE)</f>
        <v>3499.2266797643356</v>
      </c>
      <c r="AH725" s="27">
        <f t="shared" si="88"/>
        <v>254277.13872954174</v>
      </c>
      <c r="AI725" s="6" t="e">
        <f t="shared" si="89"/>
        <v>#N/A</v>
      </c>
    </row>
    <row r="726" spans="1:35" x14ac:dyDescent="0.35">
      <c r="A726" t="str">
        <f t="shared" si="83"/>
        <v>Crosslands SurgeryGreat West RoadHounslowE85114Feb11</v>
      </c>
      <c r="B726" s="41" t="s">
        <v>86</v>
      </c>
      <c r="C726" s="41" t="s">
        <v>491</v>
      </c>
      <c r="D726" s="41" t="s">
        <v>16</v>
      </c>
      <c r="E726" s="41" t="s">
        <v>87</v>
      </c>
      <c r="F726" s="41" t="s">
        <v>87</v>
      </c>
      <c r="G726" s="41" t="s">
        <v>766</v>
      </c>
      <c r="H726" s="41">
        <v>11</v>
      </c>
      <c r="I726" s="41">
        <v>7776.0592883651898</v>
      </c>
      <c r="J726" s="41">
        <v>1755</v>
      </c>
      <c r="K726" s="41">
        <v>493</v>
      </c>
      <c r="L726" s="41">
        <v>34.924500000000002</v>
      </c>
      <c r="M726" s="41">
        <v>9.8107000000000006</v>
      </c>
      <c r="N726" s="41"/>
      <c r="O726" s="41"/>
      <c r="P726" s="41"/>
      <c r="Q726" s="41"/>
      <c r="R726" s="41">
        <v>7010</v>
      </c>
      <c r="S726" s="41">
        <v>125.479</v>
      </c>
      <c r="T726" s="41"/>
      <c r="U726" s="41"/>
      <c r="V726" s="41">
        <v>9258</v>
      </c>
      <c r="W726" s="41">
        <v>170.21420000000001</v>
      </c>
      <c r="X726" s="41"/>
      <c r="Y726" s="41"/>
      <c r="Z726" s="6">
        <f>0</f>
        <v>0</v>
      </c>
      <c r="AA726" s="6">
        <f t="shared" si="84"/>
        <v>170.21420000000001</v>
      </c>
      <c r="AB726" t="e">
        <f>IF(ISBLANK(Table1[[#This Row],[FY2425_Cost]])=TRUE,#N/A,Table1[[#This Row],[FY2425_Cost]])</f>
        <v>#N/A</v>
      </c>
      <c r="AC726" s="6" t="e">
        <f t="shared" si="85"/>
        <v>#N/A</v>
      </c>
      <c r="AD726" s="6" t="e">
        <f>SUMIFS($AB$3:AB726,$B$3:B726,B726)</f>
        <v>#N/A</v>
      </c>
      <c r="AE726" s="6">
        <f t="shared" si="86"/>
        <v>3499.2266797643356</v>
      </c>
      <c r="AF726" s="6">
        <f t="shared" si="87"/>
        <v>3499.2266797643356</v>
      </c>
      <c r="AG726" s="6">
        <f>VLOOKUP(Table1[[#This Row],[PracticeCode]],$AP$3:$AS$345,4,FALSE)</f>
        <v>3499.2266797643356</v>
      </c>
      <c r="AH726" s="27">
        <f t="shared" si="88"/>
        <v>254277.13872954174</v>
      </c>
      <c r="AI726" s="6" t="e">
        <f t="shared" si="89"/>
        <v>#N/A</v>
      </c>
    </row>
    <row r="727" spans="1:35" x14ac:dyDescent="0.35">
      <c r="A727" t="str">
        <f t="shared" si="83"/>
        <v>Crosslands SurgeryGreat West RoadHounslowE85114Jan10</v>
      </c>
      <c r="B727" s="41" t="s">
        <v>86</v>
      </c>
      <c r="C727" s="41" t="s">
        <v>491</v>
      </c>
      <c r="D727" s="41" t="s">
        <v>16</v>
      </c>
      <c r="E727" s="41" t="s">
        <v>87</v>
      </c>
      <c r="F727" s="41" t="s">
        <v>87</v>
      </c>
      <c r="G727" s="41" t="s">
        <v>765</v>
      </c>
      <c r="H727" s="41">
        <v>10</v>
      </c>
      <c r="I727" s="41">
        <v>7776.0592883651898</v>
      </c>
      <c r="J727" s="41">
        <v>2965</v>
      </c>
      <c r="K727" s="41">
        <v>1979</v>
      </c>
      <c r="L727" s="41">
        <v>59.003500000000003</v>
      </c>
      <c r="M727" s="41">
        <v>39.382100000000001</v>
      </c>
      <c r="N727" s="41"/>
      <c r="O727" s="41"/>
      <c r="P727" s="41"/>
      <c r="Q727" s="41"/>
      <c r="R727" s="41">
        <v>7951</v>
      </c>
      <c r="S727" s="41">
        <v>142.3229</v>
      </c>
      <c r="T727" s="41"/>
      <c r="U727" s="41"/>
      <c r="V727" s="41">
        <v>12895</v>
      </c>
      <c r="W727" s="41">
        <v>240.70850000000002</v>
      </c>
      <c r="X727" s="41"/>
      <c r="Y727" s="41"/>
      <c r="Z727" s="6">
        <f>0</f>
        <v>0</v>
      </c>
      <c r="AA727" s="6">
        <f t="shared" si="84"/>
        <v>240.70850000000002</v>
      </c>
      <c r="AB727" t="e">
        <f>IF(ISBLANK(Table1[[#This Row],[FY2425_Cost]])=TRUE,#N/A,Table1[[#This Row],[FY2425_Cost]])</f>
        <v>#N/A</v>
      </c>
      <c r="AC727" s="6" t="e">
        <f t="shared" si="85"/>
        <v>#N/A</v>
      </c>
      <c r="AD727" s="6" t="e">
        <f>SUMIFS($AB$3:AB727,$B$3:B727,B727)</f>
        <v>#N/A</v>
      </c>
      <c r="AE727" s="6">
        <f t="shared" si="86"/>
        <v>3499.2266797643356</v>
      </c>
      <c r="AF727" s="6">
        <f t="shared" si="87"/>
        <v>3499.2266797643356</v>
      </c>
      <c r="AG727" s="6">
        <f>VLOOKUP(Table1[[#This Row],[PracticeCode]],$AP$3:$AS$345,4,FALSE)</f>
        <v>3499.2266797643356</v>
      </c>
      <c r="AH727" s="27">
        <f t="shared" si="88"/>
        <v>254277.13872954174</v>
      </c>
      <c r="AI727" s="6" t="e">
        <f t="shared" si="89"/>
        <v>#N/A</v>
      </c>
    </row>
    <row r="728" spans="1:35" x14ac:dyDescent="0.35">
      <c r="A728" t="str">
        <f t="shared" si="83"/>
        <v>Crosslands SurgeryGreat West RoadHounslowE85114Jul4</v>
      </c>
      <c r="B728" s="41" t="s">
        <v>86</v>
      </c>
      <c r="C728" s="41" t="s">
        <v>491</v>
      </c>
      <c r="D728" s="41" t="s">
        <v>16</v>
      </c>
      <c r="E728" s="41" t="s">
        <v>87</v>
      </c>
      <c r="F728" s="41" t="s">
        <v>87</v>
      </c>
      <c r="G728" s="41" t="s">
        <v>759</v>
      </c>
      <c r="H728" s="41">
        <v>4</v>
      </c>
      <c r="I728" s="41">
        <v>7776.0592883651898</v>
      </c>
      <c r="J728" s="41">
        <v>2580</v>
      </c>
      <c r="K728" s="41">
        <v>2107</v>
      </c>
      <c r="L728" s="41">
        <v>47.73</v>
      </c>
      <c r="M728" s="41">
        <v>38.979500000000002</v>
      </c>
      <c r="N728" s="41">
        <v>2277</v>
      </c>
      <c r="O728" s="41">
        <v>462</v>
      </c>
      <c r="P728" s="41">
        <v>45.3123</v>
      </c>
      <c r="Q728" s="41">
        <v>9.1938000000000013</v>
      </c>
      <c r="R728" s="41">
        <v>8235</v>
      </c>
      <c r="S728" s="41">
        <v>147.40649999999999</v>
      </c>
      <c r="T728" s="41">
        <v>8278</v>
      </c>
      <c r="U728" s="41">
        <v>182.11600000000001</v>
      </c>
      <c r="V728" s="41">
        <v>12922</v>
      </c>
      <c r="W728" s="41">
        <v>234.11599999999999</v>
      </c>
      <c r="X728" s="41">
        <v>11017</v>
      </c>
      <c r="Y728" s="41">
        <v>236.62210000000002</v>
      </c>
      <c r="Z728" s="6">
        <f>0</f>
        <v>0</v>
      </c>
      <c r="AA728" s="6">
        <f t="shared" si="84"/>
        <v>234.11599999999999</v>
      </c>
      <c r="AB728">
        <f>IF(ISBLANK(Table1[[#This Row],[FY2425_Cost]])=TRUE,#N/A,Table1[[#This Row],[FY2425_Cost]])</f>
        <v>236.62210000000002</v>
      </c>
      <c r="AC728" s="6">
        <f t="shared" si="85"/>
        <v>2.506100000000032</v>
      </c>
      <c r="AD728" s="6" t="e">
        <f>SUMIFS($AB$3:AB728,$B$3:B728,B728)</f>
        <v>#N/A</v>
      </c>
      <c r="AE728" s="6">
        <f t="shared" si="86"/>
        <v>3499.2266797643356</v>
      </c>
      <c r="AF728" s="6">
        <f t="shared" si="87"/>
        <v>3499.2266797643356</v>
      </c>
      <c r="AG728" s="6">
        <f>VLOOKUP(Table1[[#This Row],[PracticeCode]],$AP$3:$AS$345,4,FALSE)</f>
        <v>3499.2266797643356</v>
      </c>
      <c r="AH728" s="27">
        <f t="shared" si="88"/>
        <v>254277.13872954174</v>
      </c>
      <c r="AI728" s="6" t="e">
        <f t="shared" si="89"/>
        <v>#N/A</v>
      </c>
    </row>
    <row r="729" spans="1:35" x14ac:dyDescent="0.35">
      <c r="A729" t="str">
        <f t="shared" si="83"/>
        <v>Crosslands SurgeryGreat West RoadHounslowE85114Jun3</v>
      </c>
      <c r="B729" s="41" t="s">
        <v>86</v>
      </c>
      <c r="C729" s="41" t="s">
        <v>491</v>
      </c>
      <c r="D729" s="41" t="s">
        <v>16</v>
      </c>
      <c r="E729" s="41" t="s">
        <v>87</v>
      </c>
      <c r="F729" s="41" t="s">
        <v>87</v>
      </c>
      <c r="G729" s="41" t="s">
        <v>758</v>
      </c>
      <c r="H729" s="41">
        <v>3</v>
      </c>
      <c r="I729" s="41">
        <v>7776.0592883651898</v>
      </c>
      <c r="J729" s="41">
        <v>5506</v>
      </c>
      <c r="K729" s="41">
        <v>298</v>
      </c>
      <c r="L729" s="41">
        <v>101.86099999999999</v>
      </c>
      <c r="M729" s="41">
        <v>5.5129999999999999</v>
      </c>
      <c r="N729" s="41">
        <v>2602</v>
      </c>
      <c r="O729" s="41">
        <v>457</v>
      </c>
      <c r="P729" s="41">
        <v>51.779800000000002</v>
      </c>
      <c r="Q729" s="41">
        <v>9.0943000000000005</v>
      </c>
      <c r="R729" s="41">
        <v>8937</v>
      </c>
      <c r="S729" s="41">
        <v>159.97229999999999</v>
      </c>
      <c r="T729" s="41">
        <v>7382</v>
      </c>
      <c r="U729" s="41">
        <v>162.404</v>
      </c>
      <c r="V729" s="41">
        <v>14741</v>
      </c>
      <c r="W729" s="41">
        <v>267.34629999999999</v>
      </c>
      <c r="X729" s="41">
        <v>10441</v>
      </c>
      <c r="Y729" s="41">
        <v>223.27809999999999</v>
      </c>
      <c r="Z729" s="6">
        <f>0</f>
        <v>0</v>
      </c>
      <c r="AA729" s="6">
        <f t="shared" si="84"/>
        <v>267.34629999999999</v>
      </c>
      <c r="AB729">
        <f>IF(ISBLANK(Table1[[#This Row],[FY2425_Cost]])=TRUE,#N/A,Table1[[#This Row],[FY2425_Cost]])</f>
        <v>223.27809999999999</v>
      </c>
      <c r="AC729" s="6">
        <f t="shared" si="85"/>
        <v>-44.06819999999999</v>
      </c>
      <c r="AD729" s="6" t="e">
        <f>SUMIFS($AB$3:AB729,$B$3:B729,B729)</f>
        <v>#N/A</v>
      </c>
      <c r="AE729" s="6">
        <f t="shared" si="86"/>
        <v>3499.2266797643356</v>
      </c>
      <c r="AF729" s="6">
        <f t="shared" si="87"/>
        <v>3499.2266797643356</v>
      </c>
      <c r="AG729" s="6">
        <f>VLOOKUP(Table1[[#This Row],[PracticeCode]],$AP$3:$AS$345,4,FALSE)</f>
        <v>3499.2266797643356</v>
      </c>
      <c r="AH729" s="27">
        <f t="shared" si="88"/>
        <v>254277.13872954174</v>
      </c>
      <c r="AI729" s="6" t="e">
        <f t="shared" si="89"/>
        <v>#N/A</v>
      </c>
    </row>
    <row r="730" spans="1:35" x14ac:dyDescent="0.35">
      <c r="A730" t="str">
        <f t="shared" si="83"/>
        <v>Crosslands SurgeryGreat West RoadHounslowE85114Mar12</v>
      </c>
      <c r="B730" s="41" t="s">
        <v>86</v>
      </c>
      <c r="C730" s="41" t="s">
        <v>491</v>
      </c>
      <c r="D730" s="41" t="s">
        <v>16</v>
      </c>
      <c r="E730" s="41" t="s">
        <v>87</v>
      </c>
      <c r="F730" s="41" t="s">
        <v>87</v>
      </c>
      <c r="G730" s="41" t="s">
        <v>767</v>
      </c>
      <c r="H730" s="41">
        <v>12</v>
      </c>
      <c r="I730" s="41">
        <v>7776.0592883651898</v>
      </c>
      <c r="J730" s="41">
        <v>1632</v>
      </c>
      <c r="K730" s="41">
        <v>829</v>
      </c>
      <c r="L730" s="41">
        <v>32.476800000000004</v>
      </c>
      <c r="M730" s="41">
        <v>16.4971</v>
      </c>
      <c r="N730" s="41"/>
      <c r="O730" s="41"/>
      <c r="P730" s="41"/>
      <c r="Q730" s="41"/>
      <c r="R730" s="41">
        <v>7338</v>
      </c>
      <c r="S730" s="41">
        <v>131.3502</v>
      </c>
      <c r="T730" s="41"/>
      <c r="U730" s="41"/>
      <c r="V730" s="41">
        <v>9799</v>
      </c>
      <c r="W730" s="41">
        <v>180.32409999999999</v>
      </c>
      <c r="X730" s="41"/>
      <c r="Y730" s="41"/>
      <c r="Z730" s="6">
        <f>0</f>
        <v>0</v>
      </c>
      <c r="AA730" s="6">
        <f t="shared" si="84"/>
        <v>180.32409999999999</v>
      </c>
      <c r="AB730" t="e">
        <f>IF(ISBLANK(Table1[[#This Row],[FY2425_Cost]])=TRUE,#N/A,Table1[[#This Row],[FY2425_Cost]])</f>
        <v>#N/A</v>
      </c>
      <c r="AC730" s="6" t="e">
        <f t="shared" si="85"/>
        <v>#N/A</v>
      </c>
      <c r="AD730" s="6" t="e">
        <f>SUMIFS($AB$3:AB730,$B$3:B730,B730)</f>
        <v>#N/A</v>
      </c>
      <c r="AE730" s="6">
        <f t="shared" si="86"/>
        <v>3499.2266797643356</v>
      </c>
      <c r="AF730" s="6">
        <f t="shared" si="87"/>
        <v>3499.2266797643356</v>
      </c>
      <c r="AG730" s="6">
        <f>VLOOKUP(Table1[[#This Row],[PracticeCode]],$AP$3:$AS$345,4,FALSE)</f>
        <v>3499.2266797643356</v>
      </c>
      <c r="AH730" s="27">
        <f t="shared" si="88"/>
        <v>254277.13872954174</v>
      </c>
      <c r="AI730" s="6" t="e">
        <f t="shared" si="89"/>
        <v>#N/A</v>
      </c>
    </row>
    <row r="731" spans="1:35" x14ac:dyDescent="0.35">
      <c r="A731" t="str">
        <f t="shared" si="83"/>
        <v>Crosslands SurgeryGreat West RoadHounslowE85114May2</v>
      </c>
      <c r="B731" s="41" t="s">
        <v>86</v>
      </c>
      <c r="C731" s="41" t="s">
        <v>491</v>
      </c>
      <c r="D731" s="41" t="s">
        <v>16</v>
      </c>
      <c r="E731" s="41" t="s">
        <v>87</v>
      </c>
      <c r="F731" s="41" t="s">
        <v>87</v>
      </c>
      <c r="G731" s="41" t="s">
        <v>757</v>
      </c>
      <c r="H731" s="41">
        <v>2</v>
      </c>
      <c r="I731" s="41">
        <v>7776.0592883651898</v>
      </c>
      <c r="J731" s="41">
        <v>22543</v>
      </c>
      <c r="K731" s="41">
        <v>1147</v>
      </c>
      <c r="L731" s="41">
        <v>417.0455</v>
      </c>
      <c r="M731" s="41">
        <v>21.2195</v>
      </c>
      <c r="N731" s="41">
        <v>1264</v>
      </c>
      <c r="O731" s="41">
        <v>944</v>
      </c>
      <c r="P731" s="41">
        <v>25.153600000000001</v>
      </c>
      <c r="Q731" s="41">
        <v>18.785600000000002</v>
      </c>
      <c r="R731" s="41">
        <v>6657</v>
      </c>
      <c r="S731" s="41">
        <v>119.16030000000001</v>
      </c>
      <c r="T731" s="41">
        <v>6670</v>
      </c>
      <c r="U731" s="41">
        <v>146.74</v>
      </c>
      <c r="V731" s="41">
        <v>30347</v>
      </c>
      <c r="W731" s="41">
        <v>557.42529999999999</v>
      </c>
      <c r="X731" s="41">
        <v>8878</v>
      </c>
      <c r="Y731" s="41">
        <v>190.67920000000001</v>
      </c>
      <c r="Z731" s="6">
        <f>0</f>
        <v>0</v>
      </c>
      <c r="AA731" s="6">
        <f t="shared" si="84"/>
        <v>557.42529999999999</v>
      </c>
      <c r="AB731">
        <f>IF(ISBLANK(Table1[[#This Row],[FY2425_Cost]])=TRUE,#N/A,Table1[[#This Row],[FY2425_Cost]])</f>
        <v>190.67920000000001</v>
      </c>
      <c r="AC731" s="6">
        <f t="shared" si="85"/>
        <v>-366.74609999999996</v>
      </c>
      <c r="AD731" s="6" t="e">
        <f>SUMIFS($AB$3:AB731,$B$3:B731,B731)</f>
        <v>#N/A</v>
      </c>
      <c r="AE731" s="6">
        <f t="shared" si="86"/>
        <v>3499.2266797643356</v>
      </c>
      <c r="AF731" s="6">
        <f t="shared" si="87"/>
        <v>3499.2266797643356</v>
      </c>
      <c r="AG731" s="6">
        <f>VLOOKUP(Table1[[#This Row],[PracticeCode]],$AP$3:$AS$345,4,FALSE)</f>
        <v>3499.2266797643356</v>
      </c>
      <c r="AH731" s="27">
        <f t="shared" si="88"/>
        <v>254277.13872954174</v>
      </c>
      <c r="AI731" s="6" t="e">
        <f t="shared" si="89"/>
        <v>#N/A</v>
      </c>
    </row>
    <row r="732" spans="1:35" x14ac:dyDescent="0.35">
      <c r="A732" t="str">
        <f t="shared" si="83"/>
        <v>Crosslands SurgeryGreat West RoadHounslowE85114Nov8</v>
      </c>
      <c r="B732" s="41" t="s">
        <v>86</v>
      </c>
      <c r="C732" s="41" t="s">
        <v>491</v>
      </c>
      <c r="D732" s="41" t="s">
        <v>16</v>
      </c>
      <c r="E732" s="41" t="s">
        <v>87</v>
      </c>
      <c r="F732" s="41" t="s">
        <v>87</v>
      </c>
      <c r="G732" s="41" t="s">
        <v>763</v>
      </c>
      <c r="H732" s="41">
        <v>8</v>
      </c>
      <c r="I732" s="41">
        <v>7776.0592883651898</v>
      </c>
      <c r="J732" s="41">
        <v>2068</v>
      </c>
      <c r="K732" s="41">
        <v>339</v>
      </c>
      <c r="L732" s="41">
        <v>41.153200000000005</v>
      </c>
      <c r="M732" s="41">
        <v>6.7461000000000002</v>
      </c>
      <c r="N732" s="41"/>
      <c r="O732" s="41"/>
      <c r="P732" s="41"/>
      <c r="Q732" s="41"/>
      <c r="R732" s="41">
        <v>27685</v>
      </c>
      <c r="S732" s="41">
        <v>495.56150000000002</v>
      </c>
      <c r="T732" s="41"/>
      <c r="U732" s="41"/>
      <c r="V732" s="41">
        <v>30092</v>
      </c>
      <c r="W732" s="41">
        <v>543.46080000000006</v>
      </c>
      <c r="X732" s="41"/>
      <c r="Y732" s="41"/>
      <c r="Z732" s="6">
        <f>0</f>
        <v>0</v>
      </c>
      <c r="AA732" s="6">
        <f t="shared" si="84"/>
        <v>543.46080000000006</v>
      </c>
      <c r="AB732" t="e">
        <f>IF(ISBLANK(Table1[[#This Row],[FY2425_Cost]])=TRUE,#N/A,Table1[[#This Row],[FY2425_Cost]])</f>
        <v>#N/A</v>
      </c>
      <c r="AC732" s="6" t="e">
        <f t="shared" si="85"/>
        <v>#N/A</v>
      </c>
      <c r="AD732" s="6" t="e">
        <f>SUMIFS($AB$3:AB732,$B$3:B732,B732)</f>
        <v>#N/A</v>
      </c>
      <c r="AE732" s="6">
        <f t="shared" si="86"/>
        <v>3499.2266797643356</v>
      </c>
      <c r="AF732" s="6">
        <f t="shared" si="87"/>
        <v>3499.2266797643356</v>
      </c>
      <c r="AG732" s="6">
        <f>VLOOKUP(Table1[[#This Row],[PracticeCode]],$AP$3:$AS$345,4,FALSE)</f>
        <v>3499.2266797643356</v>
      </c>
      <c r="AH732" s="27">
        <f t="shared" si="88"/>
        <v>254277.13872954174</v>
      </c>
      <c r="AI732" s="6" t="e">
        <f t="shared" si="89"/>
        <v>#N/A</v>
      </c>
    </row>
    <row r="733" spans="1:35" x14ac:dyDescent="0.35">
      <c r="A733" t="str">
        <f t="shared" si="83"/>
        <v>Crosslands SurgeryGreat West RoadHounslowE85114Oct7</v>
      </c>
      <c r="B733" s="41" t="s">
        <v>86</v>
      </c>
      <c r="C733" s="41" t="s">
        <v>491</v>
      </c>
      <c r="D733" s="41" t="s">
        <v>16</v>
      </c>
      <c r="E733" s="41" t="s">
        <v>87</v>
      </c>
      <c r="F733" s="41" t="s">
        <v>87</v>
      </c>
      <c r="G733" s="41" t="s">
        <v>762</v>
      </c>
      <c r="H733" s="41">
        <v>7</v>
      </c>
      <c r="I733" s="41">
        <v>7776.0592883651898</v>
      </c>
      <c r="J733" s="41">
        <v>2268</v>
      </c>
      <c r="K733" s="41">
        <v>655</v>
      </c>
      <c r="L733" s="41">
        <v>45.133200000000002</v>
      </c>
      <c r="M733" s="41">
        <v>13.034500000000001</v>
      </c>
      <c r="N733" s="41">
        <v>0</v>
      </c>
      <c r="O733" s="41">
        <v>0</v>
      </c>
      <c r="P733" s="41">
        <v>0</v>
      </c>
      <c r="Q733" s="41">
        <v>0</v>
      </c>
      <c r="R733" s="41">
        <v>24483</v>
      </c>
      <c r="S733" s="41">
        <v>438.2457</v>
      </c>
      <c r="T733" s="41">
        <v>23592</v>
      </c>
      <c r="U733" s="41">
        <v>519.024</v>
      </c>
      <c r="V733" s="41">
        <v>27406</v>
      </c>
      <c r="W733" s="41">
        <v>496.41340000000002</v>
      </c>
      <c r="X733" s="41">
        <v>23592</v>
      </c>
      <c r="Y733" s="41">
        <v>519.024</v>
      </c>
      <c r="Z733" s="6">
        <f>0</f>
        <v>0</v>
      </c>
      <c r="AA733" s="6">
        <f t="shared" si="84"/>
        <v>496.41340000000002</v>
      </c>
      <c r="AB733">
        <f>IF(ISBLANK(Table1[[#This Row],[FY2425_Cost]])=TRUE,#N/A,Table1[[#This Row],[FY2425_Cost]])</f>
        <v>519.024</v>
      </c>
      <c r="AC733" s="6">
        <f t="shared" si="85"/>
        <v>22.610599999999977</v>
      </c>
      <c r="AD733" s="6" t="e">
        <f>SUMIFS($AB$3:AB733,$B$3:B733,B733)</f>
        <v>#N/A</v>
      </c>
      <c r="AE733" s="6">
        <f t="shared" si="86"/>
        <v>3499.2266797643356</v>
      </c>
      <c r="AF733" s="6">
        <f t="shared" si="87"/>
        <v>3499.2266797643356</v>
      </c>
      <c r="AG733" s="6">
        <f>VLOOKUP(Table1[[#This Row],[PracticeCode]],$AP$3:$AS$345,4,FALSE)</f>
        <v>3499.2266797643356</v>
      </c>
      <c r="AH733" s="27">
        <f t="shared" si="88"/>
        <v>254277.13872954174</v>
      </c>
      <c r="AI733" s="6" t="e">
        <f t="shared" si="89"/>
        <v>#N/A</v>
      </c>
    </row>
    <row r="734" spans="1:35" x14ac:dyDescent="0.35">
      <c r="A734" t="str">
        <f t="shared" si="83"/>
        <v>Crosslands SurgeryGreat West RoadHounslowE85114Sep6</v>
      </c>
      <c r="B734" s="41" t="s">
        <v>86</v>
      </c>
      <c r="C734" s="41" t="s">
        <v>491</v>
      </c>
      <c r="D734" s="41" t="s">
        <v>16</v>
      </c>
      <c r="E734" s="41" t="s">
        <v>87</v>
      </c>
      <c r="F734" s="41" t="s">
        <v>87</v>
      </c>
      <c r="G734" s="41" t="s">
        <v>761</v>
      </c>
      <c r="H734" s="41">
        <v>6</v>
      </c>
      <c r="I734" s="41">
        <v>7776.0592883651898</v>
      </c>
      <c r="J734" s="41">
        <v>2101</v>
      </c>
      <c r="K734" s="41">
        <v>0</v>
      </c>
      <c r="L734" s="41">
        <v>41.809899999999999</v>
      </c>
      <c r="M734" s="41">
        <v>0</v>
      </c>
      <c r="N734" s="41">
        <v>2066</v>
      </c>
      <c r="O734" s="41">
        <v>134</v>
      </c>
      <c r="P734" s="41">
        <v>46.484999999999999</v>
      </c>
      <c r="Q734" s="41">
        <v>3.0149999999999997</v>
      </c>
      <c r="R734" s="41">
        <v>14186</v>
      </c>
      <c r="S734" s="41">
        <v>253.92939999999999</v>
      </c>
      <c r="T734" s="41">
        <v>10508</v>
      </c>
      <c r="U734" s="41">
        <v>231.17599999999999</v>
      </c>
      <c r="V734" s="41">
        <v>16287</v>
      </c>
      <c r="W734" s="41">
        <v>295.73929999999996</v>
      </c>
      <c r="X734" s="41">
        <v>12708</v>
      </c>
      <c r="Y734" s="41">
        <v>280.67599999999999</v>
      </c>
      <c r="Z734" s="6">
        <f>0</f>
        <v>0</v>
      </c>
      <c r="AA734" s="6">
        <f t="shared" si="84"/>
        <v>295.73929999999996</v>
      </c>
      <c r="AB734">
        <f>IF(ISBLANK(Table1[[#This Row],[FY2425_Cost]])=TRUE,#N/A,Table1[[#This Row],[FY2425_Cost]])</f>
        <v>280.67599999999999</v>
      </c>
      <c r="AC734" s="6">
        <f t="shared" si="85"/>
        <v>-15.06329999999997</v>
      </c>
      <c r="AD734" s="6" t="e">
        <f>SUMIFS($AB$3:AB734,$B$3:B734,B734)</f>
        <v>#N/A</v>
      </c>
      <c r="AE734" s="6">
        <f t="shared" si="86"/>
        <v>3499.2266797643356</v>
      </c>
      <c r="AF734" s="6">
        <f t="shared" si="87"/>
        <v>3499.2266797643356</v>
      </c>
      <c r="AG734" s="6">
        <f>VLOOKUP(Table1[[#This Row],[PracticeCode]],$AP$3:$AS$345,4,FALSE)</f>
        <v>3499.2266797643356</v>
      </c>
      <c r="AH734" s="27">
        <f t="shared" si="88"/>
        <v>254277.13872954174</v>
      </c>
      <c r="AI734" s="6" t="e">
        <f t="shared" si="89"/>
        <v>#N/A</v>
      </c>
    </row>
    <row r="735" spans="1:35" x14ac:dyDescent="0.35">
      <c r="A735" t="str">
        <f t="shared" si="83"/>
        <v>CROWN STREET SURGERYActonEalingE85019Apr1</v>
      </c>
      <c r="B735" s="41" t="s">
        <v>434</v>
      </c>
      <c r="C735" s="41" t="s">
        <v>435</v>
      </c>
      <c r="D735" s="41" t="s">
        <v>12</v>
      </c>
      <c r="E735" s="41" t="s">
        <v>88</v>
      </c>
      <c r="F735" s="41" t="s">
        <v>88</v>
      </c>
      <c r="G735" s="41" t="s">
        <v>756</v>
      </c>
      <c r="H735" s="41">
        <v>1</v>
      </c>
      <c r="I735" s="41">
        <v>8481.2201826393703</v>
      </c>
      <c r="J735" s="41">
        <v>25096</v>
      </c>
      <c r="K735" s="41">
        <v>0</v>
      </c>
      <c r="L735" s="41">
        <v>464.27599999999995</v>
      </c>
      <c r="M735" s="41">
        <v>0</v>
      </c>
      <c r="N735" s="41">
        <v>3255</v>
      </c>
      <c r="O735" s="41">
        <v>87</v>
      </c>
      <c r="P735" s="41">
        <v>64.774500000000003</v>
      </c>
      <c r="Q735" s="41">
        <v>1.7313000000000001</v>
      </c>
      <c r="R735" s="41">
        <v>5824</v>
      </c>
      <c r="S735" s="41">
        <v>104.2496</v>
      </c>
      <c r="T735" s="41">
        <v>7157</v>
      </c>
      <c r="U735" s="41">
        <v>157.45400000000001</v>
      </c>
      <c r="V735" s="41">
        <v>30920</v>
      </c>
      <c r="W735" s="41">
        <v>568.52559999999994</v>
      </c>
      <c r="X735" s="41">
        <v>10499</v>
      </c>
      <c r="Y735" s="41">
        <v>223.95980000000003</v>
      </c>
      <c r="Z735" s="6">
        <f>0</f>
        <v>0</v>
      </c>
      <c r="AA735" s="6">
        <f t="shared" si="84"/>
        <v>568.52559999999994</v>
      </c>
      <c r="AB735">
        <f>IF(ISBLANK(Table1[[#This Row],[FY2425_Cost]])=TRUE,#N/A,Table1[[#This Row],[FY2425_Cost]])</f>
        <v>223.95980000000003</v>
      </c>
      <c r="AC735" s="6">
        <f t="shared" si="85"/>
        <v>-344.56579999999991</v>
      </c>
      <c r="AD735" s="6">
        <f>SUMIFS($AB$3:AB735,$B$3:B735,B735)</f>
        <v>223.95980000000003</v>
      </c>
      <c r="AE735" s="6">
        <f t="shared" si="86"/>
        <v>3816.5490821877165</v>
      </c>
      <c r="AF735" s="6">
        <f t="shared" si="87"/>
        <v>3816.5490821877165</v>
      </c>
      <c r="AG735" s="6">
        <f>VLOOKUP(Table1[[#This Row],[PracticeCode]],$AP$3:$AS$345,4,FALSE)</f>
        <v>3816.5490821877165</v>
      </c>
      <c r="AH735" s="27">
        <f t="shared" si="88"/>
        <v>277335.89997230744</v>
      </c>
      <c r="AI735" s="6">
        <f t="shared" si="89"/>
        <v>0</v>
      </c>
    </row>
    <row r="736" spans="1:35" x14ac:dyDescent="0.35">
      <c r="A736" t="str">
        <f t="shared" si="83"/>
        <v>CROWN STREET SURGERYActonEalingE85019Aug5</v>
      </c>
      <c r="B736" s="41" t="s">
        <v>434</v>
      </c>
      <c r="C736" s="41" t="s">
        <v>435</v>
      </c>
      <c r="D736" s="41" t="s">
        <v>12</v>
      </c>
      <c r="E736" s="41" t="s">
        <v>88</v>
      </c>
      <c r="F736" s="41" t="s">
        <v>88</v>
      </c>
      <c r="G736" s="41" t="s">
        <v>760</v>
      </c>
      <c r="H736" s="41">
        <v>5</v>
      </c>
      <c r="I736" s="41">
        <v>8481.2201826393703</v>
      </c>
      <c r="J736" s="41">
        <v>32625</v>
      </c>
      <c r="K736" s="41">
        <v>29</v>
      </c>
      <c r="L736" s="41">
        <v>603.5625</v>
      </c>
      <c r="M736" s="41">
        <v>0.53649999999999998</v>
      </c>
      <c r="N736" s="41">
        <v>4208</v>
      </c>
      <c r="O736" s="41">
        <v>90</v>
      </c>
      <c r="P736" s="41">
        <v>83.739200000000011</v>
      </c>
      <c r="Q736" s="41">
        <v>1.7910000000000001</v>
      </c>
      <c r="R736" s="41">
        <v>6221</v>
      </c>
      <c r="S736" s="41">
        <v>111.35590000000001</v>
      </c>
      <c r="T736" s="41">
        <v>6323</v>
      </c>
      <c r="U736" s="41">
        <v>139.10599999999999</v>
      </c>
      <c r="V736" s="41">
        <v>38875</v>
      </c>
      <c r="W736" s="41">
        <v>715.45490000000007</v>
      </c>
      <c r="X736" s="41">
        <v>10621</v>
      </c>
      <c r="Y736" s="41">
        <v>224.6362</v>
      </c>
      <c r="Z736" s="6">
        <f>0</f>
        <v>0</v>
      </c>
      <c r="AA736" s="6">
        <f t="shared" si="84"/>
        <v>715.45490000000007</v>
      </c>
      <c r="AB736">
        <f>IF(ISBLANK(Table1[[#This Row],[FY2425_Cost]])=TRUE,#N/A,Table1[[#This Row],[FY2425_Cost]])</f>
        <v>224.6362</v>
      </c>
      <c r="AC736" s="6">
        <f t="shared" si="85"/>
        <v>-490.81870000000004</v>
      </c>
      <c r="AD736" s="6">
        <f>SUMIFS($AB$3:AB736,$B$3:B736,B736)</f>
        <v>448.596</v>
      </c>
      <c r="AE736" s="6">
        <f t="shared" si="86"/>
        <v>3816.5490821877165</v>
      </c>
      <c r="AF736" s="6">
        <f t="shared" si="87"/>
        <v>3816.5490821877165</v>
      </c>
      <c r="AG736" s="6">
        <f>VLOOKUP(Table1[[#This Row],[PracticeCode]],$AP$3:$AS$345,4,FALSE)</f>
        <v>3816.5490821877165</v>
      </c>
      <c r="AH736" s="27">
        <f t="shared" si="88"/>
        <v>277335.89997230744</v>
      </c>
      <c r="AI736" s="6">
        <f t="shared" si="89"/>
        <v>0</v>
      </c>
    </row>
    <row r="737" spans="1:35" x14ac:dyDescent="0.35">
      <c r="A737" t="str">
        <f t="shared" si="83"/>
        <v>CROWN STREET SURGERYActonEalingE85019Dec9</v>
      </c>
      <c r="B737" s="41" t="s">
        <v>434</v>
      </c>
      <c r="C737" s="41" t="s">
        <v>435</v>
      </c>
      <c r="D737" s="41" t="s">
        <v>12</v>
      </c>
      <c r="E737" s="41" t="s">
        <v>88</v>
      </c>
      <c r="F737" s="41" t="s">
        <v>88</v>
      </c>
      <c r="G737" s="41" t="s">
        <v>764</v>
      </c>
      <c r="H737" s="41">
        <v>9</v>
      </c>
      <c r="I737" s="41">
        <v>8481.2201826393703</v>
      </c>
      <c r="J737" s="41">
        <v>3436</v>
      </c>
      <c r="K737" s="41">
        <v>31</v>
      </c>
      <c r="L737" s="41">
        <v>68.376400000000004</v>
      </c>
      <c r="M737" s="41">
        <v>0.6169</v>
      </c>
      <c r="N737" s="41"/>
      <c r="O737" s="41"/>
      <c r="P737" s="41"/>
      <c r="Q737" s="41"/>
      <c r="R737" s="41">
        <v>3438</v>
      </c>
      <c r="S737" s="41">
        <v>61.540199999999999</v>
      </c>
      <c r="T737" s="41"/>
      <c r="U737" s="41"/>
      <c r="V737" s="41">
        <v>6905</v>
      </c>
      <c r="W737" s="41">
        <v>130.5335</v>
      </c>
      <c r="X737" s="41"/>
      <c r="Y737" s="41"/>
      <c r="Z737" s="6">
        <f>0</f>
        <v>0</v>
      </c>
      <c r="AA737" s="6">
        <f t="shared" si="84"/>
        <v>130.5335</v>
      </c>
      <c r="AB737" t="e">
        <f>IF(ISBLANK(Table1[[#This Row],[FY2425_Cost]])=TRUE,#N/A,Table1[[#This Row],[FY2425_Cost]])</f>
        <v>#N/A</v>
      </c>
      <c r="AC737" s="6" t="e">
        <f t="shared" si="85"/>
        <v>#N/A</v>
      </c>
      <c r="AD737" s="6" t="e">
        <f>SUMIFS($AB$3:AB737,$B$3:B737,B737)</f>
        <v>#N/A</v>
      </c>
      <c r="AE737" s="6">
        <f t="shared" si="86"/>
        <v>3816.5490821877165</v>
      </c>
      <c r="AF737" s="6">
        <f t="shared" si="87"/>
        <v>3816.5490821877165</v>
      </c>
      <c r="AG737" s="6">
        <f>VLOOKUP(Table1[[#This Row],[PracticeCode]],$AP$3:$AS$345,4,FALSE)</f>
        <v>3816.5490821877165</v>
      </c>
      <c r="AH737" s="27">
        <f t="shared" si="88"/>
        <v>277335.89997230744</v>
      </c>
      <c r="AI737" s="6" t="e">
        <f t="shared" si="89"/>
        <v>#N/A</v>
      </c>
    </row>
    <row r="738" spans="1:35" x14ac:dyDescent="0.35">
      <c r="A738" t="str">
        <f t="shared" si="83"/>
        <v>CROWN STREET SURGERYActonEalingE85019Feb11</v>
      </c>
      <c r="B738" s="41" t="s">
        <v>434</v>
      </c>
      <c r="C738" s="41" t="s">
        <v>435</v>
      </c>
      <c r="D738" s="41" t="s">
        <v>12</v>
      </c>
      <c r="E738" s="41" t="s">
        <v>88</v>
      </c>
      <c r="F738" s="41" t="s">
        <v>88</v>
      </c>
      <c r="G738" s="41" t="s">
        <v>766</v>
      </c>
      <c r="H738" s="41">
        <v>11</v>
      </c>
      <c r="I738" s="41">
        <v>8481.2201826393703</v>
      </c>
      <c r="J738" s="41">
        <v>3499</v>
      </c>
      <c r="K738" s="41">
        <v>1435</v>
      </c>
      <c r="L738" s="41">
        <v>69.630099999999999</v>
      </c>
      <c r="M738" s="41">
        <v>28.5565</v>
      </c>
      <c r="N738" s="41"/>
      <c r="O738" s="41"/>
      <c r="P738" s="41"/>
      <c r="Q738" s="41"/>
      <c r="R738" s="41">
        <v>10738</v>
      </c>
      <c r="S738" s="41">
        <v>192.21019999999999</v>
      </c>
      <c r="T738" s="41"/>
      <c r="U738" s="41"/>
      <c r="V738" s="41">
        <v>15672</v>
      </c>
      <c r="W738" s="41">
        <v>290.39679999999998</v>
      </c>
      <c r="X738" s="41"/>
      <c r="Y738" s="41"/>
      <c r="Z738" s="6">
        <f>0</f>
        <v>0</v>
      </c>
      <c r="AA738" s="6">
        <f t="shared" si="84"/>
        <v>290.39679999999998</v>
      </c>
      <c r="AB738" t="e">
        <f>IF(ISBLANK(Table1[[#This Row],[FY2425_Cost]])=TRUE,#N/A,Table1[[#This Row],[FY2425_Cost]])</f>
        <v>#N/A</v>
      </c>
      <c r="AC738" s="6" t="e">
        <f t="shared" si="85"/>
        <v>#N/A</v>
      </c>
      <c r="AD738" s="6" t="e">
        <f>SUMIFS($AB$3:AB738,$B$3:B738,B738)</f>
        <v>#N/A</v>
      </c>
      <c r="AE738" s="6">
        <f t="shared" si="86"/>
        <v>3816.5490821877165</v>
      </c>
      <c r="AF738" s="6">
        <f t="shared" si="87"/>
        <v>3816.5490821877165</v>
      </c>
      <c r="AG738" s="6">
        <f>VLOOKUP(Table1[[#This Row],[PracticeCode]],$AP$3:$AS$345,4,FALSE)</f>
        <v>3816.5490821877165</v>
      </c>
      <c r="AH738" s="27">
        <f t="shared" si="88"/>
        <v>277335.89997230744</v>
      </c>
      <c r="AI738" s="6" t="e">
        <f t="shared" si="89"/>
        <v>#N/A</v>
      </c>
    </row>
    <row r="739" spans="1:35" x14ac:dyDescent="0.35">
      <c r="A739" t="str">
        <f t="shared" si="83"/>
        <v>CROWN STREET SURGERYActonEalingE85019Jan10</v>
      </c>
      <c r="B739" s="41" t="s">
        <v>434</v>
      </c>
      <c r="C739" s="41" t="s">
        <v>435</v>
      </c>
      <c r="D739" s="41" t="s">
        <v>12</v>
      </c>
      <c r="E739" s="41" t="s">
        <v>88</v>
      </c>
      <c r="F739" s="41" t="s">
        <v>88</v>
      </c>
      <c r="G739" s="41" t="s">
        <v>765</v>
      </c>
      <c r="H739" s="41">
        <v>10</v>
      </c>
      <c r="I739" s="41">
        <v>8481.2201826393703</v>
      </c>
      <c r="J739" s="41">
        <v>4457</v>
      </c>
      <c r="K739" s="41">
        <v>100</v>
      </c>
      <c r="L739" s="41">
        <v>88.694299999999998</v>
      </c>
      <c r="M739" s="41">
        <v>1.9900000000000002</v>
      </c>
      <c r="N739" s="41"/>
      <c r="O739" s="41"/>
      <c r="P739" s="41"/>
      <c r="Q739" s="41"/>
      <c r="R739" s="41">
        <v>6033</v>
      </c>
      <c r="S739" s="41">
        <v>107.9907</v>
      </c>
      <c r="T739" s="41"/>
      <c r="U739" s="41"/>
      <c r="V739" s="41">
        <v>10590</v>
      </c>
      <c r="W739" s="41">
        <v>198.67500000000001</v>
      </c>
      <c r="X739" s="41"/>
      <c r="Y739" s="41"/>
      <c r="Z739" s="6">
        <f>0</f>
        <v>0</v>
      </c>
      <c r="AA739" s="6">
        <f t="shared" si="84"/>
        <v>198.67500000000001</v>
      </c>
      <c r="AB739" t="e">
        <f>IF(ISBLANK(Table1[[#This Row],[FY2425_Cost]])=TRUE,#N/A,Table1[[#This Row],[FY2425_Cost]])</f>
        <v>#N/A</v>
      </c>
      <c r="AC739" s="6" t="e">
        <f t="shared" si="85"/>
        <v>#N/A</v>
      </c>
      <c r="AD739" s="6" t="e">
        <f>SUMIFS($AB$3:AB739,$B$3:B739,B739)</f>
        <v>#N/A</v>
      </c>
      <c r="AE739" s="6">
        <f t="shared" si="86"/>
        <v>3816.5490821877165</v>
      </c>
      <c r="AF739" s="6">
        <f t="shared" si="87"/>
        <v>3816.5490821877165</v>
      </c>
      <c r="AG739" s="6">
        <f>VLOOKUP(Table1[[#This Row],[PracticeCode]],$AP$3:$AS$345,4,FALSE)</f>
        <v>3816.5490821877165</v>
      </c>
      <c r="AH739" s="27">
        <f t="shared" si="88"/>
        <v>277335.89997230744</v>
      </c>
      <c r="AI739" s="6" t="e">
        <f t="shared" si="89"/>
        <v>#N/A</v>
      </c>
    </row>
    <row r="740" spans="1:35" x14ac:dyDescent="0.35">
      <c r="A740" t="str">
        <f t="shared" si="83"/>
        <v>CROWN STREET SURGERYActonEalingE85019Jul4</v>
      </c>
      <c r="B740" s="41" t="s">
        <v>434</v>
      </c>
      <c r="C740" s="41" t="s">
        <v>435</v>
      </c>
      <c r="D740" s="41" t="s">
        <v>12</v>
      </c>
      <c r="E740" s="41" t="s">
        <v>88</v>
      </c>
      <c r="F740" s="41" t="s">
        <v>88</v>
      </c>
      <c r="G740" s="41" t="s">
        <v>759</v>
      </c>
      <c r="H740" s="41">
        <v>4</v>
      </c>
      <c r="I740" s="41">
        <v>8481.2201826393703</v>
      </c>
      <c r="J740" s="41">
        <v>29801</v>
      </c>
      <c r="K740" s="41">
        <v>52</v>
      </c>
      <c r="L740" s="41">
        <v>551.31849999999997</v>
      </c>
      <c r="M740" s="41">
        <v>0.96199999999999997</v>
      </c>
      <c r="N740" s="41">
        <v>4039</v>
      </c>
      <c r="O740" s="41">
        <v>143</v>
      </c>
      <c r="P740" s="41">
        <v>80.376100000000008</v>
      </c>
      <c r="Q740" s="41">
        <v>2.8457000000000003</v>
      </c>
      <c r="R740" s="41">
        <v>6228</v>
      </c>
      <c r="S740" s="41">
        <v>111.4812</v>
      </c>
      <c r="T740" s="41">
        <v>6364</v>
      </c>
      <c r="U740" s="41">
        <v>140.00800000000001</v>
      </c>
      <c r="V740" s="41">
        <v>36081</v>
      </c>
      <c r="W740" s="41">
        <v>663.76170000000002</v>
      </c>
      <c r="X740" s="41">
        <v>10546</v>
      </c>
      <c r="Y740" s="41">
        <v>223.22980000000001</v>
      </c>
      <c r="Z740" s="6">
        <f>0</f>
        <v>0</v>
      </c>
      <c r="AA740" s="6">
        <f t="shared" si="84"/>
        <v>663.76170000000002</v>
      </c>
      <c r="AB740">
        <f>IF(ISBLANK(Table1[[#This Row],[FY2425_Cost]])=TRUE,#N/A,Table1[[#This Row],[FY2425_Cost]])</f>
        <v>223.22980000000001</v>
      </c>
      <c r="AC740" s="6">
        <f t="shared" si="85"/>
        <v>-440.53190000000001</v>
      </c>
      <c r="AD740" s="6" t="e">
        <f>SUMIFS($AB$3:AB740,$B$3:B740,B740)</f>
        <v>#N/A</v>
      </c>
      <c r="AE740" s="6">
        <f t="shared" si="86"/>
        <v>3816.5490821877165</v>
      </c>
      <c r="AF740" s="6">
        <f t="shared" si="87"/>
        <v>3816.5490821877165</v>
      </c>
      <c r="AG740" s="6">
        <f>VLOOKUP(Table1[[#This Row],[PracticeCode]],$AP$3:$AS$345,4,FALSE)</f>
        <v>3816.5490821877165</v>
      </c>
      <c r="AH740" s="27">
        <f t="shared" si="88"/>
        <v>277335.89997230744</v>
      </c>
      <c r="AI740" s="6" t="e">
        <f t="shared" si="89"/>
        <v>#N/A</v>
      </c>
    </row>
    <row r="741" spans="1:35" x14ac:dyDescent="0.35">
      <c r="A741" t="str">
        <f t="shared" si="83"/>
        <v>CROWN STREET SURGERYActonEalingE85019Jun3</v>
      </c>
      <c r="B741" s="41" t="s">
        <v>434</v>
      </c>
      <c r="C741" s="41" t="s">
        <v>435</v>
      </c>
      <c r="D741" s="41" t="s">
        <v>12</v>
      </c>
      <c r="E741" s="41" t="s">
        <v>88</v>
      </c>
      <c r="F741" s="41" t="s">
        <v>88</v>
      </c>
      <c r="G741" s="41" t="s">
        <v>758</v>
      </c>
      <c r="H741" s="41">
        <v>3</v>
      </c>
      <c r="I741" s="41">
        <v>8481.2201826393703</v>
      </c>
      <c r="J741" s="41">
        <v>5791</v>
      </c>
      <c r="K741" s="41">
        <v>16</v>
      </c>
      <c r="L741" s="41">
        <v>107.1335</v>
      </c>
      <c r="M741" s="41">
        <v>0.29599999999999999</v>
      </c>
      <c r="N741" s="41">
        <v>4116</v>
      </c>
      <c r="O741" s="41">
        <v>152</v>
      </c>
      <c r="P741" s="41">
        <v>81.9084</v>
      </c>
      <c r="Q741" s="41">
        <v>3.0247999999999999</v>
      </c>
      <c r="R741" s="41">
        <v>6178</v>
      </c>
      <c r="S741" s="41">
        <v>110.58620000000001</v>
      </c>
      <c r="T741" s="41">
        <v>6610</v>
      </c>
      <c r="U741" s="41">
        <v>145.41999999999999</v>
      </c>
      <c r="V741" s="41">
        <v>11985</v>
      </c>
      <c r="W741" s="41">
        <v>218.01570000000001</v>
      </c>
      <c r="X741" s="41">
        <v>10878</v>
      </c>
      <c r="Y741" s="41">
        <v>230.35319999999999</v>
      </c>
      <c r="Z741" s="6">
        <f>0</f>
        <v>0</v>
      </c>
      <c r="AA741" s="6">
        <f t="shared" si="84"/>
        <v>218.01570000000001</v>
      </c>
      <c r="AB741">
        <f>IF(ISBLANK(Table1[[#This Row],[FY2425_Cost]])=TRUE,#N/A,Table1[[#This Row],[FY2425_Cost]])</f>
        <v>230.35319999999999</v>
      </c>
      <c r="AC741" s="6">
        <f t="shared" si="85"/>
        <v>12.337499999999977</v>
      </c>
      <c r="AD741" s="6" t="e">
        <f>SUMIFS($AB$3:AB741,$B$3:B741,B741)</f>
        <v>#N/A</v>
      </c>
      <c r="AE741" s="6">
        <f t="shared" si="86"/>
        <v>3816.5490821877165</v>
      </c>
      <c r="AF741" s="6">
        <f t="shared" si="87"/>
        <v>3816.5490821877165</v>
      </c>
      <c r="AG741" s="6">
        <f>VLOOKUP(Table1[[#This Row],[PracticeCode]],$AP$3:$AS$345,4,FALSE)</f>
        <v>3816.5490821877165</v>
      </c>
      <c r="AH741" s="27">
        <f t="shared" si="88"/>
        <v>277335.89997230744</v>
      </c>
      <c r="AI741" s="6" t="e">
        <f t="shared" si="89"/>
        <v>#N/A</v>
      </c>
    </row>
    <row r="742" spans="1:35" x14ac:dyDescent="0.35">
      <c r="A742" t="str">
        <f t="shared" si="83"/>
        <v>CROWN STREET SURGERYActonEalingE85019Mar12</v>
      </c>
      <c r="B742" s="41" t="s">
        <v>434</v>
      </c>
      <c r="C742" s="41" t="s">
        <v>435</v>
      </c>
      <c r="D742" s="41" t="s">
        <v>12</v>
      </c>
      <c r="E742" s="41" t="s">
        <v>88</v>
      </c>
      <c r="F742" s="41" t="s">
        <v>88</v>
      </c>
      <c r="G742" s="41" t="s">
        <v>767</v>
      </c>
      <c r="H742" s="41">
        <v>12</v>
      </c>
      <c r="I742" s="41">
        <v>8481.2201826393703</v>
      </c>
      <c r="J742" s="41">
        <v>3366</v>
      </c>
      <c r="K742" s="41">
        <v>1304</v>
      </c>
      <c r="L742" s="41">
        <v>66.983400000000003</v>
      </c>
      <c r="M742" s="41">
        <v>25.9496</v>
      </c>
      <c r="N742" s="41"/>
      <c r="O742" s="41"/>
      <c r="P742" s="41"/>
      <c r="Q742" s="41"/>
      <c r="R742" s="41">
        <v>5971</v>
      </c>
      <c r="S742" s="41">
        <v>106.8809</v>
      </c>
      <c r="T742" s="41"/>
      <c r="U742" s="41"/>
      <c r="V742" s="41">
        <v>10641</v>
      </c>
      <c r="W742" s="41">
        <v>199.81389999999999</v>
      </c>
      <c r="X742" s="41"/>
      <c r="Y742" s="41"/>
      <c r="Z742" s="6">
        <f>0</f>
        <v>0</v>
      </c>
      <c r="AA742" s="6">
        <f t="shared" si="84"/>
        <v>199.81389999999999</v>
      </c>
      <c r="AB742" t="e">
        <f>IF(ISBLANK(Table1[[#This Row],[FY2425_Cost]])=TRUE,#N/A,Table1[[#This Row],[FY2425_Cost]])</f>
        <v>#N/A</v>
      </c>
      <c r="AC742" s="6" t="e">
        <f t="shared" si="85"/>
        <v>#N/A</v>
      </c>
      <c r="AD742" s="6" t="e">
        <f>SUMIFS($AB$3:AB742,$B$3:B742,B742)</f>
        <v>#N/A</v>
      </c>
      <c r="AE742" s="6">
        <f t="shared" si="86"/>
        <v>3816.5490821877165</v>
      </c>
      <c r="AF742" s="6">
        <f t="shared" si="87"/>
        <v>3816.5490821877165</v>
      </c>
      <c r="AG742" s="6">
        <f>VLOOKUP(Table1[[#This Row],[PracticeCode]],$AP$3:$AS$345,4,FALSE)</f>
        <v>3816.5490821877165</v>
      </c>
      <c r="AH742" s="27">
        <f t="shared" si="88"/>
        <v>277335.89997230744</v>
      </c>
      <c r="AI742" s="6" t="e">
        <f t="shared" si="89"/>
        <v>#N/A</v>
      </c>
    </row>
    <row r="743" spans="1:35" x14ac:dyDescent="0.35">
      <c r="A743" t="str">
        <f t="shared" si="83"/>
        <v>CROWN STREET SURGERYActonEalingE85019May2</v>
      </c>
      <c r="B743" s="41" t="s">
        <v>434</v>
      </c>
      <c r="C743" s="41" t="s">
        <v>435</v>
      </c>
      <c r="D743" s="41" t="s">
        <v>12</v>
      </c>
      <c r="E743" s="41" t="s">
        <v>88</v>
      </c>
      <c r="F743" s="41" t="s">
        <v>88</v>
      </c>
      <c r="G743" s="41" t="s">
        <v>757</v>
      </c>
      <c r="H743" s="41">
        <v>2</v>
      </c>
      <c r="I743" s="41">
        <v>8481.2201826393703</v>
      </c>
      <c r="J743" s="41">
        <v>5940</v>
      </c>
      <c r="K743" s="41">
        <v>6</v>
      </c>
      <c r="L743" s="41">
        <v>109.89</v>
      </c>
      <c r="M743" s="41">
        <v>0.11099999999999999</v>
      </c>
      <c r="N743" s="41">
        <v>2925</v>
      </c>
      <c r="O743" s="41">
        <v>59</v>
      </c>
      <c r="P743" s="41">
        <v>58.207500000000003</v>
      </c>
      <c r="Q743" s="41">
        <v>1.1741000000000001</v>
      </c>
      <c r="R743" s="41">
        <v>7196</v>
      </c>
      <c r="S743" s="41">
        <v>128.80840000000001</v>
      </c>
      <c r="T743" s="41">
        <v>6215</v>
      </c>
      <c r="U743" s="41">
        <v>136.72999999999999</v>
      </c>
      <c r="V743" s="41">
        <v>13142</v>
      </c>
      <c r="W743" s="41">
        <v>238.80940000000001</v>
      </c>
      <c r="X743" s="41">
        <v>9199</v>
      </c>
      <c r="Y743" s="41">
        <v>196.11160000000001</v>
      </c>
      <c r="Z743" s="6">
        <f>0</f>
        <v>0</v>
      </c>
      <c r="AA743" s="6">
        <f t="shared" si="84"/>
        <v>238.80940000000001</v>
      </c>
      <c r="AB743">
        <f>IF(ISBLANK(Table1[[#This Row],[FY2425_Cost]])=TRUE,#N/A,Table1[[#This Row],[FY2425_Cost]])</f>
        <v>196.11160000000001</v>
      </c>
      <c r="AC743" s="6">
        <f t="shared" si="85"/>
        <v>-42.697800000000001</v>
      </c>
      <c r="AD743" s="6" t="e">
        <f>SUMIFS($AB$3:AB743,$B$3:B743,B743)</f>
        <v>#N/A</v>
      </c>
      <c r="AE743" s="6">
        <f t="shared" si="86"/>
        <v>3816.5490821877165</v>
      </c>
      <c r="AF743" s="6">
        <f t="shared" si="87"/>
        <v>3816.5490821877165</v>
      </c>
      <c r="AG743" s="6">
        <f>VLOOKUP(Table1[[#This Row],[PracticeCode]],$AP$3:$AS$345,4,FALSE)</f>
        <v>3816.5490821877165</v>
      </c>
      <c r="AH743" s="27">
        <f t="shared" si="88"/>
        <v>277335.89997230744</v>
      </c>
      <c r="AI743" s="6" t="e">
        <f t="shared" si="89"/>
        <v>#N/A</v>
      </c>
    </row>
    <row r="744" spans="1:35" x14ac:dyDescent="0.35">
      <c r="A744" t="str">
        <f t="shared" si="83"/>
        <v>CROWN STREET SURGERYActonEalingE85019Nov8</v>
      </c>
      <c r="B744" s="41" t="s">
        <v>434</v>
      </c>
      <c r="C744" s="41" t="s">
        <v>435</v>
      </c>
      <c r="D744" s="41" t="s">
        <v>12</v>
      </c>
      <c r="E744" s="41" t="s">
        <v>88</v>
      </c>
      <c r="F744" s="41" t="s">
        <v>88</v>
      </c>
      <c r="G744" s="41" t="s">
        <v>763</v>
      </c>
      <c r="H744" s="41">
        <v>8</v>
      </c>
      <c r="I744" s="41">
        <v>8481.2201826393703</v>
      </c>
      <c r="J744" s="41">
        <v>4852</v>
      </c>
      <c r="K744" s="41">
        <v>66</v>
      </c>
      <c r="L744" s="41">
        <v>96.5548</v>
      </c>
      <c r="M744" s="41">
        <v>1.3134000000000001</v>
      </c>
      <c r="N744" s="41"/>
      <c r="O744" s="41"/>
      <c r="P744" s="41"/>
      <c r="Q744" s="41"/>
      <c r="R744" s="41">
        <v>6723</v>
      </c>
      <c r="S744" s="41">
        <v>120.3417</v>
      </c>
      <c r="T744" s="41"/>
      <c r="U744" s="41"/>
      <c r="V744" s="41">
        <v>11641</v>
      </c>
      <c r="W744" s="41">
        <v>218.2099</v>
      </c>
      <c r="X744" s="41"/>
      <c r="Y744" s="41"/>
      <c r="Z744" s="6">
        <f>0</f>
        <v>0</v>
      </c>
      <c r="AA744" s="6">
        <f t="shared" si="84"/>
        <v>218.2099</v>
      </c>
      <c r="AB744" t="e">
        <f>IF(ISBLANK(Table1[[#This Row],[FY2425_Cost]])=TRUE,#N/A,Table1[[#This Row],[FY2425_Cost]])</f>
        <v>#N/A</v>
      </c>
      <c r="AC744" s="6" t="e">
        <f t="shared" si="85"/>
        <v>#N/A</v>
      </c>
      <c r="AD744" s="6" t="e">
        <f>SUMIFS($AB$3:AB744,$B$3:B744,B744)</f>
        <v>#N/A</v>
      </c>
      <c r="AE744" s="6">
        <f t="shared" si="86"/>
        <v>3816.5490821877165</v>
      </c>
      <c r="AF744" s="6">
        <f t="shared" si="87"/>
        <v>3816.5490821877165</v>
      </c>
      <c r="AG744" s="6">
        <f>VLOOKUP(Table1[[#This Row],[PracticeCode]],$AP$3:$AS$345,4,FALSE)</f>
        <v>3816.5490821877165</v>
      </c>
      <c r="AH744" s="27">
        <f t="shared" si="88"/>
        <v>277335.89997230744</v>
      </c>
      <c r="AI744" s="6" t="e">
        <f t="shared" si="89"/>
        <v>#N/A</v>
      </c>
    </row>
    <row r="745" spans="1:35" x14ac:dyDescent="0.35">
      <c r="A745" t="str">
        <f t="shared" si="83"/>
        <v>CROWN STREET SURGERYActonEalingE85019Oct7</v>
      </c>
      <c r="B745" s="41" t="s">
        <v>434</v>
      </c>
      <c r="C745" s="41" t="s">
        <v>435</v>
      </c>
      <c r="D745" s="41" t="s">
        <v>12</v>
      </c>
      <c r="E745" s="41" t="s">
        <v>88</v>
      </c>
      <c r="F745" s="41" t="s">
        <v>88</v>
      </c>
      <c r="G745" s="41" t="s">
        <v>762</v>
      </c>
      <c r="H745" s="41">
        <v>7</v>
      </c>
      <c r="I745" s="41">
        <v>8481.2201826393703</v>
      </c>
      <c r="J745" s="41">
        <v>4995</v>
      </c>
      <c r="K745" s="41">
        <v>20</v>
      </c>
      <c r="L745" s="41">
        <v>99.400500000000008</v>
      </c>
      <c r="M745" s="41">
        <v>0.39800000000000002</v>
      </c>
      <c r="N745" s="41">
        <v>0</v>
      </c>
      <c r="O745" s="41">
        <v>60</v>
      </c>
      <c r="P745" s="41">
        <v>0</v>
      </c>
      <c r="Q745" s="41">
        <v>1.3499999999999999</v>
      </c>
      <c r="R745" s="41">
        <v>11173</v>
      </c>
      <c r="S745" s="41">
        <v>199.9967</v>
      </c>
      <c r="T745" s="41">
        <v>10427</v>
      </c>
      <c r="U745" s="41">
        <v>229.39400000000001</v>
      </c>
      <c r="V745" s="41">
        <v>16188</v>
      </c>
      <c r="W745" s="41">
        <v>299.79520000000002</v>
      </c>
      <c r="X745" s="41">
        <v>10487</v>
      </c>
      <c r="Y745" s="41">
        <v>230.744</v>
      </c>
      <c r="Z745" s="6">
        <f>0</f>
        <v>0</v>
      </c>
      <c r="AA745" s="6">
        <f t="shared" si="84"/>
        <v>299.79520000000002</v>
      </c>
      <c r="AB745">
        <f>IF(ISBLANK(Table1[[#This Row],[FY2425_Cost]])=TRUE,#N/A,Table1[[#This Row],[FY2425_Cost]])</f>
        <v>230.744</v>
      </c>
      <c r="AC745" s="6">
        <f t="shared" si="85"/>
        <v>-69.051200000000023</v>
      </c>
      <c r="AD745" s="6" t="e">
        <f>SUMIFS($AB$3:AB745,$B$3:B745,B745)</f>
        <v>#N/A</v>
      </c>
      <c r="AE745" s="6">
        <f t="shared" si="86"/>
        <v>3816.5490821877165</v>
      </c>
      <c r="AF745" s="6">
        <f t="shared" si="87"/>
        <v>3816.5490821877165</v>
      </c>
      <c r="AG745" s="6">
        <f>VLOOKUP(Table1[[#This Row],[PracticeCode]],$AP$3:$AS$345,4,FALSE)</f>
        <v>3816.5490821877165</v>
      </c>
      <c r="AH745" s="27">
        <f t="shared" si="88"/>
        <v>277335.89997230744</v>
      </c>
      <c r="AI745" s="6" t="e">
        <f t="shared" si="89"/>
        <v>#N/A</v>
      </c>
    </row>
    <row r="746" spans="1:35" x14ac:dyDescent="0.35">
      <c r="A746" t="str">
        <f t="shared" si="83"/>
        <v>CROWN STREET SURGERYActonEalingE85019Sep6</v>
      </c>
      <c r="B746" s="41" t="s">
        <v>434</v>
      </c>
      <c r="C746" s="41" t="s">
        <v>435</v>
      </c>
      <c r="D746" s="41" t="s">
        <v>12</v>
      </c>
      <c r="E746" s="41" t="s">
        <v>88</v>
      </c>
      <c r="F746" s="41" t="s">
        <v>88</v>
      </c>
      <c r="G746" s="41" t="s">
        <v>761</v>
      </c>
      <c r="H746" s="41">
        <v>6</v>
      </c>
      <c r="I746" s="41">
        <v>8481.2201826393703</v>
      </c>
      <c r="J746" s="41">
        <v>9741</v>
      </c>
      <c r="K746" s="41">
        <v>5238</v>
      </c>
      <c r="L746" s="41">
        <v>193.8459</v>
      </c>
      <c r="M746" s="41">
        <v>104.23620000000001</v>
      </c>
      <c r="N746" s="41">
        <v>5239</v>
      </c>
      <c r="O746" s="41">
        <v>109</v>
      </c>
      <c r="P746" s="41">
        <v>117.8775</v>
      </c>
      <c r="Q746" s="41">
        <v>2.4525000000000001</v>
      </c>
      <c r="R746" s="41">
        <v>6771</v>
      </c>
      <c r="S746" s="41">
        <v>121.2009</v>
      </c>
      <c r="T746" s="41">
        <v>18413</v>
      </c>
      <c r="U746" s="41">
        <v>405.08600000000001</v>
      </c>
      <c r="V746" s="41">
        <v>21750</v>
      </c>
      <c r="W746" s="41">
        <v>419.28300000000002</v>
      </c>
      <c r="X746" s="41">
        <v>23761</v>
      </c>
      <c r="Y746" s="41">
        <v>525.41600000000005</v>
      </c>
      <c r="Z746" s="6">
        <f>0</f>
        <v>0</v>
      </c>
      <c r="AA746" s="6">
        <f t="shared" si="84"/>
        <v>419.28300000000002</v>
      </c>
      <c r="AB746">
        <f>IF(ISBLANK(Table1[[#This Row],[FY2425_Cost]])=TRUE,#N/A,Table1[[#This Row],[FY2425_Cost]])</f>
        <v>525.41600000000005</v>
      </c>
      <c r="AC746" s="6">
        <f t="shared" si="85"/>
        <v>106.13300000000004</v>
      </c>
      <c r="AD746" s="6" t="e">
        <f>SUMIFS($AB$3:AB746,$B$3:B746,B746)</f>
        <v>#N/A</v>
      </c>
      <c r="AE746" s="6">
        <f t="shared" si="86"/>
        <v>3816.5490821877165</v>
      </c>
      <c r="AF746" s="6">
        <f t="shared" si="87"/>
        <v>3816.5490821877165</v>
      </c>
      <c r="AG746" s="6">
        <f>VLOOKUP(Table1[[#This Row],[PracticeCode]],$AP$3:$AS$345,4,FALSE)</f>
        <v>3816.5490821877165</v>
      </c>
      <c r="AH746" s="27">
        <f t="shared" si="88"/>
        <v>277335.89997230744</v>
      </c>
      <c r="AI746" s="6" t="e">
        <f t="shared" si="89"/>
        <v>#N/A</v>
      </c>
    </row>
    <row r="747" spans="1:35" x14ac:dyDescent="0.35">
      <c r="A747" t="str">
        <f t="shared" si="83"/>
        <v>CUCKOO LANE HEALTH CENTREThe Ealing NetworkEalingE85116Apr1</v>
      </c>
      <c r="B747" s="41" t="s">
        <v>736</v>
      </c>
      <c r="C747" s="41" t="s">
        <v>493</v>
      </c>
      <c r="D747" s="41" t="s">
        <v>12</v>
      </c>
      <c r="E747" s="41" t="s">
        <v>319</v>
      </c>
      <c r="F747" s="41" t="s">
        <v>319</v>
      </c>
      <c r="G747" s="41" t="s">
        <v>756</v>
      </c>
      <c r="H747" s="41">
        <v>1</v>
      </c>
      <c r="I747" s="41">
        <v>5692.0928441904898</v>
      </c>
      <c r="J747" s="41">
        <v>29286</v>
      </c>
      <c r="K747" s="41">
        <v>0</v>
      </c>
      <c r="L747" s="41">
        <v>541.79099999999994</v>
      </c>
      <c r="M747" s="41">
        <v>0</v>
      </c>
      <c r="N747" s="41">
        <v>3017</v>
      </c>
      <c r="O747" s="41">
        <v>86</v>
      </c>
      <c r="P747" s="41">
        <v>60.0383</v>
      </c>
      <c r="Q747" s="41">
        <v>1.7114</v>
      </c>
      <c r="R747" s="41">
        <v>2557</v>
      </c>
      <c r="S747" s="41">
        <v>45.770299999999999</v>
      </c>
      <c r="T747" s="41">
        <v>7654</v>
      </c>
      <c r="U747" s="41">
        <v>168.38800000000001</v>
      </c>
      <c r="V747" s="41">
        <v>31843</v>
      </c>
      <c r="W747" s="41">
        <v>587.56129999999996</v>
      </c>
      <c r="X747" s="41">
        <v>10757</v>
      </c>
      <c r="Y747" s="41">
        <v>230.1377</v>
      </c>
      <c r="Z747" s="6">
        <f>0</f>
        <v>0</v>
      </c>
      <c r="AA747" s="6"/>
      <c r="AB747">
        <f>IF(ISBLANK(Table1[[#This Row],[FY2425_Cost]])=TRUE,#N/A,Table1[[#This Row],[FY2425_Cost]])</f>
        <v>230.1377</v>
      </c>
      <c r="AC747" s="6"/>
      <c r="AD747" s="6"/>
      <c r="AE747" s="6"/>
      <c r="AF747" s="6"/>
      <c r="AG747" s="6">
        <f>VLOOKUP(Table1[[#This Row],[PracticeCode]],$AP$3:$AS$345,4,FALSE)</f>
        <v>0</v>
      </c>
      <c r="AH747" s="55"/>
      <c r="AI747" s="6">
        <f t="shared" si="89"/>
        <v>0</v>
      </c>
    </row>
    <row r="748" spans="1:35" x14ac:dyDescent="0.35">
      <c r="A748" t="str">
        <f t="shared" si="83"/>
        <v>CUCKOO LANE HEALTH CENTREThe Ealing NetworkEalingE85116Aug5</v>
      </c>
      <c r="B748" s="41" t="s">
        <v>736</v>
      </c>
      <c r="C748" s="41" t="s">
        <v>493</v>
      </c>
      <c r="D748" s="41" t="s">
        <v>12</v>
      </c>
      <c r="E748" s="41" t="s">
        <v>319</v>
      </c>
      <c r="F748" s="41" t="s">
        <v>319</v>
      </c>
      <c r="G748" s="41" t="s">
        <v>760</v>
      </c>
      <c r="H748" s="41">
        <v>5</v>
      </c>
      <c r="I748" s="41">
        <v>5692.0928441904898</v>
      </c>
      <c r="J748" s="41">
        <v>3791</v>
      </c>
      <c r="K748" s="41">
        <v>2</v>
      </c>
      <c r="L748" s="41">
        <v>70.133499999999998</v>
      </c>
      <c r="M748" s="41">
        <v>3.6999999999999998E-2</v>
      </c>
      <c r="N748" s="41">
        <v>2498</v>
      </c>
      <c r="O748" s="41">
        <v>57</v>
      </c>
      <c r="P748" s="41">
        <v>49.7102</v>
      </c>
      <c r="Q748" s="41">
        <v>1.1343000000000001</v>
      </c>
      <c r="R748" s="41">
        <v>5934</v>
      </c>
      <c r="S748" s="41">
        <v>106.2186</v>
      </c>
      <c r="T748" s="41">
        <v>5153</v>
      </c>
      <c r="U748" s="41">
        <v>113.366</v>
      </c>
      <c r="V748" s="41">
        <v>9727</v>
      </c>
      <c r="W748" s="41">
        <v>176.38909999999998</v>
      </c>
      <c r="X748" s="41">
        <v>7708</v>
      </c>
      <c r="Y748" s="41">
        <v>164.2105</v>
      </c>
      <c r="Z748" s="6">
        <f>0</f>
        <v>0</v>
      </c>
      <c r="AA748" s="6"/>
      <c r="AB748">
        <f>IF(ISBLANK(Table1[[#This Row],[FY2425_Cost]])=TRUE,#N/A,Table1[[#This Row],[FY2425_Cost]])</f>
        <v>164.2105</v>
      </c>
      <c r="AC748" s="6"/>
      <c r="AD748" s="6"/>
      <c r="AE748" s="6"/>
      <c r="AF748" s="6"/>
      <c r="AG748" s="6">
        <f>VLOOKUP(Table1[[#This Row],[PracticeCode]],$AP$3:$AS$345,4,FALSE)</f>
        <v>0</v>
      </c>
      <c r="AH748" s="55"/>
      <c r="AI748" s="6">
        <f t="shared" si="89"/>
        <v>0</v>
      </c>
    </row>
    <row r="749" spans="1:35" x14ac:dyDescent="0.35">
      <c r="A749" t="str">
        <f t="shared" si="83"/>
        <v>CUCKOO LANE HEALTH CENTREThe Ealing NetworkEalingE85116Dec9</v>
      </c>
      <c r="B749" s="41" t="s">
        <v>736</v>
      </c>
      <c r="C749" s="41" t="s">
        <v>493</v>
      </c>
      <c r="D749" s="41" t="s">
        <v>12</v>
      </c>
      <c r="E749" s="41" t="s">
        <v>319</v>
      </c>
      <c r="F749" s="41" t="s">
        <v>319</v>
      </c>
      <c r="G749" s="41" t="s">
        <v>764</v>
      </c>
      <c r="H749" s="41">
        <v>9</v>
      </c>
      <c r="I749" s="41">
        <v>5692.0928441904898</v>
      </c>
      <c r="J749" s="41">
        <v>3105</v>
      </c>
      <c r="K749" s="41">
        <v>9</v>
      </c>
      <c r="L749" s="41">
        <v>61.789500000000004</v>
      </c>
      <c r="M749" s="41">
        <v>0.17910000000000001</v>
      </c>
      <c r="N749" s="41"/>
      <c r="O749" s="41"/>
      <c r="P749" s="41"/>
      <c r="Q749" s="41"/>
      <c r="R749" s="41">
        <v>18605</v>
      </c>
      <c r="S749" s="41">
        <v>333.02949999999998</v>
      </c>
      <c r="T749" s="41"/>
      <c r="U749" s="41"/>
      <c r="V749" s="41">
        <v>21719</v>
      </c>
      <c r="W749" s="41">
        <v>394.99809999999997</v>
      </c>
      <c r="X749" s="41"/>
      <c r="Y749" s="41"/>
      <c r="Z749" s="6">
        <f>0</f>
        <v>0</v>
      </c>
      <c r="AA749" s="6"/>
      <c r="AB749" t="e">
        <f>IF(ISBLANK(Table1[[#This Row],[FY2425_Cost]])=TRUE,#N/A,Table1[[#This Row],[FY2425_Cost]])</f>
        <v>#N/A</v>
      </c>
      <c r="AC749" s="6"/>
      <c r="AD749" s="6"/>
      <c r="AE749" s="6"/>
      <c r="AF749" s="6"/>
      <c r="AG749" s="6">
        <f>VLOOKUP(Table1[[#This Row],[PracticeCode]],$AP$3:$AS$345,4,FALSE)</f>
        <v>0</v>
      </c>
      <c r="AH749" s="55"/>
      <c r="AI749" s="6">
        <f t="shared" si="89"/>
        <v>0</v>
      </c>
    </row>
    <row r="750" spans="1:35" x14ac:dyDescent="0.35">
      <c r="A750" t="str">
        <f t="shared" si="83"/>
        <v>CUCKOO LANE HEALTH CENTREThe Ealing NetworkEalingE85116Feb11</v>
      </c>
      <c r="B750" s="41" t="s">
        <v>736</v>
      </c>
      <c r="C750" s="41" t="s">
        <v>493</v>
      </c>
      <c r="D750" s="41" t="s">
        <v>12</v>
      </c>
      <c r="E750" s="41" t="s">
        <v>319</v>
      </c>
      <c r="F750" s="41" t="s">
        <v>319</v>
      </c>
      <c r="G750" s="41" t="s">
        <v>766</v>
      </c>
      <c r="H750" s="41">
        <v>11</v>
      </c>
      <c r="I750" s="41">
        <v>5692.0928441904898</v>
      </c>
      <c r="J750" s="41">
        <v>3239</v>
      </c>
      <c r="K750" s="41">
        <v>64</v>
      </c>
      <c r="L750" s="41">
        <v>64.456100000000006</v>
      </c>
      <c r="M750" s="41">
        <v>1.2736000000000001</v>
      </c>
      <c r="N750" s="41"/>
      <c r="O750" s="41"/>
      <c r="P750" s="41"/>
      <c r="Q750" s="41"/>
      <c r="R750" s="41">
        <v>8767</v>
      </c>
      <c r="S750" s="41">
        <v>156.92930000000001</v>
      </c>
      <c r="T750" s="41"/>
      <c r="U750" s="41"/>
      <c r="V750" s="41">
        <v>12070</v>
      </c>
      <c r="W750" s="41">
        <v>222.65900000000002</v>
      </c>
      <c r="X750" s="41"/>
      <c r="Y750" s="41"/>
      <c r="Z750" s="6">
        <f>0</f>
        <v>0</v>
      </c>
      <c r="AA750" s="6"/>
      <c r="AB750" t="e">
        <f>IF(ISBLANK(Table1[[#This Row],[FY2425_Cost]])=TRUE,#N/A,Table1[[#This Row],[FY2425_Cost]])</f>
        <v>#N/A</v>
      </c>
      <c r="AC750" s="6"/>
      <c r="AD750" s="6"/>
      <c r="AE750" s="6"/>
      <c r="AF750" s="6"/>
      <c r="AG750" s="6">
        <f>VLOOKUP(Table1[[#This Row],[PracticeCode]],$AP$3:$AS$345,4,FALSE)</f>
        <v>0</v>
      </c>
      <c r="AH750" s="55"/>
      <c r="AI750" s="6">
        <f t="shared" si="89"/>
        <v>0</v>
      </c>
    </row>
    <row r="751" spans="1:35" x14ac:dyDescent="0.35">
      <c r="A751" t="str">
        <f t="shared" si="83"/>
        <v>CUCKOO LANE HEALTH CENTREThe Ealing NetworkEalingE85116Jan10</v>
      </c>
      <c r="B751" s="41" t="s">
        <v>736</v>
      </c>
      <c r="C751" s="41" t="s">
        <v>493</v>
      </c>
      <c r="D751" s="41" t="s">
        <v>12</v>
      </c>
      <c r="E751" s="41" t="s">
        <v>319</v>
      </c>
      <c r="F751" s="41" t="s">
        <v>319</v>
      </c>
      <c r="G751" s="41" t="s">
        <v>765</v>
      </c>
      <c r="H751" s="41">
        <v>10</v>
      </c>
      <c r="I751" s="41">
        <v>5692.0928441904898</v>
      </c>
      <c r="J751" s="41">
        <v>4169</v>
      </c>
      <c r="K751" s="41">
        <v>21</v>
      </c>
      <c r="L751" s="41">
        <v>82.963099999999997</v>
      </c>
      <c r="M751" s="41">
        <v>0.41790000000000005</v>
      </c>
      <c r="N751" s="41"/>
      <c r="O751" s="41"/>
      <c r="P751" s="41"/>
      <c r="Q751" s="41"/>
      <c r="R751" s="41">
        <v>13638</v>
      </c>
      <c r="S751" s="41">
        <v>244.12020000000001</v>
      </c>
      <c r="T751" s="41"/>
      <c r="U751" s="41"/>
      <c r="V751" s="41">
        <v>17828</v>
      </c>
      <c r="W751" s="41">
        <v>327.50120000000004</v>
      </c>
      <c r="X751" s="41"/>
      <c r="Y751" s="41"/>
      <c r="Z751" s="6">
        <f>0</f>
        <v>0</v>
      </c>
      <c r="AA751" s="6"/>
      <c r="AB751" t="e">
        <f>IF(ISBLANK(Table1[[#This Row],[FY2425_Cost]])=TRUE,#N/A,Table1[[#This Row],[FY2425_Cost]])</f>
        <v>#N/A</v>
      </c>
      <c r="AC751" s="6"/>
      <c r="AD751" s="6"/>
      <c r="AE751" s="6"/>
      <c r="AF751" s="6"/>
      <c r="AG751" s="6">
        <f>VLOOKUP(Table1[[#This Row],[PracticeCode]],$AP$3:$AS$345,4,FALSE)</f>
        <v>0</v>
      </c>
      <c r="AH751" s="55"/>
      <c r="AI751" s="6">
        <f t="shared" si="89"/>
        <v>0</v>
      </c>
    </row>
    <row r="752" spans="1:35" x14ac:dyDescent="0.35">
      <c r="A752" t="str">
        <f t="shared" si="83"/>
        <v>CUCKOO LANE HEALTH CENTREThe Ealing NetworkEalingE85116Jul4</v>
      </c>
      <c r="B752" s="41" t="s">
        <v>736</v>
      </c>
      <c r="C752" s="41" t="s">
        <v>493</v>
      </c>
      <c r="D752" s="41" t="s">
        <v>12</v>
      </c>
      <c r="E752" s="41" t="s">
        <v>319</v>
      </c>
      <c r="F752" s="41" t="s">
        <v>319</v>
      </c>
      <c r="G752" s="41" t="s">
        <v>759</v>
      </c>
      <c r="H752" s="41">
        <v>4</v>
      </c>
      <c r="I752" s="41">
        <v>5692.0928441904898</v>
      </c>
      <c r="J752" s="41">
        <v>4130</v>
      </c>
      <c r="K752" s="41">
        <v>14</v>
      </c>
      <c r="L752" s="41">
        <v>76.405000000000001</v>
      </c>
      <c r="M752" s="41">
        <v>0.25900000000000001</v>
      </c>
      <c r="N752" s="41">
        <v>3369</v>
      </c>
      <c r="O752" s="41">
        <v>50</v>
      </c>
      <c r="P752" s="41">
        <v>67.04310000000001</v>
      </c>
      <c r="Q752" s="41">
        <v>0.99500000000000011</v>
      </c>
      <c r="R752" s="41">
        <v>4842</v>
      </c>
      <c r="S752" s="41">
        <v>86.671800000000005</v>
      </c>
      <c r="T752" s="41">
        <v>20581</v>
      </c>
      <c r="U752" s="41">
        <v>452.78199999999998</v>
      </c>
      <c r="V752" s="41">
        <v>8986</v>
      </c>
      <c r="W752" s="41">
        <v>163.33580000000001</v>
      </c>
      <c r="X752" s="41">
        <v>24000</v>
      </c>
      <c r="Y752" s="41">
        <v>520.82010000000002</v>
      </c>
      <c r="Z752" s="6">
        <f>0</f>
        <v>0</v>
      </c>
      <c r="AA752" s="6"/>
      <c r="AB752">
        <f>IF(ISBLANK(Table1[[#This Row],[FY2425_Cost]])=TRUE,#N/A,Table1[[#This Row],[FY2425_Cost]])</f>
        <v>520.82010000000002</v>
      </c>
      <c r="AC752" s="6"/>
      <c r="AD752" s="6"/>
      <c r="AE752" s="6"/>
      <c r="AF752" s="6"/>
      <c r="AG752" s="6">
        <f>VLOOKUP(Table1[[#This Row],[PracticeCode]],$AP$3:$AS$345,4,FALSE)</f>
        <v>0</v>
      </c>
      <c r="AH752" s="55"/>
      <c r="AI752" s="6">
        <f t="shared" si="89"/>
        <v>0</v>
      </c>
    </row>
    <row r="753" spans="1:35" x14ac:dyDescent="0.35">
      <c r="A753" t="str">
        <f t="shared" si="83"/>
        <v>CUCKOO LANE HEALTH CENTREThe Ealing NetworkEalingE85116Jun3</v>
      </c>
      <c r="B753" s="41" t="s">
        <v>736</v>
      </c>
      <c r="C753" s="41" t="s">
        <v>493</v>
      </c>
      <c r="D753" s="41" t="s">
        <v>12</v>
      </c>
      <c r="E753" s="41" t="s">
        <v>319</v>
      </c>
      <c r="F753" s="41" t="s">
        <v>319</v>
      </c>
      <c r="G753" s="41" t="s">
        <v>758</v>
      </c>
      <c r="H753" s="41">
        <v>3</v>
      </c>
      <c r="I753" s="41">
        <v>5692.0928441904898</v>
      </c>
      <c r="J753" s="41">
        <v>3526</v>
      </c>
      <c r="K753" s="41">
        <v>0</v>
      </c>
      <c r="L753" s="41">
        <v>65.230999999999995</v>
      </c>
      <c r="M753" s="41">
        <v>0</v>
      </c>
      <c r="N753" s="41">
        <v>2743</v>
      </c>
      <c r="O753" s="41">
        <v>59</v>
      </c>
      <c r="P753" s="41">
        <v>54.585700000000003</v>
      </c>
      <c r="Q753" s="41">
        <v>1.1741000000000001</v>
      </c>
      <c r="R753" s="41">
        <v>17726</v>
      </c>
      <c r="S753" s="41">
        <v>317.29539999999997</v>
      </c>
      <c r="T753" s="41">
        <v>9100</v>
      </c>
      <c r="U753" s="41">
        <v>200.2</v>
      </c>
      <c r="V753" s="41">
        <v>21252</v>
      </c>
      <c r="W753" s="41">
        <v>382.52639999999997</v>
      </c>
      <c r="X753" s="41">
        <v>11902</v>
      </c>
      <c r="Y753" s="41">
        <v>255.9598</v>
      </c>
      <c r="Z753" s="6">
        <f>0</f>
        <v>0</v>
      </c>
      <c r="AA753" s="6"/>
      <c r="AB753">
        <f>IF(ISBLANK(Table1[[#This Row],[FY2425_Cost]])=TRUE,#N/A,Table1[[#This Row],[FY2425_Cost]])</f>
        <v>255.9598</v>
      </c>
      <c r="AC753" s="6"/>
      <c r="AD753" s="6"/>
      <c r="AE753" s="6"/>
      <c r="AF753" s="6"/>
      <c r="AG753" s="6">
        <f>VLOOKUP(Table1[[#This Row],[PracticeCode]],$AP$3:$AS$345,4,FALSE)</f>
        <v>0</v>
      </c>
      <c r="AH753" s="55"/>
      <c r="AI753" s="6">
        <f t="shared" si="89"/>
        <v>0</v>
      </c>
    </row>
    <row r="754" spans="1:35" x14ac:dyDescent="0.35">
      <c r="A754" t="str">
        <f t="shared" si="83"/>
        <v>CUCKOO LANE HEALTH CENTREThe Ealing NetworkEalingE85116Mar12</v>
      </c>
      <c r="B754" s="41" t="s">
        <v>736</v>
      </c>
      <c r="C754" s="41" t="s">
        <v>493</v>
      </c>
      <c r="D754" s="41" t="s">
        <v>12</v>
      </c>
      <c r="E754" s="41" t="s">
        <v>319</v>
      </c>
      <c r="F754" s="41" t="s">
        <v>319</v>
      </c>
      <c r="G754" s="41" t="s">
        <v>767</v>
      </c>
      <c r="H754" s="41">
        <v>12</v>
      </c>
      <c r="I754" s="41">
        <v>5692.0928441904898</v>
      </c>
      <c r="J754" s="41">
        <v>3401</v>
      </c>
      <c r="K754" s="41">
        <v>68</v>
      </c>
      <c r="L754" s="41">
        <v>67.679900000000004</v>
      </c>
      <c r="M754" s="41">
        <v>1.3532000000000002</v>
      </c>
      <c r="N754" s="41"/>
      <c r="O754" s="41"/>
      <c r="P754" s="41"/>
      <c r="Q754" s="41"/>
      <c r="R754" s="41">
        <v>7006</v>
      </c>
      <c r="S754" s="41">
        <v>125.4074</v>
      </c>
      <c r="T754" s="41"/>
      <c r="U754" s="41"/>
      <c r="V754" s="41">
        <v>10475</v>
      </c>
      <c r="W754" s="41">
        <v>194.44049999999999</v>
      </c>
      <c r="X754" s="41"/>
      <c r="Y754" s="41"/>
      <c r="Z754" s="6">
        <f>0</f>
        <v>0</v>
      </c>
      <c r="AA754" s="6"/>
      <c r="AB754" t="e">
        <f>IF(ISBLANK(Table1[[#This Row],[FY2425_Cost]])=TRUE,#N/A,Table1[[#This Row],[FY2425_Cost]])</f>
        <v>#N/A</v>
      </c>
      <c r="AC754" s="6"/>
      <c r="AD754" s="6"/>
      <c r="AE754" s="6"/>
      <c r="AF754" s="6"/>
      <c r="AG754" s="6">
        <f>VLOOKUP(Table1[[#This Row],[PracticeCode]],$AP$3:$AS$345,4,FALSE)</f>
        <v>0</v>
      </c>
      <c r="AH754" s="55"/>
      <c r="AI754" s="6">
        <f t="shared" si="89"/>
        <v>0</v>
      </c>
    </row>
    <row r="755" spans="1:35" x14ac:dyDescent="0.35">
      <c r="A755" t="str">
        <f t="shared" si="83"/>
        <v>CUCKOO LANE HEALTH CENTREThe Ealing NetworkEalingE85116May2</v>
      </c>
      <c r="B755" s="41" t="s">
        <v>736</v>
      </c>
      <c r="C755" s="41" t="s">
        <v>493</v>
      </c>
      <c r="D755" s="41" t="s">
        <v>12</v>
      </c>
      <c r="E755" s="41" t="s">
        <v>319</v>
      </c>
      <c r="F755" s="41" t="s">
        <v>319</v>
      </c>
      <c r="G755" s="41" t="s">
        <v>757</v>
      </c>
      <c r="H755" s="41">
        <v>2</v>
      </c>
      <c r="I755" s="41">
        <v>5692.0928441904898</v>
      </c>
      <c r="J755" s="41">
        <v>4973</v>
      </c>
      <c r="K755" s="41">
        <v>0</v>
      </c>
      <c r="L755" s="41">
        <v>92.000500000000002</v>
      </c>
      <c r="M755" s="41">
        <v>0</v>
      </c>
      <c r="N755" s="41">
        <v>2255</v>
      </c>
      <c r="O755" s="41">
        <v>47</v>
      </c>
      <c r="P755" s="41">
        <v>44.874500000000005</v>
      </c>
      <c r="Q755" s="41">
        <v>0.93530000000000002</v>
      </c>
      <c r="R755" s="41">
        <v>11834</v>
      </c>
      <c r="S755" s="41">
        <v>211.82859999999999</v>
      </c>
      <c r="T755" s="41">
        <v>7592</v>
      </c>
      <c r="U755" s="41">
        <v>167.024</v>
      </c>
      <c r="V755" s="41">
        <v>16807</v>
      </c>
      <c r="W755" s="41">
        <v>303.82909999999998</v>
      </c>
      <c r="X755" s="41">
        <v>9894</v>
      </c>
      <c r="Y755" s="41">
        <v>212.8338</v>
      </c>
      <c r="Z755" s="6">
        <f>0</f>
        <v>0</v>
      </c>
      <c r="AA755" s="6"/>
      <c r="AB755">
        <f>IF(ISBLANK(Table1[[#This Row],[FY2425_Cost]])=TRUE,#N/A,Table1[[#This Row],[FY2425_Cost]])</f>
        <v>212.8338</v>
      </c>
      <c r="AC755" s="6"/>
      <c r="AD755" s="6"/>
      <c r="AE755" s="6"/>
      <c r="AF755" s="6"/>
      <c r="AG755" s="6">
        <f>VLOOKUP(Table1[[#This Row],[PracticeCode]],$AP$3:$AS$345,4,FALSE)</f>
        <v>0</v>
      </c>
      <c r="AH755" s="55"/>
      <c r="AI755" s="6">
        <f t="shared" si="89"/>
        <v>0</v>
      </c>
    </row>
    <row r="756" spans="1:35" x14ac:dyDescent="0.35">
      <c r="A756" t="str">
        <f t="shared" si="83"/>
        <v>CUCKOO LANE HEALTH CENTREThe Ealing NetworkEalingE85116Nov8</v>
      </c>
      <c r="B756" s="41" t="s">
        <v>736</v>
      </c>
      <c r="C756" s="41" t="s">
        <v>493</v>
      </c>
      <c r="D756" s="41" t="s">
        <v>12</v>
      </c>
      <c r="E756" s="41" t="s">
        <v>319</v>
      </c>
      <c r="F756" s="41" t="s">
        <v>319</v>
      </c>
      <c r="G756" s="41" t="s">
        <v>763</v>
      </c>
      <c r="H756" s="41">
        <v>8</v>
      </c>
      <c r="I756" s="41">
        <v>5692.0928441904898</v>
      </c>
      <c r="J756" s="41">
        <v>4089</v>
      </c>
      <c r="K756" s="41">
        <v>20</v>
      </c>
      <c r="L756" s="41">
        <v>81.371099999999998</v>
      </c>
      <c r="M756" s="41">
        <v>0.39800000000000002</v>
      </c>
      <c r="N756" s="41"/>
      <c r="O756" s="41"/>
      <c r="P756" s="41"/>
      <c r="Q756" s="41"/>
      <c r="R756" s="41">
        <v>11878</v>
      </c>
      <c r="S756" s="41">
        <v>212.61619999999999</v>
      </c>
      <c r="T756" s="41"/>
      <c r="U756" s="41"/>
      <c r="V756" s="41">
        <v>15987</v>
      </c>
      <c r="W756" s="41">
        <v>294.38529999999997</v>
      </c>
      <c r="X756" s="41"/>
      <c r="Y756" s="41"/>
      <c r="Z756" s="6">
        <f>0</f>
        <v>0</v>
      </c>
      <c r="AA756" s="6"/>
      <c r="AB756" t="e">
        <f>IF(ISBLANK(Table1[[#This Row],[FY2425_Cost]])=TRUE,#N/A,Table1[[#This Row],[FY2425_Cost]])</f>
        <v>#N/A</v>
      </c>
      <c r="AC756" s="6"/>
      <c r="AD756" s="6"/>
      <c r="AE756" s="6"/>
      <c r="AF756" s="6"/>
      <c r="AG756" s="6">
        <f>VLOOKUP(Table1[[#This Row],[PracticeCode]],$AP$3:$AS$345,4,FALSE)</f>
        <v>0</v>
      </c>
      <c r="AH756" s="55"/>
      <c r="AI756" s="6">
        <f t="shared" si="89"/>
        <v>0</v>
      </c>
    </row>
    <row r="757" spans="1:35" x14ac:dyDescent="0.35">
      <c r="A757" t="str">
        <f t="shared" si="83"/>
        <v>CUCKOO LANE HEALTH CENTREThe Ealing NetworkEalingE85116Oct7</v>
      </c>
      <c r="B757" s="41" t="s">
        <v>736</v>
      </c>
      <c r="C757" s="41" t="s">
        <v>493</v>
      </c>
      <c r="D757" s="41" t="s">
        <v>12</v>
      </c>
      <c r="E757" s="41" t="s">
        <v>319</v>
      </c>
      <c r="F757" s="41" t="s">
        <v>319</v>
      </c>
      <c r="G757" s="41" t="s">
        <v>762</v>
      </c>
      <c r="H757" s="41">
        <v>7</v>
      </c>
      <c r="I757" s="41">
        <v>5692.0928441904898</v>
      </c>
      <c r="J757" s="41">
        <v>3744</v>
      </c>
      <c r="K757" s="41">
        <v>7</v>
      </c>
      <c r="L757" s="41">
        <v>74.505600000000001</v>
      </c>
      <c r="M757" s="41">
        <v>0.13930000000000001</v>
      </c>
      <c r="N757" s="41">
        <v>0</v>
      </c>
      <c r="O757" s="41">
        <v>112</v>
      </c>
      <c r="P757" s="41">
        <v>0</v>
      </c>
      <c r="Q757" s="41">
        <v>2.52</v>
      </c>
      <c r="R757" s="41">
        <v>13457</v>
      </c>
      <c r="S757" s="41">
        <v>240.88030000000001</v>
      </c>
      <c r="T757" s="41">
        <v>18971</v>
      </c>
      <c r="U757" s="41">
        <v>417.36200000000002</v>
      </c>
      <c r="V757" s="41">
        <v>17208</v>
      </c>
      <c r="W757" s="41">
        <v>315.52520000000004</v>
      </c>
      <c r="X757" s="41">
        <v>19083</v>
      </c>
      <c r="Y757" s="41">
        <v>419.88200000000001</v>
      </c>
      <c r="Z757" s="6">
        <f>0</f>
        <v>0</v>
      </c>
      <c r="AA757" s="6"/>
      <c r="AB757">
        <f>IF(ISBLANK(Table1[[#This Row],[FY2425_Cost]])=TRUE,#N/A,Table1[[#This Row],[FY2425_Cost]])</f>
        <v>419.88200000000001</v>
      </c>
      <c r="AC757" s="6"/>
      <c r="AD757" s="6"/>
      <c r="AE757" s="6"/>
      <c r="AF757" s="6"/>
      <c r="AG757" s="6">
        <f>VLOOKUP(Table1[[#This Row],[PracticeCode]],$AP$3:$AS$345,4,FALSE)</f>
        <v>0</v>
      </c>
      <c r="AH757" s="55"/>
      <c r="AI757" s="6">
        <f t="shared" si="89"/>
        <v>0</v>
      </c>
    </row>
    <row r="758" spans="1:35" x14ac:dyDescent="0.35">
      <c r="A758" t="str">
        <f t="shared" si="83"/>
        <v>CUCKOO LANE HEALTH CENTREThe Ealing NetworkEalingE85116Sep6</v>
      </c>
      <c r="B758" s="41" t="s">
        <v>736</v>
      </c>
      <c r="C758" s="41" t="s">
        <v>493</v>
      </c>
      <c r="D758" s="41" t="s">
        <v>12</v>
      </c>
      <c r="E758" s="41" t="s">
        <v>319</v>
      </c>
      <c r="F758" s="41" t="s">
        <v>319</v>
      </c>
      <c r="G758" s="41" t="s">
        <v>761</v>
      </c>
      <c r="H758" s="41">
        <v>6</v>
      </c>
      <c r="I758" s="41">
        <v>5692.0928441904898</v>
      </c>
      <c r="J758" s="41">
        <v>4165</v>
      </c>
      <c r="K758" s="41">
        <v>380</v>
      </c>
      <c r="L758" s="41">
        <v>82.883499999999998</v>
      </c>
      <c r="M758" s="41">
        <v>7.5620000000000003</v>
      </c>
      <c r="N758" s="41">
        <v>2815</v>
      </c>
      <c r="O758" s="41">
        <v>101</v>
      </c>
      <c r="P758" s="41">
        <v>63.337499999999999</v>
      </c>
      <c r="Q758" s="41">
        <v>2.2725</v>
      </c>
      <c r="R758" s="41">
        <v>13921</v>
      </c>
      <c r="S758" s="41">
        <v>249.1859</v>
      </c>
      <c r="T758" s="41">
        <v>15705</v>
      </c>
      <c r="U758" s="41">
        <v>345.51</v>
      </c>
      <c r="V758" s="41">
        <v>18466</v>
      </c>
      <c r="W758" s="41">
        <v>339.63139999999999</v>
      </c>
      <c r="X758" s="41">
        <v>18621</v>
      </c>
      <c r="Y758" s="41">
        <v>411.12</v>
      </c>
      <c r="Z758" s="6">
        <f>0</f>
        <v>0</v>
      </c>
      <c r="AA758" s="6"/>
      <c r="AB758">
        <f>IF(ISBLANK(Table1[[#This Row],[FY2425_Cost]])=TRUE,#N/A,Table1[[#This Row],[FY2425_Cost]])</f>
        <v>411.12</v>
      </c>
      <c r="AC758" s="6"/>
      <c r="AD758" s="6"/>
      <c r="AE758" s="6"/>
      <c r="AF758" s="6"/>
      <c r="AG758" s="6">
        <f>VLOOKUP(Table1[[#This Row],[PracticeCode]],$AP$3:$AS$345,4,FALSE)</f>
        <v>0</v>
      </c>
      <c r="AH758" s="55"/>
      <c r="AI758" s="6">
        <f t="shared" si="89"/>
        <v>0</v>
      </c>
    </row>
    <row r="759" spans="1:35" x14ac:dyDescent="0.35">
      <c r="A759" t="str">
        <f t="shared" si="83"/>
        <v>DORMERS WELLS MEDICAL CENTRENorth SouthallEalingE85682Apr1</v>
      </c>
      <c r="B759" s="41" t="s">
        <v>717</v>
      </c>
      <c r="C759" s="41" t="s">
        <v>451</v>
      </c>
      <c r="D759" s="41" t="s">
        <v>12</v>
      </c>
      <c r="E759" s="41" t="s">
        <v>89</v>
      </c>
      <c r="F759" s="41" t="s">
        <v>89</v>
      </c>
      <c r="G759" s="41" t="s">
        <v>756</v>
      </c>
      <c r="H759" s="41">
        <v>1</v>
      </c>
      <c r="I759" s="41">
        <v>5822.9991388493299</v>
      </c>
      <c r="J759" s="41">
        <v>783</v>
      </c>
      <c r="K759" s="41">
        <v>0</v>
      </c>
      <c r="L759" s="41">
        <v>14.4855</v>
      </c>
      <c r="M759" s="41">
        <v>0</v>
      </c>
      <c r="N759" s="41">
        <v>1058</v>
      </c>
      <c r="O759" s="41">
        <v>25</v>
      </c>
      <c r="P759" s="41">
        <v>21.054200000000002</v>
      </c>
      <c r="Q759" s="41">
        <v>0.49750000000000005</v>
      </c>
      <c r="R759" s="41">
        <v>0</v>
      </c>
      <c r="S759" s="41">
        <v>0</v>
      </c>
      <c r="T759" s="41">
        <v>0</v>
      </c>
      <c r="U759" s="41">
        <v>0</v>
      </c>
      <c r="V759" s="41">
        <v>783</v>
      </c>
      <c r="W759" s="41">
        <v>14.4855</v>
      </c>
      <c r="X759" s="41">
        <v>1083</v>
      </c>
      <c r="Y759" s="41">
        <v>21.5517</v>
      </c>
      <c r="Z759" s="6">
        <f>0</f>
        <v>0</v>
      </c>
      <c r="AA759" s="6">
        <f t="shared" ref="AA759:AA822" si="90">IFERROR(W759*1,#N/A)</f>
        <v>14.4855</v>
      </c>
      <c r="AB759">
        <f>IF(ISBLANK(Table1[[#This Row],[FY2425_Cost]])=TRUE,#N/A,Table1[[#This Row],[FY2425_Cost]])</f>
        <v>21.5517</v>
      </c>
      <c r="AC759" s="6">
        <f t="shared" ref="AC759:AC822" si="91">AB759-AA759</f>
        <v>7.0662000000000003</v>
      </c>
      <c r="AD759" s="6">
        <f>SUMIFS($AB$3:AB759,$B$3:B759,B759)</f>
        <v>21.5517</v>
      </c>
      <c r="AE759" s="6">
        <f t="shared" ref="AE759:AE822" si="92">IFERROR(I759*$AE$1,#N/A)</f>
        <v>2620.3496124821986</v>
      </c>
      <c r="AF759" s="6">
        <f t="shared" ref="AF759:AF822" si="93">AE759+Z759</f>
        <v>2620.3496124821986</v>
      </c>
      <c r="AG759" s="6">
        <f>VLOOKUP(Table1[[#This Row],[PracticeCode]],$AP$3:$AS$345,4,FALSE)</f>
        <v>2620.3496124821986</v>
      </c>
      <c r="AH759" s="27">
        <f t="shared" ref="AH759:AH822" si="94">IFERROR(I759*$AH$1,#N/A)</f>
        <v>190412.0718403731</v>
      </c>
      <c r="AI759" s="6">
        <f t="shared" si="89"/>
        <v>0</v>
      </c>
    </row>
    <row r="760" spans="1:35" x14ac:dyDescent="0.35">
      <c r="A760" t="str">
        <f t="shared" si="83"/>
        <v>DORMERS WELLS MEDICAL CENTRENorth SouthallEalingE85682Aug5</v>
      </c>
      <c r="B760" s="41" t="s">
        <v>717</v>
      </c>
      <c r="C760" s="41" t="s">
        <v>451</v>
      </c>
      <c r="D760" s="41" t="s">
        <v>12</v>
      </c>
      <c r="E760" s="41" t="s">
        <v>89</v>
      </c>
      <c r="F760" s="41" t="s">
        <v>89</v>
      </c>
      <c r="G760" s="41" t="s">
        <v>760</v>
      </c>
      <c r="H760" s="41">
        <v>5</v>
      </c>
      <c r="I760" s="41">
        <v>5822.9991388493299</v>
      </c>
      <c r="J760" s="41">
        <v>1232</v>
      </c>
      <c r="K760" s="41">
        <v>8</v>
      </c>
      <c r="L760" s="41">
        <v>22.791999999999998</v>
      </c>
      <c r="M760" s="41">
        <v>0.14799999999999999</v>
      </c>
      <c r="N760" s="41">
        <v>1083</v>
      </c>
      <c r="O760" s="41">
        <v>0</v>
      </c>
      <c r="P760" s="41">
        <v>21.5517</v>
      </c>
      <c r="Q760" s="41">
        <v>0</v>
      </c>
      <c r="R760" s="41">
        <v>0</v>
      </c>
      <c r="S760" s="41">
        <v>0</v>
      </c>
      <c r="T760" s="41">
        <v>0</v>
      </c>
      <c r="U760" s="41">
        <v>0</v>
      </c>
      <c r="V760" s="41">
        <v>1240</v>
      </c>
      <c r="W760" s="41">
        <v>22.939999999999998</v>
      </c>
      <c r="X760" s="41">
        <v>1083</v>
      </c>
      <c r="Y760" s="41">
        <v>21.5517</v>
      </c>
      <c r="Z760" s="6">
        <f>0</f>
        <v>0</v>
      </c>
      <c r="AA760" s="6">
        <f t="shared" si="90"/>
        <v>22.939999999999998</v>
      </c>
      <c r="AB760">
        <f>IF(ISBLANK(Table1[[#This Row],[FY2425_Cost]])=TRUE,#N/A,Table1[[#This Row],[FY2425_Cost]])</f>
        <v>21.5517</v>
      </c>
      <c r="AC760" s="6">
        <f t="shared" si="91"/>
        <v>-1.3882999999999974</v>
      </c>
      <c r="AD760" s="6">
        <f>SUMIFS($AB$3:AB760,$B$3:B760,B760)</f>
        <v>43.103400000000001</v>
      </c>
      <c r="AE760" s="6">
        <f t="shared" si="92"/>
        <v>2620.3496124821986</v>
      </c>
      <c r="AF760" s="6">
        <f t="shared" si="93"/>
        <v>2620.3496124821986</v>
      </c>
      <c r="AG760" s="6">
        <f>VLOOKUP(Table1[[#This Row],[PracticeCode]],$AP$3:$AS$345,4,FALSE)</f>
        <v>2620.3496124821986</v>
      </c>
      <c r="AH760" s="27">
        <f t="shared" si="94"/>
        <v>190412.0718403731</v>
      </c>
      <c r="AI760" s="6">
        <f t="shared" si="89"/>
        <v>0</v>
      </c>
    </row>
    <row r="761" spans="1:35" x14ac:dyDescent="0.35">
      <c r="A761" t="str">
        <f t="shared" si="83"/>
        <v>DORMERS WELLS MEDICAL CENTRENorth SouthallEalingE85682Dec9</v>
      </c>
      <c r="B761" s="41" t="s">
        <v>717</v>
      </c>
      <c r="C761" s="41" t="s">
        <v>451</v>
      </c>
      <c r="D761" s="41" t="s">
        <v>12</v>
      </c>
      <c r="E761" s="41" t="s">
        <v>89</v>
      </c>
      <c r="F761" s="41" t="s">
        <v>89</v>
      </c>
      <c r="G761" s="41" t="s">
        <v>764</v>
      </c>
      <c r="H761" s="41">
        <v>9</v>
      </c>
      <c r="I761" s="41">
        <v>5822.9991388493299</v>
      </c>
      <c r="J761" s="41">
        <v>2803</v>
      </c>
      <c r="K761" s="41">
        <v>0</v>
      </c>
      <c r="L761" s="41">
        <v>55.779700000000005</v>
      </c>
      <c r="M761" s="41">
        <v>0</v>
      </c>
      <c r="N761" s="41"/>
      <c r="O761" s="41"/>
      <c r="P761" s="41"/>
      <c r="Q761" s="41"/>
      <c r="R761" s="41">
        <v>0</v>
      </c>
      <c r="S761" s="41">
        <v>0</v>
      </c>
      <c r="T761" s="41"/>
      <c r="U761" s="41"/>
      <c r="V761" s="41">
        <v>2803</v>
      </c>
      <c r="W761" s="41">
        <v>55.779700000000005</v>
      </c>
      <c r="X761" s="41"/>
      <c r="Y761" s="41"/>
      <c r="Z761" s="6">
        <f>0</f>
        <v>0</v>
      </c>
      <c r="AA761" s="6">
        <f t="shared" si="90"/>
        <v>55.779700000000005</v>
      </c>
      <c r="AB761" t="e">
        <f>IF(ISBLANK(Table1[[#This Row],[FY2425_Cost]])=TRUE,#N/A,Table1[[#This Row],[FY2425_Cost]])</f>
        <v>#N/A</v>
      </c>
      <c r="AC761" s="6" t="e">
        <f t="shared" si="91"/>
        <v>#N/A</v>
      </c>
      <c r="AD761" s="6" t="e">
        <f>SUMIFS($AB$3:AB761,$B$3:B761,B761)</f>
        <v>#N/A</v>
      </c>
      <c r="AE761" s="6">
        <f t="shared" si="92"/>
        <v>2620.3496124821986</v>
      </c>
      <c r="AF761" s="6">
        <f t="shared" si="93"/>
        <v>2620.3496124821986</v>
      </c>
      <c r="AG761" s="6">
        <f>VLOOKUP(Table1[[#This Row],[PracticeCode]],$AP$3:$AS$345,4,FALSE)</f>
        <v>2620.3496124821986</v>
      </c>
      <c r="AH761" s="27">
        <f t="shared" si="94"/>
        <v>190412.0718403731</v>
      </c>
      <c r="AI761" s="6" t="e">
        <f t="shared" si="89"/>
        <v>#N/A</v>
      </c>
    </row>
    <row r="762" spans="1:35" x14ac:dyDescent="0.35">
      <c r="A762" t="str">
        <f t="shared" si="83"/>
        <v>DORMERS WELLS MEDICAL CENTRENorth SouthallEalingE85682Feb11</v>
      </c>
      <c r="B762" s="41" t="s">
        <v>717</v>
      </c>
      <c r="C762" s="41" t="s">
        <v>451</v>
      </c>
      <c r="D762" s="41" t="s">
        <v>12</v>
      </c>
      <c r="E762" s="41" t="s">
        <v>89</v>
      </c>
      <c r="F762" s="41" t="s">
        <v>89</v>
      </c>
      <c r="G762" s="41" t="s">
        <v>766</v>
      </c>
      <c r="H762" s="41">
        <v>11</v>
      </c>
      <c r="I762" s="41">
        <v>5822.9991388493299</v>
      </c>
      <c r="J762" s="41">
        <v>19581</v>
      </c>
      <c r="K762" s="41">
        <v>36</v>
      </c>
      <c r="L762" s="41">
        <v>389.6619</v>
      </c>
      <c r="M762" s="41">
        <v>0.71640000000000004</v>
      </c>
      <c r="N762" s="41"/>
      <c r="O762" s="41"/>
      <c r="P762" s="41"/>
      <c r="Q762" s="41"/>
      <c r="R762" s="41">
        <v>0</v>
      </c>
      <c r="S762" s="41">
        <v>0</v>
      </c>
      <c r="T762" s="41"/>
      <c r="U762" s="41"/>
      <c r="V762" s="41">
        <v>19617</v>
      </c>
      <c r="W762" s="41">
        <v>390.37830000000002</v>
      </c>
      <c r="X762" s="41"/>
      <c r="Y762" s="41"/>
      <c r="Z762" s="6">
        <f>0</f>
        <v>0</v>
      </c>
      <c r="AA762" s="6">
        <f t="shared" si="90"/>
        <v>390.37830000000002</v>
      </c>
      <c r="AB762" t="e">
        <f>IF(ISBLANK(Table1[[#This Row],[FY2425_Cost]])=TRUE,#N/A,Table1[[#This Row],[FY2425_Cost]])</f>
        <v>#N/A</v>
      </c>
      <c r="AC762" s="6" t="e">
        <f t="shared" si="91"/>
        <v>#N/A</v>
      </c>
      <c r="AD762" s="6" t="e">
        <f>SUMIFS($AB$3:AB762,$B$3:B762,B762)</f>
        <v>#N/A</v>
      </c>
      <c r="AE762" s="6">
        <f t="shared" si="92"/>
        <v>2620.3496124821986</v>
      </c>
      <c r="AF762" s="6">
        <f t="shared" si="93"/>
        <v>2620.3496124821986</v>
      </c>
      <c r="AG762" s="6">
        <f>VLOOKUP(Table1[[#This Row],[PracticeCode]],$AP$3:$AS$345,4,FALSE)</f>
        <v>2620.3496124821986</v>
      </c>
      <c r="AH762" s="27">
        <f t="shared" si="94"/>
        <v>190412.0718403731</v>
      </c>
      <c r="AI762" s="6" t="e">
        <f t="shared" si="89"/>
        <v>#N/A</v>
      </c>
    </row>
    <row r="763" spans="1:35" x14ac:dyDescent="0.35">
      <c r="A763" t="str">
        <f t="shared" si="83"/>
        <v>DORMERS WELLS MEDICAL CENTRENorth SouthallEalingE85682Jan10</v>
      </c>
      <c r="B763" s="41" t="s">
        <v>717</v>
      </c>
      <c r="C763" s="41" t="s">
        <v>451</v>
      </c>
      <c r="D763" s="41" t="s">
        <v>12</v>
      </c>
      <c r="E763" s="41" t="s">
        <v>89</v>
      </c>
      <c r="F763" s="41" t="s">
        <v>89</v>
      </c>
      <c r="G763" s="41" t="s">
        <v>765</v>
      </c>
      <c r="H763" s="41">
        <v>10</v>
      </c>
      <c r="I763" s="41">
        <v>5822.9991388493299</v>
      </c>
      <c r="J763" s="41">
        <v>2506</v>
      </c>
      <c r="K763" s="41">
        <v>0</v>
      </c>
      <c r="L763" s="41">
        <v>49.869400000000006</v>
      </c>
      <c r="M763" s="41">
        <v>0</v>
      </c>
      <c r="N763" s="41"/>
      <c r="O763" s="41"/>
      <c r="P763" s="41"/>
      <c r="Q763" s="41"/>
      <c r="R763" s="41">
        <v>0</v>
      </c>
      <c r="S763" s="41">
        <v>0</v>
      </c>
      <c r="T763" s="41"/>
      <c r="U763" s="41"/>
      <c r="V763" s="41">
        <v>2506</v>
      </c>
      <c r="W763" s="41">
        <v>49.869400000000006</v>
      </c>
      <c r="X763" s="41"/>
      <c r="Y763" s="41"/>
      <c r="Z763" s="6">
        <f>0</f>
        <v>0</v>
      </c>
      <c r="AA763" s="6">
        <f t="shared" si="90"/>
        <v>49.869400000000006</v>
      </c>
      <c r="AB763" t="e">
        <f>IF(ISBLANK(Table1[[#This Row],[FY2425_Cost]])=TRUE,#N/A,Table1[[#This Row],[FY2425_Cost]])</f>
        <v>#N/A</v>
      </c>
      <c r="AC763" s="6" t="e">
        <f t="shared" si="91"/>
        <v>#N/A</v>
      </c>
      <c r="AD763" s="6" t="e">
        <f>SUMIFS($AB$3:AB763,$B$3:B763,B763)</f>
        <v>#N/A</v>
      </c>
      <c r="AE763" s="6">
        <f t="shared" si="92"/>
        <v>2620.3496124821986</v>
      </c>
      <c r="AF763" s="6">
        <f t="shared" si="93"/>
        <v>2620.3496124821986</v>
      </c>
      <c r="AG763" s="6">
        <f>VLOOKUP(Table1[[#This Row],[PracticeCode]],$AP$3:$AS$345,4,FALSE)</f>
        <v>2620.3496124821986</v>
      </c>
      <c r="AH763" s="27">
        <f t="shared" si="94"/>
        <v>190412.0718403731</v>
      </c>
      <c r="AI763" s="6" t="e">
        <f t="shared" si="89"/>
        <v>#N/A</v>
      </c>
    </row>
    <row r="764" spans="1:35" x14ac:dyDescent="0.35">
      <c r="A764" t="str">
        <f t="shared" si="83"/>
        <v>DORMERS WELLS MEDICAL CENTRENorth SouthallEalingE85682Jul4</v>
      </c>
      <c r="B764" s="41" t="s">
        <v>717</v>
      </c>
      <c r="C764" s="41" t="s">
        <v>451</v>
      </c>
      <c r="D764" s="41" t="s">
        <v>12</v>
      </c>
      <c r="E764" s="41" t="s">
        <v>89</v>
      </c>
      <c r="F764" s="41" t="s">
        <v>89</v>
      </c>
      <c r="G764" s="41" t="s">
        <v>759</v>
      </c>
      <c r="H764" s="41">
        <v>4</v>
      </c>
      <c r="I764" s="41">
        <v>5822.9991388493299</v>
      </c>
      <c r="J764" s="41">
        <v>1622</v>
      </c>
      <c r="K764" s="41">
        <v>0</v>
      </c>
      <c r="L764" s="41">
        <v>30.006999999999998</v>
      </c>
      <c r="M764" s="41">
        <v>0</v>
      </c>
      <c r="N764" s="41">
        <v>1536</v>
      </c>
      <c r="O764" s="41">
        <v>0</v>
      </c>
      <c r="P764" s="41">
        <v>30.566400000000002</v>
      </c>
      <c r="Q764" s="41">
        <v>0</v>
      </c>
      <c r="R764" s="41">
        <v>0</v>
      </c>
      <c r="S764" s="41">
        <v>0</v>
      </c>
      <c r="T764" s="41">
        <v>0</v>
      </c>
      <c r="U764" s="41">
        <v>0</v>
      </c>
      <c r="V764" s="41">
        <v>1622</v>
      </c>
      <c r="W764" s="41">
        <v>30.006999999999998</v>
      </c>
      <c r="X764" s="41">
        <v>1536</v>
      </c>
      <c r="Y764" s="41">
        <v>30.566400000000002</v>
      </c>
      <c r="Z764" s="6">
        <f>0</f>
        <v>0</v>
      </c>
      <c r="AA764" s="6">
        <f t="shared" si="90"/>
        <v>30.006999999999998</v>
      </c>
      <c r="AB764">
        <f>IF(ISBLANK(Table1[[#This Row],[FY2425_Cost]])=TRUE,#N/A,Table1[[#This Row],[FY2425_Cost]])</f>
        <v>30.566400000000002</v>
      </c>
      <c r="AC764" s="6">
        <f t="shared" si="91"/>
        <v>0.55940000000000367</v>
      </c>
      <c r="AD764" s="6" t="e">
        <f>SUMIFS($AB$3:AB764,$B$3:B764,B764)</f>
        <v>#N/A</v>
      </c>
      <c r="AE764" s="6">
        <f t="shared" si="92"/>
        <v>2620.3496124821986</v>
      </c>
      <c r="AF764" s="6">
        <f t="shared" si="93"/>
        <v>2620.3496124821986</v>
      </c>
      <c r="AG764" s="6">
        <f>VLOOKUP(Table1[[#This Row],[PracticeCode]],$AP$3:$AS$345,4,FALSE)</f>
        <v>2620.3496124821986</v>
      </c>
      <c r="AH764" s="27">
        <f t="shared" si="94"/>
        <v>190412.0718403731</v>
      </c>
      <c r="AI764" s="6" t="e">
        <f t="shared" si="89"/>
        <v>#N/A</v>
      </c>
    </row>
    <row r="765" spans="1:35" x14ac:dyDescent="0.35">
      <c r="A765" t="str">
        <f t="shared" si="83"/>
        <v>DORMERS WELLS MEDICAL CENTRENorth SouthallEalingE85682Jun3</v>
      </c>
      <c r="B765" s="41" t="s">
        <v>717</v>
      </c>
      <c r="C765" s="41" t="s">
        <v>451</v>
      </c>
      <c r="D765" s="41" t="s">
        <v>12</v>
      </c>
      <c r="E765" s="41" t="s">
        <v>89</v>
      </c>
      <c r="F765" s="41" t="s">
        <v>89</v>
      </c>
      <c r="G765" s="41" t="s">
        <v>758</v>
      </c>
      <c r="H765" s="41">
        <v>3</v>
      </c>
      <c r="I765" s="41">
        <v>5822.9991388493299</v>
      </c>
      <c r="J765" s="41">
        <v>1505</v>
      </c>
      <c r="K765" s="41">
        <v>0</v>
      </c>
      <c r="L765" s="41">
        <v>27.842499999999998</v>
      </c>
      <c r="M765" s="41">
        <v>0</v>
      </c>
      <c r="N765" s="41">
        <v>1032</v>
      </c>
      <c r="O765" s="41">
        <v>0</v>
      </c>
      <c r="P765" s="41">
        <v>20.536799999999999</v>
      </c>
      <c r="Q765" s="41">
        <v>0</v>
      </c>
      <c r="R765" s="41">
        <v>0</v>
      </c>
      <c r="S765" s="41">
        <v>0</v>
      </c>
      <c r="T765" s="41">
        <v>0</v>
      </c>
      <c r="U765" s="41">
        <v>0</v>
      </c>
      <c r="V765" s="41">
        <v>1505</v>
      </c>
      <c r="W765" s="41">
        <v>27.842499999999998</v>
      </c>
      <c r="X765" s="41">
        <v>1032</v>
      </c>
      <c r="Y765" s="41">
        <v>20.536799999999999</v>
      </c>
      <c r="Z765" s="6">
        <f>0</f>
        <v>0</v>
      </c>
      <c r="AA765" s="6">
        <f t="shared" si="90"/>
        <v>27.842499999999998</v>
      </c>
      <c r="AB765">
        <f>IF(ISBLANK(Table1[[#This Row],[FY2425_Cost]])=TRUE,#N/A,Table1[[#This Row],[FY2425_Cost]])</f>
        <v>20.536799999999999</v>
      </c>
      <c r="AC765" s="6">
        <f t="shared" si="91"/>
        <v>-7.3056999999999981</v>
      </c>
      <c r="AD765" s="6" t="e">
        <f>SUMIFS($AB$3:AB765,$B$3:B765,B765)</f>
        <v>#N/A</v>
      </c>
      <c r="AE765" s="6">
        <f t="shared" si="92"/>
        <v>2620.3496124821986</v>
      </c>
      <c r="AF765" s="6">
        <f t="shared" si="93"/>
        <v>2620.3496124821986</v>
      </c>
      <c r="AG765" s="6">
        <f>VLOOKUP(Table1[[#This Row],[PracticeCode]],$AP$3:$AS$345,4,FALSE)</f>
        <v>2620.3496124821986</v>
      </c>
      <c r="AH765" s="27">
        <f t="shared" si="94"/>
        <v>190412.0718403731</v>
      </c>
      <c r="AI765" s="6" t="e">
        <f t="shared" si="89"/>
        <v>#N/A</v>
      </c>
    </row>
    <row r="766" spans="1:35" x14ac:dyDescent="0.35">
      <c r="A766" t="str">
        <f t="shared" si="83"/>
        <v>DORMERS WELLS MEDICAL CENTRENorth SouthallEalingE85682Mar12</v>
      </c>
      <c r="B766" s="41" t="s">
        <v>717</v>
      </c>
      <c r="C766" s="41" t="s">
        <v>451</v>
      </c>
      <c r="D766" s="41" t="s">
        <v>12</v>
      </c>
      <c r="E766" s="41" t="s">
        <v>89</v>
      </c>
      <c r="F766" s="41" t="s">
        <v>89</v>
      </c>
      <c r="G766" s="41" t="s">
        <v>767</v>
      </c>
      <c r="H766" s="41">
        <v>12</v>
      </c>
      <c r="I766" s="41">
        <v>5822.9991388493299</v>
      </c>
      <c r="J766" s="41">
        <v>1495</v>
      </c>
      <c r="K766" s="41">
        <v>0</v>
      </c>
      <c r="L766" s="41">
        <v>29.750500000000002</v>
      </c>
      <c r="M766" s="41">
        <v>0</v>
      </c>
      <c r="N766" s="41"/>
      <c r="O766" s="41"/>
      <c r="P766" s="41"/>
      <c r="Q766" s="41"/>
      <c r="R766" s="41">
        <v>0</v>
      </c>
      <c r="S766" s="41">
        <v>0</v>
      </c>
      <c r="T766" s="41"/>
      <c r="U766" s="41"/>
      <c r="V766" s="41">
        <v>1495</v>
      </c>
      <c r="W766" s="41">
        <v>29.750500000000002</v>
      </c>
      <c r="X766" s="41"/>
      <c r="Y766" s="41"/>
      <c r="Z766" s="6">
        <f>0</f>
        <v>0</v>
      </c>
      <c r="AA766" s="6">
        <f t="shared" si="90"/>
        <v>29.750500000000002</v>
      </c>
      <c r="AB766" t="e">
        <f>IF(ISBLANK(Table1[[#This Row],[FY2425_Cost]])=TRUE,#N/A,Table1[[#This Row],[FY2425_Cost]])</f>
        <v>#N/A</v>
      </c>
      <c r="AC766" s="6" t="e">
        <f t="shared" si="91"/>
        <v>#N/A</v>
      </c>
      <c r="AD766" s="6" t="e">
        <f>SUMIFS($AB$3:AB766,$B$3:B766,B766)</f>
        <v>#N/A</v>
      </c>
      <c r="AE766" s="6">
        <f t="shared" si="92"/>
        <v>2620.3496124821986</v>
      </c>
      <c r="AF766" s="6">
        <f t="shared" si="93"/>
        <v>2620.3496124821986</v>
      </c>
      <c r="AG766" s="6">
        <f>VLOOKUP(Table1[[#This Row],[PracticeCode]],$AP$3:$AS$345,4,FALSE)</f>
        <v>2620.3496124821986</v>
      </c>
      <c r="AH766" s="27">
        <f t="shared" si="94"/>
        <v>190412.0718403731</v>
      </c>
      <c r="AI766" s="6" t="e">
        <f t="shared" si="89"/>
        <v>#N/A</v>
      </c>
    </row>
    <row r="767" spans="1:35" x14ac:dyDescent="0.35">
      <c r="A767" t="str">
        <f t="shared" si="83"/>
        <v>DORMERS WELLS MEDICAL CENTRENorth SouthallEalingE85682May2</v>
      </c>
      <c r="B767" s="41" t="s">
        <v>717</v>
      </c>
      <c r="C767" s="41" t="s">
        <v>451</v>
      </c>
      <c r="D767" s="41" t="s">
        <v>12</v>
      </c>
      <c r="E767" s="41" t="s">
        <v>89</v>
      </c>
      <c r="F767" s="41" t="s">
        <v>89</v>
      </c>
      <c r="G767" s="41" t="s">
        <v>757</v>
      </c>
      <c r="H767" s="41">
        <v>2</v>
      </c>
      <c r="I767" s="41">
        <v>5822.9991388493299</v>
      </c>
      <c r="J767" s="41">
        <v>866</v>
      </c>
      <c r="K767" s="41">
        <v>0</v>
      </c>
      <c r="L767" s="41">
        <v>16.021000000000001</v>
      </c>
      <c r="M767" s="41">
        <v>0</v>
      </c>
      <c r="N767" s="41">
        <v>977</v>
      </c>
      <c r="O767" s="41">
        <v>0</v>
      </c>
      <c r="P767" s="41">
        <v>19.442299999999999</v>
      </c>
      <c r="Q767" s="41">
        <v>0</v>
      </c>
      <c r="R767" s="41">
        <v>0</v>
      </c>
      <c r="S767" s="41">
        <v>0</v>
      </c>
      <c r="T767" s="41">
        <v>0</v>
      </c>
      <c r="U767" s="41">
        <v>0</v>
      </c>
      <c r="V767" s="41">
        <v>866</v>
      </c>
      <c r="W767" s="41">
        <v>16.021000000000001</v>
      </c>
      <c r="X767" s="41">
        <v>977</v>
      </c>
      <c r="Y767" s="41">
        <v>19.442299999999999</v>
      </c>
      <c r="Z767" s="6">
        <f>0</f>
        <v>0</v>
      </c>
      <c r="AA767" s="6">
        <f t="shared" si="90"/>
        <v>16.021000000000001</v>
      </c>
      <c r="AB767">
        <f>IF(ISBLANK(Table1[[#This Row],[FY2425_Cost]])=TRUE,#N/A,Table1[[#This Row],[FY2425_Cost]])</f>
        <v>19.442299999999999</v>
      </c>
      <c r="AC767" s="6">
        <f t="shared" si="91"/>
        <v>3.4212999999999987</v>
      </c>
      <c r="AD767" s="6" t="e">
        <f>SUMIFS($AB$3:AB767,$B$3:B767,B767)</f>
        <v>#N/A</v>
      </c>
      <c r="AE767" s="6">
        <f t="shared" si="92"/>
        <v>2620.3496124821986</v>
      </c>
      <c r="AF767" s="6">
        <f t="shared" si="93"/>
        <v>2620.3496124821986</v>
      </c>
      <c r="AG767" s="6">
        <f>VLOOKUP(Table1[[#This Row],[PracticeCode]],$AP$3:$AS$345,4,FALSE)</f>
        <v>2620.3496124821986</v>
      </c>
      <c r="AH767" s="27">
        <f t="shared" si="94"/>
        <v>190412.0718403731</v>
      </c>
      <c r="AI767" s="6" t="e">
        <f t="shared" si="89"/>
        <v>#N/A</v>
      </c>
    </row>
    <row r="768" spans="1:35" x14ac:dyDescent="0.35">
      <c r="A768" t="str">
        <f t="shared" si="83"/>
        <v>DORMERS WELLS MEDICAL CENTRENorth SouthallEalingE85682Nov8</v>
      </c>
      <c r="B768" s="41" t="s">
        <v>717</v>
      </c>
      <c r="C768" s="41" t="s">
        <v>451</v>
      </c>
      <c r="D768" s="41" t="s">
        <v>12</v>
      </c>
      <c r="E768" s="41" t="s">
        <v>89</v>
      </c>
      <c r="F768" s="41" t="s">
        <v>89</v>
      </c>
      <c r="G768" s="41" t="s">
        <v>763</v>
      </c>
      <c r="H768" s="41">
        <v>8</v>
      </c>
      <c r="I768" s="41">
        <v>5822.9991388493299</v>
      </c>
      <c r="J768" s="41">
        <v>1968</v>
      </c>
      <c r="K768" s="41">
        <v>0</v>
      </c>
      <c r="L768" s="41">
        <v>39.163200000000003</v>
      </c>
      <c r="M768" s="41">
        <v>0</v>
      </c>
      <c r="N768" s="41"/>
      <c r="O768" s="41"/>
      <c r="P768" s="41"/>
      <c r="Q768" s="41"/>
      <c r="R768" s="41">
        <v>0</v>
      </c>
      <c r="S768" s="41">
        <v>0</v>
      </c>
      <c r="T768" s="41"/>
      <c r="U768" s="41"/>
      <c r="V768" s="41">
        <v>1968</v>
      </c>
      <c r="W768" s="41">
        <v>39.163200000000003</v>
      </c>
      <c r="X768" s="41"/>
      <c r="Y768" s="41"/>
      <c r="Z768" s="6">
        <f>0</f>
        <v>0</v>
      </c>
      <c r="AA768" s="6">
        <f t="shared" si="90"/>
        <v>39.163200000000003</v>
      </c>
      <c r="AB768" t="e">
        <f>IF(ISBLANK(Table1[[#This Row],[FY2425_Cost]])=TRUE,#N/A,Table1[[#This Row],[FY2425_Cost]])</f>
        <v>#N/A</v>
      </c>
      <c r="AC768" s="6" t="e">
        <f t="shared" si="91"/>
        <v>#N/A</v>
      </c>
      <c r="AD768" s="6" t="e">
        <f>SUMIFS($AB$3:AB768,$B$3:B768,B768)</f>
        <v>#N/A</v>
      </c>
      <c r="AE768" s="6">
        <f t="shared" si="92"/>
        <v>2620.3496124821986</v>
      </c>
      <c r="AF768" s="6">
        <f t="shared" si="93"/>
        <v>2620.3496124821986</v>
      </c>
      <c r="AG768" s="6">
        <f>VLOOKUP(Table1[[#This Row],[PracticeCode]],$AP$3:$AS$345,4,FALSE)</f>
        <v>2620.3496124821986</v>
      </c>
      <c r="AH768" s="27">
        <f t="shared" si="94"/>
        <v>190412.0718403731</v>
      </c>
      <c r="AI768" s="6" t="e">
        <f t="shared" si="89"/>
        <v>#N/A</v>
      </c>
    </row>
    <row r="769" spans="1:35" x14ac:dyDescent="0.35">
      <c r="A769" t="str">
        <f t="shared" si="83"/>
        <v>DORMERS WELLS MEDICAL CENTRENorth SouthallEalingE85682Oct7</v>
      </c>
      <c r="B769" s="41" t="s">
        <v>717</v>
      </c>
      <c r="C769" s="41" t="s">
        <v>451</v>
      </c>
      <c r="D769" s="41" t="s">
        <v>12</v>
      </c>
      <c r="E769" s="41" t="s">
        <v>89</v>
      </c>
      <c r="F769" s="41" t="s">
        <v>89</v>
      </c>
      <c r="G769" s="41" t="s">
        <v>762</v>
      </c>
      <c r="H769" s="41">
        <v>7</v>
      </c>
      <c r="I769" s="41">
        <v>5822.9991388493299</v>
      </c>
      <c r="J769" s="41">
        <v>4520</v>
      </c>
      <c r="K769" s="41">
        <v>0</v>
      </c>
      <c r="L769" s="41">
        <v>89.948000000000008</v>
      </c>
      <c r="M769" s="41">
        <v>0</v>
      </c>
      <c r="N769" s="41">
        <v>0</v>
      </c>
      <c r="O769" s="41">
        <v>0</v>
      </c>
      <c r="P769" s="41">
        <v>0</v>
      </c>
      <c r="Q769" s="41">
        <v>0</v>
      </c>
      <c r="R769" s="41">
        <v>0</v>
      </c>
      <c r="S769" s="41">
        <v>0</v>
      </c>
      <c r="T769" s="41">
        <v>0</v>
      </c>
      <c r="U769" s="41">
        <v>0</v>
      </c>
      <c r="V769" s="41">
        <v>4520</v>
      </c>
      <c r="W769" s="41">
        <v>89.948000000000008</v>
      </c>
      <c r="X769" s="41">
        <v>0</v>
      </c>
      <c r="Y769" s="41">
        <v>0</v>
      </c>
      <c r="Z769" s="6">
        <f>0</f>
        <v>0</v>
      </c>
      <c r="AA769" s="6">
        <f t="shared" si="90"/>
        <v>89.948000000000008</v>
      </c>
      <c r="AB769">
        <f>IF(ISBLANK(Table1[[#This Row],[FY2425_Cost]])=TRUE,#N/A,Table1[[#This Row],[FY2425_Cost]])</f>
        <v>0</v>
      </c>
      <c r="AC769" s="6">
        <f t="shared" si="91"/>
        <v>-89.948000000000008</v>
      </c>
      <c r="AD769" s="6" t="e">
        <f>SUMIFS($AB$3:AB769,$B$3:B769,B769)</f>
        <v>#N/A</v>
      </c>
      <c r="AE769" s="6">
        <f t="shared" si="92"/>
        <v>2620.3496124821986</v>
      </c>
      <c r="AF769" s="6">
        <f t="shared" si="93"/>
        <v>2620.3496124821986</v>
      </c>
      <c r="AG769" s="6">
        <f>VLOOKUP(Table1[[#This Row],[PracticeCode]],$AP$3:$AS$345,4,FALSE)</f>
        <v>2620.3496124821986</v>
      </c>
      <c r="AH769" s="27">
        <f t="shared" si="94"/>
        <v>190412.0718403731</v>
      </c>
      <c r="AI769" s="6" t="e">
        <f t="shared" si="89"/>
        <v>#N/A</v>
      </c>
    </row>
    <row r="770" spans="1:35" x14ac:dyDescent="0.35">
      <c r="A770" t="str">
        <f t="shared" si="83"/>
        <v>DORMERS WELLS MEDICAL CENTRENorth SouthallEalingE85682Sep6</v>
      </c>
      <c r="B770" s="41" t="s">
        <v>717</v>
      </c>
      <c r="C770" s="41" t="s">
        <v>451</v>
      </c>
      <c r="D770" s="41" t="s">
        <v>12</v>
      </c>
      <c r="E770" s="41" t="s">
        <v>89</v>
      </c>
      <c r="F770" s="41" t="s">
        <v>89</v>
      </c>
      <c r="G770" s="41" t="s">
        <v>761</v>
      </c>
      <c r="H770" s="41">
        <v>6</v>
      </c>
      <c r="I770" s="41">
        <v>5822.9991388493299</v>
      </c>
      <c r="J770" s="41">
        <v>3761</v>
      </c>
      <c r="K770" s="41">
        <v>0</v>
      </c>
      <c r="L770" s="41">
        <v>74.843900000000005</v>
      </c>
      <c r="M770" s="41">
        <v>0</v>
      </c>
      <c r="N770" s="41">
        <v>23918</v>
      </c>
      <c r="O770" s="41">
        <v>0</v>
      </c>
      <c r="P770" s="41">
        <v>538.15499999999997</v>
      </c>
      <c r="Q770" s="41">
        <v>0</v>
      </c>
      <c r="R770" s="41">
        <v>0</v>
      </c>
      <c r="S770" s="41">
        <v>0</v>
      </c>
      <c r="T770" s="41">
        <v>0</v>
      </c>
      <c r="U770" s="41">
        <v>0</v>
      </c>
      <c r="V770" s="41">
        <v>3761</v>
      </c>
      <c r="W770" s="41">
        <v>74.843900000000005</v>
      </c>
      <c r="X770" s="41">
        <v>23918</v>
      </c>
      <c r="Y770" s="41">
        <v>538.15499999999997</v>
      </c>
      <c r="Z770" s="6">
        <f>0</f>
        <v>0</v>
      </c>
      <c r="AA770" s="6">
        <f t="shared" si="90"/>
        <v>74.843900000000005</v>
      </c>
      <c r="AB770">
        <f>IF(ISBLANK(Table1[[#This Row],[FY2425_Cost]])=TRUE,#N/A,Table1[[#This Row],[FY2425_Cost]])</f>
        <v>538.15499999999997</v>
      </c>
      <c r="AC770" s="6">
        <f t="shared" si="91"/>
        <v>463.31109999999995</v>
      </c>
      <c r="AD770" s="6" t="e">
        <f>SUMIFS($AB$3:AB770,$B$3:B770,B770)</f>
        <v>#N/A</v>
      </c>
      <c r="AE770" s="6">
        <f t="shared" si="92"/>
        <v>2620.3496124821986</v>
      </c>
      <c r="AF770" s="6">
        <f t="shared" si="93"/>
        <v>2620.3496124821986</v>
      </c>
      <c r="AG770" s="6">
        <f>VLOOKUP(Table1[[#This Row],[PracticeCode]],$AP$3:$AS$345,4,FALSE)</f>
        <v>2620.3496124821986</v>
      </c>
      <c r="AH770" s="27">
        <f t="shared" si="94"/>
        <v>190412.0718403731</v>
      </c>
      <c r="AI770" s="6" t="e">
        <f t="shared" si="89"/>
        <v>#N/A</v>
      </c>
    </row>
    <row r="771" spans="1:35" x14ac:dyDescent="0.35">
      <c r="A771" t="str">
        <f t="shared" ref="A771:A834" si="95">CONCATENATE(B771,C771,D771,E771,G771,H771)</f>
        <v>Dr Jefferies, 292 Munster RoadBabylon GP at Hand PCNHammersmith &amp; FulhamE85029Apr1</v>
      </c>
      <c r="B771" s="41" t="s">
        <v>580</v>
      </c>
      <c r="C771" s="41" t="s">
        <v>581</v>
      </c>
      <c r="D771" s="41" t="s">
        <v>22</v>
      </c>
      <c r="E771" s="41" t="s">
        <v>344</v>
      </c>
      <c r="F771" s="41" t="s">
        <v>344</v>
      </c>
      <c r="G771" s="41" t="s">
        <v>756</v>
      </c>
      <c r="H771" s="41">
        <v>1</v>
      </c>
      <c r="I771" s="41">
        <v>12484.316092666601</v>
      </c>
      <c r="J771" s="41">
        <v>7553</v>
      </c>
      <c r="K771" s="41">
        <v>0</v>
      </c>
      <c r="L771" s="41">
        <v>139.73050000000001</v>
      </c>
      <c r="M771" s="41">
        <v>0</v>
      </c>
      <c r="N771" s="41">
        <v>13932</v>
      </c>
      <c r="O771" s="41">
        <v>273</v>
      </c>
      <c r="P771" s="41">
        <v>277.24680000000001</v>
      </c>
      <c r="Q771" s="41">
        <v>5.4327000000000005</v>
      </c>
      <c r="R771" s="41">
        <v>17135</v>
      </c>
      <c r="S771" s="41">
        <v>306.7165</v>
      </c>
      <c r="T771" s="41">
        <v>9488</v>
      </c>
      <c r="U771" s="41">
        <v>208.73599999999999</v>
      </c>
      <c r="V771" s="41">
        <v>24688</v>
      </c>
      <c r="W771" s="41">
        <v>446.447</v>
      </c>
      <c r="X771" s="41">
        <v>23693</v>
      </c>
      <c r="Y771" s="41">
        <v>491.41550000000001</v>
      </c>
      <c r="Z771" s="6">
        <f>0</f>
        <v>0</v>
      </c>
      <c r="AA771" s="6">
        <f t="shared" si="90"/>
        <v>446.447</v>
      </c>
      <c r="AB771">
        <f>IF(ISBLANK(Table1[[#This Row],[FY2425_Cost]])=TRUE,#N/A,Table1[[#This Row],[FY2425_Cost]])</f>
        <v>491.41550000000001</v>
      </c>
      <c r="AC771" s="6">
        <f t="shared" si="91"/>
        <v>44.968500000000006</v>
      </c>
      <c r="AD771" s="6">
        <f>SUMIFS($AB$3:AB771,$B$3:B771,B771)</f>
        <v>491.41550000000001</v>
      </c>
      <c r="AE771" s="6">
        <f t="shared" si="92"/>
        <v>5617.9422416999705</v>
      </c>
      <c r="AF771" s="6">
        <f t="shared" si="93"/>
        <v>5617.9422416999705</v>
      </c>
      <c r="AG771" s="6">
        <f>VLOOKUP(Table1[[#This Row],[PracticeCode]],$AP$3:$AS$345,4,FALSE)</f>
        <v>5617.9422416999705</v>
      </c>
      <c r="AH771" s="27">
        <f t="shared" si="94"/>
        <v>408237.13623019785</v>
      </c>
      <c r="AI771" s="6">
        <f t="shared" ref="AI771:AI834" si="96">IF(AD771-AF771&lt;=0,0,AD771-AF771)</f>
        <v>0</v>
      </c>
    </row>
    <row r="772" spans="1:35" x14ac:dyDescent="0.35">
      <c r="A772" t="str">
        <f t="shared" si="95"/>
        <v>Dr Jefferies, 292 Munster RoadBabylon GP at Hand PCNHammersmith &amp; FulhamE85029Aug5</v>
      </c>
      <c r="B772" s="41" t="s">
        <v>580</v>
      </c>
      <c r="C772" s="41" t="s">
        <v>581</v>
      </c>
      <c r="D772" s="41" t="s">
        <v>22</v>
      </c>
      <c r="E772" s="41" t="s">
        <v>344</v>
      </c>
      <c r="F772" s="41" t="s">
        <v>344</v>
      </c>
      <c r="G772" s="41" t="s">
        <v>760</v>
      </c>
      <c r="H772" s="41">
        <v>5</v>
      </c>
      <c r="I772" s="41">
        <v>12484.316092666601</v>
      </c>
      <c r="J772" s="41">
        <v>9711</v>
      </c>
      <c r="K772" s="41">
        <v>1245</v>
      </c>
      <c r="L772" s="41">
        <v>179.65349999999998</v>
      </c>
      <c r="M772" s="41">
        <v>23.032499999999999</v>
      </c>
      <c r="N772" s="41">
        <v>13364</v>
      </c>
      <c r="O772" s="41">
        <v>1149</v>
      </c>
      <c r="P772" s="41">
        <v>265.9436</v>
      </c>
      <c r="Q772" s="41">
        <v>22.865100000000002</v>
      </c>
      <c r="R772" s="41">
        <v>18952</v>
      </c>
      <c r="S772" s="41">
        <v>339.24079999999998</v>
      </c>
      <c r="T772" s="41">
        <v>8848</v>
      </c>
      <c r="U772" s="41">
        <v>194.65600000000001</v>
      </c>
      <c r="V772" s="41">
        <v>29908</v>
      </c>
      <c r="W772" s="41">
        <v>541.92679999999996</v>
      </c>
      <c r="X772" s="41">
        <v>23361</v>
      </c>
      <c r="Y772" s="41">
        <v>483.46469999999999</v>
      </c>
      <c r="Z772" s="6">
        <f>0</f>
        <v>0</v>
      </c>
      <c r="AA772" s="6">
        <f t="shared" si="90"/>
        <v>541.92679999999996</v>
      </c>
      <c r="AB772">
        <f>IF(ISBLANK(Table1[[#This Row],[FY2425_Cost]])=TRUE,#N/A,Table1[[#This Row],[FY2425_Cost]])</f>
        <v>483.46469999999999</v>
      </c>
      <c r="AC772" s="6">
        <f t="shared" si="91"/>
        <v>-58.462099999999964</v>
      </c>
      <c r="AD772" s="6">
        <f>SUMIFS($AB$3:AB772,$B$3:B772,B772)</f>
        <v>974.88020000000006</v>
      </c>
      <c r="AE772" s="6">
        <f t="shared" si="92"/>
        <v>5617.9422416999705</v>
      </c>
      <c r="AF772" s="6">
        <f t="shared" si="93"/>
        <v>5617.9422416999705</v>
      </c>
      <c r="AG772" s="6">
        <f>VLOOKUP(Table1[[#This Row],[PracticeCode]],$AP$3:$AS$345,4,FALSE)</f>
        <v>5617.9422416999705</v>
      </c>
      <c r="AH772" s="27">
        <f t="shared" si="94"/>
        <v>408237.13623019785</v>
      </c>
      <c r="AI772" s="6">
        <f t="shared" si="96"/>
        <v>0</v>
      </c>
    </row>
    <row r="773" spans="1:35" x14ac:dyDescent="0.35">
      <c r="A773" t="str">
        <f t="shared" si="95"/>
        <v>Dr Jefferies, 292 Munster RoadBabylon GP at Hand PCNHammersmith &amp; FulhamE85029Dec9</v>
      </c>
      <c r="B773" s="41" t="s">
        <v>580</v>
      </c>
      <c r="C773" s="41" t="s">
        <v>581</v>
      </c>
      <c r="D773" s="41" t="s">
        <v>22</v>
      </c>
      <c r="E773" s="41" t="s">
        <v>344</v>
      </c>
      <c r="F773" s="41" t="s">
        <v>344</v>
      </c>
      <c r="G773" s="41" t="s">
        <v>764</v>
      </c>
      <c r="H773" s="41">
        <v>9</v>
      </c>
      <c r="I773" s="41">
        <v>12484.316092666601</v>
      </c>
      <c r="J773" s="41">
        <v>6279</v>
      </c>
      <c r="K773" s="41">
        <v>2269</v>
      </c>
      <c r="L773" s="41">
        <v>124.9521</v>
      </c>
      <c r="M773" s="41">
        <v>45.153100000000002</v>
      </c>
      <c r="N773" s="41"/>
      <c r="O773" s="41"/>
      <c r="P773" s="41"/>
      <c r="Q773" s="41"/>
      <c r="R773" s="41">
        <v>8939</v>
      </c>
      <c r="S773" s="41">
        <v>160.00810000000001</v>
      </c>
      <c r="T773" s="41"/>
      <c r="U773" s="41"/>
      <c r="V773" s="41">
        <v>17487</v>
      </c>
      <c r="W773" s="41">
        <v>330.11329999999998</v>
      </c>
      <c r="X773" s="41"/>
      <c r="Y773" s="41"/>
      <c r="Z773" s="6">
        <f>0</f>
        <v>0</v>
      </c>
      <c r="AA773" s="6">
        <f t="shared" si="90"/>
        <v>330.11329999999998</v>
      </c>
      <c r="AB773" t="e">
        <f>IF(ISBLANK(Table1[[#This Row],[FY2425_Cost]])=TRUE,#N/A,Table1[[#This Row],[FY2425_Cost]])</f>
        <v>#N/A</v>
      </c>
      <c r="AC773" s="6" t="e">
        <f t="shared" si="91"/>
        <v>#N/A</v>
      </c>
      <c r="AD773" s="6" t="e">
        <f>SUMIFS($AB$3:AB773,$B$3:B773,B773)</f>
        <v>#N/A</v>
      </c>
      <c r="AE773" s="6">
        <f t="shared" si="92"/>
        <v>5617.9422416999705</v>
      </c>
      <c r="AF773" s="6">
        <f t="shared" si="93"/>
        <v>5617.9422416999705</v>
      </c>
      <c r="AG773" s="6">
        <f>VLOOKUP(Table1[[#This Row],[PracticeCode]],$AP$3:$AS$345,4,FALSE)</f>
        <v>5617.9422416999705</v>
      </c>
      <c r="AH773" s="27">
        <f t="shared" si="94"/>
        <v>408237.13623019785</v>
      </c>
      <c r="AI773" s="6" t="e">
        <f t="shared" si="96"/>
        <v>#N/A</v>
      </c>
    </row>
    <row r="774" spans="1:35" x14ac:dyDescent="0.35">
      <c r="A774" t="str">
        <f t="shared" si="95"/>
        <v>Dr Jefferies, 292 Munster RoadBabylon GP at Hand PCNHammersmith &amp; FulhamE85029Feb11</v>
      </c>
      <c r="B774" s="41" t="s">
        <v>580</v>
      </c>
      <c r="C774" s="41" t="s">
        <v>581</v>
      </c>
      <c r="D774" s="41" t="s">
        <v>22</v>
      </c>
      <c r="E774" s="41" t="s">
        <v>344</v>
      </c>
      <c r="F774" s="41" t="s">
        <v>344</v>
      </c>
      <c r="G774" s="41" t="s">
        <v>766</v>
      </c>
      <c r="H774" s="41">
        <v>11</v>
      </c>
      <c r="I774" s="41">
        <v>12484.316092666601</v>
      </c>
      <c r="J774" s="41">
        <v>8221</v>
      </c>
      <c r="K774" s="41">
        <v>379</v>
      </c>
      <c r="L774" s="41">
        <v>163.59790000000001</v>
      </c>
      <c r="M774" s="41">
        <v>7.5421000000000005</v>
      </c>
      <c r="N774" s="41"/>
      <c r="O774" s="41"/>
      <c r="P774" s="41"/>
      <c r="Q774" s="41"/>
      <c r="R774" s="41">
        <v>10515</v>
      </c>
      <c r="S774" s="41">
        <v>188.21850000000001</v>
      </c>
      <c r="T774" s="41"/>
      <c r="U774" s="41"/>
      <c r="V774" s="41">
        <v>19115</v>
      </c>
      <c r="W774" s="41">
        <v>359.35850000000005</v>
      </c>
      <c r="X774" s="41"/>
      <c r="Y774" s="41"/>
      <c r="Z774" s="6">
        <f>0</f>
        <v>0</v>
      </c>
      <c r="AA774" s="6">
        <f t="shared" si="90"/>
        <v>359.35850000000005</v>
      </c>
      <c r="AB774" t="e">
        <f>IF(ISBLANK(Table1[[#This Row],[FY2425_Cost]])=TRUE,#N/A,Table1[[#This Row],[FY2425_Cost]])</f>
        <v>#N/A</v>
      </c>
      <c r="AC774" s="6" t="e">
        <f t="shared" si="91"/>
        <v>#N/A</v>
      </c>
      <c r="AD774" s="6" t="e">
        <f>SUMIFS($AB$3:AB774,$B$3:B774,B774)</f>
        <v>#N/A</v>
      </c>
      <c r="AE774" s="6">
        <f t="shared" si="92"/>
        <v>5617.9422416999705</v>
      </c>
      <c r="AF774" s="6">
        <f t="shared" si="93"/>
        <v>5617.9422416999705</v>
      </c>
      <c r="AG774" s="6">
        <f>VLOOKUP(Table1[[#This Row],[PracticeCode]],$AP$3:$AS$345,4,FALSE)</f>
        <v>5617.9422416999705</v>
      </c>
      <c r="AH774" s="27">
        <f t="shared" si="94"/>
        <v>408237.13623019785</v>
      </c>
      <c r="AI774" s="6" t="e">
        <f t="shared" si="96"/>
        <v>#N/A</v>
      </c>
    </row>
    <row r="775" spans="1:35" x14ac:dyDescent="0.35">
      <c r="A775" t="str">
        <f t="shared" si="95"/>
        <v>Dr Jefferies, 292 Munster RoadBabylon GP at Hand PCNHammersmith &amp; FulhamE85029Jan10</v>
      </c>
      <c r="B775" s="41" t="s">
        <v>580</v>
      </c>
      <c r="C775" s="41" t="s">
        <v>581</v>
      </c>
      <c r="D775" s="41" t="s">
        <v>22</v>
      </c>
      <c r="E775" s="41" t="s">
        <v>344</v>
      </c>
      <c r="F775" s="41" t="s">
        <v>344</v>
      </c>
      <c r="G775" s="41" t="s">
        <v>765</v>
      </c>
      <c r="H775" s="41">
        <v>10</v>
      </c>
      <c r="I775" s="41">
        <v>12484.316092666601</v>
      </c>
      <c r="J775" s="41">
        <v>30249</v>
      </c>
      <c r="K775" s="41">
        <v>2281</v>
      </c>
      <c r="L775" s="41">
        <v>601.95510000000002</v>
      </c>
      <c r="M775" s="41">
        <v>45.3919</v>
      </c>
      <c r="N775" s="41"/>
      <c r="O775" s="41"/>
      <c r="P775" s="41"/>
      <c r="Q775" s="41"/>
      <c r="R775" s="41">
        <v>12680</v>
      </c>
      <c r="S775" s="41">
        <v>226.97200000000001</v>
      </c>
      <c r="T775" s="41"/>
      <c r="U775" s="41"/>
      <c r="V775" s="41">
        <v>45210</v>
      </c>
      <c r="W775" s="41">
        <v>874.31899999999996</v>
      </c>
      <c r="X775" s="41"/>
      <c r="Y775" s="41"/>
      <c r="Z775" s="6">
        <f>0</f>
        <v>0</v>
      </c>
      <c r="AA775" s="6">
        <f t="shared" si="90"/>
        <v>874.31899999999996</v>
      </c>
      <c r="AB775" t="e">
        <f>IF(ISBLANK(Table1[[#This Row],[FY2425_Cost]])=TRUE,#N/A,Table1[[#This Row],[FY2425_Cost]])</f>
        <v>#N/A</v>
      </c>
      <c r="AC775" s="6" t="e">
        <f t="shared" si="91"/>
        <v>#N/A</v>
      </c>
      <c r="AD775" s="6" t="e">
        <f>SUMIFS($AB$3:AB775,$B$3:B775,B775)</f>
        <v>#N/A</v>
      </c>
      <c r="AE775" s="6">
        <f t="shared" si="92"/>
        <v>5617.9422416999705</v>
      </c>
      <c r="AF775" s="6">
        <f t="shared" si="93"/>
        <v>5617.9422416999705</v>
      </c>
      <c r="AG775" s="6">
        <f>VLOOKUP(Table1[[#This Row],[PracticeCode]],$AP$3:$AS$345,4,FALSE)</f>
        <v>5617.9422416999705</v>
      </c>
      <c r="AH775" s="27">
        <f t="shared" si="94"/>
        <v>408237.13623019785</v>
      </c>
      <c r="AI775" s="6" t="e">
        <f t="shared" si="96"/>
        <v>#N/A</v>
      </c>
    </row>
    <row r="776" spans="1:35" x14ac:dyDescent="0.35">
      <c r="A776" t="str">
        <f t="shared" si="95"/>
        <v>Dr Jefferies, 292 Munster RoadBabylon GP at Hand PCNHammersmith &amp; FulhamE85029Jul4</v>
      </c>
      <c r="B776" s="41" t="s">
        <v>580</v>
      </c>
      <c r="C776" s="41" t="s">
        <v>581</v>
      </c>
      <c r="D776" s="41" t="s">
        <v>22</v>
      </c>
      <c r="E776" s="41" t="s">
        <v>344</v>
      </c>
      <c r="F776" s="41" t="s">
        <v>344</v>
      </c>
      <c r="G776" s="41" t="s">
        <v>759</v>
      </c>
      <c r="H776" s="41">
        <v>4</v>
      </c>
      <c r="I776" s="41">
        <v>12484.316092666601</v>
      </c>
      <c r="J776" s="41">
        <v>8762</v>
      </c>
      <c r="K776" s="41">
        <v>180</v>
      </c>
      <c r="L776" s="41">
        <v>162.09699999999998</v>
      </c>
      <c r="M776" s="41">
        <v>3.3299999999999996</v>
      </c>
      <c r="N776" s="41">
        <v>10714</v>
      </c>
      <c r="O776" s="41">
        <v>651</v>
      </c>
      <c r="P776" s="41">
        <v>213.20860000000002</v>
      </c>
      <c r="Q776" s="41">
        <v>12.9549</v>
      </c>
      <c r="R776" s="41">
        <v>16339</v>
      </c>
      <c r="S776" s="41">
        <v>292.46809999999999</v>
      </c>
      <c r="T776" s="41">
        <v>8810</v>
      </c>
      <c r="U776" s="41">
        <v>193.82</v>
      </c>
      <c r="V776" s="41">
        <v>25281</v>
      </c>
      <c r="W776" s="41">
        <v>457.89509999999996</v>
      </c>
      <c r="X776" s="41">
        <v>20175</v>
      </c>
      <c r="Y776" s="41">
        <v>419.98350000000005</v>
      </c>
      <c r="Z776" s="6">
        <f>0</f>
        <v>0</v>
      </c>
      <c r="AA776" s="6">
        <f t="shared" si="90"/>
        <v>457.89509999999996</v>
      </c>
      <c r="AB776">
        <f>IF(ISBLANK(Table1[[#This Row],[FY2425_Cost]])=TRUE,#N/A,Table1[[#This Row],[FY2425_Cost]])</f>
        <v>419.98350000000005</v>
      </c>
      <c r="AC776" s="6">
        <f t="shared" si="91"/>
        <v>-37.911599999999908</v>
      </c>
      <c r="AD776" s="6" t="e">
        <f>SUMIFS($AB$3:AB776,$B$3:B776,B776)</f>
        <v>#N/A</v>
      </c>
      <c r="AE776" s="6">
        <f t="shared" si="92"/>
        <v>5617.9422416999705</v>
      </c>
      <c r="AF776" s="6">
        <f t="shared" si="93"/>
        <v>5617.9422416999705</v>
      </c>
      <c r="AG776" s="6">
        <f>VLOOKUP(Table1[[#This Row],[PracticeCode]],$AP$3:$AS$345,4,FALSE)</f>
        <v>5617.9422416999705</v>
      </c>
      <c r="AH776" s="27">
        <f t="shared" si="94"/>
        <v>408237.13623019785</v>
      </c>
      <c r="AI776" s="6" t="e">
        <f t="shared" si="96"/>
        <v>#N/A</v>
      </c>
    </row>
    <row r="777" spans="1:35" x14ac:dyDescent="0.35">
      <c r="A777" t="str">
        <f t="shared" si="95"/>
        <v>Dr Jefferies, 292 Munster RoadBabylon GP at Hand PCNHammersmith &amp; FulhamE85029Jun3</v>
      </c>
      <c r="B777" s="41" t="s">
        <v>580</v>
      </c>
      <c r="C777" s="41" t="s">
        <v>581</v>
      </c>
      <c r="D777" s="41" t="s">
        <v>22</v>
      </c>
      <c r="E777" s="41" t="s">
        <v>344</v>
      </c>
      <c r="F777" s="41" t="s">
        <v>344</v>
      </c>
      <c r="G777" s="41" t="s">
        <v>758</v>
      </c>
      <c r="H777" s="41">
        <v>3</v>
      </c>
      <c r="I777" s="41">
        <v>12484.316092666601</v>
      </c>
      <c r="J777" s="41">
        <v>8246</v>
      </c>
      <c r="K777" s="41">
        <v>179</v>
      </c>
      <c r="L777" s="41">
        <v>152.55099999999999</v>
      </c>
      <c r="M777" s="41">
        <v>3.3114999999999997</v>
      </c>
      <c r="N777" s="41">
        <v>12334</v>
      </c>
      <c r="O777" s="41">
        <v>299</v>
      </c>
      <c r="P777" s="41">
        <v>245.44660000000002</v>
      </c>
      <c r="Q777" s="41">
        <v>5.9500999999999999</v>
      </c>
      <c r="R777" s="41">
        <v>16344</v>
      </c>
      <c r="S777" s="41">
        <v>292.55759999999998</v>
      </c>
      <c r="T777" s="41">
        <v>18556</v>
      </c>
      <c r="U777" s="41">
        <v>408.23200000000003</v>
      </c>
      <c r="V777" s="41">
        <v>24769</v>
      </c>
      <c r="W777" s="41">
        <v>448.42009999999993</v>
      </c>
      <c r="X777" s="41">
        <v>31189</v>
      </c>
      <c r="Y777" s="41">
        <v>659.62869999999998</v>
      </c>
      <c r="Z777" s="6">
        <f>0</f>
        <v>0</v>
      </c>
      <c r="AA777" s="6">
        <f t="shared" si="90"/>
        <v>448.42009999999993</v>
      </c>
      <c r="AB777">
        <f>IF(ISBLANK(Table1[[#This Row],[FY2425_Cost]])=TRUE,#N/A,Table1[[#This Row],[FY2425_Cost]])</f>
        <v>659.62869999999998</v>
      </c>
      <c r="AC777" s="6">
        <f t="shared" si="91"/>
        <v>211.20860000000005</v>
      </c>
      <c r="AD777" s="6" t="e">
        <f>SUMIFS($AB$3:AB777,$B$3:B777,B777)</f>
        <v>#N/A</v>
      </c>
      <c r="AE777" s="6">
        <f t="shared" si="92"/>
        <v>5617.9422416999705</v>
      </c>
      <c r="AF777" s="6">
        <f t="shared" si="93"/>
        <v>5617.9422416999705</v>
      </c>
      <c r="AG777" s="6">
        <f>VLOOKUP(Table1[[#This Row],[PracticeCode]],$AP$3:$AS$345,4,FALSE)</f>
        <v>5617.9422416999705</v>
      </c>
      <c r="AH777" s="27">
        <f t="shared" si="94"/>
        <v>408237.13623019785</v>
      </c>
      <c r="AI777" s="6" t="e">
        <f t="shared" si="96"/>
        <v>#N/A</v>
      </c>
    </row>
    <row r="778" spans="1:35" x14ac:dyDescent="0.35">
      <c r="A778" t="str">
        <f t="shared" si="95"/>
        <v>Dr Jefferies, 292 Munster RoadBabylon GP at Hand PCNHammersmith &amp; FulhamE85029Mar12</v>
      </c>
      <c r="B778" s="41" t="s">
        <v>580</v>
      </c>
      <c r="C778" s="41" t="s">
        <v>581</v>
      </c>
      <c r="D778" s="41" t="s">
        <v>22</v>
      </c>
      <c r="E778" s="41" t="s">
        <v>344</v>
      </c>
      <c r="F778" s="41" t="s">
        <v>344</v>
      </c>
      <c r="G778" s="41" t="s">
        <v>767</v>
      </c>
      <c r="H778" s="41">
        <v>12</v>
      </c>
      <c r="I778" s="41">
        <v>12484.316092666601</v>
      </c>
      <c r="J778" s="41">
        <v>14948</v>
      </c>
      <c r="K778" s="41">
        <v>333</v>
      </c>
      <c r="L778" s="41">
        <v>297.46520000000004</v>
      </c>
      <c r="M778" s="41">
        <v>6.6267000000000005</v>
      </c>
      <c r="N778" s="41"/>
      <c r="O778" s="41"/>
      <c r="P778" s="41"/>
      <c r="Q778" s="41"/>
      <c r="R778" s="41">
        <v>11291</v>
      </c>
      <c r="S778" s="41">
        <v>202.10890000000001</v>
      </c>
      <c r="T778" s="41"/>
      <c r="U778" s="41"/>
      <c r="V778" s="41">
        <v>26572</v>
      </c>
      <c r="W778" s="41">
        <v>506.20080000000007</v>
      </c>
      <c r="X778" s="41"/>
      <c r="Y778" s="41"/>
      <c r="Z778" s="6">
        <f>0</f>
        <v>0</v>
      </c>
      <c r="AA778" s="6">
        <f t="shared" si="90"/>
        <v>506.20080000000007</v>
      </c>
      <c r="AB778" t="e">
        <f>IF(ISBLANK(Table1[[#This Row],[FY2425_Cost]])=TRUE,#N/A,Table1[[#This Row],[FY2425_Cost]])</f>
        <v>#N/A</v>
      </c>
      <c r="AC778" s="6" t="e">
        <f t="shared" si="91"/>
        <v>#N/A</v>
      </c>
      <c r="AD778" s="6" t="e">
        <f>SUMIFS($AB$3:AB778,$B$3:B778,B778)</f>
        <v>#N/A</v>
      </c>
      <c r="AE778" s="6">
        <f t="shared" si="92"/>
        <v>5617.9422416999705</v>
      </c>
      <c r="AF778" s="6">
        <f t="shared" si="93"/>
        <v>5617.9422416999705</v>
      </c>
      <c r="AG778" s="6">
        <f>VLOOKUP(Table1[[#This Row],[PracticeCode]],$AP$3:$AS$345,4,FALSE)</f>
        <v>5617.9422416999705</v>
      </c>
      <c r="AH778" s="27">
        <f t="shared" si="94"/>
        <v>408237.13623019785</v>
      </c>
      <c r="AI778" s="6" t="e">
        <f t="shared" si="96"/>
        <v>#N/A</v>
      </c>
    </row>
    <row r="779" spans="1:35" x14ac:dyDescent="0.35">
      <c r="A779" t="str">
        <f t="shared" si="95"/>
        <v>Dr Jefferies, 292 Munster RoadBabylon GP at Hand PCNHammersmith &amp; FulhamE85029May2</v>
      </c>
      <c r="B779" s="41" t="s">
        <v>580</v>
      </c>
      <c r="C779" s="41" t="s">
        <v>581</v>
      </c>
      <c r="D779" s="41" t="s">
        <v>22</v>
      </c>
      <c r="E779" s="41" t="s">
        <v>344</v>
      </c>
      <c r="F779" s="41" t="s">
        <v>344</v>
      </c>
      <c r="G779" s="41" t="s">
        <v>757</v>
      </c>
      <c r="H779" s="41">
        <v>2</v>
      </c>
      <c r="I779" s="41">
        <v>12484.316092666601</v>
      </c>
      <c r="J779" s="41">
        <v>8525</v>
      </c>
      <c r="K779" s="41">
        <v>26</v>
      </c>
      <c r="L779" s="41">
        <v>157.71250000000001</v>
      </c>
      <c r="M779" s="41">
        <v>0.48099999999999998</v>
      </c>
      <c r="N779" s="41">
        <v>9947</v>
      </c>
      <c r="O779" s="41">
        <v>322</v>
      </c>
      <c r="P779" s="41">
        <v>197.9453</v>
      </c>
      <c r="Q779" s="41">
        <v>6.4077999999999999</v>
      </c>
      <c r="R779" s="41">
        <v>13236</v>
      </c>
      <c r="S779" s="41">
        <v>236.92439999999999</v>
      </c>
      <c r="T779" s="41">
        <v>12037</v>
      </c>
      <c r="U779" s="41">
        <v>264.81400000000002</v>
      </c>
      <c r="V779" s="41">
        <v>21787</v>
      </c>
      <c r="W779" s="41">
        <v>395.11789999999996</v>
      </c>
      <c r="X779" s="41">
        <v>22306</v>
      </c>
      <c r="Y779" s="41">
        <v>469.1671</v>
      </c>
      <c r="Z779" s="6">
        <f>0</f>
        <v>0</v>
      </c>
      <c r="AA779" s="6">
        <f t="shared" si="90"/>
        <v>395.11789999999996</v>
      </c>
      <c r="AB779">
        <f>IF(ISBLANK(Table1[[#This Row],[FY2425_Cost]])=TRUE,#N/A,Table1[[#This Row],[FY2425_Cost]])</f>
        <v>469.1671</v>
      </c>
      <c r="AC779" s="6">
        <f t="shared" si="91"/>
        <v>74.049200000000042</v>
      </c>
      <c r="AD779" s="6" t="e">
        <f>SUMIFS($AB$3:AB779,$B$3:B779,B779)</f>
        <v>#N/A</v>
      </c>
      <c r="AE779" s="6">
        <f t="shared" si="92"/>
        <v>5617.9422416999705</v>
      </c>
      <c r="AF779" s="6">
        <f t="shared" si="93"/>
        <v>5617.9422416999705</v>
      </c>
      <c r="AG779" s="6">
        <f>VLOOKUP(Table1[[#This Row],[PracticeCode]],$AP$3:$AS$345,4,FALSE)</f>
        <v>5617.9422416999705</v>
      </c>
      <c r="AH779" s="27">
        <f t="shared" si="94"/>
        <v>408237.13623019785</v>
      </c>
      <c r="AI779" s="6" t="e">
        <f t="shared" si="96"/>
        <v>#N/A</v>
      </c>
    </row>
    <row r="780" spans="1:35" x14ac:dyDescent="0.35">
      <c r="A780" t="str">
        <f t="shared" si="95"/>
        <v>Dr Jefferies, 292 Munster RoadBabylon GP at Hand PCNHammersmith &amp; FulhamE85029Nov8</v>
      </c>
      <c r="B780" s="41" t="s">
        <v>580</v>
      </c>
      <c r="C780" s="41" t="s">
        <v>581</v>
      </c>
      <c r="D780" s="41" t="s">
        <v>22</v>
      </c>
      <c r="E780" s="41" t="s">
        <v>344</v>
      </c>
      <c r="F780" s="41" t="s">
        <v>344</v>
      </c>
      <c r="G780" s="41" t="s">
        <v>763</v>
      </c>
      <c r="H780" s="41">
        <v>8</v>
      </c>
      <c r="I780" s="41">
        <v>12484.316092666601</v>
      </c>
      <c r="J780" s="41">
        <v>6992</v>
      </c>
      <c r="K780" s="41">
        <v>1824</v>
      </c>
      <c r="L780" s="41">
        <v>139.14080000000001</v>
      </c>
      <c r="M780" s="41">
        <v>36.297600000000003</v>
      </c>
      <c r="N780" s="41"/>
      <c r="O780" s="41"/>
      <c r="P780" s="41"/>
      <c r="Q780" s="41"/>
      <c r="R780" s="41">
        <v>15347</v>
      </c>
      <c r="S780" s="41">
        <v>274.71129999999999</v>
      </c>
      <c r="T780" s="41"/>
      <c r="U780" s="41"/>
      <c r="V780" s="41">
        <v>24163</v>
      </c>
      <c r="W780" s="41">
        <v>450.1497</v>
      </c>
      <c r="X780" s="41"/>
      <c r="Y780" s="41"/>
      <c r="Z780" s="6">
        <f>0</f>
        <v>0</v>
      </c>
      <c r="AA780" s="6">
        <f t="shared" si="90"/>
        <v>450.1497</v>
      </c>
      <c r="AB780" t="e">
        <f>IF(ISBLANK(Table1[[#This Row],[FY2425_Cost]])=TRUE,#N/A,Table1[[#This Row],[FY2425_Cost]])</f>
        <v>#N/A</v>
      </c>
      <c r="AC780" s="6" t="e">
        <f t="shared" si="91"/>
        <v>#N/A</v>
      </c>
      <c r="AD780" s="6" t="e">
        <f>SUMIFS($AB$3:AB780,$B$3:B780,B780)</f>
        <v>#N/A</v>
      </c>
      <c r="AE780" s="6">
        <f t="shared" si="92"/>
        <v>5617.9422416999705</v>
      </c>
      <c r="AF780" s="6">
        <f t="shared" si="93"/>
        <v>5617.9422416999705</v>
      </c>
      <c r="AG780" s="6">
        <f>VLOOKUP(Table1[[#This Row],[PracticeCode]],$AP$3:$AS$345,4,FALSE)</f>
        <v>5617.9422416999705</v>
      </c>
      <c r="AH780" s="27">
        <f t="shared" si="94"/>
        <v>408237.13623019785</v>
      </c>
      <c r="AI780" s="6" t="e">
        <f t="shared" si="96"/>
        <v>#N/A</v>
      </c>
    </row>
    <row r="781" spans="1:35" x14ac:dyDescent="0.35">
      <c r="A781" t="str">
        <f t="shared" si="95"/>
        <v>Dr Jefferies, 292 Munster RoadBabylon GP at Hand PCNHammersmith &amp; FulhamE85029Oct7</v>
      </c>
      <c r="B781" s="41" t="s">
        <v>580</v>
      </c>
      <c r="C781" s="41" t="s">
        <v>581</v>
      </c>
      <c r="D781" s="41" t="s">
        <v>22</v>
      </c>
      <c r="E781" s="41" t="s">
        <v>344</v>
      </c>
      <c r="F781" s="41" t="s">
        <v>344</v>
      </c>
      <c r="G781" s="41" t="s">
        <v>762</v>
      </c>
      <c r="H781" s="41">
        <v>7</v>
      </c>
      <c r="I781" s="41">
        <v>12484.316092666601</v>
      </c>
      <c r="J781" s="41">
        <v>7795</v>
      </c>
      <c r="K781" s="41">
        <v>1353</v>
      </c>
      <c r="L781" s="41">
        <v>155.12050000000002</v>
      </c>
      <c r="M781" s="41">
        <v>26.924700000000001</v>
      </c>
      <c r="N781" s="41">
        <v>0</v>
      </c>
      <c r="O781" s="41">
        <v>1200</v>
      </c>
      <c r="P781" s="41">
        <v>0</v>
      </c>
      <c r="Q781" s="41">
        <v>27</v>
      </c>
      <c r="R781" s="41">
        <v>18011</v>
      </c>
      <c r="S781" s="41">
        <v>322.39690000000002</v>
      </c>
      <c r="T781" s="41">
        <v>11488</v>
      </c>
      <c r="U781" s="41">
        <v>252.73599999999999</v>
      </c>
      <c r="V781" s="41">
        <v>27159</v>
      </c>
      <c r="W781" s="41">
        <v>504.44210000000004</v>
      </c>
      <c r="X781" s="41">
        <v>12688</v>
      </c>
      <c r="Y781" s="41">
        <v>279.73599999999999</v>
      </c>
      <c r="Z781" s="6">
        <f>0</f>
        <v>0</v>
      </c>
      <c r="AA781" s="6">
        <f t="shared" si="90"/>
        <v>504.44210000000004</v>
      </c>
      <c r="AB781">
        <f>IF(ISBLANK(Table1[[#This Row],[FY2425_Cost]])=TRUE,#N/A,Table1[[#This Row],[FY2425_Cost]])</f>
        <v>279.73599999999999</v>
      </c>
      <c r="AC781" s="6">
        <f t="shared" si="91"/>
        <v>-224.70610000000005</v>
      </c>
      <c r="AD781" s="6" t="e">
        <f>SUMIFS($AB$3:AB781,$B$3:B781,B781)</f>
        <v>#N/A</v>
      </c>
      <c r="AE781" s="6">
        <f t="shared" si="92"/>
        <v>5617.9422416999705</v>
      </c>
      <c r="AF781" s="6">
        <f t="shared" si="93"/>
        <v>5617.9422416999705</v>
      </c>
      <c r="AG781" s="6">
        <f>VLOOKUP(Table1[[#This Row],[PracticeCode]],$AP$3:$AS$345,4,FALSE)</f>
        <v>5617.9422416999705</v>
      </c>
      <c r="AH781" s="27">
        <f t="shared" si="94"/>
        <v>408237.13623019785</v>
      </c>
      <c r="AI781" s="6" t="e">
        <f t="shared" si="96"/>
        <v>#N/A</v>
      </c>
    </row>
    <row r="782" spans="1:35" x14ac:dyDescent="0.35">
      <c r="A782" t="str">
        <f t="shared" si="95"/>
        <v>Dr Jefferies, 292 Munster RoadBabylon GP at Hand PCNHammersmith &amp; FulhamE85029Sep6</v>
      </c>
      <c r="B782" s="41" t="s">
        <v>580</v>
      </c>
      <c r="C782" s="41" t="s">
        <v>581</v>
      </c>
      <c r="D782" s="41" t="s">
        <v>22</v>
      </c>
      <c r="E782" s="41" t="s">
        <v>344</v>
      </c>
      <c r="F782" s="41" t="s">
        <v>344</v>
      </c>
      <c r="G782" s="41" t="s">
        <v>761</v>
      </c>
      <c r="H782" s="41">
        <v>6</v>
      </c>
      <c r="I782" s="41">
        <v>12484.316092666601</v>
      </c>
      <c r="J782" s="41">
        <v>8646</v>
      </c>
      <c r="K782" s="41">
        <v>3617</v>
      </c>
      <c r="L782" s="41">
        <v>172.05540000000002</v>
      </c>
      <c r="M782" s="41">
        <v>71.978300000000004</v>
      </c>
      <c r="N782" s="41">
        <v>17463</v>
      </c>
      <c r="O782" s="41">
        <v>1154</v>
      </c>
      <c r="P782" s="41">
        <v>392.91749999999996</v>
      </c>
      <c r="Q782" s="41">
        <v>25.965</v>
      </c>
      <c r="R782" s="41">
        <v>20878</v>
      </c>
      <c r="S782" s="41">
        <v>373.71620000000001</v>
      </c>
      <c r="T782" s="41">
        <v>9756</v>
      </c>
      <c r="U782" s="41">
        <v>214.63200000000001</v>
      </c>
      <c r="V782" s="41">
        <v>33141</v>
      </c>
      <c r="W782" s="41">
        <v>617.74990000000003</v>
      </c>
      <c r="X782" s="41">
        <v>28373</v>
      </c>
      <c r="Y782" s="41">
        <v>633.5145</v>
      </c>
      <c r="Z782" s="6">
        <f>0</f>
        <v>0</v>
      </c>
      <c r="AA782" s="6">
        <f t="shared" si="90"/>
        <v>617.74990000000003</v>
      </c>
      <c r="AB782">
        <f>IF(ISBLANK(Table1[[#This Row],[FY2425_Cost]])=TRUE,#N/A,Table1[[#This Row],[FY2425_Cost]])</f>
        <v>633.5145</v>
      </c>
      <c r="AC782" s="6">
        <f t="shared" si="91"/>
        <v>15.764599999999973</v>
      </c>
      <c r="AD782" s="6" t="e">
        <f>SUMIFS($AB$3:AB782,$B$3:B782,B782)</f>
        <v>#N/A</v>
      </c>
      <c r="AE782" s="6">
        <f t="shared" si="92"/>
        <v>5617.9422416999705</v>
      </c>
      <c r="AF782" s="6">
        <f t="shared" si="93"/>
        <v>5617.9422416999705</v>
      </c>
      <c r="AG782" s="6">
        <f>VLOOKUP(Table1[[#This Row],[PracticeCode]],$AP$3:$AS$345,4,FALSE)</f>
        <v>5617.9422416999705</v>
      </c>
      <c r="AH782" s="27">
        <f t="shared" si="94"/>
        <v>408237.13623019785</v>
      </c>
      <c r="AI782" s="6" t="e">
        <f t="shared" si="96"/>
        <v>#N/A</v>
      </c>
    </row>
    <row r="783" spans="1:35" x14ac:dyDescent="0.35">
      <c r="A783" t="str">
        <f t="shared" si="95"/>
        <v>DR K ANANTHA-REDDY'S PRACTICELong Lane First Care Group PCNHillingdonE86020Apr1</v>
      </c>
      <c r="B783" s="41" t="s">
        <v>654</v>
      </c>
      <c r="C783" s="41" t="s">
        <v>503</v>
      </c>
      <c r="D783" s="41" t="s">
        <v>8</v>
      </c>
      <c r="E783" s="41" t="s">
        <v>410</v>
      </c>
      <c r="F783" s="41" t="s">
        <v>410</v>
      </c>
      <c r="G783" s="41" t="s">
        <v>756</v>
      </c>
      <c r="H783" s="41">
        <v>1</v>
      </c>
      <c r="I783" s="41">
        <v>5052.8643633698503</v>
      </c>
      <c r="J783" s="41">
        <v>3213</v>
      </c>
      <c r="K783" s="41">
        <v>952</v>
      </c>
      <c r="L783" s="41">
        <v>59.4405</v>
      </c>
      <c r="M783" s="41">
        <v>17.611999999999998</v>
      </c>
      <c r="N783" s="41">
        <v>26742</v>
      </c>
      <c r="O783" s="41">
        <v>0</v>
      </c>
      <c r="P783" s="41">
        <v>532.16579999999999</v>
      </c>
      <c r="Q783" s="41">
        <v>0</v>
      </c>
      <c r="R783" s="41">
        <v>1021</v>
      </c>
      <c r="S783" s="41">
        <v>18.2759</v>
      </c>
      <c r="T783" s="41">
        <v>2953</v>
      </c>
      <c r="U783" s="41">
        <v>64.965999999999994</v>
      </c>
      <c r="V783" s="41">
        <v>5186</v>
      </c>
      <c r="W783" s="41">
        <v>95.328399999999988</v>
      </c>
      <c r="X783" s="41">
        <v>29695</v>
      </c>
      <c r="Y783" s="41">
        <v>597.1318</v>
      </c>
      <c r="Z783" s="6">
        <f>0</f>
        <v>0</v>
      </c>
      <c r="AA783" s="6">
        <f t="shared" si="90"/>
        <v>95.328399999999988</v>
      </c>
      <c r="AB783">
        <f>IF(ISBLANK(Table1[[#This Row],[FY2425_Cost]])=TRUE,#N/A,Table1[[#This Row],[FY2425_Cost]])</f>
        <v>597.1318</v>
      </c>
      <c r="AC783" s="6">
        <f t="shared" si="91"/>
        <v>501.80340000000001</v>
      </c>
      <c r="AD783" s="6">
        <f>SUMIFS($AB$3:AB783,$B$3:B783,B783)</f>
        <v>597.1318</v>
      </c>
      <c r="AE783" s="6">
        <f t="shared" si="92"/>
        <v>2273.7889635164329</v>
      </c>
      <c r="AF783" s="6">
        <f t="shared" si="93"/>
        <v>2273.7889635164329</v>
      </c>
      <c r="AG783" s="6">
        <f>VLOOKUP(Table1[[#This Row],[PracticeCode]],$AP$3:$AS$345,4,FALSE)</f>
        <v>2273.7889635164329</v>
      </c>
      <c r="AH783" s="27">
        <f t="shared" si="94"/>
        <v>165228.66468219412</v>
      </c>
      <c r="AI783" s="6">
        <f t="shared" si="96"/>
        <v>0</v>
      </c>
    </row>
    <row r="784" spans="1:35" x14ac:dyDescent="0.35">
      <c r="A784" t="str">
        <f t="shared" si="95"/>
        <v>DR K ANANTHA-REDDY'S PRACTICELong Lane First Care Group PCNHillingdonE86020Aug5</v>
      </c>
      <c r="B784" s="41" t="s">
        <v>654</v>
      </c>
      <c r="C784" s="41" t="s">
        <v>503</v>
      </c>
      <c r="D784" s="41" t="s">
        <v>8</v>
      </c>
      <c r="E784" s="41" t="s">
        <v>410</v>
      </c>
      <c r="F784" s="41" t="s">
        <v>410</v>
      </c>
      <c r="G784" s="41" t="s">
        <v>760</v>
      </c>
      <c r="H784" s="41">
        <v>5</v>
      </c>
      <c r="I784" s="41">
        <v>5052.8643633698503</v>
      </c>
      <c r="J784" s="41">
        <v>4302</v>
      </c>
      <c r="K784" s="41">
        <v>0</v>
      </c>
      <c r="L784" s="41">
        <v>79.586999999999989</v>
      </c>
      <c r="M784" s="41">
        <v>0</v>
      </c>
      <c r="N784" s="41">
        <v>7036</v>
      </c>
      <c r="O784" s="41">
        <v>0</v>
      </c>
      <c r="P784" s="41">
        <v>140.0164</v>
      </c>
      <c r="Q784" s="41">
        <v>0</v>
      </c>
      <c r="R784" s="41">
        <v>1484</v>
      </c>
      <c r="S784" s="41">
        <v>26.563600000000001</v>
      </c>
      <c r="T784" s="41">
        <v>2860</v>
      </c>
      <c r="U784" s="41">
        <v>62.92</v>
      </c>
      <c r="V784" s="41">
        <v>5786</v>
      </c>
      <c r="W784" s="41">
        <v>106.1506</v>
      </c>
      <c r="X784" s="41">
        <v>9896</v>
      </c>
      <c r="Y784" s="41">
        <v>202.93639999999999</v>
      </c>
      <c r="Z784" s="6">
        <f>0</f>
        <v>0</v>
      </c>
      <c r="AA784" s="6">
        <f t="shared" si="90"/>
        <v>106.1506</v>
      </c>
      <c r="AB784">
        <f>IF(ISBLANK(Table1[[#This Row],[FY2425_Cost]])=TRUE,#N/A,Table1[[#This Row],[FY2425_Cost]])</f>
        <v>202.93639999999999</v>
      </c>
      <c r="AC784" s="6">
        <f t="shared" si="91"/>
        <v>96.785799999999995</v>
      </c>
      <c r="AD784" s="6">
        <f>SUMIFS($AB$3:AB784,$B$3:B784,B784)</f>
        <v>800.06819999999993</v>
      </c>
      <c r="AE784" s="6">
        <f t="shared" si="92"/>
        <v>2273.7889635164329</v>
      </c>
      <c r="AF784" s="6">
        <f t="shared" si="93"/>
        <v>2273.7889635164329</v>
      </c>
      <c r="AG784" s="6">
        <f>VLOOKUP(Table1[[#This Row],[PracticeCode]],$AP$3:$AS$345,4,FALSE)</f>
        <v>2273.7889635164329</v>
      </c>
      <c r="AH784" s="27">
        <f t="shared" si="94"/>
        <v>165228.66468219412</v>
      </c>
      <c r="AI784" s="6">
        <f t="shared" si="96"/>
        <v>0</v>
      </c>
    </row>
    <row r="785" spans="1:35" x14ac:dyDescent="0.35">
      <c r="A785" t="str">
        <f t="shared" si="95"/>
        <v>DR K ANANTHA-REDDY'S PRACTICELong Lane First Care Group PCNHillingdonE86020Dec9</v>
      </c>
      <c r="B785" s="41" t="s">
        <v>654</v>
      </c>
      <c r="C785" s="41" t="s">
        <v>503</v>
      </c>
      <c r="D785" s="41" t="s">
        <v>8</v>
      </c>
      <c r="E785" s="41" t="s">
        <v>410</v>
      </c>
      <c r="F785" s="41" t="s">
        <v>410</v>
      </c>
      <c r="G785" s="41" t="s">
        <v>764</v>
      </c>
      <c r="H785" s="41">
        <v>9</v>
      </c>
      <c r="I785" s="41">
        <v>5052.8643633698503</v>
      </c>
      <c r="J785" s="41">
        <v>5151</v>
      </c>
      <c r="K785" s="41">
        <v>8</v>
      </c>
      <c r="L785" s="41">
        <v>102.50490000000001</v>
      </c>
      <c r="M785" s="41">
        <v>0.15920000000000001</v>
      </c>
      <c r="N785" s="41"/>
      <c r="O785" s="41"/>
      <c r="P785" s="41"/>
      <c r="Q785" s="41"/>
      <c r="R785" s="41">
        <v>0</v>
      </c>
      <c r="S785" s="41">
        <v>0</v>
      </c>
      <c r="T785" s="41"/>
      <c r="U785" s="41"/>
      <c r="V785" s="41">
        <v>5159</v>
      </c>
      <c r="W785" s="41">
        <v>102.6641</v>
      </c>
      <c r="X785" s="41"/>
      <c r="Y785" s="41"/>
      <c r="Z785" s="6">
        <f>0</f>
        <v>0</v>
      </c>
      <c r="AA785" s="6">
        <f t="shared" si="90"/>
        <v>102.6641</v>
      </c>
      <c r="AB785" t="e">
        <f>IF(ISBLANK(Table1[[#This Row],[FY2425_Cost]])=TRUE,#N/A,Table1[[#This Row],[FY2425_Cost]])</f>
        <v>#N/A</v>
      </c>
      <c r="AC785" s="6" t="e">
        <f t="shared" si="91"/>
        <v>#N/A</v>
      </c>
      <c r="AD785" s="6" t="e">
        <f>SUMIFS($AB$3:AB785,$B$3:B785,B785)</f>
        <v>#N/A</v>
      </c>
      <c r="AE785" s="6">
        <f t="shared" si="92"/>
        <v>2273.7889635164329</v>
      </c>
      <c r="AF785" s="6">
        <f t="shared" si="93"/>
        <v>2273.7889635164329</v>
      </c>
      <c r="AG785" s="6">
        <f>VLOOKUP(Table1[[#This Row],[PracticeCode]],$AP$3:$AS$345,4,FALSE)</f>
        <v>2273.7889635164329</v>
      </c>
      <c r="AH785" s="27">
        <f t="shared" si="94"/>
        <v>165228.66468219412</v>
      </c>
      <c r="AI785" s="6" t="e">
        <f t="shared" si="96"/>
        <v>#N/A</v>
      </c>
    </row>
    <row r="786" spans="1:35" x14ac:dyDescent="0.35">
      <c r="A786" t="str">
        <f t="shared" si="95"/>
        <v>DR K ANANTHA-REDDY'S PRACTICELong Lane First Care Group PCNHillingdonE86020Feb11</v>
      </c>
      <c r="B786" s="41" t="s">
        <v>654</v>
      </c>
      <c r="C786" s="41" t="s">
        <v>503</v>
      </c>
      <c r="D786" s="41" t="s">
        <v>8</v>
      </c>
      <c r="E786" s="41" t="s">
        <v>410</v>
      </c>
      <c r="F786" s="41" t="s">
        <v>410</v>
      </c>
      <c r="G786" s="41" t="s">
        <v>766</v>
      </c>
      <c r="H786" s="41">
        <v>11</v>
      </c>
      <c r="I786" s="41">
        <v>5052.8643633698503</v>
      </c>
      <c r="J786" s="41">
        <v>6133</v>
      </c>
      <c r="K786" s="41">
        <v>0</v>
      </c>
      <c r="L786" s="41">
        <v>122.0467</v>
      </c>
      <c r="M786" s="41">
        <v>0</v>
      </c>
      <c r="N786" s="41"/>
      <c r="O786" s="41"/>
      <c r="P786" s="41"/>
      <c r="Q786" s="41"/>
      <c r="R786" s="41">
        <v>0</v>
      </c>
      <c r="S786" s="41">
        <v>0</v>
      </c>
      <c r="T786" s="41"/>
      <c r="U786" s="41"/>
      <c r="V786" s="41">
        <v>6133</v>
      </c>
      <c r="W786" s="41">
        <v>122.0467</v>
      </c>
      <c r="X786" s="41"/>
      <c r="Y786" s="41"/>
      <c r="Z786" s="6">
        <f>0</f>
        <v>0</v>
      </c>
      <c r="AA786" s="6">
        <f t="shared" si="90"/>
        <v>122.0467</v>
      </c>
      <c r="AB786" t="e">
        <f>IF(ISBLANK(Table1[[#This Row],[FY2425_Cost]])=TRUE,#N/A,Table1[[#This Row],[FY2425_Cost]])</f>
        <v>#N/A</v>
      </c>
      <c r="AC786" s="6" t="e">
        <f t="shared" si="91"/>
        <v>#N/A</v>
      </c>
      <c r="AD786" s="6" t="e">
        <f>SUMIFS($AB$3:AB786,$B$3:B786,B786)</f>
        <v>#N/A</v>
      </c>
      <c r="AE786" s="6">
        <f t="shared" si="92"/>
        <v>2273.7889635164329</v>
      </c>
      <c r="AF786" s="6">
        <f t="shared" si="93"/>
        <v>2273.7889635164329</v>
      </c>
      <c r="AG786" s="6">
        <f>VLOOKUP(Table1[[#This Row],[PracticeCode]],$AP$3:$AS$345,4,FALSE)</f>
        <v>2273.7889635164329</v>
      </c>
      <c r="AH786" s="27">
        <f t="shared" si="94"/>
        <v>165228.66468219412</v>
      </c>
      <c r="AI786" s="6" t="e">
        <f t="shared" si="96"/>
        <v>#N/A</v>
      </c>
    </row>
    <row r="787" spans="1:35" x14ac:dyDescent="0.35">
      <c r="A787" t="str">
        <f t="shared" si="95"/>
        <v>DR K ANANTHA-REDDY'S PRACTICELong Lane First Care Group PCNHillingdonE86020Jan10</v>
      </c>
      <c r="B787" s="41" t="s">
        <v>654</v>
      </c>
      <c r="C787" s="41" t="s">
        <v>503</v>
      </c>
      <c r="D787" s="41" t="s">
        <v>8</v>
      </c>
      <c r="E787" s="41" t="s">
        <v>410</v>
      </c>
      <c r="F787" s="41" t="s">
        <v>410</v>
      </c>
      <c r="G787" s="41" t="s">
        <v>765</v>
      </c>
      <c r="H787" s="41">
        <v>10</v>
      </c>
      <c r="I787" s="41">
        <v>5052.8643633698503</v>
      </c>
      <c r="J787" s="41">
        <v>5650</v>
      </c>
      <c r="K787" s="41">
        <v>2</v>
      </c>
      <c r="L787" s="41">
        <v>112.435</v>
      </c>
      <c r="M787" s="41">
        <v>3.9800000000000002E-2</v>
      </c>
      <c r="N787" s="41"/>
      <c r="O787" s="41"/>
      <c r="P787" s="41"/>
      <c r="Q787" s="41"/>
      <c r="R787" s="41">
        <v>0</v>
      </c>
      <c r="S787" s="41">
        <v>0</v>
      </c>
      <c r="T787" s="41"/>
      <c r="U787" s="41"/>
      <c r="V787" s="41">
        <v>5652</v>
      </c>
      <c r="W787" s="41">
        <v>112.4748</v>
      </c>
      <c r="X787" s="41"/>
      <c r="Y787" s="41"/>
      <c r="Z787" s="6">
        <f>0</f>
        <v>0</v>
      </c>
      <c r="AA787" s="6">
        <f t="shared" si="90"/>
        <v>112.4748</v>
      </c>
      <c r="AB787" t="e">
        <f>IF(ISBLANK(Table1[[#This Row],[FY2425_Cost]])=TRUE,#N/A,Table1[[#This Row],[FY2425_Cost]])</f>
        <v>#N/A</v>
      </c>
      <c r="AC787" s="6" t="e">
        <f t="shared" si="91"/>
        <v>#N/A</v>
      </c>
      <c r="AD787" s="6" t="e">
        <f>SUMIFS($AB$3:AB787,$B$3:B787,B787)</f>
        <v>#N/A</v>
      </c>
      <c r="AE787" s="6">
        <f t="shared" si="92"/>
        <v>2273.7889635164329</v>
      </c>
      <c r="AF787" s="6">
        <f t="shared" si="93"/>
        <v>2273.7889635164329</v>
      </c>
      <c r="AG787" s="6">
        <f>VLOOKUP(Table1[[#This Row],[PracticeCode]],$AP$3:$AS$345,4,FALSE)</f>
        <v>2273.7889635164329</v>
      </c>
      <c r="AH787" s="27">
        <f t="shared" si="94"/>
        <v>165228.66468219412</v>
      </c>
      <c r="AI787" s="6" t="e">
        <f t="shared" si="96"/>
        <v>#N/A</v>
      </c>
    </row>
    <row r="788" spans="1:35" x14ac:dyDescent="0.35">
      <c r="A788" t="str">
        <f t="shared" si="95"/>
        <v>DR K ANANTHA-REDDY'S PRACTICELong Lane First Care Group PCNHillingdonE86020Jul4</v>
      </c>
      <c r="B788" s="41" t="s">
        <v>654</v>
      </c>
      <c r="C788" s="41" t="s">
        <v>503</v>
      </c>
      <c r="D788" s="41" t="s">
        <v>8</v>
      </c>
      <c r="E788" s="41" t="s">
        <v>410</v>
      </c>
      <c r="F788" s="41" t="s">
        <v>410</v>
      </c>
      <c r="G788" s="41" t="s">
        <v>759</v>
      </c>
      <c r="H788" s="41">
        <v>4</v>
      </c>
      <c r="I788" s="41">
        <v>5052.8643633698503</v>
      </c>
      <c r="J788" s="41">
        <v>4192</v>
      </c>
      <c r="K788" s="41">
        <v>1807</v>
      </c>
      <c r="L788" s="41">
        <v>77.551999999999992</v>
      </c>
      <c r="M788" s="41">
        <v>33.429499999999997</v>
      </c>
      <c r="N788" s="41">
        <v>18080</v>
      </c>
      <c r="O788" s="41">
        <v>3</v>
      </c>
      <c r="P788" s="41">
        <v>359.79200000000003</v>
      </c>
      <c r="Q788" s="41">
        <v>5.9700000000000003E-2</v>
      </c>
      <c r="R788" s="41">
        <v>1398</v>
      </c>
      <c r="S788" s="41">
        <v>25.0242</v>
      </c>
      <c r="T788" s="41">
        <v>3349</v>
      </c>
      <c r="U788" s="41">
        <v>73.677999999999997</v>
      </c>
      <c r="V788" s="41">
        <v>7397</v>
      </c>
      <c r="W788" s="41">
        <v>136.00569999999999</v>
      </c>
      <c r="X788" s="41">
        <v>21432</v>
      </c>
      <c r="Y788" s="41">
        <v>433.52970000000005</v>
      </c>
      <c r="Z788" s="6">
        <f>0</f>
        <v>0</v>
      </c>
      <c r="AA788" s="6">
        <f t="shared" si="90"/>
        <v>136.00569999999999</v>
      </c>
      <c r="AB788">
        <f>IF(ISBLANK(Table1[[#This Row],[FY2425_Cost]])=TRUE,#N/A,Table1[[#This Row],[FY2425_Cost]])</f>
        <v>433.52970000000005</v>
      </c>
      <c r="AC788" s="6">
        <f t="shared" si="91"/>
        <v>297.52400000000006</v>
      </c>
      <c r="AD788" s="6" t="e">
        <f>SUMIFS($AB$3:AB788,$B$3:B788,B788)</f>
        <v>#N/A</v>
      </c>
      <c r="AE788" s="6">
        <f t="shared" si="92"/>
        <v>2273.7889635164329</v>
      </c>
      <c r="AF788" s="6">
        <f t="shared" si="93"/>
        <v>2273.7889635164329</v>
      </c>
      <c r="AG788" s="6">
        <f>VLOOKUP(Table1[[#This Row],[PracticeCode]],$AP$3:$AS$345,4,FALSE)</f>
        <v>2273.7889635164329</v>
      </c>
      <c r="AH788" s="27">
        <f t="shared" si="94"/>
        <v>165228.66468219412</v>
      </c>
      <c r="AI788" s="6" t="e">
        <f t="shared" si="96"/>
        <v>#N/A</v>
      </c>
    </row>
    <row r="789" spans="1:35" x14ac:dyDescent="0.35">
      <c r="A789" t="str">
        <f t="shared" si="95"/>
        <v>DR K ANANTHA-REDDY'S PRACTICELong Lane First Care Group PCNHillingdonE86020Jun3</v>
      </c>
      <c r="B789" s="41" t="s">
        <v>654</v>
      </c>
      <c r="C789" s="41" t="s">
        <v>503</v>
      </c>
      <c r="D789" s="41" t="s">
        <v>8</v>
      </c>
      <c r="E789" s="41" t="s">
        <v>410</v>
      </c>
      <c r="F789" s="41" t="s">
        <v>410</v>
      </c>
      <c r="G789" s="41" t="s">
        <v>758</v>
      </c>
      <c r="H789" s="41">
        <v>3</v>
      </c>
      <c r="I789" s="41">
        <v>5052.8643633698503</v>
      </c>
      <c r="J789" s="41">
        <v>19649</v>
      </c>
      <c r="K789" s="41">
        <v>8</v>
      </c>
      <c r="L789" s="41">
        <v>363.50649999999996</v>
      </c>
      <c r="M789" s="41">
        <v>0.14799999999999999</v>
      </c>
      <c r="N789" s="41">
        <v>36480</v>
      </c>
      <c r="O789" s="41">
        <v>0</v>
      </c>
      <c r="P789" s="41">
        <v>725.952</v>
      </c>
      <c r="Q789" s="41">
        <v>0</v>
      </c>
      <c r="R789" s="41">
        <v>1315</v>
      </c>
      <c r="S789" s="41">
        <v>23.538499999999999</v>
      </c>
      <c r="T789" s="41">
        <v>3265</v>
      </c>
      <c r="U789" s="41">
        <v>71.83</v>
      </c>
      <c r="V789" s="41">
        <v>20972</v>
      </c>
      <c r="W789" s="41">
        <v>387.19299999999998</v>
      </c>
      <c r="X789" s="41">
        <v>39745</v>
      </c>
      <c r="Y789" s="41">
        <v>797.78200000000004</v>
      </c>
      <c r="Z789" s="6">
        <f>0</f>
        <v>0</v>
      </c>
      <c r="AA789" s="6">
        <f t="shared" si="90"/>
        <v>387.19299999999998</v>
      </c>
      <c r="AB789">
        <f>IF(ISBLANK(Table1[[#This Row],[FY2425_Cost]])=TRUE,#N/A,Table1[[#This Row],[FY2425_Cost]])</f>
        <v>797.78200000000004</v>
      </c>
      <c r="AC789" s="6">
        <f t="shared" si="91"/>
        <v>410.58900000000006</v>
      </c>
      <c r="AD789" s="6" t="e">
        <f>SUMIFS($AB$3:AB789,$B$3:B789,B789)</f>
        <v>#N/A</v>
      </c>
      <c r="AE789" s="6">
        <f t="shared" si="92"/>
        <v>2273.7889635164329</v>
      </c>
      <c r="AF789" s="6">
        <f t="shared" si="93"/>
        <v>2273.7889635164329</v>
      </c>
      <c r="AG789" s="6">
        <f>VLOOKUP(Table1[[#This Row],[PracticeCode]],$AP$3:$AS$345,4,FALSE)</f>
        <v>2273.7889635164329</v>
      </c>
      <c r="AH789" s="27">
        <f t="shared" si="94"/>
        <v>165228.66468219412</v>
      </c>
      <c r="AI789" s="6" t="e">
        <f t="shared" si="96"/>
        <v>#N/A</v>
      </c>
    </row>
    <row r="790" spans="1:35" x14ac:dyDescent="0.35">
      <c r="A790" t="str">
        <f t="shared" si="95"/>
        <v>DR K ANANTHA-REDDY'S PRACTICELong Lane First Care Group PCNHillingdonE86020Mar12</v>
      </c>
      <c r="B790" s="41" t="s">
        <v>654</v>
      </c>
      <c r="C790" s="41" t="s">
        <v>503</v>
      </c>
      <c r="D790" s="41" t="s">
        <v>8</v>
      </c>
      <c r="E790" s="41" t="s">
        <v>410</v>
      </c>
      <c r="F790" s="41" t="s">
        <v>410</v>
      </c>
      <c r="G790" s="41" t="s">
        <v>767</v>
      </c>
      <c r="H790" s="41">
        <v>12</v>
      </c>
      <c r="I790" s="41">
        <v>5052.8643633698503</v>
      </c>
      <c r="J790" s="41">
        <v>18731</v>
      </c>
      <c r="K790" s="41">
        <v>0</v>
      </c>
      <c r="L790" s="41">
        <v>372.74690000000004</v>
      </c>
      <c r="M790" s="41">
        <v>0</v>
      </c>
      <c r="N790" s="41"/>
      <c r="O790" s="41"/>
      <c r="P790" s="41"/>
      <c r="Q790" s="41"/>
      <c r="R790" s="41">
        <v>1868</v>
      </c>
      <c r="S790" s="41">
        <v>33.437199999999997</v>
      </c>
      <c r="T790" s="41"/>
      <c r="U790" s="41"/>
      <c r="V790" s="41">
        <v>20599</v>
      </c>
      <c r="W790" s="41">
        <v>406.18410000000006</v>
      </c>
      <c r="X790" s="41"/>
      <c r="Y790" s="41"/>
      <c r="Z790" s="6">
        <f>0</f>
        <v>0</v>
      </c>
      <c r="AA790" s="6">
        <f t="shared" si="90"/>
        <v>406.18410000000006</v>
      </c>
      <c r="AB790" t="e">
        <f>IF(ISBLANK(Table1[[#This Row],[FY2425_Cost]])=TRUE,#N/A,Table1[[#This Row],[FY2425_Cost]])</f>
        <v>#N/A</v>
      </c>
      <c r="AC790" s="6" t="e">
        <f t="shared" si="91"/>
        <v>#N/A</v>
      </c>
      <c r="AD790" s="6" t="e">
        <f>SUMIFS($AB$3:AB790,$B$3:B790,B790)</f>
        <v>#N/A</v>
      </c>
      <c r="AE790" s="6">
        <f t="shared" si="92"/>
        <v>2273.7889635164329</v>
      </c>
      <c r="AF790" s="6">
        <f t="shared" si="93"/>
        <v>2273.7889635164329</v>
      </c>
      <c r="AG790" s="6">
        <f>VLOOKUP(Table1[[#This Row],[PracticeCode]],$AP$3:$AS$345,4,FALSE)</f>
        <v>2273.7889635164329</v>
      </c>
      <c r="AH790" s="27">
        <f t="shared" si="94"/>
        <v>165228.66468219412</v>
      </c>
      <c r="AI790" s="6" t="e">
        <f t="shared" si="96"/>
        <v>#N/A</v>
      </c>
    </row>
    <row r="791" spans="1:35" x14ac:dyDescent="0.35">
      <c r="A791" t="str">
        <f t="shared" si="95"/>
        <v>DR K ANANTHA-REDDY'S PRACTICELong Lane First Care Group PCNHillingdonE86020May2</v>
      </c>
      <c r="B791" s="41" t="s">
        <v>654</v>
      </c>
      <c r="C791" s="41" t="s">
        <v>503</v>
      </c>
      <c r="D791" s="41" t="s">
        <v>8</v>
      </c>
      <c r="E791" s="41" t="s">
        <v>410</v>
      </c>
      <c r="F791" s="41" t="s">
        <v>410</v>
      </c>
      <c r="G791" s="41" t="s">
        <v>757</v>
      </c>
      <c r="H791" s="41">
        <v>2</v>
      </c>
      <c r="I791" s="41">
        <v>5052.8643633698503</v>
      </c>
      <c r="J791" s="41">
        <v>20001</v>
      </c>
      <c r="K791" s="41">
        <v>985</v>
      </c>
      <c r="L791" s="41">
        <v>370.01849999999996</v>
      </c>
      <c r="M791" s="41">
        <v>18.2225</v>
      </c>
      <c r="N791" s="41">
        <v>10272</v>
      </c>
      <c r="O791" s="41">
        <v>0</v>
      </c>
      <c r="P791" s="41">
        <v>204.4128</v>
      </c>
      <c r="Q791" s="41">
        <v>0</v>
      </c>
      <c r="R791" s="41">
        <v>959</v>
      </c>
      <c r="S791" s="41">
        <v>17.1661</v>
      </c>
      <c r="T791" s="41">
        <v>3238</v>
      </c>
      <c r="U791" s="41">
        <v>71.236000000000004</v>
      </c>
      <c r="V791" s="41">
        <v>21945</v>
      </c>
      <c r="W791" s="41">
        <v>405.40710000000001</v>
      </c>
      <c r="X791" s="41">
        <v>13510</v>
      </c>
      <c r="Y791" s="41">
        <v>275.64879999999999</v>
      </c>
      <c r="Z791" s="6">
        <f>0</f>
        <v>0</v>
      </c>
      <c r="AA791" s="6">
        <f t="shared" si="90"/>
        <v>405.40710000000001</v>
      </c>
      <c r="AB791">
        <f>IF(ISBLANK(Table1[[#This Row],[FY2425_Cost]])=TRUE,#N/A,Table1[[#This Row],[FY2425_Cost]])</f>
        <v>275.64879999999999</v>
      </c>
      <c r="AC791" s="6">
        <f t="shared" si="91"/>
        <v>-129.75830000000002</v>
      </c>
      <c r="AD791" s="6" t="e">
        <f>SUMIFS($AB$3:AB791,$B$3:B791,B791)</f>
        <v>#N/A</v>
      </c>
      <c r="AE791" s="6">
        <f t="shared" si="92"/>
        <v>2273.7889635164329</v>
      </c>
      <c r="AF791" s="6">
        <f t="shared" si="93"/>
        <v>2273.7889635164329</v>
      </c>
      <c r="AG791" s="6">
        <f>VLOOKUP(Table1[[#This Row],[PracticeCode]],$AP$3:$AS$345,4,FALSE)</f>
        <v>2273.7889635164329</v>
      </c>
      <c r="AH791" s="27">
        <f t="shared" si="94"/>
        <v>165228.66468219412</v>
      </c>
      <c r="AI791" s="6" t="e">
        <f t="shared" si="96"/>
        <v>#N/A</v>
      </c>
    </row>
    <row r="792" spans="1:35" x14ac:dyDescent="0.35">
      <c r="A792" t="str">
        <f t="shared" si="95"/>
        <v>DR K ANANTHA-REDDY'S PRACTICELong Lane First Care Group PCNHillingdonE86020Nov8</v>
      </c>
      <c r="B792" s="41" t="s">
        <v>654</v>
      </c>
      <c r="C792" s="41" t="s">
        <v>503</v>
      </c>
      <c r="D792" s="41" t="s">
        <v>8</v>
      </c>
      <c r="E792" s="41" t="s">
        <v>410</v>
      </c>
      <c r="F792" s="41" t="s">
        <v>410</v>
      </c>
      <c r="G792" s="41" t="s">
        <v>763</v>
      </c>
      <c r="H792" s="41">
        <v>8</v>
      </c>
      <c r="I792" s="41">
        <v>5052.8643633698503</v>
      </c>
      <c r="J792" s="41">
        <v>9391</v>
      </c>
      <c r="K792" s="41">
        <v>851</v>
      </c>
      <c r="L792" s="41">
        <v>186.8809</v>
      </c>
      <c r="M792" s="41">
        <v>16.934900000000003</v>
      </c>
      <c r="N792" s="41"/>
      <c r="O792" s="41"/>
      <c r="P792" s="41"/>
      <c r="Q792" s="41"/>
      <c r="R792" s="41">
        <v>2633</v>
      </c>
      <c r="S792" s="41">
        <v>47.130699999999997</v>
      </c>
      <c r="T792" s="41"/>
      <c r="U792" s="41"/>
      <c r="V792" s="41">
        <v>12875</v>
      </c>
      <c r="W792" s="41">
        <v>250.94649999999999</v>
      </c>
      <c r="X792" s="41"/>
      <c r="Y792" s="41"/>
      <c r="Z792" s="6">
        <f>0</f>
        <v>0</v>
      </c>
      <c r="AA792" s="6">
        <f t="shared" si="90"/>
        <v>250.94649999999999</v>
      </c>
      <c r="AB792" t="e">
        <f>IF(ISBLANK(Table1[[#This Row],[FY2425_Cost]])=TRUE,#N/A,Table1[[#This Row],[FY2425_Cost]])</f>
        <v>#N/A</v>
      </c>
      <c r="AC792" s="6" t="e">
        <f t="shared" si="91"/>
        <v>#N/A</v>
      </c>
      <c r="AD792" s="6" t="e">
        <f>SUMIFS($AB$3:AB792,$B$3:B792,B792)</f>
        <v>#N/A</v>
      </c>
      <c r="AE792" s="6">
        <f t="shared" si="92"/>
        <v>2273.7889635164329</v>
      </c>
      <c r="AF792" s="6">
        <f t="shared" si="93"/>
        <v>2273.7889635164329</v>
      </c>
      <c r="AG792" s="6">
        <f>VLOOKUP(Table1[[#This Row],[PracticeCode]],$AP$3:$AS$345,4,FALSE)</f>
        <v>2273.7889635164329</v>
      </c>
      <c r="AH792" s="27">
        <f t="shared" si="94"/>
        <v>165228.66468219412</v>
      </c>
      <c r="AI792" s="6" t="e">
        <f t="shared" si="96"/>
        <v>#N/A</v>
      </c>
    </row>
    <row r="793" spans="1:35" x14ac:dyDescent="0.35">
      <c r="A793" t="str">
        <f t="shared" si="95"/>
        <v>DR K ANANTHA-REDDY'S PRACTICELong Lane First Care Group PCNHillingdonE86020Oct7</v>
      </c>
      <c r="B793" s="41" t="s">
        <v>654</v>
      </c>
      <c r="C793" s="41" t="s">
        <v>503</v>
      </c>
      <c r="D793" s="41" t="s">
        <v>8</v>
      </c>
      <c r="E793" s="41" t="s">
        <v>410</v>
      </c>
      <c r="F793" s="41" t="s">
        <v>410</v>
      </c>
      <c r="G793" s="41" t="s">
        <v>762</v>
      </c>
      <c r="H793" s="41">
        <v>7</v>
      </c>
      <c r="I793" s="41">
        <v>5052.8643633698503</v>
      </c>
      <c r="J793" s="41">
        <v>19568</v>
      </c>
      <c r="K793" s="41">
        <v>768</v>
      </c>
      <c r="L793" s="41">
        <v>389.40320000000003</v>
      </c>
      <c r="M793" s="41">
        <v>15.283200000000001</v>
      </c>
      <c r="N793" s="41">
        <v>0</v>
      </c>
      <c r="O793" s="41">
        <v>17</v>
      </c>
      <c r="P793" s="41">
        <v>0</v>
      </c>
      <c r="Q793" s="41">
        <v>0.38250000000000001</v>
      </c>
      <c r="R793" s="41">
        <v>3847</v>
      </c>
      <c r="S793" s="41">
        <v>68.8613</v>
      </c>
      <c r="T793" s="41">
        <v>3154</v>
      </c>
      <c r="U793" s="41">
        <v>69.388000000000005</v>
      </c>
      <c r="V793" s="41">
        <v>24183</v>
      </c>
      <c r="W793" s="41">
        <v>473.54770000000008</v>
      </c>
      <c r="X793" s="41">
        <v>3171</v>
      </c>
      <c r="Y793" s="41">
        <v>69.770499999999998</v>
      </c>
      <c r="Z793" s="6">
        <f>0</f>
        <v>0</v>
      </c>
      <c r="AA793" s="6">
        <f t="shared" si="90"/>
        <v>473.54770000000008</v>
      </c>
      <c r="AB793">
        <f>IF(ISBLANK(Table1[[#This Row],[FY2425_Cost]])=TRUE,#N/A,Table1[[#This Row],[FY2425_Cost]])</f>
        <v>69.770499999999998</v>
      </c>
      <c r="AC793" s="6">
        <f t="shared" si="91"/>
        <v>-403.77720000000011</v>
      </c>
      <c r="AD793" s="6" t="e">
        <f>SUMIFS($AB$3:AB793,$B$3:B793,B793)</f>
        <v>#N/A</v>
      </c>
      <c r="AE793" s="6">
        <f t="shared" si="92"/>
        <v>2273.7889635164329</v>
      </c>
      <c r="AF793" s="6">
        <f t="shared" si="93"/>
        <v>2273.7889635164329</v>
      </c>
      <c r="AG793" s="6">
        <f>VLOOKUP(Table1[[#This Row],[PracticeCode]],$AP$3:$AS$345,4,FALSE)</f>
        <v>2273.7889635164329</v>
      </c>
      <c r="AH793" s="27">
        <f t="shared" si="94"/>
        <v>165228.66468219412</v>
      </c>
      <c r="AI793" s="6" t="e">
        <f t="shared" si="96"/>
        <v>#N/A</v>
      </c>
    </row>
    <row r="794" spans="1:35" x14ac:dyDescent="0.35">
      <c r="A794" t="str">
        <f t="shared" si="95"/>
        <v>DR K ANANTHA-REDDY'S PRACTICELong Lane First Care Group PCNHillingdonE86020Sep6</v>
      </c>
      <c r="B794" s="41" t="s">
        <v>654</v>
      </c>
      <c r="C794" s="41" t="s">
        <v>503</v>
      </c>
      <c r="D794" s="41" t="s">
        <v>8</v>
      </c>
      <c r="E794" s="41" t="s">
        <v>410</v>
      </c>
      <c r="F794" s="41" t="s">
        <v>410</v>
      </c>
      <c r="G794" s="41" t="s">
        <v>761</v>
      </c>
      <c r="H794" s="41">
        <v>6</v>
      </c>
      <c r="I794" s="41">
        <v>5052.8643633698503</v>
      </c>
      <c r="J794" s="41">
        <v>14902</v>
      </c>
      <c r="K794" s="41">
        <v>4970</v>
      </c>
      <c r="L794" s="41">
        <v>296.5498</v>
      </c>
      <c r="M794" s="41">
        <v>98.903000000000006</v>
      </c>
      <c r="N794" s="41">
        <v>8551</v>
      </c>
      <c r="O794" s="41">
        <v>0</v>
      </c>
      <c r="P794" s="41">
        <v>192.39749999999998</v>
      </c>
      <c r="Q794" s="41">
        <v>0</v>
      </c>
      <c r="R794" s="41">
        <v>2189</v>
      </c>
      <c r="S794" s="41">
        <v>39.183100000000003</v>
      </c>
      <c r="T794" s="41">
        <v>2527</v>
      </c>
      <c r="U794" s="41">
        <v>55.594000000000001</v>
      </c>
      <c r="V794" s="41">
        <v>22061</v>
      </c>
      <c r="W794" s="41">
        <v>434.63590000000005</v>
      </c>
      <c r="X794" s="41">
        <v>11078</v>
      </c>
      <c r="Y794" s="41">
        <v>247.99149999999997</v>
      </c>
      <c r="Z794" s="6">
        <f>0</f>
        <v>0</v>
      </c>
      <c r="AA794" s="6">
        <f t="shared" si="90"/>
        <v>434.63590000000005</v>
      </c>
      <c r="AB794">
        <f>IF(ISBLANK(Table1[[#This Row],[FY2425_Cost]])=TRUE,#N/A,Table1[[#This Row],[FY2425_Cost]])</f>
        <v>247.99149999999997</v>
      </c>
      <c r="AC794" s="6">
        <f t="shared" si="91"/>
        <v>-186.64440000000008</v>
      </c>
      <c r="AD794" s="6" t="e">
        <f>SUMIFS($AB$3:AB794,$B$3:B794,B794)</f>
        <v>#N/A</v>
      </c>
      <c r="AE794" s="6">
        <f t="shared" si="92"/>
        <v>2273.7889635164329</v>
      </c>
      <c r="AF794" s="6">
        <f t="shared" si="93"/>
        <v>2273.7889635164329</v>
      </c>
      <c r="AG794" s="6">
        <f>VLOOKUP(Table1[[#This Row],[PracticeCode]],$AP$3:$AS$345,4,FALSE)</f>
        <v>2273.7889635164329</v>
      </c>
      <c r="AH794" s="27">
        <f t="shared" si="94"/>
        <v>165228.66468219412</v>
      </c>
      <c r="AI794" s="6" t="e">
        <f t="shared" si="96"/>
        <v>#N/A</v>
      </c>
    </row>
    <row r="795" spans="1:35" x14ac:dyDescent="0.35">
      <c r="A795" t="str">
        <f t="shared" si="95"/>
        <v>DR PINKINDER SAHOTAColne Union PCNHillingdonE86004Apr1</v>
      </c>
      <c r="B795" s="41" t="s">
        <v>618</v>
      </c>
      <c r="C795" s="41" t="s">
        <v>538</v>
      </c>
      <c r="D795" s="41" t="s">
        <v>8</v>
      </c>
      <c r="E795" s="41" t="s">
        <v>342</v>
      </c>
      <c r="F795" s="41" t="s">
        <v>342</v>
      </c>
      <c r="G795" s="41" t="s">
        <v>756</v>
      </c>
      <c r="H795" s="41">
        <v>1</v>
      </c>
      <c r="I795" s="41">
        <v>10698.8400593199</v>
      </c>
      <c r="J795" s="41">
        <v>2941</v>
      </c>
      <c r="K795" s="41">
        <v>0</v>
      </c>
      <c r="L795" s="41">
        <v>54.408499999999997</v>
      </c>
      <c r="M795" s="41">
        <v>0</v>
      </c>
      <c r="N795" s="41">
        <v>16820</v>
      </c>
      <c r="O795" s="41">
        <v>9242</v>
      </c>
      <c r="P795" s="41">
        <v>334.71800000000002</v>
      </c>
      <c r="Q795" s="41">
        <v>183.91580000000002</v>
      </c>
      <c r="R795" s="41">
        <v>0</v>
      </c>
      <c r="S795" s="41">
        <v>0</v>
      </c>
      <c r="T795" s="41">
        <v>1153</v>
      </c>
      <c r="U795" s="41">
        <v>25.366</v>
      </c>
      <c r="V795" s="41">
        <v>2941</v>
      </c>
      <c r="W795" s="41">
        <v>54.408499999999997</v>
      </c>
      <c r="X795" s="41">
        <v>27215</v>
      </c>
      <c r="Y795" s="41">
        <v>543.99980000000005</v>
      </c>
      <c r="Z795" s="6">
        <f>0</f>
        <v>0</v>
      </c>
      <c r="AA795" s="6">
        <f t="shared" si="90"/>
        <v>54.408499999999997</v>
      </c>
      <c r="AB795">
        <f>IF(ISBLANK(Table1[[#This Row],[FY2425_Cost]])=TRUE,#N/A,Table1[[#This Row],[FY2425_Cost]])</f>
        <v>543.99980000000005</v>
      </c>
      <c r="AC795" s="6">
        <f t="shared" si="91"/>
        <v>489.59130000000005</v>
      </c>
      <c r="AD795" s="6">
        <f>SUMIFS($AB$3:AB795,$B$3:B795,B795)</f>
        <v>543.99980000000005</v>
      </c>
      <c r="AE795" s="6">
        <f t="shared" si="92"/>
        <v>4814.4780266939551</v>
      </c>
      <c r="AF795" s="6">
        <f t="shared" si="93"/>
        <v>4814.4780266939551</v>
      </c>
      <c r="AG795" s="6">
        <f>VLOOKUP(Table1[[#This Row],[PracticeCode]],$AP$3:$AS$345,4,FALSE)</f>
        <v>4814.4780266939551</v>
      </c>
      <c r="AH795" s="27">
        <f t="shared" si="94"/>
        <v>349852.06993976078</v>
      </c>
      <c r="AI795" s="6">
        <f t="shared" si="96"/>
        <v>0</v>
      </c>
    </row>
    <row r="796" spans="1:35" x14ac:dyDescent="0.35">
      <c r="A796" t="str">
        <f t="shared" si="95"/>
        <v>DR PINKINDER SAHOTAColne Union PCNHillingdonE86004Aug5</v>
      </c>
      <c r="B796" s="41" t="s">
        <v>618</v>
      </c>
      <c r="C796" s="41" t="s">
        <v>538</v>
      </c>
      <c r="D796" s="41" t="s">
        <v>8</v>
      </c>
      <c r="E796" s="41" t="s">
        <v>342</v>
      </c>
      <c r="F796" s="41" t="s">
        <v>342</v>
      </c>
      <c r="G796" s="41" t="s">
        <v>760</v>
      </c>
      <c r="H796" s="41">
        <v>5</v>
      </c>
      <c r="I796" s="41">
        <v>10698.8400593199</v>
      </c>
      <c r="J796" s="41">
        <v>4214</v>
      </c>
      <c r="K796" s="41">
        <v>0</v>
      </c>
      <c r="L796" s="41">
        <v>77.959000000000003</v>
      </c>
      <c r="M796" s="41">
        <v>0</v>
      </c>
      <c r="N796" s="41">
        <v>15148</v>
      </c>
      <c r="O796" s="41">
        <v>490</v>
      </c>
      <c r="P796" s="41">
        <v>301.4452</v>
      </c>
      <c r="Q796" s="41">
        <v>9.7510000000000012</v>
      </c>
      <c r="R796" s="41">
        <v>1355</v>
      </c>
      <c r="S796" s="41">
        <v>24.2545</v>
      </c>
      <c r="T796" s="41">
        <v>1632</v>
      </c>
      <c r="U796" s="41">
        <v>35.904000000000003</v>
      </c>
      <c r="V796" s="41">
        <v>5569</v>
      </c>
      <c r="W796" s="41">
        <v>102.21350000000001</v>
      </c>
      <c r="X796" s="41">
        <v>17270</v>
      </c>
      <c r="Y796" s="41">
        <v>347.10019999999997</v>
      </c>
      <c r="Z796" s="6">
        <f>0</f>
        <v>0</v>
      </c>
      <c r="AA796" s="6">
        <f t="shared" si="90"/>
        <v>102.21350000000001</v>
      </c>
      <c r="AB796">
        <f>IF(ISBLANK(Table1[[#This Row],[FY2425_Cost]])=TRUE,#N/A,Table1[[#This Row],[FY2425_Cost]])</f>
        <v>347.10019999999997</v>
      </c>
      <c r="AC796" s="6">
        <f t="shared" si="91"/>
        <v>244.88669999999996</v>
      </c>
      <c r="AD796" s="6">
        <f>SUMIFS($AB$3:AB796,$B$3:B796,B796)</f>
        <v>891.1</v>
      </c>
      <c r="AE796" s="6">
        <f t="shared" si="92"/>
        <v>4814.4780266939551</v>
      </c>
      <c r="AF796" s="6">
        <f t="shared" si="93"/>
        <v>4814.4780266939551</v>
      </c>
      <c r="AG796" s="6">
        <f>VLOOKUP(Table1[[#This Row],[PracticeCode]],$AP$3:$AS$345,4,FALSE)</f>
        <v>4814.4780266939551</v>
      </c>
      <c r="AH796" s="27">
        <f t="shared" si="94"/>
        <v>349852.06993976078</v>
      </c>
      <c r="AI796" s="6">
        <f t="shared" si="96"/>
        <v>0</v>
      </c>
    </row>
    <row r="797" spans="1:35" x14ac:dyDescent="0.35">
      <c r="A797" t="str">
        <f t="shared" si="95"/>
        <v>DR PINKINDER SAHOTAColne Union PCNHillingdonE86004Dec9</v>
      </c>
      <c r="B797" s="41" t="s">
        <v>618</v>
      </c>
      <c r="C797" s="41" t="s">
        <v>538</v>
      </c>
      <c r="D797" s="41" t="s">
        <v>8</v>
      </c>
      <c r="E797" s="41" t="s">
        <v>342</v>
      </c>
      <c r="F797" s="41" t="s">
        <v>342</v>
      </c>
      <c r="G797" s="41" t="s">
        <v>764</v>
      </c>
      <c r="H797" s="41">
        <v>9</v>
      </c>
      <c r="I797" s="41">
        <v>10698.8400593199</v>
      </c>
      <c r="J797" s="41">
        <v>20288</v>
      </c>
      <c r="K797" s="41">
        <v>1592</v>
      </c>
      <c r="L797" s="41">
        <v>403.7312</v>
      </c>
      <c r="M797" s="41">
        <v>31.680800000000001</v>
      </c>
      <c r="N797" s="41"/>
      <c r="O797" s="41"/>
      <c r="P797" s="41"/>
      <c r="Q797" s="41"/>
      <c r="R797" s="41">
        <v>1408</v>
      </c>
      <c r="S797" s="41">
        <v>25.203199999999999</v>
      </c>
      <c r="T797" s="41"/>
      <c r="U797" s="41"/>
      <c r="V797" s="41">
        <v>23288</v>
      </c>
      <c r="W797" s="41">
        <v>460.61519999999996</v>
      </c>
      <c r="X797" s="41"/>
      <c r="Y797" s="41"/>
      <c r="Z797" s="6">
        <f>0</f>
        <v>0</v>
      </c>
      <c r="AA797" s="6">
        <f t="shared" si="90"/>
        <v>460.61519999999996</v>
      </c>
      <c r="AB797" t="e">
        <f>IF(ISBLANK(Table1[[#This Row],[FY2425_Cost]])=TRUE,#N/A,Table1[[#This Row],[FY2425_Cost]])</f>
        <v>#N/A</v>
      </c>
      <c r="AC797" s="6" t="e">
        <f t="shared" si="91"/>
        <v>#N/A</v>
      </c>
      <c r="AD797" s="6" t="e">
        <f>SUMIFS($AB$3:AB797,$B$3:B797,B797)</f>
        <v>#N/A</v>
      </c>
      <c r="AE797" s="6">
        <f t="shared" si="92"/>
        <v>4814.4780266939551</v>
      </c>
      <c r="AF797" s="6">
        <f t="shared" si="93"/>
        <v>4814.4780266939551</v>
      </c>
      <c r="AG797" s="6">
        <f>VLOOKUP(Table1[[#This Row],[PracticeCode]],$AP$3:$AS$345,4,FALSE)</f>
        <v>4814.4780266939551</v>
      </c>
      <c r="AH797" s="27">
        <f t="shared" si="94"/>
        <v>349852.06993976078</v>
      </c>
      <c r="AI797" s="6" t="e">
        <f t="shared" si="96"/>
        <v>#N/A</v>
      </c>
    </row>
    <row r="798" spans="1:35" x14ac:dyDescent="0.35">
      <c r="A798" t="str">
        <f t="shared" si="95"/>
        <v>DR PINKINDER SAHOTAColne Union PCNHillingdonE86004Feb11</v>
      </c>
      <c r="B798" s="41" t="s">
        <v>618</v>
      </c>
      <c r="C798" s="41" t="s">
        <v>538</v>
      </c>
      <c r="D798" s="41" t="s">
        <v>8</v>
      </c>
      <c r="E798" s="41" t="s">
        <v>342</v>
      </c>
      <c r="F798" s="41" t="s">
        <v>342</v>
      </c>
      <c r="G798" s="41" t="s">
        <v>766</v>
      </c>
      <c r="H798" s="41">
        <v>11</v>
      </c>
      <c r="I798" s="41">
        <v>10698.8400593199</v>
      </c>
      <c r="J798" s="41">
        <v>17866</v>
      </c>
      <c r="K798" s="41">
        <v>2849</v>
      </c>
      <c r="L798" s="41">
        <v>355.53340000000003</v>
      </c>
      <c r="M798" s="41">
        <v>56.695100000000004</v>
      </c>
      <c r="N798" s="41"/>
      <c r="O798" s="41"/>
      <c r="P798" s="41"/>
      <c r="Q798" s="41"/>
      <c r="R798" s="41">
        <v>1396</v>
      </c>
      <c r="S798" s="41">
        <v>24.988399999999999</v>
      </c>
      <c r="T798" s="41"/>
      <c r="U798" s="41"/>
      <c r="V798" s="41">
        <v>22111</v>
      </c>
      <c r="W798" s="41">
        <v>437.21690000000007</v>
      </c>
      <c r="X798" s="41"/>
      <c r="Y798" s="41"/>
      <c r="Z798" s="6">
        <f>0</f>
        <v>0</v>
      </c>
      <c r="AA798" s="6">
        <f t="shared" si="90"/>
        <v>437.21690000000007</v>
      </c>
      <c r="AB798" t="e">
        <f>IF(ISBLANK(Table1[[#This Row],[FY2425_Cost]])=TRUE,#N/A,Table1[[#This Row],[FY2425_Cost]])</f>
        <v>#N/A</v>
      </c>
      <c r="AC798" s="6" t="e">
        <f t="shared" si="91"/>
        <v>#N/A</v>
      </c>
      <c r="AD798" s="6" t="e">
        <f>SUMIFS($AB$3:AB798,$B$3:B798,B798)</f>
        <v>#N/A</v>
      </c>
      <c r="AE798" s="6">
        <f t="shared" si="92"/>
        <v>4814.4780266939551</v>
      </c>
      <c r="AF798" s="6">
        <f t="shared" si="93"/>
        <v>4814.4780266939551</v>
      </c>
      <c r="AG798" s="6">
        <f>VLOOKUP(Table1[[#This Row],[PracticeCode]],$AP$3:$AS$345,4,FALSE)</f>
        <v>4814.4780266939551</v>
      </c>
      <c r="AH798" s="27">
        <f t="shared" si="94"/>
        <v>349852.06993976078</v>
      </c>
      <c r="AI798" s="6" t="e">
        <f t="shared" si="96"/>
        <v>#N/A</v>
      </c>
    </row>
    <row r="799" spans="1:35" x14ac:dyDescent="0.35">
      <c r="A799" t="str">
        <f t="shared" si="95"/>
        <v>DR PINKINDER SAHOTAColne Union PCNHillingdonE86004Jan10</v>
      </c>
      <c r="B799" s="41" t="s">
        <v>618</v>
      </c>
      <c r="C799" s="41" t="s">
        <v>538</v>
      </c>
      <c r="D799" s="41" t="s">
        <v>8</v>
      </c>
      <c r="E799" s="41" t="s">
        <v>342</v>
      </c>
      <c r="F799" s="41" t="s">
        <v>342</v>
      </c>
      <c r="G799" s="41" t="s">
        <v>765</v>
      </c>
      <c r="H799" s="41">
        <v>10</v>
      </c>
      <c r="I799" s="41">
        <v>10698.8400593199</v>
      </c>
      <c r="J799" s="41">
        <v>18263</v>
      </c>
      <c r="K799" s="41">
        <v>2645</v>
      </c>
      <c r="L799" s="41">
        <v>363.43370000000004</v>
      </c>
      <c r="M799" s="41">
        <v>52.6355</v>
      </c>
      <c r="N799" s="41"/>
      <c r="O799" s="41"/>
      <c r="P799" s="41"/>
      <c r="Q799" s="41"/>
      <c r="R799" s="41">
        <v>1614</v>
      </c>
      <c r="S799" s="41">
        <v>28.890599999999999</v>
      </c>
      <c r="T799" s="41"/>
      <c r="U799" s="41"/>
      <c r="V799" s="41">
        <v>22522</v>
      </c>
      <c r="W799" s="41">
        <v>444.95980000000003</v>
      </c>
      <c r="X799" s="41"/>
      <c r="Y799" s="41"/>
      <c r="Z799" s="6">
        <f>0</f>
        <v>0</v>
      </c>
      <c r="AA799" s="6">
        <f t="shared" si="90"/>
        <v>444.95980000000003</v>
      </c>
      <c r="AB799" t="e">
        <f>IF(ISBLANK(Table1[[#This Row],[FY2425_Cost]])=TRUE,#N/A,Table1[[#This Row],[FY2425_Cost]])</f>
        <v>#N/A</v>
      </c>
      <c r="AC799" s="6" t="e">
        <f t="shared" si="91"/>
        <v>#N/A</v>
      </c>
      <c r="AD799" s="6" t="e">
        <f>SUMIFS($AB$3:AB799,$B$3:B799,B799)</f>
        <v>#N/A</v>
      </c>
      <c r="AE799" s="6">
        <f t="shared" si="92"/>
        <v>4814.4780266939551</v>
      </c>
      <c r="AF799" s="6">
        <f t="shared" si="93"/>
        <v>4814.4780266939551</v>
      </c>
      <c r="AG799" s="6">
        <f>VLOOKUP(Table1[[#This Row],[PracticeCode]],$AP$3:$AS$345,4,FALSE)</f>
        <v>4814.4780266939551</v>
      </c>
      <c r="AH799" s="27">
        <f t="shared" si="94"/>
        <v>349852.06993976078</v>
      </c>
      <c r="AI799" s="6" t="e">
        <f t="shared" si="96"/>
        <v>#N/A</v>
      </c>
    </row>
    <row r="800" spans="1:35" x14ac:dyDescent="0.35">
      <c r="A800" t="str">
        <f t="shared" si="95"/>
        <v>DR PINKINDER SAHOTAColne Union PCNHillingdonE86004Jul4</v>
      </c>
      <c r="B800" s="41" t="s">
        <v>618</v>
      </c>
      <c r="C800" s="41" t="s">
        <v>538</v>
      </c>
      <c r="D800" s="41" t="s">
        <v>8</v>
      </c>
      <c r="E800" s="41" t="s">
        <v>342</v>
      </c>
      <c r="F800" s="41" t="s">
        <v>342</v>
      </c>
      <c r="G800" s="41" t="s">
        <v>759</v>
      </c>
      <c r="H800" s="41">
        <v>4</v>
      </c>
      <c r="I800" s="41">
        <v>10698.8400593199</v>
      </c>
      <c r="J800" s="41">
        <v>2735</v>
      </c>
      <c r="K800" s="41">
        <v>0</v>
      </c>
      <c r="L800" s="41">
        <v>50.597499999999997</v>
      </c>
      <c r="M800" s="41">
        <v>0</v>
      </c>
      <c r="N800" s="41">
        <v>17389</v>
      </c>
      <c r="O800" s="41">
        <v>331</v>
      </c>
      <c r="P800" s="41">
        <v>346.04110000000003</v>
      </c>
      <c r="Q800" s="41">
        <v>6.5869</v>
      </c>
      <c r="R800" s="41">
        <v>946</v>
      </c>
      <c r="S800" s="41">
        <v>16.933399999999999</v>
      </c>
      <c r="T800" s="41">
        <v>1709</v>
      </c>
      <c r="U800" s="41">
        <v>37.597999999999999</v>
      </c>
      <c r="V800" s="41">
        <v>3681</v>
      </c>
      <c r="W800" s="41">
        <v>67.530900000000003</v>
      </c>
      <c r="X800" s="41">
        <v>19429</v>
      </c>
      <c r="Y800" s="41">
        <v>390.22600000000006</v>
      </c>
      <c r="Z800" s="6">
        <f>0</f>
        <v>0</v>
      </c>
      <c r="AA800" s="6">
        <f t="shared" si="90"/>
        <v>67.530900000000003</v>
      </c>
      <c r="AB800">
        <f>IF(ISBLANK(Table1[[#This Row],[FY2425_Cost]])=TRUE,#N/A,Table1[[#This Row],[FY2425_Cost]])</f>
        <v>390.22600000000006</v>
      </c>
      <c r="AC800" s="6">
        <f t="shared" si="91"/>
        <v>322.69510000000002</v>
      </c>
      <c r="AD800" s="6" t="e">
        <f>SUMIFS($AB$3:AB800,$B$3:B800,B800)</f>
        <v>#N/A</v>
      </c>
      <c r="AE800" s="6">
        <f t="shared" si="92"/>
        <v>4814.4780266939551</v>
      </c>
      <c r="AF800" s="6">
        <f t="shared" si="93"/>
        <v>4814.4780266939551</v>
      </c>
      <c r="AG800" s="6">
        <f>VLOOKUP(Table1[[#This Row],[PracticeCode]],$AP$3:$AS$345,4,FALSE)</f>
        <v>4814.4780266939551</v>
      </c>
      <c r="AH800" s="27">
        <f t="shared" si="94"/>
        <v>349852.06993976078</v>
      </c>
      <c r="AI800" s="6" t="e">
        <f t="shared" si="96"/>
        <v>#N/A</v>
      </c>
    </row>
    <row r="801" spans="1:35" x14ac:dyDescent="0.35">
      <c r="A801" t="str">
        <f t="shared" si="95"/>
        <v>DR PINKINDER SAHOTAColne Union PCNHillingdonE86004Jun3</v>
      </c>
      <c r="B801" s="41" t="s">
        <v>618</v>
      </c>
      <c r="C801" s="41" t="s">
        <v>538</v>
      </c>
      <c r="D801" s="41" t="s">
        <v>8</v>
      </c>
      <c r="E801" s="41" t="s">
        <v>342</v>
      </c>
      <c r="F801" s="41" t="s">
        <v>342</v>
      </c>
      <c r="G801" s="41" t="s">
        <v>758</v>
      </c>
      <c r="H801" s="41">
        <v>3</v>
      </c>
      <c r="I801" s="41">
        <v>10698.8400593199</v>
      </c>
      <c r="J801" s="41">
        <v>46363</v>
      </c>
      <c r="K801" s="41">
        <v>0</v>
      </c>
      <c r="L801" s="41">
        <v>857.71549999999991</v>
      </c>
      <c r="M801" s="41">
        <v>0</v>
      </c>
      <c r="N801" s="41">
        <v>16016</v>
      </c>
      <c r="O801" s="41">
        <v>1587</v>
      </c>
      <c r="P801" s="41">
        <v>318.71840000000003</v>
      </c>
      <c r="Q801" s="41">
        <v>31.581300000000002</v>
      </c>
      <c r="R801" s="41">
        <v>0</v>
      </c>
      <c r="S801" s="41">
        <v>0</v>
      </c>
      <c r="T801" s="41">
        <v>1600</v>
      </c>
      <c r="U801" s="41">
        <v>35.200000000000003</v>
      </c>
      <c r="V801" s="41">
        <v>46363</v>
      </c>
      <c r="W801" s="41">
        <v>857.71549999999991</v>
      </c>
      <c r="X801" s="41">
        <v>19203</v>
      </c>
      <c r="Y801" s="41">
        <v>385.49970000000002</v>
      </c>
      <c r="Z801" s="6">
        <f>0</f>
        <v>0</v>
      </c>
      <c r="AA801" s="6">
        <f t="shared" si="90"/>
        <v>857.71549999999991</v>
      </c>
      <c r="AB801">
        <f>IF(ISBLANK(Table1[[#This Row],[FY2425_Cost]])=TRUE,#N/A,Table1[[#This Row],[FY2425_Cost]])</f>
        <v>385.49970000000002</v>
      </c>
      <c r="AC801" s="6">
        <f t="shared" si="91"/>
        <v>-472.21579999999989</v>
      </c>
      <c r="AD801" s="6" t="e">
        <f>SUMIFS($AB$3:AB801,$B$3:B801,B801)</f>
        <v>#N/A</v>
      </c>
      <c r="AE801" s="6">
        <f t="shared" si="92"/>
        <v>4814.4780266939551</v>
      </c>
      <c r="AF801" s="6">
        <f t="shared" si="93"/>
        <v>4814.4780266939551</v>
      </c>
      <c r="AG801" s="6">
        <f>VLOOKUP(Table1[[#This Row],[PracticeCode]],$AP$3:$AS$345,4,FALSE)</f>
        <v>4814.4780266939551</v>
      </c>
      <c r="AH801" s="27">
        <f t="shared" si="94"/>
        <v>349852.06993976078</v>
      </c>
      <c r="AI801" s="6" t="e">
        <f t="shared" si="96"/>
        <v>#N/A</v>
      </c>
    </row>
    <row r="802" spans="1:35" x14ac:dyDescent="0.35">
      <c r="A802" t="str">
        <f t="shared" si="95"/>
        <v>DR PINKINDER SAHOTAColne Union PCNHillingdonE86004Mar12</v>
      </c>
      <c r="B802" s="41" t="s">
        <v>618</v>
      </c>
      <c r="C802" s="41" t="s">
        <v>538</v>
      </c>
      <c r="D802" s="41" t="s">
        <v>8</v>
      </c>
      <c r="E802" s="41" t="s">
        <v>342</v>
      </c>
      <c r="F802" s="41" t="s">
        <v>342</v>
      </c>
      <c r="G802" s="41" t="s">
        <v>767</v>
      </c>
      <c r="H802" s="41">
        <v>12</v>
      </c>
      <c r="I802" s="41">
        <v>10698.8400593199</v>
      </c>
      <c r="J802" s="41">
        <v>44230</v>
      </c>
      <c r="K802" s="41">
        <v>1490</v>
      </c>
      <c r="L802" s="41">
        <v>880.17700000000002</v>
      </c>
      <c r="M802" s="41">
        <v>29.651</v>
      </c>
      <c r="N802" s="41"/>
      <c r="O802" s="41"/>
      <c r="P802" s="41"/>
      <c r="Q802" s="41"/>
      <c r="R802" s="41">
        <v>1382</v>
      </c>
      <c r="S802" s="41">
        <v>24.7378</v>
      </c>
      <c r="T802" s="41"/>
      <c r="U802" s="41"/>
      <c r="V802" s="41">
        <v>47102</v>
      </c>
      <c r="W802" s="41">
        <v>934.56579999999997</v>
      </c>
      <c r="X802" s="41"/>
      <c r="Y802" s="41"/>
      <c r="Z802" s="6">
        <f>0</f>
        <v>0</v>
      </c>
      <c r="AA802" s="6">
        <f t="shared" si="90"/>
        <v>934.56579999999997</v>
      </c>
      <c r="AB802" t="e">
        <f>IF(ISBLANK(Table1[[#This Row],[FY2425_Cost]])=TRUE,#N/A,Table1[[#This Row],[FY2425_Cost]])</f>
        <v>#N/A</v>
      </c>
      <c r="AC802" s="6" t="e">
        <f t="shared" si="91"/>
        <v>#N/A</v>
      </c>
      <c r="AD802" s="6" t="e">
        <f>SUMIFS($AB$3:AB802,$B$3:B802,B802)</f>
        <v>#N/A</v>
      </c>
      <c r="AE802" s="6">
        <f t="shared" si="92"/>
        <v>4814.4780266939551</v>
      </c>
      <c r="AF802" s="6">
        <f t="shared" si="93"/>
        <v>4814.4780266939551</v>
      </c>
      <c r="AG802" s="6">
        <f>VLOOKUP(Table1[[#This Row],[PracticeCode]],$AP$3:$AS$345,4,FALSE)</f>
        <v>4814.4780266939551</v>
      </c>
      <c r="AH802" s="27">
        <f t="shared" si="94"/>
        <v>349852.06993976078</v>
      </c>
      <c r="AI802" s="6" t="e">
        <f t="shared" si="96"/>
        <v>#N/A</v>
      </c>
    </row>
    <row r="803" spans="1:35" x14ac:dyDescent="0.35">
      <c r="A803" t="str">
        <f t="shared" si="95"/>
        <v>DR PINKINDER SAHOTAColne Union PCNHillingdonE86004May2</v>
      </c>
      <c r="B803" s="41" t="s">
        <v>618</v>
      </c>
      <c r="C803" s="41" t="s">
        <v>538</v>
      </c>
      <c r="D803" s="41" t="s">
        <v>8</v>
      </c>
      <c r="E803" s="41" t="s">
        <v>342</v>
      </c>
      <c r="F803" s="41" t="s">
        <v>342</v>
      </c>
      <c r="G803" s="41" t="s">
        <v>757</v>
      </c>
      <c r="H803" s="41">
        <v>2</v>
      </c>
      <c r="I803" s="41">
        <v>10698.8400593199</v>
      </c>
      <c r="J803" s="41">
        <v>9657</v>
      </c>
      <c r="K803" s="41">
        <v>0</v>
      </c>
      <c r="L803" s="41">
        <v>178.65449999999998</v>
      </c>
      <c r="M803" s="41">
        <v>0</v>
      </c>
      <c r="N803" s="41">
        <v>15107</v>
      </c>
      <c r="O803" s="41">
        <v>1486</v>
      </c>
      <c r="P803" s="41">
        <v>300.6293</v>
      </c>
      <c r="Q803" s="41">
        <v>29.571400000000001</v>
      </c>
      <c r="R803" s="41">
        <v>0</v>
      </c>
      <c r="S803" s="41">
        <v>0</v>
      </c>
      <c r="T803" s="41">
        <v>1321</v>
      </c>
      <c r="U803" s="41">
        <v>29.062000000000001</v>
      </c>
      <c r="V803" s="41">
        <v>9657</v>
      </c>
      <c r="W803" s="41">
        <v>178.65449999999998</v>
      </c>
      <c r="X803" s="41">
        <v>17914</v>
      </c>
      <c r="Y803" s="41">
        <v>359.2627</v>
      </c>
      <c r="Z803" s="6">
        <f>0</f>
        <v>0</v>
      </c>
      <c r="AA803" s="6">
        <f t="shared" si="90"/>
        <v>178.65449999999998</v>
      </c>
      <c r="AB803">
        <f>IF(ISBLANK(Table1[[#This Row],[FY2425_Cost]])=TRUE,#N/A,Table1[[#This Row],[FY2425_Cost]])</f>
        <v>359.2627</v>
      </c>
      <c r="AC803" s="6">
        <f t="shared" si="91"/>
        <v>180.60820000000001</v>
      </c>
      <c r="AD803" s="6" t="e">
        <f>SUMIFS($AB$3:AB803,$B$3:B803,B803)</f>
        <v>#N/A</v>
      </c>
      <c r="AE803" s="6">
        <f t="shared" si="92"/>
        <v>4814.4780266939551</v>
      </c>
      <c r="AF803" s="6">
        <f t="shared" si="93"/>
        <v>4814.4780266939551</v>
      </c>
      <c r="AG803" s="6">
        <f>VLOOKUP(Table1[[#This Row],[PracticeCode]],$AP$3:$AS$345,4,FALSE)</f>
        <v>4814.4780266939551</v>
      </c>
      <c r="AH803" s="27">
        <f t="shared" si="94"/>
        <v>349852.06993976078</v>
      </c>
      <c r="AI803" s="6" t="e">
        <f t="shared" si="96"/>
        <v>#N/A</v>
      </c>
    </row>
    <row r="804" spans="1:35" x14ac:dyDescent="0.35">
      <c r="A804" t="str">
        <f t="shared" si="95"/>
        <v>DR PINKINDER SAHOTAColne Union PCNHillingdonE86004Nov8</v>
      </c>
      <c r="B804" s="41" t="s">
        <v>618</v>
      </c>
      <c r="C804" s="41" t="s">
        <v>538</v>
      </c>
      <c r="D804" s="41" t="s">
        <v>8</v>
      </c>
      <c r="E804" s="41" t="s">
        <v>342</v>
      </c>
      <c r="F804" s="41" t="s">
        <v>342</v>
      </c>
      <c r="G804" s="41" t="s">
        <v>763</v>
      </c>
      <c r="H804" s="41">
        <v>8</v>
      </c>
      <c r="I804" s="41">
        <v>10698.8400593199</v>
      </c>
      <c r="J804" s="41">
        <v>15311</v>
      </c>
      <c r="K804" s="41">
        <v>4539</v>
      </c>
      <c r="L804" s="41">
        <v>304.68889999999999</v>
      </c>
      <c r="M804" s="41">
        <v>90.326100000000011</v>
      </c>
      <c r="N804" s="41"/>
      <c r="O804" s="41"/>
      <c r="P804" s="41"/>
      <c r="Q804" s="41"/>
      <c r="R804" s="41">
        <v>1352</v>
      </c>
      <c r="S804" s="41">
        <v>24.200800000000001</v>
      </c>
      <c r="T804" s="41"/>
      <c r="U804" s="41"/>
      <c r="V804" s="41">
        <v>21202</v>
      </c>
      <c r="W804" s="41">
        <v>419.2158</v>
      </c>
      <c r="X804" s="41"/>
      <c r="Y804" s="41"/>
      <c r="Z804" s="6">
        <f>0</f>
        <v>0</v>
      </c>
      <c r="AA804" s="6">
        <f t="shared" si="90"/>
        <v>419.2158</v>
      </c>
      <c r="AB804" t="e">
        <f>IF(ISBLANK(Table1[[#This Row],[FY2425_Cost]])=TRUE,#N/A,Table1[[#This Row],[FY2425_Cost]])</f>
        <v>#N/A</v>
      </c>
      <c r="AC804" s="6" t="e">
        <f t="shared" si="91"/>
        <v>#N/A</v>
      </c>
      <c r="AD804" s="6" t="e">
        <f>SUMIFS($AB$3:AB804,$B$3:B804,B804)</f>
        <v>#N/A</v>
      </c>
      <c r="AE804" s="6">
        <f t="shared" si="92"/>
        <v>4814.4780266939551</v>
      </c>
      <c r="AF804" s="6">
        <f t="shared" si="93"/>
        <v>4814.4780266939551</v>
      </c>
      <c r="AG804" s="6">
        <f>VLOOKUP(Table1[[#This Row],[PracticeCode]],$AP$3:$AS$345,4,FALSE)</f>
        <v>4814.4780266939551</v>
      </c>
      <c r="AH804" s="27">
        <f t="shared" si="94"/>
        <v>349852.06993976078</v>
      </c>
      <c r="AI804" s="6" t="e">
        <f t="shared" si="96"/>
        <v>#N/A</v>
      </c>
    </row>
    <row r="805" spans="1:35" x14ac:dyDescent="0.35">
      <c r="A805" t="str">
        <f t="shared" si="95"/>
        <v>DR PINKINDER SAHOTAColne Union PCNHillingdonE86004Oct7</v>
      </c>
      <c r="B805" s="41" t="s">
        <v>618</v>
      </c>
      <c r="C805" s="41" t="s">
        <v>538</v>
      </c>
      <c r="D805" s="41" t="s">
        <v>8</v>
      </c>
      <c r="E805" s="41" t="s">
        <v>342</v>
      </c>
      <c r="F805" s="41" t="s">
        <v>342</v>
      </c>
      <c r="G805" s="41" t="s">
        <v>762</v>
      </c>
      <c r="H805" s="41">
        <v>7</v>
      </c>
      <c r="I805" s="41">
        <v>10698.8400593199</v>
      </c>
      <c r="J805" s="41">
        <v>7153</v>
      </c>
      <c r="K805" s="41">
        <v>0</v>
      </c>
      <c r="L805" s="41">
        <v>142.34470000000002</v>
      </c>
      <c r="M805" s="41">
        <v>0</v>
      </c>
      <c r="N805" s="41">
        <v>0</v>
      </c>
      <c r="O805" s="41">
        <v>3858</v>
      </c>
      <c r="P805" s="41">
        <v>0</v>
      </c>
      <c r="Q805" s="41">
        <v>86.804999999999993</v>
      </c>
      <c r="R805" s="41">
        <v>1613</v>
      </c>
      <c r="S805" s="41">
        <v>28.872699999999998</v>
      </c>
      <c r="T805" s="41">
        <v>1604</v>
      </c>
      <c r="U805" s="41">
        <v>35.287999999999997</v>
      </c>
      <c r="V805" s="41">
        <v>8766</v>
      </c>
      <c r="W805" s="41">
        <v>171.21740000000003</v>
      </c>
      <c r="X805" s="41">
        <v>5462</v>
      </c>
      <c r="Y805" s="41">
        <v>122.09299999999999</v>
      </c>
      <c r="Z805" s="6">
        <f>0</f>
        <v>0</v>
      </c>
      <c r="AA805" s="6">
        <f t="shared" si="90"/>
        <v>171.21740000000003</v>
      </c>
      <c r="AB805">
        <f>IF(ISBLANK(Table1[[#This Row],[FY2425_Cost]])=TRUE,#N/A,Table1[[#This Row],[FY2425_Cost]])</f>
        <v>122.09299999999999</v>
      </c>
      <c r="AC805" s="6">
        <f t="shared" si="91"/>
        <v>-49.124400000000037</v>
      </c>
      <c r="AD805" s="6" t="e">
        <f>SUMIFS($AB$3:AB805,$B$3:B805,B805)</f>
        <v>#N/A</v>
      </c>
      <c r="AE805" s="6">
        <f t="shared" si="92"/>
        <v>4814.4780266939551</v>
      </c>
      <c r="AF805" s="6">
        <f t="shared" si="93"/>
        <v>4814.4780266939551</v>
      </c>
      <c r="AG805" s="6">
        <f>VLOOKUP(Table1[[#This Row],[PracticeCode]],$AP$3:$AS$345,4,FALSE)</f>
        <v>4814.4780266939551</v>
      </c>
      <c r="AH805" s="27">
        <f t="shared" si="94"/>
        <v>349852.06993976078</v>
      </c>
      <c r="AI805" s="6" t="e">
        <f t="shared" si="96"/>
        <v>#N/A</v>
      </c>
    </row>
    <row r="806" spans="1:35" x14ac:dyDescent="0.35">
      <c r="A806" t="str">
        <f t="shared" si="95"/>
        <v>DR PINKINDER SAHOTAColne Union PCNHillingdonE86004Sep6</v>
      </c>
      <c r="B806" s="41" t="s">
        <v>618</v>
      </c>
      <c r="C806" s="41" t="s">
        <v>538</v>
      </c>
      <c r="D806" s="41" t="s">
        <v>8</v>
      </c>
      <c r="E806" s="41" t="s">
        <v>342</v>
      </c>
      <c r="F806" s="41" t="s">
        <v>342</v>
      </c>
      <c r="G806" s="41" t="s">
        <v>761</v>
      </c>
      <c r="H806" s="41">
        <v>6</v>
      </c>
      <c r="I806" s="41">
        <v>10698.8400593199</v>
      </c>
      <c r="J806" s="41">
        <v>7834</v>
      </c>
      <c r="K806" s="41">
        <v>2188</v>
      </c>
      <c r="L806" s="41">
        <v>155.89660000000001</v>
      </c>
      <c r="M806" s="41">
        <v>43.541200000000003</v>
      </c>
      <c r="N806" s="41">
        <v>16236</v>
      </c>
      <c r="O806" s="41">
        <v>6759</v>
      </c>
      <c r="P806" s="41">
        <v>365.31</v>
      </c>
      <c r="Q806" s="41">
        <v>152.07749999999999</v>
      </c>
      <c r="R806" s="41">
        <v>1440</v>
      </c>
      <c r="S806" s="41">
        <v>25.776</v>
      </c>
      <c r="T806" s="41">
        <v>1700</v>
      </c>
      <c r="U806" s="41">
        <v>37.4</v>
      </c>
      <c r="V806" s="41">
        <v>11462</v>
      </c>
      <c r="W806" s="41">
        <v>225.21380000000002</v>
      </c>
      <c r="X806" s="41">
        <v>24695</v>
      </c>
      <c r="Y806" s="41">
        <v>554.78750000000002</v>
      </c>
      <c r="Z806" s="6">
        <f>0</f>
        <v>0</v>
      </c>
      <c r="AA806" s="6">
        <f t="shared" si="90"/>
        <v>225.21380000000002</v>
      </c>
      <c r="AB806">
        <f>IF(ISBLANK(Table1[[#This Row],[FY2425_Cost]])=TRUE,#N/A,Table1[[#This Row],[FY2425_Cost]])</f>
        <v>554.78750000000002</v>
      </c>
      <c r="AC806" s="6">
        <f t="shared" si="91"/>
        <v>329.57370000000003</v>
      </c>
      <c r="AD806" s="6" t="e">
        <f>SUMIFS($AB$3:AB806,$B$3:B806,B806)</f>
        <v>#N/A</v>
      </c>
      <c r="AE806" s="6">
        <f t="shared" si="92"/>
        <v>4814.4780266939551</v>
      </c>
      <c r="AF806" s="6">
        <f t="shared" si="93"/>
        <v>4814.4780266939551</v>
      </c>
      <c r="AG806" s="6">
        <f>VLOOKUP(Table1[[#This Row],[PracticeCode]],$AP$3:$AS$345,4,FALSE)</f>
        <v>4814.4780266939551</v>
      </c>
      <c r="AH806" s="27">
        <f t="shared" si="94"/>
        <v>349852.06993976078</v>
      </c>
      <c r="AI806" s="6" t="e">
        <f t="shared" si="96"/>
        <v>#N/A</v>
      </c>
    </row>
    <row r="807" spans="1:35" x14ac:dyDescent="0.35">
      <c r="A807" t="str">
        <f t="shared" si="95"/>
        <v>DR UPPAL &amp; PARTNERS, PARKVIEWNorth H&amp;F PCNHammersmith &amp; FulhamE85624Apr1</v>
      </c>
      <c r="B807" s="41" t="s">
        <v>716</v>
      </c>
      <c r="C807" s="41" t="s">
        <v>497</v>
      </c>
      <c r="D807" s="41" t="s">
        <v>22</v>
      </c>
      <c r="E807" s="41" t="s">
        <v>94</v>
      </c>
      <c r="F807" s="41" t="s">
        <v>94</v>
      </c>
      <c r="G807" s="41" t="s">
        <v>756</v>
      </c>
      <c r="H807" s="41">
        <v>1</v>
      </c>
      <c r="I807" s="41">
        <v>7737.0403981906102</v>
      </c>
      <c r="J807" s="41">
        <v>738</v>
      </c>
      <c r="K807" s="41">
        <v>0</v>
      </c>
      <c r="L807" s="41">
        <v>13.652999999999999</v>
      </c>
      <c r="M807" s="41">
        <v>0</v>
      </c>
      <c r="N807" s="41">
        <v>747</v>
      </c>
      <c r="O807" s="41">
        <v>0</v>
      </c>
      <c r="P807" s="41">
        <v>14.865300000000001</v>
      </c>
      <c r="Q807" s="41">
        <v>0</v>
      </c>
      <c r="R807" s="41">
        <v>10367</v>
      </c>
      <c r="S807" s="41">
        <v>185.5693</v>
      </c>
      <c r="T807" s="41">
        <v>8157</v>
      </c>
      <c r="U807" s="41">
        <v>179.45400000000001</v>
      </c>
      <c r="V807" s="41">
        <v>11105</v>
      </c>
      <c r="W807" s="41">
        <v>199.22229999999999</v>
      </c>
      <c r="X807" s="41">
        <v>8904</v>
      </c>
      <c r="Y807" s="41">
        <v>194.3193</v>
      </c>
      <c r="Z807" s="6">
        <f>0</f>
        <v>0</v>
      </c>
      <c r="AA807" s="6">
        <f t="shared" si="90"/>
        <v>199.22229999999999</v>
      </c>
      <c r="AB807">
        <f>IF(ISBLANK(Table1[[#This Row],[FY2425_Cost]])=TRUE,#N/A,Table1[[#This Row],[FY2425_Cost]])</f>
        <v>194.3193</v>
      </c>
      <c r="AC807" s="6">
        <f t="shared" si="91"/>
        <v>-4.9029999999999916</v>
      </c>
      <c r="AD807" s="6">
        <f>SUMIFS($AB$3:AB807,$B$3:B807,B807)</f>
        <v>194.3193</v>
      </c>
      <c r="AE807" s="6">
        <f t="shared" si="92"/>
        <v>3481.6681791857745</v>
      </c>
      <c r="AF807" s="6">
        <f t="shared" si="93"/>
        <v>3481.6681791857745</v>
      </c>
      <c r="AG807" s="6">
        <f>VLOOKUP(Table1[[#This Row],[PracticeCode]],$AP$3:$AS$345,4,FALSE)</f>
        <v>3481.6681791857745</v>
      </c>
      <c r="AH807" s="27">
        <f t="shared" si="94"/>
        <v>253001.22102083298</v>
      </c>
      <c r="AI807" s="6">
        <f t="shared" si="96"/>
        <v>0</v>
      </c>
    </row>
    <row r="808" spans="1:35" x14ac:dyDescent="0.35">
      <c r="A808" t="str">
        <f t="shared" si="95"/>
        <v>DR UPPAL &amp; PARTNERS, PARKVIEWNorth H&amp;F PCNHammersmith &amp; FulhamE85624Aug5</v>
      </c>
      <c r="B808" s="41" t="s">
        <v>716</v>
      </c>
      <c r="C808" s="41" t="s">
        <v>497</v>
      </c>
      <c r="D808" s="41" t="s">
        <v>22</v>
      </c>
      <c r="E808" s="41" t="s">
        <v>94</v>
      </c>
      <c r="F808" s="41" t="s">
        <v>94</v>
      </c>
      <c r="G808" s="41" t="s">
        <v>760</v>
      </c>
      <c r="H808" s="41">
        <v>5</v>
      </c>
      <c r="I808" s="41">
        <v>7737.0403981906102</v>
      </c>
      <c r="J808" s="41">
        <v>4265</v>
      </c>
      <c r="K808" s="41">
        <v>22</v>
      </c>
      <c r="L808" s="41">
        <v>78.902499999999989</v>
      </c>
      <c r="M808" s="41">
        <v>0.40699999999999997</v>
      </c>
      <c r="N808" s="41">
        <v>5980</v>
      </c>
      <c r="O808" s="41">
        <v>13</v>
      </c>
      <c r="P808" s="41">
        <v>119.00200000000001</v>
      </c>
      <c r="Q808" s="41">
        <v>0.25870000000000004</v>
      </c>
      <c r="R808" s="41">
        <v>8202</v>
      </c>
      <c r="S808" s="41">
        <v>146.8158</v>
      </c>
      <c r="T808" s="41">
        <v>5112</v>
      </c>
      <c r="U808" s="41">
        <v>112.464</v>
      </c>
      <c r="V808" s="41">
        <v>12489</v>
      </c>
      <c r="W808" s="41">
        <v>226.12529999999998</v>
      </c>
      <c r="X808" s="41">
        <v>11105</v>
      </c>
      <c r="Y808" s="41">
        <v>231.72470000000001</v>
      </c>
      <c r="Z808" s="6">
        <f>0</f>
        <v>0</v>
      </c>
      <c r="AA808" s="6">
        <f t="shared" si="90"/>
        <v>226.12529999999998</v>
      </c>
      <c r="AB808">
        <f>IF(ISBLANK(Table1[[#This Row],[FY2425_Cost]])=TRUE,#N/A,Table1[[#This Row],[FY2425_Cost]])</f>
        <v>231.72470000000001</v>
      </c>
      <c r="AC808" s="6">
        <f t="shared" si="91"/>
        <v>5.5994000000000312</v>
      </c>
      <c r="AD808" s="6">
        <f>SUMIFS($AB$3:AB808,$B$3:B808,B808)</f>
        <v>426.04399999999998</v>
      </c>
      <c r="AE808" s="6">
        <f t="shared" si="92"/>
        <v>3481.6681791857745</v>
      </c>
      <c r="AF808" s="6">
        <f t="shared" si="93"/>
        <v>3481.6681791857745</v>
      </c>
      <c r="AG808" s="6">
        <f>VLOOKUP(Table1[[#This Row],[PracticeCode]],$AP$3:$AS$345,4,FALSE)</f>
        <v>3481.6681791857745</v>
      </c>
      <c r="AH808" s="27">
        <f t="shared" si="94"/>
        <v>253001.22102083298</v>
      </c>
      <c r="AI808" s="6">
        <f t="shared" si="96"/>
        <v>0</v>
      </c>
    </row>
    <row r="809" spans="1:35" x14ac:dyDescent="0.35">
      <c r="A809" t="str">
        <f t="shared" si="95"/>
        <v>DR UPPAL &amp; PARTNERS, PARKVIEWNorth H&amp;F PCNHammersmith &amp; FulhamE85624Dec9</v>
      </c>
      <c r="B809" s="41" t="s">
        <v>716</v>
      </c>
      <c r="C809" s="41" t="s">
        <v>497</v>
      </c>
      <c r="D809" s="41" t="s">
        <v>22</v>
      </c>
      <c r="E809" s="41" t="s">
        <v>94</v>
      </c>
      <c r="F809" s="41" t="s">
        <v>94</v>
      </c>
      <c r="G809" s="41" t="s">
        <v>764</v>
      </c>
      <c r="H809" s="41">
        <v>9</v>
      </c>
      <c r="I809" s="41">
        <v>7737.0403981906102</v>
      </c>
      <c r="J809" s="41">
        <v>660</v>
      </c>
      <c r="K809" s="41">
        <v>0</v>
      </c>
      <c r="L809" s="41">
        <v>13.134</v>
      </c>
      <c r="M809" s="41">
        <v>0</v>
      </c>
      <c r="N809" s="41"/>
      <c r="O809" s="41"/>
      <c r="P809" s="41"/>
      <c r="Q809" s="41"/>
      <c r="R809" s="41">
        <v>7538</v>
      </c>
      <c r="S809" s="41">
        <v>134.93020000000001</v>
      </c>
      <c r="T809" s="41"/>
      <c r="U809" s="41"/>
      <c r="V809" s="41">
        <v>8198</v>
      </c>
      <c r="W809" s="41">
        <v>148.06420000000003</v>
      </c>
      <c r="X809" s="41"/>
      <c r="Y809" s="41"/>
      <c r="Z809" s="6">
        <f>0</f>
        <v>0</v>
      </c>
      <c r="AA809" s="6">
        <f t="shared" si="90"/>
        <v>148.06420000000003</v>
      </c>
      <c r="AB809" t="e">
        <f>IF(ISBLANK(Table1[[#This Row],[FY2425_Cost]])=TRUE,#N/A,Table1[[#This Row],[FY2425_Cost]])</f>
        <v>#N/A</v>
      </c>
      <c r="AC809" s="6" t="e">
        <f t="shared" si="91"/>
        <v>#N/A</v>
      </c>
      <c r="AD809" s="6" t="e">
        <f>SUMIFS($AB$3:AB809,$B$3:B809,B809)</f>
        <v>#N/A</v>
      </c>
      <c r="AE809" s="6">
        <f t="shared" si="92"/>
        <v>3481.6681791857745</v>
      </c>
      <c r="AF809" s="6">
        <f t="shared" si="93"/>
        <v>3481.6681791857745</v>
      </c>
      <c r="AG809" s="6">
        <f>VLOOKUP(Table1[[#This Row],[PracticeCode]],$AP$3:$AS$345,4,FALSE)</f>
        <v>3481.6681791857745</v>
      </c>
      <c r="AH809" s="27">
        <f t="shared" si="94"/>
        <v>253001.22102083298</v>
      </c>
      <c r="AI809" s="6" t="e">
        <f t="shared" si="96"/>
        <v>#N/A</v>
      </c>
    </row>
    <row r="810" spans="1:35" x14ac:dyDescent="0.35">
      <c r="A810" t="str">
        <f t="shared" si="95"/>
        <v>DR UPPAL &amp; PARTNERS, PARKVIEWNorth H&amp;F PCNHammersmith &amp; FulhamE85624Feb11</v>
      </c>
      <c r="B810" s="41" t="s">
        <v>716</v>
      </c>
      <c r="C810" s="41" t="s">
        <v>497</v>
      </c>
      <c r="D810" s="41" t="s">
        <v>22</v>
      </c>
      <c r="E810" s="41" t="s">
        <v>94</v>
      </c>
      <c r="F810" s="41" t="s">
        <v>94</v>
      </c>
      <c r="G810" s="41" t="s">
        <v>766</v>
      </c>
      <c r="H810" s="41">
        <v>11</v>
      </c>
      <c r="I810" s="41">
        <v>7737.0403981906102</v>
      </c>
      <c r="J810" s="41">
        <v>3720</v>
      </c>
      <c r="K810" s="41">
        <v>0</v>
      </c>
      <c r="L810" s="41">
        <v>74.028000000000006</v>
      </c>
      <c r="M810" s="41">
        <v>0</v>
      </c>
      <c r="N810" s="41"/>
      <c r="O810" s="41"/>
      <c r="P810" s="41"/>
      <c r="Q810" s="41"/>
      <c r="R810" s="41">
        <v>11615</v>
      </c>
      <c r="S810" s="41">
        <v>207.9085</v>
      </c>
      <c r="T810" s="41"/>
      <c r="U810" s="41"/>
      <c r="V810" s="41">
        <v>15335</v>
      </c>
      <c r="W810" s="41">
        <v>281.93650000000002</v>
      </c>
      <c r="X810" s="41"/>
      <c r="Y810" s="41"/>
      <c r="Z810" s="6">
        <f>0</f>
        <v>0</v>
      </c>
      <c r="AA810" s="6">
        <f t="shared" si="90"/>
        <v>281.93650000000002</v>
      </c>
      <c r="AB810" t="e">
        <f>IF(ISBLANK(Table1[[#This Row],[FY2425_Cost]])=TRUE,#N/A,Table1[[#This Row],[FY2425_Cost]])</f>
        <v>#N/A</v>
      </c>
      <c r="AC810" s="6" t="e">
        <f t="shared" si="91"/>
        <v>#N/A</v>
      </c>
      <c r="AD810" s="6" t="e">
        <f>SUMIFS($AB$3:AB810,$B$3:B810,B810)</f>
        <v>#N/A</v>
      </c>
      <c r="AE810" s="6">
        <f t="shared" si="92"/>
        <v>3481.6681791857745</v>
      </c>
      <c r="AF810" s="6">
        <f t="shared" si="93"/>
        <v>3481.6681791857745</v>
      </c>
      <c r="AG810" s="6">
        <f>VLOOKUP(Table1[[#This Row],[PracticeCode]],$AP$3:$AS$345,4,FALSE)</f>
        <v>3481.6681791857745</v>
      </c>
      <c r="AH810" s="27">
        <f t="shared" si="94"/>
        <v>253001.22102083298</v>
      </c>
      <c r="AI810" s="6" t="e">
        <f t="shared" si="96"/>
        <v>#N/A</v>
      </c>
    </row>
    <row r="811" spans="1:35" x14ac:dyDescent="0.35">
      <c r="A811" t="str">
        <f t="shared" si="95"/>
        <v>DR UPPAL &amp; PARTNERS, PARKVIEWNorth H&amp;F PCNHammersmith &amp; FulhamE85624Jan10</v>
      </c>
      <c r="B811" s="41" t="s">
        <v>716</v>
      </c>
      <c r="C811" s="41" t="s">
        <v>497</v>
      </c>
      <c r="D811" s="41" t="s">
        <v>22</v>
      </c>
      <c r="E811" s="41" t="s">
        <v>94</v>
      </c>
      <c r="F811" s="41" t="s">
        <v>94</v>
      </c>
      <c r="G811" s="41" t="s">
        <v>765</v>
      </c>
      <c r="H811" s="41">
        <v>10</v>
      </c>
      <c r="I811" s="41">
        <v>7737.0403981906102</v>
      </c>
      <c r="J811" s="41">
        <v>1868</v>
      </c>
      <c r="K811" s="41">
        <v>1</v>
      </c>
      <c r="L811" s="41">
        <v>37.173200000000001</v>
      </c>
      <c r="M811" s="41">
        <v>1.9900000000000001E-2</v>
      </c>
      <c r="N811" s="41"/>
      <c r="O811" s="41"/>
      <c r="P811" s="41"/>
      <c r="Q811" s="41"/>
      <c r="R811" s="41">
        <v>8613</v>
      </c>
      <c r="S811" s="41">
        <v>154.17269999999999</v>
      </c>
      <c r="T811" s="41"/>
      <c r="U811" s="41"/>
      <c r="V811" s="41">
        <v>10482</v>
      </c>
      <c r="W811" s="41">
        <v>191.36579999999998</v>
      </c>
      <c r="X811" s="41"/>
      <c r="Y811" s="41"/>
      <c r="Z811" s="6">
        <f>0</f>
        <v>0</v>
      </c>
      <c r="AA811" s="6">
        <f t="shared" si="90"/>
        <v>191.36579999999998</v>
      </c>
      <c r="AB811" t="e">
        <f>IF(ISBLANK(Table1[[#This Row],[FY2425_Cost]])=TRUE,#N/A,Table1[[#This Row],[FY2425_Cost]])</f>
        <v>#N/A</v>
      </c>
      <c r="AC811" s="6" t="e">
        <f t="shared" si="91"/>
        <v>#N/A</v>
      </c>
      <c r="AD811" s="6" t="e">
        <f>SUMIFS($AB$3:AB811,$B$3:B811,B811)</f>
        <v>#N/A</v>
      </c>
      <c r="AE811" s="6">
        <f t="shared" si="92"/>
        <v>3481.6681791857745</v>
      </c>
      <c r="AF811" s="6">
        <f t="shared" si="93"/>
        <v>3481.6681791857745</v>
      </c>
      <c r="AG811" s="6">
        <f>VLOOKUP(Table1[[#This Row],[PracticeCode]],$AP$3:$AS$345,4,FALSE)</f>
        <v>3481.6681791857745</v>
      </c>
      <c r="AH811" s="27">
        <f t="shared" si="94"/>
        <v>253001.22102083298</v>
      </c>
      <c r="AI811" s="6" t="e">
        <f t="shared" si="96"/>
        <v>#N/A</v>
      </c>
    </row>
    <row r="812" spans="1:35" x14ac:dyDescent="0.35">
      <c r="A812" t="str">
        <f t="shared" si="95"/>
        <v>DR UPPAL &amp; PARTNERS, PARKVIEWNorth H&amp;F PCNHammersmith &amp; FulhamE85624Jul4</v>
      </c>
      <c r="B812" s="41" t="s">
        <v>716</v>
      </c>
      <c r="C812" s="41" t="s">
        <v>497</v>
      </c>
      <c r="D812" s="41" t="s">
        <v>22</v>
      </c>
      <c r="E812" s="41" t="s">
        <v>94</v>
      </c>
      <c r="F812" s="41" t="s">
        <v>94</v>
      </c>
      <c r="G812" s="41" t="s">
        <v>759</v>
      </c>
      <c r="H812" s="41">
        <v>4</v>
      </c>
      <c r="I812" s="41">
        <v>7737.0403981906102</v>
      </c>
      <c r="J812" s="41">
        <v>2053</v>
      </c>
      <c r="K812" s="41">
        <v>0</v>
      </c>
      <c r="L812" s="41">
        <v>37.980499999999999</v>
      </c>
      <c r="M812" s="41">
        <v>0</v>
      </c>
      <c r="N812" s="41">
        <v>7536</v>
      </c>
      <c r="O812" s="41">
        <v>6</v>
      </c>
      <c r="P812" s="41">
        <v>149.96640000000002</v>
      </c>
      <c r="Q812" s="41">
        <v>0.11940000000000001</v>
      </c>
      <c r="R812" s="41">
        <v>8048</v>
      </c>
      <c r="S812" s="41">
        <v>144.0592</v>
      </c>
      <c r="T812" s="41">
        <v>6858</v>
      </c>
      <c r="U812" s="41">
        <v>150.876</v>
      </c>
      <c r="V812" s="41">
        <v>10101</v>
      </c>
      <c r="W812" s="41">
        <v>182.03970000000001</v>
      </c>
      <c r="X812" s="41">
        <v>14400</v>
      </c>
      <c r="Y812" s="41">
        <v>300.96180000000004</v>
      </c>
      <c r="Z812" s="6">
        <f>0</f>
        <v>0</v>
      </c>
      <c r="AA812" s="6">
        <f t="shared" si="90"/>
        <v>182.03970000000001</v>
      </c>
      <c r="AB812">
        <f>IF(ISBLANK(Table1[[#This Row],[FY2425_Cost]])=TRUE,#N/A,Table1[[#This Row],[FY2425_Cost]])</f>
        <v>300.96180000000004</v>
      </c>
      <c r="AC812" s="6">
        <f t="shared" si="91"/>
        <v>118.92210000000003</v>
      </c>
      <c r="AD812" s="6" t="e">
        <f>SUMIFS($AB$3:AB812,$B$3:B812,B812)</f>
        <v>#N/A</v>
      </c>
      <c r="AE812" s="6">
        <f t="shared" si="92"/>
        <v>3481.6681791857745</v>
      </c>
      <c r="AF812" s="6">
        <f t="shared" si="93"/>
        <v>3481.6681791857745</v>
      </c>
      <c r="AG812" s="6">
        <f>VLOOKUP(Table1[[#This Row],[PracticeCode]],$AP$3:$AS$345,4,FALSE)</f>
        <v>3481.6681791857745</v>
      </c>
      <c r="AH812" s="27">
        <f t="shared" si="94"/>
        <v>253001.22102083298</v>
      </c>
      <c r="AI812" s="6" t="e">
        <f t="shared" si="96"/>
        <v>#N/A</v>
      </c>
    </row>
    <row r="813" spans="1:35" x14ac:dyDescent="0.35">
      <c r="A813" t="str">
        <f t="shared" si="95"/>
        <v>DR UPPAL &amp; PARTNERS, PARKVIEWNorth H&amp;F PCNHammersmith &amp; FulhamE85624Jun3</v>
      </c>
      <c r="B813" s="41" t="s">
        <v>716</v>
      </c>
      <c r="C813" s="41" t="s">
        <v>497</v>
      </c>
      <c r="D813" s="41" t="s">
        <v>22</v>
      </c>
      <c r="E813" s="41" t="s">
        <v>94</v>
      </c>
      <c r="F813" s="41" t="s">
        <v>94</v>
      </c>
      <c r="G813" s="41" t="s">
        <v>758</v>
      </c>
      <c r="H813" s="41">
        <v>3</v>
      </c>
      <c r="I813" s="41">
        <v>7737.0403981906102</v>
      </c>
      <c r="J813" s="41">
        <v>748</v>
      </c>
      <c r="K813" s="41">
        <v>0</v>
      </c>
      <c r="L813" s="41">
        <v>13.837999999999999</v>
      </c>
      <c r="M813" s="41">
        <v>0</v>
      </c>
      <c r="N813" s="41">
        <v>654</v>
      </c>
      <c r="O813" s="41">
        <v>0</v>
      </c>
      <c r="P813" s="41">
        <v>13.014600000000002</v>
      </c>
      <c r="Q813" s="41">
        <v>0</v>
      </c>
      <c r="R813" s="41">
        <v>6502</v>
      </c>
      <c r="S813" s="41">
        <v>116.3858</v>
      </c>
      <c r="T813" s="41">
        <v>23088</v>
      </c>
      <c r="U813" s="41">
        <v>507.93599999999998</v>
      </c>
      <c r="V813" s="41">
        <v>7250</v>
      </c>
      <c r="W813" s="41">
        <v>130.22380000000001</v>
      </c>
      <c r="X813" s="41">
        <v>23742</v>
      </c>
      <c r="Y813" s="41">
        <v>520.95060000000001</v>
      </c>
      <c r="Z813" s="6">
        <f>0</f>
        <v>0</v>
      </c>
      <c r="AA813" s="6">
        <f t="shared" si="90"/>
        <v>130.22380000000001</v>
      </c>
      <c r="AB813">
        <f>IF(ISBLANK(Table1[[#This Row],[FY2425_Cost]])=TRUE,#N/A,Table1[[#This Row],[FY2425_Cost]])</f>
        <v>520.95060000000001</v>
      </c>
      <c r="AC813" s="6">
        <f t="shared" si="91"/>
        <v>390.72680000000003</v>
      </c>
      <c r="AD813" s="6" t="e">
        <f>SUMIFS($AB$3:AB813,$B$3:B813,B813)</f>
        <v>#N/A</v>
      </c>
      <c r="AE813" s="6">
        <f t="shared" si="92"/>
        <v>3481.6681791857745</v>
      </c>
      <c r="AF813" s="6">
        <f t="shared" si="93"/>
        <v>3481.6681791857745</v>
      </c>
      <c r="AG813" s="6">
        <f>VLOOKUP(Table1[[#This Row],[PracticeCode]],$AP$3:$AS$345,4,FALSE)</f>
        <v>3481.6681791857745</v>
      </c>
      <c r="AH813" s="27">
        <f t="shared" si="94"/>
        <v>253001.22102083298</v>
      </c>
      <c r="AI813" s="6" t="e">
        <f t="shared" si="96"/>
        <v>#N/A</v>
      </c>
    </row>
    <row r="814" spans="1:35" x14ac:dyDescent="0.35">
      <c r="A814" t="str">
        <f t="shared" si="95"/>
        <v>DR UPPAL &amp; PARTNERS, PARKVIEWNorth H&amp;F PCNHammersmith &amp; FulhamE85624Mar12</v>
      </c>
      <c r="B814" s="41" t="s">
        <v>716</v>
      </c>
      <c r="C814" s="41" t="s">
        <v>497</v>
      </c>
      <c r="D814" s="41" t="s">
        <v>22</v>
      </c>
      <c r="E814" s="41" t="s">
        <v>94</v>
      </c>
      <c r="F814" s="41" t="s">
        <v>94</v>
      </c>
      <c r="G814" s="41" t="s">
        <v>767</v>
      </c>
      <c r="H814" s="41">
        <v>12</v>
      </c>
      <c r="I814" s="41">
        <v>7737.0403981906102</v>
      </c>
      <c r="J814" s="41">
        <v>1834</v>
      </c>
      <c r="K814" s="41">
        <v>0</v>
      </c>
      <c r="L814" s="41">
        <v>36.496600000000001</v>
      </c>
      <c r="M814" s="41">
        <v>0</v>
      </c>
      <c r="N814" s="41"/>
      <c r="O814" s="41"/>
      <c r="P814" s="41"/>
      <c r="Q814" s="41"/>
      <c r="R814" s="41">
        <v>6223</v>
      </c>
      <c r="S814" s="41">
        <v>111.3917</v>
      </c>
      <c r="T814" s="41"/>
      <c r="U814" s="41"/>
      <c r="V814" s="41">
        <v>8057</v>
      </c>
      <c r="W814" s="41">
        <v>147.88830000000002</v>
      </c>
      <c r="X814" s="41"/>
      <c r="Y814" s="41"/>
      <c r="Z814" s="6">
        <f>0</f>
        <v>0</v>
      </c>
      <c r="AA814" s="6">
        <f t="shared" si="90"/>
        <v>147.88830000000002</v>
      </c>
      <c r="AB814" t="e">
        <f>IF(ISBLANK(Table1[[#This Row],[FY2425_Cost]])=TRUE,#N/A,Table1[[#This Row],[FY2425_Cost]])</f>
        <v>#N/A</v>
      </c>
      <c r="AC814" s="6" t="e">
        <f t="shared" si="91"/>
        <v>#N/A</v>
      </c>
      <c r="AD814" s="6" t="e">
        <f>SUMIFS($AB$3:AB814,$B$3:B814,B814)</f>
        <v>#N/A</v>
      </c>
      <c r="AE814" s="6">
        <f t="shared" si="92"/>
        <v>3481.6681791857745</v>
      </c>
      <c r="AF814" s="6">
        <f t="shared" si="93"/>
        <v>3481.6681791857745</v>
      </c>
      <c r="AG814" s="6">
        <f>VLOOKUP(Table1[[#This Row],[PracticeCode]],$AP$3:$AS$345,4,FALSE)</f>
        <v>3481.6681791857745</v>
      </c>
      <c r="AH814" s="27">
        <f t="shared" si="94"/>
        <v>253001.22102083298</v>
      </c>
      <c r="AI814" s="6" t="e">
        <f t="shared" si="96"/>
        <v>#N/A</v>
      </c>
    </row>
    <row r="815" spans="1:35" x14ac:dyDescent="0.35">
      <c r="A815" t="str">
        <f t="shared" si="95"/>
        <v>DR UPPAL &amp; PARTNERS, PARKVIEWNorth H&amp;F PCNHammersmith &amp; FulhamE85624May2</v>
      </c>
      <c r="B815" s="41" t="s">
        <v>716</v>
      </c>
      <c r="C815" s="41" t="s">
        <v>497</v>
      </c>
      <c r="D815" s="41" t="s">
        <v>22</v>
      </c>
      <c r="E815" s="41" t="s">
        <v>94</v>
      </c>
      <c r="F815" s="41" t="s">
        <v>94</v>
      </c>
      <c r="G815" s="41" t="s">
        <v>757</v>
      </c>
      <c r="H815" s="41">
        <v>2</v>
      </c>
      <c r="I815" s="41">
        <v>7737.0403981906102</v>
      </c>
      <c r="J815" s="41">
        <v>3623</v>
      </c>
      <c r="K815" s="41">
        <v>0</v>
      </c>
      <c r="L815" s="41">
        <v>67.025499999999994</v>
      </c>
      <c r="M815" s="41">
        <v>0</v>
      </c>
      <c r="N815" s="41">
        <v>397</v>
      </c>
      <c r="O815" s="41">
        <v>0</v>
      </c>
      <c r="P815" s="41">
        <v>7.9003000000000005</v>
      </c>
      <c r="Q815" s="41">
        <v>0</v>
      </c>
      <c r="R815" s="41">
        <v>8466</v>
      </c>
      <c r="S815" s="41">
        <v>151.54140000000001</v>
      </c>
      <c r="T815" s="41">
        <v>5445</v>
      </c>
      <c r="U815" s="41">
        <v>119.79</v>
      </c>
      <c r="V815" s="41">
        <v>12089</v>
      </c>
      <c r="W815" s="41">
        <v>218.5669</v>
      </c>
      <c r="X815" s="41">
        <v>5842</v>
      </c>
      <c r="Y815" s="41">
        <v>127.69030000000001</v>
      </c>
      <c r="Z815" s="6">
        <f>0</f>
        <v>0</v>
      </c>
      <c r="AA815" s="6">
        <f t="shared" si="90"/>
        <v>218.5669</v>
      </c>
      <c r="AB815">
        <f>IF(ISBLANK(Table1[[#This Row],[FY2425_Cost]])=TRUE,#N/A,Table1[[#This Row],[FY2425_Cost]])</f>
        <v>127.69030000000001</v>
      </c>
      <c r="AC815" s="6">
        <f t="shared" si="91"/>
        <v>-90.876599999999996</v>
      </c>
      <c r="AD815" s="6" t="e">
        <f>SUMIFS($AB$3:AB815,$B$3:B815,B815)</f>
        <v>#N/A</v>
      </c>
      <c r="AE815" s="6">
        <f t="shared" si="92"/>
        <v>3481.6681791857745</v>
      </c>
      <c r="AF815" s="6">
        <f t="shared" si="93"/>
        <v>3481.6681791857745</v>
      </c>
      <c r="AG815" s="6">
        <f>VLOOKUP(Table1[[#This Row],[PracticeCode]],$AP$3:$AS$345,4,FALSE)</f>
        <v>3481.6681791857745</v>
      </c>
      <c r="AH815" s="27">
        <f t="shared" si="94"/>
        <v>253001.22102083298</v>
      </c>
      <c r="AI815" s="6" t="e">
        <f t="shared" si="96"/>
        <v>#N/A</v>
      </c>
    </row>
    <row r="816" spans="1:35" x14ac:dyDescent="0.35">
      <c r="A816" t="str">
        <f t="shared" si="95"/>
        <v>DR UPPAL &amp; PARTNERS, PARKVIEWNorth H&amp;F PCNHammersmith &amp; FulhamE85624Nov8</v>
      </c>
      <c r="B816" s="41" t="s">
        <v>716</v>
      </c>
      <c r="C816" s="41" t="s">
        <v>497</v>
      </c>
      <c r="D816" s="41" t="s">
        <v>22</v>
      </c>
      <c r="E816" s="41" t="s">
        <v>94</v>
      </c>
      <c r="F816" s="41" t="s">
        <v>94</v>
      </c>
      <c r="G816" s="41" t="s">
        <v>763</v>
      </c>
      <c r="H816" s="41">
        <v>8</v>
      </c>
      <c r="I816" s="41">
        <v>7737.0403981906102</v>
      </c>
      <c r="J816" s="41">
        <v>1507</v>
      </c>
      <c r="K816" s="41">
        <v>0</v>
      </c>
      <c r="L816" s="41">
        <v>29.9893</v>
      </c>
      <c r="M816" s="41">
        <v>0</v>
      </c>
      <c r="N816" s="41"/>
      <c r="O816" s="41"/>
      <c r="P816" s="41"/>
      <c r="Q816" s="41"/>
      <c r="R816" s="41">
        <v>14080</v>
      </c>
      <c r="S816" s="41">
        <v>252.03200000000001</v>
      </c>
      <c r="T816" s="41"/>
      <c r="U816" s="41"/>
      <c r="V816" s="41">
        <v>15587</v>
      </c>
      <c r="W816" s="41">
        <v>282.0213</v>
      </c>
      <c r="X816" s="41"/>
      <c r="Y816" s="41"/>
      <c r="Z816" s="6">
        <f>0</f>
        <v>0</v>
      </c>
      <c r="AA816" s="6">
        <f t="shared" si="90"/>
        <v>282.0213</v>
      </c>
      <c r="AB816" t="e">
        <f>IF(ISBLANK(Table1[[#This Row],[FY2425_Cost]])=TRUE,#N/A,Table1[[#This Row],[FY2425_Cost]])</f>
        <v>#N/A</v>
      </c>
      <c r="AC816" s="6" t="e">
        <f t="shared" si="91"/>
        <v>#N/A</v>
      </c>
      <c r="AD816" s="6" t="e">
        <f>SUMIFS($AB$3:AB816,$B$3:B816,B816)</f>
        <v>#N/A</v>
      </c>
      <c r="AE816" s="6">
        <f t="shared" si="92"/>
        <v>3481.6681791857745</v>
      </c>
      <c r="AF816" s="6">
        <f t="shared" si="93"/>
        <v>3481.6681791857745</v>
      </c>
      <c r="AG816" s="6">
        <f>VLOOKUP(Table1[[#This Row],[PracticeCode]],$AP$3:$AS$345,4,FALSE)</f>
        <v>3481.6681791857745</v>
      </c>
      <c r="AH816" s="27">
        <f t="shared" si="94"/>
        <v>253001.22102083298</v>
      </c>
      <c r="AI816" s="6" t="e">
        <f t="shared" si="96"/>
        <v>#N/A</v>
      </c>
    </row>
    <row r="817" spans="1:35" x14ac:dyDescent="0.35">
      <c r="A817" t="str">
        <f t="shared" si="95"/>
        <v>DR UPPAL &amp; PARTNERS, PARKVIEWNorth H&amp;F PCNHammersmith &amp; FulhamE85624Oct7</v>
      </c>
      <c r="B817" s="41" t="s">
        <v>716</v>
      </c>
      <c r="C817" s="41" t="s">
        <v>497</v>
      </c>
      <c r="D817" s="41" t="s">
        <v>22</v>
      </c>
      <c r="E817" s="41" t="s">
        <v>94</v>
      </c>
      <c r="F817" s="41" t="s">
        <v>94</v>
      </c>
      <c r="G817" s="41" t="s">
        <v>762</v>
      </c>
      <c r="H817" s="41">
        <v>7</v>
      </c>
      <c r="I817" s="41">
        <v>7737.0403981906102</v>
      </c>
      <c r="J817" s="41">
        <v>1613</v>
      </c>
      <c r="K817" s="41">
        <v>7</v>
      </c>
      <c r="L817" s="41">
        <v>32.098700000000001</v>
      </c>
      <c r="M817" s="41">
        <v>0.13930000000000001</v>
      </c>
      <c r="N817" s="41">
        <v>0</v>
      </c>
      <c r="O817" s="41">
        <v>0</v>
      </c>
      <c r="P817" s="41">
        <v>0</v>
      </c>
      <c r="Q817" s="41">
        <v>0</v>
      </c>
      <c r="R817" s="41">
        <v>11471</v>
      </c>
      <c r="S817" s="41">
        <v>205.33090000000001</v>
      </c>
      <c r="T817" s="41">
        <v>15702</v>
      </c>
      <c r="U817" s="41">
        <v>345.44400000000002</v>
      </c>
      <c r="V817" s="41">
        <v>13091</v>
      </c>
      <c r="W817" s="41">
        <v>237.56890000000001</v>
      </c>
      <c r="X817" s="41">
        <v>15702</v>
      </c>
      <c r="Y817" s="41">
        <v>345.44400000000002</v>
      </c>
      <c r="Z817" s="6">
        <f>0</f>
        <v>0</v>
      </c>
      <c r="AA817" s="6">
        <f t="shared" si="90"/>
        <v>237.56890000000001</v>
      </c>
      <c r="AB817">
        <f>IF(ISBLANK(Table1[[#This Row],[FY2425_Cost]])=TRUE,#N/A,Table1[[#This Row],[FY2425_Cost]])</f>
        <v>345.44400000000002</v>
      </c>
      <c r="AC817" s="6">
        <f t="shared" si="91"/>
        <v>107.8751</v>
      </c>
      <c r="AD817" s="6" t="e">
        <f>SUMIFS($AB$3:AB817,$B$3:B817,B817)</f>
        <v>#N/A</v>
      </c>
      <c r="AE817" s="6">
        <f t="shared" si="92"/>
        <v>3481.6681791857745</v>
      </c>
      <c r="AF817" s="6">
        <f t="shared" si="93"/>
        <v>3481.6681791857745</v>
      </c>
      <c r="AG817" s="6">
        <f>VLOOKUP(Table1[[#This Row],[PracticeCode]],$AP$3:$AS$345,4,FALSE)</f>
        <v>3481.6681791857745</v>
      </c>
      <c r="AH817" s="27">
        <f t="shared" si="94"/>
        <v>253001.22102083298</v>
      </c>
      <c r="AI817" s="6" t="e">
        <f t="shared" si="96"/>
        <v>#N/A</v>
      </c>
    </row>
    <row r="818" spans="1:35" x14ac:dyDescent="0.35">
      <c r="A818" t="str">
        <f t="shared" si="95"/>
        <v>DR UPPAL &amp; PARTNERS, PARKVIEWNorth H&amp;F PCNHammersmith &amp; FulhamE85624Sep6</v>
      </c>
      <c r="B818" s="41" t="s">
        <v>716</v>
      </c>
      <c r="C818" s="41" t="s">
        <v>497</v>
      </c>
      <c r="D818" s="41" t="s">
        <v>22</v>
      </c>
      <c r="E818" s="41" t="s">
        <v>94</v>
      </c>
      <c r="F818" s="41" t="s">
        <v>94</v>
      </c>
      <c r="G818" s="41" t="s">
        <v>761</v>
      </c>
      <c r="H818" s="41">
        <v>6</v>
      </c>
      <c r="I818" s="41">
        <v>7737.0403981906102</v>
      </c>
      <c r="J818" s="41">
        <v>1663</v>
      </c>
      <c r="K818" s="41">
        <v>1418</v>
      </c>
      <c r="L818" s="41">
        <v>33.093699999999998</v>
      </c>
      <c r="M818" s="41">
        <v>28.218200000000003</v>
      </c>
      <c r="N818" s="41">
        <v>4016</v>
      </c>
      <c r="O818" s="41">
        <v>0</v>
      </c>
      <c r="P818" s="41">
        <v>90.36</v>
      </c>
      <c r="Q818" s="41">
        <v>0</v>
      </c>
      <c r="R818" s="41">
        <v>8871</v>
      </c>
      <c r="S818" s="41">
        <v>158.79089999999999</v>
      </c>
      <c r="T818" s="41">
        <v>6192</v>
      </c>
      <c r="U818" s="41">
        <v>136.22399999999999</v>
      </c>
      <c r="V818" s="41">
        <v>11952</v>
      </c>
      <c r="W818" s="41">
        <v>220.1028</v>
      </c>
      <c r="X818" s="41">
        <v>10208</v>
      </c>
      <c r="Y818" s="41">
        <v>226.584</v>
      </c>
      <c r="Z818" s="6">
        <f>0</f>
        <v>0</v>
      </c>
      <c r="AA818" s="6">
        <f t="shared" si="90"/>
        <v>220.1028</v>
      </c>
      <c r="AB818">
        <f>IF(ISBLANK(Table1[[#This Row],[FY2425_Cost]])=TRUE,#N/A,Table1[[#This Row],[FY2425_Cost]])</f>
        <v>226.584</v>
      </c>
      <c r="AC818" s="6">
        <f t="shared" si="91"/>
        <v>6.4812000000000012</v>
      </c>
      <c r="AD818" s="6" t="e">
        <f>SUMIFS($AB$3:AB818,$B$3:B818,B818)</f>
        <v>#N/A</v>
      </c>
      <c r="AE818" s="6">
        <f t="shared" si="92"/>
        <v>3481.6681791857745</v>
      </c>
      <c r="AF818" s="6">
        <f t="shared" si="93"/>
        <v>3481.6681791857745</v>
      </c>
      <c r="AG818" s="6">
        <f>VLOOKUP(Table1[[#This Row],[PracticeCode]],$AP$3:$AS$345,4,FALSE)</f>
        <v>3481.6681791857745</v>
      </c>
      <c r="AH818" s="27">
        <f t="shared" si="94"/>
        <v>253001.22102083298</v>
      </c>
      <c r="AI818" s="6" t="e">
        <f t="shared" si="96"/>
        <v>#N/A</v>
      </c>
    </row>
    <row r="819" spans="1:35" x14ac:dyDescent="0.35">
      <c r="A819" t="str">
        <f t="shared" si="95"/>
        <v>EALING PARK HEALTH CENTRESouth Central EalingEalingE85657Apr1</v>
      </c>
      <c r="B819" s="41" t="s">
        <v>743</v>
      </c>
      <c r="C819" s="41" t="s">
        <v>542</v>
      </c>
      <c r="D819" s="41" t="s">
        <v>12</v>
      </c>
      <c r="E819" s="41" t="s">
        <v>95</v>
      </c>
      <c r="F819" s="41" t="s">
        <v>95</v>
      </c>
      <c r="G819" s="41" t="s">
        <v>756</v>
      </c>
      <c r="H819" s="41">
        <v>1</v>
      </c>
      <c r="I819" s="41">
        <v>9602.1081406209105</v>
      </c>
      <c r="J819" s="41">
        <v>10539</v>
      </c>
      <c r="K819" s="41">
        <v>9</v>
      </c>
      <c r="L819" s="41">
        <v>194.97149999999999</v>
      </c>
      <c r="M819" s="41">
        <v>0.16649999999999998</v>
      </c>
      <c r="N819" s="41">
        <v>6180</v>
      </c>
      <c r="O819" s="41">
        <v>388</v>
      </c>
      <c r="P819" s="41">
        <v>122.982</v>
      </c>
      <c r="Q819" s="41">
        <v>7.7212000000000005</v>
      </c>
      <c r="R819" s="41">
        <v>10134</v>
      </c>
      <c r="S819" s="41">
        <v>181.39859999999999</v>
      </c>
      <c r="T819" s="41">
        <v>7580</v>
      </c>
      <c r="U819" s="41">
        <v>166.76</v>
      </c>
      <c r="V819" s="41">
        <v>20682</v>
      </c>
      <c r="W819" s="41">
        <v>376.53660000000002</v>
      </c>
      <c r="X819" s="41">
        <v>14148</v>
      </c>
      <c r="Y819" s="41">
        <v>297.46320000000003</v>
      </c>
      <c r="Z819" s="6">
        <f>0</f>
        <v>0</v>
      </c>
      <c r="AA819" s="6">
        <f t="shared" si="90"/>
        <v>376.53660000000002</v>
      </c>
      <c r="AB819">
        <f>IF(ISBLANK(Table1[[#This Row],[FY2425_Cost]])=TRUE,#N/A,Table1[[#This Row],[FY2425_Cost]])</f>
        <v>297.46320000000003</v>
      </c>
      <c r="AC819" s="6">
        <f t="shared" si="91"/>
        <v>-79.073399999999992</v>
      </c>
      <c r="AD819" s="6">
        <f>SUMIFS($AB$3:AB819,$B$3:B819,B819)</f>
        <v>297.46320000000003</v>
      </c>
      <c r="AE819" s="6">
        <f t="shared" si="92"/>
        <v>4320.9486632794096</v>
      </c>
      <c r="AF819" s="6">
        <f t="shared" si="93"/>
        <v>4320.9486632794096</v>
      </c>
      <c r="AG819" s="6">
        <f>VLOOKUP(Table1[[#This Row],[PracticeCode]],$AP$3:$AS$345,4,FALSE)</f>
        <v>4320.9486632794096</v>
      </c>
      <c r="AH819" s="27">
        <f t="shared" si="94"/>
        <v>313988.93619830383</v>
      </c>
      <c r="AI819" s="6">
        <f t="shared" si="96"/>
        <v>0</v>
      </c>
    </row>
    <row r="820" spans="1:35" x14ac:dyDescent="0.35">
      <c r="A820" t="str">
        <f t="shared" si="95"/>
        <v>EALING PARK HEALTH CENTRESouth Central EalingEalingE85657Aug5</v>
      </c>
      <c r="B820" s="41" t="s">
        <v>743</v>
      </c>
      <c r="C820" s="41" t="s">
        <v>542</v>
      </c>
      <c r="D820" s="41" t="s">
        <v>12</v>
      </c>
      <c r="E820" s="41" t="s">
        <v>95</v>
      </c>
      <c r="F820" s="41" t="s">
        <v>95</v>
      </c>
      <c r="G820" s="41" t="s">
        <v>760</v>
      </c>
      <c r="H820" s="41">
        <v>5</v>
      </c>
      <c r="I820" s="41">
        <v>9602.1081406209105</v>
      </c>
      <c r="J820" s="41">
        <v>12703</v>
      </c>
      <c r="K820" s="41">
        <v>206</v>
      </c>
      <c r="L820" s="41">
        <v>235.00549999999998</v>
      </c>
      <c r="M820" s="41">
        <v>3.8109999999999999</v>
      </c>
      <c r="N820" s="41">
        <v>11806</v>
      </c>
      <c r="O820" s="41">
        <v>4977</v>
      </c>
      <c r="P820" s="41">
        <v>234.93940000000001</v>
      </c>
      <c r="Q820" s="41">
        <v>99.042300000000012</v>
      </c>
      <c r="R820" s="41">
        <v>7623</v>
      </c>
      <c r="S820" s="41">
        <v>136.45169999999999</v>
      </c>
      <c r="T820" s="41">
        <v>5330</v>
      </c>
      <c r="U820" s="41">
        <v>117.26</v>
      </c>
      <c r="V820" s="41">
        <v>20532</v>
      </c>
      <c r="W820" s="41">
        <v>375.26819999999998</v>
      </c>
      <c r="X820" s="41">
        <v>22113</v>
      </c>
      <c r="Y820" s="41">
        <v>451.24170000000004</v>
      </c>
      <c r="Z820" s="6">
        <f>0</f>
        <v>0</v>
      </c>
      <c r="AA820" s="6">
        <f t="shared" si="90"/>
        <v>375.26819999999998</v>
      </c>
      <c r="AB820">
        <f>IF(ISBLANK(Table1[[#This Row],[FY2425_Cost]])=TRUE,#N/A,Table1[[#This Row],[FY2425_Cost]])</f>
        <v>451.24170000000004</v>
      </c>
      <c r="AC820" s="6">
        <f t="shared" si="91"/>
        <v>75.973500000000058</v>
      </c>
      <c r="AD820" s="6">
        <f>SUMIFS($AB$3:AB820,$B$3:B820,B820)</f>
        <v>748.70490000000007</v>
      </c>
      <c r="AE820" s="6">
        <f t="shared" si="92"/>
        <v>4320.9486632794096</v>
      </c>
      <c r="AF820" s="6">
        <f t="shared" si="93"/>
        <v>4320.9486632794096</v>
      </c>
      <c r="AG820" s="6">
        <f>VLOOKUP(Table1[[#This Row],[PracticeCode]],$AP$3:$AS$345,4,FALSE)</f>
        <v>4320.9486632794096</v>
      </c>
      <c r="AH820" s="27">
        <f t="shared" si="94"/>
        <v>313988.93619830383</v>
      </c>
      <c r="AI820" s="6">
        <f t="shared" si="96"/>
        <v>0</v>
      </c>
    </row>
    <row r="821" spans="1:35" x14ac:dyDescent="0.35">
      <c r="A821" t="str">
        <f t="shared" si="95"/>
        <v>EALING PARK HEALTH CENTRESouth Central EalingEalingE85657Dec9</v>
      </c>
      <c r="B821" s="41" t="s">
        <v>743</v>
      </c>
      <c r="C821" s="41" t="s">
        <v>542</v>
      </c>
      <c r="D821" s="41" t="s">
        <v>12</v>
      </c>
      <c r="E821" s="41" t="s">
        <v>95</v>
      </c>
      <c r="F821" s="41" t="s">
        <v>95</v>
      </c>
      <c r="G821" s="41" t="s">
        <v>764</v>
      </c>
      <c r="H821" s="41">
        <v>9</v>
      </c>
      <c r="I821" s="41">
        <v>9602.1081406209105</v>
      </c>
      <c r="J821" s="41">
        <v>5094</v>
      </c>
      <c r="K821" s="41">
        <v>289</v>
      </c>
      <c r="L821" s="41">
        <v>101.37060000000001</v>
      </c>
      <c r="M821" s="41">
        <v>5.7511000000000001</v>
      </c>
      <c r="N821" s="41"/>
      <c r="O821" s="41"/>
      <c r="P821" s="41"/>
      <c r="Q821" s="41"/>
      <c r="R821" s="41">
        <v>5864</v>
      </c>
      <c r="S821" s="41">
        <v>104.96559999999999</v>
      </c>
      <c r="T821" s="41"/>
      <c r="U821" s="41"/>
      <c r="V821" s="41">
        <v>11247</v>
      </c>
      <c r="W821" s="41">
        <v>212.0873</v>
      </c>
      <c r="X821" s="41"/>
      <c r="Y821" s="41"/>
      <c r="Z821" s="6">
        <f>0</f>
        <v>0</v>
      </c>
      <c r="AA821" s="6">
        <f t="shared" si="90"/>
        <v>212.0873</v>
      </c>
      <c r="AB821" t="e">
        <f>IF(ISBLANK(Table1[[#This Row],[FY2425_Cost]])=TRUE,#N/A,Table1[[#This Row],[FY2425_Cost]])</f>
        <v>#N/A</v>
      </c>
      <c r="AC821" s="6" t="e">
        <f t="shared" si="91"/>
        <v>#N/A</v>
      </c>
      <c r="AD821" s="6" t="e">
        <f>SUMIFS($AB$3:AB821,$B$3:B821,B821)</f>
        <v>#N/A</v>
      </c>
      <c r="AE821" s="6">
        <f t="shared" si="92"/>
        <v>4320.9486632794096</v>
      </c>
      <c r="AF821" s="6">
        <f t="shared" si="93"/>
        <v>4320.9486632794096</v>
      </c>
      <c r="AG821" s="6">
        <f>VLOOKUP(Table1[[#This Row],[PracticeCode]],$AP$3:$AS$345,4,FALSE)</f>
        <v>4320.9486632794096</v>
      </c>
      <c r="AH821" s="27">
        <f t="shared" si="94"/>
        <v>313988.93619830383</v>
      </c>
      <c r="AI821" s="6" t="e">
        <f t="shared" si="96"/>
        <v>#N/A</v>
      </c>
    </row>
    <row r="822" spans="1:35" x14ac:dyDescent="0.35">
      <c r="A822" t="str">
        <f t="shared" si="95"/>
        <v>EALING PARK HEALTH CENTRESouth Central EalingEalingE85657Feb11</v>
      </c>
      <c r="B822" s="41" t="s">
        <v>743</v>
      </c>
      <c r="C822" s="41" t="s">
        <v>542</v>
      </c>
      <c r="D822" s="41" t="s">
        <v>12</v>
      </c>
      <c r="E822" s="41" t="s">
        <v>95</v>
      </c>
      <c r="F822" s="41" t="s">
        <v>95</v>
      </c>
      <c r="G822" s="41" t="s">
        <v>766</v>
      </c>
      <c r="H822" s="41">
        <v>11</v>
      </c>
      <c r="I822" s="41">
        <v>9602.1081406209105</v>
      </c>
      <c r="J822" s="41">
        <v>9081</v>
      </c>
      <c r="K822" s="41">
        <v>2146</v>
      </c>
      <c r="L822" s="41">
        <v>180.71190000000001</v>
      </c>
      <c r="M822" s="41">
        <v>42.705400000000004</v>
      </c>
      <c r="N822" s="41"/>
      <c r="O822" s="41"/>
      <c r="P822" s="41"/>
      <c r="Q822" s="41"/>
      <c r="R822" s="41">
        <v>10120</v>
      </c>
      <c r="S822" s="41">
        <v>181.148</v>
      </c>
      <c r="T822" s="41"/>
      <c r="U822" s="41"/>
      <c r="V822" s="41">
        <v>21347</v>
      </c>
      <c r="W822" s="41">
        <v>404.56529999999998</v>
      </c>
      <c r="X822" s="41"/>
      <c r="Y822" s="41"/>
      <c r="Z822" s="6">
        <f>0</f>
        <v>0</v>
      </c>
      <c r="AA822" s="6">
        <f t="shared" si="90"/>
        <v>404.56529999999998</v>
      </c>
      <c r="AB822" t="e">
        <f>IF(ISBLANK(Table1[[#This Row],[FY2425_Cost]])=TRUE,#N/A,Table1[[#This Row],[FY2425_Cost]])</f>
        <v>#N/A</v>
      </c>
      <c r="AC822" s="6" t="e">
        <f t="shared" si="91"/>
        <v>#N/A</v>
      </c>
      <c r="AD822" s="6" t="e">
        <f>SUMIFS($AB$3:AB822,$B$3:B822,B822)</f>
        <v>#N/A</v>
      </c>
      <c r="AE822" s="6">
        <f t="shared" si="92"/>
        <v>4320.9486632794096</v>
      </c>
      <c r="AF822" s="6">
        <f t="shared" si="93"/>
        <v>4320.9486632794096</v>
      </c>
      <c r="AG822" s="6">
        <f>VLOOKUP(Table1[[#This Row],[PracticeCode]],$AP$3:$AS$345,4,FALSE)</f>
        <v>4320.9486632794096</v>
      </c>
      <c r="AH822" s="27">
        <f t="shared" si="94"/>
        <v>313988.93619830383</v>
      </c>
      <c r="AI822" s="6" t="e">
        <f t="shared" si="96"/>
        <v>#N/A</v>
      </c>
    </row>
    <row r="823" spans="1:35" x14ac:dyDescent="0.35">
      <c r="A823" t="str">
        <f t="shared" si="95"/>
        <v>EALING PARK HEALTH CENTRESouth Central EalingEalingE85657Jan10</v>
      </c>
      <c r="B823" s="41" t="s">
        <v>743</v>
      </c>
      <c r="C823" s="41" t="s">
        <v>542</v>
      </c>
      <c r="D823" s="41" t="s">
        <v>12</v>
      </c>
      <c r="E823" s="41" t="s">
        <v>95</v>
      </c>
      <c r="F823" s="41" t="s">
        <v>95</v>
      </c>
      <c r="G823" s="41" t="s">
        <v>765</v>
      </c>
      <c r="H823" s="41">
        <v>10</v>
      </c>
      <c r="I823" s="41">
        <v>9602.1081406209105</v>
      </c>
      <c r="J823" s="41">
        <v>6470</v>
      </c>
      <c r="K823" s="41">
        <v>735</v>
      </c>
      <c r="L823" s="41">
        <v>128.75300000000001</v>
      </c>
      <c r="M823" s="41">
        <v>14.6265</v>
      </c>
      <c r="N823" s="41"/>
      <c r="O823" s="41"/>
      <c r="P823" s="41"/>
      <c r="Q823" s="41"/>
      <c r="R823" s="41">
        <v>8083</v>
      </c>
      <c r="S823" s="41">
        <v>144.6857</v>
      </c>
      <c r="T823" s="41"/>
      <c r="U823" s="41"/>
      <c r="V823" s="41">
        <v>15288</v>
      </c>
      <c r="W823" s="41">
        <v>288.0652</v>
      </c>
      <c r="X823" s="41"/>
      <c r="Y823" s="41"/>
      <c r="Z823" s="6">
        <f>0</f>
        <v>0</v>
      </c>
      <c r="AA823" s="6">
        <f t="shared" ref="AA823:AA886" si="97">IFERROR(W823*1,#N/A)</f>
        <v>288.0652</v>
      </c>
      <c r="AB823" t="e">
        <f>IF(ISBLANK(Table1[[#This Row],[FY2425_Cost]])=TRUE,#N/A,Table1[[#This Row],[FY2425_Cost]])</f>
        <v>#N/A</v>
      </c>
      <c r="AC823" s="6" t="e">
        <f t="shared" ref="AC823:AC886" si="98">AB823-AA823</f>
        <v>#N/A</v>
      </c>
      <c r="AD823" s="6" t="e">
        <f>SUMIFS($AB$3:AB823,$B$3:B823,B823)</f>
        <v>#N/A</v>
      </c>
      <c r="AE823" s="6">
        <f t="shared" ref="AE823:AE886" si="99">IFERROR(I823*$AE$1,#N/A)</f>
        <v>4320.9486632794096</v>
      </c>
      <c r="AF823" s="6">
        <f t="shared" ref="AF823:AF886" si="100">AE823+Z823</f>
        <v>4320.9486632794096</v>
      </c>
      <c r="AG823" s="6">
        <f>VLOOKUP(Table1[[#This Row],[PracticeCode]],$AP$3:$AS$345,4,FALSE)</f>
        <v>4320.9486632794096</v>
      </c>
      <c r="AH823" s="27">
        <f t="shared" ref="AH823:AH886" si="101">IFERROR(I823*$AH$1,#N/A)</f>
        <v>313988.93619830383</v>
      </c>
      <c r="AI823" s="6" t="e">
        <f t="shared" si="96"/>
        <v>#N/A</v>
      </c>
    </row>
    <row r="824" spans="1:35" x14ac:dyDescent="0.35">
      <c r="A824" t="str">
        <f t="shared" si="95"/>
        <v>EALING PARK HEALTH CENTRESouth Central EalingEalingE85657Jul4</v>
      </c>
      <c r="B824" s="41" t="s">
        <v>743</v>
      </c>
      <c r="C824" s="41" t="s">
        <v>542</v>
      </c>
      <c r="D824" s="41" t="s">
        <v>12</v>
      </c>
      <c r="E824" s="41" t="s">
        <v>95</v>
      </c>
      <c r="F824" s="41" t="s">
        <v>95</v>
      </c>
      <c r="G824" s="41" t="s">
        <v>759</v>
      </c>
      <c r="H824" s="41">
        <v>4</v>
      </c>
      <c r="I824" s="41">
        <v>9602.1081406209105</v>
      </c>
      <c r="J824" s="41">
        <v>5616</v>
      </c>
      <c r="K824" s="41">
        <v>630</v>
      </c>
      <c r="L824" s="41">
        <v>103.896</v>
      </c>
      <c r="M824" s="41">
        <v>11.654999999999999</v>
      </c>
      <c r="N824" s="41">
        <v>12075</v>
      </c>
      <c r="O824" s="41">
        <v>1574</v>
      </c>
      <c r="P824" s="41">
        <v>240.29250000000002</v>
      </c>
      <c r="Q824" s="41">
        <v>31.322600000000001</v>
      </c>
      <c r="R824" s="41">
        <v>19150</v>
      </c>
      <c r="S824" s="41">
        <v>342.78500000000003</v>
      </c>
      <c r="T824" s="41">
        <v>8073</v>
      </c>
      <c r="U824" s="41">
        <v>177.60599999999999</v>
      </c>
      <c r="V824" s="41">
        <v>25396</v>
      </c>
      <c r="W824" s="41">
        <v>458.33600000000001</v>
      </c>
      <c r="X824" s="41">
        <v>21722</v>
      </c>
      <c r="Y824" s="41">
        <v>449.22110000000004</v>
      </c>
      <c r="Z824" s="6">
        <f>0</f>
        <v>0</v>
      </c>
      <c r="AA824" s="6">
        <f t="shared" si="97"/>
        <v>458.33600000000001</v>
      </c>
      <c r="AB824">
        <f>IF(ISBLANK(Table1[[#This Row],[FY2425_Cost]])=TRUE,#N/A,Table1[[#This Row],[FY2425_Cost]])</f>
        <v>449.22110000000004</v>
      </c>
      <c r="AC824" s="6">
        <f t="shared" si="98"/>
        <v>-9.1148999999999774</v>
      </c>
      <c r="AD824" s="6" t="e">
        <f>SUMIFS($AB$3:AB824,$B$3:B824,B824)</f>
        <v>#N/A</v>
      </c>
      <c r="AE824" s="6">
        <f t="shared" si="99"/>
        <v>4320.9486632794096</v>
      </c>
      <c r="AF824" s="6">
        <f t="shared" si="100"/>
        <v>4320.9486632794096</v>
      </c>
      <c r="AG824" s="6">
        <f>VLOOKUP(Table1[[#This Row],[PracticeCode]],$AP$3:$AS$345,4,FALSE)</f>
        <v>4320.9486632794096</v>
      </c>
      <c r="AH824" s="27">
        <f t="shared" si="101"/>
        <v>313988.93619830383</v>
      </c>
      <c r="AI824" s="6" t="e">
        <f t="shared" si="96"/>
        <v>#N/A</v>
      </c>
    </row>
    <row r="825" spans="1:35" x14ac:dyDescent="0.35">
      <c r="A825" t="str">
        <f t="shared" si="95"/>
        <v>EALING PARK HEALTH CENTRESouth Central EalingEalingE85657Jun3</v>
      </c>
      <c r="B825" s="41" t="s">
        <v>743</v>
      </c>
      <c r="C825" s="41" t="s">
        <v>542</v>
      </c>
      <c r="D825" s="41" t="s">
        <v>12</v>
      </c>
      <c r="E825" s="41" t="s">
        <v>95</v>
      </c>
      <c r="F825" s="41" t="s">
        <v>95</v>
      </c>
      <c r="G825" s="41" t="s">
        <v>758</v>
      </c>
      <c r="H825" s="41">
        <v>3</v>
      </c>
      <c r="I825" s="41">
        <v>9602.1081406209105</v>
      </c>
      <c r="J825" s="41">
        <v>6999</v>
      </c>
      <c r="K825" s="41">
        <v>160</v>
      </c>
      <c r="L825" s="41">
        <v>129.48149999999998</v>
      </c>
      <c r="M825" s="41">
        <v>2.96</v>
      </c>
      <c r="N825" s="41">
        <v>30311</v>
      </c>
      <c r="O825" s="41">
        <v>574</v>
      </c>
      <c r="P825" s="41">
        <v>603.18889999999999</v>
      </c>
      <c r="Q825" s="41">
        <v>11.422600000000001</v>
      </c>
      <c r="R825" s="41">
        <v>6200</v>
      </c>
      <c r="S825" s="41">
        <v>110.98</v>
      </c>
      <c r="T825" s="41">
        <v>6604</v>
      </c>
      <c r="U825" s="41">
        <v>145.28800000000001</v>
      </c>
      <c r="V825" s="41">
        <v>13359</v>
      </c>
      <c r="W825" s="41">
        <v>243.42149999999998</v>
      </c>
      <c r="X825" s="41">
        <v>37489</v>
      </c>
      <c r="Y825" s="41">
        <v>759.89949999999999</v>
      </c>
      <c r="Z825" s="6">
        <f>0</f>
        <v>0</v>
      </c>
      <c r="AA825" s="6">
        <f t="shared" si="97"/>
        <v>243.42149999999998</v>
      </c>
      <c r="AB825">
        <f>IF(ISBLANK(Table1[[#This Row],[FY2425_Cost]])=TRUE,#N/A,Table1[[#This Row],[FY2425_Cost]])</f>
        <v>759.89949999999999</v>
      </c>
      <c r="AC825" s="6">
        <f t="shared" si="98"/>
        <v>516.47800000000007</v>
      </c>
      <c r="AD825" s="6" t="e">
        <f>SUMIFS($AB$3:AB825,$B$3:B825,B825)</f>
        <v>#N/A</v>
      </c>
      <c r="AE825" s="6">
        <f t="shared" si="99"/>
        <v>4320.9486632794096</v>
      </c>
      <c r="AF825" s="6">
        <f t="shared" si="100"/>
        <v>4320.9486632794096</v>
      </c>
      <c r="AG825" s="6">
        <f>VLOOKUP(Table1[[#This Row],[PracticeCode]],$AP$3:$AS$345,4,FALSE)</f>
        <v>4320.9486632794096</v>
      </c>
      <c r="AH825" s="27">
        <f t="shared" si="101"/>
        <v>313988.93619830383</v>
      </c>
      <c r="AI825" s="6" t="e">
        <f t="shared" si="96"/>
        <v>#N/A</v>
      </c>
    </row>
    <row r="826" spans="1:35" x14ac:dyDescent="0.35">
      <c r="A826" t="str">
        <f t="shared" si="95"/>
        <v>EALING PARK HEALTH CENTRESouth Central EalingEalingE85657Mar12</v>
      </c>
      <c r="B826" s="41" t="s">
        <v>743</v>
      </c>
      <c r="C826" s="41" t="s">
        <v>542</v>
      </c>
      <c r="D826" s="41" t="s">
        <v>12</v>
      </c>
      <c r="E826" s="41" t="s">
        <v>95</v>
      </c>
      <c r="F826" s="41" t="s">
        <v>95</v>
      </c>
      <c r="G826" s="41" t="s">
        <v>767</v>
      </c>
      <c r="H826" s="41">
        <v>12</v>
      </c>
      <c r="I826" s="41">
        <v>9602.1081406209105</v>
      </c>
      <c r="J826" s="41">
        <v>9467</v>
      </c>
      <c r="K826" s="41">
        <v>1807</v>
      </c>
      <c r="L826" s="41">
        <v>188.39330000000001</v>
      </c>
      <c r="M826" s="41">
        <v>35.959299999999999</v>
      </c>
      <c r="N826" s="41"/>
      <c r="O826" s="41"/>
      <c r="P826" s="41"/>
      <c r="Q826" s="41"/>
      <c r="R826" s="41">
        <v>7144</v>
      </c>
      <c r="S826" s="41">
        <v>127.8776</v>
      </c>
      <c r="T826" s="41"/>
      <c r="U826" s="41"/>
      <c r="V826" s="41">
        <v>18418</v>
      </c>
      <c r="W826" s="41">
        <v>352.23019999999997</v>
      </c>
      <c r="X826" s="41"/>
      <c r="Y826" s="41"/>
      <c r="Z826" s="6">
        <f>0</f>
        <v>0</v>
      </c>
      <c r="AA826" s="6">
        <f t="shared" si="97"/>
        <v>352.23019999999997</v>
      </c>
      <c r="AB826" t="e">
        <f>IF(ISBLANK(Table1[[#This Row],[FY2425_Cost]])=TRUE,#N/A,Table1[[#This Row],[FY2425_Cost]])</f>
        <v>#N/A</v>
      </c>
      <c r="AC826" s="6" t="e">
        <f t="shared" si="98"/>
        <v>#N/A</v>
      </c>
      <c r="AD826" s="6" t="e">
        <f>SUMIFS($AB$3:AB826,$B$3:B826,B826)</f>
        <v>#N/A</v>
      </c>
      <c r="AE826" s="6">
        <f t="shared" si="99"/>
        <v>4320.9486632794096</v>
      </c>
      <c r="AF826" s="6">
        <f t="shared" si="100"/>
        <v>4320.9486632794096</v>
      </c>
      <c r="AG826" s="6">
        <f>VLOOKUP(Table1[[#This Row],[PracticeCode]],$AP$3:$AS$345,4,FALSE)</f>
        <v>4320.9486632794096</v>
      </c>
      <c r="AH826" s="27">
        <f t="shared" si="101"/>
        <v>313988.93619830383</v>
      </c>
      <c r="AI826" s="6" t="e">
        <f t="shared" si="96"/>
        <v>#N/A</v>
      </c>
    </row>
    <row r="827" spans="1:35" x14ac:dyDescent="0.35">
      <c r="A827" t="str">
        <f t="shared" si="95"/>
        <v>EALING PARK HEALTH CENTRESouth Central EalingEalingE85657May2</v>
      </c>
      <c r="B827" s="41" t="s">
        <v>743</v>
      </c>
      <c r="C827" s="41" t="s">
        <v>542</v>
      </c>
      <c r="D827" s="41" t="s">
        <v>12</v>
      </c>
      <c r="E827" s="41" t="s">
        <v>95</v>
      </c>
      <c r="F827" s="41" t="s">
        <v>95</v>
      </c>
      <c r="G827" s="41" t="s">
        <v>757</v>
      </c>
      <c r="H827" s="41">
        <v>2</v>
      </c>
      <c r="I827" s="41">
        <v>9602.1081406209105</v>
      </c>
      <c r="J827" s="41">
        <v>7612</v>
      </c>
      <c r="K827" s="41">
        <v>77</v>
      </c>
      <c r="L827" s="41">
        <v>140.822</v>
      </c>
      <c r="M827" s="41">
        <v>1.4244999999999999</v>
      </c>
      <c r="N827" s="41">
        <v>5404</v>
      </c>
      <c r="O827" s="41">
        <v>1520</v>
      </c>
      <c r="P827" s="41">
        <v>107.53960000000001</v>
      </c>
      <c r="Q827" s="41">
        <v>30.248000000000001</v>
      </c>
      <c r="R827" s="41">
        <v>6702</v>
      </c>
      <c r="S827" s="41">
        <v>119.9658</v>
      </c>
      <c r="T827" s="41">
        <v>7003</v>
      </c>
      <c r="U827" s="41">
        <v>154.066</v>
      </c>
      <c r="V827" s="41">
        <v>14391</v>
      </c>
      <c r="W827" s="41">
        <v>262.21230000000003</v>
      </c>
      <c r="X827" s="41">
        <v>13927</v>
      </c>
      <c r="Y827" s="41">
        <v>291.85360000000003</v>
      </c>
      <c r="Z827" s="6">
        <f>0</f>
        <v>0</v>
      </c>
      <c r="AA827" s="6">
        <f t="shared" si="97"/>
        <v>262.21230000000003</v>
      </c>
      <c r="AB827">
        <f>IF(ISBLANK(Table1[[#This Row],[FY2425_Cost]])=TRUE,#N/A,Table1[[#This Row],[FY2425_Cost]])</f>
        <v>291.85360000000003</v>
      </c>
      <c r="AC827" s="6">
        <f t="shared" si="98"/>
        <v>29.641300000000001</v>
      </c>
      <c r="AD827" s="6" t="e">
        <f>SUMIFS($AB$3:AB827,$B$3:B827,B827)</f>
        <v>#N/A</v>
      </c>
      <c r="AE827" s="6">
        <f t="shared" si="99"/>
        <v>4320.9486632794096</v>
      </c>
      <c r="AF827" s="6">
        <f t="shared" si="100"/>
        <v>4320.9486632794096</v>
      </c>
      <c r="AG827" s="6">
        <f>VLOOKUP(Table1[[#This Row],[PracticeCode]],$AP$3:$AS$345,4,FALSE)</f>
        <v>4320.9486632794096</v>
      </c>
      <c r="AH827" s="27">
        <f t="shared" si="101"/>
        <v>313988.93619830383</v>
      </c>
      <c r="AI827" s="6" t="e">
        <f t="shared" si="96"/>
        <v>#N/A</v>
      </c>
    </row>
    <row r="828" spans="1:35" x14ac:dyDescent="0.35">
      <c r="A828" t="str">
        <f t="shared" si="95"/>
        <v>EALING PARK HEALTH CENTRESouth Central EalingEalingE85657Nov8</v>
      </c>
      <c r="B828" s="41" t="s">
        <v>743</v>
      </c>
      <c r="C828" s="41" t="s">
        <v>542</v>
      </c>
      <c r="D828" s="41" t="s">
        <v>12</v>
      </c>
      <c r="E828" s="41" t="s">
        <v>95</v>
      </c>
      <c r="F828" s="41" t="s">
        <v>95</v>
      </c>
      <c r="G828" s="41" t="s">
        <v>763</v>
      </c>
      <c r="H828" s="41">
        <v>8</v>
      </c>
      <c r="I828" s="41">
        <v>9602.1081406209105</v>
      </c>
      <c r="J828" s="41">
        <v>6157</v>
      </c>
      <c r="K828" s="41">
        <v>546</v>
      </c>
      <c r="L828" s="41">
        <v>122.52430000000001</v>
      </c>
      <c r="M828" s="41">
        <v>10.865400000000001</v>
      </c>
      <c r="N828" s="41"/>
      <c r="O828" s="41"/>
      <c r="P828" s="41"/>
      <c r="Q828" s="41"/>
      <c r="R828" s="41">
        <v>8657</v>
      </c>
      <c r="S828" s="41">
        <v>154.96029999999999</v>
      </c>
      <c r="T828" s="41"/>
      <c r="U828" s="41"/>
      <c r="V828" s="41">
        <v>15360</v>
      </c>
      <c r="W828" s="41">
        <v>288.35000000000002</v>
      </c>
      <c r="X828" s="41"/>
      <c r="Y828" s="41"/>
      <c r="Z828" s="6">
        <f>0</f>
        <v>0</v>
      </c>
      <c r="AA828" s="6">
        <f t="shared" si="97"/>
        <v>288.35000000000002</v>
      </c>
      <c r="AB828" t="e">
        <f>IF(ISBLANK(Table1[[#This Row],[FY2425_Cost]])=TRUE,#N/A,Table1[[#This Row],[FY2425_Cost]])</f>
        <v>#N/A</v>
      </c>
      <c r="AC828" s="6" t="e">
        <f t="shared" si="98"/>
        <v>#N/A</v>
      </c>
      <c r="AD828" s="6" t="e">
        <f>SUMIFS($AB$3:AB828,$B$3:B828,B828)</f>
        <v>#N/A</v>
      </c>
      <c r="AE828" s="6">
        <f t="shared" si="99"/>
        <v>4320.9486632794096</v>
      </c>
      <c r="AF828" s="6">
        <f t="shared" si="100"/>
        <v>4320.9486632794096</v>
      </c>
      <c r="AG828" s="6">
        <f>VLOOKUP(Table1[[#This Row],[PracticeCode]],$AP$3:$AS$345,4,FALSE)</f>
        <v>4320.9486632794096</v>
      </c>
      <c r="AH828" s="27">
        <f t="shared" si="101"/>
        <v>313988.93619830383</v>
      </c>
      <c r="AI828" s="6" t="e">
        <f t="shared" si="96"/>
        <v>#N/A</v>
      </c>
    </row>
    <row r="829" spans="1:35" x14ac:dyDescent="0.35">
      <c r="A829" t="str">
        <f t="shared" si="95"/>
        <v>EALING PARK HEALTH CENTRESouth Central EalingEalingE85657Oct7</v>
      </c>
      <c r="B829" s="41" t="s">
        <v>743</v>
      </c>
      <c r="C829" s="41" t="s">
        <v>542</v>
      </c>
      <c r="D829" s="41" t="s">
        <v>12</v>
      </c>
      <c r="E829" s="41" t="s">
        <v>95</v>
      </c>
      <c r="F829" s="41" t="s">
        <v>95</v>
      </c>
      <c r="G829" s="41" t="s">
        <v>762</v>
      </c>
      <c r="H829" s="41">
        <v>7</v>
      </c>
      <c r="I829" s="41">
        <v>9602.1081406209105</v>
      </c>
      <c r="J829" s="41">
        <v>23349</v>
      </c>
      <c r="K829" s="41">
        <v>3532</v>
      </c>
      <c r="L829" s="41">
        <v>464.64510000000001</v>
      </c>
      <c r="M829" s="41">
        <v>70.286799999999999</v>
      </c>
      <c r="N829" s="41">
        <v>0</v>
      </c>
      <c r="O829" s="41">
        <v>6187</v>
      </c>
      <c r="P829" s="41">
        <v>0</v>
      </c>
      <c r="Q829" s="41">
        <v>139.20749999999998</v>
      </c>
      <c r="R829" s="41">
        <v>8932</v>
      </c>
      <c r="S829" s="41">
        <v>159.8828</v>
      </c>
      <c r="T829" s="41">
        <v>8364</v>
      </c>
      <c r="U829" s="41">
        <v>184.00800000000001</v>
      </c>
      <c r="V829" s="41">
        <v>35813</v>
      </c>
      <c r="W829" s="41">
        <v>694.81470000000002</v>
      </c>
      <c r="X829" s="41">
        <v>14551</v>
      </c>
      <c r="Y829" s="41">
        <v>323.21550000000002</v>
      </c>
      <c r="Z829" s="6">
        <f>0</f>
        <v>0</v>
      </c>
      <c r="AA829" s="6">
        <f t="shared" si="97"/>
        <v>694.81470000000002</v>
      </c>
      <c r="AB829">
        <f>IF(ISBLANK(Table1[[#This Row],[FY2425_Cost]])=TRUE,#N/A,Table1[[#This Row],[FY2425_Cost]])</f>
        <v>323.21550000000002</v>
      </c>
      <c r="AC829" s="6">
        <f t="shared" si="98"/>
        <v>-371.5992</v>
      </c>
      <c r="AD829" s="6" t="e">
        <f>SUMIFS($AB$3:AB829,$B$3:B829,B829)</f>
        <v>#N/A</v>
      </c>
      <c r="AE829" s="6">
        <f t="shared" si="99"/>
        <v>4320.9486632794096</v>
      </c>
      <c r="AF829" s="6">
        <f t="shared" si="100"/>
        <v>4320.9486632794096</v>
      </c>
      <c r="AG829" s="6">
        <f>VLOOKUP(Table1[[#This Row],[PracticeCode]],$AP$3:$AS$345,4,FALSE)</f>
        <v>4320.9486632794096</v>
      </c>
      <c r="AH829" s="27">
        <f t="shared" si="101"/>
        <v>313988.93619830383</v>
      </c>
      <c r="AI829" s="6" t="e">
        <f t="shared" si="96"/>
        <v>#N/A</v>
      </c>
    </row>
    <row r="830" spans="1:35" x14ac:dyDescent="0.35">
      <c r="A830" t="str">
        <f t="shared" si="95"/>
        <v>EALING PARK HEALTH CENTRESouth Central EalingEalingE85657Sep6</v>
      </c>
      <c r="B830" s="41" t="s">
        <v>743</v>
      </c>
      <c r="C830" s="41" t="s">
        <v>542</v>
      </c>
      <c r="D830" s="41" t="s">
        <v>12</v>
      </c>
      <c r="E830" s="41" t="s">
        <v>95</v>
      </c>
      <c r="F830" s="41" t="s">
        <v>95</v>
      </c>
      <c r="G830" s="41" t="s">
        <v>761</v>
      </c>
      <c r="H830" s="41">
        <v>6</v>
      </c>
      <c r="I830" s="41">
        <v>9602.1081406209105</v>
      </c>
      <c r="J830" s="41">
        <v>6643</v>
      </c>
      <c r="K830" s="41">
        <v>6995</v>
      </c>
      <c r="L830" s="41">
        <v>132.19570000000002</v>
      </c>
      <c r="M830" s="41">
        <v>139.20050000000001</v>
      </c>
      <c r="N830" s="41">
        <v>14451</v>
      </c>
      <c r="O830" s="41">
        <v>5063</v>
      </c>
      <c r="P830" s="41">
        <v>325.14749999999998</v>
      </c>
      <c r="Q830" s="41">
        <v>113.91749999999999</v>
      </c>
      <c r="R830" s="41">
        <v>12832</v>
      </c>
      <c r="S830" s="41">
        <v>229.69280000000001</v>
      </c>
      <c r="T830" s="41">
        <v>7620</v>
      </c>
      <c r="U830" s="41">
        <v>167.64</v>
      </c>
      <c r="V830" s="41">
        <v>26470</v>
      </c>
      <c r="W830" s="41">
        <v>501.08900000000006</v>
      </c>
      <c r="X830" s="41">
        <v>27134</v>
      </c>
      <c r="Y830" s="41">
        <v>606.70499999999993</v>
      </c>
      <c r="Z830" s="6">
        <f>0</f>
        <v>0</v>
      </c>
      <c r="AA830" s="6">
        <f t="shared" si="97"/>
        <v>501.08900000000006</v>
      </c>
      <c r="AB830">
        <f>IF(ISBLANK(Table1[[#This Row],[FY2425_Cost]])=TRUE,#N/A,Table1[[#This Row],[FY2425_Cost]])</f>
        <v>606.70499999999993</v>
      </c>
      <c r="AC830" s="6">
        <f t="shared" si="98"/>
        <v>105.61599999999987</v>
      </c>
      <c r="AD830" s="6" t="e">
        <f>SUMIFS($AB$3:AB830,$B$3:B830,B830)</f>
        <v>#N/A</v>
      </c>
      <c r="AE830" s="6">
        <f t="shared" si="99"/>
        <v>4320.9486632794096</v>
      </c>
      <c r="AF830" s="6">
        <f t="shared" si="100"/>
        <v>4320.9486632794096</v>
      </c>
      <c r="AG830" s="6">
        <f>VLOOKUP(Table1[[#This Row],[PracticeCode]],$AP$3:$AS$345,4,FALSE)</f>
        <v>4320.9486632794096</v>
      </c>
      <c r="AH830" s="27">
        <f t="shared" si="101"/>
        <v>313988.93619830383</v>
      </c>
      <c r="AI830" s="6" t="e">
        <f t="shared" si="96"/>
        <v>#N/A</v>
      </c>
    </row>
    <row r="831" spans="1:35" x14ac:dyDescent="0.35">
      <c r="A831" t="str">
        <f t="shared" si="95"/>
        <v>Earls Court Health and Wellbeing CentreKensington and Chelsea SouthWest LondonY03441Apr1</v>
      </c>
      <c r="B831" s="41" t="s">
        <v>682</v>
      </c>
      <c r="C831" s="41" t="s">
        <v>477</v>
      </c>
      <c r="D831" s="41" t="s">
        <v>29</v>
      </c>
      <c r="E831" s="41" t="s">
        <v>157</v>
      </c>
      <c r="F831" s="41" t="s">
        <v>157</v>
      </c>
      <c r="G831" s="41" t="s">
        <v>756</v>
      </c>
      <c r="H831" s="41">
        <v>1</v>
      </c>
      <c r="I831" s="41">
        <v>7397.3682814813401</v>
      </c>
      <c r="J831" s="41">
        <v>3863</v>
      </c>
      <c r="K831" s="41">
        <v>171</v>
      </c>
      <c r="L831" s="41">
        <v>71.465499999999992</v>
      </c>
      <c r="M831" s="41">
        <v>3.1635</v>
      </c>
      <c r="N831" s="41">
        <v>5699</v>
      </c>
      <c r="O831" s="41">
        <v>124</v>
      </c>
      <c r="P831" s="41">
        <v>113.4101</v>
      </c>
      <c r="Q831" s="41">
        <v>2.4676</v>
      </c>
      <c r="R831" s="41">
        <v>21117</v>
      </c>
      <c r="S831" s="41">
        <v>377.99430000000001</v>
      </c>
      <c r="T831" s="41">
        <v>55663</v>
      </c>
      <c r="U831" s="41">
        <v>1224.586</v>
      </c>
      <c r="V831" s="41">
        <v>25151</v>
      </c>
      <c r="W831" s="41">
        <v>452.62329999999997</v>
      </c>
      <c r="X831" s="41">
        <v>61486</v>
      </c>
      <c r="Y831" s="41">
        <v>1340.4637</v>
      </c>
      <c r="Z831" s="6">
        <f>0</f>
        <v>0</v>
      </c>
      <c r="AA831" s="6">
        <f t="shared" si="97"/>
        <v>452.62329999999997</v>
      </c>
      <c r="AB831">
        <f>IF(ISBLANK(Table1[[#This Row],[FY2425_Cost]])=TRUE,#N/A,Table1[[#This Row],[FY2425_Cost]])</f>
        <v>1340.4637</v>
      </c>
      <c r="AC831" s="6">
        <f t="shared" si="98"/>
        <v>887.84040000000005</v>
      </c>
      <c r="AD831" s="6">
        <f>SUMIFS($AB$3:AB831,$B$3:B831,B831)</f>
        <v>1340.4637</v>
      </c>
      <c r="AE831" s="6">
        <f t="shared" si="99"/>
        <v>3328.815726666603</v>
      </c>
      <c r="AF831" s="6">
        <f t="shared" si="100"/>
        <v>3328.815726666603</v>
      </c>
      <c r="AG831" s="6">
        <f>VLOOKUP(Table1[[#This Row],[PracticeCode]],$AP$3:$AS$345,4,FALSE)</f>
        <v>3328.815726666603</v>
      </c>
      <c r="AH831" s="27">
        <f t="shared" si="101"/>
        <v>241893.94280443984</v>
      </c>
      <c r="AI831" s="6">
        <f t="shared" si="96"/>
        <v>0</v>
      </c>
    </row>
    <row r="832" spans="1:35" x14ac:dyDescent="0.35">
      <c r="A832" t="str">
        <f t="shared" si="95"/>
        <v>Earls Court Health and Wellbeing CentreKensington and Chelsea SouthWest LondonY03441Aug5</v>
      </c>
      <c r="B832" s="41" t="s">
        <v>682</v>
      </c>
      <c r="C832" s="41" t="s">
        <v>477</v>
      </c>
      <c r="D832" s="41" t="s">
        <v>29</v>
      </c>
      <c r="E832" s="41" t="s">
        <v>157</v>
      </c>
      <c r="F832" s="41" t="s">
        <v>157</v>
      </c>
      <c r="G832" s="41" t="s">
        <v>760</v>
      </c>
      <c r="H832" s="41">
        <v>5</v>
      </c>
      <c r="I832" s="41">
        <v>7397.3682814813401</v>
      </c>
      <c r="J832" s="41">
        <v>3665</v>
      </c>
      <c r="K832" s="41">
        <v>1696</v>
      </c>
      <c r="L832" s="41">
        <v>67.802499999999995</v>
      </c>
      <c r="M832" s="41">
        <v>31.375999999999998</v>
      </c>
      <c r="N832" s="41">
        <v>2696</v>
      </c>
      <c r="O832" s="41">
        <v>36</v>
      </c>
      <c r="P832" s="41">
        <v>53.650400000000005</v>
      </c>
      <c r="Q832" s="41">
        <v>0.71640000000000004</v>
      </c>
      <c r="R832" s="41">
        <v>51828</v>
      </c>
      <c r="S832" s="41">
        <v>927.72119999999995</v>
      </c>
      <c r="T832" s="41">
        <v>4579</v>
      </c>
      <c r="U832" s="41">
        <v>100.738</v>
      </c>
      <c r="V832" s="41">
        <v>57189</v>
      </c>
      <c r="W832" s="41">
        <v>1026.8996999999999</v>
      </c>
      <c r="X832" s="41">
        <v>7311</v>
      </c>
      <c r="Y832" s="41">
        <v>155.10480000000001</v>
      </c>
      <c r="Z832" s="6">
        <f>0</f>
        <v>0</v>
      </c>
      <c r="AA832" s="6">
        <f t="shared" si="97"/>
        <v>1026.8996999999999</v>
      </c>
      <c r="AB832">
        <f>IF(ISBLANK(Table1[[#This Row],[FY2425_Cost]])=TRUE,#N/A,Table1[[#This Row],[FY2425_Cost]])</f>
        <v>155.10480000000001</v>
      </c>
      <c r="AC832" s="6">
        <f t="shared" si="98"/>
        <v>-871.79489999999987</v>
      </c>
      <c r="AD832" s="6">
        <f>SUMIFS($AB$3:AB832,$B$3:B832,B832)</f>
        <v>1495.5685000000001</v>
      </c>
      <c r="AE832" s="6">
        <f t="shared" si="99"/>
        <v>3328.815726666603</v>
      </c>
      <c r="AF832" s="6">
        <f t="shared" si="100"/>
        <v>3328.815726666603</v>
      </c>
      <c r="AG832" s="6">
        <f>VLOOKUP(Table1[[#This Row],[PracticeCode]],$AP$3:$AS$345,4,FALSE)</f>
        <v>3328.815726666603</v>
      </c>
      <c r="AH832" s="27">
        <f t="shared" si="101"/>
        <v>241893.94280443984</v>
      </c>
      <c r="AI832" s="6">
        <f t="shared" si="96"/>
        <v>0</v>
      </c>
    </row>
    <row r="833" spans="1:35" x14ac:dyDescent="0.35">
      <c r="A833" t="str">
        <f t="shared" si="95"/>
        <v>Earls Court Health and Wellbeing CentreKensington and Chelsea SouthWest LondonY03441Dec9</v>
      </c>
      <c r="B833" s="41" t="s">
        <v>682</v>
      </c>
      <c r="C833" s="41" t="s">
        <v>477</v>
      </c>
      <c r="D833" s="41" t="s">
        <v>29</v>
      </c>
      <c r="E833" s="41" t="s">
        <v>157</v>
      </c>
      <c r="F833" s="41" t="s">
        <v>157</v>
      </c>
      <c r="G833" s="41" t="s">
        <v>764</v>
      </c>
      <c r="H833" s="41">
        <v>9</v>
      </c>
      <c r="I833" s="41">
        <v>7397.3682814813401</v>
      </c>
      <c r="J833" s="41">
        <v>19819</v>
      </c>
      <c r="K833" s="41">
        <v>271</v>
      </c>
      <c r="L833" s="41">
        <v>394.3981</v>
      </c>
      <c r="M833" s="41">
        <v>5.3929</v>
      </c>
      <c r="N833" s="41"/>
      <c r="O833" s="41"/>
      <c r="P833" s="41"/>
      <c r="Q833" s="41"/>
      <c r="R833" s="41">
        <v>14659</v>
      </c>
      <c r="S833" s="41">
        <v>262.39609999999999</v>
      </c>
      <c r="T833" s="41"/>
      <c r="U833" s="41"/>
      <c r="V833" s="41">
        <v>34749</v>
      </c>
      <c r="W833" s="41">
        <v>662.18709999999999</v>
      </c>
      <c r="X833" s="41"/>
      <c r="Y833" s="41"/>
      <c r="Z833" s="6">
        <f>0</f>
        <v>0</v>
      </c>
      <c r="AA833" s="6">
        <f t="shared" si="97"/>
        <v>662.18709999999999</v>
      </c>
      <c r="AB833" t="e">
        <f>IF(ISBLANK(Table1[[#This Row],[FY2425_Cost]])=TRUE,#N/A,Table1[[#This Row],[FY2425_Cost]])</f>
        <v>#N/A</v>
      </c>
      <c r="AC833" s="6" t="e">
        <f t="shared" si="98"/>
        <v>#N/A</v>
      </c>
      <c r="AD833" s="6" t="e">
        <f>SUMIFS($AB$3:AB833,$B$3:B833,B833)</f>
        <v>#N/A</v>
      </c>
      <c r="AE833" s="6">
        <f t="shared" si="99"/>
        <v>3328.815726666603</v>
      </c>
      <c r="AF833" s="6">
        <f t="shared" si="100"/>
        <v>3328.815726666603</v>
      </c>
      <c r="AG833" s="6">
        <f>VLOOKUP(Table1[[#This Row],[PracticeCode]],$AP$3:$AS$345,4,FALSE)</f>
        <v>3328.815726666603</v>
      </c>
      <c r="AH833" s="27">
        <f t="shared" si="101"/>
        <v>241893.94280443984</v>
      </c>
      <c r="AI833" s="6" t="e">
        <f t="shared" si="96"/>
        <v>#N/A</v>
      </c>
    </row>
    <row r="834" spans="1:35" x14ac:dyDescent="0.35">
      <c r="A834" t="str">
        <f t="shared" si="95"/>
        <v>Earls Court Health and Wellbeing CentreKensington and Chelsea SouthWest LondonY03441Feb11</v>
      </c>
      <c r="B834" s="41" t="s">
        <v>682</v>
      </c>
      <c r="C834" s="41" t="s">
        <v>477</v>
      </c>
      <c r="D834" s="41" t="s">
        <v>29</v>
      </c>
      <c r="E834" s="41" t="s">
        <v>157</v>
      </c>
      <c r="F834" s="41" t="s">
        <v>157</v>
      </c>
      <c r="G834" s="41" t="s">
        <v>766</v>
      </c>
      <c r="H834" s="41">
        <v>11</v>
      </c>
      <c r="I834" s="41">
        <v>7397.3682814813401</v>
      </c>
      <c r="J834" s="41">
        <v>5223</v>
      </c>
      <c r="K834" s="41">
        <v>1492</v>
      </c>
      <c r="L834" s="41">
        <v>103.93770000000001</v>
      </c>
      <c r="M834" s="41">
        <v>29.690800000000003</v>
      </c>
      <c r="N834" s="41"/>
      <c r="O834" s="41"/>
      <c r="P834" s="41"/>
      <c r="Q834" s="41"/>
      <c r="R834" s="41">
        <v>7448</v>
      </c>
      <c r="S834" s="41">
        <v>133.3192</v>
      </c>
      <c r="T834" s="41"/>
      <c r="U834" s="41"/>
      <c r="V834" s="41">
        <v>14163</v>
      </c>
      <c r="W834" s="41">
        <v>266.9477</v>
      </c>
      <c r="X834" s="41"/>
      <c r="Y834" s="41"/>
      <c r="Z834" s="6">
        <f>0</f>
        <v>0</v>
      </c>
      <c r="AA834" s="6">
        <f t="shared" si="97"/>
        <v>266.9477</v>
      </c>
      <c r="AB834" t="e">
        <f>IF(ISBLANK(Table1[[#This Row],[FY2425_Cost]])=TRUE,#N/A,Table1[[#This Row],[FY2425_Cost]])</f>
        <v>#N/A</v>
      </c>
      <c r="AC834" s="6" t="e">
        <f t="shared" si="98"/>
        <v>#N/A</v>
      </c>
      <c r="AD834" s="6" t="e">
        <f>SUMIFS($AB$3:AB834,$B$3:B834,B834)</f>
        <v>#N/A</v>
      </c>
      <c r="AE834" s="6">
        <f t="shared" si="99"/>
        <v>3328.815726666603</v>
      </c>
      <c r="AF834" s="6">
        <f t="shared" si="100"/>
        <v>3328.815726666603</v>
      </c>
      <c r="AG834" s="6">
        <f>VLOOKUP(Table1[[#This Row],[PracticeCode]],$AP$3:$AS$345,4,FALSE)</f>
        <v>3328.815726666603</v>
      </c>
      <c r="AH834" s="27">
        <f t="shared" si="101"/>
        <v>241893.94280443984</v>
      </c>
      <c r="AI834" s="6" t="e">
        <f t="shared" si="96"/>
        <v>#N/A</v>
      </c>
    </row>
    <row r="835" spans="1:35" x14ac:dyDescent="0.35">
      <c r="A835" t="str">
        <f t="shared" ref="A835:A898" si="102">CONCATENATE(B835,C835,D835,E835,G835,H835)</f>
        <v>Earls Court Health and Wellbeing CentreKensington and Chelsea SouthWest LondonY03441Jan10</v>
      </c>
      <c r="B835" s="41" t="s">
        <v>682</v>
      </c>
      <c r="C835" s="41" t="s">
        <v>477</v>
      </c>
      <c r="D835" s="41" t="s">
        <v>29</v>
      </c>
      <c r="E835" s="41" t="s">
        <v>157</v>
      </c>
      <c r="F835" s="41" t="s">
        <v>157</v>
      </c>
      <c r="G835" s="41" t="s">
        <v>765</v>
      </c>
      <c r="H835" s="41">
        <v>10</v>
      </c>
      <c r="I835" s="41">
        <v>7397.3682814813401</v>
      </c>
      <c r="J835" s="41">
        <v>18789</v>
      </c>
      <c r="K835" s="41">
        <v>65</v>
      </c>
      <c r="L835" s="41">
        <v>373.90110000000004</v>
      </c>
      <c r="M835" s="41">
        <v>1.2935000000000001</v>
      </c>
      <c r="N835" s="41"/>
      <c r="O835" s="41"/>
      <c r="P835" s="41"/>
      <c r="Q835" s="41"/>
      <c r="R835" s="41">
        <v>20519</v>
      </c>
      <c r="S835" s="41">
        <v>367.2901</v>
      </c>
      <c r="T835" s="41"/>
      <c r="U835" s="41"/>
      <c r="V835" s="41">
        <v>39373</v>
      </c>
      <c r="W835" s="41">
        <v>742.48469999999998</v>
      </c>
      <c r="X835" s="41"/>
      <c r="Y835" s="41"/>
      <c r="Z835" s="6">
        <f>0</f>
        <v>0</v>
      </c>
      <c r="AA835" s="6">
        <f t="shared" si="97"/>
        <v>742.48469999999998</v>
      </c>
      <c r="AB835" t="e">
        <f>IF(ISBLANK(Table1[[#This Row],[FY2425_Cost]])=TRUE,#N/A,Table1[[#This Row],[FY2425_Cost]])</f>
        <v>#N/A</v>
      </c>
      <c r="AC835" s="6" t="e">
        <f t="shared" si="98"/>
        <v>#N/A</v>
      </c>
      <c r="AD835" s="6" t="e">
        <f>SUMIFS($AB$3:AB835,$B$3:B835,B835)</f>
        <v>#N/A</v>
      </c>
      <c r="AE835" s="6">
        <f t="shared" si="99"/>
        <v>3328.815726666603</v>
      </c>
      <c r="AF835" s="6">
        <f t="shared" si="100"/>
        <v>3328.815726666603</v>
      </c>
      <c r="AG835" s="6">
        <f>VLOOKUP(Table1[[#This Row],[PracticeCode]],$AP$3:$AS$345,4,FALSE)</f>
        <v>3328.815726666603</v>
      </c>
      <c r="AH835" s="27">
        <f t="shared" si="101"/>
        <v>241893.94280443984</v>
      </c>
      <c r="AI835" s="6" t="e">
        <f t="shared" ref="AI835:AI898" si="103">IF(AD835-AF835&lt;=0,0,AD835-AF835)</f>
        <v>#N/A</v>
      </c>
    </row>
    <row r="836" spans="1:35" x14ac:dyDescent="0.35">
      <c r="A836" t="str">
        <f t="shared" si="102"/>
        <v>Earls Court Health and Wellbeing CentreKensington and Chelsea SouthWest LondonY03441Jul4</v>
      </c>
      <c r="B836" s="41" t="s">
        <v>682</v>
      </c>
      <c r="C836" s="41" t="s">
        <v>477</v>
      </c>
      <c r="D836" s="41" t="s">
        <v>29</v>
      </c>
      <c r="E836" s="41" t="s">
        <v>157</v>
      </c>
      <c r="F836" s="41" t="s">
        <v>157</v>
      </c>
      <c r="G836" s="41" t="s">
        <v>759</v>
      </c>
      <c r="H836" s="41">
        <v>4</v>
      </c>
      <c r="I836" s="41">
        <v>7397.3682814813401</v>
      </c>
      <c r="J836" s="41">
        <v>7867</v>
      </c>
      <c r="K836" s="41">
        <v>1873</v>
      </c>
      <c r="L836" s="41">
        <v>145.5395</v>
      </c>
      <c r="M836" s="41">
        <v>34.650500000000001</v>
      </c>
      <c r="N836" s="41">
        <v>5885</v>
      </c>
      <c r="O836" s="41">
        <v>137</v>
      </c>
      <c r="P836" s="41">
        <v>117.11150000000001</v>
      </c>
      <c r="Q836" s="41">
        <v>2.7263000000000002</v>
      </c>
      <c r="R836" s="41">
        <v>45595</v>
      </c>
      <c r="S836" s="41">
        <v>816.15049999999997</v>
      </c>
      <c r="T836" s="41">
        <v>15804</v>
      </c>
      <c r="U836" s="41">
        <v>347.68799999999999</v>
      </c>
      <c r="V836" s="41">
        <v>55335</v>
      </c>
      <c r="W836" s="41">
        <v>996.34050000000002</v>
      </c>
      <c r="X836" s="41">
        <v>21826</v>
      </c>
      <c r="Y836" s="41">
        <v>467.5258</v>
      </c>
      <c r="Z836" s="6">
        <f>0</f>
        <v>0</v>
      </c>
      <c r="AA836" s="6">
        <f t="shared" si="97"/>
        <v>996.34050000000002</v>
      </c>
      <c r="AB836">
        <f>IF(ISBLANK(Table1[[#This Row],[FY2425_Cost]])=TRUE,#N/A,Table1[[#This Row],[FY2425_Cost]])</f>
        <v>467.5258</v>
      </c>
      <c r="AC836" s="6">
        <f t="shared" si="98"/>
        <v>-528.81470000000002</v>
      </c>
      <c r="AD836" s="6" t="e">
        <f>SUMIFS($AB$3:AB836,$B$3:B836,B836)</f>
        <v>#N/A</v>
      </c>
      <c r="AE836" s="6">
        <f t="shared" si="99"/>
        <v>3328.815726666603</v>
      </c>
      <c r="AF836" s="6">
        <f t="shared" si="100"/>
        <v>3328.815726666603</v>
      </c>
      <c r="AG836" s="6">
        <f>VLOOKUP(Table1[[#This Row],[PracticeCode]],$AP$3:$AS$345,4,FALSE)</f>
        <v>3328.815726666603</v>
      </c>
      <c r="AH836" s="27">
        <f t="shared" si="101"/>
        <v>241893.94280443984</v>
      </c>
      <c r="AI836" s="6" t="e">
        <f t="shared" si="103"/>
        <v>#N/A</v>
      </c>
    </row>
    <row r="837" spans="1:35" x14ac:dyDescent="0.35">
      <c r="A837" t="str">
        <f t="shared" si="102"/>
        <v>Earls Court Health and Wellbeing CentreKensington and Chelsea SouthWest LondonY03441Jun3</v>
      </c>
      <c r="B837" s="41" t="s">
        <v>682</v>
      </c>
      <c r="C837" s="41" t="s">
        <v>477</v>
      </c>
      <c r="D837" s="41" t="s">
        <v>29</v>
      </c>
      <c r="E837" s="41" t="s">
        <v>157</v>
      </c>
      <c r="F837" s="41" t="s">
        <v>157</v>
      </c>
      <c r="G837" s="41" t="s">
        <v>758</v>
      </c>
      <c r="H837" s="41">
        <v>3</v>
      </c>
      <c r="I837" s="41">
        <v>7397.3682814813401</v>
      </c>
      <c r="J837" s="41">
        <v>4283</v>
      </c>
      <c r="K837" s="41">
        <v>381</v>
      </c>
      <c r="L837" s="41">
        <v>79.235500000000002</v>
      </c>
      <c r="M837" s="41">
        <v>7.0484999999999998</v>
      </c>
      <c r="N837" s="41">
        <v>4993</v>
      </c>
      <c r="O837" s="41">
        <v>230</v>
      </c>
      <c r="P837" s="41">
        <v>99.360700000000008</v>
      </c>
      <c r="Q837" s="41">
        <v>4.577</v>
      </c>
      <c r="R837" s="41">
        <v>34647</v>
      </c>
      <c r="S837" s="41">
        <v>620.18129999999996</v>
      </c>
      <c r="T837" s="41">
        <v>18354</v>
      </c>
      <c r="U837" s="41">
        <v>403.78800000000001</v>
      </c>
      <c r="V837" s="41">
        <v>39311</v>
      </c>
      <c r="W837" s="41">
        <v>706.46529999999996</v>
      </c>
      <c r="X837" s="41">
        <v>23577</v>
      </c>
      <c r="Y837" s="41">
        <v>507.72570000000002</v>
      </c>
      <c r="Z837" s="6">
        <f>0</f>
        <v>0</v>
      </c>
      <c r="AA837" s="6">
        <f t="shared" si="97"/>
        <v>706.46529999999996</v>
      </c>
      <c r="AB837">
        <f>IF(ISBLANK(Table1[[#This Row],[FY2425_Cost]])=TRUE,#N/A,Table1[[#This Row],[FY2425_Cost]])</f>
        <v>507.72570000000002</v>
      </c>
      <c r="AC837" s="6">
        <f t="shared" si="98"/>
        <v>-198.73959999999994</v>
      </c>
      <c r="AD837" s="6" t="e">
        <f>SUMIFS($AB$3:AB837,$B$3:B837,B837)</f>
        <v>#N/A</v>
      </c>
      <c r="AE837" s="6">
        <f t="shared" si="99"/>
        <v>3328.815726666603</v>
      </c>
      <c r="AF837" s="6">
        <f t="shared" si="100"/>
        <v>3328.815726666603</v>
      </c>
      <c r="AG837" s="6">
        <f>VLOOKUP(Table1[[#This Row],[PracticeCode]],$AP$3:$AS$345,4,FALSE)</f>
        <v>3328.815726666603</v>
      </c>
      <c r="AH837" s="27">
        <f t="shared" si="101"/>
        <v>241893.94280443984</v>
      </c>
      <c r="AI837" s="6" t="e">
        <f t="shared" si="103"/>
        <v>#N/A</v>
      </c>
    </row>
    <row r="838" spans="1:35" x14ac:dyDescent="0.35">
      <c r="A838" t="str">
        <f t="shared" si="102"/>
        <v>Earls Court Health and Wellbeing CentreKensington and Chelsea SouthWest LondonY03441Mar12</v>
      </c>
      <c r="B838" s="41" t="s">
        <v>682</v>
      </c>
      <c r="C838" s="41" t="s">
        <v>477</v>
      </c>
      <c r="D838" s="41" t="s">
        <v>29</v>
      </c>
      <c r="E838" s="41" t="s">
        <v>157</v>
      </c>
      <c r="F838" s="41" t="s">
        <v>157</v>
      </c>
      <c r="G838" s="41" t="s">
        <v>767</v>
      </c>
      <c r="H838" s="41">
        <v>12</v>
      </c>
      <c r="I838" s="41">
        <v>7397.3682814813401</v>
      </c>
      <c r="J838" s="41">
        <v>4204</v>
      </c>
      <c r="K838" s="41">
        <v>1652</v>
      </c>
      <c r="L838" s="41">
        <v>83.659599999999998</v>
      </c>
      <c r="M838" s="41">
        <v>32.8748</v>
      </c>
      <c r="N838" s="41"/>
      <c r="O838" s="41"/>
      <c r="P838" s="41"/>
      <c r="Q838" s="41"/>
      <c r="R838" s="41">
        <v>8465</v>
      </c>
      <c r="S838" s="41">
        <v>151.52350000000001</v>
      </c>
      <c r="T838" s="41"/>
      <c r="U838" s="41"/>
      <c r="V838" s="41">
        <v>14321</v>
      </c>
      <c r="W838" s="41">
        <v>268.05790000000002</v>
      </c>
      <c r="X838" s="41"/>
      <c r="Y838" s="41"/>
      <c r="Z838" s="6">
        <f>0</f>
        <v>0</v>
      </c>
      <c r="AA838" s="6">
        <f t="shared" si="97"/>
        <v>268.05790000000002</v>
      </c>
      <c r="AB838" t="e">
        <f>IF(ISBLANK(Table1[[#This Row],[FY2425_Cost]])=TRUE,#N/A,Table1[[#This Row],[FY2425_Cost]])</f>
        <v>#N/A</v>
      </c>
      <c r="AC838" s="6" t="e">
        <f t="shared" si="98"/>
        <v>#N/A</v>
      </c>
      <c r="AD838" s="6" t="e">
        <f>SUMIFS($AB$3:AB838,$B$3:B838,B838)</f>
        <v>#N/A</v>
      </c>
      <c r="AE838" s="6">
        <f t="shared" si="99"/>
        <v>3328.815726666603</v>
      </c>
      <c r="AF838" s="6">
        <f t="shared" si="100"/>
        <v>3328.815726666603</v>
      </c>
      <c r="AG838" s="6">
        <f>VLOOKUP(Table1[[#This Row],[PracticeCode]],$AP$3:$AS$345,4,FALSE)</f>
        <v>3328.815726666603</v>
      </c>
      <c r="AH838" s="27">
        <f t="shared" si="101"/>
        <v>241893.94280443984</v>
      </c>
      <c r="AI838" s="6" t="e">
        <f t="shared" si="103"/>
        <v>#N/A</v>
      </c>
    </row>
    <row r="839" spans="1:35" x14ac:dyDescent="0.35">
      <c r="A839" t="str">
        <f t="shared" si="102"/>
        <v>Earls Court Health and Wellbeing CentreKensington and Chelsea SouthWest LondonY03441May2</v>
      </c>
      <c r="B839" s="41" t="s">
        <v>682</v>
      </c>
      <c r="C839" s="41" t="s">
        <v>477</v>
      </c>
      <c r="D839" s="41" t="s">
        <v>29</v>
      </c>
      <c r="E839" s="41" t="s">
        <v>157</v>
      </c>
      <c r="F839" s="41" t="s">
        <v>157</v>
      </c>
      <c r="G839" s="41" t="s">
        <v>757</v>
      </c>
      <c r="H839" s="41">
        <v>2</v>
      </c>
      <c r="I839" s="41">
        <v>7397.3682814813401</v>
      </c>
      <c r="J839" s="41">
        <v>4279</v>
      </c>
      <c r="K839" s="41">
        <v>136</v>
      </c>
      <c r="L839" s="41">
        <v>79.16149999999999</v>
      </c>
      <c r="M839" s="41">
        <v>2.516</v>
      </c>
      <c r="N839" s="41">
        <v>5073</v>
      </c>
      <c r="O839" s="41">
        <v>98</v>
      </c>
      <c r="P839" s="41">
        <v>100.95270000000001</v>
      </c>
      <c r="Q839" s="41">
        <v>1.9502000000000002</v>
      </c>
      <c r="R839" s="41">
        <v>24046</v>
      </c>
      <c r="S839" s="41">
        <v>430.42340000000002</v>
      </c>
      <c r="T839" s="41">
        <v>16082</v>
      </c>
      <c r="U839" s="41">
        <v>353.80399999999997</v>
      </c>
      <c r="V839" s="41">
        <v>28461</v>
      </c>
      <c r="W839" s="41">
        <v>512.10090000000002</v>
      </c>
      <c r="X839" s="41">
        <v>21253</v>
      </c>
      <c r="Y839" s="41">
        <v>456.70689999999996</v>
      </c>
      <c r="Z839" s="6">
        <f>0</f>
        <v>0</v>
      </c>
      <c r="AA839" s="6">
        <f t="shared" si="97"/>
        <v>512.10090000000002</v>
      </c>
      <c r="AB839">
        <f>IF(ISBLANK(Table1[[#This Row],[FY2425_Cost]])=TRUE,#N/A,Table1[[#This Row],[FY2425_Cost]])</f>
        <v>456.70689999999996</v>
      </c>
      <c r="AC839" s="6">
        <f t="shared" si="98"/>
        <v>-55.394000000000062</v>
      </c>
      <c r="AD839" s="6" t="e">
        <f>SUMIFS($AB$3:AB839,$B$3:B839,B839)</f>
        <v>#N/A</v>
      </c>
      <c r="AE839" s="6">
        <f t="shared" si="99"/>
        <v>3328.815726666603</v>
      </c>
      <c r="AF839" s="6">
        <f t="shared" si="100"/>
        <v>3328.815726666603</v>
      </c>
      <c r="AG839" s="6">
        <f>VLOOKUP(Table1[[#This Row],[PracticeCode]],$AP$3:$AS$345,4,FALSE)</f>
        <v>3328.815726666603</v>
      </c>
      <c r="AH839" s="27">
        <f t="shared" si="101"/>
        <v>241893.94280443984</v>
      </c>
      <c r="AI839" s="6" t="e">
        <f t="shared" si="103"/>
        <v>#N/A</v>
      </c>
    </row>
    <row r="840" spans="1:35" x14ac:dyDescent="0.35">
      <c r="A840" t="str">
        <f t="shared" si="102"/>
        <v>Earls Court Health and Wellbeing CentreKensington and Chelsea SouthWest LondonY03441Nov8</v>
      </c>
      <c r="B840" s="41" t="s">
        <v>682</v>
      </c>
      <c r="C840" s="41" t="s">
        <v>477</v>
      </c>
      <c r="D840" s="41" t="s">
        <v>29</v>
      </c>
      <c r="E840" s="41" t="s">
        <v>157</v>
      </c>
      <c r="F840" s="41" t="s">
        <v>157</v>
      </c>
      <c r="G840" s="41" t="s">
        <v>763</v>
      </c>
      <c r="H840" s="41">
        <v>8</v>
      </c>
      <c r="I840" s="41">
        <v>7397.3682814813401</v>
      </c>
      <c r="J840" s="41">
        <v>4068</v>
      </c>
      <c r="K840" s="41">
        <v>111</v>
      </c>
      <c r="L840" s="41">
        <v>80.95320000000001</v>
      </c>
      <c r="M840" s="41">
        <v>2.2089000000000003</v>
      </c>
      <c r="N840" s="41"/>
      <c r="O840" s="41"/>
      <c r="P840" s="41"/>
      <c r="Q840" s="41"/>
      <c r="R840" s="41">
        <v>20245</v>
      </c>
      <c r="S840" s="41">
        <v>362.38549999999998</v>
      </c>
      <c r="T840" s="41"/>
      <c r="U840" s="41"/>
      <c r="V840" s="41">
        <v>24424</v>
      </c>
      <c r="W840" s="41">
        <v>445.54759999999999</v>
      </c>
      <c r="X840" s="41"/>
      <c r="Y840" s="41"/>
      <c r="Z840" s="6">
        <f>0</f>
        <v>0</v>
      </c>
      <c r="AA840" s="6">
        <f t="shared" si="97"/>
        <v>445.54759999999999</v>
      </c>
      <c r="AB840" t="e">
        <f>IF(ISBLANK(Table1[[#This Row],[FY2425_Cost]])=TRUE,#N/A,Table1[[#This Row],[FY2425_Cost]])</f>
        <v>#N/A</v>
      </c>
      <c r="AC840" s="6" t="e">
        <f t="shared" si="98"/>
        <v>#N/A</v>
      </c>
      <c r="AD840" s="6" t="e">
        <f>SUMIFS($AB$3:AB840,$B$3:B840,B840)</f>
        <v>#N/A</v>
      </c>
      <c r="AE840" s="6">
        <f t="shared" si="99"/>
        <v>3328.815726666603</v>
      </c>
      <c r="AF840" s="6">
        <f t="shared" si="100"/>
        <v>3328.815726666603</v>
      </c>
      <c r="AG840" s="6">
        <f>VLOOKUP(Table1[[#This Row],[PracticeCode]],$AP$3:$AS$345,4,FALSE)</f>
        <v>3328.815726666603</v>
      </c>
      <c r="AH840" s="27">
        <f t="shared" si="101"/>
        <v>241893.94280443984</v>
      </c>
      <c r="AI840" s="6" t="e">
        <f t="shared" si="103"/>
        <v>#N/A</v>
      </c>
    </row>
    <row r="841" spans="1:35" x14ac:dyDescent="0.35">
      <c r="A841" t="str">
        <f t="shared" si="102"/>
        <v>Earls Court Health and Wellbeing CentreKensington and Chelsea SouthWest LondonY03441Oct7</v>
      </c>
      <c r="B841" s="41" t="s">
        <v>682</v>
      </c>
      <c r="C841" s="41" t="s">
        <v>477</v>
      </c>
      <c r="D841" s="41" t="s">
        <v>29</v>
      </c>
      <c r="E841" s="41" t="s">
        <v>157</v>
      </c>
      <c r="F841" s="41" t="s">
        <v>157</v>
      </c>
      <c r="G841" s="41" t="s">
        <v>762</v>
      </c>
      <c r="H841" s="41">
        <v>7</v>
      </c>
      <c r="I841" s="41">
        <v>7397.3682814813401</v>
      </c>
      <c r="J841" s="41">
        <v>5287</v>
      </c>
      <c r="K841" s="41">
        <v>182</v>
      </c>
      <c r="L841" s="41">
        <v>105.21130000000001</v>
      </c>
      <c r="M841" s="41">
        <v>3.6218000000000004</v>
      </c>
      <c r="N841" s="41">
        <v>0</v>
      </c>
      <c r="O841" s="41">
        <v>137</v>
      </c>
      <c r="P841" s="41">
        <v>0</v>
      </c>
      <c r="Q841" s="41">
        <v>3.0825</v>
      </c>
      <c r="R841" s="41">
        <v>27915</v>
      </c>
      <c r="S841" s="41">
        <v>499.67849999999999</v>
      </c>
      <c r="T841" s="41">
        <v>18180</v>
      </c>
      <c r="U841" s="41">
        <v>399.96</v>
      </c>
      <c r="V841" s="41">
        <v>33384</v>
      </c>
      <c r="W841" s="41">
        <v>608.51160000000004</v>
      </c>
      <c r="X841" s="41">
        <v>18317</v>
      </c>
      <c r="Y841" s="41">
        <v>403.04249999999996</v>
      </c>
      <c r="Z841" s="6">
        <f>0</f>
        <v>0</v>
      </c>
      <c r="AA841" s="6">
        <f t="shared" si="97"/>
        <v>608.51160000000004</v>
      </c>
      <c r="AB841">
        <f>IF(ISBLANK(Table1[[#This Row],[FY2425_Cost]])=TRUE,#N/A,Table1[[#This Row],[FY2425_Cost]])</f>
        <v>403.04249999999996</v>
      </c>
      <c r="AC841" s="6">
        <f t="shared" si="98"/>
        <v>-205.46910000000008</v>
      </c>
      <c r="AD841" s="6" t="e">
        <f>SUMIFS($AB$3:AB841,$B$3:B841,B841)</f>
        <v>#N/A</v>
      </c>
      <c r="AE841" s="6">
        <f t="shared" si="99"/>
        <v>3328.815726666603</v>
      </c>
      <c r="AF841" s="6">
        <f t="shared" si="100"/>
        <v>3328.815726666603</v>
      </c>
      <c r="AG841" s="6">
        <f>VLOOKUP(Table1[[#This Row],[PracticeCode]],$AP$3:$AS$345,4,FALSE)</f>
        <v>3328.815726666603</v>
      </c>
      <c r="AH841" s="27">
        <f t="shared" si="101"/>
        <v>241893.94280443984</v>
      </c>
      <c r="AI841" s="6" t="e">
        <f t="shared" si="103"/>
        <v>#N/A</v>
      </c>
    </row>
    <row r="842" spans="1:35" x14ac:dyDescent="0.35">
      <c r="A842" t="str">
        <f t="shared" si="102"/>
        <v>Earls Court Health and Wellbeing CentreKensington and Chelsea SouthWest LondonY03441Sep6</v>
      </c>
      <c r="B842" s="41" t="s">
        <v>682</v>
      </c>
      <c r="C842" s="41" t="s">
        <v>477</v>
      </c>
      <c r="D842" s="41" t="s">
        <v>29</v>
      </c>
      <c r="E842" s="41" t="s">
        <v>157</v>
      </c>
      <c r="F842" s="41" t="s">
        <v>157</v>
      </c>
      <c r="G842" s="41" t="s">
        <v>761</v>
      </c>
      <c r="H842" s="41">
        <v>6</v>
      </c>
      <c r="I842" s="41">
        <v>7397.3682814813401</v>
      </c>
      <c r="J842" s="41">
        <v>1288</v>
      </c>
      <c r="K842" s="41">
        <v>1418</v>
      </c>
      <c r="L842" s="41">
        <v>25.6312</v>
      </c>
      <c r="M842" s="41">
        <v>28.218200000000003</v>
      </c>
      <c r="N842" s="41">
        <v>2196</v>
      </c>
      <c r="O842" s="41">
        <v>121</v>
      </c>
      <c r="P842" s="41">
        <v>49.41</v>
      </c>
      <c r="Q842" s="41">
        <v>2.7224999999999997</v>
      </c>
      <c r="R842" s="41">
        <v>41702</v>
      </c>
      <c r="S842" s="41">
        <v>746.46579999999994</v>
      </c>
      <c r="T842" s="41">
        <v>6532</v>
      </c>
      <c r="U842" s="41">
        <v>143.70400000000001</v>
      </c>
      <c r="V842" s="41">
        <v>44408</v>
      </c>
      <c r="W842" s="41">
        <v>800.3152</v>
      </c>
      <c r="X842" s="41">
        <v>8849</v>
      </c>
      <c r="Y842" s="41">
        <v>195.8365</v>
      </c>
      <c r="Z842" s="6">
        <f>0</f>
        <v>0</v>
      </c>
      <c r="AA842" s="6">
        <f t="shared" si="97"/>
        <v>800.3152</v>
      </c>
      <c r="AB842">
        <f>IF(ISBLANK(Table1[[#This Row],[FY2425_Cost]])=TRUE,#N/A,Table1[[#This Row],[FY2425_Cost]])</f>
        <v>195.8365</v>
      </c>
      <c r="AC842" s="6">
        <f t="shared" si="98"/>
        <v>-604.4787</v>
      </c>
      <c r="AD842" s="6" t="e">
        <f>SUMIFS($AB$3:AB842,$B$3:B842,B842)</f>
        <v>#N/A</v>
      </c>
      <c r="AE842" s="6">
        <f t="shared" si="99"/>
        <v>3328.815726666603</v>
      </c>
      <c r="AF842" s="6">
        <f t="shared" si="100"/>
        <v>3328.815726666603</v>
      </c>
      <c r="AG842" s="6">
        <f>VLOOKUP(Table1[[#This Row],[PracticeCode]],$AP$3:$AS$345,4,FALSE)</f>
        <v>3328.815726666603</v>
      </c>
      <c r="AH842" s="27">
        <f t="shared" si="101"/>
        <v>241893.94280443984</v>
      </c>
      <c r="AI842" s="6" t="e">
        <f t="shared" si="103"/>
        <v>#N/A</v>
      </c>
    </row>
    <row r="843" spans="1:35" x14ac:dyDescent="0.35">
      <c r="A843" t="str">
        <f t="shared" si="102"/>
        <v>EARLS COURT MEDICAL CENTREBrompton Health PCNWest LondonE87047Apr1</v>
      </c>
      <c r="B843" s="41" t="s">
        <v>583</v>
      </c>
      <c r="C843" s="41" t="s">
        <v>468</v>
      </c>
      <c r="D843" s="41" t="s">
        <v>29</v>
      </c>
      <c r="E843" s="41" t="s">
        <v>96</v>
      </c>
      <c r="F843" s="41" t="s">
        <v>96</v>
      </c>
      <c r="G843" s="41" t="s">
        <v>756</v>
      </c>
      <c r="H843" s="41">
        <v>1</v>
      </c>
      <c r="I843" s="41">
        <v>6475.0883448411496</v>
      </c>
      <c r="J843" s="41">
        <v>882</v>
      </c>
      <c r="K843" s="41">
        <v>0</v>
      </c>
      <c r="L843" s="41">
        <v>16.317</v>
      </c>
      <c r="M843" s="41">
        <v>0</v>
      </c>
      <c r="N843" s="41">
        <v>1414</v>
      </c>
      <c r="O843" s="41">
        <v>2596</v>
      </c>
      <c r="P843" s="41">
        <v>28.1386</v>
      </c>
      <c r="Q843" s="41">
        <v>51.660400000000003</v>
      </c>
      <c r="R843" s="41">
        <v>5106</v>
      </c>
      <c r="S843" s="41">
        <v>91.397400000000005</v>
      </c>
      <c r="T843" s="41">
        <v>6145</v>
      </c>
      <c r="U843" s="41">
        <v>135.19</v>
      </c>
      <c r="V843" s="41">
        <v>5988</v>
      </c>
      <c r="W843" s="41">
        <v>107.71440000000001</v>
      </c>
      <c r="X843" s="41">
        <v>10155</v>
      </c>
      <c r="Y843" s="41">
        <v>214.989</v>
      </c>
      <c r="Z843" s="6">
        <f>0</f>
        <v>0</v>
      </c>
      <c r="AA843" s="6">
        <f t="shared" si="97"/>
        <v>107.71440000000001</v>
      </c>
      <c r="AB843">
        <f>IF(ISBLANK(Table1[[#This Row],[FY2425_Cost]])=TRUE,#N/A,Table1[[#This Row],[FY2425_Cost]])</f>
        <v>214.989</v>
      </c>
      <c r="AC843" s="6">
        <f t="shared" si="98"/>
        <v>107.27459999999999</v>
      </c>
      <c r="AD843" s="6">
        <f>SUMIFS($AB$3:AB843,$B$3:B843,B843)</f>
        <v>214.989</v>
      </c>
      <c r="AE843" s="6">
        <f t="shared" si="99"/>
        <v>2913.7897551785172</v>
      </c>
      <c r="AF843" s="6">
        <f t="shared" si="100"/>
        <v>2913.7897551785172</v>
      </c>
      <c r="AG843" s="6">
        <f>VLOOKUP(Table1[[#This Row],[PracticeCode]],$AP$3:$AS$345,4,FALSE)</f>
        <v>2913.7897551785172</v>
      </c>
      <c r="AH843" s="27">
        <f t="shared" si="101"/>
        <v>211735.3888763056</v>
      </c>
      <c r="AI843" s="6">
        <f t="shared" si="103"/>
        <v>0</v>
      </c>
    </row>
    <row r="844" spans="1:35" x14ac:dyDescent="0.35">
      <c r="A844" t="str">
        <f t="shared" si="102"/>
        <v>EARLS COURT MEDICAL CENTREBrompton Health PCNWest LondonE87047Aug5</v>
      </c>
      <c r="B844" s="41" t="s">
        <v>583</v>
      </c>
      <c r="C844" s="41" t="s">
        <v>468</v>
      </c>
      <c r="D844" s="41" t="s">
        <v>29</v>
      </c>
      <c r="E844" s="41" t="s">
        <v>96</v>
      </c>
      <c r="F844" s="41" t="s">
        <v>96</v>
      </c>
      <c r="G844" s="41" t="s">
        <v>760</v>
      </c>
      <c r="H844" s="41">
        <v>5</v>
      </c>
      <c r="I844" s="41">
        <v>6475.0883448411496</v>
      </c>
      <c r="J844" s="41">
        <v>1412</v>
      </c>
      <c r="K844" s="41">
        <v>0</v>
      </c>
      <c r="L844" s="41">
        <v>26.122</v>
      </c>
      <c r="M844" s="41">
        <v>0</v>
      </c>
      <c r="N844" s="41">
        <v>3560</v>
      </c>
      <c r="O844" s="41">
        <v>1404</v>
      </c>
      <c r="P844" s="41">
        <v>70.844000000000008</v>
      </c>
      <c r="Q844" s="41">
        <v>27.939600000000002</v>
      </c>
      <c r="R844" s="41">
        <v>5076</v>
      </c>
      <c r="S844" s="41">
        <v>90.860399999999998</v>
      </c>
      <c r="T844" s="41">
        <v>2962</v>
      </c>
      <c r="U844" s="41">
        <v>65.164000000000001</v>
      </c>
      <c r="V844" s="41">
        <v>6488</v>
      </c>
      <c r="W844" s="41">
        <v>116.9824</v>
      </c>
      <c r="X844" s="41">
        <v>7926</v>
      </c>
      <c r="Y844" s="41">
        <v>163.94760000000002</v>
      </c>
      <c r="Z844" s="6">
        <f>0</f>
        <v>0</v>
      </c>
      <c r="AA844" s="6">
        <f t="shared" si="97"/>
        <v>116.9824</v>
      </c>
      <c r="AB844">
        <f>IF(ISBLANK(Table1[[#This Row],[FY2425_Cost]])=TRUE,#N/A,Table1[[#This Row],[FY2425_Cost]])</f>
        <v>163.94760000000002</v>
      </c>
      <c r="AC844" s="6">
        <f t="shared" si="98"/>
        <v>46.965200000000024</v>
      </c>
      <c r="AD844" s="6">
        <f>SUMIFS($AB$3:AB844,$B$3:B844,B844)</f>
        <v>378.9366</v>
      </c>
      <c r="AE844" s="6">
        <f t="shared" si="99"/>
        <v>2913.7897551785172</v>
      </c>
      <c r="AF844" s="6">
        <f t="shared" si="100"/>
        <v>2913.7897551785172</v>
      </c>
      <c r="AG844" s="6">
        <f>VLOOKUP(Table1[[#This Row],[PracticeCode]],$AP$3:$AS$345,4,FALSE)</f>
        <v>2913.7897551785172</v>
      </c>
      <c r="AH844" s="27">
        <f t="shared" si="101"/>
        <v>211735.3888763056</v>
      </c>
      <c r="AI844" s="6">
        <f t="shared" si="103"/>
        <v>0</v>
      </c>
    </row>
    <row r="845" spans="1:35" x14ac:dyDescent="0.35">
      <c r="A845" t="str">
        <f t="shared" si="102"/>
        <v>EARLS COURT MEDICAL CENTREBrompton Health PCNWest LondonE87047Dec9</v>
      </c>
      <c r="B845" s="41" t="s">
        <v>583</v>
      </c>
      <c r="C845" s="41" t="s">
        <v>468</v>
      </c>
      <c r="D845" s="41" t="s">
        <v>29</v>
      </c>
      <c r="E845" s="41" t="s">
        <v>96</v>
      </c>
      <c r="F845" s="41" t="s">
        <v>96</v>
      </c>
      <c r="G845" s="41" t="s">
        <v>764</v>
      </c>
      <c r="H845" s="41">
        <v>9</v>
      </c>
      <c r="I845" s="41">
        <v>6475.0883448411496</v>
      </c>
      <c r="J845" s="41">
        <v>987</v>
      </c>
      <c r="K845" s="41">
        <v>1152</v>
      </c>
      <c r="L845" s="41">
        <v>19.641300000000001</v>
      </c>
      <c r="M845" s="41">
        <v>22.924800000000001</v>
      </c>
      <c r="N845" s="41"/>
      <c r="O845" s="41"/>
      <c r="P845" s="41"/>
      <c r="Q845" s="41"/>
      <c r="R845" s="41">
        <v>4785</v>
      </c>
      <c r="S845" s="41">
        <v>85.651499999999999</v>
      </c>
      <c r="T845" s="41"/>
      <c r="U845" s="41"/>
      <c r="V845" s="41">
        <v>6924</v>
      </c>
      <c r="W845" s="41">
        <v>128.2176</v>
      </c>
      <c r="X845" s="41"/>
      <c r="Y845" s="41"/>
      <c r="Z845" s="6">
        <f>0</f>
        <v>0</v>
      </c>
      <c r="AA845" s="6">
        <f t="shared" si="97"/>
        <v>128.2176</v>
      </c>
      <c r="AB845" t="e">
        <f>IF(ISBLANK(Table1[[#This Row],[FY2425_Cost]])=TRUE,#N/A,Table1[[#This Row],[FY2425_Cost]])</f>
        <v>#N/A</v>
      </c>
      <c r="AC845" s="6" t="e">
        <f t="shared" si="98"/>
        <v>#N/A</v>
      </c>
      <c r="AD845" s="6" t="e">
        <f>SUMIFS($AB$3:AB845,$B$3:B845,B845)</f>
        <v>#N/A</v>
      </c>
      <c r="AE845" s="6">
        <f t="shared" si="99"/>
        <v>2913.7897551785172</v>
      </c>
      <c r="AF845" s="6">
        <f t="shared" si="100"/>
        <v>2913.7897551785172</v>
      </c>
      <c r="AG845" s="6">
        <f>VLOOKUP(Table1[[#This Row],[PracticeCode]],$AP$3:$AS$345,4,FALSE)</f>
        <v>2913.7897551785172</v>
      </c>
      <c r="AH845" s="27">
        <f t="shared" si="101"/>
        <v>211735.3888763056</v>
      </c>
      <c r="AI845" s="6" t="e">
        <f t="shared" si="103"/>
        <v>#N/A</v>
      </c>
    </row>
    <row r="846" spans="1:35" x14ac:dyDescent="0.35">
      <c r="A846" t="str">
        <f t="shared" si="102"/>
        <v>EARLS COURT MEDICAL CENTREBrompton Health PCNWest LondonE87047Feb11</v>
      </c>
      <c r="B846" s="41" t="s">
        <v>583</v>
      </c>
      <c r="C846" s="41" t="s">
        <v>468</v>
      </c>
      <c r="D846" s="41" t="s">
        <v>29</v>
      </c>
      <c r="E846" s="41" t="s">
        <v>96</v>
      </c>
      <c r="F846" s="41" t="s">
        <v>96</v>
      </c>
      <c r="G846" s="41" t="s">
        <v>766</v>
      </c>
      <c r="H846" s="41">
        <v>11</v>
      </c>
      <c r="I846" s="41">
        <v>6475.0883448411496</v>
      </c>
      <c r="J846" s="41">
        <v>5555</v>
      </c>
      <c r="K846" s="41">
        <v>2617</v>
      </c>
      <c r="L846" s="41">
        <v>110.5445</v>
      </c>
      <c r="M846" s="41">
        <v>52.078300000000006</v>
      </c>
      <c r="N846" s="41"/>
      <c r="O846" s="41"/>
      <c r="P846" s="41"/>
      <c r="Q846" s="41"/>
      <c r="R846" s="41">
        <v>7270</v>
      </c>
      <c r="S846" s="41">
        <v>130.13300000000001</v>
      </c>
      <c r="T846" s="41"/>
      <c r="U846" s="41"/>
      <c r="V846" s="41">
        <v>15442</v>
      </c>
      <c r="W846" s="41">
        <v>292.75580000000002</v>
      </c>
      <c r="X846" s="41"/>
      <c r="Y846" s="41"/>
      <c r="Z846" s="6">
        <f>0</f>
        <v>0</v>
      </c>
      <c r="AA846" s="6">
        <f t="shared" si="97"/>
        <v>292.75580000000002</v>
      </c>
      <c r="AB846" t="e">
        <f>IF(ISBLANK(Table1[[#This Row],[FY2425_Cost]])=TRUE,#N/A,Table1[[#This Row],[FY2425_Cost]])</f>
        <v>#N/A</v>
      </c>
      <c r="AC846" s="6" t="e">
        <f t="shared" si="98"/>
        <v>#N/A</v>
      </c>
      <c r="AD846" s="6" t="e">
        <f>SUMIFS($AB$3:AB846,$B$3:B846,B846)</f>
        <v>#N/A</v>
      </c>
      <c r="AE846" s="6">
        <f t="shared" si="99"/>
        <v>2913.7897551785172</v>
      </c>
      <c r="AF846" s="6">
        <f t="shared" si="100"/>
        <v>2913.7897551785172</v>
      </c>
      <c r="AG846" s="6">
        <f>VLOOKUP(Table1[[#This Row],[PracticeCode]],$AP$3:$AS$345,4,FALSE)</f>
        <v>2913.7897551785172</v>
      </c>
      <c r="AH846" s="27">
        <f t="shared" si="101"/>
        <v>211735.3888763056</v>
      </c>
      <c r="AI846" s="6" t="e">
        <f t="shared" si="103"/>
        <v>#N/A</v>
      </c>
    </row>
    <row r="847" spans="1:35" x14ac:dyDescent="0.35">
      <c r="A847" t="str">
        <f t="shared" si="102"/>
        <v>EARLS COURT MEDICAL CENTREBrompton Health PCNWest LondonE87047Jan10</v>
      </c>
      <c r="B847" s="41" t="s">
        <v>583</v>
      </c>
      <c r="C847" s="41" t="s">
        <v>468</v>
      </c>
      <c r="D847" s="41" t="s">
        <v>29</v>
      </c>
      <c r="E847" s="41" t="s">
        <v>96</v>
      </c>
      <c r="F847" s="41" t="s">
        <v>96</v>
      </c>
      <c r="G847" s="41" t="s">
        <v>765</v>
      </c>
      <c r="H847" s="41">
        <v>10</v>
      </c>
      <c r="I847" s="41">
        <v>6475.0883448411496</v>
      </c>
      <c r="J847" s="41">
        <v>4675</v>
      </c>
      <c r="K847" s="41">
        <v>5053</v>
      </c>
      <c r="L847" s="41">
        <v>93.032499999999999</v>
      </c>
      <c r="M847" s="41">
        <v>100.55470000000001</v>
      </c>
      <c r="N847" s="41"/>
      <c r="O847" s="41"/>
      <c r="P847" s="41"/>
      <c r="Q847" s="41"/>
      <c r="R847" s="41">
        <v>9300</v>
      </c>
      <c r="S847" s="41">
        <v>166.47</v>
      </c>
      <c r="T847" s="41"/>
      <c r="U847" s="41"/>
      <c r="V847" s="41">
        <v>19028</v>
      </c>
      <c r="W847" s="41">
        <v>360.05719999999997</v>
      </c>
      <c r="X847" s="41"/>
      <c r="Y847" s="41"/>
      <c r="Z847" s="6">
        <f>0</f>
        <v>0</v>
      </c>
      <c r="AA847" s="6">
        <f t="shared" si="97"/>
        <v>360.05719999999997</v>
      </c>
      <c r="AB847" t="e">
        <f>IF(ISBLANK(Table1[[#This Row],[FY2425_Cost]])=TRUE,#N/A,Table1[[#This Row],[FY2425_Cost]])</f>
        <v>#N/A</v>
      </c>
      <c r="AC847" s="6" t="e">
        <f t="shared" si="98"/>
        <v>#N/A</v>
      </c>
      <c r="AD847" s="6" t="e">
        <f>SUMIFS($AB$3:AB847,$B$3:B847,B847)</f>
        <v>#N/A</v>
      </c>
      <c r="AE847" s="6">
        <f t="shared" si="99"/>
        <v>2913.7897551785172</v>
      </c>
      <c r="AF847" s="6">
        <f t="shared" si="100"/>
        <v>2913.7897551785172</v>
      </c>
      <c r="AG847" s="6">
        <f>VLOOKUP(Table1[[#This Row],[PracticeCode]],$AP$3:$AS$345,4,FALSE)</f>
        <v>2913.7897551785172</v>
      </c>
      <c r="AH847" s="27">
        <f t="shared" si="101"/>
        <v>211735.3888763056</v>
      </c>
      <c r="AI847" s="6" t="e">
        <f t="shared" si="103"/>
        <v>#N/A</v>
      </c>
    </row>
    <row r="848" spans="1:35" x14ac:dyDescent="0.35">
      <c r="A848" t="str">
        <f t="shared" si="102"/>
        <v>EARLS COURT MEDICAL CENTREBrompton Health PCNWest LondonE87047Jul4</v>
      </c>
      <c r="B848" s="41" t="s">
        <v>583</v>
      </c>
      <c r="C848" s="41" t="s">
        <v>468</v>
      </c>
      <c r="D848" s="41" t="s">
        <v>29</v>
      </c>
      <c r="E848" s="41" t="s">
        <v>96</v>
      </c>
      <c r="F848" s="41" t="s">
        <v>96</v>
      </c>
      <c r="G848" s="41" t="s">
        <v>759</v>
      </c>
      <c r="H848" s="41">
        <v>4</v>
      </c>
      <c r="I848" s="41">
        <v>6475.0883448411496</v>
      </c>
      <c r="J848" s="41">
        <v>26007</v>
      </c>
      <c r="K848" s="41">
        <v>0</v>
      </c>
      <c r="L848" s="41">
        <v>481.12949999999995</v>
      </c>
      <c r="M848" s="41">
        <v>0</v>
      </c>
      <c r="N848" s="41">
        <v>3720</v>
      </c>
      <c r="O848" s="41">
        <v>4822</v>
      </c>
      <c r="P848" s="41">
        <v>74.028000000000006</v>
      </c>
      <c r="Q848" s="41">
        <v>95.957800000000006</v>
      </c>
      <c r="R848" s="41">
        <v>4830</v>
      </c>
      <c r="S848" s="41">
        <v>86.456999999999994</v>
      </c>
      <c r="T848" s="41">
        <v>4101</v>
      </c>
      <c r="U848" s="41">
        <v>90.221999999999994</v>
      </c>
      <c r="V848" s="41">
        <v>30837</v>
      </c>
      <c r="W848" s="41">
        <v>567.58649999999989</v>
      </c>
      <c r="X848" s="41">
        <v>12643</v>
      </c>
      <c r="Y848" s="41">
        <v>260.20780000000002</v>
      </c>
      <c r="Z848" s="6">
        <f>0</f>
        <v>0</v>
      </c>
      <c r="AA848" s="6">
        <f t="shared" si="97"/>
        <v>567.58649999999989</v>
      </c>
      <c r="AB848">
        <f>IF(ISBLANK(Table1[[#This Row],[FY2425_Cost]])=TRUE,#N/A,Table1[[#This Row],[FY2425_Cost]])</f>
        <v>260.20780000000002</v>
      </c>
      <c r="AC848" s="6">
        <f t="shared" si="98"/>
        <v>-307.37869999999987</v>
      </c>
      <c r="AD848" s="6" t="e">
        <f>SUMIFS($AB$3:AB848,$B$3:B848,B848)</f>
        <v>#N/A</v>
      </c>
      <c r="AE848" s="6">
        <f t="shared" si="99"/>
        <v>2913.7897551785172</v>
      </c>
      <c r="AF848" s="6">
        <f t="shared" si="100"/>
        <v>2913.7897551785172</v>
      </c>
      <c r="AG848" s="6">
        <f>VLOOKUP(Table1[[#This Row],[PracticeCode]],$AP$3:$AS$345,4,FALSE)</f>
        <v>2913.7897551785172</v>
      </c>
      <c r="AH848" s="27">
        <f t="shared" si="101"/>
        <v>211735.3888763056</v>
      </c>
      <c r="AI848" s="6" t="e">
        <f t="shared" si="103"/>
        <v>#N/A</v>
      </c>
    </row>
    <row r="849" spans="1:35" x14ac:dyDescent="0.35">
      <c r="A849" t="str">
        <f t="shared" si="102"/>
        <v>EARLS COURT MEDICAL CENTREBrompton Health PCNWest LondonE87047Jun3</v>
      </c>
      <c r="B849" s="41" t="s">
        <v>583</v>
      </c>
      <c r="C849" s="41" t="s">
        <v>468</v>
      </c>
      <c r="D849" s="41" t="s">
        <v>29</v>
      </c>
      <c r="E849" s="41" t="s">
        <v>96</v>
      </c>
      <c r="F849" s="41" t="s">
        <v>96</v>
      </c>
      <c r="G849" s="41" t="s">
        <v>758</v>
      </c>
      <c r="H849" s="41">
        <v>3</v>
      </c>
      <c r="I849" s="41">
        <v>6475.0883448411496</v>
      </c>
      <c r="J849" s="41">
        <v>962</v>
      </c>
      <c r="K849" s="41">
        <v>0</v>
      </c>
      <c r="L849" s="41">
        <v>17.797000000000001</v>
      </c>
      <c r="M849" s="41">
        <v>0</v>
      </c>
      <c r="N849" s="41">
        <v>1447</v>
      </c>
      <c r="O849" s="41">
        <v>211</v>
      </c>
      <c r="P849" s="41">
        <v>28.795300000000001</v>
      </c>
      <c r="Q849" s="41">
        <v>4.1989000000000001</v>
      </c>
      <c r="R849" s="41">
        <v>5136</v>
      </c>
      <c r="S849" s="41">
        <v>91.934399999999997</v>
      </c>
      <c r="T849" s="41">
        <v>4747</v>
      </c>
      <c r="U849" s="41">
        <v>104.434</v>
      </c>
      <c r="V849" s="41">
        <v>6098</v>
      </c>
      <c r="W849" s="41">
        <v>109.73139999999999</v>
      </c>
      <c r="X849" s="41">
        <v>6405</v>
      </c>
      <c r="Y849" s="41">
        <v>137.4282</v>
      </c>
      <c r="Z849" s="6">
        <f>0</f>
        <v>0</v>
      </c>
      <c r="AA849" s="6">
        <f t="shared" si="97"/>
        <v>109.73139999999999</v>
      </c>
      <c r="AB849">
        <f>IF(ISBLANK(Table1[[#This Row],[FY2425_Cost]])=TRUE,#N/A,Table1[[#This Row],[FY2425_Cost]])</f>
        <v>137.4282</v>
      </c>
      <c r="AC849" s="6">
        <f t="shared" si="98"/>
        <v>27.69680000000001</v>
      </c>
      <c r="AD849" s="6" t="e">
        <f>SUMIFS($AB$3:AB849,$B$3:B849,B849)</f>
        <v>#N/A</v>
      </c>
      <c r="AE849" s="6">
        <f t="shared" si="99"/>
        <v>2913.7897551785172</v>
      </c>
      <c r="AF849" s="6">
        <f t="shared" si="100"/>
        <v>2913.7897551785172</v>
      </c>
      <c r="AG849" s="6">
        <f>VLOOKUP(Table1[[#This Row],[PracticeCode]],$AP$3:$AS$345,4,FALSE)</f>
        <v>2913.7897551785172</v>
      </c>
      <c r="AH849" s="27">
        <f t="shared" si="101"/>
        <v>211735.3888763056</v>
      </c>
      <c r="AI849" s="6" t="e">
        <f t="shared" si="103"/>
        <v>#N/A</v>
      </c>
    </row>
    <row r="850" spans="1:35" x14ac:dyDescent="0.35">
      <c r="A850" t="str">
        <f t="shared" si="102"/>
        <v>EARLS COURT MEDICAL CENTREBrompton Health PCNWest LondonE87047Mar12</v>
      </c>
      <c r="B850" s="41" t="s">
        <v>583</v>
      </c>
      <c r="C850" s="41" t="s">
        <v>468</v>
      </c>
      <c r="D850" s="41" t="s">
        <v>29</v>
      </c>
      <c r="E850" s="41" t="s">
        <v>96</v>
      </c>
      <c r="F850" s="41" t="s">
        <v>96</v>
      </c>
      <c r="G850" s="41" t="s">
        <v>767</v>
      </c>
      <c r="H850" s="41">
        <v>12</v>
      </c>
      <c r="I850" s="41">
        <v>6475.0883448411496</v>
      </c>
      <c r="J850" s="41">
        <v>8754</v>
      </c>
      <c r="K850" s="41">
        <v>5395</v>
      </c>
      <c r="L850" s="41">
        <v>174.2046</v>
      </c>
      <c r="M850" s="41">
        <v>107.3605</v>
      </c>
      <c r="N850" s="41"/>
      <c r="O850" s="41"/>
      <c r="P850" s="41"/>
      <c r="Q850" s="41"/>
      <c r="R850" s="41">
        <v>7175</v>
      </c>
      <c r="S850" s="41">
        <v>128.4325</v>
      </c>
      <c r="T850" s="41"/>
      <c r="U850" s="41"/>
      <c r="V850" s="41">
        <v>21324</v>
      </c>
      <c r="W850" s="41">
        <v>409.99760000000003</v>
      </c>
      <c r="X850" s="41"/>
      <c r="Y850" s="41"/>
      <c r="Z850" s="6">
        <f>0</f>
        <v>0</v>
      </c>
      <c r="AA850" s="6">
        <f t="shared" si="97"/>
        <v>409.99760000000003</v>
      </c>
      <c r="AB850" t="e">
        <f>IF(ISBLANK(Table1[[#This Row],[FY2425_Cost]])=TRUE,#N/A,Table1[[#This Row],[FY2425_Cost]])</f>
        <v>#N/A</v>
      </c>
      <c r="AC850" s="6" t="e">
        <f t="shared" si="98"/>
        <v>#N/A</v>
      </c>
      <c r="AD850" s="6" t="e">
        <f>SUMIFS($AB$3:AB850,$B$3:B850,B850)</f>
        <v>#N/A</v>
      </c>
      <c r="AE850" s="6">
        <f t="shared" si="99"/>
        <v>2913.7897551785172</v>
      </c>
      <c r="AF850" s="6">
        <f t="shared" si="100"/>
        <v>2913.7897551785172</v>
      </c>
      <c r="AG850" s="6">
        <f>VLOOKUP(Table1[[#This Row],[PracticeCode]],$AP$3:$AS$345,4,FALSE)</f>
        <v>2913.7897551785172</v>
      </c>
      <c r="AH850" s="27">
        <f t="shared" si="101"/>
        <v>211735.3888763056</v>
      </c>
      <c r="AI850" s="6" t="e">
        <f t="shared" si="103"/>
        <v>#N/A</v>
      </c>
    </row>
    <row r="851" spans="1:35" x14ac:dyDescent="0.35">
      <c r="A851" t="str">
        <f t="shared" si="102"/>
        <v>EARLS COURT MEDICAL CENTREBrompton Health PCNWest LondonE87047May2</v>
      </c>
      <c r="B851" s="41" t="s">
        <v>583</v>
      </c>
      <c r="C851" s="41" t="s">
        <v>468</v>
      </c>
      <c r="D851" s="41" t="s">
        <v>29</v>
      </c>
      <c r="E851" s="41" t="s">
        <v>96</v>
      </c>
      <c r="F851" s="41" t="s">
        <v>96</v>
      </c>
      <c r="G851" s="41" t="s">
        <v>757</v>
      </c>
      <c r="H851" s="41">
        <v>2</v>
      </c>
      <c r="I851" s="41">
        <v>6475.0883448411496</v>
      </c>
      <c r="J851" s="41">
        <v>946</v>
      </c>
      <c r="K851" s="41">
        <v>0</v>
      </c>
      <c r="L851" s="41">
        <v>17.500999999999998</v>
      </c>
      <c r="M851" s="41">
        <v>0</v>
      </c>
      <c r="N851" s="41">
        <v>1308</v>
      </c>
      <c r="O851" s="41">
        <v>2015</v>
      </c>
      <c r="P851" s="41">
        <v>26.029200000000003</v>
      </c>
      <c r="Q851" s="41">
        <v>40.098500000000001</v>
      </c>
      <c r="R851" s="41">
        <v>5023</v>
      </c>
      <c r="S851" s="41">
        <v>89.911699999999996</v>
      </c>
      <c r="T851" s="41">
        <v>5387</v>
      </c>
      <c r="U851" s="41">
        <v>118.514</v>
      </c>
      <c r="V851" s="41">
        <v>5969</v>
      </c>
      <c r="W851" s="41">
        <v>107.4127</v>
      </c>
      <c r="X851" s="41">
        <v>8710</v>
      </c>
      <c r="Y851" s="41">
        <v>184.64170000000001</v>
      </c>
      <c r="Z851" s="6">
        <f>0</f>
        <v>0</v>
      </c>
      <c r="AA851" s="6">
        <f t="shared" si="97"/>
        <v>107.4127</v>
      </c>
      <c r="AB851">
        <f>IF(ISBLANK(Table1[[#This Row],[FY2425_Cost]])=TRUE,#N/A,Table1[[#This Row],[FY2425_Cost]])</f>
        <v>184.64170000000001</v>
      </c>
      <c r="AC851" s="6">
        <f t="shared" si="98"/>
        <v>77.229000000000013</v>
      </c>
      <c r="AD851" s="6" t="e">
        <f>SUMIFS($AB$3:AB851,$B$3:B851,B851)</f>
        <v>#N/A</v>
      </c>
      <c r="AE851" s="6">
        <f t="shared" si="99"/>
        <v>2913.7897551785172</v>
      </c>
      <c r="AF851" s="6">
        <f t="shared" si="100"/>
        <v>2913.7897551785172</v>
      </c>
      <c r="AG851" s="6">
        <f>VLOOKUP(Table1[[#This Row],[PracticeCode]],$AP$3:$AS$345,4,FALSE)</f>
        <v>2913.7897551785172</v>
      </c>
      <c r="AH851" s="27">
        <f t="shared" si="101"/>
        <v>211735.3888763056</v>
      </c>
      <c r="AI851" s="6" t="e">
        <f t="shared" si="103"/>
        <v>#N/A</v>
      </c>
    </row>
    <row r="852" spans="1:35" x14ac:dyDescent="0.35">
      <c r="A852" t="str">
        <f t="shared" si="102"/>
        <v>EARLS COURT MEDICAL CENTREBrompton Health PCNWest LondonE87047Nov8</v>
      </c>
      <c r="B852" s="41" t="s">
        <v>583</v>
      </c>
      <c r="C852" s="41" t="s">
        <v>468</v>
      </c>
      <c r="D852" s="41" t="s">
        <v>29</v>
      </c>
      <c r="E852" s="41" t="s">
        <v>96</v>
      </c>
      <c r="F852" s="41" t="s">
        <v>96</v>
      </c>
      <c r="G852" s="41" t="s">
        <v>763</v>
      </c>
      <c r="H852" s="41">
        <v>8</v>
      </c>
      <c r="I852" s="41">
        <v>6475.0883448411496</v>
      </c>
      <c r="J852" s="41">
        <v>1225</v>
      </c>
      <c r="K852" s="41">
        <v>6066</v>
      </c>
      <c r="L852" s="41">
        <v>24.377500000000001</v>
      </c>
      <c r="M852" s="41">
        <v>120.71340000000001</v>
      </c>
      <c r="N852" s="41"/>
      <c r="O852" s="41"/>
      <c r="P852" s="41"/>
      <c r="Q852" s="41"/>
      <c r="R852" s="41">
        <v>7751</v>
      </c>
      <c r="S852" s="41">
        <v>138.74289999999999</v>
      </c>
      <c r="T852" s="41"/>
      <c r="U852" s="41"/>
      <c r="V852" s="41">
        <v>15042</v>
      </c>
      <c r="W852" s="41">
        <v>283.8338</v>
      </c>
      <c r="X852" s="41"/>
      <c r="Y852" s="41"/>
      <c r="Z852" s="6">
        <f>0</f>
        <v>0</v>
      </c>
      <c r="AA852" s="6">
        <f t="shared" si="97"/>
        <v>283.8338</v>
      </c>
      <c r="AB852" t="e">
        <f>IF(ISBLANK(Table1[[#This Row],[FY2425_Cost]])=TRUE,#N/A,Table1[[#This Row],[FY2425_Cost]])</f>
        <v>#N/A</v>
      </c>
      <c r="AC852" s="6" t="e">
        <f t="shared" si="98"/>
        <v>#N/A</v>
      </c>
      <c r="AD852" s="6" t="e">
        <f>SUMIFS($AB$3:AB852,$B$3:B852,B852)</f>
        <v>#N/A</v>
      </c>
      <c r="AE852" s="6">
        <f t="shared" si="99"/>
        <v>2913.7897551785172</v>
      </c>
      <c r="AF852" s="6">
        <f t="shared" si="100"/>
        <v>2913.7897551785172</v>
      </c>
      <c r="AG852" s="6">
        <f>VLOOKUP(Table1[[#This Row],[PracticeCode]],$AP$3:$AS$345,4,FALSE)</f>
        <v>2913.7897551785172</v>
      </c>
      <c r="AH852" s="27">
        <f t="shared" si="101"/>
        <v>211735.3888763056</v>
      </c>
      <c r="AI852" s="6" t="e">
        <f t="shared" si="103"/>
        <v>#N/A</v>
      </c>
    </row>
    <row r="853" spans="1:35" x14ac:dyDescent="0.35">
      <c r="A853" t="str">
        <f t="shared" si="102"/>
        <v>EARLS COURT MEDICAL CENTREBrompton Health PCNWest LondonE87047Oct7</v>
      </c>
      <c r="B853" s="41" t="s">
        <v>583</v>
      </c>
      <c r="C853" s="41" t="s">
        <v>468</v>
      </c>
      <c r="D853" s="41" t="s">
        <v>29</v>
      </c>
      <c r="E853" s="41" t="s">
        <v>96</v>
      </c>
      <c r="F853" s="41" t="s">
        <v>96</v>
      </c>
      <c r="G853" s="41" t="s">
        <v>762</v>
      </c>
      <c r="H853" s="41">
        <v>7</v>
      </c>
      <c r="I853" s="41">
        <v>6475.0883448411496</v>
      </c>
      <c r="J853" s="41">
        <v>41189</v>
      </c>
      <c r="K853" s="41">
        <v>7</v>
      </c>
      <c r="L853" s="41">
        <v>819.66110000000003</v>
      </c>
      <c r="M853" s="41">
        <v>0.13930000000000001</v>
      </c>
      <c r="N853" s="41">
        <v>0</v>
      </c>
      <c r="O853" s="41">
        <v>2909</v>
      </c>
      <c r="P853" s="41">
        <v>0</v>
      </c>
      <c r="Q853" s="41">
        <v>65.452500000000001</v>
      </c>
      <c r="R853" s="41">
        <v>6459</v>
      </c>
      <c r="S853" s="41">
        <v>115.6161</v>
      </c>
      <c r="T853" s="41">
        <v>19835</v>
      </c>
      <c r="U853" s="41">
        <v>436.37</v>
      </c>
      <c r="V853" s="41">
        <v>47655</v>
      </c>
      <c r="W853" s="41">
        <v>935.41650000000004</v>
      </c>
      <c r="X853" s="41">
        <v>22744</v>
      </c>
      <c r="Y853" s="41">
        <v>501.82249999999999</v>
      </c>
      <c r="Z853" s="6">
        <f>0</f>
        <v>0</v>
      </c>
      <c r="AA853" s="6">
        <f t="shared" si="97"/>
        <v>935.41650000000004</v>
      </c>
      <c r="AB853">
        <f>IF(ISBLANK(Table1[[#This Row],[FY2425_Cost]])=TRUE,#N/A,Table1[[#This Row],[FY2425_Cost]])</f>
        <v>501.82249999999999</v>
      </c>
      <c r="AC853" s="6">
        <f t="shared" si="98"/>
        <v>-433.59400000000005</v>
      </c>
      <c r="AD853" s="6" t="e">
        <f>SUMIFS($AB$3:AB853,$B$3:B853,B853)</f>
        <v>#N/A</v>
      </c>
      <c r="AE853" s="6">
        <f t="shared" si="99"/>
        <v>2913.7897551785172</v>
      </c>
      <c r="AF853" s="6">
        <f t="shared" si="100"/>
        <v>2913.7897551785172</v>
      </c>
      <c r="AG853" s="6">
        <f>VLOOKUP(Table1[[#This Row],[PracticeCode]],$AP$3:$AS$345,4,FALSE)</f>
        <v>2913.7897551785172</v>
      </c>
      <c r="AH853" s="27">
        <f t="shared" si="101"/>
        <v>211735.3888763056</v>
      </c>
      <c r="AI853" s="6" t="e">
        <f t="shared" si="103"/>
        <v>#N/A</v>
      </c>
    </row>
    <row r="854" spans="1:35" x14ac:dyDescent="0.35">
      <c r="A854" t="str">
        <f t="shared" si="102"/>
        <v>EARLS COURT MEDICAL CENTREBrompton Health PCNWest LondonE87047Sep6</v>
      </c>
      <c r="B854" s="41" t="s">
        <v>583</v>
      </c>
      <c r="C854" s="41" t="s">
        <v>468</v>
      </c>
      <c r="D854" s="41" t="s">
        <v>29</v>
      </c>
      <c r="E854" s="41" t="s">
        <v>96</v>
      </c>
      <c r="F854" s="41" t="s">
        <v>96</v>
      </c>
      <c r="G854" s="41" t="s">
        <v>761</v>
      </c>
      <c r="H854" s="41">
        <v>6</v>
      </c>
      <c r="I854" s="41">
        <v>6475.0883448411496</v>
      </c>
      <c r="J854" s="41">
        <v>1744</v>
      </c>
      <c r="K854" s="41">
        <v>3</v>
      </c>
      <c r="L854" s="41">
        <v>34.705600000000004</v>
      </c>
      <c r="M854" s="41">
        <v>5.9700000000000003E-2</v>
      </c>
      <c r="N854" s="41">
        <v>4549</v>
      </c>
      <c r="O854" s="41">
        <v>2229</v>
      </c>
      <c r="P854" s="41">
        <v>102.35249999999999</v>
      </c>
      <c r="Q854" s="41">
        <v>50.152499999999996</v>
      </c>
      <c r="R854" s="41">
        <v>7761</v>
      </c>
      <c r="S854" s="41">
        <v>138.92189999999999</v>
      </c>
      <c r="T854" s="41">
        <v>3495</v>
      </c>
      <c r="U854" s="41">
        <v>76.89</v>
      </c>
      <c r="V854" s="41">
        <v>9508</v>
      </c>
      <c r="W854" s="41">
        <v>173.68719999999999</v>
      </c>
      <c r="X854" s="41">
        <v>10273</v>
      </c>
      <c r="Y854" s="41">
        <v>229.39499999999998</v>
      </c>
      <c r="Z854" s="6">
        <f>0</f>
        <v>0</v>
      </c>
      <c r="AA854" s="6">
        <f t="shared" si="97"/>
        <v>173.68719999999999</v>
      </c>
      <c r="AB854">
        <f>IF(ISBLANK(Table1[[#This Row],[FY2425_Cost]])=TRUE,#N/A,Table1[[#This Row],[FY2425_Cost]])</f>
        <v>229.39499999999998</v>
      </c>
      <c r="AC854" s="6">
        <f t="shared" si="98"/>
        <v>55.707799999999992</v>
      </c>
      <c r="AD854" s="6" t="e">
        <f>SUMIFS($AB$3:AB854,$B$3:B854,B854)</f>
        <v>#N/A</v>
      </c>
      <c r="AE854" s="6">
        <f t="shared" si="99"/>
        <v>2913.7897551785172</v>
      </c>
      <c r="AF854" s="6">
        <f t="shared" si="100"/>
        <v>2913.7897551785172</v>
      </c>
      <c r="AG854" s="6">
        <f>VLOOKUP(Table1[[#This Row],[PracticeCode]],$AP$3:$AS$345,4,FALSE)</f>
        <v>2913.7897551785172</v>
      </c>
      <c r="AH854" s="27">
        <f t="shared" si="101"/>
        <v>211735.3888763056</v>
      </c>
      <c r="AI854" s="6" t="e">
        <f t="shared" si="103"/>
        <v>#N/A</v>
      </c>
    </row>
    <row r="855" spans="1:35" x14ac:dyDescent="0.35">
      <c r="A855" t="str">
        <f t="shared" si="102"/>
        <v>Earls Court SurgeryBrompton Health PCNWest LondonE87750Apr1</v>
      </c>
      <c r="B855" s="41" t="s">
        <v>97</v>
      </c>
      <c r="C855" s="41" t="s">
        <v>468</v>
      </c>
      <c r="D855" s="41" t="s">
        <v>29</v>
      </c>
      <c r="E855" s="41" t="s">
        <v>98</v>
      </c>
      <c r="F855" s="41" t="s">
        <v>98</v>
      </c>
      <c r="G855" s="41" t="s">
        <v>756</v>
      </c>
      <c r="H855" s="41">
        <v>1</v>
      </c>
      <c r="I855" s="41">
        <v>4120.2023458513704</v>
      </c>
      <c r="J855" s="41">
        <v>969</v>
      </c>
      <c r="K855" s="41">
        <v>0</v>
      </c>
      <c r="L855" s="41">
        <v>17.926500000000001</v>
      </c>
      <c r="M855" s="41">
        <v>0</v>
      </c>
      <c r="N855" s="41">
        <v>953</v>
      </c>
      <c r="O855" s="41">
        <v>58</v>
      </c>
      <c r="P855" s="41">
        <v>18.964700000000001</v>
      </c>
      <c r="Q855" s="41">
        <v>1.1542000000000001</v>
      </c>
      <c r="R855" s="41">
        <v>1767</v>
      </c>
      <c r="S855" s="41">
        <v>31.629300000000001</v>
      </c>
      <c r="T855" s="41">
        <v>1529</v>
      </c>
      <c r="U855" s="41">
        <v>33.637999999999998</v>
      </c>
      <c r="V855" s="41">
        <v>2736</v>
      </c>
      <c r="W855" s="41">
        <v>49.555800000000005</v>
      </c>
      <c r="X855" s="41">
        <v>2540</v>
      </c>
      <c r="Y855" s="41">
        <v>53.756900000000002</v>
      </c>
      <c r="Z855" s="6">
        <f>0</f>
        <v>0</v>
      </c>
      <c r="AA855" s="6">
        <f t="shared" si="97"/>
        <v>49.555800000000005</v>
      </c>
      <c r="AB855">
        <f>IF(ISBLANK(Table1[[#This Row],[FY2425_Cost]])=TRUE,#N/A,Table1[[#This Row],[FY2425_Cost]])</f>
        <v>53.756900000000002</v>
      </c>
      <c r="AC855" s="6">
        <f t="shared" si="98"/>
        <v>4.2010999999999967</v>
      </c>
      <c r="AD855" s="6">
        <f>SUMIFS($AB$3:AB855,$B$3:B855,B855)</f>
        <v>53.756900000000002</v>
      </c>
      <c r="AE855" s="6">
        <f t="shared" si="99"/>
        <v>1854.0910556331166</v>
      </c>
      <c r="AF855" s="6">
        <f t="shared" si="100"/>
        <v>1854.0910556331166</v>
      </c>
      <c r="AG855" s="6">
        <f>VLOOKUP(Table1[[#This Row],[PracticeCode]],$AP$3:$AS$345,4,FALSE)</f>
        <v>1854.0910556331166</v>
      </c>
      <c r="AH855" s="27">
        <f t="shared" si="101"/>
        <v>134730.61670933981</v>
      </c>
      <c r="AI855" s="6">
        <f t="shared" si="103"/>
        <v>0</v>
      </c>
    </row>
    <row r="856" spans="1:35" x14ac:dyDescent="0.35">
      <c r="A856" t="str">
        <f t="shared" si="102"/>
        <v>Earls Court SurgeryBrompton Health PCNWest LondonE87750Aug5</v>
      </c>
      <c r="B856" s="41" t="s">
        <v>97</v>
      </c>
      <c r="C856" s="41" t="s">
        <v>468</v>
      </c>
      <c r="D856" s="41" t="s">
        <v>29</v>
      </c>
      <c r="E856" s="41" t="s">
        <v>98</v>
      </c>
      <c r="F856" s="41" t="s">
        <v>98</v>
      </c>
      <c r="G856" s="41" t="s">
        <v>760</v>
      </c>
      <c r="H856" s="41">
        <v>5</v>
      </c>
      <c r="I856" s="41">
        <v>4120.2023458513704</v>
      </c>
      <c r="J856" s="41">
        <v>3227</v>
      </c>
      <c r="K856" s="41">
        <v>1775</v>
      </c>
      <c r="L856" s="41">
        <v>59.6995</v>
      </c>
      <c r="M856" s="41">
        <v>32.837499999999999</v>
      </c>
      <c r="N856" s="41">
        <v>1483</v>
      </c>
      <c r="O856" s="41">
        <v>286</v>
      </c>
      <c r="P856" s="41">
        <v>29.511700000000001</v>
      </c>
      <c r="Q856" s="41">
        <v>5.6914000000000007</v>
      </c>
      <c r="R856" s="41">
        <v>1772</v>
      </c>
      <c r="S856" s="41">
        <v>31.718800000000002</v>
      </c>
      <c r="T856" s="41">
        <v>1128</v>
      </c>
      <c r="U856" s="41">
        <v>24.815999999999999</v>
      </c>
      <c r="V856" s="41">
        <v>6774</v>
      </c>
      <c r="W856" s="41">
        <v>124.25580000000001</v>
      </c>
      <c r="X856" s="41">
        <v>2897</v>
      </c>
      <c r="Y856" s="41">
        <v>60.019099999999995</v>
      </c>
      <c r="Z856" s="6">
        <f>0</f>
        <v>0</v>
      </c>
      <c r="AA856" s="6">
        <f t="shared" si="97"/>
        <v>124.25580000000001</v>
      </c>
      <c r="AB856">
        <f>IF(ISBLANK(Table1[[#This Row],[FY2425_Cost]])=TRUE,#N/A,Table1[[#This Row],[FY2425_Cost]])</f>
        <v>60.019099999999995</v>
      </c>
      <c r="AC856" s="6">
        <f t="shared" si="98"/>
        <v>-64.236700000000013</v>
      </c>
      <c r="AD856" s="6">
        <f>SUMIFS($AB$3:AB856,$B$3:B856,B856)</f>
        <v>113.776</v>
      </c>
      <c r="AE856" s="6">
        <f t="shared" si="99"/>
        <v>1854.0910556331166</v>
      </c>
      <c r="AF856" s="6">
        <f t="shared" si="100"/>
        <v>1854.0910556331166</v>
      </c>
      <c r="AG856" s="6">
        <f>VLOOKUP(Table1[[#This Row],[PracticeCode]],$AP$3:$AS$345,4,FALSE)</f>
        <v>1854.0910556331166</v>
      </c>
      <c r="AH856" s="27">
        <f t="shared" si="101"/>
        <v>134730.61670933981</v>
      </c>
      <c r="AI856" s="6">
        <f t="shared" si="103"/>
        <v>0</v>
      </c>
    </row>
    <row r="857" spans="1:35" x14ac:dyDescent="0.35">
      <c r="A857" t="str">
        <f t="shared" si="102"/>
        <v>Earls Court SurgeryBrompton Health PCNWest LondonE87750Dec9</v>
      </c>
      <c r="B857" s="41" t="s">
        <v>97</v>
      </c>
      <c r="C857" s="41" t="s">
        <v>468</v>
      </c>
      <c r="D857" s="41" t="s">
        <v>29</v>
      </c>
      <c r="E857" s="41" t="s">
        <v>98</v>
      </c>
      <c r="F857" s="41" t="s">
        <v>98</v>
      </c>
      <c r="G857" s="41" t="s">
        <v>764</v>
      </c>
      <c r="H857" s="41">
        <v>9</v>
      </c>
      <c r="I857" s="41">
        <v>4120.2023458513704</v>
      </c>
      <c r="J857" s="41">
        <v>5759</v>
      </c>
      <c r="K857" s="41">
        <v>2565</v>
      </c>
      <c r="L857" s="41">
        <v>114.6041</v>
      </c>
      <c r="M857" s="41">
        <v>51.043500000000002</v>
      </c>
      <c r="N857" s="41"/>
      <c r="O857" s="41"/>
      <c r="P857" s="41"/>
      <c r="Q857" s="41"/>
      <c r="R857" s="41">
        <v>2322</v>
      </c>
      <c r="S857" s="41">
        <v>41.563800000000001</v>
      </c>
      <c r="T857" s="41"/>
      <c r="U857" s="41"/>
      <c r="V857" s="41">
        <v>10646</v>
      </c>
      <c r="W857" s="41">
        <v>207.21140000000003</v>
      </c>
      <c r="X857" s="41"/>
      <c r="Y857" s="41"/>
      <c r="Z857" s="6">
        <f>0</f>
        <v>0</v>
      </c>
      <c r="AA857" s="6">
        <f t="shared" si="97"/>
        <v>207.21140000000003</v>
      </c>
      <c r="AB857" t="e">
        <f>IF(ISBLANK(Table1[[#This Row],[FY2425_Cost]])=TRUE,#N/A,Table1[[#This Row],[FY2425_Cost]])</f>
        <v>#N/A</v>
      </c>
      <c r="AC857" s="6" t="e">
        <f t="shared" si="98"/>
        <v>#N/A</v>
      </c>
      <c r="AD857" s="6" t="e">
        <f>SUMIFS($AB$3:AB857,$B$3:B857,B857)</f>
        <v>#N/A</v>
      </c>
      <c r="AE857" s="6">
        <f t="shared" si="99"/>
        <v>1854.0910556331166</v>
      </c>
      <c r="AF857" s="6">
        <f t="shared" si="100"/>
        <v>1854.0910556331166</v>
      </c>
      <c r="AG857" s="6">
        <f>VLOOKUP(Table1[[#This Row],[PracticeCode]],$AP$3:$AS$345,4,FALSE)</f>
        <v>1854.0910556331166</v>
      </c>
      <c r="AH857" s="27">
        <f t="shared" si="101"/>
        <v>134730.61670933981</v>
      </c>
      <c r="AI857" s="6" t="e">
        <f t="shared" si="103"/>
        <v>#N/A</v>
      </c>
    </row>
    <row r="858" spans="1:35" x14ac:dyDescent="0.35">
      <c r="A858" t="str">
        <f t="shared" si="102"/>
        <v>Earls Court SurgeryBrompton Health PCNWest LondonE87750Feb11</v>
      </c>
      <c r="B858" s="41" t="s">
        <v>97</v>
      </c>
      <c r="C858" s="41" t="s">
        <v>468</v>
      </c>
      <c r="D858" s="41" t="s">
        <v>29</v>
      </c>
      <c r="E858" s="41" t="s">
        <v>98</v>
      </c>
      <c r="F858" s="41" t="s">
        <v>98</v>
      </c>
      <c r="G858" s="41" t="s">
        <v>766</v>
      </c>
      <c r="H858" s="41">
        <v>11</v>
      </c>
      <c r="I858" s="41">
        <v>4120.2023458513704</v>
      </c>
      <c r="J858" s="41">
        <v>9339</v>
      </c>
      <c r="K858" s="41">
        <v>650</v>
      </c>
      <c r="L858" s="41">
        <v>185.84610000000001</v>
      </c>
      <c r="M858" s="41">
        <v>12.935</v>
      </c>
      <c r="N858" s="41"/>
      <c r="O858" s="41"/>
      <c r="P858" s="41"/>
      <c r="Q858" s="41"/>
      <c r="R858" s="41">
        <v>1393</v>
      </c>
      <c r="S858" s="41">
        <v>24.934699999999999</v>
      </c>
      <c r="T858" s="41"/>
      <c r="U858" s="41"/>
      <c r="V858" s="41">
        <v>11382</v>
      </c>
      <c r="W858" s="41">
        <v>223.7158</v>
      </c>
      <c r="X858" s="41"/>
      <c r="Y858" s="41"/>
      <c r="Z858" s="6">
        <f>0</f>
        <v>0</v>
      </c>
      <c r="AA858" s="6">
        <f t="shared" si="97"/>
        <v>223.7158</v>
      </c>
      <c r="AB858" t="e">
        <f>IF(ISBLANK(Table1[[#This Row],[FY2425_Cost]])=TRUE,#N/A,Table1[[#This Row],[FY2425_Cost]])</f>
        <v>#N/A</v>
      </c>
      <c r="AC858" s="6" t="e">
        <f t="shared" si="98"/>
        <v>#N/A</v>
      </c>
      <c r="AD858" s="6" t="e">
        <f>SUMIFS($AB$3:AB858,$B$3:B858,B858)</f>
        <v>#N/A</v>
      </c>
      <c r="AE858" s="6">
        <f t="shared" si="99"/>
        <v>1854.0910556331166</v>
      </c>
      <c r="AF858" s="6">
        <f t="shared" si="100"/>
        <v>1854.0910556331166</v>
      </c>
      <c r="AG858" s="6">
        <f>VLOOKUP(Table1[[#This Row],[PracticeCode]],$AP$3:$AS$345,4,FALSE)</f>
        <v>1854.0910556331166</v>
      </c>
      <c r="AH858" s="27">
        <f t="shared" si="101"/>
        <v>134730.61670933981</v>
      </c>
      <c r="AI858" s="6" t="e">
        <f t="shared" si="103"/>
        <v>#N/A</v>
      </c>
    </row>
    <row r="859" spans="1:35" x14ac:dyDescent="0.35">
      <c r="A859" t="str">
        <f t="shared" si="102"/>
        <v>Earls Court SurgeryBrompton Health PCNWest LondonE87750Jan10</v>
      </c>
      <c r="B859" s="41" t="s">
        <v>97</v>
      </c>
      <c r="C859" s="41" t="s">
        <v>468</v>
      </c>
      <c r="D859" s="41" t="s">
        <v>29</v>
      </c>
      <c r="E859" s="41" t="s">
        <v>98</v>
      </c>
      <c r="F859" s="41" t="s">
        <v>98</v>
      </c>
      <c r="G859" s="41" t="s">
        <v>765</v>
      </c>
      <c r="H859" s="41">
        <v>10</v>
      </c>
      <c r="I859" s="41">
        <v>4120.2023458513704</v>
      </c>
      <c r="J859" s="41">
        <v>1457</v>
      </c>
      <c r="K859" s="41">
        <v>105</v>
      </c>
      <c r="L859" s="41">
        <v>28.994300000000003</v>
      </c>
      <c r="M859" s="41">
        <v>2.0895000000000001</v>
      </c>
      <c r="N859" s="41"/>
      <c r="O859" s="41"/>
      <c r="P859" s="41"/>
      <c r="Q859" s="41"/>
      <c r="R859" s="41">
        <v>3384</v>
      </c>
      <c r="S859" s="41">
        <v>60.573599999999999</v>
      </c>
      <c r="T859" s="41"/>
      <c r="U859" s="41"/>
      <c r="V859" s="41">
        <v>4946</v>
      </c>
      <c r="W859" s="41">
        <v>91.657399999999996</v>
      </c>
      <c r="X859" s="41"/>
      <c r="Y859" s="41"/>
      <c r="Z859" s="6">
        <f>0</f>
        <v>0</v>
      </c>
      <c r="AA859" s="6">
        <f t="shared" si="97"/>
        <v>91.657399999999996</v>
      </c>
      <c r="AB859" t="e">
        <f>IF(ISBLANK(Table1[[#This Row],[FY2425_Cost]])=TRUE,#N/A,Table1[[#This Row],[FY2425_Cost]])</f>
        <v>#N/A</v>
      </c>
      <c r="AC859" s="6" t="e">
        <f t="shared" si="98"/>
        <v>#N/A</v>
      </c>
      <c r="AD859" s="6" t="e">
        <f>SUMIFS($AB$3:AB859,$B$3:B859,B859)</f>
        <v>#N/A</v>
      </c>
      <c r="AE859" s="6">
        <f t="shared" si="99"/>
        <v>1854.0910556331166</v>
      </c>
      <c r="AF859" s="6">
        <f t="shared" si="100"/>
        <v>1854.0910556331166</v>
      </c>
      <c r="AG859" s="6">
        <f>VLOOKUP(Table1[[#This Row],[PracticeCode]],$AP$3:$AS$345,4,FALSE)</f>
        <v>1854.0910556331166</v>
      </c>
      <c r="AH859" s="27">
        <f t="shared" si="101"/>
        <v>134730.61670933981</v>
      </c>
      <c r="AI859" s="6" t="e">
        <f t="shared" si="103"/>
        <v>#N/A</v>
      </c>
    </row>
    <row r="860" spans="1:35" x14ac:dyDescent="0.35">
      <c r="A860" t="str">
        <f t="shared" si="102"/>
        <v>Earls Court SurgeryBrompton Health PCNWest LondonE87750Jul4</v>
      </c>
      <c r="B860" s="41" t="s">
        <v>97</v>
      </c>
      <c r="C860" s="41" t="s">
        <v>468</v>
      </c>
      <c r="D860" s="41" t="s">
        <v>29</v>
      </c>
      <c r="E860" s="41" t="s">
        <v>98</v>
      </c>
      <c r="F860" s="41" t="s">
        <v>98</v>
      </c>
      <c r="G860" s="41" t="s">
        <v>759</v>
      </c>
      <c r="H860" s="41">
        <v>4</v>
      </c>
      <c r="I860" s="41">
        <v>4120.2023458513704</v>
      </c>
      <c r="J860" s="41">
        <v>5339</v>
      </c>
      <c r="K860" s="41">
        <v>538</v>
      </c>
      <c r="L860" s="41">
        <v>98.771499999999989</v>
      </c>
      <c r="M860" s="41">
        <v>9.9529999999999994</v>
      </c>
      <c r="N860" s="41">
        <v>885</v>
      </c>
      <c r="O860" s="41">
        <v>142</v>
      </c>
      <c r="P860" s="41">
        <v>17.611499999999999</v>
      </c>
      <c r="Q860" s="41">
        <v>2.8258000000000001</v>
      </c>
      <c r="R860" s="41">
        <v>2034</v>
      </c>
      <c r="S860" s="41">
        <v>36.4086</v>
      </c>
      <c r="T860" s="41">
        <v>1529</v>
      </c>
      <c r="U860" s="41">
        <v>33.637999999999998</v>
      </c>
      <c r="V860" s="41">
        <v>7911</v>
      </c>
      <c r="W860" s="41">
        <v>145.13309999999998</v>
      </c>
      <c r="X860" s="41">
        <v>2556</v>
      </c>
      <c r="Y860" s="41">
        <v>54.075299999999999</v>
      </c>
      <c r="Z860" s="6">
        <f>0</f>
        <v>0</v>
      </c>
      <c r="AA860" s="6">
        <f t="shared" si="97"/>
        <v>145.13309999999998</v>
      </c>
      <c r="AB860">
        <f>IF(ISBLANK(Table1[[#This Row],[FY2425_Cost]])=TRUE,#N/A,Table1[[#This Row],[FY2425_Cost]])</f>
        <v>54.075299999999999</v>
      </c>
      <c r="AC860" s="6">
        <f t="shared" si="98"/>
        <v>-91.057799999999986</v>
      </c>
      <c r="AD860" s="6" t="e">
        <f>SUMIFS($AB$3:AB860,$B$3:B860,B860)</f>
        <v>#N/A</v>
      </c>
      <c r="AE860" s="6">
        <f t="shared" si="99"/>
        <v>1854.0910556331166</v>
      </c>
      <c r="AF860" s="6">
        <f t="shared" si="100"/>
        <v>1854.0910556331166</v>
      </c>
      <c r="AG860" s="6">
        <f>VLOOKUP(Table1[[#This Row],[PracticeCode]],$AP$3:$AS$345,4,FALSE)</f>
        <v>1854.0910556331166</v>
      </c>
      <c r="AH860" s="27">
        <f t="shared" si="101"/>
        <v>134730.61670933981</v>
      </c>
      <c r="AI860" s="6" t="e">
        <f t="shared" si="103"/>
        <v>#N/A</v>
      </c>
    </row>
    <row r="861" spans="1:35" x14ac:dyDescent="0.35">
      <c r="A861" t="str">
        <f t="shared" si="102"/>
        <v>Earls Court SurgeryBrompton Health PCNWest LondonE87750Jun3</v>
      </c>
      <c r="B861" s="41" t="s">
        <v>97</v>
      </c>
      <c r="C861" s="41" t="s">
        <v>468</v>
      </c>
      <c r="D861" s="41" t="s">
        <v>29</v>
      </c>
      <c r="E861" s="41" t="s">
        <v>98</v>
      </c>
      <c r="F861" s="41" t="s">
        <v>98</v>
      </c>
      <c r="G861" s="41" t="s">
        <v>758</v>
      </c>
      <c r="H861" s="41">
        <v>3</v>
      </c>
      <c r="I861" s="41">
        <v>4120.2023458513704</v>
      </c>
      <c r="J861" s="41">
        <v>13018</v>
      </c>
      <c r="K861" s="41">
        <v>0</v>
      </c>
      <c r="L861" s="41">
        <v>240.833</v>
      </c>
      <c r="M861" s="41">
        <v>0</v>
      </c>
      <c r="N861" s="41">
        <v>4760</v>
      </c>
      <c r="O861" s="41">
        <v>76</v>
      </c>
      <c r="P861" s="41">
        <v>94.724000000000004</v>
      </c>
      <c r="Q861" s="41">
        <v>1.5124</v>
      </c>
      <c r="R861" s="41">
        <v>2067</v>
      </c>
      <c r="S861" s="41">
        <v>36.999299999999998</v>
      </c>
      <c r="T861" s="41">
        <v>1519</v>
      </c>
      <c r="U861" s="41">
        <v>33.417999999999999</v>
      </c>
      <c r="V861" s="41">
        <v>15085</v>
      </c>
      <c r="W861" s="41">
        <v>277.83229999999998</v>
      </c>
      <c r="X861" s="41">
        <v>6355</v>
      </c>
      <c r="Y861" s="41">
        <v>129.65440000000001</v>
      </c>
      <c r="Z861" s="6">
        <f>0</f>
        <v>0</v>
      </c>
      <c r="AA861" s="6">
        <f t="shared" si="97"/>
        <v>277.83229999999998</v>
      </c>
      <c r="AB861">
        <f>IF(ISBLANK(Table1[[#This Row],[FY2425_Cost]])=TRUE,#N/A,Table1[[#This Row],[FY2425_Cost]])</f>
        <v>129.65440000000001</v>
      </c>
      <c r="AC861" s="6">
        <f t="shared" si="98"/>
        <v>-148.17789999999997</v>
      </c>
      <c r="AD861" s="6" t="e">
        <f>SUMIFS($AB$3:AB861,$B$3:B861,B861)</f>
        <v>#N/A</v>
      </c>
      <c r="AE861" s="6">
        <f t="shared" si="99"/>
        <v>1854.0910556331166</v>
      </c>
      <c r="AF861" s="6">
        <f t="shared" si="100"/>
        <v>1854.0910556331166</v>
      </c>
      <c r="AG861" s="6">
        <f>VLOOKUP(Table1[[#This Row],[PracticeCode]],$AP$3:$AS$345,4,FALSE)</f>
        <v>1854.0910556331166</v>
      </c>
      <c r="AH861" s="27">
        <f t="shared" si="101"/>
        <v>134730.61670933981</v>
      </c>
      <c r="AI861" s="6" t="e">
        <f t="shared" si="103"/>
        <v>#N/A</v>
      </c>
    </row>
    <row r="862" spans="1:35" x14ac:dyDescent="0.35">
      <c r="A862" t="str">
        <f t="shared" si="102"/>
        <v>Earls Court SurgeryBrompton Health PCNWest LondonE87750Mar12</v>
      </c>
      <c r="B862" s="41" t="s">
        <v>97</v>
      </c>
      <c r="C862" s="41" t="s">
        <v>468</v>
      </c>
      <c r="D862" s="41" t="s">
        <v>29</v>
      </c>
      <c r="E862" s="41" t="s">
        <v>98</v>
      </c>
      <c r="F862" s="41" t="s">
        <v>98</v>
      </c>
      <c r="G862" s="41" t="s">
        <v>767</v>
      </c>
      <c r="H862" s="41">
        <v>12</v>
      </c>
      <c r="I862" s="41">
        <v>4120.2023458513704</v>
      </c>
      <c r="J862" s="41">
        <v>571</v>
      </c>
      <c r="K862" s="41">
        <v>201</v>
      </c>
      <c r="L862" s="41">
        <v>11.3629</v>
      </c>
      <c r="M862" s="41">
        <v>3.9999000000000002</v>
      </c>
      <c r="N862" s="41"/>
      <c r="O862" s="41"/>
      <c r="P862" s="41"/>
      <c r="Q862" s="41"/>
      <c r="R862" s="41">
        <v>1416</v>
      </c>
      <c r="S862" s="41">
        <v>25.346399999999999</v>
      </c>
      <c r="T862" s="41"/>
      <c r="U862" s="41"/>
      <c r="V862" s="41">
        <v>2188</v>
      </c>
      <c r="W862" s="41">
        <v>40.709199999999996</v>
      </c>
      <c r="X862" s="41"/>
      <c r="Y862" s="41"/>
      <c r="Z862" s="6">
        <f>0</f>
        <v>0</v>
      </c>
      <c r="AA862" s="6">
        <f t="shared" si="97"/>
        <v>40.709199999999996</v>
      </c>
      <c r="AB862" t="e">
        <f>IF(ISBLANK(Table1[[#This Row],[FY2425_Cost]])=TRUE,#N/A,Table1[[#This Row],[FY2425_Cost]])</f>
        <v>#N/A</v>
      </c>
      <c r="AC862" s="6" t="e">
        <f t="shared" si="98"/>
        <v>#N/A</v>
      </c>
      <c r="AD862" s="6" t="e">
        <f>SUMIFS($AB$3:AB862,$B$3:B862,B862)</f>
        <v>#N/A</v>
      </c>
      <c r="AE862" s="6">
        <f t="shared" si="99"/>
        <v>1854.0910556331166</v>
      </c>
      <c r="AF862" s="6">
        <f t="shared" si="100"/>
        <v>1854.0910556331166</v>
      </c>
      <c r="AG862" s="6">
        <f>VLOOKUP(Table1[[#This Row],[PracticeCode]],$AP$3:$AS$345,4,FALSE)</f>
        <v>1854.0910556331166</v>
      </c>
      <c r="AH862" s="27">
        <f t="shared" si="101"/>
        <v>134730.61670933981</v>
      </c>
      <c r="AI862" s="6" t="e">
        <f t="shared" si="103"/>
        <v>#N/A</v>
      </c>
    </row>
    <row r="863" spans="1:35" x14ac:dyDescent="0.35">
      <c r="A863" t="str">
        <f t="shared" si="102"/>
        <v>Earls Court SurgeryBrompton Health PCNWest LondonE87750May2</v>
      </c>
      <c r="B863" s="41" t="s">
        <v>97</v>
      </c>
      <c r="C863" s="41" t="s">
        <v>468</v>
      </c>
      <c r="D863" s="41" t="s">
        <v>29</v>
      </c>
      <c r="E863" s="41" t="s">
        <v>98</v>
      </c>
      <c r="F863" s="41" t="s">
        <v>98</v>
      </c>
      <c r="G863" s="41" t="s">
        <v>757</v>
      </c>
      <c r="H863" s="41">
        <v>2</v>
      </c>
      <c r="I863" s="41">
        <v>4120.2023458513704</v>
      </c>
      <c r="J863" s="41">
        <v>1912</v>
      </c>
      <c r="K863" s="41">
        <v>0</v>
      </c>
      <c r="L863" s="41">
        <v>35.372</v>
      </c>
      <c r="M863" s="41">
        <v>0</v>
      </c>
      <c r="N863" s="41">
        <v>422</v>
      </c>
      <c r="O863" s="41">
        <v>57</v>
      </c>
      <c r="P863" s="41">
        <v>8.3978000000000002</v>
      </c>
      <c r="Q863" s="41">
        <v>1.1343000000000001</v>
      </c>
      <c r="R863" s="41">
        <v>1909</v>
      </c>
      <c r="S863" s="41">
        <v>34.171100000000003</v>
      </c>
      <c r="T863" s="41">
        <v>1764</v>
      </c>
      <c r="U863" s="41">
        <v>38.808</v>
      </c>
      <c r="V863" s="41">
        <v>3821</v>
      </c>
      <c r="W863" s="41">
        <v>69.54310000000001</v>
      </c>
      <c r="X863" s="41">
        <v>2243</v>
      </c>
      <c r="Y863" s="41">
        <v>48.3401</v>
      </c>
      <c r="Z863" s="6">
        <f>0</f>
        <v>0</v>
      </c>
      <c r="AA863" s="6">
        <f t="shared" si="97"/>
        <v>69.54310000000001</v>
      </c>
      <c r="AB863">
        <f>IF(ISBLANK(Table1[[#This Row],[FY2425_Cost]])=TRUE,#N/A,Table1[[#This Row],[FY2425_Cost]])</f>
        <v>48.3401</v>
      </c>
      <c r="AC863" s="6">
        <f t="shared" si="98"/>
        <v>-21.20300000000001</v>
      </c>
      <c r="AD863" s="6" t="e">
        <f>SUMIFS($AB$3:AB863,$B$3:B863,B863)</f>
        <v>#N/A</v>
      </c>
      <c r="AE863" s="6">
        <f t="shared" si="99"/>
        <v>1854.0910556331166</v>
      </c>
      <c r="AF863" s="6">
        <f t="shared" si="100"/>
        <v>1854.0910556331166</v>
      </c>
      <c r="AG863" s="6">
        <f>VLOOKUP(Table1[[#This Row],[PracticeCode]],$AP$3:$AS$345,4,FALSE)</f>
        <v>1854.0910556331166</v>
      </c>
      <c r="AH863" s="27">
        <f t="shared" si="101"/>
        <v>134730.61670933981</v>
      </c>
      <c r="AI863" s="6" t="e">
        <f t="shared" si="103"/>
        <v>#N/A</v>
      </c>
    </row>
    <row r="864" spans="1:35" x14ac:dyDescent="0.35">
      <c r="A864" t="str">
        <f t="shared" si="102"/>
        <v>Earls Court SurgeryBrompton Health PCNWest LondonE87750Nov8</v>
      </c>
      <c r="B864" s="41" t="s">
        <v>97</v>
      </c>
      <c r="C864" s="41" t="s">
        <v>468</v>
      </c>
      <c r="D864" s="41" t="s">
        <v>29</v>
      </c>
      <c r="E864" s="41" t="s">
        <v>98</v>
      </c>
      <c r="F864" s="41" t="s">
        <v>98</v>
      </c>
      <c r="G864" s="41" t="s">
        <v>763</v>
      </c>
      <c r="H864" s="41">
        <v>8</v>
      </c>
      <c r="I864" s="41">
        <v>4120.2023458513704</v>
      </c>
      <c r="J864" s="41">
        <v>1694</v>
      </c>
      <c r="K864" s="41">
        <v>4177</v>
      </c>
      <c r="L864" s="41">
        <v>33.710599999999999</v>
      </c>
      <c r="M864" s="41">
        <v>83.12230000000001</v>
      </c>
      <c r="N864" s="41"/>
      <c r="O864" s="41"/>
      <c r="P864" s="41"/>
      <c r="Q864" s="41"/>
      <c r="R864" s="41">
        <v>1977</v>
      </c>
      <c r="S864" s="41">
        <v>35.388300000000001</v>
      </c>
      <c r="T864" s="41"/>
      <c r="U864" s="41"/>
      <c r="V864" s="41">
        <v>7848</v>
      </c>
      <c r="W864" s="41">
        <v>152.22120000000001</v>
      </c>
      <c r="X864" s="41"/>
      <c r="Y864" s="41"/>
      <c r="Z864" s="6">
        <f>0</f>
        <v>0</v>
      </c>
      <c r="AA864" s="6">
        <f t="shared" si="97"/>
        <v>152.22120000000001</v>
      </c>
      <c r="AB864" t="e">
        <f>IF(ISBLANK(Table1[[#This Row],[FY2425_Cost]])=TRUE,#N/A,Table1[[#This Row],[FY2425_Cost]])</f>
        <v>#N/A</v>
      </c>
      <c r="AC864" s="6" t="e">
        <f t="shared" si="98"/>
        <v>#N/A</v>
      </c>
      <c r="AD864" s="6" t="e">
        <f>SUMIFS($AB$3:AB864,$B$3:B864,B864)</f>
        <v>#N/A</v>
      </c>
      <c r="AE864" s="6">
        <f t="shared" si="99"/>
        <v>1854.0910556331166</v>
      </c>
      <c r="AF864" s="6">
        <f t="shared" si="100"/>
        <v>1854.0910556331166</v>
      </c>
      <c r="AG864" s="6">
        <f>VLOOKUP(Table1[[#This Row],[PracticeCode]],$AP$3:$AS$345,4,FALSE)</f>
        <v>1854.0910556331166</v>
      </c>
      <c r="AH864" s="27">
        <f t="shared" si="101"/>
        <v>134730.61670933981</v>
      </c>
      <c r="AI864" s="6" t="e">
        <f t="shared" si="103"/>
        <v>#N/A</v>
      </c>
    </row>
    <row r="865" spans="1:35" x14ac:dyDescent="0.35">
      <c r="A865" t="str">
        <f t="shared" si="102"/>
        <v>Earls Court SurgeryBrompton Health PCNWest LondonE87750Oct7</v>
      </c>
      <c r="B865" s="41" t="s">
        <v>97</v>
      </c>
      <c r="C865" s="41" t="s">
        <v>468</v>
      </c>
      <c r="D865" s="41" t="s">
        <v>29</v>
      </c>
      <c r="E865" s="41" t="s">
        <v>98</v>
      </c>
      <c r="F865" s="41" t="s">
        <v>98</v>
      </c>
      <c r="G865" s="41" t="s">
        <v>762</v>
      </c>
      <c r="H865" s="41">
        <v>7</v>
      </c>
      <c r="I865" s="41">
        <v>4120.2023458513704</v>
      </c>
      <c r="J865" s="41">
        <v>7477</v>
      </c>
      <c r="K865" s="41">
        <v>2116</v>
      </c>
      <c r="L865" s="41">
        <v>148.79230000000001</v>
      </c>
      <c r="M865" s="41">
        <v>42.108400000000003</v>
      </c>
      <c r="N865" s="41">
        <v>0</v>
      </c>
      <c r="O865" s="41">
        <v>324</v>
      </c>
      <c r="P865" s="41">
        <v>0</v>
      </c>
      <c r="Q865" s="41">
        <v>7.29</v>
      </c>
      <c r="R865" s="41">
        <v>2074</v>
      </c>
      <c r="S865" s="41">
        <v>37.124600000000001</v>
      </c>
      <c r="T865" s="41">
        <v>2497</v>
      </c>
      <c r="U865" s="41">
        <v>54.933999999999997</v>
      </c>
      <c r="V865" s="41">
        <v>11667</v>
      </c>
      <c r="W865" s="41">
        <v>228.02530000000002</v>
      </c>
      <c r="X865" s="41">
        <v>2821</v>
      </c>
      <c r="Y865" s="41">
        <v>62.223999999999997</v>
      </c>
      <c r="Z865" s="6">
        <f>0</f>
        <v>0</v>
      </c>
      <c r="AA865" s="6">
        <f t="shared" si="97"/>
        <v>228.02530000000002</v>
      </c>
      <c r="AB865">
        <f>IF(ISBLANK(Table1[[#This Row],[FY2425_Cost]])=TRUE,#N/A,Table1[[#This Row],[FY2425_Cost]])</f>
        <v>62.223999999999997</v>
      </c>
      <c r="AC865" s="6">
        <f t="shared" si="98"/>
        <v>-165.80130000000003</v>
      </c>
      <c r="AD865" s="6" t="e">
        <f>SUMIFS($AB$3:AB865,$B$3:B865,B865)</f>
        <v>#N/A</v>
      </c>
      <c r="AE865" s="6">
        <f t="shared" si="99"/>
        <v>1854.0910556331166</v>
      </c>
      <c r="AF865" s="6">
        <f t="shared" si="100"/>
        <v>1854.0910556331166</v>
      </c>
      <c r="AG865" s="6">
        <f>VLOOKUP(Table1[[#This Row],[PracticeCode]],$AP$3:$AS$345,4,FALSE)</f>
        <v>1854.0910556331166</v>
      </c>
      <c r="AH865" s="27">
        <f t="shared" si="101"/>
        <v>134730.61670933981</v>
      </c>
      <c r="AI865" s="6" t="e">
        <f t="shared" si="103"/>
        <v>#N/A</v>
      </c>
    </row>
    <row r="866" spans="1:35" x14ac:dyDescent="0.35">
      <c r="A866" t="str">
        <f t="shared" si="102"/>
        <v>Earls Court SurgeryBrompton Health PCNWest LondonE87750Sep6</v>
      </c>
      <c r="B866" s="41" t="s">
        <v>97</v>
      </c>
      <c r="C866" s="41" t="s">
        <v>468</v>
      </c>
      <c r="D866" s="41" t="s">
        <v>29</v>
      </c>
      <c r="E866" s="41" t="s">
        <v>98</v>
      </c>
      <c r="F866" s="41" t="s">
        <v>98</v>
      </c>
      <c r="G866" s="41" t="s">
        <v>761</v>
      </c>
      <c r="H866" s="41">
        <v>6</v>
      </c>
      <c r="I866" s="41">
        <v>4120.2023458513704</v>
      </c>
      <c r="J866" s="41">
        <v>9286</v>
      </c>
      <c r="K866" s="41">
        <v>829</v>
      </c>
      <c r="L866" s="41">
        <v>184.79140000000001</v>
      </c>
      <c r="M866" s="41">
        <v>16.4971</v>
      </c>
      <c r="N866" s="41">
        <v>2496</v>
      </c>
      <c r="O866" s="41">
        <v>439</v>
      </c>
      <c r="P866" s="41">
        <v>56.16</v>
      </c>
      <c r="Q866" s="41">
        <v>9.8774999999999995</v>
      </c>
      <c r="R866" s="41">
        <v>2148</v>
      </c>
      <c r="S866" s="41">
        <v>38.449199999999998</v>
      </c>
      <c r="T866" s="41">
        <v>1295</v>
      </c>
      <c r="U866" s="41">
        <v>28.49</v>
      </c>
      <c r="V866" s="41">
        <v>12263</v>
      </c>
      <c r="W866" s="41">
        <v>239.73769999999999</v>
      </c>
      <c r="X866" s="41">
        <v>4230</v>
      </c>
      <c r="Y866" s="41">
        <v>94.527499999999989</v>
      </c>
      <c r="Z866" s="6">
        <f>0</f>
        <v>0</v>
      </c>
      <c r="AA866" s="6">
        <f t="shared" si="97"/>
        <v>239.73769999999999</v>
      </c>
      <c r="AB866">
        <f>IF(ISBLANK(Table1[[#This Row],[FY2425_Cost]])=TRUE,#N/A,Table1[[#This Row],[FY2425_Cost]])</f>
        <v>94.527499999999989</v>
      </c>
      <c r="AC866" s="6">
        <f t="shared" si="98"/>
        <v>-145.21019999999999</v>
      </c>
      <c r="AD866" s="6" t="e">
        <f>SUMIFS($AB$3:AB866,$B$3:B866,B866)</f>
        <v>#N/A</v>
      </c>
      <c r="AE866" s="6">
        <f t="shared" si="99"/>
        <v>1854.0910556331166</v>
      </c>
      <c r="AF866" s="6">
        <f t="shared" si="100"/>
        <v>1854.0910556331166</v>
      </c>
      <c r="AG866" s="6">
        <f>VLOOKUP(Table1[[#This Row],[PracticeCode]],$AP$3:$AS$345,4,FALSE)</f>
        <v>1854.0910556331166</v>
      </c>
      <c r="AH866" s="27">
        <f t="shared" si="101"/>
        <v>134730.61670933981</v>
      </c>
      <c r="AI866" s="6" t="e">
        <f t="shared" si="103"/>
        <v>#N/A</v>
      </c>
    </row>
    <row r="867" spans="1:35" x14ac:dyDescent="0.35">
      <c r="A867" t="str">
        <f t="shared" si="102"/>
        <v>EASTBURY SURGERYNorth ConnectHillingdonE86028Apr1</v>
      </c>
      <c r="B867" s="41" t="s">
        <v>606</v>
      </c>
      <c r="C867" s="41" t="s">
        <v>550</v>
      </c>
      <c r="D867" s="41" t="s">
        <v>8</v>
      </c>
      <c r="E867" s="41" t="s">
        <v>99</v>
      </c>
      <c r="F867" s="41" t="s">
        <v>99</v>
      </c>
      <c r="G867" s="41" t="s">
        <v>756</v>
      </c>
      <c r="H867" s="41">
        <v>1</v>
      </c>
      <c r="I867" s="41">
        <v>8053.3805117501297</v>
      </c>
      <c r="J867" s="41">
        <v>11023</v>
      </c>
      <c r="K867" s="41">
        <v>86</v>
      </c>
      <c r="L867" s="41">
        <v>203.9255</v>
      </c>
      <c r="M867" s="41">
        <v>1.591</v>
      </c>
      <c r="N867" s="41">
        <v>32257</v>
      </c>
      <c r="O867" s="41">
        <v>612</v>
      </c>
      <c r="P867" s="41">
        <v>641.91430000000003</v>
      </c>
      <c r="Q867" s="41">
        <v>12.178800000000001</v>
      </c>
      <c r="R867" s="41">
        <v>0</v>
      </c>
      <c r="S867" s="41">
        <v>0</v>
      </c>
      <c r="T867" s="41">
        <v>0</v>
      </c>
      <c r="U867" s="41">
        <v>0</v>
      </c>
      <c r="V867" s="41">
        <v>11109</v>
      </c>
      <c r="W867" s="41">
        <v>205.51650000000001</v>
      </c>
      <c r="X867" s="41">
        <v>32869</v>
      </c>
      <c r="Y867" s="41">
        <v>654.09310000000005</v>
      </c>
      <c r="Z867" s="6">
        <f>0</f>
        <v>0</v>
      </c>
      <c r="AA867" s="6">
        <f t="shared" si="97"/>
        <v>205.51650000000001</v>
      </c>
      <c r="AB867">
        <f>IF(ISBLANK(Table1[[#This Row],[FY2425_Cost]])=TRUE,#N/A,Table1[[#This Row],[FY2425_Cost]])</f>
        <v>654.09310000000005</v>
      </c>
      <c r="AC867" s="6">
        <f t="shared" si="98"/>
        <v>448.57660000000004</v>
      </c>
      <c r="AD867" s="6">
        <f>SUMIFS($AB$3:AB867,$B$3:B867,B867)</f>
        <v>654.09310000000005</v>
      </c>
      <c r="AE867" s="6">
        <f t="shared" si="99"/>
        <v>3624.0212302875584</v>
      </c>
      <c r="AF867" s="6">
        <f t="shared" si="100"/>
        <v>3624.0212302875584</v>
      </c>
      <c r="AG867" s="6">
        <f>VLOOKUP(Table1[[#This Row],[PracticeCode]],$AP$3:$AS$345,4,FALSE)</f>
        <v>3624.0212302875584</v>
      </c>
      <c r="AH867" s="27">
        <f t="shared" si="101"/>
        <v>263345.54273422924</v>
      </c>
      <c r="AI867" s="6">
        <f t="shared" si="103"/>
        <v>0</v>
      </c>
    </row>
    <row r="868" spans="1:35" x14ac:dyDescent="0.35">
      <c r="A868" t="str">
        <f t="shared" si="102"/>
        <v>EASTBURY SURGERYNorth ConnectHillingdonE86028Aug5</v>
      </c>
      <c r="B868" s="41" t="s">
        <v>606</v>
      </c>
      <c r="C868" s="41" t="s">
        <v>550</v>
      </c>
      <c r="D868" s="41" t="s">
        <v>8</v>
      </c>
      <c r="E868" s="41" t="s">
        <v>99</v>
      </c>
      <c r="F868" s="41" t="s">
        <v>99</v>
      </c>
      <c r="G868" s="41" t="s">
        <v>760</v>
      </c>
      <c r="H868" s="41">
        <v>5</v>
      </c>
      <c r="I868" s="41">
        <v>8053.3805117501297</v>
      </c>
      <c r="J868" s="41">
        <v>18767</v>
      </c>
      <c r="K868" s="41">
        <v>4879</v>
      </c>
      <c r="L868" s="41">
        <v>347.18950000000001</v>
      </c>
      <c r="M868" s="41">
        <v>90.261499999999998</v>
      </c>
      <c r="N868" s="41">
        <v>11070</v>
      </c>
      <c r="O868" s="41">
        <v>4825</v>
      </c>
      <c r="P868" s="41">
        <v>220.29300000000001</v>
      </c>
      <c r="Q868" s="41">
        <v>96.017499999999998</v>
      </c>
      <c r="R868" s="41">
        <v>0</v>
      </c>
      <c r="S868" s="41">
        <v>0</v>
      </c>
      <c r="T868" s="41">
        <v>0</v>
      </c>
      <c r="U868" s="41">
        <v>0</v>
      </c>
      <c r="V868" s="41">
        <v>23646</v>
      </c>
      <c r="W868" s="41">
        <v>437.45100000000002</v>
      </c>
      <c r="X868" s="41">
        <v>15895</v>
      </c>
      <c r="Y868" s="41">
        <v>316.31049999999999</v>
      </c>
      <c r="Z868" s="6">
        <f>0</f>
        <v>0</v>
      </c>
      <c r="AA868" s="6">
        <f t="shared" si="97"/>
        <v>437.45100000000002</v>
      </c>
      <c r="AB868">
        <f>IF(ISBLANK(Table1[[#This Row],[FY2425_Cost]])=TRUE,#N/A,Table1[[#This Row],[FY2425_Cost]])</f>
        <v>316.31049999999999</v>
      </c>
      <c r="AC868" s="6">
        <f t="shared" si="98"/>
        <v>-121.14050000000003</v>
      </c>
      <c r="AD868" s="6">
        <f>SUMIFS($AB$3:AB868,$B$3:B868,B868)</f>
        <v>970.4036000000001</v>
      </c>
      <c r="AE868" s="6">
        <f t="shared" si="99"/>
        <v>3624.0212302875584</v>
      </c>
      <c r="AF868" s="6">
        <f t="shared" si="100"/>
        <v>3624.0212302875584</v>
      </c>
      <c r="AG868" s="6">
        <f>VLOOKUP(Table1[[#This Row],[PracticeCode]],$AP$3:$AS$345,4,FALSE)</f>
        <v>3624.0212302875584</v>
      </c>
      <c r="AH868" s="27">
        <f t="shared" si="101"/>
        <v>263345.54273422924</v>
      </c>
      <c r="AI868" s="6">
        <f t="shared" si="103"/>
        <v>0</v>
      </c>
    </row>
    <row r="869" spans="1:35" x14ac:dyDescent="0.35">
      <c r="A869" t="str">
        <f t="shared" si="102"/>
        <v>EASTBURY SURGERYNorth ConnectHillingdonE86028Dec9</v>
      </c>
      <c r="B869" s="41" t="s">
        <v>606</v>
      </c>
      <c r="C869" s="41" t="s">
        <v>550</v>
      </c>
      <c r="D869" s="41" t="s">
        <v>8</v>
      </c>
      <c r="E869" s="41" t="s">
        <v>99</v>
      </c>
      <c r="F869" s="41" t="s">
        <v>99</v>
      </c>
      <c r="G869" s="41" t="s">
        <v>764</v>
      </c>
      <c r="H869" s="41">
        <v>9</v>
      </c>
      <c r="I869" s="41">
        <v>8053.3805117501297</v>
      </c>
      <c r="J869" s="41">
        <v>19972</v>
      </c>
      <c r="K869" s="41">
        <v>419</v>
      </c>
      <c r="L869" s="41">
        <v>397.44280000000003</v>
      </c>
      <c r="M869" s="41">
        <v>8.3381000000000007</v>
      </c>
      <c r="N869" s="41"/>
      <c r="O869" s="41"/>
      <c r="P869" s="41"/>
      <c r="Q869" s="41"/>
      <c r="R869" s="41">
        <v>0</v>
      </c>
      <c r="S869" s="41">
        <v>0</v>
      </c>
      <c r="T869" s="41"/>
      <c r="U869" s="41"/>
      <c r="V869" s="41">
        <v>20391</v>
      </c>
      <c r="W869" s="41">
        <v>405.78090000000003</v>
      </c>
      <c r="X869" s="41"/>
      <c r="Y869" s="41"/>
      <c r="Z869" s="6">
        <f>0</f>
        <v>0</v>
      </c>
      <c r="AA869" s="6">
        <f t="shared" si="97"/>
        <v>405.78090000000003</v>
      </c>
      <c r="AB869" t="e">
        <f>IF(ISBLANK(Table1[[#This Row],[FY2425_Cost]])=TRUE,#N/A,Table1[[#This Row],[FY2425_Cost]])</f>
        <v>#N/A</v>
      </c>
      <c r="AC869" s="6" t="e">
        <f t="shared" si="98"/>
        <v>#N/A</v>
      </c>
      <c r="AD869" s="6" t="e">
        <f>SUMIFS($AB$3:AB869,$B$3:B869,B869)</f>
        <v>#N/A</v>
      </c>
      <c r="AE869" s="6">
        <f t="shared" si="99"/>
        <v>3624.0212302875584</v>
      </c>
      <c r="AF869" s="6">
        <f t="shared" si="100"/>
        <v>3624.0212302875584</v>
      </c>
      <c r="AG869" s="6">
        <f>VLOOKUP(Table1[[#This Row],[PracticeCode]],$AP$3:$AS$345,4,FALSE)</f>
        <v>3624.0212302875584</v>
      </c>
      <c r="AH869" s="27">
        <f t="shared" si="101"/>
        <v>263345.54273422924</v>
      </c>
      <c r="AI869" s="6" t="e">
        <f t="shared" si="103"/>
        <v>#N/A</v>
      </c>
    </row>
    <row r="870" spans="1:35" x14ac:dyDescent="0.35">
      <c r="A870" t="str">
        <f t="shared" si="102"/>
        <v>EASTBURY SURGERYNorth ConnectHillingdonE86028Feb11</v>
      </c>
      <c r="B870" s="41" t="s">
        <v>606</v>
      </c>
      <c r="C870" s="41" t="s">
        <v>550</v>
      </c>
      <c r="D870" s="41" t="s">
        <v>8</v>
      </c>
      <c r="E870" s="41" t="s">
        <v>99</v>
      </c>
      <c r="F870" s="41" t="s">
        <v>99</v>
      </c>
      <c r="G870" s="41" t="s">
        <v>766</v>
      </c>
      <c r="H870" s="41">
        <v>11</v>
      </c>
      <c r="I870" s="41">
        <v>8053.3805117501297</v>
      </c>
      <c r="J870" s="41">
        <v>28851</v>
      </c>
      <c r="K870" s="41">
        <v>512</v>
      </c>
      <c r="L870" s="41">
        <v>574.13490000000002</v>
      </c>
      <c r="M870" s="41">
        <v>10.188800000000001</v>
      </c>
      <c r="N870" s="41"/>
      <c r="O870" s="41"/>
      <c r="P870" s="41"/>
      <c r="Q870" s="41"/>
      <c r="R870" s="41">
        <v>0</v>
      </c>
      <c r="S870" s="41">
        <v>0</v>
      </c>
      <c r="T870" s="41"/>
      <c r="U870" s="41"/>
      <c r="V870" s="41">
        <v>29363</v>
      </c>
      <c r="W870" s="41">
        <v>584.32370000000003</v>
      </c>
      <c r="X870" s="41"/>
      <c r="Y870" s="41"/>
      <c r="Z870" s="6">
        <f>0</f>
        <v>0</v>
      </c>
      <c r="AA870" s="6">
        <f t="shared" si="97"/>
        <v>584.32370000000003</v>
      </c>
      <c r="AB870" t="e">
        <f>IF(ISBLANK(Table1[[#This Row],[FY2425_Cost]])=TRUE,#N/A,Table1[[#This Row],[FY2425_Cost]])</f>
        <v>#N/A</v>
      </c>
      <c r="AC870" s="6" t="e">
        <f t="shared" si="98"/>
        <v>#N/A</v>
      </c>
      <c r="AD870" s="6" t="e">
        <f>SUMIFS($AB$3:AB870,$B$3:B870,B870)</f>
        <v>#N/A</v>
      </c>
      <c r="AE870" s="6">
        <f t="shared" si="99"/>
        <v>3624.0212302875584</v>
      </c>
      <c r="AF870" s="6">
        <f t="shared" si="100"/>
        <v>3624.0212302875584</v>
      </c>
      <c r="AG870" s="6">
        <f>VLOOKUP(Table1[[#This Row],[PracticeCode]],$AP$3:$AS$345,4,FALSE)</f>
        <v>3624.0212302875584</v>
      </c>
      <c r="AH870" s="27">
        <f t="shared" si="101"/>
        <v>263345.54273422924</v>
      </c>
      <c r="AI870" s="6" t="e">
        <f t="shared" si="103"/>
        <v>#N/A</v>
      </c>
    </row>
    <row r="871" spans="1:35" x14ac:dyDescent="0.35">
      <c r="A871" t="str">
        <f t="shared" si="102"/>
        <v>EASTBURY SURGERYNorth ConnectHillingdonE86028Jan10</v>
      </c>
      <c r="B871" s="41" t="s">
        <v>606</v>
      </c>
      <c r="C871" s="41" t="s">
        <v>550</v>
      </c>
      <c r="D871" s="41" t="s">
        <v>8</v>
      </c>
      <c r="E871" s="41" t="s">
        <v>99</v>
      </c>
      <c r="F871" s="41" t="s">
        <v>99</v>
      </c>
      <c r="G871" s="41" t="s">
        <v>765</v>
      </c>
      <c r="H871" s="41">
        <v>10</v>
      </c>
      <c r="I871" s="41">
        <v>8053.3805117501297</v>
      </c>
      <c r="J871" s="41">
        <v>9801</v>
      </c>
      <c r="K871" s="41">
        <v>442</v>
      </c>
      <c r="L871" s="41">
        <v>195.03990000000002</v>
      </c>
      <c r="M871" s="41">
        <v>8.7957999999999998</v>
      </c>
      <c r="N871" s="41"/>
      <c r="O871" s="41"/>
      <c r="P871" s="41"/>
      <c r="Q871" s="41"/>
      <c r="R871" s="41">
        <v>0</v>
      </c>
      <c r="S871" s="41">
        <v>0</v>
      </c>
      <c r="T871" s="41"/>
      <c r="U871" s="41"/>
      <c r="V871" s="41">
        <v>10243</v>
      </c>
      <c r="W871" s="41">
        <v>203.83570000000003</v>
      </c>
      <c r="X871" s="41"/>
      <c r="Y871" s="41"/>
      <c r="Z871" s="6">
        <f>0</f>
        <v>0</v>
      </c>
      <c r="AA871" s="6">
        <f t="shared" si="97"/>
        <v>203.83570000000003</v>
      </c>
      <c r="AB871" t="e">
        <f>IF(ISBLANK(Table1[[#This Row],[FY2425_Cost]])=TRUE,#N/A,Table1[[#This Row],[FY2425_Cost]])</f>
        <v>#N/A</v>
      </c>
      <c r="AC871" s="6" t="e">
        <f t="shared" si="98"/>
        <v>#N/A</v>
      </c>
      <c r="AD871" s="6" t="e">
        <f>SUMIFS($AB$3:AB871,$B$3:B871,B871)</f>
        <v>#N/A</v>
      </c>
      <c r="AE871" s="6">
        <f t="shared" si="99"/>
        <v>3624.0212302875584</v>
      </c>
      <c r="AF871" s="6">
        <f t="shared" si="100"/>
        <v>3624.0212302875584</v>
      </c>
      <c r="AG871" s="6">
        <f>VLOOKUP(Table1[[#This Row],[PracticeCode]],$AP$3:$AS$345,4,FALSE)</f>
        <v>3624.0212302875584</v>
      </c>
      <c r="AH871" s="27">
        <f t="shared" si="101"/>
        <v>263345.54273422924</v>
      </c>
      <c r="AI871" s="6" t="e">
        <f t="shared" si="103"/>
        <v>#N/A</v>
      </c>
    </row>
    <row r="872" spans="1:35" x14ac:dyDescent="0.35">
      <c r="A872" t="str">
        <f t="shared" si="102"/>
        <v>EASTBURY SURGERYNorth ConnectHillingdonE86028Jul4</v>
      </c>
      <c r="B872" s="41" t="s">
        <v>606</v>
      </c>
      <c r="C872" s="41" t="s">
        <v>550</v>
      </c>
      <c r="D872" s="41" t="s">
        <v>8</v>
      </c>
      <c r="E872" s="41" t="s">
        <v>99</v>
      </c>
      <c r="F872" s="41" t="s">
        <v>99</v>
      </c>
      <c r="G872" s="41" t="s">
        <v>759</v>
      </c>
      <c r="H872" s="41">
        <v>4</v>
      </c>
      <c r="I872" s="41">
        <v>8053.3805117501297</v>
      </c>
      <c r="J872" s="41">
        <v>11383</v>
      </c>
      <c r="K872" s="41">
        <v>330</v>
      </c>
      <c r="L872" s="41">
        <v>210.5855</v>
      </c>
      <c r="M872" s="41">
        <v>6.1049999999999995</v>
      </c>
      <c r="N872" s="41">
        <v>7466</v>
      </c>
      <c r="O872" s="41">
        <v>583</v>
      </c>
      <c r="P872" s="41">
        <v>148.57340000000002</v>
      </c>
      <c r="Q872" s="41">
        <v>11.601700000000001</v>
      </c>
      <c r="R872" s="41">
        <v>2</v>
      </c>
      <c r="S872" s="41">
        <v>3.5799999999999998E-2</v>
      </c>
      <c r="T872" s="41">
        <v>0</v>
      </c>
      <c r="U872" s="41">
        <v>0</v>
      </c>
      <c r="V872" s="41">
        <v>11715</v>
      </c>
      <c r="W872" s="41">
        <v>216.72629999999998</v>
      </c>
      <c r="X872" s="41">
        <v>8049</v>
      </c>
      <c r="Y872" s="41">
        <v>160.17510000000001</v>
      </c>
      <c r="Z872" s="6">
        <f>0</f>
        <v>0</v>
      </c>
      <c r="AA872" s="6">
        <f t="shared" si="97"/>
        <v>216.72629999999998</v>
      </c>
      <c r="AB872">
        <f>IF(ISBLANK(Table1[[#This Row],[FY2425_Cost]])=TRUE,#N/A,Table1[[#This Row],[FY2425_Cost]])</f>
        <v>160.17510000000001</v>
      </c>
      <c r="AC872" s="6">
        <f t="shared" si="98"/>
        <v>-56.551199999999966</v>
      </c>
      <c r="AD872" s="6" t="e">
        <f>SUMIFS($AB$3:AB872,$B$3:B872,B872)</f>
        <v>#N/A</v>
      </c>
      <c r="AE872" s="6">
        <f t="shared" si="99"/>
        <v>3624.0212302875584</v>
      </c>
      <c r="AF872" s="6">
        <f t="shared" si="100"/>
        <v>3624.0212302875584</v>
      </c>
      <c r="AG872" s="6">
        <f>VLOOKUP(Table1[[#This Row],[PracticeCode]],$AP$3:$AS$345,4,FALSE)</f>
        <v>3624.0212302875584</v>
      </c>
      <c r="AH872" s="27">
        <f t="shared" si="101"/>
        <v>263345.54273422924</v>
      </c>
      <c r="AI872" s="6" t="e">
        <f t="shared" si="103"/>
        <v>#N/A</v>
      </c>
    </row>
    <row r="873" spans="1:35" x14ac:dyDescent="0.35">
      <c r="A873" t="str">
        <f t="shared" si="102"/>
        <v>EASTBURY SURGERYNorth ConnectHillingdonE86028Jun3</v>
      </c>
      <c r="B873" s="41" t="s">
        <v>606</v>
      </c>
      <c r="C873" s="41" t="s">
        <v>550</v>
      </c>
      <c r="D873" s="41" t="s">
        <v>8</v>
      </c>
      <c r="E873" s="41" t="s">
        <v>99</v>
      </c>
      <c r="F873" s="41" t="s">
        <v>99</v>
      </c>
      <c r="G873" s="41" t="s">
        <v>758</v>
      </c>
      <c r="H873" s="41">
        <v>3</v>
      </c>
      <c r="I873" s="41">
        <v>8053.3805117501297</v>
      </c>
      <c r="J873" s="41">
        <v>15987</v>
      </c>
      <c r="K873" s="41">
        <v>176</v>
      </c>
      <c r="L873" s="41">
        <v>295.7595</v>
      </c>
      <c r="M873" s="41">
        <v>3.2559999999999998</v>
      </c>
      <c r="N873" s="41">
        <v>16549</v>
      </c>
      <c r="O873" s="41">
        <v>600</v>
      </c>
      <c r="P873" s="41">
        <v>329.32510000000002</v>
      </c>
      <c r="Q873" s="41">
        <v>11.940000000000001</v>
      </c>
      <c r="R873" s="41">
        <v>0</v>
      </c>
      <c r="S873" s="41">
        <v>0</v>
      </c>
      <c r="T873" s="41">
        <v>0</v>
      </c>
      <c r="U873" s="41">
        <v>0</v>
      </c>
      <c r="V873" s="41">
        <v>16163</v>
      </c>
      <c r="W873" s="41">
        <v>299.01549999999997</v>
      </c>
      <c r="X873" s="41">
        <v>17149</v>
      </c>
      <c r="Y873" s="41">
        <v>341.26510000000002</v>
      </c>
      <c r="Z873" s="6">
        <f>0</f>
        <v>0</v>
      </c>
      <c r="AA873" s="6">
        <f t="shared" si="97"/>
        <v>299.01549999999997</v>
      </c>
      <c r="AB873">
        <f>IF(ISBLANK(Table1[[#This Row],[FY2425_Cost]])=TRUE,#N/A,Table1[[#This Row],[FY2425_Cost]])</f>
        <v>341.26510000000002</v>
      </c>
      <c r="AC873" s="6">
        <f t="shared" si="98"/>
        <v>42.249600000000044</v>
      </c>
      <c r="AD873" s="6" t="e">
        <f>SUMIFS($AB$3:AB873,$B$3:B873,B873)</f>
        <v>#N/A</v>
      </c>
      <c r="AE873" s="6">
        <f t="shared" si="99"/>
        <v>3624.0212302875584</v>
      </c>
      <c r="AF873" s="6">
        <f t="shared" si="100"/>
        <v>3624.0212302875584</v>
      </c>
      <c r="AG873" s="6">
        <f>VLOOKUP(Table1[[#This Row],[PracticeCode]],$AP$3:$AS$345,4,FALSE)</f>
        <v>3624.0212302875584</v>
      </c>
      <c r="AH873" s="27">
        <f t="shared" si="101"/>
        <v>263345.54273422924</v>
      </c>
      <c r="AI873" s="6" t="e">
        <f t="shared" si="103"/>
        <v>#N/A</v>
      </c>
    </row>
    <row r="874" spans="1:35" x14ac:dyDescent="0.35">
      <c r="A874" t="str">
        <f t="shared" si="102"/>
        <v>EASTBURY SURGERYNorth ConnectHillingdonE86028Mar12</v>
      </c>
      <c r="B874" s="41" t="s">
        <v>606</v>
      </c>
      <c r="C874" s="41" t="s">
        <v>550</v>
      </c>
      <c r="D874" s="41" t="s">
        <v>8</v>
      </c>
      <c r="E874" s="41" t="s">
        <v>99</v>
      </c>
      <c r="F874" s="41" t="s">
        <v>99</v>
      </c>
      <c r="G874" s="41" t="s">
        <v>767</v>
      </c>
      <c r="H874" s="41">
        <v>12</v>
      </c>
      <c r="I874" s="41">
        <v>8053.3805117501297</v>
      </c>
      <c r="J874" s="41">
        <v>18773</v>
      </c>
      <c r="K874" s="41">
        <v>380</v>
      </c>
      <c r="L874" s="41">
        <v>373.58270000000005</v>
      </c>
      <c r="M874" s="41">
        <v>7.5620000000000003</v>
      </c>
      <c r="N874" s="41"/>
      <c r="O874" s="41"/>
      <c r="P874" s="41"/>
      <c r="Q874" s="41"/>
      <c r="R874" s="41">
        <v>2</v>
      </c>
      <c r="S874" s="41">
        <v>3.5799999999999998E-2</v>
      </c>
      <c r="T874" s="41"/>
      <c r="U874" s="41"/>
      <c r="V874" s="41">
        <v>19155</v>
      </c>
      <c r="W874" s="41">
        <v>381.18050000000005</v>
      </c>
      <c r="X874" s="41"/>
      <c r="Y874" s="41"/>
      <c r="Z874" s="6">
        <f>0</f>
        <v>0</v>
      </c>
      <c r="AA874" s="6">
        <f t="shared" si="97"/>
        <v>381.18050000000005</v>
      </c>
      <c r="AB874" t="e">
        <f>IF(ISBLANK(Table1[[#This Row],[FY2425_Cost]])=TRUE,#N/A,Table1[[#This Row],[FY2425_Cost]])</f>
        <v>#N/A</v>
      </c>
      <c r="AC874" s="6" t="e">
        <f t="shared" si="98"/>
        <v>#N/A</v>
      </c>
      <c r="AD874" s="6" t="e">
        <f>SUMIFS($AB$3:AB874,$B$3:B874,B874)</f>
        <v>#N/A</v>
      </c>
      <c r="AE874" s="6">
        <f t="shared" si="99"/>
        <v>3624.0212302875584</v>
      </c>
      <c r="AF874" s="6">
        <f t="shared" si="100"/>
        <v>3624.0212302875584</v>
      </c>
      <c r="AG874" s="6">
        <f>VLOOKUP(Table1[[#This Row],[PracticeCode]],$AP$3:$AS$345,4,FALSE)</f>
        <v>3624.0212302875584</v>
      </c>
      <c r="AH874" s="27">
        <f t="shared" si="101"/>
        <v>263345.54273422924</v>
      </c>
      <c r="AI874" s="6" t="e">
        <f t="shared" si="103"/>
        <v>#N/A</v>
      </c>
    </row>
    <row r="875" spans="1:35" x14ac:dyDescent="0.35">
      <c r="A875" t="str">
        <f t="shared" si="102"/>
        <v>EASTBURY SURGERYNorth ConnectHillingdonE86028May2</v>
      </c>
      <c r="B875" s="41" t="s">
        <v>606</v>
      </c>
      <c r="C875" s="41" t="s">
        <v>550</v>
      </c>
      <c r="D875" s="41" t="s">
        <v>8</v>
      </c>
      <c r="E875" s="41" t="s">
        <v>99</v>
      </c>
      <c r="F875" s="41" t="s">
        <v>99</v>
      </c>
      <c r="G875" s="41" t="s">
        <v>757</v>
      </c>
      <c r="H875" s="41">
        <v>2</v>
      </c>
      <c r="I875" s="41">
        <v>8053.3805117501297</v>
      </c>
      <c r="J875" s="41">
        <v>9588</v>
      </c>
      <c r="K875" s="41">
        <v>161</v>
      </c>
      <c r="L875" s="41">
        <v>177.37799999999999</v>
      </c>
      <c r="M875" s="41">
        <v>2.9784999999999999</v>
      </c>
      <c r="N875" s="41">
        <v>5943</v>
      </c>
      <c r="O875" s="41">
        <v>549</v>
      </c>
      <c r="P875" s="41">
        <v>118.26570000000001</v>
      </c>
      <c r="Q875" s="41">
        <v>10.9251</v>
      </c>
      <c r="R875" s="41">
        <v>0</v>
      </c>
      <c r="S875" s="41">
        <v>0</v>
      </c>
      <c r="T875" s="41">
        <v>4</v>
      </c>
      <c r="U875" s="41">
        <v>8.7999999999999995E-2</v>
      </c>
      <c r="V875" s="41">
        <v>9749</v>
      </c>
      <c r="W875" s="41">
        <v>180.35649999999998</v>
      </c>
      <c r="X875" s="41">
        <v>6496</v>
      </c>
      <c r="Y875" s="41">
        <v>129.27880000000002</v>
      </c>
      <c r="Z875" s="6">
        <f>0</f>
        <v>0</v>
      </c>
      <c r="AA875" s="6">
        <f t="shared" si="97"/>
        <v>180.35649999999998</v>
      </c>
      <c r="AB875">
        <f>IF(ISBLANK(Table1[[#This Row],[FY2425_Cost]])=TRUE,#N/A,Table1[[#This Row],[FY2425_Cost]])</f>
        <v>129.27880000000002</v>
      </c>
      <c r="AC875" s="6">
        <f t="shared" si="98"/>
        <v>-51.077699999999965</v>
      </c>
      <c r="AD875" s="6" t="e">
        <f>SUMIFS($AB$3:AB875,$B$3:B875,B875)</f>
        <v>#N/A</v>
      </c>
      <c r="AE875" s="6">
        <f t="shared" si="99"/>
        <v>3624.0212302875584</v>
      </c>
      <c r="AF875" s="6">
        <f t="shared" si="100"/>
        <v>3624.0212302875584</v>
      </c>
      <c r="AG875" s="6">
        <f>VLOOKUP(Table1[[#This Row],[PracticeCode]],$AP$3:$AS$345,4,FALSE)</f>
        <v>3624.0212302875584</v>
      </c>
      <c r="AH875" s="27">
        <f t="shared" si="101"/>
        <v>263345.54273422924</v>
      </c>
      <c r="AI875" s="6" t="e">
        <f t="shared" si="103"/>
        <v>#N/A</v>
      </c>
    </row>
    <row r="876" spans="1:35" x14ac:dyDescent="0.35">
      <c r="A876" t="str">
        <f t="shared" si="102"/>
        <v>EASTBURY SURGERYNorth ConnectHillingdonE86028Nov8</v>
      </c>
      <c r="B876" s="41" t="s">
        <v>606</v>
      </c>
      <c r="C876" s="41" t="s">
        <v>550</v>
      </c>
      <c r="D876" s="41" t="s">
        <v>8</v>
      </c>
      <c r="E876" s="41" t="s">
        <v>99</v>
      </c>
      <c r="F876" s="41" t="s">
        <v>99</v>
      </c>
      <c r="G876" s="41" t="s">
        <v>763</v>
      </c>
      <c r="H876" s="41">
        <v>8</v>
      </c>
      <c r="I876" s="41">
        <v>8053.3805117501297</v>
      </c>
      <c r="J876" s="41">
        <v>10969</v>
      </c>
      <c r="K876" s="41">
        <v>1004</v>
      </c>
      <c r="L876" s="41">
        <v>218.28310000000002</v>
      </c>
      <c r="M876" s="41">
        <v>19.979600000000001</v>
      </c>
      <c r="N876" s="41"/>
      <c r="O876" s="41"/>
      <c r="P876" s="41"/>
      <c r="Q876" s="41"/>
      <c r="R876" s="41">
        <v>0</v>
      </c>
      <c r="S876" s="41">
        <v>0</v>
      </c>
      <c r="T876" s="41"/>
      <c r="U876" s="41"/>
      <c r="V876" s="41">
        <v>11973</v>
      </c>
      <c r="W876" s="41">
        <v>238.26270000000002</v>
      </c>
      <c r="X876" s="41"/>
      <c r="Y876" s="41"/>
      <c r="Z876" s="6">
        <f>0</f>
        <v>0</v>
      </c>
      <c r="AA876" s="6">
        <f t="shared" si="97"/>
        <v>238.26270000000002</v>
      </c>
      <c r="AB876" t="e">
        <f>IF(ISBLANK(Table1[[#This Row],[FY2425_Cost]])=TRUE,#N/A,Table1[[#This Row],[FY2425_Cost]])</f>
        <v>#N/A</v>
      </c>
      <c r="AC876" s="6" t="e">
        <f t="shared" si="98"/>
        <v>#N/A</v>
      </c>
      <c r="AD876" s="6" t="e">
        <f>SUMIFS($AB$3:AB876,$B$3:B876,B876)</f>
        <v>#N/A</v>
      </c>
      <c r="AE876" s="6">
        <f t="shared" si="99"/>
        <v>3624.0212302875584</v>
      </c>
      <c r="AF876" s="6">
        <f t="shared" si="100"/>
        <v>3624.0212302875584</v>
      </c>
      <c r="AG876" s="6">
        <f>VLOOKUP(Table1[[#This Row],[PracticeCode]],$AP$3:$AS$345,4,FALSE)</f>
        <v>3624.0212302875584</v>
      </c>
      <c r="AH876" s="27">
        <f t="shared" si="101"/>
        <v>263345.54273422924</v>
      </c>
      <c r="AI876" s="6" t="e">
        <f t="shared" si="103"/>
        <v>#N/A</v>
      </c>
    </row>
    <row r="877" spans="1:35" x14ac:dyDescent="0.35">
      <c r="A877" t="str">
        <f t="shared" si="102"/>
        <v>EASTBURY SURGERYNorth ConnectHillingdonE86028Oct7</v>
      </c>
      <c r="B877" s="41" t="s">
        <v>606</v>
      </c>
      <c r="C877" s="41" t="s">
        <v>550</v>
      </c>
      <c r="D877" s="41" t="s">
        <v>8</v>
      </c>
      <c r="E877" s="41" t="s">
        <v>99</v>
      </c>
      <c r="F877" s="41" t="s">
        <v>99</v>
      </c>
      <c r="G877" s="41" t="s">
        <v>762</v>
      </c>
      <c r="H877" s="41">
        <v>7</v>
      </c>
      <c r="I877" s="41">
        <v>8053.3805117501297</v>
      </c>
      <c r="J877" s="41">
        <v>26822</v>
      </c>
      <c r="K877" s="41">
        <v>3766</v>
      </c>
      <c r="L877" s="41">
        <v>533.75779999999997</v>
      </c>
      <c r="M877" s="41">
        <v>74.943399999999997</v>
      </c>
      <c r="N877" s="41">
        <v>0</v>
      </c>
      <c r="O877" s="41">
        <v>1074</v>
      </c>
      <c r="P877" s="41">
        <v>0</v>
      </c>
      <c r="Q877" s="41">
        <v>24.164999999999999</v>
      </c>
      <c r="R877" s="41">
        <v>0</v>
      </c>
      <c r="S877" s="41">
        <v>0</v>
      </c>
      <c r="T877" s="41">
        <v>0</v>
      </c>
      <c r="U877" s="41">
        <v>0</v>
      </c>
      <c r="V877" s="41">
        <v>30588</v>
      </c>
      <c r="W877" s="41">
        <v>608.70119999999997</v>
      </c>
      <c r="X877" s="41">
        <v>1074</v>
      </c>
      <c r="Y877" s="41">
        <v>24.164999999999999</v>
      </c>
      <c r="Z877" s="6">
        <f>0</f>
        <v>0</v>
      </c>
      <c r="AA877" s="6">
        <f t="shared" si="97"/>
        <v>608.70119999999997</v>
      </c>
      <c r="AB877">
        <f>IF(ISBLANK(Table1[[#This Row],[FY2425_Cost]])=TRUE,#N/A,Table1[[#This Row],[FY2425_Cost]])</f>
        <v>24.164999999999999</v>
      </c>
      <c r="AC877" s="6">
        <f t="shared" si="98"/>
        <v>-584.53620000000001</v>
      </c>
      <c r="AD877" s="6" t="e">
        <f>SUMIFS($AB$3:AB877,$B$3:B877,B877)</f>
        <v>#N/A</v>
      </c>
      <c r="AE877" s="6">
        <f t="shared" si="99"/>
        <v>3624.0212302875584</v>
      </c>
      <c r="AF877" s="6">
        <f t="shared" si="100"/>
        <v>3624.0212302875584</v>
      </c>
      <c r="AG877" s="6">
        <f>VLOOKUP(Table1[[#This Row],[PracticeCode]],$AP$3:$AS$345,4,FALSE)</f>
        <v>3624.0212302875584</v>
      </c>
      <c r="AH877" s="27">
        <f t="shared" si="101"/>
        <v>263345.54273422924</v>
      </c>
      <c r="AI877" s="6" t="e">
        <f t="shared" si="103"/>
        <v>#N/A</v>
      </c>
    </row>
    <row r="878" spans="1:35" x14ac:dyDescent="0.35">
      <c r="A878" t="str">
        <f t="shared" si="102"/>
        <v>EASTBURY SURGERYNorth ConnectHillingdonE86028Sep6</v>
      </c>
      <c r="B878" s="41" t="s">
        <v>606</v>
      </c>
      <c r="C878" s="41" t="s">
        <v>550</v>
      </c>
      <c r="D878" s="41" t="s">
        <v>8</v>
      </c>
      <c r="E878" s="41" t="s">
        <v>99</v>
      </c>
      <c r="F878" s="41" t="s">
        <v>99</v>
      </c>
      <c r="G878" s="41" t="s">
        <v>761</v>
      </c>
      <c r="H878" s="41">
        <v>6</v>
      </c>
      <c r="I878" s="41">
        <v>8053.3805117501297</v>
      </c>
      <c r="J878" s="41">
        <v>17139</v>
      </c>
      <c r="K878" s="41">
        <v>5036</v>
      </c>
      <c r="L878" s="41">
        <v>341.06610000000001</v>
      </c>
      <c r="M878" s="41">
        <v>100.21640000000001</v>
      </c>
      <c r="N878" s="41">
        <v>10389</v>
      </c>
      <c r="O878" s="41">
        <v>1931</v>
      </c>
      <c r="P878" s="41">
        <v>233.7525</v>
      </c>
      <c r="Q878" s="41">
        <v>43.447499999999998</v>
      </c>
      <c r="R878" s="41">
        <v>0</v>
      </c>
      <c r="S878" s="41">
        <v>0</v>
      </c>
      <c r="T878" s="41">
        <v>0</v>
      </c>
      <c r="U878" s="41">
        <v>0</v>
      </c>
      <c r="V878" s="41">
        <v>22175</v>
      </c>
      <c r="W878" s="41">
        <v>441.28250000000003</v>
      </c>
      <c r="X878" s="41">
        <v>12320</v>
      </c>
      <c r="Y878" s="41">
        <v>277.2</v>
      </c>
      <c r="Z878" s="6">
        <f>0</f>
        <v>0</v>
      </c>
      <c r="AA878" s="6">
        <f t="shared" si="97"/>
        <v>441.28250000000003</v>
      </c>
      <c r="AB878">
        <f>IF(ISBLANK(Table1[[#This Row],[FY2425_Cost]])=TRUE,#N/A,Table1[[#This Row],[FY2425_Cost]])</f>
        <v>277.2</v>
      </c>
      <c r="AC878" s="6">
        <f t="shared" si="98"/>
        <v>-164.08250000000004</v>
      </c>
      <c r="AD878" s="6" t="e">
        <f>SUMIFS($AB$3:AB878,$B$3:B878,B878)</f>
        <v>#N/A</v>
      </c>
      <c r="AE878" s="6">
        <f t="shared" si="99"/>
        <v>3624.0212302875584</v>
      </c>
      <c r="AF878" s="6">
        <f t="shared" si="100"/>
        <v>3624.0212302875584</v>
      </c>
      <c r="AG878" s="6">
        <f>VLOOKUP(Table1[[#This Row],[PracticeCode]],$AP$3:$AS$345,4,FALSE)</f>
        <v>3624.0212302875584</v>
      </c>
      <c r="AH878" s="27">
        <f t="shared" si="101"/>
        <v>263345.54273422924</v>
      </c>
      <c r="AI878" s="6" t="e">
        <f t="shared" si="103"/>
        <v>#N/A</v>
      </c>
    </row>
    <row r="879" spans="1:35" x14ac:dyDescent="0.35">
      <c r="A879" t="str">
        <f t="shared" si="102"/>
        <v>EASTMEAD AVENUE SURGERYGreenwellEalingE85046Apr1</v>
      </c>
      <c r="B879" s="41" t="s">
        <v>657</v>
      </c>
      <c r="C879" s="41" t="s">
        <v>511</v>
      </c>
      <c r="D879" s="41" t="s">
        <v>12</v>
      </c>
      <c r="E879" s="41" t="s">
        <v>100</v>
      </c>
      <c r="F879" s="41" t="s">
        <v>100</v>
      </c>
      <c r="G879" s="41" t="s">
        <v>756</v>
      </c>
      <c r="H879" s="41">
        <v>1</v>
      </c>
      <c r="I879" s="41">
        <v>5770.8684283571401</v>
      </c>
      <c r="J879" s="41">
        <v>13319</v>
      </c>
      <c r="K879" s="41">
        <v>0</v>
      </c>
      <c r="L879" s="41">
        <v>246.4015</v>
      </c>
      <c r="M879" s="41">
        <v>0</v>
      </c>
      <c r="N879" s="41">
        <v>6698</v>
      </c>
      <c r="O879" s="41">
        <v>571</v>
      </c>
      <c r="P879" s="41">
        <v>133.2902</v>
      </c>
      <c r="Q879" s="41">
        <v>11.3629</v>
      </c>
      <c r="R879" s="41">
        <v>4021</v>
      </c>
      <c r="S879" s="41">
        <v>71.975899999999996</v>
      </c>
      <c r="T879" s="41">
        <v>3129</v>
      </c>
      <c r="U879" s="41">
        <v>68.837999999999994</v>
      </c>
      <c r="V879" s="41">
        <v>17340</v>
      </c>
      <c r="W879" s="41">
        <v>318.37739999999997</v>
      </c>
      <c r="X879" s="41">
        <v>10398</v>
      </c>
      <c r="Y879" s="41">
        <v>213.49109999999999</v>
      </c>
      <c r="Z879" s="6">
        <f>0</f>
        <v>0</v>
      </c>
      <c r="AA879" s="6">
        <f t="shared" si="97"/>
        <v>318.37739999999997</v>
      </c>
      <c r="AB879">
        <f>IF(ISBLANK(Table1[[#This Row],[FY2425_Cost]])=TRUE,#N/A,Table1[[#This Row],[FY2425_Cost]])</f>
        <v>213.49109999999999</v>
      </c>
      <c r="AC879" s="6">
        <f t="shared" si="98"/>
        <v>-104.88629999999998</v>
      </c>
      <c r="AD879" s="6">
        <f>SUMIFS($AB$3:AB879,$B$3:B879,B879)</f>
        <v>213.49109999999999</v>
      </c>
      <c r="AE879" s="6">
        <f t="shared" si="99"/>
        <v>2596.8907927607133</v>
      </c>
      <c r="AF879" s="6">
        <f t="shared" si="100"/>
        <v>2596.8907927607133</v>
      </c>
      <c r="AG879" s="6">
        <f>VLOOKUP(Table1[[#This Row],[PracticeCode]],$AP$3:$AS$345,4,FALSE)</f>
        <v>2596.8907927607133</v>
      </c>
      <c r="AH879" s="27">
        <f t="shared" si="101"/>
        <v>188707.39760727849</v>
      </c>
      <c r="AI879" s="6">
        <f t="shared" si="103"/>
        <v>0</v>
      </c>
    </row>
    <row r="880" spans="1:35" x14ac:dyDescent="0.35">
      <c r="A880" t="str">
        <f t="shared" si="102"/>
        <v>EASTMEAD AVENUE SURGERYGreenwellEalingE85046Aug5</v>
      </c>
      <c r="B880" s="41" t="s">
        <v>657</v>
      </c>
      <c r="C880" s="41" t="s">
        <v>511</v>
      </c>
      <c r="D880" s="41" t="s">
        <v>12</v>
      </c>
      <c r="E880" s="41" t="s">
        <v>100</v>
      </c>
      <c r="F880" s="41" t="s">
        <v>100</v>
      </c>
      <c r="G880" s="41" t="s">
        <v>760</v>
      </c>
      <c r="H880" s="41">
        <v>5</v>
      </c>
      <c r="I880" s="41">
        <v>5770.8684283571401</v>
      </c>
      <c r="J880" s="41">
        <v>4056</v>
      </c>
      <c r="K880" s="41">
        <v>6</v>
      </c>
      <c r="L880" s="41">
        <v>75.036000000000001</v>
      </c>
      <c r="M880" s="41">
        <v>0.11099999999999999</v>
      </c>
      <c r="N880" s="41">
        <v>6579</v>
      </c>
      <c r="O880" s="41">
        <v>4620</v>
      </c>
      <c r="P880" s="41">
        <v>130.9221</v>
      </c>
      <c r="Q880" s="41">
        <v>91.938000000000002</v>
      </c>
      <c r="R880" s="41">
        <v>3090</v>
      </c>
      <c r="S880" s="41">
        <v>55.311</v>
      </c>
      <c r="T880" s="41">
        <v>3201</v>
      </c>
      <c r="U880" s="41">
        <v>70.421999999999997</v>
      </c>
      <c r="V880" s="41">
        <v>7152</v>
      </c>
      <c r="W880" s="41">
        <v>130.458</v>
      </c>
      <c r="X880" s="41">
        <v>14400</v>
      </c>
      <c r="Y880" s="41">
        <v>293.28210000000001</v>
      </c>
      <c r="Z880" s="6">
        <f>0</f>
        <v>0</v>
      </c>
      <c r="AA880" s="6">
        <f t="shared" si="97"/>
        <v>130.458</v>
      </c>
      <c r="AB880">
        <f>IF(ISBLANK(Table1[[#This Row],[FY2425_Cost]])=TRUE,#N/A,Table1[[#This Row],[FY2425_Cost]])</f>
        <v>293.28210000000001</v>
      </c>
      <c r="AC880" s="6">
        <f t="shared" si="98"/>
        <v>162.82410000000002</v>
      </c>
      <c r="AD880" s="6">
        <f>SUMIFS($AB$3:AB880,$B$3:B880,B880)</f>
        <v>506.77319999999997</v>
      </c>
      <c r="AE880" s="6">
        <f t="shared" si="99"/>
        <v>2596.8907927607133</v>
      </c>
      <c r="AF880" s="6">
        <f t="shared" si="100"/>
        <v>2596.8907927607133</v>
      </c>
      <c r="AG880" s="6">
        <f>VLOOKUP(Table1[[#This Row],[PracticeCode]],$AP$3:$AS$345,4,FALSE)</f>
        <v>2596.8907927607133</v>
      </c>
      <c r="AH880" s="27">
        <f t="shared" si="101"/>
        <v>188707.39760727849</v>
      </c>
      <c r="AI880" s="6">
        <f t="shared" si="103"/>
        <v>0</v>
      </c>
    </row>
    <row r="881" spans="1:35" x14ac:dyDescent="0.35">
      <c r="A881" t="str">
        <f t="shared" si="102"/>
        <v>EASTMEAD AVENUE SURGERYGreenwellEalingE85046Dec9</v>
      </c>
      <c r="B881" s="41" t="s">
        <v>657</v>
      </c>
      <c r="C881" s="41" t="s">
        <v>511</v>
      </c>
      <c r="D881" s="41" t="s">
        <v>12</v>
      </c>
      <c r="E881" s="41" t="s">
        <v>100</v>
      </c>
      <c r="F881" s="41" t="s">
        <v>100</v>
      </c>
      <c r="G881" s="41" t="s">
        <v>764</v>
      </c>
      <c r="H881" s="41">
        <v>9</v>
      </c>
      <c r="I881" s="41">
        <v>5770.8684283571401</v>
      </c>
      <c r="J881" s="41">
        <v>3188</v>
      </c>
      <c r="K881" s="41">
        <v>850</v>
      </c>
      <c r="L881" s="41">
        <v>63.441200000000002</v>
      </c>
      <c r="M881" s="41">
        <v>16.914999999999999</v>
      </c>
      <c r="N881" s="41"/>
      <c r="O881" s="41"/>
      <c r="P881" s="41"/>
      <c r="Q881" s="41"/>
      <c r="R881" s="41">
        <v>2788</v>
      </c>
      <c r="S881" s="41">
        <v>49.905200000000001</v>
      </c>
      <c r="T881" s="41"/>
      <c r="U881" s="41"/>
      <c r="V881" s="41">
        <v>6826</v>
      </c>
      <c r="W881" s="41">
        <v>130.26140000000001</v>
      </c>
      <c r="X881" s="41"/>
      <c r="Y881" s="41"/>
      <c r="Z881" s="6">
        <f>0</f>
        <v>0</v>
      </c>
      <c r="AA881" s="6">
        <f t="shared" si="97"/>
        <v>130.26140000000001</v>
      </c>
      <c r="AB881" t="e">
        <f>IF(ISBLANK(Table1[[#This Row],[FY2425_Cost]])=TRUE,#N/A,Table1[[#This Row],[FY2425_Cost]])</f>
        <v>#N/A</v>
      </c>
      <c r="AC881" s="6" t="e">
        <f t="shared" si="98"/>
        <v>#N/A</v>
      </c>
      <c r="AD881" s="6" t="e">
        <f>SUMIFS($AB$3:AB881,$B$3:B881,B881)</f>
        <v>#N/A</v>
      </c>
      <c r="AE881" s="6">
        <f t="shared" si="99"/>
        <v>2596.8907927607133</v>
      </c>
      <c r="AF881" s="6">
        <f t="shared" si="100"/>
        <v>2596.8907927607133</v>
      </c>
      <c r="AG881" s="6">
        <f>VLOOKUP(Table1[[#This Row],[PracticeCode]],$AP$3:$AS$345,4,FALSE)</f>
        <v>2596.8907927607133</v>
      </c>
      <c r="AH881" s="27">
        <f t="shared" si="101"/>
        <v>188707.39760727849</v>
      </c>
      <c r="AI881" s="6" t="e">
        <f t="shared" si="103"/>
        <v>#N/A</v>
      </c>
    </row>
    <row r="882" spans="1:35" x14ac:dyDescent="0.35">
      <c r="A882" t="str">
        <f t="shared" si="102"/>
        <v>EASTMEAD AVENUE SURGERYGreenwellEalingE85046Feb11</v>
      </c>
      <c r="B882" s="41" t="s">
        <v>657</v>
      </c>
      <c r="C882" s="41" t="s">
        <v>511</v>
      </c>
      <c r="D882" s="41" t="s">
        <v>12</v>
      </c>
      <c r="E882" s="41" t="s">
        <v>100</v>
      </c>
      <c r="F882" s="41" t="s">
        <v>100</v>
      </c>
      <c r="G882" s="41" t="s">
        <v>766</v>
      </c>
      <c r="H882" s="41">
        <v>11</v>
      </c>
      <c r="I882" s="41">
        <v>5770.8684283571401</v>
      </c>
      <c r="J882" s="41">
        <v>6771</v>
      </c>
      <c r="K882" s="41">
        <v>1050</v>
      </c>
      <c r="L882" s="41">
        <v>134.74290000000002</v>
      </c>
      <c r="M882" s="41">
        <v>20.895</v>
      </c>
      <c r="N882" s="41"/>
      <c r="O882" s="41"/>
      <c r="P882" s="41"/>
      <c r="Q882" s="41"/>
      <c r="R882" s="41">
        <v>5664</v>
      </c>
      <c r="S882" s="41">
        <v>101.3856</v>
      </c>
      <c r="T882" s="41"/>
      <c r="U882" s="41"/>
      <c r="V882" s="41">
        <v>13485</v>
      </c>
      <c r="W882" s="41">
        <v>257.02350000000001</v>
      </c>
      <c r="X882" s="41"/>
      <c r="Y882" s="41"/>
      <c r="Z882" s="6">
        <f>0</f>
        <v>0</v>
      </c>
      <c r="AA882" s="6">
        <f t="shared" si="97"/>
        <v>257.02350000000001</v>
      </c>
      <c r="AB882" t="e">
        <f>IF(ISBLANK(Table1[[#This Row],[FY2425_Cost]])=TRUE,#N/A,Table1[[#This Row],[FY2425_Cost]])</f>
        <v>#N/A</v>
      </c>
      <c r="AC882" s="6" t="e">
        <f t="shared" si="98"/>
        <v>#N/A</v>
      </c>
      <c r="AD882" s="6" t="e">
        <f>SUMIFS($AB$3:AB882,$B$3:B882,B882)</f>
        <v>#N/A</v>
      </c>
      <c r="AE882" s="6">
        <f t="shared" si="99"/>
        <v>2596.8907927607133</v>
      </c>
      <c r="AF882" s="6">
        <f t="shared" si="100"/>
        <v>2596.8907927607133</v>
      </c>
      <c r="AG882" s="6">
        <f>VLOOKUP(Table1[[#This Row],[PracticeCode]],$AP$3:$AS$345,4,FALSE)</f>
        <v>2596.8907927607133</v>
      </c>
      <c r="AH882" s="27">
        <f t="shared" si="101"/>
        <v>188707.39760727849</v>
      </c>
      <c r="AI882" s="6" t="e">
        <f t="shared" si="103"/>
        <v>#N/A</v>
      </c>
    </row>
    <row r="883" spans="1:35" x14ac:dyDescent="0.35">
      <c r="A883" t="str">
        <f t="shared" si="102"/>
        <v>EASTMEAD AVENUE SURGERYGreenwellEalingE85046Jan10</v>
      </c>
      <c r="B883" s="41" t="s">
        <v>657</v>
      </c>
      <c r="C883" s="41" t="s">
        <v>511</v>
      </c>
      <c r="D883" s="41" t="s">
        <v>12</v>
      </c>
      <c r="E883" s="41" t="s">
        <v>100</v>
      </c>
      <c r="F883" s="41" t="s">
        <v>100</v>
      </c>
      <c r="G883" s="41" t="s">
        <v>765</v>
      </c>
      <c r="H883" s="41">
        <v>10</v>
      </c>
      <c r="I883" s="41">
        <v>5770.8684283571401</v>
      </c>
      <c r="J883" s="41">
        <v>11060</v>
      </c>
      <c r="K883" s="41">
        <v>970</v>
      </c>
      <c r="L883" s="41">
        <v>220.09400000000002</v>
      </c>
      <c r="M883" s="41">
        <v>19.303000000000001</v>
      </c>
      <c r="N883" s="41"/>
      <c r="O883" s="41"/>
      <c r="P883" s="41"/>
      <c r="Q883" s="41"/>
      <c r="R883" s="41">
        <v>4566</v>
      </c>
      <c r="S883" s="41">
        <v>81.731399999999994</v>
      </c>
      <c r="T883" s="41"/>
      <c r="U883" s="41"/>
      <c r="V883" s="41">
        <v>16596</v>
      </c>
      <c r="W883" s="41">
        <v>321.1284</v>
      </c>
      <c r="X883" s="41"/>
      <c r="Y883" s="41"/>
      <c r="Z883" s="6">
        <f>0</f>
        <v>0</v>
      </c>
      <c r="AA883" s="6">
        <f t="shared" si="97"/>
        <v>321.1284</v>
      </c>
      <c r="AB883" t="e">
        <f>IF(ISBLANK(Table1[[#This Row],[FY2425_Cost]])=TRUE,#N/A,Table1[[#This Row],[FY2425_Cost]])</f>
        <v>#N/A</v>
      </c>
      <c r="AC883" s="6" t="e">
        <f t="shared" si="98"/>
        <v>#N/A</v>
      </c>
      <c r="AD883" s="6" t="e">
        <f>SUMIFS($AB$3:AB883,$B$3:B883,B883)</f>
        <v>#N/A</v>
      </c>
      <c r="AE883" s="6">
        <f t="shared" si="99"/>
        <v>2596.8907927607133</v>
      </c>
      <c r="AF883" s="6">
        <f t="shared" si="100"/>
        <v>2596.8907927607133</v>
      </c>
      <c r="AG883" s="6">
        <f>VLOOKUP(Table1[[#This Row],[PracticeCode]],$AP$3:$AS$345,4,FALSE)</f>
        <v>2596.8907927607133</v>
      </c>
      <c r="AH883" s="27">
        <f t="shared" si="101"/>
        <v>188707.39760727849</v>
      </c>
      <c r="AI883" s="6" t="e">
        <f t="shared" si="103"/>
        <v>#N/A</v>
      </c>
    </row>
    <row r="884" spans="1:35" x14ac:dyDescent="0.35">
      <c r="A884" t="str">
        <f t="shared" si="102"/>
        <v>EASTMEAD AVENUE SURGERYGreenwellEalingE85046Jul4</v>
      </c>
      <c r="B884" s="41" t="s">
        <v>657</v>
      </c>
      <c r="C884" s="41" t="s">
        <v>511</v>
      </c>
      <c r="D884" s="41" t="s">
        <v>12</v>
      </c>
      <c r="E884" s="41" t="s">
        <v>100</v>
      </c>
      <c r="F884" s="41" t="s">
        <v>100</v>
      </c>
      <c r="G884" s="41" t="s">
        <v>759</v>
      </c>
      <c r="H884" s="41">
        <v>4</v>
      </c>
      <c r="I884" s="41">
        <v>5770.8684283571401</v>
      </c>
      <c r="J884" s="41">
        <v>18184</v>
      </c>
      <c r="K884" s="41">
        <v>0</v>
      </c>
      <c r="L884" s="41">
        <v>336.404</v>
      </c>
      <c r="M884" s="41">
        <v>0</v>
      </c>
      <c r="N884" s="41">
        <v>8050</v>
      </c>
      <c r="O884" s="41">
        <v>2475</v>
      </c>
      <c r="P884" s="41">
        <v>160.19500000000002</v>
      </c>
      <c r="Q884" s="41">
        <v>49.252500000000005</v>
      </c>
      <c r="R884" s="41">
        <v>5033</v>
      </c>
      <c r="S884" s="41">
        <v>90.090699999999998</v>
      </c>
      <c r="T884" s="41">
        <v>3763</v>
      </c>
      <c r="U884" s="41">
        <v>82.786000000000001</v>
      </c>
      <c r="V884" s="41">
        <v>23217</v>
      </c>
      <c r="W884" s="41">
        <v>426.49469999999997</v>
      </c>
      <c r="X884" s="41">
        <v>14288</v>
      </c>
      <c r="Y884" s="41">
        <v>292.23350000000005</v>
      </c>
      <c r="Z884" s="6">
        <f>0</f>
        <v>0</v>
      </c>
      <c r="AA884" s="6">
        <f t="shared" si="97"/>
        <v>426.49469999999997</v>
      </c>
      <c r="AB884">
        <f>IF(ISBLANK(Table1[[#This Row],[FY2425_Cost]])=TRUE,#N/A,Table1[[#This Row],[FY2425_Cost]])</f>
        <v>292.23350000000005</v>
      </c>
      <c r="AC884" s="6">
        <f t="shared" si="98"/>
        <v>-134.26119999999992</v>
      </c>
      <c r="AD884" s="6" t="e">
        <f>SUMIFS($AB$3:AB884,$B$3:B884,B884)</f>
        <v>#N/A</v>
      </c>
      <c r="AE884" s="6">
        <f t="shared" si="99"/>
        <v>2596.8907927607133</v>
      </c>
      <c r="AF884" s="6">
        <f t="shared" si="100"/>
        <v>2596.8907927607133</v>
      </c>
      <c r="AG884" s="6">
        <f>VLOOKUP(Table1[[#This Row],[PracticeCode]],$AP$3:$AS$345,4,FALSE)</f>
        <v>2596.8907927607133</v>
      </c>
      <c r="AH884" s="27">
        <f t="shared" si="101"/>
        <v>188707.39760727849</v>
      </c>
      <c r="AI884" s="6" t="e">
        <f t="shared" si="103"/>
        <v>#N/A</v>
      </c>
    </row>
    <row r="885" spans="1:35" x14ac:dyDescent="0.35">
      <c r="A885" t="str">
        <f t="shared" si="102"/>
        <v>EASTMEAD AVENUE SURGERYGreenwellEalingE85046Jun3</v>
      </c>
      <c r="B885" s="41" t="s">
        <v>657</v>
      </c>
      <c r="C885" s="41" t="s">
        <v>511</v>
      </c>
      <c r="D885" s="41" t="s">
        <v>12</v>
      </c>
      <c r="E885" s="41" t="s">
        <v>100</v>
      </c>
      <c r="F885" s="41" t="s">
        <v>100</v>
      </c>
      <c r="G885" s="41" t="s">
        <v>758</v>
      </c>
      <c r="H885" s="41">
        <v>3</v>
      </c>
      <c r="I885" s="41">
        <v>5770.8684283571401</v>
      </c>
      <c r="J885" s="41">
        <v>4995</v>
      </c>
      <c r="K885" s="41">
        <v>0</v>
      </c>
      <c r="L885" s="41">
        <v>92.407499999999999</v>
      </c>
      <c r="M885" s="41">
        <v>0</v>
      </c>
      <c r="N885" s="41">
        <v>7213</v>
      </c>
      <c r="O885" s="41">
        <v>305</v>
      </c>
      <c r="P885" s="41">
        <v>143.53870000000001</v>
      </c>
      <c r="Q885" s="41">
        <v>6.0695000000000006</v>
      </c>
      <c r="R885" s="41">
        <v>4577</v>
      </c>
      <c r="S885" s="41">
        <v>81.928299999999993</v>
      </c>
      <c r="T885" s="41">
        <v>3051</v>
      </c>
      <c r="U885" s="41">
        <v>67.122</v>
      </c>
      <c r="V885" s="41">
        <v>9572</v>
      </c>
      <c r="W885" s="41">
        <v>174.33580000000001</v>
      </c>
      <c r="X885" s="41">
        <v>10569</v>
      </c>
      <c r="Y885" s="41">
        <v>216.73020000000002</v>
      </c>
      <c r="Z885" s="6">
        <f>0</f>
        <v>0</v>
      </c>
      <c r="AA885" s="6">
        <f t="shared" si="97"/>
        <v>174.33580000000001</v>
      </c>
      <c r="AB885">
        <f>IF(ISBLANK(Table1[[#This Row],[FY2425_Cost]])=TRUE,#N/A,Table1[[#This Row],[FY2425_Cost]])</f>
        <v>216.73020000000002</v>
      </c>
      <c r="AC885" s="6">
        <f t="shared" si="98"/>
        <v>42.394400000000019</v>
      </c>
      <c r="AD885" s="6" t="e">
        <f>SUMIFS($AB$3:AB885,$B$3:B885,B885)</f>
        <v>#N/A</v>
      </c>
      <c r="AE885" s="6">
        <f t="shared" si="99"/>
        <v>2596.8907927607133</v>
      </c>
      <c r="AF885" s="6">
        <f t="shared" si="100"/>
        <v>2596.8907927607133</v>
      </c>
      <c r="AG885" s="6">
        <f>VLOOKUP(Table1[[#This Row],[PracticeCode]],$AP$3:$AS$345,4,FALSE)</f>
        <v>2596.8907927607133</v>
      </c>
      <c r="AH885" s="27">
        <f t="shared" si="101"/>
        <v>188707.39760727849</v>
      </c>
      <c r="AI885" s="6" t="e">
        <f t="shared" si="103"/>
        <v>#N/A</v>
      </c>
    </row>
    <row r="886" spans="1:35" x14ac:dyDescent="0.35">
      <c r="A886" t="str">
        <f t="shared" si="102"/>
        <v>EASTMEAD AVENUE SURGERYGreenwellEalingE85046Mar12</v>
      </c>
      <c r="B886" s="41" t="s">
        <v>657</v>
      </c>
      <c r="C886" s="41" t="s">
        <v>511</v>
      </c>
      <c r="D886" s="41" t="s">
        <v>12</v>
      </c>
      <c r="E886" s="41" t="s">
        <v>100</v>
      </c>
      <c r="F886" s="41" t="s">
        <v>100</v>
      </c>
      <c r="G886" s="41" t="s">
        <v>767</v>
      </c>
      <c r="H886" s="41">
        <v>12</v>
      </c>
      <c r="I886" s="41">
        <v>5770.8684283571401</v>
      </c>
      <c r="J886" s="41">
        <v>6182</v>
      </c>
      <c r="K886" s="41">
        <v>1980</v>
      </c>
      <c r="L886" s="41">
        <v>123.02180000000001</v>
      </c>
      <c r="M886" s="41">
        <v>39.402000000000001</v>
      </c>
      <c r="N886" s="41"/>
      <c r="O886" s="41"/>
      <c r="P886" s="41"/>
      <c r="Q886" s="41"/>
      <c r="R886" s="41">
        <v>3430</v>
      </c>
      <c r="S886" s="41">
        <v>61.396999999999998</v>
      </c>
      <c r="T886" s="41"/>
      <c r="U886" s="41"/>
      <c r="V886" s="41">
        <v>11592</v>
      </c>
      <c r="W886" s="41">
        <v>223.82080000000002</v>
      </c>
      <c r="X886" s="41"/>
      <c r="Y886" s="41"/>
      <c r="Z886" s="6">
        <f>0</f>
        <v>0</v>
      </c>
      <c r="AA886" s="6">
        <f t="shared" si="97"/>
        <v>223.82080000000002</v>
      </c>
      <c r="AB886" t="e">
        <f>IF(ISBLANK(Table1[[#This Row],[FY2425_Cost]])=TRUE,#N/A,Table1[[#This Row],[FY2425_Cost]])</f>
        <v>#N/A</v>
      </c>
      <c r="AC886" s="6" t="e">
        <f t="shared" si="98"/>
        <v>#N/A</v>
      </c>
      <c r="AD886" s="6" t="e">
        <f>SUMIFS($AB$3:AB886,$B$3:B886,B886)</f>
        <v>#N/A</v>
      </c>
      <c r="AE886" s="6">
        <f t="shared" si="99"/>
        <v>2596.8907927607133</v>
      </c>
      <c r="AF886" s="6">
        <f t="shared" si="100"/>
        <v>2596.8907927607133</v>
      </c>
      <c r="AG886" s="6">
        <f>VLOOKUP(Table1[[#This Row],[PracticeCode]],$AP$3:$AS$345,4,FALSE)</f>
        <v>2596.8907927607133</v>
      </c>
      <c r="AH886" s="27">
        <f t="shared" si="101"/>
        <v>188707.39760727849</v>
      </c>
      <c r="AI886" s="6" t="e">
        <f t="shared" si="103"/>
        <v>#N/A</v>
      </c>
    </row>
    <row r="887" spans="1:35" x14ac:dyDescent="0.35">
      <c r="A887" t="str">
        <f t="shared" si="102"/>
        <v>EASTMEAD AVENUE SURGERYGreenwellEalingE85046May2</v>
      </c>
      <c r="B887" s="41" t="s">
        <v>657</v>
      </c>
      <c r="C887" s="41" t="s">
        <v>511</v>
      </c>
      <c r="D887" s="41" t="s">
        <v>12</v>
      </c>
      <c r="E887" s="41" t="s">
        <v>100</v>
      </c>
      <c r="F887" s="41" t="s">
        <v>100</v>
      </c>
      <c r="G887" s="41" t="s">
        <v>757</v>
      </c>
      <c r="H887" s="41">
        <v>2</v>
      </c>
      <c r="I887" s="41">
        <v>5770.8684283571401</v>
      </c>
      <c r="J887" s="41">
        <v>5181</v>
      </c>
      <c r="K887" s="41">
        <v>0</v>
      </c>
      <c r="L887" s="41">
        <v>95.848500000000001</v>
      </c>
      <c r="M887" s="41">
        <v>0</v>
      </c>
      <c r="N887" s="41">
        <v>7114</v>
      </c>
      <c r="O887" s="41">
        <v>2047</v>
      </c>
      <c r="P887" s="41">
        <v>141.5686</v>
      </c>
      <c r="Q887" s="41">
        <v>40.735300000000002</v>
      </c>
      <c r="R887" s="41">
        <v>10117</v>
      </c>
      <c r="S887" s="41">
        <v>181.0943</v>
      </c>
      <c r="T887" s="41">
        <v>2844</v>
      </c>
      <c r="U887" s="41">
        <v>62.567999999999998</v>
      </c>
      <c r="V887" s="41">
        <v>15298</v>
      </c>
      <c r="W887" s="41">
        <v>276.94280000000003</v>
      </c>
      <c r="X887" s="41">
        <v>12005</v>
      </c>
      <c r="Y887" s="41">
        <v>244.87189999999998</v>
      </c>
      <c r="Z887" s="6">
        <f>0</f>
        <v>0</v>
      </c>
      <c r="AA887" s="6">
        <f t="shared" ref="AA887:AA950" si="104">IFERROR(W887*1,#N/A)</f>
        <v>276.94280000000003</v>
      </c>
      <c r="AB887">
        <f>IF(ISBLANK(Table1[[#This Row],[FY2425_Cost]])=TRUE,#N/A,Table1[[#This Row],[FY2425_Cost]])</f>
        <v>244.87189999999998</v>
      </c>
      <c r="AC887" s="6">
        <f t="shared" ref="AC887:AC950" si="105">AB887-AA887</f>
        <v>-32.070900000000051</v>
      </c>
      <c r="AD887" s="6" t="e">
        <f>SUMIFS($AB$3:AB887,$B$3:B887,B887)</f>
        <v>#N/A</v>
      </c>
      <c r="AE887" s="6">
        <f t="shared" ref="AE887:AE950" si="106">IFERROR(I887*$AE$1,#N/A)</f>
        <v>2596.8907927607133</v>
      </c>
      <c r="AF887" s="6">
        <f t="shared" ref="AF887:AF950" si="107">AE887+Z887</f>
        <v>2596.8907927607133</v>
      </c>
      <c r="AG887" s="6">
        <f>VLOOKUP(Table1[[#This Row],[PracticeCode]],$AP$3:$AS$345,4,FALSE)</f>
        <v>2596.8907927607133</v>
      </c>
      <c r="AH887" s="27">
        <f t="shared" ref="AH887:AH950" si="108">IFERROR(I887*$AH$1,#N/A)</f>
        <v>188707.39760727849</v>
      </c>
      <c r="AI887" s="6" t="e">
        <f t="shared" si="103"/>
        <v>#N/A</v>
      </c>
    </row>
    <row r="888" spans="1:35" x14ac:dyDescent="0.35">
      <c r="A888" t="str">
        <f t="shared" si="102"/>
        <v>EASTMEAD AVENUE SURGERYGreenwellEalingE85046Nov8</v>
      </c>
      <c r="B888" s="41" t="s">
        <v>657</v>
      </c>
      <c r="C888" s="41" t="s">
        <v>511</v>
      </c>
      <c r="D888" s="41" t="s">
        <v>12</v>
      </c>
      <c r="E888" s="41" t="s">
        <v>100</v>
      </c>
      <c r="F888" s="41" t="s">
        <v>100</v>
      </c>
      <c r="G888" s="41" t="s">
        <v>763</v>
      </c>
      <c r="H888" s="41">
        <v>8</v>
      </c>
      <c r="I888" s="41">
        <v>5770.8684283571401</v>
      </c>
      <c r="J888" s="41">
        <v>3514</v>
      </c>
      <c r="K888" s="41">
        <v>2652</v>
      </c>
      <c r="L888" s="41">
        <v>69.928600000000003</v>
      </c>
      <c r="M888" s="41">
        <v>52.774800000000006</v>
      </c>
      <c r="N888" s="41"/>
      <c r="O888" s="41"/>
      <c r="P888" s="41"/>
      <c r="Q888" s="41"/>
      <c r="R888" s="41">
        <v>3636</v>
      </c>
      <c r="S888" s="41">
        <v>65.084400000000002</v>
      </c>
      <c r="T888" s="41"/>
      <c r="U888" s="41"/>
      <c r="V888" s="41">
        <v>9802</v>
      </c>
      <c r="W888" s="41">
        <v>187.7878</v>
      </c>
      <c r="X888" s="41"/>
      <c r="Y888" s="41"/>
      <c r="Z888" s="6">
        <f>0</f>
        <v>0</v>
      </c>
      <c r="AA888" s="6">
        <f t="shared" si="104"/>
        <v>187.7878</v>
      </c>
      <c r="AB888" t="e">
        <f>IF(ISBLANK(Table1[[#This Row],[FY2425_Cost]])=TRUE,#N/A,Table1[[#This Row],[FY2425_Cost]])</f>
        <v>#N/A</v>
      </c>
      <c r="AC888" s="6" t="e">
        <f t="shared" si="105"/>
        <v>#N/A</v>
      </c>
      <c r="AD888" s="6" t="e">
        <f>SUMIFS($AB$3:AB888,$B$3:B888,B888)</f>
        <v>#N/A</v>
      </c>
      <c r="AE888" s="6">
        <f t="shared" si="106"/>
        <v>2596.8907927607133</v>
      </c>
      <c r="AF888" s="6">
        <f t="shared" si="107"/>
        <v>2596.8907927607133</v>
      </c>
      <c r="AG888" s="6">
        <f>VLOOKUP(Table1[[#This Row],[PracticeCode]],$AP$3:$AS$345,4,FALSE)</f>
        <v>2596.8907927607133</v>
      </c>
      <c r="AH888" s="27">
        <f t="shared" si="108"/>
        <v>188707.39760727849</v>
      </c>
      <c r="AI888" s="6" t="e">
        <f t="shared" si="103"/>
        <v>#N/A</v>
      </c>
    </row>
    <row r="889" spans="1:35" x14ac:dyDescent="0.35">
      <c r="A889" t="str">
        <f t="shared" si="102"/>
        <v>EASTMEAD AVENUE SURGERYGreenwellEalingE85046Oct7</v>
      </c>
      <c r="B889" s="41" t="s">
        <v>657</v>
      </c>
      <c r="C889" s="41" t="s">
        <v>511</v>
      </c>
      <c r="D889" s="41" t="s">
        <v>12</v>
      </c>
      <c r="E889" s="41" t="s">
        <v>100</v>
      </c>
      <c r="F889" s="41" t="s">
        <v>100</v>
      </c>
      <c r="G889" s="41" t="s">
        <v>762</v>
      </c>
      <c r="H889" s="41">
        <v>7</v>
      </c>
      <c r="I889" s="41">
        <v>5770.8684283571401</v>
      </c>
      <c r="J889" s="41">
        <v>2909</v>
      </c>
      <c r="K889" s="41">
        <v>1717</v>
      </c>
      <c r="L889" s="41">
        <v>57.889100000000006</v>
      </c>
      <c r="M889" s="41">
        <v>34.168300000000002</v>
      </c>
      <c r="N889" s="41">
        <v>0</v>
      </c>
      <c r="O889" s="41">
        <v>4410</v>
      </c>
      <c r="P889" s="41">
        <v>0</v>
      </c>
      <c r="Q889" s="41">
        <v>99.224999999999994</v>
      </c>
      <c r="R889" s="41">
        <v>3399</v>
      </c>
      <c r="S889" s="41">
        <v>60.842100000000002</v>
      </c>
      <c r="T889" s="41">
        <v>3853</v>
      </c>
      <c r="U889" s="41">
        <v>84.766000000000005</v>
      </c>
      <c r="V889" s="41">
        <v>8025</v>
      </c>
      <c r="W889" s="41">
        <v>152.89949999999999</v>
      </c>
      <c r="X889" s="41">
        <v>8263</v>
      </c>
      <c r="Y889" s="41">
        <v>183.99099999999999</v>
      </c>
      <c r="Z889" s="6">
        <f>0</f>
        <v>0</v>
      </c>
      <c r="AA889" s="6">
        <f t="shared" si="104"/>
        <v>152.89949999999999</v>
      </c>
      <c r="AB889">
        <f>IF(ISBLANK(Table1[[#This Row],[FY2425_Cost]])=TRUE,#N/A,Table1[[#This Row],[FY2425_Cost]])</f>
        <v>183.99099999999999</v>
      </c>
      <c r="AC889" s="6">
        <f t="shared" si="105"/>
        <v>31.091499999999996</v>
      </c>
      <c r="AD889" s="6" t="e">
        <f>SUMIFS($AB$3:AB889,$B$3:B889,B889)</f>
        <v>#N/A</v>
      </c>
      <c r="AE889" s="6">
        <f t="shared" si="106"/>
        <v>2596.8907927607133</v>
      </c>
      <c r="AF889" s="6">
        <f t="shared" si="107"/>
        <v>2596.8907927607133</v>
      </c>
      <c r="AG889" s="6">
        <f>VLOOKUP(Table1[[#This Row],[PracticeCode]],$AP$3:$AS$345,4,FALSE)</f>
        <v>2596.8907927607133</v>
      </c>
      <c r="AH889" s="27">
        <f t="shared" si="108"/>
        <v>188707.39760727849</v>
      </c>
      <c r="AI889" s="6" t="e">
        <f t="shared" si="103"/>
        <v>#N/A</v>
      </c>
    </row>
    <row r="890" spans="1:35" x14ac:dyDescent="0.35">
      <c r="A890" t="str">
        <f t="shared" si="102"/>
        <v>EASTMEAD AVENUE SURGERYGreenwellEalingE85046Sep6</v>
      </c>
      <c r="B890" s="41" t="s">
        <v>657</v>
      </c>
      <c r="C890" s="41" t="s">
        <v>511</v>
      </c>
      <c r="D890" s="41" t="s">
        <v>12</v>
      </c>
      <c r="E890" s="41" t="s">
        <v>100</v>
      </c>
      <c r="F890" s="41" t="s">
        <v>100</v>
      </c>
      <c r="G890" s="41" t="s">
        <v>761</v>
      </c>
      <c r="H890" s="41">
        <v>6</v>
      </c>
      <c r="I890" s="41">
        <v>5770.8684283571401</v>
      </c>
      <c r="J890" s="41">
        <v>2628</v>
      </c>
      <c r="K890" s="41">
        <v>7163</v>
      </c>
      <c r="L890" s="41">
        <v>52.297200000000004</v>
      </c>
      <c r="M890" s="41">
        <v>142.5437</v>
      </c>
      <c r="N890" s="41">
        <v>7763</v>
      </c>
      <c r="O890" s="41">
        <v>288</v>
      </c>
      <c r="P890" s="41">
        <v>174.66749999999999</v>
      </c>
      <c r="Q890" s="41">
        <v>6.4799999999999995</v>
      </c>
      <c r="R890" s="41">
        <v>4698</v>
      </c>
      <c r="S890" s="41">
        <v>84.094200000000001</v>
      </c>
      <c r="T890" s="41">
        <v>3483</v>
      </c>
      <c r="U890" s="41">
        <v>76.626000000000005</v>
      </c>
      <c r="V890" s="41">
        <v>14489</v>
      </c>
      <c r="W890" s="41">
        <v>278.93510000000003</v>
      </c>
      <c r="X890" s="41">
        <v>11534</v>
      </c>
      <c r="Y890" s="41">
        <v>257.77350000000001</v>
      </c>
      <c r="Z890" s="6">
        <f>0</f>
        <v>0</v>
      </c>
      <c r="AA890" s="6">
        <f t="shared" si="104"/>
        <v>278.93510000000003</v>
      </c>
      <c r="AB890">
        <f>IF(ISBLANK(Table1[[#This Row],[FY2425_Cost]])=TRUE,#N/A,Table1[[#This Row],[FY2425_Cost]])</f>
        <v>257.77350000000001</v>
      </c>
      <c r="AC890" s="6">
        <f t="shared" si="105"/>
        <v>-21.161600000000021</v>
      </c>
      <c r="AD890" s="6" t="e">
        <f>SUMIFS($AB$3:AB890,$B$3:B890,B890)</f>
        <v>#N/A</v>
      </c>
      <c r="AE890" s="6">
        <f t="shared" si="106"/>
        <v>2596.8907927607133</v>
      </c>
      <c r="AF890" s="6">
        <f t="shared" si="107"/>
        <v>2596.8907927607133</v>
      </c>
      <c r="AG890" s="6">
        <f>VLOOKUP(Table1[[#This Row],[PracticeCode]],$AP$3:$AS$345,4,FALSE)</f>
        <v>2596.8907927607133</v>
      </c>
      <c r="AH890" s="27">
        <f t="shared" si="108"/>
        <v>188707.39760727849</v>
      </c>
      <c r="AI890" s="6" t="e">
        <f t="shared" si="103"/>
        <v>#N/A</v>
      </c>
    </row>
    <row r="891" spans="1:35" x14ac:dyDescent="0.35">
      <c r="A891" t="str">
        <f t="shared" si="102"/>
        <v>ELLIOTT HALL MEDICAL CTR.Sphere PCNHarrowE84061Apr1</v>
      </c>
      <c r="B891" s="41" t="s">
        <v>635</v>
      </c>
      <c r="C891" s="41" t="s">
        <v>474</v>
      </c>
      <c r="D891" s="41" t="s">
        <v>26</v>
      </c>
      <c r="E891" s="41" t="s">
        <v>102</v>
      </c>
      <c r="F891" s="41" t="s">
        <v>102</v>
      </c>
      <c r="G891" s="41" t="s">
        <v>756</v>
      </c>
      <c r="H891" s="41">
        <v>1</v>
      </c>
      <c r="I891" s="41">
        <v>11011.395715250201</v>
      </c>
      <c r="J891" s="41">
        <v>6891</v>
      </c>
      <c r="K891" s="41">
        <v>2066</v>
      </c>
      <c r="L891" s="41">
        <v>127.48349999999999</v>
      </c>
      <c r="M891" s="41">
        <v>38.220999999999997</v>
      </c>
      <c r="N891" s="41">
        <v>10221</v>
      </c>
      <c r="O891" s="41">
        <v>6674</v>
      </c>
      <c r="P891" s="41">
        <v>203.39790000000002</v>
      </c>
      <c r="Q891" s="41">
        <v>132.8126</v>
      </c>
      <c r="R891" s="41">
        <v>6439</v>
      </c>
      <c r="S891" s="41">
        <v>115.2581</v>
      </c>
      <c r="T891" s="41">
        <v>31541</v>
      </c>
      <c r="U891" s="41">
        <v>693.90200000000004</v>
      </c>
      <c r="V891" s="41">
        <v>15396</v>
      </c>
      <c r="W891" s="41">
        <v>280.96260000000001</v>
      </c>
      <c r="X891" s="41">
        <v>48436</v>
      </c>
      <c r="Y891" s="41">
        <v>1030.1125000000002</v>
      </c>
      <c r="Z891" s="6">
        <f>0</f>
        <v>0</v>
      </c>
      <c r="AA891" s="6">
        <f t="shared" si="104"/>
        <v>280.96260000000001</v>
      </c>
      <c r="AB891">
        <f>IF(ISBLANK(Table1[[#This Row],[FY2425_Cost]])=TRUE,#N/A,Table1[[#This Row],[FY2425_Cost]])</f>
        <v>1030.1125000000002</v>
      </c>
      <c r="AC891" s="6">
        <f t="shared" si="105"/>
        <v>749.14990000000012</v>
      </c>
      <c r="AD891" s="6">
        <f>SUMIFS($AB$3:AB891,$B$3:B891,B891)</f>
        <v>1030.1125000000002</v>
      </c>
      <c r="AE891" s="6">
        <f t="shared" si="106"/>
        <v>4955.1280718625903</v>
      </c>
      <c r="AF891" s="6">
        <f t="shared" si="107"/>
        <v>4955.1280718625903</v>
      </c>
      <c r="AG891" s="6">
        <f>VLOOKUP(Table1[[#This Row],[PracticeCode]],$AP$3:$AS$345,4,FALSE)</f>
        <v>4955.1280718625903</v>
      </c>
      <c r="AH891" s="27">
        <f t="shared" si="108"/>
        <v>360072.63988868159</v>
      </c>
      <c r="AI891" s="6">
        <f t="shared" si="103"/>
        <v>0</v>
      </c>
    </row>
    <row r="892" spans="1:35" x14ac:dyDescent="0.35">
      <c r="A892" t="str">
        <f t="shared" si="102"/>
        <v>ELLIOTT HALL MEDICAL CTR.Sphere PCNHarrowE84061Aug5</v>
      </c>
      <c r="B892" s="41" t="s">
        <v>635</v>
      </c>
      <c r="C892" s="41" t="s">
        <v>474</v>
      </c>
      <c r="D892" s="41" t="s">
        <v>26</v>
      </c>
      <c r="E892" s="41" t="s">
        <v>102</v>
      </c>
      <c r="F892" s="41" t="s">
        <v>102</v>
      </c>
      <c r="G892" s="41" t="s">
        <v>760</v>
      </c>
      <c r="H892" s="41">
        <v>5</v>
      </c>
      <c r="I892" s="41">
        <v>11011.395715250201</v>
      </c>
      <c r="J892" s="41">
        <v>8911</v>
      </c>
      <c r="K892" s="41">
        <v>7889</v>
      </c>
      <c r="L892" s="41">
        <v>164.8535</v>
      </c>
      <c r="M892" s="41">
        <v>145.94649999999999</v>
      </c>
      <c r="N892" s="41">
        <v>9721</v>
      </c>
      <c r="O892" s="41">
        <v>4524</v>
      </c>
      <c r="P892" s="41">
        <v>193.4479</v>
      </c>
      <c r="Q892" s="41">
        <v>90.027600000000007</v>
      </c>
      <c r="R892" s="41">
        <v>4081</v>
      </c>
      <c r="S892" s="41">
        <v>73.049899999999994</v>
      </c>
      <c r="T892" s="41">
        <v>5839</v>
      </c>
      <c r="U892" s="41">
        <v>128.458</v>
      </c>
      <c r="V892" s="41">
        <v>20881</v>
      </c>
      <c r="W892" s="41">
        <v>383.84989999999993</v>
      </c>
      <c r="X892" s="41">
        <v>20084</v>
      </c>
      <c r="Y892" s="41">
        <v>411.93349999999998</v>
      </c>
      <c r="Z892" s="6">
        <f>0</f>
        <v>0</v>
      </c>
      <c r="AA892" s="6">
        <f t="shared" si="104"/>
        <v>383.84989999999993</v>
      </c>
      <c r="AB892">
        <f>IF(ISBLANK(Table1[[#This Row],[FY2425_Cost]])=TRUE,#N/A,Table1[[#This Row],[FY2425_Cost]])</f>
        <v>411.93349999999998</v>
      </c>
      <c r="AC892" s="6">
        <f t="shared" si="105"/>
        <v>28.083600000000047</v>
      </c>
      <c r="AD892" s="6">
        <f>SUMIFS($AB$3:AB892,$B$3:B892,B892)</f>
        <v>1442.0460000000003</v>
      </c>
      <c r="AE892" s="6">
        <f t="shared" si="106"/>
        <v>4955.1280718625903</v>
      </c>
      <c r="AF892" s="6">
        <f t="shared" si="107"/>
        <v>4955.1280718625903</v>
      </c>
      <c r="AG892" s="6">
        <f>VLOOKUP(Table1[[#This Row],[PracticeCode]],$AP$3:$AS$345,4,FALSE)</f>
        <v>4955.1280718625903</v>
      </c>
      <c r="AH892" s="27">
        <f t="shared" si="108"/>
        <v>360072.63988868159</v>
      </c>
      <c r="AI892" s="6">
        <f t="shared" si="103"/>
        <v>0</v>
      </c>
    </row>
    <row r="893" spans="1:35" x14ac:dyDescent="0.35">
      <c r="A893" t="str">
        <f t="shared" si="102"/>
        <v>ELLIOTT HALL MEDICAL CTR.Sphere PCNHarrowE84061Dec9</v>
      </c>
      <c r="B893" s="41" t="s">
        <v>635</v>
      </c>
      <c r="C893" s="41" t="s">
        <v>474</v>
      </c>
      <c r="D893" s="41" t="s">
        <v>26</v>
      </c>
      <c r="E893" s="41" t="s">
        <v>102</v>
      </c>
      <c r="F893" s="41" t="s">
        <v>102</v>
      </c>
      <c r="G893" s="41" t="s">
        <v>764</v>
      </c>
      <c r="H893" s="41">
        <v>9</v>
      </c>
      <c r="I893" s="41">
        <v>11011.395715250201</v>
      </c>
      <c r="J893" s="41">
        <v>8663</v>
      </c>
      <c r="K893" s="41">
        <v>4092</v>
      </c>
      <c r="L893" s="41">
        <v>172.3937</v>
      </c>
      <c r="M893" s="41">
        <v>81.430800000000005</v>
      </c>
      <c r="N893" s="41"/>
      <c r="O893" s="41"/>
      <c r="P893" s="41"/>
      <c r="Q893" s="41"/>
      <c r="R893" s="41">
        <v>4174</v>
      </c>
      <c r="S893" s="41">
        <v>74.714600000000004</v>
      </c>
      <c r="T893" s="41"/>
      <c r="U893" s="41"/>
      <c r="V893" s="41">
        <v>16929</v>
      </c>
      <c r="W893" s="41">
        <v>328.53910000000002</v>
      </c>
      <c r="X893" s="41"/>
      <c r="Y893" s="41"/>
      <c r="Z893" s="6">
        <f>0</f>
        <v>0</v>
      </c>
      <c r="AA893" s="6">
        <f t="shared" si="104"/>
        <v>328.53910000000002</v>
      </c>
      <c r="AB893" t="e">
        <f>IF(ISBLANK(Table1[[#This Row],[FY2425_Cost]])=TRUE,#N/A,Table1[[#This Row],[FY2425_Cost]])</f>
        <v>#N/A</v>
      </c>
      <c r="AC893" s="6" t="e">
        <f t="shared" si="105"/>
        <v>#N/A</v>
      </c>
      <c r="AD893" s="6" t="e">
        <f>SUMIFS($AB$3:AB893,$B$3:B893,B893)</f>
        <v>#N/A</v>
      </c>
      <c r="AE893" s="6">
        <f t="shared" si="106"/>
        <v>4955.1280718625903</v>
      </c>
      <c r="AF893" s="6">
        <f t="shared" si="107"/>
        <v>4955.1280718625903</v>
      </c>
      <c r="AG893" s="6">
        <f>VLOOKUP(Table1[[#This Row],[PracticeCode]],$AP$3:$AS$345,4,FALSE)</f>
        <v>4955.1280718625903</v>
      </c>
      <c r="AH893" s="27">
        <f t="shared" si="108"/>
        <v>360072.63988868159</v>
      </c>
      <c r="AI893" s="6" t="e">
        <f t="shared" si="103"/>
        <v>#N/A</v>
      </c>
    </row>
    <row r="894" spans="1:35" x14ac:dyDescent="0.35">
      <c r="A894" t="str">
        <f t="shared" si="102"/>
        <v>ELLIOTT HALL MEDICAL CTR.Sphere PCNHarrowE84061Feb11</v>
      </c>
      <c r="B894" s="41" t="s">
        <v>635</v>
      </c>
      <c r="C894" s="41" t="s">
        <v>474</v>
      </c>
      <c r="D894" s="41" t="s">
        <v>26</v>
      </c>
      <c r="E894" s="41" t="s">
        <v>102</v>
      </c>
      <c r="F894" s="41" t="s">
        <v>102</v>
      </c>
      <c r="G894" s="41" t="s">
        <v>766</v>
      </c>
      <c r="H894" s="41">
        <v>11</v>
      </c>
      <c r="I894" s="41">
        <v>11011.395715250201</v>
      </c>
      <c r="J894" s="41">
        <v>9936</v>
      </c>
      <c r="K894" s="41">
        <v>4523</v>
      </c>
      <c r="L894" s="41">
        <v>197.72640000000001</v>
      </c>
      <c r="M894" s="41">
        <v>90.0077</v>
      </c>
      <c r="N894" s="41"/>
      <c r="O894" s="41"/>
      <c r="P894" s="41"/>
      <c r="Q894" s="41"/>
      <c r="R894" s="41">
        <v>5466</v>
      </c>
      <c r="S894" s="41">
        <v>97.841399999999993</v>
      </c>
      <c r="T894" s="41"/>
      <c r="U894" s="41"/>
      <c r="V894" s="41">
        <v>19925</v>
      </c>
      <c r="W894" s="41">
        <v>385.57550000000003</v>
      </c>
      <c r="X894" s="41"/>
      <c r="Y894" s="41"/>
      <c r="Z894" s="6">
        <f>0</f>
        <v>0</v>
      </c>
      <c r="AA894" s="6">
        <f t="shared" si="104"/>
        <v>385.57550000000003</v>
      </c>
      <c r="AB894" t="e">
        <f>IF(ISBLANK(Table1[[#This Row],[FY2425_Cost]])=TRUE,#N/A,Table1[[#This Row],[FY2425_Cost]])</f>
        <v>#N/A</v>
      </c>
      <c r="AC894" s="6" t="e">
        <f t="shared" si="105"/>
        <v>#N/A</v>
      </c>
      <c r="AD894" s="6" t="e">
        <f>SUMIFS($AB$3:AB894,$B$3:B894,B894)</f>
        <v>#N/A</v>
      </c>
      <c r="AE894" s="6">
        <f t="shared" si="106"/>
        <v>4955.1280718625903</v>
      </c>
      <c r="AF894" s="6">
        <f t="shared" si="107"/>
        <v>4955.1280718625903</v>
      </c>
      <c r="AG894" s="6">
        <f>VLOOKUP(Table1[[#This Row],[PracticeCode]],$AP$3:$AS$345,4,FALSE)</f>
        <v>4955.1280718625903</v>
      </c>
      <c r="AH894" s="27">
        <f t="shared" si="108"/>
        <v>360072.63988868159</v>
      </c>
      <c r="AI894" s="6" t="e">
        <f t="shared" si="103"/>
        <v>#N/A</v>
      </c>
    </row>
    <row r="895" spans="1:35" x14ac:dyDescent="0.35">
      <c r="A895" t="str">
        <f t="shared" si="102"/>
        <v>ELLIOTT HALL MEDICAL CTR.Sphere PCNHarrowE84061Jan10</v>
      </c>
      <c r="B895" s="41" t="s">
        <v>635</v>
      </c>
      <c r="C895" s="41" t="s">
        <v>474</v>
      </c>
      <c r="D895" s="41" t="s">
        <v>26</v>
      </c>
      <c r="E895" s="41" t="s">
        <v>102</v>
      </c>
      <c r="F895" s="41" t="s">
        <v>102</v>
      </c>
      <c r="G895" s="41" t="s">
        <v>765</v>
      </c>
      <c r="H895" s="41">
        <v>10</v>
      </c>
      <c r="I895" s="41">
        <v>11011.395715250201</v>
      </c>
      <c r="J895" s="41">
        <v>10858</v>
      </c>
      <c r="K895" s="41">
        <v>5477</v>
      </c>
      <c r="L895" s="41">
        <v>216.07420000000002</v>
      </c>
      <c r="M895" s="41">
        <v>108.9923</v>
      </c>
      <c r="N895" s="41"/>
      <c r="O895" s="41"/>
      <c r="P895" s="41"/>
      <c r="Q895" s="41"/>
      <c r="R895" s="41">
        <v>6320</v>
      </c>
      <c r="S895" s="41">
        <v>113.128</v>
      </c>
      <c r="T895" s="41"/>
      <c r="U895" s="41"/>
      <c r="V895" s="41">
        <v>22655</v>
      </c>
      <c r="W895" s="41">
        <v>438.19450000000001</v>
      </c>
      <c r="X895" s="41"/>
      <c r="Y895" s="41"/>
      <c r="Z895" s="6">
        <f>0</f>
        <v>0</v>
      </c>
      <c r="AA895" s="6">
        <f t="shared" si="104"/>
        <v>438.19450000000001</v>
      </c>
      <c r="AB895" t="e">
        <f>IF(ISBLANK(Table1[[#This Row],[FY2425_Cost]])=TRUE,#N/A,Table1[[#This Row],[FY2425_Cost]])</f>
        <v>#N/A</v>
      </c>
      <c r="AC895" s="6" t="e">
        <f t="shared" si="105"/>
        <v>#N/A</v>
      </c>
      <c r="AD895" s="6" t="e">
        <f>SUMIFS($AB$3:AB895,$B$3:B895,B895)</f>
        <v>#N/A</v>
      </c>
      <c r="AE895" s="6">
        <f t="shared" si="106"/>
        <v>4955.1280718625903</v>
      </c>
      <c r="AF895" s="6">
        <f t="shared" si="107"/>
        <v>4955.1280718625903</v>
      </c>
      <c r="AG895" s="6">
        <f>VLOOKUP(Table1[[#This Row],[PracticeCode]],$AP$3:$AS$345,4,FALSE)</f>
        <v>4955.1280718625903</v>
      </c>
      <c r="AH895" s="27">
        <f t="shared" si="108"/>
        <v>360072.63988868159</v>
      </c>
      <c r="AI895" s="6" t="e">
        <f t="shared" si="103"/>
        <v>#N/A</v>
      </c>
    </row>
    <row r="896" spans="1:35" x14ac:dyDescent="0.35">
      <c r="A896" t="str">
        <f t="shared" si="102"/>
        <v>ELLIOTT HALL MEDICAL CTR.Sphere PCNHarrowE84061Jul4</v>
      </c>
      <c r="B896" s="41" t="s">
        <v>635</v>
      </c>
      <c r="C896" s="41" t="s">
        <v>474</v>
      </c>
      <c r="D896" s="41" t="s">
        <v>26</v>
      </c>
      <c r="E896" s="41" t="s">
        <v>102</v>
      </c>
      <c r="F896" s="41" t="s">
        <v>102</v>
      </c>
      <c r="G896" s="41" t="s">
        <v>759</v>
      </c>
      <c r="H896" s="41">
        <v>4</v>
      </c>
      <c r="I896" s="41">
        <v>11011.395715250201</v>
      </c>
      <c r="J896" s="41">
        <v>8520</v>
      </c>
      <c r="K896" s="41">
        <v>2465</v>
      </c>
      <c r="L896" s="41">
        <v>157.62</v>
      </c>
      <c r="M896" s="41">
        <v>45.602499999999999</v>
      </c>
      <c r="N896" s="41">
        <v>9385</v>
      </c>
      <c r="O896" s="41">
        <v>3755</v>
      </c>
      <c r="P896" s="41">
        <v>186.76150000000001</v>
      </c>
      <c r="Q896" s="41">
        <v>74.724500000000006</v>
      </c>
      <c r="R896" s="41">
        <v>3783</v>
      </c>
      <c r="S896" s="41">
        <v>67.715699999999998</v>
      </c>
      <c r="T896" s="41">
        <v>6206</v>
      </c>
      <c r="U896" s="41">
        <v>136.53200000000001</v>
      </c>
      <c r="V896" s="41">
        <v>14768</v>
      </c>
      <c r="W896" s="41">
        <v>270.93819999999999</v>
      </c>
      <c r="X896" s="41">
        <v>19346</v>
      </c>
      <c r="Y896" s="41">
        <v>398.01800000000003</v>
      </c>
      <c r="Z896" s="6">
        <f>0</f>
        <v>0</v>
      </c>
      <c r="AA896" s="6">
        <f t="shared" si="104"/>
        <v>270.93819999999999</v>
      </c>
      <c r="AB896">
        <f>IF(ISBLANK(Table1[[#This Row],[FY2425_Cost]])=TRUE,#N/A,Table1[[#This Row],[FY2425_Cost]])</f>
        <v>398.01800000000003</v>
      </c>
      <c r="AC896" s="6">
        <f t="shared" si="105"/>
        <v>127.07980000000003</v>
      </c>
      <c r="AD896" s="6" t="e">
        <f>SUMIFS($AB$3:AB896,$B$3:B896,B896)</f>
        <v>#N/A</v>
      </c>
      <c r="AE896" s="6">
        <f t="shared" si="106"/>
        <v>4955.1280718625903</v>
      </c>
      <c r="AF896" s="6">
        <f t="shared" si="107"/>
        <v>4955.1280718625903</v>
      </c>
      <c r="AG896" s="6">
        <f>VLOOKUP(Table1[[#This Row],[PracticeCode]],$AP$3:$AS$345,4,FALSE)</f>
        <v>4955.1280718625903</v>
      </c>
      <c r="AH896" s="27">
        <f t="shared" si="108"/>
        <v>360072.63988868159</v>
      </c>
      <c r="AI896" s="6" t="e">
        <f t="shared" si="103"/>
        <v>#N/A</v>
      </c>
    </row>
    <row r="897" spans="1:35" x14ac:dyDescent="0.35">
      <c r="A897" t="str">
        <f t="shared" si="102"/>
        <v>ELLIOTT HALL MEDICAL CTR.Sphere PCNHarrowE84061Jun3</v>
      </c>
      <c r="B897" s="41" t="s">
        <v>635</v>
      </c>
      <c r="C897" s="41" t="s">
        <v>474</v>
      </c>
      <c r="D897" s="41" t="s">
        <v>26</v>
      </c>
      <c r="E897" s="41" t="s">
        <v>102</v>
      </c>
      <c r="F897" s="41" t="s">
        <v>102</v>
      </c>
      <c r="G897" s="41" t="s">
        <v>758</v>
      </c>
      <c r="H897" s="41">
        <v>3</v>
      </c>
      <c r="I897" s="41">
        <v>11011.395715250201</v>
      </c>
      <c r="J897" s="41">
        <v>8318</v>
      </c>
      <c r="K897" s="41">
        <v>2507</v>
      </c>
      <c r="L897" s="41">
        <v>153.88299999999998</v>
      </c>
      <c r="M897" s="41">
        <v>46.3795</v>
      </c>
      <c r="N897" s="41">
        <v>9911</v>
      </c>
      <c r="O897" s="41">
        <v>4542</v>
      </c>
      <c r="P897" s="41">
        <v>197.22890000000001</v>
      </c>
      <c r="Q897" s="41">
        <v>90.385800000000003</v>
      </c>
      <c r="R897" s="41">
        <v>25268</v>
      </c>
      <c r="S897" s="41">
        <v>452.29719999999998</v>
      </c>
      <c r="T897" s="41">
        <v>5450</v>
      </c>
      <c r="U897" s="41">
        <v>119.9</v>
      </c>
      <c r="V897" s="41">
        <v>36093</v>
      </c>
      <c r="W897" s="41">
        <v>652.55970000000002</v>
      </c>
      <c r="X897" s="41">
        <v>19903</v>
      </c>
      <c r="Y897" s="41">
        <v>407.51470000000006</v>
      </c>
      <c r="Z897" s="6">
        <f>0</f>
        <v>0</v>
      </c>
      <c r="AA897" s="6">
        <f t="shared" si="104"/>
        <v>652.55970000000002</v>
      </c>
      <c r="AB897">
        <f>IF(ISBLANK(Table1[[#This Row],[FY2425_Cost]])=TRUE,#N/A,Table1[[#This Row],[FY2425_Cost]])</f>
        <v>407.51470000000006</v>
      </c>
      <c r="AC897" s="6">
        <f t="shared" si="105"/>
        <v>-245.04499999999996</v>
      </c>
      <c r="AD897" s="6" t="e">
        <f>SUMIFS($AB$3:AB897,$B$3:B897,B897)</f>
        <v>#N/A</v>
      </c>
      <c r="AE897" s="6">
        <f t="shared" si="106"/>
        <v>4955.1280718625903</v>
      </c>
      <c r="AF897" s="6">
        <f t="shared" si="107"/>
        <v>4955.1280718625903</v>
      </c>
      <c r="AG897" s="6">
        <f>VLOOKUP(Table1[[#This Row],[PracticeCode]],$AP$3:$AS$345,4,FALSE)</f>
        <v>4955.1280718625903</v>
      </c>
      <c r="AH897" s="27">
        <f t="shared" si="108"/>
        <v>360072.63988868159</v>
      </c>
      <c r="AI897" s="6" t="e">
        <f t="shared" si="103"/>
        <v>#N/A</v>
      </c>
    </row>
    <row r="898" spans="1:35" x14ac:dyDescent="0.35">
      <c r="A898" t="str">
        <f t="shared" si="102"/>
        <v>ELLIOTT HALL MEDICAL CTR.Sphere PCNHarrowE84061Mar12</v>
      </c>
      <c r="B898" s="41" t="s">
        <v>635</v>
      </c>
      <c r="C898" s="41" t="s">
        <v>474</v>
      </c>
      <c r="D898" s="41" t="s">
        <v>26</v>
      </c>
      <c r="E898" s="41" t="s">
        <v>102</v>
      </c>
      <c r="F898" s="41" t="s">
        <v>102</v>
      </c>
      <c r="G898" s="41" t="s">
        <v>767</v>
      </c>
      <c r="H898" s="41">
        <v>12</v>
      </c>
      <c r="I898" s="41">
        <v>11011.395715250201</v>
      </c>
      <c r="J898" s="41">
        <v>9377</v>
      </c>
      <c r="K898" s="41">
        <v>2793</v>
      </c>
      <c r="L898" s="41">
        <v>186.60230000000001</v>
      </c>
      <c r="M898" s="41">
        <v>55.5807</v>
      </c>
      <c r="N898" s="41"/>
      <c r="O898" s="41"/>
      <c r="P898" s="41"/>
      <c r="Q898" s="41"/>
      <c r="R898" s="41">
        <v>5537</v>
      </c>
      <c r="S898" s="41">
        <v>99.112300000000005</v>
      </c>
      <c r="T898" s="41"/>
      <c r="U898" s="41"/>
      <c r="V898" s="41">
        <v>17707</v>
      </c>
      <c r="W898" s="41">
        <v>341.2953</v>
      </c>
      <c r="X898" s="41"/>
      <c r="Y898" s="41"/>
      <c r="Z898" s="6">
        <f>0</f>
        <v>0</v>
      </c>
      <c r="AA898" s="6">
        <f t="shared" si="104"/>
        <v>341.2953</v>
      </c>
      <c r="AB898" t="e">
        <f>IF(ISBLANK(Table1[[#This Row],[FY2425_Cost]])=TRUE,#N/A,Table1[[#This Row],[FY2425_Cost]])</f>
        <v>#N/A</v>
      </c>
      <c r="AC898" s="6" t="e">
        <f t="shared" si="105"/>
        <v>#N/A</v>
      </c>
      <c r="AD898" s="6" t="e">
        <f>SUMIFS($AB$3:AB898,$B$3:B898,B898)</f>
        <v>#N/A</v>
      </c>
      <c r="AE898" s="6">
        <f t="shared" si="106"/>
        <v>4955.1280718625903</v>
      </c>
      <c r="AF898" s="6">
        <f t="shared" si="107"/>
        <v>4955.1280718625903</v>
      </c>
      <c r="AG898" s="6">
        <f>VLOOKUP(Table1[[#This Row],[PracticeCode]],$AP$3:$AS$345,4,FALSE)</f>
        <v>4955.1280718625903</v>
      </c>
      <c r="AH898" s="27">
        <f t="shared" si="108"/>
        <v>360072.63988868159</v>
      </c>
      <c r="AI898" s="6" t="e">
        <f t="shared" si="103"/>
        <v>#N/A</v>
      </c>
    </row>
    <row r="899" spans="1:35" x14ac:dyDescent="0.35">
      <c r="A899" t="str">
        <f t="shared" ref="A899:A962" si="109">CONCATENATE(B899,C899,D899,E899,G899,H899)</f>
        <v>ELLIOTT HALL MEDICAL CTR.Sphere PCNHarrowE84061May2</v>
      </c>
      <c r="B899" s="41" t="s">
        <v>635</v>
      </c>
      <c r="C899" s="41" t="s">
        <v>474</v>
      </c>
      <c r="D899" s="41" t="s">
        <v>26</v>
      </c>
      <c r="E899" s="41" t="s">
        <v>102</v>
      </c>
      <c r="F899" s="41" t="s">
        <v>102</v>
      </c>
      <c r="G899" s="41" t="s">
        <v>757</v>
      </c>
      <c r="H899" s="41">
        <v>2</v>
      </c>
      <c r="I899" s="41">
        <v>11011.395715250201</v>
      </c>
      <c r="J899" s="41">
        <v>7723</v>
      </c>
      <c r="K899" s="41">
        <v>2046</v>
      </c>
      <c r="L899" s="41">
        <v>142.87549999999999</v>
      </c>
      <c r="M899" s="41">
        <v>37.850999999999999</v>
      </c>
      <c r="N899" s="41">
        <v>8503</v>
      </c>
      <c r="O899" s="41">
        <v>2817</v>
      </c>
      <c r="P899" s="41">
        <v>169.2097</v>
      </c>
      <c r="Q899" s="41">
        <v>56.058300000000003</v>
      </c>
      <c r="R899" s="41">
        <v>60885</v>
      </c>
      <c r="S899" s="41">
        <v>1089.8415</v>
      </c>
      <c r="T899" s="41">
        <v>27644</v>
      </c>
      <c r="U899" s="41">
        <v>608.16800000000001</v>
      </c>
      <c r="V899" s="41">
        <v>70654</v>
      </c>
      <c r="W899" s="41">
        <v>1270.568</v>
      </c>
      <c r="X899" s="41">
        <v>38964</v>
      </c>
      <c r="Y899" s="41">
        <v>833.43600000000004</v>
      </c>
      <c r="Z899" s="6">
        <f>0</f>
        <v>0</v>
      </c>
      <c r="AA899" s="6">
        <f t="shared" si="104"/>
        <v>1270.568</v>
      </c>
      <c r="AB899">
        <f>IF(ISBLANK(Table1[[#This Row],[FY2425_Cost]])=TRUE,#N/A,Table1[[#This Row],[FY2425_Cost]])</f>
        <v>833.43600000000004</v>
      </c>
      <c r="AC899" s="6">
        <f t="shared" si="105"/>
        <v>-437.13199999999995</v>
      </c>
      <c r="AD899" s="6" t="e">
        <f>SUMIFS($AB$3:AB899,$B$3:B899,B899)</f>
        <v>#N/A</v>
      </c>
      <c r="AE899" s="6">
        <f t="shared" si="106"/>
        <v>4955.1280718625903</v>
      </c>
      <c r="AF899" s="6">
        <f t="shared" si="107"/>
        <v>4955.1280718625903</v>
      </c>
      <c r="AG899" s="6">
        <f>VLOOKUP(Table1[[#This Row],[PracticeCode]],$AP$3:$AS$345,4,FALSE)</f>
        <v>4955.1280718625903</v>
      </c>
      <c r="AH899" s="27">
        <f t="shared" si="108"/>
        <v>360072.63988868159</v>
      </c>
      <c r="AI899" s="6" t="e">
        <f t="shared" ref="AI899:AI962" si="110">IF(AD899-AF899&lt;=0,0,AD899-AF899)</f>
        <v>#N/A</v>
      </c>
    </row>
    <row r="900" spans="1:35" x14ac:dyDescent="0.35">
      <c r="A900" t="str">
        <f t="shared" si="109"/>
        <v>ELLIOTT HALL MEDICAL CTR.Sphere PCNHarrowE84061Nov8</v>
      </c>
      <c r="B900" s="41" t="s">
        <v>635</v>
      </c>
      <c r="C900" s="41" t="s">
        <v>474</v>
      </c>
      <c r="D900" s="41" t="s">
        <v>26</v>
      </c>
      <c r="E900" s="41" t="s">
        <v>102</v>
      </c>
      <c r="F900" s="41" t="s">
        <v>102</v>
      </c>
      <c r="G900" s="41" t="s">
        <v>763</v>
      </c>
      <c r="H900" s="41">
        <v>8</v>
      </c>
      <c r="I900" s="41">
        <v>11011.395715250201</v>
      </c>
      <c r="J900" s="41">
        <v>8819</v>
      </c>
      <c r="K900" s="41">
        <v>8484</v>
      </c>
      <c r="L900" s="41">
        <v>175.49810000000002</v>
      </c>
      <c r="M900" s="41">
        <v>168.83160000000001</v>
      </c>
      <c r="N900" s="41"/>
      <c r="O900" s="41"/>
      <c r="P900" s="41"/>
      <c r="Q900" s="41"/>
      <c r="R900" s="41">
        <v>31425</v>
      </c>
      <c r="S900" s="41">
        <v>562.50750000000005</v>
      </c>
      <c r="T900" s="41"/>
      <c r="U900" s="41"/>
      <c r="V900" s="41">
        <v>48728</v>
      </c>
      <c r="W900" s="41">
        <v>906.83720000000005</v>
      </c>
      <c r="X900" s="41"/>
      <c r="Y900" s="41"/>
      <c r="Z900" s="6">
        <f>0</f>
        <v>0</v>
      </c>
      <c r="AA900" s="6">
        <f t="shared" si="104"/>
        <v>906.83720000000005</v>
      </c>
      <c r="AB900" t="e">
        <f>IF(ISBLANK(Table1[[#This Row],[FY2425_Cost]])=TRUE,#N/A,Table1[[#This Row],[FY2425_Cost]])</f>
        <v>#N/A</v>
      </c>
      <c r="AC900" s="6" t="e">
        <f t="shared" si="105"/>
        <v>#N/A</v>
      </c>
      <c r="AD900" s="6" t="e">
        <f>SUMIFS($AB$3:AB900,$B$3:B900,B900)</f>
        <v>#N/A</v>
      </c>
      <c r="AE900" s="6">
        <f t="shared" si="106"/>
        <v>4955.1280718625903</v>
      </c>
      <c r="AF900" s="6">
        <f t="shared" si="107"/>
        <v>4955.1280718625903</v>
      </c>
      <c r="AG900" s="6">
        <f>VLOOKUP(Table1[[#This Row],[PracticeCode]],$AP$3:$AS$345,4,FALSE)</f>
        <v>4955.1280718625903</v>
      </c>
      <c r="AH900" s="27">
        <f t="shared" si="108"/>
        <v>360072.63988868159</v>
      </c>
      <c r="AI900" s="6" t="e">
        <f t="shared" si="110"/>
        <v>#N/A</v>
      </c>
    </row>
    <row r="901" spans="1:35" x14ac:dyDescent="0.35">
      <c r="A901" t="str">
        <f t="shared" si="109"/>
        <v>ELLIOTT HALL MEDICAL CTR.Sphere PCNHarrowE84061Oct7</v>
      </c>
      <c r="B901" s="41" t="s">
        <v>635</v>
      </c>
      <c r="C901" s="41" t="s">
        <v>474</v>
      </c>
      <c r="D901" s="41" t="s">
        <v>26</v>
      </c>
      <c r="E901" s="41" t="s">
        <v>102</v>
      </c>
      <c r="F901" s="41" t="s">
        <v>102</v>
      </c>
      <c r="G901" s="41" t="s">
        <v>762</v>
      </c>
      <c r="H901" s="41">
        <v>7</v>
      </c>
      <c r="I901" s="41">
        <v>11011.395715250201</v>
      </c>
      <c r="J901" s="41">
        <v>9546</v>
      </c>
      <c r="K901" s="41">
        <v>3196</v>
      </c>
      <c r="L901" s="41">
        <v>189.96540000000002</v>
      </c>
      <c r="M901" s="41">
        <v>63.6004</v>
      </c>
      <c r="N901" s="41">
        <v>0</v>
      </c>
      <c r="O901" s="41">
        <v>7441</v>
      </c>
      <c r="P901" s="41">
        <v>0</v>
      </c>
      <c r="Q901" s="41">
        <v>167.42249999999999</v>
      </c>
      <c r="R901" s="41">
        <v>32804</v>
      </c>
      <c r="S901" s="41">
        <v>587.19159999999999</v>
      </c>
      <c r="T901" s="41">
        <v>5921</v>
      </c>
      <c r="U901" s="41">
        <v>130.262</v>
      </c>
      <c r="V901" s="41">
        <v>45546</v>
      </c>
      <c r="W901" s="41">
        <v>840.75739999999996</v>
      </c>
      <c r="X901" s="41">
        <v>13362</v>
      </c>
      <c r="Y901" s="41">
        <v>297.68449999999996</v>
      </c>
      <c r="Z901" s="6">
        <f>0</f>
        <v>0</v>
      </c>
      <c r="AA901" s="6">
        <f t="shared" si="104"/>
        <v>840.75739999999996</v>
      </c>
      <c r="AB901">
        <f>IF(ISBLANK(Table1[[#This Row],[FY2425_Cost]])=TRUE,#N/A,Table1[[#This Row],[FY2425_Cost]])</f>
        <v>297.68449999999996</v>
      </c>
      <c r="AC901" s="6">
        <f t="shared" si="105"/>
        <v>-543.0729</v>
      </c>
      <c r="AD901" s="6" t="e">
        <f>SUMIFS($AB$3:AB901,$B$3:B901,B901)</f>
        <v>#N/A</v>
      </c>
      <c r="AE901" s="6">
        <f t="shared" si="106"/>
        <v>4955.1280718625903</v>
      </c>
      <c r="AF901" s="6">
        <f t="shared" si="107"/>
        <v>4955.1280718625903</v>
      </c>
      <c r="AG901" s="6">
        <f>VLOOKUP(Table1[[#This Row],[PracticeCode]],$AP$3:$AS$345,4,FALSE)</f>
        <v>4955.1280718625903</v>
      </c>
      <c r="AH901" s="27">
        <f t="shared" si="108"/>
        <v>360072.63988868159</v>
      </c>
      <c r="AI901" s="6" t="e">
        <f t="shared" si="110"/>
        <v>#N/A</v>
      </c>
    </row>
    <row r="902" spans="1:35" x14ac:dyDescent="0.35">
      <c r="A902" t="str">
        <f t="shared" si="109"/>
        <v>ELLIOTT HALL MEDICAL CTR.Sphere PCNHarrowE84061Sep6</v>
      </c>
      <c r="B902" s="41" t="s">
        <v>635</v>
      </c>
      <c r="C902" s="41" t="s">
        <v>474</v>
      </c>
      <c r="D902" s="41" t="s">
        <v>26</v>
      </c>
      <c r="E902" s="41" t="s">
        <v>102</v>
      </c>
      <c r="F902" s="41" t="s">
        <v>102</v>
      </c>
      <c r="G902" s="41" t="s">
        <v>761</v>
      </c>
      <c r="H902" s="41">
        <v>6</v>
      </c>
      <c r="I902" s="41">
        <v>11011.395715250201</v>
      </c>
      <c r="J902" s="41">
        <v>8742</v>
      </c>
      <c r="K902" s="41">
        <v>13019</v>
      </c>
      <c r="L902" s="41">
        <v>173.9658</v>
      </c>
      <c r="M902" s="41">
        <v>259.07810000000001</v>
      </c>
      <c r="N902" s="41">
        <v>9929</v>
      </c>
      <c r="O902" s="41">
        <v>11201</v>
      </c>
      <c r="P902" s="41">
        <v>223.4025</v>
      </c>
      <c r="Q902" s="41">
        <v>252.02249999999998</v>
      </c>
      <c r="R902" s="41">
        <v>9629</v>
      </c>
      <c r="S902" s="41">
        <v>172.35910000000001</v>
      </c>
      <c r="T902" s="41">
        <v>4898</v>
      </c>
      <c r="U902" s="41">
        <v>107.756</v>
      </c>
      <c r="V902" s="41">
        <v>31390</v>
      </c>
      <c r="W902" s="41">
        <v>605.40300000000002</v>
      </c>
      <c r="X902" s="41">
        <v>26028</v>
      </c>
      <c r="Y902" s="41">
        <v>583.18099999999993</v>
      </c>
      <c r="Z902" s="6">
        <f>0</f>
        <v>0</v>
      </c>
      <c r="AA902" s="6">
        <f t="shared" si="104"/>
        <v>605.40300000000002</v>
      </c>
      <c r="AB902">
        <f>IF(ISBLANK(Table1[[#This Row],[FY2425_Cost]])=TRUE,#N/A,Table1[[#This Row],[FY2425_Cost]])</f>
        <v>583.18099999999993</v>
      </c>
      <c r="AC902" s="6">
        <f t="shared" si="105"/>
        <v>-22.222000000000094</v>
      </c>
      <c r="AD902" s="6" t="e">
        <f>SUMIFS($AB$3:AB902,$B$3:B902,B902)</f>
        <v>#N/A</v>
      </c>
      <c r="AE902" s="6">
        <f t="shared" si="106"/>
        <v>4955.1280718625903</v>
      </c>
      <c r="AF902" s="6">
        <f t="shared" si="107"/>
        <v>4955.1280718625903</v>
      </c>
      <c r="AG902" s="6">
        <f>VLOOKUP(Table1[[#This Row],[PracticeCode]],$AP$3:$AS$345,4,FALSE)</f>
        <v>4955.1280718625903</v>
      </c>
      <c r="AH902" s="27">
        <f t="shared" si="108"/>
        <v>360072.63988868159</v>
      </c>
      <c r="AI902" s="6" t="e">
        <f t="shared" si="110"/>
        <v>#N/A</v>
      </c>
    </row>
    <row r="903" spans="1:35" x14ac:dyDescent="0.35">
      <c r="A903" t="str">
        <f t="shared" si="109"/>
        <v>ELLIS PRACTICEK&amp;W CentralBrentE84032Apr1</v>
      </c>
      <c r="B903" s="41" t="s">
        <v>524</v>
      </c>
      <c r="C903" s="41" t="s">
        <v>464</v>
      </c>
      <c r="D903" s="41" t="s">
        <v>18</v>
      </c>
      <c r="E903" s="41" t="s">
        <v>103</v>
      </c>
      <c r="F903" s="41" t="s">
        <v>103</v>
      </c>
      <c r="G903" s="41" t="s">
        <v>756</v>
      </c>
      <c r="H903" s="41">
        <v>1</v>
      </c>
      <c r="I903" s="41">
        <v>7202.5504009400001</v>
      </c>
      <c r="J903" s="41">
        <v>16482</v>
      </c>
      <c r="K903" s="41">
        <v>842</v>
      </c>
      <c r="L903" s="41">
        <v>304.91699999999997</v>
      </c>
      <c r="M903" s="41">
        <v>15.577</v>
      </c>
      <c r="N903" s="41">
        <v>5788</v>
      </c>
      <c r="O903" s="41">
        <v>1122</v>
      </c>
      <c r="P903" s="41">
        <v>115.1812</v>
      </c>
      <c r="Q903" s="41">
        <v>22.3278</v>
      </c>
      <c r="R903" s="41">
        <v>0</v>
      </c>
      <c r="S903" s="41">
        <v>0</v>
      </c>
      <c r="T903" s="41">
        <v>222</v>
      </c>
      <c r="U903" s="41">
        <v>4.8840000000000003</v>
      </c>
      <c r="V903" s="41">
        <v>17324</v>
      </c>
      <c r="W903" s="41">
        <v>320.49399999999997</v>
      </c>
      <c r="X903" s="41">
        <v>7132</v>
      </c>
      <c r="Y903" s="41">
        <v>142.39300000000003</v>
      </c>
      <c r="Z903" s="6">
        <f>0</f>
        <v>0</v>
      </c>
      <c r="AA903" s="6">
        <f t="shared" si="104"/>
        <v>320.49399999999997</v>
      </c>
      <c r="AB903">
        <f>IF(ISBLANK(Table1[[#This Row],[FY2425_Cost]])=TRUE,#N/A,Table1[[#This Row],[FY2425_Cost]])</f>
        <v>142.39300000000003</v>
      </c>
      <c r="AC903" s="6">
        <f t="shared" si="105"/>
        <v>-178.10099999999994</v>
      </c>
      <c r="AD903" s="6">
        <f>SUMIFS($AB$3:AB903,$B$3:B903,B903)</f>
        <v>142.39300000000003</v>
      </c>
      <c r="AE903" s="6">
        <f t="shared" si="106"/>
        <v>3241.1476804230001</v>
      </c>
      <c r="AF903" s="6">
        <f t="shared" si="107"/>
        <v>3241.1476804230001</v>
      </c>
      <c r="AG903" s="6">
        <f>VLOOKUP(Table1[[#This Row],[PracticeCode]],$AP$3:$AS$345,4,FALSE)</f>
        <v>3241.1476804230001</v>
      </c>
      <c r="AH903" s="27">
        <f t="shared" si="108"/>
        <v>235523.39811073802</v>
      </c>
      <c r="AI903" s="6">
        <f t="shared" si="110"/>
        <v>0</v>
      </c>
    </row>
    <row r="904" spans="1:35" x14ac:dyDescent="0.35">
      <c r="A904" t="str">
        <f t="shared" si="109"/>
        <v>ELLIS PRACTICEK&amp;W CentralBrentE84032Aug5</v>
      </c>
      <c r="B904" s="41" t="s">
        <v>524</v>
      </c>
      <c r="C904" s="41" t="s">
        <v>464</v>
      </c>
      <c r="D904" s="41" t="s">
        <v>18</v>
      </c>
      <c r="E904" s="41" t="s">
        <v>103</v>
      </c>
      <c r="F904" s="41" t="s">
        <v>103</v>
      </c>
      <c r="G904" s="41" t="s">
        <v>760</v>
      </c>
      <c r="H904" s="41">
        <v>5</v>
      </c>
      <c r="I904" s="41">
        <v>7202.5504009400001</v>
      </c>
      <c r="J904" s="41">
        <v>7855</v>
      </c>
      <c r="K904" s="41">
        <v>2665</v>
      </c>
      <c r="L904" s="41">
        <v>145.3175</v>
      </c>
      <c r="M904" s="41">
        <v>49.302499999999995</v>
      </c>
      <c r="N904" s="41">
        <v>7696</v>
      </c>
      <c r="O904" s="41">
        <v>397</v>
      </c>
      <c r="P904" s="41">
        <v>153.15040000000002</v>
      </c>
      <c r="Q904" s="41">
        <v>7.9003000000000005</v>
      </c>
      <c r="R904" s="41">
        <v>19952</v>
      </c>
      <c r="S904" s="41">
        <v>357.14080000000001</v>
      </c>
      <c r="T904" s="41">
        <v>0</v>
      </c>
      <c r="U904" s="41">
        <v>0</v>
      </c>
      <c r="V904" s="41">
        <v>30472</v>
      </c>
      <c r="W904" s="41">
        <v>551.76080000000002</v>
      </c>
      <c r="X904" s="41">
        <v>8093</v>
      </c>
      <c r="Y904" s="41">
        <v>161.05070000000001</v>
      </c>
      <c r="Z904" s="6">
        <f>0</f>
        <v>0</v>
      </c>
      <c r="AA904" s="6">
        <f t="shared" si="104"/>
        <v>551.76080000000002</v>
      </c>
      <c r="AB904">
        <f>IF(ISBLANK(Table1[[#This Row],[FY2425_Cost]])=TRUE,#N/A,Table1[[#This Row],[FY2425_Cost]])</f>
        <v>161.05070000000001</v>
      </c>
      <c r="AC904" s="6">
        <f t="shared" si="105"/>
        <v>-390.71010000000001</v>
      </c>
      <c r="AD904" s="6">
        <f>SUMIFS($AB$3:AB904,$B$3:B904,B904)</f>
        <v>303.44370000000004</v>
      </c>
      <c r="AE904" s="6">
        <f t="shared" si="106"/>
        <v>3241.1476804230001</v>
      </c>
      <c r="AF904" s="6">
        <f t="shared" si="107"/>
        <v>3241.1476804230001</v>
      </c>
      <c r="AG904" s="6">
        <f>VLOOKUP(Table1[[#This Row],[PracticeCode]],$AP$3:$AS$345,4,FALSE)</f>
        <v>3241.1476804230001</v>
      </c>
      <c r="AH904" s="27">
        <f t="shared" si="108"/>
        <v>235523.39811073802</v>
      </c>
      <c r="AI904" s="6">
        <f t="shared" si="110"/>
        <v>0</v>
      </c>
    </row>
    <row r="905" spans="1:35" x14ac:dyDescent="0.35">
      <c r="A905" t="str">
        <f t="shared" si="109"/>
        <v>ELLIS PRACTICEK&amp;W CentralBrentE84032Dec9</v>
      </c>
      <c r="B905" s="41" t="s">
        <v>524</v>
      </c>
      <c r="C905" s="41" t="s">
        <v>464</v>
      </c>
      <c r="D905" s="41" t="s">
        <v>18</v>
      </c>
      <c r="E905" s="41" t="s">
        <v>103</v>
      </c>
      <c r="F905" s="41" t="s">
        <v>103</v>
      </c>
      <c r="G905" s="41" t="s">
        <v>764</v>
      </c>
      <c r="H905" s="41">
        <v>9</v>
      </c>
      <c r="I905" s="41">
        <v>7202.5504009400001</v>
      </c>
      <c r="J905" s="41">
        <v>8196</v>
      </c>
      <c r="K905" s="41">
        <v>2670</v>
      </c>
      <c r="L905" s="41">
        <v>163.10040000000001</v>
      </c>
      <c r="M905" s="41">
        <v>53.133000000000003</v>
      </c>
      <c r="N905" s="41"/>
      <c r="O905" s="41"/>
      <c r="P905" s="41"/>
      <c r="Q905" s="41"/>
      <c r="R905" s="41">
        <v>632</v>
      </c>
      <c r="S905" s="41">
        <v>11.312799999999999</v>
      </c>
      <c r="T905" s="41"/>
      <c r="U905" s="41"/>
      <c r="V905" s="41">
        <v>11498</v>
      </c>
      <c r="W905" s="41">
        <v>227.54620000000003</v>
      </c>
      <c r="X905" s="41"/>
      <c r="Y905" s="41"/>
      <c r="Z905" s="6">
        <f>0</f>
        <v>0</v>
      </c>
      <c r="AA905" s="6">
        <f t="shared" si="104"/>
        <v>227.54620000000003</v>
      </c>
      <c r="AB905" t="e">
        <f>IF(ISBLANK(Table1[[#This Row],[FY2425_Cost]])=TRUE,#N/A,Table1[[#This Row],[FY2425_Cost]])</f>
        <v>#N/A</v>
      </c>
      <c r="AC905" s="6" t="e">
        <f t="shared" si="105"/>
        <v>#N/A</v>
      </c>
      <c r="AD905" s="6" t="e">
        <f>SUMIFS($AB$3:AB905,$B$3:B905,B905)</f>
        <v>#N/A</v>
      </c>
      <c r="AE905" s="6">
        <f t="shared" si="106"/>
        <v>3241.1476804230001</v>
      </c>
      <c r="AF905" s="6">
        <f t="shared" si="107"/>
        <v>3241.1476804230001</v>
      </c>
      <c r="AG905" s="6">
        <f>VLOOKUP(Table1[[#This Row],[PracticeCode]],$AP$3:$AS$345,4,FALSE)</f>
        <v>3241.1476804230001</v>
      </c>
      <c r="AH905" s="27">
        <f t="shared" si="108"/>
        <v>235523.39811073802</v>
      </c>
      <c r="AI905" s="6" t="e">
        <f t="shared" si="110"/>
        <v>#N/A</v>
      </c>
    </row>
    <row r="906" spans="1:35" x14ac:dyDescent="0.35">
      <c r="A906" t="str">
        <f t="shared" si="109"/>
        <v>ELLIS PRACTICEK&amp;W CentralBrentE84032Feb11</v>
      </c>
      <c r="B906" s="41" t="s">
        <v>524</v>
      </c>
      <c r="C906" s="41" t="s">
        <v>464</v>
      </c>
      <c r="D906" s="41" t="s">
        <v>18</v>
      </c>
      <c r="E906" s="41" t="s">
        <v>103</v>
      </c>
      <c r="F906" s="41" t="s">
        <v>103</v>
      </c>
      <c r="G906" s="41" t="s">
        <v>766</v>
      </c>
      <c r="H906" s="41">
        <v>11</v>
      </c>
      <c r="I906" s="41">
        <v>7202.5504009400001</v>
      </c>
      <c r="J906" s="41">
        <v>9345</v>
      </c>
      <c r="K906" s="41">
        <v>2796</v>
      </c>
      <c r="L906" s="41">
        <v>185.96550000000002</v>
      </c>
      <c r="M906" s="41">
        <v>55.6404</v>
      </c>
      <c r="N906" s="41"/>
      <c r="O906" s="41"/>
      <c r="P906" s="41"/>
      <c r="Q906" s="41"/>
      <c r="R906" s="41">
        <v>2068</v>
      </c>
      <c r="S906" s="41">
        <v>37.017200000000003</v>
      </c>
      <c r="T906" s="41"/>
      <c r="U906" s="41"/>
      <c r="V906" s="41">
        <v>14209</v>
      </c>
      <c r="W906" s="41">
        <v>278.62310000000002</v>
      </c>
      <c r="X906" s="41"/>
      <c r="Y906" s="41"/>
      <c r="Z906" s="6">
        <f>0</f>
        <v>0</v>
      </c>
      <c r="AA906" s="6">
        <f t="shared" si="104"/>
        <v>278.62310000000002</v>
      </c>
      <c r="AB906" t="e">
        <f>IF(ISBLANK(Table1[[#This Row],[FY2425_Cost]])=TRUE,#N/A,Table1[[#This Row],[FY2425_Cost]])</f>
        <v>#N/A</v>
      </c>
      <c r="AC906" s="6" t="e">
        <f t="shared" si="105"/>
        <v>#N/A</v>
      </c>
      <c r="AD906" s="6" t="e">
        <f>SUMIFS($AB$3:AB906,$B$3:B906,B906)</f>
        <v>#N/A</v>
      </c>
      <c r="AE906" s="6">
        <f t="shared" si="106"/>
        <v>3241.1476804230001</v>
      </c>
      <c r="AF906" s="6">
        <f t="shared" si="107"/>
        <v>3241.1476804230001</v>
      </c>
      <c r="AG906" s="6">
        <f>VLOOKUP(Table1[[#This Row],[PracticeCode]],$AP$3:$AS$345,4,FALSE)</f>
        <v>3241.1476804230001</v>
      </c>
      <c r="AH906" s="27">
        <f t="shared" si="108"/>
        <v>235523.39811073802</v>
      </c>
      <c r="AI906" s="6" t="e">
        <f t="shared" si="110"/>
        <v>#N/A</v>
      </c>
    </row>
    <row r="907" spans="1:35" x14ac:dyDescent="0.35">
      <c r="A907" t="str">
        <f t="shared" si="109"/>
        <v>ELLIS PRACTICEK&amp;W CentralBrentE84032Jan10</v>
      </c>
      <c r="B907" s="41" t="s">
        <v>524</v>
      </c>
      <c r="C907" s="41" t="s">
        <v>464</v>
      </c>
      <c r="D907" s="41" t="s">
        <v>18</v>
      </c>
      <c r="E907" s="41" t="s">
        <v>103</v>
      </c>
      <c r="F907" s="41" t="s">
        <v>103</v>
      </c>
      <c r="G907" s="41" t="s">
        <v>765</v>
      </c>
      <c r="H907" s="41">
        <v>10</v>
      </c>
      <c r="I907" s="41">
        <v>7202.5504009400001</v>
      </c>
      <c r="J907" s="41">
        <v>7778</v>
      </c>
      <c r="K907" s="41">
        <v>1240</v>
      </c>
      <c r="L907" s="41">
        <v>154.78220000000002</v>
      </c>
      <c r="M907" s="41">
        <v>24.676000000000002</v>
      </c>
      <c r="N907" s="41"/>
      <c r="O907" s="41"/>
      <c r="P907" s="41"/>
      <c r="Q907" s="41"/>
      <c r="R907" s="41">
        <v>143</v>
      </c>
      <c r="S907" s="41">
        <v>2.5596999999999999</v>
      </c>
      <c r="T907" s="41"/>
      <c r="U907" s="41"/>
      <c r="V907" s="41">
        <v>9161</v>
      </c>
      <c r="W907" s="41">
        <v>182.01790000000003</v>
      </c>
      <c r="X907" s="41"/>
      <c r="Y907" s="41"/>
      <c r="Z907" s="6">
        <f>0</f>
        <v>0</v>
      </c>
      <c r="AA907" s="6">
        <f t="shared" si="104"/>
        <v>182.01790000000003</v>
      </c>
      <c r="AB907" t="e">
        <f>IF(ISBLANK(Table1[[#This Row],[FY2425_Cost]])=TRUE,#N/A,Table1[[#This Row],[FY2425_Cost]])</f>
        <v>#N/A</v>
      </c>
      <c r="AC907" s="6" t="e">
        <f t="shared" si="105"/>
        <v>#N/A</v>
      </c>
      <c r="AD907" s="6" t="e">
        <f>SUMIFS($AB$3:AB907,$B$3:B907,B907)</f>
        <v>#N/A</v>
      </c>
      <c r="AE907" s="6">
        <f t="shared" si="106"/>
        <v>3241.1476804230001</v>
      </c>
      <c r="AF907" s="6">
        <f t="shared" si="107"/>
        <v>3241.1476804230001</v>
      </c>
      <c r="AG907" s="6">
        <f>VLOOKUP(Table1[[#This Row],[PracticeCode]],$AP$3:$AS$345,4,FALSE)</f>
        <v>3241.1476804230001</v>
      </c>
      <c r="AH907" s="27">
        <f t="shared" si="108"/>
        <v>235523.39811073802</v>
      </c>
      <c r="AI907" s="6" t="e">
        <f t="shared" si="110"/>
        <v>#N/A</v>
      </c>
    </row>
    <row r="908" spans="1:35" x14ac:dyDescent="0.35">
      <c r="A908" t="str">
        <f t="shared" si="109"/>
        <v>ELLIS PRACTICEK&amp;W CentralBrentE84032Jul4</v>
      </c>
      <c r="B908" s="41" t="s">
        <v>524</v>
      </c>
      <c r="C908" s="41" t="s">
        <v>464</v>
      </c>
      <c r="D908" s="41" t="s">
        <v>18</v>
      </c>
      <c r="E908" s="41" t="s">
        <v>103</v>
      </c>
      <c r="F908" s="41" t="s">
        <v>103</v>
      </c>
      <c r="G908" s="41" t="s">
        <v>759</v>
      </c>
      <c r="H908" s="41">
        <v>4</v>
      </c>
      <c r="I908" s="41">
        <v>7202.5504009400001</v>
      </c>
      <c r="J908" s="41">
        <v>8090</v>
      </c>
      <c r="K908" s="41">
        <v>1406</v>
      </c>
      <c r="L908" s="41">
        <v>149.66499999999999</v>
      </c>
      <c r="M908" s="41">
        <v>26.010999999999999</v>
      </c>
      <c r="N908" s="41">
        <v>8977</v>
      </c>
      <c r="O908" s="41">
        <v>1795</v>
      </c>
      <c r="P908" s="41">
        <v>178.64230000000001</v>
      </c>
      <c r="Q908" s="41">
        <v>35.720500000000001</v>
      </c>
      <c r="R908" s="41">
        <v>7</v>
      </c>
      <c r="S908" s="41">
        <v>0.12529999999999999</v>
      </c>
      <c r="T908" s="41">
        <v>5192</v>
      </c>
      <c r="U908" s="41">
        <v>114.224</v>
      </c>
      <c r="V908" s="41">
        <v>9503</v>
      </c>
      <c r="W908" s="41">
        <v>175.8013</v>
      </c>
      <c r="X908" s="41">
        <v>15964</v>
      </c>
      <c r="Y908" s="41">
        <v>328.58679999999998</v>
      </c>
      <c r="Z908" s="6">
        <f>0</f>
        <v>0</v>
      </c>
      <c r="AA908" s="6">
        <f t="shared" si="104"/>
        <v>175.8013</v>
      </c>
      <c r="AB908">
        <f>IF(ISBLANK(Table1[[#This Row],[FY2425_Cost]])=TRUE,#N/A,Table1[[#This Row],[FY2425_Cost]])</f>
        <v>328.58679999999998</v>
      </c>
      <c r="AC908" s="6">
        <f t="shared" si="105"/>
        <v>152.78549999999998</v>
      </c>
      <c r="AD908" s="6" t="e">
        <f>SUMIFS($AB$3:AB908,$B$3:B908,B908)</f>
        <v>#N/A</v>
      </c>
      <c r="AE908" s="6">
        <f t="shared" si="106"/>
        <v>3241.1476804230001</v>
      </c>
      <c r="AF908" s="6">
        <f t="shared" si="107"/>
        <v>3241.1476804230001</v>
      </c>
      <c r="AG908" s="6">
        <f>VLOOKUP(Table1[[#This Row],[PracticeCode]],$AP$3:$AS$345,4,FALSE)</f>
        <v>3241.1476804230001</v>
      </c>
      <c r="AH908" s="27">
        <f t="shared" si="108"/>
        <v>235523.39811073802</v>
      </c>
      <c r="AI908" s="6" t="e">
        <f t="shared" si="110"/>
        <v>#N/A</v>
      </c>
    </row>
    <row r="909" spans="1:35" x14ac:dyDescent="0.35">
      <c r="A909" t="str">
        <f t="shared" si="109"/>
        <v>ELLIS PRACTICEK&amp;W CentralBrentE84032Jun3</v>
      </c>
      <c r="B909" s="41" t="s">
        <v>524</v>
      </c>
      <c r="C909" s="41" t="s">
        <v>464</v>
      </c>
      <c r="D909" s="41" t="s">
        <v>18</v>
      </c>
      <c r="E909" s="41" t="s">
        <v>103</v>
      </c>
      <c r="F909" s="41" t="s">
        <v>103</v>
      </c>
      <c r="G909" s="41" t="s">
        <v>758</v>
      </c>
      <c r="H909" s="41">
        <v>3</v>
      </c>
      <c r="I909" s="41">
        <v>7202.5504009400001</v>
      </c>
      <c r="J909" s="41">
        <v>9588</v>
      </c>
      <c r="K909" s="41">
        <v>1618</v>
      </c>
      <c r="L909" s="41">
        <v>177.37799999999999</v>
      </c>
      <c r="M909" s="41">
        <v>29.933</v>
      </c>
      <c r="N909" s="41">
        <v>6445</v>
      </c>
      <c r="O909" s="41">
        <v>1277</v>
      </c>
      <c r="P909" s="41">
        <v>128.25550000000001</v>
      </c>
      <c r="Q909" s="41">
        <v>25.412300000000002</v>
      </c>
      <c r="R909" s="41">
        <v>2875</v>
      </c>
      <c r="S909" s="41">
        <v>51.462499999999999</v>
      </c>
      <c r="T909" s="41">
        <v>209</v>
      </c>
      <c r="U909" s="41">
        <v>4.5979999999999999</v>
      </c>
      <c r="V909" s="41">
        <v>14081</v>
      </c>
      <c r="W909" s="41">
        <v>258.77349999999996</v>
      </c>
      <c r="X909" s="41">
        <v>7931</v>
      </c>
      <c r="Y909" s="41">
        <v>158.26580000000001</v>
      </c>
      <c r="Z909" s="6">
        <f>0</f>
        <v>0</v>
      </c>
      <c r="AA909" s="6">
        <f t="shared" si="104"/>
        <v>258.77349999999996</v>
      </c>
      <c r="AB909">
        <f>IF(ISBLANK(Table1[[#This Row],[FY2425_Cost]])=TRUE,#N/A,Table1[[#This Row],[FY2425_Cost]])</f>
        <v>158.26580000000001</v>
      </c>
      <c r="AC909" s="6">
        <f t="shared" si="105"/>
        <v>-100.50769999999994</v>
      </c>
      <c r="AD909" s="6" t="e">
        <f>SUMIFS($AB$3:AB909,$B$3:B909,B909)</f>
        <v>#N/A</v>
      </c>
      <c r="AE909" s="6">
        <f t="shared" si="106"/>
        <v>3241.1476804230001</v>
      </c>
      <c r="AF909" s="6">
        <f t="shared" si="107"/>
        <v>3241.1476804230001</v>
      </c>
      <c r="AG909" s="6">
        <f>VLOOKUP(Table1[[#This Row],[PracticeCode]],$AP$3:$AS$345,4,FALSE)</f>
        <v>3241.1476804230001</v>
      </c>
      <c r="AH909" s="27">
        <f t="shared" si="108"/>
        <v>235523.39811073802</v>
      </c>
      <c r="AI909" s="6" t="e">
        <f t="shared" si="110"/>
        <v>#N/A</v>
      </c>
    </row>
    <row r="910" spans="1:35" x14ac:dyDescent="0.35">
      <c r="A910" t="str">
        <f t="shared" si="109"/>
        <v>ELLIS PRACTICEK&amp;W CentralBrentE84032Mar12</v>
      </c>
      <c r="B910" s="41" t="s">
        <v>524</v>
      </c>
      <c r="C910" s="41" t="s">
        <v>464</v>
      </c>
      <c r="D910" s="41" t="s">
        <v>18</v>
      </c>
      <c r="E910" s="41" t="s">
        <v>103</v>
      </c>
      <c r="F910" s="41" t="s">
        <v>103</v>
      </c>
      <c r="G910" s="41" t="s">
        <v>767</v>
      </c>
      <c r="H910" s="41">
        <v>12</v>
      </c>
      <c r="I910" s="41">
        <v>7202.5504009400001</v>
      </c>
      <c r="J910" s="41">
        <v>8198</v>
      </c>
      <c r="K910" s="41">
        <v>2774</v>
      </c>
      <c r="L910" s="41">
        <v>163.14020000000002</v>
      </c>
      <c r="M910" s="41">
        <v>55.202600000000004</v>
      </c>
      <c r="N910" s="41"/>
      <c r="O910" s="41"/>
      <c r="P910" s="41"/>
      <c r="Q910" s="41"/>
      <c r="R910" s="41">
        <v>564</v>
      </c>
      <c r="S910" s="41">
        <v>10.095599999999999</v>
      </c>
      <c r="T910" s="41"/>
      <c r="U910" s="41"/>
      <c r="V910" s="41">
        <v>11536</v>
      </c>
      <c r="W910" s="41">
        <v>228.4384</v>
      </c>
      <c r="X910" s="41"/>
      <c r="Y910" s="41"/>
      <c r="Z910" s="6">
        <f>0</f>
        <v>0</v>
      </c>
      <c r="AA910" s="6">
        <f t="shared" si="104"/>
        <v>228.4384</v>
      </c>
      <c r="AB910" t="e">
        <f>IF(ISBLANK(Table1[[#This Row],[FY2425_Cost]])=TRUE,#N/A,Table1[[#This Row],[FY2425_Cost]])</f>
        <v>#N/A</v>
      </c>
      <c r="AC910" s="6" t="e">
        <f t="shared" si="105"/>
        <v>#N/A</v>
      </c>
      <c r="AD910" s="6" t="e">
        <f>SUMIFS($AB$3:AB910,$B$3:B910,B910)</f>
        <v>#N/A</v>
      </c>
      <c r="AE910" s="6">
        <f t="shared" si="106"/>
        <v>3241.1476804230001</v>
      </c>
      <c r="AF910" s="6">
        <f t="shared" si="107"/>
        <v>3241.1476804230001</v>
      </c>
      <c r="AG910" s="6">
        <f>VLOOKUP(Table1[[#This Row],[PracticeCode]],$AP$3:$AS$345,4,FALSE)</f>
        <v>3241.1476804230001</v>
      </c>
      <c r="AH910" s="27">
        <f t="shared" si="108"/>
        <v>235523.39811073802</v>
      </c>
      <c r="AI910" s="6" t="e">
        <f t="shared" si="110"/>
        <v>#N/A</v>
      </c>
    </row>
    <row r="911" spans="1:35" x14ac:dyDescent="0.35">
      <c r="A911" t="str">
        <f t="shared" si="109"/>
        <v>ELLIS PRACTICEK&amp;W CentralBrentE84032May2</v>
      </c>
      <c r="B911" s="41" t="s">
        <v>524</v>
      </c>
      <c r="C911" s="41" t="s">
        <v>464</v>
      </c>
      <c r="D911" s="41" t="s">
        <v>18</v>
      </c>
      <c r="E911" s="41" t="s">
        <v>103</v>
      </c>
      <c r="F911" s="41" t="s">
        <v>103</v>
      </c>
      <c r="G911" s="41" t="s">
        <v>757</v>
      </c>
      <c r="H911" s="41">
        <v>2</v>
      </c>
      <c r="I911" s="41">
        <v>7202.5504009400001</v>
      </c>
      <c r="J911" s="41">
        <v>10478</v>
      </c>
      <c r="K911" s="41">
        <v>2580</v>
      </c>
      <c r="L911" s="41">
        <v>193.84299999999999</v>
      </c>
      <c r="M911" s="41">
        <v>47.73</v>
      </c>
      <c r="N911" s="41">
        <v>6127</v>
      </c>
      <c r="O911" s="41">
        <v>339</v>
      </c>
      <c r="P911" s="41">
        <v>121.9273</v>
      </c>
      <c r="Q911" s="41">
        <v>6.7461000000000002</v>
      </c>
      <c r="R911" s="41">
        <v>23775</v>
      </c>
      <c r="S911" s="41">
        <v>425.57249999999999</v>
      </c>
      <c r="T911" s="41">
        <v>0</v>
      </c>
      <c r="U911" s="41">
        <v>0</v>
      </c>
      <c r="V911" s="41">
        <v>36833</v>
      </c>
      <c r="W911" s="41">
        <v>667.14549999999997</v>
      </c>
      <c r="X911" s="41">
        <v>6466</v>
      </c>
      <c r="Y911" s="41">
        <v>128.67340000000002</v>
      </c>
      <c r="Z911" s="6">
        <f>0</f>
        <v>0</v>
      </c>
      <c r="AA911" s="6">
        <f t="shared" si="104"/>
        <v>667.14549999999997</v>
      </c>
      <c r="AB911">
        <f>IF(ISBLANK(Table1[[#This Row],[FY2425_Cost]])=TRUE,#N/A,Table1[[#This Row],[FY2425_Cost]])</f>
        <v>128.67340000000002</v>
      </c>
      <c r="AC911" s="6">
        <f t="shared" si="105"/>
        <v>-538.47209999999995</v>
      </c>
      <c r="AD911" s="6" t="e">
        <f>SUMIFS($AB$3:AB911,$B$3:B911,B911)</f>
        <v>#N/A</v>
      </c>
      <c r="AE911" s="6">
        <f t="shared" si="106"/>
        <v>3241.1476804230001</v>
      </c>
      <c r="AF911" s="6">
        <f t="shared" si="107"/>
        <v>3241.1476804230001</v>
      </c>
      <c r="AG911" s="6">
        <f>VLOOKUP(Table1[[#This Row],[PracticeCode]],$AP$3:$AS$345,4,FALSE)</f>
        <v>3241.1476804230001</v>
      </c>
      <c r="AH911" s="27">
        <f t="shared" si="108"/>
        <v>235523.39811073802</v>
      </c>
      <c r="AI911" s="6" t="e">
        <f t="shared" si="110"/>
        <v>#N/A</v>
      </c>
    </row>
    <row r="912" spans="1:35" x14ac:dyDescent="0.35">
      <c r="A912" t="str">
        <f t="shared" si="109"/>
        <v>ELLIS PRACTICEK&amp;W CentralBrentE84032Nov8</v>
      </c>
      <c r="B912" s="41" t="s">
        <v>524</v>
      </c>
      <c r="C912" s="41" t="s">
        <v>464</v>
      </c>
      <c r="D912" s="41" t="s">
        <v>18</v>
      </c>
      <c r="E912" s="41" t="s">
        <v>103</v>
      </c>
      <c r="F912" s="41" t="s">
        <v>103</v>
      </c>
      <c r="G912" s="41" t="s">
        <v>763</v>
      </c>
      <c r="H912" s="41">
        <v>8</v>
      </c>
      <c r="I912" s="41">
        <v>7202.5504009400001</v>
      </c>
      <c r="J912" s="41">
        <v>9812</v>
      </c>
      <c r="K912" s="41">
        <v>2264</v>
      </c>
      <c r="L912" s="41">
        <v>195.25880000000001</v>
      </c>
      <c r="M912" s="41">
        <v>45.053600000000003</v>
      </c>
      <c r="N912" s="41"/>
      <c r="O912" s="41"/>
      <c r="P912" s="41"/>
      <c r="Q912" s="41"/>
      <c r="R912" s="41">
        <v>1181</v>
      </c>
      <c r="S912" s="41">
        <v>21.139900000000001</v>
      </c>
      <c r="T912" s="41"/>
      <c r="U912" s="41"/>
      <c r="V912" s="41">
        <v>13257</v>
      </c>
      <c r="W912" s="41">
        <v>261.45230000000004</v>
      </c>
      <c r="X912" s="41"/>
      <c r="Y912" s="41"/>
      <c r="Z912" s="6">
        <f>0</f>
        <v>0</v>
      </c>
      <c r="AA912" s="6">
        <f t="shared" si="104"/>
        <v>261.45230000000004</v>
      </c>
      <c r="AB912" t="e">
        <f>IF(ISBLANK(Table1[[#This Row],[FY2425_Cost]])=TRUE,#N/A,Table1[[#This Row],[FY2425_Cost]])</f>
        <v>#N/A</v>
      </c>
      <c r="AC912" s="6" t="e">
        <f t="shared" si="105"/>
        <v>#N/A</v>
      </c>
      <c r="AD912" s="6" t="e">
        <f>SUMIFS($AB$3:AB912,$B$3:B912,B912)</f>
        <v>#N/A</v>
      </c>
      <c r="AE912" s="6">
        <f t="shared" si="106"/>
        <v>3241.1476804230001</v>
      </c>
      <c r="AF912" s="6">
        <f t="shared" si="107"/>
        <v>3241.1476804230001</v>
      </c>
      <c r="AG912" s="6">
        <f>VLOOKUP(Table1[[#This Row],[PracticeCode]],$AP$3:$AS$345,4,FALSE)</f>
        <v>3241.1476804230001</v>
      </c>
      <c r="AH912" s="27">
        <f t="shared" si="108"/>
        <v>235523.39811073802</v>
      </c>
      <c r="AI912" s="6" t="e">
        <f t="shared" si="110"/>
        <v>#N/A</v>
      </c>
    </row>
    <row r="913" spans="1:35" x14ac:dyDescent="0.35">
      <c r="A913" t="str">
        <f t="shared" si="109"/>
        <v>ELLIS PRACTICEK&amp;W CentralBrentE84032Oct7</v>
      </c>
      <c r="B913" s="41" t="s">
        <v>524</v>
      </c>
      <c r="C913" s="41" t="s">
        <v>464</v>
      </c>
      <c r="D913" s="41" t="s">
        <v>18</v>
      </c>
      <c r="E913" s="41" t="s">
        <v>103</v>
      </c>
      <c r="F913" s="41" t="s">
        <v>103</v>
      </c>
      <c r="G913" s="41" t="s">
        <v>762</v>
      </c>
      <c r="H913" s="41">
        <v>7</v>
      </c>
      <c r="I913" s="41">
        <v>7202.5504009400001</v>
      </c>
      <c r="J913" s="41">
        <v>11177</v>
      </c>
      <c r="K913" s="41">
        <v>2206</v>
      </c>
      <c r="L913" s="41">
        <v>222.42230000000001</v>
      </c>
      <c r="M913" s="41">
        <v>43.8994</v>
      </c>
      <c r="N913" s="41">
        <v>0</v>
      </c>
      <c r="O913" s="41">
        <v>4438</v>
      </c>
      <c r="P913" s="41">
        <v>0</v>
      </c>
      <c r="Q913" s="41">
        <v>99.85499999999999</v>
      </c>
      <c r="R913" s="41">
        <v>0</v>
      </c>
      <c r="S913" s="41">
        <v>0</v>
      </c>
      <c r="T913" s="41">
        <v>6296</v>
      </c>
      <c r="U913" s="41">
        <v>138.512</v>
      </c>
      <c r="V913" s="41">
        <v>13383</v>
      </c>
      <c r="W913" s="41">
        <v>266.32170000000002</v>
      </c>
      <c r="X913" s="41">
        <v>10734</v>
      </c>
      <c r="Y913" s="41">
        <v>238.36699999999999</v>
      </c>
      <c r="Z913" s="6">
        <f>0</f>
        <v>0</v>
      </c>
      <c r="AA913" s="6">
        <f t="shared" si="104"/>
        <v>266.32170000000002</v>
      </c>
      <c r="AB913">
        <f>IF(ISBLANK(Table1[[#This Row],[FY2425_Cost]])=TRUE,#N/A,Table1[[#This Row],[FY2425_Cost]])</f>
        <v>238.36699999999999</v>
      </c>
      <c r="AC913" s="6">
        <f t="shared" si="105"/>
        <v>-27.954700000000031</v>
      </c>
      <c r="AD913" s="6" t="e">
        <f>SUMIFS($AB$3:AB913,$B$3:B913,B913)</f>
        <v>#N/A</v>
      </c>
      <c r="AE913" s="6">
        <f t="shared" si="106"/>
        <v>3241.1476804230001</v>
      </c>
      <c r="AF913" s="6">
        <f t="shared" si="107"/>
        <v>3241.1476804230001</v>
      </c>
      <c r="AG913" s="6">
        <f>VLOOKUP(Table1[[#This Row],[PracticeCode]],$AP$3:$AS$345,4,FALSE)</f>
        <v>3241.1476804230001</v>
      </c>
      <c r="AH913" s="27">
        <f t="shared" si="108"/>
        <v>235523.39811073802</v>
      </c>
      <c r="AI913" s="6" t="e">
        <f t="shared" si="110"/>
        <v>#N/A</v>
      </c>
    </row>
    <row r="914" spans="1:35" x14ac:dyDescent="0.35">
      <c r="A914" t="str">
        <f t="shared" si="109"/>
        <v>ELLIS PRACTICEK&amp;W CentralBrentE84032Sep6</v>
      </c>
      <c r="B914" s="41" t="s">
        <v>524</v>
      </c>
      <c r="C914" s="41" t="s">
        <v>464</v>
      </c>
      <c r="D914" s="41" t="s">
        <v>18</v>
      </c>
      <c r="E914" s="41" t="s">
        <v>103</v>
      </c>
      <c r="F914" s="41" t="s">
        <v>103</v>
      </c>
      <c r="G914" s="41" t="s">
        <v>761</v>
      </c>
      <c r="H914" s="41">
        <v>6</v>
      </c>
      <c r="I914" s="41">
        <v>7202.5504009400001</v>
      </c>
      <c r="J914" s="41">
        <v>10587</v>
      </c>
      <c r="K914" s="41">
        <v>7588</v>
      </c>
      <c r="L914" s="41">
        <v>210.68130000000002</v>
      </c>
      <c r="M914" s="41">
        <v>151.00120000000001</v>
      </c>
      <c r="N914" s="41">
        <v>9083</v>
      </c>
      <c r="O914" s="41">
        <v>2682</v>
      </c>
      <c r="P914" s="41">
        <v>204.36749999999998</v>
      </c>
      <c r="Q914" s="41">
        <v>60.344999999999999</v>
      </c>
      <c r="R914" s="41">
        <v>1569</v>
      </c>
      <c r="S914" s="41">
        <v>28.085100000000001</v>
      </c>
      <c r="T914" s="41">
        <v>652</v>
      </c>
      <c r="U914" s="41">
        <v>14.343999999999999</v>
      </c>
      <c r="V914" s="41">
        <v>19744</v>
      </c>
      <c r="W914" s="41">
        <v>389.76760000000002</v>
      </c>
      <c r="X914" s="41">
        <v>12417</v>
      </c>
      <c r="Y914" s="41">
        <v>279.05649999999997</v>
      </c>
      <c r="Z914" s="6">
        <f>0</f>
        <v>0</v>
      </c>
      <c r="AA914" s="6">
        <f t="shared" si="104"/>
        <v>389.76760000000002</v>
      </c>
      <c r="AB914">
        <f>IF(ISBLANK(Table1[[#This Row],[FY2425_Cost]])=TRUE,#N/A,Table1[[#This Row],[FY2425_Cost]])</f>
        <v>279.05649999999997</v>
      </c>
      <c r="AC914" s="6">
        <f t="shared" si="105"/>
        <v>-110.71110000000004</v>
      </c>
      <c r="AD914" s="6" t="e">
        <f>SUMIFS($AB$3:AB914,$B$3:B914,B914)</f>
        <v>#N/A</v>
      </c>
      <c r="AE914" s="6">
        <f t="shared" si="106"/>
        <v>3241.1476804230001</v>
      </c>
      <c r="AF914" s="6">
        <f t="shared" si="107"/>
        <v>3241.1476804230001</v>
      </c>
      <c r="AG914" s="6">
        <f>VLOOKUP(Table1[[#This Row],[PracticeCode]],$AP$3:$AS$345,4,FALSE)</f>
        <v>3241.1476804230001</v>
      </c>
      <c r="AH914" s="27">
        <f t="shared" si="108"/>
        <v>235523.39811073802</v>
      </c>
      <c r="AI914" s="6" t="e">
        <f t="shared" si="110"/>
        <v>#N/A</v>
      </c>
    </row>
    <row r="915" spans="1:35" x14ac:dyDescent="0.35">
      <c r="A915" t="str">
        <f t="shared" si="109"/>
        <v>ELMBANK SURGERYGreenwellEalingE85088Apr1</v>
      </c>
      <c r="B915" s="41" t="s">
        <v>592</v>
      </c>
      <c r="C915" s="41" t="s">
        <v>511</v>
      </c>
      <c r="D915" s="41" t="s">
        <v>12</v>
      </c>
      <c r="E915" s="41" t="s">
        <v>104</v>
      </c>
      <c r="F915" s="41" t="s">
        <v>104</v>
      </c>
      <c r="G915" s="41" t="s">
        <v>756</v>
      </c>
      <c r="H915" s="41">
        <v>1</v>
      </c>
      <c r="I915" s="41">
        <v>5772.3207692483802</v>
      </c>
      <c r="J915" s="41">
        <v>3198</v>
      </c>
      <c r="K915" s="41">
        <v>0</v>
      </c>
      <c r="L915" s="41">
        <v>59.162999999999997</v>
      </c>
      <c r="M915" s="41">
        <v>0</v>
      </c>
      <c r="N915" s="41">
        <v>576</v>
      </c>
      <c r="O915" s="41">
        <v>0</v>
      </c>
      <c r="P915" s="41">
        <v>11.462400000000001</v>
      </c>
      <c r="Q915" s="41">
        <v>0</v>
      </c>
      <c r="R915" s="41">
        <v>3444</v>
      </c>
      <c r="S915" s="41">
        <v>61.647599999999997</v>
      </c>
      <c r="T915" s="41">
        <v>10823</v>
      </c>
      <c r="U915" s="41">
        <v>238.10599999999999</v>
      </c>
      <c r="V915" s="41">
        <v>6642</v>
      </c>
      <c r="W915" s="41">
        <v>120.81059999999999</v>
      </c>
      <c r="X915" s="41">
        <v>11399</v>
      </c>
      <c r="Y915" s="41">
        <v>249.5684</v>
      </c>
      <c r="Z915" s="6">
        <f>0</f>
        <v>0</v>
      </c>
      <c r="AA915" s="6">
        <f t="shared" si="104"/>
        <v>120.81059999999999</v>
      </c>
      <c r="AB915">
        <f>IF(ISBLANK(Table1[[#This Row],[FY2425_Cost]])=TRUE,#N/A,Table1[[#This Row],[FY2425_Cost]])</f>
        <v>249.5684</v>
      </c>
      <c r="AC915" s="6">
        <f t="shared" si="105"/>
        <v>128.7578</v>
      </c>
      <c r="AD915" s="6">
        <f>SUMIFS($AB$3:AB915,$B$3:B915,B915)</f>
        <v>249.5684</v>
      </c>
      <c r="AE915" s="6">
        <f t="shared" si="106"/>
        <v>2597.544346161771</v>
      </c>
      <c r="AF915" s="6">
        <f t="shared" si="107"/>
        <v>2597.544346161771</v>
      </c>
      <c r="AG915" s="6">
        <f>VLOOKUP(Table1[[#This Row],[PracticeCode]],$AP$3:$AS$345,4,FALSE)</f>
        <v>2597.544346161771</v>
      </c>
      <c r="AH915" s="27">
        <f t="shared" si="108"/>
        <v>188754.88915442204</v>
      </c>
      <c r="AI915" s="6">
        <f t="shared" si="110"/>
        <v>0</v>
      </c>
    </row>
    <row r="916" spans="1:35" x14ac:dyDescent="0.35">
      <c r="A916" t="str">
        <f t="shared" si="109"/>
        <v>ELMBANK SURGERYGreenwellEalingE85088Aug5</v>
      </c>
      <c r="B916" s="41" t="s">
        <v>592</v>
      </c>
      <c r="C916" s="41" t="s">
        <v>511</v>
      </c>
      <c r="D916" s="41" t="s">
        <v>12</v>
      </c>
      <c r="E916" s="41" t="s">
        <v>104</v>
      </c>
      <c r="F916" s="41" t="s">
        <v>104</v>
      </c>
      <c r="G916" s="41" t="s">
        <v>760</v>
      </c>
      <c r="H916" s="41">
        <v>5</v>
      </c>
      <c r="I916" s="41">
        <v>5772.3207692483802</v>
      </c>
      <c r="J916" s="41">
        <v>627</v>
      </c>
      <c r="K916" s="41">
        <v>0</v>
      </c>
      <c r="L916" s="41">
        <v>11.599499999999999</v>
      </c>
      <c r="M916" s="41">
        <v>0</v>
      </c>
      <c r="N916" s="41">
        <v>464</v>
      </c>
      <c r="O916" s="41">
        <v>0</v>
      </c>
      <c r="P916" s="41">
        <v>9.2336000000000009</v>
      </c>
      <c r="Q916" s="41">
        <v>0</v>
      </c>
      <c r="R916" s="41">
        <v>11161</v>
      </c>
      <c r="S916" s="41">
        <v>199.78190000000001</v>
      </c>
      <c r="T916" s="41">
        <v>10242</v>
      </c>
      <c r="U916" s="41">
        <v>225.32400000000001</v>
      </c>
      <c r="V916" s="41">
        <v>11788</v>
      </c>
      <c r="W916" s="41">
        <v>211.38140000000001</v>
      </c>
      <c r="X916" s="41">
        <v>10706</v>
      </c>
      <c r="Y916" s="41">
        <v>234.55760000000001</v>
      </c>
      <c r="Z916" s="6">
        <f>0</f>
        <v>0</v>
      </c>
      <c r="AA916" s="6">
        <f t="shared" si="104"/>
        <v>211.38140000000001</v>
      </c>
      <c r="AB916">
        <f>IF(ISBLANK(Table1[[#This Row],[FY2425_Cost]])=TRUE,#N/A,Table1[[#This Row],[FY2425_Cost]])</f>
        <v>234.55760000000001</v>
      </c>
      <c r="AC916" s="6">
        <f t="shared" si="105"/>
        <v>23.176199999999994</v>
      </c>
      <c r="AD916" s="6">
        <f>SUMIFS($AB$3:AB916,$B$3:B916,B916)</f>
        <v>484.12599999999998</v>
      </c>
      <c r="AE916" s="6">
        <f t="shared" si="106"/>
        <v>2597.544346161771</v>
      </c>
      <c r="AF916" s="6">
        <f t="shared" si="107"/>
        <v>2597.544346161771</v>
      </c>
      <c r="AG916" s="6">
        <f>VLOOKUP(Table1[[#This Row],[PracticeCode]],$AP$3:$AS$345,4,FALSE)</f>
        <v>2597.544346161771</v>
      </c>
      <c r="AH916" s="27">
        <f t="shared" si="108"/>
        <v>188754.88915442204</v>
      </c>
      <c r="AI916" s="6">
        <f t="shared" si="110"/>
        <v>0</v>
      </c>
    </row>
    <row r="917" spans="1:35" x14ac:dyDescent="0.35">
      <c r="A917" t="str">
        <f t="shared" si="109"/>
        <v>ELMBANK SURGERYGreenwellEalingE85088Dec9</v>
      </c>
      <c r="B917" s="41" t="s">
        <v>592</v>
      </c>
      <c r="C917" s="41" t="s">
        <v>511</v>
      </c>
      <c r="D917" s="41" t="s">
        <v>12</v>
      </c>
      <c r="E917" s="41" t="s">
        <v>104</v>
      </c>
      <c r="F917" s="41" t="s">
        <v>104</v>
      </c>
      <c r="G917" s="41" t="s">
        <v>764</v>
      </c>
      <c r="H917" s="41">
        <v>9</v>
      </c>
      <c r="I917" s="41">
        <v>5772.3207692483802</v>
      </c>
      <c r="J917" s="41">
        <v>469</v>
      </c>
      <c r="K917" s="41">
        <v>0</v>
      </c>
      <c r="L917" s="41">
        <v>9.3331</v>
      </c>
      <c r="M917" s="41">
        <v>0</v>
      </c>
      <c r="N917" s="41"/>
      <c r="O917" s="41"/>
      <c r="P917" s="41"/>
      <c r="Q917" s="41"/>
      <c r="R917" s="41">
        <v>8354</v>
      </c>
      <c r="S917" s="41">
        <v>149.53659999999999</v>
      </c>
      <c r="T917" s="41"/>
      <c r="U917" s="41"/>
      <c r="V917" s="41">
        <v>8823</v>
      </c>
      <c r="W917" s="41">
        <v>158.86969999999999</v>
      </c>
      <c r="X917" s="41"/>
      <c r="Y917" s="41"/>
      <c r="Z917" s="6">
        <f>0</f>
        <v>0</v>
      </c>
      <c r="AA917" s="6">
        <f t="shared" si="104"/>
        <v>158.86969999999999</v>
      </c>
      <c r="AB917" t="e">
        <f>IF(ISBLANK(Table1[[#This Row],[FY2425_Cost]])=TRUE,#N/A,Table1[[#This Row],[FY2425_Cost]])</f>
        <v>#N/A</v>
      </c>
      <c r="AC917" s="6" t="e">
        <f t="shared" si="105"/>
        <v>#N/A</v>
      </c>
      <c r="AD917" s="6" t="e">
        <f>SUMIFS($AB$3:AB917,$B$3:B917,B917)</f>
        <v>#N/A</v>
      </c>
      <c r="AE917" s="6">
        <f t="shared" si="106"/>
        <v>2597.544346161771</v>
      </c>
      <c r="AF917" s="6">
        <f t="shared" si="107"/>
        <v>2597.544346161771</v>
      </c>
      <c r="AG917" s="6">
        <f>VLOOKUP(Table1[[#This Row],[PracticeCode]],$AP$3:$AS$345,4,FALSE)</f>
        <v>2597.544346161771</v>
      </c>
      <c r="AH917" s="27">
        <f t="shared" si="108"/>
        <v>188754.88915442204</v>
      </c>
      <c r="AI917" s="6" t="e">
        <f t="shared" si="110"/>
        <v>#N/A</v>
      </c>
    </row>
    <row r="918" spans="1:35" x14ac:dyDescent="0.35">
      <c r="A918" t="str">
        <f t="shared" si="109"/>
        <v>ELMBANK SURGERYGreenwellEalingE85088Feb11</v>
      </c>
      <c r="B918" s="41" t="s">
        <v>592</v>
      </c>
      <c r="C918" s="41" t="s">
        <v>511</v>
      </c>
      <c r="D918" s="41" t="s">
        <v>12</v>
      </c>
      <c r="E918" s="41" t="s">
        <v>104</v>
      </c>
      <c r="F918" s="41" t="s">
        <v>104</v>
      </c>
      <c r="G918" s="41" t="s">
        <v>766</v>
      </c>
      <c r="H918" s="41">
        <v>11</v>
      </c>
      <c r="I918" s="41">
        <v>5772.3207692483802</v>
      </c>
      <c r="J918" s="41">
        <v>652</v>
      </c>
      <c r="K918" s="41">
        <v>0</v>
      </c>
      <c r="L918" s="41">
        <v>12.9748</v>
      </c>
      <c r="M918" s="41">
        <v>0</v>
      </c>
      <c r="N918" s="41"/>
      <c r="O918" s="41"/>
      <c r="P918" s="41"/>
      <c r="Q918" s="41"/>
      <c r="R918" s="41">
        <v>10674</v>
      </c>
      <c r="S918" s="41">
        <v>191.06460000000001</v>
      </c>
      <c r="T918" s="41"/>
      <c r="U918" s="41"/>
      <c r="V918" s="41">
        <v>11326</v>
      </c>
      <c r="W918" s="41">
        <v>204.0394</v>
      </c>
      <c r="X918" s="41"/>
      <c r="Y918" s="41"/>
      <c r="Z918" s="6">
        <f>0</f>
        <v>0</v>
      </c>
      <c r="AA918" s="6">
        <f t="shared" si="104"/>
        <v>204.0394</v>
      </c>
      <c r="AB918" t="e">
        <f>IF(ISBLANK(Table1[[#This Row],[FY2425_Cost]])=TRUE,#N/A,Table1[[#This Row],[FY2425_Cost]])</f>
        <v>#N/A</v>
      </c>
      <c r="AC918" s="6" t="e">
        <f t="shared" si="105"/>
        <v>#N/A</v>
      </c>
      <c r="AD918" s="6" t="e">
        <f>SUMIFS($AB$3:AB918,$B$3:B918,B918)</f>
        <v>#N/A</v>
      </c>
      <c r="AE918" s="6">
        <f t="shared" si="106"/>
        <v>2597.544346161771</v>
      </c>
      <c r="AF918" s="6">
        <f t="shared" si="107"/>
        <v>2597.544346161771</v>
      </c>
      <c r="AG918" s="6">
        <f>VLOOKUP(Table1[[#This Row],[PracticeCode]],$AP$3:$AS$345,4,FALSE)</f>
        <v>2597.544346161771</v>
      </c>
      <c r="AH918" s="27">
        <f t="shared" si="108"/>
        <v>188754.88915442204</v>
      </c>
      <c r="AI918" s="6" t="e">
        <f t="shared" si="110"/>
        <v>#N/A</v>
      </c>
    </row>
    <row r="919" spans="1:35" x14ac:dyDescent="0.35">
      <c r="A919" t="str">
        <f t="shared" si="109"/>
        <v>ELMBANK SURGERYGreenwellEalingE85088Jan10</v>
      </c>
      <c r="B919" s="41" t="s">
        <v>592</v>
      </c>
      <c r="C919" s="41" t="s">
        <v>511</v>
      </c>
      <c r="D919" s="41" t="s">
        <v>12</v>
      </c>
      <c r="E919" s="41" t="s">
        <v>104</v>
      </c>
      <c r="F919" s="41" t="s">
        <v>104</v>
      </c>
      <c r="G919" s="41" t="s">
        <v>765</v>
      </c>
      <c r="H919" s="41">
        <v>10</v>
      </c>
      <c r="I919" s="41">
        <v>5772.3207692483802</v>
      </c>
      <c r="J919" s="41">
        <v>547</v>
      </c>
      <c r="K919" s="41">
        <v>0</v>
      </c>
      <c r="L919" s="41">
        <v>10.885300000000001</v>
      </c>
      <c r="M919" s="41">
        <v>0</v>
      </c>
      <c r="N919" s="41"/>
      <c r="O919" s="41"/>
      <c r="P919" s="41"/>
      <c r="Q919" s="41"/>
      <c r="R919" s="41">
        <v>14908</v>
      </c>
      <c r="S919" s="41">
        <v>266.85320000000002</v>
      </c>
      <c r="T919" s="41"/>
      <c r="U919" s="41"/>
      <c r="V919" s="41">
        <v>15455</v>
      </c>
      <c r="W919" s="41">
        <v>277.73850000000004</v>
      </c>
      <c r="X919" s="41"/>
      <c r="Y919" s="41"/>
      <c r="Z919" s="6">
        <f>0</f>
        <v>0</v>
      </c>
      <c r="AA919" s="6">
        <f t="shared" si="104"/>
        <v>277.73850000000004</v>
      </c>
      <c r="AB919" t="e">
        <f>IF(ISBLANK(Table1[[#This Row],[FY2425_Cost]])=TRUE,#N/A,Table1[[#This Row],[FY2425_Cost]])</f>
        <v>#N/A</v>
      </c>
      <c r="AC919" s="6" t="e">
        <f t="shared" si="105"/>
        <v>#N/A</v>
      </c>
      <c r="AD919" s="6" t="e">
        <f>SUMIFS($AB$3:AB919,$B$3:B919,B919)</f>
        <v>#N/A</v>
      </c>
      <c r="AE919" s="6">
        <f t="shared" si="106"/>
        <v>2597.544346161771</v>
      </c>
      <c r="AF919" s="6">
        <f t="shared" si="107"/>
        <v>2597.544346161771</v>
      </c>
      <c r="AG919" s="6">
        <f>VLOOKUP(Table1[[#This Row],[PracticeCode]],$AP$3:$AS$345,4,FALSE)</f>
        <v>2597.544346161771</v>
      </c>
      <c r="AH919" s="27">
        <f t="shared" si="108"/>
        <v>188754.88915442204</v>
      </c>
      <c r="AI919" s="6" t="e">
        <f t="shared" si="110"/>
        <v>#N/A</v>
      </c>
    </row>
    <row r="920" spans="1:35" x14ac:dyDescent="0.35">
      <c r="A920" t="str">
        <f t="shared" si="109"/>
        <v>ELMBANK SURGERYGreenwellEalingE85088Jul4</v>
      </c>
      <c r="B920" s="41" t="s">
        <v>592</v>
      </c>
      <c r="C920" s="41" t="s">
        <v>511</v>
      </c>
      <c r="D920" s="41" t="s">
        <v>12</v>
      </c>
      <c r="E920" s="41" t="s">
        <v>104</v>
      </c>
      <c r="F920" s="41" t="s">
        <v>104</v>
      </c>
      <c r="G920" s="41" t="s">
        <v>759</v>
      </c>
      <c r="H920" s="41">
        <v>4</v>
      </c>
      <c r="I920" s="41">
        <v>5772.3207692483802</v>
      </c>
      <c r="J920" s="41">
        <v>806</v>
      </c>
      <c r="K920" s="41">
        <v>0</v>
      </c>
      <c r="L920" s="41">
        <v>14.911</v>
      </c>
      <c r="M920" s="41">
        <v>0</v>
      </c>
      <c r="N920" s="41">
        <v>450</v>
      </c>
      <c r="O920" s="41">
        <v>0</v>
      </c>
      <c r="P920" s="41">
        <v>8.9550000000000001</v>
      </c>
      <c r="Q920" s="41">
        <v>0</v>
      </c>
      <c r="R920" s="41">
        <v>25510</v>
      </c>
      <c r="S920" s="41">
        <v>456.62900000000002</v>
      </c>
      <c r="T920" s="41">
        <v>11689</v>
      </c>
      <c r="U920" s="41">
        <v>257.15800000000002</v>
      </c>
      <c r="V920" s="41">
        <v>26316</v>
      </c>
      <c r="W920" s="41">
        <v>471.54</v>
      </c>
      <c r="X920" s="41">
        <v>12139</v>
      </c>
      <c r="Y920" s="41">
        <v>266.113</v>
      </c>
      <c r="Z920" s="6">
        <f>0</f>
        <v>0</v>
      </c>
      <c r="AA920" s="6">
        <f t="shared" si="104"/>
        <v>471.54</v>
      </c>
      <c r="AB920">
        <f>IF(ISBLANK(Table1[[#This Row],[FY2425_Cost]])=TRUE,#N/A,Table1[[#This Row],[FY2425_Cost]])</f>
        <v>266.113</v>
      </c>
      <c r="AC920" s="6">
        <f t="shared" si="105"/>
        <v>-205.42700000000002</v>
      </c>
      <c r="AD920" s="6" t="e">
        <f>SUMIFS($AB$3:AB920,$B$3:B920,B920)</f>
        <v>#N/A</v>
      </c>
      <c r="AE920" s="6">
        <f t="shared" si="106"/>
        <v>2597.544346161771</v>
      </c>
      <c r="AF920" s="6">
        <f t="shared" si="107"/>
        <v>2597.544346161771</v>
      </c>
      <c r="AG920" s="6">
        <f>VLOOKUP(Table1[[#This Row],[PracticeCode]],$AP$3:$AS$345,4,FALSE)</f>
        <v>2597.544346161771</v>
      </c>
      <c r="AH920" s="27">
        <f t="shared" si="108"/>
        <v>188754.88915442204</v>
      </c>
      <c r="AI920" s="6" t="e">
        <f t="shared" si="110"/>
        <v>#N/A</v>
      </c>
    </row>
    <row r="921" spans="1:35" x14ac:dyDescent="0.35">
      <c r="A921" t="str">
        <f t="shared" si="109"/>
        <v>ELMBANK SURGERYGreenwellEalingE85088Jun3</v>
      </c>
      <c r="B921" s="41" t="s">
        <v>592</v>
      </c>
      <c r="C921" s="41" t="s">
        <v>511</v>
      </c>
      <c r="D921" s="41" t="s">
        <v>12</v>
      </c>
      <c r="E921" s="41" t="s">
        <v>104</v>
      </c>
      <c r="F921" s="41" t="s">
        <v>104</v>
      </c>
      <c r="G921" s="41" t="s">
        <v>758</v>
      </c>
      <c r="H921" s="41">
        <v>3</v>
      </c>
      <c r="I921" s="41">
        <v>5772.3207692483802</v>
      </c>
      <c r="J921" s="41">
        <v>1374</v>
      </c>
      <c r="K921" s="41">
        <v>0</v>
      </c>
      <c r="L921" s="41">
        <v>25.419</v>
      </c>
      <c r="M921" s="41">
        <v>0</v>
      </c>
      <c r="N921" s="41">
        <v>615</v>
      </c>
      <c r="O921" s="41">
        <v>0</v>
      </c>
      <c r="P921" s="41">
        <v>12.2385</v>
      </c>
      <c r="Q921" s="41">
        <v>0</v>
      </c>
      <c r="R921" s="41">
        <v>10291</v>
      </c>
      <c r="S921" s="41">
        <v>184.2089</v>
      </c>
      <c r="T921" s="41">
        <v>11555</v>
      </c>
      <c r="U921" s="41">
        <v>254.21</v>
      </c>
      <c r="V921" s="41">
        <v>11665</v>
      </c>
      <c r="W921" s="41">
        <v>209.62790000000001</v>
      </c>
      <c r="X921" s="41">
        <v>12170</v>
      </c>
      <c r="Y921" s="41">
        <v>266.44850000000002</v>
      </c>
      <c r="Z921" s="6">
        <f>0</f>
        <v>0</v>
      </c>
      <c r="AA921" s="6">
        <f t="shared" si="104"/>
        <v>209.62790000000001</v>
      </c>
      <c r="AB921">
        <f>IF(ISBLANK(Table1[[#This Row],[FY2425_Cost]])=TRUE,#N/A,Table1[[#This Row],[FY2425_Cost]])</f>
        <v>266.44850000000002</v>
      </c>
      <c r="AC921" s="6">
        <f t="shared" si="105"/>
        <v>56.820600000000013</v>
      </c>
      <c r="AD921" s="6" t="e">
        <f>SUMIFS($AB$3:AB921,$B$3:B921,B921)</f>
        <v>#N/A</v>
      </c>
      <c r="AE921" s="6">
        <f t="shared" si="106"/>
        <v>2597.544346161771</v>
      </c>
      <c r="AF921" s="6">
        <f t="shared" si="107"/>
        <v>2597.544346161771</v>
      </c>
      <c r="AG921" s="6">
        <f>VLOOKUP(Table1[[#This Row],[PracticeCode]],$AP$3:$AS$345,4,FALSE)</f>
        <v>2597.544346161771</v>
      </c>
      <c r="AH921" s="27">
        <f t="shared" si="108"/>
        <v>188754.88915442204</v>
      </c>
      <c r="AI921" s="6" t="e">
        <f t="shared" si="110"/>
        <v>#N/A</v>
      </c>
    </row>
    <row r="922" spans="1:35" x14ac:dyDescent="0.35">
      <c r="A922" t="str">
        <f t="shared" si="109"/>
        <v>ELMBANK SURGERYGreenwellEalingE85088Mar12</v>
      </c>
      <c r="B922" s="41" t="s">
        <v>592</v>
      </c>
      <c r="C922" s="41" t="s">
        <v>511</v>
      </c>
      <c r="D922" s="41" t="s">
        <v>12</v>
      </c>
      <c r="E922" s="41" t="s">
        <v>104</v>
      </c>
      <c r="F922" s="41" t="s">
        <v>104</v>
      </c>
      <c r="G922" s="41" t="s">
        <v>767</v>
      </c>
      <c r="H922" s="41">
        <v>12</v>
      </c>
      <c r="I922" s="41">
        <v>5772.3207692483802</v>
      </c>
      <c r="J922" s="41">
        <v>486</v>
      </c>
      <c r="K922" s="41">
        <v>0</v>
      </c>
      <c r="L922" s="41">
        <v>9.6714000000000002</v>
      </c>
      <c r="M922" s="41">
        <v>0</v>
      </c>
      <c r="N922" s="41"/>
      <c r="O922" s="41"/>
      <c r="P922" s="41"/>
      <c r="Q922" s="41"/>
      <c r="R922" s="41">
        <v>8951</v>
      </c>
      <c r="S922" s="41">
        <v>160.22290000000001</v>
      </c>
      <c r="T922" s="41"/>
      <c r="U922" s="41"/>
      <c r="V922" s="41">
        <v>9437</v>
      </c>
      <c r="W922" s="41">
        <v>169.89430000000002</v>
      </c>
      <c r="X922" s="41"/>
      <c r="Y922" s="41"/>
      <c r="Z922" s="6">
        <f>0</f>
        <v>0</v>
      </c>
      <c r="AA922" s="6">
        <f t="shared" si="104"/>
        <v>169.89430000000002</v>
      </c>
      <c r="AB922" t="e">
        <f>IF(ISBLANK(Table1[[#This Row],[FY2425_Cost]])=TRUE,#N/A,Table1[[#This Row],[FY2425_Cost]])</f>
        <v>#N/A</v>
      </c>
      <c r="AC922" s="6" t="e">
        <f t="shared" si="105"/>
        <v>#N/A</v>
      </c>
      <c r="AD922" s="6" t="e">
        <f>SUMIFS($AB$3:AB922,$B$3:B922,B922)</f>
        <v>#N/A</v>
      </c>
      <c r="AE922" s="6">
        <f t="shared" si="106"/>
        <v>2597.544346161771</v>
      </c>
      <c r="AF922" s="6">
        <f t="shared" si="107"/>
        <v>2597.544346161771</v>
      </c>
      <c r="AG922" s="6">
        <f>VLOOKUP(Table1[[#This Row],[PracticeCode]],$AP$3:$AS$345,4,FALSE)</f>
        <v>2597.544346161771</v>
      </c>
      <c r="AH922" s="27">
        <f t="shared" si="108"/>
        <v>188754.88915442204</v>
      </c>
      <c r="AI922" s="6" t="e">
        <f t="shared" si="110"/>
        <v>#N/A</v>
      </c>
    </row>
    <row r="923" spans="1:35" x14ac:dyDescent="0.35">
      <c r="A923" t="str">
        <f t="shared" si="109"/>
        <v>ELMBANK SURGERYGreenwellEalingE85088May2</v>
      </c>
      <c r="B923" s="41" t="s">
        <v>592</v>
      </c>
      <c r="C923" s="41" t="s">
        <v>511</v>
      </c>
      <c r="D923" s="41" t="s">
        <v>12</v>
      </c>
      <c r="E923" s="41" t="s">
        <v>104</v>
      </c>
      <c r="F923" s="41" t="s">
        <v>104</v>
      </c>
      <c r="G923" s="41" t="s">
        <v>757</v>
      </c>
      <c r="H923" s="41">
        <v>2</v>
      </c>
      <c r="I923" s="41">
        <v>5772.3207692483802</v>
      </c>
      <c r="J923" s="41">
        <v>2250</v>
      </c>
      <c r="K923" s="41">
        <v>0</v>
      </c>
      <c r="L923" s="41">
        <v>41.625</v>
      </c>
      <c r="M923" s="41">
        <v>0</v>
      </c>
      <c r="N923" s="41">
        <v>482</v>
      </c>
      <c r="O923" s="41">
        <v>0</v>
      </c>
      <c r="P923" s="41">
        <v>9.591800000000001</v>
      </c>
      <c r="Q923" s="41">
        <v>0</v>
      </c>
      <c r="R923" s="41">
        <v>11465</v>
      </c>
      <c r="S923" s="41">
        <v>205.2235</v>
      </c>
      <c r="T923" s="41">
        <v>10689</v>
      </c>
      <c r="U923" s="41">
        <v>235.15799999999999</v>
      </c>
      <c r="V923" s="41">
        <v>13715</v>
      </c>
      <c r="W923" s="41">
        <v>246.8485</v>
      </c>
      <c r="X923" s="41">
        <v>11171</v>
      </c>
      <c r="Y923" s="41">
        <v>244.74979999999999</v>
      </c>
      <c r="Z923" s="6">
        <f>0</f>
        <v>0</v>
      </c>
      <c r="AA923" s="6">
        <f t="shared" si="104"/>
        <v>246.8485</v>
      </c>
      <c r="AB923">
        <f>IF(ISBLANK(Table1[[#This Row],[FY2425_Cost]])=TRUE,#N/A,Table1[[#This Row],[FY2425_Cost]])</f>
        <v>244.74979999999999</v>
      </c>
      <c r="AC923" s="6">
        <f t="shared" si="105"/>
        <v>-2.098700000000008</v>
      </c>
      <c r="AD923" s="6" t="e">
        <f>SUMIFS($AB$3:AB923,$B$3:B923,B923)</f>
        <v>#N/A</v>
      </c>
      <c r="AE923" s="6">
        <f t="shared" si="106"/>
        <v>2597.544346161771</v>
      </c>
      <c r="AF923" s="6">
        <f t="shared" si="107"/>
        <v>2597.544346161771</v>
      </c>
      <c r="AG923" s="6">
        <f>VLOOKUP(Table1[[#This Row],[PracticeCode]],$AP$3:$AS$345,4,FALSE)</f>
        <v>2597.544346161771</v>
      </c>
      <c r="AH923" s="27">
        <f t="shared" si="108"/>
        <v>188754.88915442204</v>
      </c>
      <c r="AI923" s="6" t="e">
        <f t="shared" si="110"/>
        <v>#N/A</v>
      </c>
    </row>
    <row r="924" spans="1:35" x14ac:dyDescent="0.35">
      <c r="A924" t="str">
        <f t="shared" si="109"/>
        <v>ELMBANK SURGERYGreenwellEalingE85088Nov8</v>
      </c>
      <c r="B924" s="41" t="s">
        <v>592</v>
      </c>
      <c r="C924" s="41" t="s">
        <v>511</v>
      </c>
      <c r="D924" s="41" t="s">
        <v>12</v>
      </c>
      <c r="E924" s="41" t="s">
        <v>104</v>
      </c>
      <c r="F924" s="41" t="s">
        <v>104</v>
      </c>
      <c r="G924" s="41" t="s">
        <v>763</v>
      </c>
      <c r="H924" s="41">
        <v>8</v>
      </c>
      <c r="I924" s="41">
        <v>5772.3207692483802</v>
      </c>
      <c r="J924" s="41">
        <v>468</v>
      </c>
      <c r="K924" s="41">
        <v>0</v>
      </c>
      <c r="L924" s="41">
        <v>9.3132000000000001</v>
      </c>
      <c r="M924" s="41">
        <v>0</v>
      </c>
      <c r="N924" s="41"/>
      <c r="O924" s="41"/>
      <c r="P924" s="41"/>
      <c r="Q924" s="41"/>
      <c r="R924" s="41">
        <v>13010</v>
      </c>
      <c r="S924" s="41">
        <v>232.87899999999999</v>
      </c>
      <c r="T924" s="41"/>
      <c r="U924" s="41"/>
      <c r="V924" s="41">
        <v>13478</v>
      </c>
      <c r="W924" s="41">
        <v>242.19219999999999</v>
      </c>
      <c r="X924" s="41"/>
      <c r="Y924" s="41"/>
      <c r="Z924" s="6">
        <f>0</f>
        <v>0</v>
      </c>
      <c r="AA924" s="6">
        <f t="shared" si="104"/>
        <v>242.19219999999999</v>
      </c>
      <c r="AB924" t="e">
        <f>IF(ISBLANK(Table1[[#This Row],[FY2425_Cost]])=TRUE,#N/A,Table1[[#This Row],[FY2425_Cost]])</f>
        <v>#N/A</v>
      </c>
      <c r="AC924" s="6" t="e">
        <f t="shared" si="105"/>
        <v>#N/A</v>
      </c>
      <c r="AD924" s="6" t="e">
        <f>SUMIFS($AB$3:AB924,$B$3:B924,B924)</f>
        <v>#N/A</v>
      </c>
      <c r="AE924" s="6">
        <f t="shared" si="106"/>
        <v>2597.544346161771</v>
      </c>
      <c r="AF924" s="6">
        <f t="shared" si="107"/>
        <v>2597.544346161771</v>
      </c>
      <c r="AG924" s="6">
        <f>VLOOKUP(Table1[[#This Row],[PracticeCode]],$AP$3:$AS$345,4,FALSE)</f>
        <v>2597.544346161771</v>
      </c>
      <c r="AH924" s="27">
        <f t="shared" si="108"/>
        <v>188754.88915442204</v>
      </c>
      <c r="AI924" s="6" t="e">
        <f t="shared" si="110"/>
        <v>#N/A</v>
      </c>
    </row>
    <row r="925" spans="1:35" x14ac:dyDescent="0.35">
      <c r="A925" t="str">
        <f t="shared" si="109"/>
        <v>ELMBANK SURGERYGreenwellEalingE85088Oct7</v>
      </c>
      <c r="B925" s="41" t="s">
        <v>592</v>
      </c>
      <c r="C925" s="41" t="s">
        <v>511</v>
      </c>
      <c r="D925" s="41" t="s">
        <v>12</v>
      </c>
      <c r="E925" s="41" t="s">
        <v>104</v>
      </c>
      <c r="F925" s="41" t="s">
        <v>104</v>
      </c>
      <c r="G925" s="41" t="s">
        <v>762</v>
      </c>
      <c r="H925" s="41">
        <v>7</v>
      </c>
      <c r="I925" s="41">
        <v>5772.3207692483802</v>
      </c>
      <c r="J925" s="41">
        <v>504</v>
      </c>
      <c r="K925" s="41">
        <v>0</v>
      </c>
      <c r="L925" s="41">
        <v>10.0296</v>
      </c>
      <c r="M925" s="41">
        <v>0</v>
      </c>
      <c r="N925" s="41">
        <v>0</v>
      </c>
      <c r="O925" s="41">
        <v>0</v>
      </c>
      <c r="P925" s="41">
        <v>0</v>
      </c>
      <c r="Q925" s="41">
        <v>0</v>
      </c>
      <c r="R925" s="41">
        <v>14561</v>
      </c>
      <c r="S925" s="41">
        <v>260.64190000000002</v>
      </c>
      <c r="T925" s="41">
        <v>16570</v>
      </c>
      <c r="U925" s="41">
        <v>364.54</v>
      </c>
      <c r="V925" s="41">
        <v>15065</v>
      </c>
      <c r="W925" s="41">
        <v>270.67150000000004</v>
      </c>
      <c r="X925" s="41">
        <v>16570</v>
      </c>
      <c r="Y925" s="41">
        <v>364.54</v>
      </c>
      <c r="Z925" s="6">
        <f>0</f>
        <v>0</v>
      </c>
      <c r="AA925" s="6">
        <f t="shared" si="104"/>
        <v>270.67150000000004</v>
      </c>
      <c r="AB925">
        <f>IF(ISBLANK(Table1[[#This Row],[FY2425_Cost]])=TRUE,#N/A,Table1[[#This Row],[FY2425_Cost]])</f>
        <v>364.54</v>
      </c>
      <c r="AC925" s="6">
        <f t="shared" si="105"/>
        <v>93.868499999999983</v>
      </c>
      <c r="AD925" s="6" t="e">
        <f>SUMIFS($AB$3:AB925,$B$3:B925,B925)</f>
        <v>#N/A</v>
      </c>
      <c r="AE925" s="6">
        <f t="shared" si="106"/>
        <v>2597.544346161771</v>
      </c>
      <c r="AF925" s="6">
        <f t="shared" si="107"/>
        <v>2597.544346161771</v>
      </c>
      <c r="AG925" s="6">
        <f>VLOOKUP(Table1[[#This Row],[PracticeCode]],$AP$3:$AS$345,4,FALSE)</f>
        <v>2597.544346161771</v>
      </c>
      <c r="AH925" s="27">
        <f t="shared" si="108"/>
        <v>188754.88915442204</v>
      </c>
      <c r="AI925" s="6" t="e">
        <f t="shared" si="110"/>
        <v>#N/A</v>
      </c>
    </row>
    <row r="926" spans="1:35" x14ac:dyDescent="0.35">
      <c r="A926" t="str">
        <f t="shared" si="109"/>
        <v>ELMBANK SURGERYGreenwellEalingE85088Sep6</v>
      </c>
      <c r="B926" s="41" t="s">
        <v>592</v>
      </c>
      <c r="C926" s="41" t="s">
        <v>511</v>
      </c>
      <c r="D926" s="41" t="s">
        <v>12</v>
      </c>
      <c r="E926" s="41" t="s">
        <v>104</v>
      </c>
      <c r="F926" s="41" t="s">
        <v>104</v>
      </c>
      <c r="G926" s="41" t="s">
        <v>761</v>
      </c>
      <c r="H926" s="41">
        <v>6</v>
      </c>
      <c r="I926" s="41">
        <v>5772.3207692483802</v>
      </c>
      <c r="J926" s="41">
        <v>558</v>
      </c>
      <c r="K926" s="41">
        <v>0</v>
      </c>
      <c r="L926" s="41">
        <v>11.104200000000001</v>
      </c>
      <c r="M926" s="41">
        <v>0</v>
      </c>
      <c r="N926" s="41">
        <v>893</v>
      </c>
      <c r="O926" s="41">
        <v>0</v>
      </c>
      <c r="P926" s="41">
        <v>20.092499999999998</v>
      </c>
      <c r="Q926" s="41">
        <v>0</v>
      </c>
      <c r="R926" s="41">
        <v>15637</v>
      </c>
      <c r="S926" s="41">
        <v>279.90230000000003</v>
      </c>
      <c r="T926" s="41">
        <v>12355</v>
      </c>
      <c r="U926" s="41">
        <v>271.81</v>
      </c>
      <c r="V926" s="41">
        <v>16195</v>
      </c>
      <c r="W926" s="41">
        <v>291.00650000000002</v>
      </c>
      <c r="X926" s="41">
        <v>13248</v>
      </c>
      <c r="Y926" s="41">
        <v>291.90249999999997</v>
      </c>
      <c r="Z926" s="6">
        <f>0</f>
        <v>0</v>
      </c>
      <c r="AA926" s="6">
        <f t="shared" si="104"/>
        <v>291.00650000000002</v>
      </c>
      <c r="AB926">
        <f>IF(ISBLANK(Table1[[#This Row],[FY2425_Cost]])=TRUE,#N/A,Table1[[#This Row],[FY2425_Cost]])</f>
        <v>291.90249999999997</v>
      </c>
      <c r="AC926" s="6">
        <f t="shared" si="105"/>
        <v>0.89599999999995816</v>
      </c>
      <c r="AD926" s="6" t="e">
        <f>SUMIFS($AB$3:AB926,$B$3:B926,B926)</f>
        <v>#N/A</v>
      </c>
      <c r="AE926" s="6">
        <f t="shared" si="106"/>
        <v>2597.544346161771</v>
      </c>
      <c r="AF926" s="6">
        <f t="shared" si="107"/>
        <v>2597.544346161771</v>
      </c>
      <c r="AG926" s="6">
        <f>VLOOKUP(Table1[[#This Row],[PracticeCode]],$AP$3:$AS$345,4,FALSE)</f>
        <v>2597.544346161771</v>
      </c>
      <c r="AH926" s="27">
        <f t="shared" si="108"/>
        <v>188754.88915442204</v>
      </c>
      <c r="AI926" s="6" t="e">
        <f t="shared" si="110"/>
        <v>#N/A</v>
      </c>
    </row>
    <row r="927" spans="1:35" x14ac:dyDescent="0.35">
      <c r="A927" t="str">
        <f t="shared" si="109"/>
        <v>ELMTREES SURGERYNGPEalingE85112Apr1</v>
      </c>
      <c r="B927" s="41" t="s">
        <v>681</v>
      </c>
      <c r="C927" s="41" t="s">
        <v>509</v>
      </c>
      <c r="D927" s="41" t="s">
        <v>12</v>
      </c>
      <c r="E927" s="41" t="s">
        <v>105</v>
      </c>
      <c r="F927" s="41" t="s">
        <v>105</v>
      </c>
      <c r="G927" s="41" t="s">
        <v>756</v>
      </c>
      <c r="H927" s="41">
        <v>1</v>
      </c>
      <c r="I927" s="41">
        <v>6872.0712847022496</v>
      </c>
      <c r="J927" s="41">
        <v>1589</v>
      </c>
      <c r="K927" s="41">
        <v>0</v>
      </c>
      <c r="L927" s="41">
        <v>29.3965</v>
      </c>
      <c r="M927" s="41">
        <v>0</v>
      </c>
      <c r="N927" s="41">
        <v>9940</v>
      </c>
      <c r="O927" s="41">
        <v>39</v>
      </c>
      <c r="P927" s="41">
        <v>197.80600000000001</v>
      </c>
      <c r="Q927" s="41">
        <v>0.77610000000000001</v>
      </c>
      <c r="R927" s="41">
        <v>2841</v>
      </c>
      <c r="S927" s="41">
        <v>50.853900000000003</v>
      </c>
      <c r="T927" s="41">
        <v>4594</v>
      </c>
      <c r="U927" s="41">
        <v>101.068</v>
      </c>
      <c r="V927" s="41">
        <v>4430</v>
      </c>
      <c r="W927" s="41">
        <v>80.250399999999999</v>
      </c>
      <c r="X927" s="41">
        <v>14573</v>
      </c>
      <c r="Y927" s="41">
        <v>299.65010000000001</v>
      </c>
      <c r="Z927" s="6">
        <f>0</f>
        <v>0</v>
      </c>
      <c r="AA927" s="6">
        <f t="shared" si="104"/>
        <v>80.250399999999999</v>
      </c>
      <c r="AB927">
        <f>IF(ISBLANK(Table1[[#This Row],[FY2425_Cost]])=TRUE,#N/A,Table1[[#This Row],[FY2425_Cost]])</f>
        <v>299.65010000000001</v>
      </c>
      <c r="AC927" s="6">
        <f t="shared" si="105"/>
        <v>219.3997</v>
      </c>
      <c r="AD927" s="6">
        <f>SUMIFS($AB$3:AB927,$B$3:B927,B927)</f>
        <v>299.65010000000001</v>
      </c>
      <c r="AE927" s="6">
        <f t="shared" si="106"/>
        <v>3092.4320781160122</v>
      </c>
      <c r="AF927" s="6">
        <f t="shared" si="107"/>
        <v>3092.4320781160122</v>
      </c>
      <c r="AG927" s="6">
        <f>VLOOKUP(Table1[[#This Row],[PracticeCode]],$AP$3:$AS$345,4,FALSE)</f>
        <v>3092.4320781160122</v>
      </c>
      <c r="AH927" s="27">
        <f t="shared" si="108"/>
        <v>224716.73100976358</v>
      </c>
      <c r="AI927" s="6">
        <f t="shared" si="110"/>
        <v>0</v>
      </c>
    </row>
    <row r="928" spans="1:35" x14ac:dyDescent="0.35">
      <c r="A928" t="str">
        <f t="shared" si="109"/>
        <v>ELMTREES SURGERYNGPEalingE85112Aug5</v>
      </c>
      <c r="B928" s="41" t="s">
        <v>681</v>
      </c>
      <c r="C928" s="41" t="s">
        <v>509</v>
      </c>
      <c r="D928" s="41" t="s">
        <v>12</v>
      </c>
      <c r="E928" s="41" t="s">
        <v>105</v>
      </c>
      <c r="F928" s="41" t="s">
        <v>105</v>
      </c>
      <c r="G928" s="41" t="s">
        <v>760</v>
      </c>
      <c r="H928" s="41">
        <v>5</v>
      </c>
      <c r="I928" s="41">
        <v>6872.0712847022496</v>
      </c>
      <c r="J928" s="41">
        <v>8673</v>
      </c>
      <c r="K928" s="41">
        <v>16</v>
      </c>
      <c r="L928" s="41">
        <v>160.45050000000001</v>
      </c>
      <c r="M928" s="41">
        <v>0.29599999999999999</v>
      </c>
      <c r="N928" s="41">
        <v>6102</v>
      </c>
      <c r="O928" s="41">
        <v>28</v>
      </c>
      <c r="P928" s="41">
        <v>121.4298</v>
      </c>
      <c r="Q928" s="41">
        <v>0.55720000000000003</v>
      </c>
      <c r="R928" s="41">
        <v>5000</v>
      </c>
      <c r="S928" s="41">
        <v>89.5</v>
      </c>
      <c r="T928" s="41">
        <v>4018</v>
      </c>
      <c r="U928" s="41">
        <v>88.396000000000001</v>
      </c>
      <c r="V928" s="41">
        <v>13689</v>
      </c>
      <c r="W928" s="41">
        <v>250.2465</v>
      </c>
      <c r="X928" s="41">
        <v>10148</v>
      </c>
      <c r="Y928" s="41">
        <v>210.38299999999998</v>
      </c>
      <c r="Z928" s="6">
        <f>0</f>
        <v>0</v>
      </c>
      <c r="AA928" s="6">
        <f t="shared" si="104"/>
        <v>250.2465</v>
      </c>
      <c r="AB928">
        <f>IF(ISBLANK(Table1[[#This Row],[FY2425_Cost]])=TRUE,#N/A,Table1[[#This Row],[FY2425_Cost]])</f>
        <v>210.38299999999998</v>
      </c>
      <c r="AC928" s="6">
        <f t="shared" si="105"/>
        <v>-39.863500000000016</v>
      </c>
      <c r="AD928" s="6">
        <f>SUMIFS($AB$3:AB928,$B$3:B928,B928)</f>
        <v>510.03309999999999</v>
      </c>
      <c r="AE928" s="6">
        <f t="shared" si="106"/>
        <v>3092.4320781160122</v>
      </c>
      <c r="AF928" s="6">
        <f t="shared" si="107"/>
        <v>3092.4320781160122</v>
      </c>
      <c r="AG928" s="6">
        <f>VLOOKUP(Table1[[#This Row],[PracticeCode]],$AP$3:$AS$345,4,FALSE)</f>
        <v>3092.4320781160122</v>
      </c>
      <c r="AH928" s="27">
        <f t="shared" si="108"/>
        <v>224716.73100976358</v>
      </c>
      <c r="AI928" s="6">
        <f t="shared" si="110"/>
        <v>0</v>
      </c>
    </row>
    <row r="929" spans="1:35" x14ac:dyDescent="0.35">
      <c r="A929" t="str">
        <f t="shared" si="109"/>
        <v>ELMTREES SURGERYNGPEalingE85112Dec9</v>
      </c>
      <c r="B929" s="41" t="s">
        <v>681</v>
      </c>
      <c r="C929" s="41" t="s">
        <v>509</v>
      </c>
      <c r="D929" s="41" t="s">
        <v>12</v>
      </c>
      <c r="E929" s="41" t="s">
        <v>105</v>
      </c>
      <c r="F929" s="41" t="s">
        <v>105</v>
      </c>
      <c r="G929" s="41" t="s">
        <v>764</v>
      </c>
      <c r="H929" s="41">
        <v>9</v>
      </c>
      <c r="I929" s="41">
        <v>6872.0712847022496</v>
      </c>
      <c r="J929" s="41">
        <v>8569</v>
      </c>
      <c r="K929" s="41">
        <v>23</v>
      </c>
      <c r="L929" s="41">
        <v>170.5231</v>
      </c>
      <c r="M929" s="41">
        <v>0.4577</v>
      </c>
      <c r="N929" s="41"/>
      <c r="O929" s="41"/>
      <c r="P929" s="41"/>
      <c r="Q929" s="41"/>
      <c r="R929" s="41">
        <v>3553</v>
      </c>
      <c r="S929" s="41">
        <v>63.598700000000001</v>
      </c>
      <c r="T929" s="41"/>
      <c r="U929" s="41"/>
      <c r="V929" s="41">
        <v>12145</v>
      </c>
      <c r="W929" s="41">
        <v>234.5795</v>
      </c>
      <c r="X929" s="41"/>
      <c r="Y929" s="41"/>
      <c r="Z929" s="6">
        <f>0</f>
        <v>0</v>
      </c>
      <c r="AA929" s="6">
        <f t="shared" si="104"/>
        <v>234.5795</v>
      </c>
      <c r="AB929" t="e">
        <f>IF(ISBLANK(Table1[[#This Row],[FY2425_Cost]])=TRUE,#N/A,Table1[[#This Row],[FY2425_Cost]])</f>
        <v>#N/A</v>
      </c>
      <c r="AC929" s="6" t="e">
        <f t="shared" si="105"/>
        <v>#N/A</v>
      </c>
      <c r="AD929" s="6" t="e">
        <f>SUMIFS($AB$3:AB929,$B$3:B929,B929)</f>
        <v>#N/A</v>
      </c>
      <c r="AE929" s="6">
        <f t="shared" si="106"/>
        <v>3092.4320781160122</v>
      </c>
      <c r="AF929" s="6">
        <f t="shared" si="107"/>
        <v>3092.4320781160122</v>
      </c>
      <c r="AG929" s="6">
        <f>VLOOKUP(Table1[[#This Row],[PracticeCode]],$AP$3:$AS$345,4,FALSE)</f>
        <v>3092.4320781160122</v>
      </c>
      <c r="AH929" s="27">
        <f t="shared" si="108"/>
        <v>224716.73100976358</v>
      </c>
      <c r="AI929" s="6" t="e">
        <f t="shared" si="110"/>
        <v>#N/A</v>
      </c>
    </row>
    <row r="930" spans="1:35" x14ac:dyDescent="0.35">
      <c r="A930" t="str">
        <f t="shared" si="109"/>
        <v>ELMTREES SURGERYNGPEalingE85112Feb11</v>
      </c>
      <c r="B930" s="41" t="s">
        <v>681</v>
      </c>
      <c r="C930" s="41" t="s">
        <v>509</v>
      </c>
      <c r="D930" s="41" t="s">
        <v>12</v>
      </c>
      <c r="E930" s="41" t="s">
        <v>105</v>
      </c>
      <c r="F930" s="41" t="s">
        <v>105</v>
      </c>
      <c r="G930" s="41" t="s">
        <v>766</v>
      </c>
      <c r="H930" s="41">
        <v>11</v>
      </c>
      <c r="I930" s="41">
        <v>6872.0712847022496</v>
      </c>
      <c r="J930" s="41">
        <v>9651</v>
      </c>
      <c r="K930" s="41">
        <v>19</v>
      </c>
      <c r="L930" s="41">
        <v>192.0549</v>
      </c>
      <c r="M930" s="41">
        <v>0.37809999999999999</v>
      </c>
      <c r="N930" s="41"/>
      <c r="O930" s="41"/>
      <c r="P930" s="41"/>
      <c r="Q930" s="41"/>
      <c r="R930" s="41">
        <v>4752</v>
      </c>
      <c r="S930" s="41">
        <v>85.0608</v>
      </c>
      <c r="T930" s="41"/>
      <c r="U930" s="41"/>
      <c r="V930" s="41">
        <v>14422</v>
      </c>
      <c r="W930" s="41">
        <v>277.49379999999996</v>
      </c>
      <c r="X930" s="41"/>
      <c r="Y930" s="41"/>
      <c r="Z930" s="6">
        <f>0</f>
        <v>0</v>
      </c>
      <c r="AA930" s="6">
        <f t="shared" si="104"/>
        <v>277.49379999999996</v>
      </c>
      <c r="AB930" t="e">
        <f>IF(ISBLANK(Table1[[#This Row],[FY2425_Cost]])=TRUE,#N/A,Table1[[#This Row],[FY2425_Cost]])</f>
        <v>#N/A</v>
      </c>
      <c r="AC930" s="6" t="e">
        <f t="shared" si="105"/>
        <v>#N/A</v>
      </c>
      <c r="AD930" s="6" t="e">
        <f>SUMIFS($AB$3:AB930,$B$3:B930,B930)</f>
        <v>#N/A</v>
      </c>
      <c r="AE930" s="6">
        <f t="shared" si="106"/>
        <v>3092.4320781160122</v>
      </c>
      <c r="AF930" s="6">
        <f t="shared" si="107"/>
        <v>3092.4320781160122</v>
      </c>
      <c r="AG930" s="6">
        <f>VLOOKUP(Table1[[#This Row],[PracticeCode]],$AP$3:$AS$345,4,FALSE)</f>
        <v>3092.4320781160122</v>
      </c>
      <c r="AH930" s="27">
        <f t="shared" si="108"/>
        <v>224716.73100976358</v>
      </c>
      <c r="AI930" s="6" t="e">
        <f t="shared" si="110"/>
        <v>#N/A</v>
      </c>
    </row>
    <row r="931" spans="1:35" x14ac:dyDescent="0.35">
      <c r="A931" t="str">
        <f t="shared" si="109"/>
        <v>ELMTREES SURGERYNGPEalingE85112Jan10</v>
      </c>
      <c r="B931" s="41" t="s">
        <v>681</v>
      </c>
      <c r="C931" s="41" t="s">
        <v>509</v>
      </c>
      <c r="D931" s="41" t="s">
        <v>12</v>
      </c>
      <c r="E931" s="41" t="s">
        <v>105</v>
      </c>
      <c r="F931" s="41" t="s">
        <v>105</v>
      </c>
      <c r="G931" s="41" t="s">
        <v>765</v>
      </c>
      <c r="H931" s="41">
        <v>10</v>
      </c>
      <c r="I931" s="41">
        <v>6872.0712847022496</v>
      </c>
      <c r="J931" s="41">
        <v>10788</v>
      </c>
      <c r="K931" s="41">
        <v>25</v>
      </c>
      <c r="L931" s="41">
        <v>214.68120000000002</v>
      </c>
      <c r="M931" s="41">
        <v>0.49750000000000005</v>
      </c>
      <c r="N931" s="41"/>
      <c r="O931" s="41"/>
      <c r="P931" s="41"/>
      <c r="Q931" s="41"/>
      <c r="R931" s="41">
        <v>7763</v>
      </c>
      <c r="S931" s="41">
        <v>138.95769999999999</v>
      </c>
      <c r="T931" s="41"/>
      <c r="U931" s="41"/>
      <c r="V931" s="41">
        <v>18576</v>
      </c>
      <c r="W931" s="41">
        <v>354.13639999999998</v>
      </c>
      <c r="X931" s="41"/>
      <c r="Y931" s="41"/>
      <c r="Z931" s="6">
        <f>0</f>
        <v>0</v>
      </c>
      <c r="AA931" s="6">
        <f t="shared" si="104"/>
        <v>354.13639999999998</v>
      </c>
      <c r="AB931" t="e">
        <f>IF(ISBLANK(Table1[[#This Row],[FY2425_Cost]])=TRUE,#N/A,Table1[[#This Row],[FY2425_Cost]])</f>
        <v>#N/A</v>
      </c>
      <c r="AC931" s="6" t="e">
        <f t="shared" si="105"/>
        <v>#N/A</v>
      </c>
      <c r="AD931" s="6" t="e">
        <f>SUMIFS($AB$3:AB931,$B$3:B931,B931)</f>
        <v>#N/A</v>
      </c>
      <c r="AE931" s="6">
        <f t="shared" si="106"/>
        <v>3092.4320781160122</v>
      </c>
      <c r="AF931" s="6">
        <f t="shared" si="107"/>
        <v>3092.4320781160122</v>
      </c>
      <c r="AG931" s="6">
        <f>VLOOKUP(Table1[[#This Row],[PracticeCode]],$AP$3:$AS$345,4,FALSE)</f>
        <v>3092.4320781160122</v>
      </c>
      <c r="AH931" s="27">
        <f t="shared" si="108"/>
        <v>224716.73100976358</v>
      </c>
      <c r="AI931" s="6" t="e">
        <f t="shared" si="110"/>
        <v>#N/A</v>
      </c>
    </row>
    <row r="932" spans="1:35" x14ac:dyDescent="0.35">
      <c r="A932" t="str">
        <f t="shared" si="109"/>
        <v>ELMTREES SURGERYNGPEalingE85112Jul4</v>
      </c>
      <c r="B932" s="41" t="s">
        <v>681</v>
      </c>
      <c r="C932" s="41" t="s">
        <v>509</v>
      </c>
      <c r="D932" s="41" t="s">
        <v>12</v>
      </c>
      <c r="E932" s="41" t="s">
        <v>105</v>
      </c>
      <c r="F932" s="41" t="s">
        <v>105</v>
      </c>
      <c r="G932" s="41" t="s">
        <v>759</v>
      </c>
      <c r="H932" s="41">
        <v>4</v>
      </c>
      <c r="I932" s="41">
        <v>6872.0712847022496</v>
      </c>
      <c r="J932" s="41">
        <v>9311</v>
      </c>
      <c r="K932" s="41">
        <v>41</v>
      </c>
      <c r="L932" s="41">
        <v>172.2535</v>
      </c>
      <c r="M932" s="41">
        <v>0.75849999999999995</v>
      </c>
      <c r="N932" s="41">
        <v>6351</v>
      </c>
      <c r="O932" s="41">
        <v>27</v>
      </c>
      <c r="P932" s="41">
        <v>126.3849</v>
      </c>
      <c r="Q932" s="41">
        <v>0.5373</v>
      </c>
      <c r="R932" s="41">
        <v>4288</v>
      </c>
      <c r="S932" s="41">
        <v>76.755200000000002</v>
      </c>
      <c r="T932" s="41">
        <v>4874</v>
      </c>
      <c r="U932" s="41">
        <v>107.22799999999999</v>
      </c>
      <c r="V932" s="41">
        <v>13640</v>
      </c>
      <c r="W932" s="41">
        <v>249.7672</v>
      </c>
      <c r="X932" s="41">
        <v>11252</v>
      </c>
      <c r="Y932" s="41">
        <v>234.15019999999998</v>
      </c>
      <c r="Z932" s="6">
        <f>0</f>
        <v>0</v>
      </c>
      <c r="AA932" s="6">
        <f t="shared" si="104"/>
        <v>249.7672</v>
      </c>
      <c r="AB932">
        <f>IF(ISBLANK(Table1[[#This Row],[FY2425_Cost]])=TRUE,#N/A,Table1[[#This Row],[FY2425_Cost]])</f>
        <v>234.15019999999998</v>
      </c>
      <c r="AC932" s="6">
        <f t="shared" si="105"/>
        <v>-15.617000000000019</v>
      </c>
      <c r="AD932" s="6" t="e">
        <f>SUMIFS($AB$3:AB932,$B$3:B932,B932)</f>
        <v>#N/A</v>
      </c>
      <c r="AE932" s="6">
        <f t="shared" si="106"/>
        <v>3092.4320781160122</v>
      </c>
      <c r="AF932" s="6">
        <f t="shared" si="107"/>
        <v>3092.4320781160122</v>
      </c>
      <c r="AG932" s="6">
        <f>VLOOKUP(Table1[[#This Row],[PracticeCode]],$AP$3:$AS$345,4,FALSE)</f>
        <v>3092.4320781160122</v>
      </c>
      <c r="AH932" s="27">
        <f t="shared" si="108"/>
        <v>224716.73100976358</v>
      </c>
      <c r="AI932" s="6" t="e">
        <f t="shared" si="110"/>
        <v>#N/A</v>
      </c>
    </row>
    <row r="933" spans="1:35" x14ac:dyDescent="0.35">
      <c r="A933" t="str">
        <f t="shared" si="109"/>
        <v>ELMTREES SURGERYNGPEalingE85112Jun3</v>
      </c>
      <c r="B933" s="41" t="s">
        <v>681</v>
      </c>
      <c r="C933" s="41" t="s">
        <v>509</v>
      </c>
      <c r="D933" s="41" t="s">
        <v>12</v>
      </c>
      <c r="E933" s="41" t="s">
        <v>105</v>
      </c>
      <c r="F933" s="41" t="s">
        <v>105</v>
      </c>
      <c r="G933" s="41" t="s">
        <v>758</v>
      </c>
      <c r="H933" s="41">
        <v>3</v>
      </c>
      <c r="I933" s="41">
        <v>6872.0712847022496</v>
      </c>
      <c r="J933" s="41">
        <v>9688</v>
      </c>
      <c r="K933" s="41">
        <v>50</v>
      </c>
      <c r="L933" s="41">
        <v>179.22799999999998</v>
      </c>
      <c r="M933" s="41">
        <v>0.92499999999999993</v>
      </c>
      <c r="N933" s="41">
        <v>7090</v>
      </c>
      <c r="O933" s="41">
        <v>56</v>
      </c>
      <c r="P933" s="41">
        <v>141.09100000000001</v>
      </c>
      <c r="Q933" s="41">
        <v>1.1144000000000001</v>
      </c>
      <c r="R933" s="41">
        <v>3133</v>
      </c>
      <c r="S933" s="41">
        <v>56.0807</v>
      </c>
      <c r="T933" s="41">
        <v>4010</v>
      </c>
      <c r="U933" s="41">
        <v>88.22</v>
      </c>
      <c r="V933" s="41">
        <v>12871</v>
      </c>
      <c r="W933" s="41">
        <v>236.2337</v>
      </c>
      <c r="X933" s="41">
        <v>11156</v>
      </c>
      <c r="Y933" s="41">
        <v>230.4254</v>
      </c>
      <c r="Z933" s="6">
        <f>0</f>
        <v>0</v>
      </c>
      <c r="AA933" s="6">
        <f t="shared" si="104"/>
        <v>236.2337</v>
      </c>
      <c r="AB933">
        <f>IF(ISBLANK(Table1[[#This Row],[FY2425_Cost]])=TRUE,#N/A,Table1[[#This Row],[FY2425_Cost]])</f>
        <v>230.4254</v>
      </c>
      <c r="AC933" s="6">
        <f t="shared" si="105"/>
        <v>-5.8083000000000027</v>
      </c>
      <c r="AD933" s="6" t="e">
        <f>SUMIFS($AB$3:AB933,$B$3:B933,B933)</f>
        <v>#N/A</v>
      </c>
      <c r="AE933" s="6">
        <f t="shared" si="106"/>
        <v>3092.4320781160122</v>
      </c>
      <c r="AF933" s="6">
        <f t="shared" si="107"/>
        <v>3092.4320781160122</v>
      </c>
      <c r="AG933" s="6">
        <f>VLOOKUP(Table1[[#This Row],[PracticeCode]],$AP$3:$AS$345,4,FALSE)</f>
        <v>3092.4320781160122</v>
      </c>
      <c r="AH933" s="27">
        <f t="shared" si="108"/>
        <v>224716.73100976358</v>
      </c>
      <c r="AI933" s="6" t="e">
        <f t="shared" si="110"/>
        <v>#N/A</v>
      </c>
    </row>
    <row r="934" spans="1:35" x14ac:dyDescent="0.35">
      <c r="A934" t="str">
        <f t="shared" si="109"/>
        <v>ELMTREES SURGERYNGPEalingE85112Mar12</v>
      </c>
      <c r="B934" s="41" t="s">
        <v>681</v>
      </c>
      <c r="C934" s="41" t="s">
        <v>509</v>
      </c>
      <c r="D934" s="41" t="s">
        <v>12</v>
      </c>
      <c r="E934" s="41" t="s">
        <v>105</v>
      </c>
      <c r="F934" s="41" t="s">
        <v>105</v>
      </c>
      <c r="G934" s="41" t="s">
        <v>767</v>
      </c>
      <c r="H934" s="41">
        <v>12</v>
      </c>
      <c r="I934" s="41">
        <v>6872.0712847022496</v>
      </c>
      <c r="J934" s="41">
        <v>10676</v>
      </c>
      <c r="K934" s="41">
        <v>13</v>
      </c>
      <c r="L934" s="41">
        <v>212.45240000000001</v>
      </c>
      <c r="M934" s="41">
        <v>0.25870000000000004</v>
      </c>
      <c r="N934" s="41"/>
      <c r="O934" s="41"/>
      <c r="P934" s="41"/>
      <c r="Q934" s="41"/>
      <c r="R934" s="41">
        <v>4908</v>
      </c>
      <c r="S934" s="41">
        <v>87.853200000000001</v>
      </c>
      <c r="T934" s="41"/>
      <c r="U934" s="41"/>
      <c r="V934" s="41">
        <v>15597</v>
      </c>
      <c r="W934" s="41">
        <v>300.5643</v>
      </c>
      <c r="X934" s="41"/>
      <c r="Y934" s="41"/>
      <c r="Z934" s="6">
        <f>0</f>
        <v>0</v>
      </c>
      <c r="AA934" s="6">
        <f t="shared" si="104"/>
        <v>300.5643</v>
      </c>
      <c r="AB934" t="e">
        <f>IF(ISBLANK(Table1[[#This Row],[FY2425_Cost]])=TRUE,#N/A,Table1[[#This Row],[FY2425_Cost]])</f>
        <v>#N/A</v>
      </c>
      <c r="AC934" s="6" t="e">
        <f t="shared" si="105"/>
        <v>#N/A</v>
      </c>
      <c r="AD934" s="6" t="e">
        <f>SUMIFS($AB$3:AB934,$B$3:B934,B934)</f>
        <v>#N/A</v>
      </c>
      <c r="AE934" s="6">
        <f t="shared" si="106"/>
        <v>3092.4320781160122</v>
      </c>
      <c r="AF934" s="6">
        <f t="shared" si="107"/>
        <v>3092.4320781160122</v>
      </c>
      <c r="AG934" s="6">
        <f>VLOOKUP(Table1[[#This Row],[PracticeCode]],$AP$3:$AS$345,4,FALSE)</f>
        <v>3092.4320781160122</v>
      </c>
      <c r="AH934" s="27">
        <f t="shared" si="108"/>
        <v>224716.73100976358</v>
      </c>
      <c r="AI934" s="6" t="e">
        <f t="shared" si="110"/>
        <v>#N/A</v>
      </c>
    </row>
    <row r="935" spans="1:35" x14ac:dyDescent="0.35">
      <c r="A935" t="str">
        <f t="shared" si="109"/>
        <v>ELMTREES SURGERYNGPEalingE85112May2</v>
      </c>
      <c r="B935" s="41" t="s">
        <v>681</v>
      </c>
      <c r="C935" s="41" t="s">
        <v>509</v>
      </c>
      <c r="D935" s="41" t="s">
        <v>12</v>
      </c>
      <c r="E935" s="41" t="s">
        <v>105</v>
      </c>
      <c r="F935" s="41" t="s">
        <v>105</v>
      </c>
      <c r="G935" s="41" t="s">
        <v>757</v>
      </c>
      <c r="H935" s="41">
        <v>2</v>
      </c>
      <c r="I935" s="41">
        <v>6872.0712847022496</v>
      </c>
      <c r="J935" s="41">
        <v>7446</v>
      </c>
      <c r="K935" s="41">
        <v>0</v>
      </c>
      <c r="L935" s="41">
        <v>137.751</v>
      </c>
      <c r="M935" s="41">
        <v>0</v>
      </c>
      <c r="N935" s="41">
        <v>6381</v>
      </c>
      <c r="O935" s="41">
        <v>34</v>
      </c>
      <c r="P935" s="41">
        <v>126.98190000000001</v>
      </c>
      <c r="Q935" s="41">
        <v>0.67660000000000009</v>
      </c>
      <c r="R935" s="41">
        <v>3059</v>
      </c>
      <c r="S935" s="41">
        <v>54.756100000000004</v>
      </c>
      <c r="T935" s="41">
        <v>3907</v>
      </c>
      <c r="U935" s="41">
        <v>85.953999999999994</v>
      </c>
      <c r="V935" s="41">
        <v>10505</v>
      </c>
      <c r="W935" s="41">
        <v>192.50710000000001</v>
      </c>
      <c r="X935" s="41">
        <v>10322</v>
      </c>
      <c r="Y935" s="41">
        <v>213.61250000000001</v>
      </c>
      <c r="Z935" s="6">
        <f>0</f>
        <v>0</v>
      </c>
      <c r="AA935" s="6">
        <f t="shared" si="104"/>
        <v>192.50710000000001</v>
      </c>
      <c r="AB935">
        <f>IF(ISBLANK(Table1[[#This Row],[FY2425_Cost]])=TRUE,#N/A,Table1[[#This Row],[FY2425_Cost]])</f>
        <v>213.61250000000001</v>
      </c>
      <c r="AC935" s="6">
        <f t="shared" si="105"/>
        <v>21.105400000000003</v>
      </c>
      <c r="AD935" s="6" t="e">
        <f>SUMIFS($AB$3:AB935,$B$3:B935,B935)</f>
        <v>#N/A</v>
      </c>
      <c r="AE935" s="6">
        <f t="shared" si="106"/>
        <v>3092.4320781160122</v>
      </c>
      <c r="AF935" s="6">
        <f t="shared" si="107"/>
        <v>3092.4320781160122</v>
      </c>
      <c r="AG935" s="6">
        <f>VLOOKUP(Table1[[#This Row],[PracticeCode]],$AP$3:$AS$345,4,FALSE)</f>
        <v>3092.4320781160122</v>
      </c>
      <c r="AH935" s="27">
        <f t="shared" si="108"/>
        <v>224716.73100976358</v>
      </c>
      <c r="AI935" s="6" t="e">
        <f t="shared" si="110"/>
        <v>#N/A</v>
      </c>
    </row>
    <row r="936" spans="1:35" x14ac:dyDescent="0.35">
      <c r="A936" t="str">
        <f t="shared" si="109"/>
        <v>ELMTREES SURGERYNGPEalingE85112Nov8</v>
      </c>
      <c r="B936" s="41" t="s">
        <v>681</v>
      </c>
      <c r="C936" s="41" t="s">
        <v>509</v>
      </c>
      <c r="D936" s="41" t="s">
        <v>12</v>
      </c>
      <c r="E936" s="41" t="s">
        <v>105</v>
      </c>
      <c r="F936" s="41" t="s">
        <v>105</v>
      </c>
      <c r="G936" s="41" t="s">
        <v>763</v>
      </c>
      <c r="H936" s="41">
        <v>8</v>
      </c>
      <c r="I936" s="41">
        <v>6872.0712847022496</v>
      </c>
      <c r="J936" s="41">
        <v>9928</v>
      </c>
      <c r="K936" s="41">
        <v>32</v>
      </c>
      <c r="L936" s="41">
        <v>197.56720000000001</v>
      </c>
      <c r="M936" s="41">
        <v>0.63680000000000003</v>
      </c>
      <c r="N936" s="41"/>
      <c r="O936" s="41"/>
      <c r="P936" s="41"/>
      <c r="Q936" s="41"/>
      <c r="R936" s="41">
        <v>4066</v>
      </c>
      <c r="S936" s="41">
        <v>72.781400000000005</v>
      </c>
      <c r="T936" s="41"/>
      <c r="U936" s="41"/>
      <c r="V936" s="41">
        <v>14026</v>
      </c>
      <c r="W936" s="41">
        <v>270.98540000000003</v>
      </c>
      <c r="X936" s="41"/>
      <c r="Y936" s="41"/>
      <c r="Z936" s="6">
        <f>0</f>
        <v>0</v>
      </c>
      <c r="AA936" s="6">
        <f t="shared" si="104"/>
        <v>270.98540000000003</v>
      </c>
      <c r="AB936" t="e">
        <f>IF(ISBLANK(Table1[[#This Row],[FY2425_Cost]])=TRUE,#N/A,Table1[[#This Row],[FY2425_Cost]])</f>
        <v>#N/A</v>
      </c>
      <c r="AC936" s="6" t="e">
        <f t="shared" si="105"/>
        <v>#N/A</v>
      </c>
      <c r="AD936" s="6" t="e">
        <f>SUMIFS($AB$3:AB936,$B$3:B936,B936)</f>
        <v>#N/A</v>
      </c>
      <c r="AE936" s="6">
        <f t="shared" si="106"/>
        <v>3092.4320781160122</v>
      </c>
      <c r="AF936" s="6">
        <f t="shared" si="107"/>
        <v>3092.4320781160122</v>
      </c>
      <c r="AG936" s="6">
        <f>VLOOKUP(Table1[[#This Row],[PracticeCode]],$AP$3:$AS$345,4,FALSE)</f>
        <v>3092.4320781160122</v>
      </c>
      <c r="AH936" s="27">
        <f t="shared" si="108"/>
        <v>224716.73100976358</v>
      </c>
      <c r="AI936" s="6" t="e">
        <f t="shared" si="110"/>
        <v>#N/A</v>
      </c>
    </row>
    <row r="937" spans="1:35" x14ac:dyDescent="0.35">
      <c r="A937" t="str">
        <f t="shared" si="109"/>
        <v>ELMTREES SURGERYNGPEalingE85112Oct7</v>
      </c>
      <c r="B937" s="41" t="s">
        <v>681</v>
      </c>
      <c r="C937" s="41" t="s">
        <v>509</v>
      </c>
      <c r="D937" s="41" t="s">
        <v>12</v>
      </c>
      <c r="E937" s="41" t="s">
        <v>105</v>
      </c>
      <c r="F937" s="41" t="s">
        <v>105</v>
      </c>
      <c r="G937" s="41" t="s">
        <v>762</v>
      </c>
      <c r="H937" s="41">
        <v>7</v>
      </c>
      <c r="I937" s="41">
        <v>6872.0712847022496</v>
      </c>
      <c r="J937" s="41">
        <v>10699</v>
      </c>
      <c r="K937" s="41">
        <v>31</v>
      </c>
      <c r="L937" s="41">
        <v>212.9101</v>
      </c>
      <c r="M937" s="41">
        <v>0.6169</v>
      </c>
      <c r="N937" s="41">
        <v>0</v>
      </c>
      <c r="O937" s="41">
        <v>56</v>
      </c>
      <c r="P937" s="41">
        <v>0</v>
      </c>
      <c r="Q937" s="41">
        <v>1.26</v>
      </c>
      <c r="R937" s="41">
        <v>7106</v>
      </c>
      <c r="S937" s="41">
        <v>127.1974</v>
      </c>
      <c r="T937" s="41">
        <v>20620</v>
      </c>
      <c r="U937" s="41">
        <v>453.64</v>
      </c>
      <c r="V937" s="41">
        <v>17836</v>
      </c>
      <c r="W937" s="41">
        <v>340.7244</v>
      </c>
      <c r="X937" s="41">
        <v>20676</v>
      </c>
      <c r="Y937" s="41">
        <v>454.9</v>
      </c>
      <c r="Z937" s="6">
        <f>0</f>
        <v>0</v>
      </c>
      <c r="AA937" s="6">
        <f t="shared" si="104"/>
        <v>340.7244</v>
      </c>
      <c r="AB937">
        <f>IF(ISBLANK(Table1[[#This Row],[FY2425_Cost]])=TRUE,#N/A,Table1[[#This Row],[FY2425_Cost]])</f>
        <v>454.9</v>
      </c>
      <c r="AC937" s="6">
        <f t="shared" si="105"/>
        <v>114.17559999999997</v>
      </c>
      <c r="AD937" s="6" t="e">
        <f>SUMIFS($AB$3:AB937,$B$3:B937,B937)</f>
        <v>#N/A</v>
      </c>
      <c r="AE937" s="6">
        <f t="shared" si="106"/>
        <v>3092.4320781160122</v>
      </c>
      <c r="AF937" s="6">
        <f t="shared" si="107"/>
        <v>3092.4320781160122</v>
      </c>
      <c r="AG937" s="6">
        <f>VLOOKUP(Table1[[#This Row],[PracticeCode]],$AP$3:$AS$345,4,FALSE)</f>
        <v>3092.4320781160122</v>
      </c>
      <c r="AH937" s="27">
        <f t="shared" si="108"/>
        <v>224716.73100976358</v>
      </c>
      <c r="AI937" s="6" t="e">
        <f t="shared" si="110"/>
        <v>#N/A</v>
      </c>
    </row>
    <row r="938" spans="1:35" x14ac:dyDescent="0.35">
      <c r="A938" t="str">
        <f t="shared" si="109"/>
        <v>ELMTREES SURGERYNGPEalingE85112Sep6</v>
      </c>
      <c r="B938" s="41" t="s">
        <v>681</v>
      </c>
      <c r="C938" s="41" t="s">
        <v>509</v>
      </c>
      <c r="D938" s="41" t="s">
        <v>12</v>
      </c>
      <c r="E938" s="41" t="s">
        <v>105</v>
      </c>
      <c r="F938" s="41" t="s">
        <v>105</v>
      </c>
      <c r="G938" s="41" t="s">
        <v>761</v>
      </c>
      <c r="H938" s="41">
        <v>6</v>
      </c>
      <c r="I938" s="41">
        <v>6872.0712847022496</v>
      </c>
      <c r="J938" s="41">
        <v>9604</v>
      </c>
      <c r="K938" s="41">
        <v>65</v>
      </c>
      <c r="L938" s="41">
        <v>191.11960000000002</v>
      </c>
      <c r="M938" s="41">
        <v>1.2935000000000001</v>
      </c>
      <c r="N938" s="41">
        <v>6160</v>
      </c>
      <c r="O938" s="41">
        <v>26</v>
      </c>
      <c r="P938" s="41">
        <v>138.6</v>
      </c>
      <c r="Q938" s="41">
        <v>0.58499999999999996</v>
      </c>
      <c r="R938" s="41">
        <v>5230</v>
      </c>
      <c r="S938" s="41">
        <v>93.617000000000004</v>
      </c>
      <c r="T938" s="41">
        <v>7463</v>
      </c>
      <c r="U938" s="41">
        <v>164.18600000000001</v>
      </c>
      <c r="V938" s="41">
        <v>14899</v>
      </c>
      <c r="W938" s="41">
        <v>286.0301</v>
      </c>
      <c r="X938" s="41">
        <v>13649</v>
      </c>
      <c r="Y938" s="41">
        <v>303.37099999999998</v>
      </c>
      <c r="Z938" s="6">
        <f>0</f>
        <v>0</v>
      </c>
      <c r="AA938" s="6">
        <f t="shared" si="104"/>
        <v>286.0301</v>
      </c>
      <c r="AB938">
        <f>IF(ISBLANK(Table1[[#This Row],[FY2425_Cost]])=TRUE,#N/A,Table1[[#This Row],[FY2425_Cost]])</f>
        <v>303.37099999999998</v>
      </c>
      <c r="AC938" s="6">
        <f t="shared" si="105"/>
        <v>17.340899999999976</v>
      </c>
      <c r="AD938" s="6" t="e">
        <f>SUMIFS($AB$3:AB938,$B$3:B938,B938)</f>
        <v>#N/A</v>
      </c>
      <c r="AE938" s="6">
        <f t="shared" si="106"/>
        <v>3092.4320781160122</v>
      </c>
      <c r="AF938" s="6">
        <f t="shared" si="107"/>
        <v>3092.4320781160122</v>
      </c>
      <c r="AG938" s="6">
        <f>VLOOKUP(Table1[[#This Row],[PracticeCode]],$AP$3:$AS$345,4,FALSE)</f>
        <v>3092.4320781160122</v>
      </c>
      <c r="AH938" s="27">
        <f t="shared" si="108"/>
        <v>224716.73100976358</v>
      </c>
      <c r="AI938" s="6" t="e">
        <f t="shared" si="110"/>
        <v>#N/A</v>
      </c>
    </row>
    <row r="939" spans="1:35" x14ac:dyDescent="0.35">
      <c r="A939" t="str">
        <f t="shared" si="109"/>
        <v>ELTHORNE PARK SURGERYSouth Central EalingEalingE85628Apr1</v>
      </c>
      <c r="B939" s="41" t="s">
        <v>687</v>
      </c>
      <c r="C939" s="41" t="s">
        <v>542</v>
      </c>
      <c r="D939" s="41" t="s">
        <v>12</v>
      </c>
      <c r="E939" s="41" t="s">
        <v>106</v>
      </c>
      <c r="F939" s="41" t="s">
        <v>106</v>
      </c>
      <c r="G939" s="41" t="s">
        <v>756</v>
      </c>
      <c r="H939" s="41">
        <v>1</v>
      </c>
      <c r="I939" s="41">
        <v>8913.48873756184</v>
      </c>
      <c r="J939" s="41">
        <v>5724</v>
      </c>
      <c r="K939" s="41">
        <v>0</v>
      </c>
      <c r="L939" s="41">
        <v>105.89399999999999</v>
      </c>
      <c r="M939" s="41">
        <v>0</v>
      </c>
      <c r="N939" s="41">
        <v>24702</v>
      </c>
      <c r="O939" s="41">
        <v>7</v>
      </c>
      <c r="P939" s="41">
        <v>491.56980000000004</v>
      </c>
      <c r="Q939" s="41">
        <v>0.13930000000000001</v>
      </c>
      <c r="R939" s="41">
        <v>3250</v>
      </c>
      <c r="S939" s="41">
        <v>58.174999999999997</v>
      </c>
      <c r="T939" s="41">
        <v>2990</v>
      </c>
      <c r="U939" s="41">
        <v>65.78</v>
      </c>
      <c r="V939" s="41">
        <v>8974</v>
      </c>
      <c r="W939" s="41">
        <v>164.06899999999999</v>
      </c>
      <c r="X939" s="41">
        <v>27699</v>
      </c>
      <c r="Y939" s="41">
        <v>557.48910000000001</v>
      </c>
      <c r="Z939" s="6">
        <f>0</f>
        <v>0</v>
      </c>
      <c r="AA939" s="6">
        <f t="shared" si="104"/>
        <v>164.06899999999999</v>
      </c>
      <c r="AB939">
        <f>IF(ISBLANK(Table1[[#This Row],[FY2425_Cost]])=TRUE,#N/A,Table1[[#This Row],[FY2425_Cost]])</f>
        <v>557.48910000000001</v>
      </c>
      <c r="AC939" s="6">
        <f t="shared" si="105"/>
        <v>393.42010000000005</v>
      </c>
      <c r="AD939" s="6">
        <f>SUMIFS($AB$3:AB939,$B$3:B939,B939)</f>
        <v>557.48910000000001</v>
      </c>
      <c r="AE939" s="6">
        <f t="shared" si="106"/>
        <v>4011.0699319028281</v>
      </c>
      <c r="AF939" s="6">
        <f t="shared" si="107"/>
        <v>4011.0699319028281</v>
      </c>
      <c r="AG939" s="6">
        <f>VLOOKUP(Table1[[#This Row],[PracticeCode]],$AP$3:$AS$345,4,FALSE)</f>
        <v>4011.0699319028281</v>
      </c>
      <c r="AH939" s="27">
        <f t="shared" si="108"/>
        <v>291471.08171827218</v>
      </c>
      <c r="AI939" s="6">
        <f t="shared" si="110"/>
        <v>0</v>
      </c>
    </row>
    <row r="940" spans="1:35" x14ac:dyDescent="0.35">
      <c r="A940" t="str">
        <f t="shared" si="109"/>
        <v>ELTHORNE PARK SURGERYSouth Central EalingEalingE85628Aug5</v>
      </c>
      <c r="B940" s="41" t="s">
        <v>687</v>
      </c>
      <c r="C940" s="41" t="s">
        <v>542</v>
      </c>
      <c r="D940" s="41" t="s">
        <v>12</v>
      </c>
      <c r="E940" s="41" t="s">
        <v>106</v>
      </c>
      <c r="F940" s="41" t="s">
        <v>106</v>
      </c>
      <c r="G940" s="41" t="s">
        <v>760</v>
      </c>
      <c r="H940" s="41">
        <v>5</v>
      </c>
      <c r="I940" s="41">
        <v>8913.48873756184</v>
      </c>
      <c r="J940" s="41">
        <v>17622</v>
      </c>
      <c r="K940" s="41">
        <v>984</v>
      </c>
      <c r="L940" s="41">
        <v>326.00700000000001</v>
      </c>
      <c r="M940" s="41">
        <v>18.204000000000001</v>
      </c>
      <c r="N940" s="41">
        <v>5785</v>
      </c>
      <c r="O940" s="41">
        <v>435</v>
      </c>
      <c r="P940" s="41">
        <v>115.12150000000001</v>
      </c>
      <c r="Q940" s="41">
        <v>8.6565000000000012</v>
      </c>
      <c r="R940" s="41">
        <v>4613</v>
      </c>
      <c r="S940" s="41">
        <v>82.572699999999998</v>
      </c>
      <c r="T940" s="41">
        <v>3354</v>
      </c>
      <c r="U940" s="41">
        <v>73.787999999999997</v>
      </c>
      <c r="V940" s="41">
        <v>23219</v>
      </c>
      <c r="W940" s="41">
        <v>426.78370000000001</v>
      </c>
      <c r="X940" s="41">
        <v>9574</v>
      </c>
      <c r="Y940" s="41">
        <v>197.56600000000003</v>
      </c>
      <c r="Z940" s="6">
        <f>0</f>
        <v>0</v>
      </c>
      <c r="AA940" s="6">
        <f t="shared" si="104"/>
        <v>426.78370000000001</v>
      </c>
      <c r="AB940">
        <f>IF(ISBLANK(Table1[[#This Row],[FY2425_Cost]])=TRUE,#N/A,Table1[[#This Row],[FY2425_Cost]])</f>
        <v>197.56600000000003</v>
      </c>
      <c r="AC940" s="6">
        <f t="shared" si="105"/>
        <v>-229.21769999999998</v>
      </c>
      <c r="AD940" s="6">
        <f>SUMIFS($AB$3:AB940,$B$3:B940,B940)</f>
        <v>755.05510000000004</v>
      </c>
      <c r="AE940" s="6">
        <f t="shared" si="106"/>
        <v>4011.0699319028281</v>
      </c>
      <c r="AF940" s="6">
        <f t="shared" si="107"/>
        <v>4011.0699319028281</v>
      </c>
      <c r="AG940" s="6">
        <f>VLOOKUP(Table1[[#This Row],[PracticeCode]],$AP$3:$AS$345,4,FALSE)</f>
        <v>4011.0699319028281</v>
      </c>
      <c r="AH940" s="27">
        <f t="shared" si="108"/>
        <v>291471.08171827218</v>
      </c>
      <c r="AI940" s="6">
        <f t="shared" si="110"/>
        <v>0</v>
      </c>
    </row>
    <row r="941" spans="1:35" x14ac:dyDescent="0.35">
      <c r="A941" t="str">
        <f t="shared" si="109"/>
        <v>ELTHORNE PARK SURGERYSouth Central EalingEalingE85628Dec9</v>
      </c>
      <c r="B941" s="41" t="s">
        <v>687</v>
      </c>
      <c r="C941" s="41" t="s">
        <v>542</v>
      </c>
      <c r="D941" s="41" t="s">
        <v>12</v>
      </c>
      <c r="E941" s="41" t="s">
        <v>106</v>
      </c>
      <c r="F941" s="41" t="s">
        <v>106</v>
      </c>
      <c r="G941" s="41" t="s">
        <v>764</v>
      </c>
      <c r="H941" s="41">
        <v>9</v>
      </c>
      <c r="I941" s="41">
        <v>8913.48873756184</v>
      </c>
      <c r="J941" s="41">
        <v>9183</v>
      </c>
      <c r="K941" s="41">
        <v>98</v>
      </c>
      <c r="L941" s="41">
        <v>182.74170000000001</v>
      </c>
      <c r="M941" s="41">
        <v>1.9502000000000002</v>
      </c>
      <c r="N941" s="41"/>
      <c r="O941" s="41"/>
      <c r="P941" s="41"/>
      <c r="Q941" s="41"/>
      <c r="R941" s="41">
        <v>18141</v>
      </c>
      <c r="S941" s="41">
        <v>324.72390000000001</v>
      </c>
      <c r="T941" s="41"/>
      <c r="U941" s="41"/>
      <c r="V941" s="41">
        <v>27422</v>
      </c>
      <c r="W941" s="41">
        <v>509.41579999999999</v>
      </c>
      <c r="X941" s="41"/>
      <c r="Y941" s="41"/>
      <c r="Z941" s="6">
        <f>0</f>
        <v>0</v>
      </c>
      <c r="AA941" s="6">
        <f t="shared" si="104"/>
        <v>509.41579999999999</v>
      </c>
      <c r="AB941" t="e">
        <f>IF(ISBLANK(Table1[[#This Row],[FY2425_Cost]])=TRUE,#N/A,Table1[[#This Row],[FY2425_Cost]])</f>
        <v>#N/A</v>
      </c>
      <c r="AC941" s="6" t="e">
        <f t="shared" si="105"/>
        <v>#N/A</v>
      </c>
      <c r="AD941" s="6" t="e">
        <f>SUMIFS($AB$3:AB941,$B$3:B941,B941)</f>
        <v>#N/A</v>
      </c>
      <c r="AE941" s="6">
        <f t="shared" si="106"/>
        <v>4011.0699319028281</v>
      </c>
      <c r="AF941" s="6">
        <f t="shared" si="107"/>
        <v>4011.0699319028281</v>
      </c>
      <c r="AG941" s="6">
        <f>VLOOKUP(Table1[[#This Row],[PracticeCode]],$AP$3:$AS$345,4,FALSE)</f>
        <v>4011.0699319028281</v>
      </c>
      <c r="AH941" s="27">
        <f t="shared" si="108"/>
        <v>291471.08171827218</v>
      </c>
      <c r="AI941" s="6" t="e">
        <f t="shared" si="110"/>
        <v>#N/A</v>
      </c>
    </row>
    <row r="942" spans="1:35" x14ac:dyDescent="0.35">
      <c r="A942" t="str">
        <f t="shared" si="109"/>
        <v>ELTHORNE PARK SURGERYSouth Central EalingEalingE85628Feb11</v>
      </c>
      <c r="B942" s="41" t="s">
        <v>687</v>
      </c>
      <c r="C942" s="41" t="s">
        <v>542</v>
      </c>
      <c r="D942" s="41" t="s">
        <v>12</v>
      </c>
      <c r="E942" s="41" t="s">
        <v>106</v>
      </c>
      <c r="F942" s="41" t="s">
        <v>106</v>
      </c>
      <c r="G942" s="41" t="s">
        <v>766</v>
      </c>
      <c r="H942" s="41">
        <v>11</v>
      </c>
      <c r="I942" s="41">
        <v>8913.48873756184</v>
      </c>
      <c r="J942" s="41">
        <v>9169</v>
      </c>
      <c r="K942" s="41">
        <v>97</v>
      </c>
      <c r="L942" s="41">
        <v>182.4631</v>
      </c>
      <c r="M942" s="41">
        <v>1.9303000000000001</v>
      </c>
      <c r="N942" s="41"/>
      <c r="O942" s="41"/>
      <c r="P942" s="41"/>
      <c r="Q942" s="41"/>
      <c r="R942" s="41">
        <v>3769</v>
      </c>
      <c r="S942" s="41">
        <v>67.465100000000007</v>
      </c>
      <c r="T942" s="41"/>
      <c r="U942" s="41"/>
      <c r="V942" s="41">
        <v>13035</v>
      </c>
      <c r="W942" s="41">
        <v>251.85849999999999</v>
      </c>
      <c r="X942" s="41"/>
      <c r="Y942" s="41"/>
      <c r="Z942" s="6">
        <f>0</f>
        <v>0</v>
      </c>
      <c r="AA942" s="6">
        <f t="shared" si="104"/>
        <v>251.85849999999999</v>
      </c>
      <c r="AB942" t="e">
        <f>IF(ISBLANK(Table1[[#This Row],[FY2425_Cost]])=TRUE,#N/A,Table1[[#This Row],[FY2425_Cost]])</f>
        <v>#N/A</v>
      </c>
      <c r="AC942" s="6" t="e">
        <f t="shared" si="105"/>
        <v>#N/A</v>
      </c>
      <c r="AD942" s="6" t="e">
        <f>SUMIFS($AB$3:AB942,$B$3:B942,B942)</f>
        <v>#N/A</v>
      </c>
      <c r="AE942" s="6">
        <f t="shared" si="106"/>
        <v>4011.0699319028281</v>
      </c>
      <c r="AF942" s="6">
        <f t="shared" si="107"/>
        <v>4011.0699319028281</v>
      </c>
      <c r="AG942" s="6">
        <f>VLOOKUP(Table1[[#This Row],[PracticeCode]],$AP$3:$AS$345,4,FALSE)</f>
        <v>4011.0699319028281</v>
      </c>
      <c r="AH942" s="27">
        <f t="shared" si="108"/>
        <v>291471.08171827218</v>
      </c>
      <c r="AI942" s="6" t="e">
        <f t="shared" si="110"/>
        <v>#N/A</v>
      </c>
    </row>
    <row r="943" spans="1:35" x14ac:dyDescent="0.35">
      <c r="A943" t="str">
        <f t="shared" si="109"/>
        <v>ELTHORNE PARK SURGERYSouth Central EalingEalingE85628Jan10</v>
      </c>
      <c r="B943" s="41" t="s">
        <v>687</v>
      </c>
      <c r="C943" s="41" t="s">
        <v>542</v>
      </c>
      <c r="D943" s="41" t="s">
        <v>12</v>
      </c>
      <c r="E943" s="41" t="s">
        <v>106</v>
      </c>
      <c r="F943" s="41" t="s">
        <v>106</v>
      </c>
      <c r="G943" s="41" t="s">
        <v>765</v>
      </c>
      <c r="H943" s="41">
        <v>10</v>
      </c>
      <c r="I943" s="41">
        <v>8913.48873756184</v>
      </c>
      <c r="J943" s="41">
        <v>9365</v>
      </c>
      <c r="K943" s="41">
        <v>768</v>
      </c>
      <c r="L943" s="41">
        <v>186.36350000000002</v>
      </c>
      <c r="M943" s="41">
        <v>15.283200000000001</v>
      </c>
      <c r="N943" s="41"/>
      <c r="O943" s="41"/>
      <c r="P943" s="41"/>
      <c r="Q943" s="41"/>
      <c r="R943" s="41">
        <v>4945</v>
      </c>
      <c r="S943" s="41">
        <v>88.515500000000003</v>
      </c>
      <c r="T943" s="41"/>
      <c r="U943" s="41"/>
      <c r="V943" s="41">
        <v>15078</v>
      </c>
      <c r="W943" s="41">
        <v>290.16219999999998</v>
      </c>
      <c r="X943" s="41"/>
      <c r="Y943" s="41"/>
      <c r="Z943" s="6">
        <f>0</f>
        <v>0</v>
      </c>
      <c r="AA943" s="6">
        <f t="shared" si="104"/>
        <v>290.16219999999998</v>
      </c>
      <c r="AB943" t="e">
        <f>IF(ISBLANK(Table1[[#This Row],[FY2425_Cost]])=TRUE,#N/A,Table1[[#This Row],[FY2425_Cost]])</f>
        <v>#N/A</v>
      </c>
      <c r="AC943" s="6" t="e">
        <f t="shared" si="105"/>
        <v>#N/A</v>
      </c>
      <c r="AD943" s="6" t="e">
        <f>SUMIFS($AB$3:AB943,$B$3:B943,B943)</f>
        <v>#N/A</v>
      </c>
      <c r="AE943" s="6">
        <f t="shared" si="106"/>
        <v>4011.0699319028281</v>
      </c>
      <c r="AF943" s="6">
        <f t="shared" si="107"/>
        <v>4011.0699319028281</v>
      </c>
      <c r="AG943" s="6">
        <f>VLOOKUP(Table1[[#This Row],[PracticeCode]],$AP$3:$AS$345,4,FALSE)</f>
        <v>4011.0699319028281</v>
      </c>
      <c r="AH943" s="27">
        <f t="shared" si="108"/>
        <v>291471.08171827218</v>
      </c>
      <c r="AI943" s="6" t="e">
        <f t="shared" si="110"/>
        <v>#N/A</v>
      </c>
    </row>
    <row r="944" spans="1:35" x14ac:dyDescent="0.35">
      <c r="A944" t="str">
        <f t="shared" si="109"/>
        <v>ELTHORNE PARK SURGERYSouth Central EalingEalingE85628Jul4</v>
      </c>
      <c r="B944" s="41" t="s">
        <v>687</v>
      </c>
      <c r="C944" s="41" t="s">
        <v>542</v>
      </c>
      <c r="D944" s="41" t="s">
        <v>12</v>
      </c>
      <c r="E944" s="41" t="s">
        <v>106</v>
      </c>
      <c r="F944" s="41" t="s">
        <v>106</v>
      </c>
      <c r="G944" s="41" t="s">
        <v>759</v>
      </c>
      <c r="H944" s="41">
        <v>4</v>
      </c>
      <c r="I944" s="41">
        <v>8913.48873756184</v>
      </c>
      <c r="J944" s="41">
        <v>8221</v>
      </c>
      <c r="K944" s="41">
        <v>1063</v>
      </c>
      <c r="L944" s="41">
        <v>152.08849999999998</v>
      </c>
      <c r="M944" s="41">
        <v>19.665499999999998</v>
      </c>
      <c r="N944" s="41">
        <v>8810</v>
      </c>
      <c r="O944" s="41">
        <v>692</v>
      </c>
      <c r="P944" s="41">
        <v>175.31900000000002</v>
      </c>
      <c r="Q944" s="41">
        <v>13.770800000000001</v>
      </c>
      <c r="R944" s="41">
        <v>3405</v>
      </c>
      <c r="S944" s="41">
        <v>60.9495</v>
      </c>
      <c r="T944" s="41">
        <v>3690</v>
      </c>
      <c r="U944" s="41">
        <v>81.180000000000007</v>
      </c>
      <c r="V944" s="41">
        <v>12689</v>
      </c>
      <c r="W944" s="41">
        <v>232.70349999999999</v>
      </c>
      <c r="X944" s="41">
        <v>13192</v>
      </c>
      <c r="Y944" s="41">
        <v>270.26980000000003</v>
      </c>
      <c r="Z944" s="6">
        <f>0</f>
        <v>0</v>
      </c>
      <c r="AA944" s="6">
        <f t="shared" si="104"/>
        <v>232.70349999999999</v>
      </c>
      <c r="AB944">
        <f>IF(ISBLANK(Table1[[#This Row],[FY2425_Cost]])=TRUE,#N/A,Table1[[#This Row],[FY2425_Cost]])</f>
        <v>270.26980000000003</v>
      </c>
      <c r="AC944" s="6">
        <f t="shared" si="105"/>
        <v>37.566300000000041</v>
      </c>
      <c r="AD944" s="6" t="e">
        <f>SUMIFS($AB$3:AB944,$B$3:B944,B944)</f>
        <v>#N/A</v>
      </c>
      <c r="AE944" s="6">
        <f t="shared" si="106"/>
        <v>4011.0699319028281</v>
      </c>
      <c r="AF944" s="6">
        <f t="shared" si="107"/>
        <v>4011.0699319028281</v>
      </c>
      <c r="AG944" s="6">
        <f>VLOOKUP(Table1[[#This Row],[PracticeCode]],$AP$3:$AS$345,4,FALSE)</f>
        <v>4011.0699319028281</v>
      </c>
      <c r="AH944" s="27">
        <f t="shared" si="108"/>
        <v>291471.08171827218</v>
      </c>
      <c r="AI944" s="6" t="e">
        <f t="shared" si="110"/>
        <v>#N/A</v>
      </c>
    </row>
    <row r="945" spans="1:35" x14ac:dyDescent="0.35">
      <c r="A945" t="str">
        <f t="shared" si="109"/>
        <v>ELTHORNE PARK SURGERYSouth Central EalingEalingE85628Jun3</v>
      </c>
      <c r="B945" s="41" t="s">
        <v>687</v>
      </c>
      <c r="C945" s="41" t="s">
        <v>542</v>
      </c>
      <c r="D945" s="41" t="s">
        <v>12</v>
      </c>
      <c r="E945" s="41" t="s">
        <v>106</v>
      </c>
      <c r="F945" s="41" t="s">
        <v>106</v>
      </c>
      <c r="G945" s="41" t="s">
        <v>758</v>
      </c>
      <c r="H945" s="41">
        <v>3</v>
      </c>
      <c r="I945" s="41">
        <v>8913.48873756184</v>
      </c>
      <c r="J945" s="41">
        <v>8999</v>
      </c>
      <c r="K945" s="41">
        <v>7</v>
      </c>
      <c r="L945" s="41">
        <v>166.48149999999998</v>
      </c>
      <c r="M945" s="41">
        <v>0.1295</v>
      </c>
      <c r="N945" s="41">
        <v>10082</v>
      </c>
      <c r="O945" s="41">
        <v>411</v>
      </c>
      <c r="P945" s="41">
        <v>200.6318</v>
      </c>
      <c r="Q945" s="41">
        <v>8.1789000000000005</v>
      </c>
      <c r="R945" s="41">
        <v>3804</v>
      </c>
      <c r="S945" s="41">
        <v>68.0916</v>
      </c>
      <c r="T945" s="41">
        <v>3322</v>
      </c>
      <c r="U945" s="41">
        <v>73.084000000000003</v>
      </c>
      <c r="V945" s="41">
        <v>12810</v>
      </c>
      <c r="W945" s="41">
        <v>234.70259999999999</v>
      </c>
      <c r="X945" s="41">
        <v>13815</v>
      </c>
      <c r="Y945" s="41">
        <v>281.8947</v>
      </c>
      <c r="Z945" s="6">
        <f>0</f>
        <v>0</v>
      </c>
      <c r="AA945" s="6">
        <f t="shared" si="104"/>
        <v>234.70259999999999</v>
      </c>
      <c r="AB945">
        <f>IF(ISBLANK(Table1[[#This Row],[FY2425_Cost]])=TRUE,#N/A,Table1[[#This Row],[FY2425_Cost]])</f>
        <v>281.8947</v>
      </c>
      <c r="AC945" s="6">
        <f t="shared" si="105"/>
        <v>47.192100000000011</v>
      </c>
      <c r="AD945" s="6" t="e">
        <f>SUMIFS($AB$3:AB945,$B$3:B945,B945)</f>
        <v>#N/A</v>
      </c>
      <c r="AE945" s="6">
        <f t="shared" si="106"/>
        <v>4011.0699319028281</v>
      </c>
      <c r="AF945" s="6">
        <f t="shared" si="107"/>
        <v>4011.0699319028281</v>
      </c>
      <c r="AG945" s="6">
        <f>VLOOKUP(Table1[[#This Row],[PracticeCode]],$AP$3:$AS$345,4,FALSE)</f>
        <v>4011.0699319028281</v>
      </c>
      <c r="AH945" s="27">
        <f t="shared" si="108"/>
        <v>291471.08171827218</v>
      </c>
      <c r="AI945" s="6" t="e">
        <f t="shared" si="110"/>
        <v>#N/A</v>
      </c>
    </row>
    <row r="946" spans="1:35" x14ac:dyDescent="0.35">
      <c r="A946" t="str">
        <f t="shared" si="109"/>
        <v>ELTHORNE PARK SURGERYSouth Central EalingEalingE85628Mar12</v>
      </c>
      <c r="B946" s="41" t="s">
        <v>687</v>
      </c>
      <c r="C946" s="41" t="s">
        <v>542</v>
      </c>
      <c r="D946" s="41" t="s">
        <v>12</v>
      </c>
      <c r="E946" s="41" t="s">
        <v>106</v>
      </c>
      <c r="F946" s="41" t="s">
        <v>106</v>
      </c>
      <c r="G946" s="41" t="s">
        <v>767</v>
      </c>
      <c r="H946" s="41">
        <v>12</v>
      </c>
      <c r="I946" s="41">
        <v>8913.48873756184</v>
      </c>
      <c r="J946" s="41">
        <v>30823</v>
      </c>
      <c r="K946" s="41">
        <v>3047</v>
      </c>
      <c r="L946" s="41">
        <v>613.3777</v>
      </c>
      <c r="M946" s="41">
        <v>60.635300000000001</v>
      </c>
      <c r="N946" s="41"/>
      <c r="O946" s="41"/>
      <c r="P946" s="41"/>
      <c r="Q946" s="41"/>
      <c r="R946" s="41">
        <v>5515</v>
      </c>
      <c r="S946" s="41">
        <v>98.718500000000006</v>
      </c>
      <c r="T946" s="41"/>
      <c r="U946" s="41"/>
      <c r="V946" s="41">
        <v>39385</v>
      </c>
      <c r="W946" s="41">
        <v>772.7315000000001</v>
      </c>
      <c r="X946" s="41"/>
      <c r="Y946" s="41"/>
      <c r="Z946" s="6">
        <f>0</f>
        <v>0</v>
      </c>
      <c r="AA946" s="6">
        <f t="shared" si="104"/>
        <v>772.7315000000001</v>
      </c>
      <c r="AB946" t="e">
        <f>IF(ISBLANK(Table1[[#This Row],[FY2425_Cost]])=TRUE,#N/A,Table1[[#This Row],[FY2425_Cost]])</f>
        <v>#N/A</v>
      </c>
      <c r="AC946" s="6" t="e">
        <f t="shared" si="105"/>
        <v>#N/A</v>
      </c>
      <c r="AD946" s="6" t="e">
        <f>SUMIFS($AB$3:AB946,$B$3:B946,B946)</f>
        <v>#N/A</v>
      </c>
      <c r="AE946" s="6">
        <f t="shared" si="106"/>
        <v>4011.0699319028281</v>
      </c>
      <c r="AF946" s="6">
        <f t="shared" si="107"/>
        <v>4011.0699319028281</v>
      </c>
      <c r="AG946" s="6">
        <f>VLOOKUP(Table1[[#This Row],[PracticeCode]],$AP$3:$AS$345,4,FALSE)</f>
        <v>4011.0699319028281</v>
      </c>
      <c r="AH946" s="27">
        <f t="shared" si="108"/>
        <v>291471.08171827218</v>
      </c>
      <c r="AI946" s="6" t="e">
        <f t="shared" si="110"/>
        <v>#N/A</v>
      </c>
    </row>
    <row r="947" spans="1:35" x14ac:dyDescent="0.35">
      <c r="A947" t="str">
        <f t="shared" si="109"/>
        <v>ELTHORNE PARK SURGERYSouth Central EalingEalingE85628May2</v>
      </c>
      <c r="B947" s="41" t="s">
        <v>687</v>
      </c>
      <c r="C947" s="41" t="s">
        <v>542</v>
      </c>
      <c r="D947" s="41" t="s">
        <v>12</v>
      </c>
      <c r="E947" s="41" t="s">
        <v>106</v>
      </c>
      <c r="F947" s="41" t="s">
        <v>106</v>
      </c>
      <c r="G947" s="41" t="s">
        <v>757</v>
      </c>
      <c r="H947" s="41">
        <v>2</v>
      </c>
      <c r="I947" s="41">
        <v>8913.48873756184</v>
      </c>
      <c r="J947" s="41">
        <v>10279</v>
      </c>
      <c r="K947" s="41">
        <v>0</v>
      </c>
      <c r="L947" s="41">
        <v>190.16149999999999</v>
      </c>
      <c r="M947" s="41">
        <v>0</v>
      </c>
      <c r="N947" s="41">
        <v>32315</v>
      </c>
      <c r="O947" s="41">
        <v>239</v>
      </c>
      <c r="P947" s="41">
        <v>643.06850000000009</v>
      </c>
      <c r="Q947" s="41">
        <v>4.7561</v>
      </c>
      <c r="R947" s="41">
        <v>3689</v>
      </c>
      <c r="S947" s="41">
        <v>66.033100000000005</v>
      </c>
      <c r="T947" s="41">
        <v>2807</v>
      </c>
      <c r="U947" s="41">
        <v>61.753999999999998</v>
      </c>
      <c r="V947" s="41">
        <v>13968</v>
      </c>
      <c r="W947" s="41">
        <v>256.19459999999998</v>
      </c>
      <c r="X947" s="41">
        <v>35361</v>
      </c>
      <c r="Y947" s="41">
        <v>709.57860000000005</v>
      </c>
      <c r="Z947" s="6">
        <f>0</f>
        <v>0</v>
      </c>
      <c r="AA947" s="6">
        <f t="shared" si="104"/>
        <v>256.19459999999998</v>
      </c>
      <c r="AB947">
        <f>IF(ISBLANK(Table1[[#This Row],[FY2425_Cost]])=TRUE,#N/A,Table1[[#This Row],[FY2425_Cost]])</f>
        <v>709.57860000000005</v>
      </c>
      <c r="AC947" s="6">
        <f t="shared" si="105"/>
        <v>453.38400000000007</v>
      </c>
      <c r="AD947" s="6" t="e">
        <f>SUMIFS($AB$3:AB947,$B$3:B947,B947)</f>
        <v>#N/A</v>
      </c>
      <c r="AE947" s="6">
        <f t="shared" si="106"/>
        <v>4011.0699319028281</v>
      </c>
      <c r="AF947" s="6">
        <f t="shared" si="107"/>
        <v>4011.0699319028281</v>
      </c>
      <c r="AG947" s="6">
        <f>VLOOKUP(Table1[[#This Row],[PracticeCode]],$AP$3:$AS$345,4,FALSE)</f>
        <v>4011.0699319028281</v>
      </c>
      <c r="AH947" s="27">
        <f t="shared" si="108"/>
        <v>291471.08171827218</v>
      </c>
      <c r="AI947" s="6" t="e">
        <f t="shared" si="110"/>
        <v>#N/A</v>
      </c>
    </row>
    <row r="948" spans="1:35" x14ac:dyDescent="0.35">
      <c r="A948" t="str">
        <f t="shared" si="109"/>
        <v>ELTHORNE PARK SURGERYSouth Central EalingEalingE85628Nov8</v>
      </c>
      <c r="B948" s="41" t="s">
        <v>687</v>
      </c>
      <c r="C948" s="41" t="s">
        <v>542</v>
      </c>
      <c r="D948" s="41" t="s">
        <v>12</v>
      </c>
      <c r="E948" s="41" t="s">
        <v>106</v>
      </c>
      <c r="F948" s="41" t="s">
        <v>106</v>
      </c>
      <c r="G948" s="41" t="s">
        <v>763</v>
      </c>
      <c r="H948" s="41">
        <v>8</v>
      </c>
      <c r="I948" s="41">
        <v>8913.48873756184</v>
      </c>
      <c r="J948" s="41">
        <v>9608</v>
      </c>
      <c r="K948" s="41">
        <v>3069</v>
      </c>
      <c r="L948" s="41">
        <v>191.19920000000002</v>
      </c>
      <c r="M948" s="41">
        <v>61.073100000000004</v>
      </c>
      <c r="N948" s="41"/>
      <c r="O948" s="41"/>
      <c r="P948" s="41"/>
      <c r="Q948" s="41"/>
      <c r="R948" s="41">
        <v>6028</v>
      </c>
      <c r="S948" s="41">
        <v>107.9012</v>
      </c>
      <c r="T948" s="41"/>
      <c r="U948" s="41"/>
      <c r="V948" s="41">
        <v>18705</v>
      </c>
      <c r="W948" s="41">
        <v>360.17350000000005</v>
      </c>
      <c r="X948" s="41"/>
      <c r="Y948" s="41"/>
      <c r="Z948" s="6">
        <f>0</f>
        <v>0</v>
      </c>
      <c r="AA948" s="6">
        <f t="shared" si="104"/>
        <v>360.17350000000005</v>
      </c>
      <c r="AB948" t="e">
        <f>IF(ISBLANK(Table1[[#This Row],[FY2425_Cost]])=TRUE,#N/A,Table1[[#This Row],[FY2425_Cost]])</f>
        <v>#N/A</v>
      </c>
      <c r="AC948" s="6" t="e">
        <f t="shared" si="105"/>
        <v>#N/A</v>
      </c>
      <c r="AD948" s="6" t="e">
        <f>SUMIFS($AB$3:AB948,$B$3:B948,B948)</f>
        <v>#N/A</v>
      </c>
      <c r="AE948" s="6">
        <f t="shared" si="106"/>
        <v>4011.0699319028281</v>
      </c>
      <c r="AF948" s="6">
        <f t="shared" si="107"/>
        <v>4011.0699319028281</v>
      </c>
      <c r="AG948" s="6">
        <f>VLOOKUP(Table1[[#This Row],[PracticeCode]],$AP$3:$AS$345,4,FALSE)</f>
        <v>4011.0699319028281</v>
      </c>
      <c r="AH948" s="27">
        <f t="shared" si="108"/>
        <v>291471.08171827218</v>
      </c>
      <c r="AI948" s="6" t="e">
        <f t="shared" si="110"/>
        <v>#N/A</v>
      </c>
    </row>
    <row r="949" spans="1:35" x14ac:dyDescent="0.35">
      <c r="A949" t="str">
        <f t="shared" si="109"/>
        <v>ELTHORNE PARK SURGERYSouth Central EalingEalingE85628Oct7</v>
      </c>
      <c r="B949" s="41" t="s">
        <v>687</v>
      </c>
      <c r="C949" s="41" t="s">
        <v>542</v>
      </c>
      <c r="D949" s="41" t="s">
        <v>12</v>
      </c>
      <c r="E949" s="41" t="s">
        <v>106</v>
      </c>
      <c r="F949" s="41" t="s">
        <v>106</v>
      </c>
      <c r="G949" s="41" t="s">
        <v>762</v>
      </c>
      <c r="H949" s="41">
        <v>7</v>
      </c>
      <c r="I949" s="41">
        <v>8913.48873756184</v>
      </c>
      <c r="J949" s="41">
        <v>9083</v>
      </c>
      <c r="K949" s="41">
        <v>4307</v>
      </c>
      <c r="L949" s="41">
        <v>180.7517</v>
      </c>
      <c r="M949" s="41">
        <v>85.709299999999999</v>
      </c>
      <c r="N949" s="41">
        <v>0</v>
      </c>
      <c r="O949" s="41">
        <v>4641</v>
      </c>
      <c r="P949" s="41">
        <v>0</v>
      </c>
      <c r="Q949" s="41">
        <v>104.4225</v>
      </c>
      <c r="R949" s="41">
        <v>5229</v>
      </c>
      <c r="S949" s="41">
        <v>93.599100000000007</v>
      </c>
      <c r="T949" s="41">
        <v>5416</v>
      </c>
      <c r="U949" s="41">
        <v>119.152</v>
      </c>
      <c r="V949" s="41">
        <v>18619</v>
      </c>
      <c r="W949" s="41">
        <v>360.06010000000003</v>
      </c>
      <c r="X949" s="41">
        <v>10057</v>
      </c>
      <c r="Y949" s="41">
        <v>223.5745</v>
      </c>
      <c r="Z949" s="6">
        <f>0</f>
        <v>0</v>
      </c>
      <c r="AA949" s="6">
        <f t="shared" si="104"/>
        <v>360.06010000000003</v>
      </c>
      <c r="AB949">
        <f>IF(ISBLANK(Table1[[#This Row],[FY2425_Cost]])=TRUE,#N/A,Table1[[#This Row],[FY2425_Cost]])</f>
        <v>223.5745</v>
      </c>
      <c r="AC949" s="6">
        <f t="shared" si="105"/>
        <v>-136.48560000000003</v>
      </c>
      <c r="AD949" s="6" t="e">
        <f>SUMIFS($AB$3:AB949,$B$3:B949,B949)</f>
        <v>#N/A</v>
      </c>
      <c r="AE949" s="6">
        <f t="shared" si="106"/>
        <v>4011.0699319028281</v>
      </c>
      <c r="AF949" s="6">
        <f t="shared" si="107"/>
        <v>4011.0699319028281</v>
      </c>
      <c r="AG949" s="6">
        <f>VLOOKUP(Table1[[#This Row],[PracticeCode]],$AP$3:$AS$345,4,FALSE)</f>
        <v>4011.0699319028281</v>
      </c>
      <c r="AH949" s="27">
        <f t="shared" si="108"/>
        <v>291471.08171827218</v>
      </c>
      <c r="AI949" s="6" t="e">
        <f t="shared" si="110"/>
        <v>#N/A</v>
      </c>
    </row>
    <row r="950" spans="1:35" x14ac:dyDescent="0.35">
      <c r="A950" t="str">
        <f t="shared" si="109"/>
        <v>ELTHORNE PARK SURGERYSouth Central EalingEalingE85628Sep6</v>
      </c>
      <c r="B950" s="41" t="s">
        <v>687</v>
      </c>
      <c r="C950" s="41" t="s">
        <v>542</v>
      </c>
      <c r="D950" s="41" t="s">
        <v>12</v>
      </c>
      <c r="E950" s="41" t="s">
        <v>106</v>
      </c>
      <c r="F950" s="41" t="s">
        <v>106</v>
      </c>
      <c r="G950" s="41" t="s">
        <v>761</v>
      </c>
      <c r="H950" s="41">
        <v>6</v>
      </c>
      <c r="I950" s="41">
        <v>8913.48873756184</v>
      </c>
      <c r="J950" s="41">
        <v>7129</v>
      </c>
      <c r="K950" s="41">
        <v>5959</v>
      </c>
      <c r="L950" s="41">
        <v>141.86709999999999</v>
      </c>
      <c r="M950" s="41">
        <v>118.58410000000001</v>
      </c>
      <c r="N950" s="41">
        <v>7842</v>
      </c>
      <c r="O950" s="41">
        <v>5543</v>
      </c>
      <c r="P950" s="41">
        <v>176.44499999999999</v>
      </c>
      <c r="Q950" s="41">
        <v>124.7175</v>
      </c>
      <c r="R950" s="41">
        <v>4515</v>
      </c>
      <c r="S950" s="41">
        <v>80.8185</v>
      </c>
      <c r="T950" s="41">
        <v>7304</v>
      </c>
      <c r="U950" s="41">
        <v>160.68799999999999</v>
      </c>
      <c r="V950" s="41">
        <v>17603</v>
      </c>
      <c r="W950" s="41">
        <v>341.26969999999994</v>
      </c>
      <c r="X950" s="41">
        <v>20689</v>
      </c>
      <c r="Y950" s="41">
        <v>461.85050000000001</v>
      </c>
      <c r="Z950" s="6">
        <f>0</f>
        <v>0</v>
      </c>
      <c r="AA950" s="6">
        <f t="shared" si="104"/>
        <v>341.26969999999994</v>
      </c>
      <c r="AB950">
        <f>IF(ISBLANK(Table1[[#This Row],[FY2425_Cost]])=TRUE,#N/A,Table1[[#This Row],[FY2425_Cost]])</f>
        <v>461.85050000000001</v>
      </c>
      <c r="AC950" s="6">
        <f t="shared" si="105"/>
        <v>120.58080000000007</v>
      </c>
      <c r="AD950" s="6" t="e">
        <f>SUMIFS($AB$3:AB950,$B$3:B950,B950)</f>
        <v>#N/A</v>
      </c>
      <c r="AE950" s="6">
        <f t="shared" si="106"/>
        <v>4011.0699319028281</v>
      </c>
      <c r="AF950" s="6">
        <f t="shared" si="107"/>
        <v>4011.0699319028281</v>
      </c>
      <c r="AG950" s="6">
        <f>VLOOKUP(Table1[[#This Row],[PracticeCode]],$AP$3:$AS$345,4,FALSE)</f>
        <v>4011.0699319028281</v>
      </c>
      <c r="AH950" s="27">
        <f t="shared" si="108"/>
        <v>291471.08171827218</v>
      </c>
      <c r="AI950" s="6" t="e">
        <f t="shared" si="110"/>
        <v>#N/A</v>
      </c>
    </row>
    <row r="951" spans="1:35" x14ac:dyDescent="0.35">
      <c r="A951" t="str">
        <f t="shared" si="109"/>
        <v>Emperor's Gate Health CentreBrompton Health PCNWest LondonE87043Apr1</v>
      </c>
      <c r="B951" s="41" t="s">
        <v>613</v>
      </c>
      <c r="C951" s="41" t="s">
        <v>468</v>
      </c>
      <c r="D951" s="41" t="s">
        <v>29</v>
      </c>
      <c r="E951" s="41" t="s">
        <v>107</v>
      </c>
      <c r="F951" s="41" t="s">
        <v>107</v>
      </c>
      <c r="G951" s="41" t="s">
        <v>756</v>
      </c>
      <c r="H951" s="41">
        <v>1</v>
      </c>
      <c r="I951" s="41">
        <v>5164.0891774418496</v>
      </c>
      <c r="J951" s="41">
        <v>604</v>
      </c>
      <c r="K951" s="41">
        <v>0</v>
      </c>
      <c r="L951" s="41">
        <v>11.173999999999999</v>
      </c>
      <c r="M951" s="41">
        <v>0</v>
      </c>
      <c r="N951" s="41">
        <v>6294</v>
      </c>
      <c r="O951" s="41">
        <v>0</v>
      </c>
      <c r="P951" s="41">
        <v>125.25060000000001</v>
      </c>
      <c r="Q951" s="41">
        <v>0</v>
      </c>
      <c r="R951" s="41">
        <v>1825</v>
      </c>
      <c r="S951" s="41">
        <v>32.667499999999997</v>
      </c>
      <c r="T951" s="41">
        <v>2337</v>
      </c>
      <c r="U951" s="41">
        <v>51.414000000000001</v>
      </c>
      <c r="V951" s="41">
        <v>2429</v>
      </c>
      <c r="W951" s="41">
        <v>43.841499999999996</v>
      </c>
      <c r="X951" s="41">
        <v>8631</v>
      </c>
      <c r="Y951" s="41">
        <v>176.66460000000001</v>
      </c>
      <c r="Z951" s="6">
        <f>0</f>
        <v>0</v>
      </c>
      <c r="AA951" s="6">
        <f t="shared" ref="AA951:AA1014" si="111">IFERROR(W951*1,#N/A)</f>
        <v>43.841499999999996</v>
      </c>
      <c r="AB951">
        <f>IF(ISBLANK(Table1[[#This Row],[FY2425_Cost]])=TRUE,#N/A,Table1[[#This Row],[FY2425_Cost]])</f>
        <v>176.66460000000001</v>
      </c>
      <c r="AC951" s="6">
        <f t="shared" ref="AC951:AC1014" si="112">AB951-AA951</f>
        <v>132.82310000000001</v>
      </c>
      <c r="AD951" s="6">
        <f>SUMIFS($AB$3:AB951,$B$3:B951,B951)</f>
        <v>176.66460000000001</v>
      </c>
      <c r="AE951" s="6">
        <f t="shared" ref="AE951:AE1014" si="113">IFERROR(I951*$AE$1,#N/A)</f>
        <v>2323.8401298488325</v>
      </c>
      <c r="AF951" s="6">
        <f t="shared" ref="AF951:AF1014" si="114">AE951+Z951</f>
        <v>2323.8401298488325</v>
      </c>
      <c r="AG951" s="6">
        <f>VLOOKUP(Table1[[#This Row],[PracticeCode]],$AP$3:$AS$345,4,FALSE)</f>
        <v>2323.8401298488325</v>
      </c>
      <c r="AH951" s="27">
        <f t="shared" ref="AH951:AH1014" si="115">IFERROR(I951*$AH$1,#N/A)</f>
        <v>168865.7161023485</v>
      </c>
      <c r="AI951" s="6">
        <f t="shared" si="110"/>
        <v>0</v>
      </c>
    </row>
    <row r="952" spans="1:35" x14ac:dyDescent="0.35">
      <c r="A952" t="str">
        <f t="shared" si="109"/>
        <v>Emperor's Gate Health CentreBrompton Health PCNWest LondonE87043Aug5</v>
      </c>
      <c r="B952" s="41" t="s">
        <v>613</v>
      </c>
      <c r="C952" s="41" t="s">
        <v>468</v>
      </c>
      <c r="D952" s="41" t="s">
        <v>29</v>
      </c>
      <c r="E952" s="41" t="s">
        <v>107</v>
      </c>
      <c r="F952" s="41" t="s">
        <v>107</v>
      </c>
      <c r="G952" s="41" t="s">
        <v>760</v>
      </c>
      <c r="H952" s="41">
        <v>5</v>
      </c>
      <c r="I952" s="41">
        <v>5164.0891774418496</v>
      </c>
      <c r="J952" s="41">
        <v>1364</v>
      </c>
      <c r="K952" s="41">
        <v>6</v>
      </c>
      <c r="L952" s="41">
        <v>25.233999999999998</v>
      </c>
      <c r="M952" s="41">
        <v>0.11099999999999999</v>
      </c>
      <c r="N952" s="41">
        <v>5335</v>
      </c>
      <c r="O952" s="41">
        <v>1</v>
      </c>
      <c r="P952" s="41">
        <v>106.1665</v>
      </c>
      <c r="Q952" s="41">
        <v>1.9900000000000001E-2</v>
      </c>
      <c r="R952" s="41">
        <v>1344</v>
      </c>
      <c r="S952" s="41">
        <v>24.057600000000001</v>
      </c>
      <c r="T952" s="41">
        <v>2350</v>
      </c>
      <c r="U952" s="41">
        <v>51.7</v>
      </c>
      <c r="V952" s="41">
        <v>2714</v>
      </c>
      <c r="W952" s="41">
        <v>49.4026</v>
      </c>
      <c r="X952" s="41">
        <v>7686</v>
      </c>
      <c r="Y952" s="41">
        <v>157.88640000000001</v>
      </c>
      <c r="Z952" s="6">
        <f>0</f>
        <v>0</v>
      </c>
      <c r="AA952" s="6">
        <f t="shared" si="111"/>
        <v>49.4026</v>
      </c>
      <c r="AB952">
        <f>IF(ISBLANK(Table1[[#This Row],[FY2425_Cost]])=TRUE,#N/A,Table1[[#This Row],[FY2425_Cost]])</f>
        <v>157.88640000000001</v>
      </c>
      <c r="AC952" s="6">
        <f t="shared" si="112"/>
        <v>108.4838</v>
      </c>
      <c r="AD952" s="6">
        <f>SUMIFS($AB$3:AB952,$B$3:B952,B952)</f>
        <v>334.55100000000004</v>
      </c>
      <c r="AE952" s="6">
        <f t="shared" si="113"/>
        <v>2323.8401298488325</v>
      </c>
      <c r="AF952" s="6">
        <f t="shared" si="114"/>
        <v>2323.8401298488325</v>
      </c>
      <c r="AG952" s="6">
        <f>VLOOKUP(Table1[[#This Row],[PracticeCode]],$AP$3:$AS$345,4,FALSE)</f>
        <v>2323.8401298488325</v>
      </c>
      <c r="AH952" s="27">
        <f t="shared" si="115"/>
        <v>168865.7161023485</v>
      </c>
      <c r="AI952" s="6">
        <f t="shared" si="110"/>
        <v>0</v>
      </c>
    </row>
    <row r="953" spans="1:35" x14ac:dyDescent="0.35">
      <c r="A953" t="str">
        <f t="shared" si="109"/>
        <v>Emperor's Gate Health CentreBrompton Health PCNWest LondonE87043Dec9</v>
      </c>
      <c r="B953" s="41" t="s">
        <v>613</v>
      </c>
      <c r="C953" s="41" t="s">
        <v>468</v>
      </c>
      <c r="D953" s="41" t="s">
        <v>29</v>
      </c>
      <c r="E953" s="41" t="s">
        <v>107</v>
      </c>
      <c r="F953" s="41" t="s">
        <v>107</v>
      </c>
      <c r="G953" s="41" t="s">
        <v>764</v>
      </c>
      <c r="H953" s="41">
        <v>9</v>
      </c>
      <c r="I953" s="41">
        <v>5164.0891774418496</v>
      </c>
      <c r="J953" s="41">
        <v>2292</v>
      </c>
      <c r="K953" s="41">
        <v>1040</v>
      </c>
      <c r="L953" s="41">
        <v>45.610800000000005</v>
      </c>
      <c r="M953" s="41">
        <v>20.696000000000002</v>
      </c>
      <c r="N953" s="41"/>
      <c r="O953" s="41"/>
      <c r="P953" s="41"/>
      <c r="Q953" s="41"/>
      <c r="R953" s="41">
        <v>3776</v>
      </c>
      <c r="S953" s="41">
        <v>67.590400000000002</v>
      </c>
      <c r="T953" s="41"/>
      <c r="U953" s="41"/>
      <c r="V953" s="41">
        <v>7108</v>
      </c>
      <c r="W953" s="41">
        <v>133.8972</v>
      </c>
      <c r="X953" s="41"/>
      <c r="Y953" s="41"/>
      <c r="Z953" s="6">
        <f>0</f>
        <v>0</v>
      </c>
      <c r="AA953" s="6">
        <f t="shared" si="111"/>
        <v>133.8972</v>
      </c>
      <c r="AB953" t="e">
        <f>IF(ISBLANK(Table1[[#This Row],[FY2425_Cost]])=TRUE,#N/A,Table1[[#This Row],[FY2425_Cost]])</f>
        <v>#N/A</v>
      </c>
      <c r="AC953" s="6" t="e">
        <f t="shared" si="112"/>
        <v>#N/A</v>
      </c>
      <c r="AD953" s="6" t="e">
        <f>SUMIFS($AB$3:AB953,$B$3:B953,B953)</f>
        <v>#N/A</v>
      </c>
      <c r="AE953" s="6">
        <f t="shared" si="113"/>
        <v>2323.8401298488325</v>
      </c>
      <c r="AF953" s="6">
        <f t="shared" si="114"/>
        <v>2323.8401298488325</v>
      </c>
      <c r="AG953" s="6">
        <f>VLOOKUP(Table1[[#This Row],[PracticeCode]],$AP$3:$AS$345,4,FALSE)</f>
        <v>2323.8401298488325</v>
      </c>
      <c r="AH953" s="27">
        <f t="shared" si="115"/>
        <v>168865.7161023485</v>
      </c>
      <c r="AI953" s="6" t="e">
        <f t="shared" si="110"/>
        <v>#N/A</v>
      </c>
    </row>
    <row r="954" spans="1:35" x14ac:dyDescent="0.35">
      <c r="A954" t="str">
        <f t="shared" si="109"/>
        <v>Emperor's Gate Health CentreBrompton Health PCNWest LondonE87043Feb11</v>
      </c>
      <c r="B954" s="41" t="s">
        <v>613</v>
      </c>
      <c r="C954" s="41" t="s">
        <v>468</v>
      </c>
      <c r="D954" s="41" t="s">
        <v>29</v>
      </c>
      <c r="E954" s="41" t="s">
        <v>107</v>
      </c>
      <c r="F954" s="41" t="s">
        <v>107</v>
      </c>
      <c r="G954" s="41" t="s">
        <v>766</v>
      </c>
      <c r="H954" s="41">
        <v>11</v>
      </c>
      <c r="I954" s="41">
        <v>5164.0891774418496</v>
      </c>
      <c r="J954" s="41">
        <v>6575</v>
      </c>
      <c r="K954" s="41">
        <v>428</v>
      </c>
      <c r="L954" s="41">
        <v>130.8425</v>
      </c>
      <c r="M954" s="41">
        <v>8.5172000000000008</v>
      </c>
      <c r="N954" s="41"/>
      <c r="O954" s="41"/>
      <c r="P954" s="41"/>
      <c r="Q954" s="41"/>
      <c r="R954" s="41">
        <v>6310</v>
      </c>
      <c r="S954" s="41">
        <v>112.949</v>
      </c>
      <c r="T954" s="41"/>
      <c r="U954" s="41"/>
      <c r="V954" s="41">
        <v>13313</v>
      </c>
      <c r="W954" s="41">
        <v>252.30869999999999</v>
      </c>
      <c r="X954" s="41"/>
      <c r="Y954" s="41"/>
      <c r="Z954" s="6">
        <f>0</f>
        <v>0</v>
      </c>
      <c r="AA954" s="6">
        <f t="shared" si="111"/>
        <v>252.30869999999999</v>
      </c>
      <c r="AB954" t="e">
        <f>IF(ISBLANK(Table1[[#This Row],[FY2425_Cost]])=TRUE,#N/A,Table1[[#This Row],[FY2425_Cost]])</f>
        <v>#N/A</v>
      </c>
      <c r="AC954" s="6" t="e">
        <f t="shared" si="112"/>
        <v>#N/A</v>
      </c>
      <c r="AD954" s="6" t="e">
        <f>SUMIFS($AB$3:AB954,$B$3:B954,B954)</f>
        <v>#N/A</v>
      </c>
      <c r="AE954" s="6">
        <f t="shared" si="113"/>
        <v>2323.8401298488325</v>
      </c>
      <c r="AF954" s="6">
        <f t="shared" si="114"/>
        <v>2323.8401298488325</v>
      </c>
      <c r="AG954" s="6">
        <f>VLOOKUP(Table1[[#This Row],[PracticeCode]],$AP$3:$AS$345,4,FALSE)</f>
        <v>2323.8401298488325</v>
      </c>
      <c r="AH954" s="27">
        <f t="shared" si="115"/>
        <v>168865.7161023485</v>
      </c>
      <c r="AI954" s="6" t="e">
        <f t="shared" si="110"/>
        <v>#N/A</v>
      </c>
    </row>
    <row r="955" spans="1:35" x14ac:dyDescent="0.35">
      <c r="A955" t="str">
        <f t="shared" si="109"/>
        <v>Emperor's Gate Health CentreBrompton Health PCNWest LondonE87043Jan10</v>
      </c>
      <c r="B955" s="41" t="s">
        <v>613</v>
      </c>
      <c r="C955" s="41" t="s">
        <v>468</v>
      </c>
      <c r="D955" s="41" t="s">
        <v>29</v>
      </c>
      <c r="E955" s="41" t="s">
        <v>107</v>
      </c>
      <c r="F955" s="41" t="s">
        <v>107</v>
      </c>
      <c r="G955" s="41" t="s">
        <v>765</v>
      </c>
      <c r="H955" s="41">
        <v>10</v>
      </c>
      <c r="I955" s="41">
        <v>5164.0891774418496</v>
      </c>
      <c r="J955" s="41">
        <v>2624</v>
      </c>
      <c r="K955" s="41">
        <v>0</v>
      </c>
      <c r="L955" s="41">
        <v>52.217600000000004</v>
      </c>
      <c r="M955" s="41">
        <v>0</v>
      </c>
      <c r="N955" s="41"/>
      <c r="O955" s="41"/>
      <c r="P955" s="41"/>
      <c r="Q955" s="41"/>
      <c r="R955" s="41">
        <v>7215</v>
      </c>
      <c r="S955" s="41">
        <v>129.14850000000001</v>
      </c>
      <c r="T955" s="41"/>
      <c r="U955" s="41"/>
      <c r="V955" s="41">
        <v>9839</v>
      </c>
      <c r="W955" s="41">
        <v>181.36610000000002</v>
      </c>
      <c r="X955" s="41"/>
      <c r="Y955" s="41"/>
      <c r="Z955" s="6">
        <f>0</f>
        <v>0</v>
      </c>
      <c r="AA955" s="6">
        <f t="shared" si="111"/>
        <v>181.36610000000002</v>
      </c>
      <c r="AB955" t="e">
        <f>IF(ISBLANK(Table1[[#This Row],[FY2425_Cost]])=TRUE,#N/A,Table1[[#This Row],[FY2425_Cost]])</f>
        <v>#N/A</v>
      </c>
      <c r="AC955" s="6" t="e">
        <f t="shared" si="112"/>
        <v>#N/A</v>
      </c>
      <c r="AD955" s="6" t="e">
        <f>SUMIFS($AB$3:AB955,$B$3:B955,B955)</f>
        <v>#N/A</v>
      </c>
      <c r="AE955" s="6">
        <f t="shared" si="113"/>
        <v>2323.8401298488325</v>
      </c>
      <c r="AF955" s="6">
        <f t="shared" si="114"/>
        <v>2323.8401298488325</v>
      </c>
      <c r="AG955" s="6">
        <f>VLOOKUP(Table1[[#This Row],[PracticeCode]],$AP$3:$AS$345,4,FALSE)</f>
        <v>2323.8401298488325</v>
      </c>
      <c r="AH955" s="27">
        <f t="shared" si="115"/>
        <v>168865.7161023485</v>
      </c>
      <c r="AI955" s="6" t="e">
        <f t="shared" si="110"/>
        <v>#N/A</v>
      </c>
    </row>
    <row r="956" spans="1:35" x14ac:dyDescent="0.35">
      <c r="A956" t="str">
        <f t="shared" si="109"/>
        <v>Emperor's Gate Health CentreBrompton Health PCNWest LondonE87043Jul4</v>
      </c>
      <c r="B956" s="41" t="s">
        <v>613</v>
      </c>
      <c r="C956" s="41" t="s">
        <v>468</v>
      </c>
      <c r="D956" s="41" t="s">
        <v>29</v>
      </c>
      <c r="E956" s="41" t="s">
        <v>107</v>
      </c>
      <c r="F956" s="41" t="s">
        <v>107</v>
      </c>
      <c r="G956" s="41" t="s">
        <v>759</v>
      </c>
      <c r="H956" s="41">
        <v>4</v>
      </c>
      <c r="I956" s="41">
        <v>5164.0891774418496</v>
      </c>
      <c r="J956" s="41">
        <v>1094</v>
      </c>
      <c r="K956" s="41">
        <v>6</v>
      </c>
      <c r="L956" s="41">
        <v>20.239000000000001</v>
      </c>
      <c r="M956" s="41">
        <v>0.11099999999999999</v>
      </c>
      <c r="N956" s="41">
        <v>5094</v>
      </c>
      <c r="O956" s="41">
        <v>0</v>
      </c>
      <c r="P956" s="41">
        <v>101.37060000000001</v>
      </c>
      <c r="Q956" s="41">
        <v>0</v>
      </c>
      <c r="R956" s="41">
        <v>1275</v>
      </c>
      <c r="S956" s="41">
        <v>22.822500000000002</v>
      </c>
      <c r="T956" s="41">
        <v>3075</v>
      </c>
      <c r="U956" s="41">
        <v>67.650000000000006</v>
      </c>
      <c r="V956" s="41">
        <v>2375</v>
      </c>
      <c r="W956" s="41">
        <v>43.172499999999999</v>
      </c>
      <c r="X956" s="41">
        <v>8169</v>
      </c>
      <c r="Y956" s="41">
        <v>169.0206</v>
      </c>
      <c r="Z956" s="6">
        <f>0</f>
        <v>0</v>
      </c>
      <c r="AA956" s="6">
        <f t="shared" si="111"/>
        <v>43.172499999999999</v>
      </c>
      <c r="AB956">
        <f>IF(ISBLANK(Table1[[#This Row],[FY2425_Cost]])=TRUE,#N/A,Table1[[#This Row],[FY2425_Cost]])</f>
        <v>169.0206</v>
      </c>
      <c r="AC956" s="6">
        <f t="shared" si="112"/>
        <v>125.8481</v>
      </c>
      <c r="AD956" s="6" t="e">
        <f>SUMIFS($AB$3:AB956,$B$3:B956,B956)</f>
        <v>#N/A</v>
      </c>
      <c r="AE956" s="6">
        <f t="shared" si="113"/>
        <v>2323.8401298488325</v>
      </c>
      <c r="AF956" s="6">
        <f t="shared" si="114"/>
        <v>2323.8401298488325</v>
      </c>
      <c r="AG956" s="6">
        <f>VLOOKUP(Table1[[#This Row],[PracticeCode]],$AP$3:$AS$345,4,FALSE)</f>
        <v>2323.8401298488325</v>
      </c>
      <c r="AH956" s="27">
        <f t="shared" si="115"/>
        <v>168865.7161023485</v>
      </c>
      <c r="AI956" s="6" t="e">
        <f t="shared" si="110"/>
        <v>#N/A</v>
      </c>
    </row>
    <row r="957" spans="1:35" x14ac:dyDescent="0.35">
      <c r="A957" t="str">
        <f t="shared" si="109"/>
        <v>Emperor's Gate Health CentreBrompton Health PCNWest LondonE87043Jun3</v>
      </c>
      <c r="B957" s="41" t="s">
        <v>613</v>
      </c>
      <c r="C957" s="41" t="s">
        <v>468</v>
      </c>
      <c r="D957" s="41" t="s">
        <v>29</v>
      </c>
      <c r="E957" s="41" t="s">
        <v>107</v>
      </c>
      <c r="F957" s="41" t="s">
        <v>107</v>
      </c>
      <c r="G957" s="41" t="s">
        <v>758</v>
      </c>
      <c r="H957" s="41">
        <v>3</v>
      </c>
      <c r="I957" s="41">
        <v>5164.0891774418496</v>
      </c>
      <c r="J957" s="41">
        <v>1358</v>
      </c>
      <c r="K957" s="41">
        <v>5</v>
      </c>
      <c r="L957" s="41">
        <v>25.122999999999998</v>
      </c>
      <c r="M957" s="41">
        <v>9.2499999999999999E-2</v>
      </c>
      <c r="N957" s="41">
        <v>7286</v>
      </c>
      <c r="O957" s="41">
        <v>0</v>
      </c>
      <c r="P957" s="41">
        <v>144.9914</v>
      </c>
      <c r="Q957" s="41">
        <v>0</v>
      </c>
      <c r="R957" s="41">
        <v>1929</v>
      </c>
      <c r="S957" s="41">
        <v>34.5291</v>
      </c>
      <c r="T957" s="41">
        <v>2548</v>
      </c>
      <c r="U957" s="41">
        <v>56.055999999999997</v>
      </c>
      <c r="V957" s="41">
        <v>3292</v>
      </c>
      <c r="W957" s="41">
        <v>59.744599999999998</v>
      </c>
      <c r="X957" s="41">
        <v>9834</v>
      </c>
      <c r="Y957" s="41">
        <v>201.04739999999998</v>
      </c>
      <c r="Z957" s="6">
        <f>0</f>
        <v>0</v>
      </c>
      <c r="AA957" s="6">
        <f t="shared" si="111"/>
        <v>59.744599999999998</v>
      </c>
      <c r="AB957">
        <f>IF(ISBLANK(Table1[[#This Row],[FY2425_Cost]])=TRUE,#N/A,Table1[[#This Row],[FY2425_Cost]])</f>
        <v>201.04739999999998</v>
      </c>
      <c r="AC957" s="6">
        <f t="shared" si="112"/>
        <v>141.30279999999999</v>
      </c>
      <c r="AD957" s="6" t="e">
        <f>SUMIFS($AB$3:AB957,$B$3:B957,B957)</f>
        <v>#N/A</v>
      </c>
      <c r="AE957" s="6">
        <f t="shared" si="113"/>
        <v>2323.8401298488325</v>
      </c>
      <c r="AF957" s="6">
        <f t="shared" si="114"/>
        <v>2323.8401298488325</v>
      </c>
      <c r="AG957" s="6">
        <f>VLOOKUP(Table1[[#This Row],[PracticeCode]],$AP$3:$AS$345,4,FALSE)</f>
        <v>2323.8401298488325</v>
      </c>
      <c r="AH957" s="27">
        <f t="shared" si="115"/>
        <v>168865.7161023485</v>
      </c>
      <c r="AI957" s="6" t="e">
        <f t="shared" si="110"/>
        <v>#N/A</v>
      </c>
    </row>
    <row r="958" spans="1:35" x14ac:dyDescent="0.35">
      <c r="A958" t="str">
        <f t="shared" si="109"/>
        <v>Emperor's Gate Health CentreBrompton Health PCNWest LondonE87043Mar12</v>
      </c>
      <c r="B958" s="41" t="s">
        <v>613</v>
      </c>
      <c r="C958" s="41" t="s">
        <v>468</v>
      </c>
      <c r="D958" s="41" t="s">
        <v>29</v>
      </c>
      <c r="E958" s="41" t="s">
        <v>107</v>
      </c>
      <c r="F958" s="41" t="s">
        <v>107</v>
      </c>
      <c r="G958" s="41" t="s">
        <v>767</v>
      </c>
      <c r="H958" s="41">
        <v>12</v>
      </c>
      <c r="I958" s="41">
        <v>5164.0891774418496</v>
      </c>
      <c r="J958" s="41">
        <v>2428</v>
      </c>
      <c r="K958" s="41">
        <v>0</v>
      </c>
      <c r="L958" s="41">
        <v>48.3172</v>
      </c>
      <c r="M958" s="41">
        <v>0</v>
      </c>
      <c r="N958" s="41"/>
      <c r="O958" s="41"/>
      <c r="P958" s="41"/>
      <c r="Q958" s="41"/>
      <c r="R958" s="41">
        <v>6681</v>
      </c>
      <c r="S958" s="41">
        <v>119.5899</v>
      </c>
      <c r="T958" s="41"/>
      <c r="U958" s="41"/>
      <c r="V958" s="41">
        <v>9109</v>
      </c>
      <c r="W958" s="41">
        <v>167.90710000000001</v>
      </c>
      <c r="X958" s="41"/>
      <c r="Y958" s="41"/>
      <c r="Z958" s="6">
        <f>0</f>
        <v>0</v>
      </c>
      <c r="AA958" s="6">
        <f t="shared" si="111"/>
        <v>167.90710000000001</v>
      </c>
      <c r="AB958" t="e">
        <f>IF(ISBLANK(Table1[[#This Row],[FY2425_Cost]])=TRUE,#N/A,Table1[[#This Row],[FY2425_Cost]])</f>
        <v>#N/A</v>
      </c>
      <c r="AC958" s="6" t="e">
        <f t="shared" si="112"/>
        <v>#N/A</v>
      </c>
      <c r="AD958" s="6" t="e">
        <f>SUMIFS($AB$3:AB958,$B$3:B958,B958)</f>
        <v>#N/A</v>
      </c>
      <c r="AE958" s="6">
        <f t="shared" si="113"/>
        <v>2323.8401298488325</v>
      </c>
      <c r="AF958" s="6">
        <f t="shared" si="114"/>
        <v>2323.8401298488325</v>
      </c>
      <c r="AG958" s="6">
        <f>VLOOKUP(Table1[[#This Row],[PracticeCode]],$AP$3:$AS$345,4,FALSE)</f>
        <v>2323.8401298488325</v>
      </c>
      <c r="AH958" s="27">
        <f t="shared" si="115"/>
        <v>168865.7161023485</v>
      </c>
      <c r="AI958" s="6" t="e">
        <f t="shared" si="110"/>
        <v>#N/A</v>
      </c>
    </row>
    <row r="959" spans="1:35" x14ac:dyDescent="0.35">
      <c r="A959" t="str">
        <f t="shared" si="109"/>
        <v>Emperor's Gate Health CentreBrompton Health PCNWest LondonE87043May2</v>
      </c>
      <c r="B959" s="41" t="s">
        <v>613</v>
      </c>
      <c r="C959" s="41" t="s">
        <v>468</v>
      </c>
      <c r="D959" s="41" t="s">
        <v>29</v>
      </c>
      <c r="E959" s="41" t="s">
        <v>107</v>
      </c>
      <c r="F959" s="41" t="s">
        <v>107</v>
      </c>
      <c r="G959" s="41" t="s">
        <v>757</v>
      </c>
      <c r="H959" s="41">
        <v>2</v>
      </c>
      <c r="I959" s="41">
        <v>5164.0891774418496</v>
      </c>
      <c r="J959" s="41">
        <v>1069</v>
      </c>
      <c r="K959" s="41">
        <v>0</v>
      </c>
      <c r="L959" s="41">
        <v>19.776499999999999</v>
      </c>
      <c r="M959" s="41">
        <v>0</v>
      </c>
      <c r="N959" s="41">
        <v>2498</v>
      </c>
      <c r="O959" s="41">
        <v>0</v>
      </c>
      <c r="P959" s="41">
        <v>49.7102</v>
      </c>
      <c r="Q959" s="41">
        <v>0</v>
      </c>
      <c r="R959" s="41">
        <v>2577</v>
      </c>
      <c r="S959" s="41">
        <v>46.128300000000003</v>
      </c>
      <c r="T959" s="41">
        <v>3506</v>
      </c>
      <c r="U959" s="41">
        <v>77.132000000000005</v>
      </c>
      <c r="V959" s="41">
        <v>3646</v>
      </c>
      <c r="W959" s="41">
        <v>65.904799999999994</v>
      </c>
      <c r="X959" s="41">
        <v>6004</v>
      </c>
      <c r="Y959" s="41">
        <v>126.84220000000001</v>
      </c>
      <c r="Z959" s="6">
        <f>0</f>
        <v>0</v>
      </c>
      <c r="AA959" s="6">
        <f t="shared" si="111"/>
        <v>65.904799999999994</v>
      </c>
      <c r="AB959">
        <f>IF(ISBLANK(Table1[[#This Row],[FY2425_Cost]])=TRUE,#N/A,Table1[[#This Row],[FY2425_Cost]])</f>
        <v>126.84220000000001</v>
      </c>
      <c r="AC959" s="6">
        <f t="shared" si="112"/>
        <v>60.937400000000011</v>
      </c>
      <c r="AD959" s="6" t="e">
        <f>SUMIFS($AB$3:AB959,$B$3:B959,B959)</f>
        <v>#N/A</v>
      </c>
      <c r="AE959" s="6">
        <f t="shared" si="113"/>
        <v>2323.8401298488325</v>
      </c>
      <c r="AF959" s="6">
        <f t="shared" si="114"/>
        <v>2323.8401298488325</v>
      </c>
      <c r="AG959" s="6">
        <f>VLOOKUP(Table1[[#This Row],[PracticeCode]],$AP$3:$AS$345,4,FALSE)</f>
        <v>2323.8401298488325</v>
      </c>
      <c r="AH959" s="27">
        <f t="shared" si="115"/>
        <v>168865.7161023485</v>
      </c>
      <c r="AI959" s="6" t="e">
        <f t="shared" si="110"/>
        <v>#N/A</v>
      </c>
    </row>
    <row r="960" spans="1:35" x14ac:dyDescent="0.35">
      <c r="A960" t="str">
        <f t="shared" si="109"/>
        <v>Emperor's Gate Health CentreBrompton Health PCNWest LondonE87043Nov8</v>
      </c>
      <c r="B960" s="41" t="s">
        <v>613</v>
      </c>
      <c r="C960" s="41" t="s">
        <v>468</v>
      </c>
      <c r="D960" s="41" t="s">
        <v>29</v>
      </c>
      <c r="E960" s="41" t="s">
        <v>107</v>
      </c>
      <c r="F960" s="41" t="s">
        <v>107</v>
      </c>
      <c r="G960" s="41" t="s">
        <v>763</v>
      </c>
      <c r="H960" s="41">
        <v>8</v>
      </c>
      <c r="I960" s="41">
        <v>5164.0891774418496</v>
      </c>
      <c r="J960" s="41">
        <v>4593</v>
      </c>
      <c r="K960" s="41">
        <v>146</v>
      </c>
      <c r="L960" s="41">
        <v>91.400700000000001</v>
      </c>
      <c r="M960" s="41">
        <v>2.9054000000000002</v>
      </c>
      <c r="N960" s="41"/>
      <c r="O960" s="41"/>
      <c r="P960" s="41"/>
      <c r="Q960" s="41"/>
      <c r="R960" s="41">
        <v>3824</v>
      </c>
      <c r="S960" s="41">
        <v>68.449600000000004</v>
      </c>
      <c r="T960" s="41"/>
      <c r="U960" s="41"/>
      <c r="V960" s="41">
        <v>8563</v>
      </c>
      <c r="W960" s="41">
        <v>162.75569999999999</v>
      </c>
      <c r="X960" s="41"/>
      <c r="Y960" s="41"/>
      <c r="Z960" s="6">
        <f>0</f>
        <v>0</v>
      </c>
      <c r="AA960" s="6">
        <f t="shared" si="111"/>
        <v>162.75569999999999</v>
      </c>
      <c r="AB960" t="e">
        <f>IF(ISBLANK(Table1[[#This Row],[FY2425_Cost]])=TRUE,#N/A,Table1[[#This Row],[FY2425_Cost]])</f>
        <v>#N/A</v>
      </c>
      <c r="AC960" s="6" t="e">
        <f t="shared" si="112"/>
        <v>#N/A</v>
      </c>
      <c r="AD960" s="6" t="e">
        <f>SUMIFS($AB$3:AB960,$B$3:B960,B960)</f>
        <v>#N/A</v>
      </c>
      <c r="AE960" s="6">
        <f t="shared" si="113"/>
        <v>2323.8401298488325</v>
      </c>
      <c r="AF960" s="6">
        <f t="shared" si="114"/>
        <v>2323.8401298488325</v>
      </c>
      <c r="AG960" s="6">
        <f>VLOOKUP(Table1[[#This Row],[PracticeCode]],$AP$3:$AS$345,4,FALSE)</f>
        <v>2323.8401298488325</v>
      </c>
      <c r="AH960" s="27">
        <f t="shared" si="115"/>
        <v>168865.7161023485</v>
      </c>
      <c r="AI960" s="6" t="e">
        <f t="shared" si="110"/>
        <v>#N/A</v>
      </c>
    </row>
    <row r="961" spans="1:35" x14ac:dyDescent="0.35">
      <c r="A961" t="str">
        <f t="shared" si="109"/>
        <v>Emperor's Gate Health CentreBrompton Health PCNWest LondonE87043Oct7</v>
      </c>
      <c r="B961" s="41" t="s">
        <v>613</v>
      </c>
      <c r="C961" s="41" t="s">
        <v>468</v>
      </c>
      <c r="D961" s="41" t="s">
        <v>29</v>
      </c>
      <c r="E961" s="41" t="s">
        <v>107</v>
      </c>
      <c r="F961" s="41" t="s">
        <v>107</v>
      </c>
      <c r="G961" s="41" t="s">
        <v>762</v>
      </c>
      <c r="H961" s="41">
        <v>7</v>
      </c>
      <c r="I961" s="41">
        <v>5164.0891774418496</v>
      </c>
      <c r="J961" s="41">
        <v>4170</v>
      </c>
      <c r="K961" s="41">
        <v>601</v>
      </c>
      <c r="L961" s="41">
        <v>82.983000000000004</v>
      </c>
      <c r="M961" s="41">
        <v>11.959900000000001</v>
      </c>
      <c r="N961" s="41">
        <v>0</v>
      </c>
      <c r="O961" s="41">
        <v>222</v>
      </c>
      <c r="P961" s="41">
        <v>0</v>
      </c>
      <c r="Q961" s="41">
        <v>4.9950000000000001</v>
      </c>
      <c r="R961" s="41">
        <v>2559</v>
      </c>
      <c r="S961" s="41">
        <v>45.806100000000001</v>
      </c>
      <c r="T961" s="41">
        <v>2581</v>
      </c>
      <c r="U961" s="41">
        <v>56.781999999999996</v>
      </c>
      <c r="V961" s="41">
        <v>7330</v>
      </c>
      <c r="W961" s="41">
        <v>140.74900000000002</v>
      </c>
      <c r="X961" s="41">
        <v>2803</v>
      </c>
      <c r="Y961" s="41">
        <v>61.776999999999994</v>
      </c>
      <c r="Z961" s="6">
        <f>0</f>
        <v>0</v>
      </c>
      <c r="AA961" s="6">
        <f t="shared" si="111"/>
        <v>140.74900000000002</v>
      </c>
      <c r="AB961">
        <f>IF(ISBLANK(Table1[[#This Row],[FY2425_Cost]])=TRUE,#N/A,Table1[[#This Row],[FY2425_Cost]])</f>
        <v>61.776999999999994</v>
      </c>
      <c r="AC961" s="6">
        <f t="shared" si="112"/>
        <v>-78.972000000000037</v>
      </c>
      <c r="AD961" s="6" t="e">
        <f>SUMIFS($AB$3:AB961,$B$3:B961,B961)</f>
        <v>#N/A</v>
      </c>
      <c r="AE961" s="6">
        <f t="shared" si="113"/>
        <v>2323.8401298488325</v>
      </c>
      <c r="AF961" s="6">
        <f t="shared" si="114"/>
        <v>2323.8401298488325</v>
      </c>
      <c r="AG961" s="6">
        <f>VLOOKUP(Table1[[#This Row],[PracticeCode]],$AP$3:$AS$345,4,FALSE)</f>
        <v>2323.8401298488325</v>
      </c>
      <c r="AH961" s="27">
        <f t="shared" si="115"/>
        <v>168865.7161023485</v>
      </c>
      <c r="AI961" s="6" t="e">
        <f t="shared" si="110"/>
        <v>#N/A</v>
      </c>
    </row>
    <row r="962" spans="1:35" x14ac:dyDescent="0.35">
      <c r="A962" t="str">
        <f t="shared" si="109"/>
        <v>Emperor's Gate Health CentreBrompton Health PCNWest LondonE87043Sep6</v>
      </c>
      <c r="B962" s="41" t="s">
        <v>613</v>
      </c>
      <c r="C962" s="41" t="s">
        <v>468</v>
      </c>
      <c r="D962" s="41" t="s">
        <v>29</v>
      </c>
      <c r="E962" s="41" t="s">
        <v>107</v>
      </c>
      <c r="F962" s="41" t="s">
        <v>107</v>
      </c>
      <c r="G962" s="41" t="s">
        <v>761</v>
      </c>
      <c r="H962" s="41">
        <v>6</v>
      </c>
      <c r="I962" s="41">
        <v>5164.0891774418496</v>
      </c>
      <c r="J962" s="41">
        <v>5160</v>
      </c>
      <c r="K962" s="41">
        <v>2</v>
      </c>
      <c r="L962" s="41">
        <v>102.68400000000001</v>
      </c>
      <c r="M962" s="41">
        <v>3.9800000000000002E-2</v>
      </c>
      <c r="N962" s="41">
        <v>5547</v>
      </c>
      <c r="O962" s="41">
        <v>508</v>
      </c>
      <c r="P962" s="41">
        <v>124.80749999999999</v>
      </c>
      <c r="Q962" s="41">
        <v>11.43</v>
      </c>
      <c r="R962" s="41">
        <v>3712</v>
      </c>
      <c r="S962" s="41">
        <v>66.444800000000001</v>
      </c>
      <c r="T962" s="41">
        <v>2060</v>
      </c>
      <c r="U962" s="41">
        <v>45.32</v>
      </c>
      <c r="V962" s="41">
        <v>8874</v>
      </c>
      <c r="W962" s="41">
        <v>169.16860000000003</v>
      </c>
      <c r="X962" s="41">
        <v>8115</v>
      </c>
      <c r="Y962" s="41">
        <v>181.55749999999998</v>
      </c>
      <c r="Z962" s="6">
        <f>0</f>
        <v>0</v>
      </c>
      <c r="AA962" s="6">
        <f t="shared" si="111"/>
        <v>169.16860000000003</v>
      </c>
      <c r="AB962">
        <f>IF(ISBLANK(Table1[[#This Row],[FY2425_Cost]])=TRUE,#N/A,Table1[[#This Row],[FY2425_Cost]])</f>
        <v>181.55749999999998</v>
      </c>
      <c r="AC962" s="6">
        <f t="shared" si="112"/>
        <v>12.38889999999995</v>
      </c>
      <c r="AD962" s="6" t="e">
        <f>SUMIFS($AB$3:AB962,$B$3:B962,B962)</f>
        <v>#N/A</v>
      </c>
      <c r="AE962" s="6">
        <f t="shared" si="113"/>
        <v>2323.8401298488325</v>
      </c>
      <c r="AF962" s="6">
        <f t="shared" si="114"/>
        <v>2323.8401298488325</v>
      </c>
      <c r="AG962" s="6">
        <f>VLOOKUP(Table1[[#This Row],[PracticeCode]],$AP$3:$AS$345,4,FALSE)</f>
        <v>2323.8401298488325</v>
      </c>
      <c r="AH962" s="27">
        <f t="shared" si="115"/>
        <v>168865.7161023485</v>
      </c>
      <c r="AI962" s="6" t="e">
        <f t="shared" si="110"/>
        <v>#N/A</v>
      </c>
    </row>
    <row r="963" spans="1:35" x14ac:dyDescent="0.35">
      <c r="A963" t="str">
        <f t="shared" ref="A963:A1026" si="116">CONCATENATE(B963,C963,D963,E963,G963,H963)</f>
        <v>ENDERLEY ROAD MEDICAL CENTREHealthsenseHarrowE84009Apr1</v>
      </c>
      <c r="B963" s="41" t="s">
        <v>442</v>
      </c>
      <c r="C963" s="41" t="s">
        <v>443</v>
      </c>
      <c r="D963" s="41" t="s">
        <v>26</v>
      </c>
      <c r="E963" s="41" t="s">
        <v>108</v>
      </c>
      <c r="F963" s="41" t="s">
        <v>108</v>
      </c>
      <c r="G963" s="41" t="s">
        <v>756</v>
      </c>
      <c r="H963" s="41">
        <v>1</v>
      </c>
      <c r="I963" s="41">
        <v>11842.3773532177</v>
      </c>
      <c r="J963" s="41">
        <v>17459</v>
      </c>
      <c r="K963" s="41">
        <v>803</v>
      </c>
      <c r="L963" s="41">
        <v>322.99149999999997</v>
      </c>
      <c r="M963" s="41">
        <v>14.855499999999999</v>
      </c>
      <c r="N963" s="41">
        <v>26179</v>
      </c>
      <c r="O963" s="41">
        <v>2706</v>
      </c>
      <c r="P963" s="41">
        <v>520.96210000000008</v>
      </c>
      <c r="Q963" s="41">
        <v>53.849400000000003</v>
      </c>
      <c r="R963" s="41">
        <v>0</v>
      </c>
      <c r="S963" s="41">
        <v>0</v>
      </c>
      <c r="T963" s="41">
        <v>496</v>
      </c>
      <c r="U963" s="41">
        <v>10.912000000000001</v>
      </c>
      <c r="V963" s="41">
        <v>18262</v>
      </c>
      <c r="W963" s="41">
        <v>337.84699999999998</v>
      </c>
      <c r="X963" s="41">
        <v>29381</v>
      </c>
      <c r="Y963" s="41">
        <v>585.72350000000006</v>
      </c>
      <c r="Z963" s="6">
        <f>0</f>
        <v>0</v>
      </c>
      <c r="AA963" s="6">
        <f t="shared" si="111"/>
        <v>337.84699999999998</v>
      </c>
      <c r="AB963">
        <f>IF(ISBLANK(Table1[[#This Row],[FY2425_Cost]])=TRUE,#N/A,Table1[[#This Row],[FY2425_Cost]])</f>
        <v>585.72350000000006</v>
      </c>
      <c r="AC963" s="6">
        <f t="shared" si="112"/>
        <v>247.87650000000008</v>
      </c>
      <c r="AD963" s="6">
        <f>SUMIFS($AB$3:AB963,$B$3:B963,B963)</f>
        <v>585.72350000000006</v>
      </c>
      <c r="AE963" s="6">
        <f t="shared" si="113"/>
        <v>5329.0698089479656</v>
      </c>
      <c r="AF963" s="6">
        <f t="shared" si="114"/>
        <v>5329.0698089479656</v>
      </c>
      <c r="AG963" s="6">
        <f>VLOOKUP(Table1[[#This Row],[PracticeCode]],$AP$3:$AS$345,4,FALSE)</f>
        <v>5329.0698089479656</v>
      </c>
      <c r="AH963" s="27">
        <f t="shared" si="115"/>
        <v>387245.73945021885</v>
      </c>
      <c r="AI963" s="6">
        <f t="shared" ref="AI963:AI1026" si="117">IF(AD963-AF963&lt;=0,0,AD963-AF963)</f>
        <v>0</v>
      </c>
    </row>
    <row r="964" spans="1:35" x14ac:dyDescent="0.35">
      <c r="A964" t="str">
        <f t="shared" si="116"/>
        <v>ENDERLEY ROAD MEDICAL CENTREHealthsenseHarrowE84009Aug5</v>
      </c>
      <c r="B964" s="41" t="s">
        <v>442</v>
      </c>
      <c r="C964" s="41" t="s">
        <v>443</v>
      </c>
      <c r="D964" s="41" t="s">
        <v>26</v>
      </c>
      <c r="E964" s="41" t="s">
        <v>108</v>
      </c>
      <c r="F964" s="41" t="s">
        <v>108</v>
      </c>
      <c r="G964" s="41" t="s">
        <v>760</v>
      </c>
      <c r="H964" s="41">
        <v>5</v>
      </c>
      <c r="I964" s="41">
        <v>11842.3773532177</v>
      </c>
      <c r="J964" s="41">
        <v>24726</v>
      </c>
      <c r="K964" s="41">
        <v>1001</v>
      </c>
      <c r="L964" s="41">
        <v>457.43099999999998</v>
      </c>
      <c r="M964" s="41">
        <v>18.5185</v>
      </c>
      <c r="N964" s="41">
        <v>17848</v>
      </c>
      <c r="O964" s="41">
        <v>1924</v>
      </c>
      <c r="P964" s="41">
        <v>355.17520000000002</v>
      </c>
      <c r="Q964" s="41">
        <v>38.287600000000005</v>
      </c>
      <c r="R964" s="41">
        <v>872</v>
      </c>
      <c r="S964" s="41">
        <v>15.6088</v>
      </c>
      <c r="T964" s="41">
        <v>562</v>
      </c>
      <c r="U964" s="41">
        <v>12.364000000000001</v>
      </c>
      <c r="V964" s="41">
        <v>26599</v>
      </c>
      <c r="W964" s="41">
        <v>491.55829999999997</v>
      </c>
      <c r="X964" s="41">
        <v>20334</v>
      </c>
      <c r="Y964" s="41">
        <v>405.82679999999999</v>
      </c>
      <c r="Z964" s="6">
        <f>0</f>
        <v>0</v>
      </c>
      <c r="AA964" s="6">
        <f t="shared" si="111"/>
        <v>491.55829999999997</v>
      </c>
      <c r="AB964">
        <f>IF(ISBLANK(Table1[[#This Row],[FY2425_Cost]])=TRUE,#N/A,Table1[[#This Row],[FY2425_Cost]])</f>
        <v>405.82679999999999</v>
      </c>
      <c r="AC964" s="6">
        <f t="shared" si="112"/>
        <v>-85.731499999999983</v>
      </c>
      <c r="AD964" s="6">
        <f>SUMIFS($AB$3:AB964,$B$3:B964,B964)</f>
        <v>991.55030000000011</v>
      </c>
      <c r="AE964" s="6">
        <f t="shared" si="113"/>
        <v>5329.0698089479656</v>
      </c>
      <c r="AF964" s="6">
        <f t="shared" si="114"/>
        <v>5329.0698089479656</v>
      </c>
      <c r="AG964" s="6">
        <f>VLOOKUP(Table1[[#This Row],[PracticeCode]],$AP$3:$AS$345,4,FALSE)</f>
        <v>5329.0698089479656</v>
      </c>
      <c r="AH964" s="27">
        <f t="shared" si="115"/>
        <v>387245.73945021885</v>
      </c>
      <c r="AI964" s="6">
        <f t="shared" si="117"/>
        <v>0</v>
      </c>
    </row>
    <row r="965" spans="1:35" x14ac:dyDescent="0.35">
      <c r="A965" t="str">
        <f t="shared" si="116"/>
        <v>ENDERLEY ROAD MEDICAL CENTREHealthsenseHarrowE84009Dec9</v>
      </c>
      <c r="B965" s="41" t="s">
        <v>442</v>
      </c>
      <c r="C965" s="41" t="s">
        <v>443</v>
      </c>
      <c r="D965" s="41" t="s">
        <v>26</v>
      </c>
      <c r="E965" s="41" t="s">
        <v>108</v>
      </c>
      <c r="F965" s="41" t="s">
        <v>108</v>
      </c>
      <c r="G965" s="41" t="s">
        <v>764</v>
      </c>
      <c r="H965" s="41">
        <v>9</v>
      </c>
      <c r="I965" s="41">
        <v>11842.3773532177</v>
      </c>
      <c r="J965" s="41">
        <v>18407</v>
      </c>
      <c r="K965" s="41">
        <v>2088</v>
      </c>
      <c r="L965" s="41">
        <v>366.29930000000002</v>
      </c>
      <c r="M965" s="41">
        <v>41.551200000000001</v>
      </c>
      <c r="N965" s="41"/>
      <c r="O965" s="41"/>
      <c r="P965" s="41"/>
      <c r="Q965" s="41"/>
      <c r="R965" s="41">
        <v>581</v>
      </c>
      <c r="S965" s="41">
        <v>10.399900000000001</v>
      </c>
      <c r="T965" s="41"/>
      <c r="U965" s="41"/>
      <c r="V965" s="41">
        <v>21076</v>
      </c>
      <c r="W965" s="41">
        <v>418.25040000000001</v>
      </c>
      <c r="X965" s="41"/>
      <c r="Y965" s="41"/>
      <c r="Z965" s="6">
        <f>0</f>
        <v>0</v>
      </c>
      <c r="AA965" s="6">
        <f t="shared" si="111"/>
        <v>418.25040000000001</v>
      </c>
      <c r="AB965" t="e">
        <f>IF(ISBLANK(Table1[[#This Row],[FY2425_Cost]])=TRUE,#N/A,Table1[[#This Row],[FY2425_Cost]])</f>
        <v>#N/A</v>
      </c>
      <c r="AC965" s="6" t="e">
        <f t="shared" si="112"/>
        <v>#N/A</v>
      </c>
      <c r="AD965" s="6" t="e">
        <f>SUMIFS($AB$3:AB965,$B$3:B965,B965)</f>
        <v>#N/A</v>
      </c>
      <c r="AE965" s="6">
        <f t="shared" si="113"/>
        <v>5329.0698089479656</v>
      </c>
      <c r="AF965" s="6">
        <f t="shared" si="114"/>
        <v>5329.0698089479656</v>
      </c>
      <c r="AG965" s="6">
        <f>VLOOKUP(Table1[[#This Row],[PracticeCode]],$AP$3:$AS$345,4,FALSE)</f>
        <v>5329.0698089479656</v>
      </c>
      <c r="AH965" s="27">
        <f t="shared" si="115"/>
        <v>387245.73945021885</v>
      </c>
      <c r="AI965" s="6" t="e">
        <f t="shared" si="117"/>
        <v>#N/A</v>
      </c>
    </row>
    <row r="966" spans="1:35" x14ac:dyDescent="0.35">
      <c r="A966" t="str">
        <f t="shared" si="116"/>
        <v>ENDERLEY ROAD MEDICAL CENTREHealthsenseHarrowE84009Feb11</v>
      </c>
      <c r="B966" s="41" t="s">
        <v>442</v>
      </c>
      <c r="C966" s="41" t="s">
        <v>443</v>
      </c>
      <c r="D966" s="41" t="s">
        <v>26</v>
      </c>
      <c r="E966" s="41" t="s">
        <v>108</v>
      </c>
      <c r="F966" s="41" t="s">
        <v>108</v>
      </c>
      <c r="G966" s="41" t="s">
        <v>766</v>
      </c>
      <c r="H966" s="41">
        <v>11</v>
      </c>
      <c r="I966" s="41">
        <v>11842.3773532177</v>
      </c>
      <c r="J966" s="41">
        <v>22561</v>
      </c>
      <c r="K966" s="41">
        <v>1580</v>
      </c>
      <c r="L966" s="41">
        <v>448.96390000000002</v>
      </c>
      <c r="M966" s="41">
        <v>31.442</v>
      </c>
      <c r="N966" s="41"/>
      <c r="O966" s="41"/>
      <c r="P966" s="41"/>
      <c r="Q966" s="41"/>
      <c r="R966" s="41">
        <v>778</v>
      </c>
      <c r="S966" s="41">
        <v>13.9262</v>
      </c>
      <c r="T966" s="41"/>
      <c r="U966" s="41"/>
      <c r="V966" s="41">
        <v>24919</v>
      </c>
      <c r="W966" s="41">
        <v>494.33210000000003</v>
      </c>
      <c r="X966" s="41"/>
      <c r="Y966" s="41"/>
      <c r="Z966" s="6">
        <f>0</f>
        <v>0</v>
      </c>
      <c r="AA966" s="6">
        <f t="shared" si="111"/>
        <v>494.33210000000003</v>
      </c>
      <c r="AB966" t="e">
        <f>IF(ISBLANK(Table1[[#This Row],[FY2425_Cost]])=TRUE,#N/A,Table1[[#This Row],[FY2425_Cost]])</f>
        <v>#N/A</v>
      </c>
      <c r="AC966" s="6" t="e">
        <f t="shared" si="112"/>
        <v>#N/A</v>
      </c>
      <c r="AD966" s="6" t="e">
        <f>SUMIFS($AB$3:AB966,$B$3:B966,B966)</f>
        <v>#N/A</v>
      </c>
      <c r="AE966" s="6">
        <f t="shared" si="113"/>
        <v>5329.0698089479656</v>
      </c>
      <c r="AF966" s="6">
        <f t="shared" si="114"/>
        <v>5329.0698089479656</v>
      </c>
      <c r="AG966" s="6">
        <f>VLOOKUP(Table1[[#This Row],[PracticeCode]],$AP$3:$AS$345,4,FALSE)</f>
        <v>5329.0698089479656</v>
      </c>
      <c r="AH966" s="27">
        <f t="shared" si="115"/>
        <v>387245.73945021885</v>
      </c>
      <c r="AI966" s="6" t="e">
        <f t="shared" si="117"/>
        <v>#N/A</v>
      </c>
    </row>
    <row r="967" spans="1:35" x14ac:dyDescent="0.35">
      <c r="A967" t="str">
        <f t="shared" si="116"/>
        <v>ENDERLEY ROAD MEDICAL CENTREHealthsenseHarrowE84009Jan10</v>
      </c>
      <c r="B967" s="41" t="s">
        <v>442</v>
      </c>
      <c r="C967" s="41" t="s">
        <v>443</v>
      </c>
      <c r="D967" s="41" t="s">
        <v>26</v>
      </c>
      <c r="E967" s="41" t="s">
        <v>108</v>
      </c>
      <c r="F967" s="41" t="s">
        <v>108</v>
      </c>
      <c r="G967" s="41" t="s">
        <v>765</v>
      </c>
      <c r="H967" s="41">
        <v>10</v>
      </c>
      <c r="I967" s="41">
        <v>11842.3773532177</v>
      </c>
      <c r="J967" s="41">
        <v>23061</v>
      </c>
      <c r="K967" s="41">
        <v>1746</v>
      </c>
      <c r="L967" s="41">
        <v>458.91390000000001</v>
      </c>
      <c r="M967" s="41">
        <v>34.745400000000004</v>
      </c>
      <c r="N967" s="41"/>
      <c r="O967" s="41"/>
      <c r="P967" s="41"/>
      <c r="Q967" s="41"/>
      <c r="R967" s="41">
        <v>720</v>
      </c>
      <c r="S967" s="41">
        <v>12.888</v>
      </c>
      <c r="T967" s="41"/>
      <c r="U967" s="41"/>
      <c r="V967" s="41">
        <v>25527</v>
      </c>
      <c r="W967" s="41">
        <v>506.54730000000001</v>
      </c>
      <c r="X967" s="41"/>
      <c r="Y967" s="41"/>
      <c r="Z967" s="6">
        <f>0</f>
        <v>0</v>
      </c>
      <c r="AA967" s="6">
        <f t="shared" si="111"/>
        <v>506.54730000000001</v>
      </c>
      <c r="AB967" t="e">
        <f>IF(ISBLANK(Table1[[#This Row],[FY2425_Cost]])=TRUE,#N/A,Table1[[#This Row],[FY2425_Cost]])</f>
        <v>#N/A</v>
      </c>
      <c r="AC967" s="6" t="e">
        <f t="shared" si="112"/>
        <v>#N/A</v>
      </c>
      <c r="AD967" s="6" t="e">
        <f>SUMIFS($AB$3:AB967,$B$3:B967,B967)</f>
        <v>#N/A</v>
      </c>
      <c r="AE967" s="6">
        <f t="shared" si="113"/>
        <v>5329.0698089479656</v>
      </c>
      <c r="AF967" s="6">
        <f t="shared" si="114"/>
        <v>5329.0698089479656</v>
      </c>
      <c r="AG967" s="6">
        <f>VLOOKUP(Table1[[#This Row],[PracticeCode]],$AP$3:$AS$345,4,FALSE)</f>
        <v>5329.0698089479656</v>
      </c>
      <c r="AH967" s="27">
        <f t="shared" si="115"/>
        <v>387245.73945021885</v>
      </c>
      <c r="AI967" s="6" t="e">
        <f t="shared" si="117"/>
        <v>#N/A</v>
      </c>
    </row>
    <row r="968" spans="1:35" x14ac:dyDescent="0.35">
      <c r="A968" t="str">
        <f t="shared" si="116"/>
        <v>ENDERLEY ROAD MEDICAL CENTREHealthsenseHarrowE84009Jul4</v>
      </c>
      <c r="B968" s="41" t="s">
        <v>442</v>
      </c>
      <c r="C968" s="41" t="s">
        <v>443</v>
      </c>
      <c r="D968" s="41" t="s">
        <v>26</v>
      </c>
      <c r="E968" s="41" t="s">
        <v>108</v>
      </c>
      <c r="F968" s="41" t="s">
        <v>108</v>
      </c>
      <c r="G968" s="41" t="s">
        <v>759</v>
      </c>
      <c r="H968" s="41">
        <v>4</v>
      </c>
      <c r="I968" s="41">
        <v>11842.3773532177</v>
      </c>
      <c r="J968" s="41">
        <v>22505</v>
      </c>
      <c r="K968" s="41">
        <v>416</v>
      </c>
      <c r="L968" s="41">
        <v>416.34249999999997</v>
      </c>
      <c r="M968" s="41">
        <v>7.6959999999999997</v>
      </c>
      <c r="N968" s="41">
        <v>19304</v>
      </c>
      <c r="O968" s="41">
        <v>1366</v>
      </c>
      <c r="P968" s="41">
        <v>384.14960000000002</v>
      </c>
      <c r="Q968" s="41">
        <v>27.183400000000002</v>
      </c>
      <c r="R968" s="41">
        <v>425</v>
      </c>
      <c r="S968" s="41">
        <v>7.6074999999999999</v>
      </c>
      <c r="T968" s="41">
        <v>598</v>
      </c>
      <c r="U968" s="41">
        <v>13.156000000000001</v>
      </c>
      <c r="V968" s="41">
        <v>23346</v>
      </c>
      <c r="W968" s="41">
        <v>431.64600000000002</v>
      </c>
      <c r="X968" s="41">
        <v>21268</v>
      </c>
      <c r="Y968" s="41">
        <v>424.48900000000003</v>
      </c>
      <c r="Z968" s="6">
        <f>0</f>
        <v>0</v>
      </c>
      <c r="AA968" s="6">
        <f t="shared" si="111"/>
        <v>431.64600000000002</v>
      </c>
      <c r="AB968">
        <f>IF(ISBLANK(Table1[[#This Row],[FY2425_Cost]])=TRUE,#N/A,Table1[[#This Row],[FY2425_Cost]])</f>
        <v>424.48900000000003</v>
      </c>
      <c r="AC968" s="6">
        <f t="shared" si="112"/>
        <v>-7.1569999999999823</v>
      </c>
      <c r="AD968" s="6" t="e">
        <f>SUMIFS($AB$3:AB968,$B$3:B968,B968)</f>
        <v>#N/A</v>
      </c>
      <c r="AE968" s="6">
        <f t="shared" si="113"/>
        <v>5329.0698089479656</v>
      </c>
      <c r="AF968" s="6">
        <f t="shared" si="114"/>
        <v>5329.0698089479656</v>
      </c>
      <c r="AG968" s="6">
        <f>VLOOKUP(Table1[[#This Row],[PracticeCode]],$AP$3:$AS$345,4,FALSE)</f>
        <v>5329.0698089479656</v>
      </c>
      <c r="AH968" s="27">
        <f t="shared" si="115"/>
        <v>387245.73945021885</v>
      </c>
      <c r="AI968" s="6" t="e">
        <f t="shared" si="117"/>
        <v>#N/A</v>
      </c>
    </row>
    <row r="969" spans="1:35" x14ac:dyDescent="0.35">
      <c r="A969" t="str">
        <f t="shared" si="116"/>
        <v>ENDERLEY ROAD MEDICAL CENTREHealthsenseHarrowE84009Jun3</v>
      </c>
      <c r="B969" s="41" t="s">
        <v>442</v>
      </c>
      <c r="C969" s="41" t="s">
        <v>443</v>
      </c>
      <c r="D969" s="41" t="s">
        <v>26</v>
      </c>
      <c r="E969" s="41" t="s">
        <v>108</v>
      </c>
      <c r="F969" s="41" t="s">
        <v>108</v>
      </c>
      <c r="G969" s="41" t="s">
        <v>758</v>
      </c>
      <c r="H969" s="41">
        <v>3</v>
      </c>
      <c r="I969" s="41">
        <v>11842.3773532177</v>
      </c>
      <c r="J969" s="41">
        <v>59581</v>
      </c>
      <c r="K969" s="41">
        <v>189</v>
      </c>
      <c r="L969" s="41">
        <v>1102.2484999999999</v>
      </c>
      <c r="M969" s="41">
        <v>3.4964999999999997</v>
      </c>
      <c r="N969" s="41">
        <v>19167</v>
      </c>
      <c r="O969" s="41">
        <v>2510</v>
      </c>
      <c r="P969" s="41">
        <v>381.42330000000004</v>
      </c>
      <c r="Q969" s="41">
        <v>49.949000000000005</v>
      </c>
      <c r="R969" s="41">
        <v>0</v>
      </c>
      <c r="S969" s="41">
        <v>0</v>
      </c>
      <c r="T969" s="41">
        <v>478</v>
      </c>
      <c r="U969" s="41">
        <v>10.516</v>
      </c>
      <c r="V969" s="41">
        <v>59770</v>
      </c>
      <c r="W969" s="41">
        <v>1105.7449999999999</v>
      </c>
      <c r="X969" s="41">
        <v>22155</v>
      </c>
      <c r="Y969" s="41">
        <v>441.88830000000007</v>
      </c>
      <c r="Z969" s="6">
        <f>0</f>
        <v>0</v>
      </c>
      <c r="AA969" s="6">
        <f t="shared" si="111"/>
        <v>1105.7449999999999</v>
      </c>
      <c r="AB969">
        <f>IF(ISBLANK(Table1[[#This Row],[FY2425_Cost]])=TRUE,#N/A,Table1[[#This Row],[FY2425_Cost]])</f>
        <v>441.88830000000007</v>
      </c>
      <c r="AC969" s="6">
        <f t="shared" si="112"/>
        <v>-663.85669999999982</v>
      </c>
      <c r="AD969" s="6" t="e">
        <f>SUMIFS($AB$3:AB969,$B$3:B969,B969)</f>
        <v>#N/A</v>
      </c>
      <c r="AE969" s="6">
        <f t="shared" si="113"/>
        <v>5329.0698089479656</v>
      </c>
      <c r="AF969" s="6">
        <f t="shared" si="114"/>
        <v>5329.0698089479656</v>
      </c>
      <c r="AG969" s="6">
        <f>VLOOKUP(Table1[[#This Row],[PracticeCode]],$AP$3:$AS$345,4,FALSE)</f>
        <v>5329.0698089479656</v>
      </c>
      <c r="AH969" s="27">
        <f t="shared" si="115"/>
        <v>387245.73945021885</v>
      </c>
      <c r="AI969" s="6" t="e">
        <f t="shared" si="117"/>
        <v>#N/A</v>
      </c>
    </row>
    <row r="970" spans="1:35" x14ac:dyDescent="0.35">
      <c r="A970" t="str">
        <f t="shared" si="116"/>
        <v>ENDERLEY ROAD MEDICAL CENTREHealthsenseHarrowE84009Mar12</v>
      </c>
      <c r="B970" s="41" t="s">
        <v>442</v>
      </c>
      <c r="C970" s="41" t="s">
        <v>443</v>
      </c>
      <c r="D970" s="41" t="s">
        <v>26</v>
      </c>
      <c r="E970" s="41" t="s">
        <v>108</v>
      </c>
      <c r="F970" s="41" t="s">
        <v>108</v>
      </c>
      <c r="G970" s="41" t="s">
        <v>767</v>
      </c>
      <c r="H970" s="41">
        <v>12</v>
      </c>
      <c r="I970" s="41">
        <v>11842.3773532177</v>
      </c>
      <c r="J970" s="41">
        <v>18244</v>
      </c>
      <c r="K970" s="41">
        <v>1301</v>
      </c>
      <c r="L970" s="41">
        <v>363.05560000000003</v>
      </c>
      <c r="M970" s="41">
        <v>25.889900000000001</v>
      </c>
      <c r="N970" s="41"/>
      <c r="O970" s="41"/>
      <c r="P970" s="41"/>
      <c r="Q970" s="41"/>
      <c r="R970" s="41">
        <v>543</v>
      </c>
      <c r="S970" s="41">
        <v>9.7196999999999996</v>
      </c>
      <c r="T970" s="41"/>
      <c r="U970" s="41"/>
      <c r="V970" s="41">
        <v>20088</v>
      </c>
      <c r="W970" s="41">
        <v>398.66520000000003</v>
      </c>
      <c r="X970" s="41"/>
      <c r="Y970" s="41"/>
      <c r="Z970" s="6">
        <f>0</f>
        <v>0</v>
      </c>
      <c r="AA970" s="6">
        <f t="shared" si="111"/>
        <v>398.66520000000003</v>
      </c>
      <c r="AB970" t="e">
        <f>IF(ISBLANK(Table1[[#This Row],[FY2425_Cost]])=TRUE,#N/A,Table1[[#This Row],[FY2425_Cost]])</f>
        <v>#N/A</v>
      </c>
      <c r="AC970" s="6" t="e">
        <f t="shared" si="112"/>
        <v>#N/A</v>
      </c>
      <c r="AD970" s="6" t="e">
        <f>SUMIFS($AB$3:AB970,$B$3:B970,B970)</f>
        <v>#N/A</v>
      </c>
      <c r="AE970" s="6">
        <f t="shared" si="113"/>
        <v>5329.0698089479656</v>
      </c>
      <c r="AF970" s="6">
        <f t="shared" si="114"/>
        <v>5329.0698089479656</v>
      </c>
      <c r="AG970" s="6">
        <f>VLOOKUP(Table1[[#This Row],[PracticeCode]],$AP$3:$AS$345,4,FALSE)</f>
        <v>5329.0698089479656</v>
      </c>
      <c r="AH970" s="27">
        <f t="shared" si="115"/>
        <v>387245.73945021885</v>
      </c>
      <c r="AI970" s="6" t="e">
        <f t="shared" si="117"/>
        <v>#N/A</v>
      </c>
    </row>
    <row r="971" spans="1:35" x14ac:dyDescent="0.35">
      <c r="A971" t="str">
        <f t="shared" si="116"/>
        <v>ENDERLEY ROAD MEDICAL CENTREHealthsenseHarrowE84009May2</v>
      </c>
      <c r="B971" s="41" t="s">
        <v>442</v>
      </c>
      <c r="C971" s="41" t="s">
        <v>443</v>
      </c>
      <c r="D971" s="41" t="s">
        <v>26</v>
      </c>
      <c r="E971" s="41" t="s">
        <v>108</v>
      </c>
      <c r="F971" s="41" t="s">
        <v>108</v>
      </c>
      <c r="G971" s="41" t="s">
        <v>757</v>
      </c>
      <c r="H971" s="41">
        <v>2</v>
      </c>
      <c r="I971" s="41">
        <v>11842.3773532177</v>
      </c>
      <c r="J971" s="41">
        <v>22289</v>
      </c>
      <c r="K971" s="41">
        <v>1488</v>
      </c>
      <c r="L971" s="41">
        <v>412.34649999999999</v>
      </c>
      <c r="M971" s="41">
        <v>27.527999999999999</v>
      </c>
      <c r="N971" s="41">
        <v>19191</v>
      </c>
      <c r="O971" s="41">
        <v>3661</v>
      </c>
      <c r="P971" s="41">
        <v>381.90090000000004</v>
      </c>
      <c r="Q971" s="41">
        <v>72.85390000000001</v>
      </c>
      <c r="R971" s="41">
        <v>0</v>
      </c>
      <c r="S971" s="41">
        <v>0</v>
      </c>
      <c r="T971" s="41">
        <v>424</v>
      </c>
      <c r="U971" s="41">
        <v>9.3279999999999994</v>
      </c>
      <c r="V971" s="41">
        <v>23777</v>
      </c>
      <c r="W971" s="41">
        <v>439.87450000000001</v>
      </c>
      <c r="X971" s="41">
        <v>23276</v>
      </c>
      <c r="Y971" s="41">
        <v>464.08280000000002</v>
      </c>
      <c r="Z971" s="6">
        <f>0</f>
        <v>0</v>
      </c>
      <c r="AA971" s="6">
        <f t="shared" si="111"/>
        <v>439.87450000000001</v>
      </c>
      <c r="AB971">
        <f>IF(ISBLANK(Table1[[#This Row],[FY2425_Cost]])=TRUE,#N/A,Table1[[#This Row],[FY2425_Cost]])</f>
        <v>464.08280000000002</v>
      </c>
      <c r="AC971" s="6">
        <f t="shared" si="112"/>
        <v>24.208300000000008</v>
      </c>
      <c r="AD971" s="6" t="e">
        <f>SUMIFS($AB$3:AB971,$B$3:B971,B971)</f>
        <v>#N/A</v>
      </c>
      <c r="AE971" s="6">
        <f t="shared" si="113"/>
        <v>5329.0698089479656</v>
      </c>
      <c r="AF971" s="6">
        <f t="shared" si="114"/>
        <v>5329.0698089479656</v>
      </c>
      <c r="AG971" s="6">
        <f>VLOOKUP(Table1[[#This Row],[PracticeCode]],$AP$3:$AS$345,4,FALSE)</f>
        <v>5329.0698089479656</v>
      </c>
      <c r="AH971" s="27">
        <f t="shared" si="115"/>
        <v>387245.73945021885</v>
      </c>
      <c r="AI971" s="6" t="e">
        <f t="shared" si="117"/>
        <v>#N/A</v>
      </c>
    </row>
    <row r="972" spans="1:35" x14ac:dyDescent="0.35">
      <c r="A972" t="str">
        <f t="shared" si="116"/>
        <v>ENDERLEY ROAD MEDICAL CENTREHealthsenseHarrowE84009Nov8</v>
      </c>
      <c r="B972" s="41" t="s">
        <v>442</v>
      </c>
      <c r="C972" s="41" t="s">
        <v>443</v>
      </c>
      <c r="D972" s="41" t="s">
        <v>26</v>
      </c>
      <c r="E972" s="41" t="s">
        <v>108</v>
      </c>
      <c r="F972" s="41" t="s">
        <v>108</v>
      </c>
      <c r="G972" s="41" t="s">
        <v>763</v>
      </c>
      <c r="H972" s="41">
        <v>8</v>
      </c>
      <c r="I972" s="41">
        <v>11842.3773532177</v>
      </c>
      <c r="J972" s="41">
        <v>48264</v>
      </c>
      <c r="K972" s="41">
        <v>2257</v>
      </c>
      <c r="L972" s="41">
        <v>960.45360000000005</v>
      </c>
      <c r="M972" s="41">
        <v>44.914300000000004</v>
      </c>
      <c r="N972" s="41"/>
      <c r="O972" s="41"/>
      <c r="P972" s="41"/>
      <c r="Q972" s="41"/>
      <c r="R972" s="41">
        <v>735</v>
      </c>
      <c r="S972" s="41">
        <v>13.156499999999999</v>
      </c>
      <c r="T972" s="41"/>
      <c r="U972" s="41"/>
      <c r="V972" s="41">
        <v>51256</v>
      </c>
      <c r="W972" s="41">
        <v>1018.5244000000001</v>
      </c>
      <c r="X972" s="41"/>
      <c r="Y972" s="41"/>
      <c r="Z972" s="6">
        <f>0</f>
        <v>0</v>
      </c>
      <c r="AA972" s="6">
        <f t="shared" si="111"/>
        <v>1018.5244000000001</v>
      </c>
      <c r="AB972" t="e">
        <f>IF(ISBLANK(Table1[[#This Row],[FY2425_Cost]])=TRUE,#N/A,Table1[[#This Row],[FY2425_Cost]])</f>
        <v>#N/A</v>
      </c>
      <c r="AC972" s="6" t="e">
        <f t="shared" si="112"/>
        <v>#N/A</v>
      </c>
      <c r="AD972" s="6" t="e">
        <f>SUMIFS($AB$3:AB972,$B$3:B972,B972)</f>
        <v>#N/A</v>
      </c>
      <c r="AE972" s="6">
        <f t="shared" si="113"/>
        <v>5329.0698089479656</v>
      </c>
      <c r="AF972" s="6">
        <f t="shared" si="114"/>
        <v>5329.0698089479656</v>
      </c>
      <c r="AG972" s="6">
        <f>VLOOKUP(Table1[[#This Row],[PracticeCode]],$AP$3:$AS$345,4,FALSE)</f>
        <v>5329.0698089479656</v>
      </c>
      <c r="AH972" s="27">
        <f t="shared" si="115"/>
        <v>387245.73945021885</v>
      </c>
      <c r="AI972" s="6" t="e">
        <f t="shared" si="117"/>
        <v>#N/A</v>
      </c>
    </row>
    <row r="973" spans="1:35" x14ac:dyDescent="0.35">
      <c r="A973" t="str">
        <f t="shared" si="116"/>
        <v>ENDERLEY ROAD MEDICAL CENTREHealthsenseHarrowE84009Oct7</v>
      </c>
      <c r="B973" s="41" t="s">
        <v>442</v>
      </c>
      <c r="C973" s="41" t="s">
        <v>443</v>
      </c>
      <c r="D973" s="41" t="s">
        <v>26</v>
      </c>
      <c r="E973" s="41" t="s">
        <v>108</v>
      </c>
      <c r="F973" s="41" t="s">
        <v>108</v>
      </c>
      <c r="G973" s="41" t="s">
        <v>762</v>
      </c>
      <c r="H973" s="41">
        <v>7</v>
      </c>
      <c r="I973" s="41">
        <v>11842.3773532177</v>
      </c>
      <c r="J973" s="41">
        <v>25210</v>
      </c>
      <c r="K973" s="41">
        <v>4980</v>
      </c>
      <c r="L973" s="41">
        <v>501.67900000000003</v>
      </c>
      <c r="M973" s="41">
        <v>99.102000000000004</v>
      </c>
      <c r="N973" s="41">
        <v>0</v>
      </c>
      <c r="O973" s="41">
        <v>3647</v>
      </c>
      <c r="P973" s="41">
        <v>0</v>
      </c>
      <c r="Q973" s="41">
        <v>82.05749999999999</v>
      </c>
      <c r="R973" s="41">
        <v>768</v>
      </c>
      <c r="S973" s="41">
        <v>13.747199999999999</v>
      </c>
      <c r="T973" s="41">
        <v>518</v>
      </c>
      <c r="U973" s="41">
        <v>11.396000000000001</v>
      </c>
      <c r="V973" s="41">
        <v>30958</v>
      </c>
      <c r="W973" s="41">
        <v>614.52820000000008</v>
      </c>
      <c r="X973" s="41">
        <v>4165</v>
      </c>
      <c r="Y973" s="41">
        <v>93.453499999999991</v>
      </c>
      <c r="Z973" s="6">
        <f>0</f>
        <v>0</v>
      </c>
      <c r="AA973" s="6">
        <f t="shared" si="111"/>
        <v>614.52820000000008</v>
      </c>
      <c r="AB973">
        <f>IF(ISBLANK(Table1[[#This Row],[FY2425_Cost]])=TRUE,#N/A,Table1[[#This Row],[FY2425_Cost]])</f>
        <v>93.453499999999991</v>
      </c>
      <c r="AC973" s="6">
        <f t="shared" si="112"/>
        <v>-521.07470000000012</v>
      </c>
      <c r="AD973" s="6" t="e">
        <f>SUMIFS($AB$3:AB973,$B$3:B973,B973)</f>
        <v>#N/A</v>
      </c>
      <c r="AE973" s="6">
        <f t="shared" si="113"/>
        <v>5329.0698089479656</v>
      </c>
      <c r="AF973" s="6">
        <f t="shared" si="114"/>
        <v>5329.0698089479656</v>
      </c>
      <c r="AG973" s="6">
        <f>VLOOKUP(Table1[[#This Row],[PracticeCode]],$AP$3:$AS$345,4,FALSE)</f>
        <v>5329.0698089479656</v>
      </c>
      <c r="AH973" s="27">
        <f t="shared" si="115"/>
        <v>387245.73945021885</v>
      </c>
      <c r="AI973" s="6" t="e">
        <f t="shared" si="117"/>
        <v>#N/A</v>
      </c>
    </row>
    <row r="974" spans="1:35" x14ac:dyDescent="0.35">
      <c r="A974" t="str">
        <f t="shared" si="116"/>
        <v>ENDERLEY ROAD MEDICAL CENTREHealthsenseHarrowE84009Sep6</v>
      </c>
      <c r="B974" s="41" t="s">
        <v>442</v>
      </c>
      <c r="C974" s="41" t="s">
        <v>443</v>
      </c>
      <c r="D974" s="41" t="s">
        <v>26</v>
      </c>
      <c r="E974" s="41" t="s">
        <v>108</v>
      </c>
      <c r="F974" s="41" t="s">
        <v>108</v>
      </c>
      <c r="G974" s="41" t="s">
        <v>761</v>
      </c>
      <c r="H974" s="41">
        <v>6</v>
      </c>
      <c r="I974" s="41">
        <v>11842.3773532177</v>
      </c>
      <c r="J974" s="41">
        <v>28686</v>
      </c>
      <c r="K974" s="41">
        <v>15020</v>
      </c>
      <c r="L974" s="41">
        <v>570.85140000000001</v>
      </c>
      <c r="M974" s="41">
        <v>298.89800000000002</v>
      </c>
      <c r="N974" s="41">
        <v>18268</v>
      </c>
      <c r="O974" s="41">
        <v>10362</v>
      </c>
      <c r="P974" s="41">
        <v>411.03</v>
      </c>
      <c r="Q974" s="41">
        <v>233.14499999999998</v>
      </c>
      <c r="R974" s="41">
        <v>980</v>
      </c>
      <c r="S974" s="41">
        <v>17.542000000000002</v>
      </c>
      <c r="T974" s="41">
        <v>498</v>
      </c>
      <c r="U974" s="41">
        <v>10.956</v>
      </c>
      <c r="V974" s="41">
        <v>44686</v>
      </c>
      <c r="W974" s="41">
        <v>887.29140000000007</v>
      </c>
      <c r="X974" s="41">
        <v>29128</v>
      </c>
      <c r="Y974" s="41">
        <v>655.13099999999997</v>
      </c>
      <c r="Z974" s="6">
        <f>0</f>
        <v>0</v>
      </c>
      <c r="AA974" s="6">
        <f t="shared" si="111"/>
        <v>887.29140000000007</v>
      </c>
      <c r="AB974">
        <f>IF(ISBLANK(Table1[[#This Row],[FY2425_Cost]])=TRUE,#N/A,Table1[[#This Row],[FY2425_Cost]])</f>
        <v>655.13099999999997</v>
      </c>
      <c r="AC974" s="6">
        <f t="shared" si="112"/>
        <v>-232.1604000000001</v>
      </c>
      <c r="AD974" s="6" t="e">
        <f>SUMIFS($AB$3:AB974,$B$3:B974,B974)</f>
        <v>#N/A</v>
      </c>
      <c r="AE974" s="6">
        <f t="shared" si="113"/>
        <v>5329.0698089479656</v>
      </c>
      <c r="AF974" s="6">
        <f t="shared" si="114"/>
        <v>5329.0698089479656</v>
      </c>
      <c r="AG974" s="6">
        <f>VLOOKUP(Table1[[#This Row],[PracticeCode]],$AP$3:$AS$345,4,FALSE)</f>
        <v>5329.0698089479656</v>
      </c>
      <c r="AH974" s="27">
        <f t="shared" si="115"/>
        <v>387245.73945021885</v>
      </c>
      <c r="AI974" s="6" t="e">
        <f t="shared" si="117"/>
        <v>#N/A</v>
      </c>
    </row>
    <row r="975" spans="1:35" x14ac:dyDescent="0.35">
      <c r="A975" t="str">
        <f t="shared" si="116"/>
        <v>FEATHERSTONE ROADSouth SouthallEalingY02342Apr1</v>
      </c>
      <c r="B975" s="41" t="s">
        <v>707</v>
      </c>
      <c r="C975" s="41" t="s">
        <v>453</v>
      </c>
      <c r="D975" s="41" t="s">
        <v>12</v>
      </c>
      <c r="E975" s="41" t="s">
        <v>109</v>
      </c>
      <c r="F975" s="41" t="s">
        <v>109</v>
      </c>
      <c r="G975" s="41" t="s">
        <v>756</v>
      </c>
      <c r="H975" s="41">
        <v>1</v>
      </c>
      <c r="I975" s="41">
        <v>8641.5636073472397</v>
      </c>
      <c r="J975" s="41">
        <v>2429</v>
      </c>
      <c r="K975" s="41">
        <v>0</v>
      </c>
      <c r="L975" s="41">
        <v>44.936499999999995</v>
      </c>
      <c r="M975" s="41">
        <v>0</v>
      </c>
      <c r="N975" s="41">
        <v>2851</v>
      </c>
      <c r="O975" s="41">
        <v>24</v>
      </c>
      <c r="P975" s="41">
        <v>56.734900000000003</v>
      </c>
      <c r="Q975" s="41">
        <v>0.47760000000000002</v>
      </c>
      <c r="R975" s="41">
        <v>9288</v>
      </c>
      <c r="S975" s="41">
        <v>166.2552</v>
      </c>
      <c r="T975" s="41">
        <v>15118</v>
      </c>
      <c r="U975" s="41">
        <v>332.596</v>
      </c>
      <c r="V975" s="41">
        <v>11717</v>
      </c>
      <c r="W975" s="41">
        <v>211.1917</v>
      </c>
      <c r="X975" s="41">
        <v>17993</v>
      </c>
      <c r="Y975" s="41">
        <v>389.80849999999998</v>
      </c>
      <c r="Z975" s="6">
        <f>0</f>
        <v>0</v>
      </c>
      <c r="AA975" s="6">
        <f t="shared" si="111"/>
        <v>211.1917</v>
      </c>
      <c r="AB975">
        <f>IF(ISBLANK(Table1[[#This Row],[FY2425_Cost]])=TRUE,#N/A,Table1[[#This Row],[FY2425_Cost]])</f>
        <v>389.80849999999998</v>
      </c>
      <c r="AC975" s="6">
        <f t="shared" si="112"/>
        <v>178.61679999999998</v>
      </c>
      <c r="AD975" s="6">
        <f>SUMIFS($AB$3:AB975,$B$3:B975,B975)</f>
        <v>389.80849999999998</v>
      </c>
      <c r="AE975" s="6">
        <f t="shared" si="113"/>
        <v>3888.7036233062581</v>
      </c>
      <c r="AF975" s="6">
        <f t="shared" si="114"/>
        <v>3888.7036233062581</v>
      </c>
      <c r="AG975" s="6">
        <f>VLOOKUP(Table1[[#This Row],[PracticeCode]],$AP$3:$AS$345,4,FALSE)</f>
        <v>3888.7036233062581</v>
      </c>
      <c r="AH975" s="27">
        <f t="shared" si="115"/>
        <v>282579.12996025477</v>
      </c>
      <c r="AI975" s="6">
        <f t="shared" si="117"/>
        <v>0</v>
      </c>
    </row>
    <row r="976" spans="1:35" x14ac:dyDescent="0.35">
      <c r="A976" t="str">
        <f t="shared" si="116"/>
        <v>FEATHERSTONE ROADSouth SouthallEalingY02342Aug5</v>
      </c>
      <c r="B976" s="41" t="s">
        <v>707</v>
      </c>
      <c r="C976" s="41" t="s">
        <v>453</v>
      </c>
      <c r="D976" s="41" t="s">
        <v>12</v>
      </c>
      <c r="E976" s="41" t="s">
        <v>109</v>
      </c>
      <c r="F976" s="41" t="s">
        <v>109</v>
      </c>
      <c r="G976" s="41" t="s">
        <v>760</v>
      </c>
      <c r="H976" s="41">
        <v>5</v>
      </c>
      <c r="I976" s="41">
        <v>8641.5636073472397</v>
      </c>
      <c r="J976" s="41">
        <v>629</v>
      </c>
      <c r="K976" s="41">
        <v>2762</v>
      </c>
      <c r="L976" s="41">
        <v>11.6365</v>
      </c>
      <c r="M976" s="41">
        <v>51.096999999999994</v>
      </c>
      <c r="N976" s="41">
        <v>2009</v>
      </c>
      <c r="O976" s="41">
        <v>90</v>
      </c>
      <c r="P976" s="41">
        <v>39.979100000000003</v>
      </c>
      <c r="Q976" s="41">
        <v>1.7910000000000001</v>
      </c>
      <c r="R976" s="41">
        <v>17552</v>
      </c>
      <c r="S976" s="41">
        <v>314.18079999999998</v>
      </c>
      <c r="T976" s="41">
        <v>11562</v>
      </c>
      <c r="U976" s="41">
        <v>254.364</v>
      </c>
      <c r="V976" s="41">
        <v>20943</v>
      </c>
      <c r="W976" s="41">
        <v>376.91429999999997</v>
      </c>
      <c r="X976" s="41">
        <v>13661</v>
      </c>
      <c r="Y976" s="41">
        <v>296.13409999999999</v>
      </c>
      <c r="Z976" s="6">
        <f>0</f>
        <v>0</v>
      </c>
      <c r="AA976" s="6">
        <f t="shared" si="111"/>
        <v>376.91429999999997</v>
      </c>
      <c r="AB976">
        <f>IF(ISBLANK(Table1[[#This Row],[FY2425_Cost]])=TRUE,#N/A,Table1[[#This Row],[FY2425_Cost]])</f>
        <v>296.13409999999999</v>
      </c>
      <c r="AC976" s="6">
        <f t="shared" si="112"/>
        <v>-80.780199999999979</v>
      </c>
      <c r="AD976" s="6">
        <f>SUMIFS($AB$3:AB976,$B$3:B976,B976)</f>
        <v>685.94259999999997</v>
      </c>
      <c r="AE976" s="6">
        <f t="shared" si="113"/>
        <v>3888.7036233062581</v>
      </c>
      <c r="AF976" s="6">
        <f t="shared" si="114"/>
        <v>3888.7036233062581</v>
      </c>
      <c r="AG976" s="6">
        <f>VLOOKUP(Table1[[#This Row],[PracticeCode]],$AP$3:$AS$345,4,FALSE)</f>
        <v>3888.7036233062581</v>
      </c>
      <c r="AH976" s="27">
        <f t="shared" si="115"/>
        <v>282579.12996025477</v>
      </c>
      <c r="AI976" s="6">
        <f t="shared" si="117"/>
        <v>0</v>
      </c>
    </row>
    <row r="977" spans="1:35" x14ac:dyDescent="0.35">
      <c r="A977" t="str">
        <f t="shared" si="116"/>
        <v>FEATHERSTONE ROADSouth SouthallEalingY02342Dec9</v>
      </c>
      <c r="B977" s="41" t="s">
        <v>707</v>
      </c>
      <c r="C977" s="41" t="s">
        <v>453</v>
      </c>
      <c r="D977" s="41" t="s">
        <v>12</v>
      </c>
      <c r="E977" s="41" t="s">
        <v>109</v>
      </c>
      <c r="F977" s="41" t="s">
        <v>109</v>
      </c>
      <c r="G977" s="41" t="s">
        <v>764</v>
      </c>
      <c r="H977" s="41">
        <v>9</v>
      </c>
      <c r="I977" s="41">
        <v>8641.5636073472397</v>
      </c>
      <c r="J977" s="41">
        <v>21458</v>
      </c>
      <c r="K977" s="41">
        <v>4</v>
      </c>
      <c r="L977" s="41">
        <v>427.01420000000002</v>
      </c>
      <c r="M977" s="41">
        <v>7.9600000000000004E-2</v>
      </c>
      <c r="N977" s="41"/>
      <c r="O977" s="41"/>
      <c r="P977" s="41"/>
      <c r="Q977" s="41"/>
      <c r="R977" s="41">
        <v>12695</v>
      </c>
      <c r="S977" s="41">
        <v>227.2405</v>
      </c>
      <c r="T977" s="41"/>
      <c r="U977" s="41"/>
      <c r="V977" s="41">
        <v>34157</v>
      </c>
      <c r="W977" s="41">
        <v>654.33429999999998</v>
      </c>
      <c r="X977" s="41"/>
      <c r="Y977" s="41"/>
      <c r="Z977" s="6">
        <f>0</f>
        <v>0</v>
      </c>
      <c r="AA977" s="6">
        <f t="shared" si="111"/>
        <v>654.33429999999998</v>
      </c>
      <c r="AB977" t="e">
        <f>IF(ISBLANK(Table1[[#This Row],[FY2425_Cost]])=TRUE,#N/A,Table1[[#This Row],[FY2425_Cost]])</f>
        <v>#N/A</v>
      </c>
      <c r="AC977" s="6" t="e">
        <f t="shared" si="112"/>
        <v>#N/A</v>
      </c>
      <c r="AD977" s="6" t="e">
        <f>SUMIFS($AB$3:AB977,$B$3:B977,B977)</f>
        <v>#N/A</v>
      </c>
      <c r="AE977" s="6">
        <f t="shared" si="113"/>
        <v>3888.7036233062581</v>
      </c>
      <c r="AF977" s="6">
        <f t="shared" si="114"/>
        <v>3888.7036233062581</v>
      </c>
      <c r="AG977" s="6">
        <f>VLOOKUP(Table1[[#This Row],[PracticeCode]],$AP$3:$AS$345,4,FALSE)</f>
        <v>3888.7036233062581</v>
      </c>
      <c r="AH977" s="27">
        <f t="shared" si="115"/>
        <v>282579.12996025477</v>
      </c>
      <c r="AI977" s="6" t="e">
        <f t="shared" si="117"/>
        <v>#N/A</v>
      </c>
    </row>
    <row r="978" spans="1:35" x14ac:dyDescent="0.35">
      <c r="A978" t="str">
        <f t="shared" si="116"/>
        <v>FEATHERSTONE ROADSouth SouthallEalingY02342Feb11</v>
      </c>
      <c r="B978" s="41" t="s">
        <v>707</v>
      </c>
      <c r="C978" s="41" t="s">
        <v>453</v>
      </c>
      <c r="D978" s="41" t="s">
        <v>12</v>
      </c>
      <c r="E978" s="41" t="s">
        <v>109</v>
      </c>
      <c r="F978" s="41" t="s">
        <v>109</v>
      </c>
      <c r="G978" s="41" t="s">
        <v>766</v>
      </c>
      <c r="H978" s="41">
        <v>11</v>
      </c>
      <c r="I978" s="41">
        <v>8641.5636073472397</v>
      </c>
      <c r="J978" s="41">
        <v>2319</v>
      </c>
      <c r="K978" s="41">
        <v>228</v>
      </c>
      <c r="L978" s="41">
        <v>46.148099999999999</v>
      </c>
      <c r="M978" s="41">
        <v>4.5372000000000003</v>
      </c>
      <c r="N978" s="41"/>
      <c r="O978" s="41"/>
      <c r="P978" s="41"/>
      <c r="Q978" s="41"/>
      <c r="R978" s="41">
        <v>8583</v>
      </c>
      <c r="S978" s="41">
        <v>153.63570000000001</v>
      </c>
      <c r="T978" s="41"/>
      <c r="U978" s="41"/>
      <c r="V978" s="41">
        <v>11130</v>
      </c>
      <c r="W978" s="41">
        <v>204.32100000000003</v>
      </c>
      <c r="X978" s="41"/>
      <c r="Y978" s="41"/>
      <c r="Z978" s="6">
        <f>0</f>
        <v>0</v>
      </c>
      <c r="AA978" s="6">
        <f t="shared" si="111"/>
        <v>204.32100000000003</v>
      </c>
      <c r="AB978" t="e">
        <f>IF(ISBLANK(Table1[[#This Row],[FY2425_Cost]])=TRUE,#N/A,Table1[[#This Row],[FY2425_Cost]])</f>
        <v>#N/A</v>
      </c>
      <c r="AC978" s="6" t="e">
        <f t="shared" si="112"/>
        <v>#N/A</v>
      </c>
      <c r="AD978" s="6" t="e">
        <f>SUMIFS($AB$3:AB978,$B$3:B978,B978)</f>
        <v>#N/A</v>
      </c>
      <c r="AE978" s="6">
        <f t="shared" si="113"/>
        <v>3888.7036233062581</v>
      </c>
      <c r="AF978" s="6">
        <f t="shared" si="114"/>
        <v>3888.7036233062581</v>
      </c>
      <c r="AG978" s="6">
        <f>VLOOKUP(Table1[[#This Row],[PracticeCode]],$AP$3:$AS$345,4,FALSE)</f>
        <v>3888.7036233062581</v>
      </c>
      <c r="AH978" s="27">
        <f t="shared" si="115"/>
        <v>282579.12996025477</v>
      </c>
      <c r="AI978" s="6" t="e">
        <f t="shared" si="117"/>
        <v>#N/A</v>
      </c>
    </row>
    <row r="979" spans="1:35" x14ac:dyDescent="0.35">
      <c r="A979" t="str">
        <f t="shared" si="116"/>
        <v>FEATHERSTONE ROADSouth SouthallEalingY02342Jan10</v>
      </c>
      <c r="B979" s="41" t="s">
        <v>707</v>
      </c>
      <c r="C979" s="41" t="s">
        <v>453</v>
      </c>
      <c r="D979" s="41" t="s">
        <v>12</v>
      </c>
      <c r="E979" s="41" t="s">
        <v>109</v>
      </c>
      <c r="F979" s="41" t="s">
        <v>109</v>
      </c>
      <c r="G979" s="41" t="s">
        <v>765</v>
      </c>
      <c r="H979" s="41">
        <v>10</v>
      </c>
      <c r="I979" s="41">
        <v>8641.5636073472397</v>
      </c>
      <c r="J979" s="41">
        <v>3453</v>
      </c>
      <c r="K979" s="41">
        <v>40</v>
      </c>
      <c r="L979" s="41">
        <v>68.714700000000008</v>
      </c>
      <c r="M979" s="41">
        <v>0.79600000000000004</v>
      </c>
      <c r="N979" s="41"/>
      <c r="O979" s="41"/>
      <c r="P979" s="41"/>
      <c r="Q979" s="41"/>
      <c r="R979" s="41">
        <v>16734</v>
      </c>
      <c r="S979" s="41">
        <v>299.53859999999997</v>
      </c>
      <c r="T979" s="41"/>
      <c r="U979" s="41"/>
      <c r="V979" s="41">
        <v>20227</v>
      </c>
      <c r="W979" s="41">
        <v>369.04930000000002</v>
      </c>
      <c r="X979" s="41"/>
      <c r="Y979" s="41"/>
      <c r="Z979" s="6">
        <f>0</f>
        <v>0</v>
      </c>
      <c r="AA979" s="6">
        <f t="shared" si="111"/>
        <v>369.04930000000002</v>
      </c>
      <c r="AB979" t="e">
        <f>IF(ISBLANK(Table1[[#This Row],[FY2425_Cost]])=TRUE,#N/A,Table1[[#This Row],[FY2425_Cost]])</f>
        <v>#N/A</v>
      </c>
      <c r="AC979" s="6" t="e">
        <f t="shared" si="112"/>
        <v>#N/A</v>
      </c>
      <c r="AD979" s="6" t="e">
        <f>SUMIFS($AB$3:AB979,$B$3:B979,B979)</f>
        <v>#N/A</v>
      </c>
      <c r="AE979" s="6">
        <f t="shared" si="113"/>
        <v>3888.7036233062581</v>
      </c>
      <c r="AF979" s="6">
        <f t="shared" si="114"/>
        <v>3888.7036233062581</v>
      </c>
      <c r="AG979" s="6">
        <f>VLOOKUP(Table1[[#This Row],[PracticeCode]],$AP$3:$AS$345,4,FALSE)</f>
        <v>3888.7036233062581</v>
      </c>
      <c r="AH979" s="27">
        <f t="shared" si="115"/>
        <v>282579.12996025477</v>
      </c>
      <c r="AI979" s="6" t="e">
        <f t="shared" si="117"/>
        <v>#N/A</v>
      </c>
    </row>
    <row r="980" spans="1:35" x14ac:dyDescent="0.35">
      <c r="A980" t="str">
        <f t="shared" si="116"/>
        <v>FEATHERSTONE ROADSouth SouthallEalingY02342Jul4</v>
      </c>
      <c r="B980" s="41" t="s">
        <v>707</v>
      </c>
      <c r="C980" s="41" t="s">
        <v>453</v>
      </c>
      <c r="D980" s="41" t="s">
        <v>12</v>
      </c>
      <c r="E980" s="41" t="s">
        <v>109</v>
      </c>
      <c r="F980" s="41" t="s">
        <v>109</v>
      </c>
      <c r="G980" s="41" t="s">
        <v>759</v>
      </c>
      <c r="H980" s="41">
        <v>4</v>
      </c>
      <c r="I980" s="41">
        <v>8641.5636073472397</v>
      </c>
      <c r="J980" s="41">
        <v>38842</v>
      </c>
      <c r="K980" s="41">
        <v>0</v>
      </c>
      <c r="L980" s="41">
        <v>718.577</v>
      </c>
      <c r="M980" s="41">
        <v>0</v>
      </c>
      <c r="N980" s="41">
        <v>916</v>
      </c>
      <c r="O980" s="41">
        <v>164</v>
      </c>
      <c r="P980" s="41">
        <v>18.228400000000001</v>
      </c>
      <c r="Q980" s="41">
        <v>3.2636000000000003</v>
      </c>
      <c r="R980" s="41">
        <v>13708</v>
      </c>
      <c r="S980" s="41">
        <v>245.3732</v>
      </c>
      <c r="T980" s="41">
        <v>13534</v>
      </c>
      <c r="U980" s="41">
        <v>297.74799999999999</v>
      </c>
      <c r="V980" s="41">
        <v>52550</v>
      </c>
      <c r="W980" s="41">
        <v>963.9502</v>
      </c>
      <c r="X980" s="41">
        <v>14614</v>
      </c>
      <c r="Y980" s="41">
        <v>319.24</v>
      </c>
      <c r="Z980" s="6">
        <f>0</f>
        <v>0</v>
      </c>
      <c r="AA980" s="6">
        <f t="shared" si="111"/>
        <v>963.9502</v>
      </c>
      <c r="AB980">
        <f>IF(ISBLANK(Table1[[#This Row],[FY2425_Cost]])=TRUE,#N/A,Table1[[#This Row],[FY2425_Cost]])</f>
        <v>319.24</v>
      </c>
      <c r="AC980" s="6">
        <f t="shared" si="112"/>
        <v>-644.71019999999999</v>
      </c>
      <c r="AD980" s="6" t="e">
        <f>SUMIFS($AB$3:AB980,$B$3:B980,B980)</f>
        <v>#N/A</v>
      </c>
      <c r="AE980" s="6">
        <f t="shared" si="113"/>
        <v>3888.7036233062581</v>
      </c>
      <c r="AF980" s="6">
        <f t="shared" si="114"/>
        <v>3888.7036233062581</v>
      </c>
      <c r="AG980" s="6">
        <f>VLOOKUP(Table1[[#This Row],[PracticeCode]],$AP$3:$AS$345,4,FALSE)</f>
        <v>3888.7036233062581</v>
      </c>
      <c r="AH980" s="27">
        <f t="shared" si="115"/>
        <v>282579.12996025477</v>
      </c>
      <c r="AI980" s="6" t="e">
        <f t="shared" si="117"/>
        <v>#N/A</v>
      </c>
    </row>
    <row r="981" spans="1:35" x14ac:dyDescent="0.35">
      <c r="A981" t="str">
        <f t="shared" si="116"/>
        <v>FEATHERSTONE ROADSouth SouthallEalingY02342Jun3</v>
      </c>
      <c r="B981" s="41" t="s">
        <v>707</v>
      </c>
      <c r="C981" s="41" t="s">
        <v>453</v>
      </c>
      <c r="D981" s="41" t="s">
        <v>12</v>
      </c>
      <c r="E981" s="41" t="s">
        <v>109</v>
      </c>
      <c r="F981" s="41" t="s">
        <v>109</v>
      </c>
      <c r="G981" s="41" t="s">
        <v>758</v>
      </c>
      <c r="H981" s="41">
        <v>3</v>
      </c>
      <c r="I981" s="41">
        <v>8641.5636073472397</v>
      </c>
      <c r="J981" s="41">
        <v>9468</v>
      </c>
      <c r="K981" s="41">
        <v>0</v>
      </c>
      <c r="L981" s="41">
        <v>175.15799999999999</v>
      </c>
      <c r="M981" s="41">
        <v>0</v>
      </c>
      <c r="N981" s="41">
        <v>2424</v>
      </c>
      <c r="O981" s="41">
        <v>359</v>
      </c>
      <c r="P981" s="41">
        <v>48.2376</v>
      </c>
      <c r="Q981" s="41">
        <v>7.1441000000000008</v>
      </c>
      <c r="R981" s="41">
        <v>12745</v>
      </c>
      <c r="S981" s="41">
        <v>228.13550000000001</v>
      </c>
      <c r="T981" s="41">
        <v>17164</v>
      </c>
      <c r="U981" s="41">
        <v>377.608</v>
      </c>
      <c r="V981" s="41">
        <v>22213</v>
      </c>
      <c r="W981" s="41">
        <v>403.29349999999999</v>
      </c>
      <c r="X981" s="41">
        <v>19947</v>
      </c>
      <c r="Y981" s="41">
        <v>432.98970000000003</v>
      </c>
      <c r="Z981" s="6">
        <f>0</f>
        <v>0</v>
      </c>
      <c r="AA981" s="6">
        <f t="shared" si="111"/>
        <v>403.29349999999999</v>
      </c>
      <c r="AB981">
        <f>IF(ISBLANK(Table1[[#This Row],[FY2425_Cost]])=TRUE,#N/A,Table1[[#This Row],[FY2425_Cost]])</f>
        <v>432.98970000000003</v>
      </c>
      <c r="AC981" s="6">
        <f t="shared" si="112"/>
        <v>29.696200000000033</v>
      </c>
      <c r="AD981" s="6" t="e">
        <f>SUMIFS($AB$3:AB981,$B$3:B981,B981)</f>
        <v>#N/A</v>
      </c>
      <c r="AE981" s="6">
        <f t="shared" si="113"/>
        <v>3888.7036233062581</v>
      </c>
      <c r="AF981" s="6">
        <f t="shared" si="114"/>
        <v>3888.7036233062581</v>
      </c>
      <c r="AG981" s="6">
        <f>VLOOKUP(Table1[[#This Row],[PracticeCode]],$AP$3:$AS$345,4,FALSE)</f>
        <v>3888.7036233062581</v>
      </c>
      <c r="AH981" s="27">
        <f t="shared" si="115"/>
        <v>282579.12996025477</v>
      </c>
      <c r="AI981" s="6" t="e">
        <f t="shared" si="117"/>
        <v>#N/A</v>
      </c>
    </row>
    <row r="982" spans="1:35" x14ac:dyDescent="0.35">
      <c r="A982" t="str">
        <f t="shared" si="116"/>
        <v>FEATHERSTONE ROADSouth SouthallEalingY02342Mar12</v>
      </c>
      <c r="B982" s="41" t="s">
        <v>707</v>
      </c>
      <c r="C982" s="41" t="s">
        <v>453</v>
      </c>
      <c r="D982" s="41" t="s">
        <v>12</v>
      </c>
      <c r="E982" s="41" t="s">
        <v>109</v>
      </c>
      <c r="F982" s="41" t="s">
        <v>109</v>
      </c>
      <c r="G982" s="41" t="s">
        <v>767</v>
      </c>
      <c r="H982" s="41">
        <v>12</v>
      </c>
      <c r="I982" s="41">
        <v>8641.5636073472397</v>
      </c>
      <c r="J982" s="41">
        <v>9304</v>
      </c>
      <c r="K982" s="41">
        <v>83</v>
      </c>
      <c r="L982" s="41">
        <v>185.14960000000002</v>
      </c>
      <c r="M982" s="41">
        <v>1.6517000000000002</v>
      </c>
      <c r="N982" s="41"/>
      <c r="O982" s="41"/>
      <c r="P982" s="41"/>
      <c r="Q982" s="41"/>
      <c r="R982" s="41">
        <v>10977</v>
      </c>
      <c r="S982" s="41">
        <v>196.48830000000001</v>
      </c>
      <c r="T982" s="41"/>
      <c r="U982" s="41"/>
      <c r="V982" s="41">
        <v>20364</v>
      </c>
      <c r="W982" s="41">
        <v>383.28960000000006</v>
      </c>
      <c r="X982" s="41"/>
      <c r="Y982" s="41"/>
      <c r="Z982" s="6">
        <f>0</f>
        <v>0</v>
      </c>
      <c r="AA982" s="6">
        <f t="shared" si="111"/>
        <v>383.28960000000006</v>
      </c>
      <c r="AB982" t="e">
        <f>IF(ISBLANK(Table1[[#This Row],[FY2425_Cost]])=TRUE,#N/A,Table1[[#This Row],[FY2425_Cost]])</f>
        <v>#N/A</v>
      </c>
      <c r="AC982" s="6" t="e">
        <f t="shared" si="112"/>
        <v>#N/A</v>
      </c>
      <c r="AD982" s="6" t="e">
        <f>SUMIFS($AB$3:AB982,$B$3:B982,B982)</f>
        <v>#N/A</v>
      </c>
      <c r="AE982" s="6">
        <f t="shared" si="113"/>
        <v>3888.7036233062581</v>
      </c>
      <c r="AF982" s="6">
        <f t="shared" si="114"/>
        <v>3888.7036233062581</v>
      </c>
      <c r="AG982" s="6">
        <f>VLOOKUP(Table1[[#This Row],[PracticeCode]],$AP$3:$AS$345,4,FALSE)</f>
        <v>3888.7036233062581</v>
      </c>
      <c r="AH982" s="27">
        <f t="shared" si="115"/>
        <v>282579.12996025477</v>
      </c>
      <c r="AI982" s="6" t="e">
        <f t="shared" si="117"/>
        <v>#N/A</v>
      </c>
    </row>
    <row r="983" spans="1:35" x14ac:dyDescent="0.35">
      <c r="A983" t="str">
        <f t="shared" si="116"/>
        <v>FEATHERSTONE ROADSouth SouthallEalingY02342May2</v>
      </c>
      <c r="B983" s="41" t="s">
        <v>707</v>
      </c>
      <c r="C983" s="41" t="s">
        <v>453</v>
      </c>
      <c r="D983" s="41" t="s">
        <v>12</v>
      </c>
      <c r="E983" s="41" t="s">
        <v>109</v>
      </c>
      <c r="F983" s="41" t="s">
        <v>109</v>
      </c>
      <c r="G983" s="41" t="s">
        <v>757</v>
      </c>
      <c r="H983" s="41">
        <v>2</v>
      </c>
      <c r="I983" s="41">
        <v>8641.5636073472397</v>
      </c>
      <c r="J983" s="41">
        <v>910</v>
      </c>
      <c r="K983" s="41">
        <v>0</v>
      </c>
      <c r="L983" s="41">
        <v>16.835000000000001</v>
      </c>
      <c r="M983" s="41">
        <v>0</v>
      </c>
      <c r="N983" s="41">
        <v>1701</v>
      </c>
      <c r="O983" s="41">
        <v>124</v>
      </c>
      <c r="P983" s="41">
        <v>33.849900000000005</v>
      </c>
      <c r="Q983" s="41">
        <v>2.4676</v>
      </c>
      <c r="R983" s="41">
        <v>11637</v>
      </c>
      <c r="S983" s="41">
        <v>208.3023</v>
      </c>
      <c r="T983" s="41">
        <v>13304</v>
      </c>
      <c r="U983" s="41">
        <v>292.68799999999999</v>
      </c>
      <c r="V983" s="41">
        <v>12547</v>
      </c>
      <c r="W983" s="41">
        <v>225.13730000000001</v>
      </c>
      <c r="X983" s="41">
        <v>15129</v>
      </c>
      <c r="Y983" s="41">
        <v>329.00549999999998</v>
      </c>
      <c r="Z983" s="6">
        <f>0</f>
        <v>0</v>
      </c>
      <c r="AA983" s="6">
        <f t="shared" si="111"/>
        <v>225.13730000000001</v>
      </c>
      <c r="AB983">
        <f>IF(ISBLANK(Table1[[#This Row],[FY2425_Cost]])=TRUE,#N/A,Table1[[#This Row],[FY2425_Cost]])</f>
        <v>329.00549999999998</v>
      </c>
      <c r="AC983" s="6">
        <f t="shared" si="112"/>
        <v>103.86819999999997</v>
      </c>
      <c r="AD983" s="6" t="e">
        <f>SUMIFS($AB$3:AB983,$B$3:B983,B983)</f>
        <v>#N/A</v>
      </c>
      <c r="AE983" s="6">
        <f t="shared" si="113"/>
        <v>3888.7036233062581</v>
      </c>
      <c r="AF983" s="6">
        <f t="shared" si="114"/>
        <v>3888.7036233062581</v>
      </c>
      <c r="AG983" s="6">
        <f>VLOOKUP(Table1[[#This Row],[PracticeCode]],$AP$3:$AS$345,4,FALSE)</f>
        <v>3888.7036233062581</v>
      </c>
      <c r="AH983" s="27">
        <f t="shared" si="115"/>
        <v>282579.12996025477</v>
      </c>
      <c r="AI983" s="6" t="e">
        <f t="shared" si="117"/>
        <v>#N/A</v>
      </c>
    </row>
    <row r="984" spans="1:35" x14ac:dyDescent="0.35">
      <c r="A984" t="str">
        <f t="shared" si="116"/>
        <v>FEATHERSTONE ROADSouth SouthallEalingY02342Nov8</v>
      </c>
      <c r="B984" s="41" t="s">
        <v>707</v>
      </c>
      <c r="C984" s="41" t="s">
        <v>453</v>
      </c>
      <c r="D984" s="41" t="s">
        <v>12</v>
      </c>
      <c r="E984" s="41" t="s">
        <v>109</v>
      </c>
      <c r="F984" s="41" t="s">
        <v>109</v>
      </c>
      <c r="G984" s="41" t="s">
        <v>763</v>
      </c>
      <c r="H984" s="41">
        <v>8</v>
      </c>
      <c r="I984" s="41">
        <v>8641.5636073472397</v>
      </c>
      <c r="J984" s="41">
        <v>2040</v>
      </c>
      <c r="K984" s="41">
        <v>3</v>
      </c>
      <c r="L984" s="41">
        <v>40.596000000000004</v>
      </c>
      <c r="M984" s="41">
        <v>5.9700000000000003E-2</v>
      </c>
      <c r="N984" s="41"/>
      <c r="O984" s="41"/>
      <c r="P984" s="41"/>
      <c r="Q984" s="41"/>
      <c r="R984" s="41">
        <v>17376</v>
      </c>
      <c r="S984" s="41">
        <v>311.03039999999999</v>
      </c>
      <c r="T984" s="41"/>
      <c r="U984" s="41"/>
      <c r="V984" s="41">
        <v>19419</v>
      </c>
      <c r="W984" s="41">
        <v>351.68610000000001</v>
      </c>
      <c r="X984" s="41"/>
      <c r="Y984" s="41"/>
      <c r="Z984" s="6">
        <f>0</f>
        <v>0</v>
      </c>
      <c r="AA984" s="6">
        <f t="shared" si="111"/>
        <v>351.68610000000001</v>
      </c>
      <c r="AB984" t="e">
        <f>IF(ISBLANK(Table1[[#This Row],[FY2425_Cost]])=TRUE,#N/A,Table1[[#This Row],[FY2425_Cost]])</f>
        <v>#N/A</v>
      </c>
      <c r="AC984" s="6" t="e">
        <f t="shared" si="112"/>
        <v>#N/A</v>
      </c>
      <c r="AD984" s="6" t="e">
        <f>SUMIFS($AB$3:AB984,$B$3:B984,B984)</f>
        <v>#N/A</v>
      </c>
      <c r="AE984" s="6">
        <f t="shared" si="113"/>
        <v>3888.7036233062581</v>
      </c>
      <c r="AF984" s="6">
        <f t="shared" si="114"/>
        <v>3888.7036233062581</v>
      </c>
      <c r="AG984" s="6">
        <f>VLOOKUP(Table1[[#This Row],[PracticeCode]],$AP$3:$AS$345,4,FALSE)</f>
        <v>3888.7036233062581</v>
      </c>
      <c r="AH984" s="27">
        <f t="shared" si="115"/>
        <v>282579.12996025477</v>
      </c>
      <c r="AI984" s="6" t="e">
        <f t="shared" si="117"/>
        <v>#N/A</v>
      </c>
    </row>
    <row r="985" spans="1:35" x14ac:dyDescent="0.35">
      <c r="A985" t="str">
        <f t="shared" si="116"/>
        <v>FEATHERSTONE ROADSouth SouthallEalingY02342Oct7</v>
      </c>
      <c r="B985" s="41" t="s">
        <v>707</v>
      </c>
      <c r="C985" s="41" t="s">
        <v>453</v>
      </c>
      <c r="D985" s="41" t="s">
        <v>12</v>
      </c>
      <c r="E985" s="41" t="s">
        <v>109</v>
      </c>
      <c r="F985" s="41" t="s">
        <v>109</v>
      </c>
      <c r="G985" s="41" t="s">
        <v>762</v>
      </c>
      <c r="H985" s="41">
        <v>7</v>
      </c>
      <c r="I985" s="41">
        <v>8641.5636073472397</v>
      </c>
      <c r="J985" s="41">
        <v>1548</v>
      </c>
      <c r="K985" s="41">
        <v>862</v>
      </c>
      <c r="L985" s="41">
        <v>30.805200000000003</v>
      </c>
      <c r="M985" s="41">
        <v>17.1538</v>
      </c>
      <c r="N985" s="41">
        <v>0</v>
      </c>
      <c r="O985" s="41">
        <v>853</v>
      </c>
      <c r="P985" s="41">
        <v>0</v>
      </c>
      <c r="Q985" s="41">
        <v>19.192499999999999</v>
      </c>
      <c r="R985" s="41">
        <v>23957</v>
      </c>
      <c r="S985" s="41">
        <v>428.83030000000002</v>
      </c>
      <c r="T985" s="41">
        <v>16709</v>
      </c>
      <c r="U985" s="41">
        <v>367.59800000000001</v>
      </c>
      <c r="V985" s="41">
        <v>26367</v>
      </c>
      <c r="W985" s="41">
        <v>476.78930000000003</v>
      </c>
      <c r="X985" s="41">
        <v>17562</v>
      </c>
      <c r="Y985" s="41">
        <v>386.79050000000001</v>
      </c>
      <c r="Z985" s="6">
        <f>0</f>
        <v>0</v>
      </c>
      <c r="AA985" s="6">
        <f t="shared" si="111"/>
        <v>476.78930000000003</v>
      </c>
      <c r="AB985">
        <f>IF(ISBLANK(Table1[[#This Row],[FY2425_Cost]])=TRUE,#N/A,Table1[[#This Row],[FY2425_Cost]])</f>
        <v>386.79050000000001</v>
      </c>
      <c r="AC985" s="6">
        <f t="shared" si="112"/>
        <v>-89.998800000000017</v>
      </c>
      <c r="AD985" s="6" t="e">
        <f>SUMIFS($AB$3:AB985,$B$3:B985,B985)</f>
        <v>#N/A</v>
      </c>
      <c r="AE985" s="6">
        <f t="shared" si="113"/>
        <v>3888.7036233062581</v>
      </c>
      <c r="AF985" s="6">
        <f t="shared" si="114"/>
        <v>3888.7036233062581</v>
      </c>
      <c r="AG985" s="6">
        <f>VLOOKUP(Table1[[#This Row],[PracticeCode]],$AP$3:$AS$345,4,FALSE)</f>
        <v>3888.7036233062581</v>
      </c>
      <c r="AH985" s="27">
        <f t="shared" si="115"/>
        <v>282579.12996025477</v>
      </c>
      <c r="AI985" s="6" t="e">
        <f t="shared" si="117"/>
        <v>#N/A</v>
      </c>
    </row>
    <row r="986" spans="1:35" x14ac:dyDescent="0.35">
      <c r="A986" t="str">
        <f t="shared" si="116"/>
        <v>FEATHERSTONE ROADSouth SouthallEalingY02342Sep6</v>
      </c>
      <c r="B986" s="41" t="s">
        <v>707</v>
      </c>
      <c r="C986" s="41" t="s">
        <v>453</v>
      </c>
      <c r="D986" s="41" t="s">
        <v>12</v>
      </c>
      <c r="E986" s="41" t="s">
        <v>109</v>
      </c>
      <c r="F986" s="41" t="s">
        <v>109</v>
      </c>
      <c r="G986" s="41" t="s">
        <v>761</v>
      </c>
      <c r="H986" s="41">
        <v>6</v>
      </c>
      <c r="I986" s="41">
        <v>8641.5636073472397</v>
      </c>
      <c r="J986" s="41">
        <v>537</v>
      </c>
      <c r="K986" s="41">
        <v>5720</v>
      </c>
      <c r="L986" s="41">
        <v>10.686300000000001</v>
      </c>
      <c r="M986" s="41">
        <v>113.828</v>
      </c>
      <c r="N986" s="41">
        <v>2693</v>
      </c>
      <c r="O986" s="41">
        <v>7842</v>
      </c>
      <c r="P986" s="41">
        <v>60.592500000000001</v>
      </c>
      <c r="Q986" s="41">
        <v>176.44499999999999</v>
      </c>
      <c r="R986" s="41">
        <v>13336</v>
      </c>
      <c r="S986" s="41">
        <v>238.71440000000001</v>
      </c>
      <c r="T986" s="41">
        <v>11026</v>
      </c>
      <c r="U986" s="41">
        <v>242.572</v>
      </c>
      <c r="V986" s="41">
        <v>19593</v>
      </c>
      <c r="W986" s="41">
        <v>363.2287</v>
      </c>
      <c r="X986" s="41">
        <v>21561</v>
      </c>
      <c r="Y986" s="41">
        <v>479.60950000000003</v>
      </c>
      <c r="Z986" s="6">
        <f>0</f>
        <v>0</v>
      </c>
      <c r="AA986" s="6">
        <f t="shared" si="111"/>
        <v>363.2287</v>
      </c>
      <c r="AB986">
        <f>IF(ISBLANK(Table1[[#This Row],[FY2425_Cost]])=TRUE,#N/A,Table1[[#This Row],[FY2425_Cost]])</f>
        <v>479.60950000000003</v>
      </c>
      <c r="AC986" s="6">
        <f t="shared" si="112"/>
        <v>116.38080000000002</v>
      </c>
      <c r="AD986" s="6" t="e">
        <f>SUMIFS($AB$3:AB986,$B$3:B986,B986)</f>
        <v>#N/A</v>
      </c>
      <c r="AE986" s="6">
        <f t="shared" si="113"/>
        <v>3888.7036233062581</v>
      </c>
      <c r="AF986" s="6">
        <f t="shared" si="114"/>
        <v>3888.7036233062581</v>
      </c>
      <c r="AG986" s="6">
        <f>VLOOKUP(Table1[[#This Row],[PracticeCode]],$AP$3:$AS$345,4,FALSE)</f>
        <v>3888.7036233062581</v>
      </c>
      <c r="AH986" s="27">
        <f t="shared" si="115"/>
        <v>282579.12996025477</v>
      </c>
      <c r="AI986" s="6" t="e">
        <f t="shared" si="117"/>
        <v>#N/A</v>
      </c>
    </row>
    <row r="987" spans="1:35" x14ac:dyDescent="0.35">
      <c r="A987" t="str">
        <f t="shared" si="116"/>
        <v>FIRST CHOICE MEDICAL CAREHarrow Collaborative NetworkHarrowY05080Apr1</v>
      </c>
      <c r="B987" s="41" t="s">
        <v>518</v>
      </c>
      <c r="C987" s="41" t="s">
        <v>445</v>
      </c>
      <c r="D987" s="41" t="s">
        <v>26</v>
      </c>
      <c r="E987" s="41" t="s">
        <v>110</v>
      </c>
      <c r="F987" s="41" t="s">
        <v>110</v>
      </c>
      <c r="G987" s="41" t="s">
        <v>756</v>
      </c>
      <c r="H987" s="41">
        <v>1</v>
      </c>
      <c r="I987" s="41">
        <v>2449.6325504288002</v>
      </c>
      <c r="J987" s="41">
        <v>13589</v>
      </c>
      <c r="K987" s="41">
        <v>0</v>
      </c>
      <c r="L987" s="41">
        <v>251.39649999999997</v>
      </c>
      <c r="M987" s="41">
        <v>0</v>
      </c>
      <c r="N987" s="41">
        <v>7549</v>
      </c>
      <c r="O987" s="41">
        <v>535</v>
      </c>
      <c r="P987" s="41">
        <v>150.2251</v>
      </c>
      <c r="Q987" s="41">
        <v>10.646500000000001</v>
      </c>
      <c r="R987" s="41">
        <v>0</v>
      </c>
      <c r="S987" s="41">
        <v>0</v>
      </c>
      <c r="T987" s="41">
        <v>0</v>
      </c>
      <c r="U987" s="41">
        <v>0</v>
      </c>
      <c r="V987" s="41">
        <v>13589</v>
      </c>
      <c r="W987" s="41">
        <v>251.39649999999997</v>
      </c>
      <c r="X987" s="41">
        <v>8084</v>
      </c>
      <c r="Y987" s="41">
        <v>160.8716</v>
      </c>
      <c r="Z987" s="6">
        <f>0</f>
        <v>0</v>
      </c>
      <c r="AA987" s="6">
        <f t="shared" si="111"/>
        <v>251.39649999999997</v>
      </c>
      <c r="AB987">
        <f>IF(ISBLANK(Table1[[#This Row],[FY2425_Cost]])=TRUE,#N/A,Table1[[#This Row],[FY2425_Cost]])</f>
        <v>160.8716</v>
      </c>
      <c r="AC987" s="6">
        <f t="shared" si="112"/>
        <v>-90.524899999999974</v>
      </c>
      <c r="AD987" s="6">
        <f>SUMIFS($AB$3:AB987,$B$3:B987,B987)</f>
        <v>160.8716</v>
      </c>
      <c r="AE987" s="6">
        <f t="shared" si="113"/>
        <v>1102.3346476929601</v>
      </c>
      <c r="AF987" s="6">
        <f t="shared" si="114"/>
        <v>1102.3346476929601</v>
      </c>
      <c r="AG987" s="6">
        <f>VLOOKUP(Table1[[#This Row],[PracticeCode]],$AP$3:$AS$345,4,FALSE)</f>
        <v>1102.3346476929601</v>
      </c>
      <c r="AH987" s="27">
        <f t="shared" si="115"/>
        <v>80102.984399021778</v>
      </c>
      <c r="AI987" s="6">
        <f t="shared" si="117"/>
        <v>0</v>
      </c>
    </row>
    <row r="988" spans="1:35" x14ac:dyDescent="0.35">
      <c r="A988" t="str">
        <f t="shared" si="116"/>
        <v>FIRST CHOICE MEDICAL CAREHarrow Collaborative NetworkHarrowY05080Aug5</v>
      </c>
      <c r="B988" s="41" t="s">
        <v>518</v>
      </c>
      <c r="C988" s="41" t="s">
        <v>445</v>
      </c>
      <c r="D988" s="41" t="s">
        <v>26</v>
      </c>
      <c r="E988" s="41" t="s">
        <v>110</v>
      </c>
      <c r="F988" s="41" t="s">
        <v>110</v>
      </c>
      <c r="G988" s="41" t="s">
        <v>760</v>
      </c>
      <c r="H988" s="41">
        <v>5</v>
      </c>
      <c r="I988" s="41">
        <v>2449.6325504288002</v>
      </c>
      <c r="J988" s="41">
        <v>3816</v>
      </c>
      <c r="K988" s="41">
        <v>0</v>
      </c>
      <c r="L988" s="41">
        <v>70.595999999999989</v>
      </c>
      <c r="M988" s="41">
        <v>0</v>
      </c>
      <c r="N988" s="41">
        <v>3702</v>
      </c>
      <c r="O988" s="41">
        <v>1168</v>
      </c>
      <c r="P988" s="41">
        <v>73.669800000000009</v>
      </c>
      <c r="Q988" s="41">
        <v>23.243200000000002</v>
      </c>
      <c r="R988" s="41">
        <v>0</v>
      </c>
      <c r="S988" s="41">
        <v>0</v>
      </c>
      <c r="T988" s="41">
        <v>0</v>
      </c>
      <c r="U988" s="41">
        <v>0</v>
      </c>
      <c r="V988" s="41">
        <v>3816</v>
      </c>
      <c r="W988" s="41">
        <v>70.595999999999989</v>
      </c>
      <c r="X988" s="41">
        <v>4870</v>
      </c>
      <c r="Y988" s="41">
        <v>96.913000000000011</v>
      </c>
      <c r="Z988" s="6">
        <f>0</f>
        <v>0</v>
      </c>
      <c r="AA988" s="6">
        <f t="shared" si="111"/>
        <v>70.595999999999989</v>
      </c>
      <c r="AB988">
        <f>IF(ISBLANK(Table1[[#This Row],[FY2425_Cost]])=TRUE,#N/A,Table1[[#This Row],[FY2425_Cost]])</f>
        <v>96.913000000000011</v>
      </c>
      <c r="AC988" s="6">
        <f t="shared" si="112"/>
        <v>26.317000000000021</v>
      </c>
      <c r="AD988" s="6">
        <f>SUMIFS($AB$3:AB988,$B$3:B988,B988)</f>
        <v>257.78460000000001</v>
      </c>
      <c r="AE988" s="6">
        <f t="shared" si="113"/>
        <v>1102.3346476929601</v>
      </c>
      <c r="AF988" s="6">
        <f t="shared" si="114"/>
        <v>1102.3346476929601</v>
      </c>
      <c r="AG988" s="6">
        <f>VLOOKUP(Table1[[#This Row],[PracticeCode]],$AP$3:$AS$345,4,FALSE)</f>
        <v>1102.3346476929601</v>
      </c>
      <c r="AH988" s="27">
        <f t="shared" si="115"/>
        <v>80102.984399021778</v>
      </c>
      <c r="AI988" s="6">
        <f t="shared" si="117"/>
        <v>0</v>
      </c>
    </row>
    <row r="989" spans="1:35" x14ac:dyDescent="0.35">
      <c r="A989" t="str">
        <f t="shared" si="116"/>
        <v>FIRST CHOICE MEDICAL CAREHarrow Collaborative NetworkHarrowY05080Dec9</v>
      </c>
      <c r="B989" s="41" t="s">
        <v>518</v>
      </c>
      <c r="C989" s="41" t="s">
        <v>445</v>
      </c>
      <c r="D989" s="41" t="s">
        <v>26</v>
      </c>
      <c r="E989" s="41" t="s">
        <v>110</v>
      </c>
      <c r="F989" s="41" t="s">
        <v>110</v>
      </c>
      <c r="G989" s="41" t="s">
        <v>764</v>
      </c>
      <c r="H989" s="41">
        <v>9</v>
      </c>
      <c r="I989" s="41">
        <v>2449.6325504288002</v>
      </c>
      <c r="J989" s="41">
        <v>4369</v>
      </c>
      <c r="K989" s="41">
        <v>1360</v>
      </c>
      <c r="L989" s="41">
        <v>86.943100000000001</v>
      </c>
      <c r="M989" s="41">
        <v>27.064</v>
      </c>
      <c r="N989" s="41"/>
      <c r="O989" s="41"/>
      <c r="P989" s="41"/>
      <c r="Q989" s="41"/>
      <c r="R989" s="41">
        <v>0</v>
      </c>
      <c r="S989" s="41">
        <v>0</v>
      </c>
      <c r="T989" s="41"/>
      <c r="U989" s="41"/>
      <c r="V989" s="41">
        <v>5729</v>
      </c>
      <c r="W989" s="41">
        <v>114.00710000000001</v>
      </c>
      <c r="X989" s="41"/>
      <c r="Y989" s="41"/>
      <c r="Z989" s="6">
        <f>0</f>
        <v>0</v>
      </c>
      <c r="AA989" s="6">
        <f t="shared" si="111"/>
        <v>114.00710000000001</v>
      </c>
      <c r="AB989" t="e">
        <f>IF(ISBLANK(Table1[[#This Row],[FY2425_Cost]])=TRUE,#N/A,Table1[[#This Row],[FY2425_Cost]])</f>
        <v>#N/A</v>
      </c>
      <c r="AC989" s="6" t="e">
        <f t="shared" si="112"/>
        <v>#N/A</v>
      </c>
      <c r="AD989" s="6" t="e">
        <f>SUMIFS($AB$3:AB989,$B$3:B989,B989)</f>
        <v>#N/A</v>
      </c>
      <c r="AE989" s="6">
        <f t="shared" si="113"/>
        <v>1102.3346476929601</v>
      </c>
      <c r="AF989" s="6">
        <f t="shared" si="114"/>
        <v>1102.3346476929601</v>
      </c>
      <c r="AG989" s="6">
        <f>VLOOKUP(Table1[[#This Row],[PracticeCode]],$AP$3:$AS$345,4,FALSE)</f>
        <v>1102.3346476929601</v>
      </c>
      <c r="AH989" s="27">
        <f t="shared" si="115"/>
        <v>80102.984399021778</v>
      </c>
      <c r="AI989" s="6" t="e">
        <f t="shared" si="117"/>
        <v>#N/A</v>
      </c>
    </row>
    <row r="990" spans="1:35" x14ac:dyDescent="0.35">
      <c r="A990" t="str">
        <f t="shared" si="116"/>
        <v>FIRST CHOICE MEDICAL CAREHarrow Collaborative NetworkHarrowY05080Feb11</v>
      </c>
      <c r="B990" s="41" t="s">
        <v>518</v>
      </c>
      <c r="C990" s="41" t="s">
        <v>445</v>
      </c>
      <c r="D990" s="41" t="s">
        <v>26</v>
      </c>
      <c r="E990" s="41" t="s">
        <v>110</v>
      </c>
      <c r="F990" s="41" t="s">
        <v>110</v>
      </c>
      <c r="G990" s="41" t="s">
        <v>766</v>
      </c>
      <c r="H990" s="41">
        <v>11</v>
      </c>
      <c r="I990" s="41">
        <v>2449.6325504288002</v>
      </c>
      <c r="J990" s="41">
        <v>2916</v>
      </c>
      <c r="K990" s="41">
        <v>3457</v>
      </c>
      <c r="L990" s="41">
        <v>58.028400000000005</v>
      </c>
      <c r="M990" s="41">
        <v>68.794300000000007</v>
      </c>
      <c r="N990" s="41"/>
      <c r="O990" s="41"/>
      <c r="P990" s="41"/>
      <c r="Q990" s="41"/>
      <c r="R990" s="41">
        <v>0</v>
      </c>
      <c r="S990" s="41">
        <v>0</v>
      </c>
      <c r="T990" s="41"/>
      <c r="U990" s="41"/>
      <c r="V990" s="41">
        <v>6373</v>
      </c>
      <c r="W990" s="41">
        <v>126.82270000000001</v>
      </c>
      <c r="X990" s="41"/>
      <c r="Y990" s="41"/>
      <c r="Z990" s="6">
        <f>0</f>
        <v>0</v>
      </c>
      <c r="AA990" s="6">
        <f t="shared" si="111"/>
        <v>126.82270000000001</v>
      </c>
      <c r="AB990" t="e">
        <f>IF(ISBLANK(Table1[[#This Row],[FY2425_Cost]])=TRUE,#N/A,Table1[[#This Row],[FY2425_Cost]])</f>
        <v>#N/A</v>
      </c>
      <c r="AC990" s="6" t="e">
        <f t="shared" si="112"/>
        <v>#N/A</v>
      </c>
      <c r="AD990" s="6" t="e">
        <f>SUMIFS($AB$3:AB990,$B$3:B990,B990)</f>
        <v>#N/A</v>
      </c>
      <c r="AE990" s="6">
        <f t="shared" si="113"/>
        <v>1102.3346476929601</v>
      </c>
      <c r="AF990" s="6">
        <f t="shared" si="114"/>
        <v>1102.3346476929601</v>
      </c>
      <c r="AG990" s="6">
        <f>VLOOKUP(Table1[[#This Row],[PracticeCode]],$AP$3:$AS$345,4,FALSE)</f>
        <v>1102.3346476929601</v>
      </c>
      <c r="AH990" s="27">
        <f t="shared" si="115"/>
        <v>80102.984399021778</v>
      </c>
      <c r="AI990" s="6" t="e">
        <f t="shared" si="117"/>
        <v>#N/A</v>
      </c>
    </row>
    <row r="991" spans="1:35" x14ac:dyDescent="0.35">
      <c r="A991" t="str">
        <f t="shared" si="116"/>
        <v>FIRST CHOICE MEDICAL CAREHarrow Collaborative NetworkHarrowY05080Jan10</v>
      </c>
      <c r="B991" s="41" t="s">
        <v>518</v>
      </c>
      <c r="C991" s="41" t="s">
        <v>445</v>
      </c>
      <c r="D991" s="41" t="s">
        <v>26</v>
      </c>
      <c r="E991" s="41" t="s">
        <v>110</v>
      </c>
      <c r="F991" s="41" t="s">
        <v>110</v>
      </c>
      <c r="G991" s="41" t="s">
        <v>765</v>
      </c>
      <c r="H991" s="41">
        <v>10</v>
      </c>
      <c r="I991" s="41">
        <v>2449.6325504288002</v>
      </c>
      <c r="J991" s="41">
        <v>2852</v>
      </c>
      <c r="K991" s="41">
        <v>0</v>
      </c>
      <c r="L991" s="41">
        <v>56.754800000000003</v>
      </c>
      <c r="M991" s="41">
        <v>0</v>
      </c>
      <c r="N991" s="41"/>
      <c r="O991" s="41"/>
      <c r="P991" s="41"/>
      <c r="Q991" s="41"/>
      <c r="R991" s="41">
        <v>2</v>
      </c>
      <c r="S991" s="41">
        <v>3.5799999999999998E-2</v>
      </c>
      <c r="T991" s="41"/>
      <c r="U991" s="41"/>
      <c r="V991" s="41">
        <v>2854</v>
      </c>
      <c r="W991" s="41">
        <v>56.790600000000005</v>
      </c>
      <c r="X991" s="41"/>
      <c r="Y991" s="41"/>
      <c r="Z991" s="6">
        <f>0</f>
        <v>0</v>
      </c>
      <c r="AA991" s="6">
        <f t="shared" si="111"/>
        <v>56.790600000000005</v>
      </c>
      <c r="AB991" t="e">
        <f>IF(ISBLANK(Table1[[#This Row],[FY2425_Cost]])=TRUE,#N/A,Table1[[#This Row],[FY2425_Cost]])</f>
        <v>#N/A</v>
      </c>
      <c r="AC991" s="6" t="e">
        <f t="shared" si="112"/>
        <v>#N/A</v>
      </c>
      <c r="AD991" s="6" t="e">
        <f>SUMIFS($AB$3:AB991,$B$3:B991,B991)</f>
        <v>#N/A</v>
      </c>
      <c r="AE991" s="6">
        <f t="shared" si="113"/>
        <v>1102.3346476929601</v>
      </c>
      <c r="AF991" s="6">
        <f t="shared" si="114"/>
        <v>1102.3346476929601</v>
      </c>
      <c r="AG991" s="6">
        <f>VLOOKUP(Table1[[#This Row],[PracticeCode]],$AP$3:$AS$345,4,FALSE)</f>
        <v>1102.3346476929601</v>
      </c>
      <c r="AH991" s="27">
        <f t="shared" si="115"/>
        <v>80102.984399021778</v>
      </c>
      <c r="AI991" s="6" t="e">
        <f t="shared" si="117"/>
        <v>#N/A</v>
      </c>
    </row>
    <row r="992" spans="1:35" x14ac:dyDescent="0.35">
      <c r="A992" t="str">
        <f t="shared" si="116"/>
        <v>FIRST CHOICE MEDICAL CAREHarrow Collaborative NetworkHarrowY05080Jul4</v>
      </c>
      <c r="B992" s="41" t="s">
        <v>518</v>
      </c>
      <c r="C992" s="41" t="s">
        <v>445</v>
      </c>
      <c r="D992" s="41" t="s">
        <v>26</v>
      </c>
      <c r="E992" s="41" t="s">
        <v>110</v>
      </c>
      <c r="F992" s="41" t="s">
        <v>110</v>
      </c>
      <c r="G992" s="41" t="s">
        <v>759</v>
      </c>
      <c r="H992" s="41">
        <v>4</v>
      </c>
      <c r="I992" s="41">
        <v>2449.6325504288002</v>
      </c>
      <c r="J992" s="41">
        <v>1338</v>
      </c>
      <c r="K992" s="41">
        <v>0</v>
      </c>
      <c r="L992" s="41">
        <v>24.753</v>
      </c>
      <c r="M992" s="41">
        <v>0</v>
      </c>
      <c r="N992" s="41">
        <v>4675</v>
      </c>
      <c r="O992" s="41">
        <v>120</v>
      </c>
      <c r="P992" s="41">
        <v>93.032499999999999</v>
      </c>
      <c r="Q992" s="41">
        <v>2.3879999999999999</v>
      </c>
      <c r="R992" s="41">
        <v>0</v>
      </c>
      <c r="S992" s="41">
        <v>0</v>
      </c>
      <c r="T992" s="41">
        <v>5</v>
      </c>
      <c r="U992" s="41">
        <v>0.11</v>
      </c>
      <c r="V992" s="41">
        <v>1338</v>
      </c>
      <c r="W992" s="41">
        <v>24.753</v>
      </c>
      <c r="X992" s="41">
        <v>4800</v>
      </c>
      <c r="Y992" s="41">
        <v>95.530500000000004</v>
      </c>
      <c r="Z992" s="6">
        <f>0</f>
        <v>0</v>
      </c>
      <c r="AA992" s="6">
        <f t="shared" si="111"/>
        <v>24.753</v>
      </c>
      <c r="AB992">
        <f>IF(ISBLANK(Table1[[#This Row],[FY2425_Cost]])=TRUE,#N/A,Table1[[#This Row],[FY2425_Cost]])</f>
        <v>95.530500000000004</v>
      </c>
      <c r="AC992" s="6">
        <f t="shared" si="112"/>
        <v>70.777500000000003</v>
      </c>
      <c r="AD992" s="6" t="e">
        <f>SUMIFS($AB$3:AB992,$B$3:B992,B992)</f>
        <v>#N/A</v>
      </c>
      <c r="AE992" s="6">
        <f t="shared" si="113"/>
        <v>1102.3346476929601</v>
      </c>
      <c r="AF992" s="6">
        <f t="shared" si="114"/>
        <v>1102.3346476929601</v>
      </c>
      <c r="AG992" s="6">
        <f>VLOOKUP(Table1[[#This Row],[PracticeCode]],$AP$3:$AS$345,4,FALSE)</f>
        <v>1102.3346476929601</v>
      </c>
      <c r="AH992" s="27">
        <f t="shared" si="115"/>
        <v>80102.984399021778</v>
      </c>
      <c r="AI992" s="6" t="e">
        <f t="shared" si="117"/>
        <v>#N/A</v>
      </c>
    </row>
    <row r="993" spans="1:35" x14ac:dyDescent="0.35">
      <c r="A993" t="str">
        <f t="shared" si="116"/>
        <v>FIRST CHOICE MEDICAL CAREHarrow Collaborative NetworkHarrowY05080Jun3</v>
      </c>
      <c r="B993" s="41" t="s">
        <v>518</v>
      </c>
      <c r="C993" s="41" t="s">
        <v>445</v>
      </c>
      <c r="D993" s="41" t="s">
        <v>26</v>
      </c>
      <c r="E993" s="41" t="s">
        <v>110</v>
      </c>
      <c r="F993" s="41" t="s">
        <v>110</v>
      </c>
      <c r="G993" s="41" t="s">
        <v>758</v>
      </c>
      <c r="H993" s="41">
        <v>3</v>
      </c>
      <c r="I993" s="41">
        <v>2449.6325504288002</v>
      </c>
      <c r="J993" s="41">
        <v>3562</v>
      </c>
      <c r="K993" s="41">
        <v>0</v>
      </c>
      <c r="L993" s="41">
        <v>65.896999999999991</v>
      </c>
      <c r="M993" s="41">
        <v>0</v>
      </c>
      <c r="N993" s="41">
        <v>2831</v>
      </c>
      <c r="O993" s="41">
        <v>1148</v>
      </c>
      <c r="P993" s="41">
        <v>56.3369</v>
      </c>
      <c r="Q993" s="41">
        <v>22.845200000000002</v>
      </c>
      <c r="R993" s="41">
        <v>0</v>
      </c>
      <c r="S993" s="41">
        <v>0</v>
      </c>
      <c r="T993" s="41">
        <v>0</v>
      </c>
      <c r="U993" s="41">
        <v>0</v>
      </c>
      <c r="V993" s="41">
        <v>3562</v>
      </c>
      <c r="W993" s="41">
        <v>65.896999999999991</v>
      </c>
      <c r="X993" s="41">
        <v>3979</v>
      </c>
      <c r="Y993" s="41">
        <v>79.182100000000005</v>
      </c>
      <c r="Z993" s="6">
        <f>0</f>
        <v>0</v>
      </c>
      <c r="AA993" s="6">
        <f t="shared" si="111"/>
        <v>65.896999999999991</v>
      </c>
      <c r="AB993">
        <f>IF(ISBLANK(Table1[[#This Row],[FY2425_Cost]])=TRUE,#N/A,Table1[[#This Row],[FY2425_Cost]])</f>
        <v>79.182100000000005</v>
      </c>
      <c r="AC993" s="6">
        <f t="shared" si="112"/>
        <v>13.285100000000014</v>
      </c>
      <c r="AD993" s="6" t="e">
        <f>SUMIFS($AB$3:AB993,$B$3:B993,B993)</f>
        <v>#N/A</v>
      </c>
      <c r="AE993" s="6">
        <f t="shared" si="113"/>
        <v>1102.3346476929601</v>
      </c>
      <c r="AF993" s="6">
        <f t="shared" si="114"/>
        <v>1102.3346476929601</v>
      </c>
      <c r="AG993" s="6">
        <f>VLOOKUP(Table1[[#This Row],[PracticeCode]],$AP$3:$AS$345,4,FALSE)</f>
        <v>1102.3346476929601</v>
      </c>
      <c r="AH993" s="27">
        <f t="shared" si="115"/>
        <v>80102.984399021778</v>
      </c>
      <c r="AI993" s="6" t="e">
        <f t="shared" si="117"/>
        <v>#N/A</v>
      </c>
    </row>
    <row r="994" spans="1:35" x14ac:dyDescent="0.35">
      <c r="A994" t="str">
        <f t="shared" si="116"/>
        <v>FIRST CHOICE MEDICAL CAREHarrow Collaborative NetworkHarrowY05080Mar12</v>
      </c>
      <c r="B994" s="41" t="s">
        <v>518</v>
      </c>
      <c r="C994" s="41" t="s">
        <v>445</v>
      </c>
      <c r="D994" s="41" t="s">
        <v>26</v>
      </c>
      <c r="E994" s="41" t="s">
        <v>110</v>
      </c>
      <c r="F994" s="41" t="s">
        <v>110</v>
      </c>
      <c r="G994" s="41" t="s">
        <v>767</v>
      </c>
      <c r="H994" s="41">
        <v>12</v>
      </c>
      <c r="I994" s="41">
        <v>2449.6325504288002</v>
      </c>
      <c r="J994" s="41">
        <v>9937</v>
      </c>
      <c r="K994" s="41">
        <v>0</v>
      </c>
      <c r="L994" s="41">
        <v>197.74630000000002</v>
      </c>
      <c r="M994" s="41">
        <v>0</v>
      </c>
      <c r="N994" s="41"/>
      <c r="O994" s="41"/>
      <c r="P994" s="41"/>
      <c r="Q994" s="41"/>
      <c r="R994" s="41">
        <v>0</v>
      </c>
      <c r="S994" s="41">
        <v>0</v>
      </c>
      <c r="T994" s="41"/>
      <c r="U994" s="41"/>
      <c r="V994" s="41">
        <v>9937</v>
      </c>
      <c r="W994" s="41">
        <v>197.74630000000002</v>
      </c>
      <c r="X994" s="41"/>
      <c r="Y994" s="41"/>
      <c r="Z994" s="6">
        <f>0</f>
        <v>0</v>
      </c>
      <c r="AA994" s="6">
        <f t="shared" si="111"/>
        <v>197.74630000000002</v>
      </c>
      <c r="AB994" t="e">
        <f>IF(ISBLANK(Table1[[#This Row],[FY2425_Cost]])=TRUE,#N/A,Table1[[#This Row],[FY2425_Cost]])</f>
        <v>#N/A</v>
      </c>
      <c r="AC994" s="6" t="e">
        <f t="shared" si="112"/>
        <v>#N/A</v>
      </c>
      <c r="AD994" s="6" t="e">
        <f>SUMIFS($AB$3:AB994,$B$3:B994,B994)</f>
        <v>#N/A</v>
      </c>
      <c r="AE994" s="6">
        <f t="shared" si="113"/>
        <v>1102.3346476929601</v>
      </c>
      <c r="AF994" s="6">
        <f t="shared" si="114"/>
        <v>1102.3346476929601</v>
      </c>
      <c r="AG994" s="6">
        <f>VLOOKUP(Table1[[#This Row],[PracticeCode]],$AP$3:$AS$345,4,FALSE)</f>
        <v>1102.3346476929601</v>
      </c>
      <c r="AH994" s="27">
        <f t="shared" si="115"/>
        <v>80102.984399021778</v>
      </c>
      <c r="AI994" s="6" t="e">
        <f t="shared" si="117"/>
        <v>#N/A</v>
      </c>
    </row>
    <row r="995" spans="1:35" x14ac:dyDescent="0.35">
      <c r="A995" t="str">
        <f t="shared" si="116"/>
        <v>FIRST CHOICE MEDICAL CAREHarrow Collaborative NetworkHarrowY05080May2</v>
      </c>
      <c r="B995" s="41" t="s">
        <v>518</v>
      </c>
      <c r="C995" s="41" t="s">
        <v>445</v>
      </c>
      <c r="D995" s="41" t="s">
        <v>26</v>
      </c>
      <c r="E995" s="41" t="s">
        <v>110</v>
      </c>
      <c r="F995" s="41" t="s">
        <v>110</v>
      </c>
      <c r="G995" s="41" t="s">
        <v>757</v>
      </c>
      <c r="H995" s="41">
        <v>2</v>
      </c>
      <c r="I995" s="41">
        <v>2449.6325504288002</v>
      </c>
      <c r="J995" s="41">
        <v>10124</v>
      </c>
      <c r="K995" s="41">
        <v>0</v>
      </c>
      <c r="L995" s="41">
        <v>187.29399999999998</v>
      </c>
      <c r="M995" s="41">
        <v>0</v>
      </c>
      <c r="N995" s="41">
        <v>28166</v>
      </c>
      <c r="O995" s="41">
        <v>4</v>
      </c>
      <c r="P995" s="41">
        <v>560.50340000000006</v>
      </c>
      <c r="Q995" s="41">
        <v>7.9600000000000004E-2</v>
      </c>
      <c r="R995" s="41">
        <v>0</v>
      </c>
      <c r="S995" s="41">
        <v>0</v>
      </c>
      <c r="T995" s="41">
        <v>0</v>
      </c>
      <c r="U995" s="41">
        <v>0</v>
      </c>
      <c r="V995" s="41">
        <v>10124</v>
      </c>
      <c r="W995" s="41">
        <v>187.29399999999998</v>
      </c>
      <c r="X995" s="41">
        <v>28170</v>
      </c>
      <c r="Y995" s="41">
        <v>560.58300000000008</v>
      </c>
      <c r="Z995" s="6">
        <f>0</f>
        <v>0</v>
      </c>
      <c r="AA995" s="6">
        <f t="shared" si="111"/>
        <v>187.29399999999998</v>
      </c>
      <c r="AB995">
        <f>IF(ISBLANK(Table1[[#This Row],[FY2425_Cost]])=TRUE,#N/A,Table1[[#This Row],[FY2425_Cost]])</f>
        <v>560.58300000000008</v>
      </c>
      <c r="AC995" s="6">
        <f t="shared" si="112"/>
        <v>373.2890000000001</v>
      </c>
      <c r="AD995" s="6" t="e">
        <f>SUMIFS($AB$3:AB995,$B$3:B995,B995)</f>
        <v>#N/A</v>
      </c>
      <c r="AE995" s="6">
        <f t="shared" si="113"/>
        <v>1102.3346476929601</v>
      </c>
      <c r="AF995" s="6">
        <f t="shared" si="114"/>
        <v>1102.3346476929601</v>
      </c>
      <c r="AG995" s="6">
        <f>VLOOKUP(Table1[[#This Row],[PracticeCode]],$AP$3:$AS$345,4,FALSE)</f>
        <v>1102.3346476929601</v>
      </c>
      <c r="AH995" s="27">
        <f t="shared" si="115"/>
        <v>80102.984399021778</v>
      </c>
      <c r="AI995" s="6" t="e">
        <f t="shared" si="117"/>
        <v>#N/A</v>
      </c>
    </row>
    <row r="996" spans="1:35" x14ac:dyDescent="0.35">
      <c r="A996" t="str">
        <f t="shared" si="116"/>
        <v>FIRST CHOICE MEDICAL CAREHarrow Collaborative NetworkHarrowY05080Nov8</v>
      </c>
      <c r="B996" s="41" t="s">
        <v>518</v>
      </c>
      <c r="C996" s="41" t="s">
        <v>445</v>
      </c>
      <c r="D996" s="41" t="s">
        <v>26</v>
      </c>
      <c r="E996" s="41" t="s">
        <v>110</v>
      </c>
      <c r="F996" s="41" t="s">
        <v>110</v>
      </c>
      <c r="G996" s="41" t="s">
        <v>763</v>
      </c>
      <c r="H996" s="41">
        <v>8</v>
      </c>
      <c r="I996" s="41">
        <v>2449.6325504288002</v>
      </c>
      <c r="J996" s="41">
        <v>17791</v>
      </c>
      <c r="K996" s="41">
        <v>395</v>
      </c>
      <c r="L996" s="41">
        <v>354.04090000000002</v>
      </c>
      <c r="M996" s="41">
        <v>7.8605</v>
      </c>
      <c r="N996" s="41"/>
      <c r="O996" s="41"/>
      <c r="P996" s="41"/>
      <c r="Q996" s="41"/>
      <c r="R996" s="41">
        <v>0</v>
      </c>
      <c r="S996" s="41">
        <v>0</v>
      </c>
      <c r="T996" s="41"/>
      <c r="U996" s="41"/>
      <c r="V996" s="41">
        <v>18186</v>
      </c>
      <c r="W996" s="41">
        <v>361.90140000000002</v>
      </c>
      <c r="X996" s="41"/>
      <c r="Y996" s="41"/>
      <c r="Z996" s="6">
        <f>0</f>
        <v>0</v>
      </c>
      <c r="AA996" s="6">
        <f t="shared" si="111"/>
        <v>361.90140000000002</v>
      </c>
      <c r="AB996" t="e">
        <f>IF(ISBLANK(Table1[[#This Row],[FY2425_Cost]])=TRUE,#N/A,Table1[[#This Row],[FY2425_Cost]])</f>
        <v>#N/A</v>
      </c>
      <c r="AC996" s="6" t="e">
        <f t="shared" si="112"/>
        <v>#N/A</v>
      </c>
      <c r="AD996" s="6" t="e">
        <f>SUMIFS($AB$3:AB996,$B$3:B996,B996)</f>
        <v>#N/A</v>
      </c>
      <c r="AE996" s="6">
        <f t="shared" si="113"/>
        <v>1102.3346476929601</v>
      </c>
      <c r="AF996" s="6">
        <f t="shared" si="114"/>
        <v>1102.3346476929601</v>
      </c>
      <c r="AG996" s="6">
        <f>VLOOKUP(Table1[[#This Row],[PracticeCode]],$AP$3:$AS$345,4,FALSE)</f>
        <v>1102.3346476929601</v>
      </c>
      <c r="AH996" s="27">
        <f t="shared" si="115"/>
        <v>80102.984399021778</v>
      </c>
      <c r="AI996" s="6" t="e">
        <f t="shared" si="117"/>
        <v>#N/A</v>
      </c>
    </row>
    <row r="997" spans="1:35" x14ac:dyDescent="0.35">
      <c r="A997" t="str">
        <f t="shared" si="116"/>
        <v>FIRST CHOICE MEDICAL CAREHarrow Collaborative NetworkHarrowY05080Oct7</v>
      </c>
      <c r="B997" s="41" t="s">
        <v>518</v>
      </c>
      <c r="C997" s="41" t="s">
        <v>445</v>
      </c>
      <c r="D997" s="41" t="s">
        <v>26</v>
      </c>
      <c r="E997" s="41" t="s">
        <v>110</v>
      </c>
      <c r="F997" s="41" t="s">
        <v>110</v>
      </c>
      <c r="G997" s="41" t="s">
        <v>762</v>
      </c>
      <c r="H997" s="41">
        <v>7</v>
      </c>
      <c r="I997" s="41">
        <v>2449.6325504288002</v>
      </c>
      <c r="J997" s="41">
        <v>3529</v>
      </c>
      <c r="K997" s="41">
        <v>3</v>
      </c>
      <c r="L997" s="41">
        <v>70.227100000000007</v>
      </c>
      <c r="M997" s="41">
        <v>5.9700000000000003E-2</v>
      </c>
      <c r="N997" s="41">
        <v>0</v>
      </c>
      <c r="O997" s="41">
        <v>1392</v>
      </c>
      <c r="P997" s="41">
        <v>0</v>
      </c>
      <c r="Q997" s="41">
        <v>31.32</v>
      </c>
      <c r="R997" s="41">
        <v>0</v>
      </c>
      <c r="S997" s="41">
        <v>0</v>
      </c>
      <c r="T997" s="41">
        <v>0</v>
      </c>
      <c r="U997" s="41">
        <v>0</v>
      </c>
      <c r="V997" s="41">
        <v>3532</v>
      </c>
      <c r="W997" s="41">
        <v>70.286800000000014</v>
      </c>
      <c r="X997" s="41">
        <v>1392</v>
      </c>
      <c r="Y997" s="41">
        <v>31.32</v>
      </c>
      <c r="Z997" s="6">
        <f>0</f>
        <v>0</v>
      </c>
      <c r="AA997" s="6">
        <f t="shared" si="111"/>
        <v>70.286800000000014</v>
      </c>
      <c r="AB997">
        <f>IF(ISBLANK(Table1[[#This Row],[FY2425_Cost]])=TRUE,#N/A,Table1[[#This Row],[FY2425_Cost]])</f>
        <v>31.32</v>
      </c>
      <c r="AC997" s="6">
        <f t="shared" si="112"/>
        <v>-38.966800000000013</v>
      </c>
      <c r="AD997" s="6" t="e">
        <f>SUMIFS($AB$3:AB997,$B$3:B997,B997)</f>
        <v>#N/A</v>
      </c>
      <c r="AE997" s="6">
        <f t="shared" si="113"/>
        <v>1102.3346476929601</v>
      </c>
      <c r="AF997" s="6">
        <f t="shared" si="114"/>
        <v>1102.3346476929601</v>
      </c>
      <c r="AG997" s="6">
        <f>VLOOKUP(Table1[[#This Row],[PracticeCode]],$AP$3:$AS$345,4,FALSE)</f>
        <v>1102.3346476929601</v>
      </c>
      <c r="AH997" s="27">
        <f t="shared" si="115"/>
        <v>80102.984399021778</v>
      </c>
      <c r="AI997" s="6" t="e">
        <f t="shared" si="117"/>
        <v>#N/A</v>
      </c>
    </row>
    <row r="998" spans="1:35" x14ac:dyDescent="0.35">
      <c r="A998" t="str">
        <f t="shared" si="116"/>
        <v>FIRST CHOICE MEDICAL CAREHarrow Collaborative NetworkHarrowY05080Sep6</v>
      </c>
      <c r="B998" s="41" t="s">
        <v>518</v>
      </c>
      <c r="C998" s="41" t="s">
        <v>445</v>
      </c>
      <c r="D998" s="41" t="s">
        <v>26</v>
      </c>
      <c r="E998" s="41" t="s">
        <v>110</v>
      </c>
      <c r="F998" s="41" t="s">
        <v>110</v>
      </c>
      <c r="G998" s="41" t="s">
        <v>761</v>
      </c>
      <c r="H998" s="41">
        <v>6</v>
      </c>
      <c r="I998" s="41">
        <v>2449.6325504288002</v>
      </c>
      <c r="J998" s="41">
        <v>3349</v>
      </c>
      <c r="K998" s="41">
        <v>0</v>
      </c>
      <c r="L998" s="41">
        <v>66.645099999999999</v>
      </c>
      <c r="M998" s="41">
        <v>0</v>
      </c>
      <c r="N998" s="41">
        <v>4415</v>
      </c>
      <c r="O998" s="41">
        <v>1788</v>
      </c>
      <c r="P998" s="41">
        <v>99.337499999999991</v>
      </c>
      <c r="Q998" s="41">
        <v>40.229999999999997</v>
      </c>
      <c r="R998" s="41">
        <v>0</v>
      </c>
      <c r="S998" s="41">
        <v>0</v>
      </c>
      <c r="T998" s="41">
        <v>0</v>
      </c>
      <c r="U998" s="41">
        <v>0</v>
      </c>
      <c r="V998" s="41">
        <v>3349</v>
      </c>
      <c r="W998" s="41">
        <v>66.645099999999999</v>
      </c>
      <c r="X998" s="41">
        <v>6203</v>
      </c>
      <c r="Y998" s="41">
        <v>139.5675</v>
      </c>
      <c r="Z998" s="6">
        <f>0</f>
        <v>0</v>
      </c>
      <c r="AA998" s="6">
        <f t="shared" si="111"/>
        <v>66.645099999999999</v>
      </c>
      <c r="AB998">
        <f>IF(ISBLANK(Table1[[#This Row],[FY2425_Cost]])=TRUE,#N/A,Table1[[#This Row],[FY2425_Cost]])</f>
        <v>139.5675</v>
      </c>
      <c r="AC998" s="6">
        <f t="shared" si="112"/>
        <v>72.922399999999996</v>
      </c>
      <c r="AD998" s="6" t="e">
        <f>SUMIFS($AB$3:AB998,$B$3:B998,B998)</f>
        <v>#N/A</v>
      </c>
      <c r="AE998" s="6">
        <f t="shared" si="113"/>
        <v>1102.3346476929601</v>
      </c>
      <c r="AF998" s="6">
        <f t="shared" si="114"/>
        <v>1102.3346476929601</v>
      </c>
      <c r="AG998" s="6">
        <f>VLOOKUP(Table1[[#This Row],[PracticeCode]],$AP$3:$AS$345,4,FALSE)</f>
        <v>1102.3346476929601</v>
      </c>
      <c r="AH998" s="27">
        <f t="shared" si="115"/>
        <v>80102.984399021778</v>
      </c>
      <c r="AI998" s="6" t="e">
        <f t="shared" si="117"/>
        <v>#N/A</v>
      </c>
    </row>
    <row r="999" spans="1:35" x14ac:dyDescent="0.35">
      <c r="A999" t="str">
        <f t="shared" si="116"/>
        <v>Firstcare PracticeGreat West RoadHounslowE85062Apr1</v>
      </c>
      <c r="B999" s="41" t="s">
        <v>111</v>
      </c>
      <c r="C999" s="41" t="s">
        <v>491</v>
      </c>
      <c r="D999" s="41" t="s">
        <v>16</v>
      </c>
      <c r="E999" s="41" t="s">
        <v>112</v>
      </c>
      <c r="F999" s="41" t="s">
        <v>112</v>
      </c>
      <c r="G999" s="41" t="s">
        <v>756</v>
      </c>
      <c r="H999" s="41">
        <v>1</v>
      </c>
      <c r="I999" s="41">
        <v>11751.046349808301</v>
      </c>
      <c r="J999" s="41">
        <v>31723</v>
      </c>
      <c r="K999" s="41">
        <v>0</v>
      </c>
      <c r="L999" s="41">
        <v>586.87549999999999</v>
      </c>
      <c r="M999" s="41">
        <v>0</v>
      </c>
      <c r="N999" s="41">
        <v>2018</v>
      </c>
      <c r="O999" s="41">
        <v>0</v>
      </c>
      <c r="P999" s="41">
        <v>40.158200000000001</v>
      </c>
      <c r="Q999" s="41">
        <v>0</v>
      </c>
      <c r="R999" s="41">
        <v>36286</v>
      </c>
      <c r="S999" s="41">
        <v>649.51940000000002</v>
      </c>
      <c r="T999" s="41">
        <v>11266</v>
      </c>
      <c r="U999" s="41">
        <v>247.852</v>
      </c>
      <c r="V999" s="41">
        <v>68009</v>
      </c>
      <c r="W999" s="41">
        <v>1236.3949</v>
      </c>
      <c r="X999" s="41">
        <v>13284</v>
      </c>
      <c r="Y999" s="41">
        <v>288.0102</v>
      </c>
      <c r="Z999" s="6">
        <f>0</f>
        <v>0</v>
      </c>
      <c r="AA999" s="6">
        <f t="shared" si="111"/>
        <v>1236.3949</v>
      </c>
      <c r="AB999">
        <f>IF(ISBLANK(Table1[[#This Row],[FY2425_Cost]])=TRUE,#N/A,Table1[[#This Row],[FY2425_Cost]])</f>
        <v>288.0102</v>
      </c>
      <c r="AC999" s="6">
        <f t="shared" si="112"/>
        <v>-948.38470000000007</v>
      </c>
      <c r="AD999" s="6">
        <f>SUMIFS($AB$3:AB999,$B$3:B999,B999)</f>
        <v>288.0102</v>
      </c>
      <c r="AE999" s="6">
        <f t="shared" si="113"/>
        <v>5287.9708574137358</v>
      </c>
      <c r="AF999" s="6">
        <f t="shared" si="114"/>
        <v>5287.9708574137358</v>
      </c>
      <c r="AG999" s="6">
        <f>VLOOKUP(Table1[[#This Row],[PracticeCode]],$AP$3:$AS$345,4,FALSE)</f>
        <v>5287.9708574137358</v>
      </c>
      <c r="AH999" s="27">
        <f t="shared" si="115"/>
        <v>384259.21563873149</v>
      </c>
      <c r="AI999" s="6">
        <f t="shared" si="117"/>
        <v>0</v>
      </c>
    </row>
    <row r="1000" spans="1:35" x14ac:dyDescent="0.35">
      <c r="A1000" t="str">
        <f t="shared" si="116"/>
        <v>Firstcare PracticeGreat West RoadHounslowE85062Aug5</v>
      </c>
      <c r="B1000" s="41" t="s">
        <v>111</v>
      </c>
      <c r="C1000" s="41" t="s">
        <v>491</v>
      </c>
      <c r="D1000" s="41" t="s">
        <v>16</v>
      </c>
      <c r="E1000" s="41" t="s">
        <v>112</v>
      </c>
      <c r="F1000" s="41" t="s">
        <v>112</v>
      </c>
      <c r="G1000" s="41" t="s">
        <v>760</v>
      </c>
      <c r="H1000" s="41">
        <v>5</v>
      </c>
      <c r="I1000" s="41">
        <v>11751.046349808301</v>
      </c>
      <c r="J1000" s="41">
        <v>5895</v>
      </c>
      <c r="K1000" s="41">
        <v>2</v>
      </c>
      <c r="L1000" s="41">
        <v>109.05749999999999</v>
      </c>
      <c r="M1000" s="41">
        <v>3.6999999999999998E-2</v>
      </c>
      <c r="N1000" s="41">
        <v>1511</v>
      </c>
      <c r="O1000" s="41">
        <v>0</v>
      </c>
      <c r="P1000" s="41">
        <v>30.068900000000003</v>
      </c>
      <c r="Q1000" s="41">
        <v>0</v>
      </c>
      <c r="R1000" s="41">
        <v>15053</v>
      </c>
      <c r="S1000" s="41">
        <v>269.44869999999997</v>
      </c>
      <c r="T1000" s="41">
        <v>12869</v>
      </c>
      <c r="U1000" s="41">
        <v>283.11799999999999</v>
      </c>
      <c r="V1000" s="41">
        <v>20950</v>
      </c>
      <c r="W1000" s="41">
        <v>378.54319999999996</v>
      </c>
      <c r="X1000" s="41">
        <v>14380</v>
      </c>
      <c r="Y1000" s="41">
        <v>313.18689999999998</v>
      </c>
      <c r="Z1000" s="6">
        <f>0</f>
        <v>0</v>
      </c>
      <c r="AA1000" s="6">
        <f t="shared" si="111"/>
        <v>378.54319999999996</v>
      </c>
      <c r="AB1000">
        <f>IF(ISBLANK(Table1[[#This Row],[FY2425_Cost]])=TRUE,#N/A,Table1[[#This Row],[FY2425_Cost]])</f>
        <v>313.18689999999998</v>
      </c>
      <c r="AC1000" s="6">
        <f t="shared" si="112"/>
        <v>-65.356299999999976</v>
      </c>
      <c r="AD1000" s="6">
        <f>SUMIFS($AB$3:AB1000,$B$3:B1000,B1000)</f>
        <v>601.19709999999998</v>
      </c>
      <c r="AE1000" s="6">
        <f t="shared" si="113"/>
        <v>5287.9708574137358</v>
      </c>
      <c r="AF1000" s="6">
        <f t="shared" si="114"/>
        <v>5287.9708574137358</v>
      </c>
      <c r="AG1000" s="6">
        <f>VLOOKUP(Table1[[#This Row],[PracticeCode]],$AP$3:$AS$345,4,FALSE)</f>
        <v>5287.9708574137358</v>
      </c>
      <c r="AH1000" s="27">
        <f t="shared" si="115"/>
        <v>384259.21563873149</v>
      </c>
      <c r="AI1000" s="6">
        <f t="shared" si="117"/>
        <v>0</v>
      </c>
    </row>
    <row r="1001" spans="1:35" x14ac:dyDescent="0.35">
      <c r="A1001" t="str">
        <f t="shared" si="116"/>
        <v>Firstcare PracticeGreat West RoadHounslowE85062Dec9</v>
      </c>
      <c r="B1001" s="41" t="s">
        <v>111</v>
      </c>
      <c r="C1001" s="41" t="s">
        <v>491</v>
      </c>
      <c r="D1001" s="41" t="s">
        <v>16</v>
      </c>
      <c r="E1001" s="41" t="s">
        <v>112</v>
      </c>
      <c r="F1001" s="41" t="s">
        <v>112</v>
      </c>
      <c r="G1001" s="41" t="s">
        <v>764</v>
      </c>
      <c r="H1001" s="41">
        <v>9</v>
      </c>
      <c r="I1001" s="41">
        <v>11751.046349808301</v>
      </c>
      <c r="J1001" s="41">
        <v>2321</v>
      </c>
      <c r="K1001" s="41">
        <v>0</v>
      </c>
      <c r="L1001" s="41">
        <v>46.187899999999999</v>
      </c>
      <c r="M1001" s="41">
        <v>0</v>
      </c>
      <c r="N1001" s="41"/>
      <c r="O1001" s="41"/>
      <c r="P1001" s="41"/>
      <c r="Q1001" s="41"/>
      <c r="R1001" s="41">
        <v>14279</v>
      </c>
      <c r="S1001" s="41">
        <v>255.5941</v>
      </c>
      <c r="T1001" s="41"/>
      <c r="U1001" s="41"/>
      <c r="V1001" s="41">
        <v>16600</v>
      </c>
      <c r="W1001" s="41">
        <v>301.78199999999998</v>
      </c>
      <c r="X1001" s="41"/>
      <c r="Y1001" s="41"/>
      <c r="Z1001" s="6">
        <f>0</f>
        <v>0</v>
      </c>
      <c r="AA1001" s="6">
        <f t="shared" si="111"/>
        <v>301.78199999999998</v>
      </c>
      <c r="AB1001" t="e">
        <f>IF(ISBLANK(Table1[[#This Row],[FY2425_Cost]])=TRUE,#N/A,Table1[[#This Row],[FY2425_Cost]])</f>
        <v>#N/A</v>
      </c>
      <c r="AC1001" s="6" t="e">
        <f t="shared" si="112"/>
        <v>#N/A</v>
      </c>
      <c r="AD1001" s="6" t="e">
        <f>SUMIFS($AB$3:AB1001,$B$3:B1001,B1001)</f>
        <v>#N/A</v>
      </c>
      <c r="AE1001" s="6">
        <f t="shared" si="113"/>
        <v>5287.9708574137358</v>
      </c>
      <c r="AF1001" s="6">
        <f t="shared" si="114"/>
        <v>5287.9708574137358</v>
      </c>
      <c r="AG1001" s="6">
        <f>VLOOKUP(Table1[[#This Row],[PracticeCode]],$AP$3:$AS$345,4,FALSE)</f>
        <v>5287.9708574137358</v>
      </c>
      <c r="AH1001" s="27">
        <f t="shared" si="115"/>
        <v>384259.21563873149</v>
      </c>
      <c r="AI1001" s="6" t="e">
        <f t="shared" si="117"/>
        <v>#N/A</v>
      </c>
    </row>
    <row r="1002" spans="1:35" x14ac:dyDescent="0.35">
      <c r="A1002" t="str">
        <f t="shared" si="116"/>
        <v>Firstcare PracticeGreat West RoadHounslowE85062Feb11</v>
      </c>
      <c r="B1002" s="41" t="s">
        <v>111</v>
      </c>
      <c r="C1002" s="41" t="s">
        <v>491</v>
      </c>
      <c r="D1002" s="41" t="s">
        <v>16</v>
      </c>
      <c r="E1002" s="41" t="s">
        <v>112</v>
      </c>
      <c r="F1002" s="41" t="s">
        <v>112</v>
      </c>
      <c r="G1002" s="41" t="s">
        <v>766</v>
      </c>
      <c r="H1002" s="41">
        <v>11</v>
      </c>
      <c r="I1002" s="41">
        <v>11751.046349808301</v>
      </c>
      <c r="J1002" s="41">
        <v>2612</v>
      </c>
      <c r="K1002" s="41">
        <v>0</v>
      </c>
      <c r="L1002" s="41">
        <v>51.9788</v>
      </c>
      <c r="M1002" s="41">
        <v>0</v>
      </c>
      <c r="N1002" s="41"/>
      <c r="O1002" s="41"/>
      <c r="P1002" s="41"/>
      <c r="Q1002" s="41"/>
      <c r="R1002" s="41">
        <v>11556</v>
      </c>
      <c r="S1002" s="41">
        <v>206.85239999999999</v>
      </c>
      <c r="T1002" s="41"/>
      <c r="U1002" s="41"/>
      <c r="V1002" s="41">
        <v>14168</v>
      </c>
      <c r="W1002" s="41">
        <v>258.83119999999997</v>
      </c>
      <c r="X1002" s="41"/>
      <c r="Y1002" s="41"/>
      <c r="Z1002" s="6">
        <f>0</f>
        <v>0</v>
      </c>
      <c r="AA1002" s="6">
        <f t="shared" si="111"/>
        <v>258.83119999999997</v>
      </c>
      <c r="AB1002" t="e">
        <f>IF(ISBLANK(Table1[[#This Row],[FY2425_Cost]])=TRUE,#N/A,Table1[[#This Row],[FY2425_Cost]])</f>
        <v>#N/A</v>
      </c>
      <c r="AC1002" s="6" t="e">
        <f t="shared" si="112"/>
        <v>#N/A</v>
      </c>
      <c r="AD1002" s="6" t="e">
        <f>SUMIFS($AB$3:AB1002,$B$3:B1002,B1002)</f>
        <v>#N/A</v>
      </c>
      <c r="AE1002" s="6">
        <f t="shared" si="113"/>
        <v>5287.9708574137358</v>
      </c>
      <c r="AF1002" s="6">
        <f t="shared" si="114"/>
        <v>5287.9708574137358</v>
      </c>
      <c r="AG1002" s="6">
        <f>VLOOKUP(Table1[[#This Row],[PracticeCode]],$AP$3:$AS$345,4,FALSE)</f>
        <v>5287.9708574137358</v>
      </c>
      <c r="AH1002" s="27">
        <f t="shared" si="115"/>
        <v>384259.21563873149</v>
      </c>
      <c r="AI1002" s="6" t="e">
        <f t="shared" si="117"/>
        <v>#N/A</v>
      </c>
    </row>
    <row r="1003" spans="1:35" x14ac:dyDescent="0.35">
      <c r="A1003" t="str">
        <f t="shared" si="116"/>
        <v>Firstcare PracticeGreat West RoadHounslowE85062Jan10</v>
      </c>
      <c r="B1003" s="41" t="s">
        <v>111</v>
      </c>
      <c r="C1003" s="41" t="s">
        <v>491</v>
      </c>
      <c r="D1003" s="41" t="s">
        <v>16</v>
      </c>
      <c r="E1003" s="41" t="s">
        <v>112</v>
      </c>
      <c r="F1003" s="41" t="s">
        <v>112</v>
      </c>
      <c r="G1003" s="41" t="s">
        <v>765</v>
      </c>
      <c r="H1003" s="41">
        <v>10</v>
      </c>
      <c r="I1003" s="41">
        <v>11751.046349808301</v>
      </c>
      <c r="J1003" s="41">
        <v>2931</v>
      </c>
      <c r="K1003" s="41">
        <v>0</v>
      </c>
      <c r="L1003" s="41">
        <v>58.326900000000002</v>
      </c>
      <c r="M1003" s="41">
        <v>0</v>
      </c>
      <c r="N1003" s="41"/>
      <c r="O1003" s="41"/>
      <c r="P1003" s="41"/>
      <c r="Q1003" s="41"/>
      <c r="R1003" s="41">
        <v>25097</v>
      </c>
      <c r="S1003" s="41">
        <v>449.23630000000003</v>
      </c>
      <c r="T1003" s="41"/>
      <c r="U1003" s="41"/>
      <c r="V1003" s="41">
        <v>28028</v>
      </c>
      <c r="W1003" s="41">
        <v>507.56320000000005</v>
      </c>
      <c r="X1003" s="41"/>
      <c r="Y1003" s="41"/>
      <c r="Z1003" s="6">
        <f>0</f>
        <v>0</v>
      </c>
      <c r="AA1003" s="6">
        <f t="shared" si="111"/>
        <v>507.56320000000005</v>
      </c>
      <c r="AB1003" t="e">
        <f>IF(ISBLANK(Table1[[#This Row],[FY2425_Cost]])=TRUE,#N/A,Table1[[#This Row],[FY2425_Cost]])</f>
        <v>#N/A</v>
      </c>
      <c r="AC1003" s="6" t="e">
        <f t="shared" si="112"/>
        <v>#N/A</v>
      </c>
      <c r="AD1003" s="6" t="e">
        <f>SUMIFS($AB$3:AB1003,$B$3:B1003,B1003)</f>
        <v>#N/A</v>
      </c>
      <c r="AE1003" s="6">
        <f t="shared" si="113"/>
        <v>5287.9708574137358</v>
      </c>
      <c r="AF1003" s="6">
        <f t="shared" si="114"/>
        <v>5287.9708574137358</v>
      </c>
      <c r="AG1003" s="6">
        <f>VLOOKUP(Table1[[#This Row],[PracticeCode]],$AP$3:$AS$345,4,FALSE)</f>
        <v>5287.9708574137358</v>
      </c>
      <c r="AH1003" s="27">
        <f t="shared" si="115"/>
        <v>384259.21563873149</v>
      </c>
      <c r="AI1003" s="6" t="e">
        <f t="shared" si="117"/>
        <v>#N/A</v>
      </c>
    </row>
    <row r="1004" spans="1:35" x14ac:dyDescent="0.35">
      <c r="A1004" t="str">
        <f t="shared" si="116"/>
        <v>Firstcare PracticeGreat West RoadHounslowE85062Jul4</v>
      </c>
      <c r="B1004" s="41" t="s">
        <v>111</v>
      </c>
      <c r="C1004" s="41" t="s">
        <v>491</v>
      </c>
      <c r="D1004" s="41" t="s">
        <v>16</v>
      </c>
      <c r="E1004" s="41" t="s">
        <v>112</v>
      </c>
      <c r="F1004" s="41" t="s">
        <v>112</v>
      </c>
      <c r="G1004" s="41" t="s">
        <v>759</v>
      </c>
      <c r="H1004" s="41">
        <v>4</v>
      </c>
      <c r="I1004" s="41">
        <v>11751.046349808301</v>
      </c>
      <c r="J1004" s="41">
        <v>7161</v>
      </c>
      <c r="K1004" s="41">
        <v>0</v>
      </c>
      <c r="L1004" s="41">
        <v>132.4785</v>
      </c>
      <c r="M1004" s="41">
        <v>0</v>
      </c>
      <c r="N1004" s="41">
        <v>2818</v>
      </c>
      <c r="O1004" s="41">
        <v>0</v>
      </c>
      <c r="P1004" s="41">
        <v>56.078200000000002</v>
      </c>
      <c r="Q1004" s="41">
        <v>0</v>
      </c>
      <c r="R1004" s="41">
        <v>19600</v>
      </c>
      <c r="S1004" s="41">
        <v>350.84</v>
      </c>
      <c r="T1004" s="41">
        <v>17981</v>
      </c>
      <c r="U1004" s="41">
        <v>395.58199999999999</v>
      </c>
      <c r="V1004" s="41">
        <v>26761</v>
      </c>
      <c r="W1004" s="41">
        <v>483.31849999999997</v>
      </c>
      <c r="X1004" s="41">
        <v>20799</v>
      </c>
      <c r="Y1004" s="41">
        <v>451.66019999999997</v>
      </c>
      <c r="Z1004" s="6">
        <f>0</f>
        <v>0</v>
      </c>
      <c r="AA1004" s="6">
        <f t="shared" si="111"/>
        <v>483.31849999999997</v>
      </c>
      <c r="AB1004">
        <f>IF(ISBLANK(Table1[[#This Row],[FY2425_Cost]])=TRUE,#N/A,Table1[[#This Row],[FY2425_Cost]])</f>
        <v>451.66019999999997</v>
      </c>
      <c r="AC1004" s="6">
        <f t="shared" si="112"/>
        <v>-31.658299999999997</v>
      </c>
      <c r="AD1004" s="6" t="e">
        <f>SUMIFS($AB$3:AB1004,$B$3:B1004,B1004)</f>
        <v>#N/A</v>
      </c>
      <c r="AE1004" s="6">
        <f t="shared" si="113"/>
        <v>5287.9708574137358</v>
      </c>
      <c r="AF1004" s="6">
        <f t="shared" si="114"/>
        <v>5287.9708574137358</v>
      </c>
      <c r="AG1004" s="6">
        <f>VLOOKUP(Table1[[#This Row],[PracticeCode]],$AP$3:$AS$345,4,FALSE)</f>
        <v>5287.9708574137358</v>
      </c>
      <c r="AH1004" s="27">
        <f t="shared" si="115"/>
        <v>384259.21563873149</v>
      </c>
      <c r="AI1004" s="6" t="e">
        <f t="shared" si="117"/>
        <v>#N/A</v>
      </c>
    </row>
    <row r="1005" spans="1:35" x14ac:dyDescent="0.35">
      <c r="A1005" t="str">
        <f t="shared" si="116"/>
        <v>Firstcare PracticeGreat West RoadHounslowE85062Jun3</v>
      </c>
      <c r="B1005" s="41" t="s">
        <v>111</v>
      </c>
      <c r="C1005" s="41" t="s">
        <v>491</v>
      </c>
      <c r="D1005" s="41" t="s">
        <v>16</v>
      </c>
      <c r="E1005" s="41" t="s">
        <v>112</v>
      </c>
      <c r="F1005" s="41" t="s">
        <v>112</v>
      </c>
      <c r="G1005" s="41" t="s">
        <v>758</v>
      </c>
      <c r="H1005" s="41">
        <v>3</v>
      </c>
      <c r="I1005" s="41">
        <v>11751.046349808301</v>
      </c>
      <c r="J1005" s="41">
        <v>8569</v>
      </c>
      <c r="K1005" s="41">
        <v>0</v>
      </c>
      <c r="L1005" s="41">
        <v>158.5265</v>
      </c>
      <c r="M1005" s="41">
        <v>0</v>
      </c>
      <c r="N1005" s="41">
        <v>4121</v>
      </c>
      <c r="O1005" s="41">
        <v>0</v>
      </c>
      <c r="P1005" s="41">
        <v>82.007900000000006</v>
      </c>
      <c r="Q1005" s="41">
        <v>0</v>
      </c>
      <c r="R1005" s="41">
        <v>19790</v>
      </c>
      <c r="S1005" s="41">
        <v>354.24099999999999</v>
      </c>
      <c r="T1005" s="41">
        <v>16110</v>
      </c>
      <c r="U1005" s="41">
        <v>354.42</v>
      </c>
      <c r="V1005" s="41">
        <v>28359</v>
      </c>
      <c r="W1005" s="41">
        <v>512.76749999999993</v>
      </c>
      <c r="X1005" s="41">
        <v>20231</v>
      </c>
      <c r="Y1005" s="41">
        <v>436.42790000000002</v>
      </c>
      <c r="Z1005" s="6">
        <f>0</f>
        <v>0</v>
      </c>
      <c r="AA1005" s="6">
        <f t="shared" si="111"/>
        <v>512.76749999999993</v>
      </c>
      <c r="AB1005">
        <f>IF(ISBLANK(Table1[[#This Row],[FY2425_Cost]])=TRUE,#N/A,Table1[[#This Row],[FY2425_Cost]])</f>
        <v>436.42790000000002</v>
      </c>
      <c r="AC1005" s="6">
        <f t="shared" si="112"/>
        <v>-76.339599999999905</v>
      </c>
      <c r="AD1005" s="6" t="e">
        <f>SUMIFS($AB$3:AB1005,$B$3:B1005,B1005)</f>
        <v>#N/A</v>
      </c>
      <c r="AE1005" s="6">
        <f t="shared" si="113"/>
        <v>5287.9708574137358</v>
      </c>
      <c r="AF1005" s="6">
        <f t="shared" si="114"/>
        <v>5287.9708574137358</v>
      </c>
      <c r="AG1005" s="6">
        <f>VLOOKUP(Table1[[#This Row],[PracticeCode]],$AP$3:$AS$345,4,FALSE)</f>
        <v>5287.9708574137358</v>
      </c>
      <c r="AH1005" s="27">
        <f t="shared" si="115"/>
        <v>384259.21563873149</v>
      </c>
      <c r="AI1005" s="6" t="e">
        <f t="shared" si="117"/>
        <v>#N/A</v>
      </c>
    </row>
    <row r="1006" spans="1:35" x14ac:dyDescent="0.35">
      <c r="A1006" t="str">
        <f t="shared" si="116"/>
        <v>Firstcare PracticeGreat West RoadHounslowE85062Mar12</v>
      </c>
      <c r="B1006" s="41" t="s">
        <v>111</v>
      </c>
      <c r="C1006" s="41" t="s">
        <v>491</v>
      </c>
      <c r="D1006" s="41" t="s">
        <v>16</v>
      </c>
      <c r="E1006" s="41" t="s">
        <v>112</v>
      </c>
      <c r="F1006" s="41" t="s">
        <v>112</v>
      </c>
      <c r="G1006" s="41" t="s">
        <v>767</v>
      </c>
      <c r="H1006" s="41">
        <v>12</v>
      </c>
      <c r="I1006" s="41">
        <v>11751.046349808301</v>
      </c>
      <c r="J1006" s="41">
        <v>3019</v>
      </c>
      <c r="K1006" s="41">
        <v>0</v>
      </c>
      <c r="L1006" s="41">
        <v>60.078100000000006</v>
      </c>
      <c r="M1006" s="41">
        <v>0</v>
      </c>
      <c r="N1006" s="41"/>
      <c r="O1006" s="41"/>
      <c r="P1006" s="41"/>
      <c r="Q1006" s="41"/>
      <c r="R1006" s="41">
        <v>21899</v>
      </c>
      <c r="S1006" s="41">
        <v>391.99209999999999</v>
      </c>
      <c r="T1006" s="41"/>
      <c r="U1006" s="41"/>
      <c r="V1006" s="41">
        <v>24918</v>
      </c>
      <c r="W1006" s="41">
        <v>452.0702</v>
      </c>
      <c r="X1006" s="41"/>
      <c r="Y1006" s="41"/>
      <c r="Z1006" s="6">
        <f>0</f>
        <v>0</v>
      </c>
      <c r="AA1006" s="6">
        <f t="shared" si="111"/>
        <v>452.0702</v>
      </c>
      <c r="AB1006" t="e">
        <f>IF(ISBLANK(Table1[[#This Row],[FY2425_Cost]])=TRUE,#N/A,Table1[[#This Row],[FY2425_Cost]])</f>
        <v>#N/A</v>
      </c>
      <c r="AC1006" s="6" t="e">
        <f t="shared" si="112"/>
        <v>#N/A</v>
      </c>
      <c r="AD1006" s="6" t="e">
        <f>SUMIFS($AB$3:AB1006,$B$3:B1006,B1006)</f>
        <v>#N/A</v>
      </c>
      <c r="AE1006" s="6">
        <f t="shared" si="113"/>
        <v>5287.9708574137358</v>
      </c>
      <c r="AF1006" s="6">
        <f t="shared" si="114"/>
        <v>5287.9708574137358</v>
      </c>
      <c r="AG1006" s="6">
        <f>VLOOKUP(Table1[[#This Row],[PracticeCode]],$AP$3:$AS$345,4,FALSE)</f>
        <v>5287.9708574137358</v>
      </c>
      <c r="AH1006" s="27">
        <f t="shared" si="115"/>
        <v>384259.21563873149</v>
      </c>
      <c r="AI1006" s="6" t="e">
        <f t="shared" si="117"/>
        <v>#N/A</v>
      </c>
    </row>
    <row r="1007" spans="1:35" x14ac:dyDescent="0.35">
      <c r="A1007" t="str">
        <f t="shared" si="116"/>
        <v>Firstcare PracticeGreat West RoadHounslowE85062May2</v>
      </c>
      <c r="B1007" s="41" t="s">
        <v>111</v>
      </c>
      <c r="C1007" s="41" t="s">
        <v>491</v>
      </c>
      <c r="D1007" s="41" t="s">
        <v>16</v>
      </c>
      <c r="E1007" s="41" t="s">
        <v>112</v>
      </c>
      <c r="F1007" s="41" t="s">
        <v>112</v>
      </c>
      <c r="G1007" s="41" t="s">
        <v>757</v>
      </c>
      <c r="H1007" s="41">
        <v>2</v>
      </c>
      <c r="I1007" s="41">
        <v>11751.046349808301</v>
      </c>
      <c r="J1007" s="41">
        <v>40032</v>
      </c>
      <c r="K1007" s="41">
        <v>0</v>
      </c>
      <c r="L1007" s="41">
        <v>740.59199999999998</v>
      </c>
      <c r="M1007" s="41">
        <v>0</v>
      </c>
      <c r="N1007" s="41">
        <v>2331</v>
      </c>
      <c r="O1007" s="41">
        <v>0</v>
      </c>
      <c r="P1007" s="41">
        <v>46.386900000000004</v>
      </c>
      <c r="Q1007" s="41">
        <v>0</v>
      </c>
      <c r="R1007" s="41">
        <v>34787</v>
      </c>
      <c r="S1007" s="41">
        <v>622.68730000000005</v>
      </c>
      <c r="T1007" s="41">
        <v>15331</v>
      </c>
      <c r="U1007" s="41">
        <v>337.28199999999998</v>
      </c>
      <c r="V1007" s="41">
        <v>74819</v>
      </c>
      <c r="W1007" s="41">
        <v>1363.2793000000001</v>
      </c>
      <c r="X1007" s="41">
        <v>17662</v>
      </c>
      <c r="Y1007" s="41">
        <v>383.66890000000001</v>
      </c>
      <c r="Z1007" s="6">
        <f>0</f>
        <v>0</v>
      </c>
      <c r="AA1007" s="6">
        <f t="shared" si="111"/>
        <v>1363.2793000000001</v>
      </c>
      <c r="AB1007">
        <f>IF(ISBLANK(Table1[[#This Row],[FY2425_Cost]])=TRUE,#N/A,Table1[[#This Row],[FY2425_Cost]])</f>
        <v>383.66890000000001</v>
      </c>
      <c r="AC1007" s="6">
        <f t="shared" si="112"/>
        <v>-979.61040000000014</v>
      </c>
      <c r="AD1007" s="6" t="e">
        <f>SUMIFS($AB$3:AB1007,$B$3:B1007,B1007)</f>
        <v>#N/A</v>
      </c>
      <c r="AE1007" s="6">
        <f t="shared" si="113"/>
        <v>5287.9708574137358</v>
      </c>
      <c r="AF1007" s="6">
        <f t="shared" si="114"/>
        <v>5287.9708574137358</v>
      </c>
      <c r="AG1007" s="6">
        <f>VLOOKUP(Table1[[#This Row],[PracticeCode]],$AP$3:$AS$345,4,FALSE)</f>
        <v>5287.9708574137358</v>
      </c>
      <c r="AH1007" s="27">
        <f t="shared" si="115"/>
        <v>384259.21563873149</v>
      </c>
      <c r="AI1007" s="6" t="e">
        <f t="shared" si="117"/>
        <v>#N/A</v>
      </c>
    </row>
    <row r="1008" spans="1:35" x14ac:dyDescent="0.35">
      <c r="A1008" t="str">
        <f t="shared" si="116"/>
        <v>Firstcare PracticeGreat West RoadHounslowE85062Nov8</v>
      </c>
      <c r="B1008" s="41" t="s">
        <v>111</v>
      </c>
      <c r="C1008" s="41" t="s">
        <v>491</v>
      </c>
      <c r="D1008" s="41" t="s">
        <v>16</v>
      </c>
      <c r="E1008" s="41" t="s">
        <v>112</v>
      </c>
      <c r="F1008" s="41" t="s">
        <v>112</v>
      </c>
      <c r="G1008" s="41" t="s">
        <v>763</v>
      </c>
      <c r="H1008" s="41">
        <v>8</v>
      </c>
      <c r="I1008" s="41">
        <v>11751.046349808301</v>
      </c>
      <c r="J1008" s="41">
        <v>4617</v>
      </c>
      <c r="K1008" s="41">
        <v>0</v>
      </c>
      <c r="L1008" s="41">
        <v>91.87830000000001</v>
      </c>
      <c r="M1008" s="41">
        <v>0</v>
      </c>
      <c r="N1008" s="41"/>
      <c r="O1008" s="41"/>
      <c r="P1008" s="41"/>
      <c r="Q1008" s="41"/>
      <c r="R1008" s="41">
        <v>44380</v>
      </c>
      <c r="S1008" s="41">
        <v>794.40200000000004</v>
      </c>
      <c r="T1008" s="41"/>
      <c r="U1008" s="41"/>
      <c r="V1008" s="41">
        <v>48997</v>
      </c>
      <c r="W1008" s="41">
        <v>886.28030000000001</v>
      </c>
      <c r="X1008" s="41"/>
      <c r="Y1008" s="41"/>
      <c r="Z1008" s="6">
        <f>0</f>
        <v>0</v>
      </c>
      <c r="AA1008" s="6">
        <f t="shared" si="111"/>
        <v>886.28030000000001</v>
      </c>
      <c r="AB1008" t="e">
        <f>IF(ISBLANK(Table1[[#This Row],[FY2425_Cost]])=TRUE,#N/A,Table1[[#This Row],[FY2425_Cost]])</f>
        <v>#N/A</v>
      </c>
      <c r="AC1008" s="6" t="e">
        <f t="shared" si="112"/>
        <v>#N/A</v>
      </c>
      <c r="AD1008" s="6" t="e">
        <f>SUMIFS($AB$3:AB1008,$B$3:B1008,B1008)</f>
        <v>#N/A</v>
      </c>
      <c r="AE1008" s="6">
        <f t="shared" si="113"/>
        <v>5287.9708574137358</v>
      </c>
      <c r="AF1008" s="6">
        <f t="shared" si="114"/>
        <v>5287.9708574137358</v>
      </c>
      <c r="AG1008" s="6">
        <f>VLOOKUP(Table1[[#This Row],[PracticeCode]],$AP$3:$AS$345,4,FALSE)</f>
        <v>5287.9708574137358</v>
      </c>
      <c r="AH1008" s="27">
        <f t="shared" si="115"/>
        <v>384259.21563873149</v>
      </c>
      <c r="AI1008" s="6" t="e">
        <f t="shared" si="117"/>
        <v>#N/A</v>
      </c>
    </row>
    <row r="1009" spans="1:35" x14ac:dyDescent="0.35">
      <c r="A1009" t="str">
        <f t="shared" si="116"/>
        <v>Firstcare PracticeGreat West RoadHounslowE85062Oct7</v>
      </c>
      <c r="B1009" s="41" t="s">
        <v>111</v>
      </c>
      <c r="C1009" s="41" t="s">
        <v>491</v>
      </c>
      <c r="D1009" s="41" t="s">
        <v>16</v>
      </c>
      <c r="E1009" s="41" t="s">
        <v>112</v>
      </c>
      <c r="F1009" s="41" t="s">
        <v>112</v>
      </c>
      <c r="G1009" s="41" t="s">
        <v>762</v>
      </c>
      <c r="H1009" s="41">
        <v>7</v>
      </c>
      <c r="I1009" s="41">
        <v>11751.046349808301</v>
      </c>
      <c r="J1009" s="41">
        <v>6249</v>
      </c>
      <c r="K1009" s="41">
        <v>0</v>
      </c>
      <c r="L1009" s="41">
        <v>124.35510000000001</v>
      </c>
      <c r="M1009" s="41">
        <v>0</v>
      </c>
      <c r="N1009" s="41">
        <v>0</v>
      </c>
      <c r="O1009" s="41">
        <v>0</v>
      </c>
      <c r="P1009" s="41">
        <v>0</v>
      </c>
      <c r="Q1009" s="41">
        <v>0</v>
      </c>
      <c r="R1009" s="41">
        <v>25053</v>
      </c>
      <c r="S1009" s="41">
        <v>448.44869999999997</v>
      </c>
      <c r="T1009" s="41">
        <v>21692</v>
      </c>
      <c r="U1009" s="41">
        <v>477.22399999999999</v>
      </c>
      <c r="V1009" s="41">
        <v>31302</v>
      </c>
      <c r="W1009" s="41">
        <v>572.80380000000002</v>
      </c>
      <c r="X1009" s="41">
        <v>21692</v>
      </c>
      <c r="Y1009" s="41">
        <v>477.22399999999999</v>
      </c>
      <c r="Z1009" s="6">
        <f>0</f>
        <v>0</v>
      </c>
      <c r="AA1009" s="6">
        <f t="shared" si="111"/>
        <v>572.80380000000002</v>
      </c>
      <c r="AB1009">
        <f>IF(ISBLANK(Table1[[#This Row],[FY2425_Cost]])=TRUE,#N/A,Table1[[#This Row],[FY2425_Cost]])</f>
        <v>477.22399999999999</v>
      </c>
      <c r="AC1009" s="6">
        <f t="shared" si="112"/>
        <v>-95.579800000000034</v>
      </c>
      <c r="AD1009" s="6" t="e">
        <f>SUMIFS($AB$3:AB1009,$B$3:B1009,B1009)</f>
        <v>#N/A</v>
      </c>
      <c r="AE1009" s="6">
        <f t="shared" si="113"/>
        <v>5287.9708574137358</v>
      </c>
      <c r="AF1009" s="6">
        <f t="shared" si="114"/>
        <v>5287.9708574137358</v>
      </c>
      <c r="AG1009" s="6">
        <f>VLOOKUP(Table1[[#This Row],[PracticeCode]],$AP$3:$AS$345,4,FALSE)</f>
        <v>5287.9708574137358</v>
      </c>
      <c r="AH1009" s="27">
        <f t="shared" si="115"/>
        <v>384259.21563873149</v>
      </c>
      <c r="AI1009" s="6" t="e">
        <f t="shared" si="117"/>
        <v>#N/A</v>
      </c>
    </row>
    <row r="1010" spans="1:35" x14ac:dyDescent="0.35">
      <c r="A1010" t="str">
        <f t="shared" si="116"/>
        <v>Firstcare PracticeGreat West RoadHounslowE85062Sep6</v>
      </c>
      <c r="B1010" s="41" t="s">
        <v>111</v>
      </c>
      <c r="C1010" s="41" t="s">
        <v>491</v>
      </c>
      <c r="D1010" s="41" t="s">
        <v>16</v>
      </c>
      <c r="E1010" s="41" t="s">
        <v>112</v>
      </c>
      <c r="F1010" s="41" t="s">
        <v>112</v>
      </c>
      <c r="G1010" s="41" t="s">
        <v>761</v>
      </c>
      <c r="H1010" s="41">
        <v>6</v>
      </c>
      <c r="I1010" s="41">
        <v>11751.046349808301</v>
      </c>
      <c r="J1010" s="41">
        <v>6311</v>
      </c>
      <c r="K1010" s="41">
        <v>3</v>
      </c>
      <c r="L1010" s="41">
        <v>125.58890000000001</v>
      </c>
      <c r="M1010" s="41">
        <v>5.9700000000000003E-2</v>
      </c>
      <c r="N1010" s="41">
        <v>2190</v>
      </c>
      <c r="O1010" s="41">
        <v>3</v>
      </c>
      <c r="P1010" s="41">
        <v>49.274999999999999</v>
      </c>
      <c r="Q1010" s="41">
        <v>6.7500000000000004E-2</v>
      </c>
      <c r="R1010" s="41">
        <v>15319</v>
      </c>
      <c r="S1010" s="41">
        <v>274.21010000000001</v>
      </c>
      <c r="T1010" s="41">
        <v>19070</v>
      </c>
      <c r="U1010" s="41">
        <v>419.54</v>
      </c>
      <c r="V1010" s="41">
        <v>21633</v>
      </c>
      <c r="W1010" s="41">
        <v>399.8587</v>
      </c>
      <c r="X1010" s="41">
        <v>21263</v>
      </c>
      <c r="Y1010" s="41">
        <v>468.88250000000005</v>
      </c>
      <c r="Z1010" s="6">
        <f>0</f>
        <v>0</v>
      </c>
      <c r="AA1010" s="6">
        <f t="shared" si="111"/>
        <v>399.8587</v>
      </c>
      <c r="AB1010">
        <f>IF(ISBLANK(Table1[[#This Row],[FY2425_Cost]])=TRUE,#N/A,Table1[[#This Row],[FY2425_Cost]])</f>
        <v>468.88250000000005</v>
      </c>
      <c r="AC1010" s="6">
        <f t="shared" si="112"/>
        <v>69.023800000000051</v>
      </c>
      <c r="AD1010" s="6" t="e">
        <f>SUMIFS($AB$3:AB1010,$B$3:B1010,B1010)</f>
        <v>#N/A</v>
      </c>
      <c r="AE1010" s="6">
        <f t="shared" si="113"/>
        <v>5287.9708574137358</v>
      </c>
      <c r="AF1010" s="6">
        <f t="shared" si="114"/>
        <v>5287.9708574137358</v>
      </c>
      <c r="AG1010" s="6">
        <f>VLOOKUP(Table1[[#This Row],[PracticeCode]],$AP$3:$AS$345,4,FALSE)</f>
        <v>5287.9708574137358</v>
      </c>
      <c r="AH1010" s="27">
        <f t="shared" si="115"/>
        <v>384259.21563873149</v>
      </c>
      <c r="AI1010" s="6" t="e">
        <f t="shared" si="117"/>
        <v>#N/A</v>
      </c>
    </row>
    <row r="1011" spans="1:35" x14ac:dyDescent="0.35">
      <c r="A1011" t="str">
        <f t="shared" si="116"/>
        <v>FITZROVIA MEDICAL CENTREWest End and Marylebone Primary Care NetworkCentral LondonE87066Apr1</v>
      </c>
      <c r="B1011" s="41" t="s">
        <v>694</v>
      </c>
      <c r="C1011" s="41" t="s">
        <v>458</v>
      </c>
      <c r="D1011" s="41" t="s">
        <v>33</v>
      </c>
      <c r="E1011" s="41" t="s">
        <v>113</v>
      </c>
      <c r="F1011" s="41" t="s">
        <v>113</v>
      </c>
      <c r="G1011" s="41" t="s">
        <v>756</v>
      </c>
      <c r="H1011" s="41">
        <v>1</v>
      </c>
      <c r="I1011" s="41">
        <v>7193.4193075210296</v>
      </c>
      <c r="J1011" s="41">
        <v>6625</v>
      </c>
      <c r="K1011" s="41">
        <v>796</v>
      </c>
      <c r="L1011" s="41">
        <v>122.5625</v>
      </c>
      <c r="M1011" s="41">
        <v>14.725999999999999</v>
      </c>
      <c r="N1011" s="41">
        <v>4052</v>
      </c>
      <c r="O1011" s="41">
        <v>501</v>
      </c>
      <c r="P1011" s="41">
        <v>80.634799999999998</v>
      </c>
      <c r="Q1011" s="41">
        <v>9.9699000000000009</v>
      </c>
      <c r="R1011" s="41">
        <v>3329</v>
      </c>
      <c r="S1011" s="41">
        <v>59.589100000000002</v>
      </c>
      <c r="T1011" s="41">
        <v>3124</v>
      </c>
      <c r="U1011" s="41">
        <v>68.727999999999994</v>
      </c>
      <c r="V1011" s="41">
        <v>10750</v>
      </c>
      <c r="W1011" s="41">
        <v>196.8776</v>
      </c>
      <c r="X1011" s="41">
        <v>7677</v>
      </c>
      <c r="Y1011" s="41">
        <v>159.33269999999999</v>
      </c>
      <c r="Z1011" s="6">
        <f>0</f>
        <v>0</v>
      </c>
      <c r="AA1011" s="6">
        <f t="shared" si="111"/>
        <v>196.8776</v>
      </c>
      <c r="AB1011">
        <f>IF(ISBLANK(Table1[[#This Row],[FY2425_Cost]])=TRUE,#N/A,Table1[[#This Row],[FY2425_Cost]])</f>
        <v>159.33269999999999</v>
      </c>
      <c r="AC1011" s="6">
        <f t="shared" si="112"/>
        <v>-37.544900000000013</v>
      </c>
      <c r="AD1011" s="6">
        <f>SUMIFS($AB$3:AB1011,$B$3:B1011,B1011)</f>
        <v>159.33269999999999</v>
      </c>
      <c r="AE1011" s="6">
        <f t="shared" si="113"/>
        <v>3237.0386883844635</v>
      </c>
      <c r="AF1011" s="6">
        <f t="shared" si="114"/>
        <v>3237.0386883844635</v>
      </c>
      <c r="AG1011" s="6">
        <f>VLOOKUP(Table1[[#This Row],[PracticeCode]],$AP$3:$AS$345,4,FALSE)</f>
        <v>3237.0386883844635</v>
      </c>
      <c r="AH1011" s="27">
        <f t="shared" si="115"/>
        <v>235224.81135593768</v>
      </c>
      <c r="AI1011" s="6">
        <f t="shared" si="117"/>
        <v>0</v>
      </c>
    </row>
    <row r="1012" spans="1:35" x14ac:dyDescent="0.35">
      <c r="A1012" t="str">
        <f t="shared" si="116"/>
        <v>FITZROVIA MEDICAL CENTREWest End and Marylebone Primary Care NetworkCentral LondonE87066Aug5</v>
      </c>
      <c r="B1012" s="41" t="s">
        <v>694</v>
      </c>
      <c r="C1012" s="41" t="s">
        <v>458</v>
      </c>
      <c r="D1012" s="41" t="s">
        <v>33</v>
      </c>
      <c r="E1012" s="41" t="s">
        <v>113</v>
      </c>
      <c r="F1012" s="41" t="s">
        <v>113</v>
      </c>
      <c r="G1012" s="41" t="s">
        <v>760</v>
      </c>
      <c r="H1012" s="41">
        <v>5</v>
      </c>
      <c r="I1012" s="41">
        <v>7193.4193075210296</v>
      </c>
      <c r="J1012" s="41">
        <v>5332</v>
      </c>
      <c r="K1012" s="41">
        <v>5</v>
      </c>
      <c r="L1012" s="41">
        <v>98.641999999999996</v>
      </c>
      <c r="M1012" s="41">
        <v>9.2499999999999999E-2</v>
      </c>
      <c r="N1012" s="41">
        <v>7040</v>
      </c>
      <c r="O1012" s="41">
        <v>741</v>
      </c>
      <c r="P1012" s="41">
        <v>140.096</v>
      </c>
      <c r="Q1012" s="41">
        <v>14.745900000000001</v>
      </c>
      <c r="R1012" s="41">
        <v>4888</v>
      </c>
      <c r="S1012" s="41">
        <v>87.495199999999997</v>
      </c>
      <c r="T1012" s="41">
        <v>4569</v>
      </c>
      <c r="U1012" s="41">
        <v>100.518</v>
      </c>
      <c r="V1012" s="41">
        <v>10225</v>
      </c>
      <c r="W1012" s="41">
        <v>186.22969999999998</v>
      </c>
      <c r="X1012" s="41">
        <v>12350</v>
      </c>
      <c r="Y1012" s="41">
        <v>255.35990000000001</v>
      </c>
      <c r="Z1012" s="6">
        <f>0</f>
        <v>0</v>
      </c>
      <c r="AA1012" s="6">
        <f t="shared" si="111"/>
        <v>186.22969999999998</v>
      </c>
      <c r="AB1012">
        <f>IF(ISBLANK(Table1[[#This Row],[FY2425_Cost]])=TRUE,#N/A,Table1[[#This Row],[FY2425_Cost]])</f>
        <v>255.35990000000001</v>
      </c>
      <c r="AC1012" s="6">
        <f t="shared" si="112"/>
        <v>69.130200000000031</v>
      </c>
      <c r="AD1012" s="6">
        <f>SUMIFS($AB$3:AB1012,$B$3:B1012,B1012)</f>
        <v>414.69259999999997</v>
      </c>
      <c r="AE1012" s="6">
        <f t="shared" si="113"/>
        <v>3237.0386883844635</v>
      </c>
      <c r="AF1012" s="6">
        <f t="shared" si="114"/>
        <v>3237.0386883844635</v>
      </c>
      <c r="AG1012" s="6">
        <f>VLOOKUP(Table1[[#This Row],[PracticeCode]],$AP$3:$AS$345,4,FALSE)</f>
        <v>3237.0386883844635</v>
      </c>
      <c r="AH1012" s="27">
        <f t="shared" si="115"/>
        <v>235224.81135593768</v>
      </c>
      <c r="AI1012" s="6">
        <f t="shared" si="117"/>
        <v>0</v>
      </c>
    </row>
    <row r="1013" spans="1:35" x14ac:dyDescent="0.35">
      <c r="A1013" t="str">
        <f t="shared" si="116"/>
        <v>FITZROVIA MEDICAL CENTREWest End and Marylebone Primary Care NetworkCentral LondonE87066Dec9</v>
      </c>
      <c r="B1013" s="41" t="s">
        <v>694</v>
      </c>
      <c r="C1013" s="41" t="s">
        <v>458</v>
      </c>
      <c r="D1013" s="41" t="s">
        <v>33</v>
      </c>
      <c r="E1013" s="41" t="s">
        <v>113</v>
      </c>
      <c r="F1013" s="41" t="s">
        <v>113</v>
      </c>
      <c r="G1013" s="41" t="s">
        <v>764</v>
      </c>
      <c r="H1013" s="41">
        <v>9</v>
      </c>
      <c r="I1013" s="41">
        <v>7193.4193075210296</v>
      </c>
      <c r="J1013" s="41">
        <v>5208</v>
      </c>
      <c r="K1013" s="41">
        <v>8</v>
      </c>
      <c r="L1013" s="41">
        <v>103.6392</v>
      </c>
      <c r="M1013" s="41">
        <v>0.15920000000000001</v>
      </c>
      <c r="N1013" s="41"/>
      <c r="O1013" s="41"/>
      <c r="P1013" s="41"/>
      <c r="Q1013" s="41"/>
      <c r="R1013" s="41">
        <v>1881</v>
      </c>
      <c r="S1013" s="41">
        <v>33.669899999999998</v>
      </c>
      <c r="T1013" s="41"/>
      <c r="U1013" s="41"/>
      <c r="V1013" s="41">
        <v>7097</v>
      </c>
      <c r="W1013" s="41">
        <v>137.4683</v>
      </c>
      <c r="X1013" s="41"/>
      <c r="Y1013" s="41"/>
      <c r="Z1013" s="6">
        <f>0</f>
        <v>0</v>
      </c>
      <c r="AA1013" s="6">
        <f t="shared" si="111"/>
        <v>137.4683</v>
      </c>
      <c r="AB1013" t="e">
        <f>IF(ISBLANK(Table1[[#This Row],[FY2425_Cost]])=TRUE,#N/A,Table1[[#This Row],[FY2425_Cost]])</f>
        <v>#N/A</v>
      </c>
      <c r="AC1013" s="6" t="e">
        <f t="shared" si="112"/>
        <v>#N/A</v>
      </c>
      <c r="AD1013" s="6" t="e">
        <f>SUMIFS($AB$3:AB1013,$B$3:B1013,B1013)</f>
        <v>#N/A</v>
      </c>
      <c r="AE1013" s="6">
        <f t="shared" si="113"/>
        <v>3237.0386883844635</v>
      </c>
      <c r="AF1013" s="6">
        <f t="shared" si="114"/>
        <v>3237.0386883844635</v>
      </c>
      <c r="AG1013" s="6">
        <f>VLOOKUP(Table1[[#This Row],[PracticeCode]],$AP$3:$AS$345,4,FALSE)</f>
        <v>3237.0386883844635</v>
      </c>
      <c r="AH1013" s="27">
        <f t="shared" si="115"/>
        <v>235224.81135593768</v>
      </c>
      <c r="AI1013" s="6" t="e">
        <f t="shared" si="117"/>
        <v>#N/A</v>
      </c>
    </row>
    <row r="1014" spans="1:35" x14ac:dyDescent="0.35">
      <c r="A1014" t="str">
        <f t="shared" si="116"/>
        <v>FITZROVIA MEDICAL CENTREWest End and Marylebone Primary Care NetworkCentral LondonE87066Feb11</v>
      </c>
      <c r="B1014" s="41" t="s">
        <v>694</v>
      </c>
      <c r="C1014" s="41" t="s">
        <v>458</v>
      </c>
      <c r="D1014" s="41" t="s">
        <v>33</v>
      </c>
      <c r="E1014" s="41" t="s">
        <v>113</v>
      </c>
      <c r="F1014" s="41" t="s">
        <v>113</v>
      </c>
      <c r="G1014" s="41" t="s">
        <v>766</v>
      </c>
      <c r="H1014" s="41">
        <v>11</v>
      </c>
      <c r="I1014" s="41">
        <v>7193.4193075210296</v>
      </c>
      <c r="J1014" s="41">
        <v>4198</v>
      </c>
      <c r="K1014" s="41">
        <v>7</v>
      </c>
      <c r="L1014" s="41">
        <v>83.540199999999999</v>
      </c>
      <c r="M1014" s="41">
        <v>0.13930000000000001</v>
      </c>
      <c r="N1014" s="41"/>
      <c r="O1014" s="41"/>
      <c r="P1014" s="41"/>
      <c r="Q1014" s="41"/>
      <c r="R1014" s="41">
        <v>4240</v>
      </c>
      <c r="S1014" s="41">
        <v>75.896000000000001</v>
      </c>
      <c r="T1014" s="41"/>
      <c r="U1014" s="41"/>
      <c r="V1014" s="41">
        <v>8445</v>
      </c>
      <c r="W1014" s="41">
        <v>159.57550000000001</v>
      </c>
      <c r="X1014" s="41"/>
      <c r="Y1014" s="41"/>
      <c r="Z1014" s="6">
        <f>0</f>
        <v>0</v>
      </c>
      <c r="AA1014" s="6">
        <f t="shared" si="111"/>
        <v>159.57550000000001</v>
      </c>
      <c r="AB1014" t="e">
        <f>IF(ISBLANK(Table1[[#This Row],[FY2425_Cost]])=TRUE,#N/A,Table1[[#This Row],[FY2425_Cost]])</f>
        <v>#N/A</v>
      </c>
      <c r="AC1014" s="6" t="e">
        <f t="shared" si="112"/>
        <v>#N/A</v>
      </c>
      <c r="AD1014" s="6" t="e">
        <f>SUMIFS($AB$3:AB1014,$B$3:B1014,B1014)</f>
        <v>#N/A</v>
      </c>
      <c r="AE1014" s="6">
        <f t="shared" si="113"/>
        <v>3237.0386883844635</v>
      </c>
      <c r="AF1014" s="6">
        <f t="shared" si="114"/>
        <v>3237.0386883844635</v>
      </c>
      <c r="AG1014" s="6">
        <f>VLOOKUP(Table1[[#This Row],[PracticeCode]],$AP$3:$AS$345,4,FALSE)</f>
        <v>3237.0386883844635</v>
      </c>
      <c r="AH1014" s="27">
        <f t="shared" si="115"/>
        <v>235224.81135593768</v>
      </c>
      <c r="AI1014" s="6" t="e">
        <f t="shared" si="117"/>
        <v>#N/A</v>
      </c>
    </row>
    <row r="1015" spans="1:35" x14ac:dyDescent="0.35">
      <c r="A1015" t="str">
        <f t="shared" si="116"/>
        <v>FITZROVIA MEDICAL CENTREWest End and Marylebone Primary Care NetworkCentral LondonE87066Jan10</v>
      </c>
      <c r="B1015" s="41" t="s">
        <v>694</v>
      </c>
      <c r="C1015" s="41" t="s">
        <v>458</v>
      </c>
      <c r="D1015" s="41" t="s">
        <v>33</v>
      </c>
      <c r="E1015" s="41" t="s">
        <v>113</v>
      </c>
      <c r="F1015" s="41" t="s">
        <v>113</v>
      </c>
      <c r="G1015" s="41" t="s">
        <v>765</v>
      </c>
      <c r="H1015" s="41">
        <v>10</v>
      </c>
      <c r="I1015" s="41">
        <v>7193.4193075210296</v>
      </c>
      <c r="J1015" s="41">
        <v>5441</v>
      </c>
      <c r="K1015" s="41">
        <v>2549</v>
      </c>
      <c r="L1015" s="41">
        <v>108.27590000000001</v>
      </c>
      <c r="M1015" s="41">
        <v>50.725100000000005</v>
      </c>
      <c r="N1015" s="41"/>
      <c r="O1015" s="41"/>
      <c r="P1015" s="41"/>
      <c r="Q1015" s="41"/>
      <c r="R1015" s="41">
        <v>6077</v>
      </c>
      <c r="S1015" s="41">
        <v>108.7783</v>
      </c>
      <c r="T1015" s="41"/>
      <c r="U1015" s="41"/>
      <c r="V1015" s="41">
        <v>14067</v>
      </c>
      <c r="W1015" s="41">
        <v>267.77930000000003</v>
      </c>
      <c r="X1015" s="41"/>
      <c r="Y1015" s="41"/>
      <c r="Z1015" s="6">
        <f>0</f>
        <v>0</v>
      </c>
      <c r="AA1015" s="6">
        <f t="shared" ref="AA1015:AA1078" si="118">IFERROR(W1015*1,#N/A)</f>
        <v>267.77930000000003</v>
      </c>
      <c r="AB1015" t="e">
        <f>IF(ISBLANK(Table1[[#This Row],[FY2425_Cost]])=TRUE,#N/A,Table1[[#This Row],[FY2425_Cost]])</f>
        <v>#N/A</v>
      </c>
      <c r="AC1015" s="6" t="e">
        <f t="shared" ref="AC1015:AC1078" si="119">AB1015-AA1015</f>
        <v>#N/A</v>
      </c>
      <c r="AD1015" s="6" t="e">
        <f>SUMIFS($AB$3:AB1015,$B$3:B1015,B1015)</f>
        <v>#N/A</v>
      </c>
      <c r="AE1015" s="6">
        <f t="shared" ref="AE1015:AE1078" si="120">IFERROR(I1015*$AE$1,#N/A)</f>
        <v>3237.0386883844635</v>
      </c>
      <c r="AF1015" s="6">
        <f t="shared" ref="AF1015:AF1078" si="121">AE1015+Z1015</f>
        <v>3237.0386883844635</v>
      </c>
      <c r="AG1015" s="6">
        <f>VLOOKUP(Table1[[#This Row],[PracticeCode]],$AP$3:$AS$345,4,FALSE)</f>
        <v>3237.0386883844635</v>
      </c>
      <c r="AH1015" s="27">
        <f t="shared" ref="AH1015:AH1078" si="122">IFERROR(I1015*$AH$1,#N/A)</f>
        <v>235224.81135593768</v>
      </c>
      <c r="AI1015" s="6" t="e">
        <f t="shared" si="117"/>
        <v>#N/A</v>
      </c>
    </row>
    <row r="1016" spans="1:35" x14ac:dyDescent="0.35">
      <c r="A1016" t="str">
        <f t="shared" si="116"/>
        <v>FITZROVIA MEDICAL CENTREWest End and Marylebone Primary Care NetworkCentral LondonE87066Jul4</v>
      </c>
      <c r="B1016" s="41" t="s">
        <v>694</v>
      </c>
      <c r="C1016" s="41" t="s">
        <v>458</v>
      </c>
      <c r="D1016" s="41" t="s">
        <v>33</v>
      </c>
      <c r="E1016" s="41" t="s">
        <v>113</v>
      </c>
      <c r="F1016" s="41" t="s">
        <v>113</v>
      </c>
      <c r="G1016" s="41" t="s">
        <v>759</v>
      </c>
      <c r="H1016" s="41">
        <v>4</v>
      </c>
      <c r="I1016" s="41">
        <v>7193.4193075210296</v>
      </c>
      <c r="J1016" s="41">
        <v>4601</v>
      </c>
      <c r="K1016" s="41">
        <v>65</v>
      </c>
      <c r="L1016" s="41">
        <v>85.118499999999997</v>
      </c>
      <c r="M1016" s="41">
        <v>1.2024999999999999</v>
      </c>
      <c r="N1016" s="41">
        <v>7997</v>
      </c>
      <c r="O1016" s="41">
        <v>150</v>
      </c>
      <c r="P1016" s="41">
        <v>159.1403</v>
      </c>
      <c r="Q1016" s="41">
        <v>2.9850000000000003</v>
      </c>
      <c r="R1016" s="41">
        <v>3117</v>
      </c>
      <c r="S1016" s="41">
        <v>55.7943</v>
      </c>
      <c r="T1016" s="41">
        <v>3086</v>
      </c>
      <c r="U1016" s="41">
        <v>67.891999999999996</v>
      </c>
      <c r="V1016" s="41">
        <v>7783</v>
      </c>
      <c r="W1016" s="41">
        <v>142.11529999999999</v>
      </c>
      <c r="X1016" s="41">
        <v>11233</v>
      </c>
      <c r="Y1016" s="41">
        <v>230.01730000000001</v>
      </c>
      <c r="Z1016" s="6">
        <f>0</f>
        <v>0</v>
      </c>
      <c r="AA1016" s="6">
        <f t="shared" si="118"/>
        <v>142.11529999999999</v>
      </c>
      <c r="AB1016">
        <f>IF(ISBLANK(Table1[[#This Row],[FY2425_Cost]])=TRUE,#N/A,Table1[[#This Row],[FY2425_Cost]])</f>
        <v>230.01730000000001</v>
      </c>
      <c r="AC1016" s="6">
        <f t="shared" si="119"/>
        <v>87.902000000000015</v>
      </c>
      <c r="AD1016" s="6" t="e">
        <f>SUMIFS($AB$3:AB1016,$B$3:B1016,B1016)</f>
        <v>#N/A</v>
      </c>
      <c r="AE1016" s="6">
        <f t="shared" si="120"/>
        <v>3237.0386883844635</v>
      </c>
      <c r="AF1016" s="6">
        <f t="shared" si="121"/>
        <v>3237.0386883844635</v>
      </c>
      <c r="AG1016" s="6">
        <f>VLOOKUP(Table1[[#This Row],[PracticeCode]],$AP$3:$AS$345,4,FALSE)</f>
        <v>3237.0386883844635</v>
      </c>
      <c r="AH1016" s="27">
        <f t="shared" si="122"/>
        <v>235224.81135593768</v>
      </c>
      <c r="AI1016" s="6" t="e">
        <f t="shared" si="117"/>
        <v>#N/A</v>
      </c>
    </row>
    <row r="1017" spans="1:35" x14ac:dyDescent="0.35">
      <c r="A1017" t="str">
        <f t="shared" si="116"/>
        <v>FITZROVIA MEDICAL CENTREWest End and Marylebone Primary Care NetworkCentral LondonE87066Jun3</v>
      </c>
      <c r="B1017" s="41" t="s">
        <v>694</v>
      </c>
      <c r="C1017" s="41" t="s">
        <v>458</v>
      </c>
      <c r="D1017" s="41" t="s">
        <v>33</v>
      </c>
      <c r="E1017" s="41" t="s">
        <v>113</v>
      </c>
      <c r="F1017" s="41" t="s">
        <v>113</v>
      </c>
      <c r="G1017" s="41" t="s">
        <v>758</v>
      </c>
      <c r="H1017" s="41">
        <v>3</v>
      </c>
      <c r="I1017" s="41">
        <v>7193.4193075210296</v>
      </c>
      <c r="J1017" s="41">
        <v>5206</v>
      </c>
      <c r="K1017" s="41">
        <v>13</v>
      </c>
      <c r="L1017" s="41">
        <v>96.310999999999993</v>
      </c>
      <c r="M1017" s="41">
        <v>0.24049999999999999</v>
      </c>
      <c r="N1017" s="41">
        <v>3558</v>
      </c>
      <c r="O1017" s="41">
        <v>3</v>
      </c>
      <c r="P1017" s="41">
        <v>70.804200000000009</v>
      </c>
      <c r="Q1017" s="41">
        <v>5.9700000000000003E-2</v>
      </c>
      <c r="R1017" s="41">
        <v>3635</v>
      </c>
      <c r="S1017" s="41">
        <v>65.066500000000005</v>
      </c>
      <c r="T1017" s="41">
        <v>2614</v>
      </c>
      <c r="U1017" s="41">
        <v>57.508000000000003</v>
      </c>
      <c r="V1017" s="41">
        <v>8854</v>
      </c>
      <c r="W1017" s="41">
        <v>161.61799999999999</v>
      </c>
      <c r="X1017" s="41">
        <v>6175</v>
      </c>
      <c r="Y1017" s="41">
        <v>128.37190000000001</v>
      </c>
      <c r="Z1017" s="6">
        <f>0</f>
        <v>0</v>
      </c>
      <c r="AA1017" s="6">
        <f t="shared" si="118"/>
        <v>161.61799999999999</v>
      </c>
      <c r="AB1017">
        <f>IF(ISBLANK(Table1[[#This Row],[FY2425_Cost]])=TRUE,#N/A,Table1[[#This Row],[FY2425_Cost]])</f>
        <v>128.37190000000001</v>
      </c>
      <c r="AC1017" s="6">
        <f t="shared" si="119"/>
        <v>-33.246099999999984</v>
      </c>
      <c r="AD1017" s="6" t="e">
        <f>SUMIFS($AB$3:AB1017,$B$3:B1017,B1017)</f>
        <v>#N/A</v>
      </c>
      <c r="AE1017" s="6">
        <f t="shared" si="120"/>
        <v>3237.0386883844635</v>
      </c>
      <c r="AF1017" s="6">
        <f t="shared" si="121"/>
        <v>3237.0386883844635</v>
      </c>
      <c r="AG1017" s="6">
        <f>VLOOKUP(Table1[[#This Row],[PracticeCode]],$AP$3:$AS$345,4,FALSE)</f>
        <v>3237.0386883844635</v>
      </c>
      <c r="AH1017" s="27">
        <f t="shared" si="122"/>
        <v>235224.81135593768</v>
      </c>
      <c r="AI1017" s="6" t="e">
        <f t="shared" si="117"/>
        <v>#N/A</v>
      </c>
    </row>
    <row r="1018" spans="1:35" x14ac:dyDescent="0.35">
      <c r="A1018" t="str">
        <f t="shared" si="116"/>
        <v>FITZROVIA MEDICAL CENTREWest End and Marylebone Primary Care NetworkCentral LondonE87066Mar12</v>
      </c>
      <c r="B1018" s="41" t="s">
        <v>694</v>
      </c>
      <c r="C1018" s="41" t="s">
        <v>458</v>
      </c>
      <c r="D1018" s="41" t="s">
        <v>33</v>
      </c>
      <c r="E1018" s="41" t="s">
        <v>113</v>
      </c>
      <c r="F1018" s="41" t="s">
        <v>113</v>
      </c>
      <c r="G1018" s="41" t="s">
        <v>767</v>
      </c>
      <c r="H1018" s="41">
        <v>12</v>
      </c>
      <c r="I1018" s="41">
        <v>7193.4193075210296</v>
      </c>
      <c r="J1018" s="41">
        <v>12845</v>
      </c>
      <c r="K1018" s="41">
        <v>11</v>
      </c>
      <c r="L1018" s="41">
        <v>255.61550000000003</v>
      </c>
      <c r="M1018" s="41">
        <v>0.21890000000000001</v>
      </c>
      <c r="N1018" s="41"/>
      <c r="O1018" s="41"/>
      <c r="P1018" s="41"/>
      <c r="Q1018" s="41"/>
      <c r="R1018" s="41">
        <v>2892</v>
      </c>
      <c r="S1018" s="41">
        <v>51.766800000000003</v>
      </c>
      <c r="T1018" s="41"/>
      <c r="U1018" s="41"/>
      <c r="V1018" s="41">
        <v>15748</v>
      </c>
      <c r="W1018" s="41">
        <v>307.60120000000001</v>
      </c>
      <c r="X1018" s="41"/>
      <c r="Y1018" s="41"/>
      <c r="Z1018" s="6">
        <f>0</f>
        <v>0</v>
      </c>
      <c r="AA1018" s="6">
        <f t="shared" si="118"/>
        <v>307.60120000000001</v>
      </c>
      <c r="AB1018" t="e">
        <f>IF(ISBLANK(Table1[[#This Row],[FY2425_Cost]])=TRUE,#N/A,Table1[[#This Row],[FY2425_Cost]])</f>
        <v>#N/A</v>
      </c>
      <c r="AC1018" s="6" t="e">
        <f t="shared" si="119"/>
        <v>#N/A</v>
      </c>
      <c r="AD1018" s="6" t="e">
        <f>SUMIFS($AB$3:AB1018,$B$3:B1018,B1018)</f>
        <v>#N/A</v>
      </c>
      <c r="AE1018" s="6">
        <f t="shared" si="120"/>
        <v>3237.0386883844635</v>
      </c>
      <c r="AF1018" s="6">
        <f t="shared" si="121"/>
        <v>3237.0386883844635</v>
      </c>
      <c r="AG1018" s="6">
        <f>VLOOKUP(Table1[[#This Row],[PracticeCode]],$AP$3:$AS$345,4,FALSE)</f>
        <v>3237.0386883844635</v>
      </c>
      <c r="AH1018" s="27">
        <f t="shared" si="122"/>
        <v>235224.81135593768</v>
      </c>
      <c r="AI1018" s="6" t="e">
        <f t="shared" si="117"/>
        <v>#N/A</v>
      </c>
    </row>
    <row r="1019" spans="1:35" x14ac:dyDescent="0.35">
      <c r="A1019" t="str">
        <f t="shared" si="116"/>
        <v>FITZROVIA MEDICAL CENTREWest End and Marylebone Primary Care NetworkCentral LondonE87066May2</v>
      </c>
      <c r="B1019" s="41" t="s">
        <v>694</v>
      </c>
      <c r="C1019" s="41" t="s">
        <v>458</v>
      </c>
      <c r="D1019" s="41" t="s">
        <v>33</v>
      </c>
      <c r="E1019" s="41" t="s">
        <v>113</v>
      </c>
      <c r="F1019" s="41" t="s">
        <v>113</v>
      </c>
      <c r="G1019" s="41" t="s">
        <v>757</v>
      </c>
      <c r="H1019" s="41">
        <v>2</v>
      </c>
      <c r="I1019" s="41">
        <v>7193.4193075210296</v>
      </c>
      <c r="J1019" s="41">
        <v>3872</v>
      </c>
      <c r="K1019" s="41">
        <v>361</v>
      </c>
      <c r="L1019" s="41">
        <v>71.631999999999991</v>
      </c>
      <c r="M1019" s="41">
        <v>6.6784999999999997</v>
      </c>
      <c r="N1019" s="41">
        <v>2922</v>
      </c>
      <c r="O1019" s="41">
        <v>6</v>
      </c>
      <c r="P1019" s="41">
        <v>58.147800000000004</v>
      </c>
      <c r="Q1019" s="41">
        <v>0.11940000000000001</v>
      </c>
      <c r="R1019" s="41">
        <v>3510</v>
      </c>
      <c r="S1019" s="41">
        <v>62.829000000000001</v>
      </c>
      <c r="T1019" s="41">
        <v>1469</v>
      </c>
      <c r="U1019" s="41">
        <v>32.317999999999998</v>
      </c>
      <c r="V1019" s="41">
        <v>7743</v>
      </c>
      <c r="W1019" s="41">
        <v>141.1395</v>
      </c>
      <c r="X1019" s="41">
        <v>4397</v>
      </c>
      <c r="Y1019" s="41">
        <v>90.5852</v>
      </c>
      <c r="Z1019" s="6">
        <f>0</f>
        <v>0</v>
      </c>
      <c r="AA1019" s="6">
        <f t="shared" si="118"/>
        <v>141.1395</v>
      </c>
      <c r="AB1019">
        <f>IF(ISBLANK(Table1[[#This Row],[FY2425_Cost]])=TRUE,#N/A,Table1[[#This Row],[FY2425_Cost]])</f>
        <v>90.5852</v>
      </c>
      <c r="AC1019" s="6">
        <f t="shared" si="119"/>
        <v>-50.554299999999998</v>
      </c>
      <c r="AD1019" s="6" t="e">
        <f>SUMIFS($AB$3:AB1019,$B$3:B1019,B1019)</f>
        <v>#N/A</v>
      </c>
      <c r="AE1019" s="6">
        <f t="shared" si="120"/>
        <v>3237.0386883844635</v>
      </c>
      <c r="AF1019" s="6">
        <f t="shared" si="121"/>
        <v>3237.0386883844635</v>
      </c>
      <c r="AG1019" s="6">
        <f>VLOOKUP(Table1[[#This Row],[PracticeCode]],$AP$3:$AS$345,4,FALSE)</f>
        <v>3237.0386883844635</v>
      </c>
      <c r="AH1019" s="27">
        <f t="shared" si="122"/>
        <v>235224.81135593768</v>
      </c>
      <c r="AI1019" s="6" t="e">
        <f t="shared" si="117"/>
        <v>#N/A</v>
      </c>
    </row>
    <row r="1020" spans="1:35" x14ac:dyDescent="0.35">
      <c r="A1020" t="str">
        <f t="shared" si="116"/>
        <v>FITZROVIA MEDICAL CENTREWest End and Marylebone Primary Care NetworkCentral LondonE87066Nov8</v>
      </c>
      <c r="B1020" s="41" t="s">
        <v>694</v>
      </c>
      <c r="C1020" s="41" t="s">
        <v>458</v>
      </c>
      <c r="D1020" s="41" t="s">
        <v>33</v>
      </c>
      <c r="E1020" s="41" t="s">
        <v>113</v>
      </c>
      <c r="F1020" s="41" t="s">
        <v>113</v>
      </c>
      <c r="G1020" s="41" t="s">
        <v>763</v>
      </c>
      <c r="H1020" s="41">
        <v>8</v>
      </c>
      <c r="I1020" s="41">
        <v>7193.4193075210296</v>
      </c>
      <c r="J1020" s="41">
        <v>5380</v>
      </c>
      <c r="K1020" s="41">
        <v>1414</v>
      </c>
      <c r="L1020" s="41">
        <v>107.06200000000001</v>
      </c>
      <c r="M1020" s="41">
        <v>28.1386</v>
      </c>
      <c r="N1020" s="41"/>
      <c r="O1020" s="41"/>
      <c r="P1020" s="41"/>
      <c r="Q1020" s="41"/>
      <c r="R1020" s="41">
        <v>4104</v>
      </c>
      <c r="S1020" s="41">
        <v>73.461600000000004</v>
      </c>
      <c r="T1020" s="41"/>
      <c r="U1020" s="41"/>
      <c r="V1020" s="41">
        <v>10898</v>
      </c>
      <c r="W1020" s="41">
        <v>208.66220000000001</v>
      </c>
      <c r="X1020" s="41"/>
      <c r="Y1020" s="41"/>
      <c r="Z1020" s="6">
        <f>0</f>
        <v>0</v>
      </c>
      <c r="AA1020" s="6">
        <f t="shared" si="118"/>
        <v>208.66220000000001</v>
      </c>
      <c r="AB1020" t="e">
        <f>IF(ISBLANK(Table1[[#This Row],[FY2425_Cost]])=TRUE,#N/A,Table1[[#This Row],[FY2425_Cost]])</f>
        <v>#N/A</v>
      </c>
      <c r="AC1020" s="6" t="e">
        <f t="shared" si="119"/>
        <v>#N/A</v>
      </c>
      <c r="AD1020" s="6" t="e">
        <f>SUMIFS($AB$3:AB1020,$B$3:B1020,B1020)</f>
        <v>#N/A</v>
      </c>
      <c r="AE1020" s="6">
        <f t="shared" si="120"/>
        <v>3237.0386883844635</v>
      </c>
      <c r="AF1020" s="6">
        <f t="shared" si="121"/>
        <v>3237.0386883844635</v>
      </c>
      <c r="AG1020" s="6">
        <f>VLOOKUP(Table1[[#This Row],[PracticeCode]],$AP$3:$AS$345,4,FALSE)</f>
        <v>3237.0386883844635</v>
      </c>
      <c r="AH1020" s="27">
        <f t="shared" si="122"/>
        <v>235224.81135593768</v>
      </c>
      <c r="AI1020" s="6" t="e">
        <f t="shared" si="117"/>
        <v>#N/A</v>
      </c>
    </row>
    <row r="1021" spans="1:35" x14ac:dyDescent="0.35">
      <c r="A1021" t="str">
        <f t="shared" si="116"/>
        <v>FITZROVIA MEDICAL CENTREWest End and Marylebone Primary Care NetworkCentral LondonE87066Oct7</v>
      </c>
      <c r="B1021" s="41" t="s">
        <v>694</v>
      </c>
      <c r="C1021" s="41" t="s">
        <v>458</v>
      </c>
      <c r="D1021" s="41" t="s">
        <v>33</v>
      </c>
      <c r="E1021" s="41" t="s">
        <v>113</v>
      </c>
      <c r="F1021" s="41" t="s">
        <v>113</v>
      </c>
      <c r="G1021" s="41" t="s">
        <v>762</v>
      </c>
      <c r="H1021" s="41">
        <v>7</v>
      </c>
      <c r="I1021" s="41">
        <v>7193.4193075210296</v>
      </c>
      <c r="J1021" s="41">
        <v>7054</v>
      </c>
      <c r="K1021" s="41">
        <v>6286</v>
      </c>
      <c r="L1021" s="41">
        <v>140.37460000000002</v>
      </c>
      <c r="M1021" s="41">
        <v>125.09140000000001</v>
      </c>
      <c r="N1021" s="41">
        <v>0</v>
      </c>
      <c r="O1021" s="41">
        <v>4692</v>
      </c>
      <c r="P1021" s="41">
        <v>0</v>
      </c>
      <c r="Q1021" s="41">
        <v>105.57</v>
      </c>
      <c r="R1021" s="41">
        <v>4934</v>
      </c>
      <c r="S1021" s="41">
        <v>88.318600000000004</v>
      </c>
      <c r="T1021" s="41">
        <v>2128</v>
      </c>
      <c r="U1021" s="41">
        <v>46.816000000000003</v>
      </c>
      <c r="V1021" s="41">
        <v>18274</v>
      </c>
      <c r="W1021" s="41">
        <v>353.78460000000001</v>
      </c>
      <c r="X1021" s="41">
        <v>6820</v>
      </c>
      <c r="Y1021" s="41">
        <v>152.386</v>
      </c>
      <c r="Z1021" s="6">
        <f>0</f>
        <v>0</v>
      </c>
      <c r="AA1021" s="6">
        <f t="shared" si="118"/>
        <v>353.78460000000001</v>
      </c>
      <c r="AB1021">
        <f>IF(ISBLANK(Table1[[#This Row],[FY2425_Cost]])=TRUE,#N/A,Table1[[#This Row],[FY2425_Cost]])</f>
        <v>152.386</v>
      </c>
      <c r="AC1021" s="6">
        <f t="shared" si="119"/>
        <v>-201.39860000000002</v>
      </c>
      <c r="AD1021" s="6" t="e">
        <f>SUMIFS($AB$3:AB1021,$B$3:B1021,B1021)</f>
        <v>#N/A</v>
      </c>
      <c r="AE1021" s="6">
        <f t="shared" si="120"/>
        <v>3237.0386883844635</v>
      </c>
      <c r="AF1021" s="6">
        <f t="shared" si="121"/>
        <v>3237.0386883844635</v>
      </c>
      <c r="AG1021" s="6">
        <f>VLOOKUP(Table1[[#This Row],[PracticeCode]],$AP$3:$AS$345,4,FALSE)</f>
        <v>3237.0386883844635</v>
      </c>
      <c r="AH1021" s="27">
        <f t="shared" si="122"/>
        <v>235224.81135593768</v>
      </c>
      <c r="AI1021" s="6" t="e">
        <f t="shared" si="117"/>
        <v>#N/A</v>
      </c>
    </row>
    <row r="1022" spans="1:35" x14ac:dyDescent="0.35">
      <c r="A1022" t="str">
        <f t="shared" si="116"/>
        <v>FITZROVIA MEDICAL CENTREWest End and Marylebone Primary Care NetworkCentral LondonE87066Sep6</v>
      </c>
      <c r="B1022" s="41" t="s">
        <v>694</v>
      </c>
      <c r="C1022" s="41" t="s">
        <v>458</v>
      </c>
      <c r="D1022" s="41" t="s">
        <v>33</v>
      </c>
      <c r="E1022" s="41" t="s">
        <v>113</v>
      </c>
      <c r="F1022" s="41" t="s">
        <v>113</v>
      </c>
      <c r="G1022" s="41" t="s">
        <v>761</v>
      </c>
      <c r="H1022" s="41">
        <v>6</v>
      </c>
      <c r="I1022" s="41">
        <v>7193.4193075210296</v>
      </c>
      <c r="J1022" s="41">
        <v>7978</v>
      </c>
      <c r="K1022" s="41">
        <v>1949</v>
      </c>
      <c r="L1022" s="41">
        <v>158.76220000000001</v>
      </c>
      <c r="M1022" s="41">
        <v>38.7851</v>
      </c>
      <c r="N1022" s="41">
        <v>3397</v>
      </c>
      <c r="O1022" s="41">
        <v>102</v>
      </c>
      <c r="P1022" s="41">
        <v>76.43249999999999</v>
      </c>
      <c r="Q1022" s="41">
        <v>2.2949999999999999</v>
      </c>
      <c r="R1022" s="41">
        <v>3438</v>
      </c>
      <c r="S1022" s="41">
        <v>61.540199999999999</v>
      </c>
      <c r="T1022" s="41">
        <v>2663</v>
      </c>
      <c r="U1022" s="41">
        <v>58.585999999999999</v>
      </c>
      <c r="V1022" s="41">
        <v>13365</v>
      </c>
      <c r="W1022" s="41">
        <v>259.08749999999998</v>
      </c>
      <c r="X1022" s="41">
        <v>6162</v>
      </c>
      <c r="Y1022" s="41">
        <v>137.31349999999998</v>
      </c>
      <c r="Z1022" s="6">
        <f>0</f>
        <v>0</v>
      </c>
      <c r="AA1022" s="6">
        <f t="shared" si="118"/>
        <v>259.08749999999998</v>
      </c>
      <c r="AB1022">
        <f>IF(ISBLANK(Table1[[#This Row],[FY2425_Cost]])=TRUE,#N/A,Table1[[#This Row],[FY2425_Cost]])</f>
        <v>137.31349999999998</v>
      </c>
      <c r="AC1022" s="6">
        <f t="shared" si="119"/>
        <v>-121.774</v>
      </c>
      <c r="AD1022" s="6" t="e">
        <f>SUMIFS($AB$3:AB1022,$B$3:B1022,B1022)</f>
        <v>#N/A</v>
      </c>
      <c r="AE1022" s="6">
        <f t="shared" si="120"/>
        <v>3237.0386883844635</v>
      </c>
      <c r="AF1022" s="6">
        <f t="shared" si="121"/>
        <v>3237.0386883844635</v>
      </c>
      <c r="AG1022" s="6">
        <f>VLOOKUP(Table1[[#This Row],[PracticeCode]],$AP$3:$AS$345,4,FALSE)</f>
        <v>3237.0386883844635</v>
      </c>
      <c r="AH1022" s="27">
        <f t="shared" si="122"/>
        <v>235224.81135593768</v>
      </c>
      <c r="AI1022" s="6" t="e">
        <f t="shared" si="117"/>
        <v>#N/A</v>
      </c>
    </row>
    <row r="1023" spans="1:35" x14ac:dyDescent="0.35">
      <c r="A1023" t="str">
        <f t="shared" si="116"/>
        <v>Foreland Medical CentreNeoHealthWest LondonE87706Apr1</v>
      </c>
      <c r="B1023" s="41" t="s">
        <v>440</v>
      </c>
      <c r="C1023" s="41" t="s">
        <v>441</v>
      </c>
      <c r="D1023" s="41" t="s">
        <v>29</v>
      </c>
      <c r="E1023" s="41" t="s">
        <v>325</v>
      </c>
      <c r="F1023" s="41" t="s">
        <v>325</v>
      </c>
      <c r="G1023" s="41" t="s">
        <v>756</v>
      </c>
      <c r="H1023" s="41">
        <v>1</v>
      </c>
      <c r="I1023" s="41">
        <v>4686.2056072886198</v>
      </c>
      <c r="J1023" s="41">
        <v>2232</v>
      </c>
      <c r="K1023" s="41">
        <v>11</v>
      </c>
      <c r="L1023" s="41">
        <v>41.291999999999994</v>
      </c>
      <c r="M1023" s="41">
        <v>0.20349999999999999</v>
      </c>
      <c r="N1023" s="41">
        <v>2213</v>
      </c>
      <c r="O1023" s="41">
        <v>29</v>
      </c>
      <c r="P1023" s="41">
        <v>44.038700000000006</v>
      </c>
      <c r="Q1023" s="41">
        <v>0.57710000000000006</v>
      </c>
      <c r="R1023" s="41">
        <v>7695</v>
      </c>
      <c r="S1023" s="41">
        <v>137.7405</v>
      </c>
      <c r="T1023" s="41">
        <v>1135</v>
      </c>
      <c r="U1023" s="41">
        <v>24.97</v>
      </c>
      <c r="V1023" s="41">
        <v>9938</v>
      </c>
      <c r="W1023" s="41">
        <v>179.23599999999999</v>
      </c>
      <c r="X1023" s="41">
        <v>3377</v>
      </c>
      <c r="Y1023" s="41">
        <v>69.585800000000006</v>
      </c>
      <c r="Z1023" s="6">
        <f>0</f>
        <v>0</v>
      </c>
      <c r="AA1023" s="6">
        <f t="shared" si="118"/>
        <v>179.23599999999999</v>
      </c>
      <c r="AB1023">
        <f>IF(ISBLANK(Table1[[#This Row],[FY2425_Cost]])=TRUE,#N/A,Table1[[#This Row],[FY2425_Cost]])</f>
        <v>69.585800000000006</v>
      </c>
      <c r="AC1023" s="6">
        <f t="shared" si="119"/>
        <v>-109.65019999999998</v>
      </c>
      <c r="AD1023" s="6">
        <f>SUMIFS($AB$3:AB1023,$B$3:B1023,B1023)</f>
        <v>69.585800000000006</v>
      </c>
      <c r="AE1023" s="6">
        <f t="shared" si="120"/>
        <v>2108.7925232798789</v>
      </c>
      <c r="AF1023" s="6">
        <f t="shared" si="121"/>
        <v>2108.7925232798789</v>
      </c>
      <c r="AG1023" s="6">
        <f>VLOOKUP(Table1[[#This Row],[PracticeCode]],$AP$3:$AS$345,4,FALSE)</f>
        <v>2108.7925232798789</v>
      </c>
      <c r="AH1023" s="27">
        <f t="shared" si="122"/>
        <v>153238.9233583379</v>
      </c>
      <c r="AI1023" s="6">
        <f t="shared" si="117"/>
        <v>0</v>
      </c>
    </row>
    <row r="1024" spans="1:35" x14ac:dyDescent="0.35">
      <c r="A1024" t="str">
        <f t="shared" si="116"/>
        <v>Foreland Medical CentreNeoHealthWest LondonE87706Aug5</v>
      </c>
      <c r="B1024" s="41" t="s">
        <v>440</v>
      </c>
      <c r="C1024" s="41" t="s">
        <v>441</v>
      </c>
      <c r="D1024" s="41" t="s">
        <v>29</v>
      </c>
      <c r="E1024" s="41" t="s">
        <v>325</v>
      </c>
      <c r="F1024" s="41" t="s">
        <v>325</v>
      </c>
      <c r="G1024" s="41" t="s">
        <v>760</v>
      </c>
      <c r="H1024" s="41">
        <v>5</v>
      </c>
      <c r="I1024" s="41">
        <v>4686.2056072886198</v>
      </c>
      <c r="J1024" s="41">
        <v>1888</v>
      </c>
      <c r="K1024" s="41">
        <v>36</v>
      </c>
      <c r="L1024" s="41">
        <v>34.927999999999997</v>
      </c>
      <c r="M1024" s="41">
        <v>0.66599999999999993</v>
      </c>
      <c r="N1024" s="41">
        <v>1942</v>
      </c>
      <c r="O1024" s="41">
        <v>22</v>
      </c>
      <c r="P1024" s="41">
        <v>38.645800000000001</v>
      </c>
      <c r="Q1024" s="41">
        <v>0.43780000000000002</v>
      </c>
      <c r="R1024" s="41">
        <v>1248</v>
      </c>
      <c r="S1024" s="41">
        <v>22.339200000000002</v>
      </c>
      <c r="T1024" s="41">
        <v>1174</v>
      </c>
      <c r="U1024" s="41">
        <v>25.827999999999999</v>
      </c>
      <c r="V1024" s="41">
        <v>3172</v>
      </c>
      <c r="W1024" s="41">
        <v>57.933199999999999</v>
      </c>
      <c r="X1024" s="41">
        <v>3138</v>
      </c>
      <c r="Y1024" s="41">
        <v>64.911600000000007</v>
      </c>
      <c r="Z1024" s="6">
        <f>0</f>
        <v>0</v>
      </c>
      <c r="AA1024" s="6">
        <f t="shared" si="118"/>
        <v>57.933199999999999</v>
      </c>
      <c r="AB1024">
        <f>IF(ISBLANK(Table1[[#This Row],[FY2425_Cost]])=TRUE,#N/A,Table1[[#This Row],[FY2425_Cost]])</f>
        <v>64.911600000000007</v>
      </c>
      <c r="AC1024" s="6">
        <f t="shared" si="119"/>
        <v>6.9784000000000077</v>
      </c>
      <c r="AD1024" s="6">
        <f>SUMIFS($AB$3:AB1024,$B$3:B1024,B1024)</f>
        <v>134.49740000000003</v>
      </c>
      <c r="AE1024" s="6">
        <f t="shared" si="120"/>
        <v>2108.7925232798789</v>
      </c>
      <c r="AF1024" s="6">
        <f t="shared" si="121"/>
        <v>2108.7925232798789</v>
      </c>
      <c r="AG1024" s="6">
        <f>VLOOKUP(Table1[[#This Row],[PracticeCode]],$AP$3:$AS$345,4,FALSE)</f>
        <v>2108.7925232798789</v>
      </c>
      <c r="AH1024" s="27">
        <f t="shared" si="122"/>
        <v>153238.9233583379</v>
      </c>
      <c r="AI1024" s="6">
        <f t="shared" si="117"/>
        <v>0</v>
      </c>
    </row>
    <row r="1025" spans="1:35" x14ac:dyDescent="0.35">
      <c r="A1025" t="str">
        <f t="shared" si="116"/>
        <v>Foreland Medical CentreNeoHealthWest LondonE87706Dec9</v>
      </c>
      <c r="B1025" s="41" t="s">
        <v>440</v>
      </c>
      <c r="C1025" s="41" t="s">
        <v>441</v>
      </c>
      <c r="D1025" s="41" t="s">
        <v>29</v>
      </c>
      <c r="E1025" s="41" t="s">
        <v>325</v>
      </c>
      <c r="F1025" s="41" t="s">
        <v>325</v>
      </c>
      <c r="G1025" s="41" t="s">
        <v>764</v>
      </c>
      <c r="H1025" s="41">
        <v>9</v>
      </c>
      <c r="I1025" s="41">
        <v>4686.2056072886198</v>
      </c>
      <c r="J1025" s="41">
        <v>1912</v>
      </c>
      <c r="K1025" s="41">
        <v>5</v>
      </c>
      <c r="L1025" s="41">
        <v>38.0488</v>
      </c>
      <c r="M1025" s="41">
        <v>9.9500000000000005E-2</v>
      </c>
      <c r="N1025" s="41"/>
      <c r="O1025" s="41"/>
      <c r="P1025" s="41"/>
      <c r="Q1025" s="41"/>
      <c r="R1025" s="41">
        <v>1126</v>
      </c>
      <c r="S1025" s="41">
        <v>20.1554</v>
      </c>
      <c r="T1025" s="41"/>
      <c r="U1025" s="41"/>
      <c r="V1025" s="41">
        <v>3043</v>
      </c>
      <c r="W1025" s="41">
        <v>58.303699999999999</v>
      </c>
      <c r="X1025" s="41"/>
      <c r="Y1025" s="41"/>
      <c r="Z1025" s="6">
        <f>0</f>
        <v>0</v>
      </c>
      <c r="AA1025" s="6">
        <f t="shared" si="118"/>
        <v>58.303699999999999</v>
      </c>
      <c r="AB1025" t="e">
        <f>IF(ISBLANK(Table1[[#This Row],[FY2425_Cost]])=TRUE,#N/A,Table1[[#This Row],[FY2425_Cost]])</f>
        <v>#N/A</v>
      </c>
      <c r="AC1025" s="6" t="e">
        <f t="shared" si="119"/>
        <v>#N/A</v>
      </c>
      <c r="AD1025" s="6" t="e">
        <f>SUMIFS($AB$3:AB1025,$B$3:B1025,B1025)</f>
        <v>#N/A</v>
      </c>
      <c r="AE1025" s="6">
        <f t="shared" si="120"/>
        <v>2108.7925232798789</v>
      </c>
      <c r="AF1025" s="6">
        <f t="shared" si="121"/>
        <v>2108.7925232798789</v>
      </c>
      <c r="AG1025" s="6">
        <f>VLOOKUP(Table1[[#This Row],[PracticeCode]],$AP$3:$AS$345,4,FALSE)</f>
        <v>2108.7925232798789</v>
      </c>
      <c r="AH1025" s="27">
        <f t="shared" si="122"/>
        <v>153238.9233583379</v>
      </c>
      <c r="AI1025" s="6" t="e">
        <f t="shared" si="117"/>
        <v>#N/A</v>
      </c>
    </row>
    <row r="1026" spans="1:35" x14ac:dyDescent="0.35">
      <c r="A1026" t="str">
        <f t="shared" si="116"/>
        <v>Foreland Medical CentreNeoHealthWest LondonE87706Feb11</v>
      </c>
      <c r="B1026" s="41" t="s">
        <v>440</v>
      </c>
      <c r="C1026" s="41" t="s">
        <v>441</v>
      </c>
      <c r="D1026" s="41" t="s">
        <v>29</v>
      </c>
      <c r="E1026" s="41" t="s">
        <v>325</v>
      </c>
      <c r="F1026" s="41" t="s">
        <v>325</v>
      </c>
      <c r="G1026" s="41" t="s">
        <v>766</v>
      </c>
      <c r="H1026" s="41">
        <v>11</v>
      </c>
      <c r="I1026" s="41">
        <v>4686.2056072886198</v>
      </c>
      <c r="J1026" s="41">
        <v>2133</v>
      </c>
      <c r="K1026" s="41">
        <v>63</v>
      </c>
      <c r="L1026" s="41">
        <v>42.4467</v>
      </c>
      <c r="M1026" s="41">
        <v>1.2537</v>
      </c>
      <c r="N1026" s="41"/>
      <c r="O1026" s="41"/>
      <c r="P1026" s="41"/>
      <c r="Q1026" s="41"/>
      <c r="R1026" s="41">
        <v>1766</v>
      </c>
      <c r="S1026" s="41">
        <v>31.6114</v>
      </c>
      <c r="T1026" s="41"/>
      <c r="U1026" s="41"/>
      <c r="V1026" s="41">
        <v>3962</v>
      </c>
      <c r="W1026" s="41">
        <v>75.311800000000005</v>
      </c>
      <c r="X1026" s="41"/>
      <c r="Y1026" s="41"/>
      <c r="Z1026" s="6">
        <f>0</f>
        <v>0</v>
      </c>
      <c r="AA1026" s="6">
        <f t="shared" si="118"/>
        <v>75.311800000000005</v>
      </c>
      <c r="AB1026" t="e">
        <f>IF(ISBLANK(Table1[[#This Row],[FY2425_Cost]])=TRUE,#N/A,Table1[[#This Row],[FY2425_Cost]])</f>
        <v>#N/A</v>
      </c>
      <c r="AC1026" s="6" t="e">
        <f t="shared" si="119"/>
        <v>#N/A</v>
      </c>
      <c r="AD1026" s="6" t="e">
        <f>SUMIFS($AB$3:AB1026,$B$3:B1026,B1026)</f>
        <v>#N/A</v>
      </c>
      <c r="AE1026" s="6">
        <f t="shared" si="120"/>
        <v>2108.7925232798789</v>
      </c>
      <c r="AF1026" s="6">
        <f t="shared" si="121"/>
        <v>2108.7925232798789</v>
      </c>
      <c r="AG1026" s="6">
        <f>VLOOKUP(Table1[[#This Row],[PracticeCode]],$AP$3:$AS$345,4,FALSE)</f>
        <v>2108.7925232798789</v>
      </c>
      <c r="AH1026" s="27">
        <f t="shared" si="122"/>
        <v>153238.9233583379</v>
      </c>
      <c r="AI1026" s="6" t="e">
        <f t="shared" si="117"/>
        <v>#N/A</v>
      </c>
    </row>
    <row r="1027" spans="1:35" x14ac:dyDescent="0.35">
      <c r="A1027" t="str">
        <f t="shared" ref="A1027:A1090" si="123">CONCATENATE(B1027,C1027,D1027,E1027,G1027,H1027)</f>
        <v>Foreland Medical CentreNeoHealthWest LondonE87706Jan10</v>
      </c>
      <c r="B1027" s="41" t="s">
        <v>440</v>
      </c>
      <c r="C1027" s="41" t="s">
        <v>441</v>
      </c>
      <c r="D1027" s="41" t="s">
        <v>29</v>
      </c>
      <c r="E1027" s="41" t="s">
        <v>325</v>
      </c>
      <c r="F1027" s="41" t="s">
        <v>325</v>
      </c>
      <c r="G1027" s="41" t="s">
        <v>765</v>
      </c>
      <c r="H1027" s="41">
        <v>10</v>
      </c>
      <c r="I1027" s="41">
        <v>4686.2056072886198</v>
      </c>
      <c r="J1027" s="41">
        <v>2113</v>
      </c>
      <c r="K1027" s="41">
        <v>22</v>
      </c>
      <c r="L1027" s="41">
        <v>42.048700000000004</v>
      </c>
      <c r="M1027" s="41">
        <v>0.43780000000000002</v>
      </c>
      <c r="N1027" s="41"/>
      <c r="O1027" s="41"/>
      <c r="P1027" s="41"/>
      <c r="Q1027" s="41"/>
      <c r="R1027" s="41">
        <v>2424</v>
      </c>
      <c r="S1027" s="41">
        <v>43.389600000000002</v>
      </c>
      <c r="T1027" s="41"/>
      <c r="U1027" s="41"/>
      <c r="V1027" s="41">
        <v>4559</v>
      </c>
      <c r="W1027" s="41">
        <v>85.876100000000008</v>
      </c>
      <c r="X1027" s="41"/>
      <c r="Y1027" s="41"/>
      <c r="Z1027" s="6">
        <f>0</f>
        <v>0</v>
      </c>
      <c r="AA1027" s="6">
        <f t="shared" si="118"/>
        <v>85.876100000000008</v>
      </c>
      <c r="AB1027" t="e">
        <f>IF(ISBLANK(Table1[[#This Row],[FY2425_Cost]])=TRUE,#N/A,Table1[[#This Row],[FY2425_Cost]])</f>
        <v>#N/A</v>
      </c>
      <c r="AC1027" s="6" t="e">
        <f t="shared" si="119"/>
        <v>#N/A</v>
      </c>
      <c r="AD1027" s="6" t="e">
        <f>SUMIFS($AB$3:AB1027,$B$3:B1027,B1027)</f>
        <v>#N/A</v>
      </c>
      <c r="AE1027" s="6">
        <f t="shared" si="120"/>
        <v>2108.7925232798789</v>
      </c>
      <c r="AF1027" s="6">
        <f t="shared" si="121"/>
        <v>2108.7925232798789</v>
      </c>
      <c r="AG1027" s="6">
        <f>VLOOKUP(Table1[[#This Row],[PracticeCode]],$AP$3:$AS$345,4,FALSE)</f>
        <v>2108.7925232798789</v>
      </c>
      <c r="AH1027" s="27">
        <f t="shared" si="122"/>
        <v>153238.9233583379</v>
      </c>
      <c r="AI1027" s="6" t="e">
        <f t="shared" ref="AI1027:AI1090" si="124">IF(AD1027-AF1027&lt;=0,0,AD1027-AF1027)</f>
        <v>#N/A</v>
      </c>
    </row>
    <row r="1028" spans="1:35" x14ac:dyDescent="0.35">
      <c r="A1028" t="str">
        <f t="shared" si="123"/>
        <v>Foreland Medical CentreNeoHealthWest LondonE87706Jul4</v>
      </c>
      <c r="B1028" s="41" t="s">
        <v>440</v>
      </c>
      <c r="C1028" s="41" t="s">
        <v>441</v>
      </c>
      <c r="D1028" s="41" t="s">
        <v>29</v>
      </c>
      <c r="E1028" s="41" t="s">
        <v>325</v>
      </c>
      <c r="F1028" s="41" t="s">
        <v>325</v>
      </c>
      <c r="G1028" s="41" t="s">
        <v>759</v>
      </c>
      <c r="H1028" s="41">
        <v>4</v>
      </c>
      <c r="I1028" s="41">
        <v>4686.2056072886198</v>
      </c>
      <c r="J1028" s="41">
        <v>1893</v>
      </c>
      <c r="K1028" s="41">
        <v>2</v>
      </c>
      <c r="L1028" s="41">
        <v>35.020499999999998</v>
      </c>
      <c r="M1028" s="41">
        <v>3.6999999999999998E-2</v>
      </c>
      <c r="N1028" s="41">
        <v>1913</v>
      </c>
      <c r="O1028" s="41">
        <v>10</v>
      </c>
      <c r="P1028" s="41">
        <v>38.0687</v>
      </c>
      <c r="Q1028" s="41">
        <v>0.19900000000000001</v>
      </c>
      <c r="R1028" s="41">
        <v>1274</v>
      </c>
      <c r="S1028" s="41">
        <v>22.804600000000001</v>
      </c>
      <c r="T1028" s="41">
        <v>1125</v>
      </c>
      <c r="U1028" s="41">
        <v>24.75</v>
      </c>
      <c r="V1028" s="41">
        <v>3169</v>
      </c>
      <c r="W1028" s="41">
        <v>57.862099999999998</v>
      </c>
      <c r="X1028" s="41">
        <v>3048</v>
      </c>
      <c r="Y1028" s="41">
        <v>63.017699999999998</v>
      </c>
      <c r="Z1028" s="6">
        <f>0</f>
        <v>0</v>
      </c>
      <c r="AA1028" s="6">
        <f t="shared" si="118"/>
        <v>57.862099999999998</v>
      </c>
      <c r="AB1028">
        <f>IF(ISBLANK(Table1[[#This Row],[FY2425_Cost]])=TRUE,#N/A,Table1[[#This Row],[FY2425_Cost]])</f>
        <v>63.017699999999998</v>
      </c>
      <c r="AC1028" s="6">
        <f t="shared" si="119"/>
        <v>5.1555999999999997</v>
      </c>
      <c r="AD1028" s="6" t="e">
        <f>SUMIFS($AB$3:AB1028,$B$3:B1028,B1028)</f>
        <v>#N/A</v>
      </c>
      <c r="AE1028" s="6">
        <f t="shared" si="120"/>
        <v>2108.7925232798789</v>
      </c>
      <c r="AF1028" s="6">
        <f t="shared" si="121"/>
        <v>2108.7925232798789</v>
      </c>
      <c r="AG1028" s="6">
        <f>VLOOKUP(Table1[[#This Row],[PracticeCode]],$AP$3:$AS$345,4,FALSE)</f>
        <v>2108.7925232798789</v>
      </c>
      <c r="AH1028" s="27">
        <f t="shared" si="122"/>
        <v>153238.9233583379</v>
      </c>
      <c r="AI1028" s="6" t="e">
        <f t="shared" si="124"/>
        <v>#N/A</v>
      </c>
    </row>
    <row r="1029" spans="1:35" x14ac:dyDescent="0.35">
      <c r="A1029" t="str">
        <f t="shared" si="123"/>
        <v>Foreland Medical CentreNeoHealthWest LondonE87706Jun3</v>
      </c>
      <c r="B1029" s="41" t="s">
        <v>440</v>
      </c>
      <c r="C1029" s="41" t="s">
        <v>441</v>
      </c>
      <c r="D1029" s="41" t="s">
        <v>29</v>
      </c>
      <c r="E1029" s="41" t="s">
        <v>325</v>
      </c>
      <c r="F1029" s="41" t="s">
        <v>325</v>
      </c>
      <c r="G1029" s="41" t="s">
        <v>758</v>
      </c>
      <c r="H1029" s="41">
        <v>3</v>
      </c>
      <c r="I1029" s="41">
        <v>4686.2056072886198</v>
      </c>
      <c r="J1029" s="41">
        <v>2830</v>
      </c>
      <c r="K1029" s="41">
        <v>18</v>
      </c>
      <c r="L1029" s="41">
        <v>52.354999999999997</v>
      </c>
      <c r="M1029" s="41">
        <v>0.33299999999999996</v>
      </c>
      <c r="N1029" s="41">
        <v>2014</v>
      </c>
      <c r="O1029" s="41">
        <v>5</v>
      </c>
      <c r="P1029" s="41">
        <v>40.078600000000002</v>
      </c>
      <c r="Q1029" s="41">
        <v>9.9500000000000005E-2</v>
      </c>
      <c r="R1029" s="41">
        <v>1259</v>
      </c>
      <c r="S1029" s="41">
        <v>22.536100000000001</v>
      </c>
      <c r="T1029" s="41">
        <v>1210</v>
      </c>
      <c r="U1029" s="41">
        <v>26.62</v>
      </c>
      <c r="V1029" s="41">
        <v>4107</v>
      </c>
      <c r="W1029" s="41">
        <v>75.224099999999993</v>
      </c>
      <c r="X1029" s="41">
        <v>3229</v>
      </c>
      <c r="Y1029" s="41">
        <v>66.798100000000005</v>
      </c>
      <c r="Z1029" s="6">
        <f>0</f>
        <v>0</v>
      </c>
      <c r="AA1029" s="6">
        <f t="shared" si="118"/>
        <v>75.224099999999993</v>
      </c>
      <c r="AB1029">
        <f>IF(ISBLANK(Table1[[#This Row],[FY2425_Cost]])=TRUE,#N/A,Table1[[#This Row],[FY2425_Cost]])</f>
        <v>66.798100000000005</v>
      </c>
      <c r="AC1029" s="6">
        <f t="shared" si="119"/>
        <v>-8.4259999999999877</v>
      </c>
      <c r="AD1029" s="6" t="e">
        <f>SUMIFS($AB$3:AB1029,$B$3:B1029,B1029)</f>
        <v>#N/A</v>
      </c>
      <c r="AE1029" s="6">
        <f t="shared" si="120"/>
        <v>2108.7925232798789</v>
      </c>
      <c r="AF1029" s="6">
        <f t="shared" si="121"/>
        <v>2108.7925232798789</v>
      </c>
      <c r="AG1029" s="6">
        <f>VLOOKUP(Table1[[#This Row],[PracticeCode]],$AP$3:$AS$345,4,FALSE)</f>
        <v>2108.7925232798789</v>
      </c>
      <c r="AH1029" s="27">
        <f t="shared" si="122"/>
        <v>153238.9233583379</v>
      </c>
      <c r="AI1029" s="6" t="e">
        <f t="shared" si="124"/>
        <v>#N/A</v>
      </c>
    </row>
    <row r="1030" spans="1:35" x14ac:dyDescent="0.35">
      <c r="A1030" t="str">
        <f t="shared" si="123"/>
        <v>Foreland Medical CentreNeoHealthWest LondonE87706Mar12</v>
      </c>
      <c r="B1030" s="41" t="s">
        <v>440</v>
      </c>
      <c r="C1030" s="41" t="s">
        <v>441</v>
      </c>
      <c r="D1030" s="41" t="s">
        <v>29</v>
      </c>
      <c r="E1030" s="41" t="s">
        <v>325</v>
      </c>
      <c r="F1030" s="41" t="s">
        <v>325</v>
      </c>
      <c r="G1030" s="41" t="s">
        <v>767</v>
      </c>
      <c r="H1030" s="41">
        <v>12</v>
      </c>
      <c r="I1030" s="41">
        <v>4686.2056072886198</v>
      </c>
      <c r="J1030" s="41">
        <v>8090</v>
      </c>
      <c r="K1030" s="41">
        <v>29</v>
      </c>
      <c r="L1030" s="41">
        <v>160.99100000000001</v>
      </c>
      <c r="M1030" s="41">
        <v>0.57710000000000006</v>
      </c>
      <c r="N1030" s="41"/>
      <c r="O1030" s="41"/>
      <c r="P1030" s="41"/>
      <c r="Q1030" s="41"/>
      <c r="R1030" s="41">
        <v>1044</v>
      </c>
      <c r="S1030" s="41">
        <v>18.6876</v>
      </c>
      <c r="T1030" s="41"/>
      <c r="U1030" s="41"/>
      <c r="V1030" s="41">
        <v>9163</v>
      </c>
      <c r="W1030" s="41">
        <v>180.25570000000002</v>
      </c>
      <c r="X1030" s="41"/>
      <c r="Y1030" s="41"/>
      <c r="Z1030" s="6">
        <f>0</f>
        <v>0</v>
      </c>
      <c r="AA1030" s="6">
        <f t="shared" si="118"/>
        <v>180.25570000000002</v>
      </c>
      <c r="AB1030" t="e">
        <f>IF(ISBLANK(Table1[[#This Row],[FY2425_Cost]])=TRUE,#N/A,Table1[[#This Row],[FY2425_Cost]])</f>
        <v>#N/A</v>
      </c>
      <c r="AC1030" s="6" t="e">
        <f t="shared" si="119"/>
        <v>#N/A</v>
      </c>
      <c r="AD1030" s="6" t="e">
        <f>SUMIFS($AB$3:AB1030,$B$3:B1030,B1030)</f>
        <v>#N/A</v>
      </c>
      <c r="AE1030" s="6">
        <f t="shared" si="120"/>
        <v>2108.7925232798789</v>
      </c>
      <c r="AF1030" s="6">
        <f t="shared" si="121"/>
        <v>2108.7925232798789</v>
      </c>
      <c r="AG1030" s="6">
        <f>VLOOKUP(Table1[[#This Row],[PracticeCode]],$AP$3:$AS$345,4,FALSE)</f>
        <v>2108.7925232798789</v>
      </c>
      <c r="AH1030" s="27">
        <f t="shared" si="122"/>
        <v>153238.9233583379</v>
      </c>
      <c r="AI1030" s="6" t="e">
        <f t="shared" si="124"/>
        <v>#N/A</v>
      </c>
    </row>
    <row r="1031" spans="1:35" x14ac:dyDescent="0.35">
      <c r="A1031" t="str">
        <f t="shared" si="123"/>
        <v>Foreland Medical CentreNeoHealthWest LondonE87706May2</v>
      </c>
      <c r="B1031" s="41" t="s">
        <v>440</v>
      </c>
      <c r="C1031" s="41" t="s">
        <v>441</v>
      </c>
      <c r="D1031" s="41" t="s">
        <v>29</v>
      </c>
      <c r="E1031" s="41" t="s">
        <v>325</v>
      </c>
      <c r="F1031" s="41" t="s">
        <v>325</v>
      </c>
      <c r="G1031" s="41" t="s">
        <v>757</v>
      </c>
      <c r="H1031" s="41">
        <v>2</v>
      </c>
      <c r="I1031" s="41">
        <v>4686.2056072886198</v>
      </c>
      <c r="J1031" s="41">
        <v>2479</v>
      </c>
      <c r="K1031" s="41">
        <v>0</v>
      </c>
      <c r="L1031" s="41">
        <v>45.861499999999999</v>
      </c>
      <c r="M1031" s="41">
        <v>0</v>
      </c>
      <c r="N1031" s="41">
        <v>1736</v>
      </c>
      <c r="O1031" s="41">
        <v>14</v>
      </c>
      <c r="P1031" s="41">
        <v>34.546399999999998</v>
      </c>
      <c r="Q1031" s="41">
        <v>0.27860000000000001</v>
      </c>
      <c r="R1031" s="41">
        <v>1165</v>
      </c>
      <c r="S1031" s="41">
        <v>20.8535</v>
      </c>
      <c r="T1031" s="41">
        <v>1003</v>
      </c>
      <c r="U1031" s="41">
        <v>22.065999999999999</v>
      </c>
      <c r="V1031" s="41">
        <v>3644</v>
      </c>
      <c r="W1031" s="41">
        <v>66.715000000000003</v>
      </c>
      <c r="X1031" s="41">
        <v>2753</v>
      </c>
      <c r="Y1031" s="41">
        <v>56.890999999999991</v>
      </c>
      <c r="Z1031" s="6">
        <f>0</f>
        <v>0</v>
      </c>
      <c r="AA1031" s="6">
        <f t="shared" si="118"/>
        <v>66.715000000000003</v>
      </c>
      <c r="AB1031">
        <f>IF(ISBLANK(Table1[[#This Row],[FY2425_Cost]])=TRUE,#N/A,Table1[[#This Row],[FY2425_Cost]])</f>
        <v>56.890999999999991</v>
      </c>
      <c r="AC1031" s="6">
        <f t="shared" si="119"/>
        <v>-9.8240000000000123</v>
      </c>
      <c r="AD1031" s="6" t="e">
        <f>SUMIFS($AB$3:AB1031,$B$3:B1031,B1031)</f>
        <v>#N/A</v>
      </c>
      <c r="AE1031" s="6">
        <f t="shared" si="120"/>
        <v>2108.7925232798789</v>
      </c>
      <c r="AF1031" s="6">
        <f t="shared" si="121"/>
        <v>2108.7925232798789</v>
      </c>
      <c r="AG1031" s="6">
        <f>VLOOKUP(Table1[[#This Row],[PracticeCode]],$AP$3:$AS$345,4,FALSE)</f>
        <v>2108.7925232798789</v>
      </c>
      <c r="AH1031" s="27">
        <f t="shared" si="122"/>
        <v>153238.9233583379</v>
      </c>
      <c r="AI1031" s="6" t="e">
        <f t="shared" si="124"/>
        <v>#N/A</v>
      </c>
    </row>
    <row r="1032" spans="1:35" x14ac:dyDescent="0.35">
      <c r="A1032" t="str">
        <f t="shared" si="123"/>
        <v>Foreland Medical CentreNeoHealthWest LondonE87706Nov8</v>
      </c>
      <c r="B1032" s="41" t="s">
        <v>440</v>
      </c>
      <c r="C1032" s="41" t="s">
        <v>441</v>
      </c>
      <c r="D1032" s="41" t="s">
        <v>29</v>
      </c>
      <c r="E1032" s="41" t="s">
        <v>325</v>
      </c>
      <c r="F1032" s="41" t="s">
        <v>325</v>
      </c>
      <c r="G1032" s="41" t="s">
        <v>763</v>
      </c>
      <c r="H1032" s="41">
        <v>8</v>
      </c>
      <c r="I1032" s="41">
        <v>4686.2056072886198</v>
      </c>
      <c r="J1032" s="41">
        <v>2542</v>
      </c>
      <c r="K1032" s="41">
        <v>16</v>
      </c>
      <c r="L1032" s="41">
        <v>50.585800000000006</v>
      </c>
      <c r="M1032" s="41">
        <v>0.31840000000000002</v>
      </c>
      <c r="N1032" s="41"/>
      <c r="O1032" s="41"/>
      <c r="P1032" s="41"/>
      <c r="Q1032" s="41"/>
      <c r="R1032" s="41">
        <v>4121</v>
      </c>
      <c r="S1032" s="41">
        <v>73.765900000000002</v>
      </c>
      <c r="T1032" s="41"/>
      <c r="U1032" s="41"/>
      <c r="V1032" s="41">
        <v>6679</v>
      </c>
      <c r="W1032" s="41">
        <v>124.67010000000001</v>
      </c>
      <c r="X1032" s="41"/>
      <c r="Y1032" s="41"/>
      <c r="Z1032" s="6">
        <f>0</f>
        <v>0</v>
      </c>
      <c r="AA1032" s="6">
        <f t="shared" si="118"/>
        <v>124.67010000000001</v>
      </c>
      <c r="AB1032" t="e">
        <f>IF(ISBLANK(Table1[[#This Row],[FY2425_Cost]])=TRUE,#N/A,Table1[[#This Row],[FY2425_Cost]])</f>
        <v>#N/A</v>
      </c>
      <c r="AC1032" s="6" t="e">
        <f t="shared" si="119"/>
        <v>#N/A</v>
      </c>
      <c r="AD1032" s="6" t="e">
        <f>SUMIFS($AB$3:AB1032,$B$3:B1032,B1032)</f>
        <v>#N/A</v>
      </c>
      <c r="AE1032" s="6">
        <f t="shared" si="120"/>
        <v>2108.7925232798789</v>
      </c>
      <c r="AF1032" s="6">
        <f t="shared" si="121"/>
        <v>2108.7925232798789</v>
      </c>
      <c r="AG1032" s="6">
        <f>VLOOKUP(Table1[[#This Row],[PracticeCode]],$AP$3:$AS$345,4,FALSE)</f>
        <v>2108.7925232798789</v>
      </c>
      <c r="AH1032" s="27">
        <f t="shared" si="122"/>
        <v>153238.9233583379</v>
      </c>
      <c r="AI1032" s="6" t="e">
        <f t="shared" si="124"/>
        <v>#N/A</v>
      </c>
    </row>
    <row r="1033" spans="1:35" x14ac:dyDescent="0.35">
      <c r="A1033" t="str">
        <f t="shared" si="123"/>
        <v>Foreland Medical CentreNeoHealthWest LondonE87706Oct7</v>
      </c>
      <c r="B1033" s="41" t="s">
        <v>440</v>
      </c>
      <c r="C1033" s="41" t="s">
        <v>441</v>
      </c>
      <c r="D1033" s="41" t="s">
        <v>29</v>
      </c>
      <c r="E1033" s="41" t="s">
        <v>325</v>
      </c>
      <c r="F1033" s="41" t="s">
        <v>325</v>
      </c>
      <c r="G1033" s="41" t="s">
        <v>762</v>
      </c>
      <c r="H1033" s="41">
        <v>7</v>
      </c>
      <c r="I1033" s="41">
        <v>4686.2056072886198</v>
      </c>
      <c r="J1033" s="41">
        <v>2023</v>
      </c>
      <c r="K1033" s="41">
        <v>47</v>
      </c>
      <c r="L1033" s="41">
        <v>40.2577</v>
      </c>
      <c r="M1033" s="41">
        <v>0.93530000000000002</v>
      </c>
      <c r="N1033" s="41">
        <v>0</v>
      </c>
      <c r="O1033" s="41">
        <v>31</v>
      </c>
      <c r="P1033" s="41">
        <v>0</v>
      </c>
      <c r="Q1033" s="41">
        <v>0.69750000000000001</v>
      </c>
      <c r="R1033" s="41">
        <v>4173</v>
      </c>
      <c r="S1033" s="41">
        <v>74.696700000000007</v>
      </c>
      <c r="T1033" s="41">
        <v>5902</v>
      </c>
      <c r="U1033" s="41">
        <v>129.84399999999999</v>
      </c>
      <c r="V1033" s="41">
        <v>6243</v>
      </c>
      <c r="W1033" s="41">
        <v>115.8897</v>
      </c>
      <c r="X1033" s="41">
        <v>5933</v>
      </c>
      <c r="Y1033" s="41">
        <v>130.54149999999998</v>
      </c>
      <c r="Z1033" s="6">
        <f>0</f>
        <v>0</v>
      </c>
      <c r="AA1033" s="6">
        <f t="shared" si="118"/>
        <v>115.8897</v>
      </c>
      <c r="AB1033">
        <f>IF(ISBLANK(Table1[[#This Row],[FY2425_Cost]])=TRUE,#N/A,Table1[[#This Row],[FY2425_Cost]])</f>
        <v>130.54149999999998</v>
      </c>
      <c r="AC1033" s="6">
        <f t="shared" si="119"/>
        <v>14.65179999999998</v>
      </c>
      <c r="AD1033" s="6" t="e">
        <f>SUMIFS($AB$3:AB1033,$B$3:B1033,B1033)</f>
        <v>#N/A</v>
      </c>
      <c r="AE1033" s="6">
        <f t="shared" si="120"/>
        <v>2108.7925232798789</v>
      </c>
      <c r="AF1033" s="6">
        <f t="shared" si="121"/>
        <v>2108.7925232798789</v>
      </c>
      <c r="AG1033" s="6">
        <f>VLOOKUP(Table1[[#This Row],[PracticeCode]],$AP$3:$AS$345,4,FALSE)</f>
        <v>2108.7925232798789</v>
      </c>
      <c r="AH1033" s="27">
        <f t="shared" si="122"/>
        <v>153238.9233583379</v>
      </c>
      <c r="AI1033" s="6" t="e">
        <f t="shared" si="124"/>
        <v>#N/A</v>
      </c>
    </row>
    <row r="1034" spans="1:35" x14ac:dyDescent="0.35">
      <c r="A1034" t="str">
        <f t="shared" si="123"/>
        <v>Foreland Medical CentreNeoHealthWest LondonE87706Sep6</v>
      </c>
      <c r="B1034" s="41" t="s">
        <v>440</v>
      </c>
      <c r="C1034" s="41" t="s">
        <v>441</v>
      </c>
      <c r="D1034" s="41" t="s">
        <v>29</v>
      </c>
      <c r="E1034" s="41" t="s">
        <v>325</v>
      </c>
      <c r="F1034" s="41" t="s">
        <v>325</v>
      </c>
      <c r="G1034" s="41" t="s">
        <v>761</v>
      </c>
      <c r="H1034" s="41">
        <v>6</v>
      </c>
      <c r="I1034" s="41">
        <v>4686.2056072886198</v>
      </c>
      <c r="J1034" s="41">
        <v>2183</v>
      </c>
      <c r="K1034" s="41">
        <v>24</v>
      </c>
      <c r="L1034" s="41">
        <v>43.441700000000004</v>
      </c>
      <c r="M1034" s="41">
        <v>0.47760000000000002</v>
      </c>
      <c r="N1034" s="41">
        <v>1934</v>
      </c>
      <c r="O1034" s="41">
        <v>38</v>
      </c>
      <c r="P1034" s="41">
        <v>43.515000000000001</v>
      </c>
      <c r="Q1034" s="41">
        <v>0.85499999999999998</v>
      </c>
      <c r="R1034" s="41">
        <v>1356</v>
      </c>
      <c r="S1034" s="41">
        <v>24.272400000000001</v>
      </c>
      <c r="T1034" s="41">
        <v>1893</v>
      </c>
      <c r="U1034" s="41">
        <v>41.646000000000001</v>
      </c>
      <c r="V1034" s="41">
        <v>3563</v>
      </c>
      <c r="W1034" s="41">
        <v>68.191700000000012</v>
      </c>
      <c r="X1034" s="41">
        <v>3865</v>
      </c>
      <c r="Y1034" s="41">
        <v>86.015999999999991</v>
      </c>
      <c r="Z1034" s="6">
        <f>0</f>
        <v>0</v>
      </c>
      <c r="AA1034" s="6">
        <f t="shared" si="118"/>
        <v>68.191700000000012</v>
      </c>
      <c r="AB1034">
        <f>IF(ISBLANK(Table1[[#This Row],[FY2425_Cost]])=TRUE,#N/A,Table1[[#This Row],[FY2425_Cost]])</f>
        <v>86.015999999999991</v>
      </c>
      <c r="AC1034" s="6">
        <f t="shared" si="119"/>
        <v>17.82429999999998</v>
      </c>
      <c r="AD1034" s="6" t="e">
        <f>SUMIFS($AB$3:AB1034,$B$3:B1034,B1034)</f>
        <v>#N/A</v>
      </c>
      <c r="AE1034" s="6">
        <f t="shared" si="120"/>
        <v>2108.7925232798789</v>
      </c>
      <c r="AF1034" s="6">
        <f t="shared" si="121"/>
        <v>2108.7925232798789</v>
      </c>
      <c r="AG1034" s="6">
        <f>VLOOKUP(Table1[[#This Row],[PracticeCode]],$AP$3:$AS$345,4,FALSE)</f>
        <v>2108.7925232798789</v>
      </c>
      <c r="AH1034" s="27">
        <f t="shared" si="122"/>
        <v>153238.9233583379</v>
      </c>
      <c r="AI1034" s="6" t="e">
        <f t="shared" si="124"/>
        <v>#N/A</v>
      </c>
    </row>
    <row r="1035" spans="1:35" x14ac:dyDescent="0.35">
      <c r="A1035" t="str">
        <f t="shared" si="123"/>
        <v>FORTY WILLOWS SURGERYHarness SouthBrentE84002Apr1</v>
      </c>
      <c r="B1035" s="41" t="s">
        <v>573</v>
      </c>
      <c r="C1035" s="41" t="s">
        <v>489</v>
      </c>
      <c r="D1035" s="41" t="s">
        <v>18</v>
      </c>
      <c r="E1035" s="41" t="s">
        <v>114</v>
      </c>
      <c r="F1035" s="41" t="s">
        <v>114</v>
      </c>
      <c r="G1035" s="41" t="s">
        <v>756</v>
      </c>
      <c r="H1035" s="41">
        <v>1</v>
      </c>
      <c r="I1035" s="41">
        <v>7464.4618423738302</v>
      </c>
      <c r="J1035" s="41">
        <v>14324</v>
      </c>
      <c r="K1035" s="41">
        <v>371</v>
      </c>
      <c r="L1035" s="41">
        <v>264.99399999999997</v>
      </c>
      <c r="M1035" s="41">
        <v>6.8634999999999993</v>
      </c>
      <c r="N1035" s="41">
        <v>13150</v>
      </c>
      <c r="O1035" s="41">
        <v>357</v>
      </c>
      <c r="P1035" s="41">
        <v>261.685</v>
      </c>
      <c r="Q1035" s="41">
        <v>7.1043000000000003</v>
      </c>
      <c r="R1035" s="41">
        <v>0</v>
      </c>
      <c r="S1035" s="41">
        <v>0</v>
      </c>
      <c r="T1035" s="41">
        <v>1013</v>
      </c>
      <c r="U1035" s="41">
        <v>22.286000000000001</v>
      </c>
      <c r="V1035" s="41">
        <v>14695</v>
      </c>
      <c r="W1035" s="41">
        <v>271.85749999999996</v>
      </c>
      <c r="X1035" s="41">
        <v>14520</v>
      </c>
      <c r="Y1035" s="41">
        <v>291.07530000000003</v>
      </c>
      <c r="Z1035" s="6">
        <f>0</f>
        <v>0</v>
      </c>
      <c r="AA1035" s="6">
        <f t="shared" si="118"/>
        <v>271.85749999999996</v>
      </c>
      <c r="AB1035">
        <f>IF(ISBLANK(Table1[[#This Row],[FY2425_Cost]])=TRUE,#N/A,Table1[[#This Row],[FY2425_Cost]])</f>
        <v>291.07530000000003</v>
      </c>
      <c r="AC1035" s="6">
        <f t="shared" si="119"/>
        <v>19.217800000000068</v>
      </c>
      <c r="AD1035" s="6">
        <f>SUMIFS($AB$3:AB1035,$B$3:B1035,B1035)</f>
        <v>291.07530000000003</v>
      </c>
      <c r="AE1035" s="6">
        <f t="shared" si="120"/>
        <v>3359.0078290682236</v>
      </c>
      <c r="AF1035" s="6">
        <f t="shared" si="121"/>
        <v>3359.0078290682236</v>
      </c>
      <c r="AG1035" s="6">
        <f>VLOOKUP(Table1[[#This Row],[PracticeCode]],$AP$3:$AS$345,4,FALSE)</f>
        <v>3359.0078290682236</v>
      </c>
      <c r="AH1035" s="27">
        <f t="shared" si="122"/>
        <v>244087.90224562428</v>
      </c>
      <c r="AI1035" s="6">
        <f t="shared" si="124"/>
        <v>0</v>
      </c>
    </row>
    <row r="1036" spans="1:35" x14ac:dyDescent="0.35">
      <c r="A1036" t="str">
        <f t="shared" si="123"/>
        <v>FORTY WILLOWS SURGERYHarness SouthBrentE84002Aug5</v>
      </c>
      <c r="B1036" s="41" t="s">
        <v>573</v>
      </c>
      <c r="C1036" s="41" t="s">
        <v>489</v>
      </c>
      <c r="D1036" s="41" t="s">
        <v>18</v>
      </c>
      <c r="E1036" s="41" t="s">
        <v>114</v>
      </c>
      <c r="F1036" s="41" t="s">
        <v>114</v>
      </c>
      <c r="G1036" s="41" t="s">
        <v>760</v>
      </c>
      <c r="H1036" s="41">
        <v>5</v>
      </c>
      <c r="I1036" s="41">
        <v>7464.4618423738302</v>
      </c>
      <c r="J1036" s="41">
        <v>13739</v>
      </c>
      <c r="K1036" s="41">
        <v>7</v>
      </c>
      <c r="L1036" s="41">
        <v>254.17149999999998</v>
      </c>
      <c r="M1036" s="41">
        <v>0.1295</v>
      </c>
      <c r="N1036" s="41">
        <v>12612</v>
      </c>
      <c r="O1036" s="41">
        <v>274</v>
      </c>
      <c r="P1036" s="41">
        <v>250.97880000000001</v>
      </c>
      <c r="Q1036" s="41">
        <v>5.4526000000000003</v>
      </c>
      <c r="R1036" s="41">
        <v>25</v>
      </c>
      <c r="S1036" s="41">
        <v>0.44750000000000001</v>
      </c>
      <c r="T1036" s="41">
        <v>1047</v>
      </c>
      <c r="U1036" s="41">
        <v>23.033999999999999</v>
      </c>
      <c r="V1036" s="41">
        <v>13771</v>
      </c>
      <c r="W1036" s="41">
        <v>254.74849999999998</v>
      </c>
      <c r="X1036" s="41">
        <v>13933</v>
      </c>
      <c r="Y1036" s="41">
        <v>279.46539999999999</v>
      </c>
      <c r="Z1036" s="6">
        <f>0</f>
        <v>0</v>
      </c>
      <c r="AA1036" s="6">
        <f t="shared" si="118"/>
        <v>254.74849999999998</v>
      </c>
      <c r="AB1036">
        <f>IF(ISBLANK(Table1[[#This Row],[FY2425_Cost]])=TRUE,#N/A,Table1[[#This Row],[FY2425_Cost]])</f>
        <v>279.46539999999999</v>
      </c>
      <c r="AC1036" s="6">
        <f t="shared" si="119"/>
        <v>24.71690000000001</v>
      </c>
      <c r="AD1036" s="6">
        <f>SUMIFS($AB$3:AB1036,$B$3:B1036,B1036)</f>
        <v>570.54070000000002</v>
      </c>
      <c r="AE1036" s="6">
        <f t="shared" si="120"/>
        <v>3359.0078290682236</v>
      </c>
      <c r="AF1036" s="6">
        <f t="shared" si="121"/>
        <v>3359.0078290682236</v>
      </c>
      <c r="AG1036" s="6">
        <f>VLOOKUP(Table1[[#This Row],[PracticeCode]],$AP$3:$AS$345,4,FALSE)</f>
        <v>3359.0078290682236</v>
      </c>
      <c r="AH1036" s="27">
        <f t="shared" si="122"/>
        <v>244087.90224562428</v>
      </c>
      <c r="AI1036" s="6">
        <f t="shared" si="124"/>
        <v>0</v>
      </c>
    </row>
    <row r="1037" spans="1:35" x14ac:dyDescent="0.35">
      <c r="A1037" t="str">
        <f t="shared" si="123"/>
        <v>FORTY WILLOWS SURGERYHarness SouthBrentE84002Dec9</v>
      </c>
      <c r="B1037" s="41" t="s">
        <v>573</v>
      </c>
      <c r="C1037" s="41" t="s">
        <v>489</v>
      </c>
      <c r="D1037" s="41" t="s">
        <v>18</v>
      </c>
      <c r="E1037" s="41" t="s">
        <v>114</v>
      </c>
      <c r="F1037" s="41" t="s">
        <v>114</v>
      </c>
      <c r="G1037" s="41" t="s">
        <v>764</v>
      </c>
      <c r="H1037" s="41">
        <v>9</v>
      </c>
      <c r="I1037" s="41">
        <v>7464.4618423738302</v>
      </c>
      <c r="J1037" s="41">
        <v>10880</v>
      </c>
      <c r="K1037" s="41">
        <v>0</v>
      </c>
      <c r="L1037" s="41">
        <v>216.512</v>
      </c>
      <c r="M1037" s="41">
        <v>0</v>
      </c>
      <c r="N1037" s="41"/>
      <c r="O1037" s="41"/>
      <c r="P1037" s="41"/>
      <c r="Q1037" s="41"/>
      <c r="R1037" s="41">
        <v>16</v>
      </c>
      <c r="S1037" s="41">
        <v>0.28639999999999999</v>
      </c>
      <c r="T1037" s="41"/>
      <c r="U1037" s="41"/>
      <c r="V1037" s="41">
        <v>10896</v>
      </c>
      <c r="W1037" s="41">
        <v>216.79839999999999</v>
      </c>
      <c r="X1037" s="41"/>
      <c r="Y1037" s="41"/>
      <c r="Z1037" s="6">
        <f>0</f>
        <v>0</v>
      </c>
      <c r="AA1037" s="6">
        <f t="shared" si="118"/>
        <v>216.79839999999999</v>
      </c>
      <c r="AB1037" t="e">
        <f>IF(ISBLANK(Table1[[#This Row],[FY2425_Cost]])=TRUE,#N/A,Table1[[#This Row],[FY2425_Cost]])</f>
        <v>#N/A</v>
      </c>
      <c r="AC1037" s="6" t="e">
        <f t="shared" si="119"/>
        <v>#N/A</v>
      </c>
      <c r="AD1037" s="6" t="e">
        <f>SUMIFS($AB$3:AB1037,$B$3:B1037,B1037)</f>
        <v>#N/A</v>
      </c>
      <c r="AE1037" s="6">
        <f t="shared" si="120"/>
        <v>3359.0078290682236</v>
      </c>
      <c r="AF1037" s="6">
        <f t="shared" si="121"/>
        <v>3359.0078290682236</v>
      </c>
      <c r="AG1037" s="6">
        <f>VLOOKUP(Table1[[#This Row],[PracticeCode]],$AP$3:$AS$345,4,FALSE)</f>
        <v>3359.0078290682236</v>
      </c>
      <c r="AH1037" s="27">
        <f t="shared" si="122"/>
        <v>244087.90224562428</v>
      </c>
      <c r="AI1037" s="6" t="e">
        <f t="shared" si="124"/>
        <v>#N/A</v>
      </c>
    </row>
    <row r="1038" spans="1:35" x14ac:dyDescent="0.35">
      <c r="A1038" t="str">
        <f t="shared" si="123"/>
        <v>FORTY WILLOWS SURGERYHarness SouthBrentE84002Feb11</v>
      </c>
      <c r="B1038" s="41" t="s">
        <v>573</v>
      </c>
      <c r="C1038" s="41" t="s">
        <v>489</v>
      </c>
      <c r="D1038" s="41" t="s">
        <v>18</v>
      </c>
      <c r="E1038" s="41" t="s">
        <v>114</v>
      </c>
      <c r="F1038" s="41" t="s">
        <v>114</v>
      </c>
      <c r="G1038" s="41" t="s">
        <v>766</v>
      </c>
      <c r="H1038" s="41">
        <v>11</v>
      </c>
      <c r="I1038" s="41">
        <v>7464.4618423738302</v>
      </c>
      <c r="J1038" s="41">
        <v>18055</v>
      </c>
      <c r="K1038" s="41">
        <v>1971</v>
      </c>
      <c r="L1038" s="41">
        <v>359.29450000000003</v>
      </c>
      <c r="M1038" s="41">
        <v>39.222900000000003</v>
      </c>
      <c r="N1038" s="41"/>
      <c r="O1038" s="41"/>
      <c r="P1038" s="41"/>
      <c r="Q1038" s="41"/>
      <c r="R1038" s="41">
        <v>90</v>
      </c>
      <c r="S1038" s="41">
        <v>1.611</v>
      </c>
      <c r="T1038" s="41"/>
      <c r="U1038" s="41"/>
      <c r="V1038" s="41">
        <v>20116</v>
      </c>
      <c r="W1038" s="41">
        <v>400.1284</v>
      </c>
      <c r="X1038" s="41"/>
      <c r="Y1038" s="41"/>
      <c r="Z1038" s="6">
        <f>0</f>
        <v>0</v>
      </c>
      <c r="AA1038" s="6">
        <f t="shared" si="118"/>
        <v>400.1284</v>
      </c>
      <c r="AB1038" t="e">
        <f>IF(ISBLANK(Table1[[#This Row],[FY2425_Cost]])=TRUE,#N/A,Table1[[#This Row],[FY2425_Cost]])</f>
        <v>#N/A</v>
      </c>
      <c r="AC1038" s="6" t="e">
        <f t="shared" si="119"/>
        <v>#N/A</v>
      </c>
      <c r="AD1038" s="6" t="e">
        <f>SUMIFS($AB$3:AB1038,$B$3:B1038,B1038)</f>
        <v>#N/A</v>
      </c>
      <c r="AE1038" s="6">
        <f t="shared" si="120"/>
        <v>3359.0078290682236</v>
      </c>
      <c r="AF1038" s="6">
        <f t="shared" si="121"/>
        <v>3359.0078290682236</v>
      </c>
      <c r="AG1038" s="6">
        <f>VLOOKUP(Table1[[#This Row],[PracticeCode]],$AP$3:$AS$345,4,FALSE)</f>
        <v>3359.0078290682236</v>
      </c>
      <c r="AH1038" s="27">
        <f t="shared" si="122"/>
        <v>244087.90224562428</v>
      </c>
      <c r="AI1038" s="6" t="e">
        <f t="shared" si="124"/>
        <v>#N/A</v>
      </c>
    </row>
    <row r="1039" spans="1:35" x14ac:dyDescent="0.35">
      <c r="A1039" t="str">
        <f t="shared" si="123"/>
        <v>FORTY WILLOWS SURGERYHarness SouthBrentE84002Jan10</v>
      </c>
      <c r="B1039" s="41" t="s">
        <v>573</v>
      </c>
      <c r="C1039" s="41" t="s">
        <v>489</v>
      </c>
      <c r="D1039" s="41" t="s">
        <v>18</v>
      </c>
      <c r="E1039" s="41" t="s">
        <v>114</v>
      </c>
      <c r="F1039" s="41" t="s">
        <v>114</v>
      </c>
      <c r="G1039" s="41" t="s">
        <v>765</v>
      </c>
      <c r="H1039" s="41">
        <v>10</v>
      </c>
      <c r="I1039" s="41">
        <v>7464.4618423738302</v>
      </c>
      <c r="J1039" s="41">
        <v>16245</v>
      </c>
      <c r="K1039" s="41">
        <v>1812</v>
      </c>
      <c r="L1039" s="41">
        <v>323.27550000000002</v>
      </c>
      <c r="M1039" s="41">
        <v>36.058800000000005</v>
      </c>
      <c r="N1039" s="41"/>
      <c r="O1039" s="41"/>
      <c r="P1039" s="41"/>
      <c r="Q1039" s="41"/>
      <c r="R1039" s="41">
        <v>67</v>
      </c>
      <c r="S1039" s="41">
        <v>1.1993</v>
      </c>
      <c r="T1039" s="41"/>
      <c r="U1039" s="41"/>
      <c r="V1039" s="41">
        <v>18124</v>
      </c>
      <c r="W1039" s="41">
        <v>360.53360000000004</v>
      </c>
      <c r="X1039" s="41"/>
      <c r="Y1039" s="41"/>
      <c r="Z1039" s="6">
        <f>0</f>
        <v>0</v>
      </c>
      <c r="AA1039" s="6">
        <f t="shared" si="118"/>
        <v>360.53360000000004</v>
      </c>
      <c r="AB1039" t="e">
        <f>IF(ISBLANK(Table1[[#This Row],[FY2425_Cost]])=TRUE,#N/A,Table1[[#This Row],[FY2425_Cost]])</f>
        <v>#N/A</v>
      </c>
      <c r="AC1039" s="6" t="e">
        <f t="shared" si="119"/>
        <v>#N/A</v>
      </c>
      <c r="AD1039" s="6" t="e">
        <f>SUMIFS($AB$3:AB1039,$B$3:B1039,B1039)</f>
        <v>#N/A</v>
      </c>
      <c r="AE1039" s="6">
        <f t="shared" si="120"/>
        <v>3359.0078290682236</v>
      </c>
      <c r="AF1039" s="6">
        <f t="shared" si="121"/>
        <v>3359.0078290682236</v>
      </c>
      <c r="AG1039" s="6">
        <f>VLOOKUP(Table1[[#This Row],[PracticeCode]],$AP$3:$AS$345,4,FALSE)</f>
        <v>3359.0078290682236</v>
      </c>
      <c r="AH1039" s="27">
        <f t="shared" si="122"/>
        <v>244087.90224562428</v>
      </c>
      <c r="AI1039" s="6" t="e">
        <f t="shared" si="124"/>
        <v>#N/A</v>
      </c>
    </row>
    <row r="1040" spans="1:35" x14ac:dyDescent="0.35">
      <c r="A1040" t="str">
        <f t="shared" si="123"/>
        <v>FORTY WILLOWS SURGERYHarness SouthBrentE84002Jul4</v>
      </c>
      <c r="B1040" s="41" t="s">
        <v>573</v>
      </c>
      <c r="C1040" s="41" t="s">
        <v>489</v>
      </c>
      <c r="D1040" s="41" t="s">
        <v>18</v>
      </c>
      <c r="E1040" s="41" t="s">
        <v>114</v>
      </c>
      <c r="F1040" s="41" t="s">
        <v>114</v>
      </c>
      <c r="G1040" s="41" t="s">
        <v>759</v>
      </c>
      <c r="H1040" s="41">
        <v>4</v>
      </c>
      <c r="I1040" s="41">
        <v>7464.4618423738302</v>
      </c>
      <c r="J1040" s="41">
        <v>14251</v>
      </c>
      <c r="K1040" s="41">
        <v>1352</v>
      </c>
      <c r="L1040" s="41">
        <v>263.64349999999996</v>
      </c>
      <c r="M1040" s="41">
        <v>25.012</v>
      </c>
      <c r="N1040" s="41">
        <v>12407</v>
      </c>
      <c r="O1040" s="41">
        <v>595</v>
      </c>
      <c r="P1040" s="41">
        <v>246.89930000000001</v>
      </c>
      <c r="Q1040" s="41">
        <v>11.8405</v>
      </c>
      <c r="R1040" s="41">
        <v>10</v>
      </c>
      <c r="S1040" s="41">
        <v>0.17899999999999999</v>
      </c>
      <c r="T1040" s="41">
        <v>1259</v>
      </c>
      <c r="U1040" s="41">
        <v>27.698</v>
      </c>
      <c r="V1040" s="41">
        <v>15613</v>
      </c>
      <c r="W1040" s="41">
        <v>288.83449999999993</v>
      </c>
      <c r="X1040" s="41">
        <v>14261</v>
      </c>
      <c r="Y1040" s="41">
        <v>286.43779999999998</v>
      </c>
      <c r="Z1040" s="6">
        <f>0</f>
        <v>0</v>
      </c>
      <c r="AA1040" s="6">
        <f t="shared" si="118"/>
        <v>288.83449999999993</v>
      </c>
      <c r="AB1040">
        <f>IF(ISBLANK(Table1[[#This Row],[FY2425_Cost]])=TRUE,#N/A,Table1[[#This Row],[FY2425_Cost]])</f>
        <v>286.43779999999998</v>
      </c>
      <c r="AC1040" s="6">
        <f t="shared" si="119"/>
        <v>-2.396699999999953</v>
      </c>
      <c r="AD1040" s="6" t="e">
        <f>SUMIFS($AB$3:AB1040,$B$3:B1040,B1040)</f>
        <v>#N/A</v>
      </c>
      <c r="AE1040" s="6">
        <f t="shared" si="120"/>
        <v>3359.0078290682236</v>
      </c>
      <c r="AF1040" s="6">
        <f t="shared" si="121"/>
        <v>3359.0078290682236</v>
      </c>
      <c r="AG1040" s="6">
        <f>VLOOKUP(Table1[[#This Row],[PracticeCode]],$AP$3:$AS$345,4,FALSE)</f>
        <v>3359.0078290682236</v>
      </c>
      <c r="AH1040" s="27">
        <f t="shared" si="122"/>
        <v>244087.90224562428</v>
      </c>
      <c r="AI1040" s="6" t="e">
        <f t="shared" si="124"/>
        <v>#N/A</v>
      </c>
    </row>
    <row r="1041" spans="1:35" x14ac:dyDescent="0.35">
      <c r="A1041" t="str">
        <f t="shared" si="123"/>
        <v>FORTY WILLOWS SURGERYHarness SouthBrentE84002Jun3</v>
      </c>
      <c r="B1041" s="41" t="s">
        <v>573</v>
      </c>
      <c r="C1041" s="41" t="s">
        <v>489</v>
      </c>
      <c r="D1041" s="41" t="s">
        <v>18</v>
      </c>
      <c r="E1041" s="41" t="s">
        <v>114</v>
      </c>
      <c r="F1041" s="41" t="s">
        <v>114</v>
      </c>
      <c r="G1041" s="41" t="s">
        <v>758</v>
      </c>
      <c r="H1041" s="41">
        <v>3</v>
      </c>
      <c r="I1041" s="41">
        <v>7464.4618423738302</v>
      </c>
      <c r="J1041" s="41">
        <v>17758</v>
      </c>
      <c r="K1041" s="41">
        <v>99</v>
      </c>
      <c r="L1041" s="41">
        <v>328.52299999999997</v>
      </c>
      <c r="M1041" s="41">
        <v>1.8314999999999999</v>
      </c>
      <c r="N1041" s="41">
        <v>14752</v>
      </c>
      <c r="O1041" s="41">
        <v>1236</v>
      </c>
      <c r="P1041" s="41">
        <v>293.56479999999999</v>
      </c>
      <c r="Q1041" s="41">
        <v>24.596400000000003</v>
      </c>
      <c r="R1041" s="41">
        <v>0</v>
      </c>
      <c r="S1041" s="41">
        <v>0</v>
      </c>
      <c r="T1041" s="41">
        <v>950</v>
      </c>
      <c r="U1041" s="41">
        <v>20.9</v>
      </c>
      <c r="V1041" s="41">
        <v>17857</v>
      </c>
      <c r="W1041" s="41">
        <v>330.35449999999997</v>
      </c>
      <c r="X1041" s="41">
        <v>16938</v>
      </c>
      <c r="Y1041" s="41">
        <v>339.06119999999999</v>
      </c>
      <c r="Z1041" s="6">
        <f>0</f>
        <v>0</v>
      </c>
      <c r="AA1041" s="6">
        <f t="shared" si="118"/>
        <v>330.35449999999997</v>
      </c>
      <c r="AB1041">
        <f>IF(ISBLANK(Table1[[#This Row],[FY2425_Cost]])=TRUE,#N/A,Table1[[#This Row],[FY2425_Cost]])</f>
        <v>339.06119999999999</v>
      </c>
      <c r="AC1041" s="6">
        <f t="shared" si="119"/>
        <v>8.7067000000000121</v>
      </c>
      <c r="AD1041" s="6" t="e">
        <f>SUMIFS($AB$3:AB1041,$B$3:B1041,B1041)</f>
        <v>#N/A</v>
      </c>
      <c r="AE1041" s="6">
        <f t="shared" si="120"/>
        <v>3359.0078290682236</v>
      </c>
      <c r="AF1041" s="6">
        <f t="shared" si="121"/>
        <v>3359.0078290682236</v>
      </c>
      <c r="AG1041" s="6">
        <f>VLOOKUP(Table1[[#This Row],[PracticeCode]],$AP$3:$AS$345,4,FALSE)</f>
        <v>3359.0078290682236</v>
      </c>
      <c r="AH1041" s="27">
        <f t="shared" si="122"/>
        <v>244087.90224562428</v>
      </c>
      <c r="AI1041" s="6" t="e">
        <f t="shared" si="124"/>
        <v>#N/A</v>
      </c>
    </row>
    <row r="1042" spans="1:35" x14ac:dyDescent="0.35">
      <c r="A1042" t="str">
        <f t="shared" si="123"/>
        <v>FORTY WILLOWS SURGERYHarness SouthBrentE84002Mar12</v>
      </c>
      <c r="B1042" s="41" t="s">
        <v>573</v>
      </c>
      <c r="C1042" s="41" t="s">
        <v>489</v>
      </c>
      <c r="D1042" s="41" t="s">
        <v>18</v>
      </c>
      <c r="E1042" s="41" t="s">
        <v>114</v>
      </c>
      <c r="F1042" s="41" t="s">
        <v>114</v>
      </c>
      <c r="G1042" s="41" t="s">
        <v>767</v>
      </c>
      <c r="H1042" s="41">
        <v>12</v>
      </c>
      <c r="I1042" s="41">
        <v>7464.4618423738302</v>
      </c>
      <c r="J1042" s="41">
        <v>14605</v>
      </c>
      <c r="K1042" s="41">
        <v>711</v>
      </c>
      <c r="L1042" s="41">
        <v>290.6395</v>
      </c>
      <c r="M1042" s="41">
        <v>14.148900000000001</v>
      </c>
      <c r="N1042" s="41"/>
      <c r="O1042" s="41"/>
      <c r="P1042" s="41"/>
      <c r="Q1042" s="41"/>
      <c r="R1042" s="41">
        <v>70</v>
      </c>
      <c r="S1042" s="41">
        <v>1.2529999999999999</v>
      </c>
      <c r="T1042" s="41"/>
      <c r="U1042" s="41"/>
      <c r="V1042" s="41">
        <v>15386</v>
      </c>
      <c r="W1042" s="41">
        <v>306.04140000000001</v>
      </c>
      <c r="X1042" s="41"/>
      <c r="Y1042" s="41"/>
      <c r="Z1042" s="6">
        <f>0</f>
        <v>0</v>
      </c>
      <c r="AA1042" s="6">
        <f t="shared" si="118"/>
        <v>306.04140000000001</v>
      </c>
      <c r="AB1042" t="e">
        <f>IF(ISBLANK(Table1[[#This Row],[FY2425_Cost]])=TRUE,#N/A,Table1[[#This Row],[FY2425_Cost]])</f>
        <v>#N/A</v>
      </c>
      <c r="AC1042" s="6" t="e">
        <f t="shared" si="119"/>
        <v>#N/A</v>
      </c>
      <c r="AD1042" s="6" t="e">
        <f>SUMIFS($AB$3:AB1042,$B$3:B1042,B1042)</f>
        <v>#N/A</v>
      </c>
      <c r="AE1042" s="6">
        <f t="shared" si="120"/>
        <v>3359.0078290682236</v>
      </c>
      <c r="AF1042" s="6">
        <f t="shared" si="121"/>
        <v>3359.0078290682236</v>
      </c>
      <c r="AG1042" s="6">
        <f>VLOOKUP(Table1[[#This Row],[PracticeCode]],$AP$3:$AS$345,4,FALSE)</f>
        <v>3359.0078290682236</v>
      </c>
      <c r="AH1042" s="27">
        <f t="shared" si="122"/>
        <v>244087.90224562428</v>
      </c>
      <c r="AI1042" s="6" t="e">
        <f t="shared" si="124"/>
        <v>#N/A</v>
      </c>
    </row>
    <row r="1043" spans="1:35" x14ac:dyDescent="0.35">
      <c r="A1043" t="str">
        <f t="shared" si="123"/>
        <v>FORTY WILLOWS SURGERYHarness SouthBrentE84002May2</v>
      </c>
      <c r="B1043" s="41" t="s">
        <v>573</v>
      </c>
      <c r="C1043" s="41" t="s">
        <v>489</v>
      </c>
      <c r="D1043" s="41" t="s">
        <v>18</v>
      </c>
      <c r="E1043" s="41" t="s">
        <v>114</v>
      </c>
      <c r="F1043" s="41" t="s">
        <v>114</v>
      </c>
      <c r="G1043" s="41" t="s">
        <v>757</v>
      </c>
      <c r="H1043" s="41">
        <v>2</v>
      </c>
      <c r="I1043" s="41">
        <v>7464.4618423738302</v>
      </c>
      <c r="J1043" s="41">
        <v>15734</v>
      </c>
      <c r="K1043" s="41">
        <v>2</v>
      </c>
      <c r="L1043" s="41">
        <v>291.07900000000001</v>
      </c>
      <c r="M1043" s="41">
        <v>3.6999999999999998E-2</v>
      </c>
      <c r="N1043" s="41">
        <v>13376</v>
      </c>
      <c r="O1043" s="41">
        <v>1840</v>
      </c>
      <c r="P1043" s="41">
        <v>266.18240000000003</v>
      </c>
      <c r="Q1043" s="41">
        <v>36.616</v>
      </c>
      <c r="R1043" s="41">
        <v>0</v>
      </c>
      <c r="S1043" s="41">
        <v>0</v>
      </c>
      <c r="T1043" s="41">
        <v>1162</v>
      </c>
      <c r="U1043" s="41">
        <v>25.564</v>
      </c>
      <c r="V1043" s="41">
        <v>15736</v>
      </c>
      <c r="W1043" s="41">
        <v>291.11599999999999</v>
      </c>
      <c r="X1043" s="41">
        <v>16378</v>
      </c>
      <c r="Y1043" s="41">
        <v>328.36240000000004</v>
      </c>
      <c r="Z1043" s="6">
        <f>0</f>
        <v>0</v>
      </c>
      <c r="AA1043" s="6">
        <f t="shared" si="118"/>
        <v>291.11599999999999</v>
      </c>
      <c r="AB1043">
        <f>IF(ISBLANK(Table1[[#This Row],[FY2425_Cost]])=TRUE,#N/A,Table1[[#This Row],[FY2425_Cost]])</f>
        <v>328.36240000000004</v>
      </c>
      <c r="AC1043" s="6">
        <f t="shared" si="119"/>
        <v>37.246400000000051</v>
      </c>
      <c r="AD1043" s="6" t="e">
        <f>SUMIFS($AB$3:AB1043,$B$3:B1043,B1043)</f>
        <v>#N/A</v>
      </c>
      <c r="AE1043" s="6">
        <f t="shared" si="120"/>
        <v>3359.0078290682236</v>
      </c>
      <c r="AF1043" s="6">
        <f t="shared" si="121"/>
        <v>3359.0078290682236</v>
      </c>
      <c r="AG1043" s="6">
        <f>VLOOKUP(Table1[[#This Row],[PracticeCode]],$AP$3:$AS$345,4,FALSE)</f>
        <v>3359.0078290682236</v>
      </c>
      <c r="AH1043" s="27">
        <f t="shared" si="122"/>
        <v>244087.90224562428</v>
      </c>
      <c r="AI1043" s="6" t="e">
        <f t="shared" si="124"/>
        <v>#N/A</v>
      </c>
    </row>
    <row r="1044" spans="1:35" x14ac:dyDescent="0.35">
      <c r="A1044" t="str">
        <f t="shared" si="123"/>
        <v>FORTY WILLOWS SURGERYHarness SouthBrentE84002Nov8</v>
      </c>
      <c r="B1044" s="41" t="s">
        <v>573</v>
      </c>
      <c r="C1044" s="41" t="s">
        <v>489</v>
      </c>
      <c r="D1044" s="41" t="s">
        <v>18</v>
      </c>
      <c r="E1044" s="41" t="s">
        <v>114</v>
      </c>
      <c r="F1044" s="41" t="s">
        <v>114</v>
      </c>
      <c r="G1044" s="41" t="s">
        <v>763</v>
      </c>
      <c r="H1044" s="41">
        <v>8</v>
      </c>
      <c r="I1044" s="41">
        <v>7464.4618423738302</v>
      </c>
      <c r="J1044" s="41">
        <v>13838</v>
      </c>
      <c r="K1044" s="41">
        <v>3096</v>
      </c>
      <c r="L1044" s="41">
        <v>275.37620000000004</v>
      </c>
      <c r="M1044" s="41">
        <v>61.610400000000006</v>
      </c>
      <c r="N1044" s="41"/>
      <c r="O1044" s="41"/>
      <c r="P1044" s="41"/>
      <c r="Q1044" s="41"/>
      <c r="R1044" s="41">
        <v>16</v>
      </c>
      <c r="S1044" s="41">
        <v>0.28639999999999999</v>
      </c>
      <c r="T1044" s="41"/>
      <c r="U1044" s="41"/>
      <c r="V1044" s="41">
        <v>16950</v>
      </c>
      <c r="W1044" s="41">
        <v>337.27300000000008</v>
      </c>
      <c r="X1044" s="41"/>
      <c r="Y1044" s="41"/>
      <c r="Z1044" s="6">
        <f>0</f>
        <v>0</v>
      </c>
      <c r="AA1044" s="6">
        <f t="shared" si="118"/>
        <v>337.27300000000008</v>
      </c>
      <c r="AB1044" t="e">
        <f>IF(ISBLANK(Table1[[#This Row],[FY2425_Cost]])=TRUE,#N/A,Table1[[#This Row],[FY2425_Cost]])</f>
        <v>#N/A</v>
      </c>
      <c r="AC1044" s="6" t="e">
        <f t="shared" si="119"/>
        <v>#N/A</v>
      </c>
      <c r="AD1044" s="6" t="e">
        <f>SUMIFS($AB$3:AB1044,$B$3:B1044,B1044)</f>
        <v>#N/A</v>
      </c>
      <c r="AE1044" s="6">
        <f t="shared" si="120"/>
        <v>3359.0078290682236</v>
      </c>
      <c r="AF1044" s="6">
        <f t="shared" si="121"/>
        <v>3359.0078290682236</v>
      </c>
      <c r="AG1044" s="6">
        <f>VLOOKUP(Table1[[#This Row],[PracticeCode]],$AP$3:$AS$345,4,FALSE)</f>
        <v>3359.0078290682236</v>
      </c>
      <c r="AH1044" s="27">
        <f t="shared" si="122"/>
        <v>244087.90224562428</v>
      </c>
      <c r="AI1044" s="6" t="e">
        <f t="shared" si="124"/>
        <v>#N/A</v>
      </c>
    </row>
    <row r="1045" spans="1:35" x14ac:dyDescent="0.35">
      <c r="A1045" t="str">
        <f t="shared" si="123"/>
        <v>FORTY WILLOWS SURGERYHarness SouthBrentE84002Oct7</v>
      </c>
      <c r="B1045" s="41" t="s">
        <v>573</v>
      </c>
      <c r="C1045" s="41" t="s">
        <v>489</v>
      </c>
      <c r="D1045" s="41" t="s">
        <v>18</v>
      </c>
      <c r="E1045" s="41" t="s">
        <v>114</v>
      </c>
      <c r="F1045" s="41" t="s">
        <v>114</v>
      </c>
      <c r="G1045" s="41" t="s">
        <v>762</v>
      </c>
      <c r="H1045" s="41">
        <v>7</v>
      </c>
      <c r="I1045" s="41">
        <v>7464.4618423738302</v>
      </c>
      <c r="J1045" s="41">
        <v>12790</v>
      </c>
      <c r="K1045" s="41">
        <v>3</v>
      </c>
      <c r="L1045" s="41">
        <v>254.52100000000002</v>
      </c>
      <c r="M1045" s="41">
        <v>5.9700000000000003E-2</v>
      </c>
      <c r="N1045" s="41">
        <v>0</v>
      </c>
      <c r="O1045" s="41">
        <v>3215</v>
      </c>
      <c r="P1045" s="41">
        <v>0</v>
      </c>
      <c r="Q1045" s="41">
        <v>72.337499999999991</v>
      </c>
      <c r="R1045" s="41">
        <v>20</v>
      </c>
      <c r="S1045" s="41">
        <v>0.35799999999999998</v>
      </c>
      <c r="T1045" s="41">
        <v>812</v>
      </c>
      <c r="U1045" s="41">
        <v>17.864000000000001</v>
      </c>
      <c r="V1045" s="41">
        <v>12813</v>
      </c>
      <c r="W1045" s="41">
        <v>254.93870000000001</v>
      </c>
      <c r="X1045" s="41">
        <v>4027</v>
      </c>
      <c r="Y1045" s="41">
        <v>90.201499999999996</v>
      </c>
      <c r="Z1045" s="6">
        <f>0</f>
        <v>0</v>
      </c>
      <c r="AA1045" s="6">
        <f t="shared" si="118"/>
        <v>254.93870000000001</v>
      </c>
      <c r="AB1045">
        <f>IF(ISBLANK(Table1[[#This Row],[FY2425_Cost]])=TRUE,#N/A,Table1[[#This Row],[FY2425_Cost]])</f>
        <v>90.201499999999996</v>
      </c>
      <c r="AC1045" s="6">
        <f t="shared" si="119"/>
        <v>-164.73720000000003</v>
      </c>
      <c r="AD1045" s="6" t="e">
        <f>SUMIFS($AB$3:AB1045,$B$3:B1045,B1045)</f>
        <v>#N/A</v>
      </c>
      <c r="AE1045" s="6">
        <f t="shared" si="120"/>
        <v>3359.0078290682236</v>
      </c>
      <c r="AF1045" s="6">
        <f t="shared" si="121"/>
        <v>3359.0078290682236</v>
      </c>
      <c r="AG1045" s="6">
        <f>VLOOKUP(Table1[[#This Row],[PracticeCode]],$AP$3:$AS$345,4,FALSE)</f>
        <v>3359.0078290682236</v>
      </c>
      <c r="AH1045" s="27">
        <f t="shared" si="122"/>
        <v>244087.90224562428</v>
      </c>
      <c r="AI1045" s="6" t="e">
        <f t="shared" si="124"/>
        <v>#N/A</v>
      </c>
    </row>
    <row r="1046" spans="1:35" x14ac:dyDescent="0.35">
      <c r="A1046" t="str">
        <f t="shared" si="123"/>
        <v>FORTY WILLOWS SURGERYHarness SouthBrentE84002Sep6</v>
      </c>
      <c r="B1046" s="41" t="s">
        <v>573</v>
      </c>
      <c r="C1046" s="41" t="s">
        <v>489</v>
      </c>
      <c r="D1046" s="41" t="s">
        <v>18</v>
      </c>
      <c r="E1046" s="41" t="s">
        <v>114</v>
      </c>
      <c r="F1046" s="41" t="s">
        <v>114</v>
      </c>
      <c r="G1046" s="41" t="s">
        <v>761</v>
      </c>
      <c r="H1046" s="41">
        <v>6</v>
      </c>
      <c r="I1046" s="41">
        <v>7464.4618423738302</v>
      </c>
      <c r="J1046" s="41">
        <v>13388</v>
      </c>
      <c r="K1046" s="41">
        <v>6734</v>
      </c>
      <c r="L1046" s="41">
        <v>266.4212</v>
      </c>
      <c r="M1046" s="41">
        <v>134.00660000000002</v>
      </c>
      <c r="N1046" s="41">
        <v>14731</v>
      </c>
      <c r="O1046" s="41">
        <v>5038</v>
      </c>
      <c r="P1046" s="41">
        <v>331.44749999999999</v>
      </c>
      <c r="Q1046" s="41">
        <v>113.35499999999999</v>
      </c>
      <c r="R1046" s="41">
        <v>36</v>
      </c>
      <c r="S1046" s="41">
        <v>0.64439999999999997</v>
      </c>
      <c r="T1046" s="41">
        <v>987</v>
      </c>
      <c r="U1046" s="41">
        <v>21.713999999999999</v>
      </c>
      <c r="V1046" s="41">
        <v>20158</v>
      </c>
      <c r="W1046" s="41">
        <v>401.07220000000007</v>
      </c>
      <c r="X1046" s="41">
        <v>20756</v>
      </c>
      <c r="Y1046" s="41">
        <v>466.51650000000001</v>
      </c>
      <c r="Z1046" s="6">
        <f>0</f>
        <v>0</v>
      </c>
      <c r="AA1046" s="6">
        <f t="shared" si="118"/>
        <v>401.07220000000007</v>
      </c>
      <c r="AB1046">
        <f>IF(ISBLANK(Table1[[#This Row],[FY2425_Cost]])=TRUE,#N/A,Table1[[#This Row],[FY2425_Cost]])</f>
        <v>466.51650000000001</v>
      </c>
      <c r="AC1046" s="6">
        <f t="shared" si="119"/>
        <v>65.444299999999942</v>
      </c>
      <c r="AD1046" s="6" t="e">
        <f>SUMIFS($AB$3:AB1046,$B$3:B1046,B1046)</f>
        <v>#N/A</v>
      </c>
      <c r="AE1046" s="6">
        <f t="shared" si="120"/>
        <v>3359.0078290682236</v>
      </c>
      <c r="AF1046" s="6">
        <f t="shared" si="121"/>
        <v>3359.0078290682236</v>
      </c>
      <c r="AG1046" s="6">
        <f>VLOOKUP(Table1[[#This Row],[PracticeCode]],$AP$3:$AS$345,4,FALSE)</f>
        <v>3359.0078290682236</v>
      </c>
      <c r="AH1046" s="27">
        <f t="shared" si="122"/>
        <v>244087.90224562428</v>
      </c>
      <c r="AI1046" s="6" t="e">
        <f t="shared" si="124"/>
        <v>#N/A</v>
      </c>
    </row>
    <row r="1047" spans="1:35" x14ac:dyDescent="0.35">
      <c r="A1047" t="str">
        <f t="shared" si="123"/>
        <v>FREUCHEN MEDICAL CENTREHarness SouthBrentE84074Apr1</v>
      </c>
      <c r="B1047" s="41" t="s">
        <v>559</v>
      </c>
      <c r="C1047" s="41" t="s">
        <v>489</v>
      </c>
      <c r="D1047" s="41" t="s">
        <v>18</v>
      </c>
      <c r="E1047" s="41" t="s">
        <v>115</v>
      </c>
      <c r="F1047" s="41" t="s">
        <v>115</v>
      </c>
      <c r="G1047" s="41" t="s">
        <v>756</v>
      </c>
      <c r="H1047" s="41">
        <v>1</v>
      </c>
      <c r="I1047" s="41">
        <v>12423.202967131399</v>
      </c>
      <c r="J1047" s="41">
        <v>7693</v>
      </c>
      <c r="K1047" s="41">
        <v>800</v>
      </c>
      <c r="L1047" s="41">
        <v>142.32049999999998</v>
      </c>
      <c r="M1047" s="41">
        <v>14.799999999999999</v>
      </c>
      <c r="N1047" s="41">
        <v>40837</v>
      </c>
      <c r="O1047" s="41">
        <v>61</v>
      </c>
      <c r="P1047" s="41">
        <v>812.65629999999999</v>
      </c>
      <c r="Q1047" s="41">
        <v>1.2139</v>
      </c>
      <c r="R1047" s="41">
        <v>0</v>
      </c>
      <c r="S1047" s="41">
        <v>0</v>
      </c>
      <c r="T1047" s="41">
        <v>552</v>
      </c>
      <c r="U1047" s="41">
        <v>12.144</v>
      </c>
      <c r="V1047" s="41">
        <v>8493</v>
      </c>
      <c r="W1047" s="41">
        <v>157.12049999999999</v>
      </c>
      <c r="X1047" s="41">
        <v>41450</v>
      </c>
      <c r="Y1047" s="41">
        <v>826.01419999999996</v>
      </c>
      <c r="Z1047" s="6">
        <f>0</f>
        <v>0</v>
      </c>
      <c r="AA1047" s="6">
        <f t="shared" si="118"/>
        <v>157.12049999999999</v>
      </c>
      <c r="AB1047">
        <f>IF(ISBLANK(Table1[[#This Row],[FY2425_Cost]])=TRUE,#N/A,Table1[[#This Row],[FY2425_Cost]])</f>
        <v>826.01419999999996</v>
      </c>
      <c r="AC1047" s="6">
        <f t="shared" si="119"/>
        <v>668.89369999999997</v>
      </c>
      <c r="AD1047" s="6">
        <f>SUMIFS($AB$3:AB1047,$B$3:B1047,B1047)</f>
        <v>826.01419999999996</v>
      </c>
      <c r="AE1047" s="6">
        <f t="shared" si="120"/>
        <v>5590.4413352091296</v>
      </c>
      <c r="AF1047" s="6">
        <f t="shared" si="121"/>
        <v>5590.4413352091296</v>
      </c>
      <c r="AG1047" s="6">
        <f>VLOOKUP(Table1[[#This Row],[PracticeCode]],$AP$3:$AS$345,4,FALSE)</f>
        <v>5590.4413352091296</v>
      </c>
      <c r="AH1047" s="27">
        <f t="shared" si="122"/>
        <v>406238.73702519678</v>
      </c>
      <c r="AI1047" s="6">
        <f t="shared" si="124"/>
        <v>0</v>
      </c>
    </row>
    <row r="1048" spans="1:35" x14ac:dyDescent="0.35">
      <c r="A1048" t="str">
        <f t="shared" si="123"/>
        <v>FREUCHEN MEDICAL CENTREHarness SouthBrentE84074Aug5</v>
      </c>
      <c r="B1048" s="41" t="s">
        <v>559</v>
      </c>
      <c r="C1048" s="41" t="s">
        <v>489</v>
      </c>
      <c r="D1048" s="41" t="s">
        <v>18</v>
      </c>
      <c r="E1048" s="41" t="s">
        <v>115</v>
      </c>
      <c r="F1048" s="41" t="s">
        <v>115</v>
      </c>
      <c r="G1048" s="41" t="s">
        <v>760</v>
      </c>
      <c r="H1048" s="41">
        <v>5</v>
      </c>
      <c r="I1048" s="41">
        <v>12423.202967131399</v>
      </c>
      <c r="J1048" s="41">
        <v>23480</v>
      </c>
      <c r="K1048" s="41">
        <v>514</v>
      </c>
      <c r="L1048" s="41">
        <v>434.38</v>
      </c>
      <c r="M1048" s="41">
        <v>9.5090000000000003</v>
      </c>
      <c r="N1048" s="41">
        <v>20094</v>
      </c>
      <c r="O1048" s="41">
        <v>56</v>
      </c>
      <c r="P1048" s="41">
        <v>399.87060000000002</v>
      </c>
      <c r="Q1048" s="41">
        <v>1.1144000000000001</v>
      </c>
      <c r="R1048" s="41">
        <v>418</v>
      </c>
      <c r="S1048" s="41">
        <v>7.4821999999999997</v>
      </c>
      <c r="T1048" s="41">
        <v>1224</v>
      </c>
      <c r="U1048" s="41">
        <v>26.928000000000001</v>
      </c>
      <c r="V1048" s="41">
        <v>24412</v>
      </c>
      <c r="W1048" s="41">
        <v>451.37119999999999</v>
      </c>
      <c r="X1048" s="41">
        <v>21374</v>
      </c>
      <c r="Y1048" s="41">
        <v>427.91300000000001</v>
      </c>
      <c r="Z1048" s="6">
        <f>0</f>
        <v>0</v>
      </c>
      <c r="AA1048" s="6">
        <f t="shared" si="118"/>
        <v>451.37119999999999</v>
      </c>
      <c r="AB1048">
        <f>IF(ISBLANK(Table1[[#This Row],[FY2425_Cost]])=TRUE,#N/A,Table1[[#This Row],[FY2425_Cost]])</f>
        <v>427.91300000000001</v>
      </c>
      <c r="AC1048" s="6">
        <f t="shared" si="119"/>
        <v>-23.458199999999977</v>
      </c>
      <c r="AD1048" s="6">
        <f>SUMIFS($AB$3:AB1048,$B$3:B1048,B1048)</f>
        <v>1253.9272000000001</v>
      </c>
      <c r="AE1048" s="6">
        <f t="shared" si="120"/>
        <v>5590.4413352091296</v>
      </c>
      <c r="AF1048" s="6">
        <f t="shared" si="121"/>
        <v>5590.4413352091296</v>
      </c>
      <c r="AG1048" s="6">
        <f>VLOOKUP(Table1[[#This Row],[PracticeCode]],$AP$3:$AS$345,4,FALSE)</f>
        <v>5590.4413352091296</v>
      </c>
      <c r="AH1048" s="27">
        <f t="shared" si="122"/>
        <v>406238.73702519678</v>
      </c>
      <c r="AI1048" s="6">
        <f t="shared" si="124"/>
        <v>0</v>
      </c>
    </row>
    <row r="1049" spans="1:35" x14ac:dyDescent="0.35">
      <c r="A1049" t="str">
        <f t="shared" si="123"/>
        <v>FREUCHEN MEDICAL CENTREHarness SouthBrentE84074Dec9</v>
      </c>
      <c r="B1049" s="41" t="s">
        <v>559</v>
      </c>
      <c r="C1049" s="41" t="s">
        <v>489</v>
      </c>
      <c r="D1049" s="41" t="s">
        <v>18</v>
      </c>
      <c r="E1049" s="41" t="s">
        <v>115</v>
      </c>
      <c r="F1049" s="41" t="s">
        <v>115</v>
      </c>
      <c r="G1049" s="41" t="s">
        <v>764</v>
      </c>
      <c r="H1049" s="41">
        <v>9</v>
      </c>
      <c r="I1049" s="41">
        <v>12423.202967131399</v>
      </c>
      <c r="J1049" s="41">
        <v>26407</v>
      </c>
      <c r="K1049" s="41">
        <v>1701</v>
      </c>
      <c r="L1049" s="41">
        <v>525.49930000000006</v>
      </c>
      <c r="M1049" s="41">
        <v>33.849900000000005</v>
      </c>
      <c r="N1049" s="41"/>
      <c r="O1049" s="41"/>
      <c r="P1049" s="41"/>
      <c r="Q1049" s="41"/>
      <c r="R1049" s="41">
        <v>450</v>
      </c>
      <c r="S1049" s="41">
        <v>8.0549999999999997</v>
      </c>
      <c r="T1049" s="41"/>
      <c r="U1049" s="41"/>
      <c r="V1049" s="41">
        <v>28558</v>
      </c>
      <c r="W1049" s="41">
        <v>567.40420000000006</v>
      </c>
      <c r="X1049" s="41"/>
      <c r="Y1049" s="41"/>
      <c r="Z1049" s="6">
        <f>0</f>
        <v>0</v>
      </c>
      <c r="AA1049" s="6">
        <f t="shared" si="118"/>
        <v>567.40420000000006</v>
      </c>
      <c r="AB1049" t="e">
        <f>IF(ISBLANK(Table1[[#This Row],[FY2425_Cost]])=TRUE,#N/A,Table1[[#This Row],[FY2425_Cost]])</f>
        <v>#N/A</v>
      </c>
      <c r="AC1049" s="6" t="e">
        <f t="shared" si="119"/>
        <v>#N/A</v>
      </c>
      <c r="AD1049" s="6" t="e">
        <f>SUMIFS($AB$3:AB1049,$B$3:B1049,B1049)</f>
        <v>#N/A</v>
      </c>
      <c r="AE1049" s="6">
        <f t="shared" si="120"/>
        <v>5590.4413352091296</v>
      </c>
      <c r="AF1049" s="6">
        <f t="shared" si="121"/>
        <v>5590.4413352091296</v>
      </c>
      <c r="AG1049" s="6">
        <f>VLOOKUP(Table1[[#This Row],[PracticeCode]],$AP$3:$AS$345,4,FALSE)</f>
        <v>5590.4413352091296</v>
      </c>
      <c r="AH1049" s="27">
        <f t="shared" si="122"/>
        <v>406238.73702519678</v>
      </c>
      <c r="AI1049" s="6" t="e">
        <f t="shared" si="124"/>
        <v>#N/A</v>
      </c>
    </row>
    <row r="1050" spans="1:35" x14ac:dyDescent="0.35">
      <c r="A1050" t="str">
        <f t="shared" si="123"/>
        <v>FREUCHEN MEDICAL CENTREHarness SouthBrentE84074Feb11</v>
      </c>
      <c r="B1050" s="41" t="s">
        <v>559</v>
      </c>
      <c r="C1050" s="41" t="s">
        <v>489</v>
      </c>
      <c r="D1050" s="41" t="s">
        <v>18</v>
      </c>
      <c r="E1050" s="41" t="s">
        <v>115</v>
      </c>
      <c r="F1050" s="41" t="s">
        <v>115</v>
      </c>
      <c r="G1050" s="41" t="s">
        <v>766</v>
      </c>
      <c r="H1050" s="41">
        <v>11</v>
      </c>
      <c r="I1050" s="41">
        <v>12423.202967131399</v>
      </c>
      <c r="J1050" s="41">
        <v>29419</v>
      </c>
      <c r="K1050" s="41">
        <v>4652</v>
      </c>
      <c r="L1050" s="41">
        <v>585.43810000000008</v>
      </c>
      <c r="M1050" s="41">
        <v>92.57480000000001</v>
      </c>
      <c r="N1050" s="41"/>
      <c r="O1050" s="41"/>
      <c r="P1050" s="41"/>
      <c r="Q1050" s="41"/>
      <c r="R1050" s="41">
        <v>486</v>
      </c>
      <c r="S1050" s="41">
        <v>8.6994000000000007</v>
      </c>
      <c r="T1050" s="41"/>
      <c r="U1050" s="41"/>
      <c r="V1050" s="41">
        <v>34557</v>
      </c>
      <c r="W1050" s="41">
        <v>686.71230000000003</v>
      </c>
      <c r="X1050" s="41"/>
      <c r="Y1050" s="41"/>
      <c r="Z1050" s="6">
        <f>0</f>
        <v>0</v>
      </c>
      <c r="AA1050" s="6">
        <f t="shared" si="118"/>
        <v>686.71230000000003</v>
      </c>
      <c r="AB1050" t="e">
        <f>IF(ISBLANK(Table1[[#This Row],[FY2425_Cost]])=TRUE,#N/A,Table1[[#This Row],[FY2425_Cost]])</f>
        <v>#N/A</v>
      </c>
      <c r="AC1050" s="6" t="e">
        <f t="shared" si="119"/>
        <v>#N/A</v>
      </c>
      <c r="AD1050" s="6" t="e">
        <f>SUMIFS($AB$3:AB1050,$B$3:B1050,B1050)</f>
        <v>#N/A</v>
      </c>
      <c r="AE1050" s="6">
        <f t="shared" si="120"/>
        <v>5590.4413352091296</v>
      </c>
      <c r="AF1050" s="6">
        <f t="shared" si="121"/>
        <v>5590.4413352091296</v>
      </c>
      <c r="AG1050" s="6">
        <f>VLOOKUP(Table1[[#This Row],[PracticeCode]],$AP$3:$AS$345,4,FALSE)</f>
        <v>5590.4413352091296</v>
      </c>
      <c r="AH1050" s="27">
        <f t="shared" si="122"/>
        <v>406238.73702519678</v>
      </c>
      <c r="AI1050" s="6" t="e">
        <f t="shared" si="124"/>
        <v>#N/A</v>
      </c>
    </row>
    <row r="1051" spans="1:35" x14ac:dyDescent="0.35">
      <c r="A1051" t="str">
        <f t="shared" si="123"/>
        <v>FREUCHEN MEDICAL CENTREHarness SouthBrentE84074Jan10</v>
      </c>
      <c r="B1051" s="41" t="s">
        <v>559</v>
      </c>
      <c r="C1051" s="41" t="s">
        <v>489</v>
      </c>
      <c r="D1051" s="41" t="s">
        <v>18</v>
      </c>
      <c r="E1051" s="41" t="s">
        <v>115</v>
      </c>
      <c r="F1051" s="41" t="s">
        <v>115</v>
      </c>
      <c r="G1051" s="41" t="s">
        <v>765</v>
      </c>
      <c r="H1051" s="41">
        <v>10</v>
      </c>
      <c r="I1051" s="41">
        <v>12423.202967131399</v>
      </c>
      <c r="J1051" s="41">
        <v>49527</v>
      </c>
      <c r="K1051" s="41">
        <v>2868</v>
      </c>
      <c r="L1051" s="41">
        <v>985.58730000000003</v>
      </c>
      <c r="M1051" s="41">
        <v>57.0732</v>
      </c>
      <c r="N1051" s="41"/>
      <c r="O1051" s="41"/>
      <c r="P1051" s="41"/>
      <c r="Q1051" s="41"/>
      <c r="R1051" s="41">
        <v>640</v>
      </c>
      <c r="S1051" s="41">
        <v>11.456</v>
      </c>
      <c r="T1051" s="41"/>
      <c r="U1051" s="41"/>
      <c r="V1051" s="41">
        <v>53035</v>
      </c>
      <c r="W1051" s="41">
        <v>1054.1164999999999</v>
      </c>
      <c r="X1051" s="41"/>
      <c r="Y1051" s="41"/>
      <c r="Z1051" s="6">
        <f>0</f>
        <v>0</v>
      </c>
      <c r="AA1051" s="6">
        <f t="shared" si="118"/>
        <v>1054.1164999999999</v>
      </c>
      <c r="AB1051" t="e">
        <f>IF(ISBLANK(Table1[[#This Row],[FY2425_Cost]])=TRUE,#N/A,Table1[[#This Row],[FY2425_Cost]])</f>
        <v>#N/A</v>
      </c>
      <c r="AC1051" s="6" t="e">
        <f t="shared" si="119"/>
        <v>#N/A</v>
      </c>
      <c r="AD1051" s="6" t="e">
        <f>SUMIFS($AB$3:AB1051,$B$3:B1051,B1051)</f>
        <v>#N/A</v>
      </c>
      <c r="AE1051" s="6">
        <f t="shared" si="120"/>
        <v>5590.4413352091296</v>
      </c>
      <c r="AF1051" s="6">
        <f t="shared" si="121"/>
        <v>5590.4413352091296</v>
      </c>
      <c r="AG1051" s="6">
        <f>VLOOKUP(Table1[[#This Row],[PracticeCode]],$AP$3:$AS$345,4,FALSE)</f>
        <v>5590.4413352091296</v>
      </c>
      <c r="AH1051" s="27">
        <f t="shared" si="122"/>
        <v>406238.73702519678</v>
      </c>
      <c r="AI1051" s="6" t="e">
        <f t="shared" si="124"/>
        <v>#N/A</v>
      </c>
    </row>
    <row r="1052" spans="1:35" x14ac:dyDescent="0.35">
      <c r="A1052" t="str">
        <f t="shared" si="123"/>
        <v>FREUCHEN MEDICAL CENTREHarness SouthBrentE84074Jul4</v>
      </c>
      <c r="B1052" s="41" t="s">
        <v>559</v>
      </c>
      <c r="C1052" s="41" t="s">
        <v>489</v>
      </c>
      <c r="D1052" s="41" t="s">
        <v>18</v>
      </c>
      <c r="E1052" s="41" t="s">
        <v>115</v>
      </c>
      <c r="F1052" s="41" t="s">
        <v>115</v>
      </c>
      <c r="G1052" s="41" t="s">
        <v>759</v>
      </c>
      <c r="H1052" s="41">
        <v>4</v>
      </c>
      <c r="I1052" s="41">
        <v>12423.202967131399</v>
      </c>
      <c r="J1052" s="41">
        <v>25389</v>
      </c>
      <c r="K1052" s="41">
        <v>24</v>
      </c>
      <c r="L1052" s="41">
        <v>469.69649999999996</v>
      </c>
      <c r="M1052" s="41">
        <v>0.44399999999999995</v>
      </c>
      <c r="N1052" s="41">
        <v>25483</v>
      </c>
      <c r="O1052" s="41">
        <v>165</v>
      </c>
      <c r="P1052" s="41">
        <v>507.11170000000004</v>
      </c>
      <c r="Q1052" s="41">
        <v>3.2835000000000001</v>
      </c>
      <c r="R1052" s="41">
        <v>278</v>
      </c>
      <c r="S1052" s="41">
        <v>4.9762000000000004</v>
      </c>
      <c r="T1052" s="41">
        <v>370</v>
      </c>
      <c r="U1052" s="41">
        <v>8.14</v>
      </c>
      <c r="V1052" s="41">
        <v>25691</v>
      </c>
      <c r="W1052" s="41">
        <v>475.11669999999998</v>
      </c>
      <c r="X1052" s="41">
        <v>26018</v>
      </c>
      <c r="Y1052" s="41">
        <v>518.53520000000003</v>
      </c>
      <c r="Z1052" s="6">
        <f>0</f>
        <v>0</v>
      </c>
      <c r="AA1052" s="6">
        <f t="shared" si="118"/>
        <v>475.11669999999998</v>
      </c>
      <c r="AB1052">
        <f>IF(ISBLANK(Table1[[#This Row],[FY2425_Cost]])=TRUE,#N/A,Table1[[#This Row],[FY2425_Cost]])</f>
        <v>518.53520000000003</v>
      </c>
      <c r="AC1052" s="6">
        <f t="shared" si="119"/>
        <v>43.418500000000051</v>
      </c>
      <c r="AD1052" s="6" t="e">
        <f>SUMIFS($AB$3:AB1052,$B$3:B1052,B1052)</f>
        <v>#N/A</v>
      </c>
      <c r="AE1052" s="6">
        <f t="shared" si="120"/>
        <v>5590.4413352091296</v>
      </c>
      <c r="AF1052" s="6">
        <f t="shared" si="121"/>
        <v>5590.4413352091296</v>
      </c>
      <c r="AG1052" s="6">
        <f>VLOOKUP(Table1[[#This Row],[PracticeCode]],$AP$3:$AS$345,4,FALSE)</f>
        <v>5590.4413352091296</v>
      </c>
      <c r="AH1052" s="27">
        <f t="shared" si="122"/>
        <v>406238.73702519678</v>
      </c>
      <c r="AI1052" s="6" t="e">
        <f t="shared" si="124"/>
        <v>#N/A</v>
      </c>
    </row>
    <row r="1053" spans="1:35" x14ac:dyDescent="0.35">
      <c r="A1053" t="str">
        <f t="shared" si="123"/>
        <v>FREUCHEN MEDICAL CENTREHarness SouthBrentE84074Jun3</v>
      </c>
      <c r="B1053" s="41" t="s">
        <v>559</v>
      </c>
      <c r="C1053" s="41" t="s">
        <v>489</v>
      </c>
      <c r="D1053" s="41" t="s">
        <v>18</v>
      </c>
      <c r="E1053" s="41" t="s">
        <v>115</v>
      </c>
      <c r="F1053" s="41" t="s">
        <v>115</v>
      </c>
      <c r="G1053" s="41" t="s">
        <v>758</v>
      </c>
      <c r="H1053" s="41">
        <v>3</v>
      </c>
      <c r="I1053" s="41">
        <v>12423.202967131399</v>
      </c>
      <c r="J1053" s="41">
        <v>58103</v>
      </c>
      <c r="K1053" s="41">
        <v>1617</v>
      </c>
      <c r="L1053" s="41">
        <v>1074.9054999999998</v>
      </c>
      <c r="M1053" s="41">
        <v>29.914499999999997</v>
      </c>
      <c r="N1053" s="41">
        <v>23923</v>
      </c>
      <c r="O1053" s="41">
        <v>886</v>
      </c>
      <c r="P1053" s="41">
        <v>476.0677</v>
      </c>
      <c r="Q1053" s="41">
        <v>17.631399999999999</v>
      </c>
      <c r="R1053" s="41">
        <v>0</v>
      </c>
      <c r="S1053" s="41">
        <v>0</v>
      </c>
      <c r="T1053" s="41">
        <v>532</v>
      </c>
      <c r="U1053" s="41">
        <v>11.704000000000001</v>
      </c>
      <c r="V1053" s="41">
        <v>59720</v>
      </c>
      <c r="W1053" s="41">
        <v>1104.82</v>
      </c>
      <c r="X1053" s="41">
        <v>25341</v>
      </c>
      <c r="Y1053" s="41">
        <v>505.40309999999999</v>
      </c>
      <c r="Z1053" s="6">
        <f>0</f>
        <v>0</v>
      </c>
      <c r="AA1053" s="6">
        <f t="shared" si="118"/>
        <v>1104.82</v>
      </c>
      <c r="AB1053">
        <f>IF(ISBLANK(Table1[[#This Row],[FY2425_Cost]])=TRUE,#N/A,Table1[[#This Row],[FY2425_Cost]])</f>
        <v>505.40309999999999</v>
      </c>
      <c r="AC1053" s="6">
        <f t="shared" si="119"/>
        <v>-599.41689999999994</v>
      </c>
      <c r="AD1053" s="6" t="e">
        <f>SUMIFS($AB$3:AB1053,$B$3:B1053,B1053)</f>
        <v>#N/A</v>
      </c>
      <c r="AE1053" s="6">
        <f t="shared" si="120"/>
        <v>5590.4413352091296</v>
      </c>
      <c r="AF1053" s="6">
        <f t="shared" si="121"/>
        <v>5590.4413352091296</v>
      </c>
      <c r="AG1053" s="6">
        <f>VLOOKUP(Table1[[#This Row],[PracticeCode]],$AP$3:$AS$345,4,FALSE)</f>
        <v>5590.4413352091296</v>
      </c>
      <c r="AH1053" s="27">
        <f t="shared" si="122"/>
        <v>406238.73702519678</v>
      </c>
      <c r="AI1053" s="6" t="e">
        <f t="shared" si="124"/>
        <v>#N/A</v>
      </c>
    </row>
    <row r="1054" spans="1:35" x14ac:dyDescent="0.35">
      <c r="A1054" t="str">
        <f t="shared" si="123"/>
        <v>FREUCHEN MEDICAL CENTREHarness SouthBrentE84074Mar12</v>
      </c>
      <c r="B1054" s="41" t="s">
        <v>559</v>
      </c>
      <c r="C1054" s="41" t="s">
        <v>489</v>
      </c>
      <c r="D1054" s="41" t="s">
        <v>18</v>
      </c>
      <c r="E1054" s="41" t="s">
        <v>115</v>
      </c>
      <c r="F1054" s="41" t="s">
        <v>115</v>
      </c>
      <c r="G1054" s="41" t="s">
        <v>767</v>
      </c>
      <c r="H1054" s="41">
        <v>12</v>
      </c>
      <c r="I1054" s="41">
        <v>12423.202967131399</v>
      </c>
      <c r="J1054" s="41">
        <v>28172</v>
      </c>
      <c r="K1054" s="41">
        <v>3542</v>
      </c>
      <c r="L1054" s="41">
        <v>560.62279999999998</v>
      </c>
      <c r="M1054" s="41">
        <v>70.485799999999998</v>
      </c>
      <c r="N1054" s="41"/>
      <c r="O1054" s="41"/>
      <c r="P1054" s="41"/>
      <c r="Q1054" s="41"/>
      <c r="R1054" s="41">
        <v>510</v>
      </c>
      <c r="S1054" s="41">
        <v>9.1289999999999996</v>
      </c>
      <c r="T1054" s="41"/>
      <c r="U1054" s="41"/>
      <c r="V1054" s="41">
        <v>32224</v>
      </c>
      <c r="W1054" s="41">
        <v>640.23760000000004</v>
      </c>
      <c r="X1054" s="41"/>
      <c r="Y1054" s="41"/>
      <c r="Z1054" s="6">
        <f>0</f>
        <v>0</v>
      </c>
      <c r="AA1054" s="6">
        <f t="shared" si="118"/>
        <v>640.23760000000004</v>
      </c>
      <c r="AB1054" t="e">
        <f>IF(ISBLANK(Table1[[#This Row],[FY2425_Cost]])=TRUE,#N/A,Table1[[#This Row],[FY2425_Cost]])</f>
        <v>#N/A</v>
      </c>
      <c r="AC1054" s="6" t="e">
        <f t="shared" si="119"/>
        <v>#N/A</v>
      </c>
      <c r="AD1054" s="6" t="e">
        <f>SUMIFS($AB$3:AB1054,$B$3:B1054,B1054)</f>
        <v>#N/A</v>
      </c>
      <c r="AE1054" s="6">
        <f t="shared" si="120"/>
        <v>5590.4413352091296</v>
      </c>
      <c r="AF1054" s="6">
        <f t="shared" si="121"/>
        <v>5590.4413352091296</v>
      </c>
      <c r="AG1054" s="6">
        <f>VLOOKUP(Table1[[#This Row],[PracticeCode]],$AP$3:$AS$345,4,FALSE)</f>
        <v>5590.4413352091296</v>
      </c>
      <c r="AH1054" s="27">
        <f t="shared" si="122"/>
        <v>406238.73702519678</v>
      </c>
      <c r="AI1054" s="6" t="e">
        <f t="shared" si="124"/>
        <v>#N/A</v>
      </c>
    </row>
    <row r="1055" spans="1:35" x14ac:dyDescent="0.35">
      <c r="A1055" t="str">
        <f t="shared" si="123"/>
        <v>FREUCHEN MEDICAL CENTREHarness SouthBrentE84074May2</v>
      </c>
      <c r="B1055" s="41" t="s">
        <v>559</v>
      </c>
      <c r="C1055" s="41" t="s">
        <v>489</v>
      </c>
      <c r="D1055" s="41" t="s">
        <v>18</v>
      </c>
      <c r="E1055" s="41" t="s">
        <v>115</v>
      </c>
      <c r="F1055" s="41" t="s">
        <v>115</v>
      </c>
      <c r="G1055" s="41" t="s">
        <v>757</v>
      </c>
      <c r="H1055" s="41">
        <v>2</v>
      </c>
      <c r="I1055" s="41">
        <v>12423.202967131399</v>
      </c>
      <c r="J1055" s="41">
        <v>36716</v>
      </c>
      <c r="K1055" s="41">
        <v>1422</v>
      </c>
      <c r="L1055" s="41">
        <v>679.24599999999998</v>
      </c>
      <c r="M1055" s="41">
        <v>26.306999999999999</v>
      </c>
      <c r="N1055" s="41">
        <v>21498</v>
      </c>
      <c r="O1055" s="41">
        <v>96</v>
      </c>
      <c r="P1055" s="41">
        <v>427.81020000000001</v>
      </c>
      <c r="Q1055" s="41">
        <v>1.9104000000000001</v>
      </c>
      <c r="R1055" s="41">
        <v>0</v>
      </c>
      <c r="S1055" s="41">
        <v>0</v>
      </c>
      <c r="T1055" s="41">
        <v>428</v>
      </c>
      <c r="U1055" s="41">
        <v>9.4160000000000004</v>
      </c>
      <c r="V1055" s="41">
        <v>38138</v>
      </c>
      <c r="W1055" s="41">
        <v>705.553</v>
      </c>
      <c r="X1055" s="41">
        <v>22022</v>
      </c>
      <c r="Y1055" s="41">
        <v>439.13659999999999</v>
      </c>
      <c r="Z1055" s="6">
        <f>0</f>
        <v>0</v>
      </c>
      <c r="AA1055" s="6">
        <f t="shared" si="118"/>
        <v>705.553</v>
      </c>
      <c r="AB1055">
        <f>IF(ISBLANK(Table1[[#This Row],[FY2425_Cost]])=TRUE,#N/A,Table1[[#This Row],[FY2425_Cost]])</f>
        <v>439.13659999999999</v>
      </c>
      <c r="AC1055" s="6">
        <f t="shared" si="119"/>
        <v>-266.41640000000001</v>
      </c>
      <c r="AD1055" s="6" t="e">
        <f>SUMIFS($AB$3:AB1055,$B$3:B1055,B1055)</f>
        <v>#N/A</v>
      </c>
      <c r="AE1055" s="6">
        <f t="shared" si="120"/>
        <v>5590.4413352091296</v>
      </c>
      <c r="AF1055" s="6">
        <f t="shared" si="121"/>
        <v>5590.4413352091296</v>
      </c>
      <c r="AG1055" s="6">
        <f>VLOOKUP(Table1[[#This Row],[PracticeCode]],$AP$3:$AS$345,4,FALSE)</f>
        <v>5590.4413352091296</v>
      </c>
      <c r="AH1055" s="27">
        <f t="shared" si="122"/>
        <v>406238.73702519678</v>
      </c>
      <c r="AI1055" s="6" t="e">
        <f t="shared" si="124"/>
        <v>#N/A</v>
      </c>
    </row>
    <row r="1056" spans="1:35" x14ac:dyDescent="0.35">
      <c r="A1056" t="str">
        <f t="shared" si="123"/>
        <v>FREUCHEN MEDICAL CENTREHarness SouthBrentE84074Nov8</v>
      </c>
      <c r="B1056" s="41" t="s">
        <v>559</v>
      </c>
      <c r="C1056" s="41" t="s">
        <v>489</v>
      </c>
      <c r="D1056" s="41" t="s">
        <v>18</v>
      </c>
      <c r="E1056" s="41" t="s">
        <v>115</v>
      </c>
      <c r="F1056" s="41" t="s">
        <v>115</v>
      </c>
      <c r="G1056" s="41" t="s">
        <v>763</v>
      </c>
      <c r="H1056" s="41">
        <v>8</v>
      </c>
      <c r="I1056" s="41">
        <v>12423.202967131399</v>
      </c>
      <c r="J1056" s="41">
        <v>29968</v>
      </c>
      <c r="K1056" s="41">
        <v>7049</v>
      </c>
      <c r="L1056" s="41">
        <v>596.36320000000001</v>
      </c>
      <c r="M1056" s="41">
        <v>140.27510000000001</v>
      </c>
      <c r="N1056" s="41"/>
      <c r="O1056" s="41"/>
      <c r="P1056" s="41"/>
      <c r="Q1056" s="41"/>
      <c r="R1056" s="41">
        <v>592</v>
      </c>
      <c r="S1056" s="41">
        <v>10.5968</v>
      </c>
      <c r="T1056" s="41"/>
      <c r="U1056" s="41"/>
      <c r="V1056" s="41">
        <v>37609</v>
      </c>
      <c r="W1056" s="41">
        <v>747.2351000000001</v>
      </c>
      <c r="X1056" s="41"/>
      <c r="Y1056" s="41"/>
      <c r="Z1056" s="6">
        <f>0</f>
        <v>0</v>
      </c>
      <c r="AA1056" s="6">
        <f t="shared" si="118"/>
        <v>747.2351000000001</v>
      </c>
      <c r="AB1056" t="e">
        <f>IF(ISBLANK(Table1[[#This Row],[FY2425_Cost]])=TRUE,#N/A,Table1[[#This Row],[FY2425_Cost]])</f>
        <v>#N/A</v>
      </c>
      <c r="AC1056" s="6" t="e">
        <f t="shared" si="119"/>
        <v>#N/A</v>
      </c>
      <c r="AD1056" s="6" t="e">
        <f>SUMIFS($AB$3:AB1056,$B$3:B1056,B1056)</f>
        <v>#N/A</v>
      </c>
      <c r="AE1056" s="6">
        <f t="shared" si="120"/>
        <v>5590.4413352091296</v>
      </c>
      <c r="AF1056" s="6">
        <f t="shared" si="121"/>
        <v>5590.4413352091296</v>
      </c>
      <c r="AG1056" s="6">
        <f>VLOOKUP(Table1[[#This Row],[PracticeCode]],$AP$3:$AS$345,4,FALSE)</f>
        <v>5590.4413352091296</v>
      </c>
      <c r="AH1056" s="27">
        <f t="shared" si="122"/>
        <v>406238.73702519678</v>
      </c>
      <c r="AI1056" s="6" t="e">
        <f t="shared" si="124"/>
        <v>#N/A</v>
      </c>
    </row>
    <row r="1057" spans="1:35" x14ac:dyDescent="0.35">
      <c r="A1057" t="str">
        <f t="shared" si="123"/>
        <v>FREUCHEN MEDICAL CENTREHarness SouthBrentE84074Oct7</v>
      </c>
      <c r="B1057" s="41" t="s">
        <v>559</v>
      </c>
      <c r="C1057" s="41" t="s">
        <v>489</v>
      </c>
      <c r="D1057" s="41" t="s">
        <v>18</v>
      </c>
      <c r="E1057" s="41" t="s">
        <v>115</v>
      </c>
      <c r="F1057" s="41" t="s">
        <v>115</v>
      </c>
      <c r="G1057" s="41" t="s">
        <v>762</v>
      </c>
      <c r="H1057" s="41">
        <v>7</v>
      </c>
      <c r="I1057" s="41">
        <v>12423.202967131399</v>
      </c>
      <c r="J1057" s="41">
        <v>63630</v>
      </c>
      <c r="K1057" s="41">
        <v>11212</v>
      </c>
      <c r="L1057" s="41">
        <v>1266.2370000000001</v>
      </c>
      <c r="M1057" s="41">
        <v>223.11880000000002</v>
      </c>
      <c r="N1057" s="41">
        <v>0</v>
      </c>
      <c r="O1057" s="41">
        <v>3851</v>
      </c>
      <c r="P1057" s="41">
        <v>0</v>
      </c>
      <c r="Q1057" s="41">
        <v>86.647499999999994</v>
      </c>
      <c r="R1057" s="41">
        <v>580</v>
      </c>
      <c r="S1057" s="41">
        <v>10.382</v>
      </c>
      <c r="T1057" s="41">
        <v>40394</v>
      </c>
      <c r="U1057" s="41">
        <v>888.66800000000001</v>
      </c>
      <c r="V1057" s="41">
        <v>75422</v>
      </c>
      <c r="W1057" s="41">
        <v>1499.7378000000001</v>
      </c>
      <c r="X1057" s="41">
        <v>44245</v>
      </c>
      <c r="Y1057" s="41">
        <v>975.31550000000004</v>
      </c>
      <c r="Z1057" s="6">
        <f>0</f>
        <v>0</v>
      </c>
      <c r="AA1057" s="6">
        <f t="shared" si="118"/>
        <v>1499.7378000000001</v>
      </c>
      <c r="AB1057">
        <f>IF(ISBLANK(Table1[[#This Row],[FY2425_Cost]])=TRUE,#N/A,Table1[[#This Row],[FY2425_Cost]])</f>
        <v>975.31550000000004</v>
      </c>
      <c r="AC1057" s="6">
        <f t="shared" si="119"/>
        <v>-524.42230000000006</v>
      </c>
      <c r="AD1057" s="6" t="e">
        <f>SUMIFS($AB$3:AB1057,$B$3:B1057,B1057)</f>
        <v>#N/A</v>
      </c>
      <c r="AE1057" s="6">
        <f t="shared" si="120"/>
        <v>5590.4413352091296</v>
      </c>
      <c r="AF1057" s="6">
        <f t="shared" si="121"/>
        <v>5590.4413352091296</v>
      </c>
      <c r="AG1057" s="6">
        <f>VLOOKUP(Table1[[#This Row],[PracticeCode]],$AP$3:$AS$345,4,FALSE)</f>
        <v>5590.4413352091296</v>
      </c>
      <c r="AH1057" s="27">
        <f t="shared" si="122"/>
        <v>406238.73702519678</v>
      </c>
      <c r="AI1057" s="6" t="e">
        <f t="shared" si="124"/>
        <v>#N/A</v>
      </c>
    </row>
    <row r="1058" spans="1:35" x14ac:dyDescent="0.35">
      <c r="A1058" t="str">
        <f t="shared" si="123"/>
        <v>FREUCHEN MEDICAL CENTREHarness SouthBrentE84074Sep6</v>
      </c>
      <c r="B1058" s="41" t="s">
        <v>559</v>
      </c>
      <c r="C1058" s="41" t="s">
        <v>489</v>
      </c>
      <c r="D1058" s="41" t="s">
        <v>18</v>
      </c>
      <c r="E1058" s="41" t="s">
        <v>115</v>
      </c>
      <c r="F1058" s="41" t="s">
        <v>115</v>
      </c>
      <c r="G1058" s="41" t="s">
        <v>761</v>
      </c>
      <c r="H1058" s="41">
        <v>6</v>
      </c>
      <c r="I1058" s="41">
        <v>12423.202967131399</v>
      </c>
      <c r="J1058" s="41">
        <v>23417</v>
      </c>
      <c r="K1058" s="41">
        <v>8335</v>
      </c>
      <c r="L1058" s="41">
        <v>465.99830000000003</v>
      </c>
      <c r="M1058" s="41">
        <v>165.8665</v>
      </c>
      <c r="N1058" s="41">
        <v>24356</v>
      </c>
      <c r="O1058" s="41">
        <v>96</v>
      </c>
      <c r="P1058" s="41">
        <v>548.01</v>
      </c>
      <c r="Q1058" s="41">
        <v>2.16</v>
      </c>
      <c r="R1058" s="41">
        <v>414</v>
      </c>
      <c r="S1058" s="41">
        <v>7.4105999999999996</v>
      </c>
      <c r="T1058" s="41">
        <v>6619</v>
      </c>
      <c r="U1058" s="41">
        <v>145.61799999999999</v>
      </c>
      <c r="V1058" s="41">
        <v>32166</v>
      </c>
      <c r="W1058" s="41">
        <v>639.2754000000001</v>
      </c>
      <c r="X1058" s="41">
        <v>31071</v>
      </c>
      <c r="Y1058" s="41">
        <v>695.78800000000001</v>
      </c>
      <c r="Z1058" s="6">
        <f>0</f>
        <v>0</v>
      </c>
      <c r="AA1058" s="6">
        <f t="shared" si="118"/>
        <v>639.2754000000001</v>
      </c>
      <c r="AB1058">
        <f>IF(ISBLANK(Table1[[#This Row],[FY2425_Cost]])=TRUE,#N/A,Table1[[#This Row],[FY2425_Cost]])</f>
        <v>695.78800000000001</v>
      </c>
      <c r="AC1058" s="6">
        <f t="shared" si="119"/>
        <v>56.512599999999907</v>
      </c>
      <c r="AD1058" s="6" t="e">
        <f>SUMIFS($AB$3:AB1058,$B$3:B1058,B1058)</f>
        <v>#N/A</v>
      </c>
      <c r="AE1058" s="6">
        <f t="shared" si="120"/>
        <v>5590.4413352091296</v>
      </c>
      <c r="AF1058" s="6">
        <f t="shared" si="121"/>
        <v>5590.4413352091296</v>
      </c>
      <c r="AG1058" s="6">
        <f>VLOOKUP(Table1[[#This Row],[PracticeCode]],$AP$3:$AS$345,4,FALSE)</f>
        <v>5590.4413352091296</v>
      </c>
      <c r="AH1058" s="27">
        <f t="shared" si="122"/>
        <v>406238.73702519678</v>
      </c>
      <c r="AI1058" s="6" t="e">
        <f t="shared" si="124"/>
        <v>#N/A</v>
      </c>
    </row>
    <row r="1059" spans="1:35" x14ac:dyDescent="0.35">
      <c r="A1059" t="str">
        <f t="shared" si="123"/>
        <v>Fulham Cross Medical CentreSouth Fulham PCNHammersmith &amp; FulhamE85649Apr1</v>
      </c>
      <c r="B1059" s="41" t="s">
        <v>116</v>
      </c>
      <c r="C1059" s="41" t="s">
        <v>449</v>
      </c>
      <c r="D1059" s="41" t="s">
        <v>22</v>
      </c>
      <c r="E1059" s="41" t="s">
        <v>117</v>
      </c>
      <c r="F1059" s="41" t="s">
        <v>117</v>
      </c>
      <c r="G1059" s="41" t="s">
        <v>756</v>
      </c>
      <c r="H1059" s="41">
        <v>1</v>
      </c>
      <c r="I1059" s="41">
        <v>4011.6543981763102</v>
      </c>
      <c r="J1059" s="41">
        <v>1442</v>
      </c>
      <c r="K1059" s="41">
        <v>2</v>
      </c>
      <c r="L1059" s="41">
        <v>26.677</v>
      </c>
      <c r="M1059" s="41">
        <v>3.6999999999999998E-2</v>
      </c>
      <c r="N1059" s="41">
        <v>1460</v>
      </c>
      <c r="O1059" s="41">
        <v>3</v>
      </c>
      <c r="P1059" s="41">
        <v>29.054000000000002</v>
      </c>
      <c r="Q1059" s="41">
        <v>5.9700000000000003E-2</v>
      </c>
      <c r="R1059" s="41">
        <v>1897</v>
      </c>
      <c r="S1059" s="41">
        <v>33.956299999999999</v>
      </c>
      <c r="T1059" s="41">
        <v>1902</v>
      </c>
      <c r="U1059" s="41">
        <v>41.844000000000001</v>
      </c>
      <c r="V1059" s="41">
        <v>3341</v>
      </c>
      <c r="W1059" s="41">
        <v>60.670299999999997</v>
      </c>
      <c r="X1059" s="41">
        <v>3365</v>
      </c>
      <c r="Y1059" s="41">
        <v>70.957700000000003</v>
      </c>
      <c r="Z1059" s="6">
        <f>0</f>
        <v>0</v>
      </c>
      <c r="AA1059" s="6">
        <f t="shared" si="118"/>
        <v>60.670299999999997</v>
      </c>
      <c r="AB1059">
        <f>IF(ISBLANK(Table1[[#This Row],[FY2425_Cost]])=TRUE,#N/A,Table1[[#This Row],[FY2425_Cost]])</f>
        <v>70.957700000000003</v>
      </c>
      <c r="AC1059" s="6">
        <f t="shared" si="119"/>
        <v>10.287400000000005</v>
      </c>
      <c r="AD1059" s="6">
        <f>SUMIFS($AB$3:AB1059,$B$3:B1059,B1059)</f>
        <v>70.957700000000003</v>
      </c>
      <c r="AE1059" s="6">
        <f t="shared" si="120"/>
        <v>1805.2444791793396</v>
      </c>
      <c r="AF1059" s="6">
        <f t="shared" si="121"/>
        <v>1805.2444791793396</v>
      </c>
      <c r="AG1059" s="6">
        <f>VLOOKUP(Table1[[#This Row],[PracticeCode]],$AP$3:$AS$345,4,FALSE)</f>
        <v>1805.2444791793396</v>
      </c>
      <c r="AH1059" s="27">
        <f t="shared" si="122"/>
        <v>131181.09882036535</v>
      </c>
      <c r="AI1059" s="6">
        <f t="shared" si="124"/>
        <v>0</v>
      </c>
    </row>
    <row r="1060" spans="1:35" x14ac:dyDescent="0.35">
      <c r="A1060" t="str">
        <f t="shared" si="123"/>
        <v>Fulham Cross Medical CentreSouth Fulham PCNHammersmith &amp; FulhamE85649Aug5</v>
      </c>
      <c r="B1060" s="41" t="s">
        <v>116</v>
      </c>
      <c r="C1060" s="41" t="s">
        <v>449</v>
      </c>
      <c r="D1060" s="41" t="s">
        <v>22</v>
      </c>
      <c r="E1060" s="41" t="s">
        <v>117</v>
      </c>
      <c r="F1060" s="41" t="s">
        <v>117</v>
      </c>
      <c r="G1060" s="41" t="s">
        <v>760</v>
      </c>
      <c r="H1060" s="41">
        <v>5</v>
      </c>
      <c r="I1060" s="41">
        <v>4011.6543981763102</v>
      </c>
      <c r="J1060" s="41">
        <v>1419</v>
      </c>
      <c r="K1060" s="41">
        <v>11</v>
      </c>
      <c r="L1060" s="41">
        <v>26.2515</v>
      </c>
      <c r="M1060" s="41">
        <v>0.20349999999999999</v>
      </c>
      <c r="N1060" s="41">
        <v>1832</v>
      </c>
      <c r="O1060" s="41">
        <v>6</v>
      </c>
      <c r="P1060" s="41">
        <v>36.456800000000001</v>
      </c>
      <c r="Q1060" s="41">
        <v>0.11940000000000001</v>
      </c>
      <c r="R1060" s="41">
        <v>1972</v>
      </c>
      <c r="S1060" s="41">
        <v>35.2988</v>
      </c>
      <c r="T1060" s="41">
        <v>1946</v>
      </c>
      <c r="U1060" s="41">
        <v>42.811999999999998</v>
      </c>
      <c r="V1060" s="41">
        <v>3402</v>
      </c>
      <c r="W1060" s="41">
        <v>61.753799999999998</v>
      </c>
      <c r="X1060" s="41">
        <v>3784</v>
      </c>
      <c r="Y1060" s="41">
        <v>79.388199999999998</v>
      </c>
      <c r="Z1060" s="6">
        <f>0</f>
        <v>0</v>
      </c>
      <c r="AA1060" s="6">
        <f t="shared" si="118"/>
        <v>61.753799999999998</v>
      </c>
      <c r="AB1060">
        <f>IF(ISBLANK(Table1[[#This Row],[FY2425_Cost]])=TRUE,#N/A,Table1[[#This Row],[FY2425_Cost]])</f>
        <v>79.388199999999998</v>
      </c>
      <c r="AC1060" s="6">
        <f t="shared" si="119"/>
        <v>17.634399999999999</v>
      </c>
      <c r="AD1060" s="6">
        <f>SUMIFS($AB$3:AB1060,$B$3:B1060,B1060)</f>
        <v>150.3459</v>
      </c>
      <c r="AE1060" s="6">
        <f t="shared" si="120"/>
        <v>1805.2444791793396</v>
      </c>
      <c r="AF1060" s="6">
        <f t="shared" si="121"/>
        <v>1805.2444791793396</v>
      </c>
      <c r="AG1060" s="6">
        <f>VLOOKUP(Table1[[#This Row],[PracticeCode]],$AP$3:$AS$345,4,FALSE)</f>
        <v>1805.2444791793396</v>
      </c>
      <c r="AH1060" s="27">
        <f t="shared" si="122"/>
        <v>131181.09882036535</v>
      </c>
      <c r="AI1060" s="6">
        <f t="shared" si="124"/>
        <v>0</v>
      </c>
    </row>
    <row r="1061" spans="1:35" x14ac:dyDescent="0.35">
      <c r="A1061" t="str">
        <f t="shared" si="123"/>
        <v>Fulham Cross Medical CentreSouth Fulham PCNHammersmith &amp; FulhamE85649Dec9</v>
      </c>
      <c r="B1061" s="41" t="s">
        <v>116</v>
      </c>
      <c r="C1061" s="41" t="s">
        <v>449</v>
      </c>
      <c r="D1061" s="41" t="s">
        <v>22</v>
      </c>
      <c r="E1061" s="41" t="s">
        <v>117</v>
      </c>
      <c r="F1061" s="41" t="s">
        <v>117</v>
      </c>
      <c r="G1061" s="41" t="s">
        <v>764</v>
      </c>
      <c r="H1061" s="41">
        <v>9</v>
      </c>
      <c r="I1061" s="41">
        <v>4011.6543981763102</v>
      </c>
      <c r="J1061" s="41">
        <v>3115</v>
      </c>
      <c r="K1061" s="41">
        <v>536</v>
      </c>
      <c r="L1061" s="41">
        <v>61.988500000000002</v>
      </c>
      <c r="M1061" s="41">
        <v>10.666400000000001</v>
      </c>
      <c r="N1061" s="41"/>
      <c r="O1061" s="41"/>
      <c r="P1061" s="41"/>
      <c r="Q1061" s="41"/>
      <c r="R1061" s="41">
        <v>1973</v>
      </c>
      <c r="S1061" s="41">
        <v>35.316699999999997</v>
      </c>
      <c r="T1061" s="41"/>
      <c r="U1061" s="41"/>
      <c r="V1061" s="41">
        <v>5624</v>
      </c>
      <c r="W1061" s="41">
        <v>107.9716</v>
      </c>
      <c r="X1061" s="41"/>
      <c r="Y1061" s="41"/>
      <c r="Z1061" s="6">
        <f>0</f>
        <v>0</v>
      </c>
      <c r="AA1061" s="6">
        <f t="shared" si="118"/>
        <v>107.9716</v>
      </c>
      <c r="AB1061" t="e">
        <f>IF(ISBLANK(Table1[[#This Row],[FY2425_Cost]])=TRUE,#N/A,Table1[[#This Row],[FY2425_Cost]])</f>
        <v>#N/A</v>
      </c>
      <c r="AC1061" s="6" t="e">
        <f t="shared" si="119"/>
        <v>#N/A</v>
      </c>
      <c r="AD1061" s="6" t="e">
        <f>SUMIFS($AB$3:AB1061,$B$3:B1061,B1061)</f>
        <v>#N/A</v>
      </c>
      <c r="AE1061" s="6">
        <f t="shared" si="120"/>
        <v>1805.2444791793396</v>
      </c>
      <c r="AF1061" s="6">
        <f t="shared" si="121"/>
        <v>1805.2444791793396</v>
      </c>
      <c r="AG1061" s="6">
        <f>VLOOKUP(Table1[[#This Row],[PracticeCode]],$AP$3:$AS$345,4,FALSE)</f>
        <v>1805.2444791793396</v>
      </c>
      <c r="AH1061" s="27">
        <f t="shared" si="122"/>
        <v>131181.09882036535</v>
      </c>
      <c r="AI1061" s="6" t="e">
        <f t="shared" si="124"/>
        <v>#N/A</v>
      </c>
    </row>
    <row r="1062" spans="1:35" x14ac:dyDescent="0.35">
      <c r="A1062" t="str">
        <f t="shared" si="123"/>
        <v>Fulham Cross Medical CentreSouth Fulham PCNHammersmith &amp; FulhamE85649Feb11</v>
      </c>
      <c r="B1062" s="41" t="s">
        <v>116</v>
      </c>
      <c r="C1062" s="41" t="s">
        <v>449</v>
      </c>
      <c r="D1062" s="41" t="s">
        <v>22</v>
      </c>
      <c r="E1062" s="41" t="s">
        <v>117</v>
      </c>
      <c r="F1062" s="41" t="s">
        <v>117</v>
      </c>
      <c r="G1062" s="41" t="s">
        <v>766</v>
      </c>
      <c r="H1062" s="41">
        <v>11</v>
      </c>
      <c r="I1062" s="41">
        <v>4011.6543981763102</v>
      </c>
      <c r="J1062" s="41">
        <v>2519</v>
      </c>
      <c r="K1062" s="41">
        <v>30</v>
      </c>
      <c r="L1062" s="41">
        <v>50.128100000000003</v>
      </c>
      <c r="M1062" s="41">
        <v>0.59699999999999998</v>
      </c>
      <c r="N1062" s="41"/>
      <c r="O1062" s="41"/>
      <c r="P1062" s="41"/>
      <c r="Q1062" s="41"/>
      <c r="R1062" s="41">
        <v>2344</v>
      </c>
      <c r="S1062" s="41">
        <v>41.957599999999999</v>
      </c>
      <c r="T1062" s="41"/>
      <c r="U1062" s="41"/>
      <c r="V1062" s="41">
        <v>4893</v>
      </c>
      <c r="W1062" s="41">
        <v>92.682700000000011</v>
      </c>
      <c r="X1062" s="41"/>
      <c r="Y1062" s="41"/>
      <c r="Z1062" s="6">
        <f>0</f>
        <v>0</v>
      </c>
      <c r="AA1062" s="6">
        <f t="shared" si="118"/>
        <v>92.682700000000011</v>
      </c>
      <c r="AB1062" t="e">
        <f>IF(ISBLANK(Table1[[#This Row],[FY2425_Cost]])=TRUE,#N/A,Table1[[#This Row],[FY2425_Cost]])</f>
        <v>#N/A</v>
      </c>
      <c r="AC1062" s="6" t="e">
        <f t="shared" si="119"/>
        <v>#N/A</v>
      </c>
      <c r="AD1062" s="6" t="e">
        <f>SUMIFS($AB$3:AB1062,$B$3:B1062,B1062)</f>
        <v>#N/A</v>
      </c>
      <c r="AE1062" s="6">
        <f t="shared" si="120"/>
        <v>1805.2444791793396</v>
      </c>
      <c r="AF1062" s="6">
        <f t="shared" si="121"/>
        <v>1805.2444791793396</v>
      </c>
      <c r="AG1062" s="6">
        <f>VLOOKUP(Table1[[#This Row],[PracticeCode]],$AP$3:$AS$345,4,FALSE)</f>
        <v>1805.2444791793396</v>
      </c>
      <c r="AH1062" s="27">
        <f t="shared" si="122"/>
        <v>131181.09882036535</v>
      </c>
      <c r="AI1062" s="6" t="e">
        <f t="shared" si="124"/>
        <v>#N/A</v>
      </c>
    </row>
    <row r="1063" spans="1:35" x14ac:dyDescent="0.35">
      <c r="A1063" t="str">
        <f t="shared" si="123"/>
        <v>Fulham Cross Medical CentreSouth Fulham PCNHammersmith &amp; FulhamE85649Jan10</v>
      </c>
      <c r="B1063" s="41" t="s">
        <v>116</v>
      </c>
      <c r="C1063" s="41" t="s">
        <v>449</v>
      </c>
      <c r="D1063" s="41" t="s">
        <v>22</v>
      </c>
      <c r="E1063" s="41" t="s">
        <v>117</v>
      </c>
      <c r="F1063" s="41" t="s">
        <v>117</v>
      </c>
      <c r="G1063" s="41" t="s">
        <v>765</v>
      </c>
      <c r="H1063" s="41">
        <v>10</v>
      </c>
      <c r="I1063" s="41">
        <v>4011.6543981763102</v>
      </c>
      <c r="J1063" s="41">
        <v>2712</v>
      </c>
      <c r="K1063" s="41">
        <v>384</v>
      </c>
      <c r="L1063" s="41">
        <v>53.968800000000002</v>
      </c>
      <c r="M1063" s="41">
        <v>7.6416000000000004</v>
      </c>
      <c r="N1063" s="41"/>
      <c r="O1063" s="41"/>
      <c r="P1063" s="41"/>
      <c r="Q1063" s="41"/>
      <c r="R1063" s="41">
        <v>2651</v>
      </c>
      <c r="S1063" s="41">
        <v>47.4529</v>
      </c>
      <c r="T1063" s="41"/>
      <c r="U1063" s="41"/>
      <c r="V1063" s="41">
        <v>5747</v>
      </c>
      <c r="W1063" s="41">
        <v>109.0633</v>
      </c>
      <c r="X1063" s="41"/>
      <c r="Y1063" s="41"/>
      <c r="Z1063" s="6">
        <f>0</f>
        <v>0</v>
      </c>
      <c r="AA1063" s="6">
        <f t="shared" si="118"/>
        <v>109.0633</v>
      </c>
      <c r="AB1063" t="e">
        <f>IF(ISBLANK(Table1[[#This Row],[FY2425_Cost]])=TRUE,#N/A,Table1[[#This Row],[FY2425_Cost]])</f>
        <v>#N/A</v>
      </c>
      <c r="AC1063" s="6" t="e">
        <f t="shared" si="119"/>
        <v>#N/A</v>
      </c>
      <c r="AD1063" s="6" t="e">
        <f>SUMIFS($AB$3:AB1063,$B$3:B1063,B1063)</f>
        <v>#N/A</v>
      </c>
      <c r="AE1063" s="6">
        <f t="shared" si="120"/>
        <v>1805.2444791793396</v>
      </c>
      <c r="AF1063" s="6">
        <f t="shared" si="121"/>
        <v>1805.2444791793396</v>
      </c>
      <c r="AG1063" s="6">
        <f>VLOOKUP(Table1[[#This Row],[PracticeCode]],$AP$3:$AS$345,4,FALSE)</f>
        <v>1805.2444791793396</v>
      </c>
      <c r="AH1063" s="27">
        <f t="shared" si="122"/>
        <v>131181.09882036535</v>
      </c>
      <c r="AI1063" s="6" t="e">
        <f t="shared" si="124"/>
        <v>#N/A</v>
      </c>
    </row>
    <row r="1064" spans="1:35" x14ac:dyDescent="0.35">
      <c r="A1064" t="str">
        <f t="shared" si="123"/>
        <v>Fulham Cross Medical CentreSouth Fulham PCNHammersmith &amp; FulhamE85649Jul4</v>
      </c>
      <c r="B1064" s="41" t="s">
        <v>116</v>
      </c>
      <c r="C1064" s="41" t="s">
        <v>449</v>
      </c>
      <c r="D1064" s="41" t="s">
        <v>22</v>
      </c>
      <c r="E1064" s="41" t="s">
        <v>117</v>
      </c>
      <c r="F1064" s="41" t="s">
        <v>117</v>
      </c>
      <c r="G1064" s="41" t="s">
        <v>759</v>
      </c>
      <c r="H1064" s="41">
        <v>4</v>
      </c>
      <c r="I1064" s="41">
        <v>4011.6543981763102</v>
      </c>
      <c r="J1064" s="41">
        <v>17421</v>
      </c>
      <c r="K1064" s="41">
        <v>3</v>
      </c>
      <c r="L1064" s="41">
        <v>322.2885</v>
      </c>
      <c r="M1064" s="41">
        <v>5.5499999999999994E-2</v>
      </c>
      <c r="N1064" s="41">
        <v>1792</v>
      </c>
      <c r="O1064" s="41">
        <v>2</v>
      </c>
      <c r="P1064" s="41">
        <v>35.660800000000002</v>
      </c>
      <c r="Q1064" s="41">
        <v>3.9800000000000002E-2</v>
      </c>
      <c r="R1064" s="41">
        <v>2089</v>
      </c>
      <c r="S1064" s="41">
        <v>37.393099999999997</v>
      </c>
      <c r="T1064" s="41">
        <v>2608</v>
      </c>
      <c r="U1064" s="41">
        <v>57.375999999999998</v>
      </c>
      <c r="V1064" s="41">
        <v>19513</v>
      </c>
      <c r="W1064" s="41">
        <v>359.7371</v>
      </c>
      <c r="X1064" s="41">
        <v>4402</v>
      </c>
      <c r="Y1064" s="41">
        <v>93.076599999999999</v>
      </c>
      <c r="Z1064" s="6">
        <f>0</f>
        <v>0</v>
      </c>
      <c r="AA1064" s="6">
        <f t="shared" si="118"/>
        <v>359.7371</v>
      </c>
      <c r="AB1064">
        <f>IF(ISBLANK(Table1[[#This Row],[FY2425_Cost]])=TRUE,#N/A,Table1[[#This Row],[FY2425_Cost]])</f>
        <v>93.076599999999999</v>
      </c>
      <c r="AC1064" s="6">
        <f t="shared" si="119"/>
        <v>-266.66050000000001</v>
      </c>
      <c r="AD1064" s="6" t="e">
        <f>SUMIFS($AB$3:AB1064,$B$3:B1064,B1064)</f>
        <v>#N/A</v>
      </c>
      <c r="AE1064" s="6">
        <f t="shared" si="120"/>
        <v>1805.2444791793396</v>
      </c>
      <c r="AF1064" s="6">
        <f t="shared" si="121"/>
        <v>1805.2444791793396</v>
      </c>
      <c r="AG1064" s="6">
        <f>VLOOKUP(Table1[[#This Row],[PracticeCode]],$AP$3:$AS$345,4,FALSE)</f>
        <v>1805.2444791793396</v>
      </c>
      <c r="AH1064" s="27">
        <f t="shared" si="122"/>
        <v>131181.09882036535</v>
      </c>
      <c r="AI1064" s="6" t="e">
        <f t="shared" si="124"/>
        <v>#N/A</v>
      </c>
    </row>
    <row r="1065" spans="1:35" x14ac:dyDescent="0.35">
      <c r="A1065" t="str">
        <f t="shared" si="123"/>
        <v>Fulham Cross Medical CentreSouth Fulham PCNHammersmith &amp; FulhamE85649Jun3</v>
      </c>
      <c r="B1065" s="41" t="s">
        <v>116</v>
      </c>
      <c r="C1065" s="41" t="s">
        <v>449</v>
      </c>
      <c r="D1065" s="41" t="s">
        <v>22</v>
      </c>
      <c r="E1065" s="41" t="s">
        <v>117</v>
      </c>
      <c r="F1065" s="41" t="s">
        <v>117</v>
      </c>
      <c r="G1065" s="41" t="s">
        <v>758</v>
      </c>
      <c r="H1065" s="41">
        <v>3</v>
      </c>
      <c r="I1065" s="41">
        <v>4011.6543981763102</v>
      </c>
      <c r="J1065" s="41">
        <v>1429</v>
      </c>
      <c r="K1065" s="41">
        <v>4</v>
      </c>
      <c r="L1065" s="41">
        <v>26.436499999999999</v>
      </c>
      <c r="M1065" s="41">
        <v>7.3999999999999996E-2</v>
      </c>
      <c r="N1065" s="41">
        <v>1488</v>
      </c>
      <c r="O1065" s="41">
        <v>160</v>
      </c>
      <c r="P1065" s="41">
        <v>29.6112</v>
      </c>
      <c r="Q1065" s="41">
        <v>3.1840000000000002</v>
      </c>
      <c r="R1065" s="41">
        <v>2520</v>
      </c>
      <c r="S1065" s="41">
        <v>45.107999999999997</v>
      </c>
      <c r="T1065" s="41">
        <v>2141</v>
      </c>
      <c r="U1065" s="41">
        <v>47.101999999999997</v>
      </c>
      <c r="V1065" s="41">
        <v>3953</v>
      </c>
      <c r="W1065" s="41">
        <v>71.618499999999997</v>
      </c>
      <c r="X1065" s="41">
        <v>3789</v>
      </c>
      <c r="Y1065" s="41">
        <v>79.897199999999998</v>
      </c>
      <c r="Z1065" s="6">
        <f>0</f>
        <v>0</v>
      </c>
      <c r="AA1065" s="6">
        <f t="shared" si="118"/>
        <v>71.618499999999997</v>
      </c>
      <c r="AB1065">
        <f>IF(ISBLANK(Table1[[#This Row],[FY2425_Cost]])=TRUE,#N/A,Table1[[#This Row],[FY2425_Cost]])</f>
        <v>79.897199999999998</v>
      </c>
      <c r="AC1065" s="6">
        <f t="shared" si="119"/>
        <v>8.2787000000000006</v>
      </c>
      <c r="AD1065" s="6" t="e">
        <f>SUMIFS($AB$3:AB1065,$B$3:B1065,B1065)</f>
        <v>#N/A</v>
      </c>
      <c r="AE1065" s="6">
        <f t="shared" si="120"/>
        <v>1805.2444791793396</v>
      </c>
      <c r="AF1065" s="6">
        <f t="shared" si="121"/>
        <v>1805.2444791793396</v>
      </c>
      <c r="AG1065" s="6">
        <f>VLOOKUP(Table1[[#This Row],[PracticeCode]],$AP$3:$AS$345,4,FALSE)</f>
        <v>1805.2444791793396</v>
      </c>
      <c r="AH1065" s="27">
        <f t="shared" si="122"/>
        <v>131181.09882036535</v>
      </c>
      <c r="AI1065" s="6" t="e">
        <f t="shared" si="124"/>
        <v>#N/A</v>
      </c>
    </row>
    <row r="1066" spans="1:35" x14ac:dyDescent="0.35">
      <c r="A1066" t="str">
        <f t="shared" si="123"/>
        <v>Fulham Cross Medical CentreSouth Fulham PCNHammersmith &amp; FulhamE85649Mar12</v>
      </c>
      <c r="B1066" s="41" t="s">
        <v>116</v>
      </c>
      <c r="C1066" s="41" t="s">
        <v>449</v>
      </c>
      <c r="D1066" s="41" t="s">
        <v>22</v>
      </c>
      <c r="E1066" s="41" t="s">
        <v>117</v>
      </c>
      <c r="F1066" s="41" t="s">
        <v>117</v>
      </c>
      <c r="G1066" s="41" t="s">
        <v>767</v>
      </c>
      <c r="H1066" s="41">
        <v>12</v>
      </c>
      <c r="I1066" s="41">
        <v>4011.6543981763102</v>
      </c>
      <c r="J1066" s="41">
        <v>3348</v>
      </c>
      <c r="K1066" s="41">
        <v>28</v>
      </c>
      <c r="L1066" s="41">
        <v>66.625200000000007</v>
      </c>
      <c r="M1066" s="41">
        <v>0.55720000000000003</v>
      </c>
      <c r="N1066" s="41"/>
      <c r="O1066" s="41"/>
      <c r="P1066" s="41"/>
      <c r="Q1066" s="41"/>
      <c r="R1066" s="41">
        <v>2080</v>
      </c>
      <c r="S1066" s="41">
        <v>37.231999999999999</v>
      </c>
      <c r="T1066" s="41"/>
      <c r="U1066" s="41"/>
      <c r="V1066" s="41">
        <v>5456</v>
      </c>
      <c r="W1066" s="41">
        <v>104.4144</v>
      </c>
      <c r="X1066" s="41"/>
      <c r="Y1066" s="41"/>
      <c r="Z1066" s="6">
        <f>0</f>
        <v>0</v>
      </c>
      <c r="AA1066" s="6">
        <f t="shared" si="118"/>
        <v>104.4144</v>
      </c>
      <c r="AB1066" t="e">
        <f>IF(ISBLANK(Table1[[#This Row],[FY2425_Cost]])=TRUE,#N/A,Table1[[#This Row],[FY2425_Cost]])</f>
        <v>#N/A</v>
      </c>
      <c r="AC1066" s="6" t="e">
        <f t="shared" si="119"/>
        <v>#N/A</v>
      </c>
      <c r="AD1066" s="6" t="e">
        <f>SUMIFS($AB$3:AB1066,$B$3:B1066,B1066)</f>
        <v>#N/A</v>
      </c>
      <c r="AE1066" s="6">
        <f t="shared" si="120"/>
        <v>1805.2444791793396</v>
      </c>
      <c r="AF1066" s="6">
        <f t="shared" si="121"/>
        <v>1805.2444791793396</v>
      </c>
      <c r="AG1066" s="6">
        <f>VLOOKUP(Table1[[#This Row],[PracticeCode]],$AP$3:$AS$345,4,FALSE)</f>
        <v>1805.2444791793396</v>
      </c>
      <c r="AH1066" s="27">
        <f t="shared" si="122"/>
        <v>131181.09882036535</v>
      </c>
      <c r="AI1066" s="6" t="e">
        <f t="shared" si="124"/>
        <v>#N/A</v>
      </c>
    </row>
    <row r="1067" spans="1:35" x14ac:dyDescent="0.35">
      <c r="A1067" t="str">
        <f t="shared" si="123"/>
        <v>Fulham Cross Medical CentreSouth Fulham PCNHammersmith &amp; FulhamE85649May2</v>
      </c>
      <c r="B1067" s="41" t="s">
        <v>116</v>
      </c>
      <c r="C1067" s="41" t="s">
        <v>449</v>
      </c>
      <c r="D1067" s="41" t="s">
        <v>22</v>
      </c>
      <c r="E1067" s="41" t="s">
        <v>117</v>
      </c>
      <c r="F1067" s="41" t="s">
        <v>117</v>
      </c>
      <c r="G1067" s="41" t="s">
        <v>757</v>
      </c>
      <c r="H1067" s="41">
        <v>2</v>
      </c>
      <c r="I1067" s="41">
        <v>4011.6543981763102</v>
      </c>
      <c r="J1067" s="41">
        <v>1665</v>
      </c>
      <c r="K1067" s="41">
        <v>157</v>
      </c>
      <c r="L1067" s="41">
        <v>30.802499999999998</v>
      </c>
      <c r="M1067" s="41">
        <v>2.9044999999999996</v>
      </c>
      <c r="N1067" s="41">
        <v>2124</v>
      </c>
      <c r="O1067" s="41">
        <v>0</v>
      </c>
      <c r="P1067" s="41">
        <v>42.267600000000002</v>
      </c>
      <c r="Q1067" s="41">
        <v>0</v>
      </c>
      <c r="R1067" s="41">
        <v>1347</v>
      </c>
      <c r="S1067" s="41">
        <v>24.1113</v>
      </c>
      <c r="T1067" s="41">
        <v>1951</v>
      </c>
      <c r="U1067" s="41">
        <v>42.921999999999997</v>
      </c>
      <c r="V1067" s="41">
        <v>3169</v>
      </c>
      <c r="W1067" s="41">
        <v>57.818300000000001</v>
      </c>
      <c r="X1067" s="41">
        <v>4075</v>
      </c>
      <c r="Y1067" s="41">
        <v>85.189599999999999</v>
      </c>
      <c r="Z1067" s="6">
        <f>0</f>
        <v>0</v>
      </c>
      <c r="AA1067" s="6">
        <f t="shared" si="118"/>
        <v>57.818300000000001</v>
      </c>
      <c r="AB1067">
        <f>IF(ISBLANK(Table1[[#This Row],[FY2425_Cost]])=TRUE,#N/A,Table1[[#This Row],[FY2425_Cost]])</f>
        <v>85.189599999999999</v>
      </c>
      <c r="AC1067" s="6">
        <f t="shared" si="119"/>
        <v>27.371299999999998</v>
      </c>
      <c r="AD1067" s="6" t="e">
        <f>SUMIFS($AB$3:AB1067,$B$3:B1067,B1067)</f>
        <v>#N/A</v>
      </c>
      <c r="AE1067" s="6">
        <f t="shared" si="120"/>
        <v>1805.2444791793396</v>
      </c>
      <c r="AF1067" s="6">
        <f t="shared" si="121"/>
        <v>1805.2444791793396</v>
      </c>
      <c r="AG1067" s="6">
        <f>VLOOKUP(Table1[[#This Row],[PracticeCode]],$AP$3:$AS$345,4,FALSE)</f>
        <v>1805.2444791793396</v>
      </c>
      <c r="AH1067" s="27">
        <f t="shared" si="122"/>
        <v>131181.09882036535</v>
      </c>
      <c r="AI1067" s="6" t="e">
        <f t="shared" si="124"/>
        <v>#N/A</v>
      </c>
    </row>
    <row r="1068" spans="1:35" x14ac:dyDescent="0.35">
      <c r="A1068" t="str">
        <f t="shared" si="123"/>
        <v>Fulham Cross Medical CentreSouth Fulham PCNHammersmith &amp; FulhamE85649Nov8</v>
      </c>
      <c r="B1068" s="41" t="s">
        <v>116</v>
      </c>
      <c r="C1068" s="41" t="s">
        <v>449</v>
      </c>
      <c r="D1068" s="41" t="s">
        <v>22</v>
      </c>
      <c r="E1068" s="41" t="s">
        <v>117</v>
      </c>
      <c r="F1068" s="41" t="s">
        <v>117</v>
      </c>
      <c r="G1068" s="41" t="s">
        <v>763</v>
      </c>
      <c r="H1068" s="41">
        <v>8</v>
      </c>
      <c r="I1068" s="41">
        <v>4011.6543981763102</v>
      </c>
      <c r="J1068" s="41">
        <v>3853</v>
      </c>
      <c r="K1068" s="41">
        <v>839</v>
      </c>
      <c r="L1068" s="41">
        <v>76.674700000000001</v>
      </c>
      <c r="M1068" s="41">
        <v>16.696100000000001</v>
      </c>
      <c r="N1068" s="41"/>
      <c r="O1068" s="41"/>
      <c r="P1068" s="41"/>
      <c r="Q1068" s="41"/>
      <c r="R1068" s="41">
        <v>2570</v>
      </c>
      <c r="S1068" s="41">
        <v>46.003</v>
      </c>
      <c r="T1068" s="41"/>
      <c r="U1068" s="41"/>
      <c r="V1068" s="41">
        <v>7262</v>
      </c>
      <c r="W1068" s="41">
        <v>139.37380000000002</v>
      </c>
      <c r="X1068" s="41"/>
      <c r="Y1068" s="41"/>
      <c r="Z1068" s="6">
        <f>0</f>
        <v>0</v>
      </c>
      <c r="AA1068" s="6">
        <f t="shared" si="118"/>
        <v>139.37380000000002</v>
      </c>
      <c r="AB1068" t="e">
        <f>IF(ISBLANK(Table1[[#This Row],[FY2425_Cost]])=TRUE,#N/A,Table1[[#This Row],[FY2425_Cost]])</f>
        <v>#N/A</v>
      </c>
      <c r="AC1068" s="6" t="e">
        <f t="shared" si="119"/>
        <v>#N/A</v>
      </c>
      <c r="AD1068" s="6" t="e">
        <f>SUMIFS($AB$3:AB1068,$B$3:B1068,B1068)</f>
        <v>#N/A</v>
      </c>
      <c r="AE1068" s="6">
        <f t="shared" si="120"/>
        <v>1805.2444791793396</v>
      </c>
      <c r="AF1068" s="6">
        <f t="shared" si="121"/>
        <v>1805.2444791793396</v>
      </c>
      <c r="AG1068" s="6">
        <f>VLOOKUP(Table1[[#This Row],[PracticeCode]],$AP$3:$AS$345,4,FALSE)</f>
        <v>1805.2444791793396</v>
      </c>
      <c r="AH1068" s="27">
        <f t="shared" si="122"/>
        <v>131181.09882036535</v>
      </c>
      <c r="AI1068" s="6" t="e">
        <f t="shared" si="124"/>
        <v>#N/A</v>
      </c>
    </row>
    <row r="1069" spans="1:35" x14ac:dyDescent="0.35">
      <c r="A1069" t="str">
        <f t="shared" si="123"/>
        <v>Fulham Cross Medical CentreSouth Fulham PCNHammersmith &amp; FulhamE85649Oct7</v>
      </c>
      <c r="B1069" s="41" t="s">
        <v>116</v>
      </c>
      <c r="C1069" s="41" t="s">
        <v>449</v>
      </c>
      <c r="D1069" s="41" t="s">
        <v>22</v>
      </c>
      <c r="E1069" s="41" t="s">
        <v>117</v>
      </c>
      <c r="F1069" s="41" t="s">
        <v>117</v>
      </c>
      <c r="G1069" s="41" t="s">
        <v>762</v>
      </c>
      <c r="H1069" s="41">
        <v>7</v>
      </c>
      <c r="I1069" s="41">
        <v>4011.6543981763102</v>
      </c>
      <c r="J1069" s="41">
        <v>3318</v>
      </c>
      <c r="K1069" s="41">
        <v>1183</v>
      </c>
      <c r="L1069" s="41">
        <v>66.028199999999998</v>
      </c>
      <c r="M1069" s="41">
        <v>23.541700000000002</v>
      </c>
      <c r="N1069" s="41">
        <v>0</v>
      </c>
      <c r="O1069" s="41">
        <v>1476</v>
      </c>
      <c r="P1069" s="41">
        <v>0</v>
      </c>
      <c r="Q1069" s="41">
        <v>33.21</v>
      </c>
      <c r="R1069" s="41">
        <v>2817</v>
      </c>
      <c r="S1069" s="41">
        <v>50.424300000000002</v>
      </c>
      <c r="T1069" s="41">
        <v>3054</v>
      </c>
      <c r="U1069" s="41">
        <v>67.188000000000002</v>
      </c>
      <c r="V1069" s="41">
        <v>7318</v>
      </c>
      <c r="W1069" s="41">
        <v>139.99420000000001</v>
      </c>
      <c r="X1069" s="41">
        <v>4530</v>
      </c>
      <c r="Y1069" s="41">
        <v>100.398</v>
      </c>
      <c r="Z1069" s="6">
        <f>0</f>
        <v>0</v>
      </c>
      <c r="AA1069" s="6">
        <f t="shared" si="118"/>
        <v>139.99420000000001</v>
      </c>
      <c r="AB1069">
        <f>IF(ISBLANK(Table1[[#This Row],[FY2425_Cost]])=TRUE,#N/A,Table1[[#This Row],[FY2425_Cost]])</f>
        <v>100.398</v>
      </c>
      <c r="AC1069" s="6">
        <f t="shared" si="119"/>
        <v>-39.59620000000001</v>
      </c>
      <c r="AD1069" s="6" t="e">
        <f>SUMIFS($AB$3:AB1069,$B$3:B1069,B1069)</f>
        <v>#N/A</v>
      </c>
      <c r="AE1069" s="6">
        <f t="shared" si="120"/>
        <v>1805.2444791793396</v>
      </c>
      <c r="AF1069" s="6">
        <f t="shared" si="121"/>
        <v>1805.2444791793396</v>
      </c>
      <c r="AG1069" s="6">
        <f>VLOOKUP(Table1[[#This Row],[PracticeCode]],$AP$3:$AS$345,4,FALSE)</f>
        <v>1805.2444791793396</v>
      </c>
      <c r="AH1069" s="27">
        <f t="shared" si="122"/>
        <v>131181.09882036535</v>
      </c>
      <c r="AI1069" s="6" t="e">
        <f t="shared" si="124"/>
        <v>#N/A</v>
      </c>
    </row>
    <row r="1070" spans="1:35" x14ac:dyDescent="0.35">
      <c r="A1070" t="str">
        <f t="shared" si="123"/>
        <v>Fulham Cross Medical CentreSouth Fulham PCNHammersmith &amp; FulhamE85649Sep6</v>
      </c>
      <c r="B1070" s="41" t="s">
        <v>116</v>
      </c>
      <c r="C1070" s="41" t="s">
        <v>449</v>
      </c>
      <c r="D1070" s="41" t="s">
        <v>22</v>
      </c>
      <c r="E1070" s="41" t="s">
        <v>117</v>
      </c>
      <c r="F1070" s="41" t="s">
        <v>117</v>
      </c>
      <c r="G1070" s="41" t="s">
        <v>761</v>
      </c>
      <c r="H1070" s="41">
        <v>6</v>
      </c>
      <c r="I1070" s="41">
        <v>4011.6543981763102</v>
      </c>
      <c r="J1070" s="41">
        <v>4313</v>
      </c>
      <c r="K1070" s="41">
        <v>376</v>
      </c>
      <c r="L1070" s="41">
        <v>85.828699999999998</v>
      </c>
      <c r="M1070" s="41">
        <v>7.4824000000000002</v>
      </c>
      <c r="N1070" s="41">
        <v>2257</v>
      </c>
      <c r="O1070" s="41">
        <v>651</v>
      </c>
      <c r="P1070" s="41">
        <v>50.782499999999999</v>
      </c>
      <c r="Q1070" s="41">
        <v>14.647499999999999</v>
      </c>
      <c r="R1070" s="41">
        <v>2529</v>
      </c>
      <c r="S1070" s="41">
        <v>45.269100000000002</v>
      </c>
      <c r="T1070" s="41">
        <v>2652</v>
      </c>
      <c r="U1070" s="41">
        <v>58.344000000000001</v>
      </c>
      <c r="V1070" s="41">
        <v>7218</v>
      </c>
      <c r="W1070" s="41">
        <v>138.58019999999999</v>
      </c>
      <c r="X1070" s="41">
        <v>5560</v>
      </c>
      <c r="Y1070" s="41">
        <v>123.774</v>
      </c>
      <c r="Z1070" s="6">
        <f>0</f>
        <v>0</v>
      </c>
      <c r="AA1070" s="6">
        <f t="shared" si="118"/>
        <v>138.58019999999999</v>
      </c>
      <c r="AB1070">
        <f>IF(ISBLANK(Table1[[#This Row],[FY2425_Cost]])=TRUE,#N/A,Table1[[#This Row],[FY2425_Cost]])</f>
        <v>123.774</v>
      </c>
      <c r="AC1070" s="6">
        <f t="shared" si="119"/>
        <v>-14.80619999999999</v>
      </c>
      <c r="AD1070" s="6" t="e">
        <f>SUMIFS($AB$3:AB1070,$B$3:B1070,B1070)</f>
        <v>#N/A</v>
      </c>
      <c r="AE1070" s="6">
        <f t="shared" si="120"/>
        <v>1805.2444791793396</v>
      </c>
      <c r="AF1070" s="6">
        <f t="shared" si="121"/>
        <v>1805.2444791793396</v>
      </c>
      <c r="AG1070" s="6">
        <f>VLOOKUP(Table1[[#This Row],[PracticeCode]],$AP$3:$AS$345,4,FALSE)</f>
        <v>1805.2444791793396</v>
      </c>
      <c r="AH1070" s="27">
        <f t="shared" si="122"/>
        <v>131181.09882036535</v>
      </c>
      <c r="AI1070" s="6" t="e">
        <f t="shared" si="124"/>
        <v>#N/A</v>
      </c>
    </row>
    <row r="1071" spans="1:35" x14ac:dyDescent="0.35">
      <c r="A1071" t="str">
        <f t="shared" si="123"/>
        <v>Fulham Medical CentreSouth Fulham PCNHammersmith &amp; FulhamE85118Apr1</v>
      </c>
      <c r="B1071" s="41" t="s">
        <v>556</v>
      </c>
      <c r="C1071" s="41" t="s">
        <v>449</v>
      </c>
      <c r="D1071" s="41" t="s">
        <v>22</v>
      </c>
      <c r="E1071" s="41" t="s">
        <v>327</v>
      </c>
      <c r="F1071" s="41" t="s">
        <v>327</v>
      </c>
      <c r="G1071" s="41" t="s">
        <v>756</v>
      </c>
      <c r="H1071" s="41">
        <v>1</v>
      </c>
      <c r="I1071" s="41">
        <v>5943.0607584168401</v>
      </c>
      <c r="J1071" s="41">
        <v>796</v>
      </c>
      <c r="K1071" s="41">
        <v>0</v>
      </c>
      <c r="L1071" s="41">
        <v>14.725999999999999</v>
      </c>
      <c r="M1071" s="41">
        <v>0</v>
      </c>
      <c r="N1071" s="41">
        <v>1070</v>
      </c>
      <c r="O1071" s="41">
        <v>77</v>
      </c>
      <c r="P1071" s="41">
        <v>21.293000000000003</v>
      </c>
      <c r="Q1071" s="41">
        <v>1.5323</v>
      </c>
      <c r="R1071" s="41">
        <v>7811</v>
      </c>
      <c r="S1071" s="41">
        <v>139.8169</v>
      </c>
      <c r="T1071" s="41">
        <v>8244</v>
      </c>
      <c r="U1071" s="41">
        <v>181.36799999999999</v>
      </c>
      <c r="V1071" s="41">
        <v>8607</v>
      </c>
      <c r="W1071" s="41">
        <v>154.5429</v>
      </c>
      <c r="X1071" s="41">
        <v>9391</v>
      </c>
      <c r="Y1071" s="41">
        <v>204.19329999999999</v>
      </c>
      <c r="Z1071" s="6">
        <f>0</f>
        <v>0</v>
      </c>
      <c r="AA1071" s="6">
        <f t="shared" si="118"/>
        <v>154.5429</v>
      </c>
      <c r="AB1071">
        <f>IF(ISBLANK(Table1[[#This Row],[FY2425_Cost]])=TRUE,#N/A,Table1[[#This Row],[FY2425_Cost]])</f>
        <v>204.19329999999999</v>
      </c>
      <c r="AC1071" s="6">
        <f t="shared" si="119"/>
        <v>49.650399999999991</v>
      </c>
      <c r="AD1071" s="6">
        <f>SUMIFS($AB$3:AB1071,$B$3:B1071,B1071)</f>
        <v>204.19329999999999</v>
      </c>
      <c r="AE1071" s="6">
        <f t="shared" si="120"/>
        <v>2674.377341287578</v>
      </c>
      <c r="AF1071" s="6">
        <f t="shared" si="121"/>
        <v>2674.377341287578</v>
      </c>
      <c r="AG1071" s="6">
        <f>VLOOKUP(Table1[[#This Row],[PracticeCode]],$AP$3:$AS$345,4,FALSE)</f>
        <v>2674.377341287578</v>
      </c>
      <c r="AH1071" s="27">
        <f t="shared" si="122"/>
        <v>194338.0868002307</v>
      </c>
      <c r="AI1071" s="6">
        <f t="shared" si="124"/>
        <v>0</v>
      </c>
    </row>
    <row r="1072" spans="1:35" x14ac:dyDescent="0.35">
      <c r="A1072" t="str">
        <f t="shared" si="123"/>
        <v>Fulham Medical CentreSouth Fulham PCNHammersmith &amp; FulhamE85118Aug5</v>
      </c>
      <c r="B1072" s="41" t="s">
        <v>556</v>
      </c>
      <c r="C1072" s="41" t="s">
        <v>449</v>
      </c>
      <c r="D1072" s="41" t="s">
        <v>22</v>
      </c>
      <c r="E1072" s="41" t="s">
        <v>327</v>
      </c>
      <c r="F1072" s="41" t="s">
        <v>327</v>
      </c>
      <c r="G1072" s="41" t="s">
        <v>760</v>
      </c>
      <c r="H1072" s="41">
        <v>5</v>
      </c>
      <c r="I1072" s="41">
        <v>5943.0607584168401</v>
      </c>
      <c r="J1072" s="41">
        <v>22168</v>
      </c>
      <c r="K1072" s="41">
        <v>0</v>
      </c>
      <c r="L1072" s="41">
        <v>410.108</v>
      </c>
      <c r="M1072" s="41">
        <v>0</v>
      </c>
      <c r="N1072" s="41">
        <v>2437</v>
      </c>
      <c r="O1072" s="41">
        <v>368</v>
      </c>
      <c r="P1072" s="41">
        <v>48.496300000000005</v>
      </c>
      <c r="Q1072" s="41">
        <v>7.3231999999999999</v>
      </c>
      <c r="R1072" s="41">
        <v>25152</v>
      </c>
      <c r="S1072" s="41">
        <v>450.2208</v>
      </c>
      <c r="T1072" s="41">
        <v>11193</v>
      </c>
      <c r="U1072" s="41">
        <v>246.24600000000001</v>
      </c>
      <c r="V1072" s="41">
        <v>47320</v>
      </c>
      <c r="W1072" s="41">
        <v>860.3288</v>
      </c>
      <c r="X1072" s="41">
        <v>13998</v>
      </c>
      <c r="Y1072" s="41">
        <v>302.06550000000004</v>
      </c>
      <c r="Z1072" s="6">
        <f>0</f>
        <v>0</v>
      </c>
      <c r="AA1072" s="6">
        <f t="shared" si="118"/>
        <v>860.3288</v>
      </c>
      <c r="AB1072">
        <f>IF(ISBLANK(Table1[[#This Row],[FY2425_Cost]])=TRUE,#N/A,Table1[[#This Row],[FY2425_Cost]])</f>
        <v>302.06550000000004</v>
      </c>
      <c r="AC1072" s="6">
        <f t="shared" si="119"/>
        <v>-558.26329999999996</v>
      </c>
      <c r="AD1072" s="6">
        <f>SUMIFS($AB$3:AB1072,$B$3:B1072,B1072)</f>
        <v>506.25880000000006</v>
      </c>
      <c r="AE1072" s="6">
        <f t="shared" si="120"/>
        <v>2674.377341287578</v>
      </c>
      <c r="AF1072" s="6">
        <f t="shared" si="121"/>
        <v>2674.377341287578</v>
      </c>
      <c r="AG1072" s="6">
        <f>VLOOKUP(Table1[[#This Row],[PracticeCode]],$AP$3:$AS$345,4,FALSE)</f>
        <v>2674.377341287578</v>
      </c>
      <c r="AH1072" s="27">
        <f t="shared" si="122"/>
        <v>194338.0868002307</v>
      </c>
      <c r="AI1072" s="6">
        <f t="shared" si="124"/>
        <v>0</v>
      </c>
    </row>
    <row r="1073" spans="1:35" x14ac:dyDescent="0.35">
      <c r="A1073" t="str">
        <f t="shared" si="123"/>
        <v>Fulham Medical CentreSouth Fulham PCNHammersmith &amp; FulhamE85118Dec9</v>
      </c>
      <c r="B1073" s="41" t="s">
        <v>556</v>
      </c>
      <c r="C1073" s="41" t="s">
        <v>449</v>
      </c>
      <c r="D1073" s="41" t="s">
        <v>22</v>
      </c>
      <c r="E1073" s="41" t="s">
        <v>327</v>
      </c>
      <c r="F1073" s="41" t="s">
        <v>327</v>
      </c>
      <c r="G1073" s="41" t="s">
        <v>764</v>
      </c>
      <c r="H1073" s="41">
        <v>9</v>
      </c>
      <c r="I1073" s="41">
        <v>5943.0607584168401</v>
      </c>
      <c r="J1073" s="41">
        <v>938</v>
      </c>
      <c r="K1073" s="41">
        <v>0</v>
      </c>
      <c r="L1073" s="41">
        <v>18.6662</v>
      </c>
      <c r="M1073" s="41">
        <v>0</v>
      </c>
      <c r="N1073" s="41"/>
      <c r="O1073" s="41"/>
      <c r="P1073" s="41"/>
      <c r="Q1073" s="41"/>
      <c r="R1073" s="41">
        <v>13910</v>
      </c>
      <c r="S1073" s="41">
        <v>248.989</v>
      </c>
      <c r="T1073" s="41"/>
      <c r="U1073" s="41"/>
      <c r="V1073" s="41">
        <v>14848</v>
      </c>
      <c r="W1073" s="41">
        <v>267.65519999999998</v>
      </c>
      <c r="X1073" s="41"/>
      <c r="Y1073" s="41"/>
      <c r="Z1073" s="6">
        <f>0</f>
        <v>0</v>
      </c>
      <c r="AA1073" s="6">
        <f t="shared" si="118"/>
        <v>267.65519999999998</v>
      </c>
      <c r="AB1073" t="e">
        <f>IF(ISBLANK(Table1[[#This Row],[FY2425_Cost]])=TRUE,#N/A,Table1[[#This Row],[FY2425_Cost]])</f>
        <v>#N/A</v>
      </c>
      <c r="AC1073" s="6" t="e">
        <f t="shared" si="119"/>
        <v>#N/A</v>
      </c>
      <c r="AD1073" s="6" t="e">
        <f>SUMIFS($AB$3:AB1073,$B$3:B1073,B1073)</f>
        <v>#N/A</v>
      </c>
      <c r="AE1073" s="6">
        <f t="shared" si="120"/>
        <v>2674.377341287578</v>
      </c>
      <c r="AF1073" s="6">
        <f t="shared" si="121"/>
        <v>2674.377341287578</v>
      </c>
      <c r="AG1073" s="6">
        <f>VLOOKUP(Table1[[#This Row],[PracticeCode]],$AP$3:$AS$345,4,FALSE)</f>
        <v>2674.377341287578</v>
      </c>
      <c r="AH1073" s="27">
        <f t="shared" si="122"/>
        <v>194338.0868002307</v>
      </c>
      <c r="AI1073" s="6" t="e">
        <f t="shared" si="124"/>
        <v>#N/A</v>
      </c>
    </row>
    <row r="1074" spans="1:35" x14ac:dyDescent="0.35">
      <c r="A1074" t="str">
        <f t="shared" si="123"/>
        <v>Fulham Medical CentreSouth Fulham PCNHammersmith &amp; FulhamE85118Feb11</v>
      </c>
      <c r="B1074" s="41" t="s">
        <v>556</v>
      </c>
      <c r="C1074" s="41" t="s">
        <v>449</v>
      </c>
      <c r="D1074" s="41" t="s">
        <v>22</v>
      </c>
      <c r="E1074" s="41" t="s">
        <v>327</v>
      </c>
      <c r="F1074" s="41" t="s">
        <v>327</v>
      </c>
      <c r="G1074" s="41" t="s">
        <v>766</v>
      </c>
      <c r="H1074" s="41">
        <v>11</v>
      </c>
      <c r="I1074" s="41">
        <v>5943.0607584168401</v>
      </c>
      <c r="J1074" s="41">
        <v>2397</v>
      </c>
      <c r="K1074" s="41">
        <v>3</v>
      </c>
      <c r="L1074" s="41">
        <v>47.700300000000006</v>
      </c>
      <c r="M1074" s="41">
        <v>5.9700000000000003E-2</v>
      </c>
      <c r="N1074" s="41"/>
      <c r="O1074" s="41"/>
      <c r="P1074" s="41"/>
      <c r="Q1074" s="41"/>
      <c r="R1074" s="41">
        <v>13028</v>
      </c>
      <c r="S1074" s="41">
        <v>233.2012</v>
      </c>
      <c r="T1074" s="41"/>
      <c r="U1074" s="41"/>
      <c r="V1074" s="41">
        <v>15428</v>
      </c>
      <c r="W1074" s="41">
        <v>280.96120000000002</v>
      </c>
      <c r="X1074" s="41"/>
      <c r="Y1074" s="41"/>
      <c r="Z1074" s="6">
        <f>0</f>
        <v>0</v>
      </c>
      <c r="AA1074" s="6">
        <f t="shared" si="118"/>
        <v>280.96120000000002</v>
      </c>
      <c r="AB1074" t="e">
        <f>IF(ISBLANK(Table1[[#This Row],[FY2425_Cost]])=TRUE,#N/A,Table1[[#This Row],[FY2425_Cost]])</f>
        <v>#N/A</v>
      </c>
      <c r="AC1074" s="6" t="e">
        <f t="shared" si="119"/>
        <v>#N/A</v>
      </c>
      <c r="AD1074" s="6" t="e">
        <f>SUMIFS($AB$3:AB1074,$B$3:B1074,B1074)</f>
        <v>#N/A</v>
      </c>
      <c r="AE1074" s="6">
        <f t="shared" si="120"/>
        <v>2674.377341287578</v>
      </c>
      <c r="AF1074" s="6">
        <f t="shared" si="121"/>
        <v>2674.377341287578</v>
      </c>
      <c r="AG1074" s="6">
        <f>VLOOKUP(Table1[[#This Row],[PracticeCode]],$AP$3:$AS$345,4,FALSE)</f>
        <v>2674.377341287578</v>
      </c>
      <c r="AH1074" s="27">
        <f t="shared" si="122"/>
        <v>194338.0868002307</v>
      </c>
      <c r="AI1074" s="6" t="e">
        <f t="shared" si="124"/>
        <v>#N/A</v>
      </c>
    </row>
    <row r="1075" spans="1:35" x14ac:dyDescent="0.35">
      <c r="A1075" t="str">
        <f t="shared" si="123"/>
        <v>Fulham Medical CentreSouth Fulham PCNHammersmith &amp; FulhamE85118Jan10</v>
      </c>
      <c r="B1075" s="41" t="s">
        <v>556</v>
      </c>
      <c r="C1075" s="41" t="s">
        <v>449</v>
      </c>
      <c r="D1075" s="41" t="s">
        <v>22</v>
      </c>
      <c r="E1075" s="41" t="s">
        <v>327</v>
      </c>
      <c r="F1075" s="41" t="s">
        <v>327</v>
      </c>
      <c r="G1075" s="41" t="s">
        <v>765</v>
      </c>
      <c r="H1075" s="41">
        <v>10</v>
      </c>
      <c r="I1075" s="41">
        <v>5943.0607584168401</v>
      </c>
      <c r="J1075" s="41">
        <v>1347</v>
      </c>
      <c r="K1075" s="41">
        <v>3</v>
      </c>
      <c r="L1075" s="41">
        <v>26.805300000000003</v>
      </c>
      <c r="M1075" s="41">
        <v>5.9700000000000003E-2</v>
      </c>
      <c r="N1075" s="41"/>
      <c r="O1075" s="41"/>
      <c r="P1075" s="41"/>
      <c r="Q1075" s="41"/>
      <c r="R1075" s="41">
        <v>18096</v>
      </c>
      <c r="S1075" s="41">
        <v>323.91840000000002</v>
      </c>
      <c r="T1075" s="41"/>
      <c r="U1075" s="41"/>
      <c r="V1075" s="41">
        <v>19446</v>
      </c>
      <c r="W1075" s="41">
        <v>350.78340000000003</v>
      </c>
      <c r="X1075" s="41"/>
      <c r="Y1075" s="41"/>
      <c r="Z1075" s="6">
        <f>0</f>
        <v>0</v>
      </c>
      <c r="AA1075" s="6">
        <f t="shared" si="118"/>
        <v>350.78340000000003</v>
      </c>
      <c r="AB1075" t="e">
        <f>IF(ISBLANK(Table1[[#This Row],[FY2425_Cost]])=TRUE,#N/A,Table1[[#This Row],[FY2425_Cost]])</f>
        <v>#N/A</v>
      </c>
      <c r="AC1075" s="6" t="e">
        <f t="shared" si="119"/>
        <v>#N/A</v>
      </c>
      <c r="AD1075" s="6" t="e">
        <f>SUMIFS($AB$3:AB1075,$B$3:B1075,B1075)</f>
        <v>#N/A</v>
      </c>
      <c r="AE1075" s="6">
        <f t="shared" si="120"/>
        <v>2674.377341287578</v>
      </c>
      <c r="AF1075" s="6">
        <f t="shared" si="121"/>
        <v>2674.377341287578</v>
      </c>
      <c r="AG1075" s="6">
        <f>VLOOKUP(Table1[[#This Row],[PracticeCode]],$AP$3:$AS$345,4,FALSE)</f>
        <v>2674.377341287578</v>
      </c>
      <c r="AH1075" s="27">
        <f t="shared" si="122"/>
        <v>194338.0868002307</v>
      </c>
      <c r="AI1075" s="6" t="e">
        <f t="shared" si="124"/>
        <v>#N/A</v>
      </c>
    </row>
    <row r="1076" spans="1:35" x14ac:dyDescent="0.35">
      <c r="A1076" t="str">
        <f t="shared" si="123"/>
        <v>Fulham Medical CentreSouth Fulham PCNHammersmith &amp; FulhamE85118Jul4</v>
      </c>
      <c r="B1076" s="41" t="s">
        <v>556</v>
      </c>
      <c r="C1076" s="41" t="s">
        <v>449</v>
      </c>
      <c r="D1076" s="41" t="s">
        <v>22</v>
      </c>
      <c r="E1076" s="41" t="s">
        <v>327</v>
      </c>
      <c r="F1076" s="41" t="s">
        <v>327</v>
      </c>
      <c r="G1076" s="41" t="s">
        <v>759</v>
      </c>
      <c r="H1076" s="41">
        <v>4</v>
      </c>
      <c r="I1076" s="41">
        <v>5943.0607584168401</v>
      </c>
      <c r="J1076" s="41">
        <v>1059</v>
      </c>
      <c r="K1076" s="41">
        <v>16</v>
      </c>
      <c r="L1076" s="41">
        <v>19.5915</v>
      </c>
      <c r="M1076" s="41">
        <v>0.29599999999999999</v>
      </c>
      <c r="N1076" s="41">
        <v>3015</v>
      </c>
      <c r="O1076" s="41">
        <v>31</v>
      </c>
      <c r="P1076" s="41">
        <v>59.9985</v>
      </c>
      <c r="Q1076" s="41">
        <v>0.6169</v>
      </c>
      <c r="R1076" s="41">
        <v>12500</v>
      </c>
      <c r="S1076" s="41">
        <v>223.75</v>
      </c>
      <c r="T1076" s="41">
        <v>10811</v>
      </c>
      <c r="U1076" s="41">
        <v>237.84200000000001</v>
      </c>
      <c r="V1076" s="41">
        <v>13575</v>
      </c>
      <c r="W1076" s="41">
        <v>243.63749999999999</v>
      </c>
      <c r="X1076" s="41">
        <v>13857</v>
      </c>
      <c r="Y1076" s="41">
        <v>298.45740000000001</v>
      </c>
      <c r="Z1076" s="6">
        <f>0</f>
        <v>0</v>
      </c>
      <c r="AA1076" s="6">
        <f t="shared" si="118"/>
        <v>243.63749999999999</v>
      </c>
      <c r="AB1076">
        <f>IF(ISBLANK(Table1[[#This Row],[FY2425_Cost]])=TRUE,#N/A,Table1[[#This Row],[FY2425_Cost]])</f>
        <v>298.45740000000001</v>
      </c>
      <c r="AC1076" s="6">
        <f t="shared" si="119"/>
        <v>54.819900000000018</v>
      </c>
      <c r="AD1076" s="6" t="e">
        <f>SUMIFS($AB$3:AB1076,$B$3:B1076,B1076)</f>
        <v>#N/A</v>
      </c>
      <c r="AE1076" s="6">
        <f t="shared" si="120"/>
        <v>2674.377341287578</v>
      </c>
      <c r="AF1076" s="6">
        <f t="shared" si="121"/>
        <v>2674.377341287578</v>
      </c>
      <c r="AG1076" s="6">
        <f>VLOOKUP(Table1[[#This Row],[PracticeCode]],$AP$3:$AS$345,4,FALSE)</f>
        <v>2674.377341287578</v>
      </c>
      <c r="AH1076" s="27">
        <f t="shared" si="122"/>
        <v>194338.0868002307</v>
      </c>
      <c r="AI1076" s="6" t="e">
        <f t="shared" si="124"/>
        <v>#N/A</v>
      </c>
    </row>
    <row r="1077" spans="1:35" x14ac:dyDescent="0.35">
      <c r="A1077" t="str">
        <f t="shared" si="123"/>
        <v>Fulham Medical CentreSouth Fulham PCNHammersmith &amp; FulhamE85118Jun3</v>
      </c>
      <c r="B1077" s="41" t="s">
        <v>556</v>
      </c>
      <c r="C1077" s="41" t="s">
        <v>449</v>
      </c>
      <c r="D1077" s="41" t="s">
        <v>22</v>
      </c>
      <c r="E1077" s="41" t="s">
        <v>327</v>
      </c>
      <c r="F1077" s="41" t="s">
        <v>327</v>
      </c>
      <c r="G1077" s="41" t="s">
        <v>758</v>
      </c>
      <c r="H1077" s="41">
        <v>3</v>
      </c>
      <c r="I1077" s="41">
        <v>5943.0607584168401</v>
      </c>
      <c r="J1077" s="41">
        <v>1380</v>
      </c>
      <c r="K1077" s="41">
        <v>4</v>
      </c>
      <c r="L1077" s="41">
        <v>25.529999999999998</v>
      </c>
      <c r="M1077" s="41">
        <v>7.3999999999999996E-2</v>
      </c>
      <c r="N1077" s="41">
        <v>1193</v>
      </c>
      <c r="O1077" s="41">
        <v>3</v>
      </c>
      <c r="P1077" s="41">
        <v>23.7407</v>
      </c>
      <c r="Q1077" s="41">
        <v>5.9700000000000003E-2</v>
      </c>
      <c r="R1077" s="41">
        <v>7647</v>
      </c>
      <c r="S1077" s="41">
        <v>136.88130000000001</v>
      </c>
      <c r="T1077" s="41">
        <v>11953</v>
      </c>
      <c r="U1077" s="41">
        <v>262.96600000000001</v>
      </c>
      <c r="V1077" s="41">
        <v>9031</v>
      </c>
      <c r="W1077" s="41">
        <v>162.4853</v>
      </c>
      <c r="X1077" s="41">
        <v>13149</v>
      </c>
      <c r="Y1077" s="41">
        <v>286.76640000000003</v>
      </c>
      <c r="Z1077" s="6">
        <f>0</f>
        <v>0</v>
      </c>
      <c r="AA1077" s="6">
        <f t="shared" si="118"/>
        <v>162.4853</v>
      </c>
      <c r="AB1077">
        <f>IF(ISBLANK(Table1[[#This Row],[FY2425_Cost]])=TRUE,#N/A,Table1[[#This Row],[FY2425_Cost]])</f>
        <v>286.76640000000003</v>
      </c>
      <c r="AC1077" s="6">
        <f t="shared" si="119"/>
        <v>124.28110000000004</v>
      </c>
      <c r="AD1077" s="6" t="e">
        <f>SUMIFS($AB$3:AB1077,$B$3:B1077,B1077)</f>
        <v>#N/A</v>
      </c>
      <c r="AE1077" s="6">
        <f t="shared" si="120"/>
        <v>2674.377341287578</v>
      </c>
      <c r="AF1077" s="6">
        <f t="shared" si="121"/>
        <v>2674.377341287578</v>
      </c>
      <c r="AG1077" s="6">
        <f>VLOOKUP(Table1[[#This Row],[PracticeCode]],$AP$3:$AS$345,4,FALSE)</f>
        <v>2674.377341287578</v>
      </c>
      <c r="AH1077" s="27">
        <f t="shared" si="122"/>
        <v>194338.0868002307</v>
      </c>
      <c r="AI1077" s="6" t="e">
        <f t="shared" si="124"/>
        <v>#N/A</v>
      </c>
    </row>
    <row r="1078" spans="1:35" x14ac:dyDescent="0.35">
      <c r="A1078" t="str">
        <f t="shared" si="123"/>
        <v>Fulham Medical CentreSouth Fulham PCNHammersmith &amp; FulhamE85118Mar12</v>
      </c>
      <c r="B1078" s="41" t="s">
        <v>556</v>
      </c>
      <c r="C1078" s="41" t="s">
        <v>449</v>
      </c>
      <c r="D1078" s="41" t="s">
        <v>22</v>
      </c>
      <c r="E1078" s="41" t="s">
        <v>327</v>
      </c>
      <c r="F1078" s="41" t="s">
        <v>327</v>
      </c>
      <c r="G1078" s="41" t="s">
        <v>767</v>
      </c>
      <c r="H1078" s="41">
        <v>12</v>
      </c>
      <c r="I1078" s="41">
        <v>5943.0607584168401</v>
      </c>
      <c r="J1078" s="41">
        <v>3344</v>
      </c>
      <c r="K1078" s="41">
        <v>2353</v>
      </c>
      <c r="L1078" s="41">
        <v>66.545600000000007</v>
      </c>
      <c r="M1078" s="41">
        <v>46.8247</v>
      </c>
      <c r="N1078" s="41"/>
      <c r="O1078" s="41"/>
      <c r="P1078" s="41"/>
      <c r="Q1078" s="41"/>
      <c r="R1078" s="41">
        <v>8730</v>
      </c>
      <c r="S1078" s="41">
        <v>156.267</v>
      </c>
      <c r="T1078" s="41"/>
      <c r="U1078" s="41"/>
      <c r="V1078" s="41">
        <v>14427</v>
      </c>
      <c r="W1078" s="41">
        <v>269.63729999999998</v>
      </c>
      <c r="X1078" s="41"/>
      <c r="Y1078" s="41"/>
      <c r="Z1078" s="6">
        <f>0</f>
        <v>0</v>
      </c>
      <c r="AA1078" s="6">
        <f t="shared" si="118"/>
        <v>269.63729999999998</v>
      </c>
      <c r="AB1078" t="e">
        <f>IF(ISBLANK(Table1[[#This Row],[FY2425_Cost]])=TRUE,#N/A,Table1[[#This Row],[FY2425_Cost]])</f>
        <v>#N/A</v>
      </c>
      <c r="AC1078" s="6" t="e">
        <f t="shared" si="119"/>
        <v>#N/A</v>
      </c>
      <c r="AD1078" s="6" t="e">
        <f>SUMIFS($AB$3:AB1078,$B$3:B1078,B1078)</f>
        <v>#N/A</v>
      </c>
      <c r="AE1078" s="6">
        <f t="shared" si="120"/>
        <v>2674.377341287578</v>
      </c>
      <c r="AF1078" s="6">
        <f t="shared" si="121"/>
        <v>2674.377341287578</v>
      </c>
      <c r="AG1078" s="6">
        <f>VLOOKUP(Table1[[#This Row],[PracticeCode]],$AP$3:$AS$345,4,FALSE)</f>
        <v>2674.377341287578</v>
      </c>
      <c r="AH1078" s="27">
        <f t="shared" si="122"/>
        <v>194338.0868002307</v>
      </c>
      <c r="AI1078" s="6" t="e">
        <f t="shared" si="124"/>
        <v>#N/A</v>
      </c>
    </row>
    <row r="1079" spans="1:35" x14ac:dyDescent="0.35">
      <c r="A1079" t="str">
        <f t="shared" si="123"/>
        <v>Fulham Medical CentreSouth Fulham PCNHammersmith &amp; FulhamE85118May2</v>
      </c>
      <c r="B1079" s="41" t="s">
        <v>556</v>
      </c>
      <c r="C1079" s="41" t="s">
        <v>449</v>
      </c>
      <c r="D1079" s="41" t="s">
        <v>22</v>
      </c>
      <c r="E1079" s="41" t="s">
        <v>327</v>
      </c>
      <c r="F1079" s="41" t="s">
        <v>327</v>
      </c>
      <c r="G1079" s="41" t="s">
        <v>757</v>
      </c>
      <c r="H1079" s="41">
        <v>2</v>
      </c>
      <c r="I1079" s="41">
        <v>5943.0607584168401</v>
      </c>
      <c r="J1079" s="41">
        <v>1316</v>
      </c>
      <c r="K1079" s="41">
        <v>0</v>
      </c>
      <c r="L1079" s="41">
        <v>24.346</v>
      </c>
      <c r="M1079" s="41">
        <v>0</v>
      </c>
      <c r="N1079" s="41">
        <v>1139</v>
      </c>
      <c r="O1079" s="41">
        <v>0</v>
      </c>
      <c r="P1079" s="41">
        <v>22.6661</v>
      </c>
      <c r="Q1079" s="41">
        <v>0</v>
      </c>
      <c r="R1079" s="41">
        <v>9759</v>
      </c>
      <c r="S1079" s="41">
        <v>174.68610000000001</v>
      </c>
      <c r="T1079" s="41">
        <v>8427</v>
      </c>
      <c r="U1079" s="41">
        <v>185.39400000000001</v>
      </c>
      <c r="V1079" s="41">
        <v>11075</v>
      </c>
      <c r="W1079" s="41">
        <v>199.03210000000001</v>
      </c>
      <c r="X1079" s="41">
        <v>9566</v>
      </c>
      <c r="Y1079" s="41">
        <v>208.06010000000001</v>
      </c>
      <c r="Z1079" s="6">
        <f>0</f>
        <v>0</v>
      </c>
      <c r="AA1079" s="6">
        <f t="shared" ref="AA1079:AA1130" si="125">IFERROR(W1079*1,#N/A)</f>
        <v>199.03210000000001</v>
      </c>
      <c r="AB1079">
        <f>IF(ISBLANK(Table1[[#This Row],[FY2425_Cost]])=TRUE,#N/A,Table1[[#This Row],[FY2425_Cost]])</f>
        <v>208.06010000000001</v>
      </c>
      <c r="AC1079" s="6">
        <f t="shared" ref="AC1079:AC1130" si="126">AB1079-AA1079</f>
        <v>9.0279999999999916</v>
      </c>
      <c r="AD1079" s="6" t="e">
        <f>SUMIFS($AB$3:AB1079,$B$3:B1079,B1079)</f>
        <v>#N/A</v>
      </c>
      <c r="AE1079" s="6">
        <f t="shared" ref="AE1079:AE1130" si="127">IFERROR(I1079*$AE$1,#N/A)</f>
        <v>2674.377341287578</v>
      </c>
      <c r="AF1079" s="6">
        <f t="shared" ref="AF1079:AF1130" si="128">AE1079+Z1079</f>
        <v>2674.377341287578</v>
      </c>
      <c r="AG1079" s="6">
        <f>VLOOKUP(Table1[[#This Row],[PracticeCode]],$AP$3:$AS$345,4,FALSE)</f>
        <v>2674.377341287578</v>
      </c>
      <c r="AH1079" s="27">
        <f t="shared" ref="AH1079:AH1130" si="129">IFERROR(I1079*$AH$1,#N/A)</f>
        <v>194338.0868002307</v>
      </c>
      <c r="AI1079" s="6" t="e">
        <f t="shared" si="124"/>
        <v>#N/A</v>
      </c>
    </row>
    <row r="1080" spans="1:35" x14ac:dyDescent="0.35">
      <c r="A1080" t="str">
        <f t="shared" si="123"/>
        <v>Fulham Medical CentreSouth Fulham PCNHammersmith &amp; FulhamE85118Nov8</v>
      </c>
      <c r="B1080" s="41" t="s">
        <v>556</v>
      </c>
      <c r="C1080" s="41" t="s">
        <v>449</v>
      </c>
      <c r="D1080" s="41" t="s">
        <v>22</v>
      </c>
      <c r="E1080" s="41" t="s">
        <v>327</v>
      </c>
      <c r="F1080" s="41" t="s">
        <v>327</v>
      </c>
      <c r="G1080" s="41" t="s">
        <v>763</v>
      </c>
      <c r="H1080" s="41">
        <v>8</v>
      </c>
      <c r="I1080" s="41">
        <v>5943.0607584168401</v>
      </c>
      <c r="J1080" s="41">
        <v>1323</v>
      </c>
      <c r="K1080" s="41">
        <v>0</v>
      </c>
      <c r="L1080" s="41">
        <v>26.3277</v>
      </c>
      <c r="M1080" s="41">
        <v>0</v>
      </c>
      <c r="N1080" s="41"/>
      <c r="O1080" s="41"/>
      <c r="P1080" s="41"/>
      <c r="Q1080" s="41"/>
      <c r="R1080" s="41">
        <v>11239</v>
      </c>
      <c r="S1080" s="41">
        <v>201.1781</v>
      </c>
      <c r="T1080" s="41"/>
      <c r="U1080" s="41"/>
      <c r="V1080" s="41">
        <v>12562</v>
      </c>
      <c r="W1080" s="41">
        <v>227.50579999999999</v>
      </c>
      <c r="X1080" s="41"/>
      <c r="Y1080" s="41"/>
      <c r="Z1080" s="6">
        <f>0</f>
        <v>0</v>
      </c>
      <c r="AA1080" s="6">
        <f t="shared" si="125"/>
        <v>227.50579999999999</v>
      </c>
      <c r="AB1080" t="e">
        <f>IF(ISBLANK(Table1[[#This Row],[FY2425_Cost]])=TRUE,#N/A,Table1[[#This Row],[FY2425_Cost]])</f>
        <v>#N/A</v>
      </c>
      <c r="AC1080" s="6" t="e">
        <f t="shared" si="126"/>
        <v>#N/A</v>
      </c>
      <c r="AD1080" s="6" t="e">
        <f>SUMIFS($AB$3:AB1080,$B$3:B1080,B1080)</f>
        <v>#N/A</v>
      </c>
      <c r="AE1080" s="6">
        <f t="shared" si="127"/>
        <v>2674.377341287578</v>
      </c>
      <c r="AF1080" s="6">
        <f t="shared" si="128"/>
        <v>2674.377341287578</v>
      </c>
      <c r="AG1080" s="6">
        <f>VLOOKUP(Table1[[#This Row],[PracticeCode]],$AP$3:$AS$345,4,FALSE)</f>
        <v>2674.377341287578</v>
      </c>
      <c r="AH1080" s="27">
        <f t="shared" si="129"/>
        <v>194338.0868002307</v>
      </c>
      <c r="AI1080" s="6" t="e">
        <f t="shared" si="124"/>
        <v>#N/A</v>
      </c>
    </row>
    <row r="1081" spans="1:35" x14ac:dyDescent="0.35">
      <c r="A1081" t="str">
        <f t="shared" si="123"/>
        <v>Fulham Medical CentreSouth Fulham PCNHammersmith &amp; FulhamE85118Oct7</v>
      </c>
      <c r="B1081" s="41" t="s">
        <v>556</v>
      </c>
      <c r="C1081" s="41" t="s">
        <v>449</v>
      </c>
      <c r="D1081" s="41" t="s">
        <v>22</v>
      </c>
      <c r="E1081" s="41" t="s">
        <v>327</v>
      </c>
      <c r="F1081" s="41" t="s">
        <v>327</v>
      </c>
      <c r="G1081" s="41" t="s">
        <v>762</v>
      </c>
      <c r="H1081" s="41">
        <v>7</v>
      </c>
      <c r="I1081" s="41">
        <v>5943.0607584168401</v>
      </c>
      <c r="J1081" s="41">
        <v>1206</v>
      </c>
      <c r="K1081" s="41">
        <v>14</v>
      </c>
      <c r="L1081" s="41">
        <v>23.999400000000001</v>
      </c>
      <c r="M1081" s="41">
        <v>0.27860000000000001</v>
      </c>
      <c r="N1081" s="41">
        <v>0</v>
      </c>
      <c r="O1081" s="41">
        <v>44</v>
      </c>
      <c r="P1081" s="41">
        <v>0</v>
      </c>
      <c r="Q1081" s="41">
        <v>0.99</v>
      </c>
      <c r="R1081" s="41">
        <v>16852</v>
      </c>
      <c r="S1081" s="41">
        <v>301.6508</v>
      </c>
      <c r="T1081" s="41">
        <v>12380</v>
      </c>
      <c r="U1081" s="41">
        <v>272.36</v>
      </c>
      <c r="V1081" s="41">
        <v>18072</v>
      </c>
      <c r="W1081" s="41">
        <v>325.92880000000002</v>
      </c>
      <c r="X1081" s="41">
        <v>12424</v>
      </c>
      <c r="Y1081" s="41">
        <v>273.35000000000002</v>
      </c>
      <c r="Z1081" s="6">
        <f>0</f>
        <v>0</v>
      </c>
      <c r="AA1081" s="6">
        <f t="shared" si="125"/>
        <v>325.92880000000002</v>
      </c>
      <c r="AB1081">
        <f>IF(ISBLANK(Table1[[#This Row],[FY2425_Cost]])=TRUE,#N/A,Table1[[#This Row],[FY2425_Cost]])</f>
        <v>273.35000000000002</v>
      </c>
      <c r="AC1081" s="6">
        <f t="shared" si="126"/>
        <v>-52.578800000000001</v>
      </c>
      <c r="AD1081" s="6" t="e">
        <f>SUMIFS($AB$3:AB1081,$B$3:B1081,B1081)</f>
        <v>#N/A</v>
      </c>
      <c r="AE1081" s="6">
        <f t="shared" si="127"/>
        <v>2674.377341287578</v>
      </c>
      <c r="AF1081" s="6">
        <f t="shared" si="128"/>
        <v>2674.377341287578</v>
      </c>
      <c r="AG1081" s="6">
        <f>VLOOKUP(Table1[[#This Row],[PracticeCode]],$AP$3:$AS$345,4,FALSE)</f>
        <v>2674.377341287578</v>
      </c>
      <c r="AH1081" s="27">
        <f t="shared" si="129"/>
        <v>194338.0868002307</v>
      </c>
      <c r="AI1081" s="6" t="e">
        <f t="shared" si="124"/>
        <v>#N/A</v>
      </c>
    </row>
    <row r="1082" spans="1:35" x14ac:dyDescent="0.35">
      <c r="A1082" t="str">
        <f t="shared" si="123"/>
        <v>Fulham Medical CentreSouth Fulham PCNHammersmith &amp; FulhamE85118Sep6</v>
      </c>
      <c r="B1082" s="41" t="s">
        <v>556</v>
      </c>
      <c r="C1082" s="41" t="s">
        <v>449</v>
      </c>
      <c r="D1082" s="41" t="s">
        <v>22</v>
      </c>
      <c r="E1082" s="41" t="s">
        <v>327</v>
      </c>
      <c r="F1082" s="41" t="s">
        <v>327</v>
      </c>
      <c r="G1082" s="41" t="s">
        <v>761</v>
      </c>
      <c r="H1082" s="41">
        <v>6</v>
      </c>
      <c r="I1082" s="41">
        <v>5943.0607584168401</v>
      </c>
      <c r="J1082" s="41">
        <v>1089</v>
      </c>
      <c r="K1082" s="41">
        <v>2013</v>
      </c>
      <c r="L1082" s="41">
        <v>21.671100000000003</v>
      </c>
      <c r="M1082" s="41">
        <v>40.058700000000002</v>
      </c>
      <c r="N1082" s="41">
        <v>1658</v>
      </c>
      <c r="O1082" s="41">
        <v>2602</v>
      </c>
      <c r="P1082" s="41">
        <v>37.305</v>
      </c>
      <c r="Q1082" s="41">
        <v>58.544999999999995</v>
      </c>
      <c r="R1082" s="41">
        <v>10039</v>
      </c>
      <c r="S1082" s="41">
        <v>179.69810000000001</v>
      </c>
      <c r="T1082" s="41">
        <v>8063</v>
      </c>
      <c r="U1082" s="41">
        <v>177.386</v>
      </c>
      <c r="V1082" s="41">
        <v>13141</v>
      </c>
      <c r="W1082" s="41">
        <v>241.42790000000002</v>
      </c>
      <c r="X1082" s="41">
        <v>12323</v>
      </c>
      <c r="Y1082" s="41">
        <v>273.23599999999999</v>
      </c>
      <c r="Z1082" s="6">
        <f>0</f>
        <v>0</v>
      </c>
      <c r="AA1082" s="6">
        <f t="shared" si="125"/>
        <v>241.42790000000002</v>
      </c>
      <c r="AB1082">
        <f>IF(ISBLANK(Table1[[#This Row],[FY2425_Cost]])=TRUE,#N/A,Table1[[#This Row],[FY2425_Cost]])</f>
        <v>273.23599999999999</v>
      </c>
      <c r="AC1082" s="6">
        <f t="shared" si="126"/>
        <v>31.808099999999968</v>
      </c>
      <c r="AD1082" s="6" t="e">
        <f>SUMIFS($AB$3:AB1082,$B$3:B1082,B1082)</f>
        <v>#N/A</v>
      </c>
      <c r="AE1082" s="6">
        <f t="shared" si="127"/>
        <v>2674.377341287578</v>
      </c>
      <c r="AF1082" s="6">
        <f t="shared" si="128"/>
        <v>2674.377341287578</v>
      </c>
      <c r="AG1082" s="6">
        <f>VLOOKUP(Table1[[#This Row],[PracticeCode]],$AP$3:$AS$345,4,FALSE)</f>
        <v>2674.377341287578</v>
      </c>
      <c r="AH1082" s="27">
        <f t="shared" si="129"/>
        <v>194338.0868002307</v>
      </c>
      <c r="AI1082" s="6" t="e">
        <f t="shared" si="124"/>
        <v>#N/A</v>
      </c>
    </row>
    <row r="1083" spans="1:35" x14ac:dyDescent="0.35">
      <c r="A1083" t="str">
        <f t="shared" si="123"/>
        <v>Gill Medical PracticeFeltham and BedfontHounslowE85708Apr1</v>
      </c>
      <c r="B1083" s="41" t="s">
        <v>118</v>
      </c>
      <c r="C1083" s="41" t="s">
        <v>454</v>
      </c>
      <c r="D1083" s="41" t="s">
        <v>16</v>
      </c>
      <c r="E1083" s="41" t="s">
        <v>119</v>
      </c>
      <c r="F1083" s="41" t="s">
        <v>119</v>
      </c>
      <c r="G1083" s="41" t="s">
        <v>756</v>
      </c>
      <c r="H1083" s="41">
        <v>1</v>
      </c>
      <c r="I1083" s="41">
        <v>7507.6974247606704</v>
      </c>
      <c r="J1083" s="41">
        <v>1506</v>
      </c>
      <c r="K1083" s="41">
        <v>0</v>
      </c>
      <c r="L1083" s="41">
        <v>27.860999999999997</v>
      </c>
      <c r="M1083" s="41">
        <v>0</v>
      </c>
      <c r="N1083" s="41">
        <v>214</v>
      </c>
      <c r="O1083" s="41">
        <v>0</v>
      </c>
      <c r="P1083" s="41">
        <v>4.2586000000000004</v>
      </c>
      <c r="Q1083" s="41">
        <v>0</v>
      </c>
      <c r="R1083" s="41">
        <v>31456</v>
      </c>
      <c r="S1083" s="41">
        <v>563.06240000000003</v>
      </c>
      <c r="T1083" s="41">
        <v>7704</v>
      </c>
      <c r="U1083" s="41">
        <v>169.488</v>
      </c>
      <c r="V1083" s="41">
        <v>32962</v>
      </c>
      <c r="W1083" s="41">
        <v>590.92340000000002</v>
      </c>
      <c r="X1083" s="41">
        <v>7918</v>
      </c>
      <c r="Y1083" s="41">
        <v>173.7466</v>
      </c>
      <c r="Z1083" s="6">
        <f>0</f>
        <v>0</v>
      </c>
      <c r="AA1083" s="6">
        <f t="shared" si="125"/>
        <v>590.92340000000002</v>
      </c>
      <c r="AB1083">
        <f>IF(ISBLANK(Table1[[#This Row],[FY2425_Cost]])=TRUE,#N/A,Table1[[#This Row],[FY2425_Cost]])</f>
        <v>173.7466</v>
      </c>
      <c r="AC1083" s="6">
        <f t="shared" si="126"/>
        <v>-417.17680000000001</v>
      </c>
      <c r="AD1083" s="6">
        <f>SUMIFS($AB$3:AB1083,$B$3:B1083,B1083)</f>
        <v>173.7466</v>
      </c>
      <c r="AE1083" s="6">
        <f t="shared" si="127"/>
        <v>3378.4638411423016</v>
      </c>
      <c r="AF1083" s="6">
        <f t="shared" si="128"/>
        <v>3378.4638411423016</v>
      </c>
      <c r="AG1083" s="6">
        <f>VLOOKUP(Table1[[#This Row],[PracticeCode]],$AP$3:$AS$345,4,FALSE)</f>
        <v>3378.4638411423016</v>
      </c>
      <c r="AH1083" s="27">
        <f t="shared" si="129"/>
        <v>245501.70578967396</v>
      </c>
      <c r="AI1083" s="6">
        <f t="shared" si="124"/>
        <v>0</v>
      </c>
    </row>
    <row r="1084" spans="1:35" x14ac:dyDescent="0.35">
      <c r="A1084" t="str">
        <f t="shared" si="123"/>
        <v>Gill Medical PracticeFeltham and BedfontHounslowE85708Aug5</v>
      </c>
      <c r="B1084" s="41" t="s">
        <v>118</v>
      </c>
      <c r="C1084" s="41" t="s">
        <v>454</v>
      </c>
      <c r="D1084" s="41" t="s">
        <v>16</v>
      </c>
      <c r="E1084" s="41" t="s">
        <v>119</v>
      </c>
      <c r="F1084" s="41" t="s">
        <v>119</v>
      </c>
      <c r="G1084" s="41" t="s">
        <v>760</v>
      </c>
      <c r="H1084" s="41">
        <v>5</v>
      </c>
      <c r="I1084" s="41">
        <v>7507.6974247606704</v>
      </c>
      <c r="J1084" s="41">
        <v>308</v>
      </c>
      <c r="K1084" s="41">
        <v>0</v>
      </c>
      <c r="L1084" s="41">
        <v>5.6979999999999995</v>
      </c>
      <c r="M1084" s="41">
        <v>0</v>
      </c>
      <c r="N1084" s="41">
        <v>4253</v>
      </c>
      <c r="O1084" s="41">
        <v>0</v>
      </c>
      <c r="P1084" s="41">
        <v>84.634700000000009</v>
      </c>
      <c r="Q1084" s="41">
        <v>0</v>
      </c>
      <c r="R1084" s="41">
        <v>7358</v>
      </c>
      <c r="S1084" s="41">
        <v>131.70820000000001</v>
      </c>
      <c r="T1084" s="41">
        <v>4751</v>
      </c>
      <c r="U1084" s="41">
        <v>104.52200000000001</v>
      </c>
      <c r="V1084" s="41">
        <v>7666</v>
      </c>
      <c r="W1084" s="41">
        <v>137.40620000000001</v>
      </c>
      <c r="X1084" s="41">
        <v>9004</v>
      </c>
      <c r="Y1084" s="41">
        <v>189.1567</v>
      </c>
      <c r="Z1084" s="6">
        <f>0</f>
        <v>0</v>
      </c>
      <c r="AA1084" s="6">
        <f t="shared" si="125"/>
        <v>137.40620000000001</v>
      </c>
      <c r="AB1084">
        <f>IF(ISBLANK(Table1[[#This Row],[FY2425_Cost]])=TRUE,#N/A,Table1[[#This Row],[FY2425_Cost]])</f>
        <v>189.1567</v>
      </c>
      <c r="AC1084" s="6">
        <f t="shared" si="126"/>
        <v>51.750499999999988</v>
      </c>
      <c r="AD1084" s="6">
        <f>SUMIFS($AB$3:AB1084,$B$3:B1084,B1084)</f>
        <v>362.9033</v>
      </c>
      <c r="AE1084" s="6">
        <f t="shared" si="127"/>
        <v>3378.4638411423016</v>
      </c>
      <c r="AF1084" s="6">
        <f t="shared" si="128"/>
        <v>3378.4638411423016</v>
      </c>
      <c r="AG1084" s="6">
        <f>VLOOKUP(Table1[[#This Row],[PracticeCode]],$AP$3:$AS$345,4,FALSE)</f>
        <v>3378.4638411423016</v>
      </c>
      <c r="AH1084" s="27">
        <f t="shared" si="129"/>
        <v>245501.70578967396</v>
      </c>
      <c r="AI1084" s="6">
        <f t="shared" si="124"/>
        <v>0</v>
      </c>
    </row>
    <row r="1085" spans="1:35" x14ac:dyDescent="0.35">
      <c r="A1085" t="str">
        <f t="shared" si="123"/>
        <v>Gill Medical PracticeFeltham and BedfontHounslowE85708Dec9</v>
      </c>
      <c r="B1085" s="41" t="s">
        <v>118</v>
      </c>
      <c r="C1085" s="41" t="s">
        <v>454</v>
      </c>
      <c r="D1085" s="41" t="s">
        <v>16</v>
      </c>
      <c r="E1085" s="41" t="s">
        <v>119</v>
      </c>
      <c r="F1085" s="41" t="s">
        <v>119</v>
      </c>
      <c r="G1085" s="41" t="s">
        <v>764</v>
      </c>
      <c r="H1085" s="41">
        <v>9</v>
      </c>
      <c r="I1085" s="41">
        <v>7507.6974247606704</v>
      </c>
      <c r="J1085" s="41">
        <v>1484</v>
      </c>
      <c r="K1085" s="41">
        <v>103</v>
      </c>
      <c r="L1085" s="41">
        <v>29.531600000000001</v>
      </c>
      <c r="M1085" s="41">
        <v>2.0497000000000001</v>
      </c>
      <c r="N1085" s="41"/>
      <c r="O1085" s="41"/>
      <c r="P1085" s="41"/>
      <c r="Q1085" s="41"/>
      <c r="R1085" s="41">
        <v>7446</v>
      </c>
      <c r="S1085" s="41">
        <v>133.2834</v>
      </c>
      <c r="T1085" s="41"/>
      <c r="U1085" s="41"/>
      <c r="V1085" s="41">
        <v>9033</v>
      </c>
      <c r="W1085" s="41">
        <v>164.8647</v>
      </c>
      <c r="X1085" s="41"/>
      <c r="Y1085" s="41"/>
      <c r="Z1085" s="6">
        <f>0</f>
        <v>0</v>
      </c>
      <c r="AA1085" s="6">
        <f t="shared" si="125"/>
        <v>164.8647</v>
      </c>
      <c r="AB1085" t="e">
        <f>IF(ISBLANK(Table1[[#This Row],[FY2425_Cost]])=TRUE,#N/A,Table1[[#This Row],[FY2425_Cost]])</f>
        <v>#N/A</v>
      </c>
      <c r="AC1085" s="6" t="e">
        <f t="shared" si="126"/>
        <v>#N/A</v>
      </c>
      <c r="AD1085" s="6" t="e">
        <f>SUMIFS($AB$3:AB1085,$B$3:B1085,B1085)</f>
        <v>#N/A</v>
      </c>
      <c r="AE1085" s="6">
        <f t="shared" si="127"/>
        <v>3378.4638411423016</v>
      </c>
      <c r="AF1085" s="6">
        <f t="shared" si="128"/>
        <v>3378.4638411423016</v>
      </c>
      <c r="AG1085" s="6">
        <f>VLOOKUP(Table1[[#This Row],[PracticeCode]],$AP$3:$AS$345,4,FALSE)</f>
        <v>3378.4638411423016</v>
      </c>
      <c r="AH1085" s="27">
        <f t="shared" si="129"/>
        <v>245501.70578967396</v>
      </c>
      <c r="AI1085" s="6" t="e">
        <f t="shared" si="124"/>
        <v>#N/A</v>
      </c>
    </row>
    <row r="1086" spans="1:35" x14ac:dyDescent="0.35">
      <c r="A1086" t="str">
        <f t="shared" si="123"/>
        <v>Gill Medical PracticeFeltham and BedfontHounslowE85708Feb11</v>
      </c>
      <c r="B1086" s="41" t="s">
        <v>118</v>
      </c>
      <c r="C1086" s="41" t="s">
        <v>454</v>
      </c>
      <c r="D1086" s="41" t="s">
        <v>16</v>
      </c>
      <c r="E1086" s="41" t="s">
        <v>119</v>
      </c>
      <c r="F1086" s="41" t="s">
        <v>119</v>
      </c>
      <c r="G1086" s="41" t="s">
        <v>766</v>
      </c>
      <c r="H1086" s="41">
        <v>11</v>
      </c>
      <c r="I1086" s="41">
        <v>7507.6974247606704</v>
      </c>
      <c r="J1086" s="41">
        <v>1882</v>
      </c>
      <c r="K1086" s="41">
        <v>0</v>
      </c>
      <c r="L1086" s="41">
        <v>37.451799999999999</v>
      </c>
      <c r="M1086" s="41">
        <v>0</v>
      </c>
      <c r="N1086" s="41"/>
      <c r="O1086" s="41"/>
      <c r="P1086" s="41"/>
      <c r="Q1086" s="41"/>
      <c r="R1086" s="41">
        <v>21755</v>
      </c>
      <c r="S1086" s="41">
        <v>389.41449999999998</v>
      </c>
      <c r="T1086" s="41"/>
      <c r="U1086" s="41"/>
      <c r="V1086" s="41">
        <v>23637</v>
      </c>
      <c r="W1086" s="41">
        <v>426.86629999999997</v>
      </c>
      <c r="X1086" s="41"/>
      <c r="Y1086" s="41"/>
      <c r="Z1086" s="6">
        <f>0</f>
        <v>0</v>
      </c>
      <c r="AA1086" s="6">
        <f t="shared" si="125"/>
        <v>426.86629999999997</v>
      </c>
      <c r="AB1086" t="e">
        <f>IF(ISBLANK(Table1[[#This Row],[FY2425_Cost]])=TRUE,#N/A,Table1[[#This Row],[FY2425_Cost]])</f>
        <v>#N/A</v>
      </c>
      <c r="AC1086" s="6" t="e">
        <f t="shared" si="126"/>
        <v>#N/A</v>
      </c>
      <c r="AD1086" s="6" t="e">
        <f>SUMIFS($AB$3:AB1086,$B$3:B1086,B1086)</f>
        <v>#N/A</v>
      </c>
      <c r="AE1086" s="6">
        <f t="shared" si="127"/>
        <v>3378.4638411423016</v>
      </c>
      <c r="AF1086" s="6">
        <f t="shared" si="128"/>
        <v>3378.4638411423016</v>
      </c>
      <c r="AG1086" s="6">
        <f>VLOOKUP(Table1[[#This Row],[PracticeCode]],$AP$3:$AS$345,4,FALSE)</f>
        <v>3378.4638411423016</v>
      </c>
      <c r="AH1086" s="27">
        <f t="shared" si="129"/>
        <v>245501.70578967396</v>
      </c>
      <c r="AI1086" s="6" t="e">
        <f t="shared" si="124"/>
        <v>#N/A</v>
      </c>
    </row>
    <row r="1087" spans="1:35" x14ac:dyDescent="0.35">
      <c r="A1087" t="str">
        <f t="shared" si="123"/>
        <v>Gill Medical PracticeFeltham and BedfontHounslowE85708Jan10</v>
      </c>
      <c r="B1087" s="41" t="s">
        <v>118</v>
      </c>
      <c r="C1087" s="41" t="s">
        <v>454</v>
      </c>
      <c r="D1087" s="41" t="s">
        <v>16</v>
      </c>
      <c r="E1087" s="41" t="s">
        <v>119</v>
      </c>
      <c r="F1087" s="41" t="s">
        <v>119</v>
      </c>
      <c r="G1087" s="41" t="s">
        <v>765</v>
      </c>
      <c r="H1087" s="41">
        <v>10</v>
      </c>
      <c r="I1087" s="41">
        <v>7507.6974247606704</v>
      </c>
      <c r="J1087" s="41">
        <v>2199</v>
      </c>
      <c r="K1087" s="41">
        <v>0</v>
      </c>
      <c r="L1087" s="41">
        <v>43.760100000000001</v>
      </c>
      <c r="M1087" s="41">
        <v>0</v>
      </c>
      <c r="N1087" s="41"/>
      <c r="O1087" s="41"/>
      <c r="P1087" s="41"/>
      <c r="Q1087" s="41"/>
      <c r="R1087" s="41">
        <v>8561</v>
      </c>
      <c r="S1087" s="41">
        <v>153.24189999999999</v>
      </c>
      <c r="T1087" s="41"/>
      <c r="U1087" s="41"/>
      <c r="V1087" s="41">
        <v>10760</v>
      </c>
      <c r="W1087" s="41">
        <v>197.00199999999998</v>
      </c>
      <c r="X1087" s="41"/>
      <c r="Y1087" s="41"/>
      <c r="Z1087" s="6">
        <f>0</f>
        <v>0</v>
      </c>
      <c r="AA1087" s="6">
        <f t="shared" si="125"/>
        <v>197.00199999999998</v>
      </c>
      <c r="AB1087" t="e">
        <f>IF(ISBLANK(Table1[[#This Row],[FY2425_Cost]])=TRUE,#N/A,Table1[[#This Row],[FY2425_Cost]])</f>
        <v>#N/A</v>
      </c>
      <c r="AC1087" s="6" t="e">
        <f t="shared" si="126"/>
        <v>#N/A</v>
      </c>
      <c r="AD1087" s="6" t="e">
        <f>SUMIFS($AB$3:AB1087,$B$3:B1087,B1087)</f>
        <v>#N/A</v>
      </c>
      <c r="AE1087" s="6">
        <f t="shared" si="127"/>
        <v>3378.4638411423016</v>
      </c>
      <c r="AF1087" s="6">
        <f t="shared" si="128"/>
        <v>3378.4638411423016</v>
      </c>
      <c r="AG1087" s="6">
        <f>VLOOKUP(Table1[[#This Row],[PracticeCode]],$AP$3:$AS$345,4,FALSE)</f>
        <v>3378.4638411423016</v>
      </c>
      <c r="AH1087" s="27">
        <f t="shared" si="129"/>
        <v>245501.70578967396</v>
      </c>
      <c r="AI1087" s="6" t="e">
        <f t="shared" si="124"/>
        <v>#N/A</v>
      </c>
    </row>
    <row r="1088" spans="1:35" x14ac:dyDescent="0.35">
      <c r="A1088" t="str">
        <f t="shared" si="123"/>
        <v>Gill Medical PracticeFeltham and BedfontHounslowE85708Jul4</v>
      </c>
      <c r="B1088" s="41" t="s">
        <v>118</v>
      </c>
      <c r="C1088" s="41" t="s">
        <v>454</v>
      </c>
      <c r="D1088" s="41" t="s">
        <v>16</v>
      </c>
      <c r="E1088" s="41" t="s">
        <v>119</v>
      </c>
      <c r="F1088" s="41" t="s">
        <v>119</v>
      </c>
      <c r="G1088" s="41" t="s">
        <v>759</v>
      </c>
      <c r="H1088" s="41">
        <v>4</v>
      </c>
      <c r="I1088" s="41">
        <v>7507.6974247606704</v>
      </c>
      <c r="J1088" s="41">
        <v>705</v>
      </c>
      <c r="K1088" s="41">
        <v>0</v>
      </c>
      <c r="L1088" s="41">
        <v>13.042499999999999</v>
      </c>
      <c r="M1088" s="41">
        <v>0</v>
      </c>
      <c r="N1088" s="41">
        <v>1682</v>
      </c>
      <c r="O1088" s="41">
        <v>0</v>
      </c>
      <c r="P1088" s="41">
        <v>33.471800000000002</v>
      </c>
      <c r="Q1088" s="41">
        <v>0</v>
      </c>
      <c r="R1088" s="41">
        <v>8642</v>
      </c>
      <c r="S1088" s="41">
        <v>154.6918</v>
      </c>
      <c r="T1088" s="41">
        <v>7659</v>
      </c>
      <c r="U1088" s="41">
        <v>168.49799999999999</v>
      </c>
      <c r="V1088" s="41">
        <v>9347</v>
      </c>
      <c r="W1088" s="41">
        <v>167.73429999999999</v>
      </c>
      <c r="X1088" s="41">
        <v>9341</v>
      </c>
      <c r="Y1088" s="41">
        <v>201.96979999999999</v>
      </c>
      <c r="Z1088" s="6">
        <f>0</f>
        <v>0</v>
      </c>
      <c r="AA1088" s="6">
        <f t="shared" si="125"/>
        <v>167.73429999999999</v>
      </c>
      <c r="AB1088">
        <f>IF(ISBLANK(Table1[[#This Row],[FY2425_Cost]])=TRUE,#N/A,Table1[[#This Row],[FY2425_Cost]])</f>
        <v>201.96979999999999</v>
      </c>
      <c r="AC1088" s="6">
        <f t="shared" si="126"/>
        <v>34.235500000000002</v>
      </c>
      <c r="AD1088" s="6" t="e">
        <f>SUMIFS($AB$3:AB1088,$B$3:B1088,B1088)</f>
        <v>#N/A</v>
      </c>
      <c r="AE1088" s="6">
        <f t="shared" si="127"/>
        <v>3378.4638411423016</v>
      </c>
      <c r="AF1088" s="6">
        <f t="shared" si="128"/>
        <v>3378.4638411423016</v>
      </c>
      <c r="AG1088" s="6">
        <f>VLOOKUP(Table1[[#This Row],[PracticeCode]],$AP$3:$AS$345,4,FALSE)</f>
        <v>3378.4638411423016</v>
      </c>
      <c r="AH1088" s="27">
        <f t="shared" si="129"/>
        <v>245501.70578967396</v>
      </c>
      <c r="AI1088" s="6" t="e">
        <f t="shared" si="124"/>
        <v>#N/A</v>
      </c>
    </row>
    <row r="1089" spans="1:35" x14ac:dyDescent="0.35">
      <c r="A1089" t="str">
        <f t="shared" si="123"/>
        <v>Gill Medical PracticeFeltham and BedfontHounslowE85708Jun3</v>
      </c>
      <c r="B1089" s="41" t="s">
        <v>118</v>
      </c>
      <c r="C1089" s="41" t="s">
        <v>454</v>
      </c>
      <c r="D1089" s="41" t="s">
        <v>16</v>
      </c>
      <c r="E1089" s="41" t="s">
        <v>119</v>
      </c>
      <c r="F1089" s="41" t="s">
        <v>119</v>
      </c>
      <c r="G1089" s="41" t="s">
        <v>758</v>
      </c>
      <c r="H1089" s="41">
        <v>3</v>
      </c>
      <c r="I1089" s="41">
        <v>7507.6974247606704</v>
      </c>
      <c r="J1089" s="41">
        <v>560</v>
      </c>
      <c r="K1089" s="41">
        <v>4</v>
      </c>
      <c r="L1089" s="41">
        <v>10.36</v>
      </c>
      <c r="M1089" s="41">
        <v>7.3999999999999996E-2</v>
      </c>
      <c r="N1089" s="41">
        <v>146</v>
      </c>
      <c r="O1089" s="41">
        <v>0</v>
      </c>
      <c r="P1089" s="41">
        <v>2.9054000000000002</v>
      </c>
      <c r="Q1089" s="41">
        <v>0</v>
      </c>
      <c r="R1089" s="41">
        <v>28847</v>
      </c>
      <c r="S1089" s="41">
        <v>516.36130000000003</v>
      </c>
      <c r="T1089" s="41">
        <v>4446</v>
      </c>
      <c r="U1089" s="41">
        <v>97.811999999999998</v>
      </c>
      <c r="V1089" s="41">
        <v>29411</v>
      </c>
      <c r="W1089" s="41">
        <v>526.7953</v>
      </c>
      <c r="X1089" s="41">
        <v>4592</v>
      </c>
      <c r="Y1089" s="41">
        <v>100.7174</v>
      </c>
      <c r="Z1089" s="6">
        <f>0</f>
        <v>0</v>
      </c>
      <c r="AA1089" s="6">
        <f t="shared" si="125"/>
        <v>526.7953</v>
      </c>
      <c r="AB1089">
        <f>IF(ISBLANK(Table1[[#This Row],[FY2425_Cost]])=TRUE,#N/A,Table1[[#This Row],[FY2425_Cost]])</f>
        <v>100.7174</v>
      </c>
      <c r="AC1089" s="6">
        <f t="shared" si="126"/>
        <v>-426.0779</v>
      </c>
      <c r="AD1089" s="6" t="e">
        <f>SUMIFS($AB$3:AB1089,$B$3:B1089,B1089)</f>
        <v>#N/A</v>
      </c>
      <c r="AE1089" s="6">
        <f t="shared" si="127"/>
        <v>3378.4638411423016</v>
      </c>
      <c r="AF1089" s="6">
        <f t="shared" si="128"/>
        <v>3378.4638411423016</v>
      </c>
      <c r="AG1089" s="6">
        <f>VLOOKUP(Table1[[#This Row],[PracticeCode]],$AP$3:$AS$345,4,FALSE)</f>
        <v>3378.4638411423016</v>
      </c>
      <c r="AH1089" s="27">
        <f t="shared" si="129"/>
        <v>245501.70578967396</v>
      </c>
      <c r="AI1089" s="6" t="e">
        <f t="shared" si="124"/>
        <v>#N/A</v>
      </c>
    </row>
    <row r="1090" spans="1:35" x14ac:dyDescent="0.35">
      <c r="A1090" t="str">
        <f t="shared" si="123"/>
        <v>Gill Medical PracticeFeltham and BedfontHounslowE85708Mar12</v>
      </c>
      <c r="B1090" s="41" t="s">
        <v>118</v>
      </c>
      <c r="C1090" s="41" t="s">
        <v>454</v>
      </c>
      <c r="D1090" s="41" t="s">
        <v>16</v>
      </c>
      <c r="E1090" s="41" t="s">
        <v>119</v>
      </c>
      <c r="F1090" s="41" t="s">
        <v>119</v>
      </c>
      <c r="G1090" s="41" t="s">
        <v>767</v>
      </c>
      <c r="H1090" s="41">
        <v>12</v>
      </c>
      <c r="I1090" s="41">
        <v>7507.6974247606704</v>
      </c>
      <c r="J1090" s="41">
        <v>367</v>
      </c>
      <c r="K1090" s="41">
        <v>0</v>
      </c>
      <c r="L1090" s="41">
        <v>7.3033000000000001</v>
      </c>
      <c r="M1090" s="41">
        <v>0</v>
      </c>
      <c r="N1090" s="41"/>
      <c r="O1090" s="41"/>
      <c r="P1090" s="41"/>
      <c r="Q1090" s="41"/>
      <c r="R1090" s="41">
        <v>6854</v>
      </c>
      <c r="S1090" s="41">
        <v>122.6866</v>
      </c>
      <c r="T1090" s="41"/>
      <c r="U1090" s="41"/>
      <c r="V1090" s="41">
        <v>7221</v>
      </c>
      <c r="W1090" s="41">
        <v>129.98990000000001</v>
      </c>
      <c r="X1090" s="41"/>
      <c r="Y1090" s="41"/>
      <c r="Z1090" s="6">
        <f>0</f>
        <v>0</v>
      </c>
      <c r="AA1090" s="6">
        <f t="shared" si="125"/>
        <v>129.98990000000001</v>
      </c>
      <c r="AB1090" t="e">
        <f>IF(ISBLANK(Table1[[#This Row],[FY2425_Cost]])=TRUE,#N/A,Table1[[#This Row],[FY2425_Cost]])</f>
        <v>#N/A</v>
      </c>
      <c r="AC1090" s="6" t="e">
        <f t="shared" si="126"/>
        <v>#N/A</v>
      </c>
      <c r="AD1090" s="6" t="e">
        <f>SUMIFS($AB$3:AB1090,$B$3:B1090,B1090)</f>
        <v>#N/A</v>
      </c>
      <c r="AE1090" s="6">
        <f t="shared" si="127"/>
        <v>3378.4638411423016</v>
      </c>
      <c r="AF1090" s="6">
        <f t="shared" si="128"/>
        <v>3378.4638411423016</v>
      </c>
      <c r="AG1090" s="6">
        <f>VLOOKUP(Table1[[#This Row],[PracticeCode]],$AP$3:$AS$345,4,FALSE)</f>
        <v>3378.4638411423016</v>
      </c>
      <c r="AH1090" s="27">
        <f t="shared" si="129"/>
        <v>245501.70578967396</v>
      </c>
      <c r="AI1090" s="6" t="e">
        <f t="shared" si="124"/>
        <v>#N/A</v>
      </c>
    </row>
    <row r="1091" spans="1:35" x14ac:dyDescent="0.35">
      <c r="A1091" t="str">
        <f t="shared" ref="A1091:A1154" si="130">CONCATENATE(B1091,C1091,D1091,E1091,G1091,H1091)</f>
        <v>Gill Medical PracticeFeltham and BedfontHounslowE85708May2</v>
      </c>
      <c r="B1091" s="41" t="s">
        <v>118</v>
      </c>
      <c r="C1091" s="41" t="s">
        <v>454</v>
      </c>
      <c r="D1091" s="41" t="s">
        <v>16</v>
      </c>
      <c r="E1091" s="41" t="s">
        <v>119</v>
      </c>
      <c r="F1091" s="41" t="s">
        <v>119</v>
      </c>
      <c r="G1091" s="41" t="s">
        <v>757</v>
      </c>
      <c r="H1091" s="41">
        <v>2</v>
      </c>
      <c r="I1091" s="41">
        <v>7507.6974247606704</v>
      </c>
      <c r="J1091" s="41">
        <v>25191</v>
      </c>
      <c r="K1091" s="41">
        <v>0</v>
      </c>
      <c r="L1091" s="41">
        <v>466.0335</v>
      </c>
      <c r="M1091" s="41">
        <v>0</v>
      </c>
      <c r="N1091" s="41">
        <v>1485</v>
      </c>
      <c r="O1091" s="41">
        <v>0</v>
      </c>
      <c r="P1091" s="41">
        <v>29.551500000000001</v>
      </c>
      <c r="Q1091" s="41">
        <v>0</v>
      </c>
      <c r="R1091" s="41">
        <v>34793</v>
      </c>
      <c r="S1091" s="41">
        <v>622.79470000000003</v>
      </c>
      <c r="T1091" s="41">
        <v>8273</v>
      </c>
      <c r="U1091" s="41">
        <v>182.006</v>
      </c>
      <c r="V1091" s="41">
        <v>59984</v>
      </c>
      <c r="W1091" s="41">
        <v>1088.8281999999999</v>
      </c>
      <c r="X1091" s="41">
        <v>9758</v>
      </c>
      <c r="Y1091" s="41">
        <v>211.5575</v>
      </c>
      <c r="Z1091" s="6">
        <f>0</f>
        <v>0</v>
      </c>
      <c r="AA1091" s="6">
        <f t="shared" si="125"/>
        <v>1088.8281999999999</v>
      </c>
      <c r="AB1091">
        <f>IF(ISBLANK(Table1[[#This Row],[FY2425_Cost]])=TRUE,#N/A,Table1[[#This Row],[FY2425_Cost]])</f>
        <v>211.5575</v>
      </c>
      <c r="AC1091" s="6">
        <f t="shared" si="126"/>
        <v>-877.27069999999992</v>
      </c>
      <c r="AD1091" s="6" t="e">
        <f>SUMIFS($AB$3:AB1091,$B$3:B1091,B1091)</f>
        <v>#N/A</v>
      </c>
      <c r="AE1091" s="6">
        <f t="shared" si="127"/>
        <v>3378.4638411423016</v>
      </c>
      <c r="AF1091" s="6">
        <f t="shared" si="128"/>
        <v>3378.4638411423016</v>
      </c>
      <c r="AG1091" s="6">
        <f>VLOOKUP(Table1[[#This Row],[PracticeCode]],$AP$3:$AS$345,4,FALSE)</f>
        <v>3378.4638411423016</v>
      </c>
      <c r="AH1091" s="27">
        <f t="shared" si="129"/>
        <v>245501.70578967396</v>
      </c>
      <c r="AI1091" s="6" t="e">
        <f t="shared" ref="AI1091:AI1154" si="131">IF(AD1091-AF1091&lt;=0,0,AD1091-AF1091)</f>
        <v>#N/A</v>
      </c>
    </row>
    <row r="1092" spans="1:35" x14ac:dyDescent="0.35">
      <c r="A1092" t="str">
        <f t="shared" si="130"/>
        <v>Gill Medical PracticeFeltham and BedfontHounslowE85708Nov8</v>
      </c>
      <c r="B1092" s="41" t="s">
        <v>118</v>
      </c>
      <c r="C1092" s="41" t="s">
        <v>454</v>
      </c>
      <c r="D1092" s="41" t="s">
        <v>16</v>
      </c>
      <c r="E1092" s="41" t="s">
        <v>119</v>
      </c>
      <c r="F1092" s="41" t="s">
        <v>119</v>
      </c>
      <c r="G1092" s="41" t="s">
        <v>763</v>
      </c>
      <c r="H1092" s="41">
        <v>8</v>
      </c>
      <c r="I1092" s="41">
        <v>7507.6974247606704</v>
      </c>
      <c r="J1092" s="41">
        <v>920</v>
      </c>
      <c r="K1092" s="41">
        <v>0</v>
      </c>
      <c r="L1092" s="41">
        <v>18.308</v>
      </c>
      <c r="M1092" s="41">
        <v>0</v>
      </c>
      <c r="N1092" s="41"/>
      <c r="O1092" s="41"/>
      <c r="P1092" s="41"/>
      <c r="Q1092" s="41"/>
      <c r="R1092" s="41">
        <v>8719</v>
      </c>
      <c r="S1092" s="41">
        <v>156.0701</v>
      </c>
      <c r="T1092" s="41"/>
      <c r="U1092" s="41"/>
      <c r="V1092" s="41">
        <v>9639</v>
      </c>
      <c r="W1092" s="41">
        <v>174.37809999999999</v>
      </c>
      <c r="X1092" s="41"/>
      <c r="Y1092" s="41"/>
      <c r="Z1092" s="6">
        <f>0</f>
        <v>0</v>
      </c>
      <c r="AA1092" s="6">
        <f t="shared" si="125"/>
        <v>174.37809999999999</v>
      </c>
      <c r="AB1092" t="e">
        <f>IF(ISBLANK(Table1[[#This Row],[FY2425_Cost]])=TRUE,#N/A,Table1[[#This Row],[FY2425_Cost]])</f>
        <v>#N/A</v>
      </c>
      <c r="AC1092" s="6" t="e">
        <f t="shared" si="126"/>
        <v>#N/A</v>
      </c>
      <c r="AD1092" s="6" t="e">
        <f>SUMIFS($AB$3:AB1092,$B$3:B1092,B1092)</f>
        <v>#N/A</v>
      </c>
      <c r="AE1092" s="6">
        <f t="shared" si="127"/>
        <v>3378.4638411423016</v>
      </c>
      <c r="AF1092" s="6">
        <f t="shared" si="128"/>
        <v>3378.4638411423016</v>
      </c>
      <c r="AG1092" s="6">
        <f>VLOOKUP(Table1[[#This Row],[PracticeCode]],$AP$3:$AS$345,4,FALSE)</f>
        <v>3378.4638411423016</v>
      </c>
      <c r="AH1092" s="27">
        <f t="shared" si="129"/>
        <v>245501.70578967396</v>
      </c>
      <c r="AI1092" s="6" t="e">
        <f t="shared" si="131"/>
        <v>#N/A</v>
      </c>
    </row>
    <row r="1093" spans="1:35" x14ac:dyDescent="0.35">
      <c r="A1093" t="str">
        <f t="shared" si="130"/>
        <v>Gill Medical PracticeFeltham and BedfontHounslowE85708Oct7</v>
      </c>
      <c r="B1093" s="41" t="s">
        <v>118</v>
      </c>
      <c r="C1093" s="41" t="s">
        <v>454</v>
      </c>
      <c r="D1093" s="41" t="s">
        <v>16</v>
      </c>
      <c r="E1093" s="41" t="s">
        <v>119</v>
      </c>
      <c r="F1093" s="41" t="s">
        <v>119</v>
      </c>
      <c r="G1093" s="41" t="s">
        <v>762</v>
      </c>
      <c r="H1093" s="41">
        <v>7</v>
      </c>
      <c r="I1093" s="41">
        <v>7507.6974247606704</v>
      </c>
      <c r="J1093" s="41">
        <v>151</v>
      </c>
      <c r="K1093" s="41">
        <v>2</v>
      </c>
      <c r="L1093" s="41">
        <v>3.0049000000000001</v>
      </c>
      <c r="M1093" s="41">
        <v>3.9800000000000002E-2</v>
      </c>
      <c r="N1093" s="41">
        <v>0</v>
      </c>
      <c r="O1093" s="41">
        <v>0</v>
      </c>
      <c r="P1093" s="41">
        <v>0</v>
      </c>
      <c r="Q1093" s="41">
        <v>0</v>
      </c>
      <c r="R1093" s="41">
        <v>14949</v>
      </c>
      <c r="S1093" s="41">
        <v>267.58710000000002</v>
      </c>
      <c r="T1093" s="41">
        <v>33963</v>
      </c>
      <c r="U1093" s="41">
        <v>747.18600000000004</v>
      </c>
      <c r="V1093" s="41">
        <v>15102</v>
      </c>
      <c r="W1093" s="41">
        <v>270.6318</v>
      </c>
      <c r="X1093" s="41">
        <v>33963</v>
      </c>
      <c r="Y1093" s="41">
        <v>747.18600000000004</v>
      </c>
      <c r="Z1093" s="6">
        <f>0</f>
        <v>0</v>
      </c>
      <c r="AA1093" s="6">
        <f t="shared" si="125"/>
        <v>270.6318</v>
      </c>
      <c r="AB1093">
        <f>IF(ISBLANK(Table1[[#This Row],[FY2425_Cost]])=TRUE,#N/A,Table1[[#This Row],[FY2425_Cost]])</f>
        <v>747.18600000000004</v>
      </c>
      <c r="AC1093" s="6">
        <f t="shared" si="126"/>
        <v>476.55420000000004</v>
      </c>
      <c r="AD1093" s="6" t="e">
        <f>SUMIFS($AB$3:AB1093,$B$3:B1093,B1093)</f>
        <v>#N/A</v>
      </c>
      <c r="AE1093" s="6">
        <f t="shared" si="127"/>
        <v>3378.4638411423016</v>
      </c>
      <c r="AF1093" s="6">
        <f t="shared" si="128"/>
        <v>3378.4638411423016</v>
      </c>
      <c r="AG1093" s="6">
        <f>VLOOKUP(Table1[[#This Row],[PracticeCode]],$AP$3:$AS$345,4,FALSE)</f>
        <v>3378.4638411423016</v>
      </c>
      <c r="AH1093" s="27">
        <f t="shared" si="129"/>
        <v>245501.70578967396</v>
      </c>
      <c r="AI1093" s="6" t="e">
        <f t="shared" si="131"/>
        <v>#N/A</v>
      </c>
    </row>
    <row r="1094" spans="1:35" x14ac:dyDescent="0.35">
      <c r="A1094" t="str">
        <f t="shared" si="130"/>
        <v>Gill Medical PracticeFeltham and BedfontHounslowE85708Sep6</v>
      </c>
      <c r="B1094" s="41" t="s">
        <v>118</v>
      </c>
      <c r="C1094" s="41" t="s">
        <v>454</v>
      </c>
      <c r="D1094" s="41" t="s">
        <v>16</v>
      </c>
      <c r="E1094" s="41" t="s">
        <v>119</v>
      </c>
      <c r="F1094" s="41" t="s">
        <v>119</v>
      </c>
      <c r="G1094" s="41" t="s">
        <v>761</v>
      </c>
      <c r="H1094" s="41">
        <v>6</v>
      </c>
      <c r="I1094" s="41">
        <v>7507.6974247606704</v>
      </c>
      <c r="J1094" s="41">
        <v>149</v>
      </c>
      <c r="K1094" s="41">
        <v>0</v>
      </c>
      <c r="L1094" s="41">
        <v>2.9651000000000001</v>
      </c>
      <c r="M1094" s="41">
        <v>0</v>
      </c>
      <c r="N1094" s="41">
        <v>1299</v>
      </c>
      <c r="O1094" s="41">
        <v>0</v>
      </c>
      <c r="P1094" s="41">
        <v>29.227499999999999</v>
      </c>
      <c r="Q1094" s="41">
        <v>0</v>
      </c>
      <c r="R1094" s="41">
        <v>17549</v>
      </c>
      <c r="S1094" s="41">
        <v>314.12709999999998</v>
      </c>
      <c r="T1094" s="41">
        <v>7999</v>
      </c>
      <c r="U1094" s="41">
        <v>175.97800000000001</v>
      </c>
      <c r="V1094" s="41">
        <v>17698</v>
      </c>
      <c r="W1094" s="41">
        <v>317.09219999999999</v>
      </c>
      <c r="X1094" s="41">
        <v>9298</v>
      </c>
      <c r="Y1094" s="41">
        <v>205.2055</v>
      </c>
      <c r="Z1094" s="6">
        <f>0</f>
        <v>0</v>
      </c>
      <c r="AA1094" s="6">
        <f t="shared" si="125"/>
        <v>317.09219999999999</v>
      </c>
      <c r="AB1094">
        <f>IF(ISBLANK(Table1[[#This Row],[FY2425_Cost]])=TRUE,#N/A,Table1[[#This Row],[FY2425_Cost]])</f>
        <v>205.2055</v>
      </c>
      <c r="AC1094" s="6">
        <f t="shared" si="126"/>
        <v>-111.88669999999999</v>
      </c>
      <c r="AD1094" s="6" t="e">
        <f>SUMIFS($AB$3:AB1094,$B$3:B1094,B1094)</f>
        <v>#N/A</v>
      </c>
      <c r="AE1094" s="6">
        <f t="shared" si="127"/>
        <v>3378.4638411423016</v>
      </c>
      <c r="AF1094" s="6">
        <f t="shared" si="128"/>
        <v>3378.4638411423016</v>
      </c>
      <c r="AG1094" s="6">
        <f>VLOOKUP(Table1[[#This Row],[PracticeCode]],$AP$3:$AS$345,4,FALSE)</f>
        <v>3378.4638411423016</v>
      </c>
      <c r="AH1094" s="27">
        <f t="shared" si="129"/>
        <v>245501.70578967396</v>
      </c>
      <c r="AI1094" s="6" t="e">
        <f t="shared" si="131"/>
        <v>#N/A</v>
      </c>
    </row>
    <row r="1095" spans="1:35" x14ac:dyDescent="0.35">
      <c r="A1095" t="str">
        <f t="shared" si="130"/>
        <v>GLADSTONE MEDICAL CENTREK&amp;W SouthBrentE84036Apr1</v>
      </c>
      <c r="B1095" s="41" t="s">
        <v>436</v>
      </c>
      <c r="C1095" s="41" t="s">
        <v>437</v>
      </c>
      <c r="D1095" s="41" t="s">
        <v>18</v>
      </c>
      <c r="E1095" s="41" t="s">
        <v>120</v>
      </c>
      <c r="F1095" s="41" t="s">
        <v>120</v>
      </c>
      <c r="G1095" s="41" t="s">
        <v>756</v>
      </c>
      <c r="H1095" s="41">
        <v>1</v>
      </c>
      <c r="I1095" s="41">
        <v>8800.3080252838008</v>
      </c>
      <c r="J1095" s="41">
        <v>59017</v>
      </c>
      <c r="K1095" s="41">
        <v>8024</v>
      </c>
      <c r="L1095" s="41">
        <v>1091.8145</v>
      </c>
      <c r="M1095" s="41">
        <v>148.44399999999999</v>
      </c>
      <c r="N1095" s="41">
        <v>11715</v>
      </c>
      <c r="O1095" s="41">
        <v>2</v>
      </c>
      <c r="P1095" s="41">
        <v>233.1285</v>
      </c>
      <c r="Q1095" s="41">
        <v>3.9800000000000002E-2</v>
      </c>
      <c r="R1095" s="41">
        <v>0</v>
      </c>
      <c r="S1095" s="41">
        <v>0</v>
      </c>
      <c r="T1095" s="41">
        <v>0</v>
      </c>
      <c r="U1095" s="41">
        <v>0</v>
      </c>
      <c r="V1095" s="41">
        <v>67041</v>
      </c>
      <c r="W1095" s="41">
        <v>1240.2584999999999</v>
      </c>
      <c r="X1095" s="41">
        <v>11717</v>
      </c>
      <c r="Y1095" s="41">
        <v>233.16830000000002</v>
      </c>
      <c r="Z1095" s="6">
        <f>0</f>
        <v>0</v>
      </c>
      <c r="AA1095" s="6">
        <f t="shared" si="125"/>
        <v>1240.2584999999999</v>
      </c>
      <c r="AB1095">
        <f>IF(ISBLANK(Table1[[#This Row],[FY2425_Cost]])=TRUE,#N/A,Table1[[#This Row],[FY2425_Cost]])</f>
        <v>233.16830000000002</v>
      </c>
      <c r="AC1095" s="6">
        <f t="shared" si="126"/>
        <v>-1007.0901999999999</v>
      </c>
      <c r="AD1095" s="6">
        <f>SUMIFS($AB$3:AB1095,$B$3:B1095,B1095)</f>
        <v>233.16830000000002</v>
      </c>
      <c r="AE1095" s="6">
        <f t="shared" si="127"/>
        <v>3960.1386113777103</v>
      </c>
      <c r="AF1095" s="6">
        <f t="shared" si="128"/>
        <v>3960.1386113777103</v>
      </c>
      <c r="AG1095" s="6">
        <f>VLOOKUP(Table1[[#This Row],[PracticeCode]],$AP$3:$AS$345,4,FALSE)</f>
        <v>3960.1386113777103</v>
      </c>
      <c r="AH1095" s="27">
        <f t="shared" si="129"/>
        <v>287770.0724267803</v>
      </c>
      <c r="AI1095" s="6">
        <f t="shared" si="131"/>
        <v>0</v>
      </c>
    </row>
    <row r="1096" spans="1:35" x14ac:dyDescent="0.35">
      <c r="A1096" t="str">
        <f t="shared" si="130"/>
        <v>GLADSTONE MEDICAL CENTREK&amp;W SouthBrentE84036Aug5</v>
      </c>
      <c r="B1096" s="41" t="s">
        <v>436</v>
      </c>
      <c r="C1096" s="41" t="s">
        <v>437</v>
      </c>
      <c r="D1096" s="41" t="s">
        <v>18</v>
      </c>
      <c r="E1096" s="41" t="s">
        <v>120</v>
      </c>
      <c r="F1096" s="41" t="s">
        <v>120</v>
      </c>
      <c r="G1096" s="41" t="s">
        <v>760</v>
      </c>
      <c r="H1096" s="41">
        <v>5</v>
      </c>
      <c r="I1096" s="41">
        <v>8800.3080252838008</v>
      </c>
      <c r="J1096" s="41">
        <v>19016</v>
      </c>
      <c r="K1096" s="41">
        <v>18</v>
      </c>
      <c r="L1096" s="41">
        <v>351.79599999999999</v>
      </c>
      <c r="M1096" s="41">
        <v>0.33299999999999996</v>
      </c>
      <c r="N1096" s="41">
        <v>11868</v>
      </c>
      <c r="O1096" s="41">
        <v>1341</v>
      </c>
      <c r="P1096" s="41">
        <v>236.17320000000001</v>
      </c>
      <c r="Q1096" s="41">
        <v>26.6859</v>
      </c>
      <c r="R1096" s="41">
        <v>6</v>
      </c>
      <c r="S1096" s="41">
        <v>0.1074</v>
      </c>
      <c r="T1096" s="41">
        <v>0</v>
      </c>
      <c r="U1096" s="41">
        <v>0</v>
      </c>
      <c r="V1096" s="41">
        <v>19040</v>
      </c>
      <c r="W1096" s="41">
        <v>352.2364</v>
      </c>
      <c r="X1096" s="41">
        <v>13209</v>
      </c>
      <c r="Y1096" s="41">
        <v>262.85910000000001</v>
      </c>
      <c r="Z1096" s="6">
        <f>0</f>
        <v>0</v>
      </c>
      <c r="AA1096" s="6">
        <f t="shared" si="125"/>
        <v>352.2364</v>
      </c>
      <c r="AB1096">
        <f>IF(ISBLANK(Table1[[#This Row],[FY2425_Cost]])=TRUE,#N/A,Table1[[#This Row],[FY2425_Cost]])</f>
        <v>262.85910000000001</v>
      </c>
      <c r="AC1096" s="6">
        <f t="shared" si="126"/>
        <v>-89.377299999999991</v>
      </c>
      <c r="AD1096" s="6">
        <f>SUMIFS($AB$3:AB1096,$B$3:B1096,B1096)</f>
        <v>496.02740000000006</v>
      </c>
      <c r="AE1096" s="6">
        <f t="shared" si="127"/>
        <v>3960.1386113777103</v>
      </c>
      <c r="AF1096" s="6">
        <f t="shared" si="128"/>
        <v>3960.1386113777103</v>
      </c>
      <c r="AG1096" s="6">
        <f>VLOOKUP(Table1[[#This Row],[PracticeCode]],$AP$3:$AS$345,4,FALSE)</f>
        <v>3960.1386113777103</v>
      </c>
      <c r="AH1096" s="27">
        <f t="shared" si="129"/>
        <v>287770.0724267803</v>
      </c>
      <c r="AI1096" s="6">
        <f t="shared" si="131"/>
        <v>0</v>
      </c>
    </row>
    <row r="1097" spans="1:35" x14ac:dyDescent="0.35">
      <c r="A1097" t="str">
        <f t="shared" si="130"/>
        <v>GLADSTONE MEDICAL CENTREK&amp;W SouthBrentE84036Dec9</v>
      </c>
      <c r="B1097" s="41" t="s">
        <v>436</v>
      </c>
      <c r="C1097" s="41" t="s">
        <v>437</v>
      </c>
      <c r="D1097" s="41" t="s">
        <v>18</v>
      </c>
      <c r="E1097" s="41" t="s">
        <v>120</v>
      </c>
      <c r="F1097" s="41" t="s">
        <v>120</v>
      </c>
      <c r="G1097" s="41" t="s">
        <v>764</v>
      </c>
      <c r="H1097" s="41">
        <v>9</v>
      </c>
      <c r="I1097" s="41">
        <v>8800.3080252838008</v>
      </c>
      <c r="J1097" s="41">
        <v>13013</v>
      </c>
      <c r="K1097" s="41">
        <v>26</v>
      </c>
      <c r="L1097" s="41">
        <v>258.95870000000002</v>
      </c>
      <c r="M1097" s="41">
        <v>0.51740000000000008</v>
      </c>
      <c r="N1097" s="41"/>
      <c r="O1097" s="41"/>
      <c r="P1097" s="41"/>
      <c r="Q1097" s="41"/>
      <c r="R1097" s="41">
        <v>0</v>
      </c>
      <c r="S1097" s="41">
        <v>0</v>
      </c>
      <c r="T1097" s="41"/>
      <c r="U1097" s="41"/>
      <c r="V1097" s="41">
        <v>13039</v>
      </c>
      <c r="W1097" s="41">
        <v>259.47610000000003</v>
      </c>
      <c r="X1097" s="41"/>
      <c r="Y1097" s="41"/>
      <c r="Z1097" s="6">
        <f>0</f>
        <v>0</v>
      </c>
      <c r="AA1097" s="6">
        <f t="shared" si="125"/>
        <v>259.47610000000003</v>
      </c>
      <c r="AB1097" t="e">
        <f>IF(ISBLANK(Table1[[#This Row],[FY2425_Cost]])=TRUE,#N/A,Table1[[#This Row],[FY2425_Cost]])</f>
        <v>#N/A</v>
      </c>
      <c r="AC1097" s="6" t="e">
        <f t="shared" si="126"/>
        <v>#N/A</v>
      </c>
      <c r="AD1097" s="6" t="e">
        <f>SUMIFS($AB$3:AB1097,$B$3:B1097,B1097)</f>
        <v>#N/A</v>
      </c>
      <c r="AE1097" s="6">
        <f t="shared" si="127"/>
        <v>3960.1386113777103</v>
      </c>
      <c r="AF1097" s="6">
        <f t="shared" si="128"/>
        <v>3960.1386113777103</v>
      </c>
      <c r="AG1097" s="6">
        <f>VLOOKUP(Table1[[#This Row],[PracticeCode]],$AP$3:$AS$345,4,FALSE)</f>
        <v>3960.1386113777103</v>
      </c>
      <c r="AH1097" s="27">
        <f t="shared" si="129"/>
        <v>287770.0724267803</v>
      </c>
      <c r="AI1097" s="6" t="e">
        <f t="shared" si="131"/>
        <v>#N/A</v>
      </c>
    </row>
    <row r="1098" spans="1:35" x14ac:dyDescent="0.35">
      <c r="A1098" t="str">
        <f t="shared" si="130"/>
        <v>GLADSTONE MEDICAL CENTREK&amp;W SouthBrentE84036Feb11</v>
      </c>
      <c r="B1098" s="41" t="s">
        <v>436</v>
      </c>
      <c r="C1098" s="41" t="s">
        <v>437</v>
      </c>
      <c r="D1098" s="41" t="s">
        <v>18</v>
      </c>
      <c r="E1098" s="41" t="s">
        <v>120</v>
      </c>
      <c r="F1098" s="41" t="s">
        <v>120</v>
      </c>
      <c r="G1098" s="41" t="s">
        <v>766</v>
      </c>
      <c r="H1098" s="41">
        <v>11</v>
      </c>
      <c r="I1098" s="41">
        <v>8800.3080252838008</v>
      </c>
      <c r="J1098" s="41">
        <v>13801</v>
      </c>
      <c r="K1098" s="41">
        <v>2764</v>
      </c>
      <c r="L1098" s="41">
        <v>274.63990000000001</v>
      </c>
      <c r="M1098" s="41">
        <v>55.003600000000006</v>
      </c>
      <c r="N1098" s="41"/>
      <c r="O1098" s="41"/>
      <c r="P1098" s="41"/>
      <c r="Q1098" s="41"/>
      <c r="R1098" s="41">
        <v>3</v>
      </c>
      <c r="S1098" s="41">
        <v>5.3699999999999998E-2</v>
      </c>
      <c r="T1098" s="41"/>
      <c r="U1098" s="41"/>
      <c r="V1098" s="41">
        <v>16568</v>
      </c>
      <c r="W1098" s="41">
        <v>329.69720000000001</v>
      </c>
      <c r="X1098" s="41"/>
      <c r="Y1098" s="41"/>
      <c r="Z1098" s="6">
        <f>0</f>
        <v>0</v>
      </c>
      <c r="AA1098" s="6">
        <f t="shared" si="125"/>
        <v>329.69720000000001</v>
      </c>
      <c r="AB1098" t="e">
        <f>IF(ISBLANK(Table1[[#This Row],[FY2425_Cost]])=TRUE,#N/A,Table1[[#This Row],[FY2425_Cost]])</f>
        <v>#N/A</v>
      </c>
      <c r="AC1098" s="6" t="e">
        <f t="shared" si="126"/>
        <v>#N/A</v>
      </c>
      <c r="AD1098" s="6" t="e">
        <f>SUMIFS($AB$3:AB1098,$B$3:B1098,B1098)</f>
        <v>#N/A</v>
      </c>
      <c r="AE1098" s="6">
        <f t="shared" si="127"/>
        <v>3960.1386113777103</v>
      </c>
      <c r="AF1098" s="6">
        <f t="shared" si="128"/>
        <v>3960.1386113777103</v>
      </c>
      <c r="AG1098" s="6">
        <f>VLOOKUP(Table1[[#This Row],[PracticeCode]],$AP$3:$AS$345,4,FALSE)</f>
        <v>3960.1386113777103</v>
      </c>
      <c r="AH1098" s="27">
        <f t="shared" si="129"/>
        <v>287770.0724267803</v>
      </c>
      <c r="AI1098" s="6" t="e">
        <f t="shared" si="131"/>
        <v>#N/A</v>
      </c>
    </row>
    <row r="1099" spans="1:35" x14ac:dyDescent="0.35">
      <c r="A1099" t="str">
        <f t="shared" si="130"/>
        <v>GLADSTONE MEDICAL CENTREK&amp;W SouthBrentE84036Jan10</v>
      </c>
      <c r="B1099" s="41" t="s">
        <v>436</v>
      </c>
      <c r="C1099" s="41" t="s">
        <v>437</v>
      </c>
      <c r="D1099" s="41" t="s">
        <v>18</v>
      </c>
      <c r="E1099" s="41" t="s">
        <v>120</v>
      </c>
      <c r="F1099" s="41" t="s">
        <v>120</v>
      </c>
      <c r="G1099" s="41" t="s">
        <v>765</v>
      </c>
      <c r="H1099" s="41">
        <v>10</v>
      </c>
      <c r="I1099" s="41">
        <v>8800.3080252838008</v>
      </c>
      <c r="J1099" s="41">
        <v>15004</v>
      </c>
      <c r="K1099" s="41">
        <v>3</v>
      </c>
      <c r="L1099" s="41">
        <v>298.57960000000003</v>
      </c>
      <c r="M1099" s="41">
        <v>5.9700000000000003E-2</v>
      </c>
      <c r="N1099" s="41"/>
      <c r="O1099" s="41"/>
      <c r="P1099" s="41"/>
      <c r="Q1099" s="41"/>
      <c r="R1099" s="41">
        <v>0</v>
      </c>
      <c r="S1099" s="41">
        <v>0</v>
      </c>
      <c r="T1099" s="41"/>
      <c r="U1099" s="41"/>
      <c r="V1099" s="41">
        <v>15007</v>
      </c>
      <c r="W1099" s="41">
        <v>298.63930000000005</v>
      </c>
      <c r="X1099" s="41"/>
      <c r="Y1099" s="41"/>
      <c r="Z1099" s="6">
        <f>0</f>
        <v>0</v>
      </c>
      <c r="AA1099" s="6">
        <f t="shared" si="125"/>
        <v>298.63930000000005</v>
      </c>
      <c r="AB1099" t="e">
        <f>IF(ISBLANK(Table1[[#This Row],[FY2425_Cost]])=TRUE,#N/A,Table1[[#This Row],[FY2425_Cost]])</f>
        <v>#N/A</v>
      </c>
      <c r="AC1099" s="6" t="e">
        <f t="shared" si="126"/>
        <v>#N/A</v>
      </c>
      <c r="AD1099" s="6" t="e">
        <f>SUMIFS($AB$3:AB1099,$B$3:B1099,B1099)</f>
        <v>#N/A</v>
      </c>
      <c r="AE1099" s="6">
        <f t="shared" si="127"/>
        <v>3960.1386113777103</v>
      </c>
      <c r="AF1099" s="6">
        <f t="shared" si="128"/>
        <v>3960.1386113777103</v>
      </c>
      <c r="AG1099" s="6">
        <f>VLOOKUP(Table1[[#This Row],[PracticeCode]],$AP$3:$AS$345,4,FALSE)</f>
        <v>3960.1386113777103</v>
      </c>
      <c r="AH1099" s="27">
        <f t="shared" si="129"/>
        <v>287770.0724267803</v>
      </c>
      <c r="AI1099" s="6" t="e">
        <f t="shared" si="131"/>
        <v>#N/A</v>
      </c>
    </row>
    <row r="1100" spans="1:35" x14ac:dyDescent="0.35">
      <c r="A1100" t="str">
        <f t="shared" si="130"/>
        <v>GLADSTONE MEDICAL CENTREK&amp;W SouthBrentE84036Jul4</v>
      </c>
      <c r="B1100" s="41" t="s">
        <v>436</v>
      </c>
      <c r="C1100" s="41" t="s">
        <v>437</v>
      </c>
      <c r="D1100" s="41" t="s">
        <v>18</v>
      </c>
      <c r="E1100" s="41" t="s">
        <v>120</v>
      </c>
      <c r="F1100" s="41" t="s">
        <v>120</v>
      </c>
      <c r="G1100" s="41" t="s">
        <v>759</v>
      </c>
      <c r="H1100" s="41">
        <v>4</v>
      </c>
      <c r="I1100" s="41">
        <v>8800.3080252838008</v>
      </c>
      <c r="J1100" s="41">
        <v>23125</v>
      </c>
      <c r="K1100" s="41">
        <v>2954</v>
      </c>
      <c r="L1100" s="41">
        <v>427.8125</v>
      </c>
      <c r="M1100" s="41">
        <v>54.648999999999994</v>
      </c>
      <c r="N1100" s="41">
        <v>11540</v>
      </c>
      <c r="O1100" s="41">
        <v>395</v>
      </c>
      <c r="P1100" s="41">
        <v>229.64600000000002</v>
      </c>
      <c r="Q1100" s="41">
        <v>7.8605</v>
      </c>
      <c r="R1100" s="41">
        <v>2</v>
      </c>
      <c r="S1100" s="41">
        <v>3.5799999999999998E-2</v>
      </c>
      <c r="T1100" s="41">
        <v>0</v>
      </c>
      <c r="U1100" s="41">
        <v>0</v>
      </c>
      <c r="V1100" s="41">
        <v>26081</v>
      </c>
      <c r="W1100" s="41">
        <v>482.4973</v>
      </c>
      <c r="X1100" s="41">
        <v>11935</v>
      </c>
      <c r="Y1100" s="41">
        <v>237.50650000000002</v>
      </c>
      <c r="Z1100" s="6">
        <f>0</f>
        <v>0</v>
      </c>
      <c r="AA1100" s="6">
        <f t="shared" si="125"/>
        <v>482.4973</v>
      </c>
      <c r="AB1100">
        <f>IF(ISBLANK(Table1[[#This Row],[FY2425_Cost]])=TRUE,#N/A,Table1[[#This Row],[FY2425_Cost]])</f>
        <v>237.50650000000002</v>
      </c>
      <c r="AC1100" s="6">
        <f t="shared" si="126"/>
        <v>-244.99079999999998</v>
      </c>
      <c r="AD1100" s="6" t="e">
        <f>SUMIFS($AB$3:AB1100,$B$3:B1100,B1100)</f>
        <v>#N/A</v>
      </c>
      <c r="AE1100" s="6">
        <f t="shared" si="127"/>
        <v>3960.1386113777103</v>
      </c>
      <c r="AF1100" s="6">
        <f t="shared" si="128"/>
        <v>3960.1386113777103</v>
      </c>
      <c r="AG1100" s="6">
        <f>VLOOKUP(Table1[[#This Row],[PracticeCode]],$AP$3:$AS$345,4,FALSE)</f>
        <v>3960.1386113777103</v>
      </c>
      <c r="AH1100" s="27">
        <f t="shared" si="129"/>
        <v>287770.0724267803</v>
      </c>
      <c r="AI1100" s="6" t="e">
        <f t="shared" si="131"/>
        <v>#N/A</v>
      </c>
    </row>
    <row r="1101" spans="1:35" x14ac:dyDescent="0.35">
      <c r="A1101" t="str">
        <f t="shared" si="130"/>
        <v>GLADSTONE MEDICAL CENTREK&amp;W SouthBrentE84036Jun3</v>
      </c>
      <c r="B1101" s="41" t="s">
        <v>436</v>
      </c>
      <c r="C1101" s="41" t="s">
        <v>437</v>
      </c>
      <c r="D1101" s="41" t="s">
        <v>18</v>
      </c>
      <c r="E1101" s="41" t="s">
        <v>120</v>
      </c>
      <c r="F1101" s="41" t="s">
        <v>120</v>
      </c>
      <c r="G1101" s="41" t="s">
        <v>758</v>
      </c>
      <c r="H1101" s="41">
        <v>3</v>
      </c>
      <c r="I1101" s="41">
        <v>8800.3080252838008</v>
      </c>
      <c r="J1101" s="41">
        <v>88407</v>
      </c>
      <c r="K1101" s="41">
        <v>6563</v>
      </c>
      <c r="L1101" s="41">
        <v>1635.5294999999999</v>
      </c>
      <c r="M1101" s="41">
        <v>121.41549999999999</v>
      </c>
      <c r="N1101" s="41">
        <v>10581</v>
      </c>
      <c r="O1101" s="41">
        <v>1863</v>
      </c>
      <c r="P1101" s="41">
        <v>210.56190000000001</v>
      </c>
      <c r="Q1101" s="41">
        <v>37.073700000000002</v>
      </c>
      <c r="R1101" s="41">
        <v>0</v>
      </c>
      <c r="S1101" s="41">
        <v>0</v>
      </c>
      <c r="T1101" s="41">
        <v>0</v>
      </c>
      <c r="U1101" s="41">
        <v>0</v>
      </c>
      <c r="V1101" s="41">
        <v>94970</v>
      </c>
      <c r="W1101" s="41">
        <v>1756.9449999999999</v>
      </c>
      <c r="X1101" s="41">
        <v>12444</v>
      </c>
      <c r="Y1101" s="41">
        <v>247.63560000000001</v>
      </c>
      <c r="Z1101" s="6">
        <f>0</f>
        <v>0</v>
      </c>
      <c r="AA1101" s="6">
        <f t="shared" si="125"/>
        <v>1756.9449999999999</v>
      </c>
      <c r="AB1101">
        <f>IF(ISBLANK(Table1[[#This Row],[FY2425_Cost]])=TRUE,#N/A,Table1[[#This Row],[FY2425_Cost]])</f>
        <v>247.63560000000001</v>
      </c>
      <c r="AC1101" s="6">
        <f t="shared" si="126"/>
        <v>-1509.3093999999999</v>
      </c>
      <c r="AD1101" s="6" t="e">
        <f>SUMIFS($AB$3:AB1101,$B$3:B1101,B1101)</f>
        <v>#N/A</v>
      </c>
      <c r="AE1101" s="6">
        <f t="shared" si="127"/>
        <v>3960.1386113777103</v>
      </c>
      <c r="AF1101" s="6">
        <f t="shared" si="128"/>
        <v>3960.1386113777103</v>
      </c>
      <c r="AG1101" s="6">
        <f>VLOOKUP(Table1[[#This Row],[PracticeCode]],$AP$3:$AS$345,4,FALSE)</f>
        <v>3960.1386113777103</v>
      </c>
      <c r="AH1101" s="27">
        <f t="shared" si="129"/>
        <v>287770.0724267803</v>
      </c>
      <c r="AI1101" s="6" t="e">
        <f t="shared" si="131"/>
        <v>#N/A</v>
      </c>
    </row>
    <row r="1102" spans="1:35" x14ac:dyDescent="0.35">
      <c r="A1102" t="str">
        <f t="shared" si="130"/>
        <v>GLADSTONE MEDICAL CENTREK&amp;W SouthBrentE84036Mar12</v>
      </c>
      <c r="B1102" s="41" t="s">
        <v>436</v>
      </c>
      <c r="C1102" s="41" t="s">
        <v>437</v>
      </c>
      <c r="D1102" s="41" t="s">
        <v>18</v>
      </c>
      <c r="E1102" s="41" t="s">
        <v>120</v>
      </c>
      <c r="F1102" s="41" t="s">
        <v>120</v>
      </c>
      <c r="G1102" s="41" t="s">
        <v>767</v>
      </c>
      <c r="H1102" s="41">
        <v>12</v>
      </c>
      <c r="I1102" s="41">
        <v>8800.3080252838008</v>
      </c>
      <c r="J1102" s="41">
        <v>11934</v>
      </c>
      <c r="K1102" s="41">
        <v>2884</v>
      </c>
      <c r="L1102" s="41">
        <v>237.48660000000001</v>
      </c>
      <c r="M1102" s="41">
        <v>57.391600000000004</v>
      </c>
      <c r="N1102" s="41"/>
      <c r="O1102" s="41"/>
      <c r="P1102" s="41"/>
      <c r="Q1102" s="41"/>
      <c r="R1102" s="41">
        <v>0</v>
      </c>
      <c r="S1102" s="41">
        <v>0</v>
      </c>
      <c r="T1102" s="41"/>
      <c r="U1102" s="41"/>
      <c r="V1102" s="41">
        <v>14818</v>
      </c>
      <c r="W1102" s="41">
        <v>294.87819999999999</v>
      </c>
      <c r="X1102" s="41"/>
      <c r="Y1102" s="41"/>
      <c r="Z1102" s="6">
        <f>0</f>
        <v>0</v>
      </c>
      <c r="AA1102" s="6">
        <f t="shared" si="125"/>
        <v>294.87819999999999</v>
      </c>
      <c r="AB1102" t="e">
        <f>IF(ISBLANK(Table1[[#This Row],[FY2425_Cost]])=TRUE,#N/A,Table1[[#This Row],[FY2425_Cost]])</f>
        <v>#N/A</v>
      </c>
      <c r="AC1102" s="6" t="e">
        <f t="shared" si="126"/>
        <v>#N/A</v>
      </c>
      <c r="AD1102" s="6" t="e">
        <f>SUMIFS($AB$3:AB1102,$B$3:B1102,B1102)</f>
        <v>#N/A</v>
      </c>
      <c r="AE1102" s="6">
        <f t="shared" si="127"/>
        <v>3960.1386113777103</v>
      </c>
      <c r="AF1102" s="6">
        <f t="shared" si="128"/>
        <v>3960.1386113777103</v>
      </c>
      <c r="AG1102" s="6">
        <f>VLOOKUP(Table1[[#This Row],[PracticeCode]],$AP$3:$AS$345,4,FALSE)</f>
        <v>3960.1386113777103</v>
      </c>
      <c r="AH1102" s="27">
        <f t="shared" si="129"/>
        <v>287770.0724267803</v>
      </c>
      <c r="AI1102" s="6" t="e">
        <f t="shared" si="131"/>
        <v>#N/A</v>
      </c>
    </row>
    <row r="1103" spans="1:35" x14ac:dyDescent="0.35">
      <c r="A1103" t="str">
        <f t="shared" si="130"/>
        <v>GLADSTONE MEDICAL CENTREK&amp;W SouthBrentE84036May2</v>
      </c>
      <c r="B1103" s="41" t="s">
        <v>436</v>
      </c>
      <c r="C1103" s="41" t="s">
        <v>437</v>
      </c>
      <c r="D1103" s="41" t="s">
        <v>18</v>
      </c>
      <c r="E1103" s="41" t="s">
        <v>120</v>
      </c>
      <c r="F1103" s="41" t="s">
        <v>120</v>
      </c>
      <c r="G1103" s="41" t="s">
        <v>757</v>
      </c>
      <c r="H1103" s="41">
        <v>2</v>
      </c>
      <c r="I1103" s="41">
        <v>8800.3080252838008</v>
      </c>
      <c r="J1103" s="41">
        <v>93718</v>
      </c>
      <c r="K1103" s="41">
        <v>503</v>
      </c>
      <c r="L1103" s="41">
        <v>1733.7829999999999</v>
      </c>
      <c r="M1103" s="41">
        <v>9.3055000000000003</v>
      </c>
      <c r="N1103" s="41">
        <v>8670</v>
      </c>
      <c r="O1103" s="41">
        <v>268</v>
      </c>
      <c r="P1103" s="41">
        <v>172.53300000000002</v>
      </c>
      <c r="Q1103" s="41">
        <v>5.3332000000000006</v>
      </c>
      <c r="R1103" s="41">
        <v>0</v>
      </c>
      <c r="S1103" s="41">
        <v>0</v>
      </c>
      <c r="T1103" s="41">
        <v>0</v>
      </c>
      <c r="U1103" s="41">
        <v>0</v>
      </c>
      <c r="V1103" s="41">
        <v>94221</v>
      </c>
      <c r="W1103" s="41">
        <v>1743.0884999999998</v>
      </c>
      <c r="X1103" s="41">
        <v>8938</v>
      </c>
      <c r="Y1103" s="41">
        <v>177.86620000000002</v>
      </c>
      <c r="Z1103" s="6">
        <f>0</f>
        <v>0</v>
      </c>
      <c r="AA1103" s="6">
        <f t="shared" si="125"/>
        <v>1743.0884999999998</v>
      </c>
      <c r="AB1103">
        <f>IF(ISBLANK(Table1[[#This Row],[FY2425_Cost]])=TRUE,#N/A,Table1[[#This Row],[FY2425_Cost]])</f>
        <v>177.86620000000002</v>
      </c>
      <c r="AC1103" s="6">
        <f t="shared" si="126"/>
        <v>-1565.2222999999999</v>
      </c>
      <c r="AD1103" s="6" t="e">
        <f>SUMIFS($AB$3:AB1103,$B$3:B1103,B1103)</f>
        <v>#N/A</v>
      </c>
      <c r="AE1103" s="6">
        <f t="shared" si="127"/>
        <v>3960.1386113777103</v>
      </c>
      <c r="AF1103" s="6">
        <f t="shared" si="128"/>
        <v>3960.1386113777103</v>
      </c>
      <c r="AG1103" s="6">
        <f>VLOOKUP(Table1[[#This Row],[PracticeCode]],$AP$3:$AS$345,4,FALSE)</f>
        <v>3960.1386113777103</v>
      </c>
      <c r="AH1103" s="27">
        <f t="shared" si="129"/>
        <v>287770.0724267803</v>
      </c>
      <c r="AI1103" s="6" t="e">
        <f t="shared" si="131"/>
        <v>#N/A</v>
      </c>
    </row>
    <row r="1104" spans="1:35" x14ac:dyDescent="0.35">
      <c r="A1104" t="str">
        <f t="shared" si="130"/>
        <v>GLADSTONE MEDICAL CENTREK&amp;W SouthBrentE84036Nov8</v>
      </c>
      <c r="B1104" s="41" t="s">
        <v>436</v>
      </c>
      <c r="C1104" s="41" t="s">
        <v>437</v>
      </c>
      <c r="D1104" s="41" t="s">
        <v>18</v>
      </c>
      <c r="E1104" s="41" t="s">
        <v>120</v>
      </c>
      <c r="F1104" s="41" t="s">
        <v>120</v>
      </c>
      <c r="G1104" s="41" t="s">
        <v>763</v>
      </c>
      <c r="H1104" s="41">
        <v>8</v>
      </c>
      <c r="I1104" s="41">
        <v>8800.3080252838008</v>
      </c>
      <c r="J1104" s="41">
        <v>46603</v>
      </c>
      <c r="K1104" s="41">
        <v>8428</v>
      </c>
      <c r="L1104" s="41">
        <v>927.39970000000005</v>
      </c>
      <c r="M1104" s="41">
        <v>167.71720000000002</v>
      </c>
      <c r="N1104" s="41"/>
      <c r="O1104" s="41"/>
      <c r="P1104" s="41"/>
      <c r="Q1104" s="41"/>
      <c r="R1104" s="41">
        <v>2</v>
      </c>
      <c r="S1104" s="41">
        <v>3.5799999999999998E-2</v>
      </c>
      <c r="T1104" s="41"/>
      <c r="U1104" s="41"/>
      <c r="V1104" s="41">
        <v>55033</v>
      </c>
      <c r="W1104" s="41">
        <v>1095.1527000000001</v>
      </c>
      <c r="X1104" s="41"/>
      <c r="Y1104" s="41"/>
      <c r="Z1104" s="6">
        <f>0</f>
        <v>0</v>
      </c>
      <c r="AA1104" s="6">
        <f t="shared" si="125"/>
        <v>1095.1527000000001</v>
      </c>
      <c r="AB1104" t="e">
        <f>IF(ISBLANK(Table1[[#This Row],[FY2425_Cost]])=TRUE,#N/A,Table1[[#This Row],[FY2425_Cost]])</f>
        <v>#N/A</v>
      </c>
      <c r="AC1104" s="6" t="e">
        <f t="shared" si="126"/>
        <v>#N/A</v>
      </c>
      <c r="AD1104" s="6" t="e">
        <f>SUMIFS($AB$3:AB1104,$B$3:B1104,B1104)</f>
        <v>#N/A</v>
      </c>
      <c r="AE1104" s="6">
        <f t="shared" si="127"/>
        <v>3960.1386113777103</v>
      </c>
      <c r="AF1104" s="6">
        <f t="shared" si="128"/>
        <v>3960.1386113777103</v>
      </c>
      <c r="AG1104" s="6">
        <f>VLOOKUP(Table1[[#This Row],[PracticeCode]],$AP$3:$AS$345,4,FALSE)</f>
        <v>3960.1386113777103</v>
      </c>
      <c r="AH1104" s="27">
        <f t="shared" si="129"/>
        <v>287770.0724267803</v>
      </c>
      <c r="AI1104" s="6" t="e">
        <f t="shared" si="131"/>
        <v>#N/A</v>
      </c>
    </row>
    <row r="1105" spans="1:35" x14ac:dyDescent="0.35">
      <c r="A1105" t="str">
        <f t="shared" si="130"/>
        <v>GLADSTONE MEDICAL CENTREK&amp;W SouthBrentE84036Oct7</v>
      </c>
      <c r="B1105" s="41" t="s">
        <v>436</v>
      </c>
      <c r="C1105" s="41" t="s">
        <v>437</v>
      </c>
      <c r="D1105" s="41" t="s">
        <v>18</v>
      </c>
      <c r="E1105" s="41" t="s">
        <v>120</v>
      </c>
      <c r="F1105" s="41" t="s">
        <v>120</v>
      </c>
      <c r="G1105" s="41" t="s">
        <v>762</v>
      </c>
      <c r="H1105" s="41">
        <v>7</v>
      </c>
      <c r="I1105" s="41">
        <v>8800.3080252838008</v>
      </c>
      <c r="J1105" s="41">
        <v>13813</v>
      </c>
      <c r="K1105" s="41">
        <v>3554</v>
      </c>
      <c r="L1105" s="41">
        <v>274.87870000000004</v>
      </c>
      <c r="M1105" s="41">
        <v>70.724600000000009</v>
      </c>
      <c r="N1105" s="41">
        <v>0</v>
      </c>
      <c r="O1105" s="41">
        <v>15726</v>
      </c>
      <c r="P1105" s="41">
        <v>0</v>
      </c>
      <c r="Q1105" s="41">
        <v>353.83499999999998</v>
      </c>
      <c r="R1105" s="41">
        <v>0</v>
      </c>
      <c r="S1105" s="41">
        <v>0</v>
      </c>
      <c r="T1105" s="41">
        <v>0</v>
      </c>
      <c r="U1105" s="41">
        <v>0</v>
      </c>
      <c r="V1105" s="41">
        <v>17367</v>
      </c>
      <c r="W1105" s="41">
        <v>345.60330000000005</v>
      </c>
      <c r="X1105" s="41">
        <v>15726</v>
      </c>
      <c r="Y1105" s="41">
        <v>353.83499999999998</v>
      </c>
      <c r="Z1105" s="6">
        <f>0</f>
        <v>0</v>
      </c>
      <c r="AA1105" s="6">
        <f t="shared" si="125"/>
        <v>345.60330000000005</v>
      </c>
      <c r="AB1105">
        <f>IF(ISBLANK(Table1[[#This Row],[FY2425_Cost]])=TRUE,#N/A,Table1[[#This Row],[FY2425_Cost]])</f>
        <v>353.83499999999998</v>
      </c>
      <c r="AC1105" s="6">
        <f t="shared" si="126"/>
        <v>8.2316999999999325</v>
      </c>
      <c r="AD1105" s="6" t="e">
        <f>SUMIFS($AB$3:AB1105,$B$3:B1105,B1105)</f>
        <v>#N/A</v>
      </c>
      <c r="AE1105" s="6">
        <f t="shared" si="127"/>
        <v>3960.1386113777103</v>
      </c>
      <c r="AF1105" s="6">
        <f t="shared" si="128"/>
        <v>3960.1386113777103</v>
      </c>
      <c r="AG1105" s="6">
        <f>VLOOKUP(Table1[[#This Row],[PracticeCode]],$AP$3:$AS$345,4,FALSE)</f>
        <v>3960.1386113777103</v>
      </c>
      <c r="AH1105" s="27">
        <f t="shared" si="129"/>
        <v>287770.0724267803</v>
      </c>
      <c r="AI1105" s="6" t="e">
        <f t="shared" si="131"/>
        <v>#N/A</v>
      </c>
    </row>
    <row r="1106" spans="1:35" x14ac:dyDescent="0.35">
      <c r="A1106" t="str">
        <f t="shared" si="130"/>
        <v>GLADSTONE MEDICAL CENTREK&amp;W SouthBrentE84036Sep6</v>
      </c>
      <c r="B1106" s="41" t="s">
        <v>436</v>
      </c>
      <c r="C1106" s="41" t="s">
        <v>437</v>
      </c>
      <c r="D1106" s="41" t="s">
        <v>18</v>
      </c>
      <c r="E1106" s="41" t="s">
        <v>120</v>
      </c>
      <c r="F1106" s="41" t="s">
        <v>120</v>
      </c>
      <c r="G1106" s="41" t="s">
        <v>761</v>
      </c>
      <c r="H1106" s="41">
        <v>6</v>
      </c>
      <c r="I1106" s="41">
        <v>8800.3080252838008</v>
      </c>
      <c r="J1106" s="41">
        <v>12467</v>
      </c>
      <c r="K1106" s="41">
        <v>14537</v>
      </c>
      <c r="L1106" s="41">
        <v>248.0933</v>
      </c>
      <c r="M1106" s="41">
        <v>289.28630000000004</v>
      </c>
      <c r="N1106" s="41">
        <v>16332</v>
      </c>
      <c r="O1106" s="41">
        <v>9926</v>
      </c>
      <c r="P1106" s="41">
        <v>367.46999999999997</v>
      </c>
      <c r="Q1106" s="41">
        <v>223.33499999999998</v>
      </c>
      <c r="R1106" s="41">
        <v>0</v>
      </c>
      <c r="S1106" s="41">
        <v>0</v>
      </c>
      <c r="T1106" s="41">
        <v>0</v>
      </c>
      <c r="U1106" s="41">
        <v>0</v>
      </c>
      <c r="V1106" s="41">
        <v>27004</v>
      </c>
      <c r="W1106" s="41">
        <v>537.37959999999998</v>
      </c>
      <c r="X1106" s="41">
        <v>26258</v>
      </c>
      <c r="Y1106" s="41">
        <v>590.80499999999995</v>
      </c>
      <c r="Z1106" s="6">
        <f>0</f>
        <v>0</v>
      </c>
      <c r="AA1106" s="6">
        <f t="shared" si="125"/>
        <v>537.37959999999998</v>
      </c>
      <c r="AB1106">
        <f>IF(ISBLANK(Table1[[#This Row],[FY2425_Cost]])=TRUE,#N/A,Table1[[#This Row],[FY2425_Cost]])</f>
        <v>590.80499999999995</v>
      </c>
      <c r="AC1106" s="6">
        <f t="shared" si="126"/>
        <v>53.425399999999968</v>
      </c>
      <c r="AD1106" s="6" t="e">
        <f>SUMIFS($AB$3:AB1106,$B$3:B1106,B1106)</f>
        <v>#N/A</v>
      </c>
      <c r="AE1106" s="6">
        <f t="shared" si="127"/>
        <v>3960.1386113777103</v>
      </c>
      <c r="AF1106" s="6">
        <f t="shared" si="128"/>
        <v>3960.1386113777103</v>
      </c>
      <c r="AG1106" s="6">
        <f>VLOOKUP(Table1[[#This Row],[PracticeCode]],$AP$3:$AS$345,4,FALSE)</f>
        <v>3960.1386113777103</v>
      </c>
      <c r="AH1106" s="27">
        <f t="shared" si="129"/>
        <v>287770.0724267803</v>
      </c>
      <c r="AI1106" s="6" t="e">
        <f t="shared" si="131"/>
        <v>#N/A</v>
      </c>
    </row>
    <row r="1107" spans="1:35" x14ac:dyDescent="0.35">
      <c r="A1107" t="str">
        <f t="shared" si="130"/>
        <v>Glebe Street Surgery ChiswickHounslowE85683Apr1</v>
      </c>
      <c r="B1107" s="41" t="s">
        <v>651</v>
      </c>
      <c r="C1107" s="41" t="s">
        <v>534</v>
      </c>
      <c r="D1107" s="41" t="s">
        <v>16</v>
      </c>
      <c r="E1107" s="41" t="s">
        <v>121</v>
      </c>
      <c r="F1107" s="41" t="s">
        <v>121</v>
      </c>
      <c r="G1107" s="41" t="s">
        <v>756</v>
      </c>
      <c r="H1107" s="41">
        <v>1</v>
      </c>
      <c r="I1107" s="41">
        <v>3726.9517619226899</v>
      </c>
      <c r="J1107" s="41">
        <v>266</v>
      </c>
      <c r="K1107" s="41">
        <v>0</v>
      </c>
      <c r="L1107" s="41">
        <v>4.9209999999999994</v>
      </c>
      <c r="M1107" s="41">
        <v>0</v>
      </c>
      <c r="N1107" s="41">
        <v>891</v>
      </c>
      <c r="O1107" s="41">
        <v>0</v>
      </c>
      <c r="P1107" s="41">
        <v>17.730900000000002</v>
      </c>
      <c r="Q1107" s="41">
        <v>0</v>
      </c>
      <c r="R1107" s="41">
        <v>2177</v>
      </c>
      <c r="S1107" s="41">
        <v>38.968299999999999</v>
      </c>
      <c r="T1107" s="41">
        <v>2249</v>
      </c>
      <c r="U1107" s="41">
        <v>49.478000000000002</v>
      </c>
      <c r="V1107" s="41">
        <v>2443</v>
      </c>
      <c r="W1107" s="41">
        <v>43.889299999999999</v>
      </c>
      <c r="X1107" s="41">
        <v>3140</v>
      </c>
      <c r="Y1107" s="41">
        <v>67.2089</v>
      </c>
      <c r="Z1107" s="6">
        <f>0</f>
        <v>0</v>
      </c>
      <c r="AA1107" s="6">
        <f t="shared" si="125"/>
        <v>43.889299999999999</v>
      </c>
      <c r="AB1107">
        <f>IF(ISBLANK(Table1[[#This Row],[FY2425_Cost]])=TRUE,#N/A,Table1[[#This Row],[FY2425_Cost]])</f>
        <v>67.2089</v>
      </c>
      <c r="AC1107" s="6">
        <f t="shared" si="126"/>
        <v>23.319600000000001</v>
      </c>
      <c r="AD1107" s="6">
        <f>SUMIFS($AB$3:AB1107,$B$3:B1107,B1107)</f>
        <v>67.2089</v>
      </c>
      <c r="AE1107" s="6">
        <f t="shared" si="127"/>
        <v>1677.1282928652106</v>
      </c>
      <c r="AF1107" s="6">
        <f t="shared" si="128"/>
        <v>1677.1282928652106</v>
      </c>
      <c r="AG1107" s="6">
        <f>VLOOKUP(Table1[[#This Row],[PracticeCode]],$AP$3:$AS$345,4,FALSE)</f>
        <v>1677.1282928652106</v>
      </c>
      <c r="AH1107" s="27">
        <f t="shared" si="129"/>
        <v>121871.32261487197</v>
      </c>
      <c r="AI1107" s="6">
        <f t="shared" si="131"/>
        <v>0</v>
      </c>
    </row>
    <row r="1108" spans="1:35" x14ac:dyDescent="0.35">
      <c r="A1108" t="str">
        <f t="shared" si="130"/>
        <v>Glebe Street Surgery ChiswickHounslowE85683Aug5</v>
      </c>
      <c r="B1108" s="41" t="s">
        <v>651</v>
      </c>
      <c r="C1108" s="41" t="s">
        <v>534</v>
      </c>
      <c r="D1108" s="41" t="s">
        <v>16</v>
      </c>
      <c r="E1108" s="41" t="s">
        <v>121</v>
      </c>
      <c r="F1108" s="41" t="s">
        <v>121</v>
      </c>
      <c r="G1108" s="41" t="s">
        <v>760</v>
      </c>
      <c r="H1108" s="41">
        <v>5</v>
      </c>
      <c r="I1108" s="41">
        <v>3726.9517619226899</v>
      </c>
      <c r="J1108" s="41">
        <v>583</v>
      </c>
      <c r="K1108" s="41">
        <v>0</v>
      </c>
      <c r="L1108" s="41">
        <v>10.785499999999999</v>
      </c>
      <c r="M1108" s="41">
        <v>0</v>
      </c>
      <c r="N1108" s="41">
        <v>827</v>
      </c>
      <c r="O1108" s="41">
        <v>0</v>
      </c>
      <c r="P1108" s="41">
        <v>16.4573</v>
      </c>
      <c r="Q1108" s="41">
        <v>0</v>
      </c>
      <c r="R1108" s="41">
        <v>4920</v>
      </c>
      <c r="S1108" s="41">
        <v>88.067999999999998</v>
      </c>
      <c r="T1108" s="41">
        <v>2615</v>
      </c>
      <c r="U1108" s="41">
        <v>57.53</v>
      </c>
      <c r="V1108" s="41">
        <v>5503</v>
      </c>
      <c r="W1108" s="41">
        <v>98.853499999999997</v>
      </c>
      <c r="X1108" s="41">
        <v>3442</v>
      </c>
      <c r="Y1108" s="41">
        <v>73.987300000000005</v>
      </c>
      <c r="Z1108" s="6">
        <f>0</f>
        <v>0</v>
      </c>
      <c r="AA1108" s="6">
        <f t="shared" si="125"/>
        <v>98.853499999999997</v>
      </c>
      <c r="AB1108">
        <f>IF(ISBLANK(Table1[[#This Row],[FY2425_Cost]])=TRUE,#N/A,Table1[[#This Row],[FY2425_Cost]])</f>
        <v>73.987300000000005</v>
      </c>
      <c r="AC1108" s="6">
        <f t="shared" si="126"/>
        <v>-24.866199999999992</v>
      </c>
      <c r="AD1108" s="6">
        <f>SUMIFS($AB$3:AB1108,$B$3:B1108,B1108)</f>
        <v>141.1962</v>
      </c>
      <c r="AE1108" s="6">
        <f t="shared" si="127"/>
        <v>1677.1282928652106</v>
      </c>
      <c r="AF1108" s="6">
        <f t="shared" si="128"/>
        <v>1677.1282928652106</v>
      </c>
      <c r="AG1108" s="6">
        <f>VLOOKUP(Table1[[#This Row],[PracticeCode]],$AP$3:$AS$345,4,FALSE)</f>
        <v>1677.1282928652106</v>
      </c>
      <c r="AH1108" s="27">
        <f t="shared" si="129"/>
        <v>121871.32261487197</v>
      </c>
      <c r="AI1108" s="6">
        <f t="shared" si="131"/>
        <v>0</v>
      </c>
    </row>
    <row r="1109" spans="1:35" x14ac:dyDescent="0.35">
      <c r="A1109" t="str">
        <f t="shared" si="130"/>
        <v>Glebe Street Surgery ChiswickHounslowE85683Dec9</v>
      </c>
      <c r="B1109" s="41" t="s">
        <v>651</v>
      </c>
      <c r="C1109" s="41" t="s">
        <v>534</v>
      </c>
      <c r="D1109" s="41" t="s">
        <v>16</v>
      </c>
      <c r="E1109" s="41" t="s">
        <v>121</v>
      </c>
      <c r="F1109" s="41" t="s">
        <v>121</v>
      </c>
      <c r="G1109" s="41" t="s">
        <v>764</v>
      </c>
      <c r="H1109" s="41">
        <v>9</v>
      </c>
      <c r="I1109" s="41">
        <v>3726.9517619226899</v>
      </c>
      <c r="J1109" s="41">
        <v>2154</v>
      </c>
      <c r="K1109" s="41">
        <v>0</v>
      </c>
      <c r="L1109" s="41">
        <v>42.864600000000003</v>
      </c>
      <c r="M1109" s="41">
        <v>0</v>
      </c>
      <c r="N1109" s="41"/>
      <c r="O1109" s="41"/>
      <c r="P1109" s="41"/>
      <c r="Q1109" s="41"/>
      <c r="R1109" s="41">
        <v>2834</v>
      </c>
      <c r="S1109" s="41">
        <v>50.7286</v>
      </c>
      <c r="T1109" s="41"/>
      <c r="U1109" s="41"/>
      <c r="V1109" s="41">
        <v>4988</v>
      </c>
      <c r="W1109" s="41">
        <v>93.593199999999996</v>
      </c>
      <c r="X1109" s="41"/>
      <c r="Y1109" s="41"/>
      <c r="Z1109" s="6">
        <f>0</f>
        <v>0</v>
      </c>
      <c r="AA1109" s="6">
        <f t="shared" si="125"/>
        <v>93.593199999999996</v>
      </c>
      <c r="AB1109" t="e">
        <f>IF(ISBLANK(Table1[[#This Row],[FY2425_Cost]])=TRUE,#N/A,Table1[[#This Row],[FY2425_Cost]])</f>
        <v>#N/A</v>
      </c>
      <c r="AC1109" s="6" t="e">
        <f t="shared" si="126"/>
        <v>#N/A</v>
      </c>
      <c r="AD1109" s="6" t="e">
        <f>SUMIFS($AB$3:AB1109,$B$3:B1109,B1109)</f>
        <v>#N/A</v>
      </c>
      <c r="AE1109" s="6">
        <f t="shared" si="127"/>
        <v>1677.1282928652106</v>
      </c>
      <c r="AF1109" s="6">
        <f t="shared" si="128"/>
        <v>1677.1282928652106</v>
      </c>
      <c r="AG1109" s="6">
        <f>VLOOKUP(Table1[[#This Row],[PracticeCode]],$AP$3:$AS$345,4,FALSE)</f>
        <v>1677.1282928652106</v>
      </c>
      <c r="AH1109" s="27">
        <f t="shared" si="129"/>
        <v>121871.32261487197</v>
      </c>
      <c r="AI1109" s="6" t="e">
        <f t="shared" si="131"/>
        <v>#N/A</v>
      </c>
    </row>
    <row r="1110" spans="1:35" x14ac:dyDescent="0.35">
      <c r="A1110" t="str">
        <f t="shared" si="130"/>
        <v>Glebe Street Surgery ChiswickHounslowE85683Feb11</v>
      </c>
      <c r="B1110" s="41" t="s">
        <v>651</v>
      </c>
      <c r="C1110" s="41" t="s">
        <v>534</v>
      </c>
      <c r="D1110" s="41" t="s">
        <v>16</v>
      </c>
      <c r="E1110" s="41" t="s">
        <v>121</v>
      </c>
      <c r="F1110" s="41" t="s">
        <v>121</v>
      </c>
      <c r="G1110" s="41" t="s">
        <v>766</v>
      </c>
      <c r="H1110" s="41">
        <v>11</v>
      </c>
      <c r="I1110" s="41">
        <v>3726.9517619226899</v>
      </c>
      <c r="J1110" s="41">
        <v>1832</v>
      </c>
      <c r="K1110" s="41">
        <v>0</v>
      </c>
      <c r="L1110" s="41">
        <v>36.456800000000001</v>
      </c>
      <c r="M1110" s="41">
        <v>0</v>
      </c>
      <c r="N1110" s="41"/>
      <c r="O1110" s="41"/>
      <c r="P1110" s="41"/>
      <c r="Q1110" s="41"/>
      <c r="R1110" s="41">
        <v>2973</v>
      </c>
      <c r="S1110" s="41">
        <v>53.216700000000003</v>
      </c>
      <c r="T1110" s="41"/>
      <c r="U1110" s="41"/>
      <c r="V1110" s="41">
        <v>4805</v>
      </c>
      <c r="W1110" s="41">
        <v>89.673500000000004</v>
      </c>
      <c r="X1110" s="41"/>
      <c r="Y1110" s="41"/>
      <c r="Z1110" s="6">
        <f>0</f>
        <v>0</v>
      </c>
      <c r="AA1110" s="6">
        <f t="shared" si="125"/>
        <v>89.673500000000004</v>
      </c>
      <c r="AB1110" t="e">
        <f>IF(ISBLANK(Table1[[#This Row],[FY2425_Cost]])=TRUE,#N/A,Table1[[#This Row],[FY2425_Cost]])</f>
        <v>#N/A</v>
      </c>
      <c r="AC1110" s="6" t="e">
        <f t="shared" si="126"/>
        <v>#N/A</v>
      </c>
      <c r="AD1110" s="6" t="e">
        <f>SUMIFS($AB$3:AB1110,$B$3:B1110,B1110)</f>
        <v>#N/A</v>
      </c>
      <c r="AE1110" s="6">
        <f t="shared" si="127"/>
        <v>1677.1282928652106</v>
      </c>
      <c r="AF1110" s="6">
        <f t="shared" si="128"/>
        <v>1677.1282928652106</v>
      </c>
      <c r="AG1110" s="6">
        <f>VLOOKUP(Table1[[#This Row],[PracticeCode]],$AP$3:$AS$345,4,FALSE)</f>
        <v>1677.1282928652106</v>
      </c>
      <c r="AH1110" s="27">
        <f t="shared" si="129"/>
        <v>121871.32261487197</v>
      </c>
      <c r="AI1110" s="6" t="e">
        <f t="shared" si="131"/>
        <v>#N/A</v>
      </c>
    </row>
    <row r="1111" spans="1:35" x14ac:dyDescent="0.35">
      <c r="A1111" t="str">
        <f t="shared" si="130"/>
        <v>Glebe Street Surgery ChiswickHounslowE85683Jan10</v>
      </c>
      <c r="B1111" s="41" t="s">
        <v>651</v>
      </c>
      <c r="C1111" s="41" t="s">
        <v>534</v>
      </c>
      <c r="D1111" s="41" t="s">
        <v>16</v>
      </c>
      <c r="E1111" s="41" t="s">
        <v>121</v>
      </c>
      <c r="F1111" s="41" t="s">
        <v>121</v>
      </c>
      <c r="G1111" s="41" t="s">
        <v>765</v>
      </c>
      <c r="H1111" s="41">
        <v>10</v>
      </c>
      <c r="I1111" s="41">
        <v>3726.9517619226899</v>
      </c>
      <c r="J1111" s="41">
        <v>1348</v>
      </c>
      <c r="K1111" s="41">
        <v>327</v>
      </c>
      <c r="L1111" s="41">
        <v>26.825200000000002</v>
      </c>
      <c r="M1111" s="41">
        <v>6.5073000000000008</v>
      </c>
      <c r="N1111" s="41"/>
      <c r="O1111" s="41"/>
      <c r="P1111" s="41"/>
      <c r="Q1111" s="41"/>
      <c r="R1111" s="41">
        <v>20007</v>
      </c>
      <c r="S1111" s="41">
        <v>358.12529999999998</v>
      </c>
      <c r="T1111" s="41"/>
      <c r="U1111" s="41"/>
      <c r="V1111" s="41">
        <v>21682</v>
      </c>
      <c r="W1111" s="41">
        <v>391.45779999999996</v>
      </c>
      <c r="X1111" s="41"/>
      <c r="Y1111" s="41"/>
      <c r="Z1111" s="6">
        <f>0</f>
        <v>0</v>
      </c>
      <c r="AA1111" s="6">
        <f t="shared" si="125"/>
        <v>391.45779999999996</v>
      </c>
      <c r="AB1111" t="e">
        <f>IF(ISBLANK(Table1[[#This Row],[FY2425_Cost]])=TRUE,#N/A,Table1[[#This Row],[FY2425_Cost]])</f>
        <v>#N/A</v>
      </c>
      <c r="AC1111" s="6" t="e">
        <f t="shared" si="126"/>
        <v>#N/A</v>
      </c>
      <c r="AD1111" s="6" t="e">
        <f>SUMIFS($AB$3:AB1111,$B$3:B1111,B1111)</f>
        <v>#N/A</v>
      </c>
      <c r="AE1111" s="6">
        <f t="shared" si="127"/>
        <v>1677.1282928652106</v>
      </c>
      <c r="AF1111" s="6">
        <f t="shared" si="128"/>
        <v>1677.1282928652106</v>
      </c>
      <c r="AG1111" s="6">
        <f>VLOOKUP(Table1[[#This Row],[PracticeCode]],$AP$3:$AS$345,4,FALSE)</f>
        <v>1677.1282928652106</v>
      </c>
      <c r="AH1111" s="27">
        <f t="shared" si="129"/>
        <v>121871.32261487197</v>
      </c>
      <c r="AI1111" s="6" t="e">
        <f t="shared" si="131"/>
        <v>#N/A</v>
      </c>
    </row>
    <row r="1112" spans="1:35" x14ac:dyDescent="0.35">
      <c r="A1112" t="str">
        <f t="shared" si="130"/>
        <v>Glebe Street Surgery ChiswickHounslowE85683Jul4</v>
      </c>
      <c r="B1112" s="41" t="s">
        <v>651</v>
      </c>
      <c r="C1112" s="41" t="s">
        <v>534</v>
      </c>
      <c r="D1112" s="41" t="s">
        <v>16</v>
      </c>
      <c r="E1112" s="41" t="s">
        <v>121</v>
      </c>
      <c r="F1112" s="41" t="s">
        <v>121</v>
      </c>
      <c r="G1112" s="41" t="s">
        <v>759</v>
      </c>
      <c r="H1112" s="41">
        <v>4</v>
      </c>
      <c r="I1112" s="41">
        <v>3726.9517619226899</v>
      </c>
      <c r="J1112" s="41">
        <v>392</v>
      </c>
      <c r="K1112" s="41">
        <v>0</v>
      </c>
      <c r="L1112" s="41">
        <v>7.2519999999999998</v>
      </c>
      <c r="M1112" s="41">
        <v>0</v>
      </c>
      <c r="N1112" s="41">
        <v>1264</v>
      </c>
      <c r="O1112" s="41">
        <v>0</v>
      </c>
      <c r="P1112" s="41">
        <v>25.153600000000001</v>
      </c>
      <c r="Q1112" s="41">
        <v>0</v>
      </c>
      <c r="R1112" s="41">
        <v>5476</v>
      </c>
      <c r="S1112" s="41">
        <v>98.020399999999995</v>
      </c>
      <c r="T1112" s="41">
        <v>2650</v>
      </c>
      <c r="U1112" s="41">
        <v>58.3</v>
      </c>
      <c r="V1112" s="41">
        <v>5868</v>
      </c>
      <c r="W1112" s="41">
        <v>105.27239999999999</v>
      </c>
      <c r="X1112" s="41">
        <v>3914</v>
      </c>
      <c r="Y1112" s="41">
        <v>83.453599999999994</v>
      </c>
      <c r="Z1112" s="6">
        <f>0</f>
        <v>0</v>
      </c>
      <c r="AA1112" s="6">
        <f t="shared" si="125"/>
        <v>105.27239999999999</v>
      </c>
      <c r="AB1112">
        <f>IF(ISBLANK(Table1[[#This Row],[FY2425_Cost]])=TRUE,#N/A,Table1[[#This Row],[FY2425_Cost]])</f>
        <v>83.453599999999994</v>
      </c>
      <c r="AC1112" s="6">
        <f t="shared" si="126"/>
        <v>-21.818799999999996</v>
      </c>
      <c r="AD1112" s="6" t="e">
        <f>SUMIFS($AB$3:AB1112,$B$3:B1112,B1112)</f>
        <v>#N/A</v>
      </c>
      <c r="AE1112" s="6">
        <f t="shared" si="127"/>
        <v>1677.1282928652106</v>
      </c>
      <c r="AF1112" s="6">
        <f t="shared" si="128"/>
        <v>1677.1282928652106</v>
      </c>
      <c r="AG1112" s="6">
        <f>VLOOKUP(Table1[[#This Row],[PracticeCode]],$AP$3:$AS$345,4,FALSE)</f>
        <v>1677.1282928652106</v>
      </c>
      <c r="AH1112" s="27">
        <f t="shared" si="129"/>
        <v>121871.32261487197</v>
      </c>
      <c r="AI1112" s="6" t="e">
        <f t="shared" si="131"/>
        <v>#N/A</v>
      </c>
    </row>
    <row r="1113" spans="1:35" x14ac:dyDescent="0.35">
      <c r="A1113" t="str">
        <f t="shared" si="130"/>
        <v>Glebe Street Surgery ChiswickHounslowE85683Jun3</v>
      </c>
      <c r="B1113" s="41" t="s">
        <v>651</v>
      </c>
      <c r="C1113" s="41" t="s">
        <v>534</v>
      </c>
      <c r="D1113" s="41" t="s">
        <v>16</v>
      </c>
      <c r="E1113" s="41" t="s">
        <v>121</v>
      </c>
      <c r="F1113" s="41" t="s">
        <v>121</v>
      </c>
      <c r="G1113" s="41" t="s">
        <v>758</v>
      </c>
      <c r="H1113" s="41">
        <v>3</v>
      </c>
      <c r="I1113" s="41">
        <v>3726.9517619226899</v>
      </c>
      <c r="J1113" s="41">
        <v>487</v>
      </c>
      <c r="K1113" s="41">
        <v>0</v>
      </c>
      <c r="L1113" s="41">
        <v>9.0094999999999992</v>
      </c>
      <c r="M1113" s="41">
        <v>0</v>
      </c>
      <c r="N1113" s="41">
        <v>1119</v>
      </c>
      <c r="O1113" s="41">
        <v>0</v>
      </c>
      <c r="P1113" s="41">
        <v>22.2681</v>
      </c>
      <c r="Q1113" s="41">
        <v>0</v>
      </c>
      <c r="R1113" s="41">
        <v>4720</v>
      </c>
      <c r="S1113" s="41">
        <v>84.488</v>
      </c>
      <c r="T1113" s="41">
        <v>2049</v>
      </c>
      <c r="U1113" s="41">
        <v>45.078000000000003</v>
      </c>
      <c r="V1113" s="41">
        <v>5207</v>
      </c>
      <c r="W1113" s="41">
        <v>93.497500000000002</v>
      </c>
      <c r="X1113" s="41">
        <v>3168</v>
      </c>
      <c r="Y1113" s="41">
        <v>67.346100000000007</v>
      </c>
      <c r="Z1113" s="6">
        <f>0</f>
        <v>0</v>
      </c>
      <c r="AA1113" s="6">
        <f t="shared" si="125"/>
        <v>93.497500000000002</v>
      </c>
      <c r="AB1113">
        <f>IF(ISBLANK(Table1[[#This Row],[FY2425_Cost]])=TRUE,#N/A,Table1[[#This Row],[FY2425_Cost]])</f>
        <v>67.346100000000007</v>
      </c>
      <c r="AC1113" s="6">
        <f t="shared" si="126"/>
        <v>-26.151399999999995</v>
      </c>
      <c r="AD1113" s="6" t="e">
        <f>SUMIFS($AB$3:AB1113,$B$3:B1113,B1113)</f>
        <v>#N/A</v>
      </c>
      <c r="AE1113" s="6">
        <f t="shared" si="127"/>
        <v>1677.1282928652106</v>
      </c>
      <c r="AF1113" s="6">
        <f t="shared" si="128"/>
        <v>1677.1282928652106</v>
      </c>
      <c r="AG1113" s="6">
        <f>VLOOKUP(Table1[[#This Row],[PracticeCode]],$AP$3:$AS$345,4,FALSE)</f>
        <v>1677.1282928652106</v>
      </c>
      <c r="AH1113" s="27">
        <f t="shared" si="129"/>
        <v>121871.32261487197</v>
      </c>
      <c r="AI1113" s="6" t="e">
        <f t="shared" si="131"/>
        <v>#N/A</v>
      </c>
    </row>
    <row r="1114" spans="1:35" x14ac:dyDescent="0.35">
      <c r="A1114" t="str">
        <f t="shared" si="130"/>
        <v>Glebe Street Surgery ChiswickHounslowE85683Mar12</v>
      </c>
      <c r="B1114" s="41" t="s">
        <v>651</v>
      </c>
      <c r="C1114" s="41" t="s">
        <v>534</v>
      </c>
      <c r="D1114" s="41" t="s">
        <v>16</v>
      </c>
      <c r="E1114" s="41" t="s">
        <v>121</v>
      </c>
      <c r="F1114" s="41" t="s">
        <v>121</v>
      </c>
      <c r="G1114" s="41" t="s">
        <v>767</v>
      </c>
      <c r="H1114" s="41">
        <v>12</v>
      </c>
      <c r="I1114" s="41">
        <v>3726.9517619226899</v>
      </c>
      <c r="J1114" s="41">
        <v>239</v>
      </c>
      <c r="K1114" s="41">
        <v>0</v>
      </c>
      <c r="L1114" s="41">
        <v>4.7561</v>
      </c>
      <c r="M1114" s="41">
        <v>0</v>
      </c>
      <c r="N1114" s="41"/>
      <c r="O1114" s="41"/>
      <c r="P1114" s="41"/>
      <c r="Q1114" s="41"/>
      <c r="R1114" s="41">
        <v>3195</v>
      </c>
      <c r="S1114" s="41">
        <v>57.1905</v>
      </c>
      <c r="T1114" s="41"/>
      <c r="U1114" s="41"/>
      <c r="V1114" s="41">
        <v>3434</v>
      </c>
      <c r="W1114" s="41">
        <v>61.946600000000004</v>
      </c>
      <c r="X1114" s="41"/>
      <c r="Y1114" s="41"/>
      <c r="Z1114" s="6">
        <f>0</f>
        <v>0</v>
      </c>
      <c r="AA1114" s="6">
        <f t="shared" si="125"/>
        <v>61.946600000000004</v>
      </c>
      <c r="AB1114" t="e">
        <f>IF(ISBLANK(Table1[[#This Row],[FY2425_Cost]])=TRUE,#N/A,Table1[[#This Row],[FY2425_Cost]])</f>
        <v>#N/A</v>
      </c>
      <c r="AC1114" s="6" t="e">
        <f t="shared" si="126"/>
        <v>#N/A</v>
      </c>
      <c r="AD1114" s="6" t="e">
        <f>SUMIFS($AB$3:AB1114,$B$3:B1114,B1114)</f>
        <v>#N/A</v>
      </c>
      <c r="AE1114" s="6">
        <f t="shared" si="127"/>
        <v>1677.1282928652106</v>
      </c>
      <c r="AF1114" s="6">
        <f t="shared" si="128"/>
        <v>1677.1282928652106</v>
      </c>
      <c r="AG1114" s="6">
        <f>VLOOKUP(Table1[[#This Row],[PracticeCode]],$AP$3:$AS$345,4,FALSE)</f>
        <v>1677.1282928652106</v>
      </c>
      <c r="AH1114" s="27">
        <f t="shared" si="129"/>
        <v>121871.32261487197</v>
      </c>
      <c r="AI1114" s="6" t="e">
        <f t="shared" si="131"/>
        <v>#N/A</v>
      </c>
    </row>
    <row r="1115" spans="1:35" x14ac:dyDescent="0.35">
      <c r="A1115" t="str">
        <f t="shared" si="130"/>
        <v>Glebe Street Surgery ChiswickHounslowE85683May2</v>
      </c>
      <c r="B1115" s="41" t="s">
        <v>651</v>
      </c>
      <c r="C1115" s="41" t="s">
        <v>534</v>
      </c>
      <c r="D1115" s="41" t="s">
        <v>16</v>
      </c>
      <c r="E1115" s="41" t="s">
        <v>121</v>
      </c>
      <c r="F1115" s="41" t="s">
        <v>121</v>
      </c>
      <c r="G1115" s="41" t="s">
        <v>757</v>
      </c>
      <c r="H1115" s="41">
        <v>2</v>
      </c>
      <c r="I1115" s="41">
        <v>3726.9517619226899</v>
      </c>
      <c r="J1115" s="41">
        <v>7266</v>
      </c>
      <c r="K1115" s="41">
        <v>0</v>
      </c>
      <c r="L1115" s="41">
        <v>134.42099999999999</v>
      </c>
      <c r="M1115" s="41">
        <v>0</v>
      </c>
      <c r="N1115" s="41">
        <v>8577</v>
      </c>
      <c r="O1115" s="41">
        <v>0</v>
      </c>
      <c r="P1115" s="41">
        <v>170.6823</v>
      </c>
      <c r="Q1115" s="41">
        <v>0</v>
      </c>
      <c r="R1115" s="41">
        <v>4615</v>
      </c>
      <c r="S1115" s="41">
        <v>82.608500000000006</v>
      </c>
      <c r="T1115" s="41">
        <v>2046</v>
      </c>
      <c r="U1115" s="41">
        <v>45.012</v>
      </c>
      <c r="V1115" s="41">
        <v>11881</v>
      </c>
      <c r="W1115" s="41">
        <v>217.02949999999998</v>
      </c>
      <c r="X1115" s="41">
        <v>10623</v>
      </c>
      <c r="Y1115" s="41">
        <v>215.6943</v>
      </c>
      <c r="Z1115" s="6">
        <f>0</f>
        <v>0</v>
      </c>
      <c r="AA1115" s="6">
        <f t="shared" si="125"/>
        <v>217.02949999999998</v>
      </c>
      <c r="AB1115">
        <f>IF(ISBLANK(Table1[[#This Row],[FY2425_Cost]])=TRUE,#N/A,Table1[[#This Row],[FY2425_Cost]])</f>
        <v>215.6943</v>
      </c>
      <c r="AC1115" s="6">
        <f t="shared" si="126"/>
        <v>-1.3351999999999862</v>
      </c>
      <c r="AD1115" s="6" t="e">
        <f>SUMIFS($AB$3:AB1115,$B$3:B1115,B1115)</f>
        <v>#N/A</v>
      </c>
      <c r="AE1115" s="6">
        <f t="shared" si="127"/>
        <v>1677.1282928652106</v>
      </c>
      <c r="AF1115" s="6">
        <f t="shared" si="128"/>
        <v>1677.1282928652106</v>
      </c>
      <c r="AG1115" s="6">
        <f>VLOOKUP(Table1[[#This Row],[PracticeCode]],$AP$3:$AS$345,4,FALSE)</f>
        <v>1677.1282928652106</v>
      </c>
      <c r="AH1115" s="27">
        <f t="shared" si="129"/>
        <v>121871.32261487197</v>
      </c>
      <c r="AI1115" s="6" t="e">
        <f t="shared" si="131"/>
        <v>#N/A</v>
      </c>
    </row>
    <row r="1116" spans="1:35" x14ac:dyDescent="0.35">
      <c r="A1116" t="str">
        <f t="shared" si="130"/>
        <v>Glebe Street Surgery ChiswickHounslowE85683Nov8</v>
      </c>
      <c r="B1116" s="41" t="s">
        <v>651</v>
      </c>
      <c r="C1116" s="41" t="s">
        <v>534</v>
      </c>
      <c r="D1116" s="41" t="s">
        <v>16</v>
      </c>
      <c r="E1116" s="41" t="s">
        <v>121</v>
      </c>
      <c r="F1116" s="41" t="s">
        <v>121</v>
      </c>
      <c r="G1116" s="41" t="s">
        <v>763</v>
      </c>
      <c r="H1116" s="41">
        <v>8</v>
      </c>
      <c r="I1116" s="41">
        <v>3726.9517619226899</v>
      </c>
      <c r="J1116" s="41">
        <v>1686</v>
      </c>
      <c r="K1116" s="41">
        <v>0</v>
      </c>
      <c r="L1116" s="41">
        <v>33.551400000000001</v>
      </c>
      <c r="M1116" s="41">
        <v>0</v>
      </c>
      <c r="N1116" s="41"/>
      <c r="O1116" s="41"/>
      <c r="P1116" s="41"/>
      <c r="Q1116" s="41"/>
      <c r="R1116" s="41">
        <v>13157</v>
      </c>
      <c r="S1116" s="41">
        <v>235.5103</v>
      </c>
      <c r="T1116" s="41"/>
      <c r="U1116" s="41"/>
      <c r="V1116" s="41">
        <v>14843</v>
      </c>
      <c r="W1116" s="41">
        <v>269.06169999999997</v>
      </c>
      <c r="X1116" s="41"/>
      <c r="Y1116" s="41"/>
      <c r="Z1116" s="6">
        <f>0</f>
        <v>0</v>
      </c>
      <c r="AA1116" s="6">
        <f t="shared" si="125"/>
        <v>269.06169999999997</v>
      </c>
      <c r="AB1116" t="e">
        <f>IF(ISBLANK(Table1[[#This Row],[FY2425_Cost]])=TRUE,#N/A,Table1[[#This Row],[FY2425_Cost]])</f>
        <v>#N/A</v>
      </c>
      <c r="AC1116" s="6" t="e">
        <f t="shared" si="126"/>
        <v>#N/A</v>
      </c>
      <c r="AD1116" s="6" t="e">
        <f>SUMIFS($AB$3:AB1116,$B$3:B1116,B1116)</f>
        <v>#N/A</v>
      </c>
      <c r="AE1116" s="6">
        <f t="shared" si="127"/>
        <v>1677.1282928652106</v>
      </c>
      <c r="AF1116" s="6">
        <f t="shared" si="128"/>
        <v>1677.1282928652106</v>
      </c>
      <c r="AG1116" s="6">
        <f>VLOOKUP(Table1[[#This Row],[PracticeCode]],$AP$3:$AS$345,4,FALSE)</f>
        <v>1677.1282928652106</v>
      </c>
      <c r="AH1116" s="27">
        <f t="shared" si="129"/>
        <v>121871.32261487197</v>
      </c>
      <c r="AI1116" s="6" t="e">
        <f t="shared" si="131"/>
        <v>#N/A</v>
      </c>
    </row>
    <row r="1117" spans="1:35" x14ac:dyDescent="0.35">
      <c r="A1117" t="str">
        <f t="shared" si="130"/>
        <v>Glebe Street Surgery ChiswickHounslowE85683Oct7</v>
      </c>
      <c r="B1117" s="41" t="s">
        <v>651</v>
      </c>
      <c r="C1117" s="41" t="s">
        <v>534</v>
      </c>
      <c r="D1117" s="41" t="s">
        <v>16</v>
      </c>
      <c r="E1117" s="41" t="s">
        <v>121</v>
      </c>
      <c r="F1117" s="41" t="s">
        <v>121</v>
      </c>
      <c r="G1117" s="41" t="s">
        <v>762</v>
      </c>
      <c r="H1117" s="41">
        <v>7</v>
      </c>
      <c r="I1117" s="41">
        <v>3726.9517619226899</v>
      </c>
      <c r="J1117" s="41">
        <v>580</v>
      </c>
      <c r="K1117" s="41">
        <v>0</v>
      </c>
      <c r="L1117" s="41">
        <v>11.542</v>
      </c>
      <c r="M1117" s="41">
        <v>0</v>
      </c>
      <c r="N1117" s="41">
        <v>0</v>
      </c>
      <c r="O1117" s="41">
        <v>0</v>
      </c>
      <c r="P1117" s="41">
        <v>0</v>
      </c>
      <c r="Q1117" s="41">
        <v>0</v>
      </c>
      <c r="R1117" s="41">
        <v>5096</v>
      </c>
      <c r="S1117" s="41">
        <v>91.218400000000003</v>
      </c>
      <c r="T1117" s="41">
        <v>3903</v>
      </c>
      <c r="U1117" s="41">
        <v>85.866</v>
      </c>
      <c r="V1117" s="41">
        <v>5676</v>
      </c>
      <c r="W1117" s="41">
        <v>102.7604</v>
      </c>
      <c r="X1117" s="41">
        <v>3903</v>
      </c>
      <c r="Y1117" s="41">
        <v>85.866</v>
      </c>
      <c r="Z1117" s="6">
        <f>0</f>
        <v>0</v>
      </c>
      <c r="AA1117" s="6">
        <f t="shared" si="125"/>
        <v>102.7604</v>
      </c>
      <c r="AB1117">
        <f>IF(ISBLANK(Table1[[#This Row],[FY2425_Cost]])=TRUE,#N/A,Table1[[#This Row],[FY2425_Cost]])</f>
        <v>85.866</v>
      </c>
      <c r="AC1117" s="6">
        <f t="shared" si="126"/>
        <v>-16.894400000000005</v>
      </c>
      <c r="AD1117" s="6" t="e">
        <f>SUMIFS($AB$3:AB1117,$B$3:B1117,B1117)</f>
        <v>#N/A</v>
      </c>
      <c r="AE1117" s="6">
        <f t="shared" si="127"/>
        <v>1677.1282928652106</v>
      </c>
      <c r="AF1117" s="6">
        <f t="shared" si="128"/>
        <v>1677.1282928652106</v>
      </c>
      <c r="AG1117" s="6">
        <f>VLOOKUP(Table1[[#This Row],[PracticeCode]],$AP$3:$AS$345,4,FALSE)</f>
        <v>1677.1282928652106</v>
      </c>
      <c r="AH1117" s="27">
        <f t="shared" si="129"/>
        <v>121871.32261487197</v>
      </c>
      <c r="AI1117" s="6" t="e">
        <f t="shared" si="131"/>
        <v>#N/A</v>
      </c>
    </row>
    <row r="1118" spans="1:35" x14ac:dyDescent="0.35">
      <c r="A1118" t="str">
        <f t="shared" si="130"/>
        <v>Glebe Street Surgery ChiswickHounslowE85683Sep6</v>
      </c>
      <c r="B1118" s="41" t="s">
        <v>651</v>
      </c>
      <c r="C1118" s="41" t="s">
        <v>534</v>
      </c>
      <c r="D1118" s="41" t="s">
        <v>16</v>
      </c>
      <c r="E1118" s="41" t="s">
        <v>121</v>
      </c>
      <c r="F1118" s="41" t="s">
        <v>121</v>
      </c>
      <c r="G1118" s="41" t="s">
        <v>761</v>
      </c>
      <c r="H1118" s="41">
        <v>6</v>
      </c>
      <c r="I1118" s="41">
        <v>3726.9517619226899</v>
      </c>
      <c r="J1118" s="41">
        <v>493</v>
      </c>
      <c r="K1118" s="41">
        <v>3</v>
      </c>
      <c r="L1118" s="41">
        <v>9.8107000000000006</v>
      </c>
      <c r="M1118" s="41">
        <v>5.9700000000000003E-2</v>
      </c>
      <c r="N1118" s="41">
        <v>1181</v>
      </c>
      <c r="O1118" s="41">
        <v>0</v>
      </c>
      <c r="P1118" s="41">
        <v>26.572499999999998</v>
      </c>
      <c r="Q1118" s="41">
        <v>0</v>
      </c>
      <c r="R1118" s="41">
        <v>4545</v>
      </c>
      <c r="S1118" s="41">
        <v>81.355500000000006</v>
      </c>
      <c r="T1118" s="41">
        <v>3250</v>
      </c>
      <c r="U1118" s="41">
        <v>71.5</v>
      </c>
      <c r="V1118" s="41">
        <v>5041</v>
      </c>
      <c r="W1118" s="41">
        <v>91.22590000000001</v>
      </c>
      <c r="X1118" s="41">
        <v>4431</v>
      </c>
      <c r="Y1118" s="41">
        <v>98.072499999999991</v>
      </c>
      <c r="Z1118" s="6">
        <f>0</f>
        <v>0</v>
      </c>
      <c r="AA1118" s="6">
        <f t="shared" si="125"/>
        <v>91.22590000000001</v>
      </c>
      <c r="AB1118">
        <f>IF(ISBLANK(Table1[[#This Row],[FY2425_Cost]])=TRUE,#N/A,Table1[[#This Row],[FY2425_Cost]])</f>
        <v>98.072499999999991</v>
      </c>
      <c r="AC1118" s="6">
        <f t="shared" si="126"/>
        <v>6.8465999999999809</v>
      </c>
      <c r="AD1118" s="6" t="e">
        <f>SUMIFS($AB$3:AB1118,$B$3:B1118,B1118)</f>
        <v>#N/A</v>
      </c>
      <c r="AE1118" s="6">
        <f t="shared" si="127"/>
        <v>1677.1282928652106</v>
      </c>
      <c r="AF1118" s="6">
        <f t="shared" si="128"/>
        <v>1677.1282928652106</v>
      </c>
      <c r="AG1118" s="6">
        <f>VLOOKUP(Table1[[#This Row],[PracticeCode]],$AP$3:$AS$345,4,FALSE)</f>
        <v>1677.1282928652106</v>
      </c>
      <c r="AH1118" s="27">
        <f t="shared" si="129"/>
        <v>121871.32261487197</v>
      </c>
      <c r="AI1118" s="6" t="e">
        <f t="shared" si="131"/>
        <v>#N/A</v>
      </c>
    </row>
    <row r="1119" spans="1:35" x14ac:dyDescent="0.35">
      <c r="A1119" t="str">
        <f t="shared" si="130"/>
        <v>GLENDALE HOUSE SURGERYHH CollaborativeHillingdonE86038Apr1</v>
      </c>
      <c r="B1119" s="41" t="s">
        <v>589</v>
      </c>
      <c r="C1119" s="41" t="s">
        <v>439</v>
      </c>
      <c r="D1119" s="41" t="s">
        <v>8</v>
      </c>
      <c r="E1119" s="41" t="s">
        <v>122</v>
      </c>
      <c r="F1119" s="41" t="s">
        <v>122</v>
      </c>
      <c r="G1119" s="41" t="s">
        <v>756</v>
      </c>
      <c r="H1119" s="41">
        <v>1</v>
      </c>
      <c r="I1119" s="41">
        <v>6780.8171974611496</v>
      </c>
      <c r="J1119" s="41">
        <v>12584</v>
      </c>
      <c r="K1119" s="41">
        <v>0</v>
      </c>
      <c r="L1119" s="41">
        <v>232.804</v>
      </c>
      <c r="M1119" s="41">
        <v>0</v>
      </c>
      <c r="N1119" s="41">
        <v>18474</v>
      </c>
      <c r="O1119" s="41">
        <v>582</v>
      </c>
      <c r="P1119" s="41">
        <v>367.63260000000002</v>
      </c>
      <c r="Q1119" s="41">
        <v>11.581800000000001</v>
      </c>
      <c r="R1119" s="41">
        <v>0</v>
      </c>
      <c r="S1119" s="41">
        <v>0</v>
      </c>
      <c r="T1119" s="41">
        <v>700</v>
      </c>
      <c r="U1119" s="41">
        <v>15.4</v>
      </c>
      <c r="V1119" s="41">
        <v>12584</v>
      </c>
      <c r="W1119" s="41">
        <v>232.804</v>
      </c>
      <c r="X1119" s="41">
        <v>19756</v>
      </c>
      <c r="Y1119" s="41">
        <v>394.61439999999999</v>
      </c>
      <c r="Z1119" s="6">
        <f>0</f>
        <v>0</v>
      </c>
      <c r="AA1119" s="6">
        <f t="shared" si="125"/>
        <v>232.804</v>
      </c>
      <c r="AB1119">
        <f>IF(ISBLANK(Table1[[#This Row],[FY2425_Cost]])=TRUE,#N/A,Table1[[#This Row],[FY2425_Cost]])</f>
        <v>394.61439999999999</v>
      </c>
      <c r="AC1119" s="6">
        <f t="shared" si="126"/>
        <v>161.81039999999999</v>
      </c>
      <c r="AD1119" s="6">
        <f>SUMIFS($AB$3:AB1119,$B$3:B1119,B1119)</f>
        <v>394.61439999999999</v>
      </c>
      <c r="AE1119" s="6">
        <f t="shared" si="127"/>
        <v>3051.3677388575175</v>
      </c>
      <c r="AF1119" s="6">
        <f t="shared" si="128"/>
        <v>3051.3677388575175</v>
      </c>
      <c r="AG1119" s="6">
        <f>VLOOKUP(Table1[[#This Row],[PracticeCode]],$AP$3:$AS$345,4,FALSE)</f>
        <v>3051.3677388575175</v>
      </c>
      <c r="AH1119" s="27">
        <f t="shared" si="129"/>
        <v>221732.72235697962</v>
      </c>
      <c r="AI1119" s="6">
        <f t="shared" si="131"/>
        <v>0</v>
      </c>
    </row>
    <row r="1120" spans="1:35" x14ac:dyDescent="0.35">
      <c r="A1120" t="str">
        <f t="shared" si="130"/>
        <v>GLENDALE HOUSE SURGERYHH CollaborativeHillingdonE86038Aug5</v>
      </c>
      <c r="B1120" s="41" t="s">
        <v>589</v>
      </c>
      <c r="C1120" s="41" t="s">
        <v>439</v>
      </c>
      <c r="D1120" s="41" t="s">
        <v>8</v>
      </c>
      <c r="E1120" s="41" t="s">
        <v>122</v>
      </c>
      <c r="F1120" s="41" t="s">
        <v>122</v>
      </c>
      <c r="G1120" s="41" t="s">
        <v>760</v>
      </c>
      <c r="H1120" s="41">
        <v>5</v>
      </c>
      <c r="I1120" s="41">
        <v>6780.8171974611496</v>
      </c>
      <c r="J1120" s="41">
        <v>1498</v>
      </c>
      <c r="K1120" s="41">
        <v>3</v>
      </c>
      <c r="L1120" s="41">
        <v>27.712999999999997</v>
      </c>
      <c r="M1120" s="41">
        <v>5.5499999999999994E-2</v>
      </c>
      <c r="N1120" s="41">
        <v>5193</v>
      </c>
      <c r="O1120" s="41">
        <v>783</v>
      </c>
      <c r="P1120" s="41">
        <v>103.3407</v>
      </c>
      <c r="Q1120" s="41">
        <v>15.581700000000001</v>
      </c>
      <c r="R1120" s="41">
        <v>0</v>
      </c>
      <c r="S1120" s="41">
        <v>0</v>
      </c>
      <c r="T1120" s="41">
        <v>743</v>
      </c>
      <c r="U1120" s="41">
        <v>16.346</v>
      </c>
      <c r="V1120" s="41">
        <v>1501</v>
      </c>
      <c r="W1120" s="41">
        <v>27.768499999999996</v>
      </c>
      <c r="X1120" s="41">
        <v>6719</v>
      </c>
      <c r="Y1120" s="41">
        <v>135.26839999999999</v>
      </c>
      <c r="Z1120" s="6">
        <f>0</f>
        <v>0</v>
      </c>
      <c r="AA1120" s="6">
        <f t="shared" si="125"/>
        <v>27.768499999999996</v>
      </c>
      <c r="AB1120">
        <f>IF(ISBLANK(Table1[[#This Row],[FY2425_Cost]])=TRUE,#N/A,Table1[[#This Row],[FY2425_Cost]])</f>
        <v>135.26839999999999</v>
      </c>
      <c r="AC1120" s="6">
        <f t="shared" si="126"/>
        <v>107.4999</v>
      </c>
      <c r="AD1120" s="6">
        <f>SUMIFS($AB$3:AB1120,$B$3:B1120,B1120)</f>
        <v>529.88279999999997</v>
      </c>
      <c r="AE1120" s="6">
        <f t="shared" si="127"/>
        <v>3051.3677388575175</v>
      </c>
      <c r="AF1120" s="6">
        <f t="shared" si="128"/>
        <v>3051.3677388575175</v>
      </c>
      <c r="AG1120" s="6">
        <f>VLOOKUP(Table1[[#This Row],[PracticeCode]],$AP$3:$AS$345,4,FALSE)</f>
        <v>3051.3677388575175</v>
      </c>
      <c r="AH1120" s="27">
        <f t="shared" si="129"/>
        <v>221732.72235697962</v>
      </c>
      <c r="AI1120" s="6">
        <f t="shared" si="131"/>
        <v>0</v>
      </c>
    </row>
    <row r="1121" spans="1:35" x14ac:dyDescent="0.35">
      <c r="A1121" t="str">
        <f t="shared" si="130"/>
        <v>GLENDALE HOUSE SURGERYHH CollaborativeHillingdonE86038Dec9</v>
      </c>
      <c r="B1121" s="41" t="s">
        <v>589</v>
      </c>
      <c r="C1121" s="41" t="s">
        <v>439</v>
      </c>
      <c r="D1121" s="41" t="s">
        <v>8</v>
      </c>
      <c r="E1121" s="41" t="s">
        <v>122</v>
      </c>
      <c r="F1121" s="41" t="s">
        <v>122</v>
      </c>
      <c r="G1121" s="41" t="s">
        <v>764</v>
      </c>
      <c r="H1121" s="41">
        <v>9</v>
      </c>
      <c r="I1121" s="41">
        <v>6780.8171974611496</v>
      </c>
      <c r="J1121" s="41">
        <v>2466</v>
      </c>
      <c r="K1121" s="41">
        <v>348</v>
      </c>
      <c r="L1121" s="41">
        <v>49.073399999999999</v>
      </c>
      <c r="M1121" s="41">
        <v>6.9252000000000002</v>
      </c>
      <c r="N1121" s="41"/>
      <c r="O1121" s="41"/>
      <c r="P1121" s="41"/>
      <c r="Q1121" s="41"/>
      <c r="R1121" s="41">
        <v>4</v>
      </c>
      <c r="S1121" s="41">
        <v>7.1599999999999997E-2</v>
      </c>
      <c r="T1121" s="41"/>
      <c r="U1121" s="41"/>
      <c r="V1121" s="41">
        <v>2818</v>
      </c>
      <c r="W1121" s="41">
        <v>56.070199999999993</v>
      </c>
      <c r="X1121" s="41"/>
      <c r="Y1121" s="41"/>
      <c r="Z1121" s="6">
        <f>0</f>
        <v>0</v>
      </c>
      <c r="AA1121" s="6">
        <f t="shared" si="125"/>
        <v>56.070199999999993</v>
      </c>
      <c r="AB1121" t="e">
        <f>IF(ISBLANK(Table1[[#This Row],[FY2425_Cost]])=TRUE,#N/A,Table1[[#This Row],[FY2425_Cost]])</f>
        <v>#N/A</v>
      </c>
      <c r="AC1121" s="6" t="e">
        <f t="shared" si="126"/>
        <v>#N/A</v>
      </c>
      <c r="AD1121" s="6" t="e">
        <f>SUMIFS($AB$3:AB1121,$B$3:B1121,B1121)</f>
        <v>#N/A</v>
      </c>
      <c r="AE1121" s="6">
        <f t="shared" si="127"/>
        <v>3051.3677388575175</v>
      </c>
      <c r="AF1121" s="6">
        <f t="shared" si="128"/>
        <v>3051.3677388575175</v>
      </c>
      <c r="AG1121" s="6">
        <f>VLOOKUP(Table1[[#This Row],[PracticeCode]],$AP$3:$AS$345,4,FALSE)</f>
        <v>3051.3677388575175</v>
      </c>
      <c r="AH1121" s="27">
        <f t="shared" si="129"/>
        <v>221732.72235697962</v>
      </c>
      <c r="AI1121" s="6" t="e">
        <f t="shared" si="131"/>
        <v>#N/A</v>
      </c>
    </row>
    <row r="1122" spans="1:35" x14ac:dyDescent="0.35">
      <c r="A1122" t="str">
        <f t="shared" si="130"/>
        <v>GLENDALE HOUSE SURGERYHH CollaborativeHillingdonE86038Feb11</v>
      </c>
      <c r="B1122" s="41" t="s">
        <v>589</v>
      </c>
      <c r="C1122" s="41" t="s">
        <v>439</v>
      </c>
      <c r="D1122" s="41" t="s">
        <v>8</v>
      </c>
      <c r="E1122" s="41" t="s">
        <v>122</v>
      </c>
      <c r="F1122" s="41" t="s">
        <v>122</v>
      </c>
      <c r="G1122" s="41" t="s">
        <v>766</v>
      </c>
      <c r="H1122" s="41">
        <v>11</v>
      </c>
      <c r="I1122" s="41">
        <v>6780.8171974611496</v>
      </c>
      <c r="J1122" s="41">
        <v>5434</v>
      </c>
      <c r="K1122" s="41">
        <v>239</v>
      </c>
      <c r="L1122" s="41">
        <v>108.1366</v>
      </c>
      <c r="M1122" s="41">
        <v>4.7561</v>
      </c>
      <c r="N1122" s="41"/>
      <c r="O1122" s="41"/>
      <c r="P1122" s="41"/>
      <c r="Q1122" s="41"/>
      <c r="R1122" s="41">
        <v>2</v>
      </c>
      <c r="S1122" s="41">
        <v>3.5799999999999998E-2</v>
      </c>
      <c r="T1122" s="41"/>
      <c r="U1122" s="41"/>
      <c r="V1122" s="41">
        <v>5675</v>
      </c>
      <c r="W1122" s="41">
        <v>112.9285</v>
      </c>
      <c r="X1122" s="41"/>
      <c r="Y1122" s="41"/>
      <c r="Z1122" s="6">
        <f>0</f>
        <v>0</v>
      </c>
      <c r="AA1122" s="6">
        <f t="shared" si="125"/>
        <v>112.9285</v>
      </c>
      <c r="AB1122" t="e">
        <f>IF(ISBLANK(Table1[[#This Row],[FY2425_Cost]])=TRUE,#N/A,Table1[[#This Row],[FY2425_Cost]])</f>
        <v>#N/A</v>
      </c>
      <c r="AC1122" s="6" t="e">
        <f t="shared" si="126"/>
        <v>#N/A</v>
      </c>
      <c r="AD1122" s="6" t="e">
        <f>SUMIFS($AB$3:AB1122,$B$3:B1122,B1122)</f>
        <v>#N/A</v>
      </c>
      <c r="AE1122" s="6">
        <f t="shared" si="127"/>
        <v>3051.3677388575175</v>
      </c>
      <c r="AF1122" s="6">
        <f t="shared" si="128"/>
        <v>3051.3677388575175</v>
      </c>
      <c r="AG1122" s="6">
        <f>VLOOKUP(Table1[[#This Row],[PracticeCode]],$AP$3:$AS$345,4,FALSE)</f>
        <v>3051.3677388575175</v>
      </c>
      <c r="AH1122" s="27">
        <f t="shared" si="129"/>
        <v>221732.72235697962</v>
      </c>
      <c r="AI1122" s="6" t="e">
        <f t="shared" si="131"/>
        <v>#N/A</v>
      </c>
    </row>
    <row r="1123" spans="1:35" x14ac:dyDescent="0.35">
      <c r="A1123" t="str">
        <f t="shared" si="130"/>
        <v>GLENDALE HOUSE SURGERYHH CollaborativeHillingdonE86038Jan10</v>
      </c>
      <c r="B1123" s="41" t="s">
        <v>589</v>
      </c>
      <c r="C1123" s="41" t="s">
        <v>439</v>
      </c>
      <c r="D1123" s="41" t="s">
        <v>8</v>
      </c>
      <c r="E1123" s="41" t="s">
        <v>122</v>
      </c>
      <c r="F1123" s="41" t="s">
        <v>122</v>
      </c>
      <c r="G1123" s="41" t="s">
        <v>765</v>
      </c>
      <c r="H1123" s="41">
        <v>10</v>
      </c>
      <c r="I1123" s="41">
        <v>6780.8171974611496</v>
      </c>
      <c r="J1123" s="41">
        <v>6249</v>
      </c>
      <c r="K1123" s="41">
        <v>289</v>
      </c>
      <c r="L1123" s="41">
        <v>124.35510000000001</v>
      </c>
      <c r="M1123" s="41">
        <v>5.7511000000000001</v>
      </c>
      <c r="N1123" s="41"/>
      <c r="O1123" s="41"/>
      <c r="P1123" s="41"/>
      <c r="Q1123" s="41"/>
      <c r="R1123" s="41">
        <v>4</v>
      </c>
      <c r="S1123" s="41">
        <v>7.1599999999999997E-2</v>
      </c>
      <c r="T1123" s="41"/>
      <c r="U1123" s="41"/>
      <c r="V1123" s="41">
        <v>6542</v>
      </c>
      <c r="W1123" s="41">
        <v>130.17779999999999</v>
      </c>
      <c r="X1123" s="41"/>
      <c r="Y1123" s="41"/>
      <c r="Z1123" s="6">
        <f>0</f>
        <v>0</v>
      </c>
      <c r="AA1123" s="6">
        <f t="shared" si="125"/>
        <v>130.17779999999999</v>
      </c>
      <c r="AB1123" t="e">
        <f>IF(ISBLANK(Table1[[#This Row],[FY2425_Cost]])=TRUE,#N/A,Table1[[#This Row],[FY2425_Cost]])</f>
        <v>#N/A</v>
      </c>
      <c r="AC1123" s="6" t="e">
        <f t="shared" si="126"/>
        <v>#N/A</v>
      </c>
      <c r="AD1123" s="6" t="e">
        <f>SUMIFS($AB$3:AB1123,$B$3:B1123,B1123)</f>
        <v>#N/A</v>
      </c>
      <c r="AE1123" s="6">
        <f t="shared" si="127"/>
        <v>3051.3677388575175</v>
      </c>
      <c r="AF1123" s="6">
        <f t="shared" si="128"/>
        <v>3051.3677388575175</v>
      </c>
      <c r="AG1123" s="6">
        <f>VLOOKUP(Table1[[#This Row],[PracticeCode]],$AP$3:$AS$345,4,FALSE)</f>
        <v>3051.3677388575175</v>
      </c>
      <c r="AH1123" s="27">
        <f t="shared" si="129"/>
        <v>221732.72235697962</v>
      </c>
      <c r="AI1123" s="6" t="e">
        <f t="shared" si="131"/>
        <v>#N/A</v>
      </c>
    </row>
    <row r="1124" spans="1:35" x14ac:dyDescent="0.35">
      <c r="A1124" t="str">
        <f t="shared" si="130"/>
        <v>GLENDALE HOUSE SURGERYHH CollaborativeHillingdonE86038Jul4</v>
      </c>
      <c r="B1124" s="41" t="s">
        <v>589</v>
      </c>
      <c r="C1124" s="41" t="s">
        <v>439</v>
      </c>
      <c r="D1124" s="41" t="s">
        <v>8</v>
      </c>
      <c r="E1124" s="41" t="s">
        <v>122</v>
      </c>
      <c r="F1124" s="41" t="s">
        <v>122</v>
      </c>
      <c r="G1124" s="41" t="s">
        <v>759</v>
      </c>
      <c r="H1124" s="41">
        <v>4</v>
      </c>
      <c r="I1124" s="41">
        <v>6780.8171974611496</v>
      </c>
      <c r="J1124" s="41">
        <v>39366</v>
      </c>
      <c r="K1124" s="41">
        <v>651</v>
      </c>
      <c r="L1124" s="41">
        <v>728.27099999999996</v>
      </c>
      <c r="M1124" s="41">
        <v>12.0435</v>
      </c>
      <c r="N1124" s="41">
        <v>1518</v>
      </c>
      <c r="O1124" s="41">
        <v>1250</v>
      </c>
      <c r="P1124" s="41">
        <v>30.208200000000001</v>
      </c>
      <c r="Q1124" s="41">
        <v>24.875</v>
      </c>
      <c r="R1124" s="41">
        <v>0</v>
      </c>
      <c r="S1124" s="41">
        <v>0</v>
      </c>
      <c r="T1124" s="41">
        <v>3058</v>
      </c>
      <c r="U1124" s="41">
        <v>67.275999999999996</v>
      </c>
      <c r="V1124" s="41">
        <v>40017</v>
      </c>
      <c r="W1124" s="41">
        <v>740.31449999999995</v>
      </c>
      <c r="X1124" s="41">
        <v>5826</v>
      </c>
      <c r="Y1124" s="41">
        <v>122.3592</v>
      </c>
      <c r="Z1124" s="6">
        <f>0</f>
        <v>0</v>
      </c>
      <c r="AA1124" s="6">
        <f t="shared" si="125"/>
        <v>740.31449999999995</v>
      </c>
      <c r="AB1124">
        <f>IF(ISBLANK(Table1[[#This Row],[FY2425_Cost]])=TRUE,#N/A,Table1[[#This Row],[FY2425_Cost]])</f>
        <v>122.3592</v>
      </c>
      <c r="AC1124" s="6">
        <f t="shared" si="126"/>
        <v>-617.95529999999997</v>
      </c>
      <c r="AD1124" s="6" t="e">
        <f>SUMIFS($AB$3:AB1124,$B$3:B1124,B1124)</f>
        <v>#N/A</v>
      </c>
      <c r="AE1124" s="6">
        <f t="shared" si="127"/>
        <v>3051.3677388575175</v>
      </c>
      <c r="AF1124" s="6">
        <f t="shared" si="128"/>
        <v>3051.3677388575175</v>
      </c>
      <c r="AG1124" s="6">
        <f>VLOOKUP(Table1[[#This Row],[PracticeCode]],$AP$3:$AS$345,4,FALSE)</f>
        <v>3051.3677388575175</v>
      </c>
      <c r="AH1124" s="27">
        <f t="shared" si="129"/>
        <v>221732.72235697962</v>
      </c>
      <c r="AI1124" s="6" t="e">
        <f t="shared" si="131"/>
        <v>#N/A</v>
      </c>
    </row>
    <row r="1125" spans="1:35" x14ac:dyDescent="0.35">
      <c r="A1125" t="str">
        <f t="shared" si="130"/>
        <v>GLENDALE HOUSE SURGERYHH CollaborativeHillingdonE86038Jun3</v>
      </c>
      <c r="B1125" s="41" t="s">
        <v>589</v>
      </c>
      <c r="C1125" s="41" t="s">
        <v>439</v>
      </c>
      <c r="D1125" s="41" t="s">
        <v>8</v>
      </c>
      <c r="E1125" s="41" t="s">
        <v>122</v>
      </c>
      <c r="F1125" s="41" t="s">
        <v>122</v>
      </c>
      <c r="G1125" s="41" t="s">
        <v>758</v>
      </c>
      <c r="H1125" s="41">
        <v>3</v>
      </c>
      <c r="I1125" s="41">
        <v>6780.8171974611496</v>
      </c>
      <c r="J1125" s="41">
        <v>7161</v>
      </c>
      <c r="K1125" s="41">
        <v>2</v>
      </c>
      <c r="L1125" s="41">
        <v>132.4785</v>
      </c>
      <c r="M1125" s="41">
        <v>3.6999999999999998E-2</v>
      </c>
      <c r="N1125" s="41">
        <v>1543</v>
      </c>
      <c r="O1125" s="41">
        <v>1298</v>
      </c>
      <c r="P1125" s="41">
        <v>30.7057</v>
      </c>
      <c r="Q1125" s="41">
        <v>25.830200000000001</v>
      </c>
      <c r="R1125" s="41">
        <v>0</v>
      </c>
      <c r="S1125" s="41">
        <v>0</v>
      </c>
      <c r="T1125" s="41">
        <v>3400</v>
      </c>
      <c r="U1125" s="41">
        <v>74.8</v>
      </c>
      <c r="V1125" s="41">
        <v>7163</v>
      </c>
      <c r="W1125" s="41">
        <v>132.5155</v>
      </c>
      <c r="X1125" s="41">
        <v>6241</v>
      </c>
      <c r="Y1125" s="41">
        <v>131.33589999999998</v>
      </c>
      <c r="Z1125" s="6">
        <f>0</f>
        <v>0</v>
      </c>
      <c r="AA1125" s="6">
        <f t="shared" si="125"/>
        <v>132.5155</v>
      </c>
      <c r="AB1125">
        <f>IF(ISBLANK(Table1[[#This Row],[FY2425_Cost]])=TRUE,#N/A,Table1[[#This Row],[FY2425_Cost]])</f>
        <v>131.33589999999998</v>
      </c>
      <c r="AC1125" s="6">
        <f t="shared" si="126"/>
        <v>-1.179600000000022</v>
      </c>
      <c r="AD1125" s="6" t="e">
        <f>SUMIFS($AB$3:AB1125,$B$3:B1125,B1125)</f>
        <v>#N/A</v>
      </c>
      <c r="AE1125" s="6">
        <f t="shared" si="127"/>
        <v>3051.3677388575175</v>
      </c>
      <c r="AF1125" s="6">
        <f t="shared" si="128"/>
        <v>3051.3677388575175</v>
      </c>
      <c r="AG1125" s="6">
        <f>VLOOKUP(Table1[[#This Row],[PracticeCode]],$AP$3:$AS$345,4,FALSE)</f>
        <v>3051.3677388575175</v>
      </c>
      <c r="AH1125" s="27">
        <f t="shared" si="129"/>
        <v>221732.72235697962</v>
      </c>
      <c r="AI1125" s="6" t="e">
        <f t="shared" si="131"/>
        <v>#N/A</v>
      </c>
    </row>
    <row r="1126" spans="1:35" x14ac:dyDescent="0.35">
      <c r="A1126" t="str">
        <f t="shared" si="130"/>
        <v>GLENDALE HOUSE SURGERYHH CollaborativeHillingdonE86038Mar12</v>
      </c>
      <c r="B1126" s="41" t="s">
        <v>589</v>
      </c>
      <c r="C1126" s="41" t="s">
        <v>439</v>
      </c>
      <c r="D1126" s="41" t="s">
        <v>8</v>
      </c>
      <c r="E1126" s="41" t="s">
        <v>122</v>
      </c>
      <c r="F1126" s="41" t="s">
        <v>122</v>
      </c>
      <c r="G1126" s="41" t="s">
        <v>767</v>
      </c>
      <c r="H1126" s="41">
        <v>12</v>
      </c>
      <c r="I1126" s="41">
        <v>6780.8171974611496</v>
      </c>
      <c r="J1126" s="41">
        <v>12285</v>
      </c>
      <c r="K1126" s="41">
        <v>310</v>
      </c>
      <c r="L1126" s="41">
        <v>244.47150000000002</v>
      </c>
      <c r="M1126" s="41">
        <v>6.1690000000000005</v>
      </c>
      <c r="N1126" s="41"/>
      <c r="O1126" s="41"/>
      <c r="P1126" s="41"/>
      <c r="Q1126" s="41"/>
      <c r="R1126" s="41">
        <v>2</v>
      </c>
      <c r="S1126" s="41">
        <v>3.5799999999999998E-2</v>
      </c>
      <c r="T1126" s="41"/>
      <c r="U1126" s="41"/>
      <c r="V1126" s="41">
        <v>12597</v>
      </c>
      <c r="W1126" s="41">
        <v>250.67630000000003</v>
      </c>
      <c r="X1126" s="41"/>
      <c r="Y1126" s="41"/>
      <c r="Z1126" s="6">
        <f>0</f>
        <v>0</v>
      </c>
      <c r="AA1126" s="6">
        <f t="shared" si="125"/>
        <v>250.67630000000003</v>
      </c>
      <c r="AB1126" t="e">
        <f>IF(ISBLANK(Table1[[#This Row],[FY2425_Cost]])=TRUE,#N/A,Table1[[#This Row],[FY2425_Cost]])</f>
        <v>#N/A</v>
      </c>
      <c r="AC1126" s="6" t="e">
        <f t="shared" si="126"/>
        <v>#N/A</v>
      </c>
      <c r="AD1126" s="6" t="e">
        <f>SUMIFS($AB$3:AB1126,$B$3:B1126,B1126)</f>
        <v>#N/A</v>
      </c>
      <c r="AE1126" s="6">
        <f t="shared" si="127"/>
        <v>3051.3677388575175</v>
      </c>
      <c r="AF1126" s="6">
        <f t="shared" si="128"/>
        <v>3051.3677388575175</v>
      </c>
      <c r="AG1126" s="6">
        <f>VLOOKUP(Table1[[#This Row],[PracticeCode]],$AP$3:$AS$345,4,FALSE)</f>
        <v>3051.3677388575175</v>
      </c>
      <c r="AH1126" s="27">
        <f t="shared" si="129"/>
        <v>221732.72235697962</v>
      </c>
      <c r="AI1126" s="6" t="e">
        <f t="shared" si="131"/>
        <v>#N/A</v>
      </c>
    </row>
    <row r="1127" spans="1:35" x14ac:dyDescent="0.35">
      <c r="A1127" t="str">
        <f t="shared" si="130"/>
        <v>GLENDALE HOUSE SURGERYHH CollaborativeHillingdonE86038May2</v>
      </c>
      <c r="B1127" s="41" t="s">
        <v>589</v>
      </c>
      <c r="C1127" s="41" t="s">
        <v>439</v>
      </c>
      <c r="D1127" s="41" t="s">
        <v>8</v>
      </c>
      <c r="E1127" s="41" t="s">
        <v>122</v>
      </c>
      <c r="F1127" s="41" t="s">
        <v>122</v>
      </c>
      <c r="G1127" s="41" t="s">
        <v>757</v>
      </c>
      <c r="H1127" s="41">
        <v>2</v>
      </c>
      <c r="I1127" s="41">
        <v>6780.8171974611496</v>
      </c>
      <c r="J1127" s="41">
        <v>4818</v>
      </c>
      <c r="K1127" s="41">
        <v>0</v>
      </c>
      <c r="L1127" s="41">
        <v>89.132999999999996</v>
      </c>
      <c r="M1127" s="41">
        <v>0</v>
      </c>
      <c r="N1127" s="41">
        <v>1280</v>
      </c>
      <c r="O1127" s="41">
        <v>979</v>
      </c>
      <c r="P1127" s="41">
        <v>25.472000000000001</v>
      </c>
      <c r="Q1127" s="41">
        <v>19.482100000000003</v>
      </c>
      <c r="R1127" s="41">
        <v>0</v>
      </c>
      <c r="S1127" s="41">
        <v>0</v>
      </c>
      <c r="T1127" s="41">
        <v>2413</v>
      </c>
      <c r="U1127" s="41">
        <v>53.085999999999999</v>
      </c>
      <c r="V1127" s="41">
        <v>4818</v>
      </c>
      <c r="W1127" s="41">
        <v>89.132999999999996</v>
      </c>
      <c r="X1127" s="41">
        <v>4672</v>
      </c>
      <c r="Y1127" s="41">
        <v>98.040099999999995</v>
      </c>
      <c r="Z1127" s="6">
        <f>0</f>
        <v>0</v>
      </c>
      <c r="AA1127" s="6">
        <f t="shared" si="125"/>
        <v>89.132999999999996</v>
      </c>
      <c r="AB1127">
        <f>IF(ISBLANK(Table1[[#This Row],[FY2425_Cost]])=TRUE,#N/A,Table1[[#This Row],[FY2425_Cost]])</f>
        <v>98.040099999999995</v>
      </c>
      <c r="AC1127" s="6">
        <f t="shared" si="126"/>
        <v>8.9070999999999998</v>
      </c>
      <c r="AD1127" s="6" t="e">
        <f>SUMIFS($AB$3:AB1127,$B$3:B1127,B1127)</f>
        <v>#N/A</v>
      </c>
      <c r="AE1127" s="6">
        <f t="shared" si="127"/>
        <v>3051.3677388575175</v>
      </c>
      <c r="AF1127" s="6">
        <f t="shared" si="128"/>
        <v>3051.3677388575175</v>
      </c>
      <c r="AG1127" s="6">
        <f>VLOOKUP(Table1[[#This Row],[PracticeCode]],$AP$3:$AS$345,4,FALSE)</f>
        <v>3051.3677388575175</v>
      </c>
      <c r="AH1127" s="27">
        <f t="shared" si="129"/>
        <v>221732.72235697962</v>
      </c>
      <c r="AI1127" s="6" t="e">
        <f t="shared" si="131"/>
        <v>#N/A</v>
      </c>
    </row>
    <row r="1128" spans="1:35" x14ac:dyDescent="0.35">
      <c r="A1128" t="str">
        <f t="shared" si="130"/>
        <v>GLENDALE HOUSE SURGERYHH CollaborativeHillingdonE86038Nov8</v>
      </c>
      <c r="B1128" s="41" t="s">
        <v>589</v>
      </c>
      <c r="C1128" s="41" t="s">
        <v>439</v>
      </c>
      <c r="D1128" s="41" t="s">
        <v>8</v>
      </c>
      <c r="E1128" s="41" t="s">
        <v>122</v>
      </c>
      <c r="F1128" s="41" t="s">
        <v>122</v>
      </c>
      <c r="G1128" s="41" t="s">
        <v>763</v>
      </c>
      <c r="H1128" s="41">
        <v>8</v>
      </c>
      <c r="I1128" s="41">
        <v>6780.8171974611496</v>
      </c>
      <c r="J1128" s="41">
        <v>2209</v>
      </c>
      <c r="K1128" s="41">
        <v>415</v>
      </c>
      <c r="L1128" s="41">
        <v>43.959099999999999</v>
      </c>
      <c r="M1128" s="41">
        <v>8.2584999999999997</v>
      </c>
      <c r="N1128" s="41"/>
      <c r="O1128" s="41"/>
      <c r="P1128" s="41"/>
      <c r="Q1128" s="41"/>
      <c r="R1128" s="41">
        <v>12</v>
      </c>
      <c r="S1128" s="41">
        <v>0.21479999999999999</v>
      </c>
      <c r="T1128" s="41"/>
      <c r="U1128" s="41"/>
      <c r="V1128" s="41">
        <v>2636</v>
      </c>
      <c r="W1128" s="41">
        <v>52.432399999999994</v>
      </c>
      <c r="X1128" s="41"/>
      <c r="Y1128" s="41"/>
      <c r="Z1128" s="6">
        <f>0</f>
        <v>0</v>
      </c>
      <c r="AA1128" s="6">
        <f t="shared" si="125"/>
        <v>52.432399999999994</v>
      </c>
      <c r="AB1128" t="e">
        <f>IF(ISBLANK(Table1[[#This Row],[FY2425_Cost]])=TRUE,#N/A,Table1[[#This Row],[FY2425_Cost]])</f>
        <v>#N/A</v>
      </c>
      <c r="AC1128" s="6" t="e">
        <f t="shared" si="126"/>
        <v>#N/A</v>
      </c>
      <c r="AD1128" s="6" t="e">
        <f>SUMIFS($AB$3:AB1128,$B$3:B1128,B1128)</f>
        <v>#N/A</v>
      </c>
      <c r="AE1128" s="6">
        <f t="shared" si="127"/>
        <v>3051.3677388575175</v>
      </c>
      <c r="AF1128" s="6">
        <f t="shared" si="128"/>
        <v>3051.3677388575175</v>
      </c>
      <c r="AG1128" s="6">
        <f>VLOOKUP(Table1[[#This Row],[PracticeCode]],$AP$3:$AS$345,4,FALSE)</f>
        <v>3051.3677388575175</v>
      </c>
      <c r="AH1128" s="27">
        <f t="shared" si="129"/>
        <v>221732.72235697962</v>
      </c>
      <c r="AI1128" s="6" t="e">
        <f t="shared" si="131"/>
        <v>#N/A</v>
      </c>
    </row>
    <row r="1129" spans="1:35" x14ac:dyDescent="0.35">
      <c r="A1129" t="str">
        <f t="shared" si="130"/>
        <v>GLENDALE HOUSE SURGERYHH CollaborativeHillingdonE86038Oct7</v>
      </c>
      <c r="B1129" s="41" t="s">
        <v>589</v>
      </c>
      <c r="C1129" s="41" t="s">
        <v>439</v>
      </c>
      <c r="D1129" s="41" t="s">
        <v>8</v>
      </c>
      <c r="E1129" s="41" t="s">
        <v>122</v>
      </c>
      <c r="F1129" s="41" t="s">
        <v>122</v>
      </c>
      <c r="G1129" s="41" t="s">
        <v>762</v>
      </c>
      <c r="H1129" s="41">
        <v>7</v>
      </c>
      <c r="I1129" s="41">
        <v>6780.8171974611496</v>
      </c>
      <c r="J1129" s="41">
        <v>6343</v>
      </c>
      <c r="K1129" s="41">
        <v>7864</v>
      </c>
      <c r="L1129" s="41">
        <v>126.2257</v>
      </c>
      <c r="M1129" s="41">
        <v>156.49360000000001</v>
      </c>
      <c r="N1129" s="41">
        <v>0</v>
      </c>
      <c r="O1129" s="41">
        <v>4896</v>
      </c>
      <c r="P1129" s="41">
        <v>0</v>
      </c>
      <c r="Q1129" s="41">
        <v>110.16</v>
      </c>
      <c r="R1129" s="41">
        <v>12</v>
      </c>
      <c r="S1129" s="41">
        <v>0.21479999999999999</v>
      </c>
      <c r="T1129" s="41">
        <v>733</v>
      </c>
      <c r="U1129" s="41">
        <v>16.126000000000001</v>
      </c>
      <c r="V1129" s="41">
        <v>14219</v>
      </c>
      <c r="W1129" s="41">
        <v>282.93410000000006</v>
      </c>
      <c r="X1129" s="41">
        <v>5629</v>
      </c>
      <c r="Y1129" s="41">
        <v>126.286</v>
      </c>
      <c r="Z1129" s="6">
        <f>0</f>
        <v>0</v>
      </c>
      <c r="AA1129" s="6">
        <f t="shared" si="125"/>
        <v>282.93410000000006</v>
      </c>
      <c r="AB1129">
        <f>IF(ISBLANK(Table1[[#This Row],[FY2425_Cost]])=TRUE,#N/A,Table1[[#This Row],[FY2425_Cost]])</f>
        <v>126.286</v>
      </c>
      <c r="AC1129" s="6">
        <f t="shared" si="126"/>
        <v>-156.64810000000006</v>
      </c>
      <c r="AD1129" s="6" t="e">
        <f>SUMIFS($AB$3:AB1129,$B$3:B1129,B1129)</f>
        <v>#N/A</v>
      </c>
      <c r="AE1129" s="6">
        <f t="shared" si="127"/>
        <v>3051.3677388575175</v>
      </c>
      <c r="AF1129" s="6">
        <f t="shared" si="128"/>
        <v>3051.3677388575175</v>
      </c>
      <c r="AG1129" s="6">
        <f>VLOOKUP(Table1[[#This Row],[PracticeCode]],$AP$3:$AS$345,4,FALSE)</f>
        <v>3051.3677388575175</v>
      </c>
      <c r="AH1129" s="27">
        <f t="shared" si="129"/>
        <v>221732.72235697962</v>
      </c>
      <c r="AI1129" s="6" t="e">
        <f t="shared" si="131"/>
        <v>#N/A</v>
      </c>
    </row>
    <row r="1130" spans="1:35" x14ac:dyDescent="0.35">
      <c r="A1130" t="str">
        <f t="shared" si="130"/>
        <v>GLENDALE HOUSE SURGERYHH CollaborativeHillingdonE86038Sep6</v>
      </c>
      <c r="B1130" s="41" t="s">
        <v>589</v>
      </c>
      <c r="C1130" s="41" t="s">
        <v>439</v>
      </c>
      <c r="D1130" s="41" t="s">
        <v>8</v>
      </c>
      <c r="E1130" s="41" t="s">
        <v>122</v>
      </c>
      <c r="F1130" s="41" t="s">
        <v>122</v>
      </c>
      <c r="G1130" s="41" t="s">
        <v>761</v>
      </c>
      <c r="H1130" s="41">
        <v>6</v>
      </c>
      <c r="I1130" s="41">
        <v>6780.8171974611496</v>
      </c>
      <c r="J1130" s="41">
        <v>10338</v>
      </c>
      <c r="K1130" s="41">
        <v>0</v>
      </c>
      <c r="L1130" s="41">
        <v>205.72620000000001</v>
      </c>
      <c r="M1130" s="41">
        <v>0</v>
      </c>
      <c r="N1130" s="41">
        <v>5631</v>
      </c>
      <c r="O1130" s="41">
        <v>4745</v>
      </c>
      <c r="P1130" s="41">
        <v>126.69749999999999</v>
      </c>
      <c r="Q1130" s="41">
        <v>106.7625</v>
      </c>
      <c r="R1130" s="41">
        <v>0</v>
      </c>
      <c r="S1130" s="41">
        <v>0</v>
      </c>
      <c r="T1130" s="41">
        <v>821</v>
      </c>
      <c r="U1130" s="41">
        <v>18.062000000000001</v>
      </c>
      <c r="V1130" s="41">
        <v>10338</v>
      </c>
      <c r="W1130" s="41">
        <v>205.72620000000001</v>
      </c>
      <c r="X1130" s="41">
        <v>11197</v>
      </c>
      <c r="Y1130" s="41">
        <v>251.52199999999999</v>
      </c>
      <c r="Z1130" s="6">
        <f>0</f>
        <v>0</v>
      </c>
      <c r="AA1130" s="6">
        <f t="shared" si="125"/>
        <v>205.72620000000001</v>
      </c>
      <c r="AB1130">
        <f>IF(ISBLANK(Table1[[#This Row],[FY2425_Cost]])=TRUE,#N/A,Table1[[#This Row],[FY2425_Cost]])</f>
        <v>251.52199999999999</v>
      </c>
      <c r="AC1130" s="6">
        <f t="shared" si="126"/>
        <v>45.795799999999986</v>
      </c>
      <c r="AD1130" s="6" t="e">
        <f>SUMIFS($AB$3:AB1130,$B$3:B1130,B1130)</f>
        <v>#N/A</v>
      </c>
      <c r="AE1130" s="6">
        <f t="shared" si="127"/>
        <v>3051.3677388575175</v>
      </c>
      <c r="AF1130" s="6">
        <f t="shared" si="128"/>
        <v>3051.3677388575175</v>
      </c>
      <c r="AG1130" s="6">
        <f>VLOOKUP(Table1[[#This Row],[PracticeCode]],$AP$3:$AS$345,4,FALSE)</f>
        <v>3051.3677388575175</v>
      </c>
      <c r="AH1130" s="27">
        <f t="shared" si="129"/>
        <v>221732.72235697962</v>
      </c>
      <c r="AI1130" s="6" t="e">
        <f t="shared" si="131"/>
        <v>#N/A</v>
      </c>
    </row>
    <row r="1131" spans="1:35" x14ac:dyDescent="0.35">
      <c r="A1131" t="str">
        <f t="shared" si="130"/>
        <v>GOODCARE PRACTICE (THE RUISLIP ROAD SURGERY (JOSHI))NortholtEalingE85712Apr1</v>
      </c>
      <c r="B1131" s="41" t="s">
        <v>531</v>
      </c>
      <c r="C1131" s="41" t="s">
        <v>532</v>
      </c>
      <c r="D1131" s="41" t="s">
        <v>12</v>
      </c>
      <c r="E1131" s="41" t="s">
        <v>123</v>
      </c>
      <c r="F1131" s="41" t="s">
        <v>123</v>
      </c>
      <c r="G1131" s="41" t="s">
        <v>756</v>
      </c>
      <c r="H1131" s="41">
        <v>1</v>
      </c>
      <c r="I1131" s="41">
        <v>9780.9750982569003</v>
      </c>
      <c r="J1131" s="41">
        <v>5717</v>
      </c>
      <c r="K1131" s="41">
        <v>0</v>
      </c>
      <c r="L1131" s="41">
        <v>105.7645</v>
      </c>
      <c r="M1131" s="41">
        <v>0</v>
      </c>
      <c r="N1131" s="41">
        <v>20481</v>
      </c>
      <c r="O1131" s="41">
        <v>2</v>
      </c>
      <c r="P1131" s="41">
        <v>407.57190000000003</v>
      </c>
      <c r="Q1131" s="41">
        <v>3.9800000000000002E-2</v>
      </c>
      <c r="R1131" s="41">
        <v>40774</v>
      </c>
      <c r="S1131" s="41">
        <v>729.8546</v>
      </c>
      <c r="T1131" s="41">
        <v>18993</v>
      </c>
      <c r="U1131" s="41">
        <v>417.846</v>
      </c>
      <c r="V1131" s="41">
        <v>46491</v>
      </c>
      <c r="W1131" s="41">
        <v>835.6191</v>
      </c>
      <c r="X1131" s="41">
        <v>39476</v>
      </c>
      <c r="Y1131" s="41">
        <v>825.45770000000005</v>
      </c>
      <c r="Z1131" s="6">
        <f>0</f>
        <v>0</v>
      </c>
      <c r="AA1131" s="6"/>
      <c r="AB1131">
        <f>IF(ISBLANK(Table1[[#This Row],[FY2425_Cost]])=TRUE,#N/A,Table1[[#This Row],[FY2425_Cost]])</f>
        <v>825.45770000000005</v>
      </c>
      <c r="AC1131" s="6"/>
      <c r="AD1131" s="6"/>
      <c r="AE1131" s="6"/>
      <c r="AF1131" s="6"/>
      <c r="AG1131" s="6">
        <f>VLOOKUP(Table1[[#This Row],[PracticeCode]],$AP$3:$AS$345,4,FALSE)</f>
        <v>0</v>
      </c>
      <c r="AH1131" s="55"/>
      <c r="AI1131" s="6">
        <f t="shared" si="131"/>
        <v>0</v>
      </c>
    </row>
    <row r="1132" spans="1:35" x14ac:dyDescent="0.35">
      <c r="A1132" t="str">
        <f t="shared" si="130"/>
        <v>GOODCARE PRACTICE (THE RUISLIP ROAD SURGERY (JOSHI))NortholtEalingE85712Aug5</v>
      </c>
      <c r="B1132" s="41" t="s">
        <v>531</v>
      </c>
      <c r="C1132" s="41" t="s">
        <v>532</v>
      </c>
      <c r="D1132" s="41" t="s">
        <v>12</v>
      </c>
      <c r="E1132" s="41" t="s">
        <v>123</v>
      </c>
      <c r="F1132" s="41" t="s">
        <v>123</v>
      </c>
      <c r="G1132" s="41" t="s">
        <v>760</v>
      </c>
      <c r="H1132" s="41">
        <v>5</v>
      </c>
      <c r="I1132" s="41">
        <v>9780.9750982569003</v>
      </c>
      <c r="J1132" s="41">
        <v>11274</v>
      </c>
      <c r="K1132" s="41">
        <v>2</v>
      </c>
      <c r="L1132" s="41">
        <v>208.56899999999999</v>
      </c>
      <c r="M1132" s="41">
        <v>3.6999999999999998E-2</v>
      </c>
      <c r="N1132" s="41">
        <v>32789</v>
      </c>
      <c r="O1132" s="41">
        <v>4206</v>
      </c>
      <c r="P1132" s="41">
        <v>652.50110000000006</v>
      </c>
      <c r="Q1132" s="41">
        <v>83.699400000000011</v>
      </c>
      <c r="R1132" s="41">
        <v>38541</v>
      </c>
      <c r="S1132" s="41">
        <v>689.88390000000004</v>
      </c>
      <c r="T1132" s="41">
        <v>16069</v>
      </c>
      <c r="U1132" s="41">
        <v>353.51799999999997</v>
      </c>
      <c r="V1132" s="41">
        <v>49817</v>
      </c>
      <c r="W1132" s="41">
        <v>898.48990000000003</v>
      </c>
      <c r="X1132" s="41">
        <v>53064</v>
      </c>
      <c r="Y1132" s="41">
        <v>1089.7184999999999</v>
      </c>
      <c r="Z1132" s="6">
        <f>0</f>
        <v>0</v>
      </c>
      <c r="AA1132" s="6"/>
      <c r="AB1132">
        <f>IF(ISBLANK(Table1[[#This Row],[FY2425_Cost]])=TRUE,#N/A,Table1[[#This Row],[FY2425_Cost]])</f>
        <v>1089.7184999999999</v>
      </c>
      <c r="AC1132" s="6"/>
      <c r="AD1132" s="6"/>
      <c r="AE1132" s="6"/>
      <c r="AF1132" s="6"/>
      <c r="AG1132" s="6">
        <f>VLOOKUP(Table1[[#This Row],[PracticeCode]],$AP$3:$AS$345,4,FALSE)</f>
        <v>0</v>
      </c>
      <c r="AH1132" s="55"/>
      <c r="AI1132" s="6">
        <f t="shared" si="131"/>
        <v>0</v>
      </c>
    </row>
    <row r="1133" spans="1:35" x14ac:dyDescent="0.35">
      <c r="A1133" t="str">
        <f t="shared" si="130"/>
        <v>GOODCARE PRACTICE (THE RUISLIP ROAD SURGERY (JOSHI))NortholtEalingE85712Dec9</v>
      </c>
      <c r="B1133" s="41" t="s">
        <v>531</v>
      </c>
      <c r="C1133" s="41" t="s">
        <v>532</v>
      </c>
      <c r="D1133" s="41" t="s">
        <v>12</v>
      </c>
      <c r="E1133" s="41" t="s">
        <v>123</v>
      </c>
      <c r="F1133" s="41" t="s">
        <v>123</v>
      </c>
      <c r="G1133" s="41" t="s">
        <v>764</v>
      </c>
      <c r="H1133" s="41">
        <v>9</v>
      </c>
      <c r="I1133" s="41">
        <v>9780.9750982569003</v>
      </c>
      <c r="J1133" s="41">
        <v>17164</v>
      </c>
      <c r="K1133" s="41">
        <v>0</v>
      </c>
      <c r="L1133" s="41">
        <v>341.56360000000001</v>
      </c>
      <c r="M1133" s="41">
        <v>0</v>
      </c>
      <c r="N1133" s="41"/>
      <c r="O1133" s="41"/>
      <c r="P1133" s="41"/>
      <c r="Q1133" s="41"/>
      <c r="R1133" s="41">
        <v>30537</v>
      </c>
      <c r="S1133" s="41">
        <v>546.6123</v>
      </c>
      <c r="T1133" s="41"/>
      <c r="U1133" s="41"/>
      <c r="V1133" s="41">
        <v>47701</v>
      </c>
      <c r="W1133" s="41">
        <v>888.17589999999996</v>
      </c>
      <c r="X1133" s="41"/>
      <c r="Y1133" s="41"/>
      <c r="Z1133" s="6">
        <f>0</f>
        <v>0</v>
      </c>
      <c r="AA1133" s="6"/>
      <c r="AB1133" t="e">
        <f>IF(ISBLANK(Table1[[#This Row],[FY2425_Cost]])=TRUE,#N/A,Table1[[#This Row],[FY2425_Cost]])</f>
        <v>#N/A</v>
      </c>
      <c r="AC1133" s="6"/>
      <c r="AD1133" s="6"/>
      <c r="AE1133" s="6"/>
      <c r="AF1133" s="6"/>
      <c r="AG1133" s="6">
        <f>VLOOKUP(Table1[[#This Row],[PracticeCode]],$AP$3:$AS$345,4,FALSE)</f>
        <v>0</v>
      </c>
      <c r="AH1133" s="55"/>
      <c r="AI1133" s="6">
        <f t="shared" si="131"/>
        <v>0</v>
      </c>
    </row>
    <row r="1134" spans="1:35" x14ac:dyDescent="0.35">
      <c r="A1134" t="str">
        <f t="shared" si="130"/>
        <v>GOODCARE PRACTICE (THE RUISLIP ROAD SURGERY (JOSHI))NortholtEalingE85712Feb11</v>
      </c>
      <c r="B1134" s="41" t="s">
        <v>531</v>
      </c>
      <c r="C1134" s="41" t="s">
        <v>532</v>
      </c>
      <c r="D1134" s="41" t="s">
        <v>12</v>
      </c>
      <c r="E1134" s="41" t="s">
        <v>123</v>
      </c>
      <c r="F1134" s="41" t="s">
        <v>123</v>
      </c>
      <c r="G1134" s="41" t="s">
        <v>766</v>
      </c>
      <c r="H1134" s="41">
        <v>11</v>
      </c>
      <c r="I1134" s="41">
        <v>9780.9750982569003</v>
      </c>
      <c r="J1134" s="41">
        <v>16760</v>
      </c>
      <c r="K1134" s="41">
        <v>0</v>
      </c>
      <c r="L1134" s="41">
        <v>333.524</v>
      </c>
      <c r="M1134" s="41">
        <v>0</v>
      </c>
      <c r="N1134" s="41"/>
      <c r="O1134" s="41"/>
      <c r="P1134" s="41"/>
      <c r="Q1134" s="41"/>
      <c r="R1134" s="41">
        <v>26223</v>
      </c>
      <c r="S1134" s="41">
        <v>469.39170000000001</v>
      </c>
      <c r="T1134" s="41"/>
      <c r="U1134" s="41"/>
      <c r="V1134" s="41">
        <v>42983</v>
      </c>
      <c r="W1134" s="41">
        <v>802.91570000000002</v>
      </c>
      <c r="X1134" s="41"/>
      <c r="Y1134" s="41"/>
      <c r="Z1134" s="6">
        <f>0</f>
        <v>0</v>
      </c>
      <c r="AA1134" s="6"/>
      <c r="AB1134" t="e">
        <f>IF(ISBLANK(Table1[[#This Row],[FY2425_Cost]])=TRUE,#N/A,Table1[[#This Row],[FY2425_Cost]])</f>
        <v>#N/A</v>
      </c>
      <c r="AC1134" s="6"/>
      <c r="AD1134" s="6"/>
      <c r="AE1134" s="6"/>
      <c r="AF1134" s="6"/>
      <c r="AG1134" s="6">
        <f>VLOOKUP(Table1[[#This Row],[PracticeCode]],$AP$3:$AS$345,4,FALSE)</f>
        <v>0</v>
      </c>
      <c r="AH1134" s="55"/>
      <c r="AI1134" s="6">
        <f t="shared" si="131"/>
        <v>0</v>
      </c>
    </row>
    <row r="1135" spans="1:35" x14ac:dyDescent="0.35">
      <c r="A1135" t="str">
        <f t="shared" si="130"/>
        <v>GOODCARE PRACTICE (THE RUISLIP ROAD SURGERY (JOSHI))NortholtEalingE85712Jan10</v>
      </c>
      <c r="B1135" s="41" t="s">
        <v>531</v>
      </c>
      <c r="C1135" s="41" t="s">
        <v>532</v>
      </c>
      <c r="D1135" s="41" t="s">
        <v>12</v>
      </c>
      <c r="E1135" s="41" t="s">
        <v>123</v>
      </c>
      <c r="F1135" s="41" t="s">
        <v>123</v>
      </c>
      <c r="G1135" s="41" t="s">
        <v>765</v>
      </c>
      <c r="H1135" s="41">
        <v>10</v>
      </c>
      <c r="I1135" s="41">
        <v>9780.9750982569003</v>
      </c>
      <c r="J1135" s="41">
        <v>17860</v>
      </c>
      <c r="K1135" s="41">
        <v>2</v>
      </c>
      <c r="L1135" s="41">
        <v>355.41400000000004</v>
      </c>
      <c r="M1135" s="41">
        <v>3.9800000000000002E-2</v>
      </c>
      <c r="N1135" s="41"/>
      <c r="O1135" s="41"/>
      <c r="P1135" s="41"/>
      <c r="Q1135" s="41"/>
      <c r="R1135" s="41">
        <v>39235</v>
      </c>
      <c r="S1135" s="41">
        <v>702.30650000000003</v>
      </c>
      <c r="T1135" s="41"/>
      <c r="U1135" s="41"/>
      <c r="V1135" s="41">
        <v>57097</v>
      </c>
      <c r="W1135" s="41">
        <v>1057.7603000000001</v>
      </c>
      <c r="X1135" s="41"/>
      <c r="Y1135" s="41"/>
      <c r="Z1135" s="6">
        <f>0</f>
        <v>0</v>
      </c>
      <c r="AA1135" s="6"/>
      <c r="AB1135" t="e">
        <f>IF(ISBLANK(Table1[[#This Row],[FY2425_Cost]])=TRUE,#N/A,Table1[[#This Row],[FY2425_Cost]])</f>
        <v>#N/A</v>
      </c>
      <c r="AC1135" s="6"/>
      <c r="AD1135" s="6"/>
      <c r="AE1135" s="6"/>
      <c r="AF1135" s="6"/>
      <c r="AG1135" s="6">
        <f>VLOOKUP(Table1[[#This Row],[PracticeCode]],$AP$3:$AS$345,4,FALSE)</f>
        <v>0</v>
      </c>
      <c r="AH1135" s="55"/>
      <c r="AI1135" s="6">
        <f t="shared" si="131"/>
        <v>0</v>
      </c>
    </row>
    <row r="1136" spans="1:35" x14ac:dyDescent="0.35">
      <c r="A1136" t="str">
        <f t="shared" si="130"/>
        <v>GOODCARE PRACTICE (THE RUISLIP ROAD SURGERY (JOSHI))NortholtEalingE85712Jul4</v>
      </c>
      <c r="B1136" s="41" t="s">
        <v>531</v>
      </c>
      <c r="C1136" s="41" t="s">
        <v>532</v>
      </c>
      <c r="D1136" s="41" t="s">
        <v>12</v>
      </c>
      <c r="E1136" s="41" t="s">
        <v>123</v>
      </c>
      <c r="F1136" s="41" t="s">
        <v>123</v>
      </c>
      <c r="G1136" s="41" t="s">
        <v>759</v>
      </c>
      <c r="H1136" s="41">
        <v>4</v>
      </c>
      <c r="I1136" s="41">
        <v>9780.9750982569003</v>
      </c>
      <c r="J1136" s="41">
        <v>8624</v>
      </c>
      <c r="K1136" s="41">
        <v>3</v>
      </c>
      <c r="L1136" s="41">
        <v>159.54399999999998</v>
      </c>
      <c r="M1136" s="41">
        <v>5.5499999999999994E-2</v>
      </c>
      <c r="N1136" s="41">
        <v>46865</v>
      </c>
      <c r="O1136" s="41">
        <v>0</v>
      </c>
      <c r="P1136" s="41">
        <v>932.61350000000004</v>
      </c>
      <c r="Q1136" s="41">
        <v>0</v>
      </c>
      <c r="R1136" s="41">
        <v>31594</v>
      </c>
      <c r="S1136" s="41">
        <v>565.5326</v>
      </c>
      <c r="T1136" s="41">
        <v>18244</v>
      </c>
      <c r="U1136" s="41">
        <v>401.36799999999999</v>
      </c>
      <c r="V1136" s="41">
        <v>40221</v>
      </c>
      <c r="W1136" s="41">
        <v>725.13210000000004</v>
      </c>
      <c r="X1136" s="41">
        <v>65109</v>
      </c>
      <c r="Y1136" s="41">
        <v>1333.9815000000001</v>
      </c>
      <c r="Z1136" s="6">
        <f>0</f>
        <v>0</v>
      </c>
      <c r="AA1136" s="6"/>
      <c r="AB1136">
        <f>IF(ISBLANK(Table1[[#This Row],[FY2425_Cost]])=TRUE,#N/A,Table1[[#This Row],[FY2425_Cost]])</f>
        <v>1333.9815000000001</v>
      </c>
      <c r="AC1136" s="6"/>
      <c r="AD1136" s="6"/>
      <c r="AE1136" s="6"/>
      <c r="AF1136" s="6"/>
      <c r="AG1136" s="6">
        <f>VLOOKUP(Table1[[#This Row],[PracticeCode]],$AP$3:$AS$345,4,FALSE)</f>
        <v>0</v>
      </c>
      <c r="AH1136" s="55"/>
      <c r="AI1136" s="6">
        <f t="shared" si="131"/>
        <v>0</v>
      </c>
    </row>
    <row r="1137" spans="1:35" x14ac:dyDescent="0.35">
      <c r="A1137" t="str">
        <f t="shared" si="130"/>
        <v>GOODCARE PRACTICE (THE RUISLIP ROAD SURGERY (JOSHI))NortholtEalingE85712Jun3</v>
      </c>
      <c r="B1137" s="41" t="s">
        <v>531</v>
      </c>
      <c r="C1137" s="41" t="s">
        <v>532</v>
      </c>
      <c r="D1137" s="41" t="s">
        <v>12</v>
      </c>
      <c r="E1137" s="41" t="s">
        <v>123</v>
      </c>
      <c r="F1137" s="41" t="s">
        <v>123</v>
      </c>
      <c r="G1137" s="41" t="s">
        <v>758</v>
      </c>
      <c r="H1137" s="41">
        <v>3</v>
      </c>
      <c r="I1137" s="41">
        <v>9780.9750982569003</v>
      </c>
      <c r="J1137" s="41">
        <v>8698</v>
      </c>
      <c r="K1137" s="41">
        <v>0</v>
      </c>
      <c r="L1137" s="41">
        <v>160.91299999999998</v>
      </c>
      <c r="M1137" s="41">
        <v>0</v>
      </c>
      <c r="N1137" s="41">
        <v>12795</v>
      </c>
      <c r="O1137" s="41">
        <v>7</v>
      </c>
      <c r="P1137" s="41">
        <v>254.62050000000002</v>
      </c>
      <c r="Q1137" s="41">
        <v>0.13930000000000001</v>
      </c>
      <c r="R1137" s="41">
        <v>26804</v>
      </c>
      <c r="S1137" s="41">
        <v>479.79160000000002</v>
      </c>
      <c r="T1137" s="41">
        <v>16961</v>
      </c>
      <c r="U1137" s="41">
        <v>373.142</v>
      </c>
      <c r="V1137" s="41">
        <v>35502</v>
      </c>
      <c r="W1137" s="41">
        <v>640.70460000000003</v>
      </c>
      <c r="X1137" s="41">
        <v>29763</v>
      </c>
      <c r="Y1137" s="41">
        <v>627.90179999999998</v>
      </c>
      <c r="Z1137" s="6">
        <f>0</f>
        <v>0</v>
      </c>
      <c r="AA1137" s="6"/>
      <c r="AB1137">
        <f>IF(ISBLANK(Table1[[#This Row],[FY2425_Cost]])=TRUE,#N/A,Table1[[#This Row],[FY2425_Cost]])</f>
        <v>627.90179999999998</v>
      </c>
      <c r="AC1137" s="6"/>
      <c r="AD1137" s="6"/>
      <c r="AE1137" s="6"/>
      <c r="AF1137" s="6"/>
      <c r="AG1137" s="6">
        <f>VLOOKUP(Table1[[#This Row],[PracticeCode]],$AP$3:$AS$345,4,FALSE)</f>
        <v>0</v>
      </c>
      <c r="AH1137" s="55"/>
      <c r="AI1137" s="6">
        <f t="shared" si="131"/>
        <v>0</v>
      </c>
    </row>
    <row r="1138" spans="1:35" x14ac:dyDescent="0.35">
      <c r="A1138" t="str">
        <f t="shared" si="130"/>
        <v>GOODCARE PRACTICE (THE RUISLIP ROAD SURGERY (JOSHI))NortholtEalingE85712Mar12</v>
      </c>
      <c r="B1138" s="41" t="s">
        <v>531</v>
      </c>
      <c r="C1138" s="41" t="s">
        <v>532</v>
      </c>
      <c r="D1138" s="41" t="s">
        <v>12</v>
      </c>
      <c r="E1138" s="41" t="s">
        <v>123</v>
      </c>
      <c r="F1138" s="41" t="s">
        <v>123</v>
      </c>
      <c r="G1138" s="41" t="s">
        <v>767</v>
      </c>
      <c r="H1138" s="41">
        <v>12</v>
      </c>
      <c r="I1138" s="41">
        <v>9780.9750982569003</v>
      </c>
      <c r="J1138" s="41">
        <v>15289</v>
      </c>
      <c r="K1138" s="41">
        <v>0</v>
      </c>
      <c r="L1138" s="41">
        <v>304.25110000000001</v>
      </c>
      <c r="M1138" s="41">
        <v>0</v>
      </c>
      <c r="N1138" s="41"/>
      <c r="O1138" s="41"/>
      <c r="P1138" s="41"/>
      <c r="Q1138" s="41"/>
      <c r="R1138" s="41">
        <v>22375</v>
      </c>
      <c r="S1138" s="41">
        <v>400.51249999999999</v>
      </c>
      <c r="T1138" s="41"/>
      <c r="U1138" s="41"/>
      <c r="V1138" s="41">
        <v>37664</v>
      </c>
      <c r="W1138" s="41">
        <v>704.7636</v>
      </c>
      <c r="X1138" s="41"/>
      <c r="Y1138" s="41"/>
      <c r="Z1138" s="6">
        <f>0</f>
        <v>0</v>
      </c>
      <c r="AA1138" s="6"/>
      <c r="AB1138" t="e">
        <f>IF(ISBLANK(Table1[[#This Row],[FY2425_Cost]])=TRUE,#N/A,Table1[[#This Row],[FY2425_Cost]])</f>
        <v>#N/A</v>
      </c>
      <c r="AC1138" s="6"/>
      <c r="AD1138" s="6"/>
      <c r="AE1138" s="6"/>
      <c r="AF1138" s="6"/>
      <c r="AG1138" s="6">
        <f>VLOOKUP(Table1[[#This Row],[PracticeCode]],$AP$3:$AS$345,4,FALSE)</f>
        <v>0</v>
      </c>
      <c r="AH1138" s="55"/>
      <c r="AI1138" s="6">
        <f t="shared" si="131"/>
        <v>0</v>
      </c>
    </row>
    <row r="1139" spans="1:35" x14ac:dyDescent="0.35">
      <c r="A1139" t="str">
        <f t="shared" si="130"/>
        <v>GOODCARE PRACTICE (THE RUISLIP ROAD SURGERY (JOSHI))NortholtEalingE85712May2</v>
      </c>
      <c r="B1139" s="41" t="s">
        <v>531</v>
      </c>
      <c r="C1139" s="41" t="s">
        <v>532</v>
      </c>
      <c r="D1139" s="41" t="s">
        <v>12</v>
      </c>
      <c r="E1139" s="41" t="s">
        <v>123</v>
      </c>
      <c r="F1139" s="41" t="s">
        <v>123</v>
      </c>
      <c r="G1139" s="41" t="s">
        <v>757</v>
      </c>
      <c r="H1139" s="41">
        <v>2</v>
      </c>
      <c r="I1139" s="41">
        <v>9780.9750982569003</v>
      </c>
      <c r="J1139" s="41">
        <v>8471</v>
      </c>
      <c r="K1139" s="41">
        <v>0</v>
      </c>
      <c r="L1139" s="41">
        <v>156.71349999999998</v>
      </c>
      <c r="M1139" s="41">
        <v>0</v>
      </c>
      <c r="N1139" s="41">
        <v>15853</v>
      </c>
      <c r="O1139" s="41">
        <v>0</v>
      </c>
      <c r="P1139" s="41">
        <v>315.47470000000004</v>
      </c>
      <c r="Q1139" s="41">
        <v>0</v>
      </c>
      <c r="R1139" s="41">
        <v>37293</v>
      </c>
      <c r="S1139" s="41">
        <v>667.54470000000003</v>
      </c>
      <c r="T1139" s="41">
        <v>17612</v>
      </c>
      <c r="U1139" s="41">
        <v>387.464</v>
      </c>
      <c r="V1139" s="41">
        <v>45764</v>
      </c>
      <c r="W1139" s="41">
        <v>824.25819999999999</v>
      </c>
      <c r="X1139" s="41">
        <v>33465</v>
      </c>
      <c r="Y1139" s="41">
        <v>702.93870000000004</v>
      </c>
      <c r="Z1139" s="6">
        <f>0</f>
        <v>0</v>
      </c>
      <c r="AA1139" s="6"/>
      <c r="AB1139">
        <f>IF(ISBLANK(Table1[[#This Row],[FY2425_Cost]])=TRUE,#N/A,Table1[[#This Row],[FY2425_Cost]])</f>
        <v>702.93870000000004</v>
      </c>
      <c r="AC1139" s="6"/>
      <c r="AD1139" s="6"/>
      <c r="AE1139" s="6"/>
      <c r="AF1139" s="6"/>
      <c r="AG1139" s="6">
        <f>VLOOKUP(Table1[[#This Row],[PracticeCode]],$AP$3:$AS$345,4,FALSE)</f>
        <v>0</v>
      </c>
      <c r="AH1139" s="55"/>
      <c r="AI1139" s="6">
        <f t="shared" si="131"/>
        <v>0</v>
      </c>
    </row>
    <row r="1140" spans="1:35" x14ac:dyDescent="0.35">
      <c r="A1140" t="str">
        <f t="shared" si="130"/>
        <v>GOODCARE PRACTICE (THE RUISLIP ROAD SURGERY (JOSHI))NortholtEalingE85712Nov8</v>
      </c>
      <c r="B1140" s="41" t="s">
        <v>531</v>
      </c>
      <c r="C1140" s="41" t="s">
        <v>532</v>
      </c>
      <c r="D1140" s="41" t="s">
        <v>12</v>
      </c>
      <c r="E1140" s="41" t="s">
        <v>123</v>
      </c>
      <c r="F1140" s="41" t="s">
        <v>123</v>
      </c>
      <c r="G1140" s="41" t="s">
        <v>763</v>
      </c>
      <c r="H1140" s="41">
        <v>8</v>
      </c>
      <c r="I1140" s="41">
        <v>9780.9750982569003</v>
      </c>
      <c r="J1140" s="41">
        <v>15185</v>
      </c>
      <c r="K1140" s="41">
        <v>3</v>
      </c>
      <c r="L1140" s="41">
        <v>302.18150000000003</v>
      </c>
      <c r="M1140" s="41">
        <v>5.9700000000000003E-2</v>
      </c>
      <c r="N1140" s="41"/>
      <c r="O1140" s="41"/>
      <c r="P1140" s="41"/>
      <c r="Q1140" s="41"/>
      <c r="R1140" s="41">
        <v>36646</v>
      </c>
      <c r="S1140" s="41">
        <v>655.96339999999998</v>
      </c>
      <c r="T1140" s="41"/>
      <c r="U1140" s="41"/>
      <c r="V1140" s="41">
        <v>51834</v>
      </c>
      <c r="W1140" s="41">
        <v>958.20460000000003</v>
      </c>
      <c r="X1140" s="41"/>
      <c r="Y1140" s="41"/>
      <c r="Z1140" s="6">
        <f>0</f>
        <v>0</v>
      </c>
      <c r="AA1140" s="6"/>
      <c r="AB1140" t="e">
        <f>IF(ISBLANK(Table1[[#This Row],[FY2425_Cost]])=TRUE,#N/A,Table1[[#This Row],[FY2425_Cost]])</f>
        <v>#N/A</v>
      </c>
      <c r="AC1140" s="6"/>
      <c r="AD1140" s="6"/>
      <c r="AE1140" s="6"/>
      <c r="AF1140" s="6"/>
      <c r="AG1140" s="6">
        <f>VLOOKUP(Table1[[#This Row],[PracticeCode]],$AP$3:$AS$345,4,FALSE)</f>
        <v>0</v>
      </c>
      <c r="AH1140" s="55"/>
      <c r="AI1140" s="6">
        <f t="shared" si="131"/>
        <v>0</v>
      </c>
    </row>
    <row r="1141" spans="1:35" x14ac:dyDescent="0.35">
      <c r="A1141" t="str">
        <f t="shared" si="130"/>
        <v>GOODCARE PRACTICE (THE RUISLIP ROAD SURGERY (JOSHI))NortholtEalingE85712Oct7</v>
      </c>
      <c r="B1141" s="41" t="s">
        <v>531</v>
      </c>
      <c r="C1141" s="41" t="s">
        <v>532</v>
      </c>
      <c r="D1141" s="41" t="s">
        <v>12</v>
      </c>
      <c r="E1141" s="41" t="s">
        <v>123</v>
      </c>
      <c r="F1141" s="41" t="s">
        <v>123</v>
      </c>
      <c r="G1141" s="41" t="s">
        <v>762</v>
      </c>
      <c r="H1141" s="41">
        <v>7</v>
      </c>
      <c r="I1141" s="41">
        <v>9780.9750982569003</v>
      </c>
      <c r="J1141" s="41">
        <v>6267</v>
      </c>
      <c r="K1141" s="41">
        <v>2</v>
      </c>
      <c r="L1141" s="41">
        <v>124.7133</v>
      </c>
      <c r="M1141" s="41">
        <v>3.9800000000000002E-2</v>
      </c>
      <c r="N1141" s="41">
        <v>0</v>
      </c>
      <c r="O1141" s="41">
        <v>11169</v>
      </c>
      <c r="P1141" s="41">
        <v>0</v>
      </c>
      <c r="Q1141" s="41">
        <v>251.30249999999998</v>
      </c>
      <c r="R1141" s="41">
        <v>31863</v>
      </c>
      <c r="S1141" s="41">
        <v>570.34770000000003</v>
      </c>
      <c r="T1141" s="41">
        <v>20151</v>
      </c>
      <c r="U1141" s="41">
        <v>443.322</v>
      </c>
      <c r="V1141" s="41">
        <v>38132</v>
      </c>
      <c r="W1141" s="41">
        <v>695.10080000000005</v>
      </c>
      <c r="X1141" s="41">
        <v>31320</v>
      </c>
      <c r="Y1141" s="41">
        <v>694.62450000000001</v>
      </c>
      <c r="Z1141" s="6">
        <f>0</f>
        <v>0</v>
      </c>
      <c r="AA1141" s="6"/>
      <c r="AB1141">
        <f>IF(ISBLANK(Table1[[#This Row],[FY2425_Cost]])=TRUE,#N/A,Table1[[#This Row],[FY2425_Cost]])</f>
        <v>694.62450000000001</v>
      </c>
      <c r="AC1141" s="6"/>
      <c r="AD1141" s="6"/>
      <c r="AE1141" s="6"/>
      <c r="AF1141" s="6"/>
      <c r="AG1141" s="6">
        <f>VLOOKUP(Table1[[#This Row],[PracticeCode]],$AP$3:$AS$345,4,FALSE)</f>
        <v>0</v>
      </c>
      <c r="AH1141" s="55"/>
      <c r="AI1141" s="6">
        <f t="shared" si="131"/>
        <v>0</v>
      </c>
    </row>
    <row r="1142" spans="1:35" x14ac:dyDescent="0.35">
      <c r="A1142" t="str">
        <f t="shared" si="130"/>
        <v>GOODCARE PRACTICE (THE RUISLIP ROAD SURGERY (JOSHI))NortholtEalingE85712Sep6</v>
      </c>
      <c r="B1142" s="41" t="s">
        <v>531</v>
      </c>
      <c r="C1142" s="41" t="s">
        <v>532</v>
      </c>
      <c r="D1142" s="41" t="s">
        <v>12</v>
      </c>
      <c r="E1142" s="41" t="s">
        <v>123</v>
      </c>
      <c r="F1142" s="41" t="s">
        <v>123</v>
      </c>
      <c r="G1142" s="41" t="s">
        <v>761</v>
      </c>
      <c r="H1142" s="41">
        <v>6</v>
      </c>
      <c r="I1142" s="41">
        <v>9780.9750982569003</v>
      </c>
      <c r="J1142" s="41">
        <v>16665</v>
      </c>
      <c r="K1142" s="41">
        <v>2</v>
      </c>
      <c r="L1142" s="41">
        <v>331.63350000000003</v>
      </c>
      <c r="M1142" s="41">
        <v>3.9800000000000002E-2</v>
      </c>
      <c r="N1142" s="41">
        <v>12797</v>
      </c>
      <c r="O1142" s="41">
        <v>3228</v>
      </c>
      <c r="P1142" s="41">
        <v>287.9325</v>
      </c>
      <c r="Q1142" s="41">
        <v>72.63</v>
      </c>
      <c r="R1142" s="41">
        <v>42560</v>
      </c>
      <c r="S1142" s="41">
        <v>761.82399999999996</v>
      </c>
      <c r="T1142" s="41">
        <v>18522</v>
      </c>
      <c r="U1142" s="41">
        <v>407.48399999999998</v>
      </c>
      <c r="V1142" s="41">
        <v>59227</v>
      </c>
      <c r="W1142" s="41">
        <v>1093.4973</v>
      </c>
      <c r="X1142" s="41">
        <v>34547</v>
      </c>
      <c r="Y1142" s="41">
        <v>768.04649999999992</v>
      </c>
      <c r="Z1142" s="6">
        <f>0</f>
        <v>0</v>
      </c>
      <c r="AA1142" s="6"/>
      <c r="AB1142">
        <f>IF(ISBLANK(Table1[[#This Row],[FY2425_Cost]])=TRUE,#N/A,Table1[[#This Row],[FY2425_Cost]])</f>
        <v>768.04649999999992</v>
      </c>
      <c r="AC1142" s="6"/>
      <c r="AD1142" s="6"/>
      <c r="AE1142" s="6"/>
      <c r="AF1142" s="6"/>
      <c r="AG1142" s="6">
        <f>VLOOKUP(Table1[[#This Row],[PracticeCode]],$AP$3:$AS$345,4,FALSE)</f>
        <v>0</v>
      </c>
      <c r="AH1142" s="55"/>
      <c r="AI1142" s="6">
        <f t="shared" si="131"/>
        <v>0</v>
      </c>
    </row>
    <row r="1143" spans="1:35" x14ac:dyDescent="0.35">
      <c r="A1143" t="str">
        <f t="shared" si="130"/>
        <v>GORDON HOUSE SURGERYThe Ealing NetworkEalingE85026Apr1</v>
      </c>
      <c r="B1143" s="41" t="s">
        <v>609</v>
      </c>
      <c r="C1143" s="41" t="s">
        <v>493</v>
      </c>
      <c r="D1143" s="41" t="s">
        <v>12</v>
      </c>
      <c r="E1143" s="41" t="s">
        <v>124</v>
      </c>
      <c r="F1143" s="41" t="s">
        <v>124</v>
      </c>
      <c r="G1143" s="41" t="s">
        <v>756</v>
      </c>
      <c r="H1143" s="41">
        <v>1</v>
      </c>
      <c r="I1143" s="41">
        <v>13141.4276611068</v>
      </c>
      <c r="J1143" s="41">
        <v>27319</v>
      </c>
      <c r="K1143" s="41">
        <v>1</v>
      </c>
      <c r="L1143" s="41">
        <v>505.4015</v>
      </c>
      <c r="M1143" s="41">
        <v>1.8499999999999999E-2</v>
      </c>
      <c r="N1143" s="41">
        <v>35785</v>
      </c>
      <c r="O1143" s="41">
        <v>39</v>
      </c>
      <c r="P1143" s="41">
        <v>712.12150000000008</v>
      </c>
      <c r="Q1143" s="41">
        <v>0.77610000000000001</v>
      </c>
      <c r="R1143" s="41">
        <v>23406</v>
      </c>
      <c r="S1143" s="41">
        <v>418.9674</v>
      </c>
      <c r="T1143" s="41">
        <v>30819</v>
      </c>
      <c r="U1143" s="41">
        <v>678.01800000000003</v>
      </c>
      <c r="V1143" s="41">
        <v>50726</v>
      </c>
      <c r="W1143" s="41">
        <v>924.38740000000007</v>
      </c>
      <c r="X1143" s="41">
        <v>66643</v>
      </c>
      <c r="Y1143" s="41">
        <v>1390.9156000000003</v>
      </c>
      <c r="Z1143" s="6">
        <f>0</f>
        <v>0</v>
      </c>
      <c r="AA1143" s="6">
        <f t="shared" ref="AA1143:AA1206" si="132">IFERROR(W1143*1,#N/A)</f>
        <v>924.38740000000007</v>
      </c>
      <c r="AB1143">
        <f>IF(ISBLANK(Table1[[#This Row],[FY2425_Cost]])=TRUE,#N/A,Table1[[#This Row],[FY2425_Cost]])</f>
        <v>1390.9156000000003</v>
      </c>
      <c r="AC1143" s="6">
        <f t="shared" ref="AC1143:AC1206" si="133">AB1143-AA1143</f>
        <v>466.5282000000002</v>
      </c>
      <c r="AD1143" s="6">
        <f>SUMIFS($AB$3:AB1143,$B$3:B1143,B1143)</f>
        <v>1390.9156000000003</v>
      </c>
      <c r="AE1143" s="6">
        <f t="shared" ref="AE1143:AE1206" si="134">IFERROR(I1143*$AE$1,#N/A)</f>
        <v>5913.6424474980604</v>
      </c>
      <c r="AF1143" s="6">
        <f t="shared" ref="AF1143:AF1206" si="135">AE1143+Z1143</f>
        <v>5913.6424474980604</v>
      </c>
      <c r="AG1143" s="6">
        <f>VLOOKUP(Table1[[#This Row],[PracticeCode]],$AP$3:$AS$345,4,FALSE)</f>
        <v>5913.6424474980604</v>
      </c>
      <c r="AH1143" s="27">
        <f t="shared" ref="AH1143:AH1206" si="136">IFERROR(I1143*$AH$1,#N/A)</f>
        <v>429724.68451819237</v>
      </c>
      <c r="AI1143" s="6">
        <f t="shared" si="131"/>
        <v>0</v>
      </c>
    </row>
    <row r="1144" spans="1:35" x14ac:dyDescent="0.35">
      <c r="A1144" t="str">
        <f t="shared" si="130"/>
        <v>GORDON HOUSE SURGERYThe Ealing NetworkEalingE85026Aug5</v>
      </c>
      <c r="B1144" s="41" t="s">
        <v>609</v>
      </c>
      <c r="C1144" s="41" t="s">
        <v>493</v>
      </c>
      <c r="D1144" s="41" t="s">
        <v>12</v>
      </c>
      <c r="E1144" s="41" t="s">
        <v>124</v>
      </c>
      <c r="F1144" s="41" t="s">
        <v>124</v>
      </c>
      <c r="G1144" s="41" t="s">
        <v>760</v>
      </c>
      <c r="H1144" s="41">
        <v>5</v>
      </c>
      <c r="I1144" s="41">
        <v>13141.4276611068</v>
      </c>
      <c r="J1144" s="41">
        <v>27332</v>
      </c>
      <c r="K1144" s="41">
        <v>212</v>
      </c>
      <c r="L1144" s="41">
        <v>505.642</v>
      </c>
      <c r="M1144" s="41">
        <v>3.9219999999999997</v>
      </c>
      <c r="N1144" s="41">
        <v>28697</v>
      </c>
      <c r="O1144" s="41">
        <v>35</v>
      </c>
      <c r="P1144" s="41">
        <v>571.07029999999997</v>
      </c>
      <c r="Q1144" s="41">
        <v>0.69650000000000001</v>
      </c>
      <c r="R1144" s="41">
        <v>56916</v>
      </c>
      <c r="S1144" s="41">
        <v>1018.7963999999999</v>
      </c>
      <c r="T1144" s="41">
        <v>36953</v>
      </c>
      <c r="U1144" s="41">
        <v>812.96600000000001</v>
      </c>
      <c r="V1144" s="41">
        <v>84460</v>
      </c>
      <c r="W1144" s="41">
        <v>1528.3604</v>
      </c>
      <c r="X1144" s="41">
        <v>65685</v>
      </c>
      <c r="Y1144" s="41">
        <v>1384.7328</v>
      </c>
      <c r="Z1144" s="6">
        <f>0</f>
        <v>0</v>
      </c>
      <c r="AA1144" s="6">
        <f t="shared" si="132"/>
        <v>1528.3604</v>
      </c>
      <c r="AB1144">
        <f>IF(ISBLANK(Table1[[#This Row],[FY2425_Cost]])=TRUE,#N/A,Table1[[#This Row],[FY2425_Cost]])</f>
        <v>1384.7328</v>
      </c>
      <c r="AC1144" s="6">
        <f t="shared" si="133"/>
        <v>-143.62760000000003</v>
      </c>
      <c r="AD1144" s="6">
        <f>SUMIFS($AB$3:AB1144,$B$3:B1144,B1144)</f>
        <v>2775.6484</v>
      </c>
      <c r="AE1144" s="6">
        <f t="shared" si="134"/>
        <v>5913.6424474980604</v>
      </c>
      <c r="AF1144" s="6">
        <f t="shared" si="135"/>
        <v>5913.6424474980604</v>
      </c>
      <c r="AG1144" s="6">
        <f>VLOOKUP(Table1[[#This Row],[PracticeCode]],$AP$3:$AS$345,4,FALSE)</f>
        <v>5913.6424474980604</v>
      </c>
      <c r="AH1144" s="27">
        <f t="shared" si="136"/>
        <v>429724.68451819237</v>
      </c>
      <c r="AI1144" s="6">
        <f t="shared" si="131"/>
        <v>0</v>
      </c>
    </row>
    <row r="1145" spans="1:35" x14ac:dyDescent="0.35">
      <c r="A1145" t="str">
        <f t="shared" si="130"/>
        <v>GORDON HOUSE SURGERYThe Ealing NetworkEalingE85026Dec9</v>
      </c>
      <c r="B1145" s="41" t="s">
        <v>609</v>
      </c>
      <c r="C1145" s="41" t="s">
        <v>493</v>
      </c>
      <c r="D1145" s="41" t="s">
        <v>12</v>
      </c>
      <c r="E1145" s="41" t="s">
        <v>124</v>
      </c>
      <c r="F1145" s="41" t="s">
        <v>124</v>
      </c>
      <c r="G1145" s="41" t="s">
        <v>764</v>
      </c>
      <c r="H1145" s="41">
        <v>9</v>
      </c>
      <c r="I1145" s="41">
        <v>13141.4276611068</v>
      </c>
      <c r="J1145" s="41">
        <v>56932</v>
      </c>
      <c r="K1145" s="41">
        <v>180</v>
      </c>
      <c r="L1145" s="41">
        <v>1132.9468000000002</v>
      </c>
      <c r="M1145" s="41">
        <v>3.5820000000000003</v>
      </c>
      <c r="N1145" s="41"/>
      <c r="O1145" s="41"/>
      <c r="P1145" s="41"/>
      <c r="Q1145" s="41"/>
      <c r="R1145" s="41">
        <v>33279</v>
      </c>
      <c r="S1145" s="41">
        <v>595.69410000000005</v>
      </c>
      <c r="T1145" s="41"/>
      <c r="U1145" s="41"/>
      <c r="V1145" s="41">
        <v>90391</v>
      </c>
      <c r="W1145" s="41">
        <v>1732.2229000000002</v>
      </c>
      <c r="X1145" s="41"/>
      <c r="Y1145" s="41"/>
      <c r="Z1145" s="6">
        <f>0</f>
        <v>0</v>
      </c>
      <c r="AA1145" s="6">
        <f t="shared" si="132"/>
        <v>1732.2229000000002</v>
      </c>
      <c r="AB1145" t="e">
        <f>IF(ISBLANK(Table1[[#This Row],[FY2425_Cost]])=TRUE,#N/A,Table1[[#This Row],[FY2425_Cost]])</f>
        <v>#N/A</v>
      </c>
      <c r="AC1145" s="6" t="e">
        <f t="shared" si="133"/>
        <v>#N/A</v>
      </c>
      <c r="AD1145" s="6" t="e">
        <f>SUMIFS($AB$3:AB1145,$B$3:B1145,B1145)</f>
        <v>#N/A</v>
      </c>
      <c r="AE1145" s="6">
        <f t="shared" si="134"/>
        <v>5913.6424474980604</v>
      </c>
      <c r="AF1145" s="6">
        <f t="shared" si="135"/>
        <v>5913.6424474980604</v>
      </c>
      <c r="AG1145" s="6">
        <f>VLOOKUP(Table1[[#This Row],[PracticeCode]],$AP$3:$AS$345,4,FALSE)</f>
        <v>5913.6424474980604</v>
      </c>
      <c r="AH1145" s="27">
        <f t="shared" si="136"/>
        <v>429724.68451819237</v>
      </c>
      <c r="AI1145" s="6" t="e">
        <f t="shared" si="131"/>
        <v>#N/A</v>
      </c>
    </row>
    <row r="1146" spans="1:35" x14ac:dyDescent="0.35">
      <c r="A1146" t="str">
        <f t="shared" si="130"/>
        <v>GORDON HOUSE SURGERYThe Ealing NetworkEalingE85026Feb11</v>
      </c>
      <c r="B1146" s="41" t="s">
        <v>609</v>
      </c>
      <c r="C1146" s="41" t="s">
        <v>493</v>
      </c>
      <c r="D1146" s="41" t="s">
        <v>12</v>
      </c>
      <c r="E1146" s="41" t="s">
        <v>124</v>
      </c>
      <c r="F1146" s="41" t="s">
        <v>124</v>
      </c>
      <c r="G1146" s="41" t="s">
        <v>766</v>
      </c>
      <c r="H1146" s="41">
        <v>11</v>
      </c>
      <c r="I1146" s="41">
        <v>13141.4276611068</v>
      </c>
      <c r="J1146" s="41">
        <v>36198</v>
      </c>
      <c r="K1146" s="41">
        <v>51</v>
      </c>
      <c r="L1146" s="41">
        <v>720.34019999999998</v>
      </c>
      <c r="M1146" s="41">
        <v>1.0149000000000001</v>
      </c>
      <c r="N1146" s="41"/>
      <c r="O1146" s="41"/>
      <c r="P1146" s="41"/>
      <c r="Q1146" s="41"/>
      <c r="R1146" s="41">
        <v>41741</v>
      </c>
      <c r="S1146" s="41">
        <v>747.16390000000001</v>
      </c>
      <c r="T1146" s="41"/>
      <c r="U1146" s="41"/>
      <c r="V1146" s="41">
        <v>77990</v>
      </c>
      <c r="W1146" s="41">
        <v>1468.519</v>
      </c>
      <c r="X1146" s="41"/>
      <c r="Y1146" s="41"/>
      <c r="Z1146" s="6">
        <f>0</f>
        <v>0</v>
      </c>
      <c r="AA1146" s="6">
        <f t="shared" si="132"/>
        <v>1468.519</v>
      </c>
      <c r="AB1146" t="e">
        <f>IF(ISBLANK(Table1[[#This Row],[FY2425_Cost]])=TRUE,#N/A,Table1[[#This Row],[FY2425_Cost]])</f>
        <v>#N/A</v>
      </c>
      <c r="AC1146" s="6" t="e">
        <f t="shared" si="133"/>
        <v>#N/A</v>
      </c>
      <c r="AD1146" s="6" t="e">
        <f>SUMIFS($AB$3:AB1146,$B$3:B1146,B1146)</f>
        <v>#N/A</v>
      </c>
      <c r="AE1146" s="6">
        <f t="shared" si="134"/>
        <v>5913.6424474980604</v>
      </c>
      <c r="AF1146" s="6">
        <f t="shared" si="135"/>
        <v>5913.6424474980604</v>
      </c>
      <c r="AG1146" s="6">
        <f>VLOOKUP(Table1[[#This Row],[PracticeCode]],$AP$3:$AS$345,4,FALSE)</f>
        <v>5913.6424474980604</v>
      </c>
      <c r="AH1146" s="27">
        <f t="shared" si="136"/>
        <v>429724.68451819237</v>
      </c>
      <c r="AI1146" s="6" t="e">
        <f t="shared" si="131"/>
        <v>#N/A</v>
      </c>
    </row>
    <row r="1147" spans="1:35" x14ac:dyDescent="0.35">
      <c r="A1147" t="str">
        <f t="shared" si="130"/>
        <v>GORDON HOUSE SURGERYThe Ealing NetworkEalingE85026Jan10</v>
      </c>
      <c r="B1147" s="41" t="s">
        <v>609</v>
      </c>
      <c r="C1147" s="41" t="s">
        <v>493</v>
      </c>
      <c r="D1147" s="41" t="s">
        <v>12</v>
      </c>
      <c r="E1147" s="41" t="s">
        <v>124</v>
      </c>
      <c r="F1147" s="41" t="s">
        <v>124</v>
      </c>
      <c r="G1147" s="41" t="s">
        <v>765</v>
      </c>
      <c r="H1147" s="41">
        <v>10</v>
      </c>
      <c r="I1147" s="41">
        <v>13141.4276611068</v>
      </c>
      <c r="J1147" s="41">
        <v>39239</v>
      </c>
      <c r="K1147" s="41">
        <v>23</v>
      </c>
      <c r="L1147" s="41">
        <v>780.85610000000008</v>
      </c>
      <c r="M1147" s="41">
        <v>0.4577</v>
      </c>
      <c r="N1147" s="41"/>
      <c r="O1147" s="41"/>
      <c r="P1147" s="41"/>
      <c r="Q1147" s="41"/>
      <c r="R1147" s="41">
        <v>34871</v>
      </c>
      <c r="S1147" s="41">
        <v>624.19090000000006</v>
      </c>
      <c r="T1147" s="41"/>
      <c r="U1147" s="41"/>
      <c r="V1147" s="41">
        <v>74133</v>
      </c>
      <c r="W1147" s="41">
        <v>1405.5047000000002</v>
      </c>
      <c r="X1147" s="41"/>
      <c r="Y1147" s="41"/>
      <c r="Z1147" s="6">
        <f>0</f>
        <v>0</v>
      </c>
      <c r="AA1147" s="6">
        <f t="shared" si="132"/>
        <v>1405.5047000000002</v>
      </c>
      <c r="AB1147" t="e">
        <f>IF(ISBLANK(Table1[[#This Row],[FY2425_Cost]])=TRUE,#N/A,Table1[[#This Row],[FY2425_Cost]])</f>
        <v>#N/A</v>
      </c>
      <c r="AC1147" s="6" t="e">
        <f t="shared" si="133"/>
        <v>#N/A</v>
      </c>
      <c r="AD1147" s="6" t="e">
        <f>SUMIFS($AB$3:AB1147,$B$3:B1147,B1147)</f>
        <v>#N/A</v>
      </c>
      <c r="AE1147" s="6">
        <f t="shared" si="134"/>
        <v>5913.6424474980604</v>
      </c>
      <c r="AF1147" s="6">
        <f t="shared" si="135"/>
        <v>5913.6424474980604</v>
      </c>
      <c r="AG1147" s="6">
        <f>VLOOKUP(Table1[[#This Row],[PracticeCode]],$AP$3:$AS$345,4,FALSE)</f>
        <v>5913.6424474980604</v>
      </c>
      <c r="AH1147" s="27">
        <f t="shared" si="136"/>
        <v>429724.68451819237</v>
      </c>
      <c r="AI1147" s="6" t="e">
        <f t="shared" si="131"/>
        <v>#N/A</v>
      </c>
    </row>
    <row r="1148" spans="1:35" x14ac:dyDescent="0.35">
      <c r="A1148" t="str">
        <f t="shared" si="130"/>
        <v>GORDON HOUSE SURGERYThe Ealing NetworkEalingE85026Jul4</v>
      </c>
      <c r="B1148" s="41" t="s">
        <v>609</v>
      </c>
      <c r="C1148" s="41" t="s">
        <v>493</v>
      </c>
      <c r="D1148" s="41" t="s">
        <v>12</v>
      </c>
      <c r="E1148" s="41" t="s">
        <v>124</v>
      </c>
      <c r="F1148" s="41" t="s">
        <v>124</v>
      </c>
      <c r="G1148" s="41" t="s">
        <v>759</v>
      </c>
      <c r="H1148" s="41">
        <v>4</v>
      </c>
      <c r="I1148" s="41">
        <v>13141.4276611068</v>
      </c>
      <c r="J1148" s="41">
        <v>24488</v>
      </c>
      <c r="K1148" s="41">
        <v>180</v>
      </c>
      <c r="L1148" s="41">
        <v>453.02799999999996</v>
      </c>
      <c r="M1148" s="41">
        <v>3.3299999999999996</v>
      </c>
      <c r="N1148" s="41">
        <v>34967</v>
      </c>
      <c r="O1148" s="41">
        <v>39</v>
      </c>
      <c r="P1148" s="41">
        <v>695.8433</v>
      </c>
      <c r="Q1148" s="41">
        <v>0.77610000000000001</v>
      </c>
      <c r="R1148" s="41">
        <v>27347</v>
      </c>
      <c r="S1148" s="41">
        <v>489.51130000000001</v>
      </c>
      <c r="T1148" s="41">
        <v>46803</v>
      </c>
      <c r="U1148" s="41">
        <v>1029.6659999999999</v>
      </c>
      <c r="V1148" s="41">
        <v>52015</v>
      </c>
      <c r="W1148" s="41">
        <v>945.86929999999995</v>
      </c>
      <c r="X1148" s="41">
        <v>81809</v>
      </c>
      <c r="Y1148" s="41">
        <v>1726.2854</v>
      </c>
      <c r="Z1148" s="6">
        <f>0</f>
        <v>0</v>
      </c>
      <c r="AA1148" s="6">
        <f t="shared" si="132"/>
        <v>945.86929999999995</v>
      </c>
      <c r="AB1148">
        <f>IF(ISBLANK(Table1[[#This Row],[FY2425_Cost]])=TRUE,#N/A,Table1[[#This Row],[FY2425_Cost]])</f>
        <v>1726.2854</v>
      </c>
      <c r="AC1148" s="6">
        <f t="shared" si="133"/>
        <v>780.41610000000003</v>
      </c>
      <c r="AD1148" s="6" t="e">
        <f>SUMIFS($AB$3:AB1148,$B$3:B1148,B1148)</f>
        <v>#N/A</v>
      </c>
      <c r="AE1148" s="6">
        <f t="shared" si="134"/>
        <v>5913.6424474980604</v>
      </c>
      <c r="AF1148" s="6">
        <f t="shared" si="135"/>
        <v>5913.6424474980604</v>
      </c>
      <c r="AG1148" s="6">
        <f>VLOOKUP(Table1[[#This Row],[PracticeCode]],$AP$3:$AS$345,4,FALSE)</f>
        <v>5913.6424474980604</v>
      </c>
      <c r="AH1148" s="27">
        <f t="shared" si="136"/>
        <v>429724.68451819237</v>
      </c>
      <c r="AI1148" s="6" t="e">
        <f t="shared" si="131"/>
        <v>#N/A</v>
      </c>
    </row>
    <row r="1149" spans="1:35" x14ac:dyDescent="0.35">
      <c r="A1149" t="str">
        <f t="shared" si="130"/>
        <v>GORDON HOUSE SURGERYThe Ealing NetworkEalingE85026Jun3</v>
      </c>
      <c r="B1149" s="41" t="s">
        <v>609</v>
      </c>
      <c r="C1149" s="41" t="s">
        <v>493</v>
      </c>
      <c r="D1149" s="41" t="s">
        <v>12</v>
      </c>
      <c r="E1149" s="41" t="s">
        <v>124</v>
      </c>
      <c r="F1149" s="41" t="s">
        <v>124</v>
      </c>
      <c r="G1149" s="41" t="s">
        <v>758</v>
      </c>
      <c r="H1149" s="41">
        <v>3</v>
      </c>
      <c r="I1149" s="41">
        <v>13141.4276611068</v>
      </c>
      <c r="J1149" s="41">
        <v>83596</v>
      </c>
      <c r="K1149" s="41">
        <v>64</v>
      </c>
      <c r="L1149" s="41">
        <v>1546.5259999999998</v>
      </c>
      <c r="M1149" s="41">
        <v>1.1839999999999999</v>
      </c>
      <c r="N1149" s="41">
        <v>32910</v>
      </c>
      <c r="O1149" s="41">
        <v>29</v>
      </c>
      <c r="P1149" s="41">
        <v>654.90899999999999</v>
      </c>
      <c r="Q1149" s="41">
        <v>0.57710000000000006</v>
      </c>
      <c r="R1149" s="41">
        <v>27071</v>
      </c>
      <c r="S1149" s="41">
        <v>484.57089999999999</v>
      </c>
      <c r="T1149" s="41">
        <v>27454</v>
      </c>
      <c r="U1149" s="41">
        <v>603.98800000000006</v>
      </c>
      <c r="V1149" s="41">
        <v>110731</v>
      </c>
      <c r="W1149" s="41">
        <v>2032.2808999999997</v>
      </c>
      <c r="X1149" s="41">
        <v>60393</v>
      </c>
      <c r="Y1149" s="41">
        <v>1259.4740999999999</v>
      </c>
      <c r="Z1149" s="6">
        <f>0</f>
        <v>0</v>
      </c>
      <c r="AA1149" s="6">
        <f t="shared" si="132"/>
        <v>2032.2808999999997</v>
      </c>
      <c r="AB1149">
        <f>IF(ISBLANK(Table1[[#This Row],[FY2425_Cost]])=TRUE,#N/A,Table1[[#This Row],[FY2425_Cost]])</f>
        <v>1259.4740999999999</v>
      </c>
      <c r="AC1149" s="6">
        <f t="shared" si="133"/>
        <v>-772.80679999999984</v>
      </c>
      <c r="AD1149" s="6" t="e">
        <f>SUMIFS($AB$3:AB1149,$B$3:B1149,B1149)</f>
        <v>#N/A</v>
      </c>
      <c r="AE1149" s="6">
        <f t="shared" si="134"/>
        <v>5913.6424474980604</v>
      </c>
      <c r="AF1149" s="6">
        <f t="shared" si="135"/>
        <v>5913.6424474980604</v>
      </c>
      <c r="AG1149" s="6">
        <f>VLOOKUP(Table1[[#This Row],[PracticeCode]],$AP$3:$AS$345,4,FALSE)</f>
        <v>5913.6424474980604</v>
      </c>
      <c r="AH1149" s="27">
        <f t="shared" si="136"/>
        <v>429724.68451819237</v>
      </c>
      <c r="AI1149" s="6" t="e">
        <f t="shared" si="131"/>
        <v>#N/A</v>
      </c>
    </row>
    <row r="1150" spans="1:35" x14ac:dyDescent="0.35">
      <c r="A1150" t="str">
        <f t="shared" si="130"/>
        <v>GORDON HOUSE SURGERYThe Ealing NetworkEalingE85026Mar12</v>
      </c>
      <c r="B1150" s="41" t="s">
        <v>609</v>
      </c>
      <c r="C1150" s="41" t="s">
        <v>493</v>
      </c>
      <c r="D1150" s="41" t="s">
        <v>12</v>
      </c>
      <c r="E1150" s="41" t="s">
        <v>124</v>
      </c>
      <c r="F1150" s="41" t="s">
        <v>124</v>
      </c>
      <c r="G1150" s="41" t="s">
        <v>767</v>
      </c>
      <c r="H1150" s="41">
        <v>12</v>
      </c>
      <c r="I1150" s="41">
        <v>13141.4276611068</v>
      </c>
      <c r="J1150" s="41">
        <v>34139</v>
      </c>
      <c r="K1150" s="41">
        <v>48</v>
      </c>
      <c r="L1150" s="41">
        <v>679.36610000000007</v>
      </c>
      <c r="M1150" s="41">
        <v>0.95520000000000005</v>
      </c>
      <c r="N1150" s="41"/>
      <c r="O1150" s="41"/>
      <c r="P1150" s="41"/>
      <c r="Q1150" s="41"/>
      <c r="R1150" s="41">
        <v>27996</v>
      </c>
      <c r="S1150" s="41">
        <v>501.1284</v>
      </c>
      <c r="T1150" s="41"/>
      <c r="U1150" s="41"/>
      <c r="V1150" s="41">
        <v>62183</v>
      </c>
      <c r="W1150" s="41">
        <v>1181.4497000000001</v>
      </c>
      <c r="X1150" s="41"/>
      <c r="Y1150" s="41"/>
      <c r="Z1150" s="6">
        <f>0</f>
        <v>0</v>
      </c>
      <c r="AA1150" s="6">
        <f t="shared" si="132"/>
        <v>1181.4497000000001</v>
      </c>
      <c r="AB1150" t="e">
        <f>IF(ISBLANK(Table1[[#This Row],[FY2425_Cost]])=TRUE,#N/A,Table1[[#This Row],[FY2425_Cost]])</f>
        <v>#N/A</v>
      </c>
      <c r="AC1150" s="6" t="e">
        <f t="shared" si="133"/>
        <v>#N/A</v>
      </c>
      <c r="AD1150" s="6" t="e">
        <f>SUMIFS($AB$3:AB1150,$B$3:B1150,B1150)</f>
        <v>#N/A</v>
      </c>
      <c r="AE1150" s="6">
        <f t="shared" si="134"/>
        <v>5913.6424474980604</v>
      </c>
      <c r="AF1150" s="6">
        <f t="shared" si="135"/>
        <v>5913.6424474980604</v>
      </c>
      <c r="AG1150" s="6">
        <f>VLOOKUP(Table1[[#This Row],[PracticeCode]],$AP$3:$AS$345,4,FALSE)</f>
        <v>5913.6424474980604</v>
      </c>
      <c r="AH1150" s="27">
        <f t="shared" si="136"/>
        <v>429724.68451819237</v>
      </c>
      <c r="AI1150" s="6" t="e">
        <f t="shared" si="131"/>
        <v>#N/A</v>
      </c>
    </row>
    <row r="1151" spans="1:35" x14ac:dyDescent="0.35">
      <c r="A1151" t="str">
        <f t="shared" si="130"/>
        <v>GORDON HOUSE SURGERYThe Ealing NetworkEalingE85026May2</v>
      </c>
      <c r="B1151" s="41" t="s">
        <v>609</v>
      </c>
      <c r="C1151" s="41" t="s">
        <v>493</v>
      </c>
      <c r="D1151" s="41" t="s">
        <v>12</v>
      </c>
      <c r="E1151" s="41" t="s">
        <v>124</v>
      </c>
      <c r="F1151" s="41" t="s">
        <v>124</v>
      </c>
      <c r="G1151" s="41" t="s">
        <v>757</v>
      </c>
      <c r="H1151" s="41">
        <v>2</v>
      </c>
      <c r="I1151" s="41">
        <v>13141.4276611068</v>
      </c>
      <c r="J1151" s="41">
        <v>30316</v>
      </c>
      <c r="K1151" s="41">
        <v>1</v>
      </c>
      <c r="L1151" s="41">
        <v>560.846</v>
      </c>
      <c r="M1151" s="41">
        <v>1.8499999999999999E-2</v>
      </c>
      <c r="N1151" s="41">
        <v>28458</v>
      </c>
      <c r="O1151" s="41">
        <v>40</v>
      </c>
      <c r="P1151" s="41">
        <v>566.31420000000003</v>
      </c>
      <c r="Q1151" s="41">
        <v>0.79600000000000004</v>
      </c>
      <c r="R1151" s="41">
        <v>27412</v>
      </c>
      <c r="S1151" s="41">
        <v>490.6748</v>
      </c>
      <c r="T1151" s="41">
        <v>25237</v>
      </c>
      <c r="U1151" s="41">
        <v>555.21400000000006</v>
      </c>
      <c r="V1151" s="41">
        <v>57729</v>
      </c>
      <c r="W1151" s="41">
        <v>1051.5392999999999</v>
      </c>
      <c r="X1151" s="41">
        <v>53735</v>
      </c>
      <c r="Y1151" s="41">
        <v>1122.3242</v>
      </c>
      <c r="Z1151" s="6">
        <f>0</f>
        <v>0</v>
      </c>
      <c r="AA1151" s="6">
        <f t="shared" si="132"/>
        <v>1051.5392999999999</v>
      </c>
      <c r="AB1151">
        <f>IF(ISBLANK(Table1[[#This Row],[FY2425_Cost]])=TRUE,#N/A,Table1[[#This Row],[FY2425_Cost]])</f>
        <v>1122.3242</v>
      </c>
      <c r="AC1151" s="6">
        <f t="shared" si="133"/>
        <v>70.784900000000107</v>
      </c>
      <c r="AD1151" s="6" t="e">
        <f>SUMIFS($AB$3:AB1151,$B$3:B1151,B1151)</f>
        <v>#N/A</v>
      </c>
      <c r="AE1151" s="6">
        <f t="shared" si="134"/>
        <v>5913.6424474980604</v>
      </c>
      <c r="AF1151" s="6">
        <f t="shared" si="135"/>
        <v>5913.6424474980604</v>
      </c>
      <c r="AG1151" s="6">
        <f>VLOOKUP(Table1[[#This Row],[PracticeCode]],$AP$3:$AS$345,4,FALSE)</f>
        <v>5913.6424474980604</v>
      </c>
      <c r="AH1151" s="27">
        <f t="shared" si="136"/>
        <v>429724.68451819237</v>
      </c>
      <c r="AI1151" s="6" t="e">
        <f t="shared" si="131"/>
        <v>#N/A</v>
      </c>
    </row>
    <row r="1152" spans="1:35" x14ac:dyDescent="0.35">
      <c r="A1152" t="str">
        <f t="shared" si="130"/>
        <v>GORDON HOUSE SURGERYThe Ealing NetworkEalingE85026Nov8</v>
      </c>
      <c r="B1152" s="41" t="s">
        <v>609</v>
      </c>
      <c r="C1152" s="41" t="s">
        <v>493</v>
      </c>
      <c r="D1152" s="41" t="s">
        <v>12</v>
      </c>
      <c r="E1152" s="41" t="s">
        <v>124</v>
      </c>
      <c r="F1152" s="41" t="s">
        <v>124</v>
      </c>
      <c r="G1152" s="41" t="s">
        <v>763</v>
      </c>
      <c r="H1152" s="41">
        <v>8</v>
      </c>
      <c r="I1152" s="41">
        <v>13141.4276611068</v>
      </c>
      <c r="J1152" s="41">
        <v>44223</v>
      </c>
      <c r="K1152" s="41">
        <v>10</v>
      </c>
      <c r="L1152" s="41">
        <v>880.03770000000009</v>
      </c>
      <c r="M1152" s="41">
        <v>0.19900000000000001</v>
      </c>
      <c r="N1152" s="41"/>
      <c r="O1152" s="41"/>
      <c r="P1152" s="41"/>
      <c r="Q1152" s="41"/>
      <c r="R1152" s="41">
        <v>29541</v>
      </c>
      <c r="S1152" s="41">
        <v>528.78390000000002</v>
      </c>
      <c r="T1152" s="41"/>
      <c r="U1152" s="41"/>
      <c r="V1152" s="41">
        <v>73774</v>
      </c>
      <c r="W1152" s="41">
        <v>1409.0206000000001</v>
      </c>
      <c r="X1152" s="41"/>
      <c r="Y1152" s="41"/>
      <c r="Z1152" s="6">
        <f>0</f>
        <v>0</v>
      </c>
      <c r="AA1152" s="6">
        <f t="shared" si="132"/>
        <v>1409.0206000000001</v>
      </c>
      <c r="AB1152" t="e">
        <f>IF(ISBLANK(Table1[[#This Row],[FY2425_Cost]])=TRUE,#N/A,Table1[[#This Row],[FY2425_Cost]])</f>
        <v>#N/A</v>
      </c>
      <c r="AC1152" s="6" t="e">
        <f t="shared" si="133"/>
        <v>#N/A</v>
      </c>
      <c r="AD1152" s="6" t="e">
        <f>SUMIFS($AB$3:AB1152,$B$3:B1152,B1152)</f>
        <v>#N/A</v>
      </c>
      <c r="AE1152" s="6">
        <f t="shared" si="134"/>
        <v>5913.6424474980604</v>
      </c>
      <c r="AF1152" s="6">
        <f t="shared" si="135"/>
        <v>5913.6424474980604</v>
      </c>
      <c r="AG1152" s="6">
        <f>VLOOKUP(Table1[[#This Row],[PracticeCode]],$AP$3:$AS$345,4,FALSE)</f>
        <v>5913.6424474980604</v>
      </c>
      <c r="AH1152" s="27">
        <f t="shared" si="136"/>
        <v>429724.68451819237</v>
      </c>
      <c r="AI1152" s="6" t="e">
        <f t="shared" si="131"/>
        <v>#N/A</v>
      </c>
    </row>
    <row r="1153" spans="1:35" x14ac:dyDescent="0.35">
      <c r="A1153" t="str">
        <f t="shared" si="130"/>
        <v>GORDON HOUSE SURGERYThe Ealing NetworkEalingE85026Oct7</v>
      </c>
      <c r="B1153" s="41" t="s">
        <v>609</v>
      </c>
      <c r="C1153" s="41" t="s">
        <v>493</v>
      </c>
      <c r="D1153" s="41" t="s">
        <v>12</v>
      </c>
      <c r="E1153" s="41" t="s">
        <v>124</v>
      </c>
      <c r="F1153" s="41" t="s">
        <v>124</v>
      </c>
      <c r="G1153" s="41" t="s">
        <v>762</v>
      </c>
      <c r="H1153" s="41">
        <v>7</v>
      </c>
      <c r="I1153" s="41">
        <v>13141.4276611068</v>
      </c>
      <c r="J1153" s="41">
        <v>34357</v>
      </c>
      <c r="K1153" s="41">
        <v>9</v>
      </c>
      <c r="L1153" s="41">
        <v>683.70429999999999</v>
      </c>
      <c r="M1153" s="41">
        <v>0.17910000000000001</v>
      </c>
      <c r="N1153" s="41">
        <v>0</v>
      </c>
      <c r="O1153" s="41">
        <v>1349</v>
      </c>
      <c r="P1153" s="41">
        <v>0</v>
      </c>
      <c r="Q1153" s="41">
        <v>30.352499999999999</v>
      </c>
      <c r="R1153" s="41">
        <v>39904</v>
      </c>
      <c r="S1153" s="41">
        <v>714.28160000000003</v>
      </c>
      <c r="T1153" s="41">
        <v>65729</v>
      </c>
      <c r="U1153" s="41">
        <v>1446.038</v>
      </c>
      <c r="V1153" s="41">
        <v>74270</v>
      </c>
      <c r="W1153" s="41">
        <v>1398.165</v>
      </c>
      <c r="X1153" s="41">
        <v>67078</v>
      </c>
      <c r="Y1153" s="41">
        <v>1476.3905</v>
      </c>
      <c r="Z1153" s="6">
        <f>0</f>
        <v>0</v>
      </c>
      <c r="AA1153" s="6">
        <f t="shared" si="132"/>
        <v>1398.165</v>
      </c>
      <c r="AB1153">
        <f>IF(ISBLANK(Table1[[#This Row],[FY2425_Cost]])=TRUE,#N/A,Table1[[#This Row],[FY2425_Cost]])</f>
        <v>1476.3905</v>
      </c>
      <c r="AC1153" s="6">
        <f t="shared" si="133"/>
        <v>78.225500000000011</v>
      </c>
      <c r="AD1153" s="6" t="e">
        <f>SUMIFS($AB$3:AB1153,$B$3:B1153,B1153)</f>
        <v>#N/A</v>
      </c>
      <c r="AE1153" s="6">
        <f t="shared" si="134"/>
        <v>5913.6424474980604</v>
      </c>
      <c r="AF1153" s="6">
        <f t="shared" si="135"/>
        <v>5913.6424474980604</v>
      </c>
      <c r="AG1153" s="6">
        <f>VLOOKUP(Table1[[#This Row],[PracticeCode]],$AP$3:$AS$345,4,FALSE)</f>
        <v>5913.6424474980604</v>
      </c>
      <c r="AH1153" s="27">
        <f t="shared" si="136"/>
        <v>429724.68451819237</v>
      </c>
      <c r="AI1153" s="6" t="e">
        <f t="shared" si="131"/>
        <v>#N/A</v>
      </c>
    </row>
    <row r="1154" spans="1:35" x14ac:dyDescent="0.35">
      <c r="A1154" t="str">
        <f t="shared" si="130"/>
        <v>GORDON HOUSE SURGERYThe Ealing NetworkEalingE85026Sep6</v>
      </c>
      <c r="B1154" s="41" t="s">
        <v>609</v>
      </c>
      <c r="C1154" s="41" t="s">
        <v>493</v>
      </c>
      <c r="D1154" s="41" t="s">
        <v>12</v>
      </c>
      <c r="E1154" s="41" t="s">
        <v>124</v>
      </c>
      <c r="F1154" s="41" t="s">
        <v>124</v>
      </c>
      <c r="G1154" s="41" t="s">
        <v>761</v>
      </c>
      <c r="H1154" s="41">
        <v>6</v>
      </c>
      <c r="I1154" s="41">
        <v>13141.4276611068</v>
      </c>
      <c r="J1154" s="41">
        <v>26350</v>
      </c>
      <c r="K1154" s="41">
        <v>7992</v>
      </c>
      <c r="L1154" s="41">
        <v>524.36500000000001</v>
      </c>
      <c r="M1154" s="41">
        <v>159.04080000000002</v>
      </c>
      <c r="N1154" s="41">
        <v>22187</v>
      </c>
      <c r="O1154" s="41">
        <v>4746</v>
      </c>
      <c r="P1154" s="41">
        <v>499.20749999999998</v>
      </c>
      <c r="Q1154" s="41">
        <v>106.785</v>
      </c>
      <c r="R1154" s="41">
        <v>47009</v>
      </c>
      <c r="S1154" s="41">
        <v>841.46109999999999</v>
      </c>
      <c r="T1154" s="41">
        <v>52135</v>
      </c>
      <c r="U1154" s="41">
        <v>1146.97</v>
      </c>
      <c r="V1154" s="41">
        <v>81351</v>
      </c>
      <c r="W1154" s="41">
        <v>1524.8669</v>
      </c>
      <c r="X1154" s="41">
        <v>79068</v>
      </c>
      <c r="Y1154" s="41">
        <v>1752.9625000000001</v>
      </c>
      <c r="Z1154" s="6">
        <f>0</f>
        <v>0</v>
      </c>
      <c r="AA1154" s="6">
        <f t="shared" si="132"/>
        <v>1524.8669</v>
      </c>
      <c r="AB1154">
        <f>IF(ISBLANK(Table1[[#This Row],[FY2425_Cost]])=TRUE,#N/A,Table1[[#This Row],[FY2425_Cost]])</f>
        <v>1752.9625000000001</v>
      </c>
      <c r="AC1154" s="6">
        <f t="shared" si="133"/>
        <v>228.0956000000001</v>
      </c>
      <c r="AD1154" s="6" t="e">
        <f>SUMIFS($AB$3:AB1154,$B$3:B1154,B1154)</f>
        <v>#N/A</v>
      </c>
      <c r="AE1154" s="6">
        <f t="shared" si="134"/>
        <v>5913.6424474980604</v>
      </c>
      <c r="AF1154" s="6">
        <f t="shared" si="135"/>
        <v>5913.6424474980604</v>
      </c>
      <c r="AG1154" s="6">
        <f>VLOOKUP(Table1[[#This Row],[PracticeCode]],$AP$3:$AS$345,4,FALSE)</f>
        <v>5913.6424474980604</v>
      </c>
      <c r="AH1154" s="27">
        <f t="shared" si="136"/>
        <v>429724.68451819237</v>
      </c>
      <c r="AI1154" s="6" t="e">
        <f t="shared" si="131"/>
        <v>#N/A</v>
      </c>
    </row>
    <row r="1155" spans="1:35" x14ac:dyDescent="0.35">
      <c r="A1155" t="str">
        <f t="shared" ref="A1155:A1218" si="137">CONCATENATE(B1155,C1155,D1155,E1155,G1155,H1155)</f>
        <v>GP at HandBabylon GP at Hand PCNHammersmith &amp; FulhamE85124Apr1</v>
      </c>
      <c r="B1155" s="41" t="s">
        <v>697</v>
      </c>
      <c r="C1155" s="41" t="s">
        <v>581</v>
      </c>
      <c r="D1155" s="41" t="s">
        <v>22</v>
      </c>
      <c r="E1155" s="41" t="s">
        <v>125</v>
      </c>
      <c r="F1155" s="41" t="s">
        <v>125</v>
      </c>
      <c r="G1155" s="41" t="s">
        <v>756</v>
      </c>
      <c r="H1155" s="41">
        <v>1</v>
      </c>
      <c r="I1155" s="41">
        <v>72688.268272738598</v>
      </c>
      <c r="J1155" s="41">
        <v>23769</v>
      </c>
      <c r="K1155" s="41">
        <v>0</v>
      </c>
      <c r="L1155" s="41">
        <v>439.72649999999999</v>
      </c>
      <c r="M1155" s="41">
        <v>0</v>
      </c>
      <c r="N1155" s="41">
        <v>27083</v>
      </c>
      <c r="O1155" s="41">
        <v>0</v>
      </c>
      <c r="P1155" s="41">
        <v>538.95170000000007</v>
      </c>
      <c r="Q1155" s="41">
        <v>0</v>
      </c>
      <c r="R1155" s="41">
        <v>21579</v>
      </c>
      <c r="S1155" s="41">
        <v>386.26409999999998</v>
      </c>
      <c r="T1155" s="41">
        <v>27854</v>
      </c>
      <c r="U1155" s="41">
        <v>612.78800000000001</v>
      </c>
      <c r="V1155" s="41">
        <v>45348</v>
      </c>
      <c r="W1155" s="41">
        <v>825.99059999999997</v>
      </c>
      <c r="X1155" s="41">
        <v>54937</v>
      </c>
      <c r="Y1155" s="41">
        <v>1151.7397000000001</v>
      </c>
      <c r="Z1155" s="6">
        <f>0</f>
        <v>0</v>
      </c>
      <c r="AA1155" s="6">
        <f t="shared" si="132"/>
        <v>825.99059999999997</v>
      </c>
      <c r="AB1155">
        <f>IF(ISBLANK(Table1[[#This Row],[FY2425_Cost]])=TRUE,#N/A,Table1[[#This Row],[FY2425_Cost]])</f>
        <v>1151.7397000000001</v>
      </c>
      <c r="AC1155" s="6">
        <f t="shared" si="133"/>
        <v>325.74910000000011</v>
      </c>
      <c r="AD1155" s="6">
        <f>SUMIFS($AB$3:AB1155,$B$3:B1155,B1155)</f>
        <v>1151.7397000000001</v>
      </c>
      <c r="AE1155" s="6">
        <f t="shared" si="134"/>
        <v>32709.720722732371</v>
      </c>
      <c r="AF1155" s="6">
        <f t="shared" si="135"/>
        <v>32709.720722732371</v>
      </c>
      <c r="AG1155" s="6">
        <f>VLOOKUP(Table1[[#This Row],[PracticeCode]],$AP$3:$AS$345,4,FALSE)</f>
        <v>32709.720722732371</v>
      </c>
      <c r="AH1155" s="27">
        <f t="shared" si="136"/>
        <v>2376906.3725185525</v>
      </c>
      <c r="AI1155" s="6">
        <f t="shared" ref="AI1155:AI1218" si="138">IF(AD1155-AF1155&lt;=0,0,AD1155-AF1155)</f>
        <v>0</v>
      </c>
    </row>
    <row r="1156" spans="1:35" x14ac:dyDescent="0.35">
      <c r="A1156" t="str">
        <f t="shared" si="137"/>
        <v>GP at HandBabylon GP at Hand PCNHammersmith &amp; FulhamE85124Aug5</v>
      </c>
      <c r="B1156" s="41" t="s">
        <v>697</v>
      </c>
      <c r="C1156" s="41" t="s">
        <v>581</v>
      </c>
      <c r="D1156" s="41" t="s">
        <v>22</v>
      </c>
      <c r="E1156" s="41" t="s">
        <v>125</v>
      </c>
      <c r="F1156" s="41" t="s">
        <v>125</v>
      </c>
      <c r="G1156" s="41" t="s">
        <v>760</v>
      </c>
      <c r="H1156" s="41">
        <v>5</v>
      </c>
      <c r="I1156" s="41">
        <v>72688.268272738598</v>
      </c>
      <c r="J1156" s="41">
        <v>40779</v>
      </c>
      <c r="K1156" s="41">
        <v>3</v>
      </c>
      <c r="L1156" s="41">
        <v>754.41149999999993</v>
      </c>
      <c r="M1156" s="41">
        <v>5.5499999999999994E-2</v>
      </c>
      <c r="N1156" s="41">
        <v>19225</v>
      </c>
      <c r="O1156" s="41">
        <v>0</v>
      </c>
      <c r="P1156" s="41">
        <v>382.57750000000004</v>
      </c>
      <c r="Q1156" s="41">
        <v>0</v>
      </c>
      <c r="R1156" s="41">
        <v>34805</v>
      </c>
      <c r="S1156" s="41">
        <v>623.0095</v>
      </c>
      <c r="T1156" s="41">
        <v>32450</v>
      </c>
      <c r="U1156" s="41">
        <v>713.9</v>
      </c>
      <c r="V1156" s="41">
        <v>75587</v>
      </c>
      <c r="W1156" s="41">
        <v>1377.4765</v>
      </c>
      <c r="X1156" s="41">
        <v>51675</v>
      </c>
      <c r="Y1156" s="41">
        <v>1096.4775</v>
      </c>
      <c r="Z1156" s="6">
        <f>0</f>
        <v>0</v>
      </c>
      <c r="AA1156" s="6">
        <f t="shared" si="132"/>
        <v>1377.4765</v>
      </c>
      <c r="AB1156">
        <f>IF(ISBLANK(Table1[[#This Row],[FY2425_Cost]])=TRUE,#N/A,Table1[[#This Row],[FY2425_Cost]])</f>
        <v>1096.4775</v>
      </c>
      <c r="AC1156" s="6">
        <f t="shared" si="133"/>
        <v>-280.99900000000002</v>
      </c>
      <c r="AD1156" s="6">
        <f>SUMIFS($AB$3:AB1156,$B$3:B1156,B1156)</f>
        <v>2248.2172</v>
      </c>
      <c r="AE1156" s="6">
        <f t="shared" si="134"/>
        <v>32709.720722732371</v>
      </c>
      <c r="AF1156" s="6">
        <f t="shared" si="135"/>
        <v>32709.720722732371</v>
      </c>
      <c r="AG1156" s="6">
        <f>VLOOKUP(Table1[[#This Row],[PracticeCode]],$AP$3:$AS$345,4,FALSE)</f>
        <v>32709.720722732371</v>
      </c>
      <c r="AH1156" s="27">
        <f t="shared" si="136"/>
        <v>2376906.3725185525</v>
      </c>
      <c r="AI1156" s="6">
        <f t="shared" si="138"/>
        <v>0</v>
      </c>
    </row>
    <row r="1157" spans="1:35" x14ac:dyDescent="0.35">
      <c r="A1157" t="str">
        <f t="shared" si="137"/>
        <v>GP at HandBabylon GP at Hand PCNHammersmith &amp; FulhamE85124Dec9</v>
      </c>
      <c r="B1157" s="41" t="s">
        <v>697</v>
      </c>
      <c r="C1157" s="41" t="s">
        <v>581</v>
      </c>
      <c r="D1157" s="41" t="s">
        <v>22</v>
      </c>
      <c r="E1157" s="41" t="s">
        <v>125</v>
      </c>
      <c r="F1157" s="41" t="s">
        <v>125</v>
      </c>
      <c r="G1157" s="41" t="s">
        <v>764</v>
      </c>
      <c r="H1157" s="41">
        <v>9</v>
      </c>
      <c r="I1157" s="41">
        <v>72688.268272738598</v>
      </c>
      <c r="J1157" s="41">
        <v>26978</v>
      </c>
      <c r="K1157" s="41">
        <v>0</v>
      </c>
      <c r="L1157" s="41">
        <v>536.86220000000003</v>
      </c>
      <c r="M1157" s="41">
        <v>0</v>
      </c>
      <c r="N1157" s="41"/>
      <c r="O1157" s="41"/>
      <c r="P1157" s="41"/>
      <c r="Q1157" s="41"/>
      <c r="R1157" s="41">
        <v>33872</v>
      </c>
      <c r="S1157" s="41">
        <v>606.30880000000002</v>
      </c>
      <c r="T1157" s="41"/>
      <c r="U1157" s="41"/>
      <c r="V1157" s="41">
        <v>60850</v>
      </c>
      <c r="W1157" s="41">
        <v>1143.171</v>
      </c>
      <c r="X1157" s="41"/>
      <c r="Y1157" s="41"/>
      <c r="Z1157" s="6">
        <f>0</f>
        <v>0</v>
      </c>
      <c r="AA1157" s="6">
        <f t="shared" si="132"/>
        <v>1143.171</v>
      </c>
      <c r="AB1157" t="e">
        <f>IF(ISBLANK(Table1[[#This Row],[FY2425_Cost]])=TRUE,#N/A,Table1[[#This Row],[FY2425_Cost]])</f>
        <v>#N/A</v>
      </c>
      <c r="AC1157" s="6" t="e">
        <f t="shared" si="133"/>
        <v>#N/A</v>
      </c>
      <c r="AD1157" s="6" t="e">
        <f>SUMIFS($AB$3:AB1157,$B$3:B1157,B1157)</f>
        <v>#N/A</v>
      </c>
      <c r="AE1157" s="6">
        <f t="shared" si="134"/>
        <v>32709.720722732371</v>
      </c>
      <c r="AF1157" s="6">
        <f t="shared" si="135"/>
        <v>32709.720722732371</v>
      </c>
      <c r="AG1157" s="6">
        <f>VLOOKUP(Table1[[#This Row],[PracticeCode]],$AP$3:$AS$345,4,FALSE)</f>
        <v>32709.720722732371</v>
      </c>
      <c r="AH1157" s="27">
        <f t="shared" si="136"/>
        <v>2376906.3725185525</v>
      </c>
      <c r="AI1157" s="6" t="e">
        <f t="shared" si="138"/>
        <v>#N/A</v>
      </c>
    </row>
    <row r="1158" spans="1:35" x14ac:dyDescent="0.35">
      <c r="A1158" t="str">
        <f t="shared" si="137"/>
        <v>GP at HandBabylon GP at Hand PCNHammersmith &amp; FulhamE85124Feb11</v>
      </c>
      <c r="B1158" s="41" t="s">
        <v>697</v>
      </c>
      <c r="C1158" s="41" t="s">
        <v>581</v>
      </c>
      <c r="D1158" s="41" t="s">
        <v>22</v>
      </c>
      <c r="E1158" s="41" t="s">
        <v>125</v>
      </c>
      <c r="F1158" s="41" t="s">
        <v>125</v>
      </c>
      <c r="G1158" s="41" t="s">
        <v>766</v>
      </c>
      <c r="H1158" s="41">
        <v>11</v>
      </c>
      <c r="I1158" s="41">
        <v>72688.268272738598</v>
      </c>
      <c r="J1158" s="41">
        <v>28911</v>
      </c>
      <c r="K1158" s="41">
        <v>0</v>
      </c>
      <c r="L1158" s="41">
        <v>575.32889999999998</v>
      </c>
      <c r="M1158" s="41">
        <v>0</v>
      </c>
      <c r="N1158" s="41"/>
      <c r="O1158" s="41"/>
      <c r="P1158" s="41"/>
      <c r="Q1158" s="41"/>
      <c r="R1158" s="41">
        <v>54058</v>
      </c>
      <c r="S1158" s="41">
        <v>967.63819999999998</v>
      </c>
      <c r="T1158" s="41"/>
      <c r="U1158" s="41"/>
      <c r="V1158" s="41">
        <v>82969</v>
      </c>
      <c r="W1158" s="41">
        <v>1542.9670999999998</v>
      </c>
      <c r="X1158" s="41"/>
      <c r="Y1158" s="41"/>
      <c r="Z1158" s="6">
        <f>0</f>
        <v>0</v>
      </c>
      <c r="AA1158" s="6">
        <f t="shared" si="132"/>
        <v>1542.9670999999998</v>
      </c>
      <c r="AB1158" t="e">
        <f>IF(ISBLANK(Table1[[#This Row],[FY2425_Cost]])=TRUE,#N/A,Table1[[#This Row],[FY2425_Cost]])</f>
        <v>#N/A</v>
      </c>
      <c r="AC1158" s="6" t="e">
        <f t="shared" si="133"/>
        <v>#N/A</v>
      </c>
      <c r="AD1158" s="6" t="e">
        <f>SUMIFS($AB$3:AB1158,$B$3:B1158,B1158)</f>
        <v>#N/A</v>
      </c>
      <c r="AE1158" s="6">
        <f t="shared" si="134"/>
        <v>32709.720722732371</v>
      </c>
      <c r="AF1158" s="6">
        <f t="shared" si="135"/>
        <v>32709.720722732371</v>
      </c>
      <c r="AG1158" s="6">
        <f>VLOOKUP(Table1[[#This Row],[PracticeCode]],$AP$3:$AS$345,4,FALSE)</f>
        <v>32709.720722732371</v>
      </c>
      <c r="AH1158" s="27">
        <f t="shared" si="136"/>
        <v>2376906.3725185525</v>
      </c>
      <c r="AI1158" s="6" t="e">
        <f t="shared" si="138"/>
        <v>#N/A</v>
      </c>
    </row>
    <row r="1159" spans="1:35" x14ac:dyDescent="0.35">
      <c r="A1159" t="str">
        <f t="shared" si="137"/>
        <v>GP at HandBabylon GP at Hand PCNHammersmith &amp; FulhamE85124Jan10</v>
      </c>
      <c r="B1159" s="41" t="s">
        <v>697</v>
      </c>
      <c r="C1159" s="41" t="s">
        <v>581</v>
      </c>
      <c r="D1159" s="41" t="s">
        <v>22</v>
      </c>
      <c r="E1159" s="41" t="s">
        <v>125</v>
      </c>
      <c r="F1159" s="41" t="s">
        <v>125</v>
      </c>
      <c r="G1159" s="41" t="s">
        <v>765</v>
      </c>
      <c r="H1159" s="41">
        <v>10</v>
      </c>
      <c r="I1159" s="41">
        <v>72688.268272738598</v>
      </c>
      <c r="J1159" s="41">
        <v>48264</v>
      </c>
      <c r="K1159" s="41">
        <v>0</v>
      </c>
      <c r="L1159" s="41">
        <v>960.45360000000005</v>
      </c>
      <c r="M1159" s="41">
        <v>0</v>
      </c>
      <c r="N1159" s="41"/>
      <c r="O1159" s="41"/>
      <c r="P1159" s="41"/>
      <c r="Q1159" s="41"/>
      <c r="R1159" s="41">
        <v>38487</v>
      </c>
      <c r="S1159" s="41">
        <v>688.91729999999995</v>
      </c>
      <c r="T1159" s="41"/>
      <c r="U1159" s="41"/>
      <c r="V1159" s="41">
        <v>86751</v>
      </c>
      <c r="W1159" s="41">
        <v>1649.3708999999999</v>
      </c>
      <c r="X1159" s="41"/>
      <c r="Y1159" s="41"/>
      <c r="Z1159" s="6">
        <f>0</f>
        <v>0</v>
      </c>
      <c r="AA1159" s="6">
        <f t="shared" si="132"/>
        <v>1649.3708999999999</v>
      </c>
      <c r="AB1159" t="e">
        <f>IF(ISBLANK(Table1[[#This Row],[FY2425_Cost]])=TRUE,#N/A,Table1[[#This Row],[FY2425_Cost]])</f>
        <v>#N/A</v>
      </c>
      <c r="AC1159" s="6" t="e">
        <f t="shared" si="133"/>
        <v>#N/A</v>
      </c>
      <c r="AD1159" s="6" t="e">
        <f>SUMIFS($AB$3:AB1159,$B$3:B1159,B1159)</f>
        <v>#N/A</v>
      </c>
      <c r="AE1159" s="6">
        <f t="shared" si="134"/>
        <v>32709.720722732371</v>
      </c>
      <c r="AF1159" s="6">
        <f t="shared" si="135"/>
        <v>32709.720722732371</v>
      </c>
      <c r="AG1159" s="6">
        <f>VLOOKUP(Table1[[#This Row],[PracticeCode]],$AP$3:$AS$345,4,FALSE)</f>
        <v>32709.720722732371</v>
      </c>
      <c r="AH1159" s="27">
        <f t="shared" si="136"/>
        <v>2376906.3725185525</v>
      </c>
      <c r="AI1159" s="6" t="e">
        <f t="shared" si="138"/>
        <v>#N/A</v>
      </c>
    </row>
    <row r="1160" spans="1:35" x14ac:dyDescent="0.35">
      <c r="A1160" t="str">
        <f t="shared" si="137"/>
        <v>GP at HandBabylon GP at Hand PCNHammersmith &amp; FulhamE85124Jul4</v>
      </c>
      <c r="B1160" s="41" t="s">
        <v>697</v>
      </c>
      <c r="C1160" s="41" t="s">
        <v>581</v>
      </c>
      <c r="D1160" s="41" t="s">
        <v>22</v>
      </c>
      <c r="E1160" s="41" t="s">
        <v>125</v>
      </c>
      <c r="F1160" s="41" t="s">
        <v>125</v>
      </c>
      <c r="G1160" s="41" t="s">
        <v>759</v>
      </c>
      <c r="H1160" s="41">
        <v>4</v>
      </c>
      <c r="I1160" s="41">
        <v>72688.268272738598</v>
      </c>
      <c r="J1160" s="41">
        <v>36213</v>
      </c>
      <c r="K1160" s="41">
        <v>1</v>
      </c>
      <c r="L1160" s="41">
        <v>669.94049999999993</v>
      </c>
      <c r="M1160" s="41">
        <v>1.8499999999999999E-2</v>
      </c>
      <c r="N1160" s="41">
        <v>20235</v>
      </c>
      <c r="O1160" s="41">
        <v>6</v>
      </c>
      <c r="P1160" s="41">
        <v>402.67650000000003</v>
      </c>
      <c r="Q1160" s="41">
        <v>0.11940000000000001</v>
      </c>
      <c r="R1160" s="41">
        <v>32352</v>
      </c>
      <c r="S1160" s="41">
        <v>579.10080000000005</v>
      </c>
      <c r="T1160" s="41">
        <v>48074</v>
      </c>
      <c r="U1160" s="41">
        <v>1057.6279999999999</v>
      </c>
      <c r="V1160" s="41">
        <v>68566</v>
      </c>
      <c r="W1160" s="41">
        <v>1249.0598</v>
      </c>
      <c r="X1160" s="41">
        <v>68315</v>
      </c>
      <c r="Y1160" s="41">
        <v>1460.4239</v>
      </c>
      <c r="Z1160" s="6">
        <f>0</f>
        <v>0</v>
      </c>
      <c r="AA1160" s="6">
        <f t="shared" si="132"/>
        <v>1249.0598</v>
      </c>
      <c r="AB1160">
        <f>IF(ISBLANK(Table1[[#This Row],[FY2425_Cost]])=TRUE,#N/A,Table1[[#This Row],[FY2425_Cost]])</f>
        <v>1460.4239</v>
      </c>
      <c r="AC1160" s="6">
        <f t="shared" si="133"/>
        <v>211.36410000000001</v>
      </c>
      <c r="AD1160" s="6" t="e">
        <f>SUMIFS($AB$3:AB1160,$B$3:B1160,B1160)</f>
        <v>#N/A</v>
      </c>
      <c r="AE1160" s="6">
        <f t="shared" si="134"/>
        <v>32709.720722732371</v>
      </c>
      <c r="AF1160" s="6">
        <f t="shared" si="135"/>
        <v>32709.720722732371</v>
      </c>
      <c r="AG1160" s="6">
        <f>VLOOKUP(Table1[[#This Row],[PracticeCode]],$AP$3:$AS$345,4,FALSE)</f>
        <v>32709.720722732371</v>
      </c>
      <c r="AH1160" s="27">
        <f t="shared" si="136"/>
        <v>2376906.3725185525</v>
      </c>
      <c r="AI1160" s="6" t="e">
        <f t="shared" si="138"/>
        <v>#N/A</v>
      </c>
    </row>
    <row r="1161" spans="1:35" x14ac:dyDescent="0.35">
      <c r="A1161" t="str">
        <f t="shared" si="137"/>
        <v>GP at HandBabylon GP at Hand PCNHammersmith &amp; FulhamE85124Jun3</v>
      </c>
      <c r="B1161" s="41" t="s">
        <v>697</v>
      </c>
      <c r="C1161" s="41" t="s">
        <v>581</v>
      </c>
      <c r="D1161" s="41" t="s">
        <v>22</v>
      </c>
      <c r="E1161" s="41" t="s">
        <v>125</v>
      </c>
      <c r="F1161" s="41" t="s">
        <v>125</v>
      </c>
      <c r="G1161" s="41" t="s">
        <v>758</v>
      </c>
      <c r="H1161" s="41">
        <v>3</v>
      </c>
      <c r="I1161" s="41">
        <v>72688.268272738598</v>
      </c>
      <c r="J1161" s="41">
        <v>27077</v>
      </c>
      <c r="K1161" s="41">
        <v>0</v>
      </c>
      <c r="L1161" s="41">
        <v>500.92449999999997</v>
      </c>
      <c r="M1161" s="41">
        <v>0</v>
      </c>
      <c r="N1161" s="41">
        <v>23848</v>
      </c>
      <c r="O1161" s="41">
        <v>1</v>
      </c>
      <c r="P1161" s="41">
        <v>474.57520000000005</v>
      </c>
      <c r="Q1161" s="41">
        <v>1.9900000000000001E-2</v>
      </c>
      <c r="R1161" s="41">
        <v>48121</v>
      </c>
      <c r="S1161" s="41">
        <v>861.36590000000001</v>
      </c>
      <c r="T1161" s="41">
        <v>27304</v>
      </c>
      <c r="U1161" s="41">
        <v>600.68799999999999</v>
      </c>
      <c r="V1161" s="41">
        <v>75198</v>
      </c>
      <c r="W1161" s="41">
        <v>1362.2903999999999</v>
      </c>
      <c r="X1161" s="41">
        <v>51153</v>
      </c>
      <c r="Y1161" s="41">
        <v>1075.2831000000001</v>
      </c>
      <c r="Z1161" s="6">
        <f>0</f>
        <v>0</v>
      </c>
      <c r="AA1161" s="6">
        <f t="shared" si="132"/>
        <v>1362.2903999999999</v>
      </c>
      <c r="AB1161">
        <f>IF(ISBLANK(Table1[[#This Row],[FY2425_Cost]])=TRUE,#N/A,Table1[[#This Row],[FY2425_Cost]])</f>
        <v>1075.2831000000001</v>
      </c>
      <c r="AC1161" s="6">
        <f t="shared" si="133"/>
        <v>-287.00729999999976</v>
      </c>
      <c r="AD1161" s="6" t="e">
        <f>SUMIFS($AB$3:AB1161,$B$3:B1161,B1161)</f>
        <v>#N/A</v>
      </c>
      <c r="AE1161" s="6">
        <f t="shared" si="134"/>
        <v>32709.720722732371</v>
      </c>
      <c r="AF1161" s="6">
        <f t="shared" si="135"/>
        <v>32709.720722732371</v>
      </c>
      <c r="AG1161" s="6">
        <f>VLOOKUP(Table1[[#This Row],[PracticeCode]],$AP$3:$AS$345,4,FALSE)</f>
        <v>32709.720722732371</v>
      </c>
      <c r="AH1161" s="27">
        <f t="shared" si="136"/>
        <v>2376906.3725185525</v>
      </c>
      <c r="AI1161" s="6" t="e">
        <f t="shared" si="138"/>
        <v>#N/A</v>
      </c>
    </row>
    <row r="1162" spans="1:35" x14ac:dyDescent="0.35">
      <c r="A1162" t="str">
        <f t="shared" si="137"/>
        <v>GP at HandBabylon GP at Hand PCNHammersmith &amp; FulhamE85124Mar12</v>
      </c>
      <c r="B1162" s="41" t="s">
        <v>697</v>
      </c>
      <c r="C1162" s="41" t="s">
        <v>581</v>
      </c>
      <c r="D1162" s="41" t="s">
        <v>22</v>
      </c>
      <c r="E1162" s="41" t="s">
        <v>125</v>
      </c>
      <c r="F1162" s="41" t="s">
        <v>125</v>
      </c>
      <c r="G1162" s="41" t="s">
        <v>767</v>
      </c>
      <c r="H1162" s="41">
        <v>12</v>
      </c>
      <c r="I1162" s="41">
        <v>72688.268272738598</v>
      </c>
      <c r="J1162" s="41">
        <v>36316</v>
      </c>
      <c r="K1162" s="41">
        <v>32</v>
      </c>
      <c r="L1162" s="41">
        <v>722.6884</v>
      </c>
      <c r="M1162" s="41">
        <v>0.63680000000000003</v>
      </c>
      <c r="N1162" s="41"/>
      <c r="O1162" s="41"/>
      <c r="P1162" s="41"/>
      <c r="Q1162" s="41"/>
      <c r="R1162" s="41">
        <v>30734</v>
      </c>
      <c r="S1162" s="41">
        <v>550.1386</v>
      </c>
      <c r="T1162" s="41"/>
      <c r="U1162" s="41"/>
      <c r="V1162" s="41">
        <v>67082</v>
      </c>
      <c r="W1162" s="41">
        <v>1273.4638</v>
      </c>
      <c r="X1162" s="41"/>
      <c r="Y1162" s="41"/>
      <c r="Z1162" s="6">
        <f>0</f>
        <v>0</v>
      </c>
      <c r="AA1162" s="6">
        <f t="shared" si="132"/>
        <v>1273.4638</v>
      </c>
      <c r="AB1162" t="e">
        <f>IF(ISBLANK(Table1[[#This Row],[FY2425_Cost]])=TRUE,#N/A,Table1[[#This Row],[FY2425_Cost]])</f>
        <v>#N/A</v>
      </c>
      <c r="AC1162" s="6" t="e">
        <f t="shared" si="133"/>
        <v>#N/A</v>
      </c>
      <c r="AD1162" s="6" t="e">
        <f>SUMIFS($AB$3:AB1162,$B$3:B1162,B1162)</f>
        <v>#N/A</v>
      </c>
      <c r="AE1162" s="6">
        <f t="shared" si="134"/>
        <v>32709.720722732371</v>
      </c>
      <c r="AF1162" s="6">
        <f t="shared" si="135"/>
        <v>32709.720722732371</v>
      </c>
      <c r="AG1162" s="6">
        <f>VLOOKUP(Table1[[#This Row],[PracticeCode]],$AP$3:$AS$345,4,FALSE)</f>
        <v>32709.720722732371</v>
      </c>
      <c r="AH1162" s="27">
        <f t="shared" si="136"/>
        <v>2376906.3725185525</v>
      </c>
      <c r="AI1162" s="6" t="e">
        <f t="shared" si="138"/>
        <v>#N/A</v>
      </c>
    </row>
    <row r="1163" spans="1:35" x14ac:dyDescent="0.35">
      <c r="A1163" t="str">
        <f t="shared" si="137"/>
        <v>GP at HandBabylon GP at Hand PCNHammersmith &amp; FulhamE85124May2</v>
      </c>
      <c r="B1163" s="41" t="s">
        <v>697</v>
      </c>
      <c r="C1163" s="41" t="s">
        <v>581</v>
      </c>
      <c r="D1163" s="41" t="s">
        <v>22</v>
      </c>
      <c r="E1163" s="41" t="s">
        <v>125</v>
      </c>
      <c r="F1163" s="41" t="s">
        <v>125</v>
      </c>
      <c r="G1163" s="41" t="s">
        <v>757</v>
      </c>
      <c r="H1163" s="41">
        <v>2</v>
      </c>
      <c r="I1163" s="41">
        <v>72688.268272738598</v>
      </c>
      <c r="J1163" s="41">
        <v>26652</v>
      </c>
      <c r="K1163" s="41">
        <v>0</v>
      </c>
      <c r="L1163" s="41">
        <v>493.06199999999995</v>
      </c>
      <c r="M1163" s="41">
        <v>0</v>
      </c>
      <c r="N1163" s="41">
        <v>21930</v>
      </c>
      <c r="O1163" s="41">
        <v>17</v>
      </c>
      <c r="P1163" s="41">
        <v>436.40700000000004</v>
      </c>
      <c r="Q1163" s="41">
        <v>0.33830000000000005</v>
      </c>
      <c r="R1163" s="41">
        <v>31532</v>
      </c>
      <c r="S1163" s="41">
        <v>564.42280000000005</v>
      </c>
      <c r="T1163" s="41">
        <v>26840</v>
      </c>
      <c r="U1163" s="41">
        <v>590.48</v>
      </c>
      <c r="V1163" s="41">
        <v>58184</v>
      </c>
      <c r="W1163" s="41">
        <v>1057.4848</v>
      </c>
      <c r="X1163" s="41">
        <v>48787</v>
      </c>
      <c r="Y1163" s="41">
        <v>1027.2253000000001</v>
      </c>
      <c r="Z1163" s="6">
        <f>0</f>
        <v>0</v>
      </c>
      <c r="AA1163" s="6">
        <f t="shared" si="132"/>
        <v>1057.4848</v>
      </c>
      <c r="AB1163">
        <f>IF(ISBLANK(Table1[[#This Row],[FY2425_Cost]])=TRUE,#N/A,Table1[[#This Row],[FY2425_Cost]])</f>
        <v>1027.2253000000001</v>
      </c>
      <c r="AC1163" s="6">
        <f t="shared" si="133"/>
        <v>-30.259499999999889</v>
      </c>
      <c r="AD1163" s="6" t="e">
        <f>SUMIFS($AB$3:AB1163,$B$3:B1163,B1163)</f>
        <v>#N/A</v>
      </c>
      <c r="AE1163" s="6">
        <f t="shared" si="134"/>
        <v>32709.720722732371</v>
      </c>
      <c r="AF1163" s="6">
        <f t="shared" si="135"/>
        <v>32709.720722732371</v>
      </c>
      <c r="AG1163" s="6">
        <f>VLOOKUP(Table1[[#This Row],[PracticeCode]],$AP$3:$AS$345,4,FALSE)</f>
        <v>32709.720722732371</v>
      </c>
      <c r="AH1163" s="27">
        <f t="shared" si="136"/>
        <v>2376906.3725185525</v>
      </c>
      <c r="AI1163" s="6" t="e">
        <f t="shared" si="138"/>
        <v>#N/A</v>
      </c>
    </row>
    <row r="1164" spans="1:35" x14ac:dyDescent="0.35">
      <c r="A1164" t="str">
        <f t="shared" si="137"/>
        <v>GP at HandBabylon GP at Hand PCNHammersmith &amp; FulhamE85124Nov8</v>
      </c>
      <c r="B1164" s="41" t="s">
        <v>697</v>
      </c>
      <c r="C1164" s="41" t="s">
        <v>581</v>
      </c>
      <c r="D1164" s="41" t="s">
        <v>22</v>
      </c>
      <c r="E1164" s="41" t="s">
        <v>125</v>
      </c>
      <c r="F1164" s="41" t="s">
        <v>125</v>
      </c>
      <c r="G1164" s="41" t="s">
        <v>763</v>
      </c>
      <c r="H1164" s="41">
        <v>8</v>
      </c>
      <c r="I1164" s="41">
        <v>72688.268272738598</v>
      </c>
      <c r="J1164" s="41">
        <v>39225</v>
      </c>
      <c r="K1164" s="41">
        <v>0</v>
      </c>
      <c r="L1164" s="41">
        <v>780.57749999999999</v>
      </c>
      <c r="M1164" s="41">
        <v>0</v>
      </c>
      <c r="N1164" s="41"/>
      <c r="O1164" s="41"/>
      <c r="P1164" s="41"/>
      <c r="Q1164" s="41"/>
      <c r="R1164" s="41">
        <v>53306</v>
      </c>
      <c r="S1164" s="41">
        <v>954.17740000000003</v>
      </c>
      <c r="T1164" s="41"/>
      <c r="U1164" s="41"/>
      <c r="V1164" s="41">
        <v>92531</v>
      </c>
      <c r="W1164" s="41">
        <v>1734.7548999999999</v>
      </c>
      <c r="X1164" s="41"/>
      <c r="Y1164" s="41"/>
      <c r="Z1164" s="6">
        <f>0</f>
        <v>0</v>
      </c>
      <c r="AA1164" s="6">
        <f t="shared" si="132"/>
        <v>1734.7548999999999</v>
      </c>
      <c r="AB1164" t="e">
        <f>IF(ISBLANK(Table1[[#This Row],[FY2425_Cost]])=TRUE,#N/A,Table1[[#This Row],[FY2425_Cost]])</f>
        <v>#N/A</v>
      </c>
      <c r="AC1164" s="6" t="e">
        <f t="shared" si="133"/>
        <v>#N/A</v>
      </c>
      <c r="AD1164" s="6" t="e">
        <f>SUMIFS($AB$3:AB1164,$B$3:B1164,B1164)</f>
        <v>#N/A</v>
      </c>
      <c r="AE1164" s="6">
        <f t="shared" si="134"/>
        <v>32709.720722732371</v>
      </c>
      <c r="AF1164" s="6">
        <f t="shared" si="135"/>
        <v>32709.720722732371</v>
      </c>
      <c r="AG1164" s="6">
        <f>VLOOKUP(Table1[[#This Row],[PracticeCode]],$AP$3:$AS$345,4,FALSE)</f>
        <v>32709.720722732371</v>
      </c>
      <c r="AH1164" s="27">
        <f t="shared" si="136"/>
        <v>2376906.3725185525</v>
      </c>
      <c r="AI1164" s="6" t="e">
        <f t="shared" si="138"/>
        <v>#N/A</v>
      </c>
    </row>
    <row r="1165" spans="1:35" x14ac:dyDescent="0.35">
      <c r="A1165" t="str">
        <f t="shared" si="137"/>
        <v>GP at HandBabylon GP at Hand PCNHammersmith &amp; FulhamE85124Oct7</v>
      </c>
      <c r="B1165" s="41" t="s">
        <v>697</v>
      </c>
      <c r="C1165" s="41" t="s">
        <v>581</v>
      </c>
      <c r="D1165" s="41" t="s">
        <v>22</v>
      </c>
      <c r="E1165" s="41" t="s">
        <v>125</v>
      </c>
      <c r="F1165" s="41" t="s">
        <v>125</v>
      </c>
      <c r="G1165" s="41" t="s">
        <v>762</v>
      </c>
      <c r="H1165" s="41">
        <v>7</v>
      </c>
      <c r="I1165" s="41">
        <v>72688.268272738598</v>
      </c>
      <c r="J1165" s="41">
        <v>71442</v>
      </c>
      <c r="K1165" s="41">
        <v>0</v>
      </c>
      <c r="L1165" s="41">
        <v>1421.6958</v>
      </c>
      <c r="M1165" s="41">
        <v>0</v>
      </c>
      <c r="N1165" s="41">
        <v>0</v>
      </c>
      <c r="O1165" s="41">
        <v>1443</v>
      </c>
      <c r="P1165" s="41">
        <v>0</v>
      </c>
      <c r="Q1165" s="41">
        <v>32.467500000000001</v>
      </c>
      <c r="R1165" s="41">
        <v>42075</v>
      </c>
      <c r="S1165" s="41">
        <v>753.14250000000004</v>
      </c>
      <c r="T1165" s="41">
        <v>60391</v>
      </c>
      <c r="U1165" s="41">
        <v>1328.6020000000001</v>
      </c>
      <c r="V1165" s="41">
        <v>113517</v>
      </c>
      <c r="W1165" s="41">
        <v>2174.8382999999999</v>
      </c>
      <c r="X1165" s="41">
        <v>61834</v>
      </c>
      <c r="Y1165" s="41">
        <v>1361.0695000000001</v>
      </c>
      <c r="Z1165" s="6">
        <f>0</f>
        <v>0</v>
      </c>
      <c r="AA1165" s="6">
        <f t="shared" si="132"/>
        <v>2174.8382999999999</v>
      </c>
      <c r="AB1165">
        <f>IF(ISBLANK(Table1[[#This Row],[FY2425_Cost]])=TRUE,#N/A,Table1[[#This Row],[FY2425_Cost]])</f>
        <v>1361.0695000000001</v>
      </c>
      <c r="AC1165" s="6">
        <f t="shared" si="133"/>
        <v>-813.76879999999983</v>
      </c>
      <c r="AD1165" s="6" t="e">
        <f>SUMIFS($AB$3:AB1165,$B$3:B1165,B1165)</f>
        <v>#N/A</v>
      </c>
      <c r="AE1165" s="6">
        <f t="shared" si="134"/>
        <v>32709.720722732371</v>
      </c>
      <c r="AF1165" s="6">
        <f t="shared" si="135"/>
        <v>32709.720722732371</v>
      </c>
      <c r="AG1165" s="6">
        <f>VLOOKUP(Table1[[#This Row],[PracticeCode]],$AP$3:$AS$345,4,FALSE)</f>
        <v>32709.720722732371</v>
      </c>
      <c r="AH1165" s="27">
        <f t="shared" si="136"/>
        <v>2376906.3725185525</v>
      </c>
      <c r="AI1165" s="6" t="e">
        <f t="shared" si="138"/>
        <v>#N/A</v>
      </c>
    </row>
    <row r="1166" spans="1:35" x14ac:dyDescent="0.35">
      <c r="A1166" t="str">
        <f t="shared" si="137"/>
        <v>GP at HandBabylon GP at Hand PCNHammersmith &amp; FulhamE85124Sep6</v>
      </c>
      <c r="B1166" s="41" t="s">
        <v>697</v>
      </c>
      <c r="C1166" s="41" t="s">
        <v>581</v>
      </c>
      <c r="D1166" s="41" t="s">
        <v>22</v>
      </c>
      <c r="E1166" s="41" t="s">
        <v>125</v>
      </c>
      <c r="F1166" s="41" t="s">
        <v>125</v>
      </c>
      <c r="G1166" s="41" t="s">
        <v>761</v>
      </c>
      <c r="H1166" s="41">
        <v>6</v>
      </c>
      <c r="I1166" s="41">
        <v>72688.268272738598</v>
      </c>
      <c r="J1166" s="41">
        <v>98827</v>
      </c>
      <c r="K1166" s="41">
        <v>0</v>
      </c>
      <c r="L1166" s="41">
        <v>1966.6573000000001</v>
      </c>
      <c r="M1166" s="41">
        <v>0</v>
      </c>
      <c r="N1166" s="41">
        <v>21228</v>
      </c>
      <c r="O1166" s="41">
        <v>50</v>
      </c>
      <c r="P1166" s="41">
        <v>477.63</v>
      </c>
      <c r="Q1166" s="41">
        <v>1.125</v>
      </c>
      <c r="R1166" s="41">
        <v>28186</v>
      </c>
      <c r="S1166" s="41">
        <v>504.52940000000001</v>
      </c>
      <c r="T1166" s="41">
        <v>41104</v>
      </c>
      <c r="U1166" s="41">
        <v>904.28800000000001</v>
      </c>
      <c r="V1166" s="41">
        <v>127013</v>
      </c>
      <c r="W1166" s="41">
        <v>2471.1867000000002</v>
      </c>
      <c r="X1166" s="41">
        <v>62382</v>
      </c>
      <c r="Y1166" s="41">
        <v>1383.0430000000001</v>
      </c>
      <c r="Z1166" s="6">
        <f>0</f>
        <v>0</v>
      </c>
      <c r="AA1166" s="6">
        <f t="shared" si="132"/>
        <v>2471.1867000000002</v>
      </c>
      <c r="AB1166">
        <f>IF(ISBLANK(Table1[[#This Row],[FY2425_Cost]])=TRUE,#N/A,Table1[[#This Row],[FY2425_Cost]])</f>
        <v>1383.0430000000001</v>
      </c>
      <c r="AC1166" s="6">
        <f t="shared" si="133"/>
        <v>-1088.1437000000001</v>
      </c>
      <c r="AD1166" s="6" t="e">
        <f>SUMIFS($AB$3:AB1166,$B$3:B1166,B1166)</f>
        <v>#N/A</v>
      </c>
      <c r="AE1166" s="6">
        <f t="shared" si="134"/>
        <v>32709.720722732371</v>
      </c>
      <c r="AF1166" s="6">
        <f t="shared" si="135"/>
        <v>32709.720722732371</v>
      </c>
      <c r="AG1166" s="6">
        <f>VLOOKUP(Table1[[#This Row],[PracticeCode]],$AP$3:$AS$345,4,FALSE)</f>
        <v>32709.720722732371</v>
      </c>
      <c r="AH1166" s="27">
        <f t="shared" si="136"/>
        <v>2376906.3725185525</v>
      </c>
      <c r="AI1166" s="6" t="e">
        <f t="shared" si="138"/>
        <v>#N/A</v>
      </c>
    </row>
    <row r="1167" spans="1:35" x14ac:dyDescent="0.35">
      <c r="A1167" t="str">
        <f t="shared" si="137"/>
        <v>GP DIRECTSphere PCNHarrowE84058Apr1</v>
      </c>
      <c r="B1167" s="41" t="s">
        <v>614</v>
      </c>
      <c r="C1167" s="41" t="s">
        <v>474</v>
      </c>
      <c r="D1167" s="41" t="s">
        <v>26</v>
      </c>
      <c r="E1167" s="41" t="s">
        <v>126</v>
      </c>
      <c r="F1167" s="41" t="s">
        <v>126</v>
      </c>
      <c r="G1167" s="41" t="s">
        <v>756</v>
      </c>
      <c r="H1167" s="41">
        <v>1</v>
      </c>
      <c r="I1167" s="41">
        <v>22086.593099131002</v>
      </c>
      <c r="J1167" s="41">
        <v>109827</v>
      </c>
      <c r="K1167" s="41">
        <v>4541</v>
      </c>
      <c r="L1167" s="41">
        <v>2031.7994999999999</v>
      </c>
      <c r="M1167" s="41">
        <v>84.008499999999998</v>
      </c>
      <c r="N1167" s="41">
        <v>53037</v>
      </c>
      <c r="O1167" s="41">
        <v>3009</v>
      </c>
      <c r="P1167" s="41">
        <v>1055.4363000000001</v>
      </c>
      <c r="Q1167" s="41">
        <v>59.879100000000001</v>
      </c>
      <c r="R1167" s="41">
        <v>12612</v>
      </c>
      <c r="S1167" s="41">
        <v>225.75479999999999</v>
      </c>
      <c r="T1167" s="41">
        <v>24862</v>
      </c>
      <c r="U1167" s="41">
        <v>546.96400000000006</v>
      </c>
      <c r="V1167" s="41">
        <v>126980</v>
      </c>
      <c r="W1167" s="41">
        <v>2341.5628000000002</v>
      </c>
      <c r="X1167" s="41">
        <v>80908</v>
      </c>
      <c r="Y1167" s="41">
        <v>1662.2794000000004</v>
      </c>
      <c r="Z1167" s="6">
        <f>0</f>
        <v>0</v>
      </c>
      <c r="AA1167" s="6">
        <f t="shared" si="132"/>
        <v>2341.5628000000002</v>
      </c>
      <c r="AB1167">
        <f>IF(ISBLANK(Table1[[#This Row],[FY2425_Cost]])=TRUE,#N/A,Table1[[#This Row],[FY2425_Cost]])</f>
        <v>1662.2794000000004</v>
      </c>
      <c r="AC1167" s="6">
        <f t="shared" si="133"/>
        <v>-679.2833999999998</v>
      </c>
      <c r="AD1167" s="6">
        <f>SUMIFS($AB$3:AB1167,$B$3:B1167,B1167)</f>
        <v>1662.2794000000004</v>
      </c>
      <c r="AE1167" s="6">
        <f t="shared" si="134"/>
        <v>9938.9668946089514</v>
      </c>
      <c r="AF1167" s="6">
        <f t="shared" si="135"/>
        <v>9938.9668946089514</v>
      </c>
      <c r="AG1167" s="6">
        <f>VLOOKUP(Table1[[#This Row],[PracticeCode]],$AP$3:$AS$345,4,FALSE)</f>
        <v>9938.9668946089514</v>
      </c>
      <c r="AH1167" s="27">
        <f t="shared" si="136"/>
        <v>722231.59434158378</v>
      </c>
      <c r="AI1167" s="6">
        <f t="shared" si="138"/>
        <v>0</v>
      </c>
    </row>
    <row r="1168" spans="1:35" x14ac:dyDescent="0.35">
      <c r="A1168" t="str">
        <f t="shared" si="137"/>
        <v>GP DIRECTSphere PCNHarrowE84058Aug5</v>
      </c>
      <c r="B1168" s="41" t="s">
        <v>614</v>
      </c>
      <c r="C1168" s="41" t="s">
        <v>474</v>
      </c>
      <c r="D1168" s="41" t="s">
        <v>26</v>
      </c>
      <c r="E1168" s="41" t="s">
        <v>126</v>
      </c>
      <c r="F1168" s="41" t="s">
        <v>126</v>
      </c>
      <c r="G1168" s="41" t="s">
        <v>760</v>
      </c>
      <c r="H1168" s="41">
        <v>5</v>
      </c>
      <c r="I1168" s="41">
        <v>22086.593099131002</v>
      </c>
      <c r="J1168" s="41">
        <v>154936</v>
      </c>
      <c r="K1168" s="41">
        <v>16100</v>
      </c>
      <c r="L1168" s="41">
        <v>2866.3159999999998</v>
      </c>
      <c r="M1168" s="41">
        <v>297.84999999999997</v>
      </c>
      <c r="N1168" s="41">
        <v>43612</v>
      </c>
      <c r="O1168" s="41">
        <v>2470</v>
      </c>
      <c r="P1168" s="41">
        <v>867.87880000000007</v>
      </c>
      <c r="Q1168" s="41">
        <v>49.153000000000006</v>
      </c>
      <c r="R1168" s="41">
        <v>17780</v>
      </c>
      <c r="S1168" s="41">
        <v>318.262</v>
      </c>
      <c r="T1168" s="41">
        <v>16949</v>
      </c>
      <c r="U1168" s="41">
        <v>372.87799999999999</v>
      </c>
      <c r="V1168" s="41">
        <v>188816</v>
      </c>
      <c r="W1168" s="41">
        <v>3482.4279999999999</v>
      </c>
      <c r="X1168" s="41">
        <v>63031</v>
      </c>
      <c r="Y1168" s="41">
        <v>1289.9098000000001</v>
      </c>
      <c r="Z1168" s="6">
        <f>0</f>
        <v>0</v>
      </c>
      <c r="AA1168" s="6">
        <f t="shared" si="132"/>
        <v>3482.4279999999999</v>
      </c>
      <c r="AB1168">
        <f>IF(ISBLANK(Table1[[#This Row],[FY2425_Cost]])=TRUE,#N/A,Table1[[#This Row],[FY2425_Cost]])</f>
        <v>1289.9098000000001</v>
      </c>
      <c r="AC1168" s="6">
        <f t="shared" si="133"/>
        <v>-2192.5181999999995</v>
      </c>
      <c r="AD1168" s="6">
        <f>SUMIFS($AB$3:AB1168,$B$3:B1168,B1168)</f>
        <v>2952.1892000000007</v>
      </c>
      <c r="AE1168" s="6">
        <f t="shared" si="134"/>
        <v>9938.9668946089514</v>
      </c>
      <c r="AF1168" s="6">
        <f t="shared" si="135"/>
        <v>9938.9668946089514</v>
      </c>
      <c r="AG1168" s="6">
        <f>VLOOKUP(Table1[[#This Row],[PracticeCode]],$AP$3:$AS$345,4,FALSE)</f>
        <v>9938.9668946089514</v>
      </c>
      <c r="AH1168" s="27">
        <f t="shared" si="136"/>
        <v>722231.59434158378</v>
      </c>
      <c r="AI1168" s="6">
        <f t="shared" si="138"/>
        <v>0</v>
      </c>
    </row>
    <row r="1169" spans="1:35" x14ac:dyDescent="0.35">
      <c r="A1169" t="str">
        <f t="shared" si="137"/>
        <v>GP DIRECTSphere PCNHarrowE84058Dec9</v>
      </c>
      <c r="B1169" s="41" t="s">
        <v>614</v>
      </c>
      <c r="C1169" s="41" t="s">
        <v>474</v>
      </c>
      <c r="D1169" s="41" t="s">
        <v>26</v>
      </c>
      <c r="E1169" s="41" t="s">
        <v>126</v>
      </c>
      <c r="F1169" s="41" t="s">
        <v>126</v>
      </c>
      <c r="G1169" s="41" t="s">
        <v>764</v>
      </c>
      <c r="H1169" s="41">
        <v>9</v>
      </c>
      <c r="I1169" s="41">
        <v>22086.593099131002</v>
      </c>
      <c r="J1169" s="41">
        <v>74744</v>
      </c>
      <c r="K1169" s="41">
        <v>4026</v>
      </c>
      <c r="L1169" s="41">
        <v>1487.4056</v>
      </c>
      <c r="M1169" s="41">
        <v>80.117400000000004</v>
      </c>
      <c r="N1169" s="41"/>
      <c r="O1169" s="41"/>
      <c r="P1169" s="41"/>
      <c r="Q1169" s="41"/>
      <c r="R1169" s="41">
        <v>15965</v>
      </c>
      <c r="S1169" s="41">
        <v>285.77350000000001</v>
      </c>
      <c r="T1169" s="41"/>
      <c r="U1169" s="41"/>
      <c r="V1169" s="41">
        <v>94735</v>
      </c>
      <c r="W1169" s="41">
        <v>1853.2965000000002</v>
      </c>
      <c r="X1169" s="41"/>
      <c r="Y1169" s="41"/>
      <c r="Z1169" s="6">
        <f>0</f>
        <v>0</v>
      </c>
      <c r="AA1169" s="6">
        <f t="shared" si="132"/>
        <v>1853.2965000000002</v>
      </c>
      <c r="AB1169" t="e">
        <f>IF(ISBLANK(Table1[[#This Row],[FY2425_Cost]])=TRUE,#N/A,Table1[[#This Row],[FY2425_Cost]])</f>
        <v>#N/A</v>
      </c>
      <c r="AC1169" s="6" t="e">
        <f t="shared" si="133"/>
        <v>#N/A</v>
      </c>
      <c r="AD1169" s="6" t="e">
        <f>SUMIFS($AB$3:AB1169,$B$3:B1169,B1169)</f>
        <v>#N/A</v>
      </c>
      <c r="AE1169" s="6">
        <f t="shared" si="134"/>
        <v>9938.9668946089514</v>
      </c>
      <c r="AF1169" s="6">
        <f t="shared" si="135"/>
        <v>9938.9668946089514</v>
      </c>
      <c r="AG1169" s="6">
        <f>VLOOKUP(Table1[[#This Row],[PracticeCode]],$AP$3:$AS$345,4,FALSE)</f>
        <v>9938.9668946089514</v>
      </c>
      <c r="AH1169" s="27">
        <f t="shared" si="136"/>
        <v>722231.59434158378</v>
      </c>
      <c r="AI1169" s="6" t="e">
        <f t="shared" si="138"/>
        <v>#N/A</v>
      </c>
    </row>
    <row r="1170" spans="1:35" x14ac:dyDescent="0.35">
      <c r="A1170" t="str">
        <f t="shared" si="137"/>
        <v>GP DIRECTSphere PCNHarrowE84058Feb11</v>
      </c>
      <c r="B1170" s="41" t="s">
        <v>614</v>
      </c>
      <c r="C1170" s="41" t="s">
        <v>474</v>
      </c>
      <c r="D1170" s="41" t="s">
        <v>26</v>
      </c>
      <c r="E1170" s="41" t="s">
        <v>126</v>
      </c>
      <c r="F1170" s="41" t="s">
        <v>126</v>
      </c>
      <c r="G1170" s="41" t="s">
        <v>766</v>
      </c>
      <c r="H1170" s="41">
        <v>11</v>
      </c>
      <c r="I1170" s="41">
        <v>22086.593099131002</v>
      </c>
      <c r="J1170" s="41">
        <v>59823</v>
      </c>
      <c r="K1170" s="41">
        <v>4505</v>
      </c>
      <c r="L1170" s="41">
        <v>1190.4777000000001</v>
      </c>
      <c r="M1170" s="41">
        <v>89.649500000000003</v>
      </c>
      <c r="N1170" s="41"/>
      <c r="O1170" s="41"/>
      <c r="P1170" s="41"/>
      <c r="Q1170" s="41"/>
      <c r="R1170" s="41">
        <v>22511</v>
      </c>
      <c r="S1170" s="41">
        <v>402.94690000000003</v>
      </c>
      <c r="T1170" s="41"/>
      <c r="U1170" s="41"/>
      <c r="V1170" s="41">
        <v>86839</v>
      </c>
      <c r="W1170" s="41">
        <v>1683.0741000000003</v>
      </c>
      <c r="X1170" s="41"/>
      <c r="Y1170" s="41"/>
      <c r="Z1170" s="6">
        <f>0</f>
        <v>0</v>
      </c>
      <c r="AA1170" s="6">
        <f t="shared" si="132"/>
        <v>1683.0741000000003</v>
      </c>
      <c r="AB1170" t="e">
        <f>IF(ISBLANK(Table1[[#This Row],[FY2425_Cost]])=TRUE,#N/A,Table1[[#This Row],[FY2425_Cost]])</f>
        <v>#N/A</v>
      </c>
      <c r="AC1170" s="6" t="e">
        <f t="shared" si="133"/>
        <v>#N/A</v>
      </c>
      <c r="AD1170" s="6" t="e">
        <f>SUMIFS($AB$3:AB1170,$B$3:B1170,B1170)</f>
        <v>#N/A</v>
      </c>
      <c r="AE1170" s="6">
        <f t="shared" si="134"/>
        <v>9938.9668946089514</v>
      </c>
      <c r="AF1170" s="6">
        <f t="shared" si="135"/>
        <v>9938.9668946089514</v>
      </c>
      <c r="AG1170" s="6">
        <f>VLOOKUP(Table1[[#This Row],[PracticeCode]],$AP$3:$AS$345,4,FALSE)</f>
        <v>9938.9668946089514</v>
      </c>
      <c r="AH1170" s="27">
        <f t="shared" si="136"/>
        <v>722231.59434158378</v>
      </c>
      <c r="AI1170" s="6" t="e">
        <f t="shared" si="138"/>
        <v>#N/A</v>
      </c>
    </row>
    <row r="1171" spans="1:35" x14ac:dyDescent="0.35">
      <c r="A1171" t="str">
        <f t="shared" si="137"/>
        <v>GP DIRECTSphere PCNHarrowE84058Jan10</v>
      </c>
      <c r="B1171" s="41" t="s">
        <v>614</v>
      </c>
      <c r="C1171" s="41" t="s">
        <v>474</v>
      </c>
      <c r="D1171" s="41" t="s">
        <v>26</v>
      </c>
      <c r="E1171" s="41" t="s">
        <v>126</v>
      </c>
      <c r="F1171" s="41" t="s">
        <v>126</v>
      </c>
      <c r="G1171" s="41" t="s">
        <v>765</v>
      </c>
      <c r="H1171" s="41">
        <v>10</v>
      </c>
      <c r="I1171" s="41">
        <v>22086.593099131002</v>
      </c>
      <c r="J1171" s="41">
        <v>57941</v>
      </c>
      <c r="K1171" s="41">
        <v>13298</v>
      </c>
      <c r="L1171" s="41">
        <v>1153.0259000000001</v>
      </c>
      <c r="M1171" s="41">
        <v>264.6302</v>
      </c>
      <c r="N1171" s="41"/>
      <c r="O1171" s="41"/>
      <c r="P1171" s="41"/>
      <c r="Q1171" s="41"/>
      <c r="R1171" s="41">
        <v>21943</v>
      </c>
      <c r="S1171" s="41">
        <v>392.77969999999999</v>
      </c>
      <c r="T1171" s="41"/>
      <c r="U1171" s="41"/>
      <c r="V1171" s="41">
        <v>93182</v>
      </c>
      <c r="W1171" s="41">
        <v>1810.4358000000002</v>
      </c>
      <c r="X1171" s="41"/>
      <c r="Y1171" s="41"/>
      <c r="Z1171" s="6">
        <f>0</f>
        <v>0</v>
      </c>
      <c r="AA1171" s="6">
        <f t="shared" si="132"/>
        <v>1810.4358000000002</v>
      </c>
      <c r="AB1171" t="e">
        <f>IF(ISBLANK(Table1[[#This Row],[FY2425_Cost]])=TRUE,#N/A,Table1[[#This Row],[FY2425_Cost]])</f>
        <v>#N/A</v>
      </c>
      <c r="AC1171" s="6" t="e">
        <f t="shared" si="133"/>
        <v>#N/A</v>
      </c>
      <c r="AD1171" s="6" t="e">
        <f>SUMIFS($AB$3:AB1171,$B$3:B1171,B1171)</f>
        <v>#N/A</v>
      </c>
      <c r="AE1171" s="6">
        <f t="shared" si="134"/>
        <v>9938.9668946089514</v>
      </c>
      <c r="AF1171" s="6">
        <f t="shared" si="135"/>
        <v>9938.9668946089514</v>
      </c>
      <c r="AG1171" s="6">
        <f>VLOOKUP(Table1[[#This Row],[PracticeCode]],$AP$3:$AS$345,4,FALSE)</f>
        <v>9938.9668946089514</v>
      </c>
      <c r="AH1171" s="27">
        <f t="shared" si="136"/>
        <v>722231.59434158378</v>
      </c>
      <c r="AI1171" s="6" t="e">
        <f t="shared" si="138"/>
        <v>#N/A</v>
      </c>
    </row>
    <row r="1172" spans="1:35" x14ac:dyDescent="0.35">
      <c r="A1172" t="str">
        <f t="shared" si="137"/>
        <v>GP DIRECTSphere PCNHarrowE84058Jul4</v>
      </c>
      <c r="B1172" s="41" t="s">
        <v>614</v>
      </c>
      <c r="C1172" s="41" t="s">
        <v>474</v>
      </c>
      <c r="D1172" s="41" t="s">
        <v>26</v>
      </c>
      <c r="E1172" s="41" t="s">
        <v>126</v>
      </c>
      <c r="F1172" s="41" t="s">
        <v>126</v>
      </c>
      <c r="G1172" s="41" t="s">
        <v>759</v>
      </c>
      <c r="H1172" s="41">
        <v>4</v>
      </c>
      <c r="I1172" s="41">
        <v>22086.593099131002</v>
      </c>
      <c r="J1172" s="41">
        <v>44630</v>
      </c>
      <c r="K1172" s="41">
        <v>4272</v>
      </c>
      <c r="L1172" s="41">
        <v>825.65499999999997</v>
      </c>
      <c r="M1172" s="41">
        <v>79.031999999999996</v>
      </c>
      <c r="N1172" s="41">
        <v>60814</v>
      </c>
      <c r="O1172" s="41">
        <v>4801</v>
      </c>
      <c r="P1172" s="41">
        <v>1210.1986000000002</v>
      </c>
      <c r="Q1172" s="41">
        <v>95.539900000000003</v>
      </c>
      <c r="R1172" s="41">
        <v>23907</v>
      </c>
      <c r="S1172" s="41">
        <v>427.93529999999998</v>
      </c>
      <c r="T1172" s="41">
        <v>20192</v>
      </c>
      <c r="U1172" s="41">
        <v>444.22399999999999</v>
      </c>
      <c r="V1172" s="41">
        <v>72809</v>
      </c>
      <c r="W1172" s="41">
        <v>1332.6223</v>
      </c>
      <c r="X1172" s="41">
        <v>85807</v>
      </c>
      <c r="Y1172" s="41">
        <v>1749.9625000000001</v>
      </c>
      <c r="Z1172" s="6">
        <f>0</f>
        <v>0</v>
      </c>
      <c r="AA1172" s="6">
        <f t="shared" si="132"/>
        <v>1332.6223</v>
      </c>
      <c r="AB1172">
        <f>IF(ISBLANK(Table1[[#This Row],[FY2425_Cost]])=TRUE,#N/A,Table1[[#This Row],[FY2425_Cost]])</f>
        <v>1749.9625000000001</v>
      </c>
      <c r="AC1172" s="6">
        <f t="shared" si="133"/>
        <v>417.3402000000001</v>
      </c>
      <c r="AD1172" s="6" t="e">
        <f>SUMIFS($AB$3:AB1172,$B$3:B1172,B1172)</f>
        <v>#N/A</v>
      </c>
      <c r="AE1172" s="6">
        <f t="shared" si="134"/>
        <v>9938.9668946089514</v>
      </c>
      <c r="AF1172" s="6">
        <f t="shared" si="135"/>
        <v>9938.9668946089514</v>
      </c>
      <c r="AG1172" s="6">
        <f>VLOOKUP(Table1[[#This Row],[PracticeCode]],$AP$3:$AS$345,4,FALSE)</f>
        <v>9938.9668946089514</v>
      </c>
      <c r="AH1172" s="27">
        <f t="shared" si="136"/>
        <v>722231.59434158378</v>
      </c>
      <c r="AI1172" s="6" t="e">
        <f t="shared" si="138"/>
        <v>#N/A</v>
      </c>
    </row>
    <row r="1173" spans="1:35" x14ac:dyDescent="0.35">
      <c r="A1173" t="str">
        <f t="shared" si="137"/>
        <v>GP DIRECTSphere PCNHarrowE84058Jun3</v>
      </c>
      <c r="B1173" s="41" t="s">
        <v>614</v>
      </c>
      <c r="C1173" s="41" t="s">
        <v>474</v>
      </c>
      <c r="D1173" s="41" t="s">
        <v>26</v>
      </c>
      <c r="E1173" s="41" t="s">
        <v>126</v>
      </c>
      <c r="F1173" s="41" t="s">
        <v>126</v>
      </c>
      <c r="G1173" s="41" t="s">
        <v>758</v>
      </c>
      <c r="H1173" s="41">
        <v>3</v>
      </c>
      <c r="I1173" s="41">
        <v>22086.593099131002</v>
      </c>
      <c r="J1173" s="41">
        <v>49335</v>
      </c>
      <c r="K1173" s="41">
        <v>2721</v>
      </c>
      <c r="L1173" s="41">
        <v>912.69749999999999</v>
      </c>
      <c r="M1173" s="41">
        <v>50.338499999999996</v>
      </c>
      <c r="N1173" s="41">
        <v>50921</v>
      </c>
      <c r="O1173" s="41">
        <v>7921</v>
      </c>
      <c r="P1173" s="41">
        <v>1013.3279</v>
      </c>
      <c r="Q1173" s="41">
        <v>157.62790000000001</v>
      </c>
      <c r="R1173" s="41">
        <v>15059</v>
      </c>
      <c r="S1173" s="41">
        <v>269.55610000000001</v>
      </c>
      <c r="T1173" s="41">
        <v>19379</v>
      </c>
      <c r="U1173" s="41">
        <v>426.33800000000002</v>
      </c>
      <c r="V1173" s="41">
        <v>67115</v>
      </c>
      <c r="W1173" s="41">
        <v>1232.5920999999998</v>
      </c>
      <c r="X1173" s="41">
        <v>78221</v>
      </c>
      <c r="Y1173" s="41">
        <v>1597.2937999999999</v>
      </c>
      <c r="Z1173" s="6">
        <f>0</f>
        <v>0</v>
      </c>
      <c r="AA1173" s="6">
        <f t="shared" si="132"/>
        <v>1232.5920999999998</v>
      </c>
      <c r="AB1173">
        <f>IF(ISBLANK(Table1[[#This Row],[FY2425_Cost]])=TRUE,#N/A,Table1[[#This Row],[FY2425_Cost]])</f>
        <v>1597.2937999999999</v>
      </c>
      <c r="AC1173" s="6">
        <f t="shared" si="133"/>
        <v>364.70170000000007</v>
      </c>
      <c r="AD1173" s="6" t="e">
        <f>SUMIFS($AB$3:AB1173,$B$3:B1173,B1173)</f>
        <v>#N/A</v>
      </c>
      <c r="AE1173" s="6">
        <f t="shared" si="134"/>
        <v>9938.9668946089514</v>
      </c>
      <c r="AF1173" s="6">
        <f t="shared" si="135"/>
        <v>9938.9668946089514</v>
      </c>
      <c r="AG1173" s="6">
        <f>VLOOKUP(Table1[[#This Row],[PracticeCode]],$AP$3:$AS$345,4,FALSE)</f>
        <v>9938.9668946089514</v>
      </c>
      <c r="AH1173" s="27">
        <f t="shared" si="136"/>
        <v>722231.59434158378</v>
      </c>
      <c r="AI1173" s="6" t="e">
        <f t="shared" si="138"/>
        <v>#N/A</v>
      </c>
    </row>
    <row r="1174" spans="1:35" x14ac:dyDescent="0.35">
      <c r="A1174" t="str">
        <f t="shared" si="137"/>
        <v>GP DIRECTSphere PCNHarrowE84058Mar12</v>
      </c>
      <c r="B1174" s="41" t="s">
        <v>614</v>
      </c>
      <c r="C1174" s="41" t="s">
        <v>474</v>
      </c>
      <c r="D1174" s="41" t="s">
        <v>26</v>
      </c>
      <c r="E1174" s="41" t="s">
        <v>126</v>
      </c>
      <c r="F1174" s="41" t="s">
        <v>126</v>
      </c>
      <c r="G1174" s="41" t="s">
        <v>767</v>
      </c>
      <c r="H1174" s="41">
        <v>12</v>
      </c>
      <c r="I1174" s="41">
        <v>22086.593099131002</v>
      </c>
      <c r="J1174" s="41">
        <v>138047</v>
      </c>
      <c r="K1174" s="41">
        <v>5314</v>
      </c>
      <c r="L1174" s="41">
        <v>2747.1352999999999</v>
      </c>
      <c r="M1174" s="41">
        <v>105.74860000000001</v>
      </c>
      <c r="N1174" s="41"/>
      <c r="O1174" s="41"/>
      <c r="P1174" s="41"/>
      <c r="Q1174" s="41"/>
      <c r="R1174" s="41">
        <v>21512</v>
      </c>
      <c r="S1174" s="41">
        <v>385.06479999999999</v>
      </c>
      <c r="T1174" s="41"/>
      <c r="U1174" s="41"/>
      <c r="V1174" s="41">
        <v>164873</v>
      </c>
      <c r="W1174" s="41">
        <v>3237.9486999999999</v>
      </c>
      <c r="X1174" s="41"/>
      <c r="Y1174" s="41"/>
      <c r="Z1174" s="6">
        <f>0</f>
        <v>0</v>
      </c>
      <c r="AA1174" s="6">
        <f t="shared" si="132"/>
        <v>3237.9486999999999</v>
      </c>
      <c r="AB1174" t="e">
        <f>IF(ISBLANK(Table1[[#This Row],[FY2425_Cost]])=TRUE,#N/A,Table1[[#This Row],[FY2425_Cost]])</f>
        <v>#N/A</v>
      </c>
      <c r="AC1174" s="6" t="e">
        <f t="shared" si="133"/>
        <v>#N/A</v>
      </c>
      <c r="AD1174" s="6" t="e">
        <f>SUMIFS($AB$3:AB1174,$B$3:B1174,B1174)</f>
        <v>#N/A</v>
      </c>
      <c r="AE1174" s="6">
        <f t="shared" si="134"/>
        <v>9938.9668946089514</v>
      </c>
      <c r="AF1174" s="6">
        <f t="shared" si="135"/>
        <v>9938.9668946089514</v>
      </c>
      <c r="AG1174" s="6">
        <f>VLOOKUP(Table1[[#This Row],[PracticeCode]],$AP$3:$AS$345,4,FALSE)</f>
        <v>9938.9668946089514</v>
      </c>
      <c r="AH1174" s="27">
        <f t="shared" si="136"/>
        <v>722231.59434158378</v>
      </c>
      <c r="AI1174" s="6" t="e">
        <f t="shared" si="138"/>
        <v>#N/A</v>
      </c>
    </row>
    <row r="1175" spans="1:35" x14ac:dyDescent="0.35">
      <c r="A1175" t="str">
        <f t="shared" si="137"/>
        <v>GP DIRECTSphere PCNHarrowE84058May2</v>
      </c>
      <c r="B1175" s="41" t="s">
        <v>614</v>
      </c>
      <c r="C1175" s="41" t="s">
        <v>474</v>
      </c>
      <c r="D1175" s="41" t="s">
        <v>26</v>
      </c>
      <c r="E1175" s="41" t="s">
        <v>126</v>
      </c>
      <c r="F1175" s="41" t="s">
        <v>126</v>
      </c>
      <c r="G1175" s="41" t="s">
        <v>757</v>
      </c>
      <c r="H1175" s="41">
        <v>2</v>
      </c>
      <c r="I1175" s="41">
        <v>22086.593099131002</v>
      </c>
      <c r="J1175" s="41">
        <v>50813</v>
      </c>
      <c r="K1175" s="41">
        <v>5212</v>
      </c>
      <c r="L1175" s="41">
        <v>940.04049999999995</v>
      </c>
      <c r="M1175" s="41">
        <v>96.421999999999997</v>
      </c>
      <c r="N1175" s="41">
        <v>46761</v>
      </c>
      <c r="O1175" s="41">
        <v>2327</v>
      </c>
      <c r="P1175" s="41">
        <v>930.54390000000001</v>
      </c>
      <c r="Q1175" s="41">
        <v>46.307300000000005</v>
      </c>
      <c r="R1175" s="41">
        <v>14167</v>
      </c>
      <c r="S1175" s="41">
        <v>253.58930000000001</v>
      </c>
      <c r="T1175" s="41">
        <v>17081</v>
      </c>
      <c r="U1175" s="41">
        <v>375.78199999999998</v>
      </c>
      <c r="V1175" s="41">
        <v>70192</v>
      </c>
      <c r="W1175" s="41">
        <v>1290.0518</v>
      </c>
      <c r="X1175" s="41">
        <v>66169</v>
      </c>
      <c r="Y1175" s="41">
        <v>1352.6332</v>
      </c>
      <c r="Z1175" s="6">
        <f>0</f>
        <v>0</v>
      </c>
      <c r="AA1175" s="6">
        <f t="shared" si="132"/>
        <v>1290.0518</v>
      </c>
      <c r="AB1175">
        <f>IF(ISBLANK(Table1[[#This Row],[FY2425_Cost]])=TRUE,#N/A,Table1[[#This Row],[FY2425_Cost]])</f>
        <v>1352.6332</v>
      </c>
      <c r="AC1175" s="6">
        <f t="shared" si="133"/>
        <v>62.581400000000031</v>
      </c>
      <c r="AD1175" s="6" t="e">
        <f>SUMIFS($AB$3:AB1175,$B$3:B1175,B1175)</f>
        <v>#N/A</v>
      </c>
      <c r="AE1175" s="6">
        <f t="shared" si="134"/>
        <v>9938.9668946089514</v>
      </c>
      <c r="AF1175" s="6">
        <f t="shared" si="135"/>
        <v>9938.9668946089514</v>
      </c>
      <c r="AG1175" s="6">
        <f>VLOOKUP(Table1[[#This Row],[PracticeCode]],$AP$3:$AS$345,4,FALSE)</f>
        <v>9938.9668946089514</v>
      </c>
      <c r="AH1175" s="27">
        <f t="shared" si="136"/>
        <v>722231.59434158378</v>
      </c>
      <c r="AI1175" s="6" t="e">
        <f t="shared" si="138"/>
        <v>#N/A</v>
      </c>
    </row>
    <row r="1176" spans="1:35" x14ac:dyDescent="0.35">
      <c r="A1176" t="str">
        <f t="shared" si="137"/>
        <v>GP DIRECTSphere PCNHarrowE84058Nov8</v>
      </c>
      <c r="B1176" s="41" t="s">
        <v>614</v>
      </c>
      <c r="C1176" s="41" t="s">
        <v>474</v>
      </c>
      <c r="D1176" s="41" t="s">
        <v>26</v>
      </c>
      <c r="E1176" s="41" t="s">
        <v>126</v>
      </c>
      <c r="F1176" s="41" t="s">
        <v>126</v>
      </c>
      <c r="G1176" s="41" t="s">
        <v>763</v>
      </c>
      <c r="H1176" s="41">
        <v>8</v>
      </c>
      <c r="I1176" s="41">
        <v>22086.593099131002</v>
      </c>
      <c r="J1176" s="41">
        <v>57455</v>
      </c>
      <c r="K1176" s="41">
        <v>6106</v>
      </c>
      <c r="L1176" s="41">
        <v>1143.3545000000001</v>
      </c>
      <c r="M1176" s="41">
        <v>121.5094</v>
      </c>
      <c r="N1176" s="41"/>
      <c r="O1176" s="41"/>
      <c r="P1176" s="41"/>
      <c r="Q1176" s="41"/>
      <c r="R1176" s="41">
        <v>18592</v>
      </c>
      <c r="S1176" s="41">
        <v>332.79680000000002</v>
      </c>
      <c r="T1176" s="41"/>
      <c r="U1176" s="41"/>
      <c r="V1176" s="41">
        <v>82153</v>
      </c>
      <c r="W1176" s="41">
        <v>1597.6607000000001</v>
      </c>
      <c r="X1176" s="41"/>
      <c r="Y1176" s="41"/>
      <c r="Z1176" s="6">
        <f>0</f>
        <v>0</v>
      </c>
      <c r="AA1176" s="6">
        <f t="shared" si="132"/>
        <v>1597.6607000000001</v>
      </c>
      <c r="AB1176" t="e">
        <f>IF(ISBLANK(Table1[[#This Row],[FY2425_Cost]])=TRUE,#N/A,Table1[[#This Row],[FY2425_Cost]])</f>
        <v>#N/A</v>
      </c>
      <c r="AC1176" s="6" t="e">
        <f t="shared" si="133"/>
        <v>#N/A</v>
      </c>
      <c r="AD1176" s="6" t="e">
        <f>SUMIFS($AB$3:AB1176,$B$3:B1176,B1176)</f>
        <v>#N/A</v>
      </c>
      <c r="AE1176" s="6">
        <f t="shared" si="134"/>
        <v>9938.9668946089514</v>
      </c>
      <c r="AF1176" s="6">
        <f t="shared" si="135"/>
        <v>9938.9668946089514</v>
      </c>
      <c r="AG1176" s="6">
        <f>VLOOKUP(Table1[[#This Row],[PracticeCode]],$AP$3:$AS$345,4,FALSE)</f>
        <v>9938.9668946089514</v>
      </c>
      <c r="AH1176" s="27">
        <f t="shared" si="136"/>
        <v>722231.59434158378</v>
      </c>
      <c r="AI1176" s="6" t="e">
        <f t="shared" si="138"/>
        <v>#N/A</v>
      </c>
    </row>
    <row r="1177" spans="1:35" x14ac:dyDescent="0.35">
      <c r="A1177" t="str">
        <f t="shared" si="137"/>
        <v>GP DIRECTSphere PCNHarrowE84058Oct7</v>
      </c>
      <c r="B1177" s="41" t="s">
        <v>614</v>
      </c>
      <c r="C1177" s="41" t="s">
        <v>474</v>
      </c>
      <c r="D1177" s="41" t="s">
        <v>26</v>
      </c>
      <c r="E1177" s="41" t="s">
        <v>126</v>
      </c>
      <c r="F1177" s="41" t="s">
        <v>126</v>
      </c>
      <c r="G1177" s="41" t="s">
        <v>762</v>
      </c>
      <c r="H1177" s="41">
        <v>7</v>
      </c>
      <c r="I1177" s="41">
        <v>22086.593099131002</v>
      </c>
      <c r="J1177" s="41">
        <v>58443</v>
      </c>
      <c r="K1177" s="41">
        <v>5740</v>
      </c>
      <c r="L1177" s="41">
        <v>1163.0157000000002</v>
      </c>
      <c r="M1177" s="41">
        <v>114.226</v>
      </c>
      <c r="N1177" s="41">
        <v>0</v>
      </c>
      <c r="O1177" s="41">
        <v>18885</v>
      </c>
      <c r="P1177" s="41">
        <v>0</v>
      </c>
      <c r="Q1177" s="41">
        <v>424.91249999999997</v>
      </c>
      <c r="R1177" s="41">
        <v>20220</v>
      </c>
      <c r="S1177" s="41">
        <v>361.93799999999999</v>
      </c>
      <c r="T1177" s="41">
        <v>22663</v>
      </c>
      <c r="U1177" s="41">
        <v>498.58600000000001</v>
      </c>
      <c r="V1177" s="41">
        <v>84403</v>
      </c>
      <c r="W1177" s="41">
        <v>1639.1797000000001</v>
      </c>
      <c r="X1177" s="41">
        <v>41548</v>
      </c>
      <c r="Y1177" s="41">
        <v>923.49849999999992</v>
      </c>
      <c r="Z1177" s="6">
        <f>0</f>
        <v>0</v>
      </c>
      <c r="AA1177" s="6">
        <f t="shared" si="132"/>
        <v>1639.1797000000001</v>
      </c>
      <c r="AB1177">
        <f>IF(ISBLANK(Table1[[#This Row],[FY2425_Cost]])=TRUE,#N/A,Table1[[#This Row],[FY2425_Cost]])</f>
        <v>923.49849999999992</v>
      </c>
      <c r="AC1177" s="6">
        <f t="shared" si="133"/>
        <v>-715.68120000000022</v>
      </c>
      <c r="AD1177" s="6" t="e">
        <f>SUMIFS($AB$3:AB1177,$B$3:B1177,B1177)</f>
        <v>#N/A</v>
      </c>
      <c r="AE1177" s="6">
        <f t="shared" si="134"/>
        <v>9938.9668946089514</v>
      </c>
      <c r="AF1177" s="6">
        <f t="shared" si="135"/>
        <v>9938.9668946089514</v>
      </c>
      <c r="AG1177" s="6">
        <f>VLOOKUP(Table1[[#This Row],[PracticeCode]],$AP$3:$AS$345,4,FALSE)</f>
        <v>9938.9668946089514</v>
      </c>
      <c r="AH1177" s="27">
        <f t="shared" si="136"/>
        <v>722231.59434158378</v>
      </c>
      <c r="AI1177" s="6" t="e">
        <f t="shared" si="138"/>
        <v>#N/A</v>
      </c>
    </row>
    <row r="1178" spans="1:35" x14ac:dyDescent="0.35">
      <c r="A1178" t="str">
        <f t="shared" si="137"/>
        <v>GP DIRECTSphere PCNHarrowE84058Sep6</v>
      </c>
      <c r="B1178" s="41" t="s">
        <v>614</v>
      </c>
      <c r="C1178" s="41" t="s">
        <v>474</v>
      </c>
      <c r="D1178" s="41" t="s">
        <v>26</v>
      </c>
      <c r="E1178" s="41" t="s">
        <v>126</v>
      </c>
      <c r="F1178" s="41" t="s">
        <v>126</v>
      </c>
      <c r="G1178" s="41" t="s">
        <v>761</v>
      </c>
      <c r="H1178" s="41">
        <v>6</v>
      </c>
      <c r="I1178" s="41">
        <v>22086.593099131002</v>
      </c>
      <c r="J1178" s="41">
        <v>84704</v>
      </c>
      <c r="K1178" s="41">
        <v>15714</v>
      </c>
      <c r="L1178" s="41">
        <v>1685.6096</v>
      </c>
      <c r="M1178" s="41">
        <v>312.70859999999999</v>
      </c>
      <c r="N1178" s="41">
        <v>46700</v>
      </c>
      <c r="O1178" s="41">
        <v>13540</v>
      </c>
      <c r="P1178" s="41">
        <v>1050.75</v>
      </c>
      <c r="Q1178" s="41">
        <v>304.64999999999998</v>
      </c>
      <c r="R1178" s="41">
        <v>19766</v>
      </c>
      <c r="S1178" s="41">
        <v>353.81139999999999</v>
      </c>
      <c r="T1178" s="41">
        <v>57783</v>
      </c>
      <c r="U1178" s="41">
        <v>1271.2260000000001</v>
      </c>
      <c r="V1178" s="41">
        <v>120184</v>
      </c>
      <c r="W1178" s="41">
        <v>2352.1295999999998</v>
      </c>
      <c r="X1178" s="41">
        <v>118023</v>
      </c>
      <c r="Y1178" s="41">
        <v>2626.6260000000002</v>
      </c>
      <c r="Z1178" s="6">
        <f>0</f>
        <v>0</v>
      </c>
      <c r="AA1178" s="6">
        <f t="shared" si="132"/>
        <v>2352.1295999999998</v>
      </c>
      <c r="AB1178">
        <f>IF(ISBLANK(Table1[[#This Row],[FY2425_Cost]])=TRUE,#N/A,Table1[[#This Row],[FY2425_Cost]])</f>
        <v>2626.6260000000002</v>
      </c>
      <c r="AC1178" s="6">
        <f t="shared" si="133"/>
        <v>274.49640000000045</v>
      </c>
      <c r="AD1178" s="6" t="e">
        <f>SUMIFS($AB$3:AB1178,$B$3:B1178,B1178)</f>
        <v>#N/A</v>
      </c>
      <c r="AE1178" s="6">
        <f t="shared" si="134"/>
        <v>9938.9668946089514</v>
      </c>
      <c r="AF1178" s="6">
        <f t="shared" si="135"/>
        <v>9938.9668946089514</v>
      </c>
      <c r="AG1178" s="6">
        <f>VLOOKUP(Table1[[#This Row],[PracticeCode]],$AP$3:$AS$345,4,FALSE)</f>
        <v>9938.9668946089514</v>
      </c>
      <c r="AH1178" s="27">
        <f t="shared" si="136"/>
        <v>722231.59434158378</v>
      </c>
      <c r="AI1178" s="6" t="e">
        <f t="shared" si="138"/>
        <v>#N/A</v>
      </c>
    </row>
    <row r="1179" spans="1:35" x14ac:dyDescent="0.35">
      <c r="A1179" t="str">
        <f t="shared" si="137"/>
        <v>Grand Union Health CentreWest-Hill HealthWest LondonE87637Apr1</v>
      </c>
      <c r="B1179" s="41" t="s">
        <v>127</v>
      </c>
      <c r="C1179" s="41" t="s">
        <v>467</v>
      </c>
      <c r="D1179" s="41" t="s">
        <v>29</v>
      </c>
      <c r="E1179" s="41" t="s">
        <v>128</v>
      </c>
      <c r="F1179" s="41" t="s">
        <v>128</v>
      </c>
      <c r="G1179" s="41" t="s">
        <v>756</v>
      </c>
      <c r="H1179" s="41">
        <v>1</v>
      </c>
      <c r="I1179" s="41">
        <v>20870.694915297601</v>
      </c>
      <c r="J1179" s="41">
        <v>5176</v>
      </c>
      <c r="K1179" s="41">
        <v>0</v>
      </c>
      <c r="L1179" s="41">
        <v>95.756</v>
      </c>
      <c r="M1179" s="41">
        <v>0</v>
      </c>
      <c r="N1179" s="41">
        <v>8349</v>
      </c>
      <c r="O1179" s="41">
        <v>3</v>
      </c>
      <c r="P1179" s="41">
        <v>166.14510000000001</v>
      </c>
      <c r="Q1179" s="41">
        <v>5.9700000000000003E-2</v>
      </c>
      <c r="R1179" s="41">
        <v>13820</v>
      </c>
      <c r="S1179" s="41">
        <v>247.37799999999999</v>
      </c>
      <c r="T1179" s="41">
        <v>46146</v>
      </c>
      <c r="U1179" s="41">
        <v>1015.212</v>
      </c>
      <c r="V1179" s="41">
        <v>18996</v>
      </c>
      <c r="W1179" s="41">
        <v>343.13400000000001</v>
      </c>
      <c r="X1179" s="41">
        <v>54498</v>
      </c>
      <c r="Y1179" s="41">
        <v>1181.4168</v>
      </c>
      <c r="Z1179" s="6">
        <f>0</f>
        <v>0</v>
      </c>
      <c r="AA1179" s="6">
        <f t="shared" si="132"/>
        <v>343.13400000000001</v>
      </c>
      <c r="AB1179">
        <f>IF(ISBLANK(Table1[[#This Row],[FY2425_Cost]])=TRUE,#N/A,Table1[[#This Row],[FY2425_Cost]])</f>
        <v>1181.4168</v>
      </c>
      <c r="AC1179" s="6">
        <f t="shared" si="133"/>
        <v>838.28279999999995</v>
      </c>
      <c r="AD1179" s="6">
        <f>SUMIFS($AB$3:AB1179,$B$3:B1179,B1179)</f>
        <v>1181.4168</v>
      </c>
      <c r="AE1179" s="6">
        <f t="shared" si="134"/>
        <v>9391.8127118839202</v>
      </c>
      <c r="AF1179" s="6">
        <f t="shared" si="135"/>
        <v>9391.8127118839202</v>
      </c>
      <c r="AG1179" s="6">
        <f>VLOOKUP(Table1[[#This Row],[PracticeCode]],$AP$3:$AS$345,4,FALSE)</f>
        <v>9391.8127118839202</v>
      </c>
      <c r="AH1179" s="27">
        <f t="shared" si="136"/>
        <v>682471.72373023164</v>
      </c>
      <c r="AI1179" s="6">
        <f t="shared" si="138"/>
        <v>0</v>
      </c>
    </row>
    <row r="1180" spans="1:35" x14ac:dyDescent="0.35">
      <c r="A1180" t="str">
        <f t="shared" si="137"/>
        <v>Grand Union Health CentreWest-Hill HealthWest LondonE87637Aug5</v>
      </c>
      <c r="B1180" s="41" t="s">
        <v>127</v>
      </c>
      <c r="C1180" s="41" t="s">
        <v>467</v>
      </c>
      <c r="D1180" s="41" t="s">
        <v>29</v>
      </c>
      <c r="E1180" s="41" t="s">
        <v>128</v>
      </c>
      <c r="F1180" s="41" t="s">
        <v>128</v>
      </c>
      <c r="G1180" s="41" t="s">
        <v>760</v>
      </c>
      <c r="H1180" s="41">
        <v>5</v>
      </c>
      <c r="I1180" s="41">
        <v>20870.694915297601</v>
      </c>
      <c r="J1180" s="41">
        <v>13860</v>
      </c>
      <c r="K1180" s="41">
        <v>46</v>
      </c>
      <c r="L1180" s="41">
        <v>256.40999999999997</v>
      </c>
      <c r="M1180" s="41">
        <v>0.85099999999999998</v>
      </c>
      <c r="N1180" s="41">
        <v>6936</v>
      </c>
      <c r="O1180" s="41">
        <v>155</v>
      </c>
      <c r="P1180" s="41">
        <v>138.0264</v>
      </c>
      <c r="Q1180" s="41">
        <v>3.0845000000000002</v>
      </c>
      <c r="R1180" s="41">
        <v>93486</v>
      </c>
      <c r="S1180" s="41">
        <v>1673.3994</v>
      </c>
      <c r="T1180" s="41">
        <v>14870</v>
      </c>
      <c r="U1180" s="41">
        <v>327.14</v>
      </c>
      <c r="V1180" s="41">
        <v>107392</v>
      </c>
      <c r="W1180" s="41">
        <v>1930.6604</v>
      </c>
      <c r="X1180" s="41">
        <v>21961</v>
      </c>
      <c r="Y1180" s="41">
        <v>468.2509</v>
      </c>
      <c r="Z1180" s="6">
        <f>0</f>
        <v>0</v>
      </c>
      <c r="AA1180" s="6">
        <f t="shared" si="132"/>
        <v>1930.6604</v>
      </c>
      <c r="AB1180">
        <f>IF(ISBLANK(Table1[[#This Row],[FY2425_Cost]])=TRUE,#N/A,Table1[[#This Row],[FY2425_Cost]])</f>
        <v>468.2509</v>
      </c>
      <c r="AC1180" s="6">
        <f t="shared" si="133"/>
        <v>-1462.4095</v>
      </c>
      <c r="AD1180" s="6">
        <f>SUMIFS($AB$3:AB1180,$B$3:B1180,B1180)</f>
        <v>1649.6677</v>
      </c>
      <c r="AE1180" s="6">
        <f t="shared" si="134"/>
        <v>9391.8127118839202</v>
      </c>
      <c r="AF1180" s="6">
        <f t="shared" si="135"/>
        <v>9391.8127118839202</v>
      </c>
      <c r="AG1180" s="6">
        <f>VLOOKUP(Table1[[#This Row],[PracticeCode]],$AP$3:$AS$345,4,FALSE)</f>
        <v>9391.8127118839202</v>
      </c>
      <c r="AH1180" s="27">
        <f t="shared" si="136"/>
        <v>682471.72373023164</v>
      </c>
      <c r="AI1180" s="6">
        <f t="shared" si="138"/>
        <v>0</v>
      </c>
    </row>
    <row r="1181" spans="1:35" x14ac:dyDescent="0.35">
      <c r="A1181" t="str">
        <f t="shared" si="137"/>
        <v>Grand Union Health CentreWest-Hill HealthWest LondonE87637Dec9</v>
      </c>
      <c r="B1181" s="41" t="s">
        <v>127</v>
      </c>
      <c r="C1181" s="41" t="s">
        <v>467</v>
      </c>
      <c r="D1181" s="41" t="s">
        <v>29</v>
      </c>
      <c r="E1181" s="41" t="s">
        <v>128</v>
      </c>
      <c r="F1181" s="41" t="s">
        <v>128</v>
      </c>
      <c r="G1181" s="41" t="s">
        <v>764</v>
      </c>
      <c r="H1181" s="41">
        <v>9</v>
      </c>
      <c r="I1181" s="41">
        <v>20870.694915297601</v>
      </c>
      <c r="J1181" s="41">
        <v>7351</v>
      </c>
      <c r="K1181" s="41">
        <v>2</v>
      </c>
      <c r="L1181" s="41">
        <v>146.28490000000002</v>
      </c>
      <c r="M1181" s="41">
        <v>3.9800000000000002E-2</v>
      </c>
      <c r="N1181" s="41"/>
      <c r="O1181" s="41"/>
      <c r="P1181" s="41"/>
      <c r="Q1181" s="41"/>
      <c r="R1181" s="41">
        <v>80141</v>
      </c>
      <c r="S1181" s="41">
        <v>1434.5238999999999</v>
      </c>
      <c r="T1181" s="41"/>
      <c r="U1181" s="41"/>
      <c r="V1181" s="41">
        <v>87494</v>
      </c>
      <c r="W1181" s="41">
        <v>1580.8486</v>
      </c>
      <c r="X1181" s="41"/>
      <c r="Y1181" s="41"/>
      <c r="Z1181" s="6">
        <f>0</f>
        <v>0</v>
      </c>
      <c r="AA1181" s="6">
        <f t="shared" si="132"/>
        <v>1580.8486</v>
      </c>
      <c r="AB1181" t="e">
        <f>IF(ISBLANK(Table1[[#This Row],[FY2425_Cost]])=TRUE,#N/A,Table1[[#This Row],[FY2425_Cost]])</f>
        <v>#N/A</v>
      </c>
      <c r="AC1181" s="6" t="e">
        <f t="shared" si="133"/>
        <v>#N/A</v>
      </c>
      <c r="AD1181" s="6" t="e">
        <f>SUMIFS($AB$3:AB1181,$B$3:B1181,B1181)</f>
        <v>#N/A</v>
      </c>
      <c r="AE1181" s="6">
        <f t="shared" si="134"/>
        <v>9391.8127118839202</v>
      </c>
      <c r="AF1181" s="6">
        <f t="shared" si="135"/>
        <v>9391.8127118839202</v>
      </c>
      <c r="AG1181" s="6">
        <f>VLOOKUP(Table1[[#This Row],[PracticeCode]],$AP$3:$AS$345,4,FALSE)</f>
        <v>9391.8127118839202</v>
      </c>
      <c r="AH1181" s="27">
        <f t="shared" si="136"/>
        <v>682471.72373023164</v>
      </c>
      <c r="AI1181" s="6" t="e">
        <f t="shared" si="138"/>
        <v>#N/A</v>
      </c>
    </row>
    <row r="1182" spans="1:35" x14ac:dyDescent="0.35">
      <c r="A1182" t="str">
        <f t="shared" si="137"/>
        <v>Grand Union Health CentreWest-Hill HealthWest LondonE87637Feb11</v>
      </c>
      <c r="B1182" s="41" t="s">
        <v>127</v>
      </c>
      <c r="C1182" s="41" t="s">
        <v>467</v>
      </c>
      <c r="D1182" s="41" t="s">
        <v>29</v>
      </c>
      <c r="E1182" s="41" t="s">
        <v>128</v>
      </c>
      <c r="F1182" s="41" t="s">
        <v>128</v>
      </c>
      <c r="G1182" s="41" t="s">
        <v>766</v>
      </c>
      <c r="H1182" s="41">
        <v>11</v>
      </c>
      <c r="I1182" s="41">
        <v>20870.694915297601</v>
      </c>
      <c r="J1182" s="41">
        <v>8250</v>
      </c>
      <c r="K1182" s="41">
        <v>8</v>
      </c>
      <c r="L1182" s="41">
        <v>164.17500000000001</v>
      </c>
      <c r="M1182" s="41">
        <v>0.15920000000000001</v>
      </c>
      <c r="N1182" s="41"/>
      <c r="O1182" s="41"/>
      <c r="P1182" s="41"/>
      <c r="Q1182" s="41"/>
      <c r="R1182" s="41">
        <v>27349</v>
      </c>
      <c r="S1182" s="41">
        <v>489.5471</v>
      </c>
      <c r="T1182" s="41"/>
      <c r="U1182" s="41"/>
      <c r="V1182" s="41">
        <v>35607</v>
      </c>
      <c r="W1182" s="41">
        <v>653.88130000000001</v>
      </c>
      <c r="X1182" s="41"/>
      <c r="Y1182" s="41"/>
      <c r="Z1182" s="6">
        <f>0</f>
        <v>0</v>
      </c>
      <c r="AA1182" s="6">
        <f t="shared" si="132"/>
        <v>653.88130000000001</v>
      </c>
      <c r="AB1182" t="e">
        <f>IF(ISBLANK(Table1[[#This Row],[FY2425_Cost]])=TRUE,#N/A,Table1[[#This Row],[FY2425_Cost]])</f>
        <v>#N/A</v>
      </c>
      <c r="AC1182" s="6" t="e">
        <f t="shared" si="133"/>
        <v>#N/A</v>
      </c>
      <c r="AD1182" s="6" t="e">
        <f>SUMIFS($AB$3:AB1182,$B$3:B1182,B1182)</f>
        <v>#N/A</v>
      </c>
      <c r="AE1182" s="6">
        <f t="shared" si="134"/>
        <v>9391.8127118839202</v>
      </c>
      <c r="AF1182" s="6">
        <f t="shared" si="135"/>
        <v>9391.8127118839202</v>
      </c>
      <c r="AG1182" s="6">
        <f>VLOOKUP(Table1[[#This Row],[PracticeCode]],$AP$3:$AS$345,4,FALSE)</f>
        <v>9391.8127118839202</v>
      </c>
      <c r="AH1182" s="27">
        <f t="shared" si="136"/>
        <v>682471.72373023164</v>
      </c>
      <c r="AI1182" s="6" t="e">
        <f t="shared" si="138"/>
        <v>#N/A</v>
      </c>
    </row>
    <row r="1183" spans="1:35" x14ac:dyDescent="0.35">
      <c r="A1183" t="str">
        <f t="shared" si="137"/>
        <v>Grand Union Health CentreWest-Hill HealthWest LondonE87637Jan10</v>
      </c>
      <c r="B1183" s="41" t="s">
        <v>127</v>
      </c>
      <c r="C1183" s="41" t="s">
        <v>467</v>
      </c>
      <c r="D1183" s="41" t="s">
        <v>29</v>
      </c>
      <c r="E1183" s="41" t="s">
        <v>128</v>
      </c>
      <c r="F1183" s="41" t="s">
        <v>128</v>
      </c>
      <c r="G1183" s="41" t="s">
        <v>765</v>
      </c>
      <c r="H1183" s="41">
        <v>10</v>
      </c>
      <c r="I1183" s="41">
        <v>20870.694915297601</v>
      </c>
      <c r="J1183" s="41">
        <v>9644</v>
      </c>
      <c r="K1183" s="41">
        <v>2</v>
      </c>
      <c r="L1183" s="41">
        <v>191.91560000000001</v>
      </c>
      <c r="M1183" s="41">
        <v>3.9800000000000002E-2</v>
      </c>
      <c r="N1183" s="41"/>
      <c r="O1183" s="41"/>
      <c r="P1183" s="41"/>
      <c r="Q1183" s="41"/>
      <c r="R1183" s="41">
        <v>60362</v>
      </c>
      <c r="S1183" s="41">
        <v>1080.4798000000001</v>
      </c>
      <c r="T1183" s="41"/>
      <c r="U1183" s="41"/>
      <c r="V1183" s="41">
        <v>70008</v>
      </c>
      <c r="W1183" s="41">
        <v>1272.4352000000001</v>
      </c>
      <c r="X1183" s="41"/>
      <c r="Y1183" s="41"/>
      <c r="Z1183" s="6">
        <f>0</f>
        <v>0</v>
      </c>
      <c r="AA1183" s="6">
        <f t="shared" si="132"/>
        <v>1272.4352000000001</v>
      </c>
      <c r="AB1183" t="e">
        <f>IF(ISBLANK(Table1[[#This Row],[FY2425_Cost]])=TRUE,#N/A,Table1[[#This Row],[FY2425_Cost]])</f>
        <v>#N/A</v>
      </c>
      <c r="AC1183" s="6" t="e">
        <f t="shared" si="133"/>
        <v>#N/A</v>
      </c>
      <c r="AD1183" s="6" t="e">
        <f>SUMIFS($AB$3:AB1183,$B$3:B1183,B1183)</f>
        <v>#N/A</v>
      </c>
      <c r="AE1183" s="6">
        <f t="shared" si="134"/>
        <v>9391.8127118839202</v>
      </c>
      <c r="AF1183" s="6">
        <f t="shared" si="135"/>
        <v>9391.8127118839202</v>
      </c>
      <c r="AG1183" s="6">
        <f>VLOOKUP(Table1[[#This Row],[PracticeCode]],$AP$3:$AS$345,4,FALSE)</f>
        <v>9391.8127118839202</v>
      </c>
      <c r="AH1183" s="27">
        <f t="shared" si="136"/>
        <v>682471.72373023164</v>
      </c>
      <c r="AI1183" s="6" t="e">
        <f t="shared" si="138"/>
        <v>#N/A</v>
      </c>
    </row>
    <row r="1184" spans="1:35" x14ac:dyDescent="0.35">
      <c r="A1184" t="str">
        <f t="shared" si="137"/>
        <v>Grand Union Health CentreWest-Hill HealthWest LondonE87637Jul4</v>
      </c>
      <c r="B1184" s="41" t="s">
        <v>127</v>
      </c>
      <c r="C1184" s="41" t="s">
        <v>467</v>
      </c>
      <c r="D1184" s="41" t="s">
        <v>29</v>
      </c>
      <c r="E1184" s="41" t="s">
        <v>128</v>
      </c>
      <c r="F1184" s="41" t="s">
        <v>128</v>
      </c>
      <c r="G1184" s="41" t="s">
        <v>759</v>
      </c>
      <c r="H1184" s="41">
        <v>4</v>
      </c>
      <c r="I1184" s="41">
        <v>20870.694915297601</v>
      </c>
      <c r="J1184" s="41">
        <v>10496</v>
      </c>
      <c r="K1184" s="41">
        <v>23</v>
      </c>
      <c r="L1184" s="41">
        <v>194.17599999999999</v>
      </c>
      <c r="M1184" s="41">
        <v>0.42549999999999999</v>
      </c>
      <c r="N1184" s="41">
        <v>7230</v>
      </c>
      <c r="O1184" s="41">
        <v>9</v>
      </c>
      <c r="P1184" s="41">
        <v>143.87700000000001</v>
      </c>
      <c r="Q1184" s="41">
        <v>0.17910000000000001</v>
      </c>
      <c r="R1184" s="41">
        <v>44111</v>
      </c>
      <c r="S1184" s="41">
        <v>789.58690000000001</v>
      </c>
      <c r="T1184" s="41">
        <v>22021</v>
      </c>
      <c r="U1184" s="41">
        <v>484.46199999999999</v>
      </c>
      <c r="V1184" s="41">
        <v>54630</v>
      </c>
      <c r="W1184" s="41">
        <v>984.1884</v>
      </c>
      <c r="X1184" s="41">
        <v>29260</v>
      </c>
      <c r="Y1184" s="41">
        <v>628.5181</v>
      </c>
      <c r="Z1184" s="6">
        <f>0</f>
        <v>0</v>
      </c>
      <c r="AA1184" s="6">
        <f t="shared" si="132"/>
        <v>984.1884</v>
      </c>
      <c r="AB1184">
        <f>IF(ISBLANK(Table1[[#This Row],[FY2425_Cost]])=TRUE,#N/A,Table1[[#This Row],[FY2425_Cost]])</f>
        <v>628.5181</v>
      </c>
      <c r="AC1184" s="6">
        <f t="shared" si="133"/>
        <v>-355.6703</v>
      </c>
      <c r="AD1184" s="6" t="e">
        <f>SUMIFS($AB$3:AB1184,$B$3:B1184,B1184)</f>
        <v>#N/A</v>
      </c>
      <c r="AE1184" s="6">
        <f t="shared" si="134"/>
        <v>9391.8127118839202</v>
      </c>
      <c r="AF1184" s="6">
        <f t="shared" si="135"/>
        <v>9391.8127118839202</v>
      </c>
      <c r="AG1184" s="6">
        <f>VLOOKUP(Table1[[#This Row],[PracticeCode]],$AP$3:$AS$345,4,FALSE)</f>
        <v>9391.8127118839202</v>
      </c>
      <c r="AH1184" s="27">
        <f t="shared" si="136"/>
        <v>682471.72373023164</v>
      </c>
      <c r="AI1184" s="6" t="e">
        <f t="shared" si="138"/>
        <v>#N/A</v>
      </c>
    </row>
    <row r="1185" spans="1:35" x14ac:dyDescent="0.35">
      <c r="A1185" t="str">
        <f t="shared" si="137"/>
        <v>Grand Union Health CentreWest-Hill HealthWest LondonE87637Jun3</v>
      </c>
      <c r="B1185" s="41" t="s">
        <v>127</v>
      </c>
      <c r="C1185" s="41" t="s">
        <v>467</v>
      </c>
      <c r="D1185" s="41" t="s">
        <v>29</v>
      </c>
      <c r="E1185" s="41" t="s">
        <v>128</v>
      </c>
      <c r="F1185" s="41" t="s">
        <v>128</v>
      </c>
      <c r="G1185" s="41" t="s">
        <v>758</v>
      </c>
      <c r="H1185" s="41">
        <v>3</v>
      </c>
      <c r="I1185" s="41">
        <v>20870.694915297601</v>
      </c>
      <c r="J1185" s="41">
        <v>10258</v>
      </c>
      <c r="K1185" s="41">
        <v>0</v>
      </c>
      <c r="L1185" s="41">
        <v>189.773</v>
      </c>
      <c r="M1185" s="41">
        <v>0</v>
      </c>
      <c r="N1185" s="41">
        <v>7800</v>
      </c>
      <c r="O1185" s="41">
        <v>11</v>
      </c>
      <c r="P1185" s="41">
        <v>155.22</v>
      </c>
      <c r="Q1185" s="41">
        <v>0.21890000000000001</v>
      </c>
      <c r="R1185" s="41">
        <v>139044</v>
      </c>
      <c r="S1185" s="41">
        <v>2488.8876</v>
      </c>
      <c r="T1185" s="41">
        <v>23909</v>
      </c>
      <c r="U1185" s="41">
        <v>525.99800000000005</v>
      </c>
      <c r="V1185" s="41">
        <v>149302</v>
      </c>
      <c r="W1185" s="41">
        <v>2678.6606000000002</v>
      </c>
      <c r="X1185" s="41">
        <v>31720</v>
      </c>
      <c r="Y1185" s="41">
        <v>681.43690000000004</v>
      </c>
      <c r="Z1185" s="6">
        <f>0</f>
        <v>0</v>
      </c>
      <c r="AA1185" s="6">
        <f t="shared" si="132"/>
        <v>2678.6606000000002</v>
      </c>
      <c r="AB1185">
        <f>IF(ISBLANK(Table1[[#This Row],[FY2425_Cost]])=TRUE,#N/A,Table1[[#This Row],[FY2425_Cost]])</f>
        <v>681.43690000000004</v>
      </c>
      <c r="AC1185" s="6">
        <f t="shared" si="133"/>
        <v>-1997.2237</v>
      </c>
      <c r="AD1185" s="6" t="e">
        <f>SUMIFS($AB$3:AB1185,$B$3:B1185,B1185)</f>
        <v>#N/A</v>
      </c>
      <c r="AE1185" s="6">
        <f t="shared" si="134"/>
        <v>9391.8127118839202</v>
      </c>
      <c r="AF1185" s="6">
        <f t="shared" si="135"/>
        <v>9391.8127118839202</v>
      </c>
      <c r="AG1185" s="6">
        <f>VLOOKUP(Table1[[#This Row],[PracticeCode]],$AP$3:$AS$345,4,FALSE)</f>
        <v>9391.8127118839202</v>
      </c>
      <c r="AH1185" s="27">
        <f t="shared" si="136"/>
        <v>682471.72373023164</v>
      </c>
      <c r="AI1185" s="6" t="e">
        <f t="shared" si="138"/>
        <v>#N/A</v>
      </c>
    </row>
    <row r="1186" spans="1:35" x14ac:dyDescent="0.35">
      <c r="A1186" t="str">
        <f t="shared" si="137"/>
        <v>Grand Union Health CentreWest-Hill HealthWest LondonE87637Mar12</v>
      </c>
      <c r="B1186" s="41" t="s">
        <v>127</v>
      </c>
      <c r="C1186" s="41" t="s">
        <v>467</v>
      </c>
      <c r="D1186" s="41" t="s">
        <v>29</v>
      </c>
      <c r="E1186" s="41" t="s">
        <v>128</v>
      </c>
      <c r="F1186" s="41" t="s">
        <v>128</v>
      </c>
      <c r="G1186" s="41" t="s">
        <v>767</v>
      </c>
      <c r="H1186" s="41">
        <v>12</v>
      </c>
      <c r="I1186" s="41">
        <v>20870.694915297601</v>
      </c>
      <c r="J1186" s="41">
        <v>8369</v>
      </c>
      <c r="K1186" s="41">
        <v>11</v>
      </c>
      <c r="L1186" s="41">
        <v>166.54310000000001</v>
      </c>
      <c r="M1186" s="41">
        <v>0.21890000000000001</v>
      </c>
      <c r="N1186" s="41"/>
      <c r="O1186" s="41"/>
      <c r="P1186" s="41"/>
      <c r="Q1186" s="41"/>
      <c r="R1186" s="41">
        <v>84260</v>
      </c>
      <c r="S1186" s="41">
        <v>1508.2539999999999</v>
      </c>
      <c r="T1186" s="41"/>
      <c r="U1186" s="41"/>
      <c r="V1186" s="41">
        <v>92640</v>
      </c>
      <c r="W1186" s="41">
        <v>1675.0159999999998</v>
      </c>
      <c r="X1186" s="41"/>
      <c r="Y1186" s="41"/>
      <c r="Z1186" s="6">
        <f>0</f>
        <v>0</v>
      </c>
      <c r="AA1186" s="6">
        <f t="shared" si="132"/>
        <v>1675.0159999999998</v>
      </c>
      <c r="AB1186" t="e">
        <f>IF(ISBLANK(Table1[[#This Row],[FY2425_Cost]])=TRUE,#N/A,Table1[[#This Row],[FY2425_Cost]])</f>
        <v>#N/A</v>
      </c>
      <c r="AC1186" s="6" t="e">
        <f t="shared" si="133"/>
        <v>#N/A</v>
      </c>
      <c r="AD1186" s="6" t="e">
        <f>SUMIFS($AB$3:AB1186,$B$3:B1186,B1186)</f>
        <v>#N/A</v>
      </c>
      <c r="AE1186" s="6">
        <f t="shared" si="134"/>
        <v>9391.8127118839202</v>
      </c>
      <c r="AF1186" s="6">
        <f t="shared" si="135"/>
        <v>9391.8127118839202</v>
      </c>
      <c r="AG1186" s="6">
        <f>VLOOKUP(Table1[[#This Row],[PracticeCode]],$AP$3:$AS$345,4,FALSE)</f>
        <v>9391.8127118839202</v>
      </c>
      <c r="AH1186" s="27">
        <f t="shared" si="136"/>
        <v>682471.72373023164</v>
      </c>
      <c r="AI1186" s="6" t="e">
        <f t="shared" si="138"/>
        <v>#N/A</v>
      </c>
    </row>
    <row r="1187" spans="1:35" x14ac:dyDescent="0.35">
      <c r="A1187" t="str">
        <f t="shared" si="137"/>
        <v>Grand Union Health CentreWest-Hill HealthWest LondonE87637May2</v>
      </c>
      <c r="B1187" s="41" t="s">
        <v>127</v>
      </c>
      <c r="C1187" s="41" t="s">
        <v>467</v>
      </c>
      <c r="D1187" s="41" t="s">
        <v>29</v>
      </c>
      <c r="E1187" s="41" t="s">
        <v>128</v>
      </c>
      <c r="F1187" s="41" t="s">
        <v>128</v>
      </c>
      <c r="G1187" s="41" t="s">
        <v>757</v>
      </c>
      <c r="H1187" s="41">
        <v>2</v>
      </c>
      <c r="I1187" s="41">
        <v>20870.694915297601</v>
      </c>
      <c r="J1187" s="41">
        <v>7169</v>
      </c>
      <c r="K1187" s="41">
        <v>0</v>
      </c>
      <c r="L1187" s="41">
        <v>132.62649999999999</v>
      </c>
      <c r="M1187" s="41">
        <v>0</v>
      </c>
      <c r="N1187" s="41">
        <v>6840</v>
      </c>
      <c r="O1187" s="41">
        <v>0</v>
      </c>
      <c r="P1187" s="41">
        <v>136.11600000000001</v>
      </c>
      <c r="Q1187" s="41">
        <v>0</v>
      </c>
      <c r="R1187" s="41">
        <v>20615</v>
      </c>
      <c r="S1187" s="41">
        <v>369.00850000000003</v>
      </c>
      <c r="T1187" s="41">
        <v>19213</v>
      </c>
      <c r="U1187" s="41">
        <v>422.68599999999998</v>
      </c>
      <c r="V1187" s="41">
        <v>27784</v>
      </c>
      <c r="W1187" s="41">
        <v>501.63499999999999</v>
      </c>
      <c r="X1187" s="41">
        <v>26053</v>
      </c>
      <c r="Y1187" s="41">
        <v>558.80200000000002</v>
      </c>
      <c r="Z1187" s="6">
        <f>0</f>
        <v>0</v>
      </c>
      <c r="AA1187" s="6">
        <f t="shared" si="132"/>
        <v>501.63499999999999</v>
      </c>
      <c r="AB1187">
        <f>IF(ISBLANK(Table1[[#This Row],[FY2425_Cost]])=TRUE,#N/A,Table1[[#This Row],[FY2425_Cost]])</f>
        <v>558.80200000000002</v>
      </c>
      <c r="AC1187" s="6">
        <f t="shared" si="133"/>
        <v>57.16700000000003</v>
      </c>
      <c r="AD1187" s="6" t="e">
        <f>SUMIFS($AB$3:AB1187,$B$3:B1187,B1187)</f>
        <v>#N/A</v>
      </c>
      <c r="AE1187" s="6">
        <f t="shared" si="134"/>
        <v>9391.8127118839202</v>
      </c>
      <c r="AF1187" s="6">
        <f t="shared" si="135"/>
        <v>9391.8127118839202</v>
      </c>
      <c r="AG1187" s="6">
        <f>VLOOKUP(Table1[[#This Row],[PracticeCode]],$AP$3:$AS$345,4,FALSE)</f>
        <v>9391.8127118839202</v>
      </c>
      <c r="AH1187" s="27">
        <f t="shared" si="136"/>
        <v>682471.72373023164</v>
      </c>
      <c r="AI1187" s="6" t="e">
        <f t="shared" si="138"/>
        <v>#N/A</v>
      </c>
    </row>
    <row r="1188" spans="1:35" x14ac:dyDescent="0.35">
      <c r="A1188" t="str">
        <f t="shared" si="137"/>
        <v>Grand Union Health CentreWest-Hill HealthWest LondonE87637Nov8</v>
      </c>
      <c r="B1188" s="41" t="s">
        <v>127</v>
      </c>
      <c r="C1188" s="41" t="s">
        <v>467</v>
      </c>
      <c r="D1188" s="41" t="s">
        <v>29</v>
      </c>
      <c r="E1188" s="41" t="s">
        <v>128</v>
      </c>
      <c r="F1188" s="41" t="s">
        <v>128</v>
      </c>
      <c r="G1188" s="41" t="s">
        <v>763</v>
      </c>
      <c r="H1188" s="41">
        <v>8</v>
      </c>
      <c r="I1188" s="41">
        <v>20870.694915297601</v>
      </c>
      <c r="J1188" s="41">
        <v>9132</v>
      </c>
      <c r="K1188" s="41">
        <v>0</v>
      </c>
      <c r="L1188" s="41">
        <v>181.7268</v>
      </c>
      <c r="M1188" s="41">
        <v>0</v>
      </c>
      <c r="N1188" s="41"/>
      <c r="O1188" s="41"/>
      <c r="P1188" s="41"/>
      <c r="Q1188" s="41"/>
      <c r="R1188" s="41">
        <v>48501</v>
      </c>
      <c r="S1188" s="41">
        <v>868.16790000000003</v>
      </c>
      <c r="T1188" s="41"/>
      <c r="U1188" s="41"/>
      <c r="V1188" s="41">
        <v>57633</v>
      </c>
      <c r="W1188" s="41">
        <v>1049.8947000000001</v>
      </c>
      <c r="X1188" s="41"/>
      <c r="Y1188" s="41"/>
      <c r="Z1188" s="6">
        <f>0</f>
        <v>0</v>
      </c>
      <c r="AA1188" s="6">
        <f t="shared" si="132"/>
        <v>1049.8947000000001</v>
      </c>
      <c r="AB1188" t="e">
        <f>IF(ISBLANK(Table1[[#This Row],[FY2425_Cost]])=TRUE,#N/A,Table1[[#This Row],[FY2425_Cost]])</f>
        <v>#N/A</v>
      </c>
      <c r="AC1188" s="6" t="e">
        <f t="shared" si="133"/>
        <v>#N/A</v>
      </c>
      <c r="AD1188" s="6" t="e">
        <f>SUMIFS($AB$3:AB1188,$B$3:B1188,B1188)</f>
        <v>#N/A</v>
      </c>
      <c r="AE1188" s="6">
        <f t="shared" si="134"/>
        <v>9391.8127118839202</v>
      </c>
      <c r="AF1188" s="6">
        <f t="shared" si="135"/>
        <v>9391.8127118839202</v>
      </c>
      <c r="AG1188" s="6">
        <f>VLOOKUP(Table1[[#This Row],[PracticeCode]],$AP$3:$AS$345,4,FALSE)</f>
        <v>9391.8127118839202</v>
      </c>
      <c r="AH1188" s="27">
        <f t="shared" si="136"/>
        <v>682471.72373023164</v>
      </c>
      <c r="AI1188" s="6" t="e">
        <f t="shared" si="138"/>
        <v>#N/A</v>
      </c>
    </row>
    <row r="1189" spans="1:35" x14ac:dyDescent="0.35">
      <c r="A1189" t="str">
        <f t="shared" si="137"/>
        <v>Grand Union Health CentreWest-Hill HealthWest LondonE87637Oct7</v>
      </c>
      <c r="B1189" s="41" t="s">
        <v>127</v>
      </c>
      <c r="C1189" s="41" t="s">
        <v>467</v>
      </c>
      <c r="D1189" s="41" t="s">
        <v>29</v>
      </c>
      <c r="E1189" s="41" t="s">
        <v>128</v>
      </c>
      <c r="F1189" s="41" t="s">
        <v>128</v>
      </c>
      <c r="G1189" s="41" t="s">
        <v>762</v>
      </c>
      <c r="H1189" s="41">
        <v>7</v>
      </c>
      <c r="I1189" s="41">
        <v>20870.694915297601</v>
      </c>
      <c r="J1189" s="41">
        <v>12185</v>
      </c>
      <c r="K1189" s="41">
        <v>0</v>
      </c>
      <c r="L1189" s="41">
        <v>242.48150000000001</v>
      </c>
      <c r="M1189" s="41">
        <v>0</v>
      </c>
      <c r="N1189" s="41">
        <v>0</v>
      </c>
      <c r="O1189" s="41">
        <v>36</v>
      </c>
      <c r="P1189" s="41">
        <v>0</v>
      </c>
      <c r="Q1189" s="41">
        <v>0.80999999999999994</v>
      </c>
      <c r="R1189" s="41">
        <v>36455</v>
      </c>
      <c r="S1189" s="41">
        <v>652.54449999999997</v>
      </c>
      <c r="T1189" s="41">
        <v>62189</v>
      </c>
      <c r="U1189" s="41">
        <v>1368.1579999999999</v>
      </c>
      <c r="V1189" s="41">
        <v>48640</v>
      </c>
      <c r="W1189" s="41">
        <v>895.02599999999995</v>
      </c>
      <c r="X1189" s="41">
        <v>62225</v>
      </c>
      <c r="Y1189" s="41">
        <v>1368.9679999999998</v>
      </c>
      <c r="Z1189" s="6">
        <f>0</f>
        <v>0</v>
      </c>
      <c r="AA1189" s="6">
        <f t="shared" si="132"/>
        <v>895.02599999999995</v>
      </c>
      <c r="AB1189">
        <f>IF(ISBLANK(Table1[[#This Row],[FY2425_Cost]])=TRUE,#N/A,Table1[[#This Row],[FY2425_Cost]])</f>
        <v>1368.9679999999998</v>
      </c>
      <c r="AC1189" s="6">
        <f t="shared" si="133"/>
        <v>473.94199999999989</v>
      </c>
      <c r="AD1189" s="6" t="e">
        <f>SUMIFS($AB$3:AB1189,$B$3:B1189,B1189)</f>
        <v>#N/A</v>
      </c>
      <c r="AE1189" s="6">
        <f t="shared" si="134"/>
        <v>9391.8127118839202</v>
      </c>
      <c r="AF1189" s="6">
        <f t="shared" si="135"/>
        <v>9391.8127118839202</v>
      </c>
      <c r="AG1189" s="6">
        <f>VLOOKUP(Table1[[#This Row],[PracticeCode]],$AP$3:$AS$345,4,FALSE)</f>
        <v>9391.8127118839202</v>
      </c>
      <c r="AH1189" s="27">
        <f t="shared" si="136"/>
        <v>682471.72373023164</v>
      </c>
      <c r="AI1189" s="6" t="e">
        <f t="shared" si="138"/>
        <v>#N/A</v>
      </c>
    </row>
    <row r="1190" spans="1:35" x14ac:dyDescent="0.35">
      <c r="A1190" t="str">
        <f t="shared" si="137"/>
        <v>Grand Union Health CentreWest-Hill HealthWest LondonE87637Sep6</v>
      </c>
      <c r="B1190" s="41" t="s">
        <v>127</v>
      </c>
      <c r="C1190" s="41" t="s">
        <v>467</v>
      </c>
      <c r="D1190" s="41" t="s">
        <v>29</v>
      </c>
      <c r="E1190" s="41" t="s">
        <v>128</v>
      </c>
      <c r="F1190" s="41" t="s">
        <v>128</v>
      </c>
      <c r="G1190" s="41" t="s">
        <v>761</v>
      </c>
      <c r="H1190" s="41">
        <v>6</v>
      </c>
      <c r="I1190" s="41">
        <v>20870.694915297601</v>
      </c>
      <c r="J1190" s="41">
        <v>8922</v>
      </c>
      <c r="K1190" s="41">
        <v>0</v>
      </c>
      <c r="L1190" s="41">
        <v>177.5478</v>
      </c>
      <c r="M1190" s="41">
        <v>0</v>
      </c>
      <c r="N1190" s="41">
        <v>7079</v>
      </c>
      <c r="O1190" s="41">
        <v>53</v>
      </c>
      <c r="P1190" s="41">
        <v>159.2775</v>
      </c>
      <c r="Q1190" s="41">
        <v>1.1924999999999999</v>
      </c>
      <c r="R1190" s="41">
        <v>102973</v>
      </c>
      <c r="S1190" s="41">
        <v>1843.2166999999999</v>
      </c>
      <c r="T1190" s="41">
        <v>19137</v>
      </c>
      <c r="U1190" s="41">
        <v>421.01400000000001</v>
      </c>
      <c r="V1190" s="41">
        <v>111895</v>
      </c>
      <c r="W1190" s="41">
        <v>2020.7645</v>
      </c>
      <c r="X1190" s="41">
        <v>26269</v>
      </c>
      <c r="Y1190" s="41">
        <v>581.48400000000004</v>
      </c>
      <c r="Z1190" s="6">
        <f>0</f>
        <v>0</v>
      </c>
      <c r="AA1190" s="6">
        <f t="shared" si="132"/>
        <v>2020.7645</v>
      </c>
      <c r="AB1190">
        <f>IF(ISBLANK(Table1[[#This Row],[FY2425_Cost]])=TRUE,#N/A,Table1[[#This Row],[FY2425_Cost]])</f>
        <v>581.48400000000004</v>
      </c>
      <c r="AC1190" s="6">
        <f t="shared" si="133"/>
        <v>-1439.2804999999998</v>
      </c>
      <c r="AD1190" s="6" t="e">
        <f>SUMIFS($AB$3:AB1190,$B$3:B1190,B1190)</f>
        <v>#N/A</v>
      </c>
      <c r="AE1190" s="6">
        <f t="shared" si="134"/>
        <v>9391.8127118839202</v>
      </c>
      <c r="AF1190" s="6">
        <f t="shared" si="135"/>
        <v>9391.8127118839202</v>
      </c>
      <c r="AG1190" s="6">
        <f>VLOOKUP(Table1[[#This Row],[PracticeCode]],$AP$3:$AS$345,4,FALSE)</f>
        <v>9391.8127118839202</v>
      </c>
      <c r="AH1190" s="27">
        <f t="shared" si="136"/>
        <v>682471.72373023164</v>
      </c>
      <c r="AI1190" s="6" t="e">
        <f t="shared" si="138"/>
        <v>#N/A</v>
      </c>
    </row>
    <row r="1191" spans="1:35" x14ac:dyDescent="0.35">
      <c r="A1191" t="str">
        <f t="shared" si="137"/>
        <v>GREAT CHAPEL STREET MEDICAL CENTREWest End and Marylebone Primary Care NetworkCentral LondonE87772Apr1</v>
      </c>
      <c r="B1191" s="41" t="s">
        <v>662</v>
      </c>
      <c r="C1191" s="41" t="s">
        <v>458</v>
      </c>
      <c r="D1191" s="41" t="s">
        <v>33</v>
      </c>
      <c r="E1191" s="41" t="s">
        <v>129</v>
      </c>
      <c r="F1191" s="41" t="s">
        <v>129</v>
      </c>
      <c r="G1191" s="41" t="s">
        <v>756</v>
      </c>
      <c r="H1191" s="41">
        <v>1</v>
      </c>
      <c r="I1191" s="41">
        <v>413.34926081386601</v>
      </c>
      <c r="J1191" s="41">
        <v>179</v>
      </c>
      <c r="K1191" s="41">
        <v>0</v>
      </c>
      <c r="L1191" s="41">
        <v>3.3114999999999997</v>
      </c>
      <c r="M1191" s="41">
        <v>0</v>
      </c>
      <c r="N1191" s="41">
        <v>59</v>
      </c>
      <c r="O1191" s="41">
        <v>0</v>
      </c>
      <c r="P1191" s="41">
        <v>1.1741000000000001</v>
      </c>
      <c r="Q1191" s="41">
        <v>0</v>
      </c>
      <c r="R1191" s="41">
        <v>277</v>
      </c>
      <c r="S1191" s="41">
        <v>4.9583000000000004</v>
      </c>
      <c r="T1191" s="41">
        <v>398</v>
      </c>
      <c r="U1191" s="41">
        <v>8.7560000000000002</v>
      </c>
      <c r="V1191" s="41">
        <v>456</v>
      </c>
      <c r="W1191" s="41">
        <v>8.2698</v>
      </c>
      <c r="X1191" s="41">
        <v>457</v>
      </c>
      <c r="Y1191" s="41">
        <v>9.9300999999999995</v>
      </c>
      <c r="Z1191" s="6">
        <f>0</f>
        <v>0</v>
      </c>
      <c r="AA1191" s="6">
        <f t="shared" si="132"/>
        <v>8.2698</v>
      </c>
      <c r="AB1191">
        <f>IF(ISBLANK(Table1[[#This Row],[FY2425_Cost]])=TRUE,#N/A,Table1[[#This Row],[FY2425_Cost]])</f>
        <v>9.9300999999999995</v>
      </c>
      <c r="AC1191" s="6">
        <f t="shared" si="133"/>
        <v>1.6602999999999994</v>
      </c>
      <c r="AD1191" s="6">
        <f>SUMIFS($AB$3:AB1191,$B$3:B1191,B1191)</f>
        <v>9.9300999999999995</v>
      </c>
      <c r="AE1191" s="6">
        <f t="shared" si="134"/>
        <v>186.00716736623971</v>
      </c>
      <c r="AF1191" s="6">
        <f t="shared" si="135"/>
        <v>186.00716736623971</v>
      </c>
      <c r="AG1191" s="6">
        <f>VLOOKUP(Table1[[#This Row],[PracticeCode]],$AP$3:$AS$345,4,FALSE)</f>
        <v>186.00716736623971</v>
      </c>
      <c r="AH1191" s="27">
        <f t="shared" si="136"/>
        <v>13516.52082861342</v>
      </c>
      <c r="AI1191" s="6">
        <f t="shared" si="138"/>
        <v>0</v>
      </c>
    </row>
    <row r="1192" spans="1:35" x14ac:dyDescent="0.35">
      <c r="A1192" t="str">
        <f t="shared" si="137"/>
        <v>GREAT CHAPEL STREET MEDICAL CENTREWest End and Marylebone Primary Care NetworkCentral LondonE87772Aug5</v>
      </c>
      <c r="B1192" s="41" t="s">
        <v>662</v>
      </c>
      <c r="C1192" s="41" t="s">
        <v>458</v>
      </c>
      <c r="D1192" s="41" t="s">
        <v>33</v>
      </c>
      <c r="E1192" s="41" t="s">
        <v>129</v>
      </c>
      <c r="F1192" s="41" t="s">
        <v>129</v>
      </c>
      <c r="G1192" s="41" t="s">
        <v>760</v>
      </c>
      <c r="H1192" s="41">
        <v>5</v>
      </c>
      <c r="I1192" s="41">
        <v>413.34926081386601</v>
      </c>
      <c r="J1192" s="41">
        <v>110</v>
      </c>
      <c r="K1192" s="41">
        <v>0</v>
      </c>
      <c r="L1192" s="41">
        <v>2.0349999999999997</v>
      </c>
      <c r="M1192" s="41">
        <v>0</v>
      </c>
      <c r="N1192" s="41">
        <v>94</v>
      </c>
      <c r="O1192" s="41">
        <v>0</v>
      </c>
      <c r="P1192" s="41">
        <v>1.8706</v>
      </c>
      <c r="Q1192" s="41">
        <v>0</v>
      </c>
      <c r="R1192" s="41">
        <v>554</v>
      </c>
      <c r="S1192" s="41">
        <v>9.9166000000000007</v>
      </c>
      <c r="T1192" s="41">
        <v>988</v>
      </c>
      <c r="U1192" s="41">
        <v>21.736000000000001</v>
      </c>
      <c r="V1192" s="41">
        <v>664</v>
      </c>
      <c r="W1192" s="41">
        <v>11.951600000000001</v>
      </c>
      <c r="X1192" s="41">
        <v>1082</v>
      </c>
      <c r="Y1192" s="41">
        <v>23.6066</v>
      </c>
      <c r="Z1192" s="6">
        <f>0</f>
        <v>0</v>
      </c>
      <c r="AA1192" s="6">
        <f t="shared" si="132"/>
        <v>11.951600000000001</v>
      </c>
      <c r="AB1192">
        <f>IF(ISBLANK(Table1[[#This Row],[FY2425_Cost]])=TRUE,#N/A,Table1[[#This Row],[FY2425_Cost]])</f>
        <v>23.6066</v>
      </c>
      <c r="AC1192" s="6">
        <f t="shared" si="133"/>
        <v>11.654999999999999</v>
      </c>
      <c r="AD1192" s="6">
        <f>SUMIFS($AB$3:AB1192,$B$3:B1192,B1192)</f>
        <v>33.536699999999996</v>
      </c>
      <c r="AE1192" s="6">
        <f t="shared" si="134"/>
        <v>186.00716736623971</v>
      </c>
      <c r="AF1192" s="6">
        <f t="shared" si="135"/>
        <v>186.00716736623971</v>
      </c>
      <c r="AG1192" s="6">
        <f>VLOOKUP(Table1[[#This Row],[PracticeCode]],$AP$3:$AS$345,4,FALSE)</f>
        <v>186.00716736623971</v>
      </c>
      <c r="AH1192" s="27">
        <f t="shared" si="136"/>
        <v>13516.52082861342</v>
      </c>
      <c r="AI1192" s="6">
        <f t="shared" si="138"/>
        <v>0</v>
      </c>
    </row>
    <row r="1193" spans="1:35" x14ac:dyDescent="0.35">
      <c r="A1193" t="str">
        <f t="shared" si="137"/>
        <v>GREAT CHAPEL STREET MEDICAL CENTREWest End and Marylebone Primary Care NetworkCentral LondonE87772Dec9</v>
      </c>
      <c r="B1193" s="41" t="s">
        <v>662</v>
      </c>
      <c r="C1193" s="41" t="s">
        <v>458</v>
      </c>
      <c r="D1193" s="41" t="s">
        <v>33</v>
      </c>
      <c r="E1193" s="41" t="s">
        <v>129</v>
      </c>
      <c r="F1193" s="41" t="s">
        <v>129</v>
      </c>
      <c r="G1193" s="41" t="s">
        <v>764</v>
      </c>
      <c r="H1193" s="41">
        <v>9</v>
      </c>
      <c r="I1193" s="41">
        <v>413.34926081386601</v>
      </c>
      <c r="J1193" s="41">
        <v>508</v>
      </c>
      <c r="K1193" s="41">
        <v>0</v>
      </c>
      <c r="L1193" s="41">
        <v>10.109200000000001</v>
      </c>
      <c r="M1193" s="41">
        <v>0</v>
      </c>
      <c r="N1193" s="41"/>
      <c r="O1193" s="41"/>
      <c r="P1193" s="41"/>
      <c r="Q1193" s="41"/>
      <c r="R1193" s="41">
        <v>410</v>
      </c>
      <c r="S1193" s="41">
        <v>7.3390000000000004</v>
      </c>
      <c r="T1193" s="41"/>
      <c r="U1193" s="41"/>
      <c r="V1193" s="41">
        <v>918</v>
      </c>
      <c r="W1193" s="41">
        <v>17.4482</v>
      </c>
      <c r="X1193" s="41"/>
      <c r="Y1193" s="41"/>
      <c r="Z1193" s="6">
        <f>0</f>
        <v>0</v>
      </c>
      <c r="AA1193" s="6">
        <f t="shared" si="132"/>
        <v>17.4482</v>
      </c>
      <c r="AB1193" t="e">
        <f>IF(ISBLANK(Table1[[#This Row],[FY2425_Cost]])=TRUE,#N/A,Table1[[#This Row],[FY2425_Cost]])</f>
        <v>#N/A</v>
      </c>
      <c r="AC1193" s="6" t="e">
        <f t="shared" si="133"/>
        <v>#N/A</v>
      </c>
      <c r="AD1193" s="6" t="e">
        <f>SUMIFS($AB$3:AB1193,$B$3:B1193,B1193)</f>
        <v>#N/A</v>
      </c>
      <c r="AE1193" s="6">
        <f t="shared" si="134"/>
        <v>186.00716736623971</v>
      </c>
      <c r="AF1193" s="6">
        <f t="shared" si="135"/>
        <v>186.00716736623971</v>
      </c>
      <c r="AG1193" s="6">
        <f>VLOOKUP(Table1[[#This Row],[PracticeCode]],$AP$3:$AS$345,4,FALSE)</f>
        <v>186.00716736623971</v>
      </c>
      <c r="AH1193" s="27">
        <f t="shared" si="136"/>
        <v>13516.52082861342</v>
      </c>
      <c r="AI1193" s="6" t="e">
        <f t="shared" si="138"/>
        <v>#N/A</v>
      </c>
    </row>
    <row r="1194" spans="1:35" x14ac:dyDescent="0.35">
      <c r="A1194" t="str">
        <f t="shared" si="137"/>
        <v>GREAT CHAPEL STREET MEDICAL CENTREWest End and Marylebone Primary Care NetworkCentral LondonE87772Feb11</v>
      </c>
      <c r="B1194" s="41" t="s">
        <v>662</v>
      </c>
      <c r="C1194" s="41" t="s">
        <v>458</v>
      </c>
      <c r="D1194" s="41" t="s">
        <v>33</v>
      </c>
      <c r="E1194" s="41" t="s">
        <v>129</v>
      </c>
      <c r="F1194" s="41" t="s">
        <v>129</v>
      </c>
      <c r="G1194" s="41" t="s">
        <v>766</v>
      </c>
      <c r="H1194" s="41">
        <v>11</v>
      </c>
      <c r="I1194" s="41">
        <v>413.34926081386601</v>
      </c>
      <c r="J1194" s="41">
        <v>83</v>
      </c>
      <c r="K1194" s="41">
        <v>3</v>
      </c>
      <c r="L1194" s="41">
        <v>1.6517000000000002</v>
      </c>
      <c r="M1194" s="41">
        <v>5.9700000000000003E-2</v>
      </c>
      <c r="N1194" s="41"/>
      <c r="O1194" s="41"/>
      <c r="P1194" s="41"/>
      <c r="Q1194" s="41"/>
      <c r="R1194" s="41">
        <v>587</v>
      </c>
      <c r="S1194" s="41">
        <v>10.507300000000001</v>
      </c>
      <c r="T1194" s="41"/>
      <c r="U1194" s="41"/>
      <c r="V1194" s="41">
        <v>673</v>
      </c>
      <c r="W1194" s="41">
        <v>12.218700000000002</v>
      </c>
      <c r="X1194" s="41"/>
      <c r="Y1194" s="41"/>
      <c r="Z1194" s="6">
        <f>0</f>
        <v>0</v>
      </c>
      <c r="AA1194" s="6">
        <f t="shared" si="132"/>
        <v>12.218700000000002</v>
      </c>
      <c r="AB1194" t="e">
        <f>IF(ISBLANK(Table1[[#This Row],[FY2425_Cost]])=TRUE,#N/A,Table1[[#This Row],[FY2425_Cost]])</f>
        <v>#N/A</v>
      </c>
      <c r="AC1194" s="6" t="e">
        <f t="shared" si="133"/>
        <v>#N/A</v>
      </c>
      <c r="AD1194" s="6" t="e">
        <f>SUMIFS($AB$3:AB1194,$B$3:B1194,B1194)</f>
        <v>#N/A</v>
      </c>
      <c r="AE1194" s="6">
        <f t="shared" si="134"/>
        <v>186.00716736623971</v>
      </c>
      <c r="AF1194" s="6">
        <f t="shared" si="135"/>
        <v>186.00716736623971</v>
      </c>
      <c r="AG1194" s="6">
        <f>VLOOKUP(Table1[[#This Row],[PracticeCode]],$AP$3:$AS$345,4,FALSE)</f>
        <v>186.00716736623971</v>
      </c>
      <c r="AH1194" s="27">
        <f t="shared" si="136"/>
        <v>13516.52082861342</v>
      </c>
      <c r="AI1194" s="6" t="e">
        <f t="shared" si="138"/>
        <v>#N/A</v>
      </c>
    </row>
    <row r="1195" spans="1:35" x14ac:dyDescent="0.35">
      <c r="A1195" t="str">
        <f t="shared" si="137"/>
        <v>GREAT CHAPEL STREET MEDICAL CENTREWest End and Marylebone Primary Care NetworkCentral LondonE87772Jan10</v>
      </c>
      <c r="B1195" s="41" t="s">
        <v>662</v>
      </c>
      <c r="C1195" s="41" t="s">
        <v>458</v>
      </c>
      <c r="D1195" s="41" t="s">
        <v>33</v>
      </c>
      <c r="E1195" s="41" t="s">
        <v>129</v>
      </c>
      <c r="F1195" s="41" t="s">
        <v>129</v>
      </c>
      <c r="G1195" s="41" t="s">
        <v>765</v>
      </c>
      <c r="H1195" s="41">
        <v>10</v>
      </c>
      <c r="I1195" s="41">
        <v>413.34926081386601</v>
      </c>
      <c r="J1195" s="41">
        <v>136</v>
      </c>
      <c r="K1195" s="41">
        <v>0</v>
      </c>
      <c r="L1195" s="41">
        <v>2.7064000000000004</v>
      </c>
      <c r="M1195" s="41">
        <v>0</v>
      </c>
      <c r="N1195" s="41"/>
      <c r="O1195" s="41"/>
      <c r="P1195" s="41"/>
      <c r="Q1195" s="41"/>
      <c r="R1195" s="41">
        <v>571</v>
      </c>
      <c r="S1195" s="41">
        <v>10.2209</v>
      </c>
      <c r="T1195" s="41"/>
      <c r="U1195" s="41"/>
      <c r="V1195" s="41">
        <v>707</v>
      </c>
      <c r="W1195" s="41">
        <v>12.927300000000001</v>
      </c>
      <c r="X1195" s="41"/>
      <c r="Y1195" s="41"/>
      <c r="Z1195" s="6">
        <f>0</f>
        <v>0</v>
      </c>
      <c r="AA1195" s="6">
        <f t="shared" si="132"/>
        <v>12.927300000000001</v>
      </c>
      <c r="AB1195" t="e">
        <f>IF(ISBLANK(Table1[[#This Row],[FY2425_Cost]])=TRUE,#N/A,Table1[[#This Row],[FY2425_Cost]])</f>
        <v>#N/A</v>
      </c>
      <c r="AC1195" s="6" t="e">
        <f t="shared" si="133"/>
        <v>#N/A</v>
      </c>
      <c r="AD1195" s="6" t="e">
        <f>SUMIFS($AB$3:AB1195,$B$3:B1195,B1195)</f>
        <v>#N/A</v>
      </c>
      <c r="AE1195" s="6">
        <f t="shared" si="134"/>
        <v>186.00716736623971</v>
      </c>
      <c r="AF1195" s="6">
        <f t="shared" si="135"/>
        <v>186.00716736623971</v>
      </c>
      <c r="AG1195" s="6">
        <f>VLOOKUP(Table1[[#This Row],[PracticeCode]],$AP$3:$AS$345,4,FALSE)</f>
        <v>186.00716736623971</v>
      </c>
      <c r="AH1195" s="27">
        <f t="shared" si="136"/>
        <v>13516.52082861342</v>
      </c>
      <c r="AI1195" s="6" t="e">
        <f t="shared" si="138"/>
        <v>#N/A</v>
      </c>
    </row>
    <row r="1196" spans="1:35" x14ac:dyDescent="0.35">
      <c r="A1196" t="str">
        <f t="shared" si="137"/>
        <v>GREAT CHAPEL STREET MEDICAL CENTREWest End and Marylebone Primary Care NetworkCentral LondonE87772Jul4</v>
      </c>
      <c r="B1196" s="41" t="s">
        <v>662</v>
      </c>
      <c r="C1196" s="41" t="s">
        <v>458</v>
      </c>
      <c r="D1196" s="41" t="s">
        <v>33</v>
      </c>
      <c r="E1196" s="41" t="s">
        <v>129</v>
      </c>
      <c r="F1196" s="41" t="s">
        <v>129</v>
      </c>
      <c r="G1196" s="41" t="s">
        <v>759</v>
      </c>
      <c r="H1196" s="41">
        <v>4</v>
      </c>
      <c r="I1196" s="41">
        <v>413.34926081386601</v>
      </c>
      <c r="J1196" s="41">
        <v>83</v>
      </c>
      <c r="K1196" s="41">
        <v>0</v>
      </c>
      <c r="L1196" s="41">
        <v>1.5354999999999999</v>
      </c>
      <c r="M1196" s="41">
        <v>0</v>
      </c>
      <c r="N1196" s="41">
        <v>107</v>
      </c>
      <c r="O1196" s="41">
        <v>0</v>
      </c>
      <c r="P1196" s="41">
        <v>2.1293000000000002</v>
      </c>
      <c r="Q1196" s="41">
        <v>0</v>
      </c>
      <c r="R1196" s="41">
        <v>507</v>
      </c>
      <c r="S1196" s="41">
        <v>9.0753000000000004</v>
      </c>
      <c r="T1196" s="41">
        <v>579</v>
      </c>
      <c r="U1196" s="41">
        <v>12.738</v>
      </c>
      <c r="V1196" s="41">
        <v>590</v>
      </c>
      <c r="W1196" s="41">
        <v>10.610800000000001</v>
      </c>
      <c r="X1196" s="41">
        <v>686</v>
      </c>
      <c r="Y1196" s="41">
        <v>14.8673</v>
      </c>
      <c r="Z1196" s="6">
        <f>0</f>
        <v>0</v>
      </c>
      <c r="AA1196" s="6">
        <f t="shared" si="132"/>
        <v>10.610800000000001</v>
      </c>
      <c r="AB1196">
        <f>IF(ISBLANK(Table1[[#This Row],[FY2425_Cost]])=TRUE,#N/A,Table1[[#This Row],[FY2425_Cost]])</f>
        <v>14.8673</v>
      </c>
      <c r="AC1196" s="6">
        <f t="shared" si="133"/>
        <v>4.2564999999999991</v>
      </c>
      <c r="AD1196" s="6" t="e">
        <f>SUMIFS($AB$3:AB1196,$B$3:B1196,B1196)</f>
        <v>#N/A</v>
      </c>
      <c r="AE1196" s="6">
        <f t="shared" si="134"/>
        <v>186.00716736623971</v>
      </c>
      <c r="AF1196" s="6">
        <f t="shared" si="135"/>
        <v>186.00716736623971</v>
      </c>
      <c r="AG1196" s="6">
        <f>VLOOKUP(Table1[[#This Row],[PracticeCode]],$AP$3:$AS$345,4,FALSE)</f>
        <v>186.00716736623971</v>
      </c>
      <c r="AH1196" s="27">
        <f t="shared" si="136"/>
        <v>13516.52082861342</v>
      </c>
      <c r="AI1196" s="6" t="e">
        <f t="shared" si="138"/>
        <v>#N/A</v>
      </c>
    </row>
    <row r="1197" spans="1:35" x14ac:dyDescent="0.35">
      <c r="A1197" t="str">
        <f t="shared" si="137"/>
        <v>GREAT CHAPEL STREET MEDICAL CENTREWest End and Marylebone Primary Care NetworkCentral LondonE87772Jun3</v>
      </c>
      <c r="B1197" s="41" t="s">
        <v>662</v>
      </c>
      <c r="C1197" s="41" t="s">
        <v>458</v>
      </c>
      <c r="D1197" s="41" t="s">
        <v>33</v>
      </c>
      <c r="E1197" s="41" t="s">
        <v>129</v>
      </c>
      <c r="F1197" s="41" t="s">
        <v>129</v>
      </c>
      <c r="G1197" s="41" t="s">
        <v>758</v>
      </c>
      <c r="H1197" s="41">
        <v>3</v>
      </c>
      <c r="I1197" s="41">
        <v>413.34926081386601</v>
      </c>
      <c r="J1197" s="41">
        <v>82</v>
      </c>
      <c r="K1197" s="41">
        <v>0</v>
      </c>
      <c r="L1197" s="41">
        <v>1.5169999999999999</v>
      </c>
      <c r="M1197" s="41">
        <v>0</v>
      </c>
      <c r="N1197" s="41">
        <v>75</v>
      </c>
      <c r="O1197" s="41">
        <v>0</v>
      </c>
      <c r="P1197" s="41">
        <v>1.4925000000000002</v>
      </c>
      <c r="Q1197" s="41">
        <v>0</v>
      </c>
      <c r="R1197" s="41">
        <v>430</v>
      </c>
      <c r="S1197" s="41">
        <v>7.6970000000000001</v>
      </c>
      <c r="T1197" s="41">
        <v>497</v>
      </c>
      <c r="U1197" s="41">
        <v>10.933999999999999</v>
      </c>
      <c r="V1197" s="41">
        <v>512</v>
      </c>
      <c r="W1197" s="41">
        <v>9.2140000000000004</v>
      </c>
      <c r="X1197" s="41">
        <v>572</v>
      </c>
      <c r="Y1197" s="41">
        <v>12.426499999999999</v>
      </c>
      <c r="Z1197" s="6">
        <f>0</f>
        <v>0</v>
      </c>
      <c r="AA1197" s="6">
        <f t="shared" si="132"/>
        <v>9.2140000000000004</v>
      </c>
      <c r="AB1197">
        <f>IF(ISBLANK(Table1[[#This Row],[FY2425_Cost]])=TRUE,#N/A,Table1[[#This Row],[FY2425_Cost]])</f>
        <v>12.426499999999999</v>
      </c>
      <c r="AC1197" s="6">
        <f t="shared" si="133"/>
        <v>3.2124999999999986</v>
      </c>
      <c r="AD1197" s="6" t="e">
        <f>SUMIFS($AB$3:AB1197,$B$3:B1197,B1197)</f>
        <v>#N/A</v>
      </c>
      <c r="AE1197" s="6">
        <f t="shared" si="134"/>
        <v>186.00716736623971</v>
      </c>
      <c r="AF1197" s="6">
        <f t="shared" si="135"/>
        <v>186.00716736623971</v>
      </c>
      <c r="AG1197" s="6">
        <f>VLOOKUP(Table1[[#This Row],[PracticeCode]],$AP$3:$AS$345,4,FALSE)</f>
        <v>186.00716736623971</v>
      </c>
      <c r="AH1197" s="27">
        <f t="shared" si="136"/>
        <v>13516.52082861342</v>
      </c>
      <c r="AI1197" s="6" t="e">
        <f t="shared" si="138"/>
        <v>#N/A</v>
      </c>
    </row>
    <row r="1198" spans="1:35" x14ac:dyDescent="0.35">
      <c r="A1198" t="str">
        <f t="shared" si="137"/>
        <v>GREAT CHAPEL STREET MEDICAL CENTREWest End and Marylebone Primary Care NetworkCentral LondonE87772Mar12</v>
      </c>
      <c r="B1198" s="41" t="s">
        <v>662</v>
      </c>
      <c r="C1198" s="41" t="s">
        <v>458</v>
      </c>
      <c r="D1198" s="41" t="s">
        <v>33</v>
      </c>
      <c r="E1198" s="41" t="s">
        <v>129</v>
      </c>
      <c r="F1198" s="41" t="s">
        <v>129</v>
      </c>
      <c r="G1198" s="41" t="s">
        <v>767</v>
      </c>
      <c r="H1198" s="41">
        <v>12</v>
      </c>
      <c r="I1198" s="41">
        <v>413.34926081386601</v>
      </c>
      <c r="J1198" s="41">
        <v>107</v>
      </c>
      <c r="K1198" s="41">
        <v>0</v>
      </c>
      <c r="L1198" s="41">
        <v>2.1293000000000002</v>
      </c>
      <c r="M1198" s="41">
        <v>0</v>
      </c>
      <c r="N1198" s="41"/>
      <c r="O1198" s="41"/>
      <c r="P1198" s="41"/>
      <c r="Q1198" s="41"/>
      <c r="R1198" s="41">
        <v>474</v>
      </c>
      <c r="S1198" s="41">
        <v>8.4846000000000004</v>
      </c>
      <c r="T1198" s="41"/>
      <c r="U1198" s="41"/>
      <c r="V1198" s="41">
        <v>581</v>
      </c>
      <c r="W1198" s="41">
        <v>10.613900000000001</v>
      </c>
      <c r="X1198" s="41"/>
      <c r="Y1198" s="41"/>
      <c r="Z1198" s="6">
        <f>0</f>
        <v>0</v>
      </c>
      <c r="AA1198" s="6">
        <f t="shared" si="132"/>
        <v>10.613900000000001</v>
      </c>
      <c r="AB1198" t="e">
        <f>IF(ISBLANK(Table1[[#This Row],[FY2425_Cost]])=TRUE,#N/A,Table1[[#This Row],[FY2425_Cost]])</f>
        <v>#N/A</v>
      </c>
      <c r="AC1198" s="6" t="e">
        <f t="shared" si="133"/>
        <v>#N/A</v>
      </c>
      <c r="AD1198" s="6" t="e">
        <f>SUMIFS($AB$3:AB1198,$B$3:B1198,B1198)</f>
        <v>#N/A</v>
      </c>
      <c r="AE1198" s="6">
        <f t="shared" si="134"/>
        <v>186.00716736623971</v>
      </c>
      <c r="AF1198" s="6">
        <f t="shared" si="135"/>
        <v>186.00716736623971</v>
      </c>
      <c r="AG1198" s="6">
        <f>VLOOKUP(Table1[[#This Row],[PracticeCode]],$AP$3:$AS$345,4,FALSE)</f>
        <v>186.00716736623971</v>
      </c>
      <c r="AH1198" s="27">
        <f t="shared" si="136"/>
        <v>13516.52082861342</v>
      </c>
      <c r="AI1198" s="6" t="e">
        <f t="shared" si="138"/>
        <v>#N/A</v>
      </c>
    </row>
    <row r="1199" spans="1:35" x14ac:dyDescent="0.35">
      <c r="A1199" t="str">
        <f t="shared" si="137"/>
        <v>GREAT CHAPEL STREET MEDICAL CENTREWest End and Marylebone Primary Care NetworkCentral LondonE87772May2</v>
      </c>
      <c r="B1199" s="41" t="s">
        <v>662</v>
      </c>
      <c r="C1199" s="41" t="s">
        <v>458</v>
      </c>
      <c r="D1199" s="41" t="s">
        <v>33</v>
      </c>
      <c r="E1199" s="41" t="s">
        <v>129</v>
      </c>
      <c r="F1199" s="41" t="s">
        <v>129</v>
      </c>
      <c r="G1199" s="41" t="s">
        <v>757</v>
      </c>
      <c r="H1199" s="41">
        <v>2</v>
      </c>
      <c r="I1199" s="41">
        <v>413.34926081386601</v>
      </c>
      <c r="J1199" s="41">
        <v>120</v>
      </c>
      <c r="K1199" s="41">
        <v>0</v>
      </c>
      <c r="L1199" s="41">
        <v>2.2199999999999998</v>
      </c>
      <c r="M1199" s="41">
        <v>0</v>
      </c>
      <c r="N1199" s="41">
        <v>51</v>
      </c>
      <c r="O1199" s="41">
        <v>0</v>
      </c>
      <c r="P1199" s="41">
        <v>1.0149000000000001</v>
      </c>
      <c r="Q1199" s="41">
        <v>0</v>
      </c>
      <c r="R1199" s="41">
        <v>339</v>
      </c>
      <c r="S1199" s="41">
        <v>6.0681000000000003</v>
      </c>
      <c r="T1199" s="41">
        <v>289</v>
      </c>
      <c r="U1199" s="41">
        <v>6.3579999999999997</v>
      </c>
      <c r="V1199" s="41">
        <v>459</v>
      </c>
      <c r="W1199" s="41">
        <v>8.2881</v>
      </c>
      <c r="X1199" s="41">
        <v>340</v>
      </c>
      <c r="Y1199" s="41">
        <v>7.3728999999999996</v>
      </c>
      <c r="Z1199" s="6">
        <f>0</f>
        <v>0</v>
      </c>
      <c r="AA1199" s="6">
        <f t="shared" si="132"/>
        <v>8.2881</v>
      </c>
      <c r="AB1199">
        <f>IF(ISBLANK(Table1[[#This Row],[FY2425_Cost]])=TRUE,#N/A,Table1[[#This Row],[FY2425_Cost]])</f>
        <v>7.3728999999999996</v>
      </c>
      <c r="AC1199" s="6">
        <f t="shared" si="133"/>
        <v>-0.91520000000000046</v>
      </c>
      <c r="AD1199" s="6" t="e">
        <f>SUMIFS($AB$3:AB1199,$B$3:B1199,B1199)</f>
        <v>#N/A</v>
      </c>
      <c r="AE1199" s="6">
        <f t="shared" si="134"/>
        <v>186.00716736623971</v>
      </c>
      <c r="AF1199" s="6">
        <f t="shared" si="135"/>
        <v>186.00716736623971</v>
      </c>
      <c r="AG1199" s="6">
        <f>VLOOKUP(Table1[[#This Row],[PracticeCode]],$AP$3:$AS$345,4,FALSE)</f>
        <v>186.00716736623971</v>
      </c>
      <c r="AH1199" s="27">
        <f t="shared" si="136"/>
        <v>13516.52082861342</v>
      </c>
      <c r="AI1199" s="6" t="e">
        <f t="shared" si="138"/>
        <v>#N/A</v>
      </c>
    </row>
    <row r="1200" spans="1:35" x14ac:dyDescent="0.35">
      <c r="A1200" t="str">
        <f t="shared" si="137"/>
        <v>GREAT CHAPEL STREET MEDICAL CENTREWest End and Marylebone Primary Care NetworkCentral LondonE87772Nov8</v>
      </c>
      <c r="B1200" s="41" t="s">
        <v>662</v>
      </c>
      <c r="C1200" s="41" t="s">
        <v>458</v>
      </c>
      <c r="D1200" s="41" t="s">
        <v>33</v>
      </c>
      <c r="E1200" s="41" t="s">
        <v>129</v>
      </c>
      <c r="F1200" s="41" t="s">
        <v>129</v>
      </c>
      <c r="G1200" s="41" t="s">
        <v>763</v>
      </c>
      <c r="H1200" s="41">
        <v>8</v>
      </c>
      <c r="I1200" s="41">
        <v>413.34926081386601</v>
      </c>
      <c r="J1200" s="41">
        <v>112</v>
      </c>
      <c r="K1200" s="41">
        <v>0</v>
      </c>
      <c r="L1200" s="41">
        <v>2.2288000000000001</v>
      </c>
      <c r="M1200" s="41">
        <v>0</v>
      </c>
      <c r="N1200" s="41"/>
      <c r="O1200" s="41"/>
      <c r="P1200" s="41"/>
      <c r="Q1200" s="41"/>
      <c r="R1200" s="41">
        <v>565</v>
      </c>
      <c r="S1200" s="41">
        <v>10.1135</v>
      </c>
      <c r="T1200" s="41"/>
      <c r="U1200" s="41"/>
      <c r="V1200" s="41">
        <v>677</v>
      </c>
      <c r="W1200" s="41">
        <v>12.3423</v>
      </c>
      <c r="X1200" s="41"/>
      <c r="Y1200" s="41"/>
      <c r="Z1200" s="6">
        <f>0</f>
        <v>0</v>
      </c>
      <c r="AA1200" s="6">
        <f t="shared" si="132"/>
        <v>12.3423</v>
      </c>
      <c r="AB1200" t="e">
        <f>IF(ISBLANK(Table1[[#This Row],[FY2425_Cost]])=TRUE,#N/A,Table1[[#This Row],[FY2425_Cost]])</f>
        <v>#N/A</v>
      </c>
      <c r="AC1200" s="6" t="e">
        <f t="shared" si="133"/>
        <v>#N/A</v>
      </c>
      <c r="AD1200" s="6" t="e">
        <f>SUMIFS($AB$3:AB1200,$B$3:B1200,B1200)</f>
        <v>#N/A</v>
      </c>
      <c r="AE1200" s="6">
        <f t="shared" si="134"/>
        <v>186.00716736623971</v>
      </c>
      <c r="AF1200" s="6">
        <f t="shared" si="135"/>
        <v>186.00716736623971</v>
      </c>
      <c r="AG1200" s="6">
        <f>VLOOKUP(Table1[[#This Row],[PracticeCode]],$AP$3:$AS$345,4,FALSE)</f>
        <v>186.00716736623971</v>
      </c>
      <c r="AH1200" s="27">
        <f t="shared" si="136"/>
        <v>13516.52082861342</v>
      </c>
      <c r="AI1200" s="6" t="e">
        <f t="shared" si="138"/>
        <v>#N/A</v>
      </c>
    </row>
    <row r="1201" spans="1:35" x14ac:dyDescent="0.35">
      <c r="A1201" t="str">
        <f t="shared" si="137"/>
        <v>GREAT CHAPEL STREET MEDICAL CENTREWest End and Marylebone Primary Care NetworkCentral LondonE87772Oct7</v>
      </c>
      <c r="B1201" s="41" t="s">
        <v>662</v>
      </c>
      <c r="C1201" s="41" t="s">
        <v>458</v>
      </c>
      <c r="D1201" s="41" t="s">
        <v>33</v>
      </c>
      <c r="E1201" s="41" t="s">
        <v>129</v>
      </c>
      <c r="F1201" s="41" t="s">
        <v>129</v>
      </c>
      <c r="G1201" s="41" t="s">
        <v>762</v>
      </c>
      <c r="H1201" s="41">
        <v>7</v>
      </c>
      <c r="I1201" s="41">
        <v>413.34926081386601</v>
      </c>
      <c r="J1201" s="41">
        <v>1139</v>
      </c>
      <c r="K1201" s="41">
        <v>0</v>
      </c>
      <c r="L1201" s="41">
        <v>22.6661</v>
      </c>
      <c r="M1201" s="41">
        <v>0</v>
      </c>
      <c r="N1201" s="41">
        <v>0</v>
      </c>
      <c r="O1201" s="41">
        <v>0</v>
      </c>
      <c r="P1201" s="41">
        <v>0</v>
      </c>
      <c r="Q1201" s="41">
        <v>0</v>
      </c>
      <c r="R1201" s="41">
        <v>561</v>
      </c>
      <c r="S1201" s="41">
        <v>10.0419</v>
      </c>
      <c r="T1201" s="41">
        <v>387</v>
      </c>
      <c r="U1201" s="41">
        <v>8.5139999999999993</v>
      </c>
      <c r="V1201" s="41">
        <v>1700</v>
      </c>
      <c r="W1201" s="41">
        <v>32.707999999999998</v>
      </c>
      <c r="X1201" s="41">
        <v>387</v>
      </c>
      <c r="Y1201" s="41">
        <v>8.5139999999999993</v>
      </c>
      <c r="Z1201" s="6">
        <f>0</f>
        <v>0</v>
      </c>
      <c r="AA1201" s="6">
        <f t="shared" si="132"/>
        <v>32.707999999999998</v>
      </c>
      <c r="AB1201">
        <f>IF(ISBLANK(Table1[[#This Row],[FY2425_Cost]])=TRUE,#N/A,Table1[[#This Row],[FY2425_Cost]])</f>
        <v>8.5139999999999993</v>
      </c>
      <c r="AC1201" s="6">
        <f t="shared" si="133"/>
        <v>-24.193999999999999</v>
      </c>
      <c r="AD1201" s="6" t="e">
        <f>SUMIFS($AB$3:AB1201,$B$3:B1201,B1201)</f>
        <v>#N/A</v>
      </c>
      <c r="AE1201" s="6">
        <f t="shared" si="134"/>
        <v>186.00716736623971</v>
      </c>
      <c r="AF1201" s="6">
        <f t="shared" si="135"/>
        <v>186.00716736623971</v>
      </c>
      <c r="AG1201" s="6">
        <f>VLOOKUP(Table1[[#This Row],[PracticeCode]],$AP$3:$AS$345,4,FALSE)</f>
        <v>186.00716736623971</v>
      </c>
      <c r="AH1201" s="27">
        <f t="shared" si="136"/>
        <v>13516.52082861342</v>
      </c>
      <c r="AI1201" s="6" t="e">
        <f t="shared" si="138"/>
        <v>#N/A</v>
      </c>
    </row>
    <row r="1202" spans="1:35" x14ac:dyDescent="0.35">
      <c r="A1202" t="str">
        <f t="shared" si="137"/>
        <v>GREAT CHAPEL STREET MEDICAL CENTREWest End and Marylebone Primary Care NetworkCentral LondonE87772Sep6</v>
      </c>
      <c r="B1202" s="41" t="s">
        <v>662</v>
      </c>
      <c r="C1202" s="41" t="s">
        <v>458</v>
      </c>
      <c r="D1202" s="41" t="s">
        <v>33</v>
      </c>
      <c r="E1202" s="41" t="s">
        <v>129</v>
      </c>
      <c r="F1202" s="41" t="s">
        <v>129</v>
      </c>
      <c r="G1202" s="41" t="s">
        <v>761</v>
      </c>
      <c r="H1202" s="41">
        <v>6</v>
      </c>
      <c r="I1202" s="41">
        <v>413.34926081386601</v>
      </c>
      <c r="J1202" s="41">
        <v>81</v>
      </c>
      <c r="K1202" s="41">
        <v>0</v>
      </c>
      <c r="L1202" s="41">
        <v>1.6119000000000001</v>
      </c>
      <c r="M1202" s="41">
        <v>0</v>
      </c>
      <c r="N1202" s="41">
        <v>120</v>
      </c>
      <c r="O1202" s="41">
        <v>0</v>
      </c>
      <c r="P1202" s="41">
        <v>2.6999999999999997</v>
      </c>
      <c r="Q1202" s="41">
        <v>0</v>
      </c>
      <c r="R1202" s="41">
        <v>458</v>
      </c>
      <c r="S1202" s="41">
        <v>8.1981999999999999</v>
      </c>
      <c r="T1202" s="41">
        <v>517</v>
      </c>
      <c r="U1202" s="41">
        <v>11.374000000000001</v>
      </c>
      <c r="V1202" s="41">
        <v>539</v>
      </c>
      <c r="W1202" s="41">
        <v>9.8101000000000003</v>
      </c>
      <c r="X1202" s="41">
        <v>637</v>
      </c>
      <c r="Y1202" s="41">
        <v>14.074</v>
      </c>
      <c r="Z1202" s="6">
        <f>0</f>
        <v>0</v>
      </c>
      <c r="AA1202" s="6">
        <f t="shared" si="132"/>
        <v>9.8101000000000003</v>
      </c>
      <c r="AB1202">
        <f>IF(ISBLANK(Table1[[#This Row],[FY2425_Cost]])=TRUE,#N/A,Table1[[#This Row],[FY2425_Cost]])</f>
        <v>14.074</v>
      </c>
      <c r="AC1202" s="6">
        <f t="shared" si="133"/>
        <v>4.2638999999999996</v>
      </c>
      <c r="AD1202" s="6" t="e">
        <f>SUMIFS($AB$3:AB1202,$B$3:B1202,B1202)</f>
        <v>#N/A</v>
      </c>
      <c r="AE1202" s="6">
        <f t="shared" si="134"/>
        <v>186.00716736623971</v>
      </c>
      <c r="AF1202" s="6">
        <f t="shared" si="135"/>
        <v>186.00716736623971</v>
      </c>
      <c r="AG1202" s="6">
        <f>VLOOKUP(Table1[[#This Row],[PracticeCode]],$AP$3:$AS$345,4,FALSE)</f>
        <v>186.00716736623971</v>
      </c>
      <c r="AH1202" s="27">
        <f t="shared" si="136"/>
        <v>13516.52082861342</v>
      </c>
      <c r="AI1202" s="6" t="e">
        <f t="shared" si="138"/>
        <v>#N/A</v>
      </c>
    </row>
    <row r="1203" spans="1:35" x14ac:dyDescent="0.35">
      <c r="A1203" t="str">
        <f t="shared" si="137"/>
        <v>Green PracticeHounslow HealthHounslowE85126Apr1</v>
      </c>
      <c r="B1203" s="41" t="s">
        <v>130</v>
      </c>
      <c r="C1203" s="41" t="s">
        <v>433</v>
      </c>
      <c r="D1203" s="41" t="s">
        <v>16</v>
      </c>
      <c r="E1203" s="41" t="s">
        <v>131</v>
      </c>
      <c r="F1203" s="41" t="s">
        <v>131</v>
      </c>
      <c r="G1203" s="41" t="s">
        <v>756</v>
      </c>
      <c r="H1203" s="41">
        <v>1</v>
      </c>
      <c r="I1203" s="41">
        <v>10159.0472967936</v>
      </c>
      <c r="J1203" s="41">
        <v>282</v>
      </c>
      <c r="K1203" s="41">
        <v>0</v>
      </c>
      <c r="L1203" s="41">
        <v>5.2169999999999996</v>
      </c>
      <c r="M1203" s="41">
        <v>0</v>
      </c>
      <c r="N1203" s="41">
        <v>453</v>
      </c>
      <c r="O1203" s="41">
        <v>0</v>
      </c>
      <c r="P1203" s="41">
        <v>9.0147000000000013</v>
      </c>
      <c r="Q1203" s="41">
        <v>0</v>
      </c>
      <c r="R1203" s="41">
        <v>6568</v>
      </c>
      <c r="S1203" s="41">
        <v>117.5672</v>
      </c>
      <c r="T1203" s="41">
        <v>7116</v>
      </c>
      <c r="U1203" s="41">
        <v>156.55199999999999</v>
      </c>
      <c r="V1203" s="41">
        <v>6850</v>
      </c>
      <c r="W1203" s="41">
        <v>122.7842</v>
      </c>
      <c r="X1203" s="41">
        <v>7569</v>
      </c>
      <c r="Y1203" s="41">
        <v>165.5667</v>
      </c>
      <c r="Z1203" s="6">
        <f>0</f>
        <v>0</v>
      </c>
      <c r="AA1203" s="6">
        <f t="shared" si="132"/>
        <v>122.7842</v>
      </c>
      <c r="AB1203">
        <f>IF(ISBLANK(Table1[[#This Row],[FY2425_Cost]])=TRUE,#N/A,Table1[[#This Row],[FY2425_Cost]])</f>
        <v>165.5667</v>
      </c>
      <c r="AC1203" s="6">
        <f t="shared" si="133"/>
        <v>42.782499999999999</v>
      </c>
      <c r="AD1203" s="6">
        <f>SUMIFS($AB$3:AB1203,$B$3:B1203,B1203)</f>
        <v>165.5667</v>
      </c>
      <c r="AE1203" s="6">
        <f t="shared" si="134"/>
        <v>4571.5712835571203</v>
      </c>
      <c r="AF1203" s="6">
        <f t="shared" si="135"/>
        <v>4571.5712835571203</v>
      </c>
      <c r="AG1203" s="6">
        <f>VLOOKUP(Table1[[#This Row],[PracticeCode]],$AP$3:$AS$345,4,FALSE)</f>
        <v>4571.5712835571203</v>
      </c>
      <c r="AH1203" s="27">
        <f t="shared" si="136"/>
        <v>332200.84660515079</v>
      </c>
      <c r="AI1203" s="6">
        <f t="shared" si="138"/>
        <v>0</v>
      </c>
    </row>
    <row r="1204" spans="1:35" x14ac:dyDescent="0.35">
      <c r="A1204" t="str">
        <f t="shared" si="137"/>
        <v>Green PracticeHounslow HealthHounslowE85126Aug5</v>
      </c>
      <c r="B1204" s="41" t="s">
        <v>130</v>
      </c>
      <c r="C1204" s="41" t="s">
        <v>433</v>
      </c>
      <c r="D1204" s="41" t="s">
        <v>16</v>
      </c>
      <c r="E1204" s="41" t="s">
        <v>131</v>
      </c>
      <c r="F1204" s="41" t="s">
        <v>131</v>
      </c>
      <c r="G1204" s="41" t="s">
        <v>760</v>
      </c>
      <c r="H1204" s="41">
        <v>5</v>
      </c>
      <c r="I1204" s="41">
        <v>10159.0472967936</v>
      </c>
      <c r="J1204" s="41">
        <v>690</v>
      </c>
      <c r="K1204" s="41">
        <v>0</v>
      </c>
      <c r="L1204" s="41">
        <v>12.764999999999999</v>
      </c>
      <c r="M1204" s="41">
        <v>0</v>
      </c>
      <c r="N1204" s="41">
        <v>1388</v>
      </c>
      <c r="O1204" s="41">
        <v>179</v>
      </c>
      <c r="P1204" s="41">
        <v>27.621200000000002</v>
      </c>
      <c r="Q1204" s="41">
        <v>3.5621</v>
      </c>
      <c r="R1204" s="41">
        <v>7238</v>
      </c>
      <c r="S1204" s="41">
        <v>129.56020000000001</v>
      </c>
      <c r="T1204" s="41">
        <v>7351</v>
      </c>
      <c r="U1204" s="41">
        <v>161.72200000000001</v>
      </c>
      <c r="V1204" s="41">
        <v>7928</v>
      </c>
      <c r="W1204" s="41">
        <v>142.3252</v>
      </c>
      <c r="X1204" s="41">
        <v>8918</v>
      </c>
      <c r="Y1204" s="41">
        <v>192.90530000000001</v>
      </c>
      <c r="Z1204" s="6">
        <f>0</f>
        <v>0</v>
      </c>
      <c r="AA1204" s="6">
        <f t="shared" si="132"/>
        <v>142.3252</v>
      </c>
      <c r="AB1204">
        <f>IF(ISBLANK(Table1[[#This Row],[FY2425_Cost]])=TRUE,#N/A,Table1[[#This Row],[FY2425_Cost]])</f>
        <v>192.90530000000001</v>
      </c>
      <c r="AC1204" s="6">
        <f t="shared" si="133"/>
        <v>50.580100000000016</v>
      </c>
      <c r="AD1204" s="6">
        <f>SUMIFS($AB$3:AB1204,$B$3:B1204,B1204)</f>
        <v>358.47199999999998</v>
      </c>
      <c r="AE1204" s="6">
        <f t="shared" si="134"/>
        <v>4571.5712835571203</v>
      </c>
      <c r="AF1204" s="6">
        <f t="shared" si="135"/>
        <v>4571.5712835571203</v>
      </c>
      <c r="AG1204" s="6">
        <f>VLOOKUP(Table1[[#This Row],[PracticeCode]],$AP$3:$AS$345,4,FALSE)</f>
        <v>4571.5712835571203</v>
      </c>
      <c r="AH1204" s="27">
        <f t="shared" si="136"/>
        <v>332200.84660515079</v>
      </c>
      <c r="AI1204" s="6">
        <f t="shared" si="138"/>
        <v>0</v>
      </c>
    </row>
    <row r="1205" spans="1:35" x14ac:dyDescent="0.35">
      <c r="A1205" t="str">
        <f t="shared" si="137"/>
        <v>Green PracticeHounslow HealthHounslowE85126Dec9</v>
      </c>
      <c r="B1205" s="41" t="s">
        <v>130</v>
      </c>
      <c r="C1205" s="41" t="s">
        <v>433</v>
      </c>
      <c r="D1205" s="41" t="s">
        <v>16</v>
      </c>
      <c r="E1205" s="41" t="s">
        <v>131</v>
      </c>
      <c r="F1205" s="41" t="s">
        <v>131</v>
      </c>
      <c r="G1205" s="41" t="s">
        <v>764</v>
      </c>
      <c r="H1205" s="41">
        <v>9</v>
      </c>
      <c r="I1205" s="41">
        <v>10159.0472967936</v>
      </c>
      <c r="J1205" s="41">
        <v>518</v>
      </c>
      <c r="K1205" s="41">
        <v>4</v>
      </c>
      <c r="L1205" s="41">
        <v>10.308200000000001</v>
      </c>
      <c r="M1205" s="41">
        <v>7.9600000000000004E-2</v>
      </c>
      <c r="N1205" s="41"/>
      <c r="O1205" s="41"/>
      <c r="P1205" s="41"/>
      <c r="Q1205" s="41"/>
      <c r="R1205" s="41">
        <v>6276</v>
      </c>
      <c r="S1205" s="41">
        <v>112.3404</v>
      </c>
      <c r="T1205" s="41"/>
      <c r="U1205" s="41"/>
      <c r="V1205" s="41">
        <v>6798</v>
      </c>
      <c r="W1205" s="41">
        <v>122.7282</v>
      </c>
      <c r="X1205" s="41"/>
      <c r="Y1205" s="41"/>
      <c r="Z1205" s="6">
        <f>0</f>
        <v>0</v>
      </c>
      <c r="AA1205" s="6">
        <f t="shared" si="132"/>
        <v>122.7282</v>
      </c>
      <c r="AB1205" t="e">
        <f>IF(ISBLANK(Table1[[#This Row],[FY2425_Cost]])=TRUE,#N/A,Table1[[#This Row],[FY2425_Cost]])</f>
        <v>#N/A</v>
      </c>
      <c r="AC1205" s="6" t="e">
        <f t="shared" si="133"/>
        <v>#N/A</v>
      </c>
      <c r="AD1205" s="6" t="e">
        <f>SUMIFS($AB$3:AB1205,$B$3:B1205,B1205)</f>
        <v>#N/A</v>
      </c>
      <c r="AE1205" s="6">
        <f t="shared" si="134"/>
        <v>4571.5712835571203</v>
      </c>
      <c r="AF1205" s="6">
        <f t="shared" si="135"/>
        <v>4571.5712835571203</v>
      </c>
      <c r="AG1205" s="6">
        <f>VLOOKUP(Table1[[#This Row],[PracticeCode]],$AP$3:$AS$345,4,FALSE)</f>
        <v>4571.5712835571203</v>
      </c>
      <c r="AH1205" s="27">
        <f t="shared" si="136"/>
        <v>332200.84660515079</v>
      </c>
      <c r="AI1205" s="6" t="e">
        <f t="shared" si="138"/>
        <v>#N/A</v>
      </c>
    </row>
    <row r="1206" spans="1:35" x14ac:dyDescent="0.35">
      <c r="A1206" t="str">
        <f t="shared" si="137"/>
        <v>Green PracticeHounslow HealthHounslowE85126Feb11</v>
      </c>
      <c r="B1206" s="41" t="s">
        <v>130</v>
      </c>
      <c r="C1206" s="41" t="s">
        <v>433</v>
      </c>
      <c r="D1206" s="41" t="s">
        <v>16</v>
      </c>
      <c r="E1206" s="41" t="s">
        <v>131</v>
      </c>
      <c r="F1206" s="41" t="s">
        <v>131</v>
      </c>
      <c r="G1206" s="41" t="s">
        <v>766</v>
      </c>
      <c r="H1206" s="41">
        <v>11</v>
      </c>
      <c r="I1206" s="41">
        <v>10159.0472967936</v>
      </c>
      <c r="J1206" s="41">
        <v>340</v>
      </c>
      <c r="K1206" s="41">
        <v>3</v>
      </c>
      <c r="L1206" s="41">
        <v>6.766</v>
      </c>
      <c r="M1206" s="41">
        <v>5.9700000000000003E-2</v>
      </c>
      <c r="N1206" s="41"/>
      <c r="O1206" s="41"/>
      <c r="P1206" s="41"/>
      <c r="Q1206" s="41"/>
      <c r="R1206" s="41">
        <v>7638</v>
      </c>
      <c r="S1206" s="41">
        <v>136.72020000000001</v>
      </c>
      <c r="T1206" s="41"/>
      <c r="U1206" s="41"/>
      <c r="V1206" s="41">
        <v>7981</v>
      </c>
      <c r="W1206" s="41">
        <v>143.54590000000002</v>
      </c>
      <c r="X1206" s="41"/>
      <c r="Y1206" s="41"/>
      <c r="Z1206" s="6">
        <f>0</f>
        <v>0</v>
      </c>
      <c r="AA1206" s="6">
        <f t="shared" si="132"/>
        <v>143.54590000000002</v>
      </c>
      <c r="AB1206" t="e">
        <f>IF(ISBLANK(Table1[[#This Row],[FY2425_Cost]])=TRUE,#N/A,Table1[[#This Row],[FY2425_Cost]])</f>
        <v>#N/A</v>
      </c>
      <c r="AC1206" s="6" t="e">
        <f t="shared" si="133"/>
        <v>#N/A</v>
      </c>
      <c r="AD1206" s="6" t="e">
        <f>SUMIFS($AB$3:AB1206,$B$3:B1206,B1206)</f>
        <v>#N/A</v>
      </c>
      <c r="AE1206" s="6">
        <f t="shared" si="134"/>
        <v>4571.5712835571203</v>
      </c>
      <c r="AF1206" s="6">
        <f t="shared" si="135"/>
        <v>4571.5712835571203</v>
      </c>
      <c r="AG1206" s="6">
        <f>VLOOKUP(Table1[[#This Row],[PracticeCode]],$AP$3:$AS$345,4,FALSE)</f>
        <v>4571.5712835571203</v>
      </c>
      <c r="AH1206" s="27">
        <f t="shared" si="136"/>
        <v>332200.84660515079</v>
      </c>
      <c r="AI1206" s="6" t="e">
        <f t="shared" si="138"/>
        <v>#N/A</v>
      </c>
    </row>
    <row r="1207" spans="1:35" x14ac:dyDescent="0.35">
      <c r="A1207" t="str">
        <f t="shared" si="137"/>
        <v>Green PracticeHounslow HealthHounslowE85126Jan10</v>
      </c>
      <c r="B1207" s="41" t="s">
        <v>130</v>
      </c>
      <c r="C1207" s="41" t="s">
        <v>433</v>
      </c>
      <c r="D1207" s="41" t="s">
        <v>16</v>
      </c>
      <c r="E1207" s="41" t="s">
        <v>131</v>
      </c>
      <c r="F1207" s="41" t="s">
        <v>131</v>
      </c>
      <c r="G1207" s="41" t="s">
        <v>765</v>
      </c>
      <c r="H1207" s="41">
        <v>10</v>
      </c>
      <c r="I1207" s="41">
        <v>10159.0472967936</v>
      </c>
      <c r="J1207" s="41">
        <v>427</v>
      </c>
      <c r="K1207" s="41">
        <v>0</v>
      </c>
      <c r="L1207" s="41">
        <v>8.497300000000001</v>
      </c>
      <c r="M1207" s="41">
        <v>0</v>
      </c>
      <c r="N1207" s="41"/>
      <c r="O1207" s="41"/>
      <c r="P1207" s="41"/>
      <c r="Q1207" s="41"/>
      <c r="R1207" s="41">
        <v>7277</v>
      </c>
      <c r="S1207" s="41">
        <v>130.25829999999999</v>
      </c>
      <c r="T1207" s="41"/>
      <c r="U1207" s="41"/>
      <c r="V1207" s="41">
        <v>7704</v>
      </c>
      <c r="W1207" s="41">
        <v>138.75559999999999</v>
      </c>
      <c r="X1207" s="41"/>
      <c r="Y1207" s="41"/>
      <c r="Z1207" s="6">
        <f>0</f>
        <v>0</v>
      </c>
      <c r="AA1207" s="6">
        <f t="shared" ref="AA1207:AA1270" si="139">IFERROR(W1207*1,#N/A)</f>
        <v>138.75559999999999</v>
      </c>
      <c r="AB1207" t="e">
        <f>IF(ISBLANK(Table1[[#This Row],[FY2425_Cost]])=TRUE,#N/A,Table1[[#This Row],[FY2425_Cost]])</f>
        <v>#N/A</v>
      </c>
      <c r="AC1207" s="6" t="e">
        <f t="shared" ref="AC1207:AC1270" si="140">AB1207-AA1207</f>
        <v>#N/A</v>
      </c>
      <c r="AD1207" s="6" t="e">
        <f>SUMIFS($AB$3:AB1207,$B$3:B1207,B1207)</f>
        <v>#N/A</v>
      </c>
      <c r="AE1207" s="6">
        <f t="shared" ref="AE1207:AE1270" si="141">IFERROR(I1207*$AE$1,#N/A)</f>
        <v>4571.5712835571203</v>
      </c>
      <c r="AF1207" s="6">
        <f t="shared" ref="AF1207:AF1270" si="142">AE1207+Z1207</f>
        <v>4571.5712835571203</v>
      </c>
      <c r="AG1207" s="6">
        <f>VLOOKUP(Table1[[#This Row],[PracticeCode]],$AP$3:$AS$345,4,FALSE)</f>
        <v>4571.5712835571203</v>
      </c>
      <c r="AH1207" s="27">
        <f t="shared" ref="AH1207:AH1270" si="143">IFERROR(I1207*$AH$1,#N/A)</f>
        <v>332200.84660515079</v>
      </c>
      <c r="AI1207" s="6" t="e">
        <f t="shared" si="138"/>
        <v>#N/A</v>
      </c>
    </row>
    <row r="1208" spans="1:35" x14ac:dyDescent="0.35">
      <c r="A1208" t="str">
        <f t="shared" si="137"/>
        <v>Green PracticeHounslow HealthHounslowE85126Jul4</v>
      </c>
      <c r="B1208" s="41" t="s">
        <v>130</v>
      </c>
      <c r="C1208" s="41" t="s">
        <v>433</v>
      </c>
      <c r="D1208" s="41" t="s">
        <v>16</v>
      </c>
      <c r="E1208" s="41" t="s">
        <v>131</v>
      </c>
      <c r="F1208" s="41" t="s">
        <v>131</v>
      </c>
      <c r="G1208" s="41" t="s">
        <v>759</v>
      </c>
      <c r="H1208" s="41">
        <v>4</v>
      </c>
      <c r="I1208" s="41">
        <v>10159.0472967936</v>
      </c>
      <c r="J1208" s="41">
        <v>536</v>
      </c>
      <c r="K1208" s="41">
        <v>0</v>
      </c>
      <c r="L1208" s="41">
        <v>9.9160000000000004</v>
      </c>
      <c r="M1208" s="41">
        <v>0</v>
      </c>
      <c r="N1208" s="41">
        <v>1079</v>
      </c>
      <c r="O1208" s="41">
        <v>187</v>
      </c>
      <c r="P1208" s="41">
        <v>21.472100000000001</v>
      </c>
      <c r="Q1208" s="41">
        <v>3.7213000000000003</v>
      </c>
      <c r="R1208" s="41">
        <v>7084</v>
      </c>
      <c r="S1208" s="41">
        <v>126.8036</v>
      </c>
      <c r="T1208" s="41">
        <v>8494</v>
      </c>
      <c r="U1208" s="41">
        <v>186.86799999999999</v>
      </c>
      <c r="V1208" s="41">
        <v>7620</v>
      </c>
      <c r="W1208" s="41">
        <v>136.71960000000001</v>
      </c>
      <c r="X1208" s="41">
        <v>9760</v>
      </c>
      <c r="Y1208" s="41">
        <v>212.06139999999999</v>
      </c>
      <c r="Z1208" s="6">
        <f>0</f>
        <v>0</v>
      </c>
      <c r="AA1208" s="6">
        <f t="shared" si="139"/>
        <v>136.71960000000001</v>
      </c>
      <c r="AB1208">
        <f>IF(ISBLANK(Table1[[#This Row],[FY2425_Cost]])=TRUE,#N/A,Table1[[#This Row],[FY2425_Cost]])</f>
        <v>212.06139999999999</v>
      </c>
      <c r="AC1208" s="6">
        <f t="shared" si="140"/>
        <v>75.341799999999978</v>
      </c>
      <c r="AD1208" s="6" t="e">
        <f>SUMIFS($AB$3:AB1208,$B$3:B1208,B1208)</f>
        <v>#N/A</v>
      </c>
      <c r="AE1208" s="6">
        <f t="shared" si="141"/>
        <v>4571.5712835571203</v>
      </c>
      <c r="AF1208" s="6">
        <f t="shared" si="142"/>
        <v>4571.5712835571203</v>
      </c>
      <c r="AG1208" s="6">
        <f>VLOOKUP(Table1[[#This Row],[PracticeCode]],$AP$3:$AS$345,4,FALSE)</f>
        <v>4571.5712835571203</v>
      </c>
      <c r="AH1208" s="27">
        <f t="shared" si="143"/>
        <v>332200.84660515079</v>
      </c>
      <c r="AI1208" s="6" t="e">
        <f t="shared" si="138"/>
        <v>#N/A</v>
      </c>
    </row>
    <row r="1209" spans="1:35" x14ac:dyDescent="0.35">
      <c r="A1209" t="str">
        <f t="shared" si="137"/>
        <v>Green PracticeHounslow HealthHounslowE85126Jun3</v>
      </c>
      <c r="B1209" s="41" t="s">
        <v>130</v>
      </c>
      <c r="C1209" s="41" t="s">
        <v>433</v>
      </c>
      <c r="D1209" s="41" t="s">
        <v>16</v>
      </c>
      <c r="E1209" s="41" t="s">
        <v>131</v>
      </c>
      <c r="F1209" s="41" t="s">
        <v>131</v>
      </c>
      <c r="G1209" s="41" t="s">
        <v>758</v>
      </c>
      <c r="H1209" s="41">
        <v>3</v>
      </c>
      <c r="I1209" s="41">
        <v>10159.0472967936</v>
      </c>
      <c r="J1209" s="41">
        <v>686</v>
      </c>
      <c r="K1209" s="41">
        <v>0</v>
      </c>
      <c r="L1209" s="41">
        <v>12.690999999999999</v>
      </c>
      <c r="M1209" s="41">
        <v>0</v>
      </c>
      <c r="N1209" s="41">
        <v>457</v>
      </c>
      <c r="O1209" s="41">
        <v>38</v>
      </c>
      <c r="P1209" s="41">
        <v>9.0943000000000005</v>
      </c>
      <c r="Q1209" s="41">
        <v>0.75619999999999998</v>
      </c>
      <c r="R1209" s="41">
        <v>7448</v>
      </c>
      <c r="S1209" s="41">
        <v>133.3192</v>
      </c>
      <c r="T1209" s="41">
        <v>7345</v>
      </c>
      <c r="U1209" s="41">
        <v>161.59</v>
      </c>
      <c r="V1209" s="41">
        <v>8134</v>
      </c>
      <c r="W1209" s="41">
        <v>146.0102</v>
      </c>
      <c r="X1209" s="41">
        <v>7840</v>
      </c>
      <c r="Y1209" s="41">
        <v>171.44050000000001</v>
      </c>
      <c r="Z1209" s="6">
        <f>0</f>
        <v>0</v>
      </c>
      <c r="AA1209" s="6">
        <f t="shared" si="139"/>
        <v>146.0102</v>
      </c>
      <c r="AB1209">
        <f>IF(ISBLANK(Table1[[#This Row],[FY2425_Cost]])=TRUE,#N/A,Table1[[#This Row],[FY2425_Cost]])</f>
        <v>171.44050000000001</v>
      </c>
      <c r="AC1209" s="6">
        <f t="shared" si="140"/>
        <v>25.430300000000017</v>
      </c>
      <c r="AD1209" s="6" t="e">
        <f>SUMIFS($AB$3:AB1209,$B$3:B1209,B1209)</f>
        <v>#N/A</v>
      </c>
      <c r="AE1209" s="6">
        <f t="shared" si="141"/>
        <v>4571.5712835571203</v>
      </c>
      <c r="AF1209" s="6">
        <f t="shared" si="142"/>
        <v>4571.5712835571203</v>
      </c>
      <c r="AG1209" s="6">
        <f>VLOOKUP(Table1[[#This Row],[PracticeCode]],$AP$3:$AS$345,4,FALSE)</f>
        <v>4571.5712835571203</v>
      </c>
      <c r="AH1209" s="27">
        <f t="shared" si="143"/>
        <v>332200.84660515079</v>
      </c>
      <c r="AI1209" s="6" t="e">
        <f t="shared" si="138"/>
        <v>#N/A</v>
      </c>
    </row>
    <row r="1210" spans="1:35" x14ac:dyDescent="0.35">
      <c r="A1210" t="str">
        <f t="shared" si="137"/>
        <v>Green PracticeHounslow HealthHounslowE85126Mar12</v>
      </c>
      <c r="B1210" s="41" t="s">
        <v>130</v>
      </c>
      <c r="C1210" s="41" t="s">
        <v>433</v>
      </c>
      <c r="D1210" s="41" t="s">
        <v>16</v>
      </c>
      <c r="E1210" s="41" t="s">
        <v>131</v>
      </c>
      <c r="F1210" s="41" t="s">
        <v>131</v>
      </c>
      <c r="G1210" s="41" t="s">
        <v>767</v>
      </c>
      <c r="H1210" s="41">
        <v>12</v>
      </c>
      <c r="I1210" s="41">
        <v>10159.0472967936</v>
      </c>
      <c r="J1210" s="41">
        <v>495</v>
      </c>
      <c r="K1210" s="41">
        <v>0</v>
      </c>
      <c r="L1210" s="41">
        <v>9.8505000000000003</v>
      </c>
      <c r="M1210" s="41">
        <v>0</v>
      </c>
      <c r="N1210" s="41"/>
      <c r="O1210" s="41"/>
      <c r="P1210" s="41"/>
      <c r="Q1210" s="41"/>
      <c r="R1210" s="41">
        <v>17955</v>
      </c>
      <c r="S1210" s="41">
        <v>321.39449999999999</v>
      </c>
      <c r="T1210" s="41"/>
      <c r="U1210" s="41"/>
      <c r="V1210" s="41">
        <v>18450</v>
      </c>
      <c r="W1210" s="41">
        <v>331.245</v>
      </c>
      <c r="X1210" s="41"/>
      <c r="Y1210" s="41"/>
      <c r="Z1210" s="6">
        <f>0</f>
        <v>0</v>
      </c>
      <c r="AA1210" s="6">
        <f t="shared" si="139"/>
        <v>331.245</v>
      </c>
      <c r="AB1210" t="e">
        <f>IF(ISBLANK(Table1[[#This Row],[FY2425_Cost]])=TRUE,#N/A,Table1[[#This Row],[FY2425_Cost]])</f>
        <v>#N/A</v>
      </c>
      <c r="AC1210" s="6" t="e">
        <f t="shared" si="140"/>
        <v>#N/A</v>
      </c>
      <c r="AD1210" s="6" t="e">
        <f>SUMIFS($AB$3:AB1210,$B$3:B1210,B1210)</f>
        <v>#N/A</v>
      </c>
      <c r="AE1210" s="6">
        <f t="shared" si="141"/>
        <v>4571.5712835571203</v>
      </c>
      <c r="AF1210" s="6">
        <f t="shared" si="142"/>
        <v>4571.5712835571203</v>
      </c>
      <c r="AG1210" s="6">
        <f>VLOOKUP(Table1[[#This Row],[PracticeCode]],$AP$3:$AS$345,4,FALSE)</f>
        <v>4571.5712835571203</v>
      </c>
      <c r="AH1210" s="27">
        <f t="shared" si="143"/>
        <v>332200.84660515079</v>
      </c>
      <c r="AI1210" s="6" t="e">
        <f t="shared" si="138"/>
        <v>#N/A</v>
      </c>
    </row>
    <row r="1211" spans="1:35" x14ac:dyDescent="0.35">
      <c r="A1211" t="str">
        <f t="shared" si="137"/>
        <v>Green PracticeHounslow HealthHounslowE85126May2</v>
      </c>
      <c r="B1211" s="41" t="s">
        <v>130</v>
      </c>
      <c r="C1211" s="41" t="s">
        <v>433</v>
      </c>
      <c r="D1211" s="41" t="s">
        <v>16</v>
      </c>
      <c r="E1211" s="41" t="s">
        <v>131</v>
      </c>
      <c r="F1211" s="41" t="s">
        <v>131</v>
      </c>
      <c r="G1211" s="41" t="s">
        <v>757</v>
      </c>
      <c r="H1211" s="41">
        <v>2</v>
      </c>
      <c r="I1211" s="41">
        <v>10159.0472967936</v>
      </c>
      <c r="J1211" s="41">
        <v>458</v>
      </c>
      <c r="K1211" s="41">
        <v>0</v>
      </c>
      <c r="L1211" s="41">
        <v>8.472999999999999</v>
      </c>
      <c r="M1211" s="41">
        <v>0</v>
      </c>
      <c r="N1211" s="41">
        <v>424</v>
      </c>
      <c r="O1211" s="41">
        <v>86</v>
      </c>
      <c r="P1211" s="41">
        <v>8.4375999999999998</v>
      </c>
      <c r="Q1211" s="41">
        <v>1.7114</v>
      </c>
      <c r="R1211" s="41">
        <v>7775</v>
      </c>
      <c r="S1211" s="41">
        <v>139.17250000000001</v>
      </c>
      <c r="T1211" s="41">
        <v>7502</v>
      </c>
      <c r="U1211" s="41">
        <v>165.04400000000001</v>
      </c>
      <c r="V1211" s="41">
        <v>8233</v>
      </c>
      <c r="W1211" s="41">
        <v>147.64550000000003</v>
      </c>
      <c r="X1211" s="41">
        <v>8012</v>
      </c>
      <c r="Y1211" s="41">
        <v>175.19300000000001</v>
      </c>
      <c r="Z1211" s="6">
        <f>0</f>
        <v>0</v>
      </c>
      <c r="AA1211" s="6">
        <f t="shared" si="139"/>
        <v>147.64550000000003</v>
      </c>
      <c r="AB1211">
        <f>IF(ISBLANK(Table1[[#This Row],[FY2425_Cost]])=TRUE,#N/A,Table1[[#This Row],[FY2425_Cost]])</f>
        <v>175.19300000000001</v>
      </c>
      <c r="AC1211" s="6">
        <f t="shared" si="140"/>
        <v>27.547499999999985</v>
      </c>
      <c r="AD1211" s="6" t="e">
        <f>SUMIFS($AB$3:AB1211,$B$3:B1211,B1211)</f>
        <v>#N/A</v>
      </c>
      <c r="AE1211" s="6">
        <f t="shared" si="141"/>
        <v>4571.5712835571203</v>
      </c>
      <c r="AF1211" s="6">
        <f t="shared" si="142"/>
        <v>4571.5712835571203</v>
      </c>
      <c r="AG1211" s="6">
        <f>VLOOKUP(Table1[[#This Row],[PracticeCode]],$AP$3:$AS$345,4,FALSE)</f>
        <v>4571.5712835571203</v>
      </c>
      <c r="AH1211" s="27">
        <f t="shared" si="143"/>
        <v>332200.84660515079</v>
      </c>
      <c r="AI1211" s="6" t="e">
        <f t="shared" si="138"/>
        <v>#N/A</v>
      </c>
    </row>
    <row r="1212" spans="1:35" x14ac:dyDescent="0.35">
      <c r="A1212" t="str">
        <f t="shared" si="137"/>
        <v>Green PracticeHounslow HealthHounslowE85126Nov8</v>
      </c>
      <c r="B1212" s="41" t="s">
        <v>130</v>
      </c>
      <c r="C1212" s="41" t="s">
        <v>433</v>
      </c>
      <c r="D1212" s="41" t="s">
        <v>16</v>
      </c>
      <c r="E1212" s="41" t="s">
        <v>131</v>
      </c>
      <c r="F1212" s="41" t="s">
        <v>131</v>
      </c>
      <c r="G1212" s="41" t="s">
        <v>763</v>
      </c>
      <c r="H1212" s="41">
        <v>8</v>
      </c>
      <c r="I1212" s="41">
        <v>10159.0472967936</v>
      </c>
      <c r="J1212" s="41">
        <v>553</v>
      </c>
      <c r="K1212" s="41">
        <v>4</v>
      </c>
      <c r="L1212" s="41">
        <v>11.0047</v>
      </c>
      <c r="M1212" s="41">
        <v>7.9600000000000004E-2</v>
      </c>
      <c r="N1212" s="41"/>
      <c r="O1212" s="41"/>
      <c r="P1212" s="41"/>
      <c r="Q1212" s="41"/>
      <c r="R1212" s="41">
        <v>8022</v>
      </c>
      <c r="S1212" s="41">
        <v>143.59379999999999</v>
      </c>
      <c r="T1212" s="41"/>
      <c r="U1212" s="41"/>
      <c r="V1212" s="41">
        <v>8579</v>
      </c>
      <c r="W1212" s="41">
        <v>154.67809999999997</v>
      </c>
      <c r="X1212" s="41"/>
      <c r="Y1212" s="41"/>
      <c r="Z1212" s="6">
        <f>0</f>
        <v>0</v>
      </c>
      <c r="AA1212" s="6">
        <f t="shared" si="139"/>
        <v>154.67809999999997</v>
      </c>
      <c r="AB1212" t="e">
        <f>IF(ISBLANK(Table1[[#This Row],[FY2425_Cost]])=TRUE,#N/A,Table1[[#This Row],[FY2425_Cost]])</f>
        <v>#N/A</v>
      </c>
      <c r="AC1212" s="6" t="e">
        <f t="shared" si="140"/>
        <v>#N/A</v>
      </c>
      <c r="AD1212" s="6" t="e">
        <f>SUMIFS($AB$3:AB1212,$B$3:B1212,B1212)</f>
        <v>#N/A</v>
      </c>
      <c r="AE1212" s="6">
        <f t="shared" si="141"/>
        <v>4571.5712835571203</v>
      </c>
      <c r="AF1212" s="6">
        <f t="shared" si="142"/>
        <v>4571.5712835571203</v>
      </c>
      <c r="AG1212" s="6">
        <f>VLOOKUP(Table1[[#This Row],[PracticeCode]],$AP$3:$AS$345,4,FALSE)</f>
        <v>4571.5712835571203</v>
      </c>
      <c r="AH1212" s="27">
        <f t="shared" si="143"/>
        <v>332200.84660515079</v>
      </c>
      <c r="AI1212" s="6" t="e">
        <f t="shared" si="138"/>
        <v>#N/A</v>
      </c>
    </row>
    <row r="1213" spans="1:35" x14ac:dyDescent="0.35">
      <c r="A1213" t="str">
        <f t="shared" si="137"/>
        <v>Green PracticeHounslow HealthHounslowE85126Oct7</v>
      </c>
      <c r="B1213" s="41" t="s">
        <v>130</v>
      </c>
      <c r="C1213" s="41" t="s">
        <v>433</v>
      </c>
      <c r="D1213" s="41" t="s">
        <v>16</v>
      </c>
      <c r="E1213" s="41" t="s">
        <v>131</v>
      </c>
      <c r="F1213" s="41" t="s">
        <v>131</v>
      </c>
      <c r="G1213" s="41" t="s">
        <v>762</v>
      </c>
      <c r="H1213" s="41">
        <v>7</v>
      </c>
      <c r="I1213" s="41">
        <v>10159.0472967936</v>
      </c>
      <c r="J1213" s="41">
        <v>893</v>
      </c>
      <c r="K1213" s="41">
        <v>11</v>
      </c>
      <c r="L1213" s="41">
        <v>17.770700000000001</v>
      </c>
      <c r="M1213" s="41">
        <v>0.21890000000000001</v>
      </c>
      <c r="N1213" s="41">
        <v>0</v>
      </c>
      <c r="O1213" s="41">
        <v>18</v>
      </c>
      <c r="P1213" s="41">
        <v>0</v>
      </c>
      <c r="Q1213" s="41">
        <v>0.40499999999999997</v>
      </c>
      <c r="R1213" s="41">
        <v>17984</v>
      </c>
      <c r="S1213" s="41">
        <v>321.91359999999997</v>
      </c>
      <c r="T1213" s="41">
        <v>10932</v>
      </c>
      <c r="U1213" s="41">
        <v>240.50399999999999</v>
      </c>
      <c r="V1213" s="41">
        <v>18888</v>
      </c>
      <c r="W1213" s="41">
        <v>339.90319999999997</v>
      </c>
      <c r="X1213" s="41">
        <v>10950</v>
      </c>
      <c r="Y1213" s="41">
        <v>240.90899999999999</v>
      </c>
      <c r="Z1213" s="6">
        <f>0</f>
        <v>0</v>
      </c>
      <c r="AA1213" s="6">
        <f t="shared" si="139"/>
        <v>339.90319999999997</v>
      </c>
      <c r="AB1213">
        <f>IF(ISBLANK(Table1[[#This Row],[FY2425_Cost]])=TRUE,#N/A,Table1[[#This Row],[FY2425_Cost]])</f>
        <v>240.90899999999999</v>
      </c>
      <c r="AC1213" s="6">
        <f t="shared" si="140"/>
        <v>-98.994199999999978</v>
      </c>
      <c r="AD1213" s="6" t="e">
        <f>SUMIFS($AB$3:AB1213,$B$3:B1213,B1213)</f>
        <v>#N/A</v>
      </c>
      <c r="AE1213" s="6">
        <f t="shared" si="141"/>
        <v>4571.5712835571203</v>
      </c>
      <c r="AF1213" s="6">
        <f t="shared" si="142"/>
        <v>4571.5712835571203</v>
      </c>
      <c r="AG1213" s="6">
        <f>VLOOKUP(Table1[[#This Row],[PracticeCode]],$AP$3:$AS$345,4,FALSE)</f>
        <v>4571.5712835571203</v>
      </c>
      <c r="AH1213" s="27">
        <f t="shared" si="143"/>
        <v>332200.84660515079</v>
      </c>
      <c r="AI1213" s="6" t="e">
        <f t="shared" si="138"/>
        <v>#N/A</v>
      </c>
    </row>
    <row r="1214" spans="1:35" x14ac:dyDescent="0.35">
      <c r="A1214" t="str">
        <f t="shared" si="137"/>
        <v>Green PracticeHounslow HealthHounslowE85126Sep6</v>
      </c>
      <c r="B1214" s="41" t="s">
        <v>130</v>
      </c>
      <c r="C1214" s="41" t="s">
        <v>433</v>
      </c>
      <c r="D1214" s="41" t="s">
        <v>16</v>
      </c>
      <c r="E1214" s="41" t="s">
        <v>131</v>
      </c>
      <c r="F1214" s="41" t="s">
        <v>131</v>
      </c>
      <c r="G1214" s="41" t="s">
        <v>761</v>
      </c>
      <c r="H1214" s="41">
        <v>6</v>
      </c>
      <c r="I1214" s="41">
        <v>10159.0472967936</v>
      </c>
      <c r="J1214" s="41">
        <v>896</v>
      </c>
      <c r="K1214" s="41">
        <v>0</v>
      </c>
      <c r="L1214" s="41">
        <v>17.830400000000001</v>
      </c>
      <c r="M1214" s="41">
        <v>0</v>
      </c>
      <c r="N1214" s="41">
        <v>1029</v>
      </c>
      <c r="O1214" s="41">
        <v>177</v>
      </c>
      <c r="P1214" s="41">
        <v>23.1525</v>
      </c>
      <c r="Q1214" s="41">
        <v>3.9824999999999999</v>
      </c>
      <c r="R1214" s="41">
        <v>13023</v>
      </c>
      <c r="S1214" s="41">
        <v>233.11170000000001</v>
      </c>
      <c r="T1214" s="41">
        <v>11123</v>
      </c>
      <c r="U1214" s="41">
        <v>244.70599999999999</v>
      </c>
      <c r="V1214" s="41">
        <v>13919</v>
      </c>
      <c r="W1214" s="41">
        <v>250.94210000000001</v>
      </c>
      <c r="X1214" s="41">
        <v>12329</v>
      </c>
      <c r="Y1214" s="41">
        <v>271.84100000000001</v>
      </c>
      <c r="Z1214" s="6">
        <f>0</f>
        <v>0</v>
      </c>
      <c r="AA1214" s="6">
        <f t="shared" si="139"/>
        <v>250.94210000000001</v>
      </c>
      <c r="AB1214">
        <f>IF(ISBLANK(Table1[[#This Row],[FY2425_Cost]])=TRUE,#N/A,Table1[[#This Row],[FY2425_Cost]])</f>
        <v>271.84100000000001</v>
      </c>
      <c r="AC1214" s="6">
        <f t="shared" si="140"/>
        <v>20.898899999999998</v>
      </c>
      <c r="AD1214" s="6" t="e">
        <f>SUMIFS($AB$3:AB1214,$B$3:B1214,B1214)</f>
        <v>#N/A</v>
      </c>
      <c r="AE1214" s="6">
        <f t="shared" si="141"/>
        <v>4571.5712835571203</v>
      </c>
      <c r="AF1214" s="6">
        <f t="shared" si="142"/>
        <v>4571.5712835571203</v>
      </c>
      <c r="AG1214" s="6">
        <f>VLOOKUP(Table1[[#This Row],[PracticeCode]],$AP$3:$AS$345,4,FALSE)</f>
        <v>4571.5712835571203</v>
      </c>
      <c r="AH1214" s="27">
        <f t="shared" si="143"/>
        <v>332200.84660515079</v>
      </c>
      <c r="AI1214" s="6" t="e">
        <f t="shared" si="138"/>
        <v>#N/A</v>
      </c>
    </row>
    <row r="1215" spans="1:35" x14ac:dyDescent="0.35">
      <c r="A1215" t="str">
        <f t="shared" si="137"/>
        <v>GREENFORD AVENUE FAMILY HEALTH PRACTICEGreenwellEalingE85051Apr1</v>
      </c>
      <c r="B1215" s="41" t="s">
        <v>600</v>
      </c>
      <c r="C1215" s="41" t="s">
        <v>511</v>
      </c>
      <c r="D1215" s="41" t="s">
        <v>12</v>
      </c>
      <c r="E1215" s="41" t="s">
        <v>133</v>
      </c>
      <c r="F1215" s="41" t="s">
        <v>133</v>
      </c>
      <c r="G1215" s="41" t="s">
        <v>756</v>
      </c>
      <c r="H1215" s="41">
        <v>1</v>
      </c>
      <c r="I1215" s="41">
        <v>4883.24817378839</v>
      </c>
      <c r="J1215" s="41">
        <v>37387</v>
      </c>
      <c r="K1215" s="41">
        <v>0</v>
      </c>
      <c r="L1215" s="41">
        <v>691.65949999999998</v>
      </c>
      <c r="M1215" s="41">
        <v>0</v>
      </c>
      <c r="N1215" s="41">
        <v>130</v>
      </c>
      <c r="O1215" s="41">
        <v>0</v>
      </c>
      <c r="P1215" s="41">
        <v>2.5870000000000002</v>
      </c>
      <c r="Q1215" s="41">
        <v>0</v>
      </c>
      <c r="R1215" s="41">
        <v>7051</v>
      </c>
      <c r="S1215" s="41">
        <v>126.2129</v>
      </c>
      <c r="T1215" s="41">
        <v>9514</v>
      </c>
      <c r="U1215" s="41">
        <v>209.30799999999999</v>
      </c>
      <c r="V1215" s="41">
        <v>44438</v>
      </c>
      <c r="W1215" s="41">
        <v>817.87239999999997</v>
      </c>
      <c r="X1215" s="41">
        <v>9644</v>
      </c>
      <c r="Y1215" s="41">
        <v>211.89499999999998</v>
      </c>
      <c r="Z1215" s="6">
        <f>0</f>
        <v>0</v>
      </c>
      <c r="AA1215" s="6">
        <f t="shared" si="139"/>
        <v>817.87239999999997</v>
      </c>
      <c r="AB1215">
        <f>IF(ISBLANK(Table1[[#This Row],[FY2425_Cost]])=TRUE,#N/A,Table1[[#This Row],[FY2425_Cost]])</f>
        <v>211.89499999999998</v>
      </c>
      <c r="AC1215" s="6">
        <f t="shared" si="140"/>
        <v>-605.97739999999999</v>
      </c>
      <c r="AD1215" s="6">
        <f>SUMIFS($AB$3:AB1215,$B$3:B1215,B1215)</f>
        <v>211.89499999999998</v>
      </c>
      <c r="AE1215" s="6">
        <f t="shared" si="141"/>
        <v>2197.4616782047756</v>
      </c>
      <c r="AF1215" s="6">
        <f t="shared" si="142"/>
        <v>2197.4616782047756</v>
      </c>
      <c r="AG1215" s="6">
        <f>VLOOKUP(Table1[[#This Row],[PracticeCode]],$AP$3:$AS$345,4,FALSE)</f>
        <v>2197.4616782047756</v>
      </c>
      <c r="AH1215" s="27">
        <f t="shared" si="143"/>
        <v>159682.21528288035</v>
      </c>
      <c r="AI1215" s="6">
        <f t="shared" si="138"/>
        <v>0</v>
      </c>
    </row>
    <row r="1216" spans="1:35" x14ac:dyDescent="0.35">
      <c r="A1216" t="str">
        <f t="shared" si="137"/>
        <v>GREENFORD AVENUE FAMILY HEALTH PRACTICEGreenwellEalingE85051Aug5</v>
      </c>
      <c r="B1216" s="41" t="s">
        <v>600</v>
      </c>
      <c r="C1216" s="41" t="s">
        <v>511</v>
      </c>
      <c r="D1216" s="41" t="s">
        <v>12</v>
      </c>
      <c r="E1216" s="41" t="s">
        <v>133</v>
      </c>
      <c r="F1216" s="41" t="s">
        <v>133</v>
      </c>
      <c r="G1216" s="41" t="s">
        <v>760</v>
      </c>
      <c r="H1216" s="41">
        <v>5</v>
      </c>
      <c r="I1216" s="41">
        <v>4883.24817378839</v>
      </c>
      <c r="J1216" s="41">
        <v>562</v>
      </c>
      <c r="K1216" s="41">
        <v>5</v>
      </c>
      <c r="L1216" s="41">
        <v>10.397</v>
      </c>
      <c r="M1216" s="41">
        <v>9.2499999999999999E-2</v>
      </c>
      <c r="N1216" s="41">
        <v>107</v>
      </c>
      <c r="O1216" s="41">
        <v>0</v>
      </c>
      <c r="P1216" s="41">
        <v>2.1293000000000002</v>
      </c>
      <c r="Q1216" s="41">
        <v>0</v>
      </c>
      <c r="R1216" s="41">
        <v>9065</v>
      </c>
      <c r="S1216" s="41">
        <v>162.26349999999999</v>
      </c>
      <c r="T1216" s="41">
        <v>8475</v>
      </c>
      <c r="U1216" s="41">
        <v>186.45</v>
      </c>
      <c r="V1216" s="41">
        <v>9632</v>
      </c>
      <c r="W1216" s="41">
        <v>172.75299999999999</v>
      </c>
      <c r="X1216" s="41">
        <v>8582</v>
      </c>
      <c r="Y1216" s="41">
        <v>188.57929999999999</v>
      </c>
      <c r="Z1216" s="6">
        <f>0</f>
        <v>0</v>
      </c>
      <c r="AA1216" s="6">
        <f t="shared" si="139"/>
        <v>172.75299999999999</v>
      </c>
      <c r="AB1216">
        <f>IF(ISBLANK(Table1[[#This Row],[FY2425_Cost]])=TRUE,#N/A,Table1[[#This Row],[FY2425_Cost]])</f>
        <v>188.57929999999999</v>
      </c>
      <c r="AC1216" s="6">
        <f t="shared" si="140"/>
        <v>15.826300000000003</v>
      </c>
      <c r="AD1216" s="6">
        <f>SUMIFS($AB$3:AB1216,$B$3:B1216,B1216)</f>
        <v>400.47429999999997</v>
      </c>
      <c r="AE1216" s="6">
        <f t="shared" si="141"/>
        <v>2197.4616782047756</v>
      </c>
      <c r="AF1216" s="6">
        <f t="shared" si="142"/>
        <v>2197.4616782047756</v>
      </c>
      <c r="AG1216" s="6">
        <f>VLOOKUP(Table1[[#This Row],[PracticeCode]],$AP$3:$AS$345,4,FALSE)</f>
        <v>2197.4616782047756</v>
      </c>
      <c r="AH1216" s="27">
        <f t="shared" si="143"/>
        <v>159682.21528288035</v>
      </c>
      <c r="AI1216" s="6">
        <f t="shared" si="138"/>
        <v>0</v>
      </c>
    </row>
    <row r="1217" spans="1:35" x14ac:dyDescent="0.35">
      <c r="A1217" t="str">
        <f t="shared" si="137"/>
        <v>GREENFORD AVENUE FAMILY HEALTH PRACTICEGreenwellEalingE85051Dec9</v>
      </c>
      <c r="B1217" s="41" t="s">
        <v>600</v>
      </c>
      <c r="C1217" s="41" t="s">
        <v>511</v>
      </c>
      <c r="D1217" s="41" t="s">
        <v>12</v>
      </c>
      <c r="E1217" s="41" t="s">
        <v>133</v>
      </c>
      <c r="F1217" s="41" t="s">
        <v>133</v>
      </c>
      <c r="G1217" s="41" t="s">
        <v>764</v>
      </c>
      <c r="H1217" s="41">
        <v>9</v>
      </c>
      <c r="I1217" s="41">
        <v>4883.24817378839</v>
      </c>
      <c r="J1217" s="41">
        <v>64</v>
      </c>
      <c r="K1217" s="41">
        <v>0</v>
      </c>
      <c r="L1217" s="41">
        <v>1.2736000000000001</v>
      </c>
      <c r="M1217" s="41">
        <v>0</v>
      </c>
      <c r="N1217" s="41"/>
      <c r="O1217" s="41"/>
      <c r="P1217" s="41"/>
      <c r="Q1217" s="41"/>
      <c r="R1217" s="41">
        <v>5449</v>
      </c>
      <c r="S1217" s="41">
        <v>97.537099999999995</v>
      </c>
      <c r="T1217" s="41"/>
      <c r="U1217" s="41"/>
      <c r="V1217" s="41">
        <v>5513</v>
      </c>
      <c r="W1217" s="41">
        <v>98.810699999999997</v>
      </c>
      <c r="X1217" s="41"/>
      <c r="Y1217" s="41"/>
      <c r="Z1217" s="6">
        <f>0</f>
        <v>0</v>
      </c>
      <c r="AA1217" s="6">
        <f t="shared" si="139"/>
        <v>98.810699999999997</v>
      </c>
      <c r="AB1217" t="e">
        <f>IF(ISBLANK(Table1[[#This Row],[FY2425_Cost]])=TRUE,#N/A,Table1[[#This Row],[FY2425_Cost]])</f>
        <v>#N/A</v>
      </c>
      <c r="AC1217" s="6" t="e">
        <f t="shared" si="140"/>
        <v>#N/A</v>
      </c>
      <c r="AD1217" s="6" t="e">
        <f>SUMIFS($AB$3:AB1217,$B$3:B1217,B1217)</f>
        <v>#N/A</v>
      </c>
      <c r="AE1217" s="6">
        <f t="shared" si="141"/>
        <v>2197.4616782047756</v>
      </c>
      <c r="AF1217" s="6">
        <f t="shared" si="142"/>
        <v>2197.4616782047756</v>
      </c>
      <c r="AG1217" s="6">
        <f>VLOOKUP(Table1[[#This Row],[PracticeCode]],$AP$3:$AS$345,4,FALSE)</f>
        <v>2197.4616782047756</v>
      </c>
      <c r="AH1217" s="27">
        <f t="shared" si="143"/>
        <v>159682.21528288035</v>
      </c>
      <c r="AI1217" s="6" t="e">
        <f t="shared" si="138"/>
        <v>#N/A</v>
      </c>
    </row>
    <row r="1218" spans="1:35" x14ac:dyDescent="0.35">
      <c r="A1218" t="str">
        <f t="shared" si="137"/>
        <v>GREENFORD AVENUE FAMILY HEALTH PRACTICEGreenwellEalingE85051Feb11</v>
      </c>
      <c r="B1218" s="41" t="s">
        <v>600</v>
      </c>
      <c r="C1218" s="41" t="s">
        <v>511</v>
      </c>
      <c r="D1218" s="41" t="s">
        <v>12</v>
      </c>
      <c r="E1218" s="41" t="s">
        <v>133</v>
      </c>
      <c r="F1218" s="41" t="s">
        <v>133</v>
      </c>
      <c r="G1218" s="41" t="s">
        <v>766</v>
      </c>
      <c r="H1218" s="41">
        <v>11</v>
      </c>
      <c r="I1218" s="41">
        <v>4883.24817378839</v>
      </c>
      <c r="J1218" s="41">
        <v>163</v>
      </c>
      <c r="K1218" s="41">
        <v>0</v>
      </c>
      <c r="L1218" s="41">
        <v>3.2437</v>
      </c>
      <c r="M1218" s="41">
        <v>0</v>
      </c>
      <c r="N1218" s="41"/>
      <c r="O1218" s="41"/>
      <c r="P1218" s="41"/>
      <c r="Q1218" s="41"/>
      <c r="R1218" s="41">
        <v>7346</v>
      </c>
      <c r="S1218" s="41">
        <v>131.49340000000001</v>
      </c>
      <c r="T1218" s="41"/>
      <c r="U1218" s="41"/>
      <c r="V1218" s="41">
        <v>7509</v>
      </c>
      <c r="W1218" s="41">
        <v>134.7371</v>
      </c>
      <c r="X1218" s="41"/>
      <c r="Y1218" s="41"/>
      <c r="Z1218" s="6">
        <f>0</f>
        <v>0</v>
      </c>
      <c r="AA1218" s="6">
        <f t="shared" si="139"/>
        <v>134.7371</v>
      </c>
      <c r="AB1218" t="e">
        <f>IF(ISBLANK(Table1[[#This Row],[FY2425_Cost]])=TRUE,#N/A,Table1[[#This Row],[FY2425_Cost]])</f>
        <v>#N/A</v>
      </c>
      <c r="AC1218" s="6" t="e">
        <f t="shared" si="140"/>
        <v>#N/A</v>
      </c>
      <c r="AD1218" s="6" t="e">
        <f>SUMIFS($AB$3:AB1218,$B$3:B1218,B1218)</f>
        <v>#N/A</v>
      </c>
      <c r="AE1218" s="6">
        <f t="shared" si="141"/>
        <v>2197.4616782047756</v>
      </c>
      <c r="AF1218" s="6">
        <f t="shared" si="142"/>
        <v>2197.4616782047756</v>
      </c>
      <c r="AG1218" s="6">
        <f>VLOOKUP(Table1[[#This Row],[PracticeCode]],$AP$3:$AS$345,4,FALSE)</f>
        <v>2197.4616782047756</v>
      </c>
      <c r="AH1218" s="27">
        <f t="shared" si="143"/>
        <v>159682.21528288035</v>
      </c>
      <c r="AI1218" s="6" t="e">
        <f t="shared" si="138"/>
        <v>#N/A</v>
      </c>
    </row>
    <row r="1219" spans="1:35" x14ac:dyDescent="0.35">
      <c r="A1219" t="str">
        <f t="shared" ref="A1219:A1282" si="144">CONCATENATE(B1219,C1219,D1219,E1219,G1219,H1219)</f>
        <v>GREENFORD AVENUE FAMILY HEALTH PRACTICEGreenwellEalingE85051Jan10</v>
      </c>
      <c r="B1219" s="41" t="s">
        <v>600</v>
      </c>
      <c r="C1219" s="41" t="s">
        <v>511</v>
      </c>
      <c r="D1219" s="41" t="s">
        <v>12</v>
      </c>
      <c r="E1219" s="41" t="s">
        <v>133</v>
      </c>
      <c r="F1219" s="41" t="s">
        <v>133</v>
      </c>
      <c r="G1219" s="41" t="s">
        <v>765</v>
      </c>
      <c r="H1219" s="41">
        <v>10</v>
      </c>
      <c r="I1219" s="41">
        <v>4883.24817378839</v>
      </c>
      <c r="J1219" s="41">
        <v>97</v>
      </c>
      <c r="K1219" s="41">
        <v>0</v>
      </c>
      <c r="L1219" s="41">
        <v>1.9303000000000001</v>
      </c>
      <c r="M1219" s="41">
        <v>0</v>
      </c>
      <c r="N1219" s="41"/>
      <c r="O1219" s="41"/>
      <c r="P1219" s="41"/>
      <c r="Q1219" s="41"/>
      <c r="R1219" s="41">
        <v>9823</v>
      </c>
      <c r="S1219" s="41">
        <v>175.83170000000001</v>
      </c>
      <c r="T1219" s="41"/>
      <c r="U1219" s="41"/>
      <c r="V1219" s="41">
        <v>9920</v>
      </c>
      <c r="W1219" s="41">
        <v>177.762</v>
      </c>
      <c r="X1219" s="41"/>
      <c r="Y1219" s="41"/>
      <c r="Z1219" s="6">
        <f>0</f>
        <v>0</v>
      </c>
      <c r="AA1219" s="6">
        <f t="shared" si="139"/>
        <v>177.762</v>
      </c>
      <c r="AB1219" t="e">
        <f>IF(ISBLANK(Table1[[#This Row],[FY2425_Cost]])=TRUE,#N/A,Table1[[#This Row],[FY2425_Cost]])</f>
        <v>#N/A</v>
      </c>
      <c r="AC1219" s="6" t="e">
        <f t="shared" si="140"/>
        <v>#N/A</v>
      </c>
      <c r="AD1219" s="6" t="e">
        <f>SUMIFS($AB$3:AB1219,$B$3:B1219,B1219)</f>
        <v>#N/A</v>
      </c>
      <c r="AE1219" s="6">
        <f t="shared" si="141"/>
        <v>2197.4616782047756</v>
      </c>
      <c r="AF1219" s="6">
        <f t="shared" si="142"/>
        <v>2197.4616782047756</v>
      </c>
      <c r="AG1219" s="6">
        <f>VLOOKUP(Table1[[#This Row],[PracticeCode]],$AP$3:$AS$345,4,FALSE)</f>
        <v>2197.4616782047756</v>
      </c>
      <c r="AH1219" s="27">
        <f t="shared" si="143"/>
        <v>159682.21528288035</v>
      </c>
      <c r="AI1219" s="6" t="e">
        <f t="shared" ref="AI1219:AI1282" si="145">IF(AD1219-AF1219&lt;=0,0,AD1219-AF1219)</f>
        <v>#N/A</v>
      </c>
    </row>
    <row r="1220" spans="1:35" x14ac:dyDescent="0.35">
      <c r="A1220" t="str">
        <f t="shared" si="144"/>
        <v>GREENFORD AVENUE FAMILY HEALTH PRACTICEGreenwellEalingE85051Jul4</v>
      </c>
      <c r="B1220" s="41" t="s">
        <v>600</v>
      </c>
      <c r="C1220" s="41" t="s">
        <v>511</v>
      </c>
      <c r="D1220" s="41" t="s">
        <v>12</v>
      </c>
      <c r="E1220" s="41" t="s">
        <v>133</v>
      </c>
      <c r="F1220" s="41" t="s">
        <v>133</v>
      </c>
      <c r="G1220" s="41" t="s">
        <v>759</v>
      </c>
      <c r="H1220" s="41">
        <v>4</v>
      </c>
      <c r="I1220" s="41">
        <v>4883.24817378839</v>
      </c>
      <c r="J1220" s="41">
        <v>2739</v>
      </c>
      <c r="K1220" s="41">
        <v>24</v>
      </c>
      <c r="L1220" s="41">
        <v>50.671499999999995</v>
      </c>
      <c r="M1220" s="41">
        <v>0.44399999999999995</v>
      </c>
      <c r="N1220" s="41">
        <v>88</v>
      </c>
      <c r="O1220" s="41">
        <v>0</v>
      </c>
      <c r="P1220" s="41">
        <v>1.7512000000000001</v>
      </c>
      <c r="Q1220" s="41">
        <v>0</v>
      </c>
      <c r="R1220" s="41">
        <v>4985</v>
      </c>
      <c r="S1220" s="41">
        <v>89.231499999999997</v>
      </c>
      <c r="T1220" s="41">
        <v>8900</v>
      </c>
      <c r="U1220" s="41">
        <v>195.8</v>
      </c>
      <c r="V1220" s="41">
        <v>7748</v>
      </c>
      <c r="W1220" s="41">
        <v>140.34699999999998</v>
      </c>
      <c r="X1220" s="41">
        <v>8988</v>
      </c>
      <c r="Y1220" s="41">
        <v>197.55120000000002</v>
      </c>
      <c r="Z1220" s="6">
        <f>0</f>
        <v>0</v>
      </c>
      <c r="AA1220" s="6">
        <f t="shared" si="139"/>
        <v>140.34699999999998</v>
      </c>
      <c r="AB1220">
        <f>IF(ISBLANK(Table1[[#This Row],[FY2425_Cost]])=TRUE,#N/A,Table1[[#This Row],[FY2425_Cost]])</f>
        <v>197.55120000000002</v>
      </c>
      <c r="AC1220" s="6">
        <f t="shared" si="140"/>
        <v>57.204200000000043</v>
      </c>
      <c r="AD1220" s="6" t="e">
        <f>SUMIFS($AB$3:AB1220,$B$3:B1220,B1220)</f>
        <v>#N/A</v>
      </c>
      <c r="AE1220" s="6">
        <f t="shared" si="141"/>
        <v>2197.4616782047756</v>
      </c>
      <c r="AF1220" s="6">
        <f t="shared" si="142"/>
        <v>2197.4616782047756</v>
      </c>
      <c r="AG1220" s="6">
        <f>VLOOKUP(Table1[[#This Row],[PracticeCode]],$AP$3:$AS$345,4,FALSE)</f>
        <v>2197.4616782047756</v>
      </c>
      <c r="AH1220" s="27">
        <f t="shared" si="143"/>
        <v>159682.21528288035</v>
      </c>
      <c r="AI1220" s="6" t="e">
        <f t="shared" si="145"/>
        <v>#N/A</v>
      </c>
    </row>
    <row r="1221" spans="1:35" x14ac:dyDescent="0.35">
      <c r="A1221" t="str">
        <f t="shared" si="144"/>
        <v>GREENFORD AVENUE FAMILY HEALTH PRACTICEGreenwellEalingE85051Jun3</v>
      </c>
      <c r="B1221" s="41" t="s">
        <v>600</v>
      </c>
      <c r="C1221" s="41" t="s">
        <v>511</v>
      </c>
      <c r="D1221" s="41" t="s">
        <v>12</v>
      </c>
      <c r="E1221" s="41" t="s">
        <v>133</v>
      </c>
      <c r="F1221" s="41" t="s">
        <v>133</v>
      </c>
      <c r="G1221" s="41" t="s">
        <v>758</v>
      </c>
      <c r="H1221" s="41">
        <v>3</v>
      </c>
      <c r="I1221" s="41">
        <v>4883.24817378839</v>
      </c>
      <c r="J1221" s="41">
        <v>8023</v>
      </c>
      <c r="K1221" s="41">
        <v>3</v>
      </c>
      <c r="L1221" s="41">
        <v>148.4255</v>
      </c>
      <c r="M1221" s="41">
        <v>5.5499999999999994E-2</v>
      </c>
      <c r="N1221" s="41">
        <v>87</v>
      </c>
      <c r="O1221" s="41">
        <v>0</v>
      </c>
      <c r="P1221" s="41">
        <v>1.7313000000000001</v>
      </c>
      <c r="Q1221" s="41">
        <v>0</v>
      </c>
      <c r="R1221" s="41">
        <v>5560</v>
      </c>
      <c r="S1221" s="41">
        <v>99.524000000000001</v>
      </c>
      <c r="T1221" s="41">
        <v>6474</v>
      </c>
      <c r="U1221" s="41">
        <v>142.428</v>
      </c>
      <c r="V1221" s="41">
        <v>13586</v>
      </c>
      <c r="W1221" s="41">
        <v>248.005</v>
      </c>
      <c r="X1221" s="41">
        <v>6561</v>
      </c>
      <c r="Y1221" s="41">
        <v>144.1593</v>
      </c>
      <c r="Z1221" s="6">
        <f>0</f>
        <v>0</v>
      </c>
      <c r="AA1221" s="6">
        <f t="shared" si="139"/>
        <v>248.005</v>
      </c>
      <c r="AB1221">
        <f>IF(ISBLANK(Table1[[#This Row],[FY2425_Cost]])=TRUE,#N/A,Table1[[#This Row],[FY2425_Cost]])</f>
        <v>144.1593</v>
      </c>
      <c r="AC1221" s="6">
        <f t="shared" si="140"/>
        <v>-103.84569999999999</v>
      </c>
      <c r="AD1221" s="6" t="e">
        <f>SUMIFS($AB$3:AB1221,$B$3:B1221,B1221)</f>
        <v>#N/A</v>
      </c>
      <c r="AE1221" s="6">
        <f t="shared" si="141"/>
        <v>2197.4616782047756</v>
      </c>
      <c r="AF1221" s="6">
        <f t="shared" si="142"/>
        <v>2197.4616782047756</v>
      </c>
      <c r="AG1221" s="6">
        <f>VLOOKUP(Table1[[#This Row],[PracticeCode]],$AP$3:$AS$345,4,FALSE)</f>
        <v>2197.4616782047756</v>
      </c>
      <c r="AH1221" s="27">
        <f t="shared" si="143"/>
        <v>159682.21528288035</v>
      </c>
      <c r="AI1221" s="6" t="e">
        <f t="shared" si="145"/>
        <v>#N/A</v>
      </c>
    </row>
    <row r="1222" spans="1:35" x14ac:dyDescent="0.35">
      <c r="A1222" t="str">
        <f t="shared" si="144"/>
        <v>GREENFORD AVENUE FAMILY HEALTH PRACTICEGreenwellEalingE85051Mar12</v>
      </c>
      <c r="B1222" s="41" t="s">
        <v>600</v>
      </c>
      <c r="C1222" s="41" t="s">
        <v>511</v>
      </c>
      <c r="D1222" s="41" t="s">
        <v>12</v>
      </c>
      <c r="E1222" s="41" t="s">
        <v>133</v>
      </c>
      <c r="F1222" s="41" t="s">
        <v>133</v>
      </c>
      <c r="G1222" s="41" t="s">
        <v>767</v>
      </c>
      <c r="H1222" s="41">
        <v>12</v>
      </c>
      <c r="I1222" s="41">
        <v>4883.24817378839</v>
      </c>
      <c r="J1222" s="41">
        <v>79</v>
      </c>
      <c r="K1222" s="41">
        <v>0</v>
      </c>
      <c r="L1222" s="41">
        <v>1.5721000000000001</v>
      </c>
      <c r="M1222" s="41">
        <v>0</v>
      </c>
      <c r="N1222" s="41"/>
      <c r="O1222" s="41"/>
      <c r="P1222" s="41"/>
      <c r="Q1222" s="41"/>
      <c r="R1222" s="41">
        <v>16584</v>
      </c>
      <c r="S1222" s="41">
        <v>296.85359999999997</v>
      </c>
      <c r="T1222" s="41"/>
      <c r="U1222" s="41"/>
      <c r="V1222" s="41">
        <v>16663</v>
      </c>
      <c r="W1222" s="41">
        <v>298.42569999999995</v>
      </c>
      <c r="X1222" s="41"/>
      <c r="Y1222" s="41"/>
      <c r="Z1222" s="6">
        <f>0</f>
        <v>0</v>
      </c>
      <c r="AA1222" s="6">
        <f t="shared" si="139"/>
        <v>298.42569999999995</v>
      </c>
      <c r="AB1222" t="e">
        <f>IF(ISBLANK(Table1[[#This Row],[FY2425_Cost]])=TRUE,#N/A,Table1[[#This Row],[FY2425_Cost]])</f>
        <v>#N/A</v>
      </c>
      <c r="AC1222" s="6" t="e">
        <f t="shared" si="140"/>
        <v>#N/A</v>
      </c>
      <c r="AD1222" s="6" t="e">
        <f>SUMIFS($AB$3:AB1222,$B$3:B1222,B1222)</f>
        <v>#N/A</v>
      </c>
      <c r="AE1222" s="6">
        <f t="shared" si="141"/>
        <v>2197.4616782047756</v>
      </c>
      <c r="AF1222" s="6">
        <f t="shared" si="142"/>
        <v>2197.4616782047756</v>
      </c>
      <c r="AG1222" s="6">
        <f>VLOOKUP(Table1[[#This Row],[PracticeCode]],$AP$3:$AS$345,4,FALSE)</f>
        <v>2197.4616782047756</v>
      </c>
      <c r="AH1222" s="27">
        <f t="shared" si="143"/>
        <v>159682.21528288035</v>
      </c>
      <c r="AI1222" s="6" t="e">
        <f t="shared" si="145"/>
        <v>#N/A</v>
      </c>
    </row>
    <row r="1223" spans="1:35" x14ac:dyDescent="0.35">
      <c r="A1223" t="str">
        <f t="shared" si="144"/>
        <v>GREENFORD AVENUE FAMILY HEALTH PRACTICEGreenwellEalingE85051May2</v>
      </c>
      <c r="B1223" s="41" t="s">
        <v>600</v>
      </c>
      <c r="C1223" s="41" t="s">
        <v>511</v>
      </c>
      <c r="D1223" s="41" t="s">
        <v>12</v>
      </c>
      <c r="E1223" s="41" t="s">
        <v>133</v>
      </c>
      <c r="F1223" s="41" t="s">
        <v>133</v>
      </c>
      <c r="G1223" s="41" t="s">
        <v>757</v>
      </c>
      <c r="H1223" s="41">
        <v>2</v>
      </c>
      <c r="I1223" s="41">
        <v>4883.24817378839</v>
      </c>
      <c r="J1223" s="41">
        <v>15016</v>
      </c>
      <c r="K1223" s="41">
        <v>0</v>
      </c>
      <c r="L1223" s="41">
        <v>277.79599999999999</v>
      </c>
      <c r="M1223" s="41">
        <v>0</v>
      </c>
      <c r="N1223" s="41">
        <v>57</v>
      </c>
      <c r="O1223" s="41">
        <v>0</v>
      </c>
      <c r="P1223" s="41">
        <v>1.1343000000000001</v>
      </c>
      <c r="Q1223" s="41">
        <v>0</v>
      </c>
      <c r="R1223" s="41">
        <v>5488</v>
      </c>
      <c r="S1223" s="41">
        <v>98.235200000000006</v>
      </c>
      <c r="T1223" s="41">
        <v>8503</v>
      </c>
      <c r="U1223" s="41">
        <v>187.066</v>
      </c>
      <c r="V1223" s="41">
        <v>20504</v>
      </c>
      <c r="W1223" s="41">
        <v>376.03120000000001</v>
      </c>
      <c r="X1223" s="41">
        <v>8560</v>
      </c>
      <c r="Y1223" s="41">
        <v>188.2003</v>
      </c>
      <c r="Z1223" s="6">
        <f>0</f>
        <v>0</v>
      </c>
      <c r="AA1223" s="6">
        <f t="shared" si="139"/>
        <v>376.03120000000001</v>
      </c>
      <c r="AB1223">
        <f>IF(ISBLANK(Table1[[#This Row],[FY2425_Cost]])=TRUE,#N/A,Table1[[#This Row],[FY2425_Cost]])</f>
        <v>188.2003</v>
      </c>
      <c r="AC1223" s="6">
        <f t="shared" si="140"/>
        <v>-187.83090000000001</v>
      </c>
      <c r="AD1223" s="6" t="e">
        <f>SUMIFS($AB$3:AB1223,$B$3:B1223,B1223)</f>
        <v>#N/A</v>
      </c>
      <c r="AE1223" s="6">
        <f t="shared" si="141"/>
        <v>2197.4616782047756</v>
      </c>
      <c r="AF1223" s="6">
        <f t="shared" si="142"/>
        <v>2197.4616782047756</v>
      </c>
      <c r="AG1223" s="6">
        <f>VLOOKUP(Table1[[#This Row],[PracticeCode]],$AP$3:$AS$345,4,FALSE)</f>
        <v>2197.4616782047756</v>
      </c>
      <c r="AH1223" s="27">
        <f t="shared" si="143"/>
        <v>159682.21528288035</v>
      </c>
      <c r="AI1223" s="6" t="e">
        <f t="shared" si="145"/>
        <v>#N/A</v>
      </c>
    </row>
    <row r="1224" spans="1:35" x14ac:dyDescent="0.35">
      <c r="A1224" t="str">
        <f t="shared" si="144"/>
        <v>GREENFORD AVENUE FAMILY HEALTH PRACTICEGreenwellEalingE85051Nov8</v>
      </c>
      <c r="B1224" s="41" t="s">
        <v>600</v>
      </c>
      <c r="C1224" s="41" t="s">
        <v>511</v>
      </c>
      <c r="D1224" s="41" t="s">
        <v>12</v>
      </c>
      <c r="E1224" s="41" t="s">
        <v>133</v>
      </c>
      <c r="F1224" s="41" t="s">
        <v>133</v>
      </c>
      <c r="G1224" s="41" t="s">
        <v>763</v>
      </c>
      <c r="H1224" s="41">
        <v>8</v>
      </c>
      <c r="I1224" s="41">
        <v>4883.24817378839</v>
      </c>
      <c r="J1224" s="41">
        <v>170</v>
      </c>
      <c r="K1224" s="41">
        <v>2</v>
      </c>
      <c r="L1224" s="41">
        <v>3.383</v>
      </c>
      <c r="M1224" s="41">
        <v>3.9800000000000002E-2</v>
      </c>
      <c r="N1224" s="41"/>
      <c r="O1224" s="41"/>
      <c r="P1224" s="41"/>
      <c r="Q1224" s="41"/>
      <c r="R1224" s="41">
        <v>8879</v>
      </c>
      <c r="S1224" s="41">
        <v>158.9341</v>
      </c>
      <c r="T1224" s="41"/>
      <c r="U1224" s="41"/>
      <c r="V1224" s="41">
        <v>9051</v>
      </c>
      <c r="W1224" s="41">
        <v>162.3569</v>
      </c>
      <c r="X1224" s="41"/>
      <c r="Y1224" s="41"/>
      <c r="Z1224" s="6">
        <f>0</f>
        <v>0</v>
      </c>
      <c r="AA1224" s="6">
        <f t="shared" si="139"/>
        <v>162.3569</v>
      </c>
      <c r="AB1224" t="e">
        <f>IF(ISBLANK(Table1[[#This Row],[FY2425_Cost]])=TRUE,#N/A,Table1[[#This Row],[FY2425_Cost]])</f>
        <v>#N/A</v>
      </c>
      <c r="AC1224" s="6" t="e">
        <f t="shared" si="140"/>
        <v>#N/A</v>
      </c>
      <c r="AD1224" s="6" t="e">
        <f>SUMIFS($AB$3:AB1224,$B$3:B1224,B1224)</f>
        <v>#N/A</v>
      </c>
      <c r="AE1224" s="6">
        <f t="shared" si="141"/>
        <v>2197.4616782047756</v>
      </c>
      <c r="AF1224" s="6">
        <f t="shared" si="142"/>
        <v>2197.4616782047756</v>
      </c>
      <c r="AG1224" s="6">
        <f>VLOOKUP(Table1[[#This Row],[PracticeCode]],$AP$3:$AS$345,4,FALSE)</f>
        <v>2197.4616782047756</v>
      </c>
      <c r="AH1224" s="27">
        <f t="shared" si="143"/>
        <v>159682.21528288035</v>
      </c>
      <c r="AI1224" s="6" t="e">
        <f t="shared" si="145"/>
        <v>#N/A</v>
      </c>
    </row>
    <row r="1225" spans="1:35" x14ac:dyDescent="0.35">
      <c r="A1225" t="str">
        <f t="shared" si="144"/>
        <v>GREENFORD AVENUE FAMILY HEALTH PRACTICEGreenwellEalingE85051Oct7</v>
      </c>
      <c r="B1225" s="41" t="s">
        <v>600</v>
      </c>
      <c r="C1225" s="41" t="s">
        <v>511</v>
      </c>
      <c r="D1225" s="41" t="s">
        <v>12</v>
      </c>
      <c r="E1225" s="41" t="s">
        <v>133</v>
      </c>
      <c r="F1225" s="41" t="s">
        <v>133</v>
      </c>
      <c r="G1225" s="41" t="s">
        <v>762</v>
      </c>
      <c r="H1225" s="41">
        <v>7</v>
      </c>
      <c r="I1225" s="41">
        <v>4883.24817378839</v>
      </c>
      <c r="J1225" s="41">
        <v>153</v>
      </c>
      <c r="K1225" s="41">
        <v>0</v>
      </c>
      <c r="L1225" s="41">
        <v>3.0447000000000002</v>
      </c>
      <c r="M1225" s="41">
        <v>0</v>
      </c>
      <c r="N1225" s="41">
        <v>0</v>
      </c>
      <c r="O1225" s="41">
        <v>0</v>
      </c>
      <c r="P1225" s="41">
        <v>0</v>
      </c>
      <c r="Q1225" s="41">
        <v>0</v>
      </c>
      <c r="R1225" s="41">
        <v>13843</v>
      </c>
      <c r="S1225" s="41">
        <v>247.78970000000001</v>
      </c>
      <c r="T1225" s="41">
        <v>26673</v>
      </c>
      <c r="U1225" s="41">
        <v>586.80600000000004</v>
      </c>
      <c r="V1225" s="41">
        <v>13996</v>
      </c>
      <c r="W1225" s="41">
        <v>250.83440000000002</v>
      </c>
      <c r="X1225" s="41">
        <v>26673</v>
      </c>
      <c r="Y1225" s="41">
        <v>586.80600000000004</v>
      </c>
      <c r="Z1225" s="6">
        <f>0</f>
        <v>0</v>
      </c>
      <c r="AA1225" s="6">
        <f t="shared" si="139"/>
        <v>250.83440000000002</v>
      </c>
      <c r="AB1225">
        <f>IF(ISBLANK(Table1[[#This Row],[FY2425_Cost]])=TRUE,#N/A,Table1[[#This Row],[FY2425_Cost]])</f>
        <v>586.80600000000004</v>
      </c>
      <c r="AC1225" s="6">
        <f t="shared" si="140"/>
        <v>335.97160000000002</v>
      </c>
      <c r="AD1225" s="6" t="e">
        <f>SUMIFS($AB$3:AB1225,$B$3:B1225,B1225)</f>
        <v>#N/A</v>
      </c>
      <c r="AE1225" s="6">
        <f t="shared" si="141"/>
        <v>2197.4616782047756</v>
      </c>
      <c r="AF1225" s="6">
        <f t="shared" si="142"/>
        <v>2197.4616782047756</v>
      </c>
      <c r="AG1225" s="6">
        <f>VLOOKUP(Table1[[#This Row],[PracticeCode]],$AP$3:$AS$345,4,FALSE)</f>
        <v>2197.4616782047756</v>
      </c>
      <c r="AH1225" s="27">
        <f t="shared" si="143"/>
        <v>159682.21528288035</v>
      </c>
      <c r="AI1225" s="6" t="e">
        <f t="shared" si="145"/>
        <v>#N/A</v>
      </c>
    </row>
    <row r="1226" spans="1:35" x14ac:dyDescent="0.35">
      <c r="A1226" t="str">
        <f t="shared" si="144"/>
        <v>GREENFORD AVENUE FAMILY HEALTH PRACTICEGreenwellEalingE85051Sep6</v>
      </c>
      <c r="B1226" s="41" t="s">
        <v>600</v>
      </c>
      <c r="C1226" s="41" t="s">
        <v>511</v>
      </c>
      <c r="D1226" s="41" t="s">
        <v>12</v>
      </c>
      <c r="E1226" s="41" t="s">
        <v>133</v>
      </c>
      <c r="F1226" s="41" t="s">
        <v>133</v>
      </c>
      <c r="G1226" s="41" t="s">
        <v>761</v>
      </c>
      <c r="H1226" s="41">
        <v>6</v>
      </c>
      <c r="I1226" s="41">
        <v>4883.24817378839</v>
      </c>
      <c r="J1226" s="41">
        <v>127</v>
      </c>
      <c r="K1226" s="41">
        <v>0</v>
      </c>
      <c r="L1226" s="41">
        <v>2.5273000000000003</v>
      </c>
      <c r="M1226" s="41">
        <v>0</v>
      </c>
      <c r="N1226" s="41">
        <v>114</v>
      </c>
      <c r="O1226" s="41">
        <v>0</v>
      </c>
      <c r="P1226" s="41">
        <v>2.5649999999999999</v>
      </c>
      <c r="Q1226" s="41">
        <v>0</v>
      </c>
      <c r="R1226" s="41">
        <v>11785</v>
      </c>
      <c r="S1226" s="41">
        <v>210.95150000000001</v>
      </c>
      <c r="T1226" s="41">
        <v>14628</v>
      </c>
      <c r="U1226" s="41">
        <v>321.81599999999997</v>
      </c>
      <c r="V1226" s="41">
        <v>11912</v>
      </c>
      <c r="W1226" s="41">
        <v>213.47880000000001</v>
      </c>
      <c r="X1226" s="41">
        <v>14742</v>
      </c>
      <c r="Y1226" s="41">
        <v>324.38099999999997</v>
      </c>
      <c r="Z1226" s="6">
        <f>0</f>
        <v>0</v>
      </c>
      <c r="AA1226" s="6">
        <f t="shared" si="139"/>
        <v>213.47880000000001</v>
      </c>
      <c r="AB1226">
        <f>IF(ISBLANK(Table1[[#This Row],[FY2425_Cost]])=TRUE,#N/A,Table1[[#This Row],[FY2425_Cost]])</f>
        <v>324.38099999999997</v>
      </c>
      <c r="AC1226" s="6">
        <f t="shared" si="140"/>
        <v>110.90219999999997</v>
      </c>
      <c r="AD1226" s="6" t="e">
        <f>SUMIFS($AB$3:AB1226,$B$3:B1226,B1226)</f>
        <v>#N/A</v>
      </c>
      <c r="AE1226" s="6">
        <f t="shared" si="141"/>
        <v>2197.4616782047756</v>
      </c>
      <c r="AF1226" s="6">
        <f t="shared" si="142"/>
        <v>2197.4616782047756</v>
      </c>
      <c r="AG1226" s="6">
        <f>VLOOKUP(Table1[[#This Row],[PracticeCode]],$AP$3:$AS$345,4,FALSE)</f>
        <v>2197.4616782047756</v>
      </c>
      <c r="AH1226" s="27">
        <f t="shared" si="143"/>
        <v>159682.21528288035</v>
      </c>
      <c r="AI1226" s="6" t="e">
        <f t="shared" si="145"/>
        <v>#N/A</v>
      </c>
    </row>
    <row r="1227" spans="1:35" x14ac:dyDescent="0.35">
      <c r="A1227" t="str">
        <f t="shared" si="144"/>
        <v>GREENFORD ROAD MEDICAL CENTRENGPEalingE85050Apr1</v>
      </c>
      <c r="B1227" s="41" t="s">
        <v>704</v>
      </c>
      <c r="C1227" s="41" t="s">
        <v>509</v>
      </c>
      <c r="D1227" s="41" t="s">
        <v>12</v>
      </c>
      <c r="E1227" s="41" t="s">
        <v>134</v>
      </c>
      <c r="F1227" s="41" t="s">
        <v>134</v>
      </c>
      <c r="G1227" s="41" t="s">
        <v>756</v>
      </c>
      <c r="H1227" s="41">
        <v>1</v>
      </c>
      <c r="I1227" s="41">
        <v>7077.3643143870704</v>
      </c>
      <c r="J1227" s="41">
        <v>1462</v>
      </c>
      <c r="K1227" s="41">
        <v>78</v>
      </c>
      <c r="L1227" s="41">
        <v>27.046999999999997</v>
      </c>
      <c r="M1227" s="41">
        <v>1.4429999999999998</v>
      </c>
      <c r="N1227" s="41">
        <v>4544</v>
      </c>
      <c r="O1227" s="41">
        <v>658</v>
      </c>
      <c r="P1227" s="41">
        <v>90.425600000000003</v>
      </c>
      <c r="Q1227" s="41">
        <v>13.094200000000001</v>
      </c>
      <c r="R1227" s="41">
        <v>4915</v>
      </c>
      <c r="S1227" s="41">
        <v>87.978499999999997</v>
      </c>
      <c r="T1227" s="41">
        <v>8737</v>
      </c>
      <c r="U1227" s="41">
        <v>192.214</v>
      </c>
      <c r="V1227" s="41">
        <v>6455</v>
      </c>
      <c r="W1227" s="41">
        <v>116.46849999999999</v>
      </c>
      <c r="X1227" s="41">
        <v>13939</v>
      </c>
      <c r="Y1227" s="41">
        <v>295.73379999999997</v>
      </c>
      <c r="Z1227" s="6">
        <f>0</f>
        <v>0</v>
      </c>
      <c r="AA1227" s="6">
        <f t="shared" si="139"/>
        <v>116.46849999999999</v>
      </c>
      <c r="AB1227">
        <f>IF(ISBLANK(Table1[[#This Row],[FY2425_Cost]])=TRUE,#N/A,Table1[[#This Row],[FY2425_Cost]])</f>
        <v>295.73379999999997</v>
      </c>
      <c r="AC1227" s="6">
        <f t="shared" si="140"/>
        <v>179.26529999999997</v>
      </c>
      <c r="AD1227" s="6">
        <f>SUMIFS($AB$3:AB1227,$B$3:B1227,B1227)</f>
        <v>295.73379999999997</v>
      </c>
      <c r="AE1227" s="6">
        <f t="shared" si="141"/>
        <v>3184.8139414741818</v>
      </c>
      <c r="AF1227" s="6">
        <f t="shared" si="142"/>
        <v>3184.8139414741818</v>
      </c>
      <c r="AG1227" s="6">
        <f>VLOOKUP(Table1[[#This Row],[PracticeCode]],$AP$3:$AS$345,4,FALSE)</f>
        <v>3184.8139414741818</v>
      </c>
      <c r="AH1227" s="27">
        <f t="shared" si="143"/>
        <v>231429.81308045721</v>
      </c>
      <c r="AI1227" s="6">
        <f t="shared" si="145"/>
        <v>0</v>
      </c>
    </row>
    <row r="1228" spans="1:35" x14ac:dyDescent="0.35">
      <c r="A1228" t="str">
        <f t="shared" si="144"/>
        <v>GREENFORD ROAD MEDICAL CENTRENGPEalingE85050Aug5</v>
      </c>
      <c r="B1228" s="41" t="s">
        <v>704</v>
      </c>
      <c r="C1228" s="41" t="s">
        <v>509</v>
      </c>
      <c r="D1228" s="41" t="s">
        <v>12</v>
      </c>
      <c r="E1228" s="41" t="s">
        <v>134</v>
      </c>
      <c r="F1228" s="41" t="s">
        <v>134</v>
      </c>
      <c r="G1228" s="41" t="s">
        <v>760</v>
      </c>
      <c r="H1228" s="41">
        <v>5</v>
      </c>
      <c r="I1228" s="41">
        <v>7077.3643143870704</v>
      </c>
      <c r="J1228" s="41">
        <v>2469</v>
      </c>
      <c r="K1228" s="41">
        <v>810</v>
      </c>
      <c r="L1228" s="41">
        <v>45.676499999999997</v>
      </c>
      <c r="M1228" s="41">
        <v>14.984999999999999</v>
      </c>
      <c r="N1228" s="41">
        <v>5679</v>
      </c>
      <c r="O1228" s="41">
        <v>224</v>
      </c>
      <c r="P1228" s="41">
        <v>113.0121</v>
      </c>
      <c r="Q1228" s="41">
        <v>4.4576000000000002</v>
      </c>
      <c r="R1228" s="41">
        <v>9879</v>
      </c>
      <c r="S1228" s="41">
        <v>176.83410000000001</v>
      </c>
      <c r="T1228" s="41">
        <v>8170</v>
      </c>
      <c r="U1228" s="41">
        <v>179.74</v>
      </c>
      <c r="V1228" s="41">
        <v>13158</v>
      </c>
      <c r="W1228" s="41">
        <v>237.4956</v>
      </c>
      <c r="X1228" s="41">
        <v>14073</v>
      </c>
      <c r="Y1228" s="41">
        <v>297.2097</v>
      </c>
      <c r="Z1228" s="6">
        <f>0</f>
        <v>0</v>
      </c>
      <c r="AA1228" s="6">
        <f t="shared" si="139"/>
        <v>237.4956</v>
      </c>
      <c r="AB1228">
        <f>IF(ISBLANK(Table1[[#This Row],[FY2425_Cost]])=TRUE,#N/A,Table1[[#This Row],[FY2425_Cost]])</f>
        <v>297.2097</v>
      </c>
      <c r="AC1228" s="6">
        <f t="shared" si="140"/>
        <v>59.714100000000002</v>
      </c>
      <c r="AD1228" s="6">
        <f>SUMIFS($AB$3:AB1228,$B$3:B1228,B1228)</f>
        <v>592.94349999999997</v>
      </c>
      <c r="AE1228" s="6">
        <f t="shared" si="141"/>
        <v>3184.8139414741818</v>
      </c>
      <c r="AF1228" s="6">
        <f t="shared" si="142"/>
        <v>3184.8139414741818</v>
      </c>
      <c r="AG1228" s="6">
        <f>VLOOKUP(Table1[[#This Row],[PracticeCode]],$AP$3:$AS$345,4,FALSE)</f>
        <v>3184.8139414741818</v>
      </c>
      <c r="AH1228" s="27">
        <f t="shared" si="143"/>
        <v>231429.81308045721</v>
      </c>
      <c r="AI1228" s="6">
        <f t="shared" si="145"/>
        <v>0</v>
      </c>
    </row>
    <row r="1229" spans="1:35" x14ac:dyDescent="0.35">
      <c r="A1229" t="str">
        <f t="shared" si="144"/>
        <v>GREENFORD ROAD MEDICAL CENTRENGPEalingE85050Dec9</v>
      </c>
      <c r="B1229" s="41" t="s">
        <v>704</v>
      </c>
      <c r="C1229" s="41" t="s">
        <v>509</v>
      </c>
      <c r="D1229" s="41" t="s">
        <v>12</v>
      </c>
      <c r="E1229" s="41" t="s">
        <v>134</v>
      </c>
      <c r="F1229" s="41" t="s">
        <v>134</v>
      </c>
      <c r="G1229" s="41" t="s">
        <v>764</v>
      </c>
      <c r="H1229" s="41">
        <v>9</v>
      </c>
      <c r="I1229" s="41">
        <v>7077.3643143870704</v>
      </c>
      <c r="J1229" s="41">
        <v>2274</v>
      </c>
      <c r="K1229" s="41">
        <v>219</v>
      </c>
      <c r="L1229" s="41">
        <v>45.252600000000001</v>
      </c>
      <c r="M1229" s="41">
        <v>4.3581000000000003</v>
      </c>
      <c r="N1229" s="41"/>
      <c r="O1229" s="41"/>
      <c r="P1229" s="41"/>
      <c r="Q1229" s="41"/>
      <c r="R1229" s="41">
        <v>6782</v>
      </c>
      <c r="S1229" s="41">
        <v>121.3978</v>
      </c>
      <c r="T1229" s="41"/>
      <c r="U1229" s="41"/>
      <c r="V1229" s="41">
        <v>9275</v>
      </c>
      <c r="W1229" s="41">
        <v>171.0085</v>
      </c>
      <c r="X1229" s="41"/>
      <c r="Y1229" s="41"/>
      <c r="Z1229" s="6">
        <f>0</f>
        <v>0</v>
      </c>
      <c r="AA1229" s="6">
        <f t="shared" si="139"/>
        <v>171.0085</v>
      </c>
      <c r="AB1229" t="e">
        <f>IF(ISBLANK(Table1[[#This Row],[FY2425_Cost]])=TRUE,#N/A,Table1[[#This Row],[FY2425_Cost]])</f>
        <v>#N/A</v>
      </c>
      <c r="AC1229" s="6" t="e">
        <f t="shared" si="140"/>
        <v>#N/A</v>
      </c>
      <c r="AD1229" s="6" t="e">
        <f>SUMIFS($AB$3:AB1229,$B$3:B1229,B1229)</f>
        <v>#N/A</v>
      </c>
      <c r="AE1229" s="6">
        <f t="shared" si="141"/>
        <v>3184.8139414741818</v>
      </c>
      <c r="AF1229" s="6">
        <f t="shared" si="142"/>
        <v>3184.8139414741818</v>
      </c>
      <c r="AG1229" s="6">
        <f>VLOOKUP(Table1[[#This Row],[PracticeCode]],$AP$3:$AS$345,4,FALSE)</f>
        <v>3184.8139414741818</v>
      </c>
      <c r="AH1229" s="27">
        <f t="shared" si="143"/>
        <v>231429.81308045721</v>
      </c>
      <c r="AI1229" s="6" t="e">
        <f t="shared" si="145"/>
        <v>#N/A</v>
      </c>
    </row>
    <row r="1230" spans="1:35" x14ac:dyDescent="0.35">
      <c r="A1230" t="str">
        <f t="shared" si="144"/>
        <v>GREENFORD ROAD MEDICAL CENTRENGPEalingE85050Feb11</v>
      </c>
      <c r="B1230" s="41" t="s">
        <v>704</v>
      </c>
      <c r="C1230" s="41" t="s">
        <v>509</v>
      </c>
      <c r="D1230" s="41" t="s">
        <v>12</v>
      </c>
      <c r="E1230" s="41" t="s">
        <v>134</v>
      </c>
      <c r="F1230" s="41" t="s">
        <v>134</v>
      </c>
      <c r="G1230" s="41" t="s">
        <v>766</v>
      </c>
      <c r="H1230" s="41">
        <v>11</v>
      </c>
      <c r="I1230" s="41">
        <v>7077.3643143870704</v>
      </c>
      <c r="J1230" s="41">
        <v>2599</v>
      </c>
      <c r="K1230" s="41">
        <v>276</v>
      </c>
      <c r="L1230" s="41">
        <v>51.720100000000002</v>
      </c>
      <c r="M1230" s="41">
        <v>5.4923999999999999</v>
      </c>
      <c r="N1230" s="41"/>
      <c r="O1230" s="41"/>
      <c r="P1230" s="41"/>
      <c r="Q1230" s="41"/>
      <c r="R1230" s="41">
        <v>8575</v>
      </c>
      <c r="S1230" s="41">
        <v>153.49250000000001</v>
      </c>
      <c r="T1230" s="41"/>
      <c r="U1230" s="41"/>
      <c r="V1230" s="41">
        <v>11450</v>
      </c>
      <c r="W1230" s="41">
        <v>210.70500000000001</v>
      </c>
      <c r="X1230" s="41"/>
      <c r="Y1230" s="41"/>
      <c r="Z1230" s="6">
        <f>0</f>
        <v>0</v>
      </c>
      <c r="AA1230" s="6">
        <f t="shared" si="139"/>
        <v>210.70500000000001</v>
      </c>
      <c r="AB1230" t="e">
        <f>IF(ISBLANK(Table1[[#This Row],[FY2425_Cost]])=TRUE,#N/A,Table1[[#This Row],[FY2425_Cost]])</f>
        <v>#N/A</v>
      </c>
      <c r="AC1230" s="6" t="e">
        <f t="shared" si="140"/>
        <v>#N/A</v>
      </c>
      <c r="AD1230" s="6" t="e">
        <f>SUMIFS($AB$3:AB1230,$B$3:B1230,B1230)</f>
        <v>#N/A</v>
      </c>
      <c r="AE1230" s="6">
        <f t="shared" si="141"/>
        <v>3184.8139414741818</v>
      </c>
      <c r="AF1230" s="6">
        <f t="shared" si="142"/>
        <v>3184.8139414741818</v>
      </c>
      <c r="AG1230" s="6">
        <f>VLOOKUP(Table1[[#This Row],[PracticeCode]],$AP$3:$AS$345,4,FALSE)</f>
        <v>3184.8139414741818</v>
      </c>
      <c r="AH1230" s="27">
        <f t="shared" si="143"/>
        <v>231429.81308045721</v>
      </c>
      <c r="AI1230" s="6" t="e">
        <f t="shared" si="145"/>
        <v>#N/A</v>
      </c>
    </row>
    <row r="1231" spans="1:35" x14ac:dyDescent="0.35">
      <c r="A1231" t="str">
        <f t="shared" si="144"/>
        <v>GREENFORD ROAD MEDICAL CENTRENGPEalingE85050Jan10</v>
      </c>
      <c r="B1231" s="41" t="s">
        <v>704</v>
      </c>
      <c r="C1231" s="41" t="s">
        <v>509</v>
      </c>
      <c r="D1231" s="41" t="s">
        <v>12</v>
      </c>
      <c r="E1231" s="41" t="s">
        <v>134</v>
      </c>
      <c r="F1231" s="41" t="s">
        <v>134</v>
      </c>
      <c r="G1231" s="41" t="s">
        <v>765</v>
      </c>
      <c r="H1231" s="41">
        <v>10</v>
      </c>
      <c r="I1231" s="41">
        <v>7077.3643143870704</v>
      </c>
      <c r="J1231" s="41">
        <v>4801</v>
      </c>
      <c r="K1231" s="41">
        <v>335</v>
      </c>
      <c r="L1231" s="41">
        <v>95.539900000000003</v>
      </c>
      <c r="M1231" s="41">
        <v>6.6665000000000001</v>
      </c>
      <c r="N1231" s="41"/>
      <c r="O1231" s="41"/>
      <c r="P1231" s="41"/>
      <c r="Q1231" s="41"/>
      <c r="R1231" s="41">
        <v>11583</v>
      </c>
      <c r="S1231" s="41">
        <v>207.3357</v>
      </c>
      <c r="T1231" s="41"/>
      <c r="U1231" s="41"/>
      <c r="V1231" s="41">
        <v>16719</v>
      </c>
      <c r="W1231" s="41">
        <v>309.5421</v>
      </c>
      <c r="X1231" s="41"/>
      <c r="Y1231" s="41"/>
      <c r="Z1231" s="6">
        <f>0</f>
        <v>0</v>
      </c>
      <c r="AA1231" s="6">
        <f t="shared" si="139"/>
        <v>309.5421</v>
      </c>
      <c r="AB1231" t="e">
        <f>IF(ISBLANK(Table1[[#This Row],[FY2425_Cost]])=TRUE,#N/A,Table1[[#This Row],[FY2425_Cost]])</f>
        <v>#N/A</v>
      </c>
      <c r="AC1231" s="6" t="e">
        <f t="shared" si="140"/>
        <v>#N/A</v>
      </c>
      <c r="AD1231" s="6" t="e">
        <f>SUMIFS($AB$3:AB1231,$B$3:B1231,B1231)</f>
        <v>#N/A</v>
      </c>
      <c r="AE1231" s="6">
        <f t="shared" si="141"/>
        <v>3184.8139414741818</v>
      </c>
      <c r="AF1231" s="6">
        <f t="shared" si="142"/>
        <v>3184.8139414741818</v>
      </c>
      <c r="AG1231" s="6">
        <f>VLOOKUP(Table1[[#This Row],[PracticeCode]],$AP$3:$AS$345,4,FALSE)</f>
        <v>3184.8139414741818</v>
      </c>
      <c r="AH1231" s="27">
        <f t="shared" si="143"/>
        <v>231429.81308045721</v>
      </c>
      <c r="AI1231" s="6" t="e">
        <f t="shared" si="145"/>
        <v>#N/A</v>
      </c>
    </row>
    <row r="1232" spans="1:35" x14ac:dyDescent="0.35">
      <c r="A1232" t="str">
        <f t="shared" si="144"/>
        <v>GREENFORD ROAD MEDICAL CENTRENGPEalingE85050Jul4</v>
      </c>
      <c r="B1232" s="41" t="s">
        <v>704</v>
      </c>
      <c r="C1232" s="41" t="s">
        <v>509</v>
      </c>
      <c r="D1232" s="41" t="s">
        <v>12</v>
      </c>
      <c r="E1232" s="41" t="s">
        <v>134</v>
      </c>
      <c r="F1232" s="41" t="s">
        <v>134</v>
      </c>
      <c r="G1232" s="41" t="s">
        <v>759</v>
      </c>
      <c r="H1232" s="41">
        <v>4</v>
      </c>
      <c r="I1232" s="41">
        <v>7077.3643143870704</v>
      </c>
      <c r="J1232" s="41">
        <v>3125</v>
      </c>
      <c r="K1232" s="41">
        <v>117</v>
      </c>
      <c r="L1232" s="41">
        <v>57.8125</v>
      </c>
      <c r="M1232" s="41">
        <v>2.1644999999999999</v>
      </c>
      <c r="N1232" s="41">
        <v>6814</v>
      </c>
      <c r="O1232" s="41">
        <v>335</v>
      </c>
      <c r="P1232" s="41">
        <v>135.5986</v>
      </c>
      <c r="Q1232" s="41">
        <v>6.6665000000000001</v>
      </c>
      <c r="R1232" s="41">
        <v>9469</v>
      </c>
      <c r="S1232" s="41">
        <v>169.49510000000001</v>
      </c>
      <c r="T1232" s="41">
        <v>8360</v>
      </c>
      <c r="U1232" s="41">
        <v>183.92</v>
      </c>
      <c r="V1232" s="41">
        <v>12711</v>
      </c>
      <c r="W1232" s="41">
        <v>229.47210000000001</v>
      </c>
      <c r="X1232" s="41">
        <v>15509</v>
      </c>
      <c r="Y1232" s="41">
        <v>326.18510000000003</v>
      </c>
      <c r="Z1232" s="6">
        <f>0</f>
        <v>0</v>
      </c>
      <c r="AA1232" s="6">
        <f t="shared" si="139"/>
        <v>229.47210000000001</v>
      </c>
      <c r="AB1232">
        <f>IF(ISBLANK(Table1[[#This Row],[FY2425_Cost]])=TRUE,#N/A,Table1[[#This Row],[FY2425_Cost]])</f>
        <v>326.18510000000003</v>
      </c>
      <c r="AC1232" s="6">
        <f t="shared" si="140"/>
        <v>96.713000000000022</v>
      </c>
      <c r="AD1232" s="6" t="e">
        <f>SUMIFS($AB$3:AB1232,$B$3:B1232,B1232)</f>
        <v>#N/A</v>
      </c>
      <c r="AE1232" s="6">
        <f t="shared" si="141"/>
        <v>3184.8139414741818</v>
      </c>
      <c r="AF1232" s="6">
        <f t="shared" si="142"/>
        <v>3184.8139414741818</v>
      </c>
      <c r="AG1232" s="6">
        <f>VLOOKUP(Table1[[#This Row],[PracticeCode]],$AP$3:$AS$345,4,FALSE)</f>
        <v>3184.8139414741818</v>
      </c>
      <c r="AH1232" s="27">
        <f t="shared" si="143"/>
        <v>231429.81308045721</v>
      </c>
      <c r="AI1232" s="6" t="e">
        <f t="shared" si="145"/>
        <v>#N/A</v>
      </c>
    </row>
    <row r="1233" spans="1:35" x14ac:dyDescent="0.35">
      <c r="A1233" t="str">
        <f t="shared" si="144"/>
        <v>GREENFORD ROAD MEDICAL CENTRENGPEalingE85050Jun3</v>
      </c>
      <c r="B1233" s="41" t="s">
        <v>704</v>
      </c>
      <c r="C1233" s="41" t="s">
        <v>509</v>
      </c>
      <c r="D1233" s="41" t="s">
        <v>12</v>
      </c>
      <c r="E1233" s="41" t="s">
        <v>134</v>
      </c>
      <c r="F1233" s="41" t="s">
        <v>134</v>
      </c>
      <c r="G1233" s="41" t="s">
        <v>758</v>
      </c>
      <c r="H1233" s="41">
        <v>3</v>
      </c>
      <c r="I1233" s="41">
        <v>7077.3643143870704</v>
      </c>
      <c r="J1233" s="41">
        <v>6296</v>
      </c>
      <c r="K1233" s="41">
        <v>597</v>
      </c>
      <c r="L1233" s="41">
        <v>116.476</v>
      </c>
      <c r="M1233" s="41">
        <v>11.044499999999999</v>
      </c>
      <c r="N1233" s="41">
        <v>1780</v>
      </c>
      <c r="O1233" s="41">
        <v>984</v>
      </c>
      <c r="P1233" s="41">
        <v>35.422000000000004</v>
      </c>
      <c r="Q1233" s="41">
        <v>19.581600000000002</v>
      </c>
      <c r="R1233" s="41">
        <v>5973</v>
      </c>
      <c r="S1233" s="41">
        <v>106.91670000000001</v>
      </c>
      <c r="T1233" s="41">
        <v>9390</v>
      </c>
      <c r="U1233" s="41">
        <v>206.58</v>
      </c>
      <c r="V1233" s="41">
        <v>12866</v>
      </c>
      <c r="W1233" s="41">
        <v>234.43720000000002</v>
      </c>
      <c r="X1233" s="41">
        <v>12154</v>
      </c>
      <c r="Y1233" s="41">
        <v>261.58360000000005</v>
      </c>
      <c r="Z1233" s="6">
        <f>0</f>
        <v>0</v>
      </c>
      <c r="AA1233" s="6">
        <f t="shared" si="139"/>
        <v>234.43720000000002</v>
      </c>
      <c r="AB1233">
        <f>IF(ISBLANK(Table1[[#This Row],[FY2425_Cost]])=TRUE,#N/A,Table1[[#This Row],[FY2425_Cost]])</f>
        <v>261.58360000000005</v>
      </c>
      <c r="AC1233" s="6">
        <f t="shared" si="140"/>
        <v>27.146400000000028</v>
      </c>
      <c r="AD1233" s="6" t="e">
        <f>SUMIFS($AB$3:AB1233,$B$3:B1233,B1233)</f>
        <v>#N/A</v>
      </c>
      <c r="AE1233" s="6">
        <f t="shared" si="141"/>
        <v>3184.8139414741818</v>
      </c>
      <c r="AF1233" s="6">
        <f t="shared" si="142"/>
        <v>3184.8139414741818</v>
      </c>
      <c r="AG1233" s="6">
        <f>VLOOKUP(Table1[[#This Row],[PracticeCode]],$AP$3:$AS$345,4,FALSE)</f>
        <v>3184.8139414741818</v>
      </c>
      <c r="AH1233" s="27">
        <f t="shared" si="143"/>
        <v>231429.81308045721</v>
      </c>
      <c r="AI1233" s="6" t="e">
        <f t="shared" si="145"/>
        <v>#N/A</v>
      </c>
    </row>
    <row r="1234" spans="1:35" x14ac:dyDescent="0.35">
      <c r="A1234" t="str">
        <f t="shared" si="144"/>
        <v>GREENFORD ROAD MEDICAL CENTRENGPEalingE85050Mar12</v>
      </c>
      <c r="B1234" s="41" t="s">
        <v>704</v>
      </c>
      <c r="C1234" s="41" t="s">
        <v>509</v>
      </c>
      <c r="D1234" s="41" t="s">
        <v>12</v>
      </c>
      <c r="E1234" s="41" t="s">
        <v>134</v>
      </c>
      <c r="F1234" s="41" t="s">
        <v>134</v>
      </c>
      <c r="G1234" s="41" t="s">
        <v>767</v>
      </c>
      <c r="H1234" s="41">
        <v>12</v>
      </c>
      <c r="I1234" s="41">
        <v>7077.3643143870704</v>
      </c>
      <c r="J1234" s="41">
        <v>31335</v>
      </c>
      <c r="K1234" s="41">
        <v>128</v>
      </c>
      <c r="L1234" s="41">
        <v>623.56650000000002</v>
      </c>
      <c r="M1234" s="41">
        <v>2.5472000000000001</v>
      </c>
      <c r="N1234" s="41"/>
      <c r="O1234" s="41"/>
      <c r="P1234" s="41"/>
      <c r="Q1234" s="41"/>
      <c r="R1234" s="41">
        <v>10825</v>
      </c>
      <c r="S1234" s="41">
        <v>193.76750000000001</v>
      </c>
      <c r="T1234" s="41"/>
      <c r="U1234" s="41"/>
      <c r="V1234" s="41">
        <v>42288</v>
      </c>
      <c r="W1234" s="41">
        <v>819.88120000000004</v>
      </c>
      <c r="X1234" s="41"/>
      <c r="Y1234" s="41"/>
      <c r="Z1234" s="6">
        <f>0</f>
        <v>0</v>
      </c>
      <c r="AA1234" s="6">
        <f t="shared" si="139"/>
        <v>819.88120000000004</v>
      </c>
      <c r="AB1234" t="e">
        <f>IF(ISBLANK(Table1[[#This Row],[FY2425_Cost]])=TRUE,#N/A,Table1[[#This Row],[FY2425_Cost]])</f>
        <v>#N/A</v>
      </c>
      <c r="AC1234" s="6" t="e">
        <f t="shared" si="140"/>
        <v>#N/A</v>
      </c>
      <c r="AD1234" s="6" t="e">
        <f>SUMIFS($AB$3:AB1234,$B$3:B1234,B1234)</f>
        <v>#N/A</v>
      </c>
      <c r="AE1234" s="6">
        <f t="shared" si="141"/>
        <v>3184.8139414741818</v>
      </c>
      <c r="AF1234" s="6">
        <f t="shared" si="142"/>
        <v>3184.8139414741818</v>
      </c>
      <c r="AG1234" s="6">
        <f>VLOOKUP(Table1[[#This Row],[PracticeCode]],$AP$3:$AS$345,4,FALSE)</f>
        <v>3184.8139414741818</v>
      </c>
      <c r="AH1234" s="27">
        <f t="shared" si="143"/>
        <v>231429.81308045721</v>
      </c>
      <c r="AI1234" s="6" t="e">
        <f t="shared" si="145"/>
        <v>#N/A</v>
      </c>
    </row>
    <row r="1235" spans="1:35" x14ac:dyDescent="0.35">
      <c r="A1235" t="str">
        <f t="shared" si="144"/>
        <v>GREENFORD ROAD MEDICAL CENTRENGPEalingE85050May2</v>
      </c>
      <c r="B1235" s="41" t="s">
        <v>704</v>
      </c>
      <c r="C1235" s="41" t="s">
        <v>509</v>
      </c>
      <c r="D1235" s="41" t="s">
        <v>12</v>
      </c>
      <c r="E1235" s="41" t="s">
        <v>134</v>
      </c>
      <c r="F1235" s="41" t="s">
        <v>134</v>
      </c>
      <c r="G1235" s="41" t="s">
        <v>757</v>
      </c>
      <c r="H1235" s="41">
        <v>2</v>
      </c>
      <c r="I1235" s="41">
        <v>7077.3643143870704</v>
      </c>
      <c r="J1235" s="41">
        <v>3423</v>
      </c>
      <c r="K1235" s="41">
        <v>135</v>
      </c>
      <c r="L1235" s="41">
        <v>63.325499999999998</v>
      </c>
      <c r="M1235" s="41">
        <v>2.4975000000000001</v>
      </c>
      <c r="N1235" s="41">
        <v>4361</v>
      </c>
      <c r="O1235" s="41">
        <v>500</v>
      </c>
      <c r="P1235" s="41">
        <v>86.783900000000003</v>
      </c>
      <c r="Q1235" s="41">
        <v>9.9500000000000011</v>
      </c>
      <c r="R1235" s="41">
        <v>8619</v>
      </c>
      <c r="S1235" s="41">
        <v>154.2801</v>
      </c>
      <c r="T1235" s="41">
        <v>6234</v>
      </c>
      <c r="U1235" s="41">
        <v>137.148</v>
      </c>
      <c r="V1235" s="41">
        <v>12177</v>
      </c>
      <c r="W1235" s="41">
        <v>220.10309999999998</v>
      </c>
      <c r="X1235" s="41">
        <v>11095</v>
      </c>
      <c r="Y1235" s="41">
        <v>233.8819</v>
      </c>
      <c r="Z1235" s="6">
        <f>0</f>
        <v>0</v>
      </c>
      <c r="AA1235" s="6">
        <f t="shared" si="139"/>
        <v>220.10309999999998</v>
      </c>
      <c r="AB1235">
        <f>IF(ISBLANK(Table1[[#This Row],[FY2425_Cost]])=TRUE,#N/A,Table1[[#This Row],[FY2425_Cost]])</f>
        <v>233.8819</v>
      </c>
      <c r="AC1235" s="6">
        <f t="shared" si="140"/>
        <v>13.778800000000018</v>
      </c>
      <c r="AD1235" s="6" t="e">
        <f>SUMIFS($AB$3:AB1235,$B$3:B1235,B1235)</f>
        <v>#N/A</v>
      </c>
      <c r="AE1235" s="6">
        <f t="shared" si="141"/>
        <v>3184.8139414741818</v>
      </c>
      <c r="AF1235" s="6">
        <f t="shared" si="142"/>
        <v>3184.8139414741818</v>
      </c>
      <c r="AG1235" s="6">
        <f>VLOOKUP(Table1[[#This Row],[PracticeCode]],$AP$3:$AS$345,4,FALSE)</f>
        <v>3184.8139414741818</v>
      </c>
      <c r="AH1235" s="27">
        <f t="shared" si="143"/>
        <v>231429.81308045721</v>
      </c>
      <c r="AI1235" s="6" t="e">
        <f t="shared" si="145"/>
        <v>#N/A</v>
      </c>
    </row>
    <row r="1236" spans="1:35" x14ac:dyDescent="0.35">
      <c r="A1236" t="str">
        <f t="shared" si="144"/>
        <v>GREENFORD ROAD MEDICAL CENTRENGPEalingE85050Nov8</v>
      </c>
      <c r="B1236" s="41" t="s">
        <v>704</v>
      </c>
      <c r="C1236" s="41" t="s">
        <v>509</v>
      </c>
      <c r="D1236" s="41" t="s">
        <v>12</v>
      </c>
      <c r="E1236" s="41" t="s">
        <v>134</v>
      </c>
      <c r="F1236" s="41" t="s">
        <v>134</v>
      </c>
      <c r="G1236" s="41" t="s">
        <v>763</v>
      </c>
      <c r="H1236" s="41">
        <v>8</v>
      </c>
      <c r="I1236" s="41">
        <v>7077.3643143870704</v>
      </c>
      <c r="J1236" s="41">
        <v>7076</v>
      </c>
      <c r="K1236" s="41">
        <v>1528</v>
      </c>
      <c r="L1236" s="41">
        <v>140.8124</v>
      </c>
      <c r="M1236" s="41">
        <v>30.407200000000003</v>
      </c>
      <c r="N1236" s="41"/>
      <c r="O1236" s="41"/>
      <c r="P1236" s="41"/>
      <c r="Q1236" s="41"/>
      <c r="R1236" s="41">
        <v>7465</v>
      </c>
      <c r="S1236" s="41">
        <v>133.62350000000001</v>
      </c>
      <c r="T1236" s="41"/>
      <c r="U1236" s="41"/>
      <c r="V1236" s="41">
        <v>16069</v>
      </c>
      <c r="W1236" s="41">
        <v>304.84310000000005</v>
      </c>
      <c r="X1236" s="41"/>
      <c r="Y1236" s="41"/>
      <c r="Z1236" s="6">
        <f>0</f>
        <v>0</v>
      </c>
      <c r="AA1236" s="6">
        <f t="shared" si="139"/>
        <v>304.84310000000005</v>
      </c>
      <c r="AB1236" t="e">
        <f>IF(ISBLANK(Table1[[#This Row],[FY2425_Cost]])=TRUE,#N/A,Table1[[#This Row],[FY2425_Cost]])</f>
        <v>#N/A</v>
      </c>
      <c r="AC1236" s="6" t="e">
        <f t="shared" si="140"/>
        <v>#N/A</v>
      </c>
      <c r="AD1236" s="6" t="e">
        <f>SUMIFS($AB$3:AB1236,$B$3:B1236,B1236)</f>
        <v>#N/A</v>
      </c>
      <c r="AE1236" s="6">
        <f t="shared" si="141"/>
        <v>3184.8139414741818</v>
      </c>
      <c r="AF1236" s="6">
        <f t="shared" si="142"/>
        <v>3184.8139414741818</v>
      </c>
      <c r="AG1236" s="6">
        <f>VLOOKUP(Table1[[#This Row],[PracticeCode]],$AP$3:$AS$345,4,FALSE)</f>
        <v>3184.8139414741818</v>
      </c>
      <c r="AH1236" s="27">
        <f t="shared" si="143"/>
        <v>231429.81308045721</v>
      </c>
      <c r="AI1236" s="6" t="e">
        <f t="shared" si="145"/>
        <v>#N/A</v>
      </c>
    </row>
    <row r="1237" spans="1:35" x14ac:dyDescent="0.35">
      <c r="A1237" t="str">
        <f t="shared" si="144"/>
        <v>GREENFORD ROAD MEDICAL CENTRENGPEalingE85050Oct7</v>
      </c>
      <c r="B1237" s="41" t="s">
        <v>704</v>
      </c>
      <c r="C1237" s="41" t="s">
        <v>509</v>
      </c>
      <c r="D1237" s="41" t="s">
        <v>12</v>
      </c>
      <c r="E1237" s="41" t="s">
        <v>134</v>
      </c>
      <c r="F1237" s="41" t="s">
        <v>134</v>
      </c>
      <c r="G1237" s="41" t="s">
        <v>762</v>
      </c>
      <c r="H1237" s="41">
        <v>7</v>
      </c>
      <c r="I1237" s="41">
        <v>7077.3643143870704</v>
      </c>
      <c r="J1237" s="41">
        <v>5028</v>
      </c>
      <c r="K1237" s="41">
        <v>1731</v>
      </c>
      <c r="L1237" s="41">
        <v>100.05720000000001</v>
      </c>
      <c r="M1237" s="41">
        <v>34.446899999999999</v>
      </c>
      <c r="N1237" s="41">
        <v>0</v>
      </c>
      <c r="O1237" s="41">
        <v>6341</v>
      </c>
      <c r="P1237" s="41">
        <v>0</v>
      </c>
      <c r="Q1237" s="41">
        <v>142.67249999999999</v>
      </c>
      <c r="R1237" s="41">
        <v>12330</v>
      </c>
      <c r="S1237" s="41">
        <v>220.70699999999999</v>
      </c>
      <c r="T1237" s="41">
        <v>15228</v>
      </c>
      <c r="U1237" s="41">
        <v>335.01600000000002</v>
      </c>
      <c r="V1237" s="41">
        <v>19089</v>
      </c>
      <c r="W1237" s="41">
        <v>355.21109999999999</v>
      </c>
      <c r="X1237" s="41">
        <v>21569</v>
      </c>
      <c r="Y1237" s="41">
        <v>477.68849999999998</v>
      </c>
      <c r="Z1237" s="6">
        <f>0</f>
        <v>0</v>
      </c>
      <c r="AA1237" s="6">
        <f t="shared" si="139"/>
        <v>355.21109999999999</v>
      </c>
      <c r="AB1237">
        <f>IF(ISBLANK(Table1[[#This Row],[FY2425_Cost]])=TRUE,#N/A,Table1[[#This Row],[FY2425_Cost]])</f>
        <v>477.68849999999998</v>
      </c>
      <c r="AC1237" s="6">
        <f t="shared" si="140"/>
        <v>122.47739999999999</v>
      </c>
      <c r="AD1237" s="6" t="e">
        <f>SUMIFS($AB$3:AB1237,$B$3:B1237,B1237)</f>
        <v>#N/A</v>
      </c>
      <c r="AE1237" s="6">
        <f t="shared" si="141"/>
        <v>3184.8139414741818</v>
      </c>
      <c r="AF1237" s="6">
        <f t="shared" si="142"/>
        <v>3184.8139414741818</v>
      </c>
      <c r="AG1237" s="6">
        <f>VLOOKUP(Table1[[#This Row],[PracticeCode]],$AP$3:$AS$345,4,FALSE)</f>
        <v>3184.8139414741818</v>
      </c>
      <c r="AH1237" s="27">
        <f t="shared" si="143"/>
        <v>231429.81308045721</v>
      </c>
      <c r="AI1237" s="6" t="e">
        <f t="shared" si="145"/>
        <v>#N/A</v>
      </c>
    </row>
    <row r="1238" spans="1:35" x14ac:dyDescent="0.35">
      <c r="A1238" t="str">
        <f t="shared" si="144"/>
        <v>GREENFORD ROAD MEDICAL CENTRENGPEalingE85050Sep6</v>
      </c>
      <c r="B1238" s="41" t="s">
        <v>704</v>
      </c>
      <c r="C1238" s="41" t="s">
        <v>509</v>
      </c>
      <c r="D1238" s="41" t="s">
        <v>12</v>
      </c>
      <c r="E1238" s="41" t="s">
        <v>134</v>
      </c>
      <c r="F1238" s="41" t="s">
        <v>134</v>
      </c>
      <c r="G1238" s="41" t="s">
        <v>761</v>
      </c>
      <c r="H1238" s="41">
        <v>6</v>
      </c>
      <c r="I1238" s="41">
        <v>7077.3643143870704</v>
      </c>
      <c r="J1238" s="41">
        <v>5059</v>
      </c>
      <c r="K1238" s="41">
        <v>9766</v>
      </c>
      <c r="L1238" s="41">
        <v>100.67410000000001</v>
      </c>
      <c r="M1238" s="41">
        <v>194.3434</v>
      </c>
      <c r="N1238" s="41">
        <v>3337</v>
      </c>
      <c r="O1238" s="41">
        <v>5087</v>
      </c>
      <c r="P1238" s="41">
        <v>75.082499999999996</v>
      </c>
      <c r="Q1238" s="41">
        <v>114.4575</v>
      </c>
      <c r="R1238" s="41">
        <v>10616</v>
      </c>
      <c r="S1238" s="41">
        <v>190.0264</v>
      </c>
      <c r="T1238" s="41">
        <v>9388</v>
      </c>
      <c r="U1238" s="41">
        <v>206.536</v>
      </c>
      <c r="V1238" s="41">
        <v>25441</v>
      </c>
      <c r="W1238" s="41">
        <v>485.04390000000001</v>
      </c>
      <c r="X1238" s="41">
        <v>17812</v>
      </c>
      <c r="Y1238" s="41">
        <v>396.07600000000002</v>
      </c>
      <c r="Z1238" s="6">
        <f>0</f>
        <v>0</v>
      </c>
      <c r="AA1238" s="6">
        <f t="shared" si="139"/>
        <v>485.04390000000001</v>
      </c>
      <c r="AB1238">
        <f>IF(ISBLANK(Table1[[#This Row],[FY2425_Cost]])=TRUE,#N/A,Table1[[#This Row],[FY2425_Cost]])</f>
        <v>396.07600000000002</v>
      </c>
      <c r="AC1238" s="6">
        <f t="shared" si="140"/>
        <v>-88.967899999999986</v>
      </c>
      <c r="AD1238" s="6" t="e">
        <f>SUMIFS($AB$3:AB1238,$B$3:B1238,B1238)</f>
        <v>#N/A</v>
      </c>
      <c r="AE1238" s="6">
        <f t="shared" si="141"/>
        <v>3184.8139414741818</v>
      </c>
      <c r="AF1238" s="6">
        <f t="shared" si="142"/>
        <v>3184.8139414741818</v>
      </c>
      <c r="AG1238" s="6">
        <f>VLOOKUP(Table1[[#This Row],[PracticeCode]],$AP$3:$AS$345,4,FALSE)</f>
        <v>3184.8139414741818</v>
      </c>
      <c r="AH1238" s="27">
        <f t="shared" si="143"/>
        <v>231429.81308045721</v>
      </c>
      <c r="AI1238" s="6" t="e">
        <f t="shared" si="145"/>
        <v>#N/A</v>
      </c>
    </row>
    <row r="1239" spans="1:35" x14ac:dyDescent="0.35">
      <c r="A1239" t="str">
        <f t="shared" si="144"/>
        <v>GROSVENOR HOUSE SURGERYSouth Central EalingEalingE85034Apr1</v>
      </c>
      <c r="B1239" s="41" t="s">
        <v>541</v>
      </c>
      <c r="C1239" s="41" t="s">
        <v>542</v>
      </c>
      <c r="D1239" s="41" t="s">
        <v>12</v>
      </c>
      <c r="E1239" s="41" t="s">
        <v>135</v>
      </c>
      <c r="F1239" s="41" t="s">
        <v>135</v>
      </c>
      <c r="G1239" s="41" t="s">
        <v>756</v>
      </c>
      <c r="H1239" s="41">
        <v>1</v>
      </c>
      <c r="I1239" s="41">
        <v>5494.1322703081396</v>
      </c>
      <c r="J1239" s="41">
        <v>15433</v>
      </c>
      <c r="K1239" s="41">
        <v>0</v>
      </c>
      <c r="L1239" s="41">
        <v>285.51049999999998</v>
      </c>
      <c r="M1239" s="41">
        <v>0</v>
      </c>
      <c r="N1239" s="41">
        <v>10032</v>
      </c>
      <c r="O1239" s="41">
        <v>975</v>
      </c>
      <c r="P1239" s="41">
        <v>199.63680000000002</v>
      </c>
      <c r="Q1239" s="41">
        <v>19.4025</v>
      </c>
      <c r="R1239" s="41">
        <v>5078</v>
      </c>
      <c r="S1239" s="41">
        <v>90.896199999999993</v>
      </c>
      <c r="T1239" s="41">
        <v>4224</v>
      </c>
      <c r="U1239" s="41">
        <v>92.927999999999997</v>
      </c>
      <c r="V1239" s="41">
        <v>20511</v>
      </c>
      <c r="W1239" s="41">
        <v>376.4067</v>
      </c>
      <c r="X1239" s="41">
        <v>15231</v>
      </c>
      <c r="Y1239" s="41">
        <v>311.96730000000002</v>
      </c>
      <c r="Z1239" s="6">
        <f>0</f>
        <v>0</v>
      </c>
      <c r="AA1239" s="6">
        <f t="shared" si="139"/>
        <v>376.4067</v>
      </c>
      <c r="AB1239">
        <f>IF(ISBLANK(Table1[[#This Row],[FY2425_Cost]])=TRUE,#N/A,Table1[[#This Row],[FY2425_Cost]])</f>
        <v>311.96730000000002</v>
      </c>
      <c r="AC1239" s="6">
        <f t="shared" si="140"/>
        <v>-64.439399999999978</v>
      </c>
      <c r="AD1239" s="6">
        <f>SUMIFS($AB$3:AB1239,$B$3:B1239,B1239)</f>
        <v>311.96730000000002</v>
      </c>
      <c r="AE1239" s="6">
        <f t="shared" si="141"/>
        <v>2472.359521638663</v>
      </c>
      <c r="AF1239" s="6">
        <f t="shared" si="142"/>
        <v>2472.359521638663</v>
      </c>
      <c r="AG1239" s="6">
        <f>VLOOKUP(Table1[[#This Row],[PracticeCode]],$AP$3:$AS$345,4,FALSE)</f>
        <v>2472.359521638663</v>
      </c>
      <c r="AH1239" s="27">
        <f t="shared" si="143"/>
        <v>179658.12523907618</v>
      </c>
      <c r="AI1239" s="6">
        <f t="shared" si="145"/>
        <v>0</v>
      </c>
    </row>
    <row r="1240" spans="1:35" x14ac:dyDescent="0.35">
      <c r="A1240" t="str">
        <f t="shared" si="144"/>
        <v>GROSVENOR HOUSE SURGERYSouth Central EalingEalingE85034Aug5</v>
      </c>
      <c r="B1240" s="41" t="s">
        <v>541</v>
      </c>
      <c r="C1240" s="41" t="s">
        <v>542</v>
      </c>
      <c r="D1240" s="41" t="s">
        <v>12</v>
      </c>
      <c r="E1240" s="41" t="s">
        <v>135</v>
      </c>
      <c r="F1240" s="41" t="s">
        <v>135</v>
      </c>
      <c r="G1240" s="41" t="s">
        <v>760</v>
      </c>
      <c r="H1240" s="41">
        <v>5</v>
      </c>
      <c r="I1240" s="41">
        <v>5494.1322703081396</v>
      </c>
      <c r="J1240" s="41">
        <v>19940</v>
      </c>
      <c r="K1240" s="41">
        <v>117</v>
      </c>
      <c r="L1240" s="41">
        <v>368.89</v>
      </c>
      <c r="M1240" s="41">
        <v>2.1644999999999999</v>
      </c>
      <c r="N1240" s="41">
        <v>9961</v>
      </c>
      <c r="O1240" s="41">
        <v>253</v>
      </c>
      <c r="P1240" s="41">
        <v>198.22390000000001</v>
      </c>
      <c r="Q1240" s="41">
        <v>5.0347</v>
      </c>
      <c r="R1240" s="41">
        <v>5487</v>
      </c>
      <c r="S1240" s="41">
        <v>98.217299999999994</v>
      </c>
      <c r="T1240" s="41">
        <v>3660</v>
      </c>
      <c r="U1240" s="41">
        <v>80.52</v>
      </c>
      <c r="V1240" s="41">
        <v>25544</v>
      </c>
      <c r="W1240" s="41">
        <v>469.27179999999998</v>
      </c>
      <c r="X1240" s="41">
        <v>13874</v>
      </c>
      <c r="Y1240" s="41">
        <v>283.77859999999998</v>
      </c>
      <c r="Z1240" s="6">
        <f>0</f>
        <v>0</v>
      </c>
      <c r="AA1240" s="6">
        <f t="shared" si="139"/>
        <v>469.27179999999998</v>
      </c>
      <c r="AB1240">
        <f>IF(ISBLANK(Table1[[#This Row],[FY2425_Cost]])=TRUE,#N/A,Table1[[#This Row],[FY2425_Cost]])</f>
        <v>283.77859999999998</v>
      </c>
      <c r="AC1240" s="6">
        <f t="shared" si="140"/>
        <v>-185.4932</v>
      </c>
      <c r="AD1240" s="6">
        <f>SUMIFS($AB$3:AB1240,$B$3:B1240,B1240)</f>
        <v>595.74590000000001</v>
      </c>
      <c r="AE1240" s="6">
        <f t="shared" si="141"/>
        <v>2472.359521638663</v>
      </c>
      <c r="AF1240" s="6">
        <f t="shared" si="142"/>
        <v>2472.359521638663</v>
      </c>
      <c r="AG1240" s="6">
        <f>VLOOKUP(Table1[[#This Row],[PracticeCode]],$AP$3:$AS$345,4,FALSE)</f>
        <v>2472.359521638663</v>
      </c>
      <c r="AH1240" s="27">
        <f t="shared" si="143"/>
        <v>179658.12523907618</v>
      </c>
      <c r="AI1240" s="6">
        <f t="shared" si="145"/>
        <v>0</v>
      </c>
    </row>
    <row r="1241" spans="1:35" x14ac:dyDescent="0.35">
      <c r="A1241" t="str">
        <f t="shared" si="144"/>
        <v>GROSVENOR HOUSE SURGERYSouth Central EalingEalingE85034Dec9</v>
      </c>
      <c r="B1241" s="41" t="s">
        <v>541</v>
      </c>
      <c r="C1241" s="41" t="s">
        <v>542</v>
      </c>
      <c r="D1241" s="41" t="s">
        <v>12</v>
      </c>
      <c r="E1241" s="41" t="s">
        <v>135</v>
      </c>
      <c r="F1241" s="41" t="s">
        <v>135</v>
      </c>
      <c r="G1241" s="41" t="s">
        <v>764</v>
      </c>
      <c r="H1241" s="41">
        <v>9</v>
      </c>
      <c r="I1241" s="41">
        <v>5494.1322703081396</v>
      </c>
      <c r="J1241" s="41">
        <v>17591</v>
      </c>
      <c r="K1241" s="41">
        <v>206</v>
      </c>
      <c r="L1241" s="41">
        <v>350.0609</v>
      </c>
      <c r="M1241" s="41">
        <v>4.0994000000000002</v>
      </c>
      <c r="N1241" s="41"/>
      <c r="O1241" s="41"/>
      <c r="P1241" s="41"/>
      <c r="Q1241" s="41"/>
      <c r="R1241" s="41">
        <v>3541</v>
      </c>
      <c r="S1241" s="41">
        <v>63.383899999999997</v>
      </c>
      <c r="T1241" s="41"/>
      <c r="U1241" s="41"/>
      <c r="V1241" s="41">
        <v>21338</v>
      </c>
      <c r="W1241" s="41">
        <v>417.54419999999999</v>
      </c>
      <c r="X1241" s="41"/>
      <c r="Y1241" s="41"/>
      <c r="Z1241" s="6">
        <f>0</f>
        <v>0</v>
      </c>
      <c r="AA1241" s="6">
        <f t="shared" si="139"/>
        <v>417.54419999999999</v>
      </c>
      <c r="AB1241" t="e">
        <f>IF(ISBLANK(Table1[[#This Row],[FY2425_Cost]])=TRUE,#N/A,Table1[[#This Row],[FY2425_Cost]])</f>
        <v>#N/A</v>
      </c>
      <c r="AC1241" s="6" t="e">
        <f t="shared" si="140"/>
        <v>#N/A</v>
      </c>
      <c r="AD1241" s="6" t="e">
        <f>SUMIFS($AB$3:AB1241,$B$3:B1241,B1241)</f>
        <v>#N/A</v>
      </c>
      <c r="AE1241" s="6">
        <f t="shared" si="141"/>
        <v>2472.359521638663</v>
      </c>
      <c r="AF1241" s="6">
        <f t="shared" si="142"/>
        <v>2472.359521638663</v>
      </c>
      <c r="AG1241" s="6">
        <f>VLOOKUP(Table1[[#This Row],[PracticeCode]],$AP$3:$AS$345,4,FALSE)</f>
        <v>2472.359521638663</v>
      </c>
      <c r="AH1241" s="27">
        <f t="shared" si="143"/>
        <v>179658.12523907618</v>
      </c>
      <c r="AI1241" s="6" t="e">
        <f t="shared" si="145"/>
        <v>#N/A</v>
      </c>
    </row>
    <row r="1242" spans="1:35" x14ac:dyDescent="0.35">
      <c r="A1242" t="str">
        <f t="shared" si="144"/>
        <v>GROSVENOR HOUSE SURGERYSouth Central EalingEalingE85034Feb11</v>
      </c>
      <c r="B1242" s="41" t="s">
        <v>541</v>
      </c>
      <c r="C1242" s="41" t="s">
        <v>542</v>
      </c>
      <c r="D1242" s="41" t="s">
        <v>12</v>
      </c>
      <c r="E1242" s="41" t="s">
        <v>135</v>
      </c>
      <c r="F1242" s="41" t="s">
        <v>135</v>
      </c>
      <c r="G1242" s="41" t="s">
        <v>766</v>
      </c>
      <c r="H1242" s="41">
        <v>11</v>
      </c>
      <c r="I1242" s="41">
        <v>5494.1322703081396</v>
      </c>
      <c r="J1242" s="41">
        <v>24412</v>
      </c>
      <c r="K1242" s="41">
        <v>1087</v>
      </c>
      <c r="L1242" s="41">
        <v>485.79880000000003</v>
      </c>
      <c r="M1242" s="41">
        <v>21.6313</v>
      </c>
      <c r="N1242" s="41"/>
      <c r="O1242" s="41"/>
      <c r="P1242" s="41"/>
      <c r="Q1242" s="41"/>
      <c r="R1242" s="41">
        <v>4698</v>
      </c>
      <c r="S1242" s="41">
        <v>84.094200000000001</v>
      </c>
      <c r="T1242" s="41"/>
      <c r="U1242" s="41"/>
      <c r="V1242" s="41">
        <v>30197</v>
      </c>
      <c r="W1242" s="41">
        <v>591.52430000000004</v>
      </c>
      <c r="X1242" s="41"/>
      <c r="Y1242" s="41"/>
      <c r="Z1242" s="6">
        <f>0</f>
        <v>0</v>
      </c>
      <c r="AA1242" s="6">
        <f t="shared" si="139"/>
        <v>591.52430000000004</v>
      </c>
      <c r="AB1242" t="e">
        <f>IF(ISBLANK(Table1[[#This Row],[FY2425_Cost]])=TRUE,#N/A,Table1[[#This Row],[FY2425_Cost]])</f>
        <v>#N/A</v>
      </c>
      <c r="AC1242" s="6" t="e">
        <f t="shared" si="140"/>
        <v>#N/A</v>
      </c>
      <c r="AD1242" s="6" t="e">
        <f>SUMIFS($AB$3:AB1242,$B$3:B1242,B1242)</f>
        <v>#N/A</v>
      </c>
      <c r="AE1242" s="6">
        <f t="shared" si="141"/>
        <v>2472.359521638663</v>
      </c>
      <c r="AF1242" s="6">
        <f t="shared" si="142"/>
        <v>2472.359521638663</v>
      </c>
      <c r="AG1242" s="6">
        <f>VLOOKUP(Table1[[#This Row],[PracticeCode]],$AP$3:$AS$345,4,FALSE)</f>
        <v>2472.359521638663</v>
      </c>
      <c r="AH1242" s="27">
        <f t="shared" si="143"/>
        <v>179658.12523907618</v>
      </c>
      <c r="AI1242" s="6" t="e">
        <f t="shared" si="145"/>
        <v>#N/A</v>
      </c>
    </row>
    <row r="1243" spans="1:35" x14ac:dyDescent="0.35">
      <c r="A1243" t="str">
        <f t="shared" si="144"/>
        <v>GROSVENOR HOUSE SURGERYSouth Central EalingEalingE85034Jan10</v>
      </c>
      <c r="B1243" s="41" t="s">
        <v>541</v>
      </c>
      <c r="C1243" s="41" t="s">
        <v>542</v>
      </c>
      <c r="D1243" s="41" t="s">
        <v>12</v>
      </c>
      <c r="E1243" s="41" t="s">
        <v>135</v>
      </c>
      <c r="F1243" s="41" t="s">
        <v>135</v>
      </c>
      <c r="G1243" s="41" t="s">
        <v>765</v>
      </c>
      <c r="H1243" s="41">
        <v>10</v>
      </c>
      <c r="I1243" s="41">
        <v>5494.1322703081396</v>
      </c>
      <c r="J1243" s="41">
        <v>9491</v>
      </c>
      <c r="K1243" s="41">
        <v>193</v>
      </c>
      <c r="L1243" s="41">
        <v>188.87090000000001</v>
      </c>
      <c r="M1243" s="41">
        <v>3.8407</v>
      </c>
      <c r="N1243" s="41"/>
      <c r="O1243" s="41"/>
      <c r="P1243" s="41"/>
      <c r="Q1243" s="41"/>
      <c r="R1243" s="41">
        <v>4727</v>
      </c>
      <c r="S1243" s="41">
        <v>84.613299999999995</v>
      </c>
      <c r="T1243" s="41"/>
      <c r="U1243" s="41"/>
      <c r="V1243" s="41">
        <v>14411</v>
      </c>
      <c r="W1243" s="41">
        <v>277.32490000000001</v>
      </c>
      <c r="X1243" s="41"/>
      <c r="Y1243" s="41"/>
      <c r="Z1243" s="6">
        <f>0</f>
        <v>0</v>
      </c>
      <c r="AA1243" s="6">
        <f t="shared" si="139"/>
        <v>277.32490000000001</v>
      </c>
      <c r="AB1243" t="e">
        <f>IF(ISBLANK(Table1[[#This Row],[FY2425_Cost]])=TRUE,#N/A,Table1[[#This Row],[FY2425_Cost]])</f>
        <v>#N/A</v>
      </c>
      <c r="AC1243" s="6" t="e">
        <f t="shared" si="140"/>
        <v>#N/A</v>
      </c>
      <c r="AD1243" s="6" t="e">
        <f>SUMIFS($AB$3:AB1243,$B$3:B1243,B1243)</f>
        <v>#N/A</v>
      </c>
      <c r="AE1243" s="6">
        <f t="shared" si="141"/>
        <v>2472.359521638663</v>
      </c>
      <c r="AF1243" s="6">
        <f t="shared" si="142"/>
        <v>2472.359521638663</v>
      </c>
      <c r="AG1243" s="6">
        <f>VLOOKUP(Table1[[#This Row],[PracticeCode]],$AP$3:$AS$345,4,FALSE)</f>
        <v>2472.359521638663</v>
      </c>
      <c r="AH1243" s="27">
        <f t="shared" si="143"/>
        <v>179658.12523907618</v>
      </c>
      <c r="AI1243" s="6" t="e">
        <f t="shared" si="145"/>
        <v>#N/A</v>
      </c>
    </row>
    <row r="1244" spans="1:35" x14ac:dyDescent="0.35">
      <c r="A1244" t="str">
        <f t="shared" si="144"/>
        <v>GROSVENOR HOUSE SURGERYSouth Central EalingEalingE85034Jul4</v>
      </c>
      <c r="B1244" s="41" t="s">
        <v>541</v>
      </c>
      <c r="C1244" s="41" t="s">
        <v>542</v>
      </c>
      <c r="D1244" s="41" t="s">
        <v>12</v>
      </c>
      <c r="E1244" s="41" t="s">
        <v>135</v>
      </c>
      <c r="F1244" s="41" t="s">
        <v>135</v>
      </c>
      <c r="G1244" s="41" t="s">
        <v>759</v>
      </c>
      <c r="H1244" s="41">
        <v>4</v>
      </c>
      <c r="I1244" s="41">
        <v>5494.1322703081396</v>
      </c>
      <c r="J1244" s="41">
        <v>13530</v>
      </c>
      <c r="K1244" s="41">
        <v>142</v>
      </c>
      <c r="L1244" s="41">
        <v>250.30499999999998</v>
      </c>
      <c r="M1244" s="41">
        <v>2.6269999999999998</v>
      </c>
      <c r="N1244" s="41">
        <v>13124</v>
      </c>
      <c r="O1244" s="41">
        <v>505</v>
      </c>
      <c r="P1244" s="41">
        <v>261.16759999999999</v>
      </c>
      <c r="Q1244" s="41">
        <v>10.0495</v>
      </c>
      <c r="R1244" s="41">
        <v>15824</v>
      </c>
      <c r="S1244" s="41">
        <v>283.24959999999999</v>
      </c>
      <c r="T1244" s="41">
        <v>4188</v>
      </c>
      <c r="U1244" s="41">
        <v>92.135999999999996</v>
      </c>
      <c r="V1244" s="41">
        <v>29496</v>
      </c>
      <c r="W1244" s="41">
        <v>536.1816</v>
      </c>
      <c r="X1244" s="41">
        <v>17817</v>
      </c>
      <c r="Y1244" s="41">
        <v>363.35310000000004</v>
      </c>
      <c r="Z1244" s="6">
        <f>0</f>
        <v>0</v>
      </c>
      <c r="AA1244" s="6">
        <f t="shared" si="139"/>
        <v>536.1816</v>
      </c>
      <c r="AB1244">
        <f>IF(ISBLANK(Table1[[#This Row],[FY2425_Cost]])=TRUE,#N/A,Table1[[#This Row],[FY2425_Cost]])</f>
        <v>363.35310000000004</v>
      </c>
      <c r="AC1244" s="6">
        <f t="shared" si="140"/>
        <v>-172.82849999999996</v>
      </c>
      <c r="AD1244" s="6" t="e">
        <f>SUMIFS($AB$3:AB1244,$B$3:B1244,B1244)</f>
        <v>#N/A</v>
      </c>
      <c r="AE1244" s="6">
        <f t="shared" si="141"/>
        <v>2472.359521638663</v>
      </c>
      <c r="AF1244" s="6">
        <f t="shared" si="142"/>
        <v>2472.359521638663</v>
      </c>
      <c r="AG1244" s="6">
        <f>VLOOKUP(Table1[[#This Row],[PracticeCode]],$AP$3:$AS$345,4,FALSE)</f>
        <v>2472.359521638663</v>
      </c>
      <c r="AH1244" s="27">
        <f t="shared" si="143"/>
        <v>179658.12523907618</v>
      </c>
      <c r="AI1244" s="6" t="e">
        <f t="shared" si="145"/>
        <v>#N/A</v>
      </c>
    </row>
    <row r="1245" spans="1:35" x14ac:dyDescent="0.35">
      <c r="A1245" t="str">
        <f t="shared" si="144"/>
        <v>GROSVENOR HOUSE SURGERYSouth Central EalingEalingE85034Jun3</v>
      </c>
      <c r="B1245" s="41" t="s">
        <v>541</v>
      </c>
      <c r="C1245" s="41" t="s">
        <v>542</v>
      </c>
      <c r="D1245" s="41" t="s">
        <v>12</v>
      </c>
      <c r="E1245" s="41" t="s">
        <v>135</v>
      </c>
      <c r="F1245" s="41" t="s">
        <v>135</v>
      </c>
      <c r="G1245" s="41" t="s">
        <v>758</v>
      </c>
      <c r="H1245" s="41">
        <v>3</v>
      </c>
      <c r="I1245" s="41">
        <v>5494.1322703081396</v>
      </c>
      <c r="J1245" s="41">
        <v>10724</v>
      </c>
      <c r="K1245" s="41">
        <v>12</v>
      </c>
      <c r="L1245" s="41">
        <v>198.39399999999998</v>
      </c>
      <c r="M1245" s="41">
        <v>0.22199999999999998</v>
      </c>
      <c r="N1245" s="41">
        <v>10745</v>
      </c>
      <c r="O1245" s="41">
        <v>355</v>
      </c>
      <c r="P1245" s="41">
        <v>213.82550000000001</v>
      </c>
      <c r="Q1245" s="41">
        <v>7.0645000000000007</v>
      </c>
      <c r="R1245" s="41">
        <v>12133</v>
      </c>
      <c r="S1245" s="41">
        <v>217.1807</v>
      </c>
      <c r="T1245" s="41">
        <v>3982</v>
      </c>
      <c r="U1245" s="41">
        <v>87.603999999999999</v>
      </c>
      <c r="V1245" s="41">
        <v>22869</v>
      </c>
      <c r="W1245" s="41">
        <v>415.79669999999999</v>
      </c>
      <c r="X1245" s="41">
        <v>15082</v>
      </c>
      <c r="Y1245" s="41">
        <v>308.49400000000003</v>
      </c>
      <c r="Z1245" s="6">
        <f>0</f>
        <v>0</v>
      </c>
      <c r="AA1245" s="6">
        <f t="shared" si="139"/>
        <v>415.79669999999999</v>
      </c>
      <c r="AB1245">
        <f>IF(ISBLANK(Table1[[#This Row],[FY2425_Cost]])=TRUE,#N/A,Table1[[#This Row],[FY2425_Cost]])</f>
        <v>308.49400000000003</v>
      </c>
      <c r="AC1245" s="6">
        <f t="shared" si="140"/>
        <v>-107.30269999999996</v>
      </c>
      <c r="AD1245" s="6" t="e">
        <f>SUMIFS($AB$3:AB1245,$B$3:B1245,B1245)</f>
        <v>#N/A</v>
      </c>
      <c r="AE1245" s="6">
        <f t="shared" si="141"/>
        <v>2472.359521638663</v>
      </c>
      <c r="AF1245" s="6">
        <f t="shared" si="142"/>
        <v>2472.359521638663</v>
      </c>
      <c r="AG1245" s="6">
        <f>VLOOKUP(Table1[[#This Row],[PracticeCode]],$AP$3:$AS$345,4,FALSE)</f>
        <v>2472.359521638663</v>
      </c>
      <c r="AH1245" s="27">
        <f t="shared" si="143"/>
        <v>179658.12523907618</v>
      </c>
      <c r="AI1245" s="6" t="e">
        <f t="shared" si="145"/>
        <v>#N/A</v>
      </c>
    </row>
    <row r="1246" spans="1:35" x14ac:dyDescent="0.35">
      <c r="A1246" t="str">
        <f t="shared" si="144"/>
        <v>GROSVENOR HOUSE SURGERYSouth Central EalingEalingE85034Mar12</v>
      </c>
      <c r="B1246" s="41" t="s">
        <v>541</v>
      </c>
      <c r="C1246" s="41" t="s">
        <v>542</v>
      </c>
      <c r="D1246" s="41" t="s">
        <v>12</v>
      </c>
      <c r="E1246" s="41" t="s">
        <v>135</v>
      </c>
      <c r="F1246" s="41" t="s">
        <v>135</v>
      </c>
      <c r="G1246" s="41" t="s">
        <v>767</v>
      </c>
      <c r="H1246" s="41">
        <v>12</v>
      </c>
      <c r="I1246" s="41">
        <v>5494.1322703081396</v>
      </c>
      <c r="J1246" s="41">
        <v>10976</v>
      </c>
      <c r="K1246" s="41">
        <v>478</v>
      </c>
      <c r="L1246" s="41">
        <v>218.42240000000001</v>
      </c>
      <c r="M1246" s="41">
        <v>9.5122</v>
      </c>
      <c r="N1246" s="41"/>
      <c r="O1246" s="41"/>
      <c r="P1246" s="41"/>
      <c r="Q1246" s="41"/>
      <c r="R1246" s="41">
        <v>3943</v>
      </c>
      <c r="S1246" s="41">
        <v>70.579700000000003</v>
      </c>
      <c r="T1246" s="41"/>
      <c r="U1246" s="41"/>
      <c r="V1246" s="41">
        <v>15397</v>
      </c>
      <c r="W1246" s="41">
        <v>298.51430000000005</v>
      </c>
      <c r="X1246" s="41"/>
      <c r="Y1246" s="41"/>
      <c r="Z1246" s="6">
        <f>0</f>
        <v>0</v>
      </c>
      <c r="AA1246" s="6">
        <f t="shared" si="139"/>
        <v>298.51430000000005</v>
      </c>
      <c r="AB1246" t="e">
        <f>IF(ISBLANK(Table1[[#This Row],[FY2425_Cost]])=TRUE,#N/A,Table1[[#This Row],[FY2425_Cost]])</f>
        <v>#N/A</v>
      </c>
      <c r="AC1246" s="6" t="e">
        <f t="shared" si="140"/>
        <v>#N/A</v>
      </c>
      <c r="AD1246" s="6" t="e">
        <f>SUMIFS($AB$3:AB1246,$B$3:B1246,B1246)</f>
        <v>#N/A</v>
      </c>
      <c r="AE1246" s="6">
        <f t="shared" si="141"/>
        <v>2472.359521638663</v>
      </c>
      <c r="AF1246" s="6">
        <f t="shared" si="142"/>
        <v>2472.359521638663</v>
      </c>
      <c r="AG1246" s="6">
        <f>VLOOKUP(Table1[[#This Row],[PracticeCode]],$AP$3:$AS$345,4,FALSE)</f>
        <v>2472.359521638663</v>
      </c>
      <c r="AH1246" s="27">
        <f t="shared" si="143"/>
        <v>179658.12523907618</v>
      </c>
      <c r="AI1246" s="6" t="e">
        <f t="shared" si="145"/>
        <v>#N/A</v>
      </c>
    </row>
    <row r="1247" spans="1:35" x14ac:dyDescent="0.35">
      <c r="A1247" t="str">
        <f t="shared" si="144"/>
        <v>GROSVENOR HOUSE SURGERYSouth Central EalingEalingE85034May2</v>
      </c>
      <c r="B1247" s="41" t="s">
        <v>541</v>
      </c>
      <c r="C1247" s="41" t="s">
        <v>542</v>
      </c>
      <c r="D1247" s="41" t="s">
        <v>12</v>
      </c>
      <c r="E1247" s="41" t="s">
        <v>135</v>
      </c>
      <c r="F1247" s="41" t="s">
        <v>135</v>
      </c>
      <c r="G1247" s="41" t="s">
        <v>757</v>
      </c>
      <c r="H1247" s="41">
        <v>2</v>
      </c>
      <c r="I1247" s="41">
        <v>5494.1322703081396</v>
      </c>
      <c r="J1247" s="41">
        <v>10879</v>
      </c>
      <c r="K1247" s="41">
        <v>8</v>
      </c>
      <c r="L1247" s="41">
        <v>201.26149999999998</v>
      </c>
      <c r="M1247" s="41">
        <v>0.14799999999999999</v>
      </c>
      <c r="N1247" s="41">
        <v>7508</v>
      </c>
      <c r="O1247" s="41">
        <v>951</v>
      </c>
      <c r="P1247" s="41">
        <v>149.4092</v>
      </c>
      <c r="Q1247" s="41">
        <v>18.924900000000001</v>
      </c>
      <c r="R1247" s="41">
        <v>6012</v>
      </c>
      <c r="S1247" s="41">
        <v>107.6148</v>
      </c>
      <c r="T1247" s="41">
        <v>4096</v>
      </c>
      <c r="U1247" s="41">
        <v>90.111999999999995</v>
      </c>
      <c r="V1247" s="41">
        <v>16899</v>
      </c>
      <c r="W1247" s="41">
        <v>309.02429999999998</v>
      </c>
      <c r="X1247" s="41">
        <v>12555</v>
      </c>
      <c r="Y1247" s="41">
        <v>258.4461</v>
      </c>
      <c r="Z1247" s="6">
        <f>0</f>
        <v>0</v>
      </c>
      <c r="AA1247" s="6">
        <f t="shared" si="139"/>
        <v>309.02429999999998</v>
      </c>
      <c r="AB1247">
        <f>IF(ISBLANK(Table1[[#This Row],[FY2425_Cost]])=TRUE,#N/A,Table1[[#This Row],[FY2425_Cost]])</f>
        <v>258.4461</v>
      </c>
      <c r="AC1247" s="6">
        <f t="shared" si="140"/>
        <v>-50.578199999999981</v>
      </c>
      <c r="AD1247" s="6" t="e">
        <f>SUMIFS($AB$3:AB1247,$B$3:B1247,B1247)</f>
        <v>#N/A</v>
      </c>
      <c r="AE1247" s="6">
        <f t="shared" si="141"/>
        <v>2472.359521638663</v>
      </c>
      <c r="AF1247" s="6">
        <f t="shared" si="142"/>
        <v>2472.359521638663</v>
      </c>
      <c r="AG1247" s="6">
        <f>VLOOKUP(Table1[[#This Row],[PracticeCode]],$AP$3:$AS$345,4,FALSE)</f>
        <v>2472.359521638663</v>
      </c>
      <c r="AH1247" s="27">
        <f t="shared" si="143"/>
        <v>179658.12523907618</v>
      </c>
      <c r="AI1247" s="6" t="e">
        <f t="shared" si="145"/>
        <v>#N/A</v>
      </c>
    </row>
    <row r="1248" spans="1:35" x14ac:dyDescent="0.35">
      <c r="A1248" t="str">
        <f t="shared" si="144"/>
        <v>GROSVENOR HOUSE SURGERYSouth Central EalingEalingE85034Nov8</v>
      </c>
      <c r="B1248" s="41" t="s">
        <v>541</v>
      </c>
      <c r="C1248" s="41" t="s">
        <v>542</v>
      </c>
      <c r="D1248" s="41" t="s">
        <v>12</v>
      </c>
      <c r="E1248" s="41" t="s">
        <v>135</v>
      </c>
      <c r="F1248" s="41" t="s">
        <v>135</v>
      </c>
      <c r="G1248" s="41" t="s">
        <v>763</v>
      </c>
      <c r="H1248" s="41">
        <v>8</v>
      </c>
      <c r="I1248" s="41">
        <v>5494.1322703081396</v>
      </c>
      <c r="J1248" s="41">
        <v>13361</v>
      </c>
      <c r="K1248" s="41">
        <v>5552</v>
      </c>
      <c r="L1248" s="41">
        <v>265.88390000000004</v>
      </c>
      <c r="M1248" s="41">
        <v>110.48480000000001</v>
      </c>
      <c r="N1248" s="41"/>
      <c r="O1248" s="41"/>
      <c r="P1248" s="41"/>
      <c r="Q1248" s="41"/>
      <c r="R1248" s="41">
        <v>5068</v>
      </c>
      <c r="S1248" s="41">
        <v>90.717200000000005</v>
      </c>
      <c r="T1248" s="41"/>
      <c r="U1248" s="41"/>
      <c r="V1248" s="41">
        <v>23981</v>
      </c>
      <c r="W1248" s="41">
        <v>467.08590000000004</v>
      </c>
      <c r="X1248" s="41"/>
      <c r="Y1248" s="41"/>
      <c r="Z1248" s="6">
        <f>0</f>
        <v>0</v>
      </c>
      <c r="AA1248" s="6">
        <f t="shared" si="139"/>
        <v>467.08590000000004</v>
      </c>
      <c r="AB1248" t="e">
        <f>IF(ISBLANK(Table1[[#This Row],[FY2425_Cost]])=TRUE,#N/A,Table1[[#This Row],[FY2425_Cost]])</f>
        <v>#N/A</v>
      </c>
      <c r="AC1248" s="6" t="e">
        <f t="shared" si="140"/>
        <v>#N/A</v>
      </c>
      <c r="AD1248" s="6" t="e">
        <f>SUMIFS($AB$3:AB1248,$B$3:B1248,B1248)</f>
        <v>#N/A</v>
      </c>
      <c r="AE1248" s="6">
        <f t="shared" si="141"/>
        <v>2472.359521638663</v>
      </c>
      <c r="AF1248" s="6">
        <f t="shared" si="142"/>
        <v>2472.359521638663</v>
      </c>
      <c r="AG1248" s="6">
        <f>VLOOKUP(Table1[[#This Row],[PracticeCode]],$AP$3:$AS$345,4,FALSE)</f>
        <v>2472.359521638663</v>
      </c>
      <c r="AH1248" s="27">
        <f t="shared" si="143"/>
        <v>179658.12523907618</v>
      </c>
      <c r="AI1248" s="6" t="e">
        <f t="shared" si="145"/>
        <v>#N/A</v>
      </c>
    </row>
    <row r="1249" spans="1:35" x14ac:dyDescent="0.35">
      <c r="A1249" t="str">
        <f t="shared" si="144"/>
        <v>GROSVENOR HOUSE SURGERYSouth Central EalingEalingE85034Oct7</v>
      </c>
      <c r="B1249" s="41" t="s">
        <v>541</v>
      </c>
      <c r="C1249" s="41" t="s">
        <v>542</v>
      </c>
      <c r="D1249" s="41" t="s">
        <v>12</v>
      </c>
      <c r="E1249" s="41" t="s">
        <v>135</v>
      </c>
      <c r="F1249" s="41" t="s">
        <v>135</v>
      </c>
      <c r="G1249" s="41" t="s">
        <v>762</v>
      </c>
      <c r="H1249" s="41">
        <v>7</v>
      </c>
      <c r="I1249" s="41">
        <v>5494.1322703081396</v>
      </c>
      <c r="J1249" s="41">
        <v>25624</v>
      </c>
      <c r="K1249" s="41">
        <v>3423</v>
      </c>
      <c r="L1249" s="41">
        <v>509.91760000000005</v>
      </c>
      <c r="M1249" s="41">
        <v>68.117699999999999</v>
      </c>
      <c r="N1249" s="41">
        <v>0</v>
      </c>
      <c r="O1249" s="41">
        <v>10692</v>
      </c>
      <c r="P1249" s="41">
        <v>0</v>
      </c>
      <c r="Q1249" s="41">
        <v>240.57</v>
      </c>
      <c r="R1249" s="41">
        <v>5270</v>
      </c>
      <c r="S1249" s="41">
        <v>94.332999999999998</v>
      </c>
      <c r="T1249" s="41">
        <v>5446</v>
      </c>
      <c r="U1249" s="41">
        <v>119.812</v>
      </c>
      <c r="V1249" s="41">
        <v>34317</v>
      </c>
      <c r="W1249" s="41">
        <v>672.36829999999998</v>
      </c>
      <c r="X1249" s="41">
        <v>16138</v>
      </c>
      <c r="Y1249" s="41">
        <v>360.38200000000001</v>
      </c>
      <c r="Z1249" s="6">
        <f>0</f>
        <v>0</v>
      </c>
      <c r="AA1249" s="6">
        <f t="shared" si="139"/>
        <v>672.36829999999998</v>
      </c>
      <c r="AB1249">
        <f>IF(ISBLANK(Table1[[#This Row],[FY2425_Cost]])=TRUE,#N/A,Table1[[#This Row],[FY2425_Cost]])</f>
        <v>360.38200000000001</v>
      </c>
      <c r="AC1249" s="6">
        <f t="shared" si="140"/>
        <v>-311.98629999999997</v>
      </c>
      <c r="AD1249" s="6" t="e">
        <f>SUMIFS($AB$3:AB1249,$B$3:B1249,B1249)</f>
        <v>#N/A</v>
      </c>
      <c r="AE1249" s="6">
        <f t="shared" si="141"/>
        <v>2472.359521638663</v>
      </c>
      <c r="AF1249" s="6">
        <f t="shared" si="142"/>
        <v>2472.359521638663</v>
      </c>
      <c r="AG1249" s="6">
        <f>VLOOKUP(Table1[[#This Row],[PracticeCode]],$AP$3:$AS$345,4,FALSE)</f>
        <v>2472.359521638663</v>
      </c>
      <c r="AH1249" s="27">
        <f t="shared" si="143"/>
        <v>179658.12523907618</v>
      </c>
      <c r="AI1249" s="6" t="e">
        <f t="shared" si="145"/>
        <v>#N/A</v>
      </c>
    </row>
    <row r="1250" spans="1:35" x14ac:dyDescent="0.35">
      <c r="A1250" t="str">
        <f t="shared" si="144"/>
        <v>GROSVENOR HOUSE SURGERYSouth Central EalingEalingE85034Sep6</v>
      </c>
      <c r="B1250" s="41" t="s">
        <v>541</v>
      </c>
      <c r="C1250" s="41" t="s">
        <v>542</v>
      </c>
      <c r="D1250" s="41" t="s">
        <v>12</v>
      </c>
      <c r="E1250" s="41" t="s">
        <v>135</v>
      </c>
      <c r="F1250" s="41" t="s">
        <v>135</v>
      </c>
      <c r="G1250" s="41" t="s">
        <v>761</v>
      </c>
      <c r="H1250" s="41">
        <v>6</v>
      </c>
      <c r="I1250" s="41">
        <v>5494.1322703081396</v>
      </c>
      <c r="J1250" s="41">
        <v>18566</v>
      </c>
      <c r="K1250" s="41">
        <v>69</v>
      </c>
      <c r="L1250" s="41">
        <v>369.46340000000004</v>
      </c>
      <c r="M1250" s="41">
        <v>1.3731</v>
      </c>
      <c r="N1250" s="41">
        <v>8307</v>
      </c>
      <c r="O1250" s="41">
        <v>990</v>
      </c>
      <c r="P1250" s="41">
        <v>186.9075</v>
      </c>
      <c r="Q1250" s="41">
        <v>22.274999999999999</v>
      </c>
      <c r="R1250" s="41">
        <v>6065</v>
      </c>
      <c r="S1250" s="41">
        <v>108.5635</v>
      </c>
      <c r="T1250" s="41">
        <v>3659</v>
      </c>
      <c r="U1250" s="41">
        <v>80.498000000000005</v>
      </c>
      <c r="V1250" s="41">
        <v>24700</v>
      </c>
      <c r="W1250" s="41">
        <v>479.40000000000009</v>
      </c>
      <c r="X1250" s="41">
        <v>12956</v>
      </c>
      <c r="Y1250" s="41">
        <v>289.68049999999999</v>
      </c>
      <c r="Z1250" s="6">
        <f>0</f>
        <v>0</v>
      </c>
      <c r="AA1250" s="6">
        <f t="shared" si="139"/>
        <v>479.40000000000009</v>
      </c>
      <c r="AB1250">
        <f>IF(ISBLANK(Table1[[#This Row],[FY2425_Cost]])=TRUE,#N/A,Table1[[#This Row],[FY2425_Cost]])</f>
        <v>289.68049999999999</v>
      </c>
      <c r="AC1250" s="6">
        <f t="shared" si="140"/>
        <v>-189.7195000000001</v>
      </c>
      <c r="AD1250" s="6" t="e">
        <f>SUMIFS($AB$3:AB1250,$B$3:B1250,B1250)</f>
        <v>#N/A</v>
      </c>
      <c r="AE1250" s="6">
        <f t="shared" si="141"/>
        <v>2472.359521638663</v>
      </c>
      <c r="AF1250" s="6">
        <f t="shared" si="142"/>
        <v>2472.359521638663</v>
      </c>
      <c r="AG1250" s="6">
        <f>VLOOKUP(Table1[[#This Row],[PracticeCode]],$AP$3:$AS$345,4,FALSE)</f>
        <v>2472.359521638663</v>
      </c>
      <c r="AH1250" s="27">
        <f t="shared" si="143"/>
        <v>179658.12523907618</v>
      </c>
      <c r="AI1250" s="6" t="e">
        <f t="shared" si="145"/>
        <v>#N/A</v>
      </c>
    </row>
    <row r="1251" spans="1:35" x14ac:dyDescent="0.35">
      <c r="A1251" t="str">
        <f t="shared" si="144"/>
        <v>Grove Park Terrace SurgeryChiswickHounslowE85746Apr1</v>
      </c>
      <c r="B1251" s="41" t="s">
        <v>138</v>
      </c>
      <c r="C1251" s="41" t="s">
        <v>534</v>
      </c>
      <c r="D1251" s="41" t="s">
        <v>16</v>
      </c>
      <c r="E1251" s="41" t="s">
        <v>139</v>
      </c>
      <c r="F1251" s="41" t="s">
        <v>139</v>
      </c>
      <c r="G1251" s="41" t="s">
        <v>756</v>
      </c>
      <c r="H1251" s="41">
        <v>1</v>
      </c>
      <c r="I1251" s="41">
        <v>3216.66594851229</v>
      </c>
      <c r="J1251" s="41">
        <v>795</v>
      </c>
      <c r="K1251" s="41">
        <v>0</v>
      </c>
      <c r="L1251" s="41">
        <v>14.7075</v>
      </c>
      <c r="M1251" s="41">
        <v>0</v>
      </c>
      <c r="N1251" s="41">
        <v>1936</v>
      </c>
      <c r="O1251" s="41">
        <v>215</v>
      </c>
      <c r="P1251" s="41">
        <v>38.526400000000002</v>
      </c>
      <c r="Q1251" s="41">
        <v>4.2785000000000002</v>
      </c>
      <c r="R1251" s="41">
        <v>1206</v>
      </c>
      <c r="S1251" s="41">
        <v>21.587399999999999</v>
      </c>
      <c r="T1251" s="41">
        <v>2221</v>
      </c>
      <c r="U1251" s="41">
        <v>48.862000000000002</v>
      </c>
      <c r="V1251" s="41">
        <v>2001</v>
      </c>
      <c r="W1251" s="41">
        <v>36.294899999999998</v>
      </c>
      <c r="X1251" s="41">
        <v>4372</v>
      </c>
      <c r="Y1251" s="41">
        <v>91.666899999999998</v>
      </c>
      <c r="Z1251" s="6">
        <f>0</f>
        <v>0</v>
      </c>
      <c r="AA1251" s="6">
        <f t="shared" si="139"/>
        <v>36.294899999999998</v>
      </c>
      <c r="AB1251">
        <f>IF(ISBLANK(Table1[[#This Row],[FY2425_Cost]])=TRUE,#N/A,Table1[[#This Row],[FY2425_Cost]])</f>
        <v>91.666899999999998</v>
      </c>
      <c r="AC1251" s="6">
        <f t="shared" si="140"/>
        <v>55.372</v>
      </c>
      <c r="AD1251" s="6">
        <f>SUMIFS($AB$3:AB1251,$B$3:B1251,B1251)</f>
        <v>91.666899999999998</v>
      </c>
      <c r="AE1251" s="6">
        <f t="shared" si="141"/>
        <v>1447.4996768305305</v>
      </c>
      <c r="AF1251" s="6">
        <f t="shared" si="142"/>
        <v>1447.4996768305305</v>
      </c>
      <c r="AG1251" s="6">
        <f>VLOOKUP(Table1[[#This Row],[PracticeCode]],$AP$3:$AS$345,4,FALSE)</f>
        <v>1447.4996768305305</v>
      </c>
      <c r="AH1251" s="27">
        <f t="shared" si="143"/>
        <v>105184.97651635189</v>
      </c>
      <c r="AI1251" s="6">
        <f t="shared" si="145"/>
        <v>0</v>
      </c>
    </row>
    <row r="1252" spans="1:35" x14ac:dyDescent="0.35">
      <c r="A1252" t="str">
        <f t="shared" si="144"/>
        <v>Grove Park Terrace SurgeryChiswickHounslowE85746Aug5</v>
      </c>
      <c r="B1252" s="41" t="s">
        <v>138</v>
      </c>
      <c r="C1252" s="41" t="s">
        <v>534</v>
      </c>
      <c r="D1252" s="41" t="s">
        <v>16</v>
      </c>
      <c r="E1252" s="41" t="s">
        <v>139</v>
      </c>
      <c r="F1252" s="41" t="s">
        <v>139</v>
      </c>
      <c r="G1252" s="41" t="s">
        <v>760</v>
      </c>
      <c r="H1252" s="41">
        <v>5</v>
      </c>
      <c r="I1252" s="41">
        <v>3216.66594851229</v>
      </c>
      <c r="J1252" s="41">
        <v>596</v>
      </c>
      <c r="K1252" s="41">
        <v>2</v>
      </c>
      <c r="L1252" s="41">
        <v>11.026</v>
      </c>
      <c r="M1252" s="41">
        <v>3.6999999999999998E-2</v>
      </c>
      <c r="N1252" s="41">
        <v>1401</v>
      </c>
      <c r="O1252" s="41">
        <v>680</v>
      </c>
      <c r="P1252" s="41">
        <v>27.879900000000003</v>
      </c>
      <c r="Q1252" s="41">
        <v>13.532</v>
      </c>
      <c r="R1252" s="41">
        <v>1996</v>
      </c>
      <c r="S1252" s="41">
        <v>35.728400000000001</v>
      </c>
      <c r="T1252" s="41">
        <v>1722</v>
      </c>
      <c r="U1252" s="41">
        <v>37.884</v>
      </c>
      <c r="V1252" s="41">
        <v>2594</v>
      </c>
      <c r="W1252" s="41">
        <v>46.791400000000003</v>
      </c>
      <c r="X1252" s="41">
        <v>3803</v>
      </c>
      <c r="Y1252" s="41">
        <v>79.295900000000003</v>
      </c>
      <c r="Z1252" s="6">
        <f>0</f>
        <v>0</v>
      </c>
      <c r="AA1252" s="6">
        <f t="shared" si="139"/>
        <v>46.791400000000003</v>
      </c>
      <c r="AB1252">
        <f>IF(ISBLANK(Table1[[#This Row],[FY2425_Cost]])=TRUE,#N/A,Table1[[#This Row],[FY2425_Cost]])</f>
        <v>79.295900000000003</v>
      </c>
      <c r="AC1252" s="6">
        <f t="shared" si="140"/>
        <v>32.5045</v>
      </c>
      <c r="AD1252" s="6">
        <f>SUMIFS($AB$3:AB1252,$B$3:B1252,B1252)</f>
        <v>170.96280000000002</v>
      </c>
      <c r="AE1252" s="6">
        <f t="shared" si="141"/>
        <v>1447.4996768305305</v>
      </c>
      <c r="AF1252" s="6">
        <f t="shared" si="142"/>
        <v>1447.4996768305305</v>
      </c>
      <c r="AG1252" s="6">
        <f>VLOOKUP(Table1[[#This Row],[PracticeCode]],$AP$3:$AS$345,4,FALSE)</f>
        <v>1447.4996768305305</v>
      </c>
      <c r="AH1252" s="27">
        <f t="shared" si="143"/>
        <v>105184.97651635189</v>
      </c>
      <c r="AI1252" s="6">
        <f t="shared" si="145"/>
        <v>0</v>
      </c>
    </row>
    <row r="1253" spans="1:35" x14ac:dyDescent="0.35">
      <c r="A1253" t="str">
        <f t="shared" si="144"/>
        <v>Grove Park Terrace SurgeryChiswickHounslowE85746Dec9</v>
      </c>
      <c r="B1253" s="41" t="s">
        <v>138</v>
      </c>
      <c r="C1253" s="41" t="s">
        <v>534</v>
      </c>
      <c r="D1253" s="41" t="s">
        <v>16</v>
      </c>
      <c r="E1253" s="41" t="s">
        <v>139</v>
      </c>
      <c r="F1253" s="41" t="s">
        <v>139</v>
      </c>
      <c r="G1253" s="41" t="s">
        <v>764</v>
      </c>
      <c r="H1253" s="41">
        <v>9</v>
      </c>
      <c r="I1253" s="41">
        <v>3216.66594851229</v>
      </c>
      <c r="J1253" s="41">
        <v>1184</v>
      </c>
      <c r="K1253" s="41">
        <v>5</v>
      </c>
      <c r="L1253" s="41">
        <v>23.561600000000002</v>
      </c>
      <c r="M1253" s="41">
        <v>9.9500000000000005E-2</v>
      </c>
      <c r="N1253" s="41"/>
      <c r="O1253" s="41"/>
      <c r="P1253" s="41"/>
      <c r="Q1253" s="41"/>
      <c r="R1253" s="41">
        <v>2272</v>
      </c>
      <c r="S1253" s="41">
        <v>40.668799999999997</v>
      </c>
      <c r="T1253" s="41"/>
      <c r="U1253" s="41"/>
      <c r="V1253" s="41">
        <v>3461</v>
      </c>
      <c r="W1253" s="41">
        <v>64.329899999999995</v>
      </c>
      <c r="X1253" s="41"/>
      <c r="Y1253" s="41"/>
      <c r="Z1253" s="6">
        <f>0</f>
        <v>0</v>
      </c>
      <c r="AA1253" s="6">
        <f t="shared" si="139"/>
        <v>64.329899999999995</v>
      </c>
      <c r="AB1253" t="e">
        <f>IF(ISBLANK(Table1[[#This Row],[FY2425_Cost]])=TRUE,#N/A,Table1[[#This Row],[FY2425_Cost]])</f>
        <v>#N/A</v>
      </c>
      <c r="AC1253" s="6" t="e">
        <f t="shared" si="140"/>
        <v>#N/A</v>
      </c>
      <c r="AD1253" s="6" t="e">
        <f>SUMIFS($AB$3:AB1253,$B$3:B1253,B1253)</f>
        <v>#N/A</v>
      </c>
      <c r="AE1253" s="6">
        <f t="shared" si="141"/>
        <v>1447.4996768305305</v>
      </c>
      <c r="AF1253" s="6">
        <f t="shared" si="142"/>
        <v>1447.4996768305305</v>
      </c>
      <c r="AG1253" s="6">
        <f>VLOOKUP(Table1[[#This Row],[PracticeCode]],$AP$3:$AS$345,4,FALSE)</f>
        <v>1447.4996768305305</v>
      </c>
      <c r="AH1253" s="27">
        <f t="shared" si="143"/>
        <v>105184.97651635189</v>
      </c>
      <c r="AI1253" s="6" t="e">
        <f t="shared" si="145"/>
        <v>#N/A</v>
      </c>
    </row>
    <row r="1254" spans="1:35" x14ac:dyDescent="0.35">
      <c r="A1254" t="str">
        <f t="shared" si="144"/>
        <v>Grove Park Terrace SurgeryChiswickHounslowE85746Feb11</v>
      </c>
      <c r="B1254" s="41" t="s">
        <v>138</v>
      </c>
      <c r="C1254" s="41" t="s">
        <v>534</v>
      </c>
      <c r="D1254" s="41" t="s">
        <v>16</v>
      </c>
      <c r="E1254" s="41" t="s">
        <v>139</v>
      </c>
      <c r="F1254" s="41" t="s">
        <v>139</v>
      </c>
      <c r="G1254" s="41" t="s">
        <v>766</v>
      </c>
      <c r="H1254" s="41">
        <v>11</v>
      </c>
      <c r="I1254" s="41">
        <v>3216.66594851229</v>
      </c>
      <c r="J1254" s="41">
        <v>2141</v>
      </c>
      <c r="K1254" s="41">
        <v>129</v>
      </c>
      <c r="L1254" s="41">
        <v>42.605900000000005</v>
      </c>
      <c r="M1254" s="41">
        <v>2.5670999999999999</v>
      </c>
      <c r="N1254" s="41"/>
      <c r="O1254" s="41"/>
      <c r="P1254" s="41"/>
      <c r="Q1254" s="41"/>
      <c r="R1254" s="41">
        <v>2656</v>
      </c>
      <c r="S1254" s="41">
        <v>47.542400000000001</v>
      </c>
      <c r="T1254" s="41"/>
      <c r="U1254" s="41"/>
      <c r="V1254" s="41">
        <v>4926</v>
      </c>
      <c r="W1254" s="41">
        <v>92.715400000000002</v>
      </c>
      <c r="X1254" s="41"/>
      <c r="Y1254" s="41"/>
      <c r="Z1254" s="6">
        <f>0</f>
        <v>0</v>
      </c>
      <c r="AA1254" s="6">
        <f t="shared" si="139"/>
        <v>92.715400000000002</v>
      </c>
      <c r="AB1254" t="e">
        <f>IF(ISBLANK(Table1[[#This Row],[FY2425_Cost]])=TRUE,#N/A,Table1[[#This Row],[FY2425_Cost]])</f>
        <v>#N/A</v>
      </c>
      <c r="AC1254" s="6" t="e">
        <f t="shared" si="140"/>
        <v>#N/A</v>
      </c>
      <c r="AD1254" s="6" t="e">
        <f>SUMIFS($AB$3:AB1254,$B$3:B1254,B1254)</f>
        <v>#N/A</v>
      </c>
      <c r="AE1254" s="6">
        <f t="shared" si="141"/>
        <v>1447.4996768305305</v>
      </c>
      <c r="AF1254" s="6">
        <f t="shared" si="142"/>
        <v>1447.4996768305305</v>
      </c>
      <c r="AG1254" s="6">
        <f>VLOOKUP(Table1[[#This Row],[PracticeCode]],$AP$3:$AS$345,4,FALSE)</f>
        <v>1447.4996768305305</v>
      </c>
      <c r="AH1254" s="27">
        <f t="shared" si="143"/>
        <v>105184.97651635189</v>
      </c>
      <c r="AI1254" s="6" t="e">
        <f t="shared" si="145"/>
        <v>#N/A</v>
      </c>
    </row>
    <row r="1255" spans="1:35" x14ac:dyDescent="0.35">
      <c r="A1255" t="str">
        <f t="shared" si="144"/>
        <v>Grove Park Terrace SurgeryChiswickHounslowE85746Jan10</v>
      </c>
      <c r="B1255" s="41" t="s">
        <v>138</v>
      </c>
      <c r="C1255" s="41" t="s">
        <v>534</v>
      </c>
      <c r="D1255" s="41" t="s">
        <v>16</v>
      </c>
      <c r="E1255" s="41" t="s">
        <v>139</v>
      </c>
      <c r="F1255" s="41" t="s">
        <v>139</v>
      </c>
      <c r="G1255" s="41" t="s">
        <v>765</v>
      </c>
      <c r="H1255" s="41">
        <v>10</v>
      </c>
      <c r="I1255" s="41">
        <v>3216.66594851229</v>
      </c>
      <c r="J1255" s="41">
        <v>1462</v>
      </c>
      <c r="K1255" s="41">
        <v>62</v>
      </c>
      <c r="L1255" s="41">
        <v>29.093800000000002</v>
      </c>
      <c r="M1255" s="41">
        <v>1.2338</v>
      </c>
      <c r="N1255" s="41"/>
      <c r="O1255" s="41"/>
      <c r="P1255" s="41"/>
      <c r="Q1255" s="41"/>
      <c r="R1255" s="41">
        <v>3470</v>
      </c>
      <c r="S1255" s="41">
        <v>62.113</v>
      </c>
      <c r="T1255" s="41"/>
      <c r="U1255" s="41"/>
      <c r="V1255" s="41">
        <v>4994</v>
      </c>
      <c r="W1255" s="41">
        <v>92.440600000000003</v>
      </c>
      <c r="X1255" s="41"/>
      <c r="Y1255" s="41"/>
      <c r="Z1255" s="6">
        <f>0</f>
        <v>0</v>
      </c>
      <c r="AA1255" s="6">
        <f t="shared" si="139"/>
        <v>92.440600000000003</v>
      </c>
      <c r="AB1255" t="e">
        <f>IF(ISBLANK(Table1[[#This Row],[FY2425_Cost]])=TRUE,#N/A,Table1[[#This Row],[FY2425_Cost]])</f>
        <v>#N/A</v>
      </c>
      <c r="AC1255" s="6" t="e">
        <f t="shared" si="140"/>
        <v>#N/A</v>
      </c>
      <c r="AD1255" s="6" t="e">
        <f>SUMIFS($AB$3:AB1255,$B$3:B1255,B1255)</f>
        <v>#N/A</v>
      </c>
      <c r="AE1255" s="6">
        <f t="shared" si="141"/>
        <v>1447.4996768305305</v>
      </c>
      <c r="AF1255" s="6">
        <f t="shared" si="142"/>
        <v>1447.4996768305305</v>
      </c>
      <c r="AG1255" s="6">
        <f>VLOOKUP(Table1[[#This Row],[PracticeCode]],$AP$3:$AS$345,4,FALSE)</f>
        <v>1447.4996768305305</v>
      </c>
      <c r="AH1255" s="27">
        <f t="shared" si="143"/>
        <v>105184.97651635189</v>
      </c>
      <c r="AI1255" s="6" t="e">
        <f t="shared" si="145"/>
        <v>#N/A</v>
      </c>
    </row>
    <row r="1256" spans="1:35" x14ac:dyDescent="0.35">
      <c r="A1256" t="str">
        <f t="shared" si="144"/>
        <v>Grove Park Terrace SurgeryChiswickHounslowE85746Jul4</v>
      </c>
      <c r="B1256" s="41" t="s">
        <v>138</v>
      </c>
      <c r="C1256" s="41" t="s">
        <v>534</v>
      </c>
      <c r="D1256" s="41" t="s">
        <v>16</v>
      </c>
      <c r="E1256" s="41" t="s">
        <v>139</v>
      </c>
      <c r="F1256" s="41" t="s">
        <v>139</v>
      </c>
      <c r="G1256" s="41" t="s">
        <v>759</v>
      </c>
      <c r="H1256" s="41">
        <v>4</v>
      </c>
      <c r="I1256" s="41">
        <v>3216.66594851229</v>
      </c>
      <c r="J1256" s="41">
        <v>1207</v>
      </c>
      <c r="K1256" s="41">
        <v>2</v>
      </c>
      <c r="L1256" s="41">
        <v>22.329499999999999</v>
      </c>
      <c r="M1256" s="41">
        <v>3.6999999999999998E-2</v>
      </c>
      <c r="N1256" s="41">
        <v>1522</v>
      </c>
      <c r="O1256" s="41">
        <v>71</v>
      </c>
      <c r="P1256" s="41">
        <v>30.287800000000001</v>
      </c>
      <c r="Q1256" s="41">
        <v>1.4129</v>
      </c>
      <c r="R1256" s="41">
        <v>9898</v>
      </c>
      <c r="S1256" s="41">
        <v>177.17420000000001</v>
      </c>
      <c r="T1256" s="41">
        <v>1902</v>
      </c>
      <c r="U1256" s="41">
        <v>41.844000000000001</v>
      </c>
      <c r="V1256" s="41">
        <v>11107</v>
      </c>
      <c r="W1256" s="41">
        <v>199.54070000000002</v>
      </c>
      <c r="X1256" s="41">
        <v>3495</v>
      </c>
      <c r="Y1256" s="41">
        <v>73.544700000000006</v>
      </c>
      <c r="Z1256" s="6">
        <f>0</f>
        <v>0</v>
      </c>
      <c r="AA1256" s="6">
        <f t="shared" si="139"/>
        <v>199.54070000000002</v>
      </c>
      <c r="AB1256">
        <f>IF(ISBLANK(Table1[[#This Row],[FY2425_Cost]])=TRUE,#N/A,Table1[[#This Row],[FY2425_Cost]])</f>
        <v>73.544700000000006</v>
      </c>
      <c r="AC1256" s="6">
        <f t="shared" si="140"/>
        <v>-125.99600000000001</v>
      </c>
      <c r="AD1256" s="6" t="e">
        <f>SUMIFS($AB$3:AB1256,$B$3:B1256,B1256)</f>
        <v>#N/A</v>
      </c>
      <c r="AE1256" s="6">
        <f t="shared" si="141"/>
        <v>1447.4996768305305</v>
      </c>
      <c r="AF1256" s="6">
        <f t="shared" si="142"/>
        <v>1447.4996768305305</v>
      </c>
      <c r="AG1256" s="6">
        <f>VLOOKUP(Table1[[#This Row],[PracticeCode]],$AP$3:$AS$345,4,FALSE)</f>
        <v>1447.4996768305305</v>
      </c>
      <c r="AH1256" s="27">
        <f t="shared" si="143"/>
        <v>105184.97651635189</v>
      </c>
      <c r="AI1256" s="6" t="e">
        <f t="shared" si="145"/>
        <v>#N/A</v>
      </c>
    </row>
    <row r="1257" spans="1:35" x14ac:dyDescent="0.35">
      <c r="A1257" t="str">
        <f t="shared" si="144"/>
        <v>Grove Park Terrace SurgeryChiswickHounslowE85746Jun3</v>
      </c>
      <c r="B1257" s="41" t="s">
        <v>138</v>
      </c>
      <c r="C1257" s="41" t="s">
        <v>534</v>
      </c>
      <c r="D1257" s="41" t="s">
        <v>16</v>
      </c>
      <c r="E1257" s="41" t="s">
        <v>139</v>
      </c>
      <c r="F1257" s="41" t="s">
        <v>139</v>
      </c>
      <c r="G1257" s="41" t="s">
        <v>758</v>
      </c>
      <c r="H1257" s="41">
        <v>3</v>
      </c>
      <c r="I1257" s="41">
        <v>3216.66594851229</v>
      </c>
      <c r="J1257" s="41">
        <v>1128</v>
      </c>
      <c r="K1257" s="41">
        <v>10</v>
      </c>
      <c r="L1257" s="41">
        <v>20.867999999999999</v>
      </c>
      <c r="M1257" s="41">
        <v>0.185</v>
      </c>
      <c r="N1257" s="41">
        <v>1169</v>
      </c>
      <c r="O1257" s="41">
        <v>7</v>
      </c>
      <c r="P1257" s="41">
        <v>23.263100000000001</v>
      </c>
      <c r="Q1257" s="41">
        <v>0.13930000000000001</v>
      </c>
      <c r="R1257" s="41">
        <v>5532</v>
      </c>
      <c r="S1257" s="41">
        <v>99.022800000000004</v>
      </c>
      <c r="T1257" s="41">
        <v>2784</v>
      </c>
      <c r="U1257" s="41">
        <v>61.247999999999998</v>
      </c>
      <c r="V1257" s="41">
        <v>6670</v>
      </c>
      <c r="W1257" s="41">
        <v>120.0758</v>
      </c>
      <c r="X1257" s="41">
        <v>3960</v>
      </c>
      <c r="Y1257" s="41">
        <v>84.650399999999991</v>
      </c>
      <c r="Z1257" s="6">
        <f>0</f>
        <v>0</v>
      </c>
      <c r="AA1257" s="6">
        <f t="shared" si="139"/>
        <v>120.0758</v>
      </c>
      <c r="AB1257">
        <f>IF(ISBLANK(Table1[[#This Row],[FY2425_Cost]])=TRUE,#N/A,Table1[[#This Row],[FY2425_Cost]])</f>
        <v>84.650399999999991</v>
      </c>
      <c r="AC1257" s="6">
        <f t="shared" si="140"/>
        <v>-35.42540000000001</v>
      </c>
      <c r="AD1257" s="6" t="e">
        <f>SUMIFS($AB$3:AB1257,$B$3:B1257,B1257)</f>
        <v>#N/A</v>
      </c>
      <c r="AE1257" s="6">
        <f t="shared" si="141"/>
        <v>1447.4996768305305</v>
      </c>
      <c r="AF1257" s="6">
        <f t="shared" si="142"/>
        <v>1447.4996768305305</v>
      </c>
      <c r="AG1257" s="6">
        <f>VLOOKUP(Table1[[#This Row],[PracticeCode]],$AP$3:$AS$345,4,FALSE)</f>
        <v>1447.4996768305305</v>
      </c>
      <c r="AH1257" s="27">
        <f t="shared" si="143"/>
        <v>105184.97651635189</v>
      </c>
      <c r="AI1257" s="6" t="e">
        <f t="shared" si="145"/>
        <v>#N/A</v>
      </c>
    </row>
    <row r="1258" spans="1:35" x14ac:dyDescent="0.35">
      <c r="A1258" t="str">
        <f t="shared" si="144"/>
        <v>Grove Park Terrace SurgeryChiswickHounslowE85746Mar12</v>
      </c>
      <c r="B1258" s="41" t="s">
        <v>138</v>
      </c>
      <c r="C1258" s="41" t="s">
        <v>534</v>
      </c>
      <c r="D1258" s="41" t="s">
        <v>16</v>
      </c>
      <c r="E1258" s="41" t="s">
        <v>139</v>
      </c>
      <c r="F1258" s="41" t="s">
        <v>139</v>
      </c>
      <c r="G1258" s="41" t="s">
        <v>767</v>
      </c>
      <c r="H1258" s="41">
        <v>12</v>
      </c>
      <c r="I1258" s="41">
        <v>3216.66594851229</v>
      </c>
      <c r="J1258" s="41">
        <v>1115</v>
      </c>
      <c r="K1258" s="41">
        <v>138</v>
      </c>
      <c r="L1258" s="41">
        <v>22.188500000000001</v>
      </c>
      <c r="M1258" s="41">
        <v>2.7462</v>
      </c>
      <c r="N1258" s="41"/>
      <c r="O1258" s="41"/>
      <c r="P1258" s="41"/>
      <c r="Q1258" s="41"/>
      <c r="R1258" s="41">
        <v>3048</v>
      </c>
      <c r="S1258" s="41">
        <v>54.559199999999997</v>
      </c>
      <c r="T1258" s="41"/>
      <c r="U1258" s="41"/>
      <c r="V1258" s="41">
        <v>4301</v>
      </c>
      <c r="W1258" s="41">
        <v>79.493899999999996</v>
      </c>
      <c r="X1258" s="41"/>
      <c r="Y1258" s="41"/>
      <c r="Z1258" s="6">
        <f>0</f>
        <v>0</v>
      </c>
      <c r="AA1258" s="6">
        <f t="shared" si="139"/>
        <v>79.493899999999996</v>
      </c>
      <c r="AB1258" t="e">
        <f>IF(ISBLANK(Table1[[#This Row],[FY2425_Cost]])=TRUE,#N/A,Table1[[#This Row],[FY2425_Cost]])</f>
        <v>#N/A</v>
      </c>
      <c r="AC1258" s="6" t="e">
        <f t="shared" si="140"/>
        <v>#N/A</v>
      </c>
      <c r="AD1258" s="6" t="e">
        <f>SUMIFS($AB$3:AB1258,$B$3:B1258,B1258)</f>
        <v>#N/A</v>
      </c>
      <c r="AE1258" s="6">
        <f t="shared" si="141"/>
        <v>1447.4996768305305</v>
      </c>
      <c r="AF1258" s="6">
        <f t="shared" si="142"/>
        <v>1447.4996768305305</v>
      </c>
      <c r="AG1258" s="6">
        <f>VLOOKUP(Table1[[#This Row],[PracticeCode]],$AP$3:$AS$345,4,FALSE)</f>
        <v>1447.4996768305305</v>
      </c>
      <c r="AH1258" s="27">
        <f t="shared" si="143"/>
        <v>105184.97651635189</v>
      </c>
      <c r="AI1258" s="6" t="e">
        <f t="shared" si="145"/>
        <v>#N/A</v>
      </c>
    </row>
    <row r="1259" spans="1:35" x14ac:dyDescent="0.35">
      <c r="A1259" t="str">
        <f t="shared" si="144"/>
        <v>Grove Park Terrace SurgeryChiswickHounslowE85746May2</v>
      </c>
      <c r="B1259" s="41" t="s">
        <v>138</v>
      </c>
      <c r="C1259" s="41" t="s">
        <v>534</v>
      </c>
      <c r="D1259" s="41" t="s">
        <v>16</v>
      </c>
      <c r="E1259" s="41" t="s">
        <v>139</v>
      </c>
      <c r="F1259" s="41" t="s">
        <v>139</v>
      </c>
      <c r="G1259" s="41" t="s">
        <v>757</v>
      </c>
      <c r="H1259" s="41">
        <v>2</v>
      </c>
      <c r="I1259" s="41">
        <v>3216.66594851229</v>
      </c>
      <c r="J1259" s="41">
        <v>10507</v>
      </c>
      <c r="K1259" s="41">
        <v>0</v>
      </c>
      <c r="L1259" s="41">
        <v>194.37949999999998</v>
      </c>
      <c r="M1259" s="41">
        <v>0</v>
      </c>
      <c r="N1259" s="41">
        <v>6888</v>
      </c>
      <c r="O1259" s="41">
        <v>280</v>
      </c>
      <c r="P1259" s="41">
        <v>137.0712</v>
      </c>
      <c r="Q1259" s="41">
        <v>5.5720000000000001</v>
      </c>
      <c r="R1259" s="41">
        <v>5339</v>
      </c>
      <c r="S1259" s="41">
        <v>95.568100000000001</v>
      </c>
      <c r="T1259" s="41">
        <v>1976</v>
      </c>
      <c r="U1259" s="41">
        <v>43.472000000000001</v>
      </c>
      <c r="V1259" s="41">
        <v>15846</v>
      </c>
      <c r="W1259" s="41">
        <v>289.94759999999997</v>
      </c>
      <c r="X1259" s="41">
        <v>9144</v>
      </c>
      <c r="Y1259" s="41">
        <v>186.11520000000002</v>
      </c>
      <c r="Z1259" s="6">
        <f>0</f>
        <v>0</v>
      </c>
      <c r="AA1259" s="6">
        <f t="shared" si="139"/>
        <v>289.94759999999997</v>
      </c>
      <c r="AB1259">
        <f>IF(ISBLANK(Table1[[#This Row],[FY2425_Cost]])=TRUE,#N/A,Table1[[#This Row],[FY2425_Cost]])</f>
        <v>186.11520000000002</v>
      </c>
      <c r="AC1259" s="6">
        <f t="shared" si="140"/>
        <v>-103.83239999999995</v>
      </c>
      <c r="AD1259" s="6" t="e">
        <f>SUMIFS($AB$3:AB1259,$B$3:B1259,B1259)</f>
        <v>#N/A</v>
      </c>
      <c r="AE1259" s="6">
        <f t="shared" si="141"/>
        <v>1447.4996768305305</v>
      </c>
      <c r="AF1259" s="6">
        <f t="shared" si="142"/>
        <v>1447.4996768305305</v>
      </c>
      <c r="AG1259" s="6">
        <f>VLOOKUP(Table1[[#This Row],[PracticeCode]],$AP$3:$AS$345,4,FALSE)</f>
        <v>1447.4996768305305</v>
      </c>
      <c r="AH1259" s="27">
        <f t="shared" si="143"/>
        <v>105184.97651635189</v>
      </c>
      <c r="AI1259" s="6" t="e">
        <f t="shared" si="145"/>
        <v>#N/A</v>
      </c>
    </row>
    <row r="1260" spans="1:35" x14ac:dyDescent="0.35">
      <c r="A1260" t="str">
        <f t="shared" si="144"/>
        <v>Grove Park Terrace SurgeryChiswickHounslowE85746Nov8</v>
      </c>
      <c r="B1260" s="41" t="s">
        <v>138</v>
      </c>
      <c r="C1260" s="41" t="s">
        <v>534</v>
      </c>
      <c r="D1260" s="41" t="s">
        <v>16</v>
      </c>
      <c r="E1260" s="41" t="s">
        <v>139</v>
      </c>
      <c r="F1260" s="41" t="s">
        <v>139</v>
      </c>
      <c r="G1260" s="41" t="s">
        <v>763</v>
      </c>
      <c r="H1260" s="41">
        <v>8</v>
      </c>
      <c r="I1260" s="41">
        <v>3216.66594851229</v>
      </c>
      <c r="J1260" s="41">
        <v>1115</v>
      </c>
      <c r="K1260" s="41">
        <v>5</v>
      </c>
      <c r="L1260" s="41">
        <v>22.188500000000001</v>
      </c>
      <c r="M1260" s="41">
        <v>9.9500000000000005E-2</v>
      </c>
      <c r="N1260" s="41"/>
      <c r="O1260" s="41"/>
      <c r="P1260" s="41"/>
      <c r="Q1260" s="41"/>
      <c r="R1260" s="41">
        <v>2657</v>
      </c>
      <c r="S1260" s="41">
        <v>47.560299999999998</v>
      </c>
      <c r="T1260" s="41"/>
      <c r="U1260" s="41"/>
      <c r="V1260" s="41">
        <v>3777</v>
      </c>
      <c r="W1260" s="41">
        <v>69.848299999999995</v>
      </c>
      <c r="X1260" s="41"/>
      <c r="Y1260" s="41"/>
      <c r="Z1260" s="6">
        <f>0</f>
        <v>0</v>
      </c>
      <c r="AA1260" s="6">
        <f t="shared" si="139"/>
        <v>69.848299999999995</v>
      </c>
      <c r="AB1260" t="e">
        <f>IF(ISBLANK(Table1[[#This Row],[FY2425_Cost]])=TRUE,#N/A,Table1[[#This Row],[FY2425_Cost]])</f>
        <v>#N/A</v>
      </c>
      <c r="AC1260" s="6" t="e">
        <f t="shared" si="140"/>
        <v>#N/A</v>
      </c>
      <c r="AD1260" s="6" t="e">
        <f>SUMIFS($AB$3:AB1260,$B$3:B1260,B1260)</f>
        <v>#N/A</v>
      </c>
      <c r="AE1260" s="6">
        <f t="shared" si="141"/>
        <v>1447.4996768305305</v>
      </c>
      <c r="AF1260" s="6">
        <f t="shared" si="142"/>
        <v>1447.4996768305305</v>
      </c>
      <c r="AG1260" s="6">
        <f>VLOOKUP(Table1[[#This Row],[PracticeCode]],$AP$3:$AS$345,4,FALSE)</f>
        <v>1447.4996768305305</v>
      </c>
      <c r="AH1260" s="27">
        <f t="shared" si="143"/>
        <v>105184.97651635189</v>
      </c>
      <c r="AI1260" s="6" t="e">
        <f t="shared" si="145"/>
        <v>#N/A</v>
      </c>
    </row>
    <row r="1261" spans="1:35" x14ac:dyDescent="0.35">
      <c r="A1261" t="str">
        <f t="shared" si="144"/>
        <v>Grove Park Terrace SurgeryChiswickHounslowE85746Oct7</v>
      </c>
      <c r="B1261" s="41" t="s">
        <v>138</v>
      </c>
      <c r="C1261" s="41" t="s">
        <v>534</v>
      </c>
      <c r="D1261" s="41" t="s">
        <v>16</v>
      </c>
      <c r="E1261" s="41" t="s">
        <v>139</v>
      </c>
      <c r="F1261" s="41" t="s">
        <v>139</v>
      </c>
      <c r="G1261" s="41" t="s">
        <v>762</v>
      </c>
      <c r="H1261" s="41">
        <v>7</v>
      </c>
      <c r="I1261" s="41">
        <v>3216.66594851229</v>
      </c>
      <c r="J1261" s="41">
        <v>972</v>
      </c>
      <c r="K1261" s="41">
        <v>0</v>
      </c>
      <c r="L1261" s="41">
        <v>19.3428</v>
      </c>
      <c r="M1261" s="41">
        <v>0</v>
      </c>
      <c r="N1261" s="41">
        <v>0</v>
      </c>
      <c r="O1261" s="41">
        <v>851</v>
      </c>
      <c r="P1261" s="41">
        <v>0</v>
      </c>
      <c r="Q1261" s="41">
        <v>19.147500000000001</v>
      </c>
      <c r="R1261" s="41">
        <v>3614</v>
      </c>
      <c r="S1261" s="41">
        <v>64.690600000000003</v>
      </c>
      <c r="T1261" s="41">
        <v>3732</v>
      </c>
      <c r="U1261" s="41">
        <v>82.103999999999999</v>
      </c>
      <c r="V1261" s="41">
        <v>4586</v>
      </c>
      <c r="W1261" s="41">
        <v>84.0334</v>
      </c>
      <c r="X1261" s="41">
        <v>4583</v>
      </c>
      <c r="Y1261" s="41">
        <v>101.25149999999999</v>
      </c>
      <c r="Z1261" s="6">
        <f>0</f>
        <v>0</v>
      </c>
      <c r="AA1261" s="6">
        <f t="shared" si="139"/>
        <v>84.0334</v>
      </c>
      <c r="AB1261">
        <f>IF(ISBLANK(Table1[[#This Row],[FY2425_Cost]])=TRUE,#N/A,Table1[[#This Row],[FY2425_Cost]])</f>
        <v>101.25149999999999</v>
      </c>
      <c r="AC1261" s="6">
        <f t="shared" si="140"/>
        <v>17.218099999999993</v>
      </c>
      <c r="AD1261" s="6" t="e">
        <f>SUMIFS($AB$3:AB1261,$B$3:B1261,B1261)</f>
        <v>#N/A</v>
      </c>
      <c r="AE1261" s="6">
        <f t="shared" si="141"/>
        <v>1447.4996768305305</v>
      </c>
      <c r="AF1261" s="6">
        <f t="shared" si="142"/>
        <v>1447.4996768305305</v>
      </c>
      <c r="AG1261" s="6">
        <f>VLOOKUP(Table1[[#This Row],[PracticeCode]],$AP$3:$AS$345,4,FALSE)</f>
        <v>1447.4996768305305</v>
      </c>
      <c r="AH1261" s="27">
        <f t="shared" si="143"/>
        <v>105184.97651635189</v>
      </c>
      <c r="AI1261" s="6" t="e">
        <f t="shared" si="145"/>
        <v>#N/A</v>
      </c>
    </row>
    <row r="1262" spans="1:35" x14ac:dyDescent="0.35">
      <c r="A1262" t="str">
        <f t="shared" si="144"/>
        <v>Grove Park Terrace SurgeryChiswickHounslowE85746Sep6</v>
      </c>
      <c r="B1262" s="41" t="s">
        <v>138</v>
      </c>
      <c r="C1262" s="41" t="s">
        <v>534</v>
      </c>
      <c r="D1262" s="41" t="s">
        <v>16</v>
      </c>
      <c r="E1262" s="41" t="s">
        <v>139</v>
      </c>
      <c r="F1262" s="41" t="s">
        <v>139</v>
      </c>
      <c r="G1262" s="41" t="s">
        <v>761</v>
      </c>
      <c r="H1262" s="41">
        <v>6</v>
      </c>
      <c r="I1262" s="41">
        <v>3216.66594851229</v>
      </c>
      <c r="J1262" s="41">
        <v>1087</v>
      </c>
      <c r="K1262" s="41">
        <v>3</v>
      </c>
      <c r="L1262" s="41">
        <v>21.6313</v>
      </c>
      <c r="M1262" s="41">
        <v>5.9700000000000003E-2</v>
      </c>
      <c r="N1262" s="41">
        <v>1650</v>
      </c>
      <c r="O1262" s="41">
        <v>55</v>
      </c>
      <c r="P1262" s="41">
        <v>37.125</v>
      </c>
      <c r="Q1262" s="41">
        <v>1.2375</v>
      </c>
      <c r="R1262" s="41">
        <v>4066</v>
      </c>
      <c r="S1262" s="41">
        <v>72.781400000000005</v>
      </c>
      <c r="T1262" s="41">
        <v>5246</v>
      </c>
      <c r="U1262" s="41">
        <v>115.41200000000001</v>
      </c>
      <c r="V1262" s="41">
        <v>5156</v>
      </c>
      <c r="W1262" s="41">
        <v>94.472400000000007</v>
      </c>
      <c r="X1262" s="41">
        <v>6951</v>
      </c>
      <c r="Y1262" s="41">
        <v>153.77449999999999</v>
      </c>
      <c r="Z1262" s="6">
        <f>0</f>
        <v>0</v>
      </c>
      <c r="AA1262" s="6">
        <f t="shared" si="139"/>
        <v>94.472400000000007</v>
      </c>
      <c r="AB1262">
        <f>IF(ISBLANK(Table1[[#This Row],[FY2425_Cost]])=TRUE,#N/A,Table1[[#This Row],[FY2425_Cost]])</f>
        <v>153.77449999999999</v>
      </c>
      <c r="AC1262" s="6">
        <f t="shared" si="140"/>
        <v>59.302099999999982</v>
      </c>
      <c r="AD1262" s="6" t="e">
        <f>SUMIFS($AB$3:AB1262,$B$3:B1262,B1262)</f>
        <v>#N/A</v>
      </c>
      <c r="AE1262" s="6">
        <f t="shared" si="141"/>
        <v>1447.4996768305305</v>
      </c>
      <c r="AF1262" s="6">
        <f t="shared" si="142"/>
        <v>1447.4996768305305</v>
      </c>
      <c r="AG1262" s="6">
        <f>VLOOKUP(Table1[[#This Row],[PracticeCode]],$AP$3:$AS$345,4,FALSE)</f>
        <v>1447.4996768305305</v>
      </c>
      <c r="AH1262" s="27">
        <f t="shared" si="143"/>
        <v>105184.97651635189</v>
      </c>
      <c r="AI1262" s="6" t="e">
        <f t="shared" si="145"/>
        <v>#N/A</v>
      </c>
    </row>
    <row r="1263" spans="1:35" x14ac:dyDescent="0.35">
      <c r="A1263" t="str">
        <f t="shared" si="144"/>
        <v>Grove Village Medical CentreFeltham and BedfontHounslowE85699Apr1</v>
      </c>
      <c r="B1263" s="41" t="s">
        <v>140</v>
      </c>
      <c r="C1263" s="41" t="s">
        <v>454</v>
      </c>
      <c r="D1263" s="41" t="s">
        <v>16</v>
      </c>
      <c r="E1263" s="41" t="s">
        <v>141</v>
      </c>
      <c r="F1263" s="41" t="s">
        <v>141</v>
      </c>
      <c r="G1263" s="41" t="s">
        <v>756</v>
      </c>
      <c r="H1263" s="41">
        <v>1</v>
      </c>
      <c r="I1263" s="41">
        <v>7035.5830788555104</v>
      </c>
      <c r="J1263" s="41">
        <v>6365</v>
      </c>
      <c r="K1263" s="41">
        <v>0</v>
      </c>
      <c r="L1263" s="41">
        <v>117.7525</v>
      </c>
      <c r="M1263" s="41">
        <v>0</v>
      </c>
      <c r="N1263" s="41">
        <v>1698</v>
      </c>
      <c r="O1263" s="41">
        <v>0</v>
      </c>
      <c r="P1263" s="41">
        <v>33.790199999999999</v>
      </c>
      <c r="Q1263" s="41">
        <v>0</v>
      </c>
      <c r="R1263" s="41">
        <v>8859</v>
      </c>
      <c r="S1263" s="41">
        <v>158.5761</v>
      </c>
      <c r="T1263" s="41">
        <v>5801</v>
      </c>
      <c r="U1263" s="41">
        <v>127.622</v>
      </c>
      <c r="V1263" s="41">
        <v>15224</v>
      </c>
      <c r="W1263" s="41">
        <v>276.32859999999999</v>
      </c>
      <c r="X1263" s="41">
        <v>7499</v>
      </c>
      <c r="Y1263" s="41">
        <v>161.41219999999998</v>
      </c>
      <c r="Z1263" s="6">
        <f>0</f>
        <v>0</v>
      </c>
      <c r="AA1263" s="6">
        <f t="shared" si="139"/>
        <v>276.32859999999999</v>
      </c>
      <c r="AB1263">
        <f>IF(ISBLANK(Table1[[#This Row],[FY2425_Cost]])=TRUE,#N/A,Table1[[#This Row],[FY2425_Cost]])</f>
        <v>161.41219999999998</v>
      </c>
      <c r="AC1263" s="6">
        <f t="shared" si="140"/>
        <v>-114.91640000000001</v>
      </c>
      <c r="AD1263" s="6">
        <f>SUMIFS($AB$3:AB1263,$B$3:B1263,B1263)</f>
        <v>161.41219999999998</v>
      </c>
      <c r="AE1263" s="6">
        <f t="shared" si="141"/>
        <v>3166.0123854849799</v>
      </c>
      <c r="AF1263" s="6">
        <f t="shared" si="142"/>
        <v>3166.0123854849799</v>
      </c>
      <c r="AG1263" s="6">
        <f>VLOOKUP(Table1[[#This Row],[PracticeCode]],$AP$3:$AS$345,4,FALSE)</f>
        <v>3166.0123854849799</v>
      </c>
      <c r="AH1263" s="27">
        <f t="shared" si="143"/>
        <v>230063.56667857521</v>
      </c>
      <c r="AI1263" s="6">
        <f t="shared" si="145"/>
        <v>0</v>
      </c>
    </row>
    <row r="1264" spans="1:35" x14ac:dyDescent="0.35">
      <c r="A1264" t="str">
        <f t="shared" si="144"/>
        <v>Grove Village Medical CentreFeltham and BedfontHounslowE85699Aug5</v>
      </c>
      <c r="B1264" s="41" t="s">
        <v>140</v>
      </c>
      <c r="C1264" s="41" t="s">
        <v>454</v>
      </c>
      <c r="D1264" s="41" t="s">
        <v>16</v>
      </c>
      <c r="E1264" s="41" t="s">
        <v>141</v>
      </c>
      <c r="F1264" s="41" t="s">
        <v>141</v>
      </c>
      <c r="G1264" s="41" t="s">
        <v>760</v>
      </c>
      <c r="H1264" s="41">
        <v>5</v>
      </c>
      <c r="I1264" s="41">
        <v>7035.5830788555104</v>
      </c>
      <c r="J1264" s="41">
        <v>2346</v>
      </c>
      <c r="K1264" s="41">
        <v>2</v>
      </c>
      <c r="L1264" s="41">
        <v>43.400999999999996</v>
      </c>
      <c r="M1264" s="41">
        <v>3.6999999999999998E-2</v>
      </c>
      <c r="N1264" s="41">
        <v>1504</v>
      </c>
      <c r="O1264" s="41">
        <v>0</v>
      </c>
      <c r="P1264" s="41">
        <v>29.929600000000001</v>
      </c>
      <c r="Q1264" s="41">
        <v>0</v>
      </c>
      <c r="R1264" s="41">
        <v>7526</v>
      </c>
      <c r="S1264" s="41">
        <v>134.71539999999999</v>
      </c>
      <c r="T1264" s="41">
        <v>5757</v>
      </c>
      <c r="U1264" s="41">
        <v>126.654</v>
      </c>
      <c r="V1264" s="41">
        <v>9874</v>
      </c>
      <c r="W1264" s="41">
        <v>178.15339999999998</v>
      </c>
      <c r="X1264" s="41">
        <v>7261</v>
      </c>
      <c r="Y1264" s="41">
        <v>156.58359999999999</v>
      </c>
      <c r="Z1264" s="6">
        <f>0</f>
        <v>0</v>
      </c>
      <c r="AA1264" s="6">
        <f t="shared" si="139"/>
        <v>178.15339999999998</v>
      </c>
      <c r="AB1264">
        <f>IF(ISBLANK(Table1[[#This Row],[FY2425_Cost]])=TRUE,#N/A,Table1[[#This Row],[FY2425_Cost]])</f>
        <v>156.58359999999999</v>
      </c>
      <c r="AC1264" s="6">
        <f t="shared" si="140"/>
        <v>-21.569799999999987</v>
      </c>
      <c r="AD1264" s="6">
        <f>SUMIFS($AB$3:AB1264,$B$3:B1264,B1264)</f>
        <v>317.99579999999997</v>
      </c>
      <c r="AE1264" s="6">
        <f t="shared" si="141"/>
        <v>3166.0123854849799</v>
      </c>
      <c r="AF1264" s="6">
        <f t="shared" si="142"/>
        <v>3166.0123854849799</v>
      </c>
      <c r="AG1264" s="6">
        <f>VLOOKUP(Table1[[#This Row],[PracticeCode]],$AP$3:$AS$345,4,FALSE)</f>
        <v>3166.0123854849799</v>
      </c>
      <c r="AH1264" s="27">
        <f t="shared" si="143"/>
        <v>230063.56667857521</v>
      </c>
      <c r="AI1264" s="6">
        <f t="shared" si="145"/>
        <v>0</v>
      </c>
    </row>
    <row r="1265" spans="1:35" x14ac:dyDescent="0.35">
      <c r="A1265" t="str">
        <f t="shared" si="144"/>
        <v>Grove Village Medical CentreFeltham and BedfontHounslowE85699Dec9</v>
      </c>
      <c r="B1265" s="41" t="s">
        <v>140</v>
      </c>
      <c r="C1265" s="41" t="s">
        <v>454</v>
      </c>
      <c r="D1265" s="41" t="s">
        <v>16</v>
      </c>
      <c r="E1265" s="41" t="s">
        <v>141</v>
      </c>
      <c r="F1265" s="41" t="s">
        <v>141</v>
      </c>
      <c r="G1265" s="41" t="s">
        <v>764</v>
      </c>
      <c r="H1265" s="41">
        <v>9</v>
      </c>
      <c r="I1265" s="41">
        <v>7035.5830788555104</v>
      </c>
      <c r="J1265" s="41">
        <v>2693</v>
      </c>
      <c r="K1265" s="41">
        <v>0</v>
      </c>
      <c r="L1265" s="41">
        <v>53.590700000000005</v>
      </c>
      <c r="M1265" s="41">
        <v>0</v>
      </c>
      <c r="N1265" s="41"/>
      <c r="O1265" s="41"/>
      <c r="P1265" s="41"/>
      <c r="Q1265" s="41"/>
      <c r="R1265" s="41">
        <v>5062</v>
      </c>
      <c r="S1265" s="41">
        <v>90.609800000000007</v>
      </c>
      <c r="T1265" s="41"/>
      <c r="U1265" s="41"/>
      <c r="V1265" s="41">
        <v>7755</v>
      </c>
      <c r="W1265" s="41">
        <v>144.20050000000001</v>
      </c>
      <c r="X1265" s="41"/>
      <c r="Y1265" s="41"/>
      <c r="Z1265" s="6">
        <f>0</f>
        <v>0</v>
      </c>
      <c r="AA1265" s="6">
        <f t="shared" si="139"/>
        <v>144.20050000000001</v>
      </c>
      <c r="AB1265" t="e">
        <f>IF(ISBLANK(Table1[[#This Row],[FY2425_Cost]])=TRUE,#N/A,Table1[[#This Row],[FY2425_Cost]])</f>
        <v>#N/A</v>
      </c>
      <c r="AC1265" s="6" t="e">
        <f t="shared" si="140"/>
        <v>#N/A</v>
      </c>
      <c r="AD1265" s="6" t="e">
        <f>SUMIFS($AB$3:AB1265,$B$3:B1265,B1265)</f>
        <v>#N/A</v>
      </c>
      <c r="AE1265" s="6">
        <f t="shared" si="141"/>
        <v>3166.0123854849799</v>
      </c>
      <c r="AF1265" s="6">
        <f t="shared" si="142"/>
        <v>3166.0123854849799</v>
      </c>
      <c r="AG1265" s="6">
        <f>VLOOKUP(Table1[[#This Row],[PracticeCode]],$AP$3:$AS$345,4,FALSE)</f>
        <v>3166.0123854849799</v>
      </c>
      <c r="AH1265" s="27">
        <f t="shared" si="143"/>
        <v>230063.56667857521</v>
      </c>
      <c r="AI1265" s="6" t="e">
        <f t="shared" si="145"/>
        <v>#N/A</v>
      </c>
    </row>
    <row r="1266" spans="1:35" x14ac:dyDescent="0.35">
      <c r="A1266" t="str">
        <f t="shared" si="144"/>
        <v>Grove Village Medical CentreFeltham and BedfontHounslowE85699Feb11</v>
      </c>
      <c r="B1266" s="41" t="s">
        <v>140</v>
      </c>
      <c r="C1266" s="41" t="s">
        <v>454</v>
      </c>
      <c r="D1266" s="41" t="s">
        <v>16</v>
      </c>
      <c r="E1266" s="41" t="s">
        <v>141</v>
      </c>
      <c r="F1266" s="41" t="s">
        <v>141</v>
      </c>
      <c r="G1266" s="41" t="s">
        <v>766</v>
      </c>
      <c r="H1266" s="41">
        <v>11</v>
      </c>
      <c r="I1266" s="41">
        <v>7035.5830788555104</v>
      </c>
      <c r="J1266" s="41">
        <v>1455</v>
      </c>
      <c r="K1266" s="41">
        <v>446</v>
      </c>
      <c r="L1266" s="41">
        <v>28.954500000000003</v>
      </c>
      <c r="M1266" s="41">
        <v>8.8754000000000008</v>
      </c>
      <c r="N1266" s="41"/>
      <c r="O1266" s="41"/>
      <c r="P1266" s="41"/>
      <c r="Q1266" s="41"/>
      <c r="R1266" s="41">
        <v>6966</v>
      </c>
      <c r="S1266" s="41">
        <v>124.6914</v>
      </c>
      <c r="T1266" s="41"/>
      <c r="U1266" s="41"/>
      <c r="V1266" s="41">
        <v>8867</v>
      </c>
      <c r="W1266" s="41">
        <v>162.5213</v>
      </c>
      <c r="X1266" s="41"/>
      <c r="Y1266" s="41"/>
      <c r="Z1266" s="6">
        <f>0</f>
        <v>0</v>
      </c>
      <c r="AA1266" s="6">
        <f t="shared" si="139"/>
        <v>162.5213</v>
      </c>
      <c r="AB1266" t="e">
        <f>IF(ISBLANK(Table1[[#This Row],[FY2425_Cost]])=TRUE,#N/A,Table1[[#This Row],[FY2425_Cost]])</f>
        <v>#N/A</v>
      </c>
      <c r="AC1266" s="6" t="e">
        <f t="shared" si="140"/>
        <v>#N/A</v>
      </c>
      <c r="AD1266" s="6" t="e">
        <f>SUMIFS($AB$3:AB1266,$B$3:B1266,B1266)</f>
        <v>#N/A</v>
      </c>
      <c r="AE1266" s="6">
        <f t="shared" si="141"/>
        <v>3166.0123854849799</v>
      </c>
      <c r="AF1266" s="6">
        <f t="shared" si="142"/>
        <v>3166.0123854849799</v>
      </c>
      <c r="AG1266" s="6">
        <f>VLOOKUP(Table1[[#This Row],[PracticeCode]],$AP$3:$AS$345,4,FALSE)</f>
        <v>3166.0123854849799</v>
      </c>
      <c r="AH1266" s="27">
        <f t="shared" si="143"/>
        <v>230063.56667857521</v>
      </c>
      <c r="AI1266" s="6" t="e">
        <f t="shared" si="145"/>
        <v>#N/A</v>
      </c>
    </row>
    <row r="1267" spans="1:35" x14ac:dyDescent="0.35">
      <c r="A1267" t="str">
        <f t="shared" si="144"/>
        <v>Grove Village Medical CentreFeltham and BedfontHounslowE85699Jan10</v>
      </c>
      <c r="B1267" s="41" t="s">
        <v>140</v>
      </c>
      <c r="C1267" s="41" t="s">
        <v>454</v>
      </c>
      <c r="D1267" s="41" t="s">
        <v>16</v>
      </c>
      <c r="E1267" s="41" t="s">
        <v>141</v>
      </c>
      <c r="F1267" s="41" t="s">
        <v>141</v>
      </c>
      <c r="G1267" s="41" t="s">
        <v>765</v>
      </c>
      <c r="H1267" s="41">
        <v>10</v>
      </c>
      <c r="I1267" s="41">
        <v>7035.5830788555104</v>
      </c>
      <c r="J1267" s="41">
        <v>1918</v>
      </c>
      <c r="K1267" s="41">
        <v>0</v>
      </c>
      <c r="L1267" s="41">
        <v>38.168199999999999</v>
      </c>
      <c r="M1267" s="41">
        <v>0</v>
      </c>
      <c r="N1267" s="41"/>
      <c r="O1267" s="41"/>
      <c r="P1267" s="41"/>
      <c r="Q1267" s="41"/>
      <c r="R1267" s="41">
        <v>7152</v>
      </c>
      <c r="S1267" s="41">
        <v>128.02080000000001</v>
      </c>
      <c r="T1267" s="41"/>
      <c r="U1267" s="41"/>
      <c r="V1267" s="41">
        <v>9070</v>
      </c>
      <c r="W1267" s="41">
        <v>166.18900000000002</v>
      </c>
      <c r="X1267" s="41"/>
      <c r="Y1267" s="41"/>
      <c r="Z1267" s="6">
        <f>0</f>
        <v>0</v>
      </c>
      <c r="AA1267" s="6">
        <f t="shared" si="139"/>
        <v>166.18900000000002</v>
      </c>
      <c r="AB1267" t="e">
        <f>IF(ISBLANK(Table1[[#This Row],[FY2425_Cost]])=TRUE,#N/A,Table1[[#This Row],[FY2425_Cost]])</f>
        <v>#N/A</v>
      </c>
      <c r="AC1267" s="6" t="e">
        <f t="shared" si="140"/>
        <v>#N/A</v>
      </c>
      <c r="AD1267" s="6" t="e">
        <f>SUMIFS($AB$3:AB1267,$B$3:B1267,B1267)</f>
        <v>#N/A</v>
      </c>
      <c r="AE1267" s="6">
        <f t="shared" si="141"/>
        <v>3166.0123854849799</v>
      </c>
      <c r="AF1267" s="6">
        <f t="shared" si="142"/>
        <v>3166.0123854849799</v>
      </c>
      <c r="AG1267" s="6">
        <f>VLOOKUP(Table1[[#This Row],[PracticeCode]],$AP$3:$AS$345,4,FALSE)</f>
        <v>3166.0123854849799</v>
      </c>
      <c r="AH1267" s="27">
        <f t="shared" si="143"/>
        <v>230063.56667857521</v>
      </c>
      <c r="AI1267" s="6" t="e">
        <f t="shared" si="145"/>
        <v>#N/A</v>
      </c>
    </row>
    <row r="1268" spans="1:35" x14ac:dyDescent="0.35">
      <c r="A1268" t="str">
        <f t="shared" si="144"/>
        <v>Grove Village Medical CentreFeltham and BedfontHounslowE85699Jul4</v>
      </c>
      <c r="B1268" s="41" t="s">
        <v>140</v>
      </c>
      <c r="C1268" s="41" t="s">
        <v>454</v>
      </c>
      <c r="D1268" s="41" t="s">
        <v>16</v>
      </c>
      <c r="E1268" s="41" t="s">
        <v>141</v>
      </c>
      <c r="F1268" s="41" t="s">
        <v>141</v>
      </c>
      <c r="G1268" s="41" t="s">
        <v>759</v>
      </c>
      <c r="H1268" s="41">
        <v>4</v>
      </c>
      <c r="I1268" s="41">
        <v>7035.5830788555104</v>
      </c>
      <c r="J1268" s="41">
        <v>4044</v>
      </c>
      <c r="K1268" s="41">
        <v>3</v>
      </c>
      <c r="L1268" s="41">
        <v>74.813999999999993</v>
      </c>
      <c r="M1268" s="41">
        <v>5.5499999999999994E-2</v>
      </c>
      <c r="N1268" s="41">
        <v>1860</v>
      </c>
      <c r="O1268" s="41">
        <v>0</v>
      </c>
      <c r="P1268" s="41">
        <v>37.014000000000003</v>
      </c>
      <c r="Q1268" s="41">
        <v>0</v>
      </c>
      <c r="R1268" s="41">
        <v>5274</v>
      </c>
      <c r="S1268" s="41">
        <v>94.404600000000002</v>
      </c>
      <c r="T1268" s="41">
        <v>6887</v>
      </c>
      <c r="U1268" s="41">
        <v>151.51400000000001</v>
      </c>
      <c r="V1268" s="41">
        <v>9321</v>
      </c>
      <c r="W1268" s="41">
        <v>169.27409999999998</v>
      </c>
      <c r="X1268" s="41">
        <v>8747</v>
      </c>
      <c r="Y1268" s="41">
        <v>188.52800000000002</v>
      </c>
      <c r="Z1268" s="6">
        <f>0</f>
        <v>0</v>
      </c>
      <c r="AA1268" s="6">
        <f t="shared" si="139"/>
        <v>169.27409999999998</v>
      </c>
      <c r="AB1268">
        <f>IF(ISBLANK(Table1[[#This Row],[FY2425_Cost]])=TRUE,#N/A,Table1[[#This Row],[FY2425_Cost]])</f>
        <v>188.52800000000002</v>
      </c>
      <c r="AC1268" s="6">
        <f t="shared" si="140"/>
        <v>19.253900000000044</v>
      </c>
      <c r="AD1268" s="6" t="e">
        <f>SUMIFS($AB$3:AB1268,$B$3:B1268,B1268)</f>
        <v>#N/A</v>
      </c>
      <c r="AE1268" s="6">
        <f t="shared" si="141"/>
        <v>3166.0123854849799</v>
      </c>
      <c r="AF1268" s="6">
        <f t="shared" si="142"/>
        <v>3166.0123854849799</v>
      </c>
      <c r="AG1268" s="6">
        <f>VLOOKUP(Table1[[#This Row],[PracticeCode]],$AP$3:$AS$345,4,FALSE)</f>
        <v>3166.0123854849799</v>
      </c>
      <c r="AH1268" s="27">
        <f t="shared" si="143"/>
        <v>230063.56667857521</v>
      </c>
      <c r="AI1268" s="6" t="e">
        <f t="shared" si="145"/>
        <v>#N/A</v>
      </c>
    </row>
    <row r="1269" spans="1:35" x14ac:dyDescent="0.35">
      <c r="A1269" t="str">
        <f t="shared" si="144"/>
        <v>Grove Village Medical CentreFeltham and BedfontHounslowE85699Jun3</v>
      </c>
      <c r="B1269" s="41" t="s">
        <v>140</v>
      </c>
      <c r="C1269" s="41" t="s">
        <v>454</v>
      </c>
      <c r="D1269" s="41" t="s">
        <v>16</v>
      </c>
      <c r="E1269" s="41" t="s">
        <v>141</v>
      </c>
      <c r="F1269" s="41" t="s">
        <v>141</v>
      </c>
      <c r="G1269" s="41" t="s">
        <v>758</v>
      </c>
      <c r="H1269" s="41">
        <v>3</v>
      </c>
      <c r="I1269" s="41">
        <v>7035.5830788555104</v>
      </c>
      <c r="J1269" s="41">
        <v>3870</v>
      </c>
      <c r="K1269" s="41">
        <v>0</v>
      </c>
      <c r="L1269" s="41">
        <v>71.594999999999999</v>
      </c>
      <c r="M1269" s="41">
        <v>0</v>
      </c>
      <c r="N1269" s="41">
        <v>1310</v>
      </c>
      <c r="O1269" s="41">
        <v>0</v>
      </c>
      <c r="P1269" s="41">
        <v>26.069000000000003</v>
      </c>
      <c r="Q1269" s="41">
        <v>0</v>
      </c>
      <c r="R1269" s="41">
        <v>6299</v>
      </c>
      <c r="S1269" s="41">
        <v>112.7521</v>
      </c>
      <c r="T1269" s="41">
        <v>5433</v>
      </c>
      <c r="U1269" s="41">
        <v>119.526</v>
      </c>
      <c r="V1269" s="41">
        <v>10169</v>
      </c>
      <c r="W1269" s="41">
        <v>184.34710000000001</v>
      </c>
      <c r="X1269" s="41">
        <v>6743</v>
      </c>
      <c r="Y1269" s="41">
        <v>145.595</v>
      </c>
      <c r="Z1269" s="6">
        <f>0</f>
        <v>0</v>
      </c>
      <c r="AA1269" s="6">
        <f t="shared" si="139"/>
        <v>184.34710000000001</v>
      </c>
      <c r="AB1269">
        <f>IF(ISBLANK(Table1[[#This Row],[FY2425_Cost]])=TRUE,#N/A,Table1[[#This Row],[FY2425_Cost]])</f>
        <v>145.595</v>
      </c>
      <c r="AC1269" s="6">
        <f t="shared" si="140"/>
        <v>-38.752100000000013</v>
      </c>
      <c r="AD1269" s="6" t="e">
        <f>SUMIFS($AB$3:AB1269,$B$3:B1269,B1269)</f>
        <v>#N/A</v>
      </c>
      <c r="AE1269" s="6">
        <f t="shared" si="141"/>
        <v>3166.0123854849799</v>
      </c>
      <c r="AF1269" s="6">
        <f t="shared" si="142"/>
        <v>3166.0123854849799</v>
      </c>
      <c r="AG1269" s="6">
        <f>VLOOKUP(Table1[[#This Row],[PracticeCode]],$AP$3:$AS$345,4,FALSE)</f>
        <v>3166.0123854849799</v>
      </c>
      <c r="AH1269" s="27">
        <f t="shared" si="143"/>
        <v>230063.56667857521</v>
      </c>
      <c r="AI1269" s="6" t="e">
        <f t="shared" si="145"/>
        <v>#N/A</v>
      </c>
    </row>
    <row r="1270" spans="1:35" x14ac:dyDescent="0.35">
      <c r="A1270" t="str">
        <f t="shared" si="144"/>
        <v>Grove Village Medical CentreFeltham and BedfontHounslowE85699Mar12</v>
      </c>
      <c r="B1270" s="41" t="s">
        <v>140</v>
      </c>
      <c r="C1270" s="41" t="s">
        <v>454</v>
      </c>
      <c r="D1270" s="41" t="s">
        <v>16</v>
      </c>
      <c r="E1270" s="41" t="s">
        <v>141</v>
      </c>
      <c r="F1270" s="41" t="s">
        <v>141</v>
      </c>
      <c r="G1270" s="41" t="s">
        <v>767</v>
      </c>
      <c r="H1270" s="41">
        <v>12</v>
      </c>
      <c r="I1270" s="41">
        <v>7035.5830788555104</v>
      </c>
      <c r="J1270" s="41">
        <v>1581</v>
      </c>
      <c r="K1270" s="41">
        <v>0</v>
      </c>
      <c r="L1270" s="41">
        <v>31.4619</v>
      </c>
      <c r="M1270" s="41">
        <v>0</v>
      </c>
      <c r="N1270" s="41"/>
      <c r="O1270" s="41"/>
      <c r="P1270" s="41"/>
      <c r="Q1270" s="41"/>
      <c r="R1270" s="41">
        <v>16927</v>
      </c>
      <c r="S1270" s="41">
        <v>302.99329999999998</v>
      </c>
      <c r="T1270" s="41"/>
      <c r="U1270" s="41"/>
      <c r="V1270" s="41">
        <v>18508</v>
      </c>
      <c r="W1270" s="41">
        <v>334.45519999999999</v>
      </c>
      <c r="X1270" s="41"/>
      <c r="Y1270" s="41"/>
      <c r="Z1270" s="6">
        <f>0</f>
        <v>0</v>
      </c>
      <c r="AA1270" s="6">
        <f t="shared" si="139"/>
        <v>334.45519999999999</v>
      </c>
      <c r="AB1270" t="e">
        <f>IF(ISBLANK(Table1[[#This Row],[FY2425_Cost]])=TRUE,#N/A,Table1[[#This Row],[FY2425_Cost]])</f>
        <v>#N/A</v>
      </c>
      <c r="AC1270" s="6" t="e">
        <f t="shared" si="140"/>
        <v>#N/A</v>
      </c>
      <c r="AD1270" s="6" t="e">
        <f>SUMIFS($AB$3:AB1270,$B$3:B1270,B1270)</f>
        <v>#N/A</v>
      </c>
      <c r="AE1270" s="6">
        <f t="shared" si="141"/>
        <v>3166.0123854849799</v>
      </c>
      <c r="AF1270" s="6">
        <f t="shared" si="142"/>
        <v>3166.0123854849799</v>
      </c>
      <c r="AG1270" s="6">
        <f>VLOOKUP(Table1[[#This Row],[PracticeCode]],$AP$3:$AS$345,4,FALSE)</f>
        <v>3166.0123854849799</v>
      </c>
      <c r="AH1270" s="27">
        <f t="shared" si="143"/>
        <v>230063.56667857521</v>
      </c>
      <c r="AI1270" s="6" t="e">
        <f t="shared" si="145"/>
        <v>#N/A</v>
      </c>
    </row>
    <row r="1271" spans="1:35" x14ac:dyDescent="0.35">
      <c r="A1271" t="str">
        <f t="shared" si="144"/>
        <v>Grove Village Medical CentreFeltham and BedfontHounslowE85699May2</v>
      </c>
      <c r="B1271" s="41" t="s">
        <v>140</v>
      </c>
      <c r="C1271" s="41" t="s">
        <v>454</v>
      </c>
      <c r="D1271" s="41" t="s">
        <v>16</v>
      </c>
      <c r="E1271" s="41" t="s">
        <v>141</v>
      </c>
      <c r="F1271" s="41" t="s">
        <v>141</v>
      </c>
      <c r="G1271" s="41" t="s">
        <v>757</v>
      </c>
      <c r="H1271" s="41">
        <v>2</v>
      </c>
      <c r="I1271" s="41">
        <v>7035.5830788555104</v>
      </c>
      <c r="J1271" s="41">
        <v>3255</v>
      </c>
      <c r="K1271" s="41">
        <v>0</v>
      </c>
      <c r="L1271" s="41">
        <v>60.217499999999994</v>
      </c>
      <c r="M1271" s="41">
        <v>0</v>
      </c>
      <c r="N1271" s="41">
        <v>1155</v>
      </c>
      <c r="O1271" s="41">
        <v>0</v>
      </c>
      <c r="P1271" s="41">
        <v>22.984500000000001</v>
      </c>
      <c r="Q1271" s="41">
        <v>0</v>
      </c>
      <c r="R1271" s="41">
        <v>5872</v>
      </c>
      <c r="S1271" s="41">
        <v>105.1088</v>
      </c>
      <c r="T1271" s="41">
        <v>7006</v>
      </c>
      <c r="U1271" s="41">
        <v>154.13200000000001</v>
      </c>
      <c r="V1271" s="41">
        <v>9127</v>
      </c>
      <c r="W1271" s="41">
        <v>165.3263</v>
      </c>
      <c r="X1271" s="41">
        <v>8161</v>
      </c>
      <c r="Y1271" s="41">
        <v>177.1165</v>
      </c>
      <c r="Z1271" s="6">
        <f>0</f>
        <v>0</v>
      </c>
      <c r="AA1271" s="6">
        <f t="shared" ref="AA1271:AA1334" si="146">IFERROR(W1271*1,#N/A)</f>
        <v>165.3263</v>
      </c>
      <c r="AB1271">
        <f>IF(ISBLANK(Table1[[#This Row],[FY2425_Cost]])=TRUE,#N/A,Table1[[#This Row],[FY2425_Cost]])</f>
        <v>177.1165</v>
      </c>
      <c r="AC1271" s="6">
        <f t="shared" ref="AC1271:AC1334" si="147">AB1271-AA1271</f>
        <v>11.790199999999999</v>
      </c>
      <c r="AD1271" s="6" t="e">
        <f>SUMIFS($AB$3:AB1271,$B$3:B1271,B1271)</f>
        <v>#N/A</v>
      </c>
      <c r="AE1271" s="6">
        <f t="shared" ref="AE1271:AE1334" si="148">IFERROR(I1271*$AE$1,#N/A)</f>
        <v>3166.0123854849799</v>
      </c>
      <c r="AF1271" s="6">
        <f t="shared" ref="AF1271:AF1334" si="149">AE1271+Z1271</f>
        <v>3166.0123854849799</v>
      </c>
      <c r="AG1271" s="6">
        <f>VLOOKUP(Table1[[#This Row],[PracticeCode]],$AP$3:$AS$345,4,FALSE)</f>
        <v>3166.0123854849799</v>
      </c>
      <c r="AH1271" s="27">
        <f t="shared" ref="AH1271:AH1334" si="150">IFERROR(I1271*$AH$1,#N/A)</f>
        <v>230063.56667857521</v>
      </c>
      <c r="AI1271" s="6" t="e">
        <f t="shared" si="145"/>
        <v>#N/A</v>
      </c>
    </row>
    <row r="1272" spans="1:35" x14ac:dyDescent="0.35">
      <c r="A1272" t="str">
        <f t="shared" si="144"/>
        <v>Grove Village Medical CentreFeltham and BedfontHounslowE85699Nov8</v>
      </c>
      <c r="B1272" s="41" t="s">
        <v>140</v>
      </c>
      <c r="C1272" s="41" t="s">
        <v>454</v>
      </c>
      <c r="D1272" s="41" t="s">
        <v>16</v>
      </c>
      <c r="E1272" s="41" t="s">
        <v>141</v>
      </c>
      <c r="F1272" s="41" t="s">
        <v>141</v>
      </c>
      <c r="G1272" s="41" t="s">
        <v>763</v>
      </c>
      <c r="H1272" s="41">
        <v>8</v>
      </c>
      <c r="I1272" s="41">
        <v>7035.5830788555104</v>
      </c>
      <c r="J1272" s="41">
        <v>1456</v>
      </c>
      <c r="K1272" s="41">
        <v>474</v>
      </c>
      <c r="L1272" s="41">
        <v>28.974400000000003</v>
      </c>
      <c r="M1272" s="41">
        <v>9.4326000000000008</v>
      </c>
      <c r="N1272" s="41"/>
      <c r="O1272" s="41"/>
      <c r="P1272" s="41"/>
      <c r="Q1272" s="41"/>
      <c r="R1272" s="41">
        <v>13778</v>
      </c>
      <c r="S1272" s="41">
        <v>246.62620000000001</v>
      </c>
      <c r="T1272" s="41"/>
      <c r="U1272" s="41"/>
      <c r="V1272" s="41">
        <v>15708</v>
      </c>
      <c r="W1272" s="41">
        <v>285.03320000000002</v>
      </c>
      <c r="X1272" s="41"/>
      <c r="Y1272" s="41"/>
      <c r="Z1272" s="6">
        <f>0</f>
        <v>0</v>
      </c>
      <c r="AA1272" s="6">
        <f t="shared" si="146"/>
        <v>285.03320000000002</v>
      </c>
      <c r="AB1272" t="e">
        <f>IF(ISBLANK(Table1[[#This Row],[FY2425_Cost]])=TRUE,#N/A,Table1[[#This Row],[FY2425_Cost]])</f>
        <v>#N/A</v>
      </c>
      <c r="AC1272" s="6" t="e">
        <f t="shared" si="147"/>
        <v>#N/A</v>
      </c>
      <c r="AD1272" s="6" t="e">
        <f>SUMIFS($AB$3:AB1272,$B$3:B1272,B1272)</f>
        <v>#N/A</v>
      </c>
      <c r="AE1272" s="6">
        <f t="shared" si="148"/>
        <v>3166.0123854849799</v>
      </c>
      <c r="AF1272" s="6">
        <f t="shared" si="149"/>
        <v>3166.0123854849799</v>
      </c>
      <c r="AG1272" s="6">
        <f>VLOOKUP(Table1[[#This Row],[PracticeCode]],$AP$3:$AS$345,4,FALSE)</f>
        <v>3166.0123854849799</v>
      </c>
      <c r="AH1272" s="27">
        <f t="shared" si="150"/>
        <v>230063.56667857521</v>
      </c>
      <c r="AI1272" s="6" t="e">
        <f t="shared" si="145"/>
        <v>#N/A</v>
      </c>
    </row>
    <row r="1273" spans="1:35" x14ac:dyDescent="0.35">
      <c r="A1273" t="str">
        <f t="shared" si="144"/>
        <v>Grove Village Medical CentreFeltham and BedfontHounslowE85699Oct7</v>
      </c>
      <c r="B1273" s="41" t="s">
        <v>140</v>
      </c>
      <c r="C1273" s="41" t="s">
        <v>454</v>
      </c>
      <c r="D1273" s="41" t="s">
        <v>16</v>
      </c>
      <c r="E1273" s="41" t="s">
        <v>141</v>
      </c>
      <c r="F1273" s="41" t="s">
        <v>141</v>
      </c>
      <c r="G1273" s="41" t="s">
        <v>762</v>
      </c>
      <c r="H1273" s="41">
        <v>7</v>
      </c>
      <c r="I1273" s="41">
        <v>7035.5830788555104</v>
      </c>
      <c r="J1273" s="41">
        <v>1710</v>
      </c>
      <c r="K1273" s="41">
        <v>6126</v>
      </c>
      <c r="L1273" s="41">
        <v>34.029000000000003</v>
      </c>
      <c r="M1273" s="41">
        <v>121.90740000000001</v>
      </c>
      <c r="N1273" s="41">
        <v>0</v>
      </c>
      <c r="O1273" s="41">
        <v>0</v>
      </c>
      <c r="P1273" s="41">
        <v>0</v>
      </c>
      <c r="Q1273" s="41">
        <v>0</v>
      </c>
      <c r="R1273" s="41">
        <v>8696</v>
      </c>
      <c r="S1273" s="41">
        <v>155.6584</v>
      </c>
      <c r="T1273" s="41">
        <v>25103</v>
      </c>
      <c r="U1273" s="41">
        <v>552.26599999999996</v>
      </c>
      <c r="V1273" s="41">
        <v>16532</v>
      </c>
      <c r="W1273" s="41">
        <v>311.59480000000002</v>
      </c>
      <c r="X1273" s="41">
        <v>25103</v>
      </c>
      <c r="Y1273" s="41">
        <v>552.26599999999996</v>
      </c>
      <c r="Z1273" s="6">
        <f>0</f>
        <v>0</v>
      </c>
      <c r="AA1273" s="6">
        <f t="shared" si="146"/>
        <v>311.59480000000002</v>
      </c>
      <c r="AB1273">
        <f>IF(ISBLANK(Table1[[#This Row],[FY2425_Cost]])=TRUE,#N/A,Table1[[#This Row],[FY2425_Cost]])</f>
        <v>552.26599999999996</v>
      </c>
      <c r="AC1273" s="6">
        <f t="shared" si="147"/>
        <v>240.67119999999994</v>
      </c>
      <c r="AD1273" s="6" t="e">
        <f>SUMIFS($AB$3:AB1273,$B$3:B1273,B1273)</f>
        <v>#N/A</v>
      </c>
      <c r="AE1273" s="6">
        <f t="shared" si="148"/>
        <v>3166.0123854849799</v>
      </c>
      <c r="AF1273" s="6">
        <f t="shared" si="149"/>
        <v>3166.0123854849799</v>
      </c>
      <c r="AG1273" s="6">
        <f>VLOOKUP(Table1[[#This Row],[PracticeCode]],$AP$3:$AS$345,4,FALSE)</f>
        <v>3166.0123854849799</v>
      </c>
      <c r="AH1273" s="27">
        <f t="shared" si="150"/>
        <v>230063.56667857521</v>
      </c>
      <c r="AI1273" s="6" t="e">
        <f t="shared" si="145"/>
        <v>#N/A</v>
      </c>
    </row>
    <row r="1274" spans="1:35" x14ac:dyDescent="0.35">
      <c r="A1274" t="str">
        <f t="shared" si="144"/>
        <v>Grove Village Medical CentreFeltham and BedfontHounslowE85699Sep6</v>
      </c>
      <c r="B1274" s="41" t="s">
        <v>140</v>
      </c>
      <c r="C1274" s="41" t="s">
        <v>454</v>
      </c>
      <c r="D1274" s="41" t="s">
        <v>16</v>
      </c>
      <c r="E1274" s="41" t="s">
        <v>141</v>
      </c>
      <c r="F1274" s="41" t="s">
        <v>141</v>
      </c>
      <c r="G1274" s="41" t="s">
        <v>761</v>
      </c>
      <c r="H1274" s="41">
        <v>6</v>
      </c>
      <c r="I1274" s="41">
        <v>7035.5830788555104</v>
      </c>
      <c r="J1274" s="41">
        <v>1124</v>
      </c>
      <c r="K1274" s="41">
        <v>2632</v>
      </c>
      <c r="L1274" s="41">
        <v>22.367599999999999</v>
      </c>
      <c r="M1274" s="41">
        <v>52.376800000000003</v>
      </c>
      <c r="N1274" s="41">
        <v>1062</v>
      </c>
      <c r="O1274" s="41">
        <v>0</v>
      </c>
      <c r="P1274" s="41">
        <v>23.895</v>
      </c>
      <c r="Q1274" s="41">
        <v>0</v>
      </c>
      <c r="R1274" s="41">
        <v>6464</v>
      </c>
      <c r="S1274" s="41">
        <v>115.7056</v>
      </c>
      <c r="T1274" s="41">
        <v>6042</v>
      </c>
      <c r="U1274" s="41">
        <v>132.92400000000001</v>
      </c>
      <c r="V1274" s="41">
        <v>10220</v>
      </c>
      <c r="W1274" s="41">
        <v>190.45</v>
      </c>
      <c r="X1274" s="41">
        <v>7104</v>
      </c>
      <c r="Y1274" s="41">
        <v>156.81900000000002</v>
      </c>
      <c r="Z1274" s="6">
        <f>0</f>
        <v>0</v>
      </c>
      <c r="AA1274" s="6">
        <f t="shared" si="146"/>
        <v>190.45</v>
      </c>
      <c r="AB1274">
        <f>IF(ISBLANK(Table1[[#This Row],[FY2425_Cost]])=TRUE,#N/A,Table1[[#This Row],[FY2425_Cost]])</f>
        <v>156.81900000000002</v>
      </c>
      <c r="AC1274" s="6">
        <f t="shared" si="147"/>
        <v>-33.630999999999972</v>
      </c>
      <c r="AD1274" s="6" t="e">
        <f>SUMIFS($AB$3:AB1274,$B$3:B1274,B1274)</f>
        <v>#N/A</v>
      </c>
      <c r="AE1274" s="6">
        <f t="shared" si="148"/>
        <v>3166.0123854849799</v>
      </c>
      <c r="AF1274" s="6">
        <f t="shared" si="149"/>
        <v>3166.0123854849799</v>
      </c>
      <c r="AG1274" s="6">
        <f>VLOOKUP(Table1[[#This Row],[PracticeCode]],$AP$3:$AS$345,4,FALSE)</f>
        <v>3166.0123854849799</v>
      </c>
      <c r="AH1274" s="27">
        <f t="shared" si="150"/>
        <v>230063.56667857521</v>
      </c>
      <c r="AI1274" s="6" t="e">
        <f t="shared" si="145"/>
        <v>#N/A</v>
      </c>
    </row>
    <row r="1275" spans="1:35" x14ac:dyDescent="0.35">
      <c r="A1275" t="str">
        <f t="shared" si="144"/>
        <v>GURU NANAK MEDICAL CENTRESouth SouthallEalingE85121Apr1</v>
      </c>
      <c r="B1275" s="41" t="s">
        <v>566</v>
      </c>
      <c r="C1275" s="41" t="s">
        <v>453</v>
      </c>
      <c r="D1275" s="41" t="s">
        <v>12</v>
      </c>
      <c r="E1275" s="41" t="s">
        <v>142</v>
      </c>
      <c r="F1275" s="41" t="s">
        <v>142</v>
      </c>
      <c r="G1275" s="41" t="s">
        <v>756</v>
      </c>
      <c r="H1275" s="41">
        <v>1</v>
      </c>
      <c r="I1275" s="41">
        <v>13861.3576839463</v>
      </c>
      <c r="J1275" s="41">
        <v>3265</v>
      </c>
      <c r="K1275" s="41">
        <v>0</v>
      </c>
      <c r="L1275" s="41">
        <v>60.402499999999996</v>
      </c>
      <c r="M1275" s="41">
        <v>0</v>
      </c>
      <c r="N1275" s="41">
        <v>4026</v>
      </c>
      <c r="O1275" s="41">
        <v>111</v>
      </c>
      <c r="P1275" s="41">
        <v>80.117400000000004</v>
      </c>
      <c r="Q1275" s="41">
        <v>2.2089000000000003</v>
      </c>
      <c r="R1275" s="41">
        <v>12318</v>
      </c>
      <c r="S1275" s="41">
        <v>220.4922</v>
      </c>
      <c r="T1275" s="41">
        <v>18982</v>
      </c>
      <c r="U1275" s="41">
        <v>417.60399999999998</v>
      </c>
      <c r="V1275" s="41">
        <v>15583</v>
      </c>
      <c r="W1275" s="41">
        <v>280.8947</v>
      </c>
      <c r="X1275" s="41">
        <v>23119</v>
      </c>
      <c r="Y1275" s="41">
        <v>499.93029999999999</v>
      </c>
      <c r="Z1275" s="6">
        <f>0</f>
        <v>0</v>
      </c>
      <c r="AA1275" s="6">
        <f t="shared" si="146"/>
        <v>280.8947</v>
      </c>
      <c r="AB1275">
        <f>IF(ISBLANK(Table1[[#This Row],[FY2425_Cost]])=TRUE,#N/A,Table1[[#This Row],[FY2425_Cost]])</f>
        <v>499.93029999999999</v>
      </c>
      <c r="AC1275" s="6">
        <f t="shared" si="147"/>
        <v>219.03559999999999</v>
      </c>
      <c r="AD1275" s="6">
        <f>SUMIFS($AB$3:AB1275,$B$3:B1275,B1275)</f>
        <v>499.93029999999999</v>
      </c>
      <c r="AE1275" s="6">
        <f t="shared" si="148"/>
        <v>6237.6109577758352</v>
      </c>
      <c r="AF1275" s="6">
        <f t="shared" si="149"/>
        <v>6237.6109577758352</v>
      </c>
      <c r="AG1275" s="6">
        <f>VLOOKUP(Table1[[#This Row],[PracticeCode]],$AP$3:$AS$345,4,FALSE)</f>
        <v>6237.6109577758352</v>
      </c>
      <c r="AH1275" s="27">
        <f t="shared" si="150"/>
        <v>453266.39626504405</v>
      </c>
      <c r="AI1275" s="6">
        <f t="shared" si="145"/>
        <v>0</v>
      </c>
    </row>
    <row r="1276" spans="1:35" x14ac:dyDescent="0.35">
      <c r="A1276" t="str">
        <f t="shared" si="144"/>
        <v>GURU NANAK MEDICAL CENTRESouth SouthallEalingE85121Aug5</v>
      </c>
      <c r="B1276" s="41" t="s">
        <v>566</v>
      </c>
      <c r="C1276" s="41" t="s">
        <v>453</v>
      </c>
      <c r="D1276" s="41" t="s">
        <v>12</v>
      </c>
      <c r="E1276" s="41" t="s">
        <v>142</v>
      </c>
      <c r="F1276" s="41" t="s">
        <v>142</v>
      </c>
      <c r="G1276" s="41" t="s">
        <v>760</v>
      </c>
      <c r="H1276" s="41">
        <v>5</v>
      </c>
      <c r="I1276" s="41">
        <v>13861.3576839463</v>
      </c>
      <c r="J1276" s="41">
        <v>2788</v>
      </c>
      <c r="K1276" s="41">
        <v>0</v>
      </c>
      <c r="L1276" s="41">
        <v>51.577999999999996</v>
      </c>
      <c r="M1276" s="41">
        <v>0</v>
      </c>
      <c r="N1276" s="41">
        <v>3416</v>
      </c>
      <c r="O1276" s="41">
        <v>295</v>
      </c>
      <c r="P1276" s="41">
        <v>67.978400000000008</v>
      </c>
      <c r="Q1276" s="41">
        <v>5.8705000000000007</v>
      </c>
      <c r="R1276" s="41">
        <v>18161</v>
      </c>
      <c r="S1276" s="41">
        <v>325.08190000000002</v>
      </c>
      <c r="T1276" s="41">
        <v>30500</v>
      </c>
      <c r="U1276" s="41">
        <v>671</v>
      </c>
      <c r="V1276" s="41">
        <v>20949</v>
      </c>
      <c r="W1276" s="41">
        <v>376.65989999999999</v>
      </c>
      <c r="X1276" s="41">
        <v>34211</v>
      </c>
      <c r="Y1276" s="41">
        <v>744.84889999999996</v>
      </c>
      <c r="Z1276" s="6">
        <f>0</f>
        <v>0</v>
      </c>
      <c r="AA1276" s="6">
        <f t="shared" si="146"/>
        <v>376.65989999999999</v>
      </c>
      <c r="AB1276">
        <f>IF(ISBLANK(Table1[[#This Row],[FY2425_Cost]])=TRUE,#N/A,Table1[[#This Row],[FY2425_Cost]])</f>
        <v>744.84889999999996</v>
      </c>
      <c r="AC1276" s="6">
        <f t="shared" si="147"/>
        <v>368.18899999999996</v>
      </c>
      <c r="AD1276" s="6">
        <f>SUMIFS($AB$3:AB1276,$B$3:B1276,B1276)</f>
        <v>1244.7791999999999</v>
      </c>
      <c r="AE1276" s="6">
        <f t="shared" si="148"/>
        <v>6237.6109577758352</v>
      </c>
      <c r="AF1276" s="6">
        <f t="shared" si="149"/>
        <v>6237.6109577758352</v>
      </c>
      <c r="AG1276" s="6">
        <f>VLOOKUP(Table1[[#This Row],[PracticeCode]],$AP$3:$AS$345,4,FALSE)</f>
        <v>6237.6109577758352</v>
      </c>
      <c r="AH1276" s="27">
        <f t="shared" si="150"/>
        <v>453266.39626504405</v>
      </c>
      <c r="AI1276" s="6">
        <f t="shared" si="145"/>
        <v>0</v>
      </c>
    </row>
    <row r="1277" spans="1:35" x14ac:dyDescent="0.35">
      <c r="A1277" t="str">
        <f t="shared" si="144"/>
        <v>GURU NANAK MEDICAL CENTRESouth SouthallEalingE85121Dec9</v>
      </c>
      <c r="B1277" s="41" t="s">
        <v>566</v>
      </c>
      <c r="C1277" s="41" t="s">
        <v>453</v>
      </c>
      <c r="D1277" s="41" t="s">
        <v>12</v>
      </c>
      <c r="E1277" s="41" t="s">
        <v>142</v>
      </c>
      <c r="F1277" s="41" t="s">
        <v>142</v>
      </c>
      <c r="G1277" s="41" t="s">
        <v>764</v>
      </c>
      <c r="H1277" s="41">
        <v>9</v>
      </c>
      <c r="I1277" s="41">
        <v>13861.3576839463</v>
      </c>
      <c r="J1277" s="41">
        <v>5046</v>
      </c>
      <c r="K1277" s="41">
        <v>458</v>
      </c>
      <c r="L1277" s="41">
        <v>100.41540000000001</v>
      </c>
      <c r="M1277" s="41">
        <v>9.1142000000000003</v>
      </c>
      <c r="N1277" s="41"/>
      <c r="O1277" s="41"/>
      <c r="P1277" s="41"/>
      <c r="Q1277" s="41"/>
      <c r="R1277" s="41">
        <v>17608</v>
      </c>
      <c r="S1277" s="41">
        <v>315.1832</v>
      </c>
      <c r="T1277" s="41"/>
      <c r="U1277" s="41"/>
      <c r="V1277" s="41">
        <v>23112</v>
      </c>
      <c r="W1277" s="41">
        <v>424.71280000000002</v>
      </c>
      <c r="X1277" s="41"/>
      <c r="Y1277" s="41"/>
      <c r="Z1277" s="6">
        <f>0</f>
        <v>0</v>
      </c>
      <c r="AA1277" s="6">
        <f t="shared" si="146"/>
        <v>424.71280000000002</v>
      </c>
      <c r="AB1277" t="e">
        <f>IF(ISBLANK(Table1[[#This Row],[FY2425_Cost]])=TRUE,#N/A,Table1[[#This Row],[FY2425_Cost]])</f>
        <v>#N/A</v>
      </c>
      <c r="AC1277" s="6" t="e">
        <f t="shared" si="147"/>
        <v>#N/A</v>
      </c>
      <c r="AD1277" s="6" t="e">
        <f>SUMIFS($AB$3:AB1277,$B$3:B1277,B1277)</f>
        <v>#N/A</v>
      </c>
      <c r="AE1277" s="6">
        <f t="shared" si="148"/>
        <v>6237.6109577758352</v>
      </c>
      <c r="AF1277" s="6">
        <f t="shared" si="149"/>
        <v>6237.6109577758352</v>
      </c>
      <c r="AG1277" s="6">
        <f>VLOOKUP(Table1[[#This Row],[PracticeCode]],$AP$3:$AS$345,4,FALSE)</f>
        <v>6237.6109577758352</v>
      </c>
      <c r="AH1277" s="27">
        <f t="shared" si="150"/>
        <v>453266.39626504405</v>
      </c>
      <c r="AI1277" s="6" t="e">
        <f t="shared" si="145"/>
        <v>#N/A</v>
      </c>
    </row>
    <row r="1278" spans="1:35" x14ac:dyDescent="0.35">
      <c r="A1278" t="str">
        <f t="shared" si="144"/>
        <v>GURU NANAK MEDICAL CENTRESouth SouthallEalingE85121Feb11</v>
      </c>
      <c r="B1278" s="41" t="s">
        <v>566</v>
      </c>
      <c r="C1278" s="41" t="s">
        <v>453</v>
      </c>
      <c r="D1278" s="41" t="s">
        <v>12</v>
      </c>
      <c r="E1278" s="41" t="s">
        <v>142</v>
      </c>
      <c r="F1278" s="41" t="s">
        <v>142</v>
      </c>
      <c r="G1278" s="41" t="s">
        <v>766</v>
      </c>
      <c r="H1278" s="41">
        <v>11</v>
      </c>
      <c r="I1278" s="41">
        <v>13861.3576839463</v>
      </c>
      <c r="J1278" s="41">
        <v>6064</v>
      </c>
      <c r="K1278" s="41">
        <v>442</v>
      </c>
      <c r="L1278" s="41">
        <v>120.67360000000001</v>
      </c>
      <c r="M1278" s="41">
        <v>8.7957999999999998</v>
      </c>
      <c r="N1278" s="41"/>
      <c r="O1278" s="41"/>
      <c r="P1278" s="41"/>
      <c r="Q1278" s="41"/>
      <c r="R1278" s="41">
        <v>22019</v>
      </c>
      <c r="S1278" s="41">
        <v>394.14010000000002</v>
      </c>
      <c r="T1278" s="41"/>
      <c r="U1278" s="41"/>
      <c r="V1278" s="41">
        <v>28525</v>
      </c>
      <c r="W1278" s="41">
        <v>523.60950000000003</v>
      </c>
      <c r="X1278" s="41"/>
      <c r="Y1278" s="41"/>
      <c r="Z1278" s="6">
        <f>0</f>
        <v>0</v>
      </c>
      <c r="AA1278" s="6">
        <f t="shared" si="146"/>
        <v>523.60950000000003</v>
      </c>
      <c r="AB1278" t="e">
        <f>IF(ISBLANK(Table1[[#This Row],[FY2425_Cost]])=TRUE,#N/A,Table1[[#This Row],[FY2425_Cost]])</f>
        <v>#N/A</v>
      </c>
      <c r="AC1278" s="6" t="e">
        <f t="shared" si="147"/>
        <v>#N/A</v>
      </c>
      <c r="AD1278" s="6" t="e">
        <f>SUMIFS($AB$3:AB1278,$B$3:B1278,B1278)</f>
        <v>#N/A</v>
      </c>
      <c r="AE1278" s="6">
        <f t="shared" si="148"/>
        <v>6237.6109577758352</v>
      </c>
      <c r="AF1278" s="6">
        <f t="shared" si="149"/>
        <v>6237.6109577758352</v>
      </c>
      <c r="AG1278" s="6">
        <f>VLOOKUP(Table1[[#This Row],[PracticeCode]],$AP$3:$AS$345,4,FALSE)</f>
        <v>6237.6109577758352</v>
      </c>
      <c r="AH1278" s="27">
        <f t="shared" si="150"/>
        <v>453266.39626504405</v>
      </c>
      <c r="AI1278" s="6" t="e">
        <f t="shared" si="145"/>
        <v>#N/A</v>
      </c>
    </row>
    <row r="1279" spans="1:35" x14ac:dyDescent="0.35">
      <c r="A1279" t="str">
        <f t="shared" si="144"/>
        <v>GURU NANAK MEDICAL CENTRESouth SouthallEalingE85121Jan10</v>
      </c>
      <c r="B1279" s="41" t="s">
        <v>566</v>
      </c>
      <c r="C1279" s="41" t="s">
        <v>453</v>
      </c>
      <c r="D1279" s="41" t="s">
        <v>12</v>
      </c>
      <c r="E1279" s="41" t="s">
        <v>142</v>
      </c>
      <c r="F1279" s="41" t="s">
        <v>142</v>
      </c>
      <c r="G1279" s="41" t="s">
        <v>765</v>
      </c>
      <c r="H1279" s="41">
        <v>10</v>
      </c>
      <c r="I1279" s="41">
        <v>13861.3576839463</v>
      </c>
      <c r="J1279" s="41">
        <v>8054</v>
      </c>
      <c r="K1279" s="41">
        <v>675</v>
      </c>
      <c r="L1279" s="41">
        <v>160.27460000000002</v>
      </c>
      <c r="M1279" s="41">
        <v>13.432500000000001</v>
      </c>
      <c r="N1279" s="41"/>
      <c r="O1279" s="41"/>
      <c r="P1279" s="41"/>
      <c r="Q1279" s="41"/>
      <c r="R1279" s="41">
        <v>27765</v>
      </c>
      <c r="S1279" s="41">
        <v>496.99349999999998</v>
      </c>
      <c r="T1279" s="41"/>
      <c r="U1279" s="41"/>
      <c r="V1279" s="41">
        <v>36494</v>
      </c>
      <c r="W1279" s="41">
        <v>670.70060000000001</v>
      </c>
      <c r="X1279" s="41"/>
      <c r="Y1279" s="41"/>
      <c r="Z1279" s="6">
        <f>0</f>
        <v>0</v>
      </c>
      <c r="AA1279" s="6">
        <f t="shared" si="146"/>
        <v>670.70060000000001</v>
      </c>
      <c r="AB1279" t="e">
        <f>IF(ISBLANK(Table1[[#This Row],[FY2425_Cost]])=TRUE,#N/A,Table1[[#This Row],[FY2425_Cost]])</f>
        <v>#N/A</v>
      </c>
      <c r="AC1279" s="6" t="e">
        <f t="shared" si="147"/>
        <v>#N/A</v>
      </c>
      <c r="AD1279" s="6" t="e">
        <f>SUMIFS($AB$3:AB1279,$B$3:B1279,B1279)</f>
        <v>#N/A</v>
      </c>
      <c r="AE1279" s="6">
        <f t="shared" si="148"/>
        <v>6237.6109577758352</v>
      </c>
      <c r="AF1279" s="6">
        <f t="shared" si="149"/>
        <v>6237.6109577758352</v>
      </c>
      <c r="AG1279" s="6">
        <f>VLOOKUP(Table1[[#This Row],[PracticeCode]],$AP$3:$AS$345,4,FALSE)</f>
        <v>6237.6109577758352</v>
      </c>
      <c r="AH1279" s="27">
        <f t="shared" si="150"/>
        <v>453266.39626504405</v>
      </c>
      <c r="AI1279" s="6" t="e">
        <f t="shared" si="145"/>
        <v>#N/A</v>
      </c>
    </row>
    <row r="1280" spans="1:35" x14ac:dyDescent="0.35">
      <c r="A1280" t="str">
        <f t="shared" si="144"/>
        <v>GURU NANAK MEDICAL CENTRESouth SouthallEalingE85121Jul4</v>
      </c>
      <c r="B1280" s="41" t="s">
        <v>566</v>
      </c>
      <c r="C1280" s="41" t="s">
        <v>453</v>
      </c>
      <c r="D1280" s="41" t="s">
        <v>12</v>
      </c>
      <c r="E1280" s="41" t="s">
        <v>142</v>
      </c>
      <c r="F1280" s="41" t="s">
        <v>142</v>
      </c>
      <c r="G1280" s="41" t="s">
        <v>759</v>
      </c>
      <c r="H1280" s="41">
        <v>4</v>
      </c>
      <c r="I1280" s="41">
        <v>13861.3576839463</v>
      </c>
      <c r="J1280" s="41">
        <v>3424</v>
      </c>
      <c r="K1280" s="41">
        <v>3</v>
      </c>
      <c r="L1280" s="41">
        <v>63.343999999999994</v>
      </c>
      <c r="M1280" s="41">
        <v>5.5499999999999994E-2</v>
      </c>
      <c r="N1280" s="41">
        <v>5121</v>
      </c>
      <c r="O1280" s="41">
        <v>113</v>
      </c>
      <c r="P1280" s="41">
        <v>101.90790000000001</v>
      </c>
      <c r="Q1280" s="41">
        <v>2.2486999999999999</v>
      </c>
      <c r="R1280" s="41">
        <v>17735</v>
      </c>
      <c r="S1280" s="41">
        <v>317.45650000000001</v>
      </c>
      <c r="T1280" s="41">
        <v>22342</v>
      </c>
      <c r="U1280" s="41">
        <v>491.524</v>
      </c>
      <c r="V1280" s="41">
        <v>21162</v>
      </c>
      <c r="W1280" s="41">
        <v>380.85599999999999</v>
      </c>
      <c r="X1280" s="41">
        <v>27576</v>
      </c>
      <c r="Y1280" s="41">
        <v>595.68060000000003</v>
      </c>
      <c r="Z1280" s="6">
        <f>0</f>
        <v>0</v>
      </c>
      <c r="AA1280" s="6">
        <f t="shared" si="146"/>
        <v>380.85599999999999</v>
      </c>
      <c r="AB1280">
        <f>IF(ISBLANK(Table1[[#This Row],[FY2425_Cost]])=TRUE,#N/A,Table1[[#This Row],[FY2425_Cost]])</f>
        <v>595.68060000000003</v>
      </c>
      <c r="AC1280" s="6">
        <f t="shared" si="147"/>
        <v>214.82460000000003</v>
      </c>
      <c r="AD1280" s="6" t="e">
        <f>SUMIFS($AB$3:AB1280,$B$3:B1280,B1280)</f>
        <v>#N/A</v>
      </c>
      <c r="AE1280" s="6">
        <f t="shared" si="148"/>
        <v>6237.6109577758352</v>
      </c>
      <c r="AF1280" s="6">
        <f t="shared" si="149"/>
        <v>6237.6109577758352</v>
      </c>
      <c r="AG1280" s="6">
        <f>VLOOKUP(Table1[[#This Row],[PracticeCode]],$AP$3:$AS$345,4,FALSE)</f>
        <v>6237.6109577758352</v>
      </c>
      <c r="AH1280" s="27">
        <f t="shared" si="150"/>
        <v>453266.39626504405</v>
      </c>
      <c r="AI1280" s="6" t="e">
        <f t="shared" si="145"/>
        <v>#N/A</v>
      </c>
    </row>
    <row r="1281" spans="1:35" x14ac:dyDescent="0.35">
      <c r="A1281" t="str">
        <f t="shared" si="144"/>
        <v>GURU NANAK MEDICAL CENTRESouth SouthallEalingE85121Jun3</v>
      </c>
      <c r="B1281" s="41" t="s">
        <v>566</v>
      </c>
      <c r="C1281" s="41" t="s">
        <v>453</v>
      </c>
      <c r="D1281" s="41" t="s">
        <v>12</v>
      </c>
      <c r="E1281" s="41" t="s">
        <v>142</v>
      </c>
      <c r="F1281" s="41" t="s">
        <v>142</v>
      </c>
      <c r="G1281" s="41" t="s">
        <v>758</v>
      </c>
      <c r="H1281" s="41">
        <v>3</v>
      </c>
      <c r="I1281" s="41">
        <v>13861.3576839463</v>
      </c>
      <c r="J1281" s="41">
        <v>6320</v>
      </c>
      <c r="K1281" s="41">
        <v>0</v>
      </c>
      <c r="L1281" s="41">
        <v>116.91999999999999</v>
      </c>
      <c r="M1281" s="41">
        <v>0</v>
      </c>
      <c r="N1281" s="41">
        <v>3941</v>
      </c>
      <c r="O1281" s="41">
        <v>120</v>
      </c>
      <c r="P1281" s="41">
        <v>78.425899999999999</v>
      </c>
      <c r="Q1281" s="41">
        <v>2.3879999999999999</v>
      </c>
      <c r="R1281" s="41">
        <v>17025</v>
      </c>
      <c r="S1281" s="41">
        <v>304.7475</v>
      </c>
      <c r="T1281" s="41">
        <v>22902</v>
      </c>
      <c r="U1281" s="41">
        <v>503.84399999999999</v>
      </c>
      <c r="V1281" s="41">
        <v>23345</v>
      </c>
      <c r="W1281" s="41">
        <v>421.66750000000002</v>
      </c>
      <c r="X1281" s="41">
        <v>26963</v>
      </c>
      <c r="Y1281" s="41">
        <v>584.65790000000004</v>
      </c>
      <c r="Z1281" s="6">
        <f>0</f>
        <v>0</v>
      </c>
      <c r="AA1281" s="6">
        <f t="shared" si="146"/>
        <v>421.66750000000002</v>
      </c>
      <c r="AB1281">
        <f>IF(ISBLANK(Table1[[#This Row],[FY2425_Cost]])=TRUE,#N/A,Table1[[#This Row],[FY2425_Cost]])</f>
        <v>584.65790000000004</v>
      </c>
      <c r="AC1281" s="6">
        <f t="shared" si="147"/>
        <v>162.99040000000002</v>
      </c>
      <c r="AD1281" s="6" t="e">
        <f>SUMIFS($AB$3:AB1281,$B$3:B1281,B1281)</f>
        <v>#N/A</v>
      </c>
      <c r="AE1281" s="6">
        <f t="shared" si="148"/>
        <v>6237.6109577758352</v>
      </c>
      <c r="AF1281" s="6">
        <f t="shared" si="149"/>
        <v>6237.6109577758352</v>
      </c>
      <c r="AG1281" s="6">
        <f>VLOOKUP(Table1[[#This Row],[PracticeCode]],$AP$3:$AS$345,4,FALSE)</f>
        <v>6237.6109577758352</v>
      </c>
      <c r="AH1281" s="27">
        <f t="shared" si="150"/>
        <v>453266.39626504405</v>
      </c>
      <c r="AI1281" s="6" t="e">
        <f t="shared" si="145"/>
        <v>#N/A</v>
      </c>
    </row>
    <row r="1282" spans="1:35" x14ac:dyDescent="0.35">
      <c r="A1282" t="str">
        <f t="shared" si="144"/>
        <v>GURU NANAK MEDICAL CENTRESouth SouthallEalingE85121Mar12</v>
      </c>
      <c r="B1282" s="41" t="s">
        <v>566</v>
      </c>
      <c r="C1282" s="41" t="s">
        <v>453</v>
      </c>
      <c r="D1282" s="41" t="s">
        <v>12</v>
      </c>
      <c r="E1282" s="41" t="s">
        <v>142</v>
      </c>
      <c r="F1282" s="41" t="s">
        <v>142</v>
      </c>
      <c r="G1282" s="41" t="s">
        <v>767</v>
      </c>
      <c r="H1282" s="41">
        <v>12</v>
      </c>
      <c r="I1282" s="41">
        <v>13861.3576839463</v>
      </c>
      <c r="J1282" s="41">
        <v>4875</v>
      </c>
      <c r="K1282" s="41">
        <v>198</v>
      </c>
      <c r="L1282" s="41">
        <v>97.012500000000003</v>
      </c>
      <c r="M1282" s="41">
        <v>3.9402000000000004</v>
      </c>
      <c r="N1282" s="41"/>
      <c r="O1282" s="41"/>
      <c r="P1282" s="41"/>
      <c r="Q1282" s="41"/>
      <c r="R1282" s="41">
        <v>15794</v>
      </c>
      <c r="S1282" s="41">
        <v>282.71260000000001</v>
      </c>
      <c r="T1282" s="41"/>
      <c r="U1282" s="41"/>
      <c r="V1282" s="41">
        <v>20867</v>
      </c>
      <c r="W1282" s="41">
        <v>383.6653</v>
      </c>
      <c r="X1282" s="41"/>
      <c r="Y1282" s="41"/>
      <c r="Z1282" s="6">
        <f>0</f>
        <v>0</v>
      </c>
      <c r="AA1282" s="6">
        <f t="shared" si="146"/>
        <v>383.6653</v>
      </c>
      <c r="AB1282" t="e">
        <f>IF(ISBLANK(Table1[[#This Row],[FY2425_Cost]])=TRUE,#N/A,Table1[[#This Row],[FY2425_Cost]])</f>
        <v>#N/A</v>
      </c>
      <c r="AC1282" s="6" t="e">
        <f t="shared" si="147"/>
        <v>#N/A</v>
      </c>
      <c r="AD1282" s="6" t="e">
        <f>SUMIFS($AB$3:AB1282,$B$3:B1282,B1282)</f>
        <v>#N/A</v>
      </c>
      <c r="AE1282" s="6">
        <f t="shared" si="148"/>
        <v>6237.6109577758352</v>
      </c>
      <c r="AF1282" s="6">
        <f t="shared" si="149"/>
        <v>6237.6109577758352</v>
      </c>
      <c r="AG1282" s="6">
        <f>VLOOKUP(Table1[[#This Row],[PracticeCode]],$AP$3:$AS$345,4,FALSE)</f>
        <v>6237.6109577758352</v>
      </c>
      <c r="AH1282" s="27">
        <f t="shared" si="150"/>
        <v>453266.39626504405</v>
      </c>
      <c r="AI1282" s="6" t="e">
        <f t="shared" si="145"/>
        <v>#N/A</v>
      </c>
    </row>
    <row r="1283" spans="1:35" x14ac:dyDescent="0.35">
      <c r="A1283" t="str">
        <f t="shared" ref="A1283:A1346" si="151">CONCATENATE(B1283,C1283,D1283,E1283,G1283,H1283)</f>
        <v>GURU NANAK MEDICAL CENTRESouth SouthallEalingE85121May2</v>
      </c>
      <c r="B1283" s="41" t="s">
        <v>566</v>
      </c>
      <c r="C1283" s="41" t="s">
        <v>453</v>
      </c>
      <c r="D1283" s="41" t="s">
        <v>12</v>
      </c>
      <c r="E1283" s="41" t="s">
        <v>142</v>
      </c>
      <c r="F1283" s="41" t="s">
        <v>142</v>
      </c>
      <c r="G1283" s="41" t="s">
        <v>757</v>
      </c>
      <c r="H1283" s="41">
        <v>2</v>
      </c>
      <c r="I1283" s="41">
        <v>13861.3576839463</v>
      </c>
      <c r="J1283" s="41">
        <v>3265</v>
      </c>
      <c r="K1283" s="41">
        <v>0</v>
      </c>
      <c r="L1283" s="41">
        <v>60.402499999999996</v>
      </c>
      <c r="M1283" s="41">
        <v>0</v>
      </c>
      <c r="N1283" s="41">
        <v>3965</v>
      </c>
      <c r="O1283" s="41">
        <v>78</v>
      </c>
      <c r="P1283" s="41">
        <v>78.903500000000008</v>
      </c>
      <c r="Q1283" s="41">
        <v>1.5522</v>
      </c>
      <c r="R1283" s="41">
        <v>14393</v>
      </c>
      <c r="S1283" s="41">
        <v>257.63470000000001</v>
      </c>
      <c r="T1283" s="41">
        <v>17970</v>
      </c>
      <c r="U1283" s="41">
        <v>395.34</v>
      </c>
      <c r="V1283" s="41">
        <v>17658</v>
      </c>
      <c r="W1283" s="41">
        <v>318.03719999999998</v>
      </c>
      <c r="X1283" s="41">
        <v>22013</v>
      </c>
      <c r="Y1283" s="41">
        <v>475.79570000000001</v>
      </c>
      <c r="Z1283" s="6">
        <f>0</f>
        <v>0</v>
      </c>
      <c r="AA1283" s="6">
        <f t="shared" si="146"/>
        <v>318.03719999999998</v>
      </c>
      <c r="AB1283">
        <f>IF(ISBLANK(Table1[[#This Row],[FY2425_Cost]])=TRUE,#N/A,Table1[[#This Row],[FY2425_Cost]])</f>
        <v>475.79570000000001</v>
      </c>
      <c r="AC1283" s="6">
        <f t="shared" si="147"/>
        <v>157.75850000000003</v>
      </c>
      <c r="AD1283" s="6" t="e">
        <f>SUMIFS($AB$3:AB1283,$B$3:B1283,B1283)</f>
        <v>#N/A</v>
      </c>
      <c r="AE1283" s="6">
        <f t="shared" si="148"/>
        <v>6237.6109577758352</v>
      </c>
      <c r="AF1283" s="6">
        <f t="shared" si="149"/>
        <v>6237.6109577758352</v>
      </c>
      <c r="AG1283" s="6">
        <f>VLOOKUP(Table1[[#This Row],[PracticeCode]],$AP$3:$AS$345,4,FALSE)</f>
        <v>6237.6109577758352</v>
      </c>
      <c r="AH1283" s="27">
        <f t="shared" si="150"/>
        <v>453266.39626504405</v>
      </c>
      <c r="AI1283" s="6" t="e">
        <f t="shared" ref="AI1283:AI1346" si="152">IF(AD1283-AF1283&lt;=0,0,AD1283-AF1283)</f>
        <v>#N/A</v>
      </c>
    </row>
    <row r="1284" spans="1:35" x14ac:dyDescent="0.35">
      <c r="A1284" t="str">
        <f t="shared" si="151"/>
        <v>GURU NANAK MEDICAL CENTRESouth SouthallEalingE85121Nov8</v>
      </c>
      <c r="B1284" s="41" t="s">
        <v>566</v>
      </c>
      <c r="C1284" s="41" t="s">
        <v>453</v>
      </c>
      <c r="D1284" s="41" t="s">
        <v>12</v>
      </c>
      <c r="E1284" s="41" t="s">
        <v>142</v>
      </c>
      <c r="F1284" s="41" t="s">
        <v>142</v>
      </c>
      <c r="G1284" s="41" t="s">
        <v>763</v>
      </c>
      <c r="H1284" s="41">
        <v>8</v>
      </c>
      <c r="I1284" s="41">
        <v>13861.3576839463</v>
      </c>
      <c r="J1284" s="41">
        <v>5287</v>
      </c>
      <c r="K1284" s="41">
        <v>29</v>
      </c>
      <c r="L1284" s="41">
        <v>105.21130000000001</v>
      </c>
      <c r="M1284" s="41">
        <v>0.57710000000000006</v>
      </c>
      <c r="N1284" s="41"/>
      <c r="O1284" s="41"/>
      <c r="P1284" s="41"/>
      <c r="Q1284" s="41"/>
      <c r="R1284" s="41">
        <v>19179</v>
      </c>
      <c r="S1284" s="41">
        <v>343.30410000000001</v>
      </c>
      <c r="T1284" s="41"/>
      <c r="U1284" s="41"/>
      <c r="V1284" s="41">
        <v>24495</v>
      </c>
      <c r="W1284" s="41">
        <v>449.09250000000003</v>
      </c>
      <c r="X1284" s="41"/>
      <c r="Y1284" s="41"/>
      <c r="Z1284" s="6">
        <f>0</f>
        <v>0</v>
      </c>
      <c r="AA1284" s="6">
        <f t="shared" si="146"/>
        <v>449.09250000000003</v>
      </c>
      <c r="AB1284" t="e">
        <f>IF(ISBLANK(Table1[[#This Row],[FY2425_Cost]])=TRUE,#N/A,Table1[[#This Row],[FY2425_Cost]])</f>
        <v>#N/A</v>
      </c>
      <c r="AC1284" s="6" t="e">
        <f t="shared" si="147"/>
        <v>#N/A</v>
      </c>
      <c r="AD1284" s="6" t="e">
        <f>SUMIFS($AB$3:AB1284,$B$3:B1284,B1284)</f>
        <v>#N/A</v>
      </c>
      <c r="AE1284" s="6">
        <f t="shared" si="148"/>
        <v>6237.6109577758352</v>
      </c>
      <c r="AF1284" s="6">
        <f t="shared" si="149"/>
        <v>6237.6109577758352</v>
      </c>
      <c r="AG1284" s="6">
        <f>VLOOKUP(Table1[[#This Row],[PracticeCode]],$AP$3:$AS$345,4,FALSE)</f>
        <v>6237.6109577758352</v>
      </c>
      <c r="AH1284" s="27">
        <f t="shared" si="150"/>
        <v>453266.39626504405</v>
      </c>
      <c r="AI1284" s="6" t="e">
        <f t="shared" si="152"/>
        <v>#N/A</v>
      </c>
    </row>
    <row r="1285" spans="1:35" x14ac:dyDescent="0.35">
      <c r="A1285" t="str">
        <f t="shared" si="151"/>
        <v>GURU NANAK MEDICAL CENTRESouth SouthallEalingE85121Oct7</v>
      </c>
      <c r="B1285" s="41" t="s">
        <v>566</v>
      </c>
      <c r="C1285" s="41" t="s">
        <v>453</v>
      </c>
      <c r="D1285" s="41" t="s">
        <v>12</v>
      </c>
      <c r="E1285" s="41" t="s">
        <v>142</v>
      </c>
      <c r="F1285" s="41" t="s">
        <v>142</v>
      </c>
      <c r="G1285" s="41" t="s">
        <v>762</v>
      </c>
      <c r="H1285" s="41">
        <v>7</v>
      </c>
      <c r="I1285" s="41">
        <v>13861.3576839463</v>
      </c>
      <c r="J1285" s="41">
        <v>3478</v>
      </c>
      <c r="K1285" s="41">
        <v>9</v>
      </c>
      <c r="L1285" s="41">
        <v>69.21220000000001</v>
      </c>
      <c r="M1285" s="41">
        <v>0.17910000000000001</v>
      </c>
      <c r="N1285" s="41">
        <v>0</v>
      </c>
      <c r="O1285" s="41">
        <v>1622</v>
      </c>
      <c r="P1285" s="41">
        <v>0</v>
      </c>
      <c r="Q1285" s="41">
        <v>36.494999999999997</v>
      </c>
      <c r="R1285" s="41">
        <v>31939</v>
      </c>
      <c r="S1285" s="41">
        <v>571.70809999999994</v>
      </c>
      <c r="T1285" s="41">
        <v>53118</v>
      </c>
      <c r="U1285" s="41">
        <v>1168.596</v>
      </c>
      <c r="V1285" s="41">
        <v>35426</v>
      </c>
      <c r="W1285" s="41">
        <v>641.09939999999995</v>
      </c>
      <c r="X1285" s="41">
        <v>54740</v>
      </c>
      <c r="Y1285" s="41">
        <v>1205.0909999999999</v>
      </c>
      <c r="Z1285" s="6">
        <f>0</f>
        <v>0</v>
      </c>
      <c r="AA1285" s="6">
        <f t="shared" si="146"/>
        <v>641.09939999999995</v>
      </c>
      <c r="AB1285">
        <f>IF(ISBLANK(Table1[[#This Row],[FY2425_Cost]])=TRUE,#N/A,Table1[[#This Row],[FY2425_Cost]])</f>
        <v>1205.0909999999999</v>
      </c>
      <c r="AC1285" s="6">
        <f t="shared" si="147"/>
        <v>563.99159999999995</v>
      </c>
      <c r="AD1285" s="6" t="e">
        <f>SUMIFS($AB$3:AB1285,$B$3:B1285,B1285)</f>
        <v>#N/A</v>
      </c>
      <c r="AE1285" s="6">
        <f t="shared" si="148"/>
        <v>6237.6109577758352</v>
      </c>
      <c r="AF1285" s="6">
        <f t="shared" si="149"/>
        <v>6237.6109577758352</v>
      </c>
      <c r="AG1285" s="6">
        <f>VLOOKUP(Table1[[#This Row],[PracticeCode]],$AP$3:$AS$345,4,FALSE)</f>
        <v>6237.6109577758352</v>
      </c>
      <c r="AH1285" s="27">
        <f t="shared" si="150"/>
        <v>453266.39626504405</v>
      </c>
      <c r="AI1285" s="6" t="e">
        <f t="shared" si="152"/>
        <v>#N/A</v>
      </c>
    </row>
    <row r="1286" spans="1:35" x14ac:dyDescent="0.35">
      <c r="A1286" t="str">
        <f t="shared" si="151"/>
        <v>GURU NANAK MEDICAL CENTRESouth SouthallEalingE85121Sep6</v>
      </c>
      <c r="B1286" s="41" t="s">
        <v>566</v>
      </c>
      <c r="C1286" s="41" t="s">
        <v>453</v>
      </c>
      <c r="D1286" s="41" t="s">
        <v>12</v>
      </c>
      <c r="E1286" s="41" t="s">
        <v>142</v>
      </c>
      <c r="F1286" s="41" t="s">
        <v>142</v>
      </c>
      <c r="G1286" s="41" t="s">
        <v>761</v>
      </c>
      <c r="H1286" s="41">
        <v>6</v>
      </c>
      <c r="I1286" s="41">
        <v>13861.3576839463</v>
      </c>
      <c r="J1286" s="41">
        <v>4014</v>
      </c>
      <c r="K1286" s="41">
        <v>0</v>
      </c>
      <c r="L1286" s="41">
        <v>79.878600000000006</v>
      </c>
      <c r="M1286" s="41">
        <v>0</v>
      </c>
      <c r="N1286" s="41">
        <v>10804</v>
      </c>
      <c r="O1286" s="41">
        <v>5232</v>
      </c>
      <c r="P1286" s="41">
        <v>243.09</v>
      </c>
      <c r="Q1286" s="41">
        <v>117.72</v>
      </c>
      <c r="R1286" s="41">
        <v>36714</v>
      </c>
      <c r="S1286" s="41">
        <v>657.18060000000003</v>
      </c>
      <c r="T1286" s="41">
        <v>32688</v>
      </c>
      <c r="U1286" s="41">
        <v>719.13599999999997</v>
      </c>
      <c r="V1286" s="41">
        <v>40728</v>
      </c>
      <c r="W1286" s="41">
        <v>737.05920000000003</v>
      </c>
      <c r="X1286" s="41">
        <v>48724</v>
      </c>
      <c r="Y1286" s="41">
        <v>1079.9459999999999</v>
      </c>
      <c r="Z1286" s="6">
        <f>0</f>
        <v>0</v>
      </c>
      <c r="AA1286" s="6">
        <f t="shared" si="146"/>
        <v>737.05920000000003</v>
      </c>
      <c r="AB1286">
        <f>IF(ISBLANK(Table1[[#This Row],[FY2425_Cost]])=TRUE,#N/A,Table1[[#This Row],[FY2425_Cost]])</f>
        <v>1079.9459999999999</v>
      </c>
      <c r="AC1286" s="6">
        <f t="shared" si="147"/>
        <v>342.88679999999988</v>
      </c>
      <c r="AD1286" s="6" t="e">
        <f>SUMIFS($AB$3:AB1286,$B$3:B1286,B1286)</f>
        <v>#N/A</v>
      </c>
      <c r="AE1286" s="6">
        <f t="shared" si="148"/>
        <v>6237.6109577758352</v>
      </c>
      <c r="AF1286" s="6">
        <f t="shared" si="149"/>
        <v>6237.6109577758352</v>
      </c>
      <c r="AG1286" s="6">
        <f>VLOOKUP(Table1[[#This Row],[PracticeCode]],$AP$3:$AS$345,4,FALSE)</f>
        <v>6237.6109577758352</v>
      </c>
      <c r="AH1286" s="27">
        <f t="shared" si="150"/>
        <v>453266.39626504405</v>
      </c>
      <c r="AI1286" s="6" t="e">
        <f t="shared" si="152"/>
        <v>#N/A</v>
      </c>
    </row>
    <row r="1287" spans="1:35" x14ac:dyDescent="0.35">
      <c r="A1287" t="str">
        <f t="shared" si="151"/>
        <v>Half Penny Steps Health CentreInclusive HealthWest LondonY02842Apr1</v>
      </c>
      <c r="B1287" s="41" t="s">
        <v>143</v>
      </c>
      <c r="C1287" s="41" t="s">
        <v>483</v>
      </c>
      <c r="D1287" s="41" t="s">
        <v>29</v>
      </c>
      <c r="E1287" s="41" t="s">
        <v>144</v>
      </c>
      <c r="F1287" s="41" t="s">
        <v>144</v>
      </c>
      <c r="G1287" s="41" t="s">
        <v>756</v>
      </c>
      <c r="H1287" s="41">
        <v>1</v>
      </c>
      <c r="I1287" s="41">
        <v>8379.3220253412292</v>
      </c>
      <c r="J1287" s="41">
        <v>8893</v>
      </c>
      <c r="K1287" s="41">
        <v>6</v>
      </c>
      <c r="L1287" s="41">
        <v>164.5205</v>
      </c>
      <c r="M1287" s="41">
        <v>0.11099999999999999</v>
      </c>
      <c r="N1287" s="41">
        <v>10868</v>
      </c>
      <c r="O1287" s="41">
        <v>0</v>
      </c>
      <c r="P1287" s="41">
        <v>216.2732</v>
      </c>
      <c r="Q1287" s="41">
        <v>0</v>
      </c>
      <c r="R1287" s="41">
        <v>15133</v>
      </c>
      <c r="S1287" s="41">
        <v>270.88069999999999</v>
      </c>
      <c r="T1287" s="41">
        <v>22615</v>
      </c>
      <c r="U1287" s="41">
        <v>497.53</v>
      </c>
      <c r="V1287" s="41">
        <v>24032</v>
      </c>
      <c r="W1287" s="41">
        <v>435.51220000000001</v>
      </c>
      <c r="X1287" s="41">
        <v>33483</v>
      </c>
      <c r="Y1287" s="41">
        <v>713.80319999999995</v>
      </c>
      <c r="Z1287" s="6">
        <f>0</f>
        <v>0</v>
      </c>
      <c r="AA1287" s="6">
        <f t="shared" si="146"/>
        <v>435.51220000000001</v>
      </c>
      <c r="AB1287">
        <f>IF(ISBLANK(Table1[[#This Row],[FY2425_Cost]])=TRUE,#N/A,Table1[[#This Row],[FY2425_Cost]])</f>
        <v>713.80319999999995</v>
      </c>
      <c r="AC1287" s="6">
        <f t="shared" si="147"/>
        <v>278.29099999999994</v>
      </c>
      <c r="AD1287" s="6">
        <f>SUMIFS($AB$3:AB1287,$B$3:B1287,B1287)</f>
        <v>713.80319999999995</v>
      </c>
      <c r="AE1287" s="6">
        <f t="shared" si="148"/>
        <v>3770.6949114035533</v>
      </c>
      <c r="AF1287" s="6">
        <f t="shared" si="149"/>
        <v>3770.6949114035533</v>
      </c>
      <c r="AG1287" s="6">
        <f>VLOOKUP(Table1[[#This Row],[PracticeCode]],$AP$3:$AS$345,4,FALSE)</f>
        <v>3770.6949114035533</v>
      </c>
      <c r="AH1287" s="27">
        <f t="shared" si="150"/>
        <v>274003.83022865822</v>
      </c>
      <c r="AI1287" s="6">
        <f t="shared" si="152"/>
        <v>0</v>
      </c>
    </row>
    <row r="1288" spans="1:35" x14ac:dyDescent="0.35">
      <c r="A1288" t="str">
        <f t="shared" si="151"/>
        <v>Half Penny Steps Health CentreInclusive HealthWest LondonY02842Aug5</v>
      </c>
      <c r="B1288" s="41" t="s">
        <v>143</v>
      </c>
      <c r="C1288" s="41" t="s">
        <v>483</v>
      </c>
      <c r="D1288" s="41" t="s">
        <v>29</v>
      </c>
      <c r="E1288" s="41" t="s">
        <v>144</v>
      </c>
      <c r="F1288" s="41" t="s">
        <v>144</v>
      </c>
      <c r="G1288" s="41" t="s">
        <v>760</v>
      </c>
      <c r="H1288" s="41">
        <v>5</v>
      </c>
      <c r="I1288" s="41">
        <v>8379.3220253412292</v>
      </c>
      <c r="J1288" s="41">
        <v>9458</v>
      </c>
      <c r="K1288" s="41">
        <v>0</v>
      </c>
      <c r="L1288" s="41">
        <v>174.97299999999998</v>
      </c>
      <c r="M1288" s="41">
        <v>0</v>
      </c>
      <c r="N1288" s="41">
        <v>9002</v>
      </c>
      <c r="O1288" s="41">
        <v>5</v>
      </c>
      <c r="P1288" s="41">
        <v>179.13980000000001</v>
      </c>
      <c r="Q1288" s="41">
        <v>9.9500000000000005E-2</v>
      </c>
      <c r="R1288" s="41">
        <v>15107</v>
      </c>
      <c r="S1288" s="41">
        <v>270.4153</v>
      </c>
      <c r="T1288" s="41">
        <v>19308</v>
      </c>
      <c r="U1288" s="41">
        <v>424.77600000000001</v>
      </c>
      <c r="V1288" s="41">
        <v>24565</v>
      </c>
      <c r="W1288" s="41">
        <v>445.38829999999996</v>
      </c>
      <c r="X1288" s="41">
        <v>28315</v>
      </c>
      <c r="Y1288" s="41">
        <v>604.01530000000002</v>
      </c>
      <c r="Z1288" s="6">
        <f>0</f>
        <v>0</v>
      </c>
      <c r="AA1288" s="6">
        <f t="shared" si="146"/>
        <v>445.38829999999996</v>
      </c>
      <c r="AB1288">
        <f>IF(ISBLANK(Table1[[#This Row],[FY2425_Cost]])=TRUE,#N/A,Table1[[#This Row],[FY2425_Cost]])</f>
        <v>604.01530000000002</v>
      </c>
      <c r="AC1288" s="6">
        <f t="shared" si="147"/>
        <v>158.62700000000007</v>
      </c>
      <c r="AD1288" s="6">
        <f>SUMIFS($AB$3:AB1288,$B$3:B1288,B1288)</f>
        <v>1317.8184999999999</v>
      </c>
      <c r="AE1288" s="6">
        <f t="shared" si="148"/>
        <v>3770.6949114035533</v>
      </c>
      <c r="AF1288" s="6">
        <f t="shared" si="149"/>
        <v>3770.6949114035533</v>
      </c>
      <c r="AG1288" s="6">
        <f>VLOOKUP(Table1[[#This Row],[PracticeCode]],$AP$3:$AS$345,4,FALSE)</f>
        <v>3770.6949114035533</v>
      </c>
      <c r="AH1288" s="27">
        <f t="shared" si="150"/>
        <v>274003.83022865822</v>
      </c>
      <c r="AI1288" s="6">
        <f t="shared" si="152"/>
        <v>0</v>
      </c>
    </row>
    <row r="1289" spans="1:35" x14ac:dyDescent="0.35">
      <c r="A1289" t="str">
        <f t="shared" si="151"/>
        <v>Half Penny Steps Health CentreInclusive HealthWest LondonY02842Dec9</v>
      </c>
      <c r="B1289" s="41" t="s">
        <v>143</v>
      </c>
      <c r="C1289" s="41" t="s">
        <v>483</v>
      </c>
      <c r="D1289" s="41" t="s">
        <v>29</v>
      </c>
      <c r="E1289" s="41" t="s">
        <v>144</v>
      </c>
      <c r="F1289" s="41" t="s">
        <v>144</v>
      </c>
      <c r="G1289" s="41" t="s">
        <v>764</v>
      </c>
      <c r="H1289" s="41">
        <v>9</v>
      </c>
      <c r="I1289" s="41">
        <v>8379.3220253412292</v>
      </c>
      <c r="J1289" s="41">
        <v>7912</v>
      </c>
      <c r="K1289" s="41">
        <v>2</v>
      </c>
      <c r="L1289" s="41">
        <v>157.44880000000001</v>
      </c>
      <c r="M1289" s="41">
        <v>3.9800000000000002E-2</v>
      </c>
      <c r="N1289" s="41"/>
      <c r="O1289" s="41"/>
      <c r="P1289" s="41"/>
      <c r="Q1289" s="41"/>
      <c r="R1289" s="41">
        <v>20456</v>
      </c>
      <c r="S1289" s="41">
        <v>366.16239999999999</v>
      </c>
      <c r="T1289" s="41"/>
      <c r="U1289" s="41"/>
      <c r="V1289" s="41">
        <v>28370</v>
      </c>
      <c r="W1289" s="41">
        <v>523.65100000000007</v>
      </c>
      <c r="X1289" s="41"/>
      <c r="Y1289" s="41"/>
      <c r="Z1289" s="6">
        <f>0</f>
        <v>0</v>
      </c>
      <c r="AA1289" s="6">
        <f t="shared" si="146"/>
        <v>523.65100000000007</v>
      </c>
      <c r="AB1289" t="e">
        <f>IF(ISBLANK(Table1[[#This Row],[FY2425_Cost]])=TRUE,#N/A,Table1[[#This Row],[FY2425_Cost]])</f>
        <v>#N/A</v>
      </c>
      <c r="AC1289" s="6" t="e">
        <f t="shared" si="147"/>
        <v>#N/A</v>
      </c>
      <c r="AD1289" s="6" t="e">
        <f>SUMIFS($AB$3:AB1289,$B$3:B1289,B1289)</f>
        <v>#N/A</v>
      </c>
      <c r="AE1289" s="6">
        <f t="shared" si="148"/>
        <v>3770.6949114035533</v>
      </c>
      <c r="AF1289" s="6">
        <f t="shared" si="149"/>
        <v>3770.6949114035533</v>
      </c>
      <c r="AG1289" s="6">
        <f>VLOOKUP(Table1[[#This Row],[PracticeCode]],$AP$3:$AS$345,4,FALSE)</f>
        <v>3770.6949114035533</v>
      </c>
      <c r="AH1289" s="27">
        <f t="shared" si="150"/>
        <v>274003.83022865822</v>
      </c>
      <c r="AI1289" s="6" t="e">
        <f t="shared" si="152"/>
        <v>#N/A</v>
      </c>
    </row>
    <row r="1290" spans="1:35" x14ac:dyDescent="0.35">
      <c r="A1290" t="str">
        <f t="shared" si="151"/>
        <v>Half Penny Steps Health CentreInclusive HealthWest LondonY02842Feb11</v>
      </c>
      <c r="B1290" s="41" t="s">
        <v>143</v>
      </c>
      <c r="C1290" s="41" t="s">
        <v>483</v>
      </c>
      <c r="D1290" s="41" t="s">
        <v>29</v>
      </c>
      <c r="E1290" s="41" t="s">
        <v>144</v>
      </c>
      <c r="F1290" s="41" t="s">
        <v>144</v>
      </c>
      <c r="G1290" s="41" t="s">
        <v>766</v>
      </c>
      <c r="H1290" s="41">
        <v>11</v>
      </c>
      <c r="I1290" s="41">
        <v>8379.3220253412292</v>
      </c>
      <c r="J1290" s="41">
        <v>8796</v>
      </c>
      <c r="K1290" s="41">
        <v>0</v>
      </c>
      <c r="L1290" s="41">
        <v>175.04040000000001</v>
      </c>
      <c r="M1290" s="41">
        <v>0</v>
      </c>
      <c r="N1290" s="41"/>
      <c r="O1290" s="41"/>
      <c r="P1290" s="41"/>
      <c r="Q1290" s="41"/>
      <c r="R1290" s="41">
        <v>29425</v>
      </c>
      <c r="S1290" s="41">
        <v>526.70749999999998</v>
      </c>
      <c r="T1290" s="41"/>
      <c r="U1290" s="41"/>
      <c r="V1290" s="41">
        <v>38221</v>
      </c>
      <c r="W1290" s="41">
        <v>701.74789999999996</v>
      </c>
      <c r="X1290" s="41"/>
      <c r="Y1290" s="41"/>
      <c r="Z1290" s="6">
        <f>0</f>
        <v>0</v>
      </c>
      <c r="AA1290" s="6">
        <f t="shared" si="146"/>
        <v>701.74789999999996</v>
      </c>
      <c r="AB1290" t="e">
        <f>IF(ISBLANK(Table1[[#This Row],[FY2425_Cost]])=TRUE,#N/A,Table1[[#This Row],[FY2425_Cost]])</f>
        <v>#N/A</v>
      </c>
      <c r="AC1290" s="6" t="e">
        <f t="shared" si="147"/>
        <v>#N/A</v>
      </c>
      <c r="AD1290" s="6" t="e">
        <f>SUMIFS($AB$3:AB1290,$B$3:B1290,B1290)</f>
        <v>#N/A</v>
      </c>
      <c r="AE1290" s="6">
        <f t="shared" si="148"/>
        <v>3770.6949114035533</v>
      </c>
      <c r="AF1290" s="6">
        <f t="shared" si="149"/>
        <v>3770.6949114035533</v>
      </c>
      <c r="AG1290" s="6">
        <f>VLOOKUP(Table1[[#This Row],[PracticeCode]],$AP$3:$AS$345,4,FALSE)</f>
        <v>3770.6949114035533</v>
      </c>
      <c r="AH1290" s="27">
        <f t="shared" si="150"/>
        <v>274003.83022865822</v>
      </c>
      <c r="AI1290" s="6" t="e">
        <f t="shared" si="152"/>
        <v>#N/A</v>
      </c>
    </row>
    <row r="1291" spans="1:35" x14ac:dyDescent="0.35">
      <c r="A1291" t="str">
        <f t="shared" si="151"/>
        <v>Half Penny Steps Health CentreInclusive HealthWest LondonY02842Jan10</v>
      </c>
      <c r="B1291" s="41" t="s">
        <v>143</v>
      </c>
      <c r="C1291" s="41" t="s">
        <v>483</v>
      </c>
      <c r="D1291" s="41" t="s">
        <v>29</v>
      </c>
      <c r="E1291" s="41" t="s">
        <v>144</v>
      </c>
      <c r="F1291" s="41" t="s">
        <v>144</v>
      </c>
      <c r="G1291" s="41" t="s">
        <v>765</v>
      </c>
      <c r="H1291" s="41">
        <v>10</v>
      </c>
      <c r="I1291" s="41">
        <v>8379.3220253412292</v>
      </c>
      <c r="J1291" s="41">
        <v>9889</v>
      </c>
      <c r="K1291" s="41">
        <v>1</v>
      </c>
      <c r="L1291" s="41">
        <v>196.7911</v>
      </c>
      <c r="M1291" s="41">
        <v>1.9900000000000001E-2</v>
      </c>
      <c r="N1291" s="41"/>
      <c r="O1291" s="41"/>
      <c r="P1291" s="41"/>
      <c r="Q1291" s="41"/>
      <c r="R1291" s="41">
        <v>23236</v>
      </c>
      <c r="S1291" s="41">
        <v>415.92439999999999</v>
      </c>
      <c r="T1291" s="41"/>
      <c r="U1291" s="41"/>
      <c r="V1291" s="41">
        <v>33126</v>
      </c>
      <c r="W1291" s="41">
        <v>612.73540000000003</v>
      </c>
      <c r="X1291" s="41"/>
      <c r="Y1291" s="41"/>
      <c r="Z1291" s="6">
        <f>0</f>
        <v>0</v>
      </c>
      <c r="AA1291" s="6">
        <f t="shared" si="146"/>
        <v>612.73540000000003</v>
      </c>
      <c r="AB1291" t="e">
        <f>IF(ISBLANK(Table1[[#This Row],[FY2425_Cost]])=TRUE,#N/A,Table1[[#This Row],[FY2425_Cost]])</f>
        <v>#N/A</v>
      </c>
      <c r="AC1291" s="6" t="e">
        <f t="shared" si="147"/>
        <v>#N/A</v>
      </c>
      <c r="AD1291" s="6" t="e">
        <f>SUMIFS($AB$3:AB1291,$B$3:B1291,B1291)</f>
        <v>#N/A</v>
      </c>
      <c r="AE1291" s="6">
        <f t="shared" si="148"/>
        <v>3770.6949114035533</v>
      </c>
      <c r="AF1291" s="6">
        <f t="shared" si="149"/>
        <v>3770.6949114035533</v>
      </c>
      <c r="AG1291" s="6">
        <f>VLOOKUP(Table1[[#This Row],[PracticeCode]],$AP$3:$AS$345,4,FALSE)</f>
        <v>3770.6949114035533</v>
      </c>
      <c r="AH1291" s="27">
        <f t="shared" si="150"/>
        <v>274003.83022865822</v>
      </c>
      <c r="AI1291" s="6" t="e">
        <f t="shared" si="152"/>
        <v>#N/A</v>
      </c>
    </row>
    <row r="1292" spans="1:35" x14ac:dyDescent="0.35">
      <c r="A1292" t="str">
        <f t="shared" si="151"/>
        <v>Half Penny Steps Health CentreInclusive HealthWest LondonY02842Jul4</v>
      </c>
      <c r="B1292" s="41" t="s">
        <v>143</v>
      </c>
      <c r="C1292" s="41" t="s">
        <v>483</v>
      </c>
      <c r="D1292" s="41" t="s">
        <v>29</v>
      </c>
      <c r="E1292" s="41" t="s">
        <v>144</v>
      </c>
      <c r="F1292" s="41" t="s">
        <v>144</v>
      </c>
      <c r="G1292" s="41" t="s">
        <v>759</v>
      </c>
      <c r="H1292" s="41">
        <v>4</v>
      </c>
      <c r="I1292" s="41">
        <v>8379.3220253412292</v>
      </c>
      <c r="J1292" s="41">
        <v>6990</v>
      </c>
      <c r="K1292" s="41">
        <v>3</v>
      </c>
      <c r="L1292" s="41">
        <v>129.315</v>
      </c>
      <c r="M1292" s="41">
        <v>5.5499999999999994E-2</v>
      </c>
      <c r="N1292" s="41">
        <v>9637</v>
      </c>
      <c r="O1292" s="41">
        <v>0</v>
      </c>
      <c r="P1292" s="41">
        <v>191.77630000000002</v>
      </c>
      <c r="Q1292" s="41">
        <v>0</v>
      </c>
      <c r="R1292" s="41">
        <v>18805</v>
      </c>
      <c r="S1292" s="41">
        <v>336.60950000000003</v>
      </c>
      <c r="T1292" s="41">
        <v>27044</v>
      </c>
      <c r="U1292" s="41">
        <v>594.96799999999996</v>
      </c>
      <c r="V1292" s="41">
        <v>25798</v>
      </c>
      <c r="W1292" s="41">
        <v>465.98</v>
      </c>
      <c r="X1292" s="41">
        <v>36681</v>
      </c>
      <c r="Y1292" s="41">
        <v>786.74429999999995</v>
      </c>
      <c r="Z1292" s="6">
        <f>0</f>
        <v>0</v>
      </c>
      <c r="AA1292" s="6">
        <f t="shared" si="146"/>
        <v>465.98</v>
      </c>
      <c r="AB1292">
        <f>IF(ISBLANK(Table1[[#This Row],[FY2425_Cost]])=TRUE,#N/A,Table1[[#This Row],[FY2425_Cost]])</f>
        <v>786.74429999999995</v>
      </c>
      <c r="AC1292" s="6">
        <f t="shared" si="147"/>
        <v>320.76429999999993</v>
      </c>
      <c r="AD1292" s="6" t="e">
        <f>SUMIFS($AB$3:AB1292,$B$3:B1292,B1292)</f>
        <v>#N/A</v>
      </c>
      <c r="AE1292" s="6">
        <f t="shared" si="148"/>
        <v>3770.6949114035533</v>
      </c>
      <c r="AF1292" s="6">
        <f t="shared" si="149"/>
        <v>3770.6949114035533</v>
      </c>
      <c r="AG1292" s="6">
        <f>VLOOKUP(Table1[[#This Row],[PracticeCode]],$AP$3:$AS$345,4,FALSE)</f>
        <v>3770.6949114035533</v>
      </c>
      <c r="AH1292" s="27">
        <f t="shared" si="150"/>
        <v>274003.83022865822</v>
      </c>
      <c r="AI1292" s="6" t="e">
        <f t="shared" si="152"/>
        <v>#N/A</v>
      </c>
    </row>
    <row r="1293" spans="1:35" x14ac:dyDescent="0.35">
      <c r="A1293" t="str">
        <f t="shared" si="151"/>
        <v>Half Penny Steps Health CentreInclusive HealthWest LondonY02842Jun3</v>
      </c>
      <c r="B1293" s="41" t="s">
        <v>143</v>
      </c>
      <c r="C1293" s="41" t="s">
        <v>483</v>
      </c>
      <c r="D1293" s="41" t="s">
        <v>29</v>
      </c>
      <c r="E1293" s="41" t="s">
        <v>144</v>
      </c>
      <c r="F1293" s="41" t="s">
        <v>144</v>
      </c>
      <c r="G1293" s="41" t="s">
        <v>758</v>
      </c>
      <c r="H1293" s="41">
        <v>3</v>
      </c>
      <c r="I1293" s="41">
        <v>8379.3220253412292</v>
      </c>
      <c r="J1293" s="41">
        <v>7760</v>
      </c>
      <c r="K1293" s="41">
        <v>0</v>
      </c>
      <c r="L1293" s="41">
        <v>143.56</v>
      </c>
      <c r="M1293" s="41">
        <v>0</v>
      </c>
      <c r="N1293" s="41">
        <v>11226</v>
      </c>
      <c r="O1293" s="41">
        <v>2</v>
      </c>
      <c r="P1293" s="41">
        <v>223.3974</v>
      </c>
      <c r="Q1293" s="41">
        <v>3.9800000000000002E-2</v>
      </c>
      <c r="R1293" s="41">
        <v>20177</v>
      </c>
      <c r="S1293" s="41">
        <v>361.16829999999999</v>
      </c>
      <c r="T1293" s="41">
        <v>17740</v>
      </c>
      <c r="U1293" s="41">
        <v>390.28</v>
      </c>
      <c r="V1293" s="41">
        <v>27937</v>
      </c>
      <c r="W1293" s="41">
        <v>504.72829999999999</v>
      </c>
      <c r="X1293" s="41">
        <v>28968</v>
      </c>
      <c r="Y1293" s="41">
        <v>613.71720000000005</v>
      </c>
      <c r="Z1293" s="6">
        <f>0</f>
        <v>0</v>
      </c>
      <c r="AA1293" s="6">
        <f t="shared" si="146"/>
        <v>504.72829999999999</v>
      </c>
      <c r="AB1293">
        <f>IF(ISBLANK(Table1[[#This Row],[FY2425_Cost]])=TRUE,#N/A,Table1[[#This Row],[FY2425_Cost]])</f>
        <v>613.71720000000005</v>
      </c>
      <c r="AC1293" s="6">
        <f t="shared" si="147"/>
        <v>108.98890000000006</v>
      </c>
      <c r="AD1293" s="6" t="e">
        <f>SUMIFS($AB$3:AB1293,$B$3:B1293,B1293)</f>
        <v>#N/A</v>
      </c>
      <c r="AE1293" s="6">
        <f t="shared" si="148"/>
        <v>3770.6949114035533</v>
      </c>
      <c r="AF1293" s="6">
        <f t="shared" si="149"/>
        <v>3770.6949114035533</v>
      </c>
      <c r="AG1293" s="6">
        <f>VLOOKUP(Table1[[#This Row],[PracticeCode]],$AP$3:$AS$345,4,FALSE)</f>
        <v>3770.6949114035533</v>
      </c>
      <c r="AH1293" s="27">
        <f t="shared" si="150"/>
        <v>274003.83022865822</v>
      </c>
      <c r="AI1293" s="6" t="e">
        <f t="shared" si="152"/>
        <v>#N/A</v>
      </c>
    </row>
    <row r="1294" spans="1:35" x14ac:dyDescent="0.35">
      <c r="A1294" t="str">
        <f t="shared" si="151"/>
        <v>Half Penny Steps Health CentreInclusive HealthWest LondonY02842Mar12</v>
      </c>
      <c r="B1294" s="41" t="s">
        <v>143</v>
      </c>
      <c r="C1294" s="41" t="s">
        <v>483</v>
      </c>
      <c r="D1294" s="41" t="s">
        <v>29</v>
      </c>
      <c r="E1294" s="41" t="s">
        <v>144</v>
      </c>
      <c r="F1294" s="41" t="s">
        <v>144</v>
      </c>
      <c r="G1294" s="41" t="s">
        <v>767</v>
      </c>
      <c r="H1294" s="41">
        <v>12</v>
      </c>
      <c r="I1294" s="41">
        <v>8379.3220253412292</v>
      </c>
      <c r="J1294" s="41">
        <v>8822</v>
      </c>
      <c r="K1294" s="41">
        <v>0</v>
      </c>
      <c r="L1294" s="41">
        <v>175.55780000000001</v>
      </c>
      <c r="M1294" s="41">
        <v>0</v>
      </c>
      <c r="N1294" s="41"/>
      <c r="O1294" s="41"/>
      <c r="P1294" s="41"/>
      <c r="Q1294" s="41"/>
      <c r="R1294" s="41">
        <v>27461</v>
      </c>
      <c r="S1294" s="41">
        <v>491.55189999999999</v>
      </c>
      <c r="T1294" s="41"/>
      <c r="U1294" s="41"/>
      <c r="V1294" s="41">
        <v>36283</v>
      </c>
      <c r="W1294" s="41">
        <v>667.10969999999998</v>
      </c>
      <c r="X1294" s="41"/>
      <c r="Y1294" s="41"/>
      <c r="Z1294" s="6">
        <f>0</f>
        <v>0</v>
      </c>
      <c r="AA1294" s="6">
        <f t="shared" si="146"/>
        <v>667.10969999999998</v>
      </c>
      <c r="AB1294" t="e">
        <f>IF(ISBLANK(Table1[[#This Row],[FY2425_Cost]])=TRUE,#N/A,Table1[[#This Row],[FY2425_Cost]])</f>
        <v>#N/A</v>
      </c>
      <c r="AC1294" s="6" t="e">
        <f t="shared" si="147"/>
        <v>#N/A</v>
      </c>
      <c r="AD1294" s="6" t="e">
        <f>SUMIFS($AB$3:AB1294,$B$3:B1294,B1294)</f>
        <v>#N/A</v>
      </c>
      <c r="AE1294" s="6">
        <f t="shared" si="148"/>
        <v>3770.6949114035533</v>
      </c>
      <c r="AF1294" s="6">
        <f t="shared" si="149"/>
        <v>3770.6949114035533</v>
      </c>
      <c r="AG1294" s="6">
        <f>VLOOKUP(Table1[[#This Row],[PracticeCode]],$AP$3:$AS$345,4,FALSE)</f>
        <v>3770.6949114035533</v>
      </c>
      <c r="AH1294" s="27">
        <f t="shared" si="150"/>
        <v>274003.83022865822</v>
      </c>
      <c r="AI1294" s="6" t="e">
        <f t="shared" si="152"/>
        <v>#N/A</v>
      </c>
    </row>
    <row r="1295" spans="1:35" x14ac:dyDescent="0.35">
      <c r="A1295" t="str">
        <f t="shared" si="151"/>
        <v>Half Penny Steps Health CentreInclusive HealthWest LondonY02842May2</v>
      </c>
      <c r="B1295" s="41" t="s">
        <v>143</v>
      </c>
      <c r="C1295" s="41" t="s">
        <v>483</v>
      </c>
      <c r="D1295" s="41" t="s">
        <v>29</v>
      </c>
      <c r="E1295" s="41" t="s">
        <v>144</v>
      </c>
      <c r="F1295" s="41" t="s">
        <v>144</v>
      </c>
      <c r="G1295" s="41" t="s">
        <v>757</v>
      </c>
      <c r="H1295" s="41">
        <v>2</v>
      </c>
      <c r="I1295" s="41">
        <v>8379.3220253412292</v>
      </c>
      <c r="J1295" s="41">
        <v>8029</v>
      </c>
      <c r="K1295" s="41">
        <v>0</v>
      </c>
      <c r="L1295" s="41">
        <v>148.53649999999999</v>
      </c>
      <c r="M1295" s="41">
        <v>0</v>
      </c>
      <c r="N1295" s="41">
        <v>9123</v>
      </c>
      <c r="O1295" s="41">
        <v>0</v>
      </c>
      <c r="P1295" s="41">
        <v>181.54770000000002</v>
      </c>
      <c r="Q1295" s="41">
        <v>0</v>
      </c>
      <c r="R1295" s="41">
        <v>14478</v>
      </c>
      <c r="S1295" s="41">
        <v>259.15620000000001</v>
      </c>
      <c r="T1295" s="41">
        <v>17554</v>
      </c>
      <c r="U1295" s="41">
        <v>386.18799999999999</v>
      </c>
      <c r="V1295" s="41">
        <v>22507</v>
      </c>
      <c r="W1295" s="41">
        <v>407.6927</v>
      </c>
      <c r="X1295" s="41">
        <v>26677</v>
      </c>
      <c r="Y1295" s="41">
        <v>567.73569999999995</v>
      </c>
      <c r="Z1295" s="6">
        <f>0</f>
        <v>0</v>
      </c>
      <c r="AA1295" s="6">
        <f t="shared" si="146"/>
        <v>407.6927</v>
      </c>
      <c r="AB1295">
        <f>IF(ISBLANK(Table1[[#This Row],[FY2425_Cost]])=TRUE,#N/A,Table1[[#This Row],[FY2425_Cost]])</f>
        <v>567.73569999999995</v>
      </c>
      <c r="AC1295" s="6">
        <f t="shared" si="147"/>
        <v>160.04299999999995</v>
      </c>
      <c r="AD1295" s="6" t="e">
        <f>SUMIFS($AB$3:AB1295,$B$3:B1295,B1295)</f>
        <v>#N/A</v>
      </c>
      <c r="AE1295" s="6">
        <f t="shared" si="148"/>
        <v>3770.6949114035533</v>
      </c>
      <c r="AF1295" s="6">
        <f t="shared" si="149"/>
        <v>3770.6949114035533</v>
      </c>
      <c r="AG1295" s="6">
        <f>VLOOKUP(Table1[[#This Row],[PracticeCode]],$AP$3:$AS$345,4,FALSE)</f>
        <v>3770.6949114035533</v>
      </c>
      <c r="AH1295" s="27">
        <f t="shared" si="150"/>
        <v>274003.83022865822</v>
      </c>
      <c r="AI1295" s="6" t="e">
        <f t="shared" si="152"/>
        <v>#N/A</v>
      </c>
    </row>
    <row r="1296" spans="1:35" x14ac:dyDescent="0.35">
      <c r="A1296" t="str">
        <f t="shared" si="151"/>
        <v>Half Penny Steps Health CentreInclusive HealthWest LondonY02842Nov8</v>
      </c>
      <c r="B1296" s="41" t="s">
        <v>143</v>
      </c>
      <c r="C1296" s="41" t="s">
        <v>483</v>
      </c>
      <c r="D1296" s="41" t="s">
        <v>29</v>
      </c>
      <c r="E1296" s="41" t="s">
        <v>144</v>
      </c>
      <c r="F1296" s="41" t="s">
        <v>144</v>
      </c>
      <c r="G1296" s="41" t="s">
        <v>763</v>
      </c>
      <c r="H1296" s="41">
        <v>8</v>
      </c>
      <c r="I1296" s="41">
        <v>8379.3220253412292</v>
      </c>
      <c r="J1296" s="41">
        <v>9489</v>
      </c>
      <c r="K1296" s="41">
        <v>2</v>
      </c>
      <c r="L1296" s="41">
        <v>188.83110000000002</v>
      </c>
      <c r="M1296" s="41">
        <v>3.9800000000000002E-2</v>
      </c>
      <c r="N1296" s="41"/>
      <c r="O1296" s="41"/>
      <c r="P1296" s="41"/>
      <c r="Q1296" s="41"/>
      <c r="R1296" s="41">
        <v>33397</v>
      </c>
      <c r="S1296" s="41">
        <v>597.80629999999996</v>
      </c>
      <c r="T1296" s="41"/>
      <c r="U1296" s="41"/>
      <c r="V1296" s="41">
        <v>42888</v>
      </c>
      <c r="W1296" s="41">
        <v>786.67719999999997</v>
      </c>
      <c r="X1296" s="41"/>
      <c r="Y1296" s="41"/>
      <c r="Z1296" s="6">
        <f>0</f>
        <v>0</v>
      </c>
      <c r="AA1296" s="6">
        <f t="shared" si="146"/>
        <v>786.67719999999997</v>
      </c>
      <c r="AB1296" t="e">
        <f>IF(ISBLANK(Table1[[#This Row],[FY2425_Cost]])=TRUE,#N/A,Table1[[#This Row],[FY2425_Cost]])</f>
        <v>#N/A</v>
      </c>
      <c r="AC1296" s="6" t="e">
        <f t="shared" si="147"/>
        <v>#N/A</v>
      </c>
      <c r="AD1296" s="6" t="e">
        <f>SUMIFS($AB$3:AB1296,$B$3:B1296,B1296)</f>
        <v>#N/A</v>
      </c>
      <c r="AE1296" s="6">
        <f t="shared" si="148"/>
        <v>3770.6949114035533</v>
      </c>
      <c r="AF1296" s="6">
        <f t="shared" si="149"/>
        <v>3770.6949114035533</v>
      </c>
      <c r="AG1296" s="6">
        <f>VLOOKUP(Table1[[#This Row],[PracticeCode]],$AP$3:$AS$345,4,FALSE)</f>
        <v>3770.6949114035533</v>
      </c>
      <c r="AH1296" s="27">
        <f t="shared" si="150"/>
        <v>274003.83022865822</v>
      </c>
      <c r="AI1296" s="6" t="e">
        <f t="shared" si="152"/>
        <v>#N/A</v>
      </c>
    </row>
    <row r="1297" spans="1:35" x14ac:dyDescent="0.35">
      <c r="A1297" t="str">
        <f t="shared" si="151"/>
        <v>Half Penny Steps Health CentreInclusive HealthWest LondonY02842Oct7</v>
      </c>
      <c r="B1297" s="41" t="s">
        <v>143</v>
      </c>
      <c r="C1297" s="41" t="s">
        <v>483</v>
      </c>
      <c r="D1297" s="41" t="s">
        <v>29</v>
      </c>
      <c r="E1297" s="41" t="s">
        <v>144</v>
      </c>
      <c r="F1297" s="41" t="s">
        <v>144</v>
      </c>
      <c r="G1297" s="41" t="s">
        <v>762</v>
      </c>
      <c r="H1297" s="41">
        <v>7</v>
      </c>
      <c r="I1297" s="41">
        <v>8379.3220253412292</v>
      </c>
      <c r="J1297" s="41">
        <v>9623</v>
      </c>
      <c r="K1297" s="41">
        <v>2</v>
      </c>
      <c r="L1297" s="41">
        <v>191.49770000000001</v>
      </c>
      <c r="M1297" s="41">
        <v>3.9800000000000002E-2</v>
      </c>
      <c r="N1297" s="41">
        <v>0</v>
      </c>
      <c r="O1297" s="41">
        <v>0</v>
      </c>
      <c r="P1297" s="41">
        <v>0</v>
      </c>
      <c r="Q1297" s="41">
        <v>0</v>
      </c>
      <c r="R1297" s="41">
        <v>26202</v>
      </c>
      <c r="S1297" s="41">
        <v>469.01580000000001</v>
      </c>
      <c r="T1297" s="41">
        <v>37370</v>
      </c>
      <c r="U1297" s="41">
        <v>822.14</v>
      </c>
      <c r="V1297" s="41">
        <v>35827</v>
      </c>
      <c r="W1297" s="41">
        <v>660.55330000000004</v>
      </c>
      <c r="X1297" s="41">
        <v>37370</v>
      </c>
      <c r="Y1297" s="41">
        <v>822.14</v>
      </c>
      <c r="Z1297" s="6">
        <f>0</f>
        <v>0</v>
      </c>
      <c r="AA1297" s="6">
        <f t="shared" si="146"/>
        <v>660.55330000000004</v>
      </c>
      <c r="AB1297">
        <f>IF(ISBLANK(Table1[[#This Row],[FY2425_Cost]])=TRUE,#N/A,Table1[[#This Row],[FY2425_Cost]])</f>
        <v>822.14</v>
      </c>
      <c r="AC1297" s="6">
        <f t="shared" si="147"/>
        <v>161.58669999999995</v>
      </c>
      <c r="AD1297" s="6" t="e">
        <f>SUMIFS($AB$3:AB1297,$B$3:B1297,B1297)</f>
        <v>#N/A</v>
      </c>
      <c r="AE1297" s="6">
        <f t="shared" si="148"/>
        <v>3770.6949114035533</v>
      </c>
      <c r="AF1297" s="6">
        <f t="shared" si="149"/>
        <v>3770.6949114035533</v>
      </c>
      <c r="AG1297" s="6">
        <f>VLOOKUP(Table1[[#This Row],[PracticeCode]],$AP$3:$AS$345,4,FALSE)</f>
        <v>3770.6949114035533</v>
      </c>
      <c r="AH1297" s="27">
        <f t="shared" si="150"/>
        <v>274003.83022865822</v>
      </c>
      <c r="AI1297" s="6" t="e">
        <f t="shared" si="152"/>
        <v>#N/A</v>
      </c>
    </row>
    <row r="1298" spans="1:35" x14ac:dyDescent="0.35">
      <c r="A1298" t="str">
        <f t="shared" si="151"/>
        <v>Half Penny Steps Health CentreInclusive HealthWest LondonY02842Sep6</v>
      </c>
      <c r="B1298" s="41" t="s">
        <v>143</v>
      </c>
      <c r="C1298" s="41" t="s">
        <v>483</v>
      </c>
      <c r="D1298" s="41" t="s">
        <v>29</v>
      </c>
      <c r="E1298" s="41" t="s">
        <v>144</v>
      </c>
      <c r="F1298" s="41" t="s">
        <v>144</v>
      </c>
      <c r="G1298" s="41" t="s">
        <v>761</v>
      </c>
      <c r="H1298" s="41">
        <v>6</v>
      </c>
      <c r="I1298" s="41">
        <v>8379.3220253412292</v>
      </c>
      <c r="J1298" s="41">
        <v>10898</v>
      </c>
      <c r="K1298" s="41">
        <v>899</v>
      </c>
      <c r="L1298" s="41">
        <v>216.87020000000001</v>
      </c>
      <c r="M1298" s="41">
        <v>17.8901</v>
      </c>
      <c r="N1298" s="41">
        <v>10262</v>
      </c>
      <c r="O1298" s="41">
        <v>3</v>
      </c>
      <c r="P1298" s="41">
        <v>230.89499999999998</v>
      </c>
      <c r="Q1298" s="41">
        <v>6.7500000000000004E-2</v>
      </c>
      <c r="R1298" s="41">
        <v>49813</v>
      </c>
      <c r="S1298" s="41">
        <v>891.65269999999998</v>
      </c>
      <c r="T1298" s="41">
        <v>23625</v>
      </c>
      <c r="U1298" s="41">
        <v>519.75</v>
      </c>
      <c r="V1298" s="41">
        <v>61610</v>
      </c>
      <c r="W1298" s="41">
        <v>1126.413</v>
      </c>
      <c r="X1298" s="41">
        <v>33890</v>
      </c>
      <c r="Y1298" s="41">
        <v>750.71249999999998</v>
      </c>
      <c r="Z1298" s="6">
        <f>0</f>
        <v>0</v>
      </c>
      <c r="AA1298" s="6">
        <f t="shared" si="146"/>
        <v>1126.413</v>
      </c>
      <c r="AB1298">
        <f>IF(ISBLANK(Table1[[#This Row],[FY2425_Cost]])=TRUE,#N/A,Table1[[#This Row],[FY2425_Cost]])</f>
        <v>750.71249999999998</v>
      </c>
      <c r="AC1298" s="6">
        <f t="shared" si="147"/>
        <v>-375.70050000000003</v>
      </c>
      <c r="AD1298" s="6" t="e">
        <f>SUMIFS($AB$3:AB1298,$B$3:B1298,B1298)</f>
        <v>#N/A</v>
      </c>
      <c r="AE1298" s="6">
        <f t="shared" si="148"/>
        <v>3770.6949114035533</v>
      </c>
      <c r="AF1298" s="6">
        <f t="shared" si="149"/>
        <v>3770.6949114035533</v>
      </c>
      <c r="AG1298" s="6">
        <f>VLOOKUP(Table1[[#This Row],[PracticeCode]],$AP$3:$AS$345,4,FALSE)</f>
        <v>3770.6949114035533</v>
      </c>
      <c r="AH1298" s="27">
        <f t="shared" si="150"/>
        <v>274003.83022865822</v>
      </c>
      <c r="AI1298" s="6" t="e">
        <f t="shared" si="152"/>
        <v>#N/A</v>
      </c>
    </row>
    <row r="1299" spans="1:35" x14ac:dyDescent="0.35">
      <c r="A1299" t="str">
        <f t="shared" si="151"/>
        <v>Hammersmith &amp; Fulham Centres for HealthNorth H&amp;F PCNHammersmith &amp; FulhamY02589Apr1</v>
      </c>
      <c r="B1299" s="41" t="s">
        <v>548</v>
      </c>
      <c r="C1299" s="41" t="s">
        <v>497</v>
      </c>
      <c r="D1299" s="41" t="s">
        <v>22</v>
      </c>
      <c r="E1299" s="41" t="s">
        <v>145</v>
      </c>
      <c r="F1299" s="41" t="s">
        <v>145</v>
      </c>
      <c r="G1299" s="41" t="s">
        <v>756</v>
      </c>
      <c r="H1299" s="41">
        <v>1</v>
      </c>
      <c r="I1299" s="41">
        <v>8703.1834847450991</v>
      </c>
      <c r="J1299" s="41">
        <v>3342</v>
      </c>
      <c r="K1299" s="41">
        <v>0</v>
      </c>
      <c r="L1299" s="41">
        <v>61.826999999999998</v>
      </c>
      <c r="M1299" s="41">
        <v>0</v>
      </c>
      <c r="N1299" s="41">
        <v>5585</v>
      </c>
      <c r="O1299" s="41">
        <v>1148</v>
      </c>
      <c r="P1299" s="41">
        <v>111.14150000000001</v>
      </c>
      <c r="Q1299" s="41">
        <v>22.845200000000002</v>
      </c>
      <c r="R1299" s="41">
        <v>3397</v>
      </c>
      <c r="S1299" s="41">
        <v>60.8063</v>
      </c>
      <c r="T1299" s="41">
        <v>4975</v>
      </c>
      <c r="U1299" s="41">
        <v>109.45</v>
      </c>
      <c r="V1299" s="41">
        <v>6739</v>
      </c>
      <c r="W1299" s="41">
        <v>122.63329999999999</v>
      </c>
      <c r="X1299" s="41">
        <v>11708</v>
      </c>
      <c r="Y1299" s="41">
        <v>243.43670000000003</v>
      </c>
      <c r="Z1299" s="6">
        <f>0</f>
        <v>0</v>
      </c>
      <c r="AA1299" s="6">
        <f t="shared" si="146"/>
        <v>122.63329999999999</v>
      </c>
      <c r="AB1299">
        <f>IF(ISBLANK(Table1[[#This Row],[FY2425_Cost]])=TRUE,#N/A,Table1[[#This Row],[FY2425_Cost]])</f>
        <v>243.43670000000003</v>
      </c>
      <c r="AC1299" s="6">
        <f t="shared" si="147"/>
        <v>120.80340000000004</v>
      </c>
      <c r="AD1299" s="6">
        <f>SUMIFS($AB$3:AB1299,$B$3:B1299,B1299)</f>
        <v>243.43670000000003</v>
      </c>
      <c r="AE1299" s="6">
        <f t="shared" si="148"/>
        <v>3916.4325681352948</v>
      </c>
      <c r="AF1299" s="6">
        <f t="shared" si="149"/>
        <v>3916.4325681352948</v>
      </c>
      <c r="AG1299" s="6">
        <f>VLOOKUP(Table1[[#This Row],[PracticeCode]],$AP$3:$AS$345,4,FALSE)</f>
        <v>3916.4325681352948</v>
      </c>
      <c r="AH1299" s="27">
        <f t="shared" si="150"/>
        <v>284594.09995116474</v>
      </c>
      <c r="AI1299" s="6">
        <f t="shared" si="152"/>
        <v>0</v>
      </c>
    </row>
    <row r="1300" spans="1:35" x14ac:dyDescent="0.35">
      <c r="A1300" t="str">
        <f t="shared" si="151"/>
        <v>Hammersmith &amp; Fulham Centres for HealthNorth H&amp;F PCNHammersmith &amp; FulhamY02589Aug5</v>
      </c>
      <c r="B1300" s="41" t="s">
        <v>548</v>
      </c>
      <c r="C1300" s="41" t="s">
        <v>497</v>
      </c>
      <c r="D1300" s="41" t="s">
        <v>22</v>
      </c>
      <c r="E1300" s="41" t="s">
        <v>145</v>
      </c>
      <c r="F1300" s="41" t="s">
        <v>145</v>
      </c>
      <c r="G1300" s="41" t="s">
        <v>760</v>
      </c>
      <c r="H1300" s="41">
        <v>5</v>
      </c>
      <c r="I1300" s="41">
        <v>8703.1834847450991</v>
      </c>
      <c r="J1300" s="41">
        <v>5382</v>
      </c>
      <c r="K1300" s="41">
        <v>4</v>
      </c>
      <c r="L1300" s="41">
        <v>99.566999999999993</v>
      </c>
      <c r="M1300" s="41">
        <v>7.3999999999999996E-2</v>
      </c>
      <c r="N1300" s="41">
        <v>4350</v>
      </c>
      <c r="O1300" s="41">
        <v>285</v>
      </c>
      <c r="P1300" s="41">
        <v>86.564999999999998</v>
      </c>
      <c r="Q1300" s="41">
        <v>5.6715</v>
      </c>
      <c r="R1300" s="41">
        <v>3343</v>
      </c>
      <c r="S1300" s="41">
        <v>59.839700000000001</v>
      </c>
      <c r="T1300" s="41">
        <v>3904</v>
      </c>
      <c r="U1300" s="41">
        <v>85.888000000000005</v>
      </c>
      <c r="V1300" s="41">
        <v>8729</v>
      </c>
      <c r="W1300" s="41">
        <v>159.48069999999998</v>
      </c>
      <c r="X1300" s="41">
        <v>8539</v>
      </c>
      <c r="Y1300" s="41">
        <v>178.12450000000001</v>
      </c>
      <c r="Z1300" s="6">
        <f>0</f>
        <v>0</v>
      </c>
      <c r="AA1300" s="6">
        <f t="shared" si="146"/>
        <v>159.48069999999998</v>
      </c>
      <c r="AB1300">
        <f>IF(ISBLANK(Table1[[#This Row],[FY2425_Cost]])=TRUE,#N/A,Table1[[#This Row],[FY2425_Cost]])</f>
        <v>178.12450000000001</v>
      </c>
      <c r="AC1300" s="6">
        <f t="shared" si="147"/>
        <v>18.643800000000027</v>
      </c>
      <c r="AD1300" s="6">
        <f>SUMIFS($AB$3:AB1300,$B$3:B1300,B1300)</f>
        <v>421.56120000000004</v>
      </c>
      <c r="AE1300" s="6">
        <f t="shared" si="148"/>
        <v>3916.4325681352948</v>
      </c>
      <c r="AF1300" s="6">
        <f t="shared" si="149"/>
        <v>3916.4325681352948</v>
      </c>
      <c r="AG1300" s="6">
        <f>VLOOKUP(Table1[[#This Row],[PracticeCode]],$AP$3:$AS$345,4,FALSE)</f>
        <v>3916.4325681352948</v>
      </c>
      <c r="AH1300" s="27">
        <f t="shared" si="150"/>
        <v>284594.09995116474</v>
      </c>
      <c r="AI1300" s="6">
        <f t="shared" si="152"/>
        <v>0</v>
      </c>
    </row>
    <row r="1301" spans="1:35" x14ac:dyDescent="0.35">
      <c r="A1301" t="str">
        <f t="shared" si="151"/>
        <v>Hammersmith &amp; Fulham Centres for HealthNorth H&amp;F PCNHammersmith &amp; FulhamY02589Dec9</v>
      </c>
      <c r="B1301" s="41" t="s">
        <v>548</v>
      </c>
      <c r="C1301" s="41" t="s">
        <v>497</v>
      </c>
      <c r="D1301" s="41" t="s">
        <v>22</v>
      </c>
      <c r="E1301" s="41" t="s">
        <v>145</v>
      </c>
      <c r="F1301" s="41" t="s">
        <v>145</v>
      </c>
      <c r="G1301" s="41" t="s">
        <v>764</v>
      </c>
      <c r="H1301" s="41">
        <v>9</v>
      </c>
      <c r="I1301" s="41">
        <v>8703.1834847450991</v>
      </c>
      <c r="J1301" s="41">
        <v>47323</v>
      </c>
      <c r="K1301" s="41">
        <v>18</v>
      </c>
      <c r="L1301" s="41">
        <v>941.72770000000003</v>
      </c>
      <c r="M1301" s="41">
        <v>0.35820000000000002</v>
      </c>
      <c r="N1301" s="41"/>
      <c r="O1301" s="41"/>
      <c r="P1301" s="41"/>
      <c r="Q1301" s="41"/>
      <c r="R1301" s="41">
        <v>3885</v>
      </c>
      <c r="S1301" s="41">
        <v>69.541499999999999</v>
      </c>
      <c r="T1301" s="41"/>
      <c r="U1301" s="41"/>
      <c r="V1301" s="41">
        <v>51226</v>
      </c>
      <c r="W1301" s="41">
        <v>1011.6274000000001</v>
      </c>
      <c r="X1301" s="41"/>
      <c r="Y1301" s="41"/>
      <c r="Z1301" s="6">
        <f>0</f>
        <v>0</v>
      </c>
      <c r="AA1301" s="6">
        <f t="shared" si="146"/>
        <v>1011.6274000000001</v>
      </c>
      <c r="AB1301" t="e">
        <f>IF(ISBLANK(Table1[[#This Row],[FY2425_Cost]])=TRUE,#N/A,Table1[[#This Row],[FY2425_Cost]])</f>
        <v>#N/A</v>
      </c>
      <c r="AC1301" s="6" t="e">
        <f t="shared" si="147"/>
        <v>#N/A</v>
      </c>
      <c r="AD1301" s="6" t="e">
        <f>SUMIFS($AB$3:AB1301,$B$3:B1301,B1301)</f>
        <v>#N/A</v>
      </c>
      <c r="AE1301" s="6">
        <f t="shared" si="148"/>
        <v>3916.4325681352948</v>
      </c>
      <c r="AF1301" s="6">
        <f t="shared" si="149"/>
        <v>3916.4325681352948</v>
      </c>
      <c r="AG1301" s="6">
        <f>VLOOKUP(Table1[[#This Row],[PracticeCode]],$AP$3:$AS$345,4,FALSE)</f>
        <v>3916.4325681352948</v>
      </c>
      <c r="AH1301" s="27">
        <f t="shared" si="150"/>
        <v>284594.09995116474</v>
      </c>
      <c r="AI1301" s="6" t="e">
        <f t="shared" si="152"/>
        <v>#N/A</v>
      </c>
    </row>
    <row r="1302" spans="1:35" x14ac:dyDescent="0.35">
      <c r="A1302" t="str">
        <f t="shared" si="151"/>
        <v>Hammersmith &amp; Fulham Centres for HealthNorth H&amp;F PCNHammersmith &amp; FulhamY02589Feb11</v>
      </c>
      <c r="B1302" s="41" t="s">
        <v>548</v>
      </c>
      <c r="C1302" s="41" t="s">
        <v>497</v>
      </c>
      <c r="D1302" s="41" t="s">
        <v>22</v>
      </c>
      <c r="E1302" s="41" t="s">
        <v>145</v>
      </c>
      <c r="F1302" s="41" t="s">
        <v>145</v>
      </c>
      <c r="G1302" s="41" t="s">
        <v>766</v>
      </c>
      <c r="H1302" s="41">
        <v>11</v>
      </c>
      <c r="I1302" s="41">
        <v>8703.1834847450991</v>
      </c>
      <c r="J1302" s="41">
        <v>6228</v>
      </c>
      <c r="K1302" s="41">
        <v>417</v>
      </c>
      <c r="L1302" s="41">
        <v>123.9372</v>
      </c>
      <c r="M1302" s="41">
        <v>8.2983000000000011</v>
      </c>
      <c r="N1302" s="41"/>
      <c r="O1302" s="41"/>
      <c r="P1302" s="41"/>
      <c r="Q1302" s="41"/>
      <c r="R1302" s="41">
        <v>5529</v>
      </c>
      <c r="S1302" s="41">
        <v>98.969099999999997</v>
      </c>
      <c r="T1302" s="41"/>
      <c r="U1302" s="41"/>
      <c r="V1302" s="41">
        <v>12174</v>
      </c>
      <c r="W1302" s="41">
        <v>231.2046</v>
      </c>
      <c r="X1302" s="41"/>
      <c r="Y1302" s="41"/>
      <c r="Z1302" s="6">
        <f>0</f>
        <v>0</v>
      </c>
      <c r="AA1302" s="6">
        <f t="shared" si="146"/>
        <v>231.2046</v>
      </c>
      <c r="AB1302" t="e">
        <f>IF(ISBLANK(Table1[[#This Row],[FY2425_Cost]])=TRUE,#N/A,Table1[[#This Row],[FY2425_Cost]])</f>
        <v>#N/A</v>
      </c>
      <c r="AC1302" s="6" t="e">
        <f t="shared" si="147"/>
        <v>#N/A</v>
      </c>
      <c r="AD1302" s="6" t="e">
        <f>SUMIFS($AB$3:AB1302,$B$3:B1302,B1302)</f>
        <v>#N/A</v>
      </c>
      <c r="AE1302" s="6">
        <f t="shared" si="148"/>
        <v>3916.4325681352948</v>
      </c>
      <c r="AF1302" s="6">
        <f t="shared" si="149"/>
        <v>3916.4325681352948</v>
      </c>
      <c r="AG1302" s="6">
        <f>VLOOKUP(Table1[[#This Row],[PracticeCode]],$AP$3:$AS$345,4,FALSE)</f>
        <v>3916.4325681352948</v>
      </c>
      <c r="AH1302" s="27">
        <f t="shared" si="150"/>
        <v>284594.09995116474</v>
      </c>
      <c r="AI1302" s="6" t="e">
        <f t="shared" si="152"/>
        <v>#N/A</v>
      </c>
    </row>
    <row r="1303" spans="1:35" x14ac:dyDescent="0.35">
      <c r="A1303" t="str">
        <f t="shared" si="151"/>
        <v>Hammersmith &amp; Fulham Centres for HealthNorth H&amp;F PCNHammersmith &amp; FulhamY02589Jan10</v>
      </c>
      <c r="B1303" s="41" t="s">
        <v>548</v>
      </c>
      <c r="C1303" s="41" t="s">
        <v>497</v>
      </c>
      <c r="D1303" s="41" t="s">
        <v>22</v>
      </c>
      <c r="E1303" s="41" t="s">
        <v>145</v>
      </c>
      <c r="F1303" s="41" t="s">
        <v>145</v>
      </c>
      <c r="G1303" s="41" t="s">
        <v>765</v>
      </c>
      <c r="H1303" s="41">
        <v>10</v>
      </c>
      <c r="I1303" s="41">
        <v>8703.1834847450991</v>
      </c>
      <c r="J1303" s="41">
        <v>26815</v>
      </c>
      <c r="K1303" s="41">
        <v>63</v>
      </c>
      <c r="L1303" s="41">
        <v>533.61850000000004</v>
      </c>
      <c r="M1303" s="41">
        <v>1.2537</v>
      </c>
      <c r="N1303" s="41"/>
      <c r="O1303" s="41"/>
      <c r="P1303" s="41"/>
      <c r="Q1303" s="41"/>
      <c r="R1303" s="41">
        <v>5475</v>
      </c>
      <c r="S1303" s="41">
        <v>98.002499999999998</v>
      </c>
      <c r="T1303" s="41"/>
      <c r="U1303" s="41"/>
      <c r="V1303" s="41">
        <v>32353</v>
      </c>
      <c r="W1303" s="41">
        <v>632.87470000000008</v>
      </c>
      <c r="X1303" s="41"/>
      <c r="Y1303" s="41"/>
      <c r="Z1303" s="6">
        <f>0</f>
        <v>0</v>
      </c>
      <c r="AA1303" s="6">
        <f t="shared" si="146"/>
        <v>632.87470000000008</v>
      </c>
      <c r="AB1303" t="e">
        <f>IF(ISBLANK(Table1[[#This Row],[FY2425_Cost]])=TRUE,#N/A,Table1[[#This Row],[FY2425_Cost]])</f>
        <v>#N/A</v>
      </c>
      <c r="AC1303" s="6" t="e">
        <f t="shared" si="147"/>
        <v>#N/A</v>
      </c>
      <c r="AD1303" s="6" t="e">
        <f>SUMIFS($AB$3:AB1303,$B$3:B1303,B1303)</f>
        <v>#N/A</v>
      </c>
      <c r="AE1303" s="6">
        <f t="shared" si="148"/>
        <v>3916.4325681352948</v>
      </c>
      <c r="AF1303" s="6">
        <f t="shared" si="149"/>
        <v>3916.4325681352948</v>
      </c>
      <c r="AG1303" s="6">
        <f>VLOOKUP(Table1[[#This Row],[PracticeCode]],$AP$3:$AS$345,4,FALSE)</f>
        <v>3916.4325681352948</v>
      </c>
      <c r="AH1303" s="27">
        <f t="shared" si="150"/>
        <v>284594.09995116474</v>
      </c>
      <c r="AI1303" s="6" t="e">
        <f t="shared" si="152"/>
        <v>#N/A</v>
      </c>
    </row>
    <row r="1304" spans="1:35" x14ac:dyDescent="0.35">
      <c r="A1304" t="str">
        <f t="shared" si="151"/>
        <v>Hammersmith &amp; Fulham Centres for HealthNorth H&amp;F PCNHammersmith &amp; FulhamY02589Jul4</v>
      </c>
      <c r="B1304" s="41" t="s">
        <v>548</v>
      </c>
      <c r="C1304" s="41" t="s">
        <v>497</v>
      </c>
      <c r="D1304" s="41" t="s">
        <v>22</v>
      </c>
      <c r="E1304" s="41" t="s">
        <v>145</v>
      </c>
      <c r="F1304" s="41" t="s">
        <v>145</v>
      </c>
      <c r="G1304" s="41" t="s">
        <v>759</v>
      </c>
      <c r="H1304" s="41">
        <v>4</v>
      </c>
      <c r="I1304" s="41">
        <v>8703.1834847450991</v>
      </c>
      <c r="J1304" s="41">
        <v>5915</v>
      </c>
      <c r="K1304" s="41">
        <v>0</v>
      </c>
      <c r="L1304" s="41">
        <v>109.42749999999999</v>
      </c>
      <c r="M1304" s="41">
        <v>0</v>
      </c>
      <c r="N1304" s="41">
        <v>5079</v>
      </c>
      <c r="O1304" s="41">
        <v>247</v>
      </c>
      <c r="P1304" s="41">
        <v>101.07210000000001</v>
      </c>
      <c r="Q1304" s="41">
        <v>4.9153000000000002</v>
      </c>
      <c r="R1304" s="41">
        <v>3985</v>
      </c>
      <c r="S1304" s="41">
        <v>71.331500000000005</v>
      </c>
      <c r="T1304" s="41">
        <v>5429</v>
      </c>
      <c r="U1304" s="41">
        <v>119.438</v>
      </c>
      <c r="V1304" s="41">
        <v>9900</v>
      </c>
      <c r="W1304" s="41">
        <v>180.75900000000001</v>
      </c>
      <c r="X1304" s="41">
        <v>10755</v>
      </c>
      <c r="Y1304" s="41">
        <v>225.42540000000002</v>
      </c>
      <c r="Z1304" s="6">
        <f>0</f>
        <v>0</v>
      </c>
      <c r="AA1304" s="6">
        <f t="shared" si="146"/>
        <v>180.75900000000001</v>
      </c>
      <c r="AB1304">
        <f>IF(ISBLANK(Table1[[#This Row],[FY2425_Cost]])=TRUE,#N/A,Table1[[#This Row],[FY2425_Cost]])</f>
        <v>225.42540000000002</v>
      </c>
      <c r="AC1304" s="6">
        <f t="shared" si="147"/>
        <v>44.66640000000001</v>
      </c>
      <c r="AD1304" s="6" t="e">
        <f>SUMIFS($AB$3:AB1304,$B$3:B1304,B1304)</f>
        <v>#N/A</v>
      </c>
      <c r="AE1304" s="6">
        <f t="shared" si="148"/>
        <v>3916.4325681352948</v>
      </c>
      <c r="AF1304" s="6">
        <f t="shared" si="149"/>
        <v>3916.4325681352948</v>
      </c>
      <c r="AG1304" s="6">
        <f>VLOOKUP(Table1[[#This Row],[PracticeCode]],$AP$3:$AS$345,4,FALSE)</f>
        <v>3916.4325681352948</v>
      </c>
      <c r="AH1304" s="27">
        <f t="shared" si="150"/>
        <v>284594.09995116474</v>
      </c>
      <c r="AI1304" s="6" t="e">
        <f t="shared" si="152"/>
        <v>#N/A</v>
      </c>
    </row>
    <row r="1305" spans="1:35" x14ac:dyDescent="0.35">
      <c r="A1305" t="str">
        <f t="shared" si="151"/>
        <v>Hammersmith &amp; Fulham Centres for HealthNorth H&amp;F PCNHammersmith &amp; FulhamY02589Jun3</v>
      </c>
      <c r="B1305" s="41" t="s">
        <v>548</v>
      </c>
      <c r="C1305" s="41" t="s">
        <v>497</v>
      </c>
      <c r="D1305" s="41" t="s">
        <v>22</v>
      </c>
      <c r="E1305" s="41" t="s">
        <v>145</v>
      </c>
      <c r="F1305" s="41" t="s">
        <v>145</v>
      </c>
      <c r="G1305" s="41" t="s">
        <v>758</v>
      </c>
      <c r="H1305" s="41">
        <v>3</v>
      </c>
      <c r="I1305" s="41">
        <v>8703.1834847450991</v>
      </c>
      <c r="J1305" s="41">
        <v>5158</v>
      </c>
      <c r="K1305" s="41">
        <v>0</v>
      </c>
      <c r="L1305" s="41">
        <v>95.423000000000002</v>
      </c>
      <c r="M1305" s="41">
        <v>0</v>
      </c>
      <c r="N1305" s="41">
        <v>4220</v>
      </c>
      <c r="O1305" s="41">
        <v>301</v>
      </c>
      <c r="P1305" s="41">
        <v>83.978000000000009</v>
      </c>
      <c r="Q1305" s="41">
        <v>5.9899000000000004</v>
      </c>
      <c r="R1305" s="41">
        <v>4036</v>
      </c>
      <c r="S1305" s="41">
        <v>72.244399999999999</v>
      </c>
      <c r="T1305" s="41">
        <v>4913</v>
      </c>
      <c r="U1305" s="41">
        <v>108.086</v>
      </c>
      <c r="V1305" s="41">
        <v>9194</v>
      </c>
      <c r="W1305" s="41">
        <v>167.66739999999999</v>
      </c>
      <c r="X1305" s="41">
        <v>9434</v>
      </c>
      <c r="Y1305" s="41">
        <v>198.0539</v>
      </c>
      <c r="Z1305" s="6">
        <f>0</f>
        <v>0</v>
      </c>
      <c r="AA1305" s="6">
        <f t="shared" si="146"/>
        <v>167.66739999999999</v>
      </c>
      <c r="AB1305">
        <f>IF(ISBLANK(Table1[[#This Row],[FY2425_Cost]])=TRUE,#N/A,Table1[[#This Row],[FY2425_Cost]])</f>
        <v>198.0539</v>
      </c>
      <c r="AC1305" s="6">
        <f t="shared" si="147"/>
        <v>30.386500000000012</v>
      </c>
      <c r="AD1305" s="6" t="e">
        <f>SUMIFS($AB$3:AB1305,$B$3:B1305,B1305)</f>
        <v>#N/A</v>
      </c>
      <c r="AE1305" s="6">
        <f t="shared" si="148"/>
        <v>3916.4325681352948</v>
      </c>
      <c r="AF1305" s="6">
        <f t="shared" si="149"/>
        <v>3916.4325681352948</v>
      </c>
      <c r="AG1305" s="6">
        <f>VLOOKUP(Table1[[#This Row],[PracticeCode]],$AP$3:$AS$345,4,FALSE)</f>
        <v>3916.4325681352948</v>
      </c>
      <c r="AH1305" s="27">
        <f t="shared" si="150"/>
        <v>284594.09995116474</v>
      </c>
      <c r="AI1305" s="6" t="e">
        <f t="shared" si="152"/>
        <v>#N/A</v>
      </c>
    </row>
    <row r="1306" spans="1:35" x14ac:dyDescent="0.35">
      <c r="A1306" t="str">
        <f t="shared" si="151"/>
        <v>Hammersmith &amp; Fulham Centres for HealthNorth H&amp;F PCNHammersmith &amp; FulhamY02589Mar12</v>
      </c>
      <c r="B1306" s="41" t="s">
        <v>548</v>
      </c>
      <c r="C1306" s="41" t="s">
        <v>497</v>
      </c>
      <c r="D1306" s="41" t="s">
        <v>22</v>
      </c>
      <c r="E1306" s="41" t="s">
        <v>145</v>
      </c>
      <c r="F1306" s="41" t="s">
        <v>145</v>
      </c>
      <c r="G1306" s="41" t="s">
        <v>767</v>
      </c>
      <c r="H1306" s="41">
        <v>12</v>
      </c>
      <c r="I1306" s="41">
        <v>8703.1834847450991</v>
      </c>
      <c r="J1306" s="41">
        <v>7756</v>
      </c>
      <c r="K1306" s="41">
        <v>49</v>
      </c>
      <c r="L1306" s="41">
        <v>154.34440000000001</v>
      </c>
      <c r="M1306" s="41">
        <v>0.97510000000000008</v>
      </c>
      <c r="N1306" s="41"/>
      <c r="O1306" s="41"/>
      <c r="P1306" s="41"/>
      <c r="Q1306" s="41"/>
      <c r="R1306" s="41">
        <v>4552</v>
      </c>
      <c r="S1306" s="41">
        <v>81.480800000000002</v>
      </c>
      <c r="T1306" s="41"/>
      <c r="U1306" s="41"/>
      <c r="V1306" s="41">
        <v>12357</v>
      </c>
      <c r="W1306" s="41">
        <v>236.80029999999999</v>
      </c>
      <c r="X1306" s="41"/>
      <c r="Y1306" s="41"/>
      <c r="Z1306" s="6">
        <f>0</f>
        <v>0</v>
      </c>
      <c r="AA1306" s="6">
        <f t="shared" si="146"/>
        <v>236.80029999999999</v>
      </c>
      <c r="AB1306" t="e">
        <f>IF(ISBLANK(Table1[[#This Row],[FY2425_Cost]])=TRUE,#N/A,Table1[[#This Row],[FY2425_Cost]])</f>
        <v>#N/A</v>
      </c>
      <c r="AC1306" s="6" t="e">
        <f t="shared" si="147"/>
        <v>#N/A</v>
      </c>
      <c r="AD1306" s="6" t="e">
        <f>SUMIFS($AB$3:AB1306,$B$3:B1306,B1306)</f>
        <v>#N/A</v>
      </c>
      <c r="AE1306" s="6">
        <f t="shared" si="148"/>
        <v>3916.4325681352948</v>
      </c>
      <c r="AF1306" s="6">
        <f t="shared" si="149"/>
        <v>3916.4325681352948</v>
      </c>
      <c r="AG1306" s="6">
        <f>VLOOKUP(Table1[[#This Row],[PracticeCode]],$AP$3:$AS$345,4,FALSE)</f>
        <v>3916.4325681352948</v>
      </c>
      <c r="AH1306" s="27">
        <f t="shared" si="150"/>
        <v>284594.09995116474</v>
      </c>
      <c r="AI1306" s="6" t="e">
        <f t="shared" si="152"/>
        <v>#N/A</v>
      </c>
    </row>
    <row r="1307" spans="1:35" x14ac:dyDescent="0.35">
      <c r="A1307" t="str">
        <f t="shared" si="151"/>
        <v>Hammersmith &amp; Fulham Centres for HealthNorth H&amp;F PCNHammersmith &amp; FulhamY02589May2</v>
      </c>
      <c r="B1307" s="41" t="s">
        <v>548</v>
      </c>
      <c r="C1307" s="41" t="s">
        <v>497</v>
      </c>
      <c r="D1307" s="41" t="s">
        <v>22</v>
      </c>
      <c r="E1307" s="41" t="s">
        <v>145</v>
      </c>
      <c r="F1307" s="41" t="s">
        <v>145</v>
      </c>
      <c r="G1307" s="41" t="s">
        <v>757</v>
      </c>
      <c r="H1307" s="41">
        <v>2</v>
      </c>
      <c r="I1307" s="41">
        <v>8703.1834847450991</v>
      </c>
      <c r="J1307" s="41">
        <v>5347</v>
      </c>
      <c r="K1307" s="41">
        <v>0</v>
      </c>
      <c r="L1307" s="41">
        <v>98.919499999999999</v>
      </c>
      <c r="M1307" s="41">
        <v>0</v>
      </c>
      <c r="N1307" s="41">
        <v>6396</v>
      </c>
      <c r="O1307" s="41">
        <v>92</v>
      </c>
      <c r="P1307" s="41">
        <v>127.2804</v>
      </c>
      <c r="Q1307" s="41">
        <v>1.8308</v>
      </c>
      <c r="R1307" s="41">
        <v>4248</v>
      </c>
      <c r="S1307" s="41">
        <v>76.039199999999994</v>
      </c>
      <c r="T1307" s="41">
        <v>5181</v>
      </c>
      <c r="U1307" s="41">
        <v>113.982</v>
      </c>
      <c r="V1307" s="41">
        <v>9595</v>
      </c>
      <c r="W1307" s="41">
        <v>174.95869999999999</v>
      </c>
      <c r="X1307" s="41">
        <v>11669</v>
      </c>
      <c r="Y1307" s="41">
        <v>243.0932</v>
      </c>
      <c r="Z1307" s="6">
        <f>0</f>
        <v>0</v>
      </c>
      <c r="AA1307" s="6">
        <f t="shared" si="146"/>
        <v>174.95869999999999</v>
      </c>
      <c r="AB1307">
        <f>IF(ISBLANK(Table1[[#This Row],[FY2425_Cost]])=TRUE,#N/A,Table1[[#This Row],[FY2425_Cost]])</f>
        <v>243.0932</v>
      </c>
      <c r="AC1307" s="6">
        <f t="shared" si="147"/>
        <v>68.134500000000003</v>
      </c>
      <c r="AD1307" s="6" t="e">
        <f>SUMIFS($AB$3:AB1307,$B$3:B1307,B1307)</f>
        <v>#N/A</v>
      </c>
      <c r="AE1307" s="6">
        <f t="shared" si="148"/>
        <v>3916.4325681352948</v>
      </c>
      <c r="AF1307" s="6">
        <f t="shared" si="149"/>
        <v>3916.4325681352948</v>
      </c>
      <c r="AG1307" s="6">
        <f>VLOOKUP(Table1[[#This Row],[PracticeCode]],$AP$3:$AS$345,4,FALSE)</f>
        <v>3916.4325681352948</v>
      </c>
      <c r="AH1307" s="27">
        <f t="shared" si="150"/>
        <v>284594.09995116474</v>
      </c>
      <c r="AI1307" s="6" t="e">
        <f t="shared" si="152"/>
        <v>#N/A</v>
      </c>
    </row>
    <row r="1308" spans="1:35" x14ac:dyDescent="0.35">
      <c r="A1308" t="str">
        <f t="shared" si="151"/>
        <v>Hammersmith &amp; Fulham Centres for HealthNorth H&amp;F PCNHammersmith &amp; FulhamY02589Nov8</v>
      </c>
      <c r="B1308" s="41" t="s">
        <v>548</v>
      </c>
      <c r="C1308" s="41" t="s">
        <v>497</v>
      </c>
      <c r="D1308" s="41" t="s">
        <v>22</v>
      </c>
      <c r="E1308" s="41" t="s">
        <v>145</v>
      </c>
      <c r="F1308" s="41" t="s">
        <v>145</v>
      </c>
      <c r="G1308" s="41" t="s">
        <v>763</v>
      </c>
      <c r="H1308" s="41">
        <v>8</v>
      </c>
      <c r="I1308" s="41">
        <v>8703.1834847450991</v>
      </c>
      <c r="J1308" s="41">
        <v>12652</v>
      </c>
      <c r="K1308" s="41">
        <v>44</v>
      </c>
      <c r="L1308" s="41">
        <v>251.7748</v>
      </c>
      <c r="M1308" s="41">
        <v>0.87560000000000004</v>
      </c>
      <c r="N1308" s="41"/>
      <c r="O1308" s="41"/>
      <c r="P1308" s="41"/>
      <c r="Q1308" s="41"/>
      <c r="R1308" s="41">
        <v>7031</v>
      </c>
      <c r="S1308" s="41">
        <v>125.8549</v>
      </c>
      <c r="T1308" s="41"/>
      <c r="U1308" s="41"/>
      <c r="V1308" s="41">
        <v>19727</v>
      </c>
      <c r="W1308" s="41">
        <v>378.50529999999998</v>
      </c>
      <c r="X1308" s="41"/>
      <c r="Y1308" s="41"/>
      <c r="Z1308" s="6">
        <f>0</f>
        <v>0</v>
      </c>
      <c r="AA1308" s="6">
        <f t="shared" si="146"/>
        <v>378.50529999999998</v>
      </c>
      <c r="AB1308" t="e">
        <f>IF(ISBLANK(Table1[[#This Row],[FY2425_Cost]])=TRUE,#N/A,Table1[[#This Row],[FY2425_Cost]])</f>
        <v>#N/A</v>
      </c>
      <c r="AC1308" s="6" t="e">
        <f t="shared" si="147"/>
        <v>#N/A</v>
      </c>
      <c r="AD1308" s="6" t="e">
        <f>SUMIFS($AB$3:AB1308,$B$3:B1308,B1308)</f>
        <v>#N/A</v>
      </c>
      <c r="AE1308" s="6">
        <f t="shared" si="148"/>
        <v>3916.4325681352948</v>
      </c>
      <c r="AF1308" s="6">
        <f t="shared" si="149"/>
        <v>3916.4325681352948</v>
      </c>
      <c r="AG1308" s="6">
        <f>VLOOKUP(Table1[[#This Row],[PracticeCode]],$AP$3:$AS$345,4,FALSE)</f>
        <v>3916.4325681352948</v>
      </c>
      <c r="AH1308" s="27">
        <f t="shared" si="150"/>
        <v>284594.09995116474</v>
      </c>
      <c r="AI1308" s="6" t="e">
        <f t="shared" si="152"/>
        <v>#N/A</v>
      </c>
    </row>
    <row r="1309" spans="1:35" x14ac:dyDescent="0.35">
      <c r="A1309" t="str">
        <f t="shared" si="151"/>
        <v>Hammersmith &amp; Fulham Centres for HealthNorth H&amp;F PCNHammersmith &amp; FulhamY02589Oct7</v>
      </c>
      <c r="B1309" s="41" t="s">
        <v>548</v>
      </c>
      <c r="C1309" s="41" t="s">
        <v>497</v>
      </c>
      <c r="D1309" s="41" t="s">
        <v>22</v>
      </c>
      <c r="E1309" s="41" t="s">
        <v>145</v>
      </c>
      <c r="F1309" s="41" t="s">
        <v>145</v>
      </c>
      <c r="G1309" s="41" t="s">
        <v>762</v>
      </c>
      <c r="H1309" s="41">
        <v>7</v>
      </c>
      <c r="I1309" s="41">
        <v>8703.1834847450991</v>
      </c>
      <c r="J1309" s="41">
        <v>6052</v>
      </c>
      <c r="K1309" s="41">
        <v>3235</v>
      </c>
      <c r="L1309" s="41">
        <v>120.43480000000001</v>
      </c>
      <c r="M1309" s="41">
        <v>64.376500000000007</v>
      </c>
      <c r="N1309" s="41">
        <v>0</v>
      </c>
      <c r="O1309" s="41">
        <v>1059</v>
      </c>
      <c r="P1309" s="41">
        <v>0</v>
      </c>
      <c r="Q1309" s="41">
        <v>23.827500000000001</v>
      </c>
      <c r="R1309" s="41">
        <v>5514</v>
      </c>
      <c r="S1309" s="41">
        <v>98.700599999999994</v>
      </c>
      <c r="T1309" s="41">
        <v>8564</v>
      </c>
      <c r="U1309" s="41">
        <v>188.40799999999999</v>
      </c>
      <c r="V1309" s="41">
        <v>14801</v>
      </c>
      <c r="W1309" s="41">
        <v>283.51190000000003</v>
      </c>
      <c r="X1309" s="41">
        <v>9623</v>
      </c>
      <c r="Y1309" s="41">
        <v>212.2355</v>
      </c>
      <c r="Z1309" s="6">
        <f>0</f>
        <v>0</v>
      </c>
      <c r="AA1309" s="6">
        <f t="shared" si="146"/>
        <v>283.51190000000003</v>
      </c>
      <c r="AB1309">
        <f>IF(ISBLANK(Table1[[#This Row],[FY2425_Cost]])=TRUE,#N/A,Table1[[#This Row],[FY2425_Cost]])</f>
        <v>212.2355</v>
      </c>
      <c r="AC1309" s="6">
        <f t="shared" si="147"/>
        <v>-71.276400000000024</v>
      </c>
      <c r="AD1309" s="6" t="e">
        <f>SUMIFS($AB$3:AB1309,$B$3:B1309,B1309)</f>
        <v>#N/A</v>
      </c>
      <c r="AE1309" s="6">
        <f t="shared" si="148"/>
        <v>3916.4325681352948</v>
      </c>
      <c r="AF1309" s="6">
        <f t="shared" si="149"/>
        <v>3916.4325681352948</v>
      </c>
      <c r="AG1309" s="6">
        <f>VLOOKUP(Table1[[#This Row],[PracticeCode]],$AP$3:$AS$345,4,FALSE)</f>
        <v>3916.4325681352948</v>
      </c>
      <c r="AH1309" s="27">
        <f t="shared" si="150"/>
        <v>284594.09995116474</v>
      </c>
      <c r="AI1309" s="6" t="e">
        <f t="shared" si="152"/>
        <v>#N/A</v>
      </c>
    </row>
    <row r="1310" spans="1:35" x14ac:dyDescent="0.35">
      <c r="A1310" t="str">
        <f t="shared" si="151"/>
        <v>Hammersmith &amp; Fulham Centres for HealthNorth H&amp;F PCNHammersmith &amp; FulhamY02589Sep6</v>
      </c>
      <c r="B1310" s="41" t="s">
        <v>548</v>
      </c>
      <c r="C1310" s="41" t="s">
        <v>497</v>
      </c>
      <c r="D1310" s="41" t="s">
        <v>22</v>
      </c>
      <c r="E1310" s="41" t="s">
        <v>145</v>
      </c>
      <c r="F1310" s="41" t="s">
        <v>145</v>
      </c>
      <c r="G1310" s="41" t="s">
        <v>761</v>
      </c>
      <c r="H1310" s="41">
        <v>6</v>
      </c>
      <c r="I1310" s="41">
        <v>8703.1834847450991</v>
      </c>
      <c r="J1310" s="41">
        <v>5969</v>
      </c>
      <c r="K1310" s="41">
        <v>46</v>
      </c>
      <c r="L1310" s="41">
        <v>118.7831</v>
      </c>
      <c r="M1310" s="41">
        <v>0.91539999999999999</v>
      </c>
      <c r="N1310" s="41">
        <v>4322</v>
      </c>
      <c r="O1310" s="41">
        <v>149</v>
      </c>
      <c r="P1310" s="41">
        <v>97.24499999999999</v>
      </c>
      <c r="Q1310" s="41">
        <v>3.3525</v>
      </c>
      <c r="R1310" s="41">
        <v>4568</v>
      </c>
      <c r="S1310" s="41">
        <v>81.767200000000003</v>
      </c>
      <c r="T1310" s="41">
        <v>5196</v>
      </c>
      <c r="U1310" s="41">
        <v>114.312</v>
      </c>
      <c r="V1310" s="41">
        <v>10583</v>
      </c>
      <c r="W1310" s="41">
        <v>201.46570000000003</v>
      </c>
      <c r="X1310" s="41">
        <v>9667</v>
      </c>
      <c r="Y1310" s="41">
        <v>214.90949999999998</v>
      </c>
      <c r="Z1310" s="6">
        <f>0</f>
        <v>0</v>
      </c>
      <c r="AA1310" s="6">
        <f t="shared" si="146"/>
        <v>201.46570000000003</v>
      </c>
      <c r="AB1310">
        <f>IF(ISBLANK(Table1[[#This Row],[FY2425_Cost]])=TRUE,#N/A,Table1[[#This Row],[FY2425_Cost]])</f>
        <v>214.90949999999998</v>
      </c>
      <c r="AC1310" s="6">
        <f t="shared" si="147"/>
        <v>13.443799999999953</v>
      </c>
      <c r="AD1310" s="6" t="e">
        <f>SUMIFS($AB$3:AB1310,$B$3:B1310,B1310)</f>
        <v>#N/A</v>
      </c>
      <c r="AE1310" s="6">
        <f t="shared" si="148"/>
        <v>3916.4325681352948</v>
      </c>
      <c r="AF1310" s="6">
        <f t="shared" si="149"/>
        <v>3916.4325681352948</v>
      </c>
      <c r="AG1310" s="6">
        <f>VLOOKUP(Table1[[#This Row],[PracticeCode]],$AP$3:$AS$345,4,FALSE)</f>
        <v>3916.4325681352948</v>
      </c>
      <c r="AH1310" s="27">
        <f t="shared" si="150"/>
        <v>284594.09995116474</v>
      </c>
      <c r="AI1310" s="6" t="e">
        <f t="shared" si="152"/>
        <v>#N/A</v>
      </c>
    </row>
    <row r="1311" spans="1:35" x14ac:dyDescent="0.35">
      <c r="A1311" t="str">
        <f t="shared" si="151"/>
        <v>Hammersmith Bridge SurgeryH&amp;F Central PCNHammersmith &amp; FulhamE85033Apr1</v>
      </c>
      <c r="B1311" s="41" t="s">
        <v>552</v>
      </c>
      <c r="C1311" s="41" t="s">
        <v>429</v>
      </c>
      <c r="D1311" s="41" t="s">
        <v>22</v>
      </c>
      <c r="E1311" s="41" t="s">
        <v>146</v>
      </c>
      <c r="F1311" s="41" t="s">
        <v>146</v>
      </c>
      <c r="G1311" s="41" t="s">
        <v>756</v>
      </c>
      <c r="H1311" s="41">
        <v>1</v>
      </c>
      <c r="I1311" s="41">
        <v>11193.8382101729</v>
      </c>
      <c r="J1311" s="41">
        <v>14402</v>
      </c>
      <c r="K1311" s="41">
        <v>78</v>
      </c>
      <c r="L1311" s="41">
        <v>266.43700000000001</v>
      </c>
      <c r="M1311" s="41">
        <v>1.4429999999999998</v>
      </c>
      <c r="N1311" s="41">
        <v>2639</v>
      </c>
      <c r="O1311" s="41">
        <v>74</v>
      </c>
      <c r="P1311" s="41">
        <v>52.516100000000002</v>
      </c>
      <c r="Q1311" s="41">
        <v>1.4726000000000001</v>
      </c>
      <c r="R1311" s="41">
        <v>9230</v>
      </c>
      <c r="S1311" s="41">
        <v>165.21700000000001</v>
      </c>
      <c r="T1311" s="41">
        <v>10348</v>
      </c>
      <c r="U1311" s="41">
        <v>227.65600000000001</v>
      </c>
      <c r="V1311" s="41">
        <v>23710</v>
      </c>
      <c r="W1311" s="41">
        <v>433.09699999999998</v>
      </c>
      <c r="X1311" s="41">
        <v>13061</v>
      </c>
      <c r="Y1311" s="41">
        <v>281.6447</v>
      </c>
      <c r="Z1311" s="6">
        <f>0</f>
        <v>0</v>
      </c>
      <c r="AA1311" s="6">
        <f t="shared" si="146"/>
        <v>433.09699999999998</v>
      </c>
      <c r="AB1311">
        <f>IF(ISBLANK(Table1[[#This Row],[FY2425_Cost]])=TRUE,#N/A,Table1[[#This Row],[FY2425_Cost]])</f>
        <v>281.6447</v>
      </c>
      <c r="AC1311" s="6">
        <f t="shared" si="147"/>
        <v>-151.45229999999998</v>
      </c>
      <c r="AD1311" s="6">
        <f>SUMIFS($AB$3:AB1311,$B$3:B1311,B1311)</f>
        <v>281.6447</v>
      </c>
      <c r="AE1311" s="6">
        <f t="shared" si="148"/>
        <v>5037.2271945778057</v>
      </c>
      <c r="AF1311" s="6">
        <f t="shared" si="149"/>
        <v>5037.2271945778057</v>
      </c>
      <c r="AG1311" s="6">
        <f>VLOOKUP(Table1[[#This Row],[PracticeCode]],$AP$3:$AS$345,4,FALSE)</f>
        <v>5037.2271945778057</v>
      </c>
      <c r="AH1311" s="27">
        <f t="shared" si="150"/>
        <v>366038.50947265385</v>
      </c>
      <c r="AI1311" s="6">
        <f t="shared" si="152"/>
        <v>0</v>
      </c>
    </row>
    <row r="1312" spans="1:35" x14ac:dyDescent="0.35">
      <c r="A1312" t="str">
        <f t="shared" si="151"/>
        <v>Hammersmith Bridge SurgeryH&amp;F Central PCNHammersmith &amp; FulhamE85033Aug5</v>
      </c>
      <c r="B1312" s="41" t="s">
        <v>552</v>
      </c>
      <c r="C1312" s="41" t="s">
        <v>429</v>
      </c>
      <c r="D1312" s="41" t="s">
        <v>22</v>
      </c>
      <c r="E1312" s="41" t="s">
        <v>146</v>
      </c>
      <c r="F1312" s="41" t="s">
        <v>146</v>
      </c>
      <c r="G1312" s="41" t="s">
        <v>760</v>
      </c>
      <c r="H1312" s="41">
        <v>5</v>
      </c>
      <c r="I1312" s="41">
        <v>11193.8382101729</v>
      </c>
      <c r="J1312" s="41">
        <v>23278</v>
      </c>
      <c r="K1312" s="41">
        <v>52</v>
      </c>
      <c r="L1312" s="41">
        <v>430.64299999999997</v>
      </c>
      <c r="M1312" s="41">
        <v>0.96199999999999997</v>
      </c>
      <c r="N1312" s="41">
        <v>2338</v>
      </c>
      <c r="O1312" s="41">
        <v>133</v>
      </c>
      <c r="P1312" s="41">
        <v>46.526200000000003</v>
      </c>
      <c r="Q1312" s="41">
        <v>2.6467000000000001</v>
      </c>
      <c r="R1312" s="41">
        <v>8248</v>
      </c>
      <c r="S1312" s="41">
        <v>147.63919999999999</v>
      </c>
      <c r="T1312" s="41">
        <v>7752</v>
      </c>
      <c r="U1312" s="41">
        <v>170.54400000000001</v>
      </c>
      <c r="V1312" s="41">
        <v>31578</v>
      </c>
      <c r="W1312" s="41">
        <v>579.24419999999998</v>
      </c>
      <c r="X1312" s="41">
        <v>10223</v>
      </c>
      <c r="Y1312" s="41">
        <v>219.71690000000001</v>
      </c>
      <c r="Z1312" s="6">
        <f>0</f>
        <v>0</v>
      </c>
      <c r="AA1312" s="6">
        <f t="shared" si="146"/>
        <v>579.24419999999998</v>
      </c>
      <c r="AB1312">
        <f>IF(ISBLANK(Table1[[#This Row],[FY2425_Cost]])=TRUE,#N/A,Table1[[#This Row],[FY2425_Cost]])</f>
        <v>219.71690000000001</v>
      </c>
      <c r="AC1312" s="6">
        <f t="shared" si="147"/>
        <v>-359.52729999999997</v>
      </c>
      <c r="AD1312" s="6">
        <f>SUMIFS($AB$3:AB1312,$B$3:B1312,B1312)</f>
        <v>501.36160000000001</v>
      </c>
      <c r="AE1312" s="6">
        <f t="shared" si="148"/>
        <v>5037.2271945778057</v>
      </c>
      <c r="AF1312" s="6">
        <f t="shared" si="149"/>
        <v>5037.2271945778057</v>
      </c>
      <c r="AG1312" s="6">
        <f>VLOOKUP(Table1[[#This Row],[PracticeCode]],$AP$3:$AS$345,4,FALSE)</f>
        <v>5037.2271945778057</v>
      </c>
      <c r="AH1312" s="27">
        <f t="shared" si="150"/>
        <v>366038.50947265385</v>
      </c>
      <c r="AI1312" s="6">
        <f t="shared" si="152"/>
        <v>0</v>
      </c>
    </row>
    <row r="1313" spans="1:35" x14ac:dyDescent="0.35">
      <c r="A1313" t="str">
        <f t="shared" si="151"/>
        <v>Hammersmith Bridge SurgeryH&amp;F Central PCNHammersmith &amp; FulhamE85033Dec9</v>
      </c>
      <c r="B1313" s="41" t="s">
        <v>552</v>
      </c>
      <c r="C1313" s="41" t="s">
        <v>429</v>
      </c>
      <c r="D1313" s="41" t="s">
        <v>22</v>
      </c>
      <c r="E1313" s="41" t="s">
        <v>146</v>
      </c>
      <c r="F1313" s="41" t="s">
        <v>146</v>
      </c>
      <c r="G1313" s="41" t="s">
        <v>764</v>
      </c>
      <c r="H1313" s="41">
        <v>9</v>
      </c>
      <c r="I1313" s="41">
        <v>11193.8382101729</v>
      </c>
      <c r="J1313" s="41">
        <v>2020</v>
      </c>
      <c r="K1313" s="41">
        <v>355</v>
      </c>
      <c r="L1313" s="41">
        <v>40.198</v>
      </c>
      <c r="M1313" s="41">
        <v>7.0645000000000007</v>
      </c>
      <c r="N1313" s="41"/>
      <c r="O1313" s="41"/>
      <c r="P1313" s="41"/>
      <c r="Q1313" s="41"/>
      <c r="R1313" s="41">
        <v>6856</v>
      </c>
      <c r="S1313" s="41">
        <v>122.72239999999999</v>
      </c>
      <c r="T1313" s="41"/>
      <c r="U1313" s="41"/>
      <c r="V1313" s="41">
        <v>9231</v>
      </c>
      <c r="W1313" s="41">
        <v>169.98489999999998</v>
      </c>
      <c r="X1313" s="41"/>
      <c r="Y1313" s="41"/>
      <c r="Z1313" s="6">
        <f>0</f>
        <v>0</v>
      </c>
      <c r="AA1313" s="6">
        <f t="shared" si="146"/>
        <v>169.98489999999998</v>
      </c>
      <c r="AB1313" t="e">
        <f>IF(ISBLANK(Table1[[#This Row],[FY2425_Cost]])=TRUE,#N/A,Table1[[#This Row],[FY2425_Cost]])</f>
        <v>#N/A</v>
      </c>
      <c r="AC1313" s="6" t="e">
        <f t="shared" si="147"/>
        <v>#N/A</v>
      </c>
      <c r="AD1313" s="6" t="e">
        <f>SUMIFS($AB$3:AB1313,$B$3:B1313,B1313)</f>
        <v>#N/A</v>
      </c>
      <c r="AE1313" s="6">
        <f t="shared" si="148"/>
        <v>5037.2271945778057</v>
      </c>
      <c r="AF1313" s="6">
        <f t="shared" si="149"/>
        <v>5037.2271945778057</v>
      </c>
      <c r="AG1313" s="6">
        <f>VLOOKUP(Table1[[#This Row],[PracticeCode]],$AP$3:$AS$345,4,FALSE)</f>
        <v>5037.2271945778057</v>
      </c>
      <c r="AH1313" s="27">
        <f t="shared" si="150"/>
        <v>366038.50947265385</v>
      </c>
      <c r="AI1313" s="6" t="e">
        <f t="shared" si="152"/>
        <v>#N/A</v>
      </c>
    </row>
    <row r="1314" spans="1:35" x14ac:dyDescent="0.35">
      <c r="A1314" t="str">
        <f t="shared" si="151"/>
        <v>Hammersmith Bridge SurgeryH&amp;F Central PCNHammersmith &amp; FulhamE85033Feb11</v>
      </c>
      <c r="B1314" s="41" t="s">
        <v>552</v>
      </c>
      <c r="C1314" s="41" t="s">
        <v>429</v>
      </c>
      <c r="D1314" s="41" t="s">
        <v>22</v>
      </c>
      <c r="E1314" s="41" t="s">
        <v>146</v>
      </c>
      <c r="F1314" s="41" t="s">
        <v>146</v>
      </c>
      <c r="G1314" s="41" t="s">
        <v>766</v>
      </c>
      <c r="H1314" s="41">
        <v>11</v>
      </c>
      <c r="I1314" s="41">
        <v>11193.8382101729</v>
      </c>
      <c r="J1314" s="41">
        <v>6491</v>
      </c>
      <c r="K1314" s="41">
        <v>398</v>
      </c>
      <c r="L1314" s="41">
        <v>129.17090000000002</v>
      </c>
      <c r="M1314" s="41">
        <v>7.9202000000000004</v>
      </c>
      <c r="N1314" s="41"/>
      <c r="O1314" s="41"/>
      <c r="P1314" s="41"/>
      <c r="Q1314" s="41"/>
      <c r="R1314" s="41">
        <v>9535</v>
      </c>
      <c r="S1314" s="41">
        <v>170.6765</v>
      </c>
      <c r="T1314" s="41"/>
      <c r="U1314" s="41"/>
      <c r="V1314" s="41">
        <v>16424</v>
      </c>
      <c r="W1314" s="41">
        <v>307.76760000000002</v>
      </c>
      <c r="X1314" s="41"/>
      <c r="Y1314" s="41"/>
      <c r="Z1314" s="6">
        <f>0</f>
        <v>0</v>
      </c>
      <c r="AA1314" s="6">
        <f t="shared" si="146"/>
        <v>307.76760000000002</v>
      </c>
      <c r="AB1314" t="e">
        <f>IF(ISBLANK(Table1[[#This Row],[FY2425_Cost]])=TRUE,#N/A,Table1[[#This Row],[FY2425_Cost]])</f>
        <v>#N/A</v>
      </c>
      <c r="AC1314" s="6" t="e">
        <f t="shared" si="147"/>
        <v>#N/A</v>
      </c>
      <c r="AD1314" s="6" t="e">
        <f>SUMIFS($AB$3:AB1314,$B$3:B1314,B1314)</f>
        <v>#N/A</v>
      </c>
      <c r="AE1314" s="6">
        <f t="shared" si="148"/>
        <v>5037.2271945778057</v>
      </c>
      <c r="AF1314" s="6">
        <f t="shared" si="149"/>
        <v>5037.2271945778057</v>
      </c>
      <c r="AG1314" s="6">
        <f>VLOOKUP(Table1[[#This Row],[PracticeCode]],$AP$3:$AS$345,4,FALSE)</f>
        <v>5037.2271945778057</v>
      </c>
      <c r="AH1314" s="27">
        <f t="shared" si="150"/>
        <v>366038.50947265385</v>
      </c>
      <c r="AI1314" s="6" t="e">
        <f t="shared" si="152"/>
        <v>#N/A</v>
      </c>
    </row>
    <row r="1315" spans="1:35" x14ac:dyDescent="0.35">
      <c r="A1315" t="str">
        <f t="shared" si="151"/>
        <v>Hammersmith Bridge SurgeryH&amp;F Central PCNHammersmith &amp; FulhamE85033Jan10</v>
      </c>
      <c r="B1315" s="41" t="s">
        <v>552</v>
      </c>
      <c r="C1315" s="41" t="s">
        <v>429</v>
      </c>
      <c r="D1315" s="41" t="s">
        <v>22</v>
      </c>
      <c r="E1315" s="41" t="s">
        <v>146</v>
      </c>
      <c r="F1315" s="41" t="s">
        <v>146</v>
      </c>
      <c r="G1315" s="41" t="s">
        <v>765</v>
      </c>
      <c r="H1315" s="41">
        <v>10</v>
      </c>
      <c r="I1315" s="41">
        <v>11193.8382101729</v>
      </c>
      <c r="J1315" s="41">
        <v>7534</v>
      </c>
      <c r="K1315" s="41">
        <v>946</v>
      </c>
      <c r="L1315" s="41">
        <v>149.92660000000001</v>
      </c>
      <c r="M1315" s="41">
        <v>18.825400000000002</v>
      </c>
      <c r="N1315" s="41"/>
      <c r="O1315" s="41"/>
      <c r="P1315" s="41"/>
      <c r="Q1315" s="41"/>
      <c r="R1315" s="41">
        <v>7543</v>
      </c>
      <c r="S1315" s="41">
        <v>135.0197</v>
      </c>
      <c r="T1315" s="41"/>
      <c r="U1315" s="41"/>
      <c r="V1315" s="41">
        <v>16023</v>
      </c>
      <c r="W1315" s="41">
        <v>303.77170000000001</v>
      </c>
      <c r="X1315" s="41"/>
      <c r="Y1315" s="41"/>
      <c r="Z1315" s="6">
        <f>0</f>
        <v>0</v>
      </c>
      <c r="AA1315" s="6">
        <f t="shared" si="146"/>
        <v>303.77170000000001</v>
      </c>
      <c r="AB1315" t="e">
        <f>IF(ISBLANK(Table1[[#This Row],[FY2425_Cost]])=TRUE,#N/A,Table1[[#This Row],[FY2425_Cost]])</f>
        <v>#N/A</v>
      </c>
      <c r="AC1315" s="6" t="e">
        <f t="shared" si="147"/>
        <v>#N/A</v>
      </c>
      <c r="AD1315" s="6" t="e">
        <f>SUMIFS($AB$3:AB1315,$B$3:B1315,B1315)</f>
        <v>#N/A</v>
      </c>
      <c r="AE1315" s="6">
        <f t="shared" si="148"/>
        <v>5037.2271945778057</v>
      </c>
      <c r="AF1315" s="6">
        <f t="shared" si="149"/>
        <v>5037.2271945778057</v>
      </c>
      <c r="AG1315" s="6">
        <f>VLOOKUP(Table1[[#This Row],[PracticeCode]],$AP$3:$AS$345,4,FALSE)</f>
        <v>5037.2271945778057</v>
      </c>
      <c r="AH1315" s="27">
        <f t="shared" si="150"/>
        <v>366038.50947265385</v>
      </c>
      <c r="AI1315" s="6" t="e">
        <f t="shared" si="152"/>
        <v>#N/A</v>
      </c>
    </row>
    <row r="1316" spans="1:35" x14ac:dyDescent="0.35">
      <c r="A1316" t="str">
        <f t="shared" si="151"/>
        <v>Hammersmith Bridge SurgeryH&amp;F Central PCNHammersmith &amp; FulhamE85033Jul4</v>
      </c>
      <c r="B1316" s="41" t="s">
        <v>552</v>
      </c>
      <c r="C1316" s="41" t="s">
        <v>429</v>
      </c>
      <c r="D1316" s="41" t="s">
        <v>22</v>
      </c>
      <c r="E1316" s="41" t="s">
        <v>146</v>
      </c>
      <c r="F1316" s="41" t="s">
        <v>146</v>
      </c>
      <c r="G1316" s="41" t="s">
        <v>759</v>
      </c>
      <c r="H1316" s="41">
        <v>4</v>
      </c>
      <c r="I1316" s="41">
        <v>11193.8382101729</v>
      </c>
      <c r="J1316" s="41">
        <v>2657</v>
      </c>
      <c r="K1316" s="41">
        <v>154</v>
      </c>
      <c r="L1316" s="41">
        <v>49.154499999999999</v>
      </c>
      <c r="M1316" s="41">
        <v>2.8489999999999998</v>
      </c>
      <c r="N1316" s="41">
        <v>3242</v>
      </c>
      <c r="O1316" s="41">
        <v>202</v>
      </c>
      <c r="P1316" s="41">
        <v>64.515799999999999</v>
      </c>
      <c r="Q1316" s="41">
        <v>4.0198</v>
      </c>
      <c r="R1316" s="41">
        <v>7378</v>
      </c>
      <c r="S1316" s="41">
        <v>132.06620000000001</v>
      </c>
      <c r="T1316" s="41">
        <v>8550</v>
      </c>
      <c r="U1316" s="41">
        <v>188.1</v>
      </c>
      <c r="V1316" s="41">
        <v>10189</v>
      </c>
      <c r="W1316" s="41">
        <v>184.06970000000001</v>
      </c>
      <c r="X1316" s="41">
        <v>11994</v>
      </c>
      <c r="Y1316" s="41">
        <v>256.63560000000001</v>
      </c>
      <c r="Z1316" s="6">
        <f>0</f>
        <v>0</v>
      </c>
      <c r="AA1316" s="6">
        <f t="shared" si="146"/>
        <v>184.06970000000001</v>
      </c>
      <c r="AB1316">
        <f>IF(ISBLANK(Table1[[#This Row],[FY2425_Cost]])=TRUE,#N/A,Table1[[#This Row],[FY2425_Cost]])</f>
        <v>256.63560000000001</v>
      </c>
      <c r="AC1316" s="6">
        <f t="shared" si="147"/>
        <v>72.565899999999999</v>
      </c>
      <c r="AD1316" s="6" t="e">
        <f>SUMIFS($AB$3:AB1316,$B$3:B1316,B1316)</f>
        <v>#N/A</v>
      </c>
      <c r="AE1316" s="6">
        <f t="shared" si="148"/>
        <v>5037.2271945778057</v>
      </c>
      <c r="AF1316" s="6">
        <f t="shared" si="149"/>
        <v>5037.2271945778057</v>
      </c>
      <c r="AG1316" s="6">
        <f>VLOOKUP(Table1[[#This Row],[PracticeCode]],$AP$3:$AS$345,4,FALSE)</f>
        <v>5037.2271945778057</v>
      </c>
      <c r="AH1316" s="27">
        <f t="shared" si="150"/>
        <v>366038.50947265385</v>
      </c>
      <c r="AI1316" s="6" t="e">
        <f t="shared" si="152"/>
        <v>#N/A</v>
      </c>
    </row>
    <row r="1317" spans="1:35" x14ac:dyDescent="0.35">
      <c r="A1317" t="str">
        <f t="shared" si="151"/>
        <v>Hammersmith Bridge SurgeryH&amp;F Central PCNHammersmith &amp; FulhamE85033Jun3</v>
      </c>
      <c r="B1317" s="41" t="s">
        <v>552</v>
      </c>
      <c r="C1317" s="41" t="s">
        <v>429</v>
      </c>
      <c r="D1317" s="41" t="s">
        <v>22</v>
      </c>
      <c r="E1317" s="41" t="s">
        <v>146</v>
      </c>
      <c r="F1317" s="41" t="s">
        <v>146</v>
      </c>
      <c r="G1317" s="41" t="s">
        <v>758</v>
      </c>
      <c r="H1317" s="41">
        <v>3</v>
      </c>
      <c r="I1317" s="41">
        <v>11193.8382101729</v>
      </c>
      <c r="J1317" s="41">
        <v>3737</v>
      </c>
      <c r="K1317" s="41">
        <v>83</v>
      </c>
      <c r="L1317" s="41">
        <v>69.134500000000003</v>
      </c>
      <c r="M1317" s="41">
        <v>1.5354999999999999</v>
      </c>
      <c r="N1317" s="41">
        <v>3412</v>
      </c>
      <c r="O1317" s="41">
        <v>71</v>
      </c>
      <c r="P1317" s="41">
        <v>67.898800000000008</v>
      </c>
      <c r="Q1317" s="41">
        <v>1.4129</v>
      </c>
      <c r="R1317" s="41">
        <v>4661</v>
      </c>
      <c r="S1317" s="41">
        <v>83.431899999999999</v>
      </c>
      <c r="T1317" s="41">
        <v>6962</v>
      </c>
      <c r="U1317" s="41">
        <v>153.16399999999999</v>
      </c>
      <c r="V1317" s="41">
        <v>8481</v>
      </c>
      <c r="W1317" s="41">
        <v>154.1019</v>
      </c>
      <c r="X1317" s="41">
        <v>10445</v>
      </c>
      <c r="Y1317" s="41">
        <v>222.47569999999999</v>
      </c>
      <c r="Z1317" s="6">
        <f>0</f>
        <v>0</v>
      </c>
      <c r="AA1317" s="6">
        <f t="shared" si="146"/>
        <v>154.1019</v>
      </c>
      <c r="AB1317">
        <f>IF(ISBLANK(Table1[[#This Row],[FY2425_Cost]])=TRUE,#N/A,Table1[[#This Row],[FY2425_Cost]])</f>
        <v>222.47569999999999</v>
      </c>
      <c r="AC1317" s="6">
        <f t="shared" si="147"/>
        <v>68.373799999999989</v>
      </c>
      <c r="AD1317" s="6" t="e">
        <f>SUMIFS($AB$3:AB1317,$B$3:B1317,B1317)</f>
        <v>#N/A</v>
      </c>
      <c r="AE1317" s="6">
        <f t="shared" si="148"/>
        <v>5037.2271945778057</v>
      </c>
      <c r="AF1317" s="6">
        <f t="shared" si="149"/>
        <v>5037.2271945778057</v>
      </c>
      <c r="AG1317" s="6">
        <f>VLOOKUP(Table1[[#This Row],[PracticeCode]],$AP$3:$AS$345,4,FALSE)</f>
        <v>5037.2271945778057</v>
      </c>
      <c r="AH1317" s="27">
        <f t="shared" si="150"/>
        <v>366038.50947265385</v>
      </c>
      <c r="AI1317" s="6" t="e">
        <f t="shared" si="152"/>
        <v>#N/A</v>
      </c>
    </row>
    <row r="1318" spans="1:35" x14ac:dyDescent="0.35">
      <c r="A1318" t="str">
        <f t="shared" si="151"/>
        <v>Hammersmith Bridge SurgeryH&amp;F Central PCNHammersmith &amp; FulhamE85033Mar12</v>
      </c>
      <c r="B1318" s="41" t="s">
        <v>552</v>
      </c>
      <c r="C1318" s="41" t="s">
        <v>429</v>
      </c>
      <c r="D1318" s="41" t="s">
        <v>22</v>
      </c>
      <c r="E1318" s="41" t="s">
        <v>146</v>
      </c>
      <c r="F1318" s="41" t="s">
        <v>146</v>
      </c>
      <c r="G1318" s="41" t="s">
        <v>767</v>
      </c>
      <c r="H1318" s="41">
        <v>12</v>
      </c>
      <c r="I1318" s="41">
        <v>11193.8382101729</v>
      </c>
      <c r="J1318" s="41">
        <v>2602</v>
      </c>
      <c r="K1318" s="41">
        <v>152</v>
      </c>
      <c r="L1318" s="41">
        <v>51.779800000000002</v>
      </c>
      <c r="M1318" s="41">
        <v>3.0247999999999999</v>
      </c>
      <c r="N1318" s="41"/>
      <c r="O1318" s="41"/>
      <c r="P1318" s="41"/>
      <c r="Q1318" s="41"/>
      <c r="R1318" s="41">
        <v>8416</v>
      </c>
      <c r="S1318" s="41">
        <v>150.6464</v>
      </c>
      <c r="T1318" s="41"/>
      <c r="U1318" s="41"/>
      <c r="V1318" s="41">
        <v>11170</v>
      </c>
      <c r="W1318" s="41">
        <v>205.45099999999999</v>
      </c>
      <c r="X1318" s="41"/>
      <c r="Y1318" s="41"/>
      <c r="Z1318" s="6">
        <f>0</f>
        <v>0</v>
      </c>
      <c r="AA1318" s="6">
        <f t="shared" si="146"/>
        <v>205.45099999999999</v>
      </c>
      <c r="AB1318" t="e">
        <f>IF(ISBLANK(Table1[[#This Row],[FY2425_Cost]])=TRUE,#N/A,Table1[[#This Row],[FY2425_Cost]])</f>
        <v>#N/A</v>
      </c>
      <c r="AC1318" s="6" t="e">
        <f t="shared" si="147"/>
        <v>#N/A</v>
      </c>
      <c r="AD1318" s="6" t="e">
        <f>SUMIFS($AB$3:AB1318,$B$3:B1318,B1318)</f>
        <v>#N/A</v>
      </c>
      <c r="AE1318" s="6">
        <f t="shared" si="148"/>
        <v>5037.2271945778057</v>
      </c>
      <c r="AF1318" s="6">
        <f t="shared" si="149"/>
        <v>5037.2271945778057</v>
      </c>
      <c r="AG1318" s="6">
        <f>VLOOKUP(Table1[[#This Row],[PracticeCode]],$AP$3:$AS$345,4,FALSE)</f>
        <v>5037.2271945778057</v>
      </c>
      <c r="AH1318" s="27">
        <f t="shared" si="150"/>
        <v>366038.50947265385</v>
      </c>
      <c r="AI1318" s="6" t="e">
        <f t="shared" si="152"/>
        <v>#N/A</v>
      </c>
    </row>
    <row r="1319" spans="1:35" x14ac:dyDescent="0.35">
      <c r="A1319" t="str">
        <f t="shared" si="151"/>
        <v>Hammersmith Bridge SurgeryH&amp;F Central PCNHammersmith &amp; FulhamE85033May2</v>
      </c>
      <c r="B1319" s="41" t="s">
        <v>552</v>
      </c>
      <c r="C1319" s="41" t="s">
        <v>429</v>
      </c>
      <c r="D1319" s="41" t="s">
        <v>22</v>
      </c>
      <c r="E1319" s="41" t="s">
        <v>146</v>
      </c>
      <c r="F1319" s="41" t="s">
        <v>146</v>
      </c>
      <c r="G1319" s="41" t="s">
        <v>757</v>
      </c>
      <c r="H1319" s="41">
        <v>2</v>
      </c>
      <c r="I1319" s="41">
        <v>11193.8382101729</v>
      </c>
      <c r="J1319" s="41">
        <v>42605</v>
      </c>
      <c r="K1319" s="41">
        <v>50</v>
      </c>
      <c r="L1319" s="41">
        <v>788.1925</v>
      </c>
      <c r="M1319" s="41">
        <v>0.92499999999999993</v>
      </c>
      <c r="N1319" s="41">
        <v>4940</v>
      </c>
      <c r="O1319" s="41">
        <v>74</v>
      </c>
      <c r="P1319" s="41">
        <v>98.306000000000012</v>
      </c>
      <c r="Q1319" s="41">
        <v>1.4726000000000001</v>
      </c>
      <c r="R1319" s="41">
        <v>4936</v>
      </c>
      <c r="S1319" s="41">
        <v>88.354399999999998</v>
      </c>
      <c r="T1319" s="41">
        <v>8167</v>
      </c>
      <c r="U1319" s="41">
        <v>179.67400000000001</v>
      </c>
      <c r="V1319" s="41">
        <v>47591</v>
      </c>
      <c r="W1319" s="41">
        <v>877.47190000000001</v>
      </c>
      <c r="X1319" s="41">
        <v>13181</v>
      </c>
      <c r="Y1319" s="41">
        <v>279.45260000000002</v>
      </c>
      <c r="Z1319" s="6">
        <f>0</f>
        <v>0</v>
      </c>
      <c r="AA1319" s="6">
        <f t="shared" si="146"/>
        <v>877.47190000000001</v>
      </c>
      <c r="AB1319">
        <f>IF(ISBLANK(Table1[[#This Row],[FY2425_Cost]])=TRUE,#N/A,Table1[[#This Row],[FY2425_Cost]])</f>
        <v>279.45260000000002</v>
      </c>
      <c r="AC1319" s="6">
        <f t="shared" si="147"/>
        <v>-598.01929999999993</v>
      </c>
      <c r="AD1319" s="6" t="e">
        <f>SUMIFS($AB$3:AB1319,$B$3:B1319,B1319)</f>
        <v>#N/A</v>
      </c>
      <c r="AE1319" s="6">
        <f t="shared" si="148"/>
        <v>5037.2271945778057</v>
      </c>
      <c r="AF1319" s="6">
        <f t="shared" si="149"/>
        <v>5037.2271945778057</v>
      </c>
      <c r="AG1319" s="6">
        <f>VLOOKUP(Table1[[#This Row],[PracticeCode]],$AP$3:$AS$345,4,FALSE)</f>
        <v>5037.2271945778057</v>
      </c>
      <c r="AH1319" s="27">
        <f t="shared" si="150"/>
        <v>366038.50947265385</v>
      </c>
      <c r="AI1319" s="6" t="e">
        <f t="shared" si="152"/>
        <v>#N/A</v>
      </c>
    </row>
    <row r="1320" spans="1:35" x14ac:dyDescent="0.35">
      <c r="A1320" t="str">
        <f t="shared" si="151"/>
        <v>Hammersmith Bridge SurgeryH&amp;F Central PCNHammersmith &amp; FulhamE85033Nov8</v>
      </c>
      <c r="B1320" s="41" t="s">
        <v>552</v>
      </c>
      <c r="C1320" s="41" t="s">
        <v>429</v>
      </c>
      <c r="D1320" s="41" t="s">
        <v>22</v>
      </c>
      <c r="E1320" s="41" t="s">
        <v>146</v>
      </c>
      <c r="F1320" s="41" t="s">
        <v>146</v>
      </c>
      <c r="G1320" s="41" t="s">
        <v>763</v>
      </c>
      <c r="H1320" s="41">
        <v>8</v>
      </c>
      <c r="I1320" s="41">
        <v>11193.8382101729</v>
      </c>
      <c r="J1320" s="41">
        <v>3088</v>
      </c>
      <c r="K1320" s="41">
        <v>216</v>
      </c>
      <c r="L1320" s="41">
        <v>61.4512</v>
      </c>
      <c r="M1320" s="41">
        <v>4.2984</v>
      </c>
      <c r="N1320" s="41"/>
      <c r="O1320" s="41"/>
      <c r="P1320" s="41"/>
      <c r="Q1320" s="41"/>
      <c r="R1320" s="41">
        <v>8987</v>
      </c>
      <c r="S1320" s="41">
        <v>160.8673</v>
      </c>
      <c r="T1320" s="41"/>
      <c r="U1320" s="41"/>
      <c r="V1320" s="41">
        <v>12291</v>
      </c>
      <c r="W1320" s="41">
        <v>226.61689999999999</v>
      </c>
      <c r="X1320" s="41"/>
      <c r="Y1320" s="41"/>
      <c r="Z1320" s="6">
        <f>0</f>
        <v>0</v>
      </c>
      <c r="AA1320" s="6">
        <f t="shared" si="146"/>
        <v>226.61689999999999</v>
      </c>
      <c r="AB1320" t="e">
        <f>IF(ISBLANK(Table1[[#This Row],[FY2425_Cost]])=TRUE,#N/A,Table1[[#This Row],[FY2425_Cost]])</f>
        <v>#N/A</v>
      </c>
      <c r="AC1320" s="6" t="e">
        <f t="shared" si="147"/>
        <v>#N/A</v>
      </c>
      <c r="AD1320" s="6" t="e">
        <f>SUMIFS($AB$3:AB1320,$B$3:B1320,B1320)</f>
        <v>#N/A</v>
      </c>
      <c r="AE1320" s="6">
        <f t="shared" si="148"/>
        <v>5037.2271945778057</v>
      </c>
      <c r="AF1320" s="6">
        <f t="shared" si="149"/>
        <v>5037.2271945778057</v>
      </c>
      <c r="AG1320" s="6">
        <f>VLOOKUP(Table1[[#This Row],[PracticeCode]],$AP$3:$AS$345,4,FALSE)</f>
        <v>5037.2271945778057</v>
      </c>
      <c r="AH1320" s="27">
        <f t="shared" si="150"/>
        <v>366038.50947265385</v>
      </c>
      <c r="AI1320" s="6" t="e">
        <f t="shared" si="152"/>
        <v>#N/A</v>
      </c>
    </row>
    <row r="1321" spans="1:35" x14ac:dyDescent="0.35">
      <c r="A1321" t="str">
        <f t="shared" si="151"/>
        <v>Hammersmith Bridge SurgeryH&amp;F Central PCNHammersmith &amp; FulhamE85033Oct7</v>
      </c>
      <c r="B1321" s="41" t="s">
        <v>552</v>
      </c>
      <c r="C1321" s="41" t="s">
        <v>429</v>
      </c>
      <c r="D1321" s="41" t="s">
        <v>22</v>
      </c>
      <c r="E1321" s="41" t="s">
        <v>146</v>
      </c>
      <c r="F1321" s="41" t="s">
        <v>146</v>
      </c>
      <c r="G1321" s="41" t="s">
        <v>762</v>
      </c>
      <c r="H1321" s="41">
        <v>7</v>
      </c>
      <c r="I1321" s="41">
        <v>11193.8382101729</v>
      </c>
      <c r="J1321" s="41">
        <v>2438</v>
      </c>
      <c r="K1321" s="41">
        <v>208</v>
      </c>
      <c r="L1321" s="41">
        <v>48.516200000000005</v>
      </c>
      <c r="M1321" s="41">
        <v>4.1392000000000007</v>
      </c>
      <c r="N1321" s="41">
        <v>0</v>
      </c>
      <c r="O1321" s="41">
        <v>4027</v>
      </c>
      <c r="P1321" s="41">
        <v>0</v>
      </c>
      <c r="Q1321" s="41">
        <v>90.607500000000002</v>
      </c>
      <c r="R1321" s="41">
        <v>10651</v>
      </c>
      <c r="S1321" s="41">
        <v>190.65289999999999</v>
      </c>
      <c r="T1321" s="41">
        <v>8049</v>
      </c>
      <c r="U1321" s="41">
        <v>177.078</v>
      </c>
      <c r="V1321" s="41">
        <v>13297</v>
      </c>
      <c r="W1321" s="41">
        <v>243.3083</v>
      </c>
      <c r="X1321" s="41">
        <v>12076</v>
      </c>
      <c r="Y1321" s="41">
        <v>267.68549999999999</v>
      </c>
      <c r="Z1321" s="6">
        <f>0</f>
        <v>0</v>
      </c>
      <c r="AA1321" s="6">
        <f t="shared" si="146"/>
        <v>243.3083</v>
      </c>
      <c r="AB1321">
        <f>IF(ISBLANK(Table1[[#This Row],[FY2425_Cost]])=TRUE,#N/A,Table1[[#This Row],[FY2425_Cost]])</f>
        <v>267.68549999999999</v>
      </c>
      <c r="AC1321" s="6">
        <f t="shared" si="147"/>
        <v>24.377199999999988</v>
      </c>
      <c r="AD1321" s="6" t="e">
        <f>SUMIFS($AB$3:AB1321,$B$3:B1321,B1321)</f>
        <v>#N/A</v>
      </c>
      <c r="AE1321" s="6">
        <f t="shared" si="148"/>
        <v>5037.2271945778057</v>
      </c>
      <c r="AF1321" s="6">
        <f t="shared" si="149"/>
        <v>5037.2271945778057</v>
      </c>
      <c r="AG1321" s="6">
        <f>VLOOKUP(Table1[[#This Row],[PracticeCode]],$AP$3:$AS$345,4,FALSE)</f>
        <v>5037.2271945778057</v>
      </c>
      <c r="AH1321" s="27">
        <f t="shared" si="150"/>
        <v>366038.50947265385</v>
      </c>
      <c r="AI1321" s="6" t="e">
        <f t="shared" si="152"/>
        <v>#N/A</v>
      </c>
    </row>
    <row r="1322" spans="1:35" x14ac:dyDescent="0.35">
      <c r="A1322" t="str">
        <f t="shared" si="151"/>
        <v>Hammersmith Bridge SurgeryH&amp;F Central PCNHammersmith &amp; FulhamE85033Sep6</v>
      </c>
      <c r="B1322" s="41" t="s">
        <v>552</v>
      </c>
      <c r="C1322" s="41" t="s">
        <v>429</v>
      </c>
      <c r="D1322" s="41" t="s">
        <v>22</v>
      </c>
      <c r="E1322" s="41" t="s">
        <v>146</v>
      </c>
      <c r="F1322" s="41" t="s">
        <v>146</v>
      </c>
      <c r="G1322" s="41" t="s">
        <v>761</v>
      </c>
      <c r="H1322" s="41">
        <v>6</v>
      </c>
      <c r="I1322" s="41">
        <v>11193.8382101729</v>
      </c>
      <c r="J1322" s="41">
        <v>1546</v>
      </c>
      <c r="K1322" s="41">
        <v>5391</v>
      </c>
      <c r="L1322" s="41">
        <v>30.765400000000003</v>
      </c>
      <c r="M1322" s="41">
        <v>107.2809</v>
      </c>
      <c r="N1322" s="41">
        <v>3500</v>
      </c>
      <c r="O1322" s="41">
        <v>5649</v>
      </c>
      <c r="P1322" s="41">
        <v>78.75</v>
      </c>
      <c r="Q1322" s="41">
        <v>127.10249999999999</v>
      </c>
      <c r="R1322" s="41">
        <v>9543</v>
      </c>
      <c r="S1322" s="41">
        <v>170.81970000000001</v>
      </c>
      <c r="T1322" s="41">
        <v>7372</v>
      </c>
      <c r="U1322" s="41">
        <v>162.184</v>
      </c>
      <c r="V1322" s="41">
        <v>16480</v>
      </c>
      <c r="W1322" s="41">
        <v>308.86599999999999</v>
      </c>
      <c r="X1322" s="41">
        <v>16521</v>
      </c>
      <c r="Y1322" s="41">
        <v>368.03649999999999</v>
      </c>
      <c r="Z1322" s="6">
        <f>0</f>
        <v>0</v>
      </c>
      <c r="AA1322" s="6">
        <f t="shared" si="146"/>
        <v>308.86599999999999</v>
      </c>
      <c r="AB1322">
        <f>IF(ISBLANK(Table1[[#This Row],[FY2425_Cost]])=TRUE,#N/A,Table1[[#This Row],[FY2425_Cost]])</f>
        <v>368.03649999999999</v>
      </c>
      <c r="AC1322" s="6">
        <f t="shared" si="147"/>
        <v>59.170500000000004</v>
      </c>
      <c r="AD1322" s="6" t="e">
        <f>SUMIFS($AB$3:AB1322,$B$3:B1322,B1322)</f>
        <v>#N/A</v>
      </c>
      <c r="AE1322" s="6">
        <f t="shared" si="148"/>
        <v>5037.2271945778057</v>
      </c>
      <c r="AF1322" s="6">
        <f t="shared" si="149"/>
        <v>5037.2271945778057</v>
      </c>
      <c r="AG1322" s="6">
        <f>VLOOKUP(Table1[[#This Row],[PracticeCode]],$AP$3:$AS$345,4,FALSE)</f>
        <v>5037.2271945778057</v>
      </c>
      <c r="AH1322" s="27">
        <f t="shared" si="150"/>
        <v>366038.50947265385</v>
      </c>
      <c r="AI1322" s="6" t="e">
        <f t="shared" si="152"/>
        <v>#N/A</v>
      </c>
    </row>
    <row r="1323" spans="1:35" x14ac:dyDescent="0.35">
      <c r="A1323" t="str">
        <f t="shared" si="151"/>
        <v>HAMMOND ROAD SURGERYSouth SouthallEalingE85090Apr1</v>
      </c>
      <c r="B1323" s="41" t="s">
        <v>631</v>
      </c>
      <c r="C1323" s="41" t="s">
        <v>453</v>
      </c>
      <c r="D1323" s="41" t="s">
        <v>12</v>
      </c>
      <c r="E1323" s="41" t="s">
        <v>147</v>
      </c>
      <c r="F1323" s="41" t="s">
        <v>147</v>
      </c>
      <c r="G1323" s="41" t="s">
        <v>756</v>
      </c>
      <c r="H1323" s="41">
        <v>1</v>
      </c>
      <c r="I1323" s="41">
        <v>5414.5700528533498</v>
      </c>
      <c r="J1323" s="41">
        <v>129</v>
      </c>
      <c r="K1323" s="41">
        <v>0</v>
      </c>
      <c r="L1323" s="41">
        <v>2.3864999999999998</v>
      </c>
      <c r="M1323" s="41">
        <v>0</v>
      </c>
      <c r="N1323" s="41">
        <v>286</v>
      </c>
      <c r="O1323" s="41">
        <v>0</v>
      </c>
      <c r="P1323" s="41">
        <v>5.6914000000000007</v>
      </c>
      <c r="Q1323" s="41">
        <v>0</v>
      </c>
      <c r="R1323" s="41">
        <v>2097</v>
      </c>
      <c r="S1323" s="41">
        <v>37.536299999999997</v>
      </c>
      <c r="T1323" s="41">
        <v>2877</v>
      </c>
      <c r="U1323" s="41">
        <v>63.293999999999997</v>
      </c>
      <c r="V1323" s="41">
        <v>2226</v>
      </c>
      <c r="W1323" s="41">
        <v>39.922799999999995</v>
      </c>
      <c r="X1323" s="41">
        <v>3163</v>
      </c>
      <c r="Y1323" s="41">
        <v>68.985399999999998</v>
      </c>
      <c r="Z1323" s="6">
        <f>0</f>
        <v>0</v>
      </c>
      <c r="AA1323" s="6">
        <f t="shared" si="146"/>
        <v>39.922799999999995</v>
      </c>
      <c r="AB1323">
        <f>IF(ISBLANK(Table1[[#This Row],[FY2425_Cost]])=TRUE,#N/A,Table1[[#This Row],[FY2425_Cost]])</f>
        <v>68.985399999999998</v>
      </c>
      <c r="AC1323" s="6">
        <f t="shared" si="147"/>
        <v>29.062600000000003</v>
      </c>
      <c r="AD1323" s="6">
        <f>SUMIFS($AB$3:AB1323,$B$3:B1323,B1323)</f>
        <v>68.985399999999998</v>
      </c>
      <c r="AE1323" s="6">
        <f t="shared" si="148"/>
        <v>2436.5565237840074</v>
      </c>
      <c r="AF1323" s="6">
        <f t="shared" si="149"/>
        <v>2436.5565237840074</v>
      </c>
      <c r="AG1323" s="6">
        <f>VLOOKUP(Table1[[#This Row],[PracticeCode]],$AP$3:$AS$345,4,FALSE)</f>
        <v>2436.5565237840074</v>
      </c>
      <c r="AH1323" s="27">
        <f t="shared" si="150"/>
        <v>177056.44072830456</v>
      </c>
      <c r="AI1323" s="6">
        <f t="shared" si="152"/>
        <v>0</v>
      </c>
    </row>
    <row r="1324" spans="1:35" x14ac:dyDescent="0.35">
      <c r="A1324" t="str">
        <f t="shared" si="151"/>
        <v>HAMMOND ROAD SURGERYSouth SouthallEalingE85090Aug5</v>
      </c>
      <c r="B1324" s="41" t="s">
        <v>631</v>
      </c>
      <c r="C1324" s="41" t="s">
        <v>453</v>
      </c>
      <c r="D1324" s="41" t="s">
        <v>12</v>
      </c>
      <c r="E1324" s="41" t="s">
        <v>147</v>
      </c>
      <c r="F1324" s="41" t="s">
        <v>147</v>
      </c>
      <c r="G1324" s="41" t="s">
        <v>760</v>
      </c>
      <c r="H1324" s="41">
        <v>5</v>
      </c>
      <c r="I1324" s="41">
        <v>5414.5700528533498</v>
      </c>
      <c r="J1324" s="41">
        <v>111</v>
      </c>
      <c r="K1324" s="41">
        <v>0</v>
      </c>
      <c r="L1324" s="41">
        <v>2.0535000000000001</v>
      </c>
      <c r="M1324" s="41">
        <v>0</v>
      </c>
      <c r="N1324" s="41">
        <v>467</v>
      </c>
      <c r="O1324" s="41">
        <v>0</v>
      </c>
      <c r="P1324" s="41">
        <v>9.2933000000000003</v>
      </c>
      <c r="Q1324" s="41">
        <v>0</v>
      </c>
      <c r="R1324" s="41">
        <v>3878</v>
      </c>
      <c r="S1324" s="41">
        <v>69.416200000000003</v>
      </c>
      <c r="T1324" s="41">
        <v>3637</v>
      </c>
      <c r="U1324" s="41">
        <v>80.013999999999996</v>
      </c>
      <c r="V1324" s="41">
        <v>3989</v>
      </c>
      <c r="W1324" s="41">
        <v>71.469700000000003</v>
      </c>
      <c r="X1324" s="41">
        <v>4104</v>
      </c>
      <c r="Y1324" s="41">
        <v>89.307299999999998</v>
      </c>
      <c r="Z1324" s="6">
        <f>0</f>
        <v>0</v>
      </c>
      <c r="AA1324" s="6">
        <f t="shared" si="146"/>
        <v>71.469700000000003</v>
      </c>
      <c r="AB1324">
        <f>IF(ISBLANK(Table1[[#This Row],[FY2425_Cost]])=TRUE,#N/A,Table1[[#This Row],[FY2425_Cost]])</f>
        <v>89.307299999999998</v>
      </c>
      <c r="AC1324" s="6">
        <f t="shared" si="147"/>
        <v>17.837599999999995</v>
      </c>
      <c r="AD1324" s="6">
        <f>SUMIFS($AB$3:AB1324,$B$3:B1324,B1324)</f>
        <v>158.2927</v>
      </c>
      <c r="AE1324" s="6">
        <f t="shared" si="148"/>
        <v>2436.5565237840074</v>
      </c>
      <c r="AF1324" s="6">
        <f t="shared" si="149"/>
        <v>2436.5565237840074</v>
      </c>
      <c r="AG1324" s="6">
        <f>VLOOKUP(Table1[[#This Row],[PracticeCode]],$AP$3:$AS$345,4,FALSE)</f>
        <v>2436.5565237840074</v>
      </c>
      <c r="AH1324" s="27">
        <f t="shared" si="150"/>
        <v>177056.44072830456</v>
      </c>
      <c r="AI1324" s="6">
        <f t="shared" si="152"/>
        <v>0</v>
      </c>
    </row>
    <row r="1325" spans="1:35" x14ac:dyDescent="0.35">
      <c r="A1325" t="str">
        <f t="shared" si="151"/>
        <v>HAMMOND ROAD SURGERYSouth SouthallEalingE85090Dec9</v>
      </c>
      <c r="B1325" s="41" t="s">
        <v>631</v>
      </c>
      <c r="C1325" s="41" t="s">
        <v>453</v>
      </c>
      <c r="D1325" s="41" t="s">
        <v>12</v>
      </c>
      <c r="E1325" s="41" t="s">
        <v>147</v>
      </c>
      <c r="F1325" s="41" t="s">
        <v>147</v>
      </c>
      <c r="G1325" s="41" t="s">
        <v>764</v>
      </c>
      <c r="H1325" s="41">
        <v>9</v>
      </c>
      <c r="I1325" s="41">
        <v>5414.5700528533498</v>
      </c>
      <c r="J1325" s="41">
        <v>168</v>
      </c>
      <c r="K1325" s="41">
        <v>3</v>
      </c>
      <c r="L1325" s="41">
        <v>3.3432000000000004</v>
      </c>
      <c r="M1325" s="41">
        <v>5.9700000000000003E-2</v>
      </c>
      <c r="N1325" s="41"/>
      <c r="O1325" s="41"/>
      <c r="P1325" s="41"/>
      <c r="Q1325" s="41"/>
      <c r="R1325" s="41">
        <v>2769</v>
      </c>
      <c r="S1325" s="41">
        <v>49.565100000000001</v>
      </c>
      <c r="T1325" s="41"/>
      <c r="U1325" s="41"/>
      <c r="V1325" s="41">
        <v>2940</v>
      </c>
      <c r="W1325" s="41">
        <v>52.968000000000004</v>
      </c>
      <c r="X1325" s="41"/>
      <c r="Y1325" s="41"/>
      <c r="Z1325" s="6">
        <f>0</f>
        <v>0</v>
      </c>
      <c r="AA1325" s="6">
        <f t="shared" si="146"/>
        <v>52.968000000000004</v>
      </c>
      <c r="AB1325" t="e">
        <f>IF(ISBLANK(Table1[[#This Row],[FY2425_Cost]])=TRUE,#N/A,Table1[[#This Row],[FY2425_Cost]])</f>
        <v>#N/A</v>
      </c>
      <c r="AC1325" s="6" t="e">
        <f t="shared" si="147"/>
        <v>#N/A</v>
      </c>
      <c r="AD1325" s="6" t="e">
        <f>SUMIFS($AB$3:AB1325,$B$3:B1325,B1325)</f>
        <v>#N/A</v>
      </c>
      <c r="AE1325" s="6">
        <f t="shared" si="148"/>
        <v>2436.5565237840074</v>
      </c>
      <c r="AF1325" s="6">
        <f t="shared" si="149"/>
        <v>2436.5565237840074</v>
      </c>
      <c r="AG1325" s="6">
        <f>VLOOKUP(Table1[[#This Row],[PracticeCode]],$AP$3:$AS$345,4,FALSE)</f>
        <v>2436.5565237840074</v>
      </c>
      <c r="AH1325" s="27">
        <f t="shared" si="150"/>
        <v>177056.44072830456</v>
      </c>
      <c r="AI1325" s="6" t="e">
        <f t="shared" si="152"/>
        <v>#N/A</v>
      </c>
    </row>
    <row r="1326" spans="1:35" x14ac:dyDescent="0.35">
      <c r="A1326" t="str">
        <f t="shared" si="151"/>
        <v>HAMMOND ROAD SURGERYSouth SouthallEalingE85090Feb11</v>
      </c>
      <c r="B1326" s="41" t="s">
        <v>631</v>
      </c>
      <c r="C1326" s="41" t="s">
        <v>453</v>
      </c>
      <c r="D1326" s="41" t="s">
        <v>12</v>
      </c>
      <c r="E1326" s="41" t="s">
        <v>147</v>
      </c>
      <c r="F1326" s="41" t="s">
        <v>147</v>
      </c>
      <c r="G1326" s="41" t="s">
        <v>766</v>
      </c>
      <c r="H1326" s="41">
        <v>11</v>
      </c>
      <c r="I1326" s="41">
        <v>5414.5700528533498</v>
      </c>
      <c r="J1326" s="41">
        <v>224</v>
      </c>
      <c r="K1326" s="41">
        <v>0</v>
      </c>
      <c r="L1326" s="41">
        <v>4.4576000000000002</v>
      </c>
      <c r="M1326" s="41">
        <v>0</v>
      </c>
      <c r="N1326" s="41"/>
      <c r="O1326" s="41"/>
      <c r="P1326" s="41"/>
      <c r="Q1326" s="41"/>
      <c r="R1326" s="41">
        <v>6899</v>
      </c>
      <c r="S1326" s="41">
        <v>123.49209999999999</v>
      </c>
      <c r="T1326" s="41"/>
      <c r="U1326" s="41"/>
      <c r="V1326" s="41">
        <v>7123</v>
      </c>
      <c r="W1326" s="41">
        <v>127.94969999999999</v>
      </c>
      <c r="X1326" s="41"/>
      <c r="Y1326" s="41"/>
      <c r="Z1326" s="6">
        <f>0</f>
        <v>0</v>
      </c>
      <c r="AA1326" s="6">
        <f t="shared" si="146"/>
        <v>127.94969999999999</v>
      </c>
      <c r="AB1326" t="e">
        <f>IF(ISBLANK(Table1[[#This Row],[FY2425_Cost]])=TRUE,#N/A,Table1[[#This Row],[FY2425_Cost]])</f>
        <v>#N/A</v>
      </c>
      <c r="AC1326" s="6" t="e">
        <f t="shared" si="147"/>
        <v>#N/A</v>
      </c>
      <c r="AD1326" s="6" t="e">
        <f>SUMIFS($AB$3:AB1326,$B$3:B1326,B1326)</f>
        <v>#N/A</v>
      </c>
      <c r="AE1326" s="6">
        <f t="shared" si="148"/>
        <v>2436.5565237840074</v>
      </c>
      <c r="AF1326" s="6">
        <f t="shared" si="149"/>
        <v>2436.5565237840074</v>
      </c>
      <c r="AG1326" s="6">
        <f>VLOOKUP(Table1[[#This Row],[PracticeCode]],$AP$3:$AS$345,4,FALSE)</f>
        <v>2436.5565237840074</v>
      </c>
      <c r="AH1326" s="27">
        <f t="shared" si="150"/>
        <v>177056.44072830456</v>
      </c>
      <c r="AI1326" s="6" t="e">
        <f t="shared" si="152"/>
        <v>#N/A</v>
      </c>
    </row>
    <row r="1327" spans="1:35" x14ac:dyDescent="0.35">
      <c r="A1327" t="str">
        <f t="shared" si="151"/>
        <v>HAMMOND ROAD SURGERYSouth SouthallEalingE85090Jan10</v>
      </c>
      <c r="B1327" s="41" t="s">
        <v>631</v>
      </c>
      <c r="C1327" s="41" t="s">
        <v>453</v>
      </c>
      <c r="D1327" s="41" t="s">
        <v>12</v>
      </c>
      <c r="E1327" s="41" t="s">
        <v>147</v>
      </c>
      <c r="F1327" s="41" t="s">
        <v>147</v>
      </c>
      <c r="G1327" s="41" t="s">
        <v>765</v>
      </c>
      <c r="H1327" s="41">
        <v>10</v>
      </c>
      <c r="I1327" s="41">
        <v>5414.5700528533498</v>
      </c>
      <c r="J1327" s="41">
        <v>245</v>
      </c>
      <c r="K1327" s="41">
        <v>0</v>
      </c>
      <c r="L1327" s="41">
        <v>4.8755000000000006</v>
      </c>
      <c r="M1327" s="41">
        <v>0</v>
      </c>
      <c r="N1327" s="41"/>
      <c r="O1327" s="41"/>
      <c r="P1327" s="41"/>
      <c r="Q1327" s="41"/>
      <c r="R1327" s="41">
        <v>6048</v>
      </c>
      <c r="S1327" s="41">
        <v>108.25920000000001</v>
      </c>
      <c r="T1327" s="41"/>
      <c r="U1327" s="41"/>
      <c r="V1327" s="41">
        <v>6293</v>
      </c>
      <c r="W1327" s="41">
        <v>113.13470000000001</v>
      </c>
      <c r="X1327" s="41"/>
      <c r="Y1327" s="41"/>
      <c r="Z1327" s="6">
        <f>0</f>
        <v>0</v>
      </c>
      <c r="AA1327" s="6">
        <f t="shared" si="146"/>
        <v>113.13470000000001</v>
      </c>
      <c r="AB1327" t="e">
        <f>IF(ISBLANK(Table1[[#This Row],[FY2425_Cost]])=TRUE,#N/A,Table1[[#This Row],[FY2425_Cost]])</f>
        <v>#N/A</v>
      </c>
      <c r="AC1327" s="6" t="e">
        <f t="shared" si="147"/>
        <v>#N/A</v>
      </c>
      <c r="AD1327" s="6" t="e">
        <f>SUMIFS($AB$3:AB1327,$B$3:B1327,B1327)</f>
        <v>#N/A</v>
      </c>
      <c r="AE1327" s="6">
        <f t="shared" si="148"/>
        <v>2436.5565237840074</v>
      </c>
      <c r="AF1327" s="6">
        <f t="shared" si="149"/>
        <v>2436.5565237840074</v>
      </c>
      <c r="AG1327" s="6">
        <f>VLOOKUP(Table1[[#This Row],[PracticeCode]],$AP$3:$AS$345,4,FALSE)</f>
        <v>2436.5565237840074</v>
      </c>
      <c r="AH1327" s="27">
        <f t="shared" si="150"/>
        <v>177056.44072830456</v>
      </c>
      <c r="AI1327" s="6" t="e">
        <f t="shared" si="152"/>
        <v>#N/A</v>
      </c>
    </row>
    <row r="1328" spans="1:35" x14ac:dyDescent="0.35">
      <c r="A1328" t="str">
        <f t="shared" si="151"/>
        <v>HAMMOND ROAD SURGERYSouth SouthallEalingE85090Jul4</v>
      </c>
      <c r="B1328" s="41" t="s">
        <v>631</v>
      </c>
      <c r="C1328" s="41" t="s">
        <v>453</v>
      </c>
      <c r="D1328" s="41" t="s">
        <v>12</v>
      </c>
      <c r="E1328" s="41" t="s">
        <v>147</v>
      </c>
      <c r="F1328" s="41" t="s">
        <v>147</v>
      </c>
      <c r="G1328" s="41" t="s">
        <v>759</v>
      </c>
      <c r="H1328" s="41">
        <v>4</v>
      </c>
      <c r="I1328" s="41">
        <v>5414.5700528533498</v>
      </c>
      <c r="J1328" s="41">
        <v>743</v>
      </c>
      <c r="K1328" s="41">
        <v>0</v>
      </c>
      <c r="L1328" s="41">
        <v>13.7455</v>
      </c>
      <c r="M1328" s="41">
        <v>0</v>
      </c>
      <c r="N1328" s="41">
        <v>327</v>
      </c>
      <c r="O1328" s="41">
        <v>0</v>
      </c>
      <c r="P1328" s="41">
        <v>6.5073000000000008</v>
      </c>
      <c r="Q1328" s="41">
        <v>0</v>
      </c>
      <c r="R1328" s="41">
        <v>3349</v>
      </c>
      <c r="S1328" s="41">
        <v>59.947099999999999</v>
      </c>
      <c r="T1328" s="41">
        <v>4526</v>
      </c>
      <c r="U1328" s="41">
        <v>99.572000000000003</v>
      </c>
      <c r="V1328" s="41">
        <v>4092</v>
      </c>
      <c r="W1328" s="41">
        <v>73.692599999999999</v>
      </c>
      <c r="X1328" s="41">
        <v>4853</v>
      </c>
      <c r="Y1328" s="41">
        <v>106.0793</v>
      </c>
      <c r="Z1328" s="6">
        <f>0</f>
        <v>0</v>
      </c>
      <c r="AA1328" s="6">
        <f t="shared" si="146"/>
        <v>73.692599999999999</v>
      </c>
      <c r="AB1328">
        <f>IF(ISBLANK(Table1[[#This Row],[FY2425_Cost]])=TRUE,#N/A,Table1[[#This Row],[FY2425_Cost]])</f>
        <v>106.0793</v>
      </c>
      <c r="AC1328" s="6">
        <f t="shared" si="147"/>
        <v>32.386700000000005</v>
      </c>
      <c r="AD1328" s="6" t="e">
        <f>SUMIFS($AB$3:AB1328,$B$3:B1328,B1328)</f>
        <v>#N/A</v>
      </c>
      <c r="AE1328" s="6">
        <f t="shared" si="148"/>
        <v>2436.5565237840074</v>
      </c>
      <c r="AF1328" s="6">
        <f t="shared" si="149"/>
        <v>2436.5565237840074</v>
      </c>
      <c r="AG1328" s="6">
        <f>VLOOKUP(Table1[[#This Row],[PracticeCode]],$AP$3:$AS$345,4,FALSE)</f>
        <v>2436.5565237840074</v>
      </c>
      <c r="AH1328" s="27">
        <f t="shared" si="150"/>
        <v>177056.44072830456</v>
      </c>
      <c r="AI1328" s="6" t="e">
        <f t="shared" si="152"/>
        <v>#N/A</v>
      </c>
    </row>
    <row r="1329" spans="1:35" x14ac:dyDescent="0.35">
      <c r="A1329" t="str">
        <f t="shared" si="151"/>
        <v>HAMMOND ROAD SURGERYSouth SouthallEalingE85090Jun3</v>
      </c>
      <c r="B1329" s="41" t="s">
        <v>631</v>
      </c>
      <c r="C1329" s="41" t="s">
        <v>453</v>
      </c>
      <c r="D1329" s="41" t="s">
        <v>12</v>
      </c>
      <c r="E1329" s="41" t="s">
        <v>147</v>
      </c>
      <c r="F1329" s="41" t="s">
        <v>147</v>
      </c>
      <c r="G1329" s="41" t="s">
        <v>758</v>
      </c>
      <c r="H1329" s="41">
        <v>3</v>
      </c>
      <c r="I1329" s="41">
        <v>5414.5700528533498</v>
      </c>
      <c r="J1329" s="41">
        <v>2037</v>
      </c>
      <c r="K1329" s="41">
        <v>0</v>
      </c>
      <c r="L1329" s="41">
        <v>37.6845</v>
      </c>
      <c r="M1329" s="41">
        <v>0</v>
      </c>
      <c r="N1329" s="41">
        <v>205</v>
      </c>
      <c r="O1329" s="41">
        <v>0</v>
      </c>
      <c r="P1329" s="41">
        <v>4.0795000000000003</v>
      </c>
      <c r="Q1329" s="41">
        <v>0</v>
      </c>
      <c r="R1329" s="41">
        <v>2539</v>
      </c>
      <c r="S1329" s="41">
        <v>45.448099999999997</v>
      </c>
      <c r="T1329" s="41">
        <v>4812</v>
      </c>
      <c r="U1329" s="41">
        <v>105.864</v>
      </c>
      <c r="V1329" s="41">
        <v>4576</v>
      </c>
      <c r="W1329" s="41">
        <v>83.132599999999996</v>
      </c>
      <c r="X1329" s="41">
        <v>5017</v>
      </c>
      <c r="Y1329" s="41">
        <v>109.9435</v>
      </c>
      <c r="Z1329" s="6">
        <f>0</f>
        <v>0</v>
      </c>
      <c r="AA1329" s="6">
        <f t="shared" si="146"/>
        <v>83.132599999999996</v>
      </c>
      <c r="AB1329">
        <f>IF(ISBLANK(Table1[[#This Row],[FY2425_Cost]])=TRUE,#N/A,Table1[[#This Row],[FY2425_Cost]])</f>
        <v>109.9435</v>
      </c>
      <c r="AC1329" s="6">
        <f t="shared" si="147"/>
        <v>26.810900000000004</v>
      </c>
      <c r="AD1329" s="6" t="e">
        <f>SUMIFS($AB$3:AB1329,$B$3:B1329,B1329)</f>
        <v>#N/A</v>
      </c>
      <c r="AE1329" s="6">
        <f t="shared" si="148"/>
        <v>2436.5565237840074</v>
      </c>
      <c r="AF1329" s="6">
        <f t="shared" si="149"/>
        <v>2436.5565237840074</v>
      </c>
      <c r="AG1329" s="6">
        <f>VLOOKUP(Table1[[#This Row],[PracticeCode]],$AP$3:$AS$345,4,FALSE)</f>
        <v>2436.5565237840074</v>
      </c>
      <c r="AH1329" s="27">
        <f t="shared" si="150"/>
        <v>177056.44072830456</v>
      </c>
      <c r="AI1329" s="6" t="e">
        <f t="shared" si="152"/>
        <v>#N/A</v>
      </c>
    </row>
    <row r="1330" spans="1:35" x14ac:dyDescent="0.35">
      <c r="A1330" t="str">
        <f t="shared" si="151"/>
        <v>HAMMOND ROAD SURGERYSouth SouthallEalingE85090Mar12</v>
      </c>
      <c r="B1330" s="41" t="s">
        <v>631</v>
      </c>
      <c r="C1330" s="41" t="s">
        <v>453</v>
      </c>
      <c r="D1330" s="41" t="s">
        <v>12</v>
      </c>
      <c r="E1330" s="41" t="s">
        <v>147</v>
      </c>
      <c r="F1330" s="41" t="s">
        <v>147</v>
      </c>
      <c r="G1330" s="41" t="s">
        <v>767</v>
      </c>
      <c r="H1330" s="41">
        <v>12</v>
      </c>
      <c r="I1330" s="41">
        <v>5414.5700528533498</v>
      </c>
      <c r="J1330" s="41">
        <v>255</v>
      </c>
      <c r="K1330" s="41">
        <v>5</v>
      </c>
      <c r="L1330" s="41">
        <v>5.0745000000000005</v>
      </c>
      <c r="M1330" s="41">
        <v>9.9500000000000005E-2</v>
      </c>
      <c r="N1330" s="41"/>
      <c r="O1330" s="41"/>
      <c r="P1330" s="41"/>
      <c r="Q1330" s="41"/>
      <c r="R1330" s="41">
        <v>2611</v>
      </c>
      <c r="S1330" s="41">
        <v>46.736899999999999</v>
      </c>
      <c r="T1330" s="41"/>
      <c r="U1330" s="41"/>
      <c r="V1330" s="41">
        <v>2871</v>
      </c>
      <c r="W1330" s="41">
        <v>51.910899999999998</v>
      </c>
      <c r="X1330" s="41"/>
      <c r="Y1330" s="41"/>
      <c r="Z1330" s="6">
        <f>0</f>
        <v>0</v>
      </c>
      <c r="AA1330" s="6">
        <f t="shared" si="146"/>
        <v>51.910899999999998</v>
      </c>
      <c r="AB1330" t="e">
        <f>IF(ISBLANK(Table1[[#This Row],[FY2425_Cost]])=TRUE,#N/A,Table1[[#This Row],[FY2425_Cost]])</f>
        <v>#N/A</v>
      </c>
      <c r="AC1330" s="6" t="e">
        <f t="shared" si="147"/>
        <v>#N/A</v>
      </c>
      <c r="AD1330" s="6" t="e">
        <f>SUMIFS($AB$3:AB1330,$B$3:B1330,B1330)</f>
        <v>#N/A</v>
      </c>
      <c r="AE1330" s="6">
        <f t="shared" si="148"/>
        <v>2436.5565237840074</v>
      </c>
      <c r="AF1330" s="6">
        <f t="shared" si="149"/>
        <v>2436.5565237840074</v>
      </c>
      <c r="AG1330" s="6">
        <f>VLOOKUP(Table1[[#This Row],[PracticeCode]],$AP$3:$AS$345,4,FALSE)</f>
        <v>2436.5565237840074</v>
      </c>
      <c r="AH1330" s="27">
        <f t="shared" si="150"/>
        <v>177056.44072830456</v>
      </c>
      <c r="AI1330" s="6" t="e">
        <f t="shared" si="152"/>
        <v>#N/A</v>
      </c>
    </row>
    <row r="1331" spans="1:35" x14ac:dyDescent="0.35">
      <c r="A1331" t="str">
        <f t="shared" si="151"/>
        <v>HAMMOND ROAD SURGERYSouth SouthallEalingE85090May2</v>
      </c>
      <c r="B1331" s="41" t="s">
        <v>631</v>
      </c>
      <c r="C1331" s="41" t="s">
        <v>453</v>
      </c>
      <c r="D1331" s="41" t="s">
        <v>12</v>
      </c>
      <c r="E1331" s="41" t="s">
        <v>147</v>
      </c>
      <c r="F1331" s="41" t="s">
        <v>147</v>
      </c>
      <c r="G1331" s="41" t="s">
        <v>757</v>
      </c>
      <c r="H1331" s="41">
        <v>2</v>
      </c>
      <c r="I1331" s="41">
        <v>5414.5700528533498</v>
      </c>
      <c r="J1331" s="41">
        <v>9109</v>
      </c>
      <c r="K1331" s="41">
        <v>0</v>
      </c>
      <c r="L1331" s="41">
        <v>168.51649999999998</v>
      </c>
      <c r="M1331" s="41">
        <v>0</v>
      </c>
      <c r="N1331" s="41">
        <v>208</v>
      </c>
      <c r="O1331" s="41">
        <v>0</v>
      </c>
      <c r="P1331" s="41">
        <v>4.1392000000000007</v>
      </c>
      <c r="Q1331" s="41">
        <v>0</v>
      </c>
      <c r="R1331" s="41">
        <v>3470</v>
      </c>
      <c r="S1331" s="41">
        <v>62.113</v>
      </c>
      <c r="T1331" s="41">
        <v>3534</v>
      </c>
      <c r="U1331" s="41">
        <v>77.748000000000005</v>
      </c>
      <c r="V1331" s="41">
        <v>12579</v>
      </c>
      <c r="W1331" s="41">
        <v>230.62949999999998</v>
      </c>
      <c r="X1331" s="41">
        <v>3742</v>
      </c>
      <c r="Y1331" s="41">
        <v>81.887200000000007</v>
      </c>
      <c r="Z1331" s="6">
        <f>0</f>
        <v>0</v>
      </c>
      <c r="AA1331" s="6">
        <f t="shared" si="146"/>
        <v>230.62949999999998</v>
      </c>
      <c r="AB1331">
        <f>IF(ISBLANK(Table1[[#This Row],[FY2425_Cost]])=TRUE,#N/A,Table1[[#This Row],[FY2425_Cost]])</f>
        <v>81.887200000000007</v>
      </c>
      <c r="AC1331" s="6">
        <f t="shared" si="147"/>
        <v>-148.74229999999997</v>
      </c>
      <c r="AD1331" s="6" t="e">
        <f>SUMIFS($AB$3:AB1331,$B$3:B1331,B1331)</f>
        <v>#N/A</v>
      </c>
      <c r="AE1331" s="6">
        <f t="shared" si="148"/>
        <v>2436.5565237840074</v>
      </c>
      <c r="AF1331" s="6">
        <f t="shared" si="149"/>
        <v>2436.5565237840074</v>
      </c>
      <c r="AG1331" s="6">
        <f>VLOOKUP(Table1[[#This Row],[PracticeCode]],$AP$3:$AS$345,4,FALSE)</f>
        <v>2436.5565237840074</v>
      </c>
      <c r="AH1331" s="27">
        <f t="shared" si="150"/>
        <v>177056.44072830456</v>
      </c>
      <c r="AI1331" s="6" t="e">
        <f t="shared" si="152"/>
        <v>#N/A</v>
      </c>
    </row>
    <row r="1332" spans="1:35" x14ac:dyDescent="0.35">
      <c r="A1332" t="str">
        <f t="shared" si="151"/>
        <v>HAMMOND ROAD SURGERYSouth SouthallEalingE85090Nov8</v>
      </c>
      <c r="B1332" s="41" t="s">
        <v>631</v>
      </c>
      <c r="C1332" s="41" t="s">
        <v>453</v>
      </c>
      <c r="D1332" s="41" t="s">
        <v>12</v>
      </c>
      <c r="E1332" s="41" t="s">
        <v>147</v>
      </c>
      <c r="F1332" s="41" t="s">
        <v>147</v>
      </c>
      <c r="G1332" s="41" t="s">
        <v>763</v>
      </c>
      <c r="H1332" s="41">
        <v>8</v>
      </c>
      <c r="I1332" s="41">
        <v>5414.5700528533498</v>
      </c>
      <c r="J1332" s="41">
        <v>190</v>
      </c>
      <c r="K1332" s="41">
        <v>0</v>
      </c>
      <c r="L1332" s="41">
        <v>3.7810000000000001</v>
      </c>
      <c r="M1332" s="41">
        <v>0</v>
      </c>
      <c r="N1332" s="41"/>
      <c r="O1332" s="41"/>
      <c r="P1332" s="41"/>
      <c r="Q1332" s="41"/>
      <c r="R1332" s="41">
        <v>5929</v>
      </c>
      <c r="S1332" s="41">
        <v>106.12909999999999</v>
      </c>
      <c r="T1332" s="41"/>
      <c r="U1332" s="41"/>
      <c r="V1332" s="41">
        <v>6119</v>
      </c>
      <c r="W1332" s="41">
        <v>109.9101</v>
      </c>
      <c r="X1332" s="41"/>
      <c r="Y1332" s="41"/>
      <c r="Z1332" s="6">
        <f>0</f>
        <v>0</v>
      </c>
      <c r="AA1332" s="6">
        <f t="shared" si="146"/>
        <v>109.9101</v>
      </c>
      <c r="AB1332" t="e">
        <f>IF(ISBLANK(Table1[[#This Row],[FY2425_Cost]])=TRUE,#N/A,Table1[[#This Row],[FY2425_Cost]])</f>
        <v>#N/A</v>
      </c>
      <c r="AC1332" s="6" t="e">
        <f t="shared" si="147"/>
        <v>#N/A</v>
      </c>
      <c r="AD1332" s="6" t="e">
        <f>SUMIFS($AB$3:AB1332,$B$3:B1332,B1332)</f>
        <v>#N/A</v>
      </c>
      <c r="AE1332" s="6">
        <f t="shared" si="148"/>
        <v>2436.5565237840074</v>
      </c>
      <c r="AF1332" s="6">
        <f t="shared" si="149"/>
        <v>2436.5565237840074</v>
      </c>
      <c r="AG1332" s="6">
        <f>VLOOKUP(Table1[[#This Row],[PracticeCode]],$AP$3:$AS$345,4,FALSE)</f>
        <v>2436.5565237840074</v>
      </c>
      <c r="AH1332" s="27">
        <f t="shared" si="150"/>
        <v>177056.44072830456</v>
      </c>
      <c r="AI1332" s="6" t="e">
        <f t="shared" si="152"/>
        <v>#N/A</v>
      </c>
    </row>
    <row r="1333" spans="1:35" x14ac:dyDescent="0.35">
      <c r="A1333" t="str">
        <f t="shared" si="151"/>
        <v>HAMMOND ROAD SURGERYSouth SouthallEalingE85090Oct7</v>
      </c>
      <c r="B1333" s="41" t="s">
        <v>631</v>
      </c>
      <c r="C1333" s="41" t="s">
        <v>453</v>
      </c>
      <c r="D1333" s="41" t="s">
        <v>12</v>
      </c>
      <c r="E1333" s="41" t="s">
        <v>147</v>
      </c>
      <c r="F1333" s="41" t="s">
        <v>147</v>
      </c>
      <c r="G1333" s="41" t="s">
        <v>762</v>
      </c>
      <c r="H1333" s="41">
        <v>7</v>
      </c>
      <c r="I1333" s="41">
        <v>5414.5700528533498</v>
      </c>
      <c r="J1333" s="41">
        <v>228</v>
      </c>
      <c r="K1333" s="41">
        <v>0</v>
      </c>
      <c r="L1333" s="41">
        <v>4.5372000000000003</v>
      </c>
      <c r="M1333" s="41">
        <v>0</v>
      </c>
      <c r="N1333" s="41">
        <v>0</v>
      </c>
      <c r="O1333" s="41">
        <v>4</v>
      </c>
      <c r="P1333" s="41">
        <v>0</v>
      </c>
      <c r="Q1333" s="41">
        <v>0.09</v>
      </c>
      <c r="R1333" s="41">
        <v>6776</v>
      </c>
      <c r="S1333" s="41">
        <v>121.29040000000001</v>
      </c>
      <c r="T1333" s="41">
        <v>7672</v>
      </c>
      <c r="U1333" s="41">
        <v>168.78399999999999</v>
      </c>
      <c r="V1333" s="41">
        <v>7004</v>
      </c>
      <c r="W1333" s="41">
        <v>125.8276</v>
      </c>
      <c r="X1333" s="41">
        <v>7676</v>
      </c>
      <c r="Y1333" s="41">
        <v>168.874</v>
      </c>
      <c r="Z1333" s="6">
        <f>0</f>
        <v>0</v>
      </c>
      <c r="AA1333" s="6">
        <f t="shared" si="146"/>
        <v>125.8276</v>
      </c>
      <c r="AB1333">
        <f>IF(ISBLANK(Table1[[#This Row],[FY2425_Cost]])=TRUE,#N/A,Table1[[#This Row],[FY2425_Cost]])</f>
        <v>168.874</v>
      </c>
      <c r="AC1333" s="6">
        <f t="shared" si="147"/>
        <v>43.046399999999991</v>
      </c>
      <c r="AD1333" s="6" t="e">
        <f>SUMIFS($AB$3:AB1333,$B$3:B1333,B1333)</f>
        <v>#N/A</v>
      </c>
      <c r="AE1333" s="6">
        <f t="shared" si="148"/>
        <v>2436.5565237840074</v>
      </c>
      <c r="AF1333" s="6">
        <f t="shared" si="149"/>
        <v>2436.5565237840074</v>
      </c>
      <c r="AG1333" s="6">
        <f>VLOOKUP(Table1[[#This Row],[PracticeCode]],$AP$3:$AS$345,4,FALSE)</f>
        <v>2436.5565237840074</v>
      </c>
      <c r="AH1333" s="27">
        <f t="shared" si="150"/>
        <v>177056.44072830456</v>
      </c>
      <c r="AI1333" s="6" t="e">
        <f t="shared" si="152"/>
        <v>#N/A</v>
      </c>
    </row>
    <row r="1334" spans="1:35" x14ac:dyDescent="0.35">
      <c r="A1334" t="str">
        <f t="shared" si="151"/>
        <v>HAMMOND ROAD SURGERYSouth SouthallEalingE85090Sep6</v>
      </c>
      <c r="B1334" s="41" t="s">
        <v>631</v>
      </c>
      <c r="C1334" s="41" t="s">
        <v>453</v>
      </c>
      <c r="D1334" s="41" t="s">
        <v>12</v>
      </c>
      <c r="E1334" s="41" t="s">
        <v>147</v>
      </c>
      <c r="F1334" s="41" t="s">
        <v>147</v>
      </c>
      <c r="G1334" s="41" t="s">
        <v>761</v>
      </c>
      <c r="H1334" s="41">
        <v>6</v>
      </c>
      <c r="I1334" s="41">
        <v>5414.5700528533498</v>
      </c>
      <c r="J1334" s="41">
        <v>174</v>
      </c>
      <c r="K1334" s="41">
        <v>0</v>
      </c>
      <c r="L1334" s="41">
        <v>3.4626000000000001</v>
      </c>
      <c r="M1334" s="41">
        <v>0</v>
      </c>
      <c r="N1334" s="41">
        <v>450</v>
      </c>
      <c r="O1334" s="41">
        <v>0</v>
      </c>
      <c r="P1334" s="41">
        <v>10.125</v>
      </c>
      <c r="Q1334" s="41">
        <v>0</v>
      </c>
      <c r="R1334" s="41">
        <v>4720</v>
      </c>
      <c r="S1334" s="41">
        <v>84.488</v>
      </c>
      <c r="T1334" s="41">
        <v>5354</v>
      </c>
      <c r="U1334" s="41">
        <v>117.788</v>
      </c>
      <c r="V1334" s="41">
        <v>4894</v>
      </c>
      <c r="W1334" s="41">
        <v>87.950599999999994</v>
      </c>
      <c r="X1334" s="41">
        <v>5804</v>
      </c>
      <c r="Y1334" s="41">
        <v>127.913</v>
      </c>
      <c r="Z1334" s="6">
        <f>0</f>
        <v>0</v>
      </c>
      <c r="AA1334" s="6">
        <f t="shared" si="146"/>
        <v>87.950599999999994</v>
      </c>
      <c r="AB1334">
        <f>IF(ISBLANK(Table1[[#This Row],[FY2425_Cost]])=TRUE,#N/A,Table1[[#This Row],[FY2425_Cost]])</f>
        <v>127.913</v>
      </c>
      <c r="AC1334" s="6">
        <f t="shared" si="147"/>
        <v>39.962400000000002</v>
      </c>
      <c r="AD1334" s="6" t="e">
        <f>SUMIFS($AB$3:AB1334,$B$3:B1334,B1334)</f>
        <v>#N/A</v>
      </c>
      <c r="AE1334" s="6">
        <f t="shared" si="148"/>
        <v>2436.5565237840074</v>
      </c>
      <c r="AF1334" s="6">
        <f t="shared" si="149"/>
        <v>2436.5565237840074</v>
      </c>
      <c r="AG1334" s="6">
        <f>VLOOKUP(Table1[[#This Row],[PracticeCode]],$AP$3:$AS$345,4,FALSE)</f>
        <v>2436.5565237840074</v>
      </c>
      <c r="AH1334" s="27">
        <f t="shared" si="150"/>
        <v>177056.44072830456</v>
      </c>
      <c r="AI1334" s="6" t="e">
        <f t="shared" si="152"/>
        <v>#N/A</v>
      </c>
    </row>
    <row r="1335" spans="1:35" x14ac:dyDescent="0.35">
      <c r="A1335" t="str">
        <f t="shared" si="151"/>
        <v>HANWELL HEALTH CENTREGreenwellEalingE85041Apr1</v>
      </c>
      <c r="B1335" s="41" t="s">
        <v>533</v>
      </c>
      <c r="C1335" s="41" t="s">
        <v>511</v>
      </c>
      <c r="D1335" s="41" t="s">
        <v>12</v>
      </c>
      <c r="E1335" s="41" t="s">
        <v>148</v>
      </c>
      <c r="F1335" s="41" t="s">
        <v>148</v>
      </c>
      <c r="G1335" s="41" t="s">
        <v>756</v>
      </c>
      <c r="H1335" s="41">
        <v>1</v>
      </c>
      <c r="I1335" s="41">
        <v>5816.7986630755504</v>
      </c>
      <c r="J1335" s="41">
        <v>496</v>
      </c>
      <c r="K1335" s="41">
        <v>0</v>
      </c>
      <c r="L1335" s="41">
        <v>9.1760000000000002</v>
      </c>
      <c r="M1335" s="41">
        <v>0</v>
      </c>
      <c r="N1335" s="41">
        <v>506</v>
      </c>
      <c r="O1335" s="41">
        <v>0</v>
      </c>
      <c r="P1335" s="41">
        <v>10.0694</v>
      </c>
      <c r="Q1335" s="41">
        <v>0</v>
      </c>
      <c r="R1335" s="41">
        <v>1616</v>
      </c>
      <c r="S1335" s="41">
        <v>28.926400000000001</v>
      </c>
      <c r="T1335" s="41">
        <v>2296</v>
      </c>
      <c r="U1335" s="41">
        <v>50.512</v>
      </c>
      <c r="V1335" s="41">
        <v>2112</v>
      </c>
      <c r="W1335" s="41">
        <v>38.102400000000003</v>
      </c>
      <c r="X1335" s="41">
        <v>2802</v>
      </c>
      <c r="Y1335" s="41">
        <v>60.581400000000002</v>
      </c>
      <c r="Z1335" s="6">
        <f>0</f>
        <v>0</v>
      </c>
      <c r="AA1335" s="6">
        <f t="shared" ref="AA1335:AA1398" si="153">IFERROR(W1335*1,#N/A)</f>
        <v>38.102400000000003</v>
      </c>
      <c r="AB1335">
        <f>IF(ISBLANK(Table1[[#This Row],[FY2425_Cost]])=TRUE,#N/A,Table1[[#This Row],[FY2425_Cost]])</f>
        <v>60.581400000000002</v>
      </c>
      <c r="AC1335" s="6">
        <f t="shared" ref="AC1335:AC1398" si="154">AB1335-AA1335</f>
        <v>22.478999999999999</v>
      </c>
      <c r="AD1335" s="6">
        <f>SUMIFS($AB$3:AB1335,$B$3:B1335,B1335)</f>
        <v>60.581400000000002</v>
      </c>
      <c r="AE1335" s="6">
        <f t="shared" ref="AE1335:AE1398" si="155">IFERROR(I1335*$AE$1,#N/A)</f>
        <v>2617.5593983839976</v>
      </c>
      <c r="AF1335" s="6">
        <f t="shared" ref="AF1335:AF1398" si="156">AE1335+Z1335</f>
        <v>2617.5593983839976</v>
      </c>
      <c r="AG1335" s="6">
        <f>VLOOKUP(Table1[[#This Row],[PracticeCode]],$AP$3:$AS$345,4,FALSE)</f>
        <v>2617.5593983839976</v>
      </c>
      <c r="AH1335" s="27">
        <f t="shared" ref="AH1335:AH1398" si="157">IFERROR(I1335*$AH$1,#N/A)</f>
        <v>190209.31628257051</v>
      </c>
      <c r="AI1335" s="6">
        <f t="shared" si="152"/>
        <v>0</v>
      </c>
    </row>
    <row r="1336" spans="1:35" x14ac:dyDescent="0.35">
      <c r="A1336" t="str">
        <f t="shared" si="151"/>
        <v>HANWELL HEALTH CENTREGreenwellEalingE85041Aug5</v>
      </c>
      <c r="B1336" s="41" t="s">
        <v>533</v>
      </c>
      <c r="C1336" s="41" t="s">
        <v>511</v>
      </c>
      <c r="D1336" s="41" t="s">
        <v>12</v>
      </c>
      <c r="E1336" s="41" t="s">
        <v>148</v>
      </c>
      <c r="F1336" s="41" t="s">
        <v>148</v>
      </c>
      <c r="G1336" s="41" t="s">
        <v>760</v>
      </c>
      <c r="H1336" s="41">
        <v>5</v>
      </c>
      <c r="I1336" s="41">
        <v>5816.7986630755504</v>
      </c>
      <c r="J1336" s="41">
        <v>310</v>
      </c>
      <c r="K1336" s="41">
        <v>0</v>
      </c>
      <c r="L1336" s="41">
        <v>5.7349999999999994</v>
      </c>
      <c r="M1336" s="41">
        <v>0</v>
      </c>
      <c r="N1336" s="41">
        <v>257</v>
      </c>
      <c r="O1336" s="41">
        <v>0</v>
      </c>
      <c r="P1336" s="41">
        <v>5.1143000000000001</v>
      </c>
      <c r="Q1336" s="41">
        <v>0</v>
      </c>
      <c r="R1336" s="41">
        <v>1626</v>
      </c>
      <c r="S1336" s="41">
        <v>29.105399999999999</v>
      </c>
      <c r="T1336" s="41">
        <v>2089</v>
      </c>
      <c r="U1336" s="41">
        <v>45.957999999999998</v>
      </c>
      <c r="V1336" s="41">
        <v>1936</v>
      </c>
      <c r="W1336" s="41">
        <v>34.840400000000002</v>
      </c>
      <c r="X1336" s="41">
        <v>2346</v>
      </c>
      <c r="Y1336" s="41">
        <v>51.072299999999998</v>
      </c>
      <c r="Z1336" s="6">
        <f>0</f>
        <v>0</v>
      </c>
      <c r="AA1336" s="6">
        <f t="shared" si="153"/>
        <v>34.840400000000002</v>
      </c>
      <c r="AB1336">
        <f>IF(ISBLANK(Table1[[#This Row],[FY2425_Cost]])=TRUE,#N/A,Table1[[#This Row],[FY2425_Cost]])</f>
        <v>51.072299999999998</v>
      </c>
      <c r="AC1336" s="6">
        <f t="shared" si="154"/>
        <v>16.231899999999996</v>
      </c>
      <c r="AD1336" s="6">
        <f>SUMIFS($AB$3:AB1336,$B$3:B1336,B1336)</f>
        <v>111.6537</v>
      </c>
      <c r="AE1336" s="6">
        <f t="shared" si="155"/>
        <v>2617.5593983839976</v>
      </c>
      <c r="AF1336" s="6">
        <f t="shared" si="156"/>
        <v>2617.5593983839976</v>
      </c>
      <c r="AG1336" s="6">
        <f>VLOOKUP(Table1[[#This Row],[PracticeCode]],$AP$3:$AS$345,4,FALSE)</f>
        <v>2617.5593983839976</v>
      </c>
      <c r="AH1336" s="27">
        <f t="shared" si="157"/>
        <v>190209.31628257051</v>
      </c>
      <c r="AI1336" s="6">
        <f t="shared" si="152"/>
        <v>0</v>
      </c>
    </row>
    <row r="1337" spans="1:35" x14ac:dyDescent="0.35">
      <c r="A1337" t="str">
        <f t="shared" si="151"/>
        <v>HANWELL HEALTH CENTREGreenwellEalingE85041Dec9</v>
      </c>
      <c r="B1337" s="41" t="s">
        <v>533</v>
      </c>
      <c r="C1337" s="41" t="s">
        <v>511</v>
      </c>
      <c r="D1337" s="41" t="s">
        <v>12</v>
      </c>
      <c r="E1337" s="41" t="s">
        <v>148</v>
      </c>
      <c r="F1337" s="41" t="s">
        <v>148</v>
      </c>
      <c r="G1337" s="41" t="s">
        <v>764</v>
      </c>
      <c r="H1337" s="41">
        <v>9</v>
      </c>
      <c r="I1337" s="41">
        <v>5816.7986630755504</v>
      </c>
      <c r="J1337" s="41">
        <v>262</v>
      </c>
      <c r="K1337" s="41">
        <v>651</v>
      </c>
      <c r="L1337" s="41">
        <v>5.2138</v>
      </c>
      <c r="M1337" s="41">
        <v>12.9549</v>
      </c>
      <c r="N1337" s="41"/>
      <c r="O1337" s="41"/>
      <c r="P1337" s="41"/>
      <c r="Q1337" s="41"/>
      <c r="R1337" s="41">
        <v>2198</v>
      </c>
      <c r="S1337" s="41">
        <v>39.344200000000001</v>
      </c>
      <c r="T1337" s="41"/>
      <c r="U1337" s="41"/>
      <c r="V1337" s="41">
        <v>3111</v>
      </c>
      <c r="W1337" s="41">
        <v>57.512900000000002</v>
      </c>
      <c r="X1337" s="41"/>
      <c r="Y1337" s="41"/>
      <c r="Z1337" s="6">
        <f>0</f>
        <v>0</v>
      </c>
      <c r="AA1337" s="6">
        <f t="shared" si="153"/>
        <v>57.512900000000002</v>
      </c>
      <c r="AB1337" t="e">
        <f>IF(ISBLANK(Table1[[#This Row],[FY2425_Cost]])=TRUE,#N/A,Table1[[#This Row],[FY2425_Cost]])</f>
        <v>#N/A</v>
      </c>
      <c r="AC1337" s="6" t="e">
        <f t="shared" si="154"/>
        <v>#N/A</v>
      </c>
      <c r="AD1337" s="6" t="e">
        <f>SUMIFS($AB$3:AB1337,$B$3:B1337,B1337)</f>
        <v>#N/A</v>
      </c>
      <c r="AE1337" s="6">
        <f t="shared" si="155"/>
        <v>2617.5593983839976</v>
      </c>
      <c r="AF1337" s="6">
        <f t="shared" si="156"/>
        <v>2617.5593983839976</v>
      </c>
      <c r="AG1337" s="6">
        <f>VLOOKUP(Table1[[#This Row],[PracticeCode]],$AP$3:$AS$345,4,FALSE)</f>
        <v>2617.5593983839976</v>
      </c>
      <c r="AH1337" s="27">
        <f t="shared" si="157"/>
        <v>190209.31628257051</v>
      </c>
      <c r="AI1337" s="6" t="e">
        <f t="shared" si="152"/>
        <v>#N/A</v>
      </c>
    </row>
    <row r="1338" spans="1:35" x14ac:dyDescent="0.35">
      <c r="A1338" t="str">
        <f t="shared" si="151"/>
        <v>HANWELL HEALTH CENTREGreenwellEalingE85041Feb11</v>
      </c>
      <c r="B1338" s="41" t="s">
        <v>533</v>
      </c>
      <c r="C1338" s="41" t="s">
        <v>511</v>
      </c>
      <c r="D1338" s="41" t="s">
        <v>12</v>
      </c>
      <c r="E1338" s="41" t="s">
        <v>148</v>
      </c>
      <c r="F1338" s="41" t="s">
        <v>148</v>
      </c>
      <c r="G1338" s="41" t="s">
        <v>766</v>
      </c>
      <c r="H1338" s="41">
        <v>11</v>
      </c>
      <c r="I1338" s="41">
        <v>5816.7986630755504</v>
      </c>
      <c r="J1338" s="41">
        <v>660</v>
      </c>
      <c r="K1338" s="41">
        <v>0</v>
      </c>
      <c r="L1338" s="41">
        <v>13.134</v>
      </c>
      <c r="M1338" s="41">
        <v>0</v>
      </c>
      <c r="N1338" s="41"/>
      <c r="O1338" s="41"/>
      <c r="P1338" s="41"/>
      <c r="Q1338" s="41"/>
      <c r="R1338" s="41">
        <v>2542</v>
      </c>
      <c r="S1338" s="41">
        <v>45.501800000000003</v>
      </c>
      <c r="T1338" s="41"/>
      <c r="U1338" s="41"/>
      <c r="V1338" s="41">
        <v>3202</v>
      </c>
      <c r="W1338" s="41">
        <v>58.635800000000003</v>
      </c>
      <c r="X1338" s="41"/>
      <c r="Y1338" s="41"/>
      <c r="Z1338" s="6">
        <f>0</f>
        <v>0</v>
      </c>
      <c r="AA1338" s="6">
        <f t="shared" si="153"/>
        <v>58.635800000000003</v>
      </c>
      <c r="AB1338" t="e">
        <f>IF(ISBLANK(Table1[[#This Row],[FY2425_Cost]])=TRUE,#N/A,Table1[[#This Row],[FY2425_Cost]])</f>
        <v>#N/A</v>
      </c>
      <c r="AC1338" s="6" t="e">
        <f t="shared" si="154"/>
        <v>#N/A</v>
      </c>
      <c r="AD1338" s="6" t="e">
        <f>SUMIFS($AB$3:AB1338,$B$3:B1338,B1338)</f>
        <v>#N/A</v>
      </c>
      <c r="AE1338" s="6">
        <f t="shared" si="155"/>
        <v>2617.5593983839976</v>
      </c>
      <c r="AF1338" s="6">
        <f t="shared" si="156"/>
        <v>2617.5593983839976</v>
      </c>
      <c r="AG1338" s="6">
        <f>VLOOKUP(Table1[[#This Row],[PracticeCode]],$AP$3:$AS$345,4,FALSE)</f>
        <v>2617.5593983839976</v>
      </c>
      <c r="AH1338" s="27">
        <f t="shared" si="157"/>
        <v>190209.31628257051</v>
      </c>
      <c r="AI1338" s="6" t="e">
        <f t="shared" si="152"/>
        <v>#N/A</v>
      </c>
    </row>
    <row r="1339" spans="1:35" x14ac:dyDescent="0.35">
      <c r="A1339" t="str">
        <f t="shared" si="151"/>
        <v>HANWELL HEALTH CENTREGreenwellEalingE85041Jan10</v>
      </c>
      <c r="B1339" s="41" t="s">
        <v>533</v>
      </c>
      <c r="C1339" s="41" t="s">
        <v>511</v>
      </c>
      <c r="D1339" s="41" t="s">
        <v>12</v>
      </c>
      <c r="E1339" s="41" t="s">
        <v>148</v>
      </c>
      <c r="F1339" s="41" t="s">
        <v>148</v>
      </c>
      <c r="G1339" s="41" t="s">
        <v>765</v>
      </c>
      <c r="H1339" s="41">
        <v>10</v>
      </c>
      <c r="I1339" s="41">
        <v>5816.7986630755504</v>
      </c>
      <c r="J1339" s="41">
        <v>476</v>
      </c>
      <c r="K1339" s="41">
        <v>0</v>
      </c>
      <c r="L1339" s="41">
        <v>9.4724000000000004</v>
      </c>
      <c r="M1339" s="41">
        <v>0</v>
      </c>
      <c r="N1339" s="41"/>
      <c r="O1339" s="41"/>
      <c r="P1339" s="41"/>
      <c r="Q1339" s="41"/>
      <c r="R1339" s="41">
        <v>2435</v>
      </c>
      <c r="S1339" s="41">
        <v>43.586500000000001</v>
      </c>
      <c r="T1339" s="41"/>
      <c r="U1339" s="41"/>
      <c r="V1339" s="41">
        <v>2911</v>
      </c>
      <c r="W1339" s="41">
        <v>53.058900000000001</v>
      </c>
      <c r="X1339" s="41"/>
      <c r="Y1339" s="41"/>
      <c r="Z1339" s="6">
        <f>0</f>
        <v>0</v>
      </c>
      <c r="AA1339" s="6">
        <f t="shared" si="153"/>
        <v>53.058900000000001</v>
      </c>
      <c r="AB1339" t="e">
        <f>IF(ISBLANK(Table1[[#This Row],[FY2425_Cost]])=TRUE,#N/A,Table1[[#This Row],[FY2425_Cost]])</f>
        <v>#N/A</v>
      </c>
      <c r="AC1339" s="6" t="e">
        <f t="shared" si="154"/>
        <v>#N/A</v>
      </c>
      <c r="AD1339" s="6" t="e">
        <f>SUMIFS($AB$3:AB1339,$B$3:B1339,B1339)</f>
        <v>#N/A</v>
      </c>
      <c r="AE1339" s="6">
        <f t="shared" si="155"/>
        <v>2617.5593983839976</v>
      </c>
      <c r="AF1339" s="6">
        <f t="shared" si="156"/>
        <v>2617.5593983839976</v>
      </c>
      <c r="AG1339" s="6">
        <f>VLOOKUP(Table1[[#This Row],[PracticeCode]],$AP$3:$AS$345,4,FALSE)</f>
        <v>2617.5593983839976</v>
      </c>
      <c r="AH1339" s="27">
        <f t="shared" si="157"/>
        <v>190209.31628257051</v>
      </c>
      <c r="AI1339" s="6" t="e">
        <f t="shared" si="152"/>
        <v>#N/A</v>
      </c>
    </row>
    <row r="1340" spans="1:35" x14ac:dyDescent="0.35">
      <c r="A1340" t="str">
        <f t="shared" si="151"/>
        <v>HANWELL HEALTH CENTREGreenwellEalingE85041Jul4</v>
      </c>
      <c r="B1340" s="41" t="s">
        <v>533</v>
      </c>
      <c r="C1340" s="41" t="s">
        <v>511</v>
      </c>
      <c r="D1340" s="41" t="s">
        <v>12</v>
      </c>
      <c r="E1340" s="41" t="s">
        <v>148</v>
      </c>
      <c r="F1340" s="41" t="s">
        <v>148</v>
      </c>
      <c r="G1340" s="41" t="s">
        <v>759</v>
      </c>
      <c r="H1340" s="41">
        <v>4</v>
      </c>
      <c r="I1340" s="41">
        <v>5816.7986630755504</v>
      </c>
      <c r="J1340" s="41">
        <v>532</v>
      </c>
      <c r="K1340" s="41">
        <v>0</v>
      </c>
      <c r="L1340" s="41">
        <v>9.8419999999999987</v>
      </c>
      <c r="M1340" s="41">
        <v>0</v>
      </c>
      <c r="N1340" s="41">
        <v>346</v>
      </c>
      <c r="O1340" s="41">
        <v>0</v>
      </c>
      <c r="P1340" s="41">
        <v>6.8854000000000006</v>
      </c>
      <c r="Q1340" s="41">
        <v>0</v>
      </c>
      <c r="R1340" s="41">
        <v>2066</v>
      </c>
      <c r="S1340" s="41">
        <v>36.981400000000001</v>
      </c>
      <c r="T1340" s="41">
        <v>2581</v>
      </c>
      <c r="U1340" s="41">
        <v>56.781999999999996</v>
      </c>
      <c r="V1340" s="41">
        <v>2598</v>
      </c>
      <c r="W1340" s="41">
        <v>46.823399999999999</v>
      </c>
      <c r="X1340" s="41">
        <v>2927</v>
      </c>
      <c r="Y1340" s="41">
        <v>63.667400000000001</v>
      </c>
      <c r="Z1340" s="6">
        <f>0</f>
        <v>0</v>
      </c>
      <c r="AA1340" s="6">
        <f t="shared" si="153"/>
        <v>46.823399999999999</v>
      </c>
      <c r="AB1340">
        <f>IF(ISBLANK(Table1[[#This Row],[FY2425_Cost]])=TRUE,#N/A,Table1[[#This Row],[FY2425_Cost]])</f>
        <v>63.667400000000001</v>
      </c>
      <c r="AC1340" s="6">
        <f t="shared" si="154"/>
        <v>16.844000000000001</v>
      </c>
      <c r="AD1340" s="6" t="e">
        <f>SUMIFS($AB$3:AB1340,$B$3:B1340,B1340)</f>
        <v>#N/A</v>
      </c>
      <c r="AE1340" s="6">
        <f t="shared" si="155"/>
        <v>2617.5593983839976</v>
      </c>
      <c r="AF1340" s="6">
        <f t="shared" si="156"/>
        <v>2617.5593983839976</v>
      </c>
      <c r="AG1340" s="6">
        <f>VLOOKUP(Table1[[#This Row],[PracticeCode]],$AP$3:$AS$345,4,FALSE)</f>
        <v>2617.5593983839976</v>
      </c>
      <c r="AH1340" s="27">
        <f t="shared" si="157"/>
        <v>190209.31628257051</v>
      </c>
      <c r="AI1340" s="6" t="e">
        <f t="shared" si="152"/>
        <v>#N/A</v>
      </c>
    </row>
    <row r="1341" spans="1:35" x14ac:dyDescent="0.35">
      <c r="A1341" t="str">
        <f t="shared" si="151"/>
        <v>HANWELL HEALTH CENTREGreenwellEalingE85041Jun3</v>
      </c>
      <c r="B1341" s="41" t="s">
        <v>533</v>
      </c>
      <c r="C1341" s="41" t="s">
        <v>511</v>
      </c>
      <c r="D1341" s="41" t="s">
        <v>12</v>
      </c>
      <c r="E1341" s="41" t="s">
        <v>148</v>
      </c>
      <c r="F1341" s="41" t="s">
        <v>148</v>
      </c>
      <c r="G1341" s="41" t="s">
        <v>758</v>
      </c>
      <c r="H1341" s="41">
        <v>3</v>
      </c>
      <c r="I1341" s="41">
        <v>5816.7986630755504</v>
      </c>
      <c r="J1341" s="41">
        <v>533</v>
      </c>
      <c r="K1341" s="41">
        <v>0</v>
      </c>
      <c r="L1341" s="41">
        <v>9.8605</v>
      </c>
      <c r="M1341" s="41">
        <v>0</v>
      </c>
      <c r="N1341" s="41">
        <v>456</v>
      </c>
      <c r="O1341" s="41">
        <v>7</v>
      </c>
      <c r="P1341" s="41">
        <v>9.0744000000000007</v>
      </c>
      <c r="Q1341" s="41">
        <v>0.13930000000000001</v>
      </c>
      <c r="R1341" s="41">
        <v>2005</v>
      </c>
      <c r="S1341" s="41">
        <v>35.889499999999998</v>
      </c>
      <c r="T1341" s="41">
        <v>2433</v>
      </c>
      <c r="U1341" s="41">
        <v>53.526000000000003</v>
      </c>
      <c r="V1341" s="41">
        <v>2538</v>
      </c>
      <c r="W1341" s="41">
        <v>45.75</v>
      </c>
      <c r="X1341" s="41">
        <v>2896</v>
      </c>
      <c r="Y1341" s="41">
        <v>62.739700000000006</v>
      </c>
      <c r="Z1341" s="6">
        <f>0</f>
        <v>0</v>
      </c>
      <c r="AA1341" s="6">
        <f t="shared" si="153"/>
        <v>45.75</v>
      </c>
      <c r="AB1341">
        <f>IF(ISBLANK(Table1[[#This Row],[FY2425_Cost]])=TRUE,#N/A,Table1[[#This Row],[FY2425_Cost]])</f>
        <v>62.739700000000006</v>
      </c>
      <c r="AC1341" s="6">
        <f t="shared" si="154"/>
        <v>16.989700000000006</v>
      </c>
      <c r="AD1341" s="6" t="e">
        <f>SUMIFS($AB$3:AB1341,$B$3:B1341,B1341)</f>
        <v>#N/A</v>
      </c>
      <c r="AE1341" s="6">
        <f t="shared" si="155"/>
        <v>2617.5593983839976</v>
      </c>
      <c r="AF1341" s="6">
        <f t="shared" si="156"/>
        <v>2617.5593983839976</v>
      </c>
      <c r="AG1341" s="6">
        <f>VLOOKUP(Table1[[#This Row],[PracticeCode]],$AP$3:$AS$345,4,FALSE)</f>
        <v>2617.5593983839976</v>
      </c>
      <c r="AH1341" s="27">
        <f t="shared" si="157"/>
        <v>190209.31628257051</v>
      </c>
      <c r="AI1341" s="6" t="e">
        <f t="shared" si="152"/>
        <v>#N/A</v>
      </c>
    </row>
    <row r="1342" spans="1:35" x14ac:dyDescent="0.35">
      <c r="A1342" t="str">
        <f t="shared" si="151"/>
        <v>HANWELL HEALTH CENTREGreenwellEalingE85041Mar12</v>
      </c>
      <c r="B1342" s="41" t="s">
        <v>533</v>
      </c>
      <c r="C1342" s="41" t="s">
        <v>511</v>
      </c>
      <c r="D1342" s="41" t="s">
        <v>12</v>
      </c>
      <c r="E1342" s="41" t="s">
        <v>148</v>
      </c>
      <c r="F1342" s="41" t="s">
        <v>148</v>
      </c>
      <c r="G1342" s="41" t="s">
        <v>767</v>
      </c>
      <c r="H1342" s="41">
        <v>12</v>
      </c>
      <c r="I1342" s="41">
        <v>5816.7986630755504</v>
      </c>
      <c r="J1342" s="41">
        <v>391</v>
      </c>
      <c r="K1342" s="41">
        <v>3</v>
      </c>
      <c r="L1342" s="41">
        <v>7.7809000000000008</v>
      </c>
      <c r="M1342" s="41">
        <v>5.9700000000000003E-2</v>
      </c>
      <c r="N1342" s="41"/>
      <c r="O1342" s="41"/>
      <c r="P1342" s="41"/>
      <c r="Q1342" s="41"/>
      <c r="R1342" s="41">
        <v>2152</v>
      </c>
      <c r="S1342" s="41">
        <v>38.520800000000001</v>
      </c>
      <c r="T1342" s="41"/>
      <c r="U1342" s="41"/>
      <c r="V1342" s="41">
        <v>2546</v>
      </c>
      <c r="W1342" s="41">
        <v>46.361400000000003</v>
      </c>
      <c r="X1342" s="41"/>
      <c r="Y1342" s="41"/>
      <c r="Z1342" s="6">
        <f>0</f>
        <v>0</v>
      </c>
      <c r="AA1342" s="6">
        <f t="shared" si="153"/>
        <v>46.361400000000003</v>
      </c>
      <c r="AB1342" t="e">
        <f>IF(ISBLANK(Table1[[#This Row],[FY2425_Cost]])=TRUE,#N/A,Table1[[#This Row],[FY2425_Cost]])</f>
        <v>#N/A</v>
      </c>
      <c r="AC1342" s="6" t="e">
        <f t="shared" si="154"/>
        <v>#N/A</v>
      </c>
      <c r="AD1342" s="6" t="e">
        <f>SUMIFS($AB$3:AB1342,$B$3:B1342,B1342)</f>
        <v>#N/A</v>
      </c>
      <c r="AE1342" s="6">
        <f t="shared" si="155"/>
        <v>2617.5593983839976</v>
      </c>
      <c r="AF1342" s="6">
        <f t="shared" si="156"/>
        <v>2617.5593983839976</v>
      </c>
      <c r="AG1342" s="6">
        <f>VLOOKUP(Table1[[#This Row],[PracticeCode]],$AP$3:$AS$345,4,FALSE)</f>
        <v>2617.5593983839976</v>
      </c>
      <c r="AH1342" s="27">
        <f t="shared" si="157"/>
        <v>190209.31628257051</v>
      </c>
      <c r="AI1342" s="6" t="e">
        <f t="shared" si="152"/>
        <v>#N/A</v>
      </c>
    </row>
    <row r="1343" spans="1:35" x14ac:dyDescent="0.35">
      <c r="A1343" t="str">
        <f t="shared" si="151"/>
        <v>HANWELL HEALTH CENTREGreenwellEalingE85041May2</v>
      </c>
      <c r="B1343" s="41" t="s">
        <v>533</v>
      </c>
      <c r="C1343" s="41" t="s">
        <v>511</v>
      </c>
      <c r="D1343" s="41" t="s">
        <v>12</v>
      </c>
      <c r="E1343" s="41" t="s">
        <v>148</v>
      </c>
      <c r="F1343" s="41" t="s">
        <v>148</v>
      </c>
      <c r="G1343" s="41" t="s">
        <v>757</v>
      </c>
      <c r="H1343" s="41">
        <v>2</v>
      </c>
      <c r="I1343" s="41">
        <v>5816.7986630755504</v>
      </c>
      <c r="J1343" s="41">
        <v>2049</v>
      </c>
      <c r="K1343" s="41">
        <v>0</v>
      </c>
      <c r="L1343" s="41">
        <v>37.906500000000001</v>
      </c>
      <c r="M1343" s="41">
        <v>0</v>
      </c>
      <c r="N1343" s="41">
        <v>338</v>
      </c>
      <c r="O1343" s="41">
        <v>0</v>
      </c>
      <c r="P1343" s="41">
        <v>6.7262000000000004</v>
      </c>
      <c r="Q1343" s="41">
        <v>0</v>
      </c>
      <c r="R1343" s="41">
        <v>2210</v>
      </c>
      <c r="S1343" s="41">
        <v>39.558999999999997</v>
      </c>
      <c r="T1343" s="41">
        <v>2344</v>
      </c>
      <c r="U1343" s="41">
        <v>51.567999999999998</v>
      </c>
      <c r="V1343" s="41">
        <v>4259</v>
      </c>
      <c r="W1343" s="41">
        <v>77.465499999999992</v>
      </c>
      <c r="X1343" s="41">
        <v>2682</v>
      </c>
      <c r="Y1343" s="41">
        <v>58.294199999999996</v>
      </c>
      <c r="Z1343" s="6">
        <f>0</f>
        <v>0</v>
      </c>
      <c r="AA1343" s="6">
        <f t="shared" si="153"/>
        <v>77.465499999999992</v>
      </c>
      <c r="AB1343">
        <f>IF(ISBLANK(Table1[[#This Row],[FY2425_Cost]])=TRUE,#N/A,Table1[[#This Row],[FY2425_Cost]])</f>
        <v>58.294199999999996</v>
      </c>
      <c r="AC1343" s="6">
        <f t="shared" si="154"/>
        <v>-19.171299999999995</v>
      </c>
      <c r="AD1343" s="6" t="e">
        <f>SUMIFS($AB$3:AB1343,$B$3:B1343,B1343)</f>
        <v>#N/A</v>
      </c>
      <c r="AE1343" s="6">
        <f t="shared" si="155"/>
        <v>2617.5593983839976</v>
      </c>
      <c r="AF1343" s="6">
        <f t="shared" si="156"/>
        <v>2617.5593983839976</v>
      </c>
      <c r="AG1343" s="6">
        <f>VLOOKUP(Table1[[#This Row],[PracticeCode]],$AP$3:$AS$345,4,FALSE)</f>
        <v>2617.5593983839976</v>
      </c>
      <c r="AH1343" s="27">
        <f t="shared" si="157"/>
        <v>190209.31628257051</v>
      </c>
      <c r="AI1343" s="6" t="e">
        <f t="shared" si="152"/>
        <v>#N/A</v>
      </c>
    </row>
    <row r="1344" spans="1:35" x14ac:dyDescent="0.35">
      <c r="A1344" t="str">
        <f t="shared" si="151"/>
        <v>HANWELL HEALTH CENTREGreenwellEalingE85041Nov8</v>
      </c>
      <c r="B1344" s="41" t="s">
        <v>533</v>
      </c>
      <c r="C1344" s="41" t="s">
        <v>511</v>
      </c>
      <c r="D1344" s="41" t="s">
        <v>12</v>
      </c>
      <c r="E1344" s="41" t="s">
        <v>148</v>
      </c>
      <c r="F1344" s="41" t="s">
        <v>148</v>
      </c>
      <c r="G1344" s="41" t="s">
        <v>763</v>
      </c>
      <c r="H1344" s="41">
        <v>8</v>
      </c>
      <c r="I1344" s="41">
        <v>5816.7986630755504</v>
      </c>
      <c r="J1344" s="41">
        <v>385</v>
      </c>
      <c r="K1344" s="41">
        <v>13</v>
      </c>
      <c r="L1344" s="41">
        <v>7.6615000000000002</v>
      </c>
      <c r="M1344" s="41">
        <v>0.25870000000000004</v>
      </c>
      <c r="N1344" s="41"/>
      <c r="O1344" s="41"/>
      <c r="P1344" s="41"/>
      <c r="Q1344" s="41"/>
      <c r="R1344" s="41">
        <v>2163</v>
      </c>
      <c r="S1344" s="41">
        <v>38.717700000000001</v>
      </c>
      <c r="T1344" s="41"/>
      <c r="U1344" s="41"/>
      <c r="V1344" s="41">
        <v>2561</v>
      </c>
      <c r="W1344" s="41">
        <v>46.637900000000002</v>
      </c>
      <c r="X1344" s="41"/>
      <c r="Y1344" s="41"/>
      <c r="Z1344" s="6">
        <f>0</f>
        <v>0</v>
      </c>
      <c r="AA1344" s="6">
        <f t="shared" si="153"/>
        <v>46.637900000000002</v>
      </c>
      <c r="AB1344" t="e">
        <f>IF(ISBLANK(Table1[[#This Row],[FY2425_Cost]])=TRUE,#N/A,Table1[[#This Row],[FY2425_Cost]])</f>
        <v>#N/A</v>
      </c>
      <c r="AC1344" s="6" t="e">
        <f t="shared" si="154"/>
        <v>#N/A</v>
      </c>
      <c r="AD1344" s="6" t="e">
        <f>SUMIFS($AB$3:AB1344,$B$3:B1344,B1344)</f>
        <v>#N/A</v>
      </c>
      <c r="AE1344" s="6">
        <f t="shared" si="155"/>
        <v>2617.5593983839976</v>
      </c>
      <c r="AF1344" s="6">
        <f t="shared" si="156"/>
        <v>2617.5593983839976</v>
      </c>
      <c r="AG1344" s="6">
        <f>VLOOKUP(Table1[[#This Row],[PracticeCode]],$AP$3:$AS$345,4,FALSE)</f>
        <v>2617.5593983839976</v>
      </c>
      <c r="AH1344" s="27">
        <f t="shared" si="157"/>
        <v>190209.31628257051</v>
      </c>
      <c r="AI1344" s="6" t="e">
        <f t="shared" si="152"/>
        <v>#N/A</v>
      </c>
    </row>
    <row r="1345" spans="1:35" x14ac:dyDescent="0.35">
      <c r="A1345" t="str">
        <f t="shared" si="151"/>
        <v>HANWELL HEALTH CENTREGreenwellEalingE85041Oct7</v>
      </c>
      <c r="B1345" s="41" t="s">
        <v>533</v>
      </c>
      <c r="C1345" s="41" t="s">
        <v>511</v>
      </c>
      <c r="D1345" s="41" t="s">
        <v>12</v>
      </c>
      <c r="E1345" s="41" t="s">
        <v>148</v>
      </c>
      <c r="F1345" s="41" t="s">
        <v>148</v>
      </c>
      <c r="G1345" s="41" t="s">
        <v>762</v>
      </c>
      <c r="H1345" s="41">
        <v>7</v>
      </c>
      <c r="I1345" s="41">
        <v>5816.7986630755504</v>
      </c>
      <c r="J1345" s="41">
        <v>701</v>
      </c>
      <c r="K1345" s="41">
        <v>827</v>
      </c>
      <c r="L1345" s="41">
        <v>13.949900000000001</v>
      </c>
      <c r="M1345" s="41">
        <v>16.4573</v>
      </c>
      <c r="N1345" s="41">
        <v>0</v>
      </c>
      <c r="O1345" s="41">
        <v>1079</v>
      </c>
      <c r="P1345" s="41">
        <v>0</v>
      </c>
      <c r="Q1345" s="41">
        <v>24.2775</v>
      </c>
      <c r="R1345" s="41">
        <v>2715</v>
      </c>
      <c r="S1345" s="41">
        <v>48.598500000000001</v>
      </c>
      <c r="T1345" s="41">
        <v>2893</v>
      </c>
      <c r="U1345" s="41">
        <v>63.646000000000001</v>
      </c>
      <c r="V1345" s="41">
        <v>4243</v>
      </c>
      <c r="W1345" s="41">
        <v>79.005700000000004</v>
      </c>
      <c r="X1345" s="41">
        <v>3972</v>
      </c>
      <c r="Y1345" s="41">
        <v>87.923500000000004</v>
      </c>
      <c r="Z1345" s="6">
        <f>0</f>
        <v>0</v>
      </c>
      <c r="AA1345" s="6">
        <f t="shared" si="153"/>
        <v>79.005700000000004</v>
      </c>
      <c r="AB1345">
        <f>IF(ISBLANK(Table1[[#This Row],[FY2425_Cost]])=TRUE,#N/A,Table1[[#This Row],[FY2425_Cost]])</f>
        <v>87.923500000000004</v>
      </c>
      <c r="AC1345" s="6">
        <f t="shared" si="154"/>
        <v>8.9177999999999997</v>
      </c>
      <c r="AD1345" s="6" t="e">
        <f>SUMIFS($AB$3:AB1345,$B$3:B1345,B1345)</f>
        <v>#N/A</v>
      </c>
      <c r="AE1345" s="6">
        <f t="shared" si="155"/>
        <v>2617.5593983839976</v>
      </c>
      <c r="AF1345" s="6">
        <f t="shared" si="156"/>
        <v>2617.5593983839976</v>
      </c>
      <c r="AG1345" s="6">
        <f>VLOOKUP(Table1[[#This Row],[PracticeCode]],$AP$3:$AS$345,4,FALSE)</f>
        <v>2617.5593983839976</v>
      </c>
      <c r="AH1345" s="27">
        <f t="shared" si="157"/>
        <v>190209.31628257051</v>
      </c>
      <c r="AI1345" s="6" t="e">
        <f t="shared" si="152"/>
        <v>#N/A</v>
      </c>
    </row>
    <row r="1346" spans="1:35" x14ac:dyDescent="0.35">
      <c r="A1346" t="str">
        <f t="shared" si="151"/>
        <v>HANWELL HEALTH CENTREGreenwellEalingE85041Sep6</v>
      </c>
      <c r="B1346" s="41" t="s">
        <v>533</v>
      </c>
      <c r="C1346" s="41" t="s">
        <v>511</v>
      </c>
      <c r="D1346" s="41" t="s">
        <v>12</v>
      </c>
      <c r="E1346" s="41" t="s">
        <v>148</v>
      </c>
      <c r="F1346" s="41" t="s">
        <v>148</v>
      </c>
      <c r="G1346" s="41" t="s">
        <v>761</v>
      </c>
      <c r="H1346" s="41">
        <v>6</v>
      </c>
      <c r="I1346" s="41">
        <v>5816.7986630755504</v>
      </c>
      <c r="J1346" s="41">
        <v>336</v>
      </c>
      <c r="K1346" s="41">
        <v>1038</v>
      </c>
      <c r="L1346" s="41">
        <v>6.6864000000000008</v>
      </c>
      <c r="M1346" s="41">
        <v>20.656200000000002</v>
      </c>
      <c r="N1346" s="41">
        <v>445</v>
      </c>
      <c r="O1346" s="41">
        <v>168</v>
      </c>
      <c r="P1346" s="41">
        <v>10.012499999999999</v>
      </c>
      <c r="Q1346" s="41">
        <v>3.78</v>
      </c>
      <c r="R1346" s="41">
        <v>2144</v>
      </c>
      <c r="S1346" s="41">
        <v>38.377600000000001</v>
      </c>
      <c r="T1346" s="41">
        <v>2837</v>
      </c>
      <c r="U1346" s="41">
        <v>62.414000000000001</v>
      </c>
      <c r="V1346" s="41">
        <v>3518</v>
      </c>
      <c r="W1346" s="41">
        <v>65.720200000000006</v>
      </c>
      <c r="X1346" s="41">
        <v>3450</v>
      </c>
      <c r="Y1346" s="41">
        <v>76.206500000000005</v>
      </c>
      <c r="Z1346" s="6">
        <f>0</f>
        <v>0</v>
      </c>
      <c r="AA1346" s="6">
        <f t="shared" si="153"/>
        <v>65.720200000000006</v>
      </c>
      <c r="AB1346">
        <f>IF(ISBLANK(Table1[[#This Row],[FY2425_Cost]])=TRUE,#N/A,Table1[[#This Row],[FY2425_Cost]])</f>
        <v>76.206500000000005</v>
      </c>
      <c r="AC1346" s="6">
        <f t="shared" si="154"/>
        <v>10.4863</v>
      </c>
      <c r="AD1346" s="6" t="e">
        <f>SUMIFS($AB$3:AB1346,$B$3:B1346,B1346)</f>
        <v>#N/A</v>
      </c>
      <c r="AE1346" s="6">
        <f t="shared" si="155"/>
        <v>2617.5593983839976</v>
      </c>
      <c r="AF1346" s="6">
        <f t="shared" si="156"/>
        <v>2617.5593983839976</v>
      </c>
      <c r="AG1346" s="6">
        <f>VLOOKUP(Table1[[#This Row],[PracticeCode]],$AP$3:$AS$345,4,FALSE)</f>
        <v>2617.5593983839976</v>
      </c>
      <c r="AH1346" s="27">
        <f t="shared" si="157"/>
        <v>190209.31628257051</v>
      </c>
      <c r="AI1346" s="6" t="e">
        <f t="shared" si="152"/>
        <v>#N/A</v>
      </c>
    </row>
    <row r="1347" spans="1:35" x14ac:dyDescent="0.35">
      <c r="A1347" t="str">
        <f t="shared" ref="A1347:A1410" si="158">CONCATENATE(B1347,C1347,D1347,E1347,G1347,H1347)</f>
        <v>HAREFIELD HEALTH CENTRENorth ConnectHillingdonE86007Apr1</v>
      </c>
      <c r="B1347" s="41" t="s">
        <v>730</v>
      </c>
      <c r="C1347" s="41" t="s">
        <v>550</v>
      </c>
      <c r="D1347" s="41" t="s">
        <v>8</v>
      </c>
      <c r="E1347" s="41" t="s">
        <v>149</v>
      </c>
      <c r="F1347" s="41" t="s">
        <v>149</v>
      </c>
      <c r="G1347" s="41" t="s">
        <v>756</v>
      </c>
      <c r="H1347" s="41">
        <v>1</v>
      </c>
      <c r="I1347" s="41">
        <v>10815.4105919914</v>
      </c>
      <c r="J1347" s="41">
        <v>53410</v>
      </c>
      <c r="K1347" s="41">
        <v>0</v>
      </c>
      <c r="L1347" s="41">
        <v>988.08499999999992</v>
      </c>
      <c r="M1347" s="41">
        <v>0</v>
      </c>
      <c r="N1347" s="41">
        <v>21146</v>
      </c>
      <c r="O1347" s="41">
        <v>1479</v>
      </c>
      <c r="P1347" s="41">
        <v>420.80540000000002</v>
      </c>
      <c r="Q1347" s="41">
        <v>29.432100000000002</v>
      </c>
      <c r="R1347" s="41">
        <v>0</v>
      </c>
      <c r="S1347" s="41">
        <v>0</v>
      </c>
      <c r="T1347" s="41">
        <v>43</v>
      </c>
      <c r="U1347" s="41">
        <v>0.94599999999999995</v>
      </c>
      <c r="V1347" s="41">
        <v>53410</v>
      </c>
      <c r="W1347" s="41">
        <v>988.08499999999992</v>
      </c>
      <c r="X1347" s="41">
        <v>22668</v>
      </c>
      <c r="Y1347" s="41">
        <v>451.18350000000004</v>
      </c>
      <c r="Z1347" s="6">
        <f>0</f>
        <v>0</v>
      </c>
      <c r="AA1347" s="6">
        <f t="shared" si="153"/>
        <v>988.08499999999992</v>
      </c>
      <c r="AB1347">
        <f>IF(ISBLANK(Table1[[#This Row],[FY2425_Cost]])=TRUE,#N/A,Table1[[#This Row],[FY2425_Cost]])</f>
        <v>451.18350000000004</v>
      </c>
      <c r="AC1347" s="6">
        <f t="shared" si="154"/>
        <v>-536.90149999999994</v>
      </c>
      <c r="AD1347" s="6">
        <f>SUMIFS($AB$3:AB1347,$B$3:B1347,B1347)</f>
        <v>451.18350000000004</v>
      </c>
      <c r="AE1347" s="6">
        <f t="shared" si="155"/>
        <v>4866.9347663961298</v>
      </c>
      <c r="AF1347" s="6">
        <f t="shared" si="156"/>
        <v>4866.9347663961298</v>
      </c>
      <c r="AG1347" s="6">
        <f>VLOOKUP(Table1[[#This Row],[PracticeCode]],$AP$3:$AS$345,4,FALSE)</f>
        <v>4866.9347663961298</v>
      </c>
      <c r="AH1347" s="27">
        <f t="shared" si="157"/>
        <v>353663.92635811883</v>
      </c>
      <c r="AI1347" s="6">
        <f t="shared" ref="AI1347:AI1410" si="159">IF(AD1347-AF1347&lt;=0,0,AD1347-AF1347)</f>
        <v>0</v>
      </c>
    </row>
    <row r="1348" spans="1:35" x14ac:dyDescent="0.35">
      <c r="A1348" t="str">
        <f t="shared" si="158"/>
        <v>HAREFIELD HEALTH CENTRENorth ConnectHillingdonE86007Aug5</v>
      </c>
      <c r="B1348" s="41" t="s">
        <v>730</v>
      </c>
      <c r="C1348" s="41" t="s">
        <v>550</v>
      </c>
      <c r="D1348" s="41" t="s">
        <v>8</v>
      </c>
      <c r="E1348" s="41" t="s">
        <v>149</v>
      </c>
      <c r="F1348" s="41" t="s">
        <v>149</v>
      </c>
      <c r="G1348" s="41" t="s">
        <v>760</v>
      </c>
      <c r="H1348" s="41">
        <v>5</v>
      </c>
      <c r="I1348" s="41">
        <v>10815.4105919914</v>
      </c>
      <c r="J1348" s="41">
        <v>23491</v>
      </c>
      <c r="K1348" s="41">
        <v>10294</v>
      </c>
      <c r="L1348" s="41">
        <v>434.58349999999996</v>
      </c>
      <c r="M1348" s="41">
        <v>190.43899999999999</v>
      </c>
      <c r="N1348" s="41">
        <v>37754</v>
      </c>
      <c r="O1348" s="41">
        <v>8194</v>
      </c>
      <c r="P1348" s="41">
        <v>751.30460000000005</v>
      </c>
      <c r="Q1348" s="41">
        <v>163.06060000000002</v>
      </c>
      <c r="R1348" s="41">
        <v>70</v>
      </c>
      <c r="S1348" s="41">
        <v>1.2529999999999999</v>
      </c>
      <c r="T1348" s="41">
        <v>86</v>
      </c>
      <c r="U1348" s="41">
        <v>1.8919999999999999</v>
      </c>
      <c r="V1348" s="41">
        <v>33855</v>
      </c>
      <c r="W1348" s="41">
        <v>626.27549999999997</v>
      </c>
      <c r="X1348" s="41">
        <v>46034</v>
      </c>
      <c r="Y1348" s="41">
        <v>916.25720000000013</v>
      </c>
      <c r="Z1348" s="6">
        <f>0</f>
        <v>0</v>
      </c>
      <c r="AA1348" s="6">
        <f t="shared" si="153"/>
        <v>626.27549999999997</v>
      </c>
      <c r="AB1348">
        <f>IF(ISBLANK(Table1[[#This Row],[FY2425_Cost]])=TRUE,#N/A,Table1[[#This Row],[FY2425_Cost]])</f>
        <v>916.25720000000013</v>
      </c>
      <c r="AC1348" s="6">
        <f t="shared" si="154"/>
        <v>289.98170000000016</v>
      </c>
      <c r="AD1348" s="6">
        <f>SUMIFS($AB$3:AB1348,$B$3:B1348,B1348)</f>
        <v>1367.4407000000001</v>
      </c>
      <c r="AE1348" s="6">
        <f t="shared" si="155"/>
        <v>4866.9347663961298</v>
      </c>
      <c r="AF1348" s="6">
        <f t="shared" si="156"/>
        <v>4866.9347663961298</v>
      </c>
      <c r="AG1348" s="6">
        <f>VLOOKUP(Table1[[#This Row],[PracticeCode]],$AP$3:$AS$345,4,FALSE)</f>
        <v>4866.9347663961298</v>
      </c>
      <c r="AH1348" s="27">
        <f t="shared" si="157"/>
        <v>353663.92635811883</v>
      </c>
      <c r="AI1348" s="6">
        <f t="shared" si="159"/>
        <v>0</v>
      </c>
    </row>
    <row r="1349" spans="1:35" x14ac:dyDescent="0.35">
      <c r="A1349" t="str">
        <f t="shared" si="158"/>
        <v>HAREFIELD HEALTH CENTRENorth ConnectHillingdonE86007Dec9</v>
      </c>
      <c r="B1349" s="41" t="s">
        <v>730</v>
      </c>
      <c r="C1349" s="41" t="s">
        <v>550</v>
      </c>
      <c r="D1349" s="41" t="s">
        <v>8</v>
      </c>
      <c r="E1349" s="41" t="s">
        <v>149</v>
      </c>
      <c r="F1349" s="41" t="s">
        <v>149</v>
      </c>
      <c r="G1349" s="41" t="s">
        <v>764</v>
      </c>
      <c r="H1349" s="41">
        <v>9</v>
      </c>
      <c r="I1349" s="41">
        <v>10815.4105919914</v>
      </c>
      <c r="J1349" s="41">
        <v>11230</v>
      </c>
      <c r="K1349" s="41">
        <v>845</v>
      </c>
      <c r="L1349" s="41">
        <v>223.477</v>
      </c>
      <c r="M1349" s="41">
        <v>16.8155</v>
      </c>
      <c r="N1349" s="41"/>
      <c r="O1349" s="41"/>
      <c r="P1349" s="41"/>
      <c r="Q1349" s="41"/>
      <c r="R1349" s="41">
        <v>64</v>
      </c>
      <c r="S1349" s="41">
        <v>1.1456</v>
      </c>
      <c r="T1349" s="41"/>
      <c r="U1349" s="41"/>
      <c r="V1349" s="41">
        <v>12139</v>
      </c>
      <c r="W1349" s="41">
        <v>241.43810000000002</v>
      </c>
      <c r="X1349" s="41"/>
      <c r="Y1349" s="41"/>
      <c r="Z1349" s="6">
        <f>0</f>
        <v>0</v>
      </c>
      <c r="AA1349" s="6">
        <f t="shared" si="153"/>
        <v>241.43810000000002</v>
      </c>
      <c r="AB1349" t="e">
        <f>IF(ISBLANK(Table1[[#This Row],[FY2425_Cost]])=TRUE,#N/A,Table1[[#This Row],[FY2425_Cost]])</f>
        <v>#N/A</v>
      </c>
      <c r="AC1349" s="6" t="e">
        <f t="shared" si="154"/>
        <v>#N/A</v>
      </c>
      <c r="AD1349" s="6" t="e">
        <f>SUMIFS($AB$3:AB1349,$B$3:B1349,B1349)</f>
        <v>#N/A</v>
      </c>
      <c r="AE1349" s="6">
        <f t="shared" si="155"/>
        <v>4866.9347663961298</v>
      </c>
      <c r="AF1349" s="6">
        <f t="shared" si="156"/>
        <v>4866.9347663961298</v>
      </c>
      <c r="AG1349" s="6">
        <f>VLOOKUP(Table1[[#This Row],[PracticeCode]],$AP$3:$AS$345,4,FALSE)</f>
        <v>4866.9347663961298</v>
      </c>
      <c r="AH1349" s="27">
        <f t="shared" si="157"/>
        <v>353663.92635811883</v>
      </c>
      <c r="AI1349" s="6" t="e">
        <f t="shared" si="159"/>
        <v>#N/A</v>
      </c>
    </row>
    <row r="1350" spans="1:35" x14ac:dyDescent="0.35">
      <c r="A1350" t="str">
        <f t="shared" si="158"/>
        <v>HAREFIELD HEALTH CENTRENorth ConnectHillingdonE86007Feb11</v>
      </c>
      <c r="B1350" s="41" t="s">
        <v>730</v>
      </c>
      <c r="C1350" s="41" t="s">
        <v>550</v>
      </c>
      <c r="D1350" s="41" t="s">
        <v>8</v>
      </c>
      <c r="E1350" s="41" t="s">
        <v>149</v>
      </c>
      <c r="F1350" s="41" t="s">
        <v>149</v>
      </c>
      <c r="G1350" s="41" t="s">
        <v>766</v>
      </c>
      <c r="H1350" s="41">
        <v>11</v>
      </c>
      <c r="I1350" s="41">
        <v>10815.4105919914</v>
      </c>
      <c r="J1350" s="41">
        <v>49033</v>
      </c>
      <c r="K1350" s="41">
        <v>3746</v>
      </c>
      <c r="L1350" s="41">
        <v>975.75670000000002</v>
      </c>
      <c r="M1350" s="41">
        <v>74.545400000000001</v>
      </c>
      <c r="N1350" s="41"/>
      <c r="O1350" s="41"/>
      <c r="P1350" s="41"/>
      <c r="Q1350" s="41"/>
      <c r="R1350" s="41">
        <v>262</v>
      </c>
      <c r="S1350" s="41">
        <v>4.6898</v>
      </c>
      <c r="T1350" s="41"/>
      <c r="U1350" s="41"/>
      <c r="V1350" s="41">
        <v>53041</v>
      </c>
      <c r="W1350" s="41">
        <v>1054.9919000000002</v>
      </c>
      <c r="X1350" s="41"/>
      <c r="Y1350" s="41"/>
      <c r="Z1350" s="6">
        <f>0</f>
        <v>0</v>
      </c>
      <c r="AA1350" s="6">
        <f t="shared" si="153"/>
        <v>1054.9919000000002</v>
      </c>
      <c r="AB1350" t="e">
        <f>IF(ISBLANK(Table1[[#This Row],[FY2425_Cost]])=TRUE,#N/A,Table1[[#This Row],[FY2425_Cost]])</f>
        <v>#N/A</v>
      </c>
      <c r="AC1350" s="6" t="e">
        <f t="shared" si="154"/>
        <v>#N/A</v>
      </c>
      <c r="AD1350" s="6" t="e">
        <f>SUMIFS($AB$3:AB1350,$B$3:B1350,B1350)</f>
        <v>#N/A</v>
      </c>
      <c r="AE1350" s="6">
        <f t="shared" si="155"/>
        <v>4866.9347663961298</v>
      </c>
      <c r="AF1350" s="6">
        <f t="shared" si="156"/>
        <v>4866.9347663961298</v>
      </c>
      <c r="AG1350" s="6">
        <f>VLOOKUP(Table1[[#This Row],[PracticeCode]],$AP$3:$AS$345,4,FALSE)</f>
        <v>4866.9347663961298</v>
      </c>
      <c r="AH1350" s="27">
        <f t="shared" si="157"/>
        <v>353663.92635811883</v>
      </c>
      <c r="AI1350" s="6" t="e">
        <f t="shared" si="159"/>
        <v>#N/A</v>
      </c>
    </row>
    <row r="1351" spans="1:35" x14ac:dyDescent="0.35">
      <c r="A1351" t="str">
        <f t="shared" si="158"/>
        <v>HAREFIELD HEALTH CENTRENorth ConnectHillingdonE86007Jan10</v>
      </c>
      <c r="B1351" s="41" t="s">
        <v>730</v>
      </c>
      <c r="C1351" s="41" t="s">
        <v>550</v>
      </c>
      <c r="D1351" s="41" t="s">
        <v>8</v>
      </c>
      <c r="E1351" s="41" t="s">
        <v>149</v>
      </c>
      <c r="F1351" s="41" t="s">
        <v>149</v>
      </c>
      <c r="G1351" s="41" t="s">
        <v>765</v>
      </c>
      <c r="H1351" s="41">
        <v>10</v>
      </c>
      <c r="I1351" s="41">
        <v>10815.4105919914</v>
      </c>
      <c r="J1351" s="41">
        <v>39015</v>
      </c>
      <c r="K1351" s="41">
        <v>1757</v>
      </c>
      <c r="L1351" s="41">
        <v>776.39850000000001</v>
      </c>
      <c r="M1351" s="41">
        <v>34.964300000000001</v>
      </c>
      <c r="N1351" s="41"/>
      <c r="O1351" s="41"/>
      <c r="P1351" s="41"/>
      <c r="Q1351" s="41"/>
      <c r="R1351" s="41">
        <v>226</v>
      </c>
      <c r="S1351" s="41">
        <v>4.0453999999999999</v>
      </c>
      <c r="T1351" s="41"/>
      <c r="U1351" s="41"/>
      <c r="V1351" s="41">
        <v>40998</v>
      </c>
      <c r="W1351" s="41">
        <v>815.40819999999997</v>
      </c>
      <c r="X1351" s="41"/>
      <c r="Y1351" s="41"/>
      <c r="Z1351" s="6">
        <f>0</f>
        <v>0</v>
      </c>
      <c r="AA1351" s="6">
        <f t="shared" si="153"/>
        <v>815.40819999999997</v>
      </c>
      <c r="AB1351" t="e">
        <f>IF(ISBLANK(Table1[[#This Row],[FY2425_Cost]])=TRUE,#N/A,Table1[[#This Row],[FY2425_Cost]])</f>
        <v>#N/A</v>
      </c>
      <c r="AC1351" s="6" t="e">
        <f t="shared" si="154"/>
        <v>#N/A</v>
      </c>
      <c r="AD1351" s="6" t="e">
        <f>SUMIFS($AB$3:AB1351,$B$3:B1351,B1351)</f>
        <v>#N/A</v>
      </c>
      <c r="AE1351" s="6">
        <f t="shared" si="155"/>
        <v>4866.9347663961298</v>
      </c>
      <c r="AF1351" s="6">
        <f t="shared" si="156"/>
        <v>4866.9347663961298</v>
      </c>
      <c r="AG1351" s="6">
        <f>VLOOKUP(Table1[[#This Row],[PracticeCode]],$AP$3:$AS$345,4,FALSE)</f>
        <v>4866.9347663961298</v>
      </c>
      <c r="AH1351" s="27">
        <f t="shared" si="157"/>
        <v>353663.92635811883</v>
      </c>
      <c r="AI1351" s="6" t="e">
        <f t="shared" si="159"/>
        <v>#N/A</v>
      </c>
    </row>
    <row r="1352" spans="1:35" x14ac:dyDescent="0.35">
      <c r="A1352" t="str">
        <f t="shared" si="158"/>
        <v>HAREFIELD HEALTH CENTRENorth ConnectHillingdonE86007Jul4</v>
      </c>
      <c r="B1352" s="41" t="s">
        <v>730</v>
      </c>
      <c r="C1352" s="41" t="s">
        <v>550</v>
      </c>
      <c r="D1352" s="41" t="s">
        <v>8</v>
      </c>
      <c r="E1352" s="41" t="s">
        <v>149</v>
      </c>
      <c r="F1352" s="41" t="s">
        <v>149</v>
      </c>
      <c r="G1352" s="41" t="s">
        <v>759</v>
      </c>
      <c r="H1352" s="41">
        <v>4</v>
      </c>
      <c r="I1352" s="41">
        <v>10815.4105919914</v>
      </c>
      <c r="J1352" s="41">
        <v>13365</v>
      </c>
      <c r="K1352" s="41">
        <v>587</v>
      </c>
      <c r="L1352" s="41">
        <v>247.2525</v>
      </c>
      <c r="M1352" s="41">
        <v>10.859499999999999</v>
      </c>
      <c r="N1352" s="41">
        <v>22596</v>
      </c>
      <c r="O1352" s="41">
        <v>2933</v>
      </c>
      <c r="P1352" s="41">
        <v>449.66040000000004</v>
      </c>
      <c r="Q1352" s="41">
        <v>58.366700000000002</v>
      </c>
      <c r="R1352" s="41">
        <v>88</v>
      </c>
      <c r="S1352" s="41">
        <v>1.5751999999999999</v>
      </c>
      <c r="T1352" s="41">
        <v>281</v>
      </c>
      <c r="U1352" s="41">
        <v>6.1820000000000004</v>
      </c>
      <c r="V1352" s="41">
        <v>14040</v>
      </c>
      <c r="W1352" s="41">
        <v>259.68720000000002</v>
      </c>
      <c r="X1352" s="41">
        <v>25810</v>
      </c>
      <c r="Y1352" s="41">
        <v>514.20910000000003</v>
      </c>
      <c r="Z1352" s="6">
        <f>0</f>
        <v>0</v>
      </c>
      <c r="AA1352" s="6">
        <f t="shared" si="153"/>
        <v>259.68720000000002</v>
      </c>
      <c r="AB1352">
        <f>IF(ISBLANK(Table1[[#This Row],[FY2425_Cost]])=TRUE,#N/A,Table1[[#This Row],[FY2425_Cost]])</f>
        <v>514.20910000000003</v>
      </c>
      <c r="AC1352" s="6">
        <f t="shared" si="154"/>
        <v>254.52190000000002</v>
      </c>
      <c r="AD1352" s="6" t="e">
        <f>SUMIFS($AB$3:AB1352,$B$3:B1352,B1352)</f>
        <v>#N/A</v>
      </c>
      <c r="AE1352" s="6">
        <f t="shared" si="155"/>
        <v>4866.9347663961298</v>
      </c>
      <c r="AF1352" s="6">
        <f t="shared" si="156"/>
        <v>4866.9347663961298</v>
      </c>
      <c r="AG1352" s="6">
        <f>VLOOKUP(Table1[[#This Row],[PracticeCode]],$AP$3:$AS$345,4,FALSE)</f>
        <v>4866.9347663961298</v>
      </c>
      <c r="AH1352" s="27">
        <f t="shared" si="157"/>
        <v>353663.92635811883</v>
      </c>
      <c r="AI1352" s="6" t="e">
        <f t="shared" si="159"/>
        <v>#N/A</v>
      </c>
    </row>
    <row r="1353" spans="1:35" x14ac:dyDescent="0.35">
      <c r="A1353" t="str">
        <f t="shared" si="158"/>
        <v>HAREFIELD HEALTH CENTRENorth ConnectHillingdonE86007Jun3</v>
      </c>
      <c r="B1353" s="41" t="s">
        <v>730</v>
      </c>
      <c r="C1353" s="41" t="s">
        <v>550</v>
      </c>
      <c r="D1353" s="41" t="s">
        <v>8</v>
      </c>
      <c r="E1353" s="41" t="s">
        <v>149</v>
      </c>
      <c r="F1353" s="41" t="s">
        <v>149</v>
      </c>
      <c r="G1353" s="41" t="s">
        <v>758</v>
      </c>
      <c r="H1353" s="41">
        <v>3</v>
      </c>
      <c r="I1353" s="41">
        <v>10815.4105919914</v>
      </c>
      <c r="J1353" s="41">
        <v>21388</v>
      </c>
      <c r="K1353" s="41">
        <v>140</v>
      </c>
      <c r="L1353" s="41">
        <v>395.678</v>
      </c>
      <c r="M1353" s="41">
        <v>2.59</v>
      </c>
      <c r="N1353" s="41">
        <v>14122</v>
      </c>
      <c r="O1353" s="41">
        <v>3381</v>
      </c>
      <c r="P1353" s="41">
        <v>281.02780000000001</v>
      </c>
      <c r="Q1353" s="41">
        <v>67.281900000000007</v>
      </c>
      <c r="R1353" s="41">
        <v>0</v>
      </c>
      <c r="S1353" s="41">
        <v>0</v>
      </c>
      <c r="T1353" s="41">
        <v>124</v>
      </c>
      <c r="U1353" s="41">
        <v>2.7280000000000002</v>
      </c>
      <c r="V1353" s="41">
        <v>21528</v>
      </c>
      <c r="W1353" s="41">
        <v>398.26799999999997</v>
      </c>
      <c r="X1353" s="41">
        <v>17627</v>
      </c>
      <c r="Y1353" s="41">
        <v>351.03770000000003</v>
      </c>
      <c r="Z1353" s="6">
        <f>0</f>
        <v>0</v>
      </c>
      <c r="AA1353" s="6">
        <f t="shared" si="153"/>
        <v>398.26799999999997</v>
      </c>
      <c r="AB1353">
        <f>IF(ISBLANK(Table1[[#This Row],[FY2425_Cost]])=TRUE,#N/A,Table1[[#This Row],[FY2425_Cost]])</f>
        <v>351.03770000000003</v>
      </c>
      <c r="AC1353" s="6">
        <f t="shared" si="154"/>
        <v>-47.230299999999943</v>
      </c>
      <c r="AD1353" s="6" t="e">
        <f>SUMIFS($AB$3:AB1353,$B$3:B1353,B1353)</f>
        <v>#N/A</v>
      </c>
      <c r="AE1353" s="6">
        <f t="shared" si="155"/>
        <v>4866.9347663961298</v>
      </c>
      <c r="AF1353" s="6">
        <f t="shared" si="156"/>
        <v>4866.9347663961298</v>
      </c>
      <c r="AG1353" s="6">
        <f>VLOOKUP(Table1[[#This Row],[PracticeCode]],$AP$3:$AS$345,4,FALSE)</f>
        <v>4866.9347663961298</v>
      </c>
      <c r="AH1353" s="27">
        <f t="shared" si="157"/>
        <v>353663.92635811883</v>
      </c>
      <c r="AI1353" s="6" t="e">
        <f t="shared" si="159"/>
        <v>#N/A</v>
      </c>
    </row>
    <row r="1354" spans="1:35" x14ac:dyDescent="0.35">
      <c r="A1354" t="str">
        <f t="shared" si="158"/>
        <v>HAREFIELD HEALTH CENTRENorth ConnectHillingdonE86007Mar12</v>
      </c>
      <c r="B1354" s="41" t="s">
        <v>730</v>
      </c>
      <c r="C1354" s="41" t="s">
        <v>550</v>
      </c>
      <c r="D1354" s="41" t="s">
        <v>8</v>
      </c>
      <c r="E1354" s="41" t="s">
        <v>149</v>
      </c>
      <c r="F1354" s="41" t="s">
        <v>149</v>
      </c>
      <c r="G1354" s="41" t="s">
        <v>767</v>
      </c>
      <c r="H1354" s="41">
        <v>12</v>
      </c>
      <c r="I1354" s="41">
        <v>10815.4105919914</v>
      </c>
      <c r="J1354" s="41">
        <v>61938</v>
      </c>
      <c r="K1354" s="41">
        <v>2106</v>
      </c>
      <c r="L1354" s="41">
        <v>1232.5662</v>
      </c>
      <c r="M1354" s="41">
        <v>41.909400000000005</v>
      </c>
      <c r="N1354" s="41"/>
      <c r="O1354" s="41"/>
      <c r="P1354" s="41"/>
      <c r="Q1354" s="41"/>
      <c r="R1354" s="41">
        <v>176</v>
      </c>
      <c r="S1354" s="41">
        <v>3.1503999999999999</v>
      </c>
      <c r="T1354" s="41"/>
      <c r="U1354" s="41"/>
      <c r="V1354" s="41">
        <v>64220</v>
      </c>
      <c r="W1354" s="41">
        <v>1277.626</v>
      </c>
      <c r="X1354" s="41"/>
      <c r="Y1354" s="41"/>
      <c r="Z1354" s="6">
        <f>0</f>
        <v>0</v>
      </c>
      <c r="AA1354" s="6">
        <f t="shared" si="153"/>
        <v>1277.626</v>
      </c>
      <c r="AB1354" t="e">
        <f>IF(ISBLANK(Table1[[#This Row],[FY2425_Cost]])=TRUE,#N/A,Table1[[#This Row],[FY2425_Cost]])</f>
        <v>#N/A</v>
      </c>
      <c r="AC1354" s="6" t="e">
        <f t="shared" si="154"/>
        <v>#N/A</v>
      </c>
      <c r="AD1354" s="6" t="e">
        <f>SUMIFS($AB$3:AB1354,$B$3:B1354,B1354)</f>
        <v>#N/A</v>
      </c>
      <c r="AE1354" s="6">
        <f t="shared" si="155"/>
        <v>4866.9347663961298</v>
      </c>
      <c r="AF1354" s="6">
        <f t="shared" si="156"/>
        <v>4866.9347663961298</v>
      </c>
      <c r="AG1354" s="6">
        <f>VLOOKUP(Table1[[#This Row],[PracticeCode]],$AP$3:$AS$345,4,FALSE)</f>
        <v>4866.9347663961298</v>
      </c>
      <c r="AH1354" s="27">
        <f t="shared" si="157"/>
        <v>353663.92635811883</v>
      </c>
      <c r="AI1354" s="6" t="e">
        <f t="shared" si="159"/>
        <v>#N/A</v>
      </c>
    </row>
    <row r="1355" spans="1:35" x14ac:dyDescent="0.35">
      <c r="A1355" t="str">
        <f t="shared" si="158"/>
        <v>HAREFIELD HEALTH CENTRENorth ConnectHillingdonE86007May2</v>
      </c>
      <c r="B1355" s="41" t="s">
        <v>730</v>
      </c>
      <c r="C1355" s="41" t="s">
        <v>550</v>
      </c>
      <c r="D1355" s="41" t="s">
        <v>8</v>
      </c>
      <c r="E1355" s="41" t="s">
        <v>149</v>
      </c>
      <c r="F1355" s="41" t="s">
        <v>149</v>
      </c>
      <c r="G1355" s="41" t="s">
        <v>757</v>
      </c>
      <c r="H1355" s="41">
        <v>2</v>
      </c>
      <c r="I1355" s="41">
        <v>10815.4105919914</v>
      </c>
      <c r="J1355" s="41">
        <v>11231</v>
      </c>
      <c r="K1355" s="41">
        <v>58</v>
      </c>
      <c r="L1355" s="41">
        <v>207.77349999999998</v>
      </c>
      <c r="M1355" s="41">
        <v>1.073</v>
      </c>
      <c r="N1355" s="41">
        <v>16199</v>
      </c>
      <c r="O1355" s="41">
        <v>6359</v>
      </c>
      <c r="P1355" s="41">
        <v>322.36009999999999</v>
      </c>
      <c r="Q1355" s="41">
        <v>126.5441</v>
      </c>
      <c r="R1355" s="41">
        <v>0</v>
      </c>
      <c r="S1355" s="41">
        <v>0</v>
      </c>
      <c r="T1355" s="41">
        <v>2</v>
      </c>
      <c r="U1355" s="41">
        <v>4.3999999999999997E-2</v>
      </c>
      <c r="V1355" s="41">
        <v>11289</v>
      </c>
      <c r="W1355" s="41">
        <v>208.84649999999999</v>
      </c>
      <c r="X1355" s="41">
        <v>22560</v>
      </c>
      <c r="Y1355" s="41">
        <v>448.94819999999999</v>
      </c>
      <c r="Z1355" s="6">
        <f>0</f>
        <v>0</v>
      </c>
      <c r="AA1355" s="6">
        <f t="shared" si="153"/>
        <v>208.84649999999999</v>
      </c>
      <c r="AB1355">
        <f>IF(ISBLANK(Table1[[#This Row],[FY2425_Cost]])=TRUE,#N/A,Table1[[#This Row],[FY2425_Cost]])</f>
        <v>448.94819999999999</v>
      </c>
      <c r="AC1355" s="6">
        <f t="shared" si="154"/>
        <v>240.10169999999999</v>
      </c>
      <c r="AD1355" s="6" t="e">
        <f>SUMIFS($AB$3:AB1355,$B$3:B1355,B1355)</f>
        <v>#N/A</v>
      </c>
      <c r="AE1355" s="6">
        <f t="shared" si="155"/>
        <v>4866.9347663961298</v>
      </c>
      <c r="AF1355" s="6">
        <f t="shared" si="156"/>
        <v>4866.9347663961298</v>
      </c>
      <c r="AG1355" s="6">
        <f>VLOOKUP(Table1[[#This Row],[PracticeCode]],$AP$3:$AS$345,4,FALSE)</f>
        <v>4866.9347663961298</v>
      </c>
      <c r="AH1355" s="27">
        <f t="shared" si="157"/>
        <v>353663.92635811883</v>
      </c>
      <c r="AI1355" s="6" t="e">
        <f t="shared" si="159"/>
        <v>#N/A</v>
      </c>
    </row>
    <row r="1356" spans="1:35" x14ac:dyDescent="0.35">
      <c r="A1356" t="str">
        <f t="shared" si="158"/>
        <v>HAREFIELD HEALTH CENTRENorth ConnectHillingdonE86007Nov8</v>
      </c>
      <c r="B1356" s="41" t="s">
        <v>730</v>
      </c>
      <c r="C1356" s="41" t="s">
        <v>550</v>
      </c>
      <c r="D1356" s="41" t="s">
        <v>8</v>
      </c>
      <c r="E1356" s="41" t="s">
        <v>149</v>
      </c>
      <c r="F1356" s="41" t="s">
        <v>149</v>
      </c>
      <c r="G1356" s="41" t="s">
        <v>763</v>
      </c>
      <c r="H1356" s="41">
        <v>8</v>
      </c>
      <c r="I1356" s="41">
        <v>10815.4105919914</v>
      </c>
      <c r="J1356" s="41">
        <v>14000</v>
      </c>
      <c r="K1356" s="41">
        <v>1325</v>
      </c>
      <c r="L1356" s="41">
        <v>278.60000000000002</v>
      </c>
      <c r="M1356" s="41">
        <v>26.3675</v>
      </c>
      <c r="N1356" s="41"/>
      <c r="O1356" s="41"/>
      <c r="P1356" s="41"/>
      <c r="Q1356" s="41"/>
      <c r="R1356" s="41">
        <v>354</v>
      </c>
      <c r="S1356" s="41">
        <v>6.3365999999999998</v>
      </c>
      <c r="T1356" s="41"/>
      <c r="U1356" s="41"/>
      <c r="V1356" s="41">
        <v>15679</v>
      </c>
      <c r="W1356" s="41">
        <v>311.30410000000001</v>
      </c>
      <c r="X1356" s="41"/>
      <c r="Y1356" s="41"/>
      <c r="Z1356" s="6">
        <f>0</f>
        <v>0</v>
      </c>
      <c r="AA1356" s="6">
        <f t="shared" si="153"/>
        <v>311.30410000000001</v>
      </c>
      <c r="AB1356" t="e">
        <f>IF(ISBLANK(Table1[[#This Row],[FY2425_Cost]])=TRUE,#N/A,Table1[[#This Row],[FY2425_Cost]])</f>
        <v>#N/A</v>
      </c>
      <c r="AC1356" s="6" t="e">
        <f t="shared" si="154"/>
        <v>#N/A</v>
      </c>
      <c r="AD1356" s="6" t="e">
        <f>SUMIFS($AB$3:AB1356,$B$3:B1356,B1356)</f>
        <v>#N/A</v>
      </c>
      <c r="AE1356" s="6">
        <f t="shared" si="155"/>
        <v>4866.9347663961298</v>
      </c>
      <c r="AF1356" s="6">
        <f t="shared" si="156"/>
        <v>4866.9347663961298</v>
      </c>
      <c r="AG1356" s="6">
        <f>VLOOKUP(Table1[[#This Row],[PracticeCode]],$AP$3:$AS$345,4,FALSE)</f>
        <v>4866.9347663961298</v>
      </c>
      <c r="AH1356" s="27">
        <f t="shared" si="157"/>
        <v>353663.92635811883</v>
      </c>
      <c r="AI1356" s="6" t="e">
        <f t="shared" si="159"/>
        <v>#N/A</v>
      </c>
    </row>
    <row r="1357" spans="1:35" x14ac:dyDescent="0.35">
      <c r="A1357" t="str">
        <f t="shared" si="158"/>
        <v>HAREFIELD HEALTH CENTRENorth ConnectHillingdonE86007Oct7</v>
      </c>
      <c r="B1357" s="41" t="s">
        <v>730</v>
      </c>
      <c r="C1357" s="41" t="s">
        <v>550</v>
      </c>
      <c r="D1357" s="41" t="s">
        <v>8</v>
      </c>
      <c r="E1357" s="41" t="s">
        <v>149</v>
      </c>
      <c r="F1357" s="41" t="s">
        <v>149</v>
      </c>
      <c r="G1357" s="41" t="s">
        <v>762</v>
      </c>
      <c r="H1357" s="41">
        <v>7</v>
      </c>
      <c r="I1357" s="41">
        <v>10815.4105919914</v>
      </c>
      <c r="J1357" s="41">
        <v>21176</v>
      </c>
      <c r="K1357" s="41">
        <v>2168</v>
      </c>
      <c r="L1357" s="41">
        <v>421.4024</v>
      </c>
      <c r="M1357" s="41">
        <v>43.1432</v>
      </c>
      <c r="N1357" s="41">
        <v>0</v>
      </c>
      <c r="O1357" s="41">
        <v>7566</v>
      </c>
      <c r="P1357" s="41">
        <v>0</v>
      </c>
      <c r="Q1357" s="41">
        <v>170.23499999999999</v>
      </c>
      <c r="R1357" s="41">
        <v>188</v>
      </c>
      <c r="S1357" s="41">
        <v>3.3652000000000002</v>
      </c>
      <c r="T1357" s="41">
        <v>106</v>
      </c>
      <c r="U1357" s="41">
        <v>2.3319999999999999</v>
      </c>
      <c r="V1357" s="41">
        <v>23532</v>
      </c>
      <c r="W1357" s="41">
        <v>467.91079999999999</v>
      </c>
      <c r="X1357" s="41">
        <v>7672</v>
      </c>
      <c r="Y1357" s="41">
        <v>172.56699999999998</v>
      </c>
      <c r="Z1357" s="6">
        <f>0</f>
        <v>0</v>
      </c>
      <c r="AA1357" s="6">
        <f t="shared" si="153"/>
        <v>467.91079999999999</v>
      </c>
      <c r="AB1357">
        <f>IF(ISBLANK(Table1[[#This Row],[FY2425_Cost]])=TRUE,#N/A,Table1[[#This Row],[FY2425_Cost]])</f>
        <v>172.56699999999998</v>
      </c>
      <c r="AC1357" s="6">
        <f t="shared" si="154"/>
        <v>-295.34379999999999</v>
      </c>
      <c r="AD1357" s="6" t="e">
        <f>SUMIFS($AB$3:AB1357,$B$3:B1357,B1357)</f>
        <v>#N/A</v>
      </c>
      <c r="AE1357" s="6">
        <f t="shared" si="155"/>
        <v>4866.9347663961298</v>
      </c>
      <c r="AF1357" s="6">
        <f t="shared" si="156"/>
        <v>4866.9347663961298</v>
      </c>
      <c r="AG1357" s="6">
        <f>VLOOKUP(Table1[[#This Row],[PracticeCode]],$AP$3:$AS$345,4,FALSE)</f>
        <v>4866.9347663961298</v>
      </c>
      <c r="AH1357" s="27">
        <f t="shared" si="157"/>
        <v>353663.92635811883</v>
      </c>
      <c r="AI1357" s="6" t="e">
        <f t="shared" si="159"/>
        <v>#N/A</v>
      </c>
    </row>
    <row r="1358" spans="1:35" x14ac:dyDescent="0.35">
      <c r="A1358" t="str">
        <f t="shared" si="158"/>
        <v>HAREFIELD HEALTH CENTRENorth ConnectHillingdonE86007Sep6</v>
      </c>
      <c r="B1358" s="41" t="s">
        <v>730</v>
      </c>
      <c r="C1358" s="41" t="s">
        <v>550</v>
      </c>
      <c r="D1358" s="41" t="s">
        <v>8</v>
      </c>
      <c r="E1358" s="41" t="s">
        <v>149</v>
      </c>
      <c r="F1358" s="41" t="s">
        <v>149</v>
      </c>
      <c r="G1358" s="41" t="s">
        <v>761</v>
      </c>
      <c r="H1358" s="41">
        <v>6</v>
      </c>
      <c r="I1358" s="41">
        <v>10815.4105919914</v>
      </c>
      <c r="J1358" s="41">
        <v>47325</v>
      </c>
      <c r="K1358" s="41">
        <v>3843</v>
      </c>
      <c r="L1358" s="41">
        <v>941.76750000000004</v>
      </c>
      <c r="M1358" s="41">
        <v>76.475700000000003</v>
      </c>
      <c r="N1358" s="41">
        <v>18405</v>
      </c>
      <c r="O1358" s="41">
        <v>7413</v>
      </c>
      <c r="P1358" s="41">
        <v>414.11250000000001</v>
      </c>
      <c r="Q1358" s="41">
        <v>166.79249999999999</v>
      </c>
      <c r="R1358" s="41">
        <v>352</v>
      </c>
      <c r="S1358" s="41">
        <v>6.3007999999999997</v>
      </c>
      <c r="T1358" s="41">
        <v>60</v>
      </c>
      <c r="U1358" s="41">
        <v>1.32</v>
      </c>
      <c r="V1358" s="41">
        <v>51520</v>
      </c>
      <c r="W1358" s="41">
        <v>1024.5440000000001</v>
      </c>
      <c r="X1358" s="41">
        <v>25878</v>
      </c>
      <c r="Y1358" s="41">
        <v>582.22500000000002</v>
      </c>
      <c r="Z1358" s="6">
        <f>0</f>
        <v>0</v>
      </c>
      <c r="AA1358" s="6">
        <f t="shared" si="153"/>
        <v>1024.5440000000001</v>
      </c>
      <c r="AB1358">
        <f>IF(ISBLANK(Table1[[#This Row],[FY2425_Cost]])=TRUE,#N/A,Table1[[#This Row],[FY2425_Cost]])</f>
        <v>582.22500000000002</v>
      </c>
      <c r="AC1358" s="6">
        <f t="shared" si="154"/>
        <v>-442.31900000000007</v>
      </c>
      <c r="AD1358" s="6" t="e">
        <f>SUMIFS($AB$3:AB1358,$B$3:B1358,B1358)</f>
        <v>#N/A</v>
      </c>
      <c r="AE1358" s="6">
        <f t="shared" si="155"/>
        <v>4866.9347663961298</v>
      </c>
      <c r="AF1358" s="6">
        <f t="shared" si="156"/>
        <v>4866.9347663961298</v>
      </c>
      <c r="AG1358" s="6">
        <f>VLOOKUP(Table1[[#This Row],[PracticeCode]],$AP$3:$AS$345,4,FALSE)</f>
        <v>4866.9347663961298</v>
      </c>
      <c r="AH1358" s="27">
        <f t="shared" si="157"/>
        <v>353663.92635811883</v>
      </c>
      <c r="AI1358" s="6" t="e">
        <f t="shared" si="159"/>
        <v>#N/A</v>
      </c>
    </row>
    <row r="1359" spans="1:35" x14ac:dyDescent="0.35">
      <c r="A1359" t="str">
        <f t="shared" si="158"/>
        <v>HARNESS HARROW PRACTICEHarrow East PCNHarrowE84075Apr1</v>
      </c>
      <c r="B1359" s="41" t="s">
        <v>619</v>
      </c>
      <c r="C1359" s="41" t="s">
        <v>620</v>
      </c>
      <c r="D1359" s="41" t="s">
        <v>26</v>
      </c>
      <c r="E1359" s="41" t="s">
        <v>216</v>
      </c>
      <c r="F1359" s="41" t="s">
        <v>216</v>
      </c>
      <c r="G1359" s="41" t="s">
        <v>756</v>
      </c>
      <c r="H1359" s="41">
        <v>1</v>
      </c>
      <c r="I1359" s="41">
        <v>9317.0110314797294</v>
      </c>
      <c r="J1359" s="41">
        <v>41851</v>
      </c>
      <c r="K1359" s="41">
        <v>2637</v>
      </c>
      <c r="L1359" s="41">
        <v>774.24349999999993</v>
      </c>
      <c r="M1359" s="41">
        <v>48.784499999999994</v>
      </c>
      <c r="N1359" s="41">
        <v>9779</v>
      </c>
      <c r="O1359" s="41">
        <v>3297</v>
      </c>
      <c r="P1359" s="41">
        <v>194.60210000000001</v>
      </c>
      <c r="Q1359" s="41">
        <v>65.610300000000009</v>
      </c>
      <c r="R1359" s="41">
        <v>0</v>
      </c>
      <c r="S1359" s="41">
        <v>0</v>
      </c>
      <c r="T1359" s="41">
        <v>0</v>
      </c>
      <c r="U1359" s="41">
        <v>0</v>
      </c>
      <c r="V1359" s="41">
        <v>44488</v>
      </c>
      <c r="W1359" s="41">
        <v>823.02799999999991</v>
      </c>
      <c r="X1359" s="41">
        <v>13076</v>
      </c>
      <c r="Y1359" s="41">
        <v>260.2124</v>
      </c>
      <c r="Z1359" s="6">
        <f>0</f>
        <v>0</v>
      </c>
      <c r="AA1359" s="6">
        <f t="shared" si="153"/>
        <v>823.02799999999991</v>
      </c>
      <c r="AB1359">
        <f>IF(ISBLANK(Table1[[#This Row],[FY2425_Cost]])=TRUE,#N/A,Table1[[#This Row],[FY2425_Cost]])</f>
        <v>260.2124</v>
      </c>
      <c r="AC1359" s="6">
        <f t="shared" si="154"/>
        <v>-562.8155999999999</v>
      </c>
      <c r="AD1359" s="6">
        <f>SUMIFS($AB$3:AB1359,$B$3:B1359,B1359)</f>
        <v>260.2124</v>
      </c>
      <c r="AE1359" s="6">
        <f t="shared" si="155"/>
        <v>4192.6549641658785</v>
      </c>
      <c r="AF1359" s="6">
        <f t="shared" si="156"/>
        <v>4192.6549641658785</v>
      </c>
      <c r="AG1359" s="6">
        <f>VLOOKUP(Table1[[#This Row],[PracticeCode]],$AP$3:$AS$345,4,FALSE)</f>
        <v>4192.6549641658785</v>
      </c>
      <c r="AH1359" s="27">
        <f t="shared" si="157"/>
        <v>304666.26072938717</v>
      </c>
      <c r="AI1359" s="6">
        <f t="shared" si="159"/>
        <v>0</v>
      </c>
    </row>
    <row r="1360" spans="1:35" x14ac:dyDescent="0.35">
      <c r="A1360" t="str">
        <f t="shared" si="158"/>
        <v>HARNESS HARROW PRACTICEHarrow East PCNHarrowE84075Aug5</v>
      </c>
      <c r="B1360" s="41" t="s">
        <v>619</v>
      </c>
      <c r="C1360" s="41" t="s">
        <v>620</v>
      </c>
      <c r="D1360" s="41" t="s">
        <v>26</v>
      </c>
      <c r="E1360" s="41" t="s">
        <v>216</v>
      </c>
      <c r="F1360" s="41" t="s">
        <v>216</v>
      </c>
      <c r="G1360" s="41" t="s">
        <v>760</v>
      </c>
      <c r="H1360" s="41">
        <v>5</v>
      </c>
      <c r="I1360" s="41">
        <v>9317.0110314797294</v>
      </c>
      <c r="J1360" s="41">
        <v>9067</v>
      </c>
      <c r="K1360" s="41">
        <v>6225</v>
      </c>
      <c r="L1360" s="41">
        <v>167.73949999999999</v>
      </c>
      <c r="M1360" s="41">
        <v>115.16249999999999</v>
      </c>
      <c r="N1360" s="41">
        <v>6409</v>
      </c>
      <c r="O1360" s="41">
        <v>1110</v>
      </c>
      <c r="P1360" s="41">
        <v>127.5391</v>
      </c>
      <c r="Q1360" s="41">
        <v>22.089000000000002</v>
      </c>
      <c r="R1360" s="41">
        <v>0</v>
      </c>
      <c r="S1360" s="41">
        <v>0</v>
      </c>
      <c r="T1360" s="41">
        <v>0</v>
      </c>
      <c r="U1360" s="41">
        <v>0</v>
      </c>
      <c r="V1360" s="41">
        <v>15292</v>
      </c>
      <c r="W1360" s="41">
        <v>282.90199999999999</v>
      </c>
      <c r="X1360" s="41">
        <v>7519</v>
      </c>
      <c r="Y1360" s="41">
        <v>149.62810000000002</v>
      </c>
      <c r="Z1360" s="6">
        <f>0</f>
        <v>0</v>
      </c>
      <c r="AA1360" s="6">
        <f t="shared" si="153"/>
        <v>282.90199999999999</v>
      </c>
      <c r="AB1360">
        <f>IF(ISBLANK(Table1[[#This Row],[FY2425_Cost]])=TRUE,#N/A,Table1[[#This Row],[FY2425_Cost]])</f>
        <v>149.62810000000002</v>
      </c>
      <c r="AC1360" s="6">
        <f t="shared" si="154"/>
        <v>-133.27389999999997</v>
      </c>
      <c r="AD1360" s="6">
        <f>SUMIFS($AB$3:AB1360,$B$3:B1360,B1360)</f>
        <v>409.84050000000002</v>
      </c>
      <c r="AE1360" s="6">
        <f t="shared" si="155"/>
        <v>4192.6549641658785</v>
      </c>
      <c r="AF1360" s="6">
        <f t="shared" si="156"/>
        <v>4192.6549641658785</v>
      </c>
      <c r="AG1360" s="6">
        <f>VLOOKUP(Table1[[#This Row],[PracticeCode]],$AP$3:$AS$345,4,FALSE)</f>
        <v>4192.6549641658785</v>
      </c>
      <c r="AH1360" s="27">
        <f t="shared" si="157"/>
        <v>304666.26072938717</v>
      </c>
      <c r="AI1360" s="6">
        <f t="shared" si="159"/>
        <v>0</v>
      </c>
    </row>
    <row r="1361" spans="1:35" x14ac:dyDescent="0.35">
      <c r="A1361" t="str">
        <f t="shared" si="158"/>
        <v>HARNESS HARROW PRACTICEHarrow East PCNHarrowE84075Dec9</v>
      </c>
      <c r="B1361" s="41" t="s">
        <v>619</v>
      </c>
      <c r="C1361" s="41" t="s">
        <v>620</v>
      </c>
      <c r="D1361" s="41" t="s">
        <v>26</v>
      </c>
      <c r="E1361" s="41" t="s">
        <v>216</v>
      </c>
      <c r="F1361" s="41" t="s">
        <v>216</v>
      </c>
      <c r="G1361" s="41" t="s">
        <v>764</v>
      </c>
      <c r="H1361" s="41">
        <v>9</v>
      </c>
      <c r="I1361" s="41">
        <v>9317.0110314797294</v>
      </c>
      <c r="J1361" s="41">
        <v>27317</v>
      </c>
      <c r="K1361" s="41">
        <v>6217</v>
      </c>
      <c r="L1361" s="41">
        <v>543.60829999999999</v>
      </c>
      <c r="M1361" s="41">
        <v>123.7183</v>
      </c>
      <c r="N1361" s="41"/>
      <c r="O1361" s="41"/>
      <c r="P1361" s="41"/>
      <c r="Q1361" s="41"/>
      <c r="R1361" s="41">
        <v>0</v>
      </c>
      <c r="S1361" s="41">
        <v>0</v>
      </c>
      <c r="T1361" s="41"/>
      <c r="U1361" s="41"/>
      <c r="V1361" s="41">
        <v>33534</v>
      </c>
      <c r="W1361" s="41">
        <v>667.32659999999998</v>
      </c>
      <c r="X1361" s="41"/>
      <c r="Y1361" s="41"/>
      <c r="Z1361" s="6">
        <f>0</f>
        <v>0</v>
      </c>
      <c r="AA1361" s="6">
        <f t="shared" si="153"/>
        <v>667.32659999999998</v>
      </c>
      <c r="AB1361" t="e">
        <f>IF(ISBLANK(Table1[[#This Row],[FY2425_Cost]])=TRUE,#N/A,Table1[[#This Row],[FY2425_Cost]])</f>
        <v>#N/A</v>
      </c>
      <c r="AC1361" s="6" t="e">
        <f t="shared" si="154"/>
        <v>#N/A</v>
      </c>
      <c r="AD1361" s="6" t="e">
        <f>SUMIFS($AB$3:AB1361,$B$3:B1361,B1361)</f>
        <v>#N/A</v>
      </c>
      <c r="AE1361" s="6">
        <f t="shared" si="155"/>
        <v>4192.6549641658785</v>
      </c>
      <c r="AF1361" s="6">
        <f t="shared" si="156"/>
        <v>4192.6549641658785</v>
      </c>
      <c r="AG1361" s="6">
        <f>VLOOKUP(Table1[[#This Row],[PracticeCode]],$AP$3:$AS$345,4,FALSE)</f>
        <v>4192.6549641658785</v>
      </c>
      <c r="AH1361" s="27">
        <f t="shared" si="157"/>
        <v>304666.26072938717</v>
      </c>
      <c r="AI1361" s="6" t="e">
        <f t="shared" si="159"/>
        <v>#N/A</v>
      </c>
    </row>
    <row r="1362" spans="1:35" x14ac:dyDescent="0.35">
      <c r="A1362" t="str">
        <f t="shared" si="158"/>
        <v>HARNESS HARROW PRACTICEHarrow East PCNHarrowE84075Feb11</v>
      </c>
      <c r="B1362" s="41" t="s">
        <v>619</v>
      </c>
      <c r="C1362" s="41" t="s">
        <v>620</v>
      </c>
      <c r="D1362" s="41" t="s">
        <v>26</v>
      </c>
      <c r="E1362" s="41" t="s">
        <v>216</v>
      </c>
      <c r="F1362" s="41" t="s">
        <v>216</v>
      </c>
      <c r="G1362" s="41" t="s">
        <v>766</v>
      </c>
      <c r="H1362" s="41">
        <v>11</v>
      </c>
      <c r="I1362" s="41">
        <v>9317.0110314797294</v>
      </c>
      <c r="J1362" s="41">
        <v>11461</v>
      </c>
      <c r="K1362" s="41">
        <v>8829</v>
      </c>
      <c r="L1362" s="41">
        <v>228.07390000000001</v>
      </c>
      <c r="M1362" s="41">
        <v>175.69710000000001</v>
      </c>
      <c r="N1362" s="41"/>
      <c r="O1362" s="41"/>
      <c r="P1362" s="41"/>
      <c r="Q1362" s="41"/>
      <c r="R1362" s="41">
        <v>0</v>
      </c>
      <c r="S1362" s="41">
        <v>0</v>
      </c>
      <c r="T1362" s="41"/>
      <c r="U1362" s="41"/>
      <c r="V1362" s="41">
        <v>20290</v>
      </c>
      <c r="W1362" s="41">
        <v>403.77100000000002</v>
      </c>
      <c r="X1362" s="41"/>
      <c r="Y1362" s="41"/>
      <c r="Z1362" s="6">
        <f>0</f>
        <v>0</v>
      </c>
      <c r="AA1362" s="6">
        <f t="shared" si="153"/>
        <v>403.77100000000002</v>
      </c>
      <c r="AB1362" t="e">
        <f>IF(ISBLANK(Table1[[#This Row],[FY2425_Cost]])=TRUE,#N/A,Table1[[#This Row],[FY2425_Cost]])</f>
        <v>#N/A</v>
      </c>
      <c r="AC1362" s="6" t="e">
        <f t="shared" si="154"/>
        <v>#N/A</v>
      </c>
      <c r="AD1362" s="6" t="e">
        <f>SUMIFS($AB$3:AB1362,$B$3:B1362,B1362)</f>
        <v>#N/A</v>
      </c>
      <c r="AE1362" s="6">
        <f t="shared" si="155"/>
        <v>4192.6549641658785</v>
      </c>
      <c r="AF1362" s="6">
        <f t="shared" si="156"/>
        <v>4192.6549641658785</v>
      </c>
      <c r="AG1362" s="6">
        <f>VLOOKUP(Table1[[#This Row],[PracticeCode]],$AP$3:$AS$345,4,FALSE)</f>
        <v>4192.6549641658785</v>
      </c>
      <c r="AH1362" s="27">
        <f t="shared" si="157"/>
        <v>304666.26072938717</v>
      </c>
      <c r="AI1362" s="6" t="e">
        <f t="shared" si="159"/>
        <v>#N/A</v>
      </c>
    </row>
    <row r="1363" spans="1:35" x14ac:dyDescent="0.35">
      <c r="A1363" t="str">
        <f t="shared" si="158"/>
        <v>HARNESS HARROW PRACTICEHarrow East PCNHarrowE84075Jan10</v>
      </c>
      <c r="B1363" s="41" t="s">
        <v>619</v>
      </c>
      <c r="C1363" s="41" t="s">
        <v>620</v>
      </c>
      <c r="D1363" s="41" t="s">
        <v>26</v>
      </c>
      <c r="E1363" s="41" t="s">
        <v>216</v>
      </c>
      <c r="F1363" s="41" t="s">
        <v>216</v>
      </c>
      <c r="G1363" s="41" t="s">
        <v>765</v>
      </c>
      <c r="H1363" s="41">
        <v>10</v>
      </c>
      <c r="I1363" s="41">
        <v>9317.0110314797294</v>
      </c>
      <c r="J1363" s="41">
        <v>12176</v>
      </c>
      <c r="K1363" s="41">
        <v>2284</v>
      </c>
      <c r="L1363" s="41">
        <v>242.30240000000001</v>
      </c>
      <c r="M1363" s="41">
        <v>45.451599999999999</v>
      </c>
      <c r="N1363" s="41"/>
      <c r="O1363" s="41"/>
      <c r="P1363" s="41"/>
      <c r="Q1363" s="41"/>
      <c r="R1363" s="41">
        <v>0</v>
      </c>
      <c r="S1363" s="41">
        <v>0</v>
      </c>
      <c r="T1363" s="41"/>
      <c r="U1363" s="41"/>
      <c r="V1363" s="41">
        <v>14460</v>
      </c>
      <c r="W1363" s="41">
        <v>287.75400000000002</v>
      </c>
      <c r="X1363" s="41"/>
      <c r="Y1363" s="41"/>
      <c r="Z1363" s="6">
        <f>0</f>
        <v>0</v>
      </c>
      <c r="AA1363" s="6">
        <f t="shared" si="153"/>
        <v>287.75400000000002</v>
      </c>
      <c r="AB1363" t="e">
        <f>IF(ISBLANK(Table1[[#This Row],[FY2425_Cost]])=TRUE,#N/A,Table1[[#This Row],[FY2425_Cost]])</f>
        <v>#N/A</v>
      </c>
      <c r="AC1363" s="6" t="e">
        <f t="shared" si="154"/>
        <v>#N/A</v>
      </c>
      <c r="AD1363" s="6" t="e">
        <f>SUMIFS($AB$3:AB1363,$B$3:B1363,B1363)</f>
        <v>#N/A</v>
      </c>
      <c r="AE1363" s="6">
        <f t="shared" si="155"/>
        <v>4192.6549641658785</v>
      </c>
      <c r="AF1363" s="6">
        <f t="shared" si="156"/>
        <v>4192.6549641658785</v>
      </c>
      <c r="AG1363" s="6">
        <f>VLOOKUP(Table1[[#This Row],[PracticeCode]],$AP$3:$AS$345,4,FALSE)</f>
        <v>4192.6549641658785</v>
      </c>
      <c r="AH1363" s="27">
        <f t="shared" si="157"/>
        <v>304666.26072938717</v>
      </c>
      <c r="AI1363" s="6" t="e">
        <f t="shared" si="159"/>
        <v>#N/A</v>
      </c>
    </row>
    <row r="1364" spans="1:35" x14ac:dyDescent="0.35">
      <c r="A1364" t="str">
        <f t="shared" si="158"/>
        <v>HARNESS HARROW PRACTICEHarrow East PCNHarrowE84075Jul4</v>
      </c>
      <c r="B1364" s="41" t="s">
        <v>619</v>
      </c>
      <c r="C1364" s="41" t="s">
        <v>620</v>
      </c>
      <c r="D1364" s="41" t="s">
        <v>26</v>
      </c>
      <c r="E1364" s="41" t="s">
        <v>216</v>
      </c>
      <c r="F1364" s="41" t="s">
        <v>216</v>
      </c>
      <c r="G1364" s="41" t="s">
        <v>759</v>
      </c>
      <c r="H1364" s="41">
        <v>4</v>
      </c>
      <c r="I1364" s="41">
        <v>9317.0110314797294</v>
      </c>
      <c r="J1364" s="41">
        <v>10378</v>
      </c>
      <c r="K1364" s="41">
        <v>7036</v>
      </c>
      <c r="L1364" s="41">
        <v>191.99299999999999</v>
      </c>
      <c r="M1364" s="41">
        <v>130.166</v>
      </c>
      <c r="N1364" s="41">
        <v>13921</v>
      </c>
      <c r="O1364" s="41">
        <v>1240</v>
      </c>
      <c r="P1364" s="41">
        <v>277.02789999999999</v>
      </c>
      <c r="Q1364" s="41">
        <v>24.676000000000002</v>
      </c>
      <c r="R1364" s="41">
        <v>0</v>
      </c>
      <c r="S1364" s="41">
        <v>0</v>
      </c>
      <c r="T1364" s="41">
        <v>0</v>
      </c>
      <c r="U1364" s="41">
        <v>0</v>
      </c>
      <c r="V1364" s="41">
        <v>17414</v>
      </c>
      <c r="W1364" s="41">
        <v>322.15899999999999</v>
      </c>
      <c r="X1364" s="41">
        <v>15161</v>
      </c>
      <c r="Y1364" s="41">
        <v>301.70389999999998</v>
      </c>
      <c r="Z1364" s="6">
        <f>0</f>
        <v>0</v>
      </c>
      <c r="AA1364" s="6">
        <f t="shared" si="153"/>
        <v>322.15899999999999</v>
      </c>
      <c r="AB1364">
        <f>IF(ISBLANK(Table1[[#This Row],[FY2425_Cost]])=TRUE,#N/A,Table1[[#This Row],[FY2425_Cost]])</f>
        <v>301.70389999999998</v>
      </c>
      <c r="AC1364" s="6">
        <f t="shared" si="154"/>
        <v>-20.455100000000016</v>
      </c>
      <c r="AD1364" s="6" t="e">
        <f>SUMIFS($AB$3:AB1364,$B$3:B1364,B1364)</f>
        <v>#N/A</v>
      </c>
      <c r="AE1364" s="6">
        <f t="shared" si="155"/>
        <v>4192.6549641658785</v>
      </c>
      <c r="AF1364" s="6">
        <f t="shared" si="156"/>
        <v>4192.6549641658785</v>
      </c>
      <c r="AG1364" s="6">
        <f>VLOOKUP(Table1[[#This Row],[PracticeCode]],$AP$3:$AS$345,4,FALSE)</f>
        <v>4192.6549641658785</v>
      </c>
      <c r="AH1364" s="27">
        <f t="shared" si="157"/>
        <v>304666.26072938717</v>
      </c>
      <c r="AI1364" s="6" t="e">
        <f t="shared" si="159"/>
        <v>#N/A</v>
      </c>
    </row>
    <row r="1365" spans="1:35" x14ac:dyDescent="0.35">
      <c r="A1365" t="str">
        <f t="shared" si="158"/>
        <v>HARNESS HARROW PRACTICEHarrow East PCNHarrowE84075Jun3</v>
      </c>
      <c r="B1365" s="41" t="s">
        <v>619</v>
      </c>
      <c r="C1365" s="41" t="s">
        <v>620</v>
      </c>
      <c r="D1365" s="41" t="s">
        <v>26</v>
      </c>
      <c r="E1365" s="41" t="s">
        <v>216</v>
      </c>
      <c r="F1365" s="41" t="s">
        <v>216</v>
      </c>
      <c r="G1365" s="41" t="s">
        <v>758</v>
      </c>
      <c r="H1365" s="41">
        <v>3</v>
      </c>
      <c r="I1365" s="41">
        <v>9317.0110314797294</v>
      </c>
      <c r="J1365" s="41">
        <v>19287</v>
      </c>
      <c r="K1365" s="41">
        <v>3368</v>
      </c>
      <c r="L1365" s="41">
        <v>356.80949999999996</v>
      </c>
      <c r="M1365" s="41">
        <v>62.308</v>
      </c>
      <c r="N1365" s="41">
        <v>12344</v>
      </c>
      <c r="O1365" s="41">
        <v>2291</v>
      </c>
      <c r="P1365" s="41">
        <v>245.6456</v>
      </c>
      <c r="Q1365" s="41">
        <v>45.590900000000005</v>
      </c>
      <c r="R1365" s="41">
        <v>0</v>
      </c>
      <c r="S1365" s="41">
        <v>0</v>
      </c>
      <c r="T1365" s="41">
        <v>0</v>
      </c>
      <c r="U1365" s="41">
        <v>0</v>
      </c>
      <c r="V1365" s="41">
        <v>22655</v>
      </c>
      <c r="W1365" s="41">
        <v>419.11749999999995</v>
      </c>
      <c r="X1365" s="41">
        <v>14635</v>
      </c>
      <c r="Y1365" s="41">
        <v>291.23649999999998</v>
      </c>
      <c r="Z1365" s="6">
        <f>0</f>
        <v>0</v>
      </c>
      <c r="AA1365" s="6">
        <f t="shared" si="153"/>
        <v>419.11749999999995</v>
      </c>
      <c r="AB1365">
        <f>IF(ISBLANK(Table1[[#This Row],[FY2425_Cost]])=TRUE,#N/A,Table1[[#This Row],[FY2425_Cost]])</f>
        <v>291.23649999999998</v>
      </c>
      <c r="AC1365" s="6">
        <f t="shared" si="154"/>
        <v>-127.88099999999997</v>
      </c>
      <c r="AD1365" s="6" t="e">
        <f>SUMIFS($AB$3:AB1365,$B$3:B1365,B1365)</f>
        <v>#N/A</v>
      </c>
      <c r="AE1365" s="6">
        <f t="shared" si="155"/>
        <v>4192.6549641658785</v>
      </c>
      <c r="AF1365" s="6">
        <f t="shared" si="156"/>
        <v>4192.6549641658785</v>
      </c>
      <c r="AG1365" s="6">
        <f>VLOOKUP(Table1[[#This Row],[PracticeCode]],$AP$3:$AS$345,4,FALSE)</f>
        <v>4192.6549641658785</v>
      </c>
      <c r="AH1365" s="27">
        <f t="shared" si="157"/>
        <v>304666.26072938717</v>
      </c>
      <c r="AI1365" s="6" t="e">
        <f t="shared" si="159"/>
        <v>#N/A</v>
      </c>
    </row>
    <row r="1366" spans="1:35" x14ac:dyDescent="0.35">
      <c r="A1366" t="str">
        <f t="shared" si="158"/>
        <v>HARNESS HARROW PRACTICEHarrow East PCNHarrowE84075Mar12</v>
      </c>
      <c r="B1366" s="41" t="s">
        <v>619</v>
      </c>
      <c r="C1366" s="41" t="s">
        <v>620</v>
      </c>
      <c r="D1366" s="41" t="s">
        <v>26</v>
      </c>
      <c r="E1366" s="41" t="s">
        <v>216</v>
      </c>
      <c r="F1366" s="41" t="s">
        <v>216</v>
      </c>
      <c r="G1366" s="41" t="s">
        <v>767</v>
      </c>
      <c r="H1366" s="41">
        <v>12</v>
      </c>
      <c r="I1366" s="41">
        <v>9317.0110314797294</v>
      </c>
      <c r="J1366" s="41">
        <v>95465</v>
      </c>
      <c r="K1366" s="41">
        <v>900</v>
      </c>
      <c r="L1366" s="41">
        <v>1899.7535</v>
      </c>
      <c r="M1366" s="41">
        <v>17.91</v>
      </c>
      <c r="N1366" s="41"/>
      <c r="O1366" s="41"/>
      <c r="P1366" s="41"/>
      <c r="Q1366" s="41"/>
      <c r="R1366" s="41">
        <v>0</v>
      </c>
      <c r="S1366" s="41">
        <v>0</v>
      </c>
      <c r="T1366" s="41"/>
      <c r="U1366" s="41"/>
      <c r="V1366" s="41">
        <v>96365</v>
      </c>
      <c r="W1366" s="41">
        <v>1917.6635000000001</v>
      </c>
      <c r="X1366" s="41"/>
      <c r="Y1366" s="41"/>
      <c r="Z1366" s="6">
        <f>0</f>
        <v>0</v>
      </c>
      <c r="AA1366" s="6">
        <f t="shared" si="153"/>
        <v>1917.6635000000001</v>
      </c>
      <c r="AB1366" t="e">
        <f>IF(ISBLANK(Table1[[#This Row],[FY2425_Cost]])=TRUE,#N/A,Table1[[#This Row],[FY2425_Cost]])</f>
        <v>#N/A</v>
      </c>
      <c r="AC1366" s="6" t="e">
        <f t="shared" si="154"/>
        <v>#N/A</v>
      </c>
      <c r="AD1366" s="6" t="e">
        <f>SUMIFS($AB$3:AB1366,$B$3:B1366,B1366)</f>
        <v>#N/A</v>
      </c>
      <c r="AE1366" s="6">
        <f t="shared" si="155"/>
        <v>4192.6549641658785</v>
      </c>
      <c r="AF1366" s="6">
        <f t="shared" si="156"/>
        <v>4192.6549641658785</v>
      </c>
      <c r="AG1366" s="6">
        <f>VLOOKUP(Table1[[#This Row],[PracticeCode]],$AP$3:$AS$345,4,FALSE)</f>
        <v>4192.6549641658785</v>
      </c>
      <c r="AH1366" s="27">
        <f t="shared" si="157"/>
        <v>304666.26072938717</v>
      </c>
      <c r="AI1366" s="6" t="e">
        <f t="shared" si="159"/>
        <v>#N/A</v>
      </c>
    </row>
    <row r="1367" spans="1:35" x14ac:dyDescent="0.35">
      <c r="A1367" t="str">
        <f t="shared" si="158"/>
        <v>HARNESS HARROW PRACTICEHarrow East PCNHarrowE84075May2</v>
      </c>
      <c r="B1367" s="41" t="s">
        <v>619</v>
      </c>
      <c r="C1367" s="41" t="s">
        <v>620</v>
      </c>
      <c r="D1367" s="41" t="s">
        <v>26</v>
      </c>
      <c r="E1367" s="41" t="s">
        <v>216</v>
      </c>
      <c r="F1367" s="41" t="s">
        <v>216</v>
      </c>
      <c r="G1367" s="41" t="s">
        <v>757</v>
      </c>
      <c r="H1367" s="41">
        <v>2</v>
      </c>
      <c r="I1367" s="41">
        <v>9317.0110314797294</v>
      </c>
      <c r="J1367" s="41">
        <v>20530</v>
      </c>
      <c r="K1367" s="41">
        <v>5655</v>
      </c>
      <c r="L1367" s="41">
        <v>379.80500000000001</v>
      </c>
      <c r="M1367" s="41">
        <v>104.61749999999999</v>
      </c>
      <c r="N1367" s="41">
        <v>13895</v>
      </c>
      <c r="O1367" s="41">
        <v>4239</v>
      </c>
      <c r="P1367" s="41">
        <v>276.51050000000004</v>
      </c>
      <c r="Q1367" s="41">
        <v>84.356099999999998</v>
      </c>
      <c r="R1367" s="41">
        <v>0</v>
      </c>
      <c r="S1367" s="41">
        <v>0</v>
      </c>
      <c r="T1367" s="41">
        <v>0</v>
      </c>
      <c r="U1367" s="41">
        <v>0</v>
      </c>
      <c r="V1367" s="41">
        <v>26185</v>
      </c>
      <c r="W1367" s="41">
        <v>484.42250000000001</v>
      </c>
      <c r="X1367" s="41">
        <v>18134</v>
      </c>
      <c r="Y1367" s="41">
        <v>360.86660000000006</v>
      </c>
      <c r="Z1367" s="6">
        <f>0</f>
        <v>0</v>
      </c>
      <c r="AA1367" s="6">
        <f t="shared" si="153"/>
        <v>484.42250000000001</v>
      </c>
      <c r="AB1367">
        <f>IF(ISBLANK(Table1[[#This Row],[FY2425_Cost]])=TRUE,#N/A,Table1[[#This Row],[FY2425_Cost]])</f>
        <v>360.86660000000006</v>
      </c>
      <c r="AC1367" s="6">
        <f t="shared" si="154"/>
        <v>-123.55589999999995</v>
      </c>
      <c r="AD1367" s="6" t="e">
        <f>SUMIFS($AB$3:AB1367,$B$3:B1367,B1367)</f>
        <v>#N/A</v>
      </c>
      <c r="AE1367" s="6">
        <f t="shared" si="155"/>
        <v>4192.6549641658785</v>
      </c>
      <c r="AF1367" s="6">
        <f t="shared" si="156"/>
        <v>4192.6549641658785</v>
      </c>
      <c r="AG1367" s="6">
        <f>VLOOKUP(Table1[[#This Row],[PracticeCode]],$AP$3:$AS$345,4,FALSE)</f>
        <v>4192.6549641658785</v>
      </c>
      <c r="AH1367" s="27">
        <f t="shared" si="157"/>
        <v>304666.26072938717</v>
      </c>
      <c r="AI1367" s="6" t="e">
        <f t="shared" si="159"/>
        <v>#N/A</v>
      </c>
    </row>
    <row r="1368" spans="1:35" x14ac:dyDescent="0.35">
      <c r="A1368" t="str">
        <f t="shared" si="158"/>
        <v>HARNESS HARROW PRACTICEHarrow East PCNHarrowE84075Nov8</v>
      </c>
      <c r="B1368" s="41" t="s">
        <v>619</v>
      </c>
      <c r="C1368" s="41" t="s">
        <v>620</v>
      </c>
      <c r="D1368" s="41" t="s">
        <v>26</v>
      </c>
      <c r="E1368" s="41" t="s">
        <v>216</v>
      </c>
      <c r="F1368" s="41" t="s">
        <v>216</v>
      </c>
      <c r="G1368" s="41" t="s">
        <v>763</v>
      </c>
      <c r="H1368" s="41">
        <v>8</v>
      </c>
      <c r="I1368" s="41">
        <v>9317.0110314797294</v>
      </c>
      <c r="J1368" s="41">
        <v>21865</v>
      </c>
      <c r="K1368" s="41">
        <v>4713</v>
      </c>
      <c r="L1368" s="41">
        <v>435.11350000000004</v>
      </c>
      <c r="M1368" s="41">
        <v>93.788700000000006</v>
      </c>
      <c r="N1368" s="41"/>
      <c r="O1368" s="41"/>
      <c r="P1368" s="41"/>
      <c r="Q1368" s="41"/>
      <c r="R1368" s="41">
        <v>0</v>
      </c>
      <c r="S1368" s="41">
        <v>0</v>
      </c>
      <c r="T1368" s="41"/>
      <c r="U1368" s="41"/>
      <c r="V1368" s="41">
        <v>26578</v>
      </c>
      <c r="W1368" s="41">
        <v>528.90219999999999</v>
      </c>
      <c r="X1368" s="41"/>
      <c r="Y1368" s="41"/>
      <c r="Z1368" s="6">
        <f>0</f>
        <v>0</v>
      </c>
      <c r="AA1368" s="6">
        <f t="shared" si="153"/>
        <v>528.90219999999999</v>
      </c>
      <c r="AB1368" t="e">
        <f>IF(ISBLANK(Table1[[#This Row],[FY2425_Cost]])=TRUE,#N/A,Table1[[#This Row],[FY2425_Cost]])</f>
        <v>#N/A</v>
      </c>
      <c r="AC1368" s="6" t="e">
        <f t="shared" si="154"/>
        <v>#N/A</v>
      </c>
      <c r="AD1368" s="6" t="e">
        <f>SUMIFS($AB$3:AB1368,$B$3:B1368,B1368)</f>
        <v>#N/A</v>
      </c>
      <c r="AE1368" s="6">
        <f t="shared" si="155"/>
        <v>4192.6549641658785</v>
      </c>
      <c r="AF1368" s="6">
        <f t="shared" si="156"/>
        <v>4192.6549641658785</v>
      </c>
      <c r="AG1368" s="6">
        <f>VLOOKUP(Table1[[#This Row],[PracticeCode]],$AP$3:$AS$345,4,FALSE)</f>
        <v>4192.6549641658785</v>
      </c>
      <c r="AH1368" s="27">
        <f t="shared" si="157"/>
        <v>304666.26072938717</v>
      </c>
      <c r="AI1368" s="6" t="e">
        <f t="shared" si="159"/>
        <v>#N/A</v>
      </c>
    </row>
    <row r="1369" spans="1:35" x14ac:dyDescent="0.35">
      <c r="A1369" t="str">
        <f t="shared" si="158"/>
        <v>HARNESS HARROW PRACTICEHarrow East PCNHarrowE84075Oct7</v>
      </c>
      <c r="B1369" s="41" t="s">
        <v>619</v>
      </c>
      <c r="C1369" s="41" t="s">
        <v>620</v>
      </c>
      <c r="D1369" s="41" t="s">
        <v>26</v>
      </c>
      <c r="E1369" s="41" t="s">
        <v>216</v>
      </c>
      <c r="F1369" s="41" t="s">
        <v>216</v>
      </c>
      <c r="G1369" s="41" t="s">
        <v>762</v>
      </c>
      <c r="H1369" s="41">
        <v>7</v>
      </c>
      <c r="I1369" s="41">
        <v>9317.0110314797294</v>
      </c>
      <c r="J1369" s="41">
        <v>12828</v>
      </c>
      <c r="K1369" s="41">
        <v>41275</v>
      </c>
      <c r="L1369" s="41">
        <v>255.27720000000002</v>
      </c>
      <c r="M1369" s="41">
        <v>821.37250000000006</v>
      </c>
      <c r="N1369" s="41">
        <v>0</v>
      </c>
      <c r="O1369" s="41">
        <v>6845</v>
      </c>
      <c r="P1369" s="41">
        <v>0</v>
      </c>
      <c r="Q1369" s="41">
        <v>154.01249999999999</v>
      </c>
      <c r="R1369" s="41">
        <v>0</v>
      </c>
      <c r="S1369" s="41">
        <v>0</v>
      </c>
      <c r="T1369" s="41">
        <v>0</v>
      </c>
      <c r="U1369" s="41">
        <v>0</v>
      </c>
      <c r="V1369" s="41">
        <v>54103</v>
      </c>
      <c r="W1369" s="41">
        <v>1076.6497000000002</v>
      </c>
      <c r="X1369" s="41">
        <v>6845</v>
      </c>
      <c r="Y1369" s="41">
        <v>154.01249999999999</v>
      </c>
      <c r="Z1369" s="6">
        <f>0</f>
        <v>0</v>
      </c>
      <c r="AA1369" s="6">
        <f t="shared" si="153"/>
        <v>1076.6497000000002</v>
      </c>
      <c r="AB1369">
        <f>IF(ISBLANK(Table1[[#This Row],[FY2425_Cost]])=TRUE,#N/A,Table1[[#This Row],[FY2425_Cost]])</f>
        <v>154.01249999999999</v>
      </c>
      <c r="AC1369" s="6">
        <f t="shared" si="154"/>
        <v>-922.63720000000012</v>
      </c>
      <c r="AD1369" s="6" t="e">
        <f>SUMIFS($AB$3:AB1369,$B$3:B1369,B1369)</f>
        <v>#N/A</v>
      </c>
      <c r="AE1369" s="6">
        <f t="shared" si="155"/>
        <v>4192.6549641658785</v>
      </c>
      <c r="AF1369" s="6">
        <f t="shared" si="156"/>
        <v>4192.6549641658785</v>
      </c>
      <c r="AG1369" s="6">
        <f>VLOOKUP(Table1[[#This Row],[PracticeCode]],$AP$3:$AS$345,4,FALSE)</f>
        <v>4192.6549641658785</v>
      </c>
      <c r="AH1369" s="27">
        <f t="shared" si="157"/>
        <v>304666.26072938717</v>
      </c>
      <c r="AI1369" s="6" t="e">
        <f t="shared" si="159"/>
        <v>#N/A</v>
      </c>
    </row>
    <row r="1370" spans="1:35" x14ac:dyDescent="0.35">
      <c r="A1370" t="str">
        <f t="shared" si="158"/>
        <v>HARNESS HARROW PRACTICEHarrow East PCNHarrowE84075Sep6</v>
      </c>
      <c r="B1370" s="41" t="s">
        <v>619</v>
      </c>
      <c r="C1370" s="41" t="s">
        <v>620</v>
      </c>
      <c r="D1370" s="41" t="s">
        <v>26</v>
      </c>
      <c r="E1370" s="41" t="s">
        <v>216</v>
      </c>
      <c r="F1370" s="41" t="s">
        <v>216</v>
      </c>
      <c r="G1370" s="41" t="s">
        <v>761</v>
      </c>
      <c r="H1370" s="41">
        <v>6</v>
      </c>
      <c r="I1370" s="41">
        <v>9317.0110314797294</v>
      </c>
      <c r="J1370" s="41">
        <v>29538</v>
      </c>
      <c r="K1370" s="41">
        <v>16581</v>
      </c>
      <c r="L1370" s="41">
        <v>587.80619999999999</v>
      </c>
      <c r="M1370" s="41">
        <v>329.96190000000001</v>
      </c>
      <c r="N1370" s="41">
        <v>10877</v>
      </c>
      <c r="O1370" s="41">
        <v>9125</v>
      </c>
      <c r="P1370" s="41">
        <v>244.73249999999999</v>
      </c>
      <c r="Q1370" s="41">
        <v>205.3125</v>
      </c>
      <c r="R1370" s="41">
        <v>0</v>
      </c>
      <c r="S1370" s="41">
        <v>0</v>
      </c>
      <c r="T1370" s="41">
        <v>0</v>
      </c>
      <c r="U1370" s="41">
        <v>0</v>
      </c>
      <c r="V1370" s="41">
        <v>46119</v>
      </c>
      <c r="W1370" s="41">
        <v>917.7681</v>
      </c>
      <c r="X1370" s="41">
        <v>20002</v>
      </c>
      <c r="Y1370" s="41">
        <v>450.04499999999996</v>
      </c>
      <c r="Z1370" s="6">
        <f>0</f>
        <v>0</v>
      </c>
      <c r="AA1370" s="6">
        <f t="shared" si="153"/>
        <v>917.7681</v>
      </c>
      <c r="AB1370">
        <f>IF(ISBLANK(Table1[[#This Row],[FY2425_Cost]])=TRUE,#N/A,Table1[[#This Row],[FY2425_Cost]])</f>
        <v>450.04499999999996</v>
      </c>
      <c r="AC1370" s="6">
        <f t="shared" si="154"/>
        <v>-467.72310000000004</v>
      </c>
      <c r="AD1370" s="6" t="e">
        <f>SUMIFS($AB$3:AB1370,$B$3:B1370,B1370)</f>
        <v>#N/A</v>
      </c>
      <c r="AE1370" s="6">
        <f t="shared" si="155"/>
        <v>4192.6549641658785</v>
      </c>
      <c r="AF1370" s="6">
        <f t="shared" si="156"/>
        <v>4192.6549641658785</v>
      </c>
      <c r="AG1370" s="6">
        <f>VLOOKUP(Table1[[#This Row],[PracticeCode]],$AP$3:$AS$345,4,FALSE)</f>
        <v>4192.6549641658785</v>
      </c>
      <c r="AH1370" s="27">
        <f t="shared" si="157"/>
        <v>304666.26072938717</v>
      </c>
      <c r="AI1370" s="6" t="e">
        <f t="shared" si="159"/>
        <v>#N/A</v>
      </c>
    </row>
    <row r="1371" spans="1:35" x14ac:dyDescent="0.35">
      <c r="A1371" t="str">
        <f t="shared" si="158"/>
        <v>HARNESS WEMBLEY PRACTICEK&amp;W WestBrentY02692Apr1</v>
      </c>
      <c r="B1371" s="41" t="s">
        <v>568</v>
      </c>
      <c r="C1371" s="41" t="s">
        <v>569</v>
      </c>
      <c r="D1371" s="41" t="s">
        <v>18</v>
      </c>
      <c r="E1371" s="41" t="s">
        <v>379</v>
      </c>
      <c r="F1371" s="41" t="s">
        <v>379</v>
      </c>
      <c r="G1371" s="41" t="s">
        <v>756</v>
      </c>
      <c r="H1371" s="41">
        <v>1</v>
      </c>
      <c r="I1371" s="41">
        <v>13771.804596022301</v>
      </c>
      <c r="J1371" s="41">
        <v>64853</v>
      </c>
      <c r="K1371" s="41">
        <v>11</v>
      </c>
      <c r="L1371" s="41">
        <v>1199.7804999999998</v>
      </c>
      <c r="M1371" s="41">
        <v>0.20349999999999999</v>
      </c>
      <c r="N1371" s="41">
        <v>14343</v>
      </c>
      <c r="O1371" s="41">
        <v>421</v>
      </c>
      <c r="P1371" s="41">
        <v>285.42570000000001</v>
      </c>
      <c r="Q1371" s="41">
        <v>8.3779000000000003</v>
      </c>
      <c r="R1371" s="41">
        <v>0</v>
      </c>
      <c r="S1371" s="41">
        <v>0</v>
      </c>
      <c r="T1371" s="41">
        <v>0</v>
      </c>
      <c r="U1371" s="41">
        <v>0</v>
      </c>
      <c r="V1371" s="41">
        <v>64864</v>
      </c>
      <c r="W1371" s="41">
        <v>1199.9839999999999</v>
      </c>
      <c r="X1371" s="41">
        <v>14764</v>
      </c>
      <c r="Y1371" s="41">
        <v>293.80360000000002</v>
      </c>
      <c r="Z1371" s="6">
        <f>0</f>
        <v>0</v>
      </c>
      <c r="AA1371" s="6">
        <f t="shared" si="153"/>
        <v>1199.9839999999999</v>
      </c>
      <c r="AB1371">
        <f>IF(ISBLANK(Table1[[#This Row],[FY2425_Cost]])=TRUE,#N/A,Table1[[#This Row],[FY2425_Cost]])</f>
        <v>293.80360000000002</v>
      </c>
      <c r="AC1371" s="6">
        <f t="shared" si="154"/>
        <v>-906.18039999999996</v>
      </c>
      <c r="AD1371" s="6">
        <f>SUMIFS($AB$3:AB1371,$B$3:B1371,B1371)</f>
        <v>293.80360000000002</v>
      </c>
      <c r="AE1371" s="6">
        <f t="shared" si="155"/>
        <v>6197.3120682100352</v>
      </c>
      <c r="AF1371" s="6">
        <f t="shared" si="156"/>
        <v>6197.3120682100352</v>
      </c>
      <c r="AG1371" s="6">
        <f>VLOOKUP(Table1[[#This Row],[PracticeCode]],$AP$3:$AS$345,4,FALSE)</f>
        <v>6197.3120682100352</v>
      </c>
      <c r="AH1371" s="27">
        <f t="shared" si="157"/>
        <v>450338.01028992928</v>
      </c>
      <c r="AI1371" s="6">
        <f t="shared" si="159"/>
        <v>0</v>
      </c>
    </row>
    <row r="1372" spans="1:35" x14ac:dyDescent="0.35">
      <c r="A1372" t="str">
        <f t="shared" si="158"/>
        <v>HARNESS WEMBLEY PRACTICEK&amp;W WestBrentY02692Aug5</v>
      </c>
      <c r="B1372" s="41" t="s">
        <v>568</v>
      </c>
      <c r="C1372" s="41" t="s">
        <v>569</v>
      </c>
      <c r="D1372" s="41" t="s">
        <v>18</v>
      </c>
      <c r="E1372" s="41" t="s">
        <v>379</v>
      </c>
      <c r="F1372" s="41" t="s">
        <v>379</v>
      </c>
      <c r="G1372" s="41" t="s">
        <v>760</v>
      </c>
      <c r="H1372" s="41">
        <v>5</v>
      </c>
      <c r="I1372" s="41">
        <v>13771.804596022301</v>
      </c>
      <c r="J1372" s="41">
        <v>13718</v>
      </c>
      <c r="K1372" s="41">
        <v>661</v>
      </c>
      <c r="L1372" s="41">
        <v>253.78299999999999</v>
      </c>
      <c r="M1372" s="41">
        <v>12.228499999999999</v>
      </c>
      <c r="N1372" s="41">
        <v>12383</v>
      </c>
      <c r="O1372" s="41">
        <v>2468</v>
      </c>
      <c r="P1372" s="41">
        <v>246.42170000000002</v>
      </c>
      <c r="Q1372" s="41">
        <v>49.113199999999999</v>
      </c>
      <c r="R1372" s="41">
        <v>0</v>
      </c>
      <c r="S1372" s="41">
        <v>0</v>
      </c>
      <c r="T1372" s="41">
        <v>0</v>
      </c>
      <c r="U1372" s="41">
        <v>0</v>
      </c>
      <c r="V1372" s="41">
        <v>14379</v>
      </c>
      <c r="W1372" s="41">
        <v>266.01150000000001</v>
      </c>
      <c r="X1372" s="41">
        <v>14851</v>
      </c>
      <c r="Y1372" s="41">
        <v>295.53489999999999</v>
      </c>
      <c r="Z1372" s="6">
        <f>0</f>
        <v>0</v>
      </c>
      <c r="AA1372" s="6">
        <f t="shared" si="153"/>
        <v>266.01150000000001</v>
      </c>
      <c r="AB1372">
        <f>IF(ISBLANK(Table1[[#This Row],[FY2425_Cost]])=TRUE,#N/A,Table1[[#This Row],[FY2425_Cost]])</f>
        <v>295.53489999999999</v>
      </c>
      <c r="AC1372" s="6">
        <f t="shared" si="154"/>
        <v>29.523399999999981</v>
      </c>
      <c r="AD1372" s="6">
        <f>SUMIFS($AB$3:AB1372,$B$3:B1372,B1372)</f>
        <v>589.33850000000007</v>
      </c>
      <c r="AE1372" s="6">
        <f t="shared" si="155"/>
        <v>6197.3120682100352</v>
      </c>
      <c r="AF1372" s="6">
        <f t="shared" si="156"/>
        <v>6197.3120682100352</v>
      </c>
      <c r="AG1372" s="6">
        <f>VLOOKUP(Table1[[#This Row],[PracticeCode]],$AP$3:$AS$345,4,FALSE)</f>
        <v>6197.3120682100352</v>
      </c>
      <c r="AH1372" s="27">
        <f t="shared" si="157"/>
        <v>450338.01028992928</v>
      </c>
      <c r="AI1372" s="6">
        <f t="shared" si="159"/>
        <v>0</v>
      </c>
    </row>
    <row r="1373" spans="1:35" x14ac:dyDescent="0.35">
      <c r="A1373" t="str">
        <f t="shared" si="158"/>
        <v>HARNESS WEMBLEY PRACTICEK&amp;W WestBrentY02692Dec9</v>
      </c>
      <c r="B1373" s="41" t="s">
        <v>568</v>
      </c>
      <c r="C1373" s="41" t="s">
        <v>569</v>
      </c>
      <c r="D1373" s="41" t="s">
        <v>18</v>
      </c>
      <c r="E1373" s="41" t="s">
        <v>379</v>
      </c>
      <c r="F1373" s="41" t="s">
        <v>379</v>
      </c>
      <c r="G1373" s="41" t="s">
        <v>764</v>
      </c>
      <c r="H1373" s="41">
        <v>9</v>
      </c>
      <c r="I1373" s="41">
        <v>13771.804596022301</v>
      </c>
      <c r="J1373" s="41">
        <v>37750</v>
      </c>
      <c r="K1373" s="41">
        <v>1122</v>
      </c>
      <c r="L1373" s="41">
        <v>751.22500000000002</v>
      </c>
      <c r="M1373" s="41">
        <v>22.3278</v>
      </c>
      <c r="N1373" s="41"/>
      <c r="O1373" s="41"/>
      <c r="P1373" s="41"/>
      <c r="Q1373" s="41"/>
      <c r="R1373" s="41">
        <v>0</v>
      </c>
      <c r="S1373" s="41">
        <v>0</v>
      </c>
      <c r="T1373" s="41"/>
      <c r="U1373" s="41"/>
      <c r="V1373" s="41">
        <v>38872</v>
      </c>
      <c r="W1373" s="41">
        <v>773.55280000000005</v>
      </c>
      <c r="X1373" s="41"/>
      <c r="Y1373" s="41"/>
      <c r="Z1373" s="6">
        <f>0</f>
        <v>0</v>
      </c>
      <c r="AA1373" s="6">
        <f t="shared" si="153"/>
        <v>773.55280000000005</v>
      </c>
      <c r="AB1373" t="e">
        <f>IF(ISBLANK(Table1[[#This Row],[FY2425_Cost]])=TRUE,#N/A,Table1[[#This Row],[FY2425_Cost]])</f>
        <v>#N/A</v>
      </c>
      <c r="AC1373" s="6" t="e">
        <f t="shared" si="154"/>
        <v>#N/A</v>
      </c>
      <c r="AD1373" s="6" t="e">
        <f>SUMIFS($AB$3:AB1373,$B$3:B1373,B1373)</f>
        <v>#N/A</v>
      </c>
      <c r="AE1373" s="6">
        <f t="shared" si="155"/>
        <v>6197.3120682100352</v>
      </c>
      <c r="AF1373" s="6">
        <f t="shared" si="156"/>
        <v>6197.3120682100352</v>
      </c>
      <c r="AG1373" s="6">
        <f>VLOOKUP(Table1[[#This Row],[PracticeCode]],$AP$3:$AS$345,4,FALSE)</f>
        <v>6197.3120682100352</v>
      </c>
      <c r="AH1373" s="27">
        <f t="shared" si="157"/>
        <v>450338.01028992928</v>
      </c>
      <c r="AI1373" s="6" t="e">
        <f t="shared" si="159"/>
        <v>#N/A</v>
      </c>
    </row>
    <row r="1374" spans="1:35" x14ac:dyDescent="0.35">
      <c r="A1374" t="str">
        <f t="shared" si="158"/>
        <v>HARNESS WEMBLEY PRACTICEK&amp;W WestBrentY02692Feb11</v>
      </c>
      <c r="B1374" s="41" t="s">
        <v>568</v>
      </c>
      <c r="C1374" s="41" t="s">
        <v>569</v>
      </c>
      <c r="D1374" s="41" t="s">
        <v>18</v>
      </c>
      <c r="E1374" s="41" t="s">
        <v>379</v>
      </c>
      <c r="F1374" s="41" t="s">
        <v>379</v>
      </c>
      <c r="G1374" s="41" t="s">
        <v>766</v>
      </c>
      <c r="H1374" s="41">
        <v>11</v>
      </c>
      <c r="I1374" s="41">
        <v>13771.804596022301</v>
      </c>
      <c r="J1374" s="41">
        <v>16872</v>
      </c>
      <c r="K1374" s="41">
        <v>4558</v>
      </c>
      <c r="L1374" s="41">
        <v>335.75280000000004</v>
      </c>
      <c r="M1374" s="41">
        <v>90.7042</v>
      </c>
      <c r="N1374" s="41"/>
      <c r="O1374" s="41"/>
      <c r="P1374" s="41"/>
      <c r="Q1374" s="41"/>
      <c r="R1374" s="41">
        <v>0</v>
      </c>
      <c r="S1374" s="41">
        <v>0</v>
      </c>
      <c r="T1374" s="41"/>
      <c r="U1374" s="41"/>
      <c r="V1374" s="41">
        <v>21430</v>
      </c>
      <c r="W1374" s="41">
        <v>426.45700000000005</v>
      </c>
      <c r="X1374" s="41"/>
      <c r="Y1374" s="41"/>
      <c r="Z1374" s="6">
        <f>0</f>
        <v>0</v>
      </c>
      <c r="AA1374" s="6">
        <f t="shared" si="153"/>
        <v>426.45700000000005</v>
      </c>
      <c r="AB1374" t="e">
        <f>IF(ISBLANK(Table1[[#This Row],[FY2425_Cost]])=TRUE,#N/A,Table1[[#This Row],[FY2425_Cost]])</f>
        <v>#N/A</v>
      </c>
      <c r="AC1374" s="6" t="e">
        <f t="shared" si="154"/>
        <v>#N/A</v>
      </c>
      <c r="AD1374" s="6" t="e">
        <f>SUMIFS($AB$3:AB1374,$B$3:B1374,B1374)</f>
        <v>#N/A</v>
      </c>
      <c r="AE1374" s="6">
        <f t="shared" si="155"/>
        <v>6197.3120682100352</v>
      </c>
      <c r="AF1374" s="6">
        <f t="shared" si="156"/>
        <v>6197.3120682100352</v>
      </c>
      <c r="AG1374" s="6">
        <f>VLOOKUP(Table1[[#This Row],[PracticeCode]],$AP$3:$AS$345,4,FALSE)</f>
        <v>6197.3120682100352</v>
      </c>
      <c r="AH1374" s="27">
        <f t="shared" si="157"/>
        <v>450338.01028992928</v>
      </c>
      <c r="AI1374" s="6" t="e">
        <f t="shared" si="159"/>
        <v>#N/A</v>
      </c>
    </row>
    <row r="1375" spans="1:35" x14ac:dyDescent="0.35">
      <c r="A1375" t="str">
        <f t="shared" si="158"/>
        <v>HARNESS WEMBLEY PRACTICEK&amp;W WestBrentY02692Jan10</v>
      </c>
      <c r="B1375" s="41" t="s">
        <v>568</v>
      </c>
      <c r="C1375" s="41" t="s">
        <v>569</v>
      </c>
      <c r="D1375" s="41" t="s">
        <v>18</v>
      </c>
      <c r="E1375" s="41" t="s">
        <v>379</v>
      </c>
      <c r="F1375" s="41" t="s">
        <v>379</v>
      </c>
      <c r="G1375" s="41" t="s">
        <v>765</v>
      </c>
      <c r="H1375" s="41">
        <v>10</v>
      </c>
      <c r="I1375" s="41">
        <v>13771.804596022301</v>
      </c>
      <c r="J1375" s="41">
        <v>30681</v>
      </c>
      <c r="K1375" s="41">
        <v>3971</v>
      </c>
      <c r="L1375" s="41">
        <v>610.55190000000005</v>
      </c>
      <c r="M1375" s="41">
        <v>79.022900000000007</v>
      </c>
      <c r="N1375" s="41"/>
      <c r="O1375" s="41"/>
      <c r="P1375" s="41"/>
      <c r="Q1375" s="41"/>
      <c r="R1375" s="41">
        <v>0</v>
      </c>
      <c r="S1375" s="41">
        <v>0</v>
      </c>
      <c r="T1375" s="41"/>
      <c r="U1375" s="41"/>
      <c r="V1375" s="41">
        <v>34652</v>
      </c>
      <c r="W1375" s="41">
        <v>689.5748000000001</v>
      </c>
      <c r="X1375" s="41"/>
      <c r="Y1375" s="41"/>
      <c r="Z1375" s="6">
        <f>0</f>
        <v>0</v>
      </c>
      <c r="AA1375" s="6">
        <f t="shared" si="153"/>
        <v>689.5748000000001</v>
      </c>
      <c r="AB1375" t="e">
        <f>IF(ISBLANK(Table1[[#This Row],[FY2425_Cost]])=TRUE,#N/A,Table1[[#This Row],[FY2425_Cost]])</f>
        <v>#N/A</v>
      </c>
      <c r="AC1375" s="6" t="e">
        <f t="shared" si="154"/>
        <v>#N/A</v>
      </c>
      <c r="AD1375" s="6" t="e">
        <f>SUMIFS($AB$3:AB1375,$B$3:B1375,B1375)</f>
        <v>#N/A</v>
      </c>
      <c r="AE1375" s="6">
        <f t="shared" si="155"/>
        <v>6197.3120682100352</v>
      </c>
      <c r="AF1375" s="6">
        <f t="shared" si="156"/>
        <v>6197.3120682100352</v>
      </c>
      <c r="AG1375" s="6">
        <f>VLOOKUP(Table1[[#This Row],[PracticeCode]],$AP$3:$AS$345,4,FALSE)</f>
        <v>6197.3120682100352</v>
      </c>
      <c r="AH1375" s="27">
        <f t="shared" si="157"/>
        <v>450338.01028992928</v>
      </c>
      <c r="AI1375" s="6" t="e">
        <f t="shared" si="159"/>
        <v>#N/A</v>
      </c>
    </row>
    <row r="1376" spans="1:35" x14ac:dyDescent="0.35">
      <c r="A1376" t="str">
        <f t="shared" si="158"/>
        <v>HARNESS WEMBLEY PRACTICEK&amp;W WestBrentY02692Jul4</v>
      </c>
      <c r="B1376" s="41" t="s">
        <v>568</v>
      </c>
      <c r="C1376" s="41" t="s">
        <v>569</v>
      </c>
      <c r="D1376" s="41" t="s">
        <v>18</v>
      </c>
      <c r="E1376" s="41" t="s">
        <v>379</v>
      </c>
      <c r="F1376" s="41" t="s">
        <v>379</v>
      </c>
      <c r="G1376" s="41" t="s">
        <v>759</v>
      </c>
      <c r="H1376" s="41">
        <v>4</v>
      </c>
      <c r="I1376" s="41">
        <v>13771.804596022301</v>
      </c>
      <c r="J1376" s="41">
        <v>18867</v>
      </c>
      <c r="K1376" s="41">
        <v>1698</v>
      </c>
      <c r="L1376" s="41">
        <v>349.03949999999998</v>
      </c>
      <c r="M1376" s="41">
        <v>31.412999999999997</v>
      </c>
      <c r="N1376" s="41">
        <v>27835</v>
      </c>
      <c r="O1376" s="41">
        <v>3397</v>
      </c>
      <c r="P1376" s="41">
        <v>553.91650000000004</v>
      </c>
      <c r="Q1376" s="41">
        <v>67.600300000000004</v>
      </c>
      <c r="R1376" s="41">
        <v>0</v>
      </c>
      <c r="S1376" s="41">
        <v>0</v>
      </c>
      <c r="T1376" s="41">
        <v>0</v>
      </c>
      <c r="U1376" s="41">
        <v>0</v>
      </c>
      <c r="V1376" s="41">
        <v>20565</v>
      </c>
      <c r="W1376" s="41">
        <v>380.45249999999999</v>
      </c>
      <c r="X1376" s="41">
        <v>31232</v>
      </c>
      <c r="Y1376" s="41">
        <v>621.5168000000001</v>
      </c>
      <c r="Z1376" s="6">
        <f>0</f>
        <v>0</v>
      </c>
      <c r="AA1376" s="6">
        <f t="shared" si="153"/>
        <v>380.45249999999999</v>
      </c>
      <c r="AB1376">
        <f>IF(ISBLANK(Table1[[#This Row],[FY2425_Cost]])=TRUE,#N/A,Table1[[#This Row],[FY2425_Cost]])</f>
        <v>621.5168000000001</v>
      </c>
      <c r="AC1376" s="6">
        <f t="shared" si="154"/>
        <v>241.06430000000012</v>
      </c>
      <c r="AD1376" s="6" t="e">
        <f>SUMIFS($AB$3:AB1376,$B$3:B1376,B1376)</f>
        <v>#N/A</v>
      </c>
      <c r="AE1376" s="6">
        <f t="shared" si="155"/>
        <v>6197.3120682100352</v>
      </c>
      <c r="AF1376" s="6">
        <f t="shared" si="156"/>
        <v>6197.3120682100352</v>
      </c>
      <c r="AG1376" s="6">
        <f>VLOOKUP(Table1[[#This Row],[PracticeCode]],$AP$3:$AS$345,4,FALSE)</f>
        <v>6197.3120682100352</v>
      </c>
      <c r="AH1376" s="27">
        <f t="shared" si="157"/>
        <v>450338.01028992928</v>
      </c>
      <c r="AI1376" s="6" t="e">
        <f t="shared" si="159"/>
        <v>#N/A</v>
      </c>
    </row>
    <row r="1377" spans="1:35" x14ac:dyDescent="0.35">
      <c r="A1377" t="str">
        <f t="shared" si="158"/>
        <v>HARNESS WEMBLEY PRACTICEK&amp;W WestBrentY02692Jun3</v>
      </c>
      <c r="B1377" s="41" t="s">
        <v>568</v>
      </c>
      <c r="C1377" s="41" t="s">
        <v>569</v>
      </c>
      <c r="D1377" s="41" t="s">
        <v>18</v>
      </c>
      <c r="E1377" s="41" t="s">
        <v>379</v>
      </c>
      <c r="F1377" s="41" t="s">
        <v>379</v>
      </c>
      <c r="G1377" s="41" t="s">
        <v>758</v>
      </c>
      <c r="H1377" s="41">
        <v>3</v>
      </c>
      <c r="I1377" s="41">
        <v>13771.804596022301</v>
      </c>
      <c r="J1377" s="41">
        <v>10496</v>
      </c>
      <c r="K1377" s="41">
        <v>1679</v>
      </c>
      <c r="L1377" s="41">
        <v>194.17599999999999</v>
      </c>
      <c r="M1377" s="41">
        <v>31.061499999999999</v>
      </c>
      <c r="N1377" s="41">
        <v>17198</v>
      </c>
      <c r="O1377" s="41">
        <v>892</v>
      </c>
      <c r="P1377" s="41">
        <v>342.24020000000002</v>
      </c>
      <c r="Q1377" s="41">
        <v>17.750800000000002</v>
      </c>
      <c r="R1377" s="41">
        <v>0</v>
      </c>
      <c r="S1377" s="41">
        <v>0</v>
      </c>
      <c r="T1377" s="41">
        <v>0</v>
      </c>
      <c r="U1377" s="41">
        <v>0</v>
      </c>
      <c r="V1377" s="41">
        <v>12175</v>
      </c>
      <c r="W1377" s="41">
        <v>225.23749999999998</v>
      </c>
      <c r="X1377" s="41">
        <v>18090</v>
      </c>
      <c r="Y1377" s="41">
        <v>359.99100000000004</v>
      </c>
      <c r="Z1377" s="6">
        <f>0</f>
        <v>0</v>
      </c>
      <c r="AA1377" s="6">
        <f t="shared" si="153"/>
        <v>225.23749999999998</v>
      </c>
      <c r="AB1377">
        <f>IF(ISBLANK(Table1[[#This Row],[FY2425_Cost]])=TRUE,#N/A,Table1[[#This Row],[FY2425_Cost]])</f>
        <v>359.99100000000004</v>
      </c>
      <c r="AC1377" s="6">
        <f t="shared" si="154"/>
        <v>134.75350000000006</v>
      </c>
      <c r="AD1377" s="6" t="e">
        <f>SUMIFS($AB$3:AB1377,$B$3:B1377,B1377)</f>
        <v>#N/A</v>
      </c>
      <c r="AE1377" s="6">
        <f t="shared" si="155"/>
        <v>6197.3120682100352</v>
      </c>
      <c r="AF1377" s="6">
        <f t="shared" si="156"/>
        <v>6197.3120682100352</v>
      </c>
      <c r="AG1377" s="6">
        <f>VLOOKUP(Table1[[#This Row],[PracticeCode]],$AP$3:$AS$345,4,FALSE)</f>
        <v>6197.3120682100352</v>
      </c>
      <c r="AH1377" s="27">
        <f t="shared" si="157"/>
        <v>450338.01028992928</v>
      </c>
      <c r="AI1377" s="6" t="e">
        <f t="shared" si="159"/>
        <v>#N/A</v>
      </c>
    </row>
    <row r="1378" spans="1:35" x14ac:dyDescent="0.35">
      <c r="A1378" t="str">
        <f t="shared" si="158"/>
        <v>HARNESS WEMBLEY PRACTICEK&amp;W WestBrentY02692Mar12</v>
      </c>
      <c r="B1378" s="41" t="s">
        <v>568</v>
      </c>
      <c r="C1378" s="41" t="s">
        <v>569</v>
      </c>
      <c r="D1378" s="41" t="s">
        <v>18</v>
      </c>
      <c r="E1378" s="41" t="s">
        <v>379</v>
      </c>
      <c r="F1378" s="41" t="s">
        <v>379</v>
      </c>
      <c r="G1378" s="41" t="s">
        <v>767</v>
      </c>
      <c r="H1378" s="41">
        <v>12</v>
      </c>
      <c r="I1378" s="41">
        <v>13771.804596022301</v>
      </c>
      <c r="J1378" s="41">
        <v>18910</v>
      </c>
      <c r="K1378" s="41">
        <v>4096</v>
      </c>
      <c r="L1378" s="41">
        <v>376.30900000000003</v>
      </c>
      <c r="M1378" s="41">
        <v>81.510400000000004</v>
      </c>
      <c r="N1378" s="41"/>
      <c r="O1378" s="41"/>
      <c r="P1378" s="41"/>
      <c r="Q1378" s="41"/>
      <c r="R1378" s="41">
        <v>0</v>
      </c>
      <c r="S1378" s="41">
        <v>0</v>
      </c>
      <c r="T1378" s="41"/>
      <c r="U1378" s="41"/>
      <c r="V1378" s="41">
        <v>23006</v>
      </c>
      <c r="W1378" s="41">
        <v>457.81940000000003</v>
      </c>
      <c r="X1378" s="41"/>
      <c r="Y1378" s="41"/>
      <c r="Z1378" s="6">
        <f>0</f>
        <v>0</v>
      </c>
      <c r="AA1378" s="6">
        <f t="shared" si="153"/>
        <v>457.81940000000003</v>
      </c>
      <c r="AB1378" t="e">
        <f>IF(ISBLANK(Table1[[#This Row],[FY2425_Cost]])=TRUE,#N/A,Table1[[#This Row],[FY2425_Cost]])</f>
        <v>#N/A</v>
      </c>
      <c r="AC1378" s="6" t="e">
        <f t="shared" si="154"/>
        <v>#N/A</v>
      </c>
      <c r="AD1378" s="6" t="e">
        <f>SUMIFS($AB$3:AB1378,$B$3:B1378,B1378)</f>
        <v>#N/A</v>
      </c>
      <c r="AE1378" s="6">
        <f t="shared" si="155"/>
        <v>6197.3120682100352</v>
      </c>
      <c r="AF1378" s="6">
        <f t="shared" si="156"/>
        <v>6197.3120682100352</v>
      </c>
      <c r="AG1378" s="6">
        <f>VLOOKUP(Table1[[#This Row],[PracticeCode]],$AP$3:$AS$345,4,FALSE)</f>
        <v>6197.3120682100352</v>
      </c>
      <c r="AH1378" s="27">
        <f t="shared" si="157"/>
        <v>450338.01028992928</v>
      </c>
      <c r="AI1378" s="6" t="e">
        <f t="shared" si="159"/>
        <v>#N/A</v>
      </c>
    </row>
    <row r="1379" spans="1:35" x14ac:dyDescent="0.35">
      <c r="A1379" t="str">
        <f t="shared" si="158"/>
        <v>HARNESS WEMBLEY PRACTICEK&amp;W WestBrentY02692May2</v>
      </c>
      <c r="B1379" s="41" t="s">
        <v>568</v>
      </c>
      <c r="C1379" s="41" t="s">
        <v>569</v>
      </c>
      <c r="D1379" s="41" t="s">
        <v>18</v>
      </c>
      <c r="E1379" s="41" t="s">
        <v>379</v>
      </c>
      <c r="F1379" s="41" t="s">
        <v>379</v>
      </c>
      <c r="G1379" s="41" t="s">
        <v>757</v>
      </c>
      <c r="H1379" s="41">
        <v>2</v>
      </c>
      <c r="I1379" s="41">
        <v>13771.804596022301</v>
      </c>
      <c r="J1379" s="41">
        <v>28188</v>
      </c>
      <c r="K1379" s="41">
        <v>2</v>
      </c>
      <c r="L1379" s="41">
        <v>521.47799999999995</v>
      </c>
      <c r="M1379" s="41">
        <v>3.6999999999999998E-2</v>
      </c>
      <c r="N1379" s="41">
        <v>18436</v>
      </c>
      <c r="O1379" s="41">
        <v>405</v>
      </c>
      <c r="P1379" s="41">
        <v>366.87640000000005</v>
      </c>
      <c r="Q1379" s="41">
        <v>8.0594999999999999</v>
      </c>
      <c r="R1379" s="41">
        <v>0</v>
      </c>
      <c r="S1379" s="41">
        <v>0</v>
      </c>
      <c r="T1379" s="41">
        <v>0</v>
      </c>
      <c r="U1379" s="41">
        <v>0</v>
      </c>
      <c r="V1379" s="41">
        <v>28190</v>
      </c>
      <c r="W1379" s="41">
        <v>521.51499999999999</v>
      </c>
      <c r="X1379" s="41">
        <v>18841</v>
      </c>
      <c r="Y1379" s="41">
        <v>374.93590000000006</v>
      </c>
      <c r="Z1379" s="6">
        <f>0</f>
        <v>0</v>
      </c>
      <c r="AA1379" s="6">
        <f t="shared" si="153"/>
        <v>521.51499999999999</v>
      </c>
      <c r="AB1379">
        <f>IF(ISBLANK(Table1[[#This Row],[FY2425_Cost]])=TRUE,#N/A,Table1[[#This Row],[FY2425_Cost]])</f>
        <v>374.93590000000006</v>
      </c>
      <c r="AC1379" s="6">
        <f t="shared" si="154"/>
        <v>-146.57909999999993</v>
      </c>
      <c r="AD1379" s="6" t="e">
        <f>SUMIFS($AB$3:AB1379,$B$3:B1379,B1379)</f>
        <v>#N/A</v>
      </c>
      <c r="AE1379" s="6">
        <f t="shared" si="155"/>
        <v>6197.3120682100352</v>
      </c>
      <c r="AF1379" s="6">
        <f t="shared" si="156"/>
        <v>6197.3120682100352</v>
      </c>
      <c r="AG1379" s="6">
        <f>VLOOKUP(Table1[[#This Row],[PracticeCode]],$AP$3:$AS$345,4,FALSE)</f>
        <v>6197.3120682100352</v>
      </c>
      <c r="AH1379" s="27">
        <f t="shared" si="157"/>
        <v>450338.01028992928</v>
      </c>
      <c r="AI1379" s="6" t="e">
        <f t="shared" si="159"/>
        <v>#N/A</v>
      </c>
    </row>
    <row r="1380" spans="1:35" x14ac:dyDescent="0.35">
      <c r="A1380" t="str">
        <f t="shared" si="158"/>
        <v>HARNESS WEMBLEY PRACTICEK&amp;W WestBrentY02692Nov8</v>
      </c>
      <c r="B1380" s="41" t="s">
        <v>568</v>
      </c>
      <c r="C1380" s="41" t="s">
        <v>569</v>
      </c>
      <c r="D1380" s="41" t="s">
        <v>18</v>
      </c>
      <c r="E1380" s="41" t="s">
        <v>379</v>
      </c>
      <c r="F1380" s="41" t="s">
        <v>379</v>
      </c>
      <c r="G1380" s="41" t="s">
        <v>763</v>
      </c>
      <c r="H1380" s="41">
        <v>8</v>
      </c>
      <c r="I1380" s="41">
        <v>13771.804596022301</v>
      </c>
      <c r="J1380" s="41">
        <v>19784</v>
      </c>
      <c r="K1380" s="41">
        <v>3649</v>
      </c>
      <c r="L1380" s="41">
        <v>393.70160000000004</v>
      </c>
      <c r="M1380" s="41">
        <v>72.615099999999998</v>
      </c>
      <c r="N1380" s="41"/>
      <c r="O1380" s="41"/>
      <c r="P1380" s="41"/>
      <c r="Q1380" s="41"/>
      <c r="R1380" s="41">
        <v>0</v>
      </c>
      <c r="S1380" s="41">
        <v>0</v>
      </c>
      <c r="T1380" s="41"/>
      <c r="U1380" s="41"/>
      <c r="V1380" s="41">
        <v>23433</v>
      </c>
      <c r="W1380" s="41">
        <v>466.31670000000003</v>
      </c>
      <c r="X1380" s="41"/>
      <c r="Y1380" s="41"/>
      <c r="Z1380" s="6">
        <f>0</f>
        <v>0</v>
      </c>
      <c r="AA1380" s="6">
        <f t="shared" si="153"/>
        <v>466.31670000000003</v>
      </c>
      <c r="AB1380" t="e">
        <f>IF(ISBLANK(Table1[[#This Row],[FY2425_Cost]])=TRUE,#N/A,Table1[[#This Row],[FY2425_Cost]])</f>
        <v>#N/A</v>
      </c>
      <c r="AC1380" s="6" t="e">
        <f t="shared" si="154"/>
        <v>#N/A</v>
      </c>
      <c r="AD1380" s="6" t="e">
        <f>SUMIFS($AB$3:AB1380,$B$3:B1380,B1380)</f>
        <v>#N/A</v>
      </c>
      <c r="AE1380" s="6">
        <f t="shared" si="155"/>
        <v>6197.3120682100352</v>
      </c>
      <c r="AF1380" s="6">
        <f t="shared" si="156"/>
        <v>6197.3120682100352</v>
      </c>
      <c r="AG1380" s="6">
        <f>VLOOKUP(Table1[[#This Row],[PracticeCode]],$AP$3:$AS$345,4,FALSE)</f>
        <v>6197.3120682100352</v>
      </c>
      <c r="AH1380" s="27">
        <f t="shared" si="157"/>
        <v>450338.01028992928</v>
      </c>
      <c r="AI1380" s="6" t="e">
        <f t="shared" si="159"/>
        <v>#N/A</v>
      </c>
    </row>
    <row r="1381" spans="1:35" x14ac:dyDescent="0.35">
      <c r="A1381" t="str">
        <f t="shared" si="158"/>
        <v>HARNESS WEMBLEY PRACTICEK&amp;W WestBrentY02692Oct7</v>
      </c>
      <c r="B1381" s="41" t="s">
        <v>568</v>
      </c>
      <c r="C1381" s="41" t="s">
        <v>569</v>
      </c>
      <c r="D1381" s="41" t="s">
        <v>18</v>
      </c>
      <c r="E1381" s="41" t="s">
        <v>379</v>
      </c>
      <c r="F1381" s="41" t="s">
        <v>379</v>
      </c>
      <c r="G1381" s="41" t="s">
        <v>762</v>
      </c>
      <c r="H1381" s="41">
        <v>7</v>
      </c>
      <c r="I1381" s="41">
        <v>13771.804596022301</v>
      </c>
      <c r="J1381" s="41">
        <v>18256</v>
      </c>
      <c r="K1381" s="41">
        <v>22972</v>
      </c>
      <c r="L1381" s="41">
        <v>363.2944</v>
      </c>
      <c r="M1381" s="41">
        <v>457.14280000000002</v>
      </c>
      <c r="N1381" s="41">
        <v>0</v>
      </c>
      <c r="O1381" s="41">
        <v>9626</v>
      </c>
      <c r="P1381" s="41">
        <v>0</v>
      </c>
      <c r="Q1381" s="41">
        <v>216.58499999999998</v>
      </c>
      <c r="R1381" s="41">
        <v>0</v>
      </c>
      <c r="S1381" s="41">
        <v>0</v>
      </c>
      <c r="T1381" s="41">
        <v>0</v>
      </c>
      <c r="U1381" s="41">
        <v>0</v>
      </c>
      <c r="V1381" s="41">
        <v>41228</v>
      </c>
      <c r="W1381" s="41">
        <v>820.43720000000008</v>
      </c>
      <c r="X1381" s="41">
        <v>9626</v>
      </c>
      <c r="Y1381" s="41">
        <v>216.58499999999998</v>
      </c>
      <c r="Z1381" s="6">
        <f>0</f>
        <v>0</v>
      </c>
      <c r="AA1381" s="6">
        <f t="shared" si="153"/>
        <v>820.43720000000008</v>
      </c>
      <c r="AB1381">
        <f>IF(ISBLANK(Table1[[#This Row],[FY2425_Cost]])=TRUE,#N/A,Table1[[#This Row],[FY2425_Cost]])</f>
        <v>216.58499999999998</v>
      </c>
      <c r="AC1381" s="6">
        <f t="shared" si="154"/>
        <v>-603.85220000000004</v>
      </c>
      <c r="AD1381" s="6" t="e">
        <f>SUMIFS($AB$3:AB1381,$B$3:B1381,B1381)</f>
        <v>#N/A</v>
      </c>
      <c r="AE1381" s="6">
        <f t="shared" si="155"/>
        <v>6197.3120682100352</v>
      </c>
      <c r="AF1381" s="6">
        <f t="shared" si="156"/>
        <v>6197.3120682100352</v>
      </c>
      <c r="AG1381" s="6">
        <f>VLOOKUP(Table1[[#This Row],[PracticeCode]],$AP$3:$AS$345,4,FALSE)</f>
        <v>6197.3120682100352</v>
      </c>
      <c r="AH1381" s="27">
        <f t="shared" si="157"/>
        <v>450338.01028992928</v>
      </c>
      <c r="AI1381" s="6" t="e">
        <f t="shared" si="159"/>
        <v>#N/A</v>
      </c>
    </row>
    <row r="1382" spans="1:35" x14ac:dyDescent="0.35">
      <c r="A1382" t="str">
        <f t="shared" si="158"/>
        <v>HARNESS WEMBLEY PRACTICEK&amp;W WestBrentY02692Sep6</v>
      </c>
      <c r="B1382" s="41" t="s">
        <v>568</v>
      </c>
      <c r="C1382" s="41" t="s">
        <v>569</v>
      </c>
      <c r="D1382" s="41" t="s">
        <v>18</v>
      </c>
      <c r="E1382" s="41" t="s">
        <v>379</v>
      </c>
      <c r="F1382" s="41" t="s">
        <v>379</v>
      </c>
      <c r="G1382" s="41" t="s">
        <v>761</v>
      </c>
      <c r="H1382" s="41">
        <v>6</v>
      </c>
      <c r="I1382" s="41">
        <v>13771.804596022301</v>
      </c>
      <c r="J1382" s="41">
        <v>9153</v>
      </c>
      <c r="K1382" s="41">
        <v>7403</v>
      </c>
      <c r="L1382" s="41">
        <v>182.1447</v>
      </c>
      <c r="M1382" s="41">
        <v>147.31970000000001</v>
      </c>
      <c r="N1382" s="41">
        <v>15742</v>
      </c>
      <c r="O1382" s="41">
        <v>2912</v>
      </c>
      <c r="P1382" s="41">
        <v>354.19499999999999</v>
      </c>
      <c r="Q1382" s="41">
        <v>65.52</v>
      </c>
      <c r="R1382" s="41">
        <v>0</v>
      </c>
      <c r="S1382" s="41">
        <v>0</v>
      </c>
      <c r="T1382" s="41">
        <v>0</v>
      </c>
      <c r="U1382" s="41">
        <v>0</v>
      </c>
      <c r="V1382" s="41">
        <v>16556</v>
      </c>
      <c r="W1382" s="41">
        <v>329.46440000000001</v>
      </c>
      <c r="X1382" s="41">
        <v>18654</v>
      </c>
      <c r="Y1382" s="41">
        <v>419.71499999999997</v>
      </c>
      <c r="Z1382" s="6">
        <f>0</f>
        <v>0</v>
      </c>
      <c r="AA1382" s="6">
        <f t="shared" si="153"/>
        <v>329.46440000000001</v>
      </c>
      <c r="AB1382">
        <f>IF(ISBLANK(Table1[[#This Row],[FY2425_Cost]])=TRUE,#N/A,Table1[[#This Row],[FY2425_Cost]])</f>
        <v>419.71499999999997</v>
      </c>
      <c r="AC1382" s="6">
        <f t="shared" si="154"/>
        <v>90.250599999999963</v>
      </c>
      <c r="AD1382" s="6" t="e">
        <f>SUMIFS($AB$3:AB1382,$B$3:B1382,B1382)</f>
        <v>#N/A</v>
      </c>
      <c r="AE1382" s="6">
        <f t="shared" si="155"/>
        <v>6197.3120682100352</v>
      </c>
      <c r="AF1382" s="6">
        <f t="shared" si="156"/>
        <v>6197.3120682100352</v>
      </c>
      <c r="AG1382" s="6">
        <f>VLOOKUP(Table1[[#This Row],[PracticeCode]],$AP$3:$AS$345,4,FALSE)</f>
        <v>6197.3120682100352</v>
      </c>
      <c r="AH1382" s="27">
        <f t="shared" si="157"/>
        <v>450338.01028992928</v>
      </c>
      <c r="AI1382" s="6" t="e">
        <f t="shared" si="159"/>
        <v>#N/A</v>
      </c>
    </row>
    <row r="1383" spans="1:35" x14ac:dyDescent="0.35">
      <c r="A1383" t="str">
        <f t="shared" si="158"/>
        <v>HATCH END MEDICAL CENTRESphere PCNHarrowE84053Apr1</v>
      </c>
      <c r="B1383" s="41" t="s">
        <v>473</v>
      </c>
      <c r="C1383" s="41" t="s">
        <v>474</v>
      </c>
      <c r="D1383" s="41" t="s">
        <v>26</v>
      </c>
      <c r="E1383" s="41" t="s">
        <v>150</v>
      </c>
      <c r="F1383" s="41" t="s">
        <v>150</v>
      </c>
      <c r="G1383" s="41" t="s">
        <v>756</v>
      </c>
      <c r="H1383" s="41">
        <v>1</v>
      </c>
      <c r="I1383" s="41">
        <v>3449.4672422419799</v>
      </c>
      <c r="J1383" s="41">
        <v>436</v>
      </c>
      <c r="K1383" s="41">
        <v>0</v>
      </c>
      <c r="L1383" s="41">
        <v>8.0659999999999989</v>
      </c>
      <c r="M1383" s="41">
        <v>0</v>
      </c>
      <c r="N1383" s="41">
        <v>466</v>
      </c>
      <c r="O1383" s="41">
        <v>16</v>
      </c>
      <c r="P1383" s="41">
        <v>9.2734000000000005</v>
      </c>
      <c r="Q1383" s="41">
        <v>0.31840000000000002</v>
      </c>
      <c r="R1383" s="41">
        <v>0</v>
      </c>
      <c r="S1383" s="41">
        <v>0</v>
      </c>
      <c r="T1383" s="41">
        <v>12</v>
      </c>
      <c r="U1383" s="41">
        <v>0.26400000000000001</v>
      </c>
      <c r="V1383" s="41">
        <v>436</v>
      </c>
      <c r="W1383" s="41">
        <v>8.0659999999999989</v>
      </c>
      <c r="X1383" s="41">
        <v>494</v>
      </c>
      <c r="Y1383" s="41">
        <v>9.8558000000000003</v>
      </c>
      <c r="Z1383" s="6">
        <f>0</f>
        <v>0</v>
      </c>
      <c r="AA1383" s="6">
        <f t="shared" si="153"/>
        <v>8.0659999999999989</v>
      </c>
      <c r="AB1383">
        <f>IF(ISBLANK(Table1[[#This Row],[FY2425_Cost]])=TRUE,#N/A,Table1[[#This Row],[FY2425_Cost]])</f>
        <v>9.8558000000000003</v>
      </c>
      <c r="AC1383" s="6">
        <f t="shared" si="154"/>
        <v>1.7898000000000014</v>
      </c>
      <c r="AD1383" s="6">
        <f>SUMIFS($AB$3:AB1383,$B$3:B1383,B1383)</f>
        <v>9.8558000000000003</v>
      </c>
      <c r="AE1383" s="6">
        <f t="shared" si="155"/>
        <v>1552.2602590088909</v>
      </c>
      <c r="AF1383" s="6">
        <f t="shared" si="156"/>
        <v>1552.2602590088909</v>
      </c>
      <c r="AG1383" s="6">
        <f>VLOOKUP(Table1[[#This Row],[PracticeCode]],$AP$3:$AS$345,4,FALSE)</f>
        <v>1552.2602590088909</v>
      </c>
      <c r="AH1383" s="27">
        <f t="shared" si="157"/>
        <v>112797.57882131275</v>
      </c>
      <c r="AI1383" s="6">
        <f t="shared" si="159"/>
        <v>0</v>
      </c>
    </row>
    <row r="1384" spans="1:35" x14ac:dyDescent="0.35">
      <c r="A1384" t="str">
        <f t="shared" si="158"/>
        <v>HATCH END MEDICAL CENTRESphere PCNHarrowE84053Aug5</v>
      </c>
      <c r="B1384" s="41" t="s">
        <v>473</v>
      </c>
      <c r="C1384" s="41" t="s">
        <v>474</v>
      </c>
      <c r="D1384" s="41" t="s">
        <v>26</v>
      </c>
      <c r="E1384" s="41" t="s">
        <v>150</v>
      </c>
      <c r="F1384" s="41" t="s">
        <v>150</v>
      </c>
      <c r="G1384" s="41" t="s">
        <v>760</v>
      </c>
      <c r="H1384" s="41">
        <v>5</v>
      </c>
      <c r="I1384" s="41">
        <v>3449.4672422419799</v>
      </c>
      <c r="J1384" s="41">
        <v>896</v>
      </c>
      <c r="K1384" s="41">
        <v>4</v>
      </c>
      <c r="L1384" s="41">
        <v>16.576000000000001</v>
      </c>
      <c r="M1384" s="41">
        <v>7.3999999999999996E-2</v>
      </c>
      <c r="N1384" s="41">
        <v>1174</v>
      </c>
      <c r="O1384" s="41">
        <v>9</v>
      </c>
      <c r="P1384" s="41">
        <v>23.3626</v>
      </c>
      <c r="Q1384" s="41">
        <v>0.17910000000000001</v>
      </c>
      <c r="R1384" s="41">
        <v>10</v>
      </c>
      <c r="S1384" s="41">
        <v>0.17899999999999999</v>
      </c>
      <c r="T1384" s="41">
        <v>6</v>
      </c>
      <c r="U1384" s="41">
        <v>0.13200000000000001</v>
      </c>
      <c r="V1384" s="41">
        <v>910</v>
      </c>
      <c r="W1384" s="41">
        <v>16.829000000000001</v>
      </c>
      <c r="X1384" s="41">
        <v>1189</v>
      </c>
      <c r="Y1384" s="41">
        <v>23.6737</v>
      </c>
      <c r="Z1384" s="6">
        <f>0</f>
        <v>0</v>
      </c>
      <c r="AA1384" s="6">
        <f t="shared" si="153"/>
        <v>16.829000000000001</v>
      </c>
      <c r="AB1384">
        <f>IF(ISBLANK(Table1[[#This Row],[FY2425_Cost]])=TRUE,#N/A,Table1[[#This Row],[FY2425_Cost]])</f>
        <v>23.6737</v>
      </c>
      <c r="AC1384" s="6">
        <f t="shared" si="154"/>
        <v>6.8446999999999996</v>
      </c>
      <c r="AD1384" s="6">
        <f>SUMIFS($AB$3:AB1384,$B$3:B1384,B1384)</f>
        <v>33.529499999999999</v>
      </c>
      <c r="AE1384" s="6">
        <f t="shared" si="155"/>
        <v>1552.2602590088909</v>
      </c>
      <c r="AF1384" s="6">
        <f t="shared" si="156"/>
        <v>1552.2602590088909</v>
      </c>
      <c r="AG1384" s="6">
        <f>VLOOKUP(Table1[[#This Row],[PracticeCode]],$AP$3:$AS$345,4,FALSE)</f>
        <v>1552.2602590088909</v>
      </c>
      <c r="AH1384" s="27">
        <f t="shared" si="157"/>
        <v>112797.57882131275</v>
      </c>
      <c r="AI1384" s="6">
        <f t="shared" si="159"/>
        <v>0</v>
      </c>
    </row>
    <row r="1385" spans="1:35" x14ac:dyDescent="0.35">
      <c r="A1385" t="str">
        <f t="shared" si="158"/>
        <v>HATCH END MEDICAL CENTRESphere PCNHarrowE84053Dec9</v>
      </c>
      <c r="B1385" s="41" t="s">
        <v>473</v>
      </c>
      <c r="C1385" s="41" t="s">
        <v>474</v>
      </c>
      <c r="D1385" s="41" t="s">
        <v>26</v>
      </c>
      <c r="E1385" s="41" t="s">
        <v>150</v>
      </c>
      <c r="F1385" s="41" t="s">
        <v>150</v>
      </c>
      <c r="G1385" s="41" t="s">
        <v>764</v>
      </c>
      <c r="H1385" s="41">
        <v>9</v>
      </c>
      <c r="I1385" s="41">
        <v>3449.4672422419799</v>
      </c>
      <c r="J1385" s="41">
        <v>805</v>
      </c>
      <c r="K1385" s="41">
        <v>6</v>
      </c>
      <c r="L1385" s="41">
        <v>16.019500000000001</v>
      </c>
      <c r="M1385" s="41">
        <v>0.11940000000000001</v>
      </c>
      <c r="N1385" s="41"/>
      <c r="O1385" s="41"/>
      <c r="P1385" s="41"/>
      <c r="Q1385" s="41"/>
      <c r="R1385" s="41">
        <v>14</v>
      </c>
      <c r="S1385" s="41">
        <v>0.25059999999999999</v>
      </c>
      <c r="T1385" s="41"/>
      <c r="U1385" s="41"/>
      <c r="V1385" s="41">
        <v>825</v>
      </c>
      <c r="W1385" s="41">
        <v>16.389499999999998</v>
      </c>
      <c r="X1385" s="41"/>
      <c r="Y1385" s="41"/>
      <c r="Z1385" s="6">
        <f>0</f>
        <v>0</v>
      </c>
      <c r="AA1385" s="6">
        <f t="shared" si="153"/>
        <v>16.389499999999998</v>
      </c>
      <c r="AB1385" t="e">
        <f>IF(ISBLANK(Table1[[#This Row],[FY2425_Cost]])=TRUE,#N/A,Table1[[#This Row],[FY2425_Cost]])</f>
        <v>#N/A</v>
      </c>
      <c r="AC1385" s="6" t="e">
        <f t="shared" si="154"/>
        <v>#N/A</v>
      </c>
      <c r="AD1385" s="6" t="e">
        <f>SUMIFS($AB$3:AB1385,$B$3:B1385,B1385)</f>
        <v>#N/A</v>
      </c>
      <c r="AE1385" s="6">
        <f t="shared" si="155"/>
        <v>1552.2602590088909</v>
      </c>
      <c r="AF1385" s="6">
        <f t="shared" si="156"/>
        <v>1552.2602590088909</v>
      </c>
      <c r="AG1385" s="6">
        <f>VLOOKUP(Table1[[#This Row],[PracticeCode]],$AP$3:$AS$345,4,FALSE)</f>
        <v>1552.2602590088909</v>
      </c>
      <c r="AH1385" s="27">
        <f t="shared" si="157"/>
        <v>112797.57882131275</v>
      </c>
      <c r="AI1385" s="6" t="e">
        <f t="shared" si="159"/>
        <v>#N/A</v>
      </c>
    </row>
    <row r="1386" spans="1:35" x14ac:dyDescent="0.35">
      <c r="A1386" t="str">
        <f t="shared" si="158"/>
        <v>HATCH END MEDICAL CENTRESphere PCNHarrowE84053Feb11</v>
      </c>
      <c r="B1386" s="41" t="s">
        <v>473</v>
      </c>
      <c r="C1386" s="41" t="s">
        <v>474</v>
      </c>
      <c r="D1386" s="41" t="s">
        <v>26</v>
      </c>
      <c r="E1386" s="41" t="s">
        <v>150</v>
      </c>
      <c r="F1386" s="41" t="s">
        <v>150</v>
      </c>
      <c r="G1386" s="41" t="s">
        <v>766</v>
      </c>
      <c r="H1386" s="41">
        <v>11</v>
      </c>
      <c r="I1386" s="41">
        <v>3449.4672422419799</v>
      </c>
      <c r="J1386" s="41">
        <v>1770</v>
      </c>
      <c r="K1386" s="41">
        <v>9</v>
      </c>
      <c r="L1386" s="41">
        <v>35.222999999999999</v>
      </c>
      <c r="M1386" s="41">
        <v>0.17910000000000001</v>
      </c>
      <c r="N1386" s="41"/>
      <c r="O1386" s="41"/>
      <c r="P1386" s="41"/>
      <c r="Q1386" s="41"/>
      <c r="R1386" s="41">
        <v>12</v>
      </c>
      <c r="S1386" s="41">
        <v>0.21479999999999999</v>
      </c>
      <c r="T1386" s="41"/>
      <c r="U1386" s="41"/>
      <c r="V1386" s="41">
        <v>1791</v>
      </c>
      <c r="W1386" s="41">
        <v>35.616899999999994</v>
      </c>
      <c r="X1386" s="41"/>
      <c r="Y1386" s="41"/>
      <c r="Z1386" s="6">
        <f>0</f>
        <v>0</v>
      </c>
      <c r="AA1386" s="6">
        <f t="shared" si="153"/>
        <v>35.616899999999994</v>
      </c>
      <c r="AB1386" t="e">
        <f>IF(ISBLANK(Table1[[#This Row],[FY2425_Cost]])=TRUE,#N/A,Table1[[#This Row],[FY2425_Cost]])</f>
        <v>#N/A</v>
      </c>
      <c r="AC1386" s="6" t="e">
        <f t="shared" si="154"/>
        <v>#N/A</v>
      </c>
      <c r="AD1386" s="6" t="e">
        <f>SUMIFS($AB$3:AB1386,$B$3:B1386,B1386)</f>
        <v>#N/A</v>
      </c>
      <c r="AE1386" s="6">
        <f t="shared" si="155"/>
        <v>1552.2602590088909</v>
      </c>
      <c r="AF1386" s="6">
        <f t="shared" si="156"/>
        <v>1552.2602590088909</v>
      </c>
      <c r="AG1386" s="6">
        <f>VLOOKUP(Table1[[#This Row],[PracticeCode]],$AP$3:$AS$345,4,FALSE)</f>
        <v>1552.2602590088909</v>
      </c>
      <c r="AH1386" s="27">
        <f t="shared" si="157"/>
        <v>112797.57882131275</v>
      </c>
      <c r="AI1386" s="6" t="e">
        <f t="shared" si="159"/>
        <v>#N/A</v>
      </c>
    </row>
    <row r="1387" spans="1:35" x14ac:dyDescent="0.35">
      <c r="A1387" t="str">
        <f t="shared" si="158"/>
        <v>HATCH END MEDICAL CENTRESphere PCNHarrowE84053Jan10</v>
      </c>
      <c r="B1387" s="41" t="s">
        <v>473</v>
      </c>
      <c r="C1387" s="41" t="s">
        <v>474</v>
      </c>
      <c r="D1387" s="41" t="s">
        <v>26</v>
      </c>
      <c r="E1387" s="41" t="s">
        <v>150</v>
      </c>
      <c r="F1387" s="41" t="s">
        <v>150</v>
      </c>
      <c r="G1387" s="41" t="s">
        <v>765</v>
      </c>
      <c r="H1387" s="41">
        <v>10</v>
      </c>
      <c r="I1387" s="41">
        <v>3449.4672422419799</v>
      </c>
      <c r="J1387" s="41">
        <v>1471</v>
      </c>
      <c r="K1387" s="41">
        <v>45</v>
      </c>
      <c r="L1387" s="41">
        <v>29.2729</v>
      </c>
      <c r="M1387" s="41">
        <v>0.89550000000000007</v>
      </c>
      <c r="N1387" s="41"/>
      <c r="O1387" s="41"/>
      <c r="P1387" s="41"/>
      <c r="Q1387" s="41"/>
      <c r="R1387" s="41">
        <v>8</v>
      </c>
      <c r="S1387" s="41">
        <v>0.14319999999999999</v>
      </c>
      <c r="T1387" s="41"/>
      <c r="U1387" s="41"/>
      <c r="V1387" s="41">
        <v>1524</v>
      </c>
      <c r="W1387" s="41">
        <v>30.311599999999999</v>
      </c>
      <c r="X1387" s="41"/>
      <c r="Y1387" s="41"/>
      <c r="Z1387" s="6">
        <f>0</f>
        <v>0</v>
      </c>
      <c r="AA1387" s="6">
        <f t="shared" si="153"/>
        <v>30.311599999999999</v>
      </c>
      <c r="AB1387" t="e">
        <f>IF(ISBLANK(Table1[[#This Row],[FY2425_Cost]])=TRUE,#N/A,Table1[[#This Row],[FY2425_Cost]])</f>
        <v>#N/A</v>
      </c>
      <c r="AC1387" s="6" t="e">
        <f t="shared" si="154"/>
        <v>#N/A</v>
      </c>
      <c r="AD1387" s="6" t="e">
        <f>SUMIFS($AB$3:AB1387,$B$3:B1387,B1387)</f>
        <v>#N/A</v>
      </c>
      <c r="AE1387" s="6">
        <f t="shared" si="155"/>
        <v>1552.2602590088909</v>
      </c>
      <c r="AF1387" s="6">
        <f t="shared" si="156"/>
        <v>1552.2602590088909</v>
      </c>
      <c r="AG1387" s="6">
        <f>VLOOKUP(Table1[[#This Row],[PracticeCode]],$AP$3:$AS$345,4,FALSE)</f>
        <v>1552.2602590088909</v>
      </c>
      <c r="AH1387" s="27">
        <f t="shared" si="157"/>
        <v>112797.57882131275</v>
      </c>
      <c r="AI1387" s="6" t="e">
        <f t="shared" si="159"/>
        <v>#N/A</v>
      </c>
    </row>
    <row r="1388" spans="1:35" x14ac:dyDescent="0.35">
      <c r="A1388" t="str">
        <f t="shared" si="158"/>
        <v>HATCH END MEDICAL CENTRESphere PCNHarrowE84053Jul4</v>
      </c>
      <c r="B1388" s="41" t="s">
        <v>473</v>
      </c>
      <c r="C1388" s="41" t="s">
        <v>474</v>
      </c>
      <c r="D1388" s="41" t="s">
        <v>26</v>
      </c>
      <c r="E1388" s="41" t="s">
        <v>150</v>
      </c>
      <c r="F1388" s="41" t="s">
        <v>150</v>
      </c>
      <c r="G1388" s="41" t="s">
        <v>759</v>
      </c>
      <c r="H1388" s="41">
        <v>4</v>
      </c>
      <c r="I1388" s="41">
        <v>3449.4672422419799</v>
      </c>
      <c r="J1388" s="41">
        <v>1823</v>
      </c>
      <c r="K1388" s="41">
        <v>3</v>
      </c>
      <c r="L1388" s="41">
        <v>33.725499999999997</v>
      </c>
      <c r="M1388" s="41">
        <v>5.5499999999999994E-2</v>
      </c>
      <c r="N1388" s="41">
        <v>1538</v>
      </c>
      <c r="O1388" s="41">
        <v>0</v>
      </c>
      <c r="P1388" s="41">
        <v>30.606200000000001</v>
      </c>
      <c r="Q1388" s="41">
        <v>0</v>
      </c>
      <c r="R1388" s="41">
        <v>6</v>
      </c>
      <c r="S1388" s="41">
        <v>0.1074</v>
      </c>
      <c r="T1388" s="41">
        <v>10</v>
      </c>
      <c r="U1388" s="41">
        <v>0.22</v>
      </c>
      <c r="V1388" s="41">
        <v>1832</v>
      </c>
      <c r="W1388" s="41">
        <v>33.888399999999997</v>
      </c>
      <c r="X1388" s="41">
        <v>1548</v>
      </c>
      <c r="Y1388" s="41">
        <v>30.8262</v>
      </c>
      <c r="Z1388" s="6">
        <f>0</f>
        <v>0</v>
      </c>
      <c r="AA1388" s="6">
        <f t="shared" si="153"/>
        <v>33.888399999999997</v>
      </c>
      <c r="AB1388">
        <f>IF(ISBLANK(Table1[[#This Row],[FY2425_Cost]])=TRUE,#N/A,Table1[[#This Row],[FY2425_Cost]])</f>
        <v>30.8262</v>
      </c>
      <c r="AC1388" s="6">
        <f t="shared" si="154"/>
        <v>-3.0621999999999971</v>
      </c>
      <c r="AD1388" s="6" t="e">
        <f>SUMIFS($AB$3:AB1388,$B$3:B1388,B1388)</f>
        <v>#N/A</v>
      </c>
      <c r="AE1388" s="6">
        <f t="shared" si="155"/>
        <v>1552.2602590088909</v>
      </c>
      <c r="AF1388" s="6">
        <f t="shared" si="156"/>
        <v>1552.2602590088909</v>
      </c>
      <c r="AG1388" s="6">
        <f>VLOOKUP(Table1[[#This Row],[PracticeCode]],$AP$3:$AS$345,4,FALSE)</f>
        <v>1552.2602590088909</v>
      </c>
      <c r="AH1388" s="27">
        <f t="shared" si="157"/>
        <v>112797.57882131275</v>
      </c>
      <c r="AI1388" s="6" t="e">
        <f t="shared" si="159"/>
        <v>#N/A</v>
      </c>
    </row>
    <row r="1389" spans="1:35" x14ac:dyDescent="0.35">
      <c r="A1389" t="str">
        <f t="shared" si="158"/>
        <v>HATCH END MEDICAL CENTRESphere PCNHarrowE84053Jun3</v>
      </c>
      <c r="B1389" s="41" t="s">
        <v>473</v>
      </c>
      <c r="C1389" s="41" t="s">
        <v>474</v>
      </c>
      <c r="D1389" s="41" t="s">
        <v>26</v>
      </c>
      <c r="E1389" s="41" t="s">
        <v>150</v>
      </c>
      <c r="F1389" s="41" t="s">
        <v>150</v>
      </c>
      <c r="G1389" s="41" t="s">
        <v>758</v>
      </c>
      <c r="H1389" s="41">
        <v>3</v>
      </c>
      <c r="I1389" s="41">
        <v>3449.4672422419799</v>
      </c>
      <c r="J1389" s="41">
        <v>1379</v>
      </c>
      <c r="K1389" s="41">
        <v>0</v>
      </c>
      <c r="L1389" s="41">
        <v>25.511499999999998</v>
      </c>
      <c r="M1389" s="41">
        <v>0</v>
      </c>
      <c r="N1389" s="41">
        <v>667</v>
      </c>
      <c r="O1389" s="41">
        <v>11</v>
      </c>
      <c r="P1389" s="41">
        <v>13.273300000000001</v>
      </c>
      <c r="Q1389" s="41">
        <v>0.21890000000000001</v>
      </c>
      <c r="R1389" s="41">
        <v>0</v>
      </c>
      <c r="S1389" s="41">
        <v>0</v>
      </c>
      <c r="T1389" s="41">
        <v>26</v>
      </c>
      <c r="U1389" s="41">
        <v>0.57199999999999995</v>
      </c>
      <c r="V1389" s="41">
        <v>1379</v>
      </c>
      <c r="W1389" s="41">
        <v>25.511499999999998</v>
      </c>
      <c r="X1389" s="41">
        <v>704</v>
      </c>
      <c r="Y1389" s="41">
        <v>14.0642</v>
      </c>
      <c r="Z1389" s="6">
        <f>0</f>
        <v>0</v>
      </c>
      <c r="AA1389" s="6">
        <f t="shared" si="153"/>
        <v>25.511499999999998</v>
      </c>
      <c r="AB1389">
        <f>IF(ISBLANK(Table1[[#This Row],[FY2425_Cost]])=TRUE,#N/A,Table1[[#This Row],[FY2425_Cost]])</f>
        <v>14.0642</v>
      </c>
      <c r="AC1389" s="6">
        <f t="shared" si="154"/>
        <v>-11.447299999999998</v>
      </c>
      <c r="AD1389" s="6" t="e">
        <f>SUMIFS($AB$3:AB1449,$B$3:B1449,B1389)</f>
        <v>#N/A</v>
      </c>
      <c r="AE1389" s="6">
        <f t="shared" si="155"/>
        <v>1552.2602590088909</v>
      </c>
      <c r="AF1389" s="6">
        <f t="shared" si="156"/>
        <v>1552.2602590088909</v>
      </c>
      <c r="AG1389" s="6">
        <f>VLOOKUP(Table1[[#This Row],[PracticeCode]],$AP$3:$AS$345,4,FALSE)</f>
        <v>1552.2602590088909</v>
      </c>
      <c r="AH1389" s="27">
        <f t="shared" si="157"/>
        <v>112797.57882131275</v>
      </c>
      <c r="AI1389" s="6" t="e">
        <f t="shared" si="159"/>
        <v>#N/A</v>
      </c>
    </row>
    <row r="1390" spans="1:35" x14ac:dyDescent="0.35">
      <c r="A1390" t="str">
        <f t="shared" si="158"/>
        <v>HATCH END MEDICAL CENTRESphere PCNHarrowE84053Mar12</v>
      </c>
      <c r="B1390" s="41" t="s">
        <v>473</v>
      </c>
      <c r="C1390" s="41" t="s">
        <v>474</v>
      </c>
      <c r="D1390" s="41" t="s">
        <v>26</v>
      </c>
      <c r="E1390" s="41" t="s">
        <v>150</v>
      </c>
      <c r="F1390" s="41" t="s">
        <v>150</v>
      </c>
      <c r="G1390" s="41" t="s">
        <v>767</v>
      </c>
      <c r="H1390" s="41">
        <v>12</v>
      </c>
      <c r="I1390" s="41">
        <v>3449.4672422419799</v>
      </c>
      <c r="J1390" s="41">
        <v>596</v>
      </c>
      <c r="K1390" s="41">
        <v>9</v>
      </c>
      <c r="L1390" s="41">
        <v>11.8604</v>
      </c>
      <c r="M1390" s="41">
        <v>0.17910000000000001</v>
      </c>
      <c r="N1390" s="41"/>
      <c r="O1390" s="41"/>
      <c r="P1390" s="41"/>
      <c r="Q1390" s="41"/>
      <c r="R1390" s="41">
        <v>10</v>
      </c>
      <c r="S1390" s="41">
        <v>0.17899999999999999</v>
      </c>
      <c r="T1390" s="41"/>
      <c r="U1390" s="41"/>
      <c r="V1390" s="41">
        <v>615</v>
      </c>
      <c r="W1390" s="41">
        <v>12.218500000000001</v>
      </c>
      <c r="X1390" s="41"/>
      <c r="Y1390" s="41"/>
      <c r="Z1390" s="6">
        <f>0</f>
        <v>0</v>
      </c>
      <c r="AA1390" s="6">
        <f t="shared" si="153"/>
        <v>12.218500000000001</v>
      </c>
      <c r="AB1390" t="e">
        <f>IF(ISBLANK(Table1[[#This Row],[FY2425_Cost]])=TRUE,#N/A,Table1[[#This Row],[FY2425_Cost]])</f>
        <v>#N/A</v>
      </c>
      <c r="AC1390" s="6" t="e">
        <f t="shared" si="154"/>
        <v>#N/A</v>
      </c>
      <c r="AD1390" s="6" t="e">
        <f>SUMIFS($AB$3:AB1390,$B$3:B1390,B1390)</f>
        <v>#N/A</v>
      </c>
      <c r="AE1390" s="6">
        <f t="shared" si="155"/>
        <v>1552.2602590088909</v>
      </c>
      <c r="AF1390" s="6">
        <f t="shared" si="156"/>
        <v>1552.2602590088909</v>
      </c>
      <c r="AG1390" s="6">
        <f>VLOOKUP(Table1[[#This Row],[PracticeCode]],$AP$3:$AS$345,4,FALSE)</f>
        <v>1552.2602590088909</v>
      </c>
      <c r="AH1390" s="27">
        <f t="shared" si="157"/>
        <v>112797.57882131275</v>
      </c>
      <c r="AI1390" s="6" t="e">
        <f t="shared" si="159"/>
        <v>#N/A</v>
      </c>
    </row>
    <row r="1391" spans="1:35" x14ac:dyDescent="0.35">
      <c r="A1391" t="str">
        <f t="shared" si="158"/>
        <v>HATCH END MEDICAL CENTRESphere PCNHarrowE84053May2</v>
      </c>
      <c r="B1391" s="41" t="s">
        <v>473</v>
      </c>
      <c r="C1391" s="41" t="s">
        <v>474</v>
      </c>
      <c r="D1391" s="41" t="s">
        <v>26</v>
      </c>
      <c r="E1391" s="41" t="s">
        <v>150</v>
      </c>
      <c r="F1391" s="41" t="s">
        <v>150</v>
      </c>
      <c r="G1391" s="41" t="s">
        <v>757</v>
      </c>
      <c r="H1391" s="41">
        <v>2</v>
      </c>
      <c r="I1391" s="41">
        <v>3449.4672422419799</v>
      </c>
      <c r="J1391" s="41">
        <v>1086</v>
      </c>
      <c r="K1391" s="41">
        <v>0</v>
      </c>
      <c r="L1391" s="41">
        <v>20.090999999999998</v>
      </c>
      <c r="M1391" s="41">
        <v>0</v>
      </c>
      <c r="N1391" s="41">
        <v>1039</v>
      </c>
      <c r="O1391" s="41">
        <v>0</v>
      </c>
      <c r="P1391" s="41">
        <v>20.676100000000002</v>
      </c>
      <c r="Q1391" s="41">
        <v>0</v>
      </c>
      <c r="R1391" s="41">
        <v>0</v>
      </c>
      <c r="S1391" s="41">
        <v>0</v>
      </c>
      <c r="T1391" s="41">
        <v>18</v>
      </c>
      <c r="U1391" s="41">
        <v>0.39600000000000002</v>
      </c>
      <c r="V1391" s="41">
        <v>1086</v>
      </c>
      <c r="W1391" s="41">
        <v>20.090999999999998</v>
      </c>
      <c r="X1391" s="41">
        <v>1057</v>
      </c>
      <c r="Y1391" s="41">
        <v>21.072100000000002</v>
      </c>
      <c r="Z1391" s="6">
        <f>0</f>
        <v>0</v>
      </c>
      <c r="AA1391" s="6">
        <f t="shared" si="153"/>
        <v>20.090999999999998</v>
      </c>
      <c r="AB1391">
        <f>IF(ISBLANK(Table1[[#This Row],[FY2425_Cost]])=TRUE,#N/A,Table1[[#This Row],[FY2425_Cost]])</f>
        <v>21.072100000000002</v>
      </c>
      <c r="AC1391" s="6">
        <f t="shared" si="154"/>
        <v>0.98110000000000497</v>
      </c>
      <c r="AD1391" s="6" t="e">
        <f>SUMIFS($AB$3:AB1391,$B$3:B1391,B1391)</f>
        <v>#N/A</v>
      </c>
      <c r="AE1391" s="6">
        <f t="shared" si="155"/>
        <v>1552.2602590088909</v>
      </c>
      <c r="AF1391" s="6">
        <f t="shared" si="156"/>
        <v>1552.2602590088909</v>
      </c>
      <c r="AG1391" s="6">
        <f>VLOOKUP(Table1[[#This Row],[PracticeCode]],$AP$3:$AS$345,4,FALSE)</f>
        <v>1552.2602590088909</v>
      </c>
      <c r="AH1391" s="27">
        <f t="shared" si="157"/>
        <v>112797.57882131275</v>
      </c>
      <c r="AI1391" s="6" t="e">
        <f t="shared" si="159"/>
        <v>#N/A</v>
      </c>
    </row>
    <row r="1392" spans="1:35" x14ac:dyDescent="0.35">
      <c r="A1392" t="str">
        <f t="shared" si="158"/>
        <v>HATCH END MEDICAL CENTRESphere PCNHarrowE84053Nov8</v>
      </c>
      <c r="B1392" s="41" t="s">
        <v>473</v>
      </c>
      <c r="C1392" s="41" t="s">
        <v>474</v>
      </c>
      <c r="D1392" s="41" t="s">
        <v>26</v>
      </c>
      <c r="E1392" s="41" t="s">
        <v>150</v>
      </c>
      <c r="F1392" s="41" t="s">
        <v>150</v>
      </c>
      <c r="G1392" s="41" t="s">
        <v>763</v>
      </c>
      <c r="H1392" s="41">
        <v>8</v>
      </c>
      <c r="I1392" s="41">
        <v>3449.4672422419799</v>
      </c>
      <c r="J1392" s="41">
        <v>2046</v>
      </c>
      <c r="K1392" s="41">
        <v>4</v>
      </c>
      <c r="L1392" s="41">
        <v>40.715400000000002</v>
      </c>
      <c r="M1392" s="41">
        <v>7.9600000000000004E-2</v>
      </c>
      <c r="N1392" s="41"/>
      <c r="O1392" s="41"/>
      <c r="P1392" s="41"/>
      <c r="Q1392" s="41"/>
      <c r="R1392" s="41">
        <v>8</v>
      </c>
      <c r="S1392" s="41">
        <v>0.14319999999999999</v>
      </c>
      <c r="T1392" s="41"/>
      <c r="U1392" s="41"/>
      <c r="V1392" s="41">
        <v>2058</v>
      </c>
      <c r="W1392" s="41">
        <v>40.938200000000002</v>
      </c>
      <c r="X1392" s="41"/>
      <c r="Y1392" s="41"/>
      <c r="Z1392" s="6">
        <f>0</f>
        <v>0</v>
      </c>
      <c r="AA1392" s="6">
        <f t="shared" si="153"/>
        <v>40.938200000000002</v>
      </c>
      <c r="AB1392" t="e">
        <f>IF(ISBLANK(Table1[[#This Row],[FY2425_Cost]])=TRUE,#N/A,Table1[[#This Row],[FY2425_Cost]])</f>
        <v>#N/A</v>
      </c>
      <c r="AC1392" s="6" t="e">
        <f t="shared" si="154"/>
        <v>#N/A</v>
      </c>
      <c r="AD1392" s="6" t="e">
        <f>SUMIFS($AB$3:AB1392,$B$3:B1392,B1392)</f>
        <v>#N/A</v>
      </c>
      <c r="AE1392" s="6">
        <f t="shared" si="155"/>
        <v>1552.2602590088909</v>
      </c>
      <c r="AF1392" s="6">
        <f t="shared" si="156"/>
        <v>1552.2602590088909</v>
      </c>
      <c r="AG1392" s="6">
        <f>VLOOKUP(Table1[[#This Row],[PracticeCode]],$AP$3:$AS$345,4,FALSE)</f>
        <v>1552.2602590088909</v>
      </c>
      <c r="AH1392" s="27">
        <f t="shared" si="157"/>
        <v>112797.57882131275</v>
      </c>
      <c r="AI1392" s="6" t="e">
        <f t="shared" si="159"/>
        <v>#N/A</v>
      </c>
    </row>
    <row r="1393" spans="1:35" x14ac:dyDescent="0.35">
      <c r="A1393" t="str">
        <f t="shared" si="158"/>
        <v>HATCH END MEDICAL CENTRESphere PCNHarrowE84053Oct7</v>
      </c>
      <c r="B1393" s="41" t="s">
        <v>473</v>
      </c>
      <c r="C1393" s="41" t="s">
        <v>474</v>
      </c>
      <c r="D1393" s="41" t="s">
        <v>26</v>
      </c>
      <c r="E1393" s="41" t="s">
        <v>150</v>
      </c>
      <c r="F1393" s="41" t="s">
        <v>150</v>
      </c>
      <c r="G1393" s="41" t="s">
        <v>762</v>
      </c>
      <c r="H1393" s="41">
        <v>7</v>
      </c>
      <c r="I1393" s="41">
        <v>3449.4672422419799</v>
      </c>
      <c r="J1393" s="41">
        <v>2773</v>
      </c>
      <c r="K1393" s="41">
        <v>46</v>
      </c>
      <c r="L1393" s="41">
        <v>55.182700000000004</v>
      </c>
      <c r="M1393" s="41">
        <v>0.91539999999999999</v>
      </c>
      <c r="N1393" s="41">
        <v>0</v>
      </c>
      <c r="O1393" s="41">
        <v>23</v>
      </c>
      <c r="P1393" s="41">
        <v>0</v>
      </c>
      <c r="Q1393" s="41">
        <v>0.51749999999999996</v>
      </c>
      <c r="R1393" s="41">
        <v>4</v>
      </c>
      <c r="S1393" s="41">
        <v>7.1599999999999997E-2</v>
      </c>
      <c r="T1393" s="41">
        <v>22</v>
      </c>
      <c r="U1393" s="41">
        <v>0.48399999999999999</v>
      </c>
      <c r="V1393" s="41">
        <v>2823</v>
      </c>
      <c r="W1393" s="41">
        <v>56.169699999999999</v>
      </c>
      <c r="X1393" s="41">
        <v>45</v>
      </c>
      <c r="Y1393" s="41">
        <v>1.0015000000000001</v>
      </c>
      <c r="Z1393" s="6">
        <f>0</f>
        <v>0</v>
      </c>
      <c r="AA1393" s="6">
        <f t="shared" si="153"/>
        <v>56.169699999999999</v>
      </c>
      <c r="AB1393">
        <f>IF(ISBLANK(Table1[[#This Row],[FY2425_Cost]])=TRUE,#N/A,Table1[[#This Row],[FY2425_Cost]])</f>
        <v>1.0015000000000001</v>
      </c>
      <c r="AC1393" s="6">
        <f t="shared" si="154"/>
        <v>-55.168199999999999</v>
      </c>
      <c r="AD1393" s="6" t="e">
        <f>SUMIFS($AB$3:AB1393,$B$3:B1393,B1393)</f>
        <v>#N/A</v>
      </c>
      <c r="AE1393" s="6">
        <f t="shared" si="155"/>
        <v>1552.2602590088909</v>
      </c>
      <c r="AF1393" s="6">
        <f t="shared" si="156"/>
        <v>1552.2602590088909</v>
      </c>
      <c r="AG1393" s="6">
        <f>VLOOKUP(Table1[[#This Row],[PracticeCode]],$AP$3:$AS$345,4,FALSE)</f>
        <v>1552.2602590088909</v>
      </c>
      <c r="AH1393" s="27">
        <f t="shared" si="157"/>
        <v>112797.57882131275</v>
      </c>
      <c r="AI1393" s="6" t="e">
        <f t="shared" si="159"/>
        <v>#N/A</v>
      </c>
    </row>
    <row r="1394" spans="1:35" x14ac:dyDescent="0.35">
      <c r="A1394" t="str">
        <f t="shared" si="158"/>
        <v>HATCH END MEDICAL CENTRESphere PCNHarrowE84053Sep6</v>
      </c>
      <c r="B1394" s="41" t="s">
        <v>473</v>
      </c>
      <c r="C1394" s="41" t="s">
        <v>474</v>
      </c>
      <c r="D1394" s="41" t="s">
        <v>26</v>
      </c>
      <c r="E1394" s="41" t="s">
        <v>150</v>
      </c>
      <c r="F1394" s="41" t="s">
        <v>150</v>
      </c>
      <c r="G1394" s="41" t="s">
        <v>761</v>
      </c>
      <c r="H1394" s="41">
        <v>6</v>
      </c>
      <c r="I1394" s="41">
        <v>3449.4672422419799</v>
      </c>
      <c r="J1394" s="41">
        <v>2413</v>
      </c>
      <c r="K1394" s="41">
        <v>17</v>
      </c>
      <c r="L1394" s="41">
        <v>48.018700000000003</v>
      </c>
      <c r="M1394" s="41">
        <v>0.33830000000000005</v>
      </c>
      <c r="N1394" s="41">
        <v>2437</v>
      </c>
      <c r="O1394" s="41">
        <v>2215</v>
      </c>
      <c r="P1394" s="41">
        <v>54.832499999999996</v>
      </c>
      <c r="Q1394" s="41">
        <v>49.837499999999999</v>
      </c>
      <c r="R1394" s="41">
        <v>2</v>
      </c>
      <c r="S1394" s="41">
        <v>3.5799999999999998E-2</v>
      </c>
      <c r="T1394" s="41">
        <v>4</v>
      </c>
      <c r="U1394" s="41">
        <v>8.7999999999999995E-2</v>
      </c>
      <c r="V1394" s="41">
        <v>2432</v>
      </c>
      <c r="W1394" s="41">
        <v>48.392800000000001</v>
      </c>
      <c r="X1394" s="41">
        <v>4656</v>
      </c>
      <c r="Y1394" s="41">
        <v>104.75799999999998</v>
      </c>
      <c r="Z1394" s="6">
        <f>0</f>
        <v>0</v>
      </c>
      <c r="AA1394" s="6">
        <f t="shared" si="153"/>
        <v>48.392800000000001</v>
      </c>
      <c r="AB1394">
        <f>IF(ISBLANK(Table1[[#This Row],[FY2425_Cost]])=TRUE,#N/A,Table1[[#This Row],[FY2425_Cost]])</f>
        <v>104.75799999999998</v>
      </c>
      <c r="AC1394" s="6">
        <f t="shared" si="154"/>
        <v>56.36519999999998</v>
      </c>
      <c r="AD1394" s="6" t="e">
        <f>SUMIFS($AB$3:AB1394,$B$3:B1394,B1394)</f>
        <v>#N/A</v>
      </c>
      <c r="AE1394" s="6">
        <f t="shared" si="155"/>
        <v>1552.2602590088909</v>
      </c>
      <c r="AF1394" s="6">
        <f t="shared" si="156"/>
        <v>1552.2602590088909</v>
      </c>
      <c r="AG1394" s="6">
        <f>VLOOKUP(Table1[[#This Row],[PracticeCode]],$AP$3:$AS$345,4,FALSE)</f>
        <v>1552.2602590088909</v>
      </c>
      <c r="AH1394" s="27">
        <f t="shared" si="157"/>
        <v>112797.57882131275</v>
      </c>
      <c r="AI1394" s="6" t="e">
        <f t="shared" si="159"/>
        <v>#N/A</v>
      </c>
    </row>
    <row r="1395" spans="1:35" x14ac:dyDescent="0.35">
      <c r="A1395" t="str">
        <f t="shared" si="158"/>
        <v>Hatton Medical PracticeFeltham and BedfontHounslowE85718Apr1</v>
      </c>
      <c r="B1395" s="41" t="s">
        <v>151</v>
      </c>
      <c r="C1395" s="41" t="s">
        <v>454</v>
      </c>
      <c r="D1395" s="41" t="s">
        <v>16</v>
      </c>
      <c r="E1395" s="41" t="s">
        <v>152</v>
      </c>
      <c r="F1395" s="41" t="s">
        <v>152</v>
      </c>
      <c r="G1395" s="41" t="s">
        <v>756</v>
      </c>
      <c r="H1395" s="41">
        <v>1</v>
      </c>
      <c r="I1395" s="41">
        <v>4833.2880263390398</v>
      </c>
      <c r="J1395" s="41">
        <v>766</v>
      </c>
      <c r="K1395" s="41">
        <v>0</v>
      </c>
      <c r="L1395" s="41">
        <v>14.170999999999999</v>
      </c>
      <c r="M1395" s="41">
        <v>0</v>
      </c>
      <c r="N1395" s="41">
        <v>1215</v>
      </c>
      <c r="O1395" s="41">
        <v>0</v>
      </c>
      <c r="P1395" s="41">
        <v>24.1785</v>
      </c>
      <c r="Q1395" s="41">
        <v>0</v>
      </c>
      <c r="R1395" s="41">
        <v>9137</v>
      </c>
      <c r="S1395" s="41">
        <v>163.5523</v>
      </c>
      <c r="T1395" s="41">
        <v>10539</v>
      </c>
      <c r="U1395" s="41">
        <v>231.858</v>
      </c>
      <c r="V1395" s="41">
        <v>9903</v>
      </c>
      <c r="W1395" s="41">
        <v>177.72329999999999</v>
      </c>
      <c r="X1395" s="41">
        <v>11754</v>
      </c>
      <c r="Y1395" s="41">
        <v>256.03649999999999</v>
      </c>
      <c r="Z1395" s="6">
        <f>0</f>
        <v>0</v>
      </c>
      <c r="AA1395" s="6">
        <f t="shared" si="153"/>
        <v>177.72329999999999</v>
      </c>
      <c r="AB1395">
        <f>IF(ISBLANK(Table1[[#This Row],[FY2425_Cost]])=TRUE,#N/A,Table1[[#This Row],[FY2425_Cost]])</f>
        <v>256.03649999999999</v>
      </c>
      <c r="AC1395" s="6">
        <f t="shared" si="154"/>
        <v>78.313199999999995</v>
      </c>
      <c r="AD1395" s="6">
        <f>SUMIFS($AB$3:AB1395,$B$3:B1395,B1395)</f>
        <v>256.03649999999999</v>
      </c>
      <c r="AE1395" s="6">
        <f t="shared" si="155"/>
        <v>2174.9796118525678</v>
      </c>
      <c r="AF1395" s="6">
        <f t="shared" si="156"/>
        <v>2174.9796118525678</v>
      </c>
      <c r="AG1395" s="6">
        <f>VLOOKUP(Table1[[#This Row],[PracticeCode]],$AP$3:$AS$345,4,FALSE)</f>
        <v>2174.9796118525678</v>
      </c>
      <c r="AH1395" s="27">
        <f t="shared" si="157"/>
        <v>158048.51846128661</v>
      </c>
      <c r="AI1395" s="6">
        <f t="shared" si="159"/>
        <v>0</v>
      </c>
    </row>
    <row r="1396" spans="1:35" x14ac:dyDescent="0.35">
      <c r="A1396" t="str">
        <f t="shared" si="158"/>
        <v>Hatton Medical PracticeFeltham and BedfontHounslowE85718Aug5</v>
      </c>
      <c r="B1396" s="41" t="s">
        <v>151</v>
      </c>
      <c r="C1396" s="41" t="s">
        <v>454</v>
      </c>
      <c r="D1396" s="41" t="s">
        <v>16</v>
      </c>
      <c r="E1396" s="41" t="s">
        <v>152</v>
      </c>
      <c r="F1396" s="41" t="s">
        <v>152</v>
      </c>
      <c r="G1396" s="41" t="s">
        <v>760</v>
      </c>
      <c r="H1396" s="41">
        <v>5</v>
      </c>
      <c r="I1396" s="41">
        <v>4833.2880263390398</v>
      </c>
      <c r="J1396" s="41">
        <v>640</v>
      </c>
      <c r="K1396" s="41">
        <v>0</v>
      </c>
      <c r="L1396" s="41">
        <v>11.84</v>
      </c>
      <c r="M1396" s="41">
        <v>0</v>
      </c>
      <c r="N1396" s="41">
        <v>555</v>
      </c>
      <c r="O1396" s="41">
        <v>0</v>
      </c>
      <c r="P1396" s="41">
        <v>11.044500000000001</v>
      </c>
      <c r="Q1396" s="41">
        <v>0</v>
      </c>
      <c r="R1396" s="41">
        <v>7253</v>
      </c>
      <c r="S1396" s="41">
        <v>129.8287</v>
      </c>
      <c r="T1396" s="41">
        <v>3439</v>
      </c>
      <c r="U1396" s="41">
        <v>75.658000000000001</v>
      </c>
      <c r="V1396" s="41">
        <v>7893</v>
      </c>
      <c r="W1396" s="41">
        <v>141.6687</v>
      </c>
      <c r="X1396" s="41">
        <v>3994</v>
      </c>
      <c r="Y1396" s="41">
        <v>86.702500000000001</v>
      </c>
      <c r="Z1396" s="6">
        <f>0</f>
        <v>0</v>
      </c>
      <c r="AA1396" s="6">
        <f t="shared" si="153"/>
        <v>141.6687</v>
      </c>
      <c r="AB1396">
        <f>IF(ISBLANK(Table1[[#This Row],[FY2425_Cost]])=TRUE,#N/A,Table1[[#This Row],[FY2425_Cost]])</f>
        <v>86.702500000000001</v>
      </c>
      <c r="AC1396" s="6">
        <f t="shared" si="154"/>
        <v>-54.966200000000001</v>
      </c>
      <c r="AD1396" s="6">
        <f>SUMIFS($AB$3:AB1396,$B$3:B1396,B1396)</f>
        <v>342.73899999999998</v>
      </c>
      <c r="AE1396" s="6">
        <f t="shared" si="155"/>
        <v>2174.9796118525678</v>
      </c>
      <c r="AF1396" s="6">
        <f t="shared" si="156"/>
        <v>2174.9796118525678</v>
      </c>
      <c r="AG1396" s="6">
        <f>VLOOKUP(Table1[[#This Row],[PracticeCode]],$AP$3:$AS$345,4,FALSE)</f>
        <v>2174.9796118525678</v>
      </c>
      <c r="AH1396" s="27">
        <f t="shared" si="157"/>
        <v>158048.51846128661</v>
      </c>
      <c r="AI1396" s="6">
        <f t="shared" si="159"/>
        <v>0</v>
      </c>
    </row>
    <row r="1397" spans="1:35" x14ac:dyDescent="0.35">
      <c r="A1397" t="str">
        <f t="shared" si="158"/>
        <v>Hatton Medical PracticeFeltham and BedfontHounslowE85718Dec9</v>
      </c>
      <c r="B1397" s="41" t="s">
        <v>151</v>
      </c>
      <c r="C1397" s="41" t="s">
        <v>454</v>
      </c>
      <c r="D1397" s="41" t="s">
        <v>16</v>
      </c>
      <c r="E1397" s="41" t="s">
        <v>152</v>
      </c>
      <c r="F1397" s="41" t="s">
        <v>152</v>
      </c>
      <c r="G1397" s="41" t="s">
        <v>764</v>
      </c>
      <c r="H1397" s="41">
        <v>9</v>
      </c>
      <c r="I1397" s="41">
        <v>4833.2880263390398</v>
      </c>
      <c r="J1397" s="41">
        <v>68</v>
      </c>
      <c r="K1397" s="41">
        <v>0</v>
      </c>
      <c r="L1397" s="41">
        <v>1.3532000000000002</v>
      </c>
      <c r="M1397" s="41">
        <v>0</v>
      </c>
      <c r="N1397" s="41"/>
      <c r="O1397" s="41"/>
      <c r="P1397" s="41"/>
      <c r="Q1397" s="41"/>
      <c r="R1397" s="41">
        <v>2422</v>
      </c>
      <c r="S1397" s="41">
        <v>43.3538</v>
      </c>
      <c r="T1397" s="41"/>
      <c r="U1397" s="41"/>
      <c r="V1397" s="41">
        <v>2490</v>
      </c>
      <c r="W1397" s="41">
        <v>44.707000000000001</v>
      </c>
      <c r="X1397" s="41"/>
      <c r="Y1397" s="41"/>
      <c r="Z1397" s="6">
        <f>0</f>
        <v>0</v>
      </c>
      <c r="AA1397" s="6">
        <f t="shared" si="153"/>
        <v>44.707000000000001</v>
      </c>
      <c r="AB1397" t="e">
        <f>IF(ISBLANK(Table1[[#This Row],[FY2425_Cost]])=TRUE,#N/A,Table1[[#This Row],[FY2425_Cost]])</f>
        <v>#N/A</v>
      </c>
      <c r="AC1397" s="6" t="e">
        <f t="shared" si="154"/>
        <v>#N/A</v>
      </c>
      <c r="AD1397" s="6" t="e">
        <f>SUMIFS($AB$3:AB1397,$B$3:B1397,B1397)</f>
        <v>#N/A</v>
      </c>
      <c r="AE1397" s="6">
        <f t="shared" si="155"/>
        <v>2174.9796118525678</v>
      </c>
      <c r="AF1397" s="6">
        <f t="shared" si="156"/>
        <v>2174.9796118525678</v>
      </c>
      <c r="AG1397" s="6">
        <f>VLOOKUP(Table1[[#This Row],[PracticeCode]],$AP$3:$AS$345,4,FALSE)</f>
        <v>2174.9796118525678</v>
      </c>
      <c r="AH1397" s="27">
        <f t="shared" si="157"/>
        <v>158048.51846128661</v>
      </c>
      <c r="AI1397" s="6" t="e">
        <f t="shared" si="159"/>
        <v>#N/A</v>
      </c>
    </row>
    <row r="1398" spans="1:35" x14ac:dyDescent="0.35">
      <c r="A1398" t="str">
        <f t="shared" si="158"/>
        <v>Hatton Medical PracticeFeltham and BedfontHounslowE85718Feb11</v>
      </c>
      <c r="B1398" s="41" t="s">
        <v>151</v>
      </c>
      <c r="C1398" s="41" t="s">
        <v>454</v>
      </c>
      <c r="D1398" s="41" t="s">
        <v>16</v>
      </c>
      <c r="E1398" s="41" t="s">
        <v>152</v>
      </c>
      <c r="F1398" s="41" t="s">
        <v>152</v>
      </c>
      <c r="G1398" s="41" t="s">
        <v>766</v>
      </c>
      <c r="H1398" s="41">
        <v>11</v>
      </c>
      <c r="I1398" s="41">
        <v>4833.2880263390398</v>
      </c>
      <c r="J1398" s="41">
        <v>248</v>
      </c>
      <c r="K1398" s="41">
        <v>0</v>
      </c>
      <c r="L1398" s="41">
        <v>4.9352</v>
      </c>
      <c r="M1398" s="41">
        <v>0</v>
      </c>
      <c r="N1398" s="41"/>
      <c r="O1398" s="41"/>
      <c r="P1398" s="41"/>
      <c r="Q1398" s="41"/>
      <c r="R1398" s="41">
        <v>15084</v>
      </c>
      <c r="S1398" s="41">
        <v>270.00360000000001</v>
      </c>
      <c r="T1398" s="41"/>
      <c r="U1398" s="41"/>
      <c r="V1398" s="41">
        <v>15332</v>
      </c>
      <c r="W1398" s="41">
        <v>274.93880000000001</v>
      </c>
      <c r="X1398" s="41"/>
      <c r="Y1398" s="41"/>
      <c r="Z1398" s="6">
        <f>0</f>
        <v>0</v>
      </c>
      <c r="AA1398" s="6">
        <f t="shared" si="153"/>
        <v>274.93880000000001</v>
      </c>
      <c r="AB1398" t="e">
        <f>IF(ISBLANK(Table1[[#This Row],[FY2425_Cost]])=TRUE,#N/A,Table1[[#This Row],[FY2425_Cost]])</f>
        <v>#N/A</v>
      </c>
      <c r="AC1398" s="6" t="e">
        <f t="shared" si="154"/>
        <v>#N/A</v>
      </c>
      <c r="AD1398" s="6" t="e">
        <f>SUMIFS($AB$3:AB1398,$B$3:B1398,B1398)</f>
        <v>#N/A</v>
      </c>
      <c r="AE1398" s="6">
        <f t="shared" si="155"/>
        <v>2174.9796118525678</v>
      </c>
      <c r="AF1398" s="6">
        <f t="shared" si="156"/>
        <v>2174.9796118525678</v>
      </c>
      <c r="AG1398" s="6">
        <f>VLOOKUP(Table1[[#This Row],[PracticeCode]],$AP$3:$AS$345,4,FALSE)</f>
        <v>2174.9796118525678</v>
      </c>
      <c r="AH1398" s="27">
        <f t="shared" si="157"/>
        <v>158048.51846128661</v>
      </c>
      <c r="AI1398" s="6" t="e">
        <f t="shared" si="159"/>
        <v>#N/A</v>
      </c>
    </row>
    <row r="1399" spans="1:35" x14ac:dyDescent="0.35">
      <c r="A1399" t="str">
        <f t="shared" si="158"/>
        <v>Hatton Medical PracticeFeltham and BedfontHounslowE85718Jan10</v>
      </c>
      <c r="B1399" s="41" t="s">
        <v>151</v>
      </c>
      <c r="C1399" s="41" t="s">
        <v>454</v>
      </c>
      <c r="D1399" s="41" t="s">
        <v>16</v>
      </c>
      <c r="E1399" s="41" t="s">
        <v>152</v>
      </c>
      <c r="F1399" s="41" t="s">
        <v>152</v>
      </c>
      <c r="G1399" s="41" t="s">
        <v>765</v>
      </c>
      <c r="H1399" s="41">
        <v>10</v>
      </c>
      <c r="I1399" s="41">
        <v>4833.2880263390398</v>
      </c>
      <c r="J1399" s="41">
        <v>770</v>
      </c>
      <c r="K1399" s="41">
        <v>0</v>
      </c>
      <c r="L1399" s="41">
        <v>15.323</v>
      </c>
      <c r="M1399" s="41">
        <v>0</v>
      </c>
      <c r="N1399" s="41"/>
      <c r="O1399" s="41"/>
      <c r="P1399" s="41"/>
      <c r="Q1399" s="41"/>
      <c r="R1399" s="41">
        <v>4870</v>
      </c>
      <c r="S1399" s="41">
        <v>87.173000000000002</v>
      </c>
      <c r="T1399" s="41"/>
      <c r="U1399" s="41"/>
      <c r="V1399" s="41">
        <v>5640</v>
      </c>
      <c r="W1399" s="41">
        <v>102.49600000000001</v>
      </c>
      <c r="X1399" s="41"/>
      <c r="Y1399" s="41"/>
      <c r="Z1399" s="6">
        <f>0</f>
        <v>0</v>
      </c>
      <c r="AA1399" s="6">
        <f t="shared" ref="AA1399:AA1462" si="160">IFERROR(W1399*1,#N/A)</f>
        <v>102.49600000000001</v>
      </c>
      <c r="AB1399" t="e">
        <f>IF(ISBLANK(Table1[[#This Row],[FY2425_Cost]])=TRUE,#N/A,Table1[[#This Row],[FY2425_Cost]])</f>
        <v>#N/A</v>
      </c>
      <c r="AC1399" s="6" t="e">
        <f t="shared" ref="AC1399:AC1462" si="161">AB1399-AA1399</f>
        <v>#N/A</v>
      </c>
      <c r="AD1399" s="6" t="e">
        <f>SUMIFS($AB$3:AB1399,$B$3:B1399,B1399)</f>
        <v>#N/A</v>
      </c>
      <c r="AE1399" s="6">
        <f t="shared" ref="AE1399:AE1462" si="162">IFERROR(I1399*$AE$1,#N/A)</f>
        <v>2174.9796118525678</v>
      </c>
      <c r="AF1399" s="6">
        <f t="shared" ref="AF1399:AF1462" si="163">AE1399+Z1399</f>
        <v>2174.9796118525678</v>
      </c>
      <c r="AG1399" s="6">
        <f>VLOOKUP(Table1[[#This Row],[PracticeCode]],$AP$3:$AS$345,4,FALSE)</f>
        <v>2174.9796118525678</v>
      </c>
      <c r="AH1399" s="27">
        <f t="shared" ref="AH1399:AH1462" si="164">IFERROR(I1399*$AH$1,#N/A)</f>
        <v>158048.51846128661</v>
      </c>
      <c r="AI1399" s="6" t="e">
        <f t="shared" si="159"/>
        <v>#N/A</v>
      </c>
    </row>
    <row r="1400" spans="1:35" x14ac:dyDescent="0.35">
      <c r="A1400" t="str">
        <f t="shared" si="158"/>
        <v>Hatton Medical PracticeFeltham and BedfontHounslowE85718Jul4</v>
      </c>
      <c r="B1400" s="41" t="s">
        <v>151</v>
      </c>
      <c r="C1400" s="41" t="s">
        <v>454</v>
      </c>
      <c r="D1400" s="41" t="s">
        <v>16</v>
      </c>
      <c r="E1400" s="41" t="s">
        <v>152</v>
      </c>
      <c r="F1400" s="41" t="s">
        <v>152</v>
      </c>
      <c r="G1400" s="41" t="s">
        <v>759</v>
      </c>
      <c r="H1400" s="41">
        <v>4</v>
      </c>
      <c r="I1400" s="41">
        <v>4833.2880263390398</v>
      </c>
      <c r="J1400" s="41">
        <v>1486</v>
      </c>
      <c r="K1400" s="41">
        <v>0</v>
      </c>
      <c r="L1400" s="41">
        <v>27.491</v>
      </c>
      <c r="M1400" s="41">
        <v>0</v>
      </c>
      <c r="N1400" s="41">
        <v>2180</v>
      </c>
      <c r="O1400" s="41">
        <v>0</v>
      </c>
      <c r="P1400" s="41">
        <v>43.382000000000005</v>
      </c>
      <c r="Q1400" s="41">
        <v>0</v>
      </c>
      <c r="R1400" s="41">
        <v>4743</v>
      </c>
      <c r="S1400" s="41">
        <v>84.899699999999996</v>
      </c>
      <c r="T1400" s="41">
        <v>5131</v>
      </c>
      <c r="U1400" s="41">
        <v>112.88200000000001</v>
      </c>
      <c r="V1400" s="41">
        <v>6229</v>
      </c>
      <c r="W1400" s="41">
        <v>112.3907</v>
      </c>
      <c r="X1400" s="41">
        <v>7311</v>
      </c>
      <c r="Y1400" s="41">
        <v>156.26400000000001</v>
      </c>
      <c r="Z1400" s="6">
        <f>0</f>
        <v>0</v>
      </c>
      <c r="AA1400" s="6">
        <f t="shared" si="160"/>
        <v>112.3907</v>
      </c>
      <c r="AB1400">
        <f>IF(ISBLANK(Table1[[#This Row],[FY2425_Cost]])=TRUE,#N/A,Table1[[#This Row],[FY2425_Cost]])</f>
        <v>156.26400000000001</v>
      </c>
      <c r="AC1400" s="6">
        <f t="shared" si="161"/>
        <v>43.873300000000015</v>
      </c>
      <c r="AD1400" s="6" t="e">
        <f>SUMIFS($AB$3:AB1400,$B$3:B1400,B1400)</f>
        <v>#N/A</v>
      </c>
      <c r="AE1400" s="6">
        <f t="shared" si="162"/>
        <v>2174.9796118525678</v>
      </c>
      <c r="AF1400" s="6">
        <f t="shared" si="163"/>
        <v>2174.9796118525678</v>
      </c>
      <c r="AG1400" s="6">
        <f>VLOOKUP(Table1[[#This Row],[PracticeCode]],$AP$3:$AS$345,4,FALSE)</f>
        <v>2174.9796118525678</v>
      </c>
      <c r="AH1400" s="27">
        <f t="shared" si="164"/>
        <v>158048.51846128661</v>
      </c>
      <c r="AI1400" s="6" t="e">
        <f t="shared" si="159"/>
        <v>#N/A</v>
      </c>
    </row>
    <row r="1401" spans="1:35" x14ac:dyDescent="0.35">
      <c r="A1401" t="str">
        <f t="shared" si="158"/>
        <v>Hatton Medical PracticeFeltham and BedfontHounslowE85718Jun3</v>
      </c>
      <c r="B1401" s="41" t="s">
        <v>151</v>
      </c>
      <c r="C1401" s="41" t="s">
        <v>454</v>
      </c>
      <c r="D1401" s="41" t="s">
        <v>16</v>
      </c>
      <c r="E1401" s="41" t="s">
        <v>152</v>
      </c>
      <c r="F1401" s="41" t="s">
        <v>152</v>
      </c>
      <c r="G1401" s="41" t="s">
        <v>758</v>
      </c>
      <c r="H1401" s="41">
        <v>3</v>
      </c>
      <c r="I1401" s="41">
        <v>4833.2880263390398</v>
      </c>
      <c r="J1401" s="41">
        <v>1748</v>
      </c>
      <c r="K1401" s="41">
        <v>0</v>
      </c>
      <c r="L1401" s="41">
        <v>32.338000000000001</v>
      </c>
      <c r="M1401" s="41">
        <v>0</v>
      </c>
      <c r="N1401" s="41">
        <v>2268</v>
      </c>
      <c r="O1401" s="41">
        <v>0</v>
      </c>
      <c r="P1401" s="41">
        <v>45.133200000000002</v>
      </c>
      <c r="Q1401" s="41">
        <v>0</v>
      </c>
      <c r="R1401" s="41">
        <v>4186</v>
      </c>
      <c r="S1401" s="41">
        <v>74.929400000000001</v>
      </c>
      <c r="T1401" s="41">
        <v>5072</v>
      </c>
      <c r="U1401" s="41">
        <v>111.584</v>
      </c>
      <c r="V1401" s="41">
        <v>5934</v>
      </c>
      <c r="W1401" s="41">
        <v>107.26740000000001</v>
      </c>
      <c r="X1401" s="41">
        <v>7340</v>
      </c>
      <c r="Y1401" s="41">
        <v>156.71719999999999</v>
      </c>
      <c r="Z1401" s="6">
        <f>0</f>
        <v>0</v>
      </c>
      <c r="AA1401" s="6">
        <f t="shared" si="160"/>
        <v>107.26740000000001</v>
      </c>
      <c r="AB1401">
        <f>IF(ISBLANK(Table1[[#This Row],[FY2425_Cost]])=TRUE,#N/A,Table1[[#This Row],[FY2425_Cost]])</f>
        <v>156.71719999999999</v>
      </c>
      <c r="AC1401" s="6">
        <f t="shared" si="161"/>
        <v>49.449799999999982</v>
      </c>
      <c r="AD1401" s="6" t="e">
        <f>SUMIFS($AB$3:AB1401,$B$3:B1401,B1401)</f>
        <v>#N/A</v>
      </c>
      <c r="AE1401" s="6">
        <f t="shared" si="162"/>
        <v>2174.9796118525678</v>
      </c>
      <c r="AF1401" s="6">
        <f t="shared" si="163"/>
        <v>2174.9796118525678</v>
      </c>
      <c r="AG1401" s="6">
        <f>VLOOKUP(Table1[[#This Row],[PracticeCode]],$AP$3:$AS$345,4,FALSE)</f>
        <v>2174.9796118525678</v>
      </c>
      <c r="AH1401" s="27">
        <f t="shared" si="164"/>
        <v>158048.51846128661</v>
      </c>
      <c r="AI1401" s="6" t="e">
        <f t="shared" si="159"/>
        <v>#N/A</v>
      </c>
    </row>
    <row r="1402" spans="1:35" x14ac:dyDescent="0.35">
      <c r="A1402" t="str">
        <f t="shared" si="158"/>
        <v>Hatton Medical PracticeFeltham and BedfontHounslowE85718Mar12</v>
      </c>
      <c r="B1402" s="41" t="s">
        <v>151</v>
      </c>
      <c r="C1402" s="41" t="s">
        <v>454</v>
      </c>
      <c r="D1402" s="41" t="s">
        <v>16</v>
      </c>
      <c r="E1402" s="41" t="s">
        <v>152</v>
      </c>
      <c r="F1402" s="41" t="s">
        <v>152</v>
      </c>
      <c r="G1402" s="41" t="s">
        <v>767</v>
      </c>
      <c r="H1402" s="41">
        <v>12</v>
      </c>
      <c r="I1402" s="41">
        <v>4833.2880263390398</v>
      </c>
      <c r="J1402" s="41">
        <v>34</v>
      </c>
      <c r="K1402" s="41">
        <v>0</v>
      </c>
      <c r="L1402" s="41">
        <v>0.67660000000000009</v>
      </c>
      <c r="M1402" s="41">
        <v>0</v>
      </c>
      <c r="N1402" s="41"/>
      <c r="O1402" s="41"/>
      <c r="P1402" s="41"/>
      <c r="Q1402" s="41"/>
      <c r="R1402" s="41">
        <v>13020</v>
      </c>
      <c r="S1402" s="41">
        <v>233.05799999999999</v>
      </c>
      <c r="T1402" s="41"/>
      <c r="U1402" s="41"/>
      <c r="V1402" s="41">
        <v>13054</v>
      </c>
      <c r="W1402" s="41">
        <v>233.7346</v>
      </c>
      <c r="X1402" s="41"/>
      <c r="Y1402" s="41"/>
      <c r="Z1402" s="6">
        <f>0</f>
        <v>0</v>
      </c>
      <c r="AA1402" s="6">
        <f t="shared" si="160"/>
        <v>233.7346</v>
      </c>
      <c r="AB1402" t="e">
        <f>IF(ISBLANK(Table1[[#This Row],[FY2425_Cost]])=TRUE,#N/A,Table1[[#This Row],[FY2425_Cost]])</f>
        <v>#N/A</v>
      </c>
      <c r="AC1402" s="6" t="e">
        <f t="shared" si="161"/>
        <v>#N/A</v>
      </c>
      <c r="AD1402" s="6" t="e">
        <f>SUMIFS($AB$3:AB1402,$B$3:B1402,B1402)</f>
        <v>#N/A</v>
      </c>
      <c r="AE1402" s="6">
        <f t="shared" si="162"/>
        <v>2174.9796118525678</v>
      </c>
      <c r="AF1402" s="6">
        <f t="shared" si="163"/>
        <v>2174.9796118525678</v>
      </c>
      <c r="AG1402" s="6">
        <f>VLOOKUP(Table1[[#This Row],[PracticeCode]],$AP$3:$AS$345,4,FALSE)</f>
        <v>2174.9796118525678</v>
      </c>
      <c r="AH1402" s="27">
        <f t="shared" si="164"/>
        <v>158048.51846128661</v>
      </c>
      <c r="AI1402" s="6" t="e">
        <f t="shared" si="159"/>
        <v>#N/A</v>
      </c>
    </row>
    <row r="1403" spans="1:35" x14ac:dyDescent="0.35">
      <c r="A1403" t="str">
        <f t="shared" si="158"/>
        <v>Hatton Medical PracticeFeltham and BedfontHounslowE85718May2</v>
      </c>
      <c r="B1403" s="41" t="s">
        <v>151</v>
      </c>
      <c r="C1403" s="41" t="s">
        <v>454</v>
      </c>
      <c r="D1403" s="41" t="s">
        <v>16</v>
      </c>
      <c r="E1403" s="41" t="s">
        <v>152</v>
      </c>
      <c r="F1403" s="41" t="s">
        <v>152</v>
      </c>
      <c r="G1403" s="41" t="s">
        <v>757</v>
      </c>
      <c r="H1403" s="41">
        <v>2</v>
      </c>
      <c r="I1403" s="41">
        <v>4833.2880263390398</v>
      </c>
      <c r="J1403" s="41">
        <v>17237</v>
      </c>
      <c r="K1403" s="41">
        <v>0</v>
      </c>
      <c r="L1403" s="41">
        <v>318.8845</v>
      </c>
      <c r="M1403" s="41">
        <v>0</v>
      </c>
      <c r="N1403" s="41">
        <v>85</v>
      </c>
      <c r="O1403" s="41">
        <v>0</v>
      </c>
      <c r="P1403" s="41">
        <v>1.6915</v>
      </c>
      <c r="Q1403" s="41">
        <v>0</v>
      </c>
      <c r="R1403" s="41">
        <v>13774</v>
      </c>
      <c r="S1403" s="41">
        <v>246.55459999999999</v>
      </c>
      <c r="T1403" s="41">
        <v>5645</v>
      </c>
      <c r="U1403" s="41">
        <v>124.19</v>
      </c>
      <c r="V1403" s="41">
        <v>31011</v>
      </c>
      <c r="W1403" s="41">
        <v>565.43910000000005</v>
      </c>
      <c r="X1403" s="41">
        <v>5730</v>
      </c>
      <c r="Y1403" s="41">
        <v>125.8815</v>
      </c>
      <c r="Z1403" s="6">
        <f>0</f>
        <v>0</v>
      </c>
      <c r="AA1403" s="6">
        <f t="shared" si="160"/>
        <v>565.43910000000005</v>
      </c>
      <c r="AB1403">
        <f>IF(ISBLANK(Table1[[#This Row],[FY2425_Cost]])=TRUE,#N/A,Table1[[#This Row],[FY2425_Cost]])</f>
        <v>125.8815</v>
      </c>
      <c r="AC1403" s="6">
        <f t="shared" si="161"/>
        <v>-439.55760000000004</v>
      </c>
      <c r="AD1403" s="6" t="e">
        <f>SUMIFS($AB$3:AB1403,$B$3:B1403,B1403)</f>
        <v>#N/A</v>
      </c>
      <c r="AE1403" s="6">
        <f t="shared" si="162"/>
        <v>2174.9796118525678</v>
      </c>
      <c r="AF1403" s="6">
        <f t="shared" si="163"/>
        <v>2174.9796118525678</v>
      </c>
      <c r="AG1403" s="6">
        <f>VLOOKUP(Table1[[#This Row],[PracticeCode]],$AP$3:$AS$345,4,FALSE)</f>
        <v>2174.9796118525678</v>
      </c>
      <c r="AH1403" s="27">
        <f t="shared" si="164"/>
        <v>158048.51846128661</v>
      </c>
      <c r="AI1403" s="6" t="e">
        <f t="shared" si="159"/>
        <v>#N/A</v>
      </c>
    </row>
    <row r="1404" spans="1:35" x14ac:dyDescent="0.35">
      <c r="A1404" t="str">
        <f t="shared" si="158"/>
        <v>Hatton Medical PracticeFeltham and BedfontHounslowE85718Nov8</v>
      </c>
      <c r="B1404" s="41" t="s">
        <v>151</v>
      </c>
      <c r="C1404" s="41" t="s">
        <v>454</v>
      </c>
      <c r="D1404" s="41" t="s">
        <v>16</v>
      </c>
      <c r="E1404" s="41" t="s">
        <v>152</v>
      </c>
      <c r="F1404" s="41" t="s">
        <v>152</v>
      </c>
      <c r="G1404" s="41" t="s">
        <v>763</v>
      </c>
      <c r="H1404" s="41">
        <v>8</v>
      </c>
      <c r="I1404" s="41">
        <v>4833.2880263390398</v>
      </c>
      <c r="J1404" s="41">
        <v>555</v>
      </c>
      <c r="K1404" s="41">
        <v>0</v>
      </c>
      <c r="L1404" s="41">
        <v>11.044500000000001</v>
      </c>
      <c r="M1404" s="41">
        <v>0</v>
      </c>
      <c r="N1404" s="41"/>
      <c r="O1404" s="41"/>
      <c r="P1404" s="41"/>
      <c r="Q1404" s="41"/>
      <c r="R1404" s="41">
        <v>3655</v>
      </c>
      <c r="S1404" s="41">
        <v>65.424499999999995</v>
      </c>
      <c r="T1404" s="41"/>
      <c r="U1404" s="41"/>
      <c r="V1404" s="41">
        <v>4210</v>
      </c>
      <c r="W1404" s="41">
        <v>76.468999999999994</v>
      </c>
      <c r="X1404" s="41"/>
      <c r="Y1404" s="41"/>
      <c r="Z1404" s="6">
        <f>0</f>
        <v>0</v>
      </c>
      <c r="AA1404" s="6">
        <f t="shared" si="160"/>
        <v>76.468999999999994</v>
      </c>
      <c r="AB1404" t="e">
        <f>IF(ISBLANK(Table1[[#This Row],[FY2425_Cost]])=TRUE,#N/A,Table1[[#This Row],[FY2425_Cost]])</f>
        <v>#N/A</v>
      </c>
      <c r="AC1404" s="6" t="e">
        <f t="shared" si="161"/>
        <v>#N/A</v>
      </c>
      <c r="AD1404" s="6" t="e">
        <f>SUMIFS($AB$3:AB1404,$B$3:B1404,B1404)</f>
        <v>#N/A</v>
      </c>
      <c r="AE1404" s="6">
        <f t="shared" si="162"/>
        <v>2174.9796118525678</v>
      </c>
      <c r="AF1404" s="6">
        <f t="shared" si="163"/>
        <v>2174.9796118525678</v>
      </c>
      <c r="AG1404" s="6">
        <f>VLOOKUP(Table1[[#This Row],[PracticeCode]],$AP$3:$AS$345,4,FALSE)</f>
        <v>2174.9796118525678</v>
      </c>
      <c r="AH1404" s="27">
        <f t="shared" si="164"/>
        <v>158048.51846128661</v>
      </c>
      <c r="AI1404" s="6" t="e">
        <f t="shared" si="159"/>
        <v>#N/A</v>
      </c>
    </row>
    <row r="1405" spans="1:35" x14ac:dyDescent="0.35">
      <c r="A1405" t="str">
        <f t="shared" si="158"/>
        <v>Hatton Medical PracticeFeltham and BedfontHounslowE85718Oct7</v>
      </c>
      <c r="B1405" s="41" t="s">
        <v>151</v>
      </c>
      <c r="C1405" s="41" t="s">
        <v>454</v>
      </c>
      <c r="D1405" s="41" t="s">
        <v>16</v>
      </c>
      <c r="E1405" s="41" t="s">
        <v>152</v>
      </c>
      <c r="F1405" s="41" t="s">
        <v>152</v>
      </c>
      <c r="G1405" s="41" t="s">
        <v>762</v>
      </c>
      <c r="H1405" s="41">
        <v>7</v>
      </c>
      <c r="I1405" s="41">
        <v>4833.2880263390398</v>
      </c>
      <c r="J1405" s="41">
        <v>48</v>
      </c>
      <c r="K1405" s="41">
        <v>0</v>
      </c>
      <c r="L1405" s="41">
        <v>0.95520000000000005</v>
      </c>
      <c r="M1405" s="41">
        <v>0</v>
      </c>
      <c r="N1405" s="41">
        <v>0</v>
      </c>
      <c r="O1405" s="41">
        <v>0</v>
      </c>
      <c r="P1405" s="41">
        <v>0</v>
      </c>
      <c r="Q1405" s="41">
        <v>0</v>
      </c>
      <c r="R1405" s="41">
        <v>3516</v>
      </c>
      <c r="S1405" s="41">
        <v>62.936399999999999</v>
      </c>
      <c r="T1405" s="41">
        <v>19767</v>
      </c>
      <c r="U1405" s="41">
        <v>434.87400000000002</v>
      </c>
      <c r="V1405" s="41">
        <v>3564</v>
      </c>
      <c r="W1405" s="41">
        <v>63.891599999999997</v>
      </c>
      <c r="X1405" s="41">
        <v>19767</v>
      </c>
      <c r="Y1405" s="41">
        <v>434.87400000000002</v>
      </c>
      <c r="Z1405" s="6">
        <f>0</f>
        <v>0</v>
      </c>
      <c r="AA1405" s="6">
        <f t="shared" si="160"/>
        <v>63.891599999999997</v>
      </c>
      <c r="AB1405">
        <f>IF(ISBLANK(Table1[[#This Row],[FY2425_Cost]])=TRUE,#N/A,Table1[[#This Row],[FY2425_Cost]])</f>
        <v>434.87400000000002</v>
      </c>
      <c r="AC1405" s="6">
        <f t="shared" si="161"/>
        <v>370.98240000000004</v>
      </c>
      <c r="AD1405" s="6" t="e">
        <f>SUMIFS($AB$3:AB1405,$B$3:B1405,B1405)</f>
        <v>#N/A</v>
      </c>
      <c r="AE1405" s="6">
        <f t="shared" si="162"/>
        <v>2174.9796118525678</v>
      </c>
      <c r="AF1405" s="6">
        <f t="shared" si="163"/>
        <v>2174.9796118525678</v>
      </c>
      <c r="AG1405" s="6">
        <f>VLOOKUP(Table1[[#This Row],[PracticeCode]],$AP$3:$AS$345,4,FALSE)</f>
        <v>2174.9796118525678</v>
      </c>
      <c r="AH1405" s="27">
        <f t="shared" si="164"/>
        <v>158048.51846128661</v>
      </c>
      <c r="AI1405" s="6" t="e">
        <f t="shared" si="159"/>
        <v>#N/A</v>
      </c>
    </row>
    <row r="1406" spans="1:35" x14ac:dyDescent="0.35">
      <c r="A1406" t="str">
        <f t="shared" si="158"/>
        <v>Hatton Medical PracticeFeltham and BedfontHounslowE85718Sep6</v>
      </c>
      <c r="B1406" s="41" t="s">
        <v>151</v>
      </c>
      <c r="C1406" s="41" t="s">
        <v>454</v>
      </c>
      <c r="D1406" s="41" t="s">
        <v>16</v>
      </c>
      <c r="E1406" s="41" t="s">
        <v>152</v>
      </c>
      <c r="F1406" s="41" t="s">
        <v>152</v>
      </c>
      <c r="G1406" s="41" t="s">
        <v>761</v>
      </c>
      <c r="H1406" s="41">
        <v>6</v>
      </c>
      <c r="I1406" s="41">
        <v>4833.2880263390398</v>
      </c>
      <c r="J1406" s="41">
        <v>121</v>
      </c>
      <c r="K1406" s="41">
        <v>0</v>
      </c>
      <c r="L1406" s="41">
        <v>2.4079000000000002</v>
      </c>
      <c r="M1406" s="41">
        <v>0</v>
      </c>
      <c r="N1406" s="41">
        <v>1160</v>
      </c>
      <c r="O1406" s="41">
        <v>0</v>
      </c>
      <c r="P1406" s="41">
        <v>26.099999999999998</v>
      </c>
      <c r="Q1406" s="41">
        <v>0</v>
      </c>
      <c r="R1406" s="41">
        <v>5504</v>
      </c>
      <c r="S1406" s="41">
        <v>98.521600000000007</v>
      </c>
      <c r="T1406" s="41">
        <v>3300</v>
      </c>
      <c r="U1406" s="41">
        <v>72.599999999999994</v>
      </c>
      <c r="V1406" s="41">
        <v>5625</v>
      </c>
      <c r="W1406" s="41">
        <v>100.9295</v>
      </c>
      <c r="X1406" s="41">
        <v>4460</v>
      </c>
      <c r="Y1406" s="41">
        <v>98.699999999999989</v>
      </c>
      <c r="Z1406" s="6">
        <f>0</f>
        <v>0</v>
      </c>
      <c r="AA1406" s="6">
        <f t="shared" si="160"/>
        <v>100.9295</v>
      </c>
      <c r="AB1406">
        <f>IF(ISBLANK(Table1[[#This Row],[FY2425_Cost]])=TRUE,#N/A,Table1[[#This Row],[FY2425_Cost]])</f>
        <v>98.699999999999989</v>
      </c>
      <c r="AC1406" s="6">
        <f t="shared" si="161"/>
        <v>-2.2295000000000158</v>
      </c>
      <c r="AD1406" s="6" t="e">
        <f>SUMIFS($AB$3:AB1406,$B$3:B1406,B1406)</f>
        <v>#N/A</v>
      </c>
      <c r="AE1406" s="6">
        <f t="shared" si="162"/>
        <v>2174.9796118525678</v>
      </c>
      <c r="AF1406" s="6">
        <f t="shared" si="163"/>
        <v>2174.9796118525678</v>
      </c>
      <c r="AG1406" s="6">
        <f>VLOOKUP(Table1[[#This Row],[PracticeCode]],$AP$3:$AS$345,4,FALSE)</f>
        <v>2174.9796118525678</v>
      </c>
      <c r="AH1406" s="27">
        <f t="shared" si="164"/>
        <v>158048.51846128661</v>
      </c>
      <c r="AI1406" s="6" t="e">
        <f t="shared" si="159"/>
        <v>#N/A</v>
      </c>
    </row>
    <row r="1407" spans="1:35" x14ac:dyDescent="0.35">
      <c r="A1407" t="str">
        <f t="shared" si="158"/>
        <v>HAYES MEDICAL CENTREHH CollaborativeHillingdonE86017Apr1</v>
      </c>
      <c r="B1407" s="41" t="s">
        <v>438</v>
      </c>
      <c r="C1407" s="41" t="s">
        <v>439</v>
      </c>
      <c r="D1407" s="41" t="s">
        <v>8</v>
      </c>
      <c r="E1407" s="41" t="s">
        <v>153</v>
      </c>
      <c r="F1407" s="41" t="s">
        <v>153</v>
      </c>
      <c r="G1407" s="41" t="s">
        <v>756</v>
      </c>
      <c r="H1407" s="41">
        <v>1</v>
      </c>
      <c r="I1407" s="41">
        <v>18027.859128452099</v>
      </c>
      <c r="J1407" s="41">
        <v>13867</v>
      </c>
      <c r="K1407" s="41">
        <v>352</v>
      </c>
      <c r="L1407" s="41">
        <v>256.53949999999998</v>
      </c>
      <c r="M1407" s="41">
        <v>6.5119999999999996</v>
      </c>
      <c r="N1407" s="41">
        <v>15114</v>
      </c>
      <c r="O1407" s="41">
        <v>996</v>
      </c>
      <c r="P1407" s="41">
        <v>300.76859999999999</v>
      </c>
      <c r="Q1407" s="41">
        <v>19.820399999999999</v>
      </c>
      <c r="R1407" s="41">
        <v>0</v>
      </c>
      <c r="S1407" s="41">
        <v>0</v>
      </c>
      <c r="T1407" s="41">
        <v>192</v>
      </c>
      <c r="U1407" s="41">
        <v>4.2240000000000002</v>
      </c>
      <c r="V1407" s="41">
        <v>14219</v>
      </c>
      <c r="W1407" s="41">
        <v>263.05149999999998</v>
      </c>
      <c r="X1407" s="41">
        <v>16302</v>
      </c>
      <c r="Y1407" s="41">
        <v>324.81299999999999</v>
      </c>
      <c r="Z1407" s="6">
        <f>0</f>
        <v>0</v>
      </c>
      <c r="AA1407" s="6">
        <f t="shared" si="160"/>
        <v>263.05149999999998</v>
      </c>
      <c r="AB1407">
        <f>IF(ISBLANK(Table1[[#This Row],[FY2425_Cost]])=TRUE,#N/A,Table1[[#This Row],[FY2425_Cost]])</f>
        <v>324.81299999999999</v>
      </c>
      <c r="AC1407" s="6">
        <f t="shared" si="161"/>
        <v>61.761500000000012</v>
      </c>
      <c r="AD1407" s="6">
        <f>SUMIFS($AB$3:AB1407,$B$3:B1407,B1407)</f>
        <v>324.81299999999999</v>
      </c>
      <c r="AE1407" s="6">
        <f t="shared" si="162"/>
        <v>8112.5366078034449</v>
      </c>
      <c r="AF1407" s="6">
        <f t="shared" si="163"/>
        <v>8112.5366078034449</v>
      </c>
      <c r="AG1407" s="6">
        <f>VLOOKUP(Table1[[#This Row],[PracticeCode]],$AP$3:$AS$345,4,FALSE)</f>
        <v>8112.5366078034449</v>
      </c>
      <c r="AH1407" s="27">
        <f t="shared" si="164"/>
        <v>589510.99350038369</v>
      </c>
      <c r="AI1407" s="6">
        <f t="shared" si="159"/>
        <v>0</v>
      </c>
    </row>
    <row r="1408" spans="1:35" x14ac:dyDescent="0.35">
      <c r="A1408" t="str">
        <f t="shared" si="158"/>
        <v>HAYES MEDICAL CENTREHH CollaborativeHillingdonE86017Aug5</v>
      </c>
      <c r="B1408" s="41" t="s">
        <v>438</v>
      </c>
      <c r="C1408" s="41" t="s">
        <v>439</v>
      </c>
      <c r="D1408" s="41" t="s">
        <v>8</v>
      </c>
      <c r="E1408" s="41" t="s">
        <v>153</v>
      </c>
      <c r="F1408" s="41" t="s">
        <v>153</v>
      </c>
      <c r="G1408" s="41" t="s">
        <v>760</v>
      </c>
      <c r="H1408" s="41">
        <v>5</v>
      </c>
      <c r="I1408" s="41">
        <v>18027.859128452099</v>
      </c>
      <c r="J1408" s="41">
        <v>18159</v>
      </c>
      <c r="K1408" s="41">
        <v>1895</v>
      </c>
      <c r="L1408" s="41">
        <v>335.94149999999996</v>
      </c>
      <c r="M1408" s="41">
        <v>35.057499999999997</v>
      </c>
      <c r="N1408" s="41">
        <v>41206</v>
      </c>
      <c r="O1408" s="41">
        <v>936</v>
      </c>
      <c r="P1408" s="41">
        <v>819.99940000000004</v>
      </c>
      <c r="Q1408" s="41">
        <v>18.6264</v>
      </c>
      <c r="R1408" s="41">
        <v>34</v>
      </c>
      <c r="S1408" s="41">
        <v>0.60860000000000003</v>
      </c>
      <c r="T1408" s="41">
        <v>62</v>
      </c>
      <c r="U1408" s="41">
        <v>1.3640000000000001</v>
      </c>
      <c r="V1408" s="41">
        <v>20088</v>
      </c>
      <c r="W1408" s="41">
        <v>371.60759999999999</v>
      </c>
      <c r="X1408" s="41">
        <v>42204</v>
      </c>
      <c r="Y1408" s="41">
        <v>839.98980000000006</v>
      </c>
      <c r="Z1408" s="6">
        <f>0</f>
        <v>0</v>
      </c>
      <c r="AA1408" s="6">
        <f t="shared" si="160"/>
        <v>371.60759999999999</v>
      </c>
      <c r="AB1408">
        <f>IF(ISBLANK(Table1[[#This Row],[FY2425_Cost]])=TRUE,#N/A,Table1[[#This Row],[FY2425_Cost]])</f>
        <v>839.98980000000006</v>
      </c>
      <c r="AC1408" s="6">
        <f t="shared" si="161"/>
        <v>468.38220000000007</v>
      </c>
      <c r="AD1408" s="6">
        <f>SUMIFS($AB$3:AB1408,$B$3:B1408,B1408)</f>
        <v>1164.8027999999999</v>
      </c>
      <c r="AE1408" s="6">
        <f t="shared" si="162"/>
        <v>8112.5366078034449</v>
      </c>
      <c r="AF1408" s="6">
        <f t="shared" si="163"/>
        <v>8112.5366078034449</v>
      </c>
      <c r="AG1408" s="6">
        <f>VLOOKUP(Table1[[#This Row],[PracticeCode]],$AP$3:$AS$345,4,FALSE)</f>
        <v>8112.5366078034449</v>
      </c>
      <c r="AH1408" s="27">
        <f t="shared" si="164"/>
        <v>589510.99350038369</v>
      </c>
      <c r="AI1408" s="6">
        <f t="shared" si="159"/>
        <v>0</v>
      </c>
    </row>
    <row r="1409" spans="1:35" x14ac:dyDescent="0.35">
      <c r="A1409" t="str">
        <f t="shared" si="158"/>
        <v>HAYES MEDICAL CENTREHH CollaborativeHillingdonE86017Dec9</v>
      </c>
      <c r="B1409" s="41" t="s">
        <v>438</v>
      </c>
      <c r="C1409" s="41" t="s">
        <v>439</v>
      </c>
      <c r="D1409" s="41" t="s">
        <v>8</v>
      </c>
      <c r="E1409" s="41" t="s">
        <v>153</v>
      </c>
      <c r="F1409" s="41" t="s">
        <v>153</v>
      </c>
      <c r="G1409" s="41" t="s">
        <v>764</v>
      </c>
      <c r="H1409" s="41">
        <v>9</v>
      </c>
      <c r="I1409" s="41">
        <v>18027.859128452099</v>
      </c>
      <c r="J1409" s="41">
        <v>18340</v>
      </c>
      <c r="K1409" s="41">
        <v>1014</v>
      </c>
      <c r="L1409" s="41">
        <v>364.96600000000001</v>
      </c>
      <c r="M1409" s="41">
        <v>20.178599999999999</v>
      </c>
      <c r="N1409" s="41"/>
      <c r="O1409" s="41"/>
      <c r="P1409" s="41"/>
      <c r="Q1409" s="41"/>
      <c r="R1409" s="41">
        <v>94</v>
      </c>
      <c r="S1409" s="41">
        <v>1.6826000000000001</v>
      </c>
      <c r="T1409" s="41"/>
      <c r="U1409" s="41"/>
      <c r="V1409" s="41">
        <v>19448</v>
      </c>
      <c r="W1409" s="41">
        <v>386.8272</v>
      </c>
      <c r="X1409" s="41"/>
      <c r="Y1409" s="41"/>
      <c r="Z1409" s="6">
        <f>0</f>
        <v>0</v>
      </c>
      <c r="AA1409" s="6">
        <f t="shared" si="160"/>
        <v>386.8272</v>
      </c>
      <c r="AB1409" t="e">
        <f>IF(ISBLANK(Table1[[#This Row],[FY2425_Cost]])=TRUE,#N/A,Table1[[#This Row],[FY2425_Cost]])</f>
        <v>#N/A</v>
      </c>
      <c r="AC1409" s="6" t="e">
        <f t="shared" si="161"/>
        <v>#N/A</v>
      </c>
      <c r="AD1409" s="6" t="e">
        <f>SUMIFS($AB$3:AB1409,$B$3:B1409,B1409)</f>
        <v>#N/A</v>
      </c>
      <c r="AE1409" s="6">
        <f t="shared" si="162"/>
        <v>8112.5366078034449</v>
      </c>
      <c r="AF1409" s="6">
        <f t="shared" si="163"/>
        <v>8112.5366078034449</v>
      </c>
      <c r="AG1409" s="6">
        <f>VLOOKUP(Table1[[#This Row],[PracticeCode]],$AP$3:$AS$345,4,FALSE)</f>
        <v>8112.5366078034449</v>
      </c>
      <c r="AH1409" s="27">
        <f t="shared" si="164"/>
        <v>589510.99350038369</v>
      </c>
      <c r="AI1409" s="6" t="e">
        <f t="shared" si="159"/>
        <v>#N/A</v>
      </c>
    </row>
    <row r="1410" spans="1:35" x14ac:dyDescent="0.35">
      <c r="A1410" t="str">
        <f t="shared" si="158"/>
        <v>HAYES MEDICAL CENTREHH CollaborativeHillingdonE86017Feb11</v>
      </c>
      <c r="B1410" s="41" t="s">
        <v>438</v>
      </c>
      <c r="C1410" s="41" t="s">
        <v>439</v>
      </c>
      <c r="D1410" s="41" t="s">
        <v>8</v>
      </c>
      <c r="E1410" s="41" t="s">
        <v>153</v>
      </c>
      <c r="F1410" s="41" t="s">
        <v>153</v>
      </c>
      <c r="G1410" s="41" t="s">
        <v>766</v>
      </c>
      <c r="H1410" s="41">
        <v>11</v>
      </c>
      <c r="I1410" s="41">
        <v>18027.859128452099</v>
      </c>
      <c r="J1410" s="41">
        <v>32422</v>
      </c>
      <c r="K1410" s="41">
        <v>85</v>
      </c>
      <c r="L1410" s="41">
        <v>645.19780000000003</v>
      </c>
      <c r="M1410" s="41">
        <v>1.6915</v>
      </c>
      <c r="N1410" s="41"/>
      <c r="O1410" s="41"/>
      <c r="P1410" s="41"/>
      <c r="Q1410" s="41"/>
      <c r="R1410" s="41">
        <v>141</v>
      </c>
      <c r="S1410" s="41">
        <v>2.5238999999999998</v>
      </c>
      <c r="T1410" s="41"/>
      <c r="U1410" s="41"/>
      <c r="V1410" s="41">
        <v>32648</v>
      </c>
      <c r="W1410" s="41">
        <v>649.41320000000007</v>
      </c>
      <c r="X1410" s="41"/>
      <c r="Y1410" s="41"/>
      <c r="Z1410" s="6">
        <f>0</f>
        <v>0</v>
      </c>
      <c r="AA1410" s="6">
        <f t="shared" si="160"/>
        <v>649.41320000000007</v>
      </c>
      <c r="AB1410" t="e">
        <f>IF(ISBLANK(Table1[[#This Row],[FY2425_Cost]])=TRUE,#N/A,Table1[[#This Row],[FY2425_Cost]])</f>
        <v>#N/A</v>
      </c>
      <c r="AC1410" s="6" t="e">
        <f t="shared" si="161"/>
        <v>#N/A</v>
      </c>
      <c r="AD1410" s="6" t="e">
        <f>SUMIFS($AB$3:AB1410,$B$3:B1410,B1410)</f>
        <v>#N/A</v>
      </c>
      <c r="AE1410" s="6">
        <f t="shared" si="162"/>
        <v>8112.5366078034449</v>
      </c>
      <c r="AF1410" s="6">
        <f t="shared" si="163"/>
        <v>8112.5366078034449</v>
      </c>
      <c r="AG1410" s="6">
        <f>VLOOKUP(Table1[[#This Row],[PracticeCode]],$AP$3:$AS$345,4,FALSE)</f>
        <v>8112.5366078034449</v>
      </c>
      <c r="AH1410" s="27">
        <f t="shared" si="164"/>
        <v>589510.99350038369</v>
      </c>
      <c r="AI1410" s="6" t="e">
        <f t="shared" si="159"/>
        <v>#N/A</v>
      </c>
    </row>
    <row r="1411" spans="1:35" x14ac:dyDescent="0.35">
      <c r="A1411" t="str">
        <f t="shared" ref="A1411:A1474" si="165">CONCATENATE(B1411,C1411,D1411,E1411,G1411,H1411)</f>
        <v>HAYES MEDICAL CENTREHH CollaborativeHillingdonE86017Jan10</v>
      </c>
      <c r="B1411" s="41" t="s">
        <v>438</v>
      </c>
      <c r="C1411" s="41" t="s">
        <v>439</v>
      </c>
      <c r="D1411" s="41" t="s">
        <v>8</v>
      </c>
      <c r="E1411" s="41" t="s">
        <v>153</v>
      </c>
      <c r="F1411" s="41" t="s">
        <v>153</v>
      </c>
      <c r="G1411" s="41" t="s">
        <v>765</v>
      </c>
      <c r="H1411" s="41">
        <v>10</v>
      </c>
      <c r="I1411" s="41">
        <v>18027.859128452099</v>
      </c>
      <c r="J1411" s="41">
        <v>32937</v>
      </c>
      <c r="K1411" s="41">
        <v>628</v>
      </c>
      <c r="L1411" s="41">
        <v>655.44630000000006</v>
      </c>
      <c r="M1411" s="41">
        <v>12.497200000000001</v>
      </c>
      <c r="N1411" s="41"/>
      <c r="O1411" s="41"/>
      <c r="P1411" s="41"/>
      <c r="Q1411" s="41"/>
      <c r="R1411" s="41">
        <v>180</v>
      </c>
      <c r="S1411" s="41">
        <v>3.222</v>
      </c>
      <c r="T1411" s="41"/>
      <c r="U1411" s="41"/>
      <c r="V1411" s="41">
        <v>33745</v>
      </c>
      <c r="W1411" s="41">
        <v>671.16550000000007</v>
      </c>
      <c r="X1411" s="41"/>
      <c r="Y1411" s="41"/>
      <c r="Z1411" s="6">
        <f>0</f>
        <v>0</v>
      </c>
      <c r="AA1411" s="6">
        <f t="shared" si="160"/>
        <v>671.16550000000007</v>
      </c>
      <c r="AB1411" t="e">
        <f>IF(ISBLANK(Table1[[#This Row],[FY2425_Cost]])=TRUE,#N/A,Table1[[#This Row],[FY2425_Cost]])</f>
        <v>#N/A</v>
      </c>
      <c r="AC1411" s="6" t="e">
        <f t="shared" si="161"/>
        <v>#N/A</v>
      </c>
      <c r="AD1411" s="6" t="e">
        <f>SUMIFS($AB$3:AB1411,$B$3:B1411,B1411)</f>
        <v>#N/A</v>
      </c>
      <c r="AE1411" s="6">
        <f t="shared" si="162"/>
        <v>8112.5366078034449</v>
      </c>
      <c r="AF1411" s="6">
        <f t="shared" si="163"/>
        <v>8112.5366078034449</v>
      </c>
      <c r="AG1411" s="6">
        <f>VLOOKUP(Table1[[#This Row],[PracticeCode]],$AP$3:$AS$345,4,FALSE)</f>
        <v>8112.5366078034449</v>
      </c>
      <c r="AH1411" s="27">
        <f t="shared" si="164"/>
        <v>589510.99350038369</v>
      </c>
      <c r="AI1411" s="6" t="e">
        <f t="shared" ref="AI1411:AI1474" si="166">IF(AD1411-AF1411&lt;=0,0,AD1411-AF1411)</f>
        <v>#N/A</v>
      </c>
    </row>
    <row r="1412" spans="1:35" x14ac:dyDescent="0.35">
      <c r="A1412" t="str">
        <f t="shared" si="165"/>
        <v>HAYES MEDICAL CENTREHH CollaborativeHillingdonE86017Jul4</v>
      </c>
      <c r="B1412" s="41" t="s">
        <v>438</v>
      </c>
      <c r="C1412" s="41" t="s">
        <v>439</v>
      </c>
      <c r="D1412" s="41" t="s">
        <v>8</v>
      </c>
      <c r="E1412" s="41" t="s">
        <v>153</v>
      </c>
      <c r="F1412" s="41" t="s">
        <v>153</v>
      </c>
      <c r="G1412" s="41" t="s">
        <v>759</v>
      </c>
      <c r="H1412" s="41">
        <v>4</v>
      </c>
      <c r="I1412" s="41">
        <v>18027.859128452099</v>
      </c>
      <c r="J1412" s="41">
        <v>17677</v>
      </c>
      <c r="K1412" s="41">
        <v>2447</v>
      </c>
      <c r="L1412" s="41">
        <v>327.02449999999999</v>
      </c>
      <c r="M1412" s="41">
        <v>45.269500000000001</v>
      </c>
      <c r="N1412" s="41">
        <v>39685</v>
      </c>
      <c r="O1412" s="41">
        <v>1190</v>
      </c>
      <c r="P1412" s="41">
        <v>789.7315000000001</v>
      </c>
      <c r="Q1412" s="41">
        <v>23.681000000000001</v>
      </c>
      <c r="R1412" s="41">
        <v>10</v>
      </c>
      <c r="S1412" s="41">
        <v>0.17899999999999999</v>
      </c>
      <c r="T1412" s="41">
        <v>550</v>
      </c>
      <c r="U1412" s="41">
        <v>12.1</v>
      </c>
      <c r="V1412" s="41">
        <v>20134</v>
      </c>
      <c r="W1412" s="41">
        <v>372.47299999999996</v>
      </c>
      <c r="X1412" s="41">
        <v>41425</v>
      </c>
      <c r="Y1412" s="41">
        <v>825.51250000000016</v>
      </c>
      <c r="Z1412" s="6">
        <f>0</f>
        <v>0</v>
      </c>
      <c r="AA1412" s="6">
        <f t="shared" si="160"/>
        <v>372.47299999999996</v>
      </c>
      <c r="AB1412">
        <f>IF(ISBLANK(Table1[[#This Row],[FY2425_Cost]])=TRUE,#N/A,Table1[[#This Row],[FY2425_Cost]])</f>
        <v>825.51250000000016</v>
      </c>
      <c r="AC1412" s="6">
        <f t="shared" si="161"/>
        <v>453.0395000000002</v>
      </c>
      <c r="AD1412" s="6" t="e">
        <f>SUMIFS($AB$3:AB1412,$B$3:B1412,B1412)</f>
        <v>#N/A</v>
      </c>
      <c r="AE1412" s="6">
        <f t="shared" si="162"/>
        <v>8112.5366078034449</v>
      </c>
      <c r="AF1412" s="6">
        <f t="shared" si="163"/>
        <v>8112.5366078034449</v>
      </c>
      <c r="AG1412" s="6">
        <f>VLOOKUP(Table1[[#This Row],[PracticeCode]],$AP$3:$AS$345,4,FALSE)</f>
        <v>8112.5366078034449</v>
      </c>
      <c r="AH1412" s="27">
        <f t="shared" si="164"/>
        <v>589510.99350038369</v>
      </c>
      <c r="AI1412" s="6" t="e">
        <f t="shared" si="166"/>
        <v>#N/A</v>
      </c>
    </row>
    <row r="1413" spans="1:35" x14ac:dyDescent="0.35">
      <c r="A1413" t="str">
        <f t="shared" si="165"/>
        <v>HAYES MEDICAL CENTREHH CollaborativeHillingdonE86017Jun3</v>
      </c>
      <c r="B1413" s="41" t="s">
        <v>438</v>
      </c>
      <c r="C1413" s="41" t="s">
        <v>439</v>
      </c>
      <c r="D1413" s="41" t="s">
        <v>8</v>
      </c>
      <c r="E1413" s="41" t="s">
        <v>153</v>
      </c>
      <c r="F1413" s="41" t="s">
        <v>153</v>
      </c>
      <c r="G1413" s="41" t="s">
        <v>758</v>
      </c>
      <c r="H1413" s="41">
        <v>3</v>
      </c>
      <c r="I1413" s="41">
        <v>18027.859128452099</v>
      </c>
      <c r="J1413" s="41">
        <v>20624</v>
      </c>
      <c r="K1413" s="41">
        <v>3978</v>
      </c>
      <c r="L1413" s="41">
        <v>381.54399999999998</v>
      </c>
      <c r="M1413" s="41">
        <v>73.592999999999989</v>
      </c>
      <c r="N1413" s="41">
        <v>49404</v>
      </c>
      <c r="O1413" s="41">
        <v>2367</v>
      </c>
      <c r="P1413" s="41">
        <v>983.13960000000009</v>
      </c>
      <c r="Q1413" s="41">
        <v>47.103300000000004</v>
      </c>
      <c r="R1413" s="41">
        <v>0</v>
      </c>
      <c r="S1413" s="41">
        <v>0</v>
      </c>
      <c r="T1413" s="41">
        <v>807</v>
      </c>
      <c r="U1413" s="41">
        <v>17.754000000000001</v>
      </c>
      <c r="V1413" s="41">
        <v>24602</v>
      </c>
      <c r="W1413" s="41">
        <v>455.13699999999994</v>
      </c>
      <c r="X1413" s="41">
        <v>52578</v>
      </c>
      <c r="Y1413" s="41">
        <v>1047.9969000000001</v>
      </c>
      <c r="Z1413" s="6">
        <f>0</f>
        <v>0</v>
      </c>
      <c r="AA1413" s="6">
        <f t="shared" si="160"/>
        <v>455.13699999999994</v>
      </c>
      <c r="AB1413">
        <f>IF(ISBLANK(Table1[[#This Row],[FY2425_Cost]])=TRUE,#N/A,Table1[[#This Row],[FY2425_Cost]])</f>
        <v>1047.9969000000001</v>
      </c>
      <c r="AC1413" s="6">
        <f t="shared" si="161"/>
        <v>592.85990000000015</v>
      </c>
      <c r="AD1413" s="6" t="e">
        <f>SUMIFS($AB$3:AB1413,$B$3:B1413,B1413)</f>
        <v>#N/A</v>
      </c>
      <c r="AE1413" s="6">
        <f t="shared" si="162"/>
        <v>8112.5366078034449</v>
      </c>
      <c r="AF1413" s="6">
        <f t="shared" si="163"/>
        <v>8112.5366078034449</v>
      </c>
      <c r="AG1413" s="6">
        <f>VLOOKUP(Table1[[#This Row],[PracticeCode]],$AP$3:$AS$345,4,FALSE)</f>
        <v>8112.5366078034449</v>
      </c>
      <c r="AH1413" s="27">
        <f t="shared" si="164"/>
        <v>589510.99350038369</v>
      </c>
      <c r="AI1413" s="6" t="e">
        <f t="shared" si="166"/>
        <v>#N/A</v>
      </c>
    </row>
    <row r="1414" spans="1:35" x14ac:dyDescent="0.35">
      <c r="A1414" t="str">
        <f t="shared" si="165"/>
        <v>HAYES MEDICAL CENTREHH CollaborativeHillingdonE86017Mar12</v>
      </c>
      <c r="B1414" s="41" t="s">
        <v>438</v>
      </c>
      <c r="C1414" s="41" t="s">
        <v>439</v>
      </c>
      <c r="D1414" s="41" t="s">
        <v>8</v>
      </c>
      <c r="E1414" s="41" t="s">
        <v>153</v>
      </c>
      <c r="F1414" s="41" t="s">
        <v>153</v>
      </c>
      <c r="G1414" s="41" t="s">
        <v>767</v>
      </c>
      <c r="H1414" s="41">
        <v>12</v>
      </c>
      <c r="I1414" s="41">
        <v>18027.859128452099</v>
      </c>
      <c r="J1414" s="41">
        <v>28221</v>
      </c>
      <c r="K1414" s="41">
        <v>2321</v>
      </c>
      <c r="L1414" s="41">
        <v>561.59789999999998</v>
      </c>
      <c r="M1414" s="41">
        <v>46.187899999999999</v>
      </c>
      <c r="N1414" s="41"/>
      <c r="O1414" s="41"/>
      <c r="P1414" s="41"/>
      <c r="Q1414" s="41"/>
      <c r="R1414" s="41">
        <v>180</v>
      </c>
      <c r="S1414" s="41">
        <v>3.222</v>
      </c>
      <c r="T1414" s="41"/>
      <c r="U1414" s="41"/>
      <c r="V1414" s="41">
        <v>30722</v>
      </c>
      <c r="W1414" s="41">
        <v>611.00779999999997</v>
      </c>
      <c r="X1414" s="41"/>
      <c r="Y1414" s="41"/>
      <c r="Z1414" s="6">
        <f>0</f>
        <v>0</v>
      </c>
      <c r="AA1414" s="6">
        <f t="shared" si="160"/>
        <v>611.00779999999997</v>
      </c>
      <c r="AB1414" t="e">
        <f>IF(ISBLANK(Table1[[#This Row],[FY2425_Cost]])=TRUE,#N/A,Table1[[#This Row],[FY2425_Cost]])</f>
        <v>#N/A</v>
      </c>
      <c r="AC1414" s="6" t="e">
        <f t="shared" si="161"/>
        <v>#N/A</v>
      </c>
      <c r="AD1414" s="6" t="e">
        <f>SUMIFS($AB$3:AB1414,$B$3:B1414,B1414)</f>
        <v>#N/A</v>
      </c>
      <c r="AE1414" s="6">
        <f t="shared" si="162"/>
        <v>8112.5366078034449</v>
      </c>
      <c r="AF1414" s="6">
        <f t="shared" si="163"/>
        <v>8112.5366078034449</v>
      </c>
      <c r="AG1414" s="6">
        <f>VLOOKUP(Table1[[#This Row],[PracticeCode]],$AP$3:$AS$345,4,FALSE)</f>
        <v>8112.5366078034449</v>
      </c>
      <c r="AH1414" s="27">
        <f t="shared" si="164"/>
        <v>589510.99350038369</v>
      </c>
      <c r="AI1414" s="6" t="e">
        <f t="shared" si="166"/>
        <v>#N/A</v>
      </c>
    </row>
    <row r="1415" spans="1:35" x14ac:dyDescent="0.35">
      <c r="A1415" t="str">
        <f t="shared" si="165"/>
        <v>HAYES MEDICAL CENTREHH CollaborativeHillingdonE86017May2</v>
      </c>
      <c r="B1415" s="41" t="s">
        <v>438</v>
      </c>
      <c r="C1415" s="41" t="s">
        <v>439</v>
      </c>
      <c r="D1415" s="41" t="s">
        <v>8</v>
      </c>
      <c r="E1415" s="41" t="s">
        <v>153</v>
      </c>
      <c r="F1415" s="41" t="s">
        <v>153</v>
      </c>
      <c r="G1415" s="41" t="s">
        <v>757</v>
      </c>
      <c r="H1415" s="41">
        <v>2</v>
      </c>
      <c r="I1415" s="41">
        <v>18027.859128452099</v>
      </c>
      <c r="J1415" s="41">
        <v>77665</v>
      </c>
      <c r="K1415" s="41">
        <v>1682</v>
      </c>
      <c r="L1415" s="41">
        <v>1436.8025</v>
      </c>
      <c r="M1415" s="41">
        <v>31.116999999999997</v>
      </c>
      <c r="N1415" s="41">
        <v>14313</v>
      </c>
      <c r="O1415" s="41">
        <v>926</v>
      </c>
      <c r="P1415" s="41">
        <v>284.82870000000003</v>
      </c>
      <c r="Q1415" s="41">
        <v>18.427400000000002</v>
      </c>
      <c r="R1415" s="41">
        <v>0</v>
      </c>
      <c r="S1415" s="41">
        <v>0</v>
      </c>
      <c r="T1415" s="41">
        <v>283</v>
      </c>
      <c r="U1415" s="41">
        <v>6.226</v>
      </c>
      <c r="V1415" s="41">
        <v>79347</v>
      </c>
      <c r="W1415" s="41">
        <v>1467.9195</v>
      </c>
      <c r="X1415" s="41">
        <v>15522</v>
      </c>
      <c r="Y1415" s="41">
        <v>309.4821</v>
      </c>
      <c r="Z1415" s="6">
        <f>0</f>
        <v>0</v>
      </c>
      <c r="AA1415" s="6">
        <f t="shared" si="160"/>
        <v>1467.9195</v>
      </c>
      <c r="AB1415">
        <f>IF(ISBLANK(Table1[[#This Row],[FY2425_Cost]])=TRUE,#N/A,Table1[[#This Row],[FY2425_Cost]])</f>
        <v>309.4821</v>
      </c>
      <c r="AC1415" s="6">
        <f t="shared" si="161"/>
        <v>-1158.4374</v>
      </c>
      <c r="AD1415" s="6" t="e">
        <f>SUMIFS($AB$3:AB1415,$B$3:B1415,B1415)</f>
        <v>#N/A</v>
      </c>
      <c r="AE1415" s="6">
        <f t="shared" si="162"/>
        <v>8112.5366078034449</v>
      </c>
      <c r="AF1415" s="6">
        <f t="shared" si="163"/>
        <v>8112.5366078034449</v>
      </c>
      <c r="AG1415" s="6">
        <f>VLOOKUP(Table1[[#This Row],[PracticeCode]],$AP$3:$AS$345,4,FALSE)</f>
        <v>8112.5366078034449</v>
      </c>
      <c r="AH1415" s="27">
        <f t="shared" si="164"/>
        <v>589510.99350038369</v>
      </c>
      <c r="AI1415" s="6" t="e">
        <f t="shared" si="166"/>
        <v>#N/A</v>
      </c>
    </row>
    <row r="1416" spans="1:35" x14ac:dyDescent="0.35">
      <c r="A1416" t="str">
        <f t="shared" si="165"/>
        <v>HAYES MEDICAL CENTREHH CollaborativeHillingdonE86017Nov8</v>
      </c>
      <c r="B1416" s="41" t="s">
        <v>438</v>
      </c>
      <c r="C1416" s="41" t="s">
        <v>439</v>
      </c>
      <c r="D1416" s="41" t="s">
        <v>8</v>
      </c>
      <c r="E1416" s="41" t="s">
        <v>153</v>
      </c>
      <c r="F1416" s="41" t="s">
        <v>153</v>
      </c>
      <c r="G1416" s="41" t="s">
        <v>763</v>
      </c>
      <c r="H1416" s="41">
        <v>8</v>
      </c>
      <c r="I1416" s="41">
        <v>18027.859128452099</v>
      </c>
      <c r="J1416" s="41">
        <v>21140</v>
      </c>
      <c r="K1416" s="41">
        <v>547</v>
      </c>
      <c r="L1416" s="41">
        <v>420.68600000000004</v>
      </c>
      <c r="M1416" s="41">
        <v>10.885300000000001</v>
      </c>
      <c r="N1416" s="41"/>
      <c r="O1416" s="41"/>
      <c r="P1416" s="41"/>
      <c r="Q1416" s="41"/>
      <c r="R1416" s="41">
        <v>130</v>
      </c>
      <c r="S1416" s="41">
        <v>2.327</v>
      </c>
      <c r="T1416" s="41"/>
      <c r="U1416" s="41"/>
      <c r="V1416" s="41">
        <v>21817</v>
      </c>
      <c r="W1416" s="41">
        <v>433.89830000000006</v>
      </c>
      <c r="X1416" s="41"/>
      <c r="Y1416" s="41"/>
      <c r="Z1416" s="6">
        <f>0</f>
        <v>0</v>
      </c>
      <c r="AA1416" s="6">
        <f t="shared" si="160"/>
        <v>433.89830000000006</v>
      </c>
      <c r="AB1416" t="e">
        <f>IF(ISBLANK(Table1[[#This Row],[FY2425_Cost]])=TRUE,#N/A,Table1[[#This Row],[FY2425_Cost]])</f>
        <v>#N/A</v>
      </c>
      <c r="AC1416" s="6" t="e">
        <f t="shared" si="161"/>
        <v>#N/A</v>
      </c>
      <c r="AD1416" s="6" t="e">
        <f>SUMIFS($AB$3:AB1416,$B$3:B1416,B1416)</f>
        <v>#N/A</v>
      </c>
      <c r="AE1416" s="6">
        <f t="shared" si="162"/>
        <v>8112.5366078034449</v>
      </c>
      <c r="AF1416" s="6">
        <f t="shared" si="163"/>
        <v>8112.5366078034449</v>
      </c>
      <c r="AG1416" s="6">
        <f>VLOOKUP(Table1[[#This Row],[PracticeCode]],$AP$3:$AS$345,4,FALSE)</f>
        <v>8112.5366078034449</v>
      </c>
      <c r="AH1416" s="27">
        <f t="shared" si="164"/>
        <v>589510.99350038369</v>
      </c>
      <c r="AI1416" s="6" t="e">
        <f t="shared" si="166"/>
        <v>#N/A</v>
      </c>
    </row>
    <row r="1417" spans="1:35" x14ac:dyDescent="0.35">
      <c r="A1417" t="str">
        <f t="shared" si="165"/>
        <v>HAYES MEDICAL CENTREHH CollaborativeHillingdonE86017Oct7</v>
      </c>
      <c r="B1417" s="41" t="s">
        <v>438</v>
      </c>
      <c r="C1417" s="41" t="s">
        <v>439</v>
      </c>
      <c r="D1417" s="41" t="s">
        <v>8</v>
      </c>
      <c r="E1417" s="41" t="s">
        <v>153</v>
      </c>
      <c r="F1417" s="41" t="s">
        <v>153</v>
      </c>
      <c r="G1417" s="41" t="s">
        <v>762</v>
      </c>
      <c r="H1417" s="41">
        <v>7</v>
      </c>
      <c r="I1417" s="41">
        <v>18027.859128452099</v>
      </c>
      <c r="J1417" s="41">
        <v>102980</v>
      </c>
      <c r="K1417" s="41">
        <v>3883</v>
      </c>
      <c r="L1417" s="41">
        <v>2049.3020000000001</v>
      </c>
      <c r="M1417" s="41">
        <v>77.27170000000001</v>
      </c>
      <c r="N1417" s="41">
        <v>0</v>
      </c>
      <c r="O1417" s="41">
        <v>2273</v>
      </c>
      <c r="P1417" s="41">
        <v>0</v>
      </c>
      <c r="Q1417" s="41">
        <v>51.142499999999998</v>
      </c>
      <c r="R1417" s="41">
        <v>67</v>
      </c>
      <c r="S1417" s="41">
        <v>1.1993</v>
      </c>
      <c r="T1417" s="41">
        <v>98</v>
      </c>
      <c r="U1417" s="41">
        <v>2.1560000000000001</v>
      </c>
      <c r="V1417" s="41">
        <v>106930</v>
      </c>
      <c r="W1417" s="41">
        <v>2127.7730000000001</v>
      </c>
      <c r="X1417" s="41">
        <v>2371</v>
      </c>
      <c r="Y1417" s="41">
        <v>53.298499999999997</v>
      </c>
      <c r="Z1417" s="6">
        <f>0</f>
        <v>0</v>
      </c>
      <c r="AA1417" s="6">
        <f t="shared" si="160"/>
        <v>2127.7730000000001</v>
      </c>
      <c r="AB1417">
        <f>IF(ISBLANK(Table1[[#This Row],[FY2425_Cost]])=TRUE,#N/A,Table1[[#This Row],[FY2425_Cost]])</f>
        <v>53.298499999999997</v>
      </c>
      <c r="AC1417" s="6">
        <f t="shared" si="161"/>
        <v>-2074.4745000000003</v>
      </c>
      <c r="AD1417" s="6" t="e">
        <f>SUMIFS($AB$3:AB1417,$B$3:B1417,B1417)</f>
        <v>#N/A</v>
      </c>
      <c r="AE1417" s="6">
        <f t="shared" si="162"/>
        <v>8112.5366078034449</v>
      </c>
      <c r="AF1417" s="6">
        <f t="shared" si="163"/>
        <v>8112.5366078034449</v>
      </c>
      <c r="AG1417" s="6">
        <f>VLOOKUP(Table1[[#This Row],[PracticeCode]],$AP$3:$AS$345,4,FALSE)</f>
        <v>8112.5366078034449</v>
      </c>
      <c r="AH1417" s="27">
        <f t="shared" si="164"/>
        <v>589510.99350038369</v>
      </c>
      <c r="AI1417" s="6" t="e">
        <f t="shared" si="166"/>
        <v>#N/A</v>
      </c>
    </row>
    <row r="1418" spans="1:35" x14ac:dyDescent="0.35">
      <c r="A1418" t="str">
        <f t="shared" si="165"/>
        <v>HAYES MEDICAL CENTREHH CollaborativeHillingdonE86017Sep6</v>
      </c>
      <c r="B1418" s="41" t="s">
        <v>438</v>
      </c>
      <c r="C1418" s="41" t="s">
        <v>439</v>
      </c>
      <c r="D1418" s="41" t="s">
        <v>8</v>
      </c>
      <c r="E1418" s="41" t="s">
        <v>153</v>
      </c>
      <c r="F1418" s="41" t="s">
        <v>153</v>
      </c>
      <c r="G1418" s="41" t="s">
        <v>761</v>
      </c>
      <c r="H1418" s="41">
        <v>6</v>
      </c>
      <c r="I1418" s="41">
        <v>18027.859128452099</v>
      </c>
      <c r="J1418" s="41">
        <v>35636</v>
      </c>
      <c r="K1418" s="41">
        <v>9459</v>
      </c>
      <c r="L1418" s="41">
        <v>709.15640000000008</v>
      </c>
      <c r="M1418" s="41">
        <v>188.23410000000001</v>
      </c>
      <c r="N1418" s="41">
        <v>45635</v>
      </c>
      <c r="O1418" s="41">
        <v>3527</v>
      </c>
      <c r="P1418" s="41">
        <v>1026.7874999999999</v>
      </c>
      <c r="Q1418" s="41">
        <v>79.357500000000002</v>
      </c>
      <c r="R1418" s="41">
        <v>19</v>
      </c>
      <c r="S1418" s="41">
        <v>0.34010000000000001</v>
      </c>
      <c r="T1418" s="41">
        <v>320</v>
      </c>
      <c r="U1418" s="41">
        <v>7.04</v>
      </c>
      <c r="V1418" s="41">
        <v>45114</v>
      </c>
      <c r="W1418" s="41">
        <v>897.73060000000009</v>
      </c>
      <c r="X1418" s="41">
        <v>49482</v>
      </c>
      <c r="Y1418" s="41">
        <v>1113.1849999999999</v>
      </c>
      <c r="Z1418" s="6">
        <f>0</f>
        <v>0</v>
      </c>
      <c r="AA1418" s="6">
        <f t="shared" si="160"/>
        <v>897.73060000000009</v>
      </c>
      <c r="AB1418">
        <f>IF(ISBLANK(Table1[[#This Row],[FY2425_Cost]])=TRUE,#N/A,Table1[[#This Row],[FY2425_Cost]])</f>
        <v>1113.1849999999999</v>
      </c>
      <c r="AC1418" s="6">
        <f t="shared" si="161"/>
        <v>215.45439999999985</v>
      </c>
      <c r="AD1418" s="6" t="e">
        <f>SUMIFS($AB$3:AB1418,$B$3:B1418,B1418)</f>
        <v>#N/A</v>
      </c>
      <c r="AE1418" s="6">
        <f t="shared" si="162"/>
        <v>8112.5366078034449</v>
      </c>
      <c r="AF1418" s="6">
        <f t="shared" si="163"/>
        <v>8112.5366078034449</v>
      </c>
      <c r="AG1418" s="6">
        <f>VLOOKUP(Table1[[#This Row],[PracticeCode]],$AP$3:$AS$345,4,FALSE)</f>
        <v>8112.5366078034449</v>
      </c>
      <c r="AH1418" s="27">
        <f t="shared" si="164"/>
        <v>589510.99350038369</v>
      </c>
      <c r="AI1418" s="6" t="e">
        <f t="shared" si="166"/>
        <v>#N/A</v>
      </c>
    </row>
    <row r="1419" spans="1:35" x14ac:dyDescent="0.35">
      <c r="A1419" t="str">
        <f t="shared" si="165"/>
        <v>HAZELDENE MEDICAL CENTREK&amp;W WestBrentE84066Apr1</v>
      </c>
      <c r="B1419" s="41" t="s">
        <v>641</v>
      </c>
      <c r="C1419" s="41" t="s">
        <v>569</v>
      </c>
      <c r="D1419" s="41" t="s">
        <v>18</v>
      </c>
      <c r="E1419" s="41" t="s">
        <v>154</v>
      </c>
      <c r="F1419" s="41" t="s">
        <v>154</v>
      </c>
      <c r="G1419" s="41" t="s">
        <v>756</v>
      </c>
      <c r="H1419" s="41">
        <v>1</v>
      </c>
      <c r="I1419" s="41">
        <v>81588.815290743296</v>
      </c>
      <c r="J1419" s="41">
        <v>68368</v>
      </c>
      <c r="K1419" s="41">
        <v>2248</v>
      </c>
      <c r="L1419" s="41">
        <v>1264.808</v>
      </c>
      <c r="M1419" s="41">
        <v>41.588000000000001</v>
      </c>
      <c r="N1419" s="41">
        <v>52199</v>
      </c>
      <c r="O1419" s="41">
        <v>7837</v>
      </c>
      <c r="P1419" s="41">
        <v>1038.7601</v>
      </c>
      <c r="Q1419" s="41">
        <v>155.9563</v>
      </c>
      <c r="R1419" s="41">
        <v>135349</v>
      </c>
      <c r="S1419" s="41">
        <v>2422.7471</v>
      </c>
      <c r="T1419" s="41">
        <v>68247</v>
      </c>
      <c r="U1419" s="41">
        <v>1501.434</v>
      </c>
      <c r="V1419" s="41">
        <v>205965</v>
      </c>
      <c r="W1419" s="41">
        <v>3729.1431000000002</v>
      </c>
      <c r="X1419" s="41">
        <v>128283</v>
      </c>
      <c r="Y1419" s="41">
        <v>2696.1504</v>
      </c>
      <c r="Z1419" s="6">
        <f>0</f>
        <v>0</v>
      </c>
      <c r="AA1419" s="6">
        <f t="shared" si="160"/>
        <v>3729.1431000000002</v>
      </c>
      <c r="AB1419">
        <f>IF(ISBLANK(Table1[[#This Row],[FY2425_Cost]])=TRUE,#N/A,Table1[[#This Row],[FY2425_Cost]])</f>
        <v>2696.1504</v>
      </c>
      <c r="AC1419" s="6">
        <f t="shared" si="161"/>
        <v>-1032.9927000000002</v>
      </c>
      <c r="AD1419" s="6">
        <f>SUMIFS($AB$3:AB1419,$B$3:B1419,B1419)</f>
        <v>2696.1504</v>
      </c>
      <c r="AE1419" s="6">
        <f t="shared" si="162"/>
        <v>36714.966880834487</v>
      </c>
      <c r="AF1419" s="6">
        <f t="shared" si="163"/>
        <v>36714.966880834487</v>
      </c>
      <c r="AG1419" s="6">
        <f>VLOOKUP(Table1[[#This Row],[PracticeCode]],$AP$3:$AS$345,4,FALSE)</f>
        <v>36714.966880834487</v>
      </c>
      <c r="AH1419" s="27">
        <f t="shared" si="164"/>
        <v>2667954.260007306</v>
      </c>
      <c r="AI1419" s="6">
        <f t="shared" si="166"/>
        <v>0</v>
      </c>
    </row>
    <row r="1420" spans="1:35" x14ac:dyDescent="0.35">
      <c r="A1420" t="str">
        <f t="shared" si="165"/>
        <v>HAZELDENE MEDICAL CENTREK&amp;W WestBrentE84066Aug5</v>
      </c>
      <c r="B1420" s="41" t="s">
        <v>641</v>
      </c>
      <c r="C1420" s="41" t="s">
        <v>569</v>
      </c>
      <c r="D1420" s="41" t="s">
        <v>18</v>
      </c>
      <c r="E1420" s="41" t="s">
        <v>154</v>
      </c>
      <c r="F1420" s="41" t="s">
        <v>154</v>
      </c>
      <c r="G1420" s="41" t="s">
        <v>760</v>
      </c>
      <c r="H1420" s="41">
        <v>5</v>
      </c>
      <c r="I1420" s="41">
        <v>81588.815290743296</v>
      </c>
      <c r="J1420" s="41">
        <v>61432</v>
      </c>
      <c r="K1420" s="41">
        <v>17808</v>
      </c>
      <c r="L1420" s="41">
        <v>1136.492</v>
      </c>
      <c r="M1420" s="41">
        <v>329.44799999999998</v>
      </c>
      <c r="N1420" s="41">
        <v>70356</v>
      </c>
      <c r="O1420" s="41">
        <v>20210</v>
      </c>
      <c r="P1420" s="41">
        <v>1400.0844</v>
      </c>
      <c r="Q1420" s="41">
        <v>402.17900000000003</v>
      </c>
      <c r="R1420" s="41">
        <v>44368</v>
      </c>
      <c r="S1420" s="41">
        <v>794.18719999999996</v>
      </c>
      <c r="T1420" s="41">
        <v>123775</v>
      </c>
      <c r="U1420" s="41">
        <v>2723.05</v>
      </c>
      <c r="V1420" s="41">
        <v>123608</v>
      </c>
      <c r="W1420" s="41">
        <v>2260.1271999999999</v>
      </c>
      <c r="X1420" s="41">
        <v>214341</v>
      </c>
      <c r="Y1420" s="41">
        <v>4525.3134</v>
      </c>
      <c r="Z1420" s="6">
        <f>0</f>
        <v>0</v>
      </c>
      <c r="AA1420" s="6">
        <f t="shared" si="160"/>
        <v>2260.1271999999999</v>
      </c>
      <c r="AB1420">
        <f>IF(ISBLANK(Table1[[#This Row],[FY2425_Cost]])=TRUE,#N/A,Table1[[#This Row],[FY2425_Cost]])</f>
        <v>4525.3134</v>
      </c>
      <c r="AC1420" s="6">
        <f t="shared" si="161"/>
        <v>2265.1862000000001</v>
      </c>
      <c r="AD1420" s="6">
        <f>SUMIFS($AB$3:AB1420,$B$3:B1420,B1420)</f>
        <v>7221.4637999999995</v>
      </c>
      <c r="AE1420" s="6">
        <f t="shared" si="162"/>
        <v>36714.966880834487</v>
      </c>
      <c r="AF1420" s="6">
        <f t="shared" si="163"/>
        <v>36714.966880834487</v>
      </c>
      <c r="AG1420" s="6">
        <f>VLOOKUP(Table1[[#This Row],[PracticeCode]],$AP$3:$AS$345,4,FALSE)</f>
        <v>36714.966880834487</v>
      </c>
      <c r="AH1420" s="27">
        <f t="shared" si="164"/>
        <v>2667954.260007306</v>
      </c>
      <c r="AI1420" s="6">
        <f t="shared" si="166"/>
        <v>0</v>
      </c>
    </row>
    <row r="1421" spans="1:35" x14ac:dyDescent="0.35">
      <c r="A1421" t="str">
        <f t="shared" si="165"/>
        <v>HAZELDENE MEDICAL CENTREK&amp;W WestBrentE84066Dec9</v>
      </c>
      <c r="B1421" s="41" t="s">
        <v>641</v>
      </c>
      <c r="C1421" s="41" t="s">
        <v>569</v>
      </c>
      <c r="D1421" s="41" t="s">
        <v>18</v>
      </c>
      <c r="E1421" s="41" t="s">
        <v>154</v>
      </c>
      <c r="F1421" s="41" t="s">
        <v>154</v>
      </c>
      <c r="G1421" s="41" t="s">
        <v>764</v>
      </c>
      <c r="H1421" s="41">
        <v>9</v>
      </c>
      <c r="I1421" s="41">
        <v>81588.815290743296</v>
      </c>
      <c r="J1421" s="41">
        <v>55272</v>
      </c>
      <c r="K1421" s="41">
        <v>8212</v>
      </c>
      <c r="L1421" s="41">
        <v>1099.9128000000001</v>
      </c>
      <c r="M1421" s="41">
        <v>163.4188</v>
      </c>
      <c r="N1421" s="41"/>
      <c r="O1421" s="41"/>
      <c r="P1421" s="41"/>
      <c r="Q1421" s="41"/>
      <c r="R1421" s="41">
        <v>79943</v>
      </c>
      <c r="S1421" s="41">
        <v>1430.9797000000001</v>
      </c>
      <c r="T1421" s="41"/>
      <c r="U1421" s="41"/>
      <c r="V1421" s="41">
        <v>143427</v>
      </c>
      <c r="W1421" s="41">
        <v>2694.3113000000003</v>
      </c>
      <c r="X1421" s="41"/>
      <c r="Y1421" s="41"/>
      <c r="Z1421" s="6">
        <f>0</f>
        <v>0</v>
      </c>
      <c r="AA1421" s="6">
        <f t="shared" si="160"/>
        <v>2694.3113000000003</v>
      </c>
      <c r="AB1421" t="e">
        <f>IF(ISBLANK(Table1[[#This Row],[FY2425_Cost]])=TRUE,#N/A,Table1[[#This Row],[FY2425_Cost]])</f>
        <v>#N/A</v>
      </c>
      <c r="AC1421" s="6" t="e">
        <f t="shared" si="161"/>
        <v>#N/A</v>
      </c>
      <c r="AD1421" s="6" t="e">
        <f>SUMIFS($AB$3:AB1421,$B$3:B1421,B1421)</f>
        <v>#N/A</v>
      </c>
      <c r="AE1421" s="6">
        <f t="shared" si="162"/>
        <v>36714.966880834487</v>
      </c>
      <c r="AF1421" s="6">
        <f t="shared" si="163"/>
        <v>36714.966880834487</v>
      </c>
      <c r="AG1421" s="6">
        <f>VLOOKUP(Table1[[#This Row],[PracticeCode]],$AP$3:$AS$345,4,FALSE)</f>
        <v>36714.966880834487</v>
      </c>
      <c r="AH1421" s="27">
        <f t="shared" si="164"/>
        <v>2667954.260007306</v>
      </c>
      <c r="AI1421" s="6" t="e">
        <f t="shared" si="166"/>
        <v>#N/A</v>
      </c>
    </row>
    <row r="1422" spans="1:35" x14ac:dyDescent="0.35">
      <c r="A1422" t="str">
        <f t="shared" si="165"/>
        <v>HAZELDENE MEDICAL CENTREK&amp;W WestBrentE84066Feb11</v>
      </c>
      <c r="B1422" s="41" t="s">
        <v>641</v>
      </c>
      <c r="C1422" s="41" t="s">
        <v>569</v>
      </c>
      <c r="D1422" s="41" t="s">
        <v>18</v>
      </c>
      <c r="E1422" s="41" t="s">
        <v>154</v>
      </c>
      <c r="F1422" s="41" t="s">
        <v>154</v>
      </c>
      <c r="G1422" s="41" t="s">
        <v>766</v>
      </c>
      <c r="H1422" s="41">
        <v>11</v>
      </c>
      <c r="I1422" s="41">
        <v>81588.815290743296</v>
      </c>
      <c r="J1422" s="41">
        <v>60191</v>
      </c>
      <c r="K1422" s="41">
        <v>48336</v>
      </c>
      <c r="L1422" s="41">
        <v>1197.8009</v>
      </c>
      <c r="M1422" s="41">
        <v>961.88640000000009</v>
      </c>
      <c r="N1422" s="41"/>
      <c r="O1422" s="41"/>
      <c r="P1422" s="41"/>
      <c r="Q1422" s="41"/>
      <c r="R1422" s="41">
        <v>35994</v>
      </c>
      <c r="S1422" s="41">
        <v>644.29259999999999</v>
      </c>
      <c r="T1422" s="41"/>
      <c r="U1422" s="41"/>
      <c r="V1422" s="41">
        <v>144521</v>
      </c>
      <c r="W1422" s="41">
        <v>2803.9799000000003</v>
      </c>
      <c r="X1422" s="41"/>
      <c r="Y1422" s="41"/>
      <c r="Z1422" s="6">
        <f>0</f>
        <v>0</v>
      </c>
      <c r="AA1422" s="6">
        <f t="shared" si="160"/>
        <v>2803.9799000000003</v>
      </c>
      <c r="AB1422" t="e">
        <f>IF(ISBLANK(Table1[[#This Row],[FY2425_Cost]])=TRUE,#N/A,Table1[[#This Row],[FY2425_Cost]])</f>
        <v>#N/A</v>
      </c>
      <c r="AC1422" s="6" t="e">
        <f t="shared" si="161"/>
        <v>#N/A</v>
      </c>
      <c r="AD1422" s="6" t="e">
        <f>SUMIFS($AB$3:AB1422,$B$3:B1422,B1422)</f>
        <v>#N/A</v>
      </c>
      <c r="AE1422" s="6">
        <f t="shared" si="162"/>
        <v>36714.966880834487</v>
      </c>
      <c r="AF1422" s="6">
        <f t="shared" si="163"/>
        <v>36714.966880834487</v>
      </c>
      <c r="AG1422" s="6">
        <f>VLOOKUP(Table1[[#This Row],[PracticeCode]],$AP$3:$AS$345,4,FALSE)</f>
        <v>36714.966880834487</v>
      </c>
      <c r="AH1422" s="27">
        <f t="shared" si="164"/>
        <v>2667954.260007306</v>
      </c>
      <c r="AI1422" s="6" t="e">
        <f t="shared" si="166"/>
        <v>#N/A</v>
      </c>
    </row>
    <row r="1423" spans="1:35" x14ac:dyDescent="0.35">
      <c r="A1423" t="str">
        <f t="shared" si="165"/>
        <v>HAZELDENE MEDICAL CENTREK&amp;W WestBrentE84066Jan10</v>
      </c>
      <c r="B1423" s="41" t="s">
        <v>641</v>
      </c>
      <c r="C1423" s="41" t="s">
        <v>569</v>
      </c>
      <c r="D1423" s="41" t="s">
        <v>18</v>
      </c>
      <c r="E1423" s="41" t="s">
        <v>154</v>
      </c>
      <c r="F1423" s="41" t="s">
        <v>154</v>
      </c>
      <c r="G1423" s="41" t="s">
        <v>765</v>
      </c>
      <c r="H1423" s="41">
        <v>10</v>
      </c>
      <c r="I1423" s="41">
        <v>81588.815290743296</v>
      </c>
      <c r="J1423" s="41">
        <v>86207</v>
      </c>
      <c r="K1423" s="41">
        <v>62771</v>
      </c>
      <c r="L1423" s="41">
        <v>1715.5193000000002</v>
      </c>
      <c r="M1423" s="41">
        <v>1249.1429000000001</v>
      </c>
      <c r="N1423" s="41"/>
      <c r="O1423" s="41"/>
      <c r="P1423" s="41"/>
      <c r="Q1423" s="41"/>
      <c r="R1423" s="41">
        <v>72520</v>
      </c>
      <c r="S1423" s="41">
        <v>1298.1079999999999</v>
      </c>
      <c r="T1423" s="41"/>
      <c r="U1423" s="41"/>
      <c r="V1423" s="41">
        <v>221498</v>
      </c>
      <c r="W1423" s="41">
        <v>4262.7701999999999</v>
      </c>
      <c r="X1423" s="41"/>
      <c r="Y1423" s="41"/>
      <c r="Z1423" s="6">
        <f>0</f>
        <v>0</v>
      </c>
      <c r="AA1423" s="6">
        <f t="shared" si="160"/>
        <v>4262.7701999999999</v>
      </c>
      <c r="AB1423" t="e">
        <f>IF(ISBLANK(Table1[[#This Row],[FY2425_Cost]])=TRUE,#N/A,Table1[[#This Row],[FY2425_Cost]])</f>
        <v>#N/A</v>
      </c>
      <c r="AC1423" s="6" t="e">
        <f t="shared" si="161"/>
        <v>#N/A</v>
      </c>
      <c r="AD1423" s="6" t="e">
        <f>SUMIFS($AB$3:AB1423,$B$3:B1423,B1423)</f>
        <v>#N/A</v>
      </c>
      <c r="AE1423" s="6">
        <f t="shared" si="162"/>
        <v>36714.966880834487</v>
      </c>
      <c r="AF1423" s="6">
        <f t="shared" si="163"/>
        <v>36714.966880834487</v>
      </c>
      <c r="AG1423" s="6">
        <f>VLOOKUP(Table1[[#This Row],[PracticeCode]],$AP$3:$AS$345,4,FALSE)</f>
        <v>36714.966880834487</v>
      </c>
      <c r="AH1423" s="27">
        <f t="shared" si="164"/>
        <v>2667954.260007306</v>
      </c>
      <c r="AI1423" s="6" t="e">
        <f t="shared" si="166"/>
        <v>#N/A</v>
      </c>
    </row>
    <row r="1424" spans="1:35" x14ac:dyDescent="0.35">
      <c r="A1424" t="str">
        <f t="shared" si="165"/>
        <v>HAZELDENE MEDICAL CENTREK&amp;W WestBrentE84066Jul4</v>
      </c>
      <c r="B1424" s="41" t="s">
        <v>641</v>
      </c>
      <c r="C1424" s="41" t="s">
        <v>569</v>
      </c>
      <c r="D1424" s="41" t="s">
        <v>18</v>
      </c>
      <c r="E1424" s="41" t="s">
        <v>154</v>
      </c>
      <c r="F1424" s="41" t="s">
        <v>154</v>
      </c>
      <c r="G1424" s="41" t="s">
        <v>759</v>
      </c>
      <c r="H1424" s="41">
        <v>4</v>
      </c>
      <c r="I1424" s="41">
        <v>81588.815290743296</v>
      </c>
      <c r="J1424" s="41">
        <v>65035</v>
      </c>
      <c r="K1424" s="41">
        <v>11353</v>
      </c>
      <c r="L1424" s="41">
        <v>1203.1475</v>
      </c>
      <c r="M1424" s="41">
        <v>210.03049999999999</v>
      </c>
      <c r="N1424" s="41">
        <v>55882</v>
      </c>
      <c r="O1424" s="41">
        <v>10319</v>
      </c>
      <c r="P1424" s="41">
        <v>1112.0518</v>
      </c>
      <c r="Q1424" s="41">
        <v>205.34810000000002</v>
      </c>
      <c r="R1424" s="41">
        <v>63650</v>
      </c>
      <c r="S1424" s="41">
        <v>1139.335</v>
      </c>
      <c r="T1424" s="41">
        <v>53653</v>
      </c>
      <c r="U1424" s="41">
        <v>1180.366</v>
      </c>
      <c r="V1424" s="41">
        <v>140038</v>
      </c>
      <c r="W1424" s="41">
        <v>2552.5129999999999</v>
      </c>
      <c r="X1424" s="41">
        <v>119854</v>
      </c>
      <c r="Y1424" s="41">
        <v>2497.7658999999999</v>
      </c>
      <c r="Z1424" s="6">
        <f>0</f>
        <v>0</v>
      </c>
      <c r="AA1424" s="6">
        <f t="shared" si="160"/>
        <v>2552.5129999999999</v>
      </c>
      <c r="AB1424">
        <f>IF(ISBLANK(Table1[[#This Row],[FY2425_Cost]])=TRUE,#N/A,Table1[[#This Row],[FY2425_Cost]])</f>
        <v>2497.7658999999999</v>
      </c>
      <c r="AC1424" s="6">
        <f t="shared" si="161"/>
        <v>-54.747100000000046</v>
      </c>
      <c r="AD1424" s="6" t="e">
        <f>SUMIFS($AB$3:AB1424,$B$3:B1424,B1424)</f>
        <v>#N/A</v>
      </c>
      <c r="AE1424" s="6">
        <f t="shared" si="162"/>
        <v>36714.966880834487</v>
      </c>
      <c r="AF1424" s="6">
        <f t="shared" si="163"/>
        <v>36714.966880834487</v>
      </c>
      <c r="AG1424" s="6">
        <f>VLOOKUP(Table1[[#This Row],[PracticeCode]],$AP$3:$AS$345,4,FALSE)</f>
        <v>36714.966880834487</v>
      </c>
      <c r="AH1424" s="27">
        <f t="shared" si="164"/>
        <v>2667954.260007306</v>
      </c>
      <c r="AI1424" s="6" t="e">
        <f t="shared" si="166"/>
        <v>#N/A</v>
      </c>
    </row>
    <row r="1425" spans="1:35" x14ac:dyDescent="0.35">
      <c r="A1425" t="str">
        <f t="shared" si="165"/>
        <v>HAZELDENE MEDICAL CENTREK&amp;W WestBrentE84066Jun3</v>
      </c>
      <c r="B1425" s="41" t="s">
        <v>641</v>
      </c>
      <c r="C1425" s="41" t="s">
        <v>569</v>
      </c>
      <c r="D1425" s="41" t="s">
        <v>18</v>
      </c>
      <c r="E1425" s="41" t="s">
        <v>154</v>
      </c>
      <c r="F1425" s="41" t="s">
        <v>154</v>
      </c>
      <c r="G1425" s="41" t="s">
        <v>758</v>
      </c>
      <c r="H1425" s="41">
        <v>3</v>
      </c>
      <c r="I1425" s="41">
        <v>81588.815290743296</v>
      </c>
      <c r="J1425" s="41">
        <v>74883</v>
      </c>
      <c r="K1425" s="41">
        <v>11573</v>
      </c>
      <c r="L1425" s="41">
        <v>1385.3354999999999</v>
      </c>
      <c r="M1425" s="41">
        <v>214.10049999999998</v>
      </c>
      <c r="N1425" s="41">
        <v>67601</v>
      </c>
      <c r="O1425" s="41">
        <v>19204</v>
      </c>
      <c r="P1425" s="41">
        <v>1345.2599</v>
      </c>
      <c r="Q1425" s="41">
        <v>382.15960000000001</v>
      </c>
      <c r="R1425" s="41">
        <v>41322</v>
      </c>
      <c r="S1425" s="41">
        <v>739.66380000000004</v>
      </c>
      <c r="T1425" s="41">
        <v>83761</v>
      </c>
      <c r="U1425" s="41">
        <v>1842.742</v>
      </c>
      <c r="V1425" s="41">
        <v>127778</v>
      </c>
      <c r="W1425" s="41">
        <v>2339.0998</v>
      </c>
      <c r="X1425" s="41">
        <v>170566</v>
      </c>
      <c r="Y1425" s="41">
        <v>3570.1615000000002</v>
      </c>
      <c r="Z1425" s="6">
        <f>0</f>
        <v>0</v>
      </c>
      <c r="AA1425" s="6">
        <f t="shared" si="160"/>
        <v>2339.0998</v>
      </c>
      <c r="AB1425">
        <f>IF(ISBLANK(Table1[[#This Row],[FY2425_Cost]])=TRUE,#N/A,Table1[[#This Row],[FY2425_Cost]])</f>
        <v>3570.1615000000002</v>
      </c>
      <c r="AC1425" s="6">
        <f t="shared" si="161"/>
        <v>1231.0617000000002</v>
      </c>
      <c r="AD1425" s="6" t="e">
        <f>SUMIFS($AB$3:AB1425,$B$3:B1425,B1425)</f>
        <v>#N/A</v>
      </c>
      <c r="AE1425" s="6">
        <f t="shared" si="162"/>
        <v>36714.966880834487</v>
      </c>
      <c r="AF1425" s="6">
        <f t="shared" si="163"/>
        <v>36714.966880834487</v>
      </c>
      <c r="AG1425" s="6">
        <f>VLOOKUP(Table1[[#This Row],[PracticeCode]],$AP$3:$AS$345,4,FALSE)</f>
        <v>36714.966880834487</v>
      </c>
      <c r="AH1425" s="27">
        <f t="shared" si="164"/>
        <v>2667954.260007306</v>
      </c>
      <c r="AI1425" s="6" t="e">
        <f t="shared" si="166"/>
        <v>#N/A</v>
      </c>
    </row>
    <row r="1426" spans="1:35" x14ac:dyDescent="0.35">
      <c r="A1426" t="str">
        <f t="shared" si="165"/>
        <v>HAZELDENE MEDICAL CENTREK&amp;W WestBrentE84066Mar12</v>
      </c>
      <c r="B1426" s="41" t="s">
        <v>641</v>
      </c>
      <c r="C1426" s="41" t="s">
        <v>569</v>
      </c>
      <c r="D1426" s="41" t="s">
        <v>18</v>
      </c>
      <c r="E1426" s="41" t="s">
        <v>154</v>
      </c>
      <c r="F1426" s="41" t="s">
        <v>154</v>
      </c>
      <c r="G1426" s="41" t="s">
        <v>767</v>
      </c>
      <c r="H1426" s="41">
        <v>12</v>
      </c>
      <c r="I1426" s="41">
        <v>81588.815290743296</v>
      </c>
      <c r="J1426" s="41">
        <v>69963</v>
      </c>
      <c r="K1426" s="41">
        <v>43471</v>
      </c>
      <c r="L1426" s="41">
        <v>1392.2637</v>
      </c>
      <c r="M1426" s="41">
        <v>865.0729</v>
      </c>
      <c r="N1426" s="41"/>
      <c r="O1426" s="41"/>
      <c r="P1426" s="41"/>
      <c r="Q1426" s="41"/>
      <c r="R1426" s="41">
        <v>88810</v>
      </c>
      <c r="S1426" s="41">
        <v>1589.6990000000001</v>
      </c>
      <c r="T1426" s="41"/>
      <c r="U1426" s="41"/>
      <c r="V1426" s="41">
        <v>202244</v>
      </c>
      <c r="W1426" s="41">
        <v>3847.0356000000002</v>
      </c>
      <c r="X1426" s="41"/>
      <c r="Y1426" s="41"/>
      <c r="Z1426" s="6">
        <f>0</f>
        <v>0</v>
      </c>
      <c r="AA1426" s="6">
        <f t="shared" si="160"/>
        <v>3847.0356000000002</v>
      </c>
      <c r="AB1426" t="e">
        <f>IF(ISBLANK(Table1[[#This Row],[FY2425_Cost]])=TRUE,#N/A,Table1[[#This Row],[FY2425_Cost]])</f>
        <v>#N/A</v>
      </c>
      <c r="AC1426" s="6" t="e">
        <f t="shared" si="161"/>
        <v>#N/A</v>
      </c>
      <c r="AD1426" s="6" t="e">
        <f>SUMIFS($AB$3:AB1426,$B$3:B1426,B1426)</f>
        <v>#N/A</v>
      </c>
      <c r="AE1426" s="6">
        <f t="shared" si="162"/>
        <v>36714.966880834487</v>
      </c>
      <c r="AF1426" s="6">
        <f t="shared" si="163"/>
        <v>36714.966880834487</v>
      </c>
      <c r="AG1426" s="6">
        <f>VLOOKUP(Table1[[#This Row],[PracticeCode]],$AP$3:$AS$345,4,FALSE)</f>
        <v>36714.966880834487</v>
      </c>
      <c r="AH1426" s="27">
        <f t="shared" si="164"/>
        <v>2667954.260007306</v>
      </c>
      <c r="AI1426" s="6" t="e">
        <f t="shared" si="166"/>
        <v>#N/A</v>
      </c>
    </row>
    <row r="1427" spans="1:35" x14ac:dyDescent="0.35">
      <c r="A1427" t="str">
        <f t="shared" si="165"/>
        <v>HAZELDENE MEDICAL CENTREK&amp;W WestBrentE84066May2</v>
      </c>
      <c r="B1427" s="41" t="s">
        <v>641</v>
      </c>
      <c r="C1427" s="41" t="s">
        <v>569</v>
      </c>
      <c r="D1427" s="41" t="s">
        <v>18</v>
      </c>
      <c r="E1427" s="41" t="s">
        <v>154</v>
      </c>
      <c r="F1427" s="41" t="s">
        <v>154</v>
      </c>
      <c r="G1427" s="41" t="s">
        <v>757</v>
      </c>
      <c r="H1427" s="41">
        <v>2</v>
      </c>
      <c r="I1427" s="41">
        <v>81588.815290743296</v>
      </c>
      <c r="J1427" s="41">
        <v>57067</v>
      </c>
      <c r="K1427" s="41">
        <v>15463</v>
      </c>
      <c r="L1427" s="41">
        <v>1055.7394999999999</v>
      </c>
      <c r="M1427" s="41">
        <v>286.06549999999999</v>
      </c>
      <c r="N1427" s="41">
        <v>50866</v>
      </c>
      <c r="O1427" s="41">
        <v>14739</v>
      </c>
      <c r="P1427" s="41">
        <v>1012.2334000000001</v>
      </c>
      <c r="Q1427" s="41">
        <v>293.30610000000001</v>
      </c>
      <c r="R1427" s="41">
        <v>35083</v>
      </c>
      <c r="S1427" s="41">
        <v>627.98569999999995</v>
      </c>
      <c r="T1427" s="41">
        <v>72638</v>
      </c>
      <c r="U1427" s="41">
        <v>1598.0360000000001</v>
      </c>
      <c r="V1427" s="41">
        <v>107613</v>
      </c>
      <c r="W1427" s="41">
        <v>1969.7906999999998</v>
      </c>
      <c r="X1427" s="41">
        <v>138243</v>
      </c>
      <c r="Y1427" s="41">
        <v>2903.5754999999999</v>
      </c>
      <c r="Z1427" s="6">
        <f>0</f>
        <v>0</v>
      </c>
      <c r="AA1427" s="6">
        <f t="shared" si="160"/>
        <v>1969.7906999999998</v>
      </c>
      <c r="AB1427">
        <f>IF(ISBLANK(Table1[[#This Row],[FY2425_Cost]])=TRUE,#N/A,Table1[[#This Row],[FY2425_Cost]])</f>
        <v>2903.5754999999999</v>
      </c>
      <c r="AC1427" s="6">
        <f t="shared" si="161"/>
        <v>933.78480000000013</v>
      </c>
      <c r="AD1427" s="6" t="e">
        <f>SUMIFS($AB$3:AB1427,$B$3:B1427,B1427)</f>
        <v>#N/A</v>
      </c>
      <c r="AE1427" s="6">
        <f t="shared" si="162"/>
        <v>36714.966880834487</v>
      </c>
      <c r="AF1427" s="6">
        <f t="shared" si="163"/>
        <v>36714.966880834487</v>
      </c>
      <c r="AG1427" s="6">
        <f>VLOOKUP(Table1[[#This Row],[PracticeCode]],$AP$3:$AS$345,4,FALSE)</f>
        <v>36714.966880834487</v>
      </c>
      <c r="AH1427" s="27">
        <f t="shared" si="164"/>
        <v>2667954.260007306</v>
      </c>
      <c r="AI1427" s="6" t="e">
        <f t="shared" si="166"/>
        <v>#N/A</v>
      </c>
    </row>
    <row r="1428" spans="1:35" x14ac:dyDescent="0.35">
      <c r="A1428" t="str">
        <f t="shared" si="165"/>
        <v>HAZELDENE MEDICAL CENTREK&amp;W WestBrentE84066Nov8</v>
      </c>
      <c r="B1428" s="41" t="s">
        <v>641</v>
      </c>
      <c r="C1428" s="41" t="s">
        <v>569</v>
      </c>
      <c r="D1428" s="41" t="s">
        <v>18</v>
      </c>
      <c r="E1428" s="41" t="s">
        <v>154</v>
      </c>
      <c r="F1428" s="41" t="s">
        <v>154</v>
      </c>
      <c r="G1428" s="41" t="s">
        <v>763</v>
      </c>
      <c r="H1428" s="41">
        <v>8</v>
      </c>
      <c r="I1428" s="41">
        <v>81588.815290743296</v>
      </c>
      <c r="J1428" s="41">
        <v>76054</v>
      </c>
      <c r="K1428" s="41">
        <v>26694</v>
      </c>
      <c r="L1428" s="41">
        <v>1513.4746</v>
      </c>
      <c r="M1428" s="41">
        <v>531.2106</v>
      </c>
      <c r="N1428" s="41"/>
      <c r="O1428" s="41"/>
      <c r="P1428" s="41"/>
      <c r="Q1428" s="41"/>
      <c r="R1428" s="41">
        <v>36835</v>
      </c>
      <c r="S1428" s="41">
        <v>659.34649999999999</v>
      </c>
      <c r="T1428" s="41"/>
      <c r="U1428" s="41"/>
      <c r="V1428" s="41">
        <v>139583</v>
      </c>
      <c r="W1428" s="41">
        <v>2704.0317</v>
      </c>
      <c r="X1428" s="41"/>
      <c r="Y1428" s="41"/>
      <c r="Z1428" s="6">
        <f>0</f>
        <v>0</v>
      </c>
      <c r="AA1428" s="6">
        <f t="shared" si="160"/>
        <v>2704.0317</v>
      </c>
      <c r="AB1428" t="e">
        <f>IF(ISBLANK(Table1[[#This Row],[FY2425_Cost]])=TRUE,#N/A,Table1[[#This Row],[FY2425_Cost]])</f>
        <v>#N/A</v>
      </c>
      <c r="AC1428" s="6" t="e">
        <f t="shared" si="161"/>
        <v>#N/A</v>
      </c>
      <c r="AD1428" s="6" t="e">
        <f>SUMIFS($AB$3:AB1428,$B$3:B1428,B1428)</f>
        <v>#N/A</v>
      </c>
      <c r="AE1428" s="6">
        <f t="shared" si="162"/>
        <v>36714.966880834487</v>
      </c>
      <c r="AF1428" s="6">
        <f t="shared" si="163"/>
        <v>36714.966880834487</v>
      </c>
      <c r="AG1428" s="6">
        <f>VLOOKUP(Table1[[#This Row],[PracticeCode]],$AP$3:$AS$345,4,FALSE)</f>
        <v>36714.966880834487</v>
      </c>
      <c r="AH1428" s="27">
        <f t="shared" si="164"/>
        <v>2667954.260007306</v>
      </c>
      <c r="AI1428" s="6" t="e">
        <f t="shared" si="166"/>
        <v>#N/A</v>
      </c>
    </row>
    <row r="1429" spans="1:35" x14ac:dyDescent="0.35">
      <c r="A1429" t="str">
        <f t="shared" si="165"/>
        <v>HAZELDENE MEDICAL CENTREK&amp;W WestBrentE84066Oct7</v>
      </c>
      <c r="B1429" s="41" t="s">
        <v>641</v>
      </c>
      <c r="C1429" s="41" t="s">
        <v>569</v>
      </c>
      <c r="D1429" s="41" t="s">
        <v>18</v>
      </c>
      <c r="E1429" s="41" t="s">
        <v>154</v>
      </c>
      <c r="F1429" s="41" t="s">
        <v>154</v>
      </c>
      <c r="G1429" s="41" t="s">
        <v>762</v>
      </c>
      <c r="H1429" s="41">
        <v>7</v>
      </c>
      <c r="I1429" s="41">
        <v>81588.815290743296</v>
      </c>
      <c r="J1429" s="41">
        <v>58959</v>
      </c>
      <c r="K1429" s="41">
        <v>22665</v>
      </c>
      <c r="L1429" s="41">
        <v>1173.2841000000001</v>
      </c>
      <c r="M1429" s="41">
        <v>451.0335</v>
      </c>
      <c r="N1429" s="41">
        <v>0</v>
      </c>
      <c r="O1429" s="41">
        <v>16093</v>
      </c>
      <c r="P1429" s="41">
        <v>0</v>
      </c>
      <c r="Q1429" s="41">
        <v>362.09249999999997</v>
      </c>
      <c r="R1429" s="41">
        <v>495638</v>
      </c>
      <c r="S1429" s="41">
        <v>8871.9202000000005</v>
      </c>
      <c r="T1429" s="41">
        <v>41306</v>
      </c>
      <c r="U1429" s="41">
        <v>908.73199999999997</v>
      </c>
      <c r="V1429" s="41">
        <v>577262</v>
      </c>
      <c r="W1429" s="41">
        <v>10496.237800000001</v>
      </c>
      <c r="X1429" s="41">
        <v>57399</v>
      </c>
      <c r="Y1429" s="41">
        <v>1270.8244999999999</v>
      </c>
      <c r="Z1429" s="6">
        <f>0</f>
        <v>0</v>
      </c>
      <c r="AA1429" s="6">
        <f t="shared" si="160"/>
        <v>10496.237800000001</v>
      </c>
      <c r="AB1429">
        <f>IF(ISBLANK(Table1[[#This Row],[FY2425_Cost]])=TRUE,#N/A,Table1[[#This Row],[FY2425_Cost]])</f>
        <v>1270.8244999999999</v>
      </c>
      <c r="AC1429" s="6">
        <f t="shared" si="161"/>
        <v>-9225.4133000000002</v>
      </c>
      <c r="AD1429" s="6" t="e">
        <f>SUMIFS($AB$3:AB1429,$B$3:B1429,B1429)</f>
        <v>#N/A</v>
      </c>
      <c r="AE1429" s="6">
        <f t="shared" si="162"/>
        <v>36714.966880834487</v>
      </c>
      <c r="AF1429" s="6">
        <f t="shared" si="163"/>
        <v>36714.966880834487</v>
      </c>
      <c r="AG1429" s="6">
        <f>VLOOKUP(Table1[[#This Row],[PracticeCode]],$AP$3:$AS$345,4,FALSE)</f>
        <v>36714.966880834487</v>
      </c>
      <c r="AH1429" s="27">
        <f t="shared" si="164"/>
        <v>2667954.260007306</v>
      </c>
      <c r="AI1429" s="6" t="e">
        <f t="shared" si="166"/>
        <v>#N/A</v>
      </c>
    </row>
    <row r="1430" spans="1:35" x14ac:dyDescent="0.35">
      <c r="A1430" t="str">
        <f t="shared" si="165"/>
        <v>HAZELDENE MEDICAL CENTREK&amp;W WestBrentE84066Sep6</v>
      </c>
      <c r="B1430" s="41" t="s">
        <v>641</v>
      </c>
      <c r="C1430" s="41" t="s">
        <v>569</v>
      </c>
      <c r="D1430" s="41" t="s">
        <v>18</v>
      </c>
      <c r="E1430" s="41" t="s">
        <v>154</v>
      </c>
      <c r="F1430" s="41" t="s">
        <v>154</v>
      </c>
      <c r="G1430" s="41" t="s">
        <v>761</v>
      </c>
      <c r="H1430" s="41">
        <v>6</v>
      </c>
      <c r="I1430" s="41">
        <v>81588.815290743296</v>
      </c>
      <c r="J1430" s="41">
        <v>64762</v>
      </c>
      <c r="K1430" s="41">
        <v>21274</v>
      </c>
      <c r="L1430" s="41">
        <v>1288.7638000000002</v>
      </c>
      <c r="M1430" s="41">
        <v>423.3526</v>
      </c>
      <c r="N1430" s="41">
        <v>78538</v>
      </c>
      <c r="O1430" s="41">
        <v>39334</v>
      </c>
      <c r="P1430" s="41">
        <v>1767.105</v>
      </c>
      <c r="Q1430" s="41">
        <v>885.01499999999999</v>
      </c>
      <c r="R1430" s="41">
        <v>91603</v>
      </c>
      <c r="S1430" s="41">
        <v>1639.6937</v>
      </c>
      <c r="T1430" s="41">
        <v>45617</v>
      </c>
      <c r="U1430" s="41">
        <v>1003.574</v>
      </c>
      <c r="V1430" s="41">
        <v>177639</v>
      </c>
      <c r="W1430" s="41">
        <v>3351.8101000000001</v>
      </c>
      <c r="X1430" s="41">
        <v>163489</v>
      </c>
      <c r="Y1430" s="41">
        <v>3655.694</v>
      </c>
      <c r="Z1430" s="6">
        <f>0</f>
        <v>0</v>
      </c>
      <c r="AA1430" s="6">
        <f t="shared" si="160"/>
        <v>3351.8101000000001</v>
      </c>
      <c r="AB1430">
        <f>IF(ISBLANK(Table1[[#This Row],[FY2425_Cost]])=TRUE,#N/A,Table1[[#This Row],[FY2425_Cost]])</f>
        <v>3655.694</v>
      </c>
      <c r="AC1430" s="6">
        <f t="shared" si="161"/>
        <v>303.88389999999981</v>
      </c>
      <c r="AD1430" s="6" t="e">
        <f>SUMIFS($AB$3:AB1430,$B$3:B1430,B1430)</f>
        <v>#N/A</v>
      </c>
      <c r="AE1430" s="6">
        <f t="shared" si="162"/>
        <v>36714.966880834487</v>
      </c>
      <c r="AF1430" s="6">
        <f t="shared" si="163"/>
        <v>36714.966880834487</v>
      </c>
      <c r="AG1430" s="6">
        <f>VLOOKUP(Table1[[#This Row],[PracticeCode]],$AP$3:$AS$345,4,FALSE)</f>
        <v>36714.966880834487</v>
      </c>
      <c r="AH1430" s="27">
        <f t="shared" si="164"/>
        <v>2667954.260007306</v>
      </c>
      <c r="AI1430" s="6" t="e">
        <f t="shared" si="166"/>
        <v>#N/A</v>
      </c>
    </row>
    <row r="1431" spans="1:35" x14ac:dyDescent="0.35">
      <c r="A1431" t="str">
        <f t="shared" si="165"/>
        <v>HEADSTONE LANE MEDICAL CENTREHarrow Collaborative NetworkHarrowE84676Apr1</v>
      </c>
      <c r="B1431" s="41" t="s">
        <v>582</v>
      </c>
      <c r="C1431" s="41" t="s">
        <v>445</v>
      </c>
      <c r="D1431" s="41" t="s">
        <v>26</v>
      </c>
      <c r="E1431" s="41" t="s">
        <v>155</v>
      </c>
      <c r="F1431" s="41" t="s">
        <v>155</v>
      </c>
      <c r="G1431" s="41" t="s">
        <v>756</v>
      </c>
      <c r="H1431" s="41">
        <v>1</v>
      </c>
      <c r="I1431" s="41">
        <v>3138.7674149025302</v>
      </c>
      <c r="J1431" s="41">
        <v>11520</v>
      </c>
      <c r="K1431" s="41">
        <v>0</v>
      </c>
      <c r="L1431" s="41">
        <v>213.11999999999998</v>
      </c>
      <c r="M1431" s="41">
        <v>0</v>
      </c>
      <c r="N1431" s="41">
        <v>333</v>
      </c>
      <c r="O1431" s="41">
        <v>0</v>
      </c>
      <c r="P1431" s="41">
        <v>6.6267000000000005</v>
      </c>
      <c r="Q1431" s="41">
        <v>0</v>
      </c>
      <c r="R1431" s="41">
        <v>490</v>
      </c>
      <c r="S1431" s="41">
        <v>8.7710000000000008</v>
      </c>
      <c r="T1431" s="41">
        <v>1020</v>
      </c>
      <c r="U1431" s="41">
        <v>22.44</v>
      </c>
      <c r="V1431" s="41">
        <v>12010</v>
      </c>
      <c r="W1431" s="41">
        <v>221.89099999999996</v>
      </c>
      <c r="X1431" s="41">
        <v>1353</v>
      </c>
      <c r="Y1431" s="41">
        <v>29.066700000000001</v>
      </c>
      <c r="Z1431" s="6">
        <f>0</f>
        <v>0</v>
      </c>
      <c r="AA1431" s="6">
        <f t="shared" si="160"/>
        <v>221.89099999999996</v>
      </c>
      <c r="AB1431">
        <f>IF(ISBLANK(Table1[[#This Row],[FY2425_Cost]])=TRUE,#N/A,Table1[[#This Row],[FY2425_Cost]])</f>
        <v>29.066700000000001</v>
      </c>
      <c r="AC1431" s="6">
        <f t="shared" si="161"/>
        <v>-192.82429999999997</v>
      </c>
      <c r="AD1431" s="6">
        <f>SUMIFS($AB$3:AB1431,$B$3:B1431,B1431)</f>
        <v>29.066700000000001</v>
      </c>
      <c r="AE1431" s="6">
        <f t="shared" si="162"/>
        <v>1412.4453367061385</v>
      </c>
      <c r="AF1431" s="6">
        <f t="shared" si="163"/>
        <v>1412.4453367061385</v>
      </c>
      <c r="AG1431" s="6">
        <f>VLOOKUP(Table1[[#This Row],[PracticeCode]],$AP$3:$AS$345,4,FALSE)</f>
        <v>1412.4453367061385</v>
      </c>
      <c r="AH1431" s="27">
        <f t="shared" si="164"/>
        <v>102637.69446731274</v>
      </c>
      <c r="AI1431" s="6">
        <f t="shared" si="166"/>
        <v>0</v>
      </c>
    </row>
    <row r="1432" spans="1:35" x14ac:dyDescent="0.35">
      <c r="A1432" t="str">
        <f t="shared" si="165"/>
        <v>HEADSTONE LANE MEDICAL CENTREHarrow Collaborative NetworkHarrowE84676Aug5</v>
      </c>
      <c r="B1432" s="41" t="s">
        <v>582</v>
      </c>
      <c r="C1432" s="41" t="s">
        <v>445</v>
      </c>
      <c r="D1432" s="41" t="s">
        <v>26</v>
      </c>
      <c r="E1432" s="41" t="s">
        <v>155</v>
      </c>
      <c r="F1432" s="41" t="s">
        <v>155</v>
      </c>
      <c r="G1432" s="41" t="s">
        <v>760</v>
      </c>
      <c r="H1432" s="41">
        <v>5</v>
      </c>
      <c r="I1432" s="41">
        <v>3138.7674149025302</v>
      </c>
      <c r="J1432" s="41">
        <v>5649</v>
      </c>
      <c r="K1432" s="41">
        <v>0</v>
      </c>
      <c r="L1432" s="41">
        <v>104.50649999999999</v>
      </c>
      <c r="M1432" s="41">
        <v>0</v>
      </c>
      <c r="N1432" s="41">
        <v>824</v>
      </c>
      <c r="O1432" s="41">
        <v>0</v>
      </c>
      <c r="P1432" s="41">
        <v>16.397600000000001</v>
      </c>
      <c r="Q1432" s="41">
        <v>0</v>
      </c>
      <c r="R1432" s="41">
        <v>623</v>
      </c>
      <c r="S1432" s="41">
        <v>11.1517</v>
      </c>
      <c r="T1432" s="41">
        <v>1135</v>
      </c>
      <c r="U1432" s="41">
        <v>24.97</v>
      </c>
      <c r="V1432" s="41">
        <v>6272</v>
      </c>
      <c r="W1432" s="41">
        <v>115.65819999999999</v>
      </c>
      <c r="X1432" s="41">
        <v>1959</v>
      </c>
      <c r="Y1432" s="41">
        <v>41.367599999999996</v>
      </c>
      <c r="Z1432" s="6">
        <f>0</f>
        <v>0</v>
      </c>
      <c r="AA1432" s="6">
        <f t="shared" si="160"/>
        <v>115.65819999999999</v>
      </c>
      <c r="AB1432">
        <f>IF(ISBLANK(Table1[[#This Row],[FY2425_Cost]])=TRUE,#N/A,Table1[[#This Row],[FY2425_Cost]])</f>
        <v>41.367599999999996</v>
      </c>
      <c r="AC1432" s="6">
        <f t="shared" si="161"/>
        <v>-74.290599999999998</v>
      </c>
      <c r="AD1432" s="6">
        <f>SUMIFS($AB$3:AB1432,$B$3:B1432,B1432)</f>
        <v>70.434299999999993</v>
      </c>
      <c r="AE1432" s="6">
        <f t="shared" si="162"/>
        <v>1412.4453367061385</v>
      </c>
      <c r="AF1432" s="6">
        <f t="shared" si="163"/>
        <v>1412.4453367061385</v>
      </c>
      <c r="AG1432" s="6">
        <f>VLOOKUP(Table1[[#This Row],[PracticeCode]],$AP$3:$AS$345,4,FALSE)</f>
        <v>1412.4453367061385</v>
      </c>
      <c r="AH1432" s="27">
        <f t="shared" si="164"/>
        <v>102637.69446731274</v>
      </c>
      <c r="AI1432" s="6">
        <f t="shared" si="166"/>
        <v>0</v>
      </c>
    </row>
    <row r="1433" spans="1:35" x14ac:dyDescent="0.35">
      <c r="A1433" t="str">
        <f t="shared" si="165"/>
        <v>HEADSTONE LANE MEDICAL CENTREHarrow Collaborative NetworkHarrowE84676Dec9</v>
      </c>
      <c r="B1433" s="41" t="s">
        <v>582</v>
      </c>
      <c r="C1433" s="41" t="s">
        <v>445</v>
      </c>
      <c r="D1433" s="41" t="s">
        <v>26</v>
      </c>
      <c r="E1433" s="41" t="s">
        <v>155</v>
      </c>
      <c r="F1433" s="41" t="s">
        <v>155</v>
      </c>
      <c r="G1433" s="41" t="s">
        <v>764</v>
      </c>
      <c r="H1433" s="41">
        <v>9</v>
      </c>
      <c r="I1433" s="41">
        <v>3138.7674149025302</v>
      </c>
      <c r="J1433" s="41">
        <v>274</v>
      </c>
      <c r="K1433" s="41">
        <v>0</v>
      </c>
      <c r="L1433" s="41">
        <v>5.4526000000000003</v>
      </c>
      <c r="M1433" s="41">
        <v>0</v>
      </c>
      <c r="N1433" s="41"/>
      <c r="O1433" s="41"/>
      <c r="P1433" s="41"/>
      <c r="Q1433" s="41"/>
      <c r="R1433" s="41">
        <v>477</v>
      </c>
      <c r="S1433" s="41">
        <v>8.5382999999999996</v>
      </c>
      <c r="T1433" s="41"/>
      <c r="U1433" s="41"/>
      <c r="V1433" s="41">
        <v>751</v>
      </c>
      <c r="W1433" s="41">
        <v>13.9909</v>
      </c>
      <c r="X1433" s="41"/>
      <c r="Y1433" s="41"/>
      <c r="Z1433" s="6">
        <f>0</f>
        <v>0</v>
      </c>
      <c r="AA1433" s="6">
        <f t="shared" si="160"/>
        <v>13.9909</v>
      </c>
      <c r="AB1433" t="e">
        <f>IF(ISBLANK(Table1[[#This Row],[FY2425_Cost]])=TRUE,#N/A,Table1[[#This Row],[FY2425_Cost]])</f>
        <v>#N/A</v>
      </c>
      <c r="AC1433" s="6" t="e">
        <f t="shared" si="161"/>
        <v>#N/A</v>
      </c>
      <c r="AD1433" s="6" t="e">
        <f>SUMIFS($AB$3:AB1433,$B$3:B1433,B1433)</f>
        <v>#N/A</v>
      </c>
      <c r="AE1433" s="6">
        <f t="shared" si="162"/>
        <v>1412.4453367061385</v>
      </c>
      <c r="AF1433" s="6">
        <f t="shared" si="163"/>
        <v>1412.4453367061385</v>
      </c>
      <c r="AG1433" s="6">
        <f>VLOOKUP(Table1[[#This Row],[PracticeCode]],$AP$3:$AS$345,4,FALSE)</f>
        <v>1412.4453367061385</v>
      </c>
      <c r="AH1433" s="27">
        <f t="shared" si="164"/>
        <v>102637.69446731274</v>
      </c>
      <c r="AI1433" s="6" t="e">
        <f t="shared" si="166"/>
        <v>#N/A</v>
      </c>
    </row>
    <row r="1434" spans="1:35" x14ac:dyDescent="0.35">
      <c r="A1434" t="str">
        <f t="shared" si="165"/>
        <v>HEADSTONE LANE MEDICAL CENTREHarrow Collaborative NetworkHarrowE84676Feb11</v>
      </c>
      <c r="B1434" s="41" t="s">
        <v>582</v>
      </c>
      <c r="C1434" s="41" t="s">
        <v>445</v>
      </c>
      <c r="D1434" s="41" t="s">
        <v>26</v>
      </c>
      <c r="E1434" s="41" t="s">
        <v>155</v>
      </c>
      <c r="F1434" s="41" t="s">
        <v>155</v>
      </c>
      <c r="G1434" s="41" t="s">
        <v>766</v>
      </c>
      <c r="H1434" s="41">
        <v>11</v>
      </c>
      <c r="I1434" s="41">
        <v>3138.7674149025302</v>
      </c>
      <c r="J1434" s="41">
        <v>419</v>
      </c>
      <c r="K1434" s="41">
        <v>0</v>
      </c>
      <c r="L1434" s="41">
        <v>8.3381000000000007</v>
      </c>
      <c r="M1434" s="41">
        <v>0</v>
      </c>
      <c r="N1434" s="41"/>
      <c r="O1434" s="41"/>
      <c r="P1434" s="41"/>
      <c r="Q1434" s="41"/>
      <c r="R1434" s="41">
        <v>1020</v>
      </c>
      <c r="S1434" s="41">
        <v>18.257999999999999</v>
      </c>
      <c r="T1434" s="41"/>
      <c r="U1434" s="41"/>
      <c r="V1434" s="41">
        <v>1439</v>
      </c>
      <c r="W1434" s="41">
        <v>26.5961</v>
      </c>
      <c r="X1434" s="41"/>
      <c r="Y1434" s="41"/>
      <c r="Z1434" s="6">
        <f>0</f>
        <v>0</v>
      </c>
      <c r="AA1434" s="6">
        <f t="shared" si="160"/>
        <v>26.5961</v>
      </c>
      <c r="AB1434" t="e">
        <f>IF(ISBLANK(Table1[[#This Row],[FY2425_Cost]])=TRUE,#N/A,Table1[[#This Row],[FY2425_Cost]])</f>
        <v>#N/A</v>
      </c>
      <c r="AC1434" s="6" t="e">
        <f t="shared" si="161"/>
        <v>#N/A</v>
      </c>
      <c r="AD1434" s="6" t="e">
        <f>SUMIFS($AB$3:AB1434,$B$3:B1434,B1434)</f>
        <v>#N/A</v>
      </c>
      <c r="AE1434" s="6">
        <f t="shared" si="162"/>
        <v>1412.4453367061385</v>
      </c>
      <c r="AF1434" s="6">
        <f t="shared" si="163"/>
        <v>1412.4453367061385</v>
      </c>
      <c r="AG1434" s="6">
        <f>VLOOKUP(Table1[[#This Row],[PracticeCode]],$AP$3:$AS$345,4,FALSE)</f>
        <v>1412.4453367061385</v>
      </c>
      <c r="AH1434" s="27">
        <f t="shared" si="164"/>
        <v>102637.69446731274</v>
      </c>
      <c r="AI1434" s="6" t="e">
        <f t="shared" si="166"/>
        <v>#N/A</v>
      </c>
    </row>
    <row r="1435" spans="1:35" x14ac:dyDescent="0.35">
      <c r="A1435" t="str">
        <f t="shared" si="165"/>
        <v>HEADSTONE LANE MEDICAL CENTREHarrow Collaborative NetworkHarrowE84676Jan10</v>
      </c>
      <c r="B1435" s="41" t="s">
        <v>582</v>
      </c>
      <c r="C1435" s="41" t="s">
        <v>445</v>
      </c>
      <c r="D1435" s="41" t="s">
        <v>26</v>
      </c>
      <c r="E1435" s="41" t="s">
        <v>155</v>
      </c>
      <c r="F1435" s="41" t="s">
        <v>155</v>
      </c>
      <c r="G1435" s="41" t="s">
        <v>765</v>
      </c>
      <c r="H1435" s="41">
        <v>10</v>
      </c>
      <c r="I1435" s="41">
        <v>3138.7674149025302</v>
      </c>
      <c r="J1435" s="41">
        <v>5669</v>
      </c>
      <c r="K1435" s="41">
        <v>66</v>
      </c>
      <c r="L1435" s="41">
        <v>112.81310000000001</v>
      </c>
      <c r="M1435" s="41">
        <v>1.3134000000000001</v>
      </c>
      <c r="N1435" s="41"/>
      <c r="O1435" s="41"/>
      <c r="P1435" s="41"/>
      <c r="Q1435" s="41"/>
      <c r="R1435" s="41">
        <v>980</v>
      </c>
      <c r="S1435" s="41">
        <v>17.542000000000002</v>
      </c>
      <c r="T1435" s="41"/>
      <c r="U1435" s="41"/>
      <c r="V1435" s="41">
        <v>6715</v>
      </c>
      <c r="W1435" s="41">
        <v>131.66849999999999</v>
      </c>
      <c r="X1435" s="41"/>
      <c r="Y1435" s="41"/>
      <c r="Z1435" s="6">
        <f>0</f>
        <v>0</v>
      </c>
      <c r="AA1435" s="6">
        <f t="shared" si="160"/>
        <v>131.66849999999999</v>
      </c>
      <c r="AB1435" t="e">
        <f>IF(ISBLANK(Table1[[#This Row],[FY2425_Cost]])=TRUE,#N/A,Table1[[#This Row],[FY2425_Cost]])</f>
        <v>#N/A</v>
      </c>
      <c r="AC1435" s="6" t="e">
        <f t="shared" si="161"/>
        <v>#N/A</v>
      </c>
      <c r="AD1435" s="6" t="e">
        <f>SUMIFS($AB$3:AB1435,$B$3:B1435,B1435)</f>
        <v>#N/A</v>
      </c>
      <c r="AE1435" s="6">
        <f t="shared" si="162"/>
        <v>1412.4453367061385</v>
      </c>
      <c r="AF1435" s="6">
        <f t="shared" si="163"/>
        <v>1412.4453367061385</v>
      </c>
      <c r="AG1435" s="6">
        <f>VLOOKUP(Table1[[#This Row],[PracticeCode]],$AP$3:$AS$345,4,FALSE)</f>
        <v>1412.4453367061385</v>
      </c>
      <c r="AH1435" s="27">
        <f t="shared" si="164"/>
        <v>102637.69446731274</v>
      </c>
      <c r="AI1435" s="6" t="e">
        <f t="shared" si="166"/>
        <v>#N/A</v>
      </c>
    </row>
    <row r="1436" spans="1:35" x14ac:dyDescent="0.35">
      <c r="A1436" t="str">
        <f t="shared" si="165"/>
        <v>HEADSTONE LANE MEDICAL CENTREHarrow Collaborative NetworkHarrowE84676Jul4</v>
      </c>
      <c r="B1436" s="41" t="s">
        <v>582</v>
      </c>
      <c r="C1436" s="41" t="s">
        <v>445</v>
      </c>
      <c r="D1436" s="41" t="s">
        <v>26</v>
      </c>
      <c r="E1436" s="41" t="s">
        <v>155</v>
      </c>
      <c r="F1436" s="41" t="s">
        <v>155</v>
      </c>
      <c r="G1436" s="41" t="s">
        <v>759</v>
      </c>
      <c r="H1436" s="41">
        <v>4</v>
      </c>
      <c r="I1436" s="41">
        <v>3138.7674149025302</v>
      </c>
      <c r="J1436" s="41">
        <v>515</v>
      </c>
      <c r="K1436" s="41">
        <v>0</v>
      </c>
      <c r="L1436" s="41">
        <v>9.5274999999999999</v>
      </c>
      <c r="M1436" s="41">
        <v>0</v>
      </c>
      <c r="N1436" s="41">
        <v>608</v>
      </c>
      <c r="O1436" s="41">
        <v>0</v>
      </c>
      <c r="P1436" s="41">
        <v>12.0992</v>
      </c>
      <c r="Q1436" s="41">
        <v>0</v>
      </c>
      <c r="R1436" s="41">
        <v>648</v>
      </c>
      <c r="S1436" s="41">
        <v>11.5992</v>
      </c>
      <c r="T1436" s="41">
        <v>1362</v>
      </c>
      <c r="U1436" s="41">
        <v>29.963999999999999</v>
      </c>
      <c r="V1436" s="41">
        <v>1163</v>
      </c>
      <c r="W1436" s="41">
        <v>21.1267</v>
      </c>
      <c r="X1436" s="41">
        <v>1970</v>
      </c>
      <c r="Y1436" s="41">
        <v>42.063199999999995</v>
      </c>
      <c r="Z1436" s="6">
        <f>0</f>
        <v>0</v>
      </c>
      <c r="AA1436" s="6">
        <f t="shared" si="160"/>
        <v>21.1267</v>
      </c>
      <c r="AB1436">
        <f>IF(ISBLANK(Table1[[#This Row],[FY2425_Cost]])=TRUE,#N/A,Table1[[#This Row],[FY2425_Cost]])</f>
        <v>42.063199999999995</v>
      </c>
      <c r="AC1436" s="6">
        <f t="shared" si="161"/>
        <v>20.936499999999995</v>
      </c>
      <c r="AD1436" s="6" t="e">
        <f>SUMIFS($AB$3:AB1436,$B$3:B1436,B1436)</f>
        <v>#N/A</v>
      </c>
      <c r="AE1436" s="6">
        <f t="shared" si="162"/>
        <v>1412.4453367061385</v>
      </c>
      <c r="AF1436" s="6">
        <f t="shared" si="163"/>
        <v>1412.4453367061385</v>
      </c>
      <c r="AG1436" s="6">
        <f>VLOOKUP(Table1[[#This Row],[PracticeCode]],$AP$3:$AS$345,4,FALSE)</f>
        <v>1412.4453367061385</v>
      </c>
      <c r="AH1436" s="27">
        <f t="shared" si="164"/>
        <v>102637.69446731274</v>
      </c>
      <c r="AI1436" s="6" t="e">
        <f t="shared" si="166"/>
        <v>#N/A</v>
      </c>
    </row>
    <row r="1437" spans="1:35" x14ac:dyDescent="0.35">
      <c r="A1437" t="str">
        <f t="shared" si="165"/>
        <v>HEADSTONE LANE MEDICAL CENTREHarrow Collaborative NetworkHarrowE84676Jun3</v>
      </c>
      <c r="B1437" s="41" t="s">
        <v>582</v>
      </c>
      <c r="C1437" s="41" t="s">
        <v>445</v>
      </c>
      <c r="D1437" s="41" t="s">
        <v>26</v>
      </c>
      <c r="E1437" s="41" t="s">
        <v>155</v>
      </c>
      <c r="F1437" s="41" t="s">
        <v>155</v>
      </c>
      <c r="G1437" s="41" t="s">
        <v>758</v>
      </c>
      <c r="H1437" s="41">
        <v>3</v>
      </c>
      <c r="I1437" s="41">
        <v>3138.7674149025302</v>
      </c>
      <c r="J1437" s="41">
        <v>645</v>
      </c>
      <c r="K1437" s="41">
        <v>0</v>
      </c>
      <c r="L1437" s="41">
        <v>11.932499999999999</v>
      </c>
      <c r="M1437" s="41">
        <v>0</v>
      </c>
      <c r="N1437" s="41">
        <v>1443</v>
      </c>
      <c r="O1437" s="41">
        <v>1464</v>
      </c>
      <c r="P1437" s="41">
        <v>28.715700000000002</v>
      </c>
      <c r="Q1437" s="41">
        <v>29.133600000000001</v>
      </c>
      <c r="R1437" s="41">
        <v>730</v>
      </c>
      <c r="S1437" s="41">
        <v>13.067</v>
      </c>
      <c r="T1437" s="41">
        <v>1281</v>
      </c>
      <c r="U1437" s="41">
        <v>28.181999999999999</v>
      </c>
      <c r="V1437" s="41">
        <v>1375</v>
      </c>
      <c r="W1437" s="41">
        <v>24.999499999999998</v>
      </c>
      <c r="X1437" s="41">
        <v>4188</v>
      </c>
      <c r="Y1437" s="41">
        <v>86.031300000000002</v>
      </c>
      <c r="Z1437" s="6">
        <f>0</f>
        <v>0</v>
      </c>
      <c r="AA1437" s="6">
        <f t="shared" si="160"/>
        <v>24.999499999999998</v>
      </c>
      <c r="AB1437">
        <f>IF(ISBLANK(Table1[[#This Row],[FY2425_Cost]])=TRUE,#N/A,Table1[[#This Row],[FY2425_Cost]])</f>
        <v>86.031300000000002</v>
      </c>
      <c r="AC1437" s="6">
        <f t="shared" si="161"/>
        <v>61.031800000000004</v>
      </c>
      <c r="AD1437" s="6" t="e">
        <f>SUMIFS($AB$3:AB1437,$B$3:B1437,B1437)</f>
        <v>#N/A</v>
      </c>
      <c r="AE1437" s="6">
        <f t="shared" si="162"/>
        <v>1412.4453367061385</v>
      </c>
      <c r="AF1437" s="6">
        <f t="shared" si="163"/>
        <v>1412.4453367061385</v>
      </c>
      <c r="AG1437" s="6">
        <f>VLOOKUP(Table1[[#This Row],[PracticeCode]],$AP$3:$AS$345,4,FALSE)</f>
        <v>1412.4453367061385</v>
      </c>
      <c r="AH1437" s="27">
        <f t="shared" si="164"/>
        <v>102637.69446731274</v>
      </c>
      <c r="AI1437" s="6" t="e">
        <f t="shared" si="166"/>
        <v>#N/A</v>
      </c>
    </row>
    <row r="1438" spans="1:35" x14ac:dyDescent="0.35">
      <c r="A1438" t="str">
        <f t="shared" si="165"/>
        <v>HEADSTONE LANE MEDICAL CENTREHarrow Collaborative NetworkHarrowE84676Mar12</v>
      </c>
      <c r="B1438" s="41" t="s">
        <v>582</v>
      </c>
      <c r="C1438" s="41" t="s">
        <v>445</v>
      </c>
      <c r="D1438" s="41" t="s">
        <v>26</v>
      </c>
      <c r="E1438" s="41" t="s">
        <v>155</v>
      </c>
      <c r="F1438" s="41" t="s">
        <v>155</v>
      </c>
      <c r="G1438" s="41" t="s">
        <v>767</v>
      </c>
      <c r="H1438" s="41">
        <v>12</v>
      </c>
      <c r="I1438" s="41">
        <v>3138.7674149025302</v>
      </c>
      <c r="J1438" s="41">
        <v>665</v>
      </c>
      <c r="K1438" s="41">
        <v>0</v>
      </c>
      <c r="L1438" s="41">
        <v>13.233500000000001</v>
      </c>
      <c r="M1438" s="41">
        <v>0</v>
      </c>
      <c r="N1438" s="41"/>
      <c r="O1438" s="41"/>
      <c r="P1438" s="41"/>
      <c r="Q1438" s="41"/>
      <c r="R1438" s="41">
        <v>1044</v>
      </c>
      <c r="S1438" s="41">
        <v>18.6876</v>
      </c>
      <c r="T1438" s="41"/>
      <c r="U1438" s="41"/>
      <c r="V1438" s="41">
        <v>1709</v>
      </c>
      <c r="W1438" s="41">
        <v>31.921100000000003</v>
      </c>
      <c r="X1438" s="41"/>
      <c r="Y1438" s="41"/>
      <c r="Z1438" s="6">
        <f>0</f>
        <v>0</v>
      </c>
      <c r="AA1438" s="6">
        <f t="shared" si="160"/>
        <v>31.921100000000003</v>
      </c>
      <c r="AB1438" t="e">
        <f>IF(ISBLANK(Table1[[#This Row],[FY2425_Cost]])=TRUE,#N/A,Table1[[#This Row],[FY2425_Cost]])</f>
        <v>#N/A</v>
      </c>
      <c r="AC1438" s="6" t="e">
        <f t="shared" si="161"/>
        <v>#N/A</v>
      </c>
      <c r="AD1438" s="6" t="e">
        <f>SUMIFS($AB$3:AB1438,$B$3:B1438,B1438)</f>
        <v>#N/A</v>
      </c>
      <c r="AE1438" s="6">
        <f t="shared" si="162"/>
        <v>1412.4453367061385</v>
      </c>
      <c r="AF1438" s="6">
        <f t="shared" si="163"/>
        <v>1412.4453367061385</v>
      </c>
      <c r="AG1438" s="6">
        <f>VLOOKUP(Table1[[#This Row],[PracticeCode]],$AP$3:$AS$345,4,FALSE)</f>
        <v>1412.4453367061385</v>
      </c>
      <c r="AH1438" s="27">
        <f t="shared" si="164"/>
        <v>102637.69446731274</v>
      </c>
      <c r="AI1438" s="6" t="e">
        <f t="shared" si="166"/>
        <v>#N/A</v>
      </c>
    </row>
    <row r="1439" spans="1:35" x14ac:dyDescent="0.35">
      <c r="A1439" t="str">
        <f t="shared" si="165"/>
        <v>HEADSTONE LANE MEDICAL CENTREHarrow Collaborative NetworkHarrowE84676May2</v>
      </c>
      <c r="B1439" s="41" t="s">
        <v>582</v>
      </c>
      <c r="C1439" s="41" t="s">
        <v>445</v>
      </c>
      <c r="D1439" s="41" t="s">
        <v>26</v>
      </c>
      <c r="E1439" s="41" t="s">
        <v>155</v>
      </c>
      <c r="F1439" s="41" t="s">
        <v>155</v>
      </c>
      <c r="G1439" s="41" t="s">
        <v>757</v>
      </c>
      <c r="H1439" s="41">
        <v>2</v>
      </c>
      <c r="I1439" s="41">
        <v>3138.7674149025302</v>
      </c>
      <c r="J1439" s="41">
        <v>12749</v>
      </c>
      <c r="K1439" s="41">
        <v>0</v>
      </c>
      <c r="L1439" s="41">
        <v>235.85649999999998</v>
      </c>
      <c r="M1439" s="41">
        <v>0</v>
      </c>
      <c r="N1439" s="41">
        <v>417</v>
      </c>
      <c r="O1439" s="41">
        <v>0</v>
      </c>
      <c r="P1439" s="41">
        <v>8.2983000000000011</v>
      </c>
      <c r="Q1439" s="41">
        <v>0</v>
      </c>
      <c r="R1439" s="41">
        <v>549</v>
      </c>
      <c r="S1439" s="41">
        <v>9.8270999999999997</v>
      </c>
      <c r="T1439" s="41">
        <v>998</v>
      </c>
      <c r="U1439" s="41">
        <v>21.956</v>
      </c>
      <c r="V1439" s="41">
        <v>13298</v>
      </c>
      <c r="W1439" s="41">
        <v>245.68359999999998</v>
      </c>
      <c r="X1439" s="41">
        <v>1415</v>
      </c>
      <c r="Y1439" s="41">
        <v>30.254300000000001</v>
      </c>
      <c r="Z1439" s="6">
        <f>0</f>
        <v>0</v>
      </c>
      <c r="AA1439" s="6">
        <f t="shared" si="160"/>
        <v>245.68359999999998</v>
      </c>
      <c r="AB1439">
        <f>IF(ISBLANK(Table1[[#This Row],[FY2425_Cost]])=TRUE,#N/A,Table1[[#This Row],[FY2425_Cost]])</f>
        <v>30.254300000000001</v>
      </c>
      <c r="AC1439" s="6">
        <f t="shared" si="161"/>
        <v>-215.42929999999998</v>
      </c>
      <c r="AD1439" s="6" t="e">
        <f>SUMIFS($AB$3:AB1439,$B$3:B1439,B1439)</f>
        <v>#N/A</v>
      </c>
      <c r="AE1439" s="6">
        <f t="shared" si="162"/>
        <v>1412.4453367061385</v>
      </c>
      <c r="AF1439" s="6">
        <f t="shared" si="163"/>
        <v>1412.4453367061385</v>
      </c>
      <c r="AG1439" s="6">
        <f>VLOOKUP(Table1[[#This Row],[PracticeCode]],$AP$3:$AS$345,4,FALSE)</f>
        <v>1412.4453367061385</v>
      </c>
      <c r="AH1439" s="27">
        <f t="shared" si="164"/>
        <v>102637.69446731274</v>
      </c>
      <c r="AI1439" s="6" t="e">
        <f t="shared" si="166"/>
        <v>#N/A</v>
      </c>
    </row>
    <row r="1440" spans="1:35" x14ac:dyDescent="0.35">
      <c r="A1440" t="str">
        <f t="shared" si="165"/>
        <v>HEADSTONE LANE MEDICAL CENTREHarrow Collaborative NetworkHarrowE84676Nov8</v>
      </c>
      <c r="B1440" s="41" t="s">
        <v>582</v>
      </c>
      <c r="C1440" s="41" t="s">
        <v>445</v>
      </c>
      <c r="D1440" s="41" t="s">
        <v>26</v>
      </c>
      <c r="E1440" s="41" t="s">
        <v>155</v>
      </c>
      <c r="F1440" s="41" t="s">
        <v>155</v>
      </c>
      <c r="G1440" s="41" t="s">
        <v>763</v>
      </c>
      <c r="H1440" s="41">
        <v>8</v>
      </c>
      <c r="I1440" s="41">
        <v>3138.7674149025302</v>
      </c>
      <c r="J1440" s="41">
        <v>10708</v>
      </c>
      <c r="K1440" s="41">
        <v>0</v>
      </c>
      <c r="L1440" s="41">
        <v>213.08920000000001</v>
      </c>
      <c r="M1440" s="41">
        <v>0</v>
      </c>
      <c r="N1440" s="41"/>
      <c r="O1440" s="41"/>
      <c r="P1440" s="41"/>
      <c r="Q1440" s="41"/>
      <c r="R1440" s="41">
        <v>614</v>
      </c>
      <c r="S1440" s="41">
        <v>10.990600000000001</v>
      </c>
      <c r="T1440" s="41"/>
      <c r="U1440" s="41"/>
      <c r="V1440" s="41">
        <v>11322</v>
      </c>
      <c r="W1440" s="41">
        <v>224.07980000000001</v>
      </c>
      <c r="X1440" s="41"/>
      <c r="Y1440" s="41"/>
      <c r="Z1440" s="6">
        <f>0</f>
        <v>0</v>
      </c>
      <c r="AA1440" s="6">
        <f t="shared" si="160"/>
        <v>224.07980000000001</v>
      </c>
      <c r="AB1440" t="e">
        <f>IF(ISBLANK(Table1[[#This Row],[FY2425_Cost]])=TRUE,#N/A,Table1[[#This Row],[FY2425_Cost]])</f>
        <v>#N/A</v>
      </c>
      <c r="AC1440" s="6" t="e">
        <f t="shared" si="161"/>
        <v>#N/A</v>
      </c>
      <c r="AD1440" s="6" t="e">
        <f>SUMIFS($AB$3:AB1440,$B$3:B1440,B1440)</f>
        <v>#N/A</v>
      </c>
      <c r="AE1440" s="6">
        <f t="shared" si="162"/>
        <v>1412.4453367061385</v>
      </c>
      <c r="AF1440" s="6">
        <f t="shared" si="163"/>
        <v>1412.4453367061385</v>
      </c>
      <c r="AG1440" s="6">
        <f>VLOOKUP(Table1[[#This Row],[PracticeCode]],$AP$3:$AS$345,4,FALSE)</f>
        <v>1412.4453367061385</v>
      </c>
      <c r="AH1440" s="27">
        <f t="shared" si="164"/>
        <v>102637.69446731274</v>
      </c>
      <c r="AI1440" s="6" t="e">
        <f t="shared" si="166"/>
        <v>#N/A</v>
      </c>
    </row>
    <row r="1441" spans="1:35" x14ac:dyDescent="0.35">
      <c r="A1441" t="str">
        <f t="shared" si="165"/>
        <v>HEADSTONE LANE MEDICAL CENTREHarrow Collaborative NetworkHarrowE84676Oct7</v>
      </c>
      <c r="B1441" s="41" t="s">
        <v>582</v>
      </c>
      <c r="C1441" s="41" t="s">
        <v>445</v>
      </c>
      <c r="D1441" s="41" t="s">
        <v>26</v>
      </c>
      <c r="E1441" s="41" t="s">
        <v>155</v>
      </c>
      <c r="F1441" s="41" t="s">
        <v>155</v>
      </c>
      <c r="G1441" s="41" t="s">
        <v>762</v>
      </c>
      <c r="H1441" s="41">
        <v>7</v>
      </c>
      <c r="I1441" s="41">
        <v>3138.7674149025302</v>
      </c>
      <c r="J1441" s="41">
        <v>506</v>
      </c>
      <c r="K1441" s="41">
        <v>0</v>
      </c>
      <c r="L1441" s="41">
        <v>10.0694</v>
      </c>
      <c r="M1441" s="41">
        <v>0</v>
      </c>
      <c r="N1441" s="41">
        <v>0</v>
      </c>
      <c r="O1441" s="41">
        <v>0</v>
      </c>
      <c r="P1441" s="41">
        <v>0</v>
      </c>
      <c r="Q1441" s="41">
        <v>0</v>
      </c>
      <c r="R1441" s="41">
        <v>803</v>
      </c>
      <c r="S1441" s="41">
        <v>14.373699999999999</v>
      </c>
      <c r="T1441" s="41">
        <v>44</v>
      </c>
      <c r="U1441" s="41">
        <v>0.96799999999999997</v>
      </c>
      <c r="V1441" s="41">
        <v>1309</v>
      </c>
      <c r="W1441" s="41">
        <v>24.443100000000001</v>
      </c>
      <c r="X1441" s="41">
        <v>44</v>
      </c>
      <c r="Y1441" s="41">
        <v>0.96799999999999997</v>
      </c>
      <c r="Z1441" s="6">
        <f>0</f>
        <v>0</v>
      </c>
      <c r="AA1441" s="6">
        <f t="shared" si="160"/>
        <v>24.443100000000001</v>
      </c>
      <c r="AB1441">
        <f>IF(ISBLANK(Table1[[#This Row],[FY2425_Cost]])=TRUE,#N/A,Table1[[#This Row],[FY2425_Cost]])</f>
        <v>0.96799999999999997</v>
      </c>
      <c r="AC1441" s="6">
        <f t="shared" si="161"/>
        <v>-23.475100000000001</v>
      </c>
      <c r="AD1441" s="6" t="e">
        <f>SUMIFS($AB$3:AB1441,$B$3:B1441,B1441)</f>
        <v>#N/A</v>
      </c>
      <c r="AE1441" s="6">
        <f t="shared" si="162"/>
        <v>1412.4453367061385</v>
      </c>
      <c r="AF1441" s="6">
        <f t="shared" si="163"/>
        <v>1412.4453367061385</v>
      </c>
      <c r="AG1441" s="6">
        <f>VLOOKUP(Table1[[#This Row],[PracticeCode]],$AP$3:$AS$345,4,FALSE)</f>
        <v>1412.4453367061385</v>
      </c>
      <c r="AH1441" s="27">
        <f t="shared" si="164"/>
        <v>102637.69446731274</v>
      </c>
      <c r="AI1441" s="6" t="e">
        <f t="shared" si="166"/>
        <v>#N/A</v>
      </c>
    </row>
    <row r="1442" spans="1:35" x14ac:dyDescent="0.35">
      <c r="A1442" t="str">
        <f t="shared" si="165"/>
        <v>HEADSTONE LANE MEDICAL CENTREHarrow Collaborative NetworkHarrowE84676Sep6</v>
      </c>
      <c r="B1442" s="41" t="s">
        <v>582</v>
      </c>
      <c r="C1442" s="41" t="s">
        <v>445</v>
      </c>
      <c r="D1442" s="41" t="s">
        <v>26</v>
      </c>
      <c r="E1442" s="41" t="s">
        <v>155</v>
      </c>
      <c r="F1442" s="41" t="s">
        <v>155</v>
      </c>
      <c r="G1442" s="41" t="s">
        <v>761</v>
      </c>
      <c r="H1442" s="41">
        <v>6</v>
      </c>
      <c r="I1442" s="41">
        <v>3138.7674149025302</v>
      </c>
      <c r="J1442" s="41">
        <v>213</v>
      </c>
      <c r="K1442" s="41">
        <v>3440</v>
      </c>
      <c r="L1442" s="41">
        <v>4.2387000000000006</v>
      </c>
      <c r="M1442" s="41">
        <v>68.456000000000003</v>
      </c>
      <c r="N1442" s="41">
        <v>654</v>
      </c>
      <c r="O1442" s="41">
        <v>1809</v>
      </c>
      <c r="P1442" s="41">
        <v>14.715</v>
      </c>
      <c r="Q1442" s="41">
        <v>40.702500000000001</v>
      </c>
      <c r="R1442" s="41">
        <v>998</v>
      </c>
      <c r="S1442" s="41">
        <v>17.8642</v>
      </c>
      <c r="T1442" s="41">
        <v>1227</v>
      </c>
      <c r="U1442" s="41">
        <v>26.994</v>
      </c>
      <c r="V1442" s="41">
        <v>4651</v>
      </c>
      <c r="W1442" s="41">
        <v>90.558899999999994</v>
      </c>
      <c r="X1442" s="41">
        <v>3690</v>
      </c>
      <c r="Y1442" s="41">
        <v>82.411500000000004</v>
      </c>
      <c r="Z1442" s="6">
        <f>0</f>
        <v>0</v>
      </c>
      <c r="AA1442" s="6">
        <f t="shared" si="160"/>
        <v>90.558899999999994</v>
      </c>
      <c r="AB1442">
        <f>IF(ISBLANK(Table1[[#This Row],[FY2425_Cost]])=TRUE,#N/A,Table1[[#This Row],[FY2425_Cost]])</f>
        <v>82.411500000000004</v>
      </c>
      <c r="AC1442" s="6">
        <f t="shared" si="161"/>
        <v>-8.1473999999999904</v>
      </c>
      <c r="AD1442" s="6" t="e">
        <f>SUMIFS($AB$3:AB1442,$B$3:B1442,B1442)</f>
        <v>#N/A</v>
      </c>
      <c r="AE1442" s="6">
        <f t="shared" si="162"/>
        <v>1412.4453367061385</v>
      </c>
      <c r="AF1442" s="6">
        <f t="shared" si="163"/>
        <v>1412.4453367061385</v>
      </c>
      <c r="AG1442" s="6">
        <f>VLOOKUP(Table1[[#This Row],[PracticeCode]],$AP$3:$AS$345,4,FALSE)</f>
        <v>1412.4453367061385</v>
      </c>
      <c r="AH1442" s="27">
        <f t="shared" si="164"/>
        <v>102637.69446731274</v>
      </c>
      <c r="AI1442" s="6" t="e">
        <f t="shared" si="166"/>
        <v>#N/A</v>
      </c>
    </row>
    <row r="1443" spans="1:35" x14ac:dyDescent="0.35">
      <c r="A1443" t="str">
        <f t="shared" si="165"/>
        <v>HEADSTONE ROAD SURGERYHarrow Collaborative NetworkHarrowE84680Apr1</v>
      </c>
      <c r="B1443" s="41" t="s">
        <v>444</v>
      </c>
      <c r="C1443" s="41" t="s">
        <v>445</v>
      </c>
      <c r="D1443" s="41" t="s">
        <v>26</v>
      </c>
      <c r="E1443" s="41" t="s">
        <v>156</v>
      </c>
      <c r="F1443" s="41" t="s">
        <v>156</v>
      </c>
      <c r="G1443" s="41" t="s">
        <v>756</v>
      </c>
      <c r="H1443" s="41">
        <v>1</v>
      </c>
      <c r="I1443" s="41">
        <v>4352.6100074097803</v>
      </c>
      <c r="J1443" s="41">
        <v>14811</v>
      </c>
      <c r="K1443" s="41">
        <v>255</v>
      </c>
      <c r="L1443" s="41">
        <v>274.00349999999997</v>
      </c>
      <c r="M1443" s="41">
        <v>4.7174999999999994</v>
      </c>
      <c r="N1443" s="41">
        <v>2332</v>
      </c>
      <c r="O1443" s="41">
        <v>350</v>
      </c>
      <c r="P1443" s="41">
        <v>46.406800000000004</v>
      </c>
      <c r="Q1443" s="41">
        <v>6.9650000000000007</v>
      </c>
      <c r="R1443" s="41">
        <v>0</v>
      </c>
      <c r="S1443" s="41">
        <v>0</v>
      </c>
      <c r="T1443" s="41">
        <v>2023</v>
      </c>
      <c r="U1443" s="41">
        <v>44.506</v>
      </c>
      <c r="V1443" s="41">
        <v>15066</v>
      </c>
      <c r="W1443" s="41">
        <v>278.72099999999995</v>
      </c>
      <c r="X1443" s="41">
        <v>4705</v>
      </c>
      <c r="Y1443" s="41">
        <v>97.877800000000008</v>
      </c>
      <c r="Z1443" s="6">
        <f>0</f>
        <v>0</v>
      </c>
      <c r="AA1443" s="6">
        <f t="shared" si="160"/>
        <v>278.72099999999995</v>
      </c>
      <c r="AB1443">
        <f>IF(ISBLANK(Table1[[#This Row],[FY2425_Cost]])=TRUE,#N/A,Table1[[#This Row],[FY2425_Cost]])</f>
        <v>97.877800000000008</v>
      </c>
      <c r="AC1443" s="6">
        <f t="shared" si="161"/>
        <v>-180.84319999999994</v>
      </c>
      <c r="AD1443" s="6">
        <f>SUMIFS($AB$3:AB1443,$B$3:B1443,B1443)</f>
        <v>97.877800000000008</v>
      </c>
      <c r="AE1443" s="6">
        <f t="shared" si="162"/>
        <v>1958.6745033344012</v>
      </c>
      <c r="AF1443" s="6">
        <f t="shared" si="163"/>
        <v>1958.6745033344012</v>
      </c>
      <c r="AG1443" s="6">
        <f>VLOOKUP(Table1[[#This Row],[PracticeCode]],$AP$3:$AS$345,4,FALSE)</f>
        <v>1958.6745033344012</v>
      </c>
      <c r="AH1443" s="27">
        <f t="shared" si="164"/>
        <v>142330.34724229982</v>
      </c>
      <c r="AI1443" s="6">
        <f t="shared" si="166"/>
        <v>0</v>
      </c>
    </row>
    <row r="1444" spans="1:35" x14ac:dyDescent="0.35">
      <c r="A1444" t="str">
        <f t="shared" si="165"/>
        <v>HEADSTONE ROAD SURGERYHarrow Collaborative NetworkHarrowE84680Aug5</v>
      </c>
      <c r="B1444" s="41" t="s">
        <v>444</v>
      </c>
      <c r="C1444" s="41" t="s">
        <v>445</v>
      </c>
      <c r="D1444" s="41" t="s">
        <v>26</v>
      </c>
      <c r="E1444" s="41" t="s">
        <v>156</v>
      </c>
      <c r="F1444" s="41" t="s">
        <v>156</v>
      </c>
      <c r="G1444" s="41" t="s">
        <v>760</v>
      </c>
      <c r="H1444" s="41">
        <v>5</v>
      </c>
      <c r="I1444" s="41">
        <v>4352.6100074097803</v>
      </c>
      <c r="J1444" s="41">
        <v>2418</v>
      </c>
      <c r="K1444" s="41">
        <v>25</v>
      </c>
      <c r="L1444" s="41">
        <v>44.732999999999997</v>
      </c>
      <c r="M1444" s="41">
        <v>0.46249999999999997</v>
      </c>
      <c r="N1444" s="41">
        <v>1943</v>
      </c>
      <c r="O1444" s="41">
        <v>136</v>
      </c>
      <c r="P1444" s="41">
        <v>38.665700000000001</v>
      </c>
      <c r="Q1444" s="41">
        <v>2.7064000000000004</v>
      </c>
      <c r="R1444" s="41">
        <v>1544</v>
      </c>
      <c r="S1444" s="41">
        <v>27.637599999999999</v>
      </c>
      <c r="T1444" s="41">
        <v>10118</v>
      </c>
      <c r="U1444" s="41">
        <v>222.596</v>
      </c>
      <c r="V1444" s="41">
        <v>3987</v>
      </c>
      <c r="W1444" s="41">
        <v>72.833100000000002</v>
      </c>
      <c r="X1444" s="41">
        <v>12197</v>
      </c>
      <c r="Y1444" s="41">
        <v>263.96809999999999</v>
      </c>
      <c r="Z1444" s="6">
        <f>0</f>
        <v>0</v>
      </c>
      <c r="AA1444" s="6">
        <f t="shared" si="160"/>
        <v>72.833100000000002</v>
      </c>
      <c r="AB1444">
        <f>IF(ISBLANK(Table1[[#This Row],[FY2425_Cost]])=TRUE,#N/A,Table1[[#This Row],[FY2425_Cost]])</f>
        <v>263.96809999999999</v>
      </c>
      <c r="AC1444" s="6">
        <f t="shared" si="161"/>
        <v>191.13499999999999</v>
      </c>
      <c r="AD1444" s="6">
        <f>SUMIFS($AB$3:AB1444,$B$3:B1444,B1444)</f>
        <v>361.84590000000003</v>
      </c>
      <c r="AE1444" s="6">
        <f t="shared" si="162"/>
        <v>1958.6745033344012</v>
      </c>
      <c r="AF1444" s="6">
        <f t="shared" si="163"/>
        <v>1958.6745033344012</v>
      </c>
      <c r="AG1444" s="6">
        <f>VLOOKUP(Table1[[#This Row],[PracticeCode]],$AP$3:$AS$345,4,FALSE)</f>
        <v>1958.6745033344012</v>
      </c>
      <c r="AH1444" s="27">
        <f t="shared" si="164"/>
        <v>142330.34724229982</v>
      </c>
      <c r="AI1444" s="6">
        <f t="shared" si="166"/>
        <v>0</v>
      </c>
    </row>
    <row r="1445" spans="1:35" x14ac:dyDescent="0.35">
      <c r="A1445" t="str">
        <f t="shared" si="165"/>
        <v>HEADSTONE ROAD SURGERYHarrow Collaborative NetworkHarrowE84680Dec9</v>
      </c>
      <c r="B1445" s="41" t="s">
        <v>444</v>
      </c>
      <c r="C1445" s="41" t="s">
        <v>445</v>
      </c>
      <c r="D1445" s="41" t="s">
        <v>26</v>
      </c>
      <c r="E1445" s="41" t="s">
        <v>156</v>
      </c>
      <c r="F1445" s="41" t="s">
        <v>156</v>
      </c>
      <c r="G1445" s="41" t="s">
        <v>764</v>
      </c>
      <c r="H1445" s="41">
        <v>9</v>
      </c>
      <c r="I1445" s="41">
        <v>4352.6100074097803</v>
      </c>
      <c r="J1445" s="41">
        <v>2679</v>
      </c>
      <c r="K1445" s="41">
        <v>64</v>
      </c>
      <c r="L1445" s="41">
        <v>53.312100000000001</v>
      </c>
      <c r="M1445" s="41">
        <v>1.2736000000000001</v>
      </c>
      <c r="N1445" s="41"/>
      <c r="O1445" s="41"/>
      <c r="P1445" s="41"/>
      <c r="Q1445" s="41"/>
      <c r="R1445" s="41">
        <v>11536</v>
      </c>
      <c r="S1445" s="41">
        <v>206.49440000000001</v>
      </c>
      <c r="T1445" s="41"/>
      <c r="U1445" s="41"/>
      <c r="V1445" s="41">
        <v>14279</v>
      </c>
      <c r="W1445" s="41">
        <v>261.08010000000002</v>
      </c>
      <c r="X1445" s="41"/>
      <c r="Y1445" s="41"/>
      <c r="Z1445" s="6">
        <f>0</f>
        <v>0</v>
      </c>
      <c r="AA1445" s="6">
        <f t="shared" si="160"/>
        <v>261.08010000000002</v>
      </c>
      <c r="AB1445" t="e">
        <f>IF(ISBLANK(Table1[[#This Row],[FY2425_Cost]])=TRUE,#N/A,Table1[[#This Row],[FY2425_Cost]])</f>
        <v>#N/A</v>
      </c>
      <c r="AC1445" s="6" t="e">
        <f t="shared" si="161"/>
        <v>#N/A</v>
      </c>
      <c r="AD1445" s="6" t="e">
        <f>SUMIFS($AB$3:AB1445,$B$3:B1445,B1445)</f>
        <v>#N/A</v>
      </c>
      <c r="AE1445" s="6">
        <f t="shared" si="162"/>
        <v>1958.6745033344012</v>
      </c>
      <c r="AF1445" s="6">
        <f t="shared" si="163"/>
        <v>1958.6745033344012</v>
      </c>
      <c r="AG1445" s="6">
        <f>VLOOKUP(Table1[[#This Row],[PracticeCode]],$AP$3:$AS$345,4,FALSE)</f>
        <v>1958.6745033344012</v>
      </c>
      <c r="AH1445" s="27">
        <f t="shared" si="164"/>
        <v>142330.34724229982</v>
      </c>
      <c r="AI1445" s="6" t="e">
        <f t="shared" si="166"/>
        <v>#N/A</v>
      </c>
    </row>
    <row r="1446" spans="1:35" x14ac:dyDescent="0.35">
      <c r="A1446" t="str">
        <f t="shared" si="165"/>
        <v>HEADSTONE ROAD SURGERYHarrow Collaborative NetworkHarrowE84680Feb11</v>
      </c>
      <c r="B1446" s="41" t="s">
        <v>444</v>
      </c>
      <c r="C1446" s="41" t="s">
        <v>445</v>
      </c>
      <c r="D1446" s="41" t="s">
        <v>26</v>
      </c>
      <c r="E1446" s="41" t="s">
        <v>156</v>
      </c>
      <c r="F1446" s="41" t="s">
        <v>156</v>
      </c>
      <c r="G1446" s="41" t="s">
        <v>766</v>
      </c>
      <c r="H1446" s="41">
        <v>11</v>
      </c>
      <c r="I1446" s="41">
        <v>4352.6100074097803</v>
      </c>
      <c r="J1446" s="41">
        <v>2628</v>
      </c>
      <c r="K1446" s="41">
        <v>219</v>
      </c>
      <c r="L1446" s="41">
        <v>52.297200000000004</v>
      </c>
      <c r="M1446" s="41">
        <v>4.3581000000000003</v>
      </c>
      <c r="N1446" s="41"/>
      <c r="O1446" s="41"/>
      <c r="P1446" s="41"/>
      <c r="Q1446" s="41"/>
      <c r="R1446" s="41">
        <v>4780</v>
      </c>
      <c r="S1446" s="41">
        <v>85.561999999999998</v>
      </c>
      <c r="T1446" s="41"/>
      <c r="U1446" s="41"/>
      <c r="V1446" s="41">
        <v>7627</v>
      </c>
      <c r="W1446" s="41">
        <v>142.21729999999999</v>
      </c>
      <c r="X1446" s="41"/>
      <c r="Y1446" s="41"/>
      <c r="Z1446" s="6">
        <f>0</f>
        <v>0</v>
      </c>
      <c r="AA1446" s="6">
        <f t="shared" si="160"/>
        <v>142.21729999999999</v>
      </c>
      <c r="AB1446" t="e">
        <f>IF(ISBLANK(Table1[[#This Row],[FY2425_Cost]])=TRUE,#N/A,Table1[[#This Row],[FY2425_Cost]])</f>
        <v>#N/A</v>
      </c>
      <c r="AC1446" s="6" t="e">
        <f t="shared" si="161"/>
        <v>#N/A</v>
      </c>
      <c r="AD1446" s="6" t="e">
        <f>SUMIFS($AB$3:AB1446,$B$3:B1446,B1446)</f>
        <v>#N/A</v>
      </c>
      <c r="AE1446" s="6">
        <f t="shared" si="162"/>
        <v>1958.6745033344012</v>
      </c>
      <c r="AF1446" s="6">
        <f t="shared" si="163"/>
        <v>1958.6745033344012</v>
      </c>
      <c r="AG1446" s="6">
        <f>VLOOKUP(Table1[[#This Row],[PracticeCode]],$AP$3:$AS$345,4,FALSE)</f>
        <v>1958.6745033344012</v>
      </c>
      <c r="AH1446" s="27">
        <f t="shared" si="164"/>
        <v>142330.34724229982</v>
      </c>
      <c r="AI1446" s="6" t="e">
        <f t="shared" si="166"/>
        <v>#N/A</v>
      </c>
    </row>
    <row r="1447" spans="1:35" x14ac:dyDescent="0.35">
      <c r="A1447" t="str">
        <f t="shared" si="165"/>
        <v>HEADSTONE ROAD SURGERYHarrow Collaborative NetworkHarrowE84680Jan10</v>
      </c>
      <c r="B1447" s="41" t="s">
        <v>444</v>
      </c>
      <c r="C1447" s="41" t="s">
        <v>445</v>
      </c>
      <c r="D1447" s="41" t="s">
        <v>26</v>
      </c>
      <c r="E1447" s="41" t="s">
        <v>156</v>
      </c>
      <c r="F1447" s="41" t="s">
        <v>156</v>
      </c>
      <c r="G1447" s="41" t="s">
        <v>765</v>
      </c>
      <c r="H1447" s="41">
        <v>10</v>
      </c>
      <c r="I1447" s="41">
        <v>4352.6100074097803</v>
      </c>
      <c r="J1447" s="41">
        <v>2693</v>
      </c>
      <c r="K1447" s="41">
        <v>663</v>
      </c>
      <c r="L1447" s="41">
        <v>53.590700000000005</v>
      </c>
      <c r="M1447" s="41">
        <v>13.193700000000002</v>
      </c>
      <c r="N1447" s="41"/>
      <c r="O1447" s="41"/>
      <c r="P1447" s="41"/>
      <c r="Q1447" s="41"/>
      <c r="R1447" s="41">
        <v>2803</v>
      </c>
      <c r="S1447" s="41">
        <v>50.173699999999997</v>
      </c>
      <c r="T1447" s="41"/>
      <c r="U1447" s="41"/>
      <c r="V1447" s="41">
        <v>6159</v>
      </c>
      <c r="W1447" s="41">
        <v>116.9581</v>
      </c>
      <c r="X1447" s="41"/>
      <c r="Y1447" s="41"/>
      <c r="Z1447" s="6">
        <f>0</f>
        <v>0</v>
      </c>
      <c r="AA1447" s="6">
        <f t="shared" si="160"/>
        <v>116.9581</v>
      </c>
      <c r="AB1447" t="e">
        <f>IF(ISBLANK(Table1[[#This Row],[FY2425_Cost]])=TRUE,#N/A,Table1[[#This Row],[FY2425_Cost]])</f>
        <v>#N/A</v>
      </c>
      <c r="AC1447" s="6" t="e">
        <f t="shared" si="161"/>
        <v>#N/A</v>
      </c>
      <c r="AD1447" s="6" t="e">
        <f>SUMIFS($AB$3:AB1447,$B$3:B1447,B1447)</f>
        <v>#N/A</v>
      </c>
      <c r="AE1447" s="6">
        <f t="shared" si="162"/>
        <v>1958.6745033344012</v>
      </c>
      <c r="AF1447" s="6">
        <f t="shared" si="163"/>
        <v>1958.6745033344012</v>
      </c>
      <c r="AG1447" s="6">
        <f>VLOOKUP(Table1[[#This Row],[PracticeCode]],$AP$3:$AS$345,4,FALSE)</f>
        <v>1958.6745033344012</v>
      </c>
      <c r="AH1447" s="27">
        <f t="shared" si="164"/>
        <v>142330.34724229982</v>
      </c>
      <c r="AI1447" s="6" t="e">
        <f t="shared" si="166"/>
        <v>#N/A</v>
      </c>
    </row>
    <row r="1448" spans="1:35" x14ac:dyDescent="0.35">
      <c r="A1448" t="str">
        <f t="shared" si="165"/>
        <v>HEADSTONE ROAD SURGERYHarrow Collaborative NetworkHarrowE84680Jul4</v>
      </c>
      <c r="B1448" s="41" t="s">
        <v>444</v>
      </c>
      <c r="C1448" s="41" t="s">
        <v>445</v>
      </c>
      <c r="D1448" s="41" t="s">
        <v>26</v>
      </c>
      <c r="E1448" s="41" t="s">
        <v>156</v>
      </c>
      <c r="F1448" s="41" t="s">
        <v>156</v>
      </c>
      <c r="G1448" s="41" t="s">
        <v>759</v>
      </c>
      <c r="H1448" s="41">
        <v>4</v>
      </c>
      <c r="I1448" s="41">
        <v>4352.6100074097803</v>
      </c>
      <c r="J1448" s="41">
        <v>2536</v>
      </c>
      <c r="K1448" s="41">
        <v>478</v>
      </c>
      <c r="L1448" s="41">
        <v>46.915999999999997</v>
      </c>
      <c r="M1448" s="41">
        <v>8.843</v>
      </c>
      <c r="N1448" s="41">
        <v>1928</v>
      </c>
      <c r="O1448" s="41">
        <v>265</v>
      </c>
      <c r="P1448" s="41">
        <v>38.367200000000004</v>
      </c>
      <c r="Q1448" s="41">
        <v>5.2735000000000003</v>
      </c>
      <c r="R1448" s="41">
        <v>2197</v>
      </c>
      <c r="S1448" s="41">
        <v>39.326300000000003</v>
      </c>
      <c r="T1448" s="41">
        <v>2346</v>
      </c>
      <c r="U1448" s="41">
        <v>51.612000000000002</v>
      </c>
      <c r="V1448" s="41">
        <v>5211</v>
      </c>
      <c r="W1448" s="41">
        <v>95.085300000000004</v>
      </c>
      <c r="X1448" s="41">
        <v>4539</v>
      </c>
      <c r="Y1448" s="41">
        <v>95.252700000000004</v>
      </c>
      <c r="Z1448" s="6">
        <f>0</f>
        <v>0</v>
      </c>
      <c r="AA1448" s="6">
        <f t="shared" si="160"/>
        <v>95.085300000000004</v>
      </c>
      <c r="AB1448">
        <f>IF(ISBLANK(Table1[[#This Row],[FY2425_Cost]])=TRUE,#N/A,Table1[[#This Row],[FY2425_Cost]])</f>
        <v>95.252700000000004</v>
      </c>
      <c r="AC1448" s="6">
        <f t="shared" si="161"/>
        <v>0.16740000000000066</v>
      </c>
      <c r="AD1448" s="6" t="e">
        <f>SUMIFS($AB$3:AB1448,$B$3:B1448,B1448)</f>
        <v>#N/A</v>
      </c>
      <c r="AE1448" s="6">
        <f t="shared" si="162"/>
        <v>1958.6745033344012</v>
      </c>
      <c r="AF1448" s="6">
        <f t="shared" si="163"/>
        <v>1958.6745033344012</v>
      </c>
      <c r="AG1448" s="6">
        <f>VLOOKUP(Table1[[#This Row],[PracticeCode]],$AP$3:$AS$345,4,FALSE)</f>
        <v>1958.6745033344012</v>
      </c>
      <c r="AH1448" s="27">
        <f t="shared" si="164"/>
        <v>142330.34724229982</v>
      </c>
      <c r="AI1448" s="6" t="e">
        <f t="shared" si="166"/>
        <v>#N/A</v>
      </c>
    </row>
    <row r="1449" spans="1:35" x14ac:dyDescent="0.35">
      <c r="A1449" t="str">
        <f t="shared" si="165"/>
        <v>HEADSTONE ROAD SURGERYHarrow Collaborative NetworkHarrowE84680Jun3</v>
      </c>
      <c r="B1449" s="41" t="s">
        <v>444</v>
      </c>
      <c r="C1449" s="41" t="s">
        <v>445</v>
      </c>
      <c r="D1449" s="41" t="s">
        <v>26</v>
      </c>
      <c r="E1449" s="41" t="s">
        <v>156</v>
      </c>
      <c r="F1449" s="41" t="s">
        <v>156</v>
      </c>
      <c r="G1449" s="41" t="s">
        <v>758</v>
      </c>
      <c r="H1449" s="41">
        <v>3</v>
      </c>
      <c r="I1449" s="41">
        <v>4352.6100074097803</v>
      </c>
      <c r="J1449" s="41">
        <v>5476</v>
      </c>
      <c r="K1449" s="41">
        <v>165</v>
      </c>
      <c r="L1449" s="41">
        <v>101.306</v>
      </c>
      <c r="M1449" s="41">
        <v>3.0524999999999998</v>
      </c>
      <c r="N1449" s="41">
        <v>2119</v>
      </c>
      <c r="O1449" s="41">
        <v>549</v>
      </c>
      <c r="P1449" s="41">
        <v>42.168100000000003</v>
      </c>
      <c r="Q1449" s="41">
        <v>10.9251</v>
      </c>
      <c r="R1449" s="41">
        <v>650</v>
      </c>
      <c r="S1449" s="41">
        <v>11.635</v>
      </c>
      <c r="T1449" s="41">
        <v>2518</v>
      </c>
      <c r="U1449" s="41">
        <v>55.396000000000001</v>
      </c>
      <c r="V1449" s="41">
        <v>6291</v>
      </c>
      <c r="W1449" s="41">
        <v>115.9935</v>
      </c>
      <c r="X1449" s="41">
        <v>5186</v>
      </c>
      <c r="Y1449" s="41">
        <v>108.48920000000001</v>
      </c>
      <c r="Z1449" s="6">
        <f>0</f>
        <v>0</v>
      </c>
      <c r="AA1449" s="6">
        <f t="shared" si="160"/>
        <v>115.9935</v>
      </c>
      <c r="AB1449">
        <f>IF(ISBLANK(Table1[[#This Row],[FY2425_Cost]])=TRUE,#N/A,Table1[[#This Row],[FY2425_Cost]])</f>
        <v>108.48920000000001</v>
      </c>
      <c r="AC1449" s="6">
        <f t="shared" si="161"/>
        <v>-7.5042999999999864</v>
      </c>
      <c r="AD1449" s="6" t="e">
        <f>SUMIFS($AB$3:AB1449,$B$3:B1449,B1449)</f>
        <v>#N/A</v>
      </c>
      <c r="AE1449" s="6">
        <f t="shared" si="162"/>
        <v>1958.6745033344012</v>
      </c>
      <c r="AF1449" s="6">
        <f t="shared" si="163"/>
        <v>1958.6745033344012</v>
      </c>
      <c r="AG1449" s="6">
        <f>VLOOKUP(Table1[[#This Row],[PracticeCode]],$AP$3:$AS$345,4,FALSE)</f>
        <v>1958.6745033344012</v>
      </c>
      <c r="AH1449" s="27">
        <f t="shared" si="164"/>
        <v>142330.34724229982</v>
      </c>
      <c r="AI1449" s="6" t="e">
        <f t="shared" si="166"/>
        <v>#N/A</v>
      </c>
    </row>
    <row r="1450" spans="1:35" x14ac:dyDescent="0.35">
      <c r="A1450" t="str">
        <f t="shared" si="165"/>
        <v>HEADSTONE ROAD SURGERYHarrow Collaborative NetworkHarrowE84680Mar12</v>
      </c>
      <c r="B1450" s="41" t="s">
        <v>444</v>
      </c>
      <c r="C1450" s="41" t="s">
        <v>445</v>
      </c>
      <c r="D1450" s="41" t="s">
        <v>26</v>
      </c>
      <c r="E1450" s="41" t="s">
        <v>156</v>
      </c>
      <c r="F1450" s="41" t="s">
        <v>156</v>
      </c>
      <c r="G1450" s="41" t="s">
        <v>767</v>
      </c>
      <c r="H1450" s="41">
        <v>12</v>
      </c>
      <c r="I1450" s="41">
        <v>4352.6100074097803</v>
      </c>
      <c r="J1450" s="41">
        <v>2633</v>
      </c>
      <c r="K1450" s="41">
        <v>389</v>
      </c>
      <c r="L1450" s="41">
        <v>52.396700000000003</v>
      </c>
      <c r="M1450" s="41">
        <v>7.7411000000000003</v>
      </c>
      <c r="N1450" s="41"/>
      <c r="O1450" s="41"/>
      <c r="P1450" s="41"/>
      <c r="Q1450" s="41"/>
      <c r="R1450" s="41">
        <v>16224</v>
      </c>
      <c r="S1450" s="41">
        <v>290.40960000000001</v>
      </c>
      <c r="T1450" s="41"/>
      <c r="U1450" s="41"/>
      <c r="V1450" s="41">
        <v>19246</v>
      </c>
      <c r="W1450" s="41">
        <v>350.54740000000004</v>
      </c>
      <c r="X1450" s="41"/>
      <c r="Y1450" s="41"/>
      <c r="Z1450" s="6">
        <f>0</f>
        <v>0</v>
      </c>
      <c r="AA1450" s="6">
        <f t="shared" si="160"/>
        <v>350.54740000000004</v>
      </c>
      <c r="AB1450" t="e">
        <f>IF(ISBLANK(Table1[[#This Row],[FY2425_Cost]])=TRUE,#N/A,Table1[[#This Row],[FY2425_Cost]])</f>
        <v>#N/A</v>
      </c>
      <c r="AC1450" s="6" t="e">
        <f t="shared" si="161"/>
        <v>#N/A</v>
      </c>
      <c r="AD1450" s="6" t="e">
        <f>SUMIFS($AB$3:AB1450,$B$3:B1450,B1450)</f>
        <v>#N/A</v>
      </c>
      <c r="AE1450" s="6">
        <f t="shared" si="162"/>
        <v>1958.6745033344012</v>
      </c>
      <c r="AF1450" s="6">
        <f t="shared" si="163"/>
        <v>1958.6745033344012</v>
      </c>
      <c r="AG1450" s="6">
        <f>VLOOKUP(Table1[[#This Row],[PracticeCode]],$AP$3:$AS$345,4,FALSE)</f>
        <v>1958.6745033344012</v>
      </c>
      <c r="AH1450" s="27">
        <f t="shared" si="164"/>
        <v>142330.34724229982</v>
      </c>
      <c r="AI1450" s="6" t="e">
        <f t="shared" si="166"/>
        <v>#N/A</v>
      </c>
    </row>
    <row r="1451" spans="1:35" x14ac:dyDescent="0.35">
      <c r="A1451" t="str">
        <f t="shared" si="165"/>
        <v>HEADSTONE ROAD SURGERYHarrow Collaborative NetworkHarrowE84680May2</v>
      </c>
      <c r="B1451" s="41" t="s">
        <v>444</v>
      </c>
      <c r="C1451" s="41" t="s">
        <v>445</v>
      </c>
      <c r="D1451" s="41" t="s">
        <v>26</v>
      </c>
      <c r="E1451" s="41" t="s">
        <v>156</v>
      </c>
      <c r="F1451" s="41" t="s">
        <v>156</v>
      </c>
      <c r="G1451" s="41" t="s">
        <v>757</v>
      </c>
      <c r="H1451" s="41">
        <v>2</v>
      </c>
      <c r="I1451" s="41">
        <v>4352.6100074097803</v>
      </c>
      <c r="J1451" s="41">
        <v>19511</v>
      </c>
      <c r="K1451" s="41">
        <v>165</v>
      </c>
      <c r="L1451" s="41">
        <v>360.95349999999996</v>
      </c>
      <c r="M1451" s="41">
        <v>3.0524999999999998</v>
      </c>
      <c r="N1451" s="41">
        <v>1920</v>
      </c>
      <c r="O1451" s="41">
        <v>218</v>
      </c>
      <c r="P1451" s="41">
        <v>38.207999999999998</v>
      </c>
      <c r="Q1451" s="41">
        <v>4.3382000000000005</v>
      </c>
      <c r="R1451" s="41">
        <v>0</v>
      </c>
      <c r="S1451" s="41">
        <v>0</v>
      </c>
      <c r="T1451" s="41">
        <v>2951</v>
      </c>
      <c r="U1451" s="41">
        <v>64.921999999999997</v>
      </c>
      <c r="V1451" s="41">
        <v>19676</v>
      </c>
      <c r="W1451" s="41">
        <v>364.00599999999997</v>
      </c>
      <c r="X1451" s="41">
        <v>5089</v>
      </c>
      <c r="Y1451" s="41">
        <v>107.4682</v>
      </c>
      <c r="Z1451" s="6">
        <f>0</f>
        <v>0</v>
      </c>
      <c r="AA1451" s="6">
        <f t="shared" si="160"/>
        <v>364.00599999999997</v>
      </c>
      <c r="AB1451">
        <f>IF(ISBLANK(Table1[[#This Row],[FY2425_Cost]])=TRUE,#N/A,Table1[[#This Row],[FY2425_Cost]])</f>
        <v>107.4682</v>
      </c>
      <c r="AC1451" s="6">
        <f t="shared" si="161"/>
        <v>-256.53779999999995</v>
      </c>
      <c r="AD1451" s="6" t="e">
        <f>SUMIFS($AB$3:AB1451,$B$3:B1451,B1451)</f>
        <v>#N/A</v>
      </c>
      <c r="AE1451" s="6">
        <f t="shared" si="162"/>
        <v>1958.6745033344012</v>
      </c>
      <c r="AF1451" s="6">
        <f t="shared" si="163"/>
        <v>1958.6745033344012</v>
      </c>
      <c r="AG1451" s="6">
        <f>VLOOKUP(Table1[[#This Row],[PracticeCode]],$AP$3:$AS$345,4,FALSE)</f>
        <v>1958.6745033344012</v>
      </c>
      <c r="AH1451" s="27">
        <f t="shared" si="164"/>
        <v>142330.34724229982</v>
      </c>
      <c r="AI1451" s="6" t="e">
        <f t="shared" si="166"/>
        <v>#N/A</v>
      </c>
    </row>
    <row r="1452" spans="1:35" x14ac:dyDescent="0.35">
      <c r="A1452" t="str">
        <f t="shared" si="165"/>
        <v>HEADSTONE ROAD SURGERYHarrow Collaborative NetworkHarrowE84680Nov8</v>
      </c>
      <c r="B1452" s="41" t="s">
        <v>444</v>
      </c>
      <c r="C1452" s="41" t="s">
        <v>445</v>
      </c>
      <c r="D1452" s="41" t="s">
        <v>26</v>
      </c>
      <c r="E1452" s="41" t="s">
        <v>156</v>
      </c>
      <c r="F1452" s="41" t="s">
        <v>156</v>
      </c>
      <c r="G1452" s="41" t="s">
        <v>763</v>
      </c>
      <c r="H1452" s="41">
        <v>8</v>
      </c>
      <c r="I1452" s="41">
        <v>4352.6100074097803</v>
      </c>
      <c r="J1452" s="41">
        <v>2549</v>
      </c>
      <c r="K1452" s="41">
        <v>788</v>
      </c>
      <c r="L1452" s="41">
        <v>50.725100000000005</v>
      </c>
      <c r="M1452" s="41">
        <v>15.6812</v>
      </c>
      <c r="N1452" s="41"/>
      <c r="O1452" s="41"/>
      <c r="P1452" s="41"/>
      <c r="Q1452" s="41"/>
      <c r="R1452" s="41">
        <v>8201</v>
      </c>
      <c r="S1452" s="41">
        <v>146.7979</v>
      </c>
      <c r="T1452" s="41"/>
      <c r="U1452" s="41"/>
      <c r="V1452" s="41">
        <v>11538</v>
      </c>
      <c r="W1452" s="41">
        <v>213.20420000000001</v>
      </c>
      <c r="X1452" s="41"/>
      <c r="Y1452" s="41"/>
      <c r="Z1452" s="6">
        <f>0</f>
        <v>0</v>
      </c>
      <c r="AA1452" s="6">
        <f t="shared" si="160"/>
        <v>213.20420000000001</v>
      </c>
      <c r="AB1452" t="e">
        <f>IF(ISBLANK(Table1[[#This Row],[FY2425_Cost]])=TRUE,#N/A,Table1[[#This Row],[FY2425_Cost]])</f>
        <v>#N/A</v>
      </c>
      <c r="AC1452" s="6" t="e">
        <f t="shared" si="161"/>
        <v>#N/A</v>
      </c>
      <c r="AD1452" s="6" t="e">
        <f>SUMIFS($AB$3:AB1452,$B$3:B1452,B1452)</f>
        <v>#N/A</v>
      </c>
      <c r="AE1452" s="6">
        <f t="shared" si="162"/>
        <v>1958.6745033344012</v>
      </c>
      <c r="AF1452" s="6">
        <f t="shared" si="163"/>
        <v>1958.6745033344012</v>
      </c>
      <c r="AG1452" s="6">
        <f>VLOOKUP(Table1[[#This Row],[PracticeCode]],$AP$3:$AS$345,4,FALSE)</f>
        <v>1958.6745033344012</v>
      </c>
      <c r="AH1452" s="27">
        <f t="shared" si="164"/>
        <v>142330.34724229982</v>
      </c>
      <c r="AI1452" s="6" t="e">
        <f t="shared" si="166"/>
        <v>#N/A</v>
      </c>
    </row>
    <row r="1453" spans="1:35" x14ac:dyDescent="0.35">
      <c r="A1453" t="str">
        <f t="shared" si="165"/>
        <v>HEADSTONE ROAD SURGERYHarrow Collaborative NetworkHarrowE84680Oct7</v>
      </c>
      <c r="B1453" s="41" t="s">
        <v>444</v>
      </c>
      <c r="C1453" s="41" t="s">
        <v>445</v>
      </c>
      <c r="D1453" s="41" t="s">
        <v>26</v>
      </c>
      <c r="E1453" s="41" t="s">
        <v>156</v>
      </c>
      <c r="F1453" s="41" t="s">
        <v>156</v>
      </c>
      <c r="G1453" s="41" t="s">
        <v>762</v>
      </c>
      <c r="H1453" s="41">
        <v>7</v>
      </c>
      <c r="I1453" s="41">
        <v>4352.6100074097803</v>
      </c>
      <c r="J1453" s="41">
        <v>13573</v>
      </c>
      <c r="K1453" s="41">
        <v>975</v>
      </c>
      <c r="L1453" s="41">
        <v>270.10270000000003</v>
      </c>
      <c r="M1453" s="41">
        <v>19.4025</v>
      </c>
      <c r="N1453" s="41">
        <v>0</v>
      </c>
      <c r="O1453" s="41">
        <v>824</v>
      </c>
      <c r="P1453" s="41">
        <v>0</v>
      </c>
      <c r="Q1453" s="41">
        <v>18.54</v>
      </c>
      <c r="R1453" s="41">
        <v>2048</v>
      </c>
      <c r="S1453" s="41">
        <v>36.659199999999998</v>
      </c>
      <c r="T1453" s="41">
        <v>10253</v>
      </c>
      <c r="U1453" s="41">
        <v>225.566</v>
      </c>
      <c r="V1453" s="41">
        <v>16596</v>
      </c>
      <c r="W1453" s="41">
        <v>326.1644</v>
      </c>
      <c r="X1453" s="41">
        <v>11077</v>
      </c>
      <c r="Y1453" s="41">
        <v>244.10599999999999</v>
      </c>
      <c r="Z1453" s="6">
        <f>0</f>
        <v>0</v>
      </c>
      <c r="AA1453" s="6">
        <f t="shared" si="160"/>
        <v>326.1644</v>
      </c>
      <c r="AB1453">
        <f>IF(ISBLANK(Table1[[#This Row],[FY2425_Cost]])=TRUE,#N/A,Table1[[#This Row],[FY2425_Cost]])</f>
        <v>244.10599999999999</v>
      </c>
      <c r="AC1453" s="6">
        <f t="shared" si="161"/>
        <v>-82.058400000000006</v>
      </c>
      <c r="AD1453" s="6" t="e">
        <f>SUMIFS($AB$3:AB1453,$B$3:B1453,B1453)</f>
        <v>#N/A</v>
      </c>
      <c r="AE1453" s="6">
        <f t="shared" si="162"/>
        <v>1958.6745033344012</v>
      </c>
      <c r="AF1453" s="6">
        <f t="shared" si="163"/>
        <v>1958.6745033344012</v>
      </c>
      <c r="AG1453" s="6">
        <f>VLOOKUP(Table1[[#This Row],[PracticeCode]],$AP$3:$AS$345,4,FALSE)</f>
        <v>1958.6745033344012</v>
      </c>
      <c r="AH1453" s="27">
        <f t="shared" si="164"/>
        <v>142330.34724229982</v>
      </c>
      <c r="AI1453" s="6" t="e">
        <f t="shared" si="166"/>
        <v>#N/A</v>
      </c>
    </row>
    <row r="1454" spans="1:35" x14ac:dyDescent="0.35">
      <c r="A1454" t="str">
        <f t="shared" si="165"/>
        <v>HEADSTONE ROAD SURGERYHarrow Collaborative NetworkHarrowE84680Sep6</v>
      </c>
      <c r="B1454" s="41" t="s">
        <v>444</v>
      </c>
      <c r="C1454" s="41" t="s">
        <v>445</v>
      </c>
      <c r="D1454" s="41" t="s">
        <v>26</v>
      </c>
      <c r="E1454" s="41" t="s">
        <v>156</v>
      </c>
      <c r="F1454" s="41" t="s">
        <v>156</v>
      </c>
      <c r="G1454" s="41" t="s">
        <v>761</v>
      </c>
      <c r="H1454" s="41">
        <v>6</v>
      </c>
      <c r="I1454" s="41">
        <v>4352.6100074097803</v>
      </c>
      <c r="J1454" s="41">
        <v>3495</v>
      </c>
      <c r="K1454" s="41">
        <v>1644</v>
      </c>
      <c r="L1454" s="41">
        <v>69.5505</v>
      </c>
      <c r="M1454" s="41">
        <v>32.715600000000002</v>
      </c>
      <c r="N1454" s="41">
        <v>2968</v>
      </c>
      <c r="O1454" s="41">
        <v>180</v>
      </c>
      <c r="P1454" s="41">
        <v>66.78</v>
      </c>
      <c r="Q1454" s="41">
        <v>4.05</v>
      </c>
      <c r="R1454" s="41">
        <v>2043</v>
      </c>
      <c r="S1454" s="41">
        <v>36.569699999999997</v>
      </c>
      <c r="T1454" s="41">
        <v>19510</v>
      </c>
      <c r="U1454" s="41">
        <v>429.22</v>
      </c>
      <c r="V1454" s="41">
        <v>7182</v>
      </c>
      <c r="W1454" s="41">
        <v>138.83580000000001</v>
      </c>
      <c r="X1454" s="41">
        <v>22658</v>
      </c>
      <c r="Y1454" s="41">
        <v>500.05</v>
      </c>
      <c r="Z1454" s="6">
        <f>0</f>
        <v>0</v>
      </c>
      <c r="AA1454" s="6">
        <f t="shared" si="160"/>
        <v>138.83580000000001</v>
      </c>
      <c r="AB1454">
        <f>IF(ISBLANK(Table1[[#This Row],[FY2425_Cost]])=TRUE,#N/A,Table1[[#This Row],[FY2425_Cost]])</f>
        <v>500.05</v>
      </c>
      <c r="AC1454" s="6">
        <f t="shared" si="161"/>
        <v>361.21420000000001</v>
      </c>
      <c r="AD1454" s="6" t="e">
        <f>SUMIFS($AB$3:AB1454,$B$3:B1454,B1454)</f>
        <v>#N/A</v>
      </c>
      <c r="AE1454" s="6">
        <f t="shared" si="162"/>
        <v>1958.6745033344012</v>
      </c>
      <c r="AF1454" s="6">
        <f t="shared" si="163"/>
        <v>1958.6745033344012</v>
      </c>
      <c r="AG1454" s="6">
        <f>VLOOKUP(Table1[[#This Row],[PracticeCode]],$AP$3:$AS$345,4,FALSE)</f>
        <v>1958.6745033344012</v>
      </c>
      <c r="AH1454" s="27">
        <f t="shared" si="164"/>
        <v>142330.34724229982</v>
      </c>
      <c r="AI1454" s="6" t="e">
        <f t="shared" si="166"/>
        <v>#N/A</v>
      </c>
    </row>
    <row r="1455" spans="1:35" x14ac:dyDescent="0.35">
      <c r="A1455" t="str">
        <f t="shared" si="165"/>
        <v>HEATHROW MEDICAL CENTRELong Lane First Care Group PCNHillingdonE86637Apr1</v>
      </c>
      <c r="B1455" s="41" t="s">
        <v>731</v>
      </c>
      <c r="C1455" s="41" t="s">
        <v>503</v>
      </c>
      <c r="D1455" s="41" t="s">
        <v>8</v>
      </c>
      <c r="E1455" s="41" t="s">
        <v>158</v>
      </c>
      <c r="F1455" s="41" t="s">
        <v>158</v>
      </c>
      <c r="G1455" s="41" t="s">
        <v>756</v>
      </c>
      <c r="H1455" s="41">
        <v>1</v>
      </c>
      <c r="I1455" s="41">
        <v>6066.2617204492399</v>
      </c>
      <c r="J1455" s="41">
        <v>5647</v>
      </c>
      <c r="K1455" s="41">
        <v>835</v>
      </c>
      <c r="L1455" s="41">
        <v>104.4695</v>
      </c>
      <c r="M1455" s="41">
        <v>15.4475</v>
      </c>
      <c r="N1455" s="41">
        <v>10522</v>
      </c>
      <c r="O1455" s="41">
        <v>3260</v>
      </c>
      <c r="P1455" s="41">
        <v>209.3878</v>
      </c>
      <c r="Q1455" s="41">
        <v>64.874000000000009</v>
      </c>
      <c r="R1455" s="41">
        <v>1954</v>
      </c>
      <c r="S1455" s="41">
        <v>34.976599999999998</v>
      </c>
      <c r="T1455" s="41">
        <v>0</v>
      </c>
      <c r="U1455" s="41">
        <v>0</v>
      </c>
      <c r="V1455" s="41">
        <v>8436</v>
      </c>
      <c r="W1455" s="41">
        <v>154.89359999999999</v>
      </c>
      <c r="X1455" s="41">
        <v>13782</v>
      </c>
      <c r="Y1455" s="41">
        <v>274.26179999999999</v>
      </c>
      <c r="Z1455" s="6">
        <f>0</f>
        <v>0</v>
      </c>
      <c r="AA1455" s="6">
        <f t="shared" si="160"/>
        <v>154.89359999999999</v>
      </c>
      <c r="AB1455">
        <f>IF(ISBLANK(Table1[[#This Row],[FY2425_Cost]])=TRUE,#N/A,Table1[[#This Row],[FY2425_Cost]])</f>
        <v>274.26179999999999</v>
      </c>
      <c r="AC1455" s="6">
        <f t="shared" si="161"/>
        <v>119.3682</v>
      </c>
      <c r="AD1455" s="6">
        <f>SUMIFS($AB$3:AB1455,$B$3:B1455,B1455)</f>
        <v>274.26179999999999</v>
      </c>
      <c r="AE1455" s="6">
        <f t="shared" si="162"/>
        <v>2729.817774202158</v>
      </c>
      <c r="AF1455" s="6">
        <f t="shared" si="163"/>
        <v>2729.817774202158</v>
      </c>
      <c r="AG1455" s="6">
        <f>VLOOKUP(Table1[[#This Row],[PracticeCode]],$AP$3:$AS$345,4,FALSE)</f>
        <v>2729.817774202158</v>
      </c>
      <c r="AH1455" s="27">
        <f t="shared" si="164"/>
        <v>198366.75825869016</v>
      </c>
      <c r="AI1455" s="6">
        <f t="shared" si="166"/>
        <v>0</v>
      </c>
    </row>
    <row r="1456" spans="1:35" x14ac:dyDescent="0.35">
      <c r="A1456" t="str">
        <f t="shared" si="165"/>
        <v>HEATHROW MEDICAL CENTRELong Lane First Care Group PCNHillingdonE86637Aug5</v>
      </c>
      <c r="B1456" s="41" t="s">
        <v>731</v>
      </c>
      <c r="C1456" s="41" t="s">
        <v>503</v>
      </c>
      <c r="D1456" s="41" t="s">
        <v>8</v>
      </c>
      <c r="E1456" s="41" t="s">
        <v>158</v>
      </c>
      <c r="F1456" s="41" t="s">
        <v>158</v>
      </c>
      <c r="G1456" s="41" t="s">
        <v>760</v>
      </c>
      <c r="H1456" s="41">
        <v>5</v>
      </c>
      <c r="I1456" s="41">
        <v>6066.2617204492399</v>
      </c>
      <c r="J1456" s="41">
        <v>5191</v>
      </c>
      <c r="K1456" s="41">
        <v>1333</v>
      </c>
      <c r="L1456" s="41">
        <v>96.033499999999989</v>
      </c>
      <c r="M1456" s="41">
        <v>24.660499999999999</v>
      </c>
      <c r="N1456" s="41">
        <v>8707</v>
      </c>
      <c r="O1456" s="41">
        <v>1025</v>
      </c>
      <c r="P1456" s="41">
        <v>173.26930000000002</v>
      </c>
      <c r="Q1456" s="41">
        <v>20.397500000000001</v>
      </c>
      <c r="R1456" s="41">
        <v>2023</v>
      </c>
      <c r="S1456" s="41">
        <v>36.2117</v>
      </c>
      <c r="T1456" s="41">
        <v>0</v>
      </c>
      <c r="U1456" s="41">
        <v>0</v>
      </c>
      <c r="V1456" s="41">
        <v>8547</v>
      </c>
      <c r="W1456" s="41">
        <v>156.9057</v>
      </c>
      <c r="X1456" s="41">
        <v>9732</v>
      </c>
      <c r="Y1456" s="41">
        <v>193.66680000000002</v>
      </c>
      <c r="Z1456" s="6">
        <f>0</f>
        <v>0</v>
      </c>
      <c r="AA1456" s="6">
        <f t="shared" si="160"/>
        <v>156.9057</v>
      </c>
      <c r="AB1456">
        <f>IF(ISBLANK(Table1[[#This Row],[FY2425_Cost]])=TRUE,#N/A,Table1[[#This Row],[FY2425_Cost]])</f>
        <v>193.66680000000002</v>
      </c>
      <c r="AC1456" s="6">
        <f t="shared" si="161"/>
        <v>36.761100000000027</v>
      </c>
      <c r="AD1456" s="6">
        <f>SUMIFS($AB$3:AB1456,$B$3:B1456,B1456)</f>
        <v>467.92860000000002</v>
      </c>
      <c r="AE1456" s="6">
        <f t="shared" si="162"/>
        <v>2729.817774202158</v>
      </c>
      <c r="AF1456" s="6">
        <f t="shared" si="163"/>
        <v>2729.817774202158</v>
      </c>
      <c r="AG1456" s="6">
        <f>VLOOKUP(Table1[[#This Row],[PracticeCode]],$AP$3:$AS$345,4,FALSE)</f>
        <v>2729.817774202158</v>
      </c>
      <c r="AH1456" s="27">
        <f t="shared" si="164"/>
        <v>198366.75825869016</v>
      </c>
      <c r="AI1456" s="6">
        <f t="shared" si="166"/>
        <v>0</v>
      </c>
    </row>
    <row r="1457" spans="1:35" x14ac:dyDescent="0.35">
      <c r="A1457" t="str">
        <f t="shared" si="165"/>
        <v>HEATHROW MEDICAL CENTRELong Lane First Care Group PCNHillingdonE86637Dec9</v>
      </c>
      <c r="B1457" s="41" t="s">
        <v>731</v>
      </c>
      <c r="C1457" s="41" t="s">
        <v>503</v>
      </c>
      <c r="D1457" s="41" t="s">
        <v>8</v>
      </c>
      <c r="E1457" s="41" t="s">
        <v>158</v>
      </c>
      <c r="F1457" s="41" t="s">
        <v>158</v>
      </c>
      <c r="G1457" s="41" t="s">
        <v>764</v>
      </c>
      <c r="H1457" s="41">
        <v>9</v>
      </c>
      <c r="I1457" s="41">
        <v>6066.2617204492399</v>
      </c>
      <c r="J1457" s="41">
        <v>8389</v>
      </c>
      <c r="K1457" s="41">
        <v>972</v>
      </c>
      <c r="L1457" s="41">
        <v>166.94110000000001</v>
      </c>
      <c r="M1457" s="41">
        <v>19.3428</v>
      </c>
      <c r="N1457" s="41"/>
      <c r="O1457" s="41"/>
      <c r="P1457" s="41"/>
      <c r="Q1457" s="41"/>
      <c r="R1457" s="41">
        <v>0</v>
      </c>
      <c r="S1457" s="41">
        <v>0</v>
      </c>
      <c r="T1457" s="41"/>
      <c r="U1457" s="41"/>
      <c r="V1457" s="41">
        <v>9361</v>
      </c>
      <c r="W1457" s="41">
        <v>186.28390000000002</v>
      </c>
      <c r="X1457" s="41"/>
      <c r="Y1457" s="41"/>
      <c r="Z1457" s="6">
        <f>0</f>
        <v>0</v>
      </c>
      <c r="AA1457" s="6">
        <f t="shared" si="160"/>
        <v>186.28390000000002</v>
      </c>
      <c r="AB1457" t="e">
        <f>IF(ISBLANK(Table1[[#This Row],[FY2425_Cost]])=TRUE,#N/A,Table1[[#This Row],[FY2425_Cost]])</f>
        <v>#N/A</v>
      </c>
      <c r="AC1457" s="6" t="e">
        <f t="shared" si="161"/>
        <v>#N/A</v>
      </c>
      <c r="AD1457" s="6" t="e">
        <f>SUMIFS($AB$3:AB1457,$B$3:B1457,B1457)</f>
        <v>#N/A</v>
      </c>
      <c r="AE1457" s="6">
        <f t="shared" si="162"/>
        <v>2729.817774202158</v>
      </c>
      <c r="AF1457" s="6">
        <f t="shared" si="163"/>
        <v>2729.817774202158</v>
      </c>
      <c r="AG1457" s="6">
        <f>VLOOKUP(Table1[[#This Row],[PracticeCode]],$AP$3:$AS$345,4,FALSE)</f>
        <v>2729.817774202158</v>
      </c>
      <c r="AH1457" s="27">
        <f t="shared" si="164"/>
        <v>198366.75825869016</v>
      </c>
      <c r="AI1457" s="6" t="e">
        <f t="shared" si="166"/>
        <v>#N/A</v>
      </c>
    </row>
    <row r="1458" spans="1:35" x14ac:dyDescent="0.35">
      <c r="A1458" t="str">
        <f t="shared" si="165"/>
        <v>HEATHROW MEDICAL CENTRELong Lane First Care Group PCNHillingdonE86637Feb11</v>
      </c>
      <c r="B1458" s="41" t="s">
        <v>731</v>
      </c>
      <c r="C1458" s="41" t="s">
        <v>503</v>
      </c>
      <c r="D1458" s="41" t="s">
        <v>8</v>
      </c>
      <c r="E1458" s="41" t="s">
        <v>158</v>
      </c>
      <c r="F1458" s="41" t="s">
        <v>158</v>
      </c>
      <c r="G1458" s="41" t="s">
        <v>766</v>
      </c>
      <c r="H1458" s="41">
        <v>11</v>
      </c>
      <c r="I1458" s="41">
        <v>6066.2617204492399</v>
      </c>
      <c r="J1458" s="41">
        <v>10078</v>
      </c>
      <c r="K1458" s="41">
        <v>1011</v>
      </c>
      <c r="L1458" s="41">
        <v>200.5522</v>
      </c>
      <c r="M1458" s="41">
        <v>20.1189</v>
      </c>
      <c r="N1458" s="41"/>
      <c r="O1458" s="41"/>
      <c r="P1458" s="41"/>
      <c r="Q1458" s="41"/>
      <c r="R1458" s="41">
        <v>0</v>
      </c>
      <c r="S1458" s="41">
        <v>0</v>
      </c>
      <c r="T1458" s="41"/>
      <c r="U1458" s="41"/>
      <c r="V1458" s="41">
        <v>11089</v>
      </c>
      <c r="W1458" s="41">
        <v>220.6711</v>
      </c>
      <c r="X1458" s="41"/>
      <c r="Y1458" s="41"/>
      <c r="Z1458" s="6">
        <f>0</f>
        <v>0</v>
      </c>
      <c r="AA1458" s="6">
        <f t="shared" si="160"/>
        <v>220.6711</v>
      </c>
      <c r="AB1458" t="e">
        <f>IF(ISBLANK(Table1[[#This Row],[FY2425_Cost]])=TRUE,#N/A,Table1[[#This Row],[FY2425_Cost]])</f>
        <v>#N/A</v>
      </c>
      <c r="AC1458" s="6" t="e">
        <f t="shared" si="161"/>
        <v>#N/A</v>
      </c>
      <c r="AD1458" s="6" t="e">
        <f>SUMIFS($AB$3:AB1458,$B$3:B1458,B1458)</f>
        <v>#N/A</v>
      </c>
      <c r="AE1458" s="6">
        <f t="shared" si="162"/>
        <v>2729.817774202158</v>
      </c>
      <c r="AF1458" s="6">
        <f t="shared" si="163"/>
        <v>2729.817774202158</v>
      </c>
      <c r="AG1458" s="6">
        <f>VLOOKUP(Table1[[#This Row],[PracticeCode]],$AP$3:$AS$345,4,FALSE)</f>
        <v>2729.817774202158</v>
      </c>
      <c r="AH1458" s="27">
        <f t="shared" si="164"/>
        <v>198366.75825869016</v>
      </c>
      <c r="AI1458" s="6" t="e">
        <f t="shared" si="166"/>
        <v>#N/A</v>
      </c>
    </row>
    <row r="1459" spans="1:35" x14ac:dyDescent="0.35">
      <c r="A1459" t="str">
        <f t="shared" si="165"/>
        <v>HEATHROW MEDICAL CENTRELong Lane First Care Group PCNHillingdonE86637Jan10</v>
      </c>
      <c r="B1459" s="41" t="s">
        <v>731</v>
      </c>
      <c r="C1459" s="41" t="s">
        <v>503</v>
      </c>
      <c r="D1459" s="41" t="s">
        <v>8</v>
      </c>
      <c r="E1459" s="41" t="s">
        <v>158</v>
      </c>
      <c r="F1459" s="41" t="s">
        <v>158</v>
      </c>
      <c r="G1459" s="41" t="s">
        <v>765</v>
      </c>
      <c r="H1459" s="41">
        <v>10</v>
      </c>
      <c r="I1459" s="41">
        <v>6066.2617204492399</v>
      </c>
      <c r="J1459" s="41">
        <v>13551</v>
      </c>
      <c r="K1459" s="41">
        <v>1444</v>
      </c>
      <c r="L1459" s="41">
        <v>269.66489999999999</v>
      </c>
      <c r="M1459" s="41">
        <v>28.735600000000002</v>
      </c>
      <c r="N1459" s="41"/>
      <c r="O1459" s="41"/>
      <c r="P1459" s="41"/>
      <c r="Q1459" s="41"/>
      <c r="R1459" s="41">
        <v>0</v>
      </c>
      <c r="S1459" s="41">
        <v>0</v>
      </c>
      <c r="T1459" s="41"/>
      <c r="U1459" s="41"/>
      <c r="V1459" s="41">
        <v>14995</v>
      </c>
      <c r="W1459" s="41">
        <v>298.40049999999997</v>
      </c>
      <c r="X1459" s="41"/>
      <c r="Y1459" s="41"/>
      <c r="Z1459" s="6">
        <f>0</f>
        <v>0</v>
      </c>
      <c r="AA1459" s="6">
        <f t="shared" si="160"/>
        <v>298.40049999999997</v>
      </c>
      <c r="AB1459" t="e">
        <f>IF(ISBLANK(Table1[[#This Row],[FY2425_Cost]])=TRUE,#N/A,Table1[[#This Row],[FY2425_Cost]])</f>
        <v>#N/A</v>
      </c>
      <c r="AC1459" s="6" t="e">
        <f t="shared" si="161"/>
        <v>#N/A</v>
      </c>
      <c r="AD1459" s="6" t="e">
        <f>SUMIFS($AB$3:AB1459,$B$3:B1459,B1459)</f>
        <v>#N/A</v>
      </c>
      <c r="AE1459" s="6">
        <f t="shared" si="162"/>
        <v>2729.817774202158</v>
      </c>
      <c r="AF1459" s="6">
        <f t="shared" si="163"/>
        <v>2729.817774202158</v>
      </c>
      <c r="AG1459" s="6">
        <f>VLOOKUP(Table1[[#This Row],[PracticeCode]],$AP$3:$AS$345,4,FALSE)</f>
        <v>2729.817774202158</v>
      </c>
      <c r="AH1459" s="27">
        <f t="shared" si="164"/>
        <v>198366.75825869016</v>
      </c>
      <c r="AI1459" s="6" t="e">
        <f t="shared" si="166"/>
        <v>#N/A</v>
      </c>
    </row>
    <row r="1460" spans="1:35" x14ac:dyDescent="0.35">
      <c r="A1460" t="str">
        <f t="shared" si="165"/>
        <v>HEATHROW MEDICAL CENTRELong Lane First Care Group PCNHillingdonE86637Jul4</v>
      </c>
      <c r="B1460" s="41" t="s">
        <v>731</v>
      </c>
      <c r="C1460" s="41" t="s">
        <v>503</v>
      </c>
      <c r="D1460" s="41" t="s">
        <v>8</v>
      </c>
      <c r="E1460" s="41" t="s">
        <v>158</v>
      </c>
      <c r="F1460" s="41" t="s">
        <v>158</v>
      </c>
      <c r="G1460" s="41" t="s">
        <v>759</v>
      </c>
      <c r="H1460" s="41">
        <v>4</v>
      </c>
      <c r="I1460" s="41">
        <v>6066.2617204492399</v>
      </c>
      <c r="J1460" s="41">
        <v>7798</v>
      </c>
      <c r="K1460" s="41">
        <v>1453</v>
      </c>
      <c r="L1460" s="41">
        <v>144.26300000000001</v>
      </c>
      <c r="M1460" s="41">
        <v>26.880499999999998</v>
      </c>
      <c r="N1460" s="41">
        <v>10216</v>
      </c>
      <c r="O1460" s="41">
        <v>1495</v>
      </c>
      <c r="P1460" s="41">
        <v>203.29840000000002</v>
      </c>
      <c r="Q1460" s="41">
        <v>29.750500000000002</v>
      </c>
      <c r="R1460" s="41">
        <v>1949</v>
      </c>
      <c r="S1460" s="41">
        <v>34.887099999999997</v>
      </c>
      <c r="T1460" s="41">
        <v>0</v>
      </c>
      <c r="U1460" s="41">
        <v>0</v>
      </c>
      <c r="V1460" s="41">
        <v>11200</v>
      </c>
      <c r="W1460" s="41">
        <v>206.03060000000002</v>
      </c>
      <c r="X1460" s="41">
        <v>11711</v>
      </c>
      <c r="Y1460" s="41">
        <v>233.0489</v>
      </c>
      <c r="Z1460" s="6">
        <f>0</f>
        <v>0</v>
      </c>
      <c r="AA1460" s="6">
        <f t="shared" si="160"/>
        <v>206.03060000000002</v>
      </c>
      <c r="AB1460">
        <f>IF(ISBLANK(Table1[[#This Row],[FY2425_Cost]])=TRUE,#N/A,Table1[[#This Row],[FY2425_Cost]])</f>
        <v>233.0489</v>
      </c>
      <c r="AC1460" s="6">
        <f t="shared" si="161"/>
        <v>27.018299999999982</v>
      </c>
      <c r="AD1460" s="6" t="e">
        <f>SUMIFS($AB$3:AB1460,$B$3:B1460,B1460)</f>
        <v>#N/A</v>
      </c>
      <c r="AE1460" s="6">
        <f t="shared" si="162"/>
        <v>2729.817774202158</v>
      </c>
      <c r="AF1460" s="6">
        <f t="shared" si="163"/>
        <v>2729.817774202158</v>
      </c>
      <c r="AG1460" s="6">
        <f>VLOOKUP(Table1[[#This Row],[PracticeCode]],$AP$3:$AS$345,4,FALSE)</f>
        <v>2729.817774202158</v>
      </c>
      <c r="AH1460" s="27">
        <f t="shared" si="164"/>
        <v>198366.75825869016</v>
      </c>
      <c r="AI1460" s="6" t="e">
        <f t="shared" si="166"/>
        <v>#N/A</v>
      </c>
    </row>
    <row r="1461" spans="1:35" x14ac:dyDescent="0.35">
      <c r="A1461" t="str">
        <f t="shared" si="165"/>
        <v>HEATHROW MEDICAL CENTRELong Lane First Care Group PCNHillingdonE86637Jun3</v>
      </c>
      <c r="B1461" s="41" t="s">
        <v>731</v>
      </c>
      <c r="C1461" s="41" t="s">
        <v>503</v>
      </c>
      <c r="D1461" s="41" t="s">
        <v>8</v>
      </c>
      <c r="E1461" s="41" t="s">
        <v>158</v>
      </c>
      <c r="F1461" s="41" t="s">
        <v>158</v>
      </c>
      <c r="G1461" s="41" t="s">
        <v>758</v>
      </c>
      <c r="H1461" s="41">
        <v>3</v>
      </c>
      <c r="I1461" s="41">
        <v>6066.2617204492399</v>
      </c>
      <c r="J1461" s="41">
        <v>7197</v>
      </c>
      <c r="K1461" s="41">
        <v>2486</v>
      </c>
      <c r="L1461" s="41">
        <v>133.14449999999999</v>
      </c>
      <c r="M1461" s="41">
        <v>45.991</v>
      </c>
      <c r="N1461" s="41">
        <v>38861</v>
      </c>
      <c r="O1461" s="41">
        <v>1541</v>
      </c>
      <c r="P1461" s="41">
        <v>773.33390000000009</v>
      </c>
      <c r="Q1461" s="41">
        <v>30.665900000000001</v>
      </c>
      <c r="R1461" s="41">
        <v>2276</v>
      </c>
      <c r="S1461" s="41">
        <v>40.740400000000001</v>
      </c>
      <c r="T1461" s="41">
        <v>0</v>
      </c>
      <c r="U1461" s="41">
        <v>0</v>
      </c>
      <c r="V1461" s="41">
        <v>11959</v>
      </c>
      <c r="W1461" s="41">
        <v>219.87589999999997</v>
      </c>
      <c r="X1461" s="41">
        <v>40402</v>
      </c>
      <c r="Y1461" s="41">
        <v>803.99980000000005</v>
      </c>
      <c r="Z1461" s="6">
        <f>0</f>
        <v>0</v>
      </c>
      <c r="AA1461" s="6">
        <f t="shared" si="160"/>
        <v>219.87589999999997</v>
      </c>
      <c r="AB1461">
        <f>IF(ISBLANK(Table1[[#This Row],[FY2425_Cost]])=TRUE,#N/A,Table1[[#This Row],[FY2425_Cost]])</f>
        <v>803.99980000000005</v>
      </c>
      <c r="AC1461" s="6">
        <f t="shared" si="161"/>
        <v>584.12390000000005</v>
      </c>
      <c r="AD1461" s="6" t="e">
        <f>SUMIFS($AB$3:AB1461,$B$3:B1461,B1461)</f>
        <v>#N/A</v>
      </c>
      <c r="AE1461" s="6">
        <f t="shared" si="162"/>
        <v>2729.817774202158</v>
      </c>
      <c r="AF1461" s="6">
        <f t="shared" si="163"/>
        <v>2729.817774202158</v>
      </c>
      <c r="AG1461" s="6">
        <f>VLOOKUP(Table1[[#This Row],[PracticeCode]],$AP$3:$AS$345,4,FALSE)</f>
        <v>2729.817774202158</v>
      </c>
      <c r="AH1461" s="27">
        <f t="shared" si="164"/>
        <v>198366.75825869016</v>
      </c>
      <c r="AI1461" s="6" t="e">
        <f t="shared" si="166"/>
        <v>#N/A</v>
      </c>
    </row>
    <row r="1462" spans="1:35" x14ac:dyDescent="0.35">
      <c r="A1462" t="str">
        <f t="shared" si="165"/>
        <v>HEATHROW MEDICAL CENTRELong Lane First Care Group PCNHillingdonE86637Mar12</v>
      </c>
      <c r="B1462" s="41" t="s">
        <v>731</v>
      </c>
      <c r="C1462" s="41" t="s">
        <v>503</v>
      </c>
      <c r="D1462" s="41" t="s">
        <v>8</v>
      </c>
      <c r="E1462" s="41" t="s">
        <v>158</v>
      </c>
      <c r="F1462" s="41" t="s">
        <v>158</v>
      </c>
      <c r="G1462" s="41" t="s">
        <v>767</v>
      </c>
      <c r="H1462" s="41">
        <v>12</v>
      </c>
      <c r="I1462" s="41">
        <v>6066.2617204492399</v>
      </c>
      <c r="J1462" s="41">
        <v>30244</v>
      </c>
      <c r="K1462" s="41">
        <v>2154</v>
      </c>
      <c r="L1462" s="41">
        <v>601.85559999999998</v>
      </c>
      <c r="M1462" s="41">
        <v>42.864600000000003</v>
      </c>
      <c r="N1462" s="41"/>
      <c r="O1462" s="41"/>
      <c r="P1462" s="41"/>
      <c r="Q1462" s="41"/>
      <c r="R1462" s="41">
        <v>0</v>
      </c>
      <c r="S1462" s="41">
        <v>0</v>
      </c>
      <c r="T1462" s="41"/>
      <c r="U1462" s="41"/>
      <c r="V1462" s="41">
        <v>32398</v>
      </c>
      <c r="W1462" s="41">
        <v>644.72019999999998</v>
      </c>
      <c r="X1462" s="41"/>
      <c r="Y1462" s="41"/>
      <c r="Z1462" s="6">
        <f>0</f>
        <v>0</v>
      </c>
      <c r="AA1462" s="6">
        <f t="shared" si="160"/>
        <v>644.72019999999998</v>
      </c>
      <c r="AB1462" t="e">
        <f>IF(ISBLANK(Table1[[#This Row],[FY2425_Cost]])=TRUE,#N/A,Table1[[#This Row],[FY2425_Cost]])</f>
        <v>#N/A</v>
      </c>
      <c r="AC1462" s="6" t="e">
        <f t="shared" si="161"/>
        <v>#N/A</v>
      </c>
      <c r="AD1462" s="6" t="e">
        <f>SUMIFS($AB$3:AB1462,$B$3:B1462,B1462)</f>
        <v>#N/A</v>
      </c>
      <c r="AE1462" s="6">
        <f t="shared" si="162"/>
        <v>2729.817774202158</v>
      </c>
      <c r="AF1462" s="6">
        <f t="shared" si="163"/>
        <v>2729.817774202158</v>
      </c>
      <c r="AG1462" s="6">
        <f>VLOOKUP(Table1[[#This Row],[PracticeCode]],$AP$3:$AS$345,4,FALSE)</f>
        <v>2729.817774202158</v>
      </c>
      <c r="AH1462" s="27">
        <f t="shared" si="164"/>
        <v>198366.75825869016</v>
      </c>
      <c r="AI1462" s="6" t="e">
        <f t="shared" si="166"/>
        <v>#N/A</v>
      </c>
    </row>
    <row r="1463" spans="1:35" x14ac:dyDescent="0.35">
      <c r="A1463" t="str">
        <f t="shared" si="165"/>
        <v>HEATHROW MEDICAL CENTRELong Lane First Care Group PCNHillingdonE86637May2</v>
      </c>
      <c r="B1463" s="41" t="s">
        <v>731</v>
      </c>
      <c r="C1463" s="41" t="s">
        <v>503</v>
      </c>
      <c r="D1463" s="41" t="s">
        <v>8</v>
      </c>
      <c r="E1463" s="41" t="s">
        <v>158</v>
      </c>
      <c r="F1463" s="41" t="s">
        <v>158</v>
      </c>
      <c r="G1463" s="41" t="s">
        <v>757</v>
      </c>
      <c r="H1463" s="41">
        <v>2</v>
      </c>
      <c r="I1463" s="41">
        <v>6066.2617204492399</v>
      </c>
      <c r="J1463" s="41">
        <v>8997</v>
      </c>
      <c r="K1463" s="41">
        <v>855</v>
      </c>
      <c r="L1463" s="41">
        <v>166.44450000000001</v>
      </c>
      <c r="M1463" s="41">
        <v>15.817499999999999</v>
      </c>
      <c r="N1463" s="41">
        <v>8608</v>
      </c>
      <c r="O1463" s="41">
        <v>1088</v>
      </c>
      <c r="P1463" s="41">
        <v>171.29920000000001</v>
      </c>
      <c r="Q1463" s="41">
        <v>21.651200000000003</v>
      </c>
      <c r="R1463" s="41">
        <v>2088</v>
      </c>
      <c r="S1463" s="41">
        <v>37.3752</v>
      </c>
      <c r="T1463" s="41">
        <v>0</v>
      </c>
      <c r="U1463" s="41">
        <v>0</v>
      </c>
      <c r="V1463" s="41">
        <v>11940</v>
      </c>
      <c r="W1463" s="41">
        <v>219.63720000000001</v>
      </c>
      <c r="X1463" s="41">
        <v>9696</v>
      </c>
      <c r="Y1463" s="41">
        <v>192.9504</v>
      </c>
      <c r="Z1463" s="6">
        <f>0</f>
        <v>0</v>
      </c>
      <c r="AA1463" s="6">
        <f t="shared" ref="AA1463:AA1526" si="167">IFERROR(W1463*1,#N/A)</f>
        <v>219.63720000000001</v>
      </c>
      <c r="AB1463">
        <f>IF(ISBLANK(Table1[[#This Row],[FY2425_Cost]])=TRUE,#N/A,Table1[[#This Row],[FY2425_Cost]])</f>
        <v>192.9504</v>
      </c>
      <c r="AC1463" s="6">
        <f t="shared" ref="AC1463:AC1526" si="168">AB1463-AA1463</f>
        <v>-26.686800000000005</v>
      </c>
      <c r="AD1463" s="6" t="e">
        <f>SUMIFS($AB$3:AB1463,$B$3:B1463,B1463)</f>
        <v>#N/A</v>
      </c>
      <c r="AE1463" s="6">
        <f t="shared" ref="AE1463:AE1526" si="169">IFERROR(I1463*$AE$1,#N/A)</f>
        <v>2729.817774202158</v>
      </c>
      <c r="AF1463" s="6">
        <f t="shared" ref="AF1463:AF1526" si="170">AE1463+Z1463</f>
        <v>2729.817774202158</v>
      </c>
      <c r="AG1463" s="6">
        <f>VLOOKUP(Table1[[#This Row],[PracticeCode]],$AP$3:$AS$345,4,FALSE)</f>
        <v>2729.817774202158</v>
      </c>
      <c r="AH1463" s="27">
        <f t="shared" ref="AH1463:AH1526" si="171">IFERROR(I1463*$AH$1,#N/A)</f>
        <v>198366.75825869016</v>
      </c>
      <c r="AI1463" s="6" t="e">
        <f t="shared" si="166"/>
        <v>#N/A</v>
      </c>
    </row>
    <row r="1464" spans="1:35" x14ac:dyDescent="0.35">
      <c r="A1464" t="str">
        <f t="shared" si="165"/>
        <v>HEATHROW MEDICAL CENTRELong Lane First Care Group PCNHillingdonE86637Nov8</v>
      </c>
      <c r="B1464" s="41" t="s">
        <v>731</v>
      </c>
      <c r="C1464" s="41" t="s">
        <v>503</v>
      </c>
      <c r="D1464" s="41" t="s">
        <v>8</v>
      </c>
      <c r="E1464" s="41" t="s">
        <v>158</v>
      </c>
      <c r="F1464" s="41" t="s">
        <v>158</v>
      </c>
      <c r="G1464" s="41" t="s">
        <v>763</v>
      </c>
      <c r="H1464" s="41">
        <v>8</v>
      </c>
      <c r="I1464" s="41">
        <v>6066.2617204492399</v>
      </c>
      <c r="J1464" s="41">
        <v>14699</v>
      </c>
      <c r="K1464" s="41">
        <v>1059</v>
      </c>
      <c r="L1464" s="41">
        <v>292.51010000000002</v>
      </c>
      <c r="M1464" s="41">
        <v>21.074100000000001</v>
      </c>
      <c r="N1464" s="41"/>
      <c r="O1464" s="41"/>
      <c r="P1464" s="41"/>
      <c r="Q1464" s="41"/>
      <c r="R1464" s="41">
        <v>0</v>
      </c>
      <c r="S1464" s="41">
        <v>0</v>
      </c>
      <c r="T1464" s="41"/>
      <c r="U1464" s="41"/>
      <c r="V1464" s="41">
        <v>15758</v>
      </c>
      <c r="W1464" s="41">
        <v>313.58420000000001</v>
      </c>
      <c r="X1464" s="41"/>
      <c r="Y1464" s="41"/>
      <c r="Z1464" s="6">
        <f>0</f>
        <v>0</v>
      </c>
      <c r="AA1464" s="6">
        <f t="shared" si="167"/>
        <v>313.58420000000001</v>
      </c>
      <c r="AB1464" t="e">
        <f>IF(ISBLANK(Table1[[#This Row],[FY2425_Cost]])=TRUE,#N/A,Table1[[#This Row],[FY2425_Cost]])</f>
        <v>#N/A</v>
      </c>
      <c r="AC1464" s="6" t="e">
        <f t="shared" si="168"/>
        <v>#N/A</v>
      </c>
      <c r="AD1464" s="6" t="e">
        <f>SUMIFS($AB$3:AB1464,$B$3:B1464,B1464)</f>
        <v>#N/A</v>
      </c>
      <c r="AE1464" s="6">
        <f t="shared" si="169"/>
        <v>2729.817774202158</v>
      </c>
      <c r="AF1464" s="6">
        <f t="shared" si="170"/>
        <v>2729.817774202158</v>
      </c>
      <c r="AG1464" s="6">
        <f>VLOOKUP(Table1[[#This Row],[PracticeCode]],$AP$3:$AS$345,4,FALSE)</f>
        <v>2729.817774202158</v>
      </c>
      <c r="AH1464" s="27">
        <f t="shared" si="171"/>
        <v>198366.75825869016</v>
      </c>
      <c r="AI1464" s="6" t="e">
        <f t="shared" si="166"/>
        <v>#N/A</v>
      </c>
    </row>
    <row r="1465" spans="1:35" x14ac:dyDescent="0.35">
      <c r="A1465" t="str">
        <f t="shared" si="165"/>
        <v>HEATHROW MEDICAL CENTRELong Lane First Care Group PCNHillingdonE86637Oct7</v>
      </c>
      <c r="B1465" s="41" t="s">
        <v>731</v>
      </c>
      <c r="C1465" s="41" t="s">
        <v>503</v>
      </c>
      <c r="D1465" s="41" t="s">
        <v>8</v>
      </c>
      <c r="E1465" s="41" t="s">
        <v>158</v>
      </c>
      <c r="F1465" s="41" t="s">
        <v>158</v>
      </c>
      <c r="G1465" s="41" t="s">
        <v>762</v>
      </c>
      <c r="H1465" s="41">
        <v>7</v>
      </c>
      <c r="I1465" s="41">
        <v>6066.2617204492399</v>
      </c>
      <c r="J1465" s="41">
        <v>8357</v>
      </c>
      <c r="K1465" s="41">
        <v>6394</v>
      </c>
      <c r="L1465" s="41">
        <v>166.30430000000001</v>
      </c>
      <c r="M1465" s="41">
        <v>127.2406</v>
      </c>
      <c r="N1465" s="41">
        <v>0</v>
      </c>
      <c r="O1465" s="41">
        <v>4344</v>
      </c>
      <c r="P1465" s="41">
        <v>0</v>
      </c>
      <c r="Q1465" s="41">
        <v>97.74</v>
      </c>
      <c r="R1465" s="41">
        <v>719</v>
      </c>
      <c r="S1465" s="41">
        <v>12.870100000000001</v>
      </c>
      <c r="T1465" s="41">
        <v>2</v>
      </c>
      <c r="U1465" s="41">
        <v>4.3999999999999997E-2</v>
      </c>
      <c r="V1465" s="41">
        <v>15470</v>
      </c>
      <c r="W1465" s="41">
        <v>306.41499999999996</v>
      </c>
      <c r="X1465" s="41">
        <v>4346</v>
      </c>
      <c r="Y1465" s="41">
        <v>97.783999999999992</v>
      </c>
      <c r="Z1465" s="6">
        <f>0</f>
        <v>0</v>
      </c>
      <c r="AA1465" s="6">
        <f t="shared" si="167"/>
        <v>306.41499999999996</v>
      </c>
      <c r="AB1465">
        <f>IF(ISBLANK(Table1[[#This Row],[FY2425_Cost]])=TRUE,#N/A,Table1[[#This Row],[FY2425_Cost]])</f>
        <v>97.783999999999992</v>
      </c>
      <c r="AC1465" s="6">
        <f t="shared" si="168"/>
        <v>-208.63099999999997</v>
      </c>
      <c r="AD1465" s="6" t="e">
        <f>SUMIFS($AB$3:AB1465,$B$3:B1465,B1465)</f>
        <v>#N/A</v>
      </c>
      <c r="AE1465" s="6">
        <f t="shared" si="169"/>
        <v>2729.817774202158</v>
      </c>
      <c r="AF1465" s="6">
        <f t="shared" si="170"/>
        <v>2729.817774202158</v>
      </c>
      <c r="AG1465" s="6">
        <f>VLOOKUP(Table1[[#This Row],[PracticeCode]],$AP$3:$AS$345,4,FALSE)</f>
        <v>2729.817774202158</v>
      </c>
      <c r="AH1465" s="27">
        <f t="shared" si="171"/>
        <v>198366.75825869016</v>
      </c>
      <c r="AI1465" s="6" t="e">
        <f t="shared" si="166"/>
        <v>#N/A</v>
      </c>
    </row>
    <row r="1466" spans="1:35" x14ac:dyDescent="0.35">
      <c r="A1466" t="str">
        <f t="shared" si="165"/>
        <v>HEATHROW MEDICAL CENTRELong Lane First Care Group PCNHillingdonE86637Sep6</v>
      </c>
      <c r="B1466" s="41" t="s">
        <v>731</v>
      </c>
      <c r="C1466" s="41" t="s">
        <v>503</v>
      </c>
      <c r="D1466" s="41" t="s">
        <v>8</v>
      </c>
      <c r="E1466" s="41" t="s">
        <v>158</v>
      </c>
      <c r="F1466" s="41" t="s">
        <v>158</v>
      </c>
      <c r="G1466" s="41" t="s">
        <v>761</v>
      </c>
      <c r="H1466" s="41">
        <v>6</v>
      </c>
      <c r="I1466" s="41">
        <v>6066.2617204492399</v>
      </c>
      <c r="J1466" s="41">
        <v>6014</v>
      </c>
      <c r="K1466" s="41">
        <v>5889</v>
      </c>
      <c r="L1466" s="41">
        <v>119.6786</v>
      </c>
      <c r="M1466" s="41">
        <v>117.19110000000001</v>
      </c>
      <c r="N1466" s="41">
        <v>11213</v>
      </c>
      <c r="O1466" s="41">
        <v>4580</v>
      </c>
      <c r="P1466" s="41">
        <v>252.29249999999999</v>
      </c>
      <c r="Q1466" s="41">
        <v>103.05</v>
      </c>
      <c r="R1466" s="41">
        <v>3123</v>
      </c>
      <c r="S1466" s="41">
        <v>55.901699999999998</v>
      </c>
      <c r="T1466" s="41">
        <v>0</v>
      </c>
      <c r="U1466" s="41">
        <v>0</v>
      </c>
      <c r="V1466" s="41">
        <v>15026</v>
      </c>
      <c r="W1466" s="41">
        <v>292.77140000000003</v>
      </c>
      <c r="X1466" s="41">
        <v>15793</v>
      </c>
      <c r="Y1466" s="41">
        <v>355.34249999999997</v>
      </c>
      <c r="Z1466" s="6">
        <f>0</f>
        <v>0</v>
      </c>
      <c r="AA1466" s="6">
        <f t="shared" si="167"/>
        <v>292.77140000000003</v>
      </c>
      <c r="AB1466">
        <f>IF(ISBLANK(Table1[[#This Row],[FY2425_Cost]])=TRUE,#N/A,Table1[[#This Row],[FY2425_Cost]])</f>
        <v>355.34249999999997</v>
      </c>
      <c r="AC1466" s="6">
        <f t="shared" si="168"/>
        <v>62.571099999999944</v>
      </c>
      <c r="AD1466" s="6" t="e">
        <f>SUMIFS($AB$3:AB1466,$B$3:B1466,B1466)</f>
        <v>#N/A</v>
      </c>
      <c r="AE1466" s="6">
        <f t="shared" si="169"/>
        <v>2729.817774202158</v>
      </c>
      <c r="AF1466" s="6">
        <f t="shared" si="170"/>
        <v>2729.817774202158</v>
      </c>
      <c r="AG1466" s="6">
        <f>VLOOKUP(Table1[[#This Row],[PracticeCode]],$AP$3:$AS$345,4,FALSE)</f>
        <v>2729.817774202158</v>
      </c>
      <c r="AH1466" s="27">
        <f t="shared" si="171"/>
        <v>198366.75825869016</v>
      </c>
      <c r="AI1466" s="6" t="e">
        <f t="shared" si="166"/>
        <v>#N/A</v>
      </c>
    </row>
    <row r="1467" spans="1:35" x14ac:dyDescent="0.35">
      <c r="A1467" t="str">
        <f t="shared" si="165"/>
        <v>HILLCREST SURGERYActonEalingE85028Apr1</v>
      </c>
      <c r="B1467" s="41" t="s">
        <v>522</v>
      </c>
      <c r="C1467" s="41" t="s">
        <v>435</v>
      </c>
      <c r="D1467" s="41" t="s">
        <v>12</v>
      </c>
      <c r="E1467" s="41" t="s">
        <v>160</v>
      </c>
      <c r="F1467" s="41" t="s">
        <v>160</v>
      </c>
      <c r="G1467" s="41" t="s">
        <v>756</v>
      </c>
      <c r="H1467" s="41">
        <v>1</v>
      </c>
      <c r="I1467" s="41">
        <v>8620.1083524517599</v>
      </c>
      <c r="J1467" s="41">
        <v>3248</v>
      </c>
      <c r="K1467" s="41">
        <v>0</v>
      </c>
      <c r="L1467" s="41">
        <v>60.087999999999994</v>
      </c>
      <c r="M1467" s="41">
        <v>0</v>
      </c>
      <c r="N1467" s="41">
        <v>3011</v>
      </c>
      <c r="O1467" s="41">
        <v>178</v>
      </c>
      <c r="P1467" s="41">
        <v>59.918900000000001</v>
      </c>
      <c r="Q1467" s="41">
        <v>3.5422000000000002</v>
      </c>
      <c r="R1467" s="41">
        <v>2655</v>
      </c>
      <c r="S1467" s="41">
        <v>47.524500000000003</v>
      </c>
      <c r="T1467" s="41">
        <v>3384</v>
      </c>
      <c r="U1467" s="41">
        <v>74.447999999999993</v>
      </c>
      <c r="V1467" s="41">
        <v>5903</v>
      </c>
      <c r="W1467" s="41">
        <v>107.6125</v>
      </c>
      <c r="X1467" s="41">
        <v>6573</v>
      </c>
      <c r="Y1467" s="41">
        <v>137.9091</v>
      </c>
      <c r="Z1467" s="6">
        <f>0</f>
        <v>0</v>
      </c>
      <c r="AA1467" s="6">
        <f t="shared" si="167"/>
        <v>107.6125</v>
      </c>
      <c r="AB1467">
        <f>IF(ISBLANK(Table1[[#This Row],[FY2425_Cost]])=TRUE,#N/A,Table1[[#This Row],[FY2425_Cost]])</f>
        <v>137.9091</v>
      </c>
      <c r="AC1467" s="6">
        <f t="shared" si="168"/>
        <v>30.296599999999998</v>
      </c>
      <c r="AD1467" s="6">
        <f>SUMIFS($AB$3:AB1467,$B$3:B1467,B1467)</f>
        <v>137.9091</v>
      </c>
      <c r="AE1467" s="6">
        <f t="shared" si="169"/>
        <v>3879.0487586032918</v>
      </c>
      <c r="AF1467" s="6">
        <f t="shared" si="170"/>
        <v>3879.0487586032918</v>
      </c>
      <c r="AG1467" s="6">
        <f>VLOOKUP(Table1[[#This Row],[PracticeCode]],$AP$3:$AS$345,4,FALSE)</f>
        <v>3879.0487586032918</v>
      </c>
      <c r="AH1467" s="27">
        <f t="shared" si="171"/>
        <v>281877.54312517255</v>
      </c>
      <c r="AI1467" s="6">
        <f t="shared" si="166"/>
        <v>0</v>
      </c>
    </row>
    <row r="1468" spans="1:35" x14ac:dyDescent="0.35">
      <c r="A1468" t="str">
        <f t="shared" si="165"/>
        <v>HILLCREST SURGERYActonEalingE85028Aug5</v>
      </c>
      <c r="B1468" s="41" t="s">
        <v>522</v>
      </c>
      <c r="C1468" s="41" t="s">
        <v>435</v>
      </c>
      <c r="D1468" s="41" t="s">
        <v>12</v>
      </c>
      <c r="E1468" s="41" t="s">
        <v>160</v>
      </c>
      <c r="F1468" s="41" t="s">
        <v>160</v>
      </c>
      <c r="G1468" s="41" t="s">
        <v>760</v>
      </c>
      <c r="H1468" s="41">
        <v>5</v>
      </c>
      <c r="I1468" s="41">
        <v>8620.1083524517599</v>
      </c>
      <c r="J1468" s="41">
        <v>2888</v>
      </c>
      <c r="K1468" s="41">
        <v>11</v>
      </c>
      <c r="L1468" s="41">
        <v>53.427999999999997</v>
      </c>
      <c r="M1468" s="41">
        <v>0.20349999999999999</v>
      </c>
      <c r="N1468" s="41">
        <v>3230</v>
      </c>
      <c r="O1468" s="41">
        <v>22</v>
      </c>
      <c r="P1468" s="41">
        <v>64.277000000000001</v>
      </c>
      <c r="Q1468" s="41">
        <v>0.43780000000000002</v>
      </c>
      <c r="R1468" s="41">
        <v>2847</v>
      </c>
      <c r="S1468" s="41">
        <v>50.961300000000001</v>
      </c>
      <c r="T1468" s="41">
        <v>2931</v>
      </c>
      <c r="U1468" s="41">
        <v>64.481999999999999</v>
      </c>
      <c r="V1468" s="41">
        <v>5746</v>
      </c>
      <c r="W1468" s="41">
        <v>104.5928</v>
      </c>
      <c r="X1468" s="41">
        <v>6183</v>
      </c>
      <c r="Y1468" s="41">
        <v>129.1968</v>
      </c>
      <c r="Z1468" s="6">
        <f>0</f>
        <v>0</v>
      </c>
      <c r="AA1468" s="6">
        <f t="shared" si="167"/>
        <v>104.5928</v>
      </c>
      <c r="AB1468">
        <f>IF(ISBLANK(Table1[[#This Row],[FY2425_Cost]])=TRUE,#N/A,Table1[[#This Row],[FY2425_Cost]])</f>
        <v>129.1968</v>
      </c>
      <c r="AC1468" s="6">
        <f t="shared" si="168"/>
        <v>24.603999999999999</v>
      </c>
      <c r="AD1468" s="6">
        <f>SUMIFS($AB$3:AB1468,$B$3:B1468,B1468)</f>
        <v>267.10590000000002</v>
      </c>
      <c r="AE1468" s="6">
        <f t="shared" si="169"/>
        <v>3879.0487586032918</v>
      </c>
      <c r="AF1468" s="6">
        <f t="shared" si="170"/>
        <v>3879.0487586032918</v>
      </c>
      <c r="AG1468" s="6">
        <f>VLOOKUP(Table1[[#This Row],[PracticeCode]],$AP$3:$AS$345,4,FALSE)</f>
        <v>3879.0487586032918</v>
      </c>
      <c r="AH1468" s="27">
        <f t="shared" si="171"/>
        <v>281877.54312517255</v>
      </c>
      <c r="AI1468" s="6">
        <f t="shared" si="166"/>
        <v>0</v>
      </c>
    </row>
    <row r="1469" spans="1:35" x14ac:dyDescent="0.35">
      <c r="A1469" t="str">
        <f t="shared" si="165"/>
        <v>HILLCREST SURGERYActonEalingE85028Dec9</v>
      </c>
      <c r="B1469" s="41" t="s">
        <v>522</v>
      </c>
      <c r="C1469" s="41" t="s">
        <v>435</v>
      </c>
      <c r="D1469" s="41" t="s">
        <v>12</v>
      </c>
      <c r="E1469" s="41" t="s">
        <v>160</v>
      </c>
      <c r="F1469" s="41" t="s">
        <v>160</v>
      </c>
      <c r="G1469" s="41" t="s">
        <v>764</v>
      </c>
      <c r="H1469" s="41">
        <v>9</v>
      </c>
      <c r="I1469" s="41">
        <v>8620.1083524517599</v>
      </c>
      <c r="J1469" s="41">
        <v>5976</v>
      </c>
      <c r="K1469" s="41">
        <v>25</v>
      </c>
      <c r="L1469" s="41">
        <v>118.92240000000001</v>
      </c>
      <c r="M1469" s="41">
        <v>0.49750000000000005</v>
      </c>
      <c r="N1469" s="41"/>
      <c r="O1469" s="41"/>
      <c r="P1469" s="41"/>
      <c r="Q1469" s="41"/>
      <c r="R1469" s="41">
        <v>3580</v>
      </c>
      <c r="S1469" s="41">
        <v>64.081999999999994</v>
      </c>
      <c r="T1469" s="41"/>
      <c r="U1469" s="41"/>
      <c r="V1469" s="41">
        <v>9581</v>
      </c>
      <c r="W1469" s="41">
        <v>183.50190000000001</v>
      </c>
      <c r="X1469" s="41"/>
      <c r="Y1469" s="41"/>
      <c r="Z1469" s="6">
        <f>0</f>
        <v>0</v>
      </c>
      <c r="AA1469" s="6">
        <f t="shared" si="167"/>
        <v>183.50190000000001</v>
      </c>
      <c r="AB1469" t="e">
        <f>IF(ISBLANK(Table1[[#This Row],[FY2425_Cost]])=TRUE,#N/A,Table1[[#This Row],[FY2425_Cost]])</f>
        <v>#N/A</v>
      </c>
      <c r="AC1469" s="6" t="e">
        <f t="shared" si="168"/>
        <v>#N/A</v>
      </c>
      <c r="AD1469" s="6" t="e">
        <f>SUMIFS($AB$3:AB1469,$B$3:B1469,B1469)</f>
        <v>#N/A</v>
      </c>
      <c r="AE1469" s="6">
        <f t="shared" si="169"/>
        <v>3879.0487586032918</v>
      </c>
      <c r="AF1469" s="6">
        <f t="shared" si="170"/>
        <v>3879.0487586032918</v>
      </c>
      <c r="AG1469" s="6">
        <f>VLOOKUP(Table1[[#This Row],[PracticeCode]],$AP$3:$AS$345,4,FALSE)</f>
        <v>3879.0487586032918</v>
      </c>
      <c r="AH1469" s="27">
        <f t="shared" si="171"/>
        <v>281877.54312517255</v>
      </c>
      <c r="AI1469" s="6" t="e">
        <f t="shared" si="166"/>
        <v>#N/A</v>
      </c>
    </row>
    <row r="1470" spans="1:35" x14ac:dyDescent="0.35">
      <c r="A1470" t="str">
        <f t="shared" si="165"/>
        <v>HILLCREST SURGERYActonEalingE85028Feb11</v>
      </c>
      <c r="B1470" s="41" t="s">
        <v>522</v>
      </c>
      <c r="C1470" s="41" t="s">
        <v>435</v>
      </c>
      <c r="D1470" s="41" t="s">
        <v>12</v>
      </c>
      <c r="E1470" s="41" t="s">
        <v>160</v>
      </c>
      <c r="F1470" s="41" t="s">
        <v>160</v>
      </c>
      <c r="G1470" s="41" t="s">
        <v>766</v>
      </c>
      <c r="H1470" s="41">
        <v>11</v>
      </c>
      <c r="I1470" s="41">
        <v>8620.1083524517599</v>
      </c>
      <c r="J1470" s="41">
        <v>5924</v>
      </c>
      <c r="K1470" s="41">
        <v>52</v>
      </c>
      <c r="L1470" s="41">
        <v>117.88760000000001</v>
      </c>
      <c r="M1470" s="41">
        <v>1.0348000000000002</v>
      </c>
      <c r="N1470" s="41"/>
      <c r="O1470" s="41"/>
      <c r="P1470" s="41"/>
      <c r="Q1470" s="41"/>
      <c r="R1470" s="41">
        <v>18296</v>
      </c>
      <c r="S1470" s="41">
        <v>327.4984</v>
      </c>
      <c r="T1470" s="41"/>
      <c r="U1470" s="41"/>
      <c r="V1470" s="41">
        <v>24272</v>
      </c>
      <c r="W1470" s="41">
        <v>446.42079999999999</v>
      </c>
      <c r="X1470" s="41"/>
      <c r="Y1470" s="41"/>
      <c r="Z1470" s="6">
        <f>0</f>
        <v>0</v>
      </c>
      <c r="AA1470" s="6">
        <f t="shared" si="167"/>
        <v>446.42079999999999</v>
      </c>
      <c r="AB1470" t="e">
        <f>IF(ISBLANK(Table1[[#This Row],[FY2425_Cost]])=TRUE,#N/A,Table1[[#This Row],[FY2425_Cost]])</f>
        <v>#N/A</v>
      </c>
      <c r="AC1470" s="6" t="e">
        <f t="shared" si="168"/>
        <v>#N/A</v>
      </c>
      <c r="AD1470" s="6" t="e">
        <f>SUMIFS($AB$3:AB1470,$B$3:B1470,B1470)</f>
        <v>#N/A</v>
      </c>
      <c r="AE1470" s="6">
        <f t="shared" si="169"/>
        <v>3879.0487586032918</v>
      </c>
      <c r="AF1470" s="6">
        <f t="shared" si="170"/>
        <v>3879.0487586032918</v>
      </c>
      <c r="AG1470" s="6">
        <f>VLOOKUP(Table1[[#This Row],[PracticeCode]],$AP$3:$AS$345,4,FALSE)</f>
        <v>3879.0487586032918</v>
      </c>
      <c r="AH1470" s="27">
        <f t="shared" si="171"/>
        <v>281877.54312517255</v>
      </c>
      <c r="AI1470" s="6" t="e">
        <f t="shared" si="166"/>
        <v>#N/A</v>
      </c>
    </row>
    <row r="1471" spans="1:35" x14ac:dyDescent="0.35">
      <c r="A1471" t="str">
        <f t="shared" si="165"/>
        <v>HILLCREST SURGERYActonEalingE85028Jan10</v>
      </c>
      <c r="B1471" s="41" t="s">
        <v>522</v>
      </c>
      <c r="C1471" s="41" t="s">
        <v>435</v>
      </c>
      <c r="D1471" s="41" t="s">
        <v>12</v>
      </c>
      <c r="E1471" s="41" t="s">
        <v>160</v>
      </c>
      <c r="F1471" s="41" t="s">
        <v>160</v>
      </c>
      <c r="G1471" s="41" t="s">
        <v>765</v>
      </c>
      <c r="H1471" s="41">
        <v>10</v>
      </c>
      <c r="I1471" s="41">
        <v>8620.1083524517599</v>
      </c>
      <c r="J1471" s="41">
        <v>7003</v>
      </c>
      <c r="K1471" s="41">
        <v>31</v>
      </c>
      <c r="L1471" s="41">
        <v>139.3597</v>
      </c>
      <c r="M1471" s="41">
        <v>0.6169</v>
      </c>
      <c r="N1471" s="41"/>
      <c r="O1471" s="41"/>
      <c r="P1471" s="41"/>
      <c r="Q1471" s="41"/>
      <c r="R1471" s="41">
        <v>6838</v>
      </c>
      <c r="S1471" s="41">
        <v>122.4002</v>
      </c>
      <c r="T1471" s="41"/>
      <c r="U1471" s="41"/>
      <c r="V1471" s="41">
        <v>13872</v>
      </c>
      <c r="W1471" s="41">
        <v>262.3768</v>
      </c>
      <c r="X1471" s="41"/>
      <c r="Y1471" s="41"/>
      <c r="Z1471" s="6">
        <f>0</f>
        <v>0</v>
      </c>
      <c r="AA1471" s="6">
        <f t="shared" si="167"/>
        <v>262.3768</v>
      </c>
      <c r="AB1471" t="e">
        <f>IF(ISBLANK(Table1[[#This Row],[FY2425_Cost]])=TRUE,#N/A,Table1[[#This Row],[FY2425_Cost]])</f>
        <v>#N/A</v>
      </c>
      <c r="AC1471" s="6" t="e">
        <f t="shared" si="168"/>
        <v>#N/A</v>
      </c>
      <c r="AD1471" s="6" t="e">
        <f>SUMIFS($AB$3:AB1471,$B$3:B1471,B1471)</f>
        <v>#N/A</v>
      </c>
      <c r="AE1471" s="6">
        <f t="shared" si="169"/>
        <v>3879.0487586032918</v>
      </c>
      <c r="AF1471" s="6">
        <f t="shared" si="170"/>
        <v>3879.0487586032918</v>
      </c>
      <c r="AG1471" s="6">
        <f>VLOOKUP(Table1[[#This Row],[PracticeCode]],$AP$3:$AS$345,4,FALSE)</f>
        <v>3879.0487586032918</v>
      </c>
      <c r="AH1471" s="27">
        <f t="shared" si="171"/>
        <v>281877.54312517255</v>
      </c>
      <c r="AI1471" s="6" t="e">
        <f t="shared" si="166"/>
        <v>#N/A</v>
      </c>
    </row>
    <row r="1472" spans="1:35" x14ac:dyDescent="0.35">
      <c r="A1472" t="str">
        <f t="shared" si="165"/>
        <v>HILLCREST SURGERYActonEalingE85028Jul4</v>
      </c>
      <c r="B1472" s="41" t="s">
        <v>522</v>
      </c>
      <c r="C1472" s="41" t="s">
        <v>435</v>
      </c>
      <c r="D1472" s="41" t="s">
        <v>12</v>
      </c>
      <c r="E1472" s="41" t="s">
        <v>160</v>
      </c>
      <c r="F1472" s="41" t="s">
        <v>160</v>
      </c>
      <c r="G1472" s="41" t="s">
        <v>759</v>
      </c>
      <c r="H1472" s="41">
        <v>4</v>
      </c>
      <c r="I1472" s="41">
        <v>8620.1083524517599</v>
      </c>
      <c r="J1472" s="41">
        <v>3972</v>
      </c>
      <c r="K1472" s="41">
        <v>19</v>
      </c>
      <c r="L1472" s="41">
        <v>73.481999999999999</v>
      </c>
      <c r="M1472" s="41">
        <v>0.35149999999999998</v>
      </c>
      <c r="N1472" s="41">
        <v>3305</v>
      </c>
      <c r="O1472" s="41">
        <v>37</v>
      </c>
      <c r="P1472" s="41">
        <v>65.769500000000008</v>
      </c>
      <c r="Q1472" s="41">
        <v>0.73630000000000007</v>
      </c>
      <c r="R1472" s="41">
        <v>3956</v>
      </c>
      <c r="S1472" s="41">
        <v>70.812399999999997</v>
      </c>
      <c r="T1472" s="41">
        <v>4156</v>
      </c>
      <c r="U1472" s="41">
        <v>91.432000000000002</v>
      </c>
      <c r="V1472" s="41">
        <v>7947</v>
      </c>
      <c r="W1472" s="41">
        <v>144.64589999999998</v>
      </c>
      <c r="X1472" s="41">
        <v>7498</v>
      </c>
      <c r="Y1472" s="41">
        <v>157.93780000000001</v>
      </c>
      <c r="Z1472" s="6">
        <f>0</f>
        <v>0</v>
      </c>
      <c r="AA1472" s="6">
        <f t="shared" si="167"/>
        <v>144.64589999999998</v>
      </c>
      <c r="AB1472">
        <f>IF(ISBLANK(Table1[[#This Row],[FY2425_Cost]])=TRUE,#N/A,Table1[[#This Row],[FY2425_Cost]])</f>
        <v>157.93780000000001</v>
      </c>
      <c r="AC1472" s="6">
        <f t="shared" si="168"/>
        <v>13.291900000000027</v>
      </c>
      <c r="AD1472" s="6" t="e">
        <f>SUMIFS($AB$3:AB1472,$B$3:B1472,B1472)</f>
        <v>#N/A</v>
      </c>
      <c r="AE1472" s="6">
        <f t="shared" si="169"/>
        <v>3879.0487586032918</v>
      </c>
      <c r="AF1472" s="6">
        <f t="shared" si="170"/>
        <v>3879.0487586032918</v>
      </c>
      <c r="AG1472" s="6">
        <f>VLOOKUP(Table1[[#This Row],[PracticeCode]],$AP$3:$AS$345,4,FALSE)</f>
        <v>3879.0487586032918</v>
      </c>
      <c r="AH1472" s="27">
        <f t="shared" si="171"/>
        <v>281877.54312517255</v>
      </c>
      <c r="AI1472" s="6" t="e">
        <f t="shared" si="166"/>
        <v>#N/A</v>
      </c>
    </row>
    <row r="1473" spans="1:35" x14ac:dyDescent="0.35">
      <c r="A1473" t="str">
        <f t="shared" si="165"/>
        <v>HILLCREST SURGERYActonEalingE85028Jun3</v>
      </c>
      <c r="B1473" s="41" t="s">
        <v>522</v>
      </c>
      <c r="C1473" s="41" t="s">
        <v>435</v>
      </c>
      <c r="D1473" s="41" t="s">
        <v>12</v>
      </c>
      <c r="E1473" s="41" t="s">
        <v>160</v>
      </c>
      <c r="F1473" s="41" t="s">
        <v>160</v>
      </c>
      <c r="G1473" s="41" t="s">
        <v>758</v>
      </c>
      <c r="H1473" s="41">
        <v>3</v>
      </c>
      <c r="I1473" s="41">
        <v>8620.1083524517599</v>
      </c>
      <c r="J1473" s="41">
        <v>3238</v>
      </c>
      <c r="K1473" s="41">
        <v>10</v>
      </c>
      <c r="L1473" s="41">
        <v>59.902999999999999</v>
      </c>
      <c r="M1473" s="41">
        <v>0.185</v>
      </c>
      <c r="N1473" s="41">
        <v>2637</v>
      </c>
      <c r="O1473" s="41">
        <v>37</v>
      </c>
      <c r="P1473" s="41">
        <v>52.476300000000002</v>
      </c>
      <c r="Q1473" s="41">
        <v>0.73630000000000007</v>
      </c>
      <c r="R1473" s="41">
        <v>3217</v>
      </c>
      <c r="S1473" s="41">
        <v>57.584299999999999</v>
      </c>
      <c r="T1473" s="41">
        <v>3337</v>
      </c>
      <c r="U1473" s="41">
        <v>73.414000000000001</v>
      </c>
      <c r="V1473" s="41">
        <v>6465</v>
      </c>
      <c r="W1473" s="41">
        <v>117.67230000000001</v>
      </c>
      <c r="X1473" s="41">
        <v>6011</v>
      </c>
      <c r="Y1473" s="41">
        <v>126.6266</v>
      </c>
      <c r="Z1473" s="6">
        <f>0</f>
        <v>0</v>
      </c>
      <c r="AA1473" s="6">
        <f t="shared" si="167"/>
        <v>117.67230000000001</v>
      </c>
      <c r="AB1473">
        <f>IF(ISBLANK(Table1[[#This Row],[FY2425_Cost]])=TRUE,#N/A,Table1[[#This Row],[FY2425_Cost]])</f>
        <v>126.6266</v>
      </c>
      <c r="AC1473" s="6">
        <f t="shared" si="168"/>
        <v>8.9542999999999893</v>
      </c>
      <c r="AD1473" s="6" t="e">
        <f>SUMIFS($AB$3:AB1473,$B$3:B1473,B1473)</f>
        <v>#N/A</v>
      </c>
      <c r="AE1473" s="6">
        <f t="shared" si="169"/>
        <v>3879.0487586032918</v>
      </c>
      <c r="AF1473" s="6">
        <f t="shared" si="170"/>
        <v>3879.0487586032918</v>
      </c>
      <c r="AG1473" s="6">
        <f>VLOOKUP(Table1[[#This Row],[PracticeCode]],$AP$3:$AS$345,4,FALSE)</f>
        <v>3879.0487586032918</v>
      </c>
      <c r="AH1473" s="27">
        <f t="shared" si="171"/>
        <v>281877.54312517255</v>
      </c>
      <c r="AI1473" s="6" t="e">
        <f t="shared" si="166"/>
        <v>#N/A</v>
      </c>
    </row>
    <row r="1474" spans="1:35" x14ac:dyDescent="0.35">
      <c r="A1474" t="str">
        <f t="shared" si="165"/>
        <v>HILLCREST SURGERYActonEalingE85028Mar12</v>
      </c>
      <c r="B1474" s="41" t="s">
        <v>522</v>
      </c>
      <c r="C1474" s="41" t="s">
        <v>435</v>
      </c>
      <c r="D1474" s="41" t="s">
        <v>12</v>
      </c>
      <c r="E1474" s="41" t="s">
        <v>160</v>
      </c>
      <c r="F1474" s="41" t="s">
        <v>160</v>
      </c>
      <c r="G1474" s="41" t="s">
        <v>767</v>
      </c>
      <c r="H1474" s="41">
        <v>12</v>
      </c>
      <c r="I1474" s="41">
        <v>8620.1083524517599</v>
      </c>
      <c r="J1474" s="41">
        <v>6417</v>
      </c>
      <c r="K1474" s="41">
        <v>11</v>
      </c>
      <c r="L1474" s="41">
        <v>127.6983</v>
      </c>
      <c r="M1474" s="41">
        <v>0.21890000000000001</v>
      </c>
      <c r="N1474" s="41"/>
      <c r="O1474" s="41"/>
      <c r="P1474" s="41"/>
      <c r="Q1474" s="41"/>
      <c r="R1474" s="41">
        <v>3385</v>
      </c>
      <c r="S1474" s="41">
        <v>60.591500000000003</v>
      </c>
      <c r="T1474" s="41"/>
      <c r="U1474" s="41"/>
      <c r="V1474" s="41">
        <v>9813</v>
      </c>
      <c r="W1474" s="41">
        <v>188.5087</v>
      </c>
      <c r="X1474" s="41"/>
      <c r="Y1474" s="41"/>
      <c r="Z1474" s="6">
        <f>0</f>
        <v>0</v>
      </c>
      <c r="AA1474" s="6">
        <f t="shared" si="167"/>
        <v>188.5087</v>
      </c>
      <c r="AB1474" t="e">
        <f>IF(ISBLANK(Table1[[#This Row],[FY2425_Cost]])=TRUE,#N/A,Table1[[#This Row],[FY2425_Cost]])</f>
        <v>#N/A</v>
      </c>
      <c r="AC1474" s="6" t="e">
        <f t="shared" si="168"/>
        <v>#N/A</v>
      </c>
      <c r="AD1474" s="6" t="e">
        <f>SUMIFS($AB$3:AB1474,$B$3:B1474,B1474)</f>
        <v>#N/A</v>
      </c>
      <c r="AE1474" s="6">
        <f t="shared" si="169"/>
        <v>3879.0487586032918</v>
      </c>
      <c r="AF1474" s="6">
        <f t="shared" si="170"/>
        <v>3879.0487586032918</v>
      </c>
      <c r="AG1474" s="6">
        <f>VLOOKUP(Table1[[#This Row],[PracticeCode]],$AP$3:$AS$345,4,FALSE)</f>
        <v>3879.0487586032918</v>
      </c>
      <c r="AH1474" s="27">
        <f t="shared" si="171"/>
        <v>281877.54312517255</v>
      </c>
      <c r="AI1474" s="6" t="e">
        <f t="shared" si="166"/>
        <v>#N/A</v>
      </c>
    </row>
    <row r="1475" spans="1:35" x14ac:dyDescent="0.35">
      <c r="A1475" t="str">
        <f t="shared" ref="A1475:A1538" si="172">CONCATENATE(B1475,C1475,D1475,E1475,G1475,H1475)</f>
        <v>HILLCREST SURGERYActonEalingE85028May2</v>
      </c>
      <c r="B1475" s="41" t="s">
        <v>522</v>
      </c>
      <c r="C1475" s="41" t="s">
        <v>435</v>
      </c>
      <c r="D1475" s="41" t="s">
        <v>12</v>
      </c>
      <c r="E1475" s="41" t="s">
        <v>160</v>
      </c>
      <c r="F1475" s="41" t="s">
        <v>160</v>
      </c>
      <c r="G1475" s="41" t="s">
        <v>757</v>
      </c>
      <c r="H1475" s="41">
        <v>2</v>
      </c>
      <c r="I1475" s="41">
        <v>8620.1083524517599</v>
      </c>
      <c r="J1475" s="41">
        <v>3141</v>
      </c>
      <c r="K1475" s="41">
        <v>0</v>
      </c>
      <c r="L1475" s="41">
        <v>58.108499999999999</v>
      </c>
      <c r="M1475" s="41">
        <v>0</v>
      </c>
      <c r="N1475" s="41">
        <v>2516</v>
      </c>
      <c r="O1475" s="41">
        <v>24</v>
      </c>
      <c r="P1475" s="41">
        <v>50.068400000000004</v>
      </c>
      <c r="Q1475" s="41">
        <v>0.47760000000000002</v>
      </c>
      <c r="R1475" s="41">
        <v>3513</v>
      </c>
      <c r="S1475" s="41">
        <v>62.8827</v>
      </c>
      <c r="T1475" s="41">
        <v>3356</v>
      </c>
      <c r="U1475" s="41">
        <v>73.831999999999994</v>
      </c>
      <c r="V1475" s="41">
        <v>6654</v>
      </c>
      <c r="W1475" s="41">
        <v>120.99119999999999</v>
      </c>
      <c r="X1475" s="41">
        <v>5896</v>
      </c>
      <c r="Y1475" s="41">
        <v>124.378</v>
      </c>
      <c r="Z1475" s="6">
        <f>0</f>
        <v>0</v>
      </c>
      <c r="AA1475" s="6">
        <f t="shared" si="167"/>
        <v>120.99119999999999</v>
      </c>
      <c r="AB1475">
        <f>IF(ISBLANK(Table1[[#This Row],[FY2425_Cost]])=TRUE,#N/A,Table1[[#This Row],[FY2425_Cost]])</f>
        <v>124.378</v>
      </c>
      <c r="AC1475" s="6">
        <f t="shared" si="168"/>
        <v>3.386800000000008</v>
      </c>
      <c r="AD1475" s="6" t="e">
        <f>SUMIFS($AB$3:AB1475,$B$3:B1475,B1475)</f>
        <v>#N/A</v>
      </c>
      <c r="AE1475" s="6">
        <f t="shared" si="169"/>
        <v>3879.0487586032918</v>
      </c>
      <c r="AF1475" s="6">
        <f t="shared" si="170"/>
        <v>3879.0487586032918</v>
      </c>
      <c r="AG1475" s="6">
        <f>VLOOKUP(Table1[[#This Row],[PracticeCode]],$AP$3:$AS$345,4,FALSE)</f>
        <v>3879.0487586032918</v>
      </c>
      <c r="AH1475" s="27">
        <f t="shared" si="171"/>
        <v>281877.54312517255</v>
      </c>
      <c r="AI1475" s="6" t="e">
        <f t="shared" ref="AI1475:AI1538" si="173">IF(AD1475-AF1475&lt;=0,0,AD1475-AF1475)</f>
        <v>#N/A</v>
      </c>
    </row>
    <row r="1476" spans="1:35" x14ac:dyDescent="0.35">
      <c r="A1476" t="str">
        <f t="shared" si="172"/>
        <v>HILLCREST SURGERYActonEalingE85028Nov8</v>
      </c>
      <c r="B1476" s="41" t="s">
        <v>522</v>
      </c>
      <c r="C1476" s="41" t="s">
        <v>435</v>
      </c>
      <c r="D1476" s="41" t="s">
        <v>12</v>
      </c>
      <c r="E1476" s="41" t="s">
        <v>160</v>
      </c>
      <c r="F1476" s="41" t="s">
        <v>160</v>
      </c>
      <c r="G1476" s="41" t="s">
        <v>763</v>
      </c>
      <c r="H1476" s="41">
        <v>8</v>
      </c>
      <c r="I1476" s="41">
        <v>8620.1083524517599</v>
      </c>
      <c r="J1476" s="41">
        <v>3562</v>
      </c>
      <c r="K1476" s="41">
        <v>17</v>
      </c>
      <c r="L1476" s="41">
        <v>70.883800000000008</v>
      </c>
      <c r="M1476" s="41">
        <v>0.33830000000000005</v>
      </c>
      <c r="N1476" s="41"/>
      <c r="O1476" s="41"/>
      <c r="P1476" s="41"/>
      <c r="Q1476" s="41"/>
      <c r="R1476" s="41">
        <v>11275</v>
      </c>
      <c r="S1476" s="41">
        <v>201.82249999999999</v>
      </c>
      <c r="T1476" s="41"/>
      <c r="U1476" s="41"/>
      <c r="V1476" s="41">
        <v>14854</v>
      </c>
      <c r="W1476" s="41">
        <v>273.0446</v>
      </c>
      <c r="X1476" s="41"/>
      <c r="Y1476" s="41"/>
      <c r="Z1476" s="6">
        <f>0</f>
        <v>0</v>
      </c>
      <c r="AA1476" s="6">
        <f t="shared" si="167"/>
        <v>273.0446</v>
      </c>
      <c r="AB1476" t="e">
        <f>IF(ISBLANK(Table1[[#This Row],[FY2425_Cost]])=TRUE,#N/A,Table1[[#This Row],[FY2425_Cost]])</f>
        <v>#N/A</v>
      </c>
      <c r="AC1476" s="6" t="e">
        <f t="shared" si="168"/>
        <v>#N/A</v>
      </c>
      <c r="AD1476" s="6" t="e">
        <f>SUMIFS($AB$3:AB1476,$B$3:B1476,B1476)</f>
        <v>#N/A</v>
      </c>
      <c r="AE1476" s="6">
        <f t="shared" si="169"/>
        <v>3879.0487586032918</v>
      </c>
      <c r="AF1476" s="6">
        <f t="shared" si="170"/>
        <v>3879.0487586032918</v>
      </c>
      <c r="AG1476" s="6">
        <f>VLOOKUP(Table1[[#This Row],[PracticeCode]],$AP$3:$AS$345,4,FALSE)</f>
        <v>3879.0487586032918</v>
      </c>
      <c r="AH1476" s="27">
        <f t="shared" si="171"/>
        <v>281877.54312517255</v>
      </c>
      <c r="AI1476" s="6" t="e">
        <f t="shared" si="173"/>
        <v>#N/A</v>
      </c>
    </row>
    <row r="1477" spans="1:35" x14ac:dyDescent="0.35">
      <c r="A1477" t="str">
        <f t="shared" si="172"/>
        <v>HILLCREST SURGERYActonEalingE85028Oct7</v>
      </c>
      <c r="B1477" s="41" t="s">
        <v>522</v>
      </c>
      <c r="C1477" s="41" t="s">
        <v>435</v>
      </c>
      <c r="D1477" s="41" t="s">
        <v>12</v>
      </c>
      <c r="E1477" s="41" t="s">
        <v>160</v>
      </c>
      <c r="F1477" s="41" t="s">
        <v>160</v>
      </c>
      <c r="G1477" s="41" t="s">
        <v>762</v>
      </c>
      <c r="H1477" s="41">
        <v>7</v>
      </c>
      <c r="I1477" s="41">
        <v>8620.1083524517599</v>
      </c>
      <c r="J1477" s="41">
        <v>2642</v>
      </c>
      <c r="K1477" s="41">
        <v>30</v>
      </c>
      <c r="L1477" s="41">
        <v>52.575800000000001</v>
      </c>
      <c r="M1477" s="41">
        <v>0.59699999999999998</v>
      </c>
      <c r="N1477" s="41">
        <v>0</v>
      </c>
      <c r="O1477" s="41">
        <v>35</v>
      </c>
      <c r="P1477" s="41">
        <v>0</v>
      </c>
      <c r="Q1477" s="41">
        <v>0.78749999999999998</v>
      </c>
      <c r="R1477" s="41">
        <v>7692</v>
      </c>
      <c r="S1477" s="41">
        <v>137.68680000000001</v>
      </c>
      <c r="T1477" s="41">
        <v>11602</v>
      </c>
      <c r="U1477" s="41">
        <v>255.244</v>
      </c>
      <c r="V1477" s="41">
        <v>10364</v>
      </c>
      <c r="W1477" s="41">
        <v>190.8596</v>
      </c>
      <c r="X1477" s="41">
        <v>11637</v>
      </c>
      <c r="Y1477" s="41">
        <v>256.03149999999999</v>
      </c>
      <c r="Z1477" s="6">
        <f>0</f>
        <v>0</v>
      </c>
      <c r="AA1477" s="6">
        <f t="shared" si="167"/>
        <v>190.8596</v>
      </c>
      <c r="AB1477">
        <f>IF(ISBLANK(Table1[[#This Row],[FY2425_Cost]])=TRUE,#N/A,Table1[[#This Row],[FY2425_Cost]])</f>
        <v>256.03149999999999</v>
      </c>
      <c r="AC1477" s="6">
        <f t="shared" si="168"/>
        <v>65.171899999999994</v>
      </c>
      <c r="AD1477" s="6" t="e">
        <f>SUMIFS($AB$3:AB1477,$B$3:B1477,B1477)</f>
        <v>#N/A</v>
      </c>
      <c r="AE1477" s="6">
        <f t="shared" si="169"/>
        <v>3879.0487586032918</v>
      </c>
      <c r="AF1477" s="6">
        <f t="shared" si="170"/>
        <v>3879.0487586032918</v>
      </c>
      <c r="AG1477" s="6">
        <f>VLOOKUP(Table1[[#This Row],[PracticeCode]],$AP$3:$AS$345,4,FALSE)</f>
        <v>3879.0487586032918</v>
      </c>
      <c r="AH1477" s="27">
        <f t="shared" si="171"/>
        <v>281877.54312517255</v>
      </c>
      <c r="AI1477" s="6" t="e">
        <f t="shared" si="173"/>
        <v>#N/A</v>
      </c>
    </row>
    <row r="1478" spans="1:35" x14ac:dyDescent="0.35">
      <c r="A1478" t="str">
        <f t="shared" si="172"/>
        <v>HILLCREST SURGERYActonEalingE85028Sep6</v>
      </c>
      <c r="B1478" s="41" t="s">
        <v>522</v>
      </c>
      <c r="C1478" s="41" t="s">
        <v>435</v>
      </c>
      <c r="D1478" s="41" t="s">
        <v>12</v>
      </c>
      <c r="E1478" s="41" t="s">
        <v>160</v>
      </c>
      <c r="F1478" s="41" t="s">
        <v>160</v>
      </c>
      <c r="G1478" s="41" t="s">
        <v>761</v>
      </c>
      <c r="H1478" s="41">
        <v>6</v>
      </c>
      <c r="I1478" s="41">
        <v>8620.1083524517599</v>
      </c>
      <c r="J1478" s="41">
        <v>2433</v>
      </c>
      <c r="K1478" s="41">
        <v>32</v>
      </c>
      <c r="L1478" s="41">
        <v>48.416700000000006</v>
      </c>
      <c r="M1478" s="41">
        <v>0.63680000000000003</v>
      </c>
      <c r="N1478" s="41">
        <v>3352</v>
      </c>
      <c r="O1478" s="41">
        <v>57</v>
      </c>
      <c r="P1478" s="41">
        <v>75.42</v>
      </c>
      <c r="Q1478" s="41">
        <v>1.2825</v>
      </c>
      <c r="R1478" s="41">
        <v>6862</v>
      </c>
      <c r="S1478" s="41">
        <v>122.82980000000001</v>
      </c>
      <c r="T1478" s="41">
        <v>4673</v>
      </c>
      <c r="U1478" s="41">
        <v>102.806</v>
      </c>
      <c r="V1478" s="41">
        <v>9327</v>
      </c>
      <c r="W1478" s="41">
        <v>171.88330000000002</v>
      </c>
      <c r="X1478" s="41">
        <v>8082</v>
      </c>
      <c r="Y1478" s="41">
        <v>179.5085</v>
      </c>
      <c r="Z1478" s="6">
        <f>0</f>
        <v>0</v>
      </c>
      <c r="AA1478" s="6">
        <f t="shared" si="167"/>
        <v>171.88330000000002</v>
      </c>
      <c r="AB1478">
        <f>IF(ISBLANK(Table1[[#This Row],[FY2425_Cost]])=TRUE,#N/A,Table1[[#This Row],[FY2425_Cost]])</f>
        <v>179.5085</v>
      </c>
      <c r="AC1478" s="6">
        <f t="shared" si="168"/>
        <v>7.6251999999999782</v>
      </c>
      <c r="AD1478" s="6" t="e">
        <f>SUMIFS($AB$3:AB1478,$B$3:B1478,B1478)</f>
        <v>#N/A</v>
      </c>
      <c r="AE1478" s="6">
        <f t="shared" si="169"/>
        <v>3879.0487586032918</v>
      </c>
      <c r="AF1478" s="6">
        <f t="shared" si="170"/>
        <v>3879.0487586032918</v>
      </c>
      <c r="AG1478" s="6">
        <f>VLOOKUP(Table1[[#This Row],[PracticeCode]],$AP$3:$AS$345,4,FALSE)</f>
        <v>3879.0487586032918</v>
      </c>
      <c r="AH1478" s="27">
        <f t="shared" si="171"/>
        <v>281877.54312517255</v>
      </c>
      <c r="AI1478" s="6" t="e">
        <f t="shared" si="173"/>
        <v>#N/A</v>
      </c>
    </row>
    <row r="1479" spans="1:35" x14ac:dyDescent="0.35">
      <c r="A1479" t="str">
        <f t="shared" si="172"/>
        <v>HILLINGDON HEALTH CENTRESynergyHillingdonE86036Apr1</v>
      </c>
      <c r="B1479" s="41" t="s">
        <v>553</v>
      </c>
      <c r="C1479" s="41" t="s">
        <v>554</v>
      </c>
      <c r="D1479" s="41" t="s">
        <v>8</v>
      </c>
      <c r="E1479" s="41" t="s">
        <v>161</v>
      </c>
      <c r="F1479" s="41" t="s">
        <v>161</v>
      </c>
      <c r="G1479" s="41" t="s">
        <v>756</v>
      </c>
      <c r="H1479" s="41">
        <v>1</v>
      </c>
      <c r="I1479" s="41">
        <v>8395.1113101996107</v>
      </c>
      <c r="J1479" s="41">
        <v>9156</v>
      </c>
      <c r="K1479" s="41">
        <v>0</v>
      </c>
      <c r="L1479" s="41">
        <v>169.386</v>
      </c>
      <c r="M1479" s="41">
        <v>0</v>
      </c>
      <c r="N1479" s="41">
        <v>15656</v>
      </c>
      <c r="O1479" s="41">
        <v>4</v>
      </c>
      <c r="P1479" s="41">
        <v>311.55440000000004</v>
      </c>
      <c r="Q1479" s="41">
        <v>7.9600000000000004E-2</v>
      </c>
      <c r="R1479" s="41">
        <v>0</v>
      </c>
      <c r="S1479" s="41">
        <v>0</v>
      </c>
      <c r="T1479" s="41">
        <v>2476</v>
      </c>
      <c r="U1479" s="41">
        <v>54.472000000000001</v>
      </c>
      <c r="V1479" s="41">
        <v>9156</v>
      </c>
      <c r="W1479" s="41">
        <v>169.386</v>
      </c>
      <c r="X1479" s="41">
        <v>18136</v>
      </c>
      <c r="Y1479" s="41">
        <v>366.10600000000005</v>
      </c>
      <c r="Z1479" s="6">
        <f>0</f>
        <v>0</v>
      </c>
      <c r="AA1479" s="6">
        <f t="shared" si="167"/>
        <v>169.386</v>
      </c>
      <c r="AB1479">
        <f>IF(ISBLANK(Table1[[#This Row],[FY2425_Cost]])=TRUE,#N/A,Table1[[#This Row],[FY2425_Cost]])</f>
        <v>366.10600000000005</v>
      </c>
      <c r="AC1479" s="6">
        <f t="shared" si="168"/>
        <v>196.72000000000006</v>
      </c>
      <c r="AD1479" s="6">
        <f>SUMIFS($AB$3:AB1479,$B$3:B1479,B1479)</f>
        <v>366.10600000000005</v>
      </c>
      <c r="AE1479" s="6">
        <f t="shared" si="169"/>
        <v>3777.8000895898249</v>
      </c>
      <c r="AF1479" s="6">
        <f t="shared" si="170"/>
        <v>3777.8000895898249</v>
      </c>
      <c r="AG1479" s="6">
        <f>VLOOKUP(Table1[[#This Row],[PracticeCode]],$AP$3:$AS$345,4,FALSE)</f>
        <v>3777.8000895898249</v>
      </c>
      <c r="AH1479" s="27">
        <f t="shared" si="171"/>
        <v>274520.13984352729</v>
      </c>
      <c r="AI1479" s="6">
        <f t="shared" si="173"/>
        <v>0</v>
      </c>
    </row>
    <row r="1480" spans="1:35" x14ac:dyDescent="0.35">
      <c r="A1480" t="str">
        <f t="shared" si="172"/>
        <v>HILLINGDON HEALTH CENTRESynergyHillingdonE86036Aug5</v>
      </c>
      <c r="B1480" s="41" t="s">
        <v>553</v>
      </c>
      <c r="C1480" s="41" t="s">
        <v>554</v>
      </c>
      <c r="D1480" s="41" t="s">
        <v>8</v>
      </c>
      <c r="E1480" s="41" t="s">
        <v>161</v>
      </c>
      <c r="F1480" s="41" t="s">
        <v>161</v>
      </c>
      <c r="G1480" s="41" t="s">
        <v>760</v>
      </c>
      <c r="H1480" s="41">
        <v>5</v>
      </c>
      <c r="I1480" s="41">
        <v>8395.1113101996107</v>
      </c>
      <c r="J1480" s="41">
        <v>13028</v>
      </c>
      <c r="K1480" s="41">
        <v>0</v>
      </c>
      <c r="L1480" s="41">
        <v>241.018</v>
      </c>
      <c r="M1480" s="41">
        <v>0</v>
      </c>
      <c r="N1480" s="41">
        <v>2597</v>
      </c>
      <c r="O1480" s="41">
        <v>0</v>
      </c>
      <c r="P1480" s="41">
        <v>51.680300000000003</v>
      </c>
      <c r="Q1480" s="41">
        <v>0</v>
      </c>
      <c r="R1480" s="41">
        <v>10078</v>
      </c>
      <c r="S1480" s="41">
        <v>180.39619999999999</v>
      </c>
      <c r="T1480" s="41">
        <v>639</v>
      </c>
      <c r="U1480" s="41">
        <v>14.058</v>
      </c>
      <c r="V1480" s="41">
        <v>23106</v>
      </c>
      <c r="W1480" s="41">
        <v>421.41419999999999</v>
      </c>
      <c r="X1480" s="41">
        <v>3236</v>
      </c>
      <c r="Y1480" s="41">
        <v>65.73830000000001</v>
      </c>
      <c r="Z1480" s="6">
        <f>0</f>
        <v>0</v>
      </c>
      <c r="AA1480" s="6">
        <f t="shared" si="167"/>
        <v>421.41419999999999</v>
      </c>
      <c r="AB1480">
        <f>IF(ISBLANK(Table1[[#This Row],[FY2425_Cost]])=TRUE,#N/A,Table1[[#This Row],[FY2425_Cost]])</f>
        <v>65.73830000000001</v>
      </c>
      <c r="AC1480" s="6">
        <f t="shared" si="168"/>
        <v>-355.67589999999996</v>
      </c>
      <c r="AD1480" s="6">
        <f>SUMIFS($AB$3:AB1480,$B$3:B1480,B1480)</f>
        <v>431.84430000000009</v>
      </c>
      <c r="AE1480" s="6">
        <f t="shared" si="169"/>
        <v>3777.8000895898249</v>
      </c>
      <c r="AF1480" s="6">
        <f t="shared" si="170"/>
        <v>3777.8000895898249</v>
      </c>
      <c r="AG1480" s="6">
        <f>VLOOKUP(Table1[[#This Row],[PracticeCode]],$AP$3:$AS$345,4,FALSE)</f>
        <v>3777.8000895898249</v>
      </c>
      <c r="AH1480" s="27">
        <f t="shared" si="171"/>
        <v>274520.13984352729</v>
      </c>
      <c r="AI1480" s="6">
        <f t="shared" si="173"/>
        <v>0</v>
      </c>
    </row>
    <row r="1481" spans="1:35" x14ac:dyDescent="0.35">
      <c r="A1481" t="str">
        <f t="shared" si="172"/>
        <v>HILLINGDON HEALTH CENTRESynergyHillingdonE86036Dec9</v>
      </c>
      <c r="B1481" s="41" t="s">
        <v>553</v>
      </c>
      <c r="C1481" s="41" t="s">
        <v>554</v>
      </c>
      <c r="D1481" s="41" t="s">
        <v>8</v>
      </c>
      <c r="E1481" s="41" t="s">
        <v>161</v>
      </c>
      <c r="F1481" s="41" t="s">
        <v>161</v>
      </c>
      <c r="G1481" s="41" t="s">
        <v>764</v>
      </c>
      <c r="H1481" s="41">
        <v>9</v>
      </c>
      <c r="I1481" s="41">
        <v>8395.1113101996107</v>
      </c>
      <c r="J1481" s="41">
        <v>7345</v>
      </c>
      <c r="K1481" s="41">
        <v>0</v>
      </c>
      <c r="L1481" s="41">
        <v>146.16550000000001</v>
      </c>
      <c r="M1481" s="41">
        <v>0</v>
      </c>
      <c r="N1481" s="41"/>
      <c r="O1481" s="41"/>
      <c r="P1481" s="41"/>
      <c r="Q1481" s="41"/>
      <c r="R1481" s="41">
        <v>3252</v>
      </c>
      <c r="S1481" s="41">
        <v>58.210799999999999</v>
      </c>
      <c r="T1481" s="41"/>
      <c r="U1481" s="41"/>
      <c r="V1481" s="41">
        <v>10597</v>
      </c>
      <c r="W1481" s="41">
        <v>204.37630000000001</v>
      </c>
      <c r="X1481" s="41"/>
      <c r="Y1481" s="41"/>
      <c r="Z1481" s="6">
        <f>0</f>
        <v>0</v>
      </c>
      <c r="AA1481" s="6">
        <f t="shared" si="167"/>
        <v>204.37630000000001</v>
      </c>
      <c r="AB1481" t="e">
        <f>IF(ISBLANK(Table1[[#This Row],[FY2425_Cost]])=TRUE,#N/A,Table1[[#This Row],[FY2425_Cost]])</f>
        <v>#N/A</v>
      </c>
      <c r="AC1481" s="6" t="e">
        <f t="shared" si="168"/>
        <v>#N/A</v>
      </c>
      <c r="AD1481" s="6" t="e">
        <f>SUMIFS($AB$3:AB1481,$B$3:B1481,B1481)</f>
        <v>#N/A</v>
      </c>
      <c r="AE1481" s="6">
        <f t="shared" si="169"/>
        <v>3777.8000895898249</v>
      </c>
      <c r="AF1481" s="6">
        <f t="shared" si="170"/>
        <v>3777.8000895898249</v>
      </c>
      <c r="AG1481" s="6">
        <f>VLOOKUP(Table1[[#This Row],[PracticeCode]],$AP$3:$AS$345,4,FALSE)</f>
        <v>3777.8000895898249</v>
      </c>
      <c r="AH1481" s="27">
        <f t="shared" si="171"/>
        <v>274520.13984352729</v>
      </c>
      <c r="AI1481" s="6" t="e">
        <f t="shared" si="173"/>
        <v>#N/A</v>
      </c>
    </row>
    <row r="1482" spans="1:35" x14ac:dyDescent="0.35">
      <c r="A1482" t="str">
        <f t="shared" si="172"/>
        <v>HILLINGDON HEALTH CENTRESynergyHillingdonE86036Feb11</v>
      </c>
      <c r="B1482" s="41" t="s">
        <v>553</v>
      </c>
      <c r="C1482" s="41" t="s">
        <v>554</v>
      </c>
      <c r="D1482" s="41" t="s">
        <v>8</v>
      </c>
      <c r="E1482" s="41" t="s">
        <v>161</v>
      </c>
      <c r="F1482" s="41" t="s">
        <v>161</v>
      </c>
      <c r="G1482" s="41" t="s">
        <v>766</v>
      </c>
      <c r="H1482" s="41">
        <v>11</v>
      </c>
      <c r="I1482" s="41">
        <v>8395.1113101996107</v>
      </c>
      <c r="J1482" s="41">
        <v>3475</v>
      </c>
      <c r="K1482" s="41">
        <v>2</v>
      </c>
      <c r="L1482" s="41">
        <v>69.152500000000003</v>
      </c>
      <c r="M1482" s="41">
        <v>3.9800000000000002E-2</v>
      </c>
      <c r="N1482" s="41"/>
      <c r="O1482" s="41"/>
      <c r="P1482" s="41"/>
      <c r="Q1482" s="41"/>
      <c r="R1482" s="41">
        <v>1299</v>
      </c>
      <c r="S1482" s="41">
        <v>23.252099999999999</v>
      </c>
      <c r="T1482" s="41"/>
      <c r="U1482" s="41"/>
      <c r="V1482" s="41">
        <v>4776</v>
      </c>
      <c r="W1482" s="41">
        <v>92.444400000000002</v>
      </c>
      <c r="X1482" s="41"/>
      <c r="Y1482" s="41"/>
      <c r="Z1482" s="6">
        <f>0</f>
        <v>0</v>
      </c>
      <c r="AA1482" s="6">
        <f t="shared" si="167"/>
        <v>92.444400000000002</v>
      </c>
      <c r="AB1482" t="e">
        <f>IF(ISBLANK(Table1[[#This Row],[FY2425_Cost]])=TRUE,#N/A,Table1[[#This Row],[FY2425_Cost]])</f>
        <v>#N/A</v>
      </c>
      <c r="AC1482" s="6" t="e">
        <f t="shared" si="168"/>
        <v>#N/A</v>
      </c>
      <c r="AD1482" s="6" t="e">
        <f>SUMIFS($AB$3:AB1482,$B$3:B1482,B1482)</f>
        <v>#N/A</v>
      </c>
      <c r="AE1482" s="6">
        <f t="shared" si="169"/>
        <v>3777.8000895898249</v>
      </c>
      <c r="AF1482" s="6">
        <f t="shared" si="170"/>
        <v>3777.8000895898249</v>
      </c>
      <c r="AG1482" s="6">
        <f>VLOOKUP(Table1[[#This Row],[PracticeCode]],$AP$3:$AS$345,4,FALSE)</f>
        <v>3777.8000895898249</v>
      </c>
      <c r="AH1482" s="27">
        <f t="shared" si="171"/>
        <v>274520.13984352729</v>
      </c>
      <c r="AI1482" s="6" t="e">
        <f t="shared" si="173"/>
        <v>#N/A</v>
      </c>
    </row>
    <row r="1483" spans="1:35" x14ac:dyDescent="0.35">
      <c r="A1483" t="str">
        <f t="shared" si="172"/>
        <v>HILLINGDON HEALTH CENTRESynergyHillingdonE86036Jan10</v>
      </c>
      <c r="B1483" s="41" t="s">
        <v>553</v>
      </c>
      <c r="C1483" s="41" t="s">
        <v>554</v>
      </c>
      <c r="D1483" s="41" t="s">
        <v>8</v>
      </c>
      <c r="E1483" s="41" t="s">
        <v>161</v>
      </c>
      <c r="F1483" s="41" t="s">
        <v>161</v>
      </c>
      <c r="G1483" s="41" t="s">
        <v>765</v>
      </c>
      <c r="H1483" s="41">
        <v>10</v>
      </c>
      <c r="I1483" s="41">
        <v>8395.1113101996107</v>
      </c>
      <c r="J1483" s="41">
        <v>6416</v>
      </c>
      <c r="K1483" s="41">
        <v>6</v>
      </c>
      <c r="L1483" s="41">
        <v>127.67840000000001</v>
      </c>
      <c r="M1483" s="41">
        <v>0.11940000000000001</v>
      </c>
      <c r="N1483" s="41"/>
      <c r="O1483" s="41"/>
      <c r="P1483" s="41"/>
      <c r="Q1483" s="41"/>
      <c r="R1483" s="41">
        <v>3923</v>
      </c>
      <c r="S1483" s="41">
        <v>70.221699999999998</v>
      </c>
      <c r="T1483" s="41"/>
      <c r="U1483" s="41"/>
      <c r="V1483" s="41">
        <v>10345</v>
      </c>
      <c r="W1483" s="41">
        <v>198.01949999999999</v>
      </c>
      <c r="X1483" s="41"/>
      <c r="Y1483" s="41"/>
      <c r="Z1483" s="6">
        <f>0</f>
        <v>0</v>
      </c>
      <c r="AA1483" s="6">
        <f t="shared" si="167"/>
        <v>198.01949999999999</v>
      </c>
      <c r="AB1483" t="e">
        <f>IF(ISBLANK(Table1[[#This Row],[FY2425_Cost]])=TRUE,#N/A,Table1[[#This Row],[FY2425_Cost]])</f>
        <v>#N/A</v>
      </c>
      <c r="AC1483" s="6" t="e">
        <f t="shared" si="168"/>
        <v>#N/A</v>
      </c>
      <c r="AD1483" s="6" t="e">
        <f>SUMIFS($AB$3:AB1483,$B$3:B1483,B1483)</f>
        <v>#N/A</v>
      </c>
      <c r="AE1483" s="6">
        <f t="shared" si="169"/>
        <v>3777.8000895898249</v>
      </c>
      <c r="AF1483" s="6">
        <f t="shared" si="170"/>
        <v>3777.8000895898249</v>
      </c>
      <c r="AG1483" s="6">
        <f>VLOOKUP(Table1[[#This Row],[PracticeCode]],$AP$3:$AS$345,4,FALSE)</f>
        <v>3777.8000895898249</v>
      </c>
      <c r="AH1483" s="27">
        <f t="shared" si="171"/>
        <v>274520.13984352729</v>
      </c>
      <c r="AI1483" s="6" t="e">
        <f t="shared" si="173"/>
        <v>#N/A</v>
      </c>
    </row>
    <row r="1484" spans="1:35" x14ac:dyDescent="0.35">
      <c r="A1484" t="str">
        <f t="shared" si="172"/>
        <v>HILLINGDON HEALTH CENTRESynergyHillingdonE86036Jul4</v>
      </c>
      <c r="B1484" s="41" t="s">
        <v>553</v>
      </c>
      <c r="C1484" s="41" t="s">
        <v>554</v>
      </c>
      <c r="D1484" s="41" t="s">
        <v>8</v>
      </c>
      <c r="E1484" s="41" t="s">
        <v>161</v>
      </c>
      <c r="F1484" s="41" t="s">
        <v>161</v>
      </c>
      <c r="G1484" s="41" t="s">
        <v>759</v>
      </c>
      <c r="H1484" s="41">
        <v>4</v>
      </c>
      <c r="I1484" s="41">
        <v>8395.1113101996107</v>
      </c>
      <c r="J1484" s="41">
        <v>2572</v>
      </c>
      <c r="K1484" s="41">
        <v>0</v>
      </c>
      <c r="L1484" s="41">
        <v>47.582000000000001</v>
      </c>
      <c r="M1484" s="41">
        <v>0</v>
      </c>
      <c r="N1484" s="41">
        <v>2446</v>
      </c>
      <c r="O1484" s="41">
        <v>0</v>
      </c>
      <c r="P1484" s="41">
        <v>48.675400000000003</v>
      </c>
      <c r="Q1484" s="41">
        <v>0</v>
      </c>
      <c r="R1484" s="41">
        <v>7216</v>
      </c>
      <c r="S1484" s="41">
        <v>129.16640000000001</v>
      </c>
      <c r="T1484" s="41">
        <v>2649</v>
      </c>
      <c r="U1484" s="41">
        <v>58.277999999999999</v>
      </c>
      <c r="V1484" s="41">
        <v>9788</v>
      </c>
      <c r="W1484" s="41">
        <v>176.7484</v>
      </c>
      <c r="X1484" s="41">
        <v>5095</v>
      </c>
      <c r="Y1484" s="41">
        <v>106.9534</v>
      </c>
      <c r="Z1484" s="6">
        <f>0</f>
        <v>0</v>
      </c>
      <c r="AA1484" s="6">
        <f t="shared" si="167"/>
        <v>176.7484</v>
      </c>
      <c r="AB1484">
        <f>IF(ISBLANK(Table1[[#This Row],[FY2425_Cost]])=TRUE,#N/A,Table1[[#This Row],[FY2425_Cost]])</f>
        <v>106.9534</v>
      </c>
      <c r="AC1484" s="6">
        <f t="shared" si="168"/>
        <v>-69.795000000000002</v>
      </c>
      <c r="AD1484" s="6" t="e">
        <f>SUMIFS($AB$3:AB1484,$B$3:B1484,B1484)</f>
        <v>#N/A</v>
      </c>
      <c r="AE1484" s="6">
        <f t="shared" si="169"/>
        <v>3777.8000895898249</v>
      </c>
      <c r="AF1484" s="6">
        <f t="shared" si="170"/>
        <v>3777.8000895898249</v>
      </c>
      <c r="AG1484" s="6">
        <f>VLOOKUP(Table1[[#This Row],[PracticeCode]],$AP$3:$AS$345,4,FALSE)</f>
        <v>3777.8000895898249</v>
      </c>
      <c r="AH1484" s="27">
        <f t="shared" si="171"/>
        <v>274520.13984352729</v>
      </c>
      <c r="AI1484" s="6" t="e">
        <f t="shared" si="173"/>
        <v>#N/A</v>
      </c>
    </row>
    <row r="1485" spans="1:35" x14ac:dyDescent="0.35">
      <c r="A1485" t="str">
        <f t="shared" si="172"/>
        <v>HILLINGDON HEALTH CENTRESynergyHillingdonE86036Jun3</v>
      </c>
      <c r="B1485" s="41" t="s">
        <v>553</v>
      </c>
      <c r="C1485" s="41" t="s">
        <v>554</v>
      </c>
      <c r="D1485" s="41" t="s">
        <v>8</v>
      </c>
      <c r="E1485" s="41" t="s">
        <v>161</v>
      </c>
      <c r="F1485" s="41" t="s">
        <v>161</v>
      </c>
      <c r="G1485" s="41" t="s">
        <v>758</v>
      </c>
      <c r="H1485" s="41">
        <v>3</v>
      </c>
      <c r="I1485" s="41">
        <v>8395.1113101996107</v>
      </c>
      <c r="J1485" s="41">
        <v>211</v>
      </c>
      <c r="K1485" s="41">
        <v>0</v>
      </c>
      <c r="L1485" s="41">
        <v>3.9034999999999997</v>
      </c>
      <c r="M1485" s="41">
        <v>0</v>
      </c>
      <c r="N1485" s="41">
        <v>2769</v>
      </c>
      <c r="O1485" s="41">
        <v>0</v>
      </c>
      <c r="P1485" s="41">
        <v>55.103100000000005</v>
      </c>
      <c r="Q1485" s="41">
        <v>0</v>
      </c>
      <c r="R1485" s="41">
        <v>0</v>
      </c>
      <c r="S1485" s="41">
        <v>0</v>
      </c>
      <c r="T1485" s="41">
        <v>3292</v>
      </c>
      <c r="U1485" s="41">
        <v>72.424000000000007</v>
      </c>
      <c r="V1485" s="41">
        <v>211</v>
      </c>
      <c r="W1485" s="41">
        <v>3.9034999999999997</v>
      </c>
      <c r="X1485" s="41">
        <v>6061</v>
      </c>
      <c r="Y1485" s="41">
        <v>127.52710000000002</v>
      </c>
      <c r="Z1485" s="6">
        <f>0</f>
        <v>0</v>
      </c>
      <c r="AA1485" s="6">
        <f t="shared" si="167"/>
        <v>3.9034999999999997</v>
      </c>
      <c r="AB1485">
        <f>IF(ISBLANK(Table1[[#This Row],[FY2425_Cost]])=TRUE,#N/A,Table1[[#This Row],[FY2425_Cost]])</f>
        <v>127.52710000000002</v>
      </c>
      <c r="AC1485" s="6">
        <f t="shared" si="168"/>
        <v>123.62360000000002</v>
      </c>
      <c r="AD1485" s="6" t="e">
        <f>SUMIFS($AB$3:AB1485,$B$3:B1485,B1485)</f>
        <v>#N/A</v>
      </c>
      <c r="AE1485" s="6">
        <f t="shared" si="169"/>
        <v>3777.8000895898249</v>
      </c>
      <c r="AF1485" s="6">
        <f t="shared" si="170"/>
        <v>3777.8000895898249</v>
      </c>
      <c r="AG1485" s="6">
        <f>VLOOKUP(Table1[[#This Row],[PracticeCode]],$AP$3:$AS$345,4,FALSE)</f>
        <v>3777.8000895898249</v>
      </c>
      <c r="AH1485" s="27">
        <f t="shared" si="171"/>
        <v>274520.13984352729</v>
      </c>
      <c r="AI1485" s="6" t="e">
        <f t="shared" si="173"/>
        <v>#N/A</v>
      </c>
    </row>
    <row r="1486" spans="1:35" x14ac:dyDescent="0.35">
      <c r="A1486" t="str">
        <f t="shared" si="172"/>
        <v>HILLINGDON HEALTH CENTRESynergyHillingdonE86036Mar12</v>
      </c>
      <c r="B1486" s="41" t="s">
        <v>553</v>
      </c>
      <c r="C1486" s="41" t="s">
        <v>554</v>
      </c>
      <c r="D1486" s="41" t="s">
        <v>8</v>
      </c>
      <c r="E1486" s="41" t="s">
        <v>161</v>
      </c>
      <c r="F1486" s="41" t="s">
        <v>161</v>
      </c>
      <c r="G1486" s="41" t="s">
        <v>767</v>
      </c>
      <c r="H1486" s="41">
        <v>12</v>
      </c>
      <c r="I1486" s="41">
        <v>8395.1113101996107</v>
      </c>
      <c r="J1486" s="41">
        <v>14457</v>
      </c>
      <c r="K1486" s="41">
        <v>0</v>
      </c>
      <c r="L1486" s="41">
        <v>287.6943</v>
      </c>
      <c r="M1486" s="41">
        <v>0</v>
      </c>
      <c r="N1486" s="41"/>
      <c r="O1486" s="41"/>
      <c r="P1486" s="41"/>
      <c r="Q1486" s="41"/>
      <c r="R1486" s="41">
        <v>2286</v>
      </c>
      <c r="S1486" s="41">
        <v>40.919400000000003</v>
      </c>
      <c r="T1486" s="41"/>
      <c r="U1486" s="41"/>
      <c r="V1486" s="41">
        <v>16743</v>
      </c>
      <c r="W1486" s="41">
        <v>328.61369999999999</v>
      </c>
      <c r="X1486" s="41"/>
      <c r="Y1486" s="41"/>
      <c r="Z1486" s="6">
        <f>0</f>
        <v>0</v>
      </c>
      <c r="AA1486" s="6">
        <f t="shared" si="167"/>
        <v>328.61369999999999</v>
      </c>
      <c r="AB1486" t="e">
        <f>IF(ISBLANK(Table1[[#This Row],[FY2425_Cost]])=TRUE,#N/A,Table1[[#This Row],[FY2425_Cost]])</f>
        <v>#N/A</v>
      </c>
      <c r="AC1486" s="6" t="e">
        <f t="shared" si="168"/>
        <v>#N/A</v>
      </c>
      <c r="AD1486" s="6" t="e">
        <f>SUMIFS($AB$3:AB1486,$B$3:B1486,B1486)</f>
        <v>#N/A</v>
      </c>
      <c r="AE1486" s="6">
        <f t="shared" si="169"/>
        <v>3777.8000895898249</v>
      </c>
      <c r="AF1486" s="6">
        <f t="shared" si="170"/>
        <v>3777.8000895898249</v>
      </c>
      <c r="AG1486" s="6">
        <f>VLOOKUP(Table1[[#This Row],[PracticeCode]],$AP$3:$AS$345,4,FALSE)</f>
        <v>3777.8000895898249</v>
      </c>
      <c r="AH1486" s="27">
        <f t="shared" si="171"/>
        <v>274520.13984352729</v>
      </c>
      <c r="AI1486" s="6" t="e">
        <f t="shared" si="173"/>
        <v>#N/A</v>
      </c>
    </row>
    <row r="1487" spans="1:35" x14ac:dyDescent="0.35">
      <c r="A1487" t="str">
        <f t="shared" si="172"/>
        <v>HILLINGDON HEALTH CENTRESynergyHillingdonE86036May2</v>
      </c>
      <c r="B1487" s="41" t="s">
        <v>553</v>
      </c>
      <c r="C1487" s="41" t="s">
        <v>554</v>
      </c>
      <c r="D1487" s="41" t="s">
        <v>8</v>
      </c>
      <c r="E1487" s="41" t="s">
        <v>161</v>
      </c>
      <c r="F1487" s="41" t="s">
        <v>161</v>
      </c>
      <c r="G1487" s="41" t="s">
        <v>757</v>
      </c>
      <c r="H1487" s="41">
        <v>2</v>
      </c>
      <c r="I1487" s="41">
        <v>8395.1113101996107</v>
      </c>
      <c r="J1487" s="41">
        <v>33564</v>
      </c>
      <c r="K1487" s="41">
        <v>0</v>
      </c>
      <c r="L1487" s="41">
        <v>620.93399999999997</v>
      </c>
      <c r="M1487" s="41">
        <v>0</v>
      </c>
      <c r="N1487" s="41">
        <v>2568</v>
      </c>
      <c r="O1487" s="41">
        <v>0</v>
      </c>
      <c r="P1487" s="41">
        <v>51.103200000000001</v>
      </c>
      <c r="Q1487" s="41">
        <v>0</v>
      </c>
      <c r="R1487" s="41">
        <v>0</v>
      </c>
      <c r="S1487" s="41">
        <v>0</v>
      </c>
      <c r="T1487" s="41">
        <v>2479</v>
      </c>
      <c r="U1487" s="41">
        <v>54.537999999999997</v>
      </c>
      <c r="V1487" s="41">
        <v>33564</v>
      </c>
      <c r="W1487" s="41">
        <v>620.93399999999997</v>
      </c>
      <c r="X1487" s="41">
        <v>5047</v>
      </c>
      <c r="Y1487" s="41">
        <v>105.6412</v>
      </c>
      <c r="Z1487" s="6">
        <f>0</f>
        <v>0</v>
      </c>
      <c r="AA1487" s="6">
        <f t="shared" si="167"/>
        <v>620.93399999999997</v>
      </c>
      <c r="AB1487">
        <f>IF(ISBLANK(Table1[[#This Row],[FY2425_Cost]])=TRUE,#N/A,Table1[[#This Row],[FY2425_Cost]])</f>
        <v>105.6412</v>
      </c>
      <c r="AC1487" s="6">
        <f t="shared" si="168"/>
        <v>-515.29279999999994</v>
      </c>
      <c r="AD1487" s="6" t="e">
        <f>SUMIFS($AB$3:AB1487,$B$3:B1487,B1487)</f>
        <v>#N/A</v>
      </c>
      <c r="AE1487" s="6">
        <f t="shared" si="169"/>
        <v>3777.8000895898249</v>
      </c>
      <c r="AF1487" s="6">
        <f t="shared" si="170"/>
        <v>3777.8000895898249</v>
      </c>
      <c r="AG1487" s="6">
        <f>VLOOKUP(Table1[[#This Row],[PracticeCode]],$AP$3:$AS$345,4,FALSE)</f>
        <v>3777.8000895898249</v>
      </c>
      <c r="AH1487" s="27">
        <f t="shared" si="171"/>
        <v>274520.13984352729</v>
      </c>
      <c r="AI1487" s="6" t="e">
        <f t="shared" si="173"/>
        <v>#N/A</v>
      </c>
    </row>
    <row r="1488" spans="1:35" x14ac:dyDescent="0.35">
      <c r="A1488" t="str">
        <f t="shared" si="172"/>
        <v>HILLINGDON HEALTH CENTRESynergyHillingdonE86036Nov8</v>
      </c>
      <c r="B1488" s="41" t="s">
        <v>553</v>
      </c>
      <c r="C1488" s="41" t="s">
        <v>554</v>
      </c>
      <c r="D1488" s="41" t="s">
        <v>8</v>
      </c>
      <c r="E1488" s="41" t="s">
        <v>161</v>
      </c>
      <c r="F1488" s="41" t="s">
        <v>161</v>
      </c>
      <c r="G1488" s="41" t="s">
        <v>763</v>
      </c>
      <c r="H1488" s="41">
        <v>8</v>
      </c>
      <c r="I1488" s="41">
        <v>8395.1113101996107</v>
      </c>
      <c r="J1488" s="41">
        <v>5528</v>
      </c>
      <c r="K1488" s="41">
        <v>0</v>
      </c>
      <c r="L1488" s="41">
        <v>110.00720000000001</v>
      </c>
      <c r="M1488" s="41">
        <v>0</v>
      </c>
      <c r="N1488" s="41"/>
      <c r="O1488" s="41"/>
      <c r="P1488" s="41"/>
      <c r="Q1488" s="41"/>
      <c r="R1488" s="41">
        <v>3378</v>
      </c>
      <c r="S1488" s="41">
        <v>60.466200000000001</v>
      </c>
      <c r="T1488" s="41"/>
      <c r="U1488" s="41"/>
      <c r="V1488" s="41">
        <v>8906</v>
      </c>
      <c r="W1488" s="41">
        <v>170.47340000000003</v>
      </c>
      <c r="X1488" s="41"/>
      <c r="Y1488" s="41"/>
      <c r="Z1488" s="6">
        <f>0</f>
        <v>0</v>
      </c>
      <c r="AA1488" s="6">
        <f t="shared" si="167"/>
        <v>170.47340000000003</v>
      </c>
      <c r="AB1488" t="e">
        <f>IF(ISBLANK(Table1[[#This Row],[FY2425_Cost]])=TRUE,#N/A,Table1[[#This Row],[FY2425_Cost]])</f>
        <v>#N/A</v>
      </c>
      <c r="AC1488" s="6" t="e">
        <f t="shared" si="168"/>
        <v>#N/A</v>
      </c>
      <c r="AD1488" s="6" t="e">
        <f>SUMIFS($AB$3:AB1488,$B$3:B1488,B1488)</f>
        <v>#N/A</v>
      </c>
      <c r="AE1488" s="6">
        <f t="shared" si="169"/>
        <v>3777.8000895898249</v>
      </c>
      <c r="AF1488" s="6">
        <f t="shared" si="170"/>
        <v>3777.8000895898249</v>
      </c>
      <c r="AG1488" s="6">
        <f>VLOOKUP(Table1[[#This Row],[PracticeCode]],$AP$3:$AS$345,4,FALSE)</f>
        <v>3777.8000895898249</v>
      </c>
      <c r="AH1488" s="27">
        <f t="shared" si="171"/>
        <v>274520.13984352729</v>
      </c>
      <c r="AI1488" s="6" t="e">
        <f t="shared" si="173"/>
        <v>#N/A</v>
      </c>
    </row>
    <row r="1489" spans="1:35" x14ac:dyDescent="0.35">
      <c r="A1489" t="str">
        <f t="shared" si="172"/>
        <v>HILLINGDON HEALTH CENTRESynergyHillingdonE86036Oct7</v>
      </c>
      <c r="B1489" s="41" t="s">
        <v>553</v>
      </c>
      <c r="C1489" s="41" t="s">
        <v>554</v>
      </c>
      <c r="D1489" s="41" t="s">
        <v>8</v>
      </c>
      <c r="E1489" s="41" t="s">
        <v>161</v>
      </c>
      <c r="F1489" s="41" t="s">
        <v>161</v>
      </c>
      <c r="G1489" s="41" t="s">
        <v>762</v>
      </c>
      <c r="H1489" s="41">
        <v>7</v>
      </c>
      <c r="I1489" s="41">
        <v>8395.1113101996107</v>
      </c>
      <c r="J1489" s="41">
        <v>19851</v>
      </c>
      <c r="K1489" s="41">
        <v>1778</v>
      </c>
      <c r="L1489" s="41">
        <v>395.03489999999999</v>
      </c>
      <c r="M1489" s="41">
        <v>35.382200000000005</v>
      </c>
      <c r="N1489" s="41">
        <v>0</v>
      </c>
      <c r="O1489" s="41">
        <v>1591</v>
      </c>
      <c r="P1489" s="41">
        <v>0</v>
      </c>
      <c r="Q1489" s="41">
        <v>35.797499999999999</v>
      </c>
      <c r="R1489" s="41">
        <v>8636</v>
      </c>
      <c r="S1489" s="41">
        <v>154.58439999999999</v>
      </c>
      <c r="T1489" s="41">
        <v>1072</v>
      </c>
      <c r="U1489" s="41">
        <v>23.584</v>
      </c>
      <c r="V1489" s="41">
        <v>30265</v>
      </c>
      <c r="W1489" s="41">
        <v>585.00149999999996</v>
      </c>
      <c r="X1489" s="41">
        <v>2663</v>
      </c>
      <c r="Y1489" s="41">
        <v>59.381500000000003</v>
      </c>
      <c r="Z1489" s="6">
        <f>0</f>
        <v>0</v>
      </c>
      <c r="AA1489" s="6">
        <f t="shared" si="167"/>
        <v>585.00149999999996</v>
      </c>
      <c r="AB1489">
        <f>IF(ISBLANK(Table1[[#This Row],[FY2425_Cost]])=TRUE,#N/A,Table1[[#This Row],[FY2425_Cost]])</f>
        <v>59.381500000000003</v>
      </c>
      <c r="AC1489" s="6">
        <f t="shared" si="168"/>
        <v>-525.62</v>
      </c>
      <c r="AD1489" s="6" t="e">
        <f>SUMIFS($AB$3:AB1489,$B$3:B1489,B1489)</f>
        <v>#N/A</v>
      </c>
      <c r="AE1489" s="6">
        <f t="shared" si="169"/>
        <v>3777.8000895898249</v>
      </c>
      <c r="AF1489" s="6">
        <f t="shared" si="170"/>
        <v>3777.8000895898249</v>
      </c>
      <c r="AG1489" s="6">
        <f>VLOOKUP(Table1[[#This Row],[PracticeCode]],$AP$3:$AS$345,4,FALSE)</f>
        <v>3777.8000895898249</v>
      </c>
      <c r="AH1489" s="27">
        <f t="shared" si="171"/>
        <v>274520.13984352729</v>
      </c>
      <c r="AI1489" s="6" t="e">
        <f t="shared" si="173"/>
        <v>#N/A</v>
      </c>
    </row>
    <row r="1490" spans="1:35" x14ac:dyDescent="0.35">
      <c r="A1490" t="str">
        <f t="shared" si="172"/>
        <v>HILLINGDON HEALTH CENTRESynergyHillingdonE86036Sep6</v>
      </c>
      <c r="B1490" s="41" t="s">
        <v>553</v>
      </c>
      <c r="C1490" s="41" t="s">
        <v>554</v>
      </c>
      <c r="D1490" s="41" t="s">
        <v>8</v>
      </c>
      <c r="E1490" s="41" t="s">
        <v>161</v>
      </c>
      <c r="F1490" s="41" t="s">
        <v>161</v>
      </c>
      <c r="G1490" s="41" t="s">
        <v>761</v>
      </c>
      <c r="H1490" s="41">
        <v>6</v>
      </c>
      <c r="I1490" s="41">
        <v>8395.1113101996107</v>
      </c>
      <c r="J1490" s="41">
        <v>23499</v>
      </c>
      <c r="K1490" s="41">
        <v>1606</v>
      </c>
      <c r="L1490" s="41">
        <v>467.63010000000003</v>
      </c>
      <c r="M1490" s="41">
        <v>31.959400000000002</v>
      </c>
      <c r="N1490" s="41">
        <v>2313</v>
      </c>
      <c r="O1490" s="41">
        <v>381</v>
      </c>
      <c r="P1490" s="41">
        <v>52.042499999999997</v>
      </c>
      <c r="Q1490" s="41">
        <v>8.5724999999999998</v>
      </c>
      <c r="R1490" s="41">
        <v>11857</v>
      </c>
      <c r="S1490" s="41">
        <v>212.24029999999999</v>
      </c>
      <c r="T1490" s="41">
        <v>3613</v>
      </c>
      <c r="U1490" s="41">
        <v>79.486000000000004</v>
      </c>
      <c r="V1490" s="41">
        <v>36962</v>
      </c>
      <c r="W1490" s="41">
        <v>711.82979999999998</v>
      </c>
      <c r="X1490" s="41">
        <v>6307</v>
      </c>
      <c r="Y1490" s="41">
        <v>140.101</v>
      </c>
      <c r="Z1490" s="6">
        <f>0</f>
        <v>0</v>
      </c>
      <c r="AA1490" s="6">
        <f t="shared" si="167"/>
        <v>711.82979999999998</v>
      </c>
      <c r="AB1490">
        <f>IF(ISBLANK(Table1[[#This Row],[FY2425_Cost]])=TRUE,#N/A,Table1[[#This Row],[FY2425_Cost]])</f>
        <v>140.101</v>
      </c>
      <c r="AC1490" s="6">
        <f t="shared" si="168"/>
        <v>-571.72879999999998</v>
      </c>
      <c r="AD1490" s="6" t="e">
        <f>SUMIFS($AB$3:AB1490,$B$3:B1490,B1490)</f>
        <v>#N/A</v>
      </c>
      <c r="AE1490" s="6">
        <f t="shared" si="169"/>
        <v>3777.8000895898249</v>
      </c>
      <c r="AF1490" s="6">
        <f t="shared" si="170"/>
        <v>3777.8000895898249</v>
      </c>
      <c r="AG1490" s="6">
        <f>VLOOKUP(Table1[[#This Row],[PracticeCode]],$AP$3:$AS$345,4,FALSE)</f>
        <v>3777.8000895898249</v>
      </c>
      <c r="AH1490" s="27">
        <f t="shared" si="171"/>
        <v>274520.13984352729</v>
      </c>
      <c r="AI1490" s="6" t="e">
        <f t="shared" si="173"/>
        <v>#N/A</v>
      </c>
    </row>
    <row r="1491" spans="1:35" x14ac:dyDescent="0.35">
      <c r="A1491" t="str">
        <f t="shared" si="172"/>
        <v>HILLTOP MEDICAL PRACTICEHarness SouthBrentE84637Apr1</v>
      </c>
      <c r="B1491" s="41" t="s">
        <v>505</v>
      </c>
      <c r="C1491" s="41" t="s">
        <v>489</v>
      </c>
      <c r="D1491" s="41" t="s">
        <v>18</v>
      </c>
      <c r="E1491" s="41" t="s">
        <v>162</v>
      </c>
      <c r="F1491" s="41" t="s">
        <v>162</v>
      </c>
      <c r="G1491" s="41" t="s">
        <v>756</v>
      </c>
      <c r="H1491" s="41">
        <v>1</v>
      </c>
      <c r="I1491" s="41">
        <v>4610.9783922924098</v>
      </c>
      <c r="J1491" s="41">
        <v>4062</v>
      </c>
      <c r="K1491" s="41">
        <v>77</v>
      </c>
      <c r="L1491" s="41">
        <v>75.146999999999991</v>
      </c>
      <c r="M1491" s="41">
        <v>1.4244999999999999</v>
      </c>
      <c r="N1491" s="41">
        <v>7215</v>
      </c>
      <c r="O1491" s="41">
        <v>11</v>
      </c>
      <c r="P1491" s="41">
        <v>143.57850000000002</v>
      </c>
      <c r="Q1491" s="41">
        <v>0.21890000000000001</v>
      </c>
      <c r="R1491" s="41">
        <v>0</v>
      </c>
      <c r="S1491" s="41">
        <v>0</v>
      </c>
      <c r="T1491" s="41">
        <v>10</v>
      </c>
      <c r="U1491" s="41">
        <v>0.22</v>
      </c>
      <c r="V1491" s="41">
        <v>4139</v>
      </c>
      <c r="W1491" s="41">
        <v>76.571499999999986</v>
      </c>
      <c r="X1491" s="41">
        <v>7236</v>
      </c>
      <c r="Y1491" s="41">
        <v>144.01740000000001</v>
      </c>
      <c r="Z1491" s="6">
        <f>0</f>
        <v>0</v>
      </c>
      <c r="AA1491" s="6">
        <f t="shared" si="167"/>
        <v>76.571499999999986</v>
      </c>
      <c r="AB1491">
        <f>IF(ISBLANK(Table1[[#This Row],[FY2425_Cost]])=TRUE,#N/A,Table1[[#This Row],[FY2425_Cost]])</f>
        <v>144.01740000000001</v>
      </c>
      <c r="AC1491" s="6">
        <f t="shared" si="168"/>
        <v>67.445900000000023</v>
      </c>
      <c r="AD1491" s="6">
        <f>SUMIFS($AB$3:AB1491,$B$3:B1491,B1491)</f>
        <v>144.01740000000001</v>
      </c>
      <c r="AE1491" s="6">
        <f t="shared" si="169"/>
        <v>2074.9402765315845</v>
      </c>
      <c r="AF1491" s="6">
        <f t="shared" si="170"/>
        <v>2074.9402765315845</v>
      </c>
      <c r="AG1491" s="6">
        <f>VLOOKUP(Table1[[#This Row],[PracticeCode]],$AP$3:$AS$345,4,FALSE)</f>
        <v>2074.9402765315845</v>
      </c>
      <c r="AH1491" s="27">
        <f t="shared" si="171"/>
        <v>150778.9934279618</v>
      </c>
      <c r="AI1491" s="6">
        <f t="shared" si="173"/>
        <v>0</v>
      </c>
    </row>
    <row r="1492" spans="1:35" x14ac:dyDescent="0.35">
      <c r="A1492" t="str">
        <f t="shared" si="172"/>
        <v>HILLTOP MEDICAL PRACTICEHarness SouthBrentE84637Aug5</v>
      </c>
      <c r="B1492" s="41" t="s">
        <v>505</v>
      </c>
      <c r="C1492" s="41" t="s">
        <v>489</v>
      </c>
      <c r="D1492" s="41" t="s">
        <v>18</v>
      </c>
      <c r="E1492" s="41" t="s">
        <v>162</v>
      </c>
      <c r="F1492" s="41" t="s">
        <v>162</v>
      </c>
      <c r="G1492" s="41" t="s">
        <v>760</v>
      </c>
      <c r="H1492" s="41">
        <v>5</v>
      </c>
      <c r="I1492" s="41">
        <v>4610.9783922924098</v>
      </c>
      <c r="J1492" s="41">
        <v>8029</v>
      </c>
      <c r="K1492" s="41">
        <v>0</v>
      </c>
      <c r="L1492" s="41">
        <v>148.53649999999999</v>
      </c>
      <c r="M1492" s="41">
        <v>0</v>
      </c>
      <c r="N1492" s="41">
        <v>7595</v>
      </c>
      <c r="O1492" s="41">
        <v>0</v>
      </c>
      <c r="P1492" s="41">
        <v>151.1405</v>
      </c>
      <c r="Q1492" s="41">
        <v>0</v>
      </c>
      <c r="R1492" s="41">
        <v>2</v>
      </c>
      <c r="S1492" s="41">
        <v>3.5799999999999998E-2</v>
      </c>
      <c r="T1492" s="41">
        <v>6</v>
      </c>
      <c r="U1492" s="41">
        <v>0.13200000000000001</v>
      </c>
      <c r="V1492" s="41">
        <v>8031</v>
      </c>
      <c r="W1492" s="41">
        <v>148.57229999999998</v>
      </c>
      <c r="X1492" s="41">
        <v>7601</v>
      </c>
      <c r="Y1492" s="41">
        <v>151.27250000000001</v>
      </c>
      <c r="Z1492" s="6">
        <f>0</f>
        <v>0</v>
      </c>
      <c r="AA1492" s="6">
        <f t="shared" si="167"/>
        <v>148.57229999999998</v>
      </c>
      <c r="AB1492">
        <f>IF(ISBLANK(Table1[[#This Row],[FY2425_Cost]])=TRUE,#N/A,Table1[[#This Row],[FY2425_Cost]])</f>
        <v>151.27250000000001</v>
      </c>
      <c r="AC1492" s="6">
        <f t="shared" si="168"/>
        <v>2.7002000000000237</v>
      </c>
      <c r="AD1492" s="6">
        <f>SUMIFS($AB$3:AB1492,$B$3:B1492,B1492)</f>
        <v>295.28989999999999</v>
      </c>
      <c r="AE1492" s="6">
        <f t="shared" si="169"/>
        <v>2074.9402765315845</v>
      </c>
      <c r="AF1492" s="6">
        <f t="shared" si="170"/>
        <v>2074.9402765315845</v>
      </c>
      <c r="AG1492" s="6">
        <f>VLOOKUP(Table1[[#This Row],[PracticeCode]],$AP$3:$AS$345,4,FALSE)</f>
        <v>2074.9402765315845</v>
      </c>
      <c r="AH1492" s="27">
        <f t="shared" si="171"/>
        <v>150778.9934279618</v>
      </c>
      <c r="AI1492" s="6">
        <f t="shared" si="173"/>
        <v>0</v>
      </c>
    </row>
    <row r="1493" spans="1:35" x14ac:dyDescent="0.35">
      <c r="A1493" t="str">
        <f t="shared" si="172"/>
        <v>HILLTOP MEDICAL PRACTICEHarness SouthBrentE84637Dec9</v>
      </c>
      <c r="B1493" s="41" t="s">
        <v>505</v>
      </c>
      <c r="C1493" s="41" t="s">
        <v>489</v>
      </c>
      <c r="D1493" s="41" t="s">
        <v>18</v>
      </c>
      <c r="E1493" s="41" t="s">
        <v>162</v>
      </c>
      <c r="F1493" s="41" t="s">
        <v>162</v>
      </c>
      <c r="G1493" s="41" t="s">
        <v>764</v>
      </c>
      <c r="H1493" s="41">
        <v>9</v>
      </c>
      <c r="I1493" s="41">
        <v>4610.9783922924098</v>
      </c>
      <c r="J1493" s="41">
        <v>7646</v>
      </c>
      <c r="K1493" s="41">
        <v>2</v>
      </c>
      <c r="L1493" s="41">
        <v>152.15540000000001</v>
      </c>
      <c r="M1493" s="41">
        <v>3.9800000000000002E-2</v>
      </c>
      <c r="N1493" s="41"/>
      <c r="O1493" s="41"/>
      <c r="P1493" s="41"/>
      <c r="Q1493" s="41"/>
      <c r="R1493" s="41">
        <v>10</v>
      </c>
      <c r="S1493" s="41">
        <v>0.17899999999999999</v>
      </c>
      <c r="T1493" s="41"/>
      <c r="U1493" s="41"/>
      <c r="V1493" s="41">
        <v>7658</v>
      </c>
      <c r="W1493" s="41">
        <v>152.37420000000003</v>
      </c>
      <c r="X1493" s="41"/>
      <c r="Y1493" s="41"/>
      <c r="Z1493" s="6">
        <f>0</f>
        <v>0</v>
      </c>
      <c r="AA1493" s="6">
        <f t="shared" si="167"/>
        <v>152.37420000000003</v>
      </c>
      <c r="AB1493" t="e">
        <f>IF(ISBLANK(Table1[[#This Row],[FY2425_Cost]])=TRUE,#N/A,Table1[[#This Row],[FY2425_Cost]])</f>
        <v>#N/A</v>
      </c>
      <c r="AC1493" s="6" t="e">
        <f t="shared" si="168"/>
        <v>#N/A</v>
      </c>
      <c r="AD1493" s="6" t="e">
        <f>SUMIFS($AB$3:AB1493,$B$3:B1493,B1493)</f>
        <v>#N/A</v>
      </c>
      <c r="AE1493" s="6">
        <f t="shared" si="169"/>
        <v>2074.9402765315845</v>
      </c>
      <c r="AF1493" s="6">
        <f t="shared" si="170"/>
        <v>2074.9402765315845</v>
      </c>
      <c r="AG1493" s="6">
        <f>VLOOKUP(Table1[[#This Row],[PracticeCode]],$AP$3:$AS$345,4,FALSE)</f>
        <v>2074.9402765315845</v>
      </c>
      <c r="AH1493" s="27">
        <f t="shared" si="171"/>
        <v>150778.9934279618</v>
      </c>
      <c r="AI1493" s="6" t="e">
        <f t="shared" si="173"/>
        <v>#N/A</v>
      </c>
    </row>
    <row r="1494" spans="1:35" x14ac:dyDescent="0.35">
      <c r="A1494" t="str">
        <f t="shared" si="172"/>
        <v>HILLTOP MEDICAL PRACTICEHarness SouthBrentE84637Feb11</v>
      </c>
      <c r="B1494" s="41" t="s">
        <v>505</v>
      </c>
      <c r="C1494" s="41" t="s">
        <v>489</v>
      </c>
      <c r="D1494" s="41" t="s">
        <v>18</v>
      </c>
      <c r="E1494" s="41" t="s">
        <v>162</v>
      </c>
      <c r="F1494" s="41" t="s">
        <v>162</v>
      </c>
      <c r="G1494" s="41" t="s">
        <v>766</v>
      </c>
      <c r="H1494" s="41">
        <v>11</v>
      </c>
      <c r="I1494" s="41">
        <v>4610.9783922924098</v>
      </c>
      <c r="J1494" s="41">
        <v>9488</v>
      </c>
      <c r="K1494" s="41">
        <v>6</v>
      </c>
      <c r="L1494" s="41">
        <v>188.81120000000001</v>
      </c>
      <c r="M1494" s="41">
        <v>0.11940000000000001</v>
      </c>
      <c r="N1494" s="41"/>
      <c r="O1494" s="41"/>
      <c r="P1494" s="41"/>
      <c r="Q1494" s="41"/>
      <c r="R1494" s="41">
        <v>28</v>
      </c>
      <c r="S1494" s="41">
        <v>0.50119999999999998</v>
      </c>
      <c r="T1494" s="41"/>
      <c r="U1494" s="41"/>
      <c r="V1494" s="41">
        <v>9522</v>
      </c>
      <c r="W1494" s="41">
        <v>189.43180000000004</v>
      </c>
      <c r="X1494" s="41"/>
      <c r="Y1494" s="41"/>
      <c r="Z1494" s="6">
        <f>0</f>
        <v>0</v>
      </c>
      <c r="AA1494" s="6">
        <f t="shared" si="167"/>
        <v>189.43180000000004</v>
      </c>
      <c r="AB1494" t="e">
        <f>IF(ISBLANK(Table1[[#This Row],[FY2425_Cost]])=TRUE,#N/A,Table1[[#This Row],[FY2425_Cost]])</f>
        <v>#N/A</v>
      </c>
      <c r="AC1494" s="6" t="e">
        <f t="shared" si="168"/>
        <v>#N/A</v>
      </c>
      <c r="AD1494" s="6" t="e">
        <f>SUMIFS($AB$3:AB1494,$B$3:B1494,B1494)</f>
        <v>#N/A</v>
      </c>
      <c r="AE1494" s="6">
        <f t="shared" si="169"/>
        <v>2074.9402765315845</v>
      </c>
      <c r="AF1494" s="6">
        <f t="shared" si="170"/>
        <v>2074.9402765315845</v>
      </c>
      <c r="AG1494" s="6">
        <f>VLOOKUP(Table1[[#This Row],[PracticeCode]],$AP$3:$AS$345,4,FALSE)</f>
        <v>2074.9402765315845</v>
      </c>
      <c r="AH1494" s="27">
        <f t="shared" si="171"/>
        <v>150778.9934279618</v>
      </c>
      <c r="AI1494" s="6" t="e">
        <f t="shared" si="173"/>
        <v>#N/A</v>
      </c>
    </row>
    <row r="1495" spans="1:35" x14ac:dyDescent="0.35">
      <c r="A1495" t="str">
        <f t="shared" si="172"/>
        <v>HILLTOP MEDICAL PRACTICEHarness SouthBrentE84637Jan10</v>
      </c>
      <c r="B1495" s="41" t="s">
        <v>505</v>
      </c>
      <c r="C1495" s="41" t="s">
        <v>489</v>
      </c>
      <c r="D1495" s="41" t="s">
        <v>18</v>
      </c>
      <c r="E1495" s="41" t="s">
        <v>162</v>
      </c>
      <c r="F1495" s="41" t="s">
        <v>162</v>
      </c>
      <c r="G1495" s="41" t="s">
        <v>765</v>
      </c>
      <c r="H1495" s="41">
        <v>10</v>
      </c>
      <c r="I1495" s="41">
        <v>4610.9783922924098</v>
      </c>
      <c r="J1495" s="41">
        <v>8330</v>
      </c>
      <c r="K1495" s="41">
        <v>458</v>
      </c>
      <c r="L1495" s="41">
        <v>165.767</v>
      </c>
      <c r="M1495" s="41">
        <v>9.1142000000000003</v>
      </c>
      <c r="N1495" s="41"/>
      <c r="O1495" s="41"/>
      <c r="P1495" s="41"/>
      <c r="Q1495" s="41"/>
      <c r="R1495" s="41">
        <v>20</v>
      </c>
      <c r="S1495" s="41">
        <v>0.35799999999999998</v>
      </c>
      <c r="T1495" s="41"/>
      <c r="U1495" s="41"/>
      <c r="V1495" s="41">
        <v>8808</v>
      </c>
      <c r="W1495" s="41">
        <v>175.23920000000001</v>
      </c>
      <c r="X1495" s="41"/>
      <c r="Y1495" s="41"/>
      <c r="Z1495" s="6">
        <f>0</f>
        <v>0</v>
      </c>
      <c r="AA1495" s="6">
        <f t="shared" si="167"/>
        <v>175.23920000000001</v>
      </c>
      <c r="AB1495" t="e">
        <f>IF(ISBLANK(Table1[[#This Row],[FY2425_Cost]])=TRUE,#N/A,Table1[[#This Row],[FY2425_Cost]])</f>
        <v>#N/A</v>
      </c>
      <c r="AC1495" s="6" t="e">
        <f t="shared" si="168"/>
        <v>#N/A</v>
      </c>
      <c r="AD1495" s="6" t="e">
        <f>SUMIFS($AB$3:AB1495,$B$3:B1495,B1495)</f>
        <v>#N/A</v>
      </c>
      <c r="AE1495" s="6">
        <f t="shared" si="169"/>
        <v>2074.9402765315845</v>
      </c>
      <c r="AF1495" s="6">
        <f t="shared" si="170"/>
        <v>2074.9402765315845</v>
      </c>
      <c r="AG1495" s="6">
        <f>VLOOKUP(Table1[[#This Row],[PracticeCode]],$AP$3:$AS$345,4,FALSE)</f>
        <v>2074.9402765315845</v>
      </c>
      <c r="AH1495" s="27">
        <f t="shared" si="171"/>
        <v>150778.9934279618</v>
      </c>
      <c r="AI1495" s="6" t="e">
        <f t="shared" si="173"/>
        <v>#N/A</v>
      </c>
    </row>
    <row r="1496" spans="1:35" x14ac:dyDescent="0.35">
      <c r="A1496" t="str">
        <f t="shared" si="172"/>
        <v>HILLTOP MEDICAL PRACTICEHarness SouthBrentE84637Jul4</v>
      </c>
      <c r="B1496" s="41" t="s">
        <v>505</v>
      </c>
      <c r="C1496" s="41" t="s">
        <v>489</v>
      </c>
      <c r="D1496" s="41" t="s">
        <v>18</v>
      </c>
      <c r="E1496" s="41" t="s">
        <v>162</v>
      </c>
      <c r="F1496" s="41" t="s">
        <v>162</v>
      </c>
      <c r="G1496" s="41" t="s">
        <v>759</v>
      </c>
      <c r="H1496" s="41">
        <v>4</v>
      </c>
      <c r="I1496" s="41">
        <v>4610.9783922924098</v>
      </c>
      <c r="J1496" s="41">
        <v>7789</v>
      </c>
      <c r="K1496" s="41">
        <v>0</v>
      </c>
      <c r="L1496" s="41">
        <v>144.09649999999999</v>
      </c>
      <c r="M1496" s="41">
        <v>0</v>
      </c>
      <c r="N1496" s="41">
        <v>7012</v>
      </c>
      <c r="O1496" s="41">
        <v>5</v>
      </c>
      <c r="P1496" s="41">
        <v>139.53880000000001</v>
      </c>
      <c r="Q1496" s="41">
        <v>9.9500000000000005E-2</v>
      </c>
      <c r="R1496" s="41">
        <v>2</v>
      </c>
      <c r="S1496" s="41">
        <v>3.5799999999999998E-2</v>
      </c>
      <c r="T1496" s="41">
        <v>4</v>
      </c>
      <c r="U1496" s="41">
        <v>8.7999999999999995E-2</v>
      </c>
      <c r="V1496" s="41">
        <v>7791</v>
      </c>
      <c r="W1496" s="41">
        <v>144.13229999999999</v>
      </c>
      <c r="X1496" s="41">
        <v>7021</v>
      </c>
      <c r="Y1496" s="41">
        <v>139.72630000000001</v>
      </c>
      <c r="Z1496" s="6">
        <f>0</f>
        <v>0</v>
      </c>
      <c r="AA1496" s="6">
        <f t="shared" si="167"/>
        <v>144.13229999999999</v>
      </c>
      <c r="AB1496">
        <f>IF(ISBLANK(Table1[[#This Row],[FY2425_Cost]])=TRUE,#N/A,Table1[[#This Row],[FY2425_Cost]])</f>
        <v>139.72630000000001</v>
      </c>
      <c r="AC1496" s="6">
        <f t="shared" si="168"/>
        <v>-4.4059999999999775</v>
      </c>
      <c r="AD1496" s="6" t="e">
        <f>SUMIFS($AB$3:AB1496,$B$3:B1496,B1496)</f>
        <v>#N/A</v>
      </c>
      <c r="AE1496" s="6">
        <f t="shared" si="169"/>
        <v>2074.9402765315845</v>
      </c>
      <c r="AF1496" s="6">
        <f t="shared" si="170"/>
        <v>2074.9402765315845</v>
      </c>
      <c r="AG1496" s="6">
        <f>VLOOKUP(Table1[[#This Row],[PracticeCode]],$AP$3:$AS$345,4,FALSE)</f>
        <v>2074.9402765315845</v>
      </c>
      <c r="AH1496" s="27">
        <f t="shared" si="171"/>
        <v>150778.9934279618</v>
      </c>
      <c r="AI1496" s="6" t="e">
        <f t="shared" si="173"/>
        <v>#N/A</v>
      </c>
    </row>
    <row r="1497" spans="1:35" x14ac:dyDescent="0.35">
      <c r="A1497" t="str">
        <f t="shared" si="172"/>
        <v>HILLTOP MEDICAL PRACTICEHarness SouthBrentE84637Jun3</v>
      </c>
      <c r="B1497" s="41" t="s">
        <v>505</v>
      </c>
      <c r="C1497" s="41" t="s">
        <v>489</v>
      </c>
      <c r="D1497" s="41" t="s">
        <v>18</v>
      </c>
      <c r="E1497" s="41" t="s">
        <v>162</v>
      </c>
      <c r="F1497" s="41" t="s">
        <v>162</v>
      </c>
      <c r="G1497" s="41" t="s">
        <v>758</v>
      </c>
      <c r="H1497" s="41">
        <v>3</v>
      </c>
      <c r="I1497" s="41">
        <v>4610.9783922924098</v>
      </c>
      <c r="J1497" s="41">
        <v>8397</v>
      </c>
      <c r="K1497" s="41">
        <v>0</v>
      </c>
      <c r="L1497" s="41">
        <v>155.34449999999998</v>
      </c>
      <c r="M1497" s="41">
        <v>0</v>
      </c>
      <c r="N1497" s="41">
        <v>8114</v>
      </c>
      <c r="O1497" s="41">
        <v>0</v>
      </c>
      <c r="P1497" s="41">
        <v>161.46860000000001</v>
      </c>
      <c r="Q1497" s="41">
        <v>0</v>
      </c>
      <c r="R1497" s="41">
        <v>0</v>
      </c>
      <c r="S1497" s="41">
        <v>0</v>
      </c>
      <c r="T1497" s="41">
        <v>12</v>
      </c>
      <c r="U1497" s="41">
        <v>0.26400000000000001</v>
      </c>
      <c r="V1497" s="41">
        <v>8397</v>
      </c>
      <c r="W1497" s="41">
        <v>155.34449999999998</v>
      </c>
      <c r="X1497" s="41">
        <v>8126</v>
      </c>
      <c r="Y1497" s="41">
        <v>161.73260000000002</v>
      </c>
      <c r="Z1497" s="6">
        <f>0</f>
        <v>0</v>
      </c>
      <c r="AA1497" s="6">
        <f t="shared" si="167"/>
        <v>155.34449999999998</v>
      </c>
      <c r="AB1497">
        <f>IF(ISBLANK(Table1[[#This Row],[FY2425_Cost]])=TRUE,#N/A,Table1[[#This Row],[FY2425_Cost]])</f>
        <v>161.73260000000002</v>
      </c>
      <c r="AC1497" s="6">
        <f t="shared" si="168"/>
        <v>6.388100000000037</v>
      </c>
      <c r="AD1497" s="6" t="e">
        <f>SUMIFS($AB$3:AB1497,$B$3:B1497,B1497)</f>
        <v>#N/A</v>
      </c>
      <c r="AE1497" s="6">
        <f t="shared" si="169"/>
        <v>2074.9402765315845</v>
      </c>
      <c r="AF1497" s="6">
        <f t="shared" si="170"/>
        <v>2074.9402765315845</v>
      </c>
      <c r="AG1497" s="6">
        <f>VLOOKUP(Table1[[#This Row],[PracticeCode]],$AP$3:$AS$345,4,FALSE)</f>
        <v>2074.9402765315845</v>
      </c>
      <c r="AH1497" s="27">
        <f t="shared" si="171"/>
        <v>150778.9934279618</v>
      </c>
      <c r="AI1497" s="6" t="e">
        <f t="shared" si="173"/>
        <v>#N/A</v>
      </c>
    </row>
    <row r="1498" spans="1:35" x14ac:dyDescent="0.35">
      <c r="A1498" t="str">
        <f t="shared" si="172"/>
        <v>HILLTOP MEDICAL PRACTICEHarness SouthBrentE84637Mar12</v>
      </c>
      <c r="B1498" s="41" t="s">
        <v>505</v>
      </c>
      <c r="C1498" s="41" t="s">
        <v>489</v>
      </c>
      <c r="D1498" s="41" t="s">
        <v>18</v>
      </c>
      <c r="E1498" s="41" t="s">
        <v>162</v>
      </c>
      <c r="F1498" s="41" t="s">
        <v>162</v>
      </c>
      <c r="G1498" s="41" t="s">
        <v>767</v>
      </c>
      <c r="H1498" s="41">
        <v>12</v>
      </c>
      <c r="I1498" s="41">
        <v>4610.9783922924098</v>
      </c>
      <c r="J1498" s="41">
        <v>8586</v>
      </c>
      <c r="K1498" s="41">
        <v>29</v>
      </c>
      <c r="L1498" s="41">
        <v>170.8614</v>
      </c>
      <c r="M1498" s="41">
        <v>0.57710000000000006</v>
      </c>
      <c r="N1498" s="41"/>
      <c r="O1498" s="41"/>
      <c r="P1498" s="41"/>
      <c r="Q1498" s="41"/>
      <c r="R1498" s="41">
        <v>24</v>
      </c>
      <c r="S1498" s="41">
        <v>0.42959999999999998</v>
      </c>
      <c r="T1498" s="41"/>
      <c r="U1498" s="41"/>
      <c r="V1498" s="41">
        <v>8639</v>
      </c>
      <c r="W1498" s="41">
        <v>171.8681</v>
      </c>
      <c r="X1498" s="41"/>
      <c r="Y1498" s="41"/>
      <c r="Z1498" s="6">
        <f>0</f>
        <v>0</v>
      </c>
      <c r="AA1498" s="6">
        <f t="shared" si="167"/>
        <v>171.8681</v>
      </c>
      <c r="AB1498" t="e">
        <f>IF(ISBLANK(Table1[[#This Row],[FY2425_Cost]])=TRUE,#N/A,Table1[[#This Row],[FY2425_Cost]])</f>
        <v>#N/A</v>
      </c>
      <c r="AC1498" s="6" t="e">
        <f t="shared" si="168"/>
        <v>#N/A</v>
      </c>
      <c r="AD1498" s="6" t="e">
        <f>SUMIFS($AB$3:AB1498,$B$3:B1498,B1498)</f>
        <v>#N/A</v>
      </c>
      <c r="AE1498" s="6">
        <f t="shared" si="169"/>
        <v>2074.9402765315845</v>
      </c>
      <c r="AF1498" s="6">
        <f t="shared" si="170"/>
        <v>2074.9402765315845</v>
      </c>
      <c r="AG1498" s="6">
        <f>VLOOKUP(Table1[[#This Row],[PracticeCode]],$AP$3:$AS$345,4,FALSE)</f>
        <v>2074.9402765315845</v>
      </c>
      <c r="AH1498" s="27">
        <f t="shared" si="171"/>
        <v>150778.9934279618</v>
      </c>
      <c r="AI1498" s="6" t="e">
        <f t="shared" si="173"/>
        <v>#N/A</v>
      </c>
    </row>
    <row r="1499" spans="1:35" x14ac:dyDescent="0.35">
      <c r="A1499" t="str">
        <f t="shared" si="172"/>
        <v>HILLTOP MEDICAL PRACTICEHarness SouthBrentE84637May2</v>
      </c>
      <c r="B1499" s="41" t="s">
        <v>505</v>
      </c>
      <c r="C1499" s="41" t="s">
        <v>489</v>
      </c>
      <c r="D1499" s="41" t="s">
        <v>18</v>
      </c>
      <c r="E1499" s="41" t="s">
        <v>162</v>
      </c>
      <c r="F1499" s="41" t="s">
        <v>162</v>
      </c>
      <c r="G1499" s="41" t="s">
        <v>757</v>
      </c>
      <c r="H1499" s="41">
        <v>2</v>
      </c>
      <c r="I1499" s="41">
        <v>4610.9783922924098</v>
      </c>
      <c r="J1499" s="41">
        <v>5369</v>
      </c>
      <c r="K1499" s="41">
        <v>21</v>
      </c>
      <c r="L1499" s="41">
        <v>99.326499999999996</v>
      </c>
      <c r="M1499" s="41">
        <v>0.38849999999999996</v>
      </c>
      <c r="N1499" s="41">
        <v>7058</v>
      </c>
      <c r="O1499" s="41">
        <v>4</v>
      </c>
      <c r="P1499" s="41">
        <v>140.45420000000001</v>
      </c>
      <c r="Q1499" s="41">
        <v>7.9600000000000004E-2</v>
      </c>
      <c r="R1499" s="41">
        <v>0</v>
      </c>
      <c r="S1499" s="41">
        <v>0</v>
      </c>
      <c r="T1499" s="41">
        <v>0</v>
      </c>
      <c r="U1499" s="41">
        <v>0</v>
      </c>
      <c r="V1499" s="41">
        <v>5390</v>
      </c>
      <c r="W1499" s="41">
        <v>99.714999999999989</v>
      </c>
      <c r="X1499" s="41">
        <v>7062</v>
      </c>
      <c r="Y1499" s="41">
        <v>140.53380000000001</v>
      </c>
      <c r="Z1499" s="6">
        <f>0</f>
        <v>0</v>
      </c>
      <c r="AA1499" s="6">
        <f t="shared" si="167"/>
        <v>99.714999999999989</v>
      </c>
      <c r="AB1499">
        <f>IF(ISBLANK(Table1[[#This Row],[FY2425_Cost]])=TRUE,#N/A,Table1[[#This Row],[FY2425_Cost]])</f>
        <v>140.53380000000001</v>
      </c>
      <c r="AC1499" s="6">
        <f t="shared" si="168"/>
        <v>40.818800000000024</v>
      </c>
      <c r="AD1499" s="6" t="e">
        <f>SUMIFS($AB$3:AB1499,$B$3:B1499,B1499)</f>
        <v>#N/A</v>
      </c>
      <c r="AE1499" s="6">
        <f t="shared" si="169"/>
        <v>2074.9402765315845</v>
      </c>
      <c r="AF1499" s="6">
        <f t="shared" si="170"/>
        <v>2074.9402765315845</v>
      </c>
      <c r="AG1499" s="6">
        <f>VLOOKUP(Table1[[#This Row],[PracticeCode]],$AP$3:$AS$345,4,FALSE)</f>
        <v>2074.9402765315845</v>
      </c>
      <c r="AH1499" s="27">
        <f t="shared" si="171"/>
        <v>150778.9934279618</v>
      </c>
      <c r="AI1499" s="6" t="e">
        <f t="shared" si="173"/>
        <v>#N/A</v>
      </c>
    </row>
    <row r="1500" spans="1:35" x14ac:dyDescent="0.35">
      <c r="A1500" t="str">
        <f t="shared" si="172"/>
        <v>HILLTOP MEDICAL PRACTICEHarness SouthBrentE84637Nov8</v>
      </c>
      <c r="B1500" s="41" t="s">
        <v>505</v>
      </c>
      <c r="C1500" s="41" t="s">
        <v>489</v>
      </c>
      <c r="D1500" s="41" t="s">
        <v>18</v>
      </c>
      <c r="E1500" s="41" t="s">
        <v>162</v>
      </c>
      <c r="F1500" s="41" t="s">
        <v>162</v>
      </c>
      <c r="G1500" s="41" t="s">
        <v>763</v>
      </c>
      <c r="H1500" s="41">
        <v>8</v>
      </c>
      <c r="I1500" s="41">
        <v>4610.9783922924098</v>
      </c>
      <c r="J1500" s="41">
        <v>9108</v>
      </c>
      <c r="K1500" s="41">
        <v>5</v>
      </c>
      <c r="L1500" s="41">
        <v>181.2492</v>
      </c>
      <c r="M1500" s="41">
        <v>9.9500000000000005E-2</v>
      </c>
      <c r="N1500" s="41"/>
      <c r="O1500" s="41"/>
      <c r="P1500" s="41"/>
      <c r="Q1500" s="41"/>
      <c r="R1500" s="41">
        <v>0</v>
      </c>
      <c r="S1500" s="41">
        <v>0</v>
      </c>
      <c r="T1500" s="41"/>
      <c r="U1500" s="41"/>
      <c r="V1500" s="41">
        <v>9113</v>
      </c>
      <c r="W1500" s="41">
        <v>181.34870000000001</v>
      </c>
      <c r="X1500" s="41"/>
      <c r="Y1500" s="41"/>
      <c r="Z1500" s="6">
        <f>0</f>
        <v>0</v>
      </c>
      <c r="AA1500" s="6">
        <f t="shared" si="167"/>
        <v>181.34870000000001</v>
      </c>
      <c r="AB1500" t="e">
        <f>IF(ISBLANK(Table1[[#This Row],[FY2425_Cost]])=TRUE,#N/A,Table1[[#This Row],[FY2425_Cost]])</f>
        <v>#N/A</v>
      </c>
      <c r="AC1500" s="6" t="e">
        <f t="shared" si="168"/>
        <v>#N/A</v>
      </c>
      <c r="AD1500" s="6" t="e">
        <f>SUMIFS($AB$3:AB1500,$B$3:B1500,B1500)</f>
        <v>#N/A</v>
      </c>
      <c r="AE1500" s="6">
        <f t="shared" si="169"/>
        <v>2074.9402765315845</v>
      </c>
      <c r="AF1500" s="6">
        <f t="shared" si="170"/>
        <v>2074.9402765315845</v>
      </c>
      <c r="AG1500" s="6">
        <f>VLOOKUP(Table1[[#This Row],[PracticeCode]],$AP$3:$AS$345,4,FALSE)</f>
        <v>2074.9402765315845</v>
      </c>
      <c r="AH1500" s="27">
        <f t="shared" si="171"/>
        <v>150778.9934279618</v>
      </c>
      <c r="AI1500" s="6" t="e">
        <f t="shared" si="173"/>
        <v>#N/A</v>
      </c>
    </row>
    <row r="1501" spans="1:35" x14ac:dyDescent="0.35">
      <c r="A1501" t="str">
        <f t="shared" si="172"/>
        <v>HILLTOP MEDICAL PRACTICEHarness SouthBrentE84637Oct7</v>
      </c>
      <c r="B1501" s="41" t="s">
        <v>505</v>
      </c>
      <c r="C1501" s="41" t="s">
        <v>489</v>
      </c>
      <c r="D1501" s="41" t="s">
        <v>18</v>
      </c>
      <c r="E1501" s="41" t="s">
        <v>162</v>
      </c>
      <c r="F1501" s="41" t="s">
        <v>162</v>
      </c>
      <c r="G1501" s="41" t="s">
        <v>762</v>
      </c>
      <c r="H1501" s="41">
        <v>7</v>
      </c>
      <c r="I1501" s="41">
        <v>4610.9783922924098</v>
      </c>
      <c r="J1501" s="41">
        <v>9105</v>
      </c>
      <c r="K1501" s="41">
        <v>3152</v>
      </c>
      <c r="L1501" s="41">
        <v>181.18950000000001</v>
      </c>
      <c r="M1501" s="41">
        <v>62.724800000000002</v>
      </c>
      <c r="N1501" s="41">
        <v>0</v>
      </c>
      <c r="O1501" s="41">
        <v>1914</v>
      </c>
      <c r="P1501" s="41">
        <v>0</v>
      </c>
      <c r="Q1501" s="41">
        <v>43.064999999999998</v>
      </c>
      <c r="R1501" s="41">
        <v>16</v>
      </c>
      <c r="S1501" s="41">
        <v>0.28639999999999999</v>
      </c>
      <c r="T1501" s="41">
        <v>0</v>
      </c>
      <c r="U1501" s="41">
        <v>0</v>
      </c>
      <c r="V1501" s="41">
        <v>12273</v>
      </c>
      <c r="W1501" s="41">
        <v>244.20070000000001</v>
      </c>
      <c r="X1501" s="41">
        <v>1914</v>
      </c>
      <c r="Y1501" s="41">
        <v>43.064999999999998</v>
      </c>
      <c r="Z1501" s="6">
        <f>0</f>
        <v>0</v>
      </c>
      <c r="AA1501" s="6">
        <f t="shared" si="167"/>
        <v>244.20070000000001</v>
      </c>
      <c r="AB1501">
        <f>IF(ISBLANK(Table1[[#This Row],[FY2425_Cost]])=TRUE,#N/A,Table1[[#This Row],[FY2425_Cost]])</f>
        <v>43.064999999999998</v>
      </c>
      <c r="AC1501" s="6">
        <f t="shared" si="168"/>
        <v>-201.13570000000001</v>
      </c>
      <c r="AD1501" s="6" t="e">
        <f>SUMIFS($AB$3:AB1501,$B$3:B1501,B1501)</f>
        <v>#N/A</v>
      </c>
      <c r="AE1501" s="6">
        <f t="shared" si="169"/>
        <v>2074.9402765315845</v>
      </c>
      <c r="AF1501" s="6">
        <f t="shared" si="170"/>
        <v>2074.9402765315845</v>
      </c>
      <c r="AG1501" s="6">
        <f>VLOOKUP(Table1[[#This Row],[PracticeCode]],$AP$3:$AS$345,4,FALSE)</f>
        <v>2074.9402765315845</v>
      </c>
      <c r="AH1501" s="27">
        <f t="shared" si="171"/>
        <v>150778.9934279618</v>
      </c>
      <c r="AI1501" s="6" t="e">
        <f t="shared" si="173"/>
        <v>#N/A</v>
      </c>
    </row>
    <row r="1502" spans="1:35" x14ac:dyDescent="0.35">
      <c r="A1502" t="str">
        <f t="shared" si="172"/>
        <v>HILLTOP MEDICAL PRACTICEHarness SouthBrentE84637Sep6</v>
      </c>
      <c r="B1502" s="41" t="s">
        <v>505</v>
      </c>
      <c r="C1502" s="41" t="s">
        <v>489</v>
      </c>
      <c r="D1502" s="41" t="s">
        <v>18</v>
      </c>
      <c r="E1502" s="41" t="s">
        <v>162</v>
      </c>
      <c r="F1502" s="41" t="s">
        <v>162</v>
      </c>
      <c r="G1502" s="41" t="s">
        <v>761</v>
      </c>
      <c r="H1502" s="41">
        <v>6</v>
      </c>
      <c r="I1502" s="41">
        <v>4610.9783922924098</v>
      </c>
      <c r="J1502" s="41">
        <v>22583</v>
      </c>
      <c r="K1502" s="41">
        <v>1888</v>
      </c>
      <c r="L1502" s="41">
        <v>449.40170000000001</v>
      </c>
      <c r="M1502" s="41">
        <v>37.571200000000005</v>
      </c>
      <c r="N1502" s="41">
        <v>8197</v>
      </c>
      <c r="O1502" s="41">
        <v>1307</v>
      </c>
      <c r="P1502" s="41">
        <v>184.4325</v>
      </c>
      <c r="Q1502" s="41">
        <v>29.407499999999999</v>
      </c>
      <c r="R1502" s="41">
        <v>10</v>
      </c>
      <c r="S1502" s="41">
        <v>0.17899999999999999</v>
      </c>
      <c r="T1502" s="41">
        <v>8</v>
      </c>
      <c r="U1502" s="41">
        <v>0.17599999999999999</v>
      </c>
      <c r="V1502" s="41">
        <v>24481</v>
      </c>
      <c r="W1502" s="41">
        <v>487.15189999999996</v>
      </c>
      <c r="X1502" s="41">
        <v>9512</v>
      </c>
      <c r="Y1502" s="41">
        <v>214.01599999999999</v>
      </c>
      <c r="Z1502" s="6">
        <f>0</f>
        <v>0</v>
      </c>
      <c r="AA1502" s="6">
        <f t="shared" si="167"/>
        <v>487.15189999999996</v>
      </c>
      <c r="AB1502">
        <f>IF(ISBLANK(Table1[[#This Row],[FY2425_Cost]])=TRUE,#N/A,Table1[[#This Row],[FY2425_Cost]])</f>
        <v>214.01599999999999</v>
      </c>
      <c r="AC1502" s="6">
        <f t="shared" si="168"/>
        <v>-273.13589999999999</v>
      </c>
      <c r="AD1502" s="6" t="e">
        <f>SUMIFS($AB$3:AB1502,$B$3:B1502,B1502)</f>
        <v>#N/A</v>
      </c>
      <c r="AE1502" s="6">
        <f t="shared" si="169"/>
        <v>2074.9402765315845</v>
      </c>
      <c r="AF1502" s="6">
        <f t="shared" si="170"/>
        <v>2074.9402765315845</v>
      </c>
      <c r="AG1502" s="6">
        <f>VLOOKUP(Table1[[#This Row],[PracticeCode]],$AP$3:$AS$345,4,FALSE)</f>
        <v>2074.9402765315845</v>
      </c>
      <c r="AH1502" s="27">
        <f t="shared" si="171"/>
        <v>150778.9934279618</v>
      </c>
      <c r="AI1502" s="6" t="e">
        <f t="shared" si="173"/>
        <v>#N/A</v>
      </c>
    </row>
    <row r="1503" spans="1:35" x14ac:dyDescent="0.35">
      <c r="A1503" t="str">
        <f t="shared" si="172"/>
        <v>HILLVIEW SURGERYNGPEalingE85054Apr1</v>
      </c>
      <c r="B1503" s="41" t="s">
        <v>557</v>
      </c>
      <c r="C1503" s="41" t="s">
        <v>509</v>
      </c>
      <c r="D1503" s="41" t="s">
        <v>12</v>
      </c>
      <c r="E1503" s="41" t="s">
        <v>163</v>
      </c>
      <c r="F1503" s="41" t="s">
        <v>163</v>
      </c>
      <c r="G1503" s="41" t="s">
        <v>756</v>
      </c>
      <c r="H1503" s="41">
        <v>1</v>
      </c>
      <c r="I1503" s="41">
        <v>9552.5757802911103</v>
      </c>
      <c r="J1503" s="41">
        <v>2241</v>
      </c>
      <c r="K1503" s="41">
        <v>0</v>
      </c>
      <c r="L1503" s="41">
        <v>41.458500000000001</v>
      </c>
      <c r="M1503" s="41">
        <v>0</v>
      </c>
      <c r="N1503" s="41">
        <v>2467</v>
      </c>
      <c r="O1503" s="41">
        <v>76</v>
      </c>
      <c r="P1503" s="41">
        <v>49.093299999999999</v>
      </c>
      <c r="Q1503" s="41">
        <v>1.5124</v>
      </c>
      <c r="R1503" s="41">
        <v>7536</v>
      </c>
      <c r="S1503" s="41">
        <v>134.89439999999999</v>
      </c>
      <c r="T1503" s="41">
        <v>8730</v>
      </c>
      <c r="U1503" s="41">
        <v>192.06</v>
      </c>
      <c r="V1503" s="41">
        <v>9777</v>
      </c>
      <c r="W1503" s="41">
        <v>176.35289999999998</v>
      </c>
      <c r="X1503" s="41">
        <v>11273</v>
      </c>
      <c r="Y1503" s="41">
        <v>242.66570000000002</v>
      </c>
      <c r="Z1503" s="6">
        <f>0</f>
        <v>0</v>
      </c>
      <c r="AA1503" s="6">
        <f t="shared" si="167"/>
        <v>176.35289999999998</v>
      </c>
      <c r="AB1503">
        <f>IF(ISBLANK(Table1[[#This Row],[FY2425_Cost]])=TRUE,#N/A,Table1[[#This Row],[FY2425_Cost]])</f>
        <v>242.66570000000002</v>
      </c>
      <c r="AC1503" s="6">
        <f t="shared" si="168"/>
        <v>66.312800000000038</v>
      </c>
      <c r="AD1503" s="6">
        <f>SUMIFS($AB$3:AB1503,$B$3:B1503,B1503)</f>
        <v>242.66570000000002</v>
      </c>
      <c r="AE1503" s="6">
        <f t="shared" si="169"/>
        <v>4298.6591011310002</v>
      </c>
      <c r="AF1503" s="6">
        <f t="shared" si="170"/>
        <v>4298.6591011310002</v>
      </c>
      <c r="AG1503" s="6">
        <f>VLOOKUP(Table1[[#This Row],[PracticeCode]],$AP$3:$AS$345,4,FALSE)</f>
        <v>4298.6591011310002</v>
      </c>
      <c r="AH1503" s="27">
        <f t="shared" si="171"/>
        <v>312369.22801551933</v>
      </c>
      <c r="AI1503" s="6">
        <f t="shared" si="173"/>
        <v>0</v>
      </c>
    </row>
    <row r="1504" spans="1:35" x14ac:dyDescent="0.35">
      <c r="A1504" t="str">
        <f t="shared" si="172"/>
        <v>HILLVIEW SURGERYNGPEalingE85054Aug5</v>
      </c>
      <c r="B1504" s="41" t="s">
        <v>557</v>
      </c>
      <c r="C1504" s="41" t="s">
        <v>509</v>
      </c>
      <c r="D1504" s="41" t="s">
        <v>12</v>
      </c>
      <c r="E1504" s="41" t="s">
        <v>163</v>
      </c>
      <c r="F1504" s="41" t="s">
        <v>163</v>
      </c>
      <c r="G1504" s="41" t="s">
        <v>760</v>
      </c>
      <c r="H1504" s="41">
        <v>5</v>
      </c>
      <c r="I1504" s="41">
        <v>9552.5757802911103</v>
      </c>
      <c r="J1504" s="41">
        <v>2976</v>
      </c>
      <c r="K1504" s="41">
        <v>3</v>
      </c>
      <c r="L1504" s="41">
        <v>55.055999999999997</v>
      </c>
      <c r="M1504" s="41">
        <v>5.5499999999999994E-2</v>
      </c>
      <c r="N1504" s="41">
        <v>5829</v>
      </c>
      <c r="O1504" s="41">
        <v>382</v>
      </c>
      <c r="P1504" s="41">
        <v>115.9971</v>
      </c>
      <c r="Q1504" s="41">
        <v>7.6018000000000008</v>
      </c>
      <c r="R1504" s="41">
        <v>7751</v>
      </c>
      <c r="S1504" s="41">
        <v>138.74289999999999</v>
      </c>
      <c r="T1504" s="41">
        <v>32911</v>
      </c>
      <c r="U1504" s="41">
        <v>724.04200000000003</v>
      </c>
      <c r="V1504" s="41">
        <v>10730</v>
      </c>
      <c r="W1504" s="41">
        <v>193.8544</v>
      </c>
      <c r="X1504" s="41">
        <v>39122</v>
      </c>
      <c r="Y1504" s="41">
        <v>847.64089999999999</v>
      </c>
      <c r="Z1504" s="6">
        <f>0</f>
        <v>0</v>
      </c>
      <c r="AA1504" s="6">
        <f t="shared" si="167"/>
        <v>193.8544</v>
      </c>
      <c r="AB1504">
        <f>IF(ISBLANK(Table1[[#This Row],[FY2425_Cost]])=TRUE,#N/A,Table1[[#This Row],[FY2425_Cost]])</f>
        <v>847.64089999999999</v>
      </c>
      <c r="AC1504" s="6">
        <f t="shared" si="168"/>
        <v>653.78649999999993</v>
      </c>
      <c r="AD1504" s="6">
        <f>SUMIFS($AB$3:AB1504,$B$3:B1504,B1504)</f>
        <v>1090.3065999999999</v>
      </c>
      <c r="AE1504" s="6">
        <f t="shared" si="169"/>
        <v>4298.6591011310002</v>
      </c>
      <c r="AF1504" s="6">
        <f t="shared" si="170"/>
        <v>4298.6591011310002</v>
      </c>
      <c r="AG1504" s="6">
        <f>VLOOKUP(Table1[[#This Row],[PracticeCode]],$AP$3:$AS$345,4,FALSE)</f>
        <v>4298.6591011310002</v>
      </c>
      <c r="AH1504" s="27">
        <f t="shared" si="171"/>
        <v>312369.22801551933</v>
      </c>
      <c r="AI1504" s="6">
        <f t="shared" si="173"/>
        <v>0</v>
      </c>
    </row>
    <row r="1505" spans="1:35" x14ac:dyDescent="0.35">
      <c r="A1505" t="str">
        <f t="shared" si="172"/>
        <v>HILLVIEW SURGERYNGPEalingE85054Dec9</v>
      </c>
      <c r="B1505" s="41" t="s">
        <v>557</v>
      </c>
      <c r="C1505" s="41" t="s">
        <v>509</v>
      </c>
      <c r="D1505" s="41" t="s">
        <v>12</v>
      </c>
      <c r="E1505" s="41" t="s">
        <v>163</v>
      </c>
      <c r="F1505" s="41" t="s">
        <v>163</v>
      </c>
      <c r="G1505" s="41" t="s">
        <v>764</v>
      </c>
      <c r="H1505" s="41">
        <v>9</v>
      </c>
      <c r="I1505" s="41">
        <v>9552.5757802911103</v>
      </c>
      <c r="J1505" s="41">
        <v>2369</v>
      </c>
      <c r="K1505" s="41">
        <v>6</v>
      </c>
      <c r="L1505" s="41">
        <v>47.143100000000004</v>
      </c>
      <c r="M1505" s="41">
        <v>0.11940000000000001</v>
      </c>
      <c r="N1505" s="41"/>
      <c r="O1505" s="41"/>
      <c r="P1505" s="41"/>
      <c r="Q1505" s="41"/>
      <c r="R1505" s="41">
        <v>11880</v>
      </c>
      <c r="S1505" s="41">
        <v>212.65199999999999</v>
      </c>
      <c r="T1505" s="41"/>
      <c r="U1505" s="41"/>
      <c r="V1505" s="41">
        <v>14255</v>
      </c>
      <c r="W1505" s="41">
        <v>259.91449999999998</v>
      </c>
      <c r="X1505" s="41"/>
      <c r="Y1505" s="41"/>
      <c r="Z1505" s="6">
        <f>0</f>
        <v>0</v>
      </c>
      <c r="AA1505" s="6">
        <f t="shared" si="167"/>
        <v>259.91449999999998</v>
      </c>
      <c r="AB1505" t="e">
        <f>IF(ISBLANK(Table1[[#This Row],[FY2425_Cost]])=TRUE,#N/A,Table1[[#This Row],[FY2425_Cost]])</f>
        <v>#N/A</v>
      </c>
      <c r="AC1505" s="6" t="e">
        <f t="shared" si="168"/>
        <v>#N/A</v>
      </c>
      <c r="AD1505" s="6" t="e">
        <f>SUMIFS($AB$3:AB1505,$B$3:B1505,B1505)</f>
        <v>#N/A</v>
      </c>
      <c r="AE1505" s="6">
        <f t="shared" si="169"/>
        <v>4298.6591011310002</v>
      </c>
      <c r="AF1505" s="6">
        <f t="shared" si="170"/>
        <v>4298.6591011310002</v>
      </c>
      <c r="AG1505" s="6">
        <f>VLOOKUP(Table1[[#This Row],[PracticeCode]],$AP$3:$AS$345,4,FALSE)</f>
        <v>4298.6591011310002</v>
      </c>
      <c r="AH1505" s="27">
        <f t="shared" si="171"/>
        <v>312369.22801551933</v>
      </c>
      <c r="AI1505" s="6" t="e">
        <f t="shared" si="173"/>
        <v>#N/A</v>
      </c>
    </row>
    <row r="1506" spans="1:35" x14ac:dyDescent="0.35">
      <c r="A1506" t="str">
        <f t="shared" si="172"/>
        <v>HILLVIEW SURGERYNGPEalingE85054Feb11</v>
      </c>
      <c r="B1506" s="41" t="s">
        <v>557</v>
      </c>
      <c r="C1506" s="41" t="s">
        <v>509</v>
      </c>
      <c r="D1506" s="41" t="s">
        <v>12</v>
      </c>
      <c r="E1506" s="41" t="s">
        <v>163</v>
      </c>
      <c r="F1506" s="41" t="s">
        <v>163</v>
      </c>
      <c r="G1506" s="41" t="s">
        <v>766</v>
      </c>
      <c r="H1506" s="41">
        <v>11</v>
      </c>
      <c r="I1506" s="41">
        <v>9552.5757802911103</v>
      </c>
      <c r="J1506" s="41">
        <v>2644</v>
      </c>
      <c r="K1506" s="41">
        <v>51</v>
      </c>
      <c r="L1506" s="41">
        <v>52.615600000000001</v>
      </c>
      <c r="M1506" s="41">
        <v>1.0149000000000001</v>
      </c>
      <c r="N1506" s="41"/>
      <c r="O1506" s="41"/>
      <c r="P1506" s="41"/>
      <c r="Q1506" s="41"/>
      <c r="R1506" s="41">
        <v>17662</v>
      </c>
      <c r="S1506" s="41">
        <v>316.14980000000003</v>
      </c>
      <c r="T1506" s="41"/>
      <c r="U1506" s="41"/>
      <c r="V1506" s="41">
        <v>20357</v>
      </c>
      <c r="W1506" s="41">
        <v>369.78030000000001</v>
      </c>
      <c r="X1506" s="41"/>
      <c r="Y1506" s="41"/>
      <c r="Z1506" s="6">
        <f>0</f>
        <v>0</v>
      </c>
      <c r="AA1506" s="6">
        <f t="shared" si="167"/>
        <v>369.78030000000001</v>
      </c>
      <c r="AB1506" t="e">
        <f>IF(ISBLANK(Table1[[#This Row],[FY2425_Cost]])=TRUE,#N/A,Table1[[#This Row],[FY2425_Cost]])</f>
        <v>#N/A</v>
      </c>
      <c r="AC1506" s="6" t="e">
        <f t="shared" si="168"/>
        <v>#N/A</v>
      </c>
      <c r="AD1506" s="6" t="e">
        <f>SUMIFS($AB$3:AB1506,$B$3:B1506,B1506)</f>
        <v>#N/A</v>
      </c>
      <c r="AE1506" s="6">
        <f t="shared" si="169"/>
        <v>4298.6591011310002</v>
      </c>
      <c r="AF1506" s="6">
        <f t="shared" si="170"/>
        <v>4298.6591011310002</v>
      </c>
      <c r="AG1506" s="6">
        <f>VLOOKUP(Table1[[#This Row],[PracticeCode]],$AP$3:$AS$345,4,FALSE)</f>
        <v>4298.6591011310002</v>
      </c>
      <c r="AH1506" s="27">
        <f t="shared" si="171"/>
        <v>312369.22801551933</v>
      </c>
      <c r="AI1506" s="6" t="e">
        <f t="shared" si="173"/>
        <v>#N/A</v>
      </c>
    </row>
    <row r="1507" spans="1:35" x14ac:dyDescent="0.35">
      <c r="A1507" t="str">
        <f t="shared" si="172"/>
        <v>HILLVIEW SURGERYNGPEalingE85054Jan10</v>
      </c>
      <c r="B1507" s="41" t="s">
        <v>557</v>
      </c>
      <c r="C1507" s="41" t="s">
        <v>509</v>
      </c>
      <c r="D1507" s="41" t="s">
        <v>12</v>
      </c>
      <c r="E1507" s="41" t="s">
        <v>163</v>
      </c>
      <c r="F1507" s="41" t="s">
        <v>163</v>
      </c>
      <c r="G1507" s="41" t="s">
        <v>765</v>
      </c>
      <c r="H1507" s="41">
        <v>10</v>
      </c>
      <c r="I1507" s="41">
        <v>9552.5757802911103</v>
      </c>
      <c r="J1507" s="41">
        <v>2906</v>
      </c>
      <c r="K1507" s="41">
        <v>25</v>
      </c>
      <c r="L1507" s="41">
        <v>57.8294</v>
      </c>
      <c r="M1507" s="41">
        <v>0.49750000000000005</v>
      </c>
      <c r="N1507" s="41"/>
      <c r="O1507" s="41"/>
      <c r="P1507" s="41"/>
      <c r="Q1507" s="41"/>
      <c r="R1507" s="41">
        <v>12022</v>
      </c>
      <c r="S1507" s="41">
        <v>215.19380000000001</v>
      </c>
      <c r="T1507" s="41"/>
      <c r="U1507" s="41"/>
      <c r="V1507" s="41">
        <v>14953</v>
      </c>
      <c r="W1507" s="41">
        <v>273.52070000000003</v>
      </c>
      <c r="X1507" s="41"/>
      <c r="Y1507" s="41"/>
      <c r="Z1507" s="6">
        <f>0</f>
        <v>0</v>
      </c>
      <c r="AA1507" s="6">
        <f t="shared" si="167"/>
        <v>273.52070000000003</v>
      </c>
      <c r="AB1507" t="e">
        <f>IF(ISBLANK(Table1[[#This Row],[FY2425_Cost]])=TRUE,#N/A,Table1[[#This Row],[FY2425_Cost]])</f>
        <v>#N/A</v>
      </c>
      <c r="AC1507" s="6" t="e">
        <f t="shared" si="168"/>
        <v>#N/A</v>
      </c>
      <c r="AD1507" s="6" t="e">
        <f>SUMIFS($AB$3:AB1507,$B$3:B1507,B1507)</f>
        <v>#N/A</v>
      </c>
      <c r="AE1507" s="6">
        <f t="shared" si="169"/>
        <v>4298.6591011310002</v>
      </c>
      <c r="AF1507" s="6">
        <f t="shared" si="170"/>
        <v>4298.6591011310002</v>
      </c>
      <c r="AG1507" s="6">
        <f>VLOOKUP(Table1[[#This Row],[PracticeCode]],$AP$3:$AS$345,4,FALSE)</f>
        <v>4298.6591011310002</v>
      </c>
      <c r="AH1507" s="27">
        <f t="shared" si="171"/>
        <v>312369.22801551933</v>
      </c>
      <c r="AI1507" s="6" t="e">
        <f t="shared" si="173"/>
        <v>#N/A</v>
      </c>
    </row>
    <row r="1508" spans="1:35" x14ac:dyDescent="0.35">
      <c r="A1508" t="str">
        <f t="shared" si="172"/>
        <v>HILLVIEW SURGERYNGPEalingE85054Jul4</v>
      </c>
      <c r="B1508" s="41" t="s">
        <v>557</v>
      </c>
      <c r="C1508" s="41" t="s">
        <v>509</v>
      </c>
      <c r="D1508" s="41" t="s">
        <v>12</v>
      </c>
      <c r="E1508" s="41" t="s">
        <v>163</v>
      </c>
      <c r="F1508" s="41" t="s">
        <v>163</v>
      </c>
      <c r="G1508" s="41" t="s">
        <v>759</v>
      </c>
      <c r="H1508" s="41">
        <v>4</v>
      </c>
      <c r="I1508" s="41">
        <v>9552.5757802911103</v>
      </c>
      <c r="J1508" s="41">
        <v>2881</v>
      </c>
      <c r="K1508" s="41">
        <v>4</v>
      </c>
      <c r="L1508" s="41">
        <v>53.298499999999997</v>
      </c>
      <c r="M1508" s="41">
        <v>7.3999999999999996E-2</v>
      </c>
      <c r="N1508" s="41">
        <v>2754</v>
      </c>
      <c r="O1508" s="41">
        <v>396</v>
      </c>
      <c r="P1508" s="41">
        <v>54.804600000000001</v>
      </c>
      <c r="Q1508" s="41">
        <v>7.8804000000000007</v>
      </c>
      <c r="R1508" s="41">
        <v>8415</v>
      </c>
      <c r="S1508" s="41">
        <v>150.6285</v>
      </c>
      <c r="T1508" s="41">
        <v>7417</v>
      </c>
      <c r="U1508" s="41">
        <v>163.17400000000001</v>
      </c>
      <c r="V1508" s="41">
        <v>11300</v>
      </c>
      <c r="W1508" s="41">
        <v>204.001</v>
      </c>
      <c r="X1508" s="41">
        <v>10567</v>
      </c>
      <c r="Y1508" s="41">
        <v>225.85900000000001</v>
      </c>
      <c r="Z1508" s="6">
        <f>0</f>
        <v>0</v>
      </c>
      <c r="AA1508" s="6">
        <f t="shared" si="167"/>
        <v>204.001</v>
      </c>
      <c r="AB1508">
        <f>IF(ISBLANK(Table1[[#This Row],[FY2425_Cost]])=TRUE,#N/A,Table1[[#This Row],[FY2425_Cost]])</f>
        <v>225.85900000000001</v>
      </c>
      <c r="AC1508" s="6">
        <f t="shared" si="168"/>
        <v>21.858000000000004</v>
      </c>
      <c r="AD1508" s="6" t="e">
        <f>SUMIFS($AB$3:AB1508,$B$3:B1508,B1508)</f>
        <v>#N/A</v>
      </c>
      <c r="AE1508" s="6">
        <f t="shared" si="169"/>
        <v>4298.6591011310002</v>
      </c>
      <c r="AF1508" s="6">
        <f t="shared" si="170"/>
        <v>4298.6591011310002</v>
      </c>
      <c r="AG1508" s="6">
        <f>VLOOKUP(Table1[[#This Row],[PracticeCode]],$AP$3:$AS$345,4,FALSE)</f>
        <v>4298.6591011310002</v>
      </c>
      <c r="AH1508" s="27">
        <f t="shared" si="171"/>
        <v>312369.22801551933</v>
      </c>
      <c r="AI1508" s="6" t="e">
        <f t="shared" si="173"/>
        <v>#N/A</v>
      </c>
    </row>
    <row r="1509" spans="1:35" x14ac:dyDescent="0.35">
      <c r="A1509" t="str">
        <f t="shared" si="172"/>
        <v>HILLVIEW SURGERYNGPEalingE85054Jun3</v>
      </c>
      <c r="B1509" s="41" t="s">
        <v>557</v>
      </c>
      <c r="C1509" s="41" t="s">
        <v>509</v>
      </c>
      <c r="D1509" s="41" t="s">
        <v>12</v>
      </c>
      <c r="E1509" s="41" t="s">
        <v>163</v>
      </c>
      <c r="F1509" s="41" t="s">
        <v>163</v>
      </c>
      <c r="G1509" s="41" t="s">
        <v>758</v>
      </c>
      <c r="H1509" s="41">
        <v>3</v>
      </c>
      <c r="I1509" s="41">
        <v>9552.5757802911103</v>
      </c>
      <c r="J1509" s="41">
        <v>3155</v>
      </c>
      <c r="K1509" s="41">
        <v>0</v>
      </c>
      <c r="L1509" s="41">
        <v>58.3675</v>
      </c>
      <c r="M1509" s="41">
        <v>0</v>
      </c>
      <c r="N1509" s="41">
        <v>2637</v>
      </c>
      <c r="O1509" s="41">
        <v>70</v>
      </c>
      <c r="P1509" s="41">
        <v>52.476300000000002</v>
      </c>
      <c r="Q1509" s="41">
        <v>1.393</v>
      </c>
      <c r="R1509" s="41">
        <v>8971</v>
      </c>
      <c r="S1509" s="41">
        <v>160.58090000000001</v>
      </c>
      <c r="T1509" s="41">
        <v>8177</v>
      </c>
      <c r="U1509" s="41">
        <v>179.89400000000001</v>
      </c>
      <c r="V1509" s="41">
        <v>12126</v>
      </c>
      <c r="W1509" s="41">
        <v>218.94840000000002</v>
      </c>
      <c r="X1509" s="41">
        <v>10884</v>
      </c>
      <c r="Y1509" s="41">
        <v>233.76330000000002</v>
      </c>
      <c r="Z1509" s="6">
        <f>0</f>
        <v>0</v>
      </c>
      <c r="AA1509" s="6">
        <f t="shared" si="167"/>
        <v>218.94840000000002</v>
      </c>
      <c r="AB1509">
        <f>IF(ISBLANK(Table1[[#This Row],[FY2425_Cost]])=TRUE,#N/A,Table1[[#This Row],[FY2425_Cost]])</f>
        <v>233.76330000000002</v>
      </c>
      <c r="AC1509" s="6">
        <f t="shared" si="168"/>
        <v>14.814899999999994</v>
      </c>
      <c r="AD1509" s="6" t="e">
        <f>SUMIFS($AB$3:AB1509,$B$3:B1509,B1509)</f>
        <v>#N/A</v>
      </c>
      <c r="AE1509" s="6">
        <f t="shared" si="169"/>
        <v>4298.6591011310002</v>
      </c>
      <c r="AF1509" s="6">
        <f t="shared" si="170"/>
        <v>4298.6591011310002</v>
      </c>
      <c r="AG1509" s="6">
        <f>VLOOKUP(Table1[[#This Row],[PracticeCode]],$AP$3:$AS$345,4,FALSE)</f>
        <v>4298.6591011310002</v>
      </c>
      <c r="AH1509" s="27">
        <f t="shared" si="171"/>
        <v>312369.22801551933</v>
      </c>
      <c r="AI1509" s="6" t="e">
        <f t="shared" si="173"/>
        <v>#N/A</v>
      </c>
    </row>
    <row r="1510" spans="1:35" x14ac:dyDescent="0.35">
      <c r="A1510" t="str">
        <f t="shared" si="172"/>
        <v>HILLVIEW SURGERYNGPEalingE85054Mar12</v>
      </c>
      <c r="B1510" s="41" t="s">
        <v>557</v>
      </c>
      <c r="C1510" s="41" t="s">
        <v>509</v>
      </c>
      <c r="D1510" s="41" t="s">
        <v>12</v>
      </c>
      <c r="E1510" s="41" t="s">
        <v>163</v>
      </c>
      <c r="F1510" s="41" t="s">
        <v>163</v>
      </c>
      <c r="G1510" s="41" t="s">
        <v>767</v>
      </c>
      <c r="H1510" s="41">
        <v>12</v>
      </c>
      <c r="I1510" s="41">
        <v>9552.5757802911103</v>
      </c>
      <c r="J1510" s="41">
        <v>2364</v>
      </c>
      <c r="K1510" s="41">
        <v>73</v>
      </c>
      <c r="L1510" s="41">
        <v>47.043600000000005</v>
      </c>
      <c r="M1510" s="41">
        <v>1.4527000000000001</v>
      </c>
      <c r="N1510" s="41"/>
      <c r="O1510" s="41"/>
      <c r="P1510" s="41"/>
      <c r="Q1510" s="41"/>
      <c r="R1510" s="41">
        <v>25324</v>
      </c>
      <c r="S1510" s="41">
        <v>453.2996</v>
      </c>
      <c r="T1510" s="41"/>
      <c r="U1510" s="41"/>
      <c r="V1510" s="41">
        <v>27761</v>
      </c>
      <c r="W1510" s="41">
        <v>501.79590000000002</v>
      </c>
      <c r="X1510" s="41"/>
      <c r="Y1510" s="41"/>
      <c r="Z1510" s="6">
        <f>0</f>
        <v>0</v>
      </c>
      <c r="AA1510" s="6">
        <f t="shared" si="167"/>
        <v>501.79590000000002</v>
      </c>
      <c r="AB1510" t="e">
        <f>IF(ISBLANK(Table1[[#This Row],[FY2425_Cost]])=TRUE,#N/A,Table1[[#This Row],[FY2425_Cost]])</f>
        <v>#N/A</v>
      </c>
      <c r="AC1510" s="6" t="e">
        <f t="shared" si="168"/>
        <v>#N/A</v>
      </c>
      <c r="AD1510" s="6" t="e">
        <f>SUMIFS($AB$3:AB1510,$B$3:B1510,B1510)</f>
        <v>#N/A</v>
      </c>
      <c r="AE1510" s="6">
        <f t="shared" si="169"/>
        <v>4298.6591011310002</v>
      </c>
      <c r="AF1510" s="6">
        <f t="shared" si="170"/>
        <v>4298.6591011310002</v>
      </c>
      <c r="AG1510" s="6">
        <f>VLOOKUP(Table1[[#This Row],[PracticeCode]],$AP$3:$AS$345,4,FALSE)</f>
        <v>4298.6591011310002</v>
      </c>
      <c r="AH1510" s="27">
        <f t="shared" si="171"/>
        <v>312369.22801551933</v>
      </c>
      <c r="AI1510" s="6" t="e">
        <f t="shared" si="173"/>
        <v>#N/A</v>
      </c>
    </row>
    <row r="1511" spans="1:35" x14ac:dyDescent="0.35">
      <c r="A1511" t="str">
        <f t="shared" si="172"/>
        <v>HILLVIEW SURGERYNGPEalingE85054May2</v>
      </c>
      <c r="B1511" s="41" t="s">
        <v>557</v>
      </c>
      <c r="C1511" s="41" t="s">
        <v>509</v>
      </c>
      <c r="D1511" s="41" t="s">
        <v>12</v>
      </c>
      <c r="E1511" s="41" t="s">
        <v>163</v>
      </c>
      <c r="F1511" s="41" t="s">
        <v>163</v>
      </c>
      <c r="G1511" s="41" t="s">
        <v>757</v>
      </c>
      <c r="H1511" s="41">
        <v>2</v>
      </c>
      <c r="I1511" s="41">
        <v>9552.5757802911103</v>
      </c>
      <c r="J1511" s="41">
        <v>2862</v>
      </c>
      <c r="K1511" s="41">
        <v>0</v>
      </c>
      <c r="L1511" s="41">
        <v>52.946999999999996</v>
      </c>
      <c r="M1511" s="41">
        <v>0</v>
      </c>
      <c r="N1511" s="41">
        <v>2286</v>
      </c>
      <c r="O1511" s="41">
        <v>66</v>
      </c>
      <c r="P1511" s="41">
        <v>45.491400000000006</v>
      </c>
      <c r="Q1511" s="41">
        <v>1.3134000000000001</v>
      </c>
      <c r="R1511" s="41">
        <v>9827</v>
      </c>
      <c r="S1511" s="41">
        <v>175.9033</v>
      </c>
      <c r="T1511" s="41">
        <v>8368</v>
      </c>
      <c r="U1511" s="41">
        <v>184.096</v>
      </c>
      <c r="V1511" s="41">
        <v>12689</v>
      </c>
      <c r="W1511" s="41">
        <v>228.8503</v>
      </c>
      <c r="X1511" s="41">
        <v>10720</v>
      </c>
      <c r="Y1511" s="41">
        <v>230.9008</v>
      </c>
      <c r="Z1511" s="6">
        <f>0</f>
        <v>0</v>
      </c>
      <c r="AA1511" s="6">
        <f t="shared" si="167"/>
        <v>228.8503</v>
      </c>
      <c r="AB1511">
        <f>IF(ISBLANK(Table1[[#This Row],[FY2425_Cost]])=TRUE,#N/A,Table1[[#This Row],[FY2425_Cost]])</f>
        <v>230.9008</v>
      </c>
      <c r="AC1511" s="6">
        <f t="shared" si="168"/>
        <v>2.0504999999999995</v>
      </c>
      <c r="AD1511" s="6" t="e">
        <f>SUMIFS($AB$3:AB1511,$B$3:B1511,B1511)</f>
        <v>#N/A</v>
      </c>
      <c r="AE1511" s="6">
        <f t="shared" si="169"/>
        <v>4298.6591011310002</v>
      </c>
      <c r="AF1511" s="6">
        <f t="shared" si="170"/>
        <v>4298.6591011310002</v>
      </c>
      <c r="AG1511" s="6">
        <f>VLOOKUP(Table1[[#This Row],[PracticeCode]],$AP$3:$AS$345,4,FALSE)</f>
        <v>4298.6591011310002</v>
      </c>
      <c r="AH1511" s="27">
        <f t="shared" si="171"/>
        <v>312369.22801551933</v>
      </c>
      <c r="AI1511" s="6" t="e">
        <f t="shared" si="173"/>
        <v>#N/A</v>
      </c>
    </row>
    <row r="1512" spans="1:35" x14ac:dyDescent="0.35">
      <c r="A1512" t="str">
        <f t="shared" si="172"/>
        <v>HILLVIEW SURGERYNGPEalingE85054Nov8</v>
      </c>
      <c r="B1512" s="41" t="s">
        <v>557</v>
      </c>
      <c r="C1512" s="41" t="s">
        <v>509</v>
      </c>
      <c r="D1512" s="41" t="s">
        <v>12</v>
      </c>
      <c r="E1512" s="41" t="s">
        <v>163</v>
      </c>
      <c r="F1512" s="41" t="s">
        <v>163</v>
      </c>
      <c r="G1512" s="41" t="s">
        <v>763</v>
      </c>
      <c r="H1512" s="41">
        <v>8</v>
      </c>
      <c r="I1512" s="41">
        <v>9552.5757802911103</v>
      </c>
      <c r="J1512" s="41">
        <v>2951</v>
      </c>
      <c r="K1512" s="41">
        <v>11</v>
      </c>
      <c r="L1512" s="41">
        <v>58.724900000000005</v>
      </c>
      <c r="M1512" s="41">
        <v>0.21890000000000001</v>
      </c>
      <c r="N1512" s="41"/>
      <c r="O1512" s="41"/>
      <c r="P1512" s="41"/>
      <c r="Q1512" s="41"/>
      <c r="R1512" s="41">
        <v>13868</v>
      </c>
      <c r="S1512" s="41">
        <v>248.2372</v>
      </c>
      <c r="T1512" s="41"/>
      <c r="U1512" s="41"/>
      <c r="V1512" s="41">
        <v>16830</v>
      </c>
      <c r="W1512" s="41">
        <v>307.18099999999998</v>
      </c>
      <c r="X1512" s="41"/>
      <c r="Y1512" s="41"/>
      <c r="Z1512" s="6">
        <f>0</f>
        <v>0</v>
      </c>
      <c r="AA1512" s="6">
        <f t="shared" si="167"/>
        <v>307.18099999999998</v>
      </c>
      <c r="AB1512" t="e">
        <f>IF(ISBLANK(Table1[[#This Row],[FY2425_Cost]])=TRUE,#N/A,Table1[[#This Row],[FY2425_Cost]])</f>
        <v>#N/A</v>
      </c>
      <c r="AC1512" s="6" t="e">
        <f t="shared" si="168"/>
        <v>#N/A</v>
      </c>
      <c r="AD1512" s="6" t="e">
        <f>SUMIFS($AB$3:AB1512,$B$3:B1512,B1512)</f>
        <v>#N/A</v>
      </c>
      <c r="AE1512" s="6">
        <f t="shared" si="169"/>
        <v>4298.6591011310002</v>
      </c>
      <c r="AF1512" s="6">
        <f t="shared" si="170"/>
        <v>4298.6591011310002</v>
      </c>
      <c r="AG1512" s="6">
        <f>VLOOKUP(Table1[[#This Row],[PracticeCode]],$AP$3:$AS$345,4,FALSE)</f>
        <v>4298.6591011310002</v>
      </c>
      <c r="AH1512" s="27">
        <f t="shared" si="171"/>
        <v>312369.22801551933</v>
      </c>
      <c r="AI1512" s="6" t="e">
        <f t="shared" si="173"/>
        <v>#N/A</v>
      </c>
    </row>
    <row r="1513" spans="1:35" x14ac:dyDescent="0.35">
      <c r="A1513" t="str">
        <f t="shared" si="172"/>
        <v>HILLVIEW SURGERYNGPEalingE85054Oct7</v>
      </c>
      <c r="B1513" s="41" t="s">
        <v>557</v>
      </c>
      <c r="C1513" s="41" t="s">
        <v>509</v>
      </c>
      <c r="D1513" s="41" t="s">
        <v>12</v>
      </c>
      <c r="E1513" s="41" t="s">
        <v>163</v>
      </c>
      <c r="F1513" s="41" t="s">
        <v>163</v>
      </c>
      <c r="G1513" s="41" t="s">
        <v>762</v>
      </c>
      <c r="H1513" s="41">
        <v>7</v>
      </c>
      <c r="I1513" s="41">
        <v>9552.5757802911103</v>
      </c>
      <c r="J1513" s="41">
        <v>2721</v>
      </c>
      <c r="K1513" s="41">
        <v>6</v>
      </c>
      <c r="L1513" s="41">
        <v>54.1479</v>
      </c>
      <c r="M1513" s="41">
        <v>0.11940000000000001</v>
      </c>
      <c r="N1513" s="41">
        <v>0</v>
      </c>
      <c r="O1513" s="41">
        <v>496</v>
      </c>
      <c r="P1513" s="41">
        <v>0</v>
      </c>
      <c r="Q1513" s="41">
        <v>11.16</v>
      </c>
      <c r="R1513" s="41">
        <v>12299</v>
      </c>
      <c r="S1513" s="41">
        <v>220.15209999999999</v>
      </c>
      <c r="T1513" s="41">
        <v>81539</v>
      </c>
      <c r="U1513" s="41">
        <v>1793.8579999999999</v>
      </c>
      <c r="V1513" s="41">
        <v>15026</v>
      </c>
      <c r="W1513" s="41">
        <v>274.4194</v>
      </c>
      <c r="X1513" s="41">
        <v>82035</v>
      </c>
      <c r="Y1513" s="41">
        <v>1805.018</v>
      </c>
      <c r="Z1513" s="6">
        <f>0</f>
        <v>0</v>
      </c>
      <c r="AA1513" s="6">
        <f t="shared" si="167"/>
        <v>274.4194</v>
      </c>
      <c r="AB1513">
        <f>IF(ISBLANK(Table1[[#This Row],[FY2425_Cost]])=TRUE,#N/A,Table1[[#This Row],[FY2425_Cost]])</f>
        <v>1805.018</v>
      </c>
      <c r="AC1513" s="6">
        <f t="shared" si="168"/>
        <v>1530.5986</v>
      </c>
      <c r="AD1513" s="6" t="e">
        <f>SUMIFS($AB$3:AB1513,$B$3:B1513,B1513)</f>
        <v>#N/A</v>
      </c>
      <c r="AE1513" s="6">
        <f t="shared" si="169"/>
        <v>4298.6591011310002</v>
      </c>
      <c r="AF1513" s="6">
        <f t="shared" si="170"/>
        <v>4298.6591011310002</v>
      </c>
      <c r="AG1513" s="6">
        <f>VLOOKUP(Table1[[#This Row],[PracticeCode]],$AP$3:$AS$345,4,FALSE)</f>
        <v>4298.6591011310002</v>
      </c>
      <c r="AH1513" s="27">
        <f t="shared" si="171"/>
        <v>312369.22801551933</v>
      </c>
      <c r="AI1513" s="6" t="e">
        <f t="shared" si="173"/>
        <v>#N/A</v>
      </c>
    </row>
    <row r="1514" spans="1:35" x14ac:dyDescent="0.35">
      <c r="A1514" t="str">
        <f t="shared" si="172"/>
        <v>HILLVIEW SURGERYNGPEalingE85054Sep6</v>
      </c>
      <c r="B1514" s="41" t="s">
        <v>557</v>
      </c>
      <c r="C1514" s="41" t="s">
        <v>509</v>
      </c>
      <c r="D1514" s="41" t="s">
        <v>12</v>
      </c>
      <c r="E1514" s="41" t="s">
        <v>163</v>
      </c>
      <c r="F1514" s="41" t="s">
        <v>163</v>
      </c>
      <c r="G1514" s="41" t="s">
        <v>761</v>
      </c>
      <c r="H1514" s="41">
        <v>6</v>
      </c>
      <c r="I1514" s="41">
        <v>9552.5757802911103</v>
      </c>
      <c r="J1514" s="41">
        <v>2871</v>
      </c>
      <c r="K1514" s="41">
        <v>0</v>
      </c>
      <c r="L1514" s="41">
        <v>57.132900000000006</v>
      </c>
      <c r="M1514" s="41">
        <v>0</v>
      </c>
      <c r="N1514" s="41">
        <v>3473</v>
      </c>
      <c r="O1514" s="41">
        <v>695</v>
      </c>
      <c r="P1514" s="41">
        <v>78.142499999999998</v>
      </c>
      <c r="Q1514" s="41">
        <v>15.637499999999999</v>
      </c>
      <c r="R1514" s="41">
        <v>23679</v>
      </c>
      <c r="S1514" s="41">
        <v>423.85410000000002</v>
      </c>
      <c r="T1514" s="41">
        <v>10830</v>
      </c>
      <c r="U1514" s="41">
        <v>238.26</v>
      </c>
      <c r="V1514" s="41">
        <v>26550</v>
      </c>
      <c r="W1514" s="41">
        <v>480.98700000000002</v>
      </c>
      <c r="X1514" s="41">
        <v>14998</v>
      </c>
      <c r="Y1514" s="41">
        <v>332.03999999999996</v>
      </c>
      <c r="Z1514" s="6">
        <f>0</f>
        <v>0</v>
      </c>
      <c r="AA1514" s="6">
        <f t="shared" si="167"/>
        <v>480.98700000000002</v>
      </c>
      <c r="AB1514">
        <f>IF(ISBLANK(Table1[[#This Row],[FY2425_Cost]])=TRUE,#N/A,Table1[[#This Row],[FY2425_Cost]])</f>
        <v>332.03999999999996</v>
      </c>
      <c r="AC1514" s="6">
        <f t="shared" si="168"/>
        <v>-148.94700000000006</v>
      </c>
      <c r="AD1514" s="6" t="e">
        <f>SUMIFS($AB$3:AB1514,$B$3:B1514,B1514)</f>
        <v>#N/A</v>
      </c>
      <c r="AE1514" s="6">
        <f t="shared" si="169"/>
        <v>4298.6591011310002</v>
      </c>
      <c r="AF1514" s="6">
        <f t="shared" si="170"/>
        <v>4298.6591011310002</v>
      </c>
      <c r="AG1514" s="6">
        <f>VLOOKUP(Table1[[#This Row],[PracticeCode]],$AP$3:$AS$345,4,FALSE)</f>
        <v>4298.6591011310002</v>
      </c>
      <c r="AH1514" s="27">
        <f t="shared" si="171"/>
        <v>312369.22801551933</v>
      </c>
      <c r="AI1514" s="6" t="e">
        <f t="shared" si="173"/>
        <v>#N/A</v>
      </c>
    </row>
    <row r="1515" spans="1:35" x14ac:dyDescent="0.35">
      <c r="A1515" t="str">
        <f t="shared" si="172"/>
        <v>HMC Group: Bedfont Surgery Feltham and BedfontHounslowE85697Apr1</v>
      </c>
      <c r="B1515" s="41" t="s">
        <v>561</v>
      </c>
      <c r="C1515" s="41" t="s">
        <v>454</v>
      </c>
      <c r="D1515" s="41" t="s">
        <v>16</v>
      </c>
      <c r="E1515" s="41" t="s">
        <v>132</v>
      </c>
      <c r="F1515" s="41" t="s">
        <v>132</v>
      </c>
      <c r="G1515" s="41" t="s">
        <v>756</v>
      </c>
      <c r="H1515" s="41">
        <v>1</v>
      </c>
      <c r="I1515" s="41">
        <v>6175.0204560386801</v>
      </c>
      <c r="J1515" s="41">
        <v>12847</v>
      </c>
      <c r="K1515" s="41">
        <v>0</v>
      </c>
      <c r="L1515" s="41">
        <v>237.6695</v>
      </c>
      <c r="M1515" s="41">
        <v>0</v>
      </c>
      <c r="N1515" s="41">
        <v>397</v>
      </c>
      <c r="O1515" s="41">
        <v>0</v>
      </c>
      <c r="P1515" s="41">
        <v>7.9003000000000005</v>
      </c>
      <c r="Q1515" s="41">
        <v>0</v>
      </c>
      <c r="R1515" s="41">
        <v>32303</v>
      </c>
      <c r="S1515" s="41">
        <v>578.22370000000001</v>
      </c>
      <c r="T1515" s="41">
        <v>11050</v>
      </c>
      <c r="U1515" s="41">
        <v>243.1</v>
      </c>
      <c r="V1515" s="41">
        <v>45150</v>
      </c>
      <c r="W1515" s="41">
        <v>815.89319999999998</v>
      </c>
      <c r="X1515" s="41">
        <v>11447</v>
      </c>
      <c r="Y1515" s="41">
        <v>251.00029999999998</v>
      </c>
      <c r="Z1515" s="6">
        <f>0</f>
        <v>0</v>
      </c>
      <c r="AA1515" s="6">
        <f t="shared" si="167"/>
        <v>815.89319999999998</v>
      </c>
      <c r="AB1515">
        <f>IF(ISBLANK(Table1[[#This Row],[FY2425_Cost]])=TRUE,#N/A,Table1[[#This Row],[FY2425_Cost]])</f>
        <v>251.00029999999998</v>
      </c>
      <c r="AC1515" s="6">
        <f t="shared" si="168"/>
        <v>-564.89290000000005</v>
      </c>
      <c r="AD1515" s="6">
        <f>SUMIFS($AB$3:AB1515,$B$3:B1515,B1515)</f>
        <v>251.00029999999998</v>
      </c>
      <c r="AE1515" s="6">
        <f t="shared" si="169"/>
        <v>2778.7592052174059</v>
      </c>
      <c r="AF1515" s="6">
        <f t="shared" si="170"/>
        <v>2778.7592052174059</v>
      </c>
      <c r="AG1515" s="6">
        <f>VLOOKUP(Table1[[#This Row],[PracticeCode]],$AP$3:$AS$345,4,FALSE)</f>
        <v>2778.7592052174059</v>
      </c>
      <c r="AH1515" s="27">
        <f t="shared" si="171"/>
        <v>201923.16891246487</v>
      </c>
      <c r="AI1515" s="6">
        <f t="shared" si="173"/>
        <v>0</v>
      </c>
    </row>
    <row r="1516" spans="1:35" x14ac:dyDescent="0.35">
      <c r="A1516" t="str">
        <f t="shared" si="172"/>
        <v>HMC Group: Bedfont Surgery Feltham and BedfontHounslowE85697Aug5</v>
      </c>
      <c r="B1516" s="41" t="s">
        <v>561</v>
      </c>
      <c r="C1516" s="41" t="s">
        <v>454</v>
      </c>
      <c r="D1516" s="41" t="s">
        <v>16</v>
      </c>
      <c r="E1516" s="41" t="s">
        <v>132</v>
      </c>
      <c r="F1516" s="41" t="s">
        <v>132</v>
      </c>
      <c r="G1516" s="41" t="s">
        <v>760</v>
      </c>
      <c r="H1516" s="41">
        <v>5</v>
      </c>
      <c r="I1516" s="41">
        <v>6175.0204560386801</v>
      </c>
      <c r="J1516" s="41">
        <v>543</v>
      </c>
      <c r="K1516" s="41">
        <v>0</v>
      </c>
      <c r="L1516" s="41">
        <v>10.045499999999999</v>
      </c>
      <c r="M1516" s="41">
        <v>0</v>
      </c>
      <c r="N1516" s="41">
        <v>418</v>
      </c>
      <c r="O1516" s="41">
        <v>0</v>
      </c>
      <c r="P1516" s="41">
        <v>8.3182000000000009</v>
      </c>
      <c r="Q1516" s="41">
        <v>0</v>
      </c>
      <c r="R1516" s="41">
        <v>17425</v>
      </c>
      <c r="S1516" s="41">
        <v>311.90750000000003</v>
      </c>
      <c r="T1516" s="41">
        <v>12025</v>
      </c>
      <c r="U1516" s="41">
        <v>264.55</v>
      </c>
      <c r="V1516" s="41">
        <v>17968</v>
      </c>
      <c r="W1516" s="41">
        <v>321.95300000000003</v>
      </c>
      <c r="X1516" s="41">
        <v>12443</v>
      </c>
      <c r="Y1516" s="41">
        <v>272.8682</v>
      </c>
      <c r="Z1516" s="6">
        <f>0</f>
        <v>0</v>
      </c>
      <c r="AA1516" s="6">
        <f t="shared" si="167"/>
        <v>321.95300000000003</v>
      </c>
      <c r="AB1516">
        <f>IF(ISBLANK(Table1[[#This Row],[FY2425_Cost]])=TRUE,#N/A,Table1[[#This Row],[FY2425_Cost]])</f>
        <v>272.8682</v>
      </c>
      <c r="AC1516" s="6">
        <f t="shared" si="168"/>
        <v>-49.08480000000003</v>
      </c>
      <c r="AD1516" s="6">
        <f>SUMIFS($AB$3:AB1516,$B$3:B1516,B1516)</f>
        <v>523.86850000000004</v>
      </c>
      <c r="AE1516" s="6">
        <f t="shared" si="169"/>
        <v>2778.7592052174059</v>
      </c>
      <c r="AF1516" s="6">
        <f t="shared" si="170"/>
        <v>2778.7592052174059</v>
      </c>
      <c r="AG1516" s="6">
        <f>VLOOKUP(Table1[[#This Row],[PracticeCode]],$AP$3:$AS$345,4,FALSE)</f>
        <v>2778.7592052174059</v>
      </c>
      <c r="AH1516" s="27">
        <f t="shared" si="171"/>
        <v>201923.16891246487</v>
      </c>
      <c r="AI1516" s="6">
        <f t="shared" si="173"/>
        <v>0</v>
      </c>
    </row>
    <row r="1517" spans="1:35" x14ac:dyDescent="0.35">
      <c r="A1517" t="str">
        <f t="shared" si="172"/>
        <v>HMC Group: Bedfont Surgery Feltham and BedfontHounslowE85697Dec9</v>
      </c>
      <c r="B1517" s="41" t="s">
        <v>561</v>
      </c>
      <c r="C1517" s="41" t="s">
        <v>454</v>
      </c>
      <c r="D1517" s="41" t="s">
        <v>16</v>
      </c>
      <c r="E1517" s="41" t="s">
        <v>132</v>
      </c>
      <c r="F1517" s="41" t="s">
        <v>132</v>
      </c>
      <c r="G1517" s="41" t="s">
        <v>764</v>
      </c>
      <c r="H1517" s="41">
        <v>9</v>
      </c>
      <c r="I1517" s="41">
        <v>6175.0204560386801</v>
      </c>
      <c r="J1517" s="41">
        <v>798</v>
      </c>
      <c r="K1517" s="41">
        <v>0</v>
      </c>
      <c r="L1517" s="41">
        <v>15.8802</v>
      </c>
      <c r="M1517" s="41">
        <v>0</v>
      </c>
      <c r="N1517" s="41"/>
      <c r="O1517" s="41"/>
      <c r="P1517" s="41"/>
      <c r="Q1517" s="41"/>
      <c r="R1517" s="41">
        <v>10963</v>
      </c>
      <c r="S1517" s="41">
        <v>196.23769999999999</v>
      </c>
      <c r="T1517" s="41"/>
      <c r="U1517" s="41"/>
      <c r="V1517" s="41">
        <v>11761</v>
      </c>
      <c r="W1517" s="41">
        <v>212.11789999999999</v>
      </c>
      <c r="X1517" s="41"/>
      <c r="Y1517" s="41"/>
      <c r="Z1517" s="6">
        <f>0</f>
        <v>0</v>
      </c>
      <c r="AA1517" s="6">
        <f t="shared" si="167"/>
        <v>212.11789999999999</v>
      </c>
      <c r="AB1517" t="e">
        <f>IF(ISBLANK(Table1[[#This Row],[FY2425_Cost]])=TRUE,#N/A,Table1[[#This Row],[FY2425_Cost]])</f>
        <v>#N/A</v>
      </c>
      <c r="AC1517" s="6" t="e">
        <f t="shared" si="168"/>
        <v>#N/A</v>
      </c>
      <c r="AD1517" s="6" t="e">
        <f>SUMIFS($AB$3:AB1517,$B$3:B1517,B1517)</f>
        <v>#N/A</v>
      </c>
      <c r="AE1517" s="6">
        <f t="shared" si="169"/>
        <v>2778.7592052174059</v>
      </c>
      <c r="AF1517" s="6">
        <f t="shared" si="170"/>
        <v>2778.7592052174059</v>
      </c>
      <c r="AG1517" s="6">
        <f>VLOOKUP(Table1[[#This Row],[PracticeCode]],$AP$3:$AS$345,4,FALSE)</f>
        <v>2778.7592052174059</v>
      </c>
      <c r="AH1517" s="27">
        <f t="shared" si="171"/>
        <v>201923.16891246487</v>
      </c>
      <c r="AI1517" s="6" t="e">
        <f t="shared" si="173"/>
        <v>#N/A</v>
      </c>
    </row>
    <row r="1518" spans="1:35" x14ac:dyDescent="0.35">
      <c r="A1518" t="str">
        <f t="shared" si="172"/>
        <v>HMC Group: Bedfont Surgery Feltham and BedfontHounslowE85697Feb11</v>
      </c>
      <c r="B1518" s="41" t="s">
        <v>561</v>
      </c>
      <c r="C1518" s="41" t="s">
        <v>454</v>
      </c>
      <c r="D1518" s="41" t="s">
        <v>16</v>
      </c>
      <c r="E1518" s="41" t="s">
        <v>132</v>
      </c>
      <c r="F1518" s="41" t="s">
        <v>132</v>
      </c>
      <c r="G1518" s="41" t="s">
        <v>766</v>
      </c>
      <c r="H1518" s="41">
        <v>11</v>
      </c>
      <c r="I1518" s="41">
        <v>6175.0204560386801</v>
      </c>
      <c r="J1518" s="41">
        <v>516</v>
      </c>
      <c r="K1518" s="41">
        <v>0</v>
      </c>
      <c r="L1518" s="41">
        <v>10.2684</v>
      </c>
      <c r="M1518" s="41">
        <v>0</v>
      </c>
      <c r="N1518" s="41"/>
      <c r="O1518" s="41"/>
      <c r="P1518" s="41"/>
      <c r="Q1518" s="41"/>
      <c r="R1518" s="41">
        <v>21925</v>
      </c>
      <c r="S1518" s="41">
        <v>392.45749999999998</v>
      </c>
      <c r="T1518" s="41"/>
      <c r="U1518" s="41"/>
      <c r="V1518" s="41">
        <v>22441</v>
      </c>
      <c r="W1518" s="41">
        <v>402.72589999999997</v>
      </c>
      <c r="X1518" s="41"/>
      <c r="Y1518" s="41"/>
      <c r="Z1518" s="6">
        <f>0</f>
        <v>0</v>
      </c>
      <c r="AA1518" s="6">
        <f t="shared" si="167"/>
        <v>402.72589999999997</v>
      </c>
      <c r="AB1518" t="e">
        <f>IF(ISBLANK(Table1[[#This Row],[FY2425_Cost]])=TRUE,#N/A,Table1[[#This Row],[FY2425_Cost]])</f>
        <v>#N/A</v>
      </c>
      <c r="AC1518" s="6" t="e">
        <f t="shared" si="168"/>
        <v>#N/A</v>
      </c>
      <c r="AD1518" s="6" t="e">
        <f>SUMIFS($AB$3:AB1518,$B$3:B1518,B1518)</f>
        <v>#N/A</v>
      </c>
      <c r="AE1518" s="6">
        <f t="shared" si="169"/>
        <v>2778.7592052174059</v>
      </c>
      <c r="AF1518" s="6">
        <f t="shared" si="170"/>
        <v>2778.7592052174059</v>
      </c>
      <c r="AG1518" s="6">
        <f>VLOOKUP(Table1[[#This Row],[PracticeCode]],$AP$3:$AS$345,4,FALSE)</f>
        <v>2778.7592052174059</v>
      </c>
      <c r="AH1518" s="27">
        <f t="shared" si="171"/>
        <v>201923.16891246487</v>
      </c>
      <c r="AI1518" s="6" t="e">
        <f t="shared" si="173"/>
        <v>#N/A</v>
      </c>
    </row>
    <row r="1519" spans="1:35" x14ac:dyDescent="0.35">
      <c r="A1519" t="str">
        <f t="shared" si="172"/>
        <v>HMC Group: Bedfont Surgery Feltham and BedfontHounslowE85697Jan10</v>
      </c>
      <c r="B1519" s="41" t="s">
        <v>561</v>
      </c>
      <c r="C1519" s="41" t="s">
        <v>454</v>
      </c>
      <c r="D1519" s="41" t="s">
        <v>16</v>
      </c>
      <c r="E1519" s="41" t="s">
        <v>132</v>
      </c>
      <c r="F1519" s="41" t="s">
        <v>132</v>
      </c>
      <c r="G1519" s="41" t="s">
        <v>765</v>
      </c>
      <c r="H1519" s="41">
        <v>10</v>
      </c>
      <c r="I1519" s="41">
        <v>6175.0204560386801</v>
      </c>
      <c r="J1519" s="41">
        <v>583</v>
      </c>
      <c r="K1519" s="41">
        <v>0</v>
      </c>
      <c r="L1519" s="41">
        <v>11.601700000000001</v>
      </c>
      <c r="M1519" s="41">
        <v>0</v>
      </c>
      <c r="N1519" s="41"/>
      <c r="O1519" s="41"/>
      <c r="P1519" s="41"/>
      <c r="Q1519" s="41"/>
      <c r="R1519" s="41">
        <v>12016</v>
      </c>
      <c r="S1519" s="41">
        <v>215.0864</v>
      </c>
      <c r="T1519" s="41"/>
      <c r="U1519" s="41"/>
      <c r="V1519" s="41">
        <v>12599</v>
      </c>
      <c r="W1519" s="41">
        <v>226.68809999999999</v>
      </c>
      <c r="X1519" s="41"/>
      <c r="Y1519" s="41"/>
      <c r="Z1519" s="6">
        <f>0</f>
        <v>0</v>
      </c>
      <c r="AA1519" s="6">
        <f t="shared" si="167"/>
        <v>226.68809999999999</v>
      </c>
      <c r="AB1519" t="e">
        <f>IF(ISBLANK(Table1[[#This Row],[FY2425_Cost]])=TRUE,#N/A,Table1[[#This Row],[FY2425_Cost]])</f>
        <v>#N/A</v>
      </c>
      <c r="AC1519" s="6" t="e">
        <f t="shared" si="168"/>
        <v>#N/A</v>
      </c>
      <c r="AD1519" s="6" t="e">
        <f>SUMIFS($AB$3:AB1519,$B$3:B1519,B1519)</f>
        <v>#N/A</v>
      </c>
      <c r="AE1519" s="6">
        <f t="shared" si="169"/>
        <v>2778.7592052174059</v>
      </c>
      <c r="AF1519" s="6">
        <f t="shared" si="170"/>
        <v>2778.7592052174059</v>
      </c>
      <c r="AG1519" s="6">
        <f>VLOOKUP(Table1[[#This Row],[PracticeCode]],$AP$3:$AS$345,4,FALSE)</f>
        <v>2778.7592052174059</v>
      </c>
      <c r="AH1519" s="27">
        <f t="shared" si="171"/>
        <v>201923.16891246487</v>
      </c>
      <c r="AI1519" s="6" t="e">
        <f t="shared" si="173"/>
        <v>#N/A</v>
      </c>
    </row>
    <row r="1520" spans="1:35" x14ac:dyDescent="0.35">
      <c r="A1520" t="str">
        <f t="shared" si="172"/>
        <v>HMC Group: Bedfont Surgery Feltham and BedfontHounslowE85697Jul4</v>
      </c>
      <c r="B1520" s="41" t="s">
        <v>561</v>
      </c>
      <c r="C1520" s="41" t="s">
        <v>454</v>
      </c>
      <c r="D1520" s="41" t="s">
        <v>16</v>
      </c>
      <c r="E1520" s="41" t="s">
        <v>132</v>
      </c>
      <c r="F1520" s="41" t="s">
        <v>132</v>
      </c>
      <c r="G1520" s="41" t="s">
        <v>759</v>
      </c>
      <c r="H1520" s="41">
        <v>4</v>
      </c>
      <c r="I1520" s="41">
        <v>6175.0204560386801</v>
      </c>
      <c r="J1520" s="41">
        <v>1394</v>
      </c>
      <c r="K1520" s="41">
        <v>0</v>
      </c>
      <c r="L1520" s="41">
        <v>25.788999999999998</v>
      </c>
      <c r="M1520" s="41">
        <v>0</v>
      </c>
      <c r="N1520" s="41">
        <v>285</v>
      </c>
      <c r="O1520" s="41">
        <v>0</v>
      </c>
      <c r="P1520" s="41">
        <v>5.6715</v>
      </c>
      <c r="Q1520" s="41">
        <v>0</v>
      </c>
      <c r="R1520" s="41">
        <v>39435</v>
      </c>
      <c r="S1520" s="41">
        <v>705.88649999999996</v>
      </c>
      <c r="T1520" s="41">
        <v>13682</v>
      </c>
      <c r="U1520" s="41">
        <v>301.00400000000002</v>
      </c>
      <c r="V1520" s="41">
        <v>40829</v>
      </c>
      <c r="W1520" s="41">
        <v>731.67549999999994</v>
      </c>
      <c r="X1520" s="41">
        <v>13967</v>
      </c>
      <c r="Y1520" s="41">
        <v>306.6755</v>
      </c>
      <c r="Z1520" s="6">
        <f>0</f>
        <v>0</v>
      </c>
      <c r="AA1520" s="6">
        <f t="shared" si="167"/>
        <v>731.67549999999994</v>
      </c>
      <c r="AB1520">
        <f>IF(ISBLANK(Table1[[#This Row],[FY2425_Cost]])=TRUE,#N/A,Table1[[#This Row],[FY2425_Cost]])</f>
        <v>306.6755</v>
      </c>
      <c r="AC1520" s="6">
        <f t="shared" si="168"/>
        <v>-424.99999999999994</v>
      </c>
      <c r="AD1520" s="6" t="e">
        <f>SUMIFS($AB$3:AB1520,$B$3:B1520,B1520)</f>
        <v>#N/A</v>
      </c>
      <c r="AE1520" s="6">
        <f t="shared" si="169"/>
        <v>2778.7592052174059</v>
      </c>
      <c r="AF1520" s="6">
        <f t="shared" si="170"/>
        <v>2778.7592052174059</v>
      </c>
      <c r="AG1520" s="6">
        <f>VLOOKUP(Table1[[#This Row],[PracticeCode]],$AP$3:$AS$345,4,FALSE)</f>
        <v>2778.7592052174059</v>
      </c>
      <c r="AH1520" s="27">
        <f t="shared" si="171"/>
        <v>201923.16891246487</v>
      </c>
      <c r="AI1520" s="6" t="e">
        <f t="shared" si="173"/>
        <v>#N/A</v>
      </c>
    </row>
    <row r="1521" spans="1:35" x14ac:dyDescent="0.35">
      <c r="A1521" t="str">
        <f t="shared" si="172"/>
        <v>HMC Group: Bedfont Surgery Feltham and BedfontHounslowE85697Jun3</v>
      </c>
      <c r="B1521" s="41" t="s">
        <v>561</v>
      </c>
      <c r="C1521" s="41" t="s">
        <v>454</v>
      </c>
      <c r="D1521" s="41" t="s">
        <v>16</v>
      </c>
      <c r="E1521" s="41" t="s">
        <v>132</v>
      </c>
      <c r="F1521" s="41" t="s">
        <v>132</v>
      </c>
      <c r="G1521" s="41" t="s">
        <v>758</v>
      </c>
      <c r="H1521" s="41">
        <v>3</v>
      </c>
      <c r="I1521" s="41">
        <v>6175.0204560386801</v>
      </c>
      <c r="J1521" s="41">
        <v>6765</v>
      </c>
      <c r="K1521" s="41">
        <v>0</v>
      </c>
      <c r="L1521" s="41">
        <v>125.15249999999999</v>
      </c>
      <c r="M1521" s="41">
        <v>0</v>
      </c>
      <c r="N1521" s="41">
        <v>242</v>
      </c>
      <c r="O1521" s="41">
        <v>0</v>
      </c>
      <c r="P1521" s="41">
        <v>4.8158000000000003</v>
      </c>
      <c r="Q1521" s="41">
        <v>0</v>
      </c>
      <c r="R1521" s="41">
        <v>36691</v>
      </c>
      <c r="S1521" s="41">
        <v>656.76890000000003</v>
      </c>
      <c r="T1521" s="41">
        <v>11473</v>
      </c>
      <c r="U1521" s="41">
        <v>252.40600000000001</v>
      </c>
      <c r="V1521" s="41">
        <v>43456</v>
      </c>
      <c r="W1521" s="41">
        <v>781.92140000000006</v>
      </c>
      <c r="X1521" s="41">
        <v>11715</v>
      </c>
      <c r="Y1521" s="41">
        <v>257.22180000000003</v>
      </c>
      <c r="Z1521" s="6">
        <f>0</f>
        <v>0</v>
      </c>
      <c r="AA1521" s="6">
        <f t="shared" si="167"/>
        <v>781.92140000000006</v>
      </c>
      <c r="AB1521">
        <f>IF(ISBLANK(Table1[[#This Row],[FY2425_Cost]])=TRUE,#N/A,Table1[[#This Row],[FY2425_Cost]])</f>
        <v>257.22180000000003</v>
      </c>
      <c r="AC1521" s="6">
        <f t="shared" si="168"/>
        <v>-524.69960000000003</v>
      </c>
      <c r="AD1521" s="6" t="e">
        <f>SUMIFS($AB$3:AB1521,$B$3:B1521,B1521)</f>
        <v>#N/A</v>
      </c>
      <c r="AE1521" s="6">
        <f t="shared" si="169"/>
        <v>2778.7592052174059</v>
      </c>
      <c r="AF1521" s="6">
        <f t="shared" si="170"/>
        <v>2778.7592052174059</v>
      </c>
      <c r="AG1521" s="6">
        <f>VLOOKUP(Table1[[#This Row],[PracticeCode]],$AP$3:$AS$345,4,FALSE)</f>
        <v>2778.7592052174059</v>
      </c>
      <c r="AH1521" s="27">
        <f t="shared" si="171"/>
        <v>201923.16891246487</v>
      </c>
      <c r="AI1521" s="6" t="e">
        <f t="shared" si="173"/>
        <v>#N/A</v>
      </c>
    </row>
    <row r="1522" spans="1:35" x14ac:dyDescent="0.35">
      <c r="A1522" t="str">
        <f t="shared" si="172"/>
        <v>HMC Group: Bedfont Surgery Feltham and BedfontHounslowE85697Mar12</v>
      </c>
      <c r="B1522" s="41" t="s">
        <v>561</v>
      </c>
      <c r="C1522" s="41" t="s">
        <v>454</v>
      </c>
      <c r="D1522" s="41" t="s">
        <v>16</v>
      </c>
      <c r="E1522" s="41" t="s">
        <v>132</v>
      </c>
      <c r="F1522" s="41" t="s">
        <v>132</v>
      </c>
      <c r="G1522" s="41" t="s">
        <v>767</v>
      </c>
      <c r="H1522" s="41">
        <v>12</v>
      </c>
      <c r="I1522" s="41">
        <v>6175.0204560386801</v>
      </c>
      <c r="J1522" s="41">
        <v>381</v>
      </c>
      <c r="K1522" s="41">
        <v>0</v>
      </c>
      <c r="L1522" s="41">
        <v>7.5819000000000001</v>
      </c>
      <c r="M1522" s="41">
        <v>0</v>
      </c>
      <c r="N1522" s="41"/>
      <c r="O1522" s="41"/>
      <c r="P1522" s="41"/>
      <c r="Q1522" s="41"/>
      <c r="R1522" s="41">
        <v>8454</v>
      </c>
      <c r="S1522" s="41">
        <v>151.32660000000001</v>
      </c>
      <c r="T1522" s="41"/>
      <c r="U1522" s="41"/>
      <c r="V1522" s="41">
        <v>8835</v>
      </c>
      <c r="W1522" s="41">
        <v>158.9085</v>
      </c>
      <c r="X1522" s="41"/>
      <c r="Y1522" s="41"/>
      <c r="Z1522" s="6">
        <f>0</f>
        <v>0</v>
      </c>
      <c r="AA1522" s="6">
        <f t="shared" si="167"/>
        <v>158.9085</v>
      </c>
      <c r="AB1522" t="e">
        <f>IF(ISBLANK(Table1[[#This Row],[FY2425_Cost]])=TRUE,#N/A,Table1[[#This Row],[FY2425_Cost]])</f>
        <v>#N/A</v>
      </c>
      <c r="AC1522" s="6" t="e">
        <f t="shared" si="168"/>
        <v>#N/A</v>
      </c>
      <c r="AD1522" s="6" t="e">
        <f>SUMIFS($AB$3:AB1522,$B$3:B1522,B1522)</f>
        <v>#N/A</v>
      </c>
      <c r="AE1522" s="6">
        <f t="shared" si="169"/>
        <v>2778.7592052174059</v>
      </c>
      <c r="AF1522" s="6">
        <f t="shared" si="170"/>
        <v>2778.7592052174059</v>
      </c>
      <c r="AG1522" s="6">
        <f>VLOOKUP(Table1[[#This Row],[PracticeCode]],$AP$3:$AS$345,4,FALSE)</f>
        <v>2778.7592052174059</v>
      </c>
      <c r="AH1522" s="27">
        <f t="shared" si="171"/>
        <v>201923.16891246487</v>
      </c>
      <c r="AI1522" s="6" t="e">
        <f t="shared" si="173"/>
        <v>#N/A</v>
      </c>
    </row>
    <row r="1523" spans="1:35" x14ac:dyDescent="0.35">
      <c r="A1523" t="str">
        <f t="shared" si="172"/>
        <v>HMC Group: Bedfont Surgery Feltham and BedfontHounslowE85697May2</v>
      </c>
      <c r="B1523" s="41" t="s">
        <v>561</v>
      </c>
      <c r="C1523" s="41" t="s">
        <v>454</v>
      </c>
      <c r="D1523" s="41" t="s">
        <v>16</v>
      </c>
      <c r="E1523" s="41" t="s">
        <v>132</v>
      </c>
      <c r="F1523" s="41" t="s">
        <v>132</v>
      </c>
      <c r="G1523" s="41" t="s">
        <v>757</v>
      </c>
      <c r="H1523" s="41">
        <v>2</v>
      </c>
      <c r="I1523" s="41">
        <v>6175.0204560386801</v>
      </c>
      <c r="J1523" s="41">
        <v>30038</v>
      </c>
      <c r="K1523" s="41">
        <v>0</v>
      </c>
      <c r="L1523" s="41">
        <v>555.70299999999997</v>
      </c>
      <c r="M1523" s="41">
        <v>0</v>
      </c>
      <c r="N1523" s="41">
        <v>279</v>
      </c>
      <c r="O1523" s="41">
        <v>0</v>
      </c>
      <c r="P1523" s="41">
        <v>5.5521000000000003</v>
      </c>
      <c r="Q1523" s="41">
        <v>0</v>
      </c>
      <c r="R1523" s="41">
        <v>26051</v>
      </c>
      <c r="S1523" s="41">
        <v>466.31290000000001</v>
      </c>
      <c r="T1523" s="41">
        <v>9373</v>
      </c>
      <c r="U1523" s="41">
        <v>206.20599999999999</v>
      </c>
      <c r="V1523" s="41">
        <v>56089</v>
      </c>
      <c r="W1523" s="41">
        <v>1022.0159</v>
      </c>
      <c r="X1523" s="41">
        <v>9652</v>
      </c>
      <c r="Y1523" s="41">
        <v>211.75809999999998</v>
      </c>
      <c r="Z1523" s="6">
        <f>0</f>
        <v>0</v>
      </c>
      <c r="AA1523" s="6">
        <f t="shared" si="167"/>
        <v>1022.0159</v>
      </c>
      <c r="AB1523">
        <f>IF(ISBLANK(Table1[[#This Row],[FY2425_Cost]])=TRUE,#N/A,Table1[[#This Row],[FY2425_Cost]])</f>
        <v>211.75809999999998</v>
      </c>
      <c r="AC1523" s="6">
        <f t="shared" si="168"/>
        <v>-810.25779999999997</v>
      </c>
      <c r="AD1523" s="6" t="e">
        <f>SUMIFS($AB$3:AB1523,$B$3:B1523,B1523)</f>
        <v>#N/A</v>
      </c>
      <c r="AE1523" s="6">
        <f t="shared" si="169"/>
        <v>2778.7592052174059</v>
      </c>
      <c r="AF1523" s="6">
        <f t="shared" si="170"/>
        <v>2778.7592052174059</v>
      </c>
      <c r="AG1523" s="6">
        <f>VLOOKUP(Table1[[#This Row],[PracticeCode]],$AP$3:$AS$345,4,FALSE)</f>
        <v>2778.7592052174059</v>
      </c>
      <c r="AH1523" s="27">
        <f t="shared" si="171"/>
        <v>201923.16891246487</v>
      </c>
      <c r="AI1523" s="6" t="e">
        <f t="shared" si="173"/>
        <v>#N/A</v>
      </c>
    </row>
    <row r="1524" spans="1:35" x14ac:dyDescent="0.35">
      <c r="A1524" t="str">
        <f t="shared" si="172"/>
        <v>HMC Group: Bedfont Surgery Feltham and BedfontHounslowE85697Nov8</v>
      </c>
      <c r="B1524" s="41" t="s">
        <v>561</v>
      </c>
      <c r="C1524" s="41" t="s">
        <v>454</v>
      </c>
      <c r="D1524" s="41" t="s">
        <v>16</v>
      </c>
      <c r="E1524" s="41" t="s">
        <v>132</v>
      </c>
      <c r="F1524" s="41" t="s">
        <v>132</v>
      </c>
      <c r="G1524" s="41" t="s">
        <v>763</v>
      </c>
      <c r="H1524" s="41">
        <v>8</v>
      </c>
      <c r="I1524" s="41">
        <v>6175.0204560386801</v>
      </c>
      <c r="J1524" s="41">
        <v>361</v>
      </c>
      <c r="K1524" s="41">
        <v>0</v>
      </c>
      <c r="L1524" s="41">
        <v>7.1839000000000004</v>
      </c>
      <c r="M1524" s="41">
        <v>0</v>
      </c>
      <c r="N1524" s="41"/>
      <c r="O1524" s="41"/>
      <c r="P1524" s="41"/>
      <c r="Q1524" s="41"/>
      <c r="R1524" s="41">
        <v>16491</v>
      </c>
      <c r="S1524" s="41">
        <v>295.18889999999999</v>
      </c>
      <c r="T1524" s="41"/>
      <c r="U1524" s="41"/>
      <c r="V1524" s="41">
        <v>16852</v>
      </c>
      <c r="W1524" s="41">
        <v>302.37279999999998</v>
      </c>
      <c r="X1524" s="41"/>
      <c r="Y1524" s="41"/>
      <c r="Z1524" s="6">
        <f>0</f>
        <v>0</v>
      </c>
      <c r="AA1524" s="6">
        <f t="shared" si="167"/>
        <v>302.37279999999998</v>
      </c>
      <c r="AB1524" t="e">
        <f>IF(ISBLANK(Table1[[#This Row],[FY2425_Cost]])=TRUE,#N/A,Table1[[#This Row],[FY2425_Cost]])</f>
        <v>#N/A</v>
      </c>
      <c r="AC1524" s="6" t="e">
        <f t="shared" si="168"/>
        <v>#N/A</v>
      </c>
      <c r="AD1524" s="6" t="e">
        <f>SUMIFS($AB$3:AB1524,$B$3:B1524,B1524)</f>
        <v>#N/A</v>
      </c>
      <c r="AE1524" s="6">
        <f t="shared" si="169"/>
        <v>2778.7592052174059</v>
      </c>
      <c r="AF1524" s="6">
        <f t="shared" si="170"/>
        <v>2778.7592052174059</v>
      </c>
      <c r="AG1524" s="6">
        <f>VLOOKUP(Table1[[#This Row],[PracticeCode]],$AP$3:$AS$345,4,FALSE)</f>
        <v>2778.7592052174059</v>
      </c>
      <c r="AH1524" s="27">
        <f t="shared" si="171"/>
        <v>201923.16891246487</v>
      </c>
      <c r="AI1524" s="6" t="e">
        <f t="shared" si="173"/>
        <v>#N/A</v>
      </c>
    </row>
    <row r="1525" spans="1:35" x14ac:dyDescent="0.35">
      <c r="A1525" t="str">
        <f t="shared" si="172"/>
        <v>HMC Group: Bedfont Surgery Feltham and BedfontHounslowE85697Oct7</v>
      </c>
      <c r="B1525" s="41" t="s">
        <v>561</v>
      </c>
      <c r="C1525" s="41" t="s">
        <v>454</v>
      </c>
      <c r="D1525" s="41" t="s">
        <v>16</v>
      </c>
      <c r="E1525" s="41" t="s">
        <v>132</v>
      </c>
      <c r="F1525" s="41" t="s">
        <v>132</v>
      </c>
      <c r="G1525" s="41" t="s">
        <v>762</v>
      </c>
      <c r="H1525" s="41">
        <v>7</v>
      </c>
      <c r="I1525" s="41">
        <v>6175.0204560386801</v>
      </c>
      <c r="J1525" s="41">
        <v>427</v>
      </c>
      <c r="K1525" s="41">
        <v>0</v>
      </c>
      <c r="L1525" s="41">
        <v>8.497300000000001</v>
      </c>
      <c r="M1525" s="41">
        <v>0</v>
      </c>
      <c r="N1525" s="41">
        <v>0</v>
      </c>
      <c r="O1525" s="41">
        <v>0</v>
      </c>
      <c r="P1525" s="41">
        <v>0</v>
      </c>
      <c r="Q1525" s="41">
        <v>0</v>
      </c>
      <c r="R1525" s="41">
        <v>14319</v>
      </c>
      <c r="S1525" s="41">
        <v>256.31009999999998</v>
      </c>
      <c r="T1525" s="41">
        <v>40911</v>
      </c>
      <c r="U1525" s="41">
        <v>900.04200000000003</v>
      </c>
      <c r="V1525" s="41">
        <v>14746</v>
      </c>
      <c r="W1525" s="41">
        <v>264.80739999999997</v>
      </c>
      <c r="X1525" s="41">
        <v>40911</v>
      </c>
      <c r="Y1525" s="41">
        <v>900.04200000000003</v>
      </c>
      <c r="Z1525" s="6">
        <f>0</f>
        <v>0</v>
      </c>
      <c r="AA1525" s="6">
        <f t="shared" si="167"/>
        <v>264.80739999999997</v>
      </c>
      <c r="AB1525">
        <f>IF(ISBLANK(Table1[[#This Row],[FY2425_Cost]])=TRUE,#N/A,Table1[[#This Row],[FY2425_Cost]])</f>
        <v>900.04200000000003</v>
      </c>
      <c r="AC1525" s="6">
        <f t="shared" si="168"/>
        <v>635.2346</v>
      </c>
      <c r="AD1525" s="6" t="e">
        <f>SUMIFS($AB$3:AB1525,$B$3:B1525,B1525)</f>
        <v>#N/A</v>
      </c>
      <c r="AE1525" s="6">
        <f t="shared" si="169"/>
        <v>2778.7592052174059</v>
      </c>
      <c r="AF1525" s="6">
        <f t="shared" si="170"/>
        <v>2778.7592052174059</v>
      </c>
      <c r="AG1525" s="6">
        <f>VLOOKUP(Table1[[#This Row],[PracticeCode]],$AP$3:$AS$345,4,FALSE)</f>
        <v>2778.7592052174059</v>
      </c>
      <c r="AH1525" s="27">
        <f t="shared" si="171"/>
        <v>201923.16891246487</v>
      </c>
      <c r="AI1525" s="6" t="e">
        <f t="shared" si="173"/>
        <v>#N/A</v>
      </c>
    </row>
    <row r="1526" spans="1:35" x14ac:dyDescent="0.35">
      <c r="A1526" t="str">
        <f t="shared" si="172"/>
        <v>HMC Group: Bedfont Surgery Feltham and BedfontHounslowE85697Sep6</v>
      </c>
      <c r="B1526" s="41" t="s">
        <v>561</v>
      </c>
      <c r="C1526" s="41" t="s">
        <v>454</v>
      </c>
      <c r="D1526" s="41" t="s">
        <v>16</v>
      </c>
      <c r="E1526" s="41" t="s">
        <v>132</v>
      </c>
      <c r="F1526" s="41" t="s">
        <v>132</v>
      </c>
      <c r="G1526" s="41" t="s">
        <v>761</v>
      </c>
      <c r="H1526" s="41">
        <v>6</v>
      </c>
      <c r="I1526" s="41">
        <v>6175.0204560386801</v>
      </c>
      <c r="J1526" s="41">
        <v>661</v>
      </c>
      <c r="K1526" s="41">
        <v>0</v>
      </c>
      <c r="L1526" s="41">
        <v>13.1539</v>
      </c>
      <c r="M1526" s="41">
        <v>0</v>
      </c>
      <c r="N1526" s="41">
        <v>336</v>
      </c>
      <c r="O1526" s="41">
        <v>0</v>
      </c>
      <c r="P1526" s="41">
        <v>7.56</v>
      </c>
      <c r="Q1526" s="41">
        <v>0</v>
      </c>
      <c r="R1526" s="41">
        <v>17508</v>
      </c>
      <c r="S1526" s="41">
        <v>313.39319999999998</v>
      </c>
      <c r="T1526" s="41">
        <v>13296</v>
      </c>
      <c r="U1526" s="41">
        <v>292.512</v>
      </c>
      <c r="V1526" s="41">
        <v>18169</v>
      </c>
      <c r="W1526" s="41">
        <v>326.5471</v>
      </c>
      <c r="X1526" s="41">
        <v>13632</v>
      </c>
      <c r="Y1526" s="41">
        <v>300.072</v>
      </c>
      <c r="Z1526" s="6">
        <f>0</f>
        <v>0</v>
      </c>
      <c r="AA1526" s="6">
        <f t="shared" si="167"/>
        <v>326.5471</v>
      </c>
      <c r="AB1526">
        <f>IF(ISBLANK(Table1[[#This Row],[FY2425_Cost]])=TRUE,#N/A,Table1[[#This Row],[FY2425_Cost]])</f>
        <v>300.072</v>
      </c>
      <c r="AC1526" s="6">
        <f t="shared" si="168"/>
        <v>-26.475099999999998</v>
      </c>
      <c r="AD1526" s="6" t="e">
        <f>SUMIFS($AB$3:AB1526,$B$3:B1526,B1526)</f>
        <v>#N/A</v>
      </c>
      <c r="AE1526" s="6">
        <f t="shared" si="169"/>
        <v>2778.7592052174059</v>
      </c>
      <c r="AF1526" s="6">
        <f t="shared" si="170"/>
        <v>2778.7592052174059</v>
      </c>
      <c r="AG1526" s="6">
        <f>VLOOKUP(Table1[[#This Row],[PracticeCode]],$AP$3:$AS$345,4,FALSE)</f>
        <v>2778.7592052174059</v>
      </c>
      <c r="AH1526" s="27">
        <f t="shared" si="171"/>
        <v>201923.16891246487</v>
      </c>
      <c r="AI1526" s="6" t="e">
        <f t="shared" si="173"/>
        <v>#N/A</v>
      </c>
    </row>
    <row r="1527" spans="1:35" x14ac:dyDescent="0.35">
      <c r="A1527" t="str">
        <f t="shared" si="172"/>
        <v>HMC Group: FelthamFeltham and BedfontHounslowY02672Apr1</v>
      </c>
      <c r="B1527" s="41" t="s">
        <v>358</v>
      </c>
      <c r="C1527" s="41" t="s">
        <v>454</v>
      </c>
      <c r="D1527" s="41" t="s">
        <v>16</v>
      </c>
      <c r="E1527" s="41" t="s">
        <v>359</v>
      </c>
      <c r="F1527" s="41" t="s">
        <v>359</v>
      </c>
      <c r="G1527" s="41" t="s">
        <v>756</v>
      </c>
      <c r="H1527" s="41">
        <v>1</v>
      </c>
      <c r="I1527" s="41">
        <v>11601.746187230399</v>
      </c>
      <c r="J1527" s="41">
        <v>22566</v>
      </c>
      <c r="K1527" s="41">
        <v>0</v>
      </c>
      <c r="L1527" s="41">
        <v>417.471</v>
      </c>
      <c r="M1527" s="41">
        <v>0</v>
      </c>
      <c r="N1527" s="41">
        <v>527</v>
      </c>
      <c r="O1527" s="41">
        <v>3</v>
      </c>
      <c r="P1527" s="41">
        <v>10.487300000000001</v>
      </c>
      <c r="Q1527" s="41">
        <v>5.9700000000000003E-2</v>
      </c>
      <c r="R1527" s="41">
        <v>92980</v>
      </c>
      <c r="S1527" s="41">
        <v>1664.3420000000001</v>
      </c>
      <c r="T1527" s="41">
        <v>6422</v>
      </c>
      <c r="U1527" s="41">
        <v>141.28399999999999</v>
      </c>
      <c r="V1527" s="41">
        <v>115546</v>
      </c>
      <c r="W1527" s="41">
        <v>2081.8130000000001</v>
      </c>
      <c r="X1527" s="41">
        <v>6952</v>
      </c>
      <c r="Y1527" s="41">
        <v>151.83099999999999</v>
      </c>
      <c r="Z1527" s="6">
        <f>0</f>
        <v>0</v>
      </c>
      <c r="AA1527" s="6">
        <f t="shared" ref="AA1527:AA1590" si="174">IFERROR(W1527*1,#N/A)</f>
        <v>2081.8130000000001</v>
      </c>
      <c r="AB1527">
        <f>IF(ISBLANK(Table1[[#This Row],[FY2425_Cost]])=TRUE,#N/A,Table1[[#This Row],[FY2425_Cost]])</f>
        <v>151.83099999999999</v>
      </c>
      <c r="AC1527" s="6">
        <f t="shared" ref="AC1527:AC1590" si="175">AB1527-AA1527</f>
        <v>-1929.9820000000002</v>
      </c>
      <c r="AD1527" s="6">
        <f>SUMIFS($AB$3:AB1527,$B$3:B1527,B1527)</f>
        <v>151.83099999999999</v>
      </c>
      <c r="AE1527" s="6">
        <f t="shared" ref="AE1527:AE1590" si="176">IFERROR(I1527*$AE$1,#N/A)</f>
        <v>5220.7857842536796</v>
      </c>
      <c r="AF1527" s="6">
        <f t="shared" ref="AF1527:AF1590" si="177">AE1527+Z1527</f>
        <v>5220.7857842536796</v>
      </c>
      <c r="AG1527" s="6">
        <f>VLOOKUP(Table1[[#This Row],[PracticeCode]],$AP$3:$AS$345,4,FALSE)</f>
        <v>5220.7857842536796</v>
      </c>
      <c r="AH1527" s="27">
        <f t="shared" ref="AH1527:AH1590" si="178">IFERROR(I1527*$AH$1,#N/A)</f>
        <v>379377.1003224341</v>
      </c>
      <c r="AI1527" s="6">
        <f t="shared" si="173"/>
        <v>0</v>
      </c>
    </row>
    <row r="1528" spans="1:35" x14ac:dyDescent="0.35">
      <c r="A1528" t="str">
        <f t="shared" si="172"/>
        <v>HMC Group: FelthamFeltham and BedfontHounslowY02672Aug5</v>
      </c>
      <c r="B1528" s="41" t="s">
        <v>358</v>
      </c>
      <c r="C1528" s="41" t="s">
        <v>454</v>
      </c>
      <c r="D1528" s="41" t="s">
        <v>16</v>
      </c>
      <c r="E1528" s="41" t="s">
        <v>359</v>
      </c>
      <c r="F1528" s="41" t="s">
        <v>359</v>
      </c>
      <c r="G1528" s="41" t="s">
        <v>760</v>
      </c>
      <c r="H1528" s="41">
        <v>5</v>
      </c>
      <c r="I1528" s="41">
        <v>11601.746187230399</v>
      </c>
      <c r="J1528" s="41">
        <v>6978</v>
      </c>
      <c r="K1528" s="41">
        <v>3</v>
      </c>
      <c r="L1528" s="41">
        <v>129.09299999999999</v>
      </c>
      <c r="M1528" s="41">
        <v>5.5499999999999994E-2</v>
      </c>
      <c r="N1528" s="41">
        <v>1170</v>
      </c>
      <c r="O1528" s="41">
        <v>22</v>
      </c>
      <c r="P1528" s="41">
        <v>23.283000000000001</v>
      </c>
      <c r="Q1528" s="41">
        <v>0.43780000000000002</v>
      </c>
      <c r="R1528" s="41">
        <v>23465</v>
      </c>
      <c r="S1528" s="41">
        <v>420.02350000000001</v>
      </c>
      <c r="T1528" s="41">
        <v>8280</v>
      </c>
      <c r="U1528" s="41">
        <v>182.16</v>
      </c>
      <c r="V1528" s="41">
        <v>30446</v>
      </c>
      <c r="W1528" s="41">
        <v>549.17200000000003</v>
      </c>
      <c r="X1528" s="41">
        <v>9472</v>
      </c>
      <c r="Y1528" s="41">
        <v>205.88079999999999</v>
      </c>
      <c r="Z1528" s="6">
        <f>0</f>
        <v>0</v>
      </c>
      <c r="AA1528" s="6">
        <f t="shared" si="174"/>
        <v>549.17200000000003</v>
      </c>
      <c r="AB1528">
        <f>IF(ISBLANK(Table1[[#This Row],[FY2425_Cost]])=TRUE,#N/A,Table1[[#This Row],[FY2425_Cost]])</f>
        <v>205.88079999999999</v>
      </c>
      <c r="AC1528" s="6">
        <f t="shared" si="175"/>
        <v>-343.2912</v>
      </c>
      <c r="AD1528" s="6">
        <f>SUMIFS($AB$3:AB1528,$B$3:B1528,B1528)</f>
        <v>357.71179999999998</v>
      </c>
      <c r="AE1528" s="6">
        <f t="shared" si="176"/>
        <v>5220.7857842536796</v>
      </c>
      <c r="AF1528" s="6">
        <f t="shared" si="177"/>
        <v>5220.7857842536796</v>
      </c>
      <c r="AG1528" s="6">
        <f>VLOOKUP(Table1[[#This Row],[PracticeCode]],$AP$3:$AS$345,4,FALSE)</f>
        <v>5220.7857842536796</v>
      </c>
      <c r="AH1528" s="27">
        <f t="shared" si="178"/>
        <v>379377.1003224341</v>
      </c>
      <c r="AI1528" s="6">
        <f t="shared" si="173"/>
        <v>0</v>
      </c>
    </row>
    <row r="1529" spans="1:35" x14ac:dyDescent="0.35">
      <c r="A1529" t="str">
        <f t="shared" si="172"/>
        <v>HMC Group: FelthamFeltham and BedfontHounslowY02672Dec9</v>
      </c>
      <c r="B1529" s="41" t="s">
        <v>358</v>
      </c>
      <c r="C1529" s="41" t="s">
        <v>454</v>
      </c>
      <c r="D1529" s="41" t="s">
        <v>16</v>
      </c>
      <c r="E1529" s="41" t="s">
        <v>359</v>
      </c>
      <c r="F1529" s="41" t="s">
        <v>359</v>
      </c>
      <c r="G1529" s="41" t="s">
        <v>764</v>
      </c>
      <c r="H1529" s="41">
        <v>9</v>
      </c>
      <c r="I1529" s="41">
        <v>11601.746187230399</v>
      </c>
      <c r="J1529" s="41">
        <v>326</v>
      </c>
      <c r="K1529" s="41">
        <v>0</v>
      </c>
      <c r="L1529" s="41">
        <v>6.4874000000000001</v>
      </c>
      <c r="M1529" s="41">
        <v>0</v>
      </c>
      <c r="N1529" s="41"/>
      <c r="O1529" s="41"/>
      <c r="P1529" s="41"/>
      <c r="Q1529" s="41"/>
      <c r="R1529" s="41">
        <v>9536</v>
      </c>
      <c r="S1529" s="41">
        <v>170.6944</v>
      </c>
      <c r="T1529" s="41"/>
      <c r="U1529" s="41"/>
      <c r="V1529" s="41">
        <v>9862</v>
      </c>
      <c r="W1529" s="41">
        <v>177.18180000000001</v>
      </c>
      <c r="X1529" s="41"/>
      <c r="Y1529" s="41"/>
      <c r="Z1529" s="6">
        <f>0</f>
        <v>0</v>
      </c>
      <c r="AA1529" s="6">
        <f t="shared" si="174"/>
        <v>177.18180000000001</v>
      </c>
      <c r="AB1529" t="e">
        <f>IF(ISBLANK(Table1[[#This Row],[FY2425_Cost]])=TRUE,#N/A,Table1[[#This Row],[FY2425_Cost]])</f>
        <v>#N/A</v>
      </c>
      <c r="AC1529" s="6" t="e">
        <f t="shared" si="175"/>
        <v>#N/A</v>
      </c>
      <c r="AD1529" s="6" t="e">
        <f>SUMIFS($AB$3:AB1529,$B$3:B1529,B1529)</f>
        <v>#N/A</v>
      </c>
      <c r="AE1529" s="6">
        <f t="shared" si="176"/>
        <v>5220.7857842536796</v>
      </c>
      <c r="AF1529" s="6">
        <f t="shared" si="177"/>
        <v>5220.7857842536796</v>
      </c>
      <c r="AG1529" s="6">
        <f>VLOOKUP(Table1[[#This Row],[PracticeCode]],$AP$3:$AS$345,4,FALSE)</f>
        <v>5220.7857842536796</v>
      </c>
      <c r="AH1529" s="27">
        <f t="shared" si="178"/>
        <v>379377.1003224341</v>
      </c>
      <c r="AI1529" s="6" t="e">
        <f t="shared" si="173"/>
        <v>#N/A</v>
      </c>
    </row>
    <row r="1530" spans="1:35" x14ac:dyDescent="0.35">
      <c r="A1530" t="str">
        <f t="shared" si="172"/>
        <v>HMC Group: FelthamFeltham and BedfontHounslowY02672Feb11</v>
      </c>
      <c r="B1530" s="41" t="s">
        <v>358</v>
      </c>
      <c r="C1530" s="41" t="s">
        <v>454</v>
      </c>
      <c r="D1530" s="41" t="s">
        <v>16</v>
      </c>
      <c r="E1530" s="41" t="s">
        <v>359</v>
      </c>
      <c r="F1530" s="41" t="s">
        <v>359</v>
      </c>
      <c r="G1530" s="41" t="s">
        <v>766</v>
      </c>
      <c r="H1530" s="41">
        <v>11</v>
      </c>
      <c r="I1530" s="41">
        <v>11601.746187230399</v>
      </c>
      <c r="J1530" s="41">
        <v>442</v>
      </c>
      <c r="K1530" s="41">
        <v>5</v>
      </c>
      <c r="L1530" s="41">
        <v>8.7957999999999998</v>
      </c>
      <c r="M1530" s="41">
        <v>9.9500000000000005E-2</v>
      </c>
      <c r="N1530" s="41"/>
      <c r="O1530" s="41"/>
      <c r="P1530" s="41"/>
      <c r="Q1530" s="41"/>
      <c r="R1530" s="41">
        <v>25943</v>
      </c>
      <c r="S1530" s="41">
        <v>464.37970000000001</v>
      </c>
      <c r="T1530" s="41"/>
      <c r="U1530" s="41"/>
      <c r="V1530" s="41">
        <v>26390</v>
      </c>
      <c r="W1530" s="41">
        <v>473.27500000000003</v>
      </c>
      <c r="X1530" s="41"/>
      <c r="Y1530" s="41"/>
      <c r="Z1530" s="6">
        <f>0</f>
        <v>0</v>
      </c>
      <c r="AA1530" s="6">
        <f t="shared" si="174"/>
        <v>473.27500000000003</v>
      </c>
      <c r="AB1530" t="e">
        <f>IF(ISBLANK(Table1[[#This Row],[FY2425_Cost]])=TRUE,#N/A,Table1[[#This Row],[FY2425_Cost]])</f>
        <v>#N/A</v>
      </c>
      <c r="AC1530" s="6" t="e">
        <f t="shared" si="175"/>
        <v>#N/A</v>
      </c>
      <c r="AD1530" s="6" t="e">
        <f>SUMIFS($AB$3:AB1530,$B$3:B1530,B1530)</f>
        <v>#N/A</v>
      </c>
      <c r="AE1530" s="6">
        <f t="shared" si="176"/>
        <v>5220.7857842536796</v>
      </c>
      <c r="AF1530" s="6">
        <f t="shared" si="177"/>
        <v>5220.7857842536796</v>
      </c>
      <c r="AG1530" s="6">
        <f>VLOOKUP(Table1[[#This Row],[PracticeCode]],$AP$3:$AS$345,4,FALSE)</f>
        <v>5220.7857842536796</v>
      </c>
      <c r="AH1530" s="27">
        <f t="shared" si="178"/>
        <v>379377.1003224341</v>
      </c>
      <c r="AI1530" s="6" t="e">
        <f t="shared" si="173"/>
        <v>#N/A</v>
      </c>
    </row>
    <row r="1531" spans="1:35" x14ac:dyDescent="0.35">
      <c r="A1531" t="str">
        <f t="shared" si="172"/>
        <v>HMC Group: FelthamFeltham and BedfontHounslowY02672Jan10</v>
      </c>
      <c r="B1531" s="41" t="s">
        <v>358</v>
      </c>
      <c r="C1531" s="41" t="s">
        <v>454</v>
      </c>
      <c r="D1531" s="41" t="s">
        <v>16</v>
      </c>
      <c r="E1531" s="41" t="s">
        <v>359</v>
      </c>
      <c r="F1531" s="41" t="s">
        <v>359</v>
      </c>
      <c r="G1531" s="41" t="s">
        <v>765</v>
      </c>
      <c r="H1531" s="41">
        <v>10</v>
      </c>
      <c r="I1531" s="41">
        <v>11601.746187230399</v>
      </c>
      <c r="J1531" s="41">
        <v>616</v>
      </c>
      <c r="K1531" s="41">
        <v>0</v>
      </c>
      <c r="L1531" s="41">
        <v>12.2584</v>
      </c>
      <c r="M1531" s="41">
        <v>0</v>
      </c>
      <c r="N1531" s="41"/>
      <c r="O1531" s="41"/>
      <c r="P1531" s="41"/>
      <c r="Q1531" s="41"/>
      <c r="R1531" s="41">
        <v>8748</v>
      </c>
      <c r="S1531" s="41">
        <v>156.58920000000001</v>
      </c>
      <c r="T1531" s="41"/>
      <c r="U1531" s="41"/>
      <c r="V1531" s="41">
        <v>9364</v>
      </c>
      <c r="W1531" s="41">
        <v>168.8476</v>
      </c>
      <c r="X1531" s="41"/>
      <c r="Y1531" s="41"/>
      <c r="Z1531" s="6">
        <f>0</f>
        <v>0</v>
      </c>
      <c r="AA1531" s="6">
        <f t="shared" si="174"/>
        <v>168.8476</v>
      </c>
      <c r="AB1531" t="e">
        <f>IF(ISBLANK(Table1[[#This Row],[FY2425_Cost]])=TRUE,#N/A,Table1[[#This Row],[FY2425_Cost]])</f>
        <v>#N/A</v>
      </c>
      <c r="AC1531" s="6" t="e">
        <f t="shared" si="175"/>
        <v>#N/A</v>
      </c>
      <c r="AD1531" s="6" t="e">
        <f>SUMIFS($AB$3:AB1531,$B$3:B1531,B1531)</f>
        <v>#N/A</v>
      </c>
      <c r="AE1531" s="6">
        <f t="shared" si="176"/>
        <v>5220.7857842536796</v>
      </c>
      <c r="AF1531" s="6">
        <f t="shared" si="177"/>
        <v>5220.7857842536796</v>
      </c>
      <c r="AG1531" s="6">
        <f>VLOOKUP(Table1[[#This Row],[PracticeCode]],$AP$3:$AS$345,4,FALSE)</f>
        <v>5220.7857842536796</v>
      </c>
      <c r="AH1531" s="27">
        <f t="shared" si="178"/>
        <v>379377.1003224341</v>
      </c>
      <c r="AI1531" s="6" t="e">
        <f t="shared" si="173"/>
        <v>#N/A</v>
      </c>
    </row>
    <row r="1532" spans="1:35" x14ac:dyDescent="0.35">
      <c r="A1532" t="str">
        <f t="shared" si="172"/>
        <v>HMC Group: FelthamFeltham and BedfontHounslowY02672Jul4</v>
      </c>
      <c r="B1532" s="41" t="s">
        <v>358</v>
      </c>
      <c r="C1532" s="41" t="s">
        <v>454</v>
      </c>
      <c r="D1532" s="41" t="s">
        <v>16</v>
      </c>
      <c r="E1532" s="41" t="s">
        <v>359</v>
      </c>
      <c r="F1532" s="41" t="s">
        <v>359</v>
      </c>
      <c r="G1532" s="41" t="s">
        <v>759</v>
      </c>
      <c r="H1532" s="41">
        <v>4</v>
      </c>
      <c r="I1532" s="41">
        <v>11601.746187230399</v>
      </c>
      <c r="J1532" s="41">
        <v>12147</v>
      </c>
      <c r="K1532" s="41">
        <v>4</v>
      </c>
      <c r="L1532" s="41">
        <v>224.71949999999998</v>
      </c>
      <c r="M1532" s="41">
        <v>7.3999999999999996E-2</v>
      </c>
      <c r="N1532" s="41">
        <v>853</v>
      </c>
      <c r="O1532" s="41">
        <v>0</v>
      </c>
      <c r="P1532" s="41">
        <v>16.974700000000002</v>
      </c>
      <c r="Q1532" s="41">
        <v>0</v>
      </c>
      <c r="R1532" s="41">
        <v>67159</v>
      </c>
      <c r="S1532" s="41">
        <v>1202.1460999999999</v>
      </c>
      <c r="T1532" s="41">
        <v>7385</v>
      </c>
      <c r="U1532" s="41">
        <v>162.47</v>
      </c>
      <c r="V1532" s="41">
        <v>79310</v>
      </c>
      <c r="W1532" s="41">
        <v>1426.9395999999999</v>
      </c>
      <c r="X1532" s="41">
        <v>8238</v>
      </c>
      <c r="Y1532" s="41">
        <v>179.44470000000001</v>
      </c>
      <c r="Z1532" s="6">
        <f>0</f>
        <v>0</v>
      </c>
      <c r="AA1532" s="6">
        <f t="shared" si="174"/>
        <v>1426.9395999999999</v>
      </c>
      <c r="AB1532">
        <f>IF(ISBLANK(Table1[[#This Row],[FY2425_Cost]])=TRUE,#N/A,Table1[[#This Row],[FY2425_Cost]])</f>
        <v>179.44470000000001</v>
      </c>
      <c r="AC1532" s="6">
        <f t="shared" si="175"/>
        <v>-1247.4948999999999</v>
      </c>
      <c r="AD1532" s="6" t="e">
        <f>SUMIFS($AB$3:AB1532,$B$3:B1532,B1532)</f>
        <v>#N/A</v>
      </c>
      <c r="AE1532" s="6">
        <f t="shared" si="176"/>
        <v>5220.7857842536796</v>
      </c>
      <c r="AF1532" s="6">
        <f t="shared" si="177"/>
        <v>5220.7857842536796</v>
      </c>
      <c r="AG1532" s="6">
        <f>VLOOKUP(Table1[[#This Row],[PracticeCode]],$AP$3:$AS$345,4,FALSE)</f>
        <v>5220.7857842536796</v>
      </c>
      <c r="AH1532" s="27">
        <f t="shared" si="178"/>
        <v>379377.1003224341</v>
      </c>
      <c r="AI1532" s="6" t="e">
        <f t="shared" si="173"/>
        <v>#N/A</v>
      </c>
    </row>
    <row r="1533" spans="1:35" x14ac:dyDescent="0.35">
      <c r="A1533" t="str">
        <f t="shared" si="172"/>
        <v>HMC Group: FelthamFeltham and BedfontHounslowY02672Jun3</v>
      </c>
      <c r="B1533" s="41" t="s">
        <v>358</v>
      </c>
      <c r="C1533" s="41" t="s">
        <v>454</v>
      </c>
      <c r="D1533" s="41" t="s">
        <v>16</v>
      </c>
      <c r="E1533" s="41" t="s">
        <v>359</v>
      </c>
      <c r="F1533" s="41" t="s">
        <v>359</v>
      </c>
      <c r="G1533" s="41" t="s">
        <v>758</v>
      </c>
      <c r="H1533" s="41">
        <v>3</v>
      </c>
      <c r="I1533" s="41">
        <v>11601.746187230399</v>
      </c>
      <c r="J1533" s="41">
        <v>23744</v>
      </c>
      <c r="K1533" s="41">
        <v>0</v>
      </c>
      <c r="L1533" s="41">
        <v>439.26399999999995</v>
      </c>
      <c r="M1533" s="41">
        <v>0</v>
      </c>
      <c r="N1533" s="41">
        <v>1237</v>
      </c>
      <c r="O1533" s="41">
        <v>0</v>
      </c>
      <c r="P1533" s="41">
        <v>24.616300000000003</v>
      </c>
      <c r="Q1533" s="41">
        <v>0</v>
      </c>
      <c r="R1533" s="41">
        <v>73928</v>
      </c>
      <c r="S1533" s="41">
        <v>1323.3112000000001</v>
      </c>
      <c r="T1533" s="41">
        <v>7032</v>
      </c>
      <c r="U1533" s="41">
        <v>154.70400000000001</v>
      </c>
      <c r="V1533" s="41">
        <v>97672</v>
      </c>
      <c r="W1533" s="41">
        <v>1762.5752</v>
      </c>
      <c r="X1533" s="41">
        <v>8269</v>
      </c>
      <c r="Y1533" s="41">
        <v>179.3203</v>
      </c>
      <c r="Z1533" s="6">
        <f>0</f>
        <v>0</v>
      </c>
      <c r="AA1533" s="6">
        <f t="shared" si="174"/>
        <v>1762.5752</v>
      </c>
      <c r="AB1533">
        <f>IF(ISBLANK(Table1[[#This Row],[FY2425_Cost]])=TRUE,#N/A,Table1[[#This Row],[FY2425_Cost]])</f>
        <v>179.3203</v>
      </c>
      <c r="AC1533" s="6">
        <f t="shared" si="175"/>
        <v>-1583.2548999999999</v>
      </c>
      <c r="AD1533" s="6" t="e">
        <f>SUMIFS($AB$3:AB1533,$B$3:B1533,B1533)</f>
        <v>#N/A</v>
      </c>
      <c r="AE1533" s="6">
        <f t="shared" si="176"/>
        <v>5220.7857842536796</v>
      </c>
      <c r="AF1533" s="6">
        <f t="shared" si="177"/>
        <v>5220.7857842536796</v>
      </c>
      <c r="AG1533" s="6">
        <f>VLOOKUP(Table1[[#This Row],[PracticeCode]],$AP$3:$AS$345,4,FALSE)</f>
        <v>5220.7857842536796</v>
      </c>
      <c r="AH1533" s="27">
        <f t="shared" si="178"/>
        <v>379377.1003224341</v>
      </c>
      <c r="AI1533" s="6" t="e">
        <f t="shared" si="173"/>
        <v>#N/A</v>
      </c>
    </row>
    <row r="1534" spans="1:35" x14ac:dyDescent="0.35">
      <c r="A1534" t="str">
        <f t="shared" si="172"/>
        <v>HMC Group: FelthamFeltham and BedfontHounslowY02672Mar12</v>
      </c>
      <c r="B1534" s="41" t="s">
        <v>358</v>
      </c>
      <c r="C1534" s="41" t="s">
        <v>454</v>
      </c>
      <c r="D1534" s="41" t="s">
        <v>16</v>
      </c>
      <c r="E1534" s="41" t="s">
        <v>359</v>
      </c>
      <c r="F1534" s="41" t="s">
        <v>359</v>
      </c>
      <c r="G1534" s="41" t="s">
        <v>767</v>
      </c>
      <c r="H1534" s="41">
        <v>12</v>
      </c>
      <c r="I1534" s="41">
        <v>11601.746187230399</v>
      </c>
      <c r="J1534" s="41">
        <v>368</v>
      </c>
      <c r="K1534" s="41">
        <v>0</v>
      </c>
      <c r="L1534" s="41">
        <v>7.3231999999999999</v>
      </c>
      <c r="M1534" s="41">
        <v>0</v>
      </c>
      <c r="N1534" s="41"/>
      <c r="O1534" s="41"/>
      <c r="P1534" s="41"/>
      <c r="Q1534" s="41"/>
      <c r="R1534" s="41">
        <v>7480</v>
      </c>
      <c r="S1534" s="41">
        <v>133.892</v>
      </c>
      <c r="T1534" s="41"/>
      <c r="U1534" s="41"/>
      <c r="V1534" s="41">
        <v>7848</v>
      </c>
      <c r="W1534" s="41">
        <v>141.21519999999998</v>
      </c>
      <c r="X1534" s="41"/>
      <c r="Y1534" s="41"/>
      <c r="Z1534" s="6">
        <f>0</f>
        <v>0</v>
      </c>
      <c r="AA1534" s="6">
        <f t="shared" si="174"/>
        <v>141.21519999999998</v>
      </c>
      <c r="AB1534" t="e">
        <f>IF(ISBLANK(Table1[[#This Row],[FY2425_Cost]])=TRUE,#N/A,Table1[[#This Row],[FY2425_Cost]])</f>
        <v>#N/A</v>
      </c>
      <c r="AC1534" s="6" t="e">
        <f t="shared" si="175"/>
        <v>#N/A</v>
      </c>
      <c r="AD1534" s="6" t="e">
        <f>SUMIFS($AB$3:AB1534,$B$3:B1534,B1534)</f>
        <v>#N/A</v>
      </c>
      <c r="AE1534" s="6">
        <f t="shared" si="176"/>
        <v>5220.7857842536796</v>
      </c>
      <c r="AF1534" s="6">
        <f t="shared" si="177"/>
        <v>5220.7857842536796</v>
      </c>
      <c r="AG1534" s="6">
        <f>VLOOKUP(Table1[[#This Row],[PracticeCode]],$AP$3:$AS$345,4,FALSE)</f>
        <v>5220.7857842536796</v>
      </c>
      <c r="AH1534" s="27">
        <f t="shared" si="178"/>
        <v>379377.1003224341</v>
      </c>
      <c r="AI1534" s="6" t="e">
        <f t="shared" si="173"/>
        <v>#N/A</v>
      </c>
    </row>
    <row r="1535" spans="1:35" x14ac:dyDescent="0.35">
      <c r="A1535" t="str">
        <f t="shared" si="172"/>
        <v>HMC Group: FelthamFeltham and BedfontHounslowY02672May2</v>
      </c>
      <c r="B1535" s="41" t="s">
        <v>358</v>
      </c>
      <c r="C1535" s="41" t="s">
        <v>454</v>
      </c>
      <c r="D1535" s="41" t="s">
        <v>16</v>
      </c>
      <c r="E1535" s="41" t="s">
        <v>359</v>
      </c>
      <c r="F1535" s="41" t="s">
        <v>359</v>
      </c>
      <c r="G1535" s="41" t="s">
        <v>757</v>
      </c>
      <c r="H1535" s="41">
        <v>2</v>
      </c>
      <c r="I1535" s="41">
        <v>11601.746187230399</v>
      </c>
      <c r="J1535" s="41">
        <v>78717</v>
      </c>
      <c r="K1535" s="41">
        <v>0</v>
      </c>
      <c r="L1535" s="41">
        <v>1456.2645</v>
      </c>
      <c r="M1535" s="41">
        <v>0</v>
      </c>
      <c r="N1535" s="41">
        <v>800</v>
      </c>
      <c r="O1535" s="41">
        <v>0</v>
      </c>
      <c r="P1535" s="41">
        <v>15.920000000000002</v>
      </c>
      <c r="Q1535" s="41">
        <v>0</v>
      </c>
      <c r="R1535" s="41">
        <v>67828</v>
      </c>
      <c r="S1535" s="41">
        <v>1214.1212</v>
      </c>
      <c r="T1535" s="41">
        <v>6412</v>
      </c>
      <c r="U1535" s="41">
        <v>141.06399999999999</v>
      </c>
      <c r="V1535" s="41">
        <v>146545</v>
      </c>
      <c r="W1535" s="41">
        <v>2670.3856999999998</v>
      </c>
      <c r="X1535" s="41">
        <v>7212</v>
      </c>
      <c r="Y1535" s="41">
        <v>156.98399999999998</v>
      </c>
      <c r="Z1535" s="6">
        <f>0</f>
        <v>0</v>
      </c>
      <c r="AA1535" s="6">
        <f t="shared" si="174"/>
        <v>2670.3856999999998</v>
      </c>
      <c r="AB1535">
        <f>IF(ISBLANK(Table1[[#This Row],[FY2425_Cost]])=TRUE,#N/A,Table1[[#This Row],[FY2425_Cost]])</f>
        <v>156.98399999999998</v>
      </c>
      <c r="AC1535" s="6">
        <f t="shared" si="175"/>
        <v>-2513.4016999999999</v>
      </c>
      <c r="AD1535" s="6" t="e">
        <f>SUMIFS($AB$3:AB1535,$B$3:B1535,B1535)</f>
        <v>#N/A</v>
      </c>
      <c r="AE1535" s="6">
        <f t="shared" si="176"/>
        <v>5220.7857842536796</v>
      </c>
      <c r="AF1535" s="6">
        <f t="shared" si="177"/>
        <v>5220.7857842536796</v>
      </c>
      <c r="AG1535" s="6">
        <f>VLOOKUP(Table1[[#This Row],[PracticeCode]],$AP$3:$AS$345,4,FALSE)</f>
        <v>5220.7857842536796</v>
      </c>
      <c r="AH1535" s="27">
        <f t="shared" si="178"/>
        <v>379377.1003224341</v>
      </c>
      <c r="AI1535" s="6" t="e">
        <f t="shared" si="173"/>
        <v>#N/A</v>
      </c>
    </row>
    <row r="1536" spans="1:35" x14ac:dyDescent="0.35">
      <c r="A1536" t="str">
        <f t="shared" si="172"/>
        <v>HMC Group: FelthamFeltham and BedfontHounslowY02672Nov8</v>
      </c>
      <c r="B1536" s="41" t="s">
        <v>358</v>
      </c>
      <c r="C1536" s="41" t="s">
        <v>454</v>
      </c>
      <c r="D1536" s="41" t="s">
        <v>16</v>
      </c>
      <c r="E1536" s="41" t="s">
        <v>359</v>
      </c>
      <c r="F1536" s="41" t="s">
        <v>359</v>
      </c>
      <c r="G1536" s="41" t="s">
        <v>763</v>
      </c>
      <c r="H1536" s="41">
        <v>8</v>
      </c>
      <c r="I1536" s="41">
        <v>11601.746187230399</v>
      </c>
      <c r="J1536" s="41">
        <v>498</v>
      </c>
      <c r="K1536" s="41">
        <v>0</v>
      </c>
      <c r="L1536" s="41">
        <v>9.9101999999999997</v>
      </c>
      <c r="M1536" s="41">
        <v>0</v>
      </c>
      <c r="N1536" s="41"/>
      <c r="O1536" s="41"/>
      <c r="P1536" s="41"/>
      <c r="Q1536" s="41"/>
      <c r="R1536" s="41">
        <v>14193</v>
      </c>
      <c r="S1536" s="41">
        <v>254.0547</v>
      </c>
      <c r="T1536" s="41"/>
      <c r="U1536" s="41"/>
      <c r="V1536" s="41">
        <v>14691</v>
      </c>
      <c r="W1536" s="41">
        <v>263.9649</v>
      </c>
      <c r="X1536" s="41"/>
      <c r="Y1536" s="41"/>
      <c r="Z1536" s="6">
        <f>0</f>
        <v>0</v>
      </c>
      <c r="AA1536" s="6">
        <f t="shared" si="174"/>
        <v>263.9649</v>
      </c>
      <c r="AB1536" t="e">
        <f>IF(ISBLANK(Table1[[#This Row],[FY2425_Cost]])=TRUE,#N/A,Table1[[#This Row],[FY2425_Cost]])</f>
        <v>#N/A</v>
      </c>
      <c r="AC1536" s="6" t="e">
        <f t="shared" si="175"/>
        <v>#N/A</v>
      </c>
      <c r="AD1536" s="6" t="e">
        <f>SUMIFS($AB$3:AB1536,$B$3:B1536,B1536)</f>
        <v>#N/A</v>
      </c>
      <c r="AE1536" s="6">
        <f t="shared" si="176"/>
        <v>5220.7857842536796</v>
      </c>
      <c r="AF1536" s="6">
        <f t="shared" si="177"/>
        <v>5220.7857842536796</v>
      </c>
      <c r="AG1536" s="6">
        <f>VLOOKUP(Table1[[#This Row],[PracticeCode]],$AP$3:$AS$345,4,FALSE)</f>
        <v>5220.7857842536796</v>
      </c>
      <c r="AH1536" s="27">
        <f t="shared" si="178"/>
        <v>379377.1003224341</v>
      </c>
      <c r="AI1536" s="6" t="e">
        <f t="shared" si="173"/>
        <v>#N/A</v>
      </c>
    </row>
    <row r="1537" spans="1:35" x14ac:dyDescent="0.35">
      <c r="A1537" t="str">
        <f t="shared" si="172"/>
        <v>HMC Group: FelthamFeltham and BedfontHounslowY02672Oct7</v>
      </c>
      <c r="B1537" s="41" t="s">
        <v>358</v>
      </c>
      <c r="C1537" s="41" t="s">
        <v>454</v>
      </c>
      <c r="D1537" s="41" t="s">
        <v>16</v>
      </c>
      <c r="E1537" s="41" t="s">
        <v>359</v>
      </c>
      <c r="F1537" s="41" t="s">
        <v>359</v>
      </c>
      <c r="G1537" s="41" t="s">
        <v>762</v>
      </c>
      <c r="H1537" s="41">
        <v>7</v>
      </c>
      <c r="I1537" s="41">
        <v>11601.746187230399</v>
      </c>
      <c r="J1537" s="41">
        <v>511</v>
      </c>
      <c r="K1537" s="41">
        <v>0</v>
      </c>
      <c r="L1537" s="41">
        <v>10.168900000000001</v>
      </c>
      <c r="M1537" s="41">
        <v>0</v>
      </c>
      <c r="N1537" s="41">
        <v>0</v>
      </c>
      <c r="O1537" s="41">
        <v>10</v>
      </c>
      <c r="P1537" s="41">
        <v>0</v>
      </c>
      <c r="Q1537" s="41">
        <v>0.22499999999999998</v>
      </c>
      <c r="R1537" s="41">
        <v>13595</v>
      </c>
      <c r="S1537" s="41">
        <v>243.35050000000001</v>
      </c>
      <c r="T1537" s="41">
        <v>56090</v>
      </c>
      <c r="U1537" s="41">
        <v>1233.98</v>
      </c>
      <c r="V1537" s="41">
        <v>14106</v>
      </c>
      <c r="W1537" s="41">
        <v>253.51940000000002</v>
      </c>
      <c r="X1537" s="41">
        <v>56100</v>
      </c>
      <c r="Y1537" s="41">
        <v>1234.2049999999999</v>
      </c>
      <c r="Z1537" s="6">
        <f>0</f>
        <v>0</v>
      </c>
      <c r="AA1537" s="6">
        <f t="shared" si="174"/>
        <v>253.51940000000002</v>
      </c>
      <c r="AB1537">
        <f>IF(ISBLANK(Table1[[#This Row],[FY2425_Cost]])=TRUE,#N/A,Table1[[#This Row],[FY2425_Cost]])</f>
        <v>1234.2049999999999</v>
      </c>
      <c r="AC1537" s="6">
        <f t="shared" si="175"/>
        <v>980.68559999999991</v>
      </c>
      <c r="AD1537" s="6" t="e">
        <f>SUMIFS($AB$3:AB1537,$B$3:B1537,B1537)</f>
        <v>#N/A</v>
      </c>
      <c r="AE1537" s="6">
        <f t="shared" si="176"/>
        <v>5220.7857842536796</v>
      </c>
      <c r="AF1537" s="6">
        <f t="shared" si="177"/>
        <v>5220.7857842536796</v>
      </c>
      <c r="AG1537" s="6">
        <f>VLOOKUP(Table1[[#This Row],[PracticeCode]],$AP$3:$AS$345,4,FALSE)</f>
        <v>5220.7857842536796</v>
      </c>
      <c r="AH1537" s="27">
        <f t="shared" si="178"/>
        <v>379377.1003224341</v>
      </c>
      <c r="AI1537" s="6" t="e">
        <f t="shared" si="173"/>
        <v>#N/A</v>
      </c>
    </row>
    <row r="1538" spans="1:35" x14ac:dyDescent="0.35">
      <c r="A1538" t="str">
        <f t="shared" si="172"/>
        <v>HMC Group: FelthamFeltham and BedfontHounslowY02672Sep6</v>
      </c>
      <c r="B1538" s="41" t="s">
        <v>358</v>
      </c>
      <c r="C1538" s="41" t="s">
        <v>454</v>
      </c>
      <c r="D1538" s="41" t="s">
        <v>16</v>
      </c>
      <c r="E1538" s="41" t="s">
        <v>359</v>
      </c>
      <c r="F1538" s="41" t="s">
        <v>359</v>
      </c>
      <c r="G1538" s="41" t="s">
        <v>761</v>
      </c>
      <c r="H1538" s="41">
        <v>6</v>
      </c>
      <c r="I1538" s="41">
        <v>11601.746187230399</v>
      </c>
      <c r="J1538" s="41">
        <v>958</v>
      </c>
      <c r="K1538" s="41">
        <v>0</v>
      </c>
      <c r="L1538" s="41">
        <v>19.0642</v>
      </c>
      <c r="M1538" s="41">
        <v>0</v>
      </c>
      <c r="N1538" s="41">
        <v>1131</v>
      </c>
      <c r="O1538" s="41">
        <v>5</v>
      </c>
      <c r="P1538" s="41">
        <v>25.447499999999998</v>
      </c>
      <c r="Q1538" s="41">
        <v>0.11249999999999999</v>
      </c>
      <c r="R1538" s="41">
        <v>16610</v>
      </c>
      <c r="S1538" s="41">
        <v>297.31900000000002</v>
      </c>
      <c r="T1538" s="41">
        <v>13747</v>
      </c>
      <c r="U1538" s="41">
        <v>302.43400000000003</v>
      </c>
      <c r="V1538" s="41">
        <v>17568</v>
      </c>
      <c r="W1538" s="41">
        <v>316.38319999999999</v>
      </c>
      <c r="X1538" s="41">
        <v>14883</v>
      </c>
      <c r="Y1538" s="41">
        <v>327.99400000000003</v>
      </c>
      <c r="Z1538" s="6">
        <f>0</f>
        <v>0</v>
      </c>
      <c r="AA1538" s="6">
        <f t="shared" si="174"/>
        <v>316.38319999999999</v>
      </c>
      <c r="AB1538">
        <f>IF(ISBLANK(Table1[[#This Row],[FY2425_Cost]])=TRUE,#N/A,Table1[[#This Row],[FY2425_Cost]])</f>
        <v>327.99400000000003</v>
      </c>
      <c r="AC1538" s="6">
        <f t="shared" si="175"/>
        <v>11.61080000000004</v>
      </c>
      <c r="AD1538" s="6" t="e">
        <f>SUMIFS($AB$3:AB1538,$B$3:B1538,B1538)</f>
        <v>#N/A</v>
      </c>
      <c r="AE1538" s="6">
        <f t="shared" si="176"/>
        <v>5220.7857842536796</v>
      </c>
      <c r="AF1538" s="6">
        <f t="shared" si="177"/>
        <v>5220.7857842536796</v>
      </c>
      <c r="AG1538" s="6">
        <f>VLOOKUP(Table1[[#This Row],[PracticeCode]],$AP$3:$AS$345,4,FALSE)</f>
        <v>5220.7857842536796</v>
      </c>
      <c r="AH1538" s="27">
        <f t="shared" si="178"/>
        <v>379377.1003224341</v>
      </c>
      <c r="AI1538" s="6" t="e">
        <f t="shared" si="173"/>
        <v>#N/A</v>
      </c>
    </row>
    <row r="1539" spans="1:35" x14ac:dyDescent="0.35">
      <c r="A1539" t="str">
        <f t="shared" ref="A1539:A1602" si="179">CONCATENATE(B1539,C1539,D1539,E1539,G1539,H1539)</f>
        <v>HMC Group: Heart of HounslowHounslow HealthHounslowY02671Apr1</v>
      </c>
      <c r="B1539" s="41" t="s">
        <v>611</v>
      </c>
      <c r="C1539" s="41" t="s">
        <v>433</v>
      </c>
      <c r="D1539" s="41" t="s">
        <v>16</v>
      </c>
      <c r="E1539" s="41" t="s">
        <v>360</v>
      </c>
      <c r="F1539" s="41" t="s">
        <v>360</v>
      </c>
      <c r="G1539" s="41" t="s">
        <v>756</v>
      </c>
      <c r="H1539" s="41">
        <v>1</v>
      </c>
      <c r="I1539" s="41">
        <v>15501.6163628458</v>
      </c>
      <c r="J1539" s="41">
        <v>38376</v>
      </c>
      <c r="K1539" s="41">
        <v>2440</v>
      </c>
      <c r="L1539" s="41">
        <v>709.95600000000002</v>
      </c>
      <c r="M1539" s="41">
        <v>45.14</v>
      </c>
      <c r="N1539" s="41">
        <v>5923</v>
      </c>
      <c r="O1539" s="41">
        <v>3134</v>
      </c>
      <c r="P1539" s="41">
        <v>117.8677</v>
      </c>
      <c r="Q1539" s="41">
        <v>62.366600000000005</v>
      </c>
      <c r="R1539" s="41">
        <v>36034</v>
      </c>
      <c r="S1539" s="41">
        <v>645.0086</v>
      </c>
      <c r="T1539" s="41">
        <v>8334</v>
      </c>
      <c r="U1539" s="41">
        <v>183.34800000000001</v>
      </c>
      <c r="V1539" s="41">
        <v>76850</v>
      </c>
      <c r="W1539" s="41">
        <v>1400.1046000000001</v>
      </c>
      <c r="X1539" s="41">
        <v>17391</v>
      </c>
      <c r="Y1539" s="41">
        <v>363.58230000000003</v>
      </c>
      <c r="Z1539" s="6">
        <f>0</f>
        <v>0</v>
      </c>
      <c r="AA1539" s="6">
        <f t="shared" si="174"/>
        <v>1400.1046000000001</v>
      </c>
      <c r="AB1539">
        <f>IF(ISBLANK(Table1[[#This Row],[FY2425_Cost]])=TRUE,#N/A,Table1[[#This Row],[FY2425_Cost]])</f>
        <v>363.58230000000003</v>
      </c>
      <c r="AC1539" s="6">
        <f t="shared" si="175"/>
        <v>-1036.5223000000001</v>
      </c>
      <c r="AD1539" s="6">
        <f>SUMIFS($AB$3:AB1539,$B$3:B1539,B1539)</f>
        <v>363.58230000000003</v>
      </c>
      <c r="AE1539" s="6">
        <f t="shared" si="176"/>
        <v>6975.72736328061</v>
      </c>
      <c r="AF1539" s="6">
        <f t="shared" si="177"/>
        <v>6975.72736328061</v>
      </c>
      <c r="AG1539" s="6">
        <f>VLOOKUP(Table1[[#This Row],[PracticeCode]],$AP$3:$AS$345,4,FALSE)</f>
        <v>6975.72736328061</v>
      </c>
      <c r="AH1539" s="27">
        <f t="shared" si="178"/>
        <v>506902.85506505769</v>
      </c>
      <c r="AI1539" s="6">
        <f t="shared" ref="AI1539:AI1602" si="180">IF(AD1539-AF1539&lt;=0,0,AD1539-AF1539)</f>
        <v>0</v>
      </c>
    </row>
    <row r="1540" spans="1:35" x14ac:dyDescent="0.35">
      <c r="A1540" t="str">
        <f t="shared" si="179"/>
        <v>HMC Group: Heart of HounslowHounslow HealthHounslowY02671Aug5</v>
      </c>
      <c r="B1540" s="41" t="s">
        <v>611</v>
      </c>
      <c r="C1540" s="41" t="s">
        <v>433</v>
      </c>
      <c r="D1540" s="41" t="s">
        <v>16</v>
      </c>
      <c r="E1540" s="41" t="s">
        <v>360</v>
      </c>
      <c r="F1540" s="41" t="s">
        <v>360</v>
      </c>
      <c r="G1540" s="41" t="s">
        <v>760</v>
      </c>
      <c r="H1540" s="41">
        <v>5</v>
      </c>
      <c r="I1540" s="41">
        <v>15501.6163628458</v>
      </c>
      <c r="J1540" s="41">
        <v>5996</v>
      </c>
      <c r="K1540" s="41">
        <v>6135</v>
      </c>
      <c r="L1540" s="41">
        <v>110.92599999999999</v>
      </c>
      <c r="M1540" s="41">
        <v>113.49749999999999</v>
      </c>
      <c r="N1540" s="41">
        <v>5699</v>
      </c>
      <c r="O1540" s="41">
        <v>1325</v>
      </c>
      <c r="P1540" s="41">
        <v>113.4101</v>
      </c>
      <c r="Q1540" s="41">
        <v>26.3675</v>
      </c>
      <c r="R1540" s="41">
        <v>54563</v>
      </c>
      <c r="S1540" s="41">
        <v>976.67769999999996</v>
      </c>
      <c r="T1540" s="41">
        <v>12276</v>
      </c>
      <c r="U1540" s="41">
        <v>270.072</v>
      </c>
      <c r="V1540" s="41">
        <v>66694</v>
      </c>
      <c r="W1540" s="41">
        <v>1201.1012000000001</v>
      </c>
      <c r="X1540" s="41">
        <v>19300</v>
      </c>
      <c r="Y1540" s="41">
        <v>409.84960000000001</v>
      </c>
      <c r="Z1540" s="6">
        <f>0</f>
        <v>0</v>
      </c>
      <c r="AA1540" s="6">
        <f t="shared" si="174"/>
        <v>1201.1012000000001</v>
      </c>
      <c r="AB1540">
        <f>IF(ISBLANK(Table1[[#This Row],[FY2425_Cost]])=TRUE,#N/A,Table1[[#This Row],[FY2425_Cost]])</f>
        <v>409.84960000000001</v>
      </c>
      <c r="AC1540" s="6">
        <f t="shared" si="175"/>
        <v>-791.25160000000005</v>
      </c>
      <c r="AD1540" s="6">
        <f>SUMIFS($AB$3:AB1540,$B$3:B1540,B1540)</f>
        <v>773.43190000000004</v>
      </c>
      <c r="AE1540" s="6">
        <f t="shared" si="176"/>
        <v>6975.72736328061</v>
      </c>
      <c r="AF1540" s="6">
        <f t="shared" si="177"/>
        <v>6975.72736328061</v>
      </c>
      <c r="AG1540" s="6">
        <f>VLOOKUP(Table1[[#This Row],[PracticeCode]],$AP$3:$AS$345,4,FALSE)</f>
        <v>6975.72736328061</v>
      </c>
      <c r="AH1540" s="27">
        <f t="shared" si="178"/>
        <v>506902.85506505769</v>
      </c>
      <c r="AI1540" s="6">
        <f t="shared" si="180"/>
        <v>0</v>
      </c>
    </row>
    <row r="1541" spans="1:35" x14ac:dyDescent="0.35">
      <c r="A1541" t="str">
        <f t="shared" si="179"/>
        <v>HMC Group: Heart of HounslowHounslow HealthHounslowY02671Dec9</v>
      </c>
      <c r="B1541" s="41" t="s">
        <v>611</v>
      </c>
      <c r="C1541" s="41" t="s">
        <v>433</v>
      </c>
      <c r="D1541" s="41" t="s">
        <v>16</v>
      </c>
      <c r="E1541" s="41" t="s">
        <v>360</v>
      </c>
      <c r="F1541" s="41" t="s">
        <v>360</v>
      </c>
      <c r="G1541" s="41" t="s">
        <v>764</v>
      </c>
      <c r="H1541" s="41">
        <v>9</v>
      </c>
      <c r="I1541" s="41">
        <v>15501.6163628458</v>
      </c>
      <c r="J1541" s="41">
        <v>5666</v>
      </c>
      <c r="K1541" s="41">
        <v>7331</v>
      </c>
      <c r="L1541" s="41">
        <v>112.7534</v>
      </c>
      <c r="M1541" s="41">
        <v>145.8869</v>
      </c>
      <c r="N1541" s="41"/>
      <c r="O1541" s="41"/>
      <c r="P1541" s="41"/>
      <c r="Q1541" s="41"/>
      <c r="R1541" s="41">
        <v>10146</v>
      </c>
      <c r="S1541" s="41">
        <v>181.61340000000001</v>
      </c>
      <c r="T1541" s="41"/>
      <c r="U1541" s="41"/>
      <c r="V1541" s="41">
        <v>23143</v>
      </c>
      <c r="W1541" s="41">
        <v>440.25370000000004</v>
      </c>
      <c r="X1541" s="41"/>
      <c r="Y1541" s="41"/>
      <c r="Z1541" s="6">
        <f>0</f>
        <v>0</v>
      </c>
      <c r="AA1541" s="6">
        <f t="shared" si="174"/>
        <v>440.25370000000004</v>
      </c>
      <c r="AB1541" t="e">
        <f>IF(ISBLANK(Table1[[#This Row],[FY2425_Cost]])=TRUE,#N/A,Table1[[#This Row],[FY2425_Cost]])</f>
        <v>#N/A</v>
      </c>
      <c r="AC1541" s="6" t="e">
        <f t="shared" si="175"/>
        <v>#N/A</v>
      </c>
      <c r="AD1541" s="6" t="e">
        <f>SUMIFS($AB$3:AB1541,$B$3:B1541,B1541)</f>
        <v>#N/A</v>
      </c>
      <c r="AE1541" s="6">
        <f t="shared" si="176"/>
        <v>6975.72736328061</v>
      </c>
      <c r="AF1541" s="6">
        <f t="shared" si="177"/>
        <v>6975.72736328061</v>
      </c>
      <c r="AG1541" s="6">
        <f>VLOOKUP(Table1[[#This Row],[PracticeCode]],$AP$3:$AS$345,4,FALSE)</f>
        <v>6975.72736328061</v>
      </c>
      <c r="AH1541" s="27">
        <f t="shared" si="178"/>
        <v>506902.85506505769</v>
      </c>
      <c r="AI1541" s="6" t="e">
        <f t="shared" si="180"/>
        <v>#N/A</v>
      </c>
    </row>
    <row r="1542" spans="1:35" x14ac:dyDescent="0.35">
      <c r="A1542" t="str">
        <f t="shared" si="179"/>
        <v>HMC Group: Heart of HounslowHounslow HealthHounslowY02671Feb11</v>
      </c>
      <c r="B1542" s="41" t="s">
        <v>611</v>
      </c>
      <c r="C1542" s="41" t="s">
        <v>433</v>
      </c>
      <c r="D1542" s="41" t="s">
        <v>16</v>
      </c>
      <c r="E1542" s="41" t="s">
        <v>360</v>
      </c>
      <c r="F1542" s="41" t="s">
        <v>360</v>
      </c>
      <c r="G1542" s="41" t="s">
        <v>766</v>
      </c>
      <c r="H1542" s="41">
        <v>11</v>
      </c>
      <c r="I1542" s="41">
        <v>15501.6163628458</v>
      </c>
      <c r="J1542" s="41">
        <v>5378</v>
      </c>
      <c r="K1542" s="41">
        <v>5250</v>
      </c>
      <c r="L1542" s="41">
        <v>107.02220000000001</v>
      </c>
      <c r="M1542" s="41">
        <v>104.47500000000001</v>
      </c>
      <c r="N1542" s="41"/>
      <c r="O1542" s="41"/>
      <c r="P1542" s="41"/>
      <c r="Q1542" s="41"/>
      <c r="R1542" s="41">
        <v>11237</v>
      </c>
      <c r="S1542" s="41">
        <v>201.14230000000001</v>
      </c>
      <c r="T1542" s="41"/>
      <c r="U1542" s="41"/>
      <c r="V1542" s="41">
        <v>21865</v>
      </c>
      <c r="W1542" s="41">
        <v>412.6395</v>
      </c>
      <c r="X1542" s="41"/>
      <c r="Y1542" s="41"/>
      <c r="Z1542" s="6">
        <f>0</f>
        <v>0</v>
      </c>
      <c r="AA1542" s="6">
        <f t="shared" si="174"/>
        <v>412.6395</v>
      </c>
      <c r="AB1542" t="e">
        <f>IF(ISBLANK(Table1[[#This Row],[FY2425_Cost]])=TRUE,#N/A,Table1[[#This Row],[FY2425_Cost]])</f>
        <v>#N/A</v>
      </c>
      <c r="AC1542" s="6" t="e">
        <f t="shared" si="175"/>
        <v>#N/A</v>
      </c>
      <c r="AD1542" s="6" t="e">
        <f>SUMIFS($AB$3:AB1542,$B$3:B1542,B1542)</f>
        <v>#N/A</v>
      </c>
      <c r="AE1542" s="6">
        <f t="shared" si="176"/>
        <v>6975.72736328061</v>
      </c>
      <c r="AF1542" s="6">
        <f t="shared" si="177"/>
        <v>6975.72736328061</v>
      </c>
      <c r="AG1542" s="6">
        <f>VLOOKUP(Table1[[#This Row],[PracticeCode]],$AP$3:$AS$345,4,FALSE)</f>
        <v>6975.72736328061</v>
      </c>
      <c r="AH1542" s="27">
        <f t="shared" si="178"/>
        <v>506902.85506505769</v>
      </c>
      <c r="AI1542" s="6" t="e">
        <f t="shared" si="180"/>
        <v>#N/A</v>
      </c>
    </row>
    <row r="1543" spans="1:35" x14ac:dyDescent="0.35">
      <c r="A1543" t="str">
        <f t="shared" si="179"/>
        <v>HMC Group: Heart of HounslowHounslow HealthHounslowY02671Jan10</v>
      </c>
      <c r="B1543" s="41" t="s">
        <v>611</v>
      </c>
      <c r="C1543" s="41" t="s">
        <v>433</v>
      </c>
      <c r="D1543" s="41" t="s">
        <v>16</v>
      </c>
      <c r="E1543" s="41" t="s">
        <v>360</v>
      </c>
      <c r="F1543" s="41" t="s">
        <v>360</v>
      </c>
      <c r="G1543" s="41" t="s">
        <v>765</v>
      </c>
      <c r="H1543" s="41">
        <v>10</v>
      </c>
      <c r="I1543" s="41">
        <v>15501.6163628458</v>
      </c>
      <c r="J1543" s="41">
        <v>9273</v>
      </c>
      <c r="K1543" s="41">
        <v>6184</v>
      </c>
      <c r="L1543" s="41">
        <v>184.53270000000001</v>
      </c>
      <c r="M1543" s="41">
        <v>123.06160000000001</v>
      </c>
      <c r="N1543" s="41"/>
      <c r="O1543" s="41"/>
      <c r="P1543" s="41"/>
      <c r="Q1543" s="41"/>
      <c r="R1543" s="41">
        <v>10431</v>
      </c>
      <c r="S1543" s="41">
        <v>186.7149</v>
      </c>
      <c r="T1543" s="41"/>
      <c r="U1543" s="41"/>
      <c r="V1543" s="41">
        <v>25888</v>
      </c>
      <c r="W1543" s="41">
        <v>494.30920000000003</v>
      </c>
      <c r="X1543" s="41"/>
      <c r="Y1543" s="41"/>
      <c r="Z1543" s="6">
        <f>0</f>
        <v>0</v>
      </c>
      <c r="AA1543" s="6">
        <f t="shared" si="174"/>
        <v>494.30920000000003</v>
      </c>
      <c r="AB1543" t="e">
        <f>IF(ISBLANK(Table1[[#This Row],[FY2425_Cost]])=TRUE,#N/A,Table1[[#This Row],[FY2425_Cost]])</f>
        <v>#N/A</v>
      </c>
      <c r="AC1543" s="6" t="e">
        <f t="shared" si="175"/>
        <v>#N/A</v>
      </c>
      <c r="AD1543" s="6" t="e">
        <f>SUMIFS($AB$3:AB1543,$B$3:B1543,B1543)</f>
        <v>#N/A</v>
      </c>
      <c r="AE1543" s="6">
        <f t="shared" si="176"/>
        <v>6975.72736328061</v>
      </c>
      <c r="AF1543" s="6">
        <f t="shared" si="177"/>
        <v>6975.72736328061</v>
      </c>
      <c r="AG1543" s="6">
        <f>VLOOKUP(Table1[[#This Row],[PracticeCode]],$AP$3:$AS$345,4,FALSE)</f>
        <v>6975.72736328061</v>
      </c>
      <c r="AH1543" s="27">
        <f t="shared" si="178"/>
        <v>506902.85506505769</v>
      </c>
      <c r="AI1543" s="6" t="e">
        <f t="shared" si="180"/>
        <v>#N/A</v>
      </c>
    </row>
    <row r="1544" spans="1:35" x14ac:dyDescent="0.35">
      <c r="A1544" t="str">
        <f t="shared" si="179"/>
        <v>HMC Group: Heart of HounslowHounslow HealthHounslowY02671Jul4</v>
      </c>
      <c r="B1544" s="41" t="s">
        <v>611</v>
      </c>
      <c r="C1544" s="41" t="s">
        <v>433</v>
      </c>
      <c r="D1544" s="41" t="s">
        <v>16</v>
      </c>
      <c r="E1544" s="41" t="s">
        <v>360</v>
      </c>
      <c r="F1544" s="41" t="s">
        <v>360</v>
      </c>
      <c r="G1544" s="41" t="s">
        <v>759</v>
      </c>
      <c r="H1544" s="41">
        <v>4</v>
      </c>
      <c r="I1544" s="41">
        <v>15501.6163628458</v>
      </c>
      <c r="J1544" s="41">
        <v>5458</v>
      </c>
      <c r="K1544" s="41">
        <v>6766</v>
      </c>
      <c r="L1544" s="41">
        <v>100.973</v>
      </c>
      <c r="M1544" s="41">
        <v>125.17099999999999</v>
      </c>
      <c r="N1544" s="41">
        <v>7474</v>
      </c>
      <c r="O1544" s="41">
        <v>5516</v>
      </c>
      <c r="P1544" s="41">
        <v>148.73260000000002</v>
      </c>
      <c r="Q1544" s="41">
        <v>109.7684</v>
      </c>
      <c r="R1544" s="41">
        <v>13135</v>
      </c>
      <c r="S1544" s="41">
        <v>235.1165</v>
      </c>
      <c r="T1544" s="41">
        <v>11783</v>
      </c>
      <c r="U1544" s="41">
        <v>259.226</v>
      </c>
      <c r="V1544" s="41">
        <v>25359</v>
      </c>
      <c r="W1544" s="41">
        <v>461.26049999999998</v>
      </c>
      <c r="X1544" s="41">
        <v>24773</v>
      </c>
      <c r="Y1544" s="41">
        <v>517.72700000000009</v>
      </c>
      <c r="Z1544" s="6">
        <f>0</f>
        <v>0</v>
      </c>
      <c r="AA1544" s="6">
        <f t="shared" si="174"/>
        <v>461.26049999999998</v>
      </c>
      <c r="AB1544">
        <f>IF(ISBLANK(Table1[[#This Row],[FY2425_Cost]])=TRUE,#N/A,Table1[[#This Row],[FY2425_Cost]])</f>
        <v>517.72700000000009</v>
      </c>
      <c r="AC1544" s="6">
        <f t="shared" si="175"/>
        <v>56.46650000000011</v>
      </c>
      <c r="AD1544" s="6" t="e">
        <f>SUMIFS($AB$3:AB1544,$B$3:B1544,B1544)</f>
        <v>#N/A</v>
      </c>
      <c r="AE1544" s="6">
        <f t="shared" si="176"/>
        <v>6975.72736328061</v>
      </c>
      <c r="AF1544" s="6">
        <f t="shared" si="177"/>
        <v>6975.72736328061</v>
      </c>
      <c r="AG1544" s="6">
        <f>VLOOKUP(Table1[[#This Row],[PracticeCode]],$AP$3:$AS$345,4,FALSE)</f>
        <v>6975.72736328061</v>
      </c>
      <c r="AH1544" s="27">
        <f t="shared" si="178"/>
        <v>506902.85506505769</v>
      </c>
      <c r="AI1544" s="6" t="e">
        <f t="shared" si="180"/>
        <v>#N/A</v>
      </c>
    </row>
    <row r="1545" spans="1:35" x14ac:dyDescent="0.35">
      <c r="A1545" t="str">
        <f t="shared" si="179"/>
        <v>HMC Group: Heart of HounslowHounslow HealthHounslowY02671Jun3</v>
      </c>
      <c r="B1545" s="41" t="s">
        <v>611</v>
      </c>
      <c r="C1545" s="41" t="s">
        <v>433</v>
      </c>
      <c r="D1545" s="41" t="s">
        <v>16</v>
      </c>
      <c r="E1545" s="41" t="s">
        <v>360</v>
      </c>
      <c r="F1545" s="41" t="s">
        <v>360</v>
      </c>
      <c r="G1545" s="41" t="s">
        <v>758</v>
      </c>
      <c r="H1545" s="41">
        <v>3</v>
      </c>
      <c r="I1545" s="41">
        <v>15501.6163628458</v>
      </c>
      <c r="J1545" s="41">
        <v>60277</v>
      </c>
      <c r="K1545" s="41">
        <v>4095</v>
      </c>
      <c r="L1545" s="41">
        <v>1115.1244999999999</v>
      </c>
      <c r="M1545" s="41">
        <v>75.757499999999993</v>
      </c>
      <c r="N1545" s="41">
        <v>6309</v>
      </c>
      <c r="O1545" s="41">
        <v>7278</v>
      </c>
      <c r="P1545" s="41">
        <v>125.54910000000001</v>
      </c>
      <c r="Q1545" s="41">
        <v>144.8322</v>
      </c>
      <c r="R1545" s="41">
        <v>10628</v>
      </c>
      <c r="S1545" s="41">
        <v>190.24119999999999</v>
      </c>
      <c r="T1545" s="41">
        <v>11094</v>
      </c>
      <c r="U1545" s="41">
        <v>244.06800000000001</v>
      </c>
      <c r="V1545" s="41">
        <v>75000</v>
      </c>
      <c r="W1545" s="41">
        <v>1381.1231999999998</v>
      </c>
      <c r="X1545" s="41">
        <v>24681</v>
      </c>
      <c r="Y1545" s="41">
        <v>514.44929999999999</v>
      </c>
      <c r="Z1545" s="6">
        <f>0</f>
        <v>0</v>
      </c>
      <c r="AA1545" s="6">
        <f t="shared" si="174"/>
        <v>1381.1231999999998</v>
      </c>
      <c r="AB1545">
        <f>IF(ISBLANK(Table1[[#This Row],[FY2425_Cost]])=TRUE,#N/A,Table1[[#This Row],[FY2425_Cost]])</f>
        <v>514.44929999999999</v>
      </c>
      <c r="AC1545" s="6">
        <f t="shared" si="175"/>
        <v>-866.67389999999978</v>
      </c>
      <c r="AD1545" s="6" t="e">
        <f>SUMIFS($AB$3:AB1545,$B$3:B1545,B1545)</f>
        <v>#N/A</v>
      </c>
      <c r="AE1545" s="6">
        <f t="shared" si="176"/>
        <v>6975.72736328061</v>
      </c>
      <c r="AF1545" s="6">
        <f t="shared" si="177"/>
        <v>6975.72736328061</v>
      </c>
      <c r="AG1545" s="6">
        <f>VLOOKUP(Table1[[#This Row],[PracticeCode]],$AP$3:$AS$345,4,FALSE)</f>
        <v>6975.72736328061</v>
      </c>
      <c r="AH1545" s="27">
        <f t="shared" si="178"/>
        <v>506902.85506505769</v>
      </c>
      <c r="AI1545" s="6" t="e">
        <f t="shared" si="180"/>
        <v>#N/A</v>
      </c>
    </row>
    <row r="1546" spans="1:35" x14ac:dyDescent="0.35">
      <c r="A1546" t="str">
        <f t="shared" si="179"/>
        <v>HMC Group: Heart of HounslowHounslow HealthHounslowY02671Mar12</v>
      </c>
      <c r="B1546" s="41" t="s">
        <v>611</v>
      </c>
      <c r="C1546" s="41" t="s">
        <v>433</v>
      </c>
      <c r="D1546" s="41" t="s">
        <v>16</v>
      </c>
      <c r="E1546" s="41" t="s">
        <v>360</v>
      </c>
      <c r="F1546" s="41" t="s">
        <v>360</v>
      </c>
      <c r="G1546" s="41" t="s">
        <v>767</v>
      </c>
      <c r="H1546" s="41">
        <v>12</v>
      </c>
      <c r="I1546" s="41">
        <v>15501.6163628458</v>
      </c>
      <c r="J1546" s="41">
        <v>6086</v>
      </c>
      <c r="K1546" s="41">
        <v>602</v>
      </c>
      <c r="L1546" s="41">
        <v>121.1114</v>
      </c>
      <c r="M1546" s="41">
        <v>11.979800000000001</v>
      </c>
      <c r="N1546" s="41"/>
      <c r="O1546" s="41"/>
      <c r="P1546" s="41"/>
      <c r="Q1546" s="41"/>
      <c r="R1546" s="41">
        <v>10022</v>
      </c>
      <c r="S1546" s="41">
        <v>179.3938</v>
      </c>
      <c r="T1546" s="41"/>
      <c r="U1546" s="41"/>
      <c r="V1546" s="41">
        <v>16710</v>
      </c>
      <c r="W1546" s="41">
        <v>312.48500000000001</v>
      </c>
      <c r="X1546" s="41"/>
      <c r="Y1546" s="41"/>
      <c r="Z1546" s="6">
        <f>0</f>
        <v>0</v>
      </c>
      <c r="AA1546" s="6">
        <f t="shared" si="174"/>
        <v>312.48500000000001</v>
      </c>
      <c r="AB1546" t="e">
        <f>IF(ISBLANK(Table1[[#This Row],[FY2425_Cost]])=TRUE,#N/A,Table1[[#This Row],[FY2425_Cost]])</f>
        <v>#N/A</v>
      </c>
      <c r="AC1546" s="6" t="e">
        <f t="shared" si="175"/>
        <v>#N/A</v>
      </c>
      <c r="AD1546" s="6" t="e">
        <f>SUMIFS($AB$3:AB1546,$B$3:B1546,B1546)</f>
        <v>#N/A</v>
      </c>
      <c r="AE1546" s="6">
        <f t="shared" si="176"/>
        <v>6975.72736328061</v>
      </c>
      <c r="AF1546" s="6">
        <f t="shared" si="177"/>
        <v>6975.72736328061</v>
      </c>
      <c r="AG1546" s="6">
        <f>VLOOKUP(Table1[[#This Row],[PracticeCode]],$AP$3:$AS$345,4,FALSE)</f>
        <v>6975.72736328061</v>
      </c>
      <c r="AH1546" s="27">
        <f t="shared" si="178"/>
        <v>506902.85506505769</v>
      </c>
      <c r="AI1546" s="6" t="e">
        <f t="shared" si="180"/>
        <v>#N/A</v>
      </c>
    </row>
    <row r="1547" spans="1:35" x14ac:dyDescent="0.35">
      <c r="A1547" t="str">
        <f t="shared" si="179"/>
        <v>HMC Group: Heart of HounslowHounslow HealthHounslowY02671May2</v>
      </c>
      <c r="B1547" s="41" t="s">
        <v>611</v>
      </c>
      <c r="C1547" s="41" t="s">
        <v>433</v>
      </c>
      <c r="D1547" s="41" t="s">
        <v>16</v>
      </c>
      <c r="E1547" s="41" t="s">
        <v>360</v>
      </c>
      <c r="F1547" s="41" t="s">
        <v>360</v>
      </c>
      <c r="G1547" s="41" t="s">
        <v>757</v>
      </c>
      <c r="H1547" s="41">
        <v>2</v>
      </c>
      <c r="I1547" s="41">
        <v>15501.6163628458</v>
      </c>
      <c r="J1547" s="41">
        <v>3700</v>
      </c>
      <c r="K1547" s="41">
        <v>2597</v>
      </c>
      <c r="L1547" s="41">
        <v>68.45</v>
      </c>
      <c r="M1547" s="41">
        <v>48.044499999999999</v>
      </c>
      <c r="N1547" s="41">
        <v>4327</v>
      </c>
      <c r="O1547" s="41">
        <v>4137</v>
      </c>
      <c r="P1547" s="41">
        <v>86.107300000000009</v>
      </c>
      <c r="Q1547" s="41">
        <v>82.326300000000003</v>
      </c>
      <c r="R1547" s="41">
        <v>45267</v>
      </c>
      <c r="S1547" s="41">
        <v>810.27930000000003</v>
      </c>
      <c r="T1547" s="41">
        <v>10330</v>
      </c>
      <c r="U1547" s="41">
        <v>227.26</v>
      </c>
      <c r="V1547" s="41">
        <v>51564</v>
      </c>
      <c r="W1547" s="41">
        <v>926.77380000000005</v>
      </c>
      <c r="X1547" s="41">
        <v>18794</v>
      </c>
      <c r="Y1547" s="41">
        <v>395.6936</v>
      </c>
      <c r="Z1547" s="6">
        <f>0</f>
        <v>0</v>
      </c>
      <c r="AA1547" s="6">
        <f t="shared" si="174"/>
        <v>926.77380000000005</v>
      </c>
      <c r="AB1547">
        <f>IF(ISBLANK(Table1[[#This Row],[FY2425_Cost]])=TRUE,#N/A,Table1[[#This Row],[FY2425_Cost]])</f>
        <v>395.6936</v>
      </c>
      <c r="AC1547" s="6">
        <f t="shared" si="175"/>
        <v>-531.0802000000001</v>
      </c>
      <c r="AD1547" s="6" t="e">
        <f>SUMIFS($AB$3:AB1547,$B$3:B1547,B1547)</f>
        <v>#N/A</v>
      </c>
      <c r="AE1547" s="6">
        <f t="shared" si="176"/>
        <v>6975.72736328061</v>
      </c>
      <c r="AF1547" s="6">
        <f t="shared" si="177"/>
        <v>6975.72736328061</v>
      </c>
      <c r="AG1547" s="6">
        <f>VLOOKUP(Table1[[#This Row],[PracticeCode]],$AP$3:$AS$345,4,FALSE)</f>
        <v>6975.72736328061</v>
      </c>
      <c r="AH1547" s="27">
        <f t="shared" si="178"/>
        <v>506902.85506505769</v>
      </c>
      <c r="AI1547" s="6" t="e">
        <f t="shared" si="180"/>
        <v>#N/A</v>
      </c>
    </row>
    <row r="1548" spans="1:35" x14ac:dyDescent="0.35">
      <c r="A1548" t="str">
        <f t="shared" si="179"/>
        <v>HMC Group: Heart of HounslowHounslow HealthHounslowY02671Nov8</v>
      </c>
      <c r="B1548" s="41" t="s">
        <v>611</v>
      </c>
      <c r="C1548" s="41" t="s">
        <v>433</v>
      </c>
      <c r="D1548" s="41" t="s">
        <v>16</v>
      </c>
      <c r="E1548" s="41" t="s">
        <v>360</v>
      </c>
      <c r="F1548" s="41" t="s">
        <v>360</v>
      </c>
      <c r="G1548" s="41" t="s">
        <v>763</v>
      </c>
      <c r="H1548" s="41">
        <v>8</v>
      </c>
      <c r="I1548" s="41">
        <v>15501.6163628458</v>
      </c>
      <c r="J1548" s="41">
        <v>7119</v>
      </c>
      <c r="K1548" s="41">
        <v>12542</v>
      </c>
      <c r="L1548" s="41">
        <v>141.66810000000001</v>
      </c>
      <c r="M1548" s="41">
        <v>249.58580000000001</v>
      </c>
      <c r="N1548" s="41"/>
      <c r="O1548" s="41"/>
      <c r="P1548" s="41"/>
      <c r="Q1548" s="41"/>
      <c r="R1548" s="41">
        <v>10122</v>
      </c>
      <c r="S1548" s="41">
        <v>181.18379999999999</v>
      </c>
      <c r="T1548" s="41"/>
      <c r="U1548" s="41"/>
      <c r="V1548" s="41">
        <v>29783</v>
      </c>
      <c r="W1548" s="41">
        <v>572.43770000000006</v>
      </c>
      <c r="X1548" s="41"/>
      <c r="Y1548" s="41"/>
      <c r="Z1548" s="6">
        <f>0</f>
        <v>0</v>
      </c>
      <c r="AA1548" s="6">
        <f t="shared" si="174"/>
        <v>572.43770000000006</v>
      </c>
      <c r="AB1548" t="e">
        <f>IF(ISBLANK(Table1[[#This Row],[FY2425_Cost]])=TRUE,#N/A,Table1[[#This Row],[FY2425_Cost]])</f>
        <v>#N/A</v>
      </c>
      <c r="AC1548" s="6" t="e">
        <f t="shared" si="175"/>
        <v>#N/A</v>
      </c>
      <c r="AD1548" s="6" t="e">
        <f>SUMIFS($AB$3:AB1548,$B$3:B1548,B1548)</f>
        <v>#N/A</v>
      </c>
      <c r="AE1548" s="6">
        <f t="shared" si="176"/>
        <v>6975.72736328061</v>
      </c>
      <c r="AF1548" s="6">
        <f t="shared" si="177"/>
        <v>6975.72736328061</v>
      </c>
      <c r="AG1548" s="6">
        <f>VLOOKUP(Table1[[#This Row],[PracticeCode]],$AP$3:$AS$345,4,FALSE)</f>
        <v>6975.72736328061</v>
      </c>
      <c r="AH1548" s="27">
        <f t="shared" si="178"/>
        <v>506902.85506505769</v>
      </c>
      <c r="AI1548" s="6" t="e">
        <f t="shared" si="180"/>
        <v>#N/A</v>
      </c>
    </row>
    <row r="1549" spans="1:35" x14ac:dyDescent="0.35">
      <c r="A1549" t="str">
        <f t="shared" si="179"/>
        <v>HMC Group: Heart of HounslowHounslow HealthHounslowY02671Oct7</v>
      </c>
      <c r="B1549" s="41" t="s">
        <v>611</v>
      </c>
      <c r="C1549" s="41" t="s">
        <v>433</v>
      </c>
      <c r="D1549" s="41" t="s">
        <v>16</v>
      </c>
      <c r="E1549" s="41" t="s">
        <v>360</v>
      </c>
      <c r="F1549" s="41" t="s">
        <v>360</v>
      </c>
      <c r="G1549" s="41" t="s">
        <v>762</v>
      </c>
      <c r="H1549" s="41">
        <v>7</v>
      </c>
      <c r="I1549" s="41">
        <v>15501.6163628458</v>
      </c>
      <c r="J1549" s="41">
        <v>7078</v>
      </c>
      <c r="K1549" s="41">
        <v>21948</v>
      </c>
      <c r="L1549" s="41">
        <v>140.85220000000001</v>
      </c>
      <c r="M1549" s="41">
        <v>436.76520000000005</v>
      </c>
      <c r="N1549" s="41">
        <v>0</v>
      </c>
      <c r="O1549" s="41">
        <v>10416</v>
      </c>
      <c r="P1549" s="41">
        <v>0</v>
      </c>
      <c r="Q1549" s="41">
        <v>234.35999999999999</v>
      </c>
      <c r="R1549" s="41">
        <v>12082</v>
      </c>
      <c r="S1549" s="41">
        <v>216.26779999999999</v>
      </c>
      <c r="T1549" s="41">
        <v>23064</v>
      </c>
      <c r="U1549" s="41">
        <v>507.40800000000002</v>
      </c>
      <c r="V1549" s="41">
        <v>41108</v>
      </c>
      <c r="W1549" s="41">
        <v>793.88520000000005</v>
      </c>
      <c r="X1549" s="41">
        <v>33480</v>
      </c>
      <c r="Y1549" s="41">
        <v>741.76800000000003</v>
      </c>
      <c r="Z1549" s="6">
        <f>0</f>
        <v>0</v>
      </c>
      <c r="AA1549" s="6">
        <f t="shared" si="174"/>
        <v>793.88520000000005</v>
      </c>
      <c r="AB1549">
        <f>IF(ISBLANK(Table1[[#This Row],[FY2425_Cost]])=TRUE,#N/A,Table1[[#This Row],[FY2425_Cost]])</f>
        <v>741.76800000000003</v>
      </c>
      <c r="AC1549" s="6">
        <f t="shared" si="175"/>
        <v>-52.117200000000025</v>
      </c>
      <c r="AD1549" s="6" t="e">
        <f>SUMIFS($AB$3:AB1549,$B$3:B1549,B1549)</f>
        <v>#N/A</v>
      </c>
      <c r="AE1549" s="6">
        <f t="shared" si="176"/>
        <v>6975.72736328061</v>
      </c>
      <c r="AF1549" s="6">
        <f t="shared" si="177"/>
        <v>6975.72736328061</v>
      </c>
      <c r="AG1549" s="6">
        <f>VLOOKUP(Table1[[#This Row],[PracticeCode]],$AP$3:$AS$345,4,FALSE)</f>
        <v>6975.72736328061</v>
      </c>
      <c r="AH1549" s="27">
        <f t="shared" si="178"/>
        <v>506902.85506505769</v>
      </c>
      <c r="AI1549" s="6" t="e">
        <f t="shared" si="180"/>
        <v>#N/A</v>
      </c>
    </row>
    <row r="1550" spans="1:35" x14ac:dyDescent="0.35">
      <c r="A1550" t="str">
        <f t="shared" si="179"/>
        <v>HMC Group: Heart of HounslowHounslow HealthHounslowY02671Sep6</v>
      </c>
      <c r="B1550" s="41" t="s">
        <v>611</v>
      </c>
      <c r="C1550" s="41" t="s">
        <v>433</v>
      </c>
      <c r="D1550" s="41" t="s">
        <v>16</v>
      </c>
      <c r="E1550" s="41" t="s">
        <v>360</v>
      </c>
      <c r="F1550" s="41" t="s">
        <v>360</v>
      </c>
      <c r="G1550" s="41" t="s">
        <v>761</v>
      </c>
      <c r="H1550" s="41">
        <v>6</v>
      </c>
      <c r="I1550" s="41">
        <v>15501.6163628458</v>
      </c>
      <c r="J1550" s="41">
        <v>5910</v>
      </c>
      <c r="K1550" s="41">
        <v>10205</v>
      </c>
      <c r="L1550" s="41">
        <v>117.60900000000001</v>
      </c>
      <c r="M1550" s="41">
        <v>203.07950000000002</v>
      </c>
      <c r="N1550" s="41">
        <v>9154</v>
      </c>
      <c r="O1550" s="41">
        <v>11813</v>
      </c>
      <c r="P1550" s="41">
        <v>205.965</v>
      </c>
      <c r="Q1550" s="41">
        <v>265.79250000000002</v>
      </c>
      <c r="R1550" s="41">
        <v>25024</v>
      </c>
      <c r="S1550" s="41">
        <v>447.92959999999999</v>
      </c>
      <c r="T1550" s="41">
        <v>12143</v>
      </c>
      <c r="U1550" s="41">
        <v>267.14600000000002</v>
      </c>
      <c r="V1550" s="41">
        <v>41139</v>
      </c>
      <c r="W1550" s="41">
        <v>768.61810000000003</v>
      </c>
      <c r="X1550" s="41">
        <v>33110</v>
      </c>
      <c r="Y1550" s="41">
        <v>738.90350000000012</v>
      </c>
      <c r="Z1550" s="6">
        <f>0</f>
        <v>0</v>
      </c>
      <c r="AA1550" s="6">
        <f t="shared" si="174"/>
        <v>768.61810000000003</v>
      </c>
      <c r="AB1550">
        <f>IF(ISBLANK(Table1[[#This Row],[FY2425_Cost]])=TRUE,#N/A,Table1[[#This Row],[FY2425_Cost]])</f>
        <v>738.90350000000012</v>
      </c>
      <c r="AC1550" s="6">
        <f t="shared" si="175"/>
        <v>-29.714599999999905</v>
      </c>
      <c r="AD1550" s="6" t="e">
        <f>SUMIFS($AB$3:AB1550,$B$3:B1550,B1550)</f>
        <v>#N/A</v>
      </c>
      <c r="AE1550" s="6">
        <f t="shared" si="176"/>
        <v>6975.72736328061</v>
      </c>
      <c r="AF1550" s="6">
        <f t="shared" si="177"/>
        <v>6975.72736328061</v>
      </c>
      <c r="AG1550" s="6">
        <f>VLOOKUP(Table1[[#This Row],[PracticeCode]],$AP$3:$AS$345,4,FALSE)</f>
        <v>6975.72736328061</v>
      </c>
      <c r="AH1550" s="27">
        <f t="shared" si="178"/>
        <v>506902.85506505769</v>
      </c>
      <c r="AI1550" s="6" t="e">
        <f t="shared" si="180"/>
        <v>#N/A</v>
      </c>
    </row>
    <row r="1551" spans="1:35" x14ac:dyDescent="0.35">
      <c r="A1551" t="str">
        <f t="shared" si="179"/>
        <v>HMC Group: HestonGreat West RoadHounslowE85739Apr1</v>
      </c>
      <c r="B1551" s="41" t="s">
        <v>699</v>
      </c>
      <c r="C1551" s="41" t="s">
        <v>491</v>
      </c>
      <c r="D1551" s="41" t="s">
        <v>16</v>
      </c>
      <c r="E1551" s="41" t="s">
        <v>164</v>
      </c>
      <c r="F1551" s="41" t="s">
        <v>164</v>
      </c>
      <c r="G1551" s="41" t="s">
        <v>756</v>
      </c>
      <c r="H1551" s="41">
        <v>1</v>
      </c>
      <c r="I1551" s="41">
        <v>9897.6383506155107</v>
      </c>
      <c r="J1551" s="41">
        <v>15092</v>
      </c>
      <c r="K1551" s="41">
        <v>0</v>
      </c>
      <c r="L1551" s="41">
        <v>279.202</v>
      </c>
      <c r="M1551" s="41">
        <v>0</v>
      </c>
      <c r="N1551" s="41">
        <v>449</v>
      </c>
      <c r="O1551" s="41">
        <v>0</v>
      </c>
      <c r="P1551" s="41">
        <v>8.9351000000000003</v>
      </c>
      <c r="Q1551" s="41">
        <v>0</v>
      </c>
      <c r="R1551" s="41">
        <v>22936</v>
      </c>
      <c r="S1551" s="41">
        <v>410.55439999999999</v>
      </c>
      <c r="T1551" s="41">
        <v>7020</v>
      </c>
      <c r="U1551" s="41">
        <v>154.44</v>
      </c>
      <c r="V1551" s="41">
        <v>38028</v>
      </c>
      <c r="W1551" s="41">
        <v>689.75639999999999</v>
      </c>
      <c r="X1551" s="41">
        <v>7469</v>
      </c>
      <c r="Y1551" s="41">
        <v>163.3751</v>
      </c>
      <c r="Z1551" s="6">
        <f>0</f>
        <v>0</v>
      </c>
      <c r="AA1551" s="6">
        <f t="shared" si="174"/>
        <v>689.75639999999999</v>
      </c>
      <c r="AB1551">
        <f>IF(ISBLANK(Table1[[#This Row],[FY2425_Cost]])=TRUE,#N/A,Table1[[#This Row],[FY2425_Cost]])</f>
        <v>163.3751</v>
      </c>
      <c r="AC1551" s="6">
        <f t="shared" si="175"/>
        <v>-526.38130000000001</v>
      </c>
      <c r="AD1551" s="6">
        <f>SUMIFS($AB$3:AB1551,$B$3:B1551,B1551)</f>
        <v>163.3751</v>
      </c>
      <c r="AE1551" s="6">
        <f t="shared" si="176"/>
        <v>4453.93725777698</v>
      </c>
      <c r="AF1551" s="6">
        <f t="shared" si="177"/>
        <v>4453.93725777698</v>
      </c>
      <c r="AG1551" s="6">
        <f>VLOOKUP(Table1[[#This Row],[PracticeCode]],$AP$3:$AS$345,4,FALSE)</f>
        <v>4453.93725777698</v>
      </c>
      <c r="AH1551" s="27">
        <f t="shared" si="178"/>
        <v>323652.77406512725</v>
      </c>
      <c r="AI1551" s="6">
        <f t="shared" si="180"/>
        <v>0</v>
      </c>
    </row>
    <row r="1552" spans="1:35" x14ac:dyDescent="0.35">
      <c r="A1552" t="str">
        <f t="shared" si="179"/>
        <v>HMC Group: HestonGreat West RoadHounslowE85739Aug5</v>
      </c>
      <c r="B1552" s="41" t="s">
        <v>699</v>
      </c>
      <c r="C1552" s="41" t="s">
        <v>491</v>
      </c>
      <c r="D1552" s="41" t="s">
        <v>16</v>
      </c>
      <c r="E1552" s="41" t="s">
        <v>164</v>
      </c>
      <c r="F1552" s="41" t="s">
        <v>164</v>
      </c>
      <c r="G1552" s="41" t="s">
        <v>760</v>
      </c>
      <c r="H1552" s="41">
        <v>5</v>
      </c>
      <c r="I1552" s="41">
        <v>9897.6383506155107</v>
      </c>
      <c r="J1552" s="41">
        <v>635</v>
      </c>
      <c r="K1552" s="41">
        <v>0</v>
      </c>
      <c r="L1552" s="41">
        <v>11.747499999999999</v>
      </c>
      <c r="M1552" s="41">
        <v>0</v>
      </c>
      <c r="N1552" s="41">
        <v>527</v>
      </c>
      <c r="O1552" s="41">
        <v>0</v>
      </c>
      <c r="P1552" s="41">
        <v>10.487300000000001</v>
      </c>
      <c r="Q1552" s="41">
        <v>0</v>
      </c>
      <c r="R1552" s="41">
        <v>15212</v>
      </c>
      <c r="S1552" s="41">
        <v>272.29480000000001</v>
      </c>
      <c r="T1552" s="41">
        <v>11568</v>
      </c>
      <c r="U1552" s="41">
        <v>254.49600000000001</v>
      </c>
      <c r="V1552" s="41">
        <v>15847</v>
      </c>
      <c r="W1552" s="41">
        <v>284.04230000000001</v>
      </c>
      <c r="X1552" s="41">
        <v>12095</v>
      </c>
      <c r="Y1552" s="41">
        <v>264.98329999999999</v>
      </c>
      <c r="Z1552" s="6">
        <f>0</f>
        <v>0</v>
      </c>
      <c r="AA1552" s="6">
        <f t="shared" si="174"/>
        <v>284.04230000000001</v>
      </c>
      <c r="AB1552">
        <f>IF(ISBLANK(Table1[[#This Row],[FY2425_Cost]])=TRUE,#N/A,Table1[[#This Row],[FY2425_Cost]])</f>
        <v>264.98329999999999</v>
      </c>
      <c r="AC1552" s="6">
        <f t="shared" si="175"/>
        <v>-19.059000000000026</v>
      </c>
      <c r="AD1552" s="6">
        <f>SUMIFS($AB$3:AB1552,$B$3:B1552,B1552)</f>
        <v>428.35839999999996</v>
      </c>
      <c r="AE1552" s="6">
        <f t="shared" si="176"/>
        <v>4453.93725777698</v>
      </c>
      <c r="AF1552" s="6">
        <f t="shared" si="177"/>
        <v>4453.93725777698</v>
      </c>
      <c r="AG1552" s="6">
        <f>VLOOKUP(Table1[[#This Row],[PracticeCode]],$AP$3:$AS$345,4,FALSE)</f>
        <v>4453.93725777698</v>
      </c>
      <c r="AH1552" s="27">
        <f t="shared" si="178"/>
        <v>323652.77406512725</v>
      </c>
      <c r="AI1552" s="6">
        <f t="shared" si="180"/>
        <v>0</v>
      </c>
    </row>
    <row r="1553" spans="1:35" x14ac:dyDescent="0.35">
      <c r="A1553" t="str">
        <f t="shared" si="179"/>
        <v>HMC Group: HestonGreat West RoadHounslowE85739Dec9</v>
      </c>
      <c r="B1553" s="41" t="s">
        <v>699</v>
      </c>
      <c r="C1553" s="41" t="s">
        <v>491</v>
      </c>
      <c r="D1553" s="41" t="s">
        <v>16</v>
      </c>
      <c r="E1553" s="41" t="s">
        <v>164</v>
      </c>
      <c r="F1553" s="41" t="s">
        <v>164</v>
      </c>
      <c r="G1553" s="41" t="s">
        <v>764</v>
      </c>
      <c r="H1553" s="41">
        <v>9</v>
      </c>
      <c r="I1553" s="41">
        <v>9897.6383506155107</v>
      </c>
      <c r="J1553" s="41">
        <v>767</v>
      </c>
      <c r="K1553" s="41">
        <v>0</v>
      </c>
      <c r="L1553" s="41">
        <v>15.263300000000001</v>
      </c>
      <c r="M1553" s="41">
        <v>0</v>
      </c>
      <c r="N1553" s="41"/>
      <c r="O1553" s="41"/>
      <c r="P1553" s="41"/>
      <c r="Q1553" s="41"/>
      <c r="R1553" s="41">
        <v>12239</v>
      </c>
      <c r="S1553" s="41">
        <v>219.07810000000001</v>
      </c>
      <c r="T1553" s="41"/>
      <c r="U1553" s="41"/>
      <c r="V1553" s="41">
        <v>13006</v>
      </c>
      <c r="W1553" s="41">
        <v>234.34140000000002</v>
      </c>
      <c r="X1553" s="41"/>
      <c r="Y1553" s="41"/>
      <c r="Z1553" s="6">
        <f>0</f>
        <v>0</v>
      </c>
      <c r="AA1553" s="6">
        <f t="shared" si="174"/>
        <v>234.34140000000002</v>
      </c>
      <c r="AB1553" t="e">
        <f>IF(ISBLANK(Table1[[#This Row],[FY2425_Cost]])=TRUE,#N/A,Table1[[#This Row],[FY2425_Cost]])</f>
        <v>#N/A</v>
      </c>
      <c r="AC1553" s="6" t="e">
        <f t="shared" si="175"/>
        <v>#N/A</v>
      </c>
      <c r="AD1553" s="6" t="e">
        <f>SUMIFS($AB$3:AB1553,$B$3:B1553,B1553)</f>
        <v>#N/A</v>
      </c>
      <c r="AE1553" s="6">
        <f t="shared" si="176"/>
        <v>4453.93725777698</v>
      </c>
      <c r="AF1553" s="6">
        <f t="shared" si="177"/>
        <v>4453.93725777698</v>
      </c>
      <c r="AG1553" s="6">
        <f>VLOOKUP(Table1[[#This Row],[PracticeCode]],$AP$3:$AS$345,4,FALSE)</f>
        <v>4453.93725777698</v>
      </c>
      <c r="AH1553" s="27">
        <f t="shared" si="178"/>
        <v>323652.77406512725</v>
      </c>
      <c r="AI1553" s="6" t="e">
        <f t="shared" si="180"/>
        <v>#N/A</v>
      </c>
    </row>
    <row r="1554" spans="1:35" x14ac:dyDescent="0.35">
      <c r="A1554" t="str">
        <f t="shared" si="179"/>
        <v>HMC Group: HestonGreat West RoadHounslowE85739Feb11</v>
      </c>
      <c r="B1554" s="41" t="s">
        <v>699</v>
      </c>
      <c r="C1554" s="41" t="s">
        <v>491</v>
      </c>
      <c r="D1554" s="41" t="s">
        <v>16</v>
      </c>
      <c r="E1554" s="41" t="s">
        <v>164</v>
      </c>
      <c r="F1554" s="41" t="s">
        <v>164</v>
      </c>
      <c r="G1554" s="41" t="s">
        <v>766</v>
      </c>
      <c r="H1554" s="41">
        <v>11</v>
      </c>
      <c r="I1554" s="41">
        <v>9897.6383506155107</v>
      </c>
      <c r="J1554" s="41">
        <v>487</v>
      </c>
      <c r="K1554" s="41">
        <v>0</v>
      </c>
      <c r="L1554" s="41">
        <v>9.6913</v>
      </c>
      <c r="M1554" s="41">
        <v>0</v>
      </c>
      <c r="N1554" s="41"/>
      <c r="O1554" s="41"/>
      <c r="P1554" s="41"/>
      <c r="Q1554" s="41"/>
      <c r="R1554" s="41">
        <v>16080</v>
      </c>
      <c r="S1554" s="41">
        <v>287.83199999999999</v>
      </c>
      <c r="T1554" s="41"/>
      <c r="U1554" s="41"/>
      <c r="V1554" s="41">
        <v>16567</v>
      </c>
      <c r="W1554" s="41">
        <v>297.52330000000001</v>
      </c>
      <c r="X1554" s="41"/>
      <c r="Y1554" s="41"/>
      <c r="Z1554" s="6">
        <f>0</f>
        <v>0</v>
      </c>
      <c r="AA1554" s="6">
        <f t="shared" si="174"/>
        <v>297.52330000000001</v>
      </c>
      <c r="AB1554" t="e">
        <f>IF(ISBLANK(Table1[[#This Row],[FY2425_Cost]])=TRUE,#N/A,Table1[[#This Row],[FY2425_Cost]])</f>
        <v>#N/A</v>
      </c>
      <c r="AC1554" s="6" t="e">
        <f t="shared" si="175"/>
        <v>#N/A</v>
      </c>
      <c r="AD1554" s="6" t="e">
        <f>SUMIFS($AB$3:AB1554,$B$3:B1554,B1554)</f>
        <v>#N/A</v>
      </c>
      <c r="AE1554" s="6">
        <f t="shared" si="176"/>
        <v>4453.93725777698</v>
      </c>
      <c r="AF1554" s="6">
        <f t="shared" si="177"/>
        <v>4453.93725777698</v>
      </c>
      <c r="AG1554" s="6">
        <f>VLOOKUP(Table1[[#This Row],[PracticeCode]],$AP$3:$AS$345,4,FALSE)</f>
        <v>4453.93725777698</v>
      </c>
      <c r="AH1554" s="27">
        <f t="shared" si="178"/>
        <v>323652.77406512725</v>
      </c>
      <c r="AI1554" s="6" t="e">
        <f t="shared" si="180"/>
        <v>#N/A</v>
      </c>
    </row>
    <row r="1555" spans="1:35" x14ac:dyDescent="0.35">
      <c r="A1555" t="str">
        <f t="shared" si="179"/>
        <v>HMC Group: HestonGreat West RoadHounslowE85739Jan10</v>
      </c>
      <c r="B1555" s="41" t="s">
        <v>699</v>
      </c>
      <c r="C1555" s="41" t="s">
        <v>491</v>
      </c>
      <c r="D1555" s="41" t="s">
        <v>16</v>
      </c>
      <c r="E1555" s="41" t="s">
        <v>164</v>
      </c>
      <c r="F1555" s="41" t="s">
        <v>164</v>
      </c>
      <c r="G1555" s="41" t="s">
        <v>765</v>
      </c>
      <c r="H1555" s="41">
        <v>10</v>
      </c>
      <c r="I1555" s="41">
        <v>9897.6383506155107</v>
      </c>
      <c r="J1555" s="41">
        <v>666</v>
      </c>
      <c r="K1555" s="41">
        <v>0</v>
      </c>
      <c r="L1555" s="41">
        <v>13.253400000000001</v>
      </c>
      <c r="M1555" s="41">
        <v>0</v>
      </c>
      <c r="N1555" s="41"/>
      <c r="O1555" s="41"/>
      <c r="P1555" s="41"/>
      <c r="Q1555" s="41"/>
      <c r="R1555" s="41">
        <v>17098</v>
      </c>
      <c r="S1555" s="41">
        <v>306.05419999999998</v>
      </c>
      <c r="T1555" s="41"/>
      <c r="U1555" s="41"/>
      <c r="V1555" s="41">
        <v>17764</v>
      </c>
      <c r="W1555" s="41">
        <v>319.30759999999998</v>
      </c>
      <c r="X1555" s="41"/>
      <c r="Y1555" s="41"/>
      <c r="Z1555" s="6">
        <f>0</f>
        <v>0</v>
      </c>
      <c r="AA1555" s="6">
        <f t="shared" si="174"/>
        <v>319.30759999999998</v>
      </c>
      <c r="AB1555" t="e">
        <f>IF(ISBLANK(Table1[[#This Row],[FY2425_Cost]])=TRUE,#N/A,Table1[[#This Row],[FY2425_Cost]])</f>
        <v>#N/A</v>
      </c>
      <c r="AC1555" s="6" t="e">
        <f t="shared" si="175"/>
        <v>#N/A</v>
      </c>
      <c r="AD1555" s="6" t="e">
        <f>SUMIFS($AB$3:AB1555,$B$3:B1555,B1555)</f>
        <v>#N/A</v>
      </c>
      <c r="AE1555" s="6">
        <f t="shared" si="176"/>
        <v>4453.93725777698</v>
      </c>
      <c r="AF1555" s="6">
        <f t="shared" si="177"/>
        <v>4453.93725777698</v>
      </c>
      <c r="AG1555" s="6">
        <f>VLOOKUP(Table1[[#This Row],[PracticeCode]],$AP$3:$AS$345,4,FALSE)</f>
        <v>4453.93725777698</v>
      </c>
      <c r="AH1555" s="27">
        <f t="shared" si="178"/>
        <v>323652.77406512725</v>
      </c>
      <c r="AI1555" s="6" t="e">
        <f t="shared" si="180"/>
        <v>#N/A</v>
      </c>
    </row>
    <row r="1556" spans="1:35" x14ac:dyDescent="0.35">
      <c r="A1556" t="str">
        <f t="shared" si="179"/>
        <v>HMC Group: HestonGreat West RoadHounslowE85739Jul4</v>
      </c>
      <c r="B1556" s="41" t="s">
        <v>699</v>
      </c>
      <c r="C1556" s="41" t="s">
        <v>491</v>
      </c>
      <c r="D1556" s="41" t="s">
        <v>16</v>
      </c>
      <c r="E1556" s="41" t="s">
        <v>164</v>
      </c>
      <c r="F1556" s="41" t="s">
        <v>164</v>
      </c>
      <c r="G1556" s="41" t="s">
        <v>759</v>
      </c>
      <c r="H1556" s="41">
        <v>4</v>
      </c>
      <c r="I1556" s="41">
        <v>9897.6383506155107</v>
      </c>
      <c r="J1556" s="41">
        <v>937</v>
      </c>
      <c r="K1556" s="41">
        <v>0</v>
      </c>
      <c r="L1556" s="41">
        <v>17.334499999999998</v>
      </c>
      <c r="M1556" s="41">
        <v>0</v>
      </c>
      <c r="N1556" s="41">
        <v>754</v>
      </c>
      <c r="O1556" s="41">
        <v>2</v>
      </c>
      <c r="P1556" s="41">
        <v>15.0046</v>
      </c>
      <c r="Q1556" s="41">
        <v>3.9800000000000002E-2</v>
      </c>
      <c r="R1556" s="41">
        <v>9872</v>
      </c>
      <c r="S1556" s="41">
        <v>176.7088</v>
      </c>
      <c r="T1556" s="41">
        <v>15002</v>
      </c>
      <c r="U1556" s="41">
        <v>330.04399999999998</v>
      </c>
      <c r="V1556" s="41">
        <v>10809</v>
      </c>
      <c r="W1556" s="41">
        <v>194.04329999999999</v>
      </c>
      <c r="X1556" s="41">
        <v>15758</v>
      </c>
      <c r="Y1556" s="41">
        <v>345.08839999999998</v>
      </c>
      <c r="Z1556" s="6">
        <f>0</f>
        <v>0</v>
      </c>
      <c r="AA1556" s="6">
        <f t="shared" si="174"/>
        <v>194.04329999999999</v>
      </c>
      <c r="AB1556">
        <f>IF(ISBLANK(Table1[[#This Row],[FY2425_Cost]])=TRUE,#N/A,Table1[[#This Row],[FY2425_Cost]])</f>
        <v>345.08839999999998</v>
      </c>
      <c r="AC1556" s="6">
        <f t="shared" si="175"/>
        <v>151.04509999999999</v>
      </c>
      <c r="AD1556" s="6" t="e">
        <f>SUMIFS($AB$3:AB1556,$B$3:B1556,B1556)</f>
        <v>#N/A</v>
      </c>
      <c r="AE1556" s="6">
        <f t="shared" si="176"/>
        <v>4453.93725777698</v>
      </c>
      <c r="AF1556" s="6">
        <f t="shared" si="177"/>
        <v>4453.93725777698</v>
      </c>
      <c r="AG1556" s="6">
        <f>VLOOKUP(Table1[[#This Row],[PracticeCode]],$AP$3:$AS$345,4,FALSE)</f>
        <v>4453.93725777698</v>
      </c>
      <c r="AH1556" s="27">
        <f t="shared" si="178"/>
        <v>323652.77406512725</v>
      </c>
      <c r="AI1556" s="6" t="e">
        <f t="shared" si="180"/>
        <v>#N/A</v>
      </c>
    </row>
    <row r="1557" spans="1:35" x14ac:dyDescent="0.35">
      <c r="A1557" t="str">
        <f t="shared" si="179"/>
        <v>HMC Group: HestonGreat West RoadHounslowE85739Jun3</v>
      </c>
      <c r="B1557" s="41" t="s">
        <v>699</v>
      </c>
      <c r="C1557" s="41" t="s">
        <v>491</v>
      </c>
      <c r="D1557" s="41" t="s">
        <v>16</v>
      </c>
      <c r="E1557" s="41" t="s">
        <v>164</v>
      </c>
      <c r="F1557" s="41" t="s">
        <v>164</v>
      </c>
      <c r="G1557" s="41" t="s">
        <v>758</v>
      </c>
      <c r="H1557" s="41">
        <v>3</v>
      </c>
      <c r="I1557" s="41">
        <v>9897.6383506155107</v>
      </c>
      <c r="J1557" s="41">
        <v>953</v>
      </c>
      <c r="K1557" s="41">
        <v>0</v>
      </c>
      <c r="L1557" s="41">
        <v>17.630499999999998</v>
      </c>
      <c r="M1557" s="41">
        <v>0</v>
      </c>
      <c r="N1557" s="41">
        <v>501</v>
      </c>
      <c r="O1557" s="41">
        <v>0</v>
      </c>
      <c r="P1557" s="41">
        <v>9.9699000000000009</v>
      </c>
      <c r="Q1557" s="41">
        <v>0</v>
      </c>
      <c r="R1557" s="41">
        <v>21767</v>
      </c>
      <c r="S1557" s="41">
        <v>389.6293</v>
      </c>
      <c r="T1557" s="41">
        <v>13528</v>
      </c>
      <c r="U1557" s="41">
        <v>297.61599999999999</v>
      </c>
      <c r="V1557" s="41">
        <v>22720</v>
      </c>
      <c r="W1557" s="41">
        <v>407.25979999999998</v>
      </c>
      <c r="X1557" s="41">
        <v>14029</v>
      </c>
      <c r="Y1557" s="41">
        <v>307.58589999999998</v>
      </c>
      <c r="Z1557" s="6">
        <f>0</f>
        <v>0</v>
      </c>
      <c r="AA1557" s="6">
        <f t="shared" si="174"/>
        <v>407.25979999999998</v>
      </c>
      <c r="AB1557">
        <f>IF(ISBLANK(Table1[[#This Row],[FY2425_Cost]])=TRUE,#N/A,Table1[[#This Row],[FY2425_Cost]])</f>
        <v>307.58589999999998</v>
      </c>
      <c r="AC1557" s="6">
        <f t="shared" si="175"/>
        <v>-99.673900000000003</v>
      </c>
      <c r="AD1557" s="6" t="e">
        <f>SUMIFS($AB$3:AB1557,$B$3:B1557,B1557)</f>
        <v>#N/A</v>
      </c>
      <c r="AE1557" s="6">
        <f t="shared" si="176"/>
        <v>4453.93725777698</v>
      </c>
      <c r="AF1557" s="6">
        <f t="shared" si="177"/>
        <v>4453.93725777698</v>
      </c>
      <c r="AG1557" s="6">
        <f>VLOOKUP(Table1[[#This Row],[PracticeCode]],$AP$3:$AS$345,4,FALSE)</f>
        <v>4453.93725777698</v>
      </c>
      <c r="AH1557" s="27">
        <f t="shared" si="178"/>
        <v>323652.77406512725</v>
      </c>
      <c r="AI1557" s="6" t="e">
        <f t="shared" si="180"/>
        <v>#N/A</v>
      </c>
    </row>
    <row r="1558" spans="1:35" x14ac:dyDescent="0.35">
      <c r="A1558" t="str">
        <f t="shared" si="179"/>
        <v>HMC Group: HestonGreat West RoadHounslowE85739Mar12</v>
      </c>
      <c r="B1558" s="41" t="s">
        <v>699</v>
      </c>
      <c r="C1558" s="41" t="s">
        <v>491</v>
      </c>
      <c r="D1558" s="41" t="s">
        <v>16</v>
      </c>
      <c r="E1558" s="41" t="s">
        <v>164</v>
      </c>
      <c r="F1558" s="41" t="s">
        <v>164</v>
      </c>
      <c r="G1558" s="41" t="s">
        <v>767</v>
      </c>
      <c r="H1558" s="41">
        <v>12</v>
      </c>
      <c r="I1558" s="41">
        <v>9897.6383506155107</v>
      </c>
      <c r="J1558" s="41">
        <v>347</v>
      </c>
      <c r="K1558" s="41">
        <v>0</v>
      </c>
      <c r="L1558" s="41">
        <v>6.9053000000000004</v>
      </c>
      <c r="M1558" s="41">
        <v>0</v>
      </c>
      <c r="N1558" s="41"/>
      <c r="O1558" s="41"/>
      <c r="P1558" s="41"/>
      <c r="Q1558" s="41"/>
      <c r="R1558" s="41">
        <v>10275</v>
      </c>
      <c r="S1558" s="41">
        <v>183.92250000000001</v>
      </c>
      <c r="T1558" s="41"/>
      <c r="U1558" s="41"/>
      <c r="V1558" s="41">
        <v>10622</v>
      </c>
      <c r="W1558" s="41">
        <v>190.82780000000002</v>
      </c>
      <c r="X1558" s="41"/>
      <c r="Y1558" s="41"/>
      <c r="Z1558" s="6">
        <f>0</f>
        <v>0</v>
      </c>
      <c r="AA1558" s="6">
        <f t="shared" si="174"/>
        <v>190.82780000000002</v>
      </c>
      <c r="AB1558" t="e">
        <f>IF(ISBLANK(Table1[[#This Row],[FY2425_Cost]])=TRUE,#N/A,Table1[[#This Row],[FY2425_Cost]])</f>
        <v>#N/A</v>
      </c>
      <c r="AC1558" s="6" t="e">
        <f t="shared" si="175"/>
        <v>#N/A</v>
      </c>
      <c r="AD1558" s="6" t="e">
        <f>SUMIFS($AB$3:AB1558,$B$3:B1558,B1558)</f>
        <v>#N/A</v>
      </c>
      <c r="AE1558" s="6">
        <f t="shared" si="176"/>
        <v>4453.93725777698</v>
      </c>
      <c r="AF1558" s="6">
        <f t="shared" si="177"/>
        <v>4453.93725777698</v>
      </c>
      <c r="AG1558" s="6">
        <f>VLOOKUP(Table1[[#This Row],[PracticeCode]],$AP$3:$AS$345,4,FALSE)</f>
        <v>4453.93725777698</v>
      </c>
      <c r="AH1558" s="27">
        <f t="shared" si="178"/>
        <v>323652.77406512725</v>
      </c>
      <c r="AI1558" s="6" t="e">
        <f t="shared" si="180"/>
        <v>#N/A</v>
      </c>
    </row>
    <row r="1559" spans="1:35" x14ac:dyDescent="0.35">
      <c r="A1559" t="str">
        <f t="shared" si="179"/>
        <v>HMC Group: HestonGreat West RoadHounslowE85739May2</v>
      </c>
      <c r="B1559" s="41" t="s">
        <v>699</v>
      </c>
      <c r="C1559" s="41" t="s">
        <v>491</v>
      </c>
      <c r="D1559" s="41" t="s">
        <v>16</v>
      </c>
      <c r="E1559" s="41" t="s">
        <v>164</v>
      </c>
      <c r="F1559" s="41" t="s">
        <v>164</v>
      </c>
      <c r="G1559" s="41" t="s">
        <v>757</v>
      </c>
      <c r="H1559" s="41">
        <v>2</v>
      </c>
      <c r="I1559" s="41">
        <v>9897.6383506155107</v>
      </c>
      <c r="J1559" s="41">
        <v>28324</v>
      </c>
      <c r="K1559" s="41">
        <v>0</v>
      </c>
      <c r="L1559" s="41">
        <v>523.99400000000003</v>
      </c>
      <c r="M1559" s="41">
        <v>0</v>
      </c>
      <c r="N1559" s="41">
        <v>511</v>
      </c>
      <c r="O1559" s="41">
        <v>2</v>
      </c>
      <c r="P1559" s="41">
        <v>10.168900000000001</v>
      </c>
      <c r="Q1559" s="41">
        <v>3.9800000000000002E-2</v>
      </c>
      <c r="R1559" s="41">
        <v>19264</v>
      </c>
      <c r="S1559" s="41">
        <v>344.82560000000001</v>
      </c>
      <c r="T1559" s="41">
        <v>10055</v>
      </c>
      <c r="U1559" s="41">
        <v>221.21</v>
      </c>
      <c r="V1559" s="41">
        <v>47588</v>
      </c>
      <c r="W1559" s="41">
        <v>868.81960000000004</v>
      </c>
      <c r="X1559" s="41">
        <v>10568</v>
      </c>
      <c r="Y1559" s="41">
        <v>231.4187</v>
      </c>
      <c r="Z1559" s="6">
        <f>0</f>
        <v>0</v>
      </c>
      <c r="AA1559" s="6">
        <f t="shared" si="174"/>
        <v>868.81960000000004</v>
      </c>
      <c r="AB1559">
        <f>IF(ISBLANK(Table1[[#This Row],[FY2425_Cost]])=TRUE,#N/A,Table1[[#This Row],[FY2425_Cost]])</f>
        <v>231.4187</v>
      </c>
      <c r="AC1559" s="6">
        <f t="shared" si="175"/>
        <v>-637.40090000000009</v>
      </c>
      <c r="AD1559" s="6" t="e">
        <f>SUMIFS($AB$3:AB1559,$B$3:B1559,B1559)</f>
        <v>#N/A</v>
      </c>
      <c r="AE1559" s="6">
        <f t="shared" si="176"/>
        <v>4453.93725777698</v>
      </c>
      <c r="AF1559" s="6">
        <f t="shared" si="177"/>
        <v>4453.93725777698</v>
      </c>
      <c r="AG1559" s="6">
        <f>VLOOKUP(Table1[[#This Row],[PracticeCode]],$AP$3:$AS$345,4,FALSE)</f>
        <v>4453.93725777698</v>
      </c>
      <c r="AH1559" s="27">
        <f t="shared" si="178"/>
        <v>323652.77406512725</v>
      </c>
      <c r="AI1559" s="6" t="e">
        <f t="shared" si="180"/>
        <v>#N/A</v>
      </c>
    </row>
    <row r="1560" spans="1:35" x14ac:dyDescent="0.35">
      <c r="A1560" t="str">
        <f t="shared" si="179"/>
        <v>HMC Group: HestonGreat West RoadHounslowE85739Nov8</v>
      </c>
      <c r="B1560" s="41" t="s">
        <v>699</v>
      </c>
      <c r="C1560" s="41" t="s">
        <v>491</v>
      </c>
      <c r="D1560" s="41" t="s">
        <v>16</v>
      </c>
      <c r="E1560" s="41" t="s">
        <v>164</v>
      </c>
      <c r="F1560" s="41" t="s">
        <v>164</v>
      </c>
      <c r="G1560" s="41" t="s">
        <v>763</v>
      </c>
      <c r="H1560" s="41">
        <v>8</v>
      </c>
      <c r="I1560" s="41">
        <v>9897.6383506155107</v>
      </c>
      <c r="J1560" s="41">
        <v>1016</v>
      </c>
      <c r="K1560" s="41">
        <v>0</v>
      </c>
      <c r="L1560" s="41">
        <v>20.218400000000003</v>
      </c>
      <c r="M1560" s="41">
        <v>0</v>
      </c>
      <c r="N1560" s="41"/>
      <c r="O1560" s="41"/>
      <c r="P1560" s="41"/>
      <c r="Q1560" s="41"/>
      <c r="R1560" s="41">
        <v>11604</v>
      </c>
      <c r="S1560" s="41">
        <v>207.7116</v>
      </c>
      <c r="T1560" s="41"/>
      <c r="U1560" s="41"/>
      <c r="V1560" s="41">
        <v>12620</v>
      </c>
      <c r="W1560" s="41">
        <v>227.93</v>
      </c>
      <c r="X1560" s="41"/>
      <c r="Y1560" s="41"/>
      <c r="Z1560" s="6">
        <f>0</f>
        <v>0</v>
      </c>
      <c r="AA1560" s="6">
        <f t="shared" si="174"/>
        <v>227.93</v>
      </c>
      <c r="AB1560" t="e">
        <f>IF(ISBLANK(Table1[[#This Row],[FY2425_Cost]])=TRUE,#N/A,Table1[[#This Row],[FY2425_Cost]])</f>
        <v>#N/A</v>
      </c>
      <c r="AC1560" s="6" t="e">
        <f t="shared" si="175"/>
        <v>#N/A</v>
      </c>
      <c r="AD1560" s="6" t="e">
        <f>SUMIFS($AB$3:AB1560,$B$3:B1560,B1560)</f>
        <v>#N/A</v>
      </c>
      <c r="AE1560" s="6">
        <f t="shared" si="176"/>
        <v>4453.93725777698</v>
      </c>
      <c r="AF1560" s="6">
        <f t="shared" si="177"/>
        <v>4453.93725777698</v>
      </c>
      <c r="AG1560" s="6">
        <f>VLOOKUP(Table1[[#This Row],[PracticeCode]],$AP$3:$AS$345,4,FALSE)</f>
        <v>4453.93725777698</v>
      </c>
      <c r="AH1560" s="27">
        <f t="shared" si="178"/>
        <v>323652.77406512725</v>
      </c>
      <c r="AI1560" s="6" t="e">
        <f t="shared" si="180"/>
        <v>#N/A</v>
      </c>
    </row>
    <row r="1561" spans="1:35" x14ac:dyDescent="0.35">
      <c r="A1561" t="str">
        <f t="shared" si="179"/>
        <v>HMC Group: HestonGreat West RoadHounslowE85739Oct7</v>
      </c>
      <c r="B1561" s="41" t="s">
        <v>699</v>
      </c>
      <c r="C1561" s="41" t="s">
        <v>491</v>
      </c>
      <c r="D1561" s="41" t="s">
        <v>16</v>
      </c>
      <c r="E1561" s="41" t="s">
        <v>164</v>
      </c>
      <c r="F1561" s="41" t="s">
        <v>164</v>
      </c>
      <c r="G1561" s="41" t="s">
        <v>762</v>
      </c>
      <c r="H1561" s="41">
        <v>7</v>
      </c>
      <c r="I1561" s="41">
        <v>9897.6383506155107</v>
      </c>
      <c r="J1561" s="41">
        <v>581</v>
      </c>
      <c r="K1561" s="41">
        <v>0</v>
      </c>
      <c r="L1561" s="41">
        <v>11.561900000000001</v>
      </c>
      <c r="M1561" s="41">
        <v>0</v>
      </c>
      <c r="N1561" s="41">
        <v>0</v>
      </c>
      <c r="O1561" s="41">
        <v>2</v>
      </c>
      <c r="P1561" s="41">
        <v>0</v>
      </c>
      <c r="Q1561" s="41">
        <v>4.4999999999999998E-2</v>
      </c>
      <c r="R1561" s="41">
        <v>11096</v>
      </c>
      <c r="S1561" s="41">
        <v>198.61840000000001</v>
      </c>
      <c r="T1561" s="41">
        <v>12159</v>
      </c>
      <c r="U1561" s="41">
        <v>267.49799999999999</v>
      </c>
      <c r="V1561" s="41">
        <v>11677</v>
      </c>
      <c r="W1561" s="41">
        <v>210.18030000000002</v>
      </c>
      <c r="X1561" s="41">
        <v>12161</v>
      </c>
      <c r="Y1561" s="41">
        <v>267.54300000000001</v>
      </c>
      <c r="Z1561" s="6">
        <f>0</f>
        <v>0</v>
      </c>
      <c r="AA1561" s="6">
        <f t="shared" si="174"/>
        <v>210.18030000000002</v>
      </c>
      <c r="AB1561">
        <f>IF(ISBLANK(Table1[[#This Row],[FY2425_Cost]])=TRUE,#N/A,Table1[[#This Row],[FY2425_Cost]])</f>
        <v>267.54300000000001</v>
      </c>
      <c r="AC1561" s="6">
        <f t="shared" si="175"/>
        <v>57.36269999999999</v>
      </c>
      <c r="AD1561" s="6" t="e">
        <f>SUMIFS($AB$3:AB1561,$B$3:B1561,B1561)</f>
        <v>#N/A</v>
      </c>
      <c r="AE1561" s="6">
        <f t="shared" si="176"/>
        <v>4453.93725777698</v>
      </c>
      <c r="AF1561" s="6">
        <f t="shared" si="177"/>
        <v>4453.93725777698</v>
      </c>
      <c r="AG1561" s="6">
        <f>VLOOKUP(Table1[[#This Row],[PracticeCode]],$AP$3:$AS$345,4,FALSE)</f>
        <v>4453.93725777698</v>
      </c>
      <c r="AH1561" s="27">
        <f t="shared" si="178"/>
        <v>323652.77406512725</v>
      </c>
      <c r="AI1561" s="6" t="e">
        <f t="shared" si="180"/>
        <v>#N/A</v>
      </c>
    </row>
    <row r="1562" spans="1:35" x14ac:dyDescent="0.35">
      <c r="A1562" t="str">
        <f t="shared" si="179"/>
        <v>HMC Group: HestonGreat West RoadHounslowE85739Sep6</v>
      </c>
      <c r="B1562" s="41" t="s">
        <v>699</v>
      </c>
      <c r="C1562" s="41" t="s">
        <v>491</v>
      </c>
      <c r="D1562" s="41" t="s">
        <v>16</v>
      </c>
      <c r="E1562" s="41" t="s">
        <v>164</v>
      </c>
      <c r="F1562" s="41" t="s">
        <v>164</v>
      </c>
      <c r="G1562" s="41" t="s">
        <v>761</v>
      </c>
      <c r="H1562" s="41">
        <v>6</v>
      </c>
      <c r="I1562" s="41">
        <v>9897.6383506155107</v>
      </c>
      <c r="J1562" s="41">
        <v>679</v>
      </c>
      <c r="K1562" s="41">
        <v>0</v>
      </c>
      <c r="L1562" s="41">
        <v>13.5121</v>
      </c>
      <c r="M1562" s="41">
        <v>0</v>
      </c>
      <c r="N1562" s="41">
        <v>539</v>
      </c>
      <c r="O1562" s="41">
        <v>0</v>
      </c>
      <c r="P1562" s="41">
        <v>12.1275</v>
      </c>
      <c r="Q1562" s="41">
        <v>0</v>
      </c>
      <c r="R1562" s="41">
        <v>17146</v>
      </c>
      <c r="S1562" s="41">
        <v>306.91340000000002</v>
      </c>
      <c r="T1562" s="41">
        <v>15382</v>
      </c>
      <c r="U1562" s="41">
        <v>338.404</v>
      </c>
      <c r="V1562" s="41">
        <v>17825</v>
      </c>
      <c r="W1562" s="41">
        <v>320.4255</v>
      </c>
      <c r="X1562" s="41">
        <v>15921</v>
      </c>
      <c r="Y1562" s="41">
        <v>350.53149999999999</v>
      </c>
      <c r="Z1562" s="6">
        <f>0</f>
        <v>0</v>
      </c>
      <c r="AA1562" s="6">
        <f t="shared" si="174"/>
        <v>320.4255</v>
      </c>
      <c r="AB1562">
        <f>IF(ISBLANK(Table1[[#This Row],[FY2425_Cost]])=TRUE,#N/A,Table1[[#This Row],[FY2425_Cost]])</f>
        <v>350.53149999999999</v>
      </c>
      <c r="AC1562" s="6">
        <f t="shared" si="175"/>
        <v>30.105999999999995</v>
      </c>
      <c r="AD1562" s="6" t="e">
        <f>SUMIFS($AB$3:AB1562,$B$3:B1562,B1562)</f>
        <v>#N/A</v>
      </c>
      <c r="AE1562" s="6">
        <f t="shared" si="176"/>
        <v>4453.93725777698</v>
      </c>
      <c r="AF1562" s="6">
        <f t="shared" si="177"/>
        <v>4453.93725777698</v>
      </c>
      <c r="AG1562" s="6">
        <f>VLOOKUP(Table1[[#This Row],[PracticeCode]],$AP$3:$AS$345,4,FALSE)</f>
        <v>4453.93725777698</v>
      </c>
      <c r="AH1562" s="27">
        <f t="shared" si="178"/>
        <v>323652.77406512725</v>
      </c>
      <c r="AI1562" s="6" t="e">
        <f t="shared" si="180"/>
        <v>#N/A</v>
      </c>
    </row>
    <row r="1563" spans="1:35" x14ac:dyDescent="0.35">
      <c r="A1563" t="str">
        <f t="shared" si="179"/>
        <v>Holland Park SurgeryWest-Hill HealthWest LondonE87016Apr1</v>
      </c>
      <c r="B1563" s="41" t="s">
        <v>165</v>
      </c>
      <c r="C1563" s="41" t="s">
        <v>467</v>
      </c>
      <c r="D1563" s="41" t="s">
        <v>29</v>
      </c>
      <c r="E1563" s="41" t="s">
        <v>166</v>
      </c>
      <c r="F1563" s="41" t="s">
        <v>166</v>
      </c>
      <c r="G1563" s="41" t="s">
        <v>756</v>
      </c>
      <c r="H1563" s="41">
        <v>1</v>
      </c>
      <c r="I1563" s="41">
        <v>11006.2206628286</v>
      </c>
      <c r="J1563" s="41">
        <v>8686</v>
      </c>
      <c r="K1563" s="41">
        <v>0</v>
      </c>
      <c r="L1563" s="41">
        <v>160.691</v>
      </c>
      <c r="M1563" s="41">
        <v>0</v>
      </c>
      <c r="N1563" s="41">
        <v>5668</v>
      </c>
      <c r="O1563" s="41">
        <v>2</v>
      </c>
      <c r="P1563" s="41">
        <v>112.7932</v>
      </c>
      <c r="Q1563" s="41">
        <v>3.9800000000000002E-2</v>
      </c>
      <c r="R1563" s="41">
        <v>4194</v>
      </c>
      <c r="S1563" s="41">
        <v>75.072599999999994</v>
      </c>
      <c r="T1563" s="41">
        <v>10078</v>
      </c>
      <c r="U1563" s="41">
        <v>221.71600000000001</v>
      </c>
      <c r="V1563" s="41">
        <v>12880</v>
      </c>
      <c r="W1563" s="41">
        <v>235.7636</v>
      </c>
      <c r="X1563" s="41">
        <v>15748</v>
      </c>
      <c r="Y1563" s="41">
        <v>334.54899999999998</v>
      </c>
      <c r="Z1563" s="6">
        <f>0</f>
        <v>0</v>
      </c>
      <c r="AA1563" s="6">
        <f t="shared" si="174"/>
        <v>235.7636</v>
      </c>
      <c r="AB1563">
        <f>IF(ISBLANK(Table1[[#This Row],[FY2425_Cost]])=TRUE,#N/A,Table1[[#This Row],[FY2425_Cost]])</f>
        <v>334.54899999999998</v>
      </c>
      <c r="AC1563" s="6">
        <f t="shared" si="175"/>
        <v>98.785399999999981</v>
      </c>
      <c r="AD1563" s="6">
        <f>SUMIFS($AB$3:AB1563,$B$3:B1563,B1563)</f>
        <v>334.54899999999998</v>
      </c>
      <c r="AE1563" s="6">
        <f t="shared" si="176"/>
        <v>4952.7992982728701</v>
      </c>
      <c r="AF1563" s="6">
        <f t="shared" si="177"/>
        <v>4952.7992982728701</v>
      </c>
      <c r="AG1563" s="6">
        <f>VLOOKUP(Table1[[#This Row],[PracticeCode]],$AP$3:$AS$345,4,FALSE)</f>
        <v>4952.7992982728701</v>
      </c>
      <c r="AH1563" s="27">
        <f t="shared" si="178"/>
        <v>359903.41567449528</v>
      </c>
      <c r="AI1563" s="6">
        <f t="shared" si="180"/>
        <v>0</v>
      </c>
    </row>
    <row r="1564" spans="1:35" x14ac:dyDescent="0.35">
      <c r="A1564" t="str">
        <f t="shared" si="179"/>
        <v>Holland Park SurgeryWest-Hill HealthWest LondonE87016Aug5</v>
      </c>
      <c r="B1564" s="41" t="s">
        <v>165</v>
      </c>
      <c r="C1564" s="41" t="s">
        <v>467</v>
      </c>
      <c r="D1564" s="41" t="s">
        <v>29</v>
      </c>
      <c r="E1564" s="41" t="s">
        <v>166</v>
      </c>
      <c r="F1564" s="41" t="s">
        <v>166</v>
      </c>
      <c r="G1564" s="41" t="s">
        <v>760</v>
      </c>
      <c r="H1564" s="41">
        <v>5</v>
      </c>
      <c r="I1564" s="41">
        <v>11006.2206628286</v>
      </c>
      <c r="J1564" s="41">
        <v>4692</v>
      </c>
      <c r="K1564" s="41">
        <v>3</v>
      </c>
      <c r="L1564" s="41">
        <v>86.801999999999992</v>
      </c>
      <c r="M1564" s="41">
        <v>5.5499999999999994E-2</v>
      </c>
      <c r="N1564" s="41">
        <v>4450</v>
      </c>
      <c r="O1564" s="41">
        <v>16</v>
      </c>
      <c r="P1564" s="41">
        <v>88.555000000000007</v>
      </c>
      <c r="Q1564" s="41">
        <v>0.31840000000000002</v>
      </c>
      <c r="R1564" s="41">
        <v>9298</v>
      </c>
      <c r="S1564" s="41">
        <v>166.4342</v>
      </c>
      <c r="T1564" s="41">
        <v>8832</v>
      </c>
      <c r="U1564" s="41">
        <v>194.304</v>
      </c>
      <c r="V1564" s="41">
        <v>13993</v>
      </c>
      <c r="W1564" s="41">
        <v>253.29169999999999</v>
      </c>
      <c r="X1564" s="41">
        <v>13298</v>
      </c>
      <c r="Y1564" s="41">
        <v>283.17740000000003</v>
      </c>
      <c r="Z1564" s="6">
        <f>0</f>
        <v>0</v>
      </c>
      <c r="AA1564" s="6">
        <f t="shared" si="174"/>
        <v>253.29169999999999</v>
      </c>
      <c r="AB1564">
        <f>IF(ISBLANK(Table1[[#This Row],[FY2425_Cost]])=TRUE,#N/A,Table1[[#This Row],[FY2425_Cost]])</f>
        <v>283.17740000000003</v>
      </c>
      <c r="AC1564" s="6">
        <f t="shared" si="175"/>
        <v>29.885700000000043</v>
      </c>
      <c r="AD1564" s="6">
        <f>SUMIFS($AB$3:AB1564,$B$3:B1564,B1564)</f>
        <v>617.72640000000001</v>
      </c>
      <c r="AE1564" s="6">
        <f t="shared" si="176"/>
        <v>4952.7992982728701</v>
      </c>
      <c r="AF1564" s="6">
        <f t="shared" si="177"/>
        <v>4952.7992982728701</v>
      </c>
      <c r="AG1564" s="6">
        <f>VLOOKUP(Table1[[#This Row],[PracticeCode]],$AP$3:$AS$345,4,FALSE)</f>
        <v>4952.7992982728701</v>
      </c>
      <c r="AH1564" s="27">
        <f t="shared" si="178"/>
        <v>359903.41567449528</v>
      </c>
      <c r="AI1564" s="6">
        <f t="shared" si="180"/>
        <v>0</v>
      </c>
    </row>
    <row r="1565" spans="1:35" x14ac:dyDescent="0.35">
      <c r="A1565" t="str">
        <f t="shared" si="179"/>
        <v>Holland Park SurgeryWest-Hill HealthWest LondonE87016Dec9</v>
      </c>
      <c r="B1565" s="41" t="s">
        <v>165</v>
      </c>
      <c r="C1565" s="41" t="s">
        <v>467</v>
      </c>
      <c r="D1565" s="41" t="s">
        <v>29</v>
      </c>
      <c r="E1565" s="41" t="s">
        <v>166</v>
      </c>
      <c r="F1565" s="41" t="s">
        <v>166</v>
      </c>
      <c r="G1565" s="41" t="s">
        <v>764</v>
      </c>
      <c r="H1565" s="41">
        <v>9</v>
      </c>
      <c r="I1565" s="41">
        <v>11006.2206628286</v>
      </c>
      <c r="J1565" s="41">
        <v>3943</v>
      </c>
      <c r="K1565" s="41">
        <v>7</v>
      </c>
      <c r="L1565" s="41">
        <v>78.465699999999998</v>
      </c>
      <c r="M1565" s="41">
        <v>0.13930000000000001</v>
      </c>
      <c r="N1565" s="41"/>
      <c r="O1565" s="41"/>
      <c r="P1565" s="41"/>
      <c r="Q1565" s="41"/>
      <c r="R1565" s="41">
        <v>6240</v>
      </c>
      <c r="S1565" s="41">
        <v>111.696</v>
      </c>
      <c r="T1565" s="41"/>
      <c r="U1565" s="41"/>
      <c r="V1565" s="41">
        <v>10190</v>
      </c>
      <c r="W1565" s="41">
        <v>190.30099999999999</v>
      </c>
      <c r="X1565" s="41"/>
      <c r="Y1565" s="41"/>
      <c r="Z1565" s="6">
        <f>0</f>
        <v>0</v>
      </c>
      <c r="AA1565" s="6">
        <f t="shared" si="174"/>
        <v>190.30099999999999</v>
      </c>
      <c r="AB1565" t="e">
        <f>IF(ISBLANK(Table1[[#This Row],[FY2425_Cost]])=TRUE,#N/A,Table1[[#This Row],[FY2425_Cost]])</f>
        <v>#N/A</v>
      </c>
      <c r="AC1565" s="6" t="e">
        <f t="shared" si="175"/>
        <v>#N/A</v>
      </c>
      <c r="AD1565" s="6" t="e">
        <f>SUMIFS($AB$3:AB1565,$B$3:B1565,B1565)</f>
        <v>#N/A</v>
      </c>
      <c r="AE1565" s="6">
        <f t="shared" si="176"/>
        <v>4952.7992982728701</v>
      </c>
      <c r="AF1565" s="6">
        <f t="shared" si="177"/>
        <v>4952.7992982728701</v>
      </c>
      <c r="AG1565" s="6">
        <f>VLOOKUP(Table1[[#This Row],[PracticeCode]],$AP$3:$AS$345,4,FALSE)</f>
        <v>4952.7992982728701</v>
      </c>
      <c r="AH1565" s="27">
        <f t="shared" si="178"/>
        <v>359903.41567449528</v>
      </c>
      <c r="AI1565" s="6" t="e">
        <f t="shared" si="180"/>
        <v>#N/A</v>
      </c>
    </row>
    <row r="1566" spans="1:35" x14ac:dyDescent="0.35">
      <c r="A1566" t="str">
        <f t="shared" si="179"/>
        <v>Holland Park SurgeryWest-Hill HealthWest LondonE87016Feb11</v>
      </c>
      <c r="B1566" s="41" t="s">
        <v>165</v>
      </c>
      <c r="C1566" s="41" t="s">
        <v>467</v>
      </c>
      <c r="D1566" s="41" t="s">
        <v>29</v>
      </c>
      <c r="E1566" s="41" t="s">
        <v>166</v>
      </c>
      <c r="F1566" s="41" t="s">
        <v>166</v>
      </c>
      <c r="G1566" s="41" t="s">
        <v>766</v>
      </c>
      <c r="H1566" s="41">
        <v>11</v>
      </c>
      <c r="I1566" s="41">
        <v>11006.2206628286</v>
      </c>
      <c r="J1566" s="41">
        <v>5492</v>
      </c>
      <c r="K1566" s="41">
        <v>7</v>
      </c>
      <c r="L1566" s="41">
        <v>109.2908</v>
      </c>
      <c r="M1566" s="41">
        <v>0.13930000000000001</v>
      </c>
      <c r="N1566" s="41"/>
      <c r="O1566" s="41"/>
      <c r="P1566" s="41"/>
      <c r="Q1566" s="41"/>
      <c r="R1566" s="41">
        <v>11358</v>
      </c>
      <c r="S1566" s="41">
        <v>203.3082</v>
      </c>
      <c r="T1566" s="41"/>
      <c r="U1566" s="41"/>
      <c r="V1566" s="41">
        <v>16857</v>
      </c>
      <c r="W1566" s="41">
        <v>312.73829999999998</v>
      </c>
      <c r="X1566" s="41"/>
      <c r="Y1566" s="41"/>
      <c r="Z1566" s="6">
        <f>0</f>
        <v>0</v>
      </c>
      <c r="AA1566" s="6">
        <f t="shared" si="174"/>
        <v>312.73829999999998</v>
      </c>
      <c r="AB1566" t="e">
        <f>IF(ISBLANK(Table1[[#This Row],[FY2425_Cost]])=TRUE,#N/A,Table1[[#This Row],[FY2425_Cost]])</f>
        <v>#N/A</v>
      </c>
      <c r="AC1566" s="6" t="e">
        <f t="shared" si="175"/>
        <v>#N/A</v>
      </c>
      <c r="AD1566" s="6" t="e">
        <f>SUMIFS($AB$3:AB1566,$B$3:B1566,B1566)</f>
        <v>#N/A</v>
      </c>
      <c r="AE1566" s="6">
        <f t="shared" si="176"/>
        <v>4952.7992982728701</v>
      </c>
      <c r="AF1566" s="6">
        <f t="shared" si="177"/>
        <v>4952.7992982728701</v>
      </c>
      <c r="AG1566" s="6">
        <f>VLOOKUP(Table1[[#This Row],[PracticeCode]],$AP$3:$AS$345,4,FALSE)</f>
        <v>4952.7992982728701</v>
      </c>
      <c r="AH1566" s="27">
        <f t="shared" si="178"/>
        <v>359903.41567449528</v>
      </c>
      <c r="AI1566" s="6" t="e">
        <f t="shared" si="180"/>
        <v>#N/A</v>
      </c>
    </row>
    <row r="1567" spans="1:35" x14ac:dyDescent="0.35">
      <c r="A1567" t="str">
        <f t="shared" si="179"/>
        <v>Holland Park SurgeryWest-Hill HealthWest LondonE87016Jan10</v>
      </c>
      <c r="B1567" s="41" t="s">
        <v>165</v>
      </c>
      <c r="C1567" s="41" t="s">
        <v>467</v>
      </c>
      <c r="D1567" s="41" t="s">
        <v>29</v>
      </c>
      <c r="E1567" s="41" t="s">
        <v>166</v>
      </c>
      <c r="F1567" s="41" t="s">
        <v>166</v>
      </c>
      <c r="G1567" s="41" t="s">
        <v>765</v>
      </c>
      <c r="H1567" s="41">
        <v>10</v>
      </c>
      <c r="I1567" s="41">
        <v>11006.2206628286</v>
      </c>
      <c r="J1567" s="41">
        <v>5544</v>
      </c>
      <c r="K1567" s="41">
        <v>3</v>
      </c>
      <c r="L1567" s="41">
        <v>110.32560000000001</v>
      </c>
      <c r="M1567" s="41">
        <v>5.9700000000000003E-2</v>
      </c>
      <c r="N1567" s="41"/>
      <c r="O1567" s="41"/>
      <c r="P1567" s="41"/>
      <c r="Q1567" s="41"/>
      <c r="R1567" s="41">
        <v>17772</v>
      </c>
      <c r="S1567" s="41">
        <v>318.11880000000002</v>
      </c>
      <c r="T1567" s="41"/>
      <c r="U1567" s="41"/>
      <c r="V1567" s="41">
        <v>23319</v>
      </c>
      <c r="W1567" s="41">
        <v>428.50410000000005</v>
      </c>
      <c r="X1567" s="41"/>
      <c r="Y1567" s="41"/>
      <c r="Z1567" s="6">
        <f>0</f>
        <v>0</v>
      </c>
      <c r="AA1567" s="6">
        <f t="shared" si="174"/>
        <v>428.50410000000005</v>
      </c>
      <c r="AB1567" t="e">
        <f>IF(ISBLANK(Table1[[#This Row],[FY2425_Cost]])=TRUE,#N/A,Table1[[#This Row],[FY2425_Cost]])</f>
        <v>#N/A</v>
      </c>
      <c r="AC1567" s="6" t="e">
        <f t="shared" si="175"/>
        <v>#N/A</v>
      </c>
      <c r="AD1567" s="6" t="e">
        <f>SUMIFS($AB$3:AB1567,$B$3:B1567,B1567)</f>
        <v>#N/A</v>
      </c>
      <c r="AE1567" s="6">
        <f t="shared" si="176"/>
        <v>4952.7992982728701</v>
      </c>
      <c r="AF1567" s="6">
        <f t="shared" si="177"/>
        <v>4952.7992982728701</v>
      </c>
      <c r="AG1567" s="6">
        <f>VLOOKUP(Table1[[#This Row],[PracticeCode]],$AP$3:$AS$345,4,FALSE)</f>
        <v>4952.7992982728701</v>
      </c>
      <c r="AH1567" s="27">
        <f t="shared" si="178"/>
        <v>359903.41567449528</v>
      </c>
      <c r="AI1567" s="6" t="e">
        <f t="shared" si="180"/>
        <v>#N/A</v>
      </c>
    </row>
    <row r="1568" spans="1:35" x14ac:dyDescent="0.35">
      <c r="A1568" t="str">
        <f t="shared" si="179"/>
        <v>Holland Park SurgeryWest-Hill HealthWest LondonE87016Jul4</v>
      </c>
      <c r="B1568" s="41" t="s">
        <v>165</v>
      </c>
      <c r="C1568" s="41" t="s">
        <v>467</v>
      </c>
      <c r="D1568" s="41" t="s">
        <v>29</v>
      </c>
      <c r="E1568" s="41" t="s">
        <v>166</v>
      </c>
      <c r="F1568" s="41" t="s">
        <v>166</v>
      </c>
      <c r="G1568" s="41" t="s">
        <v>759</v>
      </c>
      <c r="H1568" s="41">
        <v>4</v>
      </c>
      <c r="I1568" s="41">
        <v>11006.2206628286</v>
      </c>
      <c r="J1568" s="41">
        <v>4439</v>
      </c>
      <c r="K1568" s="41">
        <v>20</v>
      </c>
      <c r="L1568" s="41">
        <v>82.121499999999997</v>
      </c>
      <c r="M1568" s="41">
        <v>0.37</v>
      </c>
      <c r="N1568" s="41">
        <v>5041</v>
      </c>
      <c r="O1568" s="41">
        <v>47</v>
      </c>
      <c r="P1568" s="41">
        <v>100.3159</v>
      </c>
      <c r="Q1568" s="41">
        <v>0.93530000000000002</v>
      </c>
      <c r="R1568" s="41">
        <v>7499</v>
      </c>
      <c r="S1568" s="41">
        <v>134.2321</v>
      </c>
      <c r="T1568" s="41">
        <v>15142</v>
      </c>
      <c r="U1568" s="41">
        <v>333.12400000000002</v>
      </c>
      <c r="V1568" s="41">
        <v>11958</v>
      </c>
      <c r="W1568" s="41">
        <v>216.7236</v>
      </c>
      <c r="X1568" s="41">
        <v>20230</v>
      </c>
      <c r="Y1568" s="41">
        <v>434.37520000000001</v>
      </c>
      <c r="Z1568" s="6">
        <f>0</f>
        <v>0</v>
      </c>
      <c r="AA1568" s="6">
        <f t="shared" si="174"/>
        <v>216.7236</v>
      </c>
      <c r="AB1568">
        <f>IF(ISBLANK(Table1[[#This Row],[FY2425_Cost]])=TRUE,#N/A,Table1[[#This Row],[FY2425_Cost]])</f>
        <v>434.37520000000001</v>
      </c>
      <c r="AC1568" s="6">
        <f t="shared" si="175"/>
        <v>217.6516</v>
      </c>
      <c r="AD1568" s="6" t="e">
        <f>SUMIFS($AB$3:AB1568,$B$3:B1568,B1568)</f>
        <v>#N/A</v>
      </c>
      <c r="AE1568" s="6">
        <f t="shared" si="176"/>
        <v>4952.7992982728701</v>
      </c>
      <c r="AF1568" s="6">
        <f t="shared" si="177"/>
        <v>4952.7992982728701</v>
      </c>
      <c r="AG1568" s="6">
        <f>VLOOKUP(Table1[[#This Row],[PracticeCode]],$AP$3:$AS$345,4,FALSE)</f>
        <v>4952.7992982728701</v>
      </c>
      <c r="AH1568" s="27">
        <f t="shared" si="178"/>
        <v>359903.41567449528</v>
      </c>
      <c r="AI1568" s="6" t="e">
        <f t="shared" si="180"/>
        <v>#N/A</v>
      </c>
    </row>
    <row r="1569" spans="1:35" x14ac:dyDescent="0.35">
      <c r="A1569" t="str">
        <f t="shared" si="179"/>
        <v>Holland Park SurgeryWest-Hill HealthWest LondonE87016Jun3</v>
      </c>
      <c r="B1569" s="41" t="s">
        <v>165</v>
      </c>
      <c r="C1569" s="41" t="s">
        <v>467</v>
      </c>
      <c r="D1569" s="41" t="s">
        <v>29</v>
      </c>
      <c r="E1569" s="41" t="s">
        <v>166</v>
      </c>
      <c r="F1569" s="41" t="s">
        <v>166</v>
      </c>
      <c r="G1569" s="41" t="s">
        <v>758</v>
      </c>
      <c r="H1569" s="41">
        <v>3</v>
      </c>
      <c r="I1569" s="41">
        <v>11006.2206628286</v>
      </c>
      <c r="J1569" s="41">
        <v>6982</v>
      </c>
      <c r="K1569" s="41">
        <v>0</v>
      </c>
      <c r="L1569" s="41">
        <v>129.167</v>
      </c>
      <c r="M1569" s="41">
        <v>0</v>
      </c>
      <c r="N1569" s="41">
        <v>4587</v>
      </c>
      <c r="O1569" s="41">
        <v>16</v>
      </c>
      <c r="P1569" s="41">
        <v>91.281300000000002</v>
      </c>
      <c r="Q1569" s="41">
        <v>0.31840000000000002</v>
      </c>
      <c r="R1569" s="41">
        <v>10305</v>
      </c>
      <c r="S1569" s="41">
        <v>184.45949999999999</v>
      </c>
      <c r="T1569" s="41">
        <v>11318</v>
      </c>
      <c r="U1569" s="41">
        <v>248.99600000000001</v>
      </c>
      <c r="V1569" s="41">
        <v>17287</v>
      </c>
      <c r="W1569" s="41">
        <v>313.62649999999996</v>
      </c>
      <c r="X1569" s="41">
        <v>15921</v>
      </c>
      <c r="Y1569" s="41">
        <v>340.59570000000002</v>
      </c>
      <c r="Z1569" s="6">
        <f>0</f>
        <v>0</v>
      </c>
      <c r="AA1569" s="6">
        <f t="shared" si="174"/>
        <v>313.62649999999996</v>
      </c>
      <c r="AB1569">
        <f>IF(ISBLANK(Table1[[#This Row],[FY2425_Cost]])=TRUE,#N/A,Table1[[#This Row],[FY2425_Cost]])</f>
        <v>340.59570000000002</v>
      </c>
      <c r="AC1569" s="6">
        <f t="shared" si="175"/>
        <v>26.969200000000058</v>
      </c>
      <c r="AD1569" s="6" t="e">
        <f>SUMIFS($AB$3:AB1569,$B$3:B1569,B1569)</f>
        <v>#N/A</v>
      </c>
      <c r="AE1569" s="6">
        <f t="shared" si="176"/>
        <v>4952.7992982728701</v>
      </c>
      <c r="AF1569" s="6">
        <f t="shared" si="177"/>
        <v>4952.7992982728701</v>
      </c>
      <c r="AG1569" s="6">
        <f>VLOOKUP(Table1[[#This Row],[PracticeCode]],$AP$3:$AS$345,4,FALSE)</f>
        <v>4952.7992982728701</v>
      </c>
      <c r="AH1569" s="27">
        <f t="shared" si="178"/>
        <v>359903.41567449528</v>
      </c>
      <c r="AI1569" s="6" t="e">
        <f t="shared" si="180"/>
        <v>#N/A</v>
      </c>
    </row>
    <row r="1570" spans="1:35" x14ac:dyDescent="0.35">
      <c r="A1570" t="str">
        <f t="shared" si="179"/>
        <v>Holland Park SurgeryWest-Hill HealthWest LondonE87016Mar12</v>
      </c>
      <c r="B1570" s="41" t="s">
        <v>165</v>
      </c>
      <c r="C1570" s="41" t="s">
        <v>467</v>
      </c>
      <c r="D1570" s="41" t="s">
        <v>29</v>
      </c>
      <c r="E1570" s="41" t="s">
        <v>166</v>
      </c>
      <c r="F1570" s="41" t="s">
        <v>166</v>
      </c>
      <c r="G1570" s="41" t="s">
        <v>767</v>
      </c>
      <c r="H1570" s="41">
        <v>12</v>
      </c>
      <c r="I1570" s="41">
        <v>11006.2206628286</v>
      </c>
      <c r="J1570" s="41">
        <v>6690</v>
      </c>
      <c r="K1570" s="41">
        <v>2</v>
      </c>
      <c r="L1570" s="41">
        <v>133.131</v>
      </c>
      <c r="M1570" s="41">
        <v>3.9800000000000002E-2</v>
      </c>
      <c r="N1570" s="41"/>
      <c r="O1570" s="41"/>
      <c r="P1570" s="41"/>
      <c r="Q1570" s="41"/>
      <c r="R1570" s="41">
        <v>8026</v>
      </c>
      <c r="S1570" s="41">
        <v>143.66540000000001</v>
      </c>
      <c r="T1570" s="41"/>
      <c r="U1570" s="41"/>
      <c r="V1570" s="41">
        <v>14718</v>
      </c>
      <c r="W1570" s="41">
        <v>276.83620000000002</v>
      </c>
      <c r="X1570" s="41"/>
      <c r="Y1570" s="41"/>
      <c r="Z1570" s="6">
        <f>0</f>
        <v>0</v>
      </c>
      <c r="AA1570" s="6">
        <f t="shared" si="174"/>
        <v>276.83620000000002</v>
      </c>
      <c r="AB1570" t="e">
        <f>IF(ISBLANK(Table1[[#This Row],[FY2425_Cost]])=TRUE,#N/A,Table1[[#This Row],[FY2425_Cost]])</f>
        <v>#N/A</v>
      </c>
      <c r="AC1570" s="6" t="e">
        <f t="shared" si="175"/>
        <v>#N/A</v>
      </c>
      <c r="AD1570" s="6" t="e">
        <f>SUMIFS($AB$3:AB1570,$B$3:B1570,B1570)</f>
        <v>#N/A</v>
      </c>
      <c r="AE1570" s="6">
        <f t="shared" si="176"/>
        <v>4952.7992982728701</v>
      </c>
      <c r="AF1570" s="6">
        <f t="shared" si="177"/>
        <v>4952.7992982728701</v>
      </c>
      <c r="AG1570" s="6">
        <f>VLOOKUP(Table1[[#This Row],[PracticeCode]],$AP$3:$AS$345,4,FALSE)</f>
        <v>4952.7992982728701</v>
      </c>
      <c r="AH1570" s="27">
        <f t="shared" si="178"/>
        <v>359903.41567449528</v>
      </c>
      <c r="AI1570" s="6" t="e">
        <f t="shared" si="180"/>
        <v>#N/A</v>
      </c>
    </row>
    <row r="1571" spans="1:35" x14ac:dyDescent="0.35">
      <c r="A1571" t="str">
        <f t="shared" si="179"/>
        <v>Holland Park SurgeryWest-Hill HealthWest LondonE87016May2</v>
      </c>
      <c r="B1571" s="41" t="s">
        <v>165</v>
      </c>
      <c r="C1571" s="41" t="s">
        <v>467</v>
      </c>
      <c r="D1571" s="41" t="s">
        <v>29</v>
      </c>
      <c r="E1571" s="41" t="s">
        <v>166</v>
      </c>
      <c r="F1571" s="41" t="s">
        <v>166</v>
      </c>
      <c r="G1571" s="41" t="s">
        <v>757</v>
      </c>
      <c r="H1571" s="41">
        <v>2</v>
      </c>
      <c r="I1571" s="41">
        <v>11006.2206628286</v>
      </c>
      <c r="J1571" s="41">
        <v>5756</v>
      </c>
      <c r="K1571" s="41">
        <v>17</v>
      </c>
      <c r="L1571" s="41">
        <v>106.48599999999999</v>
      </c>
      <c r="M1571" s="41">
        <v>0.3145</v>
      </c>
      <c r="N1571" s="41">
        <v>4139</v>
      </c>
      <c r="O1571" s="41">
        <v>23</v>
      </c>
      <c r="P1571" s="41">
        <v>82.366100000000003</v>
      </c>
      <c r="Q1571" s="41">
        <v>0.4577</v>
      </c>
      <c r="R1571" s="41">
        <v>4996</v>
      </c>
      <c r="S1571" s="41">
        <v>89.428399999999996</v>
      </c>
      <c r="T1571" s="41">
        <v>15389</v>
      </c>
      <c r="U1571" s="41">
        <v>338.55799999999999</v>
      </c>
      <c r="V1571" s="41">
        <v>10769</v>
      </c>
      <c r="W1571" s="41">
        <v>196.22889999999998</v>
      </c>
      <c r="X1571" s="41">
        <v>19551</v>
      </c>
      <c r="Y1571" s="41">
        <v>421.3818</v>
      </c>
      <c r="Z1571" s="6">
        <f>0</f>
        <v>0</v>
      </c>
      <c r="AA1571" s="6">
        <f t="shared" si="174"/>
        <v>196.22889999999998</v>
      </c>
      <c r="AB1571">
        <f>IF(ISBLANK(Table1[[#This Row],[FY2425_Cost]])=TRUE,#N/A,Table1[[#This Row],[FY2425_Cost]])</f>
        <v>421.3818</v>
      </c>
      <c r="AC1571" s="6">
        <f t="shared" si="175"/>
        <v>225.15290000000002</v>
      </c>
      <c r="AD1571" s="6" t="e">
        <f>SUMIFS($AB$3:AB1571,$B$3:B1571,B1571)</f>
        <v>#N/A</v>
      </c>
      <c r="AE1571" s="6">
        <f t="shared" si="176"/>
        <v>4952.7992982728701</v>
      </c>
      <c r="AF1571" s="6">
        <f t="shared" si="177"/>
        <v>4952.7992982728701</v>
      </c>
      <c r="AG1571" s="6">
        <f>VLOOKUP(Table1[[#This Row],[PracticeCode]],$AP$3:$AS$345,4,FALSE)</f>
        <v>4952.7992982728701</v>
      </c>
      <c r="AH1571" s="27">
        <f t="shared" si="178"/>
        <v>359903.41567449528</v>
      </c>
      <c r="AI1571" s="6" t="e">
        <f t="shared" si="180"/>
        <v>#N/A</v>
      </c>
    </row>
    <row r="1572" spans="1:35" x14ac:dyDescent="0.35">
      <c r="A1572" t="str">
        <f t="shared" si="179"/>
        <v>Holland Park SurgeryWest-Hill HealthWest LondonE87016Nov8</v>
      </c>
      <c r="B1572" s="41" t="s">
        <v>165</v>
      </c>
      <c r="C1572" s="41" t="s">
        <v>467</v>
      </c>
      <c r="D1572" s="41" t="s">
        <v>29</v>
      </c>
      <c r="E1572" s="41" t="s">
        <v>166</v>
      </c>
      <c r="F1572" s="41" t="s">
        <v>166</v>
      </c>
      <c r="G1572" s="41" t="s">
        <v>763</v>
      </c>
      <c r="H1572" s="41">
        <v>8</v>
      </c>
      <c r="I1572" s="41">
        <v>11006.2206628286</v>
      </c>
      <c r="J1572" s="41">
        <v>6374</v>
      </c>
      <c r="K1572" s="41">
        <v>26</v>
      </c>
      <c r="L1572" s="41">
        <v>126.8426</v>
      </c>
      <c r="M1572" s="41">
        <v>0.51740000000000008</v>
      </c>
      <c r="N1572" s="41"/>
      <c r="O1572" s="41"/>
      <c r="P1572" s="41"/>
      <c r="Q1572" s="41"/>
      <c r="R1572" s="41">
        <v>18330</v>
      </c>
      <c r="S1572" s="41">
        <v>328.10700000000003</v>
      </c>
      <c r="T1572" s="41"/>
      <c r="U1572" s="41"/>
      <c r="V1572" s="41">
        <v>24730</v>
      </c>
      <c r="W1572" s="41">
        <v>455.46700000000004</v>
      </c>
      <c r="X1572" s="41"/>
      <c r="Y1572" s="41"/>
      <c r="Z1572" s="6">
        <f>0</f>
        <v>0</v>
      </c>
      <c r="AA1572" s="6">
        <f t="shared" si="174"/>
        <v>455.46700000000004</v>
      </c>
      <c r="AB1572" t="e">
        <f>IF(ISBLANK(Table1[[#This Row],[FY2425_Cost]])=TRUE,#N/A,Table1[[#This Row],[FY2425_Cost]])</f>
        <v>#N/A</v>
      </c>
      <c r="AC1572" s="6" t="e">
        <f t="shared" si="175"/>
        <v>#N/A</v>
      </c>
      <c r="AD1572" s="6" t="e">
        <f>SUMIFS($AB$3:AB1572,$B$3:B1572,B1572)</f>
        <v>#N/A</v>
      </c>
      <c r="AE1572" s="6">
        <f t="shared" si="176"/>
        <v>4952.7992982728701</v>
      </c>
      <c r="AF1572" s="6">
        <f t="shared" si="177"/>
        <v>4952.7992982728701</v>
      </c>
      <c r="AG1572" s="6">
        <f>VLOOKUP(Table1[[#This Row],[PracticeCode]],$AP$3:$AS$345,4,FALSE)</f>
        <v>4952.7992982728701</v>
      </c>
      <c r="AH1572" s="27">
        <f t="shared" si="178"/>
        <v>359903.41567449528</v>
      </c>
      <c r="AI1572" s="6" t="e">
        <f t="shared" si="180"/>
        <v>#N/A</v>
      </c>
    </row>
    <row r="1573" spans="1:35" x14ac:dyDescent="0.35">
      <c r="A1573" t="str">
        <f t="shared" si="179"/>
        <v>Holland Park SurgeryWest-Hill HealthWest LondonE87016Oct7</v>
      </c>
      <c r="B1573" s="41" t="s">
        <v>165</v>
      </c>
      <c r="C1573" s="41" t="s">
        <v>467</v>
      </c>
      <c r="D1573" s="41" t="s">
        <v>29</v>
      </c>
      <c r="E1573" s="41" t="s">
        <v>166</v>
      </c>
      <c r="F1573" s="41" t="s">
        <v>166</v>
      </c>
      <c r="G1573" s="41" t="s">
        <v>762</v>
      </c>
      <c r="H1573" s="41">
        <v>7</v>
      </c>
      <c r="I1573" s="41">
        <v>11006.2206628286</v>
      </c>
      <c r="J1573" s="41">
        <v>7138</v>
      </c>
      <c r="K1573" s="41">
        <v>14</v>
      </c>
      <c r="L1573" s="41">
        <v>142.0462</v>
      </c>
      <c r="M1573" s="41">
        <v>0.27860000000000001</v>
      </c>
      <c r="N1573" s="41">
        <v>0</v>
      </c>
      <c r="O1573" s="41">
        <v>66</v>
      </c>
      <c r="P1573" s="41">
        <v>0</v>
      </c>
      <c r="Q1573" s="41">
        <v>1.4849999999999999</v>
      </c>
      <c r="R1573" s="41">
        <v>29782</v>
      </c>
      <c r="S1573" s="41">
        <v>533.09780000000001</v>
      </c>
      <c r="T1573" s="41">
        <v>38739</v>
      </c>
      <c r="U1573" s="41">
        <v>852.25800000000004</v>
      </c>
      <c r="V1573" s="41">
        <v>36934</v>
      </c>
      <c r="W1573" s="41">
        <v>675.42259999999999</v>
      </c>
      <c r="X1573" s="41">
        <v>38805</v>
      </c>
      <c r="Y1573" s="41">
        <v>853.74300000000005</v>
      </c>
      <c r="Z1573" s="6">
        <f>0</f>
        <v>0</v>
      </c>
      <c r="AA1573" s="6">
        <f t="shared" si="174"/>
        <v>675.42259999999999</v>
      </c>
      <c r="AB1573">
        <f>IF(ISBLANK(Table1[[#This Row],[FY2425_Cost]])=TRUE,#N/A,Table1[[#This Row],[FY2425_Cost]])</f>
        <v>853.74300000000005</v>
      </c>
      <c r="AC1573" s="6">
        <f t="shared" si="175"/>
        <v>178.32040000000006</v>
      </c>
      <c r="AD1573" s="6" t="e">
        <f>SUMIFS($AB$3:AB1573,$B$3:B1573,B1573)</f>
        <v>#N/A</v>
      </c>
      <c r="AE1573" s="6">
        <f t="shared" si="176"/>
        <v>4952.7992982728701</v>
      </c>
      <c r="AF1573" s="6">
        <f t="shared" si="177"/>
        <v>4952.7992982728701</v>
      </c>
      <c r="AG1573" s="6">
        <f>VLOOKUP(Table1[[#This Row],[PracticeCode]],$AP$3:$AS$345,4,FALSE)</f>
        <v>4952.7992982728701</v>
      </c>
      <c r="AH1573" s="27">
        <f t="shared" si="178"/>
        <v>359903.41567449528</v>
      </c>
      <c r="AI1573" s="6" t="e">
        <f t="shared" si="180"/>
        <v>#N/A</v>
      </c>
    </row>
    <row r="1574" spans="1:35" x14ac:dyDescent="0.35">
      <c r="A1574" t="str">
        <f t="shared" si="179"/>
        <v>Holland Park SurgeryWest-Hill HealthWest LondonE87016Sep6</v>
      </c>
      <c r="B1574" s="41" t="s">
        <v>165</v>
      </c>
      <c r="C1574" s="41" t="s">
        <v>467</v>
      </c>
      <c r="D1574" s="41" t="s">
        <v>29</v>
      </c>
      <c r="E1574" s="41" t="s">
        <v>166</v>
      </c>
      <c r="F1574" s="41" t="s">
        <v>166</v>
      </c>
      <c r="G1574" s="41" t="s">
        <v>761</v>
      </c>
      <c r="H1574" s="41">
        <v>6</v>
      </c>
      <c r="I1574" s="41">
        <v>11006.2206628286</v>
      </c>
      <c r="J1574" s="41">
        <v>17252</v>
      </c>
      <c r="K1574" s="41">
        <v>10</v>
      </c>
      <c r="L1574" s="41">
        <v>343.31479999999999</v>
      </c>
      <c r="M1574" s="41">
        <v>0.19900000000000001</v>
      </c>
      <c r="N1574" s="41">
        <v>4938</v>
      </c>
      <c r="O1574" s="41">
        <v>44</v>
      </c>
      <c r="P1574" s="41">
        <v>111.10499999999999</v>
      </c>
      <c r="Q1574" s="41">
        <v>0.99</v>
      </c>
      <c r="R1574" s="41">
        <v>23492</v>
      </c>
      <c r="S1574" s="41">
        <v>420.5068</v>
      </c>
      <c r="T1574" s="41">
        <v>23091</v>
      </c>
      <c r="U1574" s="41">
        <v>508.00200000000001</v>
      </c>
      <c r="V1574" s="41">
        <v>40754</v>
      </c>
      <c r="W1574" s="41">
        <v>764.02060000000006</v>
      </c>
      <c r="X1574" s="41">
        <v>28073</v>
      </c>
      <c r="Y1574" s="41">
        <v>620.09699999999998</v>
      </c>
      <c r="Z1574" s="6">
        <f>0</f>
        <v>0</v>
      </c>
      <c r="AA1574" s="6">
        <f t="shared" si="174"/>
        <v>764.02060000000006</v>
      </c>
      <c r="AB1574">
        <f>IF(ISBLANK(Table1[[#This Row],[FY2425_Cost]])=TRUE,#N/A,Table1[[#This Row],[FY2425_Cost]])</f>
        <v>620.09699999999998</v>
      </c>
      <c r="AC1574" s="6">
        <f t="shared" si="175"/>
        <v>-143.92360000000008</v>
      </c>
      <c r="AD1574" s="6" t="e">
        <f>SUMIFS($AB$3:AB1574,$B$3:B1574,B1574)</f>
        <v>#N/A</v>
      </c>
      <c r="AE1574" s="6">
        <f t="shared" si="176"/>
        <v>4952.7992982728701</v>
      </c>
      <c r="AF1574" s="6">
        <f t="shared" si="177"/>
        <v>4952.7992982728701</v>
      </c>
      <c r="AG1574" s="6">
        <f>VLOOKUP(Table1[[#This Row],[PracticeCode]],$AP$3:$AS$345,4,FALSE)</f>
        <v>4952.7992982728701</v>
      </c>
      <c r="AH1574" s="27">
        <f t="shared" si="178"/>
        <v>359903.41567449528</v>
      </c>
      <c r="AI1574" s="6" t="e">
        <f t="shared" si="180"/>
        <v>#N/A</v>
      </c>
    </row>
    <row r="1575" spans="1:35" x14ac:dyDescent="0.35">
      <c r="A1575" t="str">
        <f t="shared" si="179"/>
        <v>Holly Road Medical CentreChiswickHounslowE85658Apr1</v>
      </c>
      <c r="B1575" s="41" t="s">
        <v>167</v>
      </c>
      <c r="C1575" s="41" t="s">
        <v>534</v>
      </c>
      <c r="D1575" s="41" t="s">
        <v>16</v>
      </c>
      <c r="E1575" s="41" t="s">
        <v>168</v>
      </c>
      <c r="F1575" s="41" t="s">
        <v>168</v>
      </c>
      <c r="G1575" s="41" t="s">
        <v>756</v>
      </c>
      <c r="H1575" s="41">
        <v>1</v>
      </c>
      <c r="I1575" s="41">
        <v>3699.6267495866</v>
      </c>
      <c r="J1575" s="41">
        <v>113</v>
      </c>
      <c r="K1575" s="41">
        <v>0</v>
      </c>
      <c r="L1575" s="41">
        <v>2.0905</v>
      </c>
      <c r="M1575" s="41">
        <v>0</v>
      </c>
      <c r="N1575" s="41">
        <v>620</v>
      </c>
      <c r="O1575" s="41">
        <v>0</v>
      </c>
      <c r="P1575" s="41">
        <v>12.338000000000001</v>
      </c>
      <c r="Q1575" s="41">
        <v>0</v>
      </c>
      <c r="R1575" s="41">
        <v>842</v>
      </c>
      <c r="S1575" s="41">
        <v>15.0718</v>
      </c>
      <c r="T1575" s="41">
        <v>2361</v>
      </c>
      <c r="U1575" s="41">
        <v>51.942</v>
      </c>
      <c r="V1575" s="41">
        <v>955</v>
      </c>
      <c r="W1575" s="41">
        <v>17.162299999999998</v>
      </c>
      <c r="X1575" s="41">
        <v>2981</v>
      </c>
      <c r="Y1575" s="41">
        <v>64.28</v>
      </c>
      <c r="Z1575" s="6">
        <f>0</f>
        <v>0</v>
      </c>
      <c r="AA1575" s="6">
        <f t="shared" si="174"/>
        <v>17.162299999999998</v>
      </c>
      <c r="AB1575">
        <f>IF(ISBLANK(Table1[[#This Row],[FY2425_Cost]])=TRUE,#N/A,Table1[[#This Row],[FY2425_Cost]])</f>
        <v>64.28</v>
      </c>
      <c r="AC1575" s="6">
        <f t="shared" si="175"/>
        <v>47.117699999999999</v>
      </c>
      <c r="AD1575" s="6">
        <f>SUMIFS($AB$3:AB1575,$B$3:B1575,B1575)</f>
        <v>64.28</v>
      </c>
      <c r="AE1575" s="6">
        <f t="shared" si="176"/>
        <v>1664.83203731397</v>
      </c>
      <c r="AF1575" s="6">
        <f t="shared" si="177"/>
        <v>1664.83203731397</v>
      </c>
      <c r="AG1575" s="6">
        <f>VLOOKUP(Table1[[#This Row],[PracticeCode]],$AP$3:$AS$345,4,FALSE)</f>
        <v>1664.83203731397</v>
      </c>
      <c r="AH1575" s="27">
        <f t="shared" si="178"/>
        <v>120977.79471148182</v>
      </c>
      <c r="AI1575" s="6">
        <f t="shared" si="180"/>
        <v>0</v>
      </c>
    </row>
    <row r="1576" spans="1:35" x14ac:dyDescent="0.35">
      <c r="A1576" t="str">
        <f t="shared" si="179"/>
        <v>Holly Road Medical CentreChiswickHounslowE85658Aug5</v>
      </c>
      <c r="B1576" s="41" t="s">
        <v>167</v>
      </c>
      <c r="C1576" s="41" t="s">
        <v>534</v>
      </c>
      <c r="D1576" s="41" t="s">
        <v>16</v>
      </c>
      <c r="E1576" s="41" t="s">
        <v>168</v>
      </c>
      <c r="F1576" s="41" t="s">
        <v>168</v>
      </c>
      <c r="G1576" s="41" t="s">
        <v>760</v>
      </c>
      <c r="H1576" s="41">
        <v>5</v>
      </c>
      <c r="I1576" s="41">
        <v>3699.6267495866</v>
      </c>
      <c r="J1576" s="41">
        <v>300</v>
      </c>
      <c r="K1576" s="41">
        <v>4</v>
      </c>
      <c r="L1576" s="41">
        <v>5.55</v>
      </c>
      <c r="M1576" s="41">
        <v>7.3999999999999996E-2</v>
      </c>
      <c r="N1576" s="41">
        <v>614</v>
      </c>
      <c r="O1576" s="41">
        <v>273</v>
      </c>
      <c r="P1576" s="41">
        <v>12.2186</v>
      </c>
      <c r="Q1576" s="41">
        <v>5.4327000000000005</v>
      </c>
      <c r="R1576" s="41">
        <v>1853</v>
      </c>
      <c r="S1576" s="41">
        <v>33.168700000000001</v>
      </c>
      <c r="T1576" s="41">
        <v>2013</v>
      </c>
      <c r="U1576" s="41">
        <v>44.286000000000001</v>
      </c>
      <c r="V1576" s="41">
        <v>2157</v>
      </c>
      <c r="W1576" s="41">
        <v>38.792700000000004</v>
      </c>
      <c r="X1576" s="41">
        <v>2900</v>
      </c>
      <c r="Y1576" s="41">
        <v>61.9373</v>
      </c>
      <c r="Z1576" s="6">
        <f>0</f>
        <v>0</v>
      </c>
      <c r="AA1576" s="6">
        <f t="shared" si="174"/>
        <v>38.792700000000004</v>
      </c>
      <c r="AB1576">
        <f>IF(ISBLANK(Table1[[#This Row],[FY2425_Cost]])=TRUE,#N/A,Table1[[#This Row],[FY2425_Cost]])</f>
        <v>61.9373</v>
      </c>
      <c r="AC1576" s="6">
        <f t="shared" si="175"/>
        <v>23.144599999999997</v>
      </c>
      <c r="AD1576" s="6">
        <f>SUMIFS($AB$3:AB1576,$B$3:B1576,B1576)</f>
        <v>126.21729999999999</v>
      </c>
      <c r="AE1576" s="6">
        <f t="shared" si="176"/>
        <v>1664.83203731397</v>
      </c>
      <c r="AF1576" s="6">
        <f t="shared" si="177"/>
        <v>1664.83203731397</v>
      </c>
      <c r="AG1576" s="6">
        <f>VLOOKUP(Table1[[#This Row],[PracticeCode]],$AP$3:$AS$345,4,FALSE)</f>
        <v>1664.83203731397</v>
      </c>
      <c r="AH1576" s="27">
        <f t="shared" si="178"/>
        <v>120977.79471148182</v>
      </c>
      <c r="AI1576" s="6">
        <f t="shared" si="180"/>
        <v>0</v>
      </c>
    </row>
    <row r="1577" spans="1:35" x14ac:dyDescent="0.35">
      <c r="A1577" t="str">
        <f t="shared" si="179"/>
        <v>Holly Road Medical CentreChiswickHounslowE85658Dec9</v>
      </c>
      <c r="B1577" s="41" t="s">
        <v>167</v>
      </c>
      <c r="C1577" s="41" t="s">
        <v>534</v>
      </c>
      <c r="D1577" s="41" t="s">
        <v>16</v>
      </c>
      <c r="E1577" s="41" t="s">
        <v>168</v>
      </c>
      <c r="F1577" s="41" t="s">
        <v>168</v>
      </c>
      <c r="G1577" s="41" t="s">
        <v>764</v>
      </c>
      <c r="H1577" s="41">
        <v>9</v>
      </c>
      <c r="I1577" s="41">
        <v>3699.6267495866</v>
      </c>
      <c r="J1577" s="41">
        <v>205</v>
      </c>
      <c r="K1577" s="41">
        <v>0</v>
      </c>
      <c r="L1577" s="41">
        <v>4.0795000000000003</v>
      </c>
      <c r="M1577" s="41">
        <v>0</v>
      </c>
      <c r="N1577" s="41"/>
      <c r="O1577" s="41"/>
      <c r="P1577" s="41"/>
      <c r="Q1577" s="41"/>
      <c r="R1577" s="41">
        <v>1821</v>
      </c>
      <c r="S1577" s="41">
        <v>32.5959</v>
      </c>
      <c r="T1577" s="41"/>
      <c r="U1577" s="41"/>
      <c r="V1577" s="41">
        <v>2026</v>
      </c>
      <c r="W1577" s="41">
        <v>36.675400000000003</v>
      </c>
      <c r="X1577" s="41"/>
      <c r="Y1577" s="41"/>
      <c r="Z1577" s="6">
        <f>0</f>
        <v>0</v>
      </c>
      <c r="AA1577" s="6">
        <f t="shared" si="174"/>
        <v>36.675400000000003</v>
      </c>
      <c r="AB1577" t="e">
        <f>IF(ISBLANK(Table1[[#This Row],[FY2425_Cost]])=TRUE,#N/A,Table1[[#This Row],[FY2425_Cost]])</f>
        <v>#N/A</v>
      </c>
      <c r="AC1577" s="6" t="e">
        <f t="shared" si="175"/>
        <v>#N/A</v>
      </c>
      <c r="AD1577" s="6" t="e">
        <f>SUMIFS($AB$3:AB1577,$B$3:B1577,B1577)</f>
        <v>#N/A</v>
      </c>
      <c r="AE1577" s="6">
        <f t="shared" si="176"/>
        <v>1664.83203731397</v>
      </c>
      <c r="AF1577" s="6">
        <f t="shared" si="177"/>
        <v>1664.83203731397</v>
      </c>
      <c r="AG1577" s="6">
        <f>VLOOKUP(Table1[[#This Row],[PracticeCode]],$AP$3:$AS$345,4,FALSE)</f>
        <v>1664.83203731397</v>
      </c>
      <c r="AH1577" s="27">
        <f t="shared" si="178"/>
        <v>120977.79471148182</v>
      </c>
      <c r="AI1577" s="6" t="e">
        <f t="shared" si="180"/>
        <v>#N/A</v>
      </c>
    </row>
    <row r="1578" spans="1:35" x14ac:dyDescent="0.35">
      <c r="A1578" t="str">
        <f t="shared" si="179"/>
        <v>Holly Road Medical CentreChiswickHounslowE85658Feb11</v>
      </c>
      <c r="B1578" s="41" t="s">
        <v>167</v>
      </c>
      <c r="C1578" s="41" t="s">
        <v>534</v>
      </c>
      <c r="D1578" s="41" t="s">
        <v>16</v>
      </c>
      <c r="E1578" s="41" t="s">
        <v>168</v>
      </c>
      <c r="F1578" s="41" t="s">
        <v>168</v>
      </c>
      <c r="G1578" s="41" t="s">
        <v>766</v>
      </c>
      <c r="H1578" s="41">
        <v>11</v>
      </c>
      <c r="I1578" s="41">
        <v>3699.6267495866</v>
      </c>
      <c r="J1578" s="41">
        <v>1818</v>
      </c>
      <c r="K1578" s="41">
        <v>0</v>
      </c>
      <c r="L1578" s="41">
        <v>36.178200000000004</v>
      </c>
      <c r="M1578" s="41">
        <v>0</v>
      </c>
      <c r="N1578" s="41"/>
      <c r="O1578" s="41"/>
      <c r="P1578" s="41"/>
      <c r="Q1578" s="41"/>
      <c r="R1578" s="41">
        <v>2776</v>
      </c>
      <c r="S1578" s="41">
        <v>49.690399999999997</v>
      </c>
      <c r="T1578" s="41"/>
      <c r="U1578" s="41"/>
      <c r="V1578" s="41">
        <v>4594</v>
      </c>
      <c r="W1578" s="41">
        <v>85.868600000000001</v>
      </c>
      <c r="X1578" s="41"/>
      <c r="Y1578" s="41"/>
      <c r="Z1578" s="6">
        <f>0</f>
        <v>0</v>
      </c>
      <c r="AA1578" s="6">
        <f t="shared" si="174"/>
        <v>85.868600000000001</v>
      </c>
      <c r="AB1578" t="e">
        <f>IF(ISBLANK(Table1[[#This Row],[FY2425_Cost]])=TRUE,#N/A,Table1[[#This Row],[FY2425_Cost]])</f>
        <v>#N/A</v>
      </c>
      <c r="AC1578" s="6" t="e">
        <f t="shared" si="175"/>
        <v>#N/A</v>
      </c>
      <c r="AD1578" s="6" t="e">
        <f>SUMIFS($AB$3:AB1578,$B$3:B1578,B1578)</f>
        <v>#N/A</v>
      </c>
      <c r="AE1578" s="6">
        <f t="shared" si="176"/>
        <v>1664.83203731397</v>
      </c>
      <c r="AF1578" s="6">
        <f t="shared" si="177"/>
        <v>1664.83203731397</v>
      </c>
      <c r="AG1578" s="6">
        <f>VLOOKUP(Table1[[#This Row],[PracticeCode]],$AP$3:$AS$345,4,FALSE)</f>
        <v>1664.83203731397</v>
      </c>
      <c r="AH1578" s="27">
        <f t="shared" si="178"/>
        <v>120977.79471148182</v>
      </c>
      <c r="AI1578" s="6" t="e">
        <f t="shared" si="180"/>
        <v>#N/A</v>
      </c>
    </row>
    <row r="1579" spans="1:35" x14ac:dyDescent="0.35">
      <c r="A1579" t="str">
        <f t="shared" si="179"/>
        <v>Holly Road Medical CentreChiswickHounslowE85658Jan10</v>
      </c>
      <c r="B1579" s="41" t="s">
        <v>167</v>
      </c>
      <c r="C1579" s="41" t="s">
        <v>534</v>
      </c>
      <c r="D1579" s="41" t="s">
        <v>16</v>
      </c>
      <c r="E1579" s="41" t="s">
        <v>168</v>
      </c>
      <c r="F1579" s="41" t="s">
        <v>168</v>
      </c>
      <c r="G1579" s="41" t="s">
        <v>765</v>
      </c>
      <c r="H1579" s="41">
        <v>10</v>
      </c>
      <c r="I1579" s="41">
        <v>3699.6267495866</v>
      </c>
      <c r="J1579" s="41">
        <v>859</v>
      </c>
      <c r="K1579" s="41">
        <v>0</v>
      </c>
      <c r="L1579" s="41">
        <v>17.094100000000001</v>
      </c>
      <c r="M1579" s="41">
        <v>0</v>
      </c>
      <c r="N1579" s="41"/>
      <c r="O1579" s="41"/>
      <c r="P1579" s="41"/>
      <c r="Q1579" s="41"/>
      <c r="R1579" s="41">
        <v>1893</v>
      </c>
      <c r="S1579" s="41">
        <v>33.884700000000002</v>
      </c>
      <c r="T1579" s="41"/>
      <c r="U1579" s="41"/>
      <c r="V1579" s="41">
        <v>2752</v>
      </c>
      <c r="W1579" s="41">
        <v>50.978800000000007</v>
      </c>
      <c r="X1579" s="41"/>
      <c r="Y1579" s="41"/>
      <c r="Z1579" s="6">
        <f>0</f>
        <v>0</v>
      </c>
      <c r="AA1579" s="6">
        <f t="shared" si="174"/>
        <v>50.978800000000007</v>
      </c>
      <c r="AB1579" t="e">
        <f>IF(ISBLANK(Table1[[#This Row],[FY2425_Cost]])=TRUE,#N/A,Table1[[#This Row],[FY2425_Cost]])</f>
        <v>#N/A</v>
      </c>
      <c r="AC1579" s="6" t="e">
        <f t="shared" si="175"/>
        <v>#N/A</v>
      </c>
      <c r="AD1579" s="6" t="e">
        <f>SUMIFS($AB$3:AB1579,$B$3:B1579,B1579)</f>
        <v>#N/A</v>
      </c>
      <c r="AE1579" s="6">
        <f t="shared" si="176"/>
        <v>1664.83203731397</v>
      </c>
      <c r="AF1579" s="6">
        <f t="shared" si="177"/>
        <v>1664.83203731397</v>
      </c>
      <c r="AG1579" s="6">
        <f>VLOOKUP(Table1[[#This Row],[PracticeCode]],$AP$3:$AS$345,4,FALSE)</f>
        <v>1664.83203731397</v>
      </c>
      <c r="AH1579" s="27">
        <f t="shared" si="178"/>
        <v>120977.79471148182</v>
      </c>
      <c r="AI1579" s="6" t="e">
        <f t="shared" si="180"/>
        <v>#N/A</v>
      </c>
    </row>
    <row r="1580" spans="1:35" x14ac:dyDescent="0.35">
      <c r="A1580" t="str">
        <f t="shared" si="179"/>
        <v>Holly Road Medical CentreChiswickHounslowE85658Jul4</v>
      </c>
      <c r="B1580" s="41" t="s">
        <v>167</v>
      </c>
      <c r="C1580" s="41" t="s">
        <v>534</v>
      </c>
      <c r="D1580" s="41" t="s">
        <v>16</v>
      </c>
      <c r="E1580" s="41" t="s">
        <v>168</v>
      </c>
      <c r="F1580" s="41" t="s">
        <v>168</v>
      </c>
      <c r="G1580" s="41" t="s">
        <v>759</v>
      </c>
      <c r="H1580" s="41">
        <v>4</v>
      </c>
      <c r="I1580" s="41">
        <v>3699.6267495866</v>
      </c>
      <c r="J1580" s="41">
        <v>168</v>
      </c>
      <c r="K1580" s="41">
        <v>7</v>
      </c>
      <c r="L1580" s="41">
        <v>3.1079999999999997</v>
      </c>
      <c r="M1580" s="41">
        <v>0.1295</v>
      </c>
      <c r="N1580" s="41">
        <v>1437</v>
      </c>
      <c r="O1580" s="41">
        <v>1043</v>
      </c>
      <c r="P1580" s="41">
        <v>28.596300000000003</v>
      </c>
      <c r="Q1580" s="41">
        <v>20.755700000000001</v>
      </c>
      <c r="R1580" s="41">
        <v>3313</v>
      </c>
      <c r="S1580" s="41">
        <v>59.302700000000002</v>
      </c>
      <c r="T1580" s="41">
        <v>1765</v>
      </c>
      <c r="U1580" s="41">
        <v>38.83</v>
      </c>
      <c r="V1580" s="41">
        <v>3488</v>
      </c>
      <c r="W1580" s="41">
        <v>62.540199999999999</v>
      </c>
      <c r="X1580" s="41">
        <v>4245</v>
      </c>
      <c r="Y1580" s="41">
        <v>88.182000000000002</v>
      </c>
      <c r="Z1580" s="6">
        <f>0</f>
        <v>0</v>
      </c>
      <c r="AA1580" s="6">
        <f t="shared" si="174"/>
        <v>62.540199999999999</v>
      </c>
      <c r="AB1580">
        <f>IF(ISBLANK(Table1[[#This Row],[FY2425_Cost]])=TRUE,#N/A,Table1[[#This Row],[FY2425_Cost]])</f>
        <v>88.182000000000002</v>
      </c>
      <c r="AC1580" s="6">
        <f t="shared" si="175"/>
        <v>25.641800000000003</v>
      </c>
      <c r="AD1580" s="6" t="e">
        <f>SUMIFS($AB$3:AB1580,$B$3:B1580,B1580)</f>
        <v>#N/A</v>
      </c>
      <c r="AE1580" s="6">
        <f t="shared" si="176"/>
        <v>1664.83203731397</v>
      </c>
      <c r="AF1580" s="6">
        <f t="shared" si="177"/>
        <v>1664.83203731397</v>
      </c>
      <c r="AG1580" s="6">
        <f>VLOOKUP(Table1[[#This Row],[PracticeCode]],$AP$3:$AS$345,4,FALSE)</f>
        <v>1664.83203731397</v>
      </c>
      <c r="AH1580" s="27">
        <f t="shared" si="178"/>
        <v>120977.79471148182</v>
      </c>
      <c r="AI1580" s="6" t="e">
        <f t="shared" si="180"/>
        <v>#N/A</v>
      </c>
    </row>
    <row r="1581" spans="1:35" x14ac:dyDescent="0.35">
      <c r="A1581" t="str">
        <f t="shared" si="179"/>
        <v>Holly Road Medical CentreChiswickHounslowE85658Jun3</v>
      </c>
      <c r="B1581" s="41" t="s">
        <v>167</v>
      </c>
      <c r="C1581" s="41" t="s">
        <v>534</v>
      </c>
      <c r="D1581" s="41" t="s">
        <v>16</v>
      </c>
      <c r="E1581" s="41" t="s">
        <v>168</v>
      </c>
      <c r="F1581" s="41" t="s">
        <v>168</v>
      </c>
      <c r="G1581" s="41" t="s">
        <v>758</v>
      </c>
      <c r="H1581" s="41">
        <v>3</v>
      </c>
      <c r="I1581" s="41">
        <v>3699.6267495866</v>
      </c>
      <c r="J1581" s="41">
        <v>708</v>
      </c>
      <c r="K1581" s="41">
        <v>0</v>
      </c>
      <c r="L1581" s="41">
        <v>13.097999999999999</v>
      </c>
      <c r="M1581" s="41">
        <v>0</v>
      </c>
      <c r="N1581" s="41">
        <v>871</v>
      </c>
      <c r="O1581" s="41">
        <v>827</v>
      </c>
      <c r="P1581" s="41">
        <v>17.332900000000002</v>
      </c>
      <c r="Q1581" s="41">
        <v>16.4573</v>
      </c>
      <c r="R1581" s="41">
        <v>2540</v>
      </c>
      <c r="S1581" s="41">
        <v>45.466000000000001</v>
      </c>
      <c r="T1581" s="41">
        <v>1670</v>
      </c>
      <c r="U1581" s="41">
        <v>36.74</v>
      </c>
      <c r="V1581" s="41">
        <v>3248</v>
      </c>
      <c r="W1581" s="41">
        <v>58.564</v>
      </c>
      <c r="X1581" s="41">
        <v>3368</v>
      </c>
      <c r="Y1581" s="41">
        <v>70.530200000000008</v>
      </c>
      <c r="Z1581" s="6">
        <f>0</f>
        <v>0</v>
      </c>
      <c r="AA1581" s="6">
        <f t="shared" si="174"/>
        <v>58.564</v>
      </c>
      <c r="AB1581">
        <f>IF(ISBLANK(Table1[[#This Row],[FY2425_Cost]])=TRUE,#N/A,Table1[[#This Row],[FY2425_Cost]])</f>
        <v>70.530200000000008</v>
      </c>
      <c r="AC1581" s="6">
        <f t="shared" si="175"/>
        <v>11.966200000000008</v>
      </c>
      <c r="AD1581" s="6" t="e">
        <f>SUMIFS($AB$3:AB1581,$B$3:B1581,B1581)</f>
        <v>#N/A</v>
      </c>
      <c r="AE1581" s="6">
        <f t="shared" si="176"/>
        <v>1664.83203731397</v>
      </c>
      <c r="AF1581" s="6">
        <f t="shared" si="177"/>
        <v>1664.83203731397</v>
      </c>
      <c r="AG1581" s="6">
        <f>VLOOKUP(Table1[[#This Row],[PracticeCode]],$AP$3:$AS$345,4,FALSE)</f>
        <v>1664.83203731397</v>
      </c>
      <c r="AH1581" s="27">
        <f t="shared" si="178"/>
        <v>120977.79471148182</v>
      </c>
      <c r="AI1581" s="6" t="e">
        <f t="shared" si="180"/>
        <v>#N/A</v>
      </c>
    </row>
    <row r="1582" spans="1:35" x14ac:dyDescent="0.35">
      <c r="A1582" t="str">
        <f t="shared" si="179"/>
        <v>Holly Road Medical CentreChiswickHounslowE85658Mar12</v>
      </c>
      <c r="B1582" s="41" t="s">
        <v>167</v>
      </c>
      <c r="C1582" s="41" t="s">
        <v>534</v>
      </c>
      <c r="D1582" s="41" t="s">
        <v>16</v>
      </c>
      <c r="E1582" s="41" t="s">
        <v>168</v>
      </c>
      <c r="F1582" s="41" t="s">
        <v>168</v>
      </c>
      <c r="G1582" s="41" t="s">
        <v>767</v>
      </c>
      <c r="H1582" s="41">
        <v>12</v>
      </c>
      <c r="I1582" s="41">
        <v>3699.6267495866</v>
      </c>
      <c r="J1582" s="41">
        <v>498</v>
      </c>
      <c r="K1582" s="41">
        <v>0</v>
      </c>
      <c r="L1582" s="41">
        <v>9.9101999999999997</v>
      </c>
      <c r="M1582" s="41">
        <v>0</v>
      </c>
      <c r="N1582" s="41"/>
      <c r="O1582" s="41"/>
      <c r="P1582" s="41"/>
      <c r="Q1582" s="41"/>
      <c r="R1582" s="41">
        <v>2756</v>
      </c>
      <c r="S1582" s="41">
        <v>49.3324</v>
      </c>
      <c r="T1582" s="41"/>
      <c r="U1582" s="41"/>
      <c r="V1582" s="41">
        <v>3254</v>
      </c>
      <c r="W1582" s="41">
        <v>59.242599999999996</v>
      </c>
      <c r="X1582" s="41"/>
      <c r="Y1582" s="41"/>
      <c r="Z1582" s="6">
        <f>0</f>
        <v>0</v>
      </c>
      <c r="AA1582" s="6">
        <f t="shared" si="174"/>
        <v>59.242599999999996</v>
      </c>
      <c r="AB1582" t="e">
        <f>IF(ISBLANK(Table1[[#This Row],[FY2425_Cost]])=TRUE,#N/A,Table1[[#This Row],[FY2425_Cost]])</f>
        <v>#N/A</v>
      </c>
      <c r="AC1582" s="6" t="e">
        <f t="shared" si="175"/>
        <v>#N/A</v>
      </c>
      <c r="AD1582" s="6" t="e">
        <f>SUMIFS($AB$3:AB1582,$B$3:B1582,B1582)</f>
        <v>#N/A</v>
      </c>
      <c r="AE1582" s="6">
        <f t="shared" si="176"/>
        <v>1664.83203731397</v>
      </c>
      <c r="AF1582" s="6">
        <f t="shared" si="177"/>
        <v>1664.83203731397</v>
      </c>
      <c r="AG1582" s="6">
        <f>VLOOKUP(Table1[[#This Row],[PracticeCode]],$AP$3:$AS$345,4,FALSE)</f>
        <v>1664.83203731397</v>
      </c>
      <c r="AH1582" s="27">
        <f t="shared" si="178"/>
        <v>120977.79471148182</v>
      </c>
      <c r="AI1582" s="6" t="e">
        <f t="shared" si="180"/>
        <v>#N/A</v>
      </c>
    </row>
    <row r="1583" spans="1:35" x14ac:dyDescent="0.35">
      <c r="A1583" t="str">
        <f t="shared" si="179"/>
        <v>Holly Road Medical CentreChiswickHounslowE85658May2</v>
      </c>
      <c r="B1583" s="41" t="s">
        <v>167</v>
      </c>
      <c r="C1583" s="41" t="s">
        <v>534</v>
      </c>
      <c r="D1583" s="41" t="s">
        <v>16</v>
      </c>
      <c r="E1583" s="41" t="s">
        <v>168</v>
      </c>
      <c r="F1583" s="41" t="s">
        <v>168</v>
      </c>
      <c r="G1583" s="41" t="s">
        <v>757</v>
      </c>
      <c r="H1583" s="41">
        <v>2</v>
      </c>
      <c r="I1583" s="41">
        <v>3699.6267495866</v>
      </c>
      <c r="J1583" s="41">
        <v>3635</v>
      </c>
      <c r="K1583" s="41">
        <v>0</v>
      </c>
      <c r="L1583" s="41">
        <v>67.247500000000002</v>
      </c>
      <c r="M1583" s="41">
        <v>0</v>
      </c>
      <c r="N1583" s="41">
        <v>271</v>
      </c>
      <c r="O1583" s="41">
        <v>369</v>
      </c>
      <c r="P1583" s="41">
        <v>5.3929</v>
      </c>
      <c r="Q1583" s="41">
        <v>7.3431000000000006</v>
      </c>
      <c r="R1583" s="41">
        <v>2999</v>
      </c>
      <c r="S1583" s="41">
        <v>53.682099999999998</v>
      </c>
      <c r="T1583" s="41">
        <v>2813</v>
      </c>
      <c r="U1583" s="41">
        <v>61.886000000000003</v>
      </c>
      <c r="V1583" s="41">
        <v>6634</v>
      </c>
      <c r="W1583" s="41">
        <v>120.92959999999999</v>
      </c>
      <c r="X1583" s="41">
        <v>3453</v>
      </c>
      <c r="Y1583" s="41">
        <v>74.622</v>
      </c>
      <c r="Z1583" s="6">
        <f>0</f>
        <v>0</v>
      </c>
      <c r="AA1583" s="6">
        <f t="shared" si="174"/>
        <v>120.92959999999999</v>
      </c>
      <c r="AB1583">
        <f>IF(ISBLANK(Table1[[#This Row],[FY2425_Cost]])=TRUE,#N/A,Table1[[#This Row],[FY2425_Cost]])</f>
        <v>74.622</v>
      </c>
      <c r="AC1583" s="6">
        <f t="shared" si="175"/>
        <v>-46.307599999999994</v>
      </c>
      <c r="AD1583" s="6" t="e">
        <f>SUMIFS($AB$3:AB1583,$B$3:B1583,B1583)</f>
        <v>#N/A</v>
      </c>
      <c r="AE1583" s="6">
        <f t="shared" si="176"/>
        <v>1664.83203731397</v>
      </c>
      <c r="AF1583" s="6">
        <f t="shared" si="177"/>
        <v>1664.83203731397</v>
      </c>
      <c r="AG1583" s="6">
        <f>VLOOKUP(Table1[[#This Row],[PracticeCode]],$AP$3:$AS$345,4,FALSE)</f>
        <v>1664.83203731397</v>
      </c>
      <c r="AH1583" s="27">
        <f t="shared" si="178"/>
        <v>120977.79471148182</v>
      </c>
      <c r="AI1583" s="6" t="e">
        <f t="shared" si="180"/>
        <v>#N/A</v>
      </c>
    </row>
    <row r="1584" spans="1:35" x14ac:dyDescent="0.35">
      <c r="A1584" t="str">
        <f t="shared" si="179"/>
        <v>Holly Road Medical CentreChiswickHounslowE85658Nov8</v>
      </c>
      <c r="B1584" s="41" t="s">
        <v>167</v>
      </c>
      <c r="C1584" s="41" t="s">
        <v>534</v>
      </c>
      <c r="D1584" s="41" t="s">
        <v>16</v>
      </c>
      <c r="E1584" s="41" t="s">
        <v>168</v>
      </c>
      <c r="F1584" s="41" t="s">
        <v>168</v>
      </c>
      <c r="G1584" s="41" t="s">
        <v>763</v>
      </c>
      <c r="H1584" s="41">
        <v>8</v>
      </c>
      <c r="I1584" s="41">
        <v>3699.6267495866</v>
      </c>
      <c r="J1584" s="41">
        <v>331</v>
      </c>
      <c r="K1584" s="41">
        <v>0</v>
      </c>
      <c r="L1584" s="41">
        <v>6.5869</v>
      </c>
      <c r="M1584" s="41">
        <v>0</v>
      </c>
      <c r="N1584" s="41"/>
      <c r="O1584" s="41"/>
      <c r="P1584" s="41"/>
      <c r="Q1584" s="41"/>
      <c r="R1584" s="41">
        <v>1679</v>
      </c>
      <c r="S1584" s="41">
        <v>30.054099999999998</v>
      </c>
      <c r="T1584" s="41"/>
      <c r="U1584" s="41"/>
      <c r="V1584" s="41">
        <v>2010</v>
      </c>
      <c r="W1584" s="41">
        <v>36.640999999999998</v>
      </c>
      <c r="X1584" s="41"/>
      <c r="Y1584" s="41"/>
      <c r="Z1584" s="6">
        <f>0</f>
        <v>0</v>
      </c>
      <c r="AA1584" s="6">
        <f t="shared" si="174"/>
        <v>36.640999999999998</v>
      </c>
      <c r="AB1584" t="e">
        <f>IF(ISBLANK(Table1[[#This Row],[FY2425_Cost]])=TRUE,#N/A,Table1[[#This Row],[FY2425_Cost]])</f>
        <v>#N/A</v>
      </c>
      <c r="AC1584" s="6" t="e">
        <f t="shared" si="175"/>
        <v>#N/A</v>
      </c>
      <c r="AD1584" s="6" t="e">
        <f>SUMIFS($AB$3:AB1584,$B$3:B1584,B1584)</f>
        <v>#N/A</v>
      </c>
      <c r="AE1584" s="6">
        <f t="shared" si="176"/>
        <v>1664.83203731397</v>
      </c>
      <c r="AF1584" s="6">
        <f t="shared" si="177"/>
        <v>1664.83203731397</v>
      </c>
      <c r="AG1584" s="6">
        <f>VLOOKUP(Table1[[#This Row],[PracticeCode]],$AP$3:$AS$345,4,FALSE)</f>
        <v>1664.83203731397</v>
      </c>
      <c r="AH1584" s="27">
        <f t="shared" si="178"/>
        <v>120977.79471148182</v>
      </c>
      <c r="AI1584" s="6" t="e">
        <f t="shared" si="180"/>
        <v>#N/A</v>
      </c>
    </row>
    <row r="1585" spans="1:35" x14ac:dyDescent="0.35">
      <c r="A1585" t="str">
        <f t="shared" si="179"/>
        <v>Holly Road Medical CentreChiswickHounslowE85658Oct7</v>
      </c>
      <c r="B1585" s="41" t="s">
        <v>167</v>
      </c>
      <c r="C1585" s="41" t="s">
        <v>534</v>
      </c>
      <c r="D1585" s="41" t="s">
        <v>16</v>
      </c>
      <c r="E1585" s="41" t="s">
        <v>168</v>
      </c>
      <c r="F1585" s="41" t="s">
        <v>168</v>
      </c>
      <c r="G1585" s="41" t="s">
        <v>762</v>
      </c>
      <c r="H1585" s="41">
        <v>7</v>
      </c>
      <c r="I1585" s="41">
        <v>3699.6267495866</v>
      </c>
      <c r="J1585" s="41">
        <v>532</v>
      </c>
      <c r="K1585" s="41">
        <v>416</v>
      </c>
      <c r="L1585" s="41">
        <v>10.5868</v>
      </c>
      <c r="M1585" s="41">
        <v>8.2784000000000013</v>
      </c>
      <c r="N1585" s="41">
        <v>0</v>
      </c>
      <c r="O1585" s="41">
        <v>640</v>
      </c>
      <c r="P1585" s="41">
        <v>0</v>
      </c>
      <c r="Q1585" s="41">
        <v>14.399999999999999</v>
      </c>
      <c r="R1585" s="41">
        <v>1894</v>
      </c>
      <c r="S1585" s="41">
        <v>33.9026</v>
      </c>
      <c r="T1585" s="41">
        <v>3247</v>
      </c>
      <c r="U1585" s="41">
        <v>71.433999999999997</v>
      </c>
      <c r="V1585" s="41">
        <v>2842</v>
      </c>
      <c r="W1585" s="41">
        <v>52.767800000000001</v>
      </c>
      <c r="X1585" s="41">
        <v>3887</v>
      </c>
      <c r="Y1585" s="41">
        <v>85.834000000000003</v>
      </c>
      <c r="Z1585" s="6">
        <f>0</f>
        <v>0</v>
      </c>
      <c r="AA1585" s="6">
        <f t="shared" si="174"/>
        <v>52.767800000000001</v>
      </c>
      <c r="AB1585">
        <f>IF(ISBLANK(Table1[[#This Row],[FY2425_Cost]])=TRUE,#N/A,Table1[[#This Row],[FY2425_Cost]])</f>
        <v>85.834000000000003</v>
      </c>
      <c r="AC1585" s="6">
        <f t="shared" si="175"/>
        <v>33.066200000000002</v>
      </c>
      <c r="AD1585" s="6" t="e">
        <f>SUMIFS($AB$3:AB1585,$B$3:B1585,B1585)</f>
        <v>#N/A</v>
      </c>
      <c r="AE1585" s="6">
        <f t="shared" si="176"/>
        <v>1664.83203731397</v>
      </c>
      <c r="AF1585" s="6">
        <f t="shared" si="177"/>
        <v>1664.83203731397</v>
      </c>
      <c r="AG1585" s="6">
        <f>VLOOKUP(Table1[[#This Row],[PracticeCode]],$AP$3:$AS$345,4,FALSE)</f>
        <v>1664.83203731397</v>
      </c>
      <c r="AH1585" s="27">
        <f t="shared" si="178"/>
        <v>120977.79471148182</v>
      </c>
      <c r="AI1585" s="6" t="e">
        <f t="shared" si="180"/>
        <v>#N/A</v>
      </c>
    </row>
    <row r="1586" spans="1:35" x14ac:dyDescent="0.35">
      <c r="A1586" t="str">
        <f t="shared" si="179"/>
        <v>Holly Road Medical CentreChiswickHounslowE85658Sep6</v>
      </c>
      <c r="B1586" s="41" t="s">
        <v>167</v>
      </c>
      <c r="C1586" s="41" t="s">
        <v>534</v>
      </c>
      <c r="D1586" s="41" t="s">
        <v>16</v>
      </c>
      <c r="E1586" s="41" t="s">
        <v>168</v>
      </c>
      <c r="F1586" s="41" t="s">
        <v>168</v>
      </c>
      <c r="G1586" s="41" t="s">
        <v>761</v>
      </c>
      <c r="H1586" s="41">
        <v>6</v>
      </c>
      <c r="I1586" s="41">
        <v>3699.6267495866</v>
      </c>
      <c r="J1586" s="41">
        <v>384</v>
      </c>
      <c r="K1586" s="41">
        <v>961</v>
      </c>
      <c r="L1586" s="41">
        <v>7.6416000000000004</v>
      </c>
      <c r="M1586" s="41">
        <v>19.123900000000003</v>
      </c>
      <c r="N1586" s="41">
        <v>1051</v>
      </c>
      <c r="O1586" s="41">
        <v>949</v>
      </c>
      <c r="P1586" s="41">
        <v>23.647500000000001</v>
      </c>
      <c r="Q1586" s="41">
        <v>21.352499999999999</v>
      </c>
      <c r="R1586" s="41">
        <v>2844</v>
      </c>
      <c r="S1586" s="41">
        <v>50.907600000000002</v>
      </c>
      <c r="T1586" s="41">
        <v>7437</v>
      </c>
      <c r="U1586" s="41">
        <v>163.614</v>
      </c>
      <c r="V1586" s="41">
        <v>4189</v>
      </c>
      <c r="W1586" s="41">
        <v>77.673100000000005</v>
      </c>
      <c r="X1586" s="41">
        <v>9437</v>
      </c>
      <c r="Y1586" s="41">
        <v>208.614</v>
      </c>
      <c r="Z1586" s="6">
        <f>0</f>
        <v>0</v>
      </c>
      <c r="AA1586" s="6">
        <f t="shared" si="174"/>
        <v>77.673100000000005</v>
      </c>
      <c r="AB1586">
        <f>IF(ISBLANK(Table1[[#This Row],[FY2425_Cost]])=TRUE,#N/A,Table1[[#This Row],[FY2425_Cost]])</f>
        <v>208.614</v>
      </c>
      <c r="AC1586" s="6">
        <f t="shared" si="175"/>
        <v>130.9409</v>
      </c>
      <c r="AD1586" s="6" t="e">
        <f>SUMIFS($AB$3:AB1586,$B$3:B1586,B1586)</f>
        <v>#N/A</v>
      </c>
      <c r="AE1586" s="6">
        <f t="shared" si="176"/>
        <v>1664.83203731397</v>
      </c>
      <c r="AF1586" s="6">
        <f t="shared" si="177"/>
        <v>1664.83203731397</v>
      </c>
      <c r="AG1586" s="6">
        <f>VLOOKUP(Table1[[#This Row],[PracticeCode]],$AP$3:$AS$345,4,FALSE)</f>
        <v>1664.83203731397</v>
      </c>
      <c r="AH1586" s="27">
        <f t="shared" si="178"/>
        <v>120977.79471148182</v>
      </c>
      <c r="AI1586" s="6" t="e">
        <f t="shared" si="180"/>
        <v>#N/A</v>
      </c>
    </row>
    <row r="1587" spans="1:35" x14ac:dyDescent="0.35">
      <c r="A1587" t="str">
        <f t="shared" si="179"/>
        <v>HONEYPOT MEDICAL CENTREHarrow East PCNHarrowE84039Apr1</v>
      </c>
      <c r="B1587" s="41" t="s">
        <v>692</v>
      </c>
      <c r="C1587" s="41" t="s">
        <v>620</v>
      </c>
      <c r="D1587" s="41" t="s">
        <v>26</v>
      </c>
      <c r="E1587" s="41" t="s">
        <v>169</v>
      </c>
      <c r="F1587" s="41" t="s">
        <v>169</v>
      </c>
      <c r="G1587" s="41" t="s">
        <v>756</v>
      </c>
      <c r="H1587" s="41">
        <v>1</v>
      </c>
      <c r="I1587" s="41">
        <v>15165.6395585258</v>
      </c>
      <c r="J1587" s="41">
        <v>24042</v>
      </c>
      <c r="K1587" s="41">
        <v>18189</v>
      </c>
      <c r="L1587" s="41">
        <v>444.77699999999999</v>
      </c>
      <c r="M1587" s="41">
        <v>336.49649999999997</v>
      </c>
      <c r="N1587" s="41">
        <v>20436</v>
      </c>
      <c r="O1587" s="41">
        <v>13238</v>
      </c>
      <c r="P1587" s="41">
        <v>406.6764</v>
      </c>
      <c r="Q1587" s="41">
        <v>263.43619999999999</v>
      </c>
      <c r="R1587" s="41">
        <v>0</v>
      </c>
      <c r="S1587" s="41">
        <v>0</v>
      </c>
      <c r="T1587" s="41">
        <v>69</v>
      </c>
      <c r="U1587" s="41">
        <v>1.518</v>
      </c>
      <c r="V1587" s="41">
        <v>42231</v>
      </c>
      <c r="W1587" s="41">
        <v>781.27350000000001</v>
      </c>
      <c r="X1587" s="41">
        <v>33743</v>
      </c>
      <c r="Y1587" s="41">
        <v>671.63059999999996</v>
      </c>
      <c r="Z1587" s="6">
        <f>0</f>
        <v>0</v>
      </c>
      <c r="AA1587" s="6">
        <f t="shared" si="174"/>
        <v>781.27350000000001</v>
      </c>
      <c r="AB1587">
        <f>IF(ISBLANK(Table1[[#This Row],[FY2425_Cost]])=TRUE,#N/A,Table1[[#This Row],[FY2425_Cost]])</f>
        <v>671.63059999999996</v>
      </c>
      <c r="AC1587" s="6">
        <f t="shared" si="175"/>
        <v>-109.64290000000005</v>
      </c>
      <c r="AD1587" s="6">
        <f>SUMIFS($AB$3:AB1587,$B$3:B1587,B1587)</f>
        <v>671.63059999999996</v>
      </c>
      <c r="AE1587" s="6">
        <f t="shared" si="176"/>
        <v>6824.5378013366098</v>
      </c>
      <c r="AF1587" s="6">
        <f t="shared" si="177"/>
        <v>6824.5378013366098</v>
      </c>
      <c r="AG1587" s="6">
        <f>VLOOKUP(Table1[[#This Row],[PracticeCode]],$AP$3:$AS$345,4,FALSE)</f>
        <v>6824.5378013366098</v>
      </c>
      <c r="AH1587" s="27">
        <f t="shared" si="178"/>
        <v>495916.4135637937</v>
      </c>
      <c r="AI1587" s="6">
        <f t="shared" si="180"/>
        <v>0</v>
      </c>
    </row>
    <row r="1588" spans="1:35" x14ac:dyDescent="0.35">
      <c r="A1588" t="str">
        <f t="shared" si="179"/>
        <v>HONEYPOT MEDICAL CENTREHarrow East PCNHarrowE84039Aug5</v>
      </c>
      <c r="B1588" s="41" t="s">
        <v>692</v>
      </c>
      <c r="C1588" s="41" t="s">
        <v>620</v>
      </c>
      <c r="D1588" s="41" t="s">
        <v>26</v>
      </c>
      <c r="E1588" s="41" t="s">
        <v>169</v>
      </c>
      <c r="F1588" s="41" t="s">
        <v>169</v>
      </c>
      <c r="G1588" s="41" t="s">
        <v>760</v>
      </c>
      <c r="H1588" s="41">
        <v>5</v>
      </c>
      <c r="I1588" s="41">
        <v>15165.6395585258</v>
      </c>
      <c r="J1588" s="41">
        <v>24529</v>
      </c>
      <c r="K1588" s="41">
        <v>2445</v>
      </c>
      <c r="L1588" s="41">
        <v>453.78649999999999</v>
      </c>
      <c r="M1588" s="41">
        <v>45.232499999999995</v>
      </c>
      <c r="N1588" s="41">
        <v>23160</v>
      </c>
      <c r="O1588" s="41">
        <v>1742</v>
      </c>
      <c r="P1588" s="41">
        <v>460.88400000000001</v>
      </c>
      <c r="Q1588" s="41">
        <v>34.665800000000004</v>
      </c>
      <c r="R1588" s="41">
        <v>0</v>
      </c>
      <c r="S1588" s="41">
        <v>0</v>
      </c>
      <c r="T1588" s="41">
        <v>92</v>
      </c>
      <c r="U1588" s="41">
        <v>2.024</v>
      </c>
      <c r="V1588" s="41">
        <v>26974</v>
      </c>
      <c r="W1588" s="41">
        <v>499.01900000000001</v>
      </c>
      <c r="X1588" s="41">
        <v>24994</v>
      </c>
      <c r="Y1588" s="41">
        <v>497.57380000000001</v>
      </c>
      <c r="Z1588" s="6">
        <f>0</f>
        <v>0</v>
      </c>
      <c r="AA1588" s="6">
        <f t="shared" si="174"/>
        <v>499.01900000000001</v>
      </c>
      <c r="AB1588">
        <f>IF(ISBLANK(Table1[[#This Row],[FY2425_Cost]])=TRUE,#N/A,Table1[[#This Row],[FY2425_Cost]])</f>
        <v>497.57380000000001</v>
      </c>
      <c r="AC1588" s="6">
        <f t="shared" si="175"/>
        <v>-1.4451999999999998</v>
      </c>
      <c r="AD1588" s="6">
        <f>SUMIFS($AB$3:AB1588,$B$3:B1588,B1588)</f>
        <v>1169.2044000000001</v>
      </c>
      <c r="AE1588" s="6">
        <f t="shared" si="176"/>
        <v>6824.5378013366098</v>
      </c>
      <c r="AF1588" s="6">
        <f t="shared" si="177"/>
        <v>6824.5378013366098</v>
      </c>
      <c r="AG1588" s="6">
        <f>VLOOKUP(Table1[[#This Row],[PracticeCode]],$AP$3:$AS$345,4,FALSE)</f>
        <v>6824.5378013366098</v>
      </c>
      <c r="AH1588" s="27">
        <f t="shared" si="178"/>
        <v>495916.4135637937</v>
      </c>
      <c r="AI1588" s="6">
        <f t="shared" si="180"/>
        <v>0</v>
      </c>
    </row>
    <row r="1589" spans="1:35" x14ac:dyDescent="0.35">
      <c r="A1589" t="str">
        <f t="shared" si="179"/>
        <v>HONEYPOT MEDICAL CENTREHarrow East PCNHarrowE84039Dec9</v>
      </c>
      <c r="B1589" s="41" t="s">
        <v>692</v>
      </c>
      <c r="C1589" s="41" t="s">
        <v>620</v>
      </c>
      <c r="D1589" s="41" t="s">
        <v>26</v>
      </c>
      <c r="E1589" s="41" t="s">
        <v>169</v>
      </c>
      <c r="F1589" s="41" t="s">
        <v>169</v>
      </c>
      <c r="G1589" s="41" t="s">
        <v>764</v>
      </c>
      <c r="H1589" s="41">
        <v>9</v>
      </c>
      <c r="I1589" s="41">
        <v>15165.6395585258</v>
      </c>
      <c r="J1589" s="41">
        <v>20532</v>
      </c>
      <c r="K1589" s="41">
        <v>12755</v>
      </c>
      <c r="L1589" s="41">
        <v>408.58680000000004</v>
      </c>
      <c r="M1589" s="41">
        <v>253.8245</v>
      </c>
      <c r="N1589" s="41"/>
      <c r="O1589" s="41"/>
      <c r="P1589" s="41"/>
      <c r="Q1589" s="41"/>
      <c r="R1589" s="41">
        <v>0</v>
      </c>
      <c r="S1589" s="41">
        <v>0</v>
      </c>
      <c r="T1589" s="41"/>
      <c r="U1589" s="41"/>
      <c r="V1589" s="41">
        <v>33287</v>
      </c>
      <c r="W1589" s="41">
        <v>662.41129999999998</v>
      </c>
      <c r="X1589" s="41"/>
      <c r="Y1589" s="41"/>
      <c r="Z1589" s="6">
        <f>0</f>
        <v>0</v>
      </c>
      <c r="AA1589" s="6">
        <f t="shared" si="174"/>
        <v>662.41129999999998</v>
      </c>
      <c r="AB1589" t="e">
        <f>IF(ISBLANK(Table1[[#This Row],[FY2425_Cost]])=TRUE,#N/A,Table1[[#This Row],[FY2425_Cost]])</f>
        <v>#N/A</v>
      </c>
      <c r="AC1589" s="6" t="e">
        <f t="shared" si="175"/>
        <v>#N/A</v>
      </c>
      <c r="AD1589" s="6" t="e">
        <f>SUMIFS($AB$3:AB1589,$B$3:B1589,B1589)</f>
        <v>#N/A</v>
      </c>
      <c r="AE1589" s="6">
        <f t="shared" si="176"/>
        <v>6824.5378013366098</v>
      </c>
      <c r="AF1589" s="6">
        <f t="shared" si="177"/>
        <v>6824.5378013366098</v>
      </c>
      <c r="AG1589" s="6">
        <f>VLOOKUP(Table1[[#This Row],[PracticeCode]],$AP$3:$AS$345,4,FALSE)</f>
        <v>6824.5378013366098</v>
      </c>
      <c r="AH1589" s="27">
        <f t="shared" si="178"/>
        <v>495916.4135637937</v>
      </c>
      <c r="AI1589" s="6" t="e">
        <f t="shared" si="180"/>
        <v>#N/A</v>
      </c>
    </row>
    <row r="1590" spans="1:35" x14ac:dyDescent="0.35">
      <c r="A1590" t="str">
        <f t="shared" si="179"/>
        <v>HONEYPOT MEDICAL CENTREHarrow East PCNHarrowE84039Feb11</v>
      </c>
      <c r="B1590" s="41" t="s">
        <v>692</v>
      </c>
      <c r="C1590" s="41" t="s">
        <v>620</v>
      </c>
      <c r="D1590" s="41" t="s">
        <v>26</v>
      </c>
      <c r="E1590" s="41" t="s">
        <v>169</v>
      </c>
      <c r="F1590" s="41" t="s">
        <v>169</v>
      </c>
      <c r="G1590" s="41" t="s">
        <v>766</v>
      </c>
      <c r="H1590" s="41">
        <v>11</v>
      </c>
      <c r="I1590" s="41">
        <v>15165.6395585258</v>
      </c>
      <c r="J1590" s="41">
        <v>39484</v>
      </c>
      <c r="K1590" s="41">
        <v>534</v>
      </c>
      <c r="L1590" s="41">
        <v>785.73160000000007</v>
      </c>
      <c r="M1590" s="41">
        <v>10.6266</v>
      </c>
      <c r="N1590" s="41"/>
      <c r="O1590" s="41"/>
      <c r="P1590" s="41"/>
      <c r="Q1590" s="41"/>
      <c r="R1590" s="41">
        <v>0</v>
      </c>
      <c r="S1590" s="41">
        <v>0</v>
      </c>
      <c r="T1590" s="41"/>
      <c r="U1590" s="41"/>
      <c r="V1590" s="41">
        <v>40018</v>
      </c>
      <c r="W1590" s="41">
        <v>796.35820000000012</v>
      </c>
      <c r="X1590" s="41"/>
      <c r="Y1590" s="41"/>
      <c r="Z1590" s="6">
        <f>0</f>
        <v>0</v>
      </c>
      <c r="AA1590" s="6">
        <f t="shared" si="174"/>
        <v>796.35820000000012</v>
      </c>
      <c r="AB1590" t="e">
        <f>IF(ISBLANK(Table1[[#This Row],[FY2425_Cost]])=TRUE,#N/A,Table1[[#This Row],[FY2425_Cost]])</f>
        <v>#N/A</v>
      </c>
      <c r="AC1590" s="6" t="e">
        <f t="shared" si="175"/>
        <v>#N/A</v>
      </c>
      <c r="AD1590" s="6" t="e">
        <f>SUMIFS($AB$3:AB1590,$B$3:B1590,B1590)</f>
        <v>#N/A</v>
      </c>
      <c r="AE1590" s="6">
        <f t="shared" si="176"/>
        <v>6824.5378013366098</v>
      </c>
      <c r="AF1590" s="6">
        <f t="shared" si="177"/>
        <v>6824.5378013366098</v>
      </c>
      <c r="AG1590" s="6">
        <f>VLOOKUP(Table1[[#This Row],[PracticeCode]],$AP$3:$AS$345,4,FALSE)</f>
        <v>6824.5378013366098</v>
      </c>
      <c r="AH1590" s="27">
        <f t="shared" si="178"/>
        <v>495916.4135637937</v>
      </c>
      <c r="AI1590" s="6" t="e">
        <f t="shared" si="180"/>
        <v>#N/A</v>
      </c>
    </row>
    <row r="1591" spans="1:35" x14ac:dyDescent="0.35">
      <c r="A1591" t="str">
        <f t="shared" si="179"/>
        <v>HONEYPOT MEDICAL CENTREHarrow East PCNHarrowE84039Jan10</v>
      </c>
      <c r="B1591" s="41" t="s">
        <v>692</v>
      </c>
      <c r="C1591" s="41" t="s">
        <v>620</v>
      </c>
      <c r="D1591" s="41" t="s">
        <v>26</v>
      </c>
      <c r="E1591" s="41" t="s">
        <v>169</v>
      </c>
      <c r="F1591" s="41" t="s">
        <v>169</v>
      </c>
      <c r="G1591" s="41" t="s">
        <v>765</v>
      </c>
      <c r="H1591" s="41">
        <v>10</v>
      </c>
      <c r="I1591" s="41">
        <v>15165.6395585258</v>
      </c>
      <c r="J1591" s="41">
        <v>37427</v>
      </c>
      <c r="K1591" s="41">
        <v>1288</v>
      </c>
      <c r="L1591" s="41">
        <v>744.79730000000006</v>
      </c>
      <c r="M1591" s="41">
        <v>25.6312</v>
      </c>
      <c r="N1591" s="41"/>
      <c r="O1591" s="41"/>
      <c r="P1591" s="41"/>
      <c r="Q1591" s="41"/>
      <c r="R1591" s="41">
        <v>3</v>
      </c>
      <c r="S1591" s="41">
        <v>5.3699999999999998E-2</v>
      </c>
      <c r="T1591" s="41"/>
      <c r="U1591" s="41"/>
      <c r="V1591" s="41">
        <v>38718</v>
      </c>
      <c r="W1591" s="41">
        <v>770.48220000000015</v>
      </c>
      <c r="X1591" s="41"/>
      <c r="Y1591" s="41"/>
      <c r="Z1591" s="6">
        <f>0</f>
        <v>0</v>
      </c>
      <c r="AA1591" s="6">
        <f t="shared" ref="AA1591:AA1610" si="181">IFERROR(W1591*1,#N/A)</f>
        <v>770.48220000000015</v>
      </c>
      <c r="AB1591" t="e">
        <f>IF(ISBLANK(Table1[[#This Row],[FY2425_Cost]])=TRUE,#N/A,Table1[[#This Row],[FY2425_Cost]])</f>
        <v>#N/A</v>
      </c>
      <c r="AC1591" s="6" t="e">
        <f t="shared" ref="AC1591:AC1610" si="182">AB1591-AA1591</f>
        <v>#N/A</v>
      </c>
      <c r="AD1591" s="6" t="e">
        <f>SUMIFS($AB$3:AB1591,$B$3:B1591,B1591)</f>
        <v>#N/A</v>
      </c>
      <c r="AE1591" s="6">
        <f t="shared" ref="AE1591:AE1610" si="183">IFERROR(I1591*$AE$1,#N/A)</f>
        <v>6824.5378013366098</v>
      </c>
      <c r="AF1591" s="6">
        <f t="shared" ref="AF1591:AF1610" si="184">AE1591+Z1591</f>
        <v>6824.5378013366098</v>
      </c>
      <c r="AG1591" s="6">
        <f>VLOOKUP(Table1[[#This Row],[PracticeCode]],$AP$3:$AS$345,4,FALSE)</f>
        <v>6824.5378013366098</v>
      </c>
      <c r="AH1591" s="27">
        <f t="shared" ref="AH1591:AH1610" si="185">IFERROR(I1591*$AH$1,#N/A)</f>
        <v>495916.4135637937</v>
      </c>
      <c r="AI1591" s="6" t="e">
        <f t="shared" si="180"/>
        <v>#N/A</v>
      </c>
    </row>
    <row r="1592" spans="1:35" x14ac:dyDescent="0.35">
      <c r="A1592" t="str">
        <f t="shared" si="179"/>
        <v>HONEYPOT MEDICAL CENTREHarrow East PCNHarrowE84039Jul4</v>
      </c>
      <c r="B1592" s="41" t="s">
        <v>692</v>
      </c>
      <c r="C1592" s="41" t="s">
        <v>620</v>
      </c>
      <c r="D1592" s="41" t="s">
        <v>26</v>
      </c>
      <c r="E1592" s="41" t="s">
        <v>169</v>
      </c>
      <c r="F1592" s="41" t="s">
        <v>169</v>
      </c>
      <c r="G1592" s="41" t="s">
        <v>759</v>
      </c>
      <c r="H1592" s="41">
        <v>4</v>
      </c>
      <c r="I1592" s="41">
        <v>15165.6395585258</v>
      </c>
      <c r="J1592" s="41">
        <v>24897</v>
      </c>
      <c r="K1592" s="41">
        <v>3051</v>
      </c>
      <c r="L1592" s="41">
        <v>460.59449999999998</v>
      </c>
      <c r="M1592" s="41">
        <v>56.4435</v>
      </c>
      <c r="N1592" s="41">
        <v>21059</v>
      </c>
      <c r="O1592" s="41">
        <v>2936</v>
      </c>
      <c r="P1592" s="41">
        <v>419.07410000000004</v>
      </c>
      <c r="Q1592" s="41">
        <v>58.426400000000001</v>
      </c>
      <c r="R1592" s="41">
        <v>2</v>
      </c>
      <c r="S1592" s="41">
        <v>3.5799999999999998E-2</v>
      </c>
      <c r="T1592" s="41">
        <v>55</v>
      </c>
      <c r="U1592" s="41">
        <v>1.21</v>
      </c>
      <c r="V1592" s="41">
        <v>27950</v>
      </c>
      <c r="W1592" s="41">
        <v>517.07380000000001</v>
      </c>
      <c r="X1592" s="41">
        <v>24050</v>
      </c>
      <c r="Y1592" s="41">
        <v>478.71050000000002</v>
      </c>
      <c r="Z1592" s="6">
        <f>0</f>
        <v>0</v>
      </c>
      <c r="AA1592" s="6">
        <f t="shared" si="181"/>
        <v>517.07380000000001</v>
      </c>
      <c r="AB1592">
        <f>IF(ISBLANK(Table1[[#This Row],[FY2425_Cost]])=TRUE,#N/A,Table1[[#This Row],[FY2425_Cost]])</f>
        <v>478.71050000000002</v>
      </c>
      <c r="AC1592" s="6">
        <f t="shared" si="182"/>
        <v>-38.363299999999981</v>
      </c>
      <c r="AD1592" s="6" t="e">
        <f>SUMIFS($AB$3:AB1592,$B$3:B1592,B1592)</f>
        <v>#N/A</v>
      </c>
      <c r="AE1592" s="6">
        <f t="shared" si="183"/>
        <v>6824.5378013366098</v>
      </c>
      <c r="AF1592" s="6">
        <f t="shared" si="184"/>
        <v>6824.5378013366098</v>
      </c>
      <c r="AG1592" s="6">
        <f>VLOOKUP(Table1[[#This Row],[PracticeCode]],$AP$3:$AS$345,4,FALSE)</f>
        <v>6824.5378013366098</v>
      </c>
      <c r="AH1592" s="27">
        <f t="shared" si="185"/>
        <v>495916.4135637937</v>
      </c>
      <c r="AI1592" s="6" t="e">
        <f t="shared" si="180"/>
        <v>#N/A</v>
      </c>
    </row>
    <row r="1593" spans="1:35" x14ac:dyDescent="0.35">
      <c r="A1593" t="str">
        <f t="shared" si="179"/>
        <v>HONEYPOT MEDICAL CENTREHarrow East PCNHarrowE84039Jun3</v>
      </c>
      <c r="B1593" s="41" t="s">
        <v>692</v>
      </c>
      <c r="C1593" s="41" t="s">
        <v>620</v>
      </c>
      <c r="D1593" s="41" t="s">
        <v>26</v>
      </c>
      <c r="E1593" s="41" t="s">
        <v>169</v>
      </c>
      <c r="F1593" s="41" t="s">
        <v>169</v>
      </c>
      <c r="G1593" s="41" t="s">
        <v>758</v>
      </c>
      <c r="H1593" s="41">
        <v>3</v>
      </c>
      <c r="I1593" s="41">
        <v>15165.6395585258</v>
      </c>
      <c r="J1593" s="41">
        <v>27703</v>
      </c>
      <c r="K1593" s="41">
        <v>37</v>
      </c>
      <c r="L1593" s="41">
        <v>512.50549999999998</v>
      </c>
      <c r="M1593" s="41">
        <v>0.6845</v>
      </c>
      <c r="N1593" s="41">
        <v>40994</v>
      </c>
      <c r="O1593" s="41">
        <v>3801</v>
      </c>
      <c r="P1593" s="41">
        <v>815.78060000000005</v>
      </c>
      <c r="Q1593" s="41">
        <v>75.639899999999997</v>
      </c>
      <c r="R1593" s="41">
        <v>0</v>
      </c>
      <c r="S1593" s="41">
        <v>0</v>
      </c>
      <c r="T1593" s="41">
        <v>0</v>
      </c>
      <c r="U1593" s="41">
        <v>0</v>
      </c>
      <c r="V1593" s="41">
        <v>27740</v>
      </c>
      <c r="W1593" s="41">
        <v>513.18999999999994</v>
      </c>
      <c r="X1593" s="41">
        <v>44795</v>
      </c>
      <c r="Y1593" s="41">
        <v>891.42050000000006</v>
      </c>
      <c r="Z1593" s="6">
        <f>0</f>
        <v>0</v>
      </c>
      <c r="AA1593" s="6">
        <f t="shared" si="181"/>
        <v>513.18999999999994</v>
      </c>
      <c r="AB1593">
        <f>IF(ISBLANK(Table1[[#This Row],[FY2425_Cost]])=TRUE,#N/A,Table1[[#This Row],[FY2425_Cost]])</f>
        <v>891.42050000000006</v>
      </c>
      <c r="AC1593" s="6">
        <f t="shared" si="182"/>
        <v>378.23050000000012</v>
      </c>
      <c r="AD1593" s="6" t="e">
        <f>SUMIFS($AB$3:AB1593,$B$3:B1593,B1593)</f>
        <v>#N/A</v>
      </c>
      <c r="AE1593" s="6">
        <f t="shared" si="183"/>
        <v>6824.5378013366098</v>
      </c>
      <c r="AF1593" s="6">
        <f t="shared" si="184"/>
        <v>6824.5378013366098</v>
      </c>
      <c r="AG1593" s="6">
        <f>VLOOKUP(Table1[[#This Row],[PracticeCode]],$AP$3:$AS$345,4,FALSE)</f>
        <v>6824.5378013366098</v>
      </c>
      <c r="AH1593" s="27">
        <f t="shared" si="185"/>
        <v>495916.4135637937</v>
      </c>
      <c r="AI1593" s="6" t="e">
        <f t="shared" si="180"/>
        <v>#N/A</v>
      </c>
    </row>
    <row r="1594" spans="1:35" x14ac:dyDescent="0.35">
      <c r="A1594" t="str">
        <f t="shared" si="179"/>
        <v>HONEYPOT MEDICAL CENTREHarrow East PCNHarrowE84039Mar12</v>
      </c>
      <c r="B1594" s="41" t="s">
        <v>692</v>
      </c>
      <c r="C1594" s="41" t="s">
        <v>620</v>
      </c>
      <c r="D1594" s="41" t="s">
        <v>26</v>
      </c>
      <c r="E1594" s="41" t="s">
        <v>169</v>
      </c>
      <c r="F1594" s="41" t="s">
        <v>169</v>
      </c>
      <c r="G1594" s="41" t="s">
        <v>767</v>
      </c>
      <c r="H1594" s="41">
        <v>12</v>
      </c>
      <c r="I1594" s="41">
        <v>15165.6395585258</v>
      </c>
      <c r="J1594" s="41">
        <v>26332</v>
      </c>
      <c r="K1594" s="41">
        <v>4405</v>
      </c>
      <c r="L1594" s="41">
        <v>524.0068</v>
      </c>
      <c r="M1594" s="41">
        <v>87.659500000000008</v>
      </c>
      <c r="N1594" s="41"/>
      <c r="O1594" s="41"/>
      <c r="P1594" s="41"/>
      <c r="Q1594" s="41"/>
      <c r="R1594" s="41">
        <v>0</v>
      </c>
      <c r="S1594" s="41">
        <v>0</v>
      </c>
      <c r="T1594" s="41"/>
      <c r="U1594" s="41"/>
      <c r="V1594" s="41">
        <v>30737</v>
      </c>
      <c r="W1594" s="41">
        <v>611.66629999999998</v>
      </c>
      <c r="X1594" s="41"/>
      <c r="Y1594" s="41"/>
      <c r="Z1594" s="6">
        <f>0</f>
        <v>0</v>
      </c>
      <c r="AA1594" s="6">
        <f t="shared" si="181"/>
        <v>611.66629999999998</v>
      </c>
      <c r="AB1594" t="e">
        <f>IF(ISBLANK(Table1[[#This Row],[FY2425_Cost]])=TRUE,#N/A,Table1[[#This Row],[FY2425_Cost]])</f>
        <v>#N/A</v>
      </c>
      <c r="AC1594" s="6" t="e">
        <f t="shared" si="182"/>
        <v>#N/A</v>
      </c>
      <c r="AD1594" s="6" t="e">
        <f>SUMIFS($AB$3:AB1594,$B$3:B1594,B1594)</f>
        <v>#N/A</v>
      </c>
      <c r="AE1594" s="6">
        <f t="shared" si="183"/>
        <v>6824.5378013366098</v>
      </c>
      <c r="AF1594" s="6">
        <f t="shared" si="184"/>
        <v>6824.5378013366098</v>
      </c>
      <c r="AG1594" s="6">
        <f>VLOOKUP(Table1[[#This Row],[PracticeCode]],$AP$3:$AS$345,4,FALSE)</f>
        <v>6824.5378013366098</v>
      </c>
      <c r="AH1594" s="27">
        <f t="shared" si="185"/>
        <v>495916.4135637937</v>
      </c>
      <c r="AI1594" s="6" t="e">
        <f t="shared" si="180"/>
        <v>#N/A</v>
      </c>
    </row>
    <row r="1595" spans="1:35" x14ac:dyDescent="0.35">
      <c r="A1595" t="str">
        <f t="shared" si="179"/>
        <v>HONEYPOT MEDICAL CENTREHarrow East PCNHarrowE84039May2</v>
      </c>
      <c r="B1595" s="41" t="s">
        <v>692</v>
      </c>
      <c r="C1595" s="41" t="s">
        <v>620</v>
      </c>
      <c r="D1595" s="41" t="s">
        <v>26</v>
      </c>
      <c r="E1595" s="41" t="s">
        <v>169</v>
      </c>
      <c r="F1595" s="41" t="s">
        <v>169</v>
      </c>
      <c r="G1595" s="41" t="s">
        <v>757</v>
      </c>
      <c r="H1595" s="41">
        <v>2</v>
      </c>
      <c r="I1595" s="41">
        <v>15165.6395585258</v>
      </c>
      <c r="J1595" s="41">
        <v>28522</v>
      </c>
      <c r="K1595" s="41">
        <v>7413</v>
      </c>
      <c r="L1595" s="41">
        <v>527.65699999999993</v>
      </c>
      <c r="M1595" s="41">
        <v>137.1405</v>
      </c>
      <c r="N1595" s="41">
        <v>19005</v>
      </c>
      <c r="O1595" s="41">
        <v>7090</v>
      </c>
      <c r="P1595" s="41">
        <v>378.1995</v>
      </c>
      <c r="Q1595" s="41">
        <v>141.09100000000001</v>
      </c>
      <c r="R1595" s="41">
        <v>0</v>
      </c>
      <c r="S1595" s="41">
        <v>0</v>
      </c>
      <c r="T1595" s="41">
        <v>24</v>
      </c>
      <c r="U1595" s="41">
        <v>0.52800000000000002</v>
      </c>
      <c r="V1595" s="41">
        <v>35935</v>
      </c>
      <c r="W1595" s="41">
        <v>664.7974999999999</v>
      </c>
      <c r="X1595" s="41">
        <v>26119</v>
      </c>
      <c r="Y1595" s="41">
        <v>519.81850000000009</v>
      </c>
      <c r="Z1595" s="6">
        <f>0</f>
        <v>0</v>
      </c>
      <c r="AA1595" s="6">
        <f t="shared" si="181"/>
        <v>664.7974999999999</v>
      </c>
      <c r="AB1595">
        <f>IF(ISBLANK(Table1[[#This Row],[FY2425_Cost]])=TRUE,#N/A,Table1[[#This Row],[FY2425_Cost]])</f>
        <v>519.81850000000009</v>
      </c>
      <c r="AC1595" s="6">
        <f t="shared" si="182"/>
        <v>-144.97899999999981</v>
      </c>
      <c r="AD1595" s="6" t="e">
        <f>SUMIFS($AB$3:AB1595,$B$3:B1595,B1595)</f>
        <v>#N/A</v>
      </c>
      <c r="AE1595" s="6">
        <f t="shared" si="183"/>
        <v>6824.5378013366098</v>
      </c>
      <c r="AF1595" s="6">
        <f t="shared" si="184"/>
        <v>6824.5378013366098</v>
      </c>
      <c r="AG1595" s="6">
        <f>VLOOKUP(Table1[[#This Row],[PracticeCode]],$AP$3:$AS$345,4,FALSE)</f>
        <v>6824.5378013366098</v>
      </c>
      <c r="AH1595" s="27">
        <f t="shared" si="185"/>
        <v>495916.4135637937</v>
      </c>
      <c r="AI1595" s="6" t="e">
        <f t="shared" si="180"/>
        <v>#N/A</v>
      </c>
    </row>
    <row r="1596" spans="1:35" x14ac:dyDescent="0.35">
      <c r="A1596" t="str">
        <f t="shared" si="179"/>
        <v>HONEYPOT MEDICAL CENTREHarrow East PCNHarrowE84039Nov8</v>
      </c>
      <c r="B1596" s="41" t="s">
        <v>692</v>
      </c>
      <c r="C1596" s="41" t="s">
        <v>620</v>
      </c>
      <c r="D1596" s="41" t="s">
        <v>26</v>
      </c>
      <c r="E1596" s="41" t="s">
        <v>169</v>
      </c>
      <c r="F1596" s="41" t="s">
        <v>169</v>
      </c>
      <c r="G1596" s="41" t="s">
        <v>763</v>
      </c>
      <c r="H1596" s="41">
        <v>8</v>
      </c>
      <c r="I1596" s="41">
        <v>15165.6395585258</v>
      </c>
      <c r="J1596" s="41">
        <v>40702</v>
      </c>
      <c r="K1596" s="41">
        <v>20693</v>
      </c>
      <c r="L1596" s="41">
        <v>809.96980000000008</v>
      </c>
      <c r="M1596" s="41">
        <v>411.79070000000002</v>
      </c>
      <c r="N1596" s="41"/>
      <c r="O1596" s="41"/>
      <c r="P1596" s="41"/>
      <c r="Q1596" s="41"/>
      <c r="R1596" s="41">
        <v>7</v>
      </c>
      <c r="S1596" s="41">
        <v>0.12529999999999999</v>
      </c>
      <c r="T1596" s="41"/>
      <c r="U1596" s="41"/>
      <c r="V1596" s="41">
        <v>61402</v>
      </c>
      <c r="W1596" s="41">
        <v>1221.8858</v>
      </c>
      <c r="X1596" s="41"/>
      <c r="Y1596" s="41"/>
      <c r="Z1596" s="6">
        <f>0</f>
        <v>0</v>
      </c>
      <c r="AA1596" s="6">
        <f t="shared" si="181"/>
        <v>1221.8858</v>
      </c>
      <c r="AB1596" t="e">
        <f>IF(ISBLANK(Table1[[#This Row],[FY2425_Cost]])=TRUE,#N/A,Table1[[#This Row],[FY2425_Cost]])</f>
        <v>#N/A</v>
      </c>
      <c r="AC1596" s="6" t="e">
        <f t="shared" si="182"/>
        <v>#N/A</v>
      </c>
      <c r="AD1596" s="6" t="e">
        <f>SUMIFS($AB$3:AB1596,$B$3:B1596,B1596)</f>
        <v>#N/A</v>
      </c>
      <c r="AE1596" s="6">
        <f t="shared" si="183"/>
        <v>6824.5378013366098</v>
      </c>
      <c r="AF1596" s="6">
        <f t="shared" si="184"/>
        <v>6824.5378013366098</v>
      </c>
      <c r="AG1596" s="6">
        <f>VLOOKUP(Table1[[#This Row],[PracticeCode]],$AP$3:$AS$345,4,FALSE)</f>
        <v>6824.5378013366098</v>
      </c>
      <c r="AH1596" s="27">
        <f t="shared" si="185"/>
        <v>495916.4135637937</v>
      </c>
      <c r="AI1596" s="6" t="e">
        <f t="shared" si="180"/>
        <v>#N/A</v>
      </c>
    </row>
    <row r="1597" spans="1:35" x14ac:dyDescent="0.35">
      <c r="A1597" t="str">
        <f t="shared" si="179"/>
        <v>HONEYPOT MEDICAL CENTREHarrow East PCNHarrowE84039Oct7</v>
      </c>
      <c r="B1597" s="41" t="s">
        <v>692</v>
      </c>
      <c r="C1597" s="41" t="s">
        <v>620</v>
      </c>
      <c r="D1597" s="41" t="s">
        <v>26</v>
      </c>
      <c r="E1597" s="41" t="s">
        <v>169</v>
      </c>
      <c r="F1597" s="41" t="s">
        <v>169</v>
      </c>
      <c r="G1597" s="41" t="s">
        <v>762</v>
      </c>
      <c r="H1597" s="41">
        <v>7</v>
      </c>
      <c r="I1597" s="41">
        <v>15165.6395585258</v>
      </c>
      <c r="J1597" s="41">
        <v>40040</v>
      </c>
      <c r="K1597" s="41">
        <v>85159</v>
      </c>
      <c r="L1597" s="41">
        <v>796.79600000000005</v>
      </c>
      <c r="M1597" s="41">
        <v>1694.6641000000002</v>
      </c>
      <c r="N1597" s="41">
        <v>0</v>
      </c>
      <c r="O1597" s="41">
        <v>9078</v>
      </c>
      <c r="P1597" s="41">
        <v>0</v>
      </c>
      <c r="Q1597" s="41">
        <v>204.255</v>
      </c>
      <c r="R1597" s="41">
        <v>0</v>
      </c>
      <c r="S1597" s="41">
        <v>0</v>
      </c>
      <c r="T1597" s="41">
        <v>1169</v>
      </c>
      <c r="U1597" s="41">
        <v>25.718</v>
      </c>
      <c r="V1597" s="41">
        <v>125199</v>
      </c>
      <c r="W1597" s="41">
        <v>2491.4601000000002</v>
      </c>
      <c r="X1597" s="41">
        <v>10247</v>
      </c>
      <c r="Y1597" s="41">
        <v>229.97299999999998</v>
      </c>
      <c r="Z1597" s="6">
        <f>0</f>
        <v>0</v>
      </c>
      <c r="AA1597" s="6">
        <f t="shared" si="181"/>
        <v>2491.4601000000002</v>
      </c>
      <c r="AB1597">
        <f>IF(ISBLANK(Table1[[#This Row],[FY2425_Cost]])=TRUE,#N/A,Table1[[#This Row],[FY2425_Cost]])</f>
        <v>229.97299999999998</v>
      </c>
      <c r="AC1597" s="6">
        <f t="shared" si="182"/>
        <v>-2261.4871000000003</v>
      </c>
      <c r="AD1597" s="6" t="e">
        <f>SUMIFS($AB$3:AB1597,$B$3:B1597,B1597)</f>
        <v>#N/A</v>
      </c>
      <c r="AE1597" s="6">
        <f t="shared" si="183"/>
        <v>6824.5378013366098</v>
      </c>
      <c r="AF1597" s="6">
        <f t="shared" si="184"/>
        <v>6824.5378013366098</v>
      </c>
      <c r="AG1597" s="6">
        <f>VLOOKUP(Table1[[#This Row],[PracticeCode]],$AP$3:$AS$345,4,FALSE)</f>
        <v>6824.5378013366098</v>
      </c>
      <c r="AH1597" s="27">
        <f t="shared" si="185"/>
        <v>495916.4135637937</v>
      </c>
      <c r="AI1597" s="6" t="e">
        <f t="shared" si="180"/>
        <v>#N/A</v>
      </c>
    </row>
    <row r="1598" spans="1:35" x14ac:dyDescent="0.35">
      <c r="A1598" t="str">
        <f t="shared" si="179"/>
        <v>HONEYPOT MEDICAL CENTREHarrow East PCNHarrowE84039Sep6</v>
      </c>
      <c r="B1598" s="41" t="s">
        <v>692</v>
      </c>
      <c r="C1598" s="41" t="s">
        <v>620</v>
      </c>
      <c r="D1598" s="41" t="s">
        <v>26</v>
      </c>
      <c r="E1598" s="41" t="s">
        <v>169</v>
      </c>
      <c r="F1598" s="41" t="s">
        <v>169</v>
      </c>
      <c r="G1598" s="41" t="s">
        <v>761</v>
      </c>
      <c r="H1598" s="41">
        <v>6</v>
      </c>
      <c r="I1598" s="41">
        <v>15165.6395585258</v>
      </c>
      <c r="J1598" s="41">
        <v>34224</v>
      </c>
      <c r="K1598" s="41">
        <v>25283</v>
      </c>
      <c r="L1598" s="41">
        <v>681.05759999999998</v>
      </c>
      <c r="M1598" s="41">
        <v>503.13170000000002</v>
      </c>
      <c r="N1598" s="41">
        <v>25240</v>
      </c>
      <c r="O1598" s="41">
        <v>12429</v>
      </c>
      <c r="P1598" s="41">
        <v>567.9</v>
      </c>
      <c r="Q1598" s="41">
        <v>279.65249999999997</v>
      </c>
      <c r="R1598" s="41">
        <v>0</v>
      </c>
      <c r="S1598" s="41">
        <v>0</v>
      </c>
      <c r="T1598" s="41">
        <v>588</v>
      </c>
      <c r="U1598" s="41">
        <v>12.936</v>
      </c>
      <c r="V1598" s="41">
        <v>59507</v>
      </c>
      <c r="W1598" s="41">
        <v>1184.1893</v>
      </c>
      <c r="X1598" s="41">
        <v>38257</v>
      </c>
      <c r="Y1598" s="41">
        <v>860.48850000000004</v>
      </c>
      <c r="Z1598" s="6">
        <f>0</f>
        <v>0</v>
      </c>
      <c r="AA1598" s="6">
        <f t="shared" si="181"/>
        <v>1184.1893</v>
      </c>
      <c r="AB1598">
        <f>IF(ISBLANK(Table1[[#This Row],[FY2425_Cost]])=TRUE,#N/A,Table1[[#This Row],[FY2425_Cost]])</f>
        <v>860.48850000000004</v>
      </c>
      <c r="AC1598" s="6">
        <f t="shared" si="182"/>
        <v>-323.70079999999996</v>
      </c>
      <c r="AD1598" s="6" t="e">
        <f>SUMIFS($AB$3:AB1598,$B$3:B1598,B1598)</f>
        <v>#N/A</v>
      </c>
      <c r="AE1598" s="6">
        <f t="shared" si="183"/>
        <v>6824.5378013366098</v>
      </c>
      <c r="AF1598" s="6">
        <f t="shared" si="184"/>
        <v>6824.5378013366098</v>
      </c>
      <c r="AG1598" s="6">
        <f>VLOOKUP(Table1[[#This Row],[PracticeCode]],$AP$3:$AS$345,4,FALSE)</f>
        <v>6824.5378013366098</v>
      </c>
      <c r="AH1598" s="27">
        <f t="shared" si="185"/>
        <v>495916.4135637937</v>
      </c>
      <c r="AI1598" s="6" t="e">
        <f t="shared" si="180"/>
        <v>#N/A</v>
      </c>
    </row>
    <row r="1599" spans="1:35" x14ac:dyDescent="0.35">
      <c r="A1599" t="str">
        <f t="shared" si="179"/>
        <v>Hounslow Family PracticeHounslow HealthHounslowE85713Apr1</v>
      </c>
      <c r="B1599" s="41" t="s">
        <v>170</v>
      </c>
      <c r="C1599" s="41" t="s">
        <v>433</v>
      </c>
      <c r="D1599" s="41" t="s">
        <v>16</v>
      </c>
      <c r="E1599" s="41" t="s">
        <v>171</v>
      </c>
      <c r="F1599" s="41" t="s">
        <v>171</v>
      </c>
      <c r="G1599" s="41" t="s">
        <v>756</v>
      </c>
      <c r="H1599" s="41">
        <v>1</v>
      </c>
      <c r="I1599" s="41">
        <v>5943.0485999796401</v>
      </c>
      <c r="J1599" s="41">
        <v>31401</v>
      </c>
      <c r="K1599" s="41">
        <v>0</v>
      </c>
      <c r="L1599" s="41">
        <v>580.91849999999999</v>
      </c>
      <c r="M1599" s="41">
        <v>0</v>
      </c>
      <c r="N1599" s="41">
        <v>839</v>
      </c>
      <c r="O1599" s="41">
        <v>0</v>
      </c>
      <c r="P1599" s="41">
        <v>16.696100000000001</v>
      </c>
      <c r="Q1599" s="41">
        <v>0</v>
      </c>
      <c r="R1599" s="41">
        <v>23291</v>
      </c>
      <c r="S1599" s="41">
        <v>416.90890000000002</v>
      </c>
      <c r="T1599" s="41">
        <v>5314</v>
      </c>
      <c r="U1599" s="41">
        <v>116.908</v>
      </c>
      <c r="V1599" s="41">
        <v>54692</v>
      </c>
      <c r="W1599" s="41">
        <v>997.82740000000001</v>
      </c>
      <c r="X1599" s="41">
        <v>6153</v>
      </c>
      <c r="Y1599" s="41">
        <v>133.60410000000002</v>
      </c>
      <c r="Z1599" s="6">
        <f>0</f>
        <v>0</v>
      </c>
      <c r="AA1599" s="6">
        <f t="shared" si="181"/>
        <v>997.82740000000001</v>
      </c>
      <c r="AB1599">
        <f>IF(ISBLANK(Table1[[#This Row],[FY2425_Cost]])=TRUE,#N/A,Table1[[#This Row],[FY2425_Cost]])</f>
        <v>133.60410000000002</v>
      </c>
      <c r="AC1599" s="6">
        <f t="shared" si="182"/>
        <v>-864.22329999999999</v>
      </c>
      <c r="AD1599" s="6">
        <f>SUMIFS($AB$3:AB1599,$B$3:B1599,B1599)</f>
        <v>133.60410000000002</v>
      </c>
      <c r="AE1599" s="6">
        <f t="shared" si="183"/>
        <v>2674.3718699908381</v>
      </c>
      <c r="AF1599" s="6">
        <f t="shared" si="184"/>
        <v>2674.3718699908381</v>
      </c>
      <c r="AG1599" s="6">
        <f>VLOOKUP(Table1[[#This Row],[PracticeCode]],$AP$3:$AS$345,4,FALSE)</f>
        <v>2674.3718699908381</v>
      </c>
      <c r="AH1599" s="27">
        <f t="shared" si="185"/>
        <v>194337.68921933425</v>
      </c>
      <c r="AI1599" s="6">
        <f t="shared" si="180"/>
        <v>0</v>
      </c>
    </row>
    <row r="1600" spans="1:35" x14ac:dyDescent="0.35">
      <c r="A1600" t="str">
        <f t="shared" si="179"/>
        <v>Hounslow Family PracticeHounslow HealthHounslowE85713Aug5</v>
      </c>
      <c r="B1600" s="41" t="s">
        <v>170</v>
      </c>
      <c r="C1600" s="41" t="s">
        <v>433</v>
      </c>
      <c r="D1600" s="41" t="s">
        <v>16</v>
      </c>
      <c r="E1600" s="41" t="s">
        <v>171</v>
      </c>
      <c r="F1600" s="41" t="s">
        <v>171</v>
      </c>
      <c r="G1600" s="41" t="s">
        <v>760</v>
      </c>
      <c r="H1600" s="41">
        <v>5</v>
      </c>
      <c r="I1600" s="41">
        <v>5943.0485999796401</v>
      </c>
      <c r="J1600" s="41">
        <v>1332</v>
      </c>
      <c r="K1600" s="41">
        <v>0</v>
      </c>
      <c r="L1600" s="41">
        <v>24.641999999999999</v>
      </c>
      <c r="M1600" s="41">
        <v>0</v>
      </c>
      <c r="N1600" s="41">
        <v>760</v>
      </c>
      <c r="O1600" s="41">
        <v>0</v>
      </c>
      <c r="P1600" s="41">
        <v>15.124000000000001</v>
      </c>
      <c r="Q1600" s="41">
        <v>0</v>
      </c>
      <c r="R1600" s="41">
        <v>6414</v>
      </c>
      <c r="S1600" s="41">
        <v>114.81059999999999</v>
      </c>
      <c r="T1600" s="41">
        <v>7486</v>
      </c>
      <c r="U1600" s="41">
        <v>164.69200000000001</v>
      </c>
      <c r="V1600" s="41">
        <v>7746</v>
      </c>
      <c r="W1600" s="41">
        <v>139.45259999999999</v>
      </c>
      <c r="X1600" s="41">
        <v>8246</v>
      </c>
      <c r="Y1600" s="41">
        <v>179.816</v>
      </c>
      <c r="Z1600" s="6">
        <f>0</f>
        <v>0</v>
      </c>
      <c r="AA1600" s="6">
        <f t="shared" si="181"/>
        <v>139.45259999999999</v>
      </c>
      <c r="AB1600">
        <f>IF(ISBLANK(Table1[[#This Row],[FY2425_Cost]])=TRUE,#N/A,Table1[[#This Row],[FY2425_Cost]])</f>
        <v>179.816</v>
      </c>
      <c r="AC1600" s="6">
        <f t="shared" si="182"/>
        <v>40.363400000000013</v>
      </c>
      <c r="AD1600" s="6">
        <f>SUMIFS($AB$3:AB1600,$B$3:B1600,B1600)</f>
        <v>313.42010000000005</v>
      </c>
      <c r="AE1600" s="6">
        <f t="shared" si="183"/>
        <v>2674.3718699908381</v>
      </c>
      <c r="AF1600" s="6">
        <f t="shared" si="184"/>
        <v>2674.3718699908381</v>
      </c>
      <c r="AG1600" s="6">
        <f>VLOOKUP(Table1[[#This Row],[PracticeCode]],$AP$3:$AS$345,4,FALSE)</f>
        <v>2674.3718699908381</v>
      </c>
      <c r="AH1600" s="27">
        <f t="shared" si="185"/>
        <v>194337.68921933425</v>
      </c>
      <c r="AI1600" s="6">
        <f t="shared" si="180"/>
        <v>0</v>
      </c>
    </row>
    <row r="1601" spans="1:35" x14ac:dyDescent="0.35">
      <c r="A1601" t="str">
        <f t="shared" si="179"/>
        <v>Hounslow Family PracticeHounslow HealthHounslowE85713Dec9</v>
      </c>
      <c r="B1601" s="41" t="s">
        <v>170</v>
      </c>
      <c r="C1601" s="41" t="s">
        <v>433</v>
      </c>
      <c r="D1601" s="41" t="s">
        <v>16</v>
      </c>
      <c r="E1601" s="41" t="s">
        <v>171</v>
      </c>
      <c r="F1601" s="41" t="s">
        <v>171</v>
      </c>
      <c r="G1601" s="41" t="s">
        <v>764</v>
      </c>
      <c r="H1601" s="41">
        <v>9</v>
      </c>
      <c r="I1601" s="41">
        <v>5943.0485999796401</v>
      </c>
      <c r="J1601" s="41">
        <v>2005</v>
      </c>
      <c r="K1601" s="41">
        <v>528</v>
      </c>
      <c r="L1601" s="41">
        <v>39.899500000000003</v>
      </c>
      <c r="M1601" s="41">
        <v>10.507200000000001</v>
      </c>
      <c r="N1601" s="41"/>
      <c r="O1601" s="41"/>
      <c r="P1601" s="41"/>
      <c r="Q1601" s="41"/>
      <c r="R1601" s="41">
        <v>5429</v>
      </c>
      <c r="S1601" s="41">
        <v>97.179100000000005</v>
      </c>
      <c r="T1601" s="41"/>
      <c r="U1601" s="41"/>
      <c r="V1601" s="41">
        <v>7962</v>
      </c>
      <c r="W1601" s="41">
        <v>147.58580000000001</v>
      </c>
      <c r="X1601" s="41"/>
      <c r="Y1601" s="41"/>
      <c r="Z1601" s="6">
        <f>0</f>
        <v>0</v>
      </c>
      <c r="AA1601" s="6">
        <f t="shared" si="181"/>
        <v>147.58580000000001</v>
      </c>
      <c r="AB1601" t="e">
        <f>IF(ISBLANK(Table1[[#This Row],[FY2425_Cost]])=TRUE,#N/A,Table1[[#This Row],[FY2425_Cost]])</f>
        <v>#N/A</v>
      </c>
      <c r="AC1601" s="6" t="e">
        <f t="shared" si="182"/>
        <v>#N/A</v>
      </c>
      <c r="AD1601" s="6" t="e">
        <f>SUMIFS($AB$3:AB1601,$B$3:B1601,B1601)</f>
        <v>#N/A</v>
      </c>
      <c r="AE1601" s="6">
        <f t="shared" si="183"/>
        <v>2674.3718699908381</v>
      </c>
      <c r="AF1601" s="6">
        <f t="shared" si="184"/>
        <v>2674.3718699908381</v>
      </c>
      <c r="AG1601" s="6">
        <f>VLOOKUP(Table1[[#This Row],[PracticeCode]],$AP$3:$AS$345,4,FALSE)</f>
        <v>2674.3718699908381</v>
      </c>
      <c r="AH1601" s="27">
        <f t="shared" si="185"/>
        <v>194337.68921933425</v>
      </c>
      <c r="AI1601" s="6" t="e">
        <f t="shared" si="180"/>
        <v>#N/A</v>
      </c>
    </row>
    <row r="1602" spans="1:35" x14ac:dyDescent="0.35">
      <c r="A1602" t="str">
        <f t="shared" si="179"/>
        <v>Hounslow Family PracticeHounslow HealthHounslowE85713Feb11</v>
      </c>
      <c r="B1602" s="41" t="s">
        <v>170</v>
      </c>
      <c r="C1602" s="41" t="s">
        <v>433</v>
      </c>
      <c r="D1602" s="41" t="s">
        <v>16</v>
      </c>
      <c r="E1602" s="41" t="s">
        <v>171</v>
      </c>
      <c r="F1602" s="41" t="s">
        <v>171</v>
      </c>
      <c r="G1602" s="41" t="s">
        <v>766</v>
      </c>
      <c r="H1602" s="41">
        <v>11</v>
      </c>
      <c r="I1602" s="41">
        <v>5943.0485999796401</v>
      </c>
      <c r="J1602" s="41">
        <v>2539</v>
      </c>
      <c r="K1602" s="41">
        <v>278</v>
      </c>
      <c r="L1602" s="41">
        <v>50.5261</v>
      </c>
      <c r="M1602" s="41">
        <v>5.5322000000000005</v>
      </c>
      <c r="N1602" s="41"/>
      <c r="O1602" s="41"/>
      <c r="P1602" s="41"/>
      <c r="Q1602" s="41"/>
      <c r="R1602" s="41">
        <v>8077</v>
      </c>
      <c r="S1602" s="41">
        <v>144.57830000000001</v>
      </c>
      <c r="T1602" s="41"/>
      <c r="U1602" s="41"/>
      <c r="V1602" s="41">
        <v>10894</v>
      </c>
      <c r="W1602" s="41">
        <v>200.63660000000002</v>
      </c>
      <c r="X1602" s="41"/>
      <c r="Y1602" s="41"/>
      <c r="Z1602" s="6">
        <f>0</f>
        <v>0</v>
      </c>
      <c r="AA1602" s="6">
        <f t="shared" si="181"/>
        <v>200.63660000000002</v>
      </c>
      <c r="AB1602" t="e">
        <f>IF(ISBLANK(Table1[[#This Row],[FY2425_Cost]])=TRUE,#N/A,Table1[[#This Row],[FY2425_Cost]])</f>
        <v>#N/A</v>
      </c>
      <c r="AC1602" s="6" t="e">
        <f t="shared" si="182"/>
        <v>#N/A</v>
      </c>
      <c r="AD1602" s="6" t="e">
        <f>SUMIFS($AB$3:AB1602,$B$3:B1602,B1602)</f>
        <v>#N/A</v>
      </c>
      <c r="AE1602" s="6">
        <f t="shared" si="183"/>
        <v>2674.3718699908381</v>
      </c>
      <c r="AF1602" s="6">
        <f t="shared" si="184"/>
        <v>2674.3718699908381</v>
      </c>
      <c r="AG1602" s="6">
        <f>VLOOKUP(Table1[[#This Row],[PracticeCode]],$AP$3:$AS$345,4,FALSE)</f>
        <v>2674.3718699908381</v>
      </c>
      <c r="AH1602" s="27">
        <f t="shared" si="185"/>
        <v>194337.68921933425</v>
      </c>
      <c r="AI1602" s="6" t="e">
        <f t="shared" si="180"/>
        <v>#N/A</v>
      </c>
    </row>
    <row r="1603" spans="1:35" x14ac:dyDescent="0.35">
      <c r="A1603" t="str">
        <f t="shared" ref="A1603:A1666" si="186">CONCATENATE(B1603,C1603,D1603,E1603,G1603,H1603)</f>
        <v>Hounslow Family PracticeHounslow HealthHounslowE85713Jan10</v>
      </c>
      <c r="B1603" s="41" t="s">
        <v>170</v>
      </c>
      <c r="C1603" s="41" t="s">
        <v>433</v>
      </c>
      <c r="D1603" s="41" t="s">
        <v>16</v>
      </c>
      <c r="E1603" s="41" t="s">
        <v>171</v>
      </c>
      <c r="F1603" s="41" t="s">
        <v>171</v>
      </c>
      <c r="G1603" s="41" t="s">
        <v>765</v>
      </c>
      <c r="H1603" s="41">
        <v>10</v>
      </c>
      <c r="I1603" s="41">
        <v>5943.0485999796401</v>
      </c>
      <c r="J1603" s="41">
        <v>3928</v>
      </c>
      <c r="K1603" s="41">
        <v>571</v>
      </c>
      <c r="L1603" s="41">
        <v>78.167200000000008</v>
      </c>
      <c r="M1603" s="41">
        <v>11.3629</v>
      </c>
      <c r="N1603" s="41"/>
      <c r="O1603" s="41"/>
      <c r="P1603" s="41"/>
      <c r="Q1603" s="41"/>
      <c r="R1603" s="41">
        <v>8352</v>
      </c>
      <c r="S1603" s="41">
        <v>149.5008</v>
      </c>
      <c r="T1603" s="41"/>
      <c r="U1603" s="41"/>
      <c r="V1603" s="41">
        <v>12851</v>
      </c>
      <c r="W1603" s="41">
        <v>239.0309</v>
      </c>
      <c r="X1603" s="41"/>
      <c r="Y1603" s="41"/>
      <c r="Z1603" s="6">
        <f>0</f>
        <v>0</v>
      </c>
      <c r="AA1603" s="6">
        <f t="shared" si="181"/>
        <v>239.0309</v>
      </c>
      <c r="AB1603" t="e">
        <f>IF(ISBLANK(Table1[[#This Row],[FY2425_Cost]])=TRUE,#N/A,Table1[[#This Row],[FY2425_Cost]])</f>
        <v>#N/A</v>
      </c>
      <c r="AC1603" s="6" t="e">
        <f t="shared" si="182"/>
        <v>#N/A</v>
      </c>
      <c r="AD1603" s="6" t="e">
        <f>SUMIFS($AB$3:AB1603,$B$3:B1603,B1603)</f>
        <v>#N/A</v>
      </c>
      <c r="AE1603" s="6">
        <f t="shared" si="183"/>
        <v>2674.3718699908381</v>
      </c>
      <c r="AF1603" s="6">
        <f t="shared" si="184"/>
        <v>2674.3718699908381</v>
      </c>
      <c r="AG1603" s="6">
        <f>VLOOKUP(Table1[[#This Row],[PracticeCode]],$AP$3:$AS$345,4,FALSE)</f>
        <v>2674.3718699908381</v>
      </c>
      <c r="AH1603" s="27">
        <f t="shared" si="185"/>
        <v>194337.68921933425</v>
      </c>
      <c r="AI1603" s="6" t="e">
        <f t="shared" ref="AI1603:AI1666" si="187">IF(AD1603-AF1603&lt;=0,0,AD1603-AF1603)</f>
        <v>#N/A</v>
      </c>
    </row>
    <row r="1604" spans="1:35" x14ac:dyDescent="0.35">
      <c r="A1604" t="str">
        <f t="shared" si="186"/>
        <v>Hounslow Family PracticeHounslow HealthHounslowE85713Jul4</v>
      </c>
      <c r="B1604" s="41" t="s">
        <v>170</v>
      </c>
      <c r="C1604" s="41" t="s">
        <v>433</v>
      </c>
      <c r="D1604" s="41" t="s">
        <v>16</v>
      </c>
      <c r="E1604" s="41" t="s">
        <v>171</v>
      </c>
      <c r="F1604" s="41" t="s">
        <v>171</v>
      </c>
      <c r="G1604" s="41" t="s">
        <v>759</v>
      </c>
      <c r="H1604" s="41">
        <v>4</v>
      </c>
      <c r="I1604" s="41">
        <v>5943.0485999796401</v>
      </c>
      <c r="J1604" s="41">
        <v>2028</v>
      </c>
      <c r="K1604" s="41">
        <v>0</v>
      </c>
      <c r="L1604" s="41">
        <v>37.518000000000001</v>
      </c>
      <c r="M1604" s="41">
        <v>0</v>
      </c>
      <c r="N1604" s="41">
        <v>1315</v>
      </c>
      <c r="O1604" s="41">
        <v>0</v>
      </c>
      <c r="P1604" s="41">
        <v>26.168500000000002</v>
      </c>
      <c r="Q1604" s="41">
        <v>0</v>
      </c>
      <c r="R1604" s="41">
        <v>4908</v>
      </c>
      <c r="S1604" s="41">
        <v>87.853200000000001</v>
      </c>
      <c r="T1604" s="41">
        <v>6711</v>
      </c>
      <c r="U1604" s="41">
        <v>147.642</v>
      </c>
      <c r="V1604" s="41">
        <v>6936</v>
      </c>
      <c r="W1604" s="41">
        <v>125.3712</v>
      </c>
      <c r="X1604" s="41">
        <v>8026</v>
      </c>
      <c r="Y1604" s="41">
        <v>173.81049999999999</v>
      </c>
      <c r="Z1604" s="6">
        <f>0</f>
        <v>0</v>
      </c>
      <c r="AA1604" s="6">
        <f t="shared" si="181"/>
        <v>125.3712</v>
      </c>
      <c r="AB1604">
        <f>IF(ISBLANK(Table1[[#This Row],[FY2425_Cost]])=TRUE,#N/A,Table1[[#This Row],[FY2425_Cost]])</f>
        <v>173.81049999999999</v>
      </c>
      <c r="AC1604" s="6">
        <f t="shared" si="182"/>
        <v>48.439299999999989</v>
      </c>
      <c r="AD1604" s="6" t="e">
        <f>SUMIFS($AB$3:AB1604,$B$3:B1604,B1604)</f>
        <v>#N/A</v>
      </c>
      <c r="AE1604" s="6">
        <f t="shared" si="183"/>
        <v>2674.3718699908381</v>
      </c>
      <c r="AF1604" s="6">
        <f t="shared" si="184"/>
        <v>2674.3718699908381</v>
      </c>
      <c r="AG1604" s="6">
        <f>VLOOKUP(Table1[[#This Row],[PracticeCode]],$AP$3:$AS$345,4,FALSE)</f>
        <v>2674.3718699908381</v>
      </c>
      <c r="AH1604" s="27">
        <f t="shared" si="185"/>
        <v>194337.68921933425</v>
      </c>
      <c r="AI1604" s="6" t="e">
        <f t="shared" si="187"/>
        <v>#N/A</v>
      </c>
    </row>
    <row r="1605" spans="1:35" x14ac:dyDescent="0.35">
      <c r="A1605" t="str">
        <f t="shared" si="186"/>
        <v>Hounslow Family PracticeHounslow HealthHounslowE85713Jun3</v>
      </c>
      <c r="B1605" s="41" t="s">
        <v>170</v>
      </c>
      <c r="C1605" s="41" t="s">
        <v>433</v>
      </c>
      <c r="D1605" s="41" t="s">
        <v>16</v>
      </c>
      <c r="E1605" s="41" t="s">
        <v>171</v>
      </c>
      <c r="F1605" s="41" t="s">
        <v>171</v>
      </c>
      <c r="G1605" s="41" t="s">
        <v>758</v>
      </c>
      <c r="H1605" s="41">
        <v>3</v>
      </c>
      <c r="I1605" s="41">
        <v>5943.0485999796401</v>
      </c>
      <c r="J1605" s="41">
        <v>2236</v>
      </c>
      <c r="K1605" s="41">
        <v>0</v>
      </c>
      <c r="L1605" s="41">
        <v>41.366</v>
      </c>
      <c r="M1605" s="41">
        <v>0</v>
      </c>
      <c r="N1605" s="41">
        <v>912</v>
      </c>
      <c r="O1605" s="41">
        <v>0</v>
      </c>
      <c r="P1605" s="41">
        <v>18.148800000000001</v>
      </c>
      <c r="Q1605" s="41">
        <v>0</v>
      </c>
      <c r="R1605" s="41">
        <v>22891</v>
      </c>
      <c r="S1605" s="41">
        <v>409.74889999999999</v>
      </c>
      <c r="T1605" s="41">
        <v>6088</v>
      </c>
      <c r="U1605" s="41">
        <v>133.93600000000001</v>
      </c>
      <c r="V1605" s="41">
        <v>25127</v>
      </c>
      <c r="W1605" s="41">
        <v>451.11489999999998</v>
      </c>
      <c r="X1605" s="41">
        <v>7000</v>
      </c>
      <c r="Y1605" s="41">
        <v>152.0848</v>
      </c>
      <c r="Z1605" s="6">
        <f>0</f>
        <v>0</v>
      </c>
      <c r="AA1605" s="6">
        <f t="shared" si="181"/>
        <v>451.11489999999998</v>
      </c>
      <c r="AB1605">
        <f>IF(ISBLANK(Table1[[#This Row],[FY2425_Cost]])=TRUE,#N/A,Table1[[#This Row],[FY2425_Cost]])</f>
        <v>152.0848</v>
      </c>
      <c r="AC1605" s="6">
        <f t="shared" si="182"/>
        <v>-299.03009999999995</v>
      </c>
      <c r="AD1605" s="6" t="e">
        <f>SUMIFS($AB$3:AB1605,$B$3:B1605,B1605)</f>
        <v>#N/A</v>
      </c>
      <c r="AE1605" s="6">
        <f t="shared" si="183"/>
        <v>2674.3718699908381</v>
      </c>
      <c r="AF1605" s="6">
        <f t="shared" si="184"/>
        <v>2674.3718699908381</v>
      </c>
      <c r="AG1605" s="6">
        <f>VLOOKUP(Table1[[#This Row],[PracticeCode]],$AP$3:$AS$345,4,FALSE)</f>
        <v>2674.3718699908381</v>
      </c>
      <c r="AH1605" s="27">
        <f t="shared" si="185"/>
        <v>194337.68921933425</v>
      </c>
      <c r="AI1605" s="6" t="e">
        <f t="shared" si="187"/>
        <v>#N/A</v>
      </c>
    </row>
    <row r="1606" spans="1:35" x14ac:dyDescent="0.35">
      <c r="A1606" t="str">
        <f t="shared" si="186"/>
        <v>Hounslow Family PracticeHounslow HealthHounslowE85713Mar12</v>
      </c>
      <c r="B1606" s="41" t="s">
        <v>170</v>
      </c>
      <c r="C1606" s="41" t="s">
        <v>433</v>
      </c>
      <c r="D1606" s="41" t="s">
        <v>16</v>
      </c>
      <c r="E1606" s="41" t="s">
        <v>171</v>
      </c>
      <c r="F1606" s="41" t="s">
        <v>171</v>
      </c>
      <c r="G1606" s="41" t="s">
        <v>767</v>
      </c>
      <c r="H1606" s="41">
        <v>12</v>
      </c>
      <c r="I1606" s="41">
        <v>5943.0485999796401</v>
      </c>
      <c r="J1606" s="41">
        <v>1138</v>
      </c>
      <c r="K1606" s="41">
        <v>176</v>
      </c>
      <c r="L1606" s="41">
        <v>22.6462</v>
      </c>
      <c r="M1606" s="41">
        <v>3.5024000000000002</v>
      </c>
      <c r="N1606" s="41"/>
      <c r="O1606" s="41"/>
      <c r="P1606" s="41"/>
      <c r="Q1606" s="41"/>
      <c r="R1606" s="41">
        <v>7008</v>
      </c>
      <c r="S1606" s="41">
        <v>125.4432</v>
      </c>
      <c r="T1606" s="41"/>
      <c r="U1606" s="41"/>
      <c r="V1606" s="41">
        <v>8322</v>
      </c>
      <c r="W1606" s="41">
        <v>151.59180000000001</v>
      </c>
      <c r="X1606" s="41"/>
      <c r="Y1606" s="41"/>
      <c r="Z1606" s="6">
        <f>0</f>
        <v>0</v>
      </c>
      <c r="AA1606" s="6">
        <f t="shared" si="181"/>
        <v>151.59180000000001</v>
      </c>
      <c r="AB1606" t="e">
        <f>IF(ISBLANK(Table1[[#This Row],[FY2425_Cost]])=TRUE,#N/A,Table1[[#This Row],[FY2425_Cost]])</f>
        <v>#N/A</v>
      </c>
      <c r="AC1606" s="6" t="e">
        <f t="shared" si="182"/>
        <v>#N/A</v>
      </c>
      <c r="AD1606" s="6" t="e">
        <f>SUMIFS($AB$3:AB1606,$B$3:B1606,B1606)</f>
        <v>#N/A</v>
      </c>
      <c r="AE1606" s="6">
        <f t="shared" si="183"/>
        <v>2674.3718699908381</v>
      </c>
      <c r="AF1606" s="6">
        <f t="shared" si="184"/>
        <v>2674.3718699908381</v>
      </c>
      <c r="AG1606" s="6">
        <f>VLOOKUP(Table1[[#This Row],[PracticeCode]],$AP$3:$AS$345,4,FALSE)</f>
        <v>2674.3718699908381</v>
      </c>
      <c r="AH1606" s="27">
        <f t="shared" si="185"/>
        <v>194337.68921933425</v>
      </c>
      <c r="AI1606" s="6" t="e">
        <f t="shared" si="187"/>
        <v>#N/A</v>
      </c>
    </row>
    <row r="1607" spans="1:35" x14ac:dyDescent="0.35">
      <c r="A1607" t="str">
        <f t="shared" si="186"/>
        <v>Hounslow Family PracticeHounslow HealthHounslowE85713May2</v>
      </c>
      <c r="B1607" s="41" t="s">
        <v>170</v>
      </c>
      <c r="C1607" s="41" t="s">
        <v>433</v>
      </c>
      <c r="D1607" s="41" t="s">
        <v>16</v>
      </c>
      <c r="E1607" s="41" t="s">
        <v>171</v>
      </c>
      <c r="F1607" s="41" t="s">
        <v>171</v>
      </c>
      <c r="G1607" s="41" t="s">
        <v>757</v>
      </c>
      <c r="H1607" s="41">
        <v>2</v>
      </c>
      <c r="I1607" s="41">
        <v>5943.0485999796401</v>
      </c>
      <c r="J1607" s="41">
        <v>3716</v>
      </c>
      <c r="K1607" s="41">
        <v>0</v>
      </c>
      <c r="L1607" s="41">
        <v>68.745999999999995</v>
      </c>
      <c r="M1607" s="41">
        <v>0</v>
      </c>
      <c r="N1607" s="41">
        <v>685</v>
      </c>
      <c r="O1607" s="41">
        <v>0</v>
      </c>
      <c r="P1607" s="41">
        <v>13.631500000000001</v>
      </c>
      <c r="Q1607" s="41">
        <v>0</v>
      </c>
      <c r="R1607" s="41">
        <v>40586</v>
      </c>
      <c r="S1607" s="41">
        <v>726.48940000000005</v>
      </c>
      <c r="T1607" s="41">
        <v>5964</v>
      </c>
      <c r="U1607" s="41">
        <v>131.208</v>
      </c>
      <c r="V1607" s="41">
        <v>44302</v>
      </c>
      <c r="W1607" s="41">
        <v>795.23540000000003</v>
      </c>
      <c r="X1607" s="41">
        <v>6649</v>
      </c>
      <c r="Y1607" s="41">
        <v>144.83949999999999</v>
      </c>
      <c r="Z1607" s="6">
        <f>0</f>
        <v>0</v>
      </c>
      <c r="AA1607" s="6">
        <f t="shared" si="181"/>
        <v>795.23540000000003</v>
      </c>
      <c r="AB1607">
        <f>IF(ISBLANK(Table1[[#This Row],[FY2425_Cost]])=TRUE,#N/A,Table1[[#This Row],[FY2425_Cost]])</f>
        <v>144.83949999999999</v>
      </c>
      <c r="AC1607" s="6">
        <f t="shared" si="182"/>
        <v>-650.39589999999998</v>
      </c>
      <c r="AD1607" s="6" t="e">
        <f>SUMIFS($AB$3:AB1607,$B$3:B1607,B1607)</f>
        <v>#N/A</v>
      </c>
      <c r="AE1607" s="6">
        <f t="shared" si="183"/>
        <v>2674.3718699908381</v>
      </c>
      <c r="AF1607" s="6">
        <f t="shared" si="184"/>
        <v>2674.3718699908381</v>
      </c>
      <c r="AG1607" s="6">
        <f>VLOOKUP(Table1[[#This Row],[PracticeCode]],$AP$3:$AS$345,4,FALSE)</f>
        <v>2674.3718699908381</v>
      </c>
      <c r="AH1607" s="27">
        <f t="shared" si="185"/>
        <v>194337.68921933425</v>
      </c>
      <c r="AI1607" s="6" t="e">
        <f t="shared" si="187"/>
        <v>#N/A</v>
      </c>
    </row>
    <row r="1608" spans="1:35" x14ac:dyDescent="0.35">
      <c r="A1608" t="str">
        <f t="shared" si="186"/>
        <v>Hounslow Family PracticeHounslow HealthHounslowE85713Nov8</v>
      </c>
      <c r="B1608" s="41" t="s">
        <v>170</v>
      </c>
      <c r="C1608" s="41" t="s">
        <v>433</v>
      </c>
      <c r="D1608" s="41" t="s">
        <v>16</v>
      </c>
      <c r="E1608" s="41" t="s">
        <v>171</v>
      </c>
      <c r="F1608" s="41" t="s">
        <v>171</v>
      </c>
      <c r="G1608" s="41" t="s">
        <v>763</v>
      </c>
      <c r="H1608" s="41">
        <v>8</v>
      </c>
      <c r="I1608" s="41">
        <v>5943.0485999796401</v>
      </c>
      <c r="J1608" s="41">
        <v>1494</v>
      </c>
      <c r="K1608" s="41">
        <v>0</v>
      </c>
      <c r="L1608" s="41">
        <v>29.730600000000003</v>
      </c>
      <c r="M1608" s="41">
        <v>0</v>
      </c>
      <c r="N1608" s="41"/>
      <c r="O1608" s="41"/>
      <c r="P1608" s="41"/>
      <c r="Q1608" s="41"/>
      <c r="R1608" s="41">
        <v>7185</v>
      </c>
      <c r="S1608" s="41">
        <v>128.61150000000001</v>
      </c>
      <c r="T1608" s="41"/>
      <c r="U1608" s="41"/>
      <c r="V1608" s="41">
        <v>8679</v>
      </c>
      <c r="W1608" s="41">
        <v>158.34210000000002</v>
      </c>
      <c r="X1608" s="41"/>
      <c r="Y1608" s="41"/>
      <c r="Z1608" s="6">
        <f>0</f>
        <v>0</v>
      </c>
      <c r="AA1608" s="6">
        <f t="shared" si="181"/>
        <v>158.34210000000002</v>
      </c>
      <c r="AB1608" t="e">
        <f>IF(ISBLANK(Table1[[#This Row],[FY2425_Cost]])=TRUE,#N/A,Table1[[#This Row],[FY2425_Cost]])</f>
        <v>#N/A</v>
      </c>
      <c r="AC1608" s="6" t="e">
        <f t="shared" si="182"/>
        <v>#N/A</v>
      </c>
      <c r="AD1608" s="6" t="e">
        <f>SUMIFS($AB$3:AB1608,$B$3:B1608,B1608)</f>
        <v>#N/A</v>
      </c>
      <c r="AE1608" s="6">
        <f t="shared" si="183"/>
        <v>2674.3718699908381</v>
      </c>
      <c r="AF1608" s="6">
        <f t="shared" si="184"/>
        <v>2674.3718699908381</v>
      </c>
      <c r="AG1608" s="6">
        <f>VLOOKUP(Table1[[#This Row],[PracticeCode]],$AP$3:$AS$345,4,FALSE)</f>
        <v>2674.3718699908381</v>
      </c>
      <c r="AH1608" s="27">
        <f t="shared" si="185"/>
        <v>194337.68921933425</v>
      </c>
      <c r="AI1608" s="6" t="e">
        <f t="shared" si="187"/>
        <v>#N/A</v>
      </c>
    </row>
    <row r="1609" spans="1:35" x14ac:dyDescent="0.35">
      <c r="A1609" t="str">
        <f t="shared" si="186"/>
        <v>Hounslow Family PracticeHounslow HealthHounslowE85713Oct7</v>
      </c>
      <c r="B1609" s="41" t="s">
        <v>170</v>
      </c>
      <c r="C1609" s="41" t="s">
        <v>433</v>
      </c>
      <c r="D1609" s="41" t="s">
        <v>16</v>
      </c>
      <c r="E1609" s="41" t="s">
        <v>171</v>
      </c>
      <c r="F1609" s="41" t="s">
        <v>171</v>
      </c>
      <c r="G1609" s="41" t="s">
        <v>762</v>
      </c>
      <c r="H1609" s="41">
        <v>7</v>
      </c>
      <c r="I1609" s="41">
        <v>5943.0485999796401</v>
      </c>
      <c r="J1609" s="41">
        <v>1207</v>
      </c>
      <c r="K1609" s="41">
        <v>0</v>
      </c>
      <c r="L1609" s="41">
        <v>24.019300000000001</v>
      </c>
      <c r="M1609" s="41">
        <v>0</v>
      </c>
      <c r="N1609" s="41">
        <v>0</v>
      </c>
      <c r="O1609" s="41">
        <v>30</v>
      </c>
      <c r="P1609" s="41">
        <v>0</v>
      </c>
      <c r="Q1609" s="41">
        <v>0.67499999999999993</v>
      </c>
      <c r="R1609" s="41">
        <v>13058</v>
      </c>
      <c r="S1609" s="41">
        <v>233.73820000000001</v>
      </c>
      <c r="T1609" s="41">
        <v>9099</v>
      </c>
      <c r="U1609" s="41">
        <v>200.178</v>
      </c>
      <c r="V1609" s="41">
        <v>14265</v>
      </c>
      <c r="W1609" s="41">
        <v>257.75749999999999</v>
      </c>
      <c r="X1609" s="41">
        <v>9129</v>
      </c>
      <c r="Y1609" s="41">
        <v>200.85300000000001</v>
      </c>
      <c r="Z1609" s="6">
        <f>0</f>
        <v>0</v>
      </c>
      <c r="AA1609" s="6">
        <f t="shared" si="181"/>
        <v>257.75749999999999</v>
      </c>
      <c r="AB1609">
        <f>IF(ISBLANK(Table1[[#This Row],[FY2425_Cost]])=TRUE,#N/A,Table1[[#This Row],[FY2425_Cost]])</f>
        <v>200.85300000000001</v>
      </c>
      <c r="AC1609" s="6">
        <f t="shared" si="182"/>
        <v>-56.904499999999985</v>
      </c>
      <c r="AD1609" s="6" t="e">
        <f>SUMIFS($AB$3:AB1609,$B$3:B1609,B1609)</f>
        <v>#N/A</v>
      </c>
      <c r="AE1609" s="6">
        <f t="shared" si="183"/>
        <v>2674.3718699908381</v>
      </c>
      <c r="AF1609" s="6">
        <f t="shared" si="184"/>
        <v>2674.3718699908381</v>
      </c>
      <c r="AG1609" s="6">
        <f>VLOOKUP(Table1[[#This Row],[PracticeCode]],$AP$3:$AS$345,4,FALSE)</f>
        <v>2674.3718699908381</v>
      </c>
      <c r="AH1609" s="27">
        <f t="shared" si="185"/>
        <v>194337.68921933425</v>
      </c>
      <c r="AI1609" s="6" t="e">
        <f t="shared" si="187"/>
        <v>#N/A</v>
      </c>
    </row>
    <row r="1610" spans="1:35" x14ac:dyDescent="0.35">
      <c r="A1610" t="str">
        <f t="shared" si="186"/>
        <v>Hounslow Family PracticeHounslow HealthHounslowE85713Sep6</v>
      </c>
      <c r="B1610" s="41" t="s">
        <v>170</v>
      </c>
      <c r="C1610" s="41" t="s">
        <v>433</v>
      </c>
      <c r="D1610" s="41" t="s">
        <v>16</v>
      </c>
      <c r="E1610" s="41" t="s">
        <v>171</v>
      </c>
      <c r="F1610" s="41" t="s">
        <v>171</v>
      </c>
      <c r="G1610" s="41" t="s">
        <v>761</v>
      </c>
      <c r="H1610" s="41">
        <v>6</v>
      </c>
      <c r="I1610" s="41">
        <v>5943.0485999796401</v>
      </c>
      <c r="J1610" s="41">
        <v>1604</v>
      </c>
      <c r="K1610" s="41">
        <v>0</v>
      </c>
      <c r="L1610" s="41">
        <v>31.919600000000003</v>
      </c>
      <c r="M1610" s="41">
        <v>0</v>
      </c>
      <c r="N1610" s="41">
        <v>1513</v>
      </c>
      <c r="O1610" s="41">
        <v>1605</v>
      </c>
      <c r="P1610" s="41">
        <v>34.042499999999997</v>
      </c>
      <c r="Q1610" s="41">
        <v>36.112499999999997</v>
      </c>
      <c r="R1610" s="41">
        <v>6029</v>
      </c>
      <c r="S1610" s="41">
        <v>107.9191</v>
      </c>
      <c r="T1610" s="41">
        <v>7982</v>
      </c>
      <c r="U1610" s="41">
        <v>175.60400000000001</v>
      </c>
      <c r="V1610" s="41">
        <v>7633</v>
      </c>
      <c r="W1610" s="41">
        <v>139.83870000000002</v>
      </c>
      <c r="X1610" s="41">
        <v>11100</v>
      </c>
      <c r="Y1610" s="41">
        <v>245.75900000000001</v>
      </c>
      <c r="Z1610" s="6">
        <f>0</f>
        <v>0</v>
      </c>
      <c r="AA1610" s="6">
        <f t="shared" si="181"/>
        <v>139.83870000000002</v>
      </c>
      <c r="AB1610">
        <f>IF(ISBLANK(Table1[[#This Row],[FY2425_Cost]])=TRUE,#N/A,Table1[[#This Row],[FY2425_Cost]])</f>
        <v>245.75900000000001</v>
      </c>
      <c r="AC1610" s="6">
        <f t="shared" si="182"/>
        <v>105.9203</v>
      </c>
      <c r="AD1610" s="6" t="e">
        <f>SUMIFS($AB$3:AB1610,$B$3:B1610,B1610)</f>
        <v>#N/A</v>
      </c>
      <c r="AE1610" s="6">
        <f t="shared" si="183"/>
        <v>2674.3718699908381</v>
      </c>
      <c r="AF1610" s="6">
        <f t="shared" si="184"/>
        <v>2674.3718699908381</v>
      </c>
      <c r="AG1610" s="6">
        <f>VLOOKUP(Table1[[#This Row],[PracticeCode]],$AP$3:$AS$345,4,FALSE)</f>
        <v>2674.3718699908381</v>
      </c>
      <c r="AH1610" s="27">
        <f t="shared" si="185"/>
        <v>194337.68921933425</v>
      </c>
      <c r="AI1610" s="6" t="e">
        <f t="shared" si="187"/>
        <v>#N/A</v>
      </c>
    </row>
    <row r="1611" spans="1:35" x14ac:dyDescent="0.35">
      <c r="A1611" t="str">
        <f t="shared" si="186"/>
        <v>HOUNSLOW MEDICAL PRACTICEHounslow HealthHounslowE85015Apr1</v>
      </c>
      <c r="B1611" s="41" t="s">
        <v>432</v>
      </c>
      <c r="C1611" s="41" t="s">
        <v>433</v>
      </c>
      <c r="D1611" s="41" t="s">
        <v>16</v>
      </c>
      <c r="E1611" s="41" t="s">
        <v>172</v>
      </c>
      <c r="F1611" s="41" t="s">
        <v>172</v>
      </c>
      <c r="G1611" s="41" t="s">
        <v>756</v>
      </c>
      <c r="H1611" s="41">
        <v>1</v>
      </c>
      <c r="I1611" s="41">
        <v>9703.5949158649491</v>
      </c>
      <c r="J1611" s="41">
        <v>540</v>
      </c>
      <c r="K1611" s="41">
        <v>0</v>
      </c>
      <c r="L1611" s="41">
        <v>9.99</v>
      </c>
      <c r="M1611" s="41">
        <v>0</v>
      </c>
      <c r="N1611" s="41">
        <v>886</v>
      </c>
      <c r="O1611" s="41">
        <v>1344</v>
      </c>
      <c r="P1611" s="41">
        <v>17.631399999999999</v>
      </c>
      <c r="Q1611" s="41">
        <v>26.745600000000003</v>
      </c>
      <c r="R1611" s="41">
        <v>38580</v>
      </c>
      <c r="S1611" s="41">
        <v>690.58199999999999</v>
      </c>
      <c r="T1611" s="41">
        <v>7945</v>
      </c>
      <c r="U1611" s="41">
        <v>174.79</v>
      </c>
      <c r="V1611" s="41">
        <v>39120</v>
      </c>
      <c r="W1611" s="41">
        <v>700.572</v>
      </c>
      <c r="X1611" s="41">
        <v>10175</v>
      </c>
      <c r="Y1611" s="41">
        <v>219.167</v>
      </c>
      <c r="Z1611" s="6">
        <f>0</f>
        <v>0</v>
      </c>
      <c r="AA1611" s="6"/>
      <c r="AB1611">
        <f>IF(ISBLANK(Table1[[#This Row],[FY2425_Cost]])=TRUE,#N/A,Table1[[#This Row],[FY2425_Cost]])</f>
        <v>219.167</v>
      </c>
      <c r="AC1611" s="6"/>
      <c r="AD1611" s="6"/>
      <c r="AE1611" s="6"/>
      <c r="AF1611" s="6"/>
      <c r="AG1611" s="6">
        <f>VLOOKUP(Table1[[#This Row],[PracticeCode]],$AP$3:$AS$345,4,FALSE)</f>
        <v>0</v>
      </c>
      <c r="AH1611" s="55"/>
      <c r="AI1611" s="6">
        <f t="shared" si="187"/>
        <v>0</v>
      </c>
    </row>
    <row r="1612" spans="1:35" x14ac:dyDescent="0.35">
      <c r="A1612" t="str">
        <f t="shared" si="186"/>
        <v>HOUNSLOW MEDICAL PRACTICEHounslow HealthHounslowE85015Aug5</v>
      </c>
      <c r="B1612" s="41" t="s">
        <v>432</v>
      </c>
      <c r="C1612" s="41" t="s">
        <v>433</v>
      </c>
      <c r="D1612" s="41" t="s">
        <v>16</v>
      </c>
      <c r="E1612" s="41" t="s">
        <v>172</v>
      </c>
      <c r="F1612" s="41" t="s">
        <v>172</v>
      </c>
      <c r="G1612" s="41" t="s">
        <v>760</v>
      </c>
      <c r="H1612" s="41">
        <v>5</v>
      </c>
      <c r="I1612" s="41">
        <v>9703.5949158649491</v>
      </c>
      <c r="J1612" s="41">
        <v>854</v>
      </c>
      <c r="K1612" s="41">
        <v>0</v>
      </c>
      <c r="L1612" s="41">
        <v>15.798999999999999</v>
      </c>
      <c r="M1612" s="41">
        <v>0</v>
      </c>
      <c r="N1612" s="41">
        <v>1060</v>
      </c>
      <c r="O1612" s="41">
        <v>228</v>
      </c>
      <c r="P1612" s="41">
        <v>21.094000000000001</v>
      </c>
      <c r="Q1612" s="41">
        <v>4.5372000000000003</v>
      </c>
      <c r="R1612" s="41">
        <v>6362</v>
      </c>
      <c r="S1612" s="41">
        <v>113.8798</v>
      </c>
      <c r="T1612" s="41">
        <v>9728</v>
      </c>
      <c r="U1612" s="41">
        <v>214.01599999999999</v>
      </c>
      <c r="V1612" s="41">
        <v>7216</v>
      </c>
      <c r="W1612" s="41">
        <v>129.6788</v>
      </c>
      <c r="X1612" s="41">
        <v>11016</v>
      </c>
      <c r="Y1612" s="41">
        <v>239.6472</v>
      </c>
      <c r="Z1612" s="6">
        <f>0</f>
        <v>0</v>
      </c>
      <c r="AA1612" s="6"/>
      <c r="AB1612">
        <f>IF(ISBLANK(Table1[[#This Row],[FY2425_Cost]])=TRUE,#N/A,Table1[[#This Row],[FY2425_Cost]])</f>
        <v>239.6472</v>
      </c>
      <c r="AC1612" s="6"/>
      <c r="AD1612" s="6"/>
      <c r="AE1612" s="6"/>
      <c r="AF1612" s="6"/>
      <c r="AG1612" s="6">
        <f>VLOOKUP(Table1[[#This Row],[PracticeCode]],$AP$3:$AS$345,4,FALSE)</f>
        <v>0</v>
      </c>
      <c r="AH1612" s="55"/>
      <c r="AI1612" s="6">
        <f t="shared" si="187"/>
        <v>0</v>
      </c>
    </row>
    <row r="1613" spans="1:35" x14ac:dyDescent="0.35">
      <c r="A1613" t="str">
        <f t="shared" si="186"/>
        <v>HOUNSLOW MEDICAL PRACTICEHounslow HealthHounslowE85015Dec9</v>
      </c>
      <c r="B1613" s="41" t="s">
        <v>432</v>
      </c>
      <c r="C1613" s="41" t="s">
        <v>433</v>
      </c>
      <c r="D1613" s="41" t="s">
        <v>16</v>
      </c>
      <c r="E1613" s="41" t="s">
        <v>172</v>
      </c>
      <c r="F1613" s="41" t="s">
        <v>172</v>
      </c>
      <c r="G1613" s="41" t="s">
        <v>764</v>
      </c>
      <c r="H1613" s="41">
        <v>9</v>
      </c>
      <c r="I1613" s="41">
        <v>9703.5949158649491</v>
      </c>
      <c r="J1613" s="41">
        <v>972</v>
      </c>
      <c r="K1613" s="41">
        <v>4</v>
      </c>
      <c r="L1613" s="41">
        <v>19.3428</v>
      </c>
      <c r="M1613" s="41">
        <v>7.9600000000000004E-2</v>
      </c>
      <c r="N1613" s="41"/>
      <c r="O1613" s="41"/>
      <c r="P1613" s="41"/>
      <c r="Q1613" s="41"/>
      <c r="R1613" s="41">
        <v>6638</v>
      </c>
      <c r="S1613" s="41">
        <v>118.8202</v>
      </c>
      <c r="T1613" s="41"/>
      <c r="U1613" s="41"/>
      <c r="V1613" s="41">
        <v>7614</v>
      </c>
      <c r="W1613" s="41">
        <v>138.24260000000001</v>
      </c>
      <c r="X1613" s="41"/>
      <c r="Y1613" s="41"/>
      <c r="Z1613" s="6">
        <f>0</f>
        <v>0</v>
      </c>
      <c r="AA1613" s="6"/>
      <c r="AB1613" t="e">
        <f>IF(ISBLANK(Table1[[#This Row],[FY2425_Cost]])=TRUE,#N/A,Table1[[#This Row],[FY2425_Cost]])</f>
        <v>#N/A</v>
      </c>
      <c r="AC1613" s="6"/>
      <c r="AD1613" s="6"/>
      <c r="AE1613" s="6"/>
      <c r="AF1613" s="6"/>
      <c r="AG1613" s="6">
        <f>VLOOKUP(Table1[[#This Row],[PracticeCode]],$AP$3:$AS$345,4,FALSE)</f>
        <v>0</v>
      </c>
      <c r="AH1613" s="55"/>
      <c r="AI1613" s="6">
        <f t="shared" si="187"/>
        <v>0</v>
      </c>
    </row>
    <row r="1614" spans="1:35" x14ac:dyDescent="0.35">
      <c r="A1614" t="str">
        <f t="shared" si="186"/>
        <v>HOUNSLOW MEDICAL PRACTICEHounslow HealthHounslowE85015Feb11</v>
      </c>
      <c r="B1614" s="41" t="s">
        <v>432</v>
      </c>
      <c r="C1614" s="41" t="s">
        <v>433</v>
      </c>
      <c r="D1614" s="41" t="s">
        <v>16</v>
      </c>
      <c r="E1614" s="41" t="s">
        <v>172</v>
      </c>
      <c r="F1614" s="41" t="s">
        <v>172</v>
      </c>
      <c r="G1614" s="41" t="s">
        <v>766</v>
      </c>
      <c r="H1614" s="41">
        <v>11</v>
      </c>
      <c r="I1614" s="41">
        <v>9703.5949158649491</v>
      </c>
      <c r="J1614" s="41">
        <v>878</v>
      </c>
      <c r="K1614" s="41">
        <v>279</v>
      </c>
      <c r="L1614" s="41">
        <v>17.472200000000001</v>
      </c>
      <c r="M1614" s="41">
        <v>5.5521000000000003</v>
      </c>
      <c r="N1614" s="41"/>
      <c r="O1614" s="41"/>
      <c r="P1614" s="41"/>
      <c r="Q1614" s="41"/>
      <c r="R1614" s="41">
        <v>9799</v>
      </c>
      <c r="S1614" s="41">
        <v>175.40209999999999</v>
      </c>
      <c r="T1614" s="41"/>
      <c r="U1614" s="41"/>
      <c r="V1614" s="41">
        <v>10956</v>
      </c>
      <c r="W1614" s="41">
        <v>198.4264</v>
      </c>
      <c r="X1614" s="41"/>
      <c r="Y1614" s="41"/>
      <c r="Z1614" s="6">
        <f>0</f>
        <v>0</v>
      </c>
      <c r="AA1614" s="6"/>
      <c r="AB1614" t="e">
        <f>IF(ISBLANK(Table1[[#This Row],[FY2425_Cost]])=TRUE,#N/A,Table1[[#This Row],[FY2425_Cost]])</f>
        <v>#N/A</v>
      </c>
      <c r="AC1614" s="6"/>
      <c r="AD1614" s="6"/>
      <c r="AE1614" s="6"/>
      <c r="AF1614" s="6"/>
      <c r="AG1614" s="6">
        <f>VLOOKUP(Table1[[#This Row],[PracticeCode]],$AP$3:$AS$345,4,FALSE)</f>
        <v>0</v>
      </c>
      <c r="AH1614" s="55"/>
      <c r="AI1614" s="6">
        <f t="shared" si="187"/>
        <v>0</v>
      </c>
    </row>
    <row r="1615" spans="1:35" x14ac:dyDescent="0.35">
      <c r="A1615" t="str">
        <f t="shared" si="186"/>
        <v>HOUNSLOW MEDICAL PRACTICEHounslow HealthHounslowE85015Jan10</v>
      </c>
      <c r="B1615" s="41" t="s">
        <v>432</v>
      </c>
      <c r="C1615" s="41" t="s">
        <v>433</v>
      </c>
      <c r="D1615" s="41" t="s">
        <v>16</v>
      </c>
      <c r="E1615" s="41" t="s">
        <v>172</v>
      </c>
      <c r="F1615" s="41" t="s">
        <v>172</v>
      </c>
      <c r="G1615" s="41" t="s">
        <v>765</v>
      </c>
      <c r="H1615" s="41">
        <v>10</v>
      </c>
      <c r="I1615" s="41">
        <v>9703.5949158649491</v>
      </c>
      <c r="J1615" s="41">
        <v>1236</v>
      </c>
      <c r="K1615" s="41">
        <v>23</v>
      </c>
      <c r="L1615" s="41">
        <v>24.596400000000003</v>
      </c>
      <c r="M1615" s="41">
        <v>0.4577</v>
      </c>
      <c r="N1615" s="41"/>
      <c r="O1615" s="41"/>
      <c r="P1615" s="41"/>
      <c r="Q1615" s="41"/>
      <c r="R1615" s="41">
        <v>22228</v>
      </c>
      <c r="S1615" s="41">
        <v>397.88119999999998</v>
      </c>
      <c r="T1615" s="41"/>
      <c r="U1615" s="41"/>
      <c r="V1615" s="41">
        <v>23487</v>
      </c>
      <c r="W1615" s="41">
        <v>422.93529999999998</v>
      </c>
      <c r="X1615" s="41"/>
      <c r="Y1615" s="41"/>
      <c r="Z1615" s="6">
        <f>0</f>
        <v>0</v>
      </c>
      <c r="AA1615" s="6"/>
      <c r="AB1615" t="e">
        <f>IF(ISBLANK(Table1[[#This Row],[FY2425_Cost]])=TRUE,#N/A,Table1[[#This Row],[FY2425_Cost]])</f>
        <v>#N/A</v>
      </c>
      <c r="AC1615" s="6"/>
      <c r="AD1615" s="6"/>
      <c r="AE1615" s="6"/>
      <c r="AF1615" s="6"/>
      <c r="AG1615" s="6">
        <f>VLOOKUP(Table1[[#This Row],[PracticeCode]],$AP$3:$AS$345,4,FALSE)</f>
        <v>0</v>
      </c>
      <c r="AH1615" s="55"/>
      <c r="AI1615" s="6">
        <f t="shared" si="187"/>
        <v>0</v>
      </c>
    </row>
    <row r="1616" spans="1:35" x14ac:dyDescent="0.35">
      <c r="A1616" t="str">
        <f t="shared" si="186"/>
        <v>HOUNSLOW MEDICAL PRACTICEHounslow HealthHounslowE85015Jul4</v>
      </c>
      <c r="B1616" s="41" t="s">
        <v>432</v>
      </c>
      <c r="C1616" s="41" t="s">
        <v>433</v>
      </c>
      <c r="D1616" s="41" t="s">
        <v>16</v>
      </c>
      <c r="E1616" s="41" t="s">
        <v>172</v>
      </c>
      <c r="F1616" s="41" t="s">
        <v>172</v>
      </c>
      <c r="G1616" s="41" t="s">
        <v>759</v>
      </c>
      <c r="H1616" s="41">
        <v>4</v>
      </c>
      <c r="I1616" s="41">
        <v>9703.5949158649491</v>
      </c>
      <c r="J1616" s="41">
        <v>857</v>
      </c>
      <c r="K1616" s="41">
        <v>0</v>
      </c>
      <c r="L1616" s="41">
        <v>15.8545</v>
      </c>
      <c r="M1616" s="41">
        <v>0</v>
      </c>
      <c r="N1616" s="41">
        <v>752</v>
      </c>
      <c r="O1616" s="41">
        <v>185</v>
      </c>
      <c r="P1616" s="41">
        <v>14.9648</v>
      </c>
      <c r="Q1616" s="41">
        <v>3.6815000000000002</v>
      </c>
      <c r="R1616" s="41">
        <v>9521</v>
      </c>
      <c r="S1616" s="41">
        <v>170.42590000000001</v>
      </c>
      <c r="T1616" s="41">
        <v>9130</v>
      </c>
      <c r="U1616" s="41">
        <v>200.86</v>
      </c>
      <c r="V1616" s="41">
        <v>10378</v>
      </c>
      <c r="W1616" s="41">
        <v>186.28040000000001</v>
      </c>
      <c r="X1616" s="41">
        <v>10067</v>
      </c>
      <c r="Y1616" s="41">
        <v>219.50630000000001</v>
      </c>
      <c r="Z1616" s="6">
        <f>0</f>
        <v>0</v>
      </c>
      <c r="AA1616" s="6"/>
      <c r="AB1616">
        <f>IF(ISBLANK(Table1[[#This Row],[FY2425_Cost]])=TRUE,#N/A,Table1[[#This Row],[FY2425_Cost]])</f>
        <v>219.50630000000001</v>
      </c>
      <c r="AC1616" s="6"/>
      <c r="AD1616" s="6"/>
      <c r="AE1616" s="6"/>
      <c r="AF1616" s="6"/>
      <c r="AG1616" s="6">
        <f>VLOOKUP(Table1[[#This Row],[PracticeCode]],$AP$3:$AS$345,4,FALSE)</f>
        <v>0</v>
      </c>
      <c r="AH1616" s="55"/>
      <c r="AI1616" s="6">
        <f t="shared" si="187"/>
        <v>0</v>
      </c>
    </row>
    <row r="1617" spans="1:35" x14ac:dyDescent="0.35">
      <c r="A1617" t="str">
        <f t="shared" si="186"/>
        <v>HOUNSLOW MEDICAL PRACTICEHounslow HealthHounslowE85015Jun3</v>
      </c>
      <c r="B1617" s="41" t="s">
        <v>432</v>
      </c>
      <c r="C1617" s="41" t="s">
        <v>433</v>
      </c>
      <c r="D1617" s="41" t="s">
        <v>16</v>
      </c>
      <c r="E1617" s="41" t="s">
        <v>172</v>
      </c>
      <c r="F1617" s="41" t="s">
        <v>172</v>
      </c>
      <c r="G1617" s="41" t="s">
        <v>758</v>
      </c>
      <c r="H1617" s="41">
        <v>3</v>
      </c>
      <c r="I1617" s="41">
        <v>9703.5949158649491</v>
      </c>
      <c r="J1617" s="41">
        <v>913</v>
      </c>
      <c r="K1617" s="41">
        <v>0</v>
      </c>
      <c r="L1617" s="41">
        <v>16.890499999999999</v>
      </c>
      <c r="M1617" s="41">
        <v>0</v>
      </c>
      <c r="N1617" s="41">
        <v>995</v>
      </c>
      <c r="O1617" s="41">
        <v>1110</v>
      </c>
      <c r="P1617" s="41">
        <v>19.8005</v>
      </c>
      <c r="Q1617" s="41">
        <v>22.089000000000002</v>
      </c>
      <c r="R1617" s="41">
        <v>40645</v>
      </c>
      <c r="S1617" s="41">
        <v>727.54549999999995</v>
      </c>
      <c r="T1617" s="41">
        <v>9700</v>
      </c>
      <c r="U1617" s="41">
        <v>213.4</v>
      </c>
      <c r="V1617" s="41">
        <v>41558</v>
      </c>
      <c r="W1617" s="41">
        <v>744.43599999999992</v>
      </c>
      <c r="X1617" s="41">
        <v>11805</v>
      </c>
      <c r="Y1617" s="41">
        <v>255.2895</v>
      </c>
      <c r="Z1617" s="6">
        <f>0</f>
        <v>0</v>
      </c>
      <c r="AA1617" s="6"/>
      <c r="AB1617">
        <f>IF(ISBLANK(Table1[[#This Row],[FY2425_Cost]])=TRUE,#N/A,Table1[[#This Row],[FY2425_Cost]])</f>
        <v>255.2895</v>
      </c>
      <c r="AC1617" s="6"/>
      <c r="AD1617" s="6"/>
      <c r="AE1617" s="6"/>
      <c r="AF1617" s="6"/>
      <c r="AG1617" s="6">
        <f>VLOOKUP(Table1[[#This Row],[PracticeCode]],$AP$3:$AS$345,4,FALSE)</f>
        <v>0</v>
      </c>
      <c r="AH1617" s="55"/>
      <c r="AI1617" s="6">
        <f t="shared" si="187"/>
        <v>0</v>
      </c>
    </row>
    <row r="1618" spans="1:35" x14ac:dyDescent="0.35">
      <c r="A1618" t="str">
        <f t="shared" si="186"/>
        <v>HOUNSLOW MEDICAL PRACTICEHounslow HealthHounslowE85015Mar12</v>
      </c>
      <c r="B1618" s="41" t="s">
        <v>432</v>
      </c>
      <c r="C1618" s="41" t="s">
        <v>433</v>
      </c>
      <c r="D1618" s="41" t="s">
        <v>16</v>
      </c>
      <c r="E1618" s="41" t="s">
        <v>172</v>
      </c>
      <c r="F1618" s="41" t="s">
        <v>172</v>
      </c>
      <c r="G1618" s="41" t="s">
        <v>767</v>
      </c>
      <c r="H1618" s="41">
        <v>12</v>
      </c>
      <c r="I1618" s="41">
        <v>9703.5949158649491</v>
      </c>
      <c r="J1618" s="41">
        <v>861</v>
      </c>
      <c r="K1618" s="41">
        <v>0</v>
      </c>
      <c r="L1618" s="41">
        <v>17.133900000000001</v>
      </c>
      <c r="M1618" s="41">
        <v>0</v>
      </c>
      <c r="N1618" s="41"/>
      <c r="O1618" s="41"/>
      <c r="P1618" s="41"/>
      <c r="Q1618" s="41"/>
      <c r="R1618" s="41">
        <v>6289</v>
      </c>
      <c r="S1618" s="41">
        <v>112.5731</v>
      </c>
      <c r="T1618" s="41"/>
      <c r="U1618" s="41"/>
      <c r="V1618" s="41">
        <v>7150</v>
      </c>
      <c r="W1618" s="41">
        <v>129.70699999999999</v>
      </c>
      <c r="X1618" s="41"/>
      <c r="Y1618" s="41"/>
      <c r="Z1618" s="6">
        <f>0</f>
        <v>0</v>
      </c>
      <c r="AA1618" s="6"/>
      <c r="AB1618" t="e">
        <f>IF(ISBLANK(Table1[[#This Row],[FY2425_Cost]])=TRUE,#N/A,Table1[[#This Row],[FY2425_Cost]])</f>
        <v>#N/A</v>
      </c>
      <c r="AC1618" s="6"/>
      <c r="AD1618" s="6"/>
      <c r="AE1618" s="6"/>
      <c r="AF1618" s="6"/>
      <c r="AG1618" s="6">
        <f>VLOOKUP(Table1[[#This Row],[PracticeCode]],$AP$3:$AS$345,4,FALSE)</f>
        <v>0</v>
      </c>
      <c r="AH1618" s="55"/>
      <c r="AI1618" s="6">
        <f t="shared" si="187"/>
        <v>0</v>
      </c>
    </row>
    <row r="1619" spans="1:35" x14ac:dyDescent="0.35">
      <c r="A1619" t="str">
        <f t="shared" si="186"/>
        <v>HOUNSLOW MEDICAL PRACTICEHounslow HealthHounslowE85015May2</v>
      </c>
      <c r="B1619" s="41" t="s">
        <v>432</v>
      </c>
      <c r="C1619" s="41" t="s">
        <v>433</v>
      </c>
      <c r="D1619" s="41" t="s">
        <v>16</v>
      </c>
      <c r="E1619" s="41" t="s">
        <v>172</v>
      </c>
      <c r="F1619" s="41" t="s">
        <v>172</v>
      </c>
      <c r="G1619" s="41" t="s">
        <v>757</v>
      </c>
      <c r="H1619" s="41">
        <v>2</v>
      </c>
      <c r="I1619" s="41">
        <v>9703.5949158649491</v>
      </c>
      <c r="J1619" s="41">
        <v>17458</v>
      </c>
      <c r="K1619" s="41">
        <v>0</v>
      </c>
      <c r="L1619" s="41">
        <v>322.97299999999996</v>
      </c>
      <c r="M1619" s="41">
        <v>0</v>
      </c>
      <c r="N1619" s="41">
        <v>1003</v>
      </c>
      <c r="O1619" s="41">
        <v>184</v>
      </c>
      <c r="P1619" s="41">
        <v>19.959700000000002</v>
      </c>
      <c r="Q1619" s="41">
        <v>3.6616</v>
      </c>
      <c r="R1619" s="41">
        <v>33962</v>
      </c>
      <c r="S1619" s="41">
        <v>607.91980000000001</v>
      </c>
      <c r="T1619" s="41">
        <v>8431</v>
      </c>
      <c r="U1619" s="41">
        <v>185.482</v>
      </c>
      <c r="V1619" s="41">
        <v>51420</v>
      </c>
      <c r="W1619" s="41">
        <v>930.89279999999997</v>
      </c>
      <c r="X1619" s="41">
        <v>9618</v>
      </c>
      <c r="Y1619" s="41">
        <v>209.10329999999999</v>
      </c>
      <c r="Z1619" s="6">
        <f>0</f>
        <v>0</v>
      </c>
      <c r="AA1619" s="6"/>
      <c r="AB1619">
        <f>IF(ISBLANK(Table1[[#This Row],[FY2425_Cost]])=TRUE,#N/A,Table1[[#This Row],[FY2425_Cost]])</f>
        <v>209.10329999999999</v>
      </c>
      <c r="AC1619" s="6"/>
      <c r="AD1619" s="6"/>
      <c r="AE1619" s="6"/>
      <c r="AF1619" s="6"/>
      <c r="AG1619" s="6">
        <f>VLOOKUP(Table1[[#This Row],[PracticeCode]],$AP$3:$AS$345,4,FALSE)</f>
        <v>0</v>
      </c>
      <c r="AH1619" s="55"/>
      <c r="AI1619" s="6">
        <f t="shared" si="187"/>
        <v>0</v>
      </c>
    </row>
    <row r="1620" spans="1:35" x14ac:dyDescent="0.35">
      <c r="A1620" t="str">
        <f t="shared" si="186"/>
        <v>HOUNSLOW MEDICAL PRACTICEHounslow HealthHounslowE85015Nov8</v>
      </c>
      <c r="B1620" s="41" t="s">
        <v>432</v>
      </c>
      <c r="C1620" s="41" t="s">
        <v>433</v>
      </c>
      <c r="D1620" s="41" t="s">
        <v>16</v>
      </c>
      <c r="E1620" s="41" t="s">
        <v>172</v>
      </c>
      <c r="F1620" s="41" t="s">
        <v>172</v>
      </c>
      <c r="G1620" s="41" t="s">
        <v>763</v>
      </c>
      <c r="H1620" s="41">
        <v>8</v>
      </c>
      <c r="I1620" s="41">
        <v>9703.5949158649491</v>
      </c>
      <c r="J1620" s="41">
        <v>1741</v>
      </c>
      <c r="K1620" s="41">
        <v>27</v>
      </c>
      <c r="L1620" s="41">
        <v>34.645900000000005</v>
      </c>
      <c r="M1620" s="41">
        <v>0.5373</v>
      </c>
      <c r="N1620" s="41"/>
      <c r="O1620" s="41"/>
      <c r="P1620" s="41"/>
      <c r="Q1620" s="41"/>
      <c r="R1620" s="41">
        <v>12144</v>
      </c>
      <c r="S1620" s="41">
        <v>217.3776</v>
      </c>
      <c r="T1620" s="41"/>
      <c r="U1620" s="41"/>
      <c r="V1620" s="41">
        <v>13912</v>
      </c>
      <c r="W1620" s="41">
        <v>252.5608</v>
      </c>
      <c r="X1620" s="41"/>
      <c r="Y1620" s="41"/>
      <c r="Z1620" s="6">
        <f>0</f>
        <v>0</v>
      </c>
      <c r="AA1620" s="6"/>
      <c r="AB1620" t="e">
        <f>IF(ISBLANK(Table1[[#This Row],[FY2425_Cost]])=TRUE,#N/A,Table1[[#This Row],[FY2425_Cost]])</f>
        <v>#N/A</v>
      </c>
      <c r="AC1620" s="6"/>
      <c r="AD1620" s="6"/>
      <c r="AE1620" s="6"/>
      <c r="AF1620" s="6"/>
      <c r="AG1620" s="6">
        <f>VLOOKUP(Table1[[#This Row],[PracticeCode]],$AP$3:$AS$345,4,FALSE)</f>
        <v>0</v>
      </c>
      <c r="AH1620" s="55"/>
      <c r="AI1620" s="6">
        <f t="shared" si="187"/>
        <v>0</v>
      </c>
    </row>
    <row r="1621" spans="1:35" x14ac:dyDescent="0.35">
      <c r="A1621" t="str">
        <f t="shared" si="186"/>
        <v>HOUNSLOW MEDICAL PRACTICEHounslow HealthHounslowE85015Oct7</v>
      </c>
      <c r="B1621" s="41" t="s">
        <v>432</v>
      </c>
      <c r="C1621" s="41" t="s">
        <v>433</v>
      </c>
      <c r="D1621" s="41" t="s">
        <v>16</v>
      </c>
      <c r="E1621" s="41" t="s">
        <v>172</v>
      </c>
      <c r="F1621" s="41" t="s">
        <v>172</v>
      </c>
      <c r="G1621" s="41" t="s">
        <v>762</v>
      </c>
      <c r="H1621" s="41">
        <v>7</v>
      </c>
      <c r="I1621" s="41">
        <v>9703.5949158649491</v>
      </c>
      <c r="J1621" s="41">
        <v>1486</v>
      </c>
      <c r="K1621" s="41">
        <v>40</v>
      </c>
      <c r="L1621" s="41">
        <v>29.571400000000001</v>
      </c>
      <c r="M1621" s="41">
        <v>0.79600000000000004</v>
      </c>
      <c r="N1621" s="41">
        <v>0</v>
      </c>
      <c r="O1621" s="41">
        <v>684</v>
      </c>
      <c r="P1621" s="41">
        <v>0</v>
      </c>
      <c r="Q1621" s="41">
        <v>15.389999999999999</v>
      </c>
      <c r="R1621" s="41">
        <v>11348</v>
      </c>
      <c r="S1621" s="41">
        <v>203.1292</v>
      </c>
      <c r="T1621" s="41">
        <v>19073</v>
      </c>
      <c r="U1621" s="41">
        <v>419.60599999999999</v>
      </c>
      <c r="V1621" s="41">
        <v>12874</v>
      </c>
      <c r="W1621" s="41">
        <v>233.4966</v>
      </c>
      <c r="X1621" s="41">
        <v>19757</v>
      </c>
      <c r="Y1621" s="41">
        <v>434.99599999999998</v>
      </c>
      <c r="Z1621" s="6">
        <f>0</f>
        <v>0</v>
      </c>
      <c r="AA1621" s="6"/>
      <c r="AB1621">
        <f>IF(ISBLANK(Table1[[#This Row],[FY2425_Cost]])=TRUE,#N/A,Table1[[#This Row],[FY2425_Cost]])</f>
        <v>434.99599999999998</v>
      </c>
      <c r="AC1621" s="6"/>
      <c r="AD1621" s="6"/>
      <c r="AE1621" s="6"/>
      <c r="AF1621" s="6"/>
      <c r="AG1621" s="6">
        <f>VLOOKUP(Table1[[#This Row],[PracticeCode]],$AP$3:$AS$345,4,FALSE)</f>
        <v>0</v>
      </c>
      <c r="AH1621" s="55"/>
      <c r="AI1621" s="6">
        <f t="shared" si="187"/>
        <v>0</v>
      </c>
    </row>
    <row r="1622" spans="1:35" x14ac:dyDescent="0.35">
      <c r="A1622" t="str">
        <f t="shared" si="186"/>
        <v>HOUNSLOW MEDICAL PRACTICEHounslow HealthHounslowE85015Sep6</v>
      </c>
      <c r="B1622" s="41" t="s">
        <v>432</v>
      </c>
      <c r="C1622" s="41" t="s">
        <v>433</v>
      </c>
      <c r="D1622" s="41" t="s">
        <v>16</v>
      </c>
      <c r="E1622" s="41" t="s">
        <v>172</v>
      </c>
      <c r="F1622" s="41" t="s">
        <v>172</v>
      </c>
      <c r="G1622" s="41" t="s">
        <v>761</v>
      </c>
      <c r="H1622" s="41">
        <v>6</v>
      </c>
      <c r="I1622" s="41">
        <v>9703.5949158649491</v>
      </c>
      <c r="J1622" s="41">
        <v>1314</v>
      </c>
      <c r="K1622" s="41">
        <v>27</v>
      </c>
      <c r="L1622" s="41">
        <v>26.148600000000002</v>
      </c>
      <c r="M1622" s="41">
        <v>0.5373</v>
      </c>
      <c r="N1622" s="41">
        <v>2949</v>
      </c>
      <c r="O1622" s="41">
        <v>187</v>
      </c>
      <c r="P1622" s="41">
        <v>66.352499999999992</v>
      </c>
      <c r="Q1622" s="41">
        <v>4.2074999999999996</v>
      </c>
      <c r="R1622" s="41">
        <v>18683</v>
      </c>
      <c r="S1622" s="41">
        <v>334.42570000000001</v>
      </c>
      <c r="T1622" s="41">
        <v>18559</v>
      </c>
      <c r="U1622" s="41">
        <v>408.298</v>
      </c>
      <c r="V1622" s="41">
        <v>20024</v>
      </c>
      <c r="W1622" s="41">
        <v>361.11160000000001</v>
      </c>
      <c r="X1622" s="41">
        <v>21695</v>
      </c>
      <c r="Y1622" s="41">
        <v>478.858</v>
      </c>
      <c r="Z1622" s="6">
        <f>0</f>
        <v>0</v>
      </c>
      <c r="AA1622" s="6"/>
      <c r="AB1622">
        <f>IF(ISBLANK(Table1[[#This Row],[FY2425_Cost]])=TRUE,#N/A,Table1[[#This Row],[FY2425_Cost]])</f>
        <v>478.858</v>
      </c>
      <c r="AC1622" s="6"/>
      <c r="AD1622" s="6"/>
      <c r="AE1622" s="6"/>
      <c r="AF1622" s="6"/>
      <c r="AG1622" s="6">
        <f>VLOOKUP(Table1[[#This Row],[PracticeCode]],$AP$3:$AS$345,4,FALSE)</f>
        <v>0</v>
      </c>
      <c r="AH1622" s="55"/>
      <c r="AI1622" s="6">
        <f t="shared" si="187"/>
        <v>0</v>
      </c>
    </row>
    <row r="1623" spans="1:35" x14ac:dyDescent="0.35">
      <c r="A1623" t="str">
        <f t="shared" si="186"/>
        <v>IMPERIAL COLLEGE HEALTH CENTRERegents HealthCentral LondonE87677Apr1</v>
      </c>
      <c r="B1623" s="41" t="s">
        <v>455</v>
      </c>
      <c r="C1623" s="41" t="s">
        <v>456</v>
      </c>
      <c r="D1623" s="41" t="s">
        <v>33</v>
      </c>
      <c r="E1623" s="41" t="s">
        <v>173</v>
      </c>
      <c r="F1623" s="41" t="s">
        <v>173</v>
      </c>
      <c r="G1623" s="41" t="s">
        <v>756</v>
      </c>
      <c r="H1623" s="41">
        <v>1</v>
      </c>
      <c r="I1623" s="41">
        <v>12933.965121638799</v>
      </c>
      <c r="J1623" s="41">
        <v>12328</v>
      </c>
      <c r="K1623" s="41">
        <v>16</v>
      </c>
      <c r="L1623" s="41">
        <v>228.06799999999998</v>
      </c>
      <c r="M1623" s="41">
        <v>0.29599999999999999</v>
      </c>
      <c r="N1623" s="41">
        <v>16862</v>
      </c>
      <c r="O1623" s="41">
        <v>1522</v>
      </c>
      <c r="P1623" s="41">
        <v>335.55380000000002</v>
      </c>
      <c r="Q1623" s="41">
        <v>30.287800000000001</v>
      </c>
      <c r="R1623" s="41">
        <v>0</v>
      </c>
      <c r="S1623" s="41">
        <v>0</v>
      </c>
      <c r="T1623" s="41">
        <v>132</v>
      </c>
      <c r="U1623" s="41">
        <v>2.9039999999999999</v>
      </c>
      <c r="V1623" s="41">
        <v>12344</v>
      </c>
      <c r="W1623" s="41">
        <v>228.36399999999998</v>
      </c>
      <c r="X1623" s="41">
        <v>18516</v>
      </c>
      <c r="Y1623" s="41">
        <v>368.74560000000002</v>
      </c>
      <c r="Z1623" s="6">
        <f>0</f>
        <v>0</v>
      </c>
      <c r="AA1623" s="6">
        <f t="shared" ref="AA1623:AA1686" si="188">IFERROR(W1623*1,#N/A)</f>
        <v>228.36399999999998</v>
      </c>
      <c r="AB1623">
        <f>IF(ISBLANK(Table1[[#This Row],[FY2425_Cost]])=TRUE,#N/A,Table1[[#This Row],[FY2425_Cost]])</f>
        <v>368.74560000000002</v>
      </c>
      <c r="AC1623" s="6">
        <f t="shared" ref="AC1623:AC1686" si="189">AB1623-AA1623</f>
        <v>140.38160000000005</v>
      </c>
      <c r="AD1623" s="6">
        <f>SUMIFS($AB$3:AB1623,$B$3:B1623,B1623)</f>
        <v>368.74560000000002</v>
      </c>
      <c r="AE1623" s="6">
        <f t="shared" ref="AE1623:AE1686" si="190">IFERROR(I1623*$AE$1,#N/A)</f>
        <v>5820.2843047374599</v>
      </c>
      <c r="AF1623" s="6">
        <f t="shared" ref="AF1623:AF1686" si="191">AE1623+Z1623</f>
        <v>5820.2843047374599</v>
      </c>
      <c r="AG1623" s="6">
        <f>VLOOKUP(Table1[[#This Row],[PracticeCode]],$AP$3:$AS$345,4,FALSE)</f>
        <v>5820.2843047374599</v>
      </c>
      <c r="AH1623" s="27">
        <f t="shared" ref="AH1623:AH1686" si="192">IFERROR(I1623*$AH$1,#N/A)</f>
        <v>422940.65947758878</v>
      </c>
      <c r="AI1623" s="6">
        <f t="shared" si="187"/>
        <v>0</v>
      </c>
    </row>
    <row r="1624" spans="1:35" x14ac:dyDescent="0.35">
      <c r="A1624" t="str">
        <f t="shared" si="186"/>
        <v>IMPERIAL COLLEGE HEALTH CENTRERegents HealthCentral LondonE87677Aug5</v>
      </c>
      <c r="B1624" s="41" t="s">
        <v>455</v>
      </c>
      <c r="C1624" s="41" t="s">
        <v>456</v>
      </c>
      <c r="D1624" s="41" t="s">
        <v>33</v>
      </c>
      <c r="E1624" s="41" t="s">
        <v>173</v>
      </c>
      <c r="F1624" s="41" t="s">
        <v>173</v>
      </c>
      <c r="G1624" s="41" t="s">
        <v>760</v>
      </c>
      <c r="H1624" s="41">
        <v>5</v>
      </c>
      <c r="I1624" s="41">
        <v>12933.965121638799</v>
      </c>
      <c r="J1624" s="41">
        <v>11930</v>
      </c>
      <c r="K1624" s="41">
        <v>787</v>
      </c>
      <c r="L1624" s="41">
        <v>220.70499999999998</v>
      </c>
      <c r="M1624" s="41">
        <v>14.5595</v>
      </c>
      <c r="N1624" s="41">
        <v>12763</v>
      </c>
      <c r="O1624" s="41">
        <v>1125</v>
      </c>
      <c r="P1624" s="41">
        <v>253.9837</v>
      </c>
      <c r="Q1624" s="41">
        <v>22.387500000000003</v>
      </c>
      <c r="R1624" s="41">
        <v>22</v>
      </c>
      <c r="S1624" s="41">
        <v>0.39379999999999998</v>
      </c>
      <c r="T1624" s="41">
        <v>10</v>
      </c>
      <c r="U1624" s="41">
        <v>0.22</v>
      </c>
      <c r="V1624" s="41">
        <v>12739</v>
      </c>
      <c r="W1624" s="41">
        <v>235.6583</v>
      </c>
      <c r="X1624" s="41">
        <v>13898</v>
      </c>
      <c r="Y1624" s="41">
        <v>276.59120000000001</v>
      </c>
      <c r="Z1624" s="6">
        <f>0</f>
        <v>0</v>
      </c>
      <c r="AA1624" s="6">
        <f t="shared" si="188"/>
        <v>235.6583</v>
      </c>
      <c r="AB1624">
        <f>IF(ISBLANK(Table1[[#This Row],[FY2425_Cost]])=TRUE,#N/A,Table1[[#This Row],[FY2425_Cost]])</f>
        <v>276.59120000000001</v>
      </c>
      <c r="AC1624" s="6">
        <f t="shared" si="189"/>
        <v>40.932900000000018</v>
      </c>
      <c r="AD1624" s="6">
        <f>SUMIFS($AB$3:AB1624,$B$3:B1624,B1624)</f>
        <v>645.33680000000004</v>
      </c>
      <c r="AE1624" s="6">
        <f t="shared" si="190"/>
        <v>5820.2843047374599</v>
      </c>
      <c r="AF1624" s="6">
        <f t="shared" si="191"/>
        <v>5820.2843047374599</v>
      </c>
      <c r="AG1624" s="6">
        <f>VLOOKUP(Table1[[#This Row],[PracticeCode]],$AP$3:$AS$345,4,FALSE)</f>
        <v>5820.2843047374599</v>
      </c>
      <c r="AH1624" s="27">
        <f t="shared" si="192"/>
        <v>422940.65947758878</v>
      </c>
      <c r="AI1624" s="6">
        <f t="shared" si="187"/>
        <v>0</v>
      </c>
    </row>
    <row r="1625" spans="1:35" x14ac:dyDescent="0.35">
      <c r="A1625" t="str">
        <f t="shared" si="186"/>
        <v>IMPERIAL COLLEGE HEALTH CENTRERegents HealthCentral LondonE87677Dec9</v>
      </c>
      <c r="B1625" s="41" t="s">
        <v>455</v>
      </c>
      <c r="C1625" s="41" t="s">
        <v>456</v>
      </c>
      <c r="D1625" s="41" t="s">
        <v>33</v>
      </c>
      <c r="E1625" s="41" t="s">
        <v>173</v>
      </c>
      <c r="F1625" s="41" t="s">
        <v>173</v>
      </c>
      <c r="G1625" s="41" t="s">
        <v>764</v>
      </c>
      <c r="H1625" s="41">
        <v>9</v>
      </c>
      <c r="I1625" s="41">
        <v>12933.965121638799</v>
      </c>
      <c r="J1625" s="41">
        <v>13565</v>
      </c>
      <c r="K1625" s="41">
        <v>1067</v>
      </c>
      <c r="L1625" s="41">
        <v>269.94350000000003</v>
      </c>
      <c r="M1625" s="41">
        <v>21.2333</v>
      </c>
      <c r="N1625" s="41"/>
      <c r="O1625" s="41"/>
      <c r="P1625" s="41"/>
      <c r="Q1625" s="41"/>
      <c r="R1625" s="41">
        <v>28</v>
      </c>
      <c r="S1625" s="41">
        <v>0.50119999999999998</v>
      </c>
      <c r="T1625" s="41"/>
      <c r="U1625" s="41"/>
      <c r="V1625" s="41">
        <v>14660</v>
      </c>
      <c r="W1625" s="41">
        <v>291.678</v>
      </c>
      <c r="X1625" s="41"/>
      <c r="Y1625" s="41"/>
      <c r="Z1625" s="6">
        <f>0</f>
        <v>0</v>
      </c>
      <c r="AA1625" s="6">
        <f t="shared" si="188"/>
        <v>291.678</v>
      </c>
      <c r="AB1625" t="e">
        <f>IF(ISBLANK(Table1[[#This Row],[FY2425_Cost]])=TRUE,#N/A,Table1[[#This Row],[FY2425_Cost]])</f>
        <v>#N/A</v>
      </c>
      <c r="AC1625" s="6" t="e">
        <f t="shared" si="189"/>
        <v>#N/A</v>
      </c>
      <c r="AD1625" s="6" t="e">
        <f>SUMIFS($AB$3:AB1625,$B$3:B1625,B1625)</f>
        <v>#N/A</v>
      </c>
      <c r="AE1625" s="6">
        <f t="shared" si="190"/>
        <v>5820.2843047374599</v>
      </c>
      <c r="AF1625" s="6">
        <f t="shared" si="191"/>
        <v>5820.2843047374599</v>
      </c>
      <c r="AG1625" s="6">
        <f>VLOOKUP(Table1[[#This Row],[PracticeCode]],$AP$3:$AS$345,4,FALSE)</f>
        <v>5820.2843047374599</v>
      </c>
      <c r="AH1625" s="27">
        <f t="shared" si="192"/>
        <v>422940.65947758878</v>
      </c>
      <c r="AI1625" s="6" t="e">
        <f t="shared" si="187"/>
        <v>#N/A</v>
      </c>
    </row>
    <row r="1626" spans="1:35" x14ac:dyDescent="0.35">
      <c r="A1626" t="str">
        <f t="shared" si="186"/>
        <v>IMPERIAL COLLEGE HEALTH CENTRERegents HealthCentral LondonE87677Feb11</v>
      </c>
      <c r="B1626" s="41" t="s">
        <v>455</v>
      </c>
      <c r="C1626" s="41" t="s">
        <v>456</v>
      </c>
      <c r="D1626" s="41" t="s">
        <v>33</v>
      </c>
      <c r="E1626" s="41" t="s">
        <v>173</v>
      </c>
      <c r="F1626" s="41" t="s">
        <v>173</v>
      </c>
      <c r="G1626" s="41" t="s">
        <v>766</v>
      </c>
      <c r="H1626" s="41">
        <v>11</v>
      </c>
      <c r="I1626" s="41">
        <v>12933.965121638799</v>
      </c>
      <c r="J1626" s="41">
        <v>19542</v>
      </c>
      <c r="K1626" s="41">
        <v>21518</v>
      </c>
      <c r="L1626" s="41">
        <v>388.88580000000002</v>
      </c>
      <c r="M1626" s="41">
        <v>428.20820000000003</v>
      </c>
      <c r="N1626" s="41"/>
      <c r="O1626" s="41"/>
      <c r="P1626" s="41"/>
      <c r="Q1626" s="41"/>
      <c r="R1626" s="41">
        <v>79</v>
      </c>
      <c r="S1626" s="41">
        <v>1.4140999999999999</v>
      </c>
      <c r="T1626" s="41"/>
      <c r="U1626" s="41"/>
      <c r="V1626" s="41">
        <v>41139</v>
      </c>
      <c r="W1626" s="41">
        <v>818.50810000000001</v>
      </c>
      <c r="X1626" s="41"/>
      <c r="Y1626" s="41"/>
      <c r="Z1626" s="6">
        <f>0</f>
        <v>0</v>
      </c>
      <c r="AA1626" s="6">
        <f t="shared" si="188"/>
        <v>818.50810000000001</v>
      </c>
      <c r="AB1626" t="e">
        <f>IF(ISBLANK(Table1[[#This Row],[FY2425_Cost]])=TRUE,#N/A,Table1[[#This Row],[FY2425_Cost]])</f>
        <v>#N/A</v>
      </c>
      <c r="AC1626" s="6" t="e">
        <f t="shared" si="189"/>
        <v>#N/A</v>
      </c>
      <c r="AD1626" s="6" t="e">
        <f>SUMIFS($AB$3:AB1626,$B$3:B1626,B1626)</f>
        <v>#N/A</v>
      </c>
      <c r="AE1626" s="6">
        <f t="shared" si="190"/>
        <v>5820.2843047374599</v>
      </c>
      <c r="AF1626" s="6">
        <f t="shared" si="191"/>
        <v>5820.2843047374599</v>
      </c>
      <c r="AG1626" s="6">
        <f>VLOOKUP(Table1[[#This Row],[PracticeCode]],$AP$3:$AS$345,4,FALSE)</f>
        <v>5820.2843047374599</v>
      </c>
      <c r="AH1626" s="27">
        <f t="shared" si="192"/>
        <v>422940.65947758878</v>
      </c>
      <c r="AI1626" s="6" t="e">
        <f t="shared" si="187"/>
        <v>#N/A</v>
      </c>
    </row>
    <row r="1627" spans="1:35" x14ac:dyDescent="0.35">
      <c r="A1627" t="str">
        <f t="shared" si="186"/>
        <v>IMPERIAL COLLEGE HEALTH CENTRERegents HealthCentral LondonE87677Jan10</v>
      </c>
      <c r="B1627" s="41" t="s">
        <v>455</v>
      </c>
      <c r="C1627" s="41" t="s">
        <v>456</v>
      </c>
      <c r="D1627" s="41" t="s">
        <v>33</v>
      </c>
      <c r="E1627" s="41" t="s">
        <v>173</v>
      </c>
      <c r="F1627" s="41" t="s">
        <v>173</v>
      </c>
      <c r="G1627" s="41" t="s">
        <v>765</v>
      </c>
      <c r="H1627" s="41">
        <v>10</v>
      </c>
      <c r="I1627" s="41">
        <v>12933.965121638799</v>
      </c>
      <c r="J1627" s="41">
        <v>18873</v>
      </c>
      <c r="K1627" s="41">
        <v>6972</v>
      </c>
      <c r="L1627" s="41">
        <v>375.5727</v>
      </c>
      <c r="M1627" s="41">
        <v>138.74280000000002</v>
      </c>
      <c r="N1627" s="41"/>
      <c r="O1627" s="41"/>
      <c r="P1627" s="41"/>
      <c r="Q1627" s="41"/>
      <c r="R1627" s="41">
        <v>68</v>
      </c>
      <c r="S1627" s="41">
        <v>1.2172000000000001</v>
      </c>
      <c r="T1627" s="41"/>
      <c r="U1627" s="41"/>
      <c r="V1627" s="41">
        <v>25913</v>
      </c>
      <c r="W1627" s="41">
        <v>515.53270000000009</v>
      </c>
      <c r="X1627" s="41"/>
      <c r="Y1627" s="41"/>
      <c r="Z1627" s="6">
        <f>0</f>
        <v>0</v>
      </c>
      <c r="AA1627" s="6">
        <f t="shared" si="188"/>
        <v>515.53270000000009</v>
      </c>
      <c r="AB1627" t="e">
        <f>IF(ISBLANK(Table1[[#This Row],[FY2425_Cost]])=TRUE,#N/A,Table1[[#This Row],[FY2425_Cost]])</f>
        <v>#N/A</v>
      </c>
      <c r="AC1627" s="6" t="e">
        <f t="shared" si="189"/>
        <v>#N/A</v>
      </c>
      <c r="AD1627" s="6" t="e">
        <f>SUMIFS($AB$3:AB1627,$B$3:B1627,B1627)</f>
        <v>#N/A</v>
      </c>
      <c r="AE1627" s="6">
        <f t="shared" si="190"/>
        <v>5820.2843047374599</v>
      </c>
      <c r="AF1627" s="6">
        <f t="shared" si="191"/>
        <v>5820.2843047374599</v>
      </c>
      <c r="AG1627" s="6">
        <f>VLOOKUP(Table1[[#This Row],[PracticeCode]],$AP$3:$AS$345,4,FALSE)</f>
        <v>5820.2843047374599</v>
      </c>
      <c r="AH1627" s="27">
        <f t="shared" si="192"/>
        <v>422940.65947758878</v>
      </c>
      <c r="AI1627" s="6" t="e">
        <f t="shared" si="187"/>
        <v>#N/A</v>
      </c>
    </row>
    <row r="1628" spans="1:35" x14ac:dyDescent="0.35">
      <c r="A1628" t="str">
        <f t="shared" si="186"/>
        <v>IMPERIAL COLLEGE HEALTH CENTRERegents HealthCentral LondonE87677Jul4</v>
      </c>
      <c r="B1628" s="41" t="s">
        <v>455</v>
      </c>
      <c r="C1628" s="41" t="s">
        <v>456</v>
      </c>
      <c r="D1628" s="41" t="s">
        <v>33</v>
      </c>
      <c r="E1628" s="41" t="s">
        <v>173</v>
      </c>
      <c r="F1628" s="41" t="s">
        <v>173</v>
      </c>
      <c r="G1628" s="41" t="s">
        <v>759</v>
      </c>
      <c r="H1628" s="41">
        <v>4</v>
      </c>
      <c r="I1628" s="41">
        <v>12933.965121638799</v>
      </c>
      <c r="J1628" s="41">
        <v>13206</v>
      </c>
      <c r="K1628" s="41">
        <v>823</v>
      </c>
      <c r="L1628" s="41">
        <v>244.31099999999998</v>
      </c>
      <c r="M1628" s="41">
        <v>15.225499999999998</v>
      </c>
      <c r="N1628" s="41">
        <v>12826</v>
      </c>
      <c r="O1628" s="41">
        <v>1423</v>
      </c>
      <c r="P1628" s="41">
        <v>255.23740000000001</v>
      </c>
      <c r="Q1628" s="41">
        <v>28.317700000000002</v>
      </c>
      <c r="R1628" s="41">
        <v>7</v>
      </c>
      <c r="S1628" s="41">
        <v>0.12529999999999999</v>
      </c>
      <c r="T1628" s="41">
        <v>26</v>
      </c>
      <c r="U1628" s="41">
        <v>0.57199999999999995</v>
      </c>
      <c r="V1628" s="41">
        <v>14036</v>
      </c>
      <c r="W1628" s="41">
        <v>259.66179999999997</v>
      </c>
      <c r="X1628" s="41">
        <v>14275</v>
      </c>
      <c r="Y1628" s="41">
        <v>284.12710000000004</v>
      </c>
      <c r="Z1628" s="6">
        <f>0</f>
        <v>0</v>
      </c>
      <c r="AA1628" s="6">
        <f t="shared" si="188"/>
        <v>259.66179999999997</v>
      </c>
      <c r="AB1628">
        <f>IF(ISBLANK(Table1[[#This Row],[FY2425_Cost]])=TRUE,#N/A,Table1[[#This Row],[FY2425_Cost]])</f>
        <v>284.12710000000004</v>
      </c>
      <c r="AC1628" s="6">
        <f t="shared" si="189"/>
        <v>24.46530000000007</v>
      </c>
      <c r="AD1628" s="6" t="e">
        <f>SUMIFS($AB$3:AB1628,$B$3:B1628,B1628)</f>
        <v>#N/A</v>
      </c>
      <c r="AE1628" s="6">
        <f t="shared" si="190"/>
        <v>5820.2843047374599</v>
      </c>
      <c r="AF1628" s="6">
        <f t="shared" si="191"/>
        <v>5820.2843047374599</v>
      </c>
      <c r="AG1628" s="6">
        <f>VLOOKUP(Table1[[#This Row],[PracticeCode]],$AP$3:$AS$345,4,FALSE)</f>
        <v>5820.2843047374599</v>
      </c>
      <c r="AH1628" s="27">
        <f t="shared" si="192"/>
        <v>422940.65947758878</v>
      </c>
      <c r="AI1628" s="6" t="e">
        <f t="shared" si="187"/>
        <v>#N/A</v>
      </c>
    </row>
    <row r="1629" spans="1:35" x14ac:dyDescent="0.35">
      <c r="A1629" t="str">
        <f t="shared" si="186"/>
        <v>IMPERIAL COLLEGE HEALTH CENTRERegents HealthCentral LondonE87677Jun3</v>
      </c>
      <c r="B1629" s="41" t="s">
        <v>455</v>
      </c>
      <c r="C1629" s="41" t="s">
        <v>456</v>
      </c>
      <c r="D1629" s="41" t="s">
        <v>33</v>
      </c>
      <c r="E1629" s="41" t="s">
        <v>173</v>
      </c>
      <c r="F1629" s="41" t="s">
        <v>173</v>
      </c>
      <c r="G1629" s="41" t="s">
        <v>758</v>
      </c>
      <c r="H1629" s="41">
        <v>3</v>
      </c>
      <c r="I1629" s="41">
        <v>12933.965121638799</v>
      </c>
      <c r="J1629" s="41">
        <v>15155</v>
      </c>
      <c r="K1629" s="41">
        <v>393</v>
      </c>
      <c r="L1629" s="41">
        <v>280.36750000000001</v>
      </c>
      <c r="M1629" s="41">
        <v>7.2704999999999993</v>
      </c>
      <c r="N1629" s="41">
        <v>17830</v>
      </c>
      <c r="O1629" s="41">
        <v>9229</v>
      </c>
      <c r="P1629" s="41">
        <v>354.81700000000001</v>
      </c>
      <c r="Q1629" s="41">
        <v>183.65710000000001</v>
      </c>
      <c r="R1629" s="41">
        <v>0</v>
      </c>
      <c r="S1629" s="41">
        <v>0</v>
      </c>
      <c r="T1629" s="41">
        <v>72</v>
      </c>
      <c r="U1629" s="41">
        <v>1.5840000000000001</v>
      </c>
      <c r="V1629" s="41">
        <v>15548</v>
      </c>
      <c r="W1629" s="41">
        <v>287.63800000000003</v>
      </c>
      <c r="X1629" s="41">
        <v>27131</v>
      </c>
      <c r="Y1629" s="41">
        <v>540.05809999999997</v>
      </c>
      <c r="Z1629" s="6">
        <f>0</f>
        <v>0</v>
      </c>
      <c r="AA1629" s="6">
        <f t="shared" si="188"/>
        <v>287.63800000000003</v>
      </c>
      <c r="AB1629">
        <f>IF(ISBLANK(Table1[[#This Row],[FY2425_Cost]])=TRUE,#N/A,Table1[[#This Row],[FY2425_Cost]])</f>
        <v>540.05809999999997</v>
      </c>
      <c r="AC1629" s="6">
        <f t="shared" si="189"/>
        <v>252.42009999999993</v>
      </c>
      <c r="AD1629" s="6" t="e">
        <f>SUMIFS($AB$3:AB1629,$B$3:B1629,B1629)</f>
        <v>#N/A</v>
      </c>
      <c r="AE1629" s="6">
        <f t="shared" si="190"/>
        <v>5820.2843047374599</v>
      </c>
      <c r="AF1629" s="6">
        <f t="shared" si="191"/>
        <v>5820.2843047374599</v>
      </c>
      <c r="AG1629" s="6">
        <f>VLOOKUP(Table1[[#This Row],[PracticeCode]],$AP$3:$AS$345,4,FALSE)</f>
        <v>5820.2843047374599</v>
      </c>
      <c r="AH1629" s="27">
        <f t="shared" si="192"/>
        <v>422940.65947758878</v>
      </c>
      <c r="AI1629" s="6" t="e">
        <f t="shared" si="187"/>
        <v>#N/A</v>
      </c>
    </row>
    <row r="1630" spans="1:35" x14ac:dyDescent="0.35">
      <c r="A1630" t="str">
        <f t="shared" si="186"/>
        <v>IMPERIAL COLLEGE HEALTH CENTRERegents HealthCentral LondonE87677Mar12</v>
      </c>
      <c r="B1630" s="41" t="s">
        <v>455</v>
      </c>
      <c r="C1630" s="41" t="s">
        <v>456</v>
      </c>
      <c r="D1630" s="41" t="s">
        <v>33</v>
      </c>
      <c r="E1630" s="41" t="s">
        <v>173</v>
      </c>
      <c r="F1630" s="41" t="s">
        <v>173</v>
      </c>
      <c r="G1630" s="41" t="s">
        <v>767</v>
      </c>
      <c r="H1630" s="41">
        <v>12</v>
      </c>
      <c r="I1630" s="41">
        <v>12933.965121638799</v>
      </c>
      <c r="J1630" s="41">
        <v>17882</v>
      </c>
      <c r="K1630" s="41">
        <v>1339</v>
      </c>
      <c r="L1630" s="41">
        <v>355.85180000000003</v>
      </c>
      <c r="M1630" s="41">
        <v>26.646100000000001</v>
      </c>
      <c r="N1630" s="41"/>
      <c r="O1630" s="41"/>
      <c r="P1630" s="41"/>
      <c r="Q1630" s="41"/>
      <c r="R1630" s="41">
        <v>115</v>
      </c>
      <c r="S1630" s="41">
        <v>2.0585</v>
      </c>
      <c r="T1630" s="41"/>
      <c r="U1630" s="41"/>
      <c r="V1630" s="41">
        <v>19336</v>
      </c>
      <c r="W1630" s="41">
        <v>384.5564</v>
      </c>
      <c r="X1630" s="41"/>
      <c r="Y1630" s="41"/>
      <c r="Z1630" s="6">
        <f>0</f>
        <v>0</v>
      </c>
      <c r="AA1630" s="6">
        <f t="shared" si="188"/>
        <v>384.5564</v>
      </c>
      <c r="AB1630" t="e">
        <f>IF(ISBLANK(Table1[[#This Row],[FY2425_Cost]])=TRUE,#N/A,Table1[[#This Row],[FY2425_Cost]])</f>
        <v>#N/A</v>
      </c>
      <c r="AC1630" s="6" t="e">
        <f t="shared" si="189"/>
        <v>#N/A</v>
      </c>
      <c r="AD1630" s="6" t="e">
        <f>SUMIFS($AB$3:AB1630,$B$3:B1630,B1630)</f>
        <v>#N/A</v>
      </c>
      <c r="AE1630" s="6">
        <f t="shared" si="190"/>
        <v>5820.2843047374599</v>
      </c>
      <c r="AF1630" s="6">
        <f t="shared" si="191"/>
        <v>5820.2843047374599</v>
      </c>
      <c r="AG1630" s="6">
        <f>VLOOKUP(Table1[[#This Row],[PracticeCode]],$AP$3:$AS$345,4,FALSE)</f>
        <v>5820.2843047374599</v>
      </c>
      <c r="AH1630" s="27">
        <f t="shared" si="192"/>
        <v>422940.65947758878</v>
      </c>
      <c r="AI1630" s="6" t="e">
        <f t="shared" si="187"/>
        <v>#N/A</v>
      </c>
    </row>
    <row r="1631" spans="1:35" x14ac:dyDescent="0.35">
      <c r="A1631" t="str">
        <f t="shared" si="186"/>
        <v>IMPERIAL COLLEGE HEALTH CENTRERegents HealthCentral LondonE87677May2</v>
      </c>
      <c r="B1631" s="41" t="s">
        <v>455</v>
      </c>
      <c r="C1631" s="41" t="s">
        <v>456</v>
      </c>
      <c r="D1631" s="41" t="s">
        <v>33</v>
      </c>
      <c r="E1631" s="41" t="s">
        <v>173</v>
      </c>
      <c r="F1631" s="41" t="s">
        <v>173</v>
      </c>
      <c r="G1631" s="41" t="s">
        <v>757</v>
      </c>
      <c r="H1631" s="41">
        <v>2</v>
      </c>
      <c r="I1631" s="41">
        <v>12933.965121638799</v>
      </c>
      <c r="J1631" s="41">
        <v>14604</v>
      </c>
      <c r="K1631" s="41">
        <v>25</v>
      </c>
      <c r="L1631" s="41">
        <v>270.17399999999998</v>
      </c>
      <c r="M1631" s="41">
        <v>0.46249999999999997</v>
      </c>
      <c r="N1631" s="41">
        <v>15796</v>
      </c>
      <c r="O1631" s="41">
        <v>5338</v>
      </c>
      <c r="P1631" s="41">
        <v>314.34039999999999</v>
      </c>
      <c r="Q1631" s="41">
        <v>106.22620000000001</v>
      </c>
      <c r="R1631" s="41">
        <v>0</v>
      </c>
      <c r="S1631" s="41">
        <v>0</v>
      </c>
      <c r="T1631" s="41">
        <v>222</v>
      </c>
      <c r="U1631" s="41">
        <v>4.8840000000000003</v>
      </c>
      <c r="V1631" s="41">
        <v>14629</v>
      </c>
      <c r="W1631" s="41">
        <v>270.63649999999996</v>
      </c>
      <c r="X1631" s="41">
        <v>21356</v>
      </c>
      <c r="Y1631" s="41">
        <v>425.45060000000001</v>
      </c>
      <c r="Z1631" s="6">
        <f>0</f>
        <v>0</v>
      </c>
      <c r="AA1631" s="6">
        <f t="shared" si="188"/>
        <v>270.63649999999996</v>
      </c>
      <c r="AB1631">
        <f>IF(ISBLANK(Table1[[#This Row],[FY2425_Cost]])=TRUE,#N/A,Table1[[#This Row],[FY2425_Cost]])</f>
        <v>425.45060000000001</v>
      </c>
      <c r="AC1631" s="6">
        <f t="shared" si="189"/>
        <v>154.81410000000005</v>
      </c>
      <c r="AD1631" s="6" t="e">
        <f>SUMIFS($AB$3:AB1631,$B$3:B1631,B1631)</f>
        <v>#N/A</v>
      </c>
      <c r="AE1631" s="6">
        <f t="shared" si="190"/>
        <v>5820.2843047374599</v>
      </c>
      <c r="AF1631" s="6">
        <f t="shared" si="191"/>
        <v>5820.2843047374599</v>
      </c>
      <c r="AG1631" s="6">
        <f>VLOOKUP(Table1[[#This Row],[PracticeCode]],$AP$3:$AS$345,4,FALSE)</f>
        <v>5820.2843047374599</v>
      </c>
      <c r="AH1631" s="27">
        <f t="shared" si="192"/>
        <v>422940.65947758878</v>
      </c>
      <c r="AI1631" s="6" t="e">
        <f t="shared" si="187"/>
        <v>#N/A</v>
      </c>
    </row>
    <row r="1632" spans="1:35" x14ac:dyDescent="0.35">
      <c r="A1632" t="str">
        <f t="shared" si="186"/>
        <v>IMPERIAL COLLEGE HEALTH CENTRERegents HealthCentral LondonE87677Nov8</v>
      </c>
      <c r="B1632" s="41" t="s">
        <v>455</v>
      </c>
      <c r="C1632" s="41" t="s">
        <v>456</v>
      </c>
      <c r="D1632" s="41" t="s">
        <v>33</v>
      </c>
      <c r="E1632" s="41" t="s">
        <v>173</v>
      </c>
      <c r="F1632" s="41" t="s">
        <v>173</v>
      </c>
      <c r="G1632" s="41" t="s">
        <v>763</v>
      </c>
      <c r="H1632" s="41">
        <v>8</v>
      </c>
      <c r="I1632" s="41">
        <v>12933.965121638799</v>
      </c>
      <c r="J1632" s="41">
        <v>18953</v>
      </c>
      <c r="K1632" s="41">
        <v>2241</v>
      </c>
      <c r="L1632" s="41">
        <v>377.16470000000004</v>
      </c>
      <c r="M1632" s="41">
        <v>44.5959</v>
      </c>
      <c r="N1632" s="41"/>
      <c r="O1632" s="41"/>
      <c r="P1632" s="41"/>
      <c r="Q1632" s="41"/>
      <c r="R1632" s="41">
        <v>45</v>
      </c>
      <c r="S1632" s="41">
        <v>0.80549999999999999</v>
      </c>
      <c r="T1632" s="41"/>
      <c r="U1632" s="41"/>
      <c r="V1632" s="41">
        <v>21239</v>
      </c>
      <c r="W1632" s="41">
        <v>422.56610000000006</v>
      </c>
      <c r="X1632" s="41"/>
      <c r="Y1632" s="41"/>
      <c r="Z1632" s="6">
        <f>0</f>
        <v>0</v>
      </c>
      <c r="AA1632" s="6">
        <f t="shared" si="188"/>
        <v>422.56610000000006</v>
      </c>
      <c r="AB1632" t="e">
        <f>IF(ISBLANK(Table1[[#This Row],[FY2425_Cost]])=TRUE,#N/A,Table1[[#This Row],[FY2425_Cost]])</f>
        <v>#N/A</v>
      </c>
      <c r="AC1632" s="6" t="e">
        <f t="shared" si="189"/>
        <v>#N/A</v>
      </c>
      <c r="AD1632" s="6" t="e">
        <f>SUMIFS($AB$3:AB1632,$B$3:B1632,B1632)</f>
        <v>#N/A</v>
      </c>
      <c r="AE1632" s="6">
        <f t="shared" si="190"/>
        <v>5820.2843047374599</v>
      </c>
      <c r="AF1632" s="6">
        <f t="shared" si="191"/>
        <v>5820.2843047374599</v>
      </c>
      <c r="AG1632" s="6">
        <f>VLOOKUP(Table1[[#This Row],[PracticeCode]],$AP$3:$AS$345,4,FALSE)</f>
        <v>5820.2843047374599</v>
      </c>
      <c r="AH1632" s="27">
        <f t="shared" si="192"/>
        <v>422940.65947758878</v>
      </c>
      <c r="AI1632" s="6" t="e">
        <f t="shared" si="187"/>
        <v>#N/A</v>
      </c>
    </row>
    <row r="1633" spans="1:35" x14ac:dyDescent="0.35">
      <c r="A1633" t="str">
        <f t="shared" si="186"/>
        <v>IMPERIAL COLLEGE HEALTH CENTRERegents HealthCentral LondonE87677Oct7</v>
      </c>
      <c r="B1633" s="41" t="s">
        <v>455</v>
      </c>
      <c r="C1633" s="41" t="s">
        <v>456</v>
      </c>
      <c r="D1633" s="41" t="s">
        <v>33</v>
      </c>
      <c r="E1633" s="41" t="s">
        <v>173</v>
      </c>
      <c r="F1633" s="41" t="s">
        <v>173</v>
      </c>
      <c r="G1633" s="41" t="s">
        <v>762</v>
      </c>
      <c r="H1633" s="41">
        <v>7</v>
      </c>
      <c r="I1633" s="41">
        <v>12933.965121638799</v>
      </c>
      <c r="J1633" s="41">
        <v>35991</v>
      </c>
      <c r="K1633" s="41">
        <v>5072</v>
      </c>
      <c r="L1633" s="41">
        <v>716.22090000000003</v>
      </c>
      <c r="M1633" s="41">
        <v>100.9328</v>
      </c>
      <c r="N1633" s="41">
        <v>0</v>
      </c>
      <c r="O1633" s="41">
        <v>6462</v>
      </c>
      <c r="P1633" s="41">
        <v>0</v>
      </c>
      <c r="Q1633" s="41">
        <v>145.39499999999998</v>
      </c>
      <c r="R1633" s="41">
        <v>37</v>
      </c>
      <c r="S1633" s="41">
        <v>0.6623</v>
      </c>
      <c r="T1633" s="41">
        <v>44</v>
      </c>
      <c r="U1633" s="41">
        <v>0.96799999999999997</v>
      </c>
      <c r="V1633" s="41">
        <v>41100</v>
      </c>
      <c r="W1633" s="41">
        <v>817.81600000000003</v>
      </c>
      <c r="X1633" s="41">
        <v>6506</v>
      </c>
      <c r="Y1633" s="41">
        <v>146.36299999999997</v>
      </c>
      <c r="Z1633" s="6">
        <f>0</f>
        <v>0</v>
      </c>
      <c r="AA1633" s="6">
        <f t="shared" si="188"/>
        <v>817.81600000000003</v>
      </c>
      <c r="AB1633">
        <f>IF(ISBLANK(Table1[[#This Row],[FY2425_Cost]])=TRUE,#N/A,Table1[[#This Row],[FY2425_Cost]])</f>
        <v>146.36299999999997</v>
      </c>
      <c r="AC1633" s="6">
        <f t="shared" si="189"/>
        <v>-671.45300000000009</v>
      </c>
      <c r="AD1633" s="6" t="e">
        <f>SUMIFS($AB$3:AB1633,$B$3:B1633,B1633)</f>
        <v>#N/A</v>
      </c>
      <c r="AE1633" s="6">
        <f t="shared" si="190"/>
        <v>5820.2843047374599</v>
      </c>
      <c r="AF1633" s="6">
        <f t="shared" si="191"/>
        <v>5820.2843047374599</v>
      </c>
      <c r="AG1633" s="6">
        <f>VLOOKUP(Table1[[#This Row],[PracticeCode]],$AP$3:$AS$345,4,FALSE)</f>
        <v>5820.2843047374599</v>
      </c>
      <c r="AH1633" s="27">
        <f t="shared" si="192"/>
        <v>422940.65947758878</v>
      </c>
      <c r="AI1633" s="6" t="e">
        <f t="shared" si="187"/>
        <v>#N/A</v>
      </c>
    </row>
    <row r="1634" spans="1:35" x14ac:dyDescent="0.35">
      <c r="A1634" t="str">
        <f t="shared" si="186"/>
        <v>IMPERIAL COLLEGE HEALTH CENTRERegents HealthCentral LondonE87677Sep6</v>
      </c>
      <c r="B1634" s="41" t="s">
        <v>455</v>
      </c>
      <c r="C1634" s="41" t="s">
        <v>456</v>
      </c>
      <c r="D1634" s="41" t="s">
        <v>33</v>
      </c>
      <c r="E1634" s="41" t="s">
        <v>173</v>
      </c>
      <c r="F1634" s="41" t="s">
        <v>173</v>
      </c>
      <c r="G1634" s="41" t="s">
        <v>761</v>
      </c>
      <c r="H1634" s="41">
        <v>6</v>
      </c>
      <c r="I1634" s="41">
        <v>12933.965121638799</v>
      </c>
      <c r="J1634" s="41">
        <v>16376</v>
      </c>
      <c r="K1634" s="41">
        <v>3324</v>
      </c>
      <c r="L1634" s="41">
        <v>325.88240000000002</v>
      </c>
      <c r="M1634" s="41">
        <v>66.147599999999997</v>
      </c>
      <c r="N1634" s="41">
        <v>11055</v>
      </c>
      <c r="O1634" s="41">
        <v>3357</v>
      </c>
      <c r="P1634" s="41">
        <v>248.73749999999998</v>
      </c>
      <c r="Q1634" s="41">
        <v>75.532499999999999</v>
      </c>
      <c r="R1634" s="41">
        <v>74</v>
      </c>
      <c r="S1634" s="41">
        <v>1.3246</v>
      </c>
      <c r="T1634" s="41">
        <v>12</v>
      </c>
      <c r="U1634" s="41">
        <v>0.26400000000000001</v>
      </c>
      <c r="V1634" s="41">
        <v>19774</v>
      </c>
      <c r="W1634" s="41">
        <v>393.3546</v>
      </c>
      <c r="X1634" s="41">
        <v>14424</v>
      </c>
      <c r="Y1634" s="41">
        <v>324.53399999999999</v>
      </c>
      <c r="Z1634" s="6">
        <f>0</f>
        <v>0</v>
      </c>
      <c r="AA1634" s="6">
        <f t="shared" si="188"/>
        <v>393.3546</v>
      </c>
      <c r="AB1634">
        <f>IF(ISBLANK(Table1[[#This Row],[FY2425_Cost]])=TRUE,#N/A,Table1[[#This Row],[FY2425_Cost]])</f>
        <v>324.53399999999999</v>
      </c>
      <c r="AC1634" s="6">
        <f t="shared" si="189"/>
        <v>-68.820600000000013</v>
      </c>
      <c r="AD1634" s="6" t="e">
        <f>SUMIFS($AB$3:AB1634,$B$3:B1634,B1634)</f>
        <v>#N/A</v>
      </c>
      <c r="AE1634" s="6">
        <f t="shared" si="190"/>
        <v>5820.2843047374599</v>
      </c>
      <c r="AF1634" s="6">
        <f t="shared" si="191"/>
        <v>5820.2843047374599</v>
      </c>
      <c r="AG1634" s="6">
        <f>VLOOKUP(Table1[[#This Row],[PracticeCode]],$AP$3:$AS$345,4,FALSE)</f>
        <v>5820.2843047374599</v>
      </c>
      <c r="AH1634" s="27">
        <f t="shared" si="192"/>
        <v>422940.65947758878</v>
      </c>
      <c r="AI1634" s="6" t="e">
        <f t="shared" si="187"/>
        <v>#N/A</v>
      </c>
    </row>
    <row r="1635" spans="1:35" x14ac:dyDescent="0.35">
      <c r="A1635" t="str">
        <f t="shared" si="186"/>
        <v>INTERGRATED HEALTH CICK&amp;W CentralBrentE84685Apr1</v>
      </c>
      <c r="B1635" s="41" t="s">
        <v>672</v>
      </c>
      <c r="C1635" s="41" t="s">
        <v>464</v>
      </c>
      <c r="D1635" s="41" t="s">
        <v>18</v>
      </c>
      <c r="E1635" s="41" t="s">
        <v>300</v>
      </c>
      <c r="F1635" s="41" t="s">
        <v>300</v>
      </c>
      <c r="G1635" s="41" t="s">
        <v>756</v>
      </c>
      <c r="H1635" s="41">
        <v>1</v>
      </c>
      <c r="I1635" s="41">
        <v>7473.3111022227304</v>
      </c>
      <c r="J1635" s="41">
        <v>2491</v>
      </c>
      <c r="K1635" s="41">
        <v>0</v>
      </c>
      <c r="L1635" s="41">
        <v>46.083500000000001</v>
      </c>
      <c r="M1635" s="41">
        <v>0</v>
      </c>
      <c r="N1635" s="41">
        <v>6362</v>
      </c>
      <c r="O1635" s="41">
        <v>169</v>
      </c>
      <c r="P1635" s="41">
        <v>126.60380000000001</v>
      </c>
      <c r="Q1635" s="41">
        <v>3.3631000000000002</v>
      </c>
      <c r="R1635" s="41">
        <v>0</v>
      </c>
      <c r="S1635" s="41">
        <v>0</v>
      </c>
      <c r="T1635" s="41">
        <v>0</v>
      </c>
      <c r="U1635" s="41">
        <v>0</v>
      </c>
      <c r="V1635" s="41">
        <v>2491</v>
      </c>
      <c r="W1635" s="41">
        <v>46.083500000000001</v>
      </c>
      <c r="X1635" s="41">
        <v>6531</v>
      </c>
      <c r="Y1635" s="41">
        <v>129.96690000000001</v>
      </c>
      <c r="Z1635" s="6">
        <f>0</f>
        <v>0</v>
      </c>
      <c r="AA1635" s="6">
        <f t="shared" si="188"/>
        <v>46.083500000000001</v>
      </c>
      <c r="AB1635">
        <f>IF(ISBLANK(Table1[[#This Row],[FY2425_Cost]])=TRUE,#N/A,Table1[[#This Row],[FY2425_Cost]])</f>
        <v>129.96690000000001</v>
      </c>
      <c r="AC1635" s="6">
        <f t="shared" si="189"/>
        <v>83.883400000000009</v>
      </c>
      <c r="AD1635" s="6">
        <f>SUMIFS($AB$3:AB1635,$B$3:B1635,B1635)</f>
        <v>129.96690000000001</v>
      </c>
      <c r="AE1635" s="6">
        <f t="shared" si="190"/>
        <v>3362.9899960002285</v>
      </c>
      <c r="AF1635" s="6">
        <f t="shared" si="191"/>
        <v>3362.9899960002285</v>
      </c>
      <c r="AG1635" s="6">
        <f>VLOOKUP(Table1[[#This Row],[PracticeCode]],$AP$3:$AS$345,4,FALSE)</f>
        <v>3362.9899960002285</v>
      </c>
      <c r="AH1635" s="27">
        <f t="shared" si="192"/>
        <v>244377.27304268331</v>
      </c>
      <c r="AI1635" s="6">
        <f t="shared" si="187"/>
        <v>0</v>
      </c>
    </row>
    <row r="1636" spans="1:35" x14ac:dyDescent="0.35">
      <c r="A1636" t="str">
        <f t="shared" si="186"/>
        <v>INTERGRATED HEALTH CICK&amp;W CentralBrentE84685Aug5</v>
      </c>
      <c r="B1636" s="41" t="s">
        <v>672</v>
      </c>
      <c r="C1636" s="41" t="s">
        <v>464</v>
      </c>
      <c r="D1636" s="41" t="s">
        <v>18</v>
      </c>
      <c r="E1636" s="41" t="s">
        <v>300</v>
      </c>
      <c r="F1636" s="41" t="s">
        <v>300</v>
      </c>
      <c r="G1636" s="41" t="s">
        <v>760</v>
      </c>
      <c r="H1636" s="41">
        <v>5</v>
      </c>
      <c r="I1636" s="41">
        <v>7473.3111022227304</v>
      </c>
      <c r="J1636" s="41">
        <v>5723</v>
      </c>
      <c r="K1636" s="41">
        <v>11</v>
      </c>
      <c r="L1636" s="41">
        <v>105.87549999999999</v>
      </c>
      <c r="M1636" s="41">
        <v>0.20349999999999999</v>
      </c>
      <c r="N1636" s="41">
        <v>5832</v>
      </c>
      <c r="O1636" s="41">
        <v>44</v>
      </c>
      <c r="P1636" s="41">
        <v>116.05680000000001</v>
      </c>
      <c r="Q1636" s="41">
        <v>0.87560000000000004</v>
      </c>
      <c r="R1636" s="41">
        <v>0</v>
      </c>
      <c r="S1636" s="41">
        <v>0</v>
      </c>
      <c r="T1636" s="41">
        <v>0</v>
      </c>
      <c r="U1636" s="41">
        <v>0</v>
      </c>
      <c r="V1636" s="41">
        <v>5734</v>
      </c>
      <c r="W1636" s="41">
        <v>106.07899999999999</v>
      </c>
      <c r="X1636" s="41">
        <v>5876</v>
      </c>
      <c r="Y1636" s="41">
        <v>116.93240000000002</v>
      </c>
      <c r="Z1636" s="6">
        <f>0</f>
        <v>0</v>
      </c>
      <c r="AA1636" s="6">
        <f t="shared" si="188"/>
        <v>106.07899999999999</v>
      </c>
      <c r="AB1636">
        <f>IF(ISBLANK(Table1[[#This Row],[FY2425_Cost]])=TRUE,#N/A,Table1[[#This Row],[FY2425_Cost]])</f>
        <v>116.93240000000002</v>
      </c>
      <c r="AC1636" s="6">
        <f t="shared" si="189"/>
        <v>10.853400000000022</v>
      </c>
      <c r="AD1636" s="6">
        <f>SUMIFS($AB$3:AB1636,$B$3:B1636,B1636)</f>
        <v>246.89930000000004</v>
      </c>
      <c r="AE1636" s="6">
        <f t="shared" si="190"/>
        <v>3362.9899960002285</v>
      </c>
      <c r="AF1636" s="6">
        <f t="shared" si="191"/>
        <v>3362.9899960002285</v>
      </c>
      <c r="AG1636" s="6">
        <f>VLOOKUP(Table1[[#This Row],[PracticeCode]],$AP$3:$AS$345,4,FALSE)</f>
        <v>3362.9899960002285</v>
      </c>
      <c r="AH1636" s="27">
        <f t="shared" si="192"/>
        <v>244377.27304268331</v>
      </c>
      <c r="AI1636" s="6">
        <f t="shared" si="187"/>
        <v>0</v>
      </c>
    </row>
    <row r="1637" spans="1:35" x14ac:dyDescent="0.35">
      <c r="A1637" t="str">
        <f t="shared" si="186"/>
        <v>INTERGRATED HEALTH CICK&amp;W CentralBrentE84685Dec9</v>
      </c>
      <c r="B1637" s="41" t="s">
        <v>672</v>
      </c>
      <c r="C1637" s="41" t="s">
        <v>464</v>
      </c>
      <c r="D1637" s="41" t="s">
        <v>18</v>
      </c>
      <c r="E1637" s="41" t="s">
        <v>300</v>
      </c>
      <c r="F1637" s="41" t="s">
        <v>300</v>
      </c>
      <c r="G1637" s="41" t="s">
        <v>764</v>
      </c>
      <c r="H1637" s="41">
        <v>9</v>
      </c>
      <c r="I1637" s="41">
        <v>7473.3111022227304</v>
      </c>
      <c r="J1637" s="41">
        <v>7388</v>
      </c>
      <c r="K1637" s="41">
        <v>10</v>
      </c>
      <c r="L1637" s="41">
        <v>147.02120000000002</v>
      </c>
      <c r="M1637" s="41">
        <v>0.19900000000000001</v>
      </c>
      <c r="N1637" s="41"/>
      <c r="O1637" s="41"/>
      <c r="P1637" s="41"/>
      <c r="Q1637" s="41"/>
      <c r="R1637" s="41">
        <v>0</v>
      </c>
      <c r="S1637" s="41">
        <v>0</v>
      </c>
      <c r="T1637" s="41"/>
      <c r="U1637" s="41"/>
      <c r="V1637" s="41">
        <v>7398</v>
      </c>
      <c r="W1637" s="41">
        <v>147.22020000000003</v>
      </c>
      <c r="X1637" s="41"/>
      <c r="Y1637" s="41"/>
      <c r="Z1637" s="6">
        <f>0</f>
        <v>0</v>
      </c>
      <c r="AA1637" s="6">
        <f t="shared" si="188"/>
        <v>147.22020000000003</v>
      </c>
      <c r="AB1637" t="e">
        <f>IF(ISBLANK(Table1[[#This Row],[FY2425_Cost]])=TRUE,#N/A,Table1[[#This Row],[FY2425_Cost]])</f>
        <v>#N/A</v>
      </c>
      <c r="AC1637" s="6" t="e">
        <f t="shared" si="189"/>
        <v>#N/A</v>
      </c>
      <c r="AD1637" s="6" t="e">
        <f>SUMIFS($AB$3:AB1637,$B$3:B1637,B1637)</f>
        <v>#N/A</v>
      </c>
      <c r="AE1637" s="6">
        <f t="shared" si="190"/>
        <v>3362.9899960002285</v>
      </c>
      <c r="AF1637" s="6">
        <f t="shared" si="191"/>
        <v>3362.9899960002285</v>
      </c>
      <c r="AG1637" s="6">
        <f>VLOOKUP(Table1[[#This Row],[PracticeCode]],$AP$3:$AS$345,4,FALSE)</f>
        <v>3362.9899960002285</v>
      </c>
      <c r="AH1637" s="27">
        <f t="shared" si="192"/>
        <v>244377.27304268331</v>
      </c>
      <c r="AI1637" s="6" t="e">
        <f t="shared" si="187"/>
        <v>#N/A</v>
      </c>
    </row>
    <row r="1638" spans="1:35" x14ac:dyDescent="0.35">
      <c r="A1638" t="str">
        <f t="shared" si="186"/>
        <v>INTERGRATED HEALTH CICK&amp;W CentralBrentE84685Feb11</v>
      </c>
      <c r="B1638" s="41" t="s">
        <v>672</v>
      </c>
      <c r="C1638" s="41" t="s">
        <v>464</v>
      </c>
      <c r="D1638" s="41" t="s">
        <v>18</v>
      </c>
      <c r="E1638" s="41" t="s">
        <v>300</v>
      </c>
      <c r="F1638" s="41" t="s">
        <v>300</v>
      </c>
      <c r="G1638" s="41" t="s">
        <v>766</v>
      </c>
      <c r="H1638" s="41">
        <v>11</v>
      </c>
      <c r="I1638" s="41">
        <v>7473.3111022227304</v>
      </c>
      <c r="J1638" s="41">
        <v>7182</v>
      </c>
      <c r="K1638" s="41">
        <v>1675</v>
      </c>
      <c r="L1638" s="41">
        <v>142.92180000000002</v>
      </c>
      <c r="M1638" s="41">
        <v>33.332500000000003</v>
      </c>
      <c r="N1638" s="41"/>
      <c r="O1638" s="41"/>
      <c r="P1638" s="41"/>
      <c r="Q1638" s="41"/>
      <c r="R1638" s="41">
        <v>0</v>
      </c>
      <c r="S1638" s="41">
        <v>0</v>
      </c>
      <c r="T1638" s="41"/>
      <c r="U1638" s="41"/>
      <c r="V1638" s="41">
        <v>8857</v>
      </c>
      <c r="W1638" s="41">
        <v>176.25430000000003</v>
      </c>
      <c r="X1638" s="41"/>
      <c r="Y1638" s="41"/>
      <c r="Z1638" s="6">
        <f>0</f>
        <v>0</v>
      </c>
      <c r="AA1638" s="6">
        <f t="shared" si="188"/>
        <v>176.25430000000003</v>
      </c>
      <c r="AB1638" t="e">
        <f>IF(ISBLANK(Table1[[#This Row],[FY2425_Cost]])=TRUE,#N/A,Table1[[#This Row],[FY2425_Cost]])</f>
        <v>#N/A</v>
      </c>
      <c r="AC1638" s="6" t="e">
        <f t="shared" si="189"/>
        <v>#N/A</v>
      </c>
      <c r="AD1638" s="6" t="e">
        <f>SUMIFS($AB$3:AB1638,$B$3:B1638,B1638)</f>
        <v>#N/A</v>
      </c>
      <c r="AE1638" s="6">
        <f t="shared" si="190"/>
        <v>3362.9899960002285</v>
      </c>
      <c r="AF1638" s="6">
        <f t="shared" si="191"/>
        <v>3362.9899960002285</v>
      </c>
      <c r="AG1638" s="6">
        <f>VLOOKUP(Table1[[#This Row],[PracticeCode]],$AP$3:$AS$345,4,FALSE)</f>
        <v>3362.9899960002285</v>
      </c>
      <c r="AH1638" s="27">
        <f t="shared" si="192"/>
        <v>244377.27304268331</v>
      </c>
      <c r="AI1638" s="6" t="e">
        <f t="shared" si="187"/>
        <v>#N/A</v>
      </c>
    </row>
    <row r="1639" spans="1:35" x14ac:dyDescent="0.35">
      <c r="A1639" t="str">
        <f t="shared" si="186"/>
        <v>INTERGRATED HEALTH CICK&amp;W CentralBrentE84685Jan10</v>
      </c>
      <c r="B1639" s="41" t="s">
        <v>672</v>
      </c>
      <c r="C1639" s="41" t="s">
        <v>464</v>
      </c>
      <c r="D1639" s="41" t="s">
        <v>18</v>
      </c>
      <c r="E1639" s="41" t="s">
        <v>300</v>
      </c>
      <c r="F1639" s="41" t="s">
        <v>300</v>
      </c>
      <c r="G1639" s="41" t="s">
        <v>765</v>
      </c>
      <c r="H1639" s="41">
        <v>10</v>
      </c>
      <c r="I1639" s="41">
        <v>7473.3111022227304</v>
      </c>
      <c r="J1639" s="41">
        <v>9437</v>
      </c>
      <c r="K1639" s="41">
        <v>3670</v>
      </c>
      <c r="L1639" s="41">
        <v>187.7963</v>
      </c>
      <c r="M1639" s="41">
        <v>73.033000000000001</v>
      </c>
      <c r="N1639" s="41"/>
      <c r="O1639" s="41"/>
      <c r="P1639" s="41"/>
      <c r="Q1639" s="41"/>
      <c r="R1639" s="41">
        <v>0</v>
      </c>
      <c r="S1639" s="41">
        <v>0</v>
      </c>
      <c r="T1639" s="41"/>
      <c r="U1639" s="41"/>
      <c r="V1639" s="41">
        <v>13107</v>
      </c>
      <c r="W1639" s="41">
        <v>260.82929999999999</v>
      </c>
      <c r="X1639" s="41"/>
      <c r="Y1639" s="41"/>
      <c r="Z1639" s="6">
        <f>0</f>
        <v>0</v>
      </c>
      <c r="AA1639" s="6">
        <f t="shared" si="188"/>
        <v>260.82929999999999</v>
      </c>
      <c r="AB1639" t="e">
        <f>IF(ISBLANK(Table1[[#This Row],[FY2425_Cost]])=TRUE,#N/A,Table1[[#This Row],[FY2425_Cost]])</f>
        <v>#N/A</v>
      </c>
      <c r="AC1639" s="6" t="e">
        <f t="shared" si="189"/>
        <v>#N/A</v>
      </c>
      <c r="AD1639" s="6" t="e">
        <f>SUMIFS($AB$3:AB1639,$B$3:B1639,B1639)</f>
        <v>#N/A</v>
      </c>
      <c r="AE1639" s="6">
        <f t="shared" si="190"/>
        <v>3362.9899960002285</v>
      </c>
      <c r="AF1639" s="6">
        <f t="shared" si="191"/>
        <v>3362.9899960002285</v>
      </c>
      <c r="AG1639" s="6">
        <f>VLOOKUP(Table1[[#This Row],[PracticeCode]],$AP$3:$AS$345,4,FALSE)</f>
        <v>3362.9899960002285</v>
      </c>
      <c r="AH1639" s="27">
        <f t="shared" si="192"/>
        <v>244377.27304268331</v>
      </c>
      <c r="AI1639" s="6" t="e">
        <f t="shared" si="187"/>
        <v>#N/A</v>
      </c>
    </row>
    <row r="1640" spans="1:35" x14ac:dyDescent="0.35">
      <c r="A1640" t="str">
        <f t="shared" si="186"/>
        <v>INTERGRATED HEALTH CICK&amp;W CentralBrentE84685Jul4</v>
      </c>
      <c r="B1640" s="41" t="s">
        <v>672</v>
      </c>
      <c r="C1640" s="41" t="s">
        <v>464</v>
      </c>
      <c r="D1640" s="41" t="s">
        <v>18</v>
      </c>
      <c r="E1640" s="41" t="s">
        <v>300</v>
      </c>
      <c r="F1640" s="41" t="s">
        <v>300</v>
      </c>
      <c r="G1640" s="41" t="s">
        <v>759</v>
      </c>
      <c r="H1640" s="41">
        <v>4</v>
      </c>
      <c r="I1640" s="41">
        <v>7473.3111022227304</v>
      </c>
      <c r="J1640" s="41">
        <v>4943</v>
      </c>
      <c r="K1640" s="41">
        <v>10</v>
      </c>
      <c r="L1640" s="41">
        <v>91.445499999999996</v>
      </c>
      <c r="M1640" s="41">
        <v>0.185</v>
      </c>
      <c r="N1640" s="41">
        <v>5571</v>
      </c>
      <c r="O1640" s="41">
        <v>14</v>
      </c>
      <c r="P1640" s="41">
        <v>110.86290000000001</v>
      </c>
      <c r="Q1640" s="41">
        <v>0.27860000000000001</v>
      </c>
      <c r="R1640" s="41">
        <v>0</v>
      </c>
      <c r="S1640" s="41">
        <v>0</v>
      </c>
      <c r="T1640" s="41">
        <v>0</v>
      </c>
      <c r="U1640" s="41">
        <v>0</v>
      </c>
      <c r="V1640" s="41">
        <v>4953</v>
      </c>
      <c r="W1640" s="41">
        <v>91.630499999999998</v>
      </c>
      <c r="X1640" s="41">
        <v>5585</v>
      </c>
      <c r="Y1640" s="41">
        <v>111.14150000000001</v>
      </c>
      <c r="Z1640" s="6">
        <f>0</f>
        <v>0</v>
      </c>
      <c r="AA1640" s="6">
        <f t="shared" si="188"/>
        <v>91.630499999999998</v>
      </c>
      <c r="AB1640">
        <f>IF(ISBLANK(Table1[[#This Row],[FY2425_Cost]])=TRUE,#N/A,Table1[[#This Row],[FY2425_Cost]])</f>
        <v>111.14150000000001</v>
      </c>
      <c r="AC1640" s="6">
        <f t="shared" si="189"/>
        <v>19.51100000000001</v>
      </c>
      <c r="AD1640" s="6" t="e">
        <f>SUMIFS($AB$3:AB1640,$B$3:B1640,B1640)</f>
        <v>#N/A</v>
      </c>
      <c r="AE1640" s="6">
        <f t="shared" si="190"/>
        <v>3362.9899960002285</v>
      </c>
      <c r="AF1640" s="6">
        <f t="shared" si="191"/>
        <v>3362.9899960002285</v>
      </c>
      <c r="AG1640" s="6">
        <f>VLOOKUP(Table1[[#This Row],[PracticeCode]],$AP$3:$AS$345,4,FALSE)</f>
        <v>3362.9899960002285</v>
      </c>
      <c r="AH1640" s="27">
        <f t="shared" si="192"/>
        <v>244377.27304268331</v>
      </c>
      <c r="AI1640" s="6" t="e">
        <f t="shared" si="187"/>
        <v>#N/A</v>
      </c>
    </row>
    <row r="1641" spans="1:35" x14ac:dyDescent="0.35">
      <c r="A1641" t="str">
        <f t="shared" si="186"/>
        <v>INTERGRATED HEALTH CICK&amp;W CentralBrentE84685Jun3</v>
      </c>
      <c r="B1641" s="41" t="s">
        <v>672</v>
      </c>
      <c r="C1641" s="41" t="s">
        <v>464</v>
      </c>
      <c r="D1641" s="41" t="s">
        <v>18</v>
      </c>
      <c r="E1641" s="41" t="s">
        <v>300</v>
      </c>
      <c r="F1641" s="41" t="s">
        <v>300</v>
      </c>
      <c r="G1641" s="41" t="s">
        <v>758</v>
      </c>
      <c r="H1641" s="41">
        <v>3</v>
      </c>
      <c r="I1641" s="41">
        <v>7473.3111022227304</v>
      </c>
      <c r="J1641" s="41">
        <v>4510</v>
      </c>
      <c r="K1641" s="41">
        <v>13</v>
      </c>
      <c r="L1641" s="41">
        <v>83.435000000000002</v>
      </c>
      <c r="M1641" s="41">
        <v>0.24049999999999999</v>
      </c>
      <c r="N1641" s="41">
        <v>6234</v>
      </c>
      <c r="O1641" s="41">
        <v>36</v>
      </c>
      <c r="P1641" s="41">
        <v>124.0566</v>
      </c>
      <c r="Q1641" s="41">
        <v>0.71640000000000004</v>
      </c>
      <c r="R1641" s="41">
        <v>0</v>
      </c>
      <c r="S1641" s="41">
        <v>0</v>
      </c>
      <c r="T1641" s="41">
        <v>0</v>
      </c>
      <c r="U1641" s="41">
        <v>0</v>
      </c>
      <c r="V1641" s="41">
        <v>4523</v>
      </c>
      <c r="W1641" s="41">
        <v>83.6755</v>
      </c>
      <c r="X1641" s="41">
        <v>6270</v>
      </c>
      <c r="Y1641" s="41">
        <v>124.773</v>
      </c>
      <c r="Z1641" s="6">
        <f>0</f>
        <v>0</v>
      </c>
      <c r="AA1641" s="6">
        <f t="shared" si="188"/>
        <v>83.6755</v>
      </c>
      <c r="AB1641">
        <f>IF(ISBLANK(Table1[[#This Row],[FY2425_Cost]])=TRUE,#N/A,Table1[[#This Row],[FY2425_Cost]])</f>
        <v>124.773</v>
      </c>
      <c r="AC1641" s="6">
        <f t="shared" si="189"/>
        <v>41.097499999999997</v>
      </c>
      <c r="AD1641" s="6" t="e">
        <f>SUMIFS($AB$3:AB1641,$B$3:B1641,B1641)</f>
        <v>#N/A</v>
      </c>
      <c r="AE1641" s="6">
        <f t="shared" si="190"/>
        <v>3362.9899960002285</v>
      </c>
      <c r="AF1641" s="6">
        <f t="shared" si="191"/>
        <v>3362.9899960002285</v>
      </c>
      <c r="AG1641" s="6">
        <f>VLOOKUP(Table1[[#This Row],[PracticeCode]],$AP$3:$AS$345,4,FALSE)</f>
        <v>3362.9899960002285</v>
      </c>
      <c r="AH1641" s="27">
        <f t="shared" si="192"/>
        <v>244377.27304268331</v>
      </c>
      <c r="AI1641" s="6" t="e">
        <f t="shared" si="187"/>
        <v>#N/A</v>
      </c>
    </row>
    <row r="1642" spans="1:35" x14ac:dyDescent="0.35">
      <c r="A1642" t="str">
        <f t="shared" si="186"/>
        <v>INTERGRATED HEALTH CICK&amp;W CentralBrentE84685Mar12</v>
      </c>
      <c r="B1642" s="41" t="s">
        <v>672</v>
      </c>
      <c r="C1642" s="41" t="s">
        <v>464</v>
      </c>
      <c r="D1642" s="41" t="s">
        <v>18</v>
      </c>
      <c r="E1642" s="41" t="s">
        <v>300</v>
      </c>
      <c r="F1642" s="41" t="s">
        <v>300</v>
      </c>
      <c r="G1642" s="41" t="s">
        <v>767</v>
      </c>
      <c r="H1642" s="41">
        <v>12</v>
      </c>
      <c r="I1642" s="41">
        <v>7473.3111022227304</v>
      </c>
      <c r="J1642" s="41">
        <v>9207</v>
      </c>
      <c r="K1642" s="41">
        <v>90</v>
      </c>
      <c r="L1642" s="41">
        <v>183.2193</v>
      </c>
      <c r="M1642" s="41">
        <v>1.7910000000000001</v>
      </c>
      <c r="N1642" s="41"/>
      <c r="O1642" s="41"/>
      <c r="P1642" s="41"/>
      <c r="Q1642" s="41"/>
      <c r="R1642" s="41">
        <v>0</v>
      </c>
      <c r="S1642" s="41">
        <v>0</v>
      </c>
      <c r="T1642" s="41"/>
      <c r="U1642" s="41"/>
      <c r="V1642" s="41">
        <v>9297</v>
      </c>
      <c r="W1642" s="41">
        <v>185.0103</v>
      </c>
      <c r="X1642" s="41"/>
      <c r="Y1642" s="41"/>
      <c r="Z1642" s="6">
        <f>0</f>
        <v>0</v>
      </c>
      <c r="AA1642" s="6">
        <f t="shared" si="188"/>
        <v>185.0103</v>
      </c>
      <c r="AB1642" t="e">
        <f>IF(ISBLANK(Table1[[#This Row],[FY2425_Cost]])=TRUE,#N/A,Table1[[#This Row],[FY2425_Cost]])</f>
        <v>#N/A</v>
      </c>
      <c r="AC1642" s="6" t="e">
        <f t="shared" si="189"/>
        <v>#N/A</v>
      </c>
      <c r="AD1642" s="6" t="e">
        <f>SUMIFS($AB$3:AB1642,$B$3:B1642,B1642)</f>
        <v>#N/A</v>
      </c>
      <c r="AE1642" s="6">
        <f t="shared" si="190"/>
        <v>3362.9899960002285</v>
      </c>
      <c r="AF1642" s="6">
        <f t="shared" si="191"/>
        <v>3362.9899960002285</v>
      </c>
      <c r="AG1642" s="6">
        <f>VLOOKUP(Table1[[#This Row],[PracticeCode]],$AP$3:$AS$345,4,FALSE)</f>
        <v>3362.9899960002285</v>
      </c>
      <c r="AH1642" s="27">
        <f t="shared" si="192"/>
        <v>244377.27304268331</v>
      </c>
      <c r="AI1642" s="6" t="e">
        <f t="shared" si="187"/>
        <v>#N/A</v>
      </c>
    </row>
    <row r="1643" spans="1:35" x14ac:dyDescent="0.35">
      <c r="A1643" t="str">
        <f t="shared" si="186"/>
        <v>INTERGRATED HEALTH CICK&amp;W CentralBrentE84685May2</v>
      </c>
      <c r="B1643" s="41" t="s">
        <v>672</v>
      </c>
      <c r="C1643" s="41" t="s">
        <v>464</v>
      </c>
      <c r="D1643" s="41" t="s">
        <v>18</v>
      </c>
      <c r="E1643" s="41" t="s">
        <v>300</v>
      </c>
      <c r="F1643" s="41" t="s">
        <v>300</v>
      </c>
      <c r="G1643" s="41" t="s">
        <v>757</v>
      </c>
      <c r="H1643" s="41">
        <v>2</v>
      </c>
      <c r="I1643" s="41">
        <v>7473.3111022227304</v>
      </c>
      <c r="J1643" s="41">
        <v>2749</v>
      </c>
      <c r="K1643" s="41">
        <v>22</v>
      </c>
      <c r="L1643" s="41">
        <v>50.856499999999997</v>
      </c>
      <c r="M1643" s="41">
        <v>0.40699999999999997</v>
      </c>
      <c r="N1643" s="41">
        <v>5478</v>
      </c>
      <c r="O1643" s="41">
        <v>998</v>
      </c>
      <c r="P1643" s="41">
        <v>109.01220000000001</v>
      </c>
      <c r="Q1643" s="41">
        <v>19.860200000000003</v>
      </c>
      <c r="R1643" s="41">
        <v>0</v>
      </c>
      <c r="S1643" s="41">
        <v>0</v>
      </c>
      <c r="T1643" s="41">
        <v>0</v>
      </c>
      <c r="U1643" s="41">
        <v>0</v>
      </c>
      <c r="V1643" s="41">
        <v>2771</v>
      </c>
      <c r="W1643" s="41">
        <v>51.263499999999993</v>
      </c>
      <c r="X1643" s="41">
        <v>6476</v>
      </c>
      <c r="Y1643" s="41">
        <v>128.8724</v>
      </c>
      <c r="Z1643" s="6">
        <f>0</f>
        <v>0</v>
      </c>
      <c r="AA1643" s="6">
        <f t="shared" si="188"/>
        <v>51.263499999999993</v>
      </c>
      <c r="AB1643">
        <f>IF(ISBLANK(Table1[[#This Row],[FY2425_Cost]])=TRUE,#N/A,Table1[[#This Row],[FY2425_Cost]])</f>
        <v>128.8724</v>
      </c>
      <c r="AC1643" s="6">
        <f t="shared" si="189"/>
        <v>77.608900000000006</v>
      </c>
      <c r="AD1643" s="6" t="e">
        <f>SUMIFS($AB$3:AB1643,$B$3:B1643,B1643)</f>
        <v>#N/A</v>
      </c>
      <c r="AE1643" s="6">
        <f t="shared" si="190"/>
        <v>3362.9899960002285</v>
      </c>
      <c r="AF1643" s="6">
        <f t="shared" si="191"/>
        <v>3362.9899960002285</v>
      </c>
      <c r="AG1643" s="6">
        <f>VLOOKUP(Table1[[#This Row],[PracticeCode]],$AP$3:$AS$345,4,FALSE)</f>
        <v>3362.9899960002285</v>
      </c>
      <c r="AH1643" s="27">
        <f t="shared" si="192"/>
        <v>244377.27304268331</v>
      </c>
      <c r="AI1643" s="6" t="e">
        <f t="shared" si="187"/>
        <v>#N/A</v>
      </c>
    </row>
    <row r="1644" spans="1:35" x14ac:dyDescent="0.35">
      <c r="A1644" t="str">
        <f t="shared" si="186"/>
        <v>INTERGRATED HEALTH CICK&amp;W CentralBrentE84685Nov8</v>
      </c>
      <c r="B1644" s="41" t="s">
        <v>672</v>
      </c>
      <c r="C1644" s="41" t="s">
        <v>464</v>
      </c>
      <c r="D1644" s="41" t="s">
        <v>18</v>
      </c>
      <c r="E1644" s="41" t="s">
        <v>300</v>
      </c>
      <c r="F1644" s="41" t="s">
        <v>300</v>
      </c>
      <c r="G1644" s="41" t="s">
        <v>763</v>
      </c>
      <c r="H1644" s="41">
        <v>8</v>
      </c>
      <c r="I1644" s="41">
        <v>7473.3111022227304</v>
      </c>
      <c r="J1644" s="41">
        <v>6603</v>
      </c>
      <c r="K1644" s="41">
        <v>35</v>
      </c>
      <c r="L1644" s="41">
        <v>131.3997</v>
      </c>
      <c r="M1644" s="41">
        <v>0.69650000000000001</v>
      </c>
      <c r="N1644" s="41"/>
      <c r="O1644" s="41"/>
      <c r="P1644" s="41"/>
      <c r="Q1644" s="41"/>
      <c r="R1644" s="41">
        <v>0</v>
      </c>
      <c r="S1644" s="41">
        <v>0</v>
      </c>
      <c r="T1644" s="41"/>
      <c r="U1644" s="41"/>
      <c r="V1644" s="41">
        <v>6638</v>
      </c>
      <c r="W1644" s="41">
        <v>132.09619999999998</v>
      </c>
      <c r="X1644" s="41"/>
      <c r="Y1644" s="41"/>
      <c r="Z1644" s="6">
        <f>0</f>
        <v>0</v>
      </c>
      <c r="AA1644" s="6">
        <f t="shared" si="188"/>
        <v>132.09619999999998</v>
      </c>
      <c r="AB1644" t="e">
        <f>IF(ISBLANK(Table1[[#This Row],[FY2425_Cost]])=TRUE,#N/A,Table1[[#This Row],[FY2425_Cost]])</f>
        <v>#N/A</v>
      </c>
      <c r="AC1644" s="6" t="e">
        <f t="shared" si="189"/>
        <v>#N/A</v>
      </c>
      <c r="AD1644" s="6" t="e">
        <f>SUMIFS($AB$3:AB1644,$B$3:B1644,B1644)</f>
        <v>#N/A</v>
      </c>
      <c r="AE1644" s="6">
        <f t="shared" si="190"/>
        <v>3362.9899960002285</v>
      </c>
      <c r="AF1644" s="6">
        <f t="shared" si="191"/>
        <v>3362.9899960002285</v>
      </c>
      <c r="AG1644" s="6">
        <f>VLOOKUP(Table1[[#This Row],[PracticeCode]],$AP$3:$AS$345,4,FALSE)</f>
        <v>3362.9899960002285</v>
      </c>
      <c r="AH1644" s="27">
        <f t="shared" si="192"/>
        <v>244377.27304268331</v>
      </c>
      <c r="AI1644" s="6" t="e">
        <f t="shared" si="187"/>
        <v>#N/A</v>
      </c>
    </row>
    <row r="1645" spans="1:35" x14ac:dyDescent="0.35">
      <c r="A1645" t="str">
        <f t="shared" si="186"/>
        <v>INTERGRATED HEALTH CICK&amp;W CentralBrentE84685Oct7</v>
      </c>
      <c r="B1645" s="41" t="s">
        <v>672</v>
      </c>
      <c r="C1645" s="41" t="s">
        <v>464</v>
      </c>
      <c r="D1645" s="41" t="s">
        <v>18</v>
      </c>
      <c r="E1645" s="41" t="s">
        <v>300</v>
      </c>
      <c r="F1645" s="41" t="s">
        <v>300</v>
      </c>
      <c r="G1645" s="41" t="s">
        <v>762</v>
      </c>
      <c r="H1645" s="41">
        <v>7</v>
      </c>
      <c r="I1645" s="41">
        <v>7473.3111022227304</v>
      </c>
      <c r="J1645" s="41">
        <v>5006</v>
      </c>
      <c r="K1645" s="41">
        <v>1454</v>
      </c>
      <c r="L1645" s="41">
        <v>99.619399999999999</v>
      </c>
      <c r="M1645" s="41">
        <v>28.934600000000003</v>
      </c>
      <c r="N1645" s="41">
        <v>0</v>
      </c>
      <c r="O1645" s="41">
        <v>47</v>
      </c>
      <c r="P1645" s="41">
        <v>0</v>
      </c>
      <c r="Q1645" s="41">
        <v>1.0574999999999999</v>
      </c>
      <c r="R1645" s="41">
        <v>0</v>
      </c>
      <c r="S1645" s="41">
        <v>0</v>
      </c>
      <c r="T1645" s="41">
        <v>0</v>
      </c>
      <c r="U1645" s="41">
        <v>0</v>
      </c>
      <c r="V1645" s="41">
        <v>6460</v>
      </c>
      <c r="W1645" s="41">
        <v>128.554</v>
      </c>
      <c r="X1645" s="41">
        <v>47</v>
      </c>
      <c r="Y1645" s="41">
        <v>1.0574999999999999</v>
      </c>
      <c r="Z1645" s="6">
        <f>0</f>
        <v>0</v>
      </c>
      <c r="AA1645" s="6">
        <f t="shared" si="188"/>
        <v>128.554</v>
      </c>
      <c r="AB1645">
        <f>IF(ISBLANK(Table1[[#This Row],[FY2425_Cost]])=TRUE,#N/A,Table1[[#This Row],[FY2425_Cost]])</f>
        <v>1.0574999999999999</v>
      </c>
      <c r="AC1645" s="6">
        <f t="shared" si="189"/>
        <v>-127.4965</v>
      </c>
      <c r="AD1645" s="6" t="e">
        <f>SUMIFS($AB$3:AB1645,$B$3:B1645,B1645)</f>
        <v>#N/A</v>
      </c>
      <c r="AE1645" s="6">
        <f t="shared" si="190"/>
        <v>3362.9899960002285</v>
      </c>
      <c r="AF1645" s="6">
        <f t="shared" si="191"/>
        <v>3362.9899960002285</v>
      </c>
      <c r="AG1645" s="6">
        <f>VLOOKUP(Table1[[#This Row],[PracticeCode]],$AP$3:$AS$345,4,FALSE)</f>
        <v>3362.9899960002285</v>
      </c>
      <c r="AH1645" s="27">
        <f t="shared" si="192"/>
        <v>244377.27304268331</v>
      </c>
      <c r="AI1645" s="6" t="e">
        <f t="shared" si="187"/>
        <v>#N/A</v>
      </c>
    </row>
    <row r="1646" spans="1:35" x14ac:dyDescent="0.35">
      <c r="A1646" t="str">
        <f t="shared" si="186"/>
        <v>INTERGRATED HEALTH CICK&amp;W CentralBrentE84685Sep6</v>
      </c>
      <c r="B1646" s="41" t="s">
        <v>672</v>
      </c>
      <c r="C1646" s="41" t="s">
        <v>464</v>
      </c>
      <c r="D1646" s="41" t="s">
        <v>18</v>
      </c>
      <c r="E1646" s="41" t="s">
        <v>300</v>
      </c>
      <c r="F1646" s="41" t="s">
        <v>300</v>
      </c>
      <c r="G1646" s="41" t="s">
        <v>761</v>
      </c>
      <c r="H1646" s="41">
        <v>6</v>
      </c>
      <c r="I1646" s="41">
        <v>7473.3111022227304</v>
      </c>
      <c r="J1646" s="41">
        <v>5651</v>
      </c>
      <c r="K1646" s="41">
        <v>2321</v>
      </c>
      <c r="L1646" s="41">
        <v>112.45490000000001</v>
      </c>
      <c r="M1646" s="41">
        <v>46.187899999999999</v>
      </c>
      <c r="N1646" s="41">
        <v>11121</v>
      </c>
      <c r="O1646" s="41">
        <v>4982</v>
      </c>
      <c r="P1646" s="41">
        <v>250.2225</v>
      </c>
      <c r="Q1646" s="41">
        <v>112.095</v>
      </c>
      <c r="R1646" s="41">
        <v>0</v>
      </c>
      <c r="S1646" s="41">
        <v>0</v>
      </c>
      <c r="T1646" s="41">
        <v>0</v>
      </c>
      <c r="U1646" s="41">
        <v>0</v>
      </c>
      <c r="V1646" s="41">
        <v>7972</v>
      </c>
      <c r="W1646" s="41">
        <v>158.64280000000002</v>
      </c>
      <c r="X1646" s="41">
        <v>16103</v>
      </c>
      <c r="Y1646" s="41">
        <v>362.3175</v>
      </c>
      <c r="Z1646" s="6">
        <f>0</f>
        <v>0</v>
      </c>
      <c r="AA1646" s="6">
        <f t="shared" si="188"/>
        <v>158.64280000000002</v>
      </c>
      <c r="AB1646">
        <f>IF(ISBLANK(Table1[[#This Row],[FY2425_Cost]])=TRUE,#N/A,Table1[[#This Row],[FY2425_Cost]])</f>
        <v>362.3175</v>
      </c>
      <c r="AC1646" s="6">
        <f t="shared" si="189"/>
        <v>203.67469999999997</v>
      </c>
      <c r="AD1646" s="6" t="e">
        <f>SUMIFS($AB$3:AB1646,$B$3:B1646,B1646)</f>
        <v>#N/A</v>
      </c>
      <c r="AE1646" s="6">
        <f t="shared" si="190"/>
        <v>3362.9899960002285</v>
      </c>
      <c r="AF1646" s="6">
        <f t="shared" si="191"/>
        <v>3362.9899960002285</v>
      </c>
      <c r="AG1646" s="6">
        <f>VLOOKUP(Table1[[#This Row],[PracticeCode]],$AP$3:$AS$345,4,FALSE)</f>
        <v>3362.9899960002285</v>
      </c>
      <c r="AH1646" s="27">
        <f t="shared" si="192"/>
        <v>244377.27304268331</v>
      </c>
      <c r="AI1646" s="6" t="e">
        <f t="shared" si="187"/>
        <v>#N/A</v>
      </c>
    </row>
    <row r="1647" spans="1:35" x14ac:dyDescent="0.35">
      <c r="A1647" t="str">
        <f t="shared" si="186"/>
        <v>ISLIP MANOR MEDICAL CENTRENGPEalingE85098Apr1</v>
      </c>
      <c r="B1647" s="41" t="s">
        <v>691</v>
      </c>
      <c r="C1647" s="41" t="s">
        <v>509</v>
      </c>
      <c r="D1647" s="41" t="s">
        <v>12</v>
      </c>
      <c r="E1647" s="41" t="s">
        <v>174</v>
      </c>
      <c r="F1647" s="41" t="s">
        <v>174</v>
      </c>
      <c r="G1647" s="41" t="s">
        <v>756</v>
      </c>
      <c r="H1647" s="41">
        <v>1</v>
      </c>
      <c r="I1647" s="41">
        <v>5640.3946368485304</v>
      </c>
      <c r="J1647" s="41">
        <v>740</v>
      </c>
      <c r="K1647" s="41">
        <v>0</v>
      </c>
      <c r="L1647" s="41">
        <v>13.69</v>
      </c>
      <c r="M1647" s="41">
        <v>0</v>
      </c>
      <c r="N1647" s="41">
        <v>854</v>
      </c>
      <c r="O1647" s="41">
        <v>0</v>
      </c>
      <c r="P1647" s="41">
        <v>16.994600000000002</v>
      </c>
      <c r="Q1647" s="41">
        <v>0</v>
      </c>
      <c r="R1647" s="41">
        <v>0</v>
      </c>
      <c r="S1647" s="41">
        <v>0</v>
      </c>
      <c r="T1647" s="41">
        <v>0</v>
      </c>
      <c r="U1647" s="41">
        <v>0</v>
      </c>
      <c r="V1647" s="41">
        <v>740</v>
      </c>
      <c r="W1647" s="41">
        <v>13.69</v>
      </c>
      <c r="X1647" s="41">
        <v>854</v>
      </c>
      <c r="Y1647" s="41">
        <v>16.994600000000002</v>
      </c>
      <c r="Z1647" s="6">
        <f>0</f>
        <v>0</v>
      </c>
      <c r="AA1647" s="6">
        <f t="shared" si="188"/>
        <v>13.69</v>
      </c>
      <c r="AB1647">
        <f>IF(ISBLANK(Table1[[#This Row],[FY2425_Cost]])=TRUE,#N/A,Table1[[#This Row],[FY2425_Cost]])</f>
        <v>16.994600000000002</v>
      </c>
      <c r="AC1647" s="6">
        <f t="shared" si="189"/>
        <v>3.3046000000000024</v>
      </c>
      <c r="AD1647" s="6">
        <f>SUMIFS($AB$3:AB1647,$B$3:B1647,B1647)</f>
        <v>16.994600000000002</v>
      </c>
      <c r="AE1647" s="6">
        <f t="shared" si="190"/>
        <v>2538.1775865818386</v>
      </c>
      <c r="AF1647" s="6">
        <f t="shared" si="191"/>
        <v>2538.1775865818386</v>
      </c>
      <c r="AG1647" s="6">
        <f>VLOOKUP(Table1[[#This Row],[PracticeCode]],$AP$3:$AS$345,4,FALSE)</f>
        <v>2538.1775865818386</v>
      </c>
      <c r="AH1647" s="27">
        <f t="shared" si="192"/>
        <v>184440.90462494697</v>
      </c>
      <c r="AI1647" s="6">
        <f t="shared" si="187"/>
        <v>0</v>
      </c>
    </row>
    <row r="1648" spans="1:35" x14ac:dyDescent="0.35">
      <c r="A1648" t="str">
        <f t="shared" si="186"/>
        <v>ISLIP MANOR MEDICAL CENTRENGPEalingE85098Aug5</v>
      </c>
      <c r="B1648" s="41" t="s">
        <v>691</v>
      </c>
      <c r="C1648" s="41" t="s">
        <v>509</v>
      </c>
      <c r="D1648" s="41" t="s">
        <v>12</v>
      </c>
      <c r="E1648" s="41" t="s">
        <v>174</v>
      </c>
      <c r="F1648" s="41" t="s">
        <v>174</v>
      </c>
      <c r="G1648" s="41" t="s">
        <v>760</v>
      </c>
      <c r="H1648" s="41">
        <v>5</v>
      </c>
      <c r="I1648" s="41">
        <v>5640.3946368485304</v>
      </c>
      <c r="J1648" s="41">
        <v>868</v>
      </c>
      <c r="K1648" s="41">
        <v>0</v>
      </c>
      <c r="L1648" s="41">
        <v>16.058</v>
      </c>
      <c r="M1648" s="41">
        <v>0</v>
      </c>
      <c r="N1648" s="41">
        <v>898</v>
      </c>
      <c r="O1648" s="41">
        <v>0</v>
      </c>
      <c r="P1648" s="41">
        <v>17.870200000000001</v>
      </c>
      <c r="Q1648" s="41">
        <v>0</v>
      </c>
      <c r="R1648" s="41">
        <v>0</v>
      </c>
      <c r="S1648" s="41">
        <v>0</v>
      </c>
      <c r="T1648" s="41">
        <v>0</v>
      </c>
      <c r="U1648" s="41">
        <v>0</v>
      </c>
      <c r="V1648" s="41">
        <v>868</v>
      </c>
      <c r="W1648" s="41">
        <v>16.058</v>
      </c>
      <c r="X1648" s="41">
        <v>898</v>
      </c>
      <c r="Y1648" s="41">
        <v>17.870200000000001</v>
      </c>
      <c r="Z1648" s="6">
        <f>0</f>
        <v>0</v>
      </c>
      <c r="AA1648" s="6">
        <f t="shared" si="188"/>
        <v>16.058</v>
      </c>
      <c r="AB1648">
        <f>IF(ISBLANK(Table1[[#This Row],[FY2425_Cost]])=TRUE,#N/A,Table1[[#This Row],[FY2425_Cost]])</f>
        <v>17.870200000000001</v>
      </c>
      <c r="AC1648" s="6">
        <f t="shared" si="189"/>
        <v>1.8122000000000007</v>
      </c>
      <c r="AD1648" s="6">
        <f>SUMIFS($AB$3:AB1648,$B$3:B1648,B1648)</f>
        <v>34.864800000000002</v>
      </c>
      <c r="AE1648" s="6">
        <f t="shared" si="190"/>
        <v>2538.1775865818386</v>
      </c>
      <c r="AF1648" s="6">
        <f t="shared" si="191"/>
        <v>2538.1775865818386</v>
      </c>
      <c r="AG1648" s="6">
        <f>VLOOKUP(Table1[[#This Row],[PracticeCode]],$AP$3:$AS$345,4,FALSE)</f>
        <v>2538.1775865818386</v>
      </c>
      <c r="AH1648" s="27">
        <f t="shared" si="192"/>
        <v>184440.90462494697</v>
      </c>
      <c r="AI1648" s="6">
        <f t="shared" si="187"/>
        <v>0</v>
      </c>
    </row>
    <row r="1649" spans="1:35" x14ac:dyDescent="0.35">
      <c r="A1649" t="str">
        <f t="shared" si="186"/>
        <v>ISLIP MANOR MEDICAL CENTRENGPEalingE85098Dec9</v>
      </c>
      <c r="B1649" s="41" t="s">
        <v>691</v>
      </c>
      <c r="C1649" s="41" t="s">
        <v>509</v>
      </c>
      <c r="D1649" s="41" t="s">
        <v>12</v>
      </c>
      <c r="E1649" s="41" t="s">
        <v>174</v>
      </c>
      <c r="F1649" s="41" t="s">
        <v>174</v>
      </c>
      <c r="G1649" s="41" t="s">
        <v>764</v>
      </c>
      <c r="H1649" s="41">
        <v>9</v>
      </c>
      <c r="I1649" s="41">
        <v>5640.3946368485304</v>
      </c>
      <c r="J1649" s="41">
        <v>762</v>
      </c>
      <c r="K1649" s="41">
        <v>0</v>
      </c>
      <c r="L1649" s="41">
        <v>15.1638</v>
      </c>
      <c r="M1649" s="41">
        <v>0</v>
      </c>
      <c r="N1649" s="41"/>
      <c r="O1649" s="41"/>
      <c r="P1649" s="41"/>
      <c r="Q1649" s="41"/>
      <c r="R1649" s="41">
        <v>0</v>
      </c>
      <c r="S1649" s="41">
        <v>0</v>
      </c>
      <c r="T1649" s="41"/>
      <c r="U1649" s="41"/>
      <c r="V1649" s="41">
        <v>762</v>
      </c>
      <c r="W1649" s="41">
        <v>15.1638</v>
      </c>
      <c r="X1649" s="41"/>
      <c r="Y1649" s="41"/>
      <c r="Z1649" s="6">
        <f>0</f>
        <v>0</v>
      </c>
      <c r="AA1649" s="6">
        <f t="shared" si="188"/>
        <v>15.1638</v>
      </c>
      <c r="AB1649" t="e">
        <f>IF(ISBLANK(Table1[[#This Row],[FY2425_Cost]])=TRUE,#N/A,Table1[[#This Row],[FY2425_Cost]])</f>
        <v>#N/A</v>
      </c>
      <c r="AC1649" s="6" t="e">
        <f t="shared" si="189"/>
        <v>#N/A</v>
      </c>
      <c r="AD1649" s="6" t="e">
        <f>SUMIFS($AB$3:AB1649,$B$3:B1649,B1649)</f>
        <v>#N/A</v>
      </c>
      <c r="AE1649" s="6">
        <f t="shared" si="190"/>
        <v>2538.1775865818386</v>
      </c>
      <c r="AF1649" s="6">
        <f t="shared" si="191"/>
        <v>2538.1775865818386</v>
      </c>
      <c r="AG1649" s="6">
        <f>VLOOKUP(Table1[[#This Row],[PracticeCode]],$AP$3:$AS$345,4,FALSE)</f>
        <v>2538.1775865818386</v>
      </c>
      <c r="AH1649" s="27">
        <f t="shared" si="192"/>
        <v>184440.90462494697</v>
      </c>
      <c r="AI1649" s="6" t="e">
        <f t="shared" si="187"/>
        <v>#N/A</v>
      </c>
    </row>
    <row r="1650" spans="1:35" x14ac:dyDescent="0.35">
      <c r="A1650" t="str">
        <f t="shared" si="186"/>
        <v>ISLIP MANOR MEDICAL CENTRENGPEalingE85098Feb11</v>
      </c>
      <c r="B1650" s="41" t="s">
        <v>691</v>
      </c>
      <c r="C1650" s="41" t="s">
        <v>509</v>
      </c>
      <c r="D1650" s="41" t="s">
        <v>12</v>
      </c>
      <c r="E1650" s="41" t="s">
        <v>174</v>
      </c>
      <c r="F1650" s="41" t="s">
        <v>174</v>
      </c>
      <c r="G1650" s="41" t="s">
        <v>766</v>
      </c>
      <c r="H1650" s="41">
        <v>11</v>
      </c>
      <c r="I1650" s="41">
        <v>5640.3946368485304</v>
      </c>
      <c r="J1650" s="41">
        <v>993</v>
      </c>
      <c r="K1650" s="41">
        <v>0</v>
      </c>
      <c r="L1650" s="41">
        <v>19.7607</v>
      </c>
      <c r="M1650" s="41">
        <v>0</v>
      </c>
      <c r="N1650" s="41"/>
      <c r="O1650" s="41"/>
      <c r="P1650" s="41"/>
      <c r="Q1650" s="41"/>
      <c r="R1650" s="41">
        <v>0</v>
      </c>
      <c r="S1650" s="41">
        <v>0</v>
      </c>
      <c r="T1650" s="41"/>
      <c r="U1650" s="41"/>
      <c r="V1650" s="41">
        <v>993</v>
      </c>
      <c r="W1650" s="41">
        <v>19.7607</v>
      </c>
      <c r="X1650" s="41"/>
      <c r="Y1650" s="41"/>
      <c r="Z1650" s="6">
        <f>0</f>
        <v>0</v>
      </c>
      <c r="AA1650" s="6">
        <f t="shared" si="188"/>
        <v>19.7607</v>
      </c>
      <c r="AB1650" t="e">
        <f>IF(ISBLANK(Table1[[#This Row],[FY2425_Cost]])=TRUE,#N/A,Table1[[#This Row],[FY2425_Cost]])</f>
        <v>#N/A</v>
      </c>
      <c r="AC1650" s="6" t="e">
        <f t="shared" si="189"/>
        <v>#N/A</v>
      </c>
      <c r="AD1650" s="6" t="e">
        <f>SUMIFS($AB$3:AB1650,$B$3:B1650,B1650)</f>
        <v>#N/A</v>
      </c>
      <c r="AE1650" s="6">
        <f t="shared" si="190"/>
        <v>2538.1775865818386</v>
      </c>
      <c r="AF1650" s="6">
        <f t="shared" si="191"/>
        <v>2538.1775865818386</v>
      </c>
      <c r="AG1650" s="6">
        <f>VLOOKUP(Table1[[#This Row],[PracticeCode]],$AP$3:$AS$345,4,FALSE)</f>
        <v>2538.1775865818386</v>
      </c>
      <c r="AH1650" s="27">
        <f t="shared" si="192"/>
        <v>184440.90462494697</v>
      </c>
      <c r="AI1650" s="6" t="e">
        <f t="shared" si="187"/>
        <v>#N/A</v>
      </c>
    </row>
    <row r="1651" spans="1:35" x14ac:dyDescent="0.35">
      <c r="A1651" t="str">
        <f t="shared" si="186"/>
        <v>ISLIP MANOR MEDICAL CENTRENGPEalingE85098Jan10</v>
      </c>
      <c r="B1651" s="41" t="s">
        <v>691</v>
      </c>
      <c r="C1651" s="41" t="s">
        <v>509</v>
      </c>
      <c r="D1651" s="41" t="s">
        <v>12</v>
      </c>
      <c r="E1651" s="41" t="s">
        <v>174</v>
      </c>
      <c r="F1651" s="41" t="s">
        <v>174</v>
      </c>
      <c r="G1651" s="41" t="s">
        <v>765</v>
      </c>
      <c r="H1651" s="41">
        <v>10</v>
      </c>
      <c r="I1651" s="41">
        <v>5640.3946368485304</v>
      </c>
      <c r="J1651" s="41">
        <v>841</v>
      </c>
      <c r="K1651" s="41">
        <v>0</v>
      </c>
      <c r="L1651" s="41">
        <v>16.735900000000001</v>
      </c>
      <c r="M1651" s="41">
        <v>0</v>
      </c>
      <c r="N1651" s="41"/>
      <c r="O1651" s="41"/>
      <c r="P1651" s="41"/>
      <c r="Q1651" s="41"/>
      <c r="R1651" s="41">
        <v>0</v>
      </c>
      <c r="S1651" s="41">
        <v>0</v>
      </c>
      <c r="T1651" s="41"/>
      <c r="U1651" s="41"/>
      <c r="V1651" s="41">
        <v>841</v>
      </c>
      <c r="W1651" s="41">
        <v>16.735900000000001</v>
      </c>
      <c r="X1651" s="41"/>
      <c r="Y1651" s="41"/>
      <c r="Z1651" s="6">
        <f>0</f>
        <v>0</v>
      </c>
      <c r="AA1651" s="6">
        <f t="shared" si="188"/>
        <v>16.735900000000001</v>
      </c>
      <c r="AB1651" t="e">
        <f>IF(ISBLANK(Table1[[#This Row],[FY2425_Cost]])=TRUE,#N/A,Table1[[#This Row],[FY2425_Cost]])</f>
        <v>#N/A</v>
      </c>
      <c r="AC1651" s="6" t="e">
        <f t="shared" si="189"/>
        <v>#N/A</v>
      </c>
      <c r="AD1651" s="6" t="e">
        <f>SUMIFS($AB$3:AB1651,$B$3:B1651,B1651)</f>
        <v>#N/A</v>
      </c>
      <c r="AE1651" s="6">
        <f t="shared" si="190"/>
        <v>2538.1775865818386</v>
      </c>
      <c r="AF1651" s="6">
        <f t="shared" si="191"/>
        <v>2538.1775865818386</v>
      </c>
      <c r="AG1651" s="6">
        <f>VLOOKUP(Table1[[#This Row],[PracticeCode]],$AP$3:$AS$345,4,FALSE)</f>
        <v>2538.1775865818386</v>
      </c>
      <c r="AH1651" s="27">
        <f t="shared" si="192"/>
        <v>184440.90462494697</v>
      </c>
      <c r="AI1651" s="6" t="e">
        <f t="shared" si="187"/>
        <v>#N/A</v>
      </c>
    </row>
    <row r="1652" spans="1:35" x14ac:dyDescent="0.35">
      <c r="A1652" t="str">
        <f t="shared" si="186"/>
        <v>ISLIP MANOR MEDICAL CENTRENGPEalingE85098Jul4</v>
      </c>
      <c r="B1652" s="41" t="s">
        <v>691</v>
      </c>
      <c r="C1652" s="41" t="s">
        <v>509</v>
      </c>
      <c r="D1652" s="41" t="s">
        <v>12</v>
      </c>
      <c r="E1652" s="41" t="s">
        <v>174</v>
      </c>
      <c r="F1652" s="41" t="s">
        <v>174</v>
      </c>
      <c r="G1652" s="41" t="s">
        <v>759</v>
      </c>
      <c r="H1652" s="41">
        <v>4</v>
      </c>
      <c r="I1652" s="41">
        <v>5640.3946368485304</v>
      </c>
      <c r="J1652" s="41">
        <v>776</v>
      </c>
      <c r="K1652" s="41">
        <v>0</v>
      </c>
      <c r="L1652" s="41">
        <v>14.356</v>
      </c>
      <c r="M1652" s="41">
        <v>0</v>
      </c>
      <c r="N1652" s="41">
        <v>1160</v>
      </c>
      <c r="O1652" s="41">
        <v>0</v>
      </c>
      <c r="P1652" s="41">
        <v>23.084</v>
      </c>
      <c r="Q1652" s="41">
        <v>0</v>
      </c>
      <c r="R1652" s="41">
        <v>0</v>
      </c>
      <c r="S1652" s="41">
        <v>0</v>
      </c>
      <c r="T1652" s="41">
        <v>0</v>
      </c>
      <c r="U1652" s="41">
        <v>0</v>
      </c>
      <c r="V1652" s="41">
        <v>776</v>
      </c>
      <c r="W1652" s="41">
        <v>14.356</v>
      </c>
      <c r="X1652" s="41">
        <v>1160</v>
      </c>
      <c r="Y1652" s="41">
        <v>23.084</v>
      </c>
      <c r="Z1652" s="6">
        <f>0</f>
        <v>0</v>
      </c>
      <c r="AA1652" s="6">
        <f t="shared" si="188"/>
        <v>14.356</v>
      </c>
      <c r="AB1652">
        <f>IF(ISBLANK(Table1[[#This Row],[FY2425_Cost]])=TRUE,#N/A,Table1[[#This Row],[FY2425_Cost]])</f>
        <v>23.084</v>
      </c>
      <c r="AC1652" s="6">
        <f t="shared" si="189"/>
        <v>8.7279999999999998</v>
      </c>
      <c r="AD1652" s="6" t="e">
        <f>SUMIFS($AB$3:AB1652,$B$3:B1652,B1652)</f>
        <v>#N/A</v>
      </c>
      <c r="AE1652" s="6">
        <f t="shared" si="190"/>
        <v>2538.1775865818386</v>
      </c>
      <c r="AF1652" s="6">
        <f t="shared" si="191"/>
        <v>2538.1775865818386</v>
      </c>
      <c r="AG1652" s="6">
        <f>VLOOKUP(Table1[[#This Row],[PracticeCode]],$AP$3:$AS$345,4,FALSE)</f>
        <v>2538.1775865818386</v>
      </c>
      <c r="AH1652" s="27">
        <f t="shared" si="192"/>
        <v>184440.90462494697</v>
      </c>
      <c r="AI1652" s="6" t="e">
        <f t="shared" si="187"/>
        <v>#N/A</v>
      </c>
    </row>
    <row r="1653" spans="1:35" x14ac:dyDescent="0.35">
      <c r="A1653" t="str">
        <f t="shared" si="186"/>
        <v>ISLIP MANOR MEDICAL CENTRENGPEalingE85098Jun3</v>
      </c>
      <c r="B1653" s="41" t="s">
        <v>691</v>
      </c>
      <c r="C1653" s="41" t="s">
        <v>509</v>
      </c>
      <c r="D1653" s="41" t="s">
        <v>12</v>
      </c>
      <c r="E1653" s="41" t="s">
        <v>174</v>
      </c>
      <c r="F1653" s="41" t="s">
        <v>174</v>
      </c>
      <c r="G1653" s="41" t="s">
        <v>758</v>
      </c>
      <c r="H1653" s="41">
        <v>3</v>
      </c>
      <c r="I1653" s="41">
        <v>5640.3946368485304</v>
      </c>
      <c r="J1653" s="41">
        <v>756</v>
      </c>
      <c r="K1653" s="41">
        <v>0</v>
      </c>
      <c r="L1653" s="41">
        <v>13.985999999999999</v>
      </c>
      <c r="M1653" s="41">
        <v>0</v>
      </c>
      <c r="N1653" s="41">
        <v>1112</v>
      </c>
      <c r="O1653" s="41">
        <v>0</v>
      </c>
      <c r="P1653" s="41">
        <v>22.128800000000002</v>
      </c>
      <c r="Q1653" s="41">
        <v>0</v>
      </c>
      <c r="R1653" s="41">
        <v>0</v>
      </c>
      <c r="S1653" s="41">
        <v>0</v>
      </c>
      <c r="T1653" s="41">
        <v>0</v>
      </c>
      <c r="U1653" s="41">
        <v>0</v>
      </c>
      <c r="V1653" s="41">
        <v>756</v>
      </c>
      <c r="W1653" s="41">
        <v>13.985999999999999</v>
      </c>
      <c r="X1653" s="41">
        <v>1112</v>
      </c>
      <c r="Y1653" s="41">
        <v>22.128800000000002</v>
      </c>
      <c r="Z1653" s="6">
        <f>0</f>
        <v>0</v>
      </c>
      <c r="AA1653" s="6">
        <f t="shared" si="188"/>
        <v>13.985999999999999</v>
      </c>
      <c r="AB1653">
        <f>IF(ISBLANK(Table1[[#This Row],[FY2425_Cost]])=TRUE,#N/A,Table1[[#This Row],[FY2425_Cost]])</f>
        <v>22.128800000000002</v>
      </c>
      <c r="AC1653" s="6">
        <f t="shared" si="189"/>
        <v>8.1428000000000029</v>
      </c>
      <c r="AD1653" s="6" t="e">
        <f>SUMIFS($AB$3:AB1653,$B$3:B1653,B1653)</f>
        <v>#N/A</v>
      </c>
      <c r="AE1653" s="6">
        <f t="shared" si="190"/>
        <v>2538.1775865818386</v>
      </c>
      <c r="AF1653" s="6">
        <f t="shared" si="191"/>
        <v>2538.1775865818386</v>
      </c>
      <c r="AG1653" s="6">
        <f>VLOOKUP(Table1[[#This Row],[PracticeCode]],$AP$3:$AS$345,4,FALSE)</f>
        <v>2538.1775865818386</v>
      </c>
      <c r="AH1653" s="27">
        <f t="shared" si="192"/>
        <v>184440.90462494697</v>
      </c>
      <c r="AI1653" s="6" t="e">
        <f t="shared" si="187"/>
        <v>#N/A</v>
      </c>
    </row>
    <row r="1654" spans="1:35" x14ac:dyDescent="0.35">
      <c r="A1654" t="str">
        <f t="shared" si="186"/>
        <v>ISLIP MANOR MEDICAL CENTRENGPEalingE85098Mar12</v>
      </c>
      <c r="B1654" s="41" t="s">
        <v>691</v>
      </c>
      <c r="C1654" s="41" t="s">
        <v>509</v>
      </c>
      <c r="D1654" s="41" t="s">
        <v>12</v>
      </c>
      <c r="E1654" s="41" t="s">
        <v>174</v>
      </c>
      <c r="F1654" s="41" t="s">
        <v>174</v>
      </c>
      <c r="G1654" s="41" t="s">
        <v>767</v>
      </c>
      <c r="H1654" s="41">
        <v>12</v>
      </c>
      <c r="I1654" s="41">
        <v>5640.3946368485304</v>
      </c>
      <c r="J1654" s="41">
        <v>764</v>
      </c>
      <c r="K1654" s="41">
        <v>0</v>
      </c>
      <c r="L1654" s="41">
        <v>15.203600000000002</v>
      </c>
      <c r="M1654" s="41">
        <v>0</v>
      </c>
      <c r="N1654" s="41"/>
      <c r="O1654" s="41"/>
      <c r="P1654" s="41"/>
      <c r="Q1654" s="41"/>
      <c r="R1654" s="41">
        <v>0</v>
      </c>
      <c r="S1654" s="41">
        <v>0</v>
      </c>
      <c r="T1654" s="41"/>
      <c r="U1654" s="41"/>
      <c r="V1654" s="41">
        <v>764</v>
      </c>
      <c r="W1654" s="41">
        <v>15.203600000000002</v>
      </c>
      <c r="X1654" s="41"/>
      <c r="Y1654" s="41"/>
      <c r="Z1654" s="6">
        <f>0</f>
        <v>0</v>
      </c>
      <c r="AA1654" s="6">
        <f t="shared" si="188"/>
        <v>15.203600000000002</v>
      </c>
      <c r="AB1654" t="e">
        <f>IF(ISBLANK(Table1[[#This Row],[FY2425_Cost]])=TRUE,#N/A,Table1[[#This Row],[FY2425_Cost]])</f>
        <v>#N/A</v>
      </c>
      <c r="AC1654" s="6" t="e">
        <f t="shared" si="189"/>
        <v>#N/A</v>
      </c>
      <c r="AD1654" s="6" t="e">
        <f>SUMIFS($AB$3:AB1654,$B$3:B1654,B1654)</f>
        <v>#N/A</v>
      </c>
      <c r="AE1654" s="6">
        <f t="shared" si="190"/>
        <v>2538.1775865818386</v>
      </c>
      <c r="AF1654" s="6">
        <f t="shared" si="191"/>
        <v>2538.1775865818386</v>
      </c>
      <c r="AG1654" s="6">
        <f>VLOOKUP(Table1[[#This Row],[PracticeCode]],$AP$3:$AS$345,4,FALSE)</f>
        <v>2538.1775865818386</v>
      </c>
      <c r="AH1654" s="27">
        <f t="shared" si="192"/>
        <v>184440.90462494697</v>
      </c>
      <c r="AI1654" s="6" t="e">
        <f t="shared" si="187"/>
        <v>#N/A</v>
      </c>
    </row>
    <row r="1655" spans="1:35" x14ac:dyDescent="0.35">
      <c r="A1655" t="str">
        <f t="shared" si="186"/>
        <v>ISLIP MANOR MEDICAL CENTRENGPEalingE85098May2</v>
      </c>
      <c r="B1655" s="41" t="s">
        <v>691</v>
      </c>
      <c r="C1655" s="41" t="s">
        <v>509</v>
      </c>
      <c r="D1655" s="41" t="s">
        <v>12</v>
      </c>
      <c r="E1655" s="41" t="s">
        <v>174</v>
      </c>
      <c r="F1655" s="41" t="s">
        <v>174</v>
      </c>
      <c r="G1655" s="41" t="s">
        <v>757</v>
      </c>
      <c r="H1655" s="41">
        <v>2</v>
      </c>
      <c r="I1655" s="41">
        <v>5640.3946368485304</v>
      </c>
      <c r="J1655" s="41">
        <v>981</v>
      </c>
      <c r="K1655" s="41">
        <v>0</v>
      </c>
      <c r="L1655" s="41">
        <v>18.148499999999999</v>
      </c>
      <c r="M1655" s="41">
        <v>0</v>
      </c>
      <c r="N1655" s="41">
        <v>1199</v>
      </c>
      <c r="O1655" s="41">
        <v>0</v>
      </c>
      <c r="P1655" s="41">
        <v>23.860100000000003</v>
      </c>
      <c r="Q1655" s="41">
        <v>0</v>
      </c>
      <c r="R1655" s="41">
        <v>0</v>
      </c>
      <c r="S1655" s="41">
        <v>0</v>
      </c>
      <c r="T1655" s="41">
        <v>0</v>
      </c>
      <c r="U1655" s="41">
        <v>0</v>
      </c>
      <c r="V1655" s="41">
        <v>981</v>
      </c>
      <c r="W1655" s="41">
        <v>18.148499999999999</v>
      </c>
      <c r="X1655" s="41">
        <v>1199</v>
      </c>
      <c r="Y1655" s="41">
        <v>23.860100000000003</v>
      </c>
      <c r="Z1655" s="6">
        <f>0</f>
        <v>0</v>
      </c>
      <c r="AA1655" s="6">
        <f t="shared" si="188"/>
        <v>18.148499999999999</v>
      </c>
      <c r="AB1655">
        <f>IF(ISBLANK(Table1[[#This Row],[FY2425_Cost]])=TRUE,#N/A,Table1[[#This Row],[FY2425_Cost]])</f>
        <v>23.860100000000003</v>
      </c>
      <c r="AC1655" s="6">
        <f t="shared" si="189"/>
        <v>5.7116000000000042</v>
      </c>
      <c r="AD1655" s="6" t="e">
        <f>SUMIFS($AB$3:AB1655,$B$3:B1655,B1655)</f>
        <v>#N/A</v>
      </c>
      <c r="AE1655" s="6">
        <f t="shared" si="190"/>
        <v>2538.1775865818386</v>
      </c>
      <c r="AF1655" s="6">
        <f t="shared" si="191"/>
        <v>2538.1775865818386</v>
      </c>
      <c r="AG1655" s="6">
        <f>VLOOKUP(Table1[[#This Row],[PracticeCode]],$AP$3:$AS$345,4,FALSE)</f>
        <v>2538.1775865818386</v>
      </c>
      <c r="AH1655" s="27">
        <f t="shared" si="192"/>
        <v>184440.90462494697</v>
      </c>
      <c r="AI1655" s="6" t="e">
        <f t="shared" si="187"/>
        <v>#N/A</v>
      </c>
    </row>
    <row r="1656" spans="1:35" x14ac:dyDescent="0.35">
      <c r="A1656" t="str">
        <f t="shared" si="186"/>
        <v>ISLIP MANOR MEDICAL CENTRENGPEalingE85098Nov8</v>
      </c>
      <c r="B1656" s="41" t="s">
        <v>691</v>
      </c>
      <c r="C1656" s="41" t="s">
        <v>509</v>
      </c>
      <c r="D1656" s="41" t="s">
        <v>12</v>
      </c>
      <c r="E1656" s="41" t="s">
        <v>174</v>
      </c>
      <c r="F1656" s="41" t="s">
        <v>174</v>
      </c>
      <c r="G1656" s="41" t="s">
        <v>763</v>
      </c>
      <c r="H1656" s="41">
        <v>8</v>
      </c>
      <c r="I1656" s="41">
        <v>5640.3946368485304</v>
      </c>
      <c r="J1656" s="41">
        <v>1003</v>
      </c>
      <c r="K1656" s="41">
        <v>0</v>
      </c>
      <c r="L1656" s="41">
        <v>19.959700000000002</v>
      </c>
      <c r="M1656" s="41">
        <v>0</v>
      </c>
      <c r="N1656" s="41"/>
      <c r="O1656" s="41"/>
      <c r="P1656" s="41"/>
      <c r="Q1656" s="41"/>
      <c r="R1656" s="41">
        <v>0</v>
      </c>
      <c r="S1656" s="41">
        <v>0</v>
      </c>
      <c r="T1656" s="41"/>
      <c r="U1656" s="41"/>
      <c r="V1656" s="41">
        <v>1003</v>
      </c>
      <c r="W1656" s="41">
        <v>19.959700000000002</v>
      </c>
      <c r="X1656" s="41"/>
      <c r="Y1656" s="41"/>
      <c r="Z1656" s="6">
        <f>0</f>
        <v>0</v>
      </c>
      <c r="AA1656" s="6">
        <f t="shared" si="188"/>
        <v>19.959700000000002</v>
      </c>
      <c r="AB1656" t="e">
        <f>IF(ISBLANK(Table1[[#This Row],[FY2425_Cost]])=TRUE,#N/A,Table1[[#This Row],[FY2425_Cost]])</f>
        <v>#N/A</v>
      </c>
      <c r="AC1656" s="6" t="e">
        <f t="shared" si="189"/>
        <v>#N/A</v>
      </c>
      <c r="AD1656" s="6" t="e">
        <f>SUMIFS($AB$3:AB1656,$B$3:B1656,B1656)</f>
        <v>#N/A</v>
      </c>
      <c r="AE1656" s="6">
        <f t="shared" si="190"/>
        <v>2538.1775865818386</v>
      </c>
      <c r="AF1656" s="6">
        <f t="shared" si="191"/>
        <v>2538.1775865818386</v>
      </c>
      <c r="AG1656" s="6">
        <f>VLOOKUP(Table1[[#This Row],[PracticeCode]],$AP$3:$AS$345,4,FALSE)</f>
        <v>2538.1775865818386</v>
      </c>
      <c r="AH1656" s="27">
        <f t="shared" si="192"/>
        <v>184440.90462494697</v>
      </c>
      <c r="AI1656" s="6" t="e">
        <f t="shared" si="187"/>
        <v>#N/A</v>
      </c>
    </row>
    <row r="1657" spans="1:35" x14ac:dyDescent="0.35">
      <c r="A1657" t="str">
        <f t="shared" si="186"/>
        <v>ISLIP MANOR MEDICAL CENTRENGPEalingE85098Oct7</v>
      </c>
      <c r="B1657" s="41" t="s">
        <v>691</v>
      </c>
      <c r="C1657" s="41" t="s">
        <v>509</v>
      </c>
      <c r="D1657" s="41" t="s">
        <v>12</v>
      </c>
      <c r="E1657" s="41" t="s">
        <v>174</v>
      </c>
      <c r="F1657" s="41" t="s">
        <v>174</v>
      </c>
      <c r="G1657" s="41" t="s">
        <v>762</v>
      </c>
      <c r="H1657" s="41">
        <v>7</v>
      </c>
      <c r="I1657" s="41">
        <v>5640.3946368485304</v>
      </c>
      <c r="J1657" s="41">
        <v>810</v>
      </c>
      <c r="K1657" s="41">
        <v>0</v>
      </c>
      <c r="L1657" s="41">
        <v>16.119</v>
      </c>
      <c r="M1657" s="41">
        <v>0</v>
      </c>
      <c r="N1657" s="41">
        <v>0</v>
      </c>
      <c r="O1657" s="41">
        <v>0</v>
      </c>
      <c r="P1657" s="41">
        <v>0</v>
      </c>
      <c r="Q1657" s="41">
        <v>0</v>
      </c>
      <c r="R1657" s="41">
        <v>0</v>
      </c>
      <c r="S1657" s="41">
        <v>0</v>
      </c>
      <c r="T1657" s="41">
        <v>0</v>
      </c>
      <c r="U1657" s="41">
        <v>0</v>
      </c>
      <c r="V1657" s="41">
        <v>810</v>
      </c>
      <c r="W1657" s="41">
        <v>16.119</v>
      </c>
      <c r="X1657" s="41">
        <v>0</v>
      </c>
      <c r="Y1657" s="41">
        <v>0</v>
      </c>
      <c r="Z1657" s="6">
        <f>0</f>
        <v>0</v>
      </c>
      <c r="AA1657" s="6">
        <f t="shared" si="188"/>
        <v>16.119</v>
      </c>
      <c r="AB1657">
        <f>IF(ISBLANK(Table1[[#This Row],[FY2425_Cost]])=TRUE,#N/A,Table1[[#This Row],[FY2425_Cost]])</f>
        <v>0</v>
      </c>
      <c r="AC1657" s="6">
        <f t="shared" si="189"/>
        <v>-16.119</v>
      </c>
      <c r="AD1657" s="6" t="e">
        <f>SUMIFS($AB$3:AB1657,$B$3:B1657,B1657)</f>
        <v>#N/A</v>
      </c>
      <c r="AE1657" s="6">
        <f t="shared" si="190"/>
        <v>2538.1775865818386</v>
      </c>
      <c r="AF1657" s="6">
        <f t="shared" si="191"/>
        <v>2538.1775865818386</v>
      </c>
      <c r="AG1657" s="6">
        <f>VLOOKUP(Table1[[#This Row],[PracticeCode]],$AP$3:$AS$345,4,FALSE)</f>
        <v>2538.1775865818386</v>
      </c>
      <c r="AH1657" s="27">
        <f t="shared" si="192"/>
        <v>184440.90462494697</v>
      </c>
      <c r="AI1657" s="6" t="e">
        <f t="shared" si="187"/>
        <v>#N/A</v>
      </c>
    </row>
    <row r="1658" spans="1:35" x14ac:dyDescent="0.35">
      <c r="A1658" t="str">
        <f t="shared" si="186"/>
        <v>ISLIP MANOR MEDICAL CENTRENGPEalingE85098Sep6</v>
      </c>
      <c r="B1658" s="41" t="s">
        <v>691</v>
      </c>
      <c r="C1658" s="41" t="s">
        <v>509</v>
      </c>
      <c r="D1658" s="41" t="s">
        <v>12</v>
      </c>
      <c r="E1658" s="41" t="s">
        <v>174</v>
      </c>
      <c r="F1658" s="41" t="s">
        <v>174</v>
      </c>
      <c r="G1658" s="41" t="s">
        <v>761</v>
      </c>
      <c r="H1658" s="41">
        <v>6</v>
      </c>
      <c r="I1658" s="41">
        <v>5640.3946368485304</v>
      </c>
      <c r="J1658" s="41">
        <v>884</v>
      </c>
      <c r="K1658" s="41">
        <v>0</v>
      </c>
      <c r="L1658" s="41">
        <v>17.5916</v>
      </c>
      <c r="M1658" s="41">
        <v>0</v>
      </c>
      <c r="N1658" s="41">
        <v>1217</v>
      </c>
      <c r="O1658" s="41">
        <v>0</v>
      </c>
      <c r="P1658" s="41">
        <v>27.3825</v>
      </c>
      <c r="Q1658" s="41">
        <v>0</v>
      </c>
      <c r="R1658" s="41">
        <v>0</v>
      </c>
      <c r="S1658" s="41">
        <v>0</v>
      </c>
      <c r="T1658" s="41">
        <v>0</v>
      </c>
      <c r="U1658" s="41">
        <v>0</v>
      </c>
      <c r="V1658" s="41">
        <v>884</v>
      </c>
      <c r="W1658" s="41">
        <v>17.5916</v>
      </c>
      <c r="X1658" s="41">
        <v>1217</v>
      </c>
      <c r="Y1658" s="41">
        <v>27.3825</v>
      </c>
      <c r="Z1658" s="6">
        <f>0</f>
        <v>0</v>
      </c>
      <c r="AA1658" s="6">
        <f t="shared" si="188"/>
        <v>17.5916</v>
      </c>
      <c r="AB1658">
        <f>IF(ISBLANK(Table1[[#This Row],[FY2425_Cost]])=TRUE,#N/A,Table1[[#This Row],[FY2425_Cost]])</f>
        <v>27.3825</v>
      </c>
      <c r="AC1658" s="6">
        <f t="shared" si="189"/>
        <v>9.7909000000000006</v>
      </c>
      <c r="AD1658" s="6" t="e">
        <f>SUMIFS($AB$3:AB1658,$B$3:B1658,B1658)</f>
        <v>#N/A</v>
      </c>
      <c r="AE1658" s="6">
        <f t="shared" si="190"/>
        <v>2538.1775865818386</v>
      </c>
      <c r="AF1658" s="6">
        <f t="shared" si="191"/>
        <v>2538.1775865818386</v>
      </c>
      <c r="AG1658" s="6">
        <f>VLOOKUP(Table1[[#This Row],[PracticeCode]],$AP$3:$AS$345,4,FALSE)</f>
        <v>2538.1775865818386</v>
      </c>
      <c r="AH1658" s="27">
        <f t="shared" si="192"/>
        <v>184440.90462494697</v>
      </c>
      <c r="AI1658" s="6" t="e">
        <f t="shared" si="187"/>
        <v>#N/A</v>
      </c>
    </row>
    <row r="1659" spans="1:35" x14ac:dyDescent="0.35">
      <c r="A1659" t="str">
        <f t="shared" si="186"/>
        <v>Jersey Practice Great West RoadHounslowE85681Apr1</v>
      </c>
      <c r="B1659" s="41" t="s">
        <v>729</v>
      </c>
      <c r="C1659" s="41" t="s">
        <v>491</v>
      </c>
      <c r="D1659" s="41" t="s">
        <v>16</v>
      </c>
      <c r="E1659" s="41" t="s">
        <v>176</v>
      </c>
      <c r="F1659" s="41" t="s">
        <v>176</v>
      </c>
      <c r="G1659" s="41" t="s">
        <v>756</v>
      </c>
      <c r="H1659" s="41">
        <v>1</v>
      </c>
      <c r="I1659" s="41">
        <v>9192.9681255110809</v>
      </c>
      <c r="J1659" s="41">
        <v>30056</v>
      </c>
      <c r="K1659" s="41">
        <v>394</v>
      </c>
      <c r="L1659" s="41">
        <v>556.03599999999994</v>
      </c>
      <c r="M1659" s="41">
        <v>7.2889999999999997</v>
      </c>
      <c r="N1659" s="41">
        <v>14857</v>
      </c>
      <c r="O1659" s="41">
        <v>1070</v>
      </c>
      <c r="P1659" s="41">
        <v>295.65430000000003</v>
      </c>
      <c r="Q1659" s="41">
        <v>21.293000000000003</v>
      </c>
      <c r="R1659" s="41">
        <v>39189</v>
      </c>
      <c r="S1659" s="41">
        <v>701.48310000000004</v>
      </c>
      <c r="T1659" s="41">
        <v>10306</v>
      </c>
      <c r="U1659" s="41">
        <v>226.732</v>
      </c>
      <c r="V1659" s="41">
        <v>69639</v>
      </c>
      <c r="W1659" s="41">
        <v>1264.8081</v>
      </c>
      <c r="X1659" s="41">
        <v>26233</v>
      </c>
      <c r="Y1659" s="41">
        <v>543.67930000000001</v>
      </c>
      <c r="Z1659" s="6">
        <f>0</f>
        <v>0</v>
      </c>
      <c r="AA1659" s="6">
        <f t="shared" si="188"/>
        <v>1264.8081</v>
      </c>
      <c r="AB1659">
        <f>IF(ISBLANK(Table1[[#This Row],[FY2425_Cost]])=TRUE,#N/A,Table1[[#This Row],[FY2425_Cost]])</f>
        <v>543.67930000000001</v>
      </c>
      <c r="AC1659" s="6">
        <f t="shared" si="189"/>
        <v>-721.12879999999996</v>
      </c>
      <c r="AD1659" s="6">
        <f>SUMIFS($AB$3:AB1659,$B$3:B1659,B1659)</f>
        <v>543.67930000000001</v>
      </c>
      <c r="AE1659" s="6">
        <f t="shared" si="190"/>
        <v>4136.8356564799869</v>
      </c>
      <c r="AF1659" s="6">
        <f t="shared" si="191"/>
        <v>4136.8356564799869</v>
      </c>
      <c r="AG1659" s="6">
        <f>VLOOKUP(Table1[[#This Row],[PracticeCode]],$AP$3:$AS$345,4,FALSE)</f>
        <v>4136.8356564799869</v>
      </c>
      <c r="AH1659" s="27">
        <f t="shared" si="192"/>
        <v>300610.05770421238</v>
      </c>
      <c r="AI1659" s="6">
        <f t="shared" si="187"/>
        <v>0</v>
      </c>
    </row>
    <row r="1660" spans="1:35" x14ac:dyDescent="0.35">
      <c r="A1660" t="str">
        <f t="shared" si="186"/>
        <v>Jersey Practice Great West RoadHounslowE85681Aug5</v>
      </c>
      <c r="B1660" s="41" t="s">
        <v>729</v>
      </c>
      <c r="C1660" s="41" t="s">
        <v>491</v>
      </c>
      <c r="D1660" s="41" t="s">
        <v>16</v>
      </c>
      <c r="E1660" s="41" t="s">
        <v>176</v>
      </c>
      <c r="F1660" s="41" t="s">
        <v>176</v>
      </c>
      <c r="G1660" s="41" t="s">
        <v>760</v>
      </c>
      <c r="H1660" s="41">
        <v>5</v>
      </c>
      <c r="I1660" s="41">
        <v>9192.9681255110809</v>
      </c>
      <c r="J1660" s="41">
        <v>7514</v>
      </c>
      <c r="K1660" s="41">
        <v>0</v>
      </c>
      <c r="L1660" s="41">
        <v>139.00899999999999</v>
      </c>
      <c r="M1660" s="41">
        <v>0</v>
      </c>
      <c r="N1660" s="41">
        <v>11267</v>
      </c>
      <c r="O1660" s="41">
        <v>492</v>
      </c>
      <c r="P1660" s="41">
        <v>224.2133</v>
      </c>
      <c r="Q1660" s="41">
        <v>9.7908000000000008</v>
      </c>
      <c r="R1660" s="41">
        <v>14165</v>
      </c>
      <c r="S1660" s="41">
        <v>253.55350000000001</v>
      </c>
      <c r="T1660" s="41">
        <v>8180</v>
      </c>
      <c r="U1660" s="41">
        <v>179.96</v>
      </c>
      <c r="V1660" s="41">
        <v>21679</v>
      </c>
      <c r="W1660" s="41">
        <v>392.5625</v>
      </c>
      <c r="X1660" s="41">
        <v>19939</v>
      </c>
      <c r="Y1660" s="41">
        <v>413.96410000000003</v>
      </c>
      <c r="Z1660" s="6">
        <f>0</f>
        <v>0</v>
      </c>
      <c r="AA1660" s="6">
        <f t="shared" si="188"/>
        <v>392.5625</v>
      </c>
      <c r="AB1660">
        <f>IF(ISBLANK(Table1[[#This Row],[FY2425_Cost]])=TRUE,#N/A,Table1[[#This Row],[FY2425_Cost]])</f>
        <v>413.96410000000003</v>
      </c>
      <c r="AC1660" s="6">
        <f t="shared" si="189"/>
        <v>21.40160000000003</v>
      </c>
      <c r="AD1660" s="6">
        <f>SUMIFS($AB$3:AB1660,$B$3:B1660,B1660)</f>
        <v>957.64340000000004</v>
      </c>
      <c r="AE1660" s="6">
        <f t="shared" si="190"/>
        <v>4136.8356564799869</v>
      </c>
      <c r="AF1660" s="6">
        <f t="shared" si="191"/>
        <v>4136.8356564799869</v>
      </c>
      <c r="AG1660" s="6">
        <f>VLOOKUP(Table1[[#This Row],[PracticeCode]],$AP$3:$AS$345,4,FALSE)</f>
        <v>4136.8356564799869</v>
      </c>
      <c r="AH1660" s="27">
        <f t="shared" si="192"/>
        <v>300610.05770421238</v>
      </c>
      <c r="AI1660" s="6">
        <f t="shared" si="187"/>
        <v>0</v>
      </c>
    </row>
    <row r="1661" spans="1:35" x14ac:dyDescent="0.35">
      <c r="A1661" t="str">
        <f t="shared" si="186"/>
        <v>Jersey Practice Great West RoadHounslowE85681Dec9</v>
      </c>
      <c r="B1661" s="41" t="s">
        <v>729</v>
      </c>
      <c r="C1661" s="41" t="s">
        <v>491</v>
      </c>
      <c r="D1661" s="41" t="s">
        <v>16</v>
      </c>
      <c r="E1661" s="41" t="s">
        <v>176</v>
      </c>
      <c r="F1661" s="41" t="s">
        <v>176</v>
      </c>
      <c r="G1661" s="41" t="s">
        <v>764</v>
      </c>
      <c r="H1661" s="41">
        <v>9</v>
      </c>
      <c r="I1661" s="41">
        <v>9192.9681255110809</v>
      </c>
      <c r="J1661" s="41">
        <v>8379</v>
      </c>
      <c r="K1661" s="41">
        <v>499</v>
      </c>
      <c r="L1661" s="41">
        <v>166.74210000000002</v>
      </c>
      <c r="M1661" s="41">
        <v>9.9301000000000013</v>
      </c>
      <c r="N1661" s="41"/>
      <c r="O1661" s="41"/>
      <c r="P1661" s="41"/>
      <c r="Q1661" s="41"/>
      <c r="R1661" s="41">
        <v>9000</v>
      </c>
      <c r="S1661" s="41">
        <v>161.1</v>
      </c>
      <c r="T1661" s="41"/>
      <c r="U1661" s="41"/>
      <c r="V1661" s="41">
        <v>17878</v>
      </c>
      <c r="W1661" s="41">
        <v>337.7722</v>
      </c>
      <c r="X1661" s="41"/>
      <c r="Y1661" s="41"/>
      <c r="Z1661" s="6">
        <f>0</f>
        <v>0</v>
      </c>
      <c r="AA1661" s="6">
        <f t="shared" si="188"/>
        <v>337.7722</v>
      </c>
      <c r="AB1661" t="e">
        <f>IF(ISBLANK(Table1[[#This Row],[FY2425_Cost]])=TRUE,#N/A,Table1[[#This Row],[FY2425_Cost]])</f>
        <v>#N/A</v>
      </c>
      <c r="AC1661" s="6" t="e">
        <f t="shared" si="189"/>
        <v>#N/A</v>
      </c>
      <c r="AD1661" s="6" t="e">
        <f>SUMIFS($AB$3:AB1661,$B$3:B1661,B1661)</f>
        <v>#N/A</v>
      </c>
      <c r="AE1661" s="6">
        <f t="shared" si="190"/>
        <v>4136.8356564799869</v>
      </c>
      <c r="AF1661" s="6">
        <f t="shared" si="191"/>
        <v>4136.8356564799869</v>
      </c>
      <c r="AG1661" s="6">
        <f>VLOOKUP(Table1[[#This Row],[PracticeCode]],$AP$3:$AS$345,4,FALSE)</f>
        <v>4136.8356564799869</v>
      </c>
      <c r="AH1661" s="27">
        <f t="shared" si="192"/>
        <v>300610.05770421238</v>
      </c>
      <c r="AI1661" s="6" t="e">
        <f t="shared" si="187"/>
        <v>#N/A</v>
      </c>
    </row>
    <row r="1662" spans="1:35" x14ac:dyDescent="0.35">
      <c r="A1662" t="str">
        <f t="shared" si="186"/>
        <v>Jersey Practice Great West RoadHounslowE85681Feb11</v>
      </c>
      <c r="B1662" s="41" t="s">
        <v>729</v>
      </c>
      <c r="C1662" s="41" t="s">
        <v>491</v>
      </c>
      <c r="D1662" s="41" t="s">
        <v>16</v>
      </c>
      <c r="E1662" s="41" t="s">
        <v>176</v>
      </c>
      <c r="F1662" s="41" t="s">
        <v>176</v>
      </c>
      <c r="G1662" s="41" t="s">
        <v>766</v>
      </c>
      <c r="H1662" s="41">
        <v>11</v>
      </c>
      <c r="I1662" s="41">
        <v>9192.9681255110809</v>
      </c>
      <c r="J1662" s="41">
        <v>10904</v>
      </c>
      <c r="K1662" s="41">
        <v>2395</v>
      </c>
      <c r="L1662" s="41">
        <v>216.98960000000002</v>
      </c>
      <c r="M1662" s="41">
        <v>47.660499999999999</v>
      </c>
      <c r="N1662" s="41"/>
      <c r="O1662" s="41"/>
      <c r="P1662" s="41"/>
      <c r="Q1662" s="41"/>
      <c r="R1662" s="41">
        <v>8227</v>
      </c>
      <c r="S1662" s="41">
        <v>147.26329999999999</v>
      </c>
      <c r="T1662" s="41"/>
      <c r="U1662" s="41"/>
      <c r="V1662" s="41">
        <v>21526</v>
      </c>
      <c r="W1662" s="41">
        <v>411.91340000000002</v>
      </c>
      <c r="X1662" s="41"/>
      <c r="Y1662" s="41"/>
      <c r="Z1662" s="6">
        <f>0</f>
        <v>0</v>
      </c>
      <c r="AA1662" s="6">
        <f t="shared" si="188"/>
        <v>411.91340000000002</v>
      </c>
      <c r="AB1662" t="e">
        <f>IF(ISBLANK(Table1[[#This Row],[FY2425_Cost]])=TRUE,#N/A,Table1[[#This Row],[FY2425_Cost]])</f>
        <v>#N/A</v>
      </c>
      <c r="AC1662" s="6" t="e">
        <f t="shared" si="189"/>
        <v>#N/A</v>
      </c>
      <c r="AD1662" s="6" t="e">
        <f>SUMIFS($AB$3:AB1662,$B$3:B1662,B1662)</f>
        <v>#N/A</v>
      </c>
      <c r="AE1662" s="6">
        <f t="shared" si="190"/>
        <v>4136.8356564799869</v>
      </c>
      <c r="AF1662" s="6">
        <f t="shared" si="191"/>
        <v>4136.8356564799869</v>
      </c>
      <c r="AG1662" s="6">
        <f>VLOOKUP(Table1[[#This Row],[PracticeCode]],$AP$3:$AS$345,4,FALSE)</f>
        <v>4136.8356564799869</v>
      </c>
      <c r="AH1662" s="27">
        <f t="shared" si="192"/>
        <v>300610.05770421238</v>
      </c>
      <c r="AI1662" s="6" t="e">
        <f t="shared" si="187"/>
        <v>#N/A</v>
      </c>
    </row>
    <row r="1663" spans="1:35" x14ac:dyDescent="0.35">
      <c r="A1663" t="str">
        <f t="shared" si="186"/>
        <v>Jersey Practice Great West RoadHounslowE85681Jan10</v>
      </c>
      <c r="B1663" s="41" t="s">
        <v>729</v>
      </c>
      <c r="C1663" s="41" t="s">
        <v>491</v>
      </c>
      <c r="D1663" s="41" t="s">
        <v>16</v>
      </c>
      <c r="E1663" s="41" t="s">
        <v>176</v>
      </c>
      <c r="F1663" s="41" t="s">
        <v>176</v>
      </c>
      <c r="G1663" s="41" t="s">
        <v>765</v>
      </c>
      <c r="H1663" s="41">
        <v>10</v>
      </c>
      <c r="I1663" s="41">
        <v>9192.9681255110809</v>
      </c>
      <c r="J1663" s="41">
        <v>10537</v>
      </c>
      <c r="K1663" s="41">
        <v>812</v>
      </c>
      <c r="L1663" s="41">
        <v>209.68630000000002</v>
      </c>
      <c r="M1663" s="41">
        <v>16.158799999999999</v>
      </c>
      <c r="N1663" s="41"/>
      <c r="O1663" s="41"/>
      <c r="P1663" s="41"/>
      <c r="Q1663" s="41"/>
      <c r="R1663" s="41">
        <v>10755</v>
      </c>
      <c r="S1663" s="41">
        <v>192.5145</v>
      </c>
      <c r="T1663" s="41"/>
      <c r="U1663" s="41"/>
      <c r="V1663" s="41">
        <v>22104</v>
      </c>
      <c r="W1663" s="41">
        <v>418.3596</v>
      </c>
      <c r="X1663" s="41"/>
      <c r="Y1663" s="41"/>
      <c r="Z1663" s="6">
        <f>0</f>
        <v>0</v>
      </c>
      <c r="AA1663" s="6">
        <f t="shared" si="188"/>
        <v>418.3596</v>
      </c>
      <c r="AB1663" t="e">
        <f>IF(ISBLANK(Table1[[#This Row],[FY2425_Cost]])=TRUE,#N/A,Table1[[#This Row],[FY2425_Cost]])</f>
        <v>#N/A</v>
      </c>
      <c r="AC1663" s="6" t="e">
        <f t="shared" si="189"/>
        <v>#N/A</v>
      </c>
      <c r="AD1663" s="6" t="e">
        <f>SUMIFS($AB$3:AB1663,$B$3:B1663,B1663)</f>
        <v>#N/A</v>
      </c>
      <c r="AE1663" s="6">
        <f t="shared" si="190"/>
        <v>4136.8356564799869</v>
      </c>
      <c r="AF1663" s="6">
        <f t="shared" si="191"/>
        <v>4136.8356564799869</v>
      </c>
      <c r="AG1663" s="6">
        <f>VLOOKUP(Table1[[#This Row],[PracticeCode]],$AP$3:$AS$345,4,FALSE)</f>
        <v>4136.8356564799869</v>
      </c>
      <c r="AH1663" s="27">
        <f t="shared" si="192"/>
        <v>300610.05770421238</v>
      </c>
      <c r="AI1663" s="6" t="e">
        <f t="shared" si="187"/>
        <v>#N/A</v>
      </c>
    </row>
    <row r="1664" spans="1:35" x14ac:dyDescent="0.35">
      <c r="A1664" t="str">
        <f t="shared" si="186"/>
        <v>Jersey Practice Great West RoadHounslowE85681Jul4</v>
      </c>
      <c r="B1664" s="41" t="s">
        <v>729</v>
      </c>
      <c r="C1664" s="41" t="s">
        <v>491</v>
      </c>
      <c r="D1664" s="41" t="s">
        <v>16</v>
      </c>
      <c r="E1664" s="41" t="s">
        <v>176</v>
      </c>
      <c r="F1664" s="41" t="s">
        <v>176</v>
      </c>
      <c r="G1664" s="41" t="s">
        <v>759</v>
      </c>
      <c r="H1664" s="41">
        <v>4</v>
      </c>
      <c r="I1664" s="41">
        <v>9192.9681255110809</v>
      </c>
      <c r="J1664" s="41">
        <v>9153</v>
      </c>
      <c r="K1664" s="41">
        <v>2</v>
      </c>
      <c r="L1664" s="41">
        <v>169.3305</v>
      </c>
      <c r="M1664" s="41">
        <v>3.6999999999999998E-2</v>
      </c>
      <c r="N1664" s="41">
        <v>11444</v>
      </c>
      <c r="O1664" s="41">
        <v>0</v>
      </c>
      <c r="P1664" s="41">
        <v>227.73560000000001</v>
      </c>
      <c r="Q1664" s="41">
        <v>0</v>
      </c>
      <c r="R1664" s="41">
        <v>15758</v>
      </c>
      <c r="S1664" s="41">
        <v>282.06819999999999</v>
      </c>
      <c r="T1664" s="41">
        <v>14363</v>
      </c>
      <c r="U1664" s="41">
        <v>315.98599999999999</v>
      </c>
      <c r="V1664" s="41">
        <v>24913</v>
      </c>
      <c r="W1664" s="41">
        <v>451.4357</v>
      </c>
      <c r="X1664" s="41">
        <v>25807</v>
      </c>
      <c r="Y1664" s="41">
        <v>543.72159999999997</v>
      </c>
      <c r="Z1664" s="6">
        <f>0</f>
        <v>0</v>
      </c>
      <c r="AA1664" s="6">
        <f t="shared" si="188"/>
        <v>451.4357</v>
      </c>
      <c r="AB1664">
        <f>IF(ISBLANK(Table1[[#This Row],[FY2425_Cost]])=TRUE,#N/A,Table1[[#This Row],[FY2425_Cost]])</f>
        <v>543.72159999999997</v>
      </c>
      <c r="AC1664" s="6">
        <f t="shared" si="189"/>
        <v>92.28589999999997</v>
      </c>
      <c r="AD1664" s="6" t="e">
        <f>SUMIFS($AB$3:AB1664,$B$3:B1664,B1664)</f>
        <v>#N/A</v>
      </c>
      <c r="AE1664" s="6">
        <f t="shared" si="190"/>
        <v>4136.8356564799869</v>
      </c>
      <c r="AF1664" s="6">
        <f t="shared" si="191"/>
        <v>4136.8356564799869</v>
      </c>
      <c r="AG1664" s="6">
        <f>VLOOKUP(Table1[[#This Row],[PracticeCode]],$AP$3:$AS$345,4,FALSE)</f>
        <v>4136.8356564799869</v>
      </c>
      <c r="AH1664" s="27">
        <f t="shared" si="192"/>
        <v>300610.05770421238</v>
      </c>
      <c r="AI1664" s="6" t="e">
        <f t="shared" si="187"/>
        <v>#N/A</v>
      </c>
    </row>
    <row r="1665" spans="1:35" x14ac:dyDescent="0.35">
      <c r="A1665" t="str">
        <f t="shared" si="186"/>
        <v>Jersey Practice Great West RoadHounslowE85681Jun3</v>
      </c>
      <c r="B1665" s="41" t="s">
        <v>729</v>
      </c>
      <c r="C1665" s="41" t="s">
        <v>491</v>
      </c>
      <c r="D1665" s="41" t="s">
        <v>16</v>
      </c>
      <c r="E1665" s="41" t="s">
        <v>176</v>
      </c>
      <c r="F1665" s="41" t="s">
        <v>176</v>
      </c>
      <c r="G1665" s="41" t="s">
        <v>758</v>
      </c>
      <c r="H1665" s="41">
        <v>3</v>
      </c>
      <c r="I1665" s="41">
        <v>9192.9681255110809</v>
      </c>
      <c r="J1665" s="41">
        <v>9478</v>
      </c>
      <c r="K1665" s="41">
        <v>0</v>
      </c>
      <c r="L1665" s="41">
        <v>175.34299999999999</v>
      </c>
      <c r="M1665" s="41">
        <v>0</v>
      </c>
      <c r="N1665" s="41">
        <v>10583</v>
      </c>
      <c r="O1665" s="41">
        <v>0</v>
      </c>
      <c r="P1665" s="41">
        <v>210.60170000000002</v>
      </c>
      <c r="Q1665" s="41">
        <v>0</v>
      </c>
      <c r="R1665" s="41">
        <v>16219</v>
      </c>
      <c r="S1665" s="41">
        <v>290.32010000000002</v>
      </c>
      <c r="T1665" s="41">
        <v>8449</v>
      </c>
      <c r="U1665" s="41">
        <v>185.87799999999999</v>
      </c>
      <c r="V1665" s="41">
        <v>25697</v>
      </c>
      <c r="W1665" s="41">
        <v>465.66309999999999</v>
      </c>
      <c r="X1665" s="41">
        <v>19032</v>
      </c>
      <c r="Y1665" s="41">
        <v>396.47969999999998</v>
      </c>
      <c r="Z1665" s="6">
        <f>0</f>
        <v>0</v>
      </c>
      <c r="AA1665" s="6">
        <f t="shared" si="188"/>
        <v>465.66309999999999</v>
      </c>
      <c r="AB1665">
        <f>IF(ISBLANK(Table1[[#This Row],[FY2425_Cost]])=TRUE,#N/A,Table1[[#This Row],[FY2425_Cost]])</f>
        <v>396.47969999999998</v>
      </c>
      <c r="AC1665" s="6">
        <f t="shared" si="189"/>
        <v>-69.183400000000006</v>
      </c>
      <c r="AD1665" s="6" t="e">
        <f>SUMIFS($AB$3:AB1665,$B$3:B1665,B1665)</f>
        <v>#N/A</v>
      </c>
      <c r="AE1665" s="6">
        <f t="shared" si="190"/>
        <v>4136.8356564799869</v>
      </c>
      <c r="AF1665" s="6">
        <f t="shared" si="191"/>
        <v>4136.8356564799869</v>
      </c>
      <c r="AG1665" s="6">
        <f>VLOOKUP(Table1[[#This Row],[PracticeCode]],$AP$3:$AS$345,4,FALSE)</f>
        <v>4136.8356564799869</v>
      </c>
      <c r="AH1665" s="27">
        <f t="shared" si="192"/>
        <v>300610.05770421238</v>
      </c>
      <c r="AI1665" s="6" t="e">
        <f t="shared" si="187"/>
        <v>#N/A</v>
      </c>
    </row>
    <row r="1666" spans="1:35" x14ac:dyDescent="0.35">
      <c r="A1666" t="str">
        <f t="shared" si="186"/>
        <v>Jersey Practice Great West RoadHounslowE85681Mar12</v>
      </c>
      <c r="B1666" s="41" t="s">
        <v>729</v>
      </c>
      <c r="C1666" s="41" t="s">
        <v>491</v>
      </c>
      <c r="D1666" s="41" t="s">
        <v>16</v>
      </c>
      <c r="E1666" s="41" t="s">
        <v>176</v>
      </c>
      <c r="F1666" s="41" t="s">
        <v>176</v>
      </c>
      <c r="G1666" s="41" t="s">
        <v>767</v>
      </c>
      <c r="H1666" s="41">
        <v>12</v>
      </c>
      <c r="I1666" s="41">
        <v>9192.9681255110809</v>
      </c>
      <c r="J1666" s="41">
        <v>11999</v>
      </c>
      <c r="K1666" s="41">
        <v>443</v>
      </c>
      <c r="L1666" s="41">
        <v>238.7801</v>
      </c>
      <c r="M1666" s="41">
        <v>8.8156999999999996</v>
      </c>
      <c r="N1666" s="41"/>
      <c r="O1666" s="41"/>
      <c r="P1666" s="41"/>
      <c r="Q1666" s="41"/>
      <c r="R1666" s="41">
        <v>6937</v>
      </c>
      <c r="S1666" s="41">
        <v>124.17230000000001</v>
      </c>
      <c r="T1666" s="41"/>
      <c r="U1666" s="41"/>
      <c r="V1666" s="41">
        <v>19379</v>
      </c>
      <c r="W1666" s="41">
        <v>371.7681</v>
      </c>
      <c r="X1666" s="41"/>
      <c r="Y1666" s="41"/>
      <c r="Z1666" s="6">
        <f>0</f>
        <v>0</v>
      </c>
      <c r="AA1666" s="6">
        <f t="shared" si="188"/>
        <v>371.7681</v>
      </c>
      <c r="AB1666" t="e">
        <f>IF(ISBLANK(Table1[[#This Row],[FY2425_Cost]])=TRUE,#N/A,Table1[[#This Row],[FY2425_Cost]])</f>
        <v>#N/A</v>
      </c>
      <c r="AC1666" s="6" t="e">
        <f t="shared" si="189"/>
        <v>#N/A</v>
      </c>
      <c r="AD1666" s="6" t="e">
        <f>SUMIFS($AB$3:AB1666,$B$3:B1666,B1666)</f>
        <v>#N/A</v>
      </c>
      <c r="AE1666" s="6">
        <f t="shared" si="190"/>
        <v>4136.8356564799869</v>
      </c>
      <c r="AF1666" s="6">
        <f t="shared" si="191"/>
        <v>4136.8356564799869</v>
      </c>
      <c r="AG1666" s="6">
        <f>VLOOKUP(Table1[[#This Row],[PracticeCode]],$AP$3:$AS$345,4,FALSE)</f>
        <v>4136.8356564799869</v>
      </c>
      <c r="AH1666" s="27">
        <f t="shared" si="192"/>
        <v>300610.05770421238</v>
      </c>
      <c r="AI1666" s="6" t="e">
        <f t="shared" si="187"/>
        <v>#N/A</v>
      </c>
    </row>
    <row r="1667" spans="1:35" x14ac:dyDescent="0.35">
      <c r="A1667" t="str">
        <f t="shared" ref="A1667:A1730" si="193">CONCATENATE(B1667,C1667,D1667,E1667,G1667,H1667)</f>
        <v>Jersey Practice Great West RoadHounslowE85681May2</v>
      </c>
      <c r="B1667" s="41" t="s">
        <v>729</v>
      </c>
      <c r="C1667" s="41" t="s">
        <v>491</v>
      </c>
      <c r="D1667" s="41" t="s">
        <v>16</v>
      </c>
      <c r="E1667" s="41" t="s">
        <v>176</v>
      </c>
      <c r="F1667" s="41" t="s">
        <v>176</v>
      </c>
      <c r="G1667" s="41" t="s">
        <v>757</v>
      </c>
      <c r="H1667" s="41">
        <v>2</v>
      </c>
      <c r="I1667" s="41">
        <v>9192.9681255110809</v>
      </c>
      <c r="J1667" s="41">
        <v>29346</v>
      </c>
      <c r="K1667" s="41">
        <v>767</v>
      </c>
      <c r="L1667" s="41">
        <v>542.90099999999995</v>
      </c>
      <c r="M1667" s="41">
        <v>14.189499999999999</v>
      </c>
      <c r="N1667" s="41">
        <v>12355</v>
      </c>
      <c r="O1667" s="41">
        <v>537</v>
      </c>
      <c r="P1667" s="41">
        <v>245.86450000000002</v>
      </c>
      <c r="Q1667" s="41">
        <v>10.686300000000001</v>
      </c>
      <c r="R1667" s="41">
        <v>8459</v>
      </c>
      <c r="S1667" s="41">
        <v>151.4161</v>
      </c>
      <c r="T1667" s="41">
        <v>6429</v>
      </c>
      <c r="U1667" s="41">
        <v>141.43799999999999</v>
      </c>
      <c r="V1667" s="41">
        <v>38572</v>
      </c>
      <c r="W1667" s="41">
        <v>708.50659999999993</v>
      </c>
      <c r="X1667" s="41">
        <v>19321</v>
      </c>
      <c r="Y1667" s="41">
        <v>397.98880000000003</v>
      </c>
      <c r="Z1667" s="6">
        <f>0</f>
        <v>0</v>
      </c>
      <c r="AA1667" s="6">
        <f t="shared" si="188"/>
        <v>708.50659999999993</v>
      </c>
      <c r="AB1667">
        <f>IF(ISBLANK(Table1[[#This Row],[FY2425_Cost]])=TRUE,#N/A,Table1[[#This Row],[FY2425_Cost]])</f>
        <v>397.98880000000003</v>
      </c>
      <c r="AC1667" s="6">
        <f t="shared" si="189"/>
        <v>-310.51779999999991</v>
      </c>
      <c r="AD1667" s="6" t="e">
        <f>SUMIFS($AB$3:AB1667,$B$3:B1667,B1667)</f>
        <v>#N/A</v>
      </c>
      <c r="AE1667" s="6">
        <f t="shared" si="190"/>
        <v>4136.8356564799869</v>
      </c>
      <c r="AF1667" s="6">
        <f t="shared" si="191"/>
        <v>4136.8356564799869</v>
      </c>
      <c r="AG1667" s="6">
        <f>VLOOKUP(Table1[[#This Row],[PracticeCode]],$AP$3:$AS$345,4,FALSE)</f>
        <v>4136.8356564799869</v>
      </c>
      <c r="AH1667" s="27">
        <f t="shared" si="192"/>
        <v>300610.05770421238</v>
      </c>
      <c r="AI1667" s="6" t="e">
        <f t="shared" ref="AI1667:AI1730" si="194">IF(AD1667-AF1667&lt;=0,0,AD1667-AF1667)</f>
        <v>#N/A</v>
      </c>
    </row>
    <row r="1668" spans="1:35" x14ac:dyDescent="0.35">
      <c r="A1668" t="str">
        <f t="shared" si="193"/>
        <v>Jersey Practice Great West RoadHounslowE85681Nov8</v>
      </c>
      <c r="B1668" s="41" t="s">
        <v>729</v>
      </c>
      <c r="C1668" s="41" t="s">
        <v>491</v>
      </c>
      <c r="D1668" s="41" t="s">
        <v>16</v>
      </c>
      <c r="E1668" s="41" t="s">
        <v>176</v>
      </c>
      <c r="F1668" s="41" t="s">
        <v>176</v>
      </c>
      <c r="G1668" s="41" t="s">
        <v>763</v>
      </c>
      <c r="H1668" s="41">
        <v>8</v>
      </c>
      <c r="I1668" s="41">
        <v>9192.9681255110809</v>
      </c>
      <c r="J1668" s="41">
        <v>10339</v>
      </c>
      <c r="K1668" s="41">
        <v>0</v>
      </c>
      <c r="L1668" s="41">
        <v>205.74610000000001</v>
      </c>
      <c r="M1668" s="41">
        <v>0</v>
      </c>
      <c r="N1668" s="41"/>
      <c r="O1668" s="41"/>
      <c r="P1668" s="41"/>
      <c r="Q1668" s="41"/>
      <c r="R1668" s="41">
        <v>11513</v>
      </c>
      <c r="S1668" s="41">
        <v>206.08269999999999</v>
      </c>
      <c r="T1668" s="41"/>
      <c r="U1668" s="41"/>
      <c r="V1668" s="41">
        <v>21852</v>
      </c>
      <c r="W1668" s="41">
        <v>411.8288</v>
      </c>
      <c r="X1668" s="41"/>
      <c r="Y1668" s="41"/>
      <c r="Z1668" s="6">
        <f>0</f>
        <v>0</v>
      </c>
      <c r="AA1668" s="6">
        <f t="shared" si="188"/>
        <v>411.8288</v>
      </c>
      <c r="AB1668" t="e">
        <f>IF(ISBLANK(Table1[[#This Row],[FY2425_Cost]])=TRUE,#N/A,Table1[[#This Row],[FY2425_Cost]])</f>
        <v>#N/A</v>
      </c>
      <c r="AC1668" s="6" t="e">
        <f t="shared" si="189"/>
        <v>#N/A</v>
      </c>
      <c r="AD1668" s="6" t="e">
        <f>SUMIFS($AB$3:AB1668,$B$3:B1668,B1668)</f>
        <v>#N/A</v>
      </c>
      <c r="AE1668" s="6">
        <f t="shared" si="190"/>
        <v>4136.8356564799869</v>
      </c>
      <c r="AF1668" s="6">
        <f t="shared" si="191"/>
        <v>4136.8356564799869</v>
      </c>
      <c r="AG1668" s="6">
        <f>VLOOKUP(Table1[[#This Row],[PracticeCode]],$AP$3:$AS$345,4,FALSE)</f>
        <v>4136.8356564799869</v>
      </c>
      <c r="AH1668" s="27">
        <f t="shared" si="192"/>
        <v>300610.05770421238</v>
      </c>
      <c r="AI1668" s="6" t="e">
        <f t="shared" si="194"/>
        <v>#N/A</v>
      </c>
    </row>
    <row r="1669" spans="1:35" x14ac:dyDescent="0.35">
      <c r="A1669" t="str">
        <f t="shared" si="193"/>
        <v>Jersey Practice Great West RoadHounslowE85681Oct7</v>
      </c>
      <c r="B1669" s="41" t="s">
        <v>729</v>
      </c>
      <c r="C1669" s="41" t="s">
        <v>491</v>
      </c>
      <c r="D1669" s="41" t="s">
        <v>16</v>
      </c>
      <c r="E1669" s="41" t="s">
        <v>176</v>
      </c>
      <c r="F1669" s="41" t="s">
        <v>176</v>
      </c>
      <c r="G1669" s="41" t="s">
        <v>762</v>
      </c>
      <c r="H1669" s="41">
        <v>7</v>
      </c>
      <c r="I1669" s="41">
        <v>9192.9681255110809</v>
      </c>
      <c r="J1669" s="41">
        <v>10772</v>
      </c>
      <c r="K1669" s="41">
        <v>204</v>
      </c>
      <c r="L1669" s="41">
        <v>214.36280000000002</v>
      </c>
      <c r="M1669" s="41">
        <v>4.0596000000000005</v>
      </c>
      <c r="N1669" s="41">
        <v>0</v>
      </c>
      <c r="O1669" s="41">
        <v>0</v>
      </c>
      <c r="P1669" s="41">
        <v>0</v>
      </c>
      <c r="Q1669" s="41">
        <v>0</v>
      </c>
      <c r="R1669" s="41">
        <v>19087</v>
      </c>
      <c r="S1669" s="41">
        <v>341.65730000000002</v>
      </c>
      <c r="T1669" s="41">
        <v>20829</v>
      </c>
      <c r="U1669" s="41">
        <v>458.238</v>
      </c>
      <c r="V1669" s="41">
        <v>30063</v>
      </c>
      <c r="W1669" s="41">
        <v>560.0797</v>
      </c>
      <c r="X1669" s="41">
        <v>20829</v>
      </c>
      <c r="Y1669" s="41">
        <v>458.238</v>
      </c>
      <c r="Z1669" s="6">
        <f>0</f>
        <v>0</v>
      </c>
      <c r="AA1669" s="6">
        <f t="shared" si="188"/>
        <v>560.0797</v>
      </c>
      <c r="AB1669">
        <f>IF(ISBLANK(Table1[[#This Row],[FY2425_Cost]])=TRUE,#N/A,Table1[[#This Row],[FY2425_Cost]])</f>
        <v>458.238</v>
      </c>
      <c r="AC1669" s="6">
        <f t="shared" si="189"/>
        <v>-101.8417</v>
      </c>
      <c r="AD1669" s="6" t="e">
        <f>SUMIFS($AB$3:AB1669,$B$3:B1669,B1669)</f>
        <v>#N/A</v>
      </c>
      <c r="AE1669" s="6">
        <f t="shared" si="190"/>
        <v>4136.8356564799869</v>
      </c>
      <c r="AF1669" s="6">
        <f t="shared" si="191"/>
        <v>4136.8356564799869</v>
      </c>
      <c r="AG1669" s="6">
        <f>VLOOKUP(Table1[[#This Row],[PracticeCode]],$AP$3:$AS$345,4,FALSE)</f>
        <v>4136.8356564799869</v>
      </c>
      <c r="AH1669" s="27">
        <f t="shared" si="192"/>
        <v>300610.05770421238</v>
      </c>
      <c r="AI1669" s="6" t="e">
        <f t="shared" si="194"/>
        <v>#N/A</v>
      </c>
    </row>
    <row r="1670" spans="1:35" x14ac:dyDescent="0.35">
      <c r="A1670" t="str">
        <f t="shared" si="193"/>
        <v>Jersey Practice Great West RoadHounslowE85681Sep6</v>
      </c>
      <c r="B1670" s="41" t="s">
        <v>729</v>
      </c>
      <c r="C1670" s="41" t="s">
        <v>491</v>
      </c>
      <c r="D1670" s="41" t="s">
        <v>16</v>
      </c>
      <c r="E1670" s="41" t="s">
        <v>176</v>
      </c>
      <c r="F1670" s="41" t="s">
        <v>176</v>
      </c>
      <c r="G1670" s="41" t="s">
        <v>761</v>
      </c>
      <c r="H1670" s="41">
        <v>6</v>
      </c>
      <c r="I1670" s="41">
        <v>9192.9681255110809</v>
      </c>
      <c r="J1670" s="41">
        <v>10280</v>
      </c>
      <c r="K1670" s="41">
        <v>0</v>
      </c>
      <c r="L1670" s="41">
        <v>204.572</v>
      </c>
      <c r="M1670" s="41">
        <v>0</v>
      </c>
      <c r="N1670" s="41">
        <v>10836</v>
      </c>
      <c r="O1670" s="41">
        <v>2</v>
      </c>
      <c r="P1670" s="41">
        <v>243.81</v>
      </c>
      <c r="Q1670" s="41">
        <v>4.4999999999999998E-2</v>
      </c>
      <c r="R1670" s="41">
        <v>16579</v>
      </c>
      <c r="S1670" s="41">
        <v>296.76409999999998</v>
      </c>
      <c r="T1670" s="41">
        <v>10207</v>
      </c>
      <c r="U1670" s="41">
        <v>224.554</v>
      </c>
      <c r="V1670" s="41">
        <v>26859</v>
      </c>
      <c r="W1670" s="41">
        <v>501.33609999999999</v>
      </c>
      <c r="X1670" s="41">
        <v>21045</v>
      </c>
      <c r="Y1670" s="41">
        <v>468.40899999999999</v>
      </c>
      <c r="Z1670" s="6">
        <f>0</f>
        <v>0</v>
      </c>
      <c r="AA1670" s="6">
        <f t="shared" si="188"/>
        <v>501.33609999999999</v>
      </c>
      <c r="AB1670">
        <f>IF(ISBLANK(Table1[[#This Row],[FY2425_Cost]])=TRUE,#N/A,Table1[[#This Row],[FY2425_Cost]])</f>
        <v>468.40899999999999</v>
      </c>
      <c r="AC1670" s="6">
        <f t="shared" si="189"/>
        <v>-32.927099999999996</v>
      </c>
      <c r="AD1670" s="6" t="e">
        <f>SUMIFS($AB$3:AB1670,$B$3:B1670,B1670)</f>
        <v>#N/A</v>
      </c>
      <c r="AE1670" s="6">
        <f t="shared" si="190"/>
        <v>4136.8356564799869</v>
      </c>
      <c r="AF1670" s="6">
        <f t="shared" si="191"/>
        <v>4136.8356564799869</v>
      </c>
      <c r="AG1670" s="6">
        <f>VLOOKUP(Table1[[#This Row],[PracticeCode]],$AP$3:$AS$345,4,FALSE)</f>
        <v>4136.8356564799869</v>
      </c>
      <c r="AH1670" s="27">
        <f t="shared" si="192"/>
        <v>300610.05770421238</v>
      </c>
      <c r="AI1670" s="6" t="e">
        <f t="shared" si="194"/>
        <v>#N/A</v>
      </c>
    </row>
    <row r="1671" spans="1:35" x14ac:dyDescent="0.35">
      <c r="A1671" t="str">
        <f t="shared" si="193"/>
        <v>JUBILEE GARDENS MEDICAL CENTRENortholtEalingE85745Apr1</v>
      </c>
      <c r="B1671" s="41" t="s">
        <v>749</v>
      </c>
      <c r="C1671" s="41" t="s">
        <v>532</v>
      </c>
      <c r="D1671" s="41" t="s">
        <v>12</v>
      </c>
      <c r="E1671" s="41" t="s">
        <v>177</v>
      </c>
      <c r="F1671" s="41" t="s">
        <v>177</v>
      </c>
      <c r="G1671" s="41" t="s">
        <v>756</v>
      </c>
      <c r="H1671" s="41">
        <v>1</v>
      </c>
      <c r="I1671" s="41">
        <v>7478.7119468146702</v>
      </c>
      <c r="J1671" s="41">
        <v>3405</v>
      </c>
      <c r="K1671" s="41">
        <v>0</v>
      </c>
      <c r="L1671" s="41">
        <v>62.9925</v>
      </c>
      <c r="M1671" s="41">
        <v>0</v>
      </c>
      <c r="N1671" s="41">
        <v>1820</v>
      </c>
      <c r="O1671" s="41">
        <v>0</v>
      </c>
      <c r="P1671" s="41">
        <v>36.218000000000004</v>
      </c>
      <c r="Q1671" s="41">
        <v>0</v>
      </c>
      <c r="R1671" s="41">
        <v>6265</v>
      </c>
      <c r="S1671" s="41">
        <v>112.1435</v>
      </c>
      <c r="T1671" s="41">
        <v>10858</v>
      </c>
      <c r="U1671" s="41">
        <v>238.876</v>
      </c>
      <c r="V1671" s="41">
        <v>9670</v>
      </c>
      <c r="W1671" s="41">
        <v>175.136</v>
      </c>
      <c r="X1671" s="41">
        <v>12678</v>
      </c>
      <c r="Y1671" s="41">
        <v>275.09399999999999</v>
      </c>
      <c r="Z1671" s="6">
        <f>0</f>
        <v>0</v>
      </c>
      <c r="AA1671" s="6">
        <f t="shared" si="188"/>
        <v>175.136</v>
      </c>
      <c r="AB1671">
        <f>IF(ISBLANK(Table1[[#This Row],[FY2425_Cost]])=TRUE,#N/A,Table1[[#This Row],[FY2425_Cost]])</f>
        <v>275.09399999999999</v>
      </c>
      <c r="AC1671" s="6">
        <f t="shared" si="189"/>
        <v>99.957999999999998</v>
      </c>
      <c r="AD1671" s="6">
        <f>SUMIFS($AB$3:AB1671,$B$3:B1671,B1671)</f>
        <v>275.09399999999999</v>
      </c>
      <c r="AE1671" s="6">
        <f t="shared" si="190"/>
        <v>3365.4203760666019</v>
      </c>
      <c r="AF1671" s="6">
        <f t="shared" si="191"/>
        <v>3365.4203760666019</v>
      </c>
      <c r="AG1671" s="6">
        <f>VLOOKUP(Table1[[#This Row],[PracticeCode]],$AP$3:$AS$345,4,FALSE)</f>
        <v>3365.4203760666019</v>
      </c>
      <c r="AH1671" s="27">
        <f t="shared" si="192"/>
        <v>244553.88066083973</v>
      </c>
      <c r="AI1671" s="6">
        <f t="shared" si="194"/>
        <v>0</v>
      </c>
    </row>
    <row r="1672" spans="1:35" x14ac:dyDescent="0.35">
      <c r="A1672" t="str">
        <f t="shared" si="193"/>
        <v>JUBILEE GARDENS MEDICAL CENTRENortholtEalingE85745Aug5</v>
      </c>
      <c r="B1672" s="41" t="s">
        <v>749</v>
      </c>
      <c r="C1672" s="41" t="s">
        <v>532</v>
      </c>
      <c r="D1672" s="41" t="s">
        <v>12</v>
      </c>
      <c r="E1672" s="41" t="s">
        <v>177</v>
      </c>
      <c r="F1672" s="41" t="s">
        <v>177</v>
      </c>
      <c r="G1672" s="41" t="s">
        <v>760</v>
      </c>
      <c r="H1672" s="41">
        <v>5</v>
      </c>
      <c r="I1672" s="41">
        <v>7478.7119468146702</v>
      </c>
      <c r="J1672" s="41">
        <v>1465</v>
      </c>
      <c r="K1672" s="41">
        <v>12</v>
      </c>
      <c r="L1672" s="41">
        <v>27.102499999999999</v>
      </c>
      <c r="M1672" s="41">
        <v>0.22199999999999998</v>
      </c>
      <c r="N1672" s="41">
        <v>3141</v>
      </c>
      <c r="O1672" s="41">
        <v>0</v>
      </c>
      <c r="P1672" s="41">
        <v>62.505900000000004</v>
      </c>
      <c r="Q1672" s="41">
        <v>0</v>
      </c>
      <c r="R1672" s="41">
        <v>14015</v>
      </c>
      <c r="S1672" s="41">
        <v>250.86850000000001</v>
      </c>
      <c r="T1672" s="41">
        <v>7756</v>
      </c>
      <c r="U1672" s="41">
        <v>170.63200000000001</v>
      </c>
      <c r="V1672" s="41">
        <v>15492</v>
      </c>
      <c r="W1672" s="41">
        <v>278.19299999999998</v>
      </c>
      <c r="X1672" s="41">
        <v>10897</v>
      </c>
      <c r="Y1672" s="41">
        <v>233.1379</v>
      </c>
      <c r="Z1672" s="6">
        <f>0</f>
        <v>0</v>
      </c>
      <c r="AA1672" s="6">
        <f t="shared" si="188"/>
        <v>278.19299999999998</v>
      </c>
      <c r="AB1672">
        <f>IF(ISBLANK(Table1[[#This Row],[FY2425_Cost]])=TRUE,#N/A,Table1[[#This Row],[FY2425_Cost]])</f>
        <v>233.1379</v>
      </c>
      <c r="AC1672" s="6">
        <f t="shared" si="189"/>
        <v>-45.055099999999982</v>
      </c>
      <c r="AD1672" s="6">
        <f>SUMIFS($AB$3:AB1672,$B$3:B1672,B1672)</f>
        <v>508.2319</v>
      </c>
      <c r="AE1672" s="6">
        <f t="shared" si="190"/>
        <v>3365.4203760666019</v>
      </c>
      <c r="AF1672" s="6">
        <f t="shared" si="191"/>
        <v>3365.4203760666019</v>
      </c>
      <c r="AG1672" s="6">
        <f>VLOOKUP(Table1[[#This Row],[PracticeCode]],$AP$3:$AS$345,4,FALSE)</f>
        <v>3365.4203760666019</v>
      </c>
      <c r="AH1672" s="27">
        <f t="shared" si="192"/>
        <v>244553.88066083973</v>
      </c>
      <c r="AI1672" s="6">
        <f t="shared" si="194"/>
        <v>0</v>
      </c>
    </row>
    <row r="1673" spans="1:35" x14ac:dyDescent="0.35">
      <c r="A1673" t="str">
        <f t="shared" si="193"/>
        <v>JUBILEE GARDENS MEDICAL CENTRENortholtEalingE85745Dec9</v>
      </c>
      <c r="B1673" s="41" t="s">
        <v>749</v>
      </c>
      <c r="C1673" s="41" t="s">
        <v>532</v>
      </c>
      <c r="D1673" s="41" t="s">
        <v>12</v>
      </c>
      <c r="E1673" s="41" t="s">
        <v>177</v>
      </c>
      <c r="F1673" s="41" t="s">
        <v>177</v>
      </c>
      <c r="G1673" s="41" t="s">
        <v>764</v>
      </c>
      <c r="H1673" s="41">
        <v>9</v>
      </c>
      <c r="I1673" s="41">
        <v>7478.7119468146702</v>
      </c>
      <c r="J1673" s="41">
        <v>2564</v>
      </c>
      <c r="K1673" s="41">
        <v>4</v>
      </c>
      <c r="L1673" s="41">
        <v>51.023600000000002</v>
      </c>
      <c r="M1673" s="41">
        <v>7.9600000000000004E-2</v>
      </c>
      <c r="N1673" s="41"/>
      <c r="O1673" s="41"/>
      <c r="P1673" s="41"/>
      <c r="Q1673" s="41"/>
      <c r="R1673" s="41">
        <v>6778</v>
      </c>
      <c r="S1673" s="41">
        <v>121.3262</v>
      </c>
      <c r="T1673" s="41"/>
      <c r="U1673" s="41"/>
      <c r="V1673" s="41">
        <v>9346</v>
      </c>
      <c r="W1673" s="41">
        <v>172.42939999999999</v>
      </c>
      <c r="X1673" s="41"/>
      <c r="Y1673" s="41"/>
      <c r="Z1673" s="6">
        <f>0</f>
        <v>0</v>
      </c>
      <c r="AA1673" s="6">
        <f t="shared" si="188"/>
        <v>172.42939999999999</v>
      </c>
      <c r="AB1673" t="e">
        <f>IF(ISBLANK(Table1[[#This Row],[FY2425_Cost]])=TRUE,#N/A,Table1[[#This Row],[FY2425_Cost]])</f>
        <v>#N/A</v>
      </c>
      <c r="AC1673" s="6" t="e">
        <f t="shared" si="189"/>
        <v>#N/A</v>
      </c>
      <c r="AD1673" s="6" t="e">
        <f>SUMIFS($AB$3:AB1673,$B$3:B1673,B1673)</f>
        <v>#N/A</v>
      </c>
      <c r="AE1673" s="6">
        <f t="shared" si="190"/>
        <v>3365.4203760666019</v>
      </c>
      <c r="AF1673" s="6">
        <f t="shared" si="191"/>
        <v>3365.4203760666019</v>
      </c>
      <c r="AG1673" s="6">
        <f>VLOOKUP(Table1[[#This Row],[PracticeCode]],$AP$3:$AS$345,4,FALSE)</f>
        <v>3365.4203760666019</v>
      </c>
      <c r="AH1673" s="27">
        <f t="shared" si="192"/>
        <v>244553.88066083973</v>
      </c>
      <c r="AI1673" s="6" t="e">
        <f t="shared" si="194"/>
        <v>#N/A</v>
      </c>
    </row>
    <row r="1674" spans="1:35" x14ac:dyDescent="0.35">
      <c r="A1674" t="str">
        <f t="shared" si="193"/>
        <v>JUBILEE GARDENS MEDICAL CENTRENortholtEalingE85745Feb11</v>
      </c>
      <c r="B1674" s="41" t="s">
        <v>749</v>
      </c>
      <c r="C1674" s="41" t="s">
        <v>532</v>
      </c>
      <c r="D1674" s="41" t="s">
        <v>12</v>
      </c>
      <c r="E1674" s="41" t="s">
        <v>177</v>
      </c>
      <c r="F1674" s="41" t="s">
        <v>177</v>
      </c>
      <c r="G1674" s="41" t="s">
        <v>766</v>
      </c>
      <c r="H1674" s="41">
        <v>11</v>
      </c>
      <c r="I1674" s="41">
        <v>7478.7119468146702</v>
      </c>
      <c r="J1674" s="41">
        <v>1376</v>
      </c>
      <c r="K1674" s="41">
        <v>2</v>
      </c>
      <c r="L1674" s="41">
        <v>27.382400000000001</v>
      </c>
      <c r="M1674" s="41">
        <v>3.9800000000000002E-2</v>
      </c>
      <c r="N1674" s="41"/>
      <c r="O1674" s="41"/>
      <c r="P1674" s="41"/>
      <c r="Q1674" s="41"/>
      <c r="R1674" s="41">
        <v>9158</v>
      </c>
      <c r="S1674" s="41">
        <v>163.9282</v>
      </c>
      <c r="T1674" s="41"/>
      <c r="U1674" s="41"/>
      <c r="V1674" s="41">
        <v>10536</v>
      </c>
      <c r="W1674" s="41">
        <v>191.35040000000001</v>
      </c>
      <c r="X1674" s="41"/>
      <c r="Y1674" s="41"/>
      <c r="Z1674" s="6">
        <f>0</f>
        <v>0</v>
      </c>
      <c r="AA1674" s="6">
        <f t="shared" si="188"/>
        <v>191.35040000000001</v>
      </c>
      <c r="AB1674" t="e">
        <f>IF(ISBLANK(Table1[[#This Row],[FY2425_Cost]])=TRUE,#N/A,Table1[[#This Row],[FY2425_Cost]])</f>
        <v>#N/A</v>
      </c>
      <c r="AC1674" s="6" t="e">
        <f t="shared" si="189"/>
        <v>#N/A</v>
      </c>
      <c r="AD1674" s="6" t="e">
        <f>SUMIFS($AB$3:AB1674,$B$3:B1674,B1674)</f>
        <v>#N/A</v>
      </c>
      <c r="AE1674" s="6">
        <f t="shared" si="190"/>
        <v>3365.4203760666019</v>
      </c>
      <c r="AF1674" s="6">
        <f t="shared" si="191"/>
        <v>3365.4203760666019</v>
      </c>
      <c r="AG1674" s="6">
        <f>VLOOKUP(Table1[[#This Row],[PracticeCode]],$AP$3:$AS$345,4,FALSE)</f>
        <v>3365.4203760666019</v>
      </c>
      <c r="AH1674" s="27">
        <f t="shared" si="192"/>
        <v>244553.88066083973</v>
      </c>
      <c r="AI1674" s="6" t="e">
        <f t="shared" si="194"/>
        <v>#N/A</v>
      </c>
    </row>
    <row r="1675" spans="1:35" x14ac:dyDescent="0.35">
      <c r="A1675" t="str">
        <f t="shared" si="193"/>
        <v>JUBILEE GARDENS MEDICAL CENTRENortholtEalingE85745Jan10</v>
      </c>
      <c r="B1675" s="41" t="s">
        <v>749</v>
      </c>
      <c r="C1675" s="41" t="s">
        <v>532</v>
      </c>
      <c r="D1675" s="41" t="s">
        <v>12</v>
      </c>
      <c r="E1675" s="41" t="s">
        <v>177</v>
      </c>
      <c r="F1675" s="41" t="s">
        <v>177</v>
      </c>
      <c r="G1675" s="41" t="s">
        <v>765</v>
      </c>
      <c r="H1675" s="41">
        <v>10</v>
      </c>
      <c r="I1675" s="41">
        <v>7478.7119468146702</v>
      </c>
      <c r="J1675" s="41">
        <v>1436</v>
      </c>
      <c r="K1675" s="41">
        <v>2</v>
      </c>
      <c r="L1675" s="41">
        <v>28.576400000000003</v>
      </c>
      <c r="M1675" s="41">
        <v>3.9800000000000002E-2</v>
      </c>
      <c r="N1675" s="41"/>
      <c r="O1675" s="41"/>
      <c r="P1675" s="41"/>
      <c r="Q1675" s="41"/>
      <c r="R1675" s="41">
        <v>14926</v>
      </c>
      <c r="S1675" s="41">
        <v>267.17540000000002</v>
      </c>
      <c r="T1675" s="41"/>
      <c r="U1675" s="41"/>
      <c r="V1675" s="41">
        <v>16364</v>
      </c>
      <c r="W1675" s="41">
        <v>295.79160000000002</v>
      </c>
      <c r="X1675" s="41"/>
      <c r="Y1675" s="41"/>
      <c r="Z1675" s="6">
        <f>0</f>
        <v>0</v>
      </c>
      <c r="AA1675" s="6">
        <f t="shared" si="188"/>
        <v>295.79160000000002</v>
      </c>
      <c r="AB1675" t="e">
        <f>IF(ISBLANK(Table1[[#This Row],[FY2425_Cost]])=TRUE,#N/A,Table1[[#This Row],[FY2425_Cost]])</f>
        <v>#N/A</v>
      </c>
      <c r="AC1675" s="6" t="e">
        <f t="shared" si="189"/>
        <v>#N/A</v>
      </c>
      <c r="AD1675" s="6" t="e">
        <f>SUMIFS($AB$3:AB1675,$B$3:B1675,B1675)</f>
        <v>#N/A</v>
      </c>
      <c r="AE1675" s="6">
        <f t="shared" si="190"/>
        <v>3365.4203760666019</v>
      </c>
      <c r="AF1675" s="6">
        <f t="shared" si="191"/>
        <v>3365.4203760666019</v>
      </c>
      <c r="AG1675" s="6">
        <f>VLOOKUP(Table1[[#This Row],[PracticeCode]],$AP$3:$AS$345,4,FALSE)</f>
        <v>3365.4203760666019</v>
      </c>
      <c r="AH1675" s="27">
        <f t="shared" si="192"/>
        <v>244553.88066083973</v>
      </c>
      <c r="AI1675" s="6" t="e">
        <f t="shared" si="194"/>
        <v>#N/A</v>
      </c>
    </row>
    <row r="1676" spans="1:35" x14ac:dyDescent="0.35">
      <c r="A1676" t="str">
        <f t="shared" si="193"/>
        <v>JUBILEE GARDENS MEDICAL CENTRENortholtEalingE85745Jul4</v>
      </c>
      <c r="B1676" s="41" t="s">
        <v>749</v>
      </c>
      <c r="C1676" s="41" t="s">
        <v>532</v>
      </c>
      <c r="D1676" s="41" t="s">
        <v>12</v>
      </c>
      <c r="E1676" s="41" t="s">
        <v>177</v>
      </c>
      <c r="F1676" s="41" t="s">
        <v>177</v>
      </c>
      <c r="G1676" s="41" t="s">
        <v>759</v>
      </c>
      <c r="H1676" s="41">
        <v>4</v>
      </c>
      <c r="I1676" s="41">
        <v>7478.7119468146702</v>
      </c>
      <c r="J1676" s="41">
        <v>1683</v>
      </c>
      <c r="K1676" s="41">
        <v>3</v>
      </c>
      <c r="L1676" s="41">
        <v>31.135499999999997</v>
      </c>
      <c r="M1676" s="41">
        <v>5.5499999999999994E-2</v>
      </c>
      <c r="N1676" s="41">
        <v>3360</v>
      </c>
      <c r="O1676" s="41">
        <v>0</v>
      </c>
      <c r="P1676" s="41">
        <v>66.864000000000004</v>
      </c>
      <c r="Q1676" s="41">
        <v>0</v>
      </c>
      <c r="R1676" s="41">
        <v>10509</v>
      </c>
      <c r="S1676" s="41">
        <v>188.11109999999999</v>
      </c>
      <c r="T1676" s="41">
        <v>13231</v>
      </c>
      <c r="U1676" s="41">
        <v>291.08199999999999</v>
      </c>
      <c r="V1676" s="41">
        <v>12195</v>
      </c>
      <c r="W1676" s="41">
        <v>219.3021</v>
      </c>
      <c r="X1676" s="41">
        <v>16591</v>
      </c>
      <c r="Y1676" s="41">
        <v>357.94600000000003</v>
      </c>
      <c r="Z1676" s="6">
        <f>0</f>
        <v>0</v>
      </c>
      <c r="AA1676" s="6">
        <f t="shared" si="188"/>
        <v>219.3021</v>
      </c>
      <c r="AB1676">
        <f>IF(ISBLANK(Table1[[#This Row],[FY2425_Cost]])=TRUE,#N/A,Table1[[#This Row],[FY2425_Cost]])</f>
        <v>357.94600000000003</v>
      </c>
      <c r="AC1676" s="6">
        <f t="shared" si="189"/>
        <v>138.64390000000003</v>
      </c>
      <c r="AD1676" s="6" t="e">
        <f>SUMIFS($AB$3:AB1676,$B$3:B1676,B1676)</f>
        <v>#N/A</v>
      </c>
      <c r="AE1676" s="6">
        <f t="shared" si="190"/>
        <v>3365.4203760666019</v>
      </c>
      <c r="AF1676" s="6">
        <f t="shared" si="191"/>
        <v>3365.4203760666019</v>
      </c>
      <c r="AG1676" s="6">
        <f>VLOOKUP(Table1[[#This Row],[PracticeCode]],$AP$3:$AS$345,4,FALSE)</f>
        <v>3365.4203760666019</v>
      </c>
      <c r="AH1676" s="27">
        <f t="shared" si="192"/>
        <v>244553.88066083973</v>
      </c>
      <c r="AI1676" s="6" t="e">
        <f t="shared" si="194"/>
        <v>#N/A</v>
      </c>
    </row>
    <row r="1677" spans="1:35" x14ac:dyDescent="0.35">
      <c r="A1677" t="str">
        <f t="shared" si="193"/>
        <v>JUBILEE GARDENS MEDICAL CENTRENortholtEalingE85745Jun3</v>
      </c>
      <c r="B1677" s="41" t="s">
        <v>749</v>
      </c>
      <c r="C1677" s="41" t="s">
        <v>532</v>
      </c>
      <c r="D1677" s="41" t="s">
        <v>12</v>
      </c>
      <c r="E1677" s="41" t="s">
        <v>177</v>
      </c>
      <c r="F1677" s="41" t="s">
        <v>177</v>
      </c>
      <c r="G1677" s="41" t="s">
        <v>758</v>
      </c>
      <c r="H1677" s="41">
        <v>3</v>
      </c>
      <c r="I1677" s="41">
        <v>7478.7119468146702</v>
      </c>
      <c r="J1677" s="41">
        <v>2047</v>
      </c>
      <c r="K1677" s="41">
        <v>3</v>
      </c>
      <c r="L1677" s="41">
        <v>37.869499999999995</v>
      </c>
      <c r="M1677" s="41">
        <v>5.5499999999999994E-2</v>
      </c>
      <c r="N1677" s="41">
        <v>31645</v>
      </c>
      <c r="O1677" s="41">
        <v>0</v>
      </c>
      <c r="P1677" s="41">
        <v>629.7355</v>
      </c>
      <c r="Q1677" s="41">
        <v>0</v>
      </c>
      <c r="R1677" s="41">
        <v>10543</v>
      </c>
      <c r="S1677" s="41">
        <v>188.71969999999999</v>
      </c>
      <c r="T1677" s="41">
        <v>10398</v>
      </c>
      <c r="U1677" s="41">
        <v>228.756</v>
      </c>
      <c r="V1677" s="41">
        <v>12593</v>
      </c>
      <c r="W1677" s="41">
        <v>226.6447</v>
      </c>
      <c r="X1677" s="41">
        <v>42043</v>
      </c>
      <c r="Y1677" s="41">
        <v>858.49149999999997</v>
      </c>
      <c r="Z1677" s="6">
        <f>0</f>
        <v>0</v>
      </c>
      <c r="AA1677" s="6">
        <f t="shared" si="188"/>
        <v>226.6447</v>
      </c>
      <c r="AB1677">
        <f>IF(ISBLANK(Table1[[#This Row],[FY2425_Cost]])=TRUE,#N/A,Table1[[#This Row],[FY2425_Cost]])</f>
        <v>858.49149999999997</v>
      </c>
      <c r="AC1677" s="6">
        <f t="shared" si="189"/>
        <v>631.84680000000003</v>
      </c>
      <c r="AD1677" s="6" t="e">
        <f>SUMIFS($AB$3:AB1677,$B$3:B1677,B1677)</f>
        <v>#N/A</v>
      </c>
      <c r="AE1677" s="6">
        <f t="shared" si="190"/>
        <v>3365.4203760666019</v>
      </c>
      <c r="AF1677" s="6">
        <f t="shared" si="191"/>
        <v>3365.4203760666019</v>
      </c>
      <c r="AG1677" s="6">
        <f>VLOOKUP(Table1[[#This Row],[PracticeCode]],$AP$3:$AS$345,4,FALSE)</f>
        <v>3365.4203760666019</v>
      </c>
      <c r="AH1677" s="27">
        <f t="shared" si="192"/>
        <v>244553.88066083973</v>
      </c>
      <c r="AI1677" s="6" t="e">
        <f t="shared" si="194"/>
        <v>#N/A</v>
      </c>
    </row>
    <row r="1678" spans="1:35" x14ac:dyDescent="0.35">
      <c r="A1678" t="str">
        <f t="shared" si="193"/>
        <v>JUBILEE GARDENS MEDICAL CENTRENortholtEalingE85745Mar12</v>
      </c>
      <c r="B1678" s="41" t="s">
        <v>749</v>
      </c>
      <c r="C1678" s="41" t="s">
        <v>532</v>
      </c>
      <c r="D1678" s="41" t="s">
        <v>12</v>
      </c>
      <c r="E1678" s="41" t="s">
        <v>177</v>
      </c>
      <c r="F1678" s="41" t="s">
        <v>177</v>
      </c>
      <c r="G1678" s="41" t="s">
        <v>767</v>
      </c>
      <c r="H1678" s="41">
        <v>12</v>
      </c>
      <c r="I1678" s="41">
        <v>7478.7119468146702</v>
      </c>
      <c r="J1678" s="41">
        <v>1443</v>
      </c>
      <c r="K1678" s="41">
        <v>0</v>
      </c>
      <c r="L1678" s="41">
        <v>28.715700000000002</v>
      </c>
      <c r="M1678" s="41">
        <v>0</v>
      </c>
      <c r="N1678" s="41"/>
      <c r="O1678" s="41"/>
      <c r="P1678" s="41"/>
      <c r="Q1678" s="41"/>
      <c r="R1678" s="41">
        <v>8803</v>
      </c>
      <c r="S1678" s="41">
        <v>157.5737</v>
      </c>
      <c r="T1678" s="41"/>
      <c r="U1678" s="41"/>
      <c r="V1678" s="41">
        <v>10246</v>
      </c>
      <c r="W1678" s="41">
        <v>186.2894</v>
      </c>
      <c r="X1678" s="41"/>
      <c r="Y1678" s="41"/>
      <c r="Z1678" s="6">
        <f>0</f>
        <v>0</v>
      </c>
      <c r="AA1678" s="6">
        <f t="shared" si="188"/>
        <v>186.2894</v>
      </c>
      <c r="AB1678" t="e">
        <f>IF(ISBLANK(Table1[[#This Row],[FY2425_Cost]])=TRUE,#N/A,Table1[[#This Row],[FY2425_Cost]])</f>
        <v>#N/A</v>
      </c>
      <c r="AC1678" s="6" t="e">
        <f t="shared" si="189"/>
        <v>#N/A</v>
      </c>
      <c r="AD1678" s="6" t="e">
        <f>SUMIFS($AB$3:AB1678,$B$3:B1678,B1678)</f>
        <v>#N/A</v>
      </c>
      <c r="AE1678" s="6">
        <f t="shared" si="190"/>
        <v>3365.4203760666019</v>
      </c>
      <c r="AF1678" s="6">
        <f t="shared" si="191"/>
        <v>3365.4203760666019</v>
      </c>
      <c r="AG1678" s="6">
        <f>VLOOKUP(Table1[[#This Row],[PracticeCode]],$AP$3:$AS$345,4,FALSE)</f>
        <v>3365.4203760666019</v>
      </c>
      <c r="AH1678" s="27">
        <f t="shared" si="192"/>
        <v>244553.88066083973</v>
      </c>
      <c r="AI1678" s="6" t="e">
        <f t="shared" si="194"/>
        <v>#N/A</v>
      </c>
    </row>
    <row r="1679" spans="1:35" x14ac:dyDescent="0.35">
      <c r="A1679" t="str">
        <f t="shared" si="193"/>
        <v>JUBILEE GARDENS MEDICAL CENTRENortholtEalingE85745May2</v>
      </c>
      <c r="B1679" s="41" t="s">
        <v>749</v>
      </c>
      <c r="C1679" s="41" t="s">
        <v>532</v>
      </c>
      <c r="D1679" s="41" t="s">
        <v>12</v>
      </c>
      <c r="E1679" s="41" t="s">
        <v>177</v>
      </c>
      <c r="F1679" s="41" t="s">
        <v>177</v>
      </c>
      <c r="G1679" s="41" t="s">
        <v>757</v>
      </c>
      <c r="H1679" s="41">
        <v>2</v>
      </c>
      <c r="I1679" s="41">
        <v>7478.7119468146702</v>
      </c>
      <c r="J1679" s="41">
        <v>1879</v>
      </c>
      <c r="K1679" s="41">
        <v>0</v>
      </c>
      <c r="L1679" s="41">
        <v>34.761499999999998</v>
      </c>
      <c r="M1679" s="41">
        <v>0</v>
      </c>
      <c r="N1679" s="41">
        <v>2945</v>
      </c>
      <c r="O1679" s="41">
        <v>0</v>
      </c>
      <c r="P1679" s="41">
        <v>58.605500000000006</v>
      </c>
      <c r="Q1679" s="41">
        <v>0</v>
      </c>
      <c r="R1679" s="41">
        <v>8337</v>
      </c>
      <c r="S1679" s="41">
        <v>149.23230000000001</v>
      </c>
      <c r="T1679" s="41">
        <v>12316</v>
      </c>
      <c r="U1679" s="41">
        <v>270.952</v>
      </c>
      <c r="V1679" s="41">
        <v>10216</v>
      </c>
      <c r="W1679" s="41">
        <v>183.99380000000002</v>
      </c>
      <c r="X1679" s="41">
        <v>15261</v>
      </c>
      <c r="Y1679" s="41">
        <v>329.5575</v>
      </c>
      <c r="Z1679" s="6">
        <f>0</f>
        <v>0</v>
      </c>
      <c r="AA1679" s="6">
        <f t="shared" si="188"/>
        <v>183.99380000000002</v>
      </c>
      <c r="AB1679">
        <f>IF(ISBLANK(Table1[[#This Row],[FY2425_Cost]])=TRUE,#N/A,Table1[[#This Row],[FY2425_Cost]])</f>
        <v>329.5575</v>
      </c>
      <c r="AC1679" s="6">
        <f t="shared" si="189"/>
        <v>145.56369999999998</v>
      </c>
      <c r="AD1679" s="6" t="e">
        <f>SUMIFS($AB$3:AB1679,$B$3:B1679,B1679)</f>
        <v>#N/A</v>
      </c>
      <c r="AE1679" s="6">
        <f t="shared" si="190"/>
        <v>3365.4203760666019</v>
      </c>
      <c r="AF1679" s="6">
        <f t="shared" si="191"/>
        <v>3365.4203760666019</v>
      </c>
      <c r="AG1679" s="6">
        <f>VLOOKUP(Table1[[#This Row],[PracticeCode]],$AP$3:$AS$345,4,FALSE)</f>
        <v>3365.4203760666019</v>
      </c>
      <c r="AH1679" s="27">
        <f t="shared" si="192"/>
        <v>244553.88066083973</v>
      </c>
      <c r="AI1679" s="6" t="e">
        <f t="shared" si="194"/>
        <v>#N/A</v>
      </c>
    </row>
    <row r="1680" spans="1:35" x14ac:dyDescent="0.35">
      <c r="A1680" t="str">
        <f t="shared" si="193"/>
        <v>JUBILEE GARDENS MEDICAL CENTRENortholtEalingE85745Nov8</v>
      </c>
      <c r="B1680" s="41" t="s">
        <v>749</v>
      </c>
      <c r="C1680" s="41" t="s">
        <v>532</v>
      </c>
      <c r="D1680" s="41" t="s">
        <v>12</v>
      </c>
      <c r="E1680" s="41" t="s">
        <v>177</v>
      </c>
      <c r="F1680" s="41" t="s">
        <v>177</v>
      </c>
      <c r="G1680" s="41" t="s">
        <v>763</v>
      </c>
      <c r="H1680" s="41">
        <v>8</v>
      </c>
      <c r="I1680" s="41">
        <v>7478.7119468146702</v>
      </c>
      <c r="J1680" s="41">
        <v>1414</v>
      </c>
      <c r="K1680" s="41">
        <v>7</v>
      </c>
      <c r="L1680" s="41">
        <v>28.1386</v>
      </c>
      <c r="M1680" s="41">
        <v>0.13930000000000001</v>
      </c>
      <c r="N1680" s="41"/>
      <c r="O1680" s="41"/>
      <c r="P1680" s="41"/>
      <c r="Q1680" s="41"/>
      <c r="R1680" s="41">
        <v>10588</v>
      </c>
      <c r="S1680" s="41">
        <v>189.52520000000001</v>
      </c>
      <c r="T1680" s="41"/>
      <c r="U1680" s="41"/>
      <c r="V1680" s="41">
        <v>12009</v>
      </c>
      <c r="W1680" s="41">
        <v>217.8031</v>
      </c>
      <c r="X1680" s="41"/>
      <c r="Y1680" s="41"/>
      <c r="Z1680" s="6">
        <f>0</f>
        <v>0</v>
      </c>
      <c r="AA1680" s="6">
        <f t="shared" si="188"/>
        <v>217.8031</v>
      </c>
      <c r="AB1680" t="e">
        <f>IF(ISBLANK(Table1[[#This Row],[FY2425_Cost]])=TRUE,#N/A,Table1[[#This Row],[FY2425_Cost]])</f>
        <v>#N/A</v>
      </c>
      <c r="AC1680" s="6" t="e">
        <f t="shared" si="189"/>
        <v>#N/A</v>
      </c>
      <c r="AD1680" s="6" t="e">
        <f>SUMIFS($AB$3:AB1680,$B$3:B1680,B1680)</f>
        <v>#N/A</v>
      </c>
      <c r="AE1680" s="6">
        <f t="shared" si="190"/>
        <v>3365.4203760666019</v>
      </c>
      <c r="AF1680" s="6">
        <f t="shared" si="191"/>
        <v>3365.4203760666019</v>
      </c>
      <c r="AG1680" s="6">
        <f>VLOOKUP(Table1[[#This Row],[PracticeCode]],$AP$3:$AS$345,4,FALSE)</f>
        <v>3365.4203760666019</v>
      </c>
      <c r="AH1680" s="27">
        <f t="shared" si="192"/>
        <v>244553.88066083973</v>
      </c>
      <c r="AI1680" s="6" t="e">
        <f t="shared" si="194"/>
        <v>#N/A</v>
      </c>
    </row>
    <row r="1681" spans="1:35" x14ac:dyDescent="0.35">
      <c r="A1681" t="str">
        <f t="shared" si="193"/>
        <v>JUBILEE GARDENS MEDICAL CENTRENortholtEalingE85745Oct7</v>
      </c>
      <c r="B1681" s="41" t="s">
        <v>749</v>
      </c>
      <c r="C1681" s="41" t="s">
        <v>532</v>
      </c>
      <c r="D1681" s="41" t="s">
        <v>12</v>
      </c>
      <c r="E1681" s="41" t="s">
        <v>177</v>
      </c>
      <c r="F1681" s="41" t="s">
        <v>177</v>
      </c>
      <c r="G1681" s="41" t="s">
        <v>762</v>
      </c>
      <c r="H1681" s="41">
        <v>7</v>
      </c>
      <c r="I1681" s="41">
        <v>7478.7119468146702</v>
      </c>
      <c r="J1681" s="41">
        <v>1349</v>
      </c>
      <c r="K1681" s="41">
        <v>2</v>
      </c>
      <c r="L1681" s="41">
        <v>26.845100000000002</v>
      </c>
      <c r="M1681" s="41">
        <v>3.9800000000000002E-2</v>
      </c>
      <c r="N1681" s="41">
        <v>0</v>
      </c>
      <c r="O1681" s="41">
        <v>4</v>
      </c>
      <c r="P1681" s="41">
        <v>0</v>
      </c>
      <c r="Q1681" s="41">
        <v>0.09</v>
      </c>
      <c r="R1681" s="41">
        <v>15474</v>
      </c>
      <c r="S1681" s="41">
        <v>276.9846</v>
      </c>
      <c r="T1681" s="41">
        <v>25376</v>
      </c>
      <c r="U1681" s="41">
        <v>558.27200000000005</v>
      </c>
      <c r="V1681" s="41">
        <v>16825</v>
      </c>
      <c r="W1681" s="41">
        <v>303.86950000000002</v>
      </c>
      <c r="X1681" s="41">
        <v>25380</v>
      </c>
      <c r="Y1681" s="41">
        <v>558.36200000000008</v>
      </c>
      <c r="Z1681" s="6">
        <f>0</f>
        <v>0</v>
      </c>
      <c r="AA1681" s="6">
        <f t="shared" si="188"/>
        <v>303.86950000000002</v>
      </c>
      <c r="AB1681">
        <f>IF(ISBLANK(Table1[[#This Row],[FY2425_Cost]])=TRUE,#N/A,Table1[[#This Row],[FY2425_Cost]])</f>
        <v>558.36200000000008</v>
      </c>
      <c r="AC1681" s="6">
        <f t="shared" si="189"/>
        <v>254.49250000000006</v>
      </c>
      <c r="AD1681" s="6" t="e">
        <f>SUMIFS($AB$3:AB1681,$B$3:B1681,B1681)</f>
        <v>#N/A</v>
      </c>
      <c r="AE1681" s="6">
        <f t="shared" si="190"/>
        <v>3365.4203760666019</v>
      </c>
      <c r="AF1681" s="6">
        <f t="shared" si="191"/>
        <v>3365.4203760666019</v>
      </c>
      <c r="AG1681" s="6">
        <f>VLOOKUP(Table1[[#This Row],[PracticeCode]],$AP$3:$AS$345,4,FALSE)</f>
        <v>3365.4203760666019</v>
      </c>
      <c r="AH1681" s="27">
        <f t="shared" si="192"/>
        <v>244553.88066083973</v>
      </c>
      <c r="AI1681" s="6" t="e">
        <f t="shared" si="194"/>
        <v>#N/A</v>
      </c>
    </row>
    <row r="1682" spans="1:35" x14ac:dyDescent="0.35">
      <c r="A1682" t="str">
        <f t="shared" si="193"/>
        <v>JUBILEE GARDENS MEDICAL CENTRENortholtEalingE85745Sep6</v>
      </c>
      <c r="B1682" s="41" t="s">
        <v>749</v>
      </c>
      <c r="C1682" s="41" t="s">
        <v>532</v>
      </c>
      <c r="D1682" s="41" t="s">
        <v>12</v>
      </c>
      <c r="E1682" s="41" t="s">
        <v>177</v>
      </c>
      <c r="F1682" s="41" t="s">
        <v>177</v>
      </c>
      <c r="G1682" s="41" t="s">
        <v>761</v>
      </c>
      <c r="H1682" s="41">
        <v>6</v>
      </c>
      <c r="I1682" s="41">
        <v>7478.7119468146702</v>
      </c>
      <c r="J1682" s="41">
        <v>1469</v>
      </c>
      <c r="K1682" s="41">
        <v>0</v>
      </c>
      <c r="L1682" s="41">
        <v>29.2331</v>
      </c>
      <c r="M1682" s="41">
        <v>0</v>
      </c>
      <c r="N1682" s="41">
        <v>3034</v>
      </c>
      <c r="O1682" s="41">
        <v>0</v>
      </c>
      <c r="P1682" s="41">
        <v>68.265000000000001</v>
      </c>
      <c r="Q1682" s="41">
        <v>0</v>
      </c>
      <c r="R1682" s="41">
        <v>12309</v>
      </c>
      <c r="S1682" s="41">
        <v>220.33109999999999</v>
      </c>
      <c r="T1682" s="41">
        <v>13126</v>
      </c>
      <c r="U1682" s="41">
        <v>288.77199999999999</v>
      </c>
      <c r="V1682" s="41">
        <v>13778</v>
      </c>
      <c r="W1682" s="41">
        <v>249.5642</v>
      </c>
      <c r="X1682" s="41">
        <v>16160</v>
      </c>
      <c r="Y1682" s="41">
        <v>357.03699999999998</v>
      </c>
      <c r="Z1682" s="6">
        <f>0</f>
        <v>0</v>
      </c>
      <c r="AA1682" s="6">
        <f t="shared" si="188"/>
        <v>249.5642</v>
      </c>
      <c r="AB1682">
        <f>IF(ISBLANK(Table1[[#This Row],[FY2425_Cost]])=TRUE,#N/A,Table1[[#This Row],[FY2425_Cost]])</f>
        <v>357.03699999999998</v>
      </c>
      <c r="AC1682" s="6">
        <f t="shared" si="189"/>
        <v>107.47279999999998</v>
      </c>
      <c r="AD1682" s="6" t="e">
        <f>SUMIFS($AB$3:AB1682,$B$3:B1682,B1682)</f>
        <v>#N/A</v>
      </c>
      <c r="AE1682" s="6">
        <f t="shared" si="190"/>
        <v>3365.4203760666019</v>
      </c>
      <c r="AF1682" s="6">
        <f t="shared" si="191"/>
        <v>3365.4203760666019</v>
      </c>
      <c r="AG1682" s="6">
        <f>VLOOKUP(Table1[[#This Row],[PracticeCode]],$AP$3:$AS$345,4,FALSE)</f>
        <v>3365.4203760666019</v>
      </c>
      <c r="AH1682" s="27">
        <f t="shared" si="192"/>
        <v>244553.88066083973</v>
      </c>
      <c r="AI1682" s="6" t="e">
        <f t="shared" si="194"/>
        <v>#N/A</v>
      </c>
    </row>
    <row r="1683" spans="1:35" x14ac:dyDescent="0.35">
      <c r="A1683" t="str">
        <f t="shared" si="193"/>
        <v>Kensington Park Medical CentreBrompton Health PCNWest LondonE87720Apr1</v>
      </c>
      <c r="B1683" s="41" t="s">
        <v>178</v>
      </c>
      <c r="C1683" s="41" t="s">
        <v>468</v>
      </c>
      <c r="D1683" s="41" t="s">
        <v>29</v>
      </c>
      <c r="E1683" s="41" t="s">
        <v>179</v>
      </c>
      <c r="F1683" s="41" t="s">
        <v>179</v>
      </c>
      <c r="G1683" s="41" t="s">
        <v>756</v>
      </c>
      <c r="H1683" s="41">
        <v>1</v>
      </c>
      <c r="I1683" s="41">
        <v>7150.2696586393904</v>
      </c>
      <c r="J1683" s="41">
        <v>4580</v>
      </c>
      <c r="K1683" s="41">
        <v>0</v>
      </c>
      <c r="L1683" s="41">
        <v>84.72999999999999</v>
      </c>
      <c r="M1683" s="41">
        <v>0</v>
      </c>
      <c r="N1683" s="41">
        <v>3967</v>
      </c>
      <c r="O1683" s="41">
        <v>126</v>
      </c>
      <c r="P1683" s="41">
        <v>78.943300000000008</v>
      </c>
      <c r="Q1683" s="41">
        <v>2.5074000000000001</v>
      </c>
      <c r="R1683" s="41">
        <v>7343</v>
      </c>
      <c r="S1683" s="41">
        <v>131.43969999999999</v>
      </c>
      <c r="T1683" s="41">
        <v>18123</v>
      </c>
      <c r="U1683" s="41">
        <v>398.70600000000002</v>
      </c>
      <c r="V1683" s="41">
        <v>11923</v>
      </c>
      <c r="W1683" s="41">
        <v>216.16969999999998</v>
      </c>
      <c r="X1683" s="41">
        <v>22216</v>
      </c>
      <c r="Y1683" s="41">
        <v>480.1567</v>
      </c>
      <c r="Z1683" s="6">
        <f>0</f>
        <v>0</v>
      </c>
      <c r="AA1683" s="6">
        <f t="shared" si="188"/>
        <v>216.16969999999998</v>
      </c>
      <c r="AB1683">
        <f>IF(ISBLANK(Table1[[#This Row],[FY2425_Cost]])=TRUE,#N/A,Table1[[#This Row],[FY2425_Cost]])</f>
        <v>480.1567</v>
      </c>
      <c r="AC1683" s="6">
        <f t="shared" si="189"/>
        <v>263.98700000000002</v>
      </c>
      <c r="AD1683" s="6">
        <f>SUMIFS($AB$3:AB1683,$B$3:B1683,B1683)</f>
        <v>480.1567</v>
      </c>
      <c r="AE1683" s="6">
        <f t="shared" si="190"/>
        <v>3217.6213463877257</v>
      </c>
      <c r="AF1683" s="6">
        <f t="shared" si="191"/>
        <v>3217.6213463877257</v>
      </c>
      <c r="AG1683" s="6">
        <f>VLOOKUP(Table1[[#This Row],[PracticeCode]],$AP$3:$AS$345,4,FALSE)</f>
        <v>3217.6213463877257</v>
      </c>
      <c r="AH1683" s="27">
        <f t="shared" si="192"/>
        <v>233813.81783750808</v>
      </c>
      <c r="AI1683" s="6">
        <f t="shared" si="194"/>
        <v>0</v>
      </c>
    </row>
    <row r="1684" spans="1:35" x14ac:dyDescent="0.35">
      <c r="A1684" t="str">
        <f t="shared" si="193"/>
        <v>Kensington Park Medical CentreBrompton Health PCNWest LondonE87720Aug5</v>
      </c>
      <c r="B1684" s="41" t="s">
        <v>178</v>
      </c>
      <c r="C1684" s="41" t="s">
        <v>468</v>
      </c>
      <c r="D1684" s="41" t="s">
        <v>29</v>
      </c>
      <c r="E1684" s="41" t="s">
        <v>179</v>
      </c>
      <c r="F1684" s="41" t="s">
        <v>179</v>
      </c>
      <c r="G1684" s="41" t="s">
        <v>760</v>
      </c>
      <c r="H1684" s="41">
        <v>5</v>
      </c>
      <c r="I1684" s="41">
        <v>7150.2696586393904</v>
      </c>
      <c r="J1684" s="41">
        <v>5350</v>
      </c>
      <c r="K1684" s="41">
        <v>240</v>
      </c>
      <c r="L1684" s="41">
        <v>98.974999999999994</v>
      </c>
      <c r="M1684" s="41">
        <v>4.4399999999999995</v>
      </c>
      <c r="N1684" s="41">
        <v>3526</v>
      </c>
      <c r="O1684" s="41">
        <v>159</v>
      </c>
      <c r="P1684" s="41">
        <v>70.167400000000001</v>
      </c>
      <c r="Q1684" s="41">
        <v>3.1641000000000004</v>
      </c>
      <c r="R1684" s="41">
        <v>9995</v>
      </c>
      <c r="S1684" s="41">
        <v>178.91050000000001</v>
      </c>
      <c r="T1684" s="41">
        <v>11123</v>
      </c>
      <c r="U1684" s="41">
        <v>244.70599999999999</v>
      </c>
      <c r="V1684" s="41">
        <v>15585</v>
      </c>
      <c r="W1684" s="41">
        <v>282.32550000000003</v>
      </c>
      <c r="X1684" s="41">
        <v>14808</v>
      </c>
      <c r="Y1684" s="41">
        <v>318.03750000000002</v>
      </c>
      <c r="Z1684" s="6">
        <f>0</f>
        <v>0</v>
      </c>
      <c r="AA1684" s="6">
        <f t="shared" si="188"/>
        <v>282.32550000000003</v>
      </c>
      <c r="AB1684">
        <f>IF(ISBLANK(Table1[[#This Row],[FY2425_Cost]])=TRUE,#N/A,Table1[[#This Row],[FY2425_Cost]])</f>
        <v>318.03750000000002</v>
      </c>
      <c r="AC1684" s="6">
        <f t="shared" si="189"/>
        <v>35.711999999999989</v>
      </c>
      <c r="AD1684" s="6">
        <f>SUMIFS($AB$3:AB1684,$B$3:B1684,B1684)</f>
        <v>798.19420000000002</v>
      </c>
      <c r="AE1684" s="6">
        <f t="shared" si="190"/>
        <v>3217.6213463877257</v>
      </c>
      <c r="AF1684" s="6">
        <f t="shared" si="191"/>
        <v>3217.6213463877257</v>
      </c>
      <c r="AG1684" s="6">
        <f>VLOOKUP(Table1[[#This Row],[PracticeCode]],$AP$3:$AS$345,4,FALSE)</f>
        <v>3217.6213463877257</v>
      </c>
      <c r="AH1684" s="27">
        <f t="shared" si="192"/>
        <v>233813.81783750808</v>
      </c>
      <c r="AI1684" s="6">
        <f t="shared" si="194"/>
        <v>0</v>
      </c>
    </row>
    <row r="1685" spans="1:35" x14ac:dyDescent="0.35">
      <c r="A1685" t="str">
        <f t="shared" si="193"/>
        <v>Kensington Park Medical CentreBrompton Health PCNWest LondonE87720Dec9</v>
      </c>
      <c r="B1685" s="41" t="s">
        <v>178</v>
      </c>
      <c r="C1685" s="41" t="s">
        <v>468</v>
      </c>
      <c r="D1685" s="41" t="s">
        <v>29</v>
      </c>
      <c r="E1685" s="41" t="s">
        <v>179</v>
      </c>
      <c r="F1685" s="41" t="s">
        <v>179</v>
      </c>
      <c r="G1685" s="41" t="s">
        <v>764</v>
      </c>
      <c r="H1685" s="41">
        <v>9</v>
      </c>
      <c r="I1685" s="41">
        <v>7150.2696586393904</v>
      </c>
      <c r="J1685" s="41">
        <v>3866</v>
      </c>
      <c r="K1685" s="41">
        <v>47</v>
      </c>
      <c r="L1685" s="41">
        <v>76.933400000000006</v>
      </c>
      <c r="M1685" s="41">
        <v>0.93530000000000002</v>
      </c>
      <c r="N1685" s="41"/>
      <c r="O1685" s="41"/>
      <c r="P1685" s="41"/>
      <c r="Q1685" s="41"/>
      <c r="R1685" s="41">
        <v>18792</v>
      </c>
      <c r="S1685" s="41">
        <v>336.3768</v>
      </c>
      <c r="T1685" s="41"/>
      <c r="U1685" s="41"/>
      <c r="V1685" s="41">
        <v>22705</v>
      </c>
      <c r="W1685" s="41">
        <v>414.24549999999999</v>
      </c>
      <c r="X1685" s="41"/>
      <c r="Y1685" s="41"/>
      <c r="Z1685" s="6">
        <f>0</f>
        <v>0</v>
      </c>
      <c r="AA1685" s="6">
        <f t="shared" si="188"/>
        <v>414.24549999999999</v>
      </c>
      <c r="AB1685" t="e">
        <f>IF(ISBLANK(Table1[[#This Row],[FY2425_Cost]])=TRUE,#N/A,Table1[[#This Row],[FY2425_Cost]])</f>
        <v>#N/A</v>
      </c>
      <c r="AC1685" s="6" t="e">
        <f t="shared" si="189"/>
        <v>#N/A</v>
      </c>
      <c r="AD1685" s="6" t="e">
        <f>SUMIFS($AB$3:AB1685,$B$3:B1685,B1685)</f>
        <v>#N/A</v>
      </c>
      <c r="AE1685" s="6">
        <f t="shared" si="190"/>
        <v>3217.6213463877257</v>
      </c>
      <c r="AF1685" s="6">
        <f t="shared" si="191"/>
        <v>3217.6213463877257</v>
      </c>
      <c r="AG1685" s="6">
        <f>VLOOKUP(Table1[[#This Row],[PracticeCode]],$AP$3:$AS$345,4,FALSE)</f>
        <v>3217.6213463877257</v>
      </c>
      <c r="AH1685" s="27">
        <f t="shared" si="192"/>
        <v>233813.81783750808</v>
      </c>
      <c r="AI1685" s="6" t="e">
        <f t="shared" si="194"/>
        <v>#N/A</v>
      </c>
    </row>
    <row r="1686" spans="1:35" x14ac:dyDescent="0.35">
      <c r="A1686" t="str">
        <f t="shared" si="193"/>
        <v>Kensington Park Medical CentreBrompton Health PCNWest LondonE87720Feb11</v>
      </c>
      <c r="B1686" s="41" t="s">
        <v>178</v>
      </c>
      <c r="C1686" s="41" t="s">
        <v>468</v>
      </c>
      <c r="D1686" s="41" t="s">
        <v>29</v>
      </c>
      <c r="E1686" s="41" t="s">
        <v>179</v>
      </c>
      <c r="F1686" s="41" t="s">
        <v>179</v>
      </c>
      <c r="G1686" s="41" t="s">
        <v>766</v>
      </c>
      <c r="H1686" s="41">
        <v>11</v>
      </c>
      <c r="I1686" s="41">
        <v>7150.2696586393904</v>
      </c>
      <c r="J1686" s="41">
        <v>4194</v>
      </c>
      <c r="K1686" s="41">
        <v>0</v>
      </c>
      <c r="L1686" s="41">
        <v>83.460599999999999</v>
      </c>
      <c r="M1686" s="41">
        <v>0</v>
      </c>
      <c r="N1686" s="41"/>
      <c r="O1686" s="41"/>
      <c r="P1686" s="41"/>
      <c r="Q1686" s="41"/>
      <c r="R1686" s="41">
        <v>13461</v>
      </c>
      <c r="S1686" s="41">
        <v>240.95189999999999</v>
      </c>
      <c r="T1686" s="41"/>
      <c r="U1686" s="41"/>
      <c r="V1686" s="41">
        <v>17655</v>
      </c>
      <c r="W1686" s="41">
        <v>324.41250000000002</v>
      </c>
      <c r="X1686" s="41"/>
      <c r="Y1686" s="41"/>
      <c r="Z1686" s="6">
        <f>0</f>
        <v>0</v>
      </c>
      <c r="AA1686" s="6">
        <f t="shared" si="188"/>
        <v>324.41250000000002</v>
      </c>
      <c r="AB1686" t="e">
        <f>IF(ISBLANK(Table1[[#This Row],[FY2425_Cost]])=TRUE,#N/A,Table1[[#This Row],[FY2425_Cost]])</f>
        <v>#N/A</v>
      </c>
      <c r="AC1686" s="6" t="e">
        <f t="shared" si="189"/>
        <v>#N/A</v>
      </c>
      <c r="AD1686" s="6" t="e">
        <f>SUMIFS($AB$3:AB1686,$B$3:B1686,B1686)</f>
        <v>#N/A</v>
      </c>
      <c r="AE1686" s="6">
        <f t="shared" si="190"/>
        <v>3217.6213463877257</v>
      </c>
      <c r="AF1686" s="6">
        <f t="shared" si="191"/>
        <v>3217.6213463877257</v>
      </c>
      <c r="AG1686" s="6">
        <f>VLOOKUP(Table1[[#This Row],[PracticeCode]],$AP$3:$AS$345,4,FALSE)</f>
        <v>3217.6213463877257</v>
      </c>
      <c r="AH1686" s="27">
        <f t="shared" si="192"/>
        <v>233813.81783750808</v>
      </c>
      <c r="AI1686" s="6" t="e">
        <f t="shared" si="194"/>
        <v>#N/A</v>
      </c>
    </row>
    <row r="1687" spans="1:35" x14ac:dyDescent="0.35">
      <c r="A1687" t="str">
        <f t="shared" si="193"/>
        <v>Kensington Park Medical CentreBrompton Health PCNWest LondonE87720Jan10</v>
      </c>
      <c r="B1687" s="41" t="s">
        <v>178</v>
      </c>
      <c r="C1687" s="41" t="s">
        <v>468</v>
      </c>
      <c r="D1687" s="41" t="s">
        <v>29</v>
      </c>
      <c r="E1687" s="41" t="s">
        <v>179</v>
      </c>
      <c r="F1687" s="41" t="s">
        <v>179</v>
      </c>
      <c r="G1687" s="41" t="s">
        <v>765</v>
      </c>
      <c r="H1687" s="41">
        <v>10</v>
      </c>
      <c r="I1687" s="41">
        <v>7150.2696586393904</v>
      </c>
      <c r="J1687" s="41">
        <v>5016</v>
      </c>
      <c r="K1687" s="41">
        <v>0</v>
      </c>
      <c r="L1687" s="41">
        <v>99.818400000000011</v>
      </c>
      <c r="M1687" s="41">
        <v>0</v>
      </c>
      <c r="N1687" s="41"/>
      <c r="O1687" s="41"/>
      <c r="P1687" s="41"/>
      <c r="Q1687" s="41"/>
      <c r="R1687" s="41">
        <v>23896</v>
      </c>
      <c r="S1687" s="41">
        <v>427.73840000000001</v>
      </c>
      <c r="T1687" s="41"/>
      <c r="U1687" s="41"/>
      <c r="V1687" s="41">
        <v>28912</v>
      </c>
      <c r="W1687" s="41">
        <v>527.55680000000007</v>
      </c>
      <c r="X1687" s="41"/>
      <c r="Y1687" s="41"/>
      <c r="Z1687" s="6">
        <f>0</f>
        <v>0</v>
      </c>
      <c r="AA1687" s="6">
        <f t="shared" ref="AA1687:AA1750" si="195">IFERROR(W1687*1,#N/A)</f>
        <v>527.55680000000007</v>
      </c>
      <c r="AB1687" t="e">
        <f>IF(ISBLANK(Table1[[#This Row],[FY2425_Cost]])=TRUE,#N/A,Table1[[#This Row],[FY2425_Cost]])</f>
        <v>#N/A</v>
      </c>
      <c r="AC1687" s="6" t="e">
        <f t="shared" ref="AC1687:AC1750" si="196">AB1687-AA1687</f>
        <v>#N/A</v>
      </c>
      <c r="AD1687" s="6" t="e">
        <f>SUMIFS($AB$3:AB1687,$B$3:B1687,B1687)</f>
        <v>#N/A</v>
      </c>
      <c r="AE1687" s="6">
        <f t="shared" ref="AE1687:AE1750" si="197">IFERROR(I1687*$AE$1,#N/A)</f>
        <v>3217.6213463877257</v>
      </c>
      <c r="AF1687" s="6">
        <f t="shared" ref="AF1687:AF1750" si="198">AE1687+Z1687</f>
        <v>3217.6213463877257</v>
      </c>
      <c r="AG1687" s="6">
        <f>VLOOKUP(Table1[[#This Row],[PracticeCode]],$AP$3:$AS$345,4,FALSE)</f>
        <v>3217.6213463877257</v>
      </c>
      <c r="AH1687" s="27">
        <f t="shared" ref="AH1687:AH1750" si="199">IFERROR(I1687*$AH$1,#N/A)</f>
        <v>233813.81783750808</v>
      </c>
      <c r="AI1687" s="6" t="e">
        <f t="shared" si="194"/>
        <v>#N/A</v>
      </c>
    </row>
    <row r="1688" spans="1:35" x14ac:dyDescent="0.35">
      <c r="A1688" t="str">
        <f t="shared" si="193"/>
        <v>Kensington Park Medical CentreBrompton Health PCNWest LondonE87720Jul4</v>
      </c>
      <c r="B1688" s="41" t="s">
        <v>178</v>
      </c>
      <c r="C1688" s="41" t="s">
        <v>468</v>
      </c>
      <c r="D1688" s="41" t="s">
        <v>29</v>
      </c>
      <c r="E1688" s="41" t="s">
        <v>179</v>
      </c>
      <c r="F1688" s="41" t="s">
        <v>179</v>
      </c>
      <c r="G1688" s="41" t="s">
        <v>759</v>
      </c>
      <c r="H1688" s="41">
        <v>4</v>
      </c>
      <c r="I1688" s="41">
        <v>7150.2696586393904</v>
      </c>
      <c r="J1688" s="41">
        <v>5038</v>
      </c>
      <c r="K1688" s="41">
        <v>59</v>
      </c>
      <c r="L1688" s="41">
        <v>93.202999999999989</v>
      </c>
      <c r="M1688" s="41">
        <v>1.0914999999999999</v>
      </c>
      <c r="N1688" s="41">
        <v>3729</v>
      </c>
      <c r="O1688" s="41">
        <v>116</v>
      </c>
      <c r="P1688" s="41">
        <v>74.207099999999997</v>
      </c>
      <c r="Q1688" s="41">
        <v>2.3084000000000002</v>
      </c>
      <c r="R1688" s="41">
        <v>9253</v>
      </c>
      <c r="S1688" s="41">
        <v>165.62870000000001</v>
      </c>
      <c r="T1688" s="41">
        <v>13473</v>
      </c>
      <c r="U1688" s="41">
        <v>296.40600000000001</v>
      </c>
      <c r="V1688" s="41">
        <v>14350</v>
      </c>
      <c r="W1688" s="41">
        <v>259.92320000000001</v>
      </c>
      <c r="X1688" s="41">
        <v>17318</v>
      </c>
      <c r="Y1688" s="41">
        <v>372.92150000000004</v>
      </c>
      <c r="Z1688" s="6">
        <f>0</f>
        <v>0</v>
      </c>
      <c r="AA1688" s="6">
        <f t="shared" si="195"/>
        <v>259.92320000000001</v>
      </c>
      <c r="AB1688">
        <f>IF(ISBLANK(Table1[[#This Row],[FY2425_Cost]])=TRUE,#N/A,Table1[[#This Row],[FY2425_Cost]])</f>
        <v>372.92150000000004</v>
      </c>
      <c r="AC1688" s="6">
        <f t="shared" si="196"/>
        <v>112.99830000000003</v>
      </c>
      <c r="AD1688" s="6" t="e">
        <f>SUMIFS($AB$3:AB1688,$B$3:B1688,B1688)</f>
        <v>#N/A</v>
      </c>
      <c r="AE1688" s="6">
        <f t="shared" si="197"/>
        <v>3217.6213463877257</v>
      </c>
      <c r="AF1688" s="6">
        <f t="shared" si="198"/>
        <v>3217.6213463877257</v>
      </c>
      <c r="AG1688" s="6">
        <f>VLOOKUP(Table1[[#This Row],[PracticeCode]],$AP$3:$AS$345,4,FALSE)</f>
        <v>3217.6213463877257</v>
      </c>
      <c r="AH1688" s="27">
        <f t="shared" si="199"/>
        <v>233813.81783750808</v>
      </c>
      <c r="AI1688" s="6" t="e">
        <f t="shared" si="194"/>
        <v>#N/A</v>
      </c>
    </row>
    <row r="1689" spans="1:35" x14ac:dyDescent="0.35">
      <c r="A1689" t="str">
        <f t="shared" si="193"/>
        <v>Kensington Park Medical CentreBrompton Health PCNWest LondonE87720Jun3</v>
      </c>
      <c r="B1689" s="41" t="s">
        <v>178</v>
      </c>
      <c r="C1689" s="41" t="s">
        <v>468</v>
      </c>
      <c r="D1689" s="41" t="s">
        <v>29</v>
      </c>
      <c r="E1689" s="41" t="s">
        <v>179</v>
      </c>
      <c r="F1689" s="41" t="s">
        <v>179</v>
      </c>
      <c r="G1689" s="41" t="s">
        <v>758</v>
      </c>
      <c r="H1689" s="41">
        <v>3</v>
      </c>
      <c r="I1689" s="41">
        <v>7150.2696586393904</v>
      </c>
      <c r="J1689" s="41">
        <v>6058</v>
      </c>
      <c r="K1689" s="41">
        <v>513</v>
      </c>
      <c r="L1689" s="41">
        <v>112.07299999999999</v>
      </c>
      <c r="M1689" s="41">
        <v>9.490499999999999</v>
      </c>
      <c r="N1689" s="41">
        <v>3553</v>
      </c>
      <c r="O1689" s="41">
        <v>38</v>
      </c>
      <c r="P1689" s="41">
        <v>70.704700000000003</v>
      </c>
      <c r="Q1689" s="41">
        <v>0.75619999999999998</v>
      </c>
      <c r="R1689" s="41">
        <v>13634</v>
      </c>
      <c r="S1689" s="41">
        <v>244.04859999999999</v>
      </c>
      <c r="T1689" s="41">
        <v>9110</v>
      </c>
      <c r="U1689" s="41">
        <v>200.42</v>
      </c>
      <c r="V1689" s="41">
        <v>20205</v>
      </c>
      <c r="W1689" s="41">
        <v>365.6121</v>
      </c>
      <c r="X1689" s="41">
        <v>12701</v>
      </c>
      <c r="Y1689" s="41">
        <v>271.8809</v>
      </c>
      <c r="Z1689" s="6">
        <f>0</f>
        <v>0</v>
      </c>
      <c r="AA1689" s="6">
        <f t="shared" si="195"/>
        <v>365.6121</v>
      </c>
      <c r="AB1689">
        <f>IF(ISBLANK(Table1[[#This Row],[FY2425_Cost]])=TRUE,#N/A,Table1[[#This Row],[FY2425_Cost]])</f>
        <v>271.8809</v>
      </c>
      <c r="AC1689" s="6">
        <f t="shared" si="196"/>
        <v>-93.731200000000001</v>
      </c>
      <c r="AD1689" s="6" t="e">
        <f>SUMIFS($AB$3:AB1689,$B$3:B1689,B1689)</f>
        <v>#N/A</v>
      </c>
      <c r="AE1689" s="6">
        <f t="shared" si="197"/>
        <v>3217.6213463877257</v>
      </c>
      <c r="AF1689" s="6">
        <f t="shared" si="198"/>
        <v>3217.6213463877257</v>
      </c>
      <c r="AG1689" s="6">
        <f>VLOOKUP(Table1[[#This Row],[PracticeCode]],$AP$3:$AS$345,4,FALSE)</f>
        <v>3217.6213463877257</v>
      </c>
      <c r="AH1689" s="27">
        <f t="shared" si="199"/>
        <v>233813.81783750808</v>
      </c>
      <c r="AI1689" s="6" t="e">
        <f t="shared" si="194"/>
        <v>#N/A</v>
      </c>
    </row>
    <row r="1690" spans="1:35" x14ac:dyDescent="0.35">
      <c r="A1690" t="str">
        <f t="shared" si="193"/>
        <v>Kensington Park Medical CentreBrompton Health PCNWest LondonE87720Mar12</v>
      </c>
      <c r="B1690" s="41" t="s">
        <v>178</v>
      </c>
      <c r="C1690" s="41" t="s">
        <v>468</v>
      </c>
      <c r="D1690" s="41" t="s">
        <v>29</v>
      </c>
      <c r="E1690" s="41" t="s">
        <v>179</v>
      </c>
      <c r="F1690" s="41" t="s">
        <v>179</v>
      </c>
      <c r="G1690" s="41" t="s">
        <v>767</v>
      </c>
      <c r="H1690" s="41">
        <v>12</v>
      </c>
      <c r="I1690" s="41">
        <v>7150.2696586393904</v>
      </c>
      <c r="J1690" s="41">
        <v>5136</v>
      </c>
      <c r="K1690" s="41">
        <v>6</v>
      </c>
      <c r="L1690" s="41">
        <v>102.2064</v>
      </c>
      <c r="M1690" s="41">
        <v>0.11940000000000001</v>
      </c>
      <c r="N1690" s="41"/>
      <c r="O1690" s="41"/>
      <c r="P1690" s="41"/>
      <c r="Q1690" s="41"/>
      <c r="R1690" s="41">
        <v>13788</v>
      </c>
      <c r="S1690" s="41">
        <v>246.80520000000001</v>
      </c>
      <c r="T1690" s="41"/>
      <c r="U1690" s="41"/>
      <c r="V1690" s="41">
        <v>18930</v>
      </c>
      <c r="W1690" s="41">
        <v>349.13100000000003</v>
      </c>
      <c r="X1690" s="41"/>
      <c r="Y1690" s="41"/>
      <c r="Z1690" s="6">
        <f>0</f>
        <v>0</v>
      </c>
      <c r="AA1690" s="6">
        <f t="shared" si="195"/>
        <v>349.13100000000003</v>
      </c>
      <c r="AB1690" t="e">
        <f>IF(ISBLANK(Table1[[#This Row],[FY2425_Cost]])=TRUE,#N/A,Table1[[#This Row],[FY2425_Cost]])</f>
        <v>#N/A</v>
      </c>
      <c r="AC1690" s="6" t="e">
        <f t="shared" si="196"/>
        <v>#N/A</v>
      </c>
      <c r="AD1690" s="6" t="e">
        <f>SUMIFS($AB$3:AB1690,$B$3:B1690,B1690)</f>
        <v>#N/A</v>
      </c>
      <c r="AE1690" s="6">
        <f t="shared" si="197"/>
        <v>3217.6213463877257</v>
      </c>
      <c r="AF1690" s="6">
        <f t="shared" si="198"/>
        <v>3217.6213463877257</v>
      </c>
      <c r="AG1690" s="6">
        <f>VLOOKUP(Table1[[#This Row],[PracticeCode]],$AP$3:$AS$345,4,FALSE)</f>
        <v>3217.6213463877257</v>
      </c>
      <c r="AH1690" s="27">
        <f t="shared" si="199"/>
        <v>233813.81783750808</v>
      </c>
      <c r="AI1690" s="6" t="e">
        <f t="shared" si="194"/>
        <v>#N/A</v>
      </c>
    </row>
    <row r="1691" spans="1:35" x14ac:dyDescent="0.35">
      <c r="A1691" t="str">
        <f t="shared" si="193"/>
        <v>Kensington Park Medical CentreBrompton Health PCNWest LondonE87720May2</v>
      </c>
      <c r="B1691" s="41" t="s">
        <v>178</v>
      </c>
      <c r="C1691" s="41" t="s">
        <v>468</v>
      </c>
      <c r="D1691" s="41" t="s">
        <v>29</v>
      </c>
      <c r="E1691" s="41" t="s">
        <v>179</v>
      </c>
      <c r="F1691" s="41" t="s">
        <v>179</v>
      </c>
      <c r="G1691" s="41" t="s">
        <v>757</v>
      </c>
      <c r="H1691" s="41">
        <v>2</v>
      </c>
      <c r="I1691" s="41">
        <v>7150.2696586393904</v>
      </c>
      <c r="J1691" s="41">
        <v>5310</v>
      </c>
      <c r="K1691" s="41">
        <v>0</v>
      </c>
      <c r="L1691" s="41">
        <v>98.234999999999999</v>
      </c>
      <c r="M1691" s="41">
        <v>0</v>
      </c>
      <c r="N1691" s="41">
        <v>3455</v>
      </c>
      <c r="O1691" s="41">
        <v>50</v>
      </c>
      <c r="P1691" s="41">
        <v>68.754500000000007</v>
      </c>
      <c r="Q1691" s="41">
        <v>0.99500000000000011</v>
      </c>
      <c r="R1691" s="41">
        <v>11097</v>
      </c>
      <c r="S1691" s="41">
        <v>198.63630000000001</v>
      </c>
      <c r="T1691" s="41">
        <v>13404</v>
      </c>
      <c r="U1691" s="41">
        <v>294.88799999999998</v>
      </c>
      <c r="V1691" s="41">
        <v>16407</v>
      </c>
      <c r="W1691" s="41">
        <v>296.87130000000002</v>
      </c>
      <c r="X1691" s="41">
        <v>16909</v>
      </c>
      <c r="Y1691" s="41">
        <v>364.63749999999999</v>
      </c>
      <c r="Z1691" s="6">
        <f>0</f>
        <v>0</v>
      </c>
      <c r="AA1691" s="6">
        <f t="shared" si="195"/>
        <v>296.87130000000002</v>
      </c>
      <c r="AB1691">
        <f>IF(ISBLANK(Table1[[#This Row],[FY2425_Cost]])=TRUE,#N/A,Table1[[#This Row],[FY2425_Cost]])</f>
        <v>364.63749999999999</v>
      </c>
      <c r="AC1691" s="6">
        <f t="shared" si="196"/>
        <v>67.766199999999969</v>
      </c>
      <c r="AD1691" s="6" t="e">
        <f>SUMIFS($AB$3:AB1691,$B$3:B1691,B1691)</f>
        <v>#N/A</v>
      </c>
      <c r="AE1691" s="6">
        <f t="shared" si="197"/>
        <v>3217.6213463877257</v>
      </c>
      <c r="AF1691" s="6">
        <f t="shared" si="198"/>
        <v>3217.6213463877257</v>
      </c>
      <c r="AG1691" s="6">
        <f>VLOOKUP(Table1[[#This Row],[PracticeCode]],$AP$3:$AS$345,4,FALSE)</f>
        <v>3217.6213463877257</v>
      </c>
      <c r="AH1691" s="27">
        <f t="shared" si="199"/>
        <v>233813.81783750808</v>
      </c>
      <c r="AI1691" s="6" t="e">
        <f t="shared" si="194"/>
        <v>#N/A</v>
      </c>
    </row>
    <row r="1692" spans="1:35" x14ac:dyDescent="0.35">
      <c r="A1692" t="str">
        <f t="shared" si="193"/>
        <v>Kensington Park Medical CentreBrompton Health PCNWest LondonE87720Nov8</v>
      </c>
      <c r="B1692" s="41" t="s">
        <v>178</v>
      </c>
      <c r="C1692" s="41" t="s">
        <v>468</v>
      </c>
      <c r="D1692" s="41" t="s">
        <v>29</v>
      </c>
      <c r="E1692" s="41" t="s">
        <v>179</v>
      </c>
      <c r="F1692" s="41" t="s">
        <v>179</v>
      </c>
      <c r="G1692" s="41" t="s">
        <v>763</v>
      </c>
      <c r="H1692" s="41">
        <v>8</v>
      </c>
      <c r="I1692" s="41">
        <v>7150.2696586393904</v>
      </c>
      <c r="J1692" s="41">
        <v>5119</v>
      </c>
      <c r="K1692" s="41">
        <v>295</v>
      </c>
      <c r="L1692" s="41">
        <v>101.8681</v>
      </c>
      <c r="M1692" s="41">
        <v>5.8705000000000007</v>
      </c>
      <c r="N1692" s="41"/>
      <c r="O1692" s="41"/>
      <c r="P1692" s="41"/>
      <c r="Q1692" s="41"/>
      <c r="R1692" s="41">
        <v>17100</v>
      </c>
      <c r="S1692" s="41">
        <v>306.08999999999997</v>
      </c>
      <c r="T1692" s="41"/>
      <c r="U1692" s="41"/>
      <c r="V1692" s="41">
        <v>22514</v>
      </c>
      <c r="W1692" s="41">
        <v>413.82859999999999</v>
      </c>
      <c r="X1692" s="41"/>
      <c r="Y1692" s="41"/>
      <c r="Z1692" s="6">
        <f>0</f>
        <v>0</v>
      </c>
      <c r="AA1692" s="6">
        <f t="shared" si="195"/>
        <v>413.82859999999999</v>
      </c>
      <c r="AB1692" t="e">
        <f>IF(ISBLANK(Table1[[#This Row],[FY2425_Cost]])=TRUE,#N/A,Table1[[#This Row],[FY2425_Cost]])</f>
        <v>#N/A</v>
      </c>
      <c r="AC1692" s="6" t="e">
        <f t="shared" si="196"/>
        <v>#N/A</v>
      </c>
      <c r="AD1692" s="6" t="e">
        <f>SUMIFS($AB$3:AB1692,$B$3:B1692,B1692)</f>
        <v>#N/A</v>
      </c>
      <c r="AE1692" s="6">
        <f t="shared" si="197"/>
        <v>3217.6213463877257</v>
      </c>
      <c r="AF1692" s="6">
        <f t="shared" si="198"/>
        <v>3217.6213463877257</v>
      </c>
      <c r="AG1692" s="6">
        <f>VLOOKUP(Table1[[#This Row],[PracticeCode]],$AP$3:$AS$345,4,FALSE)</f>
        <v>3217.6213463877257</v>
      </c>
      <c r="AH1692" s="27">
        <f t="shared" si="199"/>
        <v>233813.81783750808</v>
      </c>
      <c r="AI1692" s="6" t="e">
        <f t="shared" si="194"/>
        <v>#N/A</v>
      </c>
    </row>
    <row r="1693" spans="1:35" x14ac:dyDescent="0.35">
      <c r="A1693" t="str">
        <f t="shared" si="193"/>
        <v>Kensington Park Medical CentreBrompton Health PCNWest LondonE87720Oct7</v>
      </c>
      <c r="B1693" s="41" t="s">
        <v>178</v>
      </c>
      <c r="C1693" s="41" t="s">
        <v>468</v>
      </c>
      <c r="D1693" s="41" t="s">
        <v>29</v>
      </c>
      <c r="E1693" s="41" t="s">
        <v>179</v>
      </c>
      <c r="F1693" s="41" t="s">
        <v>179</v>
      </c>
      <c r="G1693" s="41" t="s">
        <v>762</v>
      </c>
      <c r="H1693" s="41">
        <v>7</v>
      </c>
      <c r="I1693" s="41">
        <v>7150.2696586393904</v>
      </c>
      <c r="J1693" s="41">
        <v>4985</v>
      </c>
      <c r="K1693" s="41">
        <v>46</v>
      </c>
      <c r="L1693" s="41">
        <v>99.20150000000001</v>
      </c>
      <c r="M1693" s="41">
        <v>0.91539999999999999</v>
      </c>
      <c r="N1693" s="41">
        <v>0</v>
      </c>
      <c r="O1693" s="41">
        <v>184</v>
      </c>
      <c r="P1693" s="41">
        <v>0</v>
      </c>
      <c r="Q1693" s="41">
        <v>4.1399999999999997</v>
      </c>
      <c r="R1693" s="41">
        <v>25382</v>
      </c>
      <c r="S1693" s="41">
        <v>454.33780000000002</v>
      </c>
      <c r="T1693" s="41">
        <v>32347</v>
      </c>
      <c r="U1693" s="41">
        <v>711.63400000000001</v>
      </c>
      <c r="V1693" s="41">
        <v>30413</v>
      </c>
      <c r="W1693" s="41">
        <v>554.4547</v>
      </c>
      <c r="X1693" s="41">
        <v>32531</v>
      </c>
      <c r="Y1693" s="41">
        <v>715.774</v>
      </c>
      <c r="Z1693" s="6">
        <f>0</f>
        <v>0</v>
      </c>
      <c r="AA1693" s="6">
        <f t="shared" si="195"/>
        <v>554.4547</v>
      </c>
      <c r="AB1693">
        <f>IF(ISBLANK(Table1[[#This Row],[FY2425_Cost]])=TRUE,#N/A,Table1[[#This Row],[FY2425_Cost]])</f>
        <v>715.774</v>
      </c>
      <c r="AC1693" s="6">
        <f t="shared" si="196"/>
        <v>161.3193</v>
      </c>
      <c r="AD1693" s="6" t="e">
        <f>SUMIFS($AB$3:AB1693,$B$3:B1693,B1693)</f>
        <v>#N/A</v>
      </c>
      <c r="AE1693" s="6">
        <f t="shared" si="197"/>
        <v>3217.6213463877257</v>
      </c>
      <c r="AF1693" s="6">
        <f t="shared" si="198"/>
        <v>3217.6213463877257</v>
      </c>
      <c r="AG1693" s="6">
        <f>VLOOKUP(Table1[[#This Row],[PracticeCode]],$AP$3:$AS$345,4,FALSE)</f>
        <v>3217.6213463877257</v>
      </c>
      <c r="AH1693" s="27">
        <f t="shared" si="199"/>
        <v>233813.81783750808</v>
      </c>
      <c r="AI1693" s="6" t="e">
        <f t="shared" si="194"/>
        <v>#N/A</v>
      </c>
    </row>
    <row r="1694" spans="1:35" x14ac:dyDescent="0.35">
      <c r="A1694" t="str">
        <f t="shared" si="193"/>
        <v>Kensington Park Medical CentreBrompton Health PCNWest LondonE87720Sep6</v>
      </c>
      <c r="B1694" s="41" t="s">
        <v>178</v>
      </c>
      <c r="C1694" s="41" t="s">
        <v>468</v>
      </c>
      <c r="D1694" s="41" t="s">
        <v>29</v>
      </c>
      <c r="E1694" s="41" t="s">
        <v>179</v>
      </c>
      <c r="F1694" s="41" t="s">
        <v>179</v>
      </c>
      <c r="G1694" s="41" t="s">
        <v>761</v>
      </c>
      <c r="H1694" s="41">
        <v>6</v>
      </c>
      <c r="I1694" s="41">
        <v>7150.2696586393904</v>
      </c>
      <c r="J1694" s="41">
        <v>3974</v>
      </c>
      <c r="K1694" s="41">
        <v>24</v>
      </c>
      <c r="L1694" s="41">
        <v>79.082599999999999</v>
      </c>
      <c r="M1694" s="41">
        <v>0.47760000000000002</v>
      </c>
      <c r="N1694" s="41">
        <v>4177</v>
      </c>
      <c r="O1694" s="41">
        <v>75</v>
      </c>
      <c r="P1694" s="41">
        <v>93.982500000000002</v>
      </c>
      <c r="Q1694" s="41">
        <v>1.6875</v>
      </c>
      <c r="R1694" s="41">
        <v>29965</v>
      </c>
      <c r="S1694" s="41">
        <v>536.37350000000004</v>
      </c>
      <c r="T1694" s="41">
        <v>16206</v>
      </c>
      <c r="U1694" s="41">
        <v>356.53199999999998</v>
      </c>
      <c r="V1694" s="41">
        <v>33963</v>
      </c>
      <c r="W1694" s="41">
        <v>615.93370000000004</v>
      </c>
      <c r="X1694" s="41">
        <v>20458</v>
      </c>
      <c r="Y1694" s="41">
        <v>452.202</v>
      </c>
      <c r="Z1694" s="6">
        <f>0</f>
        <v>0</v>
      </c>
      <c r="AA1694" s="6">
        <f t="shared" si="195"/>
        <v>615.93370000000004</v>
      </c>
      <c r="AB1694">
        <f>IF(ISBLANK(Table1[[#This Row],[FY2425_Cost]])=TRUE,#N/A,Table1[[#This Row],[FY2425_Cost]])</f>
        <v>452.202</v>
      </c>
      <c r="AC1694" s="6">
        <f t="shared" si="196"/>
        <v>-163.73170000000005</v>
      </c>
      <c r="AD1694" s="6" t="e">
        <f>SUMIFS($AB$3:AB1694,$B$3:B1694,B1694)</f>
        <v>#N/A</v>
      </c>
      <c r="AE1694" s="6">
        <f t="shared" si="197"/>
        <v>3217.6213463877257</v>
      </c>
      <c r="AF1694" s="6">
        <f t="shared" si="198"/>
        <v>3217.6213463877257</v>
      </c>
      <c r="AG1694" s="6">
        <f>VLOOKUP(Table1[[#This Row],[PracticeCode]],$AP$3:$AS$345,4,FALSE)</f>
        <v>3217.6213463877257</v>
      </c>
      <c r="AH1694" s="27">
        <f t="shared" si="199"/>
        <v>233813.81783750808</v>
      </c>
      <c r="AI1694" s="6" t="e">
        <f t="shared" si="194"/>
        <v>#N/A</v>
      </c>
    </row>
    <row r="1695" spans="1:35" x14ac:dyDescent="0.35">
      <c r="A1695" t="str">
        <f t="shared" si="193"/>
        <v>KENTON BRIDGE MEDICAL CENTRE - DR RAJAHealthsenseHarrowE84663Apr1</v>
      </c>
      <c r="B1695" s="41" t="s">
        <v>656</v>
      </c>
      <c r="C1695" s="41" t="s">
        <v>443</v>
      </c>
      <c r="D1695" s="41" t="s">
        <v>26</v>
      </c>
      <c r="E1695" s="41" t="s">
        <v>180</v>
      </c>
      <c r="F1695" s="41" t="s">
        <v>180</v>
      </c>
      <c r="G1695" s="41" t="s">
        <v>756</v>
      </c>
      <c r="H1695" s="41">
        <v>1</v>
      </c>
      <c r="I1695" s="41">
        <v>6669.59216669936</v>
      </c>
      <c r="J1695" s="41">
        <v>11965</v>
      </c>
      <c r="K1695" s="41">
        <v>0</v>
      </c>
      <c r="L1695" s="41">
        <v>221.35249999999999</v>
      </c>
      <c r="M1695" s="41">
        <v>0</v>
      </c>
      <c r="N1695" s="41">
        <v>163</v>
      </c>
      <c r="O1695" s="41">
        <v>1360</v>
      </c>
      <c r="P1695" s="41">
        <v>3.2437</v>
      </c>
      <c r="Q1695" s="41">
        <v>27.064</v>
      </c>
      <c r="R1695" s="41">
        <v>0</v>
      </c>
      <c r="S1695" s="41">
        <v>0</v>
      </c>
      <c r="T1695" s="41">
        <v>76</v>
      </c>
      <c r="U1695" s="41">
        <v>1.6719999999999999</v>
      </c>
      <c r="V1695" s="41">
        <v>11965</v>
      </c>
      <c r="W1695" s="41">
        <v>221.35249999999999</v>
      </c>
      <c r="X1695" s="41">
        <v>1599</v>
      </c>
      <c r="Y1695" s="41">
        <v>31.979700000000001</v>
      </c>
      <c r="Z1695" s="6">
        <f>0</f>
        <v>0</v>
      </c>
      <c r="AA1695" s="6">
        <f t="shared" si="195"/>
        <v>221.35249999999999</v>
      </c>
      <c r="AB1695">
        <f>IF(ISBLANK(Table1[[#This Row],[FY2425_Cost]])=TRUE,#N/A,Table1[[#This Row],[FY2425_Cost]])</f>
        <v>31.979700000000001</v>
      </c>
      <c r="AC1695" s="6">
        <f t="shared" si="196"/>
        <v>-189.37279999999998</v>
      </c>
      <c r="AD1695" s="6">
        <f>SUMIFS($AB$3:AB1695,$B$3:B1695,B1695)</f>
        <v>31.979700000000001</v>
      </c>
      <c r="AE1695" s="6">
        <f t="shared" si="197"/>
        <v>3001.3164750147121</v>
      </c>
      <c r="AF1695" s="6">
        <f t="shared" si="198"/>
        <v>3001.3164750147121</v>
      </c>
      <c r="AG1695" s="6">
        <f>VLOOKUP(Table1[[#This Row],[PracticeCode]],$AP$3:$AS$345,4,FALSE)</f>
        <v>3001.3164750147121</v>
      </c>
      <c r="AH1695" s="27">
        <f t="shared" si="199"/>
        <v>218095.66385106908</v>
      </c>
      <c r="AI1695" s="6">
        <f t="shared" si="194"/>
        <v>0</v>
      </c>
    </row>
    <row r="1696" spans="1:35" x14ac:dyDescent="0.35">
      <c r="A1696" t="str">
        <f t="shared" si="193"/>
        <v>KENTON BRIDGE MEDICAL CENTRE - DR RAJAHealthsenseHarrowE84663Aug5</v>
      </c>
      <c r="B1696" s="41" t="s">
        <v>656</v>
      </c>
      <c r="C1696" s="41" t="s">
        <v>443</v>
      </c>
      <c r="D1696" s="41" t="s">
        <v>26</v>
      </c>
      <c r="E1696" s="41" t="s">
        <v>180</v>
      </c>
      <c r="F1696" s="41" t="s">
        <v>180</v>
      </c>
      <c r="G1696" s="41" t="s">
        <v>760</v>
      </c>
      <c r="H1696" s="41">
        <v>5</v>
      </c>
      <c r="I1696" s="41">
        <v>6669.59216669936</v>
      </c>
      <c r="J1696" s="41">
        <v>4282</v>
      </c>
      <c r="K1696" s="41">
        <v>0</v>
      </c>
      <c r="L1696" s="41">
        <v>79.216999999999999</v>
      </c>
      <c r="M1696" s="41">
        <v>0</v>
      </c>
      <c r="N1696" s="41">
        <v>7171</v>
      </c>
      <c r="O1696" s="41">
        <v>595</v>
      </c>
      <c r="P1696" s="41">
        <v>142.7029</v>
      </c>
      <c r="Q1696" s="41">
        <v>11.8405</v>
      </c>
      <c r="R1696" s="41">
        <v>396</v>
      </c>
      <c r="S1696" s="41">
        <v>7.0884</v>
      </c>
      <c r="T1696" s="41">
        <v>786</v>
      </c>
      <c r="U1696" s="41">
        <v>17.292000000000002</v>
      </c>
      <c r="V1696" s="41">
        <v>4678</v>
      </c>
      <c r="W1696" s="41">
        <v>86.305399999999992</v>
      </c>
      <c r="X1696" s="41">
        <v>8552</v>
      </c>
      <c r="Y1696" s="41">
        <v>171.83539999999999</v>
      </c>
      <c r="Z1696" s="6">
        <f>0</f>
        <v>0</v>
      </c>
      <c r="AA1696" s="6">
        <f t="shared" si="195"/>
        <v>86.305399999999992</v>
      </c>
      <c r="AB1696">
        <f>IF(ISBLANK(Table1[[#This Row],[FY2425_Cost]])=TRUE,#N/A,Table1[[#This Row],[FY2425_Cost]])</f>
        <v>171.83539999999999</v>
      </c>
      <c r="AC1696" s="6">
        <f t="shared" si="196"/>
        <v>85.53</v>
      </c>
      <c r="AD1696" s="6">
        <f>SUMIFS($AB$3:AB1696,$B$3:B1696,B1696)</f>
        <v>203.8151</v>
      </c>
      <c r="AE1696" s="6">
        <f t="shared" si="197"/>
        <v>3001.3164750147121</v>
      </c>
      <c r="AF1696" s="6">
        <f t="shared" si="198"/>
        <v>3001.3164750147121</v>
      </c>
      <c r="AG1696" s="6">
        <f>VLOOKUP(Table1[[#This Row],[PracticeCode]],$AP$3:$AS$345,4,FALSE)</f>
        <v>3001.3164750147121</v>
      </c>
      <c r="AH1696" s="27">
        <f t="shared" si="199"/>
        <v>218095.66385106908</v>
      </c>
      <c r="AI1696" s="6">
        <f t="shared" si="194"/>
        <v>0</v>
      </c>
    </row>
    <row r="1697" spans="1:35" x14ac:dyDescent="0.35">
      <c r="A1697" t="str">
        <f t="shared" si="193"/>
        <v>KENTON BRIDGE MEDICAL CENTRE - DR RAJAHealthsenseHarrowE84663Dec9</v>
      </c>
      <c r="B1697" s="41" t="s">
        <v>656</v>
      </c>
      <c r="C1697" s="41" t="s">
        <v>443</v>
      </c>
      <c r="D1697" s="41" t="s">
        <v>26</v>
      </c>
      <c r="E1697" s="41" t="s">
        <v>180</v>
      </c>
      <c r="F1697" s="41" t="s">
        <v>180</v>
      </c>
      <c r="G1697" s="41" t="s">
        <v>764</v>
      </c>
      <c r="H1697" s="41">
        <v>9</v>
      </c>
      <c r="I1697" s="41">
        <v>6669.59216669936</v>
      </c>
      <c r="J1697" s="41">
        <v>1956</v>
      </c>
      <c r="K1697" s="41">
        <v>370</v>
      </c>
      <c r="L1697" s="41">
        <v>38.924399999999999</v>
      </c>
      <c r="M1697" s="41">
        <v>7.3630000000000004</v>
      </c>
      <c r="N1697" s="41"/>
      <c r="O1697" s="41"/>
      <c r="P1697" s="41"/>
      <c r="Q1697" s="41"/>
      <c r="R1697" s="41">
        <v>516</v>
      </c>
      <c r="S1697" s="41">
        <v>9.2363999999999997</v>
      </c>
      <c r="T1697" s="41"/>
      <c r="U1697" s="41"/>
      <c r="V1697" s="41">
        <v>2842</v>
      </c>
      <c r="W1697" s="41">
        <v>55.523799999999994</v>
      </c>
      <c r="X1697" s="41"/>
      <c r="Y1697" s="41"/>
      <c r="Z1697" s="6">
        <f>0</f>
        <v>0</v>
      </c>
      <c r="AA1697" s="6">
        <f t="shared" si="195"/>
        <v>55.523799999999994</v>
      </c>
      <c r="AB1697" t="e">
        <f>IF(ISBLANK(Table1[[#This Row],[FY2425_Cost]])=TRUE,#N/A,Table1[[#This Row],[FY2425_Cost]])</f>
        <v>#N/A</v>
      </c>
      <c r="AC1697" s="6" t="e">
        <f t="shared" si="196"/>
        <v>#N/A</v>
      </c>
      <c r="AD1697" s="6" t="e">
        <f>SUMIFS($AB$3:AB1697,$B$3:B1697,B1697)</f>
        <v>#N/A</v>
      </c>
      <c r="AE1697" s="6">
        <f t="shared" si="197"/>
        <v>3001.3164750147121</v>
      </c>
      <c r="AF1697" s="6">
        <f t="shared" si="198"/>
        <v>3001.3164750147121</v>
      </c>
      <c r="AG1697" s="6">
        <f>VLOOKUP(Table1[[#This Row],[PracticeCode]],$AP$3:$AS$345,4,FALSE)</f>
        <v>3001.3164750147121</v>
      </c>
      <c r="AH1697" s="27">
        <f t="shared" si="199"/>
        <v>218095.66385106908</v>
      </c>
      <c r="AI1697" s="6" t="e">
        <f t="shared" si="194"/>
        <v>#N/A</v>
      </c>
    </row>
    <row r="1698" spans="1:35" x14ac:dyDescent="0.35">
      <c r="A1698" t="str">
        <f t="shared" si="193"/>
        <v>KENTON BRIDGE MEDICAL CENTRE - DR RAJAHealthsenseHarrowE84663Feb11</v>
      </c>
      <c r="B1698" s="41" t="s">
        <v>656</v>
      </c>
      <c r="C1698" s="41" t="s">
        <v>443</v>
      </c>
      <c r="D1698" s="41" t="s">
        <v>26</v>
      </c>
      <c r="E1698" s="41" t="s">
        <v>180</v>
      </c>
      <c r="F1698" s="41" t="s">
        <v>180</v>
      </c>
      <c r="G1698" s="41" t="s">
        <v>766</v>
      </c>
      <c r="H1698" s="41">
        <v>11</v>
      </c>
      <c r="I1698" s="41">
        <v>6669.59216669936</v>
      </c>
      <c r="J1698" s="41">
        <v>2064</v>
      </c>
      <c r="K1698" s="41">
        <v>0</v>
      </c>
      <c r="L1698" s="41">
        <v>41.073599999999999</v>
      </c>
      <c r="M1698" s="41">
        <v>0</v>
      </c>
      <c r="N1698" s="41"/>
      <c r="O1698" s="41"/>
      <c r="P1698" s="41"/>
      <c r="Q1698" s="41"/>
      <c r="R1698" s="41">
        <v>189</v>
      </c>
      <c r="S1698" s="41">
        <v>3.3831000000000002</v>
      </c>
      <c r="T1698" s="41"/>
      <c r="U1698" s="41"/>
      <c r="V1698" s="41">
        <v>2253</v>
      </c>
      <c r="W1698" s="41">
        <v>44.456699999999998</v>
      </c>
      <c r="X1698" s="41"/>
      <c r="Y1698" s="41"/>
      <c r="Z1698" s="6">
        <f>0</f>
        <v>0</v>
      </c>
      <c r="AA1698" s="6">
        <f t="shared" si="195"/>
        <v>44.456699999999998</v>
      </c>
      <c r="AB1698" t="e">
        <f>IF(ISBLANK(Table1[[#This Row],[FY2425_Cost]])=TRUE,#N/A,Table1[[#This Row],[FY2425_Cost]])</f>
        <v>#N/A</v>
      </c>
      <c r="AC1698" s="6" t="e">
        <f t="shared" si="196"/>
        <v>#N/A</v>
      </c>
      <c r="AD1698" s="6" t="e">
        <f>SUMIFS($AB$3:AB1698,$B$3:B1698,B1698)</f>
        <v>#N/A</v>
      </c>
      <c r="AE1698" s="6">
        <f t="shared" si="197"/>
        <v>3001.3164750147121</v>
      </c>
      <c r="AF1698" s="6">
        <f t="shared" si="198"/>
        <v>3001.3164750147121</v>
      </c>
      <c r="AG1698" s="6">
        <f>VLOOKUP(Table1[[#This Row],[PracticeCode]],$AP$3:$AS$345,4,FALSE)</f>
        <v>3001.3164750147121</v>
      </c>
      <c r="AH1698" s="27">
        <f t="shared" si="199"/>
        <v>218095.66385106908</v>
      </c>
      <c r="AI1698" s="6" t="e">
        <f t="shared" si="194"/>
        <v>#N/A</v>
      </c>
    </row>
    <row r="1699" spans="1:35" x14ac:dyDescent="0.35">
      <c r="A1699" t="str">
        <f t="shared" si="193"/>
        <v>KENTON BRIDGE MEDICAL CENTRE - DR RAJAHealthsenseHarrowE84663Jan10</v>
      </c>
      <c r="B1699" s="41" t="s">
        <v>656</v>
      </c>
      <c r="C1699" s="41" t="s">
        <v>443</v>
      </c>
      <c r="D1699" s="41" t="s">
        <v>26</v>
      </c>
      <c r="E1699" s="41" t="s">
        <v>180</v>
      </c>
      <c r="F1699" s="41" t="s">
        <v>180</v>
      </c>
      <c r="G1699" s="41" t="s">
        <v>765</v>
      </c>
      <c r="H1699" s="41">
        <v>10</v>
      </c>
      <c r="I1699" s="41">
        <v>6669.59216669936</v>
      </c>
      <c r="J1699" s="41">
        <v>2173</v>
      </c>
      <c r="K1699" s="41">
        <v>0</v>
      </c>
      <c r="L1699" s="41">
        <v>43.242699999999999</v>
      </c>
      <c r="M1699" s="41">
        <v>0</v>
      </c>
      <c r="N1699" s="41"/>
      <c r="O1699" s="41"/>
      <c r="P1699" s="41"/>
      <c r="Q1699" s="41"/>
      <c r="R1699" s="41">
        <v>1339</v>
      </c>
      <c r="S1699" s="41">
        <v>23.9681</v>
      </c>
      <c r="T1699" s="41"/>
      <c r="U1699" s="41"/>
      <c r="V1699" s="41">
        <v>3512</v>
      </c>
      <c r="W1699" s="41">
        <v>67.210800000000006</v>
      </c>
      <c r="X1699" s="41"/>
      <c r="Y1699" s="41"/>
      <c r="Z1699" s="6">
        <f>0</f>
        <v>0</v>
      </c>
      <c r="AA1699" s="6">
        <f t="shared" si="195"/>
        <v>67.210800000000006</v>
      </c>
      <c r="AB1699" t="e">
        <f>IF(ISBLANK(Table1[[#This Row],[FY2425_Cost]])=TRUE,#N/A,Table1[[#This Row],[FY2425_Cost]])</f>
        <v>#N/A</v>
      </c>
      <c r="AC1699" s="6" t="e">
        <f t="shared" si="196"/>
        <v>#N/A</v>
      </c>
      <c r="AD1699" s="6" t="e">
        <f>SUMIFS($AB$3:AB1699,$B$3:B1699,B1699)</f>
        <v>#N/A</v>
      </c>
      <c r="AE1699" s="6">
        <f t="shared" si="197"/>
        <v>3001.3164750147121</v>
      </c>
      <c r="AF1699" s="6">
        <f t="shared" si="198"/>
        <v>3001.3164750147121</v>
      </c>
      <c r="AG1699" s="6">
        <f>VLOOKUP(Table1[[#This Row],[PracticeCode]],$AP$3:$AS$345,4,FALSE)</f>
        <v>3001.3164750147121</v>
      </c>
      <c r="AH1699" s="27">
        <f t="shared" si="199"/>
        <v>218095.66385106908</v>
      </c>
      <c r="AI1699" s="6" t="e">
        <f t="shared" si="194"/>
        <v>#N/A</v>
      </c>
    </row>
    <row r="1700" spans="1:35" x14ac:dyDescent="0.35">
      <c r="A1700" t="str">
        <f t="shared" si="193"/>
        <v>KENTON BRIDGE MEDICAL CENTRE - DR RAJAHealthsenseHarrowE84663Jul4</v>
      </c>
      <c r="B1700" s="41" t="s">
        <v>656</v>
      </c>
      <c r="C1700" s="41" t="s">
        <v>443</v>
      </c>
      <c r="D1700" s="41" t="s">
        <v>26</v>
      </c>
      <c r="E1700" s="41" t="s">
        <v>180</v>
      </c>
      <c r="F1700" s="41" t="s">
        <v>180</v>
      </c>
      <c r="G1700" s="41" t="s">
        <v>759</v>
      </c>
      <c r="H1700" s="41">
        <v>4</v>
      </c>
      <c r="I1700" s="41">
        <v>6669.59216669936</v>
      </c>
      <c r="J1700" s="41">
        <v>5149</v>
      </c>
      <c r="K1700" s="41">
        <v>168</v>
      </c>
      <c r="L1700" s="41">
        <v>95.256499999999988</v>
      </c>
      <c r="M1700" s="41">
        <v>3.1079999999999997</v>
      </c>
      <c r="N1700" s="41">
        <v>4782</v>
      </c>
      <c r="O1700" s="41">
        <v>1579</v>
      </c>
      <c r="P1700" s="41">
        <v>95.161799999999999</v>
      </c>
      <c r="Q1700" s="41">
        <v>31.4221</v>
      </c>
      <c r="R1700" s="41">
        <v>6169</v>
      </c>
      <c r="S1700" s="41">
        <v>110.4251</v>
      </c>
      <c r="T1700" s="41">
        <v>550</v>
      </c>
      <c r="U1700" s="41">
        <v>12.1</v>
      </c>
      <c r="V1700" s="41">
        <v>11486</v>
      </c>
      <c r="W1700" s="41">
        <v>208.78960000000001</v>
      </c>
      <c r="X1700" s="41">
        <v>6911</v>
      </c>
      <c r="Y1700" s="41">
        <v>138.68389999999999</v>
      </c>
      <c r="Z1700" s="6">
        <f>0</f>
        <v>0</v>
      </c>
      <c r="AA1700" s="6">
        <f t="shared" si="195"/>
        <v>208.78960000000001</v>
      </c>
      <c r="AB1700">
        <f>IF(ISBLANK(Table1[[#This Row],[FY2425_Cost]])=TRUE,#N/A,Table1[[#This Row],[FY2425_Cost]])</f>
        <v>138.68389999999999</v>
      </c>
      <c r="AC1700" s="6">
        <f t="shared" si="196"/>
        <v>-70.105700000000013</v>
      </c>
      <c r="AD1700" s="6" t="e">
        <f>SUMIFS($AB$3:AB1700,$B$3:B1700,B1700)</f>
        <v>#N/A</v>
      </c>
      <c r="AE1700" s="6">
        <f t="shared" si="197"/>
        <v>3001.3164750147121</v>
      </c>
      <c r="AF1700" s="6">
        <f t="shared" si="198"/>
        <v>3001.3164750147121</v>
      </c>
      <c r="AG1700" s="6">
        <f>VLOOKUP(Table1[[#This Row],[PracticeCode]],$AP$3:$AS$345,4,FALSE)</f>
        <v>3001.3164750147121</v>
      </c>
      <c r="AH1700" s="27">
        <f t="shared" si="199"/>
        <v>218095.66385106908</v>
      </c>
      <c r="AI1700" s="6" t="e">
        <f t="shared" si="194"/>
        <v>#N/A</v>
      </c>
    </row>
    <row r="1701" spans="1:35" x14ac:dyDescent="0.35">
      <c r="A1701" t="str">
        <f t="shared" si="193"/>
        <v>KENTON BRIDGE MEDICAL CENTRE - DR RAJAHealthsenseHarrowE84663Jun3</v>
      </c>
      <c r="B1701" s="41" t="s">
        <v>656</v>
      </c>
      <c r="C1701" s="41" t="s">
        <v>443</v>
      </c>
      <c r="D1701" s="41" t="s">
        <v>26</v>
      </c>
      <c r="E1701" s="41" t="s">
        <v>180</v>
      </c>
      <c r="F1701" s="41" t="s">
        <v>180</v>
      </c>
      <c r="G1701" s="41" t="s">
        <v>758</v>
      </c>
      <c r="H1701" s="41">
        <v>3</v>
      </c>
      <c r="I1701" s="41">
        <v>6669.59216669936</v>
      </c>
      <c r="J1701" s="41">
        <v>5812</v>
      </c>
      <c r="K1701" s="41">
        <v>598</v>
      </c>
      <c r="L1701" s="41">
        <v>107.52199999999999</v>
      </c>
      <c r="M1701" s="41">
        <v>11.062999999999999</v>
      </c>
      <c r="N1701" s="41">
        <v>5467</v>
      </c>
      <c r="O1701" s="41">
        <v>2653</v>
      </c>
      <c r="P1701" s="41">
        <v>108.7933</v>
      </c>
      <c r="Q1701" s="41">
        <v>52.794700000000006</v>
      </c>
      <c r="R1701" s="41">
        <v>0</v>
      </c>
      <c r="S1701" s="41">
        <v>0</v>
      </c>
      <c r="T1701" s="41">
        <v>261</v>
      </c>
      <c r="U1701" s="41">
        <v>5.742</v>
      </c>
      <c r="V1701" s="41">
        <v>6410</v>
      </c>
      <c r="W1701" s="41">
        <v>118.58499999999999</v>
      </c>
      <c r="X1701" s="41">
        <v>8381</v>
      </c>
      <c r="Y1701" s="41">
        <v>167.33</v>
      </c>
      <c r="Z1701" s="6">
        <f>0</f>
        <v>0</v>
      </c>
      <c r="AA1701" s="6">
        <f t="shared" si="195"/>
        <v>118.58499999999999</v>
      </c>
      <c r="AB1701">
        <f>IF(ISBLANK(Table1[[#This Row],[FY2425_Cost]])=TRUE,#N/A,Table1[[#This Row],[FY2425_Cost]])</f>
        <v>167.33</v>
      </c>
      <c r="AC1701" s="6">
        <f t="shared" si="196"/>
        <v>48.745000000000019</v>
      </c>
      <c r="AD1701" s="6" t="e">
        <f>SUMIFS($AB$3:AB1701,$B$3:B1701,B1701)</f>
        <v>#N/A</v>
      </c>
      <c r="AE1701" s="6">
        <f t="shared" si="197"/>
        <v>3001.3164750147121</v>
      </c>
      <c r="AF1701" s="6">
        <f t="shared" si="198"/>
        <v>3001.3164750147121</v>
      </c>
      <c r="AG1701" s="6">
        <f>VLOOKUP(Table1[[#This Row],[PracticeCode]],$AP$3:$AS$345,4,FALSE)</f>
        <v>3001.3164750147121</v>
      </c>
      <c r="AH1701" s="27">
        <f t="shared" si="199"/>
        <v>218095.66385106908</v>
      </c>
      <c r="AI1701" s="6" t="e">
        <f t="shared" si="194"/>
        <v>#N/A</v>
      </c>
    </row>
    <row r="1702" spans="1:35" x14ac:dyDescent="0.35">
      <c r="A1702" t="str">
        <f t="shared" si="193"/>
        <v>KENTON BRIDGE MEDICAL CENTRE - DR RAJAHealthsenseHarrowE84663Mar12</v>
      </c>
      <c r="B1702" s="41" t="s">
        <v>656</v>
      </c>
      <c r="C1702" s="41" t="s">
        <v>443</v>
      </c>
      <c r="D1702" s="41" t="s">
        <v>26</v>
      </c>
      <c r="E1702" s="41" t="s">
        <v>180</v>
      </c>
      <c r="F1702" s="41" t="s">
        <v>180</v>
      </c>
      <c r="G1702" s="41" t="s">
        <v>767</v>
      </c>
      <c r="H1702" s="41">
        <v>12</v>
      </c>
      <c r="I1702" s="41">
        <v>6669.59216669936</v>
      </c>
      <c r="J1702" s="41">
        <v>420</v>
      </c>
      <c r="K1702" s="41">
        <v>0</v>
      </c>
      <c r="L1702" s="41">
        <v>8.3580000000000005</v>
      </c>
      <c r="M1702" s="41">
        <v>0</v>
      </c>
      <c r="N1702" s="41"/>
      <c r="O1702" s="41"/>
      <c r="P1702" s="41"/>
      <c r="Q1702" s="41"/>
      <c r="R1702" s="41">
        <v>3211</v>
      </c>
      <c r="S1702" s="41">
        <v>57.476900000000001</v>
      </c>
      <c r="T1702" s="41"/>
      <c r="U1702" s="41"/>
      <c r="V1702" s="41">
        <v>3631</v>
      </c>
      <c r="W1702" s="41">
        <v>65.834900000000005</v>
      </c>
      <c r="X1702" s="41"/>
      <c r="Y1702" s="41"/>
      <c r="Z1702" s="6">
        <f>0</f>
        <v>0</v>
      </c>
      <c r="AA1702" s="6">
        <f t="shared" si="195"/>
        <v>65.834900000000005</v>
      </c>
      <c r="AB1702" t="e">
        <f>IF(ISBLANK(Table1[[#This Row],[FY2425_Cost]])=TRUE,#N/A,Table1[[#This Row],[FY2425_Cost]])</f>
        <v>#N/A</v>
      </c>
      <c r="AC1702" s="6" t="e">
        <f t="shared" si="196"/>
        <v>#N/A</v>
      </c>
      <c r="AD1702" s="6" t="e">
        <f>SUMIFS($AB$3:AB1702,$B$3:B1702,B1702)</f>
        <v>#N/A</v>
      </c>
      <c r="AE1702" s="6">
        <f t="shared" si="197"/>
        <v>3001.3164750147121</v>
      </c>
      <c r="AF1702" s="6">
        <f t="shared" si="198"/>
        <v>3001.3164750147121</v>
      </c>
      <c r="AG1702" s="6">
        <f>VLOOKUP(Table1[[#This Row],[PracticeCode]],$AP$3:$AS$345,4,FALSE)</f>
        <v>3001.3164750147121</v>
      </c>
      <c r="AH1702" s="27">
        <f t="shared" si="199"/>
        <v>218095.66385106908</v>
      </c>
      <c r="AI1702" s="6" t="e">
        <f t="shared" si="194"/>
        <v>#N/A</v>
      </c>
    </row>
    <row r="1703" spans="1:35" x14ac:dyDescent="0.35">
      <c r="A1703" t="str">
        <f t="shared" si="193"/>
        <v>KENTON BRIDGE MEDICAL CENTRE - DR RAJAHealthsenseHarrowE84663May2</v>
      </c>
      <c r="B1703" s="41" t="s">
        <v>656</v>
      </c>
      <c r="C1703" s="41" t="s">
        <v>443</v>
      </c>
      <c r="D1703" s="41" t="s">
        <v>26</v>
      </c>
      <c r="E1703" s="41" t="s">
        <v>180</v>
      </c>
      <c r="F1703" s="41" t="s">
        <v>180</v>
      </c>
      <c r="G1703" s="41" t="s">
        <v>757</v>
      </c>
      <c r="H1703" s="41">
        <v>2</v>
      </c>
      <c r="I1703" s="41">
        <v>6669.59216669936</v>
      </c>
      <c r="J1703" s="41">
        <v>7066</v>
      </c>
      <c r="K1703" s="41">
        <v>302</v>
      </c>
      <c r="L1703" s="41">
        <v>130.721</v>
      </c>
      <c r="M1703" s="41">
        <v>5.5869999999999997</v>
      </c>
      <c r="N1703" s="41">
        <v>3462</v>
      </c>
      <c r="O1703" s="41">
        <v>2174</v>
      </c>
      <c r="P1703" s="41">
        <v>68.893799999999999</v>
      </c>
      <c r="Q1703" s="41">
        <v>43.262599999999999</v>
      </c>
      <c r="R1703" s="41">
        <v>0</v>
      </c>
      <c r="S1703" s="41">
        <v>0</v>
      </c>
      <c r="T1703" s="41">
        <v>426</v>
      </c>
      <c r="U1703" s="41">
        <v>9.3719999999999999</v>
      </c>
      <c r="V1703" s="41">
        <v>7368</v>
      </c>
      <c r="W1703" s="41">
        <v>136.30799999999999</v>
      </c>
      <c r="X1703" s="41">
        <v>6062</v>
      </c>
      <c r="Y1703" s="41">
        <v>121.52839999999999</v>
      </c>
      <c r="Z1703" s="6">
        <f>0</f>
        <v>0</v>
      </c>
      <c r="AA1703" s="6">
        <f t="shared" si="195"/>
        <v>136.30799999999999</v>
      </c>
      <c r="AB1703">
        <f>IF(ISBLANK(Table1[[#This Row],[FY2425_Cost]])=TRUE,#N/A,Table1[[#This Row],[FY2425_Cost]])</f>
        <v>121.52839999999999</v>
      </c>
      <c r="AC1703" s="6">
        <f t="shared" si="196"/>
        <v>-14.779600000000002</v>
      </c>
      <c r="AD1703" s="6" t="e">
        <f>SUMIFS($AB$3:AB1703,$B$3:B1703,B1703)</f>
        <v>#N/A</v>
      </c>
      <c r="AE1703" s="6">
        <f t="shared" si="197"/>
        <v>3001.3164750147121</v>
      </c>
      <c r="AF1703" s="6">
        <f t="shared" si="198"/>
        <v>3001.3164750147121</v>
      </c>
      <c r="AG1703" s="6">
        <f>VLOOKUP(Table1[[#This Row],[PracticeCode]],$AP$3:$AS$345,4,FALSE)</f>
        <v>3001.3164750147121</v>
      </c>
      <c r="AH1703" s="27">
        <f t="shared" si="199"/>
        <v>218095.66385106908</v>
      </c>
      <c r="AI1703" s="6" t="e">
        <f t="shared" si="194"/>
        <v>#N/A</v>
      </c>
    </row>
    <row r="1704" spans="1:35" x14ac:dyDescent="0.35">
      <c r="A1704" t="str">
        <f t="shared" si="193"/>
        <v>KENTON BRIDGE MEDICAL CENTRE - DR RAJAHealthsenseHarrowE84663Nov8</v>
      </c>
      <c r="B1704" s="41" t="s">
        <v>656</v>
      </c>
      <c r="C1704" s="41" t="s">
        <v>443</v>
      </c>
      <c r="D1704" s="41" t="s">
        <v>26</v>
      </c>
      <c r="E1704" s="41" t="s">
        <v>180</v>
      </c>
      <c r="F1704" s="41" t="s">
        <v>180</v>
      </c>
      <c r="G1704" s="41" t="s">
        <v>763</v>
      </c>
      <c r="H1704" s="41">
        <v>8</v>
      </c>
      <c r="I1704" s="41">
        <v>6669.59216669936</v>
      </c>
      <c r="J1704" s="41">
        <v>2307</v>
      </c>
      <c r="K1704" s="41">
        <v>1736</v>
      </c>
      <c r="L1704" s="41">
        <v>45.909300000000002</v>
      </c>
      <c r="M1704" s="41">
        <v>34.546399999999998</v>
      </c>
      <c r="N1704" s="41"/>
      <c r="O1704" s="41"/>
      <c r="P1704" s="41"/>
      <c r="Q1704" s="41"/>
      <c r="R1704" s="41">
        <v>737</v>
      </c>
      <c r="S1704" s="41">
        <v>13.192299999999999</v>
      </c>
      <c r="T1704" s="41"/>
      <c r="U1704" s="41"/>
      <c r="V1704" s="41">
        <v>4780</v>
      </c>
      <c r="W1704" s="41">
        <v>93.64800000000001</v>
      </c>
      <c r="X1704" s="41"/>
      <c r="Y1704" s="41"/>
      <c r="Z1704" s="6">
        <f>0</f>
        <v>0</v>
      </c>
      <c r="AA1704" s="6">
        <f t="shared" si="195"/>
        <v>93.64800000000001</v>
      </c>
      <c r="AB1704" t="e">
        <f>IF(ISBLANK(Table1[[#This Row],[FY2425_Cost]])=TRUE,#N/A,Table1[[#This Row],[FY2425_Cost]])</f>
        <v>#N/A</v>
      </c>
      <c r="AC1704" s="6" t="e">
        <f t="shared" si="196"/>
        <v>#N/A</v>
      </c>
      <c r="AD1704" s="6" t="e">
        <f>SUMIFS($AB$3:AB1704,$B$3:B1704,B1704)</f>
        <v>#N/A</v>
      </c>
      <c r="AE1704" s="6">
        <f t="shared" si="197"/>
        <v>3001.3164750147121</v>
      </c>
      <c r="AF1704" s="6">
        <f t="shared" si="198"/>
        <v>3001.3164750147121</v>
      </c>
      <c r="AG1704" s="6">
        <f>VLOOKUP(Table1[[#This Row],[PracticeCode]],$AP$3:$AS$345,4,FALSE)</f>
        <v>3001.3164750147121</v>
      </c>
      <c r="AH1704" s="27">
        <f t="shared" si="199"/>
        <v>218095.66385106908</v>
      </c>
      <c r="AI1704" s="6" t="e">
        <f t="shared" si="194"/>
        <v>#N/A</v>
      </c>
    </row>
    <row r="1705" spans="1:35" x14ac:dyDescent="0.35">
      <c r="A1705" t="str">
        <f t="shared" si="193"/>
        <v>KENTON BRIDGE MEDICAL CENTRE - DR RAJAHealthsenseHarrowE84663Oct7</v>
      </c>
      <c r="B1705" s="41" t="s">
        <v>656</v>
      </c>
      <c r="C1705" s="41" t="s">
        <v>443</v>
      </c>
      <c r="D1705" s="41" t="s">
        <v>26</v>
      </c>
      <c r="E1705" s="41" t="s">
        <v>180</v>
      </c>
      <c r="F1705" s="41" t="s">
        <v>180</v>
      </c>
      <c r="G1705" s="41" t="s">
        <v>762</v>
      </c>
      <c r="H1705" s="41">
        <v>7</v>
      </c>
      <c r="I1705" s="41">
        <v>6669.59216669936</v>
      </c>
      <c r="J1705" s="41">
        <v>11567</v>
      </c>
      <c r="K1705" s="41">
        <v>747</v>
      </c>
      <c r="L1705" s="41">
        <v>230.1833</v>
      </c>
      <c r="M1705" s="41">
        <v>14.865300000000001</v>
      </c>
      <c r="N1705" s="41">
        <v>0</v>
      </c>
      <c r="O1705" s="41">
        <v>5966</v>
      </c>
      <c r="P1705" s="41">
        <v>0</v>
      </c>
      <c r="Q1705" s="41">
        <v>134.23499999999999</v>
      </c>
      <c r="R1705" s="41">
        <v>767</v>
      </c>
      <c r="S1705" s="41">
        <v>13.7293</v>
      </c>
      <c r="T1705" s="41">
        <v>27400</v>
      </c>
      <c r="U1705" s="41">
        <v>602.79999999999995</v>
      </c>
      <c r="V1705" s="41">
        <v>13081</v>
      </c>
      <c r="W1705" s="41">
        <v>258.77789999999999</v>
      </c>
      <c r="X1705" s="41">
        <v>33366</v>
      </c>
      <c r="Y1705" s="41">
        <v>737.03499999999997</v>
      </c>
      <c r="Z1705" s="6">
        <f>0</f>
        <v>0</v>
      </c>
      <c r="AA1705" s="6">
        <f t="shared" si="195"/>
        <v>258.77789999999999</v>
      </c>
      <c r="AB1705">
        <f>IF(ISBLANK(Table1[[#This Row],[FY2425_Cost]])=TRUE,#N/A,Table1[[#This Row],[FY2425_Cost]])</f>
        <v>737.03499999999997</v>
      </c>
      <c r="AC1705" s="6">
        <f t="shared" si="196"/>
        <v>478.25709999999998</v>
      </c>
      <c r="AD1705" s="6" t="e">
        <f>SUMIFS($AB$3:AB1705,$B$3:B1705,B1705)</f>
        <v>#N/A</v>
      </c>
      <c r="AE1705" s="6">
        <f t="shared" si="197"/>
        <v>3001.3164750147121</v>
      </c>
      <c r="AF1705" s="6">
        <f t="shared" si="198"/>
        <v>3001.3164750147121</v>
      </c>
      <c r="AG1705" s="6">
        <f>VLOOKUP(Table1[[#This Row],[PracticeCode]],$AP$3:$AS$345,4,FALSE)</f>
        <v>3001.3164750147121</v>
      </c>
      <c r="AH1705" s="27">
        <f t="shared" si="199"/>
        <v>218095.66385106908</v>
      </c>
      <c r="AI1705" s="6" t="e">
        <f t="shared" si="194"/>
        <v>#N/A</v>
      </c>
    </row>
    <row r="1706" spans="1:35" x14ac:dyDescent="0.35">
      <c r="A1706" t="str">
        <f t="shared" si="193"/>
        <v>KENTON BRIDGE MEDICAL CENTRE - DR RAJAHealthsenseHarrowE84663Sep6</v>
      </c>
      <c r="B1706" s="41" t="s">
        <v>656</v>
      </c>
      <c r="C1706" s="41" t="s">
        <v>443</v>
      </c>
      <c r="D1706" s="41" t="s">
        <v>26</v>
      </c>
      <c r="E1706" s="41" t="s">
        <v>180</v>
      </c>
      <c r="F1706" s="41" t="s">
        <v>180</v>
      </c>
      <c r="G1706" s="41" t="s">
        <v>761</v>
      </c>
      <c r="H1706" s="41">
        <v>6</v>
      </c>
      <c r="I1706" s="41">
        <v>6669.59216669936</v>
      </c>
      <c r="J1706" s="41">
        <v>5155</v>
      </c>
      <c r="K1706" s="41">
        <v>9090</v>
      </c>
      <c r="L1706" s="41">
        <v>102.58450000000001</v>
      </c>
      <c r="M1706" s="41">
        <v>180.89100000000002</v>
      </c>
      <c r="N1706" s="41">
        <v>4028</v>
      </c>
      <c r="O1706" s="41">
        <v>3530</v>
      </c>
      <c r="P1706" s="41">
        <v>90.63</v>
      </c>
      <c r="Q1706" s="41">
        <v>79.424999999999997</v>
      </c>
      <c r="R1706" s="41">
        <v>35006</v>
      </c>
      <c r="S1706" s="41">
        <v>626.60739999999998</v>
      </c>
      <c r="T1706" s="41">
        <v>690</v>
      </c>
      <c r="U1706" s="41">
        <v>15.18</v>
      </c>
      <c r="V1706" s="41">
        <v>49251</v>
      </c>
      <c r="W1706" s="41">
        <v>910.0829</v>
      </c>
      <c r="X1706" s="41">
        <v>8248</v>
      </c>
      <c r="Y1706" s="41">
        <v>185.23500000000001</v>
      </c>
      <c r="Z1706" s="6">
        <f>0</f>
        <v>0</v>
      </c>
      <c r="AA1706" s="6">
        <f t="shared" si="195"/>
        <v>910.0829</v>
      </c>
      <c r="AB1706">
        <f>IF(ISBLANK(Table1[[#This Row],[FY2425_Cost]])=TRUE,#N/A,Table1[[#This Row],[FY2425_Cost]])</f>
        <v>185.23500000000001</v>
      </c>
      <c r="AC1706" s="6">
        <f t="shared" si="196"/>
        <v>-724.84789999999998</v>
      </c>
      <c r="AD1706" s="6" t="e">
        <f>SUMIFS($AB$3:AB1706,$B$3:B1706,B1706)</f>
        <v>#N/A</v>
      </c>
      <c r="AE1706" s="6">
        <f t="shared" si="197"/>
        <v>3001.3164750147121</v>
      </c>
      <c r="AF1706" s="6">
        <f t="shared" si="198"/>
        <v>3001.3164750147121</v>
      </c>
      <c r="AG1706" s="6">
        <f>VLOOKUP(Table1[[#This Row],[PracticeCode]],$AP$3:$AS$345,4,FALSE)</f>
        <v>3001.3164750147121</v>
      </c>
      <c r="AH1706" s="27">
        <f t="shared" si="199"/>
        <v>218095.66385106908</v>
      </c>
      <c r="AI1706" s="6" t="e">
        <f t="shared" si="194"/>
        <v>#N/A</v>
      </c>
    </row>
    <row r="1707" spans="1:35" x14ac:dyDescent="0.35">
      <c r="A1707" t="str">
        <f t="shared" si="193"/>
        <v>KENTON BRIDGE MEDICAL CENTRE DR GOLDENHealthsenseHarrowE84601Apr1</v>
      </c>
      <c r="B1707" s="41" t="s">
        <v>506</v>
      </c>
      <c r="C1707" s="41" t="s">
        <v>443</v>
      </c>
      <c r="D1707" s="41" t="s">
        <v>26</v>
      </c>
      <c r="E1707" s="41" t="s">
        <v>181</v>
      </c>
      <c r="F1707" s="41" t="s">
        <v>181</v>
      </c>
      <c r="G1707" s="41" t="s">
        <v>756</v>
      </c>
      <c r="H1707" s="41">
        <v>1</v>
      </c>
      <c r="I1707" s="41">
        <v>6864.6455626227698</v>
      </c>
      <c r="J1707" s="41">
        <v>34513</v>
      </c>
      <c r="K1707" s="41">
        <v>468</v>
      </c>
      <c r="L1707" s="41">
        <v>638.4905</v>
      </c>
      <c r="M1707" s="41">
        <v>8.6579999999999995</v>
      </c>
      <c r="N1707" s="41">
        <v>5986</v>
      </c>
      <c r="O1707" s="41">
        <v>1073</v>
      </c>
      <c r="P1707" s="41">
        <v>119.12140000000001</v>
      </c>
      <c r="Q1707" s="41">
        <v>21.352700000000002</v>
      </c>
      <c r="R1707" s="41">
        <v>0</v>
      </c>
      <c r="S1707" s="41">
        <v>0</v>
      </c>
      <c r="T1707" s="41">
        <v>2432</v>
      </c>
      <c r="U1707" s="41">
        <v>53.503999999999998</v>
      </c>
      <c r="V1707" s="41">
        <v>34981</v>
      </c>
      <c r="W1707" s="41">
        <v>647.14850000000001</v>
      </c>
      <c r="X1707" s="41">
        <v>9491</v>
      </c>
      <c r="Y1707" s="41">
        <v>193.97810000000001</v>
      </c>
      <c r="Z1707" s="6">
        <f>0</f>
        <v>0</v>
      </c>
      <c r="AA1707" s="6">
        <f t="shared" si="195"/>
        <v>647.14850000000001</v>
      </c>
      <c r="AB1707">
        <f>IF(ISBLANK(Table1[[#This Row],[FY2425_Cost]])=TRUE,#N/A,Table1[[#This Row],[FY2425_Cost]])</f>
        <v>193.97810000000001</v>
      </c>
      <c r="AC1707" s="6">
        <f t="shared" si="196"/>
        <v>-453.17039999999997</v>
      </c>
      <c r="AD1707" s="6">
        <f>SUMIFS($AB$3:AB1707,$B$3:B1707,B1707)</f>
        <v>193.97810000000001</v>
      </c>
      <c r="AE1707" s="6">
        <f t="shared" si="197"/>
        <v>3089.0905031802463</v>
      </c>
      <c r="AF1707" s="6">
        <f t="shared" si="198"/>
        <v>3089.0905031802463</v>
      </c>
      <c r="AG1707" s="6">
        <f>VLOOKUP(Table1[[#This Row],[PracticeCode]],$AP$3:$AS$345,4,FALSE)</f>
        <v>3089.0905031802463</v>
      </c>
      <c r="AH1707" s="27">
        <f t="shared" si="199"/>
        <v>224473.90989776459</v>
      </c>
      <c r="AI1707" s="6">
        <f t="shared" si="194"/>
        <v>0</v>
      </c>
    </row>
    <row r="1708" spans="1:35" x14ac:dyDescent="0.35">
      <c r="A1708" t="str">
        <f t="shared" si="193"/>
        <v>KENTON BRIDGE MEDICAL CENTRE DR GOLDENHealthsenseHarrowE84601Aug5</v>
      </c>
      <c r="B1708" s="41" t="s">
        <v>506</v>
      </c>
      <c r="C1708" s="41" t="s">
        <v>443</v>
      </c>
      <c r="D1708" s="41" t="s">
        <v>26</v>
      </c>
      <c r="E1708" s="41" t="s">
        <v>181</v>
      </c>
      <c r="F1708" s="41" t="s">
        <v>181</v>
      </c>
      <c r="G1708" s="41" t="s">
        <v>760</v>
      </c>
      <c r="H1708" s="41">
        <v>5</v>
      </c>
      <c r="I1708" s="41">
        <v>6864.6455626227698</v>
      </c>
      <c r="J1708" s="41">
        <v>6513</v>
      </c>
      <c r="K1708" s="41">
        <v>3</v>
      </c>
      <c r="L1708" s="41">
        <v>120.4905</v>
      </c>
      <c r="M1708" s="41">
        <v>5.5499999999999994E-2</v>
      </c>
      <c r="N1708" s="41">
        <v>4069</v>
      </c>
      <c r="O1708" s="41">
        <v>61</v>
      </c>
      <c r="P1708" s="41">
        <v>80.973100000000002</v>
      </c>
      <c r="Q1708" s="41">
        <v>1.2139</v>
      </c>
      <c r="R1708" s="41">
        <v>3806</v>
      </c>
      <c r="S1708" s="41">
        <v>68.127399999999994</v>
      </c>
      <c r="T1708" s="41">
        <v>2083</v>
      </c>
      <c r="U1708" s="41">
        <v>45.826000000000001</v>
      </c>
      <c r="V1708" s="41">
        <v>10322</v>
      </c>
      <c r="W1708" s="41">
        <v>188.67339999999999</v>
      </c>
      <c r="X1708" s="41">
        <v>6213</v>
      </c>
      <c r="Y1708" s="41">
        <v>128.01300000000001</v>
      </c>
      <c r="Z1708" s="6">
        <f>0</f>
        <v>0</v>
      </c>
      <c r="AA1708" s="6">
        <f t="shared" si="195"/>
        <v>188.67339999999999</v>
      </c>
      <c r="AB1708">
        <f>IF(ISBLANK(Table1[[#This Row],[FY2425_Cost]])=TRUE,#N/A,Table1[[#This Row],[FY2425_Cost]])</f>
        <v>128.01300000000001</v>
      </c>
      <c r="AC1708" s="6">
        <f t="shared" si="196"/>
        <v>-60.660399999999981</v>
      </c>
      <c r="AD1708" s="6">
        <f>SUMIFS($AB$3:AB1708,$B$3:B1708,B1708)</f>
        <v>321.99110000000002</v>
      </c>
      <c r="AE1708" s="6">
        <f t="shared" si="197"/>
        <v>3089.0905031802463</v>
      </c>
      <c r="AF1708" s="6">
        <f t="shared" si="198"/>
        <v>3089.0905031802463</v>
      </c>
      <c r="AG1708" s="6">
        <f>VLOOKUP(Table1[[#This Row],[PracticeCode]],$AP$3:$AS$345,4,FALSE)</f>
        <v>3089.0905031802463</v>
      </c>
      <c r="AH1708" s="27">
        <f t="shared" si="199"/>
        <v>224473.90989776459</v>
      </c>
      <c r="AI1708" s="6">
        <f t="shared" si="194"/>
        <v>0</v>
      </c>
    </row>
    <row r="1709" spans="1:35" x14ac:dyDescent="0.35">
      <c r="A1709" t="str">
        <f t="shared" si="193"/>
        <v>KENTON BRIDGE MEDICAL CENTRE DR GOLDENHealthsenseHarrowE84601Dec9</v>
      </c>
      <c r="B1709" s="41" t="s">
        <v>506</v>
      </c>
      <c r="C1709" s="41" t="s">
        <v>443</v>
      </c>
      <c r="D1709" s="41" t="s">
        <v>26</v>
      </c>
      <c r="E1709" s="41" t="s">
        <v>181</v>
      </c>
      <c r="F1709" s="41" t="s">
        <v>181</v>
      </c>
      <c r="G1709" s="41" t="s">
        <v>764</v>
      </c>
      <c r="H1709" s="41">
        <v>9</v>
      </c>
      <c r="I1709" s="41">
        <v>6864.6455626227698</v>
      </c>
      <c r="J1709" s="41">
        <v>7680</v>
      </c>
      <c r="K1709" s="41">
        <v>1598</v>
      </c>
      <c r="L1709" s="41">
        <v>152.83199999999999</v>
      </c>
      <c r="M1709" s="41">
        <v>31.8002</v>
      </c>
      <c r="N1709" s="41"/>
      <c r="O1709" s="41"/>
      <c r="P1709" s="41"/>
      <c r="Q1709" s="41"/>
      <c r="R1709" s="41">
        <v>1603</v>
      </c>
      <c r="S1709" s="41">
        <v>28.6937</v>
      </c>
      <c r="T1709" s="41"/>
      <c r="U1709" s="41"/>
      <c r="V1709" s="41">
        <v>10881</v>
      </c>
      <c r="W1709" s="41">
        <v>213.32589999999999</v>
      </c>
      <c r="X1709" s="41"/>
      <c r="Y1709" s="41"/>
      <c r="Z1709" s="6">
        <f>0</f>
        <v>0</v>
      </c>
      <c r="AA1709" s="6">
        <f t="shared" si="195"/>
        <v>213.32589999999999</v>
      </c>
      <c r="AB1709" t="e">
        <f>IF(ISBLANK(Table1[[#This Row],[FY2425_Cost]])=TRUE,#N/A,Table1[[#This Row],[FY2425_Cost]])</f>
        <v>#N/A</v>
      </c>
      <c r="AC1709" s="6" t="e">
        <f t="shared" si="196"/>
        <v>#N/A</v>
      </c>
      <c r="AD1709" s="6" t="e">
        <f>SUMIFS($AB$3:AB1709,$B$3:B1709,B1709)</f>
        <v>#N/A</v>
      </c>
      <c r="AE1709" s="6">
        <f t="shared" si="197"/>
        <v>3089.0905031802463</v>
      </c>
      <c r="AF1709" s="6">
        <f t="shared" si="198"/>
        <v>3089.0905031802463</v>
      </c>
      <c r="AG1709" s="6">
        <f>VLOOKUP(Table1[[#This Row],[PracticeCode]],$AP$3:$AS$345,4,FALSE)</f>
        <v>3089.0905031802463</v>
      </c>
      <c r="AH1709" s="27">
        <f t="shared" si="199"/>
        <v>224473.90989776459</v>
      </c>
      <c r="AI1709" s="6" t="e">
        <f t="shared" si="194"/>
        <v>#N/A</v>
      </c>
    </row>
    <row r="1710" spans="1:35" x14ac:dyDescent="0.35">
      <c r="A1710" t="str">
        <f t="shared" si="193"/>
        <v>KENTON BRIDGE MEDICAL CENTRE DR GOLDENHealthsenseHarrowE84601Feb11</v>
      </c>
      <c r="B1710" s="41" t="s">
        <v>506</v>
      </c>
      <c r="C1710" s="41" t="s">
        <v>443</v>
      </c>
      <c r="D1710" s="41" t="s">
        <v>26</v>
      </c>
      <c r="E1710" s="41" t="s">
        <v>181</v>
      </c>
      <c r="F1710" s="41" t="s">
        <v>181</v>
      </c>
      <c r="G1710" s="41" t="s">
        <v>766</v>
      </c>
      <c r="H1710" s="41">
        <v>11</v>
      </c>
      <c r="I1710" s="41">
        <v>6864.6455626227698</v>
      </c>
      <c r="J1710" s="41">
        <v>7283</v>
      </c>
      <c r="K1710" s="41">
        <v>415</v>
      </c>
      <c r="L1710" s="41">
        <v>144.93170000000001</v>
      </c>
      <c r="M1710" s="41">
        <v>8.2584999999999997</v>
      </c>
      <c r="N1710" s="41"/>
      <c r="O1710" s="41"/>
      <c r="P1710" s="41"/>
      <c r="Q1710" s="41"/>
      <c r="R1710" s="41">
        <v>2836</v>
      </c>
      <c r="S1710" s="41">
        <v>50.764400000000002</v>
      </c>
      <c r="T1710" s="41"/>
      <c r="U1710" s="41"/>
      <c r="V1710" s="41">
        <v>10534</v>
      </c>
      <c r="W1710" s="41">
        <v>203.9546</v>
      </c>
      <c r="X1710" s="41"/>
      <c r="Y1710" s="41"/>
      <c r="Z1710" s="6">
        <f>0</f>
        <v>0</v>
      </c>
      <c r="AA1710" s="6">
        <f t="shared" si="195"/>
        <v>203.9546</v>
      </c>
      <c r="AB1710" t="e">
        <f>IF(ISBLANK(Table1[[#This Row],[FY2425_Cost]])=TRUE,#N/A,Table1[[#This Row],[FY2425_Cost]])</f>
        <v>#N/A</v>
      </c>
      <c r="AC1710" s="6" t="e">
        <f t="shared" si="196"/>
        <v>#N/A</v>
      </c>
      <c r="AD1710" s="6" t="e">
        <f>SUMIFS($AB$3:AB1710,$B$3:B1710,B1710)</f>
        <v>#N/A</v>
      </c>
      <c r="AE1710" s="6">
        <f t="shared" si="197"/>
        <v>3089.0905031802463</v>
      </c>
      <c r="AF1710" s="6">
        <f t="shared" si="198"/>
        <v>3089.0905031802463</v>
      </c>
      <c r="AG1710" s="6">
        <f>VLOOKUP(Table1[[#This Row],[PracticeCode]],$AP$3:$AS$345,4,FALSE)</f>
        <v>3089.0905031802463</v>
      </c>
      <c r="AH1710" s="27">
        <f t="shared" si="199"/>
        <v>224473.90989776459</v>
      </c>
      <c r="AI1710" s="6" t="e">
        <f t="shared" si="194"/>
        <v>#N/A</v>
      </c>
    </row>
    <row r="1711" spans="1:35" x14ac:dyDescent="0.35">
      <c r="A1711" t="str">
        <f t="shared" si="193"/>
        <v>KENTON BRIDGE MEDICAL CENTRE DR GOLDENHealthsenseHarrowE84601Jan10</v>
      </c>
      <c r="B1711" s="41" t="s">
        <v>506</v>
      </c>
      <c r="C1711" s="41" t="s">
        <v>443</v>
      </c>
      <c r="D1711" s="41" t="s">
        <v>26</v>
      </c>
      <c r="E1711" s="41" t="s">
        <v>181</v>
      </c>
      <c r="F1711" s="41" t="s">
        <v>181</v>
      </c>
      <c r="G1711" s="41" t="s">
        <v>765</v>
      </c>
      <c r="H1711" s="41">
        <v>10</v>
      </c>
      <c r="I1711" s="41">
        <v>6864.6455626227698</v>
      </c>
      <c r="J1711" s="41">
        <v>7533</v>
      </c>
      <c r="K1711" s="41">
        <v>1392</v>
      </c>
      <c r="L1711" s="41">
        <v>149.9067</v>
      </c>
      <c r="M1711" s="41">
        <v>27.700800000000001</v>
      </c>
      <c r="N1711" s="41"/>
      <c r="O1711" s="41"/>
      <c r="P1711" s="41"/>
      <c r="Q1711" s="41"/>
      <c r="R1711" s="41">
        <v>1276</v>
      </c>
      <c r="S1711" s="41">
        <v>22.840399999999999</v>
      </c>
      <c r="T1711" s="41"/>
      <c r="U1711" s="41"/>
      <c r="V1711" s="41">
        <v>10201</v>
      </c>
      <c r="W1711" s="41">
        <v>200.4479</v>
      </c>
      <c r="X1711" s="41"/>
      <c r="Y1711" s="41"/>
      <c r="Z1711" s="6">
        <f>0</f>
        <v>0</v>
      </c>
      <c r="AA1711" s="6">
        <f t="shared" si="195"/>
        <v>200.4479</v>
      </c>
      <c r="AB1711" t="e">
        <f>IF(ISBLANK(Table1[[#This Row],[FY2425_Cost]])=TRUE,#N/A,Table1[[#This Row],[FY2425_Cost]])</f>
        <v>#N/A</v>
      </c>
      <c r="AC1711" s="6" t="e">
        <f t="shared" si="196"/>
        <v>#N/A</v>
      </c>
      <c r="AD1711" s="6" t="e">
        <f>SUMIFS($AB$3:AB1711,$B$3:B1711,B1711)</f>
        <v>#N/A</v>
      </c>
      <c r="AE1711" s="6">
        <f t="shared" si="197"/>
        <v>3089.0905031802463</v>
      </c>
      <c r="AF1711" s="6">
        <f t="shared" si="198"/>
        <v>3089.0905031802463</v>
      </c>
      <c r="AG1711" s="6">
        <f>VLOOKUP(Table1[[#This Row],[PracticeCode]],$AP$3:$AS$345,4,FALSE)</f>
        <v>3089.0905031802463</v>
      </c>
      <c r="AH1711" s="27">
        <f t="shared" si="199"/>
        <v>224473.90989776459</v>
      </c>
      <c r="AI1711" s="6" t="e">
        <f t="shared" si="194"/>
        <v>#N/A</v>
      </c>
    </row>
    <row r="1712" spans="1:35" x14ac:dyDescent="0.35">
      <c r="A1712" t="str">
        <f t="shared" si="193"/>
        <v>KENTON BRIDGE MEDICAL CENTRE DR GOLDENHealthsenseHarrowE84601Jul4</v>
      </c>
      <c r="B1712" s="41" t="s">
        <v>506</v>
      </c>
      <c r="C1712" s="41" t="s">
        <v>443</v>
      </c>
      <c r="D1712" s="41" t="s">
        <v>26</v>
      </c>
      <c r="E1712" s="41" t="s">
        <v>181</v>
      </c>
      <c r="F1712" s="41" t="s">
        <v>181</v>
      </c>
      <c r="G1712" s="41" t="s">
        <v>759</v>
      </c>
      <c r="H1712" s="41">
        <v>4</v>
      </c>
      <c r="I1712" s="41">
        <v>6864.6455626227698</v>
      </c>
      <c r="J1712" s="41">
        <v>6399</v>
      </c>
      <c r="K1712" s="41">
        <v>1152</v>
      </c>
      <c r="L1712" s="41">
        <v>118.38149999999999</v>
      </c>
      <c r="M1712" s="41">
        <v>21.311999999999998</v>
      </c>
      <c r="N1712" s="41">
        <v>4812</v>
      </c>
      <c r="O1712" s="41">
        <v>179</v>
      </c>
      <c r="P1712" s="41">
        <v>95.758800000000008</v>
      </c>
      <c r="Q1712" s="41">
        <v>3.5621</v>
      </c>
      <c r="R1712" s="41">
        <v>11148</v>
      </c>
      <c r="S1712" s="41">
        <v>199.54920000000001</v>
      </c>
      <c r="T1712" s="41">
        <v>2545</v>
      </c>
      <c r="U1712" s="41">
        <v>55.99</v>
      </c>
      <c r="V1712" s="41">
        <v>18699</v>
      </c>
      <c r="W1712" s="41">
        <v>339.24270000000001</v>
      </c>
      <c r="X1712" s="41">
        <v>7536</v>
      </c>
      <c r="Y1712" s="41">
        <v>155.3109</v>
      </c>
      <c r="Z1712" s="6">
        <f>0</f>
        <v>0</v>
      </c>
      <c r="AA1712" s="6">
        <f t="shared" si="195"/>
        <v>339.24270000000001</v>
      </c>
      <c r="AB1712">
        <f>IF(ISBLANK(Table1[[#This Row],[FY2425_Cost]])=TRUE,#N/A,Table1[[#This Row],[FY2425_Cost]])</f>
        <v>155.3109</v>
      </c>
      <c r="AC1712" s="6">
        <f t="shared" si="196"/>
        <v>-183.93180000000001</v>
      </c>
      <c r="AD1712" s="6" t="e">
        <f>SUMIFS($AB$3:AB1712,$B$3:B1712,B1712)</f>
        <v>#N/A</v>
      </c>
      <c r="AE1712" s="6">
        <f t="shared" si="197"/>
        <v>3089.0905031802463</v>
      </c>
      <c r="AF1712" s="6">
        <f t="shared" si="198"/>
        <v>3089.0905031802463</v>
      </c>
      <c r="AG1712" s="6">
        <f>VLOOKUP(Table1[[#This Row],[PracticeCode]],$AP$3:$AS$345,4,FALSE)</f>
        <v>3089.0905031802463</v>
      </c>
      <c r="AH1712" s="27">
        <f t="shared" si="199"/>
        <v>224473.90989776459</v>
      </c>
      <c r="AI1712" s="6" t="e">
        <f t="shared" si="194"/>
        <v>#N/A</v>
      </c>
    </row>
    <row r="1713" spans="1:35" x14ac:dyDescent="0.35">
      <c r="A1713" t="str">
        <f t="shared" si="193"/>
        <v>KENTON BRIDGE MEDICAL CENTRE DR GOLDENHealthsenseHarrowE84601Jun3</v>
      </c>
      <c r="B1713" s="41" t="s">
        <v>506</v>
      </c>
      <c r="C1713" s="41" t="s">
        <v>443</v>
      </c>
      <c r="D1713" s="41" t="s">
        <v>26</v>
      </c>
      <c r="E1713" s="41" t="s">
        <v>181</v>
      </c>
      <c r="F1713" s="41" t="s">
        <v>181</v>
      </c>
      <c r="G1713" s="41" t="s">
        <v>758</v>
      </c>
      <c r="H1713" s="41">
        <v>3</v>
      </c>
      <c r="I1713" s="41">
        <v>6864.6455626227698</v>
      </c>
      <c r="J1713" s="41">
        <v>8320</v>
      </c>
      <c r="K1713" s="41">
        <v>298</v>
      </c>
      <c r="L1713" s="41">
        <v>153.91999999999999</v>
      </c>
      <c r="M1713" s="41">
        <v>5.5129999999999999</v>
      </c>
      <c r="N1713" s="41">
        <v>5113</v>
      </c>
      <c r="O1713" s="41">
        <v>1748</v>
      </c>
      <c r="P1713" s="41">
        <v>101.7487</v>
      </c>
      <c r="Q1713" s="41">
        <v>34.785200000000003</v>
      </c>
      <c r="R1713" s="41">
        <v>0</v>
      </c>
      <c r="S1713" s="41">
        <v>0</v>
      </c>
      <c r="T1713" s="41">
        <v>2328</v>
      </c>
      <c r="U1713" s="41">
        <v>51.216000000000001</v>
      </c>
      <c r="V1713" s="41">
        <v>8618</v>
      </c>
      <c r="W1713" s="41">
        <v>159.43299999999999</v>
      </c>
      <c r="X1713" s="41">
        <v>9189</v>
      </c>
      <c r="Y1713" s="41">
        <v>187.74990000000003</v>
      </c>
      <c r="Z1713" s="6">
        <f>0</f>
        <v>0</v>
      </c>
      <c r="AA1713" s="6">
        <f t="shared" si="195"/>
        <v>159.43299999999999</v>
      </c>
      <c r="AB1713">
        <f>IF(ISBLANK(Table1[[#This Row],[FY2425_Cost]])=TRUE,#N/A,Table1[[#This Row],[FY2425_Cost]])</f>
        <v>187.74990000000003</v>
      </c>
      <c r="AC1713" s="6">
        <f t="shared" si="196"/>
        <v>28.316900000000032</v>
      </c>
      <c r="AD1713" s="6" t="e">
        <f>SUMIFS($AB$3:AB1713,$B$3:B1713,B1713)</f>
        <v>#N/A</v>
      </c>
      <c r="AE1713" s="6">
        <f t="shared" si="197"/>
        <v>3089.0905031802463</v>
      </c>
      <c r="AF1713" s="6">
        <f t="shared" si="198"/>
        <v>3089.0905031802463</v>
      </c>
      <c r="AG1713" s="6">
        <f>VLOOKUP(Table1[[#This Row],[PracticeCode]],$AP$3:$AS$345,4,FALSE)</f>
        <v>3089.0905031802463</v>
      </c>
      <c r="AH1713" s="27">
        <f t="shared" si="199"/>
        <v>224473.90989776459</v>
      </c>
      <c r="AI1713" s="6" t="e">
        <f t="shared" si="194"/>
        <v>#N/A</v>
      </c>
    </row>
    <row r="1714" spans="1:35" x14ac:dyDescent="0.35">
      <c r="A1714" t="str">
        <f t="shared" si="193"/>
        <v>KENTON BRIDGE MEDICAL CENTRE DR GOLDENHealthsenseHarrowE84601Mar12</v>
      </c>
      <c r="B1714" s="41" t="s">
        <v>506</v>
      </c>
      <c r="C1714" s="41" t="s">
        <v>443</v>
      </c>
      <c r="D1714" s="41" t="s">
        <v>26</v>
      </c>
      <c r="E1714" s="41" t="s">
        <v>181</v>
      </c>
      <c r="F1714" s="41" t="s">
        <v>181</v>
      </c>
      <c r="G1714" s="41" t="s">
        <v>767</v>
      </c>
      <c r="H1714" s="41">
        <v>12</v>
      </c>
      <c r="I1714" s="41">
        <v>6864.6455626227698</v>
      </c>
      <c r="J1714" s="41">
        <v>6118</v>
      </c>
      <c r="K1714" s="41">
        <v>693</v>
      </c>
      <c r="L1714" s="41">
        <v>121.74820000000001</v>
      </c>
      <c r="M1714" s="41">
        <v>13.790700000000001</v>
      </c>
      <c r="N1714" s="41"/>
      <c r="O1714" s="41"/>
      <c r="P1714" s="41"/>
      <c r="Q1714" s="41"/>
      <c r="R1714" s="41">
        <v>2633</v>
      </c>
      <c r="S1714" s="41">
        <v>47.130699999999997</v>
      </c>
      <c r="T1714" s="41"/>
      <c r="U1714" s="41"/>
      <c r="V1714" s="41">
        <v>9444</v>
      </c>
      <c r="W1714" s="41">
        <v>182.6696</v>
      </c>
      <c r="X1714" s="41"/>
      <c r="Y1714" s="41"/>
      <c r="Z1714" s="6">
        <f>0</f>
        <v>0</v>
      </c>
      <c r="AA1714" s="6">
        <f t="shared" si="195"/>
        <v>182.6696</v>
      </c>
      <c r="AB1714" t="e">
        <f>IF(ISBLANK(Table1[[#This Row],[FY2425_Cost]])=TRUE,#N/A,Table1[[#This Row],[FY2425_Cost]])</f>
        <v>#N/A</v>
      </c>
      <c r="AC1714" s="6" t="e">
        <f t="shared" si="196"/>
        <v>#N/A</v>
      </c>
      <c r="AD1714" s="6" t="e">
        <f>SUMIFS($AB$3:AB1714,$B$3:B1714,B1714)</f>
        <v>#N/A</v>
      </c>
      <c r="AE1714" s="6">
        <f t="shared" si="197"/>
        <v>3089.0905031802463</v>
      </c>
      <c r="AF1714" s="6">
        <f t="shared" si="198"/>
        <v>3089.0905031802463</v>
      </c>
      <c r="AG1714" s="6">
        <f>VLOOKUP(Table1[[#This Row],[PracticeCode]],$AP$3:$AS$345,4,FALSE)</f>
        <v>3089.0905031802463</v>
      </c>
      <c r="AH1714" s="27">
        <f t="shared" si="199"/>
        <v>224473.90989776459</v>
      </c>
      <c r="AI1714" s="6" t="e">
        <f t="shared" si="194"/>
        <v>#N/A</v>
      </c>
    </row>
    <row r="1715" spans="1:35" x14ac:dyDescent="0.35">
      <c r="A1715" t="str">
        <f t="shared" si="193"/>
        <v>KENTON BRIDGE MEDICAL CENTRE DR GOLDENHealthsenseHarrowE84601May2</v>
      </c>
      <c r="B1715" s="41" t="s">
        <v>506</v>
      </c>
      <c r="C1715" s="41" t="s">
        <v>443</v>
      </c>
      <c r="D1715" s="41" t="s">
        <v>26</v>
      </c>
      <c r="E1715" s="41" t="s">
        <v>181</v>
      </c>
      <c r="F1715" s="41" t="s">
        <v>181</v>
      </c>
      <c r="G1715" s="41" t="s">
        <v>757</v>
      </c>
      <c r="H1715" s="41">
        <v>2</v>
      </c>
      <c r="I1715" s="41">
        <v>6864.6455626227698</v>
      </c>
      <c r="J1715" s="41">
        <v>9633</v>
      </c>
      <c r="K1715" s="41">
        <v>690</v>
      </c>
      <c r="L1715" s="41">
        <v>178.2105</v>
      </c>
      <c r="M1715" s="41">
        <v>12.764999999999999</v>
      </c>
      <c r="N1715" s="41">
        <v>5478</v>
      </c>
      <c r="O1715" s="41">
        <v>1388</v>
      </c>
      <c r="P1715" s="41">
        <v>109.01220000000001</v>
      </c>
      <c r="Q1715" s="41">
        <v>27.621200000000002</v>
      </c>
      <c r="R1715" s="41">
        <v>0</v>
      </c>
      <c r="S1715" s="41">
        <v>0</v>
      </c>
      <c r="T1715" s="41">
        <v>13732</v>
      </c>
      <c r="U1715" s="41">
        <v>302.10399999999998</v>
      </c>
      <c r="V1715" s="41">
        <v>10323</v>
      </c>
      <c r="W1715" s="41">
        <v>190.97549999999998</v>
      </c>
      <c r="X1715" s="41">
        <v>20598</v>
      </c>
      <c r="Y1715" s="41">
        <v>438.73739999999998</v>
      </c>
      <c r="Z1715" s="6">
        <f>0</f>
        <v>0</v>
      </c>
      <c r="AA1715" s="6">
        <f t="shared" si="195"/>
        <v>190.97549999999998</v>
      </c>
      <c r="AB1715">
        <f>IF(ISBLANK(Table1[[#This Row],[FY2425_Cost]])=TRUE,#N/A,Table1[[#This Row],[FY2425_Cost]])</f>
        <v>438.73739999999998</v>
      </c>
      <c r="AC1715" s="6">
        <f t="shared" si="196"/>
        <v>247.7619</v>
      </c>
      <c r="AD1715" s="6" t="e">
        <f>SUMIFS($AB$3:AB1715,$B$3:B1715,B1715)</f>
        <v>#N/A</v>
      </c>
      <c r="AE1715" s="6">
        <f t="shared" si="197"/>
        <v>3089.0905031802463</v>
      </c>
      <c r="AF1715" s="6">
        <f t="shared" si="198"/>
        <v>3089.0905031802463</v>
      </c>
      <c r="AG1715" s="6">
        <f>VLOOKUP(Table1[[#This Row],[PracticeCode]],$AP$3:$AS$345,4,FALSE)</f>
        <v>3089.0905031802463</v>
      </c>
      <c r="AH1715" s="27">
        <f t="shared" si="199"/>
        <v>224473.90989776459</v>
      </c>
      <c r="AI1715" s="6" t="e">
        <f t="shared" si="194"/>
        <v>#N/A</v>
      </c>
    </row>
    <row r="1716" spans="1:35" x14ac:dyDescent="0.35">
      <c r="A1716" t="str">
        <f t="shared" si="193"/>
        <v>KENTON BRIDGE MEDICAL CENTRE DR GOLDENHealthsenseHarrowE84601Nov8</v>
      </c>
      <c r="B1716" s="41" t="s">
        <v>506</v>
      </c>
      <c r="C1716" s="41" t="s">
        <v>443</v>
      </c>
      <c r="D1716" s="41" t="s">
        <v>26</v>
      </c>
      <c r="E1716" s="41" t="s">
        <v>181</v>
      </c>
      <c r="F1716" s="41" t="s">
        <v>181</v>
      </c>
      <c r="G1716" s="41" t="s">
        <v>763</v>
      </c>
      <c r="H1716" s="41">
        <v>8</v>
      </c>
      <c r="I1716" s="41">
        <v>6864.6455626227698</v>
      </c>
      <c r="J1716" s="41">
        <v>7606</v>
      </c>
      <c r="K1716" s="41">
        <v>1379</v>
      </c>
      <c r="L1716" s="41">
        <v>151.35939999999999</v>
      </c>
      <c r="M1716" s="41">
        <v>27.4421</v>
      </c>
      <c r="N1716" s="41"/>
      <c r="O1716" s="41"/>
      <c r="P1716" s="41"/>
      <c r="Q1716" s="41"/>
      <c r="R1716" s="41">
        <v>26537</v>
      </c>
      <c r="S1716" s="41">
        <v>475.01229999999998</v>
      </c>
      <c r="T1716" s="41"/>
      <c r="U1716" s="41"/>
      <c r="V1716" s="41">
        <v>35522</v>
      </c>
      <c r="W1716" s="41">
        <v>653.81380000000001</v>
      </c>
      <c r="X1716" s="41"/>
      <c r="Y1716" s="41"/>
      <c r="Z1716" s="6">
        <f>0</f>
        <v>0</v>
      </c>
      <c r="AA1716" s="6">
        <f t="shared" si="195"/>
        <v>653.81380000000001</v>
      </c>
      <c r="AB1716" t="e">
        <f>IF(ISBLANK(Table1[[#This Row],[FY2425_Cost]])=TRUE,#N/A,Table1[[#This Row],[FY2425_Cost]])</f>
        <v>#N/A</v>
      </c>
      <c r="AC1716" s="6" t="e">
        <f t="shared" si="196"/>
        <v>#N/A</v>
      </c>
      <c r="AD1716" s="6" t="e">
        <f>SUMIFS($AB$3:AB1716,$B$3:B1716,B1716)</f>
        <v>#N/A</v>
      </c>
      <c r="AE1716" s="6">
        <f t="shared" si="197"/>
        <v>3089.0905031802463</v>
      </c>
      <c r="AF1716" s="6">
        <f t="shared" si="198"/>
        <v>3089.0905031802463</v>
      </c>
      <c r="AG1716" s="6">
        <f>VLOOKUP(Table1[[#This Row],[PracticeCode]],$AP$3:$AS$345,4,FALSE)</f>
        <v>3089.0905031802463</v>
      </c>
      <c r="AH1716" s="27">
        <f t="shared" si="199"/>
        <v>224473.90989776459</v>
      </c>
      <c r="AI1716" s="6" t="e">
        <f t="shared" si="194"/>
        <v>#N/A</v>
      </c>
    </row>
    <row r="1717" spans="1:35" x14ac:dyDescent="0.35">
      <c r="A1717" t="str">
        <f t="shared" si="193"/>
        <v>KENTON BRIDGE MEDICAL CENTRE DR GOLDENHealthsenseHarrowE84601Oct7</v>
      </c>
      <c r="B1717" s="41" t="s">
        <v>506</v>
      </c>
      <c r="C1717" s="41" t="s">
        <v>443</v>
      </c>
      <c r="D1717" s="41" t="s">
        <v>26</v>
      </c>
      <c r="E1717" s="41" t="s">
        <v>181</v>
      </c>
      <c r="F1717" s="41" t="s">
        <v>181</v>
      </c>
      <c r="G1717" s="41" t="s">
        <v>762</v>
      </c>
      <c r="H1717" s="41">
        <v>7</v>
      </c>
      <c r="I1717" s="41">
        <v>6864.6455626227698</v>
      </c>
      <c r="J1717" s="41">
        <v>6670</v>
      </c>
      <c r="K1717" s="41">
        <v>3883</v>
      </c>
      <c r="L1717" s="41">
        <v>132.733</v>
      </c>
      <c r="M1717" s="41">
        <v>77.27170000000001</v>
      </c>
      <c r="N1717" s="41">
        <v>0</v>
      </c>
      <c r="O1717" s="41">
        <v>3200</v>
      </c>
      <c r="P1717" s="41">
        <v>0</v>
      </c>
      <c r="Q1717" s="41">
        <v>72</v>
      </c>
      <c r="R1717" s="41">
        <v>26642</v>
      </c>
      <c r="S1717" s="41">
        <v>476.89179999999999</v>
      </c>
      <c r="T1717" s="41">
        <v>14638</v>
      </c>
      <c r="U1717" s="41">
        <v>322.036</v>
      </c>
      <c r="V1717" s="41">
        <v>37195</v>
      </c>
      <c r="W1717" s="41">
        <v>686.89650000000006</v>
      </c>
      <c r="X1717" s="41">
        <v>17838</v>
      </c>
      <c r="Y1717" s="41">
        <v>394.036</v>
      </c>
      <c r="Z1717" s="6">
        <f>0</f>
        <v>0</v>
      </c>
      <c r="AA1717" s="6">
        <f t="shared" si="195"/>
        <v>686.89650000000006</v>
      </c>
      <c r="AB1717">
        <f>IF(ISBLANK(Table1[[#This Row],[FY2425_Cost]])=TRUE,#N/A,Table1[[#This Row],[FY2425_Cost]])</f>
        <v>394.036</v>
      </c>
      <c r="AC1717" s="6">
        <f t="shared" si="196"/>
        <v>-292.86050000000006</v>
      </c>
      <c r="AD1717" s="6" t="e">
        <f>SUMIFS($AB$3:AB1717,$B$3:B1717,B1717)</f>
        <v>#N/A</v>
      </c>
      <c r="AE1717" s="6">
        <f t="shared" si="197"/>
        <v>3089.0905031802463</v>
      </c>
      <c r="AF1717" s="6">
        <f t="shared" si="198"/>
        <v>3089.0905031802463</v>
      </c>
      <c r="AG1717" s="6">
        <f>VLOOKUP(Table1[[#This Row],[PracticeCode]],$AP$3:$AS$345,4,FALSE)</f>
        <v>3089.0905031802463</v>
      </c>
      <c r="AH1717" s="27">
        <f t="shared" si="199"/>
        <v>224473.90989776459</v>
      </c>
      <c r="AI1717" s="6" t="e">
        <f t="shared" si="194"/>
        <v>#N/A</v>
      </c>
    </row>
    <row r="1718" spans="1:35" x14ac:dyDescent="0.35">
      <c r="A1718" t="str">
        <f t="shared" si="193"/>
        <v>KENTON BRIDGE MEDICAL CENTRE DR GOLDENHealthsenseHarrowE84601Sep6</v>
      </c>
      <c r="B1718" s="41" t="s">
        <v>506</v>
      </c>
      <c r="C1718" s="41" t="s">
        <v>443</v>
      </c>
      <c r="D1718" s="41" t="s">
        <v>26</v>
      </c>
      <c r="E1718" s="41" t="s">
        <v>181</v>
      </c>
      <c r="F1718" s="41" t="s">
        <v>181</v>
      </c>
      <c r="G1718" s="41" t="s">
        <v>761</v>
      </c>
      <c r="H1718" s="41">
        <v>6</v>
      </c>
      <c r="I1718" s="41">
        <v>6864.6455626227698</v>
      </c>
      <c r="J1718" s="41">
        <v>6636</v>
      </c>
      <c r="K1718" s="41">
        <v>5856</v>
      </c>
      <c r="L1718" s="41">
        <v>132.0564</v>
      </c>
      <c r="M1718" s="41">
        <v>116.53440000000001</v>
      </c>
      <c r="N1718" s="41">
        <v>4224</v>
      </c>
      <c r="O1718" s="41">
        <v>4761</v>
      </c>
      <c r="P1718" s="41">
        <v>95.039999999999992</v>
      </c>
      <c r="Q1718" s="41">
        <v>107.1225</v>
      </c>
      <c r="R1718" s="41">
        <v>52305</v>
      </c>
      <c r="S1718" s="41">
        <v>936.2595</v>
      </c>
      <c r="T1718" s="41">
        <v>2666</v>
      </c>
      <c r="U1718" s="41">
        <v>58.652000000000001</v>
      </c>
      <c r="V1718" s="41">
        <v>64797</v>
      </c>
      <c r="W1718" s="41">
        <v>1184.8503000000001</v>
      </c>
      <c r="X1718" s="41">
        <v>11651</v>
      </c>
      <c r="Y1718" s="41">
        <v>260.81450000000001</v>
      </c>
      <c r="Z1718" s="6">
        <f>0</f>
        <v>0</v>
      </c>
      <c r="AA1718" s="6">
        <f t="shared" si="195"/>
        <v>1184.8503000000001</v>
      </c>
      <c r="AB1718">
        <f>IF(ISBLANK(Table1[[#This Row],[FY2425_Cost]])=TRUE,#N/A,Table1[[#This Row],[FY2425_Cost]])</f>
        <v>260.81450000000001</v>
      </c>
      <c r="AC1718" s="6">
        <f t="shared" si="196"/>
        <v>-924.03580000000011</v>
      </c>
      <c r="AD1718" s="6" t="e">
        <f>SUMIFS($AB$3:AB1718,$B$3:B1718,B1718)</f>
        <v>#N/A</v>
      </c>
      <c r="AE1718" s="6">
        <f t="shared" si="197"/>
        <v>3089.0905031802463</v>
      </c>
      <c r="AF1718" s="6">
        <f t="shared" si="198"/>
        <v>3089.0905031802463</v>
      </c>
      <c r="AG1718" s="6">
        <f>VLOOKUP(Table1[[#This Row],[PracticeCode]],$AP$3:$AS$345,4,FALSE)</f>
        <v>3089.0905031802463</v>
      </c>
      <c r="AH1718" s="27">
        <f t="shared" si="199"/>
        <v>224473.90989776459</v>
      </c>
      <c r="AI1718" s="6" t="e">
        <f t="shared" si="194"/>
        <v>#N/A</v>
      </c>
    </row>
    <row r="1719" spans="1:35" x14ac:dyDescent="0.35">
      <c r="A1719" t="str">
        <f t="shared" si="193"/>
        <v>KENTON CLINICHarrow Collaborative NetworkHarrowE84647Apr1</v>
      </c>
      <c r="B1719" s="41" t="s">
        <v>536</v>
      </c>
      <c r="C1719" s="41" t="s">
        <v>445</v>
      </c>
      <c r="D1719" s="41" t="s">
        <v>26</v>
      </c>
      <c r="E1719" s="41" t="s">
        <v>182</v>
      </c>
      <c r="F1719" s="41" t="s">
        <v>182</v>
      </c>
      <c r="G1719" s="41" t="s">
        <v>756</v>
      </c>
      <c r="H1719" s="41">
        <v>1</v>
      </c>
      <c r="I1719" s="41">
        <v>3784.7925849560202</v>
      </c>
      <c r="J1719" s="41">
        <v>4775</v>
      </c>
      <c r="K1719" s="41">
        <v>910</v>
      </c>
      <c r="L1719" s="41">
        <v>88.337499999999991</v>
      </c>
      <c r="M1719" s="41">
        <v>16.835000000000001</v>
      </c>
      <c r="N1719" s="41">
        <v>5284</v>
      </c>
      <c r="O1719" s="41">
        <v>308</v>
      </c>
      <c r="P1719" s="41">
        <v>105.1516</v>
      </c>
      <c r="Q1719" s="41">
        <v>6.1292</v>
      </c>
      <c r="R1719" s="41">
        <v>2329</v>
      </c>
      <c r="S1719" s="41">
        <v>41.689100000000003</v>
      </c>
      <c r="T1719" s="41">
        <v>3228</v>
      </c>
      <c r="U1719" s="41">
        <v>71.016000000000005</v>
      </c>
      <c r="V1719" s="41">
        <v>8014</v>
      </c>
      <c r="W1719" s="41">
        <v>146.86159999999998</v>
      </c>
      <c r="X1719" s="41">
        <v>8820</v>
      </c>
      <c r="Y1719" s="41">
        <v>182.29680000000002</v>
      </c>
      <c r="Z1719" s="6">
        <f>0</f>
        <v>0</v>
      </c>
      <c r="AA1719" s="6">
        <f t="shared" si="195"/>
        <v>146.86159999999998</v>
      </c>
      <c r="AB1719">
        <f>IF(ISBLANK(Table1[[#This Row],[FY2425_Cost]])=TRUE,#N/A,Table1[[#This Row],[FY2425_Cost]])</f>
        <v>182.29680000000002</v>
      </c>
      <c r="AC1719" s="6">
        <f t="shared" si="196"/>
        <v>35.435200000000037</v>
      </c>
      <c r="AD1719" s="6">
        <f>SUMIFS($AB$3:AB1719,$B$3:B1719,B1719)</f>
        <v>182.29680000000002</v>
      </c>
      <c r="AE1719" s="6">
        <f t="shared" si="197"/>
        <v>1703.156663230209</v>
      </c>
      <c r="AF1719" s="6">
        <f t="shared" si="198"/>
        <v>1703.156663230209</v>
      </c>
      <c r="AG1719" s="6">
        <f>VLOOKUP(Table1[[#This Row],[PracticeCode]],$AP$3:$AS$345,4,FALSE)</f>
        <v>1703.156663230209</v>
      </c>
      <c r="AH1719" s="27">
        <f t="shared" si="199"/>
        <v>123762.71752806187</v>
      </c>
      <c r="AI1719" s="6">
        <f t="shared" si="194"/>
        <v>0</v>
      </c>
    </row>
    <row r="1720" spans="1:35" x14ac:dyDescent="0.35">
      <c r="A1720" t="str">
        <f t="shared" si="193"/>
        <v>KENTON CLINICHarrow Collaborative NetworkHarrowE84647Aug5</v>
      </c>
      <c r="B1720" s="41" t="s">
        <v>536</v>
      </c>
      <c r="C1720" s="41" t="s">
        <v>445</v>
      </c>
      <c r="D1720" s="41" t="s">
        <v>26</v>
      </c>
      <c r="E1720" s="41" t="s">
        <v>182</v>
      </c>
      <c r="F1720" s="41" t="s">
        <v>182</v>
      </c>
      <c r="G1720" s="41" t="s">
        <v>760</v>
      </c>
      <c r="H1720" s="41">
        <v>5</v>
      </c>
      <c r="I1720" s="41">
        <v>3784.7925849560202</v>
      </c>
      <c r="J1720" s="41">
        <v>5641</v>
      </c>
      <c r="K1720" s="41">
        <v>160</v>
      </c>
      <c r="L1720" s="41">
        <v>104.35849999999999</v>
      </c>
      <c r="M1720" s="41">
        <v>2.96</v>
      </c>
      <c r="N1720" s="41">
        <v>3276</v>
      </c>
      <c r="O1720" s="41">
        <v>0</v>
      </c>
      <c r="P1720" s="41">
        <v>65.192400000000006</v>
      </c>
      <c r="Q1720" s="41">
        <v>0</v>
      </c>
      <c r="R1720" s="41">
        <v>2855</v>
      </c>
      <c r="S1720" s="41">
        <v>51.104500000000002</v>
      </c>
      <c r="T1720" s="41">
        <v>2635</v>
      </c>
      <c r="U1720" s="41">
        <v>57.97</v>
      </c>
      <c r="V1720" s="41">
        <v>8656</v>
      </c>
      <c r="W1720" s="41">
        <v>158.423</v>
      </c>
      <c r="X1720" s="41">
        <v>5911</v>
      </c>
      <c r="Y1720" s="41">
        <v>123.16240000000001</v>
      </c>
      <c r="Z1720" s="6">
        <f>0</f>
        <v>0</v>
      </c>
      <c r="AA1720" s="6">
        <f t="shared" si="195"/>
        <v>158.423</v>
      </c>
      <c r="AB1720">
        <f>IF(ISBLANK(Table1[[#This Row],[FY2425_Cost]])=TRUE,#N/A,Table1[[#This Row],[FY2425_Cost]])</f>
        <v>123.16240000000001</v>
      </c>
      <c r="AC1720" s="6">
        <f t="shared" si="196"/>
        <v>-35.260599999999997</v>
      </c>
      <c r="AD1720" s="6">
        <f>SUMIFS($AB$3:AB1720,$B$3:B1720,B1720)</f>
        <v>305.45920000000001</v>
      </c>
      <c r="AE1720" s="6">
        <f t="shared" si="197"/>
        <v>1703.156663230209</v>
      </c>
      <c r="AF1720" s="6">
        <f t="shared" si="198"/>
        <v>1703.156663230209</v>
      </c>
      <c r="AG1720" s="6">
        <f>VLOOKUP(Table1[[#This Row],[PracticeCode]],$AP$3:$AS$345,4,FALSE)</f>
        <v>1703.156663230209</v>
      </c>
      <c r="AH1720" s="27">
        <f t="shared" si="199"/>
        <v>123762.71752806187</v>
      </c>
      <c r="AI1720" s="6">
        <f t="shared" si="194"/>
        <v>0</v>
      </c>
    </row>
    <row r="1721" spans="1:35" x14ac:dyDescent="0.35">
      <c r="A1721" t="str">
        <f t="shared" si="193"/>
        <v>KENTON CLINICHarrow Collaborative NetworkHarrowE84647Dec9</v>
      </c>
      <c r="B1721" s="41" t="s">
        <v>536</v>
      </c>
      <c r="C1721" s="41" t="s">
        <v>445</v>
      </c>
      <c r="D1721" s="41" t="s">
        <v>26</v>
      </c>
      <c r="E1721" s="41" t="s">
        <v>182</v>
      </c>
      <c r="F1721" s="41" t="s">
        <v>182</v>
      </c>
      <c r="G1721" s="41" t="s">
        <v>764</v>
      </c>
      <c r="H1721" s="41">
        <v>9</v>
      </c>
      <c r="I1721" s="41">
        <v>3784.7925849560202</v>
      </c>
      <c r="J1721" s="41">
        <v>2947</v>
      </c>
      <c r="K1721" s="41">
        <v>0</v>
      </c>
      <c r="L1721" s="41">
        <v>58.645300000000006</v>
      </c>
      <c r="M1721" s="41">
        <v>0</v>
      </c>
      <c r="N1721" s="41"/>
      <c r="O1721" s="41"/>
      <c r="P1721" s="41"/>
      <c r="Q1721" s="41"/>
      <c r="R1721" s="41">
        <v>2017</v>
      </c>
      <c r="S1721" s="41">
        <v>36.104300000000002</v>
      </c>
      <c r="T1721" s="41"/>
      <c r="U1721" s="41"/>
      <c r="V1721" s="41">
        <v>4964</v>
      </c>
      <c r="W1721" s="41">
        <v>94.749600000000015</v>
      </c>
      <c r="X1721" s="41"/>
      <c r="Y1721" s="41"/>
      <c r="Z1721" s="6">
        <f>0</f>
        <v>0</v>
      </c>
      <c r="AA1721" s="6">
        <f t="shared" si="195"/>
        <v>94.749600000000015</v>
      </c>
      <c r="AB1721" t="e">
        <f>IF(ISBLANK(Table1[[#This Row],[FY2425_Cost]])=TRUE,#N/A,Table1[[#This Row],[FY2425_Cost]])</f>
        <v>#N/A</v>
      </c>
      <c r="AC1721" s="6" t="e">
        <f t="shared" si="196"/>
        <v>#N/A</v>
      </c>
      <c r="AD1721" s="6" t="e">
        <f>SUMIFS($AB$3:AB1721,$B$3:B1721,B1721)</f>
        <v>#N/A</v>
      </c>
      <c r="AE1721" s="6">
        <f t="shared" si="197"/>
        <v>1703.156663230209</v>
      </c>
      <c r="AF1721" s="6">
        <f t="shared" si="198"/>
        <v>1703.156663230209</v>
      </c>
      <c r="AG1721" s="6">
        <f>VLOOKUP(Table1[[#This Row],[PracticeCode]],$AP$3:$AS$345,4,FALSE)</f>
        <v>1703.156663230209</v>
      </c>
      <c r="AH1721" s="27">
        <f t="shared" si="199"/>
        <v>123762.71752806187</v>
      </c>
      <c r="AI1721" s="6" t="e">
        <f t="shared" si="194"/>
        <v>#N/A</v>
      </c>
    </row>
    <row r="1722" spans="1:35" x14ac:dyDescent="0.35">
      <c r="A1722" t="str">
        <f t="shared" si="193"/>
        <v>KENTON CLINICHarrow Collaborative NetworkHarrowE84647Feb11</v>
      </c>
      <c r="B1722" s="41" t="s">
        <v>536</v>
      </c>
      <c r="C1722" s="41" t="s">
        <v>445</v>
      </c>
      <c r="D1722" s="41" t="s">
        <v>26</v>
      </c>
      <c r="E1722" s="41" t="s">
        <v>182</v>
      </c>
      <c r="F1722" s="41" t="s">
        <v>182</v>
      </c>
      <c r="G1722" s="41" t="s">
        <v>766</v>
      </c>
      <c r="H1722" s="41">
        <v>11</v>
      </c>
      <c r="I1722" s="41">
        <v>3784.7925849560202</v>
      </c>
      <c r="J1722" s="41">
        <v>2528</v>
      </c>
      <c r="K1722" s="41">
        <v>0</v>
      </c>
      <c r="L1722" s="41">
        <v>50.307200000000002</v>
      </c>
      <c r="M1722" s="41">
        <v>0</v>
      </c>
      <c r="N1722" s="41"/>
      <c r="O1722" s="41"/>
      <c r="P1722" s="41"/>
      <c r="Q1722" s="41"/>
      <c r="R1722" s="41">
        <v>2221</v>
      </c>
      <c r="S1722" s="41">
        <v>39.755899999999997</v>
      </c>
      <c r="T1722" s="41"/>
      <c r="U1722" s="41"/>
      <c r="V1722" s="41">
        <v>4749</v>
      </c>
      <c r="W1722" s="41">
        <v>90.063099999999991</v>
      </c>
      <c r="X1722" s="41"/>
      <c r="Y1722" s="41"/>
      <c r="Z1722" s="6">
        <f>0</f>
        <v>0</v>
      </c>
      <c r="AA1722" s="6">
        <f t="shared" si="195"/>
        <v>90.063099999999991</v>
      </c>
      <c r="AB1722" t="e">
        <f>IF(ISBLANK(Table1[[#This Row],[FY2425_Cost]])=TRUE,#N/A,Table1[[#This Row],[FY2425_Cost]])</f>
        <v>#N/A</v>
      </c>
      <c r="AC1722" s="6" t="e">
        <f t="shared" si="196"/>
        <v>#N/A</v>
      </c>
      <c r="AD1722" s="6" t="e">
        <f>SUMIFS($AB$3:AB1722,$B$3:B1722,B1722)</f>
        <v>#N/A</v>
      </c>
      <c r="AE1722" s="6">
        <f t="shared" si="197"/>
        <v>1703.156663230209</v>
      </c>
      <c r="AF1722" s="6">
        <f t="shared" si="198"/>
        <v>1703.156663230209</v>
      </c>
      <c r="AG1722" s="6">
        <f>VLOOKUP(Table1[[#This Row],[PracticeCode]],$AP$3:$AS$345,4,FALSE)</f>
        <v>1703.156663230209</v>
      </c>
      <c r="AH1722" s="27">
        <f t="shared" si="199"/>
        <v>123762.71752806187</v>
      </c>
      <c r="AI1722" s="6" t="e">
        <f t="shared" si="194"/>
        <v>#N/A</v>
      </c>
    </row>
    <row r="1723" spans="1:35" x14ac:dyDescent="0.35">
      <c r="A1723" t="str">
        <f t="shared" si="193"/>
        <v>KENTON CLINICHarrow Collaborative NetworkHarrowE84647Jan10</v>
      </c>
      <c r="B1723" s="41" t="s">
        <v>536</v>
      </c>
      <c r="C1723" s="41" t="s">
        <v>445</v>
      </c>
      <c r="D1723" s="41" t="s">
        <v>26</v>
      </c>
      <c r="E1723" s="41" t="s">
        <v>182</v>
      </c>
      <c r="F1723" s="41" t="s">
        <v>182</v>
      </c>
      <c r="G1723" s="41" t="s">
        <v>765</v>
      </c>
      <c r="H1723" s="41">
        <v>10</v>
      </c>
      <c r="I1723" s="41">
        <v>3784.7925849560202</v>
      </c>
      <c r="J1723" s="41">
        <v>3034</v>
      </c>
      <c r="K1723" s="41">
        <v>41</v>
      </c>
      <c r="L1723" s="41">
        <v>60.376600000000003</v>
      </c>
      <c r="M1723" s="41">
        <v>0.81590000000000007</v>
      </c>
      <c r="N1723" s="41"/>
      <c r="O1723" s="41"/>
      <c r="P1723" s="41"/>
      <c r="Q1723" s="41"/>
      <c r="R1723" s="41">
        <v>2359</v>
      </c>
      <c r="S1723" s="41">
        <v>42.226100000000002</v>
      </c>
      <c r="T1723" s="41"/>
      <c r="U1723" s="41"/>
      <c r="V1723" s="41">
        <v>5434</v>
      </c>
      <c r="W1723" s="41">
        <v>103.4186</v>
      </c>
      <c r="X1723" s="41"/>
      <c r="Y1723" s="41"/>
      <c r="Z1723" s="6">
        <f>0</f>
        <v>0</v>
      </c>
      <c r="AA1723" s="6">
        <f t="shared" si="195"/>
        <v>103.4186</v>
      </c>
      <c r="AB1723" t="e">
        <f>IF(ISBLANK(Table1[[#This Row],[FY2425_Cost]])=TRUE,#N/A,Table1[[#This Row],[FY2425_Cost]])</f>
        <v>#N/A</v>
      </c>
      <c r="AC1723" s="6" t="e">
        <f t="shared" si="196"/>
        <v>#N/A</v>
      </c>
      <c r="AD1723" s="6" t="e">
        <f>SUMIFS($AB$3:AB1723,$B$3:B1723,B1723)</f>
        <v>#N/A</v>
      </c>
      <c r="AE1723" s="6">
        <f t="shared" si="197"/>
        <v>1703.156663230209</v>
      </c>
      <c r="AF1723" s="6">
        <f t="shared" si="198"/>
        <v>1703.156663230209</v>
      </c>
      <c r="AG1723" s="6">
        <f>VLOOKUP(Table1[[#This Row],[PracticeCode]],$AP$3:$AS$345,4,FALSE)</f>
        <v>1703.156663230209</v>
      </c>
      <c r="AH1723" s="27">
        <f t="shared" si="199"/>
        <v>123762.71752806187</v>
      </c>
      <c r="AI1723" s="6" t="e">
        <f t="shared" si="194"/>
        <v>#N/A</v>
      </c>
    </row>
    <row r="1724" spans="1:35" x14ac:dyDescent="0.35">
      <c r="A1724" t="str">
        <f t="shared" si="193"/>
        <v>KENTON CLINICHarrow Collaborative NetworkHarrowE84647Jul4</v>
      </c>
      <c r="B1724" s="41" t="s">
        <v>536</v>
      </c>
      <c r="C1724" s="41" t="s">
        <v>445</v>
      </c>
      <c r="D1724" s="41" t="s">
        <v>26</v>
      </c>
      <c r="E1724" s="41" t="s">
        <v>182</v>
      </c>
      <c r="F1724" s="41" t="s">
        <v>182</v>
      </c>
      <c r="G1724" s="41" t="s">
        <v>759</v>
      </c>
      <c r="H1724" s="41">
        <v>4</v>
      </c>
      <c r="I1724" s="41">
        <v>3784.7925849560202</v>
      </c>
      <c r="J1724" s="41">
        <v>5112</v>
      </c>
      <c r="K1724" s="41">
        <v>259</v>
      </c>
      <c r="L1724" s="41">
        <v>94.571999999999989</v>
      </c>
      <c r="M1724" s="41">
        <v>4.7915000000000001</v>
      </c>
      <c r="N1724" s="41">
        <v>3279</v>
      </c>
      <c r="O1724" s="41">
        <v>2</v>
      </c>
      <c r="P1724" s="41">
        <v>65.252099999999999</v>
      </c>
      <c r="Q1724" s="41">
        <v>3.9800000000000002E-2</v>
      </c>
      <c r="R1724" s="41">
        <v>2822</v>
      </c>
      <c r="S1724" s="41">
        <v>50.513800000000003</v>
      </c>
      <c r="T1724" s="41">
        <v>1315</v>
      </c>
      <c r="U1724" s="41">
        <v>28.93</v>
      </c>
      <c r="V1724" s="41">
        <v>8193</v>
      </c>
      <c r="W1724" s="41">
        <v>149.87729999999999</v>
      </c>
      <c r="X1724" s="41">
        <v>4596</v>
      </c>
      <c r="Y1724" s="41">
        <v>94.221900000000005</v>
      </c>
      <c r="Z1724" s="6">
        <f>0</f>
        <v>0</v>
      </c>
      <c r="AA1724" s="6">
        <f t="shared" si="195"/>
        <v>149.87729999999999</v>
      </c>
      <c r="AB1724">
        <f>IF(ISBLANK(Table1[[#This Row],[FY2425_Cost]])=TRUE,#N/A,Table1[[#This Row],[FY2425_Cost]])</f>
        <v>94.221900000000005</v>
      </c>
      <c r="AC1724" s="6">
        <f t="shared" si="196"/>
        <v>-55.655399999999986</v>
      </c>
      <c r="AD1724" s="6" t="e">
        <f>SUMIFS($AB$3:AB1724,$B$3:B1724,B1724)</f>
        <v>#N/A</v>
      </c>
      <c r="AE1724" s="6">
        <f t="shared" si="197"/>
        <v>1703.156663230209</v>
      </c>
      <c r="AF1724" s="6">
        <f t="shared" si="198"/>
        <v>1703.156663230209</v>
      </c>
      <c r="AG1724" s="6">
        <f>VLOOKUP(Table1[[#This Row],[PracticeCode]],$AP$3:$AS$345,4,FALSE)</f>
        <v>1703.156663230209</v>
      </c>
      <c r="AH1724" s="27">
        <f t="shared" si="199"/>
        <v>123762.71752806187</v>
      </c>
      <c r="AI1724" s="6" t="e">
        <f t="shared" si="194"/>
        <v>#N/A</v>
      </c>
    </row>
    <row r="1725" spans="1:35" x14ac:dyDescent="0.35">
      <c r="A1725" t="str">
        <f t="shared" si="193"/>
        <v>KENTON CLINICHarrow Collaborative NetworkHarrowE84647Jun3</v>
      </c>
      <c r="B1725" s="41" t="s">
        <v>536</v>
      </c>
      <c r="C1725" s="41" t="s">
        <v>445</v>
      </c>
      <c r="D1725" s="41" t="s">
        <v>26</v>
      </c>
      <c r="E1725" s="41" t="s">
        <v>182</v>
      </c>
      <c r="F1725" s="41" t="s">
        <v>182</v>
      </c>
      <c r="G1725" s="41" t="s">
        <v>758</v>
      </c>
      <c r="H1725" s="41">
        <v>3</v>
      </c>
      <c r="I1725" s="41">
        <v>3784.7925849560202</v>
      </c>
      <c r="J1725" s="41">
        <v>6324</v>
      </c>
      <c r="K1725" s="41">
        <v>790</v>
      </c>
      <c r="L1725" s="41">
        <v>116.994</v>
      </c>
      <c r="M1725" s="41">
        <v>14.614999999999998</v>
      </c>
      <c r="N1725" s="41">
        <v>4951</v>
      </c>
      <c r="O1725" s="41">
        <v>421</v>
      </c>
      <c r="P1725" s="41">
        <v>98.524900000000002</v>
      </c>
      <c r="Q1725" s="41">
        <v>8.3779000000000003</v>
      </c>
      <c r="R1725" s="41">
        <v>2556</v>
      </c>
      <c r="S1725" s="41">
        <v>45.752400000000002</v>
      </c>
      <c r="T1725" s="41">
        <v>3507</v>
      </c>
      <c r="U1725" s="41">
        <v>77.153999999999996</v>
      </c>
      <c r="V1725" s="41">
        <v>9670</v>
      </c>
      <c r="W1725" s="41">
        <v>177.3614</v>
      </c>
      <c r="X1725" s="41">
        <v>8879</v>
      </c>
      <c r="Y1725" s="41">
        <v>184.05680000000001</v>
      </c>
      <c r="Z1725" s="6">
        <f>0</f>
        <v>0</v>
      </c>
      <c r="AA1725" s="6">
        <f t="shared" si="195"/>
        <v>177.3614</v>
      </c>
      <c r="AB1725">
        <f>IF(ISBLANK(Table1[[#This Row],[FY2425_Cost]])=TRUE,#N/A,Table1[[#This Row],[FY2425_Cost]])</f>
        <v>184.05680000000001</v>
      </c>
      <c r="AC1725" s="6">
        <f t="shared" si="196"/>
        <v>6.6954000000000065</v>
      </c>
      <c r="AD1725" s="6" t="e">
        <f>SUMIFS($AB$3:AB1725,$B$3:B1725,B1725)</f>
        <v>#N/A</v>
      </c>
      <c r="AE1725" s="6">
        <f t="shared" si="197"/>
        <v>1703.156663230209</v>
      </c>
      <c r="AF1725" s="6">
        <f t="shared" si="198"/>
        <v>1703.156663230209</v>
      </c>
      <c r="AG1725" s="6">
        <f>VLOOKUP(Table1[[#This Row],[PracticeCode]],$AP$3:$AS$345,4,FALSE)</f>
        <v>1703.156663230209</v>
      </c>
      <c r="AH1725" s="27">
        <f t="shared" si="199"/>
        <v>123762.71752806187</v>
      </c>
      <c r="AI1725" s="6" t="e">
        <f t="shared" si="194"/>
        <v>#N/A</v>
      </c>
    </row>
    <row r="1726" spans="1:35" x14ac:dyDescent="0.35">
      <c r="A1726" t="str">
        <f t="shared" si="193"/>
        <v>KENTON CLINICHarrow Collaborative NetworkHarrowE84647Mar12</v>
      </c>
      <c r="B1726" s="41" t="s">
        <v>536</v>
      </c>
      <c r="C1726" s="41" t="s">
        <v>445</v>
      </c>
      <c r="D1726" s="41" t="s">
        <v>26</v>
      </c>
      <c r="E1726" s="41" t="s">
        <v>182</v>
      </c>
      <c r="F1726" s="41" t="s">
        <v>182</v>
      </c>
      <c r="G1726" s="41" t="s">
        <v>767</v>
      </c>
      <c r="H1726" s="41">
        <v>12</v>
      </c>
      <c r="I1726" s="41">
        <v>3784.7925849560202</v>
      </c>
      <c r="J1726" s="41">
        <v>2725</v>
      </c>
      <c r="K1726" s="41">
        <v>3365</v>
      </c>
      <c r="L1726" s="41">
        <v>54.227500000000006</v>
      </c>
      <c r="M1726" s="41">
        <v>66.96350000000001</v>
      </c>
      <c r="N1726" s="41"/>
      <c r="O1726" s="41"/>
      <c r="P1726" s="41"/>
      <c r="Q1726" s="41"/>
      <c r="R1726" s="41">
        <v>3035</v>
      </c>
      <c r="S1726" s="41">
        <v>54.326500000000003</v>
      </c>
      <c r="T1726" s="41"/>
      <c r="U1726" s="41"/>
      <c r="V1726" s="41">
        <v>9125</v>
      </c>
      <c r="W1726" s="41">
        <v>175.51750000000001</v>
      </c>
      <c r="X1726" s="41"/>
      <c r="Y1726" s="41"/>
      <c r="Z1726" s="6">
        <f>0</f>
        <v>0</v>
      </c>
      <c r="AA1726" s="6">
        <f t="shared" si="195"/>
        <v>175.51750000000001</v>
      </c>
      <c r="AB1726" t="e">
        <f>IF(ISBLANK(Table1[[#This Row],[FY2425_Cost]])=TRUE,#N/A,Table1[[#This Row],[FY2425_Cost]])</f>
        <v>#N/A</v>
      </c>
      <c r="AC1726" s="6" t="e">
        <f t="shared" si="196"/>
        <v>#N/A</v>
      </c>
      <c r="AD1726" s="6" t="e">
        <f>SUMIFS($AB$3:AB1726,$B$3:B1726,B1726)</f>
        <v>#N/A</v>
      </c>
      <c r="AE1726" s="6">
        <f t="shared" si="197"/>
        <v>1703.156663230209</v>
      </c>
      <c r="AF1726" s="6">
        <f t="shared" si="198"/>
        <v>1703.156663230209</v>
      </c>
      <c r="AG1726" s="6">
        <f>VLOOKUP(Table1[[#This Row],[PracticeCode]],$AP$3:$AS$345,4,FALSE)</f>
        <v>1703.156663230209</v>
      </c>
      <c r="AH1726" s="27">
        <f t="shared" si="199"/>
        <v>123762.71752806187</v>
      </c>
      <c r="AI1726" s="6" t="e">
        <f t="shared" si="194"/>
        <v>#N/A</v>
      </c>
    </row>
    <row r="1727" spans="1:35" x14ac:dyDescent="0.35">
      <c r="A1727" t="str">
        <f t="shared" si="193"/>
        <v>KENTON CLINICHarrow Collaborative NetworkHarrowE84647May2</v>
      </c>
      <c r="B1727" s="41" t="s">
        <v>536</v>
      </c>
      <c r="C1727" s="41" t="s">
        <v>445</v>
      </c>
      <c r="D1727" s="41" t="s">
        <v>26</v>
      </c>
      <c r="E1727" s="41" t="s">
        <v>182</v>
      </c>
      <c r="F1727" s="41" t="s">
        <v>182</v>
      </c>
      <c r="G1727" s="41" t="s">
        <v>757</v>
      </c>
      <c r="H1727" s="41">
        <v>2</v>
      </c>
      <c r="I1727" s="41">
        <v>3784.7925849560202</v>
      </c>
      <c r="J1727" s="41">
        <v>8205</v>
      </c>
      <c r="K1727" s="41">
        <v>1177</v>
      </c>
      <c r="L1727" s="41">
        <v>151.79249999999999</v>
      </c>
      <c r="M1727" s="41">
        <v>21.7745</v>
      </c>
      <c r="N1727" s="41">
        <v>4176</v>
      </c>
      <c r="O1727" s="41">
        <v>2654</v>
      </c>
      <c r="P1727" s="41">
        <v>83.102400000000003</v>
      </c>
      <c r="Q1727" s="41">
        <v>52.814600000000006</v>
      </c>
      <c r="R1727" s="41">
        <v>2948</v>
      </c>
      <c r="S1727" s="41">
        <v>52.769199999999998</v>
      </c>
      <c r="T1727" s="41">
        <v>4109</v>
      </c>
      <c r="U1727" s="41">
        <v>90.397999999999996</v>
      </c>
      <c r="V1727" s="41">
        <v>12330</v>
      </c>
      <c r="W1727" s="41">
        <v>226.33619999999996</v>
      </c>
      <c r="X1727" s="41">
        <v>10939</v>
      </c>
      <c r="Y1727" s="41">
        <v>226.315</v>
      </c>
      <c r="Z1727" s="6">
        <f>0</f>
        <v>0</v>
      </c>
      <c r="AA1727" s="6">
        <f t="shared" si="195"/>
        <v>226.33619999999996</v>
      </c>
      <c r="AB1727">
        <f>IF(ISBLANK(Table1[[#This Row],[FY2425_Cost]])=TRUE,#N/A,Table1[[#This Row],[FY2425_Cost]])</f>
        <v>226.315</v>
      </c>
      <c r="AC1727" s="6">
        <f t="shared" si="196"/>
        <v>-2.1199999999964803E-2</v>
      </c>
      <c r="AD1727" s="6" t="e">
        <f>SUMIFS($AB$3:AB1727,$B$3:B1727,B1727)</f>
        <v>#N/A</v>
      </c>
      <c r="AE1727" s="6">
        <f t="shared" si="197"/>
        <v>1703.156663230209</v>
      </c>
      <c r="AF1727" s="6">
        <f t="shared" si="198"/>
        <v>1703.156663230209</v>
      </c>
      <c r="AG1727" s="6">
        <f>VLOOKUP(Table1[[#This Row],[PracticeCode]],$AP$3:$AS$345,4,FALSE)</f>
        <v>1703.156663230209</v>
      </c>
      <c r="AH1727" s="27">
        <f t="shared" si="199"/>
        <v>123762.71752806187</v>
      </c>
      <c r="AI1727" s="6" t="e">
        <f t="shared" si="194"/>
        <v>#N/A</v>
      </c>
    </row>
    <row r="1728" spans="1:35" x14ac:dyDescent="0.35">
      <c r="A1728" t="str">
        <f t="shared" si="193"/>
        <v>KENTON CLINICHarrow Collaborative NetworkHarrowE84647Nov8</v>
      </c>
      <c r="B1728" s="41" t="s">
        <v>536</v>
      </c>
      <c r="C1728" s="41" t="s">
        <v>445</v>
      </c>
      <c r="D1728" s="41" t="s">
        <v>26</v>
      </c>
      <c r="E1728" s="41" t="s">
        <v>182</v>
      </c>
      <c r="F1728" s="41" t="s">
        <v>182</v>
      </c>
      <c r="G1728" s="41" t="s">
        <v>763</v>
      </c>
      <c r="H1728" s="41">
        <v>8</v>
      </c>
      <c r="I1728" s="41">
        <v>3784.7925849560202</v>
      </c>
      <c r="J1728" s="41">
        <v>2132</v>
      </c>
      <c r="K1728" s="41">
        <v>180</v>
      </c>
      <c r="L1728" s="41">
        <v>42.4268</v>
      </c>
      <c r="M1728" s="41">
        <v>3.5820000000000003</v>
      </c>
      <c r="N1728" s="41"/>
      <c r="O1728" s="41"/>
      <c r="P1728" s="41"/>
      <c r="Q1728" s="41"/>
      <c r="R1728" s="41">
        <v>2329</v>
      </c>
      <c r="S1728" s="41">
        <v>41.689100000000003</v>
      </c>
      <c r="T1728" s="41"/>
      <c r="U1728" s="41"/>
      <c r="V1728" s="41">
        <v>4641</v>
      </c>
      <c r="W1728" s="41">
        <v>87.697900000000004</v>
      </c>
      <c r="X1728" s="41"/>
      <c r="Y1728" s="41"/>
      <c r="Z1728" s="6">
        <f>0</f>
        <v>0</v>
      </c>
      <c r="AA1728" s="6">
        <f t="shared" si="195"/>
        <v>87.697900000000004</v>
      </c>
      <c r="AB1728" t="e">
        <f>IF(ISBLANK(Table1[[#This Row],[FY2425_Cost]])=TRUE,#N/A,Table1[[#This Row],[FY2425_Cost]])</f>
        <v>#N/A</v>
      </c>
      <c r="AC1728" s="6" t="e">
        <f t="shared" si="196"/>
        <v>#N/A</v>
      </c>
      <c r="AD1728" s="6" t="e">
        <f>SUMIFS($AB$3:AB1728,$B$3:B1728,B1728)</f>
        <v>#N/A</v>
      </c>
      <c r="AE1728" s="6">
        <f t="shared" si="197"/>
        <v>1703.156663230209</v>
      </c>
      <c r="AF1728" s="6">
        <f t="shared" si="198"/>
        <v>1703.156663230209</v>
      </c>
      <c r="AG1728" s="6">
        <f>VLOOKUP(Table1[[#This Row],[PracticeCode]],$AP$3:$AS$345,4,FALSE)</f>
        <v>1703.156663230209</v>
      </c>
      <c r="AH1728" s="27">
        <f t="shared" si="199"/>
        <v>123762.71752806187</v>
      </c>
      <c r="AI1728" s="6" t="e">
        <f t="shared" si="194"/>
        <v>#N/A</v>
      </c>
    </row>
    <row r="1729" spans="1:35" x14ac:dyDescent="0.35">
      <c r="A1729" t="str">
        <f t="shared" si="193"/>
        <v>KENTON CLINICHarrow Collaborative NetworkHarrowE84647Oct7</v>
      </c>
      <c r="B1729" s="41" t="s">
        <v>536</v>
      </c>
      <c r="C1729" s="41" t="s">
        <v>445</v>
      </c>
      <c r="D1729" s="41" t="s">
        <v>26</v>
      </c>
      <c r="E1729" s="41" t="s">
        <v>182</v>
      </c>
      <c r="F1729" s="41" t="s">
        <v>182</v>
      </c>
      <c r="G1729" s="41" t="s">
        <v>762</v>
      </c>
      <c r="H1729" s="41">
        <v>7</v>
      </c>
      <c r="I1729" s="41">
        <v>3784.7925849560202</v>
      </c>
      <c r="J1729" s="41">
        <v>3038</v>
      </c>
      <c r="K1729" s="41">
        <v>729</v>
      </c>
      <c r="L1729" s="41">
        <v>60.456200000000003</v>
      </c>
      <c r="M1729" s="41">
        <v>14.507100000000001</v>
      </c>
      <c r="N1729" s="41">
        <v>0</v>
      </c>
      <c r="O1729" s="41">
        <v>0</v>
      </c>
      <c r="P1729" s="41">
        <v>0</v>
      </c>
      <c r="Q1729" s="41">
        <v>0</v>
      </c>
      <c r="R1729" s="41">
        <v>3576</v>
      </c>
      <c r="S1729" s="41">
        <v>64.010400000000004</v>
      </c>
      <c r="T1729" s="41">
        <v>3099</v>
      </c>
      <c r="U1729" s="41">
        <v>68.177999999999997</v>
      </c>
      <c r="V1729" s="41">
        <v>7343</v>
      </c>
      <c r="W1729" s="41">
        <v>138.97370000000001</v>
      </c>
      <c r="X1729" s="41">
        <v>3099</v>
      </c>
      <c r="Y1729" s="41">
        <v>68.177999999999997</v>
      </c>
      <c r="Z1729" s="6">
        <f>0</f>
        <v>0</v>
      </c>
      <c r="AA1729" s="6">
        <f t="shared" si="195"/>
        <v>138.97370000000001</v>
      </c>
      <c r="AB1729">
        <f>IF(ISBLANK(Table1[[#This Row],[FY2425_Cost]])=TRUE,#N/A,Table1[[#This Row],[FY2425_Cost]])</f>
        <v>68.177999999999997</v>
      </c>
      <c r="AC1729" s="6">
        <f t="shared" si="196"/>
        <v>-70.795700000000011</v>
      </c>
      <c r="AD1729" s="6" t="e">
        <f>SUMIFS($AB$3:AB1729,$B$3:B1729,B1729)</f>
        <v>#N/A</v>
      </c>
      <c r="AE1729" s="6">
        <f t="shared" si="197"/>
        <v>1703.156663230209</v>
      </c>
      <c r="AF1729" s="6">
        <f t="shared" si="198"/>
        <v>1703.156663230209</v>
      </c>
      <c r="AG1729" s="6">
        <f>VLOOKUP(Table1[[#This Row],[PracticeCode]],$AP$3:$AS$345,4,FALSE)</f>
        <v>1703.156663230209</v>
      </c>
      <c r="AH1729" s="27">
        <f t="shared" si="199"/>
        <v>123762.71752806187</v>
      </c>
      <c r="AI1729" s="6" t="e">
        <f t="shared" si="194"/>
        <v>#N/A</v>
      </c>
    </row>
    <row r="1730" spans="1:35" x14ac:dyDescent="0.35">
      <c r="A1730" t="str">
        <f t="shared" si="193"/>
        <v>KENTON CLINICHarrow Collaborative NetworkHarrowE84647Sep6</v>
      </c>
      <c r="B1730" s="41" t="s">
        <v>536</v>
      </c>
      <c r="C1730" s="41" t="s">
        <v>445</v>
      </c>
      <c r="D1730" s="41" t="s">
        <v>26</v>
      </c>
      <c r="E1730" s="41" t="s">
        <v>182</v>
      </c>
      <c r="F1730" s="41" t="s">
        <v>182</v>
      </c>
      <c r="G1730" s="41" t="s">
        <v>761</v>
      </c>
      <c r="H1730" s="41">
        <v>6</v>
      </c>
      <c r="I1730" s="41">
        <v>3784.7925849560202</v>
      </c>
      <c r="J1730" s="41">
        <v>3956</v>
      </c>
      <c r="K1730" s="41">
        <v>2544</v>
      </c>
      <c r="L1730" s="41">
        <v>78.724400000000003</v>
      </c>
      <c r="M1730" s="41">
        <v>50.625600000000006</v>
      </c>
      <c r="N1730" s="41">
        <v>3371</v>
      </c>
      <c r="O1730" s="41">
        <v>1721</v>
      </c>
      <c r="P1730" s="41">
        <v>75.847499999999997</v>
      </c>
      <c r="Q1730" s="41">
        <v>38.722499999999997</v>
      </c>
      <c r="R1730" s="41">
        <v>4375</v>
      </c>
      <c r="S1730" s="41">
        <v>78.3125</v>
      </c>
      <c r="T1730" s="41">
        <v>3663</v>
      </c>
      <c r="U1730" s="41">
        <v>80.585999999999999</v>
      </c>
      <c r="V1730" s="41">
        <v>10875</v>
      </c>
      <c r="W1730" s="41">
        <v>207.66250000000002</v>
      </c>
      <c r="X1730" s="41">
        <v>8755</v>
      </c>
      <c r="Y1730" s="41">
        <v>195.15600000000001</v>
      </c>
      <c r="Z1730" s="6">
        <f>0</f>
        <v>0</v>
      </c>
      <c r="AA1730" s="6">
        <f t="shared" si="195"/>
        <v>207.66250000000002</v>
      </c>
      <c r="AB1730">
        <f>IF(ISBLANK(Table1[[#This Row],[FY2425_Cost]])=TRUE,#N/A,Table1[[#This Row],[FY2425_Cost]])</f>
        <v>195.15600000000001</v>
      </c>
      <c r="AC1730" s="6">
        <f t="shared" si="196"/>
        <v>-12.506500000000017</v>
      </c>
      <c r="AD1730" s="6" t="e">
        <f>SUMIFS($AB$3:AB1730,$B$3:B1730,B1730)</f>
        <v>#N/A</v>
      </c>
      <c r="AE1730" s="6">
        <f t="shared" si="197"/>
        <v>1703.156663230209</v>
      </c>
      <c r="AF1730" s="6">
        <f t="shared" si="198"/>
        <v>1703.156663230209</v>
      </c>
      <c r="AG1730" s="6">
        <f>VLOOKUP(Table1[[#This Row],[PracticeCode]],$AP$3:$AS$345,4,FALSE)</f>
        <v>1703.156663230209</v>
      </c>
      <c r="AH1730" s="27">
        <f t="shared" si="199"/>
        <v>123762.71752806187</v>
      </c>
      <c r="AI1730" s="6" t="e">
        <f t="shared" si="194"/>
        <v>#N/A</v>
      </c>
    </row>
    <row r="1731" spans="1:35" x14ac:dyDescent="0.35">
      <c r="A1731" t="str">
        <f t="shared" ref="A1731:A1794" si="200">CONCATENATE(B1731,C1731,D1731,E1731,G1731,H1731)</f>
        <v>KILBURN PARK MEDICAL CENTREKilburn PartnershipBrentE84042Apr1</v>
      </c>
      <c r="B1731" s="41" t="s">
        <v>615</v>
      </c>
      <c r="C1731" s="41" t="s">
        <v>605</v>
      </c>
      <c r="D1731" s="41" t="s">
        <v>18</v>
      </c>
      <c r="E1731" s="41" t="s">
        <v>183</v>
      </c>
      <c r="F1731" s="41" t="s">
        <v>183</v>
      </c>
      <c r="G1731" s="41" t="s">
        <v>756</v>
      </c>
      <c r="H1731" s="41">
        <v>1</v>
      </c>
      <c r="I1731" s="41">
        <v>6685.1515374196397</v>
      </c>
      <c r="J1731" s="41">
        <v>5340</v>
      </c>
      <c r="K1731" s="41">
        <v>0</v>
      </c>
      <c r="L1731" s="41">
        <v>98.789999999999992</v>
      </c>
      <c r="M1731" s="41">
        <v>0</v>
      </c>
      <c r="N1731" s="41">
        <v>8464</v>
      </c>
      <c r="O1731" s="41">
        <v>596</v>
      </c>
      <c r="P1731" s="41">
        <v>168.43360000000001</v>
      </c>
      <c r="Q1731" s="41">
        <v>11.8604</v>
      </c>
      <c r="R1731" s="41">
        <v>0</v>
      </c>
      <c r="S1731" s="41">
        <v>0</v>
      </c>
      <c r="T1731" s="41">
        <v>14</v>
      </c>
      <c r="U1731" s="41">
        <v>0.308</v>
      </c>
      <c r="V1731" s="41">
        <v>5340</v>
      </c>
      <c r="W1731" s="41">
        <v>98.789999999999992</v>
      </c>
      <c r="X1731" s="41">
        <v>9074</v>
      </c>
      <c r="Y1731" s="41">
        <v>180.602</v>
      </c>
      <c r="Z1731" s="6">
        <f>0</f>
        <v>0</v>
      </c>
      <c r="AA1731" s="6">
        <f t="shared" si="195"/>
        <v>98.789999999999992</v>
      </c>
      <c r="AB1731">
        <f>IF(ISBLANK(Table1[[#This Row],[FY2425_Cost]])=TRUE,#N/A,Table1[[#This Row],[FY2425_Cost]])</f>
        <v>180.602</v>
      </c>
      <c r="AC1731" s="6">
        <f t="shared" si="196"/>
        <v>81.812000000000012</v>
      </c>
      <c r="AD1731" s="6">
        <f>SUMIFS($AB$3:AB1731,$B$3:B1731,B1731)</f>
        <v>180.602</v>
      </c>
      <c r="AE1731" s="6">
        <f t="shared" si="197"/>
        <v>3008.3181918388377</v>
      </c>
      <c r="AF1731" s="6">
        <f t="shared" si="198"/>
        <v>3008.3181918388377</v>
      </c>
      <c r="AG1731" s="6">
        <f>VLOOKUP(Table1[[#This Row],[PracticeCode]],$AP$3:$AS$345,4,FALSE)</f>
        <v>3008.3181918388377</v>
      </c>
      <c r="AH1731" s="27">
        <f t="shared" si="199"/>
        <v>218604.45527362224</v>
      </c>
      <c r="AI1731" s="6">
        <f t="shared" ref="AI1731:AI1794" si="201">IF(AD1731-AF1731&lt;=0,0,AD1731-AF1731)</f>
        <v>0</v>
      </c>
    </row>
    <row r="1732" spans="1:35" x14ac:dyDescent="0.35">
      <c r="A1732" t="str">
        <f t="shared" si="200"/>
        <v>KILBURN PARK MEDICAL CENTREKilburn PartnershipBrentE84042Aug5</v>
      </c>
      <c r="B1732" s="41" t="s">
        <v>615</v>
      </c>
      <c r="C1732" s="41" t="s">
        <v>605</v>
      </c>
      <c r="D1732" s="41" t="s">
        <v>18</v>
      </c>
      <c r="E1732" s="41" t="s">
        <v>183</v>
      </c>
      <c r="F1732" s="41" t="s">
        <v>183</v>
      </c>
      <c r="G1732" s="41" t="s">
        <v>760</v>
      </c>
      <c r="H1732" s="41">
        <v>5</v>
      </c>
      <c r="I1732" s="41">
        <v>6685.1515374196397</v>
      </c>
      <c r="J1732" s="41">
        <v>2733</v>
      </c>
      <c r="K1732" s="41">
        <v>1970</v>
      </c>
      <c r="L1732" s="41">
        <v>50.560499999999998</v>
      </c>
      <c r="M1732" s="41">
        <v>36.445</v>
      </c>
      <c r="N1732" s="41">
        <v>5568</v>
      </c>
      <c r="O1732" s="41">
        <v>8</v>
      </c>
      <c r="P1732" s="41">
        <v>110.8032</v>
      </c>
      <c r="Q1732" s="41">
        <v>0.15920000000000001</v>
      </c>
      <c r="R1732" s="41">
        <v>0</v>
      </c>
      <c r="S1732" s="41">
        <v>0</v>
      </c>
      <c r="T1732" s="41">
        <v>4</v>
      </c>
      <c r="U1732" s="41">
        <v>8.7999999999999995E-2</v>
      </c>
      <c r="V1732" s="41">
        <v>4703</v>
      </c>
      <c r="W1732" s="41">
        <v>87.005499999999998</v>
      </c>
      <c r="X1732" s="41">
        <v>5580</v>
      </c>
      <c r="Y1732" s="41">
        <v>111.0504</v>
      </c>
      <c r="Z1732" s="6">
        <f>0</f>
        <v>0</v>
      </c>
      <c r="AA1732" s="6">
        <f t="shared" si="195"/>
        <v>87.005499999999998</v>
      </c>
      <c r="AB1732">
        <f>IF(ISBLANK(Table1[[#This Row],[FY2425_Cost]])=TRUE,#N/A,Table1[[#This Row],[FY2425_Cost]])</f>
        <v>111.0504</v>
      </c>
      <c r="AC1732" s="6">
        <f t="shared" si="196"/>
        <v>24.044899999999998</v>
      </c>
      <c r="AD1732" s="6">
        <f>SUMIFS($AB$3:AB1732,$B$3:B1732,B1732)</f>
        <v>291.6524</v>
      </c>
      <c r="AE1732" s="6">
        <f t="shared" si="197"/>
        <v>3008.3181918388377</v>
      </c>
      <c r="AF1732" s="6">
        <f t="shared" si="198"/>
        <v>3008.3181918388377</v>
      </c>
      <c r="AG1732" s="6">
        <f>VLOOKUP(Table1[[#This Row],[PracticeCode]],$AP$3:$AS$345,4,FALSE)</f>
        <v>3008.3181918388377</v>
      </c>
      <c r="AH1732" s="27">
        <f t="shared" si="199"/>
        <v>218604.45527362224</v>
      </c>
      <c r="AI1732" s="6">
        <f t="shared" si="201"/>
        <v>0</v>
      </c>
    </row>
    <row r="1733" spans="1:35" x14ac:dyDescent="0.35">
      <c r="A1733" t="str">
        <f t="shared" si="200"/>
        <v>KILBURN PARK MEDICAL CENTREKilburn PartnershipBrentE84042Dec9</v>
      </c>
      <c r="B1733" s="41" t="s">
        <v>615</v>
      </c>
      <c r="C1733" s="41" t="s">
        <v>605</v>
      </c>
      <c r="D1733" s="41" t="s">
        <v>18</v>
      </c>
      <c r="E1733" s="41" t="s">
        <v>183</v>
      </c>
      <c r="F1733" s="41" t="s">
        <v>183</v>
      </c>
      <c r="G1733" s="41" t="s">
        <v>764</v>
      </c>
      <c r="H1733" s="41">
        <v>9</v>
      </c>
      <c r="I1733" s="41">
        <v>6685.1515374196397</v>
      </c>
      <c r="J1733" s="41">
        <v>6976</v>
      </c>
      <c r="K1733" s="41">
        <v>1403</v>
      </c>
      <c r="L1733" s="41">
        <v>138.82240000000002</v>
      </c>
      <c r="M1733" s="41">
        <v>27.919700000000002</v>
      </c>
      <c r="N1733" s="41"/>
      <c r="O1733" s="41"/>
      <c r="P1733" s="41"/>
      <c r="Q1733" s="41"/>
      <c r="R1733" s="41">
        <v>0</v>
      </c>
      <c r="S1733" s="41">
        <v>0</v>
      </c>
      <c r="T1733" s="41"/>
      <c r="U1733" s="41"/>
      <c r="V1733" s="41">
        <v>8379</v>
      </c>
      <c r="W1733" s="41">
        <v>166.74210000000002</v>
      </c>
      <c r="X1733" s="41"/>
      <c r="Y1733" s="41"/>
      <c r="Z1733" s="6">
        <f>0</f>
        <v>0</v>
      </c>
      <c r="AA1733" s="6">
        <f t="shared" si="195"/>
        <v>166.74210000000002</v>
      </c>
      <c r="AB1733" t="e">
        <f>IF(ISBLANK(Table1[[#This Row],[FY2425_Cost]])=TRUE,#N/A,Table1[[#This Row],[FY2425_Cost]])</f>
        <v>#N/A</v>
      </c>
      <c r="AC1733" s="6" t="e">
        <f t="shared" si="196"/>
        <v>#N/A</v>
      </c>
      <c r="AD1733" s="6" t="e">
        <f>SUMIFS($AB$3:AB1733,$B$3:B1733,B1733)</f>
        <v>#N/A</v>
      </c>
      <c r="AE1733" s="6">
        <f t="shared" si="197"/>
        <v>3008.3181918388377</v>
      </c>
      <c r="AF1733" s="6">
        <f t="shared" si="198"/>
        <v>3008.3181918388377</v>
      </c>
      <c r="AG1733" s="6">
        <f>VLOOKUP(Table1[[#This Row],[PracticeCode]],$AP$3:$AS$345,4,FALSE)</f>
        <v>3008.3181918388377</v>
      </c>
      <c r="AH1733" s="27">
        <f t="shared" si="199"/>
        <v>218604.45527362224</v>
      </c>
      <c r="AI1733" s="6" t="e">
        <f t="shared" si="201"/>
        <v>#N/A</v>
      </c>
    </row>
    <row r="1734" spans="1:35" x14ac:dyDescent="0.35">
      <c r="A1734" t="str">
        <f t="shared" si="200"/>
        <v>KILBURN PARK MEDICAL CENTREKilburn PartnershipBrentE84042Feb11</v>
      </c>
      <c r="B1734" s="41" t="s">
        <v>615</v>
      </c>
      <c r="C1734" s="41" t="s">
        <v>605</v>
      </c>
      <c r="D1734" s="41" t="s">
        <v>18</v>
      </c>
      <c r="E1734" s="41" t="s">
        <v>183</v>
      </c>
      <c r="F1734" s="41" t="s">
        <v>183</v>
      </c>
      <c r="G1734" s="41" t="s">
        <v>766</v>
      </c>
      <c r="H1734" s="41">
        <v>11</v>
      </c>
      <c r="I1734" s="41">
        <v>6685.1515374196397</v>
      </c>
      <c r="J1734" s="41">
        <v>9125</v>
      </c>
      <c r="K1734" s="41">
        <v>256</v>
      </c>
      <c r="L1734" s="41">
        <v>181.58750000000001</v>
      </c>
      <c r="M1734" s="41">
        <v>5.0944000000000003</v>
      </c>
      <c r="N1734" s="41"/>
      <c r="O1734" s="41"/>
      <c r="P1734" s="41"/>
      <c r="Q1734" s="41"/>
      <c r="R1734" s="41">
        <v>0</v>
      </c>
      <c r="S1734" s="41">
        <v>0</v>
      </c>
      <c r="T1734" s="41"/>
      <c r="U1734" s="41"/>
      <c r="V1734" s="41">
        <v>9381</v>
      </c>
      <c r="W1734" s="41">
        <v>186.68190000000001</v>
      </c>
      <c r="X1734" s="41"/>
      <c r="Y1734" s="41"/>
      <c r="Z1734" s="6">
        <f>0</f>
        <v>0</v>
      </c>
      <c r="AA1734" s="6">
        <f t="shared" si="195"/>
        <v>186.68190000000001</v>
      </c>
      <c r="AB1734" t="e">
        <f>IF(ISBLANK(Table1[[#This Row],[FY2425_Cost]])=TRUE,#N/A,Table1[[#This Row],[FY2425_Cost]])</f>
        <v>#N/A</v>
      </c>
      <c r="AC1734" s="6" t="e">
        <f t="shared" si="196"/>
        <v>#N/A</v>
      </c>
      <c r="AD1734" s="6" t="e">
        <f>SUMIFS($AB$3:AB1734,$B$3:B1734,B1734)</f>
        <v>#N/A</v>
      </c>
      <c r="AE1734" s="6">
        <f t="shared" si="197"/>
        <v>3008.3181918388377</v>
      </c>
      <c r="AF1734" s="6">
        <f t="shared" si="198"/>
        <v>3008.3181918388377</v>
      </c>
      <c r="AG1734" s="6">
        <f>VLOOKUP(Table1[[#This Row],[PracticeCode]],$AP$3:$AS$345,4,FALSE)</f>
        <v>3008.3181918388377</v>
      </c>
      <c r="AH1734" s="27">
        <f t="shared" si="199"/>
        <v>218604.45527362224</v>
      </c>
      <c r="AI1734" s="6" t="e">
        <f t="shared" si="201"/>
        <v>#N/A</v>
      </c>
    </row>
    <row r="1735" spans="1:35" x14ac:dyDescent="0.35">
      <c r="A1735" t="str">
        <f t="shared" si="200"/>
        <v>KILBURN PARK MEDICAL CENTREKilburn PartnershipBrentE84042Jan10</v>
      </c>
      <c r="B1735" s="41" t="s">
        <v>615</v>
      </c>
      <c r="C1735" s="41" t="s">
        <v>605</v>
      </c>
      <c r="D1735" s="41" t="s">
        <v>18</v>
      </c>
      <c r="E1735" s="41" t="s">
        <v>183</v>
      </c>
      <c r="F1735" s="41" t="s">
        <v>183</v>
      </c>
      <c r="G1735" s="41" t="s">
        <v>765</v>
      </c>
      <c r="H1735" s="41">
        <v>10</v>
      </c>
      <c r="I1735" s="41">
        <v>6685.1515374196397</v>
      </c>
      <c r="J1735" s="41">
        <v>15034</v>
      </c>
      <c r="K1735" s="41">
        <v>638</v>
      </c>
      <c r="L1735" s="41">
        <v>299.17660000000001</v>
      </c>
      <c r="M1735" s="41">
        <v>12.696200000000001</v>
      </c>
      <c r="N1735" s="41"/>
      <c r="O1735" s="41"/>
      <c r="P1735" s="41"/>
      <c r="Q1735" s="41"/>
      <c r="R1735" s="41">
        <v>0</v>
      </c>
      <c r="S1735" s="41">
        <v>0</v>
      </c>
      <c r="T1735" s="41"/>
      <c r="U1735" s="41"/>
      <c r="V1735" s="41">
        <v>15672</v>
      </c>
      <c r="W1735" s="41">
        <v>311.87279999999998</v>
      </c>
      <c r="X1735" s="41"/>
      <c r="Y1735" s="41"/>
      <c r="Z1735" s="6">
        <f>0</f>
        <v>0</v>
      </c>
      <c r="AA1735" s="6">
        <f t="shared" si="195"/>
        <v>311.87279999999998</v>
      </c>
      <c r="AB1735" t="e">
        <f>IF(ISBLANK(Table1[[#This Row],[FY2425_Cost]])=TRUE,#N/A,Table1[[#This Row],[FY2425_Cost]])</f>
        <v>#N/A</v>
      </c>
      <c r="AC1735" s="6" t="e">
        <f t="shared" si="196"/>
        <v>#N/A</v>
      </c>
      <c r="AD1735" s="6" t="e">
        <f>SUMIFS($AB$3:AB1735,$B$3:B1735,B1735)</f>
        <v>#N/A</v>
      </c>
      <c r="AE1735" s="6">
        <f t="shared" si="197"/>
        <v>3008.3181918388377</v>
      </c>
      <c r="AF1735" s="6">
        <f t="shared" si="198"/>
        <v>3008.3181918388377</v>
      </c>
      <c r="AG1735" s="6">
        <f>VLOOKUP(Table1[[#This Row],[PracticeCode]],$AP$3:$AS$345,4,FALSE)</f>
        <v>3008.3181918388377</v>
      </c>
      <c r="AH1735" s="27">
        <f t="shared" si="199"/>
        <v>218604.45527362224</v>
      </c>
      <c r="AI1735" s="6" t="e">
        <f t="shared" si="201"/>
        <v>#N/A</v>
      </c>
    </row>
    <row r="1736" spans="1:35" x14ac:dyDescent="0.35">
      <c r="A1736" t="str">
        <f t="shared" si="200"/>
        <v>KILBURN PARK MEDICAL CENTREKilburn PartnershipBrentE84042Jul4</v>
      </c>
      <c r="B1736" s="41" t="s">
        <v>615</v>
      </c>
      <c r="C1736" s="41" t="s">
        <v>605</v>
      </c>
      <c r="D1736" s="41" t="s">
        <v>18</v>
      </c>
      <c r="E1736" s="41" t="s">
        <v>183</v>
      </c>
      <c r="F1736" s="41" t="s">
        <v>183</v>
      </c>
      <c r="G1736" s="41" t="s">
        <v>759</v>
      </c>
      <c r="H1736" s="41">
        <v>4</v>
      </c>
      <c r="I1736" s="41">
        <v>6685.1515374196397</v>
      </c>
      <c r="J1736" s="41">
        <v>4212</v>
      </c>
      <c r="K1736" s="41">
        <v>1806</v>
      </c>
      <c r="L1736" s="41">
        <v>77.921999999999997</v>
      </c>
      <c r="M1736" s="41">
        <v>33.411000000000001</v>
      </c>
      <c r="N1736" s="41">
        <v>7323</v>
      </c>
      <c r="O1736" s="41">
        <v>398</v>
      </c>
      <c r="P1736" s="41">
        <v>145.7277</v>
      </c>
      <c r="Q1736" s="41">
        <v>7.9202000000000004</v>
      </c>
      <c r="R1736" s="41">
        <v>0</v>
      </c>
      <c r="S1736" s="41">
        <v>0</v>
      </c>
      <c r="T1736" s="41">
        <v>26</v>
      </c>
      <c r="U1736" s="41">
        <v>0.57199999999999995</v>
      </c>
      <c r="V1736" s="41">
        <v>6018</v>
      </c>
      <c r="W1736" s="41">
        <v>111.333</v>
      </c>
      <c r="X1736" s="41">
        <v>7747</v>
      </c>
      <c r="Y1736" s="41">
        <v>154.2199</v>
      </c>
      <c r="Z1736" s="6">
        <f>0</f>
        <v>0</v>
      </c>
      <c r="AA1736" s="6">
        <f t="shared" si="195"/>
        <v>111.333</v>
      </c>
      <c r="AB1736">
        <f>IF(ISBLANK(Table1[[#This Row],[FY2425_Cost]])=TRUE,#N/A,Table1[[#This Row],[FY2425_Cost]])</f>
        <v>154.2199</v>
      </c>
      <c r="AC1736" s="6">
        <f t="shared" si="196"/>
        <v>42.886899999999997</v>
      </c>
      <c r="AD1736" s="6" t="e">
        <f>SUMIFS($AB$3:AB1736,$B$3:B1736,B1736)</f>
        <v>#N/A</v>
      </c>
      <c r="AE1736" s="6">
        <f t="shared" si="197"/>
        <v>3008.3181918388377</v>
      </c>
      <c r="AF1736" s="6">
        <f t="shared" si="198"/>
        <v>3008.3181918388377</v>
      </c>
      <c r="AG1736" s="6">
        <f>VLOOKUP(Table1[[#This Row],[PracticeCode]],$AP$3:$AS$345,4,FALSE)</f>
        <v>3008.3181918388377</v>
      </c>
      <c r="AH1736" s="27">
        <f t="shared" si="199"/>
        <v>218604.45527362224</v>
      </c>
      <c r="AI1736" s="6" t="e">
        <f t="shared" si="201"/>
        <v>#N/A</v>
      </c>
    </row>
    <row r="1737" spans="1:35" x14ac:dyDescent="0.35">
      <c r="A1737" t="str">
        <f t="shared" si="200"/>
        <v>KILBURN PARK MEDICAL CENTREKilburn PartnershipBrentE84042Jun3</v>
      </c>
      <c r="B1737" s="41" t="s">
        <v>615</v>
      </c>
      <c r="C1737" s="41" t="s">
        <v>605</v>
      </c>
      <c r="D1737" s="41" t="s">
        <v>18</v>
      </c>
      <c r="E1737" s="41" t="s">
        <v>183</v>
      </c>
      <c r="F1737" s="41" t="s">
        <v>183</v>
      </c>
      <c r="G1737" s="41" t="s">
        <v>758</v>
      </c>
      <c r="H1737" s="41">
        <v>3</v>
      </c>
      <c r="I1737" s="41">
        <v>6685.1515374196397</v>
      </c>
      <c r="J1737" s="41">
        <v>5770</v>
      </c>
      <c r="K1737" s="41">
        <v>812</v>
      </c>
      <c r="L1737" s="41">
        <v>106.74499999999999</v>
      </c>
      <c r="M1737" s="41">
        <v>15.021999999999998</v>
      </c>
      <c r="N1737" s="41">
        <v>7503</v>
      </c>
      <c r="O1737" s="41">
        <v>562</v>
      </c>
      <c r="P1737" s="41">
        <v>149.30970000000002</v>
      </c>
      <c r="Q1737" s="41">
        <v>11.1838</v>
      </c>
      <c r="R1737" s="41">
        <v>0</v>
      </c>
      <c r="S1737" s="41">
        <v>0</v>
      </c>
      <c r="T1737" s="41">
        <v>10</v>
      </c>
      <c r="U1737" s="41">
        <v>0.22</v>
      </c>
      <c r="V1737" s="41">
        <v>6582</v>
      </c>
      <c r="W1737" s="41">
        <v>121.767</v>
      </c>
      <c r="X1737" s="41">
        <v>8075</v>
      </c>
      <c r="Y1737" s="41">
        <v>160.71350000000001</v>
      </c>
      <c r="Z1737" s="6">
        <f>0</f>
        <v>0</v>
      </c>
      <c r="AA1737" s="6">
        <f t="shared" si="195"/>
        <v>121.767</v>
      </c>
      <c r="AB1737">
        <f>IF(ISBLANK(Table1[[#This Row],[FY2425_Cost]])=TRUE,#N/A,Table1[[#This Row],[FY2425_Cost]])</f>
        <v>160.71350000000001</v>
      </c>
      <c r="AC1737" s="6">
        <f t="shared" si="196"/>
        <v>38.946500000000015</v>
      </c>
      <c r="AD1737" s="6" t="e">
        <f>SUMIFS($AB$3:AB1737,$B$3:B1737,B1737)</f>
        <v>#N/A</v>
      </c>
      <c r="AE1737" s="6">
        <f t="shared" si="197"/>
        <v>3008.3181918388377</v>
      </c>
      <c r="AF1737" s="6">
        <f t="shared" si="198"/>
        <v>3008.3181918388377</v>
      </c>
      <c r="AG1737" s="6">
        <f>VLOOKUP(Table1[[#This Row],[PracticeCode]],$AP$3:$AS$345,4,FALSE)</f>
        <v>3008.3181918388377</v>
      </c>
      <c r="AH1737" s="27">
        <f t="shared" si="199"/>
        <v>218604.45527362224</v>
      </c>
      <c r="AI1737" s="6" t="e">
        <f t="shared" si="201"/>
        <v>#N/A</v>
      </c>
    </row>
    <row r="1738" spans="1:35" x14ac:dyDescent="0.35">
      <c r="A1738" t="str">
        <f t="shared" si="200"/>
        <v>KILBURN PARK MEDICAL CENTREKilburn PartnershipBrentE84042Mar12</v>
      </c>
      <c r="B1738" s="41" t="s">
        <v>615</v>
      </c>
      <c r="C1738" s="41" t="s">
        <v>605</v>
      </c>
      <c r="D1738" s="41" t="s">
        <v>18</v>
      </c>
      <c r="E1738" s="41" t="s">
        <v>183</v>
      </c>
      <c r="F1738" s="41" t="s">
        <v>183</v>
      </c>
      <c r="G1738" s="41" t="s">
        <v>767</v>
      </c>
      <c r="H1738" s="41">
        <v>12</v>
      </c>
      <c r="I1738" s="41">
        <v>6685.1515374196397</v>
      </c>
      <c r="J1738" s="41">
        <v>10967</v>
      </c>
      <c r="K1738" s="41">
        <v>500</v>
      </c>
      <c r="L1738" s="41">
        <v>218.2433</v>
      </c>
      <c r="M1738" s="41">
        <v>9.9500000000000011</v>
      </c>
      <c r="N1738" s="41"/>
      <c r="O1738" s="41"/>
      <c r="P1738" s="41"/>
      <c r="Q1738" s="41"/>
      <c r="R1738" s="41">
        <v>2</v>
      </c>
      <c r="S1738" s="41">
        <v>3.5799999999999998E-2</v>
      </c>
      <c r="T1738" s="41"/>
      <c r="U1738" s="41"/>
      <c r="V1738" s="41">
        <v>11469</v>
      </c>
      <c r="W1738" s="41">
        <v>228.22909999999999</v>
      </c>
      <c r="X1738" s="41"/>
      <c r="Y1738" s="41"/>
      <c r="Z1738" s="6">
        <f>0</f>
        <v>0</v>
      </c>
      <c r="AA1738" s="6">
        <f t="shared" si="195"/>
        <v>228.22909999999999</v>
      </c>
      <c r="AB1738" t="e">
        <f>IF(ISBLANK(Table1[[#This Row],[FY2425_Cost]])=TRUE,#N/A,Table1[[#This Row],[FY2425_Cost]])</f>
        <v>#N/A</v>
      </c>
      <c r="AC1738" s="6" t="e">
        <f t="shared" si="196"/>
        <v>#N/A</v>
      </c>
      <c r="AD1738" s="6" t="e">
        <f>SUMIFS($AB$3:AB1738,$B$3:B1738,B1738)</f>
        <v>#N/A</v>
      </c>
      <c r="AE1738" s="6">
        <f t="shared" si="197"/>
        <v>3008.3181918388377</v>
      </c>
      <c r="AF1738" s="6">
        <f t="shared" si="198"/>
        <v>3008.3181918388377</v>
      </c>
      <c r="AG1738" s="6">
        <f>VLOOKUP(Table1[[#This Row],[PracticeCode]],$AP$3:$AS$345,4,FALSE)</f>
        <v>3008.3181918388377</v>
      </c>
      <c r="AH1738" s="27">
        <f t="shared" si="199"/>
        <v>218604.45527362224</v>
      </c>
      <c r="AI1738" s="6" t="e">
        <f t="shared" si="201"/>
        <v>#N/A</v>
      </c>
    </row>
    <row r="1739" spans="1:35" x14ac:dyDescent="0.35">
      <c r="A1739" t="str">
        <f t="shared" si="200"/>
        <v>KILBURN PARK MEDICAL CENTREKilburn PartnershipBrentE84042May2</v>
      </c>
      <c r="B1739" s="41" t="s">
        <v>615</v>
      </c>
      <c r="C1739" s="41" t="s">
        <v>605</v>
      </c>
      <c r="D1739" s="41" t="s">
        <v>18</v>
      </c>
      <c r="E1739" s="41" t="s">
        <v>183</v>
      </c>
      <c r="F1739" s="41" t="s">
        <v>183</v>
      </c>
      <c r="G1739" s="41" t="s">
        <v>757</v>
      </c>
      <c r="H1739" s="41">
        <v>2</v>
      </c>
      <c r="I1739" s="41">
        <v>6685.1515374196397</v>
      </c>
      <c r="J1739" s="41">
        <v>6659</v>
      </c>
      <c r="K1739" s="41">
        <v>552</v>
      </c>
      <c r="L1739" s="41">
        <v>123.19149999999999</v>
      </c>
      <c r="M1739" s="41">
        <v>10.212</v>
      </c>
      <c r="N1739" s="41">
        <v>6494</v>
      </c>
      <c r="O1739" s="41">
        <v>196</v>
      </c>
      <c r="P1739" s="41">
        <v>129.23060000000001</v>
      </c>
      <c r="Q1739" s="41">
        <v>3.9004000000000003</v>
      </c>
      <c r="R1739" s="41">
        <v>0</v>
      </c>
      <c r="S1739" s="41">
        <v>0</v>
      </c>
      <c r="T1739" s="41">
        <v>50</v>
      </c>
      <c r="U1739" s="41">
        <v>1.1000000000000001</v>
      </c>
      <c r="V1739" s="41">
        <v>7211</v>
      </c>
      <c r="W1739" s="41">
        <v>133.40349999999998</v>
      </c>
      <c r="X1739" s="41">
        <v>6740</v>
      </c>
      <c r="Y1739" s="41">
        <v>134.23099999999999</v>
      </c>
      <c r="Z1739" s="6">
        <f>0</f>
        <v>0</v>
      </c>
      <c r="AA1739" s="6">
        <f t="shared" si="195"/>
        <v>133.40349999999998</v>
      </c>
      <c r="AB1739">
        <f>IF(ISBLANK(Table1[[#This Row],[FY2425_Cost]])=TRUE,#N/A,Table1[[#This Row],[FY2425_Cost]])</f>
        <v>134.23099999999999</v>
      </c>
      <c r="AC1739" s="6">
        <f t="shared" si="196"/>
        <v>0.82750000000001478</v>
      </c>
      <c r="AD1739" s="6" t="e">
        <f>SUMIFS($AB$3:AB1739,$B$3:B1739,B1739)</f>
        <v>#N/A</v>
      </c>
      <c r="AE1739" s="6">
        <f t="shared" si="197"/>
        <v>3008.3181918388377</v>
      </c>
      <c r="AF1739" s="6">
        <f t="shared" si="198"/>
        <v>3008.3181918388377</v>
      </c>
      <c r="AG1739" s="6">
        <f>VLOOKUP(Table1[[#This Row],[PracticeCode]],$AP$3:$AS$345,4,FALSE)</f>
        <v>3008.3181918388377</v>
      </c>
      <c r="AH1739" s="27">
        <f t="shared" si="199"/>
        <v>218604.45527362224</v>
      </c>
      <c r="AI1739" s="6" t="e">
        <f t="shared" si="201"/>
        <v>#N/A</v>
      </c>
    </row>
    <row r="1740" spans="1:35" x14ac:dyDescent="0.35">
      <c r="A1740" t="str">
        <f t="shared" si="200"/>
        <v>KILBURN PARK MEDICAL CENTREKilburn PartnershipBrentE84042Nov8</v>
      </c>
      <c r="B1740" s="41" t="s">
        <v>615</v>
      </c>
      <c r="C1740" s="41" t="s">
        <v>605</v>
      </c>
      <c r="D1740" s="41" t="s">
        <v>18</v>
      </c>
      <c r="E1740" s="41" t="s">
        <v>183</v>
      </c>
      <c r="F1740" s="41" t="s">
        <v>183</v>
      </c>
      <c r="G1740" s="41" t="s">
        <v>763</v>
      </c>
      <c r="H1740" s="41">
        <v>8</v>
      </c>
      <c r="I1740" s="41">
        <v>6685.1515374196397</v>
      </c>
      <c r="J1740" s="41">
        <v>8884</v>
      </c>
      <c r="K1740" s="41">
        <v>1861</v>
      </c>
      <c r="L1740" s="41">
        <v>176.79160000000002</v>
      </c>
      <c r="M1740" s="41">
        <v>37.033900000000003</v>
      </c>
      <c r="N1740" s="41"/>
      <c r="O1740" s="41"/>
      <c r="P1740" s="41"/>
      <c r="Q1740" s="41"/>
      <c r="R1740" s="41">
        <v>0</v>
      </c>
      <c r="S1740" s="41">
        <v>0</v>
      </c>
      <c r="T1740" s="41"/>
      <c r="U1740" s="41"/>
      <c r="V1740" s="41">
        <v>10745</v>
      </c>
      <c r="W1740" s="41">
        <v>213.82550000000003</v>
      </c>
      <c r="X1740" s="41"/>
      <c r="Y1740" s="41"/>
      <c r="Z1740" s="6">
        <f>0</f>
        <v>0</v>
      </c>
      <c r="AA1740" s="6">
        <f t="shared" si="195"/>
        <v>213.82550000000003</v>
      </c>
      <c r="AB1740" t="e">
        <f>IF(ISBLANK(Table1[[#This Row],[FY2425_Cost]])=TRUE,#N/A,Table1[[#This Row],[FY2425_Cost]])</f>
        <v>#N/A</v>
      </c>
      <c r="AC1740" s="6" t="e">
        <f t="shared" si="196"/>
        <v>#N/A</v>
      </c>
      <c r="AD1740" s="6" t="e">
        <f>SUMIFS($AB$3:AB1740,$B$3:B1740,B1740)</f>
        <v>#N/A</v>
      </c>
      <c r="AE1740" s="6">
        <f t="shared" si="197"/>
        <v>3008.3181918388377</v>
      </c>
      <c r="AF1740" s="6">
        <f t="shared" si="198"/>
        <v>3008.3181918388377</v>
      </c>
      <c r="AG1740" s="6">
        <f>VLOOKUP(Table1[[#This Row],[PracticeCode]],$AP$3:$AS$345,4,FALSE)</f>
        <v>3008.3181918388377</v>
      </c>
      <c r="AH1740" s="27">
        <f t="shared" si="199"/>
        <v>218604.45527362224</v>
      </c>
      <c r="AI1740" s="6" t="e">
        <f t="shared" si="201"/>
        <v>#N/A</v>
      </c>
    </row>
    <row r="1741" spans="1:35" x14ac:dyDescent="0.35">
      <c r="A1741" t="str">
        <f t="shared" si="200"/>
        <v>KILBURN PARK MEDICAL CENTREKilburn PartnershipBrentE84042Oct7</v>
      </c>
      <c r="B1741" s="41" t="s">
        <v>615</v>
      </c>
      <c r="C1741" s="41" t="s">
        <v>605</v>
      </c>
      <c r="D1741" s="41" t="s">
        <v>18</v>
      </c>
      <c r="E1741" s="41" t="s">
        <v>183</v>
      </c>
      <c r="F1741" s="41" t="s">
        <v>183</v>
      </c>
      <c r="G1741" s="41" t="s">
        <v>762</v>
      </c>
      <c r="H1741" s="41">
        <v>7</v>
      </c>
      <c r="I1741" s="41">
        <v>6685.1515374196397</v>
      </c>
      <c r="J1741" s="41">
        <v>14163</v>
      </c>
      <c r="K1741" s="41">
        <v>6684</v>
      </c>
      <c r="L1741" s="41">
        <v>281.84370000000001</v>
      </c>
      <c r="M1741" s="41">
        <v>133.01160000000002</v>
      </c>
      <c r="N1741" s="41">
        <v>0</v>
      </c>
      <c r="O1741" s="41">
        <v>6150</v>
      </c>
      <c r="P1741" s="41">
        <v>0</v>
      </c>
      <c r="Q1741" s="41">
        <v>138.375</v>
      </c>
      <c r="R1741" s="41">
        <v>0</v>
      </c>
      <c r="S1741" s="41">
        <v>0</v>
      </c>
      <c r="T1741" s="41">
        <v>38</v>
      </c>
      <c r="U1741" s="41">
        <v>0.83599999999999997</v>
      </c>
      <c r="V1741" s="41">
        <v>20847</v>
      </c>
      <c r="W1741" s="41">
        <v>414.85530000000006</v>
      </c>
      <c r="X1741" s="41">
        <v>6188</v>
      </c>
      <c r="Y1741" s="41">
        <v>139.21100000000001</v>
      </c>
      <c r="Z1741" s="6">
        <f>0</f>
        <v>0</v>
      </c>
      <c r="AA1741" s="6">
        <f t="shared" si="195"/>
        <v>414.85530000000006</v>
      </c>
      <c r="AB1741">
        <f>IF(ISBLANK(Table1[[#This Row],[FY2425_Cost]])=TRUE,#N/A,Table1[[#This Row],[FY2425_Cost]])</f>
        <v>139.21100000000001</v>
      </c>
      <c r="AC1741" s="6">
        <f t="shared" si="196"/>
        <v>-275.64430000000004</v>
      </c>
      <c r="AD1741" s="6" t="e">
        <f>SUMIFS($AB$3:AB1741,$B$3:B1741,B1741)</f>
        <v>#N/A</v>
      </c>
      <c r="AE1741" s="6">
        <f t="shared" si="197"/>
        <v>3008.3181918388377</v>
      </c>
      <c r="AF1741" s="6">
        <f t="shared" si="198"/>
        <v>3008.3181918388377</v>
      </c>
      <c r="AG1741" s="6">
        <f>VLOOKUP(Table1[[#This Row],[PracticeCode]],$AP$3:$AS$345,4,FALSE)</f>
        <v>3008.3181918388377</v>
      </c>
      <c r="AH1741" s="27">
        <f t="shared" si="199"/>
        <v>218604.45527362224</v>
      </c>
      <c r="AI1741" s="6" t="e">
        <f t="shared" si="201"/>
        <v>#N/A</v>
      </c>
    </row>
    <row r="1742" spans="1:35" x14ac:dyDescent="0.35">
      <c r="A1742" t="str">
        <f t="shared" si="200"/>
        <v>KILBURN PARK MEDICAL CENTREKilburn PartnershipBrentE84042Sep6</v>
      </c>
      <c r="B1742" s="41" t="s">
        <v>615</v>
      </c>
      <c r="C1742" s="41" t="s">
        <v>605</v>
      </c>
      <c r="D1742" s="41" t="s">
        <v>18</v>
      </c>
      <c r="E1742" s="41" t="s">
        <v>183</v>
      </c>
      <c r="F1742" s="41" t="s">
        <v>183</v>
      </c>
      <c r="G1742" s="41" t="s">
        <v>761</v>
      </c>
      <c r="H1742" s="41">
        <v>6</v>
      </c>
      <c r="I1742" s="41">
        <v>6685.1515374196397</v>
      </c>
      <c r="J1742" s="41">
        <v>6413</v>
      </c>
      <c r="K1742" s="41">
        <v>493</v>
      </c>
      <c r="L1742" s="41">
        <v>127.6187</v>
      </c>
      <c r="M1742" s="41">
        <v>9.8107000000000006</v>
      </c>
      <c r="N1742" s="41">
        <v>7610</v>
      </c>
      <c r="O1742" s="41">
        <v>2122</v>
      </c>
      <c r="P1742" s="41">
        <v>171.22499999999999</v>
      </c>
      <c r="Q1742" s="41">
        <v>47.744999999999997</v>
      </c>
      <c r="R1742" s="41">
        <v>0</v>
      </c>
      <c r="S1742" s="41">
        <v>0</v>
      </c>
      <c r="T1742" s="41">
        <v>0</v>
      </c>
      <c r="U1742" s="41">
        <v>0</v>
      </c>
      <c r="V1742" s="41">
        <v>6906</v>
      </c>
      <c r="W1742" s="41">
        <v>137.42940000000002</v>
      </c>
      <c r="X1742" s="41">
        <v>9732</v>
      </c>
      <c r="Y1742" s="41">
        <v>218.97</v>
      </c>
      <c r="Z1742" s="6">
        <f>0</f>
        <v>0</v>
      </c>
      <c r="AA1742" s="6">
        <f t="shared" si="195"/>
        <v>137.42940000000002</v>
      </c>
      <c r="AB1742">
        <f>IF(ISBLANK(Table1[[#This Row],[FY2425_Cost]])=TRUE,#N/A,Table1[[#This Row],[FY2425_Cost]])</f>
        <v>218.97</v>
      </c>
      <c r="AC1742" s="6">
        <f t="shared" si="196"/>
        <v>81.540599999999984</v>
      </c>
      <c r="AD1742" s="6" t="e">
        <f>SUMIFS($AB$3:AB1742,$B$3:B1742,B1742)</f>
        <v>#N/A</v>
      </c>
      <c r="AE1742" s="6">
        <f t="shared" si="197"/>
        <v>3008.3181918388377</v>
      </c>
      <c r="AF1742" s="6">
        <f t="shared" si="198"/>
        <v>3008.3181918388377</v>
      </c>
      <c r="AG1742" s="6">
        <f>VLOOKUP(Table1[[#This Row],[PracticeCode]],$AP$3:$AS$345,4,FALSE)</f>
        <v>3008.3181918388377</v>
      </c>
      <c r="AH1742" s="27">
        <f t="shared" si="199"/>
        <v>218604.45527362224</v>
      </c>
      <c r="AI1742" s="6" t="e">
        <f t="shared" si="201"/>
        <v>#N/A</v>
      </c>
    </row>
    <row r="1743" spans="1:35" x14ac:dyDescent="0.35">
      <c r="A1743" t="str">
        <f t="shared" si="200"/>
        <v>KINCORA DOCTORS SURGERYHH CollaborativeHillingdonE86625Apr1</v>
      </c>
      <c r="B1743" s="41" t="s">
        <v>586</v>
      </c>
      <c r="C1743" s="41" t="s">
        <v>439</v>
      </c>
      <c r="D1743" s="41" t="s">
        <v>8</v>
      </c>
      <c r="E1743" s="41" t="s">
        <v>184</v>
      </c>
      <c r="F1743" s="41" t="s">
        <v>184</v>
      </c>
      <c r="G1743" s="41" t="s">
        <v>756</v>
      </c>
      <c r="H1743" s="41">
        <v>1</v>
      </c>
      <c r="I1743" s="41">
        <v>2917.6409630641001</v>
      </c>
      <c r="J1743" s="41">
        <v>5733</v>
      </c>
      <c r="K1743" s="41">
        <v>4</v>
      </c>
      <c r="L1743" s="41">
        <v>106.06049999999999</v>
      </c>
      <c r="M1743" s="41">
        <v>7.3999999999999996E-2</v>
      </c>
      <c r="N1743" s="41">
        <v>885</v>
      </c>
      <c r="O1743" s="41">
        <v>0</v>
      </c>
      <c r="P1743" s="41">
        <v>17.611499999999999</v>
      </c>
      <c r="Q1743" s="41">
        <v>0</v>
      </c>
      <c r="R1743" s="41">
        <v>0</v>
      </c>
      <c r="S1743" s="41">
        <v>0</v>
      </c>
      <c r="T1743" s="41">
        <v>2</v>
      </c>
      <c r="U1743" s="41">
        <v>4.3999999999999997E-2</v>
      </c>
      <c r="V1743" s="41">
        <v>5737</v>
      </c>
      <c r="W1743" s="41">
        <v>106.13449999999999</v>
      </c>
      <c r="X1743" s="41">
        <v>887</v>
      </c>
      <c r="Y1743" s="41">
        <v>17.6555</v>
      </c>
      <c r="Z1743" s="6">
        <f>0</f>
        <v>0</v>
      </c>
      <c r="AA1743" s="6">
        <f t="shared" si="195"/>
        <v>106.13449999999999</v>
      </c>
      <c r="AB1743">
        <f>IF(ISBLANK(Table1[[#This Row],[FY2425_Cost]])=TRUE,#N/A,Table1[[#This Row],[FY2425_Cost]])</f>
        <v>17.6555</v>
      </c>
      <c r="AC1743" s="6">
        <f t="shared" si="196"/>
        <v>-88.478999999999985</v>
      </c>
      <c r="AD1743" s="6">
        <f>SUMIFS($AB$3:AB1743,$B$3:B1743,B1743)</f>
        <v>17.6555</v>
      </c>
      <c r="AE1743" s="6">
        <f t="shared" si="197"/>
        <v>1312.938433378845</v>
      </c>
      <c r="AF1743" s="6">
        <f t="shared" si="198"/>
        <v>1312.938433378845</v>
      </c>
      <c r="AG1743" s="6">
        <f>VLOOKUP(Table1[[#This Row],[PracticeCode]],$AP$3:$AS$345,4,FALSE)</f>
        <v>1312.938433378845</v>
      </c>
      <c r="AH1743" s="27">
        <f t="shared" si="199"/>
        <v>95406.859492196076</v>
      </c>
      <c r="AI1743" s="6">
        <f t="shared" si="201"/>
        <v>0</v>
      </c>
    </row>
    <row r="1744" spans="1:35" x14ac:dyDescent="0.35">
      <c r="A1744" t="str">
        <f t="shared" si="200"/>
        <v>KINCORA DOCTORS SURGERYHH CollaborativeHillingdonE86625Aug5</v>
      </c>
      <c r="B1744" s="41" t="s">
        <v>586</v>
      </c>
      <c r="C1744" s="41" t="s">
        <v>439</v>
      </c>
      <c r="D1744" s="41" t="s">
        <v>8</v>
      </c>
      <c r="E1744" s="41" t="s">
        <v>184</v>
      </c>
      <c r="F1744" s="41" t="s">
        <v>184</v>
      </c>
      <c r="G1744" s="41" t="s">
        <v>760</v>
      </c>
      <c r="H1744" s="41">
        <v>5</v>
      </c>
      <c r="I1744" s="41">
        <v>2917.6409630641001</v>
      </c>
      <c r="J1744" s="41">
        <v>536</v>
      </c>
      <c r="K1744" s="41">
        <v>4</v>
      </c>
      <c r="L1744" s="41">
        <v>9.9160000000000004</v>
      </c>
      <c r="M1744" s="41">
        <v>7.3999999999999996E-2</v>
      </c>
      <c r="N1744" s="41">
        <v>1649</v>
      </c>
      <c r="O1744" s="41">
        <v>0</v>
      </c>
      <c r="P1744" s="41">
        <v>32.815100000000001</v>
      </c>
      <c r="Q1744" s="41">
        <v>0</v>
      </c>
      <c r="R1744" s="41">
        <v>0</v>
      </c>
      <c r="S1744" s="41">
        <v>0</v>
      </c>
      <c r="T1744" s="41">
        <v>0</v>
      </c>
      <c r="U1744" s="41">
        <v>0</v>
      </c>
      <c r="V1744" s="41">
        <v>540</v>
      </c>
      <c r="W1744" s="41">
        <v>9.99</v>
      </c>
      <c r="X1744" s="41">
        <v>1649</v>
      </c>
      <c r="Y1744" s="41">
        <v>32.815100000000001</v>
      </c>
      <c r="Z1744" s="6">
        <f>0</f>
        <v>0</v>
      </c>
      <c r="AA1744" s="6">
        <f t="shared" si="195"/>
        <v>9.99</v>
      </c>
      <c r="AB1744">
        <f>IF(ISBLANK(Table1[[#This Row],[FY2425_Cost]])=TRUE,#N/A,Table1[[#This Row],[FY2425_Cost]])</f>
        <v>32.815100000000001</v>
      </c>
      <c r="AC1744" s="6">
        <f t="shared" si="196"/>
        <v>22.825099999999999</v>
      </c>
      <c r="AD1744" s="6">
        <f>SUMIFS($AB$3:AB1744,$B$3:B1744,B1744)</f>
        <v>50.470600000000005</v>
      </c>
      <c r="AE1744" s="6">
        <f t="shared" si="197"/>
        <v>1312.938433378845</v>
      </c>
      <c r="AF1744" s="6">
        <f t="shared" si="198"/>
        <v>1312.938433378845</v>
      </c>
      <c r="AG1744" s="6">
        <f>VLOOKUP(Table1[[#This Row],[PracticeCode]],$AP$3:$AS$345,4,FALSE)</f>
        <v>1312.938433378845</v>
      </c>
      <c r="AH1744" s="27">
        <f t="shared" si="199"/>
        <v>95406.859492196076</v>
      </c>
      <c r="AI1744" s="6">
        <f t="shared" si="201"/>
        <v>0</v>
      </c>
    </row>
    <row r="1745" spans="1:35" x14ac:dyDescent="0.35">
      <c r="A1745" t="str">
        <f t="shared" si="200"/>
        <v>KINCORA DOCTORS SURGERYHH CollaborativeHillingdonE86625Dec9</v>
      </c>
      <c r="B1745" s="41" t="s">
        <v>586</v>
      </c>
      <c r="C1745" s="41" t="s">
        <v>439</v>
      </c>
      <c r="D1745" s="41" t="s">
        <v>8</v>
      </c>
      <c r="E1745" s="41" t="s">
        <v>184</v>
      </c>
      <c r="F1745" s="41" t="s">
        <v>184</v>
      </c>
      <c r="G1745" s="41" t="s">
        <v>764</v>
      </c>
      <c r="H1745" s="41">
        <v>9</v>
      </c>
      <c r="I1745" s="41">
        <v>2917.6409630641001</v>
      </c>
      <c r="J1745" s="41">
        <v>891</v>
      </c>
      <c r="K1745" s="41">
        <v>0</v>
      </c>
      <c r="L1745" s="41">
        <v>17.730900000000002</v>
      </c>
      <c r="M1745" s="41">
        <v>0</v>
      </c>
      <c r="N1745" s="41"/>
      <c r="O1745" s="41"/>
      <c r="P1745" s="41"/>
      <c r="Q1745" s="41"/>
      <c r="R1745" s="41">
        <v>0</v>
      </c>
      <c r="S1745" s="41">
        <v>0</v>
      </c>
      <c r="T1745" s="41"/>
      <c r="U1745" s="41"/>
      <c r="V1745" s="41">
        <v>891</v>
      </c>
      <c r="W1745" s="41">
        <v>17.730900000000002</v>
      </c>
      <c r="X1745" s="41"/>
      <c r="Y1745" s="41"/>
      <c r="Z1745" s="6">
        <f>0</f>
        <v>0</v>
      </c>
      <c r="AA1745" s="6">
        <f t="shared" si="195"/>
        <v>17.730900000000002</v>
      </c>
      <c r="AB1745" t="e">
        <f>IF(ISBLANK(Table1[[#This Row],[FY2425_Cost]])=TRUE,#N/A,Table1[[#This Row],[FY2425_Cost]])</f>
        <v>#N/A</v>
      </c>
      <c r="AC1745" s="6" t="e">
        <f t="shared" si="196"/>
        <v>#N/A</v>
      </c>
      <c r="AD1745" s="6" t="e">
        <f>SUMIFS($AB$3:AB1745,$B$3:B1745,B1745)</f>
        <v>#N/A</v>
      </c>
      <c r="AE1745" s="6">
        <f t="shared" si="197"/>
        <v>1312.938433378845</v>
      </c>
      <c r="AF1745" s="6">
        <f t="shared" si="198"/>
        <v>1312.938433378845</v>
      </c>
      <c r="AG1745" s="6">
        <f>VLOOKUP(Table1[[#This Row],[PracticeCode]],$AP$3:$AS$345,4,FALSE)</f>
        <v>1312.938433378845</v>
      </c>
      <c r="AH1745" s="27">
        <f t="shared" si="199"/>
        <v>95406.859492196076</v>
      </c>
      <c r="AI1745" s="6" t="e">
        <f t="shared" si="201"/>
        <v>#N/A</v>
      </c>
    </row>
    <row r="1746" spans="1:35" x14ac:dyDescent="0.35">
      <c r="A1746" t="str">
        <f t="shared" si="200"/>
        <v>KINCORA DOCTORS SURGERYHH CollaborativeHillingdonE86625Feb11</v>
      </c>
      <c r="B1746" s="41" t="s">
        <v>586</v>
      </c>
      <c r="C1746" s="41" t="s">
        <v>439</v>
      </c>
      <c r="D1746" s="41" t="s">
        <v>8</v>
      </c>
      <c r="E1746" s="41" t="s">
        <v>184</v>
      </c>
      <c r="F1746" s="41" t="s">
        <v>184</v>
      </c>
      <c r="G1746" s="41" t="s">
        <v>766</v>
      </c>
      <c r="H1746" s="41">
        <v>11</v>
      </c>
      <c r="I1746" s="41">
        <v>2917.6409630641001</v>
      </c>
      <c r="J1746" s="41">
        <v>2172</v>
      </c>
      <c r="K1746" s="41">
        <v>0</v>
      </c>
      <c r="L1746" s="41">
        <v>43.222799999999999</v>
      </c>
      <c r="M1746" s="41">
        <v>0</v>
      </c>
      <c r="N1746" s="41"/>
      <c r="O1746" s="41"/>
      <c r="P1746" s="41"/>
      <c r="Q1746" s="41"/>
      <c r="R1746" s="41">
        <v>2</v>
      </c>
      <c r="S1746" s="41">
        <v>3.5799999999999998E-2</v>
      </c>
      <c r="T1746" s="41"/>
      <c r="U1746" s="41"/>
      <c r="V1746" s="41">
        <v>2174</v>
      </c>
      <c r="W1746" s="41">
        <v>43.258600000000001</v>
      </c>
      <c r="X1746" s="41"/>
      <c r="Y1746" s="41"/>
      <c r="Z1746" s="6">
        <f>0</f>
        <v>0</v>
      </c>
      <c r="AA1746" s="6">
        <f t="shared" si="195"/>
        <v>43.258600000000001</v>
      </c>
      <c r="AB1746" t="e">
        <f>IF(ISBLANK(Table1[[#This Row],[FY2425_Cost]])=TRUE,#N/A,Table1[[#This Row],[FY2425_Cost]])</f>
        <v>#N/A</v>
      </c>
      <c r="AC1746" s="6" t="e">
        <f t="shared" si="196"/>
        <v>#N/A</v>
      </c>
      <c r="AD1746" s="6" t="e">
        <f>SUMIFS($AB$3:AB1746,$B$3:B1746,B1746)</f>
        <v>#N/A</v>
      </c>
      <c r="AE1746" s="6">
        <f t="shared" si="197"/>
        <v>1312.938433378845</v>
      </c>
      <c r="AF1746" s="6">
        <f t="shared" si="198"/>
        <v>1312.938433378845</v>
      </c>
      <c r="AG1746" s="6">
        <f>VLOOKUP(Table1[[#This Row],[PracticeCode]],$AP$3:$AS$345,4,FALSE)</f>
        <v>1312.938433378845</v>
      </c>
      <c r="AH1746" s="27">
        <f t="shared" si="199"/>
        <v>95406.859492196076</v>
      </c>
      <c r="AI1746" s="6" t="e">
        <f t="shared" si="201"/>
        <v>#N/A</v>
      </c>
    </row>
    <row r="1747" spans="1:35" x14ac:dyDescent="0.35">
      <c r="A1747" t="str">
        <f t="shared" si="200"/>
        <v>KINCORA DOCTORS SURGERYHH CollaborativeHillingdonE86625Jan10</v>
      </c>
      <c r="B1747" s="41" t="s">
        <v>586</v>
      </c>
      <c r="C1747" s="41" t="s">
        <v>439</v>
      </c>
      <c r="D1747" s="41" t="s">
        <v>8</v>
      </c>
      <c r="E1747" s="41" t="s">
        <v>184</v>
      </c>
      <c r="F1747" s="41" t="s">
        <v>184</v>
      </c>
      <c r="G1747" s="41" t="s">
        <v>765</v>
      </c>
      <c r="H1747" s="41">
        <v>10</v>
      </c>
      <c r="I1747" s="41">
        <v>2917.6409630641001</v>
      </c>
      <c r="J1747" s="41">
        <v>1873</v>
      </c>
      <c r="K1747" s="41">
        <v>0</v>
      </c>
      <c r="L1747" s="41">
        <v>37.2727</v>
      </c>
      <c r="M1747" s="41">
        <v>0</v>
      </c>
      <c r="N1747" s="41"/>
      <c r="O1747" s="41"/>
      <c r="P1747" s="41"/>
      <c r="Q1747" s="41"/>
      <c r="R1747" s="41">
        <v>0</v>
      </c>
      <c r="S1747" s="41">
        <v>0</v>
      </c>
      <c r="T1747" s="41"/>
      <c r="U1747" s="41"/>
      <c r="V1747" s="41">
        <v>1873</v>
      </c>
      <c r="W1747" s="41">
        <v>37.2727</v>
      </c>
      <c r="X1747" s="41"/>
      <c r="Y1747" s="41"/>
      <c r="Z1747" s="6">
        <f>0</f>
        <v>0</v>
      </c>
      <c r="AA1747" s="6">
        <f t="shared" si="195"/>
        <v>37.2727</v>
      </c>
      <c r="AB1747" t="e">
        <f>IF(ISBLANK(Table1[[#This Row],[FY2425_Cost]])=TRUE,#N/A,Table1[[#This Row],[FY2425_Cost]])</f>
        <v>#N/A</v>
      </c>
      <c r="AC1747" s="6" t="e">
        <f t="shared" si="196"/>
        <v>#N/A</v>
      </c>
      <c r="AD1747" s="6" t="e">
        <f>SUMIFS($AB$3:AB1747,$B$3:B1747,B1747)</f>
        <v>#N/A</v>
      </c>
      <c r="AE1747" s="6">
        <f t="shared" si="197"/>
        <v>1312.938433378845</v>
      </c>
      <c r="AF1747" s="6">
        <f t="shared" si="198"/>
        <v>1312.938433378845</v>
      </c>
      <c r="AG1747" s="6">
        <f>VLOOKUP(Table1[[#This Row],[PracticeCode]],$AP$3:$AS$345,4,FALSE)</f>
        <v>1312.938433378845</v>
      </c>
      <c r="AH1747" s="27">
        <f t="shared" si="199"/>
        <v>95406.859492196076</v>
      </c>
      <c r="AI1747" s="6" t="e">
        <f t="shared" si="201"/>
        <v>#N/A</v>
      </c>
    </row>
    <row r="1748" spans="1:35" x14ac:dyDescent="0.35">
      <c r="A1748" t="str">
        <f t="shared" si="200"/>
        <v>KINCORA DOCTORS SURGERYHH CollaborativeHillingdonE86625Jul4</v>
      </c>
      <c r="B1748" s="41" t="s">
        <v>586</v>
      </c>
      <c r="C1748" s="41" t="s">
        <v>439</v>
      </c>
      <c r="D1748" s="41" t="s">
        <v>8</v>
      </c>
      <c r="E1748" s="41" t="s">
        <v>184</v>
      </c>
      <c r="F1748" s="41" t="s">
        <v>184</v>
      </c>
      <c r="G1748" s="41" t="s">
        <v>759</v>
      </c>
      <c r="H1748" s="41">
        <v>4</v>
      </c>
      <c r="I1748" s="41">
        <v>2917.6409630641001</v>
      </c>
      <c r="J1748" s="41">
        <v>701</v>
      </c>
      <c r="K1748" s="41">
        <v>638</v>
      </c>
      <c r="L1748" s="41">
        <v>12.968499999999999</v>
      </c>
      <c r="M1748" s="41">
        <v>11.802999999999999</v>
      </c>
      <c r="N1748" s="41">
        <v>1347</v>
      </c>
      <c r="O1748" s="41">
        <v>2</v>
      </c>
      <c r="P1748" s="41">
        <v>26.805300000000003</v>
      </c>
      <c r="Q1748" s="41">
        <v>3.9800000000000002E-2</v>
      </c>
      <c r="R1748" s="41">
        <v>6</v>
      </c>
      <c r="S1748" s="41">
        <v>0.1074</v>
      </c>
      <c r="T1748" s="41">
        <v>0</v>
      </c>
      <c r="U1748" s="41">
        <v>0</v>
      </c>
      <c r="V1748" s="41">
        <v>1345</v>
      </c>
      <c r="W1748" s="41">
        <v>24.878899999999994</v>
      </c>
      <c r="X1748" s="41">
        <v>1349</v>
      </c>
      <c r="Y1748" s="41">
        <v>26.845100000000002</v>
      </c>
      <c r="Z1748" s="6">
        <f>0</f>
        <v>0</v>
      </c>
      <c r="AA1748" s="6">
        <f t="shared" si="195"/>
        <v>24.878899999999994</v>
      </c>
      <c r="AB1748">
        <f>IF(ISBLANK(Table1[[#This Row],[FY2425_Cost]])=TRUE,#N/A,Table1[[#This Row],[FY2425_Cost]])</f>
        <v>26.845100000000002</v>
      </c>
      <c r="AC1748" s="6">
        <f t="shared" si="196"/>
        <v>1.9662000000000077</v>
      </c>
      <c r="AD1748" s="6" t="e">
        <f>SUMIFS($AB$3:AB1748,$B$3:B1748,B1748)</f>
        <v>#N/A</v>
      </c>
      <c r="AE1748" s="6">
        <f t="shared" si="197"/>
        <v>1312.938433378845</v>
      </c>
      <c r="AF1748" s="6">
        <f t="shared" si="198"/>
        <v>1312.938433378845</v>
      </c>
      <c r="AG1748" s="6">
        <f>VLOOKUP(Table1[[#This Row],[PracticeCode]],$AP$3:$AS$345,4,FALSE)</f>
        <v>1312.938433378845</v>
      </c>
      <c r="AH1748" s="27">
        <f t="shared" si="199"/>
        <v>95406.859492196076</v>
      </c>
      <c r="AI1748" s="6" t="e">
        <f t="shared" si="201"/>
        <v>#N/A</v>
      </c>
    </row>
    <row r="1749" spans="1:35" x14ac:dyDescent="0.35">
      <c r="A1749" t="str">
        <f t="shared" si="200"/>
        <v>KINCORA DOCTORS SURGERYHH CollaborativeHillingdonE86625Jun3</v>
      </c>
      <c r="B1749" s="41" t="s">
        <v>586</v>
      </c>
      <c r="C1749" s="41" t="s">
        <v>439</v>
      </c>
      <c r="D1749" s="41" t="s">
        <v>8</v>
      </c>
      <c r="E1749" s="41" t="s">
        <v>184</v>
      </c>
      <c r="F1749" s="41" t="s">
        <v>184</v>
      </c>
      <c r="G1749" s="41" t="s">
        <v>758</v>
      </c>
      <c r="H1749" s="41">
        <v>3</v>
      </c>
      <c r="I1749" s="41">
        <v>2917.6409630641001</v>
      </c>
      <c r="J1749" s="41">
        <v>1910</v>
      </c>
      <c r="K1749" s="41">
        <v>0</v>
      </c>
      <c r="L1749" s="41">
        <v>35.335000000000001</v>
      </c>
      <c r="M1749" s="41">
        <v>0</v>
      </c>
      <c r="N1749" s="41">
        <v>1053</v>
      </c>
      <c r="O1749" s="41">
        <v>1</v>
      </c>
      <c r="P1749" s="41">
        <v>20.954700000000003</v>
      </c>
      <c r="Q1749" s="41">
        <v>1.9900000000000001E-2</v>
      </c>
      <c r="R1749" s="41">
        <v>0</v>
      </c>
      <c r="S1749" s="41">
        <v>0</v>
      </c>
      <c r="T1749" s="41">
        <v>2</v>
      </c>
      <c r="U1749" s="41">
        <v>4.3999999999999997E-2</v>
      </c>
      <c r="V1749" s="41">
        <v>1910</v>
      </c>
      <c r="W1749" s="41">
        <v>35.335000000000001</v>
      </c>
      <c r="X1749" s="41">
        <v>1056</v>
      </c>
      <c r="Y1749" s="41">
        <v>21.018600000000003</v>
      </c>
      <c r="Z1749" s="6">
        <f>0</f>
        <v>0</v>
      </c>
      <c r="AA1749" s="6">
        <f t="shared" si="195"/>
        <v>35.335000000000001</v>
      </c>
      <c r="AB1749">
        <f>IF(ISBLANK(Table1[[#This Row],[FY2425_Cost]])=TRUE,#N/A,Table1[[#This Row],[FY2425_Cost]])</f>
        <v>21.018600000000003</v>
      </c>
      <c r="AC1749" s="6">
        <f t="shared" si="196"/>
        <v>-14.316399999999998</v>
      </c>
      <c r="AD1749" s="6" t="e">
        <f>SUMIFS($AB$3:AB1749,$B$3:B1749,B1749)</f>
        <v>#N/A</v>
      </c>
      <c r="AE1749" s="6">
        <f t="shared" si="197"/>
        <v>1312.938433378845</v>
      </c>
      <c r="AF1749" s="6">
        <f t="shared" si="198"/>
        <v>1312.938433378845</v>
      </c>
      <c r="AG1749" s="6">
        <f>VLOOKUP(Table1[[#This Row],[PracticeCode]],$AP$3:$AS$345,4,FALSE)</f>
        <v>1312.938433378845</v>
      </c>
      <c r="AH1749" s="27">
        <f t="shared" si="199"/>
        <v>95406.859492196076</v>
      </c>
      <c r="AI1749" s="6" t="e">
        <f t="shared" si="201"/>
        <v>#N/A</v>
      </c>
    </row>
    <row r="1750" spans="1:35" x14ac:dyDescent="0.35">
      <c r="A1750" t="str">
        <f t="shared" si="200"/>
        <v>KINCORA DOCTORS SURGERYHH CollaborativeHillingdonE86625Mar12</v>
      </c>
      <c r="B1750" s="41" t="s">
        <v>586</v>
      </c>
      <c r="C1750" s="41" t="s">
        <v>439</v>
      </c>
      <c r="D1750" s="41" t="s">
        <v>8</v>
      </c>
      <c r="E1750" s="41" t="s">
        <v>184</v>
      </c>
      <c r="F1750" s="41" t="s">
        <v>184</v>
      </c>
      <c r="G1750" s="41" t="s">
        <v>767</v>
      </c>
      <c r="H1750" s="41">
        <v>12</v>
      </c>
      <c r="I1750" s="41">
        <v>2917.6409630641001</v>
      </c>
      <c r="J1750" s="41">
        <v>1543</v>
      </c>
      <c r="K1750" s="41">
        <v>5</v>
      </c>
      <c r="L1750" s="41">
        <v>30.7057</v>
      </c>
      <c r="M1750" s="41">
        <v>9.9500000000000005E-2</v>
      </c>
      <c r="N1750" s="41"/>
      <c r="O1750" s="41"/>
      <c r="P1750" s="41"/>
      <c r="Q1750" s="41"/>
      <c r="R1750" s="41">
        <v>0</v>
      </c>
      <c r="S1750" s="41">
        <v>0</v>
      </c>
      <c r="T1750" s="41"/>
      <c r="U1750" s="41"/>
      <c r="V1750" s="41">
        <v>1548</v>
      </c>
      <c r="W1750" s="41">
        <v>30.805199999999999</v>
      </c>
      <c r="X1750" s="41"/>
      <c r="Y1750" s="41"/>
      <c r="Z1750" s="6">
        <f>0</f>
        <v>0</v>
      </c>
      <c r="AA1750" s="6">
        <f t="shared" si="195"/>
        <v>30.805199999999999</v>
      </c>
      <c r="AB1750" t="e">
        <f>IF(ISBLANK(Table1[[#This Row],[FY2425_Cost]])=TRUE,#N/A,Table1[[#This Row],[FY2425_Cost]])</f>
        <v>#N/A</v>
      </c>
      <c r="AC1750" s="6" t="e">
        <f t="shared" si="196"/>
        <v>#N/A</v>
      </c>
      <c r="AD1750" s="6" t="e">
        <f>SUMIFS($AB$3:AB1750,$B$3:B1750,B1750)</f>
        <v>#N/A</v>
      </c>
      <c r="AE1750" s="6">
        <f t="shared" si="197"/>
        <v>1312.938433378845</v>
      </c>
      <c r="AF1750" s="6">
        <f t="shared" si="198"/>
        <v>1312.938433378845</v>
      </c>
      <c r="AG1750" s="6">
        <f>VLOOKUP(Table1[[#This Row],[PracticeCode]],$AP$3:$AS$345,4,FALSE)</f>
        <v>1312.938433378845</v>
      </c>
      <c r="AH1750" s="27">
        <f t="shared" si="199"/>
        <v>95406.859492196076</v>
      </c>
      <c r="AI1750" s="6" t="e">
        <f t="shared" si="201"/>
        <v>#N/A</v>
      </c>
    </row>
    <row r="1751" spans="1:35" x14ac:dyDescent="0.35">
      <c r="A1751" t="str">
        <f t="shared" si="200"/>
        <v>KINCORA DOCTORS SURGERYHH CollaborativeHillingdonE86625May2</v>
      </c>
      <c r="B1751" s="41" t="s">
        <v>586</v>
      </c>
      <c r="C1751" s="41" t="s">
        <v>439</v>
      </c>
      <c r="D1751" s="41" t="s">
        <v>8</v>
      </c>
      <c r="E1751" s="41" t="s">
        <v>184</v>
      </c>
      <c r="F1751" s="41" t="s">
        <v>184</v>
      </c>
      <c r="G1751" s="41" t="s">
        <v>757</v>
      </c>
      <c r="H1751" s="41">
        <v>2</v>
      </c>
      <c r="I1751" s="41">
        <v>2917.6409630641001</v>
      </c>
      <c r="J1751" s="41">
        <v>1446</v>
      </c>
      <c r="K1751" s="41">
        <v>2</v>
      </c>
      <c r="L1751" s="41">
        <v>26.750999999999998</v>
      </c>
      <c r="M1751" s="41">
        <v>3.6999999999999998E-2</v>
      </c>
      <c r="N1751" s="41">
        <v>665</v>
      </c>
      <c r="O1751" s="41">
        <v>0</v>
      </c>
      <c r="P1751" s="41">
        <v>13.233500000000001</v>
      </c>
      <c r="Q1751" s="41">
        <v>0</v>
      </c>
      <c r="R1751" s="41">
        <v>0</v>
      </c>
      <c r="S1751" s="41">
        <v>0</v>
      </c>
      <c r="T1751" s="41">
        <v>0</v>
      </c>
      <c r="U1751" s="41">
        <v>0</v>
      </c>
      <c r="V1751" s="41">
        <v>1448</v>
      </c>
      <c r="W1751" s="41">
        <v>26.787999999999997</v>
      </c>
      <c r="X1751" s="41">
        <v>665</v>
      </c>
      <c r="Y1751" s="41">
        <v>13.233500000000001</v>
      </c>
      <c r="Z1751" s="6">
        <f>0</f>
        <v>0</v>
      </c>
      <c r="AA1751" s="6">
        <f t="shared" ref="AA1751:AA1814" si="202">IFERROR(W1751*1,#N/A)</f>
        <v>26.787999999999997</v>
      </c>
      <c r="AB1751">
        <f>IF(ISBLANK(Table1[[#This Row],[FY2425_Cost]])=TRUE,#N/A,Table1[[#This Row],[FY2425_Cost]])</f>
        <v>13.233500000000001</v>
      </c>
      <c r="AC1751" s="6">
        <f t="shared" ref="AC1751:AC1814" si="203">AB1751-AA1751</f>
        <v>-13.554499999999996</v>
      </c>
      <c r="AD1751" s="6" t="e">
        <f>SUMIFS($AB$3:AB1751,$B$3:B1751,B1751)</f>
        <v>#N/A</v>
      </c>
      <c r="AE1751" s="6">
        <f t="shared" ref="AE1751:AE1814" si="204">IFERROR(I1751*$AE$1,#N/A)</f>
        <v>1312.938433378845</v>
      </c>
      <c r="AF1751" s="6">
        <f t="shared" ref="AF1751:AF1814" si="205">AE1751+Z1751</f>
        <v>1312.938433378845</v>
      </c>
      <c r="AG1751" s="6">
        <f>VLOOKUP(Table1[[#This Row],[PracticeCode]],$AP$3:$AS$345,4,FALSE)</f>
        <v>1312.938433378845</v>
      </c>
      <c r="AH1751" s="27">
        <f t="shared" ref="AH1751:AH1814" si="206">IFERROR(I1751*$AH$1,#N/A)</f>
        <v>95406.859492196076</v>
      </c>
      <c r="AI1751" s="6" t="e">
        <f t="shared" si="201"/>
        <v>#N/A</v>
      </c>
    </row>
    <row r="1752" spans="1:35" x14ac:dyDescent="0.35">
      <c r="A1752" t="str">
        <f t="shared" si="200"/>
        <v>KINCORA DOCTORS SURGERYHH CollaborativeHillingdonE86625Nov8</v>
      </c>
      <c r="B1752" s="41" t="s">
        <v>586</v>
      </c>
      <c r="C1752" s="41" t="s">
        <v>439</v>
      </c>
      <c r="D1752" s="41" t="s">
        <v>8</v>
      </c>
      <c r="E1752" s="41" t="s">
        <v>184</v>
      </c>
      <c r="F1752" s="41" t="s">
        <v>184</v>
      </c>
      <c r="G1752" s="41" t="s">
        <v>763</v>
      </c>
      <c r="H1752" s="41">
        <v>8</v>
      </c>
      <c r="I1752" s="41">
        <v>2917.6409630641001</v>
      </c>
      <c r="J1752" s="41">
        <v>1005</v>
      </c>
      <c r="K1752" s="41">
        <v>0</v>
      </c>
      <c r="L1752" s="41">
        <v>19.999500000000001</v>
      </c>
      <c r="M1752" s="41">
        <v>0</v>
      </c>
      <c r="N1752" s="41"/>
      <c r="O1752" s="41"/>
      <c r="P1752" s="41"/>
      <c r="Q1752" s="41"/>
      <c r="R1752" s="41">
        <v>0</v>
      </c>
      <c r="S1752" s="41">
        <v>0</v>
      </c>
      <c r="T1752" s="41"/>
      <c r="U1752" s="41"/>
      <c r="V1752" s="41">
        <v>1005</v>
      </c>
      <c r="W1752" s="41">
        <v>19.999500000000001</v>
      </c>
      <c r="X1752" s="41"/>
      <c r="Y1752" s="41"/>
      <c r="Z1752" s="6">
        <f>0</f>
        <v>0</v>
      </c>
      <c r="AA1752" s="6">
        <f t="shared" si="202"/>
        <v>19.999500000000001</v>
      </c>
      <c r="AB1752" t="e">
        <f>IF(ISBLANK(Table1[[#This Row],[FY2425_Cost]])=TRUE,#N/A,Table1[[#This Row],[FY2425_Cost]])</f>
        <v>#N/A</v>
      </c>
      <c r="AC1752" s="6" t="e">
        <f t="shared" si="203"/>
        <v>#N/A</v>
      </c>
      <c r="AD1752" s="6" t="e">
        <f>SUMIFS($AB$3:AB1752,$B$3:B1752,B1752)</f>
        <v>#N/A</v>
      </c>
      <c r="AE1752" s="6">
        <f t="shared" si="204"/>
        <v>1312.938433378845</v>
      </c>
      <c r="AF1752" s="6">
        <f t="shared" si="205"/>
        <v>1312.938433378845</v>
      </c>
      <c r="AG1752" s="6">
        <f>VLOOKUP(Table1[[#This Row],[PracticeCode]],$AP$3:$AS$345,4,FALSE)</f>
        <v>1312.938433378845</v>
      </c>
      <c r="AH1752" s="27">
        <f t="shared" si="206"/>
        <v>95406.859492196076</v>
      </c>
      <c r="AI1752" s="6" t="e">
        <f t="shared" si="201"/>
        <v>#N/A</v>
      </c>
    </row>
    <row r="1753" spans="1:35" x14ac:dyDescent="0.35">
      <c r="A1753" t="str">
        <f t="shared" si="200"/>
        <v>KINCORA DOCTORS SURGERYHH CollaborativeHillingdonE86625Oct7</v>
      </c>
      <c r="B1753" s="41" t="s">
        <v>586</v>
      </c>
      <c r="C1753" s="41" t="s">
        <v>439</v>
      </c>
      <c r="D1753" s="41" t="s">
        <v>8</v>
      </c>
      <c r="E1753" s="41" t="s">
        <v>184</v>
      </c>
      <c r="F1753" s="41" t="s">
        <v>184</v>
      </c>
      <c r="G1753" s="41" t="s">
        <v>762</v>
      </c>
      <c r="H1753" s="41">
        <v>7</v>
      </c>
      <c r="I1753" s="41">
        <v>2917.6409630641001</v>
      </c>
      <c r="J1753" s="41">
        <v>682</v>
      </c>
      <c r="K1753" s="41">
        <v>3582</v>
      </c>
      <c r="L1753" s="41">
        <v>13.571800000000001</v>
      </c>
      <c r="M1753" s="41">
        <v>71.281800000000004</v>
      </c>
      <c r="N1753" s="41">
        <v>0</v>
      </c>
      <c r="O1753" s="41">
        <v>0</v>
      </c>
      <c r="P1753" s="41">
        <v>0</v>
      </c>
      <c r="Q1753" s="41">
        <v>0</v>
      </c>
      <c r="R1753" s="41">
        <v>6</v>
      </c>
      <c r="S1753" s="41">
        <v>0.1074</v>
      </c>
      <c r="T1753" s="41">
        <v>0</v>
      </c>
      <c r="U1753" s="41">
        <v>0</v>
      </c>
      <c r="V1753" s="41">
        <v>4270</v>
      </c>
      <c r="W1753" s="41">
        <v>84.960999999999999</v>
      </c>
      <c r="X1753" s="41">
        <v>0</v>
      </c>
      <c r="Y1753" s="41">
        <v>0</v>
      </c>
      <c r="Z1753" s="6">
        <f>0</f>
        <v>0</v>
      </c>
      <c r="AA1753" s="6">
        <f t="shared" si="202"/>
        <v>84.960999999999999</v>
      </c>
      <c r="AB1753">
        <f>IF(ISBLANK(Table1[[#This Row],[FY2425_Cost]])=TRUE,#N/A,Table1[[#This Row],[FY2425_Cost]])</f>
        <v>0</v>
      </c>
      <c r="AC1753" s="6">
        <f t="shared" si="203"/>
        <v>-84.960999999999999</v>
      </c>
      <c r="AD1753" s="6" t="e">
        <f>SUMIFS($AB$3:AB1753,$B$3:B1753,B1753)</f>
        <v>#N/A</v>
      </c>
      <c r="AE1753" s="6">
        <f t="shared" si="204"/>
        <v>1312.938433378845</v>
      </c>
      <c r="AF1753" s="6">
        <f t="shared" si="205"/>
        <v>1312.938433378845</v>
      </c>
      <c r="AG1753" s="6">
        <f>VLOOKUP(Table1[[#This Row],[PracticeCode]],$AP$3:$AS$345,4,FALSE)</f>
        <v>1312.938433378845</v>
      </c>
      <c r="AH1753" s="27">
        <f t="shared" si="206"/>
        <v>95406.859492196076</v>
      </c>
      <c r="AI1753" s="6" t="e">
        <f t="shared" si="201"/>
        <v>#N/A</v>
      </c>
    </row>
    <row r="1754" spans="1:35" x14ac:dyDescent="0.35">
      <c r="A1754" t="str">
        <f t="shared" si="200"/>
        <v>KINCORA DOCTORS SURGERYHH CollaborativeHillingdonE86625Sep6</v>
      </c>
      <c r="B1754" s="41" t="s">
        <v>586</v>
      </c>
      <c r="C1754" s="41" t="s">
        <v>439</v>
      </c>
      <c r="D1754" s="41" t="s">
        <v>8</v>
      </c>
      <c r="E1754" s="41" t="s">
        <v>184</v>
      </c>
      <c r="F1754" s="41" t="s">
        <v>184</v>
      </c>
      <c r="G1754" s="41" t="s">
        <v>761</v>
      </c>
      <c r="H1754" s="41">
        <v>6</v>
      </c>
      <c r="I1754" s="41">
        <v>2917.6409630641001</v>
      </c>
      <c r="J1754" s="41">
        <v>2232</v>
      </c>
      <c r="K1754" s="41">
        <v>2186</v>
      </c>
      <c r="L1754" s="41">
        <v>44.416800000000002</v>
      </c>
      <c r="M1754" s="41">
        <v>43.501400000000004</v>
      </c>
      <c r="N1754" s="41">
        <v>3261</v>
      </c>
      <c r="O1754" s="41">
        <v>0</v>
      </c>
      <c r="P1754" s="41">
        <v>73.372500000000002</v>
      </c>
      <c r="Q1754" s="41">
        <v>0</v>
      </c>
      <c r="R1754" s="41">
        <v>2</v>
      </c>
      <c r="S1754" s="41">
        <v>3.5799999999999998E-2</v>
      </c>
      <c r="T1754" s="41">
        <v>4</v>
      </c>
      <c r="U1754" s="41">
        <v>8.7999999999999995E-2</v>
      </c>
      <c r="V1754" s="41">
        <v>4420</v>
      </c>
      <c r="W1754" s="41">
        <v>87.954000000000008</v>
      </c>
      <c r="X1754" s="41">
        <v>3265</v>
      </c>
      <c r="Y1754" s="41">
        <v>73.460499999999996</v>
      </c>
      <c r="Z1754" s="6">
        <f>0</f>
        <v>0</v>
      </c>
      <c r="AA1754" s="6">
        <f t="shared" si="202"/>
        <v>87.954000000000008</v>
      </c>
      <c r="AB1754">
        <f>IF(ISBLANK(Table1[[#This Row],[FY2425_Cost]])=TRUE,#N/A,Table1[[#This Row],[FY2425_Cost]])</f>
        <v>73.460499999999996</v>
      </c>
      <c r="AC1754" s="6">
        <f t="shared" si="203"/>
        <v>-14.493500000000012</v>
      </c>
      <c r="AD1754" s="6" t="e">
        <f>SUMIFS($AB$3:AB1754,$B$3:B1754,B1754)</f>
        <v>#N/A</v>
      </c>
      <c r="AE1754" s="6">
        <f t="shared" si="204"/>
        <v>1312.938433378845</v>
      </c>
      <c r="AF1754" s="6">
        <f t="shared" si="205"/>
        <v>1312.938433378845</v>
      </c>
      <c r="AG1754" s="6">
        <f>VLOOKUP(Table1[[#This Row],[PracticeCode]],$AP$3:$AS$345,4,FALSE)</f>
        <v>1312.938433378845</v>
      </c>
      <c r="AH1754" s="27">
        <f t="shared" si="206"/>
        <v>95406.859492196076</v>
      </c>
      <c r="AI1754" s="6" t="e">
        <f t="shared" si="201"/>
        <v>#N/A</v>
      </c>
    </row>
    <row r="1755" spans="1:35" x14ac:dyDescent="0.35">
      <c r="A1755" t="str">
        <f t="shared" si="200"/>
        <v>KING EDWARDS &amp; SWAKELEYS MEDICAL CENTRECelandine Health and MetroCare PCNHillingdonE86024Apr1</v>
      </c>
      <c r="B1755" s="41" t="s">
        <v>598</v>
      </c>
      <c r="C1755" s="41" t="s">
        <v>485</v>
      </c>
      <c r="D1755" s="41" t="s">
        <v>8</v>
      </c>
      <c r="E1755" s="41" t="s">
        <v>185</v>
      </c>
      <c r="F1755" s="41" t="s">
        <v>185</v>
      </c>
      <c r="G1755" s="41" t="s">
        <v>756</v>
      </c>
      <c r="H1755" s="41">
        <v>1</v>
      </c>
      <c r="I1755" s="41">
        <v>4429.6850735051003</v>
      </c>
      <c r="J1755" s="41">
        <v>4860</v>
      </c>
      <c r="K1755" s="41">
        <v>0</v>
      </c>
      <c r="L1755" s="41">
        <v>89.91</v>
      </c>
      <c r="M1755" s="41">
        <v>0</v>
      </c>
      <c r="N1755" s="41">
        <v>12441</v>
      </c>
      <c r="O1755" s="41">
        <v>0</v>
      </c>
      <c r="P1755" s="41">
        <v>247.57590000000002</v>
      </c>
      <c r="Q1755" s="41">
        <v>0</v>
      </c>
      <c r="R1755" s="41">
        <v>0</v>
      </c>
      <c r="S1755" s="41">
        <v>0</v>
      </c>
      <c r="T1755" s="41">
        <v>474</v>
      </c>
      <c r="U1755" s="41">
        <v>10.428000000000001</v>
      </c>
      <c r="V1755" s="41">
        <v>4860</v>
      </c>
      <c r="W1755" s="41">
        <v>89.91</v>
      </c>
      <c r="X1755" s="41">
        <v>12915</v>
      </c>
      <c r="Y1755" s="41">
        <v>258.00390000000004</v>
      </c>
      <c r="Z1755" s="6">
        <f>0</f>
        <v>0</v>
      </c>
      <c r="AA1755" s="6">
        <f t="shared" si="202"/>
        <v>89.91</v>
      </c>
      <c r="AB1755">
        <f>IF(ISBLANK(Table1[[#This Row],[FY2425_Cost]])=TRUE,#N/A,Table1[[#This Row],[FY2425_Cost]])</f>
        <v>258.00390000000004</v>
      </c>
      <c r="AC1755" s="6">
        <f t="shared" si="203"/>
        <v>168.09390000000005</v>
      </c>
      <c r="AD1755" s="6">
        <f>SUMIFS($AB$3:AB1755,$B$3:B1755,B1755)</f>
        <v>258.00390000000004</v>
      </c>
      <c r="AE1755" s="6">
        <f t="shared" si="204"/>
        <v>1993.3582830772953</v>
      </c>
      <c r="AF1755" s="6">
        <f t="shared" si="205"/>
        <v>1993.3582830772953</v>
      </c>
      <c r="AG1755" s="6">
        <f>VLOOKUP(Table1[[#This Row],[PracticeCode]],$AP$3:$AS$345,4,FALSE)</f>
        <v>1993.3582830772953</v>
      </c>
      <c r="AH1755" s="27">
        <f t="shared" si="206"/>
        <v>144850.70190361678</v>
      </c>
      <c r="AI1755" s="6">
        <f t="shared" si="201"/>
        <v>0</v>
      </c>
    </row>
    <row r="1756" spans="1:35" x14ac:dyDescent="0.35">
      <c r="A1756" t="str">
        <f t="shared" si="200"/>
        <v>KING EDWARDS &amp; SWAKELEYS MEDICAL CENTRECelandine Health and MetroCare PCNHillingdonE86024Aug5</v>
      </c>
      <c r="B1756" s="41" t="s">
        <v>598</v>
      </c>
      <c r="C1756" s="41" t="s">
        <v>485</v>
      </c>
      <c r="D1756" s="41" t="s">
        <v>8</v>
      </c>
      <c r="E1756" s="41" t="s">
        <v>185</v>
      </c>
      <c r="F1756" s="41" t="s">
        <v>185</v>
      </c>
      <c r="G1756" s="41" t="s">
        <v>760</v>
      </c>
      <c r="H1756" s="41">
        <v>5</v>
      </c>
      <c r="I1756" s="41">
        <v>4429.6850735051003</v>
      </c>
      <c r="J1756" s="41">
        <v>6232</v>
      </c>
      <c r="K1756" s="41">
        <v>1901</v>
      </c>
      <c r="L1756" s="41">
        <v>115.29199999999999</v>
      </c>
      <c r="M1756" s="41">
        <v>35.168500000000002</v>
      </c>
      <c r="N1756" s="41">
        <v>7435</v>
      </c>
      <c r="O1756" s="41">
        <v>2392</v>
      </c>
      <c r="P1756" s="41">
        <v>147.95650000000001</v>
      </c>
      <c r="Q1756" s="41">
        <v>47.6008</v>
      </c>
      <c r="R1756" s="41">
        <v>310</v>
      </c>
      <c r="S1756" s="41">
        <v>5.5490000000000004</v>
      </c>
      <c r="T1756" s="41">
        <v>568</v>
      </c>
      <c r="U1756" s="41">
        <v>12.496</v>
      </c>
      <c r="V1756" s="41">
        <v>8443</v>
      </c>
      <c r="W1756" s="41">
        <v>156.0095</v>
      </c>
      <c r="X1756" s="41">
        <v>10395</v>
      </c>
      <c r="Y1756" s="41">
        <v>208.05330000000001</v>
      </c>
      <c r="Z1756" s="6">
        <f>0</f>
        <v>0</v>
      </c>
      <c r="AA1756" s="6">
        <f t="shared" si="202"/>
        <v>156.0095</v>
      </c>
      <c r="AB1756">
        <f>IF(ISBLANK(Table1[[#This Row],[FY2425_Cost]])=TRUE,#N/A,Table1[[#This Row],[FY2425_Cost]])</f>
        <v>208.05330000000001</v>
      </c>
      <c r="AC1756" s="6">
        <f t="shared" si="203"/>
        <v>52.043800000000005</v>
      </c>
      <c r="AD1756" s="6">
        <f>SUMIFS($AB$3:AB1756,$B$3:B1756,B1756)</f>
        <v>466.05720000000008</v>
      </c>
      <c r="AE1756" s="6">
        <f t="shared" si="204"/>
        <v>1993.3582830772953</v>
      </c>
      <c r="AF1756" s="6">
        <f t="shared" si="205"/>
        <v>1993.3582830772953</v>
      </c>
      <c r="AG1756" s="6">
        <f>VLOOKUP(Table1[[#This Row],[PracticeCode]],$AP$3:$AS$345,4,FALSE)</f>
        <v>1993.3582830772953</v>
      </c>
      <c r="AH1756" s="27">
        <f t="shared" si="206"/>
        <v>144850.70190361678</v>
      </c>
      <c r="AI1756" s="6">
        <f t="shared" si="201"/>
        <v>0</v>
      </c>
    </row>
    <row r="1757" spans="1:35" x14ac:dyDescent="0.35">
      <c r="A1757" t="str">
        <f t="shared" si="200"/>
        <v>KING EDWARDS &amp; SWAKELEYS MEDICAL CENTRECelandine Health and MetroCare PCNHillingdonE86024Dec9</v>
      </c>
      <c r="B1757" s="41" t="s">
        <v>598</v>
      </c>
      <c r="C1757" s="41" t="s">
        <v>485</v>
      </c>
      <c r="D1757" s="41" t="s">
        <v>8</v>
      </c>
      <c r="E1757" s="41" t="s">
        <v>185</v>
      </c>
      <c r="F1757" s="41" t="s">
        <v>185</v>
      </c>
      <c r="G1757" s="41" t="s">
        <v>764</v>
      </c>
      <c r="H1757" s="41">
        <v>9</v>
      </c>
      <c r="I1757" s="41">
        <v>4429.6850735051003</v>
      </c>
      <c r="J1757" s="41">
        <v>4599</v>
      </c>
      <c r="K1757" s="41">
        <v>0</v>
      </c>
      <c r="L1757" s="41">
        <v>91.520099999999999</v>
      </c>
      <c r="M1757" s="41">
        <v>0</v>
      </c>
      <c r="N1757" s="41"/>
      <c r="O1757" s="41"/>
      <c r="P1757" s="41"/>
      <c r="Q1757" s="41"/>
      <c r="R1757" s="41">
        <v>450</v>
      </c>
      <c r="S1757" s="41">
        <v>8.0549999999999997</v>
      </c>
      <c r="T1757" s="41"/>
      <c r="U1757" s="41"/>
      <c r="V1757" s="41">
        <v>5049</v>
      </c>
      <c r="W1757" s="41">
        <v>99.575099999999992</v>
      </c>
      <c r="X1757" s="41"/>
      <c r="Y1757" s="41"/>
      <c r="Z1757" s="6">
        <f>0</f>
        <v>0</v>
      </c>
      <c r="AA1757" s="6">
        <f t="shared" si="202"/>
        <v>99.575099999999992</v>
      </c>
      <c r="AB1757" t="e">
        <f>IF(ISBLANK(Table1[[#This Row],[FY2425_Cost]])=TRUE,#N/A,Table1[[#This Row],[FY2425_Cost]])</f>
        <v>#N/A</v>
      </c>
      <c r="AC1757" s="6" t="e">
        <f t="shared" si="203"/>
        <v>#N/A</v>
      </c>
      <c r="AD1757" s="6" t="e">
        <f>SUMIFS($AB$3:AB1757,$B$3:B1757,B1757)</f>
        <v>#N/A</v>
      </c>
      <c r="AE1757" s="6">
        <f t="shared" si="204"/>
        <v>1993.3582830772953</v>
      </c>
      <c r="AF1757" s="6">
        <f t="shared" si="205"/>
        <v>1993.3582830772953</v>
      </c>
      <c r="AG1757" s="6">
        <f>VLOOKUP(Table1[[#This Row],[PracticeCode]],$AP$3:$AS$345,4,FALSE)</f>
        <v>1993.3582830772953</v>
      </c>
      <c r="AH1757" s="27">
        <f t="shared" si="206"/>
        <v>144850.70190361678</v>
      </c>
      <c r="AI1757" s="6" t="e">
        <f t="shared" si="201"/>
        <v>#N/A</v>
      </c>
    </row>
    <row r="1758" spans="1:35" x14ac:dyDescent="0.35">
      <c r="A1758" t="str">
        <f t="shared" si="200"/>
        <v>KING EDWARDS &amp; SWAKELEYS MEDICAL CENTRECelandine Health and MetroCare PCNHillingdonE86024Feb11</v>
      </c>
      <c r="B1758" s="41" t="s">
        <v>598</v>
      </c>
      <c r="C1758" s="41" t="s">
        <v>485</v>
      </c>
      <c r="D1758" s="41" t="s">
        <v>8</v>
      </c>
      <c r="E1758" s="41" t="s">
        <v>185</v>
      </c>
      <c r="F1758" s="41" t="s">
        <v>185</v>
      </c>
      <c r="G1758" s="41" t="s">
        <v>766</v>
      </c>
      <c r="H1758" s="41">
        <v>11</v>
      </c>
      <c r="I1758" s="41">
        <v>4429.6850735051003</v>
      </c>
      <c r="J1758" s="41">
        <v>5948</v>
      </c>
      <c r="K1758" s="41">
        <v>0</v>
      </c>
      <c r="L1758" s="41">
        <v>118.3652</v>
      </c>
      <c r="M1758" s="41">
        <v>0</v>
      </c>
      <c r="N1758" s="41"/>
      <c r="O1758" s="41"/>
      <c r="P1758" s="41"/>
      <c r="Q1758" s="41"/>
      <c r="R1758" s="41">
        <v>472</v>
      </c>
      <c r="S1758" s="41">
        <v>8.4488000000000003</v>
      </c>
      <c r="T1758" s="41"/>
      <c r="U1758" s="41"/>
      <c r="V1758" s="41">
        <v>6420</v>
      </c>
      <c r="W1758" s="41">
        <v>126.81400000000001</v>
      </c>
      <c r="X1758" s="41"/>
      <c r="Y1758" s="41"/>
      <c r="Z1758" s="6">
        <f>0</f>
        <v>0</v>
      </c>
      <c r="AA1758" s="6">
        <f t="shared" si="202"/>
        <v>126.81400000000001</v>
      </c>
      <c r="AB1758" t="e">
        <f>IF(ISBLANK(Table1[[#This Row],[FY2425_Cost]])=TRUE,#N/A,Table1[[#This Row],[FY2425_Cost]])</f>
        <v>#N/A</v>
      </c>
      <c r="AC1758" s="6" t="e">
        <f t="shared" si="203"/>
        <v>#N/A</v>
      </c>
      <c r="AD1758" s="6" t="e">
        <f>SUMIFS($AB$3:AB1758,$B$3:B1758,B1758)</f>
        <v>#N/A</v>
      </c>
      <c r="AE1758" s="6">
        <f t="shared" si="204"/>
        <v>1993.3582830772953</v>
      </c>
      <c r="AF1758" s="6">
        <f t="shared" si="205"/>
        <v>1993.3582830772953</v>
      </c>
      <c r="AG1758" s="6">
        <f>VLOOKUP(Table1[[#This Row],[PracticeCode]],$AP$3:$AS$345,4,FALSE)</f>
        <v>1993.3582830772953</v>
      </c>
      <c r="AH1758" s="27">
        <f t="shared" si="206"/>
        <v>144850.70190361678</v>
      </c>
      <c r="AI1758" s="6" t="e">
        <f t="shared" si="201"/>
        <v>#N/A</v>
      </c>
    </row>
    <row r="1759" spans="1:35" x14ac:dyDescent="0.35">
      <c r="A1759" t="str">
        <f t="shared" si="200"/>
        <v>KING EDWARDS &amp; SWAKELEYS MEDICAL CENTRECelandine Health and MetroCare PCNHillingdonE86024Jan10</v>
      </c>
      <c r="B1759" s="41" t="s">
        <v>598</v>
      </c>
      <c r="C1759" s="41" t="s">
        <v>485</v>
      </c>
      <c r="D1759" s="41" t="s">
        <v>8</v>
      </c>
      <c r="E1759" s="41" t="s">
        <v>185</v>
      </c>
      <c r="F1759" s="41" t="s">
        <v>185</v>
      </c>
      <c r="G1759" s="41" t="s">
        <v>765</v>
      </c>
      <c r="H1759" s="41">
        <v>10</v>
      </c>
      <c r="I1759" s="41">
        <v>4429.6850735051003</v>
      </c>
      <c r="J1759" s="41">
        <v>6672</v>
      </c>
      <c r="K1759" s="41">
        <v>0</v>
      </c>
      <c r="L1759" s="41">
        <v>132.77280000000002</v>
      </c>
      <c r="M1759" s="41">
        <v>0</v>
      </c>
      <c r="N1759" s="41"/>
      <c r="O1759" s="41"/>
      <c r="P1759" s="41"/>
      <c r="Q1759" s="41"/>
      <c r="R1759" s="41">
        <v>558</v>
      </c>
      <c r="S1759" s="41">
        <v>9.9882000000000009</v>
      </c>
      <c r="T1759" s="41"/>
      <c r="U1759" s="41"/>
      <c r="V1759" s="41">
        <v>7230</v>
      </c>
      <c r="W1759" s="41">
        <v>142.76100000000002</v>
      </c>
      <c r="X1759" s="41"/>
      <c r="Y1759" s="41"/>
      <c r="Z1759" s="6">
        <f>0</f>
        <v>0</v>
      </c>
      <c r="AA1759" s="6">
        <f t="shared" si="202"/>
        <v>142.76100000000002</v>
      </c>
      <c r="AB1759" t="e">
        <f>IF(ISBLANK(Table1[[#This Row],[FY2425_Cost]])=TRUE,#N/A,Table1[[#This Row],[FY2425_Cost]])</f>
        <v>#N/A</v>
      </c>
      <c r="AC1759" s="6" t="e">
        <f t="shared" si="203"/>
        <v>#N/A</v>
      </c>
      <c r="AD1759" s="6" t="e">
        <f>SUMIFS($AB$3:AB1759,$B$3:B1759,B1759)</f>
        <v>#N/A</v>
      </c>
      <c r="AE1759" s="6">
        <f t="shared" si="204"/>
        <v>1993.3582830772953</v>
      </c>
      <c r="AF1759" s="6">
        <f t="shared" si="205"/>
        <v>1993.3582830772953</v>
      </c>
      <c r="AG1759" s="6">
        <f>VLOOKUP(Table1[[#This Row],[PracticeCode]],$AP$3:$AS$345,4,FALSE)</f>
        <v>1993.3582830772953</v>
      </c>
      <c r="AH1759" s="27">
        <f t="shared" si="206"/>
        <v>144850.70190361678</v>
      </c>
      <c r="AI1759" s="6" t="e">
        <f t="shared" si="201"/>
        <v>#N/A</v>
      </c>
    </row>
    <row r="1760" spans="1:35" x14ac:dyDescent="0.35">
      <c r="A1760" t="str">
        <f t="shared" si="200"/>
        <v>KING EDWARDS &amp; SWAKELEYS MEDICAL CENTRECelandine Health and MetroCare PCNHillingdonE86024Jul4</v>
      </c>
      <c r="B1760" s="41" t="s">
        <v>598</v>
      </c>
      <c r="C1760" s="41" t="s">
        <v>485</v>
      </c>
      <c r="D1760" s="41" t="s">
        <v>8</v>
      </c>
      <c r="E1760" s="41" t="s">
        <v>185</v>
      </c>
      <c r="F1760" s="41" t="s">
        <v>185</v>
      </c>
      <c r="G1760" s="41" t="s">
        <v>759</v>
      </c>
      <c r="H1760" s="41">
        <v>4</v>
      </c>
      <c r="I1760" s="41">
        <v>4429.6850735051003</v>
      </c>
      <c r="J1760" s="41">
        <v>23405</v>
      </c>
      <c r="K1760" s="41">
        <v>0</v>
      </c>
      <c r="L1760" s="41">
        <v>432.99250000000001</v>
      </c>
      <c r="M1760" s="41">
        <v>0</v>
      </c>
      <c r="N1760" s="41">
        <v>6447</v>
      </c>
      <c r="O1760" s="41">
        <v>0</v>
      </c>
      <c r="P1760" s="41">
        <v>128.2953</v>
      </c>
      <c r="Q1760" s="41">
        <v>0</v>
      </c>
      <c r="R1760" s="41">
        <v>162</v>
      </c>
      <c r="S1760" s="41">
        <v>2.8997999999999999</v>
      </c>
      <c r="T1760" s="41">
        <v>676</v>
      </c>
      <c r="U1760" s="41">
        <v>14.872</v>
      </c>
      <c r="V1760" s="41">
        <v>23567</v>
      </c>
      <c r="W1760" s="41">
        <v>435.89230000000003</v>
      </c>
      <c r="X1760" s="41">
        <v>7123</v>
      </c>
      <c r="Y1760" s="41">
        <v>143.16730000000001</v>
      </c>
      <c r="Z1760" s="6">
        <f>0</f>
        <v>0</v>
      </c>
      <c r="AA1760" s="6">
        <f t="shared" si="202"/>
        <v>435.89230000000003</v>
      </c>
      <c r="AB1760">
        <f>IF(ISBLANK(Table1[[#This Row],[FY2425_Cost]])=TRUE,#N/A,Table1[[#This Row],[FY2425_Cost]])</f>
        <v>143.16730000000001</v>
      </c>
      <c r="AC1760" s="6">
        <f t="shared" si="203"/>
        <v>-292.72500000000002</v>
      </c>
      <c r="AD1760" s="6" t="e">
        <f>SUMIFS($AB$3:AB1760,$B$3:B1760,B1760)</f>
        <v>#N/A</v>
      </c>
      <c r="AE1760" s="6">
        <f t="shared" si="204"/>
        <v>1993.3582830772953</v>
      </c>
      <c r="AF1760" s="6">
        <f t="shared" si="205"/>
        <v>1993.3582830772953</v>
      </c>
      <c r="AG1760" s="6">
        <f>VLOOKUP(Table1[[#This Row],[PracticeCode]],$AP$3:$AS$345,4,FALSE)</f>
        <v>1993.3582830772953</v>
      </c>
      <c r="AH1760" s="27">
        <f t="shared" si="206"/>
        <v>144850.70190361678</v>
      </c>
      <c r="AI1760" s="6" t="e">
        <f t="shared" si="201"/>
        <v>#N/A</v>
      </c>
    </row>
    <row r="1761" spans="1:35" x14ac:dyDescent="0.35">
      <c r="A1761" t="str">
        <f t="shared" si="200"/>
        <v>KING EDWARDS &amp; SWAKELEYS MEDICAL CENTRECelandine Health and MetroCare PCNHillingdonE86024Jun3</v>
      </c>
      <c r="B1761" s="41" t="s">
        <v>598</v>
      </c>
      <c r="C1761" s="41" t="s">
        <v>485</v>
      </c>
      <c r="D1761" s="41" t="s">
        <v>8</v>
      </c>
      <c r="E1761" s="41" t="s">
        <v>185</v>
      </c>
      <c r="F1761" s="41" t="s">
        <v>185</v>
      </c>
      <c r="G1761" s="41" t="s">
        <v>758</v>
      </c>
      <c r="H1761" s="41">
        <v>3</v>
      </c>
      <c r="I1761" s="41">
        <v>4429.6850735051003</v>
      </c>
      <c r="J1761" s="41">
        <v>22740</v>
      </c>
      <c r="K1761" s="41">
        <v>0</v>
      </c>
      <c r="L1761" s="41">
        <v>420.69</v>
      </c>
      <c r="M1761" s="41">
        <v>0</v>
      </c>
      <c r="N1761" s="41">
        <v>5186</v>
      </c>
      <c r="O1761" s="41">
        <v>0</v>
      </c>
      <c r="P1761" s="41">
        <v>103.20140000000001</v>
      </c>
      <c r="Q1761" s="41">
        <v>0</v>
      </c>
      <c r="R1761" s="41">
        <v>0</v>
      </c>
      <c r="S1761" s="41">
        <v>0</v>
      </c>
      <c r="T1761" s="41">
        <v>546</v>
      </c>
      <c r="U1761" s="41">
        <v>12.012</v>
      </c>
      <c r="V1761" s="41">
        <v>22740</v>
      </c>
      <c r="W1761" s="41">
        <v>420.69</v>
      </c>
      <c r="X1761" s="41">
        <v>5732</v>
      </c>
      <c r="Y1761" s="41">
        <v>115.21340000000001</v>
      </c>
      <c r="Z1761" s="6">
        <f>0</f>
        <v>0</v>
      </c>
      <c r="AA1761" s="6">
        <f t="shared" si="202"/>
        <v>420.69</v>
      </c>
      <c r="AB1761">
        <f>IF(ISBLANK(Table1[[#This Row],[FY2425_Cost]])=TRUE,#N/A,Table1[[#This Row],[FY2425_Cost]])</f>
        <v>115.21340000000001</v>
      </c>
      <c r="AC1761" s="6">
        <f t="shared" si="203"/>
        <v>-305.47659999999996</v>
      </c>
      <c r="AD1761" s="6" t="e">
        <f>SUMIFS($AB$3:AB1761,$B$3:B1761,B1761)</f>
        <v>#N/A</v>
      </c>
      <c r="AE1761" s="6">
        <f t="shared" si="204"/>
        <v>1993.3582830772953</v>
      </c>
      <c r="AF1761" s="6">
        <f t="shared" si="205"/>
        <v>1993.3582830772953</v>
      </c>
      <c r="AG1761" s="6">
        <f>VLOOKUP(Table1[[#This Row],[PracticeCode]],$AP$3:$AS$345,4,FALSE)</f>
        <v>1993.3582830772953</v>
      </c>
      <c r="AH1761" s="27">
        <f t="shared" si="206"/>
        <v>144850.70190361678</v>
      </c>
      <c r="AI1761" s="6" t="e">
        <f t="shared" si="201"/>
        <v>#N/A</v>
      </c>
    </row>
    <row r="1762" spans="1:35" x14ac:dyDescent="0.35">
      <c r="A1762" t="str">
        <f t="shared" si="200"/>
        <v>KING EDWARDS &amp; SWAKELEYS MEDICAL CENTRECelandine Health and MetroCare PCNHillingdonE86024Mar12</v>
      </c>
      <c r="B1762" s="41" t="s">
        <v>598</v>
      </c>
      <c r="C1762" s="41" t="s">
        <v>485</v>
      </c>
      <c r="D1762" s="41" t="s">
        <v>8</v>
      </c>
      <c r="E1762" s="41" t="s">
        <v>185</v>
      </c>
      <c r="F1762" s="41" t="s">
        <v>185</v>
      </c>
      <c r="G1762" s="41" t="s">
        <v>767</v>
      </c>
      <c r="H1762" s="41">
        <v>12</v>
      </c>
      <c r="I1762" s="41">
        <v>4429.6850735051003</v>
      </c>
      <c r="J1762" s="41">
        <v>10423</v>
      </c>
      <c r="K1762" s="41">
        <v>0</v>
      </c>
      <c r="L1762" s="41">
        <v>207.41770000000002</v>
      </c>
      <c r="M1762" s="41">
        <v>0</v>
      </c>
      <c r="N1762" s="41"/>
      <c r="O1762" s="41"/>
      <c r="P1762" s="41"/>
      <c r="Q1762" s="41"/>
      <c r="R1762" s="41">
        <v>532</v>
      </c>
      <c r="S1762" s="41">
        <v>9.5228000000000002</v>
      </c>
      <c r="T1762" s="41"/>
      <c r="U1762" s="41"/>
      <c r="V1762" s="41">
        <v>10955</v>
      </c>
      <c r="W1762" s="41">
        <v>216.94050000000001</v>
      </c>
      <c r="X1762" s="41"/>
      <c r="Y1762" s="41"/>
      <c r="Z1762" s="6">
        <f>0</f>
        <v>0</v>
      </c>
      <c r="AA1762" s="6">
        <f t="shared" si="202"/>
        <v>216.94050000000001</v>
      </c>
      <c r="AB1762" t="e">
        <f>IF(ISBLANK(Table1[[#This Row],[FY2425_Cost]])=TRUE,#N/A,Table1[[#This Row],[FY2425_Cost]])</f>
        <v>#N/A</v>
      </c>
      <c r="AC1762" s="6" t="e">
        <f t="shared" si="203"/>
        <v>#N/A</v>
      </c>
      <c r="AD1762" s="6" t="e">
        <f>SUMIFS($AB$3:AB1762,$B$3:B1762,B1762)</f>
        <v>#N/A</v>
      </c>
      <c r="AE1762" s="6">
        <f t="shared" si="204"/>
        <v>1993.3582830772953</v>
      </c>
      <c r="AF1762" s="6">
        <f t="shared" si="205"/>
        <v>1993.3582830772953</v>
      </c>
      <c r="AG1762" s="6">
        <f>VLOOKUP(Table1[[#This Row],[PracticeCode]],$AP$3:$AS$345,4,FALSE)</f>
        <v>1993.3582830772953</v>
      </c>
      <c r="AH1762" s="27">
        <f t="shared" si="206"/>
        <v>144850.70190361678</v>
      </c>
      <c r="AI1762" s="6" t="e">
        <f t="shared" si="201"/>
        <v>#N/A</v>
      </c>
    </row>
    <row r="1763" spans="1:35" x14ac:dyDescent="0.35">
      <c r="A1763" t="str">
        <f t="shared" si="200"/>
        <v>KING EDWARDS &amp; SWAKELEYS MEDICAL CENTRECelandine Health and MetroCare PCNHillingdonE86024May2</v>
      </c>
      <c r="B1763" s="41" t="s">
        <v>598</v>
      </c>
      <c r="C1763" s="41" t="s">
        <v>485</v>
      </c>
      <c r="D1763" s="41" t="s">
        <v>8</v>
      </c>
      <c r="E1763" s="41" t="s">
        <v>185</v>
      </c>
      <c r="F1763" s="41" t="s">
        <v>185</v>
      </c>
      <c r="G1763" s="41" t="s">
        <v>757</v>
      </c>
      <c r="H1763" s="41">
        <v>2</v>
      </c>
      <c r="I1763" s="41">
        <v>4429.6850735051003</v>
      </c>
      <c r="J1763" s="41">
        <v>6618</v>
      </c>
      <c r="K1763" s="41">
        <v>0</v>
      </c>
      <c r="L1763" s="41">
        <v>122.43299999999999</v>
      </c>
      <c r="M1763" s="41">
        <v>0</v>
      </c>
      <c r="N1763" s="41">
        <v>4719</v>
      </c>
      <c r="O1763" s="41">
        <v>0</v>
      </c>
      <c r="P1763" s="41">
        <v>93.908100000000005</v>
      </c>
      <c r="Q1763" s="41">
        <v>0</v>
      </c>
      <c r="R1763" s="41">
        <v>0</v>
      </c>
      <c r="S1763" s="41">
        <v>0</v>
      </c>
      <c r="T1763" s="41">
        <v>558</v>
      </c>
      <c r="U1763" s="41">
        <v>12.276</v>
      </c>
      <c r="V1763" s="41">
        <v>6618</v>
      </c>
      <c r="W1763" s="41">
        <v>122.43299999999999</v>
      </c>
      <c r="X1763" s="41">
        <v>5277</v>
      </c>
      <c r="Y1763" s="41">
        <v>106.1841</v>
      </c>
      <c r="Z1763" s="6">
        <f>0</f>
        <v>0</v>
      </c>
      <c r="AA1763" s="6">
        <f t="shared" si="202"/>
        <v>122.43299999999999</v>
      </c>
      <c r="AB1763">
        <f>IF(ISBLANK(Table1[[#This Row],[FY2425_Cost]])=TRUE,#N/A,Table1[[#This Row],[FY2425_Cost]])</f>
        <v>106.1841</v>
      </c>
      <c r="AC1763" s="6">
        <f t="shared" si="203"/>
        <v>-16.248899999999992</v>
      </c>
      <c r="AD1763" s="6" t="e">
        <f>SUMIFS($AB$3:AB1763,$B$3:B1763,B1763)</f>
        <v>#N/A</v>
      </c>
      <c r="AE1763" s="6">
        <f t="shared" si="204"/>
        <v>1993.3582830772953</v>
      </c>
      <c r="AF1763" s="6">
        <f t="shared" si="205"/>
        <v>1993.3582830772953</v>
      </c>
      <c r="AG1763" s="6">
        <f>VLOOKUP(Table1[[#This Row],[PracticeCode]],$AP$3:$AS$345,4,FALSE)</f>
        <v>1993.3582830772953</v>
      </c>
      <c r="AH1763" s="27">
        <f t="shared" si="206"/>
        <v>144850.70190361678</v>
      </c>
      <c r="AI1763" s="6" t="e">
        <f t="shared" si="201"/>
        <v>#N/A</v>
      </c>
    </row>
    <row r="1764" spans="1:35" x14ac:dyDescent="0.35">
      <c r="A1764" t="str">
        <f t="shared" si="200"/>
        <v>KING EDWARDS &amp; SWAKELEYS MEDICAL CENTRECelandine Health and MetroCare PCNHillingdonE86024Nov8</v>
      </c>
      <c r="B1764" s="41" t="s">
        <v>598</v>
      </c>
      <c r="C1764" s="41" t="s">
        <v>485</v>
      </c>
      <c r="D1764" s="41" t="s">
        <v>8</v>
      </c>
      <c r="E1764" s="41" t="s">
        <v>185</v>
      </c>
      <c r="F1764" s="41" t="s">
        <v>185</v>
      </c>
      <c r="G1764" s="41" t="s">
        <v>763</v>
      </c>
      <c r="H1764" s="41">
        <v>8</v>
      </c>
      <c r="I1764" s="41">
        <v>4429.6850735051003</v>
      </c>
      <c r="J1764" s="41">
        <v>5896</v>
      </c>
      <c r="K1764" s="41">
        <v>2</v>
      </c>
      <c r="L1764" s="41">
        <v>117.33040000000001</v>
      </c>
      <c r="M1764" s="41">
        <v>3.9800000000000002E-2</v>
      </c>
      <c r="N1764" s="41"/>
      <c r="O1764" s="41"/>
      <c r="P1764" s="41"/>
      <c r="Q1764" s="41"/>
      <c r="R1764" s="41">
        <v>420</v>
      </c>
      <c r="S1764" s="41">
        <v>7.5179999999999998</v>
      </c>
      <c r="T1764" s="41"/>
      <c r="U1764" s="41"/>
      <c r="V1764" s="41">
        <v>6318</v>
      </c>
      <c r="W1764" s="41">
        <v>124.88820000000001</v>
      </c>
      <c r="X1764" s="41"/>
      <c r="Y1764" s="41"/>
      <c r="Z1764" s="6">
        <f>0</f>
        <v>0</v>
      </c>
      <c r="AA1764" s="6">
        <f t="shared" si="202"/>
        <v>124.88820000000001</v>
      </c>
      <c r="AB1764" t="e">
        <f>IF(ISBLANK(Table1[[#This Row],[FY2425_Cost]])=TRUE,#N/A,Table1[[#This Row],[FY2425_Cost]])</f>
        <v>#N/A</v>
      </c>
      <c r="AC1764" s="6" t="e">
        <f t="shared" si="203"/>
        <v>#N/A</v>
      </c>
      <c r="AD1764" s="6" t="e">
        <f>SUMIFS($AB$3:AB1764,$B$3:B1764,B1764)</f>
        <v>#N/A</v>
      </c>
      <c r="AE1764" s="6">
        <f t="shared" si="204"/>
        <v>1993.3582830772953</v>
      </c>
      <c r="AF1764" s="6">
        <f t="shared" si="205"/>
        <v>1993.3582830772953</v>
      </c>
      <c r="AG1764" s="6">
        <f>VLOOKUP(Table1[[#This Row],[PracticeCode]],$AP$3:$AS$345,4,FALSE)</f>
        <v>1993.3582830772953</v>
      </c>
      <c r="AH1764" s="27">
        <f t="shared" si="206"/>
        <v>144850.70190361678</v>
      </c>
      <c r="AI1764" s="6" t="e">
        <f t="shared" si="201"/>
        <v>#N/A</v>
      </c>
    </row>
    <row r="1765" spans="1:35" x14ac:dyDescent="0.35">
      <c r="A1765" t="str">
        <f t="shared" si="200"/>
        <v>KING EDWARDS &amp; SWAKELEYS MEDICAL CENTRECelandine Health and MetroCare PCNHillingdonE86024Oct7</v>
      </c>
      <c r="B1765" s="41" t="s">
        <v>598</v>
      </c>
      <c r="C1765" s="41" t="s">
        <v>485</v>
      </c>
      <c r="D1765" s="41" t="s">
        <v>8</v>
      </c>
      <c r="E1765" s="41" t="s">
        <v>185</v>
      </c>
      <c r="F1765" s="41" t="s">
        <v>185</v>
      </c>
      <c r="G1765" s="41" t="s">
        <v>762</v>
      </c>
      <c r="H1765" s="41">
        <v>7</v>
      </c>
      <c r="I1765" s="41">
        <v>4429.6850735051003</v>
      </c>
      <c r="J1765" s="41">
        <v>14220</v>
      </c>
      <c r="K1765" s="41">
        <v>2437</v>
      </c>
      <c r="L1765" s="41">
        <v>282.97800000000001</v>
      </c>
      <c r="M1765" s="41">
        <v>48.496300000000005</v>
      </c>
      <c r="N1765" s="41">
        <v>0</v>
      </c>
      <c r="O1765" s="41">
        <v>0</v>
      </c>
      <c r="P1765" s="41">
        <v>0</v>
      </c>
      <c r="Q1765" s="41">
        <v>0</v>
      </c>
      <c r="R1765" s="41">
        <v>444</v>
      </c>
      <c r="S1765" s="41">
        <v>7.9476000000000004</v>
      </c>
      <c r="T1765" s="41">
        <v>612</v>
      </c>
      <c r="U1765" s="41">
        <v>13.464</v>
      </c>
      <c r="V1765" s="41">
        <v>17101</v>
      </c>
      <c r="W1765" s="41">
        <v>339.42190000000005</v>
      </c>
      <c r="X1765" s="41">
        <v>612</v>
      </c>
      <c r="Y1765" s="41">
        <v>13.464</v>
      </c>
      <c r="Z1765" s="6">
        <f>0</f>
        <v>0</v>
      </c>
      <c r="AA1765" s="6">
        <f t="shared" si="202"/>
        <v>339.42190000000005</v>
      </c>
      <c r="AB1765">
        <f>IF(ISBLANK(Table1[[#This Row],[FY2425_Cost]])=TRUE,#N/A,Table1[[#This Row],[FY2425_Cost]])</f>
        <v>13.464</v>
      </c>
      <c r="AC1765" s="6">
        <f t="shared" si="203"/>
        <v>-325.95790000000005</v>
      </c>
      <c r="AD1765" s="6" t="e">
        <f>SUMIFS($AB$3:AB1765,$B$3:B1765,B1765)</f>
        <v>#N/A</v>
      </c>
      <c r="AE1765" s="6">
        <f t="shared" si="204"/>
        <v>1993.3582830772953</v>
      </c>
      <c r="AF1765" s="6">
        <f t="shared" si="205"/>
        <v>1993.3582830772953</v>
      </c>
      <c r="AG1765" s="6">
        <f>VLOOKUP(Table1[[#This Row],[PracticeCode]],$AP$3:$AS$345,4,FALSE)</f>
        <v>1993.3582830772953</v>
      </c>
      <c r="AH1765" s="27">
        <f t="shared" si="206"/>
        <v>144850.70190361678</v>
      </c>
      <c r="AI1765" s="6" t="e">
        <f t="shared" si="201"/>
        <v>#N/A</v>
      </c>
    </row>
    <row r="1766" spans="1:35" x14ac:dyDescent="0.35">
      <c r="A1766" t="str">
        <f t="shared" si="200"/>
        <v>KING EDWARDS &amp; SWAKELEYS MEDICAL CENTRECelandine Health and MetroCare PCNHillingdonE86024Sep6</v>
      </c>
      <c r="B1766" s="41" t="s">
        <v>598</v>
      </c>
      <c r="C1766" s="41" t="s">
        <v>485</v>
      </c>
      <c r="D1766" s="41" t="s">
        <v>8</v>
      </c>
      <c r="E1766" s="41" t="s">
        <v>185</v>
      </c>
      <c r="F1766" s="41" t="s">
        <v>185</v>
      </c>
      <c r="G1766" s="41" t="s">
        <v>761</v>
      </c>
      <c r="H1766" s="41">
        <v>6</v>
      </c>
      <c r="I1766" s="41">
        <v>4429.6850735051003</v>
      </c>
      <c r="J1766" s="41">
        <v>5233</v>
      </c>
      <c r="K1766" s="41">
        <v>980</v>
      </c>
      <c r="L1766" s="41">
        <v>104.1367</v>
      </c>
      <c r="M1766" s="41">
        <v>19.502000000000002</v>
      </c>
      <c r="N1766" s="41">
        <v>5599</v>
      </c>
      <c r="O1766" s="41">
        <v>41</v>
      </c>
      <c r="P1766" s="41">
        <v>125.97749999999999</v>
      </c>
      <c r="Q1766" s="41">
        <v>0.92249999999999999</v>
      </c>
      <c r="R1766" s="41">
        <v>364</v>
      </c>
      <c r="S1766" s="41">
        <v>6.5156000000000001</v>
      </c>
      <c r="T1766" s="41">
        <v>577</v>
      </c>
      <c r="U1766" s="41">
        <v>12.694000000000001</v>
      </c>
      <c r="V1766" s="41">
        <v>6577</v>
      </c>
      <c r="W1766" s="41">
        <v>130.15430000000001</v>
      </c>
      <c r="X1766" s="41">
        <v>6217</v>
      </c>
      <c r="Y1766" s="41">
        <v>139.59399999999999</v>
      </c>
      <c r="Z1766" s="6">
        <f>0</f>
        <v>0</v>
      </c>
      <c r="AA1766" s="6">
        <f t="shared" si="202"/>
        <v>130.15430000000001</v>
      </c>
      <c r="AB1766">
        <f>IF(ISBLANK(Table1[[#This Row],[FY2425_Cost]])=TRUE,#N/A,Table1[[#This Row],[FY2425_Cost]])</f>
        <v>139.59399999999999</v>
      </c>
      <c r="AC1766" s="6">
        <f t="shared" si="203"/>
        <v>9.4396999999999878</v>
      </c>
      <c r="AD1766" s="6" t="e">
        <f>SUMIFS($AB$3:AB1766,$B$3:B1766,B1766)</f>
        <v>#N/A</v>
      </c>
      <c r="AE1766" s="6">
        <f t="shared" si="204"/>
        <v>1993.3582830772953</v>
      </c>
      <c r="AF1766" s="6">
        <f t="shared" si="205"/>
        <v>1993.3582830772953</v>
      </c>
      <c r="AG1766" s="6">
        <f>VLOOKUP(Table1[[#This Row],[PracticeCode]],$AP$3:$AS$345,4,FALSE)</f>
        <v>1993.3582830772953</v>
      </c>
      <c r="AH1766" s="27">
        <f t="shared" si="206"/>
        <v>144850.70190361678</v>
      </c>
      <c r="AI1766" s="6" t="e">
        <f t="shared" si="201"/>
        <v>#N/A</v>
      </c>
    </row>
    <row r="1767" spans="1:35" x14ac:dyDescent="0.35">
      <c r="A1767" t="str">
        <f t="shared" si="200"/>
        <v>Kingfisher PracticeHounslow HealthHounslowE85060Apr1</v>
      </c>
      <c r="B1767" s="41" t="s">
        <v>186</v>
      </c>
      <c r="C1767" s="41" t="s">
        <v>433</v>
      </c>
      <c r="D1767" s="41" t="s">
        <v>16</v>
      </c>
      <c r="E1767" s="41" t="s">
        <v>187</v>
      </c>
      <c r="F1767" s="41" t="s">
        <v>187</v>
      </c>
      <c r="G1767" s="41" t="s">
        <v>756</v>
      </c>
      <c r="H1767" s="41">
        <v>1</v>
      </c>
      <c r="I1767" s="41">
        <v>5796.0977365993504</v>
      </c>
      <c r="J1767" s="41">
        <v>6144</v>
      </c>
      <c r="K1767" s="41">
        <v>353</v>
      </c>
      <c r="L1767" s="41">
        <v>113.66399999999999</v>
      </c>
      <c r="M1767" s="41">
        <v>6.5305</v>
      </c>
      <c r="N1767" s="41">
        <v>4659</v>
      </c>
      <c r="O1767" s="41">
        <v>526</v>
      </c>
      <c r="P1767" s="41">
        <v>92.714100000000002</v>
      </c>
      <c r="Q1767" s="41">
        <v>10.467400000000001</v>
      </c>
      <c r="R1767" s="41">
        <v>5207</v>
      </c>
      <c r="S1767" s="41">
        <v>93.205299999999994</v>
      </c>
      <c r="T1767" s="41">
        <v>11878</v>
      </c>
      <c r="U1767" s="41">
        <v>261.31599999999997</v>
      </c>
      <c r="V1767" s="41">
        <v>11704</v>
      </c>
      <c r="W1767" s="41">
        <v>213.39979999999997</v>
      </c>
      <c r="X1767" s="41">
        <v>17063</v>
      </c>
      <c r="Y1767" s="41">
        <v>364.49749999999995</v>
      </c>
      <c r="Z1767" s="6">
        <f>0</f>
        <v>0</v>
      </c>
      <c r="AA1767" s="6">
        <f t="shared" si="202"/>
        <v>213.39979999999997</v>
      </c>
      <c r="AB1767">
        <f>IF(ISBLANK(Table1[[#This Row],[FY2425_Cost]])=TRUE,#N/A,Table1[[#This Row],[FY2425_Cost]])</f>
        <v>364.49749999999995</v>
      </c>
      <c r="AC1767" s="6">
        <f t="shared" si="203"/>
        <v>151.09769999999997</v>
      </c>
      <c r="AD1767" s="6">
        <f>SUMIFS($AB$3:AB1767,$B$3:B1767,B1767)</f>
        <v>364.49749999999995</v>
      </c>
      <c r="AE1767" s="6">
        <f t="shared" si="204"/>
        <v>2608.2439814697077</v>
      </c>
      <c r="AF1767" s="6">
        <f t="shared" si="205"/>
        <v>2608.2439814697077</v>
      </c>
      <c r="AG1767" s="6">
        <f>VLOOKUP(Table1[[#This Row],[PracticeCode]],$AP$3:$AS$345,4,FALSE)</f>
        <v>2608.2439814697077</v>
      </c>
      <c r="AH1767" s="27">
        <f t="shared" si="206"/>
        <v>189532.39598679877</v>
      </c>
      <c r="AI1767" s="6">
        <f t="shared" si="201"/>
        <v>0</v>
      </c>
    </row>
    <row r="1768" spans="1:35" x14ac:dyDescent="0.35">
      <c r="A1768" t="str">
        <f t="shared" si="200"/>
        <v>Kingfisher PracticeHounslow HealthHounslowE85060Aug5</v>
      </c>
      <c r="B1768" s="41" t="s">
        <v>186</v>
      </c>
      <c r="C1768" s="41" t="s">
        <v>433</v>
      </c>
      <c r="D1768" s="41" t="s">
        <v>16</v>
      </c>
      <c r="E1768" s="41" t="s">
        <v>187</v>
      </c>
      <c r="F1768" s="41" t="s">
        <v>187</v>
      </c>
      <c r="G1768" s="41" t="s">
        <v>760</v>
      </c>
      <c r="H1768" s="41">
        <v>5</v>
      </c>
      <c r="I1768" s="41">
        <v>5796.0977365993504</v>
      </c>
      <c r="J1768" s="41">
        <v>7691</v>
      </c>
      <c r="K1768" s="41">
        <v>731</v>
      </c>
      <c r="L1768" s="41">
        <v>142.2835</v>
      </c>
      <c r="M1768" s="41">
        <v>13.523499999999999</v>
      </c>
      <c r="N1768" s="41">
        <v>3552</v>
      </c>
      <c r="O1768" s="41">
        <v>1017</v>
      </c>
      <c r="P1768" s="41">
        <v>70.68480000000001</v>
      </c>
      <c r="Q1768" s="41">
        <v>20.238300000000002</v>
      </c>
      <c r="R1768" s="41">
        <v>14791</v>
      </c>
      <c r="S1768" s="41">
        <v>264.75889999999998</v>
      </c>
      <c r="T1768" s="41">
        <v>10441</v>
      </c>
      <c r="U1768" s="41">
        <v>229.702</v>
      </c>
      <c r="V1768" s="41">
        <v>23213</v>
      </c>
      <c r="W1768" s="41">
        <v>420.5659</v>
      </c>
      <c r="X1768" s="41">
        <v>15010</v>
      </c>
      <c r="Y1768" s="41">
        <v>320.62509999999997</v>
      </c>
      <c r="Z1768" s="6">
        <f>0</f>
        <v>0</v>
      </c>
      <c r="AA1768" s="6">
        <f t="shared" si="202"/>
        <v>420.5659</v>
      </c>
      <c r="AB1768">
        <f>IF(ISBLANK(Table1[[#This Row],[FY2425_Cost]])=TRUE,#N/A,Table1[[#This Row],[FY2425_Cost]])</f>
        <v>320.62509999999997</v>
      </c>
      <c r="AC1768" s="6">
        <f t="shared" si="203"/>
        <v>-99.940800000000024</v>
      </c>
      <c r="AD1768" s="6">
        <f>SUMIFS($AB$3:AB1768,$B$3:B1768,B1768)</f>
        <v>685.12259999999992</v>
      </c>
      <c r="AE1768" s="6">
        <f t="shared" si="204"/>
        <v>2608.2439814697077</v>
      </c>
      <c r="AF1768" s="6">
        <f t="shared" si="205"/>
        <v>2608.2439814697077</v>
      </c>
      <c r="AG1768" s="6">
        <f>VLOOKUP(Table1[[#This Row],[PracticeCode]],$AP$3:$AS$345,4,FALSE)</f>
        <v>2608.2439814697077</v>
      </c>
      <c r="AH1768" s="27">
        <f t="shared" si="206"/>
        <v>189532.39598679877</v>
      </c>
      <c r="AI1768" s="6">
        <f t="shared" si="201"/>
        <v>0</v>
      </c>
    </row>
    <row r="1769" spans="1:35" x14ac:dyDescent="0.35">
      <c r="A1769" t="str">
        <f t="shared" si="200"/>
        <v>Kingfisher PracticeHounslow HealthHounslowE85060Dec9</v>
      </c>
      <c r="B1769" s="41" t="s">
        <v>186</v>
      </c>
      <c r="C1769" s="41" t="s">
        <v>433</v>
      </c>
      <c r="D1769" s="41" t="s">
        <v>16</v>
      </c>
      <c r="E1769" s="41" t="s">
        <v>187</v>
      </c>
      <c r="F1769" s="41" t="s">
        <v>187</v>
      </c>
      <c r="G1769" s="41" t="s">
        <v>764</v>
      </c>
      <c r="H1769" s="41">
        <v>9</v>
      </c>
      <c r="I1769" s="41">
        <v>5796.0977365993504</v>
      </c>
      <c r="J1769" s="41">
        <v>4315</v>
      </c>
      <c r="K1769" s="41">
        <v>1230</v>
      </c>
      <c r="L1769" s="41">
        <v>85.868499999999997</v>
      </c>
      <c r="M1769" s="41">
        <v>24.477</v>
      </c>
      <c r="N1769" s="41"/>
      <c r="O1769" s="41"/>
      <c r="P1769" s="41"/>
      <c r="Q1769" s="41"/>
      <c r="R1769" s="41">
        <v>7730</v>
      </c>
      <c r="S1769" s="41">
        <v>138.36699999999999</v>
      </c>
      <c r="T1769" s="41"/>
      <c r="U1769" s="41"/>
      <c r="V1769" s="41">
        <v>13275</v>
      </c>
      <c r="W1769" s="41">
        <v>248.71249999999998</v>
      </c>
      <c r="X1769" s="41"/>
      <c r="Y1769" s="41"/>
      <c r="Z1769" s="6">
        <f>0</f>
        <v>0</v>
      </c>
      <c r="AA1769" s="6">
        <f t="shared" si="202"/>
        <v>248.71249999999998</v>
      </c>
      <c r="AB1769" t="e">
        <f>IF(ISBLANK(Table1[[#This Row],[FY2425_Cost]])=TRUE,#N/A,Table1[[#This Row],[FY2425_Cost]])</f>
        <v>#N/A</v>
      </c>
      <c r="AC1769" s="6" t="e">
        <f t="shared" si="203"/>
        <v>#N/A</v>
      </c>
      <c r="AD1769" s="6" t="e">
        <f>SUMIFS($AB$3:AB1769,$B$3:B1769,B1769)</f>
        <v>#N/A</v>
      </c>
      <c r="AE1769" s="6">
        <f t="shared" si="204"/>
        <v>2608.2439814697077</v>
      </c>
      <c r="AF1769" s="6">
        <f t="shared" si="205"/>
        <v>2608.2439814697077</v>
      </c>
      <c r="AG1769" s="6">
        <f>VLOOKUP(Table1[[#This Row],[PracticeCode]],$AP$3:$AS$345,4,FALSE)</f>
        <v>2608.2439814697077</v>
      </c>
      <c r="AH1769" s="27">
        <f t="shared" si="206"/>
        <v>189532.39598679877</v>
      </c>
      <c r="AI1769" s="6" t="e">
        <f t="shared" si="201"/>
        <v>#N/A</v>
      </c>
    </row>
    <row r="1770" spans="1:35" x14ac:dyDescent="0.35">
      <c r="A1770" t="str">
        <f t="shared" si="200"/>
        <v>Kingfisher PracticeHounslow HealthHounslowE85060Feb11</v>
      </c>
      <c r="B1770" s="41" t="s">
        <v>186</v>
      </c>
      <c r="C1770" s="41" t="s">
        <v>433</v>
      </c>
      <c r="D1770" s="41" t="s">
        <v>16</v>
      </c>
      <c r="E1770" s="41" t="s">
        <v>187</v>
      </c>
      <c r="F1770" s="41" t="s">
        <v>187</v>
      </c>
      <c r="G1770" s="41" t="s">
        <v>766</v>
      </c>
      <c r="H1770" s="41">
        <v>11</v>
      </c>
      <c r="I1770" s="41">
        <v>5796.0977365993504</v>
      </c>
      <c r="J1770" s="41">
        <v>4566</v>
      </c>
      <c r="K1770" s="41">
        <v>2563</v>
      </c>
      <c r="L1770" s="41">
        <v>90.863399999999999</v>
      </c>
      <c r="M1770" s="41">
        <v>51.003700000000002</v>
      </c>
      <c r="N1770" s="41"/>
      <c r="O1770" s="41"/>
      <c r="P1770" s="41"/>
      <c r="Q1770" s="41"/>
      <c r="R1770" s="41">
        <v>12112</v>
      </c>
      <c r="S1770" s="41">
        <v>216.8048</v>
      </c>
      <c r="T1770" s="41"/>
      <c r="U1770" s="41"/>
      <c r="V1770" s="41">
        <v>19241</v>
      </c>
      <c r="W1770" s="41">
        <v>358.67189999999999</v>
      </c>
      <c r="X1770" s="41"/>
      <c r="Y1770" s="41"/>
      <c r="Z1770" s="6">
        <f>0</f>
        <v>0</v>
      </c>
      <c r="AA1770" s="6">
        <f t="shared" si="202"/>
        <v>358.67189999999999</v>
      </c>
      <c r="AB1770" t="e">
        <f>IF(ISBLANK(Table1[[#This Row],[FY2425_Cost]])=TRUE,#N/A,Table1[[#This Row],[FY2425_Cost]])</f>
        <v>#N/A</v>
      </c>
      <c r="AC1770" s="6" t="e">
        <f t="shared" si="203"/>
        <v>#N/A</v>
      </c>
      <c r="AD1770" s="6" t="e">
        <f>SUMIFS($AB$3:AB1770,$B$3:B1770,B1770)</f>
        <v>#N/A</v>
      </c>
      <c r="AE1770" s="6">
        <f t="shared" si="204"/>
        <v>2608.2439814697077</v>
      </c>
      <c r="AF1770" s="6">
        <f t="shared" si="205"/>
        <v>2608.2439814697077</v>
      </c>
      <c r="AG1770" s="6">
        <f>VLOOKUP(Table1[[#This Row],[PracticeCode]],$AP$3:$AS$345,4,FALSE)</f>
        <v>2608.2439814697077</v>
      </c>
      <c r="AH1770" s="27">
        <f t="shared" si="206"/>
        <v>189532.39598679877</v>
      </c>
      <c r="AI1770" s="6" t="e">
        <f t="shared" si="201"/>
        <v>#N/A</v>
      </c>
    </row>
    <row r="1771" spans="1:35" x14ac:dyDescent="0.35">
      <c r="A1771" t="str">
        <f t="shared" si="200"/>
        <v>Kingfisher PracticeHounslow HealthHounslowE85060Jan10</v>
      </c>
      <c r="B1771" s="41" t="s">
        <v>186</v>
      </c>
      <c r="C1771" s="41" t="s">
        <v>433</v>
      </c>
      <c r="D1771" s="41" t="s">
        <v>16</v>
      </c>
      <c r="E1771" s="41" t="s">
        <v>187</v>
      </c>
      <c r="F1771" s="41" t="s">
        <v>187</v>
      </c>
      <c r="G1771" s="41" t="s">
        <v>765</v>
      </c>
      <c r="H1771" s="41">
        <v>10</v>
      </c>
      <c r="I1771" s="41">
        <v>5796.0977365993504</v>
      </c>
      <c r="J1771" s="41">
        <v>5106</v>
      </c>
      <c r="K1771" s="41">
        <v>1652</v>
      </c>
      <c r="L1771" s="41">
        <v>101.60940000000001</v>
      </c>
      <c r="M1771" s="41">
        <v>32.8748</v>
      </c>
      <c r="N1771" s="41"/>
      <c r="O1771" s="41"/>
      <c r="P1771" s="41"/>
      <c r="Q1771" s="41"/>
      <c r="R1771" s="41">
        <v>20508</v>
      </c>
      <c r="S1771" s="41">
        <v>367.09320000000002</v>
      </c>
      <c r="T1771" s="41"/>
      <c r="U1771" s="41"/>
      <c r="V1771" s="41">
        <v>27266</v>
      </c>
      <c r="W1771" s="41">
        <v>501.57740000000001</v>
      </c>
      <c r="X1771" s="41"/>
      <c r="Y1771" s="41"/>
      <c r="Z1771" s="6">
        <f>0</f>
        <v>0</v>
      </c>
      <c r="AA1771" s="6">
        <f t="shared" si="202"/>
        <v>501.57740000000001</v>
      </c>
      <c r="AB1771" t="e">
        <f>IF(ISBLANK(Table1[[#This Row],[FY2425_Cost]])=TRUE,#N/A,Table1[[#This Row],[FY2425_Cost]])</f>
        <v>#N/A</v>
      </c>
      <c r="AC1771" s="6" t="e">
        <f t="shared" si="203"/>
        <v>#N/A</v>
      </c>
      <c r="AD1771" s="6" t="e">
        <f>SUMIFS($AB$3:AB1771,$B$3:B1771,B1771)</f>
        <v>#N/A</v>
      </c>
      <c r="AE1771" s="6">
        <f t="shared" si="204"/>
        <v>2608.2439814697077</v>
      </c>
      <c r="AF1771" s="6">
        <f t="shared" si="205"/>
        <v>2608.2439814697077</v>
      </c>
      <c r="AG1771" s="6">
        <f>VLOOKUP(Table1[[#This Row],[PracticeCode]],$AP$3:$AS$345,4,FALSE)</f>
        <v>2608.2439814697077</v>
      </c>
      <c r="AH1771" s="27">
        <f t="shared" si="206"/>
        <v>189532.39598679877</v>
      </c>
      <c r="AI1771" s="6" t="e">
        <f t="shared" si="201"/>
        <v>#N/A</v>
      </c>
    </row>
    <row r="1772" spans="1:35" x14ac:dyDescent="0.35">
      <c r="A1772" t="str">
        <f t="shared" si="200"/>
        <v>Kingfisher PracticeHounslow HealthHounslowE85060Jul4</v>
      </c>
      <c r="B1772" s="41" t="s">
        <v>186</v>
      </c>
      <c r="C1772" s="41" t="s">
        <v>433</v>
      </c>
      <c r="D1772" s="41" t="s">
        <v>16</v>
      </c>
      <c r="E1772" s="41" t="s">
        <v>187</v>
      </c>
      <c r="F1772" s="41" t="s">
        <v>187</v>
      </c>
      <c r="G1772" s="41" t="s">
        <v>759</v>
      </c>
      <c r="H1772" s="41">
        <v>4</v>
      </c>
      <c r="I1772" s="41">
        <v>5796.0977365993504</v>
      </c>
      <c r="J1772" s="41">
        <v>4723</v>
      </c>
      <c r="K1772" s="41">
        <v>180</v>
      </c>
      <c r="L1772" s="41">
        <v>87.375500000000002</v>
      </c>
      <c r="M1772" s="41">
        <v>3.3299999999999996</v>
      </c>
      <c r="N1772" s="41">
        <v>5720</v>
      </c>
      <c r="O1772" s="41">
        <v>799</v>
      </c>
      <c r="P1772" s="41">
        <v>113.828</v>
      </c>
      <c r="Q1772" s="41">
        <v>15.9001</v>
      </c>
      <c r="R1772" s="41">
        <v>7537</v>
      </c>
      <c r="S1772" s="41">
        <v>134.91229999999999</v>
      </c>
      <c r="T1772" s="41">
        <v>13588</v>
      </c>
      <c r="U1772" s="41">
        <v>298.93599999999998</v>
      </c>
      <c r="V1772" s="41">
        <v>12440</v>
      </c>
      <c r="W1772" s="41">
        <v>225.61779999999999</v>
      </c>
      <c r="X1772" s="41">
        <v>20107</v>
      </c>
      <c r="Y1772" s="41">
        <v>428.66409999999996</v>
      </c>
      <c r="Z1772" s="6">
        <f>0</f>
        <v>0</v>
      </c>
      <c r="AA1772" s="6">
        <f t="shared" si="202"/>
        <v>225.61779999999999</v>
      </c>
      <c r="AB1772">
        <f>IF(ISBLANK(Table1[[#This Row],[FY2425_Cost]])=TRUE,#N/A,Table1[[#This Row],[FY2425_Cost]])</f>
        <v>428.66409999999996</v>
      </c>
      <c r="AC1772" s="6">
        <f t="shared" si="203"/>
        <v>203.04629999999997</v>
      </c>
      <c r="AD1772" s="6" t="e">
        <f>SUMIFS($AB$3:AB1772,$B$3:B1772,B1772)</f>
        <v>#N/A</v>
      </c>
      <c r="AE1772" s="6">
        <f t="shared" si="204"/>
        <v>2608.2439814697077</v>
      </c>
      <c r="AF1772" s="6">
        <f t="shared" si="205"/>
        <v>2608.2439814697077</v>
      </c>
      <c r="AG1772" s="6">
        <f>VLOOKUP(Table1[[#This Row],[PracticeCode]],$AP$3:$AS$345,4,FALSE)</f>
        <v>2608.2439814697077</v>
      </c>
      <c r="AH1772" s="27">
        <f t="shared" si="206"/>
        <v>189532.39598679877</v>
      </c>
      <c r="AI1772" s="6" t="e">
        <f t="shared" si="201"/>
        <v>#N/A</v>
      </c>
    </row>
    <row r="1773" spans="1:35" x14ac:dyDescent="0.35">
      <c r="A1773" t="str">
        <f t="shared" si="200"/>
        <v>Kingfisher PracticeHounslow HealthHounslowE85060Jun3</v>
      </c>
      <c r="B1773" s="41" t="s">
        <v>186</v>
      </c>
      <c r="C1773" s="41" t="s">
        <v>433</v>
      </c>
      <c r="D1773" s="41" t="s">
        <v>16</v>
      </c>
      <c r="E1773" s="41" t="s">
        <v>187</v>
      </c>
      <c r="F1773" s="41" t="s">
        <v>187</v>
      </c>
      <c r="G1773" s="41" t="s">
        <v>758</v>
      </c>
      <c r="H1773" s="41">
        <v>3</v>
      </c>
      <c r="I1773" s="41">
        <v>5796.0977365993504</v>
      </c>
      <c r="J1773" s="41">
        <v>5494</v>
      </c>
      <c r="K1773" s="41">
        <v>974</v>
      </c>
      <c r="L1773" s="41">
        <v>101.639</v>
      </c>
      <c r="M1773" s="41">
        <v>18.018999999999998</v>
      </c>
      <c r="N1773" s="41">
        <v>4281</v>
      </c>
      <c r="O1773" s="41">
        <v>1109</v>
      </c>
      <c r="P1773" s="41">
        <v>85.191900000000004</v>
      </c>
      <c r="Q1773" s="41">
        <v>22.069100000000002</v>
      </c>
      <c r="R1773" s="41">
        <v>8370</v>
      </c>
      <c r="S1773" s="41">
        <v>149.82300000000001</v>
      </c>
      <c r="T1773" s="41">
        <v>11864</v>
      </c>
      <c r="U1773" s="41">
        <v>261.00799999999998</v>
      </c>
      <c r="V1773" s="41">
        <v>14838</v>
      </c>
      <c r="W1773" s="41">
        <v>269.48099999999999</v>
      </c>
      <c r="X1773" s="41">
        <v>17254</v>
      </c>
      <c r="Y1773" s="41">
        <v>368.26900000000001</v>
      </c>
      <c r="Z1773" s="6">
        <f>0</f>
        <v>0</v>
      </c>
      <c r="AA1773" s="6">
        <f t="shared" si="202"/>
        <v>269.48099999999999</v>
      </c>
      <c r="AB1773">
        <f>IF(ISBLANK(Table1[[#This Row],[FY2425_Cost]])=TRUE,#N/A,Table1[[#This Row],[FY2425_Cost]])</f>
        <v>368.26900000000001</v>
      </c>
      <c r="AC1773" s="6">
        <f t="shared" si="203"/>
        <v>98.788000000000011</v>
      </c>
      <c r="AD1773" s="6" t="e">
        <f>SUMIFS($AB$3:AB1773,$B$3:B1773,B1773)</f>
        <v>#N/A</v>
      </c>
      <c r="AE1773" s="6">
        <f t="shared" si="204"/>
        <v>2608.2439814697077</v>
      </c>
      <c r="AF1773" s="6">
        <f t="shared" si="205"/>
        <v>2608.2439814697077</v>
      </c>
      <c r="AG1773" s="6">
        <f>VLOOKUP(Table1[[#This Row],[PracticeCode]],$AP$3:$AS$345,4,FALSE)</f>
        <v>2608.2439814697077</v>
      </c>
      <c r="AH1773" s="27">
        <f t="shared" si="206"/>
        <v>189532.39598679877</v>
      </c>
      <c r="AI1773" s="6" t="e">
        <f t="shared" si="201"/>
        <v>#N/A</v>
      </c>
    </row>
    <row r="1774" spans="1:35" x14ac:dyDescent="0.35">
      <c r="A1774" t="str">
        <f t="shared" si="200"/>
        <v>Kingfisher PracticeHounslow HealthHounslowE85060Mar12</v>
      </c>
      <c r="B1774" s="41" t="s">
        <v>186</v>
      </c>
      <c r="C1774" s="41" t="s">
        <v>433</v>
      </c>
      <c r="D1774" s="41" t="s">
        <v>16</v>
      </c>
      <c r="E1774" s="41" t="s">
        <v>187</v>
      </c>
      <c r="F1774" s="41" t="s">
        <v>187</v>
      </c>
      <c r="G1774" s="41" t="s">
        <v>767</v>
      </c>
      <c r="H1774" s="41">
        <v>12</v>
      </c>
      <c r="I1774" s="41">
        <v>5796.0977365993504</v>
      </c>
      <c r="J1774" s="41">
        <v>3480</v>
      </c>
      <c r="K1774" s="41">
        <v>796</v>
      </c>
      <c r="L1774" s="41">
        <v>69.25200000000001</v>
      </c>
      <c r="M1774" s="41">
        <v>15.840400000000001</v>
      </c>
      <c r="N1774" s="41"/>
      <c r="O1774" s="41"/>
      <c r="P1774" s="41"/>
      <c r="Q1774" s="41"/>
      <c r="R1774" s="41">
        <v>13014</v>
      </c>
      <c r="S1774" s="41">
        <v>232.95060000000001</v>
      </c>
      <c r="T1774" s="41"/>
      <c r="U1774" s="41"/>
      <c r="V1774" s="41">
        <v>17290</v>
      </c>
      <c r="W1774" s="41">
        <v>318.04300000000001</v>
      </c>
      <c r="X1774" s="41"/>
      <c r="Y1774" s="41"/>
      <c r="Z1774" s="6">
        <f>0</f>
        <v>0</v>
      </c>
      <c r="AA1774" s="6">
        <f t="shared" si="202"/>
        <v>318.04300000000001</v>
      </c>
      <c r="AB1774" t="e">
        <f>IF(ISBLANK(Table1[[#This Row],[FY2425_Cost]])=TRUE,#N/A,Table1[[#This Row],[FY2425_Cost]])</f>
        <v>#N/A</v>
      </c>
      <c r="AC1774" s="6" t="e">
        <f t="shared" si="203"/>
        <v>#N/A</v>
      </c>
      <c r="AD1774" s="6" t="e">
        <f>SUMIFS($AB$3:AB1774,$B$3:B1774,B1774)</f>
        <v>#N/A</v>
      </c>
      <c r="AE1774" s="6">
        <f t="shared" si="204"/>
        <v>2608.2439814697077</v>
      </c>
      <c r="AF1774" s="6">
        <f t="shared" si="205"/>
        <v>2608.2439814697077</v>
      </c>
      <c r="AG1774" s="6">
        <f>VLOOKUP(Table1[[#This Row],[PracticeCode]],$AP$3:$AS$345,4,FALSE)</f>
        <v>2608.2439814697077</v>
      </c>
      <c r="AH1774" s="27">
        <f t="shared" si="206"/>
        <v>189532.39598679877</v>
      </c>
      <c r="AI1774" s="6" t="e">
        <f t="shared" si="201"/>
        <v>#N/A</v>
      </c>
    </row>
    <row r="1775" spans="1:35" x14ac:dyDescent="0.35">
      <c r="A1775" t="str">
        <f t="shared" si="200"/>
        <v>Kingfisher PracticeHounslow HealthHounslowE85060May2</v>
      </c>
      <c r="B1775" s="41" t="s">
        <v>186</v>
      </c>
      <c r="C1775" s="41" t="s">
        <v>433</v>
      </c>
      <c r="D1775" s="41" t="s">
        <v>16</v>
      </c>
      <c r="E1775" s="41" t="s">
        <v>187</v>
      </c>
      <c r="F1775" s="41" t="s">
        <v>187</v>
      </c>
      <c r="G1775" s="41" t="s">
        <v>757</v>
      </c>
      <c r="H1775" s="41">
        <v>2</v>
      </c>
      <c r="I1775" s="41">
        <v>5796.0977365993504</v>
      </c>
      <c r="J1775" s="41">
        <v>7742</v>
      </c>
      <c r="K1775" s="41">
        <v>831</v>
      </c>
      <c r="L1775" s="41">
        <v>143.227</v>
      </c>
      <c r="M1775" s="41">
        <v>15.3735</v>
      </c>
      <c r="N1775" s="41">
        <v>3013</v>
      </c>
      <c r="O1775" s="41">
        <v>656</v>
      </c>
      <c r="P1775" s="41">
        <v>59.9587</v>
      </c>
      <c r="Q1775" s="41">
        <v>13.054400000000001</v>
      </c>
      <c r="R1775" s="41">
        <v>6739</v>
      </c>
      <c r="S1775" s="41">
        <v>120.6281</v>
      </c>
      <c r="T1775" s="41">
        <v>12545</v>
      </c>
      <c r="U1775" s="41">
        <v>275.99</v>
      </c>
      <c r="V1775" s="41">
        <v>15312</v>
      </c>
      <c r="W1775" s="41">
        <v>279.22860000000003</v>
      </c>
      <c r="X1775" s="41">
        <v>16214</v>
      </c>
      <c r="Y1775" s="41">
        <v>349.00310000000002</v>
      </c>
      <c r="Z1775" s="6">
        <f>0</f>
        <v>0</v>
      </c>
      <c r="AA1775" s="6">
        <f t="shared" si="202"/>
        <v>279.22860000000003</v>
      </c>
      <c r="AB1775">
        <f>IF(ISBLANK(Table1[[#This Row],[FY2425_Cost]])=TRUE,#N/A,Table1[[#This Row],[FY2425_Cost]])</f>
        <v>349.00310000000002</v>
      </c>
      <c r="AC1775" s="6">
        <f t="shared" si="203"/>
        <v>69.774499999999989</v>
      </c>
      <c r="AD1775" s="6" t="e">
        <f>SUMIFS($AB$3:AB1775,$B$3:B1775,B1775)</f>
        <v>#N/A</v>
      </c>
      <c r="AE1775" s="6">
        <f t="shared" si="204"/>
        <v>2608.2439814697077</v>
      </c>
      <c r="AF1775" s="6">
        <f t="shared" si="205"/>
        <v>2608.2439814697077</v>
      </c>
      <c r="AG1775" s="6">
        <f>VLOOKUP(Table1[[#This Row],[PracticeCode]],$AP$3:$AS$345,4,FALSE)</f>
        <v>2608.2439814697077</v>
      </c>
      <c r="AH1775" s="27">
        <f t="shared" si="206"/>
        <v>189532.39598679877</v>
      </c>
      <c r="AI1775" s="6" t="e">
        <f t="shared" si="201"/>
        <v>#N/A</v>
      </c>
    </row>
    <row r="1776" spans="1:35" x14ac:dyDescent="0.35">
      <c r="A1776" t="str">
        <f t="shared" si="200"/>
        <v>Kingfisher PracticeHounslow HealthHounslowE85060Nov8</v>
      </c>
      <c r="B1776" s="41" t="s">
        <v>186</v>
      </c>
      <c r="C1776" s="41" t="s">
        <v>433</v>
      </c>
      <c r="D1776" s="41" t="s">
        <v>16</v>
      </c>
      <c r="E1776" s="41" t="s">
        <v>187</v>
      </c>
      <c r="F1776" s="41" t="s">
        <v>187</v>
      </c>
      <c r="G1776" s="41" t="s">
        <v>763</v>
      </c>
      <c r="H1776" s="41">
        <v>8</v>
      </c>
      <c r="I1776" s="41">
        <v>5796.0977365993504</v>
      </c>
      <c r="J1776" s="41">
        <v>4471</v>
      </c>
      <c r="K1776" s="41">
        <v>783</v>
      </c>
      <c r="L1776" s="41">
        <v>88.97290000000001</v>
      </c>
      <c r="M1776" s="41">
        <v>15.581700000000001</v>
      </c>
      <c r="N1776" s="41"/>
      <c r="O1776" s="41"/>
      <c r="P1776" s="41"/>
      <c r="Q1776" s="41"/>
      <c r="R1776" s="41">
        <v>9034</v>
      </c>
      <c r="S1776" s="41">
        <v>161.70859999999999</v>
      </c>
      <c r="T1776" s="41"/>
      <c r="U1776" s="41"/>
      <c r="V1776" s="41">
        <v>14288</v>
      </c>
      <c r="W1776" s="41">
        <v>266.26319999999998</v>
      </c>
      <c r="X1776" s="41"/>
      <c r="Y1776" s="41"/>
      <c r="Z1776" s="6">
        <f>0</f>
        <v>0</v>
      </c>
      <c r="AA1776" s="6">
        <f t="shared" si="202"/>
        <v>266.26319999999998</v>
      </c>
      <c r="AB1776" t="e">
        <f>IF(ISBLANK(Table1[[#This Row],[FY2425_Cost]])=TRUE,#N/A,Table1[[#This Row],[FY2425_Cost]])</f>
        <v>#N/A</v>
      </c>
      <c r="AC1776" s="6" t="e">
        <f t="shared" si="203"/>
        <v>#N/A</v>
      </c>
      <c r="AD1776" s="6" t="e">
        <f>SUMIFS($AB$3:AB1776,$B$3:B1776,B1776)</f>
        <v>#N/A</v>
      </c>
      <c r="AE1776" s="6">
        <f t="shared" si="204"/>
        <v>2608.2439814697077</v>
      </c>
      <c r="AF1776" s="6">
        <f t="shared" si="205"/>
        <v>2608.2439814697077</v>
      </c>
      <c r="AG1776" s="6">
        <f>VLOOKUP(Table1[[#This Row],[PracticeCode]],$AP$3:$AS$345,4,FALSE)</f>
        <v>2608.2439814697077</v>
      </c>
      <c r="AH1776" s="27">
        <f t="shared" si="206"/>
        <v>189532.39598679877</v>
      </c>
      <c r="AI1776" s="6" t="e">
        <f t="shared" si="201"/>
        <v>#N/A</v>
      </c>
    </row>
    <row r="1777" spans="1:35" x14ac:dyDescent="0.35">
      <c r="A1777" t="str">
        <f t="shared" si="200"/>
        <v>Kingfisher PracticeHounslow HealthHounslowE85060Oct7</v>
      </c>
      <c r="B1777" s="41" t="s">
        <v>186</v>
      </c>
      <c r="C1777" s="41" t="s">
        <v>433</v>
      </c>
      <c r="D1777" s="41" t="s">
        <v>16</v>
      </c>
      <c r="E1777" s="41" t="s">
        <v>187</v>
      </c>
      <c r="F1777" s="41" t="s">
        <v>187</v>
      </c>
      <c r="G1777" s="41" t="s">
        <v>762</v>
      </c>
      <c r="H1777" s="41">
        <v>7</v>
      </c>
      <c r="I1777" s="41">
        <v>5796.0977365993504</v>
      </c>
      <c r="J1777" s="41">
        <v>6002</v>
      </c>
      <c r="K1777" s="41">
        <v>160</v>
      </c>
      <c r="L1777" s="41">
        <v>119.43980000000001</v>
      </c>
      <c r="M1777" s="41">
        <v>3.1840000000000002</v>
      </c>
      <c r="N1777" s="41">
        <v>0</v>
      </c>
      <c r="O1777" s="41">
        <v>5530</v>
      </c>
      <c r="P1777" s="41">
        <v>0</v>
      </c>
      <c r="Q1777" s="41">
        <v>124.425</v>
      </c>
      <c r="R1777" s="41">
        <v>9271</v>
      </c>
      <c r="S1777" s="41">
        <v>165.95089999999999</v>
      </c>
      <c r="T1777" s="41">
        <v>20237</v>
      </c>
      <c r="U1777" s="41">
        <v>445.214</v>
      </c>
      <c r="V1777" s="41">
        <v>15433</v>
      </c>
      <c r="W1777" s="41">
        <v>288.57470000000001</v>
      </c>
      <c r="X1777" s="41">
        <v>25767</v>
      </c>
      <c r="Y1777" s="41">
        <v>569.63900000000001</v>
      </c>
      <c r="Z1777" s="6">
        <f>0</f>
        <v>0</v>
      </c>
      <c r="AA1777" s="6">
        <f t="shared" si="202"/>
        <v>288.57470000000001</v>
      </c>
      <c r="AB1777">
        <f>IF(ISBLANK(Table1[[#This Row],[FY2425_Cost]])=TRUE,#N/A,Table1[[#This Row],[FY2425_Cost]])</f>
        <v>569.63900000000001</v>
      </c>
      <c r="AC1777" s="6">
        <f t="shared" si="203"/>
        <v>281.0643</v>
      </c>
      <c r="AD1777" s="6" t="e">
        <f>SUMIFS($AB$3:AB1777,$B$3:B1777,B1777)</f>
        <v>#N/A</v>
      </c>
      <c r="AE1777" s="6">
        <f t="shared" si="204"/>
        <v>2608.2439814697077</v>
      </c>
      <c r="AF1777" s="6">
        <f t="shared" si="205"/>
        <v>2608.2439814697077</v>
      </c>
      <c r="AG1777" s="6">
        <f>VLOOKUP(Table1[[#This Row],[PracticeCode]],$AP$3:$AS$345,4,FALSE)</f>
        <v>2608.2439814697077</v>
      </c>
      <c r="AH1777" s="27">
        <f t="shared" si="206"/>
        <v>189532.39598679877</v>
      </c>
      <c r="AI1777" s="6" t="e">
        <f t="shared" si="201"/>
        <v>#N/A</v>
      </c>
    </row>
    <row r="1778" spans="1:35" x14ac:dyDescent="0.35">
      <c r="A1778" t="str">
        <f t="shared" si="200"/>
        <v>Kingfisher PracticeHounslow HealthHounslowE85060Sep6</v>
      </c>
      <c r="B1778" s="41" t="s">
        <v>186</v>
      </c>
      <c r="C1778" s="41" t="s">
        <v>433</v>
      </c>
      <c r="D1778" s="41" t="s">
        <v>16</v>
      </c>
      <c r="E1778" s="41" t="s">
        <v>187</v>
      </c>
      <c r="F1778" s="41" t="s">
        <v>187</v>
      </c>
      <c r="G1778" s="41" t="s">
        <v>761</v>
      </c>
      <c r="H1778" s="41">
        <v>6</v>
      </c>
      <c r="I1778" s="41">
        <v>5796.0977365993504</v>
      </c>
      <c r="J1778" s="41">
        <v>5561</v>
      </c>
      <c r="K1778" s="41">
        <v>20</v>
      </c>
      <c r="L1778" s="41">
        <v>110.66390000000001</v>
      </c>
      <c r="M1778" s="41">
        <v>0.39800000000000002</v>
      </c>
      <c r="N1778" s="41">
        <v>4361</v>
      </c>
      <c r="O1778" s="41">
        <v>3377</v>
      </c>
      <c r="P1778" s="41">
        <v>98.122500000000002</v>
      </c>
      <c r="Q1778" s="41">
        <v>75.982500000000002</v>
      </c>
      <c r="R1778" s="41">
        <v>13826</v>
      </c>
      <c r="S1778" s="41">
        <v>247.4854</v>
      </c>
      <c r="T1778" s="41">
        <v>12478</v>
      </c>
      <c r="U1778" s="41">
        <v>274.51600000000002</v>
      </c>
      <c r="V1778" s="41">
        <v>19407</v>
      </c>
      <c r="W1778" s="41">
        <v>358.54730000000001</v>
      </c>
      <c r="X1778" s="41">
        <v>20216</v>
      </c>
      <c r="Y1778" s="41">
        <v>448.62100000000004</v>
      </c>
      <c r="Z1778" s="6">
        <f>0</f>
        <v>0</v>
      </c>
      <c r="AA1778" s="6">
        <f t="shared" si="202"/>
        <v>358.54730000000001</v>
      </c>
      <c r="AB1778">
        <f>IF(ISBLANK(Table1[[#This Row],[FY2425_Cost]])=TRUE,#N/A,Table1[[#This Row],[FY2425_Cost]])</f>
        <v>448.62100000000004</v>
      </c>
      <c r="AC1778" s="6">
        <f t="shared" si="203"/>
        <v>90.073700000000031</v>
      </c>
      <c r="AD1778" s="6" t="e">
        <f>SUMIFS($AB$3:AB1778,$B$3:B1778,B1778)</f>
        <v>#N/A</v>
      </c>
      <c r="AE1778" s="6">
        <f t="shared" si="204"/>
        <v>2608.2439814697077</v>
      </c>
      <c r="AF1778" s="6">
        <f t="shared" si="205"/>
        <v>2608.2439814697077</v>
      </c>
      <c r="AG1778" s="6">
        <f>VLOOKUP(Table1[[#This Row],[PracticeCode]],$AP$3:$AS$345,4,FALSE)</f>
        <v>2608.2439814697077</v>
      </c>
      <c r="AH1778" s="27">
        <f t="shared" si="206"/>
        <v>189532.39598679877</v>
      </c>
      <c r="AI1778" s="6" t="e">
        <f t="shared" si="201"/>
        <v>#N/A</v>
      </c>
    </row>
    <row r="1779" spans="1:35" x14ac:dyDescent="0.35">
      <c r="A1779" t="str">
        <f t="shared" si="200"/>
        <v>KINGS COLLEGE HEALTH CENTRESouth Westminster Primary Care NetworkCentral LondonE87768Apr1</v>
      </c>
      <c r="B1779" s="41" t="s">
        <v>750</v>
      </c>
      <c r="C1779" s="41" t="s">
        <v>470</v>
      </c>
      <c r="D1779" s="41" t="s">
        <v>33</v>
      </c>
      <c r="E1779" s="41" t="s">
        <v>188</v>
      </c>
      <c r="F1779" s="41" t="s">
        <v>188</v>
      </c>
      <c r="G1779" s="41" t="s">
        <v>756</v>
      </c>
      <c r="H1779" s="41">
        <v>1</v>
      </c>
      <c r="I1779" s="41">
        <v>19981.9619248659</v>
      </c>
      <c r="J1779" s="41">
        <v>3938</v>
      </c>
      <c r="K1779" s="41">
        <v>605</v>
      </c>
      <c r="L1779" s="41">
        <v>72.852999999999994</v>
      </c>
      <c r="M1779" s="41">
        <v>11.192499999999999</v>
      </c>
      <c r="N1779" s="41">
        <v>4889</v>
      </c>
      <c r="O1779" s="41">
        <v>4092</v>
      </c>
      <c r="P1779" s="41">
        <v>97.2911</v>
      </c>
      <c r="Q1779" s="41">
        <v>81.430800000000005</v>
      </c>
      <c r="R1779" s="41">
        <v>20023</v>
      </c>
      <c r="S1779" s="41">
        <v>358.4117</v>
      </c>
      <c r="T1779" s="41">
        <v>10710</v>
      </c>
      <c r="U1779" s="41">
        <v>235.62</v>
      </c>
      <c r="V1779" s="41">
        <v>24566</v>
      </c>
      <c r="W1779" s="41">
        <v>442.4572</v>
      </c>
      <c r="X1779" s="41">
        <v>19691</v>
      </c>
      <c r="Y1779" s="41">
        <v>414.34190000000001</v>
      </c>
      <c r="Z1779" s="6">
        <f>0</f>
        <v>0</v>
      </c>
      <c r="AA1779" s="6">
        <f t="shared" si="202"/>
        <v>442.4572</v>
      </c>
      <c r="AB1779">
        <f>IF(ISBLANK(Table1[[#This Row],[FY2425_Cost]])=TRUE,#N/A,Table1[[#This Row],[FY2425_Cost]])</f>
        <v>414.34190000000001</v>
      </c>
      <c r="AC1779" s="6">
        <f t="shared" si="203"/>
        <v>-28.115299999999991</v>
      </c>
      <c r="AD1779" s="6">
        <f>SUMIFS($AB$3:AB1779,$B$3:B1779,B1779)</f>
        <v>414.34190000000001</v>
      </c>
      <c r="AE1779" s="6">
        <f t="shared" si="204"/>
        <v>8991.882866189655</v>
      </c>
      <c r="AF1779" s="6">
        <f t="shared" si="205"/>
        <v>8991.882866189655</v>
      </c>
      <c r="AG1779" s="6">
        <f>VLOOKUP(Table1[[#This Row],[PracticeCode]],$AP$3:$AS$345,4,FALSE)</f>
        <v>8991.882866189655</v>
      </c>
      <c r="AH1779" s="27">
        <f t="shared" si="206"/>
        <v>653410.15494311496</v>
      </c>
      <c r="AI1779" s="6">
        <f t="shared" si="201"/>
        <v>0</v>
      </c>
    </row>
    <row r="1780" spans="1:35" x14ac:dyDescent="0.35">
      <c r="A1780" t="str">
        <f t="shared" si="200"/>
        <v>KINGS COLLEGE HEALTH CENTRESouth Westminster Primary Care NetworkCentral LondonE87768Aug5</v>
      </c>
      <c r="B1780" s="41" t="s">
        <v>750</v>
      </c>
      <c r="C1780" s="41" t="s">
        <v>470</v>
      </c>
      <c r="D1780" s="41" t="s">
        <v>33</v>
      </c>
      <c r="E1780" s="41" t="s">
        <v>188</v>
      </c>
      <c r="F1780" s="41" t="s">
        <v>188</v>
      </c>
      <c r="G1780" s="41" t="s">
        <v>760</v>
      </c>
      <c r="H1780" s="41">
        <v>5</v>
      </c>
      <c r="I1780" s="41">
        <v>19981.9619248659</v>
      </c>
      <c r="J1780" s="41">
        <v>4287</v>
      </c>
      <c r="K1780" s="41">
        <v>2537</v>
      </c>
      <c r="L1780" s="41">
        <v>79.3095</v>
      </c>
      <c r="M1780" s="41">
        <v>46.9345</v>
      </c>
      <c r="N1780" s="41">
        <v>7788</v>
      </c>
      <c r="O1780" s="41">
        <v>3400</v>
      </c>
      <c r="P1780" s="41">
        <v>154.9812</v>
      </c>
      <c r="Q1780" s="41">
        <v>67.66</v>
      </c>
      <c r="R1780" s="41">
        <v>11529</v>
      </c>
      <c r="S1780" s="41">
        <v>206.3691</v>
      </c>
      <c r="T1780" s="41">
        <v>7397</v>
      </c>
      <c r="U1780" s="41">
        <v>162.73400000000001</v>
      </c>
      <c r="V1780" s="41">
        <v>18353</v>
      </c>
      <c r="W1780" s="41">
        <v>332.61310000000003</v>
      </c>
      <c r="X1780" s="41">
        <v>18585</v>
      </c>
      <c r="Y1780" s="41">
        <v>385.37520000000001</v>
      </c>
      <c r="Z1780" s="6">
        <f>0</f>
        <v>0</v>
      </c>
      <c r="AA1780" s="6">
        <f t="shared" si="202"/>
        <v>332.61310000000003</v>
      </c>
      <c r="AB1780">
        <f>IF(ISBLANK(Table1[[#This Row],[FY2425_Cost]])=TRUE,#N/A,Table1[[#This Row],[FY2425_Cost]])</f>
        <v>385.37520000000001</v>
      </c>
      <c r="AC1780" s="6">
        <f t="shared" si="203"/>
        <v>52.762099999999975</v>
      </c>
      <c r="AD1780" s="6">
        <f>SUMIFS($AB$3:AB1780,$B$3:B1780,B1780)</f>
        <v>799.71710000000007</v>
      </c>
      <c r="AE1780" s="6">
        <f t="shared" si="204"/>
        <v>8991.882866189655</v>
      </c>
      <c r="AF1780" s="6">
        <f t="shared" si="205"/>
        <v>8991.882866189655</v>
      </c>
      <c r="AG1780" s="6">
        <f>VLOOKUP(Table1[[#This Row],[PracticeCode]],$AP$3:$AS$345,4,FALSE)</f>
        <v>8991.882866189655</v>
      </c>
      <c r="AH1780" s="27">
        <f t="shared" si="206"/>
        <v>653410.15494311496</v>
      </c>
      <c r="AI1780" s="6">
        <f t="shared" si="201"/>
        <v>0</v>
      </c>
    </row>
    <row r="1781" spans="1:35" x14ac:dyDescent="0.35">
      <c r="A1781" t="str">
        <f t="shared" si="200"/>
        <v>KINGS COLLEGE HEALTH CENTRESouth Westminster Primary Care NetworkCentral LondonE87768Dec9</v>
      </c>
      <c r="B1781" s="41" t="s">
        <v>750</v>
      </c>
      <c r="C1781" s="41" t="s">
        <v>470</v>
      </c>
      <c r="D1781" s="41" t="s">
        <v>33</v>
      </c>
      <c r="E1781" s="41" t="s">
        <v>188</v>
      </c>
      <c r="F1781" s="41" t="s">
        <v>188</v>
      </c>
      <c r="G1781" s="41" t="s">
        <v>764</v>
      </c>
      <c r="H1781" s="41">
        <v>9</v>
      </c>
      <c r="I1781" s="41">
        <v>19981.9619248659</v>
      </c>
      <c r="J1781" s="41">
        <v>3781</v>
      </c>
      <c r="K1781" s="41">
        <v>714</v>
      </c>
      <c r="L1781" s="41">
        <v>75.241900000000001</v>
      </c>
      <c r="M1781" s="41">
        <v>14.208600000000001</v>
      </c>
      <c r="N1781" s="41"/>
      <c r="O1781" s="41"/>
      <c r="P1781" s="41"/>
      <c r="Q1781" s="41"/>
      <c r="R1781" s="41">
        <v>23266</v>
      </c>
      <c r="S1781" s="41">
        <v>416.46140000000003</v>
      </c>
      <c r="T1781" s="41"/>
      <c r="U1781" s="41"/>
      <c r="V1781" s="41">
        <v>27761</v>
      </c>
      <c r="W1781" s="41">
        <v>505.91190000000006</v>
      </c>
      <c r="X1781" s="41"/>
      <c r="Y1781" s="41"/>
      <c r="Z1781" s="6">
        <f>0</f>
        <v>0</v>
      </c>
      <c r="AA1781" s="6">
        <f t="shared" si="202"/>
        <v>505.91190000000006</v>
      </c>
      <c r="AB1781" t="e">
        <f>IF(ISBLANK(Table1[[#This Row],[FY2425_Cost]])=TRUE,#N/A,Table1[[#This Row],[FY2425_Cost]])</f>
        <v>#N/A</v>
      </c>
      <c r="AC1781" s="6" t="e">
        <f t="shared" si="203"/>
        <v>#N/A</v>
      </c>
      <c r="AD1781" s="6" t="e">
        <f>SUMIFS($AB$3:AB1781,$B$3:B1781,B1781)</f>
        <v>#N/A</v>
      </c>
      <c r="AE1781" s="6">
        <f t="shared" si="204"/>
        <v>8991.882866189655</v>
      </c>
      <c r="AF1781" s="6">
        <f t="shared" si="205"/>
        <v>8991.882866189655</v>
      </c>
      <c r="AG1781" s="6">
        <f>VLOOKUP(Table1[[#This Row],[PracticeCode]],$AP$3:$AS$345,4,FALSE)</f>
        <v>8991.882866189655</v>
      </c>
      <c r="AH1781" s="27">
        <f t="shared" si="206"/>
        <v>653410.15494311496</v>
      </c>
      <c r="AI1781" s="6" t="e">
        <f t="shared" si="201"/>
        <v>#N/A</v>
      </c>
    </row>
    <row r="1782" spans="1:35" x14ac:dyDescent="0.35">
      <c r="A1782" t="str">
        <f t="shared" si="200"/>
        <v>KINGS COLLEGE HEALTH CENTRESouth Westminster Primary Care NetworkCentral LondonE87768Feb11</v>
      </c>
      <c r="B1782" s="41" t="s">
        <v>750</v>
      </c>
      <c r="C1782" s="41" t="s">
        <v>470</v>
      </c>
      <c r="D1782" s="41" t="s">
        <v>33</v>
      </c>
      <c r="E1782" s="41" t="s">
        <v>188</v>
      </c>
      <c r="F1782" s="41" t="s">
        <v>188</v>
      </c>
      <c r="G1782" s="41" t="s">
        <v>766</v>
      </c>
      <c r="H1782" s="41">
        <v>11</v>
      </c>
      <c r="I1782" s="41">
        <v>19981.9619248659</v>
      </c>
      <c r="J1782" s="41">
        <v>6118</v>
      </c>
      <c r="K1782" s="41">
        <v>1614</v>
      </c>
      <c r="L1782" s="41">
        <v>121.74820000000001</v>
      </c>
      <c r="M1782" s="41">
        <v>32.118600000000001</v>
      </c>
      <c r="N1782" s="41"/>
      <c r="O1782" s="41"/>
      <c r="P1782" s="41"/>
      <c r="Q1782" s="41"/>
      <c r="R1782" s="41">
        <v>35599</v>
      </c>
      <c r="S1782" s="41">
        <v>637.22209999999995</v>
      </c>
      <c r="T1782" s="41"/>
      <c r="U1782" s="41"/>
      <c r="V1782" s="41">
        <v>43331</v>
      </c>
      <c r="W1782" s="41">
        <v>791.08889999999997</v>
      </c>
      <c r="X1782" s="41"/>
      <c r="Y1782" s="41"/>
      <c r="Z1782" s="6">
        <f>0</f>
        <v>0</v>
      </c>
      <c r="AA1782" s="6">
        <f t="shared" si="202"/>
        <v>791.08889999999997</v>
      </c>
      <c r="AB1782" t="e">
        <f>IF(ISBLANK(Table1[[#This Row],[FY2425_Cost]])=TRUE,#N/A,Table1[[#This Row],[FY2425_Cost]])</f>
        <v>#N/A</v>
      </c>
      <c r="AC1782" s="6" t="e">
        <f t="shared" si="203"/>
        <v>#N/A</v>
      </c>
      <c r="AD1782" s="6" t="e">
        <f>SUMIFS($AB$3:AB1782,$B$3:B1782,B1782)</f>
        <v>#N/A</v>
      </c>
      <c r="AE1782" s="6">
        <f t="shared" si="204"/>
        <v>8991.882866189655</v>
      </c>
      <c r="AF1782" s="6">
        <f t="shared" si="205"/>
        <v>8991.882866189655</v>
      </c>
      <c r="AG1782" s="6">
        <f>VLOOKUP(Table1[[#This Row],[PracticeCode]],$AP$3:$AS$345,4,FALSE)</f>
        <v>8991.882866189655</v>
      </c>
      <c r="AH1782" s="27">
        <f t="shared" si="206"/>
        <v>653410.15494311496</v>
      </c>
      <c r="AI1782" s="6" t="e">
        <f t="shared" si="201"/>
        <v>#N/A</v>
      </c>
    </row>
    <row r="1783" spans="1:35" x14ac:dyDescent="0.35">
      <c r="A1783" t="str">
        <f t="shared" si="200"/>
        <v>KINGS COLLEGE HEALTH CENTRESouth Westminster Primary Care NetworkCentral LondonE87768Jan10</v>
      </c>
      <c r="B1783" s="41" t="s">
        <v>750</v>
      </c>
      <c r="C1783" s="41" t="s">
        <v>470</v>
      </c>
      <c r="D1783" s="41" t="s">
        <v>33</v>
      </c>
      <c r="E1783" s="41" t="s">
        <v>188</v>
      </c>
      <c r="F1783" s="41" t="s">
        <v>188</v>
      </c>
      <c r="G1783" s="41" t="s">
        <v>765</v>
      </c>
      <c r="H1783" s="41">
        <v>10</v>
      </c>
      <c r="I1783" s="41">
        <v>19981.9619248659</v>
      </c>
      <c r="J1783" s="41">
        <v>5635</v>
      </c>
      <c r="K1783" s="41">
        <v>890</v>
      </c>
      <c r="L1783" s="41">
        <v>112.13650000000001</v>
      </c>
      <c r="M1783" s="41">
        <v>17.711000000000002</v>
      </c>
      <c r="N1783" s="41"/>
      <c r="O1783" s="41"/>
      <c r="P1783" s="41"/>
      <c r="Q1783" s="41"/>
      <c r="R1783" s="41">
        <v>17954</v>
      </c>
      <c r="S1783" s="41">
        <v>321.3766</v>
      </c>
      <c r="T1783" s="41"/>
      <c r="U1783" s="41"/>
      <c r="V1783" s="41">
        <v>24479</v>
      </c>
      <c r="W1783" s="41">
        <v>451.22410000000002</v>
      </c>
      <c r="X1783" s="41"/>
      <c r="Y1783" s="41"/>
      <c r="Z1783" s="6">
        <f>0</f>
        <v>0</v>
      </c>
      <c r="AA1783" s="6">
        <f t="shared" si="202"/>
        <v>451.22410000000002</v>
      </c>
      <c r="AB1783" t="e">
        <f>IF(ISBLANK(Table1[[#This Row],[FY2425_Cost]])=TRUE,#N/A,Table1[[#This Row],[FY2425_Cost]])</f>
        <v>#N/A</v>
      </c>
      <c r="AC1783" s="6" t="e">
        <f t="shared" si="203"/>
        <v>#N/A</v>
      </c>
      <c r="AD1783" s="6" t="e">
        <f>SUMIFS($AB$3:AB1783,$B$3:B1783,B1783)</f>
        <v>#N/A</v>
      </c>
      <c r="AE1783" s="6">
        <f t="shared" si="204"/>
        <v>8991.882866189655</v>
      </c>
      <c r="AF1783" s="6">
        <f t="shared" si="205"/>
        <v>8991.882866189655</v>
      </c>
      <c r="AG1783" s="6">
        <f>VLOOKUP(Table1[[#This Row],[PracticeCode]],$AP$3:$AS$345,4,FALSE)</f>
        <v>8991.882866189655</v>
      </c>
      <c r="AH1783" s="27">
        <f t="shared" si="206"/>
        <v>653410.15494311496</v>
      </c>
      <c r="AI1783" s="6" t="e">
        <f t="shared" si="201"/>
        <v>#N/A</v>
      </c>
    </row>
    <row r="1784" spans="1:35" x14ac:dyDescent="0.35">
      <c r="A1784" t="str">
        <f t="shared" si="200"/>
        <v>KINGS COLLEGE HEALTH CENTRESouth Westminster Primary Care NetworkCentral LondonE87768Jul4</v>
      </c>
      <c r="B1784" s="41" t="s">
        <v>750</v>
      </c>
      <c r="C1784" s="41" t="s">
        <v>470</v>
      </c>
      <c r="D1784" s="41" t="s">
        <v>33</v>
      </c>
      <c r="E1784" s="41" t="s">
        <v>188</v>
      </c>
      <c r="F1784" s="41" t="s">
        <v>188</v>
      </c>
      <c r="G1784" s="41" t="s">
        <v>759</v>
      </c>
      <c r="H1784" s="41">
        <v>4</v>
      </c>
      <c r="I1784" s="41">
        <v>19981.9619248659</v>
      </c>
      <c r="J1784" s="41">
        <v>4388</v>
      </c>
      <c r="K1784" s="41">
        <v>145</v>
      </c>
      <c r="L1784" s="41">
        <v>81.177999999999997</v>
      </c>
      <c r="M1784" s="41">
        <v>2.6824999999999997</v>
      </c>
      <c r="N1784" s="41">
        <v>5574</v>
      </c>
      <c r="O1784" s="41">
        <v>4386</v>
      </c>
      <c r="P1784" s="41">
        <v>110.9226</v>
      </c>
      <c r="Q1784" s="41">
        <v>87.281400000000005</v>
      </c>
      <c r="R1784" s="41">
        <v>21020</v>
      </c>
      <c r="S1784" s="41">
        <v>376.25799999999998</v>
      </c>
      <c r="T1784" s="41">
        <v>8419</v>
      </c>
      <c r="U1784" s="41">
        <v>185.21799999999999</v>
      </c>
      <c r="V1784" s="41">
        <v>25553</v>
      </c>
      <c r="W1784" s="41">
        <v>460.11849999999998</v>
      </c>
      <c r="X1784" s="41">
        <v>18379</v>
      </c>
      <c r="Y1784" s="41">
        <v>383.42200000000003</v>
      </c>
      <c r="Z1784" s="6">
        <f>0</f>
        <v>0</v>
      </c>
      <c r="AA1784" s="6">
        <f t="shared" si="202"/>
        <v>460.11849999999998</v>
      </c>
      <c r="AB1784">
        <f>IF(ISBLANK(Table1[[#This Row],[FY2425_Cost]])=TRUE,#N/A,Table1[[#This Row],[FY2425_Cost]])</f>
        <v>383.42200000000003</v>
      </c>
      <c r="AC1784" s="6">
        <f t="shared" si="203"/>
        <v>-76.696499999999958</v>
      </c>
      <c r="AD1784" s="6" t="e">
        <f>SUMIFS($AB$3:AB1784,$B$3:B1784,B1784)</f>
        <v>#N/A</v>
      </c>
      <c r="AE1784" s="6">
        <f t="shared" si="204"/>
        <v>8991.882866189655</v>
      </c>
      <c r="AF1784" s="6">
        <f t="shared" si="205"/>
        <v>8991.882866189655</v>
      </c>
      <c r="AG1784" s="6">
        <f>VLOOKUP(Table1[[#This Row],[PracticeCode]],$AP$3:$AS$345,4,FALSE)</f>
        <v>8991.882866189655</v>
      </c>
      <c r="AH1784" s="27">
        <f t="shared" si="206"/>
        <v>653410.15494311496</v>
      </c>
      <c r="AI1784" s="6" t="e">
        <f t="shared" si="201"/>
        <v>#N/A</v>
      </c>
    </row>
    <row r="1785" spans="1:35" x14ac:dyDescent="0.35">
      <c r="A1785" t="str">
        <f t="shared" si="200"/>
        <v>KINGS COLLEGE HEALTH CENTRESouth Westminster Primary Care NetworkCentral LondonE87768Jun3</v>
      </c>
      <c r="B1785" s="41" t="s">
        <v>750</v>
      </c>
      <c r="C1785" s="41" t="s">
        <v>470</v>
      </c>
      <c r="D1785" s="41" t="s">
        <v>33</v>
      </c>
      <c r="E1785" s="41" t="s">
        <v>188</v>
      </c>
      <c r="F1785" s="41" t="s">
        <v>188</v>
      </c>
      <c r="G1785" s="41" t="s">
        <v>758</v>
      </c>
      <c r="H1785" s="41">
        <v>3</v>
      </c>
      <c r="I1785" s="41">
        <v>19981.9619248659</v>
      </c>
      <c r="J1785" s="41">
        <v>4557</v>
      </c>
      <c r="K1785" s="41">
        <v>1176</v>
      </c>
      <c r="L1785" s="41">
        <v>84.30449999999999</v>
      </c>
      <c r="M1785" s="41">
        <v>21.756</v>
      </c>
      <c r="N1785" s="41">
        <v>6433</v>
      </c>
      <c r="O1785" s="41">
        <v>2790</v>
      </c>
      <c r="P1785" s="41">
        <v>128.01670000000001</v>
      </c>
      <c r="Q1785" s="41">
        <v>55.521000000000001</v>
      </c>
      <c r="R1785" s="41">
        <v>57234</v>
      </c>
      <c r="S1785" s="41">
        <v>1024.4885999999999</v>
      </c>
      <c r="T1785" s="41">
        <v>10245</v>
      </c>
      <c r="U1785" s="41">
        <v>225.39</v>
      </c>
      <c r="V1785" s="41">
        <v>62967</v>
      </c>
      <c r="W1785" s="41">
        <v>1130.5491</v>
      </c>
      <c r="X1785" s="41">
        <v>19468</v>
      </c>
      <c r="Y1785" s="41">
        <v>408.92770000000002</v>
      </c>
      <c r="Z1785" s="6">
        <f>0</f>
        <v>0</v>
      </c>
      <c r="AA1785" s="6">
        <f t="shared" si="202"/>
        <v>1130.5491</v>
      </c>
      <c r="AB1785">
        <f>IF(ISBLANK(Table1[[#This Row],[FY2425_Cost]])=TRUE,#N/A,Table1[[#This Row],[FY2425_Cost]])</f>
        <v>408.92770000000002</v>
      </c>
      <c r="AC1785" s="6">
        <f t="shared" si="203"/>
        <v>-721.62139999999999</v>
      </c>
      <c r="AD1785" s="6" t="e">
        <f>SUMIFS($AB$3:AB1785,$B$3:B1785,B1785)</f>
        <v>#N/A</v>
      </c>
      <c r="AE1785" s="6">
        <f t="shared" si="204"/>
        <v>8991.882866189655</v>
      </c>
      <c r="AF1785" s="6">
        <f t="shared" si="205"/>
        <v>8991.882866189655</v>
      </c>
      <c r="AG1785" s="6">
        <f>VLOOKUP(Table1[[#This Row],[PracticeCode]],$AP$3:$AS$345,4,FALSE)</f>
        <v>8991.882866189655</v>
      </c>
      <c r="AH1785" s="27">
        <f t="shared" si="206"/>
        <v>653410.15494311496</v>
      </c>
      <c r="AI1785" s="6" t="e">
        <f t="shared" si="201"/>
        <v>#N/A</v>
      </c>
    </row>
    <row r="1786" spans="1:35" x14ac:dyDescent="0.35">
      <c r="A1786" t="str">
        <f t="shared" si="200"/>
        <v>KINGS COLLEGE HEALTH CENTRESouth Westminster Primary Care NetworkCentral LondonE87768Mar12</v>
      </c>
      <c r="B1786" s="41" t="s">
        <v>750</v>
      </c>
      <c r="C1786" s="41" t="s">
        <v>470</v>
      </c>
      <c r="D1786" s="41" t="s">
        <v>33</v>
      </c>
      <c r="E1786" s="41" t="s">
        <v>188</v>
      </c>
      <c r="F1786" s="41" t="s">
        <v>188</v>
      </c>
      <c r="G1786" s="41" t="s">
        <v>767</v>
      </c>
      <c r="H1786" s="41">
        <v>12</v>
      </c>
      <c r="I1786" s="41">
        <v>19981.9619248659</v>
      </c>
      <c r="J1786" s="41">
        <v>4946</v>
      </c>
      <c r="K1786" s="41">
        <v>2401</v>
      </c>
      <c r="L1786" s="41">
        <v>98.42540000000001</v>
      </c>
      <c r="M1786" s="41">
        <v>47.779900000000005</v>
      </c>
      <c r="N1786" s="41"/>
      <c r="O1786" s="41"/>
      <c r="P1786" s="41"/>
      <c r="Q1786" s="41"/>
      <c r="R1786" s="41">
        <v>11306</v>
      </c>
      <c r="S1786" s="41">
        <v>202.37739999999999</v>
      </c>
      <c r="T1786" s="41"/>
      <c r="U1786" s="41"/>
      <c r="V1786" s="41">
        <v>18653</v>
      </c>
      <c r="W1786" s="41">
        <v>348.58270000000005</v>
      </c>
      <c r="X1786" s="41"/>
      <c r="Y1786" s="41"/>
      <c r="Z1786" s="6">
        <f>0</f>
        <v>0</v>
      </c>
      <c r="AA1786" s="6">
        <f t="shared" si="202"/>
        <v>348.58270000000005</v>
      </c>
      <c r="AB1786" t="e">
        <f>IF(ISBLANK(Table1[[#This Row],[FY2425_Cost]])=TRUE,#N/A,Table1[[#This Row],[FY2425_Cost]])</f>
        <v>#N/A</v>
      </c>
      <c r="AC1786" s="6" t="e">
        <f t="shared" si="203"/>
        <v>#N/A</v>
      </c>
      <c r="AD1786" s="6" t="e">
        <f>SUMIFS($AB$3:AB1786,$B$3:B1786,B1786)</f>
        <v>#N/A</v>
      </c>
      <c r="AE1786" s="6">
        <f t="shared" si="204"/>
        <v>8991.882866189655</v>
      </c>
      <c r="AF1786" s="6">
        <f t="shared" si="205"/>
        <v>8991.882866189655</v>
      </c>
      <c r="AG1786" s="6">
        <f>VLOOKUP(Table1[[#This Row],[PracticeCode]],$AP$3:$AS$345,4,FALSE)</f>
        <v>8991.882866189655</v>
      </c>
      <c r="AH1786" s="27">
        <f t="shared" si="206"/>
        <v>653410.15494311496</v>
      </c>
      <c r="AI1786" s="6" t="e">
        <f t="shared" si="201"/>
        <v>#N/A</v>
      </c>
    </row>
    <row r="1787" spans="1:35" x14ac:dyDescent="0.35">
      <c r="A1787" t="str">
        <f t="shared" si="200"/>
        <v>KINGS COLLEGE HEALTH CENTRESouth Westminster Primary Care NetworkCentral LondonE87768May2</v>
      </c>
      <c r="B1787" s="41" t="s">
        <v>750</v>
      </c>
      <c r="C1787" s="41" t="s">
        <v>470</v>
      </c>
      <c r="D1787" s="41" t="s">
        <v>33</v>
      </c>
      <c r="E1787" s="41" t="s">
        <v>188</v>
      </c>
      <c r="F1787" s="41" t="s">
        <v>188</v>
      </c>
      <c r="G1787" s="41" t="s">
        <v>757</v>
      </c>
      <c r="H1787" s="41">
        <v>2</v>
      </c>
      <c r="I1787" s="41">
        <v>19981.9619248659</v>
      </c>
      <c r="J1787" s="41">
        <v>4909</v>
      </c>
      <c r="K1787" s="41">
        <v>3651</v>
      </c>
      <c r="L1787" s="41">
        <v>90.816499999999991</v>
      </c>
      <c r="M1787" s="41">
        <v>67.543499999999995</v>
      </c>
      <c r="N1787" s="41">
        <v>5053</v>
      </c>
      <c r="O1787" s="41">
        <v>2615</v>
      </c>
      <c r="P1787" s="41">
        <v>100.55470000000001</v>
      </c>
      <c r="Q1787" s="41">
        <v>52.038500000000006</v>
      </c>
      <c r="R1787" s="41">
        <v>43707</v>
      </c>
      <c r="S1787" s="41">
        <v>782.35530000000006</v>
      </c>
      <c r="T1787" s="41">
        <v>28881</v>
      </c>
      <c r="U1787" s="41">
        <v>635.38199999999995</v>
      </c>
      <c r="V1787" s="41">
        <v>52267</v>
      </c>
      <c r="W1787" s="41">
        <v>940.71530000000007</v>
      </c>
      <c r="X1787" s="41">
        <v>36549</v>
      </c>
      <c r="Y1787" s="41">
        <v>787.97519999999997</v>
      </c>
      <c r="Z1787" s="6">
        <f>0</f>
        <v>0</v>
      </c>
      <c r="AA1787" s="6">
        <f t="shared" si="202"/>
        <v>940.71530000000007</v>
      </c>
      <c r="AB1787">
        <f>IF(ISBLANK(Table1[[#This Row],[FY2425_Cost]])=TRUE,#N/A,Table1[[#This Row],[FY2425_Cost]])</f>
        <v>787.97519999999997</v>
      </c>
      <c r="AC1787" s="6">
        <f t="shared" si="203"/>
        <v>-152.7401000000001</v>
      </c>
      <c r="AD1787" s="6" t="e">
        <f>SUMIFS($AB$3:AB1787,$B$3:B1787,B1787)</f>
        <v>#N/A</v>
      </c>
      <c r="AE1787" s="6">
        <f t="shared" si="204"/>
        <v>8991.882866189655</v>
      </c>
      <c r="AF1787" s="6">
        <f t="shared" si="205"/>
        <v>8991.882866189655</v>
      </c>
      <c r="AG1787" s="6">
        <f>VLOOKUP(Table1[[#This Row],[PracticeCode]],$AP$3:$AS$345,4,FALSE)</f>
        <v>8991.882866189655</v>
      </c>
      <c r="AH1787" s="27">
        <f t="shared" si="206"/>
        <v>653410.15494311496</v>
      </c>
      <c r="AI1787" s="6" t="e">
        <f t="shared" si="201"/>
        <v>#N/A</v>
      </c>
    </row>
    <row r="1788" spans="1:35" x14ac:dyDescent="0.35">
      <c r="A1788" t="str">
        <f t="shared" si="200"/>
        <v>KINGS COLLEGE HEALTH CENTRESouth Westminster Primary Care NetworkCentral LondonE87768Nov8</v>
      </c>
      <c r="B1788" s="41" t="s">
        <v>750</v>
      </c>
      <c r="C1788" s="41" t="s">
        <v>470</v>
      </c>
      <c r="D1788" s="41" t="s">
        <v>33</v>
      </c>
      <c r="E1788" s="41" t="s">
        <v>188</v>
      </c>
      <c r="F1788" s="41" t="s">
        <v>188</v>
      </c>
      <c r="G1788" s="41" t="s">
        <v>763</v>
      </c>
      <c r="H1788" s="41">
        <v>8</v>
      </c>
      <c r="I1788" s="41">
        <v>19981.9619248659</v>
      </c>
      <c r="J1788" s="41">
        <v>4417</v>
      </c>
      <c r="K1788" s="41">
        <v>1028</v>
      </c>
      <c r="L1788" s="41">
        <v>87.898300000000006</v>
      </c>
      <c r="M1788" s="41">
        <v>20.4572</v>
      </c>
      <c r="N1788" s="41"/>
      <c r="O1788" s="41"/>
      <c r="P1788" s="41"/>
      <c r="Q1788" s="41"/>
      <c r="R1788" s="41">
        <v>24109</v>
      </c>
      <c r="S1788" s="41">
        <v>431.55110000000002</v>
      </c>
      <c r="T1788" s="41"/>
      <c r="U1788" s="41"/>
      <c r="V1788" s="41">
        <v>29554</v>
      </c>
      <c r="W1788" s="41">
        <v>539.90660000000003</v>
      </c>
      <c r="X1788" s="41"/>
      <c r="Y1788" s="41"/>
      <c r="Z1788" s="6">
        <f>0</f>
        <v>0</v>
      </c>
      <c r="AA1788" s="6">
        <f t="shared" si="202"/>
        <v>539.90660000000003</v>
      </c>
      <c r="AB1788" t="e">
        <f>IF(ISBLANK(Table1[[#This Row],[FY2425_Cost]])=TRUE,#N/A,Table1[[#This Row],[FY2425_Cost]])</f>
        <v>#N/A</v>
      </c>
      <c r="AC1788" s="6" t="e">
        <f t="shared" si="203"/>
        <v>#N/A</v>
      </c>
      <c r="AD1788" s="6" t="e">
        <f>SUMIFS($AB$3:AB1788,$B$3:B1788,B1788)</f>
        <v>#N/A</v>
      </c>
      <c r="AE1788" s="6">
        <f t="shared" si="204"/>
        <v>8991.882866189655</v>
      </c>
      <c r="AF1788" s="6">
        <f t="shared" si="205"/>
        <v>8991.882866189655</v>
      </c>
      <c r="AG1788" s="6">
        <f>VLOOKUP(Table1[[#This Row],[PracticeCode]],$AP$3:$AS$345,4,FALSE)</f>
        <v>8991.882866189655</v>
      </c>
      <c r="AH1788" s="27">
        <f t="shared" si="206"/>
        <v>653410.15494311496</v>
      </c>
      <c r="AI1788" s="6" t="e">
        <f t="shared" si="201"/>
        <v>#N/A</v>
      </c>
    </row>
    <row r="1789" spans="1:35" x14ac:dyDescent="0.35">
      <c r="A1789" t="str">
        <f t="shared" si="200"/>
        <v>KINGS COLLEGE HEALTH CENTRESouth Westminster Primary Care NetworkCentral LondonE87768Oct7</v>
      </c>
      <c r="B1789" s="41" t="s">
        <v>750</v>
      </c>
      <c r="C1789" s="41" t="s">
        <v>470</v>
      </c>
      <c r="D1789" s="41" t="s">
        <v>33</v>
      </c>
      <c r="E1789" s="41" t="s">
        <v>188</v>
      </c>
      <c r="F1789" s="41" t="s">
        <v>188</v>
      </c>
      <c r="G1789" s="41" t="s">
        <v>762</v>
      </c>
      <c r="H1789" s="41">
        <v>7</v>
      </c>
      <c r="I1789" s="41">
        <v>19981.9619248659</v>
      </c>
      <c r="J1789" s="41">
        <v>3848</v>
      </c>
      <c r="K1789" s="41">
        <v>8566</v>
      </c>
      <c r="L1789" s="41">
        <v>76.575200000000009</v>
      </c>
      <c r="M1789" s="41">
        <v>170.46340000000001</v>
      </c>
      <c r="N1789" s="41">
        <v>0</v>
      </c>
      <c r="O1789" s="41">
        <v>10434</v>
      </c>
      <c r="P1789" s="41">
        <v>0</v>
      </c>
      <c r="Q1789" s="41">
        <v>234.76499999999999</v>
      </c>
      <c r="R1789" s="41">
        <v>32801</v>
      </c>
      <c r="S1789" s="41">
        <v>587.13789999999995</v>
      </c>
      <c r="T1789" s="41">
        <v>15559</v>
      </c>
      <c r="U1789" s="41">
        <v>342.298</v>
      </c>
      <c r="V1789" s="41">
        <v>45215</v>
      </c>
      <c r="W1789" s="41">
        <v>834.17650000000003</v>
      </c>
      <c r="X1789" s="41">
        <v>25993</v>
      </c>
      <c r="Y1789" s="41">
        <v>577.06299999999999</v>
      </c>
      <c r="Z1789" s="6">
        <f>0</f>
        <v>0</v>
      </c>
      <c r="AA1789" s="6">
        <f t="shared" si="202"/>
        <v>834.17650000000003</v>
      </c>
      <c r="AB1789">
        <f>IF(ISBLANK(Table1[[#This Row],[FY2425_Cost]])=TRUE,#N/A,Table1[[#This Row],[FY2425_Cost]])</f>
        <v>577.06299999999999</v>
      </c>
      <c r="AC1789" s="6">
        <f t="shared" si="203"/>
        <v>-257.11350000000004</v>
      </c>
      <c r="AD1789" s="6" t="e">
        <f>SUMIFS($AB$3:AB1789,$B$3:B1789,B1789)</f>
        <v>#N/A</v>
      </c>
      <c r="AE1789" s="6">
        <f t="shared" si="204"/>
        <v>8991.882866189655</v>
      </c>
      <c r="AF1789" s="6">
        <f t="shared" si="205"/>
        <v>8991.882866189655</v>
      </c>
      <c r="AG1789" s="6">
        <f>VLOOKUP(Table1[[#This Row],[PracticeCode]],$AP$3:$AS$345,4,FALSE)</f>
        <v>8991.882866189655</v>
      </c>
      <c r="AH1789" s="27">
        <f t="shared" si="206"/>
        <v>653410.15494311496</v>
      </c>
      <c r="AI1789" s="6" t="e">
        <f t="shared" si="201"/>
        <v>#N/A</v>
      </c>
    </row>
    <row r="1790" spans="1:35" x14ac:dyDescent="0.35">
      <c r="A1790" t="str">
        <f t="shared" si="200"/>
        <v>KINGS COLLEGE HEALTH CENTRESouth Westminster Primary Care NetworkCentral LondonE87768Sep6</v>
      </c>
      <c r="B1790" s="41" t="s">
        <v>750</v>
      </c>
      <c r="C1790" s="41" t="s">
        <v>470</v>
      </c>
      <c r="D1790" s="41" t="s">
        <v>33</v>
      </c>
      <c r="E1790" s="41" t="s">
        <v>188</v>
      </c>
      <c r="F1790" s="41" t="s">
        <v>188</v>
      </c>
      <c r="G1790" s="41" t="s">
        <v>761</v>
      </c>
      <c r="H1790" s="41">
        <v>6</v>
      </c>
      <c r="I1790" s="41">
        <v>19981.9619248659</v>
      </c>
      <c r="J1790" s="41">
        <v>4044</v>
      </c>
      <c r="K1790" s="41">
        <v>2583</v>
      </c>
      <c r="L1790" s="41">
        <v>80.4756</v>
      </c>
      <c r="M1790" s="41">
        <v>51.401700000000005</v>
      </c>
      <c r="N1790" s="41">
        <v>6115</v>
      </c>
      <c r="O1790" s="41">
        <v>9769</v>
      </c>
      <c r="P1790" s="41">
        <v>137.58750000000001</v>
      </c>
      <c r="Q1790" s="41">
        <v>219.80249999999998</v>
      </c>
      <c r="R1790" s="41">
        <v>25918</v>
      </c>
      <c r="S1790" s="41">
        <v>463.93220000000002</v>
      </c>
      <c r="T1790" s="41">
        <v>12152</v>
      </c>
      <c r="U1790" s="41">
        <v>267.34399999999999</v>
      </c>
      <c r="V1790" s="41">
        <v>32545</v>
      </c>
      <c r="W1790" s="41">
        <v>595.80950000000007</v>
      </c>
      <c r="X1790" s="41">
        <v>28036</v>
      </c>
      <c r="Y1790" s="41">
        <v>624.73399999999992</v>
      </c>
      <c r="Z1790" s="6">
        <f>0</f>
        <v>0</v>
      </c>
      <c r="AA1790" s="6">
        <f t="shared" si="202"/>
        <v>595.80950000000007</v>
      </c>
      <c r="AB1790">
        <f>IF(ISBLANK(Table1[[#This Row],[FY2425_Cost]])=TRUE,#N/A,Table1[[#This Row],[FY2425_Cost]])</f>
        <v>624.73399999999992</v>
      </c>
      <c r="AC1790" s="6">
        <f t="shared" si="203"/>
        <v>28.924499999999853</v>
      </c>
      <c r="AD1790" s="6" t="e">
        <f>SUMIFS($AB$3:AB1790,$B$3:B1790,B1790)</f>
        <v>#N/A</v>
      </c>
      <c r="AE1790" s="6">
        <f t="shared" si="204"/>
        <v>8991.882866189655</v>
      </c>
      <c r="AF1790" s="6">
        <f t="shared" si="205"/>
        <v>8991.882866189655</v>
      </c>
      <c r="AG1790" s="6">
        <f>VLOOKUP(Table1[[#This Row],[PracticeCode]],$AP$3:$AS$345,4,FALSE)</f>
        <v>8991.882866189655</v>
      </c>
      <c r="AH1790" s="27">
        <f t="shared" si="206"/>
        <v>653410.15494311496</v>
      </c>
      <c r="AI1790" s="6" t="e">
        <f t="shared" si="201"/>
        <v>#N/A</v>
      </c>
    </row>
    <row r="1791" spans="1:35" x14ac:dyDescent="0.35">
      <c r="A1791" t="str">
        <f t="shared" si="200"/>
        <v>KINGS EDGE MEDICAL CENTREK&amp;W NorthBrentE84699Apr1</v>
      </c>
      <c r="B1791" s="41" t="s">
        <v>465</v>
      </c>
      <c r="C1791" s="41" t="s">
        <v>461</v>
      </c>
      <c r="D1791" s="41" t="s">
        <v>18</v>
      </c>
      <c r="E1791" s="41" t="s">
        <v>189</v>
      </c>
      <c r="F1791" s="41" t="s">
        <v>189</v>
      </c>
      <c r="G1791" s="41" t="s">
        <v>756</v>
      </c>
      <c r="H1791" s="41">
        <v>1</v>
      </c>
      <c r="I1791" s="41">
        <v>3564.5974659209301</v>
      </c>
      <c r="J1791" s="41">
        <v>2406</v>
      </c>
      <c r="K1791" s="41">
        <v>0</v>
      </c>
      <c r="L1791" s="41">
        <v>44.510999999999996</v>
      </c>
      <c r="M1791" s="41">
        <v>0</v>
      </c>
      <c r="N1791" s="41">
        <v>4798</v>
      </c>
      <c r="O1791" s="41">
        <v>0</v>
      </c>
      <c r="P1791" s="41">
        <v>95.480200000000011</v>
      </c>
      <c r="Q1791" s="41">
        <v>0</v>
      </c>
      <c r="R1791" s="41">
        <v>0</v>
      </c>
      <c r="S1791" s="41">
        <v>0</v>
      </c>
      <c r="T1791" s="41">
        <v>0</v>
      </c>
      <c r="U1791" s="41">
        <v>0</v>
      </c>
      <c r="V1791" s="41">
        <v>2406</v>
      </c>
      <c r="W1791" s="41">
        <v>44.510999999999996</v>
      </c>
      <c r="X1791" s="41">
        <v>4798</v>
      </c>
      <c r="Y1791" s="41">
        <v>95.480200000000011</v>
      </c>
      <c r="Z1791" s="6">
        <f>0</f>
        <v>0</v>
      </c>
      <c r="AA1791" s="6">
        <f t="shared" si="202"/>
        <v>44.510999999999996</v>
      </c>
      <c r="AB1791">
        <f>IF(ISBLANK(Table1[[#This Row],[FY2425_Cost]])=TRUE,#N/A,Table1[[#This Row],[FY2425_Cost]])</f>
        <v>95.480200000000011</v>
      </c>
      <c r="AC1791" s="6">
        <f t="shared" si="203"/>
        <v>50.969200000000015</v>
      </c>
      <c r="AD1791" s="6">
        <f>SUMIFS($AB$3:AB1791,$B$3:B1791,B1791)</f>
        <v>95.480200000000011</v>
      </c>
      <c r="AE1791" s="6">
        <f t="shared" si="204"/>
        <v>1604.0688596644186</v>
      </c>
      <c r="AF1791" s="6">
        <f t="shared" si="205"/>
        <v>1604.0688596644186</v>
      </c>
      <c r="AG1791" s="6">
        <f>VLOOKUP(Table1[[#This Row],[PracticeCode]],$AP$3:$AS$345,4,FALSE)</f>
        <v>1604.0688596644186</v>
      </c>
      <c r="AH1791" s="27">
        <f t="shared" si="206"/>
        <v>116562.33713561442</v>
      </c>
      <c r="AI1791" s="6">
        <f t="shared" si="201"/>
        <v>0</v>
      </c>
    </row>
    <row r="1792" spans="1:35" x14ac:dyDescent="0.35">
      <c r="A1792" t="str">
        <f t="shared" si="200"/>
        <v>KINGS EDGE MEDICAL CENTREK&amp;W NorthBrentE84699Aug5</v>
      </c>
      <c r="B1792" s="41" t="s">
        <v>465</v>
      </c>
      <c r="C1792" s="41" t="s">
        <v>461</v>
      </c>
      <c r="D1792" s="41" t="s">
        <v>18</v>
      </c>
      <c r="E1792" s="41" t="s">
        <v>189</v>
      </c>
      <c r="F1792" s="41" t="s">
        <v>189</v>
      </c>
      <c r="G1792" s="41" t="s">
        <v>760</v>
      </c>
      <c r="H1792" s="41">
        <v>5</v>
      </c>
      <c r="I1792" s="41">
        <v>3564.5974659209301</v>
      </c>
      <c r="J1792" s="41">
        <v>11730</v>
      </c>
      <c r="K1792" s="41">
        <v>0</v>
      </c>
      <c r="L1792" s="41">
        <v>217.005</v>
      </c>
      <c r="M1792" s="41">
        <v>0</v>
      </c>
      <c r="N1792" s="41">
        <v>4401</v>
      </c>
      <c r="O1792" s="41">
        <v>3</v>
      </c>
      <c r="P1792" s="41">
        <v>87.579900000000009</v>
      </c>
      <c r="Q1792" s="41">
        <v>5.9700000000000003E-2</v>
      </c>
      <c r="R1792" s="41">
        <v>0</v>
      </c>
      <c r="S1792" s="41">
        <v>0</v>
      </c>
      <c r="T1792" s="41">
        <v>0</v>
      </c>
      <c r="U1792" s="41">
        <v>0</v>
      </c>
      <c r="V1792" s="41">
        <v>11730</v>
      </c>
      <c r="W1792" s="41">
        <v>217.005</v>
      </c>
      <c r="X1792" s="41">
        <v>4404</v>
      </c>
      <c r="Y1792" s="41">
        <v>87.639600000000016</v>
      </c>
      <c r="Z1792" s="6">
        <f>0</f>
        <v>0</v>
      </c>
      <c r="AA1792" s="6">
        <f t="shared" si="202"/>
        <v>217.005</v>
      </c>
      <c r="AB1792">
        <f>IF(ISBLANK(Table1[[#This Row],[FY2425_Cost]])=TRUE,#N/A,Table1[[#This Row],[FY2425_Cost]])</f>
        <v>87.639600000000016</v>
      </c>
      <c r="AC1792" s="6">
        <f t="shared" si="203"/>
        <v>-129.36539999999997</v>
      </c>
      <c r="AD1792" s="6">
        <f>SUMIFS($AB$3:AB1792,$B$3:B1792,B1792)</f>
        <v>183.11980000000003</v>
      </c>
      <c r="AE1792" s="6">
        <f t="shared" si="204"/>
        <v>1604.0688596644186</v>
      </c>
      <c r="AF1792" s="6">
        <f t="shared" si="205"/>
        <v>1604.0688596644186</v>
      </c>
      <c r="AG1792" s="6">
        <f>VLOOKUP(Table1[[#This Row],[PracticeCode]],$AP$3:$AS$345,4,FALSE)</f>
        <v>1604.0688596644186</v>
      </c>
      <c r="AH1792" s="27">
        <f t="shared" si="206"/>
        <v>116562.33713561442</v>
      </c>
      <c r="AI1792" s="6">
        <f t="shared" si="201"/>
        <v>0</v>
      </c>
    </row>
    <row r="1793" spans="1:35" x14ac:dyDescent="0.35">
      <c r="A1793" t="str">
        <f t="shared" si="200"/>
        <v>KINGS EDGE MEDICAL CENTREK&amp;W NorthBrentE84699Dec9</v>
      </c>
      <c r="B1793" s="41" t="s">
        <v>465</v>
      </c>
      <c r="C1793" s="41" t="s">
        <v>461</v>
      </c>
      <c r="D1793" s="41" t="s">
        <v>18</v>
      </c>
      <c r="E1793" s="41" t="s">
        <v>189</v>
      </c>
      <c r="F1793" s="41" t="s">
        <v>189</v>
      </c>
      <c r="G1793" s="41" t="s">
        <v>764</v>
      </c>
      <c r="H1793" s="41">
        <v>9</v>
      </c>
      <c r="I1793" s="41">
        <v>3564.5974659209301</v>
      </c>
      <c r="J1793" s="41">
        <v>4472</v>
      </c>
      <c r="K1793" s="41">
        <v>4</v>
      </c>
      <c r="L1793" s="41">
        <v>88.992800000000003</v>
      </c>
      <c r="M1793" s="41">
        <v>7.9600000000000004E-2</v>
      </c>
      <c r="N1793" s="41"/>
      <c r="O1793" s="41"/>
      <c r="P1793" s="41"/>
      <c r="Q1793" s="41"/>
      <c r="R1793" s="41">
        <v>0</v>
      </c>
      <c r="S1793" s="41">
        <v>0</v>
      </c>
      <c r="T1793" s="41"/>
      <c r="U1793" s="41"/>
      <c r="V1793" s="41">
        <v>4476</v>
      </c>
      <c r="W1793" s="41">
        <v>89.072400000000002</v>
      </c>
      <c r="X1793" s="41"/>
      <c r="Y1793" s="41"/>
      <c r="Z1793" s="6">
        <f>0</f>
        <v>0</v>
      </c>
      <c r="AA1793" s="6">
        <f t="shared" si="202"/>
        <v>89.072400000000002</v>
      </c>
      <c r="AB1793" t="e">
        <f>IF(ISBLANK(Table1[[#This Row],[FY2425_Cost]])=TRUE,#N/A,Table1[[#This Row],[FY2425_Cost]])</f>
        <v>#N/A</v>
      </c>
      <c r="AC1793" s="6" t="e">
        <f t="shared" si="203"/>
        <v>#N/A</v>
      </c>
      <c r="AD1793" s="6" t="e">
        <f>SUMIFS($AB$3:AB1793,$B$3:B1793,B1793)</f>
        <v>#N/A</v>
      </c>
      <c r="AE1793" s="6">
        <f t="shared" si="204"/>
        <v>1604.0688596644186</v>
      </c>
      <c r="AF1793" s="6">
        <f t="shared" si="205"/>
        <v>1604.0688596644186</v>
      </c>
      <c r="AG1793" s="6">
        <f>VLOOKUP(Table1[[#This Row],[PracticeCode]],$AP$3:$AS$345,4,FALSE)</f>
        <v>1604.0688596644186</v>
      </c>
      <c r="AH1793" s="27">
        <f t="shared" si="206"/>
        <v>116562.33713561442</v>
      </c>
      <c r="AI1793" s="6" t="e">
        <f t="shared" si="201"/>
        <v>#N/A</v>
      </c>
    </row>
    <row r="1794" spans="1:35" x14ac:dyDescent="0.35">
      <c r="A1794" t="str">
        <f t="shared" si="200"/>
        <v>KINGS EDGE MEDICAL CENTREK&amp;W NorthBrentE84699Feb11</v>
      </c>
      <c r="B1794" s="41" t="s">
        <v>465</v>
      </c>
      <c r="C1794" s="41" t="s">
        <v>461</v>
      </c>
      <c r="D1794" s="41" t="s">
        <v>18</v>
      </c>
      <c r="E1794" s="41" t="s">
        <v>189</v>
      </c>
      <c r="F1794" s="41" t="s">
        <v>189</v>
      </c>
      <c r="G1794" s="41" t="s">
        <v>766</v>
      </c>
      <c r="H1794" s="41">
        <v>11</v>
      </c>
      <c r="I1794" s="41">
        <v>3564.5974659209301</v>
      </c>
      <c r="J1794" s="41">
        <v>7406</v>
      </c>
      <c r="K1794" s="41">
        <v>0</v>
      </c>
      <c r="L1794" s="41">
        <v>147.3794</v>
      </c>
      <c r="M1794" s="41">
        <v>0</v>
      </c>
      <c r="N1794" s="41"/>
      <c r="O1794" s="41"/>
      <c r="P1794" s="41"/>
      <c r="Q1794" s="41"/>
      <c r="R1794" s="41">
        <v>0</v>
      </c>
      <c r="S1794" s="41">
        <v>0</v>
      </c>
      <c r="T1794" s="41"/>
      <c r="U1794" s="41"/>
      <c r="V1794" s="41">
        <v>7406</v>
      </c>
      <c r="W1794" s="41">
        <v>147.3794</v>
      </c>
      <c r="X1794" s="41"/>
      <c r="Y1794" s="41"/>
      <c r="Z1794" s="6">
        <f>0</f>
        <v>0</v>
      </c>
      <c r="AA1794" s="6">
        <f t="shared" si="202"/>
        <v>147.3794</v>
      </c>
      <c r="AB1794" t="e">
        <f>IF(ISBLANK(Table1[[#This Row],[FY2425_Cost]])=TRUE,#N/A,Table1[[#This Row],[FY2425_Cost]])</f>
        <v>#N/A</v>
      </c>
      <c r="AC1794" s="6" t="e">
        <f t="shared" si="203"/>
        <v>#N/A</v>
      </c>
      <c r="AD1794" s="6" t="e">
        <f>SUMIFS($AB$3:AB1794,$B$3:B1794,B1794)</f>
        <v>#N/A</v>
      </c>
      <c r="AE1794" s="6">
        <f t="shared" si="204"/>
        <v>1604.0688596644186</v>
      </c>
      <c r="AF1794" s="6">
        <f t="shared" si="205"/>
        <v>1604.0688596644186</v>
      </c>
      <c r="AG1794" s="6">
        <f>VLOOKUP(Table1[[#This Row],[PracticeCode]],$AP$3:$AS$345,4,FALSE)</f>
        <v>1604.0688596644186</v>
      </c>
      <c r="AH1794" s="27">
        <f t="shared" si="206"/>
        <v>116562.33713561442</v>
      </c>
      <c r="AI1794" s="6" t="e">
        <f t="shared" si="201"/>
        <v>#N/A</v>
      </c>
    </row>
    <row r="1795" spans="1:35" x14ac:dyDescent="0.35">
      <c r="A1795" t="str">
        <f t="shared" ref="A1795:A1858" si="207">CONCATENATE(B1795,C1795,D1795,E1795,G1795,H1795)</f>
        <v>KINGS EDGE MEDICAL CENTREK&amp;W NorthBrentE84699Jan10</v>
      </c>
      <c r="B1795" s="41" t="s">
        <v>465</v>
      </c>
      <c r="C1795" s="41" t="s">
        <v>461</v>
      </c>
      <c r="D1795" s="41" t="s">
        <v>18</v>
      </c>
      <c r="E1795" s="41" t="s">
        <v>189</v>
      </c>
      <c r="F1795" s="41" t="s">
        <v>189</v>
      </c>
      <c r="G1795" s="41" t="s">
        <v>765</v>
      </c>
      <c r="H1795" s="41">
        <v>10</v>
      </c>
      <c r="I1795" s="41">
        <v>3564.5974659209301</v>
      </c>
      <c r="J1795" s="41">
        <v>6596</v>
      </c>
      <c r="K1795" s="41">
        <v>0</v>
      </c>
      <c r="L1795" s="41">
        <v>131.2604</v>
      </c>
      <c r="M1795" s="41">
        <v>0</v>
      </c>
      <c r="N1795" s="41"/>
      <c r="O1795" s="41"/>
      <c r="P1795" s="41"/>
      <c r="Q1795" s="41"/>
      <c r="R1795" s="41">
        <v>0</v>
      </c>
      <c r="S1795" s="41">
        <v>0</v>
      </c>
      <c r="T1795" s="41"/>
      <c r="U1795" s="41"/>
      <c r="V1795" s="41">
        <v>6596</v>
      </c>
      <c r="W1795" s="41">
        <v>131.2604</v>
      </c>
      <c r="X1795" s="41"/>
      <c r="Y1795" s="41"/>
      <c r="Z1795" s="6">
        <f>0</f>
        <v>0</v>
      </c>
      <c r="AA1795" s="6">
        <f t="shared" si="202"/>
        <v>131.2604</v>
      </c>
      <c r="AB1795" t="e">
        <f>IF(ISBLANK(Table1[[#This Row],[FY2425_Cost]])=TRUE,#N/A,Table1[[#This Row],[FY2425_Cost]])</f>
        <v>#N/A</v>
      </c>
      <c r="AC1795" s="6" t="e">
        <f t="shared" si="203"/>
        <v>#N/A</v>
      </c>
      <c r="AD1795" s="6" t="e">
        <f>SUMIFS($AB$3:AB1795,$B$3:B1795,B1795)</f>
        <v>#N/A</v>
      </c>
      <c r="AE1795" s="6">
        <f t="shared" si="204"/>
        <v>1604.0688596644186</v>
      </c>
      <c r="AF1795" s="6">
        <f t="shared" si="205"/>
        <v>1604.0688596644186</v>
      </c>
      <c r="AG1795" s="6">
        <f>VLOOKUP(Table1[[#This Row],[PracticeCode]],$AP$3:$AS$345,4,FALSE)</f>
        <v>1604.0688596644186</v>
      </c>
      <c r="AH1795" s="27">
        <f t="shared" si="206"/>
        <v>116562.33713561442</v>
      </c>
      <c r="AI1795" s="6" t="e">
        <f t="shared" ref="AI1795:AI1858" si="208">IF(AD1795-AF1795&lt;=0,0,AD1795-AF1795)</f>
        <v>#N/A</v>
      </c>
    </row>
    <row r="1796" spans="1:35" x14ac:dyDescent="0.35">
      <c r="A1796" t="str">
        <f t="shared" si="207"/>
        <v>KINGS EDGE MEDICAL CENTREK&amp;W NorthBrentE84699Jul4</v>
      </c>
      <c r="B1796" s="41" t="s">
        <v>465</v>
      </c>
      <c r="C1796" s="41" t="s">
        <v>461</v>
      </c>
      <c r="D1796" s="41" t="s">
        <v>18</v>
      </c>
      <c r="E1796" s="41" t="s">
        <v>189</v>
      </c>
      <c r="F1796" s="41" t="s">
        <v>189</v>
      </c>
      <c r="G1796" s="41" t="s">
        <v>759</v>
      </c>
      <c r="H1796" s="41">
        <v>4</v>
      </c>
      <c r="I1796" s="41">
        <v>3564.5974659209301</v>
      </c>
      <c r="J1796" s="41">
        <v>5611</v>
      </c>
      <c r="K1796" s="41">
        <v>0</v>
      </c>
      <c r="L1796" s="41">
        <v>103.8035</v>
      </c>
      <c r="M1796" s="41">
        <v>0</v>
      </c>
      <c r="N1796" s="41">
        <v>4744</v>
      </c>
      <c r="O1796" s="41">
        <v>0</v>
      </c>
      <c r="P1796" s="41">
        <v>94.405600000000007</v>
      </c>
      <c r="Q1796" s="41">
        <v>0</v>
      </c>
      <c r="R1796" s="41">
        <v>0</v>
      </c>
      <c r="S1796" s="41">
        <v>0</v>
      </c>
      <c r="T1796" s="41">
        <v>0</v>
      </c>
      <c r="U1796" s="41">
        <v>0</v>
      </c>
      <c r="V1796" s="41">
        <v>5611</v>
      </c>
      <c r="W1796" s="41">
        <v>103.8035</v>
      </c>
      <c r="X1796" s="41">
        <v>4744</v>
      </c>
      <c r="Y1796" s="41">
        <v>94.405600000000007</v>
      </c>
      <c r="Z1796" s="6">
        <f>0</f>
        <v>0</v>
      </c>
      <c r="AA1796" s="6">
        <f t="shared" si="202"/>
        <v>103.8035</v>
      </c>
      <c r="AB1796">
        <f>IF(ISBLANK(Table1[[#This Row],[FY2425_Cost]])=TRUE,#N/A,Table1[[#This Row],[FY2425_Cost]])</f>
        <v>94.405600000000007</v>
      </c>
      <c r="AC1796" s="6">
        <f t="shared" si="203"/>
        <v>-9.3978999999999928</v>
      </c>
      <c r="AD1796" s="6" t="e">
        <f>SUMIFS($AB$3:AB1796,$B$3:B1796,B1796)</f>
        <v>#N/A</v>
      </c>
      <c r="AE1796" s="6">
        <f t="shared" si="204"/>
        <v>1604.0688596644186</v>
      </c>
      <c r="AF1796" s="6">
        <f t="shared" si="205"/>
        <v>1604.0688596644186</v>
      </c>
      <c r="AG1796" s="6">
        <f>VLOOKUP(Table1[[#This Row],[PracticeCode]],$AP$3:$AS$345,4,FALSE)</f>
        <v>1604.0688596644186</v>
      </c>
      <c r="AH1796" s="27">
        <f t="shared" si="206"/>
        <v>116562.33713561442</v>
      </c>
      <c r="AI1796" s="6" t="e">
        <f t="shared" si="208"/>
        <v>#N/A</v>
      </c>
    </row>
    <row r="1797" spans="1:35" x14ac:dyDescent="0.35">
      <c r="A1797" t="str">
        <f t="shared" si="207"/>
        <v>KINGS EDGE MEDICAL CENTREK&amp;W NorthBrentE84699Jun3</v>
      </c>
      <c r="B1797" s="41" t="s">
        <v>465</v>
      </c>
      <c r="C1797" s="41" t="s">
        <v>461</v>
      </c>
      <c r="D1797" s="41" t="s">
        <v>18</v>
      </c>
      <c r="E1797" s="41" t="s">
        <v>189</v>
      </c>
      <c r="F1797" s="41" t="s">
        <v>189</v>
      </c>
      <c r="G1797" s="41" t="s">
        <v>758</v>
      </c>
      <c r="H1797" s="41">
        <v>3</v>
      </c>
      <c r="I1797" s="41">
        <v>3564.5974659209301</v>
      </c>
      <c r="J1797" s="41">
        <v>3892</v>
      </c>
      <c r="K1797" s="41">
        <v>5</v>
      </c>
      <c r="L1797" s="41">
        <v>72.001999999999995</v>
      </c>
      <c r="M1797" s="41">
        <v>9.2499999999999999E-2</v>
      </c>
      <c r="N1797" s="41">
        <v>5793</v>
      </c>
      <c r="O1797" s="41">
        <v>0</v>
      </c>
      <c r="P1797" s="41">
        <v>115.28070000000001</v>
      </c>
      <c r="Q1797" s="41">
        <v>0</v>
      </c>
      <c r="R1797" s="41">
        <v>0</v>
      </c>
      <c r="S1797" s="41">
        <v>0</v>
      </c>
      <c r="T1797" s="41">
        <v>0</v>
      </c>
      <c r="U1797" s="41">
        <v>0</v>
      </c>
      <c r="V1797" s="41">
        <v>3897</v>
      </c>
      <c r="W1797" s="41">
        <v>72.094499999999996</v>
      </c>
      <c r="X1797" s="41">
        <v>5793</v>
      </c>
      <c r="Y1797" s="41">
        <v>115.28070000000001</v>
      </c>
      <c r="Z1797" s="6">
        <f>0</f>
        <v>0</v>
      </c>
      <c r="AA1797" s="6">
        <f t="shared" si="202"/>
        <v>72.094499999999996</v>
      </c>
      <c r="AB1797">
        <f>IF(ISBLANK(Table1[[#This Row],[FY2425_Cost]])=TRUE,#N/A,Table1[[#This Row],[FY2425_Cost]])</f>
        <v>115.28070000000001</v>
      </c>
      <c r="AC1797" s="6">
        <f t="shared" si="203"/>
        <v>43.186200000000014</v>
      </c>
      <c r="AD1797" s="6" t="e">
        <f>SUMIFS($AB$3:AB1797,$B$3:B1797,B1797)</f>
        <v>#N/A</v>
      </c>
      <c r="AE1797" s="6">
        <f t="shared" si="204"/>
        <v>1604.0688596644186</v>
      </c>
      <c r="AF1797" s="6">
        <f t="shared" si="205"/>
        <v>1604.0688596644186</v>
      </c>
      <c r="AG1797" s="6">
        <f>VLOOKUP(Table1[[#This Row],[PracticeCode]],$AP$3:$AS$345,4,FALSE)</f>
        <v>1604.0688596644186</v>
      </c>
      <c r="AH1797" s="27">
        <f t="shared" si="206"/>
        <v>116562.33713561442</v>
      </c>
      <c r="AI1797" s="6" t="e">
        <f t="shared" si="208"/>
        <v>#N/A</v>
      </c>
    </row>
    <row r="1798" spans="1:35" x14ac:dyDescent="0.35">
      <c r="A1798" t="str">
        <f t="shared" si="207"/>
        <v>KINGS EDGE MEDICAL CENTREK&amp;W NorthBrentE84699Mar12</v>
      </c>
      <c r="B1798" s="41" t="s">
        <v>465</v>
      </c>
      <c r="C1798" s="41" t="s">
        <v>461</v>
      </c>
      <c r="D1798" s="41" t="s">
        <v>18</v>
      </c>
      <c r="E1798" s="41" t="s">
        <v>189</v>
      </c>
      <c r="F1798" s="41" t="s">
        <v>189</v>
      </c>
      <c r="G1798" s="41" t="s">
        <v>767</v>
      </c>
      <c r="H1798" s="41">
        <v>12</v>
      </c>
      <c r="I1798" s="41">
        <v>3564.5974659209301</v>
      </c>
      <c r="J1798" s="41">
        <v>5111</v>
      </c>
      <c r="K1798" s="41">
        <v>0</v>
      </c>
      <c r="L1798" s="41">
        <v>101.7089</v>
      </c>
      <c r="M1798" s="41">
        <v>0</v>
      </c>
      <c r="N1798" s="41"/>
      <c r="O1798" s="41"/>
      <c r="P1798" s="41"/>
      <c r="Q1798" s="41"/>
      <c r="R1798" s="41">
        <v>0</v>
      </c>
      <c r="S1798" s="41">
        <v>0</v>
      </c>
      <c r="T1798" s="41"/>
      <c r="U1798" s="41"/>
      <c r="V1798" s="41">
        <v>5111</v>
      </c>
      <c r="W1798" s="41">
        <v>101.7089</v>
      </c>
      <c r="X1798" s="41"/>
      <c r="Y1798" s="41"/>
      <c r="Z1798" s="6">
        <f>0</f>
        <v>0</v>
      </c>
      <c r="AA1798" s="6">
        <f t="shared" si="202"/>
        <v>101.7089</v>
      </c>
      <c r="AB1798" t="e">
        <f>IF(ISBLANK(Table1[[#This Row],[FY2425_Cost]])=TRUE,#N/A,Table1[[#This Row],[FY2425_Cost]])</f>
        <v>#N/A</v>
      </c>
      <c r="AC1798" s="6" t="e">
        <f t="shared" si="203"/>
        <v>#N/A</v>
      </c>
      <c r="AD1798" s="6" t="e">
        <f>SUMIFS($AB$3:AB1798,$B$3:B1798,B1798)</f>
        <v>#N/A</v>
      </c>
      <c r="AE1798" s="6">
        <f t="shared" si="204"/>
        <v>1604.0688596644186</v>
      </c>
      <c r="AF1798" s="6">
        <f t="shared" si="205"/>
        <v>1604.0688596644186</v>
      </c>
      <c r="AG1798" s="6">
        <f>VLOOKUP(Table1[[#This Row],[PracticeCode]],$AP$3:$AS$345,4,FALSE)</f>
        <v>1604.0688596644186</v>
      </c>
      <c r="AH1798" s="27">
        <f t="shared" si="206"/>
        <v>116562.33713561442</v>
      </c>
      <c r="AI1798" s="6" t="e">
        <f t="shared" si="208"/>
        <v>#N/A</v>
      </c>
    </row>
    <row r="1799" spans="1:35" x14ac:dyDescent="0.35">
      <c r="A1799" t="str">
        <f t="shared" si="207"/>
        <v>KINGS EDGE MEDICAL CENTREK&amp;W NorthBrentE84699May2</v>
      </c>
      <c r="B1799" s="41" t="s">
        <v>465</v>
      </c>
      <c r="C1799" s="41" t="s">
        <v>461</v>
      </c>
      <c r="D1799" s="41" t="s">
        <v>18</v>
      </c>
      <c r="E1799" s="41" t="s">
        <v>189</v>
      </c>
      <c r="F1799" s="41" t="s">
        <v>189</v>
      </c>
      <c r="G1799" s="41" t="s">
        <v>757</v>
      </c>
      <c r="H1799" s="41">
        <v>2</v>
      </c>
      <c r="I1799" s="41">
        <v>3564.5974659209301</v>
      </c>
      <c r="J1799" s="41">
        <v>2858</v>
      </c>
      <c r="K1799" s="41">
        <v>0</v>
      </c>
      <c r="L1799" s="41">
        <v>52.872999999999998</v>
      </c>
      <c r="M1799" s="41">
        <v>0</v>
      </c>
      <c r="N1799" s="41">
        <v>4286</v>
      </c>
      <c r="O1799" s="41">
        <v>0</v>
      </c>
      <c r="P1799" s="41">
        <v>85.29140000000001</v>
      </c>
      <c r="Q1799" s="41">
        <v>0</v>
      </c>
      <c r="R1799" s="41">
        <v>0</v>
      </c>
      <c r="S1799" s="41">
        <v>0</v>
      </c>
      <c r="T1799" s="41">
        <v>0</v>
      </c>
      <c r="U1799" s="41">
        <v>0</v>
      </c>
      <c r="V1799" s="41">
        <v>2858</v>
      </c>
      <c r="W1799" s="41">
        <v>52.872999999999998</v>
      </c>
      <c r="X1799" s="41">
        <v>4286</v>
      </c>
      <c r="Y1799" s="41">
        <v>85.29140000000001</v>
      </c>
      <c r="Z1799" s="6">
        <f>0</f>
        <v>0</v>
      </c>
      <c r="AA1799" s="6">
        <f t="shared" si="202"/>
        <v>52.872999999999998</v>
      </c>
      <c r="AB1799">
        <f>IF(ISBLANK(Table1[[#This Row],[FY2425_Cost]])=TRUE,#N/A,Table1[[#This Row],[FY2425_Cost]])</f>
        <v>85.29140000000001</v>
      </c>
      <c r="AC1799" s="6">
        <f t="shared" si="203"/>
        <v>32.418400000000013</v>
      </c>
      <c r="AD1799" s="6" t="e">
        <f>SUMIFS($AB$3:AB1799,$B$3:B1799,B1799)</f>
        <v>#N/A</v>
      </c>
      <c r="AE1799" s="6">
        <f t="shared" si="204"/>
        <v>1604.0688596644186</v>
      </c>
      <c r="AF1799" s="6">
        <f t="shared" si="205"/>
        <v>1604.0688596644186</v>
      </c>
      <c r="AG1799" s="6">
        <f>VLOOKUP(Table1[[#This Row],[PracticeCode]],$AP$3:$AS$345,4,FALSE)</f>
        <v>1604.0688596644186</v>
      </c>
      <c r="AH1799" s="27">
        <f t="shared" si="206"/>
        <v>116562.33713561442</v>
      </c>
      <c r="AI1799" s="6" t="e">
        <f t="shared" si="208"/>
        <v>#N/A</v>
      </c>
    </row>
    <row r="1800" spans="1:35" x14ac:dyDescent="0.35">
      <c r="A1800" t="str">
        <f t="shared" si="207"/>
        <v>KINGS EDGE MEDICAL CENTREK&amp;W NorthBrentE84699Nov8</v>
      </c>
      <c r="B1800" s="41" t="s">
        <v>465</v>
      </c>
      <c r="C1800" s="41" t="s">
        <v>461</v>
      </c>
      <c r="D1800" s="41" t="s">
        <v>18</v>
      </c>
      <c r="E1800" s="41" t="s">
        <v>189</v>
      </c>
      <c r="F1800" s="41" t="s">
        <v>189</v>
      </c>
      <c r="G1800" s="41" t="s">
        <v>763</v>
      </c>
      <c r="H1800" s="41">
        <v>8</v>
      </c>
      <c r="I1800" s="41">
        <v>3564.5974659209301</v>
      </c>
      <c r="J1800" s="41">
        <v>5222</v>
      </c>
      <c r="K1800" s="41">
        <v>0</v>
      </c>
      <c r="L1800" s="41">
        <v>103.9178</v>
      </c>
      <c r="M1800" s="41">
        <v>0</v>
      </c>
      <c r="N1800" s="41"/>
      <c r="O1800" s="41"/>
      <c r="P1800" s="41"/>
      <c r="Q1800" s="41"/>
      <c r="R1800" s="41">
        <v>0</v>
      </c>
      <c r="S1800" s="41">
        <v>0</v>
      </c>
      <c r="T1800" s="41"/>
      <c r="U1800" s="41"/>
      <c r="V1800" s="41">
        <v>5222</v>
      </c>
      <c r="W1800" s="41">
        <v>103.9178</v>
      </c>
      <c r="X1800" s="41"/>
      <c r="Y1800" s="41"/>
      <c r="Z1800" s="6">
        <f>0</f>
        <v>0</v>
      </c>
      <c r="AA1800" s="6">
        <f t="shared" si="202"/>
        <v>103.9178</v>
      </c>
      <c r="AB1800" t="e">
        <f>IF(ISBLANK(Table1[[#This Row],[FY2425_Cost]])=TRUE,#N/A,Table1[[#This Row],[FY2425_Cost]])</f>
        <v>#N/A</v>
      </c>
      <c r="AC1800" s="6" t="e">
        <f t="shared" si="203"/>
        <v>#N/A</v>
      </c>
      <c r="AD1800" s="6" t="e">
        <f>SUMIFS($AB$3:AB1800,$B$3:B1800,B1800)</f>
        <v>#N/A</v>
      </c>
      <c r="AE1800" s="6">
        <f t="shared" si="204"/>
        <v>1604.0688596644186</v>
      </c>
      <c r="AF1800" s="6">
        <f t="shared" si="205"/>
        <v>1604.0688596644186</v>
      </c>
      <c r="AG1800" s="6">
        <f>VLOOKUP(Table1[[#This Row],[PracticeCode]],$AP$3:$AS$345,4,FALSE)</f>
        <v>1604.0688596644186</v>
      </c>
      <c r="AH1800" s="27">
        <f t="shared" si="206"/>
        <v>116562.33713561442</v>
      </c>
      <c r="AI1800" s="6" t="e">
        <f t="shared" si="208"/>
        <v>#N/A</v>
      </c>
    </row>
    <row r="1801" spans="1:35" x14ac:dyDescent="0.35">
      <c r="A1801" t="str">
        <f t="shared" si="207"/>
        <v>KINGS EDGE MEDICAL CENTREK&amp;W NorthBrentE84699Oct7</v>
      </c>
      <c r="B1801" s="41" t="s">
        <v>465</v>
      </c>
      <c r="C1801" s="41" t="s">
        <v>461</v>
      </c>
      <c r="D1801" s="41" t="s">
        <v>18</v>
      </c>
      <c r="E1801" s="41" t="s">
        <v>189</v>
      </c>
      <c r="F1801" s="41" t="s">
        <v>189</v>
      </c>
      <c r="G1801" s="41" t="s">
        <v>762</v>
      </c>
      <c r="H1801" s="41">
        <v>7</v>
      </c>
      <c r="I1801" s="41">
        <v>3564.5974659209301</v>
      </c>
      <c r="J1801" s="41">
        <v>9052</v>
      </c>
      <c r="K1801" s="41">
        <v>6</v>
      </c>
      <c r="L1801" s="41">
        <v>180.13480000000001</v>
      </c>
      <c r="M1801" s="41">
        <v>0.11940000000000001</v>
      </c>
      <c r="N1801" s="41">
        <v>0</v>
      </c>
      <c r="O1801" s="41">
        <v>0</v>
      </c>
      <c r="P1801" s="41">
        <v>0</v>
      </c>
      <c r="Q1801" s="41">
        <v>0</v>
      </c>
      <c r="R1801" s="41">
        <v>0</v>
      </c>
      <c r="S1801" s="41">
        <v>0</v>
      </c>
      <c r="T1801" s="41">
        <v>0</v>
      </c>
      <c r="U1801" s="41">
        <v>0</v>
      </c>
      <c r="V1801" s="41">
        <v>9058</v>
      </c>
      <c r="W1801" s="41">
        <v>180.25420000000003</v>
      </c>
      <c r="X1801" s="41">
        <v>0</v>
      </c>
      <c r="Y1801" s="41">
        <v>0</v>
      </c>
      <c r="Z1801" s="6">
        <f>0</f>
        <v>0</v>
      </c>
      <c r="AA1801" s="6">
        <f t="shared" si="202"/>
        <v>180.25420000000003</v>
      </c>
      <c r="AB1801">
        <f>IF(ISBLANK(Table1[[#This Row],[FY2425_Cost]])=TRUE,#N/A,Table1[[#This Row],[FY2425_Cost]])</f>
        <v>0</v>
      </c>
      <c r="AC1801" s="6">
        <f t="shared" si="203"/>
        <v>-180.25420000000003</v>
      </c>
      <c r="AD1801" s="6" t="e">
        <f>SUMIFS($AB$3:AB1801,$B$3:B1801,B1801)</f>
        <v>#N/A</v>
      </c>
      <c r="AE1801" s="6">
        <f t="shared" si="204"/>
        <v>1604.0688596644186</v>
      </c>
      <c r="AF1801" s="6">
        <f t="shared" si="205"/>
        <v>1604.0688596644186</v>
      </c>
      <c r="AG1801" s="6">
        <f>VLOOKUP(Table1[[#This Row],[PracticeCode]],$AP$3:$AS$345,4,FALSE)</f>
        <v>1604.0688596644186</v>
      </c>
      <c r="AH1801" s="27">
        <f t="shared" si="206"/>
        <v>116562.33713561442</v>
      </c>
      <c r="AI1801" s="6" t="e">
        <f t="shared" si="208"/>
        <v>#N/A</v>
      </c>
    </row>
    <row r="1802" spans="1:35" x14ac:dyDescent="0.35">
      <c r="A1802" t="str">
        <f t="shared" si="207"/>
        <v>KINGS EDGE MEDICAL CENTREK&amp;W NorthBrentE84699Sep6</v>
      </c>
      <c r="B1802" s="41" t="s">
        <v>465</v>
      </c>
      <c r="C1802" s="41" t="s">
        <v>461</v>
      </c>
      <c r="D1802" s="41" t="s">
        <v>18</v>
      </c>
      <c r="E1802" s="41" t="s">
        <v>189</v>
      </c>
      <c r="F1802" s="41" t="s">
        <v>189</v>
      </c>
      <c r="G1802" s="41" t="s">
        <v>761</v>
      </c>
      <c r="H1802" s="41">
        <v>6</v>
      </c>
      <c r="I1802" s="41">
        <v>3564.5974659209301</v>
      </c>
      <c r="J1802" s="41">
        <v>9139</v>
      </c>
      <c r="K1802" s="41">
        <v>0</v>
      </c>
      <c r="L1802" s="41">
        <v>181.86610000000002</v>
      </c>
      <c r="M1802" s="41">
        <v>0</v>
      </c>
      <c r="N1802" s="41">
        <v>6813</v>
      </c>
      <c r="O1802" s="41">
        <v>0</v>
      </c>
      <c r="P1802" s="41">
        <v>153.29249999999999</v>
      </c>
      <c r="Q1802" s="41">
        <v>0</v>
      </c>
      <c r="R1802" s="41">
        <v>0</v>
      </c>
      <c r="S1802" s="41">
        <v>0</v>
      </c>
      <c r="T1802" s="41">
        <v>0</v>
      </c>
      <c r="U1802" s="41">
        <v>0</v>
      </c>
      <c r="V1802" s="41">
        <v>9139</v>
      </c>
      <c r="W1802" s="41">
        <v>181.86610000000002</v>
      </c>
      <c r="X1802" s="41">
        <v>6813</v>
      </c>
      <c r="Y1802" s="41">
        <v>153.29249999999999</v>
      </c>
      <c r="Z1802" s="6">
        <f>0</f>
        <v>0</v>
      </c>
      <c r="AA1802" s="6">
        <f t="shared" si="202"/>
        <v>181.86610000000002</v>
      </c>
      <c r="AB1802">
        <f>IF(ISBLANK(Table1[[#This Row],[FY2425_Cost]])=TRUE,#N/A,Table1[[#This Row],[FY2425_Cost]])</f>
        <v>153.29249999999999</v>
      </c>
      <c r="AC1802" s="6">
        <f t="shared" si="203"/>
        <v>-28.573600000000027</v>
      </c>
      <c r="AD1802" s="6" t="e">
        <f>SUMIFS($AB$3:AB1802,$B$3:B1802,B1802)</f>
        <v>#N/A</v>
      </c>
      <c r="AE1802" s="6">
        <f t="shared" si="204"/>
        <v>1604.0688596644186</v>
      </c>
      <c r="AF1802" s="6">
        <f t="shared" si="205"/>
        <v>1604.0688596644186</v>
      </c>
      <c r="AG1802" s="6">
        <f>VLOOKUP(Table1[[#This Row],[PracticeCode]],$AP$3:$AS$345,4,FALSE)</f>
        <v>1604.0688596644186</v>
      </c>
      <c r="AH1802" s="27">
        <f t="shared" si="206"/>
        <v>116562.33713561442</v>
      </c>
      <c r="AI1802" s="6" t="e">
        <f t="shared" si="208"/>
        <v>#N/A</v>
      </c>
    </row>
    <row r="1803" spans="1:35" x14ac:dyDescent="0.35">
      <c r="A1803" t="str">
        <f t="shared" si="207"/>
        <v>KINGS ROAD MEDICAL CENTREHarrow Collaborative NetworkHarrowE84005Apr1</v>
      </c>
      <c r="B1803" s="41" t="s">
        <v>500</v>
      </c>
      <c r="C1803" s="41" t="s">
        <v>445</v>
      </c>
      <c r="D1803" s="41" t="s">
        <v>26</v>
      </c>
      <c r="E1803" s="41" t="s">
        <v>191</v>
      </c>
      <c r="F1803" s="41" t="s">
        <v>191</v>
      </c>
      <c r="G1803" s="41" t="s">
        <v>756</v>
      </c>
      <c r="H1803" s="41">
        <v>1</v>
      </c>
      <c r="I1803" s="41">
        <v>6749.2700601105598</v>
      </c>
      <c r="J1803" s="41">
        <v>25943</v>
      </c>
      <c r="K1803" s="41">
        <v>50</v>
      </c>
      <c r="L1803" s="41">
        <v>479.94549999999998</v>
      </c>
      <c r="M1803" s="41">
        <v>0.92499999999999993</v>
      </c>
      <c r="N1803" s="41">
        <v>25211</v>
      </c>
      <c r="O1803" s="41">
        <v>7530</v>
      </c>
      <c r="P1803" s="41">
        <v>501.69890000000004</v>
      </c>
      <c r="Q1803" s="41">
        <v>149.84700000000001</v>
      </c>
      <c r="R1803" s="41">
        <v>0</v>
      </c>
      <c r="S1803" s="41">
        <v>0</v>
      </c>
      <c r="T1803" s="41">
        <v>8</v>
      </c>
      <c r="U1803" s="41">
        <v>0.17599999999999999</v>
      </c>
      <c r="V1803" s="41">
        <v>25993</v>
      </c>
      <c r="W1803" s="41">
        <v>480.87049999999999</v>
      </c>
      <c r="X1803" s="41">
        <v>32749</v>
      </c>
      <c r="Y1803" s="41">
        <v>651.72190000000012</v>
      </c>
      <c r="Z1803" s="6">
        <f>0</f>
        <v>0</v>
      </c>
      <c r="AA1803" s="6">
        <f t="shared" si="202"/>
        <v>480.87049999999999</v>
      </c>
      <c r="AB1803">
        <f>IF(ISBLANK(Table1[[#This Row],[FY2425_Cost]])=TRUE,#N/A,Table1[[#This Row],[FY2425_Cost]])</f>
        <v>651.72190000000012</v>
      </c>
      <c r="AC1803" s="6">
        <f t="shared" si="203"/>
        <v>170.85140000000013</v>
      </c>
      <c r="AD1803" s="6">
        <f>SUMIFS($AB$3:AB1803,$B$3:B1803,B1803)</f>
        <v>651.72190000000012</v>
      </c>
      <c r="AE1803" s="6">
        <f t="shared" si="204"/>
        <v>3037.1715270497521</v>
      </c>
      <c r="AF1803" s="6">
        <f t="shared" si="205"/>
        <v>3037.1715270497521</v>
      </c>
      <c r="AG1803" s="6">
        <f>VLOOKUP(Table1[[#This Row],[PracticeCode]],$AP$3:$AS$345,4,FALSE)</f>
        <v>3037.1715270497521</v>
      </c>
      <c r="AH1803" s="27">
        <f t="shared" si="206"/>
        <v>220701.13096561533</v>
      </c>
      <c r="AI1803" s="6">
        <f t="shared" si="208"/>
        <v>0</v>
      </c>
    </row>
    <row r="1804" spans="1:35" x14ac:dyDescent="0.35">
      <c r="A1804" t="str">
        <f t="shared" si="207"/>
        <v>KINGS ROAD MEDICAL CENTREHarrow Collaborative NetworkHarrowE84005Aug5</v>
      </c>
      <c r="B1804" s="41" t="s">
        <v>500</v>
      </c>
      <c r="C1804" s="41" t="s">
        <v>445</v>
      </c>
      <c r="D1804" s="41" t="s">
        <v>26</v>
      </c>
      <c r="E1804" s="41" t="s">
        <v>191</v>
      </c>
      <c r="F1804" s="41" t="s">
        <v>191</v>
      </c>
      <c r="G1804" s="41" t="s">
        <v>760</v>
      </c>
      <c r="H1804" s="41">
        <v>5</v>
      </c>
      <c r="I1804" s="41">
        <v>6749.2700601105598</v>
      </c>
      <c r="J1804" s="41">
        <v>11985</v>
      </c>
      <c r="K1804" s="41">
        <v>594</v>
      </c>
      <c r="L1804" s="41">
        <v>221.7225</v>
      </c>
      <c r="M1804" s="41">
        <v>10.988999999999999</v>
      </c>
      <c r="N1804" s="41">
        <v>35870</v>
      </c>
      <c r="O1804" s="41">
        <v>5837</v>
      </c>
      <c r="P1804" s="41">
        <v>713.81299999999999</v>
      </c>
      <c r="Q1804" s="41">
        <v>116.1563</v>
      </c>
      <c r="R1804" s="41">
        <v>0</v>
      </c>
      <c r="S1804" s="41">
        <v>0</v>
      </c>
      <c r="T1804" s="41">
        <v>20</v>
      </c>
      <c r="U1804" s="41">
        <v>0.44</v>
      </c>
      <c r="V1804" s="41">
        <v>12579</v>
      </c>
      <c r="W1804" s="41">
        <v>232.7115</v>
      </c>
      <c r="X1804" s="41">
        <v>41727</v>
      </c>
      <c r="Y1804" s="41">
        <v>830.40930000000003</v>
      </c>
      <c r="Z1804" s="6">
        <f>0</f>
        <v>0</v>
      </c>
      <c r="AA1804" s="6">
        <f t="shared" si="202"/>
        <v>232.7115</v>
      </c>
      <c r="AB1804">
        <f>IF(ISBLANK(Table1[[#This Row],[FY2425_Cost]])=TRUE,#N/A,Table1[[#This Row],[FY2425_Cost]])</f>
        <v>830.40930000000003</v>
      </c>
      <c r="AC1804" s="6">
        <f t="shared" si="203"/>
        <v>597.69780000000003</v>
      </c>
      <c r="AD1804" s="6">
        <f>SUMIFS($AB$3:AB1804,$B$3:B1804,B1804)</f>
        <v>1482.1312000000003</v>
      </c>
      <c r="AE1804" s="6">
        <f t="shared" si="204"/>
        <v>3037.1715270497521</v>
      </c>
      <c r="AF1804" s="6">
        <f t="shared" si="205"/>
        <v>3037.1715270497521</v>
      </c>
      <c r="AG1804" s="6">
        <f>VLOOKUP(Table1[[#This Row],[PracticeCode]],$AP$3:$AS$345,4,FALSE)</f>
        <v>3037.1715270497521</v>
      </c>
      <c r="AH1804" s="27">
        <f t="shared" si="206"/>
        <v>220701.13096561533</v>
      </c>
      <c r="AI1804" s="6">
        <f t="shared" si="208"/>
        <v>0</v>
      </c>
    </row>
    <row r="1805" spans="1:35" x14ac:dyDescent="0.35">
      <c r="A1805" t="str">
        <f t="shared" si="207"/>
        <v>KINGS ROAD MEDICAL CENTREHarrow Collaborative NetworkHarrowE84005Dec9</v>
      </c>
      <c r="B1805" s="41" t="s">
        <v>500</v>
      </c>
      <c r="C1805" s="41" t="s">
        <v>445</v>
      </c>
      <c r="D1805" s="41" t="s">
        <v>26</v>
      </c>
      <c r="E1805" s="41" t="s">
        <v>191</v>
      </c>
      <c r="F1805" s="41" t="s">
        <v>191</v>
      </c>
      <c r="G1805" s="41" t="s">
        <v>764</v>
      </c>
      <c r="H1805" s="41">
        <v>9</v>
      </c>
      <c r="I1805" s="41">
        <v>6749.2700601105598</v>
      </c>
      <c r="J1805" s="41">
        <v>47387</v>
      </c>
      <c r="K1805" s="41">
        <v>3617</v>
      </c>
      <c r="L1805" s="41">
        <v>943.00130000000001</v>
      </c>
      <c r="M1805" s="41">
        <v>71.978300000000004</v>
      </c>
      <c r="N1805" s="41"/>
      <c r="O1805" s="41"/>
      <c r="P1805" s="41"/>
      <c r="Q1805" s="41"/>
      <c r="R1805" s="41">
        <v>0</v>
      </c>
      <c r="S1805" s="41">
        <v>0</v>
      </c>
      <c r="T1805" s="41"/>
      <c r="U1805" s="41"/>
      <c r="V1805" s="41">
        <v>51004</v>
      </c>
      <c r="W1805" s="41">
        <v>1014.9796</v>
      </c>
      <c r="X1805" s="41"/>
      <c r="Y1805" s="41"/>
      <c r="Z1805" s="6">
        <f>0</f>
        <v>0</v>
      </c>
      <c r="AA1805" s="6">
        <f t="shared" si="202"/>
        <v>1014.9796</v>
      </c>
      <c r="AB1805" t="e">
        <f>IF(ISBLANK(Table1[[#This Row],[FY2425_Cost]])=TRUE,#N/A,Table1[[#This Row],[FY2425_Cost]])</f>
        <v>#N/A</v>
      </c>
      <c r="AC1805" s="6" t="e">
        <f t="shared" si="203"/>
        <v>#N/A</v>
      </c>
      <c r="AD1805" s="6" t="e">
        <f>SUMIFS($AB$3:AB1805,$B$3:B1805,B1805)</f>
        <v>#N/A</v>
      </c>
      <c r="AE1805" s="6">
        <f t="shared" si="204"/>
        <v>3037.1715270497521</v>
      </c>
      <c r="AF1805" s="6">
        <f t="shared" si="205"/>
        <v>3037.1715270497521</v>
      </c>
      <c r="AG1805" s="6">
        <f>VLOOKUP(Table1[[#This Row],[PracticeCode]],$AP$3:$AS$345,4,FALSE)</f>
        <v>3037.1715270497521</v>
      </c>
      <c r="AH1805" s="27">
        <f t="shared" si="206"/>
        <v>220701.13096561533</v>
      </c>
      <c r="AI1805" s="6" t="e">
        <f t="shared" si="208"/>
        <v>#N/A</v>
      </c>
    </row>
    <row r="1806" spans="1:35" x14ac:dyDescent="0.35">
      <c r="A1806" t="str">
        <f t="shared" si="207"/>
        <v>KINGS ROAD MEDICAL CENTREHarrow Collaborative NetworkHarrowE84005Feb11</v>
      </c>
      <c r="B1806" s="41" t="s">
        <v>500</v>
      </c>
      <c r="C1806" s="41" t="s">
        <v>445</v>
      </c>
      <c r="D1806" s="41" t="s">
        <v>26</v>
      </c>
      <c r="E1806" s="41" t="s">
        <v>191</v>
      </c>
      <c r="F1806" s="41" t="s">
        <v>191</v>
      </c>
      <c r="G1806" s="41" t="s">
        <v>766</v>
      </c>
      <c r="H1806" s="41">
        <v>11</v>
      </c>
      <c r="I1806" s="41">
        <v>6749.2700601105598</v>
      </c>
      <c r="J1806" s="41">
        <v>34510</v>
      </c>
      <c r="K1806" s="41">
        <v>1736</v>
      </c>
      <c r="L1806" s="41">
        <v>686.74900000000002</v>
      </c>
      <c r="M1806" s="41">
        <v>34.546399999999998</v>
      </c>
      <c r="N1806" s="41"/>
      <c r="O1806" s="41"/>
      <c r="P1806" s="41"/>
      <c r="Q1806" s="41"/>
      <c r="R1806" s="41">
        <v>10</v>
      </c>
      <c r="S1806" s="41">
        <v>0.17899999999999999</v>
      </c>
      <c r="T1806" s="41"/>
      <c r="U1806" s="41"/>
      <c r="V1806" s="41">
        <v>36256</v>
      </c>
      <c r="W1806" s="41">
        <v>721.47439999999995</v>
      </c>
      <c r="X1806" s="41"/>
      <c r="Y1806" s="41"/>
      <c r="Z1806" s="6">
        <f>0</f>
        <v>0</v>
      </c>
      <c r="AA1806" s="6">
        <f t="shared" si="202"/>
        <v>721.47439999999995</v>
      </c>
      <c r="AB1806" t="e">
        <f>IF(ISBLANK(Table1[[#This Row],[FY2425_Cost]])=TRUE,#N/A,Table1[[#This Row],[FY2425_Cost]])</f>
        <v>#N/A</v>
      </c>
      <c r="AC1806" s="6" t="e">
        <f t="shared" si="203"/>
        <v>#N/A</v>
      </c>
      <c r="AD1806" s="6" t="e">
        <f>SUMIFS($AB$3:AB1806,$B$3:B1806,B1806)</f>
        <v>#N/A</v>
      </c>
      <c r="AE1806" s="6">
        <f t="shared" si="204"/>
        <v>3037.1715270497521</v>
      </c>
      <c r="AF1806" s="6">
        <f t="shared" si="205"/>
        <v>3037.1715270497521</v>
      </c>
      <c r="AG1806" s="6">
        <f>VLOOKUP(Table1[[#This Row],[PracticeCode]],$AP$3:$AS$345,4,FALSE)</f>
        <v>3037.1715270497521</v>
      </c>
      <c r="AH1806" s="27">
        <f t="shared" si="206"/>
        <v>220701.13096561533</v>
      </c>
      <c r="AI1806" s="6" t="e">
        <f t="shared" si="208"/>
        <v>#N/A</v>
      </c>
    </row>
    <row r="1807" spans="1:35" x14ac:dyDescent="0.35">
      <c r="A1807" t="str">
        <f t="shared" si="207"/>
        <v>KINGS ROAD MEDICAL CENTREHarrow Collaborative NetworkHarrowE84005Jan10</v>
      </c>
      <c r="B1807" s="41" t="s">
        <v>500</v>
      </c>
      <c r="C1807" s="41" t="s">
        <v>445</v>
      </c>
      <c r="D1807" s="41" t="s">
        <v>26</v>
      </c>
      <c r="E1807" s="41" t="s">
        <v>191</v>
      </c>
      <c r="F1807" s="41" t="s">
        <v>191</v>
      </c>
      <c r="G1807" s="41" t="s">
        <v>765</v>
      </c>
      <c r="H1807" s="41">
        <v>10</v>
      </c>
      <c r="I1807" s="41">
        <v>6749.2700601105598</v>
      </c>
      <c r="J1807" s="41">
        <v>16270</v>
      </c>
      <c r="K1807" s="41">
        <v>569</v>
      </c>
      <c r="L1807" s="41">
        <v>323.77300000000002</v>
      </c>
      <c r="M1807" s="41">
        <v>11.3231</v>
      </c>
      <c r="N1807" s="41"/>
      <c r="O1807" s="41"/>
      <c r="P1807" s="41"/>
      <c r="Q1807" s="41"/>
      <c r="R1807" s="41">
        <v>0</v>
      </c>
      <c r="S1807" s="41">
        <v>0</v>
      </c>
      <c r="T1807" s="41"/>
      <c r="U1807" s="41"/>
      <c r="V1807" s="41">
        <v>16839</v>
      </c>
      <c r="W1807" s="41">
        <v>335.09610000000004</v>
      </c>
      <c r="X1807" s="41"/>
      <c r="Y1807" s="41"/>
      <c r="Z1807" s="6">
        <f>0</f>
        <v>0</v>
      </c>
      <c r="AA1807" s="6">
        <f t="shared" si="202"/>
        <v>335.09610000000004</v>
      </c>
      <c r="AB1807" t="e">
        <f>IF(ISBLANK(Table1[[#This Row],[FY2425_Cost]])=TRUE,#N/A,Table1[[#This Row],[FY2425_Cost]])</f>
        <v>#N/A</v>
      </c>
      <c r="AC1807" s="6" t="e">
        <f t="shared" si="203"/>
        <v>#N/A</v>
      </c>
      <c r="AD1807" s="6" t="e">
        <f>SUMIFS($AB$3:AB1807,$B$3:B1807,B1807)</f>
        <v>#N/A</v>
      </c>
      <c r="AE1807" s="6">
        <f t="shared" si="204"/>
        <v>3037.1715270497521</v>
      </c>
      <c r="AF1807" s="6">
        <f t="shared" si="205"/>
        <v>3037.1715270497521</v>
      </c>
      <c r="AG1807" s="6">
        <f>VLOOKUP(Table1[[#This Row],[PracticeCode]],$AP$3:$AS$345,4,FALSE)</f>
        <v>3037.1715270497521</v>
      </c>
      <c r="AH1807" s="27">
        <f t="shared" si="206"/>
        <v>220701.13096561533</v>
      </c>
      <c r="AI1807" s="6" t="e">
        <f t="shared" si="208"/>
        <v>#N/A</v>
      </c>
    </row>
    <row r="1808" spans="1:35" x14ac:dyDescent="0.35">
      <c r="A1808" t="str">
        <f t="shared" si="207"/>
        <v>KINGS ROAD MEDICAL CENTREHarrow Collaborative NetworkHarrowE84005Jul4</v>
      </c>
      <c r="B1808" s="41" t="s">
        <v>500</v>
      </c>
      <c r="C1808" s="41" t="s">
        <v>445</v>
      </c>
      <c r="D1808" s="41" t="s">
        <v>26</v>
      </c>
      <c r="E1808" s="41" t="s">
        <v>191</v>
      </c>
      <c r="F1808" s="41" t="s">
        <v>191</v>
      </c>
      <c r="G1808" s="41" t="s">
        <v>759</v>
      </c>
      <c r="H1808" s="41">
        <v>4</v>
      </c>
      <c r="I1808" s="41">
        <v>6749.2700601105598</v>
      </c>
      <c r="J1808" s="41">
        <v>15832</v>
      </c>
      <c r="K1808" s="41">
        <v>6166</v>
      </c>
      <c r="L1808" s="41">
        <v>292.892</v>
      </c>
      <c r="M1808" s="41">
        <v>114.071</v>
      </c>
      <c r="N1808" s="41">
        <v>17802</v>
      </c>
      <c r="O1808" s="41">
        <v>1483</v>
      </c>
      <c r="P1808" s="41">
        <v>354.25980000000004</v>
      </c>
      <c r="Q1808" s="41">
        <v>29.511700000000001</v>
      </c>
      <c r="R1808" s="41">
        <v>4</v>
      </c>
      <c r="S1808" s="41">
        <v>7.1599999999999997E-2</v>
      </c>
      <c r="T1808" s="41">
        <v>18</v>
      </c>
      <c r="U1808" s="41">
        <v>0.39600000000000002</v>
      </c>
      <c r="V1808" s="41">
        <v>22002</v>
      </c>
      <c r="W1808" s="41">
        <v>407.03459999999995</v>
      </c>
      <c r="X1808" s="41">
        <v>19303</v>
      </c>
      <c r="Y1808" s="41">
        <v>384.16750000000008</v>
      </c>
      <c r="Z1808" s="6">
        <f>0</f>
        <v>0</v>
      </c>
      <c r="AA1808" s="6">
        <f t="shared" si="202"/>
        <v>407.03459999999995</v>
      </c>
      <c r="AB1808">
        <f>IF(ISBLANK(Table1[[#This Row],[FY2425_Cost]])=TRUE,#N/A,Table1[[#This Row],[FY2425_Cost]])</f>
        <v>384.16750000000008</v>
      </c>
      <c r="AC1808" s="6">
        <f t="shared" si="203"/>
        <v>-22.86709999999988</v>
      </c>
      <c r="AD1808" s="6" t="e">
        <f>SUMIFS($AB$3:AB1808,$B$3:B1808,B1808)</f>
        <v>#N/A</v>
      </c>
      <c r="AE1808" s="6">
        <f t="shared" si="204"/>
        <v>3037.1715270497521</v>
      </c>
      <c r="AF1808" s="6">
        <f t="shared" si="205"/>
        <v>3037.1715270497521</v>
      </c>
      <c r="AG1808" s="6">
        <f>VLOOKUP(Table1[[#This Row],[PracticeCode]],$AP$3:$AS$345,4,FALSE)</f>
        <v>3037.1715270497521</v>
      </c>
      <c r="AH1808" s="27">
        <f t="shared" si="206"/>
        <v>220701.13096561533</v>
      </c>
      <c r="AI1808" s="6" t="e">
        <f t="shared" si="208"/>
        <v>#N/A</v>
      </c>
    </row>
    <row r="1809" spans="1:35" x14ac:dyDescent="0.35">
      <c r="A1809" t="str">
        <f t="shared" si="207"/>
        <v>KINGS ROAD MEDICAL CENTREHarrow Collaborative NetworkHarrowE84005Jun3</v>
      </c>
      <c r="B1809" s="41" t="s">
        <v>500</v>
      </c>
      <c r="C1809" s="41" t="s">
        <v>445</v>
      </c>
      <c r="D1809" s="41" t="s">
        <v>26</v>
      </c>
      <c r="E1809" s="41" t="s">
        <v>191</v>
      </c>
      <c r="F1809" s="41" t="s">
        <v>191</v>
      </c>
      <c r="G1809" s="41" t="s">
        <v>758</v>
      </c>
      <c r="H1809" s="41">
        <v>3</v>
      </c>
      <c r="I1809" s="41">
        <v>6749.2700601105598</v>
      </c>
      <c r="J1809" s="41">
        <v>18837</v>
      </c>
      <c r="K1809" s="41">
        <v>2812</v>
      </c>
      <c r="L1809" s="41">
        <v>348.48449999999997</v>
      </c>
      <c r="M1809" s="41">
        <v>52.021999999999998</v>
      </c>
      <c r="N1809" s="41">
        <v>19137</v>
      </c>
      <c r="O1809" s="41">
        <v>2628</v>
      </c>
      <c r="P1809" s="41">
        <v>380.8263</v>
      </c>
      <c r="Q1809" s="41">
        <v>52.297200000000004</v>
      </c>
      <c r="R1809" s="41">
        <v>0</v>
      </c>
      <c r="S1809" s="41">
        <v>0</v>
      </c>
      <c r="T1809" s="41">
        <v>347</v>
      </c>
      <c r="U1809" s="41">
        <v>7.6340000000000003</v>
      </c>
      <c r="V1809" s="41">
        <v>21649</v>
      </c>
      <c r="W1809" s="41">
        <v>400.50649999999996</v>
      </c>
      <c r="X1809" s="41">
        <v>22112</v>
      </c>
      <c r="Y1809" s="41">
        <v>440.75750000000005</v>
      </c>
      <c r="Z1809" s="6">
        <f>0</f>
        <v>0</v>
      </c>
      <c r="AA1809" s="6">
        <f t="shared" si="202"/>
        <v>400.50649999999996</v>
      </c>
      <c r="AB1809">
        <f>IF(ISBLANK(Table1[[#This Row],[FY2425_Cost]])=TRUE,#N/A,Table1[[#This Row],[FY2425_Cost]])</f>
        <v>440.75750000000005</v>
      </c>
      <c r="AC1809" s="6">
        <f t="shared" si="203"/>
        <v>40.25100000000009</v>
      </c>
      <c r="AD1809" s="6" t="e">
        <f>SUMIFS($AB$3:AB1809,$B$3:B1809,B1809)</f>
        <v>#N/A</v>
      </c>
      <c r="AE1809" s="6">
        <f t="shared" si="204"/>
        <v>3037.1715270497521</v>
      </c>
      <c r="AF1809" s="6">
        <f t="shared" si="205"/>
        <v>3037.1715270497521</v>
      </c>
      <c r="AG1809" s="6">
        <f>VLOOKUP(Table1[[#This Row],[PracticeCode]],$AP$3:$AS$345,4,FALSE)</f>
        <v>3037.1715270497521</v>
      </c>
      <c r="AH1809" s="27">
        <f t="shared" si="206"/>
        <v>220701.13096561533</v>
      </c>
      <c r="AI1809" s="6" t="e">
        <f t="shared" si="208"/>
        <v>#N/A</v>
      </c>
    </row>
    <row r="1810" spans="1:35" x14ac:dyDescent="0.35">
      <c r="A1810" t="str">
        <f t="shared" si="207"/>
        <v>KINGS ROAD MEDICAL CENTREHarrow Collaborative NetworkHarrowE84005Mar12</v>
      </c>
      <c r="B1810" s="41" t="s">
        <v>500</v>
      </c>
      <c r="C1810" s="41" t="s">
        <v>445</v>
      </c>
      <c r="D1810" s="41" t="s">
        <v>26</v>
      </c>
      <c r="E1810" s="41" t="s">
        <v>191</v>
      </c>
      <c r="F1810" s="41" t="s">
        <v>191</v>
      </c>
      <c r="G1810" s="41" t="s">
        <v>767</v>
      </c>
      <c r="H1810" s="41">
        <v>12</v>
      </c>
      <c r="I1810" s="41">
        <v>6749.2700601105598</v>
      </c>
      <c r="J1810" s="41">
        <v>49831</v>
      </c>
      <c r="K1810" s="41">
        <v>4</v>
      </c>
      <c r="L1810" s="41">
        <v>991.63690000000008</v>
      </c>
      <c r="M1810" s="41">
        <v>7.9600000000000004E-2</v>
      </c>
      <c r="N1810" s="41"/>
      <c r="O1810" s="41"/>
      <c r="P1810" s="41"/>
      <c r="Q1810" s="41"/>
      <c r="R1810" s="41">
        <v>0</v>
      </c>
      <c r="S1810" s="41">
        <v>0</v>
      </c>
      <c r="T1810" s="41"/>
      <c r="U1810" s="41"/>
      <c r="V1810" s="41">
        <v>49835</v>
      </c>
      <c r="W1810" s="41">
        <v>991.71650000000011</v>
      </c>
      <c r="X1810" s="41"/>
      <c r="Y1810" s="41"/>
      <c r="Z1810" s="6">
        <f>0</f>
        <v>0</v>
      </c>
      <c r="AA1810" s="6">
        <f t="shared" si="202"/>
        <v>991.71650000000011</v>
      </c>
      <c r="AB1810" t="e">
        <f>IF(ISBLANK(Table1[[#This Row],[FY2425_Cost]])=TRUE,#N/A,Table1[[#This Row],[FY2425_Cost]])</f>
        <v>#N/A</v>
      </c>
      <c r="AC1810" s="6" t="e">
        <f t="shared" si="203"/>
        <v>#N/A</v>
      </c>
      <c r="AD1810" s="6" t="e">
        <f>SUMIFS($AB$3:AB1810,$B$3:B1810,B1810)</f>
        <v>#N/A</v>
      </c>
      <c r="AE1810" s="6">
        <f t="shared" si="204"/>
        <v>3037.1715270497521</v>
      </c>
      <c r="AF1810" s="6">
        <f t="shared" si="205"/>
        <v>3037.1715270497521</v>
      </c>
      <c r="AG1810" s="6">
        <f>VLOOKUP(Table1[[#This Row],[PracticeCode]],$AP$3:$AS$345,4,FALSE)</f>
        <v>3037.1715270497521</v>
      </c>
      <c r="AH1810" s="27">
        <f t="shared" si="206"/>
        <v>220701.13096561533</v>
      </c>
      <c r="AI1810" s="6" t="e">
        <f t="shared" si="208"/>
        <v>#N/A</v>
      </c>
    </row>
    <row r="1811" spans="1:35" x14ac:dyDescent="0.35">
      <c r="A1811" t="str">
        <f t="shared" si="207"/>
        <v>KINGS ROAD MEDICAL CENTREHarrow Collaborative NetworkHarrowE84005May2</v>
      </c>
      <c r="B1811" s="41" t="s">
        <v>500</v>
      </c>
      <c r="C1811" s="41" t="s">
        <v>445</v>
      </c>
      <c r="D1811" s="41" t="s">
        <v>26</v>
      </c>
      <c r="E1811" s="41" t="s">
        <v>191</v>
      </c>
      <c r="F1811" s="41" t="s">
        <v>191</v>
      </c>
      <c r="G1811" s="41" t="s">
        <v>757</v>
      </c>
      <c r="H1811" s="41">
        <v>2</v>
      </c>
      <c r="I1811" s="41">
        <v>6749.2700601105598</v>
      </c>
      <c r="J1811" s="41">
        <v>17404</v>
      </c>
      <c r="K1811" s="41">
        <v>8398</v>
      </c>
      <c r="L1811" s="41">
        <v>321.97399999999999</v>
      </c>
      <c r="M1811" s="41">
        <v>155.363</v>
      </c>
      <c r="N1811" s="41">
        <v>57786</v>
      </c>
      <c r="O1811" s="41">
        <v>1199</v>
      </c>
      <c r="P1811" s="41">
        <v>1149.9414000000002</v>
      </c>
      <c r="Q1811" s="41">
        <v>23.860100000000003</v>
      </c>
      <c r="R1811" s="41">
        <v>0</v>
      </c>
      <c r="S1811" s="41">
        <v>0</v>
      </c>
      <c r="T1811" s="41">
        <v>6</v>
      </c>
      <c r="U1811" s="41">
        <v>0.13200000000000001</v>
      </c>
      <c r="V1811" s="41">
        <v>25802</v>
      </c>
      <c r="W1811" s="41">
        <v>477.33699999999999</v>
      </c>
      <c r="X1811" s="41">
        <v>58991</v>
      </c>
      <c r="Y1811" s="41">
        <v>1173.9335000000003</v>
      </c>
      <c r="Z1811" s="6">
        <f>0</f>
        <v>0</v>
      </c>
      <c r="AA1811" s="6">
        <f t="shared" si="202"/>
        <v>477.33699999999999</v>
      </c>
      <c r="AB1811">
        <f>IF(ISBLANK(Table1[[#This Row],[FY2425_Cost]])=TRUE,#N/A,Table1[[#This Row],[FY2425_Cost]])</f>
        <v>1173.9335000000003</v>
      </c>
      <c r="AC1811" s="6">
        <f t="shared" si="203"/>
        <v>696.59650000000033</v>
      </c>
      <c r="AD1811" s="6" t="e">
        <f>SUMIFS($AB$3:AB1811,$B$3:B1811,B1811)</f>
        <v>#N/A</v>
      </c>
      <c r="AE1811" s="6">
        <f t="shared" si="204"/>
        <v>3037.1715270497521</v>
      </c>
      <c r="AF1811" s="6">
        <f t="shared" si="205"/>
        <v>3037.1715270497521</v>
      </c>
      <c r="AG1811" s="6">
        <f>VLOOKUP(Table1[[#This Row],[PracticeCode]],$AP$3:$AS$345,4,FALSE)</f>
        <v>3037.1715270497521</v>
      </c>
      <c r="AH1811" s="27">
        <f t="shared" si="206"/>
        <v>220701.13096561533</v>
      </c>
      <c r="AI1811" s="6" t="e">
        <f t="shared" si="208"/>
        <v>#N/A</v>
      </c>
    </row>
    <row r="1812" spans="1:35" x14ac:dyDescent="0.35">
      <c r="A1812" t="str">
        <f t="shared" si="207"/>
        <v>KINGS ROAD MEDICAL CENTREHarrow Collaborative NetworkHarrowE84005Nov8</v>
      </c>
      <c r="B1812" s="41" t="s">
        <v>500</v>
      </c>
      <c r="C1812" s="41" t="s">
        <v>445</v>
      </c>
      <c r="D1812" s="41" t="s">
        <v>26</v>
      </c>
      <c r="E1812" s="41" t="s">
        <v>191</v>
      </c>
      <c r="F1812" s="41" t="s">
        <v>191</v>
      </c>
      <c r="G1812" s="41" t="s">
        <v>763</v>
      </c>
      <c r="H1812" s="41">
        <v>8</v>
      </c>
      <c r="I1812" s="41">
        <v>6749.2700601105598</v>
      </c>
      <c r="J1812" s="41">
        <v>12902</v>
      </c>
      <c r="K1812" s="41">
        <v>1022</v>
      </c>
      <c r="L1812" s="41">
        <v>256.74979999999999</v>
      </c>
      <c r="M1812" s="41">
        <v>20.337800000000001</v>
      </c>
      <c r="N1812" s="41"/>
      <c r="O1812" s="41"/>
      <c r="P1812" s="41"/>
      <c r="Q1812" s="41"/>
      <c r="R1812" s="41">
        <v>0</v>
      </c>
      <c r="S1812" s="41">
        <v>0</v>
      </c>
      <c r="T1812" s="41"/>
      <c r="U1812" s="41"/>
      <c r="V1812" s="41">
        <v>13924</v>
      </c>
      <c r="W1812" s="41">
        <v>277.08760000000001</v>
      </c>
      <c r="X1812" s="41"/>
      <c r="Y1812" s="41"/>
      <c r="Z1812" s="6">
        <f>0</f>
        <v>0</v>
      </c>
      <c r="AA1812" s="6">
        <f t="shared" si="202"/>
        <v>277.08760000000001</v>
      </c>
      <c r="AB1812" t="e">
        <f>IF(ISBLANK(Table1[[#This Row],[FY2425_Cost]])=TRUE,#N/A,Table1[[#This Row],[FY2425_Cost]])</f>
        <v>#N/A</v>
      </c>
      <c r="AC1812" s="6" t="e">
        <f t="shared" si="203"/>
        <v>#N/A</v>
      </c>
      <c r="AD1812" s="6" t="e">
        <f>SUMIFS($AB$3:AB1812,$B$3:B1812,B1812)</f>
        <v>#N/A</v>
      </c>
      <c r="AE1812" s="6">
        <f t="shared" si="204"/>
        <v>3037.1715270497521</v>
      </c>
      <c r="AF1812" s="6">
        <f t="shared" si="205"/>
        <v>3037.1715270497521</v>
      </c>
      <c r="AG1812" s="6">
        <f>VLOOKUP(Table1[[#This Row],[PracticeCode]],$AP$3:$AS$345,4,FALSE)</f>
        <v>3037.1715270497521</v>
      </c>
      <c r="AH1812" s="27">
        <f t="shared" si="206"/>
        <v>220701.13096561533</v>
      </c>
      <c r="AI1812" s="6" t="e">
        <f t="shared" si="208"/>
        <v>#N/A</v>
      </c>
    </row>
    <row r="1813" spans="1:35" x14ac:dyDescent="0.35">
      <c r="A1813" t="str">
        <f t="shared" si="207"/>
        <v>KINGS ROAD MEDICAL CENTREHarrow Collaborative NetworkHarrowE84005Oct7</v>
      </c>
      <c r="B1813" s="41" t="s">
        <v>500</v>
      </c>
      <c r="C1813" s="41" t="s">
        <v>445</v>
      </c>
      <c r="D1813" s="41" t="s">
        <v>26</v>
      </c>
      <c r="E1813" s="41" t="s">
        <v>191</v>
      </c>
      <c r="F1813" s="41" t="s">
        <v>191</v>
      </c>
      <c r="G1813" s="41" t="s">
        <v>762</v>
      </c>
      <c r="H1813" s="41">
        <v>7</v>
      </c>
      <c r="I1813" s="41">
        <v>6749.2700601105598</v>
      </c>
      <c r="J1813" s="41">
        <v>34190</v>
      </c>
      <c r="K1813" s="41">
        <v>5815</v>
      </c>
      <c r="L1813" s="41">
        <v>680.38100000000009</v>
      </c>
      <c r="M1813" s="41">
        <v>115.71850000000001</v>
      </c>
      <c r="N1813" s="41">
        <v>0</v>
      </c>
      <c r="O1813" s="41">
        <v>12971</v>
      </c>
      <c r="P1813" s="41">
        <v>0</v>
      </c>
      <c r="Q1813" s="41">
        <v>291.84749999999997</v>
      </c>
      <c r="R1813" s="41">
        <v>0</v>
      </c>
      <c r="S1813" s="41">
        <v>0</v>
      </c>
      <c r="T1813" s="41">
        <v>18155</v>
      </c>
      <c r="U1813" s="41">
        <v>399.41</v>
      </c>
      <c r="V1813" s="41">
        <v>40005</v>
      </c>
      <c r="W1813" s="41">
        <v>796.09950000000003</v>
      </c>
      <c r="X1813" s="41">
        <v>31126</v>
      </c>
      <c r="Y1813" s="41">
        <v>691.25749999999994</v>
      </c>
      <c r="Z1813" s="6">
        <f>0</f>
        <v>0</v>
      </c>
      <c r="AA1813" s="6">
        <f t="shared" si="202"/>
        <v>796.09950000000003</v>
      </c>
      <c r="AB1813">
        <f>IF(ISBLANK(Table1[[#This Row],[FY2425_Cost]])=TRUE,#N/A,Table1[[#This Row],[FY2425_Cost]])</f>
        <v>691.25749999999994</v>
      </c>
      <c r="AC1813" s="6">
        <f t="shared" si="203"/>
        <v>-104.8420000000001</v>
      </c>
      <c r="AD1813" s="6" t="e">
        <f>SUMIFS($AB$3:AB1813,$B$3:B1813,B1813)</f>
        <v>#N/A</v>
      </c>
      <c r="AE1813" s="6">
        <f t="shared" si="204"/>
        <v>3037.1715270497521</v>
      </c>
      <c r="AF1813" s="6">
        <f t="shared" si="205"/>
        <v>3037.1715270497521</v>
      </c>
      <c r="AG1813" s="6">
        <f>VLOOKUP(Table1[[#This Row],[PracticeCode]],$AP$3:$AS$345,4,FALSE)</f>
        <v>3037.1715270497521</v>
      </c>
      <c r="AH1813" s="27">
        <f t="shared" si="206"/>
        <v>220701.13096561533</v>
      </c>
      <c r="AI1813" s="6" t="e">
        <f t="shared" si="208"/>
        <v>#N/A</v>
      </c>
    </row>
    <row r="1814" spans="1:35" x14ac:dyDescent="0.35">
      <c r="A1814" t="str">
        <f t="shared" si="207"/>
        <v>KINGS ROAD MEDICAL CENTREHarrow Collaborative NetworkHarrowE84005Sep6</v>
      </c>
      <c r="B1814" s="41" t="s">
        <v>500</v>
      </c>
      <c r="C1814" s="41" t="s">
        <v>445</v>
      </c>
      <c r="D1814" s="41" t="s">
        <v>26</v>
      </c>
      <c r="E1814" s="41" t="s">
        <v>191</v>
      </c>
      <c r="F1814" s="41" t="s">
        <v>191</v>
      </c>
      <c r="G1814" s="41" t="s">
        <v>761</v>
      </c>
      <c r="H1814" s="41">
        <v>6</v>
      </c>
      <c r="I1814" s="41">
        <v>6749.2700601105598</v>
      </c>
      <c r="J1814" s="41">
        <v>16174</v>
      </c>
      <c r="K1814" s="41">
        <v>30490</v>
      </c>
      <c r="L1814" s="41">
        <v>321.86260000000004</v>
      </c>
      <c r="M1814" s="41">
        <v>606.75099999999998</v>
      </c>
      <c r="N1814" s="41">
        <v>17023</v>
      </c>
      <c r="O1814" s="41">
        <v>8103</v>
      </c>
      <c r="P1814" s="41">
        <v>383.01749999999998</v>
      </c>
      <c r="Q1814" s="41">
        <v>182.3175</v>
      </c>
      <c r="R1814" s="41">
        <v>890</v>
      </c>
      <c r="S1814" s="41">
        <v>15.930999999999999</v>
      </c>
      <c r="T1814" s="41">
        <v>14</v>
      </c>
      <c r="U1814" s="41">
        <v>0.308</v>
      </c>
      <c r="V1814" s="41">
        <v>47554</v>
      </c>
      <c r="W1814" s="41">
        <v>944.54460000000006</v>
      </c>
      <c r="X1814" s="41">
        <v>25140</v>
      </c>
      <c r="Y1814" s="41">
        <v>565.64300000000003</v>
      </c>
      <c r="Z1814" s="6">
        <f>0</f>
        <v>0</v>
      </c>
      <c r="AA1814" s="6">
        <f t="shared" si="202"/>
        <v>944.54460000000006</v>
      </c>
      <c r="AB1814">
        <f>IF(ISBLANK(Table1[[#This Row],[FY2425_Cost]])=TRUE,#N/A,Table1[[#This Row],[FY2425_Cost]])</f>
        <v>565.64300000000003</v>
      </c>
      <c r="AC1814" s="6">
        <f t="shared" si="203"/>
        <v>-378.90160000000003</v>
      </c>
      <c r="AD1814" s="6" t="e">
        <f>SUMIFS($AB$3:AB1814,$B$3:B1814,B1814)</f>
        <v>#N/A</v>
      </c>
      <c r="AE1814" s="6">
        <f t="shared" si="204"/>
        <v>3037.1715270497521</v>
      </c>
      <c r="AF1814" s="6">
        <f t="shared" si="205"/>
        <v>3037.1715270497521</v>
      </c>
      <c r="AG1814" s="6">
        <f>VLOOKUP(Table1[[#This Row],[PracticeCode]],$AP$3:$AS$345,4,FALSE)</f>
        <v>3037.1715270497521</v>
      </c>
      <c r="AH1814" s="27">
        <f t="shared" si="206"/>
        <v>220701.13096561533</v>
      </c>
      <c r="AI1814" s="6" t="e">
        <f t="shared" si="208"/>
        <v>#N/A</v>
      </c>
    </row>
    <row r="1815" spans="1:35" x14ac:dyDescent="0.35">
      <c r="A1815" t="str">
        <f t="shared" si="207"/>
        <v>King's Road Medical Centre (AT Medics)Kensington and Chelsea SouthWest LondonE87063Apr1</v>
      </c>
      <c r="B1815" s="41" t="s">
        <v>476</v>
      </c>
      <c r="C1815" s="41" t="s">
        <v>477</v>
      </c>
      <c r="D1815" s="41" t="s">
        <v>29</v>
      </c>
      <c r="E1815" s="41" t="s">
        <v>190</v>
      </c>
      <c r="F1815" s="41" t="s">
        <v>190</v>
      </c>
      <c r="G1815" s="41" t="s">
        <v>756</v>
      </c>
      <c r="H1815" s="41">
        <v>1</v>
      </c>
      <c r="I1815" s="41">
        <v>13268.2765376509</v>
      </c>
      <c r="J1815" s="41">
        <v>42234</v>
      </c>
      <c r="K1815" s="41">
        <v>230</v>
      </c>
      <c r="L1815" s="41">
        <v>781.32899999999995</v>
      </c>
      <c r="M1815" s="41">
        <v>4.2549999999999999</v>
      </c>
      <c r="N1815" s="41">
        <v>61375</v>
      </c>
      <c r="O1815" s="41">
        <v>5276</v>
      </c>
      <c r="P1815" s="41">
        <v>1221.3625</v>
      </c>
      <c r="Q1815" s="41">
        <v>104.9924</v>
      </c>
      <c r="R1815" s="41">
        <v>7105</v>
      </c>
      <c r="S1815" s="41">
        <v>127.1795</v>
      </c>
      <c r="T1815" s="41">
        <v>10706</v>
      </c>
      <c r="U1815" s="41">
        <v>235.53200000000001</v>
      </c>
      <c r="V1815" s="41">
        <v>49569</v>
      </c>
      <c r="W1815" s="41">
        <v>912.76349999999991</v>
      </c>
      <c r="X1815" s="41">
        <v>77357</v>
      </c>
      <c r="Y1815" s="41">
        <v>1561.8869</v>
      </c>
      <c r="Z1815" s="6">
        <f>0</f>
        <v>0</v>
      </c>
      <c r="AA1815" s="6">
        <f t="shared" ref="AA1815:AA1878" si="209">IFERROR(W1815*1,#N/A)</f>
        <v>912.76349999999991</v>
      </c>
      <c r="AB1815">
        <f>IF(ISBLANK(Table1[[#This Row],[FY2425_Cost]])=TRUE,#N/A,Table1[[#This Row],[FY2425_Cost]])</f>
        <v>1561.8869</v>
      </c>
      <c r="AC1815" s="6">
        <f t="shared" ref="AC1815:AC1878" si="210">AB1815-AA1815</f>
        <v>649.12340000000006</v>
      </c>
      <c r="AD1815" s="6">
        <f>SUMIFS($AB$3:AB1815,$B$3:B1815,B1815)</f>
        <v>1561.8869</v>
      </c>
      <c r="AE1815" s="6">
        <f t="shared" ref="AE1815:AE1878" si="211">IFERROR(I1815*$AE$1,#N/A)</f>
        <v>5970.7244419429053</v>
      </c>
      <c r="AF1815" s="6">
        <f t="shared" ref="AF1815:AF1878" si="212">AE1815+Z1815</f>
        <v>5970.7244419429053</v>
      </c>
      <c r="AG1815" s="6">
        <f>VLOOKUP(Table1[[#This Row],[PracticeCode]],$AP$3:$AS$345,4,FALSE)</f>
        <v>5970.7244419429053</v>
      </c>
      <c r="AH1815" s="27">
        <f t="shared" ref="AH1815:AH1878" si="213">IFERROR(I1815*$AH$1,#N/A)</f>
        <v>433872.64278118446</v>
      </c>
      <c r="AI1815" s="6">
        <f t="shared" si="208"/>
        <v>0</v>
      </c>
    </row>
    <row r="1816" spans="1:35" x14ac:dyDescent="0.35">
      <c r="A1816" t="str">
        <f t="shared" si="207"/>
        <v>King's Road Medical Centre (AT Medics)Kensington and Chelsea SouthWest LondonE87063Aug5</v>
      </c>
      <c r="B1816" s="41" t="s">
        <v>476</v>
      </c>
      <c r="C1816" s="41" t="s">
        <v>477</v>
      </c>
      <c r="D1816" s="41" t="s">
        <v>29</v>
      </c>
      <c r="E1816" s="41" t="s">
        <v>190</v>
      </c>
      <c r="F1816" s="41" t="s">
        <v>190</v>
      </c>
      <c r="G1816" s="41" t="s">
        <v>760</v>
      </c>
      <c r="H1816" s="41">
        <v>5</v>
      </c>
      <c r="I1816" s="41">
        <v>13268.2765376509</v>
      </c>
      <c r="J1816" s="41">
        <v>51630</v>
      </c>
      <c r="K1816" s="41">
        <v>7769</v>
      </c>
      <c r="L1816" s="41">
        <v>955.15499999999997</v>
      </c>
      <c r="M1816" s="41">
        <v>143.72649999999999</v>
      </c>
      <c r="N1816" s="41">
        <v>12589</v>
      </c>
      <c r="O1816" s="41">
        <v>17037</v>
      </c>
      <c r="P1816" s="41">
        <v>250.52110000000002</v>
      </c>
      <c r="Q1816" s="41">
        <v>339.03630000000004</v>
      </c>
      <c r="R1816" s="41">
        <v>9858</v>
      </c>
      <c r="S1816" s="41">
        <v>176.45820000000001</v>
      </c>
      <c r="T1816" s="41">
        <v>11012</v>
      </c>
      <c r="U1816" s="41">
        <v>242.26400000000001</v>
      </c>
      <c r="V1816" s="41">
        <v>69257</v>
      </c>
      <c r="W1816" s="41">
        <v>1275.3397</v>
      </c>
      <c r="X1816" s="41">
        <v>40638</v>
      </c>
      <c r="Y1816" s="41">
        <v>831.82140000000004</v>
      </c>
      <c r="Z1816" s="6">
        <f>0</f>
        <v>0</v>
      </c>
      <c r="AA1816" s="6">
        <f t="shared" si="209"/>
        <v>1275.3397</v>
      </c>
      <c r="AB1816">
        <f>IF(ISBLANK(Table1[[#This Row],[FY2425_Cost]])=TRUE,#N/A,Table1[[#This Row],[FY2425_Cost]])</f>
        <v>831.82140000000004</v>
      </c>
      <c r="AC1816" s="6">
        <f t="shared" si="210"/>
        <v>-443.51829999999995</v>
      </c>
      <c r="AD1816" s="6">
        <f>SUMIFS($AB$3:AB1816,$B$3:B1816,B1816)</f>
        <v>2393.7083000000002</v>
      </c>
      <c r="AE1816" s="6">
        <f t="shared" si="211"/>
        <v>5970.7244419429053</v>
      </c>
      <c r="AF1816" s="6">
        <f t="shared" si="212"/>
        <v>5970.7244419429053</v>
      </c>
      <c r="AG1816" s="6">
        <f>VLOOKUP(Table1[[#This Row],[PracticeCode]],$AP$3:$AS$345,4,FALSE)</f>
        <v>5970.7244419429053</v>
      </c>
      <c r="AH1816" s="27">
        <f t="shared" si="213"/>
        <v>433872.64278118446</v>
      </c>
      <c r="AI1816" s="6">
        <f t="shared" si="208"/>
        <v>0</v>
      </c>
    </row>
    <row r="1817" spans="1:35" x14ac:dyDescent="0.35">
      <c r="A1817" t="str">
        <f t="shared" si="207"/>
        <v>King's Road Medical Centre (AT Medics)Kensington and Chelsea SouthWest LondonE87063Dec9</v>
      </c>
      <c r="B1817" s="41" t="s">
        <v>476</v>
      </c>
      <c r="C1817" s="41" t="s">
        <v>477</v>
      </c>
      <c r="D1817" s="41" t="s">
        <v>29</v>
      </c>
      <c r="E1817" s="41" t="s">
        <v>190</v>
      </c>
      <c r="F1817" s="41" t="s">
        <v>190</v>
      </c>
      <c r="G1817" s="41" t="s">
        <v>764</v>
      </c>
      <c r="H1817" s="41">
        <v>9</v>
      </c>
      <c r="I1817" s="41">
        <v>13268.2765376509</v>
      </c>
      <c r="J1817" s="41">
        <v>28626</v>
      </c>
      <c r="K1817" s="41">
        <v>2134</v>
      </c>
      <c r="L1817" s="41">
        <v>569.65740000000005</v>
      </c>
      <c r="M1817" s="41">
        <v>42.4666</v>
      </c>
      <c r="N1817" s="41"/>
      <c r="O1817" s="41"/>
      <c r="P1817" s="41"/>
      <c r="Q1817" s="41"/>
      <c r="R1817" s="41">
        <v>20732</v>
      </c>
      <c r="S1817" s="41">
        <v>371.1028</v>
      </c>
      <c r="T1817" s="41"/>
      <c r="U1817" s="41"/>
      <c r="V1817" s="41">
        <v>51492</v>
      </c>
      <c r="W1817" s="41">
        <v>983.22680000000003</v>
      </c>
      <c r="X1817" s="41"/>
      <c r="Y1817" s="41"/>
      <c r="Z1817" s="6">
        <f>0</f>
        <v>0</v>
      </c>
      <c r="AA1817" s="6">
        <f t="shared" si="209"/>
        <v>983.22680000000003</v>
      </c>
      <c r="AB1817" t="e">
        <f>IF(ISBLANK(Table1[[#This Row],[FY2425_Cost]])=TRUE,#N/A,Table1[[#This Row],[FY2425_Cost]])</f>
        <v>#N/A</v>
      </c>
      <c r="AC1817" s="6" t="e">
        <f t="shared" si="210"/>
        <v>#N/A</v>
      </c>
      <c r="AD1817" s="6" t="e">
        <f>SUMIFS($AB$3:AB1817,$B$3:B1817,B1817)</f>
        <v>#N/A</v>
      </c>
      <c r="AE1817" s="6">
        <f t="shared" si="211"/>
        <v>5970.7244419429053</v>
      </c>
      <c r="AF1817" s="6">
        <f t="shared" si="212"/>
        <v>5970.7244419429053</v>
      </c>
      <c r="AG1817" s="6">
        <f>VLOOKUP(Table1[[#This Row],[PracticeCode]],$AP$3:$AS$345,4,FALSE)</f>
        <v>5970.7244419429053</v>
      </c>
      <c r="AH1817" s="27">
        <f t="shared" si="213"/>
        <v>433872.64278118446</v>
      </c>
      <c r="AI1817" s="6" t="e">
        <f t="shared" si="208"/>
        <v>#N/A</v>
      </c>
    </row>
    <row r="1818" spans="1:35" x14ac:dyDescent="0.35">
      <c r="A1818" t="str">
        <f t="shared" si="207"/>
        <v>King's Road Medical Centre (AT Medics)Kensington and Chelsea SouthWest LondonE87063Feb11</v>
      </c>
      <c r="B1818" s="41" t="s">
        <v>476</v>
      </c>
      <c r="C1818" s="41" t="s">
        <v>477</v>
      </c>
      <c r="D1818" s="41" t="s">
        <v>29</v>
      </c>
      <c r="E1818" s="41" t="s">
        <v>190</v>
      </c>
      <c r="F1818" s="41" t="s">
        <v>190</v>
      </c>
      <c r="G1818" s="41" t="s">
        <v>766</v>
      </c>
      <c r="H1818" s="41">
        <v>11</v>
      </c>
      <c r="I1818" s="41">
        <v>13268.2765376509</v>
      </c>
      <c r="J1818" s="41">
        <v>11632</v>
      </c>
      <c r="K1818" s="41">
        <v>8552</v>
      </c>
      <c r="L1818" s="41">
        <v>231.47680000000003</v>
      </c>
      <c r="M1818" s="41">
        <v>170.1848</v>
      </c>
      <c r="N1818" s="41"/>
      <c r="O1818" s="41"/>
      <c r="P1818" s="41"/>
      <c r="Q1818" s="41"/>
      <c r="R1818" s="41">
        <v>9908</v>
      </c>
      <c r="S1818" s="41">
        <v>177.35319999999999</v>
      </c>
      <c r="T1818" s="41"/>
      <c r="U1818" s="41"/>
      <c r="V1818" s="41">
        <v>30092</v>
      </c>
      <c r="W1818" s="41">
        <v>579.01480000000004</v>
      </c>
      <c r="X1818" s="41"/>
      <c r="Y1818" s="41"/>
      <c r="Z1818" s="6">
        <f>0</f>
        <v>0</v>
      </c>
      <c r="AA1818" s="6">
        <f t="shared" si="209"/>
        <v>579.01480000000004</v>
      </c>
      <c r="AB1818" t="e">
        <f>IF(ISBLANK(Table1[[#This Row],[FY2425_Cost]])=TRUE,#N/A,Table1[[#This Row],[FY2425_Cost]])</f>
        <v>#N/A</v>
      </c>
      <c r="AC1818" s="6" t="e">
        <f t="shared" si="210"/>
        <v>#N/A</v>
      </c>
      <c r="AD1818" s="6" t="e">
        <f>SUMIFS($AB$3:AB1818,$B$3:B1818,B1818)</f>
        <v>#N/A</v>
      </c>
      <c r="AE1818" s="6">
        <f t="shared" si="211"/>
        <v>5970.7244419429053</v>
      </c>
      <c r="AF1818" s="6">
        <f t="shared" si="212"/>
        <v>5970.7244419429053</v>
      </c>
      <c r="AG1818" s="6">
        <f>VLOOKUP(Table1[[#This Row],[PracticeCode]],$AP$3:$AS$345,4,FALSE)</f>
        <v>5970.7244419429053</v>
      </c>
      <c r="AH1818" s="27">
        <f t="shared" si="213"/>
        <v>433872.64278118446</v>
      </c>
      <c r="AI1818" s="6" t="e">
        <f t="shared" si="208"/>
        <v>#N/A</v>
      </c>
    </row>
    <row r="1819" spans="1:35" x14ac:dyDescent="0.35">
      <c r="A1819" t="str">
        <f t="shared" si="207"/>
        <v>King's Road Medical Centre (AT Medics)Kensington and Chelsea SouthWest LondonE87063Jan10</v>
      </c>
      <c r="B1819" s="41" t="s">
        <v>476</v>
      </c>
      <c r="C1819" s="41" t="s">
        <v>477</v>
      </c>
      <c r="D1819" s="41" t="s">
        <v>29</v>
      </c>
      <c r="E1819" s="41" t="s">
        <v>190</v>
      </c>
      <c r="F1819" s="41" t="s">
        <v>190</v>
      </c>
      <c r="G1819" s="41" t="s">
        <v>765</v>
      </c>
      <c r="H1819" s="41">
        <v>10</v>
      </c>
      <c r="I1819" s="41">
        <v>13268.2765376509</v>
      </c>
      <c r="J1819" s="41">
        <v>14676</v>
      </c>
      <c r="K1819" s="41">
        <v>6077</v>
      </c>
      <c r="L1819" s="41">
        <v>292.05240000000003</v>
      </c>
      <c r="M1819" s="41">
        <v>120.93230000000001</v>
      </c>
      <c r="N1819" s="41"/>
      <c r="O1819" s="41"/>
      <c r="P1819" s="41"/>
      <c r="Q1819" s="41"/>
      <c r="R1819" s="41">
        <v>25107</v>
      </c>
      <c r="S1819" s="41">
        <v>449.4153</v>
      </c>
      <c r="T1819" s="41"/>
      <c r="U1819" s="41"/>
      <c r="V1819" s="41">
        <v>45860</v>
      </c>
      <c r="W1819" s="41">
        <v>862.40000000000009</v>
      </c>
      <c r="X1819" s="41"/>
      <c r="Y1819" s="41"/>
      <c r="Z1819" s="6">
        <f>0</f>
        <v>0</v>
      </c>
      <c r="AA1819" s="6">
        <f t="shared" si="209"/>
        <v>862.40000000000009</v>
      </c>
      <c r="AB1819" t="e">
        <f>IF(ISBLANK(Table1[[#This Row],[FY2425_Cost]])=TRUE,#N/A,Table1[[#This Row],[FY2425_Cost]])</f>
        <v>#N/A</v>
      </c>
      <c r="AC1819" s="6" t="e">
        <f t="shared" si="210"/>
        <v>#N/A</v>
      </c>
      <c r="AD1819" s="6" t="e">
        <f>SUMIFS($AB$3:AB1819,$B$3:B1819,B1819)</f>
        <v>#N/A</v>
      </c>
      <c r="AE1819" s="6">
        <f t="shared" si="211"/>
        <v>5970.7244419429053</v>
      </c>
      <c r="AF1819" s="6">
        <f t="shared" si="212"/>
        <v>5970.7244419429053</v>
      </c>
      <c r="AG1819" s="6">
        <f>VLOOKUP(Table1[[#This Row],[PracticeCode]],$AP$3:$AS$345,4,FALSE)</f>
        <v>5970.7244419429053</v>
      </c>
      <c r="AH1819" s="27">
        <f t="shared" si="213"/>
        <v>433872.64278118446</v>
      </c>
      <c r="AI1819" s="6" t="e">
        <f t="shared" si="208"/>
        <v>#N/A</v>
      </c>
    </row>
    <row r="1820" spans="1:35" x14ac:dyDescent="0.35">
      <c r="A1820" t="str">
        <f t="shared" si="207"/>
        <v>King's Road Medical Centre (AT Medics)Kensington and Chelsea SouthWest LondonE87063Jul4</v>
      </c>
      <c r="B1820" s="41" t="s">
        <v>476</v>
      </c>
      <c r="C1820" s="41" t="s">
        <v>477</v>
      </c>
      <c r="D1820" s="41" t="s">
        <v>29</v>
      </c>
      <c r="E1820" s="41" t="s">
        <v>190</v>
      </c>
      <c r="F1820" s="41" t="s">
        <v>190</v>
      </c>
      <c r="G1820" s="41" t="s">
        <v>759</v>
      </c>
      <c r="H1820" s="41">
        <v>4</v>
      </c>
      <c r="I1820" s="41">
        <v>13268.2765376509</v>
      </c>
      <c r="J1820" s="41">
        <v>15061</v>
      </c>
      <c r="K1820" s="41">
        <v>1738</v>
      </c>
      <c r="L1820" s="41">
        <v>278.62849999999997</v>
      </c>
      <c r="M1820" s="41">
        <v>32.152999999999999</v>
      </c>
      <c r="N1820" s="41">
        <v>15049</v>
      </c>
      <c r="O1820" s="41">
        <v>9743</v>
      </c>
      <c r="P1820" s="41">
        <v>299.4751</v>
      </c>
      <c r="Q1820" s="41">
        <v>193.88570000000001</v>
      </c>
      <c r="R1820" s="41">
        <v>9494</v>
      </c>
      <c r="S1820" s="41">
        <v>169.9426</v>
      </c>
      <c r="T1820" s="41">
        <v>10994</v>
      </c>
      <c r="U1820" s="41">
        <v>241.86799999999999</v>
      </c>
      <c r="V1820" s="41">
        <v>26293</v>
      </c>
      <c r="W1820" s="41">
        <v>480.72410000000002</v>
      </c>
      <c r="X1820" s="41">
        <v>35786</v>
      </c>
      <c r="Y1820" s="41">
        <v>735.22880000000009</v>
      </c>
      <c r="Z1820" s="6">
        <f>0</f>
        <v>0</v>
      </c>
      <c r="AA1820" s="6">
        <f t="shared" si="209"/>
        <v>480.72410000000002</v>
      </c>
      <c r="AB1820">
        <f>IF(ISBLANK(Table1[[#This Row],[FY2425_Cost]])=TRUE,#N/A,Table1[[#This Row],[FY2425_Cost]])</f>
        <v>735.22880000000009</v>
      </c>
      <c r="AC1820" s="6">
        <f t="shared" si="210"/>
        <v>254.50470000000007</v>
      </c>
      <c r="AD1820" s="6" t="e">
        <f>SUMIFS($AB$3:AB1820,$B$3:B1820,B1820)</f>
        <v>#N/A</v>
      </c>
      <c r="AE1820" s="6">
        <f t="shared" si="211"/>
        <v>5970.7244419429053</v>
      </c>
      <c r="AF1820" s="6">
        <f t="shared" si="212"/>
        <v>5970.7244419429053</v>
      </c>
      <c r="AG1820" s="6">
        <f>VLOOKUP(Table1[[#This Row],[PracticeCode]],$AP$3:$AS$345,4,FALSE)</f>
        <v>5970.7244419429053</v>
      </c>
      <c r="AH1820" s="27">
        <f t="shared" si="213"/>
        <v>433872.64278118446</v>
      </c>
      <c r="AI1820" s="6" t="e">
        <f t="shared" si="208"/>
        <v>#N/A</v>
      </c>
    </row>
    <row r="1821" spans="1:35" x14ac:dyDescent="0.35">
      <c r="A1821" t="str">
        <f t="shared" si="207"/>
        <v>King's Road Medical Centre (AT Medics)Kensington and Chelsea SouthWest LondonE87063Jun3</v>
      </c>
      <c r="B1821" s="41" t="s">
        <v>476</v>
      </c>
      <c r="C1821" s="41" t="s">
        <v>477</v>
      </c>
      <c r="D1821" s="41" t="s">
        <v>29</v>
      </c>
      <c r="E1821" s="41" t="s">
        <v>190</v>
      </c>
      <c r="F1821" s="41" t="s">
        <v>190</v>
      </c>
      <c r="G1821" s="41" t="s">
        <v>758</v>
      </c>
      <c r="H1821" s="41">
        <v>3</v>
      </c>
      <c r="I1821" s="41">
        <v>13268.2765376509</v>
      </c>
      <c r="J1821" s="41">
        <v>26097</v>
      </c>
      <c r="K1821" s="41">
        <v>6411</v>
      </c>
      <c r="L1821" s="41">
        <v>482.79449999999997</v>
      </c>
      <c r="M1821" s="41">
        <v>118.6035</v>
      </c>
      <c r="N1821" s="41">
        <v>20763</v>
      </c>
      <c r="O1821" s="41">
        <v>20023</v>
      </c>
      <c r="P1821" s="41">
        <v>413.18370000000004</v>
      </c>
      <c r="Q1821" s="41">
        <v>398.45770000000005</v>
      </c>
      <c r="R1821" s="41">
        <v>9510</v>
      </c>
      <c r="S1821" s="41">
        <v>170.22900000000001</v>
      </c>
      <c r="T1821" s="41">
        <v>10969</v>
      </c>
      <c r="U1821" s="41">
        <v>241.31800000000001</v>
      </c>
      <c r="V1821" s="41">
        <v>42018</v>
      </c>
      <c r="W1821" s="41">
        <v>771.62699999999995</v>
      </c>
      <c r="X1821" s="41">
        <v>51755</v>
      </c>
      <c r="Y1821" s="41">
        <v>1052.9594000000002</v>
      </c>
      <c r="Z1821" s="6">
        <f>0</f>
        <v>0</v>
      </c>
      <c r="AA1821" s="6">
        <f t="shared" si="209"/>
        <v>771.62699999999995</v>
      </c>
      <c r="AB1821">
        <f>IF(ISBLANK(Table1[[#This Row],[FY2425_Cost]])=TRUE,#N/A,Table1[[#This Row],[FY2425_Cost]])</f>
        <v>1052.9594000000002</v>
      </c>
      <c r="AC1821" s="6">
        <f t="shared" si="210"/>
        <v>281.33240000000023</v>
      </c>
      <c r="AD1821" s="6" t="e">
        <f>SUMIFS($AB$3:AB1821,$B$3:B1821,B1821)</f>
        <v>#N/A</v>
      </c>
      <c r="AE1821" s="6">
        <f t="shared" si="211"/>
        <v>5970.7244419429053</v>
      </c>
      <c r="AF1821" s="6">
        <f t="shared" si="212"/>
        <v>5970.7244419429053</v>
      </c>
      <c r="AG1821" s="6">
        <f>VLOOKUP(Table1[[#This Row],[PracticeCode]],$AP$3:$AS$345,4,FALSE)</f>
        <v>5970.7244419429053</v>
      </c>
      <c r="AH1821" s="27">
        <f t="shared" si="213"/>
        <v>433872.64278118446</v>
      </c>
      <c r="AI1821" s="6" t="e">
        <f t="shared" si="208"/>
        <v>#N/A</v>
      </c>
    </row>
    <row r="1822" spans="1:35" x14ac:dyDescent="0.35">
      <c r="A1822" t="str">
        <f t="shared" si="207"/>
        <v>King's Road Medical Centre (AT Medics)Kensington and Chelsea SouthWest LondonE87063Mar12</v>
      </c>
      <c r="B1822" s="41" t="s">
        <v>476</v>
      </c>
      <c r="C1822" s="41" t="s">
        <v>477</v>
      </c>
      <c r="D1822" s="41" t="s">
        <v>29</v>
      </c>
      <c r="E1822" s="41" t="s">
        <v>190</v>
      </c>
      <c r="F1822" s="41" t="s">
        <v>190</v>
      </c>
      <c r="G1822" s="41" t="s">
        <v>767</v>
      </c>
      <c r="H1822" s="41">
        <v>12</v>
      </c>
      <c r="I1822" s="41">
        <v>13268.2765376509</v>
      </c>
      <c r="J1822" s="41">
        <v>10718</v>
      </c>
      <c r="K1822" s="41">
        <v>24357</v>
      </c>
      <c r="L1822" s="41">
        <v>213.28820000000002</v>
      </c>
      <c r="M1822" s="41">
        <v>484.70430000000005</v>
      </c>
      <c r="N1822" s="41"/>
      <c r="O1822" s="41"/>
      <c r="P1822" s="41"/>
      <c r="Q1822" s="41"/>
      <c r="R1822" s="41">
        <v>12486</v>
      </c>
      <c r="S1822" s="41">
        <v>223.49940000000001</v>
      </c>
      <c r="T1822" s="41"/>
      <c r="U1822" s="41"/>
      <c r="V1822" s="41">
        <v>47561</v>
      </c>
      <c r="W1822" s="41">
        <v>921.4919000000001</v>
      </c>
      <c r="X1822" s="41"/>
      <c r="Y1822" s="41"/>
      <c r="Z1822" s="6">
        <f>0</f>
        <v>0</v>
      </c>
      <c r="AA1822" s="6">
        <f t="shared" si="209"/>
        <v>921.4919000000001</v>
      </c>
      <c r="AB1822" t="e">
        <f>IF(ISBLANK(Table1[[#This Row],[FY2425_Cost]])=TRUE,#N/A,Table1[[#This Row],[FY2425_Cost]])</f>
        <v>#N/A</v>
      </c>
      <c r="AC1822" s="6" t="e">
        <f t="shared" si="210"/>
        <v>#N/A</v>
      </c>
      <c r="AD1822" s="6" t="e">
        <f>SUMIFS($AB$3:AB1822,$B$3:B1822,B1822)</f>
        <v>#N/A</v>
      </c>
      <c r="AE1822" s="6">
        <f t="shared" si="211"/>
        <v>5970.7244419429053</v>
      </c>
      <c r="AF1822" s="6">
        <f t="shared" si="212"/>
        <v>5970.7244419429053</v>
      </c>
      <c r="AG1822" s="6">
        <f>VLOOKUP(Table1[[#This Row],[PracticeCode]],$AP$3:$AS$345,4,FALSE)</f>
        <v>5970.7244419429053</v>
      </c>
      <c r="AH1822" s="27">
        <f t="shared" si="213"/>
        <v>433872.64278118446</v>
      </c>
      <c r="AI1822" s="6" t="e">
        <f t="shared" si="208"/>
        <v>#N/A</v>
      </c>
    </row>
    <row r="1823" spans="1:35" x14ac:dyDescent="0.35">
      <c r="A1823" t="str">
        <f t="shared" si="207"/>
        <v>King's Road Medical Centre (AT Medics)Kensington and Chelsea SouthWest LondonE87063May2</v>
      </c>
      <c r="B1823" s="41" t="s">
        <v>476</v>
      </c>
      <c r="C1823" s="41" t="s">
        <v>477</v>
      </c>
      <c r="D1823" s="41" t="s">
        <v>29</v>
      </c>
      <c r="E1823" s="41" t="s">
        <v>190</v>
      </c>
      <c r="F1823" s="41" t="s">
        <v>190</v>
      </c>
      <c r="G1823" s="41" t="s">
        <v>757</v>
      </c>
      <c r="H1823" s="41">
        <v>2</v>
      </c>
      <c r="I1823" s="41">
        <v>13268.2765376509</v>
      </c>
      <c r="J1823" s="41">
        <v>14452</v>
      </c>
      <c r="K1823" s="41">
        <v>5091</v>
      </c>
      <c r="L1823" s="41">
        <v>267.36199999999997</v>
      </c>
      <c r="M1823" s="41">
        <v>94.183499999999995</v>
      </c>
      <c r="N1823" s="41">
        <v>18578</v>
      </c>
      <c r="O1823" s="41">
        <v>8940</v>
      </c>
      <c r="P1823" s="41">
        <v>369.7022</v>
      </c>
      <c r="Q1823" s="41">
        <v>177.90600000000001</v>
      </c>
      <c r="R1823" s="41">
        <v>10006</v>
      </c>
      <c r="S1823" s="41">
        <v>179.10740000000001</v>
      </c>
      <c r="T1823" s="41">
        <v>11225</v>
      </c>
      <c r="U1823" s="41">
        <v>246.95</v>
      </c>
      <c r="V1823" s="41">
        <v>29549</v>
      </c>
      <c r="W1823" s="41">
        <v>540.65289999999993</v>
      </c>
      <c r="X1823" s="41">
        <v>38743</v>
      </c>
      <c r="Y1823" s="41">
        <v>794.55819999999994</v>
      </c>
      <c r="Z1823" s="6">
        <f>0</f>
        <v>0</v>
      </c>
      <c r="AA1823" s="6">
        <f t="shared" si="209"/>
        <v>540.65289999999993</v>
      </c>
      <c r="AB1823">
        <f>IF(ISBLANK(Table1[[#This Row],[FY2425_Cost]])=TRUE,#N/A,Table1[[#This Row],[FY2425_Cost]])</f>
        <v>794.55819999999994</v>
      </c>
      <c r="AC1823" s="6">
        <f t="shared" si="210"/>
        <v>253.90530000000001</v>
      </c>
      <c r="AD1823" s="6" t="e">
        <f>SUMIFS($AB$3:AB1823,$B$3:B1823,B1823)</f>
        <v>#N/A</v>
      </c>
      <c r="AE1823" s="6">
        <f t="shared" si="211"/>
        <v>5970.7244419429053</v>
      </c>
      <c r="AF1823" s="6">
        <f t="shared" si="212"/>
        <v>5970.7244419429053</v>
      </c>
      <c r="AG1823" s="6">
        <f>VLOOKUP(Table1[[#This Row],[PracticeCode]],$AP$3:$AS$345,4,FALSE)</f>
        <v>5970.7244419429053</v>
      </c>
      <c r="AH1823" s="27">
        <f t="shared" si="213"/>
        <v>433872.64278118446</v>
      </c>
      <c r="AI1823" s="6" t="e">
        <f t="shared" si="208"/>
        <v>#N/A</v>
      </c>
    </row>
    <row r="1824" spans="1:35" x14ac:dyDescent="0.35">
      <c r="A1824" t="str">
        <f t="shared" si="207"/>
        <v>King's Road Medical Centre (AT Medics)Kensington and Chelsea SouthWest LondonE87063Nov8</v>
      </c>
      <c r="B1824" s="41" t="s">
        <v>476</v>
      </c>
      <c r="C1824" s="41" t="s">
        <v>477</v>
      </c>
      <c r="D1824" s="41" t="s">
        <v>29</v>
      </c>
      <c r="E1824" s="41" t="s">
        <v>190</v>
      </c>
      <c r="F1824" s="41" t="s">
        <v>190</v>
      </c>
      <c r="G1824" s="41" t="s">
        <v>763</v>
      </c>
      <c r="H1824" s="41">
        <v>8</v>
      </c>
      <c r="I1824" s="41">
        <v>13268.2765376509</v>
      </c>
      <c r="J1824" s="41">
        <v>91624</v>
      </c>
      <c r="K1824" s="41">
        <v>3101</v>
      </c>
      <c r="L1824" s="41">
        <v>1823.3176000000001</v>
      </c>
      <c r="M1824" s="41">
        <v>61.709900000000005</v>
      </c>
      <c r="N1824" s="41"/>
      <c r="O1824" s="41"/>
      <c r="P1824" s="41"/>
      <c r="Q1824" s="41"/>
      <c r="R1824" s="41">
        <v>9444</v>
      </c>
      <c r="S1824" s="41">
        <v>169.04759999999999</v>
      </c>
      <c r="T1824" s="41"/>
      <c r="U1824" s="41"/>
      <c r="V1824" s="41">
        <v>104169</v>
      </c>
      <c r="W1824" s="41">
        <v>2054.0751</v>
      </c>
      <c r="X1824" s="41"/>
      <c r="Y1824" s="41"/>
      <c r="Z1824" s="6">
        <f>0</f>
        <v>0</v>
      </c>
      <c r="AA1824" s="6">
        <f t="shared" si="209"/>
        <v>2054.0751</v>
      </c>
      <c r="AB1824" t="e">
        <f>IF(ISBLANK(Table1[[#This Row],[FY2425_Cost]])=TRUE,#N/A,Table1[[#This Row],[FY2425_Cost]])</f>
        <v>#N/A</v>
      </c>
      <c r="AC1824" s="6" t="e">
        <f t="shared" si="210"/>
        <v>#N/A</v>
      </c>
      <c r="AD1824" s="6" t="e">
        <f>SUMIFS($AB$3:AB1824,$B$3:B1824,B1824)</f>
        <v>#N/A</v>
      </c>
      <c r="AE1824" s="6">
        <f t="shared" si="211"/>
        <v>5970.7244419429053</v>
      </c>
      <c r="AF1824" s="6">
        <f t="shared" si="212"/>
        <v>5970.7244419429053</v>
      </c>
      <c r="AG1824" s="6">
        <f>VLOOKUP(Table1[[#This Row],[PracticeCode]],$AP$3:$AS$345,4,FALSE)</f>
        <v>5970.7244419429053</v>
      </c>
      <c r="AH1824" s="27">
        <f t="shared" si="213"/>
        <v>433872.64278118446</v>
      </c>
      <c r="AI1824" s="6" t="e">
        <f t="shared" si="208"/>
        <v>#N/A</v>
      </c>
    </row>
    <row r="1825" spans="1:35" x14ac:dyDescent="0.35">
      <c r="A1825" t="str">
        <f t="shared" si="207"/>
        <v>King's Road Medical Centre (AT Medics)Kensington and Chelsea SouthWest LondonE87063Oct7</v>
      </c>
      <c r="B1825" s="41" t="s">
        <v>476</v>
      </c>
      <c r="C1825" s="41" t="s">
        <v>477</v>
      </c>
      <c r="D1825" s="41" t="s">
        <v>29</v>
      </c>
      <c r="E1825" s="41" t="s">
        <v>190</v>
      </c>
      <c r="F1825" s="41" t="s">
        <v>190</v>
      </c>
      <c r="G1825" s="41" t="s">
        <v>762</v>
      </c>
      <c r="H1825" s="41">
        <v>7</v>
      </c>
      <c r="I1825" s="41">
        <v>13268.2765376509</v>
      </c>
      <c r="J1825" s="41">
        <v>7470</v>
      </c>
      <c r="K1825" s="41">
        <v>8907</v>
      </c>
      <c r="L1825" s="41">
        <v>148.65300000000002</v>
      </c>
      <c r="M1825" s="41">
        <v>177.24930000000001</v>
      </c>
      <c r="N1825" s="41">
        <v>0</v>
      </c>
      <c r="O1825" s="41">
        <v>14493</v>
      </c>
      <c r="P1825" s="41">
        <v>0</v>
      </c>
      <c r="Q1825" s="41">
        <v>326.09249999999997</v>
      </c>
      <c r="R1825" s="41">
        <v>10972</v>
      </c>
      <c r="S1825" s="41">
        <v>196.39879999999999</v>
      </c>
      <c r="T1825" s="41">
        <v>11879</v>
      </c>
      <c r="U1825" s="41">
        <v>261.33800000000002</v>
      </c>
      <c r="V1825" s="41">
        <v>27349</v>
      </c>
      <c r="W1825" s="41">
        <v>522.30110000000002</v>
      </c>
      <c r="X1825" s="41">
        <v>26372</v>
      </c>
      <c r="Y1825" s="41">
        <v>587.43049999999994</v>
      </c>
      <c r="Z1825" s="6">
        <f>0</f>
        <v>0</v>
      </c>
      <c r="AA1825" s="6">
        <f t="shared" si="209"/>
        <v>522.30110000000002</v>
      </c>
      <c r="AB1825">
        <f>IF(ISBLANK(Table1[[#This Row],[FY2425_Cost]])=TRUE,#N/A,Table1[[#This Row],[FY2425_Cost]])</f>
        <v>587.43049999999994</v>
      </c>
      <c r="AC1825" s="6">
        <f t="shared" si="210"/>
        <v>65.129399999999919</v>
      </c>
      <c r="AD1825" s="6" t="e">
        <f>SUMIFS($AB$3:AB1825,$B$3:B1825,B1825)</f>
        <v>#N/A</v>
      </c>
      <c r="AE1825" s="6">
        <f t="shared" si="211"/>
        <v>5970.7244419429053</v>
      </c>
      <c r="AF1825" s="6">
        <f t="shared" si="212"/>
        <v>5970.7244419429053</v>
      </c>
      <c r="AG1825" s="6">
        <f>VLOOKUP(Table1[[#This Row],[PracticeCode]],$AP$3:$AS$345,4,FALSE)</f>
        <v>5970.7244419429053</v>
      </c>
      <c r="AH1825" s="27">
        <f t="shared" si="213"/>
        <v>433872.64278118446</v>
      </c>
      <c r="AI1825" s="6" t="e">
        <f t="shared" si="208"/>
        <v>#N/A</v>
      </c>
    </row>
    <row r="1826" spans="1:35" x14ac:dyDescent="0.35">
      <c r="A1826" t="str">
        <f t="shared" si="207"/>
        <v>King's Road Medical Centre (AT Medics)Kensington and Chelsea SouthWest LondonE87063Sep6</v>
      </c>
      <c r="B1826" s="41" t="s">
        <v>476</v>
      </c>
      <c r="C1826" s="41" t="s">
        <v>477</v>
      </c>
      <c r="D1826" s="41" t="s">
        <v>29</v>
      </c>
      <c r="E1826" s="41" t="s">
        <v>190</v>
      </c>
      <c r="F1826" s="41" t="s">
        <v>190</v>
      </c>
      <c r="G1826" s="41" t="s">
        <v>761</v>
      </c>
      <c r="H1826" s="41">
        <v>6</v>
      </c>
      <c r="I1826" s="41">
        <v>13268.2765376509</v>
      </c>
      <c r="J1826" s="41">
        <v>6562</v>
      </c>
      <c r="K1826" s="41">
        <v>5916</v>
      </c>
      <c r="L1826" s="41">
        <v>130.5838</v>
      </c>
      <c r="M1826" s="41">
        <v>117.72840000000001</v>
      </c>
      <c r="N1826" s="41">
        <v>10272</v>
      </c>
      <c r="O1826" s="41">
        <v>9939</v>
      </c>
      <c r="P1826" s="41">
        <v>231.12</v>
      </c>
      <c r="Q1826" s="41">
        <v>223.6275</v>
      </c>
      <c r="R1826" s="41">
        <v>9867</v>
      </c>
      <c r="S1826" s="41">
        <v>176.61930000000001</v>
      </c>
      <c r="T1826" s="41">
        <v>13083</v>
      </c>
      <c r="U1826" s="41">
        <v>287.82600000000002</v>
      </c>
      <c r="V1826" s="41">
        <v>22345</v>
      </c>
      <c r="W1826" s="41">
        <v>424.93150000000003</v>
      </c>
      <c r="X1826" s="41">
        <v>33294</v>
      </c>
      <c r="Y1826" s="41">
        <v>742.57349999999997</v>
      </c>
      <c r="Z1826" s="6">
        <f>0</f>
        <v>0</v>
      </c>
      <c r="AA1826" s="6">
        <f t="shared" si="209"/>
        <v>424.93150000000003</v>
      </c>
      <c r="AB1826">
        <f>IF(ISBLANK(Table1[[#This Row],[FY2425_Cost]])=TRUE,#N/A,Table1[[#This Row],[FY2425_Cost]])</f>
        <v>742.57349999999997</v>
      </c>
      <c r="AC1826" s="6">
        <f t="shared" si="210"/>
        <v>317.64199999999994</v>
      </c>
      <c r="AD1826" s="6" t="e">
        <f>SUMIFS($AB$3:AB1826,$B$3:B1826,B1826)</f>
        <v>#N/A</v>
      </c>
      <c r="AE1826" s="6">
        <f t="shared" si="211"/>
        <v>5970.7244419429053</v>
      </c>
      <c r="AF1826" s="6">
        <f t="shared" si="212"/>
        <v>5970.7244419429053</v>
      </c>
      <c r="AG1826" s="6">
        <f>VLOOKUP(Table1[[#This Row],[PracticeCode]],$AP$3:$AS$345,4,FALSE)</f>
        <v>5970.7244419429053</v>
      </c>
      <c r="AH1826" s="27">
        <f t="shared" si="213"/>
        <v>433872.64278118446</v>
      </c>
      <c r="AI1826" s="6" t="e">
        <f t="shared" si="208"/>
        <v>#N/A</v>
      </c>
    </row>
    <row r="1827" spans="1:35" x14ac:dyDescent="0.35">
      <c r="A1827" t="str">
        <f t="shared" si="207"/>
        <v>KINGSBURY HEALTH AND WELLBEINGK&amp;W NorthBrentE84078Apr1</v>
      </c>
      <c r="B1827" s="41" t="s">
        <v>460</v>
      </c>
      <c r="C1827" s="41" t="s">
        <v>461</v>
      </c>
      <c r="D1827" s="41" t="s">
        <v>18</v>
      </c>
      <c r="E1827" s="41" t="s">
        <v>192</v>
      </c>
      <c r="F1827" s="41" t="s">
        <v>192</v>
      </c>
      <c r="G1827" s="41" t="s">
        <v>756</v>
      </c>
      <c r="H1827" s="41">
        <v>1</v>
      </c>
      <c r="I1827" s="41">
        <v>4464.7777983533497</v>
      </c>
      <c r="J1827" s="41">
        <v>10139</v>
      </c>
      <c r="K1827" s="41">
        <v>0</v>
      </c>
      <c r="L1827" s="41">
        <v>187.57149999999999</v>
      </c>
      <c r="M1827" s="41">
        <v>0</v>
      </c>
      <c r="N1827" s="41">
        <v>11839</v>
      </c>
      <c r="O1827" s="41">
        <v>4</v>
      </c>
      <c r="P1827" s="41">
        <v>235.59610000000001</v>
      </c>
      <c r="Q1827" s="41">
        <v>7.9600000000000004E-2</v>
      </c>
      <c r="R1827" s="41">
        <v>3196</v>
      </c>
      <c r="S1827" s="41">
        <v>57.208399999999997</v>
      </c>
      <c r="T1827" s="41">
        <v>3896</v>
      </c>
      <c r="U1827" s="41">
        <v>85.712000000000003</v>
      </c>
      <c r="V1827" s="41">
        <v>13335</v>
      </c>
      <c r="W1827" s="41">
        <v>244.7799</v>
      </c>
      <c r="X1827" s="41">
        <v>15739</v>
      </c>
      <c r="Y1827" s="41">
        <v>321.3877</v>
      </c>
      <c r="Z1827" s="6">
        <f>0</f>
        <v>0</v>
      </c>
      <c r="AA1827" s="6">
        <f t="shared" si="209"/>
        <v>244.7799</v>
      </c>
      <c r="AB1827">
        <f>IF(ISBLANK(Table1[[#This Row],[FY2425_Cost]])=TRUE,#N/A,Table1[[#This Row],[FY2425_Cost]])</f>
        <v>321.3877</v>
      </c>
      <c r="AC1827" s="6">
        <f t="shared" si="210"/>
        <v>76.607799999999997</v>
      </c>
      <c r="AD1827" s="6">
        <f>SUMIFS($AB$3:AB1827,$B$3:B1827,B1827)</f>
        <v>321.3877</v>
      </c>
      <c r="AE1827" s="6">
        <f t="shared" si="211"/>
        <v>2009.1500092590074</v>
      </c>
      <c r="AF1827" s="6">
        <f t="shared" si="212"/>
        <v>2009.1500092590074</v>
      </c>
      <c r="AG1827" s="6">
        <f>VLOOKUP(Table1[[#This Row],[PracticeCode]],$AP$3:$AS$345,4,FALSE)</f>
        <v>2009.1500092590074</v>
      </c>
      <c r="AH1827" s="27">
        <f t="shared" si="213"/>
        <v>145998.23400615455</v>
      </c>
      <c r="AI1827" s="6">
        <f t="shared" si="208"/>
        <v>0</v>
      </c>
    </row>
    <row r="1828" spans="1:35" x14ac:dyDescent="0.35">
      <c r="A1828" t="str">
        <f t="shared" si="207"/>
        <v>KINGSBURY HEALTH AND WELLBEINGK&amp;W NorthBrentE84078Aug5</v>
      </c>
      <c r="B1828" s="41" t="s">
        <v>460</v>
      </c>
      <c r="C1828" s="41" t="s">
        <v>461</v>
      </c>
      <c r="D1828" s="41" t="s">
        <v>18</v>
      </c>
      <c r="E1828" s="41" t="s">
        <v>192</v>
      </c>
      <c r="F1828" s="41" t="s">
        <v>192</v>
      </c>
      <c r="G1828" s="41" t="s">
        <v>760</v>
      </c>
      <c r="H1828" s="41">
        <v>5</v>
      </c>
      <c r="I1828" s="41">
        <v>4464.7777983533497</v>
      </c>
      <c r="J1828" s="41">
        <v>12663</v>
      </c>
      <c r="K1828" s="41">
        <v>0</v>
      </c>
      <c r="L1828" s="41">
        <v>234.26549999999997</v>
      </c>
      <c r="M1828" s="41">
        <v>0</v>
      </c>
      <c r="N1828" s="41">
        <v>11120</v>
      </c>
      <c r="O1828" s="41">
        <v>4</v>
      </c>
      <c r="P1828" s="41">
        <v>221.28800000000001</v>
      </c>
      <c r="Q1828" s="41">
        <v>7.9600000000000004E-2</v>
      </c>
      <c r="R1828" s="41">
        <v>4196</v>
      </c>
      <c r="S1828" s="41">
        <v>75.108400000000003</v>
      </c>
      <c r="T1828" s="41">
        <v>3938</v>
      </c>
      <c r="U1828" s="41">
        <v>86.635999999999996</v>
      </c>
      <c r="V1828" s="41">
        <v>16859</v>
      </c>
      <c r="W1828" s="41">
        <v>309.37389999999999</v>
      </c>
      <c r="X1828" s="41">
        <v>15062</v>
      </c>
      <c r="Y1828" s="41">
        <v>308.00360000000001</v>
      </c>
      <c r="Z1828" s="6">
        <f>0</f>
        <v>0</v>
      </c>
      <c r="AA1828" s="6">
        <f t="shared" si="209"/>
        <v>309.37389999999999</v>
      </c>
      <c r="AB1828">
        <f>IF(ISBLANK(Table1[[#This Row],[FY2425_Cost]])=TRUE,#N/A,Table1[[#This Row],[FY2425_Cost]])</f>
        <v>308.00360000000001</v>
      </c>
      <c r="AC1828" s="6">
        <f t="shared" si="210"/>
        <v>-1.3702999999999861</v>
      </c>
      <c r="AD1828" s="6">
        <f>SUMIFS($AB$3:AB1828,$B$3:B1828,B1828)</f>
        <v>629.3913</v>
      </c>
      <c r="AE1828" s="6">
        <f t="shared" si="211"/>
        <v>2009.1500092590074</v>
      </c>
      <c r="AF1828" s="6">
        <f t="shared" si="212"/>
        <v>2009.1500092590074</v>
      </c>
      <c r="AG1828" s="6">
        <f>VLOOKUP(Table1[[#This Row],[PracticeCode]],$AP$3:$AS$345,4,FALSE)</f>
        <v>2009.1500092590074</v>
      </c>
      <c r="AH1828" s="27">
        <f t="shared" si="213"/>
        <v>145998.23400615455</v>
      </c>
      <c r="AI1828" s="6">
        <f t="shared" si="208"/>
        <v>0</v>
      </c>
    </row>
    <row r="1829" spans="1:35" x14ac:dyDescent="0.35">
      <c r="A1829" t="str">
        <f t="shared" si="207"/>
        <v>KINGSBURY HEALTH AND WELLBEINGK&amp;W NorthBrentE84078Dec9</v>
      </c>
      <c r="B1829" s="41" t="s">
        <v>460</v>
      </c>
      <c r="C1829" s="41" t="s">
        <v>461</v>
      </c>
      <c r="D1829" s="41" t="s">
        <v>18</v>
      </c>
      <c r="E1829" s="41" t="s">
        <v>192</v>
      </c>
      <c r="F1829" s="41" t="s">
        <v>192</v>
      </c>
      <c r="G1829" s="41" t="s">
        <v>764</v>
      </c>
      <c r="H1829" s="41">
        <v>9</v>
      </c>
      <c r="I1829" s="41">
        <v>4464.7777983533497</v>
      </c>
      <c r="J1829" s="41">
        <v>10677</v>
      </c>
      <c r="K1829" s="41">
        <v>0</v>
      </c>
      <c r="L1829" s="41">
        <v>212.47230000000002</v>
      </c>
      <c r="M1829" s="41">
        <v>0</v>
      </c>
      <c r="N1829" s="41"/>
      <c r="O1829" s="41"/>
      <c r="P1829" s="41"/>
      <c r="Q1829" s="41"/>
      <c r="R1829" s="41">
        <v>2639</v>
      </c>
      <c r="S1829" s="41">
        <v>47.238100000000003</v>
      </c>
      <c r="T1829" s="41"/>
      <c r="U1829" s="41"/>
      <c r="V1829" s="41">
        <v>13316</v>
      </c>
      <c r="W1829" s="41">
        <v>259.71040000000005</v>
      </c>
      <c r="X1829" s="41"/>
      <c r="Y1829" s="41"/>
      <c r="Z1829" s="6">
        <f>0</f>
        <v>0</v>
      </c>
      <c r="AA1829" s="6">
        <f t="shared" si="209"/>
        <v>259.71040000000005</v>
      </c>
      <c r="AB1829" t="e">
        <f>IF(ISBLANK(Table1[[#This Row],[FY2425_Cost]])=TRUE,#N/A,Table1[[#This Row],[FY2425_Cost]])</f>
        <v>#N/A</v>
      </c>
      <c r="AC1829" s="6" t="e">
        <f t="shared" si="210"/>
        <v>#N/A</v>
      </c>
      <c r="AD1829" s="6" t="e">
        <f>SUMIFS($AB$3:AB1829,$B$3:B1829,B1829)</f>
        <v>#N/A</v>
      </c>
      <c r="AE1829" s="6">
        <f t="shared" si="211"/>
        <v>2009.1500092590074</v>
      </c>
      <c r="AF1829" s="6">
        <f t="shared" si="212"/>
        <v>2009.1500092590074</v>
      </c>
      <c r="AG1829" s="6">
        <f>VLOOKUP(Table1[[#This Row],[PracticeCode]],$AP$3:$AS$345,4,FALSE)</f>
        <v>2009.1500092590074</v>
      </c>
      <c r="AH1829" s="27">
        <f t="shared" si="213"/>
        <v>145998.23400615455</v>
      </c>
      <c r="AI1829" s="6" t="e">
        <f t="shared" si="208"/>
        <v>#N/A</v>
      </c>
    </row>
    <row r="1830" spans="1:35" x14ac:dyDescent="0.35">
      <c r="A1830" t="str">
        <f t="shared" si="207"/>
        <v>KINGSBURY HEALTH AND WELLBEINGK&amp;W NorthBrentE84078Feb11</v>
      </c>
      <c r="B1830" s="41" t="s">
        <v>460</v>
      </c>
      <c r="C1830" s="41" t="s">
        <v>461</v>
      </c>
      <c r="D1830" s="41" t="s">
        <v>18</v>
      </c>
      <c r="E1830" s="41" t="s">
        <v>192</v>
      </c>
      <c r="F1830" s="41" t="s">
        <v>192</v>
      </c>
      <c r="G1830" s="41" t="s">
        <v>766</v>
      </c>
      <c r="H1830" s="41">
        <v>11</v>
      </c>
      <c r="I1830" s="41">
        <v>4464.7777983533497</v>
      </c>
      <c r="J1830" s="41">
        <v>12726</v>
      </c>
      <c r="K1830" s="41">
        <v>5</v>
      </c>
      <c r="L1830" s="41">
        <v>253.2474</v>
      </c>
      <c r="M1830" s="41">
        <v>9.9500000000000005E-2</v>
      </c>
      <c r="N1830" s="41"/>
      <c r="O1830" s="41"/>
      <c r="P1830" s="41"/>
      <c r="Q1830" s="41"/>
      <c r="R1830" s="41">
        <v>3045</v>
      </c>
      <c r="S1830" s="41">
        <v>54.505499999999998</v>
      </c>
      <c r="T1830" s="41"/>
      <c r="U1830" s="41"/>
      <c r="V1830" s="41">
        <v>15776</v>
      </c>
      <c r="W1830" s="41">
        <v>307.85239999999999</v>
      </c>
      <c r="X1830" s="41"/>
      <c r="Y1830" s="41"/>
      <c r="Z1830" s="6">
        <f>0</f>
        <v>0</v>
      </c>
      <c r="AA1830" s="6">
        <f t="shared" si="209"/>
        <v>307.85239999999999</v>
      </c>
      <c r="AB1830" t="e">
        <f>IF(ISBLANK(Table1[[#This Row],[FY2425_Cost]])=TRUE,#N/A,Table1[[#This Row],[FY2425_Cost]])</f>
        <v>#N/A</v>
      </c>
      <c r="AC1830" s="6" t="e">
        <f t="shared" si="210"/>
        <v>#N/A</v>
      </c>
      <c r="AD1830" s="6" t="e">
        <f>SUMIFS($AB$3:AB1830,$B$3:B1830,B1830)</f>
        <v>#N/A</v>
      </c>
      <c r="AE1830" s="6">
        <f t="shared" si="211"/>
        <v>2009.1500092590074</v>
      </c>
      <c r="AF1830" s="6">
        <f t="shared" si="212"/>
        <v>2009.1500092590074</v>
      </c>
      <c r="AG1830" s="6">
        <f>VLOOKUP(Table1[[#This Row],[PracticeCode]],$AP$3:$AS$345,4,FALSE)</f>
        <v>2009.1500092590074</v>
      </c>
      <c r="AH1830" s="27">
        <f t="shared" si="213"/>
        <v>145998.23400615455</v>
      </c>
      <c r="AI1830" s="6" t="e">
        <f t="shared" si="208"/>
        <v>#N/A</v>
      </c>
    </row>
    <row r="1831" spans="1:35" x14ac:dyDescent="0.35">
      <c r="A1831" t="str">
        <f t="shared" si="207"/>
        <v>KINGSBURY HEALTH AND WELLBEINGK&amp;W NorthBrentE84078Jan10</v>
      </c>
      <c r="B1831" s="41" t="s">
        <v>460</v>
      </c>
      <c r="C1831" s="41" t="s">
        <v>461</v>
      </c>
      <c r="D1831" s="41" t="s">
        <v>18</v>
      </c>
      <c r="E1831" s="41" t="s">
        <v>192</v>
      </c>
      <c r="F1831" s="41" t="s">
        <v>192</v>
      </c>
      <c r="G1831" s="41" t="s">
        <v>765</v>
      </c>
      <c r="H1831" s="41">
        <v>10</v>
      </c>
      <c r="I1831" s="41">
        <v>4464.7777983533497</v>
      </c>
      <c r="J1831" s="41">
        <v>11000</v>
      </c>
      <c r="K1831" s="41">
        <v>5</v>
      </c>
      <c r="L1831" s="41">
        <v>218.9</v>
      </c>
      <c r="M1831" s="41">
        <v>9.9500000000000005E-2</v>
      </c>
      <c r="N1831" s="41"/>
      <c r="O1831" s="41"/>
      <c r="P1831" s="41"/>
      <c r="Q1831" s="41"/>
      <c r="R1831" s="41">
        <v>2882</v>
      </c>
      <c r="S1831" s="41">
        <v>51.587800000000001</v>
      </c>
      <c r="T1831" s="41"/>
      <c r="U1831" s="41"/>
      <c r="V1831" s="41">
        <v>13887</v>
      </c>
      <c r="W1831" s="41">
        <v>270.58730000000003</v>
      </c>
      <c r="X1831" s="41"/>
      <c r="Y1831" s="41"/>
      <c r="Z1831" s="6">
        <f>0</f>
        <v>0</v>
      </c>
      <c r="AA1831" s="6">
        <f t="shared" si="209"/>
        <v>270.58730000000003</v>
      </c>
      <c r="AB1831" t="e">
        <f>IF(ISBLANK(Table1[[#This Row],[FY2425_Cost]])=TRUE,#N/A,Table1[[#This Row],[FY2425_Cost]])</f>
        <v>#N/A</v>
      </c>
      <c r="AC1831" s="6" t="e">
        <f t="shared" si="210"/>
        <v>#N/A</v>
      </c>
      <c r="AD1831" s="6" t="e">
        <f>SUMIFS($AB$3:AB1831,$B$3:B1831,B1831)</f>
        <v>#N/A</v>
      </c>
      <c r="AE1831" s="6">
        <f t="shared" si="211"/>
        <v>2009.1500092590074</v>
      </c>
      <c r="AF1831" s="6">
        <f t="shared" si="212"/>
        <v>2009.1500092590074</v>
      </c>
      <c r="AG1831" s="6">
        <f>VLOOKUP(Table1[[#This Row],[PracticeCode]],$AP$3:$AS$345,4,FALSE)</f>
        <v>2009.1500092590074</v>
      </c>
      <c r="AH1831" s="27">
        <f t="shared" si="213"/>
        <v>145998.23400615455</v>
      </c>
      <c r="AI1831" s="6" t="e">
        <f t="shared" si="208"/>
        <v>#N/A</v>
      </c>
    </row>
    <row r="1832" spans="1:35" x14ac:dyDescent="0.35">
      <c r="A1832" t="str">
        <f t="shared" si="207"/>
        <v>KINGSBURY HEALTH AND WELLBEINGK&amp;W NorthBrentE84078Jul4</v>
      </c>
      <c r="B1832" s="41" t="s">
        <v>460</v>
      </c>
      <c r="C1832" s="41" t="s">
        <v>461</v>
      </c>
      <c r="D1832" s="41" t="s">
        <v>18</v>
      </c>
      <c r="E1832" s="41" t="s">
        <v>192</v>
      </c>
      <c r="F1832" s="41" t="s">
        <v>192</v>
      </c>
      <c r="G1832" s="41" t="s">
        <v>759</v>
      </c>
      <c r="H1832" s="41">
        <v>4</v>
      </c>
      <c r="I1832" s="41">
        <v>4464.7777983533497</v>
      </c>
      <c r="J1832" s="41">
        <v>11971</v>
      </c>
      <c r="K1832" s="41">
        <v>0</v>
      </c>
      <c r="L1832" s="41">
        <v>221.46349999999998</v>
      </c>
      <c r="M1832" s="41">
        <v>0</v>
      </c>
      <c r="N1832" s="41">
        <v>10171</v>
      </c>
      <c r="O1832" s="41">
        <v>0</v>
      </c>
      <c r="P1832" s="41">
        <v>202.40290000000002</v>
      </c>
      <c r="Q1832" s="41">
        <v>0</v>
      </c>
      <c r="R1832" s="41">
        <v>4043</v>
      </c>
      <c r="S1832" s="41">
        <v>72.369699999999995</v>
      </c>
      <c r="T1832" s="41">
        <v>4164</v>
      </c>
      <c r="U1832" s="41">
        <v>91.608000000000004</v>
      </c>
      <c r="V1832" s="41">
        <v>16014</v>
      </c>
      <c r="W1832" s="41">
        <v>293.83319999999998</v>
      </c>
      <c r="X1832" s="41">
        <v>14335</v>
      </c>
      <c r="Y1832" s="41">
        <v>294.01089999999999</v>
      </c>
      <c r="Z1832" s="6">
        <f>0</f>
        <v>0</v>
      </c>
      <c r="AA1832" s="6">
        <f t="shared" si="209"/>
        <v>293.83319999999998</v>
      </c>
      <c r="AB1832">
        <f>IF(ISBLANK(Table1[[#This Row],[FY2425_Cost]])=TRUE,#N/A,Table1[[#This Row],[FY2425_Cost]])</f>
        <v>294.01089999999999</v>
      </c>
      <c r="AC1832" s="6">
        <f t="shared" si="210"/>
        <v>0.17770000000001573</v>
      </c>
      <c r="AD1832" s="6" t="e">
        <f>SUMIFS($AB$3:AB1832,$B$3:B1832,B1832)</f>
        <v>#N/A</v>
      </c>
      <c r="AE1832" s="6">
        <f t="shared" si="211"/>
        <v>2009.1500092590074</v>
      </c>
      <c r="AF1832" s="6">
        <f t="shared" si="212"/>
        <v>2009.1500092590074</v>
      </c>
      <c r="AG1832" s="6">
        <f>VLOOKUP(Table1[[#This Row],[PracticeCode]],$AP$3:$AS$345,4,FALSE)</f>
        <v>2009.1500092590074</v>
      </c>
      <c r="AH1832" s="27">
        <f t="shared" si="213"/>
        <v>145998.23400615455</v>
      </c>
      <c r="AI1832" s="6" t="e">
        <f t="shared" si="208"/>
        <v>#N/A</v>
      </c>
    </row>
    <row r="1833" spans="1:35" x14ac:dyDescent="0.35">
      <c r="A1833" t="str">
        <f t="shared" si="207"/>
        <v>KINGSBURY HEALTH AND WELLBEINGK&amp;W NorthBrentE84078Jun3</v>
      </c>
      <c r="B1833" s="41" t="s">
        <v>460</v>
      </c>
      <c r="C1833" s="41" t="s">
        <v>461</v>
      </c>
      <c r="D1833" s="41" t="s">
        <v>18</v>
      </c>
      <c r="E1833" s="41" t="s">
        <v>192</v>
      </c>
      <c r="F1833" s="41" t="s">
        <v>192</v>
      </c>
      <c r="G1833" s="41" t="s">
        <v>758</v>
      </c>
      <c r="H1833" s="41">
        <v>3</v>
      </c>
      <c r="I1833" s="41">
        <v>4464.7777983533497</v>
      </c>
      <c r="J1833" s="41">
        <v>12573</v>
      </c>
      <c r="K1833" s="41">
        <v>0</v>
      </c>
      <c r="L1833" s="41">
        <v>232.60049999999998</v>
      </c>
      <c r="M1833" s="41">
        <v>0</v>
      </c>
      <c r="N1833" s="41">
        <v>11943</v>
      </c>
      <c r="O1833" s="41">
        <v>3</v>
      </c>
      <c r="P1833" s="41">
        <v>237.66570000000002</v>
      </c>
      <c r="Q1833" s="41">
        <v>5.9700000000000003E-2</v>
      </c>
      <c r="R1833" s="41">
        <v>4531</v>
      </c>
      <c r="S1833" s="41">
        <v>81.104900000000001</v>
      </c>
      <c r="T1833" s="41">
        <v>4288</v>
      </c>
      <c r="U1833" s="41">
        <v>94.335999999999999</v>
      </c>
      <c r="V1833" s="41">
        <v>17104</v>
      </c>
      <c r="W1833" s="41">
        <v>313.7054</v>
      </c>
      <c r="X1833" s="41">
        <v>16234</v>
      </c>
      <c r="Y1833" s="41">
        <v>332.06139999999999</v>
      </c>
      <c r="Z1833" s="6">
        <f>0</f>
        <v>0</v>
      </c>
      <c r="AA1833" s="6">
        <f t="shared" si="209"/>
        <v>313.7054</v>
      </c>
      <c r="AB1833">
        <f>IF(ISBLANK(Table1[[#This Row],[FY2425_Cost]])=TRUE,#N/A,Table1[[#This Row],[FY2425_Cost]])</f>
        <v>332.06139999999999</v>
      </c>
      <c r="AC1833" s="6">
        <f t="shared" si="210"/>
        <v>18.355999999999995</v>
      </c>
      <c r="AD1833" s="6" t="e">
        <f>SUMIFS($AB$3:AB1833,$B$3:B1833,B1833)</f>
        <v>#N/A</v>
      </c>
      <c r="AE1833" s="6">
        <f t="shared" si="211"/>
        <v>2009.1500092590074</v>
      </c>
      <c r="AF1833" s="6">
        <f t="shared" si="212"/>
        <v>2009.1500092590074</v>
      </c>
      <c r="AG1833" s="6">
        <f>VLOOKUP(Table1[[#This Row],[PracticeCode]],$AP$3:$AS$345,4,FALSE)</f>
        <v>2009.1500092590074</v>
      </c>
      <c r="AH1833" s="27">
        <f t="shared" si="213"/>
        <v>145998.23400615455</v>
      </c>
      <c r="AI1833" s="6" t="e">
        <f t="shared" si="208"/>
        <v>#N/A</v>
      </c>
    </row>
    <row r="1834" spans="1:35" x14ac:dyDescent="0.35">
      <c r="A1834" t="str">
        <f t="shared" si="207"/>
        <v>KINGSBURY HEALTH AND WELLBEINGK&amp;W NorthBrentE84078Mar12</v>
      </c>
      <c r="B1834" s="41" t="s">
        <v>460</v>
      </c>
      <c r="C1834" s="41" t="s">
        <v>461</v>
      </c>
      <c r="D1834" s="41" t="s">
        <v>18</v>
      </c>
      <c r="E1834" s="41" t="s">
        <v>192</v>
      </c>
      <c r="F1834" s="41" t="s">
        <v>192</v>
      </c>
      <c r="G1834" s="41" t="s">
        <v>767</v>
      </c>
      <c r="H1834" s="41">
        <v>12</v>
      </c>
      <c r="I1834" s="41">
        <v>4464.7777983533497</v>
      </c>
      <c r="J1834" s="41">
        <v>12164</v>
      </c>
      <c r="K1834" s="41">
        <v>0</v>
      </c>
      <c r="L1834" s="41">
        <v>242.06360000000001</v>
      </c>
      <c r="M1834" s="41">
        <v>0</v>
      </c>
      <c r="N1834" s="41"/>
      <c r="O1834" s="41"/>
      <c r="P1834" s="41"/>
      <c r="Q1834" s="41"/>
      <c r="R1834" s="41">
        <v>3650</v>
      </c>
      <c r="S1834" s="41">
        <v>65.334999999999994</v>
      </c>
      <c r="T1834" s="41"/>
      <c r="U1834" s="41"/>
      <c r="V1834" s="41">
        <v>15814</v>
      </c>
      <c r="W1834" s="41">
        <v>307.39859999999999</v>
      </c>
      <c r="X1834" s="41"/>
      <c r="Y1834" s="41"/>
      <c r="Z1834" s="6">
        <f>0</f>
        <v>0</v>
      </c>
      <c r="AA1834" s="6">
        <f t="shared" si="209"/>
        <v>307.39859999999999</v>
      </c>
      <c r="AB1834" t="e">
        <f>IF(ISBLANK(Table1[[#This Row],[FY2425_Cost]])=TRUE,#N/A,Table1[[#This Row],[FY2425_Cost]])</f>
        <v>#N/A</v>
      </c>
      <c r="AC1834" s="6" t="e">
        <f t="shared" si="210"/>
        <v>#N/A</v>
      </c>
      <c r="AD1834" s="6" t="e">
        <f>SUMIFS($AB$3:AB1834,$B$3:B1834,B1834)</f>
        <v>#N/A</v>
      </c>
      <c r="AE1834" s="6">
        <f t="shared" si="211"/>
        <v>2009.1500092590074</v>
      </c>
      <c r="AF1834" s="6">
        <f t="shared" si="212"/>
        <v>2009.1500092590074</v>
      </c>
      <c r="AG1834" s="6">
        <f>VLOOKUP(Table1[[#This Row],[PracticeCode]],$AP$3:$AS$345,4,FALSE)</f>
        <v>2009.1500092590074</v>
      </c>
      <c r="AH1834" s="27">
        <f t="shared" si="213"/>
        <v>145998.23400615455</v>
      </c>
      <c r="AI1834" s="6" t="e">
        <f t="shared" si="208"/>
        <v>#N/A</v>
      </c>
    </row>
    <row r="1835" spans="1:35" x14ac:dyDescent="0.35">
      <c r="A1835" t="str">
        <f t="shared" si="207"/>
        <v>KINGSBURY HEALTH AND WELLBEINGK&amp;W NorthBrentE84078May2</v>
      </c>
      <c r="B1835" s="41" t="s">
        <v>460</v>
      </c>
      <c r="C1835" s="41" t="s">
        <v>461</v>
      </c>
      <c r="D1835" s="41" t="s">
        <v>18</v>
      </c>
      <c r="E1835" s="41" t="s">
        <v>192</v>
      </c>
      <c r="F1835" s="41" t="s">
        <v>192</v>
      </c>
      <c r="G1835" s="41" t="s">
        <v>757</v>
      </c>
      <c r="H1835" s="41">
        <v>2</v>
      </c>
      <c r="I1835" s="41">
        <v>4464.7777983533497</v>
      </c>
      <c r="J1835" s="41">
        <v>12193</v>
      </c>
      <c r="K1835" s="41">
        <v>0</v>
      </c>
      <c r="L1835" s="41">
        <v>225.57049999999998</v>
      </c>
      <c r="M1835" s="41">
        <v>0</v>
      </c>
      <c r="N1835" s="41">
        <v>8962</v>
      </c>
      <c r="O1835" s="41">
        <v>1</v>
      </c>
      <c r="P1835" s="41">
        <v>178.34380000000002</v>
      </c>
      <c r="Q1835" s="41">
        <v>1.9900000000000001E-2</v>
      </c>
      <c r="R1835" s="41">
        <v>4366</v>
      </c>
      <c r="S1835" s="41">
        <v>78.151399999999995</v>
      </c>
      <c r="T1835" s="41">
        <v>3811</v>
      </c>
      <c r="U1835" s="41">
        <v>83.841999999999999</v>
      </c>
      <c r="V1835" s="41">
        <v>16559</v>
      </c>
      <c r="W1835" s="41">
        <v>303.72190000000001</v>
      </c>
      <c r="X1835" s="41">
        <v>12774</v>
      </c>
      <c r="Y1835" s="41">
        <v>262.20570000000004</v>
      </c>
      <c r="Z1835" s="6">
        <f>0</f>
        <v>0</v>
      </c>
      <c r="AA1835" s="6">
        <f t="shared" si="209"/>
        <v>303.72190000000001</v>
      </c>
      <c r="AB1835">
        <f>IF(ISBLANK(Table1[[#This Row],[FY2425_Cost]])=TRUE,#N/A,Table1[[#This Row],[FY2425_Cost]])</f>
        <v>262.20570000000004</v>
      </c>
      <c r="AC1835" s="6">
        <f t="shared" si="210"/>
        <v>-41.516199999999969</v>
      </c>
      <c r="AD1835" s="6" t="e">
        <f>SUMIFS($AB$3:AB1835,$B$3:B1835,B1835)</f>
        <v>#N/A</v>
      </c>
      <c r="AE1835" s="6">
        <f t="shared" si="211"/>
        <v>2009.1500092590074</v>
      </c>
      <c r="AF1835" s="6">
        <f t="shared" si="212"/>
        <v>2009.1500092590074</v>
      </c>
      <c r="AG1835" s="6">
        <f>VLOOKUP(Table1[[#This Row],[PracticeCode]],$AP$3:$AS$345,4,FALSE)</f>
        <v>2009.1500092590074</v>
      </c>
      <c r="AH1835" s="27">
        <f t="shared" si="213"/>
        <v>145998.23400615455</v>
      </c>
      <c r="AI1835" s="6" t="e">
        <f t="shared" si="208"/>
        <v>#N/A</v>
      </c>
    </row>
    <row r="1836" spans="1:35" x14ac:dyDescent="0.35">
      <c r="A1836" t="str">
        <f t="shared" si="207"/>
        <v>KINGSBURY HEALTH AND WELLBEINGK&amp;W NorthBrentE84078Nov8</v>
      </c>
      <c r="B1836" s="41" t="s">
        <v>460</v>
      </c>
      <c r="C1836" s="41" t="s">
        <v>461</v>
      </c>
      <c r="D1836" s="41" t="s">
        <v>18</v>
      </c>
      <c r="E1836" s="41" t="s">
        <v>192</v>
      </c>
      <c r="F1836" s="41" t="s">
        <v>192</v>
      </c>
      <c r="G1836" s="41" t="s">
        <v>763</v>
      </c>
      <c r="H1836" s="41">
        <v>8</v>
      </c>
      <c r="I1836" s="41">
        <v>4464.7777983533497</v>
      </c>
      <c r="J1836" s="41">
        <v>12018</v>
      </c>
      <c r="K1836" s="41">
        <v>2</v>
      </c>
      <c r="L1836" s="41">
        <v>239.15820000000002</v>
      </c>
      <c r="M1836" s="41">
        <v>3.9800000000000002E-2</v>
      </c>
      <c r="N1836" s="41"/>
      <c r="O1836" s="41"/>
      <c r="P1836" s="41"/>
      <c r="Q1836" s="41"/>
      <c r="R1836" s="41">
        <v>2688</v>
      </c>
      <c r="S1836" s="41">
        <v>48.115200000000002</v>
      </c>
      <c r="T1836" s="41"/>
      <c r="U1836" s="41"/>
      <c r="V1836" s="41">
        <v>14708</v>
      </c>
      <c r="W1836" s="41">
        <v>287.31320000000005</v>
      </c>
      <c r="X1836" s="41"/>
      <c r="Y1836" s="41"/>
      <c r="Z1836" s="6">
        <f>0</f>
        <v>0</v>
      </c>
      <c r="AA1836" s="6">
        <f t="shared" si="209"/>
        <v>287.31320000000005</v>
      </c>
      <c r="AB1836" t="e">
        <f>IF(ISBLANK(Table1[[#This Row],[FY2425_Cost]])=TRUE,#N/A,Table1[[#This Row],[FY2425_Cost]])</f>
        <v>#N/A</v>
      </c>
      <c r="AC1836" s="6" t="e">
        <f t="shared" si="210"/>
        <v>#N/A</v>
      </c>
      <c r="AD1836" s="6" t="e">
        <f>SUMIFS($AB$3:AB1836,$B$3:B1836,B1836)</f>
        <v>#N/A</v>
      </c>
      <c r="AE1836" s="6">
        <f t="shared" si="211"/>
        <v>2009.1500092590074</v>
      </c>
      <c r="AF1836" s="6">
        <f t="shared" si="212"/>
        <v>2009.1500092590074</v>
      </c>
      <c r="AG1836" s="6">
        <f>VLOOKUP(Table1[[#This Row],[PracticeCode]],$AP$3:$AS$345,4,FALSE)</f>
        <v>2009.1500092590074</v>
      </c>
      <c r="AH1836" s="27">
        <f t="shared" si="213"/>
        <v>145998.23400615455</v>
      </c>
      <c r="AI1836" s="6" t="e">
        <f t="shared" si="208"/>
        <v>#N/A</v>
      </c>
    </row>
    <row r="1837" spans="1:35" x14ac:dyDescent="0.35">
      <c r="A1837" t="str">
        <f t="shared" si="207"/>
        <v>KINGSBURY HEALTH AND WELLBEINGK&amp;W NorthBrentE84078Oct7</v>
      </c>
      <c r="B1837" s="41" t="s">
        <v>460</v>
      </c>
      <c r="C1837" s="41" t="s">
        <v>461</v>
      </c>
      <c r="D1837" s="41" t="s">
        <v>18</v>
      </c>
      <c r="E1837" s="41" t="s">
        <v>192</v>
      </c>
      <c r="F1837" s="41" t="s">
        <v>192</v>
      </c>
      <c r="G1837" s="41" t="s">
        <v>762</v>
      </c>
      <c r="H1837" s="41">
        <v>7</v>
      </c>
      <c r="I1837" s="41">
        <v>4464.7777983533497</v>
      </c>
      <c r="J1837" s="41">
        <v>13771</v>
      </c>
      <c r="K1837" s="41">
        <v>1208</v>
      </c>
      <c r="L1837" s="41">
        <v>274.04290000000003</v>
      </c>
      <c r="M1837" s="41">
        <v>24.039200000000001</v>
      </c>
      <c r="N1837" s="41">
        <v>0</v>
      </c>
      <c r="O1837" s="41">
        <v>948</v>
      </c>
      <c r="P1837" s="41">
        <v>0</v>
      </c>
      <c r="Q1837" s="41">
        <v>21.33</v>
      </c>
      <c r="R1837" s="41">
        <v>4143</v>
      </c>
      <c r="S1837" s="41">
        <v>74.159700000000001</v>
      </c>
      <c r="T1837" s="41">
        <v>5388</v>
      </c>
      <c r="U1837" s="41">
        <v>118.536</v>
      </c>
      <c r="V1837" s="41">
        <v>19122</v>
      </c>
      <c r="W1837" s="41">
        <v>372.24180000000001</v>
      </c>
      <c r="X1837" s="41">
        <v>6336</v>
      </c>
      <c r="Y1837" s="41">
        <v>139.86599999999999</v>
      </c>
      <c r="Z1837" s="6">
        <f>0</f>
        <v>0</v>
      </c>
      <c r="AA1837" s="6">
        <f t="shared" si="209"/>
        <v>372.24180000000001</v>
      </c>
      <c r="AB1837">
        <f>IF(ISBLANK(Table1[[#This Row],[FY2425_Cost]])=TRUE,#N/A,Table1[[#This Row],[FY2425_Cost]])</f>
        <v>139.86599999999999</v>
      </c>
      <c r="AC1837" s="6">
        <f t="shared" si="210"/>
        <v>-232.37580000000003</v>
      </c>
      <c r="AD1837" s="6" t="e">
        <f>SUMIFS($AB$3:AB1837,$B$3:B1837,B1837)</f>
        <v>#N/A</v>
      </c>
      <c r="AE1837" s="6">
        <f t="shared" si="211"/>
        <v>2009.1500092590074</v>
      </c>
      <c r="AF1837" s="6">
        <f t="shared" si="212"/>
        <v>2009.1500092590074</v>
      </c>
      <c r="AG1837" s="6">
        <f>VLOOKUP(Table1[[#This Row],[PracticeCode]],$AP$3:$AS$345,4,FALSE)</f>
        <v>2009.1500092590074</v>
      </c>
      <c r="AH1837" s="27">
        <f t="shared" si="213"/>
        <v>145998.23400615455</v>
      </c>
      <c r="AI1837" s="6" t="e">
        <f t="shared" si="208"/>
        <v>#N/A</v>
      </c>
    </row>
    <row r="1838" spans="1:35" x14ac:dyDescent="0.35">
      <c r="A1838" t="str">
        <f t="shared" si="207"/>
        <v>KINGSBURY HEALTH AND WELLBEINGK&amp;W NorthBrentE84078Sep6</v>
      </c>
      <c r="B1838" s="41" t="s">
        <v>460</v>
      </c>
      <c r="C1838" s="41" t="s">
        <v>461</v>
      </c>
      <c r="D1838" s="41" t="s">
        <v>18</v>
      </c>
      <c r="E1838" s="41" t="s">
        <v>192</v>
      </c>
      <c r="F1838" s="41" t="s">
        <v>192</v>
      </c>
      <c r="G1838" s="41" t="s">
        <v>761</v>
      </c>
      <c r="H1838" s="41">
        <v>6</v>
      </c>
      <c r="I1838" s="41">
        <v>4464.7777983533497</v>
      </c>
      <c r="J1838" s="41">
        <v>17956</v>
      </c>
      <c r="K1838" s="41">
        <v>3111</v>
      </c>
      <c r="L1838" s="41">
        <v>357.32440000000003</v>
      </c>
      <c r="M1838" s="41">
        <v>61.908900000000003</v>
      </c>
      <c r="N1838" s="41">
        <v>12303</v>
      </c>
      <c r="O1838" s="41">
        <v>2</v>
      </c>
      <c r="P1838" s="41">
        <v>276.8175</v>
      </c>
      <c r="Q1838" s="41">
        <v>4.4999999999999998E-2</v>
      </c>
      <c r="R1838" s="41">
        <v>5953</v>
      </c>
      <c r="S1838" s="41">
        <v>106.5587</v>
      </c>
      <c r="T1838" s="41">
        <v>4133</v>
      </c>
      <c r="U1838" s="41">
        <v>90.926000000000002</v>
      </c>
      <c r="V1838" s="41">
        <v>27020</v>
      </c>
      <c r="W1838" s="41">
        <v>525.79200000000003</v>
      </c>
      <c r="X1838" s="41">
        <v>16438</v>
      </c>
      <c r="Y1838" s="41">
        <v>367.7885</v>
      </c>
      <c r="Z1838" s="6">
        <f>0</f>
        <v>0</v>
      </c>
      <c r="AA1838" s="6">
        <f t="shared" si="209"/>
        <v>525.79200000000003</v>
      </c>
      <c r="AB1838">
        <f>IF(ISBLANK(Table1[[#This Row],[FY2425_Cost]])=TRUE,#N/A,Table1[[#This Row],[FY2425_Cost]])</f>
        <v>367.7885</v>
      </c>
      <c r="AC1838" s="6">
        <f t="shared" si="210"/>
        <v>-158.00350000000003</v>
      </c>
      <c r="AD1838" s="6" t="e">
        <f>SUMIFS($AB$3:AB1838,$B$3:B1838,B1838)</f>
        <v>#N/A</v>
      </c>
      <c r="AE1838" s="6">
        <f t="shared" si="211"/>
        <v>2009.1500092590074</v>
      </c>
      <c r="AF1838" s="6">
        <f t="shared" si="212"/>
        <v>2009.1500092590074</v>
      </c>
      <c r="AG1838" s="6">
        <f>VLOOKUP(Table1[[#This Row],[PracticeCode]],$AP$3:$AS$345,4,FALSE)</f>
        <v>2009.1500092590074</v>
      </c>
      <c r="AH1838" s="27">
        <f t="shared" si="213"/>
        <v>145998.23400615455</v>
      </c>
      <c r="AI1838" s="6" t="e">
        <f t="shared" si="208"/>
        <v>#N/A</v>
      </c>
    </row>
    <row r="1839" spans="1:35" x14ac:dyDescent="0.35">
      <c r="A1839" t="str">
        <f t="shared" si="207"/>
        <v>Knightsbridge Medical CentreBrompton Health PCNWest LondonE87738Apr1</v>
      </c>
      <c r="B1839" s="41" t="s">
        <v>193</v>
      </c>
      <c r="C1839" s="41" t="s">
        <v>468</v>
      </c>
      <c r="D1839" s="41" t="s">
        <v>29</v>
      </c>
      <c r="E1839" s="41" t="s">
        <v>194</v>
      </c>
      <c r="F1839" s="41" t="s">
        <v>194</v>
      </c>
      <c r="G1839" s="41" t="s">
        <v>756</v>
      </c>
      <c r="H1839" s="41">
        <v>1</v>
      </c>
      <c r="I1839" s="41">
        <v>12908.483619434401</v>
      </c>
      <c r="J1839" s="41">
        <v>5185</v>
      </c>
      <c r="K1839" s="41">
        <v>0</v>
      </c>
      <c r="L1839" s="41">
        <v>95.922499999999999</v>
      </c>
      <c r="M1839" s="41">
        <v>0</v>
      </c>
      <c r="N1839" s="41">
        <v>15007</v>
      </c>
      <c r="O1839" s="41">
        <v>37</v>
      </c>
      <c r="P1839" s="41">
        <v>298.63929999999999</v>
      </c>
      <c r="Q1839" s="41">
        <v>0.73630000000000007</v>
      </c>
      <c r="R1839" s="41">
        <v>1905</v>
      </c>
      <c r="S1839" s="41">
        <v>34.099499999999999</v>
      </c>
      <c r="T1839" s="41">
        <v>2643</v>
      </c>
      <c r="U1839" s="41">
        <v>58.146000000000001</v>
      </c>
      <c r="V1839" s="41">
        <v>7090</v>
      </c>
      <c r="W1839" s="41">
        <v>130.02199999999999</v>
      </c>
      <c r="X1839" s="41">
        <v>17687</v>
      </c>
      <c r="Y1839" s="41">
        <v>357.52160000000003</v>
      </c>
      <c r="Z1839" s="6">
        <f>0</f>
        <v>0</v>
      </c>
      <c r="AA1839" s="6">
        <f t="shared" si="209"/>
        <v>130.02199999999999</v>
      </c>
      <c r="AB1839">
        <f>IF(ISBLANK(Table1[[#This Row],[FY2425_Cost]])=TRUE,#N/A,Table1[[#This Row],[FY2425_Cost]])</f>
        <v>357.52160000000003</v>
      </c>
      <c r="AC1839" s="6">
        <f t="shared" si="210"/>
        <v>227.49960000000004</v>
      </c>
      <c r="AD1839" s="6">
        <f>SUMIFS($AB$3:AB1839,$B$3:B1839,B1839)</f>
        <v>357.52160000000003</v>
      </c>
      <c r="AE1839" s="6">
        <f t="shared" si="211"/>
        <v>5808.8176287454808</v>
      </c>
      <c r="AF1839" s="6">
        <f t="shared" si="212"/>
        <v>5808.8176287454808</v>
      </c>
      <c r="AG1839" s="6">
        <f>VLOOKUP(Table1[[#This Row],[PracticeCode]],$AP$3:$AS$345,4,FALSE)</f>
        <v>5808.8176287454808</v>
      </c>
      <c r="AH1839" s="27">
        <f t="shared" si="213"/>
        <v>422107.41435550497</v>
      </c>
      <c r="AI1839" s="6">
        <f t="shared" si="208"/>
        <v>0</v>
      </c>
    </row>
    <row r="1840" spans="1:35" x14ac:dyDescent="0.35">
      <c r="A1840" t="str">
        <f t="shared" si="207"/>
        <v>Knightsbridge Medical CentreBrompton Health PCNWest LondonE87738Aug5</v>
      </c>
      <c r="B1840" s="41" t="s">
        <v>193</v>
      </c>
      <c r="C1840" s="41" t="s">
        <v>468</v>
      </c>
      <c r="D1840" s="41" t="s">
        <v>29</v>
      </c>
      <c r="E1840" s="41" t="s">
        <v>194</v>
      </c>
      <c r="F1840" s="41" t="s">
        <v>194</v>
      </c>
      <c r="G1840" s="41" t="s">
        <v>760</v>
      </c>
      <c r="H1840" s="41">
        <v>5</v>
      </c>
      <c r="I1840" s="41">
        <v>12908.483619434401</v>
      </c>
      <c r="J1840" s="41">
        <v>7512</v>
      </c>
      <c r="K1840" s="41">
        <v>4</v>
      </c>
      <c r="L1840" s="41">
        <v>138.97199999999998</v>
      </c>
      <c r="M1840" s="41">
        <v>7.3999999999999996E-2</v>
      </c>
      <c r="N1840" s="41">
        <v>8429</v>
      </c>
      <c r="O1840" s="41">
        <v>5</v>
      </c>
      <c r="P1840" s="41">
        <v>167.7371</v>
      </c>
      <c r="Q1840" s="41">
        <v>9.9500000000000005E-2</v>
      </c>
      <c r="R1840" s="41">
        <v>2260</v>
      </c>
      <c r="S1840" s="41">
        <v>40.454000000000001</v>
      </c>
      <c r="T1840" s="41">
        <v>2441</v>
      </c>
      <c r="U1840" s="41">
        <v>53.701999999999998</v>
      </c>
      <c r="V1840" s="41">
        <v>9776</v>
      </c>
      <c r="W1840" s="41">
        <v>179.5</v>
      </c>
      <c r="X1840" s="41">
        <v>10875</v>
      </c>
      <c r="Y1840" s="41">
        <v>221.5386</v>
      </c>
      <c r="Z1840" s="6">
        <f>0</f>
        <v>0</v>
      </c>
      <c r="AA1840" s="6">
        <f t="shared" si="209"/>
        <v>179.5</v>
      </c>
      <c r="AB1840">
        <f>IF(ISBLANK(Table1[[#This Row],[FY2425_Cost]])=TRUE,#N/A,Table1[[#This Row],[FY2425_Cost]])</f>
        <v>221.5386</v>
      </c>
      <c r="AC1840" s="6">
        <f t="shared" si="210"/>
        <v>42.038600000000002</v>
      </c>
      <c r="AD1840" s="6">
        <f>SUMIFS($AB$3:AB1840,$B$3:B1840,B1840)</f>
        <v>579.06020000000001</v>
      </c>
      <c r="AE1840" s="6">
        <f t="shared" si="211"/>
        <v>5808.8176287454808</v>
      </c>
      <c r="AF1840" s="6">
        <f t="shared" si="212"/>
        <v>5808.8176287454808</v>
      </c>
      <c r="AG1840" s="6">
        <f>VLOOKUP(Table1[[#This Row],[PracticeCode]],$AP$3:$AS$345,4,FALSE)</f>
        <v>5808.8176287454808</v>
      </c>
      <c r="AH1840" s="27">
        <f t="shared" si="213"/>
        <v>422107.41435550497</v>
      </c>
      <c r="AI1840" s="6">
        <f t="shared" si="208"/>
        <v>0</v>
      </c>
    </row>
    <row r="1841" spans="1:35" x14ac:dyDescent="0.35">
      <c r="A1841" t="str">
        <f t="shared" si="207"/>
        <v>Knightsbridge Medical CentreBrompton Health PCNWest LondonE87738Dec9</v>
      </c>
      <c r="B1841" s="41" t="s">
        <v>193</v>
      </c>
      <c r="C1841" s="41" t="s">
        <v>468</v>
      </c>
      <c r="D1841" s="41" t="s">
        <v>29</v>
      </c>
      <c r="E1841" s="41" t="s">
        <v>194</v>
      </c>
      <c r="F1841" s="41" t="s">
        <v>194</v>
      </c>
      <c r="G1841" s="41" t="s">
        <v>764</v>
      </c>
      <c r="H1841" s="41">
        <v>9</v>
      </c>
      <c r="I1841" s="41">
        <v>12908.483619434401</v>
      </c>
      <c r="J1841" s="41">
        <v>7650</v>
      </c>
      <c r="K1841" s="41">
        <v>2</v>
      </c>
      <c r="L1841" s="41">
        <v>152.23500000000001</v>
      </c>
      <c r="M1841" s="41">
        <v>3.9800000000000002E-2</v>
      </c>
      <c r="N1841" s="41"/>
      <c r="O1841" s="41"/>
      <c r="P1841" s="41"/>
      <c r="Q1841" s="41"/>
      <c r="R1841" s="41">
        <v>2165</v>
      </c>
      <c r="S1841" s="41">
        <v>38.753500000000003</v>
      </c>
      <c r="T1841" s="41"/>
      <c r="U1841" s="41"/>
      <c r="V1841" s="41">
        <v>9817</v>
      </c>
      <c r="W1841" s="41">
        <v>191.02830000000003</v>
      </c>
      <c r="X1841" s="41"/>
      <c r="Y1841" s="41"/>
      <c r="Z1841" s="6">
        <f>0</f>
        <v>0</v>
      </c>
      <c r="AA1841" s="6">
        <f t="shared" si="209"/>
        <v>191.02830000000003</v>
      </c>
      <c r="AB1841" t="e">
        <f>IF(ISBLANK(Table1[[#This Row],[FY2425_Cost]])=TRUE,#N/A,Table1[[#This Row],[FY2425_Cost]])</f>
        <v>#N/A</v>
      </c>
      <c r="AC1841" s="6" t="e">
        <f t="shared" si="210"/>
        <v>#N/A</v>
      </c>
      <c r="AD1841" s="6" t="e">
        <f>SUMIFS($AB$3:AB1841,$B$3:B1841,B1841)</f>
        <v>#N/A</v>
      </c>
      <c r="AE1841" s="6">
        <f t="shared" si="211"/>
        <v>5808.8176287454808</v>
      </c>
      <c r="AF1841" s="6">
        <f t="shared" si="212"/>
        <v>5808.8176287454808</v>
      </c>
      <c r="AG1841" s="6">
        <f>VLOOKUP(Table1[[#This Row],[PracticeCode]],$AP$3:$AS$345,4,FALSE)</f>
        <v>5808.8176287454808</v>
      </c>
      <c r="AH1841" s="27">
        <f t="shared" si="213"/>
        <v>422107.41435550497</v>
      </c>
      <c r="AI1841" s="6" t="e">
        <f t="shared" si="208"/>
        <v>#N/A</v>
      </c>
    </row>
    <row r="1842" spans="1:35" x14ac:dyDescent="0.35">
      <c r="A1842" t="str">
        <f t="shared" si="207"/>
        <v>Knightsbridge Medical CentreBrompton Health PCNWest LondonE87738Feb11</v>
      </c>
      <c r="B1842" s="41" t="s">
        <v>193</v>
      </c>
      <c r="C1842" s="41" t="s">
        <v>468</v>
      </c>
      <c r="D1842" s="41" t="s">
        <v>29</v>
      </c>
      <c r="E1842" s="41" t="s">
        <v>194</v>
      </c>
      <c r="F1842" s="41" t="s">
        <v>194</v>
      </c>
      <c r="G1842" s="41" t="s">
        <v>766</v>
      </c>
      <c r="H1842" s="41">
        <v>11</v>
      </c>
      <c r="I1842" s="41">
        <v>12908.483619434401</v>
      </c>
      <c r="J1842" s="41">
        <v>8362</v>
      </c>
      <c r="K1842" s="41">
        <v>17</v>
      </c>
      <c r="L1842" s="41">
        <v>166.40380000000002</v>
      </c>
      <c r="M1842" s="41">
        <v>0.33830000000000005</v>
      </c>
      <c r="N1842" s="41"/>
      <c r="O1842" s="41"/>
      <c r="P1842" s="41"/>
      <c r="Q1842" s="41"/>
      <c r="R1842" s="41">
        <v>2454</v>
      </c>
      <c r="S1842" s="41">
        <v>43.926600000000001</v>
      </c>
      <c r="T1842" s="41"/>
      <c r="U1842" s="41"/>
      <c r="V1842" s="41">
        <v>10833</v>
      </c>
      <c r="W1842" s="41">
        <v>210.66870000000003</v>
      </c>
      <c r="X1842" s="41"/>
      <c r="Y1842" s="41"/>
      <c r="Z1842" s="6">
        <f>0</f>
        <v>0</v>
      </c>
      <c r="AA1842" s="6">
        <f t="shared" si="209"/>
        <v>210.66870000000003</v>
      </c>
      <c r="AB1842" t="e">
        <f>IF(ISBLANK(Table1[[#This Row],[FY2425_Cost]])=TRUE,#N/A,Table1[[#This Row],[FY2425_Cost]])</f>
        <v>#N/A</v>
      </c>
      <c r="AC1842" s="6" t="e">
        <f t="shared" si="210"/>
        <v>#N/A</v>
      </c>
      <c r="AD1842" s="6" t="e">
        <f>SUMIFS($AB$3:AB1842,$B$3:B1842,B1842)</f>
        <v>#N/A</v>
      </c>
      <c r="AE1842" s="6">
        <f t="shared" si="211"/>
        <v>5808.8176287454808</v>
      </c>
      <c r="AF1842" s="6">
        <f t="shared" si="212"/>
        <v>5808.8176287454808</v>
      </c>
      <c r="AG1842" s="6">
        <f>VLOOKUP(Table1[[#This Row],[PracticeCode]],$AP$3:$AS$345,4,FALSE)</f>
        <v>5808.8176287454808</v>
      </c>
      <c r="AH1842" s="27">
        <f t="shared" si="213"/>
        <v>422107.41435550497</v>
      </c>
      <c r="AI1842" s="6" t="e">
        <f t="shared" si="208"/>
        <v>#N/A</v>
      </c>
    </row>
    <row r="1843" spans="1:35" x14ac:dyDescent="0.35">
      <c r="A1843" t="str">
        <f t="shared" si="207"/>
        <v>Knightsbridge Medical CentreBrompton Health PCNWest LondonE87738Jan10</v>
      </c>
      <c r="B1843" s="41" t="s">
        <v>193</v>
      </c>
      <c r="C1843" s="41" t="s">
        <v>468</v>
      </c>
      <c r="D1843" s="41" t="s">
        <v>29</v>
      </c>
      <c r="E1843" s="41" t="s">
        <v>194</v>
      </c>
      <c r="F1843" s="41" t="s">
        <v>194</v>
      </c>
      <c r="G1843" s="41" t="s">
        <v>765</v>
      </c>
      <c r="H1843" s="41">
        <v>10</v>
      </c>
      <c r="I1843" s="41">
        <v>12908.483619434401</v>
      </c>
      <c r="J1843" s="41">
        <v>7768</v>
      </c>
      <c r="K1843" s="41">
        <v>19</v>
      </c>
      <c r="L1843" s="41">
        <v>154.58320000000001</v>
      </c>
      <c r="M1843" s="41">
        <v>0.37809999999999999</v>
      </c>
      <c r="N1843" s="41"/>
      <c r="O1843" s="41"/>
      <c r="P1843" s="41"/>
      <c r="Q1843" s="41"/>
      <c r="R1843" s="41">
        <v>2846</v>
      </c>
      <c r="S1843" s="41">
        <v>50.943399999999997</v>
      </c>
      <c r="T1843" s="41"/>
      <c r="U1843" s="41"/>
      <c r="V1843" s="41">
        <v>10633</v>
      </c>
      <c r="W1843" s="41">
        <v>205.90469999999999</v>
      </c>
      <c r="X1843" s="41"/>
      <c r="Y1843" s="41"/>
      <c r="Z1843" s="6">
        <f>0</f>
        <v>0</v>
      </c>
      <c r="AA1843" s="6">
        <f t="shared" si="209"/>
        <v>205.90469999999999</v>
      </c>
      <c r="AB1843" t="e">
        <f>IF(ISBLANK(Table1[[#This Row],[FY2425_Cost]])=TRUE,#N/A,Table1[[#This Row],[FY2425_Cost]])</f>
        <v>#N/A</v>
      </c>
      <c r="AC1843" s="6" t="e">
        <f t="shared" si="210"/>
        <v>#N/A</v>
      </c>
      <c r="AD1843" s="6" t="e">
        <f>SUMIFS($AB$3:AB1843,$B$3:B1843,B1843)</f>
        <v>#N/A</v>
      </c>
      <c r="AE1843" s="6">
        <f t="shared" si="211"/>
        <v>5808.8176287454808</v>
      </c>
      <c r="AF1843" s="6">
        <f t="shared" si="212"/>
        <v>5808.8176287454808</v>
      </c>
      <c r="AG1843" s="6">
        <f>VLOOKUP(Table1[[#This Row],[PracticeCode]],$AP$3:$AS$345,4,FALSE)</f>
        <v>5808.8176287454808</v>
      </c>
      <c r="AH1843" s="27">
        <f t="shared" si="213"/>
        <v>422107.41435550497</v>
      </c>
      <c r="AI1843" s="6" t="e">
        <f t="shared" si="208"/>
        <v>#N/A</v>
      </c>
    </row>
    <row r="1844" spans="1:35" x14ac:dyDescent="0.35">
      <c r="A1844" t="str">
        <f t="shared" si="207"/>
        <v>Knightsbridge Medical CentreBrompton Health PCNWest LondonE87738Jul4</v>
      </c>
      <c r="B1844" s="41" t="s">
        <v>193</v>
      </c>
      <c r="C1844" s="41" t="s">
        <v>468</v>
      </c>
      <c r="D1844" s="41" t="s">
        <v>29</v>
      </c>
      <c r="E1844" s="41" t="s">
        <v>194</v>
      </c>
      <c r="F1844" s="41" t="s">
        <v>194</v>
      </c>
      <c r="G1844" s="41" t="s">
        <v>759</v>
      </c>
      <c r="H1844" s="41">
        <v>4</v>
      </c>
      <c r="I1844" s="41">
        <v>12908.483619434401</v>
      </c>
      <c r="J1844" s="41">
        <v>6436</v>
      </c>
      <c r="K1844" s="41">
        <v>6</v>
      </c>
      <c r="L1844" s="41">
        <v>119.06599999999999</v>
      </c>
      <c r="M1844" s="41">
        <v>0.11099999999999999</v>
      </c>
      <c r="N1844" s="41">
        <v>8369</v>
      </c>
      <c r="O1844" s="41">
        <v>10</v>
      </c>
      <c r="P1844" s="41">
        <v>166.54310000000001</v>
      </c>
      <c r="Q1844" s="41">
        <v>0.19900000000000001</v>
      </c>
      <c r="R1844" s="41">
        <v>2302</v>
      </c>
      <c r="S1844" s="41">
        <v>41.205800000000004</v>
      </c>
      <c r="T1844" s="41">
        <v>2755</v>
      </c>
      <c r="U1844" s="41">
        <v>60.61</v>
      </c>
      <c r="V1844" s="41">
        <v>8744</v>
      </c>
      <c r="W1844" s="41">
        <v>160.3828</v>
      </c>
      <c r="X1844" s="41">
        <v>11134</v>
      </c>
      <c r="Y1844" s="41">
        <v>227.35210000000001</v>
      </c>
      <c r="Z1844" s="6">
        <f>0</f>
        <v>0</v>
      </c>
      <c r="AA1844" s="6">
        <f t="shared" si="209"/>
        <v>160.3828</v>
      </c>
      <c r="AB1844">
        <f>IF(ISBLANK(Table1[[#This Row],[FY2425_Cost]])=TRUE,#N/A,Table1[[#This Row],[FY2425_Cost]])</f>
        <v>227.35210000000001</v>
      </c>
      <c r="AC1844" s="6">
        <f t="shared" si="210"/>
        <v>66.969300000000004</v>
      </c>
      <c r="AD1844" s="6" t="e">
        <f>SUMIFS($AB$3:AB1844,$B$3:B1844,B1844)</f>
        <v>#N/A</v>
      </c>
      <c r="AE1844" s="6">
        <f t="shared" si="211"/>
        <v>5808.8176287454808</v>
      </c>
      <c r="AF1844" s="6">
        <f t="shared" si="212"/>
        <v>5808.8176287454808</v>
      </c>
      <c r="AG1844" s="6">
        <f>VLOOKUP(Table1[[#This Row],[PracticeCode]],$AP$3:$AS$345,4,FALSE)</f>
        <v>5808.8176287454808</v>
      </c>
      <c r="AH1844" s="27">
        <f t="shared" si="213"/>
        <v>422107.41435550497</v>
      </c>
      <c r="AI1844" s="6" t="e">
        <f t="shared" si="208"/>
        <v>#N/A</v>
      </c>
    </row>
    <row r="1845" spans="1:35" x14ac:dyDescent="0.35">
      <c r="A1845" t="str">
        <f t="shared" si="207"/>
        <v>Knightsbridge Medical CentreBrompton Health PCNWest LondonE87738Jun3</v>
      </c>
      <c r="B1845" s="41" t="s">
        <v>193</v>
      </c>
      <c r="C1845" s="41" t="s">
        <v>468</v>
      </c>
      <c r="D1845" s="41" t="s">
        <v>29</v>
      </c>
      <c r="E1845" s="41" t="s">
        <v>194</v>
      </c>
      <c r="F1845" s="41" t="s">
        <v>194</v>
      </c>
      <c r="G1845" s="41" t="s">
        <v>758</v>
      </c>
      <c r="H1845" s="41">
        <v>3</v>
      </c>
      <c r="I1845" s="41">
        <v>12908.483619434401</v>
      </c>
      <c r="J1845" s="41">
        <v>6416</v>
      </c>
      <c r="K1845" s="41">
        <v>7</v>
      </c>
      <c r="L1845" s="41">
        <v>118.696</v>
      </c>
      <c r="M1845" s="41">
        <v>0.1295</v>
      </c>
      <c r="N1845" s="41">
        <v>9280</v>
      </c>
      <c r="O1845" s="41">
        <v>17</v>
      </c>
      <c r="P1845" s="41">
        <v>184.672</v>
      </c>
      <c r="Q1845" s="41">
        <v>0.33830000000000005</v>
      </c>
      <c r="R1845" s="41">
        <v>2458</v>
      </c>
      <c r="S1845" s="41">
        <v>43.998199999999997</v>
      </c>
      <c r="T1845" s="41">
        <v>2631</v>
      </c>
      <c r="U1845" s="41">
        <v>57.881999999999998</v>
      </c>
      <c r="V1845" s="41">
        <v>8881</v>
      </c>
      <c r="W1845" s="41">
        <v>162.82369999999997</v>
      </c>
      <c r="X1845" s="41">
        <v>11928</v>
      </c>
      <c r="Y1845" s="41">
        <v>242.89230000000001</v>
      </c>
      <c r="Z1845" s="6">
        <f>0</f>
        <v>0</v>
      </c>
      <c r="AA1845" s="6">
        <f t="shared" si="209"/>
        <v>162.82369999999997</v>
      </c>
      <c r="AB1845">
        <f>IF(ISBLANK(Table1[[#This Row],[FY2425_Cost]])=TRUE,#N/A,Table1[[#This Row],[FY2425_Cost]])</f>
        <v>242.89230000000001</v>
      </c>
      <c r="AC1845" s="6">
        <f t="shared" si="210"/>
        <v>80.068600000000032</v>
      </c>
      <c r="AD1845" s="6" t="e">
        <f>SUMIFS($AB$3:AB1845,$B$3:B1845,B1845)</f>
        <v>#N/A</v>
      </c>
      <c r="AE1845" s="6">
        <f t="shared" si="211"/>
        <v>5808.8176287454808</v>
      </c>
      <c r="AF1845" s="6">
        <f t="shared" si="212"/>
        <v>5808.8176287454808</v>
      </c>
      <c r="AG1845" s="6">
        <f>VLOOKUP(Table1[[#This Row],[PracticeCode]],$AP$3:$AS$345,4,FALSE)</f>
        <v>5808.8176287454808</v>
      </c>
      <c r="AH1845" s="27">
        <f t="shared" si="213"/>
        <v>422107.41435550497</v>
      </c>
      <c r="AI1845" s="6" t="e">
        <f t="shared" si="208"/>
        <v>#N/A</v>
      </c>
    </row>
    <row r="1846" spans="1:35" x14ac:dyDescent="0.35">
      <c r="A1846" t="str">
        <f t="shared" si="207"/>
        <v>Knightsbridge Medical CentreBrompton Health PCNWest LondonE87738Mar12</v>
      </c>
      <c r="B1846" s="41" t="s">
        <v>193</v>
      </c>
      <c r="C1846" s="41" t="s">
        <v>468</v>
      </c>
      <c r="D1846" s="41" t="s">
        <v>29</v>
      </c>
      <c r="E1846" s="41" t="s">
        <v>194</v>
      </c>
      <c r="F1846" s="41" t="s">
        <v>194</v>
      </c>
      <c r="G1846" s="41" t="s">
        <v>767</v>
      </c>
      <c r="H1846" s="41">
        <v>12</v>
      </c>
      <c r="I1846" s="41">
        <v>12908.483619434401</v>
      </c>
      <c r="J1846" s="41">
        <v>7929</v>
      </c>
      <c r="K1846" s="41">
        <v>34</v>
      </c>
      <c r="L1846" s="41">
        <v>157.78710000000001</v>
      </c>
      <c r="M1846" s="41">
        <v>0.67660000000000009</v>
      </c>
      <c r="N1846" s="41"/>
      <c r="O1846" s="41"/>
      <c r="P1846" s="41"/>
      <c r="Q1846" s="41"/>
      <c r="R1846" s="41">
        <v>2270</v>
      </c>
      <c r="S1846" s="41">
        <v>40.633000000000003</v>
      </c>
      <c r="T1846" s="41"/>
      <c r="U1846" s="41"/>
      <c r="V1846" s="41">
        <v>10233</v>
      </c>
      <c r="W1846" s="41">
        <v>199.09670000000003</v>
      </c>
      <c r="X1846" s="41"/>
      <c r="Y1846" s="41"/>
      <c r="Z1846" s="6">
        <f>0</f>
        <v>0</v>
      </c>
      <c r="AA1846" s="6">
        <f t="shared" si="209"/>
        <v>199.09670000000003</v>
      </c>
      <c r="AB1846" t="e">
        <f>IF(ISBLANK(Table1[[#This Row],[FY2425_Cost]])=TRUE,#N/A,Table1[[#This Row],[FY2425_Cost]])</f>
        <v>#N/A</v>
      </c>
      <c r="AC1846" s="6" t="e">
        <f t="shared" si="210"/>
        <v>#N/A</v>
      </c>
      <c r="AD1846" s="6" t="e">
        <f>SUMIFS($AB$3:AB1846,$B$3:B1846,B1846)</f>
        <v>#N/A</v>
      </c>
      <c r="AE1846" s="6">
        <f t="shared" si="211"/>
        <v>5808.8176287454808</v>
      </c>
      <c r="AF1846" s="6">
        <f t="shared" si="212"/>
        <v>5808.8176287454808</v>
      </c>
      <c r="AG1846" s="6">
        <f>VLOOKUP(Table1[[#This Row],[PracticeCode]],$AP$3:$AS$345,4,FALSE)</f>
        <v>5808.8176287454808</v>
      </c>
      <c r="AH1846" s="27">
        <f t="shared" si="213"/>
        <v>422107.41435550497</v>
      </c>
      <c r="AI1846" s="6" t="e">
        <f t="shared" si="208"/>
        <v>#N/A</v>
      </c>
    </row>
    <row r="1847" spans="1:35" x14ac:dyDescent="0.35">
      <c r="A1847" t="str">
        <f t="shared" si="207"/>
        <v>Knightsbridge Medical CentreBrompton Health PCNWest LondonE87738May2</v>
      </c>
      <c r="B1847" s="41" t="s">
        <v>193</v>
      </c>
      <c r="C1847" s="41" t="s">
        <v>468</v>
      </c>
      <c r="D1847" s="41" t="s">
        <v>29</v>
      </c>
      <c r="E1847" s="41" t="s">
        <v>194</v>
      </c>
      <c r="F1847" s="41" t="s">
        <v>194</v>
      </c>
      <c r="G1847" s="41" t="s">
        <v>757</v>
      </c>
      <c r="H1847" s="41">
        <v>2</v>
      </c>
      <c r="I1847" s="41">
        <v>12908.483619434401</v>
      </c>
      <c r="J1847" s="41">
        <v>5573</v>
      </c>
      <c r="K1847" s="41">
        <v>0</v>
      </c>
      <c r="L1847" s="41">
        <v>103.1005</v>
      </c>
      <c r="M1847" s="41">
        <v>0</v>
      </c>
      <c r="N1847" s="41">
        <v>7988</v>
      </c>
      <c r="O1847" s="41">
        <v>33</v>
      </c>
      <c r="P1847" s="41">
        <v>158.96120000000002</v>
      </c>
      <c r="Q1847" s="41">
        <v>0.65670000000000006</v>
      </c>
      <c r="R1847" s="41">
        <v>2411</v>
      </c>
      <c r="S1847" s="41">
        <v>43.1569</v>
      </c>
      <c r="T1847" s="41">
        <v>2597</v>
      </c>
      <c r="U1847" s="41">
        <v>57.134</v>
      </c>
      <c r="V1847" s="41">
        <v>7984</v>
      </c>
      <c r="W1847" s="41">
        <v>146.25739999999999</v>
      </c>
      <c r="X1847" s="41">
        <v>10618</v>
      </c>
      <c r="Y1847" s="41">
        <v>216.75190000000003</v>
      </c>
      <c r="Z1847" s="6">
        <f>0</f>
        <v>0</v>
      </c>
      <c r="AA1847" s="6">
        <f t="shared" si="209"/>
        <v>146.25739999999999</v>
      </c>
      <c r="AB1847">
        <f>IF(ISBLANK(Table1[[#This Row],[FY2425_Cost]])=TRUE,#N/A,Table1[[#This Row],[FY2425_Cost]])</f>
        <v>216.75190000000003</v>
      </c>
      <c r="AC1847" s="6">
        <f t="shared" si="210"/>
        <v>70.494500000000045</v>
      </c>
      <c r="AD1847" s="6" t="e">
        <f>SUMIFS($AB$3:AB1847,$B$3:B1847,B1847)</f>
        <v>#N/A</v>
      </c>
      <c r="AE1847" s="6">
        <f t="shared" si="211"/>
        <v>5808.8176287454808</v>
      </c>
      <c r="AF1847" s="6">
        <f t="shared" si="212"/>
        <v>5808.8176287454808</v>
      </c>
      <c r="AG1847" s="6">
        <f>VLOOKUP(Table1[[#This Row],[PracticeCode]],$AP$3:$AS$345,4,FALSE)</f>
        <v>5808.8176287454808</v>
      </c>
      <c r="AH1847" s="27">
        <f t="shared" si="213"/>
        <v>422107.41435550497</v>
      </c>
      <c r="AI1847" s="6" t="e">
        <f t="shared" si="208"/>
        <v>#N/A</v>
      </c>
    </row>
    <row r="1848" spans="1:35" x14ac:dyDescent="0.35">
      <c r="A1848" t="str">
        <f t="shared" si="207"/>
        <v>Knightsbridge Medical CentreBrompton Health PCNWest LondonE87738Nov8</v>
      </c>
      <c r="B1848" s="41" t="s">
        <v>193</v>
      </c>
      <c r="C1848" s="41" t="s">
        <v>468</v>
      </c>
      <c r="D1848" s="41" t="s">
        <v>29</v>
      </c>
      <c r="E1848" s="41" t="s">
        <v>194</v>
      </c>
      <c r="F1848" s="41" t="s">
        <v>194</v>
      </c>
      <c r="G1848" s="41" t="s">
        <v>763</v>
      </c>
      <c r="H1848" s="41">
        <v>8</v>
      </c>
      <c r="I1848" s="41">
        <v>12908.483619434401</v>
      </c>
      <c r="J1848" s="41">
        <v>9136</v>
      </c>
      <c r="K1848" s="41">
        <v>3</v>
      </c>
      <c r="L1848" s="41">
        <v>181.8064</v>
      </c>
      <c r="M1848" s="41">
        <v>5.9700000000000003E-2</v>
      </c>
      <c r="N1848" s="41"/>
      <c r="O1848" s="41"/>
      <c r="P1848" s="41"/>
      <c r="Q1848" s="41"/>
      <c r="R1848" s="41">
        <v>2615</v>
      </c>
      <c r="S1848" s="41">
        <v>46.808500000000002</v>
      </c>
      <c r="T1848" s="41"/>
      <c r="U1848" s="41"/>
      <c r="V1848" s="41">
        <v>11754</v>
      </c>
      <c r="W1848" s="41">
        <v>228.6746</v>
      </c>
      <c r="X1848" s="41"/>
      <c r="Y1848" s="41"/>
      <c r="Z1848" s="6">
        <f>0</f>
        <v>0</v>
      </c>
      <c r="AA1848" s="6">
        <f t="shared" si="209"/>
        <v>228.6746</v>
      </c>
      <c r="AB1848" t="e">
        <f>IF(ISBLANK(Table1[[#This Row],[FY2425_Cost]])=TRUE,#N/A,Table1[[#This Row],[FY2425_Cost]])</f>
        <v>#N/A</v>
      </c>
      <c r="AC1848" s="6" t="e">
        <f t="shared" si="210"/>
        <v>#N/A</v>
      </c>
      <c r="AD1848" s="6" t="e">
        <f>SUMIFS($AB$3:AB1848,$B$3:B1848,B1848)</f>
        <v>#N/A</v>
      </c>
      <c r="AE1848" s="6">
        <f t="shared" si="211"/>
        <v>5808.8176287454808</v>
      </c>
      <c r="AF1848" s="6">
        <f t="shared" si="212"/>
        <v>5808.8176287454808</v>
      </c>
      <c r="AG1848" s="6">
        <f>VLOOKUP(Table1[[#This Row],[PracticeCode]],$AP$3:$AS$345,4,FALSE)</f>
        <v>5808.8176287454808</v>
      </c>
      <c r="AH1848" s="27">
        <f t="shared" si="213"/>
        <v>422107.41435550497</v>
      </c>
      <c r="AI1848" s="6" t="e">
        <f t="shared" si="208"/>
        <v>#N/A</v>
      </c>
    </row>
    <row r="1849" spans="1:35" x14ac:dyDescent="0.35">
      <c r="A1849" t="str">
        <f t="shared" si="207"/>
        <v>Knightsbridge Medical CentreBrompton Health PCNWest LondonE87738Oct7</v>
      </c>
      <c r="B1849" s="41" t="s">
        <v>193</v>
      </c>
      <c r="C1849" s="41" t="s">
        <v>468</v>
      </c>
      <c r="D1849" s="41" t="s">
        <v>29</v>
      </c>
      <c r="E1849" s="41" t="s">
        <v>194</v>
      </c>
      <c r="F1849" s="41" t="s">
        <v>194</v>
      </c>
      <c r="G1849" s="41" t="s">
        <v>762</v>
      </c>
      <c r="H1849" s="41">
        <v>7</v>
      </c>
      <c r="I1849" s="41">
        <v>12908.483619434401</v>
      </c>
      <c r="J1849" s="41">
        <v>6490</v>
      </c>
      <c r="K1849" s="41">
        <v>6</v>
      </c>
      <c r="L1849" s="41">
        <v>129.15100000000001</v>
      </c>
      <c r="M1849" s="41">
        <v>0.11940000000000001</v>
      </c>
      <c r="N1849" s="41">
        <v>0</v>
      </c>
      <c r="O1849" s="41">
        <v>6</v>
      </c>
      <c r="P1849" s="41">
        <v>0</v>
      </c>
      <c r="Q1849" s="41">
        <v>0.13500000000000001</v>
      </c>
      <c r="R1849" s="41">
        <v>3250</v>
      </c>
      <c r="S1849" s="41">
        <v>58.174999999999997</v>
      </c>
      <c r="T1849" s="41">
        <v>3735</v>
      </c>
      <c r="U1849" s="41">
        <v>82.17</v>
      </c>
      <c r="V1849" s="41">
        <v>9746</v>
      </c>
      <c r="W1849" s="41">
        <v>187.44540000000001</v>
      </c>
      <c r="X1849" s="41">
        <v>3741</v>
      </c>
      <c r="Y1849" s="41">
        <v>82.305000000000007</v>
      </c>
      <c r="Z1849" s="6">
        <f>0</f>
        <v>0</v>
      </c>
      <c r="AA1849" s="6">
        <f t="shared" si="209"/>
        <v>187.44540000000001</v>
      </c>
      <c r="AB1849">
        <f>IF(ISBLANK(Table1[[#This Row],[FY2425_Cost]])=TRUE,#N/A,Table1[[#This Row],[FY2425_Cost]])</f>
        <v>82.305000000000007</v>
      </c>
      <c r="AC1849" s="6">
        <f t="shared" si="210"/>
        <v>-105.1404</v>
      </c>
      <c r="AD1849" s="6" t="e">
        <f>SUMIFS($AB$3:AB1849,$B$3:B1849,B1849)</f>
        <v>#N/A</v>
      </c>
      <c r="AE1849" s="6">
        <f t="shared" si="211"/>
        <v>5808.8176287454808</v>
      </c>
      <c r="AF1849" s="6">
        <f t="shared" si="212"/>
        <v>5808.8176287454808</v>
      </c>
      <c r="AG1849" s="6">
        <f>VLOOKUP(Table1[[#This Row],[PracticeCode]],$AP$3:$AS$345,4,FALSE)</f>
        <v>5808.8176287454808</v>
      </c>
      <c r="AH1849" s="27">
        <f t="shared" si="213"/>
        <v>422107.41435550497</v>
      </c>
      <c r="AI1849" s="6" t="e">
        <f t="shared" si="208"/>
        <v>#N/A</v>
      </c>
    </row>
    <row r="1850" spans="1:35" x14ac:dyDescent="0.35">
      <c r="A1850" t="str">
        <f t="shared" si="207"/>
        <v>Knightsbridge Medical CentreBrompton Health PCNWest LondonE87738Sep6</v>
      </c>
      <c r="B1850" s="41" t="s">
        <v>193</v>
      </c>
      <c r="C1850" s="41" t="s">
        <v>468</v>
      </c>
      <c r="D1850" s="41" t="s">
        <v>29</v>
      </c>
      <c r="E1850" s="41" t="s">
        <v>194</v>
      </c>
      <c r="F1850" s="41" t="s">
        <v>194</v>
      </c>
      <c r="G1850" s="41" t="s">
        <v>761</v>
      </c>
      <c r="H1850" s="41">
        <v>6</v>
      </c>
      <c r="I1850" s="41">
        <v>12908.483619434401</v>
      </c>
      <c r="J1850" s="41">
        <v>7126</v>
      </c>
      <c r="K1850" s="41">
        <v>6611</v>
      </c>
      <c r="L1850" s="41">
        <v>141.8074</v>
      </c>
      <c r="M1850" s="41">
        <v>131.55889999999999</v>
      </c>
      <c r="N1850" s="41">
        <v>9973</v>
      </c>
      <c r="O1850" s="41">
        <v>7585</v>
      </c>
      <c r="P1850" s="41">
        <v>224.39249999999998</v>
      </c>
      <c r="Q1850" s="41">
        <v>170.66249999999999</v>
      </c>
      <c r="R1850" s="41">
        <v>3315</v>
      </c>
      <c r="S1850" s="41">
        <v>59.338500000000003</v>
      </c>
      <c r="T1850" s="41">
        <v>2943</v>
      </c>
      <c r="U1850" s="41">
        <v>64.745999999999995</v>
      </c>
      <c r="V1850" s="41">
        <v>17052</v>
      </c>
      <c r="W1850" s="41">
        <v>332.70480000000003</v>
      </c>
      <c r="X1850" s="41">
        <v>20501</v>
      </c>
      <c r="Y1850" s="41">
        <v>459.80099999999993</v>
      </c>
      <c r="Z1850" s="6">
        <f>0</f>
        <v>0</v>
      </c>
      <c r="AA1850" s="6">
        <f t="shared" si="209"/>
        <v>332.70480000000003</v>
      </c>
      <c r="AB1850">
        <f>IF(ISBLANK(Table1[[#This Row],[FY2425_Cost]])=TRUE,#N/A,Table1[[#This Row],[FY2425_Cost]])</f>
        <v>459.80099999999993</v>
      </c>
      <c r="AC1850" s="6">
        <f t="shared" si="210"/>
        <v>127.0961999999999</v>
      </c>
      <c r="AD1850" s="6" t="e">
        <f>SUMIFS($AB$3:AB1850,$B$3:B1850,B1850)</f>
        <v>#N/A</v>
      </c>
      <c r="AE1850" s="6">
        <f t="shared" si="211"/>
        <v>5808.8176287454808</v>
      </c>
      <c r="AF1850" s="6">
        <f t="shared" si="212"/>
        <v>5808.8176287454808</v>
      </c>
      <c r="AG1850" s="6">
        <f>VLOOKUP(Table1[[#This Row],[PracticeCode]],$AP$3:$AS$345,4,FALSE)</f>
        <v>5808.8176287454808</v>
      </c>
      <c r="AH1850" s="27">
        <f t="shared" si="213"/>
        <v>422107.41435550497</v>
      </c>
      <c r="AI1850" s="6" t="e">
        <f t="shared" si="208"/>
        <v>#N/A</v>
      </c>
    </row>
    <row r="1851" spans="1:35" x14ac:dyDescent="0.35">
      <c r="A1851" t="str">
        <f t="shared" si="207"/>
        <v>KS MEDICAL CENTRENorth SouthallEalingE85012Apr1</v>
      </c>
      <c r="B1851" s="41" t="s">
        <v>690</v>
      </c>
      <c r="C1851" s="41" t="s">
        <v>451</v>
      </c>
      <c r="D1851" s="41" t="s">
        <v>12</v>
      </c>
      <c r="E1851" s="41" t="s">
        <v>195</v>
      </c>
      <c r="F1851" s="41" t="s">
        <v>195</v>
      </c>
      <c r="G1851" s="41" t="s">
        <v>756</v>
      </c>
      <c r="H1851" s="41">
        <v>1</v>
      </c>
      <c r="I1851" s="41">
        <v>5937.0060880829897</v>
      </c>
      <c r="J1851" s="41">
        <v>8384</v>
      </c>
      <c r="K1851" s="41">
        <v>12</v>
      </c>
      <c r="L1851" s="41">
        <v>155.10399999999998</v>
      </c>
      <c r="M1851" s="41">
        <v>0.22199999999999998</v>
      </c>
      <c r="N1851" s="41">
        <v>2086</v>
      </c>
      <c r="O1851" s="41">
        <v>66</v>
      </c>
      <c r="P1851" s="41">
        <v>41.511400000000002</v>
      </c>
      <c r="Q1851" s="41">
        <v>1.3134000000000001</v>
      </c>
      <c r="R1851" s="41">
        <v>1275</v>
      </c>
      <c r="S1851" s="41">
        <v>22.822500000000002</v>
      </c>
      <c r="T1851" s="41">
        <v>1769</v>
      </c>
      <c r="U1851" s="41">
        <v>38.917999999999999</v>
      </c>
      <c r="V1851" s="41">
        <v>9671</v>
      </c>
      <c r="W1851" s="41">
        <v>178.14849999999998</v>
      </c>
      <c r="X1851" s="41">
        <v>3921</v>
      </c>
      <c r="Y1851" s="41">
        <v>81.742800000000003</v>
      </c>
      <c r="Z1851" s="6">
        <f>0</f>
        <v>0</v>
      </c>
      <c r="AA1851" s="6">
        <f t="shared" si="209"/>
        <v>178.14849999999998</v>
      </c>
      <c r="AB1851">
        <f>IF(ISBLANK(Table1[[#This Row],[FY2425_Cost]])=TRUE,#N/A,Table1[[#This Row],[FY2425_Cost]])</f>
        <v>81.742800000000003</v>
      </c>
      <c r="AC1851" s="6">
        <f t="shared" si="210"/>
        <v>-96.405699999999982</v>
      </c>
      <c r="AD1851" s="6">
        <f>SUMIFS($AB$3:AB1851,$B$3:B1851,B1851)</f>
        <v>81.742800000000003</v>
      </c>
      <c r="AE1851" s="6">
        <f t="shared" si="211"/>
        <v>2671.6527396373453</v>
      </c>
      <c r="AF1851" s="6">
        <f t="shared" si="212"/>
        <v>2671.6527396373453</v>
      </c>
      <c r="AG1851" s="6">
        <f>VLOOKUP(Table1[[#This Row],[PracticeCode]],$AP$3:$AS$345,4,FALSE)</f>
        <v>2671.6527396373453</v>
      </c>
      <c r="AH1851" s="27">
        <f t="shared" si="213"/>
        <v>194140.09908031378</v>
      </c>
      <c r="AI1851" s="6">
        <f t="shared" si="208"/>
        <v>0</v>
      </c>
    </row>
    <row r="1852" spans="1:35" x14ac:dyDescent="0.35">
      <c r="A1852" t="str">
        <f t="shared" si="207"/>
        <v>KS MEDICAL CENTRENorth SouthallEalingE85012Aug5</v>
      </c>
      <c r="B1852" s="41" t="s">
        <v>690</v>
      </c>
      <c r="C1852" s="41" t="s">
        <v>451</v>
      </c>
      <c r="D1852" s="41" t="s">
        <v>12</v>
      </c>
      <c r="E1852" s="41" t="s">
        <v>195</v>
      </c>
      <c r="F1852" s="41" t="s">
        <v>195</v>
      </c>
      <c r="G1852" s="41" t="s">
        <v>760</v>
      </c>
      <c r="H1852" s="41">
        <v>5</v>
      </c>
      <c r="I1852" s="41">
        <v>5937.0060880829897</v>
      </c>
      <c r="J1852" s="41">
        <v>12049</v>
      </c>
      <c r="K1852" s="41">
        <v>0</v>
      </c>
      <c r="L1852" s="41">
        <v>222.90649999999999</v>
      </c>
      <c r="M1852" s="41">
        <v>0</v>
      </c>
      <c r="N1852" s="41">
        <v>1852</v>
      </c>
      <c r="O1852" s="41">
        <v>3</v>
      </c>
      <c r="P1852" s="41">
        <v>36.854800000000004</v>
      </c>
      <c r="Q1852" s="41">
        <v>5.9700000000000003E-2</v>
      </c>
      <c r="R1852" s="41">
        <v>2946</v>
      </c>
      <c r="S1852" s="41">
        <v>52.733400000000003</v>
      </c>
      <c r="T1852" s="41">
        <v>1544</v>
      </c>
      <c r="U1852" s="41">
        <v>33.968000000000004</v>
      </c>
      <c r="V1852" s="41">
        <v>14995</v>
      </c>
      <c r="W1852" s="41">
        <v>275.63990000000001</v>
      </c>
      <c r="X1852" s="41">
        <v>3399</v>
      </c>
      <c r="Y1852" s="41">
        <v>70.882500000000007</v>
      </c>
      <c r="Z1852" s="6">
        <f>0</f>
        <v>0</v>
      </c>
      <c r="AA1852" s="6">
        <f t="shared" si="209"/>
        <v>275.63990000000001</v>
      </c>
      <c r="AB1852">
        <f>IF(ISBLANK(Table1[[#This Row],[FY2425_Cost]])=TRUE,#N/A,Table1[[#This Row],[FY2425_Cost]])</f>
        <v>70.882500000000007</v>
      </c>
      <c r="AC1852" s="6">
        <f t="shared" si="210"/>
        <v>-204.75740000000002</v>
      </c>
      <c r="AD1852" s="6">
        <f>SUMIFS($AB$3:AB1852,$B$3:B1852,B1852)</f>
        <v>152.62530000000001</v>
      </c>
      <c r="AE1852" s="6">
        <f t="shared" si="211"/>
        <v>2671.6527396373453</v>
      </c>
      <c r="AF1852" s="6">
        <f t="shared" si="212"/>
        <v>2671.6527396373453</v>
      </c>
      <c r="AG1852" s="6">
        <f>VLOOKUP(Table1[[#This Row],[PracticeCode]],$AP$3:$AS$345,4,FALSE)</f>
        <v>2671.6527396373453</v>
      </c>
      <c r="AH1852" s="27">
        <f t="shared" si="213"/>
        <v>194140.09908031378</v>
      </c>
      <c r="AI1852" s="6">
        <f t="shared" si="208"/>
        <v>0</v>
      </c>
    </row>
    <row r="1853" spans="1:35" x14ac:dyDescent="0.35">
      <c r="A1853" t="str">
        <f t="shared" si="207"/>
        <v>KS MEDICAL CENTRENorth SouthallEalingE85012Dec9</v>
      </c>
      <c r="B1853" s="41" t="s">
        <v>690</v>
      </c>
      <c r="C1853" s="41" t="s">
        <v>451</v>
      </c>
      <c r="D1853" s="41" t="s">
        <v>12</v>
      </c>
      <c r="E1853" s="41" t="s">
        <v>195</v>
      </c>
      <c r="F1853" s="41" t="s">
        <v>195</v>
      </c>
      <c r="G1853" s="41" t="s">
        <v>764</v>
      </c>
      <c r="H1853" s="41">
        <v>9</v>
      </c>
      <c r="I1853" s="41">
        <v>5937.0060880829897</v>
      </c>
      <c r="J1853" s="41">
        <v>1953</v>
      </c>
      <c r="K1853" s="41">
        <v>8</v>
      </c>
      <c r="L1853" s="41">
        <v>38.864699999999999</v>
      </c>
      <c r="M1853" s="41">
        <v>0.15920000000000001</v>
      </c>
      <c r="N1853" s="41"/>
      <c r="O1853" s="41"/>
      <c r="P1853" s="41"/>
      <c r="Q1853" s="41"/>
      <c r="R1853" s="41">
        <v>1729</v>
      </c>
      <c r="S1853" s="41">
        <v>30.949100000000001</v>
      </c>
      <c r="T1853" s="41"/>
      <c r="U1853" s="41"/>
      <c r="V1853" s="41">
        <v>3690</v>
      </c>
      <c r="W1853" s="41">
        <v>69.972999999999999</v>
      </c>
      <c r="X1853" s="41"/>
      <c r="Y1853" s="41"/>
      <c r="Z1853" s="6">
        <f>0</f>
        <v>0</v>
      </c>
      <c r="AA1853" s="6">
        <f t="shared" si="209"/>
        <v>69.972999999999999</v>
      </c>
      <c r="AB1853" t="e">
        <f>IF(ISBLANK(Table1[[#This Row],[FY2425_Cost]])=TRUE,#N/A,Table1[[#This Row],[FY2425_Cost]])</f>
        <v>#N/A</v>
      </c>
      <c r="AC1853" s="6" t="e">
        <f t="shared" si="210"/>
        <v>#N/A</v>
      </c>
      <c r="AD1853" s="6" t="e">
        <f>SUMIFS($AB$3:AB1853,$B$3:B1853,B1853)</f>
        <v>#N/A</v>
      </c>
      <c r="AE1853" s="6">
        <f t="shared" si="211"/>
        <v>2671.6527396373453</v>
      </c>
      <c r="AF1853" s="6">
        <f t="shared" si="212"/>
        <v>2671.6527396373453</v>
      </c>
      <c r="AG1853" s="6">
        <f>VLOOKUP(Table1[[#This Row],[PracticeCode]],$AP$3:$AS$345,4,FALSE)</f>
        <v>2671.6527396373453</v>
      </c>
      <c r="AH1853" s="27">
        <f t="shared" si="213"/>
        <v>194140.09908031378</v>
      </c>
      <c r="AI1853" s="6" t="e">
        <f t="shared" si="208"/>
        <v>#N/A</v>
      </c>
    </row>
    <row r="1854" spans="1:35" x14ac:dyDescent="0.35">
      <c r="A1854" t="str">
        <f t="shared" si="207"/>
        <v>KS MEDICAL CENTRENorth SouthallEalingE85012Feb11</v>
      </c>
      <c r="B1854" s="41" t="s">
        <v>690</v>
      </c>
      <c r="C1854" s="41" t="s">
        <v>451</v>
      </c>
      <c r="D1854" s="41" t="s">
        <v>12</v>
      </c>
      <c r="E1854" s="41" t="s">
        <v>195</v>
      </c>
      <c r="F1854" s="41" t="s">
        <v>195</v>
      </c>
      <c r="G1854" s="41" t="s">
        <v>766</v>
      </c>
      <c r="H1854" s="41">
        <v>11</v>
      </c>
      <c r="I1854" s="41">
        <v>5937.0060880829897</v>
      </c>
      <c r="J1854" s="41">
        <v>5786</v>
      </c>
      <c r="K1854" s="41">
        <v>2</v>
      </c>
      <c r="L1854" s="41">
        <v>115.1414</v>
      </c>
      <c r="M1854" s="41">
        <v>3.9800000000000002E-2</v>
      </c>
      <c r="N1854" s="41"/>
      <c r="O1854" s="41"/>
      <c r="P1854" s="41"/>
      <c r="Q1854" s="41"/>
      <c r="R1854" s="41">
        <v>1796</v>
      </c>
      <c r="S1854" s="41">
        <v>32.148400000000002</v>
      </c>
      <c r="T1854" s="41"/>
      <c r="U1854" s="41"/>
      <c r="V1854" s="41">
        <v>7584</v>
      </c>
      <c r="W1854" s="41">
        <v>147.3296</v>
      </c>
      <c r="X1854" s="41"/>
      <c r="Y1854" s="41"/>
      <c r="Z1854" s="6">
        <f>0</f>
        <v>0</v>
      </c>
      <c r="AA1854" s="6">
        <f t="shared" si="209"/>
        <v>147.3296</v>
      </c>
      <c r="AB1854" t="e">
        <f>IF(ISBLANK(Table1[[#This Row],[FY2425_Cost]])=TRUE,#N/A,Table1[[#This Row],[FY2425_Cost]])</f>
        <v>#N/A</v>
      </c>
      <c r="AC1854" s="6" t="e">
        <f t="shared" si="210"/>
        <v>#N/A</v>
      </c>
      <c r="AD1854" s="6" t="e">
        <f>SUMIFS($AB$3:AB1854,$B$3:B1854,B1854)</f>
        <v>#N/A</v>
      </c>
      <c r="AE1854" s="6">
        <f t="shared" si="211"/>
        <v>2671.6527396373453</v>
      </c>
      <c r="AF1854" s="6">
        <f t="shared" si="212"/>
        <v>2671.6527396373453</v>
      </c>
      <c r="AG1854" s="6">
        <f>VLOOKUP(Table1[[#This Row],[PracticeCode]],$AP$3:$AS$345,4,FALSE)</f>
        <v>2671.6527396373453</v>
      </c>
      <c r="AH1854" s="27">
        <f t="shared" si="213"/>
        <v>194140.09908031378</v>
      </c>
      <c r="AI1854" s="6" t="e">
        <f t="shared" si="208"/>
        <v>#N/A</v>
      </c>
    </row>
    <row r="1855" spans="1:35" x14ac:dyDescent="0.35">
      <c r="A1855" t="str">
        <f t="shared" si="207"/>
        <v>KS MEDICAL CENTRENorth SouthallEalingE85012Jan10</v>
      </c>
      <c r="B1855" s="41" t="s">
        <v>690</v>
      </c>
      <c r="C1855" s="41" t="s">
        <v>451</v>
      </c>
      <c r="D1855" s="41" t="s">
        <v>12</v>
      </c>
      <c r="E1855" s="41" t="s">
        <v>195</v>
      </c>
      <c r="F1855" s="41" t="s">
        <v>195</v>
      </c>
      <c r="G1855" s="41" t="s">
        <v>765</v>
      </c>
      <c r="H1855" s="41">
        <v>10</v>
      </c>
      <c r="I1855" s="41">
        <v>5937.0060880829897</v>
      </c>
      <c r="J1855" s="41">
        <v>9108</v>
      </c>
      <c r="K1855" s="41">
        <v>1739</v>
      </c>
      <c r="L1855" s="41">
        <v>181.2492</v>
      </c>
      <c r="M1855" s="41">
        <v>34.606100000000005</v>
      </c>
      <c r="N1855" s="41"/>
      <c r="O1855" s="41"/>
      <c r="P1855" s="41"/>
      <c r="Q1855" s="41"/>
      <c r="R1855" s="41">
        <v>2383</v>
      </c>
      <c r="S1855" s="41">
        <v>42.655700000000003</v>
      </c>
      <c r="T1855" s="41"/>
      <c r="U1855" s="41"/>
      <c r="V1855" s="41">
        <v>13230</v>
      </c>
      <c r="W1855" s="41">
        <v>258.51100000000002</v>
      </c>
      <c r="X1855" s="41"/>
      <c r="Y1855" s="41"/>
      <c r="Z1855" s="6">
        <f>0</f>
        <v>0</v>
      </c>
      <c r="AA1855" s="6">
        <f t="shared" si="209"/>
        <v>258.51100000000002</v>
      </c>
      <c r="AB1855" t="e">
        <f>IF(ISBLANK(Table1[[#This Row],[FY2425_Cost]])=TRUE,#N/A,Table1[[#This Row],[FY2425_Cost]])</f>
        <v>#N/A</v>
      </c>
      <c r="AC1855" s="6" t="e">
        <f t="shared" si="210"/>
        <v>#N/A</v>
      </c>
      <c r="AD1855" s="6" t="e">
        <f>SUMIFS($AB$3:AB1855,$B$3:B1855,B1855)</f>
        <v>#N/A</v>
      </c>
      <c r="AE1855" s="6">
        <f t="shared" si="211"/>
        <v>2671.6527396373453</v>
      </c>
      <c r="AF1855" s="6">
        <f t="shared" si="212"/>
        <v>2671.6527396373453</v>
      </c>
      <c r="AG1855" s="6">
        <f>VLOOKUP(Table1[[#This Row],[PracticeCode]],$AP$3:$AS$345,4,FALSE)</f>
        <v>2671.6527396373453</v>
      </c>
      <c r="AH1855" s="27">
        <f t="shared" si="213"/>
        <v>194140.09908031378</v>
      </c>
      <c r="AI1855" s="6" t="e">
        <f t="shared" si="208"/>
        <v>#N/A</v>
      </c>
    </row>
    <row r="1856" spans="1:35" x14ac:dyDescent="0.35">
      <c r="A1856" t="str">
        <f t="shared" si="207"/>
        <v>KS MEDICAL CENTRENorth SouthallEalingE85012Jul4</v>
      </c>
      <c r="B1856" s="41" t="s">
        <v>690</v>
      </c>
      <c r="C1856" s="41" t="s">
        <v>451</v>
      </c>
      <c r="D1856" s="41" t="s">
        <v>12</v>
      </c>
      <c r="E1856" s="41" t="s">
        <v>195</v>
      </c>
      <c r="F1856" s="41" t="s">
        <v>195</v>
      </c>
      <c r="G1856" s="41" t="s">
        <v>759</v>
      </c>
      <c r="H1856" s="41">
        <v>4</v>
      </c>
      <c r="I1856" s="41">
        <v>5937.0060880829897</v>
      </c>
      <c r="J1856" s="41">
        <v>2110</v>
      </c>
      <c r="K1856" s="41">
        <v>0</v>
      </c>
      <c r="L1856" s="41">
        <v>39.034999999999997</v>
      </c>
      <c r="M1856" s="41">
        <v>0</v>
      </c>
      <c r="N1856" s="41">
        <v>2079</v>
      </c>
      <c r="O1856" s="41">
        <v>0</v>
      </c>
      <c r="P1856" s="41">
        <v>41.372100000000003</v>
      </c>
      <c r="Q1856" s="41">
        <v>0</v>
      </c>
      <c r="R1856" s="41">
        <v>1082</v>
      </c>
      <c r="S1856" s="41">
        <v>19.367799999999999</v>
      </c>
      <c r="T1856" s="41">
        <v>2068</v>
      </c>
      <c r="U1856" s="41">
        <v>45.496000000000002</v>
      </c>
      <c r="V1856" s="41">
        <v>3192</v>
      </c>
      <c r="W1856" s="41">
        <v>58.402799999999999</v>
      </c>
      <c r="X1856" s="41">
        <v>4147</v>
      </c>
      <c r="Y1856" s="41">
        <v>86.868099999999998</v>
      </c>
      <c r="Z1856" s="6">
        <f>0</f>
        <v>0</v>
      </c>
      <c r="AA1856" s="6">
        <f t="shared" si="209"/>
        <v>58.402799999999999</v>
      </c>
      <c r="AB1856">
        <f>IF(ISBLANK(Table1[[#This Row],[FY2425_Cost]])=TRUE,#N/A,Table1[[#This Row],[FY2425_Cost]])</f>
        <v>86.868099999999998</v>
      </c>
      <c r="AC1856" s="6">
        <f t="shared" si="210"/>
        <v>28.465299999999999</v>
      </c>
      <c r="AD1856" s="6" t="e">
        <f>SUMIFS($AB$3:AB1856,$B$3:B1856,B1856)</f>
        <v>#N/A</v>
      </c>
      <c r="AE1856" s="6">
        <f t="shared" si="211"/>
        <v>2671.6527396373453</v>
      </c>
      <c r="AF1856" s="6">
        <f t="shared" si="212"/>
        <v>2671.6527396373453</v>
      </c>
      <c r="AG1856" s="6">
        <f>VLOOKUP(Table1[[#This Row],[PracticeCode]],$AP$3:$AS$345,4,FALSE)</f>
        <v>2671.6527396373453</v>
      </c>
      <c r="AH1856" s="27">
        <f t="shared" si="213"/>
        <v>194140.09908031378</v>
      </c>
      <c r="AI1856" s="6" t="e">
        <f t="shared" si="208"/>
        <v>#N/A</v>
      </c>
    </row>
    <row r="1857" spans="1:35" x14ac:dyDescent="0.35">
      <c r="A1857" t="str">
        <f t="shared" si="207"/>
        <v>KS MEDICAL CENTRENorth SouthallEalingE85012Jun3</v>
      </c>
      <c r="B1857" s="41" t="s">
        <v>690</v>
      </c>
      <c r="C1857" s="41" t="s">
        <v>451</v>
      </c>
      <c r="D1857" s="41" t="s">
        <v>12</v>
      </c>
      <c r="E1857" s="41" t="s">
        <v>195</v>
      </c>
      <c r="F1857" s="41" t="s">
        <v>195</v>
      </c>
      <c r="G1857" s="41" t="s">
        <v>758</v>
      </c>
      <c r="H1857" s="41">
        <v>3</v>
      </c>
      <c r="I1857" s="41">
        <v>5937.0060880829897</v>
      </c>
      <c r="J1857" s="41">
        <v>2691</v>
      </c>
      <c r="K1857" s="41">
        <v>0</v>
      </c>
      <c r="L1857" s="41">
        <v>49.783499999999997</v>
      </c>
      <c r="M1857" s="41">
        <v>0</v>
      </c>
      <c r="N1857" s="41">
        <v>1467</v>
      </c>
      <c r="O1857" s="41">
        <v>23</v>
      </c>
      <c r="P1857" s="41">
        <v>29.193300000000001</v>
      </c>
      <c r="Q1857" s="41">
        <v>0.4577</v>
      </c>
      <c r="R1857" s="41">
        <v>2489</v>
      </c>
      <c r="S1857" s="41">
        <v>44.553100000000001</v>
      </c>
      <c r="T1857" s="41">
        <v>1696</v>
      </c>
      <c r="U1857" s="41">
        <v>37.311999999999998</v>
      </c>
      <c r="V1857" s="41">
        <v>5180</v>
      </c>
      <c r="W1857" s="41">
        <v>94.336600000000004</v>
      </c>
      <c r="X1857" s="41">
        <v>3186</v>
      </c>
      <c r="Y1857" s="41">
        <v>66.962999999999994</v>
      </c>
      <c r="Z1857" s="6">
        <f>0</f>
        <v>0</v>
      </c>
      <c r="AA1857" s="6">
        <f t="shared" si="209"/>
        <v>94.336600000000004</v>
      </c>
      <c r="AB1857">
        <f>IF(ISBLANK(Table1[[#This Row],[FY2425_Cost]])=TRUE,#N/A,Table1[[#This Row],[FY2425_Cost]])</f>
        <v>66.962999999999994</v>
      </c>
      <c r="AC1857" s="6">
        <f t="shared" si="210"/>
        <v>-27.37360000000001</v>
      </c>
      <c r="AD1857" s="6" t="e">
        <f>SUMIFS($AB$3:AB1857,$B$3:B1857,B1857)</f>
        <v>#N/A</v>
      </c>
      <c r="AE1857" s="6">
        <f t="shared" si="211"/>
        <v>2671.6527396373453</v>
      </c>
      <c r="AF1857" s="6">
        <f t="shared" si="212"/>
        <v>2671.6527396373453</v>
      </c>
      <c r="AG1857" s="6">
        <f>VLOOKUP(Table1[[#This Row],[PracticeCode]],$AP$3:$AS$345,4,FALSE)</f>
        <v>2671.6527396373453</v>
      </c>
      <c r="AH1857" s="27">
        <f t="shared" si="213"/>
        <v>194140.09908031378</v>
      </c>
      <c r="AI1857" s="6" t="e">
        <f t="shared" si="208"/>
        <v>#N/A</v>
      </c>
    </row>
    <row r="1858" spans="1:35" x14ac:dyDescent="0.35">
      <c r="A1858" t="str">
        <f t="shared" si="207"/>
        <v>KS MEDICAL CENTRENorth SouthallEalingE85012Mar12</v>
      </c>
      <c r="B1858" s="41" t="s">
        <v>690</v>
      </c>
      <c r="C1858" s="41" t="s">
        <v>451</v>
      </c>
      <c r="D1858" s="41" t="s">
        <v>12</v>
      </c>
      <c r="E1858" s="41" t="s">
        <v>195</v>
      </c>
      <c r="F1858" s="41" t="s">
        <v>195</v>
      </c>
      <c r="G1858" s="41" t="s">
        <v>767</v>
      </c>
      <c r="H1858" s="41">
        <v>12</v>
      </c>
      <c r="I1858" s="41">
        <v>5937.0060880829897</v>
      </c>
      <c r="J1858" s="41">
        <v>6340</v>
      </c>
      <c r="K1858" s="41">
        <v>8</v>
      </c>
      <c r="L1858" s="41">
        <v>126.16600000000001</v>
      </c>
      <c r="M1858" s="41">
        <v>0.15920000000000001</v>
      </c>
      <c r="N1858" s="41"/>
      <c r="O1858" s="41"/>
      <c r="P1858" s="41"/>
      <c r="Q1858" s="41"/>
      <c r="R1858" s="41">
        <v>2320</v>
      </c>
      <c r="S1858" s="41">
        <v>41.527999999999999</v>
      </c>
      <c r="T1858" s="41"/>
      <c r="U1858" s="41"/>
      <c r="V1858" s="41">
        <v>8668</v>
      </c>
      <c r="W1858" s="41">
        <v>167.85320000000002</v>
      </c>
      <c r="X1858" s="41"/>
      <c r="Y1858" s="41"/>
      <c r="Z1858" s="6">
        <f>0</f>
        <v>0</v>
      </c>
      <c r="AA1858" s="6">
        <f t="shared" si="209"/>
        <v>167.85320000000002</v>
      </c>
      <c r="AB1858" t="e">
        <f>IF(ISBLANK(Table1[[#This Row],[FY2425_Cost]])=TRUE,#N/A,Table1[[#This Row],[FY2425_Cost]])</f>
        <v>#N/A</v>
      </c>
      <c r="AC1858" s="6" t="e">
        <f t="shared" si="210"/>
        <v>#N/A</v>
      </c>
      <c r="AD1858" s="6" t="e">
        <f>SUMIFS($AB$3:AB1858,$B$3:B1858,B1858)</f>
        <v>#N/A</v>
      </c>
      <c r="AE1858" s="6">
        <f t="shared" si="211"/>
        <v>2671.6527396373453</v>
      </c>
      <c r="AF1858" s="6">
        <f t="shared" si="212"/>
        <v>2671.6527396373453</v>
      </c>
      <c r="AG1858" s="6">
        <f>VLOOKUP(Table1[[#This Row],[PracticeCode]],$AP$3:$AS$345,4,FALSE)</f>
        <v>2671.6527396373453</v>
      </c>
      <c r="AH1858" s="27">
        <f t="shared" si="213"/>
        <v>194140.09908031378</v>
      </c>
      <c r="AI1858" s="6" t="e">
        <f t="shared" si="208"/>
        <v>#N/A</v>
      </c>
    </row>
    <row r="1859" spans="1:35" x14ac:dyDescent="0.35">
      <c r="A1859" t="str">
        <f t="shared" ref="A1859:A1922" si="214">CONCATENATE(B1859,C1859,D1859,E1859,G1859,H1859)</f>
        <v>KS MEDICAL CENTRENorth SouthallEalingE85012May2</v>
      </c>
      <c r="B1859" s="41" t="s">
        <v>690</v>
      </c>
      <c r="C1859" s="41" t="s">
        <v>451</v>
      </c>
      <c r="D1859" s="41" t="s">
        <v>12</v>
      </c>
      <c r="E1859" s="41" t="s">
        <v>195</v>
      </c>
      <c r="F1859" s="41" t="s">
        <v>195</v>
      </c>
      <c r="G1859" s="41" t="s">
        <v>757</v>
      </c>
      <c r="H1859" s="41">
        <v>2</v>
      </c>
      <c r="I1859" s="41">
        <v>5937.0060880829897</v>
      </c>
      <c r="J1859" s="41">
        <v>1838</v>
      </c>
      <c r="K1859" s="41">
        <v>0</v>
      </c>
      <c r="L1859" s="41">
        <v>34.003</v>
      </c>
      <c r="M1859" s="41">
        <v>0</v>
      </c>
      <c r="N1859" s="41">
        <v>1467</v>
      </c>
      <c r="O1859" s="41">
        <v>11</v>
      </c>
      <c r="P1859" s="41">
        <v>29.193300000000001</v>
      </c>
      <c r="Q1859" s="41">
        <v>0.21890000000000001</v>
      </c>
      <c r="R1859" s="41">
        <v>1230</v>
      </c>
      <c r="S1859" s="41">
        <v>22.016999999999999</v>
      </c>
      <c r="T1859" s="41">
        <v>1508</v>
      </c>
      <c r="U1859" s="41">
        <v>33.176000000000002</v>
      </c>
      <c r="V1859" s="41">
        <v>3068</v>
      </c>
      <c r="W1859" s="41">
        <v>56.019999999999996</v>
      </c>
      <c r="X1859" s="41">
        <v>2986</v>
      </c>
      <c r="Y1859" s="41">
        <v>62.588200000000001</v>
      </c>
      <c r="Z1859" s="6">
        <f>0</f>
        <v>0</v>
      </c>
      <c r="AA1859" s="6">
        <f t="shared" si="209"/>
        <v>56.019999999999996</v>
      </c>
      <c r="AB1859">
        <f>IF(ISBLANK(Table1[[#This Row],[FY2425_Cost]])=TRUE,#N/A,Table1[[#This Row],[FY2425_Cost]])</f>
        <v>62.588200000000001</v>
      </c>
      <c r="AC1859" s="6">
        <f t="shared" si="210"/>
        <v>6.5682000000000045</v>
      </c>
      <c r="AD1859" s="6" t="e">
        <f>SUMIFS($AB$3:AB1859,$B$3:B1859,B1859)</f>
        <v>#N/A</v>
      </c>
      <c r="AE1859" s="6">
        <f t="shared" si="211"/>
        <v>2671.6527396373453</v>
      </c>
      <c r="AF1859" s="6">
        <f t="shared" si="212"/>
        <v>2671.6527396373453</v>
      </c>
      <c r="AG1859" s="6">
        <f>VLOOKUP(Table1[[#This Row],[PracticeCode]],$AP$3:$AS$345,4,FALSE)</f>
        <v>2671.6527396373453</v>
      </c>
      <c r="AH1859" s="27">
        <f t="shared" si="213"/>
        <v>194140.09908031378</v>
      </c>
      <c r="AI1859" s="6" t="e">
        <f t="shared" ref="AI1859:AI1922" si="215">IF(AD1859-AF1859&lt;=0,0,AD1859-AF1859)</f>
        <v>#N/A</v>
      </c>
    </row>
    <row r="1860" spans="1:35" x14ac:dyDescent="0.35">
      <c r="A1860" t="str">
        <f t="shared" si="214"/>
        <v>KS MEDICAL CENTRENorth SouthallEalingE85012Nov8</v>
      </c>
      <c r="B1860" s="41" t="s">
        <v>690</v>
      </c>
      <c r="C1860" s="41" t="s">
        <v>451</v>
      </c>
      <c r="D1860" s="41" t="s">
        <v>12</v>
      </c>
      <c r="E1860" s="41" t="s">
        <v>195</v>
      </c>
      <c r="F1860" s="41" t="s">
        <v>195</v>
      </c>
      <c r="G1860" s="41" t="s">
        <v>763</v>
      </c>
      <c r="H1860" s="41">
        <v>8</v>
      </c>
      <c r="I1860" s="41">
        <v>5937.0060880829897</v>
      </c>
      <c r="J1860" s="41">
        <v>1966</v>
      </c>
      <c r="K1860" s="41">
        <v>9</v>
      </c>
      <c r="L1860" s="41">
        <v>39.123400000000004</v>
      </c>
      <c r="M1860" s="41">
        <v>0.17910000000000001</v>
      </c>
      <c r="N1860" s="41"/>
      <c r="O1860" s="41"/>
      <c r="P1860" s="41"/>
      <c r="Q1860" s="41"/>
      <c r="R1860" s="41">
        <v>2487</v>
      </c>
      <c r="S1860" s="41">
        <v>44.517299999999999</v>
      </c>
      <c r="T1860" s="41"/>
      <c r="U1860" s="41"/>
      <c r="V1860" s="41">
        <v>4462</v>
      </c>
      <c r="W1860" s="41">
        <v>83.819800000000001</v>
      </c>
      <c r="X1860" s="41"/>
      <c r="Y1860" s="41"/>
      <c r="Z1860" s="6">
        <f>0</f>
        <v>0</v>
      </c>
      <c r="AA1860" s="6">
        <f t="shared" si="209"/>
        <v>83.819800000000001</v>
      </c>
      <c r="AB1860" t="e">
        <f>IF(ISBLANK(Table1[[#This Row],[FY2425_Cost]])=TRUE,#N/A,Table1[[#This Row],[FY2425_Cost]])</f>
        <v>#N/A</v>
      </c>
      <c r="AC1860" s="6" t="e">
        <f t="shared" si="210"/>
        <v>#N/A</v>
      </c>
      <c r="AD1860" s="6" t="e">
        <f>SUMIFS($AB$3:AB1860,$B$3:B1860,B1860)</f>
        <v>#N/A</v>
      </c>
      <c r="AE1860" s="6">
        <f t="shared" si="211"/>
        <v>2671.6527396373453</v>
      </c>
      <c r="AF1860" s="6">
        <f t="shared" si="212"/>
        <v>2671.6527396373453</v>
      </c>
      <c r="AG1860" s="6">
        <f>VLOOKUP(Table1[[#This Row],[PracticeCode]],$AP$3:$AS$345,4,FALSE)</f>
        <v>2671.6527396373453</v>
      </c>
      <c r="AH1860" s="27">
        <f t="shared" si="213"/>
        <v>194140.09908031378</v>
      </c>
      <c r="AI1860" s="6" t="e">
        <f t="shared" si="215"/>
        <v>#N/A</v>
      </c>
    </row>
    <row r="1861" spans="1:35" x14ac:dyDescent="0.35">
      <c r="A1861" t="str">
        <f t="shared" si="214"/>
        <v>KS MEDICAL CENTRENorth SouthallEalingE85012Oct7</v>
      </c>
      <c r="B1861" s="41" t="s">
        <v>690</v>
      </c>
      <c r="C1861" s="41" t="s">
        <v>451</v>
      </c>
      <c r="D1861" s="41" t="s">
        <v>12</v>
      </c>
      <c r="E1861" s="41" t="s">
        <v>195</v>
      </c>
      <c r="F1861" s="41" t="s">
        <v>195</v>
      </c>
      <c r="G1861" s="41" t="s">
        <v>762</v>
      </c>
      <c r="H1861" s="41">
        <v>7</v>
      </c>
      <c r="I1861" s="41">
        <v>5937.0060880829897</v>
      </c>
      <c r="J1861" s="41">
        <v>2426</v>
      </c>
      <c r="K1861" s="41">
        <v>12</v>
      </c>
      <c r="L1861" s="41">
        <v>48.2774</v>
      </c>
      <c r="M1861" s="41">
        <v>0.23880000000000001</v>
      </c>
      <c r="N1861" s="41">
        <v>0</v>
      </c>
      <c r="O1861" s="41">
        <v>3</v>
      </c>
      <c r="P1861" s="41">
        <v>0</v>
      </c>
      <c r="Q1861" s="41">
        <v>6.7500000000000004E-2</v>
      </c>
      <c r="R1861" s="41">
        <v>2550</v>
      </c>
      <c r="S1861" s="41">
        <v>45.645000000000003</v>
      </c>
      <c r="T1861" s="41">
        <v>2572</v>
      </c>
      <c r="U1861" s="41">
        <v>56.584000000000003</v>
      </c>
      <c r="V1861" s="41">
        <v>4988</v>
      </c>
      <c r="W1861" s="41">
        <v>94.161200000000008</v>
      </c>
      <c r="X1861" s="41">
        <v>2575</v>
      </c>
      <c r="Y1861" s="41">
        <v>56.651500000000006</v>
      </c>
      <c r="Z1861" s="6">
        <f>0</f>
        <v>0</v>
      </c>
      <c r="AA1861" s="6">
        <f t="shared" si="209"/>
        <v>94.161200000000008</v>
      </c>
      <c r="AB1861">
        <f>IF(ISBLANK(Table1[[#This Row],[FY2425_Cost]])=TRUE,#N/A,Table1[[#This Row],[FY2425_Cost]])</f>
        <v>56.651500000000006</v>
      </c>
      <c r="AC1861" s="6">
        <f t="shared" si="210"/>
        <v>-37.509700000000002</v>
      </c>
      <c r="AD1861" s="6" t="e">
        <f>SUMIFS($AB$3:AB1861,$B$3:B1861,B1861)</f>
        <v>#N/A</v>
      </c>
      <c r="AE1861" s="6">
        <f t="shared" si="211"/>
        <v>2671.6527396373453</v>
      </c>
      <c r="AF1861" s="6">
        <f t="shared" si="212"/>
        <v>2671.6527396373453</v>
      </c>
      <c r="AG1861" s="6">
        <f>VLOOKUP(Table1[[#This Row],[PracticeCode]],$AP$3:$AS$345,4,FALSE)</f>
        <v>2671.6527396373453</v>
      </c>
      <c r="AH1861" s="27">
        <f t="shared" si="213"/>
        <v>194140.09908031378</v>
      </c>
      <c r="AI1861" s="6" t="e">
        <f t="shared" si="215"/>
        <v>#N/A</v>
      </c>
    </row>
    <row r="1862" spans="1:35" x14ac:dyDescent="0.35">
      <c r="A1862" t="str">
        <f t="shared" si="214"/>
        <v>KS MEDICAL CENTRENorth SouthallEalingE85012Sep6</v>
      </c>
      <c r="B1862" s="41" t="s">
        <v>690</v>
      </c>
      <c r="C1862" s="41" t="s">
        <v>451</v>
      </c>
      <c r="D1862" s="41" t="s">
        <v>12</v>
      </c>
      <c r="E1862" s="41" t="s">
        <v>195</v>
      </c>
      <c r="F1862" s="41" t="s">
        <v>195</v>
      </c>
      <c r="G1862" s="41" t="s">
        <v>761</v>
      </c>
      <c r="H1862" s="41">
        <v>6</v>
      </c>
      <c r="I1862" s="41">
        <v>5937.0060880829897</v>
      </c>
      <c r="J1862" s="41">
        <v>7012</v>
      </c>
      <c r="K1862" s="41">
        <v>5</v>
      </c>
      <c r="L1862" s="41">
        <v>139.53880000000001</v>
      </c>
      <c r="M1862" s="41">
        <v>9.9500000000000005E-2</v>
      </c>
      <c r="N1862" s="41">
        <v>4965</v>
      </c>
      <c r="O1862" s="41">
        <v>8</v>
      </c>
      <c r="P1862" s="41">
        <v>111.71249999999999</v>
      </c>
      <c r="Q1862" s="41">
        <v>0.18</v>
      </c>
      <c r="R1862" s="41">
        <v>2182</v>
      </c>
      <c r="S1862" s="41">
        <v>39.0578</v>
      </c>
      <c r="T1862" s="41">
        <v>2085</v>
      </c>
      <c r="U1862" s="41">
        <v>45.87</v>
      </c>
      <c r="V1862" s="41">
        <v>9199</v>
      </c>
      <c r="W1862" s="41">
        <v>178.6961</v>
      </c>
      <c r="X1862" s="41">
        <v>7058</v>
      </c>
      <c r="Y1862" s="41">
        <v>157.76249999999999</v>
      </c>
      <c r="Z1862" s="6">
        <f>0</f>
        <v>0</v>
      </c>
      <c r="AA1862" s="6">
        <f t="shared" si="209"/>
        <v>178.6961</v>
      </c>
      <c r="AB1862">
        <f>IF(ISBLANK(Table1[[#This Row],[FY2425_Cost]])=TRUE,#N/A,Table1[[#This Row],[FY2425_Cost]])</f>
        <v>157.76249999999999</v>
      </c>
      <c r="AC1862" s="6">
        <f t="shared" si="210"/>
        <v>-20.933600000000013</v>
      </c>
      <c r="AD1862" s="6" t="e">
        <f>SUMIFS($AB$3:AB1862,$B$3:B1862,B1862)</f>
        <v>#N/A</v>
      </c>
      <c r="AE1862" s="6">
        <f t="shared" si="211"/>
        <v>2671.6527396373453</v>
      </c>
      <c r="AF1862" s="6">
        <f t="shared" si="212"/>
        <v>2671.6527396373453</v>
      </c>
      <c r="AG1862" s="6">
        <f>VLOOKUP(Table1[[#This Row],[PracticeCode]],$AP$3:$AS$345,4,FALSE)</f>
        <v>2671.6527396373453</v>
      </c>
      <c r="AH1862" s="27">
        <f t="shared" si="213"/>
        <v>194140.09908031378</v>
      </c>
      <c r="AI1862" s="6" t="e">
        <f t="shared" si="215"/>
        <v>#N/A</v>
      </c>
    </row>
    <row r="1863" spans="1:35" x14ac:dyDescent="0.35">
      <c r="A1863" t="str">
        <f t="shared" si="214"/>
        <v>Kynance PracticeKensington and Chelsea SouthWest LondonE87702Apr1</v>
      </c>
      <c r="B1863" s="41" t="s">
        <v>728</v>
      </c>
      <c r="C1863" s="41" t="s">
        <v>477</v>
      </c>
      <c r="D1863" s="41" t="s">
        <v>29</v>
      </c>
      <c r="E1863" s="41" t="s">
        <v>372</v>
      </c>
      <c r="F1863" s="41" t="s">
        <v>372</v>
      </c>
      <c r="G1863" s="41" t="s">
        <v>756</v>
      </c>
      <c r="H1863" s="41">
        <v>1</v>
      </c>
      <c r="I1863" s="41">
        <v>2624.5969576524599</v>
      </c>
      <c r="J1863" s="41">
        <v>90</v>
      </c>
      <c r="K1863" s="41">
        <v>0</v>
      </c>
      <c r="L1863" s="41">
        <v>1.6649999999999998</v>
      </c>
      <c r="M1863" s="41">
        <v>0</v>
      </c>
      <c r="N1863" s="41">
        <v>207</v>
      </c>
      <c r="O1863" s="41">
        <v>0</v>
      </c>
      <c r="P1863" s="41">
        <v>4.1193</v>
      </c>
      <c r="Q1863" s="41">
        <v>0</v>
      </c>
      <c r="R1863" s="41">
        <v>426</v>
      </c>
      <c r="S1863" s="41">
        <v>7.6254</v>
      </c>
      <c r="T1863" s="41">
        <v>556</v>
      </c>
      <c r="U1863" s="41">
        <v>12.231999999999999</v>
      </c>
      <c r="V1863" s="41">
        <v>516</v>
      </c>
      <c r="W1863" s="41">
        <v>9.2904</v>
      </c>
      <c r="X1863" s="41">
        <v>763</v>
      </c>
      <c r="Y1863" s="41">
        <v>16.351299999999998</v>
      </c>
      <c r="Z1863" s="6">
        <f>0</f>
        <v>0</v>
      </c>
      <c r="AA1863" s="6">
        <f t="shared" si="209"/>
        <v>9.2904</v>
      </c>
      <c r="AB1863">
        <f>IF(ISBLANK(Table1[[#This Row],[FY2425_Cost]])=TRUE,#N/A,Table1[[#This Row],[FY2425_Cost]])</f>
        <v>16.351299999999998</v>
      </c>
      <c r="AC1863" s="6">
        <f t="shared" si="210"/>
        <v>7.0608999999999984</v>
      </c>
      <c r="AD1863" s="6">
        <f>SUMIFS($AB$3:AB1863,$B$3:B1863,B1863)</f>
        <v>16.351299999999998</v>
      </c>
      <c r="AE1863" s="6">
        <f t="shared" si="211"/>
        <v>1181.0686309436069</v>
      </c>
      <c r="AF1863" s="6">
        <f t="shared" si="212"/>
        <v>1181.0686309436069</v>
      </c>
      <c r="AG1863" s="6">
        <f>VLOOKUP(Table1[[#This Row],[PracticeCode]],$AP$3:$AS$345,4,FALSE)</f>
        <v>1181.0686309436069</v>
      </c>
      <c r="AH1863" s="27">
        <f t="shared" si="213"/>
        <v>85824.320515235449</v>
      </c>
      <c r="AI1863" s="6">
        <f t="shared" si="215"/>
        <v>0</v>
      </c>
    </row>
    <row r="1864" spans="1:35" x14ac:dyDescent="0.35">
      <c r="A1864" t="str">
        <f t="shared" si="214"/>
        <v>Kynance PracticeKensington and Chelsea SouthWest LondonE87702Aug5</v>
      </c>
      <c r="B1864" s="41" t="s">
        <v>728</v>
      </c>
      <c r="C1864" s="41" t="s">
        <v>477</v>
      </c>
      <c r="D1864" s="41" t="s">
        <v>29</v>
      </c>
      <c r="E1864" s="41" t="s">
        <v>372</v>
      </c>
      <c r="F1864" s="41" t="s">
        <v>372</v>
      </c>
      <c r="G1864" s="41" t="s">
        <v>760</v>
      </c>
      <c r="H1864" s="41">
        <v>5</v>
      </c>
      <c r="I1864" s="41">
        <v>2624.5969576524599</v>
      </c>
      <c r="J1864" s="41">
        <v>203</v>
      </c>
      <c r="K1864" s="41">
        <v>0</v>
      </c>
      <c r="L1864" s="41">
        <v>3.7554999999999996</v>
      </c>
      <c r="M1864" s="41">
        <v>0</v>
      </c>
      <c r="N1864" s="41">
        <v>401</v>
      </c>
      <c r="O1864" s="41">
        <v>0</v>
      </c>
      <c r="P1864" s="41">
        <v>7.9799000000000007</v>
      </c>
      <c r="Q1864" s="41">
        <v>0</v>
      </c>
      <c r="R1864" s="41">
        <v>1652</v>
      </c>
      <c r="S1864" s="41">
        <v>29.570799999999998</v>
      </c>
      <c r="T1864" s="41">
        <v>3788</v>
      </c>
      <c r="U1864" s="41">
        <v>83.335999999999999</v>
      </c>
      <c r="V1864" s="41">
        <v>1855</v>
      </c>
      <c r="W1864" s="41">
        <v>33.326299999999996</v>
      </c>
      <c r="X1864" s="41">
        <v>4189</v>
      </c>
      <c r="Y1864" s="41">
        <v>91.315899999999999</v>
      </c>
      <c r="Z1864" s="6">
        <f>0</f>
        <v>0</v>
      </c>
      <c r="AA1864" s="6">
        <f t="shared" si="209"/>
        <v>33.326299999999996</v>
      </c>
      <c r="AB1864">
        <f>IF(ISBLANK(Table1[[#This Row],[FY2425_Cost]])=TRUE,#N/A,Table1[[#This Row],[FY2425_Cost]])</f>
        <v>91.315899999999999</v>
      </c>
      <c r="AC1864" s="6">
        <f t="shared" si="210"/>
        <v>57.989600000000003</v>
      </c>
      <c r="AD1864" s="6">
        <f>SUMIFS($AB$3:AB1864,$B$3:B1864,B1864)</f>
        <v>107.66719999999999</v>
      </c>
      <c r="AE1864" s="6">
        <f t="shared" si="211"/>
        <v>1181.0686309436069</v>
      </c>
      <c r="AF1864" s="6">
        <f t="shared" si="212"/>
        <v>1181.0686309436069</v>
      </c>
      <c r="AG1864" s="6">
        <f>VLOOKUP(Table1[[#This Row],[PracticeCode]],$AP$3:$AS$345,4,FALSE)</f>
        <v>1181.0686309436069</v>
      </c>
      <c r="AH1864" s="27">
        <f t="shared" si="213"/>
        <v>85824.320515235449</v>
      </c>
      <c r="AI1864" s="6">
        <f t="shared" si="215"/>
        <v>0</v>
      </c>
    </row>
    <row r="1865" spans="1:35" x14ac:dyDescent="0.35">
      <c r="A1865" t="str">
        <f t="shared" si="214"/>
        <v>Kynance PracticeKensington and Chelsea SouthWest LondonE87702Dec9</v>
      </c>
      <c r="B1865" s="41" t="s">
        <v>728</v>
      </c>
      <c r="C1865" s="41" t="s">
        <v>477</v>
      </c>
      <c r="D1865" s="41" t="s">
        <v>29</v>
      </c>
      <c r="E1865" s="41" t="s">
        <v>372</v>
      </c>
      <c r="F1865" s="41" t="s">
        <v>372</v>
      </c>
      <c r="G1865" s="41" t="s">
        <v>764</v>
      </c>
      <c r="H1865" s="41">
        <v>9</v>
      </c>
      <c r="I1865" s="41">
        <v>2624.5969576524599</v>
      </c>
      <c r="J1865" s="41">
        <v>154</v>
      </c>
      <c r="K1865" s="41">
        <v>0</v>
      </c>
      <c r="L1865" s="41">
        <v>3.0646</v>
      </c>
      <c r="M1865" s="41">
        <v>0</v>
      </c>
      <c r="N1865" s="41"/>
      <c r="O1865" s="41"/>
      <c r="P1865" s="41"/>
      <c r="Q1865" s="41"/>
      <c r="R1865" s="41">
        <v>5119</v>
      </c>
      <c r="S1865" s="41">
        <v>91.630099999999999</v>
      </c>
      <c r="T1865" s="41"/>
      <c r="U1865" s="41"/>
      <c r="V1865" s="41">
        <v>5273</v>
      </c>
      <c r="W1865" s="41">
        <v>94.694699999999997</v>
      </c>
      <c r="X1865" s="41"/>
      <c r="Y1865" s="41"/>
      <c r="Z1865" s="6">
        <f>0</f>
        <v>0</v>
      </c>
      <c r="AA1865" s="6">
        <f t="shared" si="209"/>
        <v>94.694699999999997</v>
      </c>
      <c r="AB1865" t="e">
        <f>IF(ISBLANK(Table1[[#This Row],[FY2425_Cost]])=TRUE,#N/A,Table1[[#This Row],[FY2425_Cost]])</f>
        <v>#N/A</v>
      </c>
      <c r="AC1865" s="6" t="e">
        <f t="shared" si="210"/>
        <v>#N/A</v>
      </c>
      <c r="AD1865" s="6" t="e">
        <f>SUMIFS($AB$3:AB1865,$B$3:B1865,B1865)</f>
        <v>#N/A</v>
      </c>
      <c r="AE1865" s="6">
        <f t="shared" si="211"/>
        <v>1181.0686309436069</v>
      </c>
      <c r="AF1865" s="6">
        <f t="shared" si="212"/>
        <v>1181.0686309436069</v>
      </c>
      <c r="AG1865" s="6">
        <f>VLOOKUP(Table1[[#This Row],[PracticeCode]],$AP$3:$AS$345,4,FALSE)</f>
        <v>1181.0686309436069</v>
      </c>
      <c r="AH1865" s="27">
        <f t="shared" si="213"/>
        <v>85824.320515235449</v>
      </c>
      <c r="AI1865" s="6" t="e">
        <f t="shared" si="215"/>
        <v>#N/A</v>
      </c>
    </row>
    <row r="1866" spans="1:35" x14ac:dyDescent="0.35">
      <c r="A1866" t="str">
        <f t="shared" si="214"/>
        <v>Kynance PracticeKensington and Chelsea SouthWest LondonE87702Feb11</v>
      </c>
      <c r="B1866" s="41" t="s">
        <v>728</v>
      </c>
      <c r="C1866" s="41" t="s">
        <v>477</v>
      </c>
      <c r="D1866" s="41" t="s">
        <v>29</v>
      </c>
      <c r="E1866" s="41" t="s">
        <v>372</v>
      </c>
      <c r="F1866" s="41" t="s">
        <v>372</v>
      </c>
      <c r="G1866" s="41" t="s">
        <v>766</v>
      </c>
      <c r="H1866" s="41">
        <v>11</v>
      </c>
      <c r="I1866" s="41">
        <v>2624.5969576524599</v>
      </c>
      <c r="J1866" s="41">
        <v>1698</v>
      </c>
      <c r="K1866" s="41">
        <v>0</v>
      </c>
      <c r="L1866" s="41">
        <v>33.790199999999999</v>
      </c>
      <c r="M1866" s="41">
        <v>0</v>
      </c>
      <c r="N1866" s="41"/>
      <c r="O1866" s="41"/>
      <c r="P1866" s="41"/>
      <c r="Q1866" s="41"/>
      <c r="R1866" s="41">
        <v>694</v>
      </c>
      <c r="S1866" s="41">
        <v>12.422599999999999</v>
      </c>
      <c r="T1866" s="41"/>
      <c r="U1866" s="41"/>
      <c r="V1866" s="41">
        <v>2392</v>
      </c>
      <c r="W1866" s="41">
        <v>46.212800000000001</v>
      </c>
      <c r="X1866" s="41"/>
      <c r="Y1866" s="41"/>
      <c r="Z1866" s="6">
        <f>0</f>
        <v>0</v>
      </c>
      <c r="AA1866" s="6">
        <f t="shared" si="209"/>
        <v>46.212800000000001</v>
      </c>
      <c r="AB1866" t="e">
        <f>IF(ISBLANK(Table1[[#This Row],[FY2425_Cost]])=TRUE,#N/A,Table1[[#This Row],[FY2425_Cost]])</f>
        <v>#N/A</v>
      </c>
      <c r="AC1866" s="6" t="e">
        <f t="shared" si="210"/>
        <v>#N/A</v>
      </c>
      <c r="AD1866" s="6" t="e">
        <f>SUMIFS($AB$3:AB1866,$B$3:B1866,B1866)</f>
        <v>#N/A</v>
      </c>
      <c r="AE1866" s="6">
        <f t="shared" si="211"/>
        <v>1181.0686309436069</v>
      </c>
      <c r="AF1866" s="6">
        <f t="shared" si="212"/>
        <v>1181.0686309436069</v>
      </c>
      <c r="AG1866" s="6">
        <f>VLOOKUP(Table1[[#This Row],[PracticeCode]],$AP$3:$AS$345,4,FALSE)</f>
        <v>1181.0686309436069</v>
      </c>
      <c r="AH1866" s="27">
        <f t="shared" si="213"/>
        <v>85824.320515235449</v>
      </c>
      <c r="AI1866" s="6" t="e">
        <f t="shared" si="215"/>
        <v>#N/A</v>
      </c>
    </row>
    <row r="1867" spans="1:35" x14ac:dyDescent="0.35">
      <c r="A1867" t="str">
        <f t="shared" si="214"/>
        <v>Kynance PracticeKensington and Chelsea SouthWest LondonE87702Jan10</v>
      </c>
      <c r="B1867" s="41" t="s">
        <v>728</v>
      </c>
      <c r="C1867" s="41" t="s">
        <v>477</v>
      </c>
      <c r="D1867" s="41" t="s">
        <v>29</v>
      </c>
      <c r="E1867" s="41" t="s">
        <v>372</v>
      </c>
      <c r="F1867" s="41" t="s">
        <v>372</v>
      </c>
      <c r="G1867" s="41" t="s">
        <v>765</v>
      </c>
      <c r="H1867" s="41">
        <v>10</v>
      </c>
      <c r="I1867" s="41">
        <v>2624.5969576524599</v>
      </c>
      <c r="J1867" s="41">
        <v>157</v>
      </c>
      <c r="K1867" s="41">
        <v>0</v>
      </c>
      <c r="L1867" s="41">
        <v>3.1243000000000003</v>
      </c>
      <c r="M1867" s="41">
        <v>0</v>
      </c>
      <c r="N1867" s="41"/>
      <c r="O1867" s="41"/>
      <c r="P1867" s="41"/>
      <c r="Q1867" s="41"/>
      <c r="R1867" s="41">
        <v>714</v>
      </c>
      <c r="S1867" s="41">
        <v>12.7806</v>
      </c>
      <c r="T1867" s="41"/>
      <c r="U1867" s="41"/>
      <c r="V1867" s="41">
        <v>871</v>
      </c>
      <c r="W1867" s="41">
        <v>15.9049</v>
      </c>
      <c r="X1867" s="41"/>
      <c r="Y1867" s="41"/>
      <c r="Z1867" s="6">
        <f>0</f>
        <v>0</v>
      </c>
      <c r="AA1867" s="6">
        <f t="shared" si="209"/>
        <v>15.9049</v>
      </c>
      <c r="AB1867" t="e">
        <f>IF(ISBLANK(Table1[[#This Row],[FY2425_Cost]])=TRUE,#N/A,Table1[[#This Row],[FY2425_Cost]])</f>
        <v>#N/A</v>
      </c>
      <c r="AC1867" s="6" t="e">
        <f t="shared" si="210"/>
        <v>#N/A</v>
      </c>
      <c r="AD1867" s="6" t="e">
        <f>SUMIFS($AB$3:AB1867,$B$3:B1867,B1867)</f>
        <v>#N/A</v>
      </c>
      <c r="AE1867" s="6">
        <f t="shared" si="211"/>
        <v>1181.0686309436069</v>
      </c>
      <c r="AF1867" s="6">
        <f t="shared" si="212"/>
        <v>1181.0686309436069</v>
      </c>
      <c r="AG1867" s="6">
        <f>VLOOKUP(Table1[[#This Row],[PracticeCode]],$AP$3:$AS$345,4,FALSE)</f>
        <v>1181.0686309436069</v>
      </c>
      <c r="AH1867" s="27">
        <f t="shared" si="213"/>
        <v>85824.320515235449</v>
      </c>
      <c r="AI1867" s="6" t="e">
        <f t="shared" si="215"/>
        <v>#N/A</v>
      </c>
    </row>
    <row r="1868" spans="1:35" x14ac:dyDescent="0.35">
      <c r="A1868" t="str">
        <f t="shared" si="214"/>
        <v>Kynance PracticeKensington and Chelsea SouthWest LondonE87702Jul4</v>
      </c>
      <c r="B1868" s="41" t="s">
        <v>728</v>
      </c>
      <c r="C1868" s="41" t="s">
        <v>477</v>
      </c>
      <c r="D1868" s="41" t="s">
        <v>29</v>
      </c>
      <c r="E1868" s="41" t="s">
        <v>372</v>
      </c>
      <c r="F1868" s="41" t="s">
        <v>372</v>
      </c>
      <c r="G1868" s="41" t="s">
        <v>759</v>
      </c>
      <c r="H1868" s="41">
        <v>4</v>
      </c>
      <c r="I1868" s="41">
        <v>2624.5969576524599</v>
      </c>
      <c r="J1868" s="41">
        <v>156</v>
      </c>
      <c r="K1868" s="41">
        <v>2</v>
      </c>
      <c r="L1868" s="41">
        <v>2.8859999999999997</v>
      </c>
      <c r="M1868" s="41">
        <v>3.6999999999999998E-2</v>
      </c>
      <c r="N1868" s="41">
        <v>127</v>
      </c>
      <c r="O1868" s="41">
        <v>0</v>
      </c>
      <c r="P1868" s="41">
        <v>2.5273000000000003</v>
      </c>
      <c r="Q1868" s="41">
        <v>0</v>
      </c>
      <c r="R1868" s="41">
        <v>399</v>
      </c>
      <c r="S1868" s="41">
        <v>7.1421000000000001</v>
      </c>
      <c r="T1868" s="41">
        <v>838</v>
      </c>
      <c r="U1868" s="41">
        <v>18.436</v>
      </c>
      <c r="V1868" s="41">
        <v>557</v>
      </c>
      <c r="W1868" s="41">
        <v>10.065099999999999</v>
      </c>
      <c r="X1868" s="41">
        <v>965</v>
      </c>
      <c r="Y1868" s="41">
        <v>20.9633</v>
      </c>
      <c r="Z1868" s="6">
        <f>0</f>
        <v>0</v>
      </c>
      <c r="AA1868" s="6">
        <f t="shared" si="209"/>
        <v>10.065099999999999</v>
      </c>
      <c r="AB1868">
        <f>IF(ISBLANK(Table1[[#This Row],[FY2425_Cost]])=TRUE,#N/A,Table1[[#This Row],[FY2425_Cost]])</f>
        <v>20.9633</v>
      </c>
      <c r="AC1868" s="6">
        <f t="shared" si="210"/>
        <v>10.898200000000001</v>
      </c>
      <c r="AD1868" s="6" t="e">
        <f>SUMIFS($AB$3:AB1868,$B$3:B1868,B1868)</f>
        <v>#N/A</v>
      </c>
      <c r="AE1868" s="6">
        <f t="shared" si="211"/>
        <v>1181.0686309436069</v>
      </c>
      <c r="AF1868" s="6">
        <f t="shared" si="212"/>
        <v>1181.0686309436069</v>
      </c>
      <c r="AG1868" s="6">
        <f>VLOOKUP(Table1[[#This Row],[PracticeCode]],$AP$3:$AS$345,4,FALSE)</f>
        <v>1181.0686309436069</v>
      </c>
      <c r="AH1868" s="27">
        <f t="shared" si="213"/>
        <v>85824.320515235449</v>
      </c>
      <c r="AI1868" s="6" t="e">
        <f t="shared" si="215"/>
        <v>#N/A</v>
      </c>
    </row>
    <row r="1869" spans="1:35" x14ac:dyDescent="0.35">
      <c r="A1869" t="str">
        <f t="shared" si="214"/>
        <v>Kynance PracticeKensington and Chelsea SouthWest LondonE87702Jun3</v>
      </c>
      <c r="B1869" s="41" t="s">
        <v>728</v>
      </c>
      <c r="C1869" s="41" t="s">
        <v>477</v>
      </c>
      <c r="D1869" s="41" t="s">
        <v>29</v>
      </c>
      <c r="E1869" s="41" t="s">
        <v>372</v>
      </c>
      <c r="F1869" s="41" t="s">
        <v>372</v>
      </c>
      <c r="G1869" s="41" t="s">
        <v>758</v>
      </c>
      <c r="H1869" s="41">
        <v>3</v>
      </c>
      <c r="I1869" s="41">
        <v>2624.5969576524599</v>
      </c>
      <c r="J1869" s="41">
        <v>230</v>
      </c>
      <c r="K1869" s="41">
        <v>0</v>
      </c>
      <c r="L1869" s="41">
        <v>4.2549999999999999</v>
      </c>
      <c r="M1869" s="41">
        <v>0</v>
      </c>
      <c r="N1869" s="41">
        <v>236</v>
      </c>
      <c r="O1869" s="41">
        <v>0</v>
      </c>
      <c r="P1869" s="41">
        <v>4.6964000000000006</v>
      </c>
      <c r="Q1869" s="41">
        <v>0</v>
      </c>
      <c r="R1869" s="41">
        <v>474</v>
      </c>
      <c r="S1869" s="41">
        <v>8.4846000000000004</v>
      </c>
      <c r="T1869" s="41">
        <v>754</v>
      </c>
      <c r="U1869" s="41">
        <v>16.588000000000001</v>
      </c>
      <c r="V1869" s="41">
        <v>704</v>
      </c>
      <c r="W1869" s="41">
        <v>12.739599999999999</v>
      </c>
      <c r="X1869" s="41">
        <v>990</v>
      </c>
      <c r="Y1869" s="41">
        <v>21.284400000000002</v>
      </c>
      <c r="Z1869" s="6">
        <f>0</f>
        <v>0</v>
      </c>
      <c r="AA1869" s="6">
        <f t="shared" si="209"/>
        <v>12.739599999999999</v>
      </c>
      <c r="AB1869">
        <f>IF(ISBLANK(Table1[[#This Row],[FY2425_Cost]])=TRUE,#N/A,Table1[[#This Row],[FY2425_Cost]])</f>
        <v>21.284400000000002</v>
      </c>
      <c r="AC1869" s="6">
        <f t="shared" si="210"/>
        <v>8.5448000000000022</v>
      </c>
      <c r="AD1869" s="6" t="e">
        <f>SUMIFS($AB$3:AB1869,$B$3:B1869,B1869)</f>
        <v>#N/A</v>
      </c>
      <c r="AE1869" s="6">
        <f t="shared" si="211"/>
        <v>1181.0686309436069</v>
      </c>
      <c r="AF1869" s="6">
        <f t="shared" si="212"/>
        <v>1181.0686309436069</v>
      </c>
      <c r="AG1869" s="6">
        <f>VLOOKUP(Table1[[#This Row],[PracticeCode]],$AP$3:$AS$345,4,FALSE)</f>
        <v>1181.0686309436069</v>
      </c>
      <c r="AH1869" s="27">
        <f t="shared" si="213"/>
        <v>85824.320515235449</v>
      </c>
      <c r="AI1869" s="6" t="e">
        <f t="shared" si="215"/>
        <v>#N/A</v>
      </c>
    </row>
    <row r="1870" spans="1:35" x14ac:dyDescent="0.35">
      <c r="A1870" t="str">
        <f t="shared" si="214"/>
        <v>Kynance PracticeKensington and Chelsea SouthWest LondonE87702Mar12</v>
      </c>
      <c r="B1870" s="41" t="s">
        <v>728</v>
      </c>
      <c r="C1870" s="41" t="s">
        <v>477</v>
      </c>
      <c r="D1870" s="41" t="s">
        <v>29</v>
      </c>
      <c r="E1870" s="41" t="s">
        <v>372</v>
      </c>
      <c r="F1870" s="41" t="s">
        <v>372</v>
      </c>
      <c r="G1870" s="41" t="s">
        <v>767</v>
      </c>
      <c r="H1870" s="41">
        <v>12</v>
      </c>
      <c r="I1870" s="41">
        <v>2624.5969576524599</v>
      </c>
      <c r="J1870" s="41">
        <v>180</v>
      </c>
      <c r="K1870" s="41">
        <v>0</v>
      </c>
      <c r="L1870" s="41">
        <v>3.5820000000000003</v>
      </c>
      <c r="M1870" s="41">
        <v>0</v>
      </c>
      <c r="N1870" s="41"/>
      <c r="O1870" s="41"/>
      <c r="P1870" s="41"/>
      <c r="Q1870" s="41"/>
      <c r="R1870" s="41">
        <v>506</v>
      </c>
      <c r="S1870" s="41">
        <v>9.0573999999999995</v>
      </c>
      <c r="T1870" s="41"/>
      <c r="U1870" s="41"/>
      <c r="V1870" s="41">
        <v>686</v>
      </c>
      <c r="W1870" s="41">
        <v>12.6394</v>
      </c>
      <c r="X1870" s="41"/>
      <c r="Y1870" s="41"/>
      <c r="Z1870" s="6">
        <f>0</f>
        <v>0</v>
      </c>
      <c r="AA1870" s="6">
        <f t="shared" si="209"/>
        <v>12.6394</v>
      </c>
      <c r="AB1870" t="e">
        <f>IF(ISBLANK(Table1[[#This Row],[FY2425_Cost]])=TRUE,#N/A,Table1[[#This Row],[FY2425_Cost]])</f>
        <v>#N/A</v>
      </c>
      <c r="AC1870" s="6" t="e">
        <f t="shared" si="210"/>
        <v>#N/A</v>
      </c>
      <c r="AD1870" s="6" t="e">
        <f>SUMIFS($AB$3:AB1870,$B$3:B1870,B1870)</f>
        <v>#N/A</v>
      </c>
      <c r="AE1870" s="6">
        <f t="shared" si="211"/>
        <v>1181.0686309436069</v>
      </c>
      <c r="AF1870" s="6">
        <f t="shared" si="212"/>
        <v>1181.0686309436069</v>
      </c>
      <c r="AG1870" s="6">
        <f>VLOOKUP(Table1[[#This Row],[PracticeCode]],$AP$3:$AS$345,4,FALSE)</f>
        <v>1181.0686309436069</v>
      </c>
      <c r="AH1870" s="27">
        <f t="shared" si="213"/>
        <v>85824.320515235449</v>
      </c>
      <c r="AI1870" s="6" t="e">
        <f t="shared" si="215"/>
        <v>#N/A</v>
      </c>
    </row>
    <row r="1871" spans="1:35" x14ac:dyDescent="0.35">
      <c r="A1871" t="str">
        <f t="shared" si="214"/>
        <v>Kynance PracticeKensington and Chelsea SouthWest LondonE87702May2</v>
      </c>
      <c r="B1871" s="41" t="s">
        <v>728</v>
      </c>
      <c r="C1871" s="41" t="s">
        <v>477</v>
      </c>
      <c r="D1871" s="41" t="s">
        <v>29</v>
      </c>
      <c r="E1871" s="41" t="s">
        <v>372</v>
      </c>
      <c r="F1871" s="41" t="s">
        <v>372</v>
      </c>
      <c r="G1871" s="41" t="s">
        <v>757</v>
      </c>
      <c r="H1871" s="41">
        <v>2</v>
      </c>
      <c r="I1871" s="41">
        <v>2624.5969576524599</v>
      </c>
      <c r="J1871" s="41">
        <v>74</v>
      </c>
      <c r="K1871" s="41">
        <v>0</v>
      </c>
      <c r="L1871" s="41">
        <v>1.369</v>
      </c>
      <c r="M1871" s="41">
        <v>0</v>
      </c>
      <c r="N1871" s="41">
        <v>145</v>
      </c>
      <c r="O1871" s="41">
        <v>0</v>
      </c>
      <c r="P1871" s="41">
        <v>2.8855</v>
      </c>
      <c r="Q1871" s="41">
        <v>0</v>
      </c>
      <c r="R1871" s="41">
        <v>474</v>
      </c>
      <c r="S1871" s="41">
        <v>8.4846000000000004</v>
      </c>
      <c r="T1871" s="41">
        <v>453</v>
      </c>
      <c r="U1871" s="41">
        <v>9.9659999999999993</v>
      </c>
      <c r="V1871" s="41">
        <v>548</v>
      </c>
      <c r="W1871" s="41">
        <v>9.8536000000000001</v>
      </c>
      <c r="X1871" s="41">
        <v>598</v>
      </c>
      <c r="Y1871" s="41">
        <v>12.8515</v>
      </c>
      <c r="Z1871" s="6">
        <f>0</f>
        <v>0</v>
      </c>
      <c r="AA1871" s="6">
        <f t="shared" si="209"/>
        <v>9.8536000000000001</v>
      </c>
      <c r="AB1871">
        <f>IF(ISBLANK(Table1[[#This Row],[FY2425_Cost]])=TRUE,#N/A,Table1[[#This Row],[FY2425_Cost]])</f>
        <v>12.8515</v>
      </c>
      <c r="AC1871" s="6">
        <f t="shared" si="210"/>
        <v>2.9978999999999996</v>
      </c>
      <c r="AD1871" s="6" t="e">
        <f>SUMIFS($AB$3:AB1871,$B$3:B1871,B1871)</f>
        <v>#N/A</v>
      </c>
      <c r="AE1871" s="6">
        <f t="shared" si="211"/>
        <v>1181.0686309436069</v>
      </c>
      <c r="AF1871" s="6">
        <f t="shared" si="212"/>
        <v>1181.0686309436069</v>
      </c>
      <c r="AG1871" s="6">
        <f>VLOOKUP(Table1[[#This Row],[PracticeCode]],$AP$3:$AS$345,4,FALSE)</f>
        <v>1181.0686309436069</v>
      </c>
      <c r="AH1871" s="27">
        <f t="shared" si="213"/>
        <v>85824.320515235449</v>
      </c>
      <c r="AI1871" s="6" t="e">
        <f t="shared" si="215"/>
        <v>#N/A</v>
      </c>
    </row>
    <row r="1872" spans="1:35" x14ac:dyDescent="0.35">
      <c r="A1872" t="str">
        <f t="shared" si="214"/>
        <v>Kynance PracticeKensington and Chelsea SouthWest LondonE87702Nov8</v>
      </c>
      <c r="B1872" s="41" t="s">
        <v>728</v>
      </c>
      <c r="C1872" s="41" t="s">
        <v>477</v>
      </c>
      <c r="D1872" s="41" t="s">
        <v>29</v>
      </c>
      <c r="E1872" s="41" t="s">
        <v>372</v>
      </c>
      <c r="F1872" s="41" t="s">
        <v>372</v>
      </c>
      <c r="G1872" s="41" t="s">
        <v>763</v>
      </c>
      <c r="H1872" s="41">
        <v>8</v>
      </c>
      <c r="I1872" s="41">
        <v>2624.5969576524599</v>
      </c>
      <c r="J1872" s="41">
        <v>156</v>
      </c>
      <c r="K1872" s="41">
        <v>0</v>
      </c>
      <c r="L1872" s="41">
        <v>3.1044</v>
      </c>
      <c r="M1872" s="41">
        <v>0</v>
      </c>
      <c r="N1872" s="41"/>
      <c r="O1872" s="41"/>
      <c r="P1872" s="41"/>
      <c r="Q1872" s="41"/>
      <c r="R1872" s="41">
        <v>558</v>
      </c>
      <c r="S1872" s="41">
        <v>9.9882000000000009</v>
      </c>
      <c r="T1872" s="41"/>
      <c r="U1872" s="41"/>
      <c r="V1872" s="41">
        <v>714</v>
      </c>
      <c r="W1872" s="41">
        <v>13.092600000000001</v>
      </c>
      <c r="X1872" s="41"/>
      <c r="Y1872" s="41"/>
      <c r="Z1872" s="6">
        <f>0</f>
        <v>0</v>
      </c>
      <c r="AA1872" s="6">
        <f t="shared" si="209"/>
        <v>13.092600000000001</v>
      </c>
      <c r="AB1872" t="e">
        <f>IF(ISBLANK(Table1[[#This Row],[FY2425_Cost]])=TRUE,#N/A,Table1[[#This Row],[FY2425_Cost]])</f>
        <v>#N/A</v>
      </c>
      <c r="AC1872" s="6" t="e">
        <f t="shared" si="210"/>
        <v>#N/A</v>
      </c>
      <c r="AD1872" s="6" t="e">
        <f>SUMIFS($AB$3:AB1872,$B$3:B1872,B1872)</f>
        <v>#N/A</v>
      </c>
      <c r="AE1872" s="6">
        <f t="shared" si="211"/>
        <v>1181.0686309436069</v>
      </c>
      <c r="AF1872" s="6">
        <f t="shared" si="212"/>
        <v>1181.0686309436069</v>
      </c>
      <c r="AG1872" s="6">
        <f>VLOOKUP(Table1[[#This Row],[PracticeCode]],$AP$3:$AS$345,4,FALSE)</f>
        <v>1181.0686309436069</v>
      </c>
      <c r="AH1872" s="27">
        <f t="shared" si="213"/>
        <v>85824.320515235449</v>
      </c>
      <c r="AI1872" s="6" t="e">
        <f t="shared" si="215"/>
        <v>#N/A</v>
      </c>
    </row>
    <row r="1873" spans="1:35" x14ac:dyDescent="0.35">
      <c r="A1873" t="str">
        <f t="shared" si="214"/>
        <v>Kynance PracticeKensington and Chelsea SouthWest LondonE87702Oct7</v>
      </c>
      <c r="B1873" s="41" t="s">
        <v>728</v>
      </c>
      <c r="C1873" s="41" t="s">
        <v>477</v>
      </c>
      <c r="D1873" s="41" t="s">
        <v>29</v>
      </c>
      <c r="E1873" s="41" t="s">
        <v>372</v>
      </c>
      <c r="F1873" s="41" t="s">
        <v>372</v>
      </c>
      <c r="G1873" s="41" t="s">
        <v>762</v>
      </c>
      <c r="H1873" s="41">
        <v>7</v>
      </c>
      <c r="I1873" s="41">
        <v>2624.5969576524599</v>
      </c>
      <c r="J1873" s="41">
        <v>167</v>
      </c>
      <c r="K1873" s="41">
        <v>0</v>
      </c>
      <c r="L1873" s="41">
        <v>3.3233000000000001</v>
      </c>
      <c r="M1873" s="41">
        <v>0</v>
      </c>
      <c r="N1873" s="41">
        <v>0</v>
      </c>
      <c r="O1873" s="41">
        <v>0</v>
      </c>
      <c r="P1873" s="41">
        <v>0</v>
      </c>
      <c r="Q1873" s="41">
        <v>0</v>
      </c>
      <c r="R1873" s="41">
        <v>1036</v>
      </c>
      <c r="S1873" s="41">
        <v>18.5444</v>
      </c>
      <c r="T1873" s="41">
        <v>6933</v>
      </c>
      <c r="U1873" s="41">
        <v>152.52600000000001</v>
      </c>
      <c r="V1873" s="41">
        <v>1203</v>
      </c>
      <c r="W1873" s="41">
        <v>21.867699999999999</v>
      </c>
      <c r="X1873" s="41">
        <v>6933</v>
      </c>
      <c r="Y1873" s="41">
        <v>152.52600000000001</v>
      </c>
      <c r="Z1873" s="6">
        <f>0</f>
        <v>0</v>
      </c>
      <c r="AA1873" s="6">
        <f t="shared" si="209"/>
        <v>21.867699999999999</v>
      </c>
      <c r="AB1873">
        <f>IF(ISBLANK(Table1[[#This Row],[FY2425_Cost]])=TRUE,#N/A,Table1[[#This Row],[FY2425_Cost]])</f>
        <v>152.52600000000001</v>
      </c>
      <c r="AC1873" s="6">
        <f t="shared" si="210"/>
        <v>130.6583</v>
      </c>
      <c r="AD1873" s="6" t="e">
        <f>SUMIFS($AB$3:AB1873,$B$3:B1873,B1873)</f>
        <v>#N/A</v>
      </c>
      <c r="AE1873" s="6">
        <f t="shared" si="211"/>
        <v>1181.0686309436069</v>
      </c>
      <c r="AF1873" s="6">
        <f t="shared" si="212"/>
        <v>1181.0686309436069</v>
      </c>
      <c r="AG1873" s="6">
        <f>VLOOKUP(Table1[[#This Row],[PracticeCode]],$AP$3:$AS$345,4,FALSE)</f>
        <v>1181.0686309436069</v>
      </c>
      <c r="AH1873" s="27">
        <f t="shared" si="213"/>
        <v>85824.320515235449</v>
      </c>
      <c r="AI1873" s="6" t="e">
        <f t="shared" si="215"/>
        <v>#N/A</v>
      </c>
    </row>
    <row r="1874" spans="1:35" x14ac:dyDescent="0.35">
      <c r="A1874" t="str">
        <f t="shared" si="214"/>
        <v>Kynance PracticeKensington and Chelsea SouthWest LondonE87702Sep6</v>
      </c>
      <c r="B1874" s="41" t="s">
        <v>728</v>
      </c>
      <c r="C1874" s="41" t="s">
        <v>477</v>
      </c>
      <c r="D1874" s="41" t="s">
        <v>29</v>
      </c>
      <c r="E1874" s="41" t="s">
        <v>372</v>
      </c>
      <c r="F1874" s="41" t="s">
        <v>372</v>
      </c>
      <c r="G1874" s="41" t="s">
        <v>761</v>
      </c>
      <c r="H1874" s="41">
        <v>6</v>
      </c>
      <c r="I1874" s="41">
        <v>2624.5969576524599</v>
      </c>
      <c r="J1874" s="41">
        <v>92</v>
      </c>
      <c r="K1874" s="41">
        <v>0</v>
      </c>
      <c r="L1874" s="41">
        <v>1.8308</v>
      </c>
      <c r="M1874" s="41">
        <v>0</v>
      </c>
      <c r="N1874" s="41">
        <v>27</v>
      </c>
      <c r="O1874" s="41">
        <v>0</v>
      </c>
      <c r="P1874" s="41">
        <v>0.60749999999999993</v>
      </c>
      <c r="Q1874" s="41">
        <v>0</v>
      </c>
      <c r="R1874" s="41">
        <v>571</v>
      </c>
      <c r="S1874" s="41">
        <v>10.2209</v>
      </c>
      <c r="T1874" s="41">
        <v>1130</v>
      </c>
      <c r="U1874" s="41">
        <v>24.86</v>
      </c>
      <c r="V1874" s="41">
        <v>663</v>
      </c>
      <c r="W1874" s="41">
        <v>12.0517</v>
      </c>
      <c r="X1874" s="41">
        <v>1157</v>
      </c>
      <c r="Y1874" s="41">
        <v>25.467500000000001</v>
      </c>
      <c r="Z1874" s="6">
        <f>0</f>
        <v>0</v>
      </c>
      <c r="AA1874" s="6">
        <f t="shared" si="209"/>
        <v>12.0517</v>
      </c>
      <c r="AB1874">
        <f>IF(ISBLANK(Table1[[#This Row],[FY2425_Cost]])=TRUE,#N/A,Table1[[#This Row],[FY2425_Cost]])</f>
        <v>25.467500000000001</v>
      </c>
      <c r="AC1874" s="6">
        <f t="shared" si="210"/>
        <v>13.415800000000001</v>
      </c>
      <c r="AD1874" s="6" t="e">
        <f>SUMIFS($AB$3:AB1874,$B$3:B1874,B1874)</f>
        <v>#N/A</v>
      </c>
      <c r="AE1874" s="6">
        <f t="shared" si="211"/>
        <v>1181.0686309436069</v>
      </c>
      <c r="AF1874" s="6">
        <f t="shared" si="212"/>
        <v>1181.0686309436069</v>
      </c>
      <c r="AG1874" s="6">
        <f>VLOOKUP(Table1[[#This Row],[PracticeCode]],$AP$3:$AS$345,4,FALSE)</f>
        <v>1181.0686309436069</v>
      </c>
      <c r="AH1874" s="27">
        <f t="shared" si="213"/>
        <v>85824.320515235449</v>
      </c>
      <c r="AI1874" s="6" t="e">
        <f t="shared" si="215"/>
        <v>#N/A</v>
      </c>
    </row>
    <row r="1875" spans="1:35" x14ac:dyDescent="0.35">
      <c r="A1875" t="str">
        <f t="shared" si="214"/>
        <v>LADY MARGARET ROAD (MIKHAIL)North SouthallEalingE85023Apr1</v>
      </c>
      <c r="B1875" s="41" t="s">
        <v>540</v>
      </c>
      <c r="C1875" s="41" t="s">
        <v>451</v>
      </c>
      <c r="D1875" s="41" t="s">
        <v>12</v>
      </c>
      <c r="E1875" s="41" t="s">
        <v>64</v>
      </c>
      <c r="F1875" s="41" t="s">
        <v>64</v>
      </c>
      <c r="G1875" s="41" t="s">
        <v>756</v>
      </c>
      <c r="H1875" s="41">
        <v>1</v>
      </c>
      <c r="I1875" s="41">
        <v>2890.4269710047602</v>
      </c>
      <c r="J1875" s="41">
        <v>354</v>
      </c>
      <c r="K1875" s="41">
        <v>0</v>
      </c>
      <c r="L1875" s="41">
        <v>6.5489999999999995</v>
      </c>
      <c r="M1875" s="41">
        <v>0</v>
      </c>
      <c r="N1875" s="41">
        <v>766</v>
      </c>
      <c r="O1875" s="41">
        <v>6</v>
      </c>
      <c r="P1875" s="41">
        <v>15.243400000000001</v>
      </c>
      <c r="Q1875" s="41">
        <v>0.11940000000000001</v>
      </c>
      <c r="R1875" s="41">
        <v>5952</v>
      </c>
      <c r="S1875" s="41">
        <v>106.5408</v>
      </c>
      <c r="T1875" s="41">
        <v>1499</v>
      </c>
      <c r="U1875" s="41">
        <v>32.978000000000002</v>
      </c>
      <c r="V1875" s="41">
        <v>6306</v>
      </c>
      <c r="W1875" s="41">
        <v>113.0898</v>
      </c>
      <c r="X1875" s="41">
        <v>2271</v>
      </c>
      <c r="Y1875" s="41">
        <v>48.340800000000002</v>
      </c>
      <c r="Z1875" s="6">
        <f>0</f>
        <v>0</v>
      </c>
      <c r="AA1875" s="6">
        <f t="shared" si="209"/>
        <v>113.0898</v>
      </c>
      <c r="AB1875">
        <f>IF(ISBLANK(Table1[[#This Row],[FY2425_Cost]])=TRUE,#N/A,Table1[[#This Row],[FY2425_Cost]])</f>
        <v>48.340800000000002</v>
      </c>
      <c r="AC1875" s="6">
        <f t="shared" si="210"/>
        <v>-64.748999999999995</v>
      </c>
      <c r="AD1875" s="6">
        <f>SUMIFS($AB$3:AB1875,$B$3:B1875,B1875)</f>
        <v>48.340800000000002</v>
      </c>
      <c r="AE1875" s="6">
        <f t="shared" si="211"/>
        <v>1300.6921369521422</v>
      </c>
      <c r="AF1875" s="6">
        <f t="shared" si="212"/>
        <v>1300.6921369521422</v>
      </c>
      <c r="AG1875" s="6">
        <f>VLOOKUP(Table1[[#This Row],[PracticeCode]],$AP$3:$AS$345,4,FALSE)</f>
        <v>1300.6921369521422</v>
      </c>
      <c r="AH1875" s="27">
        <f t="shared" si="213"/>
        <v>94516.961951855672</v>
      </c>
      <c r="AI1875" s="6">
        <f t="shared" si="215"/>
        <v>0</v>
      </c>
    </row>
    <row r="1876" spans="1:35" x14ac:dyDescent="0.35">
      <c r="A1876" t="str">
        <f t="shared" si="214"/>
        <v>LADY MARGARET ROAD (MIKHAIL)North SouthallEalingE85023Aug5</v>
      </c>
      <c r="B1876" s="41" t="s">
        <v>540</v>
      </c>
      <c r="C1876" s="41" t="s">
        <v>451</v>
      </c>
      <c r="D1876" s="41" t="s">
        <v>12</v>
      </c>
      <c r="E1876" s="41" t="s">
        <v>64</v>
      </c>
      <c r="F1876" s="41" t="s">
        <v>64</v>
      </c>
      <c r="G1876" s="41" t="s">
        <v>760</v>
      </c>
      <c r="H1876" s="41">
        <v>5</v>
      </c>
      <c r="I1876" s="41">
        <v>2890.4269710047602</v>
      </c>
      <c r="J1876" s="41">
        <v>381</v>
      </c>
      <c r="K1876" s="41">
        <v>0</v>
      </c>
      <c r="L1876" s="41">
        <v>7.0484999999999998</v>
      </c>
      <c r="M1876" s="41">
        <v>0</v>
      </c>
      <c r="N1876" s="41">
        <v>659</v>
      </c>
      <c r="O1876" s="41">
        <v>0</v>
      </c>
      <c r="P1876" s="41">
        <v>13.114100000000001</v>
      </c>
      <c r="Q1876" s="41">
        <v>0</v>
      </c>
      <c r="R1876" s="41">
        <v>3743</v>
      </c>
      <c r="S1876" s="41">
        <v>66.999700000000004</v>
      </c>
      <c r="T1876" s="41">
        <v>1960</v>
      </c>
      <c r="U1876" s="41">
        <v>43.12</v>
      </c>
      <c r="V1876" s="41">
        <v>4124</v>
      </c>
      <c r="W1876" s="41">
        <v>74.048200000000008</v>
      </c>
      <c r="X1876" s="41">
        <v>2619</v>
      </c>
      <c r="Y1876" s="41">
        <v>56.234099999999998</v>
      </c>
      <c r="Z1876" s="6">
        <f>0</f>
        <v>0</v>
      </c>
      <c r="AA1876" s="6">
        <f t="shared" si="209"/>
        <v>74.048200000000008</v>
      </c>
      <c r="AB1876">
        <f>IF(ISBLANK(Table1[[#This Row],[FY2425_Cost]])=TRUE,#N/A,Table1[[#This Row],[FY2425_Cost]])</f>
        <v>56.234099999999998</v>
      </c>
      <c r="AC1876" s="6">
        <f t="shared" si="210"/>
        <v>-17.81410000000001</v>
      </c>
      <c r="AD1876" s="6">
        <f>SUMIFS($AB$3:AB1876,$B$3:B1876,B1876)</f>
        <v>104.5749</v>
      </c>
      <c r="AE1876" s="6">
        <f t="shared" si="211"/>
        <v>1300.6921369521422</v>
      </c>
      <c r="AF1876" s="6">
        <f t="shared" si="212"/>
        <v>1300.6921369521422</v>
      </c>
      <c r="AG1876" s="6">
        <f>VLOOKUP(Table1[[#This Row],[PracticeCode]],$AP$3:$AS$345,4,FALSE)</f>
        <v>1300.6921369521422</v>
      </c>
      <c r="AH1876" s="27">
        <f t="shared" si="213"/>
        <v>94516.961951855672</v>
      </c>
      <c r="AI1876" s="6">
        <f t="shared" si="215"/>
        <v>0</v>
      </c>
    </row>
    <row r="1877" spans="1:35" x14ac:dyDescent="0.35">
      <c r="A1877" t="str">
        <f t="shared" si="214"/>
        <v>LADY MARGARET ROAD (MIKHAIL)North SouthallEalingE85023Dec9</v>
      </c>
      <c r="B1877" s="41" t="s">
        <v>540</v>
      </c>
      <c r="C1877" s="41" t="s">
        <v>451</v>
      </c>
      <c r="D1877" s="41" t="s">
        <v>12</v>
      </c>
      <c r="E1877" s="41" t="s">
        <v>64</v>
      </c>
      <c r="F1877" s="41" t="s">
        <v>64</v>
      </c>
      <c r="G1877" s="41" t="s">
        <v>764</v>
      </c>
      <c r="H1877" s="41">
        <v>9</v>
      </c>
      <c r="I1877" s="41">
        <v>2890.4269710047602</v>
      </c>
      <c r="J1877" s="41">
        <v>619</v>
      </c>
      <c r="K1877" s="41">
        <v>2</v>
      </c>
      <c r="L1877" s="41">
        <v>12.318100000000001</v>
      </c>
      <c r="M1877" s="41">
        <v>3.9800000000000002E-2</v>
      </c>
      <c r="N1877" s="41"/>
      <c r="O1877" s="41"/>
      <c r="P1877" s="41"/>
      <c r="Q1877" s="41"/>
      <c r="R1877" s="41">
        <v>1548</v>
      </c>
      <c r="S1877" s="41">
        <v>27.709199999999999</v>
      </c>
      <c r="T1877" s="41"/>
      <c r="U1877" s="41"/>
      <c r="V1877" s="41">
        <v>2169</v>
      </c>
      <c r="W1877" s="41">
        <v>40.067099999999996</v>
      </c>
      <c r="X1877" s="41"/>
      <c r="Y1877" s="41"/>
      <c r="Z1877" s="6">
        <f>0</f>
        <v>0</v>
      </c>
      <c r="AA1877" s="6">
        <f t="shared" si="209"/>
        <v>40.067099999999996</v>
      </c>
      <c r="AB1877" t="e">
        <f>IF(ISBLANK(Table1[[#This Row],[FY2425_Cost]])=TRUE,#N/A,Table1[[#This Row],[FY2425_Cost]])</f>
        <v>#N/A</v>
      </c>
      <c r="AC1877" s="6" t="e">
        <f t="shared" si="210"/>
        <v>#N/A</v>
      </c>
      <c r="AD1877" s="6" t="e">
        <f>SUMIFS($AB$3:AB1877,$B$3:B1877,B1877)</f>
        <v>#N/A</v>
      </c>
      <c r="AE1877" s="6">
        <f t="shared" si="211"/>
        <v>1300.6921369521422</v>
      </c>
      <c r="AF1877" s="6">
        <f t="shared" si="212"/>
        <v>1300.6921369521422</v>
      </c>
      <c r="AG1877" s="6">
        <f>VLOOKUP(Table1[[#This Row],[PracticeCode]],$AP$3:$AS$345,4,FALSE)</f>
        <v>1300.6921369521422</v>
      </c>
      <c r="AH1877" s="27">
        <f t="shared" si="213"/>
        <v>94516.961951855672</v>
      </c>
      <c r="AI1877" s="6" t="e">
        <f t="shared" si="215"/>
        <v>#N/A</v>
      </c>
    </row>
    <row r="1878" spans="1:35" x14ac:dyDescent="0.35">
      <c r="A1878" t="str">
        <f t="shared" si="214"/>
        <v>LADY MARGARET ROAD (MIKHAIL)North SouthallEalingE85023Feb11</v>
      </c>
      <c r="B1878" s="41" t="s">
        <v>540</v>
      </c>
      <c r="C1878" s="41" t="s">
        <v>451</v>
      </c>
      <c r="D1878" s="41" t="s">
        <v>12</v>
      </c>
      <c r="E1878" s="41" t="s">
        <v>64</v>
      </c>
      <c r="F1878" s="41" t="s">
        <v>64</v>
      </c>
      <c r="G1878" s="41" t="s">
        <v>766</v>
      </c>
      <c r="H1878" s="41">
        <v>11</v>
      </c>
      <c r="I1878" s="41">
        <v>2890.4269710047602</v>
      </c>
      <c r="J1878" s="41">
        <v>955</v>
      </c>
      <c r="K1878" s="41">
        <v>0</v>
      </c>
      <c r="L1878" s="41">
        <v>19.0045</v>
      </c>
      <c r="M1878" s="41">
        <v>0</v>
      </c>
      <c r="N1878" s="41"/>
      <c r="O1878" s="41"/>
      <c r="P1878" s="41"/>
      <c r="Q1878" s="41"/>
      <c r="R1878" s="41">
        <v>1626</v>
      </c>
      <c r="S1878" s="41">
        <v>29.105399999999999</v>
      </c>
      <c r="T1878" s="41"/>
      <c r="U1878" s="41"/>
      <c r="V1878" s="41">
        <v>2581</v>
      </c>
      <c r="W1878" s="41">
        <v>48.109899999999996</v>
      </c>
      <c r="X1878" s="41"/>
      <c r="Y1878" s="41"/>
      <c r="Z1878" s="6">
        <f>0</f>
        <v>0</v>
      </c>
      <c r="AA1878" s="6">
        <f t="shared" si="209"/>
        <v>48.109899999999996</v>
      </c>
      <c r="AB1878" t="e">
        <f>IF(ISBLANK(Table1[[#This Row],[FY2425_Cost]])=TRUE,#N/A,Table1[[#This Row],[FY2425_Cost]])</f>
        <v>#N/A</v>
      </c>
      <c r="AC1878" s="6" t="e">
        <f t="shared" si="210"/>
        <v>#N/A</v>
      </c>
      <c r="AD1878" s="6" t="e">
        <f>SUMIFS($AB$3:AB1878,$B$3:B1878,B1878)</f>
        <v>#N/A</v>
      </c>
      <c r="AE1878" s="6">
        <f t="shared" si="211"/>
        <v>1300.6921369521422</v>
      </c>
      <c r="AF1878" s="6">
        <f t="shared" si="212"/>
        <v>1300.6921369521422</v>
      </c>
      <c r="AG1878" s="6">
        <f>VLOOKUP(Table1[[#This Row],[PracticeCode]],$AP$3:$AS$345,4,FALSE)</f>
        <v>1300.6921369521422</v>
      </c>
      <c r="AH1878" s="27">
        <f t="shared" si="213"/>
        <v>94516.961951855672</v>
      </c>
      <c r="AI1878" s="6" t="e">
        <f t="shared" si="215"/>
        <v>#N/A</v>
      </c>
    </row>
    <row r="1879" spans="1:35" x14ac:dyDescent="0.35">
      <c r="A1879" t="str">
        <f t="shared" si="214"/>
        <v>LADY MARGARET ROAD (MIKHAIL)North SouthallEalingE85023Jan10</v>
      </c>
      <c r="B1879" s="41" t="s">
        <v>540</v>
      </c>
      <c r="C1879" s="41" t="s">
        <v>451</v>
      </c>
      <c r="D1879" s="41" t="s">
        <v>12</v>
      </c>
      <c r="E1879" s="41" t="s">
        <v>64</v>
      </c>
      <c r="F1879" s="41" t="s">
        <v>64</v>
      </c>
      <c r="G1879" s="41" t="s">
        <v>765</v>
      </c>
      <c r="H1879" s="41">
        <v>10</v>
      </c>
      <c r="I1879" s="41">
        <v>2890.4269710047602</v>
      </c>
      <c r="J1879" s="41">
        <v>1189</v>
      </c>
      <c r="K1879" s="41">
        <v>0</v>
      </c>
      <c r="L1879" s="41">
        <v>23.661100000000001</v>
      </c>
      <c r="M1879" s="41">
        <v>0</v>
      </c>
      <c r="N1879" s="41"/>
      <c r="O1879" s="41"/>
      <c r="P1879" s="41"/>
      <c r="Q1879" s="41"/>
      <c r="R1879" s="41">
        <v>3134</v>
      </c>
      <c r="S1879" s="41">
        <v>56.098599999999998</v>
      </c>
      <c r="T1879" s="41"/>
      <c r="U1879" s="41"/>
      <c r="V1879" s="41">
        <v>4323</v>
      </c>
      <c r="W1879" s="41">
        <v>79.759699999999995</v>
      </c>
      <c r="X1879" s="41"/>
      <c r="Y1879" s="41"/>
      <c r="Z1879" s="6">
        <f>0</f>
        <v>0</v>
      </c>
      <c r="AA1879" s="6">
        <f t="shared" ref="AA1879:AA1942" si="216">IFERROR(W1879*1,#N/A)</f>
        <v>79.759699999999995</v>
      </c>
      <c r="AB1879" t="e">
        <f>IF(ISBLANK(Table1[[#This Row],[FY2425_Cost]])=TRUE,#N/A,Table1[[#This Row],[FY2425_Cost]])</f>
        <v>#N/A</v>
      </c>
      <c r="AC1879" s="6" t="e">
        <f t="shared" ref="AC1879:AC1942" si="217">AB1879-AA1879</f>
        <v>#N/A</v>
      </c>
      <c r="AD1879" s="6" t="e">
        <f>SUMIFS($AB$3:AB1879,$B$3:B1879,B1879)</f>
        <v>#N/A</v>
      </c>
      <c r="AE1879" s="6">
        <f t="shared" ref="AE1879:AE1942" si="218">IFERROR(I1879*$AE$1,#N/A)</f>
        <v>1300.6921369521422</v>
      </c>
      <c r="AF1879" s="6">
        <f t="shared" ref="AF1879:AF1942" si="219">AE1879+Z1879</f>
        <v>1300.6921369521422</v>
      </c>
      <c r="AG1879" s="6">
        <f>VLOOKUP(Table1[[#This Row],[PracticeCode]],$AP$3:$AS$345,4,FALSE)</f>
        <v>1300.6921369521422</v>
      </c>
      <c r="AH1879" s="27">
        <f t="shared" ref="AH1879:AH1942" si="220">IFERROR(I1879*$AH$1,#N/A)</f>
        <v>94516.961951855672</v>
      </c>
      <c r="AI1879" s="6" t="e">
        <f t="shared" si="215"/>
        <v>#N/A</v>
      </c>
    </row>
    <row r="1880" spans="1:35" x14ac:dyDescent="0.35">
      <c r="A1880" t="str">
        <f t="shared" si="214"/>
        <v>LADY MARGARET ROAD (MIKHAIL)North SouthallEalingE85023Jul4</v>
      </c>
      <c r="B1880" s="41" t="s">
        <v>540</v>
      </c>
      <c r="C1880" s="41" t="s">
        <v>451</v>
      </c>
      <c r="D1880" s="41" t="s">
        <v>12</v>
      </c>
      <c r="E1880" s="41" t="s">
        <v>64</v>
      </c>
      <c r="F1880" s="41" t="s">
        <v>64</v>
      </c>
      <c r="G1880" s="41" t="s">
        <v>759</v>
      </c>
      <c r="H1880" s="41">
        <v>4</v>
      </c>
      <c r="I1880" s="41">
        <v>2890.4269710047602</v>
      </c>
      <c r="J1880" s="41">
        <v>504</v>
      </c>
      <c r="K1880" s="41">
        <v>0</v>
      </c>
      <c r="L1880" s="41">
        <v>9.3239999999999998</v>
      </c>
      <c r="M1880" s="41">
        <v>0</v>
      </c>
      <c r="N1880" s="41">
        <v>796</v>
      </c>
      <c r="O1880" s="41">
        <v>0</v>
      </c>
      <c r="P1880" s="41">
        <v>15.840400000000001</v>
      </c>
      <c r="Q1880" s="41">
        <v>0</v>
      </c>
      <c r="R1880" s="41">
        <v>1275</v>
      </c>
      <c r="S1880" s="41">
        <v>22.822500000000002</v>
      </c>
      <c r="T1880" s="41">
        <v>2025</v>
      </c>
      <c r="U1880" s="41">
        <v>44.55</v>
      </c>
      <c r="V1880" s="41">
        <v>1779</v>
      </c>
      <c r="W1880" s="41">
        <v>32.146500000000003</v>
      </c>
      <c r="X1880" s="41">
        <v>2821</v>
      </c>
      <c r="Y1880" s="41">
        <v>60.3904</v>
      </c>
      <c r="Z1880" s="6">
        <f>0</f>
        <v>0</v>
      </c>
      <c r="AA1880" s="6">
        <f t="shared" si="216"/>
        <v>32.146500000000003</v>
      </c>
      <c r="AB1880">
        <f>IF(ISBLANK(Table1[[#This Row],[FY2425_Cost]])=TRUE,#N/A,Table1[[#This Row],[FY2425_Cost]])</f>
        <v>60.3904</v>
      </c>
      <c r="AC1880" s="6">
        <f t="shared" si="217"/>
        <v>28.243899999999996</v>
      </c>
      <c r="AD1880" s="6" t="e">
        <f>SUMIFS($AB$3:AB1880,$B$3:B1880,B1880)</f>
        <v>#N/A</v>
      </c>
      <c r="AE1880" s="6">
        <f t="shared" si="218"/>
        <v>1300.6921369521422</v>
      </c>
      <c r="AF1880" s="6">
        <f t="shared" si="219"/>
        <v>1300.6921369521422</v>
      </c>
      <c r="AG1880" s="6">
        <f>VLOOKUP(Table1[[#This Row],[PracticeCode]],$AP$3:$AS$345,4,FALSE)</f>
        <v>1300.6921369521422</v>
      </c>
      <c r="AH1880" s="27">
        <f t="shared" si="220"/>
        <v>94516.961951855672</v>
      </c>
      <c r="AI1880" s="6" t="e">
        <f t="shared" si="215"/>
        <v>#N/A</v>
      </c>
    </row>
    <row r="1881" spans="1:35" x14ac:dyDescent="0.35">
      <c r="A1881" t="str">
        <f t="shared" si="214"/>
        <v>LADY MARGARET ROAD (MIKHAIL)North SouthallEalingE85023Jun3</v>
      </c>
      <c r="B1881" s="41" t="s">
        <v>540</v>
      </c>
      <c r="C1881" s="41" t="s">
        <v>451</v>
      </c>
      <c r="D1881" s="41" t="s">
        <v>12</v>
      </c>
      <c r="E1881" s="41" t="s">
        <v>64</v>
      </c>
      <c r="F1881" s="41" t="s">
        <v>64</v>
      </c>
      <c r="G1881" s="41" t="s">
        <v>758</v>
      </c>
      <c r="H1881" s="41">
        <v>3</v>
      </c>
      <c r="I1881" s="41">
        <v>2890.4269710047602</v>
      </c>
      <c r="J1881" s="41">
        <v>343</v>
      </c>
      <c r="K1881" s="41">
        <v>0</v>
      </c>
      <c r="L1881" s="41">
        <v>6.3454999999999995</v>
      </c>
      <c r="M1881" s="41">
        <v>0</v>
      </c>
      <c r="N1881" s="41">
        <v>1035</v>
      </c>
      <c r="O1881" s="41">
        <v>0</v>
      </c>
      <c r="P1881" s="41">
        <v>20.596500000000002</v>
      </c>
      <c r="Q1881" s="41">
        <v>0</v>
      </c>
      <c r="R1881" s="41">
        <v>1631</v>
      </c>
      <c r="S1881" s="41">
        <v>29.194900000000001</v>
      </c>
      <c r="T1881" s="41">
        <v>3243</v>
      </c>
      <c r="U1881" s="41">
        <v>71.346000000000004</v>
      </c>
      <c r="V1881" s="41">
        <v>1974</v>
      </c>
      <c r="W1881" s="41">
        <v>35.540399999999998</v>
      </c>
      <c r="X1881" s="41">
        <v>4278</v>
      </c>
      <c r="Y1881" s="41">
        <v>91.94250000000001</v>
      </c>
      <c r="Z1881" s="6">
        <f>0</f>
        <v>0</v>
      </c>
      <c r="AA1881" s="6">
        <f t="shared" si="216"/>
        <v>35.540399999999998</v>
      </c>
      <c r="AB1881">
        <f>IF(ISBLANK(Table1[[#This Row],[FY2425_Cost]])=TRUE,#N/A,Table1[[#This Row],[FY2425_Cost]])</f>
        <v>91.94250000000001</v>
      </c>
      <c r="AC1881" s="6">
        <f t="shared" si="217"/>
        <v>56.402100000000011</v>
      </c>
      <c r="AD1881" s="6" t="e">
        <f>SUMIFS($AB$3:AB1881,$B$3:B1881,B1881)</f>
        <v>#N/A</v>
      </c>
      <c r="AE1881" s="6">
        <f t="shared" si="218"/>
        <v>1300.6921369521422</v>
      </c>
      <c r="AF1881" s="6">
        <f t="shared" si="219"/>
        <v>1300.6921369521422</v>
      </c>
      <c r="AG1881" s="6">
        <f>VLOOKUP(Table1[[#This Row],[PracticeCode]],$AP$3:$AS$345,4,FALSE)</f>
        <v>1300.6921369521422</v>
      </c>
      <c r="AH1881" s="27">
        <f t="shared" si="220"/>
        <v>94516.961951855672</v>
      </c>
      <c r="AI1881" s="6" t="e">
        <f t="shared" si="215"/>
        <v>#N/A</v>
      </c>
    </row>
    <row r="1882" spans="1:35" x14ac:dyDescent="0.35">
      <c r="A1882" t="str">
        <f t="shared" si="214"/>
        <v>LADY MARGARET ROAD (MIKHAIL)North SouthallEalingE85023Mar12</v>
      </c>
      <c r="B1882" s="41" t="s">
        <v>540</v>
      </c>
      <c r="C1882" s="41" t="s">
        <v>451</v>
      </c>
      <c r="D1882" s="41" t="s">
        <v>12</v>
      </c>
      <c r="E1882" s="41" t="s">
        <v>64</v>
      </c>
      <c r="F1882" s="41" t="s">
        <v>64</v>
      </c>
      <c r="G1882" s="41" t="s">
        <v>767</v>
      </c>
      <c r="H1882" s="41">
        <v>12</v>
      </c>
      <c r="I1882" s="41">
        <v>2890.4269710047602</v>
      </c>
      <c r="J1882" s="41">
        <v>1261</v>
      </c>
      <c r="K1882" s="41">
        <v>0</v>
      </c>
      <c r="L1882" s="41">
        <v>25.093900000000001</v>
      </c>
      <c r="M1882" s="41">
        <v>0</v>
      </c>
      <c r="N1882" s="41"/>
      <c r="O1882" s="41"/>
      <c r="P1882" s="41"/>
      <c r="Q1882" s="41"/>
      <c r="R1882" s="41">
        <v>1802</v>
      </c>
      <c r="S1882" s="41">
        <v>32.255800000000001</v>
      </c>
      <c r="T1882" s="41"/>
      <c r="U1882" s="41"/>
      <c r="V1882" s="41">
        <v>3063</v>
      </c>
      <c r="W1882" s="41">
        <v>57.349699999999999</v>
      </c>
      <c r="X1882" s="41"/>
      <c r="Y1882" s="41"/>
      <c r="Z1882" s="6">
        <f>0</f>
        <v>0</v>
      </c>
      <c r="AA1882" s="6">
        <f t="shared" si="216"/>
        <v>57.349699999999999</v>
      </c>
      <c r="AB1882" t="e">
        <f>IF(ISBLANK(Table1[[#This Row],[FY2425_Cost]])=TRUE,#N/A,Table1[[#This Row],[FY2425_Cost]])</f>
        <v>#N/A</v>
      </c>
      <c r="AC1882" s="6" t="e">
        <f t="shared" si="217"/>
        <v>#N/A</v>
      </c>
      <c r="AD1882" s="6" t="e">
        <f>SUMIFS($AB$3:AB1882,$B$3:B1882,B1882)</f>
        <v>#N/A</v>
      </c>
      <c r="AE1882" s="6">
        <f t="shared" si="218"/>
        <v>1300.6921369521422</v>
      </c>
      <c r="AF1882" s="6">
        <f t="shared" si="219"/>
        <v>1300.6921369521422</v>
      </c>
      <c r="AG1882" s="6">
        <f>VLOOKUP(Table1[[#This Row],[PracticeCode]],$AP$3:$AS$345,4,FALSE)</f>
        <v>1300.6921369521422</v>
      </c>
      <c r="AH1882" s="27">
        <f t="shared" si="220"/>
        <v>94516.961951855672</v>
      </c>
      <c r="AI1882" s="6" t="e">
        <f t="shared" si="215"/>
        <v>#N/A</v>
      </c>
    </row>
    <row r="1883" spans="1:35" x14ac:dyDescent="0.35">
      <c r="A1883" t="str">
        <f t="shared" si="214"/>
        <v>LADY MARGARET ROAD (MIKHAIL)North SouthallEalingE85023May2</v>
      </c>
      <c r="B1883" s="41" t="s">
        <v>540</v>
      </c>
      <c r="C1883" s="41" t="s">
        <v>451</v>
      </c>
      <c r="D1883" s="41" t="s">
        <v>12</v>
      </c>
      <c r="E1883" s="41" t="s">
        <v>64</v>
      </c>
      <c r="F1883" s="41" t="s">
        <v>64</v>
      </c>
      <c r="G1883" s="41" t="s">
        <v>757</v>
      </c>
      <c r="H1883" s="41">
        <v>2</v>
      </c>
      <c r="I1883" s="41">
        <v>2890.4269710047602</v>
      </c>
      <c r="J1883" s="41">
        <v>276</v>
      </c>
      <c r="K1883" s="41">
        <v>0</v>
      </c>
      <c r="L1883" s="41">
        <v>5.1059999999999999</v>
      </c>
      <c r="M1883" s="41">
        <v>0</v>
      </c>
      <c r="N1883" s="41">
        <v>536</v>
      </c>
      <c r="O1883" s="41">
        <v>16</v>
      </c>
      <c r="P1883" s="41">
        <v>10.666400000000001</v>
      </c>
      <c r="Q1883" s="41">
        <v>0.31840000000000002</v>
      </c>
      <c r="R1883" s="41">
        <v>5526</v>
      </c>
      <c r="S1883" s="41">
        <v>98.915400000000005</v>
      </c>
      <c r="T1883" s="41">
        <v>1513</v>
      </c>
      <c r="U1883" s="41">
        <v>33.286000000000001</v>
      </c>
      <c r="V1883" s="41">
        <v>5802</v>
      </c>
      <c r="W1883" s="41">
        <v>104.0214</v>
      </c>
      <c r="X1883" s="41">
        <v>2065</v>
      </c>
      <c r="Y1883" s="41">
        <v>44.270800000000001</v>
      </c>
      <c r="Z1883" s="6">
        <f>0</f>
        <v>0</v>
      </c>
      <c r="AA1883" s="6">
        <f t="shared" si="216"/>
        <v>104.0214</v>
      </c>
      <c r="AB1883">
        <f>IF(ISBLANK(Table1[[#This Row],[FY2425_Cost]])=TRUE,#N/A,Table1[[#This Row],[FY2425_Cost]])</f>
        <v>44.270800000000001</v>
      </c>
      <c r="AC1883" s="6">
        <f t="shared" si="217"/>
        <v>-59.750599999999999</v>
      </c>
      <c r="AD1883" s="6" t="e">
        <f>SUMIFS($AB$3:AB1883,$B$3:B1883,B1883)</f>
        <v>#N/A</v>
      </c>
      <c r="AE1883" s="6">
        <f t="shared" si="218"/>
        <v>1300.6921369521422</v>
      </c>
      <c r="AF1883" s="6">
        <f t="shared" si="219"/>
        <v>1300.6921369521422</v>
      </c>
      <c r="AG1883" s="6">
        <f>VLOOKUP(Table1[[#This Row],[PracticeCode]],$AP$3:$AS$345,4,FALSE)</f>
        <v>1300.6921369521422</v>
      </c>
      <c r="AH1883" s="27">
        <f t="shared" si="220"/>
        <v>94516.961951855672</v>
      </c>
      <c r="AI1883" s="6" t="e">
        <f t="shared" si="215"/>
        <v>#N/A</v>
      </c>
    </row>
    <row r="1884" spans="1:35" x14ac:dyDescent="0.35">
      <c r="A1884" t="str">
        <f t="shared" si="214"/>
        <v>LADY MARGARET ROAD (MIKHAIL)North SouthallEalingE85023Nov8</v>
      </c>
      <c r="B1884" s="41" t="s">
        <v>540</v>
      </c>
      <c r="C1884" s="41" t="s">
        <v>451</v>
      </c>
      <c r="D1884" s="41" t="s">
        <v>12</v>
      </c>
      <c r="E1884" s="41" t="s">
        <v>64</v>
      </c>
      <c r="F1884" s="41" t="s">
        <v>64</v>
      </c>
      <c r="G1884" s="41" t="s">
        <v>763</v>
      </c>
      <c r="H1884" s="41">
        <v>8</v>
      </c>
      <c r="I1884" s="41">
        <v>2890.4269710047602</v>
      </c>
      <c r="J1884" s="41">
        <v>922</v>
      </c>
      <c r="K1884" s="41">
        <v>3</v>
      </c>
      <c r="L1884" s="41">
        <v>18.347799999999999</v>
      </c>
      <c r="M1884" s="41">
        <v>5.9700000000000003E-2</v>
      </c>
      <c r="N1884" s="41"/>
      <c r="O1884" s="41"/>
      <c r="P1884" s="41"/>
      <c r="Q1884" s="41"/>
      <c r="R1884" s="41">
        <v>2941</v>
      </c>
      <c r="S1884" s="41">
        <v>52.643900000000002</v>
      </c>
      <c r="T1884" s="41"/>
      <c r="U1884" s="41"/>
      <c r="V1884" s="41">
        <v>3866</v>
      </c>
      <c r="W1884" s="41">
        <v>71.051400000000001</v>
      </c>
      <c r="X1884" s="41"/>
      <c r="Y1884" s="41"/>
      <c r="Z1884" s="6">
        <f>0</f>
        <v>0</v>
      </c>
      <c r="AA1884" s="6">
        <f t="shared" si="216"/>
        <v>71.051400000000001</v>
      </c>
      <c r="AB1884" t="e">
        <f>IF(ISBLANK(Table1[[#This Row],[FY2425_Cost]])=TRUE,#N/A,Table1[[#This Row],[FY2425_Cost]])</f>
        <v>#N/A</v>
      </c>
      <c r="AC1884" s="6" t="e">
        <f t="shared" si="217"/>
        <v>#N/A</v>
      </c>
      <c r="AD1884" s="6" t="e">
        <f>SUMIFS($AB$3:AB1884,$B$3:B1884,B1884)</f>
        <v>#N/A</v>
      </c>
      <c r="AE1884" s="6">
        <f t="shared" si="218"/>
        <v>1300.6921369521422</v>
      </c>
      <c r="AF1884" s="6">
        <f t="shared" si="219"/>
        <v>1300.6921369521422</v>
      </c>
      <c r="AG1884" s="6">
        <f>VLOOKUP(Table1[[#This Row],[PracticeCode]],$AP$3:$AS$345,4,FALSE)</f>
        <v>1300.6921369521422</v>
      </c>
      <c r="AH1884" s="27">
        <f t="shared" si="220"/>
        <v>94516.961951855672</v>
      </c>
      <c r="AI1884" s="6" t="e">
        <f t="shared" si="215"/>
        <v>#N/A</v>
      </c>
    </row>
    <row r="1885" spans="1:35" x14ac:dyDescent="0.35">
      <c r="A1885" t="str">
        <f t="shared" si="214"/>
        <v>LADY MARGARET ROAD (MIKHAIL)North SouthallEalingE85023Oct7</v>
      </c>
      <c r="B1885" s="41" t="s">
        <v>540</v>
      </c>
      <c r="C1885" s="41" t="s">
        <v>451</v>
      </c>
      <c r="D1885" s="41" t="s">
        <v>12</v>
      </c>
      <c r="E1885" s="41" t="s">
        <v>64</v>
      </c>
      <c r="F1885" s="41" t="s">
        <v>64</v>
      </c>
      <c r="G1885" s="41" t="s">
        <v>762</v>
      </c>
      <c r="H1885" s="41">
        <v>7</v>
      </c>
      <c r="I1885" s="41">
        <v>2890.4269710047602</v>
      </c>
      <c r="J1885" s="41">
        <v>636</v>
      </c>
      <c r="K1885" s="41">
        <v>0</v>
      </c>
      <c r="L1885" s="41">
        <v>12.656400000000001</v>
      </c>
      <c r="M1885" s="41">
        <v>0</v>
      </c>
      <c r="N1885" s="41">
        <v>0</v>
      </c>
      <c r="O1885" s="41">
        <v>0</v>
      </c>
      <c r="P1885" s="41">
        <v>0</v>
      </c>
      <c r="Q1885" s="41">
        <v>0</v>
      </c>
      <c r="R1885" s="41">
        <v>4559</v>
      </c>
      <c r="S1885" s="41">
        <v>81.606099999999998</v>
      </c>
      <c r="T1885" s="41">
        <v>8177</v>
      </c>
      <c r="U1885" s="41">
        <v>179.89400000000001</v>
      </c>
      <c r="V1885" s="41">
        <v>5195</v>
      </c>
      <c r="W1885" s="41">
        <v>94.262500000000003</v>
      </c>
      <c r="X1885" s="41">
        <v>8177</v>
      </c>
      <c r="Y1885" s="41">
        <v>179.89400000000001</v>
      </c>
      <c r="Z1885" s="6">
        <f>0</f>
        <v>0</v>
      </c>
      <c r="AA1885" s="6">
        <f t="shared" si="216"/>
        <v>94.262500000000003</v>
      </c>
      <c r="AB1885">
        <f>IF(ISBLANK(Table1[[#This Row],[FY2425_Cost]])=TRUE,#N/A,Table1[[#This Row],[FY2425_Cost]])</f>
        <v>179.89400000000001</v>
      </c>
      <c r="AC1885" s="6">
        <f t="shared" si="217"/>
        <v>85.631500000000003</v>
      </c>
      <c r="AD1885" s="6" t="e">
        <f>SUMIFS($AB$3:AB1885,$B$3:B1885,B1885)</f>
        <v>#N/A</v>
      </c>
      <c r="AE1885" s="6">
        <f t="shared" si="218"/>
        <v>1300.6921369521422</v>
      </c>
      <c r="AF1885" s="6">
        <f t="shared" si="219"/>
        <v>1300.6921369521422</v>
      </c>
      <c r="AG1885" s="6">
        <f>VLOOKUP(Table1[[#This Row],[PracticeCode]],$AP$3:$AS$345,4,FALSE)</f>
        <v>1300.6921369521422</v>
      </c>
      <c r="AH1885" s="27">
        <f t="shared" si="220"/>
        <v>94516.961951855672</v>
      </c>
      <c r="AI1885" s="6" t="e">
        <f t="shared" si="215"/>
        <v>#N/A</v>
      </c>
    </row>
    <row r="1886" spans="1:35" x14ac:dyDescent="0.35">
      <c r="A1886" t="str">
        <f t="shared" si="214"/>
        <v>LADY MARGARET ROAD (MIKHAIL)North SouthallEalingE85023Sep6</v>
      </c>
      <c r="B1886" s="41" t="s">
        <v>540</v>
      </c>
      <c r="C1886" s="41" t="s">
        <v>451</v>
      </c>
      <c r="D1886" s="41" t="s">
        <v>12</v>
      </c>
      <c r="E1886" s="41" t="s">
        <v>64</v>
      </c>
      <c r="F1886" s="41" t="s">
        <v>64</v>
      </c>
      <c r="G1886" s="41" t="s">
        <v>761</v>
      </c>
      <c r="H1886" s="41">
        <v>6</v>
      </c>
      <c r="I1886" s="41">
        <v>2890.4269710047602</v>
      </c>
      <c r="J1886" s="41">
        <v>673</v>
      </c>
      <c r="K1886" s="41">
        <v>0</v>
      </c>
      <c r="L1886" s="41">
        <v>13.392700000000001</v>
      </c>
      <c r="M1886" s="41">
        <v>0</v>
      </c>
      <c r="N1886" s="41">
        <v>790</v>
      </c>
      <c r="O1886" s="41">
        <v>2</v>
      </c>
      <c r="P1886" s="41">
        <v>17.774999999999999</v>
      </c>
      <c r="Q1886" s="41">
        <v>4.4999999999999998E-2</v>
      </c>
      <c r="R1886" s="41">
        <v>1573</v>
      </c>
      <c r="S1886" s="41">
        <v>28.156700000000001</v>
      </c>
      <c r="T1886" s="41">
        <v>5434</v>
      </c>
      <c r="U1886" s="41">
        <v>119.548</v>
      </c>
      <c r="V1886" s="41">
        <v>2246</v>
      </c>
      <c r="W1886" s="41">
        <v>41.549400000000006</v>
      </c>
      <c r="X1886" s="41">
        <v>6226</v>
      </c>
      <c r="Y1886" s="41">
        <v>137.36799999999999</v>
      </c>
      <c r="Z1886" s="6">
        <f>0</f>
        <v>0</v>
      </c>
      <c r="AA1886" s="6">
        <f t="shared" si="216"/>
        <v>41.549400000000006</v>
      </c>
      <c r="AB1886">
        <f>IF(ISBLANK(Table1[[#This Row],[FY2425_Cost]])=TRUE,#N/A,Table1[[#This Row],[FY2425_Cost]])</f>
        <v>137.36799999999999</v>
      </c>
      <c r="AC1886" s="6">
        <f t="shared" si="217"/>
        <v>95.818599999999989</v>
      </c>
      <c r="AD1886" s="6" t="e">
        <f>SUMIFS($AB$3:AB1886,$B$3:B1886,B1886)</f>
        <v>#N/A</v>
      </c>
      <c r="AE1886" s="6">
        <f t="shared" si="218"/>
        <v>1300.6921369521422</v>
      </c>
      <c r="AF1886" s="6">
        <f t="shared" si="219"/>
        <v>1300.6921369521422</v>
      </c>
      <c r="AG1886" s="6">
        <f>VLOOKUP(Table1[[#This Row],[PracticeCode]],$AP$3:$AS$345,4,FALSE)</f>
        <v>1300.6921369521422</v>
      </c>
      <c r="AH1886" s="27">
        <f t="shared" si="220"/>
        <v>94516.961951855672</v>
      </c>
      <c r="AI1886" s="6" t="e">
        <f t="shared" si="215"/>
        <v>#N/A</v>
      </c>
    </row>
    <row r="1887" spans="1:35" x14ac:dyDescent="0.35">
      <c r="A1887" t="str">
        <f t="shared" si="214"/>
        <v>LADY MARGARET ROAD SURGERY (ALZARRAD)North SouthallEalingE85103Apr1</v>
      </c>
      <c r="B1887" s="41" t="s">
        <v>616</v>
      </c>
      <c r="C1887" s="41" t="s">
        <v>451</v>
      </c>
      <c r="D1887" s="41" t="s">
        <v>12</v>
      </c>
      <c r="E1887" s="41" t="s">
        <v>196</v>
      </c>
      <c r="F1887" s="41" t="s">
        <v>196</v>
      </c>
      <c r="G1887" s="41" t="s">
        <v>756</v>
      </c>
      <c r="H1887" s="41">
        <v>1</v>
      </c>
      <c r="I1887" s="41">
        <v>3598.4101520159902</v>
      </c>
      <c r="J1887" s="41">
        <v>212</v>
      </c>
      <c r="K1887" s="41">
        <v>0</v>
      </c>
      <c r="L1887" s="41">
        <v>3.9219999999999997</v>
      </c>
      <c r="M1887" s="41">
        <v>0</v>
      </c>
      <c r="N1887" s="41">
        <v>410</v>
      </c>
      <c r="O1887" s="41">
        <v>0</v>
      </c>
      <c r="P1887" s="41">
        <v>8.1590000000000007</v>
      </c>
      <c r="Q1887" s="41">
        <v>0</v>
      </c>
      <c r="R1887" s="41">
        <v>2898</v>
      </c>
      <c r="S1887" s="41">
        <v>51.874200000000002</v>
      </c>
      <c r="T1887" s="41">
        <v>1511</v>
      </c>
      <c r="U1887" s="41">
        <v>33.241999999999997</v>
      </c>
      <c r="V1887" s="41">
        <v>3110</v>
      </c>
      <c r="W1887" s="41">
        <v>55.796199999999999</v>
      </c>
      <c r="X1887" s="41">
        <v>1921</v>
      </c>
      <c r="Y1887" s="41">
        <v>41.400999999999996</v>
      </c>
      <c r="Z1887" s="6">
        <f>0</f>
        <v>0</v>
      </c>
      <c r="AA1887" s="6">
        <f t="shared" si="216"/>
        <v>55.796199999999999</v>
      </c>
      <c r="AB1887">
        <f>IF(ISBLANK(Table1[[#This Row],[FY2425_Cost]])=TRUE,#N/A,Table1[[#This Row],[FY2425_Cost]])</f>
        <v>41.400999999999996</v>
      </c>
      <c r="AC1887" s="6">
        <f t="shared" si="217"/>
        <v>-14.395200000000003</v>
      </c>
      <c r="AD1887" s="6">
        <f>SUMIFS($AB$3:AB1887,$B$3:B1887,B1887)</f>
        <v>41.400999999999996</v>
      </c>
      <c r="AE1887" s="6">
        <f t="shared" si="218"/>
        <v>1619.2845684071956</v>
      </c>
      <c r="AF1887" s="6">
        <f t="shared" si="219"/>
        <v>1619.2845684071956</v>
      </c>
      <c r="AG1887" s="6">
        <f>VLOOKUP(Table1[[#This Row],[PracticeCode]],$AP$3:$AS$345,4,FALSE)</f>
        <v>1619.2845684071956</v>
      </c>
      <c r="AH1887" s="27">
        <f t="shared" si="220"/>
        <v>117668.01197092289</v>
      </c>
      <c r="AI1887" s="6">
        <f t="shared" si="215"/>
        <v>0</v>
      </c>
    </row>
    <row r="1888" spans="1:35" x14ac:dyDescent="0.35">
      <c r="A1888" t="str">
        <f t="shared" si="214"/>
        <v>LADY MARGARET ROAD SURGERY (ALZARRAD)North SouthallEalingE85103Aug5</v>
      </c>
      <c r="B1888" s="41" t="s">
        <v>616</v>
      </c>
      <c r="C1888" s="41" t="s">
        <v>451</v>
      </c>
      <c r="D1888" s="41" t="s">
        <v>12</v>
      </c>
      <c r="E1888" s="41" t="s">
        <v>196</v>
      </c>
      <c r="F1888" s="41" t="s">
        <v>196</v>
      </c>
      <c r="G1888" s="41" t="s">
        <v>760</v>
      </c>
      <c r="H1888" s="41">
        <v>5</v>
      </c>
      <c r="I1888" s="41">
        <v>3598.4101520159902</v>
      </c>
      <c r="J1888" s="41">
        <v>379</v>
      </c>
      <c r="K1888" s="41">
        <v>0</v>
      </c>
      <c r="L1888" s="41">
        <v>7.0114999999999998</v>
      </c>
      <c r="M1888" s="41">
        <v>0</v>
      </c>
      <c r="N1888" s="41">
        <v>389</v>
      </c>
      <c r="O1888" s="41">
        <v>8</v>
      </c>
      <c r="P1888" s="41">
        <v>7.7411000000000003</v>
      </c>
      <c r="Q1888" s="41">
        <v>0.15920000000000001</v>
      </c>
      <c r="R1888" s="41">
        <v>1440</v>
      </c>
      <c r="S1888" s="41">
        <v>25.776</v>
      </c>
      <c r="T1888" s="41">
        <v>1885</v>
      </c>
      <c r="U1888" s="41">
        <v>41.47</v>
      </c>
      <c r="V1888" s="41">
        <v>1819</v>
      </c>
      <c r="W1888" s="41">
        <v>32.787500000000001</v>
      </c>
      <c r="X1888" s="41">
        <v>2282</v>
      </c>
      <c r="Y1888" s="41">
        <v>49.3703</v>
      </c>
      <c r="Z1888" s="6">
        <f>0</f>
        <v>0</v>
      </c>
      <c r="AA1888" s="6">
        <f t="shared" si="216"/>
        <v>32.787500000000001</v>
      </c>
      <c r="AB1888">
        <f>IF(ISBLANK(Table1[[#This Row],[FY2425_Cost]])=TRUE,#N/A,Table1[[#This Row],[FY2425_Cost]])</f>
        <v>49.3703</v>
      </c>
      <c r="AC1888" s="6">
        <f t="shared" si="217"/>
        <v>16.582799999999999</v>
      </c>
      <c r="AD1888" s="6">
        <f>SUMIFS($AB$3:AB1888,$B$3:B1888,B1888)</f>
        <v>90.771299999999997</v>
      </c>
      <c r="AE1888" s="6">
        <f t="shared" si="218"/>
        <v>1619.2845684071956</v>
      </c>
      <c r="AF1888" s="6">
        <f t="shared" si="219"/>
        <v>1619.2845684071956</v>
      </c>
      <c r="AG1888" s="6">
        <f>VLOOKUP(Table1[[#This Row],[PracticeCode]],$AP$3:$AS$345,4,FALSE)</f>
        <v>1619.2845684071956</v>
      </c>
      <c r="AH1888" s="27">
        <f t="shared" si="220"/>
        <v>117668.01197092289</v>
      </c>
      <c r="AI1888" s="6">
        <f t="shared" si="215"/>
        <v>0</v>
      </c>
    </row>
    <row r="1889" spans="1:35" x14ac:dyDescent="0.35">
      <c r="A1889" t="str">
        <f t="shared" si="214"/>
        <v>LADY MARGARET ROAD SURGERY (ALZARRAD)North SouthallEalingE85103Dec9</v>
      </c>
      <c r="B1889" s="41" t="s">
        <v>616</v>
      </c>
      <c r="C1889" s="41" t="s">
        <v>451</v>
      </c>
      <c r="D1889" s="41" t="s">
        <v>12</v>
      </c>
      <c r="E1889" s="41" t="s">
        <v>196</v>
      </c>
      <c r="F1889" s="41" t="s">
        <v>196</v>
      </c>
      <c r="G1889" s="41" t="s">
        <v>764</v>
      </c>
      <c r="H1889" s="41">
        <v>9</v>
      </c>
      <c r="I1889" s="41">
        <v>3598.4101520159902</v>
      </c>
      <c r="J1889" s="41">
        <v>222</v>
      </c>
      <c r="K1889" s="41">
        <v>0</v>
      </c>
      <c r="L1889" s="41">
        <v>4.4178000000000006</v>
      </c>
      <c r="M1889" s="41">
        <v>0</v>
      </c>
      <c r="N1889" s="41"/>
      <c r="O1889" s="41"/>
      <c r="P1889" s="41"/>
      <c r="Q1889" s="41"/>
      <c r="R1889" s="41">
        <v>1401</v>
      </c>
      <c r="S1889" s="41">
        <v>25.0779</v>
      </c>
      <c r="T1889" s="41"/>
      <c r="U1889" s="41"/>
      <c r="V1889" s="41">
        <v>1623</v>
      </c>
      <c r="W1889" s="41">
        <v>29.495699999999999</v>
      </c>
      <c r="X1889" s="41"/>
      <c r="Y1889" s="41"/>
      <c r="Z1889" s="6">
        <f>0</f>
        <v>0</v>
      </c>
      <c r="AA1889" s="6">
        <f t="shared" si="216"/>
        <v>29.495699999999999</v>
      </c>
      <c r="AB1889" t="e">
        <f>IF(ISBLANK(Table1[[#This Row],[FY2425_Cost]])=TRUE,#N/A,Table1[[#This Row],[FY2425_Cost]])</f>
        <v>#N/A</v>
      </c>
      <c r="AC1889" s="6" t="e">
        <f t="shared" si="217"/>
        <v>#N/A</v>
      </c>
      <c r="AD1889" s="6" t="e">
        <f>SUMIFS($AB$3:AB1889,$B$3:B1889,B1889)</f>
        <v>#N/A</v>
      </c>
      <c r="AE1889" s="6">
        <f t="shared" si="218"/>
        <v>1619.2845684071956</v>
      </c>
      <c r="AF1889" s="6">
        <f t="shared" si="219"/>
        <v>1619.2845684071956</v>
      </c>
      <c r="AG1889" s="6">
        <f>VLOOKUP(Table1[[#This Row],[PracticeCode]],$AP$3:$AS$345,4,FALSE)</f>
        <v>1619.2845684071956</v>
      </c>
      <c r="AH1889" s="27">
        <f t="shared" si="220"/>
        <v>117668.01197092289</v>
      </c>
      <c r="AI1889" s="6" t="e">
        <f t="shared" si="215"/>
        <v>#N/A</v>
      </c>
    </row>
    <row r="1890" spans="1:35" x14ac:dyDescent="0.35">
      <c r="A1890" t="str">
        <f t="shared" si="214"/>
        <v>LADY MARGARET ROAD SURGERY (ALZARRAD)North SouthallEalingE85103Feb11</v>
      </c>
      <c r="B1890" s="41" t="s">
        <v>616</v>
      </c>
      <c r="C1890" s="41" t="s">
        <v>451</v>
      </c>
      <c r="D1890" s="41" t="s">
        <v>12</v>
      </c>
      <c r="E1890" s="41" t="s">
        <v>196</v>
      </c>
      <c r="F1890" s="41" t="s">
        <v>196</v>
      </c>
      <c r="G1890" s="41" t="s">
        <v>766</v>
      </c>
      <c r="H1890" s="41">
        <v>11</v>
      </c>
      <c r="I1890" s="41">
        <v>3598.4101520159902</v>
      </c>
      <c r="J1890" s="41">
        <v>314</v>
      </c>
      <c r="K1890" s="41">
        <v>2</v>
      </c>
      <c r="L1890" s="41">
        <v>6.2486000000000006</v>
      </c>
      <c r="M1890" s="41">
        <v>3.9800000000000002E-2</v>
      </c>
      <c r="N1890" s="41"/>
      <c r="O1890" s="41"/>
      <c r="P1890" s="41"/>
      <c r="Q1890" s="41"/>
      <c r="R1890" s="41">
        <v>1808</v>
      </c>
      <c r="S1890" s="41">
        <v>32.363199999999999</v>
      </c>
      <c r="T1890" s="41"/>
      <c r="U1890" s="41"/>
      <c r="V1890" s="41">
        <v>2124</v>
      </c>
      <c r="W1890" s="41">
        <v>38.651600000000002</v>
      </c>
      <c r="X1890" s="41"/>
      <c r="Y1890" s="41"/>
      <c r="Z1890" s="6">
        <f>0</f>
        <v>0</v>
      </c>
      <c r="AA1890" s="6">
        <f t="shared" si="216"/>
        <v>38.651600000000002</v>
      </c>
      <c r="AB1890" t="e">
        <f>IF(ISBLANK(Table1[[#This Row],[FY2425_Cost]])=TRUE,#N/A,Table1[[#This Row],[FY2425_Cost]])</f>
        <v>#N/A</v>
      </c>
      <c r="AC1890" s="6" t="e">
        <f t="shared" si="217"/>
        <v>#N/A</v>
      </c>
      <c r="AD1890" s="6" t="e">
        <f>SUMIFS($AB$3:AB1890,$B$3:B1890,B1890)</f>
        <v>#N/A</v>
      </c>
      <c r="AE1890" s="6">
        <f t="shared" si="218"/>
        <v>1619.2845684071956</v>
      </c>
      <c r="AF1890" s="6">
        <f t="shared" si="219"/>
        <v>1619.2845684071956</v>
      </c>
      <c r="AG1890" s="6">
        <f>VLOOKUP(Table1[[#This Row],[PracticeCode]],$AP$3:$AS$345,4,FALSE)</f>
        <v>1619.2845684071956</v>
      </c>
      <c r="AH1890" s="27">
        <f t="shared" si="220"/>
        <v>117668.01197092289</v>
      </c>
      <c r="AI1890" s="6" t="e">
        <f t="shared" si="215"/>
        <v>#N/A</v>
      </c>
    </row>
    <row r="1891" spans="1:35" x14ac:dyDescent="0.35">
      <c r="A1891" t="str">
        <f t="shared" si="214"/>
        <v>LADY MARGARET ROAD SURGERY (ALZARRAD)North SouthallEalingE85103Jan10</v>
      </c>
      <c r="B1891" s="41" t="s">
        <v>616</v>
      </c>
      <c r="C1891" s="41" t="s">
        <v>451</v>
      </c>
      <c r="D1891" s="41" t="s">
        <v>12</v>
      </c>
      <c r="E1891" s="41" t="s">
        <v>196</v>
      </c>
      <c r="F1891" s="41" t="s">
        <v>196</v>
      </c>
      <c r="G1891" s="41" t="s">
        <v>765</v>
      </c>
      <c r="H1891" s="41">
        <v>10</v>
      </c>
      <c r="I1891" s="41">
        <v>3598.4101520159902</v>
      </c>
      <c r="J1891" s="41">
        <v>334</v>
      </c>
      <c r="K1891" s="41">
        <v>0</v>
      </c>
      <c r="L1891" s="41">
        <v>6.6466000000000003</v>
      </c>
      <c r="M1891" s="41">
        <v>0</v>
      </c>
      <c r="N1891" s="41"/>
      <c r="O1891" s="41"/>
      <c r="P1891" s="41"/>
      <c r="Q1891" s="41"/>
      <c r="R1891" s="41">
        <v>4171</v>
      </c>
      <c r="S1891" s="41">
        <v>74.660899999999998</v>
      </c>
      <c r="T1891" s="41"/>
      <c r="U1891" s="41"/>
      <c r="V1891" s="41">
        <v>4505</v>
      </c>
      <c r="W1891" s="41">
        <v>81.307500000000005</v>
      </c>
      <c r="X1891" s="41"/>
      <c r="Y1891" s="41"/>
      <c r="Z1891" s="6">
        <f>0</f>
        <v>0</v>
      </c>
      <c r="AA1891" s="6">
        <f t="shared" si="216"/>
        <v>81.307500000000005</v>
      </c>
      <c r="AB1891" t="e">
        <f>IF(ISBLANK(Table1[[#This Row],[FY2425_Cost]])=TRUE,#N/A,Table1[[#This Row],[FY2425_Cost]])</f>
        <v>#N/A</v>
      </c>
      <c r="AC1891" s="6" t="e">
        <f t="shared" si="217"/>
        <v>#N/A</v>
      </c>
      <c r="AD1891" s="6" t="e">
        <f>SUMIFS($AB$3:AB1891,$B$3:B1891,B1891)</f>
        <v>#N/A</v>
      </c>
      <c r="AE1891" s="6">
        <f t="shared" si="218"/>
        <v>1619.2845684071956</v>
      </c>
      <c r="AF1891" s="6">
        <f t="shared" si="219"/>
        <v>1619.2845684071956</v>
      </c>
      <c r="AG1891" s="6">
        <f>VLOOKUP(Table1[[#This Row],[PracticeCode]],$AP$3:$AS$345,4,FALSE)</f>
        <v>1619.2845684071956</v>
      </c>
      <c r="AH1891" s="27">
        <f t="shared" si="220"/>
        <v>117668.01197092289</v>
      </c>
      <c r="AI1891" s="6" t="e">
        <f t="shared" si="215"/>
        <v>#N/A</v>
      </c>
    </row>
    <row r="1892" spans="1:35" x14ac:dyDescent="0.35">
      <c r="A1892" t="str">
        <f t="shared" si="214"/>
        <v>LADY MARGARET ROAD SURGERY (ALZARRAD)North SouthallEalingE85103Jul4</v>
      </c>
      <c r="B1892" s="41" t="s">
        <v>616</v>
      </c>
      <c r="C1892" s="41" t="s">
        <v>451</v>
      </c>
      <c r="D1892" s="41" t="s">
        <v>12</v>
      </c>
      <c r="E1892" s="41" t="s">
        <v>196</v>
      </c>
      <c r="F1892" s="41" t="s">
        <v>196</v>
      </c>
      <c r="G1892" s="41" t="s">
        <v>759</v>
      </c>
      <c r="H1892" s="41">
        <v>4</v>
      </c>
      <c r="I1892" s="41">
        <v>3598.4101520159902</v>
      </c>
      <c r="J1892" s="41">
        <v>320</v>
      </c>
      <c r="K1892" s="41">
        <v>0</v>
      </c>
      <c r="L1892" s="41">
        <v>5.92</v>
      </c>
      <c r="M1892" s="41">
        <v>0</v>
      </c>
      <c r="N1892" s="41">
        <v>431</v>
      </c>
      <c r="O1892" s="41">
        <v>0</v>
      </c>
      <c r="P1892" s="41">
        <v>8.5769000000000002</v>
      </c>
      <c r="Q1892" s="41">
        <v>0</v>
      </c>
      <c r="R1892" s="41">
        <v>1463</v>
      </c>
      <c r="S1892" s="41">
        <v>26.1877</v>
      </c>
      <c r="T1892" s="41">
        <v>1814</v>
      </c>
      <c r="U1892" s="41">
        <v>39.908000000000001</v>
      </c>
      <c r="V1892" s="41">
        <v>1783</v>
      </c>
      <c r="W1892" s="41">
        <v>32.107700000000001</v>
      </c>
      <c r="X1892" s="41">
        <v>2245</v>
      </c>
      <c r="Y1892" s="41">
        <v>48.484900000000003</v>
      </c>
      <c r="Z1892" s="6">
        <f>0</f>
        <v>0</v>
      </c>
      <c r="AA1892" s="6">
        <f t="shared" si="216"/>
        <v>32.107700000000001</v>
      </c>
      <c r="AB1892">
        <f>IF(ISBLANK(Table1[[#This Row],[FY2425_Cost]])=TRUE,#N/A,Table1[[#This Row],[FY2425_Cost]])</f>
        <v>48.484900000000003</v>
      </c>
      <c r="AC1892" s="6">
        <f t="shared" si="217"/>
        <v>16.377200000000002</v>
      </c>
      <c r="AD1892" s="6" t="e">
        <f>SUMIFS($AB$3:AB1892,$B$3:B1892,B1892)</f>
        <v>#N/A</v>
      </c>
      <c r="AE1892" s="6">
        <f t="shared" si="218"/>
        <v>1619.2845684071956</v>
      </c>
      <c r="AF1892" s="6">
        <f t="shared" si="219"/>
        <v>1619.2845684071956</v>
      </c>
      <c r="AG1892" s="6">
        <f>VLOOKUP(Table1[[#This Row],[PracticeCode]],$AP$3:$AS$345,4,FALSE)</f>
        <v>1619.2845684071956</v>
      </c>
      <c r="AH1892" s="27">
        <f t="shared" si="220"/>
        <v>117668.01197092289</v>
      </c>
      <c r="AI1892" s="6" t="e">
        <f t="shared" si="215"/>
        <v>#N/A</v>
      </c>
    </row>
    <row r="1893" spans="1:35" x14ac:dyDescent="0.35">
      <c r="A1893" t="str">
        <f t="shared" si="214"/>
        <v>LADY MARGARET ROAD SURGERY (ALZARRAD)North SouthallEalingE85103Jun3</v>
      </c>
      <c r="B1893" s="41" t="s">
        <v>616</v>
      </c>
      <c r="C1893" s="41" t="s">
        <v>451</v>
      </c>
      <c r="D1893" s="41" t="s">
        <v>12</v>
      </c>
      <c r="E1893" s="41" t="s">
        <v>196</v>
      </c>
      <c r="F1893" s="41" t="s">
        <v>196</v>
      </c>
      <c r="G1893" s="41" t="s">
        <v>758</v>
      </c>
      <c r="H1893" s="41">
        <v>3</v>
      </c>
      <c r="I1893" s="41">
        <v>3598.4101520159902</v>
      </c>
      <c r="J1893" s="41">
        <v>389</v>
      </c>
      <c r="K1893" s="41">
        <v>0</v>
      </c>
      <c r="L1893" s="41">
        <v>7.1964999999999995</v>
      </c>
      <c r="M1893" s="41">
        <v>0</v>
      </c>
      <c r="N1893" s="41">
        <v>426</v>
      </c>
      <c r="O1893" s="41">
        <v>0</v>
      </c>
      <c r="P1893" s="41">
        <v>8.4774000000000012</v>
      </c>
      <c r="Q1893" s="41">
        <v>0</v>
      </c>
      <c r="R1893" s="41">
        <v>1547</v>
      </c>
      <c r="S1893" s="41">
        <v>27.691299999999998</v>
      </c>
      <c r="T1893" s="41">
        <v>2101</v>
      </c>
      <c r="U1893" s="41">
        <v>46.222000000000001</v>
      </c>
      <c r="V1893" s="41">
        <v>1936</v>
      </c>
      <c r="W1893" s="41">
        <v>34.887799999999999</v>
      </c>
      <c r="X1893" s="41">
        <v>2527</v>
      </c>
      <c r="Y1893" s="41">
        <v>54.699400000000004</v>
      </c>
      <c r="Z1893" s="6">
        <f>0</f>
        <v>0</v>
      </c>
      <c r="AA1893" s="6">
        <f t="shared" si="216"/>
        <v>34.887799999999999</v>
      </c>
      <c r="AB1893">
        <f>IF(ISBLANK(Table1[[#This Row],[FY2425_Cost]])=TRUE,#N/A,Table1[[#This Row],[FY2425_Cost]])</f>
        <v>54.699400000000004</v>
      </c>
      <c r="AC1893" s="6">
        <f t="shared" si="217"/>
        <v>19.811600000000006</v>
      </c>
      <c r="AD1893" s="6" t="e">
        <f>SUMIFS($AB$3:AB1893,$B$3:B1893,B1893)</f>
        <v>#N/A</v>
      </c>
      <c r="AE1893" s="6">
        <f t="shared" si="218"/>
        <v>1619.2845684071956</v>
      </c>
      <c r="AF1893" s="6">
        <f t="shared" si="219"/>
        <v>1619.2845684071956</v>
      </c>
      <c r="AG1893" s="6">
        <f>VLOOKUP(Table1[[#This Row],[PracticeCode]],$AP$3:$AS$345,4,FALSE)</f>
        <v>1619.2845684071956</v>
      </c>
      <c r="AH1893" s="27">
        <f t="shared" si="220"/>
        <v>117668.01197092289</v>
      </c>
      <c r="AI1893" s="6" t="e">
        <f t="shared" si="215"/>
        <v>#N/A</v>
      </c>
    </row>
    <row r="1894" spans="1:35" x14ac:dyDescent="0.35">
      <c r="A1894" t="str">
        <f t="shared" si="214"/>
        <v>LADY MARGARET ROAD SURGERY (ALZARRAD)North SouthallEalingE85103Mar12</v>
      </c>
      <c r="B1894" s="41" t="s">
        <v>616</v>
      </c>
      <c r="C1894" s="41" t="s">
        <v>451</v>
      </c>
      <c r="D1894" s="41" t="s">
        <v>12</v>
      </c>
      <c r="E1894" s="41" t="s">
        <v>196</v>
      </c>
      <c r="F1894" s="41" t="s">
        <v>196</v>
      </c>
      <c r="G1894" s="41" t="s">
        <v>767</v>
      </c>
      <c r="H1894" s="41">
        <v>12</v>
      </c>
      <c r="I1894" s="41">
        <v>3598.4101520159902</v>
      </c>
      <c r="J1894" s="41">
        <v>483</v>
      </c>
      <c r="K1894" s="41">
        <v>0</v>
      </c>
      <c r="L1894" s="41">
        <v>9.6117000000000008</v>
      </c>
      <c r="M1894" s="41">
        <v>0</v>
      </c>
      <c r="N1894" s="41"/>
      <c r="O1894" s="41"/>
      <c r="P1894" s="41"/>
      <c r="Q1894" s="41"/>
      <c r="R1894" s="41">
        <v>2014</v>
      </c>
      <c r="S1894" s="41">
        <v>36.050600000000003</v>
      </c>
      <c r="T1894" s="41"/>
      <c r="U1894" s="41"/>
      <c r="V1894" s="41">
        <v>2497</v>
      </c>
      <c r="W1894" s="41">
        <v>45.662300000000002</v>
      </c>
      <c r="X1894" s="41"/>
      <c r="Y1894" s="41"/>
      <c r="Z1894" s="6">
        <f>0</f>
        <v>0</v>
      </c>
      <c r="AA1894" s="6">
        <f t="shared" si="216"/>
        <v>45.662300000000002</v>
      </c>
      <c r="AB1894" t="e">
        <f>IF(ISBLANK(Table1[[#This Row],[FY2425_Cost]])=TRUE,#N/A,Table1[[#This Row],[FY2425_Cost]])</f>
        <v>#N/A</v>
      </c>
      <c r="AC1894" s="6" t="e">
        <f t="shared" si="217"/>
        <v>#N/A</v>
      </c>
      <c r="AD1894" s="6" t="e">
        <f>SUMIFS($AB$3:AB1894,$B$3:B1894,B1894)</f>
        <v>#N/A</v>
      </c>
      <c r="AE1894" s="6">
        <f t="shared" si="218"/>
        <v>1619.2845684071956</v>
      </c>
      <c r="AF1894" s="6">
        <f t="shared" si="219"/>
        <v>1619.2845684071956</v>
      </c>
      <c r="AG1894" s="6">
        <f>VLOOKUP(Table1[[#This Row],[PracticeCode]],$AP$3:$AS$345,4,FALSE)</f>
        <v>1619.2845684071956</v>
      </c>
      <c r="AH1894" s="27">
        <f t="shared" si="220"/>
        <v>117668.01197092289</v>
      </c>
      <c r="AI1894" s="6" t="e">
        <f t="shared" si="215"/>
        <v>#N/A</v>
      </c>
    </row>
    <row r="1895" spans="1:35" x14ac:dyDescent="0.35">
      <c r="A1895" t="str">
        <f t="shared" si="214"/>
        <v>LADY MARGARET ROAD SURGERY (ALZARRAD)North SouthallEalingE85103May2</v>
      </c>
      <c r="B1895" s="41" t="s">
        <v>616</v>
      </c>
      <c r="C1895" s="41" t="s">
        <v>451</v>
      </c>
      <c r="D1895" s="41" t="s">
        <v>12</v>
      </c>
      <c r="E1895" s="41" t="s">
        <v>196</v>
      </c>
      <c r="F1895" s="41" t="s">
        <v>196</v>
      </c>
      <c r="G1895" s="41" t="s">
        <v>757</v>
      </c>
      <c r="H1895" s="41">
        <v>2</v>
      </c>
      <c r="I1895" s="41">
        <v>3598.4101520159902</v>
      </c>
      <c r="J1895" s="41">
        <v>354</v>
      </c>
      <c r="K1895" s="41">
        <v>0</v>
      </c>
      <c r="L1895" s="41">
        <v>6.5489999999999995</v>
      </c>
      <c r="M1895" s="41">
        <v>0</v>
      </c>
      <c r="N1895" s="41">
        <v>302</v>
      </c>
      <c r="O1895" s="41">
        <v>0</v>
      </c>
      <c r="P1895" s="41">
        <v>6.0098000000000003</v>
      </c>
      <c r="Q1895" s="41">
        <v>0</v>
      </c>
      <c r="R1895" s="41">
        <v>1236</v>
      </c>
      <c r="S1895" s="41">
        <v>22.124400000000001</v>
      </c>
      <c r="T1895" s="41">
        <v>1798</v>
      </c>
      <c r="U1895" s="41">
        <v>39.555999999999997</v>
      </c>
      <c r="V1895" s="41">
        <v>1590</v>
      </c>
      <c r="W1895" s="41">
        <v>28.673400000000001</v>
      </c>
      <c r="X1895" s="41">
        <v>2100</v>
      </c>
      <c r="Y1895" s="41">
        <v>45.565799999999996</v>
      </c>
      <c r="Z1895" s="6">
        <f>0</f>
        <v>0</v>
      </c>
      <c r="AA1895" s="6">
        <f t="shared" si="216"/>
        <v>28.673400000000001</v>
      </c>
      <c r="AB1895">
        <f>IF(ISBLANK(Table1[[#This Row],[FY2425_Cost]])=TRUE,#N/A,Table1[[#This Row],[FY2425_Cost]])</f>
        <v>45.565799999999996</v>
      </c>
      <c r="AC1895" s="6">
        <f t="shared" si="217"/>
        <v>16.892399999999995</v>
      </c>
      <c r="AD1895" s="6" t="e">
        <f>SUMIFS($AB$3:AB1895,$B$3:B1895,B1895)</f>
        <v>#N/A</v>
      </c>
      <c r="AE1895" s="6">
        <f t="shared" si="218"/>
        <v>1619.2845684071956</v>
      </c>
      <c r="AF1895" s="6">
        <f t="shared" si="219"/>
        <v>1619.2845684071956</v>
      </c>
      <c r="AG1895" s="6">
        <f>VLOOKUP(Table1[[#This Row],[PracticeCode]],$AP$3:$AS$345,4,FALSE)</f>
        <v>1619.2845684071956</v>
      </c>
      <c r="AH1895" s="27">
        <f t="shared" si="220"/>
        <v>117668.01197092289</v>
      </c>
      <c r="AI1895" s="6" t="e">
        <f t="shared" si="215"/>
        <v>#N/A</v>
      </c>
    </row>
    <row r="1896" spans="1:35" x14ac:dyDescent="0.35">
      <c r="A1896" t="str">
        <f t="shared" si="214"/>
        <v>LADY MARGARET ROAD SURGERY (ALZARRAD)North SouthallEalingE85103Nov8</v>
      </c>
      <c r="B1896" s="41" t="s">
        <v>616</v>
      </c>
      <c r="C1896" s="41" t="s">
        <v>451</v>
      </c>
      <c r="D1896" s="41" t="s">
        <v>12</v>
      </c>
      <c r="E1896" s="41" t="s">
        <v>196</v>
      </c>
      <c r="F1896" s="41" t="s">
        <v>196</v>
      </c>
      <c r="G1896" s="41" t="s">
        <v>763</v>
      </c>
      <c r="H1896" s="41">
        <v>8</v>
      </c>
      <c r="I1896" s="41">
        <v>3598.4101520159902</v>
      </c>
      <c r="J1896" s="41">
        <v>354</v>
      </c>
      <c r="K1896" s="41">
        <v>0</v>
      </c>
      <c r="L1896" s="41">
        <v>7.0446</v>
      </c>
      <c r="M1896" s="41">
        <v>0</v>
      </c>
      <c r="N1896" s="41"/>
      <c r="O1896" s="41"/>
      <c r="P1896" s="41"/>
      <c r="Q1896" s="41"/>
      <c r="R1896" s="41">
        <v>6548</v>
      </c>
      <c r="S1896" s="41">
        <v>117.2092</v>
      </c>
      <c r="T1896" s="41"/>
      <c r="U1896" s="41"/>
      <c r="V1896" s="41">
        <v>6902</v>
      </c>
      <c r="W1896" s="41">
        <v>124.2538</v>
      </c>
      <c r="X1896" s="41"/>
      <c r="Y1896" s="41"/>
      <c r="Z1896" s="6">
        <f>0</f>
        <v>0</v>
      </c>
      <c r="AA1896" s="6">
        <f t="shared" si="216"/>
        <v>124.2538</v>
      </c>
      <c r="AB1896" t="e">
        <f>IF(ISBLANK(Table1[[#This Row],[FY2425_Cost]])=TRUE,#N/A,Table1[[#This Row],[FY2425_Cost]])</f>
        <v>#N/A</v>
      </c>
      <c r="AC1896" s="6" t="e">
        <f t="shared" si="217"/>
        <v>#N/A</v>
      </c>
      <c r="AD1896" s="6" t="e">
        <f>SUMIFS($AB$3:AB1896,$B$3:B1896,B1896)</f>
        <v>#N/A</v>
      </c>
      <c r="AE1896" s="6">
        <f t="shared" si="218"/>
        <v>1619.2845684071956</v>
      </c>
      <c r="AF1896" s="6">
        <f t="shared" si="219"/>
        <v>1619.2845684071956</v>
      </c>
      <c r="AG1896" s="6">
        <f>VLOOKUP(Table1[[#This Row],[PracticeCode]],$AP$3:$AS$345,4,FALSE)</f>
        <v>1619.2845684071956</v>
      </c>
      <c r="AH1896" s="27">
        <f t="shared" si="220"/>
        <v>117668.01197092289</v>
      </c>
      <c r="AI1896" s="6" t="e">
        <f t="shared" si="215"/>
        <v>#N/A</v>
      </c>
    </row>
    <row r="1897" spans="1:35" x14ac:dyDescent="0.35">
      <c r="A1897" t="str">
        <f t="shared" si="214"/>
        <v>LADY MARGARET ROAD SURGERY (ALZARRAD)North SouthallEalingE85103Oct7</v>
      </c>
      <c r="B1897" s="41" t="s">
        <v>616</v>
      </c>
      <c r="C1897" s="41" t="s">
        <v>451</v>
      </c>
      <c r="D1897" s="41" t="s">
        <v>12</v>
      </c>
      <c r="E1897" s="41" t="s">
        <v>196</v>
      </c>
      <c r="F1897" s="41" t="s">
        <v>196</v>
      </c>
      <c r="G1897" s="41" t="s">
        <v>762</v>
      </c>
      <c r="H1897" s="41">
        <v>7</v>
      </c>
      <c r="I1897" s="41">
        <v>3598.4101520159902</v>
      </c>
      <c r="J1897" s="41">
        <v>230</v>
      </c>
      <c r="K1897" s="41">
        <v>0</v>
      </c>
      <c r="L1897" s="41">
        <v>4.577</v>
      </c>
      <c r="M1897" s="41">
        <v>0</v>
      </c>
      <c r="N1897" s="41">
        <v>0</v>
      </c>
      <c r="O1897" s="41">
        <v>0</v>
      </c>
      <c r="P1897" s="41">
        <v>0</v>
      </c>
      <c r="Q1897" s="41">
        <v>0</v>
      </c>
      <c r="R1897" s="41">
        <v>4007</v>
      </c>
      <c r="S1897" s="41">
        <v>71.725300000000004</v>
      </c>
      <c r="T1897" s="41">
        <v>4177</v>
      </c>
      <c r="U1897" s="41">
        <v>91.894000000000005</v>
      </c>
      <c r="V1897" s="41">
        <v>4237</v>
      </c>
      <c r="W1897" s="41">
        <v>76.302300000000002</v>
      </c>
      <c r="X1897" s="41">
        <v>4177</v>
      </c>
      <c r="Y1897" s="41">
        <v>91.894000000000005</v>
      </c>
      <c r="Z1897" s="6">
        <f>0</f>
        <v>0</v>
      </c>
      <c r="AA1897" s="6">
        <f t="shared" si="216"/>
        <v>76.302300000000002</v>
      </c>
      <c r="AB1897">
        <f>IF(ISBLANK(Table1[[#This Row],[FY2425_Cost]])=TRUE,#N/A,Table1[[#This Row],[FY2425_Cost]])</f>
        <v>91.894000000000005</v>
      </c>
      <c r="AC1897" s="6">
        <f t="shared" si="217"/>
        <v>15.591700000000003</v>
      </c>
      <c r="AD1897" s="6" t="e">
        <f>SUMIFS($AB$3:AB1897,$B$3:B1897,B1897)</f>
        <v>#N/A</v>
      </c>
      <c r="AE1897" s="6">
        <f t="shared" si="218"/>
        <v>1619.2845684071956</v>
      </c>
      <c r="AF1897" s="6">
        <f t="shared" si="219"/>
        <v>1619.2845684071956</v>
      </c>
      <c r="AG1897" s="6">
        <f>VLOOKUP(Table1[[#This Row],[PracticeCode]],$AP$3:$AS$345,4,FALSE)</f>
        <v>1619.2845684071956</v>
      </c>
      <c r="AH1897" s="27">
        <f t="shared" si="220"/>
        <v>117668.01197092289</v>
      </c>
      <c r="AI1897" s="6" t="e">
        <f t="shared" si="215"/>
        <v>#N/A</v>
      </c>
    </row>
    <row r="1898" spans="1:35" x14ac:dyDescent="0.35">
      <c r="A1898" t="str">
        <f t="shared" si="214"/>
        <v>LADY MARGARET ROAD SURGERY (ALZARRAD)North SouthallEalingE85103Sep6</v>
      </c>
      <c r="B1898" s="41" t="s">
        <v>616</v>
      </c>
      <c r="C1898" s="41" t="s">
        <v>451</v>
      </c>
      <c r="D1898" s="41" t="s">
        <v>12</v>
      </c>
      <c r="E1898" s="41" t="s">
        <v>196</v>
      </c>
      <c r="F1898" s="41" t="s">
        <v>196</v>
      </c>
      <c r="G1898" s="41" t="s">
        <v>761</v>
      </c>
      <c r="H1898" s="41">
        <v>6</v>
      </c>
      <c r="I1898" s="41">
        <v>3598.4101520159902</v>
      </c>
      <c r="J1898" s="41">
        <v>760</v>
      </c>
      <c r="K1898" s="41">
        <v>0</v>
      </c>
      <c r="L1898" s="41">
        <v>15.124000000000001</v>
      </c>
      <c r="M1898" s="41">
        <v>0</v>
      </c>
      <c r="N1898" s="41">
        <v>574</v>
      </c>
      <c r="O1898" s="41">
        <v>0</v>
      </c>
      <c r="P1898" s="41">
        <v>12.914999999999999</v>
      </c>
      <c r="Q1898" s="41">
        <v>0</v>
      </c>
      <c r="R1898" s="41">
        <v>8893</v>
      </c>
      <c r="S1898" s="41">
        <v>159.18469999999999</v>
      </c>
      <c r="T1898" s="41">
        <v>4683</v>
      </c>
      <c r="U1898" s="41">
        <v>103.026</v>
      </c>
      <c r="V1898" s="41">
        <v>9653</v>
      </c>
      <c r="W1898" s="41">
        <v>174.30869999999999</v>
      </c>
      <c r="X1898" s="41">
        <v>5257</v>
      </c>
      <c r="Y1898" s="41">
        <v>115.941</v>
      </c>
      <c r="Z1898" s="6">
        <f>0</f>
        <v>0</v>
      </c>
      <c r="AA1898" s="6">
        <f t="shared" si="216"/>
        <v>174.30869999999999</v>
      </c>
      <c r="AB1898">
        <f>IF(ISBLANK(Table1[[#This Row],[FY2425_Cost]])=TRUE,#N/A,Table1[[#This Row],[FY2425_Cost]])</f>
        <v>115.941</v>
      </c>
      <c r="AC1898" s="6">
        <f t="shared" si="217"/>
        <v>-58.367699999999985</v>
      </c>
      <c r="AD1898" s="6" t="e">
        <f>SUMIFS($AB$3:AB1898,$B$3:B1898,B1898)</f>
        <v>#N/A</v>
      </c>
      <c r="AE1898" s="6">
        <f t="shared" si="218"/>
        <v>1619.2845684071956</v>
      </c>
      <c r="AF1898" s="6">
        <f t="shared" si="219"/>
        <v>1619.2845684071956</v>
      </c>
      <c r="AG1898" s="6">
        <f>VLOOKUP(Table1[[#This Row],[PracticeCode]],$AP$3:$AS$345,4,FALSE)</f>
        <v>1619.2845684071956</v>
      </c>
      <c r="AH1898" s="27">
        <f t="shared" si="220"/>
        <v>117668.01197092289</v>
      </c>
      <c r="AI1898" s="6" t="e">
        <f t="shared" si="215"/>
        <v>#N/A</v>
      </c>
    </row>
    <row r="1899" spans="1:35" x14ac:dyDescent="0.35">
      <c r="A1899" t="str">
        <f t="shared" si="214"/>
        <v>LADYGATE LANE MEDICAL CENTRECelandine Health and MetroCare PCNHillingdonE86605Apr1</v>
      </c>
      <c r="B1899" s="41" t="s">
        <v>722</v>
      </c>
      <c r="C1899" s="41" t="s">
        <v>485</v>
      </c>
      <c r="D1899" s="41" t="s">
        <v>8</v>
      </c>
      <c r="E1899" s="41" t="s">
        <v>197</v>
      </c>
      <c r="F1899" s="41" t="s">
        <v>197</v>
      </c>
      <c r="G1899" s="41" t="s">
        <v>756</v>
      </c>
      <c r="H1899" s="41">
        <v>1</v>
      </c>
      <c r="I1899" s="41">
        <v>2525.1180987336502</v>
      </c>
      <c r="J1899" s="41">
        <v>487</v>
      </c>
      <c r="K1899" s="41">
        <v>0</v>
      </c>
      <c r="L1899" s="41">
        <v>9.0094999999999992</v>
      </c>
      <c r="M1899" s="41">
        <v>0</v>
      </c>
      <c r="N1899" s="41">
        <v>5320</v>
      </c>
      <c r="O1899" s="41">
        <v>2</v>
      </c>
      <c r="P1899" s="41">
        <v>105.86800000000001</v>
      </c>
      <c r="Q1899" s="41">
        <v>3.9800000000000002E-2</v>
      </c>
      <c r="R1899" s="41">
        <v>0</v>
      </c>
      <c r="S1899" s="41">
        <v>0</v>
      </c>
      <c r="T1899" s="41">
        <v>48</v>
      </c>
      <c r="U1899" s="41">
        <v>1.056</v>
      </c>
      <c r="V1899" s="41">
        <v>487</v>
      </c>
      <c r="W1899" s="41">
        <v>9.0094999999999992</v>
      </c>
      <c r="X1899" s="41">
        <v>5370</v>
      </c>
      <c r="Y1899" s="41">
        <v>106.96380000000001</v>
      </c>
      <c r="Z1899" s="6">
        <f>0</f>
        <v>0</v>
      </c>
      <c r="AA1899" s="6">
        <f t="shared" si="216"/>
        <v>9.0094999999999992</v>
      </c>
      <c r="AB1899">
        <f>IF(ISBLANK(Table1[[#This Row],[FY2425_Cost]])=TRUE,#N/A,Table1[[#This Row],[FY2425_Cost]])</f>
        <v>106.96380000000001</v>
      </c>
      <c r="AC1899" s="6">
        <f t="shared" si="217"/>
        <v>97.954300000000003</v>
      </c>
      <c r="AD1899" s="6">
        <f>SUMIFS($AB$3:AB1899,$B$3:B1899,B1899)</f>
        <v>106.96380000000001</v>
      </c>
      <c r="AE1899" s="6">
        <f t="shared" si="218"/>
        <v>1136.3031444301425</v>
      </c>
      <c r="AF1899" s="6">
        <f t="shared" si="219"/>
        <v>1136.3031444301425</v>
      </c>
      <c r="AG1899" s="6">
        <f>VLOOKUP(Table1[[#This Row],[PracticeCode]],$AP$3:$AS$345,4,FALSE)</f>
        <v>1136.3031444301425</v>
      </c>
      <c r="AH1899" s="27">
        <f t="shared" si="220"/>
        <v>82571.361828590365</v>
      </c>
      <c r="AI1899" s="6">
        <f t="shared" si="215"/>
        <v>0</v>
      </c>
    </row>
    <row r="1900" spans="1:35" x14ac:dyDescent="0.35">
      <c r="A1900" t="str">
        <f t="shared" si="214"/>
        <v>LADYGATE LANE MEDICAL CENTRECelandine Health and MetroCare PCNHillingdonE86605Aug5</v>
      </c>
      <c r="B1900" s="41" t="s">
        <v>722</v>
      </c>
      <c r="C1900" s="41" t="s">
        <v>485</v>
      </c>
      <c r="D1900" s="41" t="s">
        <v>8</v>
      </c>
      <c r="E1900" s="41" t="s">
        <v>197</v>
      </c>
      <c r="F1900" s="41" t="s">
        <v>197</v>
      </c>
      <c r="G1900" s="41" t="s">
        <v>760</v>
      </c>
      <c r="H1900" s="41">
        <v>5</v>
      </c>
      <c r="I1900" s="41">
        <v>2525.1180987336502</v>
      </c>
      <c r="J1900" s="41">
        <v>4261</v>
      </c>
      <c r="K1900" s="41">
        <v>951</v>
      </c>
      <c r="L1900" s="41">
        <v>78.828499999999991</v>
      </c>
      <c r="M1900" s="41">
        <v>17.593499999999999</v>
      </c>
      <c r="N1900" s="41">
        <v>1851</v>
      </c>
      <c r="O1900" s="41">
        <v>0</v>
      </c>
      <c r="P1900" s="41">
        <v>36.834900000000005</v>
      </c>
      <c r="Q1900" s="41">
        <v>0</v>
      </c>
      <c r="R1900" s="41">
        <v>0</v>
      </c>
      <c r="S1900" s="41">
        <v>0</v>
      </c>
      <c r="T1900" s="41">
        <v>40</v>
      </c>
      <c r="U1900" s="41">
        <v>0.88</v>
      </c>
      <c r="V1900" s="41">
        <v>5212</v>
      </c>
      <c r="W1900" s="41">
        <v>96.421999999999997</v>
      </c>
      <c r="X1900" s="41">
        <v>1891</v>
      </c>
      <c r="Y1900" s="41">
        <v>37.714900000000007</v>
      </c>
      <c r="Z1900" s="6">
        <f>0</f>
        <v>0</v>
      </c>
      <c r="AA1900" s="6">
        <f t="shared" si="216"/>
        <v>96.421999999999997</v>
      </c>
      <c r="AB1900">
        <f>IF(ISBLANK(Table1[[#This Row],[FY2425_Cost]])=TRUE,#N/A,Table1[[#This Row],[FY2425_Cost]])</f>
        <v>37.714900000000007</v>
      </c>
      <c r="AC1900" s="6">
        <f t="shared" si="217"/>
        <v>-58.70709999999999</v>
      </c>
      <c r="AD1900" s="6">
        <f>SUMIFS($AB$3:AB1900,$B$3:B1900,B1900)</f>
        <v>144.67870000000002</v>
      </c>
      <c r="AE1900" s="6">
        <f t="shared" si="218"/>
        <v>1136.3031444301425</v>
      </c>
      <c r="AF1900" s="6">
        <f t="shared" si="219"/>
        <v>1136.3031444301425</v>
      </c>
      <c r="AG1900" s="6">
        <f>VLOOKUP(Table1[[#This Row],[PracticeCode]],$AP$3:$AS$345,4,FALSE)</f>
        <v>1136.3031444301425</v>
      </c>
      <c r="AH1900" s="27">
        <f t="shared" si="220"/>
        <v>82571.361828590365</v>
      </c>
      <c r="AI1900" s="6">
        <f t="shared" si="215"/>
        <v>0</v>
      </c>
    </row>
    <row r="1901" spans="1:35" x14ac:dyDescent="0.35">
      <c r="A1901" t="str">
        <f t="shared" si="214"/>
        <v>LADYGATE LANE MEDICAL CENTRECelandine Health and MetroCare PCNHillingdonE86605Dec9</v>
      </c>
      <c r="B1901" s="41" t="s">
        <v>722</v>
      </c>
      <c r="C1901" s="41" t="s">
        <v>485</v>
      </c>
      <c r="D1901" s="41" t="s">
        <v>8</v>
      </c>
      <c r="E1901" s="41" t="s">
        <v>197</v>
      </c>
      <c r="F1901" s="41" t="s">
        <v>197</v>
      </c>
      <c r="G1901" s="41" t="s">
        <v>764</v>
      </c>
      <c r="H1901" s="41">
        <v>9</v>
      </c>
      <c r="I1901" s="41">
        <v>2525.1180987336502</v>
      </c>
      <c r="J1901" s="41">
        <v>1152</v>
      </c>
      <c r="K1901" s="41">
        <v>2</v>
      </c>
      <c r="L1901" s="41">
        <v>22.924800000000001</v>
      </c>
      <c r="M1901" s="41">
        <v>3.9800000000000002E-2</v>
      </c>
      <c r="N1901" s="41"/>
      <c r="O1901" s="41"/>
      <c r="P1901" s="41"/>
      <c r="Q1901" s="41"/>
      <c r="R1901" s="41">
        <v>10</v>
      </c>
      <c r="S1901" s="41">
        <v>0.17899999999999999</v>
      </c>
      <c r="T1901" s="41"/>
      <c r="U1901" s="41"/>
      <c r="V1901" s="41">
        <v>1164</v>
      </c>
      <c r="W1901" s="41">
        <v>23.143599999999999</v>
      </c>
      <c r="X1901" s="41"/>
      <c r="Y1901" s="41"/>
      <c r="Z1901" s="6">
        <f>0</f>
        <v>0</v>
      </c>
      <c r="AA1901" s="6">
        <f t="shared" si="216"/>
        <v>23.143599999999999</v>
      </c>
      <c r="AB1901" t="e">
        <f>IF(ISBLANK(Table1[[#This Row],[FY2425_Cost]])=TRUE,#N/A,Table1[[#This Row],[FY2425_Cost]])</f>
        <v>#N/A</v>
      </c>
      <c r="AC1901" s="6" t="e">
        <f t="shared" si="217"/>
        <v>#N/A</v>
      </c>
      <c r="AD1901" s="6" t="e">
        <f>SUMIFS($AB$3:AB1901,$B$3:B1901,B1901)</f>
        <v>#N/A</v>
      </c>
      <c r="AE1901" s="6">
        <f t="shared" si="218"/>
        <v>1136.3031444301425</v>
      </c>
      <c r="AF1901" s="6">
        <f t="shared" si="219"/>
        <v>1136.3031444301425</v>
      </c>
      <c r="AG1901" s="6">
        <f>VLOOKUP(Table1[[#This Row],[PracticeCode]],$AP$3:$AS$345,4,FALSE)</f>
        <v>1136.3031444301425</v>
      </c>
      <c r="AH1901" s="27">
        <f t="shared" si="220"/>
        <v>82571.361828590365</v>
      </c>
      <c r="AI1901" s="6" t="e">
        <f t="shared" si="215"/>
        <v>#N/A</v>
      </c>
    </row>
    <row r="1902" spans="1:35" x14ac:dyDescent="0.35">
      <c r="A1902" t="str">
        <f t="shared" si="214"/>
        <v>LADYGATE LANE MEDICAL CENTRECelandine Health and MetroCare PCNHillingdonE86605Feb11</v>
      </c>
      <c r="B1902" s="41" t="s">
        <v>722</v>
      </c>
      <c r="C1902" s="41" t="s">
        <v>485</v>
      </c>
      <c r="D1902" s="41" t="s">
        <v>8</v>
      </c>
      <c r="E1902" s="41" t="s">
        <v>197</v>
      </c>
      <c r="F1902" s="41" t="s">
        <v>197</v>
      </c>
      <c r="G1902" s="41" t="s">
        <v>766</v>
      </c>
      <c r="H1902" s="41">
        <v>11</v>
      </c>
      <c r="I1902" s="41">
        <v>2525.1180987336502</v>
      </c>
      <c r="J1902" s="41">
        <v>7658</v>
      </c>
      <c r="K1902" s="41">
        <v>75</v>
      </c>
      <c r="L1902" s="41">
        <v>152.39420000000001</v>
      </c>
      <c r="M1902" s="41">
        <v>1.4925000000000002</v>
      </c>
      <c r="N1902" s="41"/>
      <c r="O1902" s="41"/>
      <c r="P1902" s="41"/>
      <c r="Q1902" s="41"/>
      <c r="R1902" s="41">
        <v>2</v>
      </c>
      <c r="S1902" s="41">
        <v>3.5799999999999998E-2</v>
      </c>
      <c r="T1902" s="41"/>
      <c r="U1902" s="41"/>
      <c r="V1902" s="41">
        <v>7735</v>
      </c>
      <c r="W1902" s="41">
        <v>153.92250000000001</v>
      </c>
      <c r="X1902" s="41"/>
      <c r="Y1902" s="41"/>
      <c r="Z1902" s="6">
        <f>0</f>
        <v>0</v>
      </c>
      <c r="AA1902" s="6">
        <f t="shared" si="216"/>
        <v>153.92250000000001</v>
      </c>
      <c r="AB1902" t="e">
        <f>IF(ISBLANK(Table1[[#This Row],[FY2425_Cost]])=TRUE,#N/A,Table1[[#This Row],[FY2425_Cost]])</f>
        <v>#N/A</v>
      </c>
      <c r="AC1902" s="6" t="e">
        <f t="shared" si="217"/>
        <v>#N/A</v>
      </c>
      <c r="AD1902" s="6" t="e">
        <f>SUMIFS($AB$3:AB1902,$B$3:B1902,B1902)</f>
        <v>#N/A</v>
      </c>
      <c r="AE1902" s="6">
        <f t="shared" si="218"/>
        <v>1136.3031444301425</v>
      </c>
      <c r="AF1902" s="6">
        <f t="shared" si="219"/>
        <v>1136.3031444301425</v>
      </c>
      <c r="AG1902" s="6">
        <f>VLOOKUP(Table1[[#This Row],[PracticeCode]],$AP$3:$AS$345,4,FALSE)</f>
        <v>1136.3031444301425</v>
      </c>
      <c r="AH1902" s="27">
        <f t="shared" si="220"/>
        <v>82571.361828590365</v>
      </c>
      <c r="AI1902" s="6" t="e">
        <f t="shared" si="215"/>
        <v>#N/A</v>
      </c>
    </row>
    <row r="1903" spans="1:35" x14ac:dyDescent="0.35">
      <c r="A1903" t="str">
        <f t="shared" si="214"/>
        <v>LADYGATE LANE MEDICAL CENTRECelandine Health and MetroCare PCNHillingdonE86605Jan10</v>
      </c>
      <c r="B1903" s="41" t="s">
        <v>722</v>
      </c>
      <c r="C1903" s="41" t="s">
        <v>485</v>
      </c>
      <c r="D1903" s="41" t="s">
        <v>8</v>
      </c>
      <c r="E1903" s="41" t="s">
        <v>197</v>
      </c>
      <c r="F1903" s="41" t="s">
        <v>197</v>
      </c>
      <c r="G1903" s="41" t="s">
        <v>765</v>
      </c>
      <c r="H1903" s="41">
        <v>10</v>
      </c>
      <c r="I1903" s="41">
        <v>2525.1180987336502</v>
      </c>
      <c r="J1903" s="41">
        <v>2602</v>
      </c>
      <c r="K1903" s="41">
        <v>42</v>
      </c>
      <c r="L1903" s="41">
        <v>51.779800000000002</v>
      </c>
      <c r="M1903" s="41">
        <v>0.8358000000000001</v>
      </c>
      <c r="N1903" s="41"/>
      <c r="O1903" s="41"/>
      <c r="P1903" s="41"/>
      <c r="Q1903" s="41"/>
      <c r="R1903" s="41">
        <v>6</v>
      </c>
      <c r="S1903" s="41">
        <v>0.1074</v>
      </c>
      <c r="T1903" s="41"/>
      <c r="U1903" s="41"/>
      <c r="V1903" s="41">
        <v>2650</v>
      </c>
      <c r="W1903" s="41">
        <v>52.722999999999999</v>
      </c>
      <c r="X1903" s="41"/>
      <c r="Y1903" s="41"/>
      <c r="Z1903" s="6">
        <f>0</f>
        <v>0</v>
      </c>
      <c r="AA1903" s="6">
        <f t="shared" si="216"/>
        <v>52.722999999999999</v>
      </c>
      <c r="AB1903" t="e">
        <f>IF(ISBLANK(Table1[[#This Row],[FY2425_Cost]])=TRUE,#N/A,Table1[[#This Row],[FY2425_Cost]])</f>
        <v>#N/A</v>
      </c>
      <c r="AC1903" s="6" t="e">
        <f t="shared" si="217"/>
        <v>#N/A</v>
      </c>
      <c r="AD1903" s="6" t="e">
        <f>SUMIFS($AB$3:AB1903,$B$3:B1903,B1903)</f>
        <v>#N/A</v>
      </c>
      <c r="AE1903" s="6">
        <f t="shared" si="218"/>
        <v>1136.3031444301425</v>
      </c>
      <c r="AF1903" s="6">
        <f t="shared" si="219"/>
        <v>1136.3031444301425</v>
      </c>
      <c r="AG1903" s="6">
        <f>VLOOKUP(Table1[[#This Row],[PracticeCode]],$AP$3:$AS$345,4,FALSE)</f>
        <v>1136.3031444301425</v>
      </c>
      <c r="AH1903" s="27">
        <f t="shared" si="220"/>
        <v>82571.361828590365</v>
      </c>
      <c r="AI1903" s="6" t="e">
        <f t="shared" si="215"/>
        <v>#N/A</v>
      </c>
    </row>
    <row r="1904" spans="1:35" x14ac:dyDescent="0.35">
      <c r="A1904" t="str">
        <f t="shared" si="214"/>
        <v>LADYGATE LANE MEDICAL CENTRECelandine Health and MetroCare PCNHillingdonE86605Jul4</v>
      </c>
      <c r="B1904" s="41" t="s">
        <v>722</v>
      </c>
      <c r="C1904" s="41" t="s">
        <v>485</v>
      </c>
      <c r="D1904" s="41" t="s">
        <v>8</v>
      </c>
      <c r="E1904" s="41" t="s">
        <v>197</v>
      </c>
      <c r="F1904" s="41" t="s">
        <v>197</v>
      </c>
      <c r="G1904" s="41" t="s">
        <v>759</v>
      </c>
      <c r="H1904" s="41">
        <v>4</v>
      </c>
      <c r="I1904" s="41">
        <v>2525.1180987336502</v>
      </c>
      <c r="J1904" s="41">
        <v>10234</v>
      </c>
      <c r="K1904" s="41">
        <v>0</v>
      </c>
      <c r="L1904" s="41">
        <v>189.32899999999998</v>
      </c>
      <c r="M1904" s="41">
        <v>0</v>
      </c>
      <c r="N1904" s="41">
        <v>2250</v>
      </c>
      <c r="O1904" s="41">
        <v>2</v>
      </c>
      <c r="P1904" s="41">
        <v>44.775000000000006</v>
      </c>
      <c r="Q1904" s="41">
        <v>3.9800000000000002E-2</v>
      </c>
      <c r="R1904" s="41">
        <v>0</v>
      </c>
      <c r="S1904" s="41">
        <v>0</v>
      </c>
      <c r="T1904" s="41">
        <v>14</v>
      </c>
      <c r="U1904" s="41">
        <v>0.308</v>
      </c>
      <c r="V1904" s="41">
        <v>10234</v>
      </c>
      <c r="W1904" s="41">
        <v>189.32899999999998</v>
      </c>
      <c r="X1904" s="41">
        <v>2266</v>
      </c>
      <c r="Y1904" s="41">
        <v>45.122800000000005</v>
      </c>
      <c r="Z1904" s="6">
        <f>0</f>
        <v>0</v>
      </c>
      <c r="AA1904" s="6">
        <f t="shared" si="216"/>
        <v>189.32899999999998</v>
      </c>
      <c r="AB1904">
        <f>IF(ISBLANK(Table1[[#This Row],[FY2425_Cost]])=TRUE,#N/A,Table1[[#This Row],[FY2425_Cost]])</f>
        <v>45.122800000000005</v>
      </c>
      <c r="AC1904" s="6">
        <f t="shared" si="217"/>
        <v>-144.20619999999997</v>
      </c>
      <c r="AD1904" s="6" t="e">
        <f>SUMIFS($AB$3:AB1904,$B$3:B1904,B1904)</f>
        <v>#N/A</v>
      </c>
      <c r="AE1904" s="6">
        <f t="shared" si="218"/>
        <v>1136.3031444301425</v>
      </c>
      <c r="AF1904" s="6">
        <f t="shared" si="219"/>
        <v>1136.3031444301425</v>
      </c>
      <c r="AG1904" s="6">
        <f>VLOOKUP(Table1[[#This Row],[PracticeCode]],$AP$3:$AS$345,4,FALSE)</f>
        <v>1136.3031444301425</v>
      </c>
      <c r="AH1904" s="27">
        <f t="shared" si="220"/>
        <v>82571.361828590365</v>
      </c>
      <c r="AI1904" s="6" t="e">
        <f t="shared" si="215"/>
        <v>#N/A</v>
      </c>
    </row>
    <row r="1905" spans="1:35" x14ac:dyDescent="0.35">
      <c r="A1905" t="str">
        <f t="shared" si="214"/>
        <v>LADYGATE LANE MEDICAL CENTRECelandine Health and MetroCare PCNHillingdonE86605Jun3</v>
      </c>
      <c r="B1905" s="41" t="s">
        <v>722</v>
      </c>
      <c r="C1905" s="41" t="s">
        <v>485</v>
      </c>
      <c r="D1905" s="41" t="s">
        <v>8</v>
      </c>
      <c r="E1905" s="41" t="s">
        <v>197</v>
      </c>
      <c r="F1905" s="41" t="s">
        <v>197</v>
      </c>
      <c r="G1905" s="41" t="s">
        <v>758</v>
      </c>
      <c r="H1905" s="41">
        <v>3</v>
      </c>
      <c r="I1905" s="41">
        <v>2525.1180987336502</v>
      </c>
      <c r="J1905" s="41">
        <v>11278</v>
      </c>
      <c r="K1905" s="41">
        <v>0</v>
      </c>
      <c r="L1905" s="41">
        <v>208.643</v>
      </c>
      <c r="M1905" s="41">
        <v>0</v>
      </c>
      <c r="N1905" s="41">
        <v>1519</v>
      </c>
      <c r="O1905" s="41">
        <v>7</v>
      </c>
      <c r="P1905" s="41">
        <v>30.228100000000001</v>
      </c>
      <c r="Q1905" s="41">
        <v>0.13930000000000001</v>
      </c>
      <c r="R1905" s="41">
        <v>0</v>
      </c>
      <c r="S1905" s="41">
        <v>0</v>
      </c>
      <c r="T1905" s="41">
        <v>16</v>
      </c>
      <c r="U1905" s="41">
        <v>0.35199999999999998</v>
      </c>
      <c r="V1905" s="41">
        <v>11278</v>
      </c>
      <c r="W1905" s="41">
        <v>208.643</v>
      </c>
      <c r="X1905" s="41">
        <v>1542</v>
      </c>
      <c r="Y1905" s="41">
        <v>30.7194</v>
      </c>
      <c r="Z1905" s="6">
        <f>0</f>
        <v>0</v>
      </c>
      <c r="AA1905" s="6">
        <f t="shared" si="216"/>
        <v>208.643</v>
      </c>
      <c r="AB1905">
        <f>IF(ISBLANK(Table1[[#This Row],[FY2425_Cost]])=TRUE,#N/A,Table1[[#This Row],[FY2425_Cost]])</f>
        <v>30.7194</v>
      </c>
      <c r="AC1905" s="6">
        <f t="shared" si="217"/>
        <v>-177.92359999999999</v>
      </c>
      <c r="AD1905" s="6" t="e">
        <f>SUMIFS($AB$3:AB1905,$B$3:B1905,B1905)</f>
        <v>#N/A</v>
      </c>
      <c r="AE1905" s="6">
        <f t="shared" si="218"/>
        <v>1136.3031444301425</v>
      </c>
      <c r="AF1905" s="6">
        <f t="shared" si="219"/>
        <v>1136.3031444301425</v>
      </c>
      <c r="AG1905" s="6">
        <f>VLOOKUP(Table1[[#This Row],[PracticeCode]],$AP$3:$AS$345,4,FALSE)</f>
        <v>1136.3031444301425</v>
      </c>
      <c r="AH1905" s="27">
        <f t="shared" si="220"/>
        <v>82571.361828590365</v>
      </c>
      <c r="AI1905" s="6" t="e">
        <f t="shared" si="215"/>
        <v>#N/A</v>
      </c>
    </row>
    <row r="1906" spans="1:35" x14ac:dyDescent="0.35">
      <c r="A1906" t="str">
        <f t="shared" si="214"/>
        <v>LADYGATE LANE MEDICAL CENTRECelandine Health and MetroCare PCNHillingdonE86605Mar12</v>
      </c>
      <c r="B1906" s="41" t="s">
        <v>722</v>
      </c>
      <c r="C1906" s="41" t="s">
        <v>485</v>
      </c>
      <c r="D1906" s="41" t="s">
        <v>8</v>
      </c>
      <c r="E1906" s="41" t="s">
        <v>197</v>
      </c>
      <c r="F1906" s="41" t="s">
        <v>197</v>
      </c>
      <c r="G1906" s="41" t="s">
        <v>767</v>
      </c>
      <c r="H1906" s="41">
        <v>12</v>
      </c>
      <c r="I1906" s="41">
        <v>2525.1180987336502</v>
      </c>
      <c r="J1906" s="41">
        <v>4935</v>
      </c>
      <c r="K1906" s="41">
        <v>31</v>
      </c>
      <c r="L1906" s="41">
        <v>98.206500000000005</v>
      </c>
      <c r="M1906" s="41">
        <v>0.6169</v>
      </c>
      <c r="N1906" s="41"/>
      <c r="O1906" s="41"/>
      <c r="P1906" s="41"/>
      <c r="Q1906" s="41"/>
      <c r="R1906" s="41">
        <v>4</v>
      </c>
      <c r="S1906" s="41">
        <v>7.1599999999999997E-2</v>
      </c>
      <c r="T1906" s="41"/>
      <c r="U1906" s="41"/>
      <c r="V1906" s="41">
        <v>4970</v>
      </c>
      <c r="W1906" s="41">
        <v>98.89500000000001</v>
      </c>
      <c r="X1906" s="41"/>
      <c r="Y1906" s="41"/>
      <c r="Z1906" s="6">
        <f>0</f>
        <v>0</v>
      </c>
      <c r="AA1906" s="6">
        <f t="shared" si="216"/>
        <v>98.89500000000001</v>
      </c>
      <c r="AB1906" t="e">
        <f>IF(ISBLANK(Table1[[#This Row],[FY2425_Cost]])=TRUE,#N/A,Table1[[#This Row],[FY2425_Cost]])</f>
        <v>#N/A</v>
      </c>
      <c r="AC1906" s="6" t="e">
        <f t="shared" si="217"/>
        <v>#N/A</v>
      </c>
      <c r="AD1906" s="6" t="e">
        <f>SUMIFS($AB$3:AB1906,$B$3:B1906,B1906)</f>
        <v>#N/A</v>
      </c>
      <c r="AE1906" s="6">
        <f t="shared" si="218"/>
        <v>1136.3031444301425</v>
      </c>
      <c r="AF1906" s="6">
        <f t="shared" si="219"/>
        <v>1136.3031444301425</v>
      </c>
      <c r="AG1906" s="6">
        <f>VLOOKUP(Table1[[#This Row],[PracticeCode]],$AP$3:$AS$345,4,FALSE)</f>
        <v>1136.3031444301425</v>
      </c>
      <c r="AH1906" s="27">
        <f t="shared" si="220"/>
        <v>82571.361828590365</v>
      </c>
      <c r="AI1906" s="6" t="e">
        <f t="shared" si="215"/>
        <v>#N/A</v>
      </c>
    </row>
    <row r="1907" spans="1:35" x14ac:dyDescent="0.35">
      <c r="A1907" t="str">
        <f t="shared" si="214"/>
        <v>LADYGATE LANE MEDICAL CENTRECelandine Health and MetroCare PCNHillingdonE86605May2</v>
      </c>
      <c r="B1907" s="41" t="s">
        <v>722</v>
      </c>
      <c r="C1907" s="41" t="s">
        <v>485</v>
      </c>
      <c r="D1907" s="41" t="s">
        <v>8</v>
      </c>
      <c r="E1907" s="41" t="s">
        <v>197</v>
      </c>
      <c r="F1907" s="41" t="s">
        <v>197</v>
      </c>
      <c r="G1907" s="41" t="s">
        <v>757</v>
      </c>
      <c r="H1907" s="41">
        <v>2</v>
      </c>
      <c r="I1907" s="41">
        <v>2525.1180987336502</v>
      </c>
      <c r="J1907" s="41">
        <v>829</v>
      </c>
      <c r="K1907" s="41">
        <v>0</v>
      </c>
      <c r="L1907" s="41">
        <v>15.336499999999999</v>
      </c>
      <c r="M1907" s="41">
        <v>0</v>
      </c>
      <c r="N1907" s="41">
        <v>2063</v>
      </c>
      <c r="O1907" s="41">
        <v>26</v>
      </c>
      <c r="P1907" s="41">
        <v>41.053699999999999</v>
      </c>
      <c r="Q1907" s="41">
        <v>0.51740000000000008</v>
      </c>
      <c r="R1907" s="41">
        <v>0</v>
      </c>
      <c r="S1907" s="41">
        <v>0</v>
      </c>
      <c r="T1907" s="41">
        <v>20</v>
      </c>
      <c r="U1907" s="41">
        <v>0.44</v>
      </c>
      <c r="V1907" s="41">
        <v>829</v>
      </c>
      <c r="W1907" s="41">
        <v>15.336499999999999</v>
      </c>
      <c r="X1907" s="41">
        <v>2109</v>
      </c>
      <c r="Y1907" s="41">
        <v>42.011099999999999</v>
      </c>
      <c r="Z1907" s="6">
        <f>0</f>
        <v>0</v>
      </c>
      <c r="AA1907" s="6">
        <f t="shared" si="216"/>
        <v>15.336499999999999</v>
      </c>
      <c r="AB1907">
        <f>IF(ISBLANK(Table1[[#This Row],[FY2425_Cost]])=TRUE,#N/A,Table1[[#This Row],[FY2425_Cost]])</f>
        <v>42.011099999999999</v>
      </c>
      <c r="AC1907" s="6">
        <f t="shared" si="217"/>
        <v>26.674599999999998</v>
      </c>
      <c r="AD1907" s="6" t="e">
        <f>SUMIFS($AB$3:AB1907,$B$3:B1907,B1907)</f>
        <v>#N/A</v>
      </c>
      <c r="AE1907" s="6">
        <f t="shared" si="218"/>
        <v>1136.3031444301425</v>
      </c>
      <c r="AF1907" s="6">
        <f t="shared" si="219"/>
        <v>1136.3031444301425</v>
      </c>
      <c r="AG1907" s="6">
        <f>VLOOKUP(Table1[[#This Row],[PracticeCode]],$AP$3:$AS$345,4,FALSE)</f>
        <v>1136.3031444301425</v>
      </c>
      <c r="AH1907" s="27">
        <f t="shared" si="220"/>
        <v>82571.361828590365</v>
      </c>
      <c r="AI1907" s="6" t="e">
        <f t="shared" si="215"/>
        <v>#N/A</v>
      </c>
    </row>
    <row r="1908" spans="1:35" x14ac:dyDescent="0.35">
      <c r="A1908" t="str">
        <f t="shared" si="214"/>
        <v>LADYGATE LANE MEDICAL CENTRECelandine Health and MetroCare PCNHillingdonE86605Nov8</v>
      </c>
      <c r="B1908" s="41" t="s">
        <v>722</v>
      </c>
      <c r="C1908" s="41" t="s">
        <v>485</v>
      </c>
      <c r="D1908" s="41" t="s">
        <v>8</v>
      </c>
      <c r="E1908" s="41" t="s">
        <v>197</v>
      </c>
      <c r="F1908" s="41" t="s">
        <v>197</v>
      </c>
      <c r="G1908" s="41" t="s">
        <v>763</v>
      </c>
      <c r="H1908" s="41">
        <v>8</v>
      </c>
      <c r="I1908" s="41">
        <v>2525.1180987336502</v>
      </c>
      <c r="J1908" s="41">
        <v>2854</v>
      </c>
      <c r="K1908" s="41">
        <v>58</v>
      </c>
      <c r="L1908" s="41">
        <v>56.794600000000003</v>
      </c>
      <c r="M1908" s="41">
        <v>1.1542000000000001</v>
      </c>
      <c r="N1908" s="41"/>
      <c r="O1908" s="41"/>
      <c r="P1908" s="41"/>
      <c r="Q1908" s="41"/>
      <c r="R1908" s="41">
        <v>16</v>
      </c>
      <c r="S1908" s="41">
        <v>0.28639999999999999</v>
      </c>
      <c r="T1908" s="41"/>
      <c r="U1908" s="41"/>
      <c r="V1908" s="41">
        <v>2928</v>
      </c>
      <c r="W1908" s="41">
        <v>58.235200000000006</v>
      </c>
      <c r="X1908" s="41"/>
      <c r="Y1908" s="41"/>
      <c r="Z1908" s="6">
        <f>0</f>
        <v>0</v>
      </c>
      <c r="AA1908" s="6">
        <f t="shared" si="216"/>
        <v>58.235200000000006</v>
      </c>
      <c r="AB1908" t="e">
        <f>IF(ISBLANK(Table1[[#This Row],[FY2425_Cost]])=TRUE,#N/A,Table1[[#This Row],[FY2425_Cost]])</f>
        <v>#N/A</v>
      </c>
      <c r="AC1908" s="6" t="e">
        <f t="shared" si="217"/>
        <v>#N/A</v>
      </c>
      <c r="AD1908" s="6" t="e">
        <f>SUMIFS($AB$3:AB1908,$B$3:B1908,B1908)</f>
        <v>#N/A</v>
      </c>
      <c r="AE1908" s="6">
        <f t="shared" si="218"/>
        <v>1136.3031444301425</v>
      </c>
      <c r="AF1908" s="6">
        <f t="shared" si="219"/>
        <v>1136.3031444301425</v>
      </c>
      <c r="AG1908" s="6">
        <f>VLOOKUP(Table1[[#This Row],[PracticeCode]],$AP$3:$AS$345,4,FALSE)</f>
        <v>1136.3031444301425</v>
      </c>
      <c r="AH1908" s="27">
        <f t="shared" si="220"/>
        <v>82571.361828590365</v>
      </c>
      <c r="AI1908" s="6" t="e">
        <f t="shared" si="215"/>
        <v>#N/A</v>
      </c>
    </row>
    <row r="1909" spans="1:35" x14ac:dyDescent="0.35">
      <c r="A1909" t="str">
        <f t="shared" si="214"/>
        <v>LADYGATE LANE MEDICAL CENTRECelandine Health and MetroCare PCNHillingdonE86605Oct7</v>
      </c>
      <c r="B1909" s="41" t="s">
        <v>722</v>
      </c>
      <c r="C1909" s="41" t="s">
        <v>485</v>
      </c>
      <c r="D1909" s="41" t="s">
        <v>8</v>
      </c>
      <c r="E1909" s="41" t="s">
        <v>197</v>
      </c>
      <c r="F1909" s="41" t="s">
        <v>197</v>
      </c>
      <c r="G1909" s="41" t="s">
        <v>762</v>
      </c>
      <c r="H1909" s="41">
        <v>7</v>
      </c>
      <c r="I1909" s="41">
        <v>2525.1180987336502</v>
      </c>
      <c r="J1909" s="41">
        <v>7785</v>
      </c>
      <c r="K1909" s="41">
        <v>196</v>
      </c>
      <c r="L1909" s="41">
        <v>154.92150000000001</v>
      </c>
      <c r="M1909" s="41">
        <v>3.9004000000000003</v>
      </c>
      <c r="N1909" s="41">
        <v>0</v>
      </c>
      <c r="O1909" s="41">
        <v>32</v>
      </c>
      <c r="P1909" s="41">
        <v>0</v>
      </c>
      <c r="Q1909" s="41">
        <v>0.72</v>
      </c>
      <c r="R1909" s="41">
        <v>8</v>
      </c>
      <c r="S1909" s="41">
        <v>0.14319999999999999</v>
      </c>
      <c r="T1909" s="41">
        <v>17</v>
      </c>
      <c r="U1909" s="41">
        <v>0.374</v>
      </c>
      <c r="V1909" s="41">
        <v>7989</v>
      </c>
      <c r="W1909" s="41">
        <v>158.96510000000001</v>
      </c>
      <c r="X1909" s="41">
        <v>49</v>
      </c>
      <c r="Y1909" s="41">
        <v>1.0939999999999999</v>
      </c>
      <c r="Z1909" s="6">
        <f>0</f>
        <v>0</v>
      </c>
      <c r="AA1909" s="6">
        <f t="shared" si="216"/>
        <v>158.96510000000001</v>
      </c>
      <c r="AB1909">
        <f>IF(ISBLANK(Table1[[#This Row],[FY2425_Cost]])=TRUE,#N/A,Table1[[#This Row],[FY2425_Cost]])</f>
        <v>1.0939999999999999</v>
      </c>
      <c r="AC1909" s="6">
        <f t="shared" si="217"/>
        <v>-157.87110000000001</v>
      </c>
      <c r="AD1909" s="6" t="e">
        <f>SUMIFS($AB$3:AB1909,$B$3:B1909,B1909)</f>
        <v>#N/A</v>
      </c>
      <c r="AE1909" s="6">
        <f t="shared" si="218"/>
        <v>1136.3031444301425</v>
      </c>
      <c r="AF1909" s="6">
        <f t="shared" si="219"/>
        <v>1136.3031444301425</v>
      </c>
      <c r="AG1909" s="6">
        <f>VLOOKUP(Table1[[#This Row],[PracticeCode]],$AP$3:$AS$345,4,FALSE)</f>
        <v>1136.3031444301425</v>
      </c>
      <c r="AH1909" s="27">
        <f t="shared" si="220"/>
        <v>82571.361828590365</v>
      </c>
      <c r="AI1909" s="6" t="e">
        <f t="shared" si="215"/>
        <v>#N/A</v>
      </c>
    </row>
    <row r="1910" spans="1:35" x14ac:dyDescent="0.35">
      <c r="A1910" t="str">
        <f t="shared" si="214"/>
        <v>LADYGATE LANE MEDICAL CENTRECelandine Health and MetroCare PCNHillingdonE86605Sep6</v>
      </c>
      <c r="B1910" s="41" t="s">
        <v>722</v>
      </c>
      <c r="C1910" s="41" t="s">
        <v>485</v>
      </c>
      <c r="D1910" s="41" t="s">
        <v>8</v>
      </c>
      <c r="E1910" s="41" t="s">
        <v>197</v>
      </c>
      <c r="F1910" s="41" t="s">
        <v>197</v>
      </c>
      <c r="G1910" s="41" t="s">
        <v>761</v>
      </c>
      <c r="H1910" s="41">
        <v>6</v>
      </c>
      <c r="I1910" s="41">
        <v>2525.1180987336502</v>
      </c>
      <c r="J1910" s="41">
        <v>1582</v>
      </c>
      <c r="K1910" s="41">
        <v>706</v>
      </c>
      <c r="L1910" s="41">
        <v>31.481800000000003</v>
      </c>
      <c r="M1910" s="41">
        <v>14.0494</v>
      </c>
      <c r="N1910" s="41">
        <v>3050</v>
      </c>
      <c r="O1910" s="41">
        <v>2036</v>
      </c>
      <c r="P1910" s="41">
        <v>68.625</v>
      </c>
      <c r="Q1910" s="41">
        <v>45.809999999999995</v>
      </c>
      <c r="R1910" s="41">
        <v>6</v>
      </c>
      <c r="S1910" s="41">
        <v>0.1074</v>
      </c>
      <c r="T1910" s="41">
        <v>8</v>
      </c>
      <c r="U1910" s="41">
        <v>0.17599999999999999</v>
      </c>
      <c r="V1910" s="41">
        <v>2294</v>
      </c>
      <c r="W1910" s="41">
        <v>45.638600000000004</v>
      </c>
      <c r="X1910" s="41">
        <v>5094</v>
      </c>
      <c r="Y1910" s="41">
        <v>114.611</v>
      </c>
      <c r="Z1910" s="6">
        <f>0</f>
        <v>0</v>
      </c>
      <c r="AA1910" s="6">
        <f t="shared" si="216"/>
        <v>45.638600000000004</v>
      </c>
      <c r="AB1910">
        <f>IF(ISBLANK(Table1[[#This Row],[FY2425_Cost]])=TRUE,#N/A,Table1[[#This Row],[FY2425_Cost]])</f>
        <v>114.611</v>
      </c>
      <c r="AC1910" s="6">
        <f t="shared" si="217"/>
        <v>68.972399999999993</v>
      </c>
      <c r="AD1910" s="6" t="e">
        <f>SUMIFS($AB$3:AB1910,$B$3:B1910,B1910)</f>
        <v>#N/A</v>
      </c>
      <c r="AE1910" s="6">
        <f t="shared" si="218"/>
        <v>1136.3031444301425</v>
      </c>
      <c r="AF1910" s="6">
        <f t="shared" si="219"/>
        <v>1136.3031444301425</v>
      </c>
      <c r="AG1910" s="6">
        <f>VLOOKUP(Table1[[#This Row],[PracticeCode]],$AP$3:$AS$345,4,FALSE)</f>
        <v>1136.3031444301425</v>
      </c>
      <c r="AH1910" s="27">
        <f t="shared" si="220"/>
        <v>82571.361828590365</v>
      </c>
      <c r="AI1910" s="6" t="e">
        <f t="shared" si="215"/>
        <v>#N/A</v>
      </c>
    </row>
    <row r="1911" spans="1:35" x14ac:dyDescent="0.35">
      <c r="A1911" t="str">
        <f t="shared" si="214"/>
        <v>LANARK MEDICAL CENTRESt John’s Wood and Maida Vale NetworkCentral LondonE87756Apr1</v>
      </c>
      <c r="B1911" s="41" t="s">
        <v>629</v>
      </c>
      <c r="C1911" s="41" t="s">
        <v>481</v>
      </c>
      <c r="D1911" s="41" t="s">
        <v>33</v>
      </c>
      <c r="E1911" s="41" t="s">
        <v>136</v>
      </c>
      <c r="F1911" s="41" t="s">
        <v>136</v>
      </c>
      <c r="G1911" s="41" t="s">
        <v>756</v>
      </c>
      <c r="H1911" s="41">
        <v>1</v>
      </c>
      <c r="I1911" s="41">
        <v>3738.3776309793998</v>
      </c>
      <c r="J1911" s="41">
        <v>437</v>
      </c>
      <c r="K1911" s="41">
        <v>379</v>
      </c>
      <c r="L1911" s="41">
        <v>8.0845000000000002</v>
      </c>
      <c r="M1911" s="41">
        <v>7.0114999999999998</v>
      </c>
      <c r="N1911" s="41">
        <v>518</v>
      </c>
      <c r="O1911" s="41">
        <v>0</v>
      </c>
      <c r="P1911" s="41">
        <v>10.308200000000001</v>
      </c>
      <c r="Q1911" s="41">
        <v>0</v>
      </c>
      <c r="R1911" s="41">
        <v>3640</v>
      </c>
      <c r="S1911" s="41">
        <v>65.156000000000006</v>
      </c>
      <c r="T1911" s="41">
        <v>4771</v>
      </c>
      <c r="U1911" s="41">
        <v>104.962</v>
      </c>
      <c r="V1911" s="41">
        <v>4456</v>
      </c>
      <c r="W1911" s="41">
        <v>80.25200000000001</v>
      </c>
      <c r="X1911" s="41">
        <v>5289</v>
      </c>
      <c r="Y1911" s="41">
        <v>115.2702</v>
      </c>
      <c r="Z1911" s="6">
        <f>0</f>
        <v>0</v>
      </c>
      <c r="AA1911" s="6">
        <f t="shared" si="216"/>
        <v>80.25200000000001</v>
      </c>
      <c r="AB1911">
        <f>IF(ISBLANK(Table1[[#This Row],[FY2425_Cost]])=TRUE,#N/A,Table1[[#This Row],[FY2425_Cost]])</f>
        <v>115.2702</v>
      </c>
      <c r="AC1911" s="6">
        <f t="shared" si="217"/>
        <v>35.018199999999993</v>
      </c>
      <c r="AD1911" s="6">
        <f>SUMIFS($AB$3:AB1911,$B$3:B1911,B1911)</f>
        <v>115.2702</v>
      </c>
      <c r="AE1911" s="6">
        <f t="shared" si="218"/>
        <v>1682.26993394073</v>
      </c>
      <c r="AF1911" s="6">
        <f t="shared" si="219"/>
        <v>1682.26993394073</v>
      </c>
      <c r="AG1911" s="6">
        <f>VLOOKUP(Table1[[#This Row],[PracticeCode]],$AP$3:$AS$345,4,FALSE)</f>
        <v>1682.26993394073</v>
      </c>
      <c r="AH1911" s="27">
        <f t="shared" si="220"/>
        <v>122244.94853302639</v>
      </c>
      <c r="AI1911" s="6">
        <f t="shared" si="215"/>
        <v>0</v>
      </c>
    </row>
    <row r="1912" spans="1:35" x14ac:dyDescent="0.35">
      <c r="A1912" t="str">
        <f t="shared" si="214"/>
        <v>LANARK MEDICAL CENTRESt John’s Wood and Maida Vale NetworkCentral LondonE87756Aug5</v>
      </c>
      <c r="B1912" s="41" t="s">
        <v>629</v>
      </c>
      <c r="C1912" s="41" t="s">
        <v>481</v>
      </c>
      <c r="D1912" s="41" t="s">
        <v>33</v>
      </c>
      <c r="E1912" s="41" t="s">
        <v>136</v>
      </c>
      <c r="F1912" s="41" t="s">
        <v>136</v>
      </c>
      <c r="G1912" s="41" t="s">
        <v>760</v>
      </c>
      <c r="H1912" s="41">
        <v>5</v>
      </c>
      <c r="I1912" s="41">
        <v>3738.3776309793998</v>
      </c>
      <c r="J1912" s="41">
        <v>387</v>
      </c>
      <c r="K1912" s="41">
        <v>0</v>
      </c>
      <c r="L1912" s="41">
        <v>7.1594999999999995</v>
      </c>
      <c r="M1912" s="41">
        <v>0</v>
      </c>
      <c r="N1912" s="41">
        <v>379</v>
      </c>
      <c r="O1912" s="41">
        <v>0</v>
      </c>
      <c r="P1912" s="41">
        <v>7.5421000000000005</v>
      </c>
      <c r="Q1912" s="41">
        <v>0</v>
      </c>
      <c r="R1912" s="41">
        <v>3282</v>
      </c>
      <c r="S1912" s="41">
        <v>58.747799999999998</v>
      </c>
      <c r="T1912" s="41">
        <v>5637</v>
      </c>
      <c r="U1912" s="41">
        <v>124.014</v>
      </c>
      <c r="V1912" s="41">
        <v>3669</v>
      </c>
      <c r="W1912" s="41">
        <v>65.907299999999992</v>
      </c>
      <c r="X1912" s="41">
        <v>6016</v>
      </c>
      <c r="Y1912" s="41">
        <v>131.55609999999999</v>
      </c>
      <c r="Z1912" s="6">
        <f>0</f>
        <v>0</v>
      </c>
      <c r="AA1912" s="6">
        <f t="shared" si="216"/>
        <v>65.907299999999992</v>
      </c>
      <c r="AB1912">
        <f>IF(ISBLANK(Table1[[#This Row],[FY2425_Cost]])=TRUE,#N/A,Table1[[#This Row],[FY2425_Cost]])</f>
        <v>131.55609999999999</v>
      </c>
      <c r="AC1912" s="6">
        <f t="shared" si="217"/>
        <v>65.648799999999994</v>
      </c>
      <c r="AD1912" s="6">
        <f>SUMIFS($AB$3:AB1912,$B$3:B1912,B1912)</f>
        <v>246.8263</v>
      </c>
      <c r="AE1912" s="6">
        <f t="shared" si="218"/>
        <v>1682.26993394073</v>
      </c>
      <c r="AF1912" s="6">
        <f t="shared" si="219"/>
        <v>1682.26993394073</v>
      </c>
      <c r="AG1912" s="6">
        <f>VLOOKUP(Table1[[#This Row],[PracticeCode]],$AP$3:$AS$345,4,FALSE)</f>
        <v>1682.26993394073</v>
      </c>
      <c r="AH1912" s="27">
        <f t="shared" si="220"/>
        <v>122244.94853302639</v>
      </c>
      <c r="AI1912" s="6">
        <f t="shared" si="215"/>
        <v>0</v>
      </c>
    </row>
    <row r="1913" spans="1:35" x14ac:dyDescent="0.35">
      <c r="A1913" t="str">
        <f t="shared" si="214"/>
        <v>LANARK MEDICAL CENTRESt John’s Wood and Maida Vale NetworkCentral LondonE87756Dec9</v>
      </c>
      <c r="B1913" s="41" t="s">
        <v>629</v>
      </c>
      <c r="C1913" s="41" t="s">
        <v>481</v>
      </c>
      <c r="D1913" s="41" t="s">
        <v>33</v>
      </c>
      <c r="E1913" s="41" t="s">
        <v>136</v>
      </c>
      <c r="F1913" s="41" t="s">
        <v>136</v>
      </c>
      <c r="G1913" s="41" t="s">
        <v>764</v>
      </c>
      <c r="H1913" s="41">
        <v>9</v>
      </c>
      <c r="I1913" s="41">
        <v>3738.3776309793998</v>
      </c>
      <c r="J1913" s="41">
        <v>434</v>
      </c>
      <c r="K1913" s="41">
        <v>0</v>
      </c>
      <c r="L1913" s="41">
        <v>8.6365999999999996</v>
      </c>
      <c r="M1913" s="41">
        <v>0</v>
      </c>
      <c r="N1913" s="41"/>
      <c r="O1913" s="41"/>
      <c r="P1913" s="41"/>
      <c r="Q1913" s="41"/>
      <c r="R1913" s="41">
        <v>4498</v>
      </c>
      <c r="S1913" s="41">
        <v>80.514200000000002</v>
      </c>
      <c r="T1913" s="41"/>
      <c r="U1913" s="41"/>
      <c r="V1913" s="41">
        <v>4932</v>
      </c>
      <c r="W1913" s="41">
        <v>89.150800000000004</v>
      </c>
      <c r="X1913" s="41"/>
      <c r="Y1913" s="41"/>
      <c r="Z1913" s="6">
        <f>0</f>
        <v>0</v>
      </c>
      <c r="AA1913" s="6">
        <f t="shared" si="216"/>
        <v>89.150800000000004</v>
      </c>
      <c r="AB1913" t="e">
        <f>IF(ISBLANK(Table1[[#This Row],[FY2425_Cost]])=TRUE,#N/A,Table1[[#This Row],[FY2425_Cost]])</f>
        <v>#N/A</v>
      </c>
      <c r="AC1913" s="6" t="e">
        <f t="shared" si="217"/>
        <v>#N/A</v>
      </c>
      <c r="AD1913" s="6" t="e">
        <f>SUMIFS($AB$3:AB1913,$B$3:B1913,B1913)</f>
        <v>#N/A</v>
      </c>
      <c r="AE1913" s="6">
        <f t="shared" si="218"/>
        <v>1682.26993394073</v>
      </c>
      <c r="AF1913" s="6">
        <f t="shared" si="219"/>
        <v>1682.26993394073</v>
      </c>
      <c r="AG1913" s="6">
        <f>VLOOKUP(Table1[[#This Row],[PracticeCode]],$AP$3:$AS$345,4,FALSE)</f>
        <v>1682.26993394073</v>
      </c>
      <c r="AH1913" s="27">
        <f t="shared" si="220"/>
        <v>122244.94853302639</v>
      </c>
      <c r="AI1913" s="6" t="e">
        <f t="shared" si="215"/>
        <v>#N/A</v>
      </c>
    </row>
    <row r="1914" spans="1:35" x14ac:dyDescent="0.35">
      <c r="A1914" t="str">
        <f t="shared" si="214"/>
        <v>LANARK MEDICAL CENTRESt John’s Wood and Maida Vale NetworkCentral LondonE87756Feb11</v>
      </c>
      <c r="B1914" s="41" t="s">
        <v>629</v>
      </c>
      <c r="C1914" s="41" t="s">
        <v>481</v>
      </c>
      <c r="D1914" s="41" t="s">
        <v>33</v>
      </c>
      <c r="E1914" s="41" t="s">
        <v>136</v>
      </c>
      <c r="F1914" s="41" t="s">
        <v>136</v>
      </c>
      <c r="G1914" s="41" t="s">
        <v>766</v>
      </c>
      <c r="H1914" s="41">
        <v>11</v>
      </c>
      <c r="I1914" s="41">
        <v>3738.3776309793998</v>
      </c>
      <c r="J1914" s="41">
        <v>575</v>
      </c>
      <c r="K1914" s="41">
        <v>0</v>
      </c>
      <c r="L1914" s="41">
        <v>11.442500000000001</v>
      </c>
      <c r="M1914" s="41">
        <v>0</v>
      </c>
      <c r="N1914" s="41"/>
      <c r="O1914" s="41"/>
      <c r="P1914" s="41"/>
      <c r="Q1914" s="41"/>
      <c r="R1914" s="41">
        <v>5042</v>
      </c>
      <c r="S1914" s="41">
        <v>90.251800000000003</v>
      </c>
      <c r="T1914" s="41"/>
      <c r="U1914" s="41"/>
      <c r="V1914" s="41">
        <v>5617</v>
      </c>
      <c r="W1914" s="41">
        <v>101.6943</v>
      </c>
      <c r="X1914" s="41"/>
      <c r="Y1914" s="41"/>
      <c r="Z1914" s="6">
        <f>0</f>
        <v>0</v>
      </c>
      <c r="AA1914" s="6">
        <f t="shared" si="216"/>
        <v>101.6943</v>
      </c>
      <c r="AB1914" t="e">
        <f>IF(ISBLANK(Table1[[#This Row],[FY2425_Cost]])=TRUE,#N/A,Table1[[#This Row],[FY2425_Cost]])</f>
        <v>#N/A</v>
      </c>
      <c r="AC1914" s="6" t="e">
        <f t="shared" si="217"/>
        <v>#N/A</v>
      </c>
      <c r="AD1914" s="6" t="e">
        <f>SUMIFS($AB$3:AB1914,$B$3:B1914,B1914)</f>
        <v>#N/A</v>
      </c>
      <c r="AE1914" s="6">
        <f t="shared" si="218"/>
        <v>1682.26993394073</v>
      </c>
      <c r="AF1914" s="6">
        <f t="shared" si="219"/>
        <v>1682.26993394073</v>
      </c>
      <c r="AG1914" s="6">
        <f>VLOOKUP(Table1[[#This Row],[PracticeCode]],$AP$3:$AS$345,4,FALSE)</f>
        <v>1682.26993394073</v>
      </c>
      <c r="AH1914" s="27">
        <f t="shared" si="220"/>
        <v>122244.94853302639</v>
      </c>
      <c r="AI1914" s="6" t="e">
        <f t="shared" si="215"/>
        <v>#N/A</v>
      </c>
    </row>
    <row r="1915" spans="1:35" x14ac:dyDescent="0.35">
      <c r="A1915" t="str">
        <f t="shared" si="214"/>
        <v>LANARK MEDICAL CENTRESt John’s Wood and Maida Vale NetworkCentral LondonE87756Jan10</v>
      </c>
      <c r="B1915" s="41" t="s">
        <v>629</v>
      </c>
      <c r="C1915" s="41" t="s">
        <v>481</v>
      </c>
      <c r="D1915" s="41" t="s">
        <v>33</v>
      </c>
      <c r="E1915" s="41" t="s">
        <v>136</v>
      </c>
      <c r="F1915" s="41" t="s">
        <v>136</v>
      </c>
      <c r="G1915" s="41" t="s">
        <v>765</v>
      </c>
      <c r="H1915" s="41">
        <v>10</v>
      </c>
      <c r="I1915" s="41">
        <v>3738.3776309793998</v>
      </c>
      <c r="J1915" s="41">
        <v>711</v>
      </c>
      <c r="K1915" s="41">
        <v>0</v>
      </c>
      <c r="L1915" s="41">
        <v>14.148900000000001</v>
      </c>
      <c r="M1915" s="41">
        <v>0</v>
      </c>
      <c r="N1915" s="41"/>
      <c r="O1915" s="41"/>
      <c r="P1915" s="41"/>
      <c r="Q1915" s="41"/>
      <c r="R1915" s="41">
        <v>5150</v>
      </c>
      <c r="S1915" s="41">
        <v>92.185000000000002</v>
      </c>
      <c r="T1915" s="41"/>
      <c r="U1915" s="41"/>
      <c r="V1915" s="41">
        <v>5861</v>
      </c>
      <c r="W1915" s="41">
        <v>106.3339</v>
      </c>
      <c r="X1915" s="41"/>
      <c r="Y1915" s="41"/>
      <c r="Z1915" s="6">
        <f>0</f>
        <v>0</v>
      </c>
      <c r="AA1915" s="6">
        <f t="shared" si="216"/>
        <v>106.3339</v>
      </c>
      <c r="AB1915" t="e">
        <f>IF(ISBLANK(Table1[[#This Row],[FY2425_Cost]])=TRUE,#N/A,Table1[[#This Row],[FY2425_Cost]])</f>
        <v>#N/A</v>
      </c>
      <c r="AC1915" s="6" t="e">
        <f t="shared" si="217"/>
        <v>#N/A</v>
      </c>
      <c r="AD1915" s="6" t="e">
        <f>SUMIFS($AB$3:AB1915,$B$3:B1915,B1915)</f>
        <v>#N/A</v>
      </c>
      <c r="AE1915" s="6">
        <f t="shared" si="218"/>
        <v>1682.26993394073</v>
      </c>
      <c r="AF1915" s="6">
        <f t="shared" si="219"/>
        <v>1682.26993394073</v>
      </c>
      <c r="AG1915" s="6">
        <f>VLOOKUP(Table1[[#This Row],[PracticeCode]],$AP$3:$AS$345,4,FALSE)</f>
        <v>1682.26993394073</v>
      </c>
      <c r="AH1915" s="27">
        <f t="shared" si="220"/>
        <v>122244.94853302639</v>
      </c>
      <c r="AI1915" s="6" t="e">
        <f t="shared" si="215"/>
        <v>#N/A</v>
      </c>
    </row>
    <row r="1916" spans="1:35" x14ac:dyDescent="0.35">
      <c r="A1916" t="str">
        <f t="shared" si="214"/>
        <v>LANARK MEDICAL CENTRESt John’s Wood and Maida Vale NetworkCentral LondonE87756Jul4</v>
      </c>
      <c r="B1916" s="41" t="s">
        <v>629</v>
      </c>
      <c r="C1916" s="41" t="s">
        <v>481</v>
      </c>
      <c r="D1916" s="41" t="s">
        <v>33</v>
      </c>
      <c r="E1916" s="41" t="s">
        <v>136</v>
      </c>
      <c r="F1916" s="41" t="s">
        <v>136</v>
      </c>
      <c r="G1916" s="41" t="s">
        <v>759</v>
      </c>
      <c r="H1916" s="41">
        <v>4</v>
      </c>
      <c r="I1916" s="41">
        <v>3738.3776309793998</v>
      </c>
      <c r="J1916" s="41">
        <v>603</v>
      </c>
      <c r="K1916" s="41">
        <v>0</v>
      </c>
      <c r="L1916" s="41">
        <v>11.1555</v>
      </c>
      <c r="M1916" s="41">
        <v>0</v>
      </c>
      <c r="N1916" s="41">
        <v>645</v>
      </c>
      <c r="O1916" s="41">
        <v>0</v>
      </c>
      <c r="P1916" s="41">
        <v>12.835500000000001</v>
      </c>
      <c r="Q1916" s="41">
        <v>0</v>
      </c>
      <c r="R1916" s="41">
        <v>11056</v>
      </c>
      <c r="S1916" s="41">
        <v>197.9024</v>
      </c>
      <c r="T1916" s="41">
        <v>4954</v>
      </c>
      <c r="U1916" s="41">
        <v>108.988</v>
      </c>
      <c r="V1916" s="41">
        <v>11659</v>
      </c>
      <c r="W1916" s="41">
        <v>209.05789999999999</v>
      </c>
      <c r="X1916" s="41">
        <v>5599</v>
      </c>
      <c r="Y1916" s="41">
        <v>121.8235</v>
      </c>
      <c r="Z1916" s="6">
        <f>0</f>
        <v>0</v>
      </c>
      <c r="AA1916" s="6">
        <f t="shared" si="216"/>
        <v>209.05789999999999</v>
      </c>
      <c r="AB1916">
        <f>IF(ISBLANK(Table1[[#This Row],[FY2425_Cost]])=TRUE,#N/A,Table1[[#This Row],[FY2425_Cost]])</f>
        <v>121.8235</v>
      </c>
      <c r="AC1916" s="6">
        <f t="shared" si="217"/>
        <v>-87.234399999999994</v>
      </c>
      <c r="AD1916" s="6" t="e">
        <f>SUMIFS($AB$3:AB1916,$B$3:B1916,B1916)</f>
        <v>#N/A</v>
      </c>
      <c r="AE1916" s="6">
        <f t="shared" si="218"/>
        <v>1682.26993394073</v>
      </c>
      <c r="AF1916" s="6">
        <f t="shared" si="219"/>
        <v>1682.26993394073</v>
      </c>
      <c r="AG1916" s="6">
        <f>VLOOKUP(Table1[[#This Row],[PracticeCode]],$AP$3:$AS$345,4,FALSE)</f>
        <v>1682.26993394073</v>
      </c>
      <c r="AH1916" s="27">
        <f t="shared" si="220"/>
        <v>122244.94853302639</v>
      </c>
      <c r="AI1916" s="6" t="e">
        <f t="shared" si="215"/>
        <v>#N/A</v>
      </c>
    </row>
    <row r="1917" spans="1:35" x14ac:dyDescent="0.35">
      <c r="A1917" t="str">
        <f t="shared" si="214"/>
        <v>LANARK MEDICAL CENTRESt John’s Wood and Maida Vale NetworkCentral LondonE87756Jun3</v>
      </c>
      <c r="B1917" s="41" t="s">
        <v>629</v>
      </c>
      <c r="C1917" s="41" t="s">
        <v>481</v>
      </c>
      <c r="D1917" s="41" t="s">
        <v>33</v>
      </c>
      <c r="E1917" s="41" t="s">
        <v>136</v>
      </c>
      <c r="F1917" s="41" t="s">
        <v>136</v>
      </c>
      <c r="G1917" s="41" t="s">
        <v>758</v>
      </c>
      <c r="H1917" s="41">
        <v>3</v>
      </c>
      <c r="I1917" s="41">
        <v>3738.3776309793998</v>
      </c>
      <c r="J1917" s="41">
        <v>644</v>
      </c>
      <c r="K1917" s="41">
        <v>0</v>
      </c>
      <c r="L1917" s="41">
        <v>11.914</v>
      </c>
      <c r="M1917" s="41">
        <v>0</v>
      </c>
      <c r="N1917" s="41">
        <v>830</v>
      </c>
      <c r="O1917" s="41">
        <v>0</v>
      </c>
      <c r="P1917" s="41">
        <v>16.516999999999999</v>
      </c>
      <c r="Q1917" s="41">
        <v>0</v>
      </c>
      <c r="R1917" s="41">
        <v>4334</v>
      </c>
      <c r="S1917" s="41">
        <v>77.578599999999994</v>
      </c>
      <c r="T1917" s="41">
        <v>4504</v>
      </c>
      <c r="U1917" s="41">
        <v>99.087999999999994</v>
      </c>
      <c r="V1917" s="41">
        <v>4978</v>
      </c>
      <c r="W1917" s="41">
        <v>89.492599999999996</v>
      </c>
      <c r="X1917" s="41">
        <v>5334</v>
      </c>
      <c r="Y1917" s="41">
        <v>115.60499999999999</v>
      </c>
      <c r="Z1917" s="6">
        <f>0</f>
        <v>0</v>
      </c>
      <c r="AA1917" s="6">
        <f t="shared" si="216"/>
        <v>89.492599999999996</v>
      </c>
      <c r="AB1917">
        <f>IF(ISBLANK(Table1[[#This Row],[FY2425_Cost]])=TRUE,#N/A,Table1[[#This Row],[FY2425_Cost]])</f>
        <v>115.60499999999999</v>
      </c>
      <c r="AC1917" s="6">
        <f t="shared" si="217"/>
        <v>26.112399999999994</v>
      </c>
      <c r="AD1917" s="6" t="e">
        <f>SUMIFS($AB$3:AB1917,$B$3:B1917,B1917)</f>
        <v>#N/A</v>
      </c>
      <c r="AE1917" s="6">
        <f t="shared" si="218"/>
        <v>1682.26993394073</v>
      </c>
      <c r="AF1917" s="6">
        <f t="shared" si="219"/>
        <v>1682.26993394073</v>
      </c>
      <c r="AG1917" s="6">
        <f>VLOOKUP(Table1[[#This Row],[PracticeCode]],$AP$3:$AS$345,4,FALSE)</f>
        <v>1682.26993394073</v>
      </c>
      <c r="AH1917" s="27">
        <f t="shared" si="220"/>
        <v>122244.94853302639</v>
      </c>
      <c r="AI1917" s="6" t="e">
        <f t="shared" si="215"/>
        <v>#N/A</v>
      </c>
    </row>
    <row r="1918" spans="1:35" x14ac:dyDescent="0.35">
      <c r="A1918" t="str">
        <f t="shared" si="214"/>
        <v>LANARK MEDICAL CENTRESt John’s Wood and Maida Vale NetworkCentral LondonE87756Mar12</v>
      </c>
      <c r="B1918" s="41" t="s">
        <v>629</v>
      </c>
      <c r="C1918" s="41" t="s">
        <v>481</v>
      </c>
      <c r="D1918" s="41" t="s">
        <v>33</v>
      </c>
      <c r="E1918" s="41" t="s">
        <v>136</v>
      </c>
      <c r="F1918" s="41" t="s">
        <v>136</v>
      </c>
      <c r="G1918" s="41" t="s">
        <v>767</v>
      </c>
      <c r="H1918" s="41">
        <v>12</v>
      </c>
      <c r="I1918" s="41">
        <v>3738.3776309793998</v>
      </c>
      <c r="J1918" s="41">
        <v>457</v>
      </c>
      <c r="K1918" s="41">
        <v>0</v>
      </c>
      <c r="L1918" s="41">
        <v>9.0943000000000005</v>
      </c>
      <c r="M1918" s="41">
        <v>0</v>
      </c>
      <c r="N1918" s="41"/>
      <c r="O1918" s="41"/>
      <c r="P1918" s="41"/>
      <c r="Q1918" s="41"/>
      <c r="R1918" s="41">
        <v>4002</v>
      </c>
      <c r="S1918" s="41">
        <v>71.635800000000003</v>
      </c>
      <c r="T1918" s="41"/>
      <c r="U1918" s="41"/>
      <c r="V1918" s="41">
        <v>4459</v>
      </c>
      <c r="W1918" s="41">
        <v>80.730100000000007</v>
      </c>
      <c r="X1918" s="41"/>
      <c r="Y1918" s="41"/>
      <c r="Z1918" s="6">
        <f>0</f>
        <v>0</v>
      </c>
      <c r="AA1918" s="6">
        <f t="shared" si="216"/>
        <v>80.730100000000007</v>
      </c>
      <c r="AB1918" t="e">
        <f>IF(ISBLANK(Table1[[#This Row],[FY2425_Cost]])=TRUE,#N/A,Table1[[#This Row],[FY2425_Cost]])</f>
        <v>#N/A</v>
      </c>
      <c r="AC1918" s="6" t="e">
        <f t="shared" si="217"/>
        <v>#N/A</v>
      </c>
      <c r="AD1918" s="6" t="e">
        <f>SUMIFS($AB$3:AB1918,$B$3:B1918,B1918)</f>
        <v>#N/A</v>
      </c>
      <c r="AE1918" s="6">
        <f t="shared" si="218"/>
        <v>1682.26993394073</v>
      </c>
      <c r="AF1918" s="6">
        <f t="shared" si="219"/>
        <v>1682.26993394073</v>
      </c>
      <c r="AG1918" s="6">
        <f>VLOOKUP(Table1[[#This Row],[PracticeCode]],$AP$3:$AS$345,4,FALSE)</f>
        <v>1682.26993394073</v>
      </c>
      <c r="AH1918" s="27">
        <f t="shared" si="220"/>
        <v>122244.94853302639</v>
      </c>
      <c r="AI1918" s="6" t="e">
        <f t="shared" si="215"/>
        <v>#N/A</v>
      </c>
    </row>
    <row r="1919" spans="1:35" x14ac:dyDescent="0.35">
      <c r="A1919" t="str">
        <f t="shared" si="214"/>
        <v>LANARK MEDICAL CENTRESt John’s Wood and Maida Vale NetworkCentral LondonE87756May2</v>
      </c>
      <c r="B1919" s="41" t="s">
        <v>629</v>
      </c>
      <c r="C1919" s="41" t="s">
        <v>481</v>
      </c>
      <c r="D1919" s="41" t="s">
        <v>33</v>
      </c>
      <c r="E1919" s="41" t="s">
        <v>136</v>
      </c>
      <c r="F1919" s="41" t="s">
        <v>136</v>
      </c>
      <c r="G1919" s="41" t="s">
        <v>757</v>
      </c>
      <c r="H1919" s="41">
        <v>2</v>
      </c>
      <c r="I1919" s="41">
        <v>3738.3776309793998</v>
      </c>
      <c r="J1919" s="41">
        <v>717</v>
      </c>
      <c r="K1919" s="41">
        <v>172</v>
      </c>
      <c r="L1919" s="41">
        <v>13.2645</v>
      </c>
      <c r="M1919" s="41">
        <v>3.1819999999999999</v>
      </c>
      <c r="N1919" s="41">
        <v>317</v>
      </c>
      <c r="O1919" s="41">
        <v>270</v>
      </c>
      <c r="P1919" s="41">
        <v>6.3083</v>
      </c>
      <c r="Q1919" s="41">
        <v>5.3730000000000002</v>
      </c>
      <c r="R1919" s="41">
        <v>3795</v>
      </c>
      <c r="S1919" s="41">
        <v>67.930499999999995</v>
      </c>
      <c r="T1919" s="41">
        <v>3444</v>
      </c>
      <c r="U1919" s="41">
        <v>75.768000000000001</v>
      </c>
      <c r="V1919" s="41">
        <v>4684</v>
      </c>
      <c r="W1919" s="41">
        <v>84.376999999999995</v>
      </c>
      <c r="X1919" s="41">
        <v>4031</v>
      </c>
      <c r="Y1919" s="41">
        <v>87.449299999999994</v>
      </c>
      <c r="Z1919" s="6">
        <f>0</f>
        <v>0</v>
      </c>
      <c r="AA1919" s="6">
        <f t="shared" si="216"/>
        <v>84.376999999999995</v>
      </c>
      <c r="AB1919">
        <f>IF(ISBLANK(Table1[[#This Row],[FY2425_Cost]])=TRUE,#N/A,Table1[[#This Row],[FY2425_Cost]])</f>
        <v>87.449299999999994</v>
      </c>
      <c r="AC1919" s="6">
        <f t="shared" si="217"/>
        <v>3.0722999999999985</v>
      </c>
      <c r="AD1919" s="6" t="e">
        <f>SUMIFS($AB$3:AB1919,$B$3:B1919,B1919)</f>
        <v>#N/A</v>
      </c>
      <c r="AE1919" s="6">
        <f t="shared" si="218"/>
        <v>1682.26993394073</v>
      </c>
      <c r="AF1919" s="6">
        <f t="shared" si="219"/>
        <v>1682.26993394073</v>
      </c>
      <c r="AG1919" s="6">
        <f>VLOOKUP(Table1[[#This Row],[PracticeCode]],$AP$3:$AS$345,4,FALSE)</f>
        <v>1682.26993394073</v>
      </c>
      <c r="AH1919" s="27">
        <f t="shared" si="220"/>
        <v>122244.94853302639</v>
      </c>
      <c r="AI1919" s="6" t="e">
        <f t="shared" si="215"/>
        <v>#N/A</v>
      </c>
    </row>
    <row r="1920" spans="1:35" x14ac:dyDescent="0.35">
      <c r="A1920" t="str">
        <f t="shared" si="214"/>
        <v>LANARK MEDICAL CENTRESt John’s Wood and Maida Vale NetworkCentral LondonE87756Nov8</v>
      </c>
      <c r="B1920" s="41" t="s">
        <v>629</v>
      </c>
      <c r="C1920" s="41" t="s">
        <v>481</v>
      </c>
      <c r="D1920" s="41" t="s">
        <v>33</v>
      </c>
      <c r="E1920" s="41" t="s">
        <v>136</v>
      </c>
      <c r="F1920" s="41" t="s">
        <v>136</v>
      </c>
      <c r="G1920" s="41" t="s">
        <v>763</v>
      </c>
      <c r="H1920" s="41">
        <v>8</v>
      </c>
      <c r="I1920" s="41">
        <v>3738.3776309793998</v>
      </c>
      <c r="J1920" s="41">
        <v>602</v>
      </c>
      <c r="K1920" s="41">
        <v>0</v>
      </c>
      <c r="L1920" s="41">
        <v>11.979800000000001</v>
      </c>
      <c r="M1920" s="41">
        <v>0</v>
      </c>
      <c r="N1920" s="41"/>
      <c r="O1920" s="41"/>
      <c r="P1920" s="41"/>
      <c r="Q1920" s="41"/>
      <c r="R1920" s="41">
        <v>5569</v>
      </c>
      <c r="S1920" s="41">
        <v>99.685100000000006</v>
      </c>
      <c r="T1920" s="41"/>
      <c r="U1920" s="41"/>
      <c r="V1920" s="41">
        <v>6171</v>
      </c>
      <c r="W1920" s="41">
        <v>111.6649</v>
      </c>
      <c r="X1920" s="41"/>
      <c r="Y1920" s="41"/>
      <c r="Z1920" s="6">
        <f>0</f>
        <v>0</v>
      </c>
      <c r="AA1920" s="6">
        <f t="shared" si="216"/>
        <v>111.6649</v>
      </c>
      <c r="AB1920" t="e">
        <f>IF(ISBLANK(Table1[[#This Row],[FY2425_Cost]])=TRUE,#N/A,Table1[[#This Row],[FY2425_Cost]])</f>
        <v>#N/A</v>
      </c>
      <c r="AC1920" s="6" t="e">
        <f t="shared" si="217"/>
        <v>#N/A</v>
      </c>
      <c r="AD1920" s="6" t="e">
        <f>SUMIFS($AB$3:AB1920,$B$3:B1920,B1920)</f>
        <v>#N/A</v>
      </c>
      <c r="AE1920" s="6">
        <f t="shared" si="218"/>
        <v>1682.26993394073</v>
      </c>
      <c r="AF1920" s="6">
        <f t="shared" si="219"/>
        <v>1682.26993394073</v>
      </c>
      <c r="AG1920" s="6">
        <f>VLOOKUP(Table1[[#This Row],[PracticeCode]],$AP$3:$AS$345,4,FALSE)</f>
        <v>1682.26993394073</v>
      </c>
      <c r="AH1920" s="27">
        <f t="shared" si="220"/>
        <v>122244.94853302639</v>
      </c>
      <c r="AI1920" s="6" t="e">
        <f t="shared" si="215"/>
        <v>#N/A</v>
      </c>
    </row>
    <row r="1921" spans="1:35" x14ac:dyDescent="0.35">
      <c r="A1921" t="str">
        <f t="shared" si="214"/>
        <v>LANARK MEDICAL CENTRESt John’s Wood and Maida Vale NetworkCentral LondonE87756Oct7</v>
      </c>
      <c r="B1921" s="41" t="s">
        <v>629</v>
      </c>
      <c r="C1921" s="41" t="s">
        <v>481</v>
      </c>
      <c r="D1921" s="41" t="s">
        <v>33</v>
      </c>
      <c r="E1921" s="41" t="s">
        <v>136</v>
      </c>
      <c r="F1921" s="41" t="s">
        <v>136</v>
      </c>
      <c r="G1921" s="41" t="s">
        <v>762</v>
      </c>
      <c r="H1921" s="41">
        <v>7</v>
      </c>
      <c r="I1921" s="41">
        <v>3738.3776309793998</v>
      </c>
      <c r="J1921" s="41">
        <v>668</v>
      </c>
      <c r="K1921" s="41">
        <v>0</v>
      </c>
      <c r="L1921" s="41">
        <v>13.293200000000001</v>
      </c>
      <c r="M1921" s="41">
        <v>0</v>
      </c>
      <c r="N1921" s="41">
        <v>0</v>
      </c>
      <c r="O1921" s="41">
        <v>2</v>
      </c>
      <c r="P1921" s="41">
        <v>0</v>
      </c>
      <c r="Q1921" s="41">
        <v>4.4999999999999998E-2</v>
      </c>
      <c r="R1921" s="41">
        <v>6703</v>
      </c>
      <c r="S1921" s="41">
        <v>119.9837</v>
      </c>
      <c r="T1921" s="41">
        <v>6567</v>
      </c>
      <c r="U1921" s="41">
        <v>144.47399999999999</v>
      </c>
      <c r="V1921" s="41">
        <v>7371</v>
      </c>
      <c r="W1921" s="41">
        <v>133.27690000000001</v>
      </c>
      <c r="X1921" s="41">
        <v>6569</v>
      </c>
      <c r="Y1921" s="41">
        <v>144.51899999999998</v>
      </c>
      <c r="Z1921" s="6">
        <f>0</f>
        <v>0</v>
      </c>
      <c r="AA1921" s="6">
        <f t="shared" si="216"/>
        <v>133.27690000000001</v>
      </c>
      <c r="AB1921">
        <f>IF(ISBLANK(Table1[[#This Row],[FY2425_Cost]])=TRUE,#N/A,Table1[[#This Row],[FY2425_Cost]])</f>
        <v>144.51899999999998</v>
      </c>
      <c r="AC1921" s="6">
        <f t="shared" si="217"/>
        <v>11.242099999999965</v>
      </c>
      <c r="AD1921" s="6" t="e">
        <f>SUMIFS($AB$3:AB1921,$B$3:B1921,B1921)</f>
        <v>#N/A</v>
      </c>
      <c r="AE1921" s="6">
        <f t="shared" si="218"/>
        <v>1682.26993394073</v>
      </c>
      <c r="AF1921" s="6">
        <f t="shared" si="219"/>
        <v>1682.26993394073</v>
      </c>
      <c r="AG1921" s="6">
        <f>VLOOKUP(Table1[[#This Row],[PracticeCode]],$AP$3:$AS$345,4,FALSE)</f>
        <v>1682.26993394073</v>
      </c>
      <c r="AH1921" s="27">
        <f t="shared" si="220"/>
        <v>122244.94853302639</v>
      </c>
      <c r="AI1921" s="6" t="e">
        <f t="shared" si="215"/>
        <v>#N/A</v>
      </c>
    </row>
    <row r="1922" spans="1:35" x14ac:dyDescent="0.35">
      <c r="A1922" t="str">
        <f t="shared" si="214"/>
        <v>LANARK MEDICAL CENTRESt John’s Wood and Maida Vale NetworkCentral LondonE87756Sep6</v>
      </c>
      <c r="B1922" s="41" t="s">
        <v>629</v>
      </c>
      <c r="C1922" s="41" t="s">
        <v>481</v>
      </c>
      <c r="D1922" s="41" t="s">
        <v>33</v>
      </c>
      <c r="E1922" s="41" t="s">
        <v>136</v>
      </c>
      <c r="F1922" s="41" t="s">
        <v>136</v>
      </c>
      <c r="G1922" s="41" t="s">
        <v>761</v>
      </c>
      <c r="H1922" s="41">
        <v>6</v>
      </c>
      <c r="I1922" s="41">
        <v>3738.3776309793998</v>
      </c>
      <c r="J1922" s="41">
        <v>897</v>
      </c>
      <c r="K1922" s="41">
        <v>0</v>
      </c>
      <c r="L1922" s="41">
        <v>17.850300000000001</v>
      </c>
      <c r="M1922" s="41">
        <v>0</v>
      </c>
      <c r="N1922" s="41">
        <v>482</v>
      </c>
      <c r="O1922" s="41">
        <v>0</v>
      </c>
      <c r="P1922" s="41">
        <v>10.844999999999999</v>
      </c>
      <c r="Q1922" s="41">
        <v>0</v>
      </c>
      <c r="R1922" s="41">
        <v>4924</v>
      </c>
      <c r="S1922" s="41">
        <v>88.139600000000002</v>
      </c>
      <c r="T1922" s="41">
        <v>4486</v>
      </c>
      <c r="U1922" s="41">
        <v>98.691999999999993</v>
      </c>
      <c r="V1922" s="41">
        <v>5821</v>
      </c>
      <c r="W1922" s="41">
        <v>105.98990000000001</v>
      </c>
      <c r="X1922" s="41">
        <v>4968</v>
      </c>
      <c r="Y1922" s="41">
        <v>109.53699999999999</v>
      </c>
      <c r="Z1922" s="6">
        <f>0</f>
        <v>0</v>
      </c>
      <c r="AA1922" s="6">
        <f t="shared" si="216"/>
        <v>105.98990000000001</v>
      </c>
      <c r="AB1922">
        <f>IF(ISBLANK(Table1[[#This Row],[FY2425_Cost]])=TRUE,#N/A,Table1[[#This Row],[FY2425_Cost]])</f>
        <v>109.53699999999999</v>
      </c>
      <c r="AC1922" s="6">
        <f t="shared" si="217"/>
        <v>3.5470999999999862</v>
      </c>
      <c r="AD1922" s="6" t="e">
        <f>SUMIFS($AB$3:AB1922,$B$3:B1922,B1922)</f>
        <v>#N/A</v>
      </c>
      <c r="AE1922" s="6">
        <f t="shared" si="218"/>
        <v>1682.26993394073</v>
      </c>
      <c r="AF1922" s="6">
        <f t="shared" si="219"/>
        <v>1682.26993394073</v>
      </c>
      <c r="AG1922" s="6">
        <f>VLOOKUP(Table1[[#This Row],[PracticeCode]],$AP$3:$AS$345,4,FALSE)</f>
        <v>1682.26993394073</v>
      </c>
      <c r="AH1922" s="27">
        <f t="shared" si="220"/>
        <v>122244.94853302639</v>
      </c>
      <c r="AI1922" s="6" t="e">
        <f t="shared" si="215"/>
        <v>#N/A</v>
      </c>
    </row>
    <row r="1923" spans="1:35" x14ac:dyDescent="0.35">
      <c r="A1923" t="str">
        <f t="shared" ref="A1923:A1986" si="221">CONCATENATE(B1923,C1923,D1923,E1923,G1923,H1923)</f>
        <v>Lancaster Gate Medical CentreWest-Hill HealthWest LondonE87722Apr1</v>
      </c>
      <c r="B1923" s="41" t="s">
        <v>198</v>
      </c>
      <c r="C1923" s="41" t="s">
        <v>467</v>
      </c>
      <c r="D1923" s="41" t="s">
        <v>29</v>
      </c>
      <c r="E1923" s="41" t="s">
        <v>199</v>
      </c>
      <c r="F1923" s="41" t="s">
        <v>199</v>
      </c>
      <c r="G1923" s="41" t="s">
        <v>756</v>
      </c>
      <c r="H1923" s="41">
        <v>1</v>
      </c>
      <c r="I1923" s="41">
        <v>5446.3333486454803</v>
      </c>
      <c r="J1923" s="41">
        <v>1394</v>
      </c>
      <c r="K1923" s="41">
        <v>0</v>
      </c>
      <c r="L1923" s="41">
        <v>25.788999999999998</v>
      </c>
      <c r="M1923" s="41">
        <v>0</v>
      </c>
      <c r="N1923" s="41">
        <v>1471</v>
      </c>
      <c r="O1923" s="41">
        <v>310</v>
      </c>
      <c r="P1923" s="41">
        <v>29.2729</v>
      </c>
      <c r="Q1923" s="41">
        <v>6.1690000000000005</v>
      </c>
      <c r="R1923" s="41">
        <v>2406</v>
      </c>
      <c r="S1923" s="41">
        <v>43.067399999999999</v>
      </c>
      <c r="T1923" s="41">
        <v>4124</v>
      </c>
      <c r="U1923" s="41">
        <v>90.727999999999994</v>
      </c>
      <c r="V1923" s="41">
        <v>3800</v>
      </c>
      <c r="W1923" s="41">
        <v>68.856399999999994</v>
      </c>
      <c r="X1923" s="41">
        <v>5905</v>
      </c>
      <c r="Y1923" s="41">
        <v>126.1699</v>
      </c>
      <c r="Z1923" s="6">
        <f>0</f>
        <v>0</v>
      </c>
      <c r="AA1923" s="6">
        <f t="shared" si="216"/>
        <v>68.856399999999994</v>
      </c>
      <c r="AB1923">
        <f>IF(ISBLANK(Table1[[#This Row],[FY2425_Cost]])=TRUE,#N/A,Table1[[#This Row],[FY2425_Cost]])</f>
        <v>126.1699</v>
      </c>
      <c r="AC1923" s="6">
        <f t="shared" si="217"/>
        <v>57.313500000000005</v>
      </c>
      <c r="AD1923" s="6">
        <f>SUMIFS($AB$3:AB1923,$B$3:B1923,B1923)</f>
        <v>126.1699</v>
      </c>
      <c r="AE1923" s="6">
        <f t="shared" si="218"/>
        <v>2450.8500068904664</v>
      </c>
      <c r="AF1923" s="6">
        <f t="shared" si="219"/>
        <v>2450.8500068904664</v>
      </c>
      <c r="AG1923" s="6">
        <f>VLOOKUP(Table1[[#This Row],[PracticeCode]],$AP$3:$AS$345,4,FALSE)</f>
        <v>2450.8500068904664</v>
      </c>
      <c r="AH1923" s="27">
        <f t="shared" si="220"/>
        <v>178095.10050070722</v>
      </c>
      <c r="AI1923" s="6">
        <f t="shared" ref="AI1923:AI1986" si="222">IF(AD1923-AF1923&lt;=0,0,AD1923-AF1923)</f>
        <v>0</v>
      </c>
    </row>
    <row r="1924" spans="1:35" x14ac:dyDescent="0.35">
      <c r="A1924" t="str">
        <f t="shared" si="221"/>
        <v>Lancaster Gate Medical CentreWest-Hill HealthWest LondonE87722Aug5</v>
      </c>
      <c r="B1924" s="41" t="s">
        <v>198</v>
      </c>
      <c r="C1924" s="41" t="s">
        <v>467</v>
      </c>
      <c r="D1924" s="41" t="s">
        <v>29</v>
      </c>
      <c r="E1924" s="41" t="s">
        <v>199</v>
      </c>
      <c r="F1924" s="41" t="s">
        <v>199</v>
      </c>
      <c r="G1924" s="41" t="s">
        <v>760</v>
      </c>
      <c r="H1924" s="41">
        <v>5</v>
      </c>
      <c r="I1924" s="41">
        <v>5446.3333486454803</v>
      </c>
      <c r="J1924" s="41">
        <v>1558</v>
      </c>
      <c r="K1924" s="41">
        <v>479</v>
      </c>
      <c r="L1924" s="41">
        <v>28.822999999999997</v>
      </c>
      <c r="M1924" s="41">
        <v>8.8614999999999995</v>
      </c>
      <c r="N1924" s="41">
        <v>1428</v>
      </c>
      <c r="O1924" s="41">
        <v>355</v>
      </c>
      <c r="P1924" s="41">
        <v>28.417200000000001</v>
      </c>
      <c r="Q1924" s="41">
        <v>7.0645000000000007</v>
      </c>
      <c r="R1924" s="41">
        <v>8387</v>
      </c>
      <c r="S1924" s="41">
        <v>150.12729999999999</v>
      </c>
      <c r="T1924" s="41">
        <v>5697</v>
      </c>
      <c r="U1924" s="41">
        <v>125.334</v>
      </c>
      <c r="V1924" s="41">
        <v>10424</v>
      </c>
      <c r="W1924" s="41">
        <v>187.81180000000001</v>
      </c>
      <c r="X1924" s="41">
        <v>7480</v>
      </c>
      <c r="Y1924" s="41">
        <v>160.81569999999999</v>
      </c>
      <c r="Z1924" s="6">
        <f>0</f>
        <v>0</v>
      </c>
      <c r="AA1924" s="6">
        <f t="shared" si="216"/>
        <v>187.81180000000001</v>
      </c>
      <c r="AB1924">
        <f>IF(ISBLANK(Table1[[#This Row],[FY2425_Cost]])=TRUE,#N/A,Table1[[#This Row],[FY2425_Cost]])</f>
        <v>160.81569999999999</v>
      </c>
      <c r="AC1924" s="6">
        <f t="shared" si="217"/>
        <v>-26.996100000000013</v>
      </c>
      <c r="AD1924" s="6">
        <f>SUMIFS($AB$3:AB1924,$B$3:B1924,B1924)</f>
        <v>286.98559999999998</v>
      </c>
      <c r="AE1924" s="6">
        <f t="shared" si="218"/>
        <v>2450.8500068904664</v>
      </c>
      <c r="AF1924" s="6">
        <f t="shared" si="219"/>
        <v>2450.8500068904664</v>
      </c>
      <c r="AG1924" s="6">
        <f>VLOOKUP(Table1[[#This Row],[PracticeCode]],$AP$3:$AS$345,4,FALSE)</f>
        <v>2450.8500068904664</v>
      </c>
      <c r="AH1924" s="27">
        <f t="shared" si="220"/>
        <v>178095.10050070722</v>
      </c>
      <c r="AI1924" s="6">
        <f t="shared" si="222"/>
        <v>0</v>
      </c>
    </row>
    <row r="1925" spans="1:35" x14ac:dyDescent="0.35">
      <c r="A1925" t="str">
        <f t="shared" si="221"/>
        <v>Lancaster Gate Medical CentreWest-Hill HealthWest LondonE87722Dec9</v>
      </c>
      <c r="B1925" s="41" t="s">
        <v>198</v>
      </c>
      <c r="C1925" s="41" t="s">
        <v>467</v>
      </c>
      <c r="D1925" s="41" t="s">
        <v>29</v>
      </c>
      <c r="E1925" s="41" t="s">
        <v>199</v>
      </c>
      <c r="F1925" s="41" t="s">
        <v>199</v>
      </c>
      <c r="G1925" s="41" t="s">
        <v>764</v>
      </c>
      <c r="H1925" s="41">
        <v>9</v>
      </c>
      <c r="I1925" s="41">
        <v>5446.3333486454803</v>
      </c>
      <c r="J1925" s="41">
        <v>1195</v>
      </c>
      <c r="K1925" s="41">
        <v>810</v>
      </c>
      <c r="L1925" s="41">
        <v>23.7805</v>
      </c>
      <c r="M1925" s="41">
        <v>16.119</v>
      </c>
      <c r="N1925" s="41"/>
      <c r="O1925" s="41"/>
      <c r="P1925" s="41"/>
      <c r="Q1925" s="41"/>
      <c r="R1925" s="41">
        <v>4770</v>
      </c>
      <c r="S1925" s="41">
        <v>85.382999999999996</v>
      </c>
      <c r="T1925" s="41"/>
      <c r="U1925" s="41"/>
      <c r="V1925" s="41">
        <v>6775</v>
      </c>
      <c r="W1925" s="41">
        <v>125.2825</v>
      </c>
      <c r="X1925" s="41"/>
      <c r="Y1925" s="41"/>
      <c r="Z1925" s="6">
        <f>0</f>
        <v>0</v>
      </c>
      <c r="AA1925" s="6">
        <f t="shared" si="216"/>
        <v>125.2825</v>
      </c>
      <c r="AB1925" t="e">
        <f>IF(ISBLANK(Table1[[#This Row],[FY2425_Cost]])=TRUE,#N/A,Table1[[#This Row],[FY2425_Cost]])</f>
        <v>#N/A</v>
      </c>
      <c r="AC1925" s="6" t="e">
        <f t="shared" si="217"/>
        <v>#N/A</v>
      </c>
      <c r="AD1925" s="6" t="e">
        <f>SUMIFS($AB$3:AB1925,$B$3:B1925,B1925)</f>
        <v>#N/A</v>
      </c>
      <c r="AE1925" s="6">
        <f t="shared" si="218"/>
        <v>2450.8500068904664</v>
      </c>
      <c r="AF1925" s="6">
        <f t="shared" si="219"/>
        <v>2450.8500068904664</v>
      </c>
      <c r="AG1925" s="6">
        <f>VLOOKUP(Table1[[#This Row],[PracticeCode]],$AP$3:$AS$345,4,FALSE)</f>
        <v>2450.8500068904664</v>
      </c>
      <c r="AH1925" s="27">
        <f t="shared" si="220"/>
        <v>178095.10050070722</v>
      </c>
      <c r="AI1925" s="6" t="e">
        <f t="shared" si="222"/>
        <v>#N/A</v>
      </c>
    </row>
    <row r="1926" spans="1:35" x14ac:dyDescent="0.35">
      <c r="A1926" t="str">
        <f t="shared" si="221"/>
        <v>Lancaster Gate Medical CentreWest-Hill HealthWest LondonE87722Feb11</v>
      </c>
      <c r="B1926" s="41" t="s">
        <v>198</v>
      </c>
      <c r="C1926" s="41" t="s">
        <v>467</v>
      </c>
      <c r="D1926" s="41" t="s">
        <v>29</v>
      </c>
      <c r="E1926" s="41" t="s">
        <v>199</v>
      </c>
      <c r="F1926" s="41" t="s">
        <v>199</v>
      </c>
      <c r="G1926" s="41" t="s">
        <v>766</v>
      </c>
      <c r="H1926" s="41">
        <v>11</v>
      </c>
      <c r="I1926" s="41">
        <v>5446.3333486454803</v>
      </c>
      <c r="J1926" s="41">
        <v>19864</v>
      </c>
      <c r="K1926" s="41">
        <v>306</v>
      </c>
      <c r="L1926" s="41">
        <v>395.29360000000003</v>
      </c>
      <c r="M1926" s="41">
        <v>6.0894000000000004</v>
      </c>
      <c r="N1926" s="41"/>
      <c r="O1926" s="41"/>
      <c r="P1926" s="41"/>
      <c r="Q1926" s="41"/>
      <c r="R1926" s="41">
        <v>9824</v>
      </c>
      <c r="S1926" s="41">
        <v>175.84960000000001</v>
      </c>
      <c r="T1926" s="41"/>
      <c r="U1926" s="41"/>
      <c r="V1926" s="41">
        <v>29994</v>
      </c>
      <c r="W1926" s="41">
        <v>577.23260000000005</v>
      </c>
      <c r="X1926" s="41"/>
      <c r="Y1926" s="41"/>
      <c r="Z1926" s="6">
        <f>0</f>
        <v>0</v>
      </c>
      <c r="AA1926" s="6">
        <f t="shared" si="216"/>
        <v>577.23260000000005</v>
      </c>
      <c r="AB1926" t="e">
        <f>IF(ISBLANK(Table1[[#This Row],[FY2425_Cost]])=TRUE,#N/A,Table1[[#This Row],[FY2425_Cost]])</f>
        <v>#N/A</v>
      </c>
      <c r="AC1926" s="6" t="e">
        <f t="shared" si="217"/>
        <v>#N/A</v>
      </c>
      <c r="AD1926" s="6" t="e">
        <f>SUMIFS($AB$3:AB1926,$B$3:B1926,B1926)</f>
        <v>#N/A</v>
      </c>
      <c r="AE1926" s="6">
        <f t="shared" si="218"/>
        <v>2450.8500068904664</v>
      </c>
      <c r="AF1926" s="6">
        <f t="shared" si="219"/>
        <v>2450.8500068904664</v>
      </c>
      <c r="AG1926" s="6">
        <f>VLOOKUP(Table1[[#This Row],[PracticeCode]],$AP$3:$AS$345,4,FALSE)</f>
        <v>2450.8500068904664</v>
      </c>
      <c r="AH1926" s="27">
        <f t="shared" si="220"/>
        <v>178095.10050070722</v>
      </c>
      <c r="AI1926" s="6" t="e">
        <f t="shared" si="222"/>
        <v>#N/A</v>
      </c>
    </row>
    <row r="1927" spans="1:35" x14ac:dyDescent="0.35">
      <c r="A1927" t="str">
        <f t="shared" si="221"/>
        <v>Lancaster Gate Medical CentreWest-Hill HealthWest LondonE87722Jan10</v>
      </c>
      <c r="B1927" s="41" t="s">
        <v>198</v>
      </c>
      <c r="C1927" s="41" t="s">
        <v>467</v>
      </c>
      <c r="D1927" s="41" t="s">
        <v>29</v>
      </c>
      <c r="E1927" s="41" t="s">
        <v>199</v>
      </c>
      <c r="F1927" s="41" t="s">
        <v>199</v>
      </c>
      <c r="G1927" s="41" t="s">
        <v>765</v>
      </c>
      <c r="H1927" s="41">
        <v>10</v>
      </c>
      <c r="I1927" s="41">
        <v>5446.3333486454803</v>
      </c>
      <c r="J1927" s="41">
        <v>1620</v>
      </c>
      <c r="K1927" s="41">
        <v>458</v>
      </c>
      <c r="L1927" s="41">
        <v>32.238</v>
      </c>
      <c r="M1927" s="41">
        <v>9.1142000000000003</v>
      </c>
      <c r="N1927" s="41"/>
      <c r="O1927" s="41"/>
      <c r="P1927" s="41"/>
      <c r="Q1927" s="41"/>
      <c r="R1927" s="41">
        <v>6867</v>
      </c>
      <c r="S1927" s="41">
        <v>122.91930000000001</v>
      </c>
      <c r="T1927" s="41"/>
      <c r="U1927" s="41"/>
      <c r="V1927" s="41">
        <v>8945</v>
      </c>
      <c r="W1927" s="41">
        <v>164.2715</v>
      </c>
      <c r="X1927" s="41"/>
      <c r="Y1927" s="41"/>
      <c r="Z1927" s="6">
        <f>0</f>
        <v>0</v>
      </c>
      <c r="AA1927" s="6">
        <f t="shared" si="216"/>
        <v>164.2715</v>
      </c>
      <c r="AB1927" t="e">
        <f>IF(ISBLANK(Table1[[#This Row],[FY2425_Cost]])=TRUE,#N/A,Table1[[#This Row],[FY2425_Cost]])</f>
        <v>#N/A</v>
      </c>
      <c r="AC1927" s="6" t="e">
        <f t="shared" si="217"/>
        <v>#N/A</v>
      </c>
      <c r="AD1927" s="6" t="e">
        <f>SUMIFS($AB$3:AB1927,$B$3:B1927,B1927)</f>
        <v>#N/A</v>
      </c>
      <c r="AE1927" s="6">
        <f t="shared" si="218"/>
        <v>2450.8500068904664</v>
      </c>
      <c r="AF1927" s="6">
        <f t="shared" si="219"/>
        <v>2450.8500068904664</v>
      </c>
      <c r="AG1927" s="6">
        <f>VLOOKUP(Table1[[#This Row],[PracticeCode]],$AP$3:$AS$345,4,FALSE)</f>
        <v>2450.8500068904664</v>
      </c>
      <c r="AH1927" s="27">
        <f t="shared" si="220"/>
        <v>178095.10050070722</v>
      </c>
      <c r="AI1927" s="6" t="e">
        <f t="shared" si="222"/>
        <v>#N/A</v>
      </c>
    </row>
    <row r="1928" spans="1:35" x14ac:dyDescent="0.35">
      <c r="A1928" t="str">
        <f t="shared" si="221"/>
        <v>Lancaster Gate Medical CentreWest-Hill HealthWest LondonE87722Jul4</v>
      </c>
      <c r="B1928" s="41" t="s">
        <v>198</v>
      </c>
      <c r="C1928" s="41" t="s">
        <v>467</v>
      </c>
      <c r="D1928" s="41" t="s">
        <v>29</v>
      </c>
      <c r="E1928" s="41" t="s">
        <v>199</v>
      </c>
      <c r="F1928" s="41" t="s">
        <v>199</v>
      </c>
      <c r="G1928" s="41" t="s">
        <v>759</v>
      </c>
      <c r="H1928" s="41">
        <v>4</v>
      </c>
      <c r="I1928" s="41">
        <v>5446.3333486454803</v>
      </c>
      <c r="J1928" s="41">
        <v>1374</v>
      </c>
      <c r="K1928" s="41">
        <v>179</v>
      </c>
      <c r="L1928" s="41">
        <v>25.419</v>
      </c>
      <c r="M1928" s="41">
        <v>3.3114999999999997</v>
      </c>
      <c r="N1928" s="41">
        <v>1299</v>
      </c>
      <c r="O1928" s="41">
        <v>228</v>
      </c>
      <c r="P1928" s="41">
        <v>25.850100000000001</v>
      </c>
      <c r="Q1928" s="41">
        <v>4.5372000000000003</v>
      </c>
      <c r="R1928" s="41">
        <v>3160</v>
      </c>
      <c r="S1928" s="41">
        <v>56.564</v>
      </c>
      <c r="T1928" s="41">
        <v>6892</v>
      </c>
      <c r="U1928" s="41">
        <v>151.624</v>
      </c>
      <c r="V1928" s="41">
        <v>4713</v>
      </c>
      <c r="W1928" s="41">
        <v>85.294499999999999</v>
      </c>
      <c r="X1928" s="41">
        <v>8419</v>
      </c>
      <c r="Y1928" s="41">
        <v>182.01130000000001</v>
      </c>
      <c r="Z1928" s="6">
        <f>0</f>
        <v>0</v>
      </c>
      <c r="AA1928" s="6">
        <f t="shared" si="216"/>
        <v>85.294499999999999</v>
      </c>
      <c r="AB1928">
        <f>IF(ISBLANK(Table1[[#This Row],[FY2425_Cost]])=TRUE,#N/A,Table1[[#This Row],[FY2425_Cost]])</f>
        <v>182.01130000000001</v>
      </c>
      <c r="AC1928" s="6">
        <f t="shared" si="217"/>
        <v>96.716800000000006</v>
      </c>
      <c r="AD1928" s="6" t="e">
        <f>SUMIFS($AB$3:AB1928,$B$3:B1928,B1928)</f>
        <v>#N/A</v>
      </c>
      <c r="AE1928" s="6">
        <f t="shared" si="218"/>
        <v>2450.8500068904664</v>
      </c>
      <c r="AF1928" s="6">
        <f t="shared" si="219"/>
        <v>2450.8500068904664</v>
      </c>
      <c r="AG1928" s="6">
        <f>VLOOKUP(Table1[[#This Row],[PracticeCode]],$AP$3:$AS$345,4,FALSE)</f>
        <v>2450.8500068904664</v>
      </c>
      <c r="AH1928" s="27">
        <f t="shared" si="220"/>
        <v>178095.10050070722</v>
      </c>
      <c r="AI1928" s="6" t="e">
        <f t="shared" si="222"/>
        <v>#N/A</v>
      </c>
    </row>
    <row r="1929" spans="1:35" x14ac:dyDescent="0.35">
      <c r="A1929" t="str">
        <f t="shared" si="221"/>
        <v>Lancaster Gate Medical CentreWest-Hill HealthWest LondonE87722Jun3</v>
      </c>
      <c r="B1929" s="41" t="s">
        <v>198</v>
      </c>
      <c r="C1929" s="41" t="s">
        <v>467</v>
      </c>
      <c r="D1929" s="41" t="s">
        <v>29</v>
      </c>
      <c r="E1929" s="41" t="s">
        <v>199</v>
      </c>
      <c r="F1929" s="41" t="s">
        <v>199</v>
      </c>
      <c r="G1929" s="41" t="s">
        <v>758</v>
      </c>
      <c r="H1929" s="41">
        <v>3</v>
      </c>
      <c r="I1929" s="41">
        <v>5446.3333486454803</v>
      </c>
      <c r="J1929" s="41">
        <v>2281</v>
      </c>
      <c r="K1929" s="41">
        <v>0</v>
      </c>
      <c r="L1929" s="41">
        <v>42.198499999999996</v>
      </c>
      <c r="M1929" s="41">
        <v>0</v>
      </c>
      <c r="N1929" s="41">
        <v>1532</v>
      </c>
      <c r="O1929" s="41">
        <v>400</v>
      </c>
      <c r="P1929" s="41">
        <v>30.486800000000002</v>
      </c>
      <c r="Q1929" s="41">
        <v>7.9600000000000009</v>
      </c>
      <c r="R1929" s="41">
        <v>3574</v>
      </c>
      <c r="S1929" s="41">
        <v>63.974600000000002</v>
      </c>
      <c r="T1929" s="41">
        <v>4722</v>
      </c>
      <c r="U1929" s="41">
        <v>103.884</v>
      </c>
      <c r="V1929" s="41">
        <v>5855</v>
      </c>
      <c r="W1929" s="41">
        <v>106.17310000000001</v>
      </c>
      <c r="X1929" s="41">
        <v>6654</v>
      </c>
      <c r="Y1929" s="41">
        <v>142.33080000000001</v>
      </c>
      <c r="Z1929" s="6">
        <f>0</f>
        <v>0</v>
      </c>
      <c r="AA1929" s="6">
        <f t="shared" si="216"/>
        <v>106.17310000000001</v>
      </c>
      <c r="AB1929">
        <f>IF(ISBLANK(Table1[[#This Row],[FY2425_Cost]])=TRUE,#N/A,Table1[[#This Row],[FY2425_Cost]])</f>
        <v>142.33080000000001</v>
      </c>
      <c r="AC1929" s="6">
        <f t="shared" si="217"/>
        <v>36.157700000000006</v>
      </c>
      <c r="AD1929" s="6" t="e">
        <f>SUMIFS($AB$3:AB1929,$B$3:B1929,B1929)</f>
        <v>#N/A</v>
      </c>
      <c r="AE1929" s="6">
        <f t="shared" si="218"/>
        <v>2450.8500068904664</v>
      </c>
      <c r="AF1929" s="6">
        <f t="shared" si="219"/>
        <v>2450.8500068904664</v>
      </c>
      <c r="AG1929" s="6">
        <f>VLOOKUP(Table1[[#This Row],[PracticeCode]],$AP$3:$AS$345,4,FALSE)</f>
        <v>2450.8500068904664</v>
      </c>
      <c r="AH1929" s="27">
        <f t="shared" si="220"/>
        <v>178095.10050070722</v>
      </c>
      <c r="AI1929" s="6" t="e">
        <f t="shared" si="222"/>
        <v>#N/A</v>
      </c>
    </row>
    <row r="1930" spans="1:35" x14ac:dyDescent="0.35">
      <c r="A1930" t="str">
        <f t="shared" si="221"/>
        <v>Lancaster Gate Medical CentreWest-Hill HealthWest LondonE87722Mar12</v>
      </c>
      <c r="B1930" s="41" t="s">
        <v>198</v>
      </c>
      <c r="C1930" s="41" t="s">
        <v>467</v>
      </c>
      <c r="D1930" s="41" t="s">
        <v>29</v>
      </c>
      <c r="E1930" s="41" t="s">
        <v>199</v>
      </c>
      <c r="F1930" s="41" t="s">
        <v>199</v>
      </c>
      <c r="G1930" s="41" t="s">
        <v>767</v>
      </c>
      <c r="H1930" s="41">
        <v>12</v>
      </c>
      <c r="I1930" s="41">
        <v>5446.3333486454803</v>
      </c>
      <c r="J1930" s="41">
        <v>2329</v>
      </c>
      <c r="K1930" s="41">
        <v>264</v>
      </c>
      <c r="L1930" s="41">
        <v>46.347100000000005</v>
      </c>
      <c r="M1930" s="41">
        <v>5.2536000000000005</v>
      </c>
      <c r="N1930" s="41"/>
      <c r="O1930" s="41"/>
      <c r="P1930" s="41"/>
      <c r="Q1930" s="41"/>
      <c r="R1930" s="41">
        <v>2826</v>
      </c>
      <c r="S1930" s="41">
        <v>50.5854</v>
      </c>
      <c r="T1930" s="41"/>
      <c r="U1930" s="41"/>
      <c r="V1930" s="41">
        <v>5419</v>
      </c>
      <c r="W1930" s="41">
        <v>102.18610000000001</v>
      </c>
      <c r="X1930" s="41"/>
      <c r="Y1930" s="41"/>
      <c r="Z1930" s="6">
        <f>0</f>
        <v>0</v>
      </c>
      <c r="AA1930" s="6">
        <f t="shared" si="216"/>
        <v>102.18610000000001</v>
      </c>
      <c r="AB1930" t="e">
        <f>IF(ISBLANK(Table1[[#This Row],[FY2425_Cost]])=TRUE,#N/A,Table1[[#This Row],[FY2425_Cost]])</f>
        <v>#N/A</v>
      </c>
      <c r="AC1930" s="6" t="e">
        <f t="shared" si="217"/>
        <v>#N/A</v>
      </c>
      <c r="AD1930" s="6" t="e">
        <f>SUMIFS($AB$3:AB1930,$B$3:B1930,B1930)</f>
        <v>#N/A</v>
      </c>
      <c r="AE1930" s="6">
        <f t="shared" si="218"/>
        <v>2450.8500068904664</v>
      </c>
      <c r="AF1930" s="6">
        <f t="shared" si="219"/>
        <v>2450.8500068904664</v>
      </c>
      <c r="AG1930" s="6">
        <f>VLOOKUP(Table1[[#This Row],[PracticeCode]],$AP$3:$AS$345,4,FALSE)</f>
        <v>2450.8500068904664</v>
      </c>
      <c r="AH1930" s="27">
        <f t="shared" si="220"/>
        <v>178095.10050070722</v>
      </c>
      <c r="AI1930" s="6" t="e">
        <f t="shared" si="222"/>
        <v>#N/A</v>
      </c>
    </row>
    <row r="1931" spans="1:35" x14ac:dyDescent="0.35">
      <c r="A1931" t="str">
        <f t="shared" si="221"/>
        <v>Lancaster Gate Medical CentreWest-Hill HealthWest LondonE87722May2</v>
      </c>
      <c r="B1931" s="41" t="s">
        <v>198</v>
      </c>
      <c r="C1931" s="41" t="s">
        <v>467</v>
      </c>
      <c r="D1931" s="41" t="s">
        <v>29</v>
      </c>
      <c r="E1931" s="41" t="s">
        <v>199</v>
      </c>
      <c r="F1931" s="41" t="s">
        <v>199</v>
      </c>
      <c r="G1931" s="41" t="s">
        <v>757</v>
      </c>
      <c r="H1931" s="41">
        <v>2</v>
      </c>
      <c r="I1931" s="41">
        <v>5446.3333486454803</v>
      </c>
      <c r="J1931" s="41">
        <v>1362</v>
      </c>
      <c r="K1931" s="41">
        <v>0</v>
      </c>
      <c r="L1931" s="41">
        <v>25.196999999999999</v>
      </c>
      <c r="M1931" s="41">
        <v>0</v>
      </c>
      <c r="N1931" s="41">
        <v>1283</v>
      </c>
      <c r="O1931" s="41">
        <v>363</v>
      </c>
      <c r="P1931" s="41">
        <v>25.531700000000001</v>
      </c>
      <c r="Q1931" s="41">
        <v>7.2237</v>
      </c>
      <c r="R1931" s="41">
        <v>3685</v>
      </c>
      <c r="S1931" s="41">
        <v>65.961500000000001</v>
      </c>
      <c r="T1931" s="41">
        <v>5655</v>
      </c>
      <c r="U1931" s="41">
        <v>124.41</v>
      </c>
      <c r="V1931" s="41">
        <v>5047</v>
      </c>
      <c r="W1931" s="41">
        <v>91.158500000000004</v>
      </c>
      <c r="X1931" s="41">
        <v>7301</v>
      </c>
      <c r="Y1931" s="41">
        <v>157.16540000000001</v>
      </c>
      <c r="Z1931" s="6">
        <f>0</f>
        <v>0</v>
      </c>
      <c r="AA1931" s="6">
        <f t="shared" si="216"/>
        <v>91.158500000000004</v>
      </c>
      <c r="AB1931">
        <f>IF(ISBLANK(Table1[[#This Row],[FY2425_Cost]])=TRUE,#N/A,Table1[[#This Row],[FY2425_Cost]])</f>
        <v>157.16540000000001</v>
      </c>
      <c r="AC1931" s="6">
        <f t="shared" si="217"/>
        <v>66.006900000000002</v>
      </c>
      <c r="AD1931" s="6" t="e">
        <f>SUMIFS($AB$3:AB1931,$B$3:B1931,B1931)</f>
        <v>#N/A</v>
      </c>
      <c r="AE1931" s="6">
        <f t="shared" si="218"/>
        <v>2450.8500068904664</v>
      </c>
      <c r="AF1931" s="6">
        <f t="shared" si="219"/>
        <v>2450.8500068904664</v>
      </c>
      <c r="AG1931" s="6">
        <f>VLOOKUP(Table1[[#This Row],[PracticeCode]],$AP$3:$AS$345,4,FALSE)</f>
        <v>2450.8500068904664</v>
      </c>
      <c r="AH1931" s="27">
        <f t="shared" si="220"/>
        <v>178095.10050070722</v>
      </c>
      <c r="AI1931" s="6" t="e">
        <f t="shared" si="222"/>
        <v>#N/A</v>
      </c>
    </row>
    <row r="1932" spans="1:35" x14ac:dyDescent="0.35">
      <c r="A1932" t="str">
        <f t="shared" si="221"/>
        <v>Lancaster Gate Medical CentreWest-Hill HealthWest LondonE87722Nov8</v>
      </c>
      <c r="B1932" s="41" t="s">
        <v>198</v>
      </c>
      <c r="C1932" s="41" t="s">
        <v>467</v>
      </c>
      <c r="D1932" s="41" t="s">
        <v>29</v>
      </c>
      <c r="E1932" s="41" t="s">
        <v>199</v>
      </c>
      <c r="F1932" s="41" t="s">
        <v>199</v>
      </c>
      <c r="G1932" s="41" t="s">
        <v>763</v>
      </c>
      <c r="H1932" s="41">
        <v>8</v>
      </c>
      <c r="I1932" s="41">
        <v>5446.3333486454803</v>
      </c>
      <c r="J1932" s="41">
        <v>2702</v>
      </c>
      <c r="K1932" s="41">
        <v>332</v>
      </c>
      <c r="L1932" s="41">
        <v>53.769800000000004</v>
      </c>
      <c r="M1932" s="41">
        <v>6.6068000000000007</v>
      </c>
      <c r="N1932" s="41"/>
      <c r="O1932" s="41"/>
      <c r="P1932" s="41"/>
      <c r="Q1932" s="41"/>
      <c r="R1932" s="41">
        <v>17781</v>
      </c>
      <c r="S1932" s="41">
        <v>318.2799</v>
      </c>
      <c r="T1932" s="41"/>
      <c r="U1932" s="41"/>
      <c r="V1932" s="41">
        <v>20815</v>
      </c>
      <c r="W1932" s="41">
        <v>378.65649999999999</v>
      </c>
      <c r="X1932" s="41"/>
      <c r="Y1932" s="41"/>
      <c r="Z1932" s="6">
        <f>0</f>
        <v>0</v>
      </c>
      <c r="AA1932" s="6">
        <f t="shared" si="216"/>
        <v>378.65649999999999</v>
      </c>
      <c r="AB1932" t="e">
        <f>IF(ISBLANK(Table1[[#This Row],[FY2425_Cost]])=TRUE,#N/A,Table1[[#This Row],[FY2425_Cost]])</f>
        <v>#N/A</v>
      </c>
      <c r="AC1932" s="6" t="e">
        <f t="shared" si="217"/>
        <v>#N/A</v>
      </c>
      <c r="AD1932" s="6" t="e">
        <f>SUMIFS($AB$3:AB1932,$B$3:B1932,B1932)</f>
        <v>#N/A</v>
      </c>
      <c r="AE1932" s="6">
        <f t="shared" si="218"/>
        <v>2450.8500068904664</v>
      </c>
      <c r="AF1932" s="6">
        <f t="shared" si="219"/>
        <v>2450.8500068904664</v>
      </c>
      <c r="AG1932" s="6">
        <f>VLOOKUP(Table1[[#This Row],[PracticeCode]],$AP$3:$AS$345,4,FALSE)</f>
        <v>2450.8500068904664</v>
      </c>
      <c r="AH1932" s="27">
        <f t="shared" si="220"/>
        <v>178095.10050070722</v>
      </c>
      <c r="AI1932" s="6" t="e">
        <f t="shared" si="222"/>
        <v>#N/A</v>
      </c>
    </row>
    <row r="1933" spans="1:35" x14ac:dyDescent="0.35">
      <c r="A1933" t="str">
        <f t="shared" si="221"/>
        <v>Lancaster Gate Medical CentreWest-Hill HealthWest LondonE87722Oct7</v>
      </c>
      <c r="B1933" s="41" t="s">
        <v>198</v>
      </c>
      <c r="C1933" s="41" t="s">
        <v>467</v>
      </c>
      <c r="D1933" s="41" t="s">
        <v>29</v>
      </c>
      <c r="E1933" s="41" t="s">
        <v>199</v>
      </c>
      <c r="F1933" s="41" t="s">
        <v>199</v>
      </c>
      <c r="G1933" s="41" t="s">
        <v>762</v>
      </c>
      <c r="H1933" s="41">
        <v>7</v>
      </c>
      <c r="I1933" s="41">
        <v>5446.3333486454803</v>
      </c>
      <c r="J1933" s="41">
        <v>5043</v>
      </c>
      <c r="K1933" s="41">
        <v>1871</v>
      </c>
      <c r="L1933" s="41">
        <v>100.3557</v>
      </c>
      <c r="M1933" s="41">
        <v>37.232900000000001</v>
      </c>
      <c r="N1933" s="41">
        <v>0</v>
      </c>
      <c r="O1933" s="41">
        <v>426</v>
      </c>
      <c r="P1933" s="41">
        <v>0</v>
      </c>
      <c r="Q1933" s="41">
        <v>9.5849999999999991</v>
      </c>
      <c r="R1933" s="41">
        <v>8105</v>
      </c>
      <c r="S1933" s="41">
        <v>145.0795</v>
      </c>
      <c r="T1933" s="41">
        <v>14383</v>
      </c>
      <c r="U1933" s="41">
        <v>316.42599999999999</v>
      </c>
      <c r="V1933" s="41">
        <v>15019</v>
      </c>
      <c r="W1933" s="41">
        <v>282.66809999999998</v>
      </c>
      <c r="X1933" s="41">
        <v>14809</v>
      </c>
      <c r="Y1933" s="41">
        <v>326.01099999999997</v>
      </c>
      <c r="Z1933" s="6">
        <f>0</f>
        <v>0</v>
      </c>
      <c r="AA1933" s="6">
        <f t="shared" si="216"/>
        <v>282.66809999999998</v>
      </c>
      <c r="AB1933">
        <f>IF(ISBLANK(Table1[[#This Row],[FY2425_Cost]])=TRUE,#N/A,Table1[[#This Row],[FY2425_Cost]])</f>
        <v>326.01099999999997</v>
      </c>
      <c r="AC1933" s="6">
        <f t="shared" si="217"/>
        <v>43.342899999999986</v>
      </c>
      <c r="AD1933" s="6" t="e">
        <f>SUMIFS($AB$3:AB1933,$B$3:B1933,B1933)</f>
        <v>#N/A</v>
      </c>
      <c r="AE1933" s="6">
        <f t="shared" si="218"/>
        <v>2450.8500068904664</v>
      </c>
      <c r="AF1933" s="6">
        <f t="shared" si="219"/>
        <v>2450.8500068904664</v>
      </c>
      <c r="AG1933" s="6">
        <f>VLOOKUP(Table1[[#This Row],[PracticeCode]],$AP$3:$AS$345,4,FALSE)</f>
        <v>2450.8500068904664</v>
      </c>
      <c r="AH1933" s="27">
        <f t="shared" si="220"/>
        <v>178095.10050070722</v>
      </c>
      <c r="AI1933" s="6" t="e">
        <f t="shared" si="222"/>
        <v>#N/A</v>
      </c>
    </row>
    <row r="1934" spans="1:35" x14ac:dyDescent="0.35">
      <c r="A1934" t="str">
        <f t="shared" si="221"/>
        <v>Lancaster Gate Medical CentreWest-Hill HealthWest LondonE87722Sep6</v>
      </c>
      <c r="B1934" s="41" t="s">
        <v>198</v>
      </c>
      <c r="C1934" s="41" t="s">
        <v>467</v>
      </c>
      <c r="D1934" s="41" t="s">
        <v>29</v>
      </c>
      <c r="E1934" s="41" t="s">
        <v>199</v>
      </c>
      <c r="F1934" s="41" t="s">
        <v>199</v>
      </c>
      <c r="G1934" s="41" t="s">
        <v>761</v>
      </c>
      <c r="H1934" s="41">
        <v>6</v>
      </c>
      <c r="I1934" s="41">
        <v>5446.3333486454803</v>
      </c>
      <c r="J1934" s="41">
        <v>21550</v>
      </c>
      <c r="K1934" s="41">
        <v>3578</v>
      </c>
      <c r="L1934" s="41">
        <v>428.84500000000003</v>
      </c>
      <c r="M1934" s="41">
        <v>71.202200000000005</v>
      </c>
      <c r="N1934" s="41">
        <v>1481</v>
      </c>
      <c r="O1934" s="41">
        <v>286</v>
      </c>
      <c r="P1934" s="41">
        <v>33.322499999999998</v>
      </c>
      <c r="Q1934" s="41">
        <v>6.4349999999999996</v>
      </c>
      <c r="R1934" s="41">
        <v>4713</v>
      </c>
      <c r="S1934" s="41">
        <v>84.362700000000004</v>
      </c>
      <c r="T1934" s="41">
        <v>6601</v>
      </c>
      <c r="U1934" s="41">
        <v>145.22200000000001</v>
      </c>
      <c r="V1934" s="41">
        <v>29841</v>
      </c>
      <c r="W1934" s="41">
        <v>584.40989999999999</v>
      </c>
      <c r="X1934" s="41">
        <v>8368</v>
      </c>
      <c r="Y1934" s="41">
        <v>184.9795</v>
      </c>
      <c r="Z1934" s="6">
        <f>0</f>
        <v>0</v>
      </c>
      <c r="AA1934" s="6">
        <f t="shared" si="216"/>
        <v>584.40989999999999</v>
      </c>
      <c r="AB1934">
        <f>IF(ISBLANK(Table1[[#This Row],[FY2425_Cost]])=TRUE,#N/A,Table1[[#This Row],[FY2425_Cost]])</f>
        <v>184.9795</v>
      </c>
      <c r="AC1934" s="6">
        <f t="shared" si="217"/>
        <v>-399.43039999999996</v>
      </c>
      <c r="AD1934" s="6" t="e">
        <f>SUMIFS($AB$3:AB1934,$B$3:B1934,B1934)</f>
        <v>#N/A</v>
      </c>
      <c r="AE1934" s="6">
        <f t="shared" si="218"/>
        <v>2450.8500068904664</v>
      </c>
      <c r="AF1934" s="6">
        <f t="shared" si="219"/>
        <v>2450.8500068904664</v>
      </c>
      <c r="AG1934" s="6">
        <f>VLOOKUP(Table1[[#This Row],[PracticeCode]],$AP$3:$AS$345,4,FALSE)</f>
        <v>2450.8500068904664</v>
      </c>
      <c r="AH1934" s="27">
        <f t="shared" si="220"/>
        <v>178095.10050070722</v>
      </c>
      <c r="AI1934" s="6" t="e">
        <f t="shared" si="222"/>
        <v>#N/A</v>
      </c>
    </row>
    <row r="1935" spans="1:35" x14ac:dyDescent="0.35">
      <c r="A1935" t="str">
        <f t="shared" si="221"/>
        <v>LANCELOT MEDICAL CENTREK&amp;W WestBrentE84063Apr1</v>
      </c>
      <c r="B1935" s="41" t="s">
        <v>683</v>
      </c>
      <c r="C1935" s="41" t="s">
        <v>569</v>
      </c>
      <c r="D1935" s="41" t="s">
        <v>18</v>
      </c>
      <c r="E1935" s="41" t="s">
        <v>200</v>
      </c>
      <c r="F1935" s="41" t="s">
        <v>200</v>
      </c>
      <c r="G1935" s="41" t="s">
        <v>756</v>
      </c>
      <c r="H1935" s="41">
        <v>1</v>
      </c>
      <c r="I1935" s="41">
        <v>6992.1484103147304</v>
      </c>
      <c r="J1935" s="41">
        <v>6163</v>
      </c>
      <c r="K1935" s="41">
        <v>0</v>
      </c>
      <c r="L1935" s="41">
        <v>114.01549999999999</v>
      </c>
      <c r="M1935" s="41">
        <v>0</v>
      </c>
      <c r="N1935" s="41">
        <v>10208</v>
      </c>
      <c r="O1935" s="41">
        <v>415</v>
      </c>
      <c r="P1935" s="41">
        <v>203.13920000000002</v>
      </c>
      <c r="Q1935" s="41">
        <v>8.2584999999999997</v>
      </c>
      <c r="R1935" s="41">
        <v>0</v>
      </c>
      <c r="S1935" s="41">
        <v>0</v>
      </c>
      <c r="T1935" s="41">
        <v>0</v>
      </c>
      <c r="U1935" s="41">
        <v>0</v>
      </c>
      <c r="V1935" s="41">
        <v>6163</v>
      </c>
      <c r="W1935" s="41">
        <v>114.01549999999999</v>
      </c>
      <c r="X1935" s="41">
        <v>10623</v>
      </c>
      <c r="Y1935" s="41">
        <v>211.39770000000001</v>
      </c>
      <c r="Z1935" s="6">
        <f>0</f>
        <v>0</v>
      </c>
      <c r="AA1935" s="6">
        <f t="shared" si="216"/>
        <v>114.01549999999999</v>
      </c>
      <c r="AB1935">
        <f>IF(ISBLANK(Table1[[#This Row],[FY2425_Cost]])=TRUE,#N/A,Table1[[#This Row],[FY2425_Cost]])</f>
        <v>211.39770000000001</v>
      </c>
      <c r="AC1935" s="6">
        <f t="shared" si="217"/>
        <v>97.382200000000026</v>
      </c>
      <c r="AD1935" s="6">
        <f>SUMIFS($AB$3:AB1935,$B$3:B1935,B1935)</f>
        <v>211.39770000000001</v>
      </c>
      <c r="AE1935" s="6">
        <f t="shared" si="218"/>
        <v>3146.4667846416287</v>
      </c>
      <c r="AF1935" s="6">
        <f t="shared" si="219"/>
        <v>3146.4667846416287</v>
      </c>
      <c r="AG1935" s="6">
        <f>VLOOKUP(Table1[[#This Row],[PracticeCode]],$AP$3:$AS$345,4,FALSE)</f>
        <v>3146.4667846416287</v>
      </c>
      <c r="AH1935" s="27">
        <f t="shared" si="220"/>
        <v>228643.25301729172</v>
      </c>
      <c r="AI1935" s="6">
        <f t="shared" si="222"/>
        <v>0</v>
      </c>
    </row>
    <row r="1936" spans="1:35" x14ac:dyDescent="0.35">
      <c r="A1936" t="str">
        <f t="shared" si="221"/>
        <v>LANCELOT MEDICAL CENTREK&amp;W WestBrentE84063Aug5</v>
      </c>
      <c r="B1936" s="41" t="s">
        <v>683</v>
      </c>
      <c r="C1936" s="41" t="s">
        <v>569</v>
      </c>
      <c r="D1936" s="41" t="s">
        <v>18</v>
      </c>
      <c r="E1936" s="41" t="s">
        <v>200</v>
      </c>
      <c r="F1936" s="41" t="s">
        <v>200</v>
      </c>
      <c r="G1936" s="41" t="s">
        <v>760</v>
      </c>
      <c r="H1936" s="41">
        <v>5</v>
      </c>
      <c r="I1936" s="41">
        <v>6992.1484103147304</v>
      </c>
      <c r="J1936" s="41">
        <v>5308</v>
      </c>
      <c r="K1936" s="41">
        <v>21</v>
      </c>
      <c r="L1936" s="41">
        <v>98.197999999999993</v>
      </c>
      <c r="M1936" s="41">
        <v>0.38849999999999996</v>
      </c>
      <c r="N1936" s="41">
        <v>10922</v>
      </c>
      <c r="O1936" s="41">
        <v>1577</v>
      </c>
      <c r="P1936" s="41">
        <v>217.34780000000001</v>
      </c>
      <c r="Q1936" s="41">
        <v>31.382300000000001</v>
      </c>
      <c r="R1936" s="41">
        <v>0</v>
      </c>
      <c r="S1936" s="41">
        <v>0</v>
      </c>
      <c r="T1936" s="41">
        <v>0</v>
      </c>
      <c r="U1936" s="41">
        <v>0</v>
      </c>
      <c r="V1936" s="41">
        <v>5329</v>
      </c>
      <c r="W1936" s="41">
        <v>98.586499999999987</v>
      </c>
      <c r="X1936" s="41">
        <v>12499</v>
      </c>
      <c r="Y1936" s="41">
        <v>248.73009999999999</v>
      </c>
      <c r="Z1936" s="6">
        <f>0</f>
        <v>0</v>
      </c>
      <c r="AA1936" s="6">
        <f t="shared" si="216"/>
        <v>98.586499999999987</v>
      </c>
      <c r="AB1936">
        <f>IF(ISBLANK(Table1[[#This Row],[FY2425_Cost]])=TRUE,#N/A,Table1[[#This Row],[FY2425_Cost]])</f>
        <v>248.73009999999999</v>
      </c>
      <c r="AC1936" s="6">
        <f t="shared" si="217"/>
        <v>150.14359999999999</v>
      </c>
      <c r="AD1936" s="6">
        <f>SUMIFS($AB$3:AB1936,$B$3:B1936,B1936)</f>
        <v>460.12779999999998</v>
      </c>
      <c r="AE1936" s="6">
        <f t="shared" si="218"/>
        <v>3146.4667846416287</v>
      </c>
      <c r="AF1936" s="6">
        <f t="shared" si="219"/>
        <v>3146.4667846416287</v>
      </c>
      <c r="AG1936" s="6">
        <f>VLOOKUP(Table1[[#This Row],[PracticeCode]],$AP$3:$AS$345,4,FALSE)</f>
        <v>3146.4667846416287</v>
      </c>
      <c r="AH1936" s="27">
        <f t="shared" si="220"/>
        <v>228643.25301729172</v>
      </c>
      <c r="AI1936" s="6">
        <f t="shared" si="222"/>
        <v>0</v>
      </c>
    </row>
    <row r="1937" spans="1:35" x14ac:dyDescent="0.35">
      <c r="A1937" t="str">
        <f t="shared" si="221"/>
        <v>LANCELOT MEDICAL CENTREK&amp;W WestBrentE84063Dec9</v>
      </c>
      <c r="B1937" s="41" t="s">
        <v>683</v>
      </c>
      <c r="C1937" s="41" t="s">
        <v>569</v>
      </c>
      <c r="D1937" s="41" t="s">
        <v>18</v>
      </c>
      <c r="E1937" s="41" t="s">
        <v>200</v>
      </c>
      <c r="F1937" s="41" t="s">
        <v>200</v>
      </c>
      <c r="G1937" s="41" t="s">
        <v>764</v>
      </c>
      <c r="H1937" s="41">
        <v>9</v>
      </c>
      <c r="I1937" s="41">
        <v>6992.1484103147304</v>
      </c>
      <c r="J1937" s="41">
        <v>37722</v>
      </c>
      <c r="K1937" s="41">
        <v>10</v>
      </c>
      <c r="L1937" s="41">
        <v>750.66780000000006</v>
      </c>
      <c r="M1937" s="41">
        <v>0.19900000000000001</v>
      </c>
      <c r="N1937" s="41"/>
      <c r="O1937" s="41"/>
      <c r="P1937" s="41"/>
      <c r="Q1937" s="41"/>
      <c r="R1937" s="41">
        <v>0</v>
      </c>
      <c r="S1937" s="41">
        <v>0</v>
      </c>
      <c r="T1937" s="41"/>
      <c r="U1937" s="41"/>
      <c r="V1937" s="41">
        <v>37732</v>
      </c>
      <c r="W1937" s="41">
        <v>750.86680000000001</v>
      </c>
      <c r="X1937" s="41"/>
      <c r="Y1937" s="41"/>
      <c r="Z1937" s="6">
        <f>0</f>
        <v>0</v>
      </c>
      <c r="AA1937" s="6">
        <f t="shared" si="216"/>
        <v>750.86680000000001</v>
      </c>
      <c r="AB1937" t="e">
        <f>IF(ISBLANK(Table1[[#This Row],[FY2425_Cost]])=TRUE,#N/A,Table1[[#This Row],[FY2425_Cost]])</f>
        <v>#N/A</v>
      </c>
      <c r="AC1937" s="6" t="e">
        <f t="shared" si="217"/>
        <v>#N/A</v>
      </c>
      <c r="AD1937" s="6" t="e">
        <f>SUMIFS($AB$3:AB1937,$B$3:B1937,B1937)</f>
        <v>#N/A</v>
      </c>
      <c r="AE1937" s="6">
        <f t="shared" si="218"/>
        <v>3146.4667846416287</v>
      </c>
      <c r="AF1937" s="6">
        <f t="shared" si="219"/>
        <v>3146.4667846416287</v>
      </c>
      <c r="AG1937" s="6">
        <f>VLOOKUP(Table1[[#This Row],[PracticeCode]],$AP$3:$AS$345,4,FALSE)</f>
        <v>3146.4667846416287</v>
      </c>
      <c r="AH1937" s="27">
        <f t="shared" si="220"/>
        <v>228643.25301729172</v>
      </c>
      <c r="AI1937" s="6" t="e">
        <f t="shared" si="222"/>
        <v>#N/A</v>
      </c>
    </row>
    <row r="1938" spans="1:35" x14ac:dyDescent="0.35">
      <c r="A1938" t="str">
        <f t="shared" si="221"/>
        <v>LANCELOT MEDICAL CENTREK&amp;W WestBrentE84063Feb11</v>
      </c>
      <c r="B1938" s="41" t="s">
        <v>683</v>
      </c>
      <c r="C1938" s="41" t="s">
        <v>569</v>
      </c>
      <c r="D1938" s="41" t="s">
        <v>18</v>
      </c>
      <c r="E1938" s="41" t="s">
        <v>200</v>
      </c>
      <c r="F1938" s="41" t="s">
        <v>200</v>
      </c>
      <c r="G1938" s="41" t="s">
        <v>766</v>
      </c>
      <c r="H1938" s="41">
        <v>11</v>
      </c>
      <c r="I1938" s="41">
        <v>6992.1484103147304</v>
      </c>
      <c r="J1938" s="41">
        <v>11723</v>
      </c>
      <c r="K1938" s="41">
        <v>321</v>
      </c>
      <c r="L1938" s="41">
        <v>233.2877</v>
      </c>
      <c r="M1938" s="41">
        <v>6.3879000000000001</v>
      </c>
      <c r="N1938" s="41"/>
      <c r="O1938" s="41"/>
      <c r="P1938" s="41"/>
      <c r="Q1938" s="41"/>
      <c r="R1938" s="41">
        <v>0</v>
      </c>
      <c r="S1938" s="41">
        <v>0</v>
      </c>
      <c r="T1938" s="41"/>
      <c r="U1938" s="41"/>
      <c r="V1938" s="41">
        <v>12044</v>
      </c>
      <c r="W1938" s="41">
        <v>239.6756</v>
      </c>
      <c r="X1938" s="41"/>
      <c r="Y1938" s="41"/>
      <c r="Z1938" s="6">
        <f>0</f>
        <v>0</v>
      </c>
      <c r="AA1938" s="6">
        <f t="shared" si="216"/>
        <v>239.6756</v>
      </c>
      <c r="AB1938" t="e">
        <f>IF(ISBLANK(Table1[[#This Row],[FY2425_Cost]])=TRUE,#N/A,Table1[[#This Row],[FY2425_Cost]])</f>
        <v>#N/A</v>
      </c>
      <c r="AC1938" s="6" t="e">
        <f t="shared" si="217"/>
        <v>#N/A</v>
      </c>
      <c r="AD1938" s="6" t="e">
        <f>SUMIFS($AB$3:AB1938,$B$3:B1938,B1938)</f>
        <v>#N/A</v>
      </c>
      <c r="AE1938" s="6">
        <f t="shared" si="218"/>
        <v>3146.4667846416287</v>
      </c>
      <c r="AF1938" s="6">
        <f t="shared" si="219"/>
        <v>3146.4667846416287</v>
      </c>
      <c r="AG1938" s="6">
        <f>VLOOKUP(Table1[[#This Row],[PracticeCode]],$AP$3:$AS$345,4,FALSE)</f>
        <v>3146.4667846416287</v>
      </c>
      <c r="AH1938" s="27">
        <f t="shared" si="220"/>
        <v>228643.25301729172</v>
      </c>
      <c r="AI1938" s="6" t="e">
        <f t="shared" si="222"/>
        <v>#N/A</v>
      </c>
    </row>
    <row r="1939" spans="1:35" x14ac:dyDescent="0.35">
      <c r="A1939" t="str">
        <f t="shared" si="221"/>
        <v>LANCELOT MEDICAL CENTREK&amp;W WestBrentE84063Jan10</v>
      </c>
      <c r="B1939" s="41" t="s">
        <v>683</v>
      </c>
      <c r="C1939" s="41" t="s">
        <v>569</v>
      </c>
      <c r="D1939" s="41" t="s">
        <v>18</v>
      </c>
      <c r="E1939" s="41" t="s">
        <v>200</v>
      </c>
      <c r="F1939" s="41" t="s">
        <v>200</v>
      </c>
      <c r="G1939" s="41" t="s">
        <v>765</v>
      </c>
      <c r="H1939" s="41">
        <v>10</v>
      </c>
      <c r="I1939" s="41">
        <v>6992.1484103147304</v>
      </c>
      <c r="J1939" s="41">
        <v>11657</v>
      </c>
      <c r="K1939" s="41">
        <v>607</v>
      </c>
      <c r="L1939" s="41">
        <v>231.9743</v>
      </c>
      <c r="M1939" s="41">
        <v>12.0793</v>
      </c>
      <c r="N1939" s="41"/>
      <c r="O1939" s="41"/>
      <c r="P1939" s="41"/>
      <c r="Q1939" s="41"/>
      <c r="R1939" s="41">
        <v>0</v>
      </c>
      <c r="S1939" s="41">
        <v>0</v>
      </c>
      <c r="T1939" s="41"/>
      <c r="U1939" s="41"/>
      <c r="V1939" s="41">
        <v>12264</v>
      </c>
      <c r="W1939" s="41">
        <v>244.05359999999999</v>
      </c>
      <c r="X1939" s="41"/>
      <c r="Y1939" s="41"/>
      <c r="Z1939" s="6">
        <f>0</f>
        <v>0</v>
      </c>
      <c r="AA1939" s="6">
        <f t="shared" si="216"/>
        <v>244.05359999999999</v>
      </c>
      <c r="AB1939" t="e">
        <f>IF(ISBLANK(Table1[[#This Row],[FY2425_Cost]])=TRUE,#N/A,Table1[[#This Row],[FY2425_Cost]])</f>
        <v>#N/A</v>
      </c>
      <c r="AC1939" s="6" t="e">
        <f t="shared" si="217"/>
        <v>#N/A</v>
      </c>
      <c r="AD1939" s="6" t="e">
        <f>SUMIFS($AB$3:AB1939,$B$3:B1939,B1939)</f>
        <v>#N/A</v>
      </c>
      <c r="AE1939" s="6">
        <f t="shared" si="218"/>
        <v>3146.4667846416287</v>
      </c>
      <c r="AF1939" s="6">
        <f t="shared" si="219"/>
        <v>3146.4667846416287</v>
      </c>
      <c r="AG1939" s="6">
        <f>VLOOKUP(Table1[[#This Row],[PracticeCode]],$AP$3:$AS$345,4,FALSE)</f>
        <v>3146.4667846416287</v>
      </c>
      <c r="AH1939" s="27">
        <f t="shared" si="220"/>
        <v>228643.25301729172</v>
      </c>
      <c r="AI1939" s="6" t="e">
        <f t="shared" si="222"/>
        <v>#N/A</v>
      </c>
    </row>
    <row r="1940" spans="1:35" x14ac:dyDescent="0.35">
      <c r="A1940" t="str">
        <f t="shared" si="221"/>
        <v>LANCELOT MEDICAL CENTREK&amp;W WestBrentE84063Jul4</v>
      </c>
      <c r="B1940" s="41" t="s">
        <v>683</v>
      </c>
      <c r="C1940" s="41" t="s">
        <v>569</v>
      </c>
      <c r="D1940" s="41" t="s">
        <v>18</v>
      </c>
      <c r="E1940" s="41" t="s">
        <v>200</v>
      </c>
      <c r="F1940" s="41" t="s">
        <v>200</v>
      </c>
      <c r="G1940" s="41" t="s">
        <v>759</v>
      </c>
      <c r="H1940" s="41">
        <v>4</v>
      </c>
      <c r="I1940" s="41">
        <v>6992.1484103147304</v>
      </c>
      <c r="J1940" s="41">
        <v>4731</v>
      </c>
      <c r="K1940" s="41">
        <v>4</v>
      </c>
      <c r="L1940" s="41">
        <v>87.523499999999999</v>
      </c>
      <c r="M1940" s="41">
        <v>7.3999999999999996E-2</v>
      </c>
      <c r="N1940" s="41">
        <v>10298</v>
      </c>
      <c r="O1940" s="41">
        <v>1210</v>
      </c>
      <c r="P1940" s="41">
        <v>204.93020000000001</v>
      </c>
      <c r="Q1940" s="41">
        <v>24.079000000000001</v>
      </c>
      <c r="R1940" s="41">
        <v>0</v>
      </c>
      <c r="S1940" s="41">
        <v>0</v>
      </c>
      <c r="T1940" s="41">
        <v>0</v>
      </c>
      <c r="U1940" s="41">
        <v>0</v>
      </c>
      <c r="V1940" s="41">
        <v>4735</v>
      </c>
      <c r="W1940" s="41">
        <v>87.597499999999997</v>
      </c>
      <c r="X1940" s="41">
        <v>11508</v>
      </c>
      <c r="Y1940" s="41">
        <v>229.00920000000002</v>
      </c>
      <c r="Z1940" s="6">
        <f>0</f>
        <v>0</v>
      </c>
      <c r="AA1940" s="6">
        <f t="shared" si="216"/>
        <v>87.597499999999997</v>
      </c>
      <c r="AB1940">
        <f>IF(ISBLANK(Table1[[#This Row],[FY2425_Cost]])=TRUE,#N/A,Table1[[#This Row],[FY2425_Cost]])</f>
        <v>229.00920000000002</v>
      </c>
      <c r="AC1940" s="6">
        <f t="shared" si="217"/>
        <v>141.41170000000002</v>
      </c>
      <c r="AD1940" s="6" t="e">
        <f>SUMIFS($AB$3:AB1940,$B$3:B1940,B1940)</f>
        <v>#N/A</v>
      </c>
      <c r="AE1940" s="6">
        <f t="shared" si="218"/>
        <v>3146.4667846416287</v>
      </c>
      <c r="AF1940" s="6">
        <f t="shared" si="219"/>
        <v>3146.4667846416287</v>
      </c>
      <c r="AG1940" s="6">
        <f>VLOOKUP(Table1[[#This Row],[PracticeCode]],$AP$3:$AS$345,4,FALSE)</f>
        <v>3146.4667846416287</v>
      </c>
      <c r="AH1940" s="27">
        <f t="shared" si="220"/>
        <v>228643.25301729172</v>
      </c>
      <c r="AI1940" s="6" t="e">
        <f t="shared" si="222"/>
        <v>#N/A</v>
      </c>
    </row>
    <row r="1941" spans="1:35" x14ac:dyDescent="0.35">
      <c r="A1941" t="str">
        <f t="shared" si="221"/>
        <v>LANCELOT MEDICAL CENTREK&amp;W WestBrentE84063Jun3</v>
      </c>
      <c r="B1941" s="41" t="s">
        <v>683</v>
      </c>
      <c r="C1941" s="41" t="s">
        <v>569</v>
      </c>
      <c r="D1941" s="41" t="s">
        <v>18</v>
      </c>
      <c r="E1941" s="41" t="s">
        <v>200</v>
      </c>
      <c r="F1941" s="41" t="s">
        <v>200</v>
      </c>
      <c r="G1941" s="41" t="s">
        <v>758</v>
      </c>
      <c r="H1941" s="41">
        <v>3</v>
      </c>
      <c r="I1941" s="41">
        <v>6992.1484103147304</v>
      </c>
      <c r="J1941" s="41">
        <v>6703</v>
      </c>
      <c r="K1941" s="41">
        <v>0</v>
      </c>
      <c r="L1941" s="41">
        <v>124.0055</v>
      </c>
      <c r="M1941" s="41">
        <v>0</v>
      </c>
      <c r="N1941" s="41">
        <v>10934</v>
      </c>
      <c r="O1941" s="41">
        <v>1846</v>
      </c>
      <c r="P1941" s="41">
        <v>217.5866</v>
      </c>
      <c r="Q1941" s="41">
        <v>36.735399999999998</v>
      </c>
      <c r="R1941" s="41">
        <v>0</v>
      </c>
      <c r="S1941" s="41">
        <v>0</v>
      </c>
      <c r="T1941" s="41">
        <v>0</v>
      </c>
      <c r="U1941" s="41">
        <v>0</v>
      </c>
      <c r="V1941" s="41">
        <v>6703</v>
      </c>
      <c r="W1941" s="41">
        <v>124.0055</v>
      </c>
      <c r="X1941" s="41">
        <v>12780</v>
      </c>
      <c r="Y1941" s="41">
        <v>254.322</v>
      </c>
      <c r="Z1941" s="6">
        <f>0</f>
        <v>0</v>
      </c>
      <c r="AA1941" s="6">
        <f t="shared" si="216"/>
        <v>124.0055</v>
      </c>
      <c r="AB1941">
        <f>IF(ISBLANK(Table1[[#This Row],[FY2425_Cost]])=TRUE,#N/A,Table1[[#This Row],[FY2425_Cost]])</f>
        <v>254.322</v>
      </c>
      <c r="AC1941" s="6">
        <f t="shared" si="217"/>
        <v>130.31650000000002</v>
      </c>
      <c r="AD1941" s="6" t="e">
        <f>SUMIFS($AB$3:AB1941,$B$3:B1941,B1941)</f>
        <v>#N/A</v>
      </c>
      <c r="AE1941" s="6">
        <f t="shared" si="218"/>
        <v>3146.4667846416287</v>
      </c>
      <c r="AF1941" s="6">
        <f t="shared" si="219"/>
        <v>3146.4667846416287</v>
      </c>
      <c r="AG1941" s="6">
        <f>VLOOKUP(Table1[[#This Row],[PracticeCode]],$AP$3:$AS$345,4,FALSE)</f>
        <v>3146.4667846416287</v>
      </c>
      <c r="AH1941" s="27">
        <f t="shared" si="220"/>
        <v>228643.25301729172</v>
      </c>
      <c r="AI1941" s="6" t="e">
        <f t="shared" si="222"/>
        <v>#N/A</v>
      </c>
    </row>
    <row r="1942" spans="1:35" x14ac:dyDescent="0.35">
      <c r="A1942" t="str">
        <f t="shared" si="221"/>
        <v>LANCELOT MEDICAL CENTREK&amp;W WestBrentE84063Mar12</v>
      </c>
      <c r="B1942" s="41" t="s">
        <v>683</v>
      </c>
      <c r="C1942" s="41" t="s">
        <v>569</v>
      </c>
      <c r="D1942" s="41" t="s">
        <v>18</v>
      </c>
      <c r="E1942" s="41" t="s">
        <v>200</v>
      </c>
      <c r="F1942" s="41" t="s">
        <v>200</v>
      </c>
      <c r="G1942" s="41" t="s">
        <v>767</v>
      </c>
      <c r="H1942" s="41">
        <v>12</v>
      </c>
      <c r="I1942" s="41">
        <v>6992.1484103147304</v>
      </c>
      <c r="J1942" s="41">
        <v>11963</v>
      </c>
      <c r="K1942" s="41">
        <v>532</v>
      </c>
      <c r="L1942" s="41">
        <v>238.06370000000001</v>
      </c>
      <c r="M1942" s="41">
        <v>10.5868</v>
      </c>
      <c r="N1942" s="41"/>
      <c r="O1942" s="41"/>
      <c r="P1942" s="41"/>
      <c r="Q1942" s="41"/>
      <c r="R1942" s="41">
        <v>0</v>
      </c>
      <c r="S1942" s="41">
        <v>0</v>
      </c>
      <c r="T1942" s="41"/>
      <c r="U1942" s="41"/>
      <c r="V1942" s="41">
        <v>12495</v>
      </c>
      <c r="W1942" s="41">
        <v>248.65050000000002</v>
      </c>
      <c r="X1942" s="41"/>
      <c r="Y1942" s="41"/>
      <c r="Z1942" s="6">
        <f>0</f>
        <v>0</v>
      </c>
      <c r="AA1942" s="6">
        <f t="shared" si="216"/>
        <v>248.65050000000002</v>
      </c>
      <c r="AB1942" t="e">
        <f>IF(ISBLANK(Table1[[#This Row],[FY2425_Cost]])=TRUE,#N/A,Table1[[#This Row],[FY2425_Cost]])</f>
        <v>#N/A</v>
      </c>
      <c r="AC1942" s="6" t="e">
        <f t="shared" si="217"/>
        <v>#N/A</v>
      </c>
      <c r="AD1942" s="6" t="e">
        <f>SUMIFS($AB$3:AB1942,$B$3:B1942,B1942)</f>
        <v>#N/A</v>
      </c>
      <c r="AE1942" s="6">
        <f t="shared" si="218"/>
        <v>3146.4667846416287</v>
      </c>
      <c r="AF1942" s="6">
        <f t="shared" si="219"/>
        <v>3146.4667846416287</v>
      </c>
      <c r="AG1942" s="6">
        <f>VLOOKUP(Table1[[#This Row],[PracticeCode]],$AP$3:$AS$345,4,FALSE)</f>
        <v>3146.4667846416287</v>
      </c>
      <c r="AH1942" s="27">
        <f t="shared" si="220"/>
        <v>228643.25301729172</v>
      </c>
      <c r="AI1942" s="6" t="e">
        <f t="shared" si="222"/>
        <v>#N/A</v>
      </c>
    </row>
    <row r="1943" spans="1:35" x14ac:dyDescent="0.35">
      <c r="A1943" t="str">
        <f t="shared" si="221"/>
        <v>LANCELOT MEDICAL CENTREK&amp;W WestBrentE84063May2</v>
      </c>
      <c r="B1943" s="41" t="s">
        <v>683</v>
      </c>
      <c r="C1943" s="41" t="s">
        <v>569</v>
      </c>
      <c r="D1943" s="41" t="s">
        <v>18</v>
      </c>
      <c r="E1943" s="41" t="s">
        <v>200</v>
      </c>
      <c r="F1943" s="41" t="s">
        <v>200</v>
      </c>
      <c r="G1943" s="41" t="s">
        <v>757</v>
      </c>
      <c r="H1943" s="41">
        <v>2</v>
      </c>
      <c r="I1943" s="41">
        <v>6992.1484103147304</v>
      </c>
      <c r="J1943" s="41">
        <v>6352</v>
      </c>
      <c r="K1943" s="41">
        <v>0</v>
      </c>
      <c r="L1943" s="41">
        <v>117.512</v>
      </c>
      <c r="M1943" s="41">
        <v>0</v>
      </c>
      <c r="N1943" s="41">
        <v>8994</v>
      </c>
      <c r="O1943" s="41">
        <v>907</v>
      </c>
      <c r="P1943" s="41">
        <v>178.98060000000001</v>
      </c>
      <c r="Q1943" s="41">
        <v>18.049300000000002</v>
      </c>
      <c r="R1943" s="41">
        <v>0</v>
      </c>
      <c r="S1943" s="41">
        <v>0</v>
      </c>
      <c r="T1943" s="41">
        <v>0</v>
      </c>
      <c r="U1943" s="41">
        <v>0</v>
      </c>
      <c r="V1943" s="41">
        <v>6352</v>
      </c>
      <c r="W1943" s="41">
        <v>117.512</v>
      </c>
      <c r="X1943" s="41">
        <v>9901</v>
      </c>
      <c r="Y1943" s="41">
        <v>197.0299</v>
      </c>
      <c r="Z1943" s="6">
        <f>0</f>
        <v>0</v>
      </c>
      <c r="AA1943" s="6">
        <f t="shared" ref="AA1943:AA2006" si="223">IFERROR(W1943*1,#N/A)</f>
        <v>117.512</v>
      </c>
      <c r="AB1943">
        <f>IF(ISBLANK(Table1[[#This Row],[FY2425_Cost]])=TRUE,#N/A,Table1[[#This Row],[FY2425_Cost]])</f>
        <v>197.0299</v>
      </c>
      <c r="AC1943" s="6">
        <f t="shared" ref="AC1943:AC2006" si="224">AB1943-AA1943</f>
        <v>79.517899999999997</v>
      </c>
      <c r="AD1943" s="6" t="e">
        <f>SUMIFS($AB$3:AB1943,$B$3:B1943,B1943)</f>
        <v>#N/A</v>
      </c>
      <c r="AE1943" s="6">
        <f t="shared" ref="AE1943:AE2006" si="225">IFERROR(I1943*$AE$1,#N/A)</f>
        <v>3146.4667846416287</v>
      </c>
      <c r="AF1943" s="6">
        <f t="shared" ref="AF1943:AF2006" si="226">AE1943+Z1943</f>
        <v>3146.4667846416287</v>
      </c>
      <c r="AG1943" s="6">
        <f>VLOOKUP(Table1[[#This Row],[PracticeCode]],$AP$3:$AS$345,4,FALSE)</f>
        <v>3146.4667846416287</v>
      </c>
      <c r="AH1943" s="27">
        <f t="shared" ref="AH1943:AH2006" si="227">IFERROR(I1943*$AH$1,#N/A)</f>
        <v>228643.25301729172</v>
      </c>
      <c r="AI1943" s="6" t="e">
        <f t="shared" si="222"/>
        <v>#N/A</v>
      </c>
    </row>
    <row r="1944" spans="1:35" x14ac:dyDescent="0.35">
      <c r="A1944" t="str">
        <f t="shared" si="221"/>
        <v>LANCELOT MEDICAL CENTREK&amp;W WestBrentE84063Nov8</v>
      </c>
      <c r="B1944" s="41" t="s">
        <v>683</v>
      </c>
      <c r="C1944" s="41" t="s">
        <v>569</v>
      </c>
      <c r="D1944" s="41" t="s">
        <v>18</v>
      </c>
      <c r="E1944" s="41" t="s">
        <v>200</v>
      </c>
      <c r="F1944" s="41" t="s">
        <v>200</v>
      </c>
      <c r="G1944" s="41" t="s">
        <v>763</v>
      </c>
      <c r="H1944" s="41">
        <v>8</v>
      </c>
      <c r="I1944" s="41">
        <v>6992.1484103147304</v>
      </c>
      <c r="J1944" s="41">
        <v>11545</v>
      </c>
      <c r="K1944" s="41">
        <v>0</v>
      </c>
      <c r="L1944" s="41">
        <v>229.74550000000002</v>
      </c>
      <c r="M1944" s="41">
        <v>0</v>
      </c>
      <c r="N1944" s="41"/>
      <c r="O1944" s="41"/>
      <c r="P1944" s="41"/>
      <c r="Q1944" s="41"/>
      <c r="R1944" s="41">
        <v>0</v>
      </c>
      <c r="S1944" s="41">
        <v>0</v>
      </c>
      <c r="T1944" s="41"/>
      <c r="U1944" s="41"/>
      <c r="V1944" s="41">
        <v>11545</v>
      </c>
      <c r="W1944" s="41">
        <v>229.74550000000002</v>
      </c>
      <c r="X1944" s="41"/>
      <c r="Y1944" s="41"/>
      <c r="Z1944" s="6">
        <f>0</f>
        <v>0</v>
      </c>
      <c r="AA1944" s="6">
        <f t="shared" si="223"/>
        <v>229.74550000000002</v>
      </c>
      <c r="AB1944" t="e">
        <f>IF(ISBLANK(Table1[[#This Row],[FY2425_Cost]])=TRUE,#N/A,Table1[[#This Row],[FY2425_Cost]])</f>
        <v>#N/A</v>
      </c>
      <c r="AC1944" s="6" t="e">
        <f t="shared" si="224"/>
        <v>#N/A</v>
      </c>
      <c r="AD1944" s="6" t="e">
        <f>SUMIFS($AB$3:AB1944,$B$3:B1944,B1944)</f>
        <v>#N/A</v>
      </c>
      <c r="AE1944" s="6">
        <f t="shared" si="225"/>
        <v>3146.4667846416287</v>
      </c>
      <c r="AF1944" s="6">
        <f t="shared" si="226"/>
        <v>3146.4667846416287</v>
      </c>
      <c r="AG1944" s="6">
        <f>VLOOKUP(Table1[[#This Row],[PracticeCode]],$AP$3:$AS$345,4,FALSE)</f>
        <v>3146.4667846416287</v>
      </c>
      <c r="AH1944" s="27">
        <f t="shared" si="227"/>
        <v>228643.25301729172</v>
      </c>
      <c r="AI1944" s="6" t="e">
        <f t="shared" si="222"/>
        <v>#N/A</v>
      </c>
    </row>
    <row r="1945" spans="1:35" x14ac:dyDescent="0.35">
      <c r="A1945" t="str">
        <f t="shared" si="221"/>
        <v>LANCELOT MEDICAL CENTREK&amp;W WestBrentE84063Oct7</v>
      </c>
      <c r="B1945" s="41" t="s">
        <v>683</v>
      </c>
      <c r="C1945" s="41" t="s">
        <v>569</v>
      </c>
      <c r="D1945" s="41" t="s">
        <v>18</v>
      </c>
      <c r="E1945" s="41" t="s">
        <v>200</v>
      </c>
      <c r="F1945" s="41" t="s">
        <v>200</v>
      </c>
      <c r="G1945" s="41" t="s">
        <v>762</v>
      </c>
      <c r="H1945" s="41">
        <v>7</v>
      </c>
      <c r="I1945" s="41">
        <v>6992.1484103147304</v>
      </c>
      <c r="J1945" s="41">
        <v>12588</v>
      </c>
      <c r="K1945" s="41">
        <v>10</v>
      </c>
      <c r="L1945" s="41">
        <v>250.50120000000001</v>
      </c>
      <c r="M1945" s="41">
        <v>0.19900000000000001</v>
      </c>
      <c r="N1945" s="41">
        <v>0</v>
      </c>
      <c r="O1945" s="41">
        <v>6552</v>
      </c>
      <c r="P1945" s="41">
        <v>0</v>
      </c>
      <c r="Q1945" s="41">
        <v>147.41999999999999</v>
      </c>
      <c r="R1945" s="41">
        <v>0</v>
      </c>
      <c r="S1945" s="41">
        <v>0</v>
      </c>
      <c r="T1945" s="41">
        <v>0</v>
      </c>
      <c r="U1945" s="41">
        <v>0</v>
      </c>
      <c r="V1945" s="41">
        <v>12598</v>
      </c>
      <c r="W1945" s="41">
        <v>250.70020000000002</v>
      </c>
      <c r="X1945" s="41">
        <v>6552</v>
      </c>
      <c r="Y1945" s="41">
        <v>147.41999999999999</v>
      </c>
      <c r="Z1945" s="6">
        <f>0</f>
        <v>0</v>
      </c>
      <c r="AA1945" s="6">
        <f t="shared" si="223"/>
        <v>250.70020000000002</v>
      </c>
      <c r="AB1945">
        <f>IF(ISBLANK(Table1[[#This Row],[FY2425_Cost]])=TRUE,#N/A,Table1[[#This Row],[FY2425_Cost]])</f>
        <v>147.41999999999999</v>
      </c>
      <c r="AC1945" s="6">
        <f t="shared" si="224"/>
        <v>-103.28020000000004</v>
      </c>
      <c r="AD1945" s="6" t="e">
        <f>SUMIFS($AB$3:AB1945,$B$3:B1945,B1945)</f>
        <v>#N/A</v>
      </c>
      <c r="AE1945" s="6">
        <f t="shared" si="225"/>
        <v>3146.4667846416287</v>
      </c>
      <c r="AF1945" s="6">
        <f t="shared" si="226"/>
        <v>3146.4667846416287</v>
      </c>
      <c r="AG1945" s="6">
        <f>VLOOKUP(Table1[[#This Row],[PracticeCode]],$AP$3:$AS$345,4,FALSE)</f>
        <v>3146.4667846416287</v>
      </c>
      <c r="AH1945" s="27">
        <f t="shared" si="227"/>
        <v>228643.25301729172</v>
      </c>
      <c r="AI1945" s="6" t="e">
        <f t="shared" si="222"/>
        <v>#N/A</v>
      </c>
    </row>
    <row r="1946" spans="1:35" x14ac:dyDescent="0.35">
      <c r="A1946" t="str">
        <f t="shared" si="221"/>
        <v>LANCELOT MEDICAL CENTREK&amp;W WestBrentE84063Sep6</v>
      </c>
      <c r="B1946" s="41" t="s">
        <v>683</v>
      </c>
      <c r="C1946" s="41" t="s">
        <v>569</v>
      </c>
      <c r="D1946" s="41" t="s">
        <v>18</v>
      </c>
      <c r="E1946" s="41" t="s">
        <v>200</v>
      </c>
      <c r="F1946" s="41" t="s">
        <v>200</v>
      </c>
      <c r="G1946" s="41" t="s">
        <v>761</v>
      </c>
      <c r="H1946" s="41">
        <v>6</v>
      </c>
      <c r="I1946" s="41">
        <v>6992.1484103147304</v>
      </c>
      <c r="J1946" s="41">
        <v>8021</v>
      </c>
      <c r="K1946" s="41">
        <v>725</v>
      </c>
      <c r="L1946" s="41">
        <v>159.61790000000002</v>
      </c>
      <c r="M1946" s="41">
        <v>14.4275</v>
      </c>
      <c r="N1946" s="41">
        <v>13063</v>
      </c>
      <c r="O1946" s="41">
        <v>4948</v>
      </c>
      <c r="P1946" s="41">
        <v>293.91749999999996</v>
      </c>
      <c r="Q1946" s="41">
        <v>111.33</v>
      </c>
      <c r="R1946" s="41">
        <v>0</v>
      </c>
      <c r="S1946" s="41">
        <v>0</v>
      </c>
      <c r="T1946" s="41">
        <v>0</v>
      </c>
      <c r="U1946" s="41">
        <v>0</v>
      </c>
      <c r="V1946" s="41">
        <v>8746</v>
      </c>
      <c r="W1946" s="41">
        <v>174.04540000000003</v>
      </c>
      <c r="X1946" s="41">
        <v>18011</v>
      </c>
      <c r="Y1946" s="41">
        <v>405.24749999999995</v>
      </c>
      <c r="Z1946" s="6">
        <f>0</f>
        <v>0</v>
      </c>
      <c r="AA1946" s="6">
        <f t="shared" si="223"/>
        <v>174.04540000000003</v>
      </c>
      <c r="AB1946">
        <f>IF(ISBLANK(Table1[[#This Row],[FY2425_Cost]])=TRUE,#N/A,Table1[[#This Row],[FY2425_Cost]])</f>
        <v>405.24749999999995</v>
      </c>
      <c r="AC1946" s="6">
        <f t="shared" si="224"/>
        <v>231.20209999999992</v>
      </c>
      <c r="AD1946" s="6" t="e">
        <f>SUMIFS($AB$3:AB1946,$B$3:B1946,B1946)</f>
        <v>#N/A</v>
      </c>
      <c r="AE1946" s="6">
        <f t="shared" si="225"/>
        <v>3146.4667846416287</v>
      </c>
      <c r="AF1946" s="6">
        <f t="shared" si="226"/>
        <v>3146.4667846416287</v>
      </c>
      <c r="AG1946" s="6">
        <f>VLOOKUP(Table1[[#This Row],[PracticeCode]],$AP$3:$AS$345,4,FALSE)</f>
        <v>3146.4667846416287</v>
      </c>
      <c r="AH1946" s="27">
        <f t="shared" si="227"/>
        <v>228643.25301729172</v>
      </c>
      <c r="AI1946" s="6" t="e">
        <f t="shared" si="222"/>
        <v>#N/A</v>
      </c>
    </row>
    <row r="1947" spans="1:35" x14ac:dyDescent="0.35">
      <c r="A1947" t="str">
        <f t="shared" si="221"/>
        <v>LANFRANC MEDICAL CENTREHarness NorthBrentE84083Apr1</v>
      </c>
      <c r="B1947" s="41" t="s">
        <v>703</v>
      </c>
      <c r="C1947" s="41" t="s">
        <v>431</v>
      </c>
      <c r="D1947" s="41" t="s">
        <v>18</v>
      </c>
      <c r="E1947" s="41" t="s">
        <v>201</v>
      </c>
      <c r="F1947" s="41" t="s">
        <v>201</v>
      </c>
      <c r="G1947" s="41" t="s">
        <v>756</v>
      </c>
      <c r="H1947" s="41">
        <v>1</v>
      </c>
      <c r="I1947" s="41">
        <v>5571.7888836211596</v>
      </c>
      <c r="J1947" s="41">
        <v>1649</v>
      </c>
      <c r="K1947" s="41">
        <v>5</v>
      </c>
      <c r="L1947" s="41">
        <v>30.506499999999999</v>
      </c>
      <c r="M1947" s="41">
        <v>9.2499999999999999E-2</v>
      </c>
      <c r="N1947" s="41">
        <v>3017</v>
      </c>
      <c r="O1947" s="41">
        <v>0</v>
      </c>
      <c r="P1947" s="41">
        <v>60.0383</v>
      </c>
      <c r="Q1947" s="41">
        <v>0</v>
      </c>
      <c r="R1947" s="41">
        <v>0</v>
      </c>
      <c r="S1947" s="41">
        <v>0</v>
      </c>
      <c r="T1947" s="41">
        <v>10</v>
      </c>
      <c r="U1947" s="41">
        <v>0.22</v>
      </c>
      <c r="V1947" s="41">
        <v>1654</v>
      </c>
      <c r="W1947" s="41">
        <v>30.599</v>
      </c>
      <c r="X1947" s="41">
        <v>3027</v>
      </c>
      <c r="Y1947" s="41">
        <v>60.258299999999998</v>
      </c>
      <c r="Z1947" s="6">
        <f>0</f>
        <v>0</v>
      </c>
      <c r="AA1947" s="6">
        <f t="shared" si="223"/>
        <v>30.599</v>
      </c>
      <c r="AB1947">
        <f>IF(ISBLANK(Table1[[#This Row],[FY2425_Cost]])=TRUE,#N/A,Table1[[#This Row],[FY2425_Cost]])</f>
        <v>60.258299999999998</v>
      </c>
      <c r="AC1947" s="6">
        <f t="shared" si="224"/>
        <v>29.659299999999998</v>
      </c>
      <c r="AD1947" s="6">
        <f>SUMIFS($AB$3:AB1947,$B$3:B1947,B1947)</f>
        <v>60.258299999999998</v>
      </c>
      <c r="AE1947" s="6">
        <f t="shared" si="225"/>
        <v>2507.3049976295219</v>
      </c>
      <c r="AF1947" s="6">
        <f t="shared" si="226"/>
        <v>2507.3049976295219</v>
      </c>
      <c r="AG1947" s="6">
        <f>VLOOKUP(Table1[[#This Row],[PracticeCode]],$AP$3:$AS$345,4,FALSE)</f>
        <v>2507.3049976295219</v>
      </c>
      <c r="AH1947" s="27">
        <f t="shared" si="227"/>
        <v>182197.49649441193</v>
      </c>
      <c r="AI1947" s="6">
        <f t="shared" si="222"/>
        <v>0</v>
      </c>
    </row>
    <row r="1948" spans="1:35" x14ac:dyDescent="0.35">
      <c r="A1948" t="str">
        <f t="shared" si="221"/>
        <v>LANFRANC MEDICAL CENTREHarness NorthBrentE84083Aug5</v>
      </c>
      <c r="B1948" s="41" t="s">
        <v>703</v>
      </c>
      <c r="C1948" s="41" t="s">
        <v>431</v>
      </c>
      <c r="D1948" s="41" t="s">
        <v>18</v>
      </c>
      <c r="E1948" s="41" t="s">
        <v>201</v>
      </c>
      <c r="F1948" s="41" t="s">
        <v>201</v>
      </c>
      <c r="G1948" s="41" t="s">
        <v>760</v>
      </c>
      <c r="H1948" s="41">
        <v>5</v>
      </c>
      <c r="I1948" s="41">
        <v>5571.7888836211596</v>
      </c>
      <c r="J1948" s="41">
        <v>17917</v>
      </c>
      <c r="K1948" s="41">
        <v>25</v>
      </c>
      <c r="L1948" s="41">
        <v>331.46449999999999</v>
      </c>
      <c r="M1948" s="41">
        <v>0.46249999999999997</v>
      </c>
      <c r="N1948" s="41">
        <v>2697</v>
      </c>
      <c r="O1948" s="41">
        <v>0</v>
      </c>
      <c r="P1948" s="41">
        <v>53.670300000000005</v>
      </c>
      <c r="Q1948" s="41">
        <v>0</v>
      </c>
      <c r="R1948" s="41">
        <v>16</v>
      </c>
      <c r="S1948" s="41">
        <v>0.28639999999999999</v>
      </c>
      <c r="T1948" s="41">
        <v>14</v>
      </c>
      <c r="U1948" s="41">
        <v>0.308</v>
      </c>
      <c r="V1948" s="41">
        <v>17958</v>
      </c>
      <c r="W1948" s="41">
        <v>332.21339999999998</v>
      </c>
      <c r="X1948" s="41">
        <v>2711</v>
      </c>
      <c r="Y1948" s="41">
        <v>53.978300000000004</v>
      </c>
      <c r="Z1948" s="6">
        <f>0</f>
        <v>0</v>
      </c>
      <c r="AA1948" s="6">
        <f t="shared" si="223"/>
        <v>332.21339999999998</v>
      </c>
      <c r="AB1948">
        <f>IF(ISBLANK(Table1[[#This Row],[FY2425_Cost]])=TRUE,#N/A,Table1[[#This Row],[FY2425_Cost]])</f>
        <v>53.978300000000004</v>
      </c>
      <c r="AC1948" s="6">
        <f t="shared" si="224"/>
        <v>-278.23509999999999</v>
      </c>
      <c r="AD1948" s="6">
        <f>SUMIFS($AB$3:AB1948,$B$3:B1948,B1948)</f>
        <v>114.23660000000001</v>
      </c>
      <c r="AE1948" s="6">
        <f t="shared" si="225"/>
        <v>2507.3049976295219</v>
      </c>
      <c r="AF1948" s="6">
        <f t="shared" si="226"/>
        <v>2507.3049976295219</v>
      </c>
      <c r="AG1948" s="6">
        <f>VLOOKUP(Table1[[#This Row],[PracticeCode]],$AP$3:$AS$345,4,FALSE)</f>
        <v>2507.3049976295219</v>
      </c>
      <c r="AH1948" s="27">
        <f t="shared" si="227"/>
        <v>182197.49649441193</v>
      </c>
      <c r="AI1948" s="6">
        <f t="shared" si="222"/>
        <v>0</v>
      </c>
    </row>
    <row r="1949" spans="1:35" x14ac:dyDescent="0.35">
      <c r="A1949" t="str">
        <f t="shared" si="221"/>
        <v>LANFRANC MEDICAL CENTREHarness NorthBrentE84083Dec9</v>
      </c>
      <c r="B1949" s="41" t="s">
        <v>703</v>
      </c>
      <c r="C1949" s="41" t="s">
        <v>431</v>
      </c>
      <c r="D1949" s="41" t="s">
        <v>18</v>
      </c>
      <c r="E1949" s="41" t="s">
        <v>201</v>
      </c>
      <c r="F1949" s="41" t="s">
        <v>201</v>
      </c>
      <c r="G1949" s="41" t="s">
        <v>764</v>
      </c>
      <c r="H1949" s="41">
        <v>9</v>
      </c>
      <c r="I1949" s="41">
        <v>5571.7888836211596</v>
      </c>
      <c r="J1949" s="41">
        <v>1480</v>
      </c>
      <c r="K1949" s="41">
        <v>0</v>
      </c>
      <c r="L1949" s="41">
        <v>29.452000000000002</v>
      </c>
      <c r="M1949" s="41">
        <v>0</v>
      </c>
      <c r="N1949" s="41"/>
      <c r="O1949" s="41"/>
      <c r="P1949" s="41"/>
      <c r="Q1949" s="41"/>
      <c r="R1949" s="41">
        <v>12</v>
      </c>
      <c r="S1949" s="41">
        <v>0.21479999999999999</v>
      </c>
      <c r="T1949" s="41"/>
      <c r="U1949" s="41"/>
      <c r="V1949" s="41">
        <v>1492</v>
      </c>
      <c r="W1949" s="41">
        <v>29.666800000000002</v>
      </c>
      <c r="X1949" s="41"/>
      <c r="Y1949" s="41"/>
      <c r="Z1949" s="6">
        <f>0</f>
        <v>0</v>
      </c>
      <c r="AA1949" s="6">
        <f t="shared" si="223"/>
        <v>29.666800000000002</v>
      </c>
      <c r="AB1949" t="e">
        <f>IF(ISBLANK(Table1[[#This Row],[FY2425_Cost]])=TRUE,#N/A,Table1[[#This Row],[FY2425_Cost]])</f>
        <v>#N/A</v>
      </c>
      <c r="AC1949" s="6" t="e">
        <f t="shared" si="224"/>
        <v>#N/A</v>
      </c>
      <c r="AD1949" s="6" t="e">
        <f>SUMIFS($AB$3:AB1949,$B$3:B1949,B1949)</f>
        <v>#N/A</v>
      </c>
      <c r="AE1949" s="6">
        <f t="shared" si="225"/>
        <v>2507.3049976295219</v>
      </c>
      <c r="AF1949" s="6">
        <f t="shared" si="226"/>
        <v>2507.3049976295219</v>
      </c>
      <c r="AG1949" s="6">
        <f>VLOOKUP(Table1[[#This Row],[PracticeCode]],$AP$3:$AS$345,4,FALSE)</f>
        <v>2507.3049976295219</v>
      </c>
      <c r="AH1949" s="27">
        <f t="shared" si="227"/>
        <v>182197.49649441193</v>
      </c>
      <c r="AI1949" s="6" t="e">
        <f t="shared" si="222"/>
        <v>#N/A</v>
      </c>
    </row>
    <row r="1950" spans="1:35" x14ac:dyDescent="0.35">
      <c r="A1950" t="str">
        <f t="shared" si="221"/>
        <v>LANFRANC MEDICAL CENTREHarness NorthBrentE84083Feb11</v>
      </c>
      <c r="B1950" s="41" t="s">
        <v>703</v>
      </c>
      <c r="C1950" s="41" t="s">
        <v>431</v>
      </c>
      <c r="D1950" s="41" t="s">
        <v>18</v>
      </c>
      <c r="E1950" s="41" t="s">
        <v>201</v>
      </c>
      <c r="F1950" s="41" t="s">
        <v>201</v>
      </c>
      <c r="G1950" s="41" t="s">
        <v>766</v>
      </c>
      <c r="H1950" s="41">
        <v>11</v>
      </c>
      <c r="I1950" s="41">
        <v>5571.7888836211596</v>
      </c>
      <c r="J1950" s="41">
        <v>2609</v>
      </c>
      <c r="K1950" s="41">
        <v>0</v>
      </c>
      <c r="L1950" s="41">
        <v>51.9191</v>
      </c>
      <c r="M1950" s="41">
        <v>0</v>
      </c>
      <c r="N1950" s="41"/>
      <c r="O1950" s="41"/>
      <c r="P1950" s="41"/>
      <c r="Q1950" s="41"/>
      <c r="R1950" s="41">
        <v>20</v>
      </c>
      <c r="S1950" s="41">
        <v>0.35799999999999998</v>
      </c>
      <c r="T1950" s="41"/>
      <c r="U1950" s="41"/>
      <c r="V1950" s="41">
        <v>2629</v>
      </c>
      <c r="W1950" s="41">
        <v>52.277099999999997</v>
      </c>
      <c r="X1950" s="41"/>
      <c r="Y1950" s="41"/>
      <c r="Z1950" s="6">
        <f>0</f>
        <v>0</v>
      </c>
      <c r="AA1950" s="6">
        <f t="shared" si="223"/>
        <v>52.277099999999997</v>
      </c>
      <c r="AB1950" t="e">
        <f>IF(ISBLANK(Table1[[#This Row],[FY2425_Cost]])=TRUE,#N/A,Table1[[#This Row],[FY2425_Cost]])</f>
        <v>#N/A</v>
      </c>
      <c r="AC1950" s="6" t="e">
        <f t="shared" si="224"/>
        <v>#N/A</v>
      </c>
      <c r="AD1950" s="6" t="e">
        <f>SUMIFS($AB$3:AB1950,$B$3:B1950,B1950)</f>
        <v>#N/A</v>
      </c>
      <c r="AE1950" s="6">
        <f t="shared" si="225"/>
        <v>2507.3049976295219</v>
      </c>
      <c r="AF1950" s="6">
        <f t="shared" si="226"/>
        <v>2507.3049976295219</v>
      </c>
      <c r="AG1950" s="6">
        <f>VLOOKUP(Table1[[#This Row],[PracticeCode]],$AP$3:$AS$345,4,FALSE)</f>
        <v>2507.3049976295219</v>
      </c>
      <c r="AH1950" s="27">
        <f t="shared" si="227"/>
        <v>182197.49649441193</v>
      </c>
      <c r="AI1950" s="6" t="e">
        <f t="shared" si="222"/>
        <v>#N/A</v>
      </c>
    </row>
    <row r="1951" spans="1:35" x14ac:dyDescent="0.35">
      <c r="A1951" t="str">
        <f t="shared" si="221"/>
        <v>LANFRANC MEDICAL CENTREHarness NorthBrentE84083Jan10</v>
      </c>
      <c r="B1951" s="41" t="s">
        <v>703</v>
      </c>
      <c r="C1951" s="41" t="s">
        <v>431</v>
      </c>
      <c r="D1951" s="41" t="s">
        <v>18</v>
      </c>
      <c r="E1951" s="41" t="s">
        <v>201</v>
      </c>
      <c r="F1951" s="41" t="s">
        <v>201</v>
      </c>
      <c r="G1951" s="41" t="s">
        <v>765</v>
      </c>
      <c r="H1951" s="41">
        <v>10</v>
      </c>
      <c r="I1951" s="41">
        <v>5571.7888836211596</v>
      </c>
      <c r="J1951" s="41">
        <v>2454</v>
      </c>
      <c r="K1951" s="41">
        <v>6</v>
      </c>
      <c r="L1951" s="41">
        <v>48.834600000000002</v>
      </c>
      <c r="M1951" s="41">
        <v>0.11940000000000001</v>
      </c>
      <c r="N1951" s="41"/>
      <c r="O1951" s="41"/>
      <c r="P1951" s="41"/>
      <c r="Q1951" s="41"/>
      <c r="R1951" s="41">
        <v>24</v>
      </c>
      <c r="S1951" s="41">
        <v>0.42959999999999998</v>
      </c>
      <c r="T1951" s="41"/>
      <c r="U1951" s="41"/>
      <c r="V1951" s="41">
        <v>2484</v>
      </c>
      <c r="W1951" s="41">
        <v>49.383600000000001</v>
      </c>
      <c r="X1951" s="41"/>
      <c r="Y1951" s="41"/>
      <c r="Z1951" s="6">
        <f>0</f>
        <v>0</v>
      </c>
      <c r="AA1951" s="6">
        <f t="shared" si="223"/>
        <v>49.383600000000001</v>
      </c>
      <c r="AB1951" t="e">
        <f>IF(ISBLANK(Table1[[#This Row],[FY2425_Cost]])=TRUE,#N/A,Table1[[#This Row],[FY2425_Cost]])</f>
        <v>#N/A</v>
      </c>
      <c r="AC1951" s="6" t="e">
        <f t="shared" si="224"/>
        <v>#N/A</v>
      </c>
      <c r="AD1951" s="6" t="e">
        <f>SUMIFS($AB$3:AB1951,$B$3:B1951,B1951)</f>
        <v>#N/A</v>
      </c>
      <c r="AE1951" s="6">
        <f t="shared" si="225"/>
        <v>2507.3049976295219</v>
      </c>
      <c r="AF1951" s="6">
        <f t="shared" si="226"/>
        <v>2507.3049976295219</v>
      </c>
      <c r="AG1951" s="6">
        <f>VLOOKUP(Table1[[#This Row],[PracticeCode]],$AP$3:$AS$345,4,FALSE)</f>
        <v>2507.3049976295219</v>
      </c>
      <c r="AH1951" s="27">
        <f t="shared" si="227"/>
        <v>182197.49649441193</v>
      </c>
      <c r="AI1951" s="6" t="e">
        <f t="shared" si="222"/>
        <v>#N/A</v>
      </c>
    </row>
    <row r="1952" spans="1:35" x14ac:dyDescent="0.35">
      <c r="A1952" t="str">
        <f t="shared" si="221"/>
        <v>LANFRANC MEDICAL CENTREHarness NorthBrentE84083Jul4</v>
      </c>
      <c r="B1952" s="41" t="s">
        <v>703</v>
      </c>
      <c r="C1952" s="41" t="s">
        <v>431</v>
      </c>
      <c r="D1952" s="41" t="s">
        <v>18</v>
      </c>
      <c r="E1952" s="41" t="s">
        <v>201</v>
      </c>
      <c r="F1952" s="41" t="s">
        <v>201</v>
      </c>
      <c r="G1952" s="41" t="s">
        <v>759</v>
      </c>
      <c r="H1952" s="41">
        <v>4</v>
      </c>
      <c r="I1952" s="41">
        <v>5571.7888836211596</v>
      </c>
      <c r="J1952" s="41">
        <v>2140</v>
      </c>
      <c r="K1952" s="41">
        <v>0</v>
      </c>
      <c r="L1952" s="41">
        <v>39.589999999999996</v>
      </c>
      <c r="M1952" s="41">
        <v>0</v>
      </c>
      <c r="N1952" s="41">
        <v>2711</v>
      </c>
      <c r="O1952" s="41">
        <v>0</v>
      </c>
      <c r="P1952" s="41">
        <v>53.948900000000002</v>
      </c>
      <c r="Q1952" s="41">
        <v>0</v>
      </c>
      <c r="R1952" s="41">
        <v>26</v>
      </c>
      <c r="S1952" s="41">
        <v>0.46539999999999998</v>
      </c>
      <c r="T1952" s="41">
        <v>14</v>
      </c>
      <c r="U1952" s="41">
        <v>0.308</v>
      </c>
      <c r="V1952" s="41">
        <v>2166</v>
      </c>
      <c r="W1952" s="41">
        <v>40.055399999999999</v>
      </c>
      <c r="X1952" s="41">
        <v>2725</v>
      </c>
      <c r="Y1952" s="41">
        <v>54.256900000000002</v>
      </c>
      <c r="Z1952" s="6">
        <f>0</f>
        <v>0</v>
      </c>
      <c r="AA1952" s="6">
        <f t="shared" si="223"/>
        <v>40.055399999999999</v>
      </c>
      <c r="AB1952">
        <f>IF(ISBLANK(Table1[[#This Row],[FY2425_Cost]])=TRUE,#N/A,Table1[[#This Row],[FY2425_Cost]])</f>
        <v>54.256900000000002</v>
      </c>
      <c r="AC1952" s="6">
        <f t="shared" si="224"/>
        <v>14.201500000000003</v>
      </c>
      <c r="AD1952" s="6" t="e">
        <f>SUMIFS($AB$3:AB1952,$B$3:B1952,B1952)</f>
        <v>#N/A</v>
      </c>
      <c r="AE1952" s="6">
        <f t="shared" si="225"/>
        <v>2507.3049976295219</v>
      </c>
      <c r="AF1952" s="6">
        <f t="shared" si="226"/>
        <v>2507.3049976295219</v>
      </c>
      <c r="AG1952" s="6">
        <f>VLOOKUP(Table1[[#This Row],[PracticeCode]],$AP$3:$AS$345,4,FALSE)</f>
        <v>2507.3049976295219</v>
      </c>
      <c r="AH1952" s="27">
        <f t="shared" si="227"/>
        <v>182197.49649441193</v>
      </c>
      <c r="AI1952" s="6" t="e">
        <f t="shared" si="222"/>
        <v>#N/A</v>
      </c>
    </row>
    <row r="1953" spans="1:35" x14ac:dyDescent="0.35">
      <c r="A1953" t="str">
        <f t="shared" si="221"/>
        <v>LANFRANC MEDICAL CENTREHarness NorthBrentE84083Jun3</v>
      </c>
      <c r="B1953" s="41" t="s">
        <v>703</v>
      </c>
      <c r="C1953" s="41" t="s">
        <v>431</v>
      </c>
      <c r="D1953" s="41" t="s">
        <v>18</v>
      </c>
      <c r="E1953" s="41" t="s">
        <v>201</v>
      </c>
      <c r="F1953" s="41" t="s">
        <v>201</v>
      </c>
      <c r="G1953" s="41" t="s">
        <v>758</v>
      </c>
      <c r="H1953" s="41">
        <v>3</v>
      </c>
      <c r="I1953" s="41">
        <v>5571.7888836211596</v>
      </c>
      <c r="J1953" s="41">
        <v>2314</v>
      </c>
      <c r="K1953" s="41">
        <v>0</v>
      </c>
      <c r="L1953" s="41">
        <v>42.808999999999997</v>
      </c>
      <c r="M1953" s="41">
        <v>0</v>
      </c>
      <c r="N1953" s="41">
        <v>3378</v>
      </c>
      <c r="O1953" s="41">
        <v>0</v>
      </c>
      <c r="P1953" s="41">
        <v>67.222200000000001</v>
      </c>
      <c r="Q1953" s="41">
        <v>0</v>
      </c>
      <c r="R1953" s="41">
        <v>0</v>
      </c>
      <c r="S1953" s="41">
        <v>0</v>
      </c>
      <c r="T1953" s="41">
        <v>8</v>
      </c>
      <c r="U1953" s="41">
        <v>0.17599999999999999</v>
      </c>
      <c r="V1953" s="41">
        <v>2314</v>
      </c>
      <c r="W1953" s="41">
        <v>42.808999999999997</v>
      </c>
      <c r="X1953" s="41">
        <v>3386</v>
      </c>
      <c r="Y1953" s="41">
        <v>67.398200000000003</v>
      </c>
      <c r="Z1953" s="6">
        <f>0</f>
        <v>0</v>
      </c>
      <c r="AA1953" s="6">
        <f t="shared" si="223"/>
        <v>42.808999999999997</v>
      </c>
      <c r="AB1953">
        <f>IF(ISBLANK(Table1[[#This Row],[FY2425_Cost]])=TRUE,#N/A,Table1[[#This Row],[FY2425_Cost]])</f>
        <v>67.398200000000003</v>
      </c>
      <c r="AC1953" s="6">
        <f t="shared" si="224"/>
        <v>24.589200000000005</v>
      </c>
      <c r="AD1953" s="6" t="e">
        <f>SUMIFS($AB$3:AB1953,$B$3:B1953,B1953)</f>
        <v>#N/A</v>
      </c>
      <c r="AE1953" s="6">
        <f t="shared" si="225"/>
        <v>2507.3049976295219</v>
      </c>
      <c r="AF1953" s="6">
        <f t="shared" si="226"/>
        <v>2507.3049976295219</v>
      </c>
      <c r="AG1953" s="6">
        <f>VLOOKUP(Table1[[#This Row],[PracticeCode]],$AP$3:$AS$345,4,FALSE)</f>
        <v>2507.3049976295219</v>
      </c>
      <c r="AH1953" s="27">
        <f t="shared" si="227"/>
        <v>182197.49649441193</v>
      </c>
      <c r="AI1953" s="6" t="e">
        <f t="shared" si="222"/>
        <v>#N/A</v>
      </c>
    </row>
    <row r="1954" spans="1:35" x14ac:dyDescent="0.35">
      <c r="A1954" t="str">
        <f t="shared" si="221"/>
        <v>LANFRANC MEDICAL CENTREHarness NorthBrentE84083Mar12</v>
      </c>
      <c r="B1954" s="41" t="s">
        <v>703</v>
      </c>
      <c r="C1954" s="41" t="s">
        <v>431</v>
      </c>
      <c r="D1954" s="41" t="s">
        <v>18</v>
      </c>
      <c r="E1954" s="41" t="s">
        <v>201</v>
      </c>
      <c r="F1954" s="41" t="s">
        <v>201</v>
      </c>
      <c r="G1954" s="41" t="s">
        <v>767</v>
      </c>
      <c r="H1954" s="41">
        <v>12</v>
      </c>
      <c r="I1954" s="41">
        <v>5571.7888836211596</v>
      </c>
      <c r="J1954" s="41">
        <v>2663</v>
      </c>
      <c r="K1954" s="41">
        <v>0</v>
      </c>
      <c r="L1954" s="41">
        <v>52.993700000000004</v>
      </c>
      <c r="M1954" s="41">
        <v>0</v>
      </c>
      <c r="N1954" s="41"/>
      <c r="O1954" s="41"/>
      <c r="P1954" s="41"/>
      <c r="Q1954" s="41"/>
      <c r="R1954" s="41">
        <v>10</v>
      </c>
      <c r="S1954" s="41">
        <v>0.17899999999999999</v>
      </c>
      <c r="T1954" s="41"/>
      <c r="U1954" s="41"/>
      <c r="V1954" s="41">
        <v>2673</v>
      </c>
      <c r="W1954" s="41">
        <v>53.172700000000006</v>
      </c>
      <c r="X1954" s="41"/>
      <c r="Y1954" s="41"/>
      <c r="Z1954" s="6">
        <f>0</f>
        <v>0</v>
      </c>
      <c r="AA1954" s="6">
        <f t="shared" si="223"/>
        <v>53.172700000000006</v>
      </c>
      <c r="AB1954" t="e">
        <f>IF(ISBLANK(Table1[[#This Row],[FY2425_Cost]])=TRUE,#N/A,Table1[[#This Row],[FY2425_Cost]])</f>
        <v>#N/A</v>
      </c>
      <c r="AC1954" s="6" t="e">
        <f t="shared" si="224"/>
        <v>#N/A</v>
      </c>
      <c r="AD1954" s="6" t="e">
        <f>SUMIFS($AB$3:AB1954,$B$3:B1954,B1954)</f>
        <v>#N/A</v>
      </c>
      <c r="AE1954" s="6">
        <f t="shared" si="225"/>
        <v>2507.3049976295219</v>
      </c>
      <c r="AF1954" s="6">
        <f t="shared" si="226"/>
        <v>2507.3049976295219</v>
      </c>
      <c r="AG1954" s="6">
        <f>VLOOKUP(Table1[[#This Row],[PracticeCode]],$AP$3:$AS$345,4,FALSE)</f>
        <v>2507.3049976295219</v>
      </c>
      <c r="AH1954" s="27">
        <f t="shared" si="227"/>
        <v>182197.49649441193</v>
      </c>
      <c r="AI1954" s="6" t="e">
        <f t="shared" si="222"/>
        <v>#N/A</v>
      </c>
    </row>
    <row r="1955" spans="1:35" x14ac:dyDescent="0.35">
      <c r="A1955" t="str">
        <f t="shared" si="221"/>
        <v>LANFRANC MEDICAL CENTREHarness NorthBrentE84083May2</v>
      </c>
      <c r="B1955" s="41" t="s">
        <v>703</v>
      </c>
      <c r="C1955" s="41" t="s">
        <v>431</v>
      </c>
      <c r="D1955" s="41" t="s">
        <v>18</v>
      </c>
      <c r="E1955" s="41" t="s">
        <v>201</v>
      </c>
      <c r="F1955" s="41" t="s">
        <v>201</v>
      </c>
      <c r="G1955" s="41" t="s">
        <v>757</v>
      </c>
      <c r="H1955" s="41">
        <v>2</v>
      </c>
      <c r="I1955" s="41">
        <v>5571.7888836211596</v>
      </c>
      <c r="J1955" s="41">
        <v>2551</v>
      </c>
      <c r="K1955" s="41">
        <v>0</v>
      </c>
      <c r="L1955" s="41">
        <v>47.1935</v>
      </c>
      <c r="M1955" s="41">
        <v>0</v>
      </c>
      <c r="N1955" s="41">
        <v>2875</v>
      </c>
      <c r="O1955" s="41">
        <v>0</v>
      </c>
      <c r="P1955" s="41">
        <v>57.212500000000006</v>
      </c>
      <c r="Q1955" s="41">
        <v>0</v>
      </c>
      <c r="R1955" s="41">
        <v>0</v>
      </c>
      <c r="S1955" s="41">
        <v>0</v>
      </c>
      <c r="T1955" s="41">
        <v>14</v>
      </c>
      <c r="U1955" s="41">
        <v>0.308</v>
      </c>
      <c r="V1955" s="41">
        <v>2551</v>
      </c>
      <c r="W1955" s="41">
        <v>47.1935</v>
      </c>
      <c r="X1955" s="41">
        <v>2889</v>
      </c>
      <c r="Y1955" s="41">
        <v>57.520500000000006</v>
      </c>
      <c r="Z1955" s="6">
        <f>0</f>
        <v>0</v>
      </c>
      <c r="AA1955" s="6">
        <f t="shared" si="223"/>
        <v>47.1935</v>
      </c>
      <c r="AB1955">
        <f>IF(ISBLANK(Table1[[#This Row],[FY2425_Cost]])=TRUE,#N/A,Table1[[#This Row],[FY2425_Cost]])</f>
        <v>57.520500000000006</v>
      </c>
      <c r="AC1955" s="6">
        <f t="shared" si="224"/>
        <v>10.327000000000005</v>
      </c>
      <c r="AD1955" s="6" t="e">
        <f>SUMIFS($AB$3:AB1955,$B$3:B1955,B1955)</f>
        <v>#N/A</v>
      </c>
      <c r="AE1955" s="6">
        <f t="shared" si="225"/>
        <v>2507.3049976295219</v>
      </c>
      <c r="AF1955" s="6">
        <f t="shared" si="226"/>
        <v>2507.3049976295219</v>
      </c>
      <c r="AG1955" s="6">
        <f>VLOOKUP(Table1[[#This Row],[PracticeCode]],$AP$3:$AS$345,4,FALSE)</f>
        <v>2507.3049976295219</v>
      </c>
      <c r="AH1955" s="27">
        <f t="shared" si="227"/>
        <v>182197.49649441193</v>
      </c>
      <c r="AI1955" s="6" t="e">
        <f t="shared" si="222"/>
        <v>#N/A</v>
      </c>
    </row>
    <row r="1956" spans="1:35" x14ac:dyDescent="0.35">
      <c r="A1956" t="str">
        <f t="shared" si="221"/>
        <v>LANFRANC MEDICAL CENTREHarness NorthBrentE84083Nov8</v>
      </c>
      <c r="B1956" s="41" t="s">
        <v>703</v>
      </c>
      <c r="C1956" s="41" t="s">
        <v>431</v>
      </c>
      <c r="D1956" s="41" t="s">
        <v>18</v>
      </c>
      <c r="E1956" s="41" t="s">
        <v>201</v>
      </c>
      <c r="F1956" s="41" t="s">
        <v>201</v>
      </c>
      <c r="G1956" s="41" t="s">
        <v>763</v>
      </c>
      <c r="H1956" s="41">
        <v>8</v>
      </c>
      <c r="I1956" s="41">
        <v>5571.7888836211596</v>
      </c>
      <c r="J1956" s="41">
        <v>1550</v>
      </c>
      <c r="K1956" s="41">
        <v>0</v>
      </c>
      <c r="L1956" s="41">
        <v>30.845000000000002</v>
      </c>
      <c r="M1956" s="41">
        <v>0</v>
      </c>
      <c r="N1956" s="41"/>
      <c r="O1956" s="41"/>
      <c r="P1956" s="41"/>
      <c r="Q1956" s="41"/>
      <c r="R1956" s="41">
        <v>4</v>
      </c>
      <c r="S1956" s="41">
        <v>7.1599999999999997E-2</v>
      </c>
      <c r="T1956" s="41"/>
      <c r="U1956" s="41"/>
      <c r="V1956" s="41">
        <v>1554</v>
      </c>
      <c r="W1956" s="41">
        <v>30.916600000000003</v>
      </c>
      <c r="X1956" s="41"/>
      <c r="Y1956" s="41"/>
      <c r="Z1956" s="6">
        <f>0</f>
        <v>0</v>
      </c>
      <c r="AA1956" s="6">
        <f t="shared" si="223"/>
        <v>30.916600000000003</v>
      </c>
      <c r="AB1956" t="e">
        <f>IF(ISBLANK(Table1[[#This Row],[FY2425_Cost]])=TRUE,#N/A,Table1[[#This Row],[FY2425_Cost]])</f>
        <v>#N/A</v>
      </c>
      <c r="AC1956" s="6" t="e">
        <f t="shared" si="224"/>
        <v>#N/A</v>
      </c>
      <c r="AD1956" s="6" t="e">
        <f>SUMIFS($AB$3:AB1956,$B$3:B1956,B1956)</f>
        <v>#N/A</v>
      </c>
      <c r="AE1956" s="6">
        <f t="shared" si="225"/>
        <v>2507.3049976295219</v>
      </c>
      <c r="AF1956" s="6">
        <f t="shared" si="226"/>
        <v>2507.3049976295219</v>
      </c>
      <c r="AG1956" s="6">
        <f>VLOOKUP(Table1[[#This Row],[PracticeCode]],$AP$3:$AS$345,4,FALSE)</f>
        <v>2507.3049976295219</v>
      </c>
      <c r="AH1956" s="27">
        <f t="shared" si="227"/>
        <v>182197.49649441193</v>
      </c>
      <c r="AI1956" s="6" t="e">
        <f t="shared" si="222"/>
        <v>#N/A</v>
      </c>
    </row>
    <row r="1957" spans="1:35" x14ac:dyDescent="0.35">
      <c r="A1957" t="str">
        <f t="shared" si="221"/>
        <v>LANFRANC MEDICAL CENTREHarness NorthBrentE84083Oct7</v>
      </c>
      <c r="B1957" s="41" t="s">
        <v>703</v>
      </c>
      <c r="C1957" s="41" t="s">
        <v>431</v>
      </c>
      <c r="D1957" s="41" t="s">
        <v>18</v>
      </c>
      <c r="E1957" s="41" t="s">
        <v>201</v>
      </c>
      <c r="F1957" s="41" t="s">
        <v>201</v>
      </c>
      <c r="G1957" s="41" t="s">
        <v>762</v>
      </c>
      <c r="H1957" s="41">
        <v>7</v>
      </c>
      <c r="I1957" s="41">
        <v>5571.7888836211596</v>
      </c>
      <c r="J1957" s="41">
        <v>6360</v>
      </c>
      <c r="K1957" s="41">
        <v>0</v>
      </c>
      <c r="L1957" s="41">
        <v>126.56400000000001</v>
      </c>
      <c r="M1957" s="41">
        <v>0</v>
      </c>
      <c r="N1957" s="41">
        <v>0</v>
      </c>
      <c r="O1957" s="41">
        <v>0</v>
      </c>
      <c r="P1957" s="41">
        <v>0</v>
      </c>
      <c r="Q1957" s="41">
        <v>0</v>
      </c>
      <c r="R1957" s="41">
        <v>16</v>
      </c>
      <c r="S1957" s="41">
        <v>0.28639999999999999</v>
      </c>
      <c r="T1957" s="41">
        <v>18</v>
      </c>
      <c r="U1957" s="41">
        <v>0.39600000000000002</v>
      </c>
      <c r="V1957" s="41">
        <v>6376</v>
      </c>
      <c r="W1957" s="41">
        <v>126.85040000000001</v>
      </c>
      <c r="X1957" s="41">
        <v>18</v>
      </c>
      <c r="Y1957" s="41">
        <v>0.39600000000000002</v>
      </c>
      <c r="Z1957" s="6">
        <f>0</f>
        <v>0</v>
      </c>
      <c r="AA1957" s="6">
        <f t="shared" si="223"/>
        <v>126.85040000000001</v>
      </c>
      <c r="AB1957">
        <f>IF(ISBLANK(Table1[[#This Row],[FY2425_Cost]])=TRUE,#N/A,Table1[[#This Row],[FY2425_Cost]])</f>
        <v>0.39600000000000002</v>
      </c>
      <c r="AC1957" s="6">
        <f t="shared" si="224"/>
        <v>-126.45440000000001</v>
      </c>
      <c r="AD1957" s="6" t="e">
        <f>SUMIFS($AB$3:AB1957,$B$3:B1957,B1957)</f>
        <v>#N/A</v>
      </c>
      <c r="AE1957" s="6">
        <f t="shared" si="225"/>
        <v>2507.3049976295219</v>
      </c>
      <c r="AF1957" s="6">
        <f t="shared" si="226"/>
        <v>2507.3049976295219</v>
      </c>
      <c r="AG1957" s="6">
        <f>VLOOKUP(Table1[[#This Row],[PracticeCode]],$AP$3:$AS$345,4,FALSE)</f>
        <v>2507.3049976295219</v>
      </c>
      <c r="AH1957" s="27">
        <f t="shared" si="227"/>
        <v>182197.49649441193</v>
      </c>
      <c r="AI1957" s="6" t="e">
        <f t="shared" si="222"/>
        <v>#N/A</v>
      </c>
    </row>
    <row r="1958" spans="1:35" x14ac:dyDescent="0.35">
      <c r="A1958" t="str">
        <f t="shared" si="221"/>
        <v>LANFRANC MEDICAL CENTREHarness NorthBrentE84083Sep6</v>
      </c>
      <c r="B1958" s="41" t="s">
        <v>703</v>
      </c>
      <c r="C1958" s="41" t="s">
        <v>431</v>
      </c>
      <c r="D1958" s="41" t="s">
        <v>18</v>
      </c>
      <c r="E1958" s="41" t="s">
        <v>201</v>
      </c>
      <c r="F1958" s="41" t="s">
        <v>201</v>
      </c>
      <c r="G1958" s="41" t="s">
        <v>761</v>
      </c>
      <c r="H1958" s="41">
        <v>6</v>
      </c>
      <c r="I1958" s="41">
        <v>5571.7888836211596</v>
      </c>
      <c r="J1958" s="41">
        <v>19082</v>
      </c>
      <c r="K1958" s="41">
        <v>23</v>
      </c>
      <c r="L1958" s="41">
        <v>379.73180000000002</v>
      </c>
      <c r="M1958" s="41">
        <v>0.4577</v>
      </c>
      <c r="N1958" s="41">
        <v>16288</v>
      </c>
      <c r="O1958" s="41">
        <v>0</v>
      </c>
      <c r="P1958" s="41">
        <v>366.47999999999996</v>
      </c>
      <c r="Q1958" s="41">
        <v>0</v>
      </c>
      <c r="R1958" s="41">
        <v>26</v>
      </c>
      <c r="S1958" s="41">
        <v>0.46539999999999998</v>
      </c>
      <c r="T1958" s="41">
        <v>28</v>
      </c>
      <c r="U1958" s="41">
        <v>0.61599999999999999</v>
      </c>
      <c r="V1958" s="41">
        <v>19131</v>
      </c>
      <c r="W1958" s="41">
        <v>380.6549</v>
      </c>
      <c r="X1958" s="41">
        <v>16316</v>
      </c>
      <c r="Y1958" s="41">
        <v>367.09599999999995</v>
      </c>
      <c r="Z1958" s="6">
        <f>0</f>
        <v>0</v>
      </c>
      <c r="AA1958" s="6">
        <f t="shared" si="223"/>
        <v>380.6549</v>
      </c>
      <c r="AB1958">
        <f>IF(ISBLANK(Table1[[#This Row],[FY2425_Cost]])=TRUE,#N/A,Table1[[#This Row],[FY2425_Cost]])</f>
        <v>367.09599999999995</v>
      </c>
      <c r="AC1958" s="6">
        <f t="shared" si="224"/>
        <v>-13.558900000000051</v>
      </c>
      <c r="AD1958" s="6" t="e">
        <f>SUMIFS($AB$3:AB1958,$B$3:B1958,B1958)</f>
        <v>#N/A</v>
      </c>
      <c r="AE1958" s="6">
        <f t="shared" si="225"/>
        <v>2507.3049976295219</v>
      </c>
      <c r="AF1958" s="6">
        <f t="shared" si="226"/>
        <v>2507.3049976295219</v>
      </c>
      <c r="AG1958" s="6">
        <f>VLOOKUP(Table1[[#This Row],[PracticeCode]],$AP$3:$AS$345,4,FALSE)</f>
        <v>2507.3049976295219</v>
      </c>
      <c r="AH1958" s="27">
        <f t="shared" si="227"/>
        <v>182197.49649441193</v>
      </c>
      <c r="AI1958" s="6" t="e">
        <f t="shared" si="222"/>
        <v>#N/A</v>
      </c>
    </row>
    <row r="1959" spans="1:35" x14ac:dyDescent="0.35">
      <c r="A1959" t="str">
        <f t="shared" si="221"/>
        <v>Lillyville SurgerySouth Fulham PCNHammersmith &amp; FulhamE85685Apr1</v>
      </c>
      <c r="B1959" s="41" t="s">
        <v>649</v>
      </c>
      <c r="C1959" s="41" t="s">
        <v>449</v>
      </c>
      <c r="D1959" s="41" t="s">
        <v>22</v>
      </c>
      <c r="E1959" s="41" t="s">
        <v>339</v>
      </c>
      <c r="F1959" s="41" t="s">
        <v>339</v>
      </c>
      <c r="G1959" s="41" t="s">
        <v>756</v>
      </c>
      <c r="H1959" s="41">
        <v>1</v>
      </c>
      <c r="I1959" s="41">
        <v>10341.688502397599</v>
      </c>
      <c r="J1959" s="41">
        <v>4922</v>
      </c>
      <c r="K1959" s="41">
        <v>0</v>
      </c>
      <c r="L1959" s="41">
        <v>91.057000000000002</v>
      </c>
      <c r="M1959" s="41">
        <v>0</v>
      </c>
      <c r="N1959" s="41">
        <v>5466</v>
      </c>
      <c r="O1959" s="41">
        <v>574</v>
      </c>
      <c r="P1959" s="41">
        <v>108.77340000000001</v>
      </c>
      <c r="Q1959" s="41">
        <v>11.422600000000001</v>
      </c>
      <c r="R1959" s="41">
        <v>53046</v>
      </c>
      <c r="S1959" s="41">
        <v>949.52340000000004</v>
      </c>
      <c r="T1959" s="41">
        <v>32122</v>
      </c>
      <c r="U1959" s="41">
        <v>706.68399999999997</v>
      </c>
      <c r="V1959" s="41">
        <v>57968</v>
      </c>
      <c r="W1959" s="41">
        <v>1040.5804000000001</v>
      </c>
      <c r="X1959" s="41">
        <v>38162</v>
      </c>
      <c r="Y1959" s="41">
        <v>826.88</v>
      </c>
      <c r="Z1959" s="6">
        <f>0</f>
        <v>0</v>
      </c>
      <c r="AA1959" s="6">
        <f t="shared" si="223"/>
        <v>1040.5804000000001</v>
      </c>
      <c r="AB1959">
        <f>IF(ISBLANK(Table1[[#This Row],[FY2425_Cost]])=TRUE,#N/A,Table1[[#This Row],[FY2425_Cost]])</f>
        <v>826.88</v>
      </c>
      <c r="AC1959" s="6">
        <f t="shared" si="224"/>
        <v>-213.70040000000006</v>
      </c>
      <c r="AD1959" s="6">
        <f>SUMIFS($AB$3:AB1959,$B$3:B1959,B1959)</f>
        <v>826.88</v>
      </c>
      <c r="AE1959" s="6">
        <f t="shared" si="225"/>
        <v>4653.75982607892</v>
      </c>
      <c r="AF1959" s="6">
        <f t="shared" si="226"/>
        <v>4653.75982607892</v>
      </c>
      <c r="AG1959" s="6">
        <f>VLOOKUP(Table1[[#This Row],[PracticeCode]],$AP$3:$AS$345,4,FALSE)</f>
        <v>4653.75982607892</v>
      </c>
      <c r="AH1959" s="27">
        <f t="shared" si="227"/>
        <v>338173.21402840153</v>
      </c>
      <c r="AI1959" s="6">
        <f t="shared" si="222"/>
        <v>0</v>
      </c>
    </row>
    <row r="1960" spans="1:35" x14ac:dyDescent="0.35">
      <c r="A1960" t="str">
        <f t="shared" si="221"/>
        <v>Lillyville SurgerySouth Fulham PCNHammersmith &amp; FulhamE85685Aug5</v>
      </c>
      <c r="B1960" s="41" t="s">
        <v>649</v>
      </c>
      <c r="C1960" s="41" t="s">
        <v>449</v>
      </c>
      <c r="D1960" s="41" t="s">
        <v>22</v>
      </c>
      <c r="E1960" s="41" t="s">
        <v>339</v>
      </c>
      <c r="F1960" s="41" t="s">
        <v>339</v>
      </c>
      <c r="G1960" s="41" t="s">
        <v>760</v>
      </c>
      <c r="H1960" s="41">
        <v>5</v>
      </c>
      <c r="I1960" s="41">
        <v>10341.688502397599</v>
      </c>
      <c r="J1960" s="41">
        <v>6671</v>
      </c>
      <c r="K1960" s="41">
        <v>109</v>
      </c>
      <c r="L1960" s="41">
        <v>123.4135</v>
      </c>
      <c r="M1960" s="41">
        <v>2.0164999999999997</v>
      </c>
      <c r="N1960" s="41">
        <v>4744</v>
      </c>
      <c r="O1960" s="41">
        <v>804</v>
      </c>
      <c r="P1960" s="41">
        <v>94.405600000000007</v>
      </c>
      <c r="Q1960" s="41">
        <v>15.999600000000001</v>
      </c>
      <c r="R1960" s="41">
        <v>13699</v>
      </c>
      <c r="S1960" s="41">
        <v>245.21209999999999</v>
      </c>
      <c r="T1960" s="41">
        <v>3421</v>
      </c>
      <c r="U1960" s="41">
        <v>75.262</v>
      </c>
      <c r="V1960" s="41">
        <v>20479</v>
      </c>
      <c r="W1960" s="41">
        <v>370.64209999999997</v>
      </c>
      <c r="X1960" s="41">
        <v>8969</v>
      </c>
      <c r="Y1960" s="41">
        <v>185.66720000000001</v>
      </c>
      <c r="Z1960" s="6">
        <f>0</f>
        <v>0</v>
      </c>
      <c r="AA1960" s="6">
        <f t="shared" si="223"/>
        <v>370.64209999999997</v>
      </c>
      <c r="AB1960">
        <f>IF(ISBLANK(Table1[[#This Row],[FY2425_Cost]])=TRUE,#N/A,Table1[[#This Row],[FY2425_Cost]])</f>
        <v>185.66720000000001</v>
      </c>
      <c r="AC1960" s="6">
        <f t="shared" si="224"/>
        <v>-184.97489999999996</v>
      </c>
      <c r="AD1960" s="6">
        <f>SUMIFS($AB$3:AB1960,$B$3:B1960,B1960)</f>
        <v>1012.5472</v>
      </c>
      <c r="AE1960" s="6">
        <f t="shared" si="225"/>
        <v>4653.75982607892</v>
      </c>
      <c r="AF1960" s="6">
        <f t="shared" si="226"/>
        <v>4653.75982607892</v>
      </c>
      <c r="AG1960" s="6">
        <f>VLOOKUP(Table1[[#This Row],[PracticeCode]],$AP$3:$AS$345,4,FALSE)</f>
        <v>4653.75982607892</v>
      </c>
      <c r="AH1960" s="27">
        <f t="shared" si="227"/>
        <v>338173.21402840153</v>
      </c>
      <c r="AI1960" s="6">
        <f t="shared" si="222"/>
        <v>0</v>
      </c>
    </row>
    <row r="1961" spans="1:35" x14ac:dyDescent="0.35">
      <c r="A1961" t="str">
        <f t="shared" si="221"/>
        <v>Lillyville SurgerySouth Fulham PCNHammersmith &amp; FulhamE85685Dec9</v>
      </c>
      <c r="B1961" s="41" t="s">
        <v>649</v>
      </c>
      <c r="C1961" s="41" t="s">
        <v>449</v>
      </c>
      <c r="D1961" s="41" t="s">
        <v>22</v>
      </c>
      <c r="E1961" s="41" t="s">
        <v>339</v>
      </c>
      <c r="F1961" s="41" t="s">
        <v>339</v>
      </c>
      <c r="G1961" s="41" t="s">
        <v>764</v>
      </c>
      <c r="H1961" s="41">
        <v>9</v>
      </c>
      <c r="I1961" s="41">
        <v>10341.688502397599</v>
      </c>
      <c r="J1961" s="41">
        <v>4947</v>
      </c>
      <c r="K1961" s="41">
        <v>535</v>
      </c>
      <c r="L1961" s="41">
        <v>98.445300000000003</v>
      </c>
      <c r="M1961" s="41">
        <v>10.646500000000001</v>
      </c>
      <c r="N1961" s="41"/>
      <c r="O1961" s="41"/>
      <c r="P1961" s="41"/>
      <c r="Q1961" s="41"/>
      <c r="R1961" s="41">
        <v>21870</v>
      </c>
      <c r="S1961" s="41">
        <v>391.47300000000001</v>
      </c>
      <c r="T1961" s="41"/>
      <c r="U1961" s="41"/>
      <c r="V1961" s="41">
        <v>27352</v>
      </c>
      <c r="W1961" s="41">
        <v>500.56479999999999</v>
      </c>
      <c r="X1961" s="41"/>
      <c r="Y1961" s="41"/>
      <c r="Z1961" s="6">
        <f>0</f>
        <v>0</v>
      </c>
      <c r="AA1961" s="6">
        <f t="shared" si="223"/>
        <v>500.56479999999999</v>
      </c>
      <c r="AB1961" t="e">
        <f>IF(ISBLANK(Table1[[#This Row],[FY2425_Cost]])=TRUE,#N/A,Table1[[#This Row],[FY2425_Cost]])</f>
        <v>#N/A</v>
      </c>
      <c r="AC1961" s="6" t="e">
        <f t="shared" si="224"/>
        <v>#N/A</v>
      </c>
      <c r="AD1961" s="6" t="e">
        <f>SUMIFS($AB$3:AB1961,$B$3:B1961,B1961)</f>
        <v>#N/A</v>
      </c>
      <c r="AE1961" s="6">
        <f t="shared" si="225"/>
        <v>4653.75982607892</v>
      </c>
      <c r="AF1961" s="6">
        <f t="shared" si="226"/>
        <v>4653.75982607892</v>
      </c>
      <c r="AG1961" s="6">
        <f>VLOOKUP(Table1[[#This Row],[PracticeCode]],$AP$3:$AS$345,4,FALSE)</f>
        <v>4653.75982607892</v>
      </c>
      <c r="AH1961" s="27">
        <f t="shared" si="227"/>
        <v>338173.21402840153</v>
      </c>
      <c r="AI1961" s="6" t="e">
        <f t="shared" si="222"/>
        <v>#N/A</v>
      </c>
    </row>
    <row r="1962" spans="1:35" x14ac:dyDescent="0.35">
      <c r="A1962" t="str">
        <f t="shared" si="221"/>
        <v>Lillyville SurgerySouth Fulham PCNHammersmith &amp; FulhamE85685Feb11</v>
      </c>
      <c r="B1962" s="41" t="s">
        <v>649</v>
      </c>
      <c r="C1962" s="41" t="s">
        <v>449</v>
      </c>
      <c r="D1962" s="41" t="s">
        <v>22</v>
      </c>
      <c r="E1962" s="41" t="s">
        <v>339</v>
      </c>
      <c r="F1962" s="41" t="s">
        <v>339</v>
      </c>
      <c r="G1962" s="41" t="s">
        <v>766</v>
      </c>
      <c r="H1962" s="41">
        <v>11</v>
      </c>
      <c r="I1962" s="41">
        <v>10341.688502397599</v>
      </c>
      <c r="J1962" s="41">
        <v>8398</v>
      </c>
      <c r="K1962" s="41">
        <v>563</v>
      </c>
      <c r="L1962" s="41">
        <v>167.12020000000001</v>
      </c>
      <c r="M1962" s="41">
        <v>11.203700000000001</v>
      </c>
      <c r="N1962" s="41"/>
      <c r="O1962" s="41"/>
      <c r="P1962" s="41"/>
      <c r="Q1962" s="41"/>
      <c r="R1962" s="41">
        <v>12030</v>
      </c>
      <c r="S1962" s="41">
        <v>215.33699999999999</v>
      </c>
      <c r="T1962" s="41"/>
      <c r="U1962" s="41"/>
      <c r="V1962" s="41">
        <v>20991</v>
      </c>
      <c r="W1962" s="41">
        <v>393.66089999999997</v>
      </c>
      <c r="X1962" s="41"/>
      <c r="Y1962" s="41"/>
      <c r="Z1962" s="6">
        <f>0</f>
        <v>0</v>
      </c>
      <c r="AA1962" s="6">
        <f t="shared" si="223"/>
        <v>393.66089999999997</v>
      </c>
      <c r="AB1962" t="e">
        <f>IF(ISBLANK(Table1[[#This Row],[FY2425_Cost]])=TRUE,#N/A,Table1[[#This Row],[FY2425_Cost]])</f>
        <v>#N/A</v>
      </c>
      <c r="AC1962" s="6" t="e">
        <f t="shared" si="224"/>
        <v>#N/A</v>
      </c>
      <c r="AD1962" s="6" t="e">
        <f>SUMIFS($AB$3:AB1962,$B$3:B1962,B1962)</f>
        <v>#N/A</v>
      </c>
      <c r="AE1962" s="6">
        <f t="shared" si="225"/>
        <v>4653.75982607892</v>
      </c>
      <c r="AF1962" s="6">
        <f t="shared" si="226"/>
        <v>4653.75982607892</v>
      </c>
      <c r="AG1962" s="6">
        <f>VLOOKUP(Table1[[#This Row],[PracticeCode]],$AP$3:$AS$345,4,FALSE)</f>
        <v>4653.75982607892</v>
      </c>
      <c r="AH1962" s="27">
        <f t="shared" si="227"/>
        <v>338173.21402840153</v>
      </c>
      <c r="AI1962" s="6" t="e">
        <f t="shared" si="222"/>
        <v>#N/A</v>
      </c>
    </row>
    <row r="1963" spans="1:35" x14ac:dyDescent="0.35">
      <c r="A1963" t="str">
        <f t="shared" si="221"/>
        <v>Lillyville SurgerySouth Fulham PCNHammersmith &amp; FulhamE85685Jan10</v>
      </c>
      <c r="B1963" s="41" t="s">
        <v>649</v>
      </c>
      <c r="C1963" s="41" t="s">
        <v>449</v>
      </c>
      <c r="D1963" s="41" t="s">
        <v>22</v>
      </c>
      <c r="E1963" s="41" t="s">
        <v>339</v>
      </c>
      <c r="F1963" s="41" t="s">
        <v>339</v>
      </c>
      <c r="G1963" s="41" t="s">
        <v>765</v>
      </c>
      <c r="H1963" s="41">
        <v>10</v>
      </c>
      <c r="I1963" s="41">
        <v>10341.688502397599</v>
      </c>
      <c r="J1963" s="41">
        <v>6531</v>
      </c>
      <c r="K1963" s="41">
        <v>604</v>
      </c>
      <c r="L1963" s="41">
        <v>129.96690000000001</v>
      </c>
      <c r="M1963" s="41">
        <v>12.019600000000001</v>
      </c>
      <c r="N1963" s="41"/>
      <c r="O1963" s="41"/>
      <c r="P1963" s="41"/>
      <c r="Q1963" s="41"/>
      <c r="R1963" s="41">
        <v>7158</v>
      </c>
      <c r="S1963" s="41">
        <v>128.12819999999999</v>
      </c>
      <c r="T1963" s="41"/>
      <c r="U1963" s="41"/>
      <c r="V1963" s="41">
        <v>14293</v>
      </c>
      <c r="W1963" s="41">
        <v>270.11469999999997</v>
      </c>
      <c r="X1963" s="41"/>
      <c r="Y1963" s="41"/>
      <c r="Z1963" s="6">
        <f>0</f>
        <v>0</v>
      </c>
      <c r="AA1963" s="6">
        <f t="shared" si="223"/>
        <v>270.11469999999997</v>
      </c>
      <c r="AB1963" t="e">
        <f>IF(ISBLANK(Table1[[#This Row],[FY2425_Cost]])=TRUE,#N/A,Table1[[#This Row],[FY2425_Cost]])</f>
        <v>#N/A</v>
      </c>
      <c r="AC1963" s="6" t="e">
        <f t="shared" si="224"/>
        <v>#N/A</v>
      </c>
      <c r="AD1963" s="6" t="e">
        <f>SUMIFS($AB$3:AB1963,$B$3:B1963,B1963)</f>
        <v>#N/A</v>
      </c>
      <c r="AE1963" s="6">
        <f t="shared" si="225"/>
        <v>4653.75982607892</v>
      </c>
      <c r="AF1963" s="6">
        <f t="shared" si="226"/>
        <v>4653.75982607892</v>
      </c>
      <c r="AG1963" s="6">
        <f>VLOOKUP(Table1[[#This Row],[PracticeCode]],$AP$3:$AS$345,4,FALSE)</f>
        <v>4653.75982607892</v>
      </c>
      <c r="AH1963" s="27">
        <f t="shared" si="227"/>
        <v>338173.21402840153</v>
      </c>
      <c r="AI1963" s="6" t="e">
        <f t="shared" si="222"/>
        <v>#N/A</v>
      </c>
    </row>
    <row r="1964" spans="1:35" x14ac:dyDescent="0.35">
      <c r="A1964" t="str">
        <f t="shared" si="221"/>
        <v>Lillyville SurgerySouth Fulham PCNHammersmith &amp; FulhamE85685Jul4</v>
      </c>
      <c r="B1964" s="41" t="s">
        <v>649</v>
      </c>
      <c r="C1964" s="41" t="s">
        <v>449</v>
      </c>
      <c r="D1964" s="41" t="s">
        <v>22</v>
      </c>
      <c r="E1964" s="41" t="s">
        <v>339</v>
      </c>
      <c r="F1964" s="41" t="s">
        <v>339</v>
      </c>
      <c r="G1964" s="41" t="s">
        <v>759</v>
      </c>
      <c r="H1964" s="41">
        <v>4</v>
      </c>
      <c r="I1964" s="41">
        <v>10341.688502397599</v>
      </c>
      <c r="J1964" s="41">
        <v>36946</v>
      </c>
      <c r="K1964" s="41">
        <v>58</v>
      </c>
      <c r="L1964" s="41">
        <v>683.50099999999998</v>
      </c>
      <c r="M1964" s="41">
        <v>1.073</v>
      </c>
      <c r="N1964" s="41">
        <v>6193</v>
      </c>
      <c r="O1964" s="41">
        <v>975</v>
      </c>
      <c r="P1964" s="41">
        <v>123.2407</v>
      </c>
      <c r="Q1964" s="41">
        <v>19.4025</v>
      </c>
      <c r="R1964" s="41">
        <v>13960</v>
      </c>
      <c r="S1964" s="41">
        <v>249.88399999999999</v>
      </c>
      <c r="T1964" s="41">
        <v>8005</v>
      </c>
      <c r="U1964" s="41">
        <v>176.11</v>
      </c>
      <c r="V1964" s="41">
        <v>50964</v>
      </c>
      <c r="W1964" s="41">
        <v>934.45799999999997</v>
      </c>
      <c r="X1964" s="41">
        <v>15173</v>
      </c>
      <c r="Y1964" s="41">
        <v>318.75319999999999</v>
      </c>
      <c r="Z1964" s="6">
        <f>0</f>
        <v>0</v>
      </c>
      <c r="AA1964" s="6">
        <f t="shared" si="223"/>
        <v>934.45799999999997</v>
      </c>
      <c r="AB1964">
        <f>IF(ISBLANK(Table1[[#This Row],[FY2425_Cost]])=TRUE,#N/A,Table1[[#This Row],[FY2425_Cost]])</f>
        <v>318.75319999999999</v>
      </c>
      <c r="AC1964" s="6">
        <f t="shared" si="224"/>
        <v>-615.70479999999998</v>
      </c>
      <c r="AD1964" s="6" t="e">
        <f>SUMIFS($AB$3:AB1964,$B$3:B1964,B1964)</f>
        <v>#N/A</v>
      </c>
      <c r="AE1964" s="6">
        <f t="shared" si="225"/>
        <v>4653.75982607892</v>
      </c>
      <c r="AF1964" s="6">
        <f t="shared" si="226"/>
        <v>4653.75982607892</v>
      </c>
      <c r="AG1964" s="6">
        <f>VLOOKUP(Table1[[#This Row],[PracticeCode]],$AP$3:$AS$345,4,FALSE)</f>
        <v>4653.75982607892</v>
      </c>
      <c r="AH1964" s="27">
        <f t="shared" si="227"/>
        <v>338173.21402840153</v>
      </c>
      <c r="AI1964" s="6" t="e">
        <f t="shared" si="222"/>
        <v>#N/A</v>
      </c>
    </row>
    <row r="1965" spans="1:35" x14ac:dyDescent="0.35">
      <c r="A1965" t="str">
        <f t="shared" si="221"/>
        <v>Lillyville SurgerySouth Fulham PCNHammersmith &amp; FulhamE85685Jun3</v>
      </c>
      <c r="B1965" s="41" t="s">
        <v>649</v>
      </c>
      <c r="C1965" s="41" t="s">
        <v>449</v>
      </c>
      <c r="D1965" s="41" t="s">
        <v>22</v>
      </c>
      <c r="E1965" s="41" t="s">
        <v>339</v>
      </c>
      <c r="F1965" s="41" t="s">
        <v>339</v>
      </c>
      <c r="G1965" s="41" t="s">
        <v>758</v>
      </c>
      <c r="H1965" s="41">
        <v>3</v>
      </c>
      <c r="I1965" s="41">
        <v>10341.688502397599</v>
      </c>
      <c r="J1965" s="41">
        <v>6829</v>
      </c>
      <c r="K1965" s="41">
        <v>7</v>
      </c>
      <c r="L1965" s="41">
        <v>126.33649999999999</v>
      </c>
      <c r="M1965" s="41">
        <v>0.1295</v>
      </c>
      <c r="N1965" s="41">
        <v>5475</v>
      </c>
      <c r="O1965" s="41">
        <v>595</v>
      </c>
      <c r="P1965" s="41">
        <v>108.9525</v>
      </c>
      <c r="Q1965" s="41">
        <v>11.8405</v>
      </c>
      <c r="R1965" s="41">
        <v>69871</v>
      </c>
      <c r="S1965" s="41">
        <v>1250.6909000000001</v>
      </c>
      <c r="T1965" s="41">
        <v>30368</v>
      </c>
      <c r="U1965" s="41">
        <v>668.096</v>
      </c>
      <c r="V1965" s="41">
        <v>76707</v>
      </c>
      <c r="W1965" s="41">
        <v>1377.1569</v>
      </c>
      <c r="X1965" s="41">
        <v>36438</v>
      </c>
      <c r="Y1965" s="41">
        <v>788.88900000000001</v>
      </c>
      <c r="Z1965" s="6">
        <f>0</f>
        <v>0</v>
      </c>
      <c r="AA1965" s="6">
        <f t="shared" si="223"/>
        <v>1377.1569</v>
      </c>
      <c r="AB1965">
        <f>IF(ISBLANK(Table1[[#This Row],[FY2425_Cost]])=TRUE,#N/A,Table1[[#This Row],[FY2425_Cost]])</f>
        <v>788.88900000000001</v>
      </c>
      <c r="AC1965" s="6">
        <f t="shared" si="224"/>
        <v>-588.26789999999994</v>
      </c>
      <c r="AD1965" s="6" t="e">
        <f>SUMIFS($AB$3:AB1965,$B$3:B1965,B1965)</f>
        <v>#N/A</v>
      </c>
      <c r="AE1965" s="6">
        <f t="shared" si="225"/>
        <v>4653.75982607892</v>
      </c>
      <c r="AF1965" s="6">
        <f t="shared" si="226"/>
        <v>4653.75982607892</v>
      </c>
      <c r="AG1965" s="6">
        <f>VLOOKUP(Table1[[#This Row],[PracticeCode]],$AP$3:$AS$345,4,FALSE)</f>
        <v>4653.75982607892</v>
      </c>
      <c r="AH1965" s="27">
        <f t="shared" si="227"/>
        <v>338173.21402840153</v>
      </c>
      <c r="AI1965" s="6" t="e">
        <f t="shared" si="222"/>
        <v>#N/A</v>
      </c>
    </row>
    <row r="1966" spans="1:35" x14ac:dyDescent="0.35">
      <c r="A1966" t="str">
        <f t="shared" si="221"/>
        <v>Lillyville SurgerySouth Fulham PCNHammersmith &amp; FulhamE85685Mar12</v>
      </c>
      <c r="B1966" s="41" t="s">
        <v>649</v>
      </c>
      <c r="C1966" s="41" t="s">
        <v>449</v>
      </c>
      <c r="D1966" s="41" t="s">
        <v>22</v>
      </c>
      <c r="E1966" s="41" t="s">
        <v>339</v>
      </c>
      <c r="F1966" s="41" t="s">
        <v>339</v>
      </c>
      <c r="G1966" s="41" t="s">
        <v>767</v>
      </c>
      <c r="H1966" s="41">
        <v>12</v>
      </c>
      <c r="I1966" s="41">
        <v>10341.688502397599</v>
      </c>
      <c r="J1966" s="41">
        <v>6340</v>
      </c>
      <c r="K1966" s="41">
        <v>647</v>
      </c>
      <c r="L1966" s="41">
        <v>126.16600000000001</v>
      </c>
      <c r="M1966" s="41">
        <v>12.875300000000001</v>
      </c>
      <c r="N1966" s="41"/>
      <c r="O1966" s="41"/>
      <c r="P1966" s="41"/>
      <c r="Q1966" s="41"/>
      <c r="R1966" s="41">
        <v>8931</v>
      </c>
      <c r="S1966" s="41">
        <v>159.86490000000001</v>
      </c>
      <c r="T1966" s="41"/>
      <c r="U1966" s="41"/>
      <c r="V1966" s="41">
        <v>15918</v>
      </c>
      <c r="W1966" s="41">
        <v>298.90620000000001</v>
      </c>
      <c r="X1966" s="41"/>
      <c r="Y1966" s="41"/>
      <c r="Z1966" s="6">
        <f>0</f>
        <v>0</v>
      </c>
      <c r="AA1966" s="6">
        <f t="shared" si="223"/>
        <v>298.90620000000001</v>
      </c>
      <c r="AB1966" t="e">
        <f>IF(ISBLANK(Table1[[#This Row],[FY2425_Cost]])=TRUE,#N/A,Table1[[#This Row],[FY2425_Cost]])</f>
        <v>#N/A</v>
      </c>
      <c r="AC1966" s="6" t="e">
        <f t="shared" si="224"/>
        <v>#N/A</v>
      </c>
      <c r="AD1966" s="6" t="e">
        <f>SUMIFS($AB$3:AB1966,$B$3:B1966,B1966)</f>
        <v>#N/A</v>
      </c>
      <c r="AE1966" s="6">
        <f t="shared" si="225"/>
        <v>4653.75982607892</v>
      </c>
      <c r="AF1966" s="6">
        <f t="shared" si="226"/>
        <v>4653.75982607892</v>
      </c>
      <c r="AG1966" s="6">
        <f>VLOOKUP(Table1[[#This Row],[PracticeCode]],$AP$3:$AS$345,4,FALSE)</f>
        <v>4653.75982607892</v>
      </c>
      <c r="AH1966" s="27">
        <f t="shared" si="227"/>
        <v>338173.21402840153</v>
      </c>
      <c r="AI1966" s="6" t="e">
        <f t="shared" si="222"/>
        <v>#N/A</v>
      </c>
    </row>
    <row r="1967" spans="1:35" x14ac:dyDescent="0.35">
      <c r="A1967" t="str">
        <f t="shared" si="221"/>
        <v>Lillyville SurgerySouth Fulham PCNHammersmith &amp; FulhamE85685May2</v>
      </c>
      <c r="B1967" s="41" t="s">
        <v>649</v>
      </c>
      <c r="C1967" s="41" t="s">
        <v>449</v>
      </c>
      <c r="D1967" s="41" t="s">
        <v>22</v>
      </c>
      <c r="E1967" s="41" t="s">
        <v>339</v>
      </c>
      <c r="F1967" s="41" t="s">
        <v>339</v>
      </c>
      <c r="G1967" s="41" t="s">
        <v>757</v>
      </c>
      <c r="H1967" s="41">
        <v>2</v>
      </c>
      <c r="I1967" s="41">
        <v>10341.688502397599</v>
      </c>
      <c r="J1967" s="41">
        <v>6111</v>
      </c>
      <c r="K1967" s="41">
        <v>0</v>
      </c>
      <c r="L1967" s="41">
        <v>113.0535</v>
      </c>
      <c r="M1967" s="41">
        <v>0</v>
      </c>
      <c r="N1967" s="41">
        <v>4471</v>
      </c>
      <c r="O1967" s="41">
        <v>538</v>
      </c>
      <c r="P1967" s="41">
        <v>88.97290000000001</v>
      </c>
      <c r="Q1967" s="41">
        <v>10.706200000000001</v>
      </c>
      <c r="R1967" s="41">
        <v>49203</v>
      </c>
      <c r="S1967" s="41">
        <v>880.7337</v>
      </c>
      <c r="T1967" s="41">
        <v>54601</v>
      </c>
      <c r="U1967" s="41">
        <v>1201.222</v>
      </c>
      <c r="V1967" s="41">
        <v>55314</v>
      </c>
      <c r="W1967" s="41">
        <v>993.78719999999998</v>
      </c>
      <c r="X1967" s="41">
        <v>59610</v>
      </c>
      <c r="Y1967" s="41">
        <v>1300.9011</v>
      </c>
      <c r="Z1967" s="6">
        <f>0</f>
        <v>0</v>
      </c>
      <c r="AA1967" s="6">
        <f t="shared" si="223"/>
        <v>993.78719999999998</v>
      </c>
      <c r="AB1967">
        <f>IF(ISBLANK(Table1[[#This Row],[FY2425_Cost]])=TRUE,#N/A,Table1[[#This Row],[FY2425_Cost]])</f>
        <v>1300.9011</v>
      </c>
      <c r="AC1967" s="6">
        <f t="shared" si="224"/>
        <v>307.11390000000006</v>
      </c>
      <c r="AD1967" s="6" t="e">
        <f>SUMIFS($AB$3:AB1967,$B$3:B1967,B1967)</f>
        <v>#N/A</v>
      </c>
      <c r="AE1967" s="6">
        <f t="shared" si="225"/>
        <v>4653.75982607892</v>
      </c>
      <c r="AF1967" s="6">
        <f t="shared" si="226"/>
        <v>4653.75982607892</v>
      </c>
      <c r="AG1967" s="6">
        <f>VLOOKUP(Table1[[#This Row],[PracticeCode]],$AP$3:$AS$345,4,FALSE)</f>
        <v>4653.75982607892</v>
      </c>
      <c r="AH1967" s="27">
        <f t="shared" si="227"/>
        <v>338173.21402840153</v>
      </c>
      <c r="AI1967" s="6" t="e">
        <f t="shared" si="222"/>
        <v>#N/A</v>
      </c>
    </row>
    <row r="1968" spans="1:35" x14ac:dyDescent="0.35">
      <c r="A1968" t="str">
        <f t="shared" si="221"/>
        <v>Lillyville SurgerySouth Fulham PCNHammersmith &amp; FulhamE85685Nov8</v>
      </c>
      <c r="B1968" s="41" t="s">
        <v>649</v>
      </c>
      <c r="C1968" s="41" t="s">
        <v>449</v>
      </c>
      <c r="D1968" s="41" t="s">
        <v>22</v>
      </c>
      <c r="E1968" s="41" t="s">
        <v>339</v>
      </c>
      <c r="F1968" s="41" t="s">
        <v>339</v>
      </c>
      <c r="G1968" s="41" t="s">
        <v>763</v>
      </c>
      <c r="H1968" s="41">
        <v>8</v>
      </c>
      <c r="I1968" s="41">
        <v>10341.688502397599</v>
      </c>
      <c r="J1968" s="41">
        <v>6620</v>
      </c>
      <c r="K1968" s="41">
        <v>744</v>
      </c>
      <c r="L1968" s="41">
        <v>131.738</v>
      </c>
      <c r="M1968" s="41">
        <v>14.8056</v>
      </c>
      <c r="N1968" s="41"/>
      <c r="O1968" s="41"/>
      <c r="P1968" s="41"/>
      <c r="Q1968" s="41"/>
      <c r="R1968" s="41">
        <v>6869</v>
      </c>
      <c r="S1968" s="41">
        <v>122.9551</v>
      </c>
      <c r="T1968" s="41"/>
      <c r="U1968" s="41"/>
      <c r="V1968" s="41">
        <v>14233</v>
      </c>
      <c r="W1968" s="41">
        <v>269.49869999999999</v>
      </c>
      <c r="X1968" s="41"/>
      <c r="Y1968" s="41"/>
      <c r="Z1968" s="6">
        <f>0</f>
        <v>0</v>
      </c>
      <c r="AA1968" s="6">
        <f t="shared" si="223"/>
        <v>269.49869999999999</v>
      </c>
      <c r="AB1968" t="e">
        <f>IF(ISBLANK(Table1[[#This Row],[FY2425_Cost]])=TRUE,#N/A,Table1[[#This Row],[FY2425_Cost]])</f>
        <v>#N/A</v>
      </c>
      <c r="AC1968" s="6" t="e">
        <f t="shared" si="224"/>
        <v>#N/A</v>
      </c>
      <c r="AD1968" s="6" t="e">
        <f>SUMIFS($AB$3:AB1968,$B$3:B1968,B1968)</f>
        <v>#N/A</v>
      </c>
      <c r="AE1968" s="6">
        <f t="shared" si="225"/>
        <v>4653.75982607892</v>
      </c>
      <c r="AF1968" s="6">
        <f t="shared" si="226"/>
        <v>4653.75982607892</v>
      </c>
      <c r="AG1968" s="6">
        <f>VLOOKUP(Table1[[#This Row],[PracticeCode]],$AP$3:$AS$345,4,FALSE)</f>
        <v>4653.75982607892</v>
      </c>
      <c r="AH1968" s="27">
        <f t="shared" si="227"/>
        <v>338173.21402840153</v>
      </c>
      <c r="AI1968" s="6" t="e">
        <f t="shared" si="222"/>
        <v>#N/A</v>
      </c>
    </row>
    <row r="1969" spans="1:35" x14ac:dyDescent="0.35">
      <c r="A1969" t="str">
        <f t="shared" si="221"/>
        <v>Lillyville SurgerySouth Fulham PCNHammersmith &amp; FulhamE85685Oct7</v>
      </c>
      <c r="B1969" s="41" t="s">
        <v>649</v>
      </c>
      <c r="C1969" s="41" t="s">
        <v>449</v>
      </c>
      <c r="D1969" s="41" t="s">
        <v>22</v>
      </c>
      <c r="E1969" s="41" t="s">
        <v>339</v>
      </c>
      <c r="F1969" s="41" t="s">
        <v>339</v>
      </c>
      <c r="G1969" s="41" t="s">
        <v>762</v>
      </c>
      <c r="H1969" s="41">
        <v>7</v>
      </c>
      <c r="I1969" s="41">
        <v>10341.688502397599</v>
      </c>
      <c r="J1969" s="41">
        <v>7864</v>
      </c>
      <c r="K1969" s="41">
        <v>669</v>
      </c>
      <c r="L1969" s="41">
        <v>156.49360000000001</v>
      </c>
      <c r="M1969" s="41">
        <v>13.3131</v>
      </c>
      <c r="N1969" s="41">
        <v>0</v>
      </c>
      <c r="O1969" s="41">
        <v>804</v>
      </c>
      <c r="P1969" s="41">
        <v>0</v>
      </c>
      <c r="Q1969" s="41">
        <v>18.09</v>
      </c>
      <c r="R1969" s="41">
        <v>12241</v>
      </c>
      <c r="S1969" s="41">
        <v>219.1139</v>
      </c>
      <c r="T1969" s="41">
        <v>18801</v>
      </c>
      <c r="U1969" s="41">
        <v>413.62200000000001</v>
      </c>
      <c r="V1969" s="41">
        <v>20774</v>
      </c>
      <c r="W1969" s="41">
        <v>388.92060000000004</v>
      </c>
      <c r="X1969" s="41">
        <v>19605</v>
      </c>
      <c r="Y1969" s="41">
        <v>431.71199999999999</v>
      </c>
      <c r="Z1969" s="6">
        <f>0</f>
        <v>0</v>
      </c>
      <c r="AA1969" s="6">
        <f t="shared" si="223"/>
        <v>388.92060000000004</v>
      </c>
      <c r="AB1969">
        <f>IF(ISBLANK(Table1[[#This Row],[FY2425_Cost]])=TRUE,#N/A,Table1[[#This Row],[FY2425_Cost]])</f>
        <v>431.71199999999999</v>
      </c>
      <c r="AC1969" s="6">
        <f t="shared" si="224"/>
        <v>42.791399999999953</v>
      </c>
      <c r="AD1969" s="6" t="e">
        <f>SUMIFS($AB$3:AB1969,$B$3:B1969,B1969)</f>
        <v>#N/A</v>
      </c>
      <c r="AE1969" s="6">
        <f t="shared" si="225"/>
        <v>4653.75982607892</v>
      </c>
      <c r="AF1969" s="6">
        <f t="shared" si="226"/>
        <v>4653.75982607892</v>
      </c>
      <c r="AG1969" s="6">
        <f>VLOOKUP(Table1[[#This Row],[PracticeCode]],$AP$3:$AS$345,4,FALSE)</f>
        <v>4653.75982607892</v>
      </c>
      <c r="AH1969" s="27">
        <f t="shared" si="227"/>
        <v>338173.21402840153</v>
      </c>
      <c r="AI1969" s="6" t="e">
        <f t="shared" si="222"/>
        <v>#N/A</v>
      </c>
    </row>
    <row r="1970" spans="1:35" x14ac:dyDescent="0.35">
      <c r="A1970" t="str">
        <f t="shared" si="221"/>
        <v>Lillyville SurgerySouth Fulham PCNHammersmith &amp; FulhamE85685Sep6</v>
      </c>
      <c r="B1970" s="41" t="s">
        <v>649</v>
      </c>
      <c r="C1970" s="41" t="s">
        <v>449</v>
      </c>
      <c r="D1970" s="41" t="s">
        <v>22</v>
      </c>
      <c r="E1970" s="41" t="s">
        <v>339</v>
      </c>
      <c r="F1970" s="41" t="s">
        <v>339</v>
      </c>
      <c r="G1970" s="41" t="s">
        <v>761</v>
      </c>
      <c r="H1970" s="41">
        <v>6</v>
      </c>
      <c r="I1970" s="41">
        <v>10341.688502397599</v>
      </c>
      <c r="J1970" s="41">
        <v>8161</v>
      </c>
      <c r="K1970" s="41">
        <v>189</v>
      </c>
      <c r="L1970" s="41">
        <v>162.40390000000002</v>
      </c>
      <c r="M1970" s="41">
        <v>3.7611000000000003</v>
      </c>
      <c r="N1970" s="41">
        <v>5272</v>
      </c>
      <c r="O1970" s="41">
        <v>787</v>
      </c>
      <c r="P1970" s="41">
        <v>118.61999999999999</v>
      </c>
      <c r="Q1970" s="41">
        <v>17.7075</v>
      </c>
      <c r="R1970" s="41">
        <v>10112</v>
      </c>
      <c r="S1970" s="41">
        <v>181.00479999999999</v>
      </c>
      <c r="T1970" s="41">
        <v>31273</v>
      </c>
      <c r="U1970" s="41">
        <v>688.00599999999997</v>
      </c>
      <c r="V1970" s="41">
        <v>18462</v>
      </c>
      <c r="W1970" s="41">
        <v>347.16980000000001</v>
      </c>
      <c r="X1970" s="41">
        <v>37332</v>
      </c>
      <c r="Y1970" s="41">
        <v>824.33349999999996</v>
      </c>
      <c r="Z1970" s="6">
        <f>0</f>
        <v>0</v>
      </c>
      <c r="AA1970" s="6">
        <f t="shared" si="223"/>
        <v>347.16980000000001</v>
      </c>
      <c r="AB1970">
        <f>IF(ISBLANK(Table1[[#This Row],[FY2425_Cost]])=TRUE,#N/A,Table1[[#This Row],[FY2425_Cost]])</f>
        <v>824.33349999999996</v>
      </c>
      <c r="AC1970" s="6">
        <f t="shared" si="224"/>
        <v>477.16369999999995</v>
      </c>
      <c r="AD1970" s="6" t="e">
        <f>SUMIFS($AB$3:AB1970,$B$3:B1970,B1970)</f>
        <v>#N/A</v>
      </c>
      <c r="AE1970" s="6">
        <f t="shared" si="225"/>
        <v>4653.75982607892</v>
      </c>
      <c r="AF1970" s="6">
        <f t="shared" si="226"/>
        <v>4653.75982607892</v>
      </c>
      <c r="AG1970" s="6">
        <f>VLOOKUP(Table1[[#This Row],[PracticeCode]],$AP$3:$AS$345,4,FALSE)</f>
        <v>4653.75982607892</v>
      </c>
      <c r="AH1970" s="27">
        <f t="shared" si="227"/>
        <v>338173.21402840153</v>
      </c>
      <c r="AI1970" s="6" t="e">
        <f t="shared" si="222"/>
        <v>#N/A</v>
      </c>
    </row>
    <row r="1971" spans="1:35" x14ac:dyDescent="0.35">
      <c r="A1971" t="str">
        <f t="shared" si="221"/>
        <v>LISSON GROVE HEALTH CENTRERegents HealthCentral LondonE87011Apr1</v>
      </c>
      <c r="B1971" s="41" t="s">
        <v>516</v>
      </c>
      <c r="C1971" s="41" t="s">
        <v>456</v>
      </c>
      <c r="D1971" s="41" t="s">
        <v>33</v>
      </c>
      <c r="E1971" s="41" t="s">
        <v>202</v>
      </c>
      <c r="F1971" s="41" t="s">
        <v>202</v>
      </c>
      <c r="G1971" s="41" t="s">
        <v>756</v>
      </c>
      <c r="H1971" s="41">
        <v>1</v>
      </c>
      <c r="I1971" s="41">
        <v>9070.8928074453797</v>
      </c>
      <c r="J1971" s="41">
        <v>3596</v>
      </c>
      <c r="K1971" s="41">
        <v>930</v>
      </c>
      <c r="L1971" s="41">
        <v>66.525999999999996</v>
      </c>
      <c r="M1971" s="41">
        <v>17.204999999999998</v>
      </c>
      <c r="N1971" s="41">
        <v>4375</v>
      </c>
      <c r="O1971" s="41">
        <v>0</v>
      </c>
      <c r="P1971" s="41">
        <v>87.0625</v>
      </c>
      <c r="Q1971" s="41">
        <v>0</v>
      </c>
      <c r="R1971" s="41">
        <v>9687</v>
      </c>
      <c r="S1971" s="41">
        <v>173.3973</v>
      </c>
      <c r="T1971" s="41">
        <v>7567</v>
      </c>
      <c r="U1971" s="41">
        <v>166.47399999999999</v>
      </c>
      <c r="V1971" s="41">
        <v>14213</v>
      </c>
      <c r="W1971" s="41">
        <v>257.12829999999997</v>
      </c>
      <c r="X1971" s="41">
        <v>11942</v>
      </c>
      <c r="Y1971" s="41">
        <v>253.53649999999999</v>
      </c>
      <c r="Z1971" s="6">
        <f>0</f>
        <v>0</v>
      </c>
      <c r="AA1971" s="6">
        <f t="shared" si="223"/>
        <v>257.12829999999997</v>
      </c>
      <c r="AB1971">
        <f>IF(ISBLANK(Table1[[#This Row],[FY2425_Cost]])=TRUE,#N/A,Table1[[#This Row],[FY2425_Cost]])</f>
        <v>253.53649999999999</v>
      </c>
      <c r="AC1971" s="6">
        <f t="shared" si="224"/>
        <v>-3.5917999999999779</v>
      </c>
      <c r="AD1971" s="6">
        <f>SUMIFS($AB$3:AB1971,$B$3:B1971,B1971)</f>
        <v>253.53649999999999</v>
      </c>
      <c r="AE1971" s="6">
        <f t="shared" si="225"/>
        <v>4081.9017633504209</v>
      </c>
      <c r="AF1971" s="6">
        <f t="shared" si="226"/>
        <v>4081.9017633504209</v>
      </c>
      <c r="AG1971" s="6">
        <f>VLOOKUP(Table1[[#This Row],[PracticeCode]],$AP$3:$AS$345,4,FALSE)</f>
        <v>4081.9017633504209</v>
      </c>
      <c r="AH1971" s="27">
        <f t="shared" si="227"/>
        <v>296618.19480346394</v>
      </c>
      <c r="AI1971" s="6">
        <f t="shared" si="222"/>
        <v>0</v>
      </c>
    </row>
    <row r="1972" spans="1:35" x14ac:dyDescent="0.35">
      <c r="A1972" t="str">
        <f t="shared" si="221"/>
        <v>LISSON GROVE HEALTH CENTRERegents HealthCentral LondonE87011Aug5</v>
      </c>
      <c r="B1972" s="41" t="s">
        <v>516</v>
      </c>
      <c r="C1972" s="41" t="s">
        <v>456</v>
      </c>
      <c r="D1972" s="41" t="s">
        <v>33</v>
      </c>
      <c r="E1972" s="41" t="s">
        <v>202</v>
      </c>
      <c r="F1972" s="41" t="s">
        <v>202</v>
      </c>
      <c r="G1972" s="41" t="s">
        <v>760</v>
      </c>
      <c r="H1972" s="41">
        <v>5</v>
      </c>
      <c r="I1972" s="41">
        <v>9070.8928074453797</v>
      </c>
      <c r="J1972" s="41">
        <v>3941</v>
      </c>
      <c r="K1972" s="41">
        <v>0</v>
      </c>
      <c r="L1972" s="41">
        <v>72.908499999999989</v>
      </c>
      <c r="M1972" s="41">
        <v>0</v>
      </c>
      <c r="N1972" s="41">
        <v>5005</v>
      </c>
      <c r="O1972" s="41">
        <v>0</v>
      </c>
      <c r="P1972" s="41">
        <v>99.599500000000006</v>
      </c>
      <c r="Q1972" s="41">
        <v>0</v>
      </c>
      <c r="R1972" s="41">
        <v>9072</v>
      </c>
      <c r="S1972" s="41">
        <v>162.3888</v>
      </c>
      <c r="T1972" s="41">
        <v>10316</v>
      </c>
      <c r="U1972" s="41">
        <v>226.952</v>
      </c>
      <c r="V1972" s="41">
        <v>13013</v>
      </c>
      <c r="W1972" s="41">
        <v>235.29730000000001</v>
      </c>
      <c r="X1972" s="41">
        <v>15321</v>
      </c>
      <c r="Y1972" s="41">
        <v>326.55150000000003</v>
      </c>
      <c r="Z1972" s="6">
        <f>0</f>
        <v>0</v>
      </c>
      <c r="AA1972" s="6">
        <f t="shared" si="223"/>
        <v>235.29730000000001</v>
      </c>
      <c r="AB1972">
        <f>IF(ISBLANK(Table1[[#This Row],[FY2425_Cost]])=TRUE,#N/A,Table1[[#This Row],[FY2425_Cost]])</f>
        <v>326.55150000000003</v>
      </c>
      <c r="AC1972" s="6">
        <f t="shared" si="224"/>
        <v>91.254200000000026</v>
      </c>
      <c r="AD1972" s="6">
        <f>SUMIFS($AB$3:AB1972,$B$3:B1972,B1972)</f>
        <v>580.08799999999997</v>
      </c>
      <c r="AE1972" s="6">
        <f t="shared" si="225"/>
        <v>4081.9017633504209</v>
      </c>
      <c r="AF1972" s="6">
        <f t="shared" si="226"/>
        <v>4081.9017633504209</v>
      </c>
      <c r="AG1972" s="6">
        <f>VLOOKUP(Table1[[#This Row],[PracticeCode]],$AP$3:$AS$345,4,FALSE)</f>
        <v>4081.9017633504209</v>
      </c>
      <c r="AH1972" s="27">
        <f t="shared" si="227"/>
        <v>296618.19480346394</v>
      </c>
      <c r="AI1972" s="6">
        <f t="shared" si="222"/>
        <v>0</v>
      </c>
    </row>
    <row r="1973" spans="1:35" x14ac:dyDescent="0.35">
      <c r="A1973" t="str">
        <f t="shared" si="221"/>
        <v>LISSON GROVE HEALTH CENTRERegents HealthCentral LondonE87011Dec9</v>
      </c>
      <c r="B1973" s="41" t="s">
        <v>516</v>
      </c>
      <c r="C1973" s="41" t="s">
        <v>456</v>
      </c>
      <c r="D1973" s="41" t="s">
        <v>33</v>
      </c>
      <c r="E1973" s="41" t="s">
        <v>202</v>
      </c>
      <c r="F1973" s="41" t="s">
        <v>202</v>
      </c>
      <c r="G1973" s="41" t="s">
        <v>764</v>
      </c>
      <c r="H1973" s="41">
        <v>9</v>
      </c>
      <c r="I1973" s="41">
        <v>9070.8928074453797</v>
      </c>
      <c r="J1973" s="41">
        <v>3758</v>
      </c>
      <c r="K1973" s="41">
        <v>0</v>
      </c>
      <c r="L1973" s="41">
        <v>74.784199999999998</v>
      </c>
      <c r="M1973" s="41">
        <v>0</v>
      </c>
      <c r="N1973" s="41"/>
      <c r="O1973" s="41"/>
      <c r="P1973" s="41"/>
      <c r="Q1973" s="41"/>
      <c r="R1973" s="41">
        <v>6211</v>
      </c>
      <c r="S1973" s="41">
        <v>111.1769</v>
      </c>
      <c r="T1973" s="41"/>
      <c r="U1973" s="41"/>
      <c r="V1973" s="41">
        <v>9969</v>
      </c>
      <c r="W1973" s="41">
        <v>185.96109999999999</v>
      </c>
      <c r="X1973" s="41"/>
      <c r="Y1973" s="41"/>
      <c r="Z1973" s="6">
        <f>0</f>
        <v>0</v>
      </c>
      <c r="AA1973" s="6">
        <f t="shared" si="223"/>
        <v>185.96109999999999</v>
      </c>
      <c r="AB1973" t="e">
        <f>IF(ISBLANK(Table1[[#This Row],[FY2425_Cost]])=TRUE,#N/A,Table1[[#This Row],[FY2425_Cost]])</f>
        <v>#N/A</v>
      </c>
      <c r="AC1973" s="6" t="e">
        <f t="shared" si="224"/>
        <v>#N/A</v>
      </c>
      <c r="AD1973" s="6" t="e">
        <f>SUMIFS($AB$3:AB1973,$B$3:B1973,B1973)</f>
        <v>#N/A</v>
      </c>
      <c r="AE1973" s="6">
        <f t="shared" si="225"/>
        <v>4081.9017633504209</v>
      </c>
      <c r="AF1973" s="6">
        <f t="shared" si="226"/>
        <v>4081.9017633504209</v>
      </c>
      <c r="AG1973" s="6">
        <f>VLOOKUP(Table1[[#This Row],[PracticeCode]],$AP$3:$AS$345,4,FALSE)</f>
        <v>4081.9017633504209</v>
      </c>
      <c r="AH1973" s="27">
        <f t="shared" si="227"/>
        <v>296618.19480346394</v>
      </c>
      <c r="AI1973" s="6" t="e">
        <f t="shared" si="222"/>
        <v>#N/A</v>
      </c>
    </row>
    <row r="1974" spans="1:35" x14ac:dyDescent="0.35">
      <c r="A1974" t="str">
        <f t="shared" si="221"/>
        <v>LISSON GROVE HEALTH CENTRERegents HealthCentral LondonE87011Feb11</v>
      </c>
      <c r="B1974" s="41" t="s">
        <v>516</v>
      </c>
      <c r="C1974" s="41" t="s">
        <v>456</v>
      </c>
      <c r="D1974" s="41" t="s">
        <v>33</v>
      </c>
      <c r="E1974" s="41" t="s">
        <v>202</v>
      </c>
      <c r="F1974" s="41" t="s">
        <v>202</v>
      </c>
      <c r="G1974" s="41" t="s">
        <v>766</v>
      </c>
      <c r="H1974" s="41">
        <v>11</v>
      </c>
      <c r="I1974" s="41">
        <v>9070.8928074453797</v>
      </c>
      <c r="J1974" s="41">
        <v>4166</v>
      </c>
      <c r="K1974" s="41">
        <v>0</v>
      </c>
      <c r="L1974" s="41">
        <v>82.903400000000005</v>
      </c>
      <c r="M1974" s="41">
        <v>0</v>
      </c>
      <c r="N1974" s="41"/>
      <c r="O1974" s="41"/>
      <c r="P1974" s="41"/>
      <c r="Q1974" s="41"/>
      <c r="R1974" s="41">
        <v>26698</v>
      </c>
      <c r="S1974" s="41">
        <v>477.89420000000001</v>
      </c>
      <c r="T1974" s="41"/>
      <c r="U1974" s="41"/>
      <c r="V1974" s="41">
        <v>30864</v>
      </c>
      <c r="W1974" s="41">
        <v>560.79759999999999</v>
      </c>
      <c r="X1974" s="41"/>
      <c r="Y1974" s="41"/>
      <c r="Z1974" s="6">
        <f>0</f>
        <v>0</v>
      </c>
      <c r="AA1974" s="6">
        <f t="shared" si="223"/>
        <v>560.79759999999999</v>
      </c>
      <c r="AB1974" t="e">
        <f>IF(ISBLANK(Table1[[#This Row],[FY2425_Cost]])=TRUE,#N/A,Table1[[#This Row],[FY2425_Cost]])</f>
        <v>#N/A</v>
      </c>
      <c r="AC1974" s="6" t="e">
        <f t="shared" si="224"/>
        <v>#N/A</v>
      </c>
      <c r="AD1974" s="6" t="e">
        <f>SUMIFS($AB$3:AB1974,$B$3:B1974,B1974)</f>
        <v>#N/A</v>
      </c>
      <c r="AE1974" s="6">
        <f t="shared" si="225"/>
        <v>4081.9017633504209</v>
      </c>
      <c r="AF1974" s="6">
        <f t="shared" si="226"/>
        <v>4081.9017633504209</v>
      </c>
      <c r="AG1974" s="6">
        <f>VLOOKUP(Table1[[#This Row],[PracticeCode]],$AP$3:$AS$345,4,FALSE)</f>
        <v>4081.9017633504209</v>
      </c>
      <c r="AH1974" s="27">
        <f t="shared" si="227"/>
        <v>296618.19480346394</v>
      </c>
      <c r="AI1974" s="6" t="e">
        <f t="shared" si="222"/>
        <v>#N/A</v>
      </c>
    </row>
    <row r="1975" spans="1:35" x14ac:dyDescent="0.35">
      <c r="A1975" t="str">
        <f t="shared" si="221"/>
        <v>LISSON GROVE HEALTH CENTRERegents HealthCentral LondonE87011Jan10</v>
      </c>
      <c r="B1975" s="41" t="s">
        <v>516</v>
      </c>
      <c r="C1975" s="41" t="s">
        <v>456</v>
      </c>
      <c r="D1975" s="41" t="s">
        <v>33</v>
      </c>
      <c r="E1975" s="41" t="s">
        <v>202</v>
      </c>
      <c r="F1975" s="41" t="s">
        <v>202</v>
      </c>
      <c r="G1975" s="41" t="s">
        <v>765</v>
      </c>
      <c r="H1975" s="41">
        <v>10</v>
      </c>
      <c r="I1975" s="41">
        <v>9070.8928074453797</v>
      </c>
      <c r="J1975" s="41">
        <v>4681</v>
      </c>
      <c r="K1975" s="41">
        <v>0</v>
      </c>
      <c r="L1975" s="41">
        <v>93.151899999999998</v>
      </c>
      <c r="M1975" s="41">
        <v>0</v>
      </c>
      <c r="N1975" s="41"/>
      <c r="O1975" s="41"/>
      <c r="P1975" s="41"/>
      <c r="Q1975" s="41"/>
      <c r="R1975" s="41">
        <v>13606</v>
      </c>
      <c r="S1975" s="41">
        <v>243.54740000000001</v>
      </c>
      <c r="T1975" s="41"/>
      <c r="U1975" s="41"/>
      <c r="V1975" s="41">
        <v>18287</v>
      </c>
      <c r="W1975" s="41">
        <v>336.69929999999999</v>
      </c>
      <c r="X1975" s="41"/>
      <c r="Y1975" s="41"/>
      <c r="Z1975" s="6">
        <f>0</f>
        <v>0</v>
      </c>
      <c r="AA1975" s="6">
        <f t="shared" si="223"/>
        <v>336.69929999999999</v>
      </c>
      <c r="AB1975" t="e">
        <f>IF(ISBLANK(Table1[[#This Row],[FY2425_Cost]])=TRUE,#N/A,Table1[[#This Row],[FY2425_Cost]])</f>
        <v>#N/A</v>
      </c>
      <c r="AC1975" s="6" t="e">
        <f t="shared" si="224"/>
        <v>#N/A</v>
      </c>
      <c r="AD1975" s="6" t="e">
        <f>SUMIFS($AB$3:AB1975,$B$3:B1975,B1975)</f>
        <v>#N/A</v>
      </c>
      <c r="AE1975" s="6">
        <f t="shared" si="225"/>
        <v>4081.9017633504209</v>
      </c>
      <c r="AF1975" s="6">
        <f t="shared" si="226"/>
        <v>4081.9017633504209</v>
      </c>
      <c r="AG1975" s="6">
        <f>VLOOKUP(Table1[[#This Row],[PracticeCode]],$AP$3:$AS$345,4,FALSE)</f>
        <v>4081.9017633504209</v>
      </c>
      <c r="AH1975" s="27">
        <f t="shared" si="227"/>
        <v>296618.19480346394</v>
      </c>
      <c r="AI1975" s="6" t="e">
        <f t="shared" si="222"/>
        <v>#N/A</v>
      </c>
    </row>
    <row r="1976" spans="1:35" x14ac:dyDescent="0.35">
      <c r="A1976" t="str">
        <f t="shared" si="221"/>
        <v>LISSON GROVE HEALTH CENTRERegents HealthCentral LondonE87011Jul4</v>
      </c>
      <c r="B1976" s="41" t="s">
        <v>516</v>
      </c>
      <c r="C1976" s="41" t="s">
        <v>456</v>
      </c>
      <c r="D1976" s="41" t="s">
        <v>33</v>
      </c>
      <c r="E1976" s="41" t="s">
        <v>202</v>
      </c>
      <c r="F1976" s="41" t="s">
        <v>202</v>
      </c>
      <c r="G1976" s="41" t="s">
        <v>759</v>
      </c>
      <c r="H1976" s="41">
        <v>4</v>
      </c>
      <c r="I1976" s="41">
        <v>9070.8928074453797</v>
      </c>
      <c r="J1976" s="41">
        <v>4168</v>
      </c>
      <c r="K1976" s="41">
        <v>0</v>
      </c>
      <c r="L1976" s="41">
        <v>77.10799999999999</v>
      </c>
      <c r="M1976" s="41">
        <v>0</v>
      </c>
      <c r="N1976" s="41">
        <v>5277</v>
      </c>
      <c r="O1976" s="41">
        <v>3</v>
      </c>
      <c r="P1976" s="41">
        <v>105.01230000000001</v>
      </c>
      <c r="Q1976" s="41">
        <v>5.9700000000000003E-2</v>
      </c>
      <c r="R1976" s="41">
        <v>17025</v>
      </c>
      <c r="S1976" s="41">
        <v>304.7475</v>
      </c>
      <c r="T1976" s="41">
        <v>8142</v>
      </c>
      <c r="U1976" s="41">
        <v>179.124</v>
      </c>
      <c r="V1976" s="41">
        <v>21193</v>
      </c>
      <c r="W1976" s="41">
        <v>381.85550000000001</v>
      </c>
      <c r="X1976" s="41">
        <v>13422</v>
      </c>
      <c r="Y1976" s="41">
        <v>284.19600000000003</v>
      </c>
      <c r="Z1976" s="6">
        <f>0</f>
        <v>0</v>
      </c>
      <c r="AA1976" s="6">
        <f t="shared" si="223"/>
        <v>381.85550000000001</v>
      </c>
      <c r="AB1976">
        <f>IF(ISBLANK(Table1[[#This Row],[FY2425_Cost]])=TRUE,#N/A,Table1[[#This Row],[FY2425_Cost]])</f>
        <v>284.19600000000003</v>
      </c>
      <c r="AC1976" s="6">
        <f t="shared" si="224"/>
        <v>-97.65949999999998</v>
      </c>
      <c r="AD1976" s="6" t="e">
        <f>SUMIFS($AB$3:AB1976,$B$3:B1976,B1976)</f>
        <v>#N/A</v>
      </c>
      <c r="AE1976" s="6">
        <f t="shared" si="225"/>
        <v>4081.9017633504209</v>
      </c>
      <c r="AF1976" s="6">
        <f t="shared" si="226"/>
        <v>4081.9017633504209</v>
      </c>
      <c r="AG1976" s="6">
        <f>VLOOKUP(Table1[[#This Row],[PracticeCode]],$AP$3:$AS$345,4,FALSE)</f>
        <v>4081.9017633504209</v>
      </c>
      <c r="AH1976" s="27">
        <f t="shared" si="227"/>
        <v>296618.19480346394</v>
      </c>
      <c r="AI1976" s="6" t="e">
        <f t="shared" si="222"/>
        <v>#N/A</v>
      </c>
    </row>
    <row r="1977" spans="1:35" x14ac:dyDescent="0.35">
      <c r="A1977" t="str">
        <f t="shared" si="221"/>
        <v>LISSON GROVE HEALTH CENTRERegents HealthCentral LondonE87011Jun3</v>
      </c>
      <c r="B1977" s="41" t="s">
        <v>516</v>
      </c>
      <c r="C1977" s="41" t="s">
        <v>456</v>
      </c>
      <c r="D1977" s="41" t="s">
        <v>33</v>
      </c>
      <c r="E1977" s="41" t="s">
        <v>202</v>
      </c>
      <c r="F1977" s="41" t="s">
        <v>202</v>
      </c>
      <c r="G1977" s="41" t="s">
        <v>758</v>
      </c>
      <c r="H1977" s="41">
        <v>3</v>
      </c>
      <c r="I1977" s="41">
        <v>9070.8928074453797</v>
      </c>
      <c r="J1977" s="41">
        <v>4162</v>
      </c>
      <c r="K1977" s="41">
        <v>13</v>
      </c>
      <c r="L1977" s="41">
        <v>76.997</v>
      </c>
      <c r="M1977" s="41">
        <v>0.24049999999999999</v>
      </c>
      <c r="N1977" s="41">
        <v>4504</v>
      </c>
      <c r="O1977" s="41">
        <v>0</v>
      </c>
      <c r="P1977" s="41">
        <v>89.629600000000011</v>
      </c>
      <c r="Q1977" s="41">
        <v>0</v>
      </c>
      <c r="R1977" s="41">
        <v>20009</v>
      </c>
      <c r="S1977" s="41">
        <v>358.16109999999998</v>
      </c>
      <c r="T1977" s="41">
        <v>8324</v>
      </c>
      <c r="U1977" s="41">
        <v>183.12799999999999</v>
      </c>
      <c r="V1977" s="41">
        <v>24184</v>
      </c>
      <c r="W1977" s="41">
        <v>435.39859999999999</v>
      </c>
      <c r="X1977" s="41">
        <v>12828</v>
      </c>
      <c r="Y1977" s="41">
        <v>272.75760000000002</v>
      </c>
      <c r="Z1977" s="6">
        <f>0</f>
        <v>0</v>
      </c>
      <c r="AA1977" s="6">
        <f t="shared" si="223"/>
        <v>435.39859999999999</v>
      </c>
      <c r="AB1977">
        <f>IF(ISBLANK(Table1[[#This Row],[FY2425_Cost]])=TRUE,#N/A,Table1[[#This Row],[FY2425_Cost]])</f>
        <v>272.75760000000002</v>
      </c>
      <c r="AC1977" s="6">
        <f t="shared" si="224"/>
        <v>-162.64099999999996</v>
      </c>
      <c r="AD1977" s="6" t="e">
        <f>SUMIFS($AB$3:AB1977,$B$3:B1977,B1977)</f>
        <v>#N/A</v>
      </c>
      <c r="AE1977" s="6">
        <f t="shared" si="225"/>
        <v>4081.9017633504209</v>
      </c>
      <c r="AF1977" s="6">
        <f t="shared" si="226"/>
        <v>4081.9017633504209</v>
      </c>
      <c r="AG1977" s="6">
        <f>VLOOKUP(Table1[[#This Row],[PracticeCode]],$AP$3:$AS$345,4,FALSE)</f>
        <v>4081.9017633504209</v>
      </c>
      <c r="AH1977" s="27">
        <f t="shared" si="227"/>
        <v>296618.19480346394</v>
      </c>
      <c r="AI1977" s="6" t="e">
        <f t="shared" si="222"/>
        <v>#N/A</v>
      </c>
    </row>
    <row r="1978" spans="1:35" x14ac:dyDescent="0.35">
      <c r="A1978" t="str">
        <f t="shared" si="221"/>
        <v>LISSON GROVE HEALTH CENTRERegents HealthCentral LondonE87011Mar12</v>
      </c>
      <c r="B1978" s="41" t="s">
        <v>516</v>
      </c>
      <c r="C1978" s="41" t="s">
        <v>456</v>
      </c>
      <c r="D1978" s="41" t="s">
        <v>33</v>
      </c>
      <c r="E1978" s="41" t="s">
        <v>202</v>
      </c>
      <c r="F1978" s="41" t="s">
        <v>202</v>
      </c>
      <c r="G1978" s="41" t="s">
        <v>767</v>
      </c>
      <c r="H1978" s="41">
        <v>12</v>
      </c>
      <c r="I1978" s="41">
        <v>9070.8928074453797</v>
      </c>
      <c r="J1978" s="41">
        <v>4636</v>
      </c>
      <c r="K1978" s="41">
        <v>4</v>
      </c>
      <c r="L1978" s="41">
        <v>92.256399999999999</v>
      </c>
      <c r="M1978" s="41">
        <v>7.9600000000000004E-2</v>
      </c>
      <c r="N1978" s="41"/>
      <c r="O1978" s="41"/>
      <c r="P1978" s="41"/>
      <c r="Q1978" s="41"/>
      <c r="R1978" s="41">
        <v>22530</v>
      </c>
      <c r="S1978" s="41">
        <v>403.28699999999998</v>
      </c>
      <c r="T1978" s="41"/>
      <c r="U1978" s="41"/>
      <c r="V1978" s="41">
        <v>27170</v>
      </c>
      <c r="W1978" s="41">
        <v>495.62299999999999</v>
      </c>
      <c r="X1978" s="41"/>
      <c r="Y1978" s="41"/>
      <c r="Z1978" s="6">
        <f>0</f>
        <v>0</v>
      </c>
      <c r="AA1978" s="6">
        <f t="shared" si="223"/>
        <v>495.62299999999999</v>
      </c>
      <c r="AB1978" t="e">
        <f>IF(ISBLANK(Table1[[#This Row],[FY2425_Cost]])=TRUE,#N/A,Table1[[#This Row],[FY2425_Cost]])</f>
        <v>#N/A</v>
      </c>
      <c r="AC1978" s="6" t="e">
        <f t="shared" si="224"/>
        <v>#N/A</v>
      </c>
      <c r="AD1978" s="6" t="e">
        <f>SUMIFS($AB$3:AB1978,$B$3:B1978,B1978)</f>
        <v>#N/A</v>
      </c>
      <c r="AE1978" s="6">
        <f t="shared" si="225"/>
        <v>4081.9017633504209</v>
      </c>
      <c r="AF1978" s="6">
        <f t="shared" si="226"/>
        <v>4081.9017633504209</v>
      </c>
      <c r="AG1978" s="6">
        <f>VLOOKUP(Table1[[#This Row],[PracticeCode]],$AP$3:$AS$345,4,FALSE)</f>
        <v>4081.9017633504209</v>
      </c>
      <c r="AH1978" s="27">
        <f t="shared" si="227"/>
        <v>296618.19480346394</v>
      </c>
      <c r="AI1978" s="6" t="e">
        <f t="shared" si="222"/>
        <v>#N/A</v>
      </c>
    </row>
    <row r="1979" spans="1:35" x14ac:dyDescent="0.35">
      <c r="A1979" t="str">
        <f t="shared" si="221"/>
        <v>LISSON GROVE HEALTH CENTRERegents HealthCentral LondonE87011May2</v>
      </c>
      <c r="B1979" s="41" t="s">
        <v>516</v>
      </c>
      <c r="C1979" s="41" t="s">
        <v>456</v>
      </c>
      <c r="D1979" s="41" t="s">
        <v>33</v>
      </c>
      <c r="E1979" s="41" t="s">
        <v>202</v>
      </c>
      <c r="F1979" s="41" t="s">
        <v>202</v>
      </c>
      <c r="G1979" s="41" t="s">
        <v>757</v>
      </c>
      <c r="H1979" s="41">
        <v>2</v>
      </c>
      <c r="I1979" s="41">
        <v>9070.8928074453797</v>
      </c>
      <c r="J1979" s="41">
        <v>4142</v>
      </c>
      <c r="K1979" s="41">
        <v>563</v>
      </c>
      <c r="L1979" s="41">
        <v>76.626999999999995</v>
      </c>
      <c r="M1979" s="41">
        <v>10.4155</v>
      </c>
      <c r="N1979" s="41">
        <v>3946</v>
      </c>
      <c r="O1979" s="41">
        <v>1182</v>
      </c>
      <c r="P1979" s="41">
        <v>78.525400000000005</v>
      </c>
      <c r="Q1979" s="41">
        <v>23.521800000000002</v>
      </c>
      <c r="R1979" s="41">
        <v>8885</v>
      </c>
      <c r="S1979" s="41">
        <v>159.04150000000001</v>
      </c>
      <c r="T1979" s="41">
        <v>6533</v>
      </c>
      <c r="U1979" s="41">
        <v>143.726</v>
      </c>
      <c r="V1979" s="41">
        <v>13590</v>
      </c>
      <c r="W1979" s="41">
        <v>246.084</v>
      </c>
      <c r="X1979" s="41">
        <v>11661</v>
      </c>
      <c r="Y1979" s="41">
        <v>245.7732</v>
      </c>
      <c r="Z1979" s="6">
        <f>0</f>
        <v>0</v>
      </c>
      <c r="AA1979" s="6">
        <f t="shared" si="223"/>
        <v>246.084</v>
      </c>
      <c r="AB1979">
        <f>IF(ISBLANK(Table1[[#This Row],[FY2425_Cost]])=TRUE,#N/A,Table1[[#This Row],[FY2425_Cost]])</f>
        <v>245.7732</v>
      </c>
      <c r="AC1979" s="6">
        <f t="shared" si="224"/>
        <v>-0.31080000000000041</v>
      </c>
      <c r="AD1979" s="6" t="e">
        <f>SUMIFS($AB$3:AB1979,$B$3:B1979,B1979)</f>
        <v>#N/A</v>
      </c>
      <c r="AE1979" s="6">
        <f t="shared" si="225"/>
        <v>4081.9017633504209</v>
      </c>
      <c r="AF1979" s="6">
        <f t="shared" si="226"/>
        <v>4081.9017633504209</v>
      </c>
      <c r="AG1979" s="6">
        <f>VLOOKUP(Table1[[#This Row],[PracticeCode]],$AP$3:$AS$345,4,FALSE)</f>
        <v>4081.9017633504209</v>
      </c>
      <c r="AH1979" s="27">
        <f t="shared" si="227"/>
        <v>296618.19480346394</v>
      </c>
      <c r="AI1979" s="6" t="e">
        <f t="shared" si="222"/>
        <v>#N/A</v>
      </c>
    </row>
    <row r="1980" spans="1:35" x14ac:dyDescent="0.35">
      <c r="A1980" t="str">
        <f t="shared" si="221"/>
        <v>LISSON GROVE HEALTH CENTRERegents HealthCentral LondonE87011Nov8</v>
      </c>
      <c r="B1980" s="41" t="s">
        <v>516</v>
      </c>
      <c r="C1980" s="41" t="s">
        <v>456</v>
      </c>
      <c r="D1980" s="41" t="s">
        <v>33</v>
      </c>
      <c r="E1980" s="41" t="s">
        <v>202</v>
      </c>
      <c r="F1980" s="41" t="s">
        <v>202</v>
      </c>
      <c r="G1980" s="41" t="s">
        <v>763</v>
      </c>
      <c r="H1980" s="41">
        <v>8</v>
      </c>
      <c r="I1980" s="41">
        <v>9070.8928074453797</v>
      </c>
      <c r="J1980" s="41">
        <v>4986</v>
      </c>
      <c r="K1980" s="41">
        <v>3</v>
      </c>
      <c r="L1980" s="41">
        <v>99.221400000000003</v>
      </c>
      <c r="M1980" s="41">
        <v>5.9700000000000003E-2</v>
      </c>
      <c r="N1980" s="41"/>
      <c r="O1980" s="41"/>
      <c r="P1980" s="41"/>
      <c r="Q1980" s="41"/>
      <c r="R1980" s="41">
        <v>12564</v>
      </c>
      <c r="S1980" s="41">
        <v>224.8956</v>
      </c>
      <c r="T1980" s="41"/>
      <c r="U1980" s="41"/>
      <c r="V1980" s="41">
        <v>17553</v>
      </c>
      <c r="W1980" s="41">
        <v>324.17669999999998</v>
      </c>
      <c r="X1980" s="41"/>
      <c r="Y1980" s="41"/>
      <c r="Z1980" s="6">
        <f>0</f>
        <v>0</v>
      </c>
      <c r="AA1980" s="6">
        <f t="shared" si="223"/>
        <v>324.17669999999998</v>
      </c>
      <c r="AB1980" t="e">
        <f>IF(ISBLANK(Table1[[#This Row],[FY2425_Cost]])=TRUE,#N/A,Table1[[#This Row],[FY2425_Cost]])</f>
        <v>#N/A</v>
      </c>
      <c r="AC1980" s="6" t="e">
        <f t="shared" si="224"/>
        <v>#N/A</v>
      </c>
      <c r="AD1980" s="6" t="e">
        <f>SUMIFS($AB$3:AB1980,$B$3:B1980,B1980)</f>
        <v>#N/A</v>
      </c>
      <c r="AE1980" s="6">
        <f t="shared" si="225"/>
        <v>4081.9017633504209</v>
      </c>
      <c r="AF1980" s="6">
        <f t="shared" si="226"/>
        <v>4081.9017633504209</v>
      </c>
      <c r="AG1980" s="6">
        <f>VLOOKUP(Table1[[#This Row],[PracticeCode]],$AP$3:$AS$345,4,FALSE)</f>
        <v>4081.9017633504209</v>
      </c>
      <c r="AH1980" s="27">
        <f t="shared" si="227"/>
        <v>296618.19480346394</v>
      </c>
      <c r="AI1980" s="6" t="e">
        <f t="shared" si="222"/>
        <v>#N/A</v>
      </c>
    </row>
    <row r="1981" spans="1:35" x14ac:dyDescent="0.35">
      <c r="A1981" t="str">
        <f t="shared" si="221"/>
        <v>LISSON GROVE HEALTH CENTRERegents HealthCentral LondonE87011Oct7</v>
      </c>
      <c r="B1981" s="41" t="s">
        <v>516</v>
      </c>
      <c r="C1981" s="41" t="s">
        <v>456</v>
      </c>
      <c r="D1981" s="41" t="s">
        <v>33</v>
      </c>
      <c r="E1981" s="41" t="s">
        <v>202</v>
      </c>
      <c r="F1981" s="41" t="s">
        <v>202</v>
      </c>
      <c r="G1981" s="41" t="s">
        <v>762</v>
      </c>
      <c r="H1981" s="41">
        <v>7</v>
      </c>
      <c r="I1981" s="41">
        <v>9070.8928074453797</v>
      </c>
      <c r="J1981" s="41">
        <v>5937</v>
      </c>
      <c r="K1981" s="41">
        <v>2579</v>
      </c>
      <c r="L1981" s="41">
        <v>118.14630000000001</v>
      </c>
      <c r="M1981" s="41">
        <v>51.322100000000006</v>
      </c>
      <c r="N1981" s="41">
        <v>0</v>
      </c>
      <c r="O1981" s="41">
        <v>0</v>
      </c>
      <c r="P1981" s="41">
        <v>0</v>
      </c>
      <c r="Q1981" s="41">
        <v>0</v>
      </c>
      <c r="R1981" s="41">
        <v>12900</v>
      </c>
      <c r="S1981" s="41">
        <v>230.91</v>
      </c>
      <c r="T1981" s="41">
        <v>22871</v>
      </c>
      <c r="U1981" s="41">
        <v>503.16199999999998</v>
      </c>
      <c r="V1981" s="41">
        <v>21416</v>
      </c>
      <c r="W1981" s="41">
        <v>400.37840000000006</v>
      </c>
      <c r="X1981" s="41">
        <v>22871</v>
      </c>
      <c r="Y1981" s="41">
        <v>503.16199999999998</v>
      </c>
      <c r="Z1981" s="6">
        <f>0</f>
        <v>0</v>
      </c>
      <c r="AA1981" s="6">
        <f t="shared" si="223"/>
        <v>400.37840000000006</v>
      </c>
      <c r="AB1981">
        <f>IF(ISBLANK(Table1[[#This Row],[FY2425_Cost]])=TRUE,#N/A,Table1[[#This Row],[FY2425_Cost]])</f>
        <v>503.16199999999998</v>
      </c>
      <c r="AC1981" s="6">
        <f t="shared" si="224"/>
        <v>102.78359999999992</v>
      </c>
      <c r="AD1981" s="6" t="e">
        <f>SUMIFS($AB$3:AB1981,$B$3:B1981,B1981)</f>
        <v>#N/A</v>
      </c>
      <c r="AE1981" s="6">
        <f t="shared" si="225"/>
        <v>4081.9017633504209</v>
      </c>
      <c r="AF1981" s="6">
        <f t="shared" si="226"/>
        <v>4081.9017633504209</v>
      </c>
      <c r="AG1981" s="6">
        <f>VLOOKUP(Table1[[#This Row],[PracticeCode]],$AP$3:$AS$345,4,FALSE)</f>
        <v>4081.9017633504209</v>
      </c>
      <c r="AH1981" s="27">
        <f t="shared" si="227"/>
        <v>296618.19480346394</v>
      </c>
      <c r="AI1981" s="6" t="e">
        <f t="shared" si="222"/>
        <v>#N/A</v>
      </c>
    </row>
    <row r="1982" spans="1:35" x14ac:dyDescent="0.35">
      <c r="A1982" t="str">
        <f t="shared" si="221"/>
        <v>LISSON GROVE HEALTH CENTRERegents HealthCentral LondonE87011Sep6</v>
      </c>
      <c r="B1982" s="41" t="s">
        <v>516</v>
      </c>
      <c r="C1982" s="41" t="s">
        <v>456</v>
      </c>
      <c r="D1982" s="41" t="s">
        <v>33</v>
      </c>
      <c r="E1982" s="41" t="s">
        <v>202</v>
      </c>
      <c r="F1982" s="41" t="s">
        <v>202</v>
      </c>
      <c r="G1982" s="41" t="s">
        <v>761</v>
      </c>
      <c r="H1982" s="41">
        <v>6</v>
      </c>
      <c r="I1982" s="41">
        <v>9070.8928074453797</v>
      </c>
      <c r="J1982" s="41">
        <v>3810</v>
      </c>
      <c r="K1982" s="41">
        <v>4637</v>
      </c>
      <c r="L1982" s="41">
        <v>75.819000000000003</v>
      </c>
      <c r="M1982" s="41">
        <v>92.276300000000006</v>
      </c>
      <c r="N1982" s="41">
        <v>5936</v>
      </c>
      <c r="O1982" s="41">
        <v>0</v>
      </c>
      <c r="P1982" s="41">
        <v>133.56</v>
      </c>
      <c r="Q1982" s="41">
        <v>0</v>
      </c>
      <c r="R1982" s="41">
        <v>9821</v>
      </c>
      <c r="S1982" s="41">
        <v>175.79589999999999</v>
      </c>
      <c r="T1982" s="41">
        <v>9523</v>
      </c>
      <c r="U1982" s="41">
        <v>209.506</v>
      </c>
      <c r="V1982" s="41">
        <v>18268</v>
      </c>
      <c r="W1982" s="41">
        <v>343.89120000000003</v>
      </c>
      <c r="X1982" s="41">
        <v>15459</v>
      </c>
      <c r="Y1982" s="41">
        <v>343.06600000000003</v>
      </c>
      <c r="Z1982" s="6">
        <f>0</f>
        <v>0</v>
      </c>
      <c r="AA1982" s="6">
        <f t="shared" si="223"/>
        <v>343.89120000000003</v>
      </c>
      <c r="AB1982">
        <f>IF(ISBLANK(Table1[[#This Row],[FY2425_Cost]])=TRUE,#N/A,Table1[[#This Row],[FY2425_Cost]])</f>
        <v>343.06600000000003</v>
      </c>
      <c r="AC1982" s="6">
        <f t="shared" si="224"/>
        <v>-0.82519999999999527</v>
      </c>
      <c r="AD1982" s="6" t="e">
        <f>SUMIFS($AB$3:AB1982,$B$3:B1982,B1982)</f>
        <v>#N/A</v>
      </c>
      <c r="AE1982" s="6">
        <f t="shared" si="225"/>
        <v>4081.9017633504209</v>
      </c>
      <c r="AF1982" s="6">
        <f t="shared" si="226"/>
        <v>4081.9017633504209</v>
      </c>
      <c r="AG1982" s="6">
        <f>VLOOKUP(Table1[[#This Row],[PracticeCode]],$AP$3:$AS$345,4,FALSE)</f>
        <v>4081.9017633504209</v>
      </c>
      <c r="AH1982" s="27">
        <f t="shared" si="227"/>
        <v>296618.19480346394</v>
      </c>
      <c r="AI1982" s="6" t="e">
        <f t="shared" si="222"/>
        <v>#N/A</v>
      </c>
    </row>
    <row r="1983" spans="1:35" x14ac:dyDescent="0.35">
      <c r="A1983" t="str">
        <f t="shared" si="221"/>
        <v>Little Park SurgeryFeltham and BedfontHounslowE85736Apr1</v>
      </c>
      <c r="B1983" s="41" t="s">
        <v>203</v>
      </c>
      <c r="C1983" s="41" t="s">
        <v>454</v>
      </c>
      <c r="D1983" s="41" t="s">
        <v>16</v>
      </c>
      <c r="E1983" s="41" t="s">
        <v>204</v>
      </c>
      <c r="F1983" s="41" t="s">
        <v>204</v>
      </c>
      <c r="G1983" s="41" t="s">
        <v>756</v>
      </c>
      <c r="H1983" s="41">
        <v>1</v>
      </c>
      <c r="I1983" s="41">
        <v>6754.2630157344302</v>
      </c>
      <c r="J1983" s="41">
        <v>12153</v>
      </c>
      <c r="K1983" s="41">
        <v>417</v>
      </c>
      <c r="L1983" s="41">
        <v>224.8305</v>
      </c>
      <c r="M1983" s="41">
        <v>7.7144999999999992</v>
      </c>
      <c r="N1983" s="41">
        <v>1543</v>
      </c>
      <c r="O1983" s="41">
        <v>161</v>
      </c>
      <c r="P1983" s="41">
        <v>30.7057</v>
      </c>
      <c r="Q1983" s="41">
        <v>3.2039</v>
      </c>
      <c r="R1983" s="41">
        <v>13149</v>
      </c>
      <c r="S1983" s="41">
        <v>235.36709999999999</v>
      </c>
      <c r="T1983" s="41">
        <v>5575</v>
      </c>
      <c r="U1983" s="41">
        <v>122.65</v>
      </c>
      <c r="V1983" s="41">
        <v>25719</v>
      </c>
      <c r="W1983" s="41">
        <v>467.91210000000001</v>
      </c>
      <c r="X1983" s="41">
        <v>7279</v>
      </c>
      <c r="Y1983" s="41">
        <v>156.55959999999999</v>
      </c>
      <c r="Z1983" s="6">
        <f>0</f>
        <v>0</v>
      </c>
      <c r="AA1983" s="6">
        <f t="shared" si="223"/>
        <v>467.91210000000001</v>
      </c>
      <c r="AB1983">
        <f>IF(ISBLANK(Table1[[#This Row],[FY2425_Cost]])=TRUE,#N/A,Table1[[#This Row],[FY2425_Cost]])</f>
        <v>156.55959999999999</v>
      </c>
      <c r="AC1983" s="6">
        <f t="shared" si="224"/>
        <v>-311.35250000000002</v>
      </c>
      <c r="AD1983" s="6">
        <f>SUMIFS($AB$3:AB1983,$B$3:B1983,B1983)</f>
        <v>156.55959999999999</v>
      </c>
      <c r="AE1983" s="6">
        <f t="shared" si="225"/>
        <v>3039.4183570804935</v>
      </c>
      <c r="AF1983" s="6">
        <f t="shared" si="226"/>
        <v>3039.4183570804935</v>
      </c>
      <c r="AG1983" s="6">
        <f>VLOOKUP(Table1[[#This Row],[PracticeCode]],$AP$3:$AS$345,4,FALSE)</f>
        <v>3039.4183570804935</v>
      </c>
      <c r="AH1983" s="27">
        <f t="shared" si="227"/>
        <v>220864.40061451588</v>
      </c>
      <c r="AI1983" s="6">
        <f t="shared" si="222"/>
        <v>0</v>
      </c>
    </row>
    <row r="1984" spans="1:35" x14ac:dyDescent="0.35">
      <c r="A1984" t="str">
        <f t="shared" si="221"/>
        <v>Little Park SurgeryFeltham and BedfontHounslowE85736Aug5</v>
      </c>
      <c r="B1984" s="41" t="s">
        <v>203</v>
      </c>
      <c r="C1984" s="41" t="s">
        <v>454</v>
      </c>
      <c r="D1984" s="41" t="s">
        <v>16</v>
      </c>
      <c r="E1984" s="41" t="s">
        <v>204</v>
      </c>
      <c r="F1984" s="41" t="s">
        <v>204</v>
      </c>
      <c r="G1984" s="41" t="s">
        <v>760</v>
      </c>
      <c r="H1984" s="41">
        <v>5</v>
      </c>
      <c r="I1984" s="41">
        <v>6754.2630157344302</v>
      </c>
      <c r="J1984" s="41">
        <v>2376</v>
      </c>
      <c r="K1984" s="41">
        <v>94</v>
      </c>
      <c r="L1984" s="41">
        <v>43.955999999999996</v>
      </c>
      <c r="M1984" s="41">
        <v>1.7389999999999999</v>
      </c>
      <c r="N1984" s="41">
        <v>1546</v>
      </c>
      <c r="O1984" s="41">
        <v>101</v>
      </c>
      <c r="P1984" s="41">
        <v>30.765400000000003</v>
      </c>
      <c r="Q1984" s="41">
        <v>2.0099</v>
      </c>
      <c r="R1984" s="41">
        <v>11132</v>
      </c>
      <c r="S1984" s="41">
        <v>199.2628</v>
      </c>
      <c r="T1984" s="41">
        <v>14707</v>
      </c>
      <c r="U1984" s="41">
        <v>323.55399999999997</v>
      </c>
      <c r="V1984" s="41">
        <v>13602</v>
      </c>
      <c r="W1984" s="41">
        <v>244.95779999999999</v>
      </c>
      <c r="X1984" s="41">
        <v>16354</v>
      </c>
      <c r="Y1984" s="41">
        <v>356.32929999999999</v>
      </c>
      <c r="Z1984" s="6">
        <f>0</f>
        <v>0</v>
      </c>
      <c r="AA1984" s="6">
        <f t="shared" si="223"/>
        <v>244.95779999999999</v>
      </c>
      <c r="AB1984">
        <f>IF(ISBLANK(Table1[[#This Row],[FY2425_Cost]])=TRUE,#N/A,Table1[[#This Row],[FY2425_Cost]])</f>
        <v>356.32929999999999</v>
      </c>
      <c r="AC1984" s="6">
        <f t="shared" si="224"/>
        <v>111.3715</v>
      </c>
      <c r="AD1984" s="6">
        <f>SUMIFS($AB$3:AB1984,$B$3:B1984,B1984)</f>
        <v>512.88889999999992</v>
      </c>
      <c r="AE1984" s="6">
        <f t="shared" si="225"/>
        <v>3039.4183570804935</v>
      </c>
      <c r="AF1984" s="6">
        <f t="shared" si="226"/>
        <v>3039.4183570804935</v>
      </c>
      <c r="AG1984" s="6">
        <f>VLOOKUP(Table1[[#This Row],[PracticeCode]],$AP$3:$AS$345,4,FALSE)</f>
        <v>3039.4183570804935</v>
      </c>
      <c r="AH1984" s="27">
        <f t="shared" si="227"/>
        <v>220864.40061451588</v>
      </c>
      <c r="AI1984" s="6">
        <f t="shared" si="222"/>
        <v>0</v>
      </c>
    </row>
    <row r="1985" spans="1:35" x14ac:dyDescent="0.35">
      <c r="A1985" t="str">
        <f t="shared" si="221"/>
        <v>Little Park SurgeryFeltham and BedfontHounslowE85736Dec9</v>
      </c>
      <c r="B1985" s="41" t="s">
        <v>203</v>
      </c>
      <c r="C1985" s="41" t="s">
        <v>454</v>
      </c>
      <c r="D1985" s="41" t="s">
        <v>16</v>
      </c>
      <c r="E1985" s="41" t="s">
        <v>204</v>
      </c>
      <c r="F1985" s="41" t="s">
        <v>204</v>
      </c>
      <c r="G1985" s="41" t="s">
        <v>764</v>
      </c>
      <c r="H1985" s="41">
        <v>9</v>
      </c>
      <c r="I1985" s="41">
        <v>6754.2630157344302</v>
      </c>
      <c r="J1985" s="41">
        <v>2778</v>
      </c>
      <c r="K1985" s="41">
        <v>582</v>
      </c>
      <c r="L1985" s="41">
        <v>55.282200000000003</v>
      </c>
      <c r="M1985" s="41">
        <v>11.581800000000001</v>
      </c>
      <c r="N1985" s="41"/>
      <c r="O1985" s="41"/>
      <c r="P1985" s="41"/>
      <c r="Q1985" s="41"/>
      <c r="R1985" s="41">
        <v>14775</v>
      </c>
      <c r="S1985" s="41">
        <v>264.47250000000003</v>
      </c>
      <c r="T1985" s="41"/>
      <c r="U1985" s="41"/>
      <c r="V1985" s="41">
        <v>18135</v>
      </c>
      <c r="W1985" s="41">
        <v>331.3365</v>
      </c>
      <c r="X1985" s="41"/>
      <c r="Y1985" s="41"/>
      <c r="Z1985" s="6">
        <f>0</f>
        <v>0</v>
      </c>
      <c r="AA1985" s="6">
        <f t="shared" si="223"/>
        <v>331.3365</v>
      </c>
      <c r="AB1985" t="e">
        <f>IF(ISBLANK(Table1[[#This Row],[FY2425_Cost]])=TRUE,#N/A,Table1[[#This Row],[FY2425_Cost]])</f>
        <v>#N/A</v>
      </c>
      <c r="AC1985" s="6" t="e">
        <f t="shared" si="224"/>
        <v>#N/A</v>
      </c>
      <c r="AD1985" s="6" t="e">
        <f>SUMIFS($AB$3:AB1985,$B$3:B1985,B1985)</f>
        <v>#N/A</v>
      </c>
      <c r="AE1985" s="6">
        <f t="shared" si="225"/>
        <v>3039.4183570804935</v>
      </c>
      <c r="AF1985" s="6">
        <f t="shared" si="226"/>
        <v>3039.4183570804935</v>
      </c>
      <c r="AG1985" s="6">
        <f>VLOOKUP(Table1[[#This Row],[PracticeCode]],$AP$3:$AS$345,4,FALSE)</f>
        <v>3039.4183570804935</v>
      </c>
      <c r="AH1985" s="27">
        <f t="shared" si="227"/>
        <v>220864.40061451588</v>
      </c>
      <c r="AI1985" s="6" t="e">
        <f t="shared" si="222"/>
        <v>#N/A</v>
      </c>
    </row>
    <row r="1986" spans="1:35" x14ac:dyDescent="0.35">
      <c r="A1986" t="str">
        <f t="shared" si="221"/>
        <v>Little Park SurgeryFeltham and BedfontHounslowE85736Feb11</v>
      </c>
      <c r="B1986" s="41" t="s">
        <v>203</v>
      </c>
      <c r="C1986" s="41" t="s">
        <v>454</v>
      </c>
      <c r="D1986" s="41" t="s">
        <v>16</v>
      </c>
      <c r="E1986" s="41" t="s">
        <v>204</v>
      </c>
      <c r="F1986" s="41" t="s">
        <v>204</v>
      </c>
      <c r="G1986" s="41" t="s">
        <v>766</v>
      </c>
      <c r="H1986" s="41">
        <v>11</v>
      </c>
      <c r="I1986" s="41">
        <v>6754.2630157344302</v>
      </c>
      <c r="J1986" s="41">
        <v>1806</v>
      </c>
      <c r="K1986" s="41">
        <v>616</v>
      </c>
      <c r="L1986" s="41">
        <v>35.939399999999999</v>
      </c>
      <c r="M1986" s="41">
        <v>12.2584</v>
      </c>
      <c r="N1986" s="41"/>
      <c r="O1986" s="41"/>
      <c r="P1986" s="41"/>
      <c r="Q1986" s="41"/>
      <c r="R1986" s="41">
        <v>11417</v>
      </c>
      <c r="S1986" s="41">
        <v>204.36429999999999</v>
      </c>
      <c r="T1986" s="41"/>
      <c r="U1986" s="41"/>
      <c r="V1986" s="41">
        <v>13839</v>
      </c>
      <c r="W1986" s="41">
        <v>252.56209999999999</v>
      </c>
      <c r="X1986" s="41"/>
      <c r="Y1986" s="41"/>
      <c r="Z1986" s="6">
        <f>0</f>
        <v>0</v>
      </c>
      <c r="AA1986" s="6">
        <f t="shared" si="223"/>
        <v>252.56209999999999</v>
      </c>
      <c r="AB1986" t="e">
        <f>IF(ISBLANK(Table1[[#This Row],[FY2425_Cost]])=TRUE,#N/A,Table1[[#This Row],[FY2425_Cost]])</f>
        <v>#N/A</v>
      </c>
      <c r="AC1986" s="6" t="e">
        <f t="shared" si="224"/>
        <v>#N/A</v>
      </c>
      <c r="AD1986" s="6" t="e">
        <f>SUMIFS($AB$3:AB1986,$B$3:B1986,B1986)</f>
        <v>#N/A</v>
      </c>
      <c r="AE1986" s="6">
        <f t="shared" si="225"/>
        <v>3039.4183570804935</v>
      </c>
      <c r="AF1986" s="6">
        <f t="shared" si="226"/>
        <v>3039.4183570804935</v>
      </c>
      <c r="AG1986" s="6">
        <f>VLOOKUP(Table1[[#This Row],[PracticeCode]],$AP$3:$AS$345,4,FALSE)</f>
        <v>3039.4183570804935</v>
      </c>
      <c r="AH1986" s="27">
        <f t="shared" si="227"/>
        <v>220864.40061451588</v>
      </c>
      <c r="AI1986" s="6" t="e">
        <f t="shared" si="222"/>
        <v>#N/A</v>
      </c>
    </row>
    <row r="1987" spans="1:35" x14ac:dyDescent="0.35">
      <c r="A1987" t="str">
        <f t="shared" ref="A1987:A2050" si="228">CONCATENATE(B1987,C1987,D1987,E1987,G1987,H1987)</f>
        <v>Little Park SurgeryFeltham and BedfontHounslowE85736Jan10</v>
      </c>
      <c r="B1987" s="41" t="s">
        <v>203</v>
      </c>
      <c r="C1987" s="41" t="s">
        <v>454</v>
      </c>
      <c r="D1987" s="41" t="s">
        <v>16</v>
      </c>
      <c r="E1987" s="41" t="s">
        <v>204</v>
      </c>
      <c r="F1987" s="41" t="s">
        <v>204</v>
      </c>
      <c r="G1987" s="41" t="s">
        <v>765</v>
      </c>
      <c r="H1987" s="41">
        <v>10</v>
      </c>
      <c r="I1987" s="41">
        <v>6754.2630157344302</v>
      </c>
      <c r="J1987" s="41">
        <v>2144</v>
      </c>
      <c r="K1987" s="41">
        <v>974</v>
      </c>
      <c r="L1987" s="41">
        <v>42.665600000000005</v>
      </c>
      <c r="M1987" s="41">
        <v>19.3826</v>
      </c>
      <c r="N1987" s="41"/>
      <c r="O1987" s="41"/>
      <c r="P1987" s="41"/>
      <c r="Q1987" s="41"/>
      <c r="R1987" s="41">
        <v>7031</v>
      </c>
      <c r="S1987" s="41">
        <v>125.8549</v>
      </c>
      <c r="T1987" s="41"/>
      <c r="U1987" s="41"/>
      <c r="V1987" s="41">
        <v>10149</v>
      </c>
      <c r="W1987" s="41">
        <v>187.90309999999999</v>
      </c>
      <c r="X1987" s="41"/>
      <c r="Y1987" s="41"/>
      <c r="Z1987" s="6">
        <f>0</f>
        <v>0</v>
      </c>
      <c r="AA1987" s="6">
        <f t="shared" si="223"/>
        <v>187.90309999999999</v>
      </c>
      <c r="AB1987" t="e">
        <f>IF(ISBLANK(Table1[[#This Row],[FY2425_Cost]])=TRUE,#N/A,Table1[[#This Row],[FY2425_Cost]])</f>
        <v>#N/A</v>
      </c>
      <c r="AC1987" s="6" t="e">
        <f t="shared" si="224"/>
        <v>#N/A</v>
      </c>
      <c r="AD1987" s="6" t="e">
        <f>SUMIFS($AB$3:AB1987,$B$3:B1987,B1987)</f>
        <v>#N/A</v>
      </c>
      <c r="AE1987" s="6">
        <f t="shared" si="225"/>
        <v>3039.4183570804935</v>
      </c>
      <c r="AF1987" s="6">
        <f t="shared" si="226"/>
        <v>3039.4183570804935</v>
      </c>
      <c r="AG1987" s="6">
        <f>VLOOKUP(Table1[[#This Row],[PracticeCode]],$AP$3:$AS$345,4,FALSE)</f>
        <v>3039.4183570804935</v>
      </c>
      <c r="AH1987" s="27">
        <f t="shared" si="227"/>
        <v>220864.40061451588</v>
      </c>
      <c r="AI1987" s="6" t="e">
        <f t="shared" ref="AI1987:AI2050" si="229">IF(AD1987-AF1987&lt;=0,0,AD1987-AF1987)</f>
        <v>#N/A</v>
      </c>
    </row>
    <row r="1988" spans="1:35" x14ac:dyDescent="0.35">
      <c r="A1988" t="str">
        <f t="shared" si="228"/>
        <v>Little Park SurgeryFeltham and BedfontHounslowE85736Jul4</v>
      </c>
      <c r="B1988" s="41" t="s">
        <v>203</v>
      </c>
      <c r="C1988" s="41" t="s">
        <v>454</v>
      </c>
      <c r="D1988" s="41" t="s">
        <v>16</v>
      </c>
      <c r="E1988" s="41" t="s">
        <v>204</v>
      </c>
      <c r="F1988" s="41" t="s">
        <v>204</v>
      </c>
      <c r="G1988" s="41" t="s">
        <v>759</v>
      </c>
      <c r="H1988" s="41">
        <v>4</v>
      </c>
      <c r="I1988" s="41">
        <v>6754.2630157344302</v>
      </c>
      <c r="J1988" s="41">
        <v>1099</v>
      </c>
      <c r="K1988" s="41">
        <v>311</v>
      </c>
      <c r="L1988" s="41">
        <v>20.331499999999998</v>
      </c>
      <c r="M1988" s="41">
        <v>5.7534999999999998</v>
      </c>
      <c r="N1988" s="41">
        <v>2138</v>
      </c>
      <c r="O1988" s="41">
        <v>134</v>
      </c>
      <c r="P1988" s="41">
        <v>42.546199999999999</v>
      </c>
      <c r="Q1988" s="41">
        <v>2.6666000000000003</v>
      </c>
      <c r="R1988" s="41">
        <v>8267</v>
      </c>
      <c r="S1988" s="41">
        <v>147.97929999999999</v>
      </c>
      <c r="T1988" s="41">
        <v>6521</v>
      </c>
      <c r="U1988" s="41">
        <v>143.46199999999999</v>
      </c>
      <c r="V1988" s="41">
        <v>9677</v>
      </c>
      <c r="W1988" s="41">
        <v>174.0643</v>
      </c>
      <c r="X1988" s="41">
        <v>8793</v>
      </c>
      <c r="Y1988" s="41">
        <v>188.6748</v>
      </c>
      <c r="Z1988" s="6">
        <f>0</f>
        <v>0</v>
      </c>
      <c r="AA1988" s="6">
        <f t="shared" si="223"/>
        <v>174.0643</v>
      </c>
      <c r="AB1988">
        <f>IF(ISBLANK(Table1[[#This Row],[FY2425_Cost]])=TRUE,#N/A,Table1[[#This Row],[FY2425_Cost]])</f>
        <v>188.6748</v>
      </c>
      <c r="AC1988" s="6">
        <f t="shared" si="224"/>
        <v>14.610500000000002</v>
      </c>
      <c r="AD1988" s="6" t="e">
        <f>SUMIFS($AB$3:AB1988,$B$3:B1988,B1988)</f>
        <v>#N/A</v>
      </c>
      <c r="AE1988" s="6">
        <f t="shared" si="225"/>
        <v>3039.4183570804935</v>
      </c>
      <c r="AF1988" s="6">
        <f t="shared" si="226"/>
        <v>3039.4183570804935</v>
      </c>
      <c r="AG1988" s="6">
        <f>VLOOKUP(Table1[[#This Row],[PracticeCode]],$AP$3:$AS$345,4,FALSE)</f>
        <v>3039.4183570804935</v>
      </c>
      <c r="AH1988" s="27">
        <f t="shared" si="227"/>
        <v>220864.40061451588</v>
      </c>
      <c r="AI1988" s="6" t="e">
        <f t="shared" si="229"/>
        <v>#N/A</v>
      </c>
    </row>
    <row r="1989" spans="1:35" x14ac:dyDescent="0.35">
      <c r="A1989" t="str">
        <f t="shared" si="228"/>
        <v>Little Park SurgeryFeltham and BedfontHounslowE85736Jun3</v>
      </c>
      <c r="B1989" s="41" t="s">
        <v>203</v>
      </c>
      <c r="C1989" s="41" t="s">
        <v>454</v>
      </c>
      <c r="D1989" s="41" t="s">
        <v>16</v>
      </c>
      <c r="E1989" s="41" t="s">
        <v>204</v>
      </c>
      <c r="F1989" s="41" t="s">
        <v>204</v>
      </c>
      <c r="G1989" s="41" t="s">
        <v>758</v>
      </c>
      <c r="H1989" s="41">
        <v>3</v>
      </c>
      <c r="I1989" s="41">
        <v>6754.2630157344302</v>
      </c>
      <c r="J1989" s="41">
        <v>1281</v>
      </c>
      <c r="K1989" s="41">
        <v>201</v>
      </c>
      <c r="L1989" s="41">
        <v>23.698499999999999</v>
      </c>
      <c r="M1989" s="41">
        <v>3.7184999999999997</v>
      </c>
      <c r="N1989" s="41">
        <v>2160</v>
      </c>
      <c r="O1989" s="41">
        <v>282</v>
      </c>
      <c r="P1989" s="41">
        <v>42.984000000000002</v>
      </c>
      <c r="Q1989" s="41">
        <v>5.6118000000000006</v>
      </c>
      <c r="R1989" s="41">
        <v>28575</v>
      </c>
      <c r="S1989" s="41">
        <v>511.49250000000001</v>
      </c>
      <c r="T1989" s="41">
        <v>6056</v>
      </c>
      <c r="U1989" s="41">
        <v>133.232</v>
      </c>
      <c r="V1989" s="41">
        <v>30057</v>
      </c>
      <c r="W1989" s="41">
        <v>538.90949999999998</v>
      </c>
      <c r="X1989" s="41">
        <v>8498</v>
      </c>
      <c r="Y1989" s="41">
        <v>181.8278</v>
      </c>
      <c r="Z1989" s="6">
        <f>0</f>
        <v>0</v>
      </c>
      <c r="AA1989" s="6">
        <f t="shared" si="223"/>
        <v>538.90949999999998</v>
      </c>
      <c r="AB1989">
        <f>IF(ISBLANK(Table1[[#This Row],[FY2425_Cost]])=TRUE,#N/A,Table1[[#This Row],[FY2425_Cost]])</f>
        <v>181.8278</v>
      </c>
      <c r="AC1989" s="6">
        <f t="shared" si="224"/>
        <v>-357.08169999999996</v>
      </c>
      <c r="AD1989" s="6" t="e">
        <f>SUMIFS($AB$3:AB1989,$B$3:B1989,B1989)</f>
        <v>#N/A</v>
      </c>
      <c r="AE1989" s="6">
        <f t="shared" si="225"/>
        <v>3039.4183570804935</v>
      </c>
      <c r="AF1989" s="6">
        <f t="shared" si="226"/>
        <v>3039.4183570804935</v>
      </c>
      <c r="AG1989" s="6">
        <f>VLOOKUP(Table1[[#This Row],[PracticeCode]],$AP$3:$AS$345,4,FALSE)</f>
        <v>3039.4183570804935</v>
      </c>
      <c r="AH1989" s="27">
        <f t="shared" si="227"/>
        <v>220864.40061451588</v>
      </c>
      <c r="AI1989" s="6" t="e">
        <f t="shared" si="229"/>
        <v>#N/A</v>
      </c>
    </row>
    <row r="1990" spans="1:35" x14ac:dyDescent="0.35">
      <c r="A1990" t="str">
        <f t="shared" si="228"/>
        <v>Little Park SurgeryFeltham and BedfontHounslowE85736Mar12</v>
      </c>
      <c r="B1990" s="41" t="s">
        <v>203</v>
      </c>
      <c r="C1990" s="41" t="s">
        <v>454</v>
      </c>
      <c r="D1990" s="41" t="s">
        <v>16</v>
      </c>
      <c r="E1990" s="41" t="s">
        <v>204</v>
      </c>
      <c r="F1990" s="41" t="s">
        <v>204</v>
      </c>
      <c r="G1990" s="41" t="s">
        <v>767</v>
      </c>
      <c r="H1990" s="41">
        <v>12</v>
      </c>
      <c r="I1990" s="41">
        <v>6754.2630157344302</v>
      </c>
      <c r="J1990" s="41">
        <v>1980</v>
      </c>
      <c r="K1990" s="41">
        <v>306</v>
      </c>
      <c r="L1990" s="41">
        <v>39.402000000000001</v>
      </c>
      <c r="M1990" s="41">
        <v>6.0894000000000004</v>
      </c>
      <c r="N1990" s="41"/>
      <c r="O1990" s="41"/>
      <c r="P1990" s="41"/>
      <c r="Q1990" s="41"/>
      <c r="R1990" s="41">
        <v>5170</v>
      </c>
      <c r="S1990" s="41">
        <v>92.543000000000006</v>
      </c>
      <c r="T1990" s="41"/>
      <c r="U1990" s="41"/>
      <c r="V1990" s="41">
        <v>7456</v>
      </c>
      <c r="W1990" s="41">
        <v>138.03440000000001</v>
      </c>
      <c r="X1990" s="41"/>
      <c r="Y1990" s="41"/>
      <c r="Z1990" s="6">
        <f>0</f>
        <v>0</v>
      </c>
      <c r="AA1990" s="6">
        <f t="shared" si="223"/>
        <v>138.03440000000001</v>
      </c>
      <c r="AB1990" t="e">
        <f>IF(ISBLANK(Table1[[#This Row],[FY2425_Cost]])=TRUE,#N/A,Table1[[#This Row],[FY2425_Cost]])</f>
        <v>#N/A</v>
      </c>
      <c r="AC1990" s="6" t="e">
        <f t="shared" si="224"/>
        <v>#N/A</v>
      </c>
      <c r="AD1990" s="6" t="e">
        <f>SUMIFS($AB$3:AB1990,$B$3:B1990,B1990)</f>
        <v>#N/A</v>
      </c>
      <c r="AE1990" s="6">
        <f t="shared" si="225"/>
        <v>3039.4183570804935</v>
      </c>
      <c r="AF1990" s="6">
        <f t="shared" si="226"/>
        <v>3039.4183570804935</v>
      </c>
      <c r="AG1990" s="6">
        <f>VLOOKUP(Table1[[#This Row],[PracticeCode]],$AP$3:$AS$345,4,FALSE)</f>
        <v>3039.4183570804935</v>
      </c>
      <c r="AH1990" s="27">
        <f t="shared" si="227"/>
        <v>220864.40061451588</v>
      </c>
      <c r="AI1990" s="6" t="e">
        <f t="shared" si="229"/>
        <v>#N/A</v>
      </c>
    </row>
    <row r="1991" spans="1:35" x14ac:dyDescent="0.35">
      <c r="A1991" t="str">
        <f t="shared" si="228"/>
        <v>Little Park SurgeryFeltham and BedfontHounslowE85736May2</v>
      </c>
      <c r="B1991" s="41" t="s">
        <v>203</v>
      </c>
      <c r="C1991" s="41" t="s">
        <v>454</v>
      </c>
      <c r="D1991" s="41" t="s">
        <v>16</v>
      </c>
      <c r="E1991" s="41" t="s">
        <v>204</v>
      </c>
      <c r="F1991" s="41" t="s">
        <v>204</v>
      </c>
      <c r="G1991" s="41" t="s">
        <v>757</v>
      </c>
      <c r="H1991" s="41">
        <v>2</v>
      </c>
      <c r="I1991" s="41">
        <v>6754.2630157344302</v>
      </c>
      <c r="J1991" s="41">
        <v>31736</v>
      </c>
      <c r="K1991" s="41">
        <v>193</v>
      </c>
      <c r="L1991" s="41">
        <v>587.11599999999999</v>
      </c>
      <c r="M1991" s="41">
        <v>3.5705</v>
      </c>
      <c r="N1991" s="41">
        <v>1467</v>
      </c>
      <c r="O1991" s="41">
        <v>179</v>
      </c>
      <c r="P1991" s="41">
        <v>29.193300000000001</v>
      </c>
      <c r="Q1991" s="41">
        <v>3.5621</v>
      </c>
      <c r="R1991" s="41">
        <v>58894</v>
      </c>
      <c r="S1991" s="41">
        <v>1054.2026000000001</v>
      </c>
      <c r="T1991" s="41">
        <v>5884</v>
      </c>
      <c r="U1991" s="41">
        <v>129.44800000000001</v>
      </c>
      <c r="V1991" s="41">
        <v>90823</v>
      </c>
      <c r="W1991" s="41">
        <v>1644.8891000000001</v>
      </c>
      <c r="X1991" s="41">
        <v>7530</v>
      </c>
      <c r="Y1991" s="41">
        <v>162.20340000000002</v>
      </c>
      <c r="Z1991" s="6">
        <f>0</f>
        <v>0</v>
      </c>
      <c r="AA1991" s="6">
        <f t="shared" si="223"/>
        <v>1644.8891000000001</v>
      </c>
      <c r="AB1991">
        <f>IF(ISBLANK(Table1[[#This Row],[FY2425_Cost]])=TRUE,#N/A,Table1[[#This Row],[FY2425_Cost]])</f>
        <v>162.20340000000002</v>
      </c>
      <c r="AC1991" s="6">
        <f t="shared" si="224"/>
        <v>-1482.6857</v>
      </c>
      <c r="AD1991" s="6" t="e">
        <f>SUMIFS($AB$3:AB1991,$B$3:B1991,B1991)</f>
        <v>#N/A</v>
      </c>
      <c r="AE1991" s="6">
        <f t="shared" si="225"/>
        <v>3039.4183570804935</v>
      </c>
      <c r="AF1991" s="6">
        <f t="shared" si="226"/>
        <v>3039.4183570804935</v>
      </c>
      <c r="AG1991" s="6">
        <f>VLOOKUP(Table1[[#This Row],[PracticeCode]],$AP$3:$AS$345,4,FALSE)</f>
        <v>3039.4183570804935</v>
      </c>
      <c r="AH1991" s="27">
        <f t="shared" si="227"/>
        <v>220864.40061451588</v>
      </c>
      <c r="AI1991" s="6" t="e">
        <f t="shared" si="229"/>
        <v>#N/A</v>
      </c>
    </row>
    <row r="1992" spans="1:35" x14ac:dyDescent="0.35">
      <c r="A1992" t="str">
        <f t="shared" si="228"/>
        <v>Little Park SurgeryFeltham and BedfontHounslowE85736Nov8</v>
      </c>
      <c r="B1992" s="41" t="s">
        <v>203</v>
      </c>
      <c r="C1992" s="41" t="s">
        <v>454</v>
      </c>
      <c r="D1992" s="41" t="s">
        <v>16</v>
      </c>
      <c r="E1992" s="41" t="s">
        <v>204</v>
      </c>
      <c r="F1992" s="41" t="s">
        <v>204</v>
      </c>
      <c r="G1992" s="41" t="s">
        <v>763</v>
      </c>
      <c r="H1992" s="41">
        <v>8</v>
      </c>
      <c r="I1992" s="41">
        <v>6754.2630157344302</v>
      </c>
      <c r="J1992" s="41">
        <v>2717</v>
      </c>
      <c r="K1992" s="41">
        <v>939</v>
      </c>
      <c r="L1992" s="41">
        <v>54.068300000000001</v>
      </c>
      <c r="M1992" s="41">
        <v>18.6861</v>
      </c>
      <c r="N1992" s="41"/>
      <c r="O1992" s="41"/>
      <c r="P1992" s="41"/>
      <c r="Q1992" s="41"/>
      <c r="R1992" s="41">
        <v>5706</v>
      </c>
      <c r="S1992" s="41">
        <v>102.1374</v>
      </c>
      <c r="T1992" s="41"/>
      <c r="U1992" s="41"/>
      <c r="V1992" s="41">
        <v>9362</v>
      </c>
      <c r="W1992" s="41">
        <v>174.89179999999999</v>
      </c>
      <c r="X1992" s="41"/>
      <c r="Y1992" s="41"/>
      <c r="Z1992" s="6">
        <f>0</f>
        <v>0</v>
      </c>
      <c r="AA1992" s="6">
        <f t="shared" si="223"/>
        <v>174.89179999999999</v>
      </c>
      <c r="AB1992" t="e">
        <f>IF(ISBLANK(Table1[[#This Row],[FY2425_Cost]])=TRUE,#N/A,Table1[[#This Row],[FY2425_Cost]])</f>
        <v>#N/A</v>
      </c>
      <c r="AC1992" s="6" t="e">
        <f t="shared" si="224"/>
        <v>#N/A</v>
      </c>
      <c r="AD1992" s="6" t="e">
        <f>SUMIFS($AB$3:AB1992,$B$3:B1992,B1992)</f>
        <v>#N/A</v>
      </c>
      <c r="AE1992" s="6">
        <f t="shared" si="225"/>
        <v>3039.4183570804935</v>
      </c>
      <c r="AF1992" s="6">
        <f t="shared" si="226"/>
        <v>3039.4183570804935</v>
      </c>
      <c r="AG1992" s="6">
        <f>VLOOKUP(Table1[[#This Row],[PracticeCode]],$AP$3:$AS$345,4,FALSE)</f>
        <v>3039.4183570804935</v>
      </c>
      <c r="AH1992" s="27">
        <f t="shared" si="227"/>
        <v>220864.40061451588</v>
      </c>
      <c r="AI1992" s="6" t="e">
        <f t="shared" si="229"/>
        <v>#N/A</v>
      </c>
    </row>
    <row r="1993" spans="1:35" x14ac:dyDescent="0.35">
      <c r="A1993" t="str">
        <f t="shared" si="228"/>
        <v>Little Park SurgeryFeltham and BedfontHounslowE85736Oct7</v>
      </c>
      <c r="B1993" s="41" t="s">
        <v>203</v>
      </c>
      <c r="C1993" s="41" t="s">
        <v>454</v>
      </c>
      <c r="D1993" s="41" t="s">
        <v>16</v>
      </c>
      <c r="E1993" s="41" t="s">
        <v>204</v>
      </c>
      <c r="F1993" s="41" t="s">
        <v>204</v>
      </c>
      <c r="G1993" s="41" t="s">
        <v>762</v>
      </c>
      <c r="H1993" s="41">
        <v>7</v>
      </c>
      <c r="I1993" s="41">
        <v>6754.2630157344302</v>
      </c>
      <c r="J1993" s="41">
        <v>1243</v>
      </c>
      <c r="K1993" s="41">
        <v>3077</v>
      </c>
      <c r="L1993" s="41">
        <v>24.735700000000001</v>
      </c>
      <c r="M1993" s="41">
        <v>61.232300000000002</v>
      </c>
      <c r="N1993" s="41">
        <v>0</v>
      </c>
      <c r="O1993" s="41">
        <v>918</v>
      </c>
      <c r="P1993" s="41">
        <v>0</v>
      </c>
      <c r="Q1993" s="41">
        <v>20.654999999999998</v>
      </c>
      <c r="R1993" s="41">
        <v>5259</v>
      </c>
      <c r="S1993" s="41">
        <v>94.136099999999999</v>
      </c>
      <c r="T1993" s="41">
        <v>30811</v>
      </c>
      <c r="U1993" s="41">
        <v>677.84199999999998</v>
      </c>
      <c r="V1993" s="41">
        <v>9579</v>
      </c>
      <c r="W1993" s="41">
        <v>180.10410000000002</v>
      </c>
      <c r="X1993" s="41">
        <v>31729</v>
      </c>
      <c r="Y1993" s="41">
        <v>698.49699999999996</v>
      </c>
      <c r="Z1993" s="6">
        <f>0</f>
        <v>0</v>
      </c>
      <c r="AA1993" s="6">
        <f t="shared" si="223"/>
        <v>180.10410000000002</v>
      </c>
      <c r="AB1993">
        <f>IF(ISBLANK(Table1[[#This Row],[FY2425_Cost]])=TRUE,#N/A,Table1[[#This Row],[FY2425_Cost]])</f>
        <v>698.49699999999996</v>
      </c>
      <c r="AC1993" s="6">
        <f t="shared" si="224"/>
        <v>518.39289999999994</v>
      </c>
      <c r="AD1993" s="6" t="e">
        <f>SUMIFS($AB$3:AB1993,$B$3:B1993,B1993)</f>
        <v>#N/A</v>
      </c>
      <c r="AE1993" s="6">
        <f t="shared" si="225"/>
        <v>3039.4183570804935</v>
      </c>
      <c r="AF1993" s="6">
        <f t="shared" si="226"/>
        <v>3039.4183570804935</v>
      </c>
      <c r="AG1993" s="6">
        <f>VLOOKUP(Table1[[#This Row],[PracticeCode]],$AP$3:$AS$345,4,FALSE)</f>
        <v>3039.4183570804935</v>
      </c>
      <c r="AH1993" s="27">
        <f t="shared" si="227"/>
        <v>220864.40061451588</v>
      </c>
      <c r="AI1993" s="6" t="e">
        <f t="shared" si="229"/>
        <v>#N/A</v>
      </c>
    </row>
    <row r="1994" spans="1:35" x14ac:dyDescent="0.35">
      <c r="A1994" t="str">
        <f t="shared" si="228"/>
        <v>Little Park SurgeryFeltham and BedfontHounslowE85736Sep6</v>
      </c>
      <c r="B1994" s="41" t="s">
        <v>203</v>
      </c>
      <c r="C1994" s="41" t="s">
        <v>454</v>
      </c>
      <c r="D1994" s="41" t="s">
        <v>16</v>
      </c>
      <c r="E1994" s="41" t="s">
        <v>204</v>
      </c>
      <c r="F1994" s="41" t="s">
        <v>204</v>
      </c>
      <c r="G1994" s="41" t="s">
        <v>761</v>
      </c>
      <c r="H1994" s="41">
        <v>6</v>
      </c>
      <c r="I1994" s="41">
        <v>6754.2630157344302</v>
      </c>
      <c r="J1994" s="41">
        <v>1374</v>
      </c>
      <c r="K1994" s="41">
        <v>2735</v>
      </c>
      <c r="L1994" s="41">
        <v>27.342600000000001</v>
      </c>
      <c r="M1994" s="41">
        <v>54.426500000000004</v>
      </c>
      <c r="N1994" s="41">
        <v>2174</v>
      </c>
      <c r="O1994" s="41">
        <v>611</v>
      </c>
      <c r="P1994" s="41">
        <v>48.914999999999999</v>
      </c>
      <c r="Q1994" s="41">
        <v>13.747499999999999</v>
      </c>
      <c r="R1994" s="41">
        <v>5749</v>
      </c>
      <c r="S1994" s="41">
        <v>102.9071</v>
      </c>
      <c r="T1994" s="41">
        <v>5898</v>
      </c>
      <c r="U1994" s="41">
        <v>129.756</v>
      </c>
      <c r="V1994" s="41">
        <v>9858</v>
      </c>
      <c r="W1994" s="41">
        <v>184.67619999999999</v>
      </c>
      <c r="X1994" s="41">
        <v>8683</v>
      </c>
      <c r="Y1994" s="41">
        <v>192.41849999999999</v>
      </c>
      <c r="Z1994" s="6">
        <f>0</f>
        <v>0</v>
      </c>
      <c r="AA1994" s="6">
        <f t="shared" si="223"/>
        <v>184.67619999999999</v>
      </c>
      <c r="AB1994">
        <f>IF(ISBLANK(Table1[[#This Row],[FY2425_Cost]])=TRUE,#N/A,Table1[[#This Row],[FY2425_Cost]])</f>
        <v>192.41849999999999</v>
      </c>
      <c r="AC1994" s="6">
        <f t="shared" si="224"/>
        <v>7.7423000000000002</v>
      </c>
      <c r="AD1994" s="6" t="e">
        <f>SUMIFS($AB$3:AB1994,$B$3:B1994,B1994)</f>
        <v>#N/A</v>
      </c>
      <c r="AE1994" s="6">
        <f t="shared" si="225"/>
        <v>3039.4183570804935</v>
      </c>
      <c r="AF1994" s="6">
        <f t="shared" si="226"/>
        <v>3039.4183570804935</v>
      </c>
      <c r="AG1994" s="6">
        <f>VLOOKUP(Table1[[#This Row],[PracticeCode]],$AP$3:$AS$345,4,FALSE)</f>
        <v>3039.4183570804935</v>
      </c>
      <c r="AH1994" s="27">
        <f t="shared" si="227"/>
        <v>220864.40061451588</v>
      </c>
      <c r="AI1994" s="6" t="e">
        <f t="shared" si="229"/>
        <v>#N/A</v>
      </c>
    </row>
    <row r="1995" spans="1:35" x14ac:dyDescent="0.35">
      <c r="A1995" t="str">
        <f t="shared" si="228"/>
        <v>LITTLE VENICE MEDICAL CENTRESt John’s Wood and Maida Vale NetworkCentral LondonE87006Apr1</v>
      </c>
      <c r="B1995" s="41" t="s">
        <v>599</v>
      </c>
      <c r="C1995" s="41" t="s">
        <v>481</v>
      </c>
      <c r="D1995" s="41" t="s">
        <v>33</v>
      </c>
      <c r="E1995" s="41" t="s">
        <v>205</v>
      </c>
      <c r="F1995" s="41" t="s">
        <v>205</v>
      </c>
      <c r="G1995" s="41" t="s">
        <v>756</v>
      </c>
      <c r="H1995" s="41">
        <v>1</v>
      </c>
      <c r="I1995" s="41">
        <v>4578.1933287650299</v>
      </c>
      <c r="J1995" s="41">
        <v>224</v>
      </c>
      <c r="K1995" s="41">
        <v>447</v>
      </c>
      <c r="L1995" s="41">
        <v>4.1440000000000001</v>
      </c>
      <c r="M1995" s="41">
        <v>8.269499999999999</v>
      </c>
      <c r="N1995" s="41">
        <v>1284</v>
      </c>
      <c r="O1995" s="41">
        <v>14</v>
      </c>
      <c r="P1995" s="41">
        <v>25.551600000000001</v>
      </c>
      <c r="Q1995" s="41">
        <v>0.27860000000000001</v>
      </c>
      <c r="R1995" s="41">
        <v>1992</v>
      </c>
      <c r="S1995" s="41">
        <v>35.656799999999997</v>
      </c>
      <c r="T1995" s="41">
        <v>4136</v>
      </c>
      <c r="U1995" s="41">
        <v>90.992000000000004</v>
      </c>
      <c r="V1995" s="41">
        <v>2663</v>
      </c>
      <c r="W1995" s="41">
        <v>48.070299999999996</v>
      </c>
      <c r="X1995" s="41">
        <v>5434</v>
      </c>
      <c r="Y1995" s="41">
        <v>116.82220000000001</v>
      </c>
      <c r="Z1995" s="6">
        <f>0</f>
        <v>0</v>
      </c>
      <c r="AA1995" s="6">
        <f t="shared" si="223"/>
        <v>48.070299999999996</v>
      </c>
      <c r="AB1995">
        <f>IF(ISBLANK(Table1[[#This Row],[FY2425_Cost]])=TRUE,#N/A,Table1[[#This Row],[FY2425_Cost]])</f>
        <v>116.82220000000001</v>
      </c>
      <c r="AC1995" s="6">
        <f t="shared" si="224"/>
        <v>68.751900000000006</v>
      </c>
      <c r="AD1995" s="6">
        <f>SUMIFS($AB$3:AB1995,$B$3:B1995,B1995)</f>
        <v>116.82220000000001</v>
      </c>
      <c r="AE1995" s="6">
        <f t="shared" si="225"/>
        <v>2060.1869979442636</v>
      </c>
      <c r="AF1995" s="6">
        <f t="shared" si="226"/>
        <v>2060.1869979442636</v>
      </c>
      <c r="AG1995" s="6">
        <f>VLOOKUP(Table1[[#This Row],[PracticeCode]],$AP$3:$AS$345,4,FALSE)</f>
        <v>2060.1869979442636</v>
      </c>
      <c r="AH1995" s="27">
        <f t="shared" si="227"/>
        <v>149706.92185061649</v>
      </c>
      <c r="AI1995" s="6">
        <f t="shared" si="229"/>
        <v>0</v>
      </c>
    </row>
    <row r="1996" spans="1:35" x14ac:dyDescent="0.35">
      <c r="A1996" t="str">
        <f t="shared" si="228"/>
        <v>LITTLE VENICE MEDICAL CENTRESt John’s Wood and Maida Vale NetworkCentral LondonE87006Aug5</v>
      </c>
      <c r="B1996" s="41" t="s">
        <v>599</v>
      </c>
      <c r="C1996" s="41" t="s">
        <v>481</v>
      </c>
      <c r="D1996" s="41" t="s">
        <v>33</v>
      </c>
      <c r="E1996" s="41" t="s">
        <v>205</v>
      </c>
      <c r="F1996" s="41" t="s">
        <v>205</v>
      </c>
      <c r="G1996" s="41" t="s">
        <v>760</v>
      </c>
      <c r="H1996" s="41">
        <v>5</v>
      </c>
      <c r="I1996" s="41">
        <v>4578.1933287650299</v>
      </c>
      <c r="J1996" s="41">
        <v>190</v>
      </c>
      <c r="K1996" s="41">
        <v>0</v>
      </c>
      <c r="L1996" s="41">
        <v>3.5149999999999997</v>
      </c>
      <c r="M1996" s="41">
        <v>0</v>
      </c>
      <c r="N1996" s="41">
        <v>979</v>
      </c>
      <c r="O1996" s="41">
        <v>6</v>
      </c>
      <c r="P1996" s="41">
        <v>19.482100000000003</v>
      </c>
      <c r="Q1996" s="41">
        <v>0.11940000000000001</v>
      </c>
      <c r="R1996" s="41">
        <v>2459</v>
      </c>
      <c r="S1996" s="41">
        <v>44.016100000000002</v>
      </c>
      <c r="T1996" s="41">
        <v>5990</v>
      </c>
      <c r="U1996" s="41">
        <v>131.78</v>
      </c>
      <c r="V1996" s="41">
        <v>2649</v>
      </c>
      <c r="W1996" s="41">
        <v>47.531100000000002</v>
      </c>
      <c r="X1996" s="41">
        <v>6975</v>
      </c>
      <c r="Y1996" s="41">
        <v>151.38150000000002</v>
      </c>
      <c r="Z1996" s="6">
        <f>0</f>
        <v>0</v>
      </c>
      <c r="AA1996" s="6">
        <f t="shared" si="223"/>
        <v>47.531100000000002</v>
      </c>
      <c r="AB1996">
        <f>IF(ISBLANK(Table1[[#This Row],[FY2425_Cost]])=TRUE,#N/A,Table1[[#This Row],[FY2425_Cost]])</f>
        <v>151.38150000000002</v>
      </c>
      <c r="AC1996" s="6">
        <f t="shared" si="224"/>
        <v>103.85040000000001</v>
      </c>
      <c r="AD1996" s="6">
        <f>SUMIFS($AB$3:AB1996,$B$3:B1996,B1996)</f>
        <v>268.20370000000003</v>
      </c>
      <c r="AE1996" s="6">
        <f t="shared" si="225"/>
        <v>2060.1869979442636</v>
      </c>
      <c r="AF1996" s="6">
        <f t="shared" si="226"/>
        <v>2060.1869979442636</v>
      </c>
      <c r="AG1996" s="6">
        <f>VLOOKUP(Table1[[#This Row],[PracticeCode]],$AP$3:$AS$345,4,FALSE)</f>
        <v>2060.1869979442636</v>
      </c>
      <c r="AH1996" s="27">
        <f t="shared" si="227"/>
        <v>149706.92185061649</v>
      </c>
      <c r="AI1996" s="6">
        <f t="shared" si="229"/>
        <v>0</v>
      </c>
    </row>
    <row r="1997" spans="1:35" x14ac:dyDescent="0.35">
      <c r="A1997" t="str">
        <f t="shared" si="228"/>
        <v>LITTLE VENICE MEDICAL CENTRESt John’s Wood and Maida Vale NetworkCentral LondonE87006Dec9</v>
      </c>
      <c r="B1997" s="41" t="s">
        <v>599</v>
      </c>
      <c r="C1997" s="41" t="s">
        <v>481</v>
      </c>
      <c r="D1997" s="41" t="s">
        <v>33</v>
      </c>
      <c r="E1997" s="41" t="s">
        <v>205</v>
      </c>
      <c r="F1997" s="41" t="s">
        <v>205</v>
      </c>
      <c r="G1997" s="41" t="s">
        <v>764</v>
      </c>
      <c r="H1997" s="41">
        <v>9</v>
      </c>
      <c r="I1997" s="41">
        <v>4578.1933287650299</v>
      </c>
      <c r="J1997" s="41">
        <v>292</v>
      </c>
      <c r="K1997" s="41">
        <v>0</v>
      </c>
      <c r="L1997" s="41">
        <v>5.8108000000000004</v>
      </c>
      <c r="M1997" s="41">
        <v>0</v>
      </c>
      <c r="N1997" s="41"/>
      <c r="O1997" s="41"/>
      <c r="P1997" s="41"/>
      <c r="Q1997" s="41"/>
      <c r="R1997" s="41">
        <v>1865</v>
      </c>
      <c r="S1997" s="41">
        <v>33.383499999999998</v>
      </c>
      <c r="T1997" s="41"/>
      <c r="U1997" s="41"/>
      <c r="V1997" s="41">
        <v>2157</v>
      </c>
      <c r="W1997" s="41">
        <v>39.194299999999998</v>
      </c>
      <c r="X1997" s="41"/>
      <c r="Y1997" s="41"/>
      <c r="Z1997" s="6">
        <f>0</f>
        <v>0</v>
      </c>
      <c r="AA1997" s="6">
        <f t="shared" si="223"/>
        <v>39.194299999999998</v>
      </c>
      <c r="AB1997" t="e">
        <f>IF(ISBLANK(Table1[[#This Row],[FY2425_Cost]])=TRUE,#N/A,Table1[[#This Row],[FY2425_Cost]])</f>
        <v>#N/A</v>
      </c>
      <c r="AC1997" s="6" t="e">
        <f t="shared" si="224"/>
        <v>#N/A</v>
      </c>
      <c r="AD1997" s="6" t="e">
        <f>SUMIFS($AB$3:AB1997,$B$3:B1997,B1997)</f>
        <v>#N/A</v>
      </c>
      <c r="AE1997" s="6">
        <f t="shared" si="225"/>
        <v>2060.1869979442636</v>
      </c>
      <c r="AF1997" s="6">
        <f t="shared" si="226"/>
        <v>2060.1869979442636</v>
      </c>
      <c r="AG1997" s="6">
        <f>VLOOKUP(Table1[[#This Row],[PracticeCode]],$AP$3:$AS$345,4,FALSE)</f>
        <v>2060.1869979442636</v>
      </c>
      <c r="AH1997" s="27">
        <f t="shared" si="227"/>
        <v>149706.92185061649</v>
      </c>
      <c r="AI1997" s="6" t="e">
        <f t="shared" si="229"/>
        <v>#N/A</v>
      </c>
    </row>
    <row r="1998" spans="1:35" x14ac:dyDescent="0.35">
      <c r="A1998" t="str">
        <f t="shared" si="228"/>
        <v>LITTLE VENICE MEDICAL CENTRESt John’s Wood and Maida Vale NetworkCentral LondonE87006Feb11</v>
      </c>
      <c r="B1998" s="41" t="s">
        <v>599</v>
      </c>
      <c r="C1998" s="41" t="s">
        <v>481</v>
      </c>
      <c r="D1998" s="41" t="s">
        <v>33</v>
      </c>
      <c r="E1998" s="41" t="s">
        <v>205</v>
      </c>
      <c r="F1998" s="41" t="s">
        <v>205</v>
      </c>
      <c r="G1998" s="41" t="s">
        <v>766</v>
      </c>
      <c r="H1998" s="41">
        <v>11</v>
      </c>
      <c r="I1998" s="41">
        <v>4578.1933287650299</v>
      </c>
      <c r="J1998" s="41">
        <v>238</v>
      </c>
      <c r="K1998" s="41">
        <v>0</v>
      </c>
      <c r="L1998" s="41">
        <v>4.7362000000000002</v>
      </c>
      <c r="M1998" s="41">
        <v>0</v>
      </c>
      <c r="N1998" s="41"/>
      <c r="O1998" s="41"/>
      <c r="P1998" s="41"/>
      <c r="Q1998" s="41"/>
      <c r="R1998" s="41">
        <v>3839</v>
      </c>
      <c r="S1998" s="41">
        <v>68.718100000000007</v>
      </c>
      <c r="T1998" s="41"/>
      <c r="U1998" s="41"/>
      <c r="V1998" s="41">
        <v>4077</v>
      </c>
      <c r="W1998" s="41">
        <v>73.454300000000003</v>
      </c>
      <c r="X1998" s="41"/>
      <c r="Y1998" s="41"/>
      <c r="Z1998" s="6">
        <f>0</f>
        <v>0</v>
      </c>
      <c r="AA1998" s="6">
        <f t="shared" si="223"/>
        <v>73.454300000000003</v>
      </c>
      <c r="AB1998" t="e">
        <f>IF(ISBLANK(Table1[[#This Row],[FY2425_Cost]])=TRUE,#N/A,Table1[[#This Row],[FY2425_Cost]])</f>
        <v>#N/A</v>
      </c>
      <c r="AC1998" s="6" t="e">
        <f t="shared" si="224"/>
        <v>#N/A</v>
      </c>
      <c r="AD1998" s="6" t="e">
        <f>SUMIFS($AB$3:AB1998,$B$3:B1998,B1998)</f>
        <v>#N/A</v>
      </c>
      <c r="AE1998" s="6">
        <f t="shared" si="225"/>
        <v>2060.1869979442636</v>
      </c>
      <c r="AF1998" s="6">
        <f t="shared" si="226"/>
        <v>2060.1869979442636</v>
      </c>
      <c r="AG1998" s="6">
        <f>VLOOKUP(Table1[[#This Row],[PracticeCode]],$AP$3:$AS$345,4,FALSE)</f>
        <v>2060.1869979442636</v>
      </c>
      <c r="AH1998" s="27">
        <f t="shared" si="227"/>
        <v>149706.92185061649</v>
      </c>
      <c r="AI1998" s="6" t="e">
        <f t="shared" si="229"/>
        <v>#N/A</v>
      </c>
    </row>
    <row r="1999" spans="1:35" x14ac:dyDescent="0.35">
      <c r="A1999" t="str">
        <f t="shared" si="228"/>
        <v>LITTLE VENICE MEDICAL CENTRESt John’s Wood and Maida Vale NetworkCentral LondonE87006Jan10</v>
      </c>
      <c r="B1999" s="41" t="s">
        <v>599</v>
      </c>
      <c r="C1999" s="41" t="s">
        <v>481</v>
      </c>
      <c r="D1999" s="41" t="s">
        <v>33</v>
      </c>
      <c r="E1999" s="41" t="s">
        <v>205</v>
      </c>
      <c r="F1999" s="41" t="s">
        <v>205</v>
      </c>
      <c r="G1999" s="41" t="s">
        <v>765</v>
      </c>
      <c r="H1999" s="41">
        <v>10</v>
      </c>
      <c r="I1999" s="41">
        <v>4578.1933287650299</v>
      </c>
      <c r="J1999" s="41">
        <v>312</v>
      </c>
      <c r="K1999" s="41">
        <v>0</v>
      </c>
      <c r="L1999" s="41">
        <v>6.2088000000000001</v>
      </c>
      <c r="M1999" s="41">
        <v>0</v>
      </c>
      <c r="N1999" s="41"/>
      <c r="O1999" s="41"/>
      <c r="P1999" s="41"/>
      <c r="Q1999" s="41"/>
      <c r="R1999" s="41">
        <v>5840</v>
      </c>
      <c r="S1999" s="41">
        <v>104.536</v>
      </c>
      <c r="T1999" s="41"/>
      <c r="U1999" s="41"/>
      <c r="V1999" s="41">
        <v>6152</v>
      </c>
      <c r="W1999" s="41">
        <v>110.7448</v>
      </c>
      <c r="X1999" s="41"/>
      <c r="Y1999" s="41"/>
      <c r="Z1999" s="6">
        <f>0</f>
        <v>0</v>
      </c>
      <c r="AA1999" s="6">
        <f t="shared" si="223"/>
        <v>110.7448</v>
      </c>
      <c r="AB1999" t="e">
        <f>IF(ISBLANK(Table1[[#This Row],[FY2425_Cost]])=TRUE,#N/A,Table1[[#This Row],[FY2425_Cost]])</f>
        <v>#N/A</v>
      </c>
      <c r="AC1999" s="6" t="e">
        <f t="shared" si="224"/>
        <v>#N/A</v>
      </c>
      <c r="AD1999" s="6" t="e">
        <f>SUMIFS($AB$3:AB1999,$B$3:B1999,B1999)</f>
        <v>#N/A</v>
      </c>
      <c r="AE1999" s="6">
        <f t="shared" si="225"/>
        <v>2060.1869979442636</v>
      </c>
      <c r="AF1999" s="6">
        <f t="shared" si="226"/>
        <v>2060.1869979442636</v>
      </c>
      <c r="AG1999" s="6">
        <f>VLOOKUP(Table1[[#This Row],[PracticeCode]],$AP$3:$AS$345,4,FALSE)</f>
        <v>2060.1869979442636</v>
      </c>
      <c r="AH1999" s="27">
        <f t="shared" si="227"/>
        <v>149706.92185061649</v>
      </c>
      <c r="AI1999" s="6" t="e">
        <f t="shared" si="229"/>
        <v>#N/A</v>
      </c>
    </row>
    <row r="2000" spans="1:35" x14ac:dyDescent="0.35">
      <c r="A2000" t="str">
        <f t="shared" si="228"/>
        <v>LITTLE VENICE MEDICAL CENTRESt John’s Wood and Maida Vale NetworkCentral LondonE87006Jul4</v>
      </c>
      <c r="B2000" s="41" t="s">
        <v>599</v>
      </c>
      <c r="C2000" s="41" t="s">
        <v>481</v>
      </c>
      <c r="D2000" s="41" t="s">
        <v>33</v>
      </c>
      <c r="E2000" s="41" t="s">
        <v>205</v>
      </c>
      <c r="F2000" s="41" t="s">
        <v>205</v>
      </c>
      <c r="G2000" s="41" t="s">
        <v>759</v>
      </c>
      <c r="H2000" s="41">
        <v>4</v>
      </c>
      <c r="I2000" s="41">
        <v>4578.1933287650299</v>
      </c>
      <c r="J2000" s="41">
        <v>301</v>
      </c>
      <c r="K2000" s="41">
        <v>0</v>
      </c>
      <c r="L2000" s="41">
        <v>5.5684999999999993</v>
      </c>
      <c r="M2000" s="41">
        <v>0</v>
      </c>
      <c r="N2000" s="41">
        <v>601</v>
      </c>
      <c r="O2000" s="41">
        <v>37</v>
      </c>
      <c r="P2000" s="41">
        <v>11.959900000000001</v>
      </c>
      <c r="Q2000" s="41">
        <v>0.73630000000000007</v>
      </c>
      <c r="R2000" s="41">
        <v>1954</v>
      </c>
      <c r="S2000" s="41">
        <v>34.976599999999998</v>
      </c>
      <c r="T2000" s="41">
        <v>3746</v>
      </c>
      <c r="U2000" s="41">
        <v>82.412000000000006</v>
      </c>
      <c r="V2000" s="41">
        <v>2255</v>
      </c>
      <c r="W2000" s="41">
        <v>40.545099999999998</v>
      </c>
      <c r="X2000" s="41">
        <v>4384</v>
      </c>
      <c r="Y2000" s="41">
        <v>95.108200000000011</v>
      </c>
      <c r="Z2000" s="6">
        <f>0</f>
        <v>0</v>
      </c>
      <c r="AA2000" s="6">
        <f t="shared" si="223"/>
        <v>40.545099999999998</v>
      </c>
      <c r="AB2000">
        <f>IF(ISBLANK(Table1[[#This Row],[FY2425_Cost]])=TRUE,#N/A,Table1[[#This Row],[FY2425_Cost]])</f>
        <v>95.108200000000011</v>
      </c>
      <c r="AC2000" s="6">
        <f t="shared" si="224"/>
        <v>54.563100000000013</v>
      </c>
      <c r="AD2000" s="6" t="e">
        <f>SUMIFS($AB$3:AB2000,$B$3:B2000,B2000)</f>
        <v>#N/A</v>
      </c>
      <c r="AE2000" s="6">
        <f t="shared" si="225"/>
        <v>2060.1869979442636</v>
      </c>
      <c r="AF2000" s="6">
        <f t="shared" si="226"/>
        <v>2060.1869979442636</v>
      </c>
      <c r="AG2000" s="6">
        <f>VLOOKUP(Table1[[#This Row],[PracticeCode]],$AP$3:$AS$345,4,FALSE)</f>
        <v>2060.1869979442636</v>
      </c>
      <c r="AH2000" s="27">
        <f t="shared" si="227"/>
        <v>149706.92185061649</v>
      </c>
      <c r="AI2000" s="6" t="e">
        <f t="shared" si="229"/>
        <v>#N/A</v>
      </c>
    </row>
    <row r="2001" spans="1:35" x14ac:dyDescent="0.35">
      <c r="A2001" t="str">
        <f t="shared" si="228"/>
        <v>LITTLE VENICE MEDICAL CENTRESt John’s Wood and Maida Vale NetworkCentral LondonE87006Jun3</v>
      </c>
      <c r="B2001" s="41" t="s">
        <v>599</v>
      </c>
      <c r="C2001" s="41" t="s">
        <v>481</v>
      </c>
      <c r="D2001" s="41" t="s">
        <v>33</v>
      </c>
      <c r="E2001" s="41" t="s">
        <v>205</v>
      </c>
      <c r="F2001" s="41" t="s">
        <v>205</v>
      </c>
      <c r="G2001" s="41" t="s">
        <v>758</v>
      </c>
      <c r="H2001" s="41">
        <v>3</v>
      </c>
      <c r="I2001" s="41">
        <v>4578.1933287650299</v>
      </c>
      <c r="J2001" s="41">
        <v>373</v>
      </c>
      <c r="K2001" s="41">
        <v>4</v>
      </c>
      <c r="L2001" s="41">
        <v>6.9005000000000001</v>
      </c>
      <c r="M2001" s="41">
        <v>7.3999999999999996E-2</v>
      </c>
      <c r="N2001" s="41">
        <v>364</v>
      </c>
      <c r="O2001" s="41">
        <v>20</v>
      </c>
      <c r="P2001" s="41">
        <v>7.2436000000000007</v>
      </c>
      <c r="Q2001" s="41">
        <v>0.39800000000000002</v>
      </c>
      <c r="R2001" s="41">
        <v>2447</v>
      </c>
      <c r="S2001" s="41">
        <v>43.801299999999998</v>
      </c>
      <c r="T2001" s="41">
        <v>3820</v>
      </c>
      <c r="U2001" s="41">
        <v>84.04</v>
      </c>
      <c r="V2001" s="41">
        <v>2824</v>
      </c>
      <c r="W2001" s="41">
        <v>50.775799999999997</v>
      </c>
      <c r="X2001" s="41">
        <v>4204</v>
      </c>
      <c r="Y2001" s="41">
        <v>91.681600000000003</v>
      </c>
      <c r="Z2001" s="6">
        <f>0</f>
        <v>0</v>
      </c>
      <c r="AA2001" s="6">
        <f t="shared" si="223"/>
        <v>50.775799999999997</v>
      </c>
      <c r="AB2001">
        <f>IF(ISBLANK(Table1[[#This Row],[FY2425_Cost]])=TRUE,#N/A,Table1[[#This Row],[FY2425_Cost]])</f>
        <v>91.681600000000003</v>
      </c>
      <c r="AC2001" s="6">
        <f t="shared" si="224"/>
        <v>40.905800000000006</v>
      </c>
      <c r="AD2001" s="6" t="e">
        <f>SUMIFS($AB$3:AB2001,$B$3:B2001,B2001)</f>
        <v>#N/A</v>
      </c>
      <c r="AE2001" s="6">
        <f t="shared" si="225"/>
        <v>2060.1869979442636</v>
      </c>
      <c r="AF2001" s="6">
        <f t="shared" si="226"/>
        <v>2060.1869979442636</v>
      </c>
      <c r="AG2001" s="6">
        <f>VLOOKUP(Table1[[#This Row],[PracticeCode]],$AP$3:$AS$345,4,FALSE)</f>
        <v>2060.1869979442636</v>
      </c>
      <c r="AH2001" s="27">
        <f t="shared" si="227"/>
        <v>149706.92185061649</v>
      </c>
      <c r="AI2001" s="6" t="e">
        <f t="shared" si="229"/>
        <v>#N/A</v>
      </c>
    </row>
    <row r="2002" spans="1:35" x14ac:dyDescent="0.35">
      <c r="A2002" t="str">
        <f t="shared" si="228"/>
        <v>LITTLE VENICE MEDICAL CENTRESt John’s Wood and Maida Vale NetworkCentral LondonE87006Mar12</v>
      </c>
      <c r="B2002" s="41" t="s">
        <v>599</v>
      </c>
      <c r="C2002" s="41" t="s">
        <v>481</v>
      </c>
      <c r="D2002" s="41" t="s">
        <v>33</v>
      </c>
      <c r="E2002" s="41" t="s">
        <v>205</v>
      </c>
      <c r="F2002" s="41" t="s">
        <v>205</v>
      </c>
      <c r="G2002" s="41" t="s">
        <v>767</v>
      </c>
      <c r="H2002" s="41">
        <v>12</v>
      </c>
      <c r="I2002" s="41">
        <v>4578.1933287650299</v>
      </c>
      <c r="J2002" s="41">
        <v>283</v>
      </c>
      <c r="K2002" s="41">
        <v>6</v>
      </c>
      <c r="L2002" s="41">
        <v>5.6317000000000004</v>
      </c>
      <c r="M2002" s="41">
        <v>0.11940000000000001</v>
      </c>
      <c r="N2002" s="41"/>
      <c r="O2002" s="41"/>
      <c r="P2002" s="41"/>
      <c r="Q2002" s="41"/>
      <c r="R2002" s="41">
        <v>6142</v>
      </c>
      <c r="S2002" s="41">
        <v>109.9418</v>
      </c>
      <c r="T2002" s="41"/>
      <c r="U2002" s="41"/>
      <c r="V2002" s="41">
        <v>6431</v>
      </c>
      <c r="W2002" s="41">
        <v>115.69289999999999</v>
      </c>
      <c r="X2002" s="41"/>
      <c r="Y2002" s="41"/>
      <c r="Z2002" s="6">
        <f>0</f>
        <v>0</v>
      </c>
      <c r="AA2002" s="6">
        <f t="shared" si="223"/>
        <v>115.69289999999999</v>
      </c>
      <c r="AB2002" t="e">
        <f>IF(ISBLANK(Table1[[#This Row],[FY2425_Cost]])=TRUE,#N/A,Table1[[#This Row],[FY2425_Cost]])</f>
        <v>#N/A</v>
      </c>
      <c r="AC2002" s="6" t="e">
        <f t="shared" si="224"/>
        <v>#N/A</v>
      </c>
      <c r="AD2002" s="6" t="e">
        <f>SUMIFS($AB$3:AB2002,$B$3:B2002,B2002)</f>
        <v>#N/A</v>
      </c>
      <c r="AE2002" s="6">
        <f t="shared" si="225"/>
        <v>2060.1869979442636</v>
      </c>
      <c r="AF2002" s="6">
        <f t="shared" si="226"/>
        <v>2060.1869979442636</v>
      </c>
      <c r="AG2002" s="6">
        <f>VLOOKUP(Table1[[#This Row],[PracticeCode]],$AP$3:$AS$345,4,FALSE)</f>
        <v>2060.1869979442636</v>
      </c>
      <c r="AH2002" s="27">
        <f t="shared" si="227"/>
        <v>149706.92185061649</v>
      </c>
      <c r="AI2002" s="6" t="e">
        <f t="shared" si="229"/>
        <v>#N/A</v>
      </c>
    </row>
    <row r="2003" spans="1:35" x14ac:dyDescent="0.35">
      <c r="A2003" t="str">
        <f t="shared" si="228"/>
        <v>LITTLE VENICE MEDICAL CENTRESt John’s Wood and Maida Vale NetworkCentral LondonE87006May2</v>
      </c>
      <c r="B2003" s="41" t="s">
        <v>599</v>
      </c>
      <c r="C2003" s="41" t="s">
        <v>481</v>
      </c>
      <c r="D2003" s="41" t="s">
        <v>33</v>
      </c>
      <c r="E2003" s="41" t="s">
        <v>205</v>
      </c>
      <c r="F2003" s="41" t="s">
        <v>205</v>
      </c>
      <c r="G2003" s="41" t="s">
        <v>757</v>
      </c>
      <c r="H2003" s="41">
        <v>2</v>
      </c>
      <c r="I2003" s="41">
        <v>4578.1933287650299</v>
      </c>
      <c r="J2003" s="41">
        <v>335</v>
      </c>
      <c r="K2003" s="41">
        <v>234</v>
      </c>
      <c r="L2003" s="41">
        <v>6.1974999999999998</v>
      </c>
      <c r="M2003" s="41">
        <v>4.3289999999999997</v>
      </c>
      <c r="N2003" s="41">
        <v>1277</v>
      </c>
      <c r="O2003" s="41">
        <v>500</v>
      </c>
      <c r="P2003" s="41">
        <v>25.412300000000002</v>
      </c>
      <c r="Q2003" s="41">
        <v>9.9500000000000011</v>
      </c>
      <c r="R2003" s="41">
        <v>1885</v>
      </c>
      <c r="S2003" s="41">
        <v>33.741500000000002</v>
      </c>
      <c r="T2003" s="41">
        <v>3015</v>
      </c>
      <c r="U2003" s="41">
        <v>66.33</v>
      </c>
      <c r="V2003" s="41">
        <v>2454</v>
      </c>
      <c r="W2003" s="41">
        <v>44.268000000000001</v>
      </c>
      <c r="X2003" s="41">
        <v>4792</v>
      </c>
      <c r="Y2003" s="41">
        <v>101.6923</v>
      </c>
      <c r="Z2003" s="6">
        <f>0</f>
        <v>0</v>
      </c>
      <c r="AA2003" s="6">
        <f t="shared" si="223"/>
        <v>44.268000000000001</v>
      </c>
      <c r="AB2003">
        <f>IF(ISBLANK(Table1[[#This Row],[FY2425_Cost]])=TRUE,#N/A,Table1[[#This Row],[FY2425_Cost]])</f>
        <v>101.6923</v>
      </c>
      <c r="AC2003" s="6">
        <f t="shared" si="224"/>
        <v>57.424300000000002</v>
      </c>
      <c r="AD2003" s="6" t="e">
        <f>SUMIFS($AB$3:AB2003,$B$3:B2003,B2003)</f>
        <v>#N/A</v>
      </c>
      <c r="AE2003" s="6">
        <f t="shared" si="225"/>
        <v>2060.1869979442636</v>
      </c>
      <c r="AF2003" s="6">
        <f t="shared" si="226"/>
        <v>2060.1869979442636</v>
      </c>
      <c r="AG2003" s="6">
        <f>VLOOKUP(Table1[[#This Row],[PracticeCode]],$AP$3:$AS$345,4,FALSE)</f>
        <v>2060.1869979442636</v>
      </c>
      <c r="AH2003" s="27">
        <f t="shared" si="227"/>
        <v>149706.92185061649</v>
      </c>
      <c r="AI2003" s="6" t="e">
        <f t="shared" si="229"/>
        <v>#N/A</v>
      </c>
    </row>
    <row r="2004" spans="1:35" x14ac:dyDescent="0.35">
      <c r="A2004" t="str">
        <f t="shared" si="228"/>
        <v>LITTLE VENICE MEDICAL CENTRESt John’s Wood and Maida Vale NetworkCentral LondonE87006Nov8</v>
      </c>
      <c r="B2004" s="41" t="s">
        <v>599</v>
      </c>
      <c r="C2004" s="41" t="s">
        <v>481</v>
      </c>
      <c r="D2004" s="41" t="s">
        <v>33</v>
      </c>
      <c r="E2004" s="41" t="s">
        <v>205</v>
      </c>
      <c r="F2004" s="41" t="s">
        <v>205</v>
      </c>
      <c r="G2004" s="41" t="s">
        <v>763</v>
      </c>
      <c r="H2004" s="41">
        <v>8</v>
      </c>
      <c r="I2004" s="41">
        <v>4578.1933287650299</v>
      </c>
      <c r="J2004" s="41">
        <v>475</v>
      </c>
      <c r="K2004" s="41">
        <v>17</v>
      </c>
      <c r="L2004" s="41">
        <v>9.4525000000000006</v>
      </c>
      <c r="M2004" s="41">
        <v>0.33830000000000005</v>
      </c>
      <c r="N2004" s="41"/>
      <c r="O2004" s="41"/>
      <c r="P2004" s="41"/>
      <c r="Q2004" s="41"/>
      <c r="R2004" s="41">
        <v>5227</v>
      </c>
      <c r="S2004" s="41">
        <v>93.563299999999998</v>
      </c>
      <c r="T2004" s="41"/>
      <c r="U2004" s="41"/>
      <c r="V2004" s="41">
        <v>5719</v>
      </c>
      <c r="W2004" s="41">
        <v>103.3541</v>
      </c>
      <c r="X2004" s="41"/>
      <c r="Y2004" s="41"/>
      <c r="Z2004" s="6">
        <f>0</f>
        <v>0</v>
      </c>
      <c r="AA2004" s="6">
        <f t="shared" si="223"/>
        <v>103.3541</v>
      </c>
      <c r="AB2004" t="e">
        <f>IF(ISBLANK(Table1[[#This Row],[FY2425_Cost]])=TRUE,#N/A,Table1[[#This Row],[FY2425_Cost]])</f>
        <v>#N/A</v>
      </c>
      <c r="AC2004" s="6" t="e">
        <f t="shared" si="224"/>
        <v>#N/A</v>
      </c>
      <c r="AD2004" s="6" t="e">
        <f>SUMIFS($AB$3:AB2004,$B$3:B2004,B2004)</f>
        <v>#N/A</v>
      </c>
      <c r="AE2004" s="6">
        <f t="shared" si="225"/>
        <v>2060.1869979442636</v>
      </c>
      <c r="AF2004" s="6">
        <f t="shared" si="226"/>
        <v>2060.1869979442636</v>
      </c>
      <c r="AG2004" s="6">
        <f>VLOOKUP(Table1[[#This Row],[PracticeCode]],$AP$3:$AS$345,4,FALSE)</f>
        <v>2060.1869979442636</v>
      </c>
      <c r="AH2004" s="27">
        <f t="shared" si="227"/>
        <v>149706.92185061649</v>
      </c>
      <c r="AI2004" s="6" t="e">
        <f t="shared" si="229"/>
        <v>#N/A</v>
      </c>
    </row>
    <row r="2005" spans="1:35" x14ac:dyDescent="0.35">
      <c r="A2005" t="str">
        <f t="shared" si="228"/>
        <v>LITTLE VENICE MEDICAL CENTRESt John’s Wood and Maida Vale NetworkCentral LondonE87006Oct7</v>
      </c>
      <c r="B2005" s="41" t="s">
        <v>599</v>
      </c>
      <c r="C2005" s="41" t="s">
        <v>481</v>
      </c>
      <c r="D2005" s="41" t="s">
        <v>33</v>
      </c>
      <c r="E2005" s="41" t="s">
        <v>205</v>
      </c>
      <c r="F2005" s="41" t="s">
        <v>205</v>
      </c>
      <c r="G2005" s="41" t="s">
        <v>762</v>
      </c>
      <c r="H2005" s="41">
        <v>7</v>
      </c>
      <c r="I2005" s="41">
        <v>4578.1933287650299</v>
      </c>
      <c r="J2005" s="41">
        <v>328</v>
      </c>
      <c r="K2005" s="41">
        <v>3413</v>
      </c>
      <c r="L2005" s="41">
        <v>6.5272000000000006</v>
      </c>
      <c r="M2005" s="41">
        <v>67.918700000000001</v>
      </c>
      <c r="N2005" s="41">
        <v>0</v>
      </c>
      <c r="O2005" s="41">
        <v>1454</v>
      </c>
      <c r="P2005" s="41">
        <v>0</v>
      </c>
      <c r="Q2005" s="41">
        <v>32.714999999999996</v>
      </c>
      <c r="R2005" s="41">
        <v>3464</v>
      </c>
      <c r="S2005" s="41">
        <v>62.005600000000001</v>
      </c>
      <c r="T2005" s="41">
        <v>6961</v>
      </c>
      <c r="U2005" s="41">
        <v>153.142</v>
      </c>
      <c r="V2005" s="41">
        <v>7205</v>
      </c>
      <c r="W2005" s="41">
        <v>136.45150000000001</v>
      </c>
      <c r="X2005" s="41">
        <v>8415</v>
      </c>
      <c r="Y2005" s="41">
        <v>185.857</v>
      </c>
      <c r="Z2005" s="6">
        <f>0</f>
        <v>0</v>
      </c>
      <c r="AA2005" s="6">
        <f t="shared" si="223"/>
        <v>136.45150000000001</v>
      </c>
      <c r="AB2005">
        <f>IF(ISBLANK(Table1[[#This Row],[FY2425_Cost]])=TRUE,#N/A,Table1[[#This Row],[FY2425_Cost]])</f>
        <v>185.857</v>
      </c>
      <c r="AC2005" s="6">
        <f t="shared" si="224"/>
        <v>49.405499999999989</v>
      </c>
      <c r="AD2005" s="6" t="e">
        <f>SUMIFS($AB$3:AB2005,$B$3:B2005,B2005)</f>
        <v>#N/A</v>
      </c>
      <c r="AE2005" s="6">
        <f t="shared" si="225"/>
        <v>2060.1869979442636</v>
      </c>
      <c r="AF2005" s="6">
        <f t="shared" si="226"/>
        <v>2060.1869979442636</v>
      </c>
      <c r="AG2005" s="6">
        <f>VLOOKUP(Table1[[#This Row],[PracticeCode]],$AP$3:$AS$345,4,FALSE)</f>
        <v>2060.1869979442636</v>
      </c>
      <c r="AH2005" s="27">
        <f t="shared" si="227"/>
        <v>149706.92185061649</v>
      </c>
      <c r="AI2005" s="6" t="e">
        <f t="shared" si="229"/>
        <v>#N/A</v>
      </c>
    </row>
    <row r="2006" spans="1:35" x14ac:dyDescent="0.35">
      <c r="A2006" t="str">
        <f t="shared" si="228"/>
        <v>LITTLE VENICE MEDICAL CENTRESt John’s Wood and Maida Vale NetworkCentral LondonE87006Sep6</v>
      </c>
      <c r="B2006" s="41" t="s">
        <v>599</v>
      </c>
      <c r="C2006" s="41" t="s">
        <v>481</v>
      </c>
      <c r="D2006" s="41" t="s">
        <v>33</v>
      </c>
      <c r="E2006" s="41" t="s">
        <v>205</v>
      </c>
      <c r="F2006" s="41" t="s">
        <v>205</v>
      </c>
      <c r="G2006" s="41" t="s">
        <v>761</v>
      </c>
      <c r="H2006" s="41">
        <v>6</v>
      </c>
      <c r="I2006" s="41">
        <v>4578.1933287650299</v>
      </c>
      <c r="J2006" s="41">
        <v>258</v>
      </c>
      <c r="K2006" s="41">
        <v>0</v>
      </c>
      <c r="L2006" s="41">
        <v>5.1341999999999999</v>
      </c>
      <c r="M2006" s="41">
        <v>0</v>
      </c>
      <c r="N2006" s="41">
        <v>569</v>
      </c>
      <c r="O2006" s="41">
        <v>5210</v>
      </c>
      <c r="P2006" s="41">
        <v>12.8025</v>
      </c>
      <c r="Q2006" s="41">
        <v>117.22499999999999</v>
      </c>
      <c r="R2006" s="41">
        <v>3985</v>
      </c>
      <c r="S2006" s="41">
        <v>71.331500000000005</v>
      </c>
      <c r="T2006" s="41">
        <v>3519</v>
      </c>
      <c r="U2006" s="41">
        <v>77.418000000000006</v>
      </c>
      <c r="V2006" s="41">
        <v>4243</v>
      </c>
      <c r="W2006" s="41">
        <v>76.465699999999998</v>
      </c>
      <c r="X2006" s="41">
        <v>9298</v>
      </c>
      <c r="Y2006" s="41">
        <v>207.44550000000001</v>
      </c>
      <c r="Z2006" s="6">
        <f>0</f>
        <v>0</v>
      </c>
      <c r="AA2006" s="6">
        <f t="shared" si="223"/>
        <v>76.465699999999998</v>
      </c>
      <c r="AB2006">
        <f>IF(ISBLANK(Table1[[#This Row],[FY2425_Cost]])=TRUE,#N/A,Table1[[#This Row],[FY2425_Cost]])</f>
        <v>207.44550000000001</v>
      </c>
      <c r="AC2006" s="6">
        <f t="shared" si="224"/>
        <v>130.97980000000001</v>
      </c>
      <c r="AD2006" s="6" t="e">
        <f>SUMIFS($AB$3:AB2006,$B$3:B2006,B2006)</f>
        <v>#N/A</v>
      </c>
      <c r="AE2006" s="6">
        <f t="shared" si="225"/>
        <v>2060.1869979442636</v>
      </c>
      <c r="AF2006" s="6">
        <f t="shared" si="226"/>
        <v>2060.1869979442636</v>
      </c>
      <c r="AG2006" s="6">
        <f>VLOOKUP(Table1[[#This Row],[PracticeCode]],$AP$3:$AS$345,4,FALSE)</f>
        <v>2060.1869979442636</v>
      </c>
      <c r="AH2006" s="27">
        <f t="shared" si="227"/>
        <v>149706.92185061649</v>
      </c>
      <c r="AI2006" s="6" t="e">
        <f t="shared" si="229"/>
        <v>#N/A</v>
      </c>
    </row>
    <row r="2007" spans="1:35" x14ac:dyDescent="0.35">
      <c r="A2007" t="str">
        <f t="shared" si="228"/>
        <v>MAIDA VALE MEDICAL CENTRESt John’s Wood and Maida Vale NetworkCentral LondonE87010Apr1</v>
      </c>
      <c r="B2007" s="41" t="s">
        <v>646</v>
      </c>
      <c r="C2007" s="41" t="s">
        <v>481</v>
      </c>
      <c r="D2007" s="41" t="s">
        <v>33</v>
      </c>
      <c r="E2007" s="41" t="s">
        <v>206</v>
      </c>
      <c r="F2007" s="41" t="s">
        <v>206</v>
      </c>
      <c r="G2007" s="41" t="s">
        <v>756</v>
      </c>
      <c r="H2007" s="41">
        <v>1</v>
      </c>
      <c r="I2007" s="41">
        <v>5874.28259012739</v>
      </c>
      <c r="J2007" s="41">
        <v>2190</v>
      </c>
      <c r="K2007" s="41">
        <v>424</v>
      </c>
      <c r="L2007" s="41">
        <v>40.515000000000001</v>
      </c>
      <c r="M2007" s="41">
        <v>7.8439999999999994</v>
      </c>
      <c r="N2007" s="41">
        <v>2515</v>
      </c>
      <c r="O2007" s="41">
        <v>38</v>
      </c>
      <c r="P2007" s="41">
        <v>50.048500000000004</v>
      </c>
      <c r="Q2007" s="41">
        <v>0.75619999999999998</v>
      </c>
      <c r="R2007" s="41">
        <v>2013</v>
      </c>
      <c r="S2007" s="41">
        <v>36.032699999999998</v>
      </c>
      <c r="T2007" s="41">
        <v>3198</v>
      </c>
      <c r="U2007" s="41">
        <v>70.355999999999995</v>
      </c>
      <c r="V2007" s="41">
        <v>4627</v>
      </c>
      <c r="W2007" s="41">
        <v>84.3917</v>
      </c>
      <c r="X2007" s="41">
        <v>5751</v>
      </c>
      <c r="Y2007" s="41">
        <v>121.16069999999999</v>
      </c>
      <c r="Z2007" s="6">
        <f>0</f>
        <v>0</v>
      </c>
      <c r="AA2007" s="6">
        <f t="shared" ref="AA2007:AA2070" si="230">IFERROR(W2007*1,#N/A)</f>
        <v>84.3917</v>
      </c>
      <c r="AB2007">
        <f>IF(ISBLANK(Table1[[#This Row],[FY2425_Cost]])=TRUE,#N/A,Table1[[#This Row],[FY2425_Cost]])</f>
        <v>121.16069999999999</v>
      </c>
      <c r="AC2007" s="6">
        <f t="shared" ref="AC2007:AC2070" si="231">AB2007-AA2007</f>
        <v>36.768999999999991</v>
      </c>
      <c r="AD2007" s="6">
        <f>SUMIFS($AB$3:AB2007,$B$3:B2007,B2007)</f>
        <v>121.16069999999999</v>
      </c>
      <c r="AE2007" s="6">
        <f t="shared" ref="AE2007:AE2070" si="232">IFERROR(I2007*$AE$1,#N/A)</f>
        <v>2643.4271655573257</v>
      </c>
      <c r="AF2007" s="6">
        <f t="shared" ref="AF2007:AF2070" si="233">AE2007+Z2007</f>
        <v>2643.4271655573257</v>
      </c>
      <c r="AG2007" s="6">
        <f>VLOOKUP(Table1[[#This Row],[PracticeCode]],$AP$3:$AS$345,4,FALSE)</f>
        <v>2643.4271655573257</v>
      </c>
      <c r="AH2007" s="27">
        <f t="shared" ref="AH2007:AH2070" si="234">IFERROR(I2007*$AH$1,#N/A)</f>
        <v>192089.04069716568</v>
      </c>
      <c r="AI2007" s="6">
        <f t="shared" si="229"/>
        <v>0</v>
      </c>
    </row>
    <row r="2008" spans="1:35" x14ac:dyDescent="0.35">
      <c r="A2008" t="str">
        <f t="shared" si="228"/>
        <v>MAIDA VALE MEDICAL CENTRESt John’s Wood and Maida Vale NetworkCentral LondonE87010Aug5</v>
      </c>
      <c r="B2008" s="41" t="s">
        <v>646</v>
      </c>
      <c r="C2008" s="41" t="s">
        <v>481</v>
      </c>
      <c r="D2008" s="41" t="s">
        <v>33</v>
      </c>
      <c r="E2008" s="41" t="s">
        <v>206</v>
      </c>
      <c r="F2008" s="41" t="s">
        <v>206</v>
      </c>
      <c r="G2008" s="41" t="s">
        <v>760</v>
      </c>
      <c r="H2008" s="41">
        <v>5</v>
      </c>
      <c r="I2008" s="41">
        <v>5874.28259012739</v>
      </c>
      <c r="J2008" s="41">
        <v>1464</v>
      </c>
      <c r="K2008" s="41">
        <v>146</v>
      </c>
      <c r="L2008" s="41">
        <v>27.084</v>
      </c>
      <c r="M2008" s="41">
        <v>2.7010000000000001</v>
      </c>
      <c r="N2008" s="41">
        <v>2106</v>
      </c>
      <c r="O2008" s="41">
        <v>199</v>
      </c>
      <c r="P2008" s="41">
        <v>41.909400000000005</v>
      </c>
      <c r="Q2008" s="41">
        <v>3.9601000000000002</v>
      </c>
      <c r="R2008" s="41">
        <v>2719</v>
      </c>
      <c r="S2008" s="41">
        <v>48.670099999999998</v>
      </c>
      <c r="T2008" s="41">
        <v>4683</v>
      </c>
      <c r="U2008" s="41">
        <v>103.026</v>
      </c>
      <c r="V2008" s="41">
        <v>4329</v>
      </c>
      <c r="W2008" s="41">
        <v>78.455100000000002</v>
      </c>
      <c r="X2008" s="41">
        <v>6988</v>
      </c>
      <c r="Y2008" s="41">
        <v>148.8955</v>
      </c>
      <c r="Z2008" s="6">
        <f>0</f>
        <v>0</v>
      </c>
      <c r="AA2008" s="6">
        <f t="shared" si="230"/>
        <v>78.455100000000002</v>
      </c>
      <c r="AB2008">
        <f>IF(ISBLANK(Table1[[#This Row],[FY2425_Cost]])=TRUE,#N/A,Table1[[#This Row],[FY2425_Cost]])</f>
        <v>148.8955</v>
      </c>
      <c r="AC2008" s="6">
        <f t="shared" si="231"/>
        <v>70.440399999999997</v>
      </c>
      <c r="AD2008" s="6">
        <f>SUMIFS($AB$3:AB2008,$B$3:B2008,B2008)</f>
        <v>270.05619999999999</v>
      </c>
      <c r="AE2008" s="6">
        <f t="shared" si="232"/>
        <v>2643.4271655573257</v>
      </c>
      <c r="AF2008" s="6">
        <f t="shared" si="233"/>
        <v>2643.4271655573257</v>
      </c>
      <c r="AG2008" s="6">
        <f>VLOOKUP(Table1[[#This Row],[PracticeCode]],$AP$3:$AS$345,4,FALSE)</f>
        <v>2643.4271655573257</v>
      </c>
      <c r="AH2008" s="27">
        <f t="shared" si="234"/>
        <v>192089.04069716568</v>
      </c>
      <c r="AI2008" s="6">
        <f t="shared" si="229"/>
        <v>0</v>
      </c>
    </row>
    <row r="2009" spans="1:35" x14ac:dyDescent="0.35">
      <c r="A2009" t="str">
        <f t="shared" si="228"/>
        <v>MAIDA VALE MEDICAL CENTRESt John’s Wood and Maida Vale NetworkCentral LondonE87010Dec9</v>
      </c>
      <c r="B2009" s="41" t="s">
        <v>646</v>
      </c>
      <c r="C2009" s="41" t="s">
        <v>481</v>
      </c>
      <c r="D2009" s="41" t="s">
        <v>33</v>
      </c>
      <c r="E2009" s="41" t="s">
        <v>206</v>
      </c>
      <c r="F2009" s="41" t="s">
        <v>206</v>
      </c>
      <c r="G2009" s="41" t="s">
        <v>764</v>
      </c>
      <c r="H2009" s="41">
        <v>9</v>
      </c>
      <c r="I2009" s="41">
        <v>5874.28259012739</v>
      </c>
      <c r="J2009" s="41">
        <v>1910</v>
      </c>
      <c r="K2009" s="41">
        <v>249</v>
      </c>
      <c r="L2009" s="41">
        <v>38.009</v>
      </c>
      <c r="M2009" s="41">
        <v>4.9550999999999998</v>
      </c>
      <c r="N2009" s="41"/>
      <c r="O2009" s="41"/>
      <c r="P2009" s="41"/>
      <c r="Q2009" s="41"/>
      <c r="R2009" s="41">
        <v>2386</v>
      </c>
      <c r="S2009" s="41">
        <v>42.709400000000002</v>
      </c>
      <c r="T2009" s="41"/>
      <c r="U2009" s="41"/>
      <c r="V2009" s="41">
        <v>4545</v>
      </c>
      <c r="W2009" s="41">
        <v>85.673500000000004</v>
      </c>
      <c r="X2009" s="41"/>
      <c r="Y2009" s="41"/>
      <c r="Z2009" s="6">
        <f>0</f>
        <v>0</v>
      </c>
      <c r="AA2009" s="6">
        <f t="shared" si="230"/>
        <v>85.673500000000004</v>
      </c>
      <c r="AB2009" t="e">
        <f>IF(ISBLANK(Table1[[#This Row],[FY2425_Cost]])=TRUE,#N/A,Table1[[#This Row],[FY2425_Cost]])</f>
        <v>#N/A</v>
      </c>
      <c r="AC2009" s="6" t="e">
        <f t="shared" si="231"/>
        <v>#N/A</v>
      </c>
      <c r="AD2009" s="6" t="e">
        <f>SUMIFS($AB$3:AB2009,$B$3:B2009,B2009)</f>
        <v>#N/A</v>
      </c>
      <c r="AE2009" s="6">
        <f t="shared" si="232"/>
        <v>2643.4271655573257</v>
      </c>
      <c r="AF2009" s="6">
        <f t="shared" si="233"/>
        <v>2643.4271655573257</v>
      </c>
      <c r="AG2009" s="6">
        <f>VLOOKUP(Table1[[#This Row],[PracticeCode]],$AP$3:$AS$345,4,FALSE)</f>
        <v>2643.4271655573257</v>
      </c>
      <c r="AH2009" s="27">
        <f t="shared" si="234"/>
        <v>192089.04069716568</v>
      </c>
      <c r="AI2009" s="6" t="e">
        <f t="shared" si="229"/>
        <v>#N/A</v>
      </c>
    </row>
    <row r="2010" spans="1:35" x14ac:dyDescent="0.35">
      <c r="A2010" t="str">
        <f t="shared" si="228"/>
        <v>MAIDA VALE MEDICAL CENTRESt John’s Wood and Maida Vale NetworkCentral LondonE87010Feb11</v>
      </c>
      <c r="B2010" s="41" t="s">
        <v>646</v>
      </c>
      <c r="C2010" s="41" t="s">
        <v>481</v>
      </c>
      <c r="D2010" s="41" t="s">
        <v>33</v>
      </c>
      <c r="E2010" s="41" t="s">
        <v>206</v>
      </c>
      <c r="F2010" s="41" t="s">
        <v>206</v>
      </c>
      <c r="G2010" s="41" t="s">
        <v>766</v>
      </c>
      <c r="H2010" s="41">
        <v>11</v>
      </c>
      <c r="I2010" s="41">
        <v>5874.28259012739</v>
      </c>
      <c r="J2010" s="41">
        <v>2225</v>
      </c>
      <c r="K2010" s="41">
        <v>247</v>
      </c>
      <c r="L2010" s="41">
        <v>44.277500000000003</v>
      </c>
      <c r="M2010" s="41">
        <v>4.9153000000000002</v>
      </c>
      <c r="N2010" s="41"/>
      <c r="O2010" s="41"/>
      <c r="P2010" s="41"/>
      <c r="Q2010" s="41"/>
      <c r="R2010" s="41">
        <v>3383</v>
      </c>
      <c r="S2010" s="41">
        <v>60.555700000000002</v>
      </c>
      <c r="T2010" s="41"/>
      <c r="U2010" s="41"/>
      <c r="V2010" s="41">
        <v>5855</v>
      </c>
      <c r="W2010" s="41">
        <v>109.74850000000001</v>
      </c>
      <c r="X2010" s="41"/>
      <c r="Y2010" s="41"/>
      <c r="Z2010" s="6">
        <f>0</f>
        <v>0</v>
      </c>
      <c r="AA2010" s="6">
        <f t="shared" si="230"/>
        <v>109.74850000000001</v>
      </c>
      <c r="AB2010" t="e">
        <f>IF(ISBLANK(Table1[[#This Row],[FY2425_Cost]])=TRUE,#N/A,Table1[[#This Row],[FY2425_Cost]])</f>
        <v>#N/A</v>
      </c>
      <c r="AC2010" s="6" t="e">
        <f t="shared" si="231"/>
        <v>#N/A</v>
      </c>
      <c r="AD2010" s="6" t="e">
        <f>SUMIFS($AB$3:AB2010,$B$3:B2010,B2010)</f>
        <v>#N/A</v>
      </c>
      <c r="AE2010" s="6">
        <f t="shared" si="232"/>
        <v>2643.4271655573257</v>
      </c>
      <c r="AF2010" s="6">
        <f t="shared" si="233"/>
        <v>2643.4271655573257</v>
      </c>
      <c r="AG2010" s="6">
        <f>VLOOKUP(Table1[[#This Row],[PracticeCode]],$AP$3:$AS$345,4,FALSE)</f>
        <v>2643.4271655573257</v>
      </c>
      <c r="AH2010" s="27">
        <f t="shared" si="234"/>
        <v>192089.04069716568</v>
      </c>
      <c r="AI2010" s="6" t="e">
        <f t="shared" si="229"/>
        <v>#N/A</v>
      </c>
    </row>
    <row r="2011" spans="1:35" x14ac:dyDescent="0.35">
      <c r="A2011" t="str">
        <f t="shared" si="228"/>
        <v>MAIDA VALE MEDICAL CENTRESt John’s Wood and Maida Vale NetworkCentral LondonE87010Jan10</v>
      </c>
      <c r="B2011" s="41" t="s">
        <v>646</v>
      </c>
      <c r="C2011" s="41" t="s">
        <v>481</v>
      </c>
      <c r="D2011" s="41" t="s">
        <v>33</v>
      </c>
      <c r="E2011" s="41" t="s">
        <v>206</v>
      </c>
      <c r="F2011" s="41" t="s">
        <v>206</v>
      </c>
      <c r="G2011" s="41" t="s">
        <v>765</v>
      </c>
      <c r="H2011" s="41">
        <v>10</v>
      </c>
      <c r="I2011" s="41">
        <v>5874.28259012739</v>
      </c>
      <c r="J2011" s="41">
        <v>4939</v>
      </c>
      <c r="K2011" s="41">
        <v>1597</v>
      </c>
      <c r="L2011" s="41">
        <v>98.286100000000005</v>
      </c>
      <c r="M2011" s="41">
        <v>31.7803</v>
      </c>
      <c r="N2011" s="41"/>
      <c r="O2011" s="41"/>
      <c r="P2011" s="41"/>
      <c r="Q2011" s="41"/>
      <c r="R2011" s="41">
        <v>4237</v>
      </c>
      <c r="S2011" s="41">
        <v>75.842299999999994</v>
      </c>
      <c r="T2011" s="41"/>
      <c r="U2011" s="41"/>
      <c r="V2011" s="41">
        <v>10773</v>
      </c>
      <c r="W2011" s="41">
        <v>205.90870000000001</v>
      </c>
      <c r="X2011" s="41"/>
      <c r="Y2011" s="41"/>
      <c r="Z2011" s="6">
        <f>0</f>
        <v>0</v>
      </c>
      <c r="AA2011" s="6">
        <f t="shared" si="230"/>
        <v>205.90870000000001</v>
      </c>
      <c r="AB2011" t="e">
        <f>IF(ISBLANK(Table1[[#This Row],[FY2425_Cost]])=TRUE,#N/A,Table1[[#This Row],[FY2425_Cost]])</f>
        <v>#N/A</v>
      </c>
      <c r="AC2011" s="6" t="e">
        <f t="shared" si="231"/>
        <v>#N/A</v>
      </c>
      <c r="AD2011" s="6" t="e">
        <f>SUMIFS($AB$3:AB2011,$B$3:B2011,B2011)</f>
        <v>#N/A</v>
      </c>
      <c r="AE2011" s="6">
        <f t="shared" si="232"/>
        <v>2643.4271655573257</v>
      </c>
      <c r="AF2011" s="6">
        <f t="shared" si="233"/>
        <v>2643.4271655573257</v>
      </c>
      <c r="AG2011" s="6">
        <f>VLOOKUP(Table1[[#This Row],[PracticeCode]],$AP$3:$AS$345,4,FALSE)</f>
        <v>2643.4271655573257</v>
      </c>
      <c r="AH2011" s="27">
        <f t="shared" si="234"/>
        <v>192089.04069716568</v>
      </c>
      <c r="AI2011" s="6" t="e">
        <f t="shared" si="229"/>
        <v>#N/A</v>
      </c>
    </row>
    <row r="2012" spans="1:35" x14ac:dyDescent="0.35">
      <c r="A2012" t="str">
        <f t="shared" si="228"/>
        <v>MAIDA VALE MEDICAL CENTRESt John’s Wood and Maida Vale NetworkCentral LondonE87010Jul4</v>
      </c>
      <c r="B2012" s="41" t="s">
        <v>646</v>
      </c>
      <c r="C2012" s="41" t="s">
        <v>481</v>
      </c>
      <c r="D2012" s="41" t="s">
        <v>33</v>
      </c>
      <c r="E2012" s="41" t="s">
        <v>206</v>
      </c>
      <c r="F2012" s="41" t="s">
        <v>206</v>
      </c>
      <c r="G2012" s="41" t="s">
        <v>759</v>
      </c>
      <c r="H2012" s="41">
        <v>4</v>
      </c>
      <c r="I2012" s="41">
        <v>5874.28259012739</v>
      </c>
      <c r="J2012" s="41">
        <v>1543</v>
      </c>
      <c r="K2012" s="41">
        <v>100</v>
      </c>
      <c r="L2012" s="41">
        <v>28.545499999999997</v>
      </c>
      <c r="M2012" s="41">
        <v>1.8499999999999999</v>
      </c>
      <c r="N2012" s="41">
        <v>3900</v>
      </c>
      <c r="O2012" s="41">
        <v>922</v>
      </c>
      <c r="P2012" s="41">
        <v>77.61</v>
      </c>
      <c r="Q2012" s="41">
        <v>18.347799999999999</v>
      </c>
      <c r="R2012" s="41">
        <v>2893</v>
      </c>
      <c r="S2012" s="41">
        <v>51.784700000000001</v>
      </c>
      <c r="T2012" s="41">
        <v>2964</v>
      </c>
      <c r="U2012" s="41">
        <v>65.207999999999998</v>
      </c>
      <c r="V2012" s="41">
        <v>4536</v>
      </c>
      <c r="W2012" s="41">
        <v>82.180199999999999</v>
      </c>
      <c r="X2012" s="41">
        <v>7786</v>
      </c>
      <c r="Y2012" s="41">
        <v>161.16579999999999</v>
      </c>
      <c r="Z2012" s="6">
        <f>0</f>
        <v>0</v>
      </c>
      <c r="AA2012" s="6">
        <f t="shared" si="230"/>
        <v>82.180199999999999</v>
      </c>
      <c r="AB2012">
        <f>IF(ISBLANK(Table1[[#This Row],[FY2425_Cost]])=TRUE,#N/A,Table1[[#This Row],[FY2425_Cost]])</f>
        <v>161.16579999999999</v>
      </c>
      <c r="AC2012" s="6">
        <f t="shared" si="231"/>
        <v>78.985599999999991</v>
      </c>
      <c r="AD2012" s="6" t="e">
        <f>SUMIFS($AB$3:AB2012,$B$3:B2012,B2012)</f>
        <v>#N/A</v>
      </c>
      <c r="AE2012" s="6">
        <f t="shared" si="232"/>
        <v>2643.4271655573257</v>
      </c>
      <c r="AF2012" s="6">
        <f t="shared" si="233"/>
        <v>2643.4271655573257</v>
      </c>
      <c r="AG2012" s="6">
        <f>VLOOKUP(Table1[[#This Row],[PracticeCode]],$AP$3:$AS$345,4,FALSE)</f>
        <v>2643.4271655573257</v>
      </c>
      <c r="AH2012" s="27">
        <f t="shared" si="234"/>
        <v>192089.04069716568</v>
      </c>
      <c r="AI2012" s="6" t="e">
        <f t="shared" si="229"/>
        <v>#N/A</v>
      </c>
    </row>
    <row r="2013" spans="1:35" x14ac:dyDescent="0.35">
      <c r="A2013" t="str">
        <f t="shared" si="228"/>
        <v>MAIDA VALE MEDICAL CENTRESt John’s Wood and Maida Vale NetworkCentral LondonE87010Jun3</v>
      </c>
      <c r="B2013" s="41" t="s">
        <v>646</v>
      </c>
      <c r="C2013" s="41" t="s">
        <v>481</v>
      </c>
      <c r="D2013" s="41" t="s">
        <v>33</v>
      </c>
      <c r="E2013" s="41" t="s">
        <v>206</v>
      </c>
      <c r="F2013" s="41" t="s">
        <v>206</v>
      </c>
      <c r="G2013" s="41" t="s">
        <v>758</v>
      </c>
      <c r="H2013" s="41">
        <v>3</v>
      </c>
      <c r="I2013" s="41">
        <v>5874.28259012739</v>
      </c>
      <c r="J2013" s="41">
        <v>2155</v>
      </c>
      <c r="K2013" s="41">
        <v>50</v>
      </c>
      <c r="L2013" s="41">
        <v>39.8675</v>
      </c>
      <c r="M2013" s="41">
        <v>0.92499999999999993</v>
      </c>
      <c r="N2013" s="41">
        <v>2375</v>
      </c>
      <c r="O2013" s="41">
        <v>75</v>
      </c>
      <c r="P2013" s="41">
        <v>47.262500000000003</v>
      </c>
      <c r="Q2013" s="41">
        <v>1.4925000000000002</v>
      </c>
      <c r="R2013" s="41">
        <v>2533</v>
      </c>
      <c r="S2013" s="41">
        <v>45.340699999999998</v>
      </c>
      <c r="T2013" s="41">
        <v>2755</v>
      </c>
      <c r="U2013" s="41">
        <v>60.61</v>
      </c>
      <c r="V2013" s="41">
        <v>4738</v>
      </c>
      <c r="W2013" s="41">
        <v>86.133199999999988</v>
      </c>
      <c r="X2013" s="41">
        <v>5205</v>
      </c>
      <c r="Y2013" s="41">
        <v>109.36500000000001</v>
      </c>
      <c r="Z2013" s="6">
        <f>0</f>
        <v>0</v>
      </c>
      <c r="AA2013" s="6">
        <f t="shared" si="230"/>
        <v>86.133199999999988</v>
      </c>
      <c r="AB2013">
        <f>IF(ISBLANK(Table1[[#This Row],[FY2425_Cost]])=TRUE,#N/A,Table1[[#This Row],[FY2425_Cost]])</f>
        <v>109.36500000000001</v>
      </c>
      <c r="AC2013" s="6">
        <f t="shared" si="231"/>
        <v>23.231800000000021</v>
      </c>
      <c r="AD2013" s="6" t="e">
        <f>SUMIFS($AB$3:AB2013,$B$3:B2013,B2013)</f>
        <v>#N/A</v>
      </c>
      <c r="AE2013" s="6">
        <f t="shared" si="232"/>
        <v>2643.4271655573257</v>
      </c>
      <c r="AF2013" s="6">
        <f t="shared" si="233"/>
        <v>2643.4271655573257</v>
      </c>
      <c r="AG2013" s="6">
        <f>VLOOKUP(Table1[[#This Row],[PracticeCode]],$AP$3:$AS$345,4,FALSE)</f>
        <v>2643.4271655573257</v>
      </c>
      <c r="AH2013" s="27">
        <f t="shared" si="234"/>
        <v>192089.04069716568</v>
      </c>
      <c r="AI2013" s="6" t="e">
        <f t="shared" si="229"/>
        <v>#N/A</v>
      </c>
    </row>
    <row r="2014" spans="1:35" x14ac:dyDescent="0.35">
      <c r="A2014" t="str">
        <f t="shared" si="228"/>
        <v>MAIDA VALE MEDICAL CENTRESt John’s Wood and Maida Vale NetworkCentral LondonE87010Mar12</v>
      </c>
      <c r="B2014" s="41" t="s">
        <v>646</v>
      </c>
      <c r="C2014" s="41" t="s">
        <v>481</v>
      </c>
      <c r="D2014" s="41" t="s">
        <v>33</v>
      </c>
      <c r="E2014" s="41" t="s">
        <v>206</v>
      </c>
      <c r="F2014" s="41" t="s">
        <v>206</v>
      </c>
      <c r="G2014" s="41" t="s">
        <v>767</v>
      </c>
      <c r="H2014" s="41">
        <v>12</v>
      </c>
      <c r="I2014" s="41">
        <v>5874.28259012739</v>
      </c>
      <c r="J2014" s="41">
        <v>3078</v>
      </c>
      <c r="K2014" s="41">
        <v>176</v>
      </c>
      <c r="L2014" s="41">
        <v>61.252200000000002</v>
      </c>
      <c r="M2014" s="41">
        <v>3.5024000000000002</v>
      </c>
      <c r="N2014" s="41"/>
      <c r="O2014" s="41"/>
      <c r="P2014" s="41"/>
      <c r="Q2014" s="41"/>
      <c r="R2014" s="41">
        <v>1672</v>
      </c>
      <c r="S2014" s="41">
        <v>29.928799999999999</v>
      </c>
      <c r="T2014" s="41"/>
      <c r="U2014" s="41"/>
      <c r="V2014" s="41">
        <v>4926</v>
      </c>
      <c r="W2014" s="41">
        <v>94.683399999999992</v>
      </c>
      <c r="X2014" s="41"/>
      <c r="Y2014" s="41"/>
      <c r="Z2014" s="6">
        <f>0</f>
        <v>0</v>
      </c>
      <c r="AA2014" s="6">
        <f t="shared" si="230"/>
        <v>94.683399999999992</v>
      </c>
      <c r="AB2014" t="e">
        <f>IF(ISBLANK(Table1[[#This Row],[FY2425_Cost]])=TRUE,#N/A,Table1[[#This Row],[FY2425_Cost]])</f>
        <v>#N/A</v>
      </c>
      <c r="AC2014" s="6" t="e">
        <f t="shared" si="231"/>
        <v>#N/A</v>
      </c>
      <c r="AD2014" s="6" t="e">
        <f>SUMIFS($AB$3:AB2014,$B$3:B2014,B2014)</f>
        <v>#N/A</v>
      </c>
      <c r="AE2014" s="6">
        <f t="shared" si="232"/>
        <v>2643.4271655573257</v>
      </c>
      <c r="AF2014" s="6">
        <f t="shared" si="233"/>
        <v>2643.4271655573257</v>
      </c>
      <c r="AG2014" s="6">
        <f>VLOOKUP(Table1[[#This Row],[PracticeCode]],$AP$3:$AS$345,4,FALSE)</f>
        <v>2643.4271655573257</v>
      </c>
      <c r="AH2014" s="27">
        <f t="shared" si="234"/>
        <v>192089.04069716568</v>
      </c>
      <c r="AI2014" s="6" t="e">
        <f t="shared" si="229"/>
        <v>#N/A</v>
      </c>
    </row>
    <row r="2015" spans="1:35" x14ac:dyDescent="0.35">
      <c r="A2015" t="str">
        <f t="shared" si="228"/>
        <v>MAIDA VALE MEDICAL CENTRESt John’s Wood and Maida Vale NetworkCentral LondonE87010May2</v>
      </c>
      <c r="B2015" s="41" t="s">
        <v>646</v>
      </c>
      <c r="C2015" s="41" t="s">
        <v>481</v>
      </c>
      <c r="D2015" s="41" t="s">
        <v>33</v>
      </c>
      <c r="E2015" s="41" t="s">
        <v>206</v>
      </c>
      <c r="F2015" s="41" t="s">
        <v>206</v>
      </c>
      <c r="G2015" s="41" t="s">
        <v>757</v>
      </c>
      <c r="H2015" s="41">
        <v>2</v>
      </c>
      <c r="I2015" s="41">
        <v>5874.28259012739</v>
      </c>
      <c r="J2015" s="41">
        <v>1680</v>
      </c>
      <c r="K2015" s="41">
        <v>426</v>
      </c>
      <c r="L2015" s="41">
        <v>31.08</v>
      </c>
      <c r="M2015" s="41">
        <v>7.8809999999999993</v>
      </c>
      <c r="N2015" s="41">
        <v>2063</v>
      </c>
      <c r="O2015" s="41">
        <v>533</v>
      </c>
      <c r="P2015" s="41">
        <v>41.053699999999999</v>
      </c>
      <c r="Q2015" s="41">
        <v>10.6067</v>
      </c>
      <c r="R2015" s="41">
        <v>2067</v>
      </c>
      <c r="S2015" s="41">
        <v>36.999299999999998</v>
      </c>
      <c r="T2015" s="41">
        <v>1696</v>
      </c>
      <c r="U2015" s="41">
        <v>37.311999999999998</v>
      </c>
      <c r="V2015" s="41">
        <v>4173</v>
      </c>
      <c r="W2015" s="41">
        <v>75.960299999999989</v>
      </c>
      <c r="X2015" s="41">
        <v>4292</v>
      </c>
      <c r="Y2015" s="41">
        <v>88.972399999999993</v>
      </c>
      <c r="Z2015" s="6">
        <f>0</f>
        <v>0</v>
      </c>
      <c r="AA2015" s="6">
        <f t="shared" si="230"/>
        <v>75.960299999999989</v>
      </c>
      <c r="AB2015">
        <f>IF(ISBLANK(Table1[[#This Row],[FY2425_Cost]])=TRUE,#N/A,Table1[[#This Row],[FY2425_Cost]])</f>
        <v>88.972399999999993</v>
      </c>
      <c r="AC2015" s="6">
        <f t="shared" si="231"/>
        <v>13.012100000000004</v>
      </c>
      <c r="AD2015" s="6" t="e">
        <f>SUMIFS($AB$3:AB2015,$B$3:B2015,B2015)</f>
        <v>#N/A</v>
      </c>
      <c r="AE2015" s="6">
        <f t="shared" si="232"/>
        <v>2643.4271655573257</v>
      </c>
      <c r="AF2015" s="6">
        <f t="shared" si="233"/>
        <v>2643.4271655573257</v>
      </c>
      <c r="AG2015" s="6">
        <f>VLOOKUP(Table1[[#This Row],[PracticeCode]],$AP$3:$AS$345,4,FALSE)</f>
        <v>2643.4271655573257</v>
      </c>
      <c r="AH2015" s="27">
        <f t="shared" si="234"/>
        <v>192089.04069716568</v>
      </c>
      <c r="AI2015" s="6" t="e">
        <f t="shared" si="229"/>
        <v>#N/A</v>
      </c>
    </row>
    <row r="2016" spans="1:35" x14ac:dyDescent="0.35">
      <c r="A2016" t="str">
        <f t="shared" si="228"/>
        <v>MAIDA VALE MEDICAL CENTRESt John’s Wood and Maida Vale NetworkCentral LondonE87010Nov8</v>
      </c>
      <c r="B2016" s="41" t="s">
        <v>646</v>
      </c>
      <c r="C2016" s="41" t="s">
        <v>481</v>
      </c>
      <c r="D2016" s="41" t="s">
        <v>33</v>
      </c>
      <c r="E2016" s="41" t="s">
        <v>206</v>
      </c>
      <c r="F2016" s="41" t="s">
        <v>206</v>
      </c>
      <c r="G2016" s="41" t="s">
        <v>763</v>
      </c>
      <c r="H2016" s="41">
        <v>8</v>
      </c>
      <c r="I2016" s="41">
        <v>5874.28259012739</v>
      </c>
      <c r="J2016" s="41">
        <v>3258</v>
      </c>
      <c r="K2016" s="41">
        <v>101</v>
      </c>
      <c r="L2016" s="41">
        <v>64.83420000000001</v>
      </c>
      <c r="M2016" s="41">
        <v>2.0099</v>
      </c>
      <c r="N2016" s="41"/>
      <c r="O2016" s="41"/>
      <c r="P2016" s="41"/>
      <c r="Q2016" s="41"/>
      <c r="R2016" s="41">
        <v>3060</v>
      </c>
      <c r="S2016" s="41">
        <v>54.774000000000001</v>
      </c>
      <c r="T2016" s="41"/>
      <c r="U2016" s="41"/>
      <c r="V2016" s="41">
        <v>6419</v>
      </c>
      <c r="W2016" s="41">
        <v>121.61810000000001</v>
      </c>
      <c r="X2016" s="41"/>
      <c r="Y2016" s="41"/>
      <c r="Z2016" s="6">
        <f>0</f>
        <v>0</v>
      </c>
      <c r="AA2016" s="6">
        <f t="shared" si="230"/>
        <v>121.61810000000001</v>
      </c>
      <c r="AB2016" t="e">
        <f>IF(ISBLANK(Table1[[#This Row],[FY2425_Cost]])=TRUE,#N/A,Table1[[#This Row],[FY2425_Cost]])</f>
        <v>#N/A</v>
      </c>
      <c r="AC2016" s="6" t="e">
        <f t="shared" si="231"/>
        <v>#N/A</v>
      </c>
      <c r="AD2016" s="6" t="e">
        <f>SUMIFS($AB$3:AB2016,$B$3:B2016,B2016)</f>
        <v>#N/A</v>
      </c>
      <c r="AE2016" s="6">
        <f t="shared" si="232"/>
        <v>2643.4271655573257</v>
      </c>
      <c r="AF2016" s="6">
        <f t="shared" si="233"/>
        <v>2643.4271655573257</v>
      </c>
      <c r="AG2016" s="6">
        <f>VLOOKUP(Table1[[#This Row],[PracticeCode]],$AP$3:$AS$345,4,FALSE)</f>
        <v>2643.4271655573257</v>
      </c>
      <c r="AH2016" s="27">
        <f t="shared" si="234"/>
        <v>192089.04069716568</v>
      </c>
      <c r="AI2016" s="6" t="e">
        <f t="shared" si="229"/>
        <v>#N/A</v>
      </c>
    </row>
    <row r="2017" spans="1:35" x14ac:dyDescent="0.35">
      <c r="A2017" t="str">
        <f t="shared" si="228"/>
        <v>MAIDA VALE MEDICAL CENTRESt John’s Wood and Maida Vale NetworkCentral LondonE87010Oct7</v>
      </c>
      <c r="B2017" s="41" t="s">
        <v>646</v>
      </c>
      <c r="C2017" s="41" t="s">
        <v>481</v>
      </c>
      <c r="D2017" s="41" t="s">
        <v>33</v>
      </c>
      <c r="E2017" s="41" t="s">
        <v>206</v>
      </c>
      <c r="F2017" s="41" t="s">
        <v>206</v>
      </c>
      <c r="G2017" s="41" t="s">
        <v>762</v>
      </c>
      <c r="H2017" s="41">
        <v>7</v>
      </c>
      <c r="I2017" s="41">
        <v>5874.28259012739</v>
      </c>
      <c r="J2017" s="41">
        <v>4087</v>
      </c>
      <c r="K2017" s="41">
        <v>500</v>
      </c>
      <c r="L2017" s="41">
        <v>81.331299999999999</v>
      </c>
      <c r="M2017" s="41">
        <v>9.9500000000000011</v>
      </c>
      <c r="N2017" s="41">
        <v>0</v>
      </c>
      <c r="O2017" s="41">
        <v>458</v>
      </c>
      <c r="P2017" s="41">
        <v>0</v>
      </c>
      <c r="Q2017" s="41">
        <v>10.305</v>
      </c>
      <c r="R2017" s="41">
        <v>3029</v>
      </c>
      <c r="S2017" s="41">
        <v>54.219099999999997</v>
      </c>
      <c r="T2017" s="41">
        <v>2936</v>
      </c>
      <c r="U2017" s="41">
        <v>64.591999999999999</v>
      </c>
      <c r="V2017" s="41">
        <v>7616</v>
      </c>
      <c r="W2017" s="41">
        <v>145.50040000000001</v>
      </c>
      <c r="X2017" s="41">
        <v>3394</v>
      </c>
      <c r="Y2017" s="41">
        <v>74.896999999999991</v>
      </c>
      <c r="Z2017" s="6">
        <f>0</f>
        <v>0</v>
      </c>
      <c r="AA2017" s="6">
        <f t="shared" si="230"/>
        <v>145.50040000000001</v>
      </c>
      <c r="AB2017">
        <f>IF(ISBLANK(Table1[[#This Row],[FY2425_Cost]])=TRUE,#N/A,Table1[[#This Row],[FY2425_Cost]])</f>
        <v>74.896999999999991</v>
      </c>
      <c r="AC2017" s="6">
        <f t="shared" si="231"/>
        <v>-70.603400000000022</v>
      </c>
      <c r="AD2017" s="6" t="e">
        <f>SUMIFS($AB$3:AB2017,$B$3:B2017,B2017)</f>
        <v>#N/A</v>
      </c>
      <c r="AE2017" s="6">
        <f t="shared" si="232"/>
        <v>2643.4271655573257</v>
      </c>
      <c r="AF2017" s="6">
        <f t="shared" si="233"/>
        <v>2643.4271655573257</v>
      </c>
      <c r="AG2017" s="6">
        <f>VLOOKUP(Table1[[#This Row],[PracticeCode]],$AP$3:$AS$345,4,FALSE)</f>
        <v>2643.4271655573257</v>
      </c>
      <c r="AH2017" s="27">
        <f t="shared" si="234"/>
        <v>192089.04069716568</v>
      </c>
      <c r="AI2017" s="6" t="e">
        <f t="shared" si="229"/>
        <v>#N/A</v>
      </c>
    </row>
    <row r="2018" spans="1:35" x14ac:dyDescent="0.35">
      <c r="A2018" t="str">
        <f t="shared" si="228"/>
        <v>MAIDA VALE MEDICAL CENTRESt John’s Wood and Maida Vale NetworkCentral LondonE87010Sep6</v>
      </c>
      <c r="B2018" s="41" t="s">
        <v>646</v>
      </c>
      <c r="C2018" s="41" t="s">
        <v>481</v>
      </c>
      <c r="D2018" s="41" t="s">
        <v>33</v>
      </c>
      <c r="E2018" s="41" t="s">
        <v>206</v>
      </c>
      <c r="F2018" s="41" t="s">
        <v>206</v>
      </c>
      <c r="G2018" s="41" t="s">
        <v>761</v>
      </c>
      <c r="H2018" s="41">
        <v>6</v>
      </c>
      <c r="I2018" s="41">
        <v>5874.28259012739</v>
      </c>
      <c r="J2018" s="41">
        <v>3257</v>
      </c>
      <c r="K2018" s="41">
        <v>3779</v>
      </c>
      <c r="L2018" s="41">
        <v>64.814300000000003</v>
      </c>
      <c r="M2018" s="41">
        <v>75.202100000000002</v>
      </c>
      <c r="N2018" s="41">
        <v>2360</v>
      </c>
      <c r="O2018" s="41">
        <v>387</v>
      </c>
      <c r="P2018" s="41">
        <v>53.1</v>
      </c>
      <c r="Q2018" s="41">
        <v>8.7074999999999996</v>
      </c>
      <c r="R2018" s="41">
        <v>3006</v>
      </c>
      <c r="S2018" s="41">
        <v>53.807400000000001</v>
      </c>
      <c r="T2018" s="41">
        <v>4294</v>
      </c>
      <c r="U2018" s="41">
        <v>94.468000000000004</v>
      </c>
      <c r="V2018" s="41">
        <v>10042</v>
      </c>
      <c r="W2018" s="41">
        <v>193.82380000000001</v>
      </c>
      <c r="X2018" s="41">
        <v>7041</v>
      </c>
      <c r="Y2018" s="41">
        <v>156.27550000000002</v>
      </c>
      <c r="Z2018" s="6">
        <f>0</f>
        <v>0</v>
      </c>
      <c r="AA2018" s="6">
        <f t="shared" si="230"/>
        <v>193.82380000000001</v>
      </c>
      <c r="AB2018">
        <f>IF(ISBLANK(Table1[[#This Row],[FY2425_Cost]])=TRUE,#N/A,Table1[[#This Row],[FY2425_Cost]])</f>
        <v>156.27550000000002</v>
      </c>
      <c r="AC2018" s="6">
        <f t="shared" si="231"/>
        <v>-37.548299999999983</v>
      </c>
      <c r="AD2018" s="6" t="e">
        <f>SUMIFS($AB$3:AB2018,$B$3:B2018,B2018)</f>
        <v>#N/A</v>
      </c>
      <c r="AE2018" s="6">
        <f t="shared" si="232"/>
        <v>2643.4271655573257</v>
      </c>
      <c r="AF2018" s="6">
        <f t="shared" si="233"/>
        <v>2643.4271655573257</v>
      </c>
      <c r="AG2018" s="6">
        <f>VLOOKUP(Table1[[#This Row],[PracticeCode]],$AP$3:$AS$345,4,FALSE)</f>
        <v>2643.4271655573257</v>
      </c>
      <c r="AH2018" s="27">
        <f t="shared" si="234"/>
        <v>192089.04069716568</v>
      </c>
      <c r="AI2018" s="6" t="e">
        <f t="shared" si="229"/>
        <v>#N/A</v>
      </c>
    </row>
    <row r="2019" spans="1:35" x14ac:dyDescent="0.35">
      <c r="A2019" t="str">
        <f t="shared" si="228"/>
        <v>MANDEVILLE MEDICAL CENTRENGPEalingE85108Apr1</v>
      </c>
      <c r="B2019" s="41" t="s">
        <v>508</v>
      </c>
      <c r="C2019" s="41" t="s">
        <v>509</v>
      </c>
      <c r="D2019" s="41" t="s">
        <v>12</v>
      </c>
      <c r="E2019" s="41" t="s">
        <v>207</v>
      </c>
      <c r="F2019" s="41" t="s">
        <v>207</v>
      </c>
      <c r="G2019" s="41" t="s">
        <v>756</v>
      </c>
      <c r="H2019" s="41">
        <v>1</v>
      </c>
      <c r="I2019" s="41">
        <v>4452.2948027521998</v>
      </c>
      <c r="J2019" s="41">
        <v>4420</v>
      </c>
      <c r="K2019" s="41">
        <v>0</v>
      </c>
      <c r="L2019" s="41">
        <v>81.77</v>
      </c>
      <c r="M2019" s="41">
        <v>0</v>
      </c>
      <c r="N2019" s="41">
        <v>7036</v>
      </c>
      <c r="O2019" s="41">
        <v>1338</v>
      </c>
      <c r="P2019" s="41">
        <v>140.0164</v>
      </c>
      <c r="Q2019" s="41">
        <v>26.626200000000001</v>
      </c>
      <c r="R2019" s="41">
        <v>2805</v>
      </c>
      <c r="S2019" s="41">
        <v>50.209499999999998</v>
      </c>
      <c r="T2019" s="41">
        <v>2446</v>
      </c>
      <c r="U2019" s="41">
        <v>53.811999999999998</v>
      </c>
      <c r="V2019" s="41">
        <v>7225</v>
      </c>
      <c r="W2019" s="41">
        <v>131.9795</v>
      </c>
      <c r="X2019" s="41">
        <v>10820</v>
      </c>
      <c r="Y2019" s="41">
        <v>220.45460000000003</v>
      </c>
      <c r="Z2019" s="6">
        <f>0</f>
        <v>0</v>
      </c>
      <c r="AA2019" s="6">
        <f t="shared" si="230"/>
        <v>131.9795</v>
      </c>
      <c r="AB2019">
        <f>IF(ISBLANK(Table1[[#This Row],[FY2425_Cost]])=TRUE,#N/A,Table1[[#This Row],[FY2425_Cost]])</f>
        <v>220.45460000000003</v>
      </c>
      <c r="AC2019" s="6">
        <f t="shared" si="231"/>
        <v>88.475100000000026</v>
      </c>
      <c r="AD2019" s="6">
        <f>SUMIFS($AB$3:AB2019,$B$3:B2019,B2019)</f>
        <v>220.45460000000003</v>
      </c>
      <c r="AE2019" s="6">
        <f t="shared" si="232"/>
        <v>2003.5326612384899</v>
      </c>
      <c r="AF2019" s="6">
        <f t="shared" si="233"/>
        <v>2003.5326612384899</v>
      </c>
      <c r="AG2019" s="6">
        <f>VLOOKUP(Table1[[#This Row],[PracticeCode]],$AP$3:$AS$345,4,FALSE)</f>
        <v>2003.5326612384899</v>
      </c>
      <c r="AH2019" s="27">
        <f t="shared" si="234"/>
        <v>145590.04004999695</v>
      </c>
      <c r="AI2019" s="6">
        <f t="shared" si="229"/>
        <v>0</v>
      </c>
    </row>
    <row r="2020" spans="1:35" x14ac:dyDescent="0.35">
      <c r="A2020" t="str">
        <f t="shared" si="228"/>
        <v>MANDEVILLE MEDICAL CENTRENGPEalingE85108Aug5</v>
      </c>
      <c r="B2020" s="41" t="s">
        <v>508</v>
      </c>
      <c r="C2020" s="41" t="s">
        <v>509</v>
      </c>
      <c r="D2020" s="41" t="s">
        <v>12</v>
      </c>
      <c r="E2020" s="41" t="s">
        <v>207</v>
      </c>
      <c r="F2020" s="41" t="s">
        <v>207</v>
      </c>
      <c r="G2020" s="41" t="s">
        <v>760</v>
      </c>
      <c r="H2020" s="41">
        <v>5</v>
      </c>
      <c r="I2020" s="41">
        <v>4452.2948027521998</v>
      </c>
      <c r="J2020" s="41">
        <v>13537</v>
      </c>
      <c r="K2020" s="41">
        <v>550</v>
      </c>
      <c r="L2020" s="41">
        <v>250.43449999999999</v>
      </c>
      <c r="M2020" s="41">
        <v>10.174999999999999</v>
      </c>
      <c r="N2020" s="41">
        <v>4903</v>
      </c>
      <c r="O2020" s="41">
        <v>111</v>
      </c>
      <c r="P2020" s="41">
        <v>97.569700000000012</v>
      </c>
      <c r="Q2020" s="41">
        <v>2.2089000000000003</v>
      </c>
      <c r="R2020" s="41">
        <v>2391</v>
      </c>
      <c r="S2020" s="41">
        <v>42.798900000000003</v>
      </c>
      <c r="T2020" s="41">
        <v>2051</v>
      </c>
      <c r="U2020" s="41">
        <v>45.122</v>
      </c>
      <c r="V2020" s="41">
        <v>16478</v>
      </c>
      <c r="W2020" s="41">
        <v>303.40839999999997</v>
      </c>
      <c r="X2020" s="41">
        <v>7065</v>
      </c>
      <c r="Y2020" s="41">
        <v>144.9006</v>
      </c>
      <c r="Z2020" s="6">
        <f>0</f>
        <v>0</v>
      </c>
      <c r="AA2020" s="6">
        <f t="shared" si="230"/>
        <v>303.40839999999997</v>
      </c>
      <c r="AB2020">
        <f>IF(ISBLANK(Table1[[#This Row],[FY2425_Cost]])=TRUE,#N/A,Table1[[#This Row],[FY2425_Cost]])</f>
        <v>144.9006</v>
      </c>
      <c r="AC2020" s="6">
        <f t="shared" si="231"/>
        <v>-158.50779999999997</v>
      </c>
      <c r="AD2020" s="6">
        <f>SUMIFS($AB$3:AB2020,$B$3:B2020,B2020)</f>
        <v>365.35520000000002</v>
      </c>
      <c r="AE2020" s="6">
        <f t="shared" si="232"/>
        <v>2003.5326612384899</v>
      </c>
      <c r="AF2020" s="6">
        <f t="shared" si="233"/>
        <v>2003.5326612384899</v>
      </c>
      <c r="AG2020" s="6">
        <f>VLOOKUP(Table1[[#This Row],[PracticeCode]],$AP$3:$AS$345,4,FALSE)</f>
        <v>2003.5326612384899</v>
      </c>
      <c r="AH2020" s="27">
        <f t="shared" si="234"/>
        <v>145590.04004999695</v>
      </c>
      <c r="AI2020" s="6">
        <f t="shared" si="229"/>
        <v>0</v>
      </c>
    </row>
    <row r="2021" spans="1:35" x14ac:dyDescent="0.35">
      <c r="A2021" t="str">
        <f t="shared" si="228"/>
        <v>MANDEVILLE MEDICAL CENTRENGPEalingE85108Dec9</v>
      </c>
      <c r="B2021" s="41" t="s">
        <v>508</v>
      </c>
      <c r="C2021" s="41" t="s">
        <v>509</v>
      </c>
      <c r="D2021" s="41" t="s">
        <v>12</v>
      </c>
      <c r="E2021" s="41" t="s">
        <v>207</v>
      </c>
      <c r="F2021" s="41" t="s">
        <v>207</v>
      </c>
      <c r="G2021" s="41" t="s">
        <v>764</v>
      </c>
      <c r="H2021" s="41">
        <v>9</v>
      </c>
      <c r="I2021" s="41">
        <v>4452.2948027521998</v>
      </c>
      <c r="J2021" s="41">
        <v>6190</v>
      </c>
      <c r="K2021" s="41">
        <v>17</v>
      </c>
      <c r="L2021" s="41">
        <v>123.18100000000001</v>
      </c>
      <c r="M2021" s="41">
        <v>0.33830000000000005</v>
      </c>
      <c r="N2021" s="41"/>
      <c r="O2021" s="41"/>
      <c r="P2021" s="41"/>
      <c r="Q2021" s="41"/>
      <c r="R2021" s="41">
        <v>1755</v>
      </c>
      <c r="S2021" s="41">
        <v>31.4145</v>
      </c>
      <c r="T2021" s="41"/>
      <c r="U2021" s="41"/>
      <c r="V2021" s="41">
        <v>7962</v>
      </c>
      <c r="W2021" s="41">
        <v>154.93380000000002</v>
      </c>
      <c r="X2021" s="41"/>
      <c r="Y2021" s="41"/>
      <c r="Z2021" s="6">
        <f>0</f>
        <v>0</v>
      </c>
      <c r="AA2021" s="6">
        <f t="shared" si="230"/>
        <v>154.93380000000002</v>
      </c>
      <c r="AB2021" t="e">
        <f>IF(ISBLANK(Table1[[#This Row],[FY2425_Cost]])=TRUE,#N/A,Table1[[#This Row],[FY2425_Cost]])</f>
        <v>#N/A</v>
      </c>
      <c r="AC2021" s="6" t="e">
        <f t="shared" si="231"/>
        <v>#N/A</v>
      </c>
      <c r="AD2021" s="6" t="e">
        <f>SUMIFS($AB$3:AB2021,$B$3:B2021,B2021)</f>
        <v>#N/A</v>
      </c>
      <c r="AE2021" s="6">
        <f t="shared" si="232"/>
        <v>2003.5326612384899</v>
      </c>
      <c r="AF2021" s="6">
        <f t="shared" si="233"/>
        <v>2003.5326612384899</v>
      </c>
      <c r="AG2021" s="6">
        <f>VLOOKUP(Table1[[#This Row],[PracticeCode]],$AP$3:$AS$345,4,FALSE)</f>
        <v>2003.5326612384899</v>
      </c>
      <c r="AH2021" s="27">
        <f t="shared" si="234"/>
        <v>145590.04004999695</v>
      </c>
      <c r="AI2021" s="6" t="e">
        <f t="shared" si="229"/>
        <v>#N/A</v>
      </c>
    </row>
    <row r="2022" spans="1:35" x14ac:dyDescent="0.35">
      <c r="A2022" t="str">
        <f t="shared" si="228"/>
        <v>MANDEVILLE MEDICAL CENTRENGPEalingE85108Feb11</v>
      </c>
      <c r="B2022" s="41" t="s">
        <v>508</v>
      </c>
      <c r="C2022" s="41" t="s">
        <v>509</v>
      </c>
      <c r="D2022" s="41" t="s">
        <v>12</v>
      </c>
      <c r="E2022" s="41" t="s">
        <v>207</v>
      </c>
      <c r="F2022" s="41" t="s">
        <v>207</v>
      </c>
      <c r="G2022" s="41" t="s">
        <v>766</v>
      </c>
      <c r="H2022" s="41">
        <v>11</v>
      </c>
      <c r="I2022" s="41">
        <v>4452.2948027521998</v>
      </c>
      <c r="J2022" s="41">
        <v>8245</v>
      </c>
      <c r="K2022" s="41">
        <v>851</v>
      </c>
      <c r="L2022" s="41">
        <v>164.07550000000001</v>
      </c>
      <c r="M2022" s="41">
        <v>16.934900000000003</v>
      </c>
      <c r="N2022" s="41"/>
      <c r="O2022" s="41"/>
      <c r="P2022" s="41"/>
      <c r="Q2022" s="41"/>
      <c r="R2022" s="41">
        <v>3362</v>
      </c>
      <c r="S2022" s="41">
        <v>60.1798</v>
      </c>
      <c r="T2022" s="41"/>
      <c r="U2022" s="41"/>
      <c r="V2022" s="41">
        <v>12458</v>
      </c>
      <c r="W2022" s="41">
        <v>241.1902</v>
      </c>
      <c r="X2022" s="41"/>
      <c r="Y2022" s="41"/>
      <c r="Z2022" s="6">
        <f>0</f>
        <v>0</v>
      </c>
      <c r="AA2022" s="6">
        <f t="shared" si="230"/>
        <v>241.1902</v>
      </c>
      <c r="AB2022" t="e">
        <f>IF(ISBLANK(Table1[[#This Row],[FY2425_Cost]])=TRUE,#N/A,Table1[[#This Row],[FY2425_Cost]])</f>
        <v>#N/A</v>
      </c>
      <c r="AC2022" s="6" t="e">
        <f t="shared" si="231"/>
        <v>#N/A</v>
      </c>
      <c r="AD2022" s="6" t="e">
        <f>SUMIFS($AB$3:AB2022,$B$3:B2022,B2022)</f>
        <v>#N/A</v>
      </c>
      <c r="AE2022" s="6">
        <f t="shared" si="232"/>
        <v>2003.5326612384899</v>
      </c>
      <c r="AF2022" s="6">
        <f t="shared" si="233"/>
        <v>2003.5326612384899</v>
      </c>
      <c r="AG2022" s="6">
        <f>VLOOKUP(Table1[[#This Row],[PracticeCode]],$AP$3:$AS$345,4,FALSE)</f>
        <v>2003.5326612384899</v>
      </c>
      <c r="AH2022" s="27">
        <f t="shared" si="234"/>
        <v>145590.04004999695</v>
      </c>
      <c r="AI2022" s="6" t="e">
        <f t="shared" si="229"/>
        <v>#N/A</v>
      </c>
    </row>
    <row r="2023" spans="1:35" x14ac:dyDescent="0.35">
      <c r="A2023" t="str">
        <f t="shared" si="228"/>
        <v>MANDEVILLE MEDICAL CENTRENGPEalingE85108Jan10</v>
      </c>
      <c r="B2023" s="41" t="s">
        <v>508</v>
      </c>
      <c r="C2023" s="41" t="s">
        <v>509</v>
      </c>
      <c r="D2023" s="41" t="s">
        <v>12</v>
      </c>
      <c r="E2023" s="41" t="s">
        <v>207</v>
      </c>
      <c r="F2023" s="41" t="s">
        <v>207</v>
      </c>
      <c r="G2023" s="41" t="s">
        <v>765</v>
      </c>
      <c r="H2023" s="41">
        <v>10</v>
      </c>
      <c r="I2023" s="41">
        <v>4452.2948027521998</v>
      </c>
      <c r="J2023" s="41">
        <v>5592</v>
      </c>
      <c r="K2023" s="41">
        <v>5174</v>
      </c>
      <c r="L2023" s="41">
        <v>111.2808</v>
      </c>
      <c r="M2023" s="41">
        <v>102.96260000000001</v>
      </c>
      <c r="N2023" s="41"/>
      <c r="O2023" s="41"/>
      <c r="P2023" s="41"/>
      <c r="Q2023" s="41"/>
      <c r="R2023" s="41">
        <v>3086</v>
      </c>
      <c r="S2023" s="41">
        <v>55.239400000000003</v>
      </c>
      <c r="T2023" s="41"/>
      <c r="U2023" s="41"/>
      <c r="V2023" s="41">
        <v>13852</v>
      </c>
      <c r="W2023" s="41">
        <v>269.4828</v>
      </c>
      <c r="X2023" s="41"/>
      <c r="Y2023" s="41"/>
      <c r="Z2023" s="6">
        <f>0</f>
        <v>0</v>
      </c>
      <c r="AA2023" s="6">
        <f t="shared" si="230"/>
        <v>269.4828</v>
      </c>
      <c r="AB2023" t="e">
        <f>IF(ISBLANK(Table1[[#This Row],[FY2425_Cost]])=TRUE,#N/A,Table1[[#This Row],[FY2425_Cost]])</f>
        <v>#N/A</v>
      </c>
      <c r="AC2023" s="6" t="e">
        <f t="shared" si="231"/>
        <v>#N/A</v>
      </c>
      <c r="AD2023" s="6" t="e">
        <f>SUMIFS($AB$3:AB2023,$B$3:B2023,B2023)</f>
        <v>#N/A</v>
      </c>
      <c r="AE2023" s="6">
        <f t="shared" si="232"/>
        <v>2003.5326612384899</v>
      </c>
      <c r="AF2023" s="6">
        <f t="shared" si="233"/>
        <v>2003.5326612384899</v>
      </c>
      <c r="AG2023" s="6">
        <f>VLOOKUP(Table1[[#This Row],[PracticeCode]],$AP$3:$AS$345,4,FALSE)</f>
        <v>2003.5326612384899</v>
      </c>
      <c r="AH2023" s="27">
        <f t="shared" si="234"/>
        <v>145590.04004999695</v>
      </c>
      <c r="AI2023" s="6" t="e">
        <f t="shared" si="229"/>
        <v>#N/A</v>
      </c>
    </row>
    <row r="2024" spans="1:35" x14ac:dyDescent="0.35">
      <c r="A2024" t="str">
        <f t="shared" si="228"/>
        <v>MANDEVILLE MEDICAL CENTRENGPEalingE85108Jul4</v>
      </c>
      <c r="B2024" s="41" t="s">
        <v>508</v>
      </c>
      <c r="C2024" s="41" t="s">
        <v>509</v>
      </c>
      <c r="D2024" s="41" t="s">
        <v>12</v>
      </c>
      <c r="E2024" s="41" t="s">
        <v>207</v>
      </c>
      <c r="F2024" s="41" t="s">
        <v>207</v>
      </c>
      <c r="G2024" s="41" t="s">
        <v>759</v>
      </c>
      <c r="H2024" s="41">
        <v>4</v>
      </c>
      <c r="I2024" s="41">
        <v>4452.2948027521998</v>
      </c>
      <c r="J2024" s="41">
        <v>7130</v>
      </c>
      <c r="K2024" s="41">
        <v>1640</v>
      </c>
      <c r="L2024" s="41">
        <v>131.905</v>
      </c>
      <c r="M2024" s="41">
        <v>30.34</v>
      </c>
      <c r="N2024" s="41">
        <v>6821</v>
      </c>
      <c r="O2024" s="41">
        <v>1106</v>
      </c>
      <c r="P2024" s="41">
        <v>135.7379</v>
      </c>
      <c r="Q2024" s="41">
        <v>22.009399999999999</v>
      </c>
      <c r="R2024" s="41">
        <v>2736</v>
      </c>
      <c r="S2024" s="41">
        <v>48.974400000000003</v>
      </c>
      <c r="T2024" s="41">
        <v>2293</v>
      </c>
      <c r="U2024" s="41">
        <v>50.445999999999998</v>
      </c>
      <c r="V2024" s="41">
        <v>11506</v>
      </c>
      <c r="W2024" s="41">
        <v>211.21940000000001</v>
      </c>
      <c r="X2024" s="41">
        <v>10220</v>
      </c>
      <c r="Y2024" s="41">
        <v>208.19329999999999</v>
      </c>
      <c r="Z2024" s="6">
        <f>0</f>
        <v>0</v>
      </c>
      <c r="AA2024" s="6">
        <f t="shared" si="230"/>
        <v>211.21940000000001</v>
      </c>
      <c r="AB2024">
        <f>IF(ISBLANK(Table1[[#This Row],[FY2425_Cost]])=TRUE,#N/A,Table1[[#This Row],[FY2425_Cost]])</f>
        <v>208.19329999999999</v>
      </c>
      <c r="AC2024" s="6">
        <f t="shared" si="231"/>
        <v>-3.0261000000000138</v>
      </c>
      <c r="AD2024" s="6" t="e">
        <f>SUMIFS($AB$3:AB2024,$B$3:B2024,B2024)</f>
        <v>#N/A</v>
      </c>
      <c r="AE2024" s="6">
        <f t="shared" si="232"/>
        <v>2003.5326612384899</v>
      </c>
      <c r="AF2024" s="6">
        <f t="shared" si="233"/>
        <v>2003.5326612384899</v>
      </c>
      <c r="AG2024" s="6">
        <f>VLOOKUP(Table1[[#This Row],[PracticeCode]],$AP$3:$AS$345,4,FALSE)</f>
        <v>2003.5326612384899</v>
      </c>
      <c r="AH2024" s="27">
        <f t="shared" si="234"/>
        <v>145590.04004999695</v>
      </c>
      <c r="AI2024" s="6" t="e">
        <f t="shared" si="229"/>
        <v>#N/A</v>
      </c>
    </row>
    <row r="2025" spans="1:35" x14ac:dyDescent="0.35">
      <c r="A2025" t="str">
        <f t="shared" si="228"/>
        <v>MANDEVILLE MEDICAL CENTRENGPEalingE85108Jun3</v>
      </c>
      <c r="B2025" s="41" t="s">
        <v>508</v>
      </c>
      <c r="C2025" s="41" t="s">
        <v>509</v>
      </c>
      <c r="D2025" s="41" t="s">
        <v>12</v>
      </c>
      <c r="E2025" s="41" t="s">
        <v>207</v>
      </c>
      <c r="F2025" s="41" t="s">
        <v>207</v>
      </c>
      <c r="G2025" s="41" t="s">
        <v>758</v>
      </c>
      <c r="H2025" s="41">
        <v>3</v>
      </c>
      <c r="I2025" s="41">
        <v>4452.2948027521998</v>
      </c>
      <c r="J2025" s="41">
        <v>6942</v>
      </c>
      <c r="K2025" s="41">
        <v>1639</v>
      </c>
      <c r="L2025" s="41">
        <v>128.42699999999999</v>
      </c>
      <c r="M2025" s="41">
        <v>30.321499999999997</v>
      </c>
      <c r="N2025" s="41">
        <v>6499</v>
      </c>
      <c r="O2025" s="41">
        <v>352</v>
      </c>
      <c r="P2025" s="41">
        <v>129.33010000000002</v>
      </c>
      <c r="Q2025" s="41">
        <v>7.0048000000000004</v>
      </c>
      <c r="R2025" s="41">
        <v>3439</v>
      </c>
      <c r="S2025" s="41">
        <v>61.558100000000003</v>
      </c>
      <c r="T2025" s="41">
        <v>2677</v>
      </c>
      <c r="U2025" s="41">
        <v>58.893999999999998</v>
      </c>
      <c r="V2025" s="41">
        <v>12020</v>
      </c>
      <c r="W2025" s="41">
        <v>220.30659999999997</v>
      </c>
      <c r="X2025" s="41">
        <v>9528</v>
      </c>
      <c r="Y2025" s="41">
        <v>195.22890000000001</v>
      </c>
      <c r="Z2025" s="6">
        <f>0</f>
        <v>0</v>
      </c>
      <c r="AA2025" s="6">
        <f t="shared" si="230"/>
        <v>220.30659999999997</v>
      </c>
      <c r="AB2025">
        <f>IF(ISBLANK(Table1[[#This Row],[FY2425_Cost]])=TRUE,#N/A,Table1[[#This Row],[FY2425_Cost]])</f>
        <v>195.22890000000001</v>
      </c>
      <c r="AC2025" s="6">
        <f t="shared" si="231"/>
        <v>-25.077699999999965</v>
      </c>
      <c r="AD2025" s="6" t="e">
        <f>SUMIFS($AB$3:AB2025,$B$3:B2025,B2025)</f>
        <v>#N/A</v>
      </c>
      <c r="AE2025" s="6">
        <f t="shared" si="232"/>
        <v>2003.5326612384899</v>
      </c>
      <c r="AF2025" s="6">
        <f t="shared" si="233"/>
        <v>2003.5326612384899</v>
      </c>
      <c r="AG2025" s="6">
        <f>VLOOKUP(Table1[[#This Row],[PracticeCode]],$AP$3:$AS$345,4,FALSE)</f>
        <v>2003.5326612384899</v>
      </c>
      <c r="AH2025" s="27">
        <f t="shared" si="234"/>
        <v>145590.04004999695</v>
      </c>
      <c r="AI2025" s="6" t="e">
        <f t="shared" si="229"/>
        <v>#N/A</v>
      </c>
    </row>
    <row r="2026" spans="1:35" x14ac:dyDescent="0.35">
      <c r="A2026" t="str">
        <f t="shared" si="228"/>
        <v>MANDEVILLE MEDICAL CENTRENGPEalingE85108Mar12</v>
      </c>
      <c r="B2026" s="41" t="s">
        <v>508</v>
      </c>
      <c r="C2026" s="41" t="s">
        <v>509</v>
      </c>
      <c r="D2026" s="41" t="s">
        <v>12</v>
      </c>
      <c r="E2026" s="41" t="s">
        <v>207</v>
      </c>
      <c r="F2026" s="41" t="s">
        <v>207</v>
      </c>
      <c r="G2026" s="41" t="s">
        <v>767</v>
      </c>
      <c r="H2026" s="41">
        <v>12</v>
      </c>
      <c r="I2026" s="41">
        <v>4452.2948027521998</v>
      </c>
      <c r="J2026" s="41">
        <v>5926</v>
      </c>
      <c r="K2026" s="41">
        <v>4159</v>
      </c>
      <c r="L2026" s="41">
        <v>117.92740000000001</v>
      </c>
      <c r="M2026" s="41">
        <v>82.764099999999999</v>
      </c>
      <c r="N2026" s="41"/>
      <c r="O2026" s="41"/>
      <c r="P2026" s="41"/>
      <c r="Q2026" s="41"/>
      <c r="R2026" s="41">
        <v>3023</v>
      </c>
      <c r="S2026" s="41">
        <v>54.111699999999999</v>
      </c>
      <c r="T2026" s="41"/>
      <c r="U2026" s="41"/>
      <c r="V2026" s="41">
        <v>13108</v>
      </c>
      <c r="W2026" s="41">
        <v>254.8032</v>
      </c>
      <c r="X2026" s="41"/>
      <c r="Y2026" s="41"/>
      <c r="Z2026" s="6">
        <f>0</f>
        <v>0</v>
      </c>
      <c r="AA2026" s="6">
        <f t="shared" si="230"/>
        <v>254.8032</v>
      </c>
      <c r="AB2026" t="e">
        <f>IF(ISBLANK(Table1[[#This Row],[FY2425_Cost]])=TRUE,#N/A,Table1[[#This Row],[FY2425_Cost]])</f>
        <v>#N/A</v>
      </c>
      <c r="AC2026" s="6" t="e">
        <f t="shared" si="231"/>
        <v>#N/A</v>
      </c>
      <c r="AD2026" s="6" t="e">
        <f>SUMIFS($AB$3:AB2026,$B$3:B2026,B2026)</f>
        <v>#N/A</v>
      </c>
      <c r="AE2026" s="6">
        <f t="shared" si="232"/>
        <v>2003.5326612384899</v>
      </c>
      <c r="AF2026" s="6">
        <f t="shared" si="233"/>
        <v>2003.5326612384899</v>
      </c>
      <c r="AG2026" s="6">
        <f>VLOOKUP(Table1[[#This Row],[PracticeCode]],$AP$3:$AS$345,4,FALSE)</f>
        <v>2003.5326612384899</v>
      </c>
      <c r="AH2026" s="27">
        <f t="shared" si="234"/>
        <v>145590.04004999695</v>
      </c>
      <c r="AI2026" s="6" t="e">
        <f t="shared" si="229"/>
        <v>#N/A</v>
      </c>
    </row>
    <row r="2027" spans="1:35" x14ac:dyDescent="0.35">
      <c r="A2027" t="str">
        <f t="shared" si="228"/>
        <v>MANDEVILLE MEDICAL CENTRENGPEalingE85108May2</v>
      </c>
      <c r="B2027" s="41" t="s">
        <v>508</v>
      </c>
      <c r="C2027" s="41" t="s">
        <v>509</v>
      </c>
      <c r="D2027" s="41" t="s">
        <v>12</v>
      </c>
      <c r="E2027" s="41" t="s">
        <v>207</v>
      </c>
      <c r="F2027" s="41" t="s">
        <v>207</v>
      </c>
      <c r="G2027" s="41" t="s">
        <v>757</v>
      </c>
      <c r="H2027" s="41">
        <v>2</v>
      </c>
      <c r="I2027" s="41">
        <v>4452.2948027521998</v>
      </c>
      <c r="J2027" s="41">
        <v>4354</v>
      </c>
      <c r="K2027" s="41">
        <v>0</v>
      </c>
      <c r="L2027" s="41">
        <v>80.548999999999992</v>
      </c>
      <c r="M2027" s="41">
        <v>0</v>
      </c>
      <c r="N2027" s="41">
        <v>5337</v>
      </c>
      <c r="O2027" s="41">
        <v>1836</v>
      </c>
      <c r="P2027" s="41">
        <v>106.2063</v>
      </c>
      <c r="Q2027" s="41">
        <v>36.5364</v>
      </c>
      <c r="R2027" s="41">
        <v>3338</v>
      </c>
      <c r="S2027" s="41">
        <v>59.7502</v>
      </c>
      <c r="T2027" s="41">
        <v>2261</v>
      </c>
      <c r="U2027" s="41">
        <v>49.741999999999997</v>
      </c>
      <c r="V2027" s="41">
        <v>7692</v>
      </c>
      <c r="W2027" s="41">
        <v>140.29919999999998</v>
      </c>
      <c r="X2027" s="41">
        <v>9434</v>
      </c>
      <c r="Y2027" s="41">
        <v>192.4847</v>
      </c>
      <c r="Z2027" s="6">
        <f>0</f>
        <v>0</v>
      </c>
      <c r="AA2027" s="6">
        <f t="shared" si="230"/>
        <v>140.29919999999998</v>
      </c>
      <c r="AB2027">
        <f>IF(ISBLANK(Table1[[#This Row],[FY2425_Cost]])=TRUE,#N/A,Table1[[#This Row],[FY2425_Cost]])</f>
        <v>192.4847</v>
      </c>
      <c r="AC2027" s="6">
        <f t="shared" si="231"/>
        <v>52.185500000000019</v>
      </c>
      <c r="AD2027" s="6" t="e">
        <f>SUMIFS($AB$3:AB2027,$B$3:B2027,B2027)</f>
        <v>#N/A</v>
      </c>
      <c r="AE2027" s="6">
        <f t="shared" si="232"/>
        <v>2003.5326612384899</v>
      </c>
      <c r="AF2027" s="6">
        <f t="shared" si="233"/>
        <v>2003.5326612384899</v>
      </c>
      <c r="AG2027" s="6">
        <f>VLOOKUP(Table1[[#This Row],[PracticeCode]],$AP$3:$AS$345,4,FALSE)</f>
        <v>2003.5326612384899</v>
      </c>
      <c r="AH2027" s="27">
        <f t="shared" si="234"/>
        <v>145590.04004999695</v>
      </c>
      <c r="AI2027" s="6" t="e">
        <f t="shared" si="229"/>
        <v>#N/A</v>
      </c>
    </row>
    <row r="2028" spans="1:35" x14ac:dyDescent="0.35">
      <c r="A2028" t="str">
        <f t="shared" si="228"/>
        <v>MANDEVILLE MEDICAL CENTRENGPEalingE85108Nov8</v>
      </c>
      <c r="B2028" s="41" t="s">
        <v>508</v>
      </c>
      <c r="C2028" s="41" t="s">
        <v>509</v>
      </c>
      <c r="D2028" s="41" t="s">
        <v>12</v>
      </c>
      <c r="E2028" s="41" t="s">
        <v>207</v>
      </c>
      <c r="F2028" s="41" t="s">
        <v>207</v>
      </c>
      <c r="G2028" s="41" t="s">
        <v>763</v>
      </c>
      <c r="H2028" s="41">
        <v>8</v>
      </c>
      <c r="I2028" s="41">
        <v>4452.2948027521998</v>
      </c>
      <c r="J2028" s="41">
        <v>8405</v>
      </c>
      <c r="K2028" s="41">
        <v>20</v>
      </c>
      <c r="L2028" s="41">
        <v>167.2595</v>
      </c>
      <c r="M2028" s="41">
        <v>0.39800000000000002</v>
      </c>
      <c r="N2028" s="41"/>
      <c r="O2028" s="41"/>
      <c r="P2028" s="41"/>
      <c r="Q2028" s="41"/>
      <c r="R2028" s="41">
        <v>2607</v>
      </c>
      <c r="S2028" s="41">
        <v>46.665300000000002</v>
      </c>
      <c r="T2028" s="41"/>
      <c r="U2028" s="41"/>
      <c r="V2028" s="41">
        <v>11032</v>
      </c>
      <c r="W2028" s="41">
        <v>214.3228</v>
      </c>
      <c r="X2028" s="41"/>
      <c r="Y2028" s="41"/>
      <c r="Z2028" s="6">
        <f>0</f>
        <v>0</v>
      </c>
      <c r="AA2028" s="6">
        <f t="shared" si="230"/>
        <v>214.3228</v>
      </c>
      <c r="AB2028" t="e">
        <f>IF(ISBLANK(Table1[[#This Row],[FY2425_Cost]])=TRUE,#N/A,Table1[[#This Row],[FY2425_Cost]])</f>
        <v>#N/A</v>
      </c>
      <c r="AC2028" s="6" t="e">
        <f t="shared" si="231"/>
        <v>#N/A</v>
      </c>
      <c r="AD2028" s="6" t="e">
        <f>SUMIFS($AB$3:AB2028,$B$3:B2028,B2028)</f>
        <v>#N/A</v>
      </c>
      <c r="AE2028" s="6">
        <f t="shared" si="232"/>
        <v>2003.5326612384899</v>
      </c>
      <c r="AF2028" s="6">
        <f t="shared" si="233"/>
        <v>2003.5326612384899</v>
      </c>
      <c r="AG2028" s="6">
        <f>VLOOKUP(Table1[[#This Row],[PracticeCode]],$AP$3:$AS$345,4,FALSE)</f>
        <v>2003.5326612384899</v>
      </c>
      <c r="AH2028" s="27">
        <f t="shared" si="234"/>
        <v>145590.04004999695</v>
      </c>
      <c r="AI2028" s="6" t="e">
        <f t="shared" si="229"/>
        <v>#N/A</v>
      </c>
    </row>
    <row r="2029" spans="1:35" x14ac:dyDescent="0.35">
      <c r="A2029" t="str">
        <f t="shared" si="228"/>
        <v>MANDEVILLE MEDICAL CENTRENGPEalingE85108Oct7</v>
      </c>
      <c r="B2029" s="41" t="s">
        <v>508</v>
      </c>
      <c r="C2029" s="41" t="s">
        <v>509</v>
      </c>
      <c r="D2029" s="41" t="s">
        <v>12</v>
      </c>
      <c r="E2029" s="41" t="s">
        <v>207</v>
      </c>
      <c r="F2029" s="41" t="s">
        <v>207</v>
      </c>
      <c r="G2029" s="41" t="s">
        <v>762</v>
      </c>
      <c r="H2029" s="41">
        <v>7</v>
      </c>
      <c r="I2029" s="41">
        <v>4452.2948027521998</v>
      </c>
      <c r="J2029" s="41">
        <v>4615</v>
      </c>
      <c r="K2029" s="41">
        <v>1340</v>
      </c>
      <c r="L2029" s="41">
        <v>91.83850000000001</v>
      </c>
      <c r="M2029" s="41">
        <v>26.666</v>
      </c>
      <c r="N2029" s="41">
        <v>0</v>
      </c>
      <c r="O2029" s="41">
        <v>1052</v>
      </c>
      <c r="P2029" s="41">
        <v>0</v>
      </c>
      <c r="Q2029" s="41">
        <v>23.669999999999998</v>
      </c>
      <c r="R2029" s="41">
        <v>2845</v>
      </c>
      <c r="S2029" s="41">
        <v>50.9255</v>
      </c>
      <c r="T2029" s="41">
        <v>2665</v>
      </c>
      <c r="U2029" s="41">
        <v>58.63</v>
      </c>
      <c r="V2029" s="41">
        <v>8800</v>
      </c>
      <c r="W2029" s="41">
        <v>169.43</v>
      </c>
      <c r="X2029" s="41">
        <v>3717</v>
      </c>
      <c r="Y2029" s="41">
        <v>82.3</v>
      </c>
      <c r="Z2029" s="6">
        <f>0</f>
        <v>0</v>
      </c>
      <c r="AA2029" s="6">
        <f t="shared" si="230"/>
        <v>169.43</v>
      </c>
      <c r="AB2029">
        <f>IF(ISBLANK(Table1[[#This Row],[FY2425_Cost]])=TRUE,#N/A,Table1[[#This Row],[FY2425_Cost]])</f>
        <v>82.3</v>
      </c>
      <c r="AC2029" s="6">
        <f t="shared" si="231"/>
        <v>-87.13000000000001</v>
      </c>
      <c r="AD2029" s="6" t="e">
        <f>SUMIFS($AB$3:AB2029,$B$3:B2029,B2029)</f>
        <v>#N/A</v>
      </c>
      <c r="AE2029" s="6">
        <f t="shared" si="232"/>
        <v>2003.5326612384899</v>
      </c>
      <c r="AF2029" s="6">
        <f t="shared" si="233"/>
        <v>2003.5326612384899</v>
      </c>
      <c r="AG2029" s="6">
        <f>VLOOKUP(Table1[[#This Row],[PracticeCode]],$AP$3:$AS$345,4,FALSE)</f>
        <v>2003.5326612384899</v>
      </c>
      <c r="AH2029" s="27">
        <f t="shared" si="234"/>
        <v>145590.04004999695</v>
      </c>
      <c r="AI2029" s="6" t="e">
        <f t="shared" si="229"/>
        <v>#N/A</v>
      </c>
    </row>
    <row r="2030" spans="1:35" x14ac:dyDescent="0.35">
      <c r="A2030" t="str">
        <f t="shared" si="228"/>
        <v>MANDEVILLE MEDICAL CENTRENGPEalingE85108Sep6</v>
      </c>
      <c r="B2030" s="41" t="s">
        <v>508</v>
      </c>
      <c r="C2030" s="41" t="s">
        <v>509</v>
      </c>
      <c r="D2030" s="41" t="s">
        <v>12</v>
      </c>
      <c r="E2030" s="41" t="s">
        <v>207</v>
      </c>
      <c r="F2030" s="41" t="s">
        <v>207</v>
      </c>
      <c r="G2030" s="41" t="s">
        <v>761</v>
      </c>
      <c r="H2030" s="41">
        <v>6</v>
      </c>
      <c r="I2030" s="41">
        <v>4452.2948027521998</v>
      </c>
      <c r="J2030" s="41">
        <v>4363</v>
      </c>
      <c r="K2030" s="41">
        <v>2785</v>
      </c>
      <c r="L2030" s="41">
        <v>86.823700000000002</v>
      </c>
      <c r="M2030" s="41">
        <v>55.421500000000002</v>
      </c>
      <c r="N2030" s="41">
        <v>7916</v>
      </c>
      <c r="O2030" s="41">
        <v>2331</v>
      </c>
      <c r="P2030" s="41">
        <v>178.10999999999999</v>
      </c>
      <c r="Q2030" s="41">
        <v>52.447499999999998</v>
      </c>
      <c r="R2030" s="41">
        <v>2506</v>
      </c>
      <c r="S2030" s="41">
        <v>44.857399999999998</v>
      </c>
      <c r="T2030" s="41">
        <v>2754</v>
      </c>
      <c r="U2030" s="41">
        <v>60.588000000000001</v>
      </c>
      <c r="V2030" s="41">
        <v>9654</v>
      </c>
      <c r="W2030" s="41">
        <v>187.1026</v>
      </c>
      <c r="X2030" s="41">
        <v>13001</v>
      </c>
      <c r="Y2030" s="41">
        <v>291.14549999999997</v>
      </c>
      <c r="Z2030" s="6">
        <f>0</f>
        <v>0</v>
      </c>
      <c r="AA2030" s="6">
        <f t="shared" si="230"/>
        <v>187.1026</v>
      </c>
      <c r="AB2030">
        <f>IF(ISBLANK(Table1[[#This Row],[FY2425_Cost]])=TRUE,#N/A,Table1[[#This Row],[FY2425_Cost]])</f>
        <v>291.14549999999997</v>
      </c>
      <c r="AC2030" s="6">
        <f t="shared" si="231"/>
        <v>104.04289999999997</v>
      </c>
      <c r="AD2030" s="6" t="e">
        <f>SUMIFS($AB$3:AB2030,$B$3:B2030,B2030)</f>
        <v>#N/A</v>
      </c>
      <c r="AE2030" s="6">
        <f t="shared" si="232"/>
        <v>2003.5326612384899</v>
      </c>
      <c r="AF2030" s="6">
        <f t="shared" si="233"/>
        <v>2003.5326612384899</v>
      </c>
      <c r="AG2030" s="6">
        <f>VLOOKUP(Table1[[#This Row],[PracticeCode]],$AP$3:$AS$345,4,FALSE)</f>
        <v>2003.5326612384899</v>
      </c>
      <c r="AH2030" s="27">
        <f t="shared" si="234"/>
        <v>145590.04004999695</v>
      </c>
      <c r="AI2030" s="6" t="e">
        <f t="shared" si="229"/>
        <v>#N/A</v>
      </c>
    </row>
    <row r="2031" spans="1:35" x14ac:dyDescent="0.35">
      <c r="A2031" t="str">
        <f t="shared" si="228"/>
        <v>MARYLEBONE HEALTH CENTREWest End and Marylebone Primary Care NetworkCentral LondonE87737Apr1</v>
      </c>
      <c r="B2031" s="41" t="s">
        <v>623</v>
      </c>
      <c r="C2031" s="41" t="s">
        <v>458</v>
      </c>
      <c r="D2031" s="41" t="s">
        <v>33</v>
      </c>
      <c r="E2031" s="41" t="s">
        <v>209</v>
      </c>
      <c r="F2031" s="41" t="s">
        <v>209</v>
      </c>
      <c r="G2031" s="41" t="s">
        <v>756</v>
      </c>
      <c r="H2031" s="41">
        <v>1</v>
      </c>
      <c r="I2031" s="41">
        <v>8703.5994571260908</v>
      </c>
      <c r="J2031" s="41">
        <v>1259</v>
      </c>
      <c r="K2031" s="41">
        <v>823</v>
      </c>
      <c r="L2031" s="41">
        <v>23.291499999999999</v>
      </c>
      <c r="M2031" s="41">
        <v>15.225499999999998</v>
      </c>
      <c r="N2031" s="41">
        <v>1989</v>
      </c>
      <c r="O2031" s="41">
        <v>15</v>
      </c>
      <c r="P2031" s="41">
        <v>39.581099999999999</v>
      </c>
      <c r="Q2031" s="41">
        <v>0.29849999999999999</v>
      </c>
      <c r="R2031" s="41">
        <v>9359</v>
      </c>
      <c r="S2031" s="41">
        <v>167.52610000000001</v>
      </c>
      <c r="T2031" s="41">
        <v>9165</v>
      </c>
      <c r="U2031" s="41">
        <v>201.63</v>
      </c>
      <c r="V2031" s="41">
        <v>11441</v>
      </c>
      <c r="W2031" s="41">
        <v>206.04310000000001</v>
      </c>
      <c r="X2031" s="41">
        <v>11169</v>
      </c>
      <c r="Y2031" s="41">
        <v>241.50959999999998</v>
      </c>
      <c r="Z2031" s="6">
        <f>0</f>
        <v>0</v>
      </c>
      <c r="AA2031" s="6">
        <f t="shared" si="230"/>
        <v>206.04310000000001</v>
      </c>
      <c r="AB2031">
        <f>IF(ISBLANK(Table1[[#This Row],[FY2425_Cost]])=TRUE,#N/A,Table1[[#This Row],[FY2425_Cost]])</f>
        <v>241.50959999999998</v>
      </c>
      <c r="AC2031" s="6">
        <f t="shared" si="231"/>
        <v>35.466499999999968</v>
      </c>
      <c r="AD2031" s="6">
        <f>SUMIFS($AB$3:AB2031,$B$3:B2031,B2031)</f>
        <v>241.50959999999998</v>
      </c>
      <c r="AE2031" s="6">
        <f t="shared" si="232"/>
        <v>3916.6197557067408</v>
      </c>
      <c r="AF2031" s="6">
        <f t="shared" si="233"/>
        <v>3916.6197557067408</v>
      </c>
      <c r="AG2031" s="6">
        <f>VLOOKUP(Table1[[#This Row],[PracticeCode]],$AP$3:$AS$345,4,FALSE)</f>
        <v>3916.6197557067408</v>
      </c>
      <c r="AH2031" s="27">
        <f t="shared" si="234"/>
        <v>284607.70224802318</v>
      </c>
      <c r="AI2031" s="6">
        <f t="shared" si="229"/>
        <v>0</v>
      </c>
    </row>
    <row r="2032" spans="1:35" x14ac:dyDescent="0.35">
      <c r="A2032" t="str">
        <f t="shared" si="228"/>
        <v>MARYLEBONE HEALTH CENTREWest End and Marylebone Primary Care NetworkCentral LondonE87737Aug5</v>
      </c>
      <c r="B2032" s="41" t="s">
        <v>623</v>
      </c>
      <c r="C2032" s="41" t="s">
        <v>458</v>
      </c>
      <c r="D2032" s="41" t="s">
        <v>33</v>
      </c>
      <c r="E2032" s="41" t="s">
        <v>209</v>
      </c>
      <c r="F2032" s="41" t="s">
        <v>209</v>
      </c>
      <c r="G2032" s="41" t="s">
        <v>760</v>
      </c>
      <c r="H2032" s="41">
        <v>5</v>
      </c>
      <c r="I2032" s="41">
        <v>8703.5994571260908</v>
      </c>
      <c r="J2032" s="41">
        <v>1004</v>
      </c>
      <c r="K2032" s="41">
        <v>16</v>
      </c>
      <c r="L2032" s="41">
        <v>18.573999999999998</v>
      </c>
      <c r="M2032" s="41">
        <v>0.29599999999999999</v>
      </c>
      <c r="N2032" s="41">
        <v>1122</v>
      </c>
      <c r="O2032" s="41">
        <v>272</v>
      </c>
      <c r="P2032" s="41">
        <v>22.3278</v>
      </c>
      <c r="Q2032" s="41">
        <v>5.4128000000000007</v>
      </c>
      <c r="R2032" s="41">
        <v>8664</v>
      </c>
      <c r="S2032" s="41">
        <v>155.0856</v>
      </c>
      <c r="T2032" s="41">
        <v>14957</v>
      </c>
      <c r="U2032" s="41">
        <v>329.05399999999997</v>
      </c>
      <c r="V2032" s="41">
        <v>9684</v>
      </c>
      <c r="W2032" s="41">
        <v>173.9556</v>
      </c>
      <c r="X2032" s="41">
        <v>16351</v>
      </c>
      <c r="Y2032" s="41">
        <v>356.79459999999995</v>
      </c>
      <c r="Z2032" s="6">
        <f>0</f>
        <v>0</v>
      </c>
      <c r="AA2032" s="6">
        <f t="shared" si="230"/>
        <v>173.9556</v>
      </c>
      <c r="AB2032">
        <f>IF(ISBLANK(Table1[[#This Row],[FY2425_Cost]])=TRUE,#N/A,Table1[[#This Row],[FY2425_Cost]])</f>
        <v>356.79459999999995</v>
      </c>
      <c r="AC2032" s="6">
        <f t="shared" si="231"/>
        <v>182.83899999999994</v>
      </c>
      <c r="AD2032" s="6">
        <f>SUMIFS($AB$3:AB2032,$B$3:B2032,B2032)</f>
        <v>598.30419999999992</v>
      </c>
      <c r="AE2032" s="6">
        <f t="shared" si="232"/>
        <v>3916.6197557067408</v>
      </c>
      <c r="AF2032" s="6">
        <f t="shared" si="233"/>
        <v>3916.6197557067408</v>
      </c>
      <c r="AG2032" s="6">
        <f>VLOOKUP(Table1[[#This Row],[PracticeCode]],$AP$3:$AS$345,4,FALSE)</f>
        <v>3916.6197557067408</v>
      </c>
      <c r="AH2032" s="27">
        <f t="shared" si="234"/>
        <v>284607.70224802318</v>
      </c>
      <c r="AI2032" s="6">
        <f t="shared" si="229"/>
        <v>0</v>
      </c>
    </row>
    <row r="2033" spans="1:35" x14ac:dyDescent="0.35">
      <c r="A2033" t="str">
        <f t="shared" si="228"/>
        <v>MARYLEBONE HEALTH CENTREWest End and Marylebone Primary Care NetworkCentral LondonE87737Dec9</v>
      </c>
      <c r="B2033" s="41" t="s">
        <v>623</v>
      </c>
      <c r="C2033" s="41" t="s">
        <v>458</v>
      </c>
      <c r="D2033" s="41" t="s">
        <v>33</v>
      </c>
      <c r="E2033" s="41" t="s">
        <v>209</v>
      </c>
      <c r="F2033" s="41" t="s">
        <v>209</v>
      </c>
      <c r="G2033" s="41" t="s">
        <v>764</v>
      </c>
      <c r="H2033" s="41">
        <v>9</v>
      </c>
      <c r="I2033" s="41">
        <v>8703.5994571260908</v>
      </c>
      <c r="J2033" s="41">
        <v>912</v>
      </c>
      <c r="K2033" s="41">
        <v>23</v>
      </c>
      <c r="L2033" s="41">
        <v>18.148800000000001</v>
      </c>
      <c r="M2033" s="41">
        <v>0.4577</v>
      </c>
      <c r="N2033" s="41"/>
      <c r="O2033" s="41"/>
      <c r="P2033" s="41"/>
      <c r="Q2033" s="41"/>
      <c r="R2033" s="41">
        <v>9290</v>
      </c>
      <c r="S2033" s="41">
        <v>166.291</v>
      </c>
      <c r="T2033" s="41"/>
      <c r="U2033" s="41"/>
      <c r="V2033" s="41">
        <v>10225</v>
      </c>
      <c r="W2033" s="41">
        <v>184.89750000000001</v>
      </c>
      <c r="X2033" s="41"/>
      <c r="Y2033" s="41"/>
      <c r="Z2033" s="6">
        <f>0</f>
        <v>0</v>
      </c>
      <c r="AA2033" s="6">
        <f t="shared" si="230"/>
        <v>184.89750000000001</v>
      </c>
      <c r="AB2033" t="e">
        <f>IF(ISBLANK(Table1[[#This Row],[FY2425_Cost]])=TRUE,#N/A,Table1[[#This Row],[FY2425_Cost]])</f>
        <v>#N/A</v>
      </c>
      <c r="AC2033" s="6" t="e">
        <f t="shared" si="231"/>
        <v>#N/A</v>
      </c>
      <c r="AD2033" s="6" t="e">
        <f>SUMIFS($AB$3:AB2033,$B$3:B2033,B2033)</f>
        <v>#N/A</v>
      </c>
      <c r="AE2033" s="6">
        <f t="shared" si="232"/>
        <v>3916.6197557067408</v>
      </c>
      <c r="AF2033" s="6">
        <f t="shared" si="233"/>
        <v>3916.6197557067408</v>
      </c>
      <c r="AG2033" s="6">
        <f>VLOOKUP(Table1[[#This Row],[PracticeCode]],$AP$3:$AS$345,4,FALSE)</f>
        <v>3916.6197557067408</v>
      </c>
      <c r="AH2033" s="27">
        <f t="shared" si="234"/>
        <v>284607.70224802318</v>
      </c>
      <c r="AI2033" s="6" t="e">
        <f t="shared" si="229"/>
        <v>#N/A</v>
      </c>
    </row>
    <row r="2034" spans="1:35" x14ac:dyDescent="0.35">
      <c r="A2034" t="str">
        <f t="shared" si="228"/>
        <v>MARYLEBONE HEALTH CENTREWest End and Marylebone Primary Care NetworkCentral LondonE87737Feb11</v>
      </c>
      <c r="B2034" s="41" t="s">
        <v>623</v>
      </c>
      <c r="C2034" s="41" t="s">
        <v>458</v>
      </c>
      <c r="D2034" s="41" t="s">
        <v>33</v>
      </c>
      <c r="E2034" s="41" t="s">
        <v>209</v>
      </c>
      <c r="F2034" s="41" t="s">
        <v>209</v>
      </c>
      <c r="G2034" s="41" t="s">
        <v>766</v>
      </c>
      <c r="H2034" s="41">
        <v>11</v>
      </c>
      <c r="I2034" s="41">
        <v>8703.5994571260908</v>
      </c>
      <c r="J2034" s="41">
        <v>1046</v>
      </c>
      <c r="K2034" s="41">
        <v>26</v>
      </c>
      <c r="L2034" s="41">
        <v>20.8154</v>
      </c>
      <c r="M2034" s="41">
        <v>0.51740000000000008</v>
      </c>
      <c r="N2034" s="41"/>
      <c r="O2034" s="41"/>
      <c r="P2034" s="41"/>
      <c r="Q2034" s="41"/>
      <c r="R2034" s="41">
        <v>11415</v>
      </c>
      <c r="S2034" s="41">
        <v>204.32849999999999</v>
      </c>
      <c r="T2034" s="41"/>
      <c r="U2034" s="41"/>
      <c r="V2034" s="41">
        <v>12487</v>
      </c>
      <c r="W2034" s="41">
        <v>225.66129999999998</v>
      </c>
      <c r="X2034" s="41"/>
      <c r="Y2034" s="41"/>
      <c r="Z2034" s="6">
        <f>0</f>
        <v>0</v>
      </c>
      <c r="AA2034" s="6">
        <f t="shared" si="230"/>
        <v>225.66129999999998</v>
      </c>
      <c r="AB2034" t="e">
        <f>IF(ISBLANK(Table1[[#This Row],[FY2425_Cost]])=TRUE,#N/A,Table1[[#This Row],[FY2425_Cost]])</f>
        <v>#N/A</v>
      </c>
      <c r="AC2034" s="6" t="e">
        <f t="shared" si="231"/>
        <v>#N/A</v>
      </c>
      <c r="AD2034" s="6" t="e">
        <f>SUMIFS($AB$3:AB2034,$B$3:B2034,B2034)</f>
        <v>#N/A</v>
      </c>
      <c r="AE2034" s="6">
        <f t="shared" si="232"/>
        <v>3916.6197557067408</v>
      </c>
      <c r="AF2034" s="6">
        <f t="shared" si="233"/>
        <v>3916.6197557067408</v>
      </c>
      <c r="AG2034" s="6">
        <f>VLOOKUP(Table1[[#This Row],[PracticeCode]],$AP$3:$AS$345,4,FALSE)</f>
        <v>3916.6197557067408</v>
      </c>
      <c r="AH2034" s="27">
        <f t="shared" si="234"/>
        <v>284607.70224802318</v>
      </c>
      <c r="AI2034" s="6" t="e">
        <f t="shared" si="229"/>
        <v>#N/A</v>
      </c>
    </row>
    <row r="2035" spans="1:35" x14ac:dyDescent="0.35">
      <c r="A2035" t="str">
        <f t="shared" si="228"/>
        <v>MARYLEBONE HEALTH CENTREWest End and Marylebone Primary Care NetworkCentral LondonE87737Jan10</v>
      </c>
      <c r="B2035" s="41" t="s">
        <v>623</v>
      </c>
      <c r="C2035" s="41" t="s">
        <v>458</v>
      </c>
      <c r="D2035" s="41" t="s">
        <v>33</v>
      </c>
      <c r="E2035" s="41" t="s">
        <v>209</v>
      </c>
      <c r="F2035" s="41" t="s">
        <v>209</v>
      </c>
      <c r="G2035" s="41" t="s">
        <v>765</v>
      </c>
      <c r="H2035" s="41">
        <v>10</v>
      </c>
      <c r="I2035" s="41">
        <v>8703.5994571260908</v>
      </c>
      <c r="J2035" s="41">
        <v>1231</v>
      </c>
      <c r="K2035" s="41">
        <v>65</v>
      </c>
      <c r="L2035" s="41">
        <v>24.4969</v>
      </c>
      <c r="M2035" s="41">
        <v>1.2935000000000001</v>
      </c>
      <c r="N2035" s="41"/>
      <c r="O2035" s="41"/>
      <c r="P2035" s="41"/>
      <c r="Q2035" s="41"/>
      <c r="R2035" s="41">
        <v>11908</v>
      </c>
      <c r="S2035" s="41">
        <v>213.1532</v>
      </c>
      <c r="T2035" s="41"/>
      <c r="U2035" s="41"/>
      <c r="V2035" s="41">
        <v>13204</v>
      </c>
      <c r="W2035" s="41">
        <v>238.9436</v>
      </c>
      <c r="X2035" s="41"/>
      <c r="Y2035" s="41"/>
      <c r="Z2035" s="6">
        <f>0</f>
        <v>0</v>
      </c>
      <c r="AA2035" s="6">
        <f t="shared" si="230"/>
        <v>238.9436</v>
      </c>
      <c r="AB2035" t="e">
        <f>IF(ISBLANK(Table1[[#This Row],[FY2425_Cost]])=TRUE,#N/A,Table1[[#This Row],[FY2425_Cost]])</f>
        <v>#N/A</v>
      </c>
      <c r="AC2035" s="6" t="e">
        <f t="shared" si="231"/>
        <v>#N/A</v>
      </c>
      <c r="AD2035" s="6" t="e">
        <f>SUMIFS($AB$3:AB2035,$B$3:B2035,B2035)</f>
        <v>#N/A</v>
      </c>
      <c r="AE2035" s="6">
        <f t="shared" si="232"/>
        <v>3916.6197557067408</v>
      </c>
      <c r="AF2035" s="6">
        <f t="shared" si="233"/>
        <v>3916.6197557067408</v>
      </c>
      <c r="AG2035" s="6">
        <f>VLOOKUP(Table1[[#This Row],[PracticeCode]],$AP$3:$AS$345,4,FALSE)</f>
        <v>3916.6197557067408</v>
      </c>
      <c r="AH2035" s="27">
        <f t="shared" si="234"/>
        <v>284607.70224802318</v>
      </c>
      <c r="AI2035" s="6" t="e">
        <f t="shared" si="229"/>
        <v>#N/A</v>
      </c>
    </row>
    <row r="2036" spans="1:35" x14ac:dyDescent="0.35">
      <c r="A2036" t="str">
        <f t="shared" si="228"/>
        <v>MARYLEBONE HEALTH CENTREWest End and Marylebone Primary Care NetworkCentral LondonE87737Jul4</v>
      </c>
      <c r="B2036" s="41" t="s">
        <v>623</v>
      </c>
      <c r="C2036" s="41" t="s">
        <v>458</v>
      </c>
      <c r="D2036" s="41" t="s">
        <v>33</v>
      </c>
      <c r="E2036" s="41" t="s">
        <v>209</v>
      </c>
      <c r="F2036" s="41" t="s">
        <v>209</v>
      </c>
      <c r="G2036" s="41" t="s">
        <v>759</v>
      </c>
      <c r="H2036" s="41">
        <v>4</v>
      </c>
      <c r="I2036" s="41">
        <v>8703.5994571260908</v>
      </c>
      <c r="J2036" s="41">
        <v>1316</v>
      </c>
      <c r="K2036" s="41">
        <v>53</v>
      </c>
      <c r="L2036" s="41">
        <v>24.346</v>
      </c>
      <c r="M2036" s="41">
        <v>0.98049999999999993</v>
      </c>
      <c r="N2036" s="41">
        <v>1173</v>
      </c>
      <c r="O2036" s="41">
        <v>115</v>
      </c>
      <c r="P2036" s="41">
        <v>23.342700000000001</v>
      </c>
      <c r="Q2036" s="41">
        <v>2.2885</v>
      </c>
      <c r="R2036" s="41">
        <v>12376</v>
      </c>
      <c r="S2036" s="41">
        <v>221.53039999999999</v>
      </c>
      <c r="T2036" s="41">
        <v>10500</v>
      </c>
      <c r="U2036" s="41">
        <v>231</v>
      </c>
      <c r="V2036" s="41">
        <v>13745</v>
      </c>
      <c r="W2036" s="41">
        <v>246.8569</v>
      </c>
      <c r="X2036" s="41">
        <v>11788</v>
      </c>
      <c r="Y2036" s="41">
        <v>256.63119999999998</v>
      </c>
      <c r="Z2036" s="6">
        <f>0</f>
        <v>0</v>
      </c>
      <c r="AA2036" s="6">
        <f t="shared" si="230"/>
        <v>246.8569</v>
      </c>
      <c r="AB2036">
        <f>IF(ISBLANK(Table1[[#This Row],[FY2425_Cost]])=TRUE,#N/A,Table1[[#This Row],[FY2425_Cost]])</f>
        <v>256.63119999999998</v>
      </c>
      <c r="AC2036" s="6">
        <f t="shared" si="231"/>
        <v>9.7742999999999824</v>
      </c>
      <c r="AD2036" s="6" t="e">
        <f>SUMIFS($AB$3:AB2036,$B$3:B2036,B2036)</f>
        <v>#N/A</v>
      </c>
      <c r="AE2036" s="6">
        <f t="shared" si="232"/>
        <v>3916.6197557067408</v>
      </c>
      <c r="AF2036" s="6">
        <f t="shared" si="233"/>
        <v>3916.6197557067408</v>
      </c>
      <c r="AG2036" s="6">
        <f>VLOOKUP(Table1[[#This Row],[PracticeCode]],$AP$3:$AS$345,4,FALSE)</f>
        <v>3916.6197557067408</v>
      </c>
      <c r="AH2036" s="27">
        <f t="shared" si="234"/>
        <v>284607.70224802318</v>
      </c>
      <c r="AI2036" s="6" t="e">
        <f t="shared" si="229"/>
        <v>#N/A</v>
      </c>
    </row>
    <row r="2037" spans="1:35" x14ac:dyDescent="0.35">
      <c r="A2037" t="str">
        <f t="shared" si="228"/>
        <v>MARYLEBONE HEALTH CENTREWest End and Marylebone Primary Care NetworkCentral LondonE87737Jun3</v>
      </c>
      <c r="B2037" s="41" t="s">
        <v>623</v>
      </c>
      <c r="C2037" s="41" t="s">
        <v>458</v>
      </c>
      <c r="D2037" s="41" t="s">
        <v>33</v>
      </c>
      <c r="E2037" s="41" t="s">
        <v>209</v>
      </c>
      <c r="F2037" s="41" t="s">
        <v>209</v>
      </c>
      <c r="G2037" s="41" t="s">
        <v>758</v>
      </c>
      <c r="H2037" s="41">
        <v>3</v>
      </c>
      <c r="I2037" s="41">
        <v>8703.5994571260908</v>
      </c>
      <c r="J2037" s="41">
        <v>1152</v>
      </c>
      <c r="K2037" s="41">
        <v>13</v>
      </c>
      <c r="L2037" s="41">
        <v>21.311999999999998</v>
      </c>
      <c r="M2037" s="41">
        <v>0.24049999999999999</v>
      </c>
      <c r="N2037" s="41">
        <v>929</v>
      </c>
      <c r="O2037" s="41">
        <v>21</v>
      </c>
      <c r="P2037" s="41">
        <v>18.487100000000002</v>
      </c>
      <c r="Q2037" s="41">
        <v>0.41790000000000005</v>
      </c>
      <c r="R2037" s="41">
        <v>9472</v>
      </c>
      <c r="S2037" s="41">
        <v>169.5488</v>
      </c>
      <c r="T2037" s="41">
        <v>9276</v>
      </c>
      <c r="U2037" s="41">
        <v>204.072</v>
      </c>
      <c r="V2037" s="41">
        <v>10637</v>
      </c>
      <c r="W2037" s="41">
        <v>191.10130000000001</v>
      </c>
      <c r="X2037" s="41">
        <v>10226</v>
      </c>
      <c r="Y2037" s="41">
        <v>222.977</v>
      </c>
      <c r="Z2037" s="6">
        <f>0</f>
        <v>0</v>
      </c>
      <c r="AA2037" s="6">
        <f t="shared" si="230"/>
        <v>191.10130000000001</v>
      </c>
      <c r="AB2037">
        <f>IF(ISBLANK(Table1[[#This Row],[FY2425_Cost]])=TRUE,#N/A,Table1[[#This Row],[FY2425_Cost]])</f>
        <v>222.977</v>
      </c>
      <c r="AC2037" s="6">
        <f t="shared" si="231"/>
        <v>31.875699999999995</v>
      </c>
      <c r="AD2037" s="6" t="e">
        <f>SUMIFS($AB$3:AB2037,$B$3:B2037,B2037)</f>
        <v>#N/A</v>
      </c>
      <c r="AE2037" s="6">
        <f t="shared" si="232"/>
        <v>3916.6197557067408</v>
      </c>
      <c r="AF2037" s="6">
        <f t="shared" si="233"/>
        <v>3916.6197557067408</v>
      </c>
      <c r="AG2037" s="6">
        <f>VLOOKUP(Table1[[#This Row],[PracticeCode]],$AP$3:$AS$345,4,FALSE)</f>
        <v>3916.6197557067408</v>
      </c>
      <c r="AH2037" s="27">
        <f t="shared" si="234"/>
        <v>284607.70224802318</v>
      </c>
      <c r="AI2037" s="6" t="e">
        <f t="shared" si="229"/>
        <v>#N/A</v>
      </c>
    </row>
    <row r="2038" spans="1:35" x14ac:dyDescent="0.35">
      <c r="A2038" t="str">
        <f t="shared" si="228"/>
        <v>MARYLEBONE HEALTH CENTREWest End and Marylebone Primary Care NetworkCentral LondonE87737Mar12</v>
      </c>
      <c r="B2038" s="41" t="s">
        <v>623</v>
      </c>
      <c r="C2038" s="41" t="s">
        <v>458</v>
      </c>
      <c r="D2038" s="41" t="s">
        <v>33</v>
      </c>
      <c r="E2038" s="41" t="s">
        <v>209</v>
      </c>
      <c r="F2038" s="41" t="s">
        <v>209</v>
      </c>
      <c r="G2038" s="41" t="s">
        <v>767</v>
      </c>
      <c r="H2038" s="41">
        <v>12</v>
      </c>
      <c r="I2038" s="41">
        <v>8703.5994571260908</v>
      </c>
      <c r="J2038" s="41">
        <v>1608</v>
      </c>
      <c r="K2038" s="41">
        <v>24</v>
      </c>
      <c r="L2038" s="41">
        <v>31.999200000000002</v>
      </c>
      <c r="M2038" s="41">
        <v>0.47760000000000002</v>
      </c>
      <c r="N2038" s="41"/>
      <c r="O2038" s="41"/>
      <c r="P2038" s="41"/>
      <c r="Q2038" s="41"/>
      <c r="R2038" s="41">
        <v>7366</v>
      </c>
      <c r="S2038" s="41">
        <v>131.85140000000001</v>
      </c>
      <c r="T2038" s="41"/>
      <c r="U2038" s="41"/>
      <c r="V2038" s="41">
        <v>8998</v>
      </c>
      <c r="W2038" s="41">
        <v>164.32820000000001</v>
      </c>
      <c r="X2038" s="41"/>
      <c r="Y2038" s="41"/>
      <c r="Z2038" s="6">
        <f>0</f>
        <v>0</v>
      </c>
      <c r="AA2038" s="6">
        <f t="shared" si="230"/>
        <v>164.32820000000001</v>
      </c>
      <c r="AB2038" t="e">
        <f>IF(ISBLANK(Table1[[#This Row],[FY2425_Cost]])=TRUE,#N/A,Table1[[#This Row],[FY2425_Cost]])</f>
        <v>#N/A</v>
      </c>
      <c r="AC2038" s="6" t="e">
        <f t="shared" si="231"/>
        <v>#N/A</v>
      </c>
      <c r="AD2038" s="6" t="e">
        <f>SUMIFS($AB$3:AB2038,$B$3:B2038,B2038)</f>
        <v>#N/A</v>
      </c>
      <c r="AE2038" s="6">
        <f t="shared" si="232"/>
        <v>3916.6197557067408</v>
      </c>
      <c r="AF2038" s="6">
        <f t="shared" si="233"/>
        <v>3916.6197557067408</v>
      </c>
      <c r="AG2038" s="6">
        <f>VLOOKUP(Table1[[#This Row],[PracticeCode]],$AP$3:$AS$345,4,FALSE)</f>
        <v>3916.6197557067408</v>
      </c>
      <c r="AH2038" s="27">
        <f t="shared" si="234"/>
        <v>284607.70224802318</v>
      </c>
      <c r="AI2038" s="6" t="e">
        <f t="shared" si="229"/>
        <v>#N/A</v>
      </c>
    </row>
    <row r="2039" spans="1:35" x14ac:dyDescent="0.35">
      <c r="A2039" t="str">
        <f t="shared" si="228"/>
        <v>MARYLEBONE HEALTH CENTREWest End and Marylebone Primary Care NetworkCentral LondonE87737May2</v>
      </c>
      <c r="B2039" s="41" t="s">
        <v>623</v>
      </c>
      <c r="C2039" s="41" t="s">
        <v>458</v>
      </c>
      <c r="D2039" s="41" t="s">
        <v>33</v>
      </c>
      <c r="E2039" s="41" t="s">
        <v>209</v>
      </c>
      <c r="F2039" s="41" t="s">
        <v>209</v>
      </c>
      <c r="G2039" s="41" t="s">
        <v>757</v>
      </c>
      <c r="H2039" s="41">
        <v>2</v>
      </c>
      <c r="I2039" s="41">
        <v>8703.5994571260908</v>
      </c>
      <c r="J2039" s="41">
        <v>1426</v>
      </c>
      <c r="K2039" s="41">
        <v>462</v>
      </c>
      <c r="L2039" s="41">
        <v>26.381</v>
      </c>
      <c r="M2039" s="41">
        <v>8.5469999999999988</v>
      </c>
      <c r="N2039" s="41">
        <v>2323</v>
      </c>
      <c r="O2039" s="41">
        <v>992</v>
      </c>
      <c r="P2039" s="41">
        <v>46.227700000000006</v>
      </c>
      <c r="Q2039" s="41">
        <v>19.7408</v>
      </c>
      <c r="R2039" s="41">
        <v>8179</v>
      </c>
      <c r="S2039" s="41">
        <v>146.4041</v>
      </c>
      <c r="T2039" s="41">
        <v>8131</v>
      </c>
      <c r="U2039" s="41">
        <v>178.88200000000001</v>
      </c>
      <c r="V2039" s="41">
        <v>10067</v>
      </c>
      <c r="W2039" s="41">
        <v>181.3321</v>
      </c>
      <c r="X2039" s="41">
        <v>11446</v>
      </c>
      <c r="Y2039" s="41">
        <v>244.85050000000001</v>
      </c>
      <c r="Z2039" s="6">
        <f>0</f>
        <v>0</v>
      </c>
      <c r="AA2039" s="6">
        <f t="shared" si="230"/>
        <v>181.3321</v>
      </c>
      <c r="AB2039">
        <f>IF(ISBLANK(Table1[[#This Row],[FY2425_Cost]])=TRUE,#N/A,Table1[[#This Row],[FY2425_Cost]])</f>
        <v>244.85050000000001</v>
      </c>
      <c r="AC2039" s="6">
        <f t="shared" si="231"/>
        <v>63.518400000000014</v>
      </c>
      <c r="AD2039" s="6" t="e">
        <f>SUMIFS($AB$3:AB2039,$B$3:B2039,B2039)</f>
        <v>#N/A</v>
      </c>
      <c r="AE2039" s="6">
        <f t="shared" si="232"/>
        <v>3916.6197557067408</v>
      </c>
      <c r="AF2039" s="6">
        <f t="shared" si="233"/>
        <v>3916.6197557067408</v>
      </c>
      <c r="AG2039" s="6">
        <f>VLOOKUP(Table1[[#This Row],[PracticeCode]],$AP$3:$AS$345,4,FALSE)</f>
        <v>3916.6197557067408</v>
      </c>
      <c r="AH2039" s="27">
        <f t="shared" si="234"/>
        <v>284607.70224802318</v>
      </c>
      <c r="AI2039" s="6" t="e">
        <f t="shared" si="229"/>
        <v>#N/A</v>
      </c>
    </row>
    <row r="2040" spans="1:35" x14ac:dyDescent="0.35">
      <c r="A2040" t="str">
        <f t="shared" si="228"/>
        <v>MARYLEBONE HEALTH CENTREWest End and Marylebone Primary Care NetworkCentral LondonE87737Nov8</v>
      </c>
      <c r="B2040" s="41" t="s">
        <v>623</v>
      </c>
      <c r="C2040" s="41" t="s">
        <v>458</v>
      </c>
      <c r="D2040" s="41" t="s">
        <v>33</v>
      </c>
      <c r="E2040" s="41" t="s">
        <v>209</v>
      </c>
      <c r="F2040" s="41" t="s">
        <v>209</v>
      </c>
      <c r="G2040" s="41" t="s">
        <v>763</v>
      </c>
      <c r="H2040" s="41">
        <v>8</v>
      </c>
      <c r="I2040" s="41">
        <v>8703.5994571260908</v>
      </c>
      <c r="J2040" s="41">
        <v>1350</v>
      </c>
      <c r="K2040" s="41">
        <v>16</v>
      </c>
      <c r="L2040" s="41">
        <v>26.865000000000002</v>
      </c>
      <c r="M2040" s="41">
        <v>0.31840000000000002</v>
      </c>
      <c r="N2040" s="41"/>
      <c r="O2040" s="41"/>
      <c r="P2040" s="41"/>
      <c r="Q2040" s="41"/>
      <c r="R2040" s="41">
        <v>13416</v>
      </c>
      <c r="S2040" s="41">
        <v>240.1464</v>
      </c>
      <c r="T2040" s="41"/>
      <c r="U2040" s="41"/>
      <c r="V2040" s="41">
        <v>14782</v>
      </c>
      <c r="W2040" s="41">
        <v>267.32979999999998</v>
      </c>
      <c r="X2040" s="41"/>
      <c r="Y2040" s="41"/>
      <c r="Z2040" s="6">
        <f>0</f>
        <v>0</v>
      </c>
      <c r="AA2040" s="6">
        <f t="shared" si="230"/>
        <v>267.32979999999998</v>
      </c>
      <c r="AB2040" t="e">
        <f>IF(ISBLANK(Table1[[#This Row],[FY2425_Cost]])=TRUE,#N/A,Table1[[#This Row],[FY2425_Cost]])</f>
        <v>#N/A</v>
      </c>
      <c r="AC2040" s="6" t="e">
        <f t="shared" si="231"/>
        <v>#N/A</v>
      </c>
      <c r="AD2040" s="6" t="e">
        <f>SUMIFS($AB$3:AB2040,$B$3:B2040,B2040)</f>
        <v>#N/A</v>
      </c>
      <c r="AE2040" s="6">
        <f t="shared" si="232"/>
        <v>3916.6197557067408</v>
      </c>
      <c r="AF2040" s="6">
        <f t="shared" si="233"/>
        <v>3916.6197557067408</v>
      </c>
      <c r="AG2040" s="6">
        <f>VLOOKUP(Table1[[#This Row],[PracticeCode]],$AP$3:$AS$345,4,FALSE)</f>
        <v>3916.6197557067408</v>
      </c>
      <c r="AH2040" s="27">
        <f t="shared" si="234"/>
        <v>284607.70224802318</v>
      </c>
      <c r="AI2040" s="6" t="e">
        <f t="shared" si="229"/>
        <v>#N/A</v>
      </c>
    </row>
    <row r="2041" spans="1:35" x14ac:dyDescent="0.35">
      <c r="A2041" t="str">
        <f t="shared" si="228"/>
        <v>MARYLEBONE HEALTH CENTREWest End and Marylebone Primary Care NetworkCentral LondonE87737Oct7</v>
      </c>
      <c r="B2041" s="41" t="s">
        <v>623</v>
      </c>
      <c r="C2041" s="41" t="s">
        <v>458</v>
      </c>
      <c r="D2041" s="41" t="s">
        <v>33</v>
      </c>
      <c r="E2041" s="41" t="s">
        <v>209</v>
      </c>
      <c r="F2041" s="41" t="s">
        <v>209</v>
      </c>
      <c r="G2041" s="41" t="s">
        <v>762</v>
      </c>
      <c r="H2041" s="41">
        <v>7</v>
      </c>
      <c r="I2041" s="41">
        <v>8703.5994571260908</v>
      </c>
      <c r="J2041" s="41">
        <v>1423</v>
      </c>
      <c r="K2041" s="41">
        <v>5181</v>
      </c>
      <c r="L2041" s="41">
        <v>28.317700000000002</v>
      </c>
      <c r="M2041" s="41">
        <v>103.1019</v>
      </c>
      <c r="N2041" s="41">
        <v>0</v>
      </c>
      <c r="O2041" s="41">
        <v>1714</v>
      </c>
      <c r="P2041" s="41">
        <v>0</v>
      </c>
      <c r="Q2041" s="41">
        <v>38.564999999999998</v>
      </c>
      <c r="R2041" s="41">
        <v>12551</v>
      </c>
      <c r="S2041" s="41">
        <v>224.66290000000001</v>
      </c>
      <c r="T2041" s="41">
        <v>10536</v>
      </c>
      <c r="U2041" s="41">
        <v>231.792</v>
      </c>
      <c r="V2041" s="41">
        <v>19155</v>
      </c>
      <c r="W2041" s="41">
        <v>356.08249999999998</v>
      </c>
      <c r="X2041" s="41">
        <v>12250</v>
      </c>
      <c r="Y2041" s="41">
        <v>270.35699999999997</v>
      </c>
      <c r="Z2041" s="6">
        <f>0</f>
        <v>0</v>
      </c>
      <c r="AA2041" s="6">
        <f t="shared" si="230"/>
        <v>356.08249999999998</v>
      </c>
      <c r="AB2041">
        <f>IF(ISBLANK(Table1[[#This Row],[FY2425_Cost]])=TRUE,#N/A,Table1[[#This Row],[FY2425_Cost]])</f>
        <v>270.35699999999997</v>
      </c>
      <c r="AC2041" s="6">
        <f t="shared" si="231"/>
        <v>-85.725500000000011</v>
      </c>
      <c r="AD2041" s="6" t="e">
        <f>SUMIFS($AB$3:AB2041,$B$3:B2041,B2041)</f>
        <v>#N/A</v>
      </c>
      <c r="AE2041" s="6">
        <f t="shared" si="232"/>
        <v>3916.6197557067408</v>
      </c>
      <c r="AF2041" s="6">
        <f t="shared" si="233"/>
        <v>3916.6197557067408</v>
      </c>
      <c r="AG2041" s="6">
        <f>VLOOKUP(Table1[[#This Row],[PracticeCode]],$AP$3:$AS$345,4,FALSE)</f>
        <v>3916.6197557067408</v>
      </c>
      <c r="AH2041" s="27">
        <f t="shared" si="234"/>
        <v>284607.70224802318</v>
      </c>
      <c r="AI2041" s="6" t="e">
        <f t="shared" si="229"/>
        <v>#N/A</v>
      </c>
    </row>
    <row r="2042" spans="1:35" x14ac:dyDescent="0.35">
      <c r="A2042" t="str">
        <f t="shared" si="228"/>
        <v>MARYLEBONE HEALTH CENTREWest End and Marylebone Primary Care NetworkCentral LondonE87737Sep6</v>
      </c>
      <c r="B2042" s="41" t="s">
        <v>623</v>
      </c>
      <c r="C2042" s="41" t="s">
        <v>458</v>
      </c>
      <c r="D2042" s="41" t="s">
        <v>33</v>
      </c>
      <c r="E2042" s="41" t="s">
        <v>209</v>
      </c>
      <c r="F2042" s="41" t="s">
        <v>209</v>
      </c>
      <c r="G2042" s="41" t="s">
        <v>761</v>
      </c>
      <c r="H2042" s="41">
        <v>6</v>
      </c>
      <c r="I2042" s="41">
        <v>8703.5994571260908</v>
      </c>
      <c r="J2042" s="41">
        <v>1220</v>
      </c>
      <c r="K2042" s="41">
        <v>61</v>
      </c>
      <c r="L2042" s="41">
        <v>24.278000000000002</v>
      </c>
      <c r="M2042" s="41">
        <v>1.2139</v>
      </c>
      <c r="N2042" s="41">
        <v>1051</v>
      </c>
      <c r="O2042" s="41">
        <v>1968</v>
      </c>
      <c r="P2042" s="41">
        <v>23.647500000000001</v>
      </c>
      <c r="Q2042" s="41">
        <v>44.28</v>
      </c>
      <c r="R2042" s="41">
        <v>10785</v>
      </c>
      <c r="S2042" s="41">
        <v>193.0515</v>
      </c>
      <c r="T2042" s="41">
        <v>12012</v>
      </c>
      <c r="U2042" s="41">
        <v>264.26400000000001</v>
      </c>
      <c r="V2042" s="41">
        <v>12066</v>
      </c>
      <c r="W2042" s="41">
        <v>218.54340000000002</v>
      </c>
      <c r="X2042" s="41">
        <v>15031</v>
      </c>
      <c r="Y2042" s="41">
        <v>332.19150000000002</v>
      </c>
      <c r="Z2042" s="6">
        <f>0</f>
        <v>0</v>
      </c>
      <c r="AA2042" s="6">
        <f t="shared" si="230"/>
        <v>218.54340000000002</v>
      </c>
      <c r="AB2042">
        <f>IF(ISBLANK(Table1[[#This Row],[FY2425_Cost]])=TRUE,#N/A,Table1[[#This Row],[FY2425_Cost]])</f>
        <v>332.19150000000002</v>
      </c>
      <c r="AC2042" s="6">
        <f t="shared" si="231"/>
        <v>113.6481</v>
      </c>
      <c r="AD2042" s="6" t="e">
        <f>SUMIFS($AB$3:AB2042,$B$3:B2042,B2042)</f>
        <v>#N/A</v>
      </c>
      <c r="AE2042" s="6">
        <f t="shared" si="232"/>
        <v>3916.6197557067408</v>
      </c>
      <c r="AF2042" s="6">
        <f t="shared" si="233"/>
        <v>3916.6197557067408</v>
      </c>
      <c r="AG2042" s="6">
        <f>VLOOKUP(Table1[[#This Row],[PracticeCode]],$AP$3:$AS$345,4,FALSE)</f>
        <v>3916.6197557067408</v>
      </c>
      <c r="AH2042" s="27">
        <f t="shared" si="234"/>
        <v>284607.70224802318</v>
      </c>
      <c r="AI2042" s="6" t="e">
        <f t="shared" si="229"/>
        <v>#N/A</v>
      </c>
    </row>
    <row r="2043" spans="1:35" x14ac:dyDescent="0.35">
      <c r="A2043" t="str">
        <f t="shared" si="228"/>
        <v>MATTOCK LANE HEALTH CENTREThe Ealing NetworkEalingE85726Apr1</v>
      </c>
      <c r="B2043" s="41" t="s">
        <v>523</v>
      </c>
      <c r="C2043" s="41" t="s">
        <v>493</v>
      </c>
      <c r="D2043" s="41" t="s">
        <v>12</v>
      </c>
      <c r="E2043" s="41" t="s">
        <v>210</v>
      </c>
      <c r="F2043" s="41" t="s">
        <v>210</v>
      </c>
      <c r="G2043" s="41" t="s">
        <v>756</v>
      </c>
      <c r="H2043" s="41">
        <v>1</v>
      </c>
      <c r="I2043" s="41">
        <v>2872.0650248626998</v>
      </c>
      <c r="J2043" s="41">
        <v>384</v>
      </c>
      <c r="K2043" s="41">
        <v>0</v>
      </c>
      <c r="L2043" s="41">
        <v>7.1039999999999992</v>
      </c>
      <c r="M2043" s="41">
        <v>0</v>
      </c>
      <c r="N2043" s="41">
        <v>322</v>
      </c>
      <c r="O2043" s="41">
        <v>12</v>
      </c>
      <c r="P2043" s="41">
        <v>6.4077999999999999</v>
      </c>
      <c r="Q2043" s="41">
        <v>0.23880000000000001</v>
      </c>
      <c r="R2043" s="41">
        <v>1319</v>
      </c>
      <c r="S2043" s="41">
        <v>23.610099999999999</v>
      </c>
      <c r="T2043" s="41">
        <v>1477</v>
      </c>
      <c r="U2043" s="41">
        <v>32.494</v>
      </c>
      <c r="V2043" s="41">
        <v>1703</v>
      </c>
      <c r="W2043" s="41">
        <v>30.714099999999998</v>
      </c>
      <c r="X2043" s="41">
        <v>1811</v>
      </c>
      <c r="Y2043" s="41">
        <v>39.140599999999999</v>
      </c>
      <c r="Z2043" s="6">
        <f>0</f>
        <v>0</v>
      </c>
      <c r="AA2043" s="6">
        <f t="shared" si="230"/>
        <v>30.714099999999998</v>
      </c>
      <c r="AB2043">
        <f>IF(ISBLANK(Table1[[#This Row],[FY2425_Cost]])=TRUE,#N/A,Table1[[#This Row],[FY2425_Cost]])</f>
        <v>39.140599999999999</v>
      </c>
      <c r="AC2043" s="6">
        <f t="shared" si="231"/>
        <v>8.4265000000000008</v>
      </c>
      <c r="AD2043" s="6">
        <f>SUMIFS($AB$3:AB2043,$B$3:B2043,B2043)</f>
        <v>39.140599999999999</v>
      </c>
      <c r="AE2043" s="6">
        <f t="shared" si="232"/>
        <v>1292.4292611882149</v>
      </c>
      <c r="AF2043" s="6">
        <f t="shared" si="233"/>
        <v>1292.4292611882149</v>
      </c>
      <c r="AG2043" s="6">
        <f>VLOOKUP(Table1[[#This Row],[PracticeCode]],$AP$3:$AS$345,4,FALSE)</f>
        <v>1292.4292611882149</v>
      </c>
      <c r="AH2043" s="27">
        <f t="shared" si="234"/>
        <v>93916.526313010298</v>
      </c>
      <c r="AI2043" s="6">
        <f t="shared" si="229"/>
        <v>0</v>
      </c>
    </row>
    <row r="2044" spans="1:35" x14ac:dyDescent="0.35">
      <c r="A2044" t="str">
        <f t="shared" si="228"/>
        <v>MATTOCK LANE HEALTH CENTREThe Ealing NetworkEalingE85726Aug5</v>
      </c>
      <c r="B2044" s="41" t="s">
        <v>523</v>
      </c>
      <c r="C2044" s="41" t="s">
        <v>493</v>
      </c>
      <c r="D2044" s="41" t="s">
        <v>12</v>
      </c>
      <c r="E2044" s="41" t="s">
        <v>210</v>
      </c>
      <c r="F2044" s="41" t="s">
        <v>210</v>
      </c>
      <c r="G2044" s="41" t="s">
        <v>760</v>
      </c>
      <c r="H2044" s="41">
        <v>5</v>
      </c>
      <c r="I2044" s="41">
        <v>2872.0650248626998</v>
      </c>
      <c r="J2044" s="41">
        <v>649</v>
      </c>
      <c r="K2044" s="41">
        <v>0</v>
      </c>
      <c r="L2044" s="41">
        <v>12.006499999999999</v>
      </c>
      <c r="M2044" s="41">
        <v>0</v>
      </c>
      <c r="N2044" s="41">
        <v>279</v>
      </c>
      <c r="O2044" s="41">
        <v>20</v>
      </c>
      <c r="P2044" s="41">
        <v>5.5521000000000003</v>
      </c>
      <c r="Q2044" s="41">
        <v>0.39800000000000002</v>
      </c>
      <c r="R2044" s="41">
        <v>1552</v>
      </c>
      <c r="S2044" s="41">
        <v>27.780799999999999</v>
      </c>
      <c r="T2044" s="41">
        <v>1877</v>
      </c>
      <c r="U2044" s="41">
        <v>41.293999999999997</v>
      </c>
      <c r="V2044" s="41">
        <v>2201</v>
      </c>
      <c r="W2044" s="41">
        <v>39.787300000000002</v>
      </c>
      <c r="X2044" s="41">
        <v>2176</v>
      </c>
      <c r="Y2044" s="41">
        <v>47.244099999999996</v>
      </c>
      <c r="Z2044" s="6">
        <f>0</f>
        <v>0</v>
      </c>
      <c r="AA2044" s="6">
        <f t="shared" si="230"/>
        <v>39.787300000000002</v>
      </c>
      <c r="AB2044">
        <f>IF(ISBLANK(Table1[[#This Row],[FY2425_Cost]])=TRUE,#N/A,Table1[[#This Row],[FY2425_Cost]])</f>
        <v>47.244099999999996</v>
      </c>
      <c r="AC2044" s="6">
        <f t="shared" si="231"/>
        <v>7.4567999999999941</v>
      </c>
      <c r="AD2044" s="6">
        <f>SUMIFS($AB$3:AB2044,$B$3:B2044,B2044)</f>
        <v>86.384699999999995</v>
      </c>
      <c r="AE2044" s="6">
        <f t="shared" si="232"/>
        <v>1292.4292611882149</v>
      </c>
      <c r="AF2044" s="6">
        <f t="shared" si="233"/>
        <v>1292.4292611882149</v>
      </c>
      <c r="AG2044" s="6">
        <f>VLOOKUP(Table1[[#This Row],[PracticeCode]],$AP$3:$AS$345,4,FALSE)</f>
        <v>1292.4292611882149</v>
      </c>
      <c r="AH2044" s="27">
        <f t="shared" si="234"/>
        <v>93916.526313010298</v>
      </c>
      <c r="AI2044" s="6">
        <f t="shared" si="229"/>
        <v>0</v>
      </c>
    </row>
    <row r="2045" spans="1:35" x14ac:dyDescent="0.35">
      <c r="A2045" t="str">
        <f t="shared" si="228"/>
        <v>MATTOCK LANE HEALTH CENTREThe Ealing NetworkEalingE85726Dec9</v>
      </c>
      <c r="B2045" s="41" t="s">
        <v>523</v>
      </c>
      <c r="C2045" s="41" t="s">
        <v>493</v>
      </c>
      <c r="D2045" s="41" t="s">
        <v>12</v>
      </c>
      <c r="E2045" s="41" t="s">
        <v>210</v>
      </c>
      <c r="F2045" s="41" t="s">
        <v>210</v>
      </c>
      <c r="G2045" s="41" t="s">
        <v>764</v>
      </c>
      <c r="H2045" s="41">
        <v>9</v>
      </c>
      <c r="I2045" s="41">
        <v>2872.0650248626998</v>
      </c>
      <c r="J2045" s="41">
        <v>141</v>
      </c>
      <c r="K2045" s="41">
        <v>5</v>
      </c>
      <c r="L2045" s="41">
        <v>2.8059000000000003</v>
      </c>
      <c r="M2045" s="41">
        <v>9.9500000000000005E-2</v>
      </c>
      <c r="N2045" s="41"/>
      <c r="O2045" s="41"/>
      <c r="P2045" s="41"/>
      <c r="Q2045" s="41"/>
      <c r="R2045" s="41">
        <v>2903</v>
      </c>
      <c r="S2045" s="41">
        <v>51.963700000000003</v>
      </c>
      <c r="T2045" s="41"/>
      <c r="U2045" s="41"/>
      <c r="V2045" s="41">
        <v>3049</v>
      </c>
      <c r="W2045" s="41">
        <v>54.869100000000003</v>
      </c>
      <c r="X2045" s="41"/>
      <c r="Y2045" s="41"/>
      <c r="Z2045" s="6">
        <f>0</f>
        <v>0</v>
      </c>
      <c r="AA2045" s="6">
        <f t="shared" si="230"/>
        <v>54.869100000000003</v>
      </c>
      <c r="AB2045" t="e">
        <f>IF(ISBLANK(Table1[[#This Row],[FY2425_Cost]])=TRUE,#N/A,Table1[[#This Row],[FY2425_Cost]])</f>
        <v>#N/A</v>
      </c>
      <c r="AC2045" s="6" t="e">
        <f t="shared" si="231"/>
        <v>#N/A</v>
      </c>
      <c r="AD2045" s="6" t="e">
        <f>SUMIFS($AB$3:AB2045,$B$3:B2045,B2045)</f>
        <v>#N/A</v>
      </c>
      <c r="AE2045" s="6">
        <f t="shared" si="232"/>
        <v>1292.4292611882149</v>
      </c>
      <c r="AF2045" s="6">
        <f t="shared" si="233"/>
        <v>1292.4292611882149</v>
      </c>
      <c r="AG2045" s="6">
        <f>VLOOKUP(Table1[[#This Row],[PracticeCode]],$AP$3:$AS$345,4,FALSE)</f>
        <v>1292.4292611882149</v>
      </c>
      <c r="AH2045" s="27">
        <f t="shared" si="234"/>
        <v>93916.526313010298</v>
      </c>
      <c r="AI2045" s="6" t="e">
        <f t="shared" si="229"/>
        <v>#N/A</v>
      </c>
    </row>
    <row r="2046" spans="1:35" x14ac:dyDescent="0.35">
      <c r="A2046" t="str">
        <f t="shared" si="228"/>
        <v>MATTOCK LANE HEALTH CENTREThe Ealing NetworkEalingE85726Feb11</v>
      </c>
      <c r="B2046" s="41" t="s">
        <v>523</v>
      </c>
      <c r="C2046" s="41" t="s">
        <v>493</v>
      </c>
      <c r="D2046" s="41" t="s">
        <v>12</v>
      </c>
      <c r="E2046" s="41" t="s">
        <v>210</v>
      </c>
      <c r="F2046" s="41" t="s">
        <v>210</v>
      </c>
      <c r="G2046" s="41" t="s">
        <v>766</v>
      </c>
      <c r="H2046" s="41">
        <v>11</v>
      </c>
      <c r="I2046" s="41">
        <v>2872.0650248626998</v>
      </c>
      <c r="J2046" s="41">
        <v>226</v>
      </c>
      <c r="K2046" s="41">
        <v>3</v>
      </c>
      <c r="L2046" s="41">
        <v>4.4973999999999998</v>
      </c>
      <c r="M2046" s="41">
        <v>5.9700000000000003E-2</v>
      </c>
      <c r="N2046" s="41"/>
      <c r="O2046" s="41"/>
      <c r="P2046" s="41"/>
      <c r="Q2046" s="41"/>
      <c r="R2046" s="41">
        <v>2508</v>
      </c>
      <c r="S2046" s="41">
        <v>44.8932</v>
      </c>
      <c r="T2046" s="41"/>
      <c r="U2046" s="41"/>
      <c r="V2046" s="41">
        <v>2737</v>
      </c>
      <c r="W2046" s="41">
        <v>49.450299999999999</v>
      </c>
      <c r="X2046" s="41"/>
      <c r="Y2046" s="41"/>
      <c r="Z2046" s="6">
        <f>0</f>
        <v>0</v>
      </c>
      <c r="AA2046" s="6">
        <f t="shared" si="230"/>
        <v>49.450299999999999</v>
      </c>
      <c r="AB2046" t="e">
        <f>IF(ISBLANK(Table1[[#This Row],[FY2425_Cost]])=TRUE,#N/A,Table1[[#This Row],[FY2425_Cost]])</f>
        <v>#N/A</v>
      </c>
      <c r="AC2046" s="6" t="e">
        <f t="shared" si="231"/>
        <v>#N/A</v>
      </c>
      <c r="AD2046" s="6" t="e">
        <f>SUMIFS($AB$3:AB2046,$B$3:B2046,B2046)</f>
        <v>#N/A</v>
      </c>
      <c r="AE2046" s="6">
        <f t="shared" si="232"/>
        <v>1292.4292611882149</v>
      </c>
      <c r="AF2046" s="6">
        <f t="shared" si="233"/>
        <v>1292.4292611882149</v>
      </c>
      <c r="AG2046" s="6">
        <f>VLOOKUP(Table1[[#This Row],[PracticeCode]],$AP$3:$AS$345,4,FALSE)</f>
        <v>1292.4292611882149</v>
      </c>
      <c r="AH2046" s="27">
        <f t="shared" si="234"/>
        <v>93916.526313010298</v>
      </c>
      <c r="AI2046" s="6" t="e">
        <f t="shared" si="229"/>
        <v>#N/A</v>
      </c>
    </row>
    <row r="2047" spans="1:35" x14ac:dyDescent="0.35">
      <c r="A2047" t="str">
        <f t="shared" si="228"/>
        <v>MATTOCK LANE HEALTH CENTREThe Ealing NetworkEalingE85726Jan10</v>
      </c>
      <c r="B2047" s="41" t="s">
        <v>523</v>
      </c>
      <c r="C2047" s="41" t="s">
        <v>493</v>
      </c>
      <c r="D2047" s="41" t="s">
        <v>12</v>
      </c>
      <c r="E2047" s="41" t="s">
        <v>210</v>
      </c>
      <c r="F2047" s="41" t="s">
        <v>210</v>
      </c>
      <c r="G2047" s="41" t="s">
        <v>765</v>
      </c>
      <c r="H2047" s="41">
        <v>10</v>
      </c>
      <c r="I2047" s="41">
        <v>2872.0650248626998</v>
      </c>
      <c r="J2047" s="41">
        <v>195</v>
      </c>
      <c r="K2047" s="41">
        <v>0</v>
      </c>
      <c r="L2047" s="41">
        <v>3.8805000000000001</v>
      </c>
      <c r="M2047" s="41">
        <v>0</v>
      </c>
      <c r="N2047" s="41"/>
      <c r="O2047" s="41"/>
      <c r="P2047" s="41"/>
      <c r="Q2047" s="41"/>
      <c r="R2047" s="41">
        <v>1708</v>
      </c>
      <c r="S2047" s="41">
        <v>30.5732</v>
      </c>
      <c r="T2047" s="41"/>
      <c r="U2047" s="41"/>
      <c r="V2047" s="41">
        <v>1903</v>
      </c>
      <c r="W2047" s="41">
        <v>34.453699999999998</v>
      </c>
      <c r="X2047" s="41"/>
      <c r="Y2047" s="41"/>
      <c r="Z2047" s="6">
        <f>0</f>
        <v>0</v>
      </c>
      <c r="AA2047" s="6">
        <f t="shared" si="230"/>
        <v>34.453699999999998</v>
      </c>
      <c r="AB2047" t="e">
        <f>IF(ISBLANK(Table1[[#This Row],[FY2425_Cost]])=TRUE,#N/A,Table1[[#This Row],[FY2425_Cost]])</f>
        <v>#N/A</v>
      </c>
      <c r="AC2047" s="6" t="e">
        <f t="shared" si="231"/>
        <v>#N/A</v>
      </c>
      <c r="AD2047" s="6" t="e">
        <f>SUMIFS($AB$3:AB2047,$B$3:B2047,B2047)</f>
        <v>#N/A</v>
      </c>
      <c r="AE2047" s="6">
        <f t="shared" si="232"/>
        <v>1292.4292611882149</v>
      </c>
      <c r="AF2047" s="6">
        <f t="shared" si="233"/>
        <v>1292.4292611882149</v>
      </c>
      <c r="AG2047" s="6">
        <f>VLOOKUP(Table1[[#This Row],[PracticeCode]],$AP$3:$AS$345,4,FALSE)</f>
        <v>1292.4292611882149</v>
      </c>
      <c r="AH2047" s="27">
        <f t="shared" si="234"/>
        <v>93916.526313010298</v>
      </c>
      <c r="AI2047" s="6" t="e">
        <f t="shared" si="229"/>
        <v>#N/A</v>
      </c>
    </row>
    <row r="2048" spans="1:35" x14ac:dyDescent="0.35">
      <c r="A2048" t="str">
        <f t="shared" si="228"/>
        <v>MATTOCK LANE HEALTH CENTREThe Ealing NetworkEalingE85726Jul4</v>
      </c>
      <c r="B2048" s="41" t="s">
        <v>523</v>
      </c>
      <c r="C2048" s="41" t="s">
        <v>493</v>
      </c>
      <c r="D2048" s="41" t="s">
        <v>12</v>
      </c>
      <c r="E2048" s="41" t="s">
        <v>210</v>
      </c>
      <c r="F2048" s="41" t="s">
        <v>210</v>
      </c>
      <c r="G2048" s="41" t="s">
        <v>759</v>
      </c>
      <c r="H2048" s="41">
        <v>4</v>
      </c>
      <c r="I2048" s="41">
        <v>2872.0650248626998</v>
      </c>
      <c r="J2048" s="41">
        <v>703</v>
      </c>
      <c r="K2048" s="41">
        <v>0</v>
      </c>
      <c r="L2048" s="41">
        <v>13.0055</v>
      </c>
      <c r="M2048" s="41">
        <v>0</v>
      </c>
      <c r="N2048" s="41">
        <v>335</v>
      </c>
      <c r="O2048" s="41">
        <v>34</v>
      </c>
      <c r="P2048" s="41">
        <v>6.6665000000000001</v>
      </c>
      <c r="Q2048" s="41">
        <v>0.67660000000000009</v>
      </c>
      <c r="R2048" s="41">
        <v>1311</v>
      </c>
      <c r="S2048" s="41">
        <v>23.466899999999999</v>
      </c>
      <c r="T2048" s="41">
        <v>2325</v>
      </c>
      <c r="U2048" s="41">
        <v>51.15</v>
      </c>
      <c r="V2048" s="41">
        <v>2014</v>
      </c>
      <c r="W2048" s="41">
        <v>36.4724</v>
      </c>
      <c r="X2048" s="41">
        <v>2694</v>
      </c>
      <c r="Y2048" s="41">
        <v>58.493099999999998</v>
      </c>
      <c r="Z2048" s="6">
        <f>0</f>
        <v>0</v>
      </c>
      <c r="AA2048" s="6">
        <f t="shared" si="230"/>
        <v>36.4724</v>
      </c>
      <c r="AB2048">
        <f>IF(ISBLANK(Table1[[#This Row],[FY2425_Cost]])=TRUE,#N/A,Table1[[#This Row],[FY2425_Cost]])</f>
        <v>58.493099999999998</v>
      </c>
      <c r="AC2048" s="6">
        <f t="shared" si="231"/>
        <v>22.020699999999998</v>
      </c>
      <c r="AD2048" s="6" t="e">
        <f>SUMIFS($AB$3:AB2048,$B$3:B2048,B2048)</f>
        <v>#N/A</v>
      </c>
      <c r="AE2048" s="6">
        <f t="shared" si="232"/>
        <v>1292.4292611882149</v>
      </c>
      <c r="AF2048" s="6">
        <f t="shared" si="233"/>
        <v>1292.4292611882149</v>
      </c>
      <c r="AG2048" s="6">
        <f>VLOOKUP(Table1[[#This Row],[PracticeCode]],$AP$3:$AS$345,4,FALSE)</f>
        <v>1292.4292611882149</v>
      </c>
      <c r="AH2048" s="27">
        <f t="shared" si="234"/>
        <v>93916.526313010298</v>
      </c>
      <c r="AI2048" s="6" t="e">
        <f t="shared" si="229"/>
        <v>#N/A</v>
      </c>
    </row>
    <row r="2049" spans="1:35" x14ac:dyDescent="0.35">
      <c r="A2049" t="str">
        <f t="shared" si="228"/>
        <v>MATTOCK LANE HEALTH CENTREThe Ealing NetworkEalingE85726Jun3</v>
      </c>
      <c r="B2049" s="41" t="s">
        <v>523</v>
      </c>
      <c r="C2049" s="41" t="s">
        <v>493</v>
      </c>
      <c r="D2049" s="41" t="s">
        <v>12</v>
      </c>
      <c r="E2049" s="41" t="s">
        <v>210</v>
      </c>
      <c r="F2049" s="41" t="s">
        <v>210</v>
      </c>
      <c r="G2049" s="41" t="s">
        <v>758</v>
      </c>
      <c r="H2049" s="41">
        <v>3</v>
      </c>
      <c r="I2049" s="41">
        <v>2872.0650248626998</v>
      </c>
      <c r="J2049" s="41">
        <v>743</v>
      </c>
      <c r="K2049" s="41">
        <v>0</v>
      </c>
      <c r="L2049" s="41">
        <v>13.7455</v>
      </c>
      <c r="M2049" s="41">
        <v>0</v>
      </c>
      <c r="N2049" s="41">
        <v>295</v>
      </c>
      <c r="O2049" s="41">
        <v>16</v>
      </c>
      <c r="P2049" s="41">
        <v>5.8705000000000007</v>
      </c>
      <c r="Q2049" s="41">
        <v>0.31840000000000002</v>
      </c>
      <c r="R2049" s="41">
        <v>1410</v>
      </c>
      <c r="S2049" s="41">
        <v>25.239000000000001</v>
      </c>
      <c r="T2049" s="41">
        <v>1496</v>
      </c>
      <c r="U2049" s="41">
        <v>32.911999999999999</v>
      </c>
      <c r="V2049" s="41">
        <v>2153</v>
      </c>
      <c r="W2049" s="41">
        <v>38.984499999999997</v>
      </c>
      <c r="X2049" s="41">
        <v>1807</v>
      </c>
      <c r="Y2049" s="41">
        <v>39.100899999999996</v>
      </c>
      <c r="Z2049" s="6">
        <f>0</f>
        <v>0</v>
      </c>
      <c r="AA2049" s="6">
        <f t="shared" si="230"/>
        <v>38.984499999999997</v>
      </c>
      <c r="AB2049">
        <f>IF(ISBLANK(Table1[[#This Row],[FY2425_Cost]])=TRUE,#N/A,Table1[[#This Row],[FY2425_Cost]])</f>
        <v>39.100899999999996</v>
      </c>
      <c r="AC2049" s="6">
        <f t="shared" si="231"/>
        <v>0.11639999999999873</v>
      </c>
      <c r="AD2049" s="6" t="e">
        <f>SUMIFS($AB$3:AB2049,$B$3:B2049,B2049)</f>
        <v>#N/A</v>
      </c>
      <c r="AE2049" s="6">
        <f t="shared" si="232"/>
        <v>1292.4292611882149</v>
      </c>
      <c r="AF2049" s="6">
        <f t="shared" si="233"/>
        <v>1292.4292611882149</v>
      </c>
      <c r="AG2049" s="6">
        <f>VLOOKUP(Table1[[#This Row],[PracticeCode]],$AP$3:$AS$345,4,FALSE)</f>
        <v>1292.4292611882149</v>
      </c>
      <c r="AH2049" s="27">
        <f t="shared" si="234"/>
        <v>93916.526313010298</v>
      </c>
      <c r="AI2049" s="6" t="e">
        <f t="shared" si="229"/>
        <v>#N/A</v>
      </c>
    </row>
    <row r="2050" spans="1:35" x14ac:dyDescent="0.35">
      <c r="A2050" t="str">
        <f t="shared" si="228"/>
        <v>MATTOCK LANE HEALTH CENTREThe Ealing NetworkEalingE85726Mar12</v>
      </c>
      <c r="B2050" s="41" t="s">
        <v>523</v>
      </c>
      <c r="C2050" s="41" t="s">
        <v>493</v>
      </c>
      <c r="D2050" s="41" t="s">
        <v>12</v>
      </c>
      <c r="E2050" s="41" t="s">
        <v>210</v>
      </c>
      <c r="F2050" s="41" t="s">
        <v>210</v>
      </c>
      <c r="G2050" s="41" t="s">
        <v>767</v>
      </c>
      <c r="H2050" s="41">
        <v>12</v>
      </c>
      <c r="I2050" s="41">
        <v>2872.0650248626998</v>
      </c>
      <c r="J2050" s="41">
        <v>218</v>
      </c>
      <c r="K2050" s="41">
        <v>7</v>
      </c>
      <c r="L2050" s="41">
        <v>4.3382000000000005</v>
      </c>
      <c r="M2050" s="41">
        <v>0.13930000000000001</v>
      </c>
      <c r="N2050" s="41"/>
      <c r="O2050" s="41"/>
      <c r="P2050" s="41"/>
      <c r="Q2050" s="41"/>
      <c r="R2050" s="41">
        <v>1136</v>
      </c>
      <c r="S2050" s="41">
        <v>20.334399999999999</v>
      </c>
      <c r="T2050" s="41"/>
      <c r="U2050" s="41"/>
      <c r="V2050" s="41">
        <v>1361</v>
      </c>
      <c r="W2050" s="41">
        <v>24.811900000000001</v>
      </c>
      <c r="X2050" s="41"/>
      <c r="Y2050" s="41"/>
      <c r="Z2050" s="6">
        <f>0</f>
        <v>0</v>
      </c>
      <c r="AA2050" s="6">
        <f t="shared" si="230"/>
        <v>24.811900000000001</v>
      </c>
      <c r="AB2050" t="e">
        <f>IF(ISBLANK(Table1[[#This Row],[FY2425_Cost]])=TRUE,#N/A,Table1[[#This Row],[FY2425_Cost]])</f>
        <v>#N/A</v>
      </c>
      <c r="AC2050" s="6" t="e">
        <f t="shared" si="231"/>
        <v>#N/A</v>
      </c>
      <c r="AD2050" s="6" t="e">
        <f>SUMIFS($AB$3:AB2050,$B$3:B2050,B2050)</f>
        <v>#N/A</v>
      </c>
      <c r="AE2050" s="6">
        <f t="shared" si="232"/>
        <v>1292.4292611882149</v>
      </c>
      <c r="AF2050" s="6">
        <f t="shared" si="233"/>
        <v>1292.4292611882149</v>
      </c>
      <c r="AG2050" s="6">
        <f>VLOOKUP(Table1[[#This Row],[PracticeCode]],$AP$3:$AS$345,4,FALSE)</f>
        <v>1292.4292611882149</v>
      </c>
      <c r="AH2050" s="27">
        <f t="shared" si="234"/>
        <v>93916.526313010298</v>
      </c>
      <c r="AI2050" s="6" t="e">
        <f t="shared" si="229"/>
        <v>#N/A</v>
      </c>
    </row>
    <row r="2051" spans="1:35" x14ac:dyDescent="0.35">
      <c r="A2051" t="str">
        <f t="shared" ref="A2051:A2114" si="235">CONCATENATE(B2051,C2051,D2051,E2051,G2051,H2051)</f>
        <v>MATTOCK LANE HEALTH CENTREThe Ealing NetworkEalingE85726May2</v>
      </c>
      <c r="B2051" s="41" t="s">
        <v>523</v>
      </c>
      <c r="C2051" s="41" t="s">
        <v>493</v>
      </c>
      <c r="D2051" s="41" t="s">
        <v>12</v>
      </c>
      <c r="E2051" s="41" t="s">
        <v>210</v>
      </c>
      <c r="F2051" s="41" t="s">
        <v>210</v>
      </c>
      <c r="G2051" s="41" t="s">
        <v>757</v>
      </c>
      <c r="H2051" s="41">
        <v>2</v>
      </c>
      <c r="I2051" s="41">
        <v>2872.0650248626998</v>
      </c>
      <c r="J2051" s="41">
        <v>407</v>
      </c>
      <c r="K2051" s="41">
        <v>0</v>
      </c>
      <c r="L2051" s="41">
        <v>7.5294999999999996</v>
      </c>
      <c r="M2051" s="41">
        <v>0</v>
      </c>
      <c r="N2051" s="41">
        <v>397</v>
      </c>
      <c r="O2051" s="41">
        <v>5</v>
      </c>
      <c r="P2051" s="41">
        <v>7.9003000000000005</v>
      </c>
      <c r="Q2051" s="41">
        <v>9.9500000000000005E-2</v>
      </c>
      <c r="R2051" s="41">
        <v>1079</v>
      </c>
      <c r="S2051" s="41">
        <v>19.3141</v>
      </c>
      <c r="T2051" s="41">
        <v>1399</v>
      </c>
      <c r="U2051" s="41">
        <v>30.777999999999999</v>
      </c>
      <c r="V2051" s="41">
        <v>1486</v>
      </c>
      <c r="W2051" s="41">
        <v>26.843599999999999</v>
      </c>
      <c r="X2051" s="41">
        <v>1801</v>
      </c>
      <c r="Y2051" s="41">
        <v>38.777799999999999</v>
      </c>
      <c r="Z2051" s="6">
        <f>0</f>
        <v>0</v>
      </c>
      <c r="AA2051" s="6">
        <f t="shared" si="230"/>
        <v>26.843599999999999</v>
      </c>
      <c r="AB2051">
        <f>IF(ISBLANK(Table1[[#This Row],[FY2425_Cost]])=TRUE,#N/A,Table1[[#This Row],[FY2425_Cost]])</f>
        <v>38.777799999999999</v>
      </c>
      <c r="AC2051" s="6">
        <f t="shared" si="231"/>
        <v>11.934200000000001</v>
      </c>
      <c r="AD2051" s="6" t="e">
        <f>SUMIFS($AB$3:AB2051,$B$3:B2051,B2051)</f>
        <v>#N/A</v>
      </c>
      <c r="AE2051" s="6">
        <f t="shared" si="232"/>
        <v>1292.4292611882149</v>
      </c>
      <c r="AF2051" s="6">
        <f t="shared" si="233"/>
        <v>1292.4292611882149</v>
      </c>
      <c r="AG2051" s="6">
        <f>VLOOKUP(Table1[[#This Row],[PracticeCode]],$AP$3:$AS$345,4,FALSE)</f>
        <v>1292.4292611882149</v>
      </c>
      <c r="AH2051" s="27">
        <f t="shared" si="234"/>
        <v>93916.526313010298</v>
      </c>
      <c r="AI2051" s="6" t="e">
        <f t="shared" ref="AI2051:AI2114" si="236">IF(AD2051-AF2051&lt;=0,0,AD2051-AF2051)</f>
        <v>#N/A</v>
      </c>
    </row>
    <row r="2052" spans="1:35" x14ac:dyDescent="0.35">
      <c r="A2052" t="str">
        <f t="shared" si="235"/>
        <v>MATTOCK LANE HEALTH CENTREThe Ealing NetworkEalingE85726Nov8</v>
      </c>
      <c r="B2052" s="41" t="s">
        <v>523</v>
      </c>
      <c r="C2052" s="41" t="s">
        <v>493</v>
      </c>
      <c r="D2052" s="41" t="s">
        <v>12</v>
      </c>
      <c r="E2052" s="41" t="s">
        <v>210</v>
      </c>
      <c r="F2052" s="41" t="s">
        <v>210</v>
      </c>
      <c r="G2052" s="41" t="s">
        <v>763</v>
      </c>
      <c r="H2052" s="41">
        <v>8</v>
      </c>
      <c r="I2052" s="41">
        <v>2872.0650248626998</v>
      </c>
      <c r="J2052" s="41">
        <v>343</v>
      </c>
      <c r="K2052" s="41">
        <v>6</v>
      </c>
      <c r="L2052" s="41">
        <v>6.8257000000000003</v>
      </c>
      <c r="M2052" s="41">
        <v>0.11940000000000001</v>
      </c>
      <c r="N2052" s="41"/>
      <c r="O2052" s="41"/>
      <c r="P2052" s="41"/>
      <c r="Q2052" s="41"/>
      <c r="R2052" s="41">
        <v>2529</v>
      </c>
      <c r="S2052" s="41">
        <v>45.269100000000002</v>
      </c>
      <c r="T2052" s="41"/>
      <c r="U2052" s="41"/>
      <c r="V2052" s="41">
        <v>2878</v>
      </c>
      <c r="W2052" s="41">
        <v>52.214200000000005</v>
      </c>
      <c r="X2052" s="41"/>
      <c r="Y2052" s="41"/>
      <c r="Z2052" s="6">
        <f>0</f>
        <v>0</v>
      </c>
      <c r="AA2052" s="6">
        <f t="shared" si="230"/>
        <v>52.214200000000005</v>
      </c>
      <c r="AB2052" t="e">
        <f>IF(ISBLANK(Table1[[#This Row],[FY2425_Cost]])=TRUE,#N/A,Table1[[#This Row],[FY2425_Cost]])</f>
        <v>#N/A</v>
      </c>
      <c r="AC2052" s="6" t="e">
        <f t="shared" si="231"/>
        <v>#N/A</v>
      </c>
      <c r="AD2052" s="6" t="e">
        <f>SUMIFS($AB$3:AB2052,$B$3:B2052,B2052)</f>
        <v>#N/A</v>
      </c>
      <c r="AE2052" s="6">
        <f t="shared" si="232"/>
        <v>1292.4292611882149</v>
      </c>
      <c r="AF2052" s="6">
        <f t="shared" si="233"/>
        <v>1292.4292611882149</v>
      </c>
      <c r="AG2052" s="6">
        <f>VLOOKUP(Table1[[#This Row],[PracticeCode]],$AP$3:$AS$345,4,FALSE)</f>
        <v>1292.4292611882149</v>
      </c>
      <c r="AH2052" s="27">
        <f t="shared" si="234"/>
        <v>93916.526313010298</v>
      </c>
      <c r="AI2052" s="6" t="e">
        <f t="shared" si="236"/>
        <v>#N/A</v>
      </c>
    </row>
    <row r="2053" spans="1:35" x14ac:dyDescent="0.35">
      <c r="A2053" t="str">
        <f t="shared" si="235"/>
        <v>MATTOCK LANE HEALTH CENTREThe Ealing NetworkEalingE85726Oct7</v>
      </c>
      <c r="B2053" s="41" t="s">
        <v>523</v>
      </c>
      <c r="C2053" s="41" t="s">
        <v>493</v>
      </c>
      <c r="D2053" s="41" t="s">
        <v>12</v>
      </c>
      <c r="E2053" s="41" t="s">
        <v>210</v>
      </c>
      <c r="F2053" s="41" t="s">
        <v>210</v>
      </c>
      <c r="G2053" s="41" t="s">
        <v>762</v>
      </c>
      <c r="H2053" s="41">
        <v>7</v>
      </c>
      <c r="I2053" s="41">
        <v>2872.0650248626998</v>
      </c>
      <c r="J2053" s="41">
        <v>206</v>
      </c>
      <c r="K2053" s="41">
        <v>6</v>
      </c>
      <c r="L2053" s="41">
        <v>4.0994000000000002</v>
      </c>
      <c r="M2053" s="41">
        <v>0.11940000000000001</v>
      </c>
      <c r="N2053" s="41">
        <v>0</v>
      </c>
      <c r="O2053" s="41">
        <v>23</v>
      </c>
      <c r="P2053" s="41">
        <v>0</v>
      </c>
      <c r="Q2053" s="41">
        <v>0.51749999999999996</v>
      </c>
      <c r="R2053" s="41">
        <v>3056</v>
      </c>
      <c r="S2053" s="41">
        <v>54.702399999999997</v>
      </c>
      <c r="T2053" s="41">
        <v>3759</v>
      </c>
      <c r="U2053" s="41">
        <v>82.697999999999993</v>
      </c>
      <c r="V2053" s="41">
        <v>3268</v>
      </c>
      <c r="W2053" s="41">
        <v>58.921199999999999</v>
      </c>
      <c r="X2053" s="41">
        <v>3782</v>
      </c>
      <c r="Y2053" s="41">
        <v>83.215499999999992</v>
      </c>
      <c r="Z2053" s="6">
        <f>0</f>
        <v>0</v>
      </c>
      <c r="AA2053" s="6">
        <f t="shared" si="230"/>
        <v>58.921199999999999</v>
      </c>
      <c r="AB2053">
        <f>IF(ISBLANK(Table1[[#This Row],[FY2425_Cost]])=TRUE,#N/A,Table1[[#This Row],[FY2425_Cost]])</f>
        <v>83.215499999999992</v>
      </c>
      <c r="AC2053" s="6">
        <f t="shared" si="231"/>
        <v>24.294299999999993</v>
      </c>
      <c r="AD2053" s="6" t="e">
        <f>SUMIFS($AB$3:AB2053,$B$3:B2053,B2053)</f>
        <v>#N/A</v>
      </c>
      <c r="AE2053" s="6">
        <f t="shared" si="232"/>
        <v>1292.4292611882149</v>
      </c>
      <c r="AF2053" s="6">
        <f t="shared" si="233"/>
        <v>1292.4292611882149</v>
      </c>
      <c r="AG2053" s="6">
        <f>VLOOKUP(Table1[[#This Row],[PracticeCode]],$AP$3:$AS$345,4,FALSE)</f>
        <v>1292.4292611882149</v>
      </c>
      <c r="AH2053" s="27">
        <f t="shared" si="234"/>
        <v>93916.526313010298</v>
      </c>
      <c r="AI2053" s="6" t="e">
        <f t="shared" si="236"/>
        <v>#N/A</v>
      </c>
    </row>
    <row r="2054" spans="1:35" x14ac:dyDescent="0.35">
      <c r="A2054" t="str">
        <f t="shared" si="235"/>
        <v>MATTOCK LANE HEALTH CENTREThe Ealing NetworkEalingE85726Sep6</v>
      </c>
      <c r="B2054" s="41" t="s">
        <v>523</v>
      </c>
      <c r="C2054" s="41" t="s">
        <v>493</v>
      </c>
      <c r="D2054" s="41" t="s">
        <v>12</v>
      </c>
      <c r="E2054" s="41" t="s">
        <v>210</v>
      </c>
      <c r="F2054" s="41" t="s">
        <v>210</v>
      </c>
      <c r="G2054" s="41" t="s">
        <v>761</v>
      </c>
      <c r="H2054" s="41">
        <v>6</v>
      </c>
      <c r="I2054" s="41">
        <v>2872.0650248626998</v>
      </c>
      <c r="J2054" s="41">
        <v>139</v>
      </c>
      <c r="K2054" s="41">
        <v>1</v>
      </c>
      <c r="L2054" s="41">
        <v>2.7661000000000002</v>
      </c>
      <c r="M2054" s="41">
        <v>1.9900000000000001E-2</v>
      </c>
      <c r="N2054" s="41">
        <v>508</v>
      </c>
      <c r="O2054" s="41">
        <v>62</v>
      </c>
      <c r="P2054" s="41">
        <v>11.43</v>
      </c>
      <c r="Q2054" s="41">
        <v>1.395</v>
      </c>
      <c r="R2054" s="41">
        <v>4235</v>
      </c>
      <c r="S2054" s="41">
        <v>75.8065</v>
      </c>
      <c r="T2054" s="41">
        <v>2657</v>
      </c>
      <c r="U2054" s="41">
        <v>58.454000000000001</v>
      </c>
      <c r="V2054" s="41">
        <v>4375</v>
      </c>
      <c r="W2054" s="41">
        <v>78.592500000000001</v>
      </c>
      <c r="X2054" s="41">
        <v>3227</v>
      </c>
      <c r="Y2054" s="41">
        <v>71.278999999999996</v>
      </c>
      <c r="Z2054" s="6">
        <f>0</f>
        <v>0</v>
      </c>
      <c r="AA2054" s="6">
        <f t="shared" si="230"/>
        <v>78.592500000000001</v>
      </c>
      <c r="AB2054">
        <f>IF(ISBLANK(Table1[[#This Row],[FY2425_Cost]])=TRUE,#N/A,Table1[[#This Row],[FY2425_Cost]])</f>
        <v>71.278999999999996</v>
      </c>
      <c r="AC2054" s="6">
        <f t="shared" si="231"/>
        <v>-7.3135000000000048</v>
      </c>
      <c r="AD2054" s="6" t="e">
        <f>SUMIFS($AB$3:AB2054,$B$3:B2054,B2054)</f>
        <v>#N/A</v>
      </c>
      <c r="AE2054" s="6">
        <f t="shared" si="232"/>
        <v>1292.4292611882149</v>
      </c>
      <c r="AF2054" s="6">
        <f t="shared" si="233"/>
        <v>1292.4292611882149</v>
      </c>
      <c r="AG2054" s="6">
        <f>VLOOKUP(Table1[[#This Row],[PracticeCode]],$AP$3:$AS$345,4,FALSE)</f>
        <v>1292.4292611882149</v>
      </c>
      <c r="AH2054" s="27">
        <f t="shared" si="234"/>
        <v>93916.526313010298</v>
      </c>
      <c r="AI2054" s="6" t="e">
        <f t="shared" si="236"/>
        <v>#N/A</v>
      </c>
    </row>
    <row r="2055" spans="1:35" x14ac:dyDescent="0.35">
      <c r="A2055" t="str">
        <f t="shared" si="235"/>
        <v>MAYFAIR MEDICAL CENTREWest End and Marylebone Primary Care NetworkCentral LondonE87648Apr1</v>
      </c>
      <c r="B2055" s="41" t="s">
        <v>640</v>
      </c>
      <c r="C2055" s="41" t="s">
        <v>458</v>
      </c>
      <c r="D2055" s="41" t="s">
        <v>33</v>
      </c>
      <c r="E2055" s="41" t="s">
        <v>211</v>
      </c>
      <c r="F2055" s="41" t="s">
        <v>211</v>
      </c>
      <c r="G2055" s="41" t="s">
        <v>756</v>
      </c>
      <c r="H2055" s="41">
        <v>1</v>
      </c>
      <c r="I2055" s="41">
        <v>3871.1398069513498</v>
      </c>
      <c r="J2055" s="41">
        <v>837</v>
      </c>
      <c r="K2055" s="41">
        <v>563</v>
      </c>
      <c r="L2055" s="41">
        <v>15.484499999999999</v>
      </c>
      <c r="M2055" s="41">
        <v>10.4155</v>
      </c>
      <c r="N2055" s="41">
        <v>764</v>
      </c>
      <c r="O2055" s="41">
        <v>2</v>
      </c>
      <c r="P2055" s="41">
        <v>15.203600000000002</v>
      </c>
      <c r="Q2055" s="41">
        <v>3.9800000000000002E-2</v>
      </c>
      <c r="R2055" s="41">
        <v>1734</v>
      </c>
      <c r="S2055" s="41">
        <v>31.038599999999999</v>
      </c>
      <c r="T2055" s="41">
        <v>1274</v>
      </c>
      <c r="U2055" s="41">
        <v>28.027999999999999</v>
      </c>
      <c r="V2055" s="41">
        <v>3134</v>
      </c>
      <c r="W2055" s="41">
        <v>56.938599999999994</v>
      </c>
      <c r="X2055" s="41">
        <v>2040</v>
      </c>
      <c r="Y2055" s="41">
        <v>43.2714</v>
      </c>
      <c r="Z2055" s="6">
        <f>0</f>
        <v>0</v>
      </c>
      <c r="AA2055" s="6">
        <f t="shared" si="230"/>
        <v>56.938599999999994</v>
      </c>
      <c r="AB2055">
        <f>IF(ISBLANK(Table1[[#This Row],[FY2425_Cost]])=TRUE,#N/A,Table1[[#This Row],[FY2425_Cost]])</f>
        <v>43.2714</v>
      </c>
      <c r="AC2055" s="6">
        <f t="shared" si="231"/>
        <v>-13.667199999999994</v>
      </c>
      <c r="AD2055" s="6">
        <f>SUMIFS($AB$3:AB2055,$B$3:B2055,B2055)</f>
        <v>43.2714</v>
      </c>
      <c r="AE2055" s="6">
        <f t="shared" si="232"/>
        <v>1742.0129131281074</v>
      </c>
      <c r="AF2055" s="6">
        <f t="shared" si="233"/>
        <v>1742.0129131281074</v>
      </c>
      <c r="AG2055" s="6">
        <f>VLOOKUP(Table1[[#This Row],[PracticeCode]],$AP$3:$AS$345,4,FALSE)</f>
        <v>1742.0129131281074</v>
      </c>
      <c r="AH2055" s="27">
        <f t="shared" si="234"/>
        <v>126586.27168730916</v>
      </c>
      <c r="AI2055" s="6">
        <f t="shared" si="236"/>
        <v>0</v>
      </c>
    </row>
    <row r="2056" spans="1:35" x14ac:dyDescent="0.35">
      <c r="A2056" t="str">
        <f t="shared" si="235"/>
        <v>MAYFAIR MEDICAL CENTREWest End and Marylebone Primary Care NetworkCentral LondonE87648Aug5</v>
      </c>
      <c r="B2056" s="41" t="s">
        <v>640</v>
      </c>
      <c r="C2056" s="41" t="s">
        <v>458</v>
      </c>
      <c r="D2056" s="41" t="s">
        <v>33</v>
      </c>
      <c r="E2056" s="41" t="s">
        <v>211</v>
      </c>
      <c r="F2056" s="41" t="s">
        <v>211</v>
      </c>
      <c r="G2056" s="41" t="s">
        <v>760</v>
      </c>
      <c r="H2056" s="41">
        <v>5</v>
      </c>
      <c r="I2056" s="41">
        <v>3871.1398069513498</v>
      </c>
      <c r="J2056" s="41">
        <v>620</v>
      </c>
      <c r="K2056" s="41">
        <v>30</v>
      </c>
      <c r="L2056" s="41">
        <v>11.469999999999999</v>
      </c>
      <c r="M2056" s="41">
        <v>0.55499999999999994</v>
      </c>
      <c r="N2056" s="41">
        <v>736</v>
      </c>
      <c r="O2056" s="41">
        <v>0</v>
      </c>
      <c r="P2056" s="41">
        <v>14.6464</v>
      </c>
      <c r="Q2056" s="41">
        <v>0</v>
      </c>
      <c r="R2056" s="41">
        <v>1678</v>
      </c>
      <c r="S2056" s="41">
        <v>30.036200000000001</v>
      </c>
      <c r="T2056" s="41">
        <v>3211</v>
      </c>
      <c r="U2056" s="41">
        <v>70.641999999999996</v>
      </c>
      <c r="V2056" s="41">
        <v>2328</v>
      </c>
      <c r="W2056" s="41">
        <v>42.061199999999999</v>
      </c>
      <c r="X2056" s="41">
        <v>3947</v>
      </c>
      <c r="Y2056" s="41">
        <v>85.288399999999996</v>
      </c>
      <c r="Z2056" s="6">
        <f>0</f>
        <v>0</v>
      </c>
      <c r="AA2056" s="6">
        <f t="shared" si="230"/>
        <v>42.061199999999999</v>
      </c>
      <c r="AB2056">
        <f>IF(ISBLANK(Table1[[#This Row],[FY2425_Cost]])=TRUE,#N/A,Table1[[#This Row],[FY2425_Cost]])</f>
        <v>85.288399999999996</v>
      </c>
      <c r="AC2056" s="6">
        <f t="shared" si="231"/>
        <v>43.227199999999996</v>
      </c>
      <c r="AD2056" s="6">
        <f>SUMIFS($AB$3:AB2056,$B$3:B2056,B2056)</f>
        <v>128.5598</v>
      </c>
      <c r="AE2056" s="6">
        <f t="shared" si="232"/>
        <v>1742.0129131281074</v>
      </c>
      <c r="AF2056" s="6">
        <f t="shared" si="233"/>
        <v>1742.0129131281074</v>
      </c>
      <c r="AG2056" s="6">
        <f>VLOOKUP(Table1[[#This Row],[PracticeCode]],$AP$3:$AS$345,4,FALSE)</f>
        <v>1742.0129131281074</v>
      </c>
      <c r="AH2056" s="27">
        <f t="shared" si="234"/>
        <v>126586.27168730916</v>
      </c>
      <c r="AI2056" s="6">
        <f t="shared" si="236"/>
        <v>0</v>
      </c>
    </row>
    <row r="2057" spans="1:35" x14ac:dyDescent="0.35">
      <c r="A2057" t="str">
        <f t="shared" si="235"/>
        <v>MAYFAIR MEDICAL CENTREWest End and Marylebone Primary Care NetworkCentral LondonE87648Dec9</v>
      </c>
      <c r="B2057" s="41" t="s">
        <v>640</v>
      </c>
      <c r="C2057" s="41" t="s">
        <v>458</v>
      </c>
      <c r="D2057" s="41" t="s">
        <v>33</v>
      </c>
      <c r="E2057" s="41" t="s">
        <v>211</v>
      </c>
      <c r="F2057" s="41" t="s">
        <v>211</v>
      </c>
      <c r="G2057" s="41" t="s">
        <v>764</v>
      </c>
      <c r="H2057" s="41">
        <v>9</v>
      </c>
      <c r="I2057" s="41">
        <v>3871.1398069513498</v>
      </c>
      <c r="J2057" s="41">
        <v>640</v>
      </c>
      <c r="K2057" s="41">
        <v>0</v>
      </c>
      <c r="L2057" s="41">
        <v>12.736000000000001</v>
      </c>
      <c r="M2057" s="41">
        <v>0</v>
      </c>
      <c r="N2057" s="41"/>
      <c r="O2057" s="41"/>
      <c r="P2057" s="41"/>
      <c r="Q2057" s="41"/>
      <c r="R2057" s="41">
        <v>1180</v>
      </c>
      <c r="S2057" s="41">
        <v>21.122</v>
      </c>
      <c r="T2057" s="41"/>
      <c r="U2057" s="41"/>
      <c r="V2057" s="41">
        <v>1820</v>
      </c>
      <c r="W2057" s="41">
        <v>33.858000000000004</v>
      </c>
      <c r="X2057" s="41"/>
      <c r="Y2057" s="41"/>
      <c r="Z2057" s="6">
        <f>0</f>
        <v>0</v>
      </c>
      <c r="AA2057" s="6">
        <f t="shared" si="230"/>
        <v>33.858000000000004</v>
      </c>
      <c r="AB2057" t="e">
        <f>IF(ISBLANK(Table1[[#This Row],[FY2425_Cost]])=TRUE,#N/A,Table1[[#This Row],[FY2425_Cost]])</f>
        <v>#N/A</v>
      </c>
      <c r="AC2057" s="6" t="e">
        <f t="shared" si="231"/>
        <v>#N/A</v>
      </c>
      <c r="AD2057" s="6" t="e">
        <f>SUMIFS($AB$3:AB2057,$B$3:B2057,B2057)</f>
        <v>#N/A</v>
      </c>
      <c r="AE2057" s="6">
        <f t="shared" si="232"/>
        <v>1742.0129131281074</v>
      </c>
      <c r="AF2057" s="6">
        <f t="shared" si="233"/>
        <v>1742.0129131281074</v>
      </c>
      <c r="AG2057" s="6">
        <f>VLOOKUP(Table1[[#This Row],[PracticeCode]],$AP$3:$AS$345,4,FALSE)</f>
        <v>1742.0129131281074</v>
      </c>
      <c r="AH2057" s="27">
        <f t="shared" si="234"/>
        <v>126586.27168730916</v>
      </c>
      <c r="AI2057" s="6" t="e">
        <f t="shared" si="236"/>
        <v>#N/A</v>
      </c>
    </row>
    <row r="2058" spans="1:35" x14ac:dyDescent="0.35">
      <c r="A2058" t="str">
        <f t="shared" si="235"/>
        <v>MAYFAIR MEDICAL CENTREWest End and Marylebone Primary Care NetworkCentral LondonE87648Feb11</v>
      </c>
      <c r="B2058" s="41" t="s">
        <v>640</v>
      </c>
      <c r="C2058" s="41" t="s">
        <v>458</v>
      </c>
      <c r="D2058" s="41" t="s">
        <v>33</v>
      </c>
      <c r="E2058" s="41" t="s">
        <v>211</v>
      </c>
      <c r="F2058" s="41" t="s">
        <v>211</v>
      </c>
      <c r="G2058" s="41" t="s">
        <v>766</v>
      </c>
      <c r="H2058" s="41">
        <v>11</v>
      </c>
      <c r="I2058" s="41">
        <v>3871.1398069513498</v>
      </c>
      <c r="J2058" s="41">
        <v>1437</v>
      </c>
      <c r="K2058" s="41">
        <v>0</v>
      </c>
      <c r="L2058" s="41">
        <v>28.596300000000003</v>
      </c>
      <c r="M2058" s="41">
        <v>0</v>
      </c>
      <c r="N2058" s="41"/>
      <c r="O2058" s="41"/>
      <c r="P2058" s="41"/>
      <c r="Q2058" s="41"/>
      <c r="R2058" s="41">
        <v>1402</v>
      </c>
      <c r="S2058" s="41">
        <v>25.095800000000001</v>
      </c>
      <c r="T2058" s="41"/>
      <c r="U2058" s="41"/>
      <c r="V2058" s="41">
        <v>2839</v>
      </c>
      <c r="W2058" s="41">
        <v>53.692100000000003</v>
      </c>
      <c r="X2058" s="41"/>
      <c r="Y2058" s="41"/>
      <c r="Z2058" s="6">
        <f>0</f>
        <v>0</v>
      </c>
      <c r="AA2058" s="6">
        <f t="shared" si="230"/>
        <v>53.692100000000003</v>
      </c>
      <c r="AB2058" t="e">
        <f>IF(ISBLANK(Table1[[#This Row],[FY2425_Cost]])=TRUE,#N/A,Table1[[#This Row],[FY2425_Cost]])</f>
        <v>#N/A</v>
      </c>
      <c r="AC2058" s="6" t="e">
        <f t="shared" si="231"/>
        <v>#N/A</v>
      </c>
      <c r="AD2058" s="6" t="e">
        <f>SUMIFS($AB$3:AB2058,$B$3:B2058,B2058)</f>
        <v>#N/A</v>
      </c>
      <c r="AE2058" s="6">
        <f t="shared" si="232"/>
        <v>1742.0129131281074</v>
      </c>
      <c r="AF2058" s="6">
        <f t="shared" si="233"/>
        <v>1742.0129131281074</v>
      </c>
      <c r="AG2058" s="6">
        <f>VLOOKUP(Table1[[#This Row],[PracticeCode]],$AP$3:$AS$345,4,FALSE)</f>
        <v>1742.0129131281074</v>
      </c>
      <c r="AH2058" s="27">
        <f t="shared" si="234"/>
        <v>126586.27168730916</v>
      </c>
      <c r="AI2058" s="6" t="e">
        <f t="shared" si="236"/>
        <v>#N/A</v>
      </c>
    </row>
    <row r="2059" spans="1:35" x14ac:dyDescent="0.35">
      <c r="A2059" t="str">
        <f t="shared" si="235"/>
        <v>MAYFAIR MEDICAL CENTREWest End and Marylebone Primary Care NetworkCentral LondonE87648Jan10</v>
      </c>
      <c r="B2059" s="41" t="s">
        <v>640</v>
      </c>
      <c r="C2059" s="41" t="s">
        <v>458</v>
      </c>
      <c r="D2059" s="41" t="s">
        <v>33</v>
      </c>
      <c r="E2059" s="41" t="s">
        <v>211</v>
      </c>
      <c r="F2059" s="41" t="s">
        <v>211</v>
      </c>
      <c r="G2059" s="41" t="s">
        <v>765</v>
      </c>
      <c r="H2059" s="41">
        <v>10</v>
      </c>
      <c r="I2059" s="41">
        <v>3871.1398069513498</v>
      </c>
      <c r="J2059" s="41">
        <v>6246</v>
      </c>
      <c r="K2059" s="41">
        <v>0</v>
      </c>
      <c r="L2059" s="41">
        <v>124.2954</v>
      </c>
      <c r="M2059" s="41">
        <v>0</v>
      </c>
      <c r="N2059" s="41"/>
      <c r="O2059" s="41"/>
      <c r="P2059" s="41"/>
      <c r="Q2059" s="41"/>
      <c r="R2059" s="41">
        <v>4526</v>
      </c>
      <c r="S2059" s="41">
        <v>81.0154</v>
      </c>
      <c r="T2059" s="41"/>
      <c r="U2059" s="41"/>
      <c r="V2059" s="41">
        <v>10772</v>
      </c>
      <c r="W2059" s="41">
        <v>205.3108</v>
      </c>
      <c r="X2059" s="41"/>
      <c r="Y2059" s="41"/>
      <c r="Z2059" s="6">
        <f>0</f>
        <v>0</v>
      </c>
      <c r="AA2059" s="6">
        <f t="shared" si="230"/>
        <v>205.3108</v>
      </c>
      <c r="AB2059" t="e">
        <f>IF(ISBLANK(Table1[[#This Row],[FY2425_Cost]])=TRUE,#N/A,Table1[[#This Row],[FY2425_Cost]])</f>
        <v>#N/A</v>
      </c>
      <c r="AC2059" s="6" t="e">
        <f t="shared" si="231"/>
        <v>#N/A</v>
      </c>
      <c r="AD2059" s="6" t="e">
        <f>SUMIFS($AB$3:AB2059,$B$3:B2059,B2059)</f>
        <v>#N/A</v>
      </c>
      <c r="AE2059" s="6">
        <f t="shared" si="232"/>
        <v>1742.0129131281074</v>
      </c>
      <c r="AF2059" s="6">
        <f t="shared" si="233"/>
        <v>1742.0129131281074</v>
      </c>
      <c r="AG2059" s="6">
        <f>VLOOKUP(Table1[[#This Row],[PracticeCode]],$AP$3:$AS$345,4,FALSE)</f>
        <v>1742.0129131281074</v>
      </c>
      <c r="AH2059" s="27">
        <f t="shared" si="234"/>
        <v>126586.27168730916</v>
      </c>
      <c r="AI2059" s="6" t="e">
        <f t="shared" si="236"/>
        <v>#N/A</v>
      </c>
    </row>
    <row r="2060" spans="1:35" x14ac:dyDescent="0.35">
      <c r="A2060" t="str">
        <f t="shared" si="235"/>
        <v>MAYFAIR MEDICAL CENTREWest End and Marylebone Primary Care NetworkCentral LondonE87648Jul4</v>
      </c>
      <c r="B2060" s="41" t="s">
        <v>640</v>
      </c>
      <c r="C2060" s="41" t="s">
        <v>458</v>
      </c>
      <c r="D2060" s="41" t="s">
        <v>33</v>
      </c>
      <c r="E2060" s="41" t="s">
        <v>211</v>
      </c>
      <c r="F2060" s="41" t="s">
        <v>211</v>
      </c>
      <c r="G2060" s="41" t="s">
        <v>759</v>
      </c>
      <c r="H2060" s="41">
        <v>4</v>
      </c>
      <c r="I2060" s="41">
        <v>3871.1398069513498</v>
      </c>
      <c r="J2060" s="41">
        <v>425</v>
      </c>
      <c r="K2060" s="41">
        <v>22</v>
      </c>
      <c r="L2060" s="41">
        <v>7.8624999999999998</v>
      </c>
      <c r="M2060" s="41">
        <v>0.40699999999999997</v>
      </c>
      <c r="N2060" s="41">
        <v>3721</v>
      </c>
      <c r="O2060" s="41">
        <v>0</v>
      </c>
      <c r="P2060" s="41">
        <v>74.047899999999998</v>
      </c>
      <c r="Q2060" s="41">
        <v>0</v>
      </c>
      <c r="R2060" s="41">
        <v>1655</v>
      </c>
      <c r="S2060" s="41">
        <v>29.624500000000001</v>
      </c>
      <c r="T2060" s="41">
        <v>2537</v>
      </c>
      <c r="U2060" s="41">
        <v>55.814</v>
      </c>
      <c r="V2060" s="41">
        <v>2102</v>
      </c>
      <c r="W2060" s="41">
        <v>37.893999999999998</v>
      </c>
      <c r="X2060" s="41">
        <v>6258</v>
      </c>
      <c r="Y2060" s="41">
        <v>129.86189999999999</v>
      </c>
      <c r="Z2060" s="6">
        <f>0</f>
        <v>0</v>
      </c>
      <c r="AA2060" s="6">
        <f t="shared" si="230"/>
        <v>37.893999999999998</v>
      </c>
      <c r="AB2060">
        <f>IF(ISBLANK(Table1[[#This Row],[FY2425_Cost]])=TRUE,#N/A,Table1[[#This Row],[FY2425_Cost]])</f>
        <v>129.86189999999999</v>
      </c>
      <c r="AC2060" s="6">
        <f t="shared" si="231"/>
        <v>91.967899999999986</v>
      </c>
      <c r="AD2060" s="6" t="e">
        <f>SUMIFS($AB$3:AB2060,$B$3:B2060,B2060)</f>
        <v>#N/A</v>
      </c>
      <c r="AE2060" s="6">
        <f t="shared" si="232"/>
        <v>1742.0129131281074</v>
      </c>
      <c r="AF2060" s="6">
        <f t="shared" si="233"/>
        <v>1742.0129131281074</v>
      </c>
      <c r="AG2060" s="6">
        <f>VLOOKUP(Table1[[#This Row],[PracticeCode]],$AP$3:$AS$345,4,FALSE)</f>
        <v>1742.0129131281074</v>
      </c>
      <c r="AH2060" s="27">
        <f t="shared" si="234"/>
        <v>126586.27168730916</v>
      </c>
      <c r="AI2060" s="6" t="e">
        <f t="shared" si="236"/>
        <v>#N/A</v>
      </c>
    </row>
    <row r="2061" spans="1:35" x14ac:dyDescent="0.35">
      <c r="A2061" t="str">
        <f t="shared" si="235"/>
        <v>MAYFAIR MEDICAL CENTREWest End and Marylebone Primary Care NetworkCentral LondonE87648Jun3</v>
      </c>
      <c r="B2061" s="41" t="s">
        <v>640</v>
      </c>
      <c r="C2061" s="41" t="s">
        <v>458</v>
      </c>
      <c r="D2061" s="41" t="s">
        <v>33</v>
      </c>
      <c r="E2061" s="41" t="s">
        <v>211</v>
      </c>
      <c r="F2061" s="41" t="s">
        <v>211</v>
      </c>
      <c r="G2061" s="41" t="s">
        <v>758</v>
      </c>
      <c r="H2061" s="41">
        <v>3</v>
      </c>
      <c r="I2061" s="41">
        <v>3871.1398069513498</v>
      </c>
      <c r="J2061" s="41">
        <v>1988</v>
      </c>
      <c r="K2061" s="41">
        <v>100</v>
      </c>
      <c r="L2061" s="41">
        <v>36.777999999999999</v>
      </c>
      <c r="M2061" s="41">
        <v>1.8499999999999999</v>
      </c>
      <c r="N2061" s="41">
        <v>2749</v>
      </c>
      <c r="O2061" s="41">
        <v>2</v>
      </c>
      <c r="P2061" s="41">
        <v>54.705100000000002</v>
      </c>
      <c r="Q2061" s="41">
        <v>3.9800000000000002E-2</v>
      </c>
      <c r="R2061" s="41">
        <v>1784</v>
      </c>
      <c r="S2061" s="41">
        <v>31.933599999999998</v>
      </c>
      <c r="T2061" s="41">
        <v>1882</v>
      </c>
      <c r="U2061" s="41">
        <v>41.404000000000003</v>
      </c>
      <c r="V2061" s="41">
        <v>3872</v>
      </c>
      <c r="W2061" s="41">
        <v>70.561599999999999</v>
      </c>
      <c r="X2061" s="41">
        <v>4633</v>
      </c>
      <c r="Y2061" s="41">
        <v>96.148899999999998</v>
      </c>
      <c r="Z2061" s="6">
        <f>0</f>
        <v>0</v>
      </c>
      <c r="AA2061" s="6">
        <f t="shared" si="230"/>
        <v>70.561599999999999</v>
      </c>
      <c r="AB2061">
        <f>IF(ISBLANK(Table1[[#This Row],[FY2425_Cost]])=TRUE,#N/A,Table1[[#This Row],[FY2425_Cost]])</f>
        <v>96.148899999999998</v>
      </c>
      <c r="AC2061" s="6">
        <f t="shared" si="231"/>
        <v>25.587299999999999</v>
      </c>
      <c r="AD2061" s="6" t="e">
        <f>SUMIFS($AB$3:AB2061,$B$3:B2061,B2061)</f>
        <v>#N/A</v>
      </c>
      <c r="AE2061" s="6">
        <f t="shared" si="232"/>
        <v>1742.0129131281074</v>
      </c>
      <c r="AF2061" s="6">
        <f t="shared" si="233"/>
        <v>1742.0129131281074</v>
      </c>
      <c r="AG2061" s="6">
        <f>VLOOKUP(Table1[[#This Row],[PracticeCode]],$AP$3:$AS$345,4,FALSE)</f>
        <v>1742.0129131281074</v>
      </c>
      <c r="AH2061" s="27">
        <f t="shared" si="234"/>
        <v>126586.27168730916</v>
      </c>
      <c r="AI2061" s="6" t="e">
        <f t="shared" si="236"/>
        <v>#N/A</v>
      </c>
    </row>
    <row r="2062" spans="1:35" x14ac:dyDescent="0.35">
      <c r="A2062" t="str">
        <f t="shared" si="235"/>
        <v>MAYFAIR MEDICAL CENTREWest End and Marylebone Primary Care NetworkCentral LondonE87648Mar12</v>
      </c>
      <c r="B2062" s="41" t="s">
        <v>640</v>
      </c>
      <c r="C2062" s="41" t="s">
        <v>458</v>
      </c>
      <c r="D2062" s="41" t="s">
        <v>33</v>
      </c>
      <c r="E2062" s="41" t="s">
        <v>211</v>
      </c>
      <c r="F2062" s="41" t="s">
        <v>211</v>
      </c>
      <c r="G2062" s="41" t="s">
        <v>767</v>
      </c>
      <c r="H2062" s="41">
        <v>12</v>
      </c>
      <c r="I2062" s="41">
        <v>3871.1398069513498</v>
      </c>
      <c r="J2062" s="41">
        <v>1850</v>
      </c>
      <c r="K2062" s="41">
        <v>0</v>
      </c>
      <c r="L2062" s="41">
        <v>36.815000000000005</v>
      </c>
      <c r="M2062" s="41">
        <v>0</v>
      </c>
      <c r="N2062" s="41"/>
      <c r="O2062" s="41"/>
      <c r="P2062" s="41"/>
      <c r="Q2062" s="41"/>
      <c r="R2062" s="41">
        <v>2082</v>
      </c>
      <c r="S2062" s="41">
        <v>37.267800000000001</v>
      </c>
      <c r="T2062" s="41"/>
      <c r="U2062" s="41"/>
      <c r="V2062" s="41">
        <v>3932</v>
      </c>
      <c r="W2062" s="41">
        <v>74.082800000000006</v>
      </c>
      <c r="X2062" s="41"/>
      <c r="Y2062" s="41"/>
      <c r="Z2062" s="6">
        <f>0</f>
        <v>0</v>
      </c>
      <c r="AA2062" s="6">
        <f t="shared" si="230"/>
        <v>74.082800000000006</v>
      </c>
      <c r="AB2062" t="e">
        <f>IF(ISBLANK(Table1[[#This Row],[FY2425_Cost]])=TRUE,#N/A,Table1[[#This Row],[FY2425_Cost]])</f>
        <v>#N/A</v>
      </c>
      <c r="AC2062" s="6" t="e">
        <f t="shared" si="231"/>
        <v>#N/A</v>
      </c>
      <c r="AD2062" s="6" t="e">
        <f>SUMIFS($AB$3:AB2062,$B$3:B2062,B2062)</f>
        <v>#N/A</v>
      </c>
      <c r="AE2062" s="6">
        <f t="shared" si="232"/>
        <v>1742.0129131281074</v>
      </c>
      <c r="AF2062" s="6">
        <f t="shared" si="233"/>
        <v>1742.0129131281074</v>
      </c>
      <c r="AG2062" s="6">
        <f>VLOOKUP(Table1[[#This Row],[PracticeCode]],$AP$3:$AS$345,4,FALSE)</f>
        <v>1742.0129131281074</v>
      </c>
      <c r="AH2062" s="27">
        <f t="shared" si="234"/>
        <v>126586.27168730916</v>
      </c>
      <c r="AI2062" s="6" t="e">
        <f t="shared" si="236"/>
        <v>#N/A</v>
      </c>
    </row>
    <row r="2063" spans="1:35" x14ac:dyDescent="0.35">
      <c r="A2063" t="str">
        <f t="shared" si="235"/>
        <v>MAYFAIR MEDICAL CENTREWest End and Marylebone Primary Care NetworkCentral LondonE87648May2</v>
      </c>
      <c r="B2063" s="41" t="s">
        <v>640</v>
      </c>
      <c r="C2063" s="41" t="s">
        <v>458</v>
      </c>
      <c r="D2063" s="41" t="s">
        <v>33</v>
      </c>
      <c r="E2063" s="41" t="s">
        <v>211</v>
      </c>
      <c r="F2063" s="41" t="s">
        <v>211</v>
      </c>
      <c r="G2063" s="41" t="s">
        <v>757</v>
      </c>
      <c r="H2063" s="41">
        <v>2</v>
      </c>
      <c r="I2063" s="41">
        <v>3871.1398069513498</v>
      </c>
      <c r="J2063" s="41">
        <v>519</v>
      </c>
      <c r="K2063" s="41">
        <v>304</v>
      </c>
      <c r="L2063" s="41">
        <v>9.6014999999999997</v>
      </c>
      <c r="M2063" s="41">
        <v>5.6239999999999997</v>
      </c>
      <c r="N2063" s="41">
        <v>1027</v>
      </c>
      <c r="O2063" s="41">
        <v>0</v>
      </c>
      <c r="P2063" s="41">
        <v>20.4373</v>
      </c>
      <c r="Q2063" s="41">
        <v>0</v>
      </c>
      <c r="R2063" s="41">
        <v>2040</v>
      </c>
      <c r="S2063" s="41">
        <v>36.515999999999998</v>
      </c>
      <c r="T2063" s="41">
        <v>1028</v>
      </c>
      <c r="U2063" s="41">
        <v>22.616</v>
      </c>
      <c r="V2063" s="41">
        <v>2863</v>
      </c>
      <c r="W2063" s="41">
        <v>51.741500000000002</v>
      </c>
      <c r="X2063" s="41">
        <v>2055</v>
      </c>
      <c r="Y2063" s="41">
        <v>43.0533</v>
      </c>
      <c r="Z2063" s="6">
        <f>0</f>
        <v>0</v>
      </c>
      <c r="AA2063" s="6">
        <f t="shared" si="230"/>
        <v>51.741500000000002</v>
      </c>
      <c r="AB2063">
        <f>IF(ISBLANK(Table1[[#This Row],[FY2425_Cost]])=TRUE,#N/A,Table1[[#This Row],[FY2425_Cost]])</f>
        <v>43.0533</v>
      </c>
      <c r="AC2063" s="6">
        <f t="shared" si="231"/>
        <v>-8.6882000000000019</v>
      </c>
      <c r="AD2063" s="6" t="e">
        <f>SUMIFS($AB$3:AB2063,$B$3:B2063,B2063)</f>
        <v>#N/A</v>
      </c>
      <c r="AE2063" s="6">
        <f t="shared" si="232"/>
        <v>1742.0129131281074</v>
      </c>
      <c r="AF2063" s="6">
        <f t="shared" si="233"/>
        <v>1742.0129131281074</v>
      </c>
      <c r="AG2063" s="6">
        <f>VLOOKUP(Table1[[#This Row],[PracticeCode]],$AP$3:$AS$345,4,FALSE)</f>
        <v>1742.0129131281074</v>
      </c>
      <c r="AH2063" s="27">
        <f t="shared" si="234"/>
        <v>126586.27168730916</v>
      </c>
      <c r="AI2063" s="6" t="e">
        <f t="shared" si="236"/>
        <v>#N/A</v>
      </c>
    </row>
    <row r="2064" spans="1:35" x14ac:dyDescent="0.35">
      <c r="A2064" t="str">
        <f t="shared" si="235"/>
        <v>MAYFAIR MEDICAL CENTREWest End and Marylebone Primary Care NetworkCentral LondonE87648Nov8</v>
      </c>
      <c r="B2064" s="41" t="s">
        <v>640</v>
      </c>
      <c r="C2064" s="41" t="s">
        <v>458</v>
      </c>
      <c r="D2064" s="41" t="s">
        <v>33</v>
      </c>
      <c r="E2064" s="41" t="s">
        <v>211</v>
      </c>
      <c r="F2064" s="41" t="s">
        <v>211</v>
      </c>
      <c r="G2064" s="41" t="s">
        <v>763</v>
      </c>
      <c r="H2064" s="41">
        <v>8</v>
      </c>
      <c r="I2064" s="41">
        <v>3871.1398069513498</v>
      </c>
      <c r="J2064" s="41">
        <v>1372</v>
      </c>
      <c r="K2064" s="41">
        <v>0</v>
      </c>
      <c r="L2064" s="41">
        <v>27.302800000000001</v>
      </c>
      <c r="M2064" s="41">
        <v>0</v>
      </c>
      <c r="N2064" s="41"/>
      <c r="O2064" s="41"/>
      <c r="P2064" s="41"/>
      <c r="Q2064" s="41"/>
      <c r="R2064" s="41">
        <v>2337</v>
      </c>
      <c r="S2064" s="41">
        <v>41.832299999999996</v>
      </c>
      <c r="T2064" s="41"/>
      <c r="U2064" s="41"/>
      <c r="V2064" s="41">
        <v>3709</v>
      </c>
      <c r="W2064" s="41">
        <v>69.135099999999994</v>
      </c>
      <c r="X2064" s="41"/>
      <c r="Y2064" s="41"/>
      <c r="Z2064" s="6">
        <f>0</f>
        <v>0</v>
      </c>
      <c r="AA2064" s="6">
        <f t="shared" si="230"/>
        <v>69.135099999999994</v>
      </c>
      <c r="AB2064" t="e">
        <f>IF(ISBLANK(Table1[[#This Row],[FY2425_Cost]])=TRUE,#N/A,Table1[[#This Row],[FY2425_Cost]])</f>
        <v>#N/A</v>
      </c>
      <c r="AC2064" s="6" t="e">
        <f t="shared" si="231"/>
        <v>#N/A</v>
      </c>
      <c r="AD2064" s="6" t="e">
        <f>SUMIFS($AB$3:AB2064,$B$3:B2064,B2064)</f>
        <v>#N/A</v>
      </c>
      <c r="AE2064" s="6">
        <f t="shared" si="232"/>
        <v>1742.0129131281074</v>
      </c>
      <c r="AF2064" s="6">
        <f t="shared" si="233"/>
        <v>1742.0129131281074</v>
      </c>
      <c r="AG2064" s="6">
        <f>VLOOKUP(Table1[[#This Row],[PracticeCode]],$AP$3:$AS$345,4,FALSE)</f>
        <v>1742.0129131281074</v>
      </c>
      <c r="AH2064" s="27">
        <f t="shared" si="234"/>
        <v>126586.27168730916</v>
      </c>
      <c r="AI2064" s="6" t="e">
        <f t="shared" si="236"/>
        <v>#N/A</v>
      </c>
    </row>
    <row r="2065" spans="1:35" x14ac:dyDescent="0.35">
      <c r="A2065" t="str">
        <f t="shared" si="235"/>
        <v>MAYFAIR MEDICAL CENTREWest End and Marylebone Primary Care NetworkCentral LondonE87648Oct7</v>
      </c>
      <c r="B2065" s="41" t="s">
        <v>640</v>
      </c>
      <c r="C2065" s="41" t="s">
        <v>458</v>
      </c>
      <c r="D2065" s="41" t="s">
        <v>33</v>
      </c>
      <c r="E2065" s="41" t="s">
        <v>211</v>
      </c>
      <c r="F2065" s="41" t="s">
        <v>211</v>
      </c>
      <c r="G2065" s="41" t="s">
        <v>762</v>
      </c>
      <c r="H2065" s="41">
        <v>7</v>
      </c>
      <c r="I2065" s="41">
        <v>3871.1398069513498</v>
      </c>
      <c r="J2065" s="41">
        <v>2073</v>
      </c>
      <c r="K2065" s="41">
        <v>2839</v>
      </c>
      <c r="L2065" s="41">
        <v>41.252700000000004</v>
      </c>
      <c r="M2065" s="41">
        <v>56.496100000000006</v>
      </c>
      <c r="N2065" s="41">
        <v>0</v>
      </c>
      <c r="O2065" s="41">
        <v>24</v>
      </c>
      <c r="P2065" s="41">
        <v>0</v>
      </c>
      <c r="Q2065" s="41">
        <v>0.54</v>
      </c>
      <c r="R2065" s="41">
        <v>1706</v>
      </c>
      <c r="S2065" s="41">
        <v>30.537400000000002</v>
      </c>
      <c r="T2065" s="41">
        <v>2381</v>
      </c>
      <c r="U2065" s="41">
        <v>52.381999999999998</v>
      </c>
      <c r="V2065" s="41">
        <v>6618</v>
      </c>
      <c r="W2065" s="41">
        <v>128.28620000000001</v>
      </c>
      <c r="X2065" s="41">
        <v>2405</v>
      </c>
      <c r="Y2065" s="41">
        <v>52.921999999999997</v>
      </c>
      <c r="Z2065" s="6">
        <f>0</f>
        <v>0</v>
      </c>
      <c r="AA2065" s="6">
        <f t="shared" si="230"/>
        <v>128.28620000000001</v>
      </c>
      <c r="AB2065">
        <f>IF(ISBLANK(Table1[[#This Row],[FY2425_Cost]])=TRUE,#N/A,Table1[[#This Row],[FY2425_Cost]])</f>
        <v>52.921999999999997</v>
      </c>
      <c r="AC2065" s="6">
        <f t="shared" si="231"/>
        <v>-75.364200000000011</v>
      </c>
      <c r="AD2065" s="6" t="e">
        <f>SUMIFS($AB$3:AB2065,$B$3:B2065,B2065)</f>
        <v>#N/A</v>
      </c>
      <c r="AE2065" s="6">
        <f t="shared" si="232"/>
        <v>1742.0129131281074</v>
      </c>
      <c r="AF2065" s="6">
        <f t="shared" si="233"/>
        <v>1742.0129131281074</v>
      </c>
      <c r="AG2065" s="6">
        <f>VLOOKUP(Table1[[#This Row],[PracticeCode]],$AP$3:$AS$345,4,FALSE)</f>
        <v>1742.0129131281074</v>
      </c>
      <c r="AH2065" s="27">
        <f t="shared" si="234"/>
        <v>126586.27168730916</v>
      </c>
      <c r="AI2065" s="6" t="e">
        <f t="shared" si="236"/>
        <v>#N/A</v>
      </c>
    </row>
    <row r="2066" spans="1:35" x14ac:dyDescent="0.35">
      <c r="A2066" t="str">
        <f t="shared" si="235"/>
        <v>MAYFAIR MEDICAL CENTREWest End and Marylebone Primary Care NetworkCentral LondonE87648Sep6</v>
      </c>
      <c r="B2066" s="41" t="s">
        <v>640</v>
      </c>
      <c r="C2066" s="41" t="s">
        <v>458</v>
      </c>
      <c r="D2066" s="41" t="s">
        <v>33</v>
      </c>
      <c r="E2066" s="41" t="s">
        <v>211</v>
      </c>
      <c r="F2066" s="41" t="s">
        <v>211</v>
      </c>
      <c r="G2066" s="41" t="s">
        <v>761</v>
      </c>
      <c r="H2066" s="41">
        <v>6</v>
      </c>
      <c r="I2066" s="41">
        <v>3871.1398069513498</v>
      </c>
      <c r="J2066" s="41">
        <v>1751</v>
      </c>
      <c r="K2066" s="41">
        <v>41</v>
      </c>
      <c r="L2066" s="41">
        <v>34.844900000000003</v>
      </c>
      <c r="M2066" s="41">
        <v>0.81590000000000007</v>
      </c>
      <c r="N2066" s="41">
        <v>1867</v>
      </c>
      <c r="O2066" s="41">
        <v>0</v>
      </c>
      <c r="P2066" s="41">
        <v>42.0075</v>
      </c>
      <c r="Q2066" s="41">
        <v>0</v>
      </c>
      <c r="R2066" s="41">
        <v>1971</v>
      </c>
      <c r="S2066" s="41">
        <v>35.280900000000003</v>
      </c>
      <c r="T2066" s="41">
        <v>1998</v>
      </c>
      <c r="U2066" s="41">
        <v>43.956000000000003</v>
      </c>
      <c r="V2066" s="41">
        <v>3763</v>
      </c>
      <c r="W2066" s="41">
        <v>70.941699999999997</v>
      </c>
      <c r="X2066" s="41">
        <v>3865</v>
      </c>
      <c r="Y2066" s="41">
        <v>85.96350000000001</v>
      </c>
      <c r="Z2066" s="6">
        <f>0</f>
        <v>0</v>
      </c>
      <c r="AA2066" s="6">
        <f t="shared" si="230"/>
        <v>70.941699999999997</v>
      </c>
      <c r="AB2066">
        <f>IF(ISBLANK(Table1[[#This Row],[FY2425_Cost]])=TRUE,#N/A,Table1[[#This Row],[FY2425_Cost]])</f>
        <v>85.96350000000001</v>
      </c>
      <c r="AC2066" s="6">
        <f t="shared" si="231"/>
        <v>15.021800000000013</v>
      </c>
      <c r="AD2066" s="6" t="e">
        <f>SUMIFS($AB$3:AB2066,$B$3:B2066,B2066)</f>
        <v>#N/A</v>
      </c>
      <c r="AE2066" s="6">
        <f t="shared" si="232"/>
        <v>1742.0129131281074</v>
      </c>
      <c r="AF2066" s="6">
        <f t="shared" si="233"/>
        <v>1742.0129131281074</v>
      </c>
      <c r="AG2066" s="6">
        <f>VLOOKUP(Table1[[#This Row],[PracticeCode]],$AP$3:$AS$345,4,FALSE)</f>
        <v>1742.0129131281074</v>
      </c>
      <c r="AH2066" s="27">
        <f t="shared" si="234"/>
        <v>126586.27168730916</v>
      </c>
      <c r="AI2066" s="6" t="e">
        <f t="shared" si="236"/>
        <v>#N/A</v>
      </c>
    </row>
    <row r="2067" spans="1:35" x14ac:dyDescent="0.35">
      <c r="A2067" t="str">
        <f t="shared" si="235"/>
        <v>MEADOW VIEW SURGERYNGPEalingE85643Apr1</v>
      </c>
      <c r="B2067" s="41" t="s">
        <v>639</v>
      </c>
      <c r="C2067" s="41" t="s">
        <v>509</v>
      </c>
      <c r="D2067" s="41" t="s">
        <v>12</v>
      </c>
      <c r="E2067" s="41" t="s">
        <v>212</v>
      </c>
      <c r="F2067" s="41" t="s">
        <v>212</v>
      </c>
      <c r="G2067" s="41" t="s">
        <v>756</v>
      </c>
      <c r="H2067" s="41">
        <v>1</v>
      </c>
      <c r="I2067" s="41">
        <v>5595.6333336422604</v>
      </c>
      <c r="J2067" s="41">
        <v>979</v>
      </c>
      <c r="K2067" s="41">
        <v>0</v>
      </c>
      <c r="L2067" s="41">
        <v>18.111499999999999</v>
      </c>
      <c r="M2067" s="41">
        <v>0</v>
      </c>
      <c r="N2067" s="41">
        <v>1266</v>
      </c>
      <c r="O2067" s="41">
        <v>100</v>
      </c>
      <c r="P2067" s="41">
        <v>25.1934</v>
      </c>
      <c r="Q2067" s="41">
        <v>1.9900000000000002</v>
      </c>
      <c r="R2067" s="41">
        <v>5393</v>
      </c>
      <c r="S2067" s="41">
        <v>96.534700000000001</v>
      </c>
      <c r="T2067" s="41">
        <v>5128</v>
      </c>
      <c r="U2067" s="41">
        <v>112.816</v>
      </c>
      <c r="V2067" s="41">
        <v>6372</v>
      </c>
      <c r="W2067" s="41">
        <v>114.64619999999999</v>
      </c>
      <c r="X2067" s="41">
        <v>6494</v>
      </c>
      <c r="Y2067" s="41">
        <v>139.99940000000001</v>
      </c>
      <c r="Z2067" s="6">
        <f>0</f>
        <v>0</v>
      </c>
      <c r="AA2067" s="6">
        <f t="shared" si="230"/>
        <v>114.64619999999999</v>
      </c>
      <c r="AB2067">
        <f>IF(ISBLANK(Table1[[#This Row],[FY2425_Cost]])=TRUE,#N/A,Table1[[#This Row],[FY2425_Cost]])</f>
        <v>139.99940000000001</v>
      </c>
      <c r="AC2067" s="6">
        <f t="shared" si="231"/>
        <v>25.353200000000015</v>
      </c>
      <c r="AD2067" s="6">
        <f>SUMIFS($AB$3:AB2067,$B$3:B2067,B2067)</f>
        <v>139.99940000000001</v>
      </c>
      <c r="AE2067" s="6">
        <f t="shared" si="232"/>
        <v>2518.035000139017</v>
      </c>
      <c r="AF2067" s="6">
        <f t="shared" si="233"/>
        <v>2518.035000139017</v>
      </c>
      <c r="AG2067" s="6">
        <f>VLOOKUP(Table1[[#This Row],[PracticeCode]],$AP$3:$AS$345,4,FALSE)</f>
        <v>2518.035000139017</v>
      </c>
      <c r="AH2067" s="27">
        <f t="shared" si="234"/>
        <v>182977.21001010193</v>
      </c>
      <c r="AI2067" s="6">
        <f t="shared" si="236"/>
        <v>0</v>
      </c>
    </row>
    <row r="2068" spans="1:35" x14ac:dyDescent="0.35">
      <c r="A2068" t="str">
        <f t="shared" si="235"/>
        <v>MEADOW VIEW SURGERYNGPEalingE85643Aug5</v>
      </c>
      <c r="B2068" s="41" t="s">
        <v>639</v>
      </c>
      <c r="C2068" s="41" t="s">
        <v>509</v>
      </c>
      <c r="D2068" s="41" t="s">
        <v>12</v>
      </c>
      <c r="E2068" s="41" t="s">
        <v>212</v>
      </c>
      <c r="F2068" s="41" t="s">
        <v>212</v>
      </c>
      <c r="G2068" s="41" t="s">
        <v>760</v>
      </c>
      <c r="H2068" s="41">
        <v>5</v>
      </c>
      <c r="I2068" s="41">
        <v>5595.6333336422604</v>
      </c>
      <c r="J2068" s="41">
        <v>10029</v>
      </c>
      <c r="K2068" s="41">
        <v>7</v>
      </c>
      <c r="L2068" s="41">
        <v>185.53649999999999</v>
      </c>
      <c r="M2068" s="41">
        <v>0.1295</v>
      </c>
      <c r="N2068" s="41">
        <v>1482</v>
      </c>
      <c r="O2068" s="41">
        <v>94</v>
      </c>
      <c r="P2068" s="41">
        <v>29.491800000000001</v>
      </c>
      <c r="Q2068" s="41">
        <v>1.8706</v>
      </c>
      <c r="R2068" s="41">
        <v>7387</v>
      </c>
      <c r="S2068" s="41">
        <v>132.22730000000001</v>
      </c>
      <c r="T2068" s="41">
        <v>6916</v>
      </c>
      <c r="U2068" s="41">
        <v>152.15199999999999</v>
      </c>
      <c r="V2068" s="41">
        <v>17423</v>
      </c>
      <c r="W2068" s="41">
        <v>317.89330000000001</v>
      </c>
      <c r="X2068" s="41">
        <v>8492</v>
      </c>
      <c r="Y2068" s="41">
        <v>183.51439999999999</v>
      </c>
      <c r="Z2068" s="6">
        <f>0</f>
        <v>0</v>
      </c>
      <c r="AA2068" s="6">
        <f t="shared" si="230"/>
        <v>317.89330000000001</v>
      </c>
      <c r="AB2068">
        <f>IF(ISBLANK(Table1[[#This Row],[FY2425_Cost]])=TRUE,#N/A,Table1[[#This Row],[FY2425_Cost]])</f>
        <v>183.51439999999999</v>
      </c>
      <c r="AC2068" s="6">
        <f t="shared" si="231"/>
        <v>-134.37890000000002</v>
      </c>
      <c r="AD2068" s="6">
        <f>SUMIFS($AB$3:AB2068,$B$3:B2068,B2068)</f>
        <v>323.5138</v>
      </c>
      <c r="AE2068" s="6">
        <f t="shared" si="232"/>
        <v>2518.035000139017</v>
      </c>
      <c r="AF2068" s="6">
        <f t="shared" si="233"/>
        <v>2518.035000139017</v>
      </c>
      <c r="AG2068" s="6">
        <f>VLOOKUP(Table1[[#This Row],[PracticeCode]],$AP$3:$AS$345,4,FALSE)</f>
        <v>2518.035000139017</v>
      </c>
      <c r="AH2068" s="27">
        <f t="shared" si="234"/>
        <v>182977.21001010193</v>
      </c>
      <c r="AI2068" s="6">
        <f t="shared" si="236"/>
        <v>0</v>
      </c>
    </row>
    <row r="2069" spans="1:35" x14ac:dyDescent="0.35">
      <c r="A2069" t="str">
        <f t="shared" si="235"/>
        <v>MEADOW VIEW SURGERYNGPEalingE85643Dec9</v>
      </c>
      <c r="B2069" s="41" t="s">
        <v>639</v>
      </c>
      <c r="C2069" s="41" t="s">
        <v>509</v>
      </c>
      <c r="D2069" s="41" t="s">
        <v>12</v>
      </c>
      <c r="E2069" s="41" t="s">
        <v>212</v>
      </c>
      <c r="F2069" s="41" t="s">
        <v>212</v>
      </c>
      <c r="G2069" s="41" t="s">
        <v>764</v>
      </c>
      <c r="H2069" s="41">
        <v>9</v>
      </c>
      <c r="I2069" s="41">
        <v>5595.6333336422604</v>
      </c>
      <c r="J2069" s="41">
        <v>842</v>
      </c>
      <c r="K2069" s="41">
        <v>19</v>
      </c>
      <c r="L2069" s="41">
        <v>16.755800000000001</v>
      </c>
      <c r="M2069" s="41">
        <v>0.37809999999999999</v>
      </c>
      <c r="N2069" s="41"/>
      <c r="O2069" s="41"/>
      <c r="P2069" s="41"/>
      <c r="Q2069" s="41"/>
      <c r="R2069" s="41">
        <v>11710</v>
      </c>
      <c r="S2069" s="41">
        <v>209.60900000000001</v>
      </c>
      <c r="T2069" s="41"/>
      <c r="U2069" s="41"/>
      <c r="V2069" s="41">
        <v>12571</v>
      </c>
      <c r="W2069" s="41">
        <v>226.74290000000002</v>
      </c>
      <c r="X2069" s="41"/>
      <c r="Y2069" s="41"/>
      <c r="Z2069" s="6">
        <f>0</f>
        <v>0</v>
      </c>
      <c r="AA2069" s="6">
        <f t="shared" si="230"/>
        <v>226.74290000000002</v>
      </c>
      <c r="AB2069" t="e">
        <f>IF(ISBLANK(Table1[[#This Row],[FY2425_Cost]])=TRUE,#N/A,Table1[[#This Row],[FY2425_Cost]])</f>
        <v>#N/A</v>
      </c>
      <c r="AC2069" s="6" t="e">
        <f t="shared" si="231"/>
        <v>#N/A</v>
      </c>
      <c r="AD2069" s="6" t="e">
        <f>SUMIFS($AB$3:AB2069,$B$3:B2069,B2069)</f>
        <v>#N/A</v>
      </c>
      <c r="AE2069" s="6">
        <f t="shared" si="232"/>
        <v>2518.035000139017</v>
      </c>
      <c r="AF2069" s="6">
        <f t="shared" si="233"/>
        <v>2518.035000139017</v>
      </c>
      <c r="AG2069" s="6">
        <f>VLOOKUP(Table1[[#This Row],[PracticeCode]],$AP$3:$AS$345,4,FALSE)</f>
        <v>2518.035000139017</v>
      </c>
      <c r="AH2069" s="27">
        <f t="shared" si="234"/>
        <v>182977.21001010193</v>
      </c>
      <c r="AI2069" s="6" t="e">
        <f t="shared" si="236"/>
        <v>#N/A</v>
      </c>
    </row>
    <row r="2070" spans="1:35" x14ac:dyDescent="0.35">
      <c r="A2070" t="str">
        <f t="shared" si="235"/>
        <v>MEADOW VIEW SURGERYNGPEalingE85643Feb11</v>
      </c>
      <c r="B2070" s="41" t="s">
        <v>639</v>
      </c>
      <c r="C2070" s="41" t="s">
        <v>509</v>
      </c>
      <c r="D2070" s="41" t="s">
        <v>12</v>
      </c>
      <c r="E2070" s="41" t="s">
        <v>212</v>
      </c>
      <c r="F2070" s="41" t="s">
        <v>212</v>
      </c>
      <c r="G2070" s="41" t="s">
        <v>766</v>
      </c>
      <c r="H2070" s="41">
        <v>11</v>
      </c>
      <c r="I2070" s="41">
        <v>5595.6333336422604</v>
      </c>
      <c r="J2070" s="41">
        <v>1967</v>
      </c>
      <c r="K2070" s="41">
        <v>517</v>
      </c>
      <c r="L2070" s="41">
        <v>39.143300000000004</v>
      </c>
      <c r="M2070" s="41">
        <v>10.288300000000001</v>
      </c>
      <c r="N2070" s="41"/>
      <c r="O2070" s="41"/>
      <c r="P2070" s="41"/>
      <c r="Q2070" s="41"/>
      <c r="R2070" s="41">
        <v>8238</v>
      </c>
      <c r="S2070" s="41">
        <v>147.46019999999999</v>
      </c>
      <c r="T2070" s="41"/>
      <c r="U2070" s="41"/>
      <c r="V2070" s="41">
        <v>10722</v>
      </c>
      <c r="W2070" s="41">
        <v>196.89179999999999</v>
      </c>
      <c r="X2070" s="41"/>
      <c r="Y2070" s="41"/>
      <c r="Z2070" s="6">
        <f>0</f>
        <v>0</v>
      </c>
      <c r="AA2070" s="6">
        <f t="shared" si="230"/>
        <v>196.89179999999999</v>
      </c>
      <c r="AB2070" t="e">
        <f>IF(ISBLANK(Table1[[#This Row],[FY2425_Cost]])=TRUE,#N/A,Table1[[#This Row],[FY2425_Cost]])</f>
        <v>#N/A</v>
      </c>
      <c r="AC2070" s="6" t="e">
        <f t="shared" si="231"/>
        <v>#N/A</v>
      </c>
      <c r="AD2070" s="6" t="e">
        <f>SUMIFS($AB$3:AB2070,$B$3:B2070,B2070)</f>
        <v>#N/A</v>
      </c>
      <c r="AE2070" s="6">
        <f t="shared" si="232"/>
        <v>2518.035000139017</v>
      </c>
      <c r="AF2070" s="6">
        <f t="shared" si="233"/>
        <v>2518.035000139017</v>
      </c>
      <c r="AG2070" s="6">
        <f>VLOOKUP(Table1[[#This Row],[PracticeCode]],$AP$3:$AS$345,4,FALSE)</f>
        <v>2518.035000139017</v>
      </c>
      <c r="AH2070" s="27">
        <f t="shared" si="234"/>
        <v>182977.21001010193</v>
      </c>
      <c r="AI2070" s="6" t="e">
        <f t="shared" si="236"/>
        <v>#N/A</v>
      </c>
    </row>
    <row r="2071" spans="1:35" x14ac:dyDescent="0.35">
      <c r="A2071" t="str">
        <f t="shared" si="235"/>
        <v>MEADOW VIEW SURGERYNGPEalingE85643Jan10</v>
      </c>
      <c r="B2071" s="41" t="s">
        <v>639</v>
      </c>
      <c r="C2071" s="41" t="s">
        <v>509</v>
      </c>
      <c r="D2071" s="41" t="s">
        <v>12</v>
      </c>
      <c r="E2071" s="41" t="s">
        <v>212</v>
      </c>
      <c r="F2071" s="41" t="s">
        <v>212</v>
      </c>
      <c r="G2071" s="41" t="s">
        <v>765</v>
      </c>
      <c r="H2071" s="41">
        <v>10</v>
      </c>
      <c r="I2071" s="41">
        <v>5595.6333336422604</v>
      </c>
      <c r="J2071" s="41">
        <v>2764</v>
      </c>
      <c r="K2071" s="41">
        <v>60</v>
      </c>
      <c r="L2071" s="41">
        <v>55.003600000000006</v>
      </c>
      <c r="M2071" s="41">
        <v>1.194</v>
      </c>
      <c r="N2071" s="41"/>
      <c r="O2071" s="41"/>
      <c r="P2071" s="41"/>
      <c r="Q2071" s="41"/>
      <c r="R2071" s="41">
        <v>7036</v>
      </c>
      <c r="S2071" s="41">
        <v>125.9444</v>
      </c>
      <c r="T2071" s="41"/>
      <c r="U2071" s="41"/>
      <c r="V2071" s="41">
        <v>9860</v>
      </c>
      <c r="W2071" s="41">
        <v>182.142</v>
      </c>
      <c r="X2071" s="41"/>
      <c r="Y2071" s="41"/>
      <c r="Z2071" s="6">
        <f>0</f>
        <v>0</v>
      </c>
      <c r="AA2071" s="6">
        <f t="shared" ref="AA2071:AA2134" si="237">IFERROR(W2071*1,#N/A)</f>
        <v>182.142</v>
      </c>
      <c r="AB2071" t="e">
        <f>IF(ISBLANK(Table1[[#This Row],[FY2425_Cost]])=TRUE,#N/A,Table1[[#This Row],[FY2425_Cost]])</f>
        <v>#N/A</v>
      </c>
      <c r="AC2071" s="6" t="e">
        <f t="shared" ref="AC2071:AC2134" si="238">AB2071-AA2071</f>
        <v>#N/A</v>
      </c>
      <c r="AD2071" s="6" t="e">
        <f>SUMIFS($AB$3:AB2071,$B$3:B2071,B2071)</f>
        <v>#N/A</v>
      </c>
      <c r="AE2071" s="6">
        <f t="shared" ref="AE2071:AE2134" si="239">IFERROR(I2071*$AE$1,#N/A)</f>
        <v>2518.035000139017</v>
      </c>
      <c r="AF2071" s="6">
        <f t="shared" ref="AF2071:AF2134" si="240">AE2071+Z2071</f>
        <v>2518.035000139017</v>
      </c>
      <c r="AG2071" s="6">
        <f>VLOOKUP(Table1[[#This Row],[PracticeCode]],$AP$3:$AS$345,4,FALSE)</f>
        <v>2518.035000139017</v>
      </c>
      <c r="AH2071" s="27">
        <f t="shared" ref="AH2071:AH2134" si="241">IFERROR(I2071*$AH$1,#N/A)</f>
        <v>182977.21001010193</v>
      </c>
      <c r="AI2071" s="6" t="e">
        <f t="shared" si="236"/>
        <v>#N/A</v>
      </c>
    </row>
    <row r="2072" spans="1:35" x14ac:dyDescent="0.35">
      <c r="A2072" t="str">
        <f t="shared" si="235"/>
        <v>MEADOW VIEW SURGERYNGPEalingE85643Jul4</v>
      </c>
      <c r="B2072" s="41" t="s">
        <v>639</v>
      </c>
      <c r="C2072" s="41" t="s">
        <v>509</v>
      </c>
      <c r="D2072" s="41" t="s">
        <v>12</v>
      </c>
      <c r="E2072" s="41" t="s">
        <v>212</v>
      </c>
      <c r="F2072" s="41" t="s">
        <v>212</v>
      </c>
      <c r="G2072" s="41" t="s">
        <v>759</v>
      </c>
      <c r="H2072" s="41">
        <v>4</v>
      </c>
      <c r="I2072" s="41">
        <v>5595.6333336422604</v>
      </c>
      <c r="J2072" s="41">
        <v>62416</v>
      </c>
      <c r="K2072" s="41">
        <v>0</v>
      </c>
      <c r="L2072" s="41">
        <v>1154.6959999999999</v>
      </c>
      <c r="M2072" s="41">
        <v>0</v>
      </c>
      <c r="N2072" s="41">
        <v>1675</v>
      </c>
      <c r="O2072" s="41">
        <v>102</v>
      </c>
      <c r="P2072" s="41">
        <v>33.332500000000003</v>
      </c>
      <c r="Q2072" s="41">
        <v>2.0298000000000003</v>
      </c>
      <c r="R2072" s="41">
        <v>7829</v>
      </c>
      <c r="S2072" s="41">
        <v>140.13910000000001</v>
      </c>
      <c r="T2072" s="41">
        <v>7545</v>
      </c>
      <c r="U2072" s="41">
        <v>165.99</v>
      </c>
      <c r="V2072" s="41">
        <v>70245</v>
      </c>
      <c r="W2072" s="41">
        <v>1294.8351</v>
      </c>
      <c r="X2072" s="41">
        <v>9322</v>
      </c>
      <c r="Y2072" s="41">
        <v>201.35230000000001</v>
      </c>
      <c r="Z2072" s="6">
        <f>0</f>
        <v>0</v>
      </c>
      <c r="AA2072" s="6">
        <f t="shared" si="237"/>
        <v>1294.8351</v>
      </c>
      <c r="AB2072">
        <f>IF(ISBLANK(Table1[[#This Row],[FY2425_Cost]])=TRUE,#N/A,Table1[[#This Row],[FY2425_Cost]])</f>
        <v>201.35230000000001</v>
      </c>
      <c r="AC2072" s="6">
        <f t="shared" si="238"/>
        <v>-1093.4828</v>
      </c>
      <c r="AD2072" s="6" t="e">
        <f>SUMIFS($AB$3:AB2072,$B$3:B2072,B2072)</f>
        <v>#N/A</v>
      </c>
      <c r="AE2072" s="6">
        <f t="shared" si="239"/>
        <v>2518.035000139017</v>
      </c>
      <c r="AF2072" s="6">
        <f t="shared" si="240"/>
        <v>2518.035000139017</v>
      </c>
      <c r="AG2072" s="6">
        <f>VLOOKUP(Table1[[#This Row],[PracticeCode]],$AP$3:$AS$345,4,FALSE)</f>
        <v>2518.035000139017</v>
      </c>
      <c r="AH2072" s="27">
        <f t="shared" si="241"/>
        <v>182977.21001010193</v>
      </c>
      <c r="AI2072" s="6" t="e">
        <f t="shared" si="236"/>
        <v>#N/A</v>
      </c>
    </row>
    <row r="2073" spans="1:35" x14ac:dyDescent="0.35">
      <c r="A2073" t="str">
        <f t="shared" si="235"/>
        <v>MEADOW VIEW SURGERYNGPEalingE85643Jun3</v>
      </c>
      <c r="B2073" s="41" t="s">
        <v>639</v>
      </c>
      <c r="C2073" s="41" t="s">
        <v>509</v>
      </c>
      <c r="D2073" s="41" t="s">
        <v>12</v>
      </c>
      <c r="E2073" s="41" t="s">
        <v>212</v>
      </c>
      <c r="F2073" s="41" t="s">
        <v>212</v>
      </c>
      <c r="G2073" s="41" t="s">
        <v>758</v>
      </c>
      <c r="H2073" s="41">
        <v>3</v>
      </c>
      <c r="I2073" s="41">
        <v>5595.6333336422604</v>
      </c>
      <c r="J2073" s="41">
        <v>992</v>
      </c>
      <c r="K2073" s="41">
        <v>0</v>
      </c>
      <c r="L2073" s="41">
        <v>18.352</v>
      </c>
      <c r="M2073" s="41">
        <v>0</v>
      </c>
      <c r="N2073" s="41">
        <v>1686</v>
      </c>
      <c r="O2073" s="41">
        <v>79</v>
      </c>
      <c r="P2073" s="41">
        <v>33.551400000000001</v>
      </c>
      <c r="Q2073" s="41">
        <v>1.5721000000000001</v>
      </c>
      <c r="R2073" s="41">
        <v>8690</v>
      </c>
      <c r="S2073" s="41">
        <v>155.55099999999999</v>
      </c>
      <c r="T2073" s="41">
        <v>7428</v>
      </c>
      <c r="U2073" s="41">
        <v>163.416</v>
      </c>
      <c r="V2073" s="41">
        <v>9682</v>
      </c>
      <c r="W2073" s="41">
        <v>173.90299999999999</v>
      </c>
      <c r="X2073" s="41">
        <v>9193</v>
      </c>
      <c r="Y2073" s="41">
        <v>198.5395</v>
      </c>
      <c r="Z2073" s="6">
        <f>0</f>
        <v>0</v>
      </c>
      <c r="AA2073" s="6">
        <f t="shared" si="237"/>
        <v>173.90299999999999</v>
      </c>
      <c r="AB2073">
        <f>IF(ISBLANK(Table1[[#This Row],[FY2425_Cost]])=TRUE,#N/A,Table1[[#This Row],[FY2425_Cost]])</f>
        <v>198.5395</v>
      </c>
      <c r="AC2073" s="6">
        <f t="shared" si="238"/>
        <v>24.636500000000012</v>
      </c>
      <c r="AD2073" s="6" t="e">
        <f>SUMIFS($AB$3:AB2073,$B$3:B2073,B2073)</f>
        <v>#N/A</v>
      </c>
      <c r="AE2073" s="6">
        <f t="shared" si="239"/>
        <v>2518.035000139017</v>
      </c>
      <c r="AF2073" s="6">
        <f t="shared" si="240"/>
        <v>2518.035000139017</v>
      </c>
      <c r="AG2073" s="6">
        <f>VLOOKUP(Table1[[#This Row],[PracticeCode]],$AP$3:$AS$345,4,FALSE)</f>
        <v>2518.035000139017</v>
      </c>
      <c r="AH2073" s="27">
        <f t="shared" si="241"/>
        <v>182977.21001010193</v>
      </c>
      <c r="AI2073" s="6" t="e">
        <f t="shared" si="236"/>
        <v>#N/A</v>
      </c>
    </row>
    <row r="2074" spans="1:35" x14ac:dyDescent="0.35">
      <c r="A2074" t="str">
        <f t="shared" si="235"/>
        <v>MEADOW VIEW SURGERYNGPEalingE85643Mar12</v>
      </c>
      <c r="B2074" s="41" t="s">
        <v>639</v>
      </c>
      <c r="C2074" s="41" t="s">
        <v>509</v>
      </c>
      <c r="D2074" s="41" t="s">
        <v>12</v>
      </c>
      <c r="E2074" s="41" t="s">
        <v>212</v>
      </c>
      <c r="F2074" s="41" t="s">
        <v>212</v>
      </c>
      <c r="G2074" s="41" t="s">
        <v>767</v>
      </c>
      <c r="H2074" s="41">
        <v>12</v>
      </c>
      <c r="I2074" s="41">
        <v>5595.6333336422604</v>
      </c>
      <c r="J2074" s="41">
        <v>1562</v>
      </c>
      <c r="K2074" s="41">
        <v>168</v>
      </c>
      <c r="L2074" s="41">
        <v>31.0838</v>
      </c>
      <c r="M2074" s="41">
        <v>3.3432000000000004</v>
      </c>
      <c r="N2074" s="41"/>
      <c r="O2074" s="41"/>
      <c r="P2074" s="41"/>
      <c r="Q2074" s="41"/>
      <c r="R2074" s="41">
        <v>7372</v>
      </c>
      <c r="S2074" s="41">
        <v>131.9588</v>
      </c>
      <c r="T2074" s="41"/>
      <c r="U2074" s="41"/>
      <c r="V2074" s="41">
        <v>9102</v>
      </c>
      <c r="W2074" s="41">
        <v>166.38579999999999</v>
      </c>
      <c r="X2074" s="41"/>
      <c r="Y2074" s="41"/>
      <c r="Z2074" s="6">
        <f>0</f>
        <v>0</v>
      </c>
      <c r="AA2074" s="6">
        <f t="shared" si="237"/>
        <v>166.38579999999999</v>
      </c>
      <c r="AB2074" t="e">
        <f>IF(ISBLANK(Table1[[#This Row],[FY2425_Cost]])=TRUE,#N/A,Table1[[#This Row],[FY2425_Cost]])</f>
        <v>#N/A</v>
      </c>
      <c r="AC2074" s="6" t="e">
        <f t="shared" si="238"/>
        <v>#N/A</v>
      </c>
      <c r="AD2074" s="6" t="e">
        <f>SUMIFS($AB$3:AB2074,$B$3:B2074,B2074)</f>
        <v>#N/A</v>
      </c>
      <c r="AE2074" s="6">
        <f t="shared" si="239"/>
        <v>2518.035000139017</v>
      </c>
      <c r="AF2074" s="6">
        <f t="shared" si="240"/>
        <v>2518.035000139017</v>
      </c>
      <c r="AG2074" s="6">
        <f>VLOOKUP(Table1[[#This Row],[PracticeCode]],$AP$3:$AS$345,4,FALSE)</f>
        <v>2518.035000139017</v>
      </c>
      <c r="AH2074" s="27">
        <f t="shared" si="241"/>
        <v>182977.21001010193</v>
      </c>
      <c r="AI2074" s="6" t="e">
        <f t="shared" si="236"/>
        <v>#N/A</v>
      </c>
    </row>
    <row r="2075" spans="1:35" x14ac:dyDescent="0.35">
      <c r="A2075" t="str">
        <f t="shared" si="235"/>
        <v>MEADOW VIEW SURGERYNGPEalingE85643May2</v>
      </c>
      <c r="B2075" s="41" t="s">
        <v>639</v>
      </c>
      <c r="C2075" s="41" t="s">
        <v>509</v>
      </c>
      <c r="D2075" s="41" t="s">
        <v>12</v>
      </c>
      <c r="E2075" s="41" t="s">
        <v>212</v>
      </c>
      <c r="F2075" s="41" t="s">
        <v>212</v>
      </c>
      <c r="G2075" s="41" t="s">
        <v>757</v>
      </c>
      <c r="H2075" s="41">
        <v>2</v>
      </c>
      <c r="I2075" s="41">
        <v>5595.6333336422604</v>
      </c>
      <c r="J2075" s="41">
        <v>986</v>
      </c>
      <c r="K2075" s="41">
        <v>0</v>
      </c>
      <c r="L2075" s="41">
        <v>18.241</v>
      </c>
      <c r="M2075" s="41">
        <v>0</v>
      </c>
      <c r="N2075" s="41">
        <v>1325</v>
      </c>
      <c r="O2075" s="41">
        <v>104</v>
      </c>
      <c r="P2075" s="41">
        <v>26.3675</v>
      </c>
      <c r="Q2075" s="41">
        <v>2.0696000000000003</v>
      </c>
      <c r="R2075" s="41">
        <v>8733</v>
      </c>
      <c r="S2075" s="41">
        <v>156.32069999999999</v>
      </c>
      <c r="T2075" s="41">
        <v>5119</v>
      </c>
      <c r="U2075" s="41">
        <v>112.61799999999999</v>
      </c>
      <c r="V2075" s="41">
        <v>9719</v>
      </c>
      <c r="W2075" s="41">
        <v>174.56169999999997</v>
      </c>
      <c r="X2075" s="41">
        <v>6548</v>
      </c>
      <c r="Y2075" s="41">
        <v>141.05509999999998</v>
      </c>
      <c r="Z2075" s="6">
        <f>0</f>
        <v>0</v>
      </c>
      <c r="AA2075" s="6">
        <f t="shared" si="237"/>
        <v>174.56169999999997</v>
      </c>
      <c r="AB2075">
        <f>IF(ISBLANK(Table1[[#This Row],[FY2425_Cost]])=TRUE,#N/A,Table1[[#This Row],[FY2425_Cost]])</f>
        <v>141.05509999999998</v>
      </c>
      <c r="AC2075" s="6">
        <f t="shared" si="238"/>
        <v>-33.506599999999992</v>
      </c>
      <c r="AD2075" s="6" t="e">
        <f>SUMIFS($AB$3:AB2075,$B$3:B2075,B2075)</f>
        <v>#N/A</v>
      </c>
      <c r="AE2075" s="6">
        <f t="shared" si="239"/>
        <v>2518.035000139017</v>
      </c>
      <c r="AF2075" s="6">
        <f t="shared" si="240"/>
        <v>2518.035000139017</v>
      </c>
      <c r="AG2075" s="6">
        <f>VLOOKUP(Table1[[#This Row],[PracticeCode]],$AP$3:$AS$345,4,FALSE)</f>
        <v>2518.035000139017</v>
      </c>
      <c r="AH2075" s="27">
        <f t="shared" si="241"/>
        <v>182977.21001010193</v>
      </c>
      <c r="AI2075" s="6" t="e">
        <f t="shared" si="236"/>
        <v>#N/A</v>
      </c>
    </row>
    <row r="2076" spans="1:35" x14ac:dyDescent="0.35">
      <c r="A2076" t="str">
        <f t="shared" si="235"/>
        <v>MEADOW VIEW SURGERYNGPEalingE85643Nov8</v>
      </c>
      <c r="B2076" s="41" t="s">
        <v>639</v>
      </c>
      <c r="C2076" s="41" t="s">
        <v>509</v>
      </c>
      <c r="D2076" s="41" t="s">
        <v>12</v>
      </c>
      <c r="E2076" s="41" t="s">
        <v>212</v>
      </c>
      <c r="F2076" s="41" t="s">
        <v>212</v>
      </c>
      <c r="G2076" s="41" t="s">
        <v>763</v>
      </c>
      <c r="H2076" s="41">
        <v>8</v>
      </c>
      <c r="I2076" s="41">
        <v>5595.6333336422604</v>
      </c>
      <c r="J2076" s="41">
        <v>873</v>
      </c>
      <c r="K2076" s="41">
        <v>19</v>
      </c>
      <c r="L2076" s="41">
        <v>17.372700000000002</v>
      </c>
      <c r="M2076" s="41">
        <v>0.37809999999999999</v>
      </c>
      <c r="N2076" s="41"/>
      <c r="O2076" s="41"/>
      <c r="P2076" s="41"/>
      <c r="Q2076" s="41"/>
      <c r="R2076" s="41">
        <v>7350</v>
      </c>
      <c r="S2076" s="41">
        <v>131.565</v>
      </c>
      <c r="T2076" s="41"/>
      <c r="U2076" s="41"/>
      <c r="V2076" s="41">
        <v>8242</v>
      </c>
      <c r="W2076" s="41">
        <v>149.3158</v>
      </c>
      <c r="X2076" s="41"/>
      <c r="Y2076" s="41"/>
      <c r="Z2076" s="6">
        <f>0</f>
        <v>0</v>
      </c>
      <c r="AA2076" s="6">
        <f t="shared" si="237"/>
        <v>149.3158</v>
      </c>
      <c r="AB2076" t="e">
        <f>IF(ISBLANK(Table1[[#This Row],[FY2425_Cost]])=TRUE,#N/A,Table1[[#This Row],[FY2425_Cost]])</f>
        <v>#N/A</v>
      </c>
      <c r="AC2076" s="6" t="e">
        <f t="shared" si="238"/>
        <v>#N/A</v>
      </c>
      <c r="AD2076" s="6" t="e">
        <f>SUMIFS($AB$3:AB2076,$B$3:B2076,B2076)</f>
        <v>#N/A</v>
      </c>
      <c r="AE2076" s="6">
        <f t="shared" si="239"/>
        <v>2518.035000139017</v>
      </c>
      <c r="AF2076" s="6">
        <f t="shared" si="240"/>
        <v>2518.035000139017</v>
      </c>
      <c r="AG2076" s="6">
        <f>VLOOKUP(Table1[[#This Row],[PracticeCode]],$AP$3:$AS$345,4,FALSE)</f>
        <v>2518.035000139017</v>
      </c>
      <c r="AH2076" s="27">
        <f t="shared" si="241"/>
        <v>182977.21001010193</v>
      </c>
      <c r="AI2076" s="6" t="e">
        <f t="shared" si="236"/>
        <v>#N/A</v>
      </c>
    </row>
    <row r="2077" spans="1:35" x14ac:dyDescent="0.35">
      <c r="A2077" t="str">
        <f t="shared" si="235"/>
        <v>MEADOW VIEW SURGERYNGPEalingE85643Oct7</v>
      </c>
      <c r="B2077" s="41" t="s">
        <v>639</v>
      </c>
      <c r="C2077" s="41" t="s">
        <v>509</v>
      </c>
      <c r="D2077" s="41" t="s">
        <v>12</v>
      </c>
      <c r="E2077" s="41" t="s">
        <v>212</v>
      </c>
      <c r="F2077" s="41" t="s">
        <v>212</v>
      </c>
      <c r="G2077" s="41" t="s">
        <v>762</v>
      </c>
      <c r="H2077" s="41">
        <v>7</v>
      </c>
      <c r="I2077" s="41">
        <v>5595.6333336422604</v>
      </c>
      <c r="J2077" s="41">
        <v>3815</v>
      </c>
      <c r="K2077" s="41">
        <v>4</v>
      </c>
      <c r="L2077" s="41">
        <v>75.918500000000009</v>
      </c>
      <c r="M2077" s="41">
        <v>7.9600000000000004E-2</v>
      </c>
      <c r="N2077" s="41">
        <v>0</v>
      </c>
      <c r="O2077" s="41">
        <v>138</v>
      </c>
      <c r="P2077" s="41">
        <v>0</v>
      </c>
      <c r="Q2077" s="41">
        <v>3.105</v>
      </c>
      <c r="R2077" s="41">
        <v>16625</v>
      </c>
      <c r="S2077" s="41">
        <v>297.58749999999998</v>
      </c>
      <c r="T2077" s="41">
        <v>15393</v>
      </c>
      <c r="U2077" s="41">
        <v>338.64600000000002</v>
      </c>
      <c r="V2077" s="41">
        <v>20444</v>
      </c>
      <c r="W2077" s="41">
        <v>373.5856</v>
      </c>
      <c r="X2077" s="41">
        <v>15531</v>
      </c>
      <c r="Y2077" s="41">
        <v>341.75100000000003</v>
      </c>
      <c r="Z2077" s="6">
        <f>0</f>
        <v>0</v>
      </c>
      <c r="AA2077" s="6">
        <f t="shared" si="237"/>
        <v>373.5856</v>
      </c>
      <c r="AB2077">
        <f>IF(ISBLANK(Table1[[#This Row],[FY2425_Cost]])=TRUE,#N/A,Table1[[#This Row],[FY2425_Cost]])</f>
        <v>341.75100000000003</v>
      </c>
      <c r="AC2077" s="6">
        <f t="shared" si="238"/>
        <v>-31.834599999999966</v>
      </c>
      <c r="AD2077" s="6" t="e">
        <f>SUMIFS($AB$3:AB2077,$B$3:B2077,B2077)</f>
        <v>#N/A</v>
      </c>
      <c r="AE2077" s="6">
        <f t="shared" si="239"/>
        <v>2518.035000139017</v>
      </c>
      <c r="AF2077" s="6">
        <f t="shared" si="240"/>
        <v>2518.035000139017</v>
      </c>
      <c r="AG2077" s="6">
        <f>VLOOKUP(Table1[[#This Row],[PracticeCode]],$AP$3:$AS$345,4,FALSE)</f>
        <v>2518.035000139017</v>
      </c>
      <c r="AH2077" s="27">
        <f t="shared" si="241"/>
        <v>182977.21001010193</v>
      </c>
      <c r="AI2077" s="6" t="e">
        <f t="shared" si="236"/>
        <v>#N/A</v>
      </c>
    </row>
    <row r="2078" spans="1:35" x14ac:dyDescent="0.35">
      <c r="A2078" t="str">
        <f t="shared" si="235"/>
        <v>MEADOW VIEW SURGERYNGPEalingE85643Sep6</v>
      </c>
      <c r="B2078" s="41" t="s">
        <v>639</v>
      </c>
      <c r="C2078" s="41" t="s">
        <v>509</v>
      </c>
      <c r="D2078" s="41" t="s">
        <v>12</v>
      </c>
      <c r="E2078" s="41" t="s">
        <v>212</v>
      </c>
      <c r="F2078" s="41" t="s">
        <v>212</v>
      </c>
      <c r="G2078" s="41" t="s">
        <v>761</v>
      </c>
      <c r="H2078" s="41">
        <v>6</v>
      </c>
      <c r="I2078" s="41">
        <v>5595.6333336422604</v>
      </c>
      <c r="J2078" s="41">
        <v>1024</v>
      </c>
      <c r="K2078" s="41">
        <v>0</v>
      </c>
      <c r="L2078" s="41">
        <v>20.377600000000001</v>
      </c>
      <c r="M2078" s="41">
        <v>0</v>
      </c>
      <c r="N2078" s="41">
        <v>3424</v>
      </c>
      <c r="O2078" s="41">
        <v>131</v>
      </c>
      <c r="P2078" s="41">
        <v>77.039999999999992</v>
      </c>
      <c r="Q2078" s="41">
        <v>2.9474999999999998</v>
      </c>
      <c r="R2078" s="41">
        <v>10433</v>
      </c>
      <c r="S2078" s="41">
        <v>186.75069999999999</v>
      </c>
      <c r="T2078" s="41">
        <v>8754</v>
      </c>
      <c r="U2078" s="41">
        <v>192.58799999999999</v>
      </c>
      <c r="V2078" s="41">
        <v>11457</v>
      </c>
      <c r="W2078" s="41">
        <v>207.1283</v>
      </c>
      <c r="X2078" s="41">
        <v>12309</v>
      </c>
      <c r="Y2078" s="41">
        <v>272.57549999999998</v>
      </c>
      <c r="Z2078" s="6">
        <f>0</f>
        <v>0</v>
      </c>
      <c r="AA2078" s="6">
        <f t="shared" si="237"/>
        <v>207.1283</v>
      </c>
      <c r="AB2078">
        <f>IF(ISBLANK(Table1[[#This Row],[FY2425_Cost]])=TRUE,#N/A,Table1[[#This Row],[FY2425_Cost]])</f>
        <v>272.57549999999998</v>
      </c>
      <c r="AC2078" s="6">
        <f t="shared" si="238"/>
        <v>65.447199999999981</v>
      </c>
      <c r="AD2078" s="6" t="e">
        <f>SUMIFS($AB$3:AB2078,$B$3:B2078,B2078)</f>
        <v>#N/A</v>
      </c>
      <c r="AE2078" s="6">
        <f t="shared" si="239"/>
        <v>2518.035000139017</v>
      </c>
      <c r="AF2078" s="6">
        <f t="shared" si="240"/>
        <v>2518.035000139017</v>
      </c>
      <c r="AG2078" s="6">
        <f>VLOOKUP(Table1[[#This Row],[PracticeCode]],$AP$3:$AS$345,4,FALSE)</f>
        <v>2518.035000139017</v>
      </c>
      <c r="AH2078" s="27">
        <f t="shared" si="241"/>
        <v>182977.21001010193</v>
      </c>
      <c r="AI2078" s="6" t="e">
        <f t="shared" si="236"/>
        <v>#N/A</v>
      </c>
    </row>
    <row r="2079" spans="1:35" x14ac:dyDescent="0.35">
      <c r="A2079" t="str">
        <f t="shared" si="235"/>
        <v>MEDICAL CENTREGreat West RoadHounslowE85096Apr1</v>
      </c>
      <c r="B2079" s="41" t="s">
        <v>642</v>
      </c>
      <c r="C2079" s="41" t="s">
        <v>491</v>
      </c>
      <c r="D2079" s="41" t="s">
        <v>16</v>
      </c>
      <c r="E2079" s="41" t="s">
        <v>214</v>
      </c>
      <c r="F2079" s="41" t="s">
        <v>214</v>
      </c>
      <c r="G2079" s="41" t="s">
        <v>756</v>
      </c>
      <c r="H2079" s="41">
        <v>1</v>
      </c>
      <c r="I2079" s="41">
        <v>5473.5406150970502</v>
      </c>
      <c r="J2079" s="41">
        <v>9644</v>
      </c>
      <c r="K2079" s="41">
        <v>0</v>
      </c>
      <c r="L2079" s="41">
        <v>178.41399999999999</v>
      </c>
      <c r="M2079" s="41">
        <v>0</v>
      </c>
      <c r="N2079" s="41">
        <v>7846</v>
      </c>
      <c r="O2079" s="41">
        <v>0</v>
      </c>
      <c r="P2079" s="41">
        <v>156.1354</v>
      </c>
      <c r="Q2079" s="41">
        <v>0</v>
      </c>
      <c r="R2079" s="41">
        <v>13891</v>
      </c>
      <c r="S2079" s="41">
        <v>248.6489</v>
      </c>
      <c r="T2079" s="41">
        <v>9970</v>
      </c>
      <c r="U2079" s="41">
        <v>219.34</v>
      </c>
      <c r="V2079" s="41">
        <v>23535</v>
      </c>
      <c r="W2079" s="41">
        <v>427.06290000000001</v>
      </c>
      <c r="X2079" s="41">
        <v>17816</v>
      </c>
      <c r="Y2079" s="41">
        <v>375.47540000000004</v>
      </c>
      <c r="Z2079" s="6">
        <f>0</f>
        <v>0</v>
      </c>
      <c r="AA2079" s="6">
        <f t="shared" si="237"/>
        <v>427.06290000000001</v>
      </c>
      <c r="AB2079">
        <f>IF(ISBLANK(Table1[[#This Row],[FY2425_Cost]])=TRUE,#N/A,Table1[[#This Row],[FY2425_Cost]])</f>
        <v>375.47540000000004</v>
      </c>
      <c r="AC2079" s="6">
        <f t="shared" si="238"/>
        <v>-51.587499999999977</v>
      </c>
      <c r="AD2079" s="6">
        <f>SUMIFS($AB$3:AB2079,$B$3:B2079,B2079)</f>
        <v>375.47540000000004</v>
      </c>
      <c r="AE2079" s="6">
        <f t="shared" si="239"/>
        <v>2463.0932767936729</v>
      </c>
      <c r="AF2079" s="6">
        <f t="shared" si="240"/>
        <v>2463.0932767936729</v>
      </c>
      <c r="AG2079" s="6">
        <f>VLOOKUP(Table1[[#This Row],[PracticeCode]],$AP$3:$AS$345,4,FALSE)</f>
        <v>2463.0932767936729</v>
      </c>
      <c r="AH2079" s="27">
        <f t="shared" si="241"/>
        <v>178984.77811367356</v>
      </c>
      <c r="AI2079" s="6">
        <f t="shared" si="236"/>
        <v>0</v>
      </c>
    </row>
    <row r="2080" spans="1:35" x14ac:dyDescent="0.35">
      <c r="A2080" t="str">
        <f t="shared" si="235"/>
        <v>MEDICAL CENTREGreat West RoadHounslowE85096Aug5</v>
      </c>
      <c r="B2080" s="41" t="s">
        <v>642</v>
      </c>
      <c r="C2080" s="41" t="s">
        <v>491</v>
      </c>
      <c r="D2080" s="41" t="s">
        <v>16</v>
      </c>
      <c r="E2080" s="41" t="s">
        <v>214</v>
      </c>
      <c r="F2080" s="41" t="s">
        <v>214</v>
      </c>
      <c r="G2080" s="41" t="s">
        <v>760</v>
      </c>
      <c r="H2080" s="41">
        <v>5</v>
      </c>
      <c r="I2080" s="41">
        <v>5473.5406150970502</v>
      </c>
      <c r="J2080" s="41">
        <v>199</v>
      </c>
      <c r="K2080" s="41">
        <v>0</v>
      </c>
      <c r="L2080" s="41">
        <v>3.6814999999999998</v>
      </c>
      <c r="M2080" s="41">
        <v>0</v>
      </c>
      <c r="N2080" s="41">
        <v>163</v>
      </c>
      <c r="O2080" s="41">
        <v>0</v>
      </c>
      <c r="P2080" s="41">
        <v>3.2437</v>
      </c>
      <c r="Q2080" s="41">
        <v>0</v>
      </c>
      <c r="R2080" s="41">
        <v>13594</v>
      </c>
      <c r="S2080" s="41">
        <v>243.33260000000001</v>
      </c>
      <c r="T2080" s="41">
        <v>5946</v>
      </c>
      <c r="U2080" s="41">
        <v>130.81200000000001</v>
      </c>
      <c r="V2080" s="41">
        <v>13793</v>
      </c>
      <c r="W2080" s="41">
        <v>247.01410000000001</v>
      </c>
      <c r="X2080" s="41">
        <v>6109</v>
      </c>
      <c r="Y2080" s="41">
        <v>134.0557</v>
      </c>
      <c r="Z2080" s="6">
        <f>0</f>
        <v>0</v>
      </c>
      <c r="AA2080" s="6">
        <f t="shared" si="237"/>
        <v>247.01410000000001</v>
      </c>
      <c r="AB2080">
        <f>IF(ISBLANK(Table1[[#This Row],[FY2425_Cost]])=TRUE,#N/A,Table1[[#This Row],[FY2425_Cost]])</f>
        <v>134.0557</v>
      </c>
      <c r="AC2080" s="6">
        <f t="shared" si="238"/>
        <v>-112.95840000000001</v>
      </c>
      <c r="AD2080" s="6">
        <f>SUMIFS($AB$3:AB2080,$B$3:B2080,B2080)</f>
        <v>509.53110000000004</v>
      </c>
      <c r="AE2080" s="6">
        <f t="shared" si="239"/>
        <v>2463.0932767936729</v>
      </c>
      <c r="AF2080" s="6">
        <f t="shared" si="240"/>
        <v>2463.0932767936729</v>
      </c>
      <c r="AG2080" s="6">
        <f>VLOOKUP(Table1[[#This Row],[PracticeCode]],$AP$3:$AS$345,4,FALSE)</f>
        <v>2463.0932767936729</v>
      </c>
      <c r="AH2080" s="27">
        <f t="shared" si="241"/>
        <v>178984.77811367356</v>
      </c>
      <c r="AI2080" s="6">
        <f t="shared" si="236"/>
        <v>0</v>
      </c>
    </row>
    <row r="2081" spans="1:35" x14ac:dyDescent="0.35">
      <c r="A2081" t="str">
        <f t="shared" si="235"/>
        <v>MEDICAL CENTREGreat West RoadHounslowE85096Dec9</v>
      </c>
      <c r="B2081" s="41" t="s">
        <v>642</v>
      </c>
      <c r="C2081" s="41" t="s">
        <v>491</v>
      </c>
      <c r="D2081" s="41" t="s">
        <v>16</v>
      </c>
      <c r="E2081" s="41" t="s">
        <v>214</v>
      </c>
      <c r="F2081" s="41" t="s">
        <v>214</v>
      </c>
      <c r="G2081" s="41" t="s">
        <v>764</v>
      </c>
      <c r="H2081" s="41">
        <v>9</v>
      </c>
      <c r="I2081" s="41">
        <v>5473.5406150970502</v>
      </c>
      <c r="J2081" s="41">
        <v>322</v>
      </c>
      <c r="K2081" s="41">
        <v>0</v>
      </c>
      <c r="L2081" s="41">
        <v>6.4077999999999999</v>
      </c>
      <c r="M2081" s="41">
        <v>0</v>
      </c>
      <c r="N2081" s="41"/>
      <c r="O2081" s="41"/>
      <c r="P2081" s="41"/>
      <c r="Q2081" s="41"/>
      <c r="R2081" s="41">
        <v>12254</v>
      </c>
      <c r="S2081" s="41">
        <v>219.3466</v>
      </c>
      <c r="T2081" s="41"/>
      <c r="U2081" s="41"/>
      <c r="V2081" s="41">
        <v>12576</v>
      </c>
      <c r="W2081" s="41">
        <v>225.7544</v>
      </c>
      <c r="X2081" s="41"/>
      <c r="Y2081" s="41"/>
      <c r="Z2081" s="6">
        <f>0</f>
        <v>0</v>
      </c>
      <c r="AA2081" s="6">
        <f t="shared" si="237"/>
        <v>225.7544</v>
      </c>
      <c r="AB2081" t="e">
        <f>IF(ISBLANK(Table1[[#This Row],[FY2425_Cost]])=TRUE,#N/A,Table1[[#This Row],[FY2425_Cost]])</f>
        <v>#N/A</v>
      </c>
      <c r="AC2081" s="6" t="e">
        <f t="shared" si="238"/>
        <v>#N/A</v>
      </c>
      <c r="AD2081" s="6" t="e">
        <f>SUMIFS($AB$3:AB2081,$B$3:B2081,B2081)</f>
        <v>#N/A</v>
      </c>
      <c r="AE2081" s="6">
        <f t="shared" si="239"/>
        <v>2463.0932767936729</v>
      </c>
      <c r="AF2081" s="6">
        <f t="shared" si="240"/>
        <v>2463.0932767936729</v>
      </c>
      <c r="AG2081" s="6">
        <f>VLOOKUP(Table1[[#This Row],[PracticeCode]],$AP$3:$AS$345,4,FALSE)</f>
        <v>2463.0932767936729</v>
      </c>
      <c r="AH2081" s="27">
        <f t="shared" si="241"/>
        <v>178984.77811367356</v>
      </c>
      <c r="AI2081" s="6" t="e">
        <f t="shared" si="236"/>
        <v>#N/A</v>
      </c>
    </row>
    <row r="2082" spans="1:35" x14ac:dyDescent="0.35">
      <c r="A2082" t="str">
        <f t="shared" si="235"/>
        <v>MEDICAL CENTREGreat West RoadHounslowE85096Feb11</v>
      </c>
      <c r="B2082" s="41" t="s">
        <v>642</v>
      </c>
      <c r="C2082" s="41" t="s">
        <v>491</v>
      </c>
      <c r="D2082" s="41" t="s">
        <v>16</v>
      </c>
      <c r="E2082" s="41" t="s">
        <v>214</v>
      </c>
      <c r="F2082" s="41" t="s">
        <v>214</v>
      </c>
      <c r="G2082" s="41" t="s">
        <v>766</v>
      </c>
      <c r="H2082" s="41">
        <v>11</v>
      </c>
      <c r="I2082" s="41">
        <v>5473.5406150970502</v>
      </c>
      <c r="J2082" s="41">
        <v>629</v>
      </c>
      <c r="K2082" s="41">
        <v>0</v>
      </c>
      <c r="L2082" s="41">
        <v>12.517100000000001</v>
      </c>
      <c r="M2082" s="41">
        <v>0</v>
      </c>
      <c r="N2082" s="41"/>
      <c r="O2082" s="41"/>
      <c r="P2082" s="41"/>
      <c r="Q2082" s="41"/>
      <c r="R2082" s="41">
        <v>6019</v>
      </c>
      <c r="S2082" s="41">
        <v>107.7401</v>
      </c>
      <c r="T2082" s="41"/>
      <c r="U2082" s="41"/>
      <c r="V2082" s="41">
        <v>6648</v>
      </c>
      <c r="W2082" s="41">
        <v>120.2572</v>
      </c>
      <c r="X2082" s="41"/>
      <c r="Y2082" s="41"/>
      <c r="Z2082" s="6">
        <f>0</f>
        <v>0</v>
      </c>
      <c r="AA2082" s="6">
        <f t="shared" si="237"/>
        <v>120.2572</v>
      </c>
      <c r="AB2082" t="e">
        <f>IF(ISBLANK(Table1[[#This Row],[FY2425_Cost]])=TRUE,#N/A,Table1[[#This Row],[FY2425_Cost]])</f>
        <v>#N/A</v>
      </c>
      <c r="AC2082" s="6" t="e">
        <f t="shared" si="238"/>
        <v>#N/A</v>
      </c>
      <c r="AD2082" s="6" t="e">
        <f>SUMIFS($AB$3:AB2082,$B$3:B2082,B2082)</f>
        <v>#N/A</v>
      </c>
      <c r="AE2082" s="6">
        <f t="shared" si="239"/>
        <v>2463.0932767936729</v>
      </c>
      <c r="AF2082" s="6">
        <f t="shared" si="240"/>
        <v>2463.0932767936729</v>
      </c>
      <c r="AG2082" s="6">
        <f>VLOOKUP(Table1[[#This Row],[PracticeCode]],$AP$3:$AS$345,4,FALSE)</f>
        <v>2463.0932767936729</v>
      </c>
      <c r="AH2082" s="27">
        <f t="shared" si="241"/>
        <v>178984.77811367356</v>
      </c>
      <c r="AI2082" s="6" t="e">
        <f t="shared" si="236"/>
        <v>#N/A</v>
      </c>
    </row>
    <row r="2083" spans="1:35" x14ac:dyDescent="0.35">
      <c r="A2083" t="str">
        <f t="shared" si="235"/>
        <v>MEDICAL CENTREGreat West RoadHounslowE85096Jan10</v>
      </c>
      <c r="B2083" s="41" t="s">
        <v>642</v>
      </c>
      <c r="C2083" s="41" t="s">
        <v>491</v>
      </c>
      <c r="D2083" s="41" t="s">
        <v>16</v>
      </c>
      <c r="E2083" s="41" t="s">
        <v>214</v>
      </c>
      <c r="F2083" s="41" t="s">
        <v>214</v>
      </c>
      <c r="G2083" s="41" t="s">
        <v>765</v>
      </c>
      <c r="H2083" s="41">
        <v>10</v>
      </c>
      <c r="I2083" s="41">
        <v>5473.5406150970502</v>
      </c>
      <c r="J2083" s="41">
        <v>1139</v>
      </c>
      <c r="K2083" s="41">
        <v>0</v>
      </c>
      <c r="L2083" s="41">
        <v>22.6661</v>
      </c>
      <c r="M2083" s="41">
        <v>0</v>
      </c>
      <c r="N2083" s="41"/>
      <c r="O2083" s="41"/>
      <c r="P2083" s="41"/>
      <c r="Q2083" s="41"/>
      <c r="R2083" s="41">
        <v>4786</v>
      </c>
      <c r="S2083" s="41">
        <v>85.669399999999996</v>
      </c>
      <c r="T2083" s="41"/>
      <c r="U2083" s="41"/>
      <c r="V2083" s="41">
        <v>5925</v>
      </c>
      <c r="W2083" s="41">
        <v>108.3355</v>
      </c>
      <c r="X2083" s="41"/>
      <c r="Y2083" s="41"/>
      <c r="Z2083" s="6">
        <f>0</f>
        <v>0</v>
      </c>
      <c r="AA2083" s="6">
        <f t="shared" si="237"/>
        <v>108.3355</v>
      </c>
      <c r="AB2083" t="e">
        <f>IF(ISBLANK(Table1[[#This Row],[FY2425_Cost]])=TRUE,#N/A,Table1[[#This Row],[FY2425_Cost]])</f>
        <v>#N/A</v>
      </c>
      <c r="AC2083" s="6" t="e">
        <f t="shared" si="238"/>
        <v>#N/A</v>
      </c>
      <c r="AD2083" s="6" t="e">
        <f>SUMIFS($AB$3:AB2083,$B$3:B2083,B2083)</f>
        <v>#N/A</v>
      </c>
      <c r="AE2083" s="6">
        <f t="shared" si="239"/>
        <v>2463.0932767936729</v>
      </c>
      <c r="AF2083" s="6">
        <f t="shared" si="240"/>
        <v>2463.0932767936729</v>
      </c>
      <c r="AG2083" s="6">
        <f>VLOOKUP(Table1[[#This Row],[PracticeCode]],$AP$3:$AS$345,4,FALSE)</f>
        <v>2463.0932767936729</v>
      </c>
      <c r="AH2083" s="27">
        <f t="shared" si="241"/>
        <v>178984.77811367356</v>
      </c>
      <c r="AI2083" s="6" t="e">
        <f t="shared" si="236"/>
        <v>#N/A</v>
      </c>
    </row>
    <row r="2084" spans="1:35" x14ac:dyDescent="0.35">
      <c r="A2084" t="str">
        <f t="shared" si="235"/>
        <v>MEDICAL CENTREGreat West RoadHounslowE85096Jul4</v>
      </c>
      <c r="B2084" s="41" t="s">
        <v>642</v>
      </c>
      <c r="C2084" s="41" t="s">
        <v>491</v>
      </c>
      <c r="D2084" s="41" t="s">
        <v>16</v>
      </c>
      <c r="E2084" s="41" t="s">
        <v>214</v>
      </c>
      <c r="F2084" s="41" t="s">
        <v>214</v>
      </c>
      <c r="G2084" s="41" t="s">
        <v>759</v>
      </c>
      <c r="H2084" s="41">
        <v>4</v>
      </c>
      <c r="I2084" s="41">
        <v>5473.5406150970502</v>
      </c>
      <c r="J2084" s="41">
        <v>274</v>
      </c>
      <c r="K2084" s="41">
        <v>0</v>
      </c>
      <c r="L2084" s="41">
        <v>5.069</v>
      </c>
      <c r="M2084" s="41">
        <v>0</v>
      </c>
      <c r="N2084" s="41">
        <v>689</v>
      </c>
      <c r="O2084" s="41">
        <v>0</v>
      </c>
      <c r="P2084" s="41">
        <v>13.7111</v>
      </c>
      <c r="Q2084" s="41">
        <v>0</v>
      </c>
      <c r="R2084" s="41">
        <v>5363</v>
      </c>
      <c r="S2084" s="41">
        <v>95.997699999999995</v>
      </c>
      <c r="T2084" s="41">
        <v>19652</v>
      </c>
      <c r="U2084" s="41">
        <v>432.34399999999999</v>
      </c>
      <c r="V2084" s="41">
        <v>5637</v>
      </c>
      <c r="W2084" s="41">
        <v>101.0667</v>
      </c>
      <c r="X2084" s="41">
        <v>20341</v>
      </c>
      <c r="Y2084" s="41">
        <v>446.05509999999998</v>
      </c>
      <c r="Z2084" s="6">
        <f>0</f>
        <v>0</v>
      </c>
      <c r="AA2084" s="6">
        <f t="shared" si="237"/>
        <v>101.0667</v>
      </c>
      <c r="AB2084">
        <f>IF(ISBLANK(Table1[[#This Row],[FY2425_Cost]])=TRUE,#N/A,Table1[[#This Row],[FY2425_Cost]])</f>
        <v>446.05509999999998</v>
      </c>
      <c r="AC2084" s="6">
        <f t="shared" si="238"/>
        <v>344.98839999999996</v>
      </c>
      <c r="AD2084" s="6" t="e">
        <f>SUMIFS($AB$3:AB2084,$B$3:B2084,B2084)</f>
        <v>#N/A</v>
      </c>
      <c r="AE2084" s="6">
        <f t="shared" si="239"/>
        <v>2463.0932767936729</v>
      </c>
      <c r="AF2084" s="6">
        <f t="shared" si="240"/>
        <v>2463.0932767936729</v>
      </c>
      <c r="AG2084" s="6">
        <f>VLOOKUP(Table1[[#This Row],[PracticeCode]],$AP$3:$AS$345,4,FALSE)</f>
        <v>2463.0932767936729</v>
      </c>
      <c r="AH2084" s="27">
        <f t="shared" si="241"/>
        <v>178984.77811367356</v>
      </c>
      <c r="AI2084" s="6" t="e">
        <f t="shared" si="236"/>
        <v>#N/A</v>
      </c>
    </row>
    <row r="2085" spans="1:35" x14ac:dyDescent="0.35">
      <c r="A2085" t="str">
        <f t="shared" si="235"/>
        <v>MEDICAL CENTREGreat West RoadHounslowE85096Jun3</v>
      </c>
      <c r="B2085" s="41" t="s">
        <v>642</v>
      </c>
      <c r="C2085" s="41" t="s">
        <v>491</v>
      </c>
      <c r="D2085" s="41" t="s">
        <v>16</v>
      </c>
      <c r="E2085" s="41" t="s">
        <v>214</v>
      </c>
      <c r="F2085" s="41" t="s">
        <v>214</v>
      </c>
      <c r="G2085" s="41" t="s">
        <v>758</v>
      </c>
      <c r="H2085" s="41">
        <v>3</v>
      </c>
      <c r="I2085" s="41">
        <v>5473.5406150970502</v>
      </c>
      <c r="J2085" s="41">
        <v>475</v>
      </c>
      <c r="K2085" s="41">
        <v>0</v>
      </c>
      <c r="L2085" s="41">
        <v>8.7874999999999996</v>
      </c>
      <c r="M2085" s="41">
        <v>0</v>
      </c>
      <c r="N2085" s="41">
        <v>172</v>
      </c>
      <c r="O2085" s="41">
        <v>0</v>
      </c>
      <c r="P2085" s="41">
        <v>3.4228000000000001</v>
      </c>
      <c r="Q2085" s="41">
        <v>0</v>
      </c>
      <c r="R2085" s="41">
        <v>3879</v>
      </c>
      <c r="S2085" s="41">
        <v>69.434100000000001</v>
      </c>
      <c r="T2085" s="41">
        <v>4211</v>
      </c>
      <c r="U2085" s="41">
        <v>92.641999999999996</v>
      </c>
      <c r="V2085" s="41">
        <v>4354</v>
      </c>
      <c r="W2085" s="41">
        <v>78.221599999999995</v>
      </c>
      <c r="X2085" s="41">
        <v>4383</v>
      </c>
      <c r="Y2085" s="41">
        <v>96.064799999999991</v>
      </c>
      <c r="Z2085" s="6">
        <f>0</f>
        <v>0</v>
      </c>
      <c r="AA2085" s="6">
        <f t="shared" si="237"/>
        <v>78.221599999999995</v>
      </c>
      <c r="AB2085">
        <f>IF(ISBLANK(Table1[[#This Row],[FY2425_Cost]])=TRUE,#N/A,Table1[[#This Row],[FY2425_Cost]])</f>
        <v>96.064799999999991</v>
      </c>
      <c r="AC2085" s="6">
        <f t="shared" si="238"/>
        <v>17.843199999999996</v>
      </c>
      <c r="AD2085" s="6" t="e">
        <f>SUMIFS($AB$3:AB2085,$B$3:B2085,B2085)</f>
        <v>#N/A</v>
      </c>
      <c r="AE2085" s="6">
        <f t="shared" si="239"/>
        <v>2463.0932767936729</v>
      </c>
      <c r="AF2085" s="6">
        <f t="shared" si="240"/>
        <v>2463.0932767936729</v>
      </c>
      <c r="AG2085" s="6">
        <f>VLOOKUP(Table1[[#This Row],[PracticeCode]],$AP$3:$AS$345,4,FALSE)</f>
        <v>2463.0932767936729</v>
      </c>
      <c r="AH2085" s="27">
        <f t="shared" si="241"/>
        <v>178984.77811367356</v>
      </c>
      <c r="AI2085" s="6" t="e">
        <f t="shared" si="236"/>
        <v>#N/A</v>
      </c>
    </row>
    <row r="2086" spans="1:35" x14ac:dyDescent="0.35">
      <c r="A2086" t="str">
        <f t="shared" si="235"/>
        <v>MEDICAL CENTREGreat West RoadHounslowE85096Mar12</v>
      </c>
      <c r="B2086" s="41" t="s">
        <v>642</v>
      </c>
      <c r="C2086" s="41" t="s">
        <v>491</v>
      </c>
      <c r="D2086" s="41" t="s">
        <v>16</v>
      </c>
      <c r="E2086" s="41" t="s">
        <v>214</v>
      </c>
      <c r="F2086" s="41" t="s">
        <v>214</v>
      </c>
      <c r="G2086" s="41" t="s">
        <v>767</v>
      </c>
      <c r="H2086" s="41">
        <v>12</v>
      </c>
      <c r="I2086" s="41">
        <v>5473.5406150970502</v>
      </c>
      <c r="J2086" s="41">
        <v>1206</v>
      </c>
      <c r="K2086" s="41">
        <v>0</v>
      </c>
      <c r="L2086" s="41">
        <v>23.999400000000001</v>
      </c>
      <c r="M2086" s="41">
        <v>0</v>
      </c>
      <c r="N2086" s="41"/>
      <c r="O2086" s="41"/>
      <c r="P2086" s="41"/>
      <c r="Q2086" s="41"/>
      <c r="R2086" s="41">
        <v>7999</v>
      </c>
      <c r="S2086" s="41">
        <v>143.18209999999999</v>
      </c>
      <c r="T2086" s="41"/>
      <c r="U2086" s="41"/>
      <c r="V2086" s="41">
        <v>9205</v>
      </c>
      <c r="W2086" s="41">
        <v>167.1815</v>
      </c>
      <c r="X2086" s="41"/>
      <c r="Y2086" s="41"/>
      <c r="Z2086" s="6">
        <f>0</f>
        <v>0</v>
      </c>
      <c r="AA2086" s="6">
        <f t="shared" si="237"/>
        <v>167.1815</v>
      </c>
      <c r="AB2086" t="e">
        <f>IF(ISBLANK(Table1[[#This Row],[FY2425_Cost]])=TRUE,#N/A,Table1[[#This Row],[FY2425_Cost]])</f>
        <v>#N/A</v>
      </c>
      <c r="AC2086" s="6" t="e">
        <f t="shared" si="238"/>
        <v>#N/A</v>
      </c>
      <c r="AD2086" s="6" t="e">
        <f>SUMIFS($AB$3:AB2086,$B$3:B2086,B2086)</f>
        <v>#N/A</v>
      </c>
      <c r="AE2086" s="6">
        <f t="shared" si="239"/>
        <v>2463.0932767936729</v>
      </c>
      <c r="AF2086" s="6">
        <f t="shared" si="240"/>
        <v>2463.0932767936729</v>
      </c>
      <c r="AG2086" s="6">
        <f>VLOOKUP(Table1[[#This Row],[PracticeCode]],$AP$3:$AS$345,4,FALSE)</f>
        <v>2463.0932767936729</v>
      </c>
      <c r="AH2086" s="27">
        <f t="shared" si="241"/>
        <v>178984.77811367356</v>
      </c>
      <c r="AI2086" s="6" t="e">
        <f t="shared" si="236"/>
        <v>#N/A</v>
      </c>
    </row>
    <row r="2087" spans="1:35" x14ac:dyDescent="0.35">
      <c r="A2087" t="str">
        <f t="shared" si="235"/>
        <v>MEDICAL CENTREGreat West RoadHounslowE85096May2</v>
      </c>
      <c r="B2087" s="41" t="s">
        <v>642</v>
      </c>
      <c r="C2087" s="41" t="s">
        <v>491</v>
      </c>
      <c r="D2087" s="41" t="s">
        <v>16</v>
      </c>
      <c r="E2087" s="41" t="s">
        <v>214</v>
      </c>
      <c r="F2087" s="41" t="s">
        <v>214</v>
      </c>
      <c r="G2087" s="41" t="s">
        <v>757</v>
      </c>
      <c r="H2087" s="41">
        <v>2</v>
      </c>
      <c r="I2087" s="41">
        <v>5473.5406150970502</v>
      </c>
      <c r="J2087" s="41">
        <v>507</v>
      </c>
      <c r="K2087" s="41">
        <v>0</v>
      </c>
      <c r="L2087" s="41">
        <v>9.3795000000000002</v>
      </c>
      <c r="M2087" s="41">
        <v>0</v>
      </c>
      <c r="N2087" s="41">
        <v>103</v>
      </c>
      <c r="O2087" s="41">
        <v>0</v>
      </c>
      <c r="P2087" s="41">
        <v>2.0497000000000001</v>
      </c>
      <c r="Q2087" s="41">
        <v>0</v>
      </c>
      <c r="R2087" s="41">
        <v>5860</v>
      </c>
      <c r="S2087" s="41">
        <v>104.89400000000001</v>
      </c>
      <c r="T2087" s="41">
        <v>3709</v>
      </c>
      <c r="U2087" s="41">
        <v>81.597999999999999</v>
      </c>
      <c r="V2087" s="41">
        <v>6367</v>
      </c>
      <c r="W2087" s="41">
        <v>114.27350000000001</v>
      </c>
      <c r="X2087" s="41">
        <v>3812</v>
      </c>
      <c r="Y2087" s="41">
        <v>83.6477</v>
      </c>
      <c r="Z2087" s="6">
        <f>0</f>
        <v>0</v>
      </c>
      <c r="AA2087" s="6">
        <f t="shared" si="237"/>
        <v>114.27350000000001</v>
      </c>
      <c r="AB2087">
        <f>IF(ISBLANK(Table1[[#This Row],[FY2425_Cost]])=TRUE,#N/A,Table1[[#This Row],[FY2425_Cost]])</f>
        <v>83.6477</v>
      </c>
      <c r="AC2087" s="6">
        <f t="shared" si="238"/>
        <v>-30.625800000000012</v>
      </c>
      <c r="AD2087" s="6" t="e">
        <f>SUMIFS($AB$3:AB2087,$B$3:B2087,B2087)</f>
        <v>#N/A</v>
      </c>
      <c r="AE2087" s="6">
        <f t="shared" si="239"/>
        <v>2463.0932767936729</v>
      </c>
      <c r="AF2087" s="6">
        <f t="shared" si="240"/>
        <v>2463.0932767936729</v>
      </c>
      <c r="AG2087" s="6">
        <f>VLOOKUP(Table1[[#This Row],[PracticeCode]],$AP$3:$AS$345,4,FALSE)</f>
        <v>2463.0932767936729</v>
      </c>
      <c r="AH2087" s="27">
        <f t="shared" si="241"/>
        <v>178984.77811367356</v>
      </c>
      <c r="AI2087" s="6" t="e">
        <f t="shared" si="236"/>
        <v>#N/A</v>
      </c>
    </row>
    <row r="2088" spans="1:35" x14ac:dyDescent="0.35">
      <c r="A2088" t="str">
        <f t="shared" si="235"/>
        <v>MEDICAL CENTREGreat West RoadHounslowE85096Nov8</v>
      </c>
      <c r="B2088" s="41" t="s">
        <v>642</v>
      </c>
      <c r="C2088" s="41" t="s">
        <v>491</v>
      </c>
      <c r="D2088" s="41" t="s">
        <v>16</v>
      </c>
      <c r="E2088" s="41" t="s">
        <v>214</v>
      </c>
      <c r="F2088" s="41" t="s">
        <v>214</v>
      </c>
      <c r="G2088" s="41" t="s">
        <v>763</v>
      </c>
      <c r="H2088" s="41">
        <v>8</v>
      </c>
      <c r="I2088" s="41">
        <v>5473.5406150970502</v>
      </c>
      <c r="J2088" s="41">
        <v>185</v>
      </c>
      <c r="K2088" s="41">
        <v>0</v>
      </c>
      <c r="L2088" s="41">
        <v>3.6815000000000002</v>
      </c>
      <c r="M2088" s="41">
        <v>0</v>
      </c>
      <c r="N2088" s="41"/>
      <c r="O2088" s="41"/>
      <c r="P2088" s="41"/>
      <c r="Q2088" s="41"/>
      <c r="R2088" s="41">
        <v>7147</v>
      </c>
      <c r="S2088" s="41">
        <v>127.93129999999999</v>
      </c>
      <c r="T2088" s="41"/>
      <c r="U2088" s="41"/>
      <c r="V2088" s="41">
        <v>7332</v>
      </c>
      <c r="W2088" s="41">
        <v>131.61279999999999</v>
      </c>
      <c r="X2088" s="41"/>
      <c r="Y2088" s="41"/>
      <c r="Z2088" s="6">
        <f>0</f>
        <v>0</v>
      </c>
      <c r="AA2088" s="6">
        <f t="shared" si="237"/>
        <v>131.61279999999999</v>
      </c>
      <c r="AB2088" t="e">
        <f>IF(ISBLANK(Table1[[#This Row],[FY2425_Cost]])=TRUE,#N/A,Table1[[#This Row],[FY2425_Cost]])</f>
        <v>#N/A</v>
      </c>
      <c r="AC2088" s="6" t="e">
        <f t="shared" si="238"/>
        <v>#N/A</v>
      </c>
      <c r="AD2088" s="6" t="e">
        <f>SUMIFS($AB$3:AB2088,$B$3:B2088,B2088)</f>
        <v>#N/A</v>
      </c>
      <c r="AE2088" s="6">
        <f t="shared" si="239"/>
        <v>2463.0932767936729</v>
      </c>
      <c r="AF2088" s="6">
        <f t="shared" si="240"/>
        <v>2463.0932767936729</v>
      </c>
      <c r="AG2088" s="6">
        <f>VLOOKUP(Table1[[#This Row],[PracticeCode]],$AP$3:$AS$345,4,FALSE)</f>
        <v>2463.0932767936729</v>
      </c>
      <c r="AH2088" s="27">
        <f t="shared" si="241"/>
        <v>178984.77811367356</v>
      </c>
      <c r="AI2088" s="6" t="e">
        <f t="shared" si="236"/>
        <v>#N/A</v>
      </c>
    </row>
    <row r="2089" spans="1:35" x14ac:dyDescent="0.35">
      <c r="A2089" t="str">
        <f t="shared" si="235"/>
        <v>MEDICAL CENTREGreat West RoadHounslowE85096Oct7</v>
      </c>
      <c r="B2089" s="41" t="s">
        <v>642</v>
      </c>
      <c r="C2089" s="41" t="s">
        <v>491</v>
      </c>
      <c r="D2089" s="41" t="s">
        <v>16</v>
      </c>
      <c r="E2089" s="41" t="s">
        <v>214</v>
      </c>
      <c r="F2089" s="41" t="s">
        <v>214</v>
      </c>
      <c r="G2089" s="41" t="s">
        <v>762</v>
      </c>
      <c r="H2089" s="41">
        <v>7</v>
      </c>
      <c r="I2089" s="41">
        <v>5473.5406150970502</v>
      </c>
      <c r="J2089" s="41">
        <v>214</v>
      </c>
      <c r="K2089" s="41">
        <v>0</v>
      </c>
      <c r="L2089" s="41">
        <v>4.2586000000000004</v>
      </c>
      <c r="M2089" s="41">
        <v>0</v>
      </c>
      <c r="N2089" s="41">
        <v>0</v>
      </c>
      <c r="O2089" s="41">
        <v>0</v>
      </c>
      <c r="P2089" s="41">
        <v>0</v>
      </c>
      <c r="Q2089" s="41">
        <v>0</v>
      </c>
      <c r="R2089" s="41">
        <v>17212</v>
      </c>
      <c r="S2089" s="41">
        <v>308.09480000000002</v>
      </c>
      <c r="T2089" s="41">
        <v>17624</v>
      </c>
      <c r="U2089" s="41">
        <v>387.72800000000001</v>
      </c>
      <c r="V2089" s="41">
        <v>17426</v>
      </c>
      <c r="W2089" s="41">
        <v>312.35340000000002</v>
      </c>
      <c r="X2089" s="41">
        <v>17624</v>
      </c>
      <c r="Y2089" s="41">
        <v>387.72800000000001</v>
      </c>
      <c r="Z2089" s="6">
        <f>0</f>
        <v>0</v>
      </c>
      <c r="AA2089" s="6">
        <f t="shared" si="237"/>
        <v>312.35340000000002</v>
      </c>
      <c r="AB2089">
        <f>IF(ISBLANK(Table1[[#This Row],[FY2425_Cost]])=TRUE,#N/A,Table1[[#This Row],[FY2425_Cost]])</f>
        <v>387.72800000000001</v>
      </c>
      <c r="AC2089" s="6">
        <f t="shared" si="238"/>
        <v>75.374599999999987</v>
      </c>
      <c r="AD2089" s="6" t="e">
        <f>SUMIFS($AB$3:AB2089,$B$3:B2089,B2089)</f>
        <v>#N/A</v>
      </c>
      <c r="AE2089" s="6">
        <f t="shared" si="239"/>
        <v>2463.0932767936729</v>
      </c>
      <c r="AF2089" s="6">
        <f t="shared" si="240"/>
        <v>2463.0932767936729</v>
      </c>
      <c r="AG2089" s="6">
        <f>VLOOKUP(Table1[[#This Row],[PracticeCode]],$AP$3:$AS$345,4,FALSE)</f>
        <v>2463.0932767936729</v>
      </c>
      <c r="AH2089" s="27">
        <f t="shared" si="241"/>
        <v>178984.77811367356</v>
      </c>
      <c r="AI2089" s="6" t="e">
        <f t="shared" si="236"/>
        <v>#N/A</v>
      </c>
    </row>
    <row r="2090" spans="1:35" x14ac:dyDescent="0.35">
      <c r="A2090" t="str">
        <f t="shared" si="235"/>
        <v>MEDICAL CENTREGreat West RoadHounslowE85096Sep6</v>
      </c>
      <c r="B2090" s="41" t="s">
        <v>642</v>
      </c>
      <c r="C2090" s="41" t="s">
        <v>491</v>
      </c>
      <c r="D2090" s="41" t="s">
        <v>16</v>
      </c>
      <c r="E2090" s="41" t="s">
        <v>214</v>
      </c>
      <c r="F2090" s="41" t="s">
        <v>214</v>
      </c>
      <c r="G2090" s="41" t="s">
        <v>761</v>
      </c>
      <c r="H2090" s="41">
        <v>6</v>
      </c>
      <c r="I2090" s="41">
        <v>5473.5406150970502</v>
      </c>
      <c r="J2090" s="41">
        <v>168</v>
      </c>
      <c r="K2090" s="41">
        <v>0</v>
      </c>
      <c r="L2090" s="41">
        <v>3.3432000000000004</v>
      </c>
      <c r="M2090" s="41">
        <v>0</v>
      </c>
      <c r="N2090" s="41">
        <v>173</v>
      </c>
      <c r="O2090" s="41">
        <v>0</v>
      </c>
      <c r="P2090" s="41">
        <v>3.8925000000000001</v>
      </c>
      <c r="Q2090" s="41">
        <v>0</v>
      </c>
      <c r="R2090" s="41">
        <v>15938</v>
      </c>
      <c r="S2090" s="41">
        <v>285.29020000000003</v>
      </c>
      <c r="T2090" s="41">
        <v>8018</v>
      </c>
      <c r="U2090" s="41">
        <v>176.39599999999999</v>
      </c>
      <c r="V2090" s="41">
        <v>16106</v>
      </c>
      <c r="W2090" s="41">
        <v>288.63340000000005</v>
      </c>
      <c r="X2090" s="41">
        <v>8191</v>
      </c>
      <c r="Y2090" s="41">
        <v>180.2885</v>
      </c>
      <c r="Z2090" s="6">
        <f>0</f>
        <v>0</v>
      </c>
      <c r="AA2090" s="6">
        <f t="shared" si="237"/>
        <v>288.63340000000005</v>
      </c>
      <c r="AB2090">
        <f>IF(ISBLANK(Table1[[#This Row],[FY2425_Cost]])=TRUE,#N/A,Table1[[#This Row],[FY2425_Cost]])</f>
        <v>180.2885</v>
      </c>
      <c r="AC2090" s="6">
        <f t="shared" si="238"/>
        <v>-108.34490000000005</v>
      </c>
      <c r="AD2090" s="6" t="e">
        <f>SUMIFS($AB$3:AB2090,$B$3:B2090,B2090)</f>
        <v>#N/A</v>
      </c>
      <c r="AE2090" s="6">
        <f t="shared" si="239"/>
        <v>2463.0932767936729</v>
      </c>
      <c r="AF2090" s="6">
        <f t="shared" si="240"/>
        <v>2463.0932767936729</v>
      </c>
      <c r="AG2090" s="6">
        <f>VLOOKUP(Table1[[#This Row],[PracticeCode]],$AP$3:$AS$345,4,FALSE)</f>
        <v>2463.0932767936729</v>
      </c>
      <c r="AH2090" s="27">
        <f t="shared" si="241"/>
        <v>178984.77811367356</v>
      </c>
      <c r="AI2090" s="6" t="e">
        <f t="shared" si="236"/>
        <v>#N/A</v>
      </c>
    </row>
    <row r="2091" spans="1:35" x14ac:dyDescent="0.35">
      <c r="A2091" t="str">
        <f t="shared" si="235"/>
        <v>MILLBANK MEDICAL CENTRESouth Westminster Primary Care NetworkCentral LondonE87739Apr1</v>
      </c>
      <c r="B2091" s="41" t="s">
        <v>469</v>
      </c>
      <c r="C2091" s="41" t="s">
        <v>470</v>
      </c>
      <c r="D2091" s="41" t="s">
        <v>33</v>
      </c>
      <c r="E2091" s="41" t="s">
        <v>215</v>
      </c>
      <c r="F2091" s="41" t="s">
        <v>215</v>
      </c>
      <c r="G2091" s="41" t="s">
        <v>756</v>
      </c>
      <c r="H2091" s="41">
        <v>1</v>
      </c>
      <c r="I2091" s="41">
        <v>8824.9210943978796</v>
      </c>
      <c r="J2091" s="41">
        <v>2077</v>
      </c>
      <c r="K2091" s="41">
        <v>1213</v>
      </c>
      <c r="L2091" s="41">
        <v>38.424499999999995</v>
      </c>
      <c r="M2091" s="41">
        <v>22.4405</v>
      </c>
      <c r="N2091" s="41">
        <v>35109</v>
      </c>
      <c r="O2091" s="41">
        <v>1358</v>
      </c>
      <c r="P2091" s="41">
        <v>698.66910000000007</v>
      </c>
      <c r="Q2091" s="41">
        <v>27.0242</v>
      </c>
      <c r="R2091" s="41">
        <v>5724</v>
      </c>
      <c r="S2091" s="41">
        <v>102.45959999999999</v>
      </c>
      <c r="T2091" s="41">
        <v>19537</v>
      </c>
      <c r="U2091" s="41">
        <v>429.81400000000002</v>
      </c>
      <c r="V2091" s="41">
        <v>9014</v>
      </c>
      <c r="W2091" s="41">
        <v>163.32459999999998</v>
      </c>
      <c r="X2091" s="41">
        <v>56004</v>
      </c>
      <c r="Y2091" s="41">
        <v>1155.5073</v>
      </c>
      <c r="Z2091" s="6">
        <f>0</f>
        <v>0</v>
      </c>
      <c r="AA2091" s="6">
        <f t="shared" si="237"/>
        <v>163.32459999999998</v>
      </c>
      <c r="AB2091">
        <f>IF(ISBLANK(Table1[[#This Row],[FY2425_Cost]])=TRUE,#N/A,Table1[[#This Row],[FY2425_Cost]])</f>
        <v>1155.5073</v>
      </c>
      <c r="AC2091" s="6">
        <f t="shared" si="238"/>
        <v>992.18270000000007</v>
      </c>
      <c r="AD2091" s="6">
        <f>SUMIFS($AB$3:AB2091,$B$3:B2091,B2091)</f>
        <v>1155.5073</v>
      </c>
      <c r="AE2091" s="6">
        <f t="shared" si="239"/>
        <v>3971.2144924790459</v>
      </c>
      <c r="AF2091" s="6">
        <f t="shared" si="240"/>
        <v>3971.2144924790459</v>
      </c>
      <c r="AG2091" s="6">
        <f>VLOOKUP(Table1[[#This Row],[PracticeCode]],$AP$3:$AS$345,4,FALSE)</f>
        <v>3971.2144924790459</v>
      </c>
      <c r="AH2091" s="27">
        <f t="shared" si="241"/>
        <v>288574.9197868107</v>
      </c>
      <c r="AI2091" s="6">
        <f t="shared" si="236"/>
        <v>0</v>
      </c>
    </row>
    <row r="2092" spans="1:35" x14ac:dyDescent="0.35">
      <c r="A2092" t="str">
        <f t="shared" si="235"/>
        <v>MILLBANK MEDICAL CENTRESouth Westminster Primary Care NetworkCentral LondonE87739Aug5</v>
      </c>
      <c r="B2092" s="41" t="s">
        <v>469</v>
      </c>
      <c r="C2092" s="41" t="s">
        <v>470</v>
      </c>
      <c r="D2092" s="41" t="s">
        <v>33</v>
      </c>
      <c r="E2092" s="41" t="s">
        <v>215</v>
      </c>
      <c r="F2092" s="41" t="s">
        <v>215</v>
      </c>
      <c r="G2092" s="41" t="s">
        <v>760</v>
      </c>
      <c r="H2092" s="41">
        <v>5</v>
      </c>
      <c r="I2092" s="41">
        <v>8824.9210943978796</v>
      </c>
      <c r="J2092" s="41">
        <v>4715</v>
      </c>
      <c r="K2092" s="41">
        <v>10</v>
      </c>
      <c r="L2092" s="41">
        <v>87.227499999999992</v>
      </c>
      <c r="M2092" s="41">
        <v>0.185</v>
      </c>
      <c r="N2092" s="41">
        <v>3864</v>
      </c>
      <c r="O2092" s="41">
        <v>4</v>
      </c>
      <c r="P2092" s="41">
        <v>76.893600000000006</v>
      </c>
      <c r="Q2092" s="41">
        <v>7.9600000000000004E-2</v>
      </c>
      <c r="R2092" s="41">
        <v>5469</v>
      </c>
      <c r="S2092" s="41">
        <v>97.895099999999999</v>
      </c>
      <c r="T2092" s="41">
        <v>10695</v>
      </c>
      <c r="U2092" s="41">
        <v>235.29</v>
      </c>
      <c r="V2092" s="41">
        <v>10194</v>
      </c>
      <c r="W2092" s="41">
        <v>185.30759999999998</v>
      </c>
      <c r="X2092" s="41">
        <v>14563</v>
      </c>
      <c r="Y2092" s="41">
        <v>312.26319999999998</v>
      </c>
      <c r="Z2092" s="6">
        <f>0</f>
        <v>0</v>
      </c>
      <c r="AA2092" s="6">
        <f t="shared" si="237"/>
        <v>185.30759999999998</v>
      </c>
      <c r="AB2092">
        <f>IF(ISBLANK(Table1[[#This Row],[FY2425_Cost]])=TRUE,#N/A,Table1[[#This Row],[FY2425_Cost]])</f>
        <v>312.26319999999998</v>
      </c>
      <c r="AC2092" s="6">
        <f t="shared" si="238"/>
        <v>126.9556</v>
      </c>
      <c r="AD2092" s="6">
        <f>SUMIFS($AB$3:AB2092,$B$3:B2092,B2092)</f>
        <v>1467.7705000000001</v>
      </c>
      <c r="AE2092" s="6">
        <f t="shared" si="239"/>
        <v>3971.2144924790459</v>
      </c>
      <c r="AF2092" s="6">
        <f t="shared" si="240"/>
        <v>3971.2144924790459</v>
      </c>
      <c r="AG2092" s="6">
        <f>VLOOKUP(Table1[[#This Row],[PracticeCode]],$AP$3:$AS$345,4,FALSE)</f>
        <v>3971.2144924790459</v>
      </c>
      <c r="AH2092" s="27">
        <f t="shared" si="241"/>
        <v>288574.9197868107</v>
      </c>
      <c r="AI2092" s="6">
        <f t="shared" si="236"/>
        <v>0</v>
      </c>
    </row>
    <row r="2093" spans="1:35" x14ac:dyDescent="0.35">
      <c r="A2093" t="str">
        <f t="shared" si="235"/>
        <v>MILLBANK MEDICAL CENTRESouth Westminster Primary Care NetworkCentral LondonE87739Dec9</v>
      </c>
      <c r="B2093" s="41" t="s">
        <v>469</v>
      </c>
      <c r="C2093" s="41" t="s">
        <v>470</v>
      </c>
      <c r="D2093" s="41" t="s">
        <v>33</v>
      </c>
      <c r="E2093" s="41" t="s">
        <v>215</v>
      </c>
      <c r="F2093" s="41" t="s">
        <v>215</v>
      </c>
      <c r="G2093" s="41" t="s">
        <v>764</v>
      </c>
      <c r="H2093" s="41">
        <v>9</v>
      </c>
      <c r="I2093" s="41">
        <v>8824.9210943978796</v>
      </c>
      <c r="J2093" s="41">
        <v>26369</v>
      </c>
      <c r="K2093" s="41">
        <v>0</v>
      </c>
      <c r="L2093" s="41">
        <v>524.74310000000003</v>
      </c>
      <c r="M2093" s="41">
        <v>0</v>
      </c>
      <c r="N2093" s="41"/>
      <c r="O2093" s="41"/>
      <c r="P2093" s="41"/>
      <c r="Q2093" s="41"/>
      <c r="R2093" s="41">
        <v>6098</v>
      </c>
      <c r="S2093" s="41">
        <v>109.1542</v>
      </c>
      <c r="T2093" s="41"/>
      <c r="U2093" s="41"/>
      <c r="V2093" s="41">
        <v>32467</v>
      </c>
      <c r="W2093" s="41">
        <v>633.89730000000009</v>
      </c>
      <c r="X2093" s="41"/>
      <c r="Y2093" s="41"/>
      <c r="Z2093" s="6">
        <f>0</f>
        <v>0</v>
      </c>
      <c r="AA2093" s="6">
        <f t="shared" si="237"/>
        <v>633.89730000000009</v>
      </c>
      <c r="AB2093" t="e">
        <f>IF(ISBLANK(Table1[[#This Row],[FY2425_Cost]])=TRUE,#N/A,Table1[[#This Row],[FY2425_Cost]])</f>
        <v>#N/A</v>
      </c>
      <c r="AC2093" s="6" t="e">
        <f t="shared" si="238"/>
        <v>#N/A</v>
      </c>
      <c r="AD2093" s="6" t="e">
        <f>SUMIFS($AB$3:AB2093,$B$3:B2093,B2093)</f>
        <v>#N/A</v>
      </c>
      <c r="AE2093" s="6">
        <f t="shared" si="239"/>
        <v>3971.2144924790459</v>
      </c>
      <c r="AF2093" s="6">
        <f t="shared" si="240"/>
        <v>3971.2144924790459</v>
      </c>
      <c r="AG2093" s="6">
        <f>VLOOKUP(Table1[[#This Row],[PracticeCode]],$AP$3:$AS$345,4,FALSE)</f>
        <v>3971.2144924790459</v>
      </c>
      <c r="AH2093" s="27">
        <f t="shared" si="241"/>
        <v>288574.9197868107</v>
      </c>
      <c r="AI2093" s="6" t="e">
        <f t="shared" si="236"/>
        <v>#N/A</v>
      </c>
    </row>
    <row r="2094" spans="1:35" x14ac:dyDescent="0.35">
      <c r="A2094" t="str">
        <f t="shared" si="235"/>
        <v>MILLBANK MEDICAL CENTRESouth Westminster Primary Care NetworkCentral LondonE87739Feb11</v>
      </c>
      <c r="B2094" s="41" t="s">
        <v>469</v>
      </c>
      <c r="C2094" s="41" t="s">
        <v>470</v>
      </c>
      <c r="D2094" s="41" t="s">
        <v>33</v>
      </c>
      <c r="E2094" s="41" t="s">
        <v>215</v>
      </c>
      <c r="F2094" s="41" t="s">
        <v>215</v>
      </c>
      <c r="G2094" s="41" t="s">
        <v>766</v>
      </c>
      <c r="H2094" s="41">
        <v>11</v>
      </c>
      <c r="I2094" s="41">
        <v>8824.9210943978796</v>
      </c>
      <c r="J2094" s="41">
        <v>4731</v>
      </c>
      <c r="K2094" s="41">
        <v>0</v>
      </c>
      <c r="L2094" s="41">
        <v>94.146900000000002</v>
      </c>
      <c r="M2094" s="41">
        <v>0</v>
      </c>
      <c r="N2094" s="41"/>
      <c r="O2094" s="41"/>
      <c r="P2094" s="41"/>
      <c r="Q2094" s="41"/>
      <c r="R2094" s="41">
        <v>6952</v>
      </c>
      <c r="S2094" s="41">
        <v>124.4408</v>
      </c>
      <c r="T2094" s="41"/>
      <c r="U2094" s="41"/>
      <c r="V2094" s="41">
        <v>11683</v>
      </c>
      <c r="W2094" s="41">
        <v>218.58769999999998</v>
      </c>
      <c r="X2094" s="41"/>
      <c r="Y2094" s="41"/>
      <c r="Z2094" s="6">
        <f>0</f>
        <v>0</v>
      </c>
      <c r="AA2094" s="6">
        <f t="shared" si="237"/>
        <v>218.58769999999998</v>
      </c>
      <c r="AB2094" t="e">
        <f>IF(ISBLANK(Table1[[#This Row],[FY2425_Cost]])=TRUE,#N/A,Table1[[#This Row],[FY2425_Cost]])</f>
        <v>#N/A</v>
      </c>
      <c r="AC2094" s="6" t="e">
        <f t="shared" si="238"/>
        <v>#N/A</v>
      </c>
      <c r="AD2094" s="6" t="e">
        <f>SUMIFS($AB$3:AB2094,$B$3:B2094,B2094)</f>
        <v>#N/A</v>
      </c>
      <c r="AE2094" s="6">
        <f t="shared" si="239"/>
        <v>3971.2144924790459</v>
      </c>
      <c r="AF2094" s="6">
        <f t="shared" si="240"/>
        <v>3971.2144924790459</v>
      </c>
      <c r="AG2094" s="6">
        <f>VLOOKUP(Table1[[#This Row],[PracticeCode]],$AP$3:$AS$345,4,FALSE)</f>
        <v>3971.2144924790459</v>
      </c>
      <c r="AH2094" s="27">
        <f t="shared" si="241"/>
        <v>288574.9197868107</v>
      </c>
      <c r="AI2094" s="6" t="e">
        <f t="shared" si="236"/>
        <v>#N/A</v>
      </c>
    </row>
    <row r="2095" spans="1:35" x14ac:dyDescent="0.35">
      <c r="A2095" t="str">
        <f t="shared" si="235"/>
        <v>MILLBANK MEDICAL CENTRESouth Westminster Primary Care NetworkCentral LondonE87739Jan10</v>
      </c>
      <c r="B2095" s="41" t="s">
        <v>469</v>
      </c>
      <c r="C2095" s="41" t="s">
        <v>470</v>
      </c>
      <c r="D2095" s="41" t="s">
        <v>33</v>
      </c>
      <c r="E2095" s="41" t="s">
        <v>215</v>
      </c>
      <c r="F2095" s="41" t="s">
        <v>215</v>
      </c>
      <c r="G2095" s="41" t="s">
        <v>765</v>
      </c>
      <c r="H2095" s="41">
        <v>10</v>
      </c>
      <c r="I2095" s="41">
        <v>8824.9210943978796</v>
      </c>
      <c r="J2095" s="41">
        <v>4522</v>
      </c>
      <c r="K2095" s="41">
        <v>0</v>
      </c>
      <c r="L2095" s="41">
        <v>89.987800000000007</v>
      </c>
      <c r="M2095" s="41">
        <v>0</v>
      </c>
      <c r="N2095" s="41"/>
      <c r="O2095" s="41"/>
      <c r="P2095" s="41"/>
      <c r="Q2095" s="41"/>
      <c r="R2095" s="41">
        <v>9405</v>
      </c>
      <c r="S2095" s="41">
        <v>168.34950000000001</v>
      </c>
      <c r="T2095" s="41"/>
      <c r="U2095" s="41"/>
      <c r="V2095" s="41">
        <v>13927</v>
      </c>
      <c r="W2095" s="41">
        <v>258.33730000000003</v>
      </c>
      <c r="X2095" s="41"/>
      <c r="Y2095" s="41"/>
      <c r="Z2095" s="6">
        <f>0</f>
        <v>0</v>
      </c>
      <c r="AA2095" s="6">
        <f t="shared" si="237"/>
        <v>258.33730000000003</v>
      </c>
      <c r="AB2095" t="e">
        <f>IF(ISBLANK(Table1[[#This Row],[FY2425_Cost]])=TRUE,#N/A,Table1[[#This Row],[FY2425_Cost]])</f>
        <v>#N/A</v>
      </c>
      <c r="AC2095" s="6" t="e">
        <f t="shared" si="238"/>
        <v>#N/A</v>
      </c>
      <c r="AD2095" s="6" t="e">
        <f>SUMIFS($AB$3:AB2095,$B$3:B2095,B2095)</f>
        <v>#N/A</v>
      </c>
      <c r="AE2095" s="6">
        <f t="shared" si="239"/>
        <v>3971.2144924790459</v>
      </c>
      <c r="AF2095" s="6">
        <f t="shared" si="240"/>
        <v>3971.2144924790459</v>
      </c>
      <c r="AG2095" s="6">
        <f>VLOOKUP(Table1[[#This Row],[PracticeCode]],$AP$3:$AS$345,4,FALSE)</f>
        <v>3971.2144924790459</v>
      </c>
      <c r="AH2095" s="27">
        <f t="shared" si="241"/>
        <v>288574.9197868107</v>
      </c>
      <c r="AI2095" s="6" t="e">
        <f t="shared" si="236"/>
        <v>#N/A</v>
      </c>
    </row>
    <row r="2096" spans="1:35" x14ac:dyDescent="0.35">
      <c r="A2096" t="str">
        <f t="shared" si="235"/>
        <v>MILLBANK MEDICAL CENTRESouth Westminster Primary Care NetworkCentral LondonE87739Jul4</v>
      </c>
      <c r="B2096" s="41" t="s">
        <v>469</v>
      </c>
      <c r="C2096" s="41" t="s">
        <v>470</v>
      </c>
      <c r="D2096" s="41" t="s">
        <v>33</v>
      </c>
      <c r="E2096" s="41" t="s">
        <v>215</v>
      </c>
      <c r="F2096" s="41" t="s">
        <v>215</v>
      </c>
      <c r="G2096" s="41" t="s">
        <v>759</v>
      </c>
      <c r="H2096" s="41">
        <v>4</v>
      </c>
      <c r="I2096" s="41">
        <v>8824.9210943978796</v>
      </c>
      <c r="J2096" s="41">
        <v>3003</v>
      </c>
      <c r="K2096" s="41">
        <v>20</v>
      </c>
      <c r="L2096" s="41">
        <v>55.555499999999995</v>
      </c>
      <c r="M2096" s="41">
        <v>0.37</v>
      </c>
      <c r="N2096" s="41">
        <v>3745</v>
      </c>
      <c r="O2096" s="41">
        <v>0</v>
      </c>
      <c r="P2096" s="41">
        <v>74.525500000000008</v>
      </c>
      <c r="Q2096" s="41">
        <v>0</v>
      </c>
      <c r="R2096" s="41">
        <v>5197</v>
      </c>
      <c r="S2096" s="41">
        <v>93.026300000000006</v>
      </c>
      <c r="T2096" s="41">
        <v>5424</v>
      </c>
      <c r="U2096" s="41">
        <v>119.328</v>
      </c>
      <c r="V2096" s="41">
        <v>8220</v>
      </c>
      <c r="W2096" s="41">
        <v>148.95179999999999</v>
      </c>
      <c r="X2096" s="41">
        <v>9169</v>
      </c>
      <c r="Y2096" s="41">
        <v>193.8535</v>
      </c>
      <c r="Z2096" s="6">
        <f>0</f>
        <v>0</v>
      </c>
      <c r="AA2096" s="6">
        <f t="shared" si="237"/>
        <v>148.95179999999999</v>
      </c>
      <c r="AB2096">
        <f>IF(ISBLANK(Table1[[#This Row],[FY2425_Cost]])=TRUE,#N/A,Table1[[#This Row],[FY2425_Cost]])</f>
        <v>193.8535</v>
      </c>
      <c r="AC2096" s="6">
        <f t="shared" si="238"/>
        <v>44.901700000000005</v>
      </c>
      <c r="AD2096" s="6" t="e">
        <f>SUMIFS($AB$3:AB2096,$B$3:B2096,B2096)</f>
        <v>#N/A</v>
      </c>
      <c r="AE2096" s="6">
        <f t="shared" si="239"/>
        <v>3971.2144924790459</v>
      </c>
      <c r="AF2096" s="6">
        <f t="shared" si="240"/>
        <v>3971.2144924790459</v>
      </c>
      <c r="AG2096" s="6">
        <f>VLOOKUP(Table1[[#This Row],[PracticeCode]],$AP$3:$AS$345,4,FALSE)</f>
        <v>3971.2144924790459</v>
      </c>
      <c r="AH2096" s="27">
        <f t="shared" si="241"/>
        <v>288574.9197868107</v>
      </c>
      <c r="AI2096" s="6" t="e">
        <f t="shared" si="236"/>
        <v>#N/A</v>
      </c>
    </row>
    <row r="2097" spans="1:35" x14ac:dyDescent="0.35">
      <c r="A2097" t="str">
        <f t="shared" si="235"/>
        <v>MILLBANK MEDICAL CENTRESouth Westminster Primary Care NetworkCentral LondonE87739Jun3</v>
      </c>
      <c r="B2097" s="41" t="s">
        <v>469</v>
      </c>
      <c r="C2097" s="41" t="s">
        <v>470</v>
      </c>
      <c r="D2097" s="41" t="s">
        <v>33</v>
      </c>
      <c r="E2097" s="41" t="s">
        <v>215</v>
      </c>
      <c r="F2097" s="41" t="s">
        <v>215</v>
      </c>
      <c r="G2097" s="41" t="s">
        <v>758</v>
      </c>
      <c r="H2097" s="41">
        <v>3</v>
      </c>
      <c r="I2097" s="41">
        <v>8824.9210943978796</v>
      </c>
      <c r="J2097" s="41">
        <v>3230</v>
      </c>
      <c r="K2097" s="41">
        <v>5</v>
      </c>
      <c r="L2097" s="41">
        <v>59.754999999999995</v>
      </c>
      <c r="M2097" s="41">
        <v>9.2499999999999999E-2</v>
      </c>
      <c r="N2097" s="41">
        <v>5416</v>
      </c>
      <c r="O2097" s="41">
        <v>13</v>
      </c>
      <c r="P2097" s="41">
        <v>107.7784</v>
      </c>
      <c r="Q2097" s="41">
        <v>0.25870000000000004</v>
      </c>
      <c r="R2097" s="41">
        <v>5065</v>
      </c>
      <c r="S2097" s="41">
        <v>90.663499999999999</v>
      </c>
      <c r="T2097" s="41">
        <v>6243</v>
      </c>
      <c r="U2097" s="41">
        <v>137.346</v>
      </c>
      <c r="V2097" s="41">
        <v>8300</v>
      </c>
      <c r="W2097" s="41">
        <v>150.511</v>
      </c>
      <c r="X2097" s="41">
        <v>11672</v>
      </c>
      <c r="Y2097" s="41">
        <v>245.38310000000001</v>
      </c>
      <c r="Z2097" s="6">
        <f>0</f>
        <v>0</v>
      </c>
      <c r="AA2097" s="6">
        <f t="shared" si="237"/>
        <v>150.511</v>
      </c>
      <c r="AB2097">
        <f>IF(ISBLANK(Table1[[#This Row],[FY2425_Cost]])=TRUE,#N/A,Table1[[#This Row],[FY2425_Cost]])</f>
        <v>245.38310000000001</v>
      </c>
      <c r="AC2097" s="6">
        <f t="shared" si="238"/>
        <v>94.872100000000017</v>
      </c>
      <c r="AD2097" s="6" t="e">
        <f>SUMIFS($AB$3:AB2097,$B$3:B2097,B2097)</f>
        <v>#N/A</v>
      </c>
      <c r="AE2097" s="6">
        <f t="shared" si="239"/>
        <v>3971.2144924790459</v>
      </c>
      <c r="AF2097" s="6">
        <f t="shared" si="240"/>
        <v>3971.2144924790459</v>
      </c>
      <c r="AG2097" s="6">
        <f>VLOOKUP(Table1[[#This Row],[PracticeCode]],$AP$3:$AS$345,4,FALSE)</f>
        <v>3971.2144924790459</v>
      </c>
      <c r="AH2097" s="27">
        <f t="shared" si="241"/>
        <v>288574.9197868107</v>
      </c>
      <c r="AI2097" s="6" t="e">
        <f t="shared" si="236"/>
        <v>#N/A</v>
      </c>
    </row>
    <row r="2098" spans="1:35" x14ac:dyDescent="0.35">
      <c r="A2098" t="str">
        <f t="shared" si="235"/>
        <v>MILLBANK MEDICAL CENTRESouth Westminster Primary Care NetworkCentral LondonE87739Mar12</v>
      </c>
      <c r="B2098" s="41" t="s">
        <v>469</v>
      </c>
      <c r="C2098" s="41" t="s">
        <v>470</v>
      </c>
      <c r="D2098" s="41" t="s">
        <v>33</v>
      </c>
      <c r="E2098" s="41" t="s">
        <v>215</v>
      </c>
      <c r="F2098" s="41" t="s">
        <v>215</v>
      </c>
      <c r="G2098" s="41" t="s">
        <v>767</v>
      </c>
      <c r="H2098" s="41">
        <v>12</v>
      </c>
      <c r="I2098" s="41">
        <v>8824.9210943978796</v>
      </c>
      <c r="J2098" s="41">
        <v>19559</v>
      </c>
      <c r="K2098" s="41">
        <v>10</v>
      </c>
      <c r="L2098" s="41">
        <v>389.22410000000002</v>
      </c>
      <c r="M2098" s="41">
        <v>0.19900000000000001</v>
      </c>
      <c r="N2098" s="41"/>
      <c r="O2098" s="41"/>
      <c r="P2098" s="41"/>
      <c r="Q2098" s="41"/>
      <c r="R2098" s="41">
        <v>5095</v>
      </c>
      <c r="S2098" s="41">
        <v>91.200500000000005</v>
      </c>
      <c r="T2098" s="41"/>
      <c r="U2098" s="41"/>
      <c r="V2098" s="41">
        <v>24664</v>
      </c>
      <c r="W2098" s="41">
        <v>480.62360000000001</v>
      </c>
      <c r="X2098" s="41"/>
      <c r="Y2098" s="41"/>
      <c r="Z2098" s="6">
        <f>0</f>
        <v>0</v>
      </c>
      <c r="AA2098" s="6">
        <f t="shared" si="237"/>
        <v>480.62360000000001</v>
      </c>
      <c r="AB2098" t="e">
        <f>IF(ISBLANK(Table1[[#This Row],[FY2425_Cost]])=TRUE,#N/A,Table1[[#This Row],[FY2425_Cost]])</f>
        <v>#N/A</v>
      </c>
      <c r="AC2098" s="6" t="e">
        <f t="shared" si="238"/>
        <v>#N/A</v>
      </c>
      <c r="AD2098" s="6" t="e">
        <f>SUMIFS($AB$3:AB2098,$B$3:B2098,B2098)</f>
        <v>#N/A</v>
      </c>
      <c r="AE2098" s="6">
        <f t="shared" si="239"/>
        <v>3971.2144924790459</v>
      </c>
      <c r="AF2098" s="6">
        <f t="shared" si="240"/>
        <v>3971.2144924790459</v>
      </c>
      <c r="AG2098" s="6">
        <f>VLOOKUP(Table1[[#This Row],[PracticeCode]],$AP$3:$AS$345,4,FALSE)</f>
        <v>3971.2144924790459</v>
      </c>
      <c r="AH2098" s="27">
        <f t="shared" si="241"/>
        <v>288574.9197868107</v>
      </c>
      <c r="AI2098" s="6" t="e">
        <f t="shared" si="236"/>
        <v>#N/A</v>
      </c>
    </row>
    <row r="2099" spans="1:35" x14ac:dyDescent="0.35">
      <c r="A2099" t="str">
        <f t="shared" si="235"/>
        <v>MILLBANK MEDICAL CENTRESouth Westminster Primary Care NetworkCentral LondonE87739May2</v>
      </c>
      <c r="B2099" s="41" t="s">
        <v>469</v>
      </c>
      <c r="C2099" s="41" t="s">
        <v>470</v>
      </c>
      <c r="D2099" s="41" t="s">
        <v>33</v>
      </c>
      <c r="E2099" s="41" t="s">
        <v>215</v>
      </c>
      <c r="F2099" s="41" t="s">
        <v>215</v>
      </c>
      <c r="G2099" s="41" t="s">
        <v>757</v>
      </c>
      <c r="H2099" s="41">
        <v>2</v>
      </c>
      <c r="I2099" s="41">
        <v>8824.9210943978796</v>
      </c>
      <c r="J2099" s="41">
        <v>2269</v>
      </c>
      <c r="K2099" s="41">
        <v>494</v>
      </c>
      <c r="L2099" s="41">
        <v>41.976499999999994</v>
      </c>
      <c r="M2099" s="41">
        <v>9.1389999999999993</v>
      </c>
      <c r="N2099" s="41">
        <v>4056</v>
      </c>
      <c r="O2099" s="41">
        <v>712</v>
      </c>
      <c r="P2099" s="41">
        <v>80.714399999999998</v>
      </c>
      <c r="Q2099" s="41">
        <v>14.168800000000001</v>
      </c>
      <c r="R2099" s="41">
        <v>4456</v>
      </c>
      <c r="S2099" s="41">
        <v>79.7624</v>
      </c>
      <c r="T2099" s="41">
        <v>5027</v>
      </c>
      <c r="U2099" s="41">
        <v>110.59399999999999</v>
      </c>
      <c r="V2099" s="41">
        <v>7219</v>
      </c>
      <c r="W2099" s="41">
        <v>130.87790000000001</v>
      </c>
      <c r="X2099" s="41">
        <v>9795</v>
      </c>
      <c r="Y2099" s="41">
        <v>205.47719999999998</v>
      </c>
      <c r="Z2099" s="6">
        <f>0</f>
        <v>0</v>
      </c>
      <c r="AA2099" s="6">
        <f t="shared" si="237"/>
        <v>130.87790000000001</v>
      </c>
      <c r="AB2099">
        <f>IF(ISBLANK(Table1[[#This Row],[FY2425_Cost]])=TRUE,#N/A,Table1[[#This Row],[FY2425_Cost]])</f>
        <v>205.47719999999998</v>
      </c>
      <c r="AC2099" s="6">
        <f t="shared" si="238"/>
        <v>74.599299999999971</v>
      </c>
      <c r="AD2099" s="6" t="e">
        <f>SUMIFS($AB$3:AB2099,$B$3:B2099,B2099)</f>
        <v>#N/A</v>
      </c>
      <c r="AE2099" s="6">
        <f t="shared" si="239"/>
        <v>3971.2144924790459</v>
      </c>
      <c r="AF2099" s="6">
        <f t="shared" si="240"/>
        <v>3971.2144924790459</v>
      </c>
      <c r="AG2099" s="6">
        <f>VLOOKUP(Table1[[#This Row],[PracticeCode]],$AP$3:$AS$345,4,FALSE)</f>
        <v>3971.2144924790459</v>
      </c>
      <c r="AH2099" s="27">
        <f t="shared" si="241"/>
        <v>288574.9197868107</v>
      </c>
      <c r="AI2099" s="6" t="e">
        <f t="shared" si="236"/>
        <v>#N/A</v>
      </c>
    </row>
    <row r="2100" spans="1:35" x14ac:dyDescent="0.35">
      <c r="A2100" t="str">
        <f t="shared" si="235"/>
        <v>MILLBANK MEDICAL CENTRESouth Westminster Primary Care NetworkCentral LondonE87739Nov8</v>
      </c>
      <c r="B2100" s="41" t="s">
        <v>469</v>
      </c>
      <c r="C2100" s="41" t="s">
        <v>470</v>
      </c>
      <c r="D2100" s="41" t="s">
        <v>33</v>
      </c>
      <c r="E2100" s="41" t="s">
        <v>215</v>
      </c>
      <c r="F2100" s="41" t="s">
        <v>215</v>
      </c>
      <c r="G2100" s="41" t="s">
        <v>763</v>
      </c>
      <c r="H2100" s="41">
        <v>8</v>
      </c>
      <c r="I2100" s="41">
        <v>8824.9210943978796</v>
      </c>
      <c r="J2100" s="41">
        <v>7001</v>
      </c>
      <c r="K2100" s="41">
        <v>0</v>
      </c>
      <c r="L2100" s="41">
        <v>139.31990000000002</v>
      </c>
      <c r="M2100" s="41">
        <v>0</v>
      </c>
      <c r="N2100" s="41"/>
      <c r="O2100" s="41"/>
      <c r="P2100" s="41"/>
      <c r="Q2100" s="41"/>
      <c r="R2100" s="41">
        <v>6570</v>
      </c>
      <c r="S2100" s="41">
        <v>117.60299999999999</v>
      </c>
      <c r="T2100" s="41"/>
      <c r="U2100" s="41"/>
      <c r="V2100" s="41">
        <v>13571</v>
      </c>
      <c r="W2100" s="41">
        <v>256.92290000000003</v>
      </c>
      <c r="X2100" s="41"/>
      <c r="Y2100" s="41"/>
      <c r="Z2100" s="6">
        <f>0</f>
        <v>0</v>
      </c>
      <c r="AA2100" s="6">
        <f t="shared" si="237"/>
        <v>256.92290000000003</v>
      </c>
      <c r="AB2100" t="e">
        <f>IF(ISBLANK(Table1[[#This Row],[FY2425_Cost]])=TRUE,#N/A,Table1[[#This Row],[FY2425_Cost]])</f>
        <v>#N/A</v>
      </c>
      <c r="AC2100" s="6" t="e">
        <f t="shared" si="238"/>
        <v>#N/A</v>
      </c>
      <c r="AD2100" s="6" t="e">
        <f>SUMIFS($AB$3:AB2100,$B$3:B2100,B2100)</f>
        <v>#N/A</v>
      </c>
      <c r="AE2100" s="6">
        <f t="shared" si="239"/>
        <v>3971.2144924790459</v>
      </c>
      <c r="AF2100" s="6">
        <f t="shared" si="240"/>
        <v>3971.2144924790459</v>
      </c>
      <c r="AG2100" s="6">
        <f>VLOOKUP(Table1[[#This Row],[PracticeCode]],$AP$3:$AS$345,4,FALSE)</f>
        <v>3971.2144924790459</v>
      </c>
      <c r="AH2100" s="27">
        <f t="shared" si="241"/>
        <v>288574.9197868107</v>
      </c>
      <c r="AI2100" s="6" t="e">
        <f t="shared" si="236"/>
        <v>#N/A</v>
      </c>
    </row>
    <row r="2101" spans="1:35" x14ac:dyDescent="0.35">
      <c r="A2101" t="str">
        <f t="shared" si="235"/>
        <v>MILLBANK MEDICAL CENTRESouth Westminster Primary Care NetworkCentral LondonE87739Oct7</v>
      </c>
      <c r="B2101" s="41" t="s">
        <v>469</v>
      </c>
      <c r="C2101" s="41" t="s">
        <v>470</v>
      </c>
      <c r="D2101" s="41" t="s">
        <v>33</v>
      </c>
      <c r="E2101" s="41" t="s">
        <v>215</v>
      </c>
      <c r="F2101" s="41" t="s">
        <v>215</v>
      </c>
      <c r="G2101" s="41" t="s">
        <v>762</v>
      </c>
      <c r="H2101" s="41">
        <v>7</v>
      </c>
      <c r="I2101" s="41">
        <v>8824.9210943978796</v>
      </c>
      <c r="J2101" s="41">
        <v>5701</v>
      </c>
      <c r="K2101" s="41">
        <v>4</v>
      </c>
      <c r="L2101" s="41">
        <v>113.4499</v>
      </c>
      <c r="M2101" s="41">
        <v>7.9600000000000004E-2</v>
      </c>
      <c r="N2101" s="41">
        <v>0</v>
      </c>
      <c r="O2101" s="41">
        <v>4381</v>
      </c>
      <c r="P2101" s="41">
        <v>0</v>
      </c>
      <c r="Q2101" s="41">
        <v>98.572499999999991</v>
      </c>
      <c r="R2101" s="41">
        <v>10635</v>
      </c>
      <c r="S2101" s="41">
        <v>190.3665</v>
      </c>
      <c r="T2101" s="41">
        <v>8568</v>
      </c>
      <c r="U2101" s="41">
        <v>188.49600000000001</v>
      </c>
      <c r="V2101" s="41">
        <v>16340</v>
      </c>
      <c r="W2101" s="41">
        <v>303.89600000000002</v>
      </c>
      <c r="X2101" s="41">
        <v>12949</v>
      </c>
      <c r="Y2101" s="41">
        <v>287.06849999999997</v>
      </c>
      <c r="Z2101" s="6">
        <f>0</f>
        <v>0</v>
      </c>
      <c r="AA2101" s="6">
        <f t="shared" si="237"/>
        <v>303.89600000000002</v>
      </c>
      <c r="AB2101">
        <f>IF(ISBLANK(Table1[[#This Row],[FY2425_Cost]])=TRUE,#N/A,Table1[[#This Row],[FY2425_Cost]])</f>
        <v>287.06849999999997</v>
      </c>
      <c r="AC2101" s="6">
        <f t="shared" si="238"/>
        <v>-16.827500000000043</v>
      </c>
      <c r="AD2101" s="6" t="e">
        <f>SUMIFS($AB$3:AB2101,$B$3:B2101,B2101)</f>
        <v>#N/A</v>
      </c>
      <c r="AE2101" s="6">
        <f t="shared" si="239"/>
        <v>3971.2144924790459</v>
      </c>
      <c r="AF2101" s="6">
        <f t="shared" si="240"/>
        <v>3971.2144924790459</v>
      </c>
      <c r="AG2101" s="6">
        <f>VLOOKUP(Table1[[#This Row],[PracticeCode]],$AP$3:$AS$345,4,FALSE)</f>
        <v>3971.2144924790459</v>
      </c>
      <c r="AH2101" s="27">
        <f t="shared" si="241"/>
        <v>288574.9197868107</v>
      </c>
      <c r="AI2101" s="6" t="e">
        <f t="shared" si="236"/>
        <v>#N/A</v>
      </c>
    </row>
    <row r="2102" spans="1:35" x14ac:dyDescent="0.35">
      <c r="A2102" t="str">
        <f t="shared" si="235"/>
        <v>MILLBANK MEDICAL CENTRESouth Westminster Primary Care NetworkCentral LondonE87739Sep6</v>
      </c>
      <c r="B2102" s="41" t="s">
        <v>469</v>
      </c>
      <c r="C2102" s="41" t="s">
        <v>470</v>
      </c>
      <c r="D2102" s="41" t="s">
        <v>33</v>
      </c>
      <c r="E2102" s="41" t="s">
        <v>215</v>
      </c>
      <c r="F2102" s="41" t="s">
        <v>215</v>
      </c>
      <c r="G2102" s="41" t="s">
        <v>761</v>
      </c>
      <c r="H2102" s="41">
        <v>6</v>
      </c>
      <c r="I2102" s="41">
        <v>8824.9210943978796</v>
      </c>
      <c r="J2102" s="41">
        <v>7382</v>
      </c>
      <c r="K2102" s="41">
        <v>7</v>
      </c>
      <c r="L2102" s="41">
        <v>146.90180000000001</v>
      </c>
      <c r="M2102" s="41">
        <v>0.13930000000000001</v>
      </c>
      <c r="N2102" s="41">
        <v>5563</v>
      </c>
      <c r="O2102" s="41">
        <v>0</v>
      </c>
      <c r="P2102" s="41">
        <v>125.16749999999999</v>
      </c>
      <c r="Q2102" s="41">
        <v>0</v>
      </c>
      <c r="R2102" s="41">
        <v>16070</v>
      </c>
      <c r="S2102" s="41">
        <v>287.65300000000002</v>
      </c>
      <c r="T2102" s="41">
        <v>5662</v>
      </c>
      <c r="U2102" s="41">
        <v>124.56399999999999</v>
      </c>
      <c r="V2102" s="41">
        <v>23459</v>
      </c>
      <c r="W2102" s="41">
        <v>434.69410000000005</v>
      </c>
      <c r="X2102" s="41">
        <v>11225</v>
      </c>
      <c r="Y2102" s="41">
        <v>249.73149999999998</v>
      </c>
      <c r="Z2102" s="6">
        <f>0</f>
        <v>0</v>
      </c>
      <c r="AA2102" s="6">
        <f t="shared" si="237"/>
        <v>434.69410000000005</v>
      </c>
      <c r="AB2102">
        <f>IF(ISBLANK(Table1[[#This Row],[FY2425_Cost]])=TRUE,#N/A,Table1[[#This Row],[FY2425_Cost]])</f>
        <v>249.73149999999998</v>
      </c>
      <c r="AC2102" s="6">
        <f t="shared" si="238"/>
        <v>-184.96260000000007</v>
      </c>
      <c r="AD2102" s="6" t="e">
        <f>SUMIFS($AB$3:AB2102,$B$3:B2102,B2102)</f>
        <v>#N/A</v>
      </c>
      <c r="AE2102" s="6">
        <f t="shared" si="239"/>
        <v>3971.2144924790459</v>
      </c>
      <c r="AF2102" s="6">
        <f t="shared" si="240"/>
        <v>3971.2144924790459</v>
      </c>
      <c r="AG2102" s="6">
        <f>VLOOKUP(Table1[[#This Row],[PracticeCode]],$AP$3:$AS$345,4,FALSE)</f>
        <v>3971.2144924790459</v>
      </c>
      <c r="AH2102" s="27">
        <f t="shared" si="241"/>
        <v>288574.9197868107</v>
      </c>
      <c r="AI2102" s="6" t="e">
        <f t="shared" si="236"/>
        <v>#N/A</v>
      </c>
    </row>
    <row r="2103" spans="1:35" x14ac:dyDescent="0.35">
      <c r="A2103" t="str">
        <f t="shared" si="235"/>
        <v>Mount Medical CentreFeltham and BedfontHounslowE85035Apr1</v>
      </c>
      <c r="B2103" s="41" t="s">
        <v>217</v>
      </c>
      <c r="C2103" s="41" t="s">
        <v>454</v>
      </c>
      <c r="D2103" s="41" t="s">
        <v>16</v>
      </c>
      <c r="E2103" s="41" t="s">
        <v>218</v>
      </c>
      <c r="F2103" s="41" t="s">
        <v>218</v>
      </c>
      <c r="G2103" s="41" t="s">
        <v>756</v>
      </c>
      <c r="H2103" s="41">
        <v>1</v>
      </c>
      <c r="I2103" s="41">
        <v>6805.8653352270003</v>
      </c>
      <c r="J2103" s="41">
        <v>158</v>
      </c>
      <c r="K2103" s="41">
        <v>0</v>
      </c>
      <c r="L2103" s="41">
        <v>2.923</v>
      </c>
      <c r="M2103" s="41">
        <v>0</v>
      </c>
      <c r="N2103" s="41">
        <v>571</v>
      </c>
      <c r="O2103" s="41">
        <v>0</v>
      </c>
      <c r="P2103" s="41">
        <v>11.3629</v>
      </c>
      <c r="Q2103" s="41">
        <v>0</v>
      </c>
      <c r="R2103" s="41">
        <v>2388</v>
      </c>
      <c r="S2103" s="41">
        <v>42.745199999999997</v>
      </c>
      <c r="T2103" s="41">
        <v>3714</v>
      </c>
      <c r="U2103" s="41">
        <v>81.707999999999998</v>
      </c>
      <c r="V2103" s="41">
        <v>2546</v>
      </c>
      <c r="W2103" s="41">
        <v>45.668199999999999</v>
      </c>
      <c r="X2103" s="41">
        <v>4285</v>
      </c>
      <c r="Y2103" s="41">
        <v>93.070899999999995</v>
      </c>
      <c r="Z2103" s="6">
        <f>0</f>
        <v>0</v>
      </c>
      <c r="AA2103" s="6">
        <f t="shared" si="237"/>
        <v>45.668199999999999</v>
      </c>
      <c r="AB2103">
        <f>IF(ISBLANK(Table1[[#This Row],[FY2425_Cost]])=TRUE,#N/A,Table1[[#This Row],[FY2425_Cost]])</f>
        <v>93.070899999999995</v>
      </c>
      <c r="AC2103" s="6">
        <f t="shared" si="238"/>
        <v>47.402699999999996</v>
      </c>
      <c r="AD2103" s="6">
        <f>SUMIFS($AB$3:AB2103,$B$3:B2103,B2103)</f>
        <v>93.070899999999995</v>
      </c>
      <c r="AE2103" s="6">
        <f t="shared" si="239"/>
        <v>3062.6394008521502</v>
      </c>
      <c r="AF2103" s="6">
        <f t="shared" si="240"/>
        <v>3062.6394008521502</v>
      </c>
      <c r="AG2103" s="6">
        <f>VLOOKUP(Table1[[#This Row],[PracticeCode]],$AP$3:$AS$345,4,FALSE)</f>
        <v>3062.6394008521502</v>
      </c>
      <c r="AH2103" s="27">
        <f t="shared" si="241"/>
        <v>222551.79646192293</v>
      </c>
      <c r="AI2103" s="6">
        <f t="shared" si="236"/>
        <v>0</v>
      </c>
    </row>
    <row r="2104" spans="1:35" x14ac:dyDescent="0.35">
      <c r="A2104" t="str">
        <f t="shared" si="235"/>
        <v>Mount Medical CentreFeltham and BedfontHounslowE85035Aug5</v>
      </c>
      <c r="B2104" s="41" t="s">
        <v>217</v>
      </c>
      <c r="C2104" s="41" t="s">
        <v>454</v>
      </c>
      <c r="D2104" s="41" t="s">
        <v>16</v>
      </c>
      <c r="E2104" s="41" t="s">
        <v>218</v>
      </c>
      <c r="F2104" s="41" t="s">
        <v>218</v>
      </c>
      <c r="G2104" s="41" t="s">
        <v>760</v>
      </c>
      <c r="H2104" s="41">
        <v>5</v>
      </c>
      <c r="I2104" s="41">
        <v>6805.8653352270003</v>
      </c>
      <c r="J2104" s="41">
        <v>284</v>
      </c>
      <c r="K2104" s="41">
        <v>2</v>
      </c>
      <c r="L2104" s="41">
        <v>5.2539999999999996</v>
      </c>
      <c r="M2104" s="41">
        <v>3.6999999999999998E-2</v>
      </c>
      <c r="N2104" s="41">
        <v>665</v>
      </c>
      <c r="O2104" s="41">
        <v>0</v>
      </c>
      <c r="P2104" s="41">
        <v>13.233500000000001</v>
      </c>
      <c r="Q2104" s="41">
        <v>0</v>
      </c>
      <c r="R2104" s="41">
        <v>2920</v>
      </c>
      <c r="S2104" s="41">
        <v>52.268000000000001</v>
      </c>
      <c r="T2104" s="41">
        <v>3845</v>
      </c>
      <c r="U2104" s="41">
        <v>84.59</v>
      </c>
      <c r="V2104" s="41">
        <v>3206</v>
      </c>
      <c r="W2104" s="41">
        <v>57.558999999999997</v>
      </c>
      <c r="X2104" s="41">
        <v>4510</v>
      </c>
      <c r="Y2104" s="41">
        <v>97.82350000000001</v>
      </c>
      <c r="Z2104" s="6">
        <f>0</f>
        <v>0</v>
      </c>
      <c r="AA2104" s="6">
        <f t="shared" si="237"/>
        <v>57.558999999999997</v>
      </c>
      <c r="AB2104">
        <f>IF(ISBLANK(Table1[[#This Row],[FY2425_Cost]])=TRUE,#N/A,Table1[[#This Row],[FY2425_Cost]])</f>
        <v>97.82350000000001</v>
      </c>
      <c r="AC2104" s="6">
        <f t="shared" si="238"/>
        <v>40.264500000000012</v>
      </c>
      <c r="AD2104" s="6">
        <f>SUMIFS($AB$3:AB2104,$B$3:B2104,B2104)</f>
        <v>190.89440000000002</v>
      </c>
      <c r="AE2104" s="6">
        <f t="shared" si="239"/>
        <v>3062.6394008521502</v>
      </c>
      <c r="AF2104" s="6">
        <f t="shared" si="240"/>
        <v>3062.6394008521502</v>
      </c>
      <c r="AG2104" s="6">
        <f>VLOOKUP(Table1[[#This Row],[PracticeCode]],$AP$3:$AS$345,4,FALSE)</f>
        <v>3062.6394008521502</v>
      </c>
      <c r="AH2104" s="27">
        <f t="shared" si="241"/>
        <v>222551.79646192293</v>
      </c>
      <c r="AI2104" s="6">
        <f t="shared" si="236"/>
        <v>0</v>
      </c>
    </row>
    <row r="2105" spans="1:35" x14ac:dyDescent="0.35">
      <c r="A2105" t="str">
        <f t="shared" si="235"/>
        <v>Mount Medical CentreFeltham and BedfontHounslowE85035Dec9</v>
      </c>
      <c r="B2105" s="41" t="s">
        <v>217</v>
      </c>
      <c r="C2105" s="41" t="s">
        <v>454</v>
      </c>
      <c r="D2105" s="41" t="s">
        <v>16</v>
      </c>
      <c r="E2105" s="41" t="s">
        <v>218</v>
      </c>
      <c r="F2105" s="41" t="s">
        <v>218</v>
      </c>
      <c r="G2105" s="41" t="s">
        <v>764</v>
      </c>
      <c r="H2105" s="41">
        <v>9</v>
      </c>
      <c r="I2105" s="41">
        <v>6805.8653352270003</v>
      </c>
      <c r="J2105" s="41">
        <v>615</v>
      </c>
      <c r="K2105" s="41">
        <v>4</v>
      </c>
      <c r="L2105" s="41">
        <v>12.2385</v>
      </c>
      <c r="M2105" s="41">
        <v>7.9600000000000004E-2</v>
      </c>
      <c r="N2105" s="41"/>
      <c r="O2105" s="41"/>
      <c r="P2105" s="41"/>
      <c r="Q2105" s="41"/>
      <c r="R2105" s="41">
        <v>3284</v>
      </c>
      <c r="S2105" s="41">
        <v>58.7836</v>
      </c>
      <c r="T2105" s="41"/>
      <c r="U2105" s="41"/>
      <c r="V2105" s="41">
        <v>3903</v>
      </c>
      <c r="W2105" s="41">
        <v>71.101699999999994</v>
      </c>
      <c r="X2105" s="41"/>
      <c r="Y2105" s="41"/>
      <c r="Z2105" s="6">
        <f>0</f>
        <v>0</v>
      </c>
      <c r="AA2105" s="6">
        <f t="shared" si="237"/>
        <v>71.101699999999994</v>
      </c>
      <c r="AB2105" t="e">
        <f>IF(ISBLANK(Table1[[#This Row],[FY2425_Cost]])=TRUE,#N/A,Table1[[#This Row],[FY2425_Cost]])</f>
        <v>#N/A</v>
      </c>
      <c r="AC2105" s="6" t="e">
        <f t="shared" si="238"/>
        <v>#N/A</v>
      </c>
      <c r="AD2105" s="6" t="e">
        <f>SUMIFS($AB$3:AB2105,$B$3:B2105,B2105)</f>
        <v>#N/A</v>
      </c>
      <c r="AE2105" s="6">
        <f t="shared" si="239"/>
        <v>3062.6394008521502</v>
      </c>
      <c r="AF2105" s="6">
        <f t="shared" si="240"/>
        <v>3062.6394008521502</v>
      </c>
      <c r="AG2105" s="6">
        <f>VLOOKUP(Table1[[#This Row],[PracticeCode]],$AP$3:$AS$345,4,FALSE)</f>
        <v>3062.6394008521502</v>
      </c>
      <c r="AH2105" s="27">
        <f t="shared" si="241"/>
        <v>222551.79646192293</v>
      </c>
      <c r="AI2105" s="6" t="e">
        <f t="shared" si="236"/>
        <v>#N/A</v>
      </c>
    </row>
    <row r="2106" spans="1:35" x14ac:dyDescent="0.35">
      <c r="A2106" t="str">
        <f t="shared" si="235"/>
        <v>Mount Medical CentreFeltham and BedfontHounslowE85035Feb11</v>
      </c>
      <c r="B2106" s="41" t="s">
        <v>217</v>
      </c>
      <c r="C2106" s="41" t="s">
        <v>454</v>
      </c>
      <c r="D2106" s="41" t="s">
        <v>16</v>
      </c>
      <c r="E2106" s="41" t="s">
        <v>218</v>
      </c>
      <c r="F2106" s="41" t="s">
        <v>218</v>
      </c>
      <c r="G2106" s="41" t="s">
        <v>766</v>
      </c>
      <c r="H2106" s="41">
        <v>11</v>
      </c>
      <c r="I2106" s="41">
        <v>6805.8653352270003</v>
      </c>
      <c r="J2106" s="41">
        <v>365</v>
      </c>
      <c r="K2106" s="41">
        <v>4</v>
      </c>
      <c r="L2106" s="41">
        <v>7.2635000000000005</v>
      </c>
      <c r="M2106" s="41">
        <v>7.9600000000000004E-2</v>
      </c>
      <c r="N2106" s="41"/>
      <c r="O2106" s="41"/>
      <c r="P2106" s="41"/>
      <c r="Q2106" s="41"/>
      <c r="R2106" s="41">
        <v>14861</v>
      </c>
      <c r="S2106" s="41">
        <v>266.01190000000003</v>
      </c>
      <c r="T2106" s="41"/>
      <c r="U2106" s="41"/>
      <c r="V2106" s="41">
        <v>15230</v>
      </c>
      <c r="W2106" s="41">
        <v>273.35500000000002</v>
      </c>
      <c r="X2106" s="41"/>
      <c r="Y2106" s="41"/>
      <c r="Z2106" s="6">
        <f>0</f>
        <v>0</v>
      </c>
      <c r="AA2106" s="6">
        <f t="shared" si="237"/>
        <v>273.35500000000002</v>
      </c>
      <c r="AB2106" t="e">
        <f>IF(ISBLANK(Table1[[#This Row],[FY2425_Cost]])=TRUE,#N/A,Table1[[#This Row],[FY2425_Cost]])</f>
        <v>#N/A</v>
      </c>
      <c r="AC2106" s="6" t="e">
        <f t="shared" si="238"/>
        <v>#N/A</v>
      </c>
      <c r="AD2106" s="6" t="e">
        <f>SUMIFS($AB$3:AB2106,$B$3:B2106,B2106)</f>
        <v>#N/A</v>
      </c>
      <c r="AE2106" s="6">
        <f t="shared" si="239"/>
        <v>3062.6394008521502</v>
      </c>
      <c r="AF2106" s="6">
        <f t="shared" si="240"/>
        <v>3062.6394008521502</v>
      </c>
      <c r="AG2106" s="6">
        <f>VLOOKUP(Table1[[#This Row],[PracticeCode]],$AP$3:$AS$345,4,FALSE)</f>
        <v>3062.6394008521502</v>
      </c>
      <c r="AH2106" s="27">
        <f t="shared" si="241"/>
        <v>222551.79646192293</v>
      </c>
      <c r="AI2106" s="6" t="e">
        <f t="shared" si="236"/>
        <v>#N/A</v>
      </c>
    </row>
    <row r="2107" spans="1:35" x14ac:dyDescent="0.35">
      <c r="A2107" t="str">
        <f t="shared" si="235"/>
        <v>Mount Medical CentreFeltham and BedfontHounslowE85035Jan10</v>
      </c>
      <c r="B2107" s="41" t="s">
        <v>217</v>
      </c>
      <c r="C2107" s="41" t="s">
        <v>454</v>
      </c>
      <c r="D2107" s="41" t="s">
        <v>16</v>
      </c>
      <c r="E2107" s="41" t="s">
        <v>218</v>
      </c>
      <c r="F2107" s="41" t="s">
        <v>218</v>
      </c>
      <c r="G2107" s="41" t="s">
        <v>765</v>
      </c>
      <c r="H2107" s="41">
        <v>10</v>
      </c>
      <c r="I2107" s="41">
        <v>6805.8653352270003</v>
      </c>
      <c r="J2107" s="41">
        <v>361</v>
      </c>
      <c r="K2107" s="41">
        <v>0</v>
      </c>
      <c r="L2107" s="41">
        <v>7.1839000000000004</v>
      </c>
      <c r="M2107" s="41">
        <v>0</v>
      </c>
      <c r="N2107" s="41"/>
      <c r="O2107" s="41"/>
      <c r="P2107" s="41"/>
      <c r="Q2107" s="41"/>
      <c r="R2107" s="41">
        <v>6691</v>
      </c>
      <c r="S2107" s="41">
        <v>119.7689</v>
      </c>
      <c r="T2107" s="41"/>
      <c r="U2107" s="41"/>
      <c r="V2107" s="41">
        <v>7052</v>
      </c>
      <c r="W2107" s="41">
        <v>126.9528</v>
      </c>
      <c r="X2107" s="41"/>
      <c r="Y2107" s="41"/>
      <c r="Z2107" s="6">
        <f>0</f>
        <v>0</v>
      </c>
      <c r="AA2107" s="6">
        <f t="shared" si="237"/>
        <v>126.9528</v>
      </c>
      <c r="AB2107" t="e">
        <f>IF(ISBLANK(Table1[[#This Row],[FY2425_Cost]])=TRUE,#N/A,Table1[[#This Row],[FY2425_Cost]])</f>
        <v>#N/A</v>
      </c>
      <c r="AC2107" s="6" t="e">
        <f t="shared" si="238"/>
        <v>#N/A</v>
      </c>
      <c r="AD2107" s="6" t="e">
        <f>SUMIFS($AB$3:AB2107,$B$3:B2107,B2107)</f>
        <v>#N/A</v>
      </c>
      <c r="AE2107" s="6">
        <f t="shared" si="239"/>
        <v>3062.6394008521502</v>
      </c>
      <c r="AF2107" s="6">
        <f t="shared" si="240"/>
        <v>3062.6394008521502</v>
      </c>
      <c r="AG2107" s="6">
        <f>VLOOKUP(Table1[[#This Row],[PracticeCode]],$AP$3:$AS$345,4,FALSE)</f>
        <v>3062.6394008521502</v>
      </c>
      <c r="AH2107" s="27">
        <f t="shared" si="241"/>
        <v>222551.79646192293</v>
      </c>
      <c r="AI2107" s="6" t="e">
        <f t="shared" si="236"/>
        <v>#N/A</v>
      </c>
    </row>
    <row r="2108" spans="1:35" x14ac:dyDescent="0.35">
      <c r="A2108" t="str">
        <f t="shared" si="235"/>
        <v>Mount Medical CentreFeltham and BedfontHounslowE85035Jul4</v>
      </c>
      <c r="B2108" s="41" t="s">
        <v>217</v>
      </c>
      <c r="C2108" s="41" t="s">
        <v>454</v>
      </c>
      <c r="D2108" s="41" t="s">
        <v>16</v>
      </c>
      <c r="E2108" s="41" t="s">
        <v>218</v>
      </c>
      <c r="F2108" s="41" t="s">
        <v>218</v>
      </c>
      <c r="G2108" s="41" t="s">
        <v>759</v>
      </c>
      <c r="H2108" s="41">
        <v>4</v>
      </c>
      <c r="I2108" s="41">
        <v>6805.8653352270003</v>
      </c>
      <c r="J2108" s="41">
        <v>274</v>
      </c>
      <c r="K2108" s="41">
        <v>2</v>
      </c>
      <c r="L2108" s="41">
        <v>5.069</v>
      </c>
      <c r="M2108" s="41">
        <v>3.6999999999999998E-2</v>
      </c>
      <c r="N2108" s="41">
        <v>616</v>
      </c>
      <c r="O2108" s="41">
        <v>0</v>
      </c>
      <c r="P2108" s="41">
        <v>12.2584</v>
      </c>
      <c r="Q2108" s="41">
        <v>0</v>
      </c>
      <c r="R2108" s="41">
        <v>6135</v>
      </c>
      <c r="S2108" s="41">
        <v>109.8165</v>
      </c>
      <c r="T2108" s="41">
        <v>4454</v>
      </c>
      <c r="U2108" s="41">
        <v>97.988</v>
      </c>
      <c r="V2108" s="41">
        <v>6411</v>
      </c>
      <c r="W2108" s="41">
        <v>114.9225</v>
      </c>
      <c r="X2108" s="41">
        <v>5070</v>
      </c>
      <c r="Y2108" s="41">
        <v>110.24639999999999</v>
      </c>
      <c r="Z2108" s="6">
        <f>0</f>
        <v>0</v>
      </c>
      <c r="AA2108" s="6">
        <f t="shared" si="237"/>
        <v>114.9225</v>
      </c>
      <c r="AB2108">
        <f>IF(ISBLANK(Table1[[#This Row],[FY2425_Cost]])=TRUE,#N/A,Table1[[#This Row],[FY2425_Cost]])</f>
        <v>110.24639999999999</v>
      </c>
      <c r="AC2108" s="6">
        <f t="shared" si="238"/>
        <v>-4.6761000000000053</v>
      </c>
      <c r="AD2108" s="6" t="e">
        <f>SUMIFS($AB$3:AB2108,$B$3:B2108,B2108)</f>
        <v>#N/A</v>
      </c>
      <c r="AE2108" s="6">
        <f t="shared" si="239"/>
        <v>3062.6394008521502</v>
      </c>
      <c r="AF2108" s="6">
        <f t="shared" si="240"/>
        <v>3062.6394008521502</v>
      </c>
      <c r="AG2108" s="6">
        <f>VLOOKUP(Table1[[#This Row],[PracticeCode]],$AP$3:$AS$345,4,FALSE)</f>
        <v>3062.6394008521502</v>
      </c>
      <c r="AH2108" s="27">
        <f t="shared" si="241"/>
        <v>222551.79646192293</v>
      </c>
      <c r="AI2108" s="6" t="e">
        <f t="shared" si="236"/>
        <v>#N/A</v>
      </c>
    </row>
    <row r="2109" spans="1:35" x14ac:dyDescent="0.35">
      <c r="A2109" t="str">
        <f t="shared" si="235"/>
        <v>Mount Medical CentreFeltham and BedfontHounslowE85035Jun3</v>
      </c>
      <c r="B2109" s="41" t="s">
        <v>217</v>
      </c>
      <c r="C2109" s="41" t="s">
        <v>454</v>
      </c>
      <c r="D2109" s="41" t="s">
        <v>16</v>
      </c>
      <c r="E2109" s="41" t="s">
        <v>218</v>
      </c>
      <c r="F2109" s="41" t="s">
        <v>218</v>
      </c>
      <c r="G2109" s="41" t="s">
        <v>758</v>
      </c>
      <c r="H2109" s="41">
        <v>3</v>
      </c>
      <c r="I2109" s="41">
        <v>6805.8653352270003</v>
      </c>
      <c r="J2109" s="41">
        <v>267</v>
      </c>
      <c r="K2109" s="41">
        <v>0</v>
      </c>
      <c r="L2109" s="41">
        <v>4.9394999999999998</v>
      </c>
      <c r="M2109" s="41">
        <v>0</v>
      </c>
      <c r="N2109" s="41">
        <v>556</v>
      </c>
      <c r="O2109" s="41">
        <v>0</v>
      </c>
      <c r="P2109" s="41">
        <v>11.064400000000001</v>
      </c>
      <c r="Q2109" s="41">
        <v>0</v>
      </c>
      <c r="R2109" s="41">
        <v>3303</v>
      </c>
      <c r="S2109" s="41">
        <v>59.123699999999999</v>
      </c>
      <c r="T2109" s="41">
        <v>3459</v>
      </c>
      <c r="U2109" s="41">
        <v>76.097999999999999</v>
      </c>
      <c r="V2109" s="41">
        <v>3570</v>
      </c>
      <c r="W2109" s="41">
        <v>64.063199999999995</v>
      </c>
      <c r="X2109" s="41">
        <v>4015</v>
      </c>
      <c r="Y2109" s="41">
        <v>87.162400000000005</v>
      </c>
      <c r="Z2109" s="6">
        <f>0</f>
        <v>0</v>
      </c>
      <c r="AA2109" s="6">
        <f t="shared" si="237"/>
        <v>64.063199999999995</v>
      </c>
      <c r="AB2109">
        <f>IF(ISBLANK(Table1[[#This Row],[FY2425_Cost]])=TRUE,#N/A,Table1[[#This Row],[FY2425_Cost]])</f>
        <v>87.162400000000005</v>
      </c>
      <c r="AC2109" s="6">
        <f t="shared" si="238"/>
        <v>23.09920000000001</v>
      </c>
      <c r="AD2109" s="6" t="e">
        <f>SUMIFS($AB$3:AB2109,$B$3:B2109,B2109)</f>
        <v>#N/A</v>
      </c>
      <c r="AE2109" s="6">
        <f t="shared" si="239"/>
        <v>3062.6394008521502</v>
      </c>
      <c r="AF2109" s="6">
        <f t="shared" si="240"/>
        <v>3062.6394008521502</v>
      </c>
      <c r="AG2109" s="6">
        <f>VLOOKUP(Table1[[#This Row],[PracticeCode]],$AP$3:$AS$345,4,FALSE)</f>
        <v>3062.6394008521502</v>
      </c>
      <c r="AH2109" s="27">
        <f t="shared" si="241"/>
        <v>222551.79646192293</v>
      </c>
      <c r="AI2109" s="6" t="e">
        <f t="shared" si="236"/>
        <v>#N/A</v>
      </c>
    </row>
    <row r="2110" spans="1:35" x14ac:dyDescent="0.35">
      <c r="A2110" t="str">
        <f t="shared" si="235"/>
        <v>Mount Medical CentreFeltham and BedfontHounslowE85035Mar12</v>
      </c>
      <c r="B2110" s="41" t="s">
        <v>217</v>
      </c>
      <c r="C2110" s="41" t="s">
        <v>454</v>
      </c>
      <c r="D2110" s="41" t="s">
        <v>16</v>
      </c>
      <c r="E2110" s="41" t="s">
        <v>218</v>
      </c>
      <c r="F2110" s="41" t="s">
        <v>218</v>
      </c>
      <c r="G2110" s="41" t="s">
        <v>767</v>
      </c>
      <c r="H2110" s="41">
        <v>12</v>
      </c>
      <c r="I2110" s="41">
        <v>6805.8653352270003</v>
      </c>
      <c r="J2110" s="41">
        <v>311</v>
      </c>
      <c r="K2110" s="41">
        <v>0</v>
      </c>
      <c r="L2110" s="41">
        <v>6.1889000000000003</v>
      </c>
      <c r="M2110" s="41">
        <v>0</v>
      </c>
      <c r="N2110" s="41"/>
      <c r="O2110" s="41"/>
      <c r="P2110" s="41"/>
      <c r="Q2110" s="41"/>
      <c r="R2110" s="41">
        <v>3915</v>
      </c>
      <c r="S2110" s="41">
        <v>70.078500000000005</v>
      </c>
      <c r="T2110" s="41"/>
      <c r="U2110" s="41"/>
      <c r="V2110" s="41">
        <v>4226</v>
      </c>
      <c r="W2110" s="41">
        <v>76.267400000000009</v>
      </c>
      <c r="X2110" s="41"/>
      <c r="Y2110" s="41"/>
      <c r="Z2110" s="6">
        <f>0</f>
        <v>0</v>
      </c>
      <c r="AA2110" s="6">
        <f t="shared" si="237"/>
        <v>76.267400000000009</v>
      </c>
      <c r="AB2110" t="e">
        <f>IF(ISBLANK(Table1[[#This Row],[FY2425_Cost]])=TRUE,#N/A,Table1[[#This Row],[FY2425_Cost]])</f>
        <v>#N/A</v>
      </c>
      <c r="AC2110" s="6" t="e">
        <f t="shared" si="238"/>
        <v>#N/A</v>
      </c>
      <c r="AD2110" s="6" t="e">
        <f>SUMIFS($AB$3:AB2110,$B$3:B2110,B2110)</f>
        <v>#N/A</v>
      </c>
      <c r="AE2110" s="6">
        <f t="shared" si="239"/>
        <v>3062.6394008521502</v>
      </c>
      <c r="AF2110" s="6">
        <f t="shared" si="240"/>
        <v>3062.6394008521502</v>
      </c>
      <c r="AG2110" s="6">
        <f>VLOOKUP(Table1[[#This Row],[PracticeCode]],$AP$3:$AS$345,4,FALSE)</f>
        <v>3062.6394008521502</v>
      </c>
      <c r="AH2110" s="27">
        <f t="shared" si="241"/>
        <v>222551.79646192293</v>
      </c>
      <c r="AI2110" s="6" t="e">
        <f t="shared" si="236"/>
        <v>#N/A</v>
      </c>
    </row>
    <row r="2111" spans="1:35" x14ac:dyDescent="0.35">
      <c r="A2111" t="str">
        <f t="shared" si="235"/>
        <v>Mount Medical CentreFeltham and BedfontHounslowE85035May2</v>
      </c>
      <c r="B2111" s="41" t="s">
        <v>217</v>
      </c>
      <c r="C2111" s="41" t="s">
        <v>454</v>
      </c>
      <c r="D2111" s="41" t="s">
        <v>16</v>
      </c>
      <c r="E2111" s="41" t="s">
        <v>218</v>
      </c>
      <c r="F2111" s="41" t="s">
        <v>218</v>
      </c>
      <c r="G2111" s="41" t="s">
        <v>757</v>
      </c>
      <c r="H2111" s="41">
        <v>2</v>
      </c>
      <c r="I2111" s="41">
        <v>6805.8653352270003</v>
      </c>
      <c r="J2111" s="41">
        <v>294</v>
      </c>
      <c r="K2111" s="41">
        <v>0</v>
      </c>
      <c r="L2111" s="41">
        <v>5.4390000000000001</v>
      </c>
      <c r="M2111" s="41">
        <v>0</v>
      </c>
      <c r="N2111" s="41">
        <v>533</v>
      </c>
      <c r="O2111" s="41">
        <v>0</v>
      </c>
      <c r="P2111" s="41">
        <v>10.6067</v>
      </c>
      <c r="Q2111" s="41">
        <v>0</v>
      </c>
      <c r="R2111" s="41">
        <v>22673</v>
      </c>
      <c r="S2111" s="41">
        <v>405.8467</v>
      </c>
      <c r="T2111" s="41">
        <v>3937</v>
      </c>
      <c r="U2111" s="41">
        <v>86.614000000000004</v>
      </c>
      <c r="V2111" s="41">
        <v>22967</v>
      </c>
      <c r="W2111" s="41">
        <v>411.28570000000002</v>
      </c>
      <c r="X2111" s="41">
        <v>4470</v>
      </c>
      <c r="Y2111" s="41">
        <v>97.220700000000008</v>
      </c>
      <c r="Z2111" s="6">
        <f>0</f>
        <v>0</v>
      </c>
      <c r="AA2111" s="6">
        <f t="shared" si="237"/>
        <v>411.28570000000002</v>
      </c>
      <c r="AB2111">
        <f>IF(ISBLANK(Table1[[#This Row],[FY2425_Cost]])=TRUE,#N/A,Table1[[#This Row],[FY2425_Cost]])</f>
        <v>97.220700000000008</v>
      </c>
      <c r="AC2111" s="6">
        <f t="shared" si="238"/>
        <v>-314.065</v>
      </c>
      <c r="AD2111" s="6" t="e">
        <f>SUMIFS($AB$3:AB2111,$B$3:B2111,B2111)</f>
        <v>#N/A</v>
      </c>
      <c r="AE2111" s="6">
        <f t="shared" si="239"/>
        <v>3062.6394008521502</v>
      </c>
      <c r="AF2111" s="6">
        <f t="shared" si="240"/>
        <v>3062.6394008521502</v>
      </c>
      <c r="AG2111" s="6">
        <f>VLOOKUP(Table1[[#This Row],[PracticeCode]],$AP$3:$AS$345,4,FALSE)</f>
        <v>3062.6394008521502</v>
      </c>
      <c r="AH2111" s="27">
        <f t="shared" si="241"/>
        <v>222551.79646192293</v>
      </c>
      <c r="AI2111" s="6" t="e">
        <f t="shared" si="236"/>
        <v>#N/A</v>
      </c>
    </row>
    <row r="2112" spans="1:35" x14ac:dyDescent="0.35">
      <c r="A2112" t="str">
        <f t="shared" si="235"/>
        <v>Mount Medical CentreFeltham and BedfontHounslowE85035Nov8</v>
      </c>
      <c r="B2112" s="41" t="s">
        <v>217</v>
      </c>
      <c r="C2112" s="41" t="s">
        <v>454</v>
      </c>
      <c r="D2112" s="41" t="s">
        <v>16</v>
      </c>
      <c r="E2112" s="41" t="s">
        <v>218</v>
      </c>
      <c r="F2112" s="41" t="s">
        <v>218</v>
      </c>
      <c r="G2112" s="41" t="s">
        <v>763</v>
      </c>
      <c r="H2112" s="41">
        <v>8</v>
      </c>
      <c r="I2112" s="41">
        <v>6805.8653352270003</v>
      </c>
      <c r="J2112" s="41">
        <v>531</v>
      </c>
      <c r="K2112" s="41">
        <v>0</v>
      </c>
      <c r="L2112" s="41">
        <v>10.5669</v>
      </c>
      <c r="M2112" s="41">
        <v>0</v>
      </c>
      <c r="N2112" s="41"/>
      <c r="O2112" s="41"/>
      <c r="P2112" s="41"/>
      <c r="Q2112" s="41"/>
      <c r="R2112" s="41">
        <v>5023</v>
      </c>
      <c r="S2112" s="41">
        <v>89.911699999999996</v>
      </c>
      <c r="T2112" s="41"/>
      <c r="U2112" s="41"/>
      <c r="V2112" s="41">
        <v>5554</v>
      </c>
      <c r="W2112" s="41">
        <v>100.4786</v>
      </c>
      <c r="X2112" s="41"/>
      <c r="Y2112" s="41"/>
      <c r="Z2112" s="6">
        <f>0</f>
        <v>0</v>
      </c>
      <c r="AA2112" s="6">
        <f t="shared" si="237"/>
        <v>100.4786</v>
      </c>
      <c r="AB2112" t="e">
        <f>IF(ISBLANK(Table1[[#This Row],[FY2425_Cost]])=TRUE,#N/A,Table1[[#This Row],[FY2425_Cost]])</f>
        <v>#N/A</v>
      </c>
      <c r="AC2112" s="6" t="e">
        <f t="shared" si="238"/>
        <v>#N/A</v>
      </c>
      <c r="AD2112" s="6" t="e">
        <f>SUMIFS($AB$3:AB2112,$B$3:B2112,B2112)</f>
        <v>#N/A</v>
      </c>
      <c r="AE2112" s="6">
        <f t="shared" si="239"/>
        <v>3062.6394008521502</v>
      </c>
      <c r="AF2112" s="6">
        <f t="shared" si="240"/>
        <v>3062.6394008521502</v>
      </c>
      <c r="AG2112" s="6">
        <f>VLOOKUP(Table1[[#This Row],[PracticeCode]],$AP$3:$AS$345,4,FALSE)</f>
        <v>3062.6394008521502</v>
      </c>
      <c r="AH2112" s="27">
        <f t="shared" si="241"/>
        <v>222551.79646192293</v>
      </c>
      <c r="AI2112" s="6" t="e">
        <f t="shared" si="236"/>
        <v>#N/A</v>
      </c>
    </row>
    <row r="2113" spans="1:35" x14ac:dyDescent="0.35">
      <c r="A2113" t="str">
        <f t="shared" si="235"/>
        <v>Mount Medical CentreFeltham and BedfontHounslowE85035Oct7</v>
      </c>
      <c r="B2113" s="41" t="s">
        <v>217</v>
      </c>
      <c r="C2113" s="41" t="s">
        <v>454</v>
      </c>
      <c r="D2113" s="41" t="s">
        <v>16</v>
      </c>
      <c r="E2113" s="41" t="s">
        <v>218</v>
      </c>
      <c r="F2113" s="41" t="s">
        <v>218</v>
      </c>
      <c r="G2113" s="41" t="s">
        <v>762</v>
      </c>
      <c r="H2113" s="41">
        <v>7</v>
      </c>
      <c r="I2113" s="41">
        <v>6805.8653352270003</v>
      </c>
      <c r="J2113" s="41">
        <v>632</v>
      </c>
      <c r="K2113" s="41">
        <v>0</v>
      </c>
      <c r="L2113" s="41">
        <v>12.5768</v>
      </c>
      <c r="M2113" s="41">
        <v>0</v>
      </c>
      <c r="N2113" s="41">
        <v>0</v>
      </c>
      <c r="O2113" s="41">
        <v>0</v>
      </c>
      <c r="P2113" s="41">
        <v>0</v>
      </c>
      <c r="Q2113" s="41">
        <v>0</v>
      </c>
      <c r="R2113" s="41">
        <v>6293</v>
      </c>
      <c r="S2113" s="41">
        <v>112.6447</v>
      </c>
      <c r="T2113" s="41">
        <v>30274</v>
      </c>
      <c r="U2113" s="41">
        <v>666.02800000000002</v>
      </c>
      <c r="V2113" s="41">
        <v>6925</v>
      </c>
      <c r="W2113" s="41">
        <v>125.22150000000001</v>
      </c>
      <c r="X2113" s="41">
        <v>30274</v>
      </c>
      <c r="Y2113" s="41">
        <v>666.02800000000002</v>
      </c>
      <c r="Z2113" s="6">
        <f>0</f>
        <v>0</v>
      </c>
      <c r="AA2113" s="6">
        <f t="shared" si="237"/>
        <v>125.22150000000001</v>
      </c>
      <c r="AB2113">
        <f>IF(ISBLANK(Table1[[#This Row],[FY2425_Cost]])=TRUE,#N/A,Table1[[#This Row],[FY2425_Cost]])</f>
        <v>666.02800000000002</v>
      </c>
      <c r="AC2113" s="6">
        <f t="shared" si="238"/>
        <v>540.80650000000003</v>
      </c>
      <c r="AD2113" s="6" t="e">
        <f>SUMIFS($AB$3:AB2113,$B$3:B2113,B2113)</f>
        <v>#N/A</v>
      </c>
      <c r="AE2113" s="6">
        <f t="shared" si="239"/>
        <v>3062.6394008521502</v>
      </c>
      <c r="AF2113" s="6">
        <f t="shared" si="240"/>
        <v>3062.6394008521502</v>
      </c>
      <c r="AG2113" s="6">
        <f>VLOOKUP(Table1[[#This Row],[PracticeCode]],$AP$3:$AS$345,4,FALSE)</f>
        <v>3062.6394008521502</v>
      </c>
      <c r="AH2113" s="27">
        <f t="shared" si="241"/>
        <v>222551.79646192293</v>
      </c>
      <c r="AI2113" s="6" t="e">
        <f t="shared" si="236"/>
        <v>#N/A</v>
      </c>
    </row>
    <row r="2114" spans="1:35" x14ac:dyDescent="0.35">
      <c r="A2114" t="str">
        <f t="shared" si="235"/>
        <v>Mount Medical CentreFeltham and BedfontHounslowE85035Sep6</v>
      </c>
      <c r="B2114" s="41" t="s">
        <v>217</v>
      </c>
      <c r="C2114" s="41" t="s">
        <v>454</v>
      </c>
      <c r="D2114" s="41" t="s">
        <v>16</v>
      </c>
      <c r="E2114" s="41" t="s">
        <v>218</v>
      </c>
      <c r="F2114" s="41" t="s">
        <v>218</v>
      </c>
      <c r="G2114" s="41" t="s">
        <v>761</v>
      </c>
      <c r="H2114" s="41">
        <v>6</v>
      </c>
      <c r="I2114" s="41">
        <v>6805.8653352270003</v>
      </c>
      <c r="J2114" s="41">
        <v>393</v>
      </c>
      <c r="K2114" s="41">
        <v>0</v>
      </c>
      <c r="L2114" s="41">
        <v>7.8207000000000004</v>
      </c>
      <c r="M2114" s="41">
        <v>0</v>
      </c>
      <c r="N2114" s="41">
        <v>701</v>
      </c>
      <c r="O2114" s="41">
        <v>0</v>
      </c>
      <c r="P2114" s="41">
        <v>15.772499999999999</v>
      </c>
      <c r="Q2114" s="41">
        <v>0</v>
      </c>
      <c r="R2114" s="41">
        <v>29639</v>
      </c>
      <c r="S2114" s="41">
        <v>530.53809999999999</v>
      </c>
      <c r="T2114" s="41">
        <v>7465</v>
      </c>
      <c r="U2114" s="41">
        <v>164.23</v>
      </c>
      <c r="V2114" s="41">
        <v>30032</v>
      </c>
      <c r="W2114" s="41">
        <v>538.35879999999997</v>
      </c>
      <c r="X2114" s="41">
        <v>8166</v>
      </c>
      <c r="Y2114" s="41">
        <v>180.0025</v>
      </c>
      <c r="Z2114" s="6">
        <f>0</f>
        <v>0</v>
      </c>
      <c r="AA2114" s="6">
        <f t="shared" si="237"/>
        <v>538.35879999999997</v>
      </c>
      <c r="AB2114">
        <f>IF(ISBLANK(Table1[[#This Row],[FY2425_Cost]])=TRUE,#N/A,Table1[[#This Row],[FY2425_Cost]])</f>
        <v>180.0025</v>
      </c>
      <c r="AC2114" s="6">
        <f t="shared" si="238"/>
        <v>-358.35629999999998</v>
      </c>
      <c r="AD2114" s="6" t="e">
        <f>SUMIFS($AB$3:AB2114,$B$3:B2114,B2114)</f>
        <v>#N/A</v>
      </c>
      <c r="AE2114" s="6">
        <f t="shared" si="239"/>
        <v>3062.6394008521502</v>
      </c>
      <c r="AF2114" s="6">
        <f t="shared" si="240"/>
        <v>3062.6394008521502</v>
      </c>
      <c r="AG2114" s="6">
        <f>VLOOKUP(Table1[[#This Row],[PracticeCode]],$AP$3:$AS$345,4,FALSE)</f>
        <v>3062.6394008521502</v>
      </c>
      <c r="AH2114" s="27">
        <f t="shared" si="241"/>
        <v>222551.79646192293</v>
      </c>
      <c r="AI2114" s="6" t="e">
        <f t="shared" si="236"/>
        <v>#N/A</v>
      </c>
    </row>
    <row r="2115" spans="1:35" x14ac:dyDescent="0.35">
      <c r="A2115" t="str">
        <f t="shared" ref="A2115:A2178" si="242">CONCATENATE(B2115,C2115,D2115,E2115,G2115,H2115)</f>
        <v>MOUNTWOOD SURGERYNorth ConnectHillingdonE86001Apr1</v>
      </c>
      <c r="B2115" s="41" t="s">
        <v>667</v>
      </c>
      <c r="C2115" s="41" t="s">
        <v>550</v>
      </c>
      <c r="D2115" s="41" t="s">
        <v>8</v>
      </c>
      <c r="E2115" s="41" t="s">
        <v>219</v>
      </c>
      <c r="F2115" s="41" t="s">
        <v>219</v>
      </c>
      <c r="G2115" s="41" t="s">
        <v>756</v>
      </c>
      <c r="H2115" s="41">
        <v>1</v>
      </c>
      <c r="I2115" s="41">
        <v>11223.648358304699</v>
      </c>
      <c r="J2115" s="41">
        <v>46664</v>
      </c>
      <c r="K2115" s="41">
        <v>867</v>
      </c>
      <c r="L2115" s="41">
        <v>863.28399999999999</v>
      </c>
      <c r="M2115" s="41">
        <v>16.0395</v>
      </c>
      <c r="N2115" s="41">
        <v>34229</v>
      </c>
      <c r="O2115" s="41">
        <v>1444</v>
      </c>
      <c r="P2115" s="41">
        <v>681.15710000000001</v>
      </c>
      <c r="Q2115" s="41">
        <v>28.735600000000002</v>
      </c>
      <c r="R2115" s="41">
        <v>0</v>
      </c>
      <c r="S2115" s="41">
        <v>0</v>
      </c>
      <c r="T2115" s="41">
        <v>0</v>
      </c>
      <c r="U2115" s="41">
        <v>0</v>
      </c>
      <c r="V2115" s="41">
        <v>47531</v>
      </c>
      <c r="W2115" s="41">
        <v>879.32349999999997</v>
      </c>
      <c r="X2115" s="41">
        <v>35673</v>
      </c>
      <c r="Y2115" s="41">
        <v>709.89269999999999</v>
      </c>
      <c r="Z2115" s="6">
        <f>0</f>
        <v>0</v>
      </c>
      <c r="AA2115" s="6">
        <f t="shared" si="237"/>
        <v>879.32349999999997</v>
      </c>
      <c r="AB2115">
        <f>IF(ISBLANK(Table1[[#This Row],[FY2425_Cost]])=TRUE,#N/A,Table1[[#This Row],[FY2425_Cost]])</f>
        <v>709.89269999999999</v>
      </c>
      <c r="AC2115" s="6">
        <f t="shared" si="238"/>
        <v>-169.43079999999998</v>
      </c>
      <c r="AD2115" s="6">
        <f>SUMIFS($AB$3:AB2115,$B$3:B2115,B2115)</f>
        <v>709.89269999999999</v>
      </c>
      <c r="AE2115" s="6">
        <f t="shared" si="239"/>
        <v>5050.6417612371151</v>
      </c>
      <c r="AF2115" s="6">
        <f t="shared" si="240"/>
        <v>5050.6417612371151</v>
      </c>
      <c r="AG2115" s="6">
        <f>VLOOKUP(Table1[[#This Row],[PracticeCode]],$AP$3:$AS$345,4,FALSE)</f>
        <v>5050.6417612371151</v>
      </c>
      <c r="AH2115" s="27">
        <f t="shared" si="241"/>
        <v>367013.30131656368</v>
      </c>
      <c r="AI2115" s="6">
        <f t="shared" ref="AI2115:AI2178" si="243">IF(AD2115-AF2115&lt;=0,0,AD2115-AF2115)</f>
        <v>0</v>
      </c>
    </row>
    <row r="2116" spans="1:35" x14ac:dyDescent="0.35">
      <c r="A2116" t="str">
        <f t="shared" si="242"/>
        <v>MOUNTWOOD SURGERYNorth ConnectHillingdonE86001Aug5</v>
      </c>
      <c r="B2116" s="41" t="s">
        <v>667</v>
      </c>
      <c r="C2116" s="41" t="s">
        <v>550</v>
      </c>
      <c r="D2116" s="41" t="s">
        <v>8</v>
      </c>
      <c r="E2116" s="41" t="s">
        <v>219</v>
      </c>
      <c r="F2116" s="41" t="s">
        <v>219</v>
      </c>
      <c r="G2116" s="41" t="s">
        <v>760</v>
      </c>
      <c r="H2116" s="41">
        <v>5</v>
      </c>
      <c r="I2116" s="41">
        <v>11223.648358304699</v>
      </c>
      <c r="J2116" s="41">
        <v>34190</v>
      </c>
      <c r="K2116" s="41">
        <v>2272</v>
      </c>
      <c r="L2116" s="41">
        <v>632.51499999999999</v>
      </c>
      <c r="M2116" s="41">
        <v>42.031999999999996</v>
      </c>
      <c r="N2116" s="41">
        <v>20751</v>
      </c>
      <c r="O2116" s="41">
        <v>4018</v>
      </c>
      <c r="P2116" s="41">
        <v>412.94490000000002</v>
      </c>
      <c r="Q2116" s="41">
        <v>79.958200000000005</v>
      </c>
      <c r="R2116" s="41">
        <v>0</v>
      </c>
      <c r="S2116" s="41">
        <v>0</v>
      </c>
      <c r="T2116" s="41">
        <v>0</v>
      </c>
      <c r="U2116" s="41">
        <v>0</v>
      </c>
      <c r="V2116" s="41">
        <v>36462</v>
      </c>
      <c r="W2116" s="41">
        <v>674.54700000000003</v>
      </c>
      <c r="X2116" s="41">
        <v>24769</v>
      </c>
      <c r="Y2116" s="41">
        <v>492.90309999999999</v>
      </c>
      <c r="Z2116" s="6">
        <f>0</f>
        <v>0</v>
      </c>
      <c r="AA2116" s="6">
        <f t="shared" si="237"/>
        <v>674.54700000000003</v>
      </c>
      <c r="AB2116">
        <f>IF(ISBLANK(Table1[[#This Row],[FY2425_Cost]])=TRUE,#N/A,Table1[[#This Row],[FY2425_Cost]])</f>
        <v>492.90309999999999</v>
      </c>
      <c r="AC2116" s="6">
        <f t="shared" si="238"/>
        <v>-181.64390000000003</v>
      </c>
      <c r="AD2116" s="6">
        <f>SUMIFS($AB$3:AB2116,$B$3:B2116,B2116)</f>
        <v>1202.7957999999999</v>
      </c>
      <c r="AE2116" s="6">
        <f t="shared" si="239"/>
        <v>5050.6417612371151</v>
      </c>
      <c r="AF2116" s="6">
        <f t="shared" si="240"/>
        <v>5050.6417612371151</v>
      </c>
      <c r="AG2116" s="6">
        <f>VLOOKUP(Table1[[#This Row],[PracticeCode]],$AP$3:$AS$345,4,FALSE)</f>
        <v>5050.6417612371151</v>
      </c>
      <c r="AH2116" s="27">
        <f t="shared" si="241"/>
        <v>367013.30131656368</v>
      </c>
      <c r="AI2116" s="6">
        <f t="shared" si="243"/>
        <v>0</v>
      </c>
    </row>
    <row r="2117" spans="1:35" x14ac:dyDescent="0.35">
      <c r="A2117" t="str">
        <f t="shared" si="242"/>
        <v>MOUNTWOOD SURGERYNorth ConnectHillingdonE86001Dec9</v>
      </c>
      <c r="B2117" s="41" t="s">
        <v>667</v>
      </c>
      <c r="C2117" s="41" t="s">
        <v>550</v>
      </c>
      <c r="D2117" s="41" t="s">
        <v>8</v>
      </c>
      <c r="E2117" s="41" t="s">
        <v>219</v>
      </c>
      <c r="F2117" s="41" t="s">
        <v>219</v>
      </c>
      <c r="G2117" s="41" t="s">
        <v>764</v>
      </c>
      <c r="H2117" s="41">
        <v>9</v>
      </c>
      <c r="I2117" s="41">
        <v>11223.648358304699</v>
      </c>
      <c r="J2117" s="41">
        <v>10954</v>
      </c>
      <c r="K2117" s="41">
        <v>7535</v>
      </c>
      <c r="L2117" s="41">
        <v>217.9846</v>
      </c>
      <c r="M2117" s="41">
        <v>149.94650000000001</v>
      </c>
      <c r="N2117" s="41"/>
      <c r="O2117" s="41"/>
      <c r="P2117" s="41"/>
      <c r="Q2117" s="41"/>
      <c r="R2117" s="41">
        <v>0</v>
      </c>
      <c r="S2117" s="41">
        <v>0</v>
      </c>
      <c r="T2117" s="41"/>
      <c r="U2117" s="41"/>
      <c r="V2117" s="41">
        <v>18489</v>
      </c>
      <c r="W2117" s="41">
        <v>367.93110000000001</v>
      </c>
      <c r="X2117" s="41"/>
      <c r="Y2117" s="41"/>
      <c r="Z2117" s="6">
        <f>0</f>
        <v>0</v>
      </c>
      <c r="AA2117" s="6">
        <f t="shared" si="237"/>
        <v>367.93110000000001</v>
      </c>
      <c r="AB2117" t="e">
        <f>IF(ISBLANK(Table1[[#This Row],[FY2425_Cost]])=TRUE,#N/A,Table1[[#This Row],[FY2425_Cost]])</f>
        <v>#N/A</v>
      </c>
      <c r="AC2117" s="6" t="e">
        <f t="shared" si="238"/>
        <v>#N/A</v>
      </c>
      <c r="AD2117" s="6" t="e">
        <f>SUMIFS($AB$3:AB2117,$B$3:B2117,B2117)</f>
        <v>#N/A</v>
      </c>
      <c r="AE2117" s="6">
        <f t="shared" si="239"/>
        <v>5050.6417612371151</v>
      </c>
      <c r="AF2117" s="6">
        <f t="shared" si="240"/>
        <v>5050.6417612371151</v>
      </c>
      <c r="AG2117" s="6">
        <f>VLOOKUP(Table1[[#This Row],[PracticeCode]],$AP$3:$AS$345,4,FALSE)</f>
        <v>5050.6417612371151</v>
      </c>
      <c r="AH2117" s="27">
        <f t="shared" si="241"/>
        <v>367013.30131656368</v>
      </c>
      <c r="AI2117" s="6" t="e">
        <f t="shared" si="243"/>
        <v>#N/A</v>
      </c>
    </row>
    <row r="2118" spans="1:35" x14ac:dyDescent="0.35">
      <c r="A2118" t="str">
        <f t="shared" si="242"/>
        <v>MOUNTWOOD SURGERYNorth ConnectHillingdonE86001Feb11</v>
      </c>
      <c r="B2118" s="41" t="s">
        <v>667</v>
      </c>
      <c r="C2118" s="41" t="s">
        <v>550</v>
      </c>
      <c r="D2118" s="41" t="s">
        <v>8</v>
      </c>
      <c r="E2118" s="41" t="s">
        <v>219</v>
      </c>
      <c r="F2118" s="41" t="s">
        <v>219</v>
      </c>
      <c r="G2118" s="41" t="s">
        <v>766</v>
      </c>
      <c r="H2118" s="41">
        <v>11</v>
      </c>
      <c r="I2118" s="41">
        <v>11223.648358304699</v>
      </c>
      <c r="J2118" s="41">
        <v>17639</v>
      </c>
      <c r="K2118" s="41">
        <v>2352</v>
      </c>
      <c r="L2118" s="41">
        <v>351.01609999999999</v>
      </c>
      <c r="M2118" s="41">
        <v>46.8048</v>
      </c>
      <c r="N2118" s="41"/>
      <c r="O2118" s="41"/>
      <c r="P2118" s="41"/>
      <c r="Q2118" s="41"/>
      <c r="R2118" s="41">
        <v>0</v>
      </c>
      <c r="S2118" s="41">
        <v>0</v>
      </c>
      <c r="T2118" s="41"/>
      <c r="U2118" s="41"/>
      <c r="V2118" s="41">
        <v>19991</v>
      </c>
      <c r="W2118" s="41">
        <v>397.82089999999999</v>
      </c>
      <c r="X2118" s="41"/>
      <c r="Y2118" s="41"/>
      <c r="Z2118" s="6">
        <f>0</f>
        <v>0</v>
      </c>
      <c r="AA2118" s="6">
        <f t="shared" si="237"/>
        <v>397.82089999999999</v>
      </c>
      <c r="AB2118" t="e">
        <f>IF(ISBLANK(Table1[[#This Row],[FY2425_Cost]])=TRUE,#N/A,Table1[[#This Row],[FY2425_Cost]])</f>
        <v>#N/A</v>
      </c>
      <c r="AC2118" s="6" t="e">
        <f t="shared" si="238"/>
        <v>#N/A</v>
      </c>
      <c r="AD2118" s="6" t="e">
        <f>SUMIFS($AB$3:AB2118,$B$3:B2118,B2118)</f>
        <v>#N/A</v>
      </c>
      <c r="AE2118" s="6">
        <f t="shared" si="239"/>
        <v>5050.6417612371151</v>
      </c>
      <c r="AF2118" s="6">
        <f t="shared" si="240"/>
        <v>5050.6417612371151</v>
      </c>
      <c r="AG2118" s="6">
        <f>VLOOKUP(Table1[[#This Row],[PracticeCode]],$AP$3:$AS$345,4,FALSE)</f>
        <v>5050.6417612371151</v>
      </c>
      <c r="AH2118" s="27">
        <f t="shared" si="241"/>
        <v>367013.30131656368</v>
      </c>
      <c r="AI2118" s="6" t="e">
        <f t="shared" si="243"/>
        <v>#N/A</v>
      </c>
    </row>
    <row r="2119" spans="1:35" x14ac:dyDescent="0.35">
      <c r="A2119" t="str">
        <f t="shared" si="242"/>
        <v>MOUNTWOOD SURGERYNorth ConnectHillingdonE86001Jan10</v>
      </c>
      <c r="B2119" s="41" t="s">
        <v>667</v>
      </c>
      <c r="C2119" s="41" t="s">
        <v>550</v>
      </c>
      <c r="D2119" s="41" t="s">
        <v>8</v>
      </c>
      <c r="E2119" s="41" t="s">
        <v>219</v>
      </c>
      <c r="F2119" s="41" t="s">
        <v>219</v>
      </c>
      <c r="G2119" s="41" t="s">
        <v>765</v>
      </c>
      <c r="H2119" s="41">
        <v>10</v>
      </c>
      <c r="I2119" s="41">
        <v>11223.648358304699</v>
      </c>
      <c r="J2119" s="41">
        <v>17031</v>
      </c>
      <c r="K2119" s="41">
        <v>2088</v>
      </c>
      <c r="L2119" s="41">
        <v>338.9169</v>
      </c>
      <c r="M2119" s="41">
        <v>41.551200000000001</v>
      </c>
      <c r="N2119" s="41"/>
      <c r="O2119" s="41"/>
      <c r="P2119" s="41"/>
      <c r="Q2119" s="41"/>
      <c r="R2119" s="41">
        <v>0</v>
      </c>
      <c r="S2119" s="41">
        <v>0</v>
      </c>
      <c r="T2119" s="41"/>
      <c r="U2119" s="41"/>
      <c r="V2119" s="41">
        <v>19119</v>
      </c>
      <c r="W2119" s="41">
        <v>380.46809999999999</v>
      </c>
      <c r="X2119" s="41"/>
      <c r="Y2119" s="41"/>
      <c r="Z2119" s="6">
        <f>0</f>
        <v>0</v>
      </c>
      <c r="AA2119" s="6">
        <f t="shared" si="237"/>
        <v>380.46809999999999</v>
      </c>
      <c r="AB2119" t="e">
        <f>IF(ISBLANK(Table1[[#This Row],[FY2425_Cost]])=TRUE,#N/A,Table1[[#This Row],[FY2425_Cost]])</f>
        <v>#N/A</v>
      </c>
      <c r="AC2119" s="6" t="e">
        <f t="shared" si="238"/>
        <v>#N/A</v>
      </c>
      <c r="AD2119" s="6" t="e">
        <f>SUMIFS($AB$3:AB2119,$B$3:B2119,B2119)</f>
        <v>#N/A</v>
      </c>
      <c r="AE2119" s="6">
        <f t="shared" si="239"/>
        <v>5050.6417612371151</v>
      </c>
      <c r="AF2119" s="6">
        <f t="shared" si="240"/>
        <v>5050.6417612371151</v>
      </c>
      <c r="AG2119" s="6">
        <f>VLOOKUP(Table1[[#This Row],[PracticeCode]],$AP$3:$AS$345,4,FALSE)</f>
        <v>5050.6417612371151</v>
      </c>
      <c r="AH2119" s="27">
        <f t="shared" si="241"/>
        <v>367013.30131656368</v>
      </c>
      <c r="AI2119" s="6" t="e">
        <f t="shared" si="243"/>
        <v>#N/A</v>
      </c>
    </row>
    <row r="2120" spans="1:35" x14ac:dyDescent="0.35">
      <c r="A2120" t="str">
        <f t="shared" si="242"/>
        <v>MOUNTWOOD SURGERYNorth ConnectHillingdonE86001Jul4</v>
      </c>
      <c r="B2120" s="41" t="s">
        <v>667</v>
      </c>
      <c r="C2120" s="41" t="s">
        <v>550</v>
      </c>
      <c r="D2120" s="41" t="s">
        <v>8</v>
      </c>
      <c r="E2120" s="41" t="s">
        <v>219</v>
      </c>
      <c r="F2120" s="41" t="s">
        <v>219</v>
      </c>
      <c r="G2120" s="41" t="s">
        <v>759</v>
      </c>
      <c r="H2120" s="41">
        <v>4</v>
      </c>
      <c r="I2120" s="41">
        <v>11223.648358304699</v>
      </c>
      <c r="J2120" s="41">
        <v>16818</v>
      </c>
      <c r="K2120" s="41">
        <v>3058</v>
      </c>
      <c r="L2120" s="41">
        <v>311.13299999999998</v>
      </c>
      <c r="M2120" s="41">
        <v>56.573</v>
      </c>
      <c r="N2120" s="41">
        <v>13760</v>
      </c>
      <c r="O2120" s="41">
        <v>1986</v>
      </c>
      <c r="P2120" s="41">
        <v>273.82400000000001</v>
      </c>
      <c r="Q2120" s="41">
        <v>39.5214</v>
      </c>
      <c r="R2120" s="41">
        <v>8</v>
      </c>
      <c r="S2120" s="41">
        <v>0.14319999999999999</v>
      </c>
      <c r="T2120" s="41">
        <v>0</v>
      </c>
      <c r="U2120" s="41">
        <v>0</v>
      </c>
      <c r="V2120" s="41">
        <v>19884</v>
      </c>
      <c r="W2120" s="41">
        <v>367.84919999999994</v>
      </c>
      <c r="X2120" s="41">
        <v>15746</v>
      </c>
      <c r="Y2120" s="41">
        <v>313.34540000000004</v>
      </c>
      <c r="Z2120" s="6">
        <f>0</f>
        <v>0</v>
      </c>
      <c r="AA2120" s="6">
        <f t="shared" si="237"/>
        <v>367.84919999999994</v>
      </c>
      <c r="AB2120">
        <f>IF(ISBLANK(Table1[[#This Row],[FY2425_Cost]])=TRUE,#N/A,Table1[[#This Row],[FY2425_Cost]])</f>
        <v>313.34540000000004</v>
      </c>
      <c r="AC2120" s="6">
        <f t="shared" si="238"/>
        <v>-54.503799999999899</v>
      </c>
      <c r="AD2120" s="6" t="e">
        <f>SUMIFS($AB$3:AB2120,$B$3:B2120,B2120)</f>
        <v>#N/A</v>
      </c>
      <c r="AE2120" s="6">
        <f t="shared" si="239"/>
        <v>5050.6417612371151</v>
      </c>
      <c r="AF2120" s="6">
        <f t="shared" si="240"/>
        <v>5050.6417612371151</v>
      </c>
      <c r="AG2120" s="6">
        <f>VLOOKUP(Table1[[#This Row],[PracticeCode]],$AP$3:$AS$345,4,FALSE)</f>
        <v>5050.6417612371151</v>
      </c>
      <c r="AH2120" s="27">
        <f t="shared" si="241"/>
        <v>367013.30131656368</v>
      </c>
      <c r="AI2120" s="6" t="e">
        <f t="shared" si="243"/>
        <v>#N/A</v>
      </c>
    </row>
    <row r="2121" spans="1:35" x14ac:dyDescent="0.35">
      <c r="A2121" t="str">
        <f t="shared" si="242"/>
        <v>MOUNTWOOD SURGERYNorth ConnectHillingdonE86001Jun3</v>
      </c>
      <c r="B2121" s="41" t="s">
        <v>667</v>
      </c>
      <c r="C2121" s="41" t="s">
        <v>550</v>
      </c>
      <c r="D2121" s="41" t="s">
        <v>8</v>
      </c>
      <c r="E2121" s="41" t="s">
        <v>219</v>
      </c>
      <c r="F2121" s="41" t="s">
        <v>219</v>
      </c>
      <c r="G2121" s="41" t="s">
        <v>758</v>
      </c>
      <c r="H2121" s="41">
        <v>3</v>
      </c>
      <c r="I2121" s="41">
        <v>11223.648358304699</v>
      </c>
      <c r="J2121" s="41">
        <v>14248</v>
      </c>
      <c r="K2121" s="41">
        <v>1697</v>
      </c>
      <c r="L2121" s="41">
        <v>263.58799999999997</v>
      </c>
      <c r="M2121" s="41">
        <v>31.394499999999997</v>
      </c>
      <c r="N2121" s="41">
        <v>16156</v>
      </c>
      <c r="O2121" s="41">
        <v>3333</v>
      </c>
      <c r="P2121" s="41">
        <v>321.50440000000003</v>
      </c>
      <c r="Q2121" s="41">
        <v>66.326700000000002</v>
      </c>
      <c r="R2121" s="41">
        <v>0</v>
      </c>
      <c r="S2121" s="41">
        <v>0</v>
      </c>
      <c r="T2121" s="41">
        <v>0</v>
      </c>
      <c r="U2121" s="41">
        <v>0</v>
      </c>
      <c r="V2121" s="41">
        <v>15945</v>
      </c>
      <c r="W2121" s="41">
        <v>294.98249999999996</v>
      </c>
      <c r="X2121" s="41">
        <v>19489</v>
      </c>
      <c r="Y2121" s="41">
        <v>387.83110000000005</v>
      </c>
      <c r="Z2121" s="6">
        <f>0</f>
        <v>0</v>
      </c>
      <c r="AA2121" s="6">
        <f t="shared" si="237"/>
        <v>294.98249999999996</v>
      </c>
      <c r="AB2121">
        <f>IF(ISBLANK(Table1[[#This Row],[FY2425_Cost]])=TRUE,#N/A,Table1[[#This Row],[FY2425_Cost]])</f>
        <v>387.83110000000005</v>
      </c>
      <c r="AC2121" s="6">
        <f t="shared" si="238"/>
        <v>92.84860000000009</v>
      </c>
      <c r="AD2121" s="6" t="e">
        <f>SUMIFS($AB$3:AB2121,$B$3:B2121,B2121)</f>
        <v>#N/A</v>
      </c>
      <c r="AE2121" s="6">
        <f t="shared" si="239"/>
        <v>5050.6417612371151</v>
      </c>
      <c r="AF2121" s="6">
        <f t="shared" si="240"/>
        <v>5050.6417612371151</v>
      </c>
      <c r="AG2121" s="6">
        <f>VLOOKUP(Table1[[#This Row],[PracticeCode]],$AP$3:$AS$345,4,FALSE)</f>
        <v>5050.6417612371151</v>
      </c>
      <c r="AH2121" s="27">
        <f t="shared" si="241"/>
        <v>367013.30131656368</v>
      </c>
      <c r="AI2121" s="6" t="e">
        <f t="shared" si="243"/>
        <v>#N/A</v>
      </c>
    </row>
    <row r="2122" spans="1:35" x14ac:dyDescent="0.35">
      <c r="A2122" t="str">
        <f t="shared" si="242"/>
        <v>MOUNTWOOD SURGERYNorth ConnectHillingdonE86001Mar12</v>
      </c>
      <c r="B2122" s="41" t="s">
        <v>667</v>
      </c>
      <c r="C2122" s="41" t="s">
        <v>550</v>
      </c>
      <c r="D2122" s="41" t="s">
        <v>8</v>
      </c>
      <c r="E2122" s="41" t="s">
        <v>219</v>
      </c>
      <c r="F2122" s="41" t="s">
        <v>219</v>
      </c>
      <c r="G2122" s="41" t="s">
        <v>767</v>
      </c>
      <c r="H2122" s="41">
        <v>12</v>
      </c>
      <c r="I2122" s="41">
        <v>11223.648358304699</v>
      </c>
      <c r="J2122" s="41">
        <v>34241</v>
      </c>
      <c r="K2122" s="41">
        <v>2081</v>
      </c>
      <c r="L2122" s="41">
        <v>681.39589999999998</v>
      </c>
      <c r="M2122" s="41">
        <v>41.411900000000003</v>
      </c>
      <c r="N2122" s="41"/>
      <c r="O2122" s="41"/>
      <c r="P2122" s="41"/>
      <c r="Q2122" s="41"/>
      <c r="R2122" s="41">
        <v>0</v>
      </c>
      <c r="S2122" s="41">
        <v>0</v>
      </c>
      <c r="T2122" s="41"/>
      <c r="U2122" s="41"/>
      <c r="V2122" s="41">
        <v>36322</v>
      </c>
      <c r="W2122" s="41">
        <v>722.80780000000004</v>
      </c>
      <c r="X2122" s="41"/>
      <c r="Y2122" s="41"/>
      <c r="Z2122" s="6">
        <f>0</f>
        <v>0</v>
      </c>
      <c r="AA2122" s="6">
        <f t="shared" si="237"/>
        <v>722.80780000000004</v>
      </c>
      <c r="AB2122" t="e">
        <f>IF(ISBLANK(Table1[[#This Row],[FY2425_Cost]])=TRUE,#N/A,Table1[[#This Row],[FY2425_Cost]])</f>
        <v>#N/A</v>
      </c>
      <c r="AC2122" s="6" t="e">
        <f t="shared" si="238"/>
        <v>#N/A</v>
      </c>
      <c r="AD2122" s="6" t="e">
        <f>SUMIFS($AB$3:AB2122,$B$3:B2122,B2122)</f>
        <v>#N/A</v>
      </c>
      <c r="AE2122" s="6">
        <f t="shared" si="239"/>
        <v>5050.6417612371151</v>
      </c>
      <c r="AF2122" s="6">
        <f t="shared" si="240"/>
        <v>5050.6417612371151</v>
      </c>
      <c r="AG2122" s="6">
        <f>VLOOKUP(Table1[[#This Row],[PracticeCode]],$AP$3:$AS$345,4,FALSE)</f>
        <v>5050.6417612371151</v>
      </c>
      <c r="AH2122" s="27">
        <f t="shared" si="241"/>
        <v>367013.30131656368</v>
      </c>
      <c r="AI2122" s="6" t="e">
        <f t="shared" si="243"/>
        <v>#N/A</v>
      </c>
    </row>
    <row r="2123" spans="1:35" x14ac:dyDescent="0.35">
      <c r="A2123" t="str">
        <f t="shared" si="242"/>
        <v>MOUNTWOOD SURGERYNorth ConnectHillingdonE86001May2</v>
      </c>
      <c r="B2123" s="41" t="s">
        <v>667</v>
      </c>
      <c r="C2123" s="41" t="s">
        <v>550</v>
      </c>
      <c r="D2123" s="41" t="s">
        <v>8</v>
      </c>
      <c r="E2123" s="41" t="s">
        <v>219</v>
      </c>
      <c r="F2123" s="41" t="s">
        <v>219</v>
      </c>
      <c r="G2123" s="41" t="s">
        <v>757</v>
      </c>
      <c r="H2123" s="41">
        <v>2</v>
      </c>
      <c r="I2123" s="41">
        <v>11223.648358304699</v>
      </c>
      <c r="J2123" s="41">
        <v>14332</v>
      </c>
      <c r="K2123" s="41">
        <v>1097</v>
      </c>
      <c r="L2123" s="41">
        <v>265.142</v>
      </c>
      <c r="M2123" s="41">
        <v>20.294499999999999</v>
      </c>
      <c r="N2123" s="41">
        <v>12709</v>
      </c>
      <c r="O2123" s="41">
        <v>2230</v>
      </c>
      <c r="P2123" s="41">
        <v>252.90910000000002</v>
      </c>
      <c r="Q2123" s="41">
        <v>44.377000000000002</v>
      </c>
      <c r="R2123" s="41">
        <v>0</v>
      </c>
      <c r="S2123" s="41">
        <v>0</v>
      </c>
      <c r="T2123" s="41">
        <v>0</v>
      </c>
      <c r="U2123" s="41">
        <v>0</v>
      </c>
      <c r="V2123" s="41">
        <v>15429</v>
      </c>
      <c r="W2123" s="41">
        <v>285.43650000000002</v>
      </c>
      <c r="X2123" s="41">
        <v>14939</v>
      </c>
      <c r="Y2123" s="41">
        <v>297.28610000000003</v>
      </c>
      <c r="Z2123" s="6">
        <f>0</f>
        <v>0</v>
      </c>
      <c r="AA2123" s="6">
        <f t="shared" si="237"/>
        <v>285.43650000000002</v>
      </c>
      <c r="AB2123">
        <f>IF(ISBLANK(Table1[[#This Row],[FY2425_Cost]])=TRUE,#N/A,Table1[[#This Row],[FY2425_Cost]])</f>
        <v>297.28610000000003</v>
      </c>
      <c r="AC2123" s="6">
        <f t="shared" si="238"/>
        <v>11.849600000000009</v>
      </c>
      <c r="AD2123" s="6" t="e">
        <f>SUMIFS($AB$3:AB2123,$B$3:B2123,B2123)</f>
        <v>#N/A</v>
      </c>
      <c r="AE2123" s="6">
        <f t="shared" si="239"/>
        <v>5050.6417612371151</v>
      </c>
      <c r="AF2123" s="6">
        <f t="shared" si="240"/>
        <v>5050.6417612371151</v>
      </c>
      <c r="AG2123" s="6">
        <f>VLOOKUP(Table1[[#This Row],[PracticeCode]],$AP$3:$AS$345,4,FALSE)</f>
        <v>5050.6417612371151</v>
      </c>
      <c r="AH2123" s="27">
        <f t="shared" si="241"/>
        <v>367013.30131656368</v>
      </c>
      <c r="AI2123" s="6" t="e">
        <f t="shared" si="243"/>
        <v>#N/A</v>
      </c>
    </row>
    <row r="2124" spans="1:35" x14ac:dyDescent="0.35">
      <c r="A2124" t="str">
        <f t="shared" si="242"/>
        <v>MOUNTWOOD SURGERYNorth ConnectHillingdonE86001Nov8</v>
      </c>
      <c r="B2124" s="41" t="s">
        <v>667</v>
      </c>
      <c r="C2124" s="41" t="s">
        <v>550</v>
      </c>
      <c r="D2124" s="41" t="s">
        <v>8</v>
      </c>
      <c r="E2124" s="41" t="s">
        <v>219</v>
      </c>
      <c r="F2124" s="41" t="s">
        <v>219</v>
      </c>
      <c r="G2124" s="41" t="s">
        <v>763</v>
      </c>
      <c r="H2124" s="41">
        <v>8</v>
      </c>
      <c r="I2124" s="41">
        <v>11223.648358304699</v>
      </c>
      <c r="J2124" s="41">
        <v>13589</v>
      </c>
      <c r="K2124" s="41">
        <v>3804</v>
      </c>
      <c r="L2124" s="41">
        <v>270.42110000000002</v>
      </c>
      <c r="M2124" s="41">
        <v>75.699600000000004</v>
      </c>
      <c r="N2124" s="41"/>
      <c r="O2124" s="41"/>
      <c r="P2124" s="41"/>
      <c r="Q2124" s="41"/>
      <c r="R2124" s="41">
        <v>0</v>
      </c>
      <c r="S2124" s="41">
        <v>0</v>
      </c>
      <c r="T2124" s="41"/>
      <c r="U2124" s="41"/>
      <c r="V2124" s="41">
        <v>17393</v>
      </c>
      <c r="W2124" s="41">
        <v>346.12070000000006</v>
      </c>
      <c r="X2124" s="41"/>
      <c r="Y2124" s="41"/>
      <c r="Z2124" s="6">
        <f>0</f>
        <v>0</v>
      </c>
      <c r="AA2124" s="6">
        <f t="shared" si="237"/>
        <v>346.12070000000006</v>
      </c>
      <c r="AB2124" t="e">
        <f>IF(ISBLANK(Table1[[#This Row],[FY2425_Cost]])=TRUE,#N/A,Table1[[#This Row],[FY2425_Cost]])</f>
        <v>#N/A</v>
      </c>
      <c r="AC2124" s="6" t="e">
        <f t="shared" si="238"/>
        <v>#N/A</v>
      </c>
      <c r="AD2124" s="6" t="e">
        <f>SUMIFS($AB$3:AB2124,$B$3:B2124,B2124)</f>
        <v>#N/A</v>
      </c>
      <c r="AE2124" s="6">
        <f t="shared" si="239"/>
        <v>5050.6417612371151</v>
      </c>
      <c r="AF2124" s="6">
        <f t="shared" si="240"/>
        <v>5050.6417612371151</v>
      </c>
      <c r="AG2124" s="6">
        <f>VLOOKUP(Table1[[#This Row],[PracticeCode]],$AP$3:$AS$345,4,FALSE)</f>
        <v>5050.6417612371151</v>
      </c>
      <c r="AH2124" s="27">
        <f t="shared" si="241"/>
        <v>367013.30131656368</v>
      </c>
      <c r="AI2124" s="6" t="e">
        <f t="shared" si="243"/>
        <v>#N/A</v>
      </c>
    </row>
    <row r="2125" spans="1:35" x14ac:dyDescent="0.35">
      <c r="A2125" t="str">
        <f t="shared" si="242"/>
        <v>MOUNTWOOD SURGERYNorth ConnectHillingdonE86001Oct7</v>
      </c>
      <c r="B2125" s="41" t="s">
        <v>667</v>
      </c>
      <c r="C2125" s="41" t="s">
        <v>550</v>
      </c>
      <c r="D2125" s="41" t="s">
        <v>8</v>
      </c>
      <c r="E2125" s="41" t="s">
        <v>219</v>
      </c>
      <c r="F2125" s="41" t="s">
        <v>219</v>
      </c>
      <c r="G2125" s="41" t="s">
        <v>762</v>
      </c>
      <c r="H2125" s="41">
        <v>7</v>
      </c>
      <c r="I2125" s="41">
        <v>11223.648358304699</v>
      </c>
      <c r="J2125" s="41">
        <v>36763</v>
      </c>
      <c r="K2125" s="41">
        <v>2864</v>
      </c>
      <c r="L2125" s="41">
        <v>731.58370000000002</v>
      </c>
      <c r="M2125" s="41">
        <v>56.993600000000001</v>
      </c>
      <c r="N2125" s="41">
        <v>0</v>
      </c>
      <c r="O2125" s="41">
        <v>12713</v>
      </c>
      <c r="P2125" s="41">
        <v>0</v>
      </c>
      <c r="Q2125" s="41">
        <v>286.04249999999996</v>
      </c>
      <c r="R2125" s="41">
        <v>0</v>
      </c>
      <c r="S2125" s="41">
        <v>0</v>
      </c>
      <c r="T2125" s="41">
        <v>0</v>
      </c>
      <c r="U2125" s="41">
        <v>0</v>
      </c>
      <c r="V2125" s="41">
        <v>39627</v>
      </c>
      <c r="W2125" s="41">
        <v>788.57730000000004</v>
      </c>
      <c r="X2125" s="41">
        <v>12713</v>
      </c>
      <c r="Y2125" s="41">
        <v>286.04249999999996</v>
      </c>
      <c r="Z2125" s="6">
        <f>0</f>
        <v>0</v>
      </c>
      <c r="AA2125" s="6">
        <f t="shared" si="237"/>
        <v>788.57730000000004</v>
      </c>
      <c r="AB2125">
        <f>IF(ISBLANK(Table1[[#This Row],[FY2425_Cost]])=TRUE,#N/A,Table1[[#This Row],[FY2425_Cost]])</f>
        <v>286.04249999999996</v>
      </c>
      <c r="AC2125" s="6">
        <f t="shared" si="238"/>
        <v>-502.53480000000008</v>
      </c>
      <c r="AD2125" s="6" t="e">
        <f>SUMIFS($AB$3:AB2125,$B$3:B2125,B2125)</f>
        <v>#N/A</v>
      </c>
      <c r="AE2125" s="6">
        <f t="shared" si="239"/>
        <v>5050.6417612371151</v>
      </c>
      <c r="AF2125" s="6">
        <f t="shared" si="240"/>
        <v>5050.6417612371151</v>
      </c>
      <c r="AG2125" s="6">
        <f>VLOOKUP(Table1[[#This Row],[PracticeCode]],$AP$3:$AS$345,4,FALSE)</f>
        <v>5050.6417612371151</v>
      </c>
      <c r="AH2125" s="27">
        <f t="shared" si="241"/>
        <v>367013.30131656368</v>
      </c>
      <c r="AI2125" s="6" t="e">
        <f t="shared" si="243"/>
        <v>#N/A</v>
      </c>
    </row>
    <row r="2126" spans="1:35" x14ac:dyDescent="0.35">
      <c r="A2126" t="str">
        <f t="shared" si="242"/>
        <v>MOUNTWOOD SURGERYNorth ConnectHillingdonE86001Sep6</v>
      </c>
      <c r="B2126" s="41" t="s">
        <v>667</v>
      </c>
      <c r="C2126" s="41" t="s">
        <v>550</v>
      </c>
      <c r="D2126" s="41" t="s">
        <v>8</v>
      </c>
      <c r="E2126" s="41" t="s">
        <v>219</v>
      </c>
      <c r="F2126" s="41" t="s">
        <v>219</v>
      </c>
      <c r="G2126" s="41" t="s">
        <v>761</v>
      </c>
      <c r="H2126" s="41">
        <v>6</v>
      </c>
      <c r="I2126" s="41">
        <v>11223.648358304699</v>
      </c>
      <c r="J2126" s="41">
        <v>18654</v>
      </c>
      <c r="K2126" s="41">
        <v>3373</v>
      </c>
      <c r="L2126" s="41">
        <v>371.21460000000002</v>
      </c>
      <c r="M2126" s="41">
        <v>67.122700000000009</v>
      </c>
      <c r="N2126" s="41">
        <v>21580</v>
      </c>
      <c r="O2126" s="41">
        <v>10784</v>
      </c>
      <c r="P2126" s="41">
        <v>485.54999999999995</v>
      </c>
      <c r="Q2126" s="41">
        <v>242.64</v>
      </c>
      <c r="R2126" s="41">
        <v>0</v>
      </c>
      <c r="S2126" s="41">
        <v>0</v>
      </c>
      <c r="T2126" s="41">
        <v>0</v>
      </c>
      <c r="U2126" s="41">
        <v>0</v>
      </c>
      <c r="V2126" s="41">
        <v>22027</v>
      </c>
      <c r="W2126" s="41">
        <v>438.33730000000003</v>
      </c>
      <c r="X2126" s="41">
        <v>32364</v>
      </c>
      <c r="Y2126" s="41">
        <v>728.18999999999994</v>
      </c>
      <c r="Z2126" s="6">
        <f>0</f>
        <v>0</v>
      </c>
      <c r="AA2126" s="6">
        <f t="shared" si="237"/>
        <v>438.33730000000003</v>
      </c>
      <c r="AB2126">
        <f>IF(ISBLANK(Table1[[#This Row],[FY2425_Cost]])=TRUE,#N/A,Table1[[#This Row],[FY2425_Cost]])</f>
        <v>728.18999999999994</v>
      </c>
      <c r="AC2126" s="6">
        <f t="shared" si="238"/>
        <v>289.85269999999991</v>
      </c>
      <c r="AD2126" s="6" t="e">
        <f>SUMIFS($AB$3:AB2126,$B$3:B2126,B2126)</f>
        <v>#N/A</v>
      </c>
      <c r="AE2126" s="6">
        <f t="shared" si="239"/>
        <v>5050.6417612371151</v>
      </c>
      <c r="AF2126" s="6">
        <f t="shared" si="240"/>
        <v>5050.6417612371151</v>
      </c>
      <c r="AG2126" s="6">
        <f>VLOOKUP(Table1[[#This Row],[PracticeCode]],$AP$3:$AS$345,4,FALSE)</f>
        <v>5050.6417612371151</v>
      </c>
      <c r="AH2126" s="27">
        <f t="shared" si="241"/>
        <v>367013.30131656368</v>
      </c>
      <c r="AI2126" s="6" t="e">
        <f t="shared" si="243"/>
        <v>#N/A</v>
      </c>
    </row>
    <row r="2127" spans="1:35" x14ac:dyDescent="0.35">
      <c r="A2127" t="str">
        <f t="shared" si="242"/>
        <v>NEASDEN MEDICAL CENTREK&amp;W NorthBrentE84665Apr1</v>
      </c>
      <c r="B2127" s="41" t="s">
        <v>678</v>
      </c>
      <c r="C2127" s="41" t="s">
        <v>461</v>
      </c>
      <c r="D2127" s="41" t="s">
        <v>18</v>
      </c>
      <c r="E2127" s="41" t="s">
        <v>220</v>
      </c>
      <c r="F2127" s="41" t="s">
        <v>220</v>
      </c>
      <c r="G2127" s="41" t="s">
        <v>756</v>
      </c>
      <c r="H2127" s="41">
        <v>1</v>
      </c>
      <c r="I2127" s="41">
        <v>9002.6063759253193</v>
      </c>
      <c r="J2127" s="41">
        <v>33714</v>
      </c>
      <c r="K2127" s="41">
        <v>1</v>
      </c>
      <c r="L2127" s="41">
        <v>623.70899999999995</v>
      </c>
      <c r="M2127" s="41">
        <v>1.8499999999999999E-2</v>
      </c>
      <c r="N2127" s="41">
        <v>8826</v>
      </c>
      <c r="O2127" s="41">
        <v>524</v>
      </c>
      <c r="P2127" s="41">
        <v>175.63740000000001</v>
      </c>
      <c r="Q2127" s="41">
        <v>10.4276</v>
      </c>
      <c r="R2127" s="41">
        <v>0</v>
      </c>
      <c r="S2127" s="41">
        <v>0</v>
      </c>
      <c r="T2127" s="41">
        <v>0</v>
      </c>
      <c r="U2127" s="41">
        <v>0</v>
      </c>
      <c r="V2127" s="41">
        <v>33715</v>
      </c>
      <c r="W2127" s="41">
        <v>623.72749999999996</v>
      </c>
      <c r="X2127" s="41">
        <v>9350</v>
      </c>
      <c r="Y2127" s="41">
        <v>186.06500000000003</v>
      </c>
      <c r="Z2127" s="6">
        <f>0</f>
        <v>0</v>
      </c>
      <c r="AA2127" s="6">
        <f t="shared" si="237"/>
        <v>623.72749999999996</v>
      </c>
      <c r="AB2127">
        <f>IF(ISBLANK(Table1[[#This Row],[FY2425_Cost]])=TRUE,#N/A,Table1[[#This Row],[FY2425_Cost]])</f>
        <v>186.06500000000003</v>
      </c>
      <c r="AC2127" s="6">
        <f t="shared" si="238"/>
        <v>-437.66249999999991</v>
      </c>
      <c r="AD2127" s="6">
        <f>SUMIFS($AB$3:AB2127,$B$3:B2127,B2127)</f>
        <v>186.06500000000003</v>
      </c>
      <c r="AE2127" s="6">
        <f t="shared" si="239"/>
        <v>4051.1728691663939</v>
      </c>
      <c r="AF2127" s="6">
        <f t="shared" si="240"/>
        <v>4051.1728691663939</v>
      </c>
      <c r="AG2127" s="6">
        <f>VLOOKUP(Table1[[#This Row],[PracticeCode]],$AP$3:$AS$345,4,FALSE)</f>
        <v>4051.1728691663939</v>
      </c>
      <c r="AH2127" s="27">
        <f t="shared" si="241"/>
        <v>294385.22849275795</v>
      </c>
      <c r="AI2127" s="6">
        <f t="shared" si="243"/>
        <v>0</v>
      </c>
    </row>
    <row r="2128" spans="1:35" x14ac:dyDescent="0.35">
      <c r="A2128" t="str">
        <f t="shared" si="242"/>
        <v>NEASDEN MEDICAL CENTREK&amp;W NorthBrentE84665Aug5</v>
      </c>
      <c r="B2128" s="41" t="s">
        <v>678</v>
      </c>
      <c r="C2128" s="41" t="s">
        <v>461</v>
      </c>
      <c r="D2128" s="41" t="s">
        <v>18</v>
      </c>
      <c r="E2128" s="41" t="s">
        <v>220</v>
      </c>
      <c r="F2128" s="41" t="s">
        <v>220</v>
      </c>
      <c r="G2128" s="41" t="s">
        <v>760</v>
      </c>
      <c r="H2128" s="41">
        <v>5</v>
      </c>
      <c r="I2128" s="41">
        <v>9002.6063759253193</v>
      </c>
      <c r="J2128" s="41">
        <v>6857</v>
      </c>
      <c r="K2128" s="41">
        <v>0</v>
      </c>
      <c r="L2128" s="41">
        <v>126.85449999999999</v>
      </c>
      <c r="M2128" s="41">
        <v>0</v>
      </c>
      <c r="N2128" s="41">
        <v>9281</v>
      </c>
      <c r="O2128" s="41">
        <v>371</v>
      </c>
      <c r="P2128" s="41">
        <v>184.6919</v>
      </c>
      <c r="Q2128" s="41">
        <v>7.3829000000000002</v>
      </c>
      <c r="R2128" s="41">
        <v>0</v>
      </c>
      <c r="S2128" s="41">
        <v>0</v>
      </c>
      <c r="T2128" s="41">
        <v>0</v>
      </c>
      <c r="U2128" s="41">
        <v>0</v>
      </c>
      <c r="V2128" s="41">
        <v>6857</v>
      </c>
      <c r="W2128" s="41">
        <v>126.85449999999999</v>
      </c>
      <c r="X2128" s="41">
        <v>9652</v>
      </c>
      <c r="Y2128" s="41">
        <v>192.07480000000001</v>
      </c>
      <c r="Z2128" s="6">
        <f>0</f>
        <v>0</v>
      </c>
      <c r="AA2128" s="6">
        <f t="shared" si="237"/>
        <v>126.85449999999999</v>
      </c>
      <c r="AB2128">
        <f>IF(ISBLANK(Table1[[#This Row],[FY2425_Cost]])=TRUE,#N/A,Table1[[#This Row],[FY2425_Cost]])</f>
        <v>192.07480000000001</v>
      </c>
      <c r="AC2128" s="6">
        <f t="shared" si="238"/>
        <v>65.220300000000023</v>
      </c>
      <c r="AD2128" s="6">
        <f>SUMIFS($AB$3:AB2128,$B$3:B2128,B2128)</f>
        <v>378.13980000000004</v>
      </c>
      <c r="AE2128" s="6">
        <f t="shared" si="239"/>
        <v>4051.1728691663939</v>
      </c>
      <c r="AF2128" s="6">
        <f t="shared" si="240"/>
        <v>4051.1728691663939</v>
      </c>
      <c r="AG2128" s="6">
        <f>VLOOKUP(Table1[[#This Row],[PracticeCode]],$AP$3:$AS$345,4,FALSE)</f>
        <v>4051.1728691663939</v>
      </c>
      <c r="AH2128" s="27">
        <f t="shared" si="241"/>
        <v>294385.22849275795</v>
      </c>
      <c r="AI2128" s="6">
        <f t="shared" si="243"/>
        <v>0</v>
      </c>
    </row>
    <row r="2129" spans="1:35" x14ac:dyDescent="0.35">
      <c r="A2129" t="str">
        <f t="shared" si="242"/>
        <v>NEASDEN MEDICAL CENTREK&amp;W NorthBrentE84665Dec9</v>
      </c>
      <c r="B2129" s="41" t="s">
        <v>678</v>
      </c>
      <c r="C2129" s="41" t="s">
        <v>461</v>
      </c>
      <c r="D2129" s="41" t="s">
        <v>18</v>
      </c>
      <c r="E2129" s="41" t="s">
        <v>220</v>
      </c>
      <c r="F2129" s="41" t="s">
        <v>220</v>
      </c>
      <c r="G2129" s="41" t="s">
        <v>764</v>
      </c>
      <c r="H2129" s="41">
        <v>9</v>
      </c>
      <c r="I2129" s="41">
        <v>9002.6063759253193</v>
      </c>
      <c r="J2129" s="41">
        <v>10610</v>
      </c>
      <c r="K2129" s="41">
        <v>581</v>
      </c>
      <c r="L2129" s="41">
        <v>211.13900000000001</v>
      </c>
      <c r="M2129" s="41">
        <v>11.561900000000001</v>
      </c>
      <c r="N2129" s="41"/>
      <c r="O2129" s="41"/>
      <c r="P2129" s="41"/>
      <c r="Q2129" s="41"/>
      <c r="R2129" s="41">
        <v>0</v>
      </c>
      <c r="S2129" s="41">
        <v>0</v>
      </c>
      <c r="T2129" s="41"/>
      <c r="U2129" s="41"/>
      <c r="V2129" s="41">
        <v>11191</v>
      </c>
      <c r="W2129" s="41">
        <v>222.70090000000002</v>
      </c>
      <c r="X2129" s="41"/>
      <c r="Y2129" s="41"/>
      <c r="Z2129" s="6">
        <f>0</f>
        <v>0</v>
      </c>
      <c r="AA2129" s="6">
        <f t="shared" si="237"/>
        <v>222.70090000000002</v>
      </c>
      <c r="AB2129" t="e">
        <f>IF(ISBLANK(Table1[[#This Row],[FY2425_Cost]])=TRUE,#N/A,Table1[[#This Row],[FY2425_Cost]])</f>
        <v>#N/A</v>
      </c>
      <c r="AC2129" s="6" t="e">
        <f t="shared" si="238"/>
        <v>#N/A</v>
      </c>
      <c r="AD2129" s="6" t="e">
        <f>SUMIFS($AB$3:AB2129,$B$3:B2129,B2129)</f>
        <v>#N/A</v>
      </c>
      <c r="AE2129" s="6">
        <f t="shared" si="239"/>
        <v>4051.1728691663939</v>
      </c>
      <c r="AF2129" s="6">
        <f t="shared" si="240"/>
        <v>4051.1728691663939</v>
      </c>
      <c r="AG2129" s="6">
        <f>VLOOKUP(Table1[[#This Row],[PracticeCode]],$AP$3:$AS$345,4,FALSE)</f>
        <v>4051.1728691663939</v>
      </c>
      <c r="AH2129" s="27">
        <f t="shared" si="241"/>
        <v>294385.22849275795</v>
      </c>
      <c r="AI2129" s="6" t="e">
        <f t="shared" si="243"/>
        <v>#N/A</v>
      </c>
    </row>
    <row r="2130" spans="1:35" x14ac:dyDescent="0.35">
      <c r="A2130" t="str">
        <f t="shared" si="242"/>
        <v>NEASDEN MEDICAL CENTREK&amp;W NorthBrentE84665Feb11</v>
      </c>
      <c r="B2130" s="41" t="s">
        <v>678</v>
      </c>
      <c r="C2130" s="41" t="s">
        <v>461</v>
      </c>
      <c r="D2130" s="41" t="s">
        <v>18</v>
      </c>
      <c r="E2130" s="41" t="s">
        <v>220</v>
      </c>
      <c r="F2130" s="41" t="s">
        <v>220</v>
      </c>
      <c r="G2130" s="41" t="s">
        <v>766</v>
      </c>
      <c r="H2130" s="41">
        <v>11</v>
      </c>
      <c r="I2130" s="41">
        <v>9002.6063759253193</v>
      </c>
      <c r="J2130" s="41">
        <v>12698</v>
      </c>
      <c r="K2130" s="41">
        <v>417</v>
      </c>
      <c r="L2130" s="41">
        <v>252.6902</v>
      </c>
      <c r="M2130" s="41">
        <v>8.2983000000000011</v>
      </c>
      <c r="N2130" s="41"/>
      <c r="O2130" s="41"/>
      <c r="P2130" s="41"/>
      <c r="Q2130" s="41"/>
      <c r="R2130" s="41">
        <v>0</v>
      </c>
      <c r="S2130" s="41">
        <v>0</v>
      </c>
      <c r="T2130" s="41"/>
      <c r="U2130" s="41"/>
      <c r="V2130" s="41">
        <v>13115</v>
      </c>
      <c r="W2130" s="41">
        <v>260.98849999999999</v>
      </c>
      <c r="X2130" s="41"/>
      <c r="Y2130" s="41"/>
      <c r="Z2130" s="6">
        <f>0</f>
        <v>0</v>
      </c>
      <c r="AA2130" s="6">
        <f t="shared" si="237"/>
        <v>260.98849999999999</v>
      </c>
      <c r="AB2130" t="e">
        <f>IF(ISBLANK(Table1[[#This Row],[FY2425_Cost]])=TRUE,#N/A,Table1[[#This Row],[FY2425_Cost]])</f>
        <v>#N/A</v>
      </c>
      <c r="AC2130" s="6" t="e">
        <f t="shared" si="238"/>
        <v>#N/A</v>
      </c>
      <c r="AD2130" s="6" t="e">
        <f>SUMIFS($AB$3:AB2130,$B$3:B2130,B2130)</f>
        <v>#N/A</v>
      </c>
      <c r="AE2130" s="6">
        <f t="shared" si="239"/>
        <v>4051.1728691663939</v>
      </c>
      <c r="AF2130" s="6">
        <f t="shared" si="240"/>
        <v>4051.1728691663939</v>
      </c>
      <c r="AG2130" s="6">
        <f>VLOOKUP(Table1[[#This Row],[PracticeCode]],$AP$3:$AS$345,4,FALSE)</f>
        <v>4051.1728691663939</v>
      </c>
      <c r="AH2130" s="27">
        <f t="shared" si="241"/>
        <v>294385.22849275795</v>
      </c>
      <c r="AI2130" s="6" t="e">
        <f t="shared" si="243"/>
        <v>#N/A</v>
      </c>
    </row>
    <row r="2131" spans="1:35" x14ac:dyDescent="0.35">
      <c r="A2131" t="str">
        <f t="shared" si="242"/>
        <v>NEASDEN MEDICAL CENTREK&amp;W NorthBrentE84665Jan10</v>
      </c>
      <c r="B2131" s="41" t="s">
        <v>678</v>
      </c>
      <c r="C2131" s="41" t="s">
        <v>461</v>
      </c>
      <c r="D2131" s="41" t="s">
        <v>18</v>
      </c>
      <c r="E2131" s="41" t="s">
        <v>220</v>
      </c>
      <c r="F2131" s="41" t="s">
        <v>220</v>
      </c>
      <c r="G2131" s="41" t="s">
        <v>765</v>
      </c>
      <c r="H2131" s="41">
        <v>10</v>
      </c>
      <c r="I2131" s="41">
        <v>9002.6063759253193</v>
      </c>
      <c r="J2131" s="41">
        <v>15134</v>
      </c>
      <c r="K2131" s="41">
        <v>389</v>
      </c>
      <c r="L2131" s="41">
        <v>301.16660000000002</v>
      </c>
      <c r="M2131" s="41">
        <v>7.7411000000000003</v>
      </c>
      <c r="N2131" s="41"/>
      <c r="O2131" s="41"/>
      <c r="P2131" s="41"/>
      <c r="Q2131" s="41"/>
      <c r="R2131" s="41">
        <v>0</v>
      </c>
      <c r="S2131" s="41">
        <v>0</v>
      </c>
      <c r="T2131" s="41"/>
      <c r="U2131" s="41"/>
      <c r="V2131" s="41">
        <v>15523</v>
      </c>
      <c r="W2131" s="41">
        <v>308.90770000000003</v>
      </c>
      <c r="X2131" s="41"/>
      <c r="Y2131" s="41"/>
      <c r="Z2131" s="6">
        <f>0</f>
        <v>0</v>
      </c>
      <c r="AA2131" s="6">
        <f t="shared" si="237"/>
        <v>308.90770000000003</v>
      </c>
      <c r="AB2131" t="e">
        <f>IF(ISBLANK(Table1[[#This Row],[FY2425_Cost]])=TRUE,#N/A,Table1[[#This Row],[FY2425_Cost]])</f>
        <v>#N/A</v>
      </c>
      <c r="AC2131" s="6" t="e">
        <f t="shared" si="238"/>
        <v>#N/A</v>
      </c>
      <c r="AD2131" s="6" t="e">
        <f>SUMIFS($AB$3:AB2131,$B$3:B2131,B2131)</f>
        <v>#N/A</v>
      </c>
      <c r="AE2131" s="6">
        <f t="shared" si="239"/>
        <v>4051.1728691663939</v>
      </c>
      <c r="AF2131" s="6">
        <f t="shared" si="240"/>
        <v>4051.1728691663939</v>
      </c>
      <c r="AG2131" s="6">
        <f>VLOOKUP(Table1[[#This Row],[PracticeCode]],$AP$3:$AS$345,4,FALSE)</f>
        <v>4051.1728691663939</v>
      </c>
      <c r="AH2131" s="27">
        <f t="shared" si="241"/>
        <v>294385.22849275795</v>
      </c>
      <c r="AI2131" s="6" t="e">
        <f t="shared" si="243"/>
        <v>#N/A</v>
      </c>
    </row>
    <row r="2132" spans="1:35" x14ac:dyDescent="0.35">
      <c r="A2132" t="str">
        <f t="shared" si="242"/>
        <v>NEASDEN MEDICAL CENTREK&amp;W NorthBrentE84665Jul4</v>
      </c>
      <c r="B2132" s="41" t="s">
        <v>678</v>
      </c>
      <c r="C2132" s="41" t="s">
        <v>461</v>
      </c>
      <c r="D2132" s="41" t="s">
        <v>18</v>
      </c>
      <c r="E2132" s="41" t="s">
        <v>220</v>
      </c>
      <c r="F2132" s="41" t="s">
        <v>220</v>
      </c>
      <c r="G2132" s="41" t="s">
        <v>759</v>
      </c>
      <c r="H2132" s="41">
        <v>4</v>
      </c>
      <c r="I2132" s="41">
        <v>9002.6063759253193</v>
      </c>
      <c r="J2132" s="41">
        <v>8147</v>
      </c>
      <c r="K2132" s="41">
        <v>0</v>
      </c>
      <c r="L2132" s="41">
        <v>150.71949999999998</v>
      </c>
      <c r="M2132" s="41">
        <v>0</v>
      </c>
      <c r="N2132" s="41">
        <v>8846</v>
      </c>
      <c r="O2132" s="41">
        <v>420</v>
      </c>
      <c r="P2132" s="41">
        <v>176.03540000000001</v>
      </c>
      <c r="Q2132" s="41">
        <v>8.3580000000000005</v>
      </c>
      <c r="R2132" s="41">
        <v>0</v>
      </c>
      <c r="S2132" s="41">
        <v>0</v>
      </c>
      <c r="T2132" s="41">
        <v>0</v>
      </c>
      <c r="U2132" s="41">
        <v>0</v>
      </c>
      <c r="V2132" s="41">
        <v>8147</v>
      </c>
      <c r="W2132" s="41">
        <v>150.71949999999998</v>
      </c>
      <c r="X2132" s="41">
        <v>9266</v>
      </c>
      <c r="Y2132" s="41">
        <v>184.39340000000001</v>
      </c>
      <c r="Z2132" s="6">
        <f>0</f>
        <v>0</v>
      </c>
      <c r="AA2132" s="6">
        <f t="shared" si="237"/>
        <v>150.71949999999998</v>
      </c>
      <c r="AB2132">
        <f>IF(ISBLANK(Table1[[#This Row],[FY2425_Cost]])=TRUE,#N/A,Table1[[#This Row],[FY2425_Cost]])</f>
        <v>184.39340000000001</v>
      </c>
      <c r="AC2132" s="6">
        <f t="shared" si="238"/>
        <v>33.673900000000032</v>
      </c>
      <c r="AD2132" s="6" t="e">
        <f>SUMIFS($AB$3:AB2132,$B$3:B2132,B2132)</f>
        <v>#N/A</v>
      </c>
      <c r="AE2132" s="6">
        <f t="shared" si="239"/>
        <v>4051.1728691663939</v>
      </c>
      <c r="AF2132" s="6">
        <f t="shared" si="240"/>
        <v>4051.1728691663939</v>
      </c>
      <c r="AG2132" s="6">
        <f>VLOOKUP(Table1[[#This Row],[PracticeCode]],$AP$3:$AS$345,4,FALSE)</f>
        <v>4051.1728691663939</v>
      </c>
      <c r="AH2132" s="27">
        <f t="shared" si="241"/>
        <v>294385.22849275795</v>
      </c>
      <c r="AI2132" s="6" t="e">
        <f t="shared" si="243"/>
        <v>#N/A</v>
      </c>
    </row>
    <row r="2133" spans="1:35" x14ac:dyDescent="0.35">
      <c r="A2133" t="str">
        <f t="shared" si="242"/>
        <v>NEASDEN MEDICAL CENTREK&amp;W NorthBrentE84665Jun3</v>
      </c>
      <c r="B2133" s="41" t="s">
        <v>678</v>
      </c>
      <c r="C2133" s="41" t="s">
        <v>461</v>
      </c>
      <c r="D2133" s="41" t="s">
        <v>18</v>
      </c>
      <c r="E2133" s="41" t="s">
        <v>220</v>
      </c>
      <c r="F2133" s="41" t="s">
        <v>220</v>
      </c>
      <c r="G2133" s="41" t="s">
        <v>758</v>
      </c>
      <c r="H2133" s="41">
        <v>3</v>
      </c>
      <c r="I2133" s="41">
        <v>9002.6063759253193</v>
      </c>
      <c r="J2133" s="41">
        <v>12613</v>
      </c>
      <c r="K2133" s="41">
        <v>0</v>
      </c>
      <c r="L2133" s="41">
        <v>233.34049999999999</v>
      </c>
      <c r="M2133" s="41">
        <v>0</v>
      </c>
      <c r="N2133" s="41">
        <v>9610</v>
      </c>
      <c r="O2133" s="41">
        <v>586</v>
      </c>
      <c r="P2133" s="41">
        <v>191.239</v>
      </c>
      <c r="Q2133" s="41">
        <v>11.6614</v>
      </c>
      <c r="R2133" s="41">
        <v>0</v>
      </c>
      <c r="S2133" s="41">
        <v>0</v>
      </c>
      <c r="T2133" s="41">
        <v>0</v>
      </c>
      <c r="U2133" s="41">
        <v>0</v>
      </c>
      <c r="V2133" s="41">
        <v>12613</v>
      </c>
      <c r="W2133" s="41">
        <v>233.34049999999999</v>
      </c>
      <c r="X2133" s="41">
        <v>10196</v>
      </c>
      <c r="Y2133" s="41">
        <v>202.90039999999999</v>
      </c>
      <c r="Z2133" s="6">
        <f>0</f>
        <v>0</v>
      </c>
      <c r="AA2133" s="6">
        <f t="shared" si="237"/>
        <v>233.34049999999999</v>
      </c>
      <c r="AB2133">
        <f>IF(ISBLANK(Table1[[#This Row],[FY2425_Cost]])=TRUE,#N/A,Table1[[#This Row],[FY2425_Cost]])</f>
        <v>202.90039999999999</v>
      </c>
      <c r="AC2133" s="6">
        <f t="shared" si="238"/>
        <v>-30.440100000000001</v>
      </c>
      <c r="AD2133" s="6" t="e">
        <f>SUMIFS($AB$3:AB2133,$B$3:B2133,B2133)</f>
        <v>#N/A</v>
      </c>
      <c r="AE2133" s="6">
        <f t="shared" si="239"/>
        <v>4051.1728691663939</v>
      </c>
      <c r="AF2133" s="6">
        <f t="shared" si="240"/>
        <v>4051.1728691663939</v>
      </c>
      <c r="AG2133" s="6">
        <f>VLOOKUP(Table1[[#This Row],[PracticeCode]],$AP$3:$AS$345,4,FALSE)</f>
        <v>4051.1728691663939</v>
      </c>
      <c r="AH2133" s="27">
        <f t="shared" si="241"/>
        <v>294385.22849275795</v>
      </c>
      <c r="AI2133" s="6" t="e">
        <f t="shared" si="243"/>
        <v>#N/A</v>
      </c>
    </row>
    <row r="2134" spans="1:35" x14ac:dyDescent="0.35">
      <c r="A2134" t="str">
        <f t="shared" si="242"/>
        <v>NEASDEN MEDICAL CENTREK&amp;W NorthBrentE84665Mar12</v>
      </c>
      <c r="B2134" s="41" t="s">
        <v>678</v>
      </c>
      <c r="C2134" s="41" t="s">
        <v>461</v>
      </c>
      <c r="D2134" s="41" t="s">
        <v>18</v>
      </c>
      <c r="E2134" s="41" t="s">
        <v>220</v>
      </c>
      <c r="F2134" s="41" t="s">
        <v>220</v>
      </c>
      <c r="G2134" s="41" t="s">
        <v>767</v>
      </c>
      <c r="H2134" s="41">
        <v>12</v>
      </c>
      <c r="I2134" s="41">
        <v>9002.6063759253193</v>
      </c>
      <c r="J2134" s="41">
        <v>10188</v>
      </c>
      <c r="K2134" s="41">
        <v>528</v>
      </c>
      <c r="L2134" s="41">
        <v>202.74120000000002</v>
      </c>
      <c r="M2134" s="41">
        <v>10.507200000000001</v>
      </c>
      <c r="N2134" s="41"/>
      <c r="O2134" s="41"/>
      <c r="P2134" s="41"/>
      <c r="Q2134" s="41"/>
      <c r="R2134" s="41">
        <v>0</v>
      </c>
      <c r="S2134" s="41">
        <v>0</v>
      </c>
      <c r="T2134" s="41"/>
      <c r="U2134" s="41"/>
      <c r="V2134" s="41">
        <v>10716</v>
      </c>
      <c r="W2134" s="41">
        <v>213.24840000000003</v>
      </c>
      <c r="X2134" s="41"/>
      <c r="Y2134" s="41"/>
      <c r="Z2134" s="6">
        <f>0</f>
        <v>0</v>
      </c>
      <c r="AA2134" s="6">
        <f t="shared" si="237"/>
        <v>213.24840000000003</v>
      </c>
      <c r="AB2134" t="e">
        <f>IF(ISBLANK(Table1[[#This Row],[FY2425_Cost]])=TRUE,#N/A,Table1[[#This Row],[FY2425_Cost]])</f>
        <v>#N/A</v>
      </c>
      <c r="AC2134" s="6" t="e">
        <f t="shared" si="238"/>
        <v>#N/A</v>
      </c>
      <c r="AD2134" s="6" t="e">
        <f>SUMIFS($AB$3:AB2134,$B$3:B2134,B2134)</f>
        <v>#N/A</v>
      </c>
      <c r="AE2134" s="6">
        <f t="shared" si="239"/>
        <v>4051.1728691663939</v>
      </c>
      <c r="AF2134" s="6">
        <f t="shared" si="240"/>
        <v>4051.1728691663939</v>
      </c>
      <c r="AG2134" s="6">
        <f>VLOOKUP(Table1[[#This Row],[PracticeCode]],$AP$3:$AS$345,4,FALSE)</f>
        <v>4051.1728691663939</v>
      </c>
      <c r="AH2134" s="27">
        <f t="shared" si="241"/>
        <v>294385.22849275795</v>
      </c>
      <c r="AI2134" s="6" t="e">
        <f t="shared" si="243"/>
        <v>#N/A</v>
      </c>
    </row>
    <row r="2135" spans="1:35" x14ac:dyDescent="0.35">
      <c r="A2135" t="str">
        <f t="shared" si="242"/>
        <v>NEASDEN MEDICAL CENTREK&amp;W NorthBrentE84665May2</v>
      </c>
      <c r="B2135" s="41" t="s">
        <v>678</v>
      </c>
      <c r="C2135" s="41" t="s">
        <v>461</v>
      </c>
      <c r="D2135" s="41" t="s">
        <v>18</v>
      </c>
      <c r="E2135" s="41" t="s">
        <v>220</v>
      </c>
      <c r="F2135" s="41" t="s">
        <v>220</v>
      </c>
      <c r="G2135" s="41" t="s">
        <v>757</v>
      </c>
      <c r="H2135" s="41">
        <v>2</v>
      </c>
      <c r="I2135" s="41">
        <v>9002.6063759253193</v>
      </c>
      <c r="J2135" s="41">
        <v>7335</v>
      </c>
      <c r="K2135" s="41">
        <v>0</v>
      </c>
      <c r="L2135" s="41">
        <v>135.69749999999999</v>
      </c>
      <c r="M2135" s="41">
        <v>0</v>
      </c>
      <c r="N2135" s="41">
        <v>8303</v>
      </c>
      <c r="O2135" s="41">
        <v>421</v>
      </c>
      <c r="P2135" s="41">
        <v>165.22970000000001</v>
      </c>
      <c r="Q2135" s="41">
        <v>8.3779000000000003</v>
      </c>
      <c r="R2135" s="41">
        <v>0</v>
      </c>
      <c r="S2135" s="41">
        <v>0</v>
      </c>
      <c r="T2135" s="41">
        <v>0</v>
      </c>
      <c r="U2135" s="41">
        <v>0</v>
      </c>
      <c r="V2135" s="41">
        <v>7335</v>
      </c>
      <c r="W2135" s="41">
        <v>135.69749999999999</v>
      </c>
      <c r="X2135" s="41">
        <v>8724</v>
      </c>
      <c r="Y2135" s="41">
        <v>173.60760000000002</v>
      </c>
      <c r="Z2135" s="6">
        <f>0</f>
        <v>0</v>
      </c>
      <c r="AA2135" s="6">
        <f t="shared" ref="AA2135:AA2198" si="244">IFERROR(W2135*1,#N/A)</f>
        <v>135.69749999999999</v>
      </c>
      <c r="AB2135">
        <f>IF(ISBLANK(Table1[[#This Row],[FY2425_Cost]])=TRUE,#N/A,Table1[[#This Row],[FY2425_Cost]])</f>
        <v>173.60760000000002</v>
      </c>
      <c r="AC2135" s="6">
        <f t="shared" ref="AC2135:AC2198" si="245">AB2135-AA2135</f>
        <v>37.910100000000028</v>
      </c>
      <c r="AD2135" s="6" t="e">
        <f>SUMIFS($AB$3:AB2135,$B$3:B2135,B2135)</f>
        <v>#N/A</v>
      </c>
      <c r="AE2135" s="6">
        <f t="shared" ref="AE2135:AE2198" si="246">IFERROR(I2135*$AE$1,#N/A)</f>
        <v>4051.1728691663939</v>
      </c>
      <c r="AF2135" s="6">
        <f t="shared" ref="AF2135:AF2198" si="247">AE2135+Z2135</f>
        <v>4051.1728691663939</v>
      </c>
      <c r="AG2135" s="6">
        <f>VLOOKUP(Table1[[#This Row],[PracticeCode]],$AP$3:$AS$345,4,FALSE)</f>
        <v>4051.1728691663939</v>
      </c>
      <c r="AH2135" s="27">
        <f t="shared" ref="AH2135:AH2198" si="248">IFERROR(I2135*$AH$1,#N/A)</f>
        <v>294385.22849275795</v>
      </c>
      <c r="AI2135" s="6" t="e">
        <f t="shared" si="243"/>
        <v>#N/A</v>
      </c>
    </row>
    <row r="2136" spans="1:35" x14ac:dyDescent="0.35">
      <c r="A2136" t="str">
        <f t="shared" si="242"/>
        <v>NEASDEN MEDICAL CENTREK&amp;W NorthBrentE84665Nov8</v>
      </c>
      <c r="B2136" s="41" t="s">
        <v>678</v>
      </c>
      <c r="C2136" s="41" t="s">
        <v>461</v>
      </c>
      <c r="D2136" s="41" t="s">
        <v>18</v>
      </c>
      <c r="E2136" s="41" t="s">
        <v>220</v>
      </c>
      <c r="F2136" s="41" t="s">
        <v>220</v>
      </c>
      <c r="G2136" s="41" t="s">
        <v>763</v>
      </c>
      <c r="H2136" s="41">
        <v>8</v>
      </c>
      <c r="I2136" s="41">
        <v>9002.6063759253193</v>
      </c>
      <c r="J2136" s="41">
        <v>15201</v>
      </c>
      <c r="K2136" s="41">
        <v>2097</v>
      </c>
      <c r="L2136" s="41">
        <v>302.49990000000003</v>
      </c>
      <c r="M2136" s="41">
        <v>41.7303</v>
      </c>
      <c r="N2136" s="41"/>
      <c r="O2136" s="41"/>
      <c r="P2136" s="41"/>
      <c r="Q2136" s="41"/>
      <c r="R2136" s="41">
        <v>0</v>
      </c>
      <c r="S2136" s="41">
        <v>0</v>
      </c>
      <c r="T2136" s="41"/>
      <c r="U2136" s="41"/>
      <c r="V2136" s="41">
        <v>17298</v>
      </c>
      <c r="W2136" s="41">
        <v>344.23020000000002</v>
      </c>
      <c r="X2136" s="41"/>
      <c r="Y2136" s="41"/>
      <c r="Z2136" s="6">
        <f>0</f>
        <v>0</v>
      </c>
      <c r="AA2136" s="6">
        <f t="shared" si="244"/>
        <v>344.23020000000002</v>
      </c>
      <c r="AB2136" t="e">
        <f>IF(ISBLANK(Table1[[#This Row],[FY2425_Cost]])=TRUE,#N/A,Table1[[#This Row],[FY2425_Cost]])</f>
        <v>#N/A</v>
      </c>
      <c r="AC2136" s="6" t="e">
        <f t="shared" si="245"/>
        <v>#N/A</v>
      </c>
      <c r="AD2136" s="6" t="e">
        <f>SUMIFS($AB$3:AB2136,$B$3:B2136,B2136)</f>
        <v>#N/A</v>
      </c>
      <c r="AE2136" s="6">
        <f t="shared" si="246"/>
        <v>4051.1728691663939</v>
      </c>
      <c r="AF2136" s="6">
        <f t="shared" si="247"/>
        <v>4051.1728691663939</v>
      </c>
      <c r="AG2136" s="6">
        <f>VLOOKUP(Table1[[#This Row],[PracticeCode]],$AP$3:$AS$345,4,FALSE)</f>
        <v>4051.1728691663939</v>
      </c>
      <c r="AH2136" s="27">
        <f t="shared" si="248"/>
        <v>294385.22849275795</v>
      </c>
      <c r="AI2136" s="6" t="e">
        <f t="shared" si="243"/>
        <v>#N/A</v>
      </c>
    </row>
    <row r="2137" spans="1:35" x14ac:dyDescent="0.35">
      <c r="A2137" t="str">
        <f t="shared" si="242"/>
        <v>NEASDEN MEDICAL CENTREK&amp;W NorthBrentE84665Oct7</v>
      </c>
      <c r="B2137" s="41" t="s">
        <v>678</v>
      </c>
      <c r="C2137" s="41" t="s">
        <v>461</v>
      </c>
      <c r="D2137" s="41" t="s">
        <v>18</v>
      </c>
      <c r="E2137" s="41" t="s">
        <v>220</v>
      </c>
      <c r="F2137" s="41" t="s">
        <v>220</v>
      </c>
      <c r="G2137" s="41" t="s">
        <v>762</v>
      </c>
      <c r="H2137" s="41">
        <v>7</v>
      </c>
      <c r="I2137" s="41">
        <v>9002.6063759253193</v>
      </c>
      <c r="J2137" s="41">
        <v>10656</v>
      </c>
      <c r="K2137" s="41">
        <v>6900</v>
      </c>
      <c r="L2137" s="41">
        <v>212.05440000000002</v>
      </c>
      <c r="M2137" s="41">
        <v>137.31</v>
      </c>
      <c r="N2137" s="41">
        <v>0</v>
      </c>
      <c r="O2137" s="41">
        <v>2162</v>
      </c>
      <c r="P2137" s="41">
        <v>0</v>
      </c>
      <c r="Q2137" s="41">
        <v>48.644999999999996</v>
      </c>
      <c r="R2137" s="41">
        <v>0</v>
      </c>
      <c r="S2137" s="41">
        <v>0</v>
      </c>
      <c r="T2137" s="41">
        <v>0</v>
      </c>
      <c r="U2137" s="41">
        <v>0</v>
      </c>
      <c r="V2137" s="41">
        <v>17556</v>
      </c>
      <c r="W2137" s="41">
        <v>349.36440000000005</v>
      </c>
      <c r="X2137" s="41">
        <v>2162</v>
      </c>
      <c r="Y2137" s="41">
        <v>48.644999999999996</v>
      </c>
      <c r="Z2137" s="6">
        <f>0</f>
        <v>0</v>
      </c>
      <c r="AA2137" s="6">
        <f t="shared" si="244"/>
        <v>349.36440000000005</v>
      </c>
      <c r="AB2137">
        <f>IF(ISBLANK(Table1[[#This Row],[FY2425_Cost]])=TRUE,#N/A,Table1[[#This Row],[FY2425_Cost]])</f>
        <v>48.644999999999996</v>
      </c>
      <c r="AC2137" s="6">
        <f t="shared" si="245"/>
        <v>-300.71940000000006</v>
      </c>
      <c r="AD2137" s="6" t="e">
        <f>SUMIFS($AB$3:AB2137,$B$3:B2137,B2137)</f>
        <v>#N/A</v>
      </c>
      <c r="AE2137" s="6">
        <f t="shared" si="246"/>
        <v>4051.1728691663939</v>
      </c>
      <c r="AF2137" s="6">
        <f t="shared" si="247"/>
        <v>4051.1728691663939</v>
      </c>
      <c r="AG2137" s="6">
        <f>VLOOKUP(Table1[[#This Row],[PracticeCode]],$AP$3:$AS$345,4,FALSE)</f>
        <v>4051.1728691663939</v>
      </c>
      <c r="AH2137" s="27">
        <f t="shared" si="248"/>
        <v>294385.22849275795</v>
      </c>
      <c r="AI2137" s="6" t="e">
        <f t="shared" si="243"/>
        <v>#N/A</v>
      </c>
    </row>
    <row r="2138" spans="1:35" x14ac:dyDescent="0.35">
      <c r="A2138" t="str">
        <f t="shared" si="242"/>
        <v>NEASDEN MEDICAL CENTREK&amp;W NorthBrentE84665Sep6</v>
      </c>
      <c r="B2138" s="41" t="s">
        <v>678</v>
      </c>
      <c r="C2138" s="41" t="s">
        <v>461</v>
      </c>
      <c r="D2138" s="41" t="s">
        <v>18</v>
      </c>
      <c r="E2138" s="41" t="s">
        <v>220</v>
      </c>
      <c r="F2138" s="41" t="s">
        <v>220</v>
      </c>
      <c r="G2138" s="41" t="s">
        <v>761</v>
      </c>
      <c r="H2138" s="41">
        <v>6</v>
      </c>
      <c r="I2138" s="41">
        <v>9002.6063759253193</v>
      </c>
      <c r="J2138" s="41">
        <v>15576</v>
      </c>
      <c r="K2138" s="41">
        <v>6095</v>
      </c>
      <c r="L2138" s="41">
        <v>309.9624</v>
      </c>
      <c r="M2138" s="41">
        <v>121.29050000000001</v>
      </c>
      <c r="N2138" s="41">
        <v>12263</v>
      </c>
      <c r="O2138" s="41">
        <v>2603</v>
      </c>
      <c r="P2138" s="41">
        <v>275.91750000000002</v>
      </c>
      <c r="Q2138" s="41">
        <v>58.567499999999995</v>
      </c>
      <c r="R2138" s="41">
        <v>0</v>
      </c>
      <c r="S2138" s="41">
        <v>0</v>
      </c>
      <c r="T2138" s="41">
        <v>0</v>
      </c>
      <c r="U2138" s="41">
        <v>0</v>
      </c>
      <c r="V2138" s="41">
        <v>21671</v>
      </c>
      <c r="W2138" s="41">
        <v>431.25290000000001</v>
      </c>
      <c r="X2138" s="41">
        <v>14866</v>
      </c>
      <c r="Y2138" s="41">
        <v>334.48500000000001</v>
      </c>
      <c r="Z2138" s="6">
        <f>0</f>
        <v>0</v>
      </c>
      <c r="AA2138" s="6">
        <f t="shared" si="244"/>
        <v>431.25290000000001</v>
      </c>
      <c r="AB2138">
        <f>IF(ISBLANK(Table1[[#This Row],[FY2425_Cost]])=TRUE,#N/A,Table1[[#This Row],[FY2425_Cost]])</f>
        <v>334.48500000000001</v>
      </c>
      <c r="AC2138" s="6">
        <f t="shared" si="245"/>
        <v>-96.767899999999997</v>
      </c>
      <c r="AD2138" s="6" t="e">
        <f>SUMIFS($AB$3:AB2138,$B$3:B2138,B2138)</f>
        <v>#N/A</v>
      </c>
      <c r="AE2138" s="6">
        <f t="shared" si="246"/>
        <v>4051.1728691663939</v>
      </c>
      <c r="AF2138" s="6">
        <f t="shared" si="247"/>
        <v>4051.1728691663939</v>
      </c>
      <c r="AG2138" s="6">
        <f>VLOOKUP(Table1[[#This Row],[PracticeCode]],$AP$3:$AS$345,4,FALSE)</f>
        <v>4051.1728691663939</v>
      </c>
      <c r="AH2138" s="27">
        <f t="shared" si="248"/>
        <v>294385.22849275795</v>
      </c>
      <c r="AI2138" s="6" t="e">
        <f t="shared" si="243"/>
        <v>#N/A</v>
      </c>
    </row>
    <row r="2139" spans="1:35" x14ac:dyDescent="0.35">
      <c r="A2139" t="str">
        <f t="shared" si="242"/>
        <v>NEWTON MEDICAL CENTRERegents HealthCentral LondonE87681Apr1</v>
      </c>
      <c r="B2139" s="41" t="s">
        <v>677</v>
      </c>
      <c r="C2139" s="41" t="s">
        <v>456</v>
      </c>
      <c r="D2139" s="41" t="s">
        <v>33</v>
      </c>
      <c r="E2139" s="41" t="s">
        <v>221</v>
      </c>
      <c r="F2139" s="41" t="s">
        <v>221</v>
      </c>
      <c r="G2139" s="41" t="s">
        <v>756</v>
      </c>
      <c r="H2139" s="41">
        <v>1</v>
      </c>
      <c r="I2139" s="41">
        <v>13935.3013717868</v>
      </c>
      <c r="J2139" s="41">
        <v>4764</v>
      </c>
      <c r="K2139" s="41">
        <v>0</v>
      </c>
      <c r="L2139" s="41">
        <v>88.134</v>
      </c>
      <c r="M2139" s="41">
        <v>0</v>
      </c>
      <c r="N2139" s="41">
        <v>5312</v>
      </c>
      <c r="O2139" s="41">
        <v>21</v>
      </c>
      <c r="P2139" s="41">
        <v>105.70880000000001</v>
      </c>
      <c r="Q2139" s="41">
        <v>0.41790000000000005</v>
      </c>
      <c r="R2139" s="41">
        <v>8759</v>
      </c>
      <c r="S2139" s="41">
        <v>156.7861</v>
      </c>
      <c r="T2139" s="41">
        <v>5422</v>
      </c>
      <c r="U2139" s="41">
        <v>119.28400000000001</v>
      </c>
      <c r="V2139" s="41">
        <v>13523</v>
      </c>
      <c r="W2139" s="41">
        <v>244.92009999999999</v>
      </c>
      <c r="X2139" s="41">
        <v>10755</v>
      </c>
      <c r="Y2139" s="41">
        <v>225.41070000000002</v>
      </c>
      <c r="Z2139" s="6">
        <f>0</f>
        <v>0</v>
      </c>
      <c r="AA2139" s="6">
        <f t="shared" si="244"/>
        <v>244.92009999999999</v>
      </c>
      <c r="AB2139">
        <f>IF(ISBLANK(Table1[[#This Row],[FY2425_Cost]])=TRUE,#N/A,Table1[[#This Row],[FY2425_Cost]])</f>
        <v>225.41070000000002</v>
      </c>
      <c r="AC2139" s="6">
        <f t="shared" si="245"/>
        <v>-19.509399999999971</v>
      </c>
      <c r="AD2139" s="6">
        <f>SUMIFS($AB$3:AB2139,$B$3:B2139,B2139)</f>
        <v>225.41070000000002</v>
      </c>
      <c r="AE2139" s="6">
        <f t="shared" si="246"/>
        <v>6270.8856173040604</v>
      </c>
      <c r="AF2139" s="6">
        <f t="shared" si="247"/>
        <v>6270.8856173040604</v>
      </c>
      <c r="AG2139" s="6">
        <f>VLOOKUP(Table1[[#This Row],[PracticeCode]],$AP$3:$AS$345,4,FALSE)</f>
        <v>6270.8856173040604</v>
      </c>
      <c r="AH2139" s="27">
        <f t="shared" si="248"/>
        <v>455684.35485742841</v>
      </c>
      <c r="AI2139" s="6">
        <f t="shared" si="243"/>
        <v>0</v>
      </c>
    </row>
    <row r="2140" spans="1:35" x14ac:dyDescent="0.35">
      <c r="A2140" t="str">
        <f t="shared" si="242"/>
        <v>NEWTON MEDICAL CENTRERegents HealthCentral LondonE87681Aug5</v>
      </c>
      <c r="B2140" s="41" t="s">
        <v>677</v>
      </c>
      <c r="C2140" s="41" t="s">
        <v>456</v>
      </c>
      <c r="D2140" s="41" t="s">
        <v>33</v>
      </c>
      <c r="E2140" s="41" t="s">
        <v>221</v>
      </c>
      <c r="F2140" s="41" t="s">
        <v>221</v>
      </c>
      <c r="G2140" s="41" t="s">
        <v>760</v>
      </c>
      <c r="H2140" s="41">
        <v>5</v>
      </c>
      <c r="I2140" s="41">
        <v>13935.3013717868</v>
      </c>
      <c r="J2140" s="41">
        <v>5033</v>
      </c>
      <c r="K2140" s="41">
        <v>0</v>
      </c>
      <c r="L2140" s="41">
        <v>93.110500000000002</v>
      </c>
      <c r="M2140" s="41">
        <v>0</v>
      </c>
      <c r="N2140" s="41">
        <v>8272</v>
      </c>
      <c r="O2140" s="41">
        <v>0</v>
      </c>
      <c r="P2140" s="41">
        <v>164.61280000000002</v>
      </c>
      <c r="Q2140" s="41">
        <v>0</v>
      </c>
      <c r="R2140" s="41">
        <v>10990</v>
      </c>
      <c r="S2140" s="41">
        <v>196.721</v>
      </c>
      <c r="T2140" s="41">
        <v>12560</v>
      </c>
      <c r="U2140" s="41">
        <v>276.32</v>
      </c>
      <c r="V2140" s="41">
        <v>16023</v>
      </c>
      <c r="W2140" s="41">
        <v>289.83150000000001</v>
      </c>
      <c r="X2140" s="41">
        <v>20832</v>
      </c>
      <c r="Y2140" s="41">
        <v>440.93280000000004</v>
      </c>
      <c r="Z2140" s="6">
        <f>0</f>
        <v>0</v>
      </c>
      <c r="AA2140" s="6">
        <f t="shared" si="244"/>
        <v>289.83150000000001</v>
      </c>
      <c r="AB2140">
        <f>IF(ISBLANK(Table1[[#This Row],[FY2425_Cost]])=TRUE,#N/A,Table1[[#This Row],[FY2425_Cost]])</f>
        <v>440.93280000000004</v>
      </c>
      <c r="AC2140" s="6">
        <f t="shared" si="245"/>
        <v>151.10130000000004</v>
      </c>
      <c r="AD2140" s="6">
        <f>SUMIFS($AB$3:AB2140,$B$3:B2140,B2140)</f>
        <v>666.34350000000006</v>
      </c>
      <c r="AE2140" s="6">
        <f t="shared" si="246"/>
        <v>6270.8856173040604</v>
      </c>
      <c r="AF2140" s="6">
        <f t="shared" si="247"/>
        <v>6270.8856173040604</v>
      </c>
      <c r="AG2140" s="6">
        <f>VLOOKUP(Table1[[#This Row],[PracticeCode]],$AP$3:$AS$345,4,FALSE)</f>
        <v>6270.8856173040604</v>
      </c>
      <c r="AH2140" s="27">
        <f t="shared" si="248"/>
        <v>455684.35485742841</v>
      </c>
      <c r="AI2140" s="6">
        <f t="shared" si="243"/>
        <v>0</v>
      </c>
    </row>
    <row r="2141" spans="1:35" x14ac:dyDescent="0.35">
      <c r="A2141" t="str">
        <f t="shared" si="242"/>
        <v>NEWTON MEDICAL CENTRERegents HealthCentral LondonE87681Dec9</v>
      </c>
      <c r="B2141" s="41" t="s">
        <v>677</v>
      </c>
      <c r="C2141" s="41" t="s">
        <v>456</v>
      </c>
      <c r="D2141" s="41" t="s">
        <v>33</v>
      </c>
      <c r="E2141" s="41" t="s">
        <v>221</v>
      </c>
      <c r="F2141" s="41" t="s">
        <v>221</v>
      </c>
      <c r="G2141" s="41" t="s">
        <v>764</v>
      </c>
      <c r="H2141" s="41">
        <v>9</v>
      </c>
      <c r="I2141" s="41">
        <v>13935.3013717868</v>
      </c>
      <c r="J2141" s="41">
        <v>3194</v>
      </c>
      <c r="K2141" s="41">
        <v>0</v>
      </c>
      <c r="L2141" s="41">
        <v>63.560600000000001</v>
      </c>
      <c r="M2141" s="41">
        <v>0</v>
      </c>
      <c r="N2141" s="41"/>
      <c r="O2141" s="41"/>
      <c r="P2141" s="41"/>
      <c r="Q2141" s="41"/>
      <c r="R2141" s="41">
        <v>3831</v>
      </c>
      <c r="S2141" s="41">
        <v>68.5749</v>
      </c>
      <c r="T2141" s="41"/>
      <c r="U2141" s="41"/>
      <c r="V2141" s="41">
        <v>7025</v>
      </c>
      <c r="W2141" s="41">
        <v>132.13550000000001</v>
      </c>
      <c r="X2141" s="41"/>
      <c r="Y2141" s="41"/>
      <c r="Z2141" s="6">
        <f>0</f>
        <v>0</v>
      </c>
      <c r="AA2141" s="6">
        <f t="shared" si="244"/>
        <v>132.13550000000001</v>
      </c>
      <c r="AB2141" t="e">
        <f>IF(ISBLANK(Table1[[#This Row],[FY2425_Cost]])=TRUE,#N/A,Table1[[#This Row],[FY2425_Cost]])</f>
        <v>#N/A</v>
      </c>
      <c r="AC2141" s="6" t="e">
        <f t="shared" si="245"/>
        <v>#N/A</v>
      </c>
      <c r="AD2141" s="6" t="e">
        <f>SUMIFS($AB$3:AB2141,$B$3:B2141,B2141)</f>
        <v>#N/A</v>
      </c>
      <c r="AE2141" s="6">
        <f t="shared" si="246"/>
        <v>6270.8856173040604</v>
      </c>
      <c r="AF2141" s="6">
        <f t="shared" si="247"/>
        <v>6270.8856173040604</v>
      </c>
      <c r="AG2141" s="6">
        <f>VLOOKUP(Table1[[#This Row],[PracticeCode]],$AP$3:$AS$345,4,FALSE)</f>
        <v>6270.8856173040604</v>
      </c>
      <c r="AH2141" s="27">
        <f t="shared" si="248"/>
        <v>455684.35485742841</v>
      </c>
      <c r="AI2141" s="6" t="e">
        <f t="shared" si="243"/>
        <v>#N/A</v>
      </c>
    </row>
    <row r="2142" spans="1:35" x14ac:dyDescent="0.35">
      <c r="A2142" t="str">
        <f t="shared" si="242"/>
        <v>NEWTON MEDICAL CENTRERegents HealthCentral LondonE87681Feb11</v>
      </c>
      <c r="B2142" s="41" t="s">
        <v>677</v>
      </c>
      <c r="C2142" s="41" t="s">
        <v>456</v>
      </c>
      <c r="D2142" s="41" t="s">
        <v>33</v>
      </c>
      <c r="E2142" s="41" t="s">
        <v>221</v>
      </c>
      <c r="F2142" s="41" t="s">
        <v>221</v>
      </c>
      <c r="G2142" s="41" t="s">
        <v>766</v>
      </c>
      <c r="H2142" s="41">
        <v>11</v>
      </c>
      <c r="I2142" s="41">
        <v>13935.3013717868</v>
      </c>
      <c r="J2142" s="41">
        <v>4190</v>
      </c>
      <c r="K2142" s="41">
        <v>0</v>
      </c>
      <c r="L2142" s="41">
        <v>83.381</v>
      </c>
      <c r="M2142" s="41">
        <v>0</v>
      </c>
      <c r="N2142" s="41"/>
      <c r="O2142" s="41"/>
      <c r="P2142" s="41"/>
      <c r="Q2142" s="41"/>
      <c r="R2142" s="41">
        <v>34821</v>
      </c>
      <c r="S2142" s="41">
        <v>623.29589999999996</v>
      </c>
      <c r="T2142" s="41"/>
      <c r="U2142" s="41"/>
      <c r="V2142" s="41">
        <v>39011</v>
      </c>
      <c r="W2142" s="41">
        <v>706.67689999999993</v>
      </c>
      <c r="X2142" s="41"/>
      <c r="Y2142" s="41"/>
      <c r="Z2142" s="6">
        <f>0</f>
        <v>0</v>
      </c>
      <c r="AA2142" s="6">
        <f t="shared" si="244"/>
        <v>706.67689999999993</v>
      </c>
      <c r="AB2142" t="e">
        <f>IF(ISBLANK(Table1[[#This Row],[FY2425_Cost]])=TRUE,#N/A,Table1[[#This Row],[FY2425_Cost]])</f>
        <v>#N/A</v>
      </c>
      <c r="AC2142" s="6" t="e">
        <f t="shared" si="245"/>
        <v>#N/A</v>
      </c>
      <c r="AD2142" s="6" t="e">
        <f>SUMIFS($AB$3:AB2142,$B$3:B2142,B2142)</f>
        <v>#N/A</v>
      </c>
      <c r="AE2142" s="6">
        <f t="shared" si="246"/>
        <v>6270.8856173040604</v>
      </c>
      <c r="AF2142" s="6">
        <f t="shared" si="247"/>
        <v>6270.8856173040604</v>
      </c>
      <c r="AG2142" s="6">
        <f>VLOOKUP(Table1[[#This Row],[PracticeCode]],$AP$3:$AS$345,4,FALSE)</f>
        <v>6270.8856173040604</v>
      </c>
      <c r="AH2142" s="27">
        <f t="shared" si="248"/>
        <v>455684.35485742841</v>
      </c>
      <c r="AI2142" s="6" t="e">
        <f t="shared" si="243"/>
        <v>#N/A</v>
      </c>
    </row>
    <row r="2143" spans="1:35" x14ac:dyDescent="0.35">
      <c r="A2143" t="str">
        <f t="shared" si="242"/>
        <v>NEWTON MEDICAL CENTRERegents HealthCentral LondonE87681Jan10</v>
      </c>
      <c r="B2143" s="41" t="s">
        <v>677</v>
      </c>
      <c r="C2143" s="41" t="s">
        <v>456</v>
      </c>
      <c r="D2143" s="41" t="s">
        <v>33</v>
      </c>
      <c r="E2143" s="41" t="s">
        <v>221</v>
      </c>
      <c r="F2143" s="41" t="s">
        <v>221</v>
      </c>
      <c r="G2143" s="41" t="s">
        <v>765</v>
      </c>
      <c r="H2143" s="41">
        <v>10</v>
      </c>
      <c r="I2143" s="41">
        <v>13935.3013717868</v>
      </c>
      <c r="J2143" s="41">
        <v>4994</v>
      </c>
      <c r="K2143" s="41">
        <v>0</v>
      </c>
      <c r="L2143" s="41">
        <v>99.380600000000001</v>
      </c>
      <c r="M2143" s="41">
        <v>0</v>
      </c>
      <c r="N2143" s="41"/>
      <c r="O2143" s="41"/>
      <c r="P2143" s="41"/>
      <c r="Q2143" s="41"/>
      <c r="R2143" s="41">
        <v>10131</v>
      </c>
      <c r="S2143" s="41">
        <v>181.3449</v>
      </c>
      <c r="T2143" s="41"/>
      <c r="U2143" s="41"/>
      <c r="V2143" s="41">
        <v>15125</v>
      </c>
      <c r="W2143" s="41">
        <v>280.72550000000001</v>
      </c>
      <c r="X2143" s="41"/>
      <c r="Y2143" s="41"/>
      <c r="Z2143" s="6">
        <f>0</f>
        <v>0</v>
      </c>
      <c r="AA2143" s="6">
        <f t="shared" si="244"/>
        <v>280.72550000000001</v>
      </c>
      <c r="AB2143" t="e">
        <f>IF(ISBLANK(Table1[[#This Row],[FY2425_Cost]])=TRUE,#N/A,Table1[[#This Row],[FY2425_Cost]])</f>
        <v>#N/A</v>
      </c>
      <c r="AC2143" s="6" t="e">
        <f t="shared" si="245"/>
        <v>#N/A</v>
      </c>
      <c r="AD2143" s="6" t="e">
        <f>SUMIFS($AB$3:AB2143,$B$3:B2143,B2143)</f>
        <v>#N/A</v>
      </c>
      <c r="AE2143" s="6">
        <f t="shared" si="246"/>
        <v>6270.8856173040604</v>
      </c>
      <c r="AF2143" s="6">
        <f t="shared" si="247"/>
        <v>6270.8856173040604</v>
      </c>
      <c r="AG2143" s="6">
        <f>VLOOKUP(Table1[[#This Row],[PracticeCode]],$AP$3:$AS$345,4,FALSE)</f>
        <v>6270.8856173040604</v>
      </c>
      <c r="AH2143" s="27">
        <f t="shared" si="248"/>
        <v>455684.35485742841</v>
      </c>
      <c r="AI2143" s="6" t="e">
        <f t="shared" si="243"/>
        <v>#N/A</v>
      </c>
    </row>
    <row r="2144" spans="1:35" x14ac:dyDescent="0.35">
      <c r="A2144" t="str">
        <f t="shared" si="242"/>
        <v>NEWTON MEDICAL CENTRERegents HealthCentral LondonE87681Jul4</v>
      </c>
      <c r="B2144" s="41" t="s">
        <v>677</v>
      </c>
      <c r="C2144" s="41" t="s">
        <v>456</v>
      </c>
      <c r="D2144" s="41" t="s">
        <v>33</v>
      </c>
      <c r="E2144" s="41" t="s">
        <v>221</v>
      </c>
      <c r="F2144" s="41" t="s">
        <v>221</v>
      </c>
      <c r="G2144" s="41" t="s">
        <v>759</v>
      </c>
      <c r="H2144" s="41">
        <v>4</v>
      </c>
      <c r="I2144" s="41">
        <v>13935.3013717868</v>
      </c>
      <c r="J2144" s="41">
        <v>5203</v>
      </c>
      <c r="K2144" s="41">
        <v>0</v>
      </c>
      <c r="L2144" s="41">
        <v>96.255499999999998</v>
      </c>
      <c r="M2144" s="41">
        <v>0</v>
      </c>
      <c r="N2144" s="41">
        <v>5300</v>
      </c>
      <c r="O2144" s="41">
        <v>2</v>
      </c>
      <c r="P2144" s="41">
        <v>105.47</v>
      </c>
      <c r="Q2144" s="41">
        <v>3.9800000000000002E-2</v>
      </c>
      <c r="R2144" s="41">
        <v>8330</v>
      </c>
      <c r="S2144" s="41">
        <v>149.107</v>
      </c>
      <c r="T2144" s="41">
        <v>11010</v>
      </c>
      <c r="U2144" s="41">
        <v>242.22</v>
      </c>
      <c r="V2144" s="41">
        <v>13533</v>
      </c>
      <c r="W2144" s="41">
        <v>245.36250000000001</v>
      </c>
      <c r="X2144" s="41">
        <v>16312</v>
      </c>
      <c r="Y2144" s="41">
        <v>347.72980000000001</v>
      </c>
      <c r="Z2144" s="6">
        <f>0</f>
        <v>0</v>
      </c>
      <c r="AA2144" s="6">
        <f t="shared" si="244"/>
        <v>245.36250000000001</v>
      </c>
      <c r="AB2144">
        <f>IF(ISBLANK(Table1[[#This Row],[FY2425_Cost]])=TRUE,#N/A,Table1[[#This Row],[FY2425_Cost]])</f>
        <v>347.72980000000001</v>
      </c>
      <c r="AC2144" s="6">
        <f t="shared" si="245"/>
        <v>102.3673</v>
      </c>
      <c r="AD2144" s="6" t="e">
        <f>SUMIFS($AB$3:AB2144,$B$3:B2144,B2144)</f>
        <v>#N/A</v>
      </c>
      <c r="AE2144" s="6">
        <f t="shared" si="246"/>
        <v>6270.8856173040604</v>
      </c>
      <c r="AF2144" s="6">
        <f t="shared" si="247"/>
        <v>6270.8856173040604</v>
      </c>
      <c r="AG2144" s="6">
        <f>VLOOKUP(Table1[[#This Row],[PracticeCode]],$AP$3:$AS$345,4,FALSE)</f>
        <v>6270.8856173040604</v>
      </c>
      <c r="AH2144" s="27">
        <f t="shared" si="248"/>
        <v>455684.35485742841</v>
      </c>
      <c r="AI2144" s="6" t="e">
        <f t="shared" si="243"/>
        <v>#N/A</v>
      </c>
    </row>
    <row r="2145" spans="1:35" x14ac:dyDescent="0.35">
      <c r="A2145" t="str">
        <f t="shared" si="242"/>
        <v>NEWTON MEDICAL CENTRERegents HealthCentral LondonE87681Jun3</v>
      </c>
      <c r="B2145" s="41" t="s">
        <v>677</v>
      </c>
      <c r="C2145" s="41" t="s">
        <v>456</v>
      </c>
      <c r="D2145" s="41" t="s">
        <v>33</v>
      </c>
      <c r="E2145" s="41" t="s">
        <v>221</v>
      </c>
      <c r="F2145" s="41" t="s">
        <v>221</v>
      </c>
      <c r="G2145" s="41" t="s">
        <v>758</v>
      </c>
      <c r="H2145" s="41">
        <v>3</v>
      </c>
      <c r="I2145" s="41">
        <v>13935.3013717868</v>
      </c>
      <c r="J2145" s="41">
        <v>5704</v>
      </c>
      <c r="K2145" s="41">
        <v>9</v>
      </c>
      <c r="L2145" s="41">
        <v>105.524</v>
      </c>
      <c r="M2145" s="41">
        <v>0.16649999999999998</v>
      </c>
      <c r="N2145" s="41">
        <v>4056</v>
      </c>
      <c r="O2145" s="41">
        <v>15</v>
      </c>
      <c r="P2145" s="41">
        <v>80.714399999999998</v>
      </c>
      <c r="Q2145" s="41">
        <v>0.29849999999999999</v>
      </c>
      <c r="R2145" s="41">
        <v>8385</v>
      </c>
      <c r="S2145" s="41">
        <v>150.0915</v>
      </c>
      <c r="T2145" s="41">
        <v>7133</v>
      </c>
      <c r="U2145" s="41">
        <v>156.92599999999999</v>
      </c>
      <c r="V2145" s="41">
        <v>14098</v>
      </c>
      <c r="W2145" s="41">
        <v>255.78199999999998</v>
      </c>
      <c r="X2145" s="41">
        <v>11204</v>
      </c>
      <c r="Y2145" s="41">
        <v>237.93889999999999</v>
      </c>
      <c r="Z2145" s="6">
        <f>0</f>
        <v>0</v>
      </c>
      <c r="AA2145" s="6">
        <f t="shared" si="244"/>
        <v>255.78199999999998</v>
      </c>
      <c r="AB2145">
        <f>IF(ISBLANK(Table1[[#This Row],[FY2425_Cost]])=TRUE,#N/A,Table1[[#This Row],[FY2425_Cost]])</f>
        <v>237.93889999999999</v>
      </c>
      <c r="AC2145" s="6">
        <f t="shared" si="245"/>
        <v>-17.843099999999993</v>
      </c>
      <c r="AD2145" s="6" t="e">
        <f>SUMIFS($AB$3:AB2145,$B$3:B2145,B2145)</f>
        <v>#N/A</v>
      </c>
      <c r="AE2145" s="6">
        <f t="shared" si="246"/>
        <v>6270.8856173040604</v>
      </c>
      <c r="AF2145" s="6">
        <f t="shared" si="247"/>
        <v>6270.8856173040604</v>
      </c>
      <c r="AG2145" s="6">
        <f>VLOOKUP(Table1[[#This Row],[PracticeCode]],$AP$3:$AS$345,4,FALSE)</f>
        <v>6270.8856173040604</v>
      </c>
      <c r="AH2145" s="27">
        <f t="shared" si="248"/>
        <v>455684.35485742841</v>
      </c>
      <c r="AI2145" s="6" t="e">
        <f t="shared" si="243"/>
        <v>#N/A</v>
      </c>
    </row>
    <row r="2146" spans="1:35" x14ac:dyDescent="0.35">
      <c r="A2146" t="str">
        <f t="shared" si="242"/>
        <v>NEWTON MEDICAL CENTRERegents HealthCentral LondonE87681Mar12</v>
      </c>
      <c r="B2146" s="41" t="s">
        <v>677</v>
      </c>
      <c r="C2146" s="41" t="s">
        <v>456</v>
      </c>
      <c r="D2146" s="41" t="s">
        <v>33</v>
      </c>
      <c r="E2146" s="41" t="s">
        <v>221</v>
      </c>
      <c r="F2146" s="41" t="s">
        <v>221</v>
      </c>
      <c r="G2146" s="41" t="s">
        <v>767</v>
      </c>
      <c r="H2146" s="41">
        <v>12</v>
      </c>
      <c r="I2146" s="41">
        <v>13935.3013717868</v>
      </c>
      <c r="J2146" s="41">
        <v>7446</v>
      </c>
      <c r="K2146" s="41">
        <v>0</v>
      </c>
      <c r="L2146" s="41">
        <v>148.1754</v>
      </c>
      <c r="M2146" s="41">
        <v>0</v>
      </c>
      <c r="N2146" s="41"/>
      <c r="O2146" s="41"/>
      <c r="P2146" s="41"/>
      <c r="Q2146" s="41"/>
      <c r="R2146" s="41">
        <v>10358</v>
      </c>
      <c r="S2146" s="41">
        <v>185.40819999999999</v>
      </c>
      <c r="T2146" s="41"/>
      <c r="U2146" s="41"/>
      <c r="V2146" s="41">
        <v>17804</v>
      </c>
      <c r="W2146" s="41">
        <v>333.58359999999999</v>
      </c>
      <c r="X2146" s="41"/>
      <c r="Y2146" s="41"/>
      <c r="Z2146" s="6">
        <f>0</f>
        <v>0</v>
      </c>
      <c r="AA2146" s="6">
        <f t="shared" si="244"/>
        <v>333.58359999999999</v>
      </c>
      <c r="AB2146" t="e">
        <f>IF(ISBLANK(Table1[[#This Row],[FY2425_Cost]])=TRUE,#N/A,Table1[[#This Row],[FY2425_Cost]])</f>
        <v>#N/A</v>
      </c>
      <c r="AC2146" s="6" t="e">
        <f t="shared" si="245"/>
        <v>#N/A</v>
      </c>
      <c r="AD2146" s="6" t="e">
        <f>SUMIFS($AB$3:AB2146,$B$3:B2146,B2146)</f>
        <v>#N/A</v>
      </c>
      <c r="AE2146" s="6">
        <f t="shared" si="246"/>
        <v>6270.8856173040604</v>
      </c>
      <c r="AF2146" s="6">
        <f t="shared" si="247"/>
        <v>6270.8856173040604</v>
      </c>
      <c r="AG2146" s="6">
        <f>VLOOKUP(Table1[[#This Row],[PracticeCode]],$AP$3:$AS$345,4,FALSE)</f>
        <v>6270.8856173040604</v>
      </c>
      <c r="AH2146" s="27">
        <f t="shared" si="248"/>
        <v>455684.35485742841</v>
      </c>
      <c r="AI2146" s="6" t="e">
        <f t="shared" si="243"/>
        <v>#N/A</v>
      </c>
    </row>
    <row r="2147" spans="1:35" x14ac:dyDescent="0.35">
      <c r="A2147" t="str">
        <f t="shared" si="242"/>
        <v>NEWTON MEDICAL CENTRERegents HealthCentral LondonE87681May2</v>
      </c>
      <c r="B2147" s="41" t="s">
        <v>677</v>
      </c>
      <c r="C2147" s="41" t="s">
        <v>456</v>
      </c>
      <c r="D2147" s="41" t="s">
        <v>33</v>
      </c>
      <c r="E2147" s="41" t="s">
        <v>221</v>
      </c>
      <c r="F2147" s="41" t="s">
        <v>221</v>
      </c>
      <c r="G2147" s="41" t="s">
        <v>757</v>
      </c>
      <c r="H2147" s="41">
        <v>2</v>
      </c>
      <c r="I2147" s="41">
        <v>13935.3013717868</v>
      </c>
      <c r="J2147" s="41">
        <v>5506</v>
      </c>
      <c r="K2147" s="41">
        <v>4</v>
      </c>
      <c r="L2147" s="41">
        <v>101.86099999999999</v>
      </c>
      <c r="M2147" s="41">
        <v>7.3999999999999996E-2</v>
      </c>
      <c r="N2147" s="41">
        <v>4266</v>
      </c>
      <c r="O2147" s="41">
        <v>7</v>
      </c>
      <c r="P2147" s="41">
        <v>84.8934</v>
      </c>
      <c r="Q2147" s="41">
        <v>0.13930000000000001</v>
      </c>
      <c r="R2147" s="41">
        <v>9450</v>
      </c>
      <c r="S2147" s="41">
        <v>169.155</v>
      </c>
      <c r="T2147" s="41">
        <v>6447</v>
      </c>
      <c r="U2147" s="41">
        <v>141.834</v>
      </c>
      <c r="V2147" s="41">
        <v>14960</v>
      </c>
      <c r="W2147" s="41">
        <v>271.08999999999997</v>
      </c>
      <c r="X2147" s="41">
        <v>10720</v>
      </c>
      <c r="Y2147" s="41">
        <v>226.86670000000001</v>
      </c>
      <c r="Z2147" s="6">
        <f>0</f>
        <v>0</v>
      </c>
      <c r="AA2147" s="6">
        <f t="shared" si="244"/>
        <v>271.08999999999997</v>
      </c>
      <c r="AB2147">
        <f>IF(ISBLANK(Table1[[#This Row],[FY2425_Cost]])=TRUE,#N/A,Table1[[#This Row],[FY2425_Cost]])</f>
        <v>226.86670000000001</v>
      </c>
      <c r="AC2147" s="6">
        <f t="shared" si="245"/>
        <v>-44.223299999999966</v>
      </c>
      <c r="AD2147" s="6" t="e">
        <f>SUMIFS($AB$3:AB2147,$B$3:B2147,B2147)</f>
        <v>#N/A</v>
      </c>
      <c r="AE2147" s="6">
        <f t="shared" si="246"/>
        <v>6270.8856173040604</v>
      </c>
      <c r="AF2147" s="6">
        <f t="shared" si="247"/>
        <v>6270.8856173040604</v>
      </c>
      <c r="AG2147" s="6">
        <f>VLOOKUP(Table1[[#This Row],[PracticeCode]],$AP$3:$AS$345,4,FALSE)</f>
        <v>6270.8856173040604</v>
      </c>
      <c r="AH2147" s="27">
        <f t="shared" si="248"/>
        <v>455684.35485742841</v>
      </c>
      <c r="AI2147" s="6" t="e">
        <f t="shared" si="243"/>
        <v>#N/A</v>
      </c>
    </row>
    <row r="2148" spans="1:35" x14ac:dyDescent="0.35">
      <c r="A2148" t="str">
        <f t="shared" si="242"/>
        <v>NEWTON MEDICAL CENTRERegents HealthCentral LondonE87681Nov8</v>
      </c>
      <c r="B2148" s="41" t="s">
        <v>677</v>
      </c>
      <c r="C2148" s="41" t="s">
        <v>456</v>
      </c>
      <c r="D2148" s="41" t="s">
        <v>33</v>
      </c>
      <c r="E2148" s="41" t="s">
        <v>221</v>
      </c>
      <c r="F2148" s="41" t="s">
        <v>221</v>
      </c>
      <c r="G2148" s="41" t="s">
        <v>763</v>
      </c>
      <c r="H2148" s="41">
        <v>8</v>
      </c>
      <c r="I2148" s="41">
        <v>13935.3013717868</v>
      </c>
      <c r="J2148" s="41">
        <v>4686</v>
      </c>
      <c r="K2148" s="41">
        <v>0</v>
      </c>
      <c r="L2148" s="41">
        <v>93.251400000000004</v>
      </c>
      <c r="M2148" s="41">
        <v>0</v>
      </c>
      <c r="N2148" s="41"/>
      <c r="O2148" s="41"/>
      <c r="P2148" s="41"/>
      <c r="Q2148" s="41"/>
      <c r="R2148" s="41">
        <v>9858</v>
      </c>
      <c r="S2148" s="41">
        <v>176.45820000000001</v>
      </c>
      <c r="T2148" s="41"/>
      <c r="U2148" s="41"/>
      <c r="V2148" s="41">
        <v>14544</v>
      </c>
      <c r="W2148" s="41">
        <v>269.70960000000002</v>
      </c>
      <c r="X2148" s="41"/>
      <c r="Y2148" s="41"/>
      <c r="Z2148" s="6">
        <f>0</f>
        <v>0</v>
      </c>
      <c r="AA2148" s="6">
        <f t="shared" si="244"/>
        <v>269.70960000000002</v>
      </c>
      <c r="AB2148" t="e">
        <f>IF(ISBLANK(Table1[[#This Row],[FY2425_Cost]])=TRUE,#N/A,Table1[[#This Row],[FY2425_Cost]])</f>
        <v>#N/A</v>
      </c>
      <c r="AC2148" s="6" t="e">
        <f t="shared" si="245"/>
        <v>#N/A</v>
      </c>
      <c r="AD2148" s="6" t="e">
        <f>SUMIFS($AB$3:AB2148,$B$3:B2148,B2148)</f>
        <v>#N/A</v>
      </c>
      <c r="AE2148" s="6">
        <f t="shared" si="246"/>
        <v>6270.8856173040604</v>
      </c>
      <c r="AF2148" s="6">
        <f t="shared" si="247"/>
        <v>6270.8856173040604</v>
      </c>
      <c r="AG2148" s="6">
        <f>VLOOKUP(Table1[[#This Row],[PracticeCode]],$AP$3:$AS$345,4,FALSE)</f>
        <v>6270.8856173040604</v>
      </c>
      <c r="AH2148" s="27">
        <f t="shared" si="248"/>
        <v>455684.35485742841</v>
      </c>
      <c r="AI2148" s="6" t="e">
        <f t="shared" si="243"/>
        <v>#N/A</v>
      </c>
    </row>
    <row r="2149" spans="1:35" x14ac:dyDescent="0.35">
      <c r="A2149" t="str">
        <f t="shared" si="242"/>
        <v>NEWTON MEDICAL CENTRERegents HealthCentral LondonE87681Oct7</v>
      </c>
      <c r="B2149" s="41" t="s">
        <v>677</v>
      </c>
      <c r="C2149" s="41" t="s">
        <v>456</v>
      </c>
      <c r="D2149" s="41" t="s">
        <v>33</v>
      </c>
      <c r="E2149" s="41" t="s">
        <v>221</v>
      </c>
      <c r="F2149" s="41" t="s">
        <v>221</v>
      </c>
      <c r="G2149" s="41" t="s">
        <v>762</v>
      </c>
      <c r="H2149" s="41">
        <v>7</v>
      </c>
      <c r="I2149" s="41">
        <v>13935.3013717868</v>
      </c>
      <c r="J2149" s="41">
        <v>5880</v>
      </c>
      <c r="K2149" s="41">
        <v>0</v>
      </c>
      <c r="L2149" s="41">
        <v>117.012</v>
      </c>
      <c r="M2149" s="41">
        <v>0</v>
      </c>
      <c r="N2149" s="41">
        <v>0</v>
      </c>
      <c r="O2149" s="41">
        <v>5</v>
      </c>
      <c r="P2149" s="41">
        <v>0</v>
      </c>
      <c r="Q2149" s="41">
        <v>0.11249999999999999</v>
      </c>
      <c r="R2149" s="41">
        <v>10328</v>
      </c>
      <c r="S2149" s="41">
        <v>184.87119999999999</v>
      </c>
      <c r="T2149" s="41">
        <v>15456</v>
      </c>
      <c r="U2149" s="41">
        <v>340.03199999999998</v>
      </c>
      <c r="V2149" s="41">
        <v>16208</v>
      </c>
      <c r="W2149" s="41">
        <v>301.88319999999999</v>
      </c>
      <c r="X2149" s="41">
        <v>15461</v>
      </c>
      <c r="Y2149" s="41">
        <v>340.14449999999999</v>
      </c>
      <c r="Z2149" s="6">
        <f>0</f>
        <v>0</v>
      </c>
      <c r="AA2149" s="6">
        <f t="shared" si="244"/>
        <v>301.88319999999999</v>
      </c>
      <c r="AB2149">
        <f>IF(ISBLANK(Table1[[#This Row],[FY2425_Cost]])=TRUE,#N/A,Table1[[#This Row],[FY2425_Cost]])</f>
        <v>340.14449999999999</v>
      </c>
      <c r="AC2149" s="6">
        <f t="shared" si="245"/>
        <v>38.261300000000006</v>
      </c>
      <c r="AD2149" s="6" t="e">
        <f>SUMIFS($AB$3:AB2149,$B$3:B2149,B2149)</f>
        <v>#N/A</v>
      </c>
      <c r="AE2149" s="6">
        <f t="shared" si="246"/>
        <v>6270.8856173040604</v>
      </c>
      <c r="AF2149" s="6">
        <f t="shared" si="247"/>
        <v>6270.8856173040604</v>
      </c>
      <c r="AG2149" s="6">
        <f>VLOOKUP(Table1[[#This Row],[PracticeCode]],$AP$3:$AS$345,4,FALSE)</f>
        <v>6270.8856173040604</v>
      </c>
      <c r="AH2149" s="27">
        <f t="shared" si="248"/>
        <v>455684.35485742841</v>
      </c>
      <c r="AI2149" s="6" t="e">
        <f t="shared" si="243"/>
        <v>#N/A</v>
      </c>
    </row>
    <row r="2150" spans="1:35" x14ac:dyDescent="0.35">
      <c r="A2150" t="str">
        <f t="shared" si="242"/>
        <v>NEWTON MEDICAL CENTRERegents HealthCentral LondonE87681Sep6</v>
      </c>
      <c r="B2150" s="41" t="s">
        <v>677</v>
      </c>
      <c r="C2150" s="41" t="s">
        <v>456</v>
      </c>
      <c r="D2150" s="41" t="s">
        <v>33</v>
      </c>
      <c r="E2150" s="41" t="s">
        <v>221</v>
      </c>
      <c r="F2150" s="41" t="s">
        <v>221</v>
      </c>
      <c r="G2150" s="41" t="s">
        <v>761</v>
      </c>
      <c r="H2150" s="41">
        <v>6</v>
      </c>
      <c r="I2150" s="41">
        <v>13935.3013717868</v>
      </c>
      <c r="J2150" s="41">
        <v>4734</v>
      </c>
      <c r="K2150" s="41">
        <v>83</v>
      </c>
      <c r="L2150" s="41">
        <v>94.206600000000009</v>
      </c>
      <c r="M2150" s="41">
        <v>1.6517000000000002</v>
      </c>
      <c r="N2150" s="41">
        <v>7833</v>
      </c>
      <c r="O2150" s="41">
        <v>9</v>
      </c>
      <c r="P2150" s="41">
        <v>176.24250000000001</v>
      </c>
      <c r="Q2150" s="41">
        <v>0.20249999999999999</v>
      </c>
      <c r="R2150" s="41">
        <v>7356</v>
      </c>
      <c r="S2150" s="41">
        <v>131.67240000000001</v>
      </c>
      <c r="T2150" s="41">
        <v>9821</v>
      </c>
      <c r="U2150" s="41">
        <v>216.06200000000001</v>
      </c>
      <c r="V2150" s="41">
        <v>12173</v>
      </c>
      <c r="W2150" s="41">
        <v>227.53070000000002</v>
      </c>
      <c r="X2150" s="41">
        <v>17663</v>
      </c>
      <c r="Y2150" s="41">
        <v>392.50700000000001</v>
      </c>
      <c r="Z2150" s="6">
        <f>0</f>
        <v>0</v>
      </c>
      <c r="AA2150" s="6">
        <f t="shared" si="244"/>
        <v>227.53070000000002</v>
      </c>
      <c r="AB2150">
        <f>IF(ISBLANK(Table1[[#This Row],[FY2425_Cost]])=TRUE,#N/A,Table1[[#This Row],[FY2425_Cost]])</f>
        <v>392.50700000000001</v>
      </c>
      <c r="AC2150" s="6">
        <f t="shared" si="245"/>
        <v>164.97629999999998</v>
      </c>
      <c r="AD2150" s="6" t="e">
        <f>SUMIFS($AB$3:AB2150,$B$3:B2150,B2150)</f>
        <v>#N/A</v>
      </c>
      <c r="AE2150" s="6">
        <f t="shared" si="246"/>
        <v>6270.8856173040604</v>
      </c>
      <c r="AF2150" s="6">
        <f t="shared" si="247"/>
        <v>6270.8856173040604</v>
      </c>
      <c r="AG2150" s="6">
        <f>VLOOKUP(Table1[[#This Row],[PracticeCode]],$AP$3:$AS$345,4,FALSE)</f>
        <v>6270.8856173040604</v>
      </c>
      <c r="AH2150" s="27">
        <f t="shared" si="248"/>
        <v>455684.35485742841</v>
      </c>
      <c r="AI2150" s="6" t="e">
        <f t="shared" si="243"/>
        <v>#N/A</v>
      </c>
    </row>
    <row r="2151" spans="1:35" x14ac:dyDescent="0.35">
      <c r="A2151" t="str">
        <f t="shared" si="242"/>
        <v>North End Medical CentreH&amp;F Partnership PCNHammersmith &amp; FulhamE85003Apr1</v>
      </c>
      <c r="B2151" s="41" t="s">
        <v>222</v>
      </c>
      <c r="C2151" s="41" t="s">
        <v>515</v>
      </c>
      <c r="D2151" s="41" t="s">
        <v>22</v>
      </c>
      <c r="E2151" s="41" t="s">
        <v>223</v>
      </c>
      <c r="F2151" s="41" t="s">
        <v>223</v>
      </c>
      <c r="G2151" s="41" t="s">
        <v>756</v>
      </c>
      <c r="H2151" s="41">
        <v>1</v>
      </c>
      <c r="I2151" s="41">
        <v>17017.072528991401</v>
      </c>
      <c r="J2151" s="41">
        <v>16692</v>
      </c>
      <c r="K2151" s="41">
        <v>183</v>
      </c>
      <c r="L2151" s="41">
        <v>308.80199999999996</v>
      </c>
      <c r="M2151" s="41">
        <v>3.3855</v>
      </c>
      <c r="N2151" s="41">
        <v>25162</v>
      </c>
      <c r="O2151" s="41">
        <v>76</v>
      </c>
      <c r="P2151" s="41">
        <v>500.72380000000004</v>
      </c>
      <c r="Q2151" s="41">
        <v>1.5124</v>
      </c>
      <c r="R2151" s="41">
        <v>43184</v>
      </c>
      <c r="S2151" s="41">
        <v>772.99360000000001</v>
      </c>
      <c r="T2151" s="41">
        <v>38735</v>
      </c>
      <c r="U2151" s="41">
        <v>852.17</v>
      </c>
      <c r="V2151" s="41">
        <v>60059</v>
      </c>
      <c r="W2151" s="41">
        <v>1085.1811</v>
      </c>
      <c r="X2151" s="41">
        <v>63973</v>
      </c>
      <c r="Y2151" s="41">
        <v>1354.4061999999999</v>
      </c>
      <c r="Z2151" s="6">
        <f>0</f>
        <v>0</v>
      </c>
      <c r="AA2151" s="6">
        <f t="shared" si="244"/>
        <v>1085.1811</v>
      </c>
      <c r="AB2151">
        <f>IF(ISBLANK(Table1[[#This Row],[FY2425_Cost]])=TRUE,#N/A,Table1[[#This Row],[FY2425_Cost]])</f>
        <v>1354.4061999999999</v>
      </c>
      <c r="AC2151" s="6">
        <f t="shared" si="245"/>
        <v>269.22509999999988</v>
      </c>
      <c r="AD2151" s="6">
        <f>SUMIFS($AB$3:AB2151,$B$3:B2151,B2151)</f>
        <v>1354.4061999999999</v>
      </c>
      <c r="AE2151" s="6">
        <f t="shared" si="246"/>
        <v>7657.6826380461307</v>
      </c>
      <c r="AF2151" s="6">
        <f t="shared" si="247"/>
        <v>7657.6826380461307</v>
      </c>
      <c r="AG2151" s="6">
        <f>VLOOKUP(Table1[[#This Row],[PracticeCode]],$AP$3:$AS$345,4,FALSE)</f>
        <v>7657.6826380461307</v>
      </c>
      <c r="AH2151" s="27">
        <f t="shared" si="248"/>
        <v>556458.27169801889</v>
      </c>
      <c r="AI2151" s="6">
        <f t="shared" si="243"/>
        <v>0</v>
      </c>
    </row>
    <row r="2152" spans="1:35" x14ac:dyDescent="0.35">
      <c r="A2152" t="str">
        <f t="shared" si="242"/>
        <v>North End Medical CentreH&amp;F Partnership PCNHammersmith &amp; FulhamE85003Aug5</v>
      </c>
      <c r="B2152" s="41" t="s">
        <v>222</v>
      </c>
      <c r="C2152" s="41" t="s">
        <v>515</v>
      </c>
      <c r="D2152" s="41" t="s">
        <v>22</v>
      </c>
      <c r="E2152" s="41" t="s">
        <v>223</v>
      </c>
      <c r="F2152" s="41" t="s">
        <v>223</v>
      </c>
      <c r="G2152" s="41" t="s">
        <v>760</v>
      </c>
      <c r="H2152" s="41">
        <v>5</v>
      </c>
      <c r="I2152" s="41">
        <v>17017.072528991401</v>
      </c>
      <c r="J2152" s="41">
        <v>25052</v>
      </c>
      <c r="K2152" s="41">
        <v>156</v>
      </c>
      <c r="L2152" s="41">
        <v>463.46199999999999</v>
      </c>
      <c r="M2152" s="41">
        <v>2.8859999999999997</v>
      </c>
      <c r="N2152" s="41">
        <v>8673</v>
      </c>
      <c r="O2152" s="41">
        <v>231</v>
      </c>
      <c r="P2152" s="41">
        <v>172.59270000000001</v>
      </c>
      <c r="Q2152" s="41">
        <v>4.5969000000000007</v>
      </c>
      <c r="R2152" s="41">
        <v>35984</v>
      </c>
      <c r="S2152" s="41">
        <v>644.11360000000002</v>
      </c>
      <c r="T2152" s="41">
        <v>35186</v>
      </c>
      <c r="U2152" s="41">
        <v>774.09199999999998</v>
      </c>
      <c r="V2152" s="41">
        <v>61192</v>
      </c>
      <c r="W2152" s="41">
        <v>1110.4616000000001</v>
      </c>
      <c r="X2152" s="41">
        <v>44090</v>
      </c>
      <c r="Y2152" s="41">
        <v>951.28160000000003</v>
      </c>
      <c r="Z2152" s="6">
        <f>0</f>
        <v>0</v>
      </c>
      <c r="AA2152" s="6">
        <f t="shared" si="244"/>
        <v>1110.4616000000001</v>
      </c>
      <c r="AB2152">
        <f>IF(ISBLANK(Table1[[#This Row],[FY2425_Cost]])=TRUE,#N/A,Table1[[#This Row],[FY2425_Cost]])</f>
        <v>951.28160000000003</v>
      </c>
      <c r="AC2152" s="6">
        <f t="shared" si="245"/>
        <v>-159.18000000000006</v>
      </c>
      <c r="AD2152" s="6">
        <f>SUMIFS($AB$3:AB2152,$B$3:B2152,B2152)</f>
        <v>2305.6877999999997</v>
      </c>
      <c r="AE2152" s="6">
        <f t="shared" si="246"/>
        <v>7657.6826380461307</v>
      </c>
      <c r="AF2152" s="6">
        <f t="shared" si="247"/>
        <v>7657.6826380461307</v>
      </c>
      <c r="AG2152" s="6">
        <f>VLOOKUP(Table1[[#This Row],[PracticeCode]],$AP$3:$AS$345,4,FALSE)</f>
        <v>7657.6826380461307</v>
      </c>
      <c r="AH2152" s="27">
        <f t="shared" si="248"/>
        <v>556458.27169801889</v>
      </c>
      <c r="AI2152" s="6">
        <f t="shared" si="243"/>
        <v>0</v>
      </c>
    </row>
    <row r="2153" spans="1:35" x14ac:dyDescent="0.35">
      <c r="A2153" t="str">
        <f t="shared" si="242"/>
        <v>North End Medical CentreH&amp;F Partnership PCNHammersmith &amp; FulhamE85003Dec9</v>
      </c>
      <c r="B2153" s="41" t="s">
        <v>222</v>
      </c>
      <c r="C2153" s="41" t="s">
        <v>515</v>
      </c>
      <c r="D2153" s="41" t="s">
        <v>22</v>
      </c>
      <c r="E2153" s="41" t="s">
        <v>223</v>
      </c>
      <c r="F2153" s="41" t="s">
        <v>223</v>
      </c>
      <c r="G2153" s="41" t="s">
        <v>764</v>
      </c>
      <c r="H2153" s="41">
        <v>9</v>
      </c>
      <c r="I2153" s="41">
        <v>17017.072528991401</v>
      </c>
      <c r="J2153" s="41">
        <v>11074</v>
      </c>
      <c r="K2153" s="41">
        <v>110</v>
      </c>
      <c r="L2153" s="41">
        <v>220.37260000000001</v>
      </c>
      <c r="M2153" s="41">
        <v>2.1890000000000001</v>
      </c>
      <c r="N2153" s="41"/>
      <c r="O2153" s="41"/>
      <c r="P2153" s="41"/>
      <c r="Q2153" s="41"/>
      <c r="R2153" s="41">
        <v>45456</v>
      </c>
      <c r="S2153" s="41">
        <v>813.66240000000005</v>
      </c>
      <c r="T2153" s="41"/>
      <c r="U2153" s="41"/>
      <c r="V2153" s="41">
        <v>56640</v>
      </c>
      <c r="W2153" s="41">
        <v>1036.2240000000002</v>
      </c>
      <c r="X2153" s="41"/>
      <c r="Y2153" s="41"/>
      <c r="Z2153" s="6">
        <f>0</f>
        <v>0</v>
      </c>
      <c r="AA2153" s="6">
        <f t="shared" si="244"/>
        <v>1036.2240000000002</v>
      </c>
      <c r="AB2153" t="e">
        <f>IF(ISBLANK(Table1[[#This Row],[FY2425_Cost]])=TRUE,#N/A,Table1[[#This Row],[FY2425_Cost]])</f>
        <v>#N/A</v>
      </c>
      <c r="AC2153" s="6" t="e">
        <f t="shared" si="245"/>
        <v>#N/A</v>
      </c>
      <c r="AD2153" s="6" t="e">
        <f>SUMIFS($AB$3:AB2153,$B$3:B2153,B2153)</f>
        <v>#N/A</v>
      </c>
      <c r="AE2153" s="6">
        <f t="shared" si="246"/>
        <v>7657.6826380461307</v>
      </c>
      <c r="AF2153" s="6">
        <f t="shared" si="247"/>
        <v>7657.6826380461307</v>
      </c>
      <c r="AG2153" s="6">
        <f>VLOOKUP(Table1[[#This Row],[PracticeCode]],$AP$3:$AS$345,4,FALSE)</f>
        <v>7657.6826380461307</v>
      </c>
      <c r="AH2153" s="27">
        <f t="shared" si="248"/>
        <v>556458.27169801889</v>
      </c>
      <c r="AI2153" s="6" t="e">
        <f t="shared" si="243"/>
        <v>#N/A</v>
      </c>
    </row>
    <row r="2154" spans="1:35" x14ac:dyDescent="0.35">
      <c r="A2154" t="str">
        <f t="shared" si="242"/>
        <v>North End Medical CentreH&amp;F Partnership PCNHammersmith &amp; FulhamE85003Feb11</v>
      </c>
      <c r="B2154" s="41" t="s">
        <v>222</v>
      </c>
      <c r="C2154" s="41" t="s">
        <v>515</v>
      </c>
      <c r="D2154" s="41" t="s">
        <v>22</v>
      </c>
      <c r="E2154" s="41" t="s">
        <v>223</v>
      </c>
      <c r="F2154" s="41" t="s">
        <v>223</v>
      </c>
      <c r="G2154" s="41" t="s">
        <v>766</v>
      </c>
      <c r="H2154" s="41">
        <v>11</v>
      </c>
      <c r="I2154" s="41">
        <v>17017.072528991401</v>
      </c>
      <c r="J2154" s="41">
        <v>30557</v>
      </c>
      <c r="K2154" s="41">
        <v>105</v>
      </c>
      <c r="L2154" s="41">
        <v>608.08429999999998</v>
      </c>
      <c r="M2154" s="41">
        <v>2.0895000000000001</v>
      </c>
      <c r="N2154" s="41"/>
      <c r="O2154" s="41"/>
      <c r="P2154" s="41"/>
      <c r="Q2154" s="41"/>
      <c r="R2154" s="41">
        <v>31306</v>
      </c>
      <c r="S2154" s="41">
        <v>560.37739999999997</v>
      </c>
      <c r="T2154" s="41"/>
      <c r="U2154" s="41"/>
      <c r="V2154" s="41">
        <v>61968</v>
      </c>
      <c r="W2154" s="41">
        <v>1170.5511999999999</v>
      </c>
      <c r="X2154" s="41"/>
      <c r="Y2154" s="41"/>
      <c r="Z2154" s="6">
        <f>0</f>
        <v>0</v>
      </c>
      <c r="AA2154" s="6">
        <f t="shared" si="244"/>
        <v>1170.5511999999999</v>
      </c>
      <c r="AB2154" t="e">
        <f>IF(ISBLANK(Table1[[#This Row],[FY2425_Cost]])=TRUE,#N/A,Table1[[#This Row],[FY2425_Cost]])</f>
        <v>#N/A</v>
      </c>
      <c r="AC2154" s="6" t="e">
        <f t="shared" si="245"/>
        <v>#N/A</v>
      </c>
      <c r="AD2154" s="6" t="e">
        <f>SUMIFS($AB$3:AB2154,$B$3:B2154,B2154)</f>
        <v>#N/A</v>
      </c>
      <c r="AE2154" s="6">
        <f t="shared" si="246"/>
        <v>7657.6826380461307</v>
      </c>
      <c r="AF2154" s="6">
        <f t="shared" si="247"/>
        <v>7657.6826380461307</v>
      </c>
      <c r="AG2154" s="6">
        <f>VLOOKUP(Table1[[#This Row],[PracticeCode]],$AP$3:$AS$345,4,FALSE)</f>
        <v>7657.6826380461307</v>
      </c>
      <c r="AH2154" s="27">
        <f t="shared" si="248"/>
        <v>556458.27169801889</v>
      </c>
      <c r="AI2154" s="6" t="e">
        <f t="shared" si="243"/>
        <v>#N/A</v>
      </c>
    </row>
    <row r="2155" spans="1:35" x14ac:dyDescent="0.35">
      <c r="A2155" t="str">
        <f t="shared" si="242"/>
        <v>North End Medical CentreH&amp;F Partnership PCNHammersmith &amp; FulhamE85003Jan10</v>
      </c>
      <c r="B2155" s="41" t="s">
        <v>222</v>
      </c>
      <c r="C2155" s="41" t="s">
        <v>515</v>
      </c>
      <c r="D2155" s="41" t="s">
        <v>22</v>
      </c>
      <c r="E2155" s="41" t="s">
        <v>223</v>
      </c>
      <c r="F2155" s="41" t="s">
        <v>223</v>
      </c>
      <c r="G2155" s="41" t="s">
        <v>765</v>
      </c>
      <c r="H2155" s="41">
        <v>10</v>
      </c>
      <c r="I2155" s="41">
        <v>17017.072528991401</v>
      </c>
      <c r="J2155" s="41">
        <v>104598</v>
      </c>
      <c r="K2155" s="41">
        <v>128</v>
      </c>
      <c r="L2155" s="41">
        <v>2081.5001999999999</v>
      </c>
      <c r="M2155" s="41">
        <v>2.5472000000000001</v>
      </c>
      <c r="N2155" s="41"/>
      <c r="O2155" s="41"/>
      <c r="P2155" s="41"/>
      <c r="Q2155" s="41"/>
      <c r="R2155" s="41">
        <v>41601</v>
      </c>
      <c r="S2155" s="41">
        <v>744.65790000000004</v>
      </c>
      <c r="T2155" s="41"/>
      <c r="U2155" s="41"/>
      <c r="V2155" s="41">
        <v>146327</v>
      </c>
      <c r="W2155" s="41">
        <v>2828.7053000000001</v>
      </c>
      <c r="X2155" s="41"/>
      <c r="Y2155" s="41"/>
      <c r="Z2155" s="6">
        <f>0</f>
        <v>0</v>
      </c>
      <c r="AA2155" s="6">
        <f t="shared" si="244"/>
        <v>2828.7053000000001</v>
      </c>
      <c r="AB2155" t="e">
        <f>IF(ISBLANK(Table1[[#This Row],[FY2425_Cost]])=TRUE,#N/A,Table1[[#This Row],[FY2425_Cost]])</f>
        <v>#N/A</v>
      </c>
      <c r="AC2155" s="6" t="e">
        <f t="shared" si="245"/>
        <v>#N/A</v>
      </c>
      <c r="AD2155" s="6" t="e">
        <f>SUMIFS($AB$3:AB2155,$B$3:B2155,B2155)</f>
        <v>#N/A</v>
      </c>
      <c r="AE2155" s="6">
        <f t="shared" si="246"/>
        <v>7657.6826380461307</v>
      </c>
      <c r="AF2155" s="6">
        <f t="shared" si="247"/>
        <v>7657.6826380461307</v>
      </c>
      <c r="AG2155" s="6">
        <f>VLOOKUP(Table1[[#This Row],[PracticeCode]],$AP$3:$AS$345,4,FALSE)</f>
        <v>7657.6826380461307</v>
      </c>
      <c r="AH2155" s="27">
        <f t="shared" si="248"/>
        <v>556458.27169801889</v>
      </c>
      <c r="AI2155" s="6" t="e">
        <f t="shared" si="243"/>
        <v>#N/A</v>
      </c>
    </row>
    <row r="2156" spans="1:35" x14ac:dyDescent="0.35">
      <c r="A2156" t="str">
        <f t="shared" si="242"/>
        <v>North End Medical CentreH&amp;F Partnership PCNHammersmith &amp; FulhamE85003Jul4</v>
      </c>
      <c r="B2156" s="41" t="s">
        <v>222</v>
      </c>
      <c r="C2156" s="41" t="s">
        <v>515</v>
      </c>
      <c r="D2156" s="41" t="s">
        <v>22</v>
      </c>
      <c r="E2156" s="41" t="s">
        <v>223</v>
      </c>
      <c r="F2156" s="41" t="s">
        <v>223</v>
      </c>
      <c r="G2156" s="41" t="s">
        <v>759</v>
      </c>
      <c r="H2156" s="41">
        <v>4</v>
      </c>
      <c r="I2156" s="41">
        <v>17017.072528991401</v>
      </c>
      <c r="J2156" s="41">
        <v>33544</v>
      </c>
      <c r="K2156" s="41">
        <v>134</v>
      </c>
      <c r="L2156" s="41">
        <v>620.56399999999996</v>
      </c>
      <c r="M2156" s="41">
        <v>2.4790000000000001</v>
      </c>
      <c r="N2156" s="41">
        <v>11965</v>
      </c>
      <c r="O2156" s="41">
        <v>235</v>
      </c>
      <c r="P2156" s="41">
        <v>238.10350000000003</v>
      </c>
      <c r="Q2156" s="41">
        <v>4.6764999999999999</v>
      </c>
      <c r="R2156" s="41">
        <v>28899</v>
      </c>
      <c r="S2156" s="41">
        <v>517.2921</v>
      </c>
      <c r="T2156" s="41">
        <v>32230</v>
      </c>
      <c r="U2156" s="41">
        <v>709.06</v>
      </c>
      <c r="V2156" s="41">
        <v>62577</v>
      </c>
      <c r="W2156" s="41">
        <v>1140.3351</v>
      </c>
      <c r="X2156" s="41">
        <v>44430</v>
      </c>
      <c r="Y2156" s="41">
        <v>951.83999999999992</v>
      </c>
      <c r="Z2156" s="6">
        <f>0</f>
        <v>0</v>
      </c>
      <c r="AA2156" s="6">
        <f t="shared" si="244"/>
        <v>1140.3351</v>
      </c>
      <c r="AB2156">
        <f>IF(ISBLANK(Table1[[#This Row],[FY2425_Cost]])=TRUE,#N/A,Table1[[#This Row],[FY2425_Cost]])</f>
        <v>951.83999999999992</v>
      </c>
      <c r="AC2156" s="6">
        <f t="shared" si="245"/>
        <v>-188.49510000000009</v>
      </c>
      <c r="AD2156" s="6" t="e">
        <f>SUMIFS($AB$3:AB2156,$B$3:B2156,B2156)</f>
        <v>#N/A</v>
      </c>
      <c r="AE2156" s="6">
        <f t="shared" si="246"/>
        <v>7657.6826380461307</v>
      </c>
      <c r="AF2156" s="6">
        <f t="shared" si="247"/>
        <v>7657.6826380461307</v>
      </c>
      <c r="AG2156" s="6">
        <f>VLOOKUP(Table1[[#This Row],[PracticeCode]],$AP$3:$AS$345,4,FALSE)</f>
        <v>7657.6826380461307</v>
      </c>
      <c r="AH2156" s="27">
        <f t="shared" si="248"/>
        <v>556458.27169801889</v>
      </c>
      <c r="AI2156" s="6" t="e">
        <f t="shared" si="243"/>
        <v>#N/A</v>
      </c>
    </row>
    <row r="2157" spans="1:35" x14ac:dyDescent="0.35">
      <c r="A2157" t="str">
        <f t="shared" si="242"/>
        <v>North End Medical CentreH&amp;F Partnership PCNHammersmith &amp; FulhamE85003Jun3</v>
      </c>
      <c r="B2157" s="41" t="s">
        <v>222</v>
      </c>
      <c r="C2157" s="41" t="s">
        <v>515</v>
      </c>
      <c r="D2157" s="41" t="s">
        <v>22</v>
      </c>
      <c r="E2157" s="41" t="s">
        <v>223</v>
      </c>
      <c r="F2157" s="41" t="s">
        <v>223</v>
      </c>
      <c r="G2157" s="41" t="s">
        <v>758</v>
      </c>
      <c r="H2157" s="41">
        <v>3</v>
      </c>
      <c r="I2157" s="41">
        <v>17017.072528991401</v>
      </c>
      <c r="J2157" s="41">
        <v>46704</v>
      </c>
      <c r="K2157" s="41">
        <v>53</v>
      </c>
      <c r="L2157" s="41">
        <v>864.024</v>
      </c>
      <c r="M2157" s="41">
        <v>0.98049999999999993</v>
      </c>
      <c r="N2157" s="41">
        <v>10168</v>
      </c>
      <c r="O2157" s="41">
        <v>90</v>
      </c>
      <c r="P2157" s="41">
        <v>202.34320000000002</v>
      </c>
      <c r="Q2157" s="41">
        <v>1.7910000000000001</v>
      </c>
      <c r="R2157" s="41">
        <v>35123</v>
      </c>
      <c r="S2157" s="41">
        <v>628.70169999999996</v>
      </c>
      <c r="T2157" s="41">
        <v>22409</v>
      </c>
      <c r="U2157" s="41">
        <v>492.99799999999999</v>
      </c>
      <c r="V2157" s="41">
        <v>81880</v>
      </c>
      <c r="W2157" s="41">
        <v>1493.7062000000001</v>
      </c>
      <c r="X2157" s="41">
        <v>32667</v>
      </c>
      <c r="Y2157" s="41">
        <v>697.13220000000001</v>
      </c>
      <c r="Z2157" s="6">
        <f>0</f>
        <v>0</v>
      </c>
      <c r="AA2157" s="6">
        <f t="shared" si="244"/>
        <v>1493.7062000000001</v>
      </c>
      <c r="AB2157">
        <f>IF(ISBLANK(Table1[[#This Row],[FY2425_Cost]])=TRUE,#N/A,Table1[[#This Row],[FY2425_Cost]])</f>
        <v>697.13220000000001</v>
      </c>
      <c r="AC2157" s="6">
        <f t="shared" si="245"/>
        <v>-796.57400000000007</v>
      </c>
      <c r="AD2157" s="6" t="e">
        <f>SUMIFS($AB$3:AB2157,$B$3:B2157,B2157)</f>
        <v>#N/A</v>
      </c>
      <c r="AE2157" s="6">
        <f t="shared" si="246"/>
        <v>7657.6826380461307</v>
      </c>
      <c r="AF2157" s="6">
        <f t="shared" si="247"/>
        <v>7657.6826380461307</v>
      </c>
      <c r="AG2157" s="6">
        <f>VLOOKUP(Table1[[#This Row],[PracticeCode]],$AP$3:$AS$345,4,FALSE)</f>
        <v>7657.6826380461307</v>
      </c>
      <c r="AH2157" s="27">
        <f t="shared" si="248"/>
        <v>556458.27169801889</v>
      </c>
      <c r="AI2157" s="6" t="e">
        <f t="shared" si="243"/>
        <v>#N/A</v>
      </c>
    </row>
    <row r="2158" spans="1:35" x14ac:dyDescent="0.35">
      <c r="A2158" t="str">
        <f t="shared" si="242"/>
        <v>North End Medical CentreH&amp;F Partnership PCNHammersmith &amp; FulhamE85003Mar12</v>
      </c>
      <c r="B2158" s="41" t="s">
        <v>222</v>
      </c>
      <c r="C2158" s="41" t="s">
        <v>515</v>
      </c>
      <c r="D2158" s="41" t="s">
        <v>22</v>
      </c>
      <c r="E2158" s="41" t="s">
        <v>223</v>
      </c>
      <c r="F2158" s="41" t="s">
        <v>223</v>
      </c>
      <c r="G2158" s="41" t="s">
        <v>767</v>
      </c>
      <c r="H2158" s="41">
        <v>12</v>
      </c>
      <c r="I2158" s="41">
        <v>17017.072528991401</v>
      </c>
      <c r="J2158" s="41">
        <v>29493</v>
      </c>
      <c r="K2158" s="41">
        <v>50</v>
      </c>
      <c r="L2158" s="41">
        <v>586.91070000000002</v>
      </c>
      <c r="M2158" s="41">
        <v>0.99500000000000011</v>
      </c>
      <c r="N2158" s="41"/>
      <c r="O2158" s="41"/>
      <c r="P2158" s="41"/>
      <c r="Q2158" s="41"/>
      <c r="R2158" s="41">
        <v>33195</v>
      </c>
      <c r="S2158" s="41">
        <v>594.19050000000004</v>
      </c>
      <c r="T2158" s="41"/>
      <c r="U2158" s="41"/>
      <c r="V2158" s="41">
        <v>62738</v>
      </c>
      <c r="W2158" s="41">
        <v>1182.0962</v>
      </c>
      <c r="X2158" s="41"/>
      <c r="Y2158" s="41"/>
      <c r="Z2158" s="6">
        <f>0</f>
        <v>0</v>
      </c>
      <c r="AA2158" s="6">
        <f t="shared" si="244"/>
        <v>1182.0962</v>
      </c>
      <c r="AB2158" t="e">
        <f>IF(ISBLANK(Table1[[#This Row],[FY2425_Cost]])=TRUE,#N/A,Table1[[#This Row],[FY2425_Cost]])</f>
        <v>#N/A</v>
      </c>
      <c r="AC2158" s="6" t="e">
        <f t="shared" si="245"/>
        <v>#N/A</v>
      </c>
      <c r="AD2158" s="6" t="e">
        <f>SUMIFS($AB$3:AB2158,$B$3:B2158,B2158)</f>
        <v>#N/A</v>
      </c>
      <c r="AE2158" s="6">
        <f t="shared" si="246"/>
        <v>7657.6826380461307</v>
      </c>
      <c r="AF2158" s="6">
        <f t="shared" si="247"/>
        <v>7657.6826380461307</v>
      </c>
      <c r="AG2158" s="6">
        <f>VLOOKUP(Table1[[#This Row],[PracticeCode]],$AP$3:$AS$345,4,FALSE)</f>
        <v>7657.6826380461307</v>
      </c>
      <c r="AH2158" s="27">
        <f t="shared" si="248"/>
        <v>556458.27169801889</v>
      </c>
      <c r="AI2158" s="6" t="e">
        <f t="shared" si="243"/>
        <v>#N/A</v>
      </c>
    </row>
    <row r="2159" spans="1:35" x14ac:dyDescent="0.35">
      <c r="A2159" t="str">
        <f t="shared" si="242"/>
        <v>North End Medical CentreH&amp;F Partnership PCNHammersmith &amp; FulhamE85003May2</v>
      </c>
      <c r="B2159" s="41" t="s">
        <v>222</v>
      </c>
      <c r="C2159" s="41" t="s">
        <v>515</v>
      </c>
      <c r="D2159" s="41" t="s">
        <v>22</v>
      </c>
      <c r="E2159" s="41" t="s">
        <v>223</v>
      </c>
      <c r="F2159" s="41" t="s">
        <v>223</v>
      </c>
      <c r="G2159" s="41" t="s">
        <v>757</v>
      </c>
      <c r="H2159" s="41">
        <v>2</v>
      </c>
      <c r="I2159" s="41">
        <v>17017.072528991401</v>
      </c>
      <c r="J2159" s="41">
        <v>38229</v>
      </c>
      <c r="K2159" s="41">
        <v>70</v>
      </c>
      <c r="L2159" s="41">
        <v>707.23649999999998</v>
      </c>
      <c r="M2159" s="41">
        <v>1.2949999999999999</v>
      </c>
      <c r="N2159" s="41">
        <v>26253</v>
      </c>
      <c r="O2159" s="41">
        <v>66</v>
      </c>
      <c r="P2159" s="41">
        <v>522.43470000000002</v>
      </c>
      <c r="Q2159" s="41">
        <v>1.3134000000000001</v>
      </c>
      <c r="R2159" s="41">
        <v>43877</v>
      </c>
      <c r="S2159" s="41">
        <v>785.39829999999995</v>
      </c>
      <c r="T2159" s="41">
        <v>21187</v>
      </c>
      <c r="U2159" s="41">
        <v>466.11399999999998</v>
      </c>
      <c r="V2159" s="41">
        <v>82176</v>
      </c>
      <c r="W2159" s="41">
        <v>1493.9297999999999</v>
      </c>
      <c r="X2159" s="41">
        <v>47506</v>
      </c>
      <c r="Y2159" s="41">
        <v>989.86210000000005</v>
      </c>
      <c r="Z2159" s="6">
        <f>0</f>
        <v>0</v>
      </c>
      <c r="AA2159" s="6">
        <f t="shared" si="244"/>
        <v>1493.9297999999999</v>
      </c>
      <c r="AB2159">
        <f>IF(ISBLANK(Table1[[#This Row],[FY2425_Cost]])=TRUE,#N/A,Table1[[#This Row],[FY2425_Cost]])</f>
        <v>989.86210000000005</v>
      </c>
      <c r="AC2159" s="6">
        <f t="shared" si="245"/>
        <v>-504.06769999999983</v>
      </c>
      <c r="AD2159" s="6" t="e">
        <f>SUMIFS($AB$3:AB2159,$B$3:B2159,B2159)</f>
        <v>#N/A</v>
      </c>
      <c r="AE2159" s="6">
        <f t="shared" si="246"/>
        <v>7657.6826380461307</v>
      </c>
      <c r="AF2159" s="6">
        <f t="shared" si="247"/>
        <v>7657.6826380461307</v>
      </c>
      <c r="AG2159" s="6">
        <f>VLOOKUP(Table1[[#This Row],[PracticeCode]],$AP$3:$AS$345,4,FALSE)</f>
        <v>7657.6826380461307</v>
      </c>
      <c r="AH2159" s="27">
        <f t="shared" si="248"/>
        <v>556458.27169801889</v>
      </c>
      <c r="AI2159" s="6" t="e">
        <f t="shared" si="243"/>
        <v>#N/A</v>
      </c>
    </row>
    <row r="2160" spans="1:35" x14ac:dyDescent="0.35">
      <c r="A2160" t="str">
        <f t="shared" si="242"/>
        <v>North End Medical CentreH&amp;F Partnership PCNHammersmith &amp; FulhamE85003Nov8</v>
      </c>
      <c r="B2160" s="41" t="s">
        <v>222</v>
      </c>
      <c r="C2160" s="41" t="s">
        <v>515</v>
      </c>
      <c r="D2160" s="41" t="s">
        <v>22</v>
      </c>
      <c r="E2160" s="41" t="s">
        <v>223</v>
      </c>
      <c r="F2160" s="41" t="s">
        <v>223</v>
      </c>
      <c r="G2160" s="41" t="s">
        <v>763</v>
      </c>
      <c r="H2160" s="41">
        <v>8</v>
      </c>
      <c r="I2160" s="41">
        <v>17017.072528991401</v>
      </c>
      <c r="J2160" s="41">
        <v>29707</v>
      </c>
      <c r="K2160" s="41">
        <v>79</v>
      </c>
      <c r="L2160" s="41">
        <v>591.16930000000002</v>
      </c>
      <c r="M2160" s="41">
        <v>1.5721000000000001</v>
      </c>
      <c r="N2160" s="41"/>
      <c r="O2160" s="41"/>
      <c r="P2160" s="41"/>
      <c r="Q2160" s="41"/>
      <c r="R2160" s="41">
        <v>38156</v>
      </c>
      <c r="S2160" s="41">
        <v>682.99239999999998</v>
      </c>
      <c r="T2160" s="41"/>
      <c r="U2160" s="41"/>
      <c r="V2160" s="41">
        <v>67942</v>
      </c>
      <c r="W2160" s="41">
        <v>1275.7338</v>
      </c>
      <c r="X2160" s="41"/>
      <c r="Y2160" s="41"/>
      <c r="Z2160" s="6">
        <f>0</f>
        <v>0</v>
      </c>
      <c r="AA2160" s="6">
        <f t="shared" si="244"/>
        <v>1275.7338</v>
      </c>
      <c r="AB2160" t="e">
        <f>IF(ISBLANK(Table1[[#This Row],[FY2425_Cost]])=TRUE,#N/A,Table1[[#This Row],[FY2425_Cost]])</f>
        <v>#N/A</v>
      </c>
      <c r="AC2160" s="6" t="e">
        <f t="shared" si="245"/>
        <v>#N/A</v>
      </c>
      <c r="AD2160" s="6" t="e">
        <f>SUMIFS($AB$3:AB2160,$B$3:B2160,B2160)</f>
        <v>#N/A</v>
      </c>
      <c r="AE2160" s="6">
        <f t="shared" si="246"/>
        <v>7657.6826380461307</v>
      </c>
      <c r="AF2160" s="6">
        <f t="shared" si="247"/>
        <v>7657.6826380461307</v>
      </c>
      <c r="AG2160" s="6">
        <f>VLOOKUP(Table1[[#This Row],[PracticeCode]],$AP$3:$AS$345,4,FALSE)</f>
        <v>7657.6826380461307</v>
      </c>
      <c r="AH2160" s="27">
        <f t="shared" si="248"/>
        <v>556458.27169801889</v>
      </c>
      <c r="AI2160" s="6" t="e">
        <f t="shared" si="243"/>
        <v>#N/A</v>
      </c>
    </row>
    <row r="2161" spans="1:35" x14ac:dyDescent="0.35">
      <c r="A2161" t="str">
        <f t="shared" si="242"/>
        <v>North End Medical CentreH&amp;F Partnership PCNHammersmith &amp; FulhamE85003Oct7</v>
      </c>
      <c r="B2161" s="41" t="s">
        <v>222</v>
      </c>
      <c r="C2161" s="41" t="s">
        <v>515</v>
      </c>
      <c r="D2161" s="41" t="s">
        <v>22</v>
      </c>
      <c r="E2161" s="41" t="s">
        <v>223</v>
      </c>
      <c r="F2161" s="41" t="s">
        <v>223</v>
      </c>
      <c r="G2161" s="41" t="s">
        <v>762</v>
      </c>
      <c r="H2161" s="41">
        <v>7</v>
      </c>
      <c r="I2161" s="41">
        <v>17017.072528991401</v>
      </c>
      <c r="J2161" s="41">
        <v>14776</v>
      </c>
      <c r="K2161" s="41">
        <v>96</v>
      </c>
      <c r="L2161" s="41">
        <v>294.04240000000004</v>
      </c>
      <c r="M2161" s="41">
        <v>1.9104000000000001</v>
      </c>
      <c r="N2161" s="41">
        <v>0</v>
      </c>
      <c r="O2161" s="41">
        <v>285</v>
      </c>
      <c r="P2161" s="41">
        <v>0</v>
      </c>
      <c r="Q2161" s="41">
        <v>6.4124999999999996</v>
      </c>
      <c r="R2161" s="41">
        <v>43350</v>
      </c>
      <c r="S2161" s="41">
        <v>775.96500000000003</v>
      </c>
      <c r="T2161" s="41">
        <v>47964</v>
      </c>
      <c r="U2161" s="41">
        <v>1055.2080000000001</v>
      </c>
      <c r="V2161" s="41">
        <v>58222</v>
      </c>
      <c r="W2161" s="41">
        <v>1071.9178000000002</v>
      </c>
      <c r="X2161" s="41">
        <v>48249</v>
      </c>
      <c r="Y2161" s="41">
        <v>1061.6205</v>
      </c>
      <c r="Z2161" s="6">
        <f>0</f>
        <v>0</v>
      </c>
      <c r="AA2161" s="6">
        <f t="shared" si="244"/>
        <v>1071.9178000000002</v>
      </c>
      <c r="AB2161">
        <f>IF(ISBLANK(Table1[[#This Row],[FY2425_Cost]])=TRUE,#N/A,Table1[[#This Row],[FY2425_Cost]])</f>
        <v>1061.6205</v>
      </c>
      <c r="AC2161" s="6">
        <f t="shared" si="245"/>
        <v>-10.297300000000178</v>
      </c>
      <c r="AD2161" s="6" t="e">
        <f>SUMIFS($AB$3:AB2161,$B$3:B2161,B2161)</f>
        <v>#N/A</v>
      </c>
      <c r="AE2161" s="6">
        <f t="shared" si="246"/>
        <v>7657.6826380461307</v>
      </c>
      <c r="AF2161" s="6">
        <f t="shared" si="247"/>
        <v>7657.6826380461307</v>
      </c>
      <c r="AG2161" s="6">
        <f>VLOOKUP(Table1[[#This Row],[PracticeCode]],$AP$3:$AS$345,4,FALSE)</f>
        <v>7657.6826380461307</v>
      </c>
      <c r="AH2161" s="27">
        <f t="shared" si="248"/>
        <v>556458.27169801889</v>
      </c>
      <c r="AI2161" s="6" t="e">
        <f t="shared" si="243"/>
        <v>#N/A</v>
      </c>
    </row>
    <row r="2162" spans="1:35" x14ac:dyDescent="0.35">
      <c r="A2162" t="str">
        <f t="shared" si="242"/>
        <v>North End Medical CentreH&amp;F Partnership PCNHammersmith &amp; FulhamE85003Sep6</v>
      </c>
      <c r="B2162" s="41" t="s">
        <v>222</v>
      </c>
      <c r="C2162" s="41" t="s">
        <v>515</v>
      </c>
      <c r="D2162" s="41" t="s">
        <v>22</v>
      </c>
      <c r="E2162" s="41" t="s">
        <v>223</v>
      </c>
      <c r="F2162" s="41" t="s">
        <v>223</v>
      </c>
      <c r="G2162" s="41" t="s">
        <v>761</v>
      </c>
      <c r="H2162" s="41">
        <v>6</v>
      </c>
      <c r="I2162" s="41">
        <v>17017.072528991401</v>
      </c>
      <c r="J2162" s="41">
        <v>28698</v>
      </c>
      <c r="K2162" s="41">
        <v>169</v>
      </c>
      <c r="L2162" s="41">
        <v>571.09019999999998</v>
      </c>
      <c r="M2162" s="41">
        <v>3.3631000000000002</v>
      </c>
      <c r="N2162" s="41">
        <v>13043</v>
      </c>
      <c r="O2162" s="41">
        <v>288</v>
      </c>
      <c r="P2162" s="41">
        <v>293.46749999999997</v>
      </c>
      <c r="Q2162" s="41">
        <v>6.4799999999999995</v>
      </c>
      <c r="R2162" s="41">
        <v>60020</v>
      </c>
      <c r="S2162" s="41">
        <v>1074.3579999999999</v>
      </c>
      <c r="T2162" s="41">
        <v>58808</v>
      </c>
      <c r="U2162" s="41">
        <v>1293.7760000000001</v>
      </c>
      <c r="V2162" s="41">
        <v>88887</v>
      </c>
      <c r="W2162" s="41">
        <v>1648.8112999999998</v>
      </c>
      <c r="X2162" s="41">
        <v>72139</v>
      </c>
      <c r="Y2162" s="41">
        <v>1593.7235000000001</v>
      </c>
      <c r="Z2162" s="6">
        <f>0</f>
        <v>0</v>
      </c>
      <c r="AA2162" s="6">
        <f t="shared" si="244"/>
        <v>1648.8112999999998</v>
      </c>
      <c r="AB2162">
        <f>IF(ISBLANK(Table1[[#This Row],[FY2425_Cost]])=TRUE,#N/A,Table1[[#This Row],[FY2425_Cost]])</f>
        <v>1593.7235000000001</v>
      </c>
      <c r="AC2162" s="6">
        <f t="shared" si="245"/>
        <v>-55.087799999999788</v>
      </c>
      <c r="AD2162" s="6" t="e">
        <f>SUMIFS($AB$3:AB2162,$B$3:B2162,B2162)</f>
        <v>#N/A</v>
      </c>
      <c r="AE2162" s="6">
        <f t="shared" si="246"/>
        <v>7657.6826380461307</v>
      </c>
      <c r="AF2162" s="6">
        <f t="shared" si="247"/>
        <v>7657.6826380461307</v>
      </c>
      <c r="AG2162" s="6">
        <f>VLOOKUP(Table1[[#This Row],[PracticeCode]],$AP$3:$AS$345,4,FALSE)</f>
        <v>7657.6826380461307</v>
      </c>
      <c r="AH2162" s="27">
        <f t="shared" si="248"/>
        <v>556458.27169801889</v>
      </c>
      <c r="AI2162" s="6" t="e">
        <f t="shared" si="243"/>
        <v>#N/A</v>
      </c>
    </row>
    <row r="2163" spans="1:35" x14ac:dyDescent="0.35">
      <c r="A2163" t="str">
        <f t="shared" si="242"/>
        <v>NORTH HYDE PRACTICEHH CollaborativeHillingdonE86609Apr1</v>
      </c>
      <c r="B2163" s="41" t="s">
        <v>632</v>
      </c>
      <c r="C2163" s="41" t="s">
        <v>439</v>
      </c>
      <c r="D2163" s="41" t="s">
        <v>8</v>
      </c>
      <c r="E2163" s="41" t="s">
        <v>225</v>
      </c>
      <c r="F2163" s="41" t="s">
        <v>225</v>
      </c>
      <c r="G2163" s="41" t="s">
        <v>756</v>
      </c>
      <c r="H2163" s="41">
        <v>1</v>
      </c>
      <c r="I2163" s="41">
        <v>7955.78612630111</v>
      </c>
      <c r="J2163" s="41">
        <v>10142</v>
      </c>
      <c r="K2163" s="41">
        <v>692</v>
      </c>
      <c r="L2163" s="41">
        <v>187.62699999999998</v>
      </c>
      <c r="M2163" s="41">
        <v>12.802</v>
      </c>
      <c r="N2163" s="41">
        <v>32536</v>
      </c>
      <c r="O2163" s="41">
        <v>490</v>
      </c>
      <c r="P2163" s="41">
        <v>647.46640000000002</v>
      </c>
      <c r="Q2163" s="41">
        <v>9.7510000000000012</v>
      </c>
      <c r="R2163" s="41">
        <v>0</v>
      </c>
      <c r="S2163" s="41">
        <v>0</v>
      </c>
      <c r="T2163" s="41">
        <v>12</v>
      </c>
      <c r="U2163" s="41">
        <v>0.26400000000000001</v>
      </c>
      <c r="V2163" s="41">
        <v>10834</v>
      </c>
      <c r="W2163" s="41">
        <v>200.42899999999997</v>
      </c>
      <c r="X2163" s="41">
        <v>33038</v>
      </c>
      <c r="Y2163" s="41">
        <v>657.48140000000001</v>
      </c>
      <c r="Z2163" s="6">
        <f>0</f>
        <v>0</v>
      </c>
      <c r="AA2163" s="6">
        <f t="shared" si="244"/>
        <v>200.42899999999997</v>
      </c>
      <c r="AB2163">
        <f>IF(ISBLANK(Table1[[#This Row],[FY2425_Cost]])=TRUE,#N/A,Table1[[#This Row],[FY2425_Cost]])</f>
        <v>657.48140000000001</v>
      </c>
      <c r="AC2163" s="6">
        <f t="shared" si="245"/>
        <v>457.05240000000003</v>
      </c>
      <c r="AD2163" s="6">
        <f>SUMIFS($AB$3:AB2163,$B$3:B2163,B2163)</f>
        <v>657.48140000000001</v>
      </c>
      <c r="AE2163" s="6">
        <f t="shared" si="246"/>
        <v>3580.1037568354996</v>
      </c>
      <c r="AF2163" s="6">
        <f t="shared" si="247"/>
        <v>3580.1037568354996</v>
      </c>
      <c r="AG2163" s="6">
        <f>VLOOKUP(Table1[[#This Row],[PracticeCode]],$AP$3:$AS$345,4,FALSE)</f>
        <v>3580.1037568354996</v>
      </c>
      <c r="AH2163" s="27">
        <f t="shared" si="248"/>
        <v>260154.20633004632</v>
      </c>
      <c r="AI2163" s="6">
        <f t="shared" si="243"/>
        <v>0</v>
      </c>
    </row>
    <row r="2164" spans="1:35" x14ac:dyDescent="0.35">
      <c r="A2164" t="str">
        <f t="shared" si="242"/>
        <v>NORTH HYDE PRACTICEHH CollaborativeHillingdonE86609Aug5</v>
      </c>
      <c r="B2164" s="41" t="s">
        <v>632</v>
      </c>
      <c r="C2164" s="41" t="s">
        <v>439</v>
      </c>
      <c r="D2164" s="41" t="s">
        <v>8</v>
      </c>
      <c r="E2164" s="41" t="s">
        <v>225</v>
      </c>
      <c r="F2164" s="41" t="s">
        <v>225</v>
      </c>
      <c r="G2164" s="41" t="s">
        <v>760</v>
      </c>
      <c r="H2164" s="41">
        <v>5</v>
      </c>
      <c r="I2164" s="41">
        <v>7955.78612630111</v>
      </c>
      <c r="J2164" s="41">
        <v>8720</v>
      </c>
      <c r="K2164" s="41">
        <v>1613</v>
      </c>
      <c r="L2164" s="41">
        <v>161.32</v>
      </c>
      <c r="M2164" s="41">
        <v>29.840499999999999</v>
      </c>
      <c r="N2164" s="41">
        <v>16517</v>
      </c>
      <c r="O2164" s="41">
        <v>430</v>
      </c>
      <c r="P2164" s="41">
        <v>328.68830000000003</v>
      </c>
      <c r="Q2164" s="41">
        <v>8.5570000000000004</v>
      </c>
      <c r="R2164" s="41">
        <v>22</v>
      </c>
      <c r="S2164" s="41">
        <v>0.39379999999999998</v>
      </c>
      <c r="T2164" s="41">
        <v>0</v>
      </c>
      <c r="U2164" s="41">
        <v>0</v>
      </c>
      <c r="V2164" s="41">
        <v>10355</v>
      </c>
      <c r="W2164" s="41">
        <v>191.55429999999998</v>
      </c>
      <c r="X2164" s="41">
        <v>16947</v>
      </c>
      <c r="Y2164" s="41">
        <v>337.24530000000004</v>
      </c>
      <c r="Z2164" s="6">
        <f>0</f>
        <v>0</v>
      </c>
      <c r="AA2164" s="6">
        <f t="shared" si="244"/>
        <v>191.55429999999998</v>
      </c>
      <c r="AB2164">
        <f>IF(ISBLANK(Table1[[#This Row],[FY2425_Cost]])=TRUE,#N/A,Table1[[#This Row],[FY2425_Cost]])</f>
        <v>337.24530000000004</v>
      </c>
      <c r="AC2164" s="6">
        <f t="shared" si="245"/>
        <v>145.69100000000006</v>
      </c>
      <c r="AD2164" s="6">
        <f>SUMIFS($AB$3:AB2164,$B$3:B2164,B2164)</f>
        <v>994.72670000000005</v>
      </c>
      <c r="AE2164" s="6">
        <f t="shared" si="246"/>
        <v>3580.1037568354996</v>
      </c>
      <c r="AF2164" s="6">
        <f t="shared" si="247"/>
        <v>3580.1037568354996</v>
      </c>
      <c r="AG2164" s="6">
        <f>VLOOKUP(Table1[[#This Row],[PracticeCode]],$AP$3:$AS$345,4,FALSE)</f>
        <v>3580.1037568354996</v>
      </c>
      <c r="AH2164" s="27">
        <f t="shared" si="248"/>
        <v>260154.20633004632</v>
      </c>
      <c r="AI2164" s="6">
        <f t="shared" si="243"/>
        <v>0</v>
      </c>
    </row>
    <row r="2165" spans="1:35" x14ac:dyDescent="0.35">
      <c r="A2165" t="str">
        <f t="shared" si="242"/>
        <v>NORTH HYDE PRACTICEHH CollaborativeHillingdonE86609Dec9</v>
      </c>
      <c r="B2165" s="41" t="s">
        <v>632</v>
      </c>
      <c r="C2165" s="41" t="s">
        <v>439</v>
      </c>
      <c r="D2165" s="41" t="s">
        <v>8</v>
      </c>
      <c r="E2165" s="41" t="s">
        <v>225</v>
      </c>
      <c r="F2165" s="41" t="s">
        <v>225</v>
      </c>
      <c r="G2165" s="41" t="s">
        <v>764</v>
      </c>
      <c r="H2165" s="41">
        <v>9</v>
      </c>
      <c r="I2165" s="41">
        <v>7955.78612630111</v>
      </c>
      <c r="J2165" s="41">
        <v>8535</v>
      </c>
      <c r="K2165" s="41">
        <v>453</v>
      </c>
      <c r="L2165" s="41">
        <v>169.84650000000002</v>
      </c>
      <c r="M2165" s="41">
        <v>9.0147000000000013</v>
      </c>
      <c r="N2165" s="41"/>
      <c r="O2165" s="41"/>
      <c r="P2165" s="41"/>
      <c r="Q2165" s="41"/>
      <c r="R2165" s="41">
        <v>18</v>
      </c>
      <c r="S2165" s="41">
        <v>0.32219999999999999</v>
      </c>
      <c r="T2165" s="41"/>
      <c r="U2165" s="41"/>
      <c r="V2165" s="41">
        <v>9006</v>
      </c>
      <c r="W2165" s="41">
        <v>179.18340000000003</v>
      </c>
      <c r="X2165" s="41"/>
      <c r="Y2165" s="41"/>
      <c r="Z2165" s="6">
        <f>0</f>
        <v>0</v>
      </c>
      <c r="AA2165" s="6">
        <f t="shared" si="244"/>
        <v>179.18340000000003</v>
      </c>
      <c r="AB2165" t="e">
        <f>IF(ISBLANK(Table1[[#This Row],[FY2425_Cost]])=TRUE,#N/A,Table1[[#This Row],[FY2425_Cost]])</f>
        <v>#N/A</v>
      </c>
      <c r="AC2165" s="6" t="e">
        <f t="shared" si="245"/>
        <v>#N/A</v>
      </c>
      <c r="AD2165" s="6" t="e">
        <f>SUMIFS($AB$3:AB2165,$B$3:B2165,B2165)</f>
        <v>#N/A</v>
      </c>
      <c r="AE2165" s="6">
        <f t="shared" si="246"/>
        <v>3580.1037568354996</v>
      </c>
      <c r="AF2165" s="6">
        <f t="shared" si="247"/>
        <v>3580.1037568354996</v>
      </c>
      <c r="AG2165" s="6">
        <f>VLOOKUP(Table1[[#This Row],[PracticeCode]],$AP$3:$AS$345,4,FALSE)</f>
        <v>3580.1037568354996</v>
      </c>
      <c r="AH2165" s="27">
        <f t="shared" si="248"/>
        <v>260154.20633004632</v>
      </c>
      <c r="AI2165" s="6" t="e">
        <f t="shared" si="243"/>
        <v>#N/A</v>
      </c>
    </row>
    <row r="2166" spans="1:35" x14ac:dyDescent="0.35">
      <c r="A2166" t="str">
        <f t="shared" si="242"/>
        <v>NORTH HYDE PRACTICEHH CollaborativeHillingdonE86609Feb11</v>
      </c>
      <c r="B2166" s="41" t="s">
        <v>632</v>
      </c>
      <c r="C2166" s="41" t="s">
        <v>439</v>
      </c>
      <c r="D2166" s="41" t="s">
        <v>8</v>
      </c>
      <c r="E2166" s="41" t="s">
        <v>225</v>
      </c>
      <c r="F2166" s="41" t="s">
        <v>225</v>
      </c>
      <c r="G2166" s="41" t="s">
        <v>766</v>
      </c>
      <c r="H2166" s="41">
        <v>11</v>
      </c>
      <c r="I2166" s="41">
        <v>7955.78612630111</v>
      </c>
      <c r="J2166" s="41">
        <v>16419</v>
      </c>
      <c r="K2166" s="41">
        <v>348</v>
      </c>
      <c r="L2166" s="41">
        <v>326.73810000000003</v>
      </c>
      <c r="M2166" s="41">
        <v>6.9252000000000002</v>
      </c>
      <c r="N2166" s="41"/>
      <c r="O2166" s="41"/>
      <c r="P2166" s="41"/>
      <c r="Q2166" s="41"/>
      <c r="R2166" s="41">
        <v>6</v>
      </c>
      <c r="S2166" s="41">
        <v>0.1074</v>
      </c>
      <c r="T2166" s="41"/>
      <c r="U2166" s="41"/>
      <c r="V2166" s="41">
        <v>16773</v>
      </c>
      <c r="W2166" s="41">
        <v>333.77070000000003</v>
      </c>
      <c r="X2166" s="41"/>
      <c r="Y2166" s="41"/>
      <c r="Z2166" s="6">
        <f>0</f>
        <v>0</v>
      </c>
      <c r="AA2166" s="6">
        <f t="shared" si="244"/>
        <v>333.77070000000003</v>
      </c>
      <c r="AB2166" t="e">
        <f>IF(ISBLANK(Table1[[#This Row],[FY2425_Cost]])=TRUE,#N/A,Table1[[#This Row],[FY2425_Cost]])</f>
        <v>#N/A</v>
      </c>
      <c r="AC2166" s="6" t="e">
        <f t="shared" si="245"/>
        <v>#N/A</v>
      </c>
      <c r="AD2166" s="6" t="e">
        <f>SUMIFS($AB$3:AB2166,$B$3:B2166,B2166)</f>
        <v>#N/A</v>
      </c>
      <c r="AE2166" s="6">
        <f t="shared" si="246"/>
        <v>3580.1037568354996</v>
      </c>
      <c r="AF2166" s="6">
        <f t="shared" si="247"/>
        <v>3580.1037568354996</v>
      </c>
      <c r="AG2166" s="6">
        <f>VLOOKUP(Table1[[#This Row],[PracticeCode]],$AP$3:$AS$345,4,FALSE)</f>
        <v>3580.1037568354996</v>
      </c>
      <c r="AH2166" s="27">
        <f t="shared" si="248"/>
        <v>260154.20633004632</v>
      </c>
      <c r="AI2166" s="6" t="e">
        <f t="shared" si="243"/>
        <v>#N/A</v>
      </c>
    </row>
    <row r="2167" spans="1:35" x14ac:dyDescent="0.35">
      <c r="A2167" t="str">
        <f t="shared" si="242"/>
        <v>NORTH HYDE PRACTICEHH CollaborativeHillingdonE86609Jan10</v>
      </c>
      <c r="B2167" s="41" t="s">
        <v>632</v>
      </c>
      <c r="C2167" s="41" t="s">
        <v>439</v>
      </c>
      <c r="D2167" s="41" t="s">
        <v>8</v>
      </c>
      <c r="E2167" s="41" t="s">
        <v>225</v>
      </c>
      <c r="F2167" s="41" t="s">
        <v>225</v>
      </c>
      <c r="G2167" s="41" t="s">
        <v>765</v>
      </c>
      <c r="H2167" s="41">
        <v>10</v>
      </c>
      <c r="I2167" s="41">
        <v>7955.78612630111</v>
      </c>
      <c r="J2167" s="41">
        <v>12696</v>
      </c>
      <c r="K2167" s="41">
        <v>687</v>
      </c>
      <c r="L2167" s="41">
        <v>252.65040000000002</v>
      </c>
      <c r="M2167" s="41">
        <v>13.6713</v>
      </c>
      <c r="N2167" s="41"/>
      <c r="O2167" s="41"/>
      <c r="P2167" s="41"/>
      <c r="Q2167" s="41"/>
      <c r="R2167" s="41">
        <v>4</v>
      </c>
      <c r="S2167" s="41">
        <v>7.1599999999999997E-2</v>
      </c>
      <c r="T2167" s="41"/>
      <c r="U2167" s="41"/>
      <c r="V2167" s="41">
        <v>13387</v>
      </c>
      <c r="W2167" s="41">
        <v>266.39330000000001</v>
      </c>
      <c r="X2167" s="41"/>
      <c r="Y2167" s="41"/>
      <c r="Z2167" s="6">
        <f>0</f>
        <v>0</v>
      </c>
      <c r="AA2167" s="6">
        <f t="shared" si="244"/>
        <v>266.39330000000001</v>
      </c>
      <c r="AB2167" t="e">
        <f>IF(ISBLANK(Table1[[#This Row],[FY2425_Cost]])=TRUE,#N/A,Table1[[#This Row],[FY2425_Cost]])</f>
        <v>#N/A</v>
      </c>
      <c r="AC2167" s="6" t="e">
        <f t="shared" si="245"/>
        <v>#N/A</v>
      </c>
      <c r="AD2167" s="6" t="e">
        <f>SUMIFS($AB$3:AB2167,$B$3:B2167,B2167)</f>
        <v>#N/A</v>
      </c>
      <c r="AE2167" s="6">
        <f t="shared" si="246"/>
        <v>3580.1037568354996</v>
      </c>
      <c r="AF2167" s="6">
        <f t="shared" si="247"/>
        <v>3580.1037568354996</v>
      </c>
      <c r="AG2167" s="6">
        <f>VLOOKUP(Table1[[#This Row],[PracticeCode]],$AP$3:$AS$345,4,FALSE)</f>
        <v>3580.1037568354996</v>
      </c>
      <c r="AH2167" s="27">
        <f t="shared" si="248"/>
        <v>260154.20633004632</v>
      </c>
      <c r="AI2167" s="6" t="e">
        <f t="shared" si="243"/>
        <v>#N/A</v>
      </c>
    </row>
    <row r="2168" spans="1:35" x14ac:dyDescent="0.35">
      <c r="A2168" t="str">
        <f t="shared" si="242"/>
        <v>NORTH HYDE PRACTICEHH CollaborativeHillingdonE86609Jul4</v>
      </c>
      <c r="B2168" s="41" t="s">
        <v>632</v>
      </c>
      <c r="C2168" s="41" t="s">
        <v>439</v>
      </c>
      <c r="D2168" s="41" t="s">
        <v>8</v>
      </c>
      <c r="E2168" s="41" t="s">
        <v>225</v>
      </c>
      <c r="F2168" s="41" t="s">
        <v>225</v>
      </c>
      <c r="G2168" s="41" t="s">
        <v>759</v>
      </c>
      <c r="H2168" s="41">
        <v>4</v>
      </c>
      <c r="I2168" s="41">
        <v>7955.78612630111</v>
      </c>
      <c r="J2168" s="41">
        <v>13164</v>
      </c>
      <c r="K2168" s="41">
        <v>760</v>
      </c>
      <c r="L2168" s="41">
        <v>243.53399999999999</v>
      </c>
      <c r="M2168" s="41">
        <v>14.059999999999999</v>
      </c>
      <c r="N2168" s="41">
        <v>11781</v>
      </c>
      <c r="O2168" s="41">
        <v>852</v>
      </c>
      <c r="P2168" s="41">
        <v>234.4419</v>
      </c>
      <c r="Q2168" s="41">
        <v>16.954800000000002</v>
      </c>
      <c r="R2168" s="41">
        <v>12</v>
      </c>
      <c r="S2168" s="41">
        <v>0.21479999999999999</v>
      </c>
      <c r="T2168" s="41">
        <v>18</v>
      </c>
      <c r="U2168" s="41">
        <v>0.39600000000000002</v>
      </c>
      <c r="V2168" s="41">
        <v>13936</v>
      </c>
      <c r="W2168" s="41">
        <v>257.80880000000002</v>
      </c>
      <c r="X2168" s="41">
        <v>12651</v>
      </c>
      <c r="Y2168" s="41">
        <v>251.7927</v>
      </c>
      <c r="Z2168" s="6">
        <f>0</f>
        <v>0</v>
      </c>
      <c r="AA2168" s="6">
        <f t="shared" si="244"/>
        <v>257.80880000000002</v>
      </c>
      <c r="AB2168">
        <f>IF(ISBLANK(Table1[[#This Row],[FY2425_Cost]])=TRUE,#N/A,Table1[[#This Row],[FY2425_Cost]])</f>
        <v>251.7927</v>
      </c>
      <c r="AC2168" s="6">
        <f t="shared" si="245"/>
        <v>-6.0161000000000229</v>
      </c>
      <c r="AD2168" s="6" t="e">
        <f>SUMIFS($AB$3:AB2168,$B$3:B2168,B2168)</f>
        <v>#N/A</v>
      </c>
      <c r="AE2168" s="6">
        <f t="shared" si="246"/>
        <v>3580.1037568354996</v>
      </c>
      <c r="AF2168" s="6">
        <f t="shared" si="247"/>
        <v>3580.1037568354996</v>
      </c>
      <c r="AG2168" s="6">
        <f>VLOOKUP(Table1[[#This Row],[PracticeCode]],$AP$3:$AS$345,4,FALSE)</f>
        <v>3580.1037568354996</v>
      </c>
      <c r="AH2168" s="27">
        <f t="shared" si="248"/>
        <v>260154.20633004632</v>
      </c>
      <c r="AI2168" s="6" t="e">
        <f t="shared" si="243"/>
        <v>#N/A</v>
      </c>
    </row>
    <row r="2169" spans="1:35" x14ac:dyDescent="0.35">
      <c r="A2169" t="str">
        <f t="shared" si="242"/>
        <v>NORTH HYDE PRACTICEHH CollaborativeHillingdonE86609Jun3</v>
      </c>
      <c r="B2169" s="41" t="s">
        <v>632</v>
      </c>
      <c r="C2169" s="41" t="s">
        <v>439</v>
      </c>
      <c r="D2169" s="41" t="s">
        <v>8</v>
      </c>
      <c r="E2169" s="41" t="s">
        <v>225</v>
      </c>
      <c r="F2169" s="41" t="s">
        <v>225</v>
      </c>
      <c r="G2169" s="41" t="s">
        <v>758</v>
      </c>
      <c r="H2169" s="41">
        <v>3</v>
      </c>
      <c r="I2169" s="41">
        <v>7955.78612630111</v>
      </c>
      <c r="J2169" s="41">
        <v>9009</v>
      </c>
      <c r="K2169" s="41">
        <v>1200</v>
      </c>
      <c r="L2169" s="41">
        <v>166.66649999999998</v>
      </c>
      <c r="M2169" s="41">
        <v>22.2</v>
      </c>
      <c r="N2169" s="41">
        <v>14211</v>
      </c>
      <c r="O2169" s="41">
        <v>1426</v>
      </c>
      <c r="P2169" s="41">
        <v>282.7989</v>
      </c>
      <c r="Q2169" s="41">
        <v>28.377400000000002</v>
      </c>
      <c r="R2169" s="41">
        <v>0</v>
      </c>
      <c r="S2169" s="41">
        <v>0</v>
      </c>
      <c r="T2169" s="41">
        <v>6</v>
      </c>
      <c r="U2169" s="41">
        <v>0.13200000000000001</v>
      </c>
      <c r="V2169" s="41">
        <v>10209</v>
      </c>
      <c r="W2169" s="41">
        <v>188.86649999999997</v>
      </c>
      <c r="X2169" s="41">
        <v>15643</v>
      </c>
      <c r="Y2169" s="41">
        <v>311.30830000000003</v>
      </c>
      <c r="Z2169" s="6">
        <f>0</f>
        <v>0</v>
      </c>
      <c r="AA2169" s="6">
        <f t="shared" si="244"/>
        <v>188.86649999999997</v>
      </c>
      <c r="AB2169">
        <f>IF(ISBLANK(Table1[[#This Row],[FY2425_Cost]])=TRUE,#N/A,Table1[[#This Row],[FY2425_Cost]])</f>
        <v>311.30830000000003</v>
      </c>
      <c r="AC2169" s="6">
        <f t="shared" si="245"/>
        <v>122.44180000000006</v>
      </c>
      <c r="AD2169" s="6" t="e">
        <f>SUMIFS($AB$3:AB2169,$B$3:B2169,B2169)</f>
        <v>#N/A</v>
      </c>
      <c r="AE2169" s="6">
        <f t="shared" si="246"/>
        <v>3580.1037568354996</v>
      </c>
      <c r="AF2169" s="6">
        <f t="shared" si="247"/>
        <v>3580.1037568354996</v>
      </c>
      <c r="AG2169" s="6">
        <f>VLOOKUP(Table1[[#This Row],[PracticeCode]],$AP$3:$AS$345,4,FALSE)</f>
        <v>3580.1037568354996</v>
      </c>
      <c r="AH2169" s="27">
        <f t="shared" si="248"/>
        <v>260154.20633004632</v>
      </c>
      <c r="AI2169" s="6" t="e">
        <f t="shared" si="243"/>
        <v>#N/A</v>
      </c>
    </row>
    <row r="2170" spans="1:35" x14ac:dyDescent="0.35">
      <c r="A2170" t="str">
        <f t="shared" si="242"/>
        <v>NORTH HYDE PRACTICEHH CollaborativeHillingdonE86609Mar12</v>
      </c>
      <c r="B2170" s="41" t="s">
        <v>632</v>
      </c>
      <c r="C2170" s="41" t="s">
        <v>439</v>
      </c>
      <c r="D2170" s="41" t="s">
        <v>8</v>
      </c>
      <c r="E2170" s="41" t="s">
        <v>225</v>
      </c>
      <c r="F2170" s="41" t="s">
        <v>225</v>
      </c>
      <c r="G2170" s="41" t="s">
        <v>767</v>
      </c>
      <c r="H2170" s="41">
        <v>12</v>
      </c>
      <c r="I2170" s="41">
        <v>7955.78612630111</v>
      </c>
      <c r="J2170" s="41">
        <v>29918</v>
      </c>
      <c r="K2170" s="41">
        <v>868</v>
      </c>
      <c r="L2170" s="41">
        <v>595.3682</v>
      </c>
      <c r="M2170" s="41">
        <v>17.273199999999999</v>
      </c>
      <c r="N2170" s="41"/>
      <c r="O2170" s="41"/>
      <c r="P2170" s="41"/>
      <c r="Q2170" s="41"/>
      <c r="R2170" s="41">
        <v>5</v>
      </c>
      <c r="S2170" s="41">
        <v>8.9499999999999996E-2</v>
      </c>
      <c r="T2170" s="41"/>
      <c r="U2170" s="41"/>
      <c r="V2170" s="41">
        <v>30791</v>
      </c>
      <c r="W2170" s="41">
        <v>612.73090000000002</v>
      </c>
      <c r="X2170" s="41"/>
      <c r="Y2170" s="41"/>
      <c r="Z2170" s="6">
        <f>0</f>
        <v>0</v>
      </c>
      <c r="AA2170" s="6">
        <f t="shared" si="244"/>
        <v>612.73090000000002</v>
      </c>
      <c r="AB2170" t="e">
        <f>IF(ISBLANK(Table1[[#This Row],[FY2425_Cost]])=TRUE,#N/A,Table1[[#This Row],[FY2425_Cost]])</f>
        <v>#N/A</v>
      </c>
      <c r="AC2170" s="6" t="e">
        <f t="shared" si="245"/>
        <v>#N/A</v>
      </c>
      <c r="AD2170" s="6" t="e">
        <f>SUMIFS($AB$3:AB2170,$B$3:B2170,B2170)</f>
        <v>#N/A</v>
      </c>
      <c r="AE2170" s="6">
        <f t="shared" si="246"/>
        <v>3580.1037568354996</v>
      </c>
      <c r="AF2170" s="6">
        <f t="shared" si="247"/>
        <v>3580.1037568354996</v>
      </c>
      <c r="AG2170" s="6">
        <f>VLOOKUP(Table1[[#This Row],[PracticeCode]],$AP$3:$AS$345,4,FALSE)</f>
        <v>3580.1037568354996</v>
      </c>
      <c r="AH2170" s="27">
        <f t="shared" si="248"/>
        <v>260154.20633004632</v>
      </c>
      <c r="AI2170" s="6" t="e">
        <f t="shared" si="243"/>
        <v>#N/A</v>
      </c>
    </row>
    <row r="2171" spans="1:35" x14ac:dyDescent="0.35">
      <c r="A2171" t="str">
        <f t="shared" si="242"/>
        <v>NORTH HYDE PRACTICEHH CollaborativeHillingdonE86609May2</v>
      </c>
      <c r="B2171" s="41" t="s">
        <v>632</v>
      </c>
      <c r="C2171" s="41" t="s">
        <v>439</v>
      </c>
      <c r="D2171" s="41" t="s">
        <v>8</v>
      </c>
      <c r="E2171" s="41" t="s">
        <v>225</v>
      </c>
      <c r="F2171" s="41" t="s">
        <v>225</v>
      </c>
      <c r="G2171" s="41" t="s">
        <v>757</v>
      </c>
      <c r="H2171" s="41">
        <v>2</v>
      </c>
      <c r="I2171" s="41">
        <v>7955.78612630111</v>
      </c>
      <c r="J2171" s="41">
        <v>12049</v>
      </c>
      <c r="K2171" s="41">
        <v>1124</v>
      </c>
      <c r="L2171" s="41">
        <v>222.90649999999999</v>
      </c>
      <c r="M2171" s="41">
        <v>20.794</v>
      </c>
      <c r="N2171" s="41">
        <v>11957</v>
      </c>
      <c r="O2171" s="41">
        <v>818</v>
      </c>
      <c r="P2171" s="41">
        <v>237.9443</v>
      </c>
      <c r="Q2171" s="41">
        <v>16.278200000000002</v>
      </c>
      <c r="R2171" s="41">
        <v>0</v>
      </c>
      <c r="S2171" s="41">
        <v>0</v>
      </c>
      <c r="T2171" s="41">
        <v>8</v>
      </c>
      <c r="U2171" s="41">
        <v>0.17599999999999999</v>
      </c>
      <c r="V2171" s="41">
        <v>13173</v>
      </c>
      <c r="W2171" s="41">
        <v>243.70050000000001</v>
      </c>
      <c r="X2171" s="41">
        <v>12783</v>
      </c>
      <c r="Y2171" s="41">
        <v>254.39849999999998</v>
      </c>
      <c r="Z2171" s="6">
        <f>0</f>
        <v>0</v>
      </c>
      <c r="AA2171" s="6">
        <f t="shared" si="244"/>
        <v>243.70050000000001</v>
      </c>
      <c r="AB2171">
        <f>IF(ISBLANK(Table1[[#This Row],[FY2425_Cost]])=TRUE,#N/A,Table1[[#This Row],[FY2425_Cost]])</f>
        <v>254.39849999999998</v>
      </c>
      <c r="AC2171" s="6">
        <f t="shared" si="245"/>
        <v>10.697999999999979</v>
      </c>
      <c r="AD2171" s="6" t="e">
        <f>SUMIFS($AB$3:AB2171,$B$3:B2171,B2171)</f>
        <v>#N/A</v>
      </c>
      <c r="AE2171" s="6">
        <f t="shared" si="246"/>
        <v>3580.1037568354996</v>
      </c>
      <c r="AF2171" s="6">
        <f t="shared" si="247"/>
        <v>3580.1037568354996</v>
      </c>
      <c r="AG2171" s="6">
        <f>VLOOKUP(Table1[[#This Row],[PracticeCode]],$AP$3:$AS$345,4,FALSE)</f>
        <v>3580.1037568354996</v>
      </c>
      <c r="AH2171" s="27">
        <f t="shared" si="248"/>
        <v>260154.20633004632</v>
      </c>
      <c r="AI2171" s="6" t="e">
        <f t="shared" si="243"/>
        <v>#N/A</v>
      </c>
    </row>
    <row r="2172" spans="1:35" x14ac:dyDescent="0.35">
      <c r="A2172" t="str">
        <f t="shared" si="242"/>
        <v>NORTH HYDE PRACTICEHH CollaborativeHillingdonE86609Nov8</v>
      </c>
      <c r="B2172" s="41" t="s">
        <v>632</v>
      </c>
      <c r="C2172" s="41" t="s">
        <v>439</v>
      </c>
      <c r="D2172" s="41" t="s">
        <v>8</v>
      </c>
      <c r="E2172" s="41" t="s">
        <v>225</v>
      </c>
      <c r="F2172" s="41" t="s">
        <v>225</v>
      </c>
      <c r="G2172" s="41" t="s">
        <v>763</v>
      </c>
      <c r="H2172" s="41">
        <v>8</v>
      </c>
      <c r="I2172" s="41">
        <v>7955.78612630111</v>
      </c>
      <c r="J2172" s="41">
        <v>10645</v>
      </c>
      <c r="K2172" s="41">
        <v>617</v>
      </c>
      <c r="L2172" s="41">
        <v>211.83550000000002</v>
      </c>
      <c r="M2172" s="41">
        <v>12.2783</v>
      </c>
      <c r="N2172" s="41"/>
      <c r="O2172" s="41"/>
      <c r="P2172" s="41"/>
      <c r="Q2172" s="41"/>
      <c r="R2172" s="41">
        <v>4</v>
      </c>
      <c r="S2172" s="41">
        <v>7.1599999999999997E-2</v>
      </c>
      <c r="T2172" s="41"/>
      <c r="U2172" s="41"/>
      <c r="V2172" s="41">
        <v>11266</v>
      </c>
      <c r="W2172" s="41">
        <v>224.18540000000002</v>
      </c>
      <c r="X2172" s="41"/>
      <c r="Y2172" s="41"/>
      <c r="Z2172" s="6">
        <f>0</f>
        <v>0</v>
      </c>
      <c r="AA2172" s="6">
        <f t="shared" si="244"/>
        <v>224.18540000000002</v>
      </c>
      <c r="AB2172" t="e">
        <f>IF(ISBLANK(Table1[[#This Row],[FY2425_Cost]])=TRUE,#N/A,Table1[[#This Row],[FY2425_Cost]])</f>
        <v>#N/A</v>
      </c>
      <c r="AC2172" s="6" t="e">
        <f t="shared" si="245"/>
        <v>#N/A</v>
      </c>
      <c r="AD2172" s="6" t="e">
        <f>SUMIFS($AB$3:AB2172,$B$3:B2172,B2172)</f>
        <v>#N/A</v>
      </c>
      <c r="AE2172" s="6">
        <f t="shared" si="246"/>
        <v>3580.1037568354996</v>
      </c>
      <c r="AF2172" s="6">
        <f t="shared" si="247"/>
        <v>3580.1037568354996</v>
      </c>
      <c r="AG2172" s="6">
        <f>VLOOKUP(Table1[[#This Row],[PracticeCode]],$AP$3:$AS$345,4,FALSE)</f>
        <v>3580.1037568354996</v>
      </c>
      <c r="AH2172" s="27">
        <f t="shared" si="248"/>
        <v>260154.20633004632</v>
      </c>
      <c r="AI2172" s="6" t="e">
        <f t="shared" si="243"/>
        <v>#N/A</v>
      </c>
    </row>
    <row r="2173" spans="1:35" x14ac:dyDescent="0.35">
      <c r="A2173" t="str">
        <f t="shared" si="242"/>
        <v>NORTH HYDE PRACTICEHH CollaborativeHillingdonE86609Oct7</v>
      </c>
      <c r="B2173" s="41" t="s">
        <v>632</v>
      </c>
      <c r="C2173" s="41" t="s">
        <v>439</v>
      </c>
      <c r="D2173" s="41" t="s">
        <v>8</v>
      </c>
      <c r="E2173" s="41" t="s">
        <v>225</v>
      </c>
      <c r="F2173" s="41" t="s">
        <v>225</v>
      </c>
      <c r="G2173" s="41" t="s">
        <v>762</v>
      </c>
      <c r="H2173" s="41">
        <v>7</v>
      </c>
      <c r="I2173" s="41">
        <v>7955.78612630111</v>
      </c>
      <c r="J2173" s="41">
        <v>11389</v>
      </c>
      <c r="K2173" s="41">
        <v>5985</v>
      </c>
      <c r="L2173" s="41">
        <v>226.64110000000002</v>
      </c>
      <c r="M2173" s="41">
        <v>119.1015</v>
      </c>
      <c r="N2173" s="41">
        <v>0</v>
      </c>
      <c r="O2173" s="41">
        <v>4482</v>
      </c>
      <c r="P2173" s="41">
        <v>0</v>
      </c>
      <c r="Q2173" s="41">
        <v>100.845</v>
      </c>
      <c r="R2173" s="41">
        <v>30</v>
      </c>
      <c r="S2173" s="41">
        <v>0.53700000000000003</v>
      </c>
      <c r="T2173" s="41">
        <v>10</v>
      </c>
      <c r="U2173" s="41">
        <v>0.22</v>
      </c>
      <c r="V2173" s="41">
        <v>17404</v>
      </c>
      <c r="W2173" s="41">
        <v>346.27960000000002</v>
      </c>
      <c r="X2173" s="41">
        <v>4492</v>
      </c>
      <c r="Y2173" s="41">
        <v>101.065</v>
      </c>
      <c r="Z2173" s="6">
        <f>0</f>
        <v>0</v>
      </c>
      <c r="AA2173" s="6">
        <f t="shared" si="244"/>
        <v>346.27960000000002</v>
      </c>
      <c r="AB2173">
        <f>IF(ISBLANK(Table1[[#This Row],[FY2425_Cost]])=TRUE,#N/A,Table1[[#This Row],[FY2425_Cost]])</f>
        <v>101.065</v>
      </c>
      <c r="AC2173" s="6">
        <f t="shared" si="245"/>
        <v>-245.21460000000002</v>
      </c>
      <c r="AD2173" s="6" t="e">
        <f>SUMIFS($AB$3:AB2173,$B$3:B2173,B2173)</f>
        <v>#N/A</v>
      </c>
      <c r="AE2173" s="6">
        <f t="shared" si="246"/>
        <v>3580.1037568354996</v>
      </c>
      <c r="AF2173" s="6">
        <f t="shared" si="247"/>
        <v>3580.1037568354996</v>
      </c>
      <c r="AG2173" s="6">
        <f>VLOOKUP(Table1[[#This Row],[PracticeCode]],$AP$3:$AS$345,4,FALSE)</f>
        <v>3580.1037568354996</v>
      </c>
      <c r="AH2173" s="27">
        <f t="shared" si="248"/>
        <v>260154.20633004632</v>
      </c>
      <c r="AI2173" s="6" t="e">
        <f t="shared" si="243"/>
        <v>#N/A</v>
      </c>
    </row>
    <row r="2174" spans="1:35" x14ac:dyDescent="0.35">
      <c r="A2174" t="str">
        <f t="shared" si="242"/>
        <v>NORTH HYDE PRACTICEHH CollaborativeHillingdonE86609Sep6</v>
      </c>
      <c r="B2174" s="41" t="s">
        <v>632</v>
      </c>
      <c r="C2174" s="41" t="s">
        <v>439</v>
      </c>
      <c r="D2174" s="41" t="s">
        <v>8</v>
      </c>
      <c r="E2174" s="41" t="s">
        <v>225</v>
      </c>
      <c r="F2174" s="41" t="s">
        <v>225</v>
      </c>
      <c r="G2174" s="41" t="s">
        <v>761</v>
      </c>
      <c r="H2174" s="41">
        <v>6</v>
      </c>
      <c r="I2174" s="41">
        <v>7955.78612630111</v>
      </c>
      <c r="J2174" s="41">
        <v>15726</v>
      </c>
      <c r="K2174" s="41">
        <v>4553</v>
      </c>
      <c r="L2174" s="41">
        <v>312.94740000000002</v>
      </c>
      <c r="M2174" s="41">
        <v>90.604700000000008</v>
      </c>
      <c r="N2174" s="41">
        <v>14581</v>
      </c>
      <c r="O2174" s="41">
        <v>2510</v>
      </c>
      <c r="P2174" s="41">
        <v>328.07249999999999</v>
      </c>
      <c r="Q2174" s="41">
        <v>56.475000000000001</v>
      </c>
      <c r="R2174" s="41">
        <v>20</v>
      </c>
      <c r="S2174" s="41">
        <v>0.35799999999999998</v>
      </c>
      <c r="T2174" s="41">
        <v>14</v>
      </c>
      <c r="U2174" s="41">
        <v>0.308</v>
      </c>
      <c r="V2174" s="41">
        <v>20299</v>
      </c>
      <c r="W2174" s="41">
        <v>403.9101</v>
      </c>
      <c r="X2174" s="41">
        <v>17105</v>
      </c>
      <c r="Y2174" s="41">
        <v>384.85550000000001</v>
      </c>
      <c r="Z2174" s="6">
        <f>0</f>
        <v>0</v>
      </c>
      <c r="AA2174" s="6">
        <f t="shared" si="244"/>
        <v>403.9101</v>
      </c>
      <c r="AB2174">
        <f>IF(ISBLANK(Table1[[#This Row],[FY2425_Cost]])=TRUE,#N/A,Table1[[#This Row],[FY2425_Cost]])</f>
        <v>384.85550000000001</v>
      </c>
      <c r="AC2174" s="6">
        <f t="shared" si="245"/>
        <v>-19.054599999999994</v>
      </c>
      <c r="AD2174" s="6" t="e">
        <f>SUMIFS($AB$3:AB2174,$B$3:B2174,B2174)</f>
        <v>#N/A</v>
      </c>
      <c r="AE2174" s="6">
        <f t="shared" si="246"/>
        <v>3580.1037568354996</v>
      </c>
      <c r="AF2174" s="6">
        <f t="shared" si="247"/>
        <v>3580.1037568354996</v>
      </c>
      <c r="AG2174" s="6">
        <f>VLOOKUP(Table1[[#This Row],[PracticeCode]],$AP$3:$AS$345,4,FALSE)</f>
        <v>3580.1037568354996</v>
      </c>
      <c r="AH2174" s="27">
        <f t="shared" si="248"/>
        <v>260154.20633004632</v>
      </c>
      <c r="AI2174" s="6" t="e">
        <f t="shared" si="243"/>
        <v>#N/A</v>
      </c>
    </row>
    <row r="2175" spans="1:35" x14ac:dyDescent="0.35">
      <c r="A2175" t="str">
        <f t="shared" si="242"/>
        <v>North Kensington Medical CentreWest-Hill HealthWest LondonE87003Apr1</v>
      </c>
      <c r="B2175" s="41" t="s">
        <v>226</v>
      </c>
      <c r="C2175" s="41" t="s">
        <v>467</v>
      </c>
      <c r="D2175" s="41" t="s">
        <v>29</v>
      </c>
      <c r="E2175" s="41" t="s">
        <v>227</v>
      </c>
      <c r="F2175" s="41" t="s">
        <v>227</v>
      </c>
      <c r="G2175" s="41" t="s">
        <v>756</v>
      </c>
      <c r="H2175" s="41">
        <v>1</v>
      </c>
      <c r="I2175" s="41">
        <v>5913.9285905727502</v>
      </c>
      <c r="J2175" s="41">
        <v>1004</v>
      </c>
      <c r="K2175" s="41">
        <v>0</v>
      </c>
      <c r="L2175" s="41">
        <v>18.573999999999998</v>
      </c>
      <c r="M2175" s="41">
        <v>0</v>
      </c>
      <c r="N2175" s="41">
        <v>3410</v>
      </c>
      <c r="O2175" s="41">
        <v>182</v>
      </c>
      <c r="P2175" s="41">
        <v>67.859000000000009</v>
      </c>
      <c r="Q2175" s="41">
        <v>3.6218000000000004</v>
      </c>
      <c r="R2175" s="41">
        <v>2148</v>
      </c>
      <c r="S2175" s="41">
        <v>38.449199999999998</v>
      </c>
      <c r="T2175" s="41">
        <v>2717</v>
      </c>
      <c r="U2175" s="41">
        <v>59.774000000000001</v>
      </c>
      <c r="V2175" s="41">
        <v>3152</v>
      </c>
      <c r="W2175" s="41">
        <v>57.023199999999996</v>
      </c>
      <c r="X2175" s="41">
        <v>6309</v>
      </c>
      <c r="Y2175" s="41">
        <v>131.25480000000002</v>
      </c>
      <c r="Z2175" s="6">
        <f>0</f>
        <v>0</v>
      </c>
      <c r="AA2175" s="6">
        <f t="shared" si="244"/>
        <v>57.023199999999996</v>
      </c>
      <c r="AB2175">
        <f>IF(ISBLANK(Table1[[#This Row],[FY2425_Cost]])=TRUE,#N/A,Table1[[#This Row],[FY2425_Cost]])</f>
        <v>131.25480000000002</v>
      </c>
      <c r="AC2175" s="6">
        <f t="shared" si="245"/>
        <v>74.231600000000014</v>
      </c>
      <c r="AD2175" s="6">
        <f>SUMIFS($AB$3:AB2175,$B$3:B2175,B2175)</f>
        <v>131.25480000000002</v>
      </c>
      <c r="AE2175" s="6">
        <f t="shared" si="246"/>
        <v>2661.2678657577376</v>
      </c>
      <c r="AF2175" s="6">
        <f t="shared" si="247"/>
        <v>2661.2678657577376</v>
      </c>
      <c r="AG2175" s="6">
        <f>VLOOKUP(Table1[[#This Row],[PracticeCode]],$AP$3:$AS$345,4,FALSE)</f>
        <v>2661.2678657577376</v>
      </c>
      <c r="AH2175" s="27">
        <f t="shared" si="248"/>
        <v>193385.46491172895</v>
      </c>
      <c r="AI2175" s="6">
        <f t="shared" si="243"/>
        <v>0</v>
      </c>
    </row>
    <row r="2176" spans="1:35" x14ac:dyDescent="0.35">
      <c r="A2176" t="str">
        <f t="shared" si="242"/>
        <v>North Kensington Medical CentreWest-Hill HealthWest LondonE87003Aug5</v>
      </c>
      <c r="B2176" s="41" t="s">
        <v>226</v>
      </c>
      <c r="C2176" s="41" t="s">
        <v>467</v>
      </c>
      <c r="D2176" s="41" t="s">
        <v>29</v>
      </c>
      <c r="E2176" s="41" t="s">
        <v>227</v>
      </c>
      <c r="F2176" s="41" t="s">
        <v>227</v>
      </c>
      <c r="G2176" s="41" t="s">
        <v>760</v>
      </c>
      <c r="H2176" s="41">
        <v>5</v>
      </c>
      <c r="I2176" s="41">
        <v>5913.9285905727502</v>
      </c>
      <c r="J2176" s="41">
        <v>1130</v>
      </c>
      <c r="K2176" s="41">
        <v>2</v>
      </c>
      <c r="L2176" s="41">
        <v>20.904999999999998</v>
      </c>
      <c r="M2176" s="41">
        <v>3.6999999999999998E-2</v>
      </c>
      <c r="N2176" s="41">
        <v>2942</v>
      </c>
      <c r="O2176" s="41">
        <v>197</v>
      </c>
      <c r="P2176" s="41">
        <v>58.5458</v>
      </c>
      <c r="Q2176" s="41">
        <v>3.9203000000000001</v>
      </c>
      <c r="R2176" s="41">
        <v>16355</v>
      </c>
      <c r="S2176" s="41">
        <v>292.75450000000001</v>
      </c>
      <c r="T2176" s="41">
        <v>3840</v>
      </c>
      <c r="U2176" s="41">
        <v>84.48</v>
      </c>
      <c r="V2176" s="41">
        <v>17487</v>
      </c>
      <c r="W2176" s="41">
        <v>313.69650000000001</v>
      </c>
      <c r="X2176" s="41">
        <v>6979</v>
      </c>
      <c r="Y2176" s="41">
        <v>146.9461</v>
      </c>
      <c r="Z2176" s="6">
        <f>0</f>
        <v>0</v>
      </c>
      <c r="AA2176" s="6">
        <f t="shared" si="244"/>
        <v>313.69650000000001</v>
      </c>
      <c r="AB2176">
        <f>IF(ISBLANK(Table1[[#This Row],[FY2425_Cost]])=TRUE,#N/A,Table1[[#This Row],[FY2425_Cost]])</f>
        <v>146.9461</v>
      </c>
      <c r="AC2176" s="6">
        <f t="shared" si="245"/>
        <v>-166.75040000000001</v>
      </c>
      <c r="AD2176" s="6">
        <f>SUMIFS($AB$3:AB2176,$B$3:B2176,B2176)</f>
        <v>278.20090000000005</v>
      </c>
      <c r="AE2176" s="6">
        <f t="shared" si="246"/>
        <v>2661.2678657577376</v>
      </c>
      <c r="AF2176" s="6">
        <f t="shared" si="247"/>
        <v>2661.2678657577376</v>
      </c>
      <c r="AG2176" s="6">
        <f>VLOOKUP(Table1[[#This Row],[PracticeCode]],$AP$3:$AS$345,4,FALSE)</f>
        <v>2661.2678657577376</v>
      </c>
      <c r="AH2176" s="27">
        <f t="shared" si="248"/>
        <v>193385.46491172895</v>
      </c>
      <c r="AI2176" s="6">
        <f t="shared" si="243"/>
        <v>0</v>
      </c>
    </row>
    <row r="2177" spans="1:35" x14ac:dyDescent="0.35">
      <c r="A2177" t="str">
        <f t="shared" si="242"/>
        <v>North Kensington Medical CentreWest-Hill HealthWest LondonE87003Dec9</v>
      </c>
      <c r="B2177" s="41" t="s">
        <v>226</v>
      </c>
      <c r="C2177" s="41" t="s">
        <v>467</v>
      </c>
      <c r="D2177" s="41" t="s">
        <v>29</v>
      </c>
      <c r="E2177" s="41" t="s">
        <v>227</v>
      </c>
      <c r="F2177" s="41" t="s">
        <v>227</v>
      </c>
      <c r="G2177" s="41" t="s">
        <v>764</v>
      </c>
      <c r="H2177" s="41">
        <v>9</v>
      </c>
      <c r="I2177" s="41">
        <v>5913.9285905727502</v>
      </c>
      <c r="J2177" s="41">
        <v>2681</v>
      </c>
      <c r="K2177" s="41">
        <v>19</v>
      </c>
      <c r="L2177" s="41">
        <v>53.351900000000001</v>
      </c>
      <c r="M2177" s="41">
        <v>0.37809999999999999</v>
      </c>
      <c r="N2177" s="41"/>
      <c r="O2177" s="41"/>
      <c r="P2177" s="41"/>
      <c r="Q2177" s="41"/>
      <c r="R2177" s="41">
        <v>6466</v>
      </c>
      <c r="S2177" s="41">
        <v>115.7414</v>
      </c>
      <c r="T2177" s="41"/>
      <c r="U2177" s="41"/>
      <c r="V2177" s="41">
        <v>9166</v>
      </c>
      <c r="W2177" s="41">
        <v>169.47140000000002</v>
      </c>
      <c r="X2177" s="41"/>
      <c r="Y2177" s="41"/>
      <c r="Z2177" s="6">
        <f>0</f>
        <v>0</v>
      </c>
      <c r="AA2177" s="6">
        <f t="shared" si="244"/>
        <v>169.47140000000002</v>
      </c>
      <c r="AB2177" t="e">
        <f>IF(ISBLANK(Table1[[#This Row],[FY2425_Cost]])=TRUE,#N/A,Table1[[#This Row],[FY2425_Cost]])</f>
        <v>#N/A</v>
      </c>
      <c r="AC2177" s="6" t="e">
        <f t="shared" si="245"/>
        <v>#N/A</v>
      </c>
      <c r="AD2177" s="6" t="e">
        <f>SUMIFS($AB$3:AB2177,$B$3:B2177,B2177)</f>
        <v>#N/A</v>
      </c>
      <c r="AE2177" s="6">
        <f t="shared" si="246"/>
        <v>2661.2678657577376</v>
      </c>
      <c r="AF2177" s="6">
        <f t="shared" si="247"/>
        <v>2661.2678657577376</v>
      </c>
      <c r="AG2177" s="6">
        <f>VLOOKUP(Table1[[#This Row],[PracticeCode]],$AP$3:$AS$345,4,FALSE)</f>
        <v>2661.2678657577376</v>
      </c>
      <c r="AH2177" s="27">
        <f t="shared" si="248"/>
        <v>193385.46491172895</v>
      </c>
      <c r="AI2177" s="6" t="e">
        <f t="shared" si="243"/>
        <v>#N/A</v>
      </c>
    </row>
    <row r="2178" spans="1:35" x14ac:dyDescent="0.35">
      <c r="A2178" t="str">
        <f t="shared" si="242"/>
        <v>North Kensington Medical CentreWest-Hill HealthWest LondonE87003Feb11</v>
      </c>
      <c r="B2178" s="41" t="s">
        <v>226</v>
      </c>
      <c r="C2178" s="41" t="s">
        <v>467</v>
      </c>
      <c r="D2178" s="41" t="s">
        <v>29</v>
      </c>
      <c r="E2178" s="41" t="s">
        <v>227</v>
      </c>
      <c r="F2178" s="41" t="s">
        <v>227</v>
      </c>
      <c r="G2178" s="41" t="s">
        <v>766</v>
      </c>
      <c r="H2178" s="41">
        <v>11</v>
      </c>
      <c r="I2178" s="41">
        <v>5913.9285905727502</v>
      </c>
      <c r="J2178" s="41">
        <v>3352</v>
      </c>
      <c r="K2178" s="41">
        <v>128</v>
      </c>
      <c r="L2178" s="41">
        <v>66.704800000000006</v>
      </c>
      <c r="M2178" s="41">
        <v>2.5472000000000001</v>
      </c>
      <c r="N2178" s="41"/>
      <c r="O2178" s="41"/>
      <c r="P2178" s="41"/>
      <c r="Q2178" s="41"/>
      <c r="R2178" s="41">
        <v>37483</v>
      </c>
      <c r="S2178" s="41">
        <v>670.94569999999999</v>
      </c>
      <c r="T2178" s="41"/>
      <c r="U2178" s="41"/>
      <c r="V2178" s="41">
        <v>40963</v>
      </c>
      <c r="W2178" s="41">
        <v>740.19769999999994</v>
      </c>
      <c r="X2178" s="41"/>
      <c r="Y2178" s="41"/>
      <c r="Z2178" s="6">
        <f>0</f>
        <v>0</v>
      </c>
      <c r="AA2178" s="6">
        <f t="shared" si="244"/>
        <v>740.19769999999994</v>
      </c>
      <c r="AB2178" t="e">
        <f>IF(ISBLANK(Table1[[#This Row],[FY2425_Cost]])=TRUE,#N/A,Table1[[#This Row],[FY2425_Cost]])</f>
        <v>#N/A</v>
      </c>
      <c r="AC2178" s="6" t="e">
        <f t="shared" si="245"/>
        <v>#N/A</v>
      </c>
      <c r="AD2178" s="6" t="e">
        <f>SUMIFS($AB$3:AB2178,$B$3:B2178,B2178)</f>
        <v>#N/A</v>
      </c>
      <c r="AE2178" s="6">
        <f t="shared" si="246"/>
        <v>2661.2678657577376</v>
      </c>
      <c r="AF2178" s="6">
        <f t="shared" si="247"/>
        <v>2661.2678657577376</v>
      </c>
      <c r="AG2178" s="6">
        <f>VLOOKUP(Table1[[#This Row],[PracticeCode]],$AP$3:$AS$345,4,FALSE)</f>
        <v>2661.2678657577376</v>
      </c>
      <c r="AH2178" s="27">
        <f t="shared" si="248"/>
        <v>193385.46491172895</v>
      </c>
      <c r="AI2178" s="6" t="e">
        <f t="shared" si="243"/>
        <v>#N/A</v>
      </c>
    </row>
    <row r="2179" spans="1:35" x14ac:dyDescent="0.35">
      <c r="A2179" t="str">
        <f t="shared" ref="A2179:A2242" si="249">CONCATENATE(B2179,C2179,D2179,E2179,G2179,H2179)</f>
        <v>North Kensington Medical CentreWest-Hill HealthWest LondonE87003Jan10</v>
      </c>
      <c r="B2179" s="41" t="s">
        <v>226</v>
      </c>
      <c r="C2179" s="41" t="s">
        <v>467</v>
      </c>
      <c r="D2179" s="41" t="s">
        <v>29</v>
      </c>
      <c r="E2179" s="41" t="s">
        <v>227</v>
      </c>
      <c r="F2179" s="41" t="s">
        <v>227</v>
      </c>
      <c r="G2179" s="41" t="s">
        <v>765</v>
      </c>
      <c r="H2179" s="41">
        <v>10</v>
      </c>
      <c r="I2179" s="41">
        <v>5913.9285905727502</v>
      </c>
      <c r="J2179" s="41">
        <v>2891</v>
      </c>
      <c r="K2179" s="41">
        <v>110</v>
      </c>
      <c r="L2179" s="41">
        <v>57.530900000000003</v>
      </c>
      <c r="M2179" s="41">
        <v>2.1890000000000001</v>
      </c>
      <c r="N2179" s="41"/>
      <c r="O2179" s="41"/>
      <c r="P2179" s="41"/>
      <c r="Q2179" s="41"/>
      <c r="R2179" s="41">
        <v>10020</v>
      </c>
      <c r="S2179" s="41">
        <v>179.358</v>
      </c>
      <c r="T2179" s="41"/>
      <c r="U2179" s="41"/>
      <c r="V2179" s="41">
        <v>13021</v>
      </c>
      <c r="W2179" s="41">
        <v>239.0779</v>
      </c>
      <c r="X2179" s="41"/>
      <c r="Y2179" s="41"/>
      <c r="Z2179" s="6">
        <f>0</f>
        <v>0</v>
      </c>
      <c r="AA2179" s="6">
        <f t="shared" si="244"/>
        <v>239.0779</v>
      </c>
      <c r="AB2179" t="e">
        <f>IF(ISBLANK(Table1[[#This Row],[FY2425_Cost]])=TRUE,#N/A,Table1[[#This Row],[FY2425_Cost]])</f>
        <v>#N/A</v>
      </c>
      <c r="AC2179" s="6" t="e">
        <f t="shared" si="245"/>
        <v>#N/A</v>
      </c>
      <c r="AD2179" s="6" t="e">
        <f>SUMIFS($AB$3:AB2179,$B$3:B2179,B2179)</f>
        <v>#N/A</v>
      </c>
      <c r="AE2179" s="6">
        <f t="shared" si="246"/>
        <v>2661.2678657577376</v>
      </c>
      <c r="AF2179" s="6">
        <f t="shared" si="247"/>
        <v>2661.2678657577376</v>
      </c>
      <c r="AG2179" s="6">
        <f>VLOOKUP(Table1[[#This Row],[PracticeCode]],$AP$3:$AS$345,4,FALSE)</f>
        <v>2661.2678657577376</v>
      </c>
      <c r="AH2179" s="27">
        <f t="shared" si="248"/>
        <v>193385.46491172895</v>
      </c>
      <c r="AI2179" s="6" t="e">
        <f t="shared" ref="AI2179:AI2242" si="250">IF(AD2179-AF2179&lt;=0,0,AD2179-AF2179)</f>
        <v>#N/A</v>
      </c>
    </row>
    <row r="2180" spans="1:35" x14ac:dyDescent="0.35">
      <c r="A2180" t="str">
        <f t="shared" si="249"/>
        <v>North Kensington Medical CentreWest-Hill HealthWest LondonE87003Jul4</v>
      </c>
      <c r="B2180" s="41" t="s">
        <v>226</v>
      </c>
      <c r="C2180" s="41" t="s">
        <v>467</v>
      </c>
      <c r="D2180" s="41" t="s">
        <v>29</v>
      </c>
      <c r="E2180" s="41" t="s">
        <v>227</v>
      </c>
      <c r="F2180" s="41" t="s">
        <v>227</v>
      </c>
      <c r="G2180" s="41" t="s">
        <v>759</v>
      </c>
      <c r="H2180" s="41">
        <v>4</v>
      </c>
      <c r="I2180" s="41">
        <v>5913.9285905727502</v>
      </c>
      <c r="J2180" s="41">
        <v>1211</v>
      </c>
      <c r="K2180" s="41">
        <v>3</v>
      </c>
      <c r="L2180" s="41">
        <v>22.403499999999998</v>
      </c>
      <c r="M2180" s="41">
        <v>5.5499999999999994E-2</v>
      </c>
      <c r="N2180" s="41">
        <v>2869</v>
      </c>
      <c r="O2180" s="41">
        <v>206</v>
      </c>
      <c r="P2180" s="41">
        <v>57.0931</v>
      </c>
      <c r="Q2180" s="41">
        <v>4.0994000000000002</v>
      </c>
      <c r="R2180" s="41">
        <v>2569</v>
      </c>
      <c r="S2180" s="41">
        <v>45.985100000000003</v>
      </c>
      <c r="T2180" s="41">
        <v>18718</v>
      </c>
      <c r="U2180" s="41">
        <v>411.79599999999999</v>
      </c>
      <c r="V2180" s="41">
        <v>3783</v>
      </c>
      <c r="W2180" s="41">
        <v>68.444099999999992</v>
      </c>
      <c r="X2180" s="41">
        <v>21793</v>
      </c>
      <c r="Y2180" s="41">
        <v>472.98849999999999</v>
      </c>
      <c r="Z2180" s="6">
        <f>0</f>
        <v>0</v>
      </c>
      <c r="AA2180" s="6">
        <f t="shared" si="244"/>
        <v>68.444099999999992</v>
      </c>
      <c r="AB2180">
        <f>IF(ISBLANK(Table1[[#This Row],[FY2425_Cost]])=TRUE,#N/A,Table1[[#This Row],[FY2425_Cost]])</f>
        <v>472.98849999999999</v>
      </c>
      <c r="AC2180" s="6">
        <f t="shared" si="245"/>
        <v>404.5444</v>
      </c>
      <c r="AD2180" s="6" t="e">
        <f>SUMIFS($AB$3:AB2180,$B$3:B2180,B2180)</f>
        <v>#N/A</v>
      </c>
      <c r="AE2180" s="6">
        <f t="shared" si="246"/>
        <v>2661.2678657577376</v>
      </c>
      <c r="AF2180" s="6">
        <f t="shared" si="247"/>
        <v>2661.2678657577376</v>
      </c>
      <c r="AG2180" s="6">
        <f>VLOOKUP(Table1[[#This Row],[PracticeCode]],$AP$3:$AS$345,4,FALSE)</f>
        <v>2661.2678657577376</v>
      </c>
      <c r="AH2180" s="27">
        <f t="shared" si="248"/>
        <v>193385.46491172895</v>
      </c>
      <c r="AI2180" s="6" t="e">
        <f t="shared" si="250"/>
        <v>#N/A</v>
      </c>
    </row>
    <row r="2181" spans="1:35" x14ac:dyDescent="0.35">
      <c r="A2181" t="str">
        <f t="shared" si="249"/>
        <v>North Kensington Medical CentreWest-Hill HealthWest LondonE87003Jun3</v>
      </c>
      <c r="B2181" s="41" t="s">
        <v>226</v>
      </c>
      <c r="C2181" s="41" t="s">
        <v>467</v>
      </c>
      <c r="D2181" s="41" t="s">
        <v>29</v>
      </c>
      <c r="E2181" s="41" t="s">
        <v>227</v>
      </c>
      <c r="F2181" s="41" t="s">
        <v>227</v>
      </c>
      <c r="G2181" s="41" t="s">
        <v>758</v>
      </c>
      <c r="H2181" s="41">
        <v>3</v>
      </c>
      <c r="I2181" s="41">
        <v>5913.9285905727502</v>
      </c>
      <c r="J2181" s="41">
        <v>1251</v>
      </c>
      <c r="K2181" s="41">
        <v>0</v>
      </c>
      <c r="L2181" s="41">
        <v>23.1435</v>
      </c>
      <c r="M2181" s="41">
        <v>0</v>
      </c>
      <c r="N2181" s="41">
        <v>3479</v>
      </c>
      <c r="O2181" s="41">
        <v>254</v>
      </c>
      <c r="P2181" s="41">
        <v>69.232100000000003</v>
      </c>
      <c r="Q2181" s="41">
        <v>5.0546000000000006</v>
      </c>
      <c r="R2181" s="41">
        <v>3260</v>
      </c>
      <c r="S2181" s="41">
        <v>58.353999999999999</v>
      </c>
      <c r="T2181" s="41">
        <v>15188</v>
      </c>
      <c r="U2181" s="41">
        <v>334.13600000000002</v>
      </c>
      <c r="V2181" s="41">
        <v>4511</v>
      </c>
      <c r="W2181" s="41">
        <v>81.497500000000002</v>
      </c>
      <c r="X2181" s="41">
        <v>18921</v>
      </c>
      <c r="Y2181" s="41">
        <v>408.42270000000002</v>
      </c>
      <c r="Z2181" s="6">
        <f>0</f>
        <v>0</v>
      </c>
      <c r="AA2181" s="6">
        <f t="shared" si="244"/>
        <v>81.497500000000002</v>
      </c>
      <c r="AB2181">
        <f>IF(ISBLANK(Table1[[#This Row],[FY2425_Cost]])=TRUE,#N/A,Table1[[#This Row],[FY2425_Cost]])</f>
        <v>408.42270000000002</v>
      </c>
      <c r="AC2181" s="6">
        <f t="shared" si="245"/>
        <v>326.92520000000002</v>
      </c>
      <c r="AD2181" s="6" t="e">
        <f>SUMIFS($AB$3:AB2181,$B$3:B2181,B2181)</f>
        <v>#N/A</v>
      </c>
      <c r="AE2181" s="6">
        <f t="shared" si="246"/>
        <v>2661.2678657577376</v>
      </c>
      <c r="AF2181" s="6">
        <f t="shared" si="247"/>
        <v>2661.2678657577376</v>
      </c>
      <c r="AG2181" s="6">
        <f>VLOOKUP(Table1[[#This Row],[PracticeCode]],$AP$3:$AS$345,4,FALSE)</f>
        <v>2661.2678657577376</v>
      </c>
      <c r="AH2181" s="27">
        <f t="shared" si="248"/>
        <v>193385.46491172895</v>
      </c>
      <c r="AI2181" s="6" t="e">
        <f t="shared" si="250"/>
        <v>#N/A</v>
      </c>
    </row>
    <row r="2182" spans="1:35" x14ac:dyDescent="0.35">
      <c r="A2182" t="str">
        <f t="shared" si="249"/>
        <v>North Kensington Medical CentreWest-Hill HealthWest LondonE87003Mar12</v>
      </c>
      <c r="B2182" s="41" t="s">
        <v>226</v>
      </c>
      <c r="C2182" s="41" t="s">
        <v>467</v>
      </c>
      <c r="D2182" s="41" t="s">
        <v>29</v>
      </c>
      <c r="E2182" s="41" t="s">
        <v>227</v>
      </c>
      <c r="F2182" s="41" t="s">
        <v>227</v>
      </c>
      <c r="G2182" s="41" t="s">
        <v>767</v>
      </c>
      <c r="H2182" s="41">
        <v>12</v>
      </c>
      <c r="I2182" s="41">
        <v>5913.9285905727502</v>
      </c>
      <c r="J2182" s="41">
        <v>3344</v>
      </c>
      <c r="K2182" s="41">
        <v>136</v>
      </c>
      <c r="L2182" s="41">
        <v>66.545600000000007</v>
      </c>
      <c r="M2182" s="41">
        <v>2.7064000000000004</v>
      </c>
      <c r="N2182" s="41"/>
      <c r="O2182" s="41"/>
      <c r="P2182" s="41"/>
      <c r="Q2182" s="41"/>
      <c r="R2182" s="41">
        <v>6271</v>
      </c>
      <c r="S2182" s="41">
        <v>112.2509</v>
      </c>
      <c r="T2182" s="41"/>
      <c r="U2182" s="41"/>
      <c r="V2182" s="41">
        <v>9751</v>
      </c>
      <c r="W2182" s="41">
        <v>181.50290000000001</v>
      </c>
      <c r="X2182" s="41"/>
      <c r="Y2182" s="41"/>
      <c r="Z2182" s="6">
        <f>0</f>
        <v>0</v>
      </c>
      <c r="AA2182" s="6">
        <f t="shared" si="244"/>
        <v>181.50290000000001</v>
      </c>
      <c r="AB2182" t="e">
        <f>IF(ISBLANK(Table1[[#This Row],[FY2425_Cost]])=TRUE,#N/A,Table1[[#This Row],[FY2425_Cost]])</f>
        <v>#N/A</v>
      </c>
      <c r="AC2182" s="6" t="e">
        <f t="shared" si="245"/>
        <v>#N/A</v>
      </c>
      <c r="AD2182" s="6" t="e">
        <f>SUMIFS($AB$3:AB2182,$B$3:B2182,B2182)</f>
        <v>#N/A</v>
      </c>
      <c r="AE2182" s="6">
        <f t="shared" si="246"/>
        <v>2661.2678657577376</v>
      </c>
      <c r="AF2182" s="6">
        <f t="shared" si="247"/>
        <v>2661.2678657577376</v>
      </c>
      <c r="AG2182" s="6">
        <f>VLOOKUP(Table1[[#This Row],[PracticeCode]],$AP$3:$AS$345,4,FALSE)</f>
        <v>2661.2678657577376</v>
      </c>
      <c r="AH2182" s="27">
        <f t="shared" si="248"/>
        <v>193385.46491172895</v>
      </c>
      <c r="AI2182" s="6" t="e">
        <f t="shared" si="250"/>
        <v>#N/A</v>
      </c>
    </row>
    <row r="2183" spans="1:35" x14ac:dyDescent="0.35">
      <c r="A2183" t="str">
        <f t="shared" si="249"/>
        <v>North Kensington Medical CentreWest-Hill HealthWest LondonE87003May2</v>
      </c>
      <c r="B2183" s="41" t="s">
        <v>226</v>
      </c>
      <c r="C2183" s="41" t="s">
        <v>467</v>
      </c>
      <c r="D2183" s="41" t="s">
        <v>29</v>
      </c>
      <c r="E2183" s="41" t="s">
        <v>227</v>
      </c>
      <c r="F2183" s="41" t="s">
        <v>227</v>
      </c>
      <c r="G2183" s="41" t="s">
        <v>757</v>
      </c>
      <c r="H2183" s="41">
        <v>2</v>
      </c>
      <c r="I2183" s="41">
        <v>5913.9285905727502</v>
      </c>
      <c r="J2183" s="41">
        <v>975</v>
      </c>
      <c r="K2183" s="41">
        <v>3</v>
      </c>
      <c r="L2183" s="41">
        <v>18.037499999999998</v>
      </c>
      <c r="M2183" s="41">
        <v>5.5499999999999994E-2</v>
      </c>
      <c r="N2183" s="41">
        <v>2944</v>
      </c>
      <c r="O2183" s="41">
        <v>262</v>
      </c>
      <c r="P2183" s="41">
        <v>58.585599999999999</v>
      </c>
      <c r="Q2183" s="41">
        <v>5.2138</v>
      </c>
      <c r="R2183" s="41">
        <v>5475</v>
      </c>
      <c r="S2183" s="41">
        <v>98.002499999999998</v>
      </c>
      <c r="T2183" s="41">
        <v>24968</v>
      </c>
      <c r="U2183" s="41">
        <v>549.29600000000005</v>
      </c>
      <c r="V2183" s="41">
        <v>6453</v>
      </c>
      <c r="W2183" s="41">
        <v>116.09549999999999</v>
      </c>
      <c r="X2183" s="41">
        <v>28174</v>
      </c>
      <c r="Y2183" s="41">
        <v>613.09540000000004</v>
      </c>
      <c r="Z2183" s="6">
        <f>0</f>
        <v>0</v>
      </c>
      <c r="AA2183" s="6">
        <f t="shared" si="244"/>
        <v>116.09549999999999</v>
      </c>
      <c r="AB2183">
        <f>IF(ISBLANK(Table1[[#This Row],[FY2425_Cost]])=TRUE,#N/A,Table1[[#This Row],[FY2425_Cost]])</f>
        <v>613.09540000000004</v>
      </c>
      <c r="AC2183" s="6">
        <f t="shared" si="245"/>
        <v>496.99990000000003</v>
      </c>
      <c r="AD2183" s="6" t="e">
        <f>SUMIFS($AB$3:AB2183,$B$3:B2183,B2183)</f>
        <v>#N/A</v>
      </c>
      <c r="AE2183" s="6">
        <f t="shared" si="246"/>
        <v>2661.2678657577376</v>
      </c>
      <c r="AF2183" s="6">
        <f t="shared" si="247"/>
        <v>2661.2678657577376</v>
      </c>
      <c r="AG2183" s="6">
        <f>VLOOKUP(Table1[[#This Row],[PracticeCode]],$AP$3:$AS$345,4,FALSE)</f>
        <v>2661.2678657577376</v>
      </c>
      <c r="AH2183" s="27">
        <f t="shared" si="248"/>
        <v>193385.46491172895</v>
      </c>
      <c r="AI2183" s="6" t="e">
        <f t="shared" si="250"/>
        <v>#N/A</v>
      </c>
    </row>
    <row r="2184" spans="1:35" x14ac:dyDescent="0.35">
      <c r="A2184" t="str">
        <f t="shared" si="249"/>
        <v>North Kensington Medical CentreWest-Hill HealthWest LondonE87003Nov8</v>
      </c>
      <c r="B2184" s="41" t="s">
        <v>226</v>
      </c>
      <c r="C2184" s="41" t="s">
        <v>467</v>
      </c>
      <c r="D2184" s="41" t="s">
        <v>29</v>
      </c>
      <c r="E2184" s="41" t="s">
        <v>227</v>
      </c>
      <c r="F2184" s="41" t="s">
        <v>227</v>
      </c>
      <c r="G2184" s="41" t="s">
        <v>763</v>
      </c>
      <c r="H2184" s="41">
        <v>8</v>
      </c>
      <c r="I2184" s="41">
        <v>5913.9285905727502</v>
      </c>
      <c r="J2184" s="41">
        <v>2646</v>
      </c>
      <c r="K2184" s="41">
        <v>4</v>
      </c>
      <c r="L2184" s="41">
        <v>52.6554</v>
      </c>
      <c r="M2184" s="41">
        <v>7.9600000000000004E-2</v>
      </c>
      <c r="N2184" s="41"/>
      <c r="O2184" s="41"/>
      <c r="P2184" s="41"/>
      <c r="Q2184" s="41"/>
      <c r="R2184" s="41">
        <v>13058</v>
      </c>
      <c r="S2184" s="41">
        <v>233.73820000000001</v>
      </c>
      <c r="T2184" s="41"/>
      <c r="U2184" s="41"/>
      <c r="V2184" s="41">
        <v>15708</v>
      </c>
      <c r="W2184" s="41">
        <v>286.47320000000002</v>
      </c>
      <c r="X2184" s="41"/>
      <c r="Y2184" s="41"/>
      <c r="Z2184" s="6">
        <f>0</f>
        <v>0</v>
      </c>
      <c r="AA2184" s="6">
        <f t="shared" si="244"/>
        <v>286.47320000000002</v>
      </c>
      <c r="AB2184" t="e">
        <f>IF(ISBLANK(Table1[[#This Row],[FY2425_Cost]])=TRUE,#N/A,Table1[[#This Row],[FY2425_Cost]])</f>
        <v>#N/A</v>
      </c>
      <c r="AC2184" s="6" t="e">
        <f t="shared" si="245"/>
        <v>#N/A</v>
      </c>
      <c r="AD2184" s="6" t="e">
        <f>SUMIFS($AB$3:AB2184,$B$3:B2184,B2184)</f>
        <v>#N/A</v>
      </c>
      <c r="AE2184" s="6">
        <f t="shared" si="246"/>
        <v>2661.2678657577376</v>
      </c>
      <c r="AF2184" s="6">
        <f t="shared" si="247"/>
        <v>2661.2678657577376</v>
      </c>
      <c r="AG2184" s="6">
        <f>VLOOKUP(Table1[[#This Row],[PracticeCode]],$AP$3:$AS$345,4,FALSE)</f>
        <v>2661.2678657577376</v>
      </c>
      <c r="AH2184" s="27">
        <f t="shared" si="248"/>
        <v>193385.46491172895</v>
      </c>
      <c r="AI2184" s="6" t="e">
        <f t="shared" si="250"/>
        <v>#N/A</v>
      </c>
    </row>
    <row r="2185" spans="1:35" x14ac:dyDescent="0.35">
      <c r="A2185" t="str">
        <f t="shared" si="249"/>
        <v>North Kensington Medical CentreWest-Hill HealthWest LondonE87003Oct7</v>
      </c>
      <c r="B2185" s="41" t="s">
        <v>226</v>
      </c>
      <c r="C2185" s="41" t="s">
        <v>467</v>
      </c>
      <c r="D2185" s="41" t="s">
        <v>29</v>
      </c>
      <c r="E2185" s="41" t="s">
        <v>227</v>
      </c>
      <c r="F2185" s="41" t="s">
        <v>227</v>
      </c>
      <c r="G2185" s="41" t="s">
        <v>762</v>
      </c>
      <c r="H2185" s="41">
        <v>7</v>
      </c>
      <c r="I2185" s="41">
        <v>5913.9285905727502</v>
      </c>
      <c r="J2185" s="41">
        <v>2472</v>
      </c>
      <c r="K2185" s="41">
        <v>8</v>
      </c>
      <c r="L2185" s="41">
        <v>49.192800000000005</v>
      </c>
      <c r="M2185" s="41">
        <v>0.15920000000000001</v>
      </c>
      <c r="N2185" s="41">
        <v>0</v>
      </c>
      <c r="O2185" s="41">
        <v>372</v>
      </c>
      <c r="P2185" s="41">
        <v>0</v>
      </c>
      <c r="Q2185" s="41">
        <v>8.3699999999999992</v>
      </c>
      <c r="R2185" s="41">
        <v>9234</v>
      </c>
      <c r="S2185" s="41">
        <v>165.2886</v>
      </c>
      <c r="T2185" s="41">
        <v>20209</v>
      </c>
      <c r="U2185" s="41">
        <v>444.59800000000001</v>
      </c>
      <c r="V2185" s="41">
        <v>11714</v>
      </c>
      <c r="W2185" s="41">
        <v>214.64060000000001</v>
      </c>
      <c r="X2185" s="41">
        <v>20581</v>
      </c>
      <c r="Y2185" s="41">
        <v>452.96800000000002</v>
      </c>
      <c r="Z2185" s="6">
        <f>0</f>
        <v>0</v>
      </c>
      <c r="AA2185" s="6">
        <f t="shared" si="244"/>
        <v>214.64060000000001</v>
      </c>
      <c r="AB2185">
        <f>IF(ISBLANK(Table1[[#This Row],[FY2425_Cost]])=TRUE,#N/A,Table1[[#This Row],[FY2425_Cost]])</f>
        <v>452.96800000000002</v>
      </c>
      <c r="AC2185" s="6">
        <f t="shared" si="245"/>
        <v>238.32740000000001</v>
      </c>
      <c r="AD2185" s="6" t="e">
        <f>SUMIFS($AB$3:AB2185,$B$3:B2185,B2185)</f>
        <v>#N/A</v>
      </c>
      <c r="AE2185" s="6">
        <f t="shared" si="246"/>
        <v>2661.2678657577376</v>
      </c>
      <c r="AF2185" s="6">
        <f t="shared" si="247"/>
        <v>2661.2678657577376</v>
      </c>
      <c r="AG2185" s="6">
        <f>VLOOKUP(Table1[[#This Row],[PracticeCode]],$AP$3:$AS$345,4,FALSE)</f>
        <v>2661.2678657577376</v>
      </c>
      <c r="AH2185" s="27">
        <f t="shared" si="248"/>
        <v>193385.46491172895</v>
      </c>
      <c r="AI2185" s="6" t="e">
        <f t="shared" si="250"/>
        <v>#N/A</v>
      </c>
    </row>
    <row r="2186" spans="1:35" x14ac:dyDescent="0.35">
      <c r="A2186" t="str">
        <f t="shared" si="249"/>
        <v>North Kensington Medical CentreWest-Hill HealthWest LondonE87003Sep6</v>
      </c>
      <c r="B2186" s="41" t="s">
        <v>226</v>
      </c>
      <c r="C2186" s="41" t="s">
        <v>467</v>
      </c>
      <c r="D2186" s="41" t="s">
        <v>29</v>
      </c>
      <c r="E2186" s="41" t="s">
        <v>227</v>
      </c>
      <c r="F2186" s="41" t="s">
        <v>227</v>
      </c>
      <c r="G2186" s="41" t="s">
        <v>761</v>
      </c>
      <c r="H2186" s="41">
        <v>6</v>
      </c>
      <c r="I2186" s="41">
        <v>5913.9285905727502</v>
      </c>
      <c r="J2186" s="41">
        <v>1555</v>
      </c>
      <c r="K2186" s="41">
        <v>0</v>
      </c>
      <c r="L2186" s="41">
        <v>30.944500000000001</v>
      </c>
      <c r="M2186" s="41">
        <v>0</v>
      </c>
      <c r="N2186" s="41">
        <v>3262</v>
      </c>
      <c r="O2186" s="41">
        <v>268</v>
      </c>
      <c r="P2186" s="41">
        <v>73.394999999999996</v>
      </c>
      <c r="Q2186" s="41">
        <v>6.0299999999999994</v>
      </c>
      <c r="R2186" s="41">
        <v>28473</v>
      </c>
      <c r="S2186" s="41">
        <v>509.66669999999999</v>
      </c>
      <c r="T2186" s="41">
        <v>4303</v>
      </c>
      <c r="U2186" s="41">
        <v>94.665999999999997</v>
      </c>
      <c r="V2186" s="41">
        <v>30028</v>
      </c>
      <c r="W2186" s="41">
        <v>540.61119999999994</v>
      </c>
      <c r="X2186" s="41">
        <v>7833</v>
      </c>
      <c r="Y2186" s="41">
        <v>174.09100000000001</v>
      </c>
      <c r="Z2186" s="6">
        <f>0</f>
        <v>0</v>
      </c>
      <c r="AA2186" s="6">
        <f t="shared" si="244"/>
        <v>540.61119999999994</v>
      </c>
      <c r="AB2186">
        <f>IF(ISBLANK(Table1[[#This Row],[FY2425_Cost]])=TRUE,#N/A,Table1[[#This Row],[FY2425_Cost]])</f>
        <v>174.09100000000001</v>
      </c>
      <c r="AC2186" s="6">
        <f t="shared" si="245"/>
        <v>-366.52019999999993</v>
      </c>
      <c r="AD2186" s="6" t="e">
        <f>SUMIFS($AB$3:AB2186,$B$3:B2186,B2186)</f>
        <v>#N/A</v>
      </c>
      <c r="AE2186" s="6">
        <f t="shared" si="246"/>
        <v>2661.2678657577376</v>
      </c>
      <c r="AF2186" s="6">
        <f t="shared" si="247"/>
        <v>2661.2678657577376</v>
      </c>
      <c r="AG2186" s="6">
        <f>VLOOKUP(Table1[[#This Row],[PracticeCode]],$AP$3:$AS$345,4,FALSE)</f>
        <v>2661.2678657577376</v>
      </c>
      <c r="AH2186" s="27">
        <f t="shared" si="248"/>
        <v>193385.46491172895</v>
      </c>
      <c r="AI2186" s="6" t="e">
        <f t="shared" si="250"/>
        <v>#N/A</v>
      </c>
    </row>
    <row r="2187" spans="1:35" x14ac:dyDescent="0.35">
      <c r="A2187" t="str">
        <f t="shared" si="249"/>
        <v>NORTHFIELDS SURGERYSouth Central EalingEalingE85014Apr1</v>
      </c>
      <c r="B2187" s="41" t="s">
        <v>594</v>
      </c>
      <c r="C2187" s="41" t="s">
        <v>542</v>
      </c>
      <c r="D2187" s="41" t="s">
        <v>12</v>
      </c>
      <c r="E2187" s="41" t="s">
        <v>228</v>
      </c>
      <c r="F2187" s="41" t="s">
        <v>228</v>
      </c>
      <c r="G2187" s="41" t="s">
        <v>756</v>
      </c>
      <c r="H2187" s="41">
        <v>1</v>
      </c>
      <c r="I2187" s="41">
        <v>7407.1459734248901</v>
      </c>
      <c r="J2187" s="41">
        <v>6367</v>
      </c>
      <c r="K2187" s="41">
        <v>11</v>
      </c>
      <c r="L2187" s="41">
        <v>117.78949999999999</v>
      </c>
      <c r="M2187" s="41">
        <v>0.20349999999999999</v>
      </c>
      <c r="N2187" s="41">
        <v>3968</v>
      </c>
      <c r="O2187" s="41">
        <v>233</v>
      </c>
      <c r="P2187" s="41">
        <v>78.963200000000001</v>
      </c>
      <c r="Q2187" s="41">
        <v>4.6367000000000003</v>
      </c>
      <c r="R2187" s="41">
        <v>1269</v>
      </c>
      <c r="S2187" s="41">
        <v>22.7151</v>
      </c>
      <c r="T2187" s="41">
        <v>1706</v>
      </c>
      <c r="U2187" s="41">
        <v>37.531999999999996</v>
      </c>
      <c r="V2187" s="41">
        <v>7647</v>
      </c>
      <c r="W2187" s="41">
        <v>140.7081</v>
      </c>
      <c r="X2187" s="41">
        <v>5907</v>
      </c>
      <c r="Y2187" s="41">
        <v>121.1319</v>
      </c>
      <c r="Z2187" s="6">
        <f>0</f>
        <v>0</v>
      </c>
      <c r="AA2187" s="6">
        <f t="shared" si="244"/>
        <v>140.7081</v>
      </c>
      <c r="AB2187">
        <f>IF(ISBLANK(Table1[[#This Row],[FY2425_Cost]])=TRUE,#N/A,Table1[[#This Row],[FY2425_Cost]])</f>
        <v>121.1319</v>
      </c>
      <c r="AC2187" s="6">
        <f t="shared" si="245"/>
        <v>-19.5762</v>
      </c>
      <c r="AD2187" s="6">
        <f>SUMIFS($AB$3:AB2187,$B$3:B2187,B2187)</f>
        <v>121.1319</v>
      </c>
      <c r="AE2187" s="6">
        <f t="shared" si="246"/>
        <v>3333.2156880412008</v>
      </c>
      <c r="AF2187" s="6">
        <f t="shared" si="247"/>
        <v>3333.2156880412008</v>
      </c>
      <c r="AG2187" s="6">
        <f>VLOOKUP(Table1[[#This Row],[PracticeCode]],$AP$3:$AS$345,4,FALSE)</f>
        <v>3333.2156880412008</v>
      </c>
      <c r="AH2187" s="27">
        <f t="shared" si="248"/>
        <v>242213.67333099392</v>
      </c>
      <c r="AI2187" s="6">
        <f t="shared" si="250"/>
        <v>0</v>
      </c>
    </row>
    <row r="2188" spans="1:35" x14ac:dyDescent="0.35">
      <c r="A2188" t="str">
        <f t="shared" si="249"/>
        <v>NORTHFIELDS SURGERYSouth Central EalingEalingE85014Aug5</v>
      </c>
      <c r="B2188" s="41" t="s">
        <v>594</v>
      </c>
      <c r="C2188" s="41" t="s">
        <v>542</v>
      </c>
      <c r="D2188" s="41" t="s">
        <v>12</v>
      </c>
      <c r="E2188" s="41" t="s">
        <v>228</v>
      </c>
      <c r="F2188" s="41" t="s">
        <v>228</v>
      </c>
      <c r="G2188" s="41" t="s">
        <v>760</v>
      </c>
      <c r="H2188" s="41">
        <v>5</v>
      </c>
      <c r="I2188" s="41">
        <v>7407.1459734248901</v>
      </c>
      <c r="J2188" s="41">
        <v>27254</v>
      </c>
      <c r="K2188" s="41">
        <v>545</v>
      </c>
      <c r="L2188" s="41">
        <v>504.19899999999996</v>
      </c>
      <c r="M2188" s="41">
        <v>10.0825</v>
      </c>
      <c r="N2188" s="41">
        <v>5494</v>
      </c>
      <c r="O2188" s="41">
        <v>745</v>
      </c>
      <c r="P2188" s="41">
        <v>109.3306</v>
      </c>
      <c r="Q2188" s="41">
        <v>14.8255</v>
      </c>
      <c r="R2188" s="41">
        <v>1578</v>
      </c>
      <c r="S2188" s="41">
        <v>28.246200000000002</v>
      </c>
      <c r="T2188" s="41">
        <v>1797</v>
      </c>
      <c r="U2188" s="41">
        <v>39.533999999999999</v>
      </c>
      <c r="V2188" s="41">
        <v>29377</v>
      </c>
      <c r="W2188" s="41">
        <v>542.52769999999998</v>
      </c>
      <c r="X2188" s="41">
        <v>8036</v>
      </c>
      <c r="Y2188" s="41">
        <v>163.6901</v>
      </c>
      <c r="Z2188" s="6">
        <f>0</f>
        <v>0</v>
      </c>
      <c r="AA2188" s="6">
        <f t="shared" si="244"/>
        <v>542.52769999999998</v>
      </c>
      <c r="AB2188">
        <f>IF(ISBLANK(Table1[[#This Row],[FY2425_Cost]])=TRUE,#N/A,Table1[[#This Row],[FY2425_Cost]])</f>
        <v>163.6901</v>
      </c>
      <c r="AC2188" s="6">
        <f t="shared" si="245"/>
        <v>-378.83759999999995</v>
      </c>
      <c r="AD2188" s="6">
        <f>SUMIFS($AB$3:AB2188,$B$3:B2188,B2188)</f>
        <v>284.822</v>
      </c>
      <c r="AE2188" s="6">
        <f t="shared" si="246"/>
        <v>3333.2156880412008</v>
      </c>
      <c r="AF2188" s="6">
        <f t="shared" si="247"/>
        <v>3333.2156880412008</v>
      </c>
      <c r="AG2188" s="6">
        <f>VLOOKUP(Table1[[#This Row],[PracticeCode]],$AP$3:$AS$345,4,FALSE)</f>
        <v>3333.2156880412008</v>
      </c>
      <c r="AH2188" s="27">
        <f t="shared" si="248"/>
        <v>242213.67333099392</v>
      </c>
      <c r="AI2188" s="6">
        <f t="shared" si="250"/>
        <v>0</v>
      </c>
    </row>
    <row r="2189" spans="1:35" x14ac:dyDescent="0.35">
      <c r="A2189" t="str">
        <f t="shared" si="249"/>
        <v>NORTHFIELDS SURGERYSouth Central EalingEalingE85014Dec9</v>
      </c>
      <c r="B2189" s="41" t="s">
        <v>594</v>
      </c>
      <c r="C2189" s="41" t="s">
        <v>542</v>
      </c>
      <c r="D2189" s="41" t="s">
        <v>12</v>
      </c>
      <c r="E2189" s="41" t="s">
        <v>228</v>
      </c>
      <c r="F2189" s="41" t="s">
        <v>228</v>
      </c>
      <c r="G2189" s="41" t="s">
        <v>764</v>
      </c>
      <c r="H2189" s="41">
        <v>9</v>
      </c>
      <c r="I2189" s="41">
        <v>7407.1459734248901</v>
      </c>
      <c r="J2189" s="41">
        <v>2834</v>
      </c>
      <c r="K2189" s="41">
        <v>461</v>
      </c>
      <c r="L2189" s="41">
        <v>56.396599999999999</v>
      </c>
      <c r="M2189" s="41">
        <v>9.1738999999999997</v>
      </c>
      <c r="N2189" s="41"/>
      <c r="O2189" s="41"/>
      <c r="P2189" s="41"/>
      <c r="Q2189" s="41"/>
      <c r="R2189" s="41">
        <v>1347</v>
      </c>
      <c r="S2189" s="41">
        <v>24.1113</v>
      </c>
      <c r="T2189" s="41"/>
      <c r="U2189" s="41"/>
      <c r="V2189" s="41">
        <v>4642</v>
      </c>
      <c r="W2189" s="41">
        <v>89.681799999999996</v>
      </c>
      <c r="X2189" s="41"/>
      <c r="Y2189" s="41"/>
      <c r="Z2189" s="6">
        <f>0</f>
        <v>0</v>
      </c>
      <c r="AA2189" s="6">
        <f t="shared" si="244"/>
        <v>89.681799999999996</v>
      </c>
      <c r="AB2189" t="e">
        <f>IF(ISBLANK(Table1[[#This Row],[FY2425_Cost]])=TRUE,#N/A,Table1[[#This Row],[FY2425_Cost]])</f>
        <v>#N/A</v>
      </c>
      <c r="AC2189" s="6" t="e">
        <f t="shared" si="245"/>
        <v>#N/A</v>
      </c>
      <c r="AD2189" s="6" t="e">
        <f>SUMIFS($AB$3:AB2189,$B$3:B2189,B2189)</f>
        <v>#N/A</v>
      </c>
      <c r="AE2189" s="6">
        <f t="shared" si="246"/>
        <v>3333.2156880412008</v>
      </c>
      <c r="AF2189" s="6">
        <f t="shared" si="247"/>
        <v>3333.2156880412008</v>
      </c>
      <c r="AG2189" s="6">
        <f>VLOOKUP(Table1[[#This Row],[PracticeCode]],$AP$3:$AS$345,4,FALSE)</f>
        <v>3333.2156880412008</v>
      </c>
      <c r="AH2189" s="27">
        <f t="shared" si="248"/>
        <v>242213.67333099392</v>
      </c>
      <c r="AI2189" s="6" t="e">
        <f t="shared" si="250"/>
        <v>#N/A</v>
      </c>
    </row>
    <row r="2190" spans="1:35" x14ac:dyDescent="0.35">
      <c r="A2190" t="str">
        <f t="shared" si="249"/>
        <v>NORTHFIELDS SURGERYSouth Central EalingEalingE85014Feb11</v>
      </c>
      <c r="B2190" s="41" t="s">
        <v>594</v>
      </c>
      <c r="C2190" s="41" t="s">
        <v>542</v>
      </c>
      <c r="D2190" s="41" t="s">
        <v>12</v>
      </c>
      <c r="E2190" s="41" t="s">
        <v>228</v>
      </c>
      <c r="F2190" s="41" t="s">
        <v>228</v>
      </c>
      <c r="G2190" s="41" t="s">
        <v>766</v>
      </c>
      <c r="H2190" s="41">
        <v>11</v>
      </c>
      <c r="I2190" s="41">
        <v>7407.1459734248901</v>
      </c>
      <c r="J2190" s="41">
        <v>3874</v>
      </c>
      <c r="K2190" s="41">
        <v>1579</v>
      </c>
      <c r="L2190" s="41">
        <v>77.092600000000004</v>
      </c>
      <c r="M2190" s="41">
        <v>31.4221</v>
      </c>
      <c r="N2190" s="41"/>
      <c r="O2190" s="41"/>
      <c r="P2190" s="41"/>
      <c r="Q2190" s="41"/>
      <c r="R2190" s="41">
        <v>1820</v>
      </c>
      <c r="S2190" s="41">
        <v>32.578000000000003</v>
      </c>
      <c r="T2190" s="41"/>
      <c r="U2190" s="41"/>
      <c r="V2190" s="41">
        <v>7273</v>
      </c>
      <c r="W2190" s="41">
        <v>141.09270000000001</v>
      </c>
      <c r="X2190" s="41"/>
      <c r="Y2190" s="41"/>
      <c r="Z2190" s="6">
        <f>0</f>
        <v>0</v>
      </c>
      <c r="AA2190" s="6">
        <f t="shared" si="244"/>
        <v>141.09270000000001</v>
      </c>
      <c r="AB2190" t="e">
        <f>IF(ISBLANK(Table1[[#This Row],[FY2425_Cost]])=TRUE,#N/A,Table1[[#This Row],[FY2425_Cost]])</f>
        <v>#N/A</v>
      </c>
      <c r="AC2190" s="6" t="e">
        <f t="shared" si="245"/>
        <v>#N/A</v>
      </c>
      <c r="AD2190" s="6" t="e">
        <f>SUMIFS($AB$3:AB2190,$B$3:B2190,B2190)</f>
        <v>#N/A</v>
      </c>
      <c r="AE2190" s="6">
        <f t="shared" si="246"/>
        <v>3333.2156880412008</v>
      </c>
      <c r="AF2190" s="6">
        <f t="shared" si="247"/>
        <v>3333.2156880412008</v>
      </c>
      <c r="AG2190" s="6">
        <f>VLOOKUP(Table1[[#This Row],[PracticeCode]],$AP$3:$AS$345,4,FALSE)</f>
        <v>3333.2156880412008</v>
      </c>
      <c r="AH2190" s="27">
        <f t="shared" si="248"/>
        <v>242213.67333099392</v>
      </c>
      <c r="AI2190" s="6" t="e">
        <f t="shared" si="250"/>
        <v>#N/A</v>
      </c>
    </row>
    <row r="2191" spans="1:35" x14ac:dyDescent="0.35">
      <c r="A2191" t="str">
        <f t="shared" si="249"/>
        <v>NORTHFIELDS SURGERYSouth Central EalingEalingE85014Jan10</v>
      </c>
      <c r="B2191" s="41" t="s">
        <v>594</v>
      </c>
      <c r="C2191" s="41" t="s">
        <v>542</v>
      </c>
      <c r="D2191" s="41" t="s">
        <v>12</v>
      </c>
      <c r="E2191" s="41" t="s">
        <v>228</v>
      </c>
      <c r="F2191" s="41" t="s">
        <v>228</v>
      </c>
      <c r="G2191" s="41" t="s">
        <v>765</v>
      </c>
      <c r="H2191" s="41">
        <v>10</v>
      </c>
      <c r="I2191" s="41">
        <v>7407.1459734248901</v>
      </c>
      <c r="J2191" s="41">
        <v>3901</v>
      </c>
      <c r="K2191" s="41">
        <v>722</v>
      </c>
      <c r="L2191" s="41">
        <v>77.629900000000006</v>
      </c>
      <c r="M2191" s="41">
        <v>14.367800000000001</v>
      </c>
      <c r="N2191" s="41"/>
      <c r="O2191" s="41"/>
      <c r="P2191" s="41"/>
      <c r="Q2191" s="41"/>
      <c r="R2191" s="41">
        <v>2162</v>
      </c>
      <c r="S2191" s="41">
        <v>38.699800000000003</v>
      </c>
      <c r="T2191" s="41"/>
      <c r="U2191" s="41"/>
      <c r="V2191" s="41">
        <v>6785</v>
      </c>
      <c r="W2191" s="41">
        <v>130.69750000000002</v>
      </c>
      <c r="X2191" s="41"/>
      <c r="Y2191" s="41"/>
      <c r="Z2191" s="6">
        <f>0</f>
        <v>0</v>
      </c>
      <c r="AA2191" s="6">
        <f t="shared" si="244"/>
        <v>130.69750000000002</v>
      </c>
      <c r="AB2191" t="e">
        <f>IF(ISBLANK(Table1[[#This Row],[FY2425_Cost]])=TRUE,#N/A,Table1[[#This Row],[FY2425_Cost]])</f>
        <v>#N/A</v>
      </c>
      <c r="AC2191" s="6" t="e">
        <f t="shared" si="245"/>
        <v>#N/A</v>
      </c>
      <c r="AD2191" s="6" t="e">
        <f>SUMIFS($AB$3:AB2191,$B$3:B2191,B2191)</f>
        <v>#N/A</v>
      </c>
      <c r="AE2191" s="6">
        <f t="shared" si="246"/>
        <v>3333.2156880412008</v>
      </c>
      <c r="AF2191" s="6">
        <f t="shared" si="247"/>
        <v>3333.2156880412008</v>
      </c>
      <c r="AG2191" s="6">
        <f>VLOOKUP(Table1[[#This Row],[PracticeCode]],$AP$3:$AS$345,4,FALSE)</f>
        <v>3333.2156880412008</v>
      </c>
      <c r="AH2191" s="27">
        <f t="shared" si="248"/>
        <v>242213.67333099392</v>
      </c>
      <c r="AI2191" s="6" t="e">
        <f t="shared" si="250"/>
        <v>#N/A</v>
      </c>
    </row>
    <row r="2192" spans="1:35" x14ac:dyDescent="0.35">
      <c r="A2192" t="str">
        <f t="shared" si="249"/>
        <v>NORTHFIELDS SURGERYSouth Central EalingEalingE85014Jul4</v>
      </c>
      <c r="B2192" s="41" t="s">
        <v>594</v>
      </c>
      <c r="C2192" s="41" t="s">
        <v>542</v>
      </c>
      <c r="D2192" s="41" t="s">
        <v>12</v>
      </c>
      <c r="E2192" s="41" t="s">
        <v>228</v>
      </c>
      <c r="F2192" s="41" t="s">
        <v>228</v>
      </c>
      <c r="G2192" s="41" t="s">
        <v>759</v>
      </c>
      <c r="H2192" s="41">
        <v>4</v>
      </c>
      <c r="I2192" s="41">
        <v>7407.1459734248901</v>
      </c>
      <c r="J2192" s="41">
        <v>5823</v>
      </c>
      <c r="K2192" s="41">
        <v>4</v>
      </c>
      <c r="L2192" s="41">
        <v>107.7255</v>
      </c>
      <c r="M2192" s="41">
        <v>7.3999999999999996E-2</v>
      </c>
      <c r="N2192" s="41">
        <v>7230</v>
      </c>
      <c r="O2192" s="41">
        <v>156</v>
      </c>
      <c r="P2192" s="41">
        <v>143.87700000000001</v>
      </c>
      <c r="Q2192" s="41">
        <v>3.1044</v>
      </c>
      <c r="R2192" s="41">
        <v>1472</v>
      </c>
      <c r="S2192" s="41">
        <v>26.348800000000001</v>
      </c>
      <c r="T2192" s="41">
        <v>2024</v>
      </c>
      <c r="U2192" s="41">
        <v>44.527999999999999</v>
      </c>
      <c r="V2192" s="41">
        <v>7299</v>
      </c>
      <c r="W2192" s="41">
        <v>134.14830000000001</v>
      </c>
      <c r="X2192" s="41">
        <v>9410</v>
      </c>
      <c r="Y2192" s="41">
        <v>191.5094</v>
      </c>
      <c r="Z2192" s="6">
        <f>0</f>
        <v>0</v>
      </c>
      <c r="AA2192" s="6">
        <f t="shared" si="244"/>
        <v>134.14830000000001</v>
      </c>
      <c r="AB2192">
        <f>IF(ISBLANK(Table1[[#This Row],[FY2425_Cost]])=TRUE,#N/A,Table1[[#This Row],[FY2425_Cost]])</f>
        <v>191.5094</v>
      </c>
      <c r="AC2192" s="6">
        <f t="shared" si="245"/>
        <v>57.361099999999993</v>
      </c>
      <c r="AD2192" s="6" t="e">
        <f>SUMIFS($AB$3:AB2192,$B$3:B2192,B2192)</f>
        <v>#N/A</v>
      </c>
      <c r="AE2192" s="6">
        <f t="shared" si="246"/>
        <v>3333.2156880412008</v>
      </c>
      <c r="AF2192" s="6">
        <f t="shared" si="247"/>
        <v>3333.2156880412008</v>
      </c>
      <c r="AG2192" s="6">
        <f>VLOOKUP(Table1[[#This Row],[PracticeCode]],$AP$3:$AS$345,4,FALSE)</f>
        <v>3333.2156880412008</v>
      </c>
      <c r="AH2192" s="27">
        <f t="shared" si="248"/>
        <v>242213.67333099392</v>
      </c>
      <c r="AI2192" s="6" t="e">
        <f t="shared" si="250"/>
        <v>#N/A</v>
      </c>
    </row>
    <row r="2193" spans="1:35" x14ac:dyDescent="0.35">
      <c r="A2193" t="str">
        <f t="shared" si="249"/>
        <v>NORTHFIELDS SURGERYSouth Central EalingEalingE85014Jun3</v>
      </c>
      <c r="B2193" s="41" t="s">
        <v>594</v>
      </c>
      <c r="C2193" s="41" t="s">
        <v>542</v>
      </c>
      <c r="D2193" s="41" t="s">
        <v>12</v>
      </c>
      <c r="E2193" s="41" t="s">
        <v>228</v>
      </c>
      <c r="F2193" s="41" t="s">
        <v>228</v>
      </c>
      <c r="G2193" s="41" t="s">
        <v>758</v>
      </c>
      <c r="H2193" s="41">
        <v>3</v>
      </c>
      <c r="I2193" s="41">
        <v>7407.1459734248901</v>
      </c>
      <c r="J2193" s="41">
        <v>6212</v>
      </c>
      <c r="K2193" s="41">
        <v>6</v>
      </c>
      <c r="L2193" s="41">
        <v>114.922</v>
      </c>
      <c r="M2193" s="41">
        <v>0.11099999999999999</v>
      </c>
      <c r="N2193" s="41">
        <v>5419</v>
      </c>
      <c r="O2193" s="41">
        <v>168</v>
      </c>
      <c r="P2193" s="41">
        <v>107.83810000000001</v>
      </c>
      <c r="Q2193" s="41">
        <v>3.3432000000000004</v>
      </c>
      <c r="R2193" s="41">
        <v>1549</v>
      </c>
      <c r="S2193" s="41">
        <v>27.7271</v>
      </c>
      <c r="T2193" s="41">
        <v>2260</v>
      </c>
      <c r="U2193" s="41">
        <v>49.72</v>
      </c>
      <c r="V2193" s="41">
        <v>7767</v>
      </c>
      <c r="W2193" s="41">
        <v>142.76009999999999</v>
      </c>
      <c r="X2193" s="41">
        <v>7847</v>
      </c>
      <c r="Y2193" s="41">
        <v>160.90129999999999</v>
      </c>
      <c r="Z2193" s="6">
        <f>0</f>
        <v>0</v>
      </c>
      <c r="AA2193" s="6">
        <f t="shared" si="244"/>
        <v>142.76009999999999</v>
      </c>
      <c r="AB2193">
        <f>IF(ISBLANK(Table1[[#This Row],[FY2425_Cost]])=TRUE,#N/A,Table1[[#This Row],[FY2425_Cost]])</f>
        <v>160.90129999999999</v>
      </c>
      <c r="AC2193" s="6">
        <f t="shared" si="245"/>
        <v>18.141199999999998</v>
      </c>
      <c r="AD2193" s="6" t="e">
        <f>SUMIFS($AB$3:AB2193,$B$3:B2193,B2193)</f>
        <v>#N/A</v>
      </c>
      <c r="AE2193" s="6">
        <f t="shared" si="246"/>
        <v>3333.2156880412008</v>
      </c>
      <c r="AF2193" s="6">
        <f t="shared" si="247"/>
        <v>3333.2156880412008</v>
      </c>
      <c r="AG2193" s="6">
        <f>VLOOKUP(Table1[[#This Row],[PracticeCode]],$AP$3:$AS$345,4,FALSE)</f>
        <v>3333.2156880412008</v>
      </c>
      <c r="AH2193" s="27">
        <f t="shared" si="248"/>
        <v>242213.67333099392</v>
      </c>
      <c r="AI2193" s="6" t="e">
        <f t="shared" si="250"/>
        <v>#N/A</v>
      </c>
    </row>
    <row r="2194" spans="1:35" x14ac:dyDescent="0.35">
      <c r="A2194" t="str">
        <f t="shared" si="249"/>
        <v>NORTHFIELDS SURGERYSouth Central EalingEalingE85014Mar12</v>
      </c>
      <c r="B2194" s="41" t="s">
        <v>594</v>
      </c>
      <c r="C2194" s="41" t="s">
        <v>542</v>
      </c>
      <c r="D2194" s="41" t="s">
        <v>12</v>
      </c>
      <c r="E2194" s="41" t="s">
        <v>228</v>
      </c>
      <c r="F2194" s="41" t="s">
        <v>228</v>
      </c>
      <c r="G2194" s="41" t="s">
        <v>767</v>
      </c>
      <c r="H2194" s="41">
        <v>12</v>
      </c>
      <c r="I2194" s="41">
        <v>7407.1459734248901</v>
      </c>
      <c r="J2194" s="41">
        <v>6120</v>
      </c>
      <c r="K2194" s="41">
        <v>2069</v>
      </c>
      <c r="L2194" s="41">
        <v>121.78800000000001</v>
      </c>
      <c r="M2194" s="41">
        <v>41.173100000000005</v>
      </c>
      <c r="N2194" s="41"/>
      <c r="O2194" s="41"/>
      <c r="P2194" s="41"/>
      <c r="Q2194" s="41"/>
      <c r="R2194" s="41">
        <v>1997</v>
      </c>
      <c r="S2194" s="41">
        <v>35.746299999999998</v>
      </c>
      <c r="T2194" s="41"/>
      <c r="U2194" s="41"/>
      <c r="V2194" s="41">
        <v>10186</v>
      </c>
      <c r="W2194" s="41">
        <v>198.70740000000001</v>
      </c>
      <c r="X2194" s="41"/>
      <c r="Y2194" s="41"/>
      <c r="Z2194" s="6">
        <f>0</f>
        <v>0</v>
      </c>
      <c r="AA2194" s="6">
        <f t="shared" si="244"/>
        <v>198.70740000000001</v>
      </c>
      <c r="AB2194" t="e">
        <f>IF(ISBLANK(Table1[[#This Row],[FY2425_Cost]])=TRUE,#N/A,Table1[[#This Row],[FY2425_Cost]])</f>
        <v>#N/A</v>
      </c>
      <c r="AC2194" s="6" t="e">
        <f t="shared" si="245"/>
        <v>#N/A</v>
      </c>
      <c r="AD2194" s="6" t="e">
        <f>SUMIFS($AB$3:AB2194,$B$3:B2194,B2194)</f>
        <v>#N/A</v>
      </c>
      <c r="AE2194" s="6">
        <f t="shared" si="246"/>
        <v>3333.2156880412008</v>
      </c>
      <c r="AF2194" s="6">
        <f t="shared" si="247"/>
        <v>3333.2156880412008</v>
      </c>
      <c r="AG2194" s="6">
        <f>VLOOKUP(Table1[[#This Row],[PracticeCode]],$AP$3:$AS$345,4,FALSE)</f>
        <v>3333.2156880412008</v>
      </c>
      <c r="AH2194" s="27">
        <f t="shared" si="248"/>
        <v>242213.67333099392</v>
      </c>
      <c r="AI2194" s="6" t="e">
        <f t="shared" si="250"/>
        <v>#N/A</v>
      </c>
    </row>
    <row r="2195" spans="1:35" x14ac:dyDescent="0.35">
      <c r="A2195" t="str">
        <f t="shared" si="249"/>
        <v>NORTHFIELDS SURGERYSouth Central EalingEalingE85014May2</v>
      </c>
      <c r="B2195" s="41" t="s">
        <v>594</v>
      </c>
      <c r="C2195" s="41" t="s">
        <v>542</v>
      </c>
      <c r="D2195" s="41" t="s">
        <v>12</v>
      </c>
      <c r="E2195" s="41" t="s">
        <v>228</v>
      </c>
      <c r="F2195" s="41" t="s">
        <v>228</v>
      </c>
      <c r="G2195" s="41" t="s">
        <v>757</v>
      </c>
      <c r="H2195" s="41">
        <v>2</v>
      </c>
      <c r="I2195" s="41">
        <v>7407.1459734248901</v>
      </c>
      <c r="J2195" s="41">
        <v>12329</v>
      </c>
      <c r="K2195" s="41">
        <v>0</v>
      </c>
      <c r="L2195" s="41">
        <v>228.0865</v>
      </c>
      <c r="M2195" s="41">
        <v>0</v>
      </c>
      <c r="N2195" s="41">
        <v>17752</v>
      </c>
      <c r="O2195" s="41">
        <v>144</v>
      </c>
      <c r="P2195" s="41">
        <v>353.26480000000004</v>
      </c>
      <c r="Q2195" s="41">
        <v>2.8656000000000001</v>
      </c>
      <c r="R2195" s="41">
        <v>1565</v>
      </c>
      <c r="S2195" s="41">
        <v>28.013500000000001</v>
      </c>
      <c r="T2195" s="41">
        <v>1974</v>
      </c>
      <c r="U2195" s="41">
        <v>43.427999999999997</v>
      </c>
      <c r="V2195" s="41">
        <v>13894</v>
      </c>
      <c r="W2195" s="41">
        <v>256.10000000000002</v>
      </c>
      <c r="X2195" s="41">
        <v>19870</v>
      </c>
      <c r="Y2195" s="41">
        <v>399.55840000000001</v>
      </c>
      <c r="Z2195" s="6">
        <f>0</f>
        <v>0</v>
      </c>
      <c r="AA2195" s="6">
        <f t="shared" si="244"/>
        <v>256.10000000000002</v>
      </c>
      <c r="AB2195">
        <f>IF(ISBLANK(Table1[[#This Row],[FY2425_Cost]])=TRUE,#N/A,Table1[[#This Row],[FY2425_Cost]])</f>
        <v>399.55840000000001</v>
      </c>
      <c r="AC2195" s="6">
        <f t="shared" si="245"/>
        <v>143.45839999999998</v>
      </c>
      <c r="AD2195" s="6" t="e">
        <f>SUMIFS($AB$3:AB2195,$B$3:B2195,B2195)</f>
        <v>#N/A</v>
      </c>
      <c r="AE2195" s="6">
        <f t="shared" si="246"/>
        <v>3333.2156880412008</v>
      </c>
      <c r="AF2195" s="6">
        <f t="shared" si="247"/>
        <v>3333.2156880412008</v>
      </c>
      <c r="AG2195" s="6">
        <f>VLOOKUP(Table1[[#This Row],[PracticeCode]],$AP$3:$AS$345,4,FALSE)</f>
        <v>3333.2156880412008</v>
      </c>
      <c r="AH2195" s="27">
        <f t="shared" si="248"/>
        <v>242213.67333099392</v>
      </c>
      <c r="AI2195" s="6" t="e">
        <f t="shared" si="250"/>
        <v>#N/A</v>
      </c>
    </row>
    <row r="2196" spans="1:35" x14ac:dyDescent="0.35">
      <c r="A2196" t="str">
        <f t="shared" si="249"/>
        <v>NORTHFIELDS SURGERYSouth Central EalingEalingE85014Nov8</v>
      </c>
      <c r="B2196" s="41" t="s">
        <v>594</v>
      </c>
      <c r="C2196" s="41" t="s">
        <v>542</v>
      </c>
      <c r="D2196" s="41" t="s">
        <v>12</v>
      </c>
      <c r="E2196" s="41" t="s">
        <v>228</v>
      </c>
      <c r="F2196" s="41" t="s">
        <v>228</v>
      </c>
      <c r="G2196" s="41" t="s">
        <v>763</v>
      </c>
      <c r="H2196" s="41">
        <v>8</v>
      </c>
      <c r="I2196" s="41">
        <v>7407.1459734248901</v>
      </c>
      <c r="J2196" s="41">
        <v>4346</v>
      </c>
      <c r="K2196" s="41">
        <v>191</v>
      </c>
      <c r="L2196" s="41">
        <v>86.485399999999998</v>
      </c>
      <c r="M2196" s="41">
        <v>3.8009000000000004</v>
      </c>
      <c r="N2196" s="41"/>
      <c r="O2196" s="41"/>
      <c r="P2196" s="41"/>
      <c r="Q2196" s="41"/>
      <c r="R2196" s="41">
        <v>2214</v>
      </c>
      <c r="S2196" s="41">
        <v>39.630600000000001</v>
      </c>
      <c r="T2196" s="41"/>
      <c r="U2196" s="41"/>
      <c r="V2196" s="41">
        <v>6751</v>
      </c>
      <c r="W2196" s="41">
        <v>129.9169</v>
      </c>
      <c r="X2196" s="41"/>
      <c r="Y2196" s="41"/>
      <c r="Z2196" s="6">
        <f>0</f>
        <v>0</v>
      </c>
      <c r="AA2196" s="6">
        <f t="shared" si="244"/>
        <v>129.9169</v>
      </c>
      <c r="AB2196" t="e">
        <f>IF(ISBLANK(Table1[[#This Row],[FY2425_Cost]])=TRUE,#N/A,Table1[[#This Row],[FY2425_Cost]])</f>
        <v>#N/A</v>
      </c>
      <c r="AC2196" s="6" t="e">
        <f t="shared" si="245"/>
        <v>#N/A</v>
      </c>
      <c r="AD2196" s="6" t="e">
        <f>SUMIFS($AB$3:AB2196,$B$3:B2196,B2196)</f>
        <v>#N/A</v>
      </c>
      <c r="AE2196" s="6">
        <f t="shared" si="246"/>
        <v>3333.2156880412008</v>
      </c>
      <c r="AF2196" s="6">
        <f t="shared" si="247"/>
        <v>3333.2156880412008</v>
      </c>
      <c r="AG2196" s="6">
        <f>VLOOKUP(Table1[[#This Row],[PracticeCode]],$AP$3:$AS$345,4,FALSE)</f>
        <v>3333.2156880412008</v>
      </c>
      <c r="AH2196" s="27">
        <f t="shared" si="248"/>
        <v>242213.67333099392</v>
      </c>
      <c r="AI2196" s="6" t="e">
        <f t="shared" si="250"/>
        <v>#N/A</v>
      </c>
    </row>
    <row r="2197" spans="1:35" x14ac:dyDescent="0.35">
      <c r="A2197" t="str">
        <f t="shared" si="249"/>
        <v>NORTHFIELDS SURGERYSouth Central EalingEalingE85014Oct7</v>
      </c>
      <c r="B2197" s="41" t="s">
        <v>594</v>
      </c>
      <c r="C2197" s="41" t="s">
        <v>542</v>
      </c>
      <c r="D2197" s="41" t="s">
        <v>12</v>
      </c>
      <c r="E2197" s="41" t="s">
        <v>228</v>
      </c>
      <c r="F2197" s="41" t="s">
        <v>228</v>
      </c>
      <c r="G2197" s="41" t="s">
        <v>762</v>
      </c>
      <c r="H2197" s="41">
        <v>7</v>
      </c>
      <c r="I2197" s="41">
        <v>7407.1459734248901</v>
      </c>
      <c r="J2197" s="41">
        <v>4588</v>
      </c>
      <c r="K2197" s="41">
        <v>5769</v>
      </c>
      <c r="L2197" s="41">
        <v>91.301200000000009</v>
      </c>
      <c r="M2197" s="41">
        <v>114.8031</v>
      </c>
      <c r="N2197" s="41">
        <v>0</v>
      </c>
      <c r="O2197" s="41">
        <v>1533</v>
      </c>
      <c r="P2197" s="41">
        <v>0</v>
      </c>
      <c r="Q2197" s="41">
        <v>34.4925</v>
      </c>
      <c r="R2197" s="41">
        <v>2294</v>
      </c>
      <c r="S2197" s="41">
        <v>41.062600000000003</v>
      </c>
      <c r="T2197" s="41">
        <v>3481</v>
      </c>
      <c r="U2197" s="41">
        <v>76.581999999999994</v>
      </c>
      <c r="V2197" s="41">
        <v>12651</v>
      </c>
      <c r="W2197" s="41">
        <v>247.16690000000003</v>
      </c>
      <c r="X2197" s="41">
        <v>5014</v>
      </c>
      <c r="Y2197" s="41">
        <v>111.0745</v>
      </c>
      <c r="Z2197" s="6">
        <f>0</f>
        <v>0</v>
      </c>
      <c r="AA2197" s="6">
        <f t="shared" si="244"/>
        <v>247.16690000000003</v>
      </c>
      <c r="AB2197">
        <f>IF(ISBLANK(Table1[[#This Row],[FY2425_Cost]])=TRUE,#N/A,Table1[[#This Row],[FY2425_Cost]])</f>
        <v>111.0745</v>
      </c>
      <c r="AC2197" s="6">
        <f t="shared" si="245"/>
        <v>-136.09240000000003</v>
      </c>
      <c r="AD2197" s="6" t="e">
        <f>SUMIFS($AB$3:AB2197,$B$3:B2197,B2197)</f>
        <v>#N/A</v>
      </c>
      <c r="AE2197" s="6">
        <f t="shared" si="246"/>
        <v>3333.2156880412008</v>
      </c>
      <c r="AF2197" s="6">
        <f t="shared" si="247"/>
        <v>3333.2156880412008</v>
      </c>
      <c r="AG2197" s="6">
        <f>VLOOKUP(Table1[[#This Row],[PracticeCode]],$AP$3:$AS$345,4,FALSE)</f>
        <v>3333.2156880412008</v>
      </c>
      <c r="AH2197" s="27">
        <f t="shared" si="248"/>
        <v>242213.67333099392</v>
      </c>
      <c r="AI2197" s="6" t="e">
        <f t="shared" si="250"/>
        <v>#N/A</v>
      </c>
    </row>
    <row r="2198" spans="1:35" x14ac:dyDescent="0.35">
      <c r="A2198" t="str">
        <f t="shared" si="249"/>
        <v>NORTHFIELDS SURGERYSouth Central EalingEalingE85014Sep6</v>
      </c>
      <c r="B2198" s="41" t="s">
        <v>594</v>
      </c>
      <c r="C2198" s="41" t="s">
        <v>542</v>
      </c>
      <c r="D2198" s="41" t="s">
        <v>12</v>
      </c>
      <c r="E2198" s="41" t="s">
        <v>228</v>
      </c>
      <c r="F2198" s="41" t="s">
        <v>228</v>
      </c>
      <c r="G2198" s="41" t="s">
        <v>761</v>
      </c>
      <c r="H2198" s="41">
        <v>6</v>
      </c>
      <c r="I2198" s="41">
        <v>7407.1459734248901</v>
      </c>
      <c r="J2198" s="41">
        <v>4062</v>
      </c>
      <c r="K2198" s="41">
        <v>367</v>
      </c>
      <c r="L2198" s="41">
        <v>80.833800000000011</v>
      </c>
      <c r="M2198" s="41">
        <v>7.3033000000000001</v>
      </c>
      <c r="N2198" s="41">
        <v>7680</v>
      </c>
      <c r="O2198" s="41">
        <v>478</v>
      </c>
      <c r="P2198" s="41">
        <v>172.79999999999998</v>
      </c>
      <c r="Q2198" s="41">
        <v>10.754999999999999</v>
      </c>
      <c r="R2198" s="41">
        <v>2128</v>
      </c>
      <c r="S2198" s="41">
        <v>38.091200000000001</v>
      </c>
      <c r="T2198" s="41">
        <v>2115</v>
      </c>
      <c r="U2198" s="41">
        <v>46.53</v>
      </c>
      <c r="V2198" s="41">
        <v>6557</v>
      </c>
      <c r="W2198" s="41">
        <v>126.2283</v>
      </c>
      <c r="X2198" s="41">
        <v>10273</v>
      </c>
      <c r="Y2198" s="41">
        <v>230.08499999999998</v>
      </c>
      <c r="Z2198" s="6">
        <f>0</f>
        <v>0</v>
      </c>
      <c r="AA2198" s="6">
        <f t="shared" si="244"/>
        <v>126.2283</v>
      </c>
      <c r="AB2198">
        <f>IF(ISBLANK(Table1[[#This Row],[FY2425_Cost]])=TRUE,#N/A,Table1[[#This Row],[FY2425_Cost]])</f>
        <v>230.08499999999998</v>
      </c>
      <c r="AC2198" s="6">
        <f t="shared" si="245"/>
        <v>103.85669999999998</v>
      </c>
      <c r="AD2198" s="6" t="e">
        <f>SUMIFS($AB$3:AB2198,$B$3:B2198,B2198)</f>
        <v>#N/A</v>
      </c>
      <c r="AE2198" s="6">
        <f t="shared" si="246"/>
        <v>3333.2156880412008</v>
      </c>
      <c r="AF2198" s="6">
        <f t="shared" si="247"/>
        <v>3333.2156880412008</v>
      </c>
      <c r="AG2198" s="6">
        <f>VLOOKUP(Table1[[#This Row],[PracticeCode]],$AP$3:$AS$345,4,FALSE)</f>
        <v>3333.2156880412008</v>
      </c>
      <c r="AH2198" s="27">
        <f t="shared" si="248"/>
        <v>242213.67333099392</v>
      </c>
      <c r="AI2198" s="6" t="e">
        <f t="shared" si="250"/>
        <v>#N/A</v>
      </c>
    </row>
    <row r="2199" spans="1:35" x14ac:dyDescent="0.35">
      <c r="A2199" t="str">
        <f t="shared" si="249"/>
        <v>NORWOOD ROAD SURGERY (KENNEDY)South SouthallEalingE85061Apr1</v>
      </c>
      <c r="B2199" s="41" t="s">
        <v>521</v>
      </c>
      <c r="C2199" s="41" t="s">
        <v>453</v>
      </c>
      <c r="D2199" s="41" t="s">
        <v>12</v>
      </c>
      <c r="E2199" s="41" t="s">
        <v>392</v>
      </c>
      <c r="F2199" s="41" t="s">
        <v>392</v>
      </c>
      <c r="G2199" s="41" t="s">
        <v>756</v>
      </c>
      <c r="H2199" s="41">
        <v>1</v>
      </c>
      <c r="I2199" s="41">
        <v>6202.3968033152696</v>
      </c>
      <c r="J2199" s="41">
        <v>406</v>
      </c>
      <c r="K2199" s="41">
        <v>0</v>
      </c>
      <c r="L2199" s="41">
        <v>7.5109999999999992</v>
      </c>
      <c r="M2199" s="41">
        <v>0</v>
      </c>
      <c r="N2199" s="41">
        <v>922</v>
      </c>
      <c r="O2199" s="41">
        <v>18</v>
      </c>
      <c r="P2199" s="41">
        <v>18.347799999999999</v>
      </c>
      <c r="Q2199" s="41">
        <v>0.35820000000000002</v>
      </c>
      <c r="R2199" s="41">
        <v>15315</v>
      </c>
      <c r="S2199" s="41">
        <v>274.13850000000002</v>
      </c>
      <c r="T2199" s="41">
        <v>5721</v>
      </c>
      <c r="U2199" s="41">
        <v>125.86199999999999</v>
      </c>
      <c r="V2199" s="41">
        <v>15721</v>
      </c>
      <c r="W2199" s="41">
        <v>281.64950000000005</v>
      </c>
      <c r="X2199" s="41">
        <v>6661</v>
      </c>
      <c r="Y2199" s="41">
        <v>144.56799999999998</v>
      </c>
      <c r="Z2199" s="6">
        <f>0</f>
        <v>0</v>
      </c>
      <c r="AA2199" s="6">
        <f t="shared" ref="AA2199:AA2262" si="251">IFERROR(W2199*1,#N/A)</f>
        <v>281.64950000000005</v>
      </c>
      <c r="AB2199">
        <f>IF(ISBLANK(Table1[[#This Row],[FY2425_Cost]])=TRUE,#N/A,Table1[[#This Row],[FY2425_Cost]])</f>
        <v>144.56799999999998</v>
      </c>
      <c r="AC2199" s="6">
        <f t="shared" ref="AC2199:AC2262" si="252">AB2199-AA2199</f>
        <v>-137.08150000000006</v>
      </c>
      <c r="AD2199" s="6">
        <f>SUMIFS($AB$3:AB2199,$B$3:B2199,B2199)</f>
        <v>144.56799999999998</v>
      </c>
      <c r="AE2199" s="6">
        <f t="shared" ref="AE2199:AE2262" si="253">IFERROR(I2199*$AE$1,#N/A)</f>
        <v>2791.0785614918714</v>
      </c>
      <c r="AF2199" s="6">
        <f t="shared" ref="AF2199:AF2262" si="254">AE2199+Z2199</f>
        <v>2791.0785614918714</v>
      </c>
      <c r="AG2199" s="6">
        <f>VLOOKUP(Table1[[#This Row],[PracticeCode]],$AP$3:$AS$345,4,FALSE)</f>
        <v>2791.0785614918714</v>
      </c>
      <c r="AH2199" s="27">
        <f t="shared" ref="AH2199:AH2262" si="255">IFERROR(I2199*$AH$1,#N/A)</f>
        <v>202818.37546840933</v>
      </c>
      <c r="AI2199" s="6">
        <f t="shared" si="250"/>
        <v>0</v>
      </c>
    </row>
    <row r="2200" spans="1:35" x14ac:dyDescent="0.35">
      <c r="A2200" t="str">
        <f t="shared" si="249"/>
        <v>NORWOOD ROAD SURGERY (KENNEDY)South SouthallEalingE85061Aug5</v>
      </c>
      <c r="B2200" s="41" t="s">
        <v>521</v>
      </c>
      <c r="C2200" s="41" t="s">
        <v>453</v>
      </c>
      <c r="D2200" s="41" t="s">
        <v>12</v>
      </c>
      <c r="E2200" s="41" t="s">
        <v>392</v>
      </c>
      <c r="F2200" s="41" t="s">
        <v>392</v>
      </c>
      <c r="G2200" s="41" t="s">
        <v>760</v>
      </c>
      <c r="H2200" s="41">
        <v>5</v>
      </c>
      <c r="I2200" s="41">
        <v>6202.3968033152696</v>
      </c>
      <c r="J2200" s="41">
        <v>501</v>
      </c>
      <c r="K2200" s="41">
        <v>2</v>
      </c>
      <c r="L2200" s="41">
        <v>9.2684999999999995</v>
      </c>
      <c r="M2200" s="41">
        <v>3.6999999999999998E-2</v>
      </c>
      <c r="N2200" s="41">
        <v>1168</v>
      </c>
      <c r="O2200" s="41">
        <v>7</v>
      </c>
      <c r="P2200" s="41">
        <v>23.243200000000002</v>
      </c>
      <c r="Q2200" s="41">
        <v>0.13930000000000001</v>
      </c>
      <c r="R2200" s="41">
        <v>14561</v>
      </c>
      <c r="S2200" s="41">
        <v>260.64190000000002</v>
      </c>
      <c r="T2200" s="41">
        <v>5592</v>
      </c>
      <c r="U2200" s="41">
        <v>123.024</v>
      </c>
      <c r="V2200" s="41">
        <v>15064</v>
      </c>
      <c r="W2200" s="41">
        <v>269.94740000000002</v>
      </c>
      <c r="X2200" s="41">
        <v>6767</v>
      </c>
      <c r="Y2200" s="41">
        <v>146.40649999999999</v>
      </c>
      <c r="Z2200" s="6">
        <f>0</f>
        <v>0</v>
      </c>
      <c r="AA2200" s="6">
        <f t="shared" si="251"/>
        <v>269.94740000000002</v>
      </c>
      <c r="AB2200">
        <f>IF(ISBLANK(Table1[[#This Row],[FY2425_Cost]])=TRUE,#N/A,Table1[[#This Row],[FY2425_Cost]])</f>
        <v>146.40649999999999</v>
      </c>
      <c r="AC2200" s="6">
        <f t="shared" si="252"/>
        <v>-123.54090000000002</v>
      </c>
      <c r="AD2200" s="6">
        <f>SUMIFS($AB$3:AB2200,$B$3:B2200,B2200)</f>
        <v>290.97449999999998</v>
      </c>
      <c r="AE2200" s="6">
        <f t="shared" si="253"/>
        <v>2791.0785614918714</v>
      </c>
      <c r="AF2200" s="6">
        <f t="shared" si="254"/>
        <v>2791.0785614918714</v>
      </c>
      <c r="AG2200" s="6">
        <f>VLOOKUP(Table1[[#This Row],[PracticeCode]],$AP$3:$AS$345,4,FALSE)</f>
        <v>2791.0785614918714</v>
      </c>
      <c r="AH2200" s="27">
        <f t="shared" si="255"/>
        <v>202818.37546840933</v>
      </c>
      <c r="AI2200" s="6">
        <f t="shared" si="250"/>
        <v>0</v>
      </c>
    </row>
    <row r="2201" spans="1:35" x14ac:dyDescent="0.35">
      <c r="A2201" t="str">
        <f t="shared" si="249"/>
        <v>NORWOOD ROAD SURGERY (KENNEDY)South SouthallEalingE85061Dec9</v>
      </c>
      <c r="B2201" s="41" t="s">
        <v>521</v>
      </c>
      <c r="C2201" s="41" t="s">
        <v>453</v>
      </c>
      <c r="D2201" s="41" t="s">
        <v>12</v>
      </c>
      <c r="E2201" s="41" t="s">
        <v>392</v>
      </c>
      <c r="F2201" s="41" t="s">
        <v>392</v>
      </c>
      <c r="G2201" s="41" t="s">
        <v>764</v>
      </c>
      <c r="H2201" s="41">
        <v>9</v>
      </c>
      <c r="I2201" s="41">
        <v>6202.3968033152696</v>
      </c>
      <c r="J2201" s="41">
        <v>935</v>
      </c>
      <c r="K2201" s="41">
        <v>16</v>
      </c>
      <c r="L2201" s="41">
        <v>18.6065</v>
      </c>
      <c r="M2201" s="41">
        <v>0.31840000000000002</v>
      </c>
      <c r="N2201" s="41"/>
      <c r="O2201" s="41"/>
      <c r="P2201" s="41"/>
      <c r="Q2201" s="41"/>
      <c r="R2201" s="41">
        <v>4043</v>
      </c>
      <c r="S2201" s="41">
        <v>72.369699999999995</v>
      </c>
      <c r="T2201" s="41"/>
      <c r="U2201" s="41"/>
      <c r="V2201" s="41">
        <v>4994</v>
      </c>
      <c r="W2201" s="41">
        <v>91.294600000000003</v>
      </c>
      <c r="X2201" s="41"/>
      <c r="Y2201" s="41"/>
      <c r="Z2201" s="6">
        <f>0</f>
        <v>0</v>
      </c>
      <c r="AA2201" s="6">
        <f t="shared" si="251"/>
        <v>91.294600000000003</v>
      </c>
      <c r="AB2201" t="e">
        <f>IF(ISBLANK(Table1[[#This Row],[FY2425_Cost]])=TRUE,#N/A,Table1[[#This Row],[FY2425_Cost]])</f>
        <v>#N/A</v>
      </c>
      <c r="AC2201" s="6" t="e">
        <f t="shared" si="252"/>
        <v>#N/A</v>
      </c>
      <c r="AD2201" s="6" t="e">
        <f>SUMIFS($AB$3:AB2201,$B$3:B2201,B2201)</f>
        <v>#N/A</v>
      </c>
      <c r="AE2201" s="6">
        <f t="shared" si="253"/>
        <v>2791.0785614918714</v>
      </c>
      <c r="AF2201" s="6">
        <f t="shared" si="254"/>
        <v>2791.0785614918714</v>
      </c>
      <c r="AG2201" s="6">
        <f>VLOOKUP(Table1[[#This Row],[PracticeCode]],$AP$3:$AS$345,4,FALSE)</f>
        <v>2791.0785614918714</v>
      </c>
      <c r="AH2201" s="27">
        <f t="shared" si="255"/>
        <v>202818.37546840933</v>
      </c>
      <c r="AI2201" s="6" t="e">
        <f t="shared" si="250"/>
        <v>#N/A</v>
      </c>
    </row>
    <row r="2202" spans="1:35" x14ac:dyDescent="0.35">
      <c r="A2202" t="str">
        <f t="shared" si="249"/>
        <v>NORWOOD ROAD SURGERY (KENNEDY)South SouthallEalingE85061Feb11</v>
      </c>
      <c r="B2202" s="41" t="s">
        <v>521</v>
      </c>
      <c r="C2202" s="41" t="s">
        <v>453</v>
      </c>
      <c r="D2202" s="41" t="s">
        <v>12</v>
      </c>
      <c r="E2202" s="41" t="s">
        <v>392</v>
      </c>
      <c r="F2202" s="41" t="s">
        <v>392</v>
      </c>
      <c r="G2202" s="41" t="s">
        <v>766</v>
      </c>
      <c r="H2202" s="41">
        <v>11</v>
      </c>
      <c r="I2202" s="41">
        <v>6202.3968033152696</v>
      </c>
      <c r="J2202" s="41">
        <v>17006</v>
      </c>
      <c r="K2202" s="41">
        <v>11</v>
      </c>
      <c r="L2202" s="41">
        <v>338.4194</v>
      </c>
      <c r="M2202" s="41">
        <v>0.21890000000000001</v>
      </c>
      <c r="N2202" s="41"/>
      <c r="O2202" s="41"/>
      <c r="P2202" s="41"/>
      <c r="Q2202" s="41"/>
      <c r="R2202" s="41">
        <v>5870</v>
      </c>
      <c r="S2202" s="41">
        <v>105.07299999999999</v>
      </c>
      <c r="T2202" s="41"/>
      <c r="U2202" s="41"/>
      <c r="V2202" s="41">
        <v>22887</v>
      </c>
      <c r="W2202" s="41">
        <v>443.71129999999999</v>
      </c>
      <c r="X2202" s="41"/>
      <c r="Y2202" s="41"/>
      <c r="Z2202" s="6">
        <f>0</f>
        <v>0</v>
      </c>
      <c r="AA2202" s="6">
        <f t="shared" si="251"/>
        <v>443.71129999999999</v>
      </c>
      <c r="AB2202" t="e">
        <f>IF(ISBLANK(Table1[[#This Row],[FY2425_Cost]])=TRUE,#N/A,Table1[[#This Row],[FY2425_Cost]])</f>
        <v>#N/A</v>
      </c>
      <c r="AC2202" s="6" t="e">
        <f t="shared" si="252"/>
        <v>#N/A</v>
      </c>
      <c r="AD2202" s="6" t="e">
        <f>SUMIFS($AB$3:AB2202,$B$3:B2202,B2202)</f>
        <v>#N/A</v>
      </c>
      <c r="AE2202" s="6">
        <f t="shared" si="253"/>
        <v>2791.0785614918714</v>
      </c>
      <c r="AF2202" s="6">
        <f t="shared" si="254"/>
        <v>2791.0785614918714</v>
      </c>
      <c r="AG2202" s="6">
        <f>VLOOKUP(Table1[[#This Row],[PracticeCode]],$AP$3:$AS$345,4,FALSE)</f>
        <v>2791.0785614918714</v>
      </c>
      <c r="AH2202" s="27">
        <f t="shared" si="255"/>
        <v>202818.37546840933</v>
      </c>
      <c r="AI2202" s="6" t="e">
        <f t="shared" si="250"/>
        <v>#N/A</v>
      </c>
    </row>
    <row r="2203" spans="1:35" x14ac:dyDescent="0.35">
      <c r="A2203" t="str">
        <f t="shared" si="249"/>
        <v>NORWOOD ROAD SURGERY (KENNEDY)South SouthallEalingE85061Jan10</v>
      </c>
      <c r="B2203" s="41" t="s">
        <v>521</v>
      </c>
      <c r="C2203" s="41" t="s">
        <v>453</v>
      </c>
      <c r="D2203" s="41" t="s">
        <v>12</v>
      </c>
      <c r="E2203" s="41" t="s">
        <v>392</v>
      </c>
      <c r="F2203" s="41" t="s">
        <v>392</v>
      </c>
      <c r="G2203" s="41" t="s">
        <v>765</v>
      </c>
      <c r="H2203" s="41">
        <v>10</v>
      </c>
      <c r="I2203" s="41">
        <v>6202.3968033152696</v>
      </c>
      <c r="J2203" s="41">
        <v>2303</v>
      </c>
      <c r="K2203" s="41">
        <v>5</v>
      </c>
      <c r="L2203" s="41">
        <v>45.829700000000003</v>
      </c>
      <c r="M2203" s="41">
        <v>9.9500000000000005E-2</v>
      </c>
      <c r="N2203" s="41"/>
      <c r="O2203" s="41"/>
      <c r="P2203" s="41"/>
      <c r="Q2203" s="41"/>
      <c r="R2203" s="41">
        <v>11695</v>
      </c>
      <c r="S2203" s="41">
        <v>209.34049999999999</v>
      </c>
      <c r="T2203" s="41"/>
      <c r="U2203" s="41"/>
      <c r="V2203" s="41">
        <v>14003</v>
      </c>
      <c r="W2203" s="41">
        <v>255.2697</v>
      </c>
      <c r="X2203" s="41"/>
      <c r="Y2203" s="41"/>
      <c r="Z2203" s="6">
        <f>0</f>
        <v>0</v>
      </c>
      <c r="AA2203" s="6">
        <f t="shared" si="251"/>
        <v>255.2697</v>
      </c>
      <c r="AB2203" t="e">
        <f>IF(ISBLANK(Table1[[#This Row],[FY2425_Cost]])=TRUE,#N/A,Table1[[#This Row],[FY2425_Cost]])</f>
        <v>#N/A</v>
      </c>
      <c r="AC2203" s="6" t="e">
        <f t="shared" si="252"/>
        <v>#N/A</v>
      </c>
      <c r="AD2203" s="6" t="e">
        <f>SUMIFS($AB$3:AB2203,$B$3:B2203,B2203)</f>
        <v>#N/A</v>
      </c>
      <c r="AE2203" s="6">
        <f t="shared" si="253"/>
        <v>2791.0785614918714</v>
      </c>
      <c r="AF2203" s="6">
        <f t="shared" si="254"/>
        <v>2791.0785614918714</v>
      </c>
      <c r="AG2203" s="6">
        <f>VLOOKUP(Table1[[#This Row],[PracticeCode]],$AP$3:$AS$345,4,FALSE)</f>
        <v>2791.0785614918714</v>
      </c>
      <c r="AH2203" s="27">
        <f t="shared" si="255"/>
        <v>202818.37546840933</v>
      </c>
      <c r="AI2203" s="6" t="e">
        <f t="shared" si="250"/>
        <v>#N/A</v>
      </c>
    </row>
    <row r="2204" spans="1:35" x14ac:dyDescent="0.35">
      <c r="A2204" t="str">
        <f t="shared" si="249"/>
        <v>NORWOOD ROAD SURGERY (KENNEDY)South SouthallEalingE85061Jul4</v>
      </c>
      <c r="B2204" s="41" t="s">
        <v>521</v>
      </c>
      <c r="C2204" s="41" t="s">
        <v>453</v>
      </c>
      <c r="D2204" s="41" t="s">
        <v>12</v>
      </c>
      <c r="E2204" s="41" t="s">
        <v>392</v>
      </c>
      <c r="F2204" s="41" t="s">
        <v>392</v>
      </c>
      <c r="G2204" s="41" t="s">
        <v>759</v>
      </c>
      <c r="H2204" s="41">
        <v>4</v>
      </c>
      <c r="I2204" s="41">
        <v>6202.3968033152696</v>
      </c>
      <c r="J2204" s="41">
        <v>742</v>
      </c>
      <c r="K2204" s="41">
        <v>4</v>
      </c>
      <c r="L2204" s="41">
        <v>13.726999999999999</v>
      </c>
      <c r="M2204" s="41">
        <v>7.3999999999999996E-2</v>
      </c>
      <c r="N2204" s="41">
        <v>1058</v>
      </c>
      <c r="O2204" s="41">
        <v>29</v>
      </c>
      <c r="P2204" s="41">
        <v>21.054200000000002</v>
      </c>
      <c r="Q2204" s="41">
        <v>0.57710000000000006</v>
      </c>
      <c r="R2204" s="41">
        <v>10040</v>
      </c>
      <c r="S2204" s="41">
        <v>179.71600000000001</v>
      </c>
      <c r="T2204" s="41">
        <v>7297</v>
      </c>
      <c r="U2204" s="41">
        <v>160.53399999999999</v>
      </c>
      <c r="V2204" s="41">
        <v>10786</v>
      </c>
      <c r="W2204" s="41">
        <v>193.517</v>
      </c>
      <c r="X2204" s="41">
        <v>8384</v>
      </c>
      <c r="Y2204" s="41">
        <v>182.1653</v>
      </c>
      <c r="Z2204" s="6">
        <f>0</f>
        <v>0</v>
      </c>
      <c r="AA2204" s="6">
        <f t="shared" si="251"/>
        <v>193.517</v>
      </c>
      <c r="AB2204">
        <f>IF(ISBLANK(Table1[[#This Row],[FY2425_Cost]])=TRUE,#N/A,Table1[[#This Row],[FY2425_Cost]])</f>
        <v>182.1653</v>
      </c>
      <c r="AC2204" s="6">
        <f t="shared" si="252"/>
        <v>-11.351699999999994</v>
      </c>
      <c r="AD2204" s="6" t="e">
        <f>SUMIFS($AB$3:AB2204,$B$3:B2204,B2204)</f>
        <v>#N/A</v>
      </c>
      <c r="AE2204" s="6">
        <f t="shared" si="253"/>
        <v>2791.0785614918714</v>
      </c>
      <c r="AF2204" s="6">
        <f t="shared" si="254"/>
        <v>2791.0785614918714</v>
      </c>
      <c r="AG2204" s="6">
        <f>VLOOKUP(Table1[[#This Row],[PracticeCode]],$AP$3:$AS$345,4,FALSE)</f>
        <v>2791.0785614918714</v>
      </c>
      <c r="AH2204" s="27">
        <f t="shared" si="255"/>
        <v>202818.37546840933</v>
      </c>
      <c r="AI2204" s="6" t="e">
        <f t="shared" si="250"/>
        <v>#N/A</v>
      </c>
    </row>
    <row r="2205" spans="1:35" x14ac:dyDescent="0.35">
      <c r="A2205" t="str">
        <f t="shared" si="249"/>
        <v>NORWOOD ROAD SURGERY (KENNEDY)South SouthallEalingE85061Jun3</v>
      </c>
      <c r="B2205" s="41" t="s">
        <v>521</v>
      </c>
      <c r="C2205" s="41" t="s">
        <v>453</v>
      </c>
      <c r="D2205" s="41" t="s">
        <v>12</v>
      </c>
      <c r="E2205" s="41" t="s">
        <v>392</v>
      </c>
      <c r="F2205" s="41" t="s">
        <v>392</v>
      </c>
      <c r="G2205" s="41" t="s">
        <v>758</v>
      </c>
      <c r="H2205" s="41">
        <v>3</v>
      </c>
      <c r="I2205" s="41">
        <v>6202.3968033152696</v>
      </c>
      <c r="J2205" s="41">
        <v>663</v>
      </c>
      <c r="K2205" s="41">
        <v>2</v>
      </c>
      <c r="L2205" s="41">
        <v>12.265499999999999</v>
      </c>
      <c r="M2205" s="41">
        <v>3.6999999999999998E-2</v>
      </c>
      <c r="N2205" s="41">
        <v>3137</v>
      </c>
      <c r="O2205" s="41">
        <v>4</v>
      </c>
      <c r="P2205" s="41">
        <v>62.426300000000005</v>
      </c>
      <c r="Q2205" s="41">
        <v>7.9600000000000004E-2</v>
      </c>
      <c r="R2205" s="41">
        <v>7163</v>
      </c>
      <c r="S2205" s="41">
        <v>128.21770000000001</v>
      </c>
      <c r="T2205" s="41">
        <v>6585</v>
      </c>
      <c r="U2205" s="41">
        <v>144.87</v>
      </c>
      <c r="V2205" s="41">
        <v>7828</v>
      </c>
      <c r="W2205" s="41">
        <v>140.52020000000002</v>
      </c>
      <c r="X2205" s="41">
        <v>9726</v>
      </c>
      <c r="Y2205" s="41">
        <v>207.3759</v>
      </c>
      <c r="Z2205" s="6">
        <f>0</f>
        <v>0</v>
      </c>
      <c r="AA2205" s="6">
        <f t="shared" si="251"/>
        <v>140.52020000000002</v>
      </c>
      <c r="AB2205">
        <f>IF(ISBLANK(Table1[[#This Row],[FY2425_Cost]])=TRUE,#N/A,Table1[[#This Row],[FY2425_Cost]])</f>
        <v>207.3759</v>
      </c>
      <c r="AC2205" s="6">
        <f t="shared" si="252"/>
        <v>66.855699999999985</v>
      </c>
      <c r="AD2205" s="6" t="e">
        <f>SUMIFS($AB$3:AB2205,$B$3:B2205,B2205)</f>
        <v>#N/A</v>
      </c>
      <c r="AE2205" s="6">
        <f t="shared" si="253"/>
        <v>2791.0785614918714</v>
      </c>
      <c r="AF2205" s="6">
        <f t="shared" si="254"/>
        <v>2791.0785614918714</v>
      </c>
      <c r="AG2205" s="6">
        <f>VLOOKUP(Table1[[#This Row],[PracticeCode]],$AP$3:$AS$345,4,FALSE)</f>
        <v>2791.0785614918714</v>
      </c>
      <c r="AH2205" s="27">
        <f t="shared" si="255"/>
        <v>202818.37546840933</v>
      </c>
      <c r="AI2205" s="6" t="e">
        <f t="shared" si="250"/>
        <v>#N/A</v>
      </c>
    </row>
    <row r="2206" spans="1:35" x14ac:dyDescent="0.35">
      <c r="A2206" t="str">
        <f t="shared" si="249"/>
        <v>NORWOOD ROAD SURGERY (KENNEDY)South SouthallEalingE85061Mar12</v>
      </c>
      <c r="B2206" s="41" t="s">
        <v>521</v>
      </c>
      <c r="C2206" s="41" t="s">
        <v>453</v>
      </c>
      <c r="D2206" s="41" t="s">
        <v>12</v>
      </c>
      <c r="E2206" s="41" t="s">
        <v>392</v>
      </c>
      <c r="F2206" s="41" t="s">
        <v>392</v>
      </c>
      <c r="G2206" s="41" t="s">
        <v>767</v>
      </c>
      <c r="H2206" s="41">
        <v>12</v>
      </c>
      <c r="I2206" s="41">
        <v>6202.3968033152696</v>
      </c>
      <c r="J2206" s="41">
        <v>2377</v>
      </c>
      <c r="K2206" s="41">
        <v>10</v>
      </c>
      <c r="L2206" s="41">
        <v>47.302300000000002</v>
      </c>
      <c r="M2206" s="41">
        <v>0.19900000000000001</v>
      </c>
      <c r="N2206" s="41"/>
      <c r="O2206" s="41"/>
      <c r="P2206" s="41"/>
      <c r="Q2206" s="41"/>
      <c r="R2206" s="41">
        <v>5244</v>
      </c>
      <c r="S2206" s="41">
        <v>93.867599999999996</v>
      </c>
      <c r="T2206" s="41"/>
      <c r="U2206" s="41"/>
      <c r="V2206" s="41">
        <v>7631</v>
      </c>
      <c r="W2206" s="41">
        <v>141.3689</v>
      </c>
      <c r="X2206" s="41"/>
      <c r="Y2206" s="41"/>
      <c r="Z2206" s="6">
        <f>0</f>
        <v>0</v>
      </c>
      <c r="AA2206" s="6">
        <f t="shared" si="251"/>
        <v>141.3689</v>
      </c>
      <c r="AB2206" t="e">
        <f>IF(ISBLANK(Table1[[#This Row],[FY2425_Cost]])=TRUE,#N/A,Table1[[#This Row],[FY2425_Cost]])</f>
        <v>#N/A</v>
      </c>
      <c r="AC2206" s="6" t="e">
        <f t="shared" si="252"/>
        <v>#N/A</v>
      </c>
      <c r="AD2206" s="6" t="e">
        <f>SUMIFS($AB$3:AB2206,$B$3:B2206,B2206)</f>
        <v>#N/A</v>
      </c>
      <c r="AE2206" s="6">
        <f t="shared" si="253"/>
        <v>2791.0785614918714</v>
      </c>
      <c r="AF2206" s="6">
        <f t="shared" si="254"/>
        <v>2791.0785614918714</v>
      </c>
      <c r="AG2206" s="6">
        <f>VLOOKUP(Table1[[#This Row],[PracticeCode]],$AP$3:$AS$345,4,FALSE)</f>
        <v>2791.0785614918714</v>
      </c>
      <c r="AH2206" s="27">
        <f t="shared" si="255"/>
        <v>202818.37546840933</v>
      </c>
      <c r="AI2206" s="6" t="e">
        <f t="shared" si="250"/>
        <v>#N/A</v>
      </c>
    </row>
    <row r="2207" spans="1:35" x14ac:dyDescent="0.35">
      <c r="A2207" t="str">
        <f t="shared" si="249"/>
        <v>NORWOOD ROAD SURGERY (KENNEDY)South SouthallEalingE85061May2</v>
      </c>
      <c r="B2207" s="41" t="s">
        <v>521</v>
      </c>
      <c r="C2207" s="41" t="s">
        <v>453</v>
      </c>
      <c r="D2207" s="41" t="s">
        <v>12</v>
      </c>
      <c r="E2207" s="41" t="s">
        <v>392</v>
      </c>
      <c r="F2207" s="41" t="s">
        <v>392</v>
      </c>
      <c r="G2207" s="41" t="s">
        <v>757</v>
      </c>
      <c r="H2207" s="41">
        <v>2</v>
      </c>
      <c r="I2207" s="41">
        <v>6202.3968033152696</v>
      </c>
      <c r="J2207" s="41">
        <v>9144</v>
      </c>
      <c r="K2207" s="41">
        <v>0</v>
      </c>
      <c r="L2207" s="41">
        <v>169.16399999999999</v>
      </c>
      <c r="M2207" s="41">
        <v>0</v>
      </c>
      <c r="N2207" s="41">
        <v>914</v>
      </c>
      <c r="O2207" s="41">
        <v>13</v>
      </c>
      <c r="P2207" s="41">
        <v>18.188600000000001</v>
      </c>
      <c r="Q2207" s="41">
        <v>0.25870000000000004</v>
      </c>
      <c r="R2207" s="41">
        <v>6269</v>
      </c>
      <c r="S2207" s="41">
        <v>112.21510000000001</v>
      </c>
      <c r="T2207" s="41">
        <v>5475</v>
      </c>
      <c r="U2207" s="41">
        <v>120.45</v>
      </c>
      <c r="V2207" s="41">
        <v>15413</v>
      </c>
      <c r="W2207" s="41">
        <v>281.37909999999999</v>
      </c>
      <c r="X2207" s="41">
        <v>6402</v>
      </c>
      <c r="Y2207" s="41">
        <v>138.8973</v>
      </c>
      <c r="Z2207" s="6">
        <f>0</f>
        <v>0</v>
      </c>
      <c r="AA2207" s="6">
        <f t="shared" si="251"/>
        <v>281.37909999999999</v>
      </c>
      <c r="AB2207">
        <f>IF(ISBLANK(Table1[[#This Row],[FY2425_Cost]])=TRUE,#N/A,Table1[[#This Row],[FY2425_Cost]])</f>
        <v>138.8973</v>
      </c>
      <c r="AC2207" s="6">
        <f t="shared" si="252"/>
        <v>-142.48179999999999</v>
      </c>
      <c r="AD2207" s="6" t="e">
        <f>SUMIFS($AB$3:AB2207,$B$3:B2207,B2207)</f>
        <v>#N/A</v>
      </c>
      <c r="AE2207" s="6">
        <f t="shared" si="253"/>
        <v>2791.0785614918714</v>
      </c>
      <c r="AF2207" s="6">
        <f t="shared" si="254"/>
        <v>2791.0785614918714</v>
      </c>
      <c r="AG2207" s="6">
        <f>VLOOKUP(Table1[[#This Row],[PracticeCode]],$AP$3:$AS$345,4,FALSE)</f>
        <v>2791.0785614918714</v>
      </c>
      <c r="AH2207" s="27">
        <f t="shared" si="255"/>
        <v>202818.37546840933</v>
      </c>
      <c r="AI2207" s="6" t="e">
        <f t="shared" si="250"/>
        <v>#N/A</v>
      </c>
    </row>
    <row r="2208" spans="1:35" x14ac:dyDescent="0.35">
      <c r="A2208" t="str">
        <f t="shared" si="249"/>
        <v>NORWOOD ROAD SURGERY (KENNEDY)South SouthallEalingE85061Nov8</v>
      </c>
      <c r="B2208" s="41" t="s">
        <v>521</v>
      </c>
      <c r="C2208" s="41" t="s">
        <v>453</v>
      </c>
      <c r="D2208" s="41" t="s">
        <v>12</v>
      </c>
      <c r="E2208" s="41" t="s">
        <v>392</v>
      </c>
      <c r="F2208" s="41" t="s">
        <v>392</v>
      </c>
      <c r="G2208" s="41" t="s">
        <v>763</v>
      </c>
      <c r="H2208" s="41">
        <v>8</v>
      </c>
      <c r="I2208" s="41">
        <v>6202.3968033152696</v>
      </c>
      <c r="J2208" s="41">
        <v>862</v>
      </c>
      <c r="K2208" s="41">
        <v>1</v>
      </c>
      <c r="L2208" s="41">
        <v>17.1538</v>
      </c>
      <c r="M2208" s="41">
        <v>1.9900000000000001E-2</v>
      </c>
      <c r="N2208" s="41"/>
      <c r="O2208" s="41"/>
      <c r="P2208" s="41"/>
      <c r="Q2208" s="41"/>
      <c r="R2208" s="41">
        <v>8523</v>
      </c>
      <c r="S2208" s="41">
        <v>152.5617</v>
      </c>
      <c r="T2208" s="41"/>
      <c r="U2208" s="41"/>
      <c r="V2208" s="41">
        <v>9386</v>
      </c>
      <c r="W2208" s="41">
        <v>169.7354</v>
      </c>
      <c r="X2208" s="41"/>
      <c r="Y2208" s="41"/>
      <c r="Z2208" s="6">
        <f>0</f>
        <v>0</v>
      </c>
      <c r="AA2208" s="6">
        <f t="shared" si="251"/>
        <v>169.7354</v>
      </c>
      <c r="AB2208" t="e">
        <f>IF(ISBLANK(Table1[[#This Row],[FY2425_Cost]])=TRUE,#N/A,Table1[[#This Row],[FY2425_Cost]])</f>
        <v>#N/A</v>
      </c>
      <c r="AC2208" s="6" t="e">
        <f t="shared" si="252"/>
        <v>#N/A</v>
      </c>
      <c r="AD2208" s="6" t="e">
        <f>SUMIFS($AB$3:AB2208,$B$3:B2208,B2208)</f>
        <v>#N/A</v>
      </c>
      <c r="AE2208" s="6">
        <f t="shared" si="253"/>
        <v>2791.0785614918714</v>
      </c>
      <c r="AF2208" s="6">
        <f t="shared" si="254"/>
        <v>2791.0785614918714</v>
      </c>
      <c r="AG2208" s="6">
        <f>VLOOKUP(Table1[[#This Row],[PracticeCode]],$AP$3:$AS$345,4,FALSE)</f>
        <v>2791.0785614918714</v>
      </c>
      <c r="AH2208" s="27">
        <f t="shared" si="255"/>
        <v>202818.37546840933</v>
      </c>
      <c r="AI2208" s="6" t="e">
        <f t="shared" si="250"/>
        <v>#N/A</v>
      </c>
    </row>
    <row r="2209" spans="1:35" x14ac:dyDescent="0.35">
      <c r="A2209" t="str">
        <f t="shared" si="249"/>
        <v>NORWOOD ROAD SURGERY (KENNEDY)South SouthallEalingE85061Oct7</v>
      </c>
      <c r="B2209" s="41" t="s">
        <v>521</v>
      </c>
      <c r="C2209" s="41" t="s">
        <v>453</v>
      </c>
      <c r="D2209" s="41" t="s">
        <v>12</v>
      </c>
      <c r="E2209" s="41" t="s">
        <v>392</v>
      </c>
      <c r="F2209" s="41" t="s">
        <v>392</v>
      </c>
      <c r="G2209" s="41" t="s">
        <v>762</v>
      </c>
      <c r="H2209" s="41">
        <v>7</v>
      </c>
      <c r="I2209" s="41">
        <v>6202.3968033152696</v>
      </c>
      <c r="J2209" s="41">
        <v>521</v>
      </c>
      <c r="K2209" s="41">
        <v>6</v>
      </c>
      <c r="L2209" s="41">
        <v>10.367900000000001</v>
      </c>
      <c r="M2209" s="41">
        <v>0.11940000000000001</v>
      </c>
      <c r="N2209" s="41">
        <v>0</v>
      </c>
      <c r="O2209" s="41">
        <v>5</v>
      </c>
      <c r="P2209" s="41">
        <v>0</v>
      </c>
      <c r="Q2209" s="41">
        <v>0.11249999999999999</v>
      </c>
      <c r="R2209" s="41">
        <v>9081</v>
      </c>
      <c r="S2209" s="41">
        <v>162.54990000000001</v>
      </c>
      <c r="T2209" s="41">
        <v>10156</v>
      </c>
      <c r="U2209" s="41">
        <v>223.43199999999999</v>
      </c>
      <c r="V2209" s="41">
        <v>9608</v>
      </c>
      <c r="W2209" s="41">
        <v>173.03720000000001</v>
      </c>
      <c r="X2209" s="41">
        <v>10161</v>
      </c>
      <c r="Y2209" s="41">
        <v>223.5445</v>
      </c>
      <c r="Z2209" s="6">
        <f>0</f>
        <v>0</v>
      </c>
      <c r="AA2209" s="6">
        <f t="shared" si="251"/>
        <v>173.03720000000001</v>
      </c>
      <c r="AB2209">
        <f>IF(ISBLANK(Table1[[#This Row],[FY2425_Cost]])=TRUE,#N/A,Table1[[#This Row],[FY2425_Cost]])</f>
        <v>223.5445</v>
      </c>
      <c r="AC2209" s="6">
        <f t="shared" si="252"/>
        <v>50.507299999999987</v>
      </c>
      <c r="AD2209" s="6" t="e">
        <f>SUMIFS($AB$3:AB2209,$B$3:B2209,B2209)</f>
        <v>#N/A</v>
      </c>
      <c r="AE2209" s="6">
        <f t="shared" si="253"/>
        <v>2791.0785614918714</v>
      </c>
      <c r="AF2209" s="6">
        <f t="shared" si="254"/>
        <v>2791.0785614918714</v>
      </c>
      <c r="AG2209" s="6">
        <f>VLOOKUP(Table1[[#This Row],[PracticeCode]],$AP$3:$AS$345,4,FALSE)</f>
        <v>2791.0785614918714</v>
      </c>
      <c r="AH2209" s="27">
        <f t="shared" si="255"/>
        <v>202818.37546840933</v>
      </c>
      <c r="AI2209" s="6" t="e">
        <f t="shared" si="250"/>
        <v>#N/A</v>
      </c>
    </row>
    <row r="2210" spans="1:35" x14ac:dyDescent="0.35">
      <c r="A2210" t="str">
        <f t="shared" si="249"/>
        <v>NORWOOD ROAD SURGERY (KENNEDY)South SouthallEalingE85061Sep6</v>
      </c>
      <c r="B2210" s="41" t="s">
        <v>521</v>
      </c>
      <c r="C2210" s="41" t="s">
        <v>453</v>
      </c>
      <c r="D2210" s="41" t="s">
        <v>12</v>
      </c>
      <c r="E2210" s="41" t="s">
        <v>392</v>
      </c>
      <c r="F2210" s="41" t="s">
        <v>392</v>
      </c>
      <c r="G2210" s="41" t="s">
        <v>761</v>
      </c>
      <c r="H2210" s="41">
        <v>6</v>
      </c>
      <c r="I2210" s="41">
        <v>6202.3968033152696</v>
      </c>
      <c r="J2210" s="41">
        <v>652</v>
      </c>
      <c r="K2210" s="41">
        <v>11</v>
      </c>
      <c r="L2210" s="41">
        <v>12.9748</v>
      </c>
      <c r="M2210" s="41">
        <v>0.21890000000000001</v>
      </c>
      <c r="N2210" s="41">
        <v>1628</v>
      </c>
      <c r="O2210" s="41">
        <v>20</v>
      </c>
      <c r="P2210" s="41">
        <v>36.629999999999995</v>
      </c>
      <c r="Q2210" s="41">
        <v>0.44999999999999996</v>
      </c>
      <c r="R2210" s="41">
        <v>8337</v>
      </c>
      <c r="S2210" s="41">
        <v>149.23230000000001</v>
      </c>
      <c r="T2210" s="41">
        <v>8771</v>
      </c>
      <c r="U2210" s="41">
        <v>192.96199999999999</v>
      </c>
      <c r="V2210" s="41">
        <v>9000</v>
      </c>
      <c r="W2210" s="41">
        <v>162.42600000000002</v>
      </c>
      <c r="X2210" s="41">
        <v>10419</v>
      </c>
      <c r="Y2210" s="41">
        <v>230.04199999999997</v>
      </c>
      <c r="Z2210" s="6">
        <f>0</f>
        <v>0</v>
      </c>
      <c r="AA2210" s="6">
        <f t="shared" si="251"/>
        <v>162.42600000000002</v>
      </c>
      <c r="AB2210">
        <f>IF(ISBLANK(Table1[[#This Row],[FY2425_Cost]])=TRUE,#N/A,Table1[[#This Row],[FY2425_Cost]])</f>
        <v>230.04199999999997</v>
      </c>
      <c r="AC2210" s="6">
        <f t="shared" si="252"/>
        <v>67.615999999999957</v>
      </c>
      <c r="AD2210" s="6" t="e">
        <f>SUMIFS($AB$3:AB2210,$B$3:B2210,B2210)</f>
        <v>#N/A</v>
      </c>
      <c r="AE2210" s="6">
        <f t="shared" si="253"/>
        <v>2791.0785614918714</v>
      </c>
      <c r="AF2210" s="6">
        <f t="shared" si="254"/>
        <v>2791.0785614918714</v>
      </c>
      <c r="AG2210" s="6">
        <f>VLOOKUP(Table1[[#This Row],[PracticeCode]],$AP$3:$AS$345,4,FALSE)</f>
        <v>2791.0785614918714</v>
      </c>
      <c r="AH2210" s="27">
        <f t="shared" si="255"/>
        <v>202818.37546840933</v>
      </c>
      <c r="AI2210" s="6" t="e">
        <f t="shared" si="250"/>
        <v>#N/A</v>
      </c>
    </row>
    <row r="2211" spans="1:35" x14ac:dyDescent="0.35">
      <c r="A2211" t="str">
        <f t="shared" si="249"/>
        <v>Notting Hill Medical CentreNeoHealthWest LondonE87065Apr1</v>
      </c>
      <c r="B2211" s="41" t="s">
        <v>747</v>
      </c>
      <c r="C2211" s="41" t="s">
        <v>441</v>
      </c>
      <c r="D2211" s="41" t="s">
        <v>29</v>
      </c>
      <c r="E2211" s="41" t="s">
        <v>351</v>
      </c>
      <c r="F2211" s="41" t="s">
        <v>351</v>
      </c>
      <c r="G2211" s="41" t="s">
        <v>756</v>
      </c>
      <c r="H2211" s="41">
        <v>1</v>
      </c>
      <c r="I2211" s="41">
        <v>3957.3119034610399</v>
      </c>
      <c r="J2211" s="41">
        <v>8630</v>
      </c>
      <c r="K2211" s="41">
        <v>0</v>
      </c>
      <c r="L2211" s="41">
        <v>159.655</v>
      </c>
      <c r="M2211" s="41">
        <v>0</v>
      </c>
      <c r="N2211" s="41">
        <v>1080</v>
      </c>
      <c r="O2211" s="41">
        <v>0</v>
      </c>
      <c r="P2211" s="41">
        <v>21.492000000000001</v>
      </c>
      <c r="Q2211" s="41">
        <v>0</v>
      </c>
      <c r="R2211" s="41">
        <v>1652</v>
      </c>
      <c r="S2211" s="41">
        <v>29.570799999999998</v>
      </c>
      <c r="T2211" s="41">
        <v>3080</v>
      </c>
      <c r="U2211" s="41">
        <v>67.760000000000005</v>
      </c>
      <c r="V2211" s="41">
        <v>10282</v>
      </c>
      <c r="W2211" s="41">
        <v>189.22579999999999</v>
      </c>
      <c r="X2211" s="41">
        <v>4160</v>
      </c>
      <c r="Y2211" s="41">
        <v>89.25200000000001</v>
      </c>
      <c r="Z2211" s="6">
        <f>0</f>
        <v>0</v>
      </c>
      <c r="AA2211" s="6">
        <f t="shared" si="251"/>
        <v>189.22579999999999</v>
      </c>
      <c r="AB2211">
        <f>IF(ISBLANK(Table1[[#This Row],[FY2425_Cost]])=TRUE,#N/A,Table1[[#This Row],[FY2425_Cost]])</f>
        <v>89.25200000000001</v>
      </c>
      <c r="AC2211" s="6">
        <f t="shared" si="252"/>
        <v>-99.973799999999983</v>
      </c>
      <c r="AD2211" s="6">
        <f>SUMIFS($AB$3:AB2211,$B$3:B2211,B2211)</f>
        <v>89.25200000000001</v>
      </c>
      <c r="AE2211" s="6">
        <f t="shared" si="253"/>
        <v>1780.7903565574679</v>
      </c>
      <c r="AF2211" s="6">
        <f t="shared" si="254"/>
        <v>1780.7903565574679</v>
      </c>
      <c r="AG2211" s="6">
        <f>VLOOKUP(Table1[[#This Row],[PracticeCode]],$AP$3:$AS$345,4,FALSE)</f>
        <v>1780.7903565574679</v>
      </c>
      <c r="AH2211" s="27">
        <f t="shared" si="255"/>
        <v>129404.09924317602</v>
      </c>
      <c r="AI2211" s="6">
        <f t="shared" si="250"/>
        <v>0</v>
      </c>
    </row>
    <row r="2212" spans="1:35" x14ac:dyDescent="0.35">
      <c r="A2212" t="str">
        <f t="shared" si="249"/>
        <v>Notting Hill Medical CentreNeoHealthWest LondonE87065Aug5</v>
      </c>
      <c r="B2212" s="41" t="s">
        <v>747</v>
      </c>
      <c r="C2212" s="41" t="s">
        <v>441</v>
      </c>
      <c r="D2212" s="41" t="s">
        <v>29</v>
      </c>
      <c r="E2212" s="41" t="s">
        <v>351</v>
      </c>
      <c r="F2212" s="41" t="s">
        <v>351</v>
      </c>
      <c r="G2212" s="41" t="s">
        <v>760</v>
      </c>
      <c r="H2212" s="41">
        <v>5</v>
      </c>
      <c r="I2212" s="41">
        <v>3957.3119034610399</v>
      </c>
      <c r="J2212" s="41">
        <v>868</v>
      </c>
      <c r="K2212" s="41">
        <v>0</v>
      </c>
      <c r="L2212" s="41">
        <v>16.058</v>
      </c>
      <c r="M2212" s="41">
        <v>0</v>
      </c>
      <c r="N2212" s="41">
        <v>986</v>
      </c>
      <c r="O2212" s="41">
        <v>0</v>
      </c>
      <c r="P2212" s="41">
        <v>19.621400000000001</v>
      </c>
      <c r="Q2212" s="41">
        <v>0</v>
      </c>
      <c r="R2212" s="41">
        <v>3964</v>
      </c>
      <c r="S2212" s="41">
        <v>70.955600000000004</v>
      </c>
      <c r="T2212" s="41">
        <v>3292</v>
      </c>
      <c r="U2212" s="41">
        <v>72.424000000000007</v>
      </c>
      <c r="V2212" s="41">
        <v>4832</v>
      </c>
      <c r="W2212" s="41">
        <v>87.013599999999997</v>
      </c>
      <c r="X2212" s="41">
        <v>4278</v>
      </c>
      <c r="Y2212" s="41">
        <v>92.045400000000001</v>
      </c>
      <c r="Z2212" s="6">
        <f>0</f>
        <v>0</v>
      </c>
      <c r="AA2212" s="6">
        <f t="shared" si="251"/>
        <v>87.013599999999997</v>
      </c>
      <c r="AB2212">
        <f>IF(ISBLANK(Table1[[#This Row],[FY2425_Cost]])=TRUE,#N/A,Table1[[#This Row],[FY2425_Cost]])</f>
        <v>92.045400000000001</v>
      </c>
      <c r="AC2212" s="6">
        <f t="shared" si="252"/>
        <v>5.031800000000004</v>
      </c>
      <c r="AD2212" s="6">
        <f>SUMIFS($AB$3:AB2212,$B$3:B2212,B2212)</f>
        <v>181.29740000000001</v>
      </c>
      <c r="AE2212" s="6">
        <f t="shared" si="253"/>
        <v>1780.7903565574679</v>
      </c>
      <c r="AF2212" s="6">
        <f t="shared" si="254"/>
        <v>1780.7903565574679</v>
      </c>
      <c r="AG2212" s="6">
        <f>VLOOKUP(Table1[[#This Row],[PracticeCode]],$AP$3:$AS$345,4,FALSE)</f>
        <v>1780.7903565574679</v>
      </c>
      <c r="AH2212" s="27">
        <f t="shared" si="255"/>
        <v>129404.09924317602</v>
      </c>
      <c r="AI2212" s="6">
        <f t="shared" si="250"/>
        <v>0</v>
      </c>
    </row>
    <row r="2213" spans="1:35" x14ac:dyDescent="0.35">
      <c r="A2213" t="str">
        <f t="shared" si="249"/>
        <v>Notting Hill Medical CentreNeoHealthWest LondonE87065Dec9</v>
      </c>
      <c r="B2213" s="41" t="s">
        <v>747</v>
      </c>
      <c r="C2213" s="41" t="s">
        <v>441</v>
      </c>
      <c r="D2213" s="41" t="s">
        <v>29</v>
      </c>
      <c r="E2213" s="41" t="s">
        <v>351</v>
      </c>
      <c r="F2213" s="41" t="s">
        <v>351</v>
      </c>
      <c r="G2213" s="41" t="s">
        <v>764</v>
      </c>
      <c r="H2213" s="41">
        <v>9</v>
      </c>
      <c r="I2213" s="41">
        <v>3957.3119034610399</v>
      </c>
      <c r="J2213" s="41">
        <v>1281</v>
      </c>
      <c r="K2213" s="41">
        <v>0</v>
      </c>
      <c r="L2213" s="41">
        <v>25.491900000000001</v>
      </c>
      <c r="M2213" s="41">
        <v>0</v>
      </c>
      <c r="N2213" s="41"/>
      <c r="O2213" s="41"/>
      <c r="P2213" s="41"/>
      <c r="Q2213" s="41"/>
      <c r="R2213" s="41">
        <v>3018</v>
      </c>
      <c r="S2213" s="41">
        <v>54.022199999999998</v>
      </c>
      <c r="T2213" s="41"/>
      <c r="U2213" s="41"/>
      <c r="V2213" s="41">
        <v>4299</v>
      </c>
      <c r="W2213" s="41">
        <v>79.514099999999999</v>
      </c>
      <c r="X2213" s="41"/>
      <c r="Y2213" s="41"/>
      <c r="Z2213" s="6">
        <f>0</f>
        <v>0</v>
      </c>
      <c r="AA2213" s="6">
        <f t="shared" si="251"/>
        <v>79.514099999999999</v>
      </c>
      <c r="AB2213" t="e">
        <f>IF(ISBLANK(Table1[[#This Row],[FY2425_Cost]])=TRUE,#N/A,Table1[[#This Row],[FY2425_Cost]])</f>
        <v>#N/A</v>
      </c>
      <c r="AC2213" s="6" t="e">
        <f t="shared" si="252"/>
        <v>#N/A</v>
      </c>
      <c r="AD2213" s="6" t="e">
        <f>SUMIFS($AB$3:AB2213,$B$3:B2213,B2213)</f>
        <v>#N/A</v>
      </c>
      <c r="AE2213" s="6">
        <f t="shared" si="253"/>
        <v>1780.7903565574679</v>
      </c>
      <c r="AF2213" s="6">
        <f t="shared" si="254"/>
        <v>1780.7903565574679</v>
      </c>
      <c r="AG2213" s="6">
        <f>VLOOKUP(Table1[[#This Row],[PracticeCode]],$AP$3:$AS$345,4,FALSE)</f>
        <v>1780.7903565574679</v>
      </c>
      <c r="AH2213" s="27">
        <f t="shared" si="255"/>
        <v>129404.09924317602</v>
      </c>
      <c r="AI2213" s="6" t="e">
        <f t="shared" si="250"/>
        <v>#N/A</v>
      </c>
    </row>
    <row r="2214" spans="1:35" x14ac:dyDescent="0.35">
      <c r="A2214" t="str">
        <f t="shared" si="249"/>
        <v>Notting Hill Medical CentreNeoHealthWest LondonE87065Feb11</v>
      </c>
      <c r="B2214" s="41" t="s">
        <v>747</v>
      </c>
      <c r="C2214" s="41" t="s">
        <v>441</v>
      </c>
      <c r="D2214" s="41" t="s">
        <v>29</v>
      </c>
      <c r="E2214" s="41" t="s">
        <v>351</v>
      </c>
      <c r="F2214" s="41" t="s">
        <v>351</v>
      </c>
      <c r="G2214" s="41" t="s">
        <v>766</v>
      </c>
      <c r="H2214" s="41">
        <v>11</v>
      </c>
      <c r="I2214" s="41">
        <v>3957.3119034610399</v>
      </c>
      <c r="J2214" s="41">
        <v>1790</v>
      </c>
      <c r="K2214" s="41">
        <v>0</v>
      </c>
      <c r="L2214" s="41">
        <v>35.621000000000002</v>
      </c>
      <c r="M2214" s="41">
        <v>0</v>
      </c>
      <c r="N2214" s="41"/>
      <c r="O2214" s="41"/>
      <c r="P2214" s="41"/>
      <c r="Q2214" s="41"/>
      <c r="R2214" s="41">
        <v>4932</v>
      </c>
      <c r="S2214" s="41">
        <v>88.282799999999995</v>
      </c>
      <c r="T2214" s="41"/>
      <c r="U2214" s="41"/>
      <c r="V2214" s="41">
        <v>6722</v>
      </c>
      <c r="W2214" s="41">
        <v>123.90379999999999</v>
      </c>
      <c r="X2214" s="41"/>
      <c r="Y2214" s="41"/>
      <c r="Z2214" s="6">
        <f>0</f>
        <v>0</v>
      </c>
      <c r="AA2214" s="6">
        <f t="shared" si="251"/>
        <v>123.90379999999999</v>
      </c>
      <c r="AB2214" t="e">
        <f>IF(ISBLANK(Table1[[#This Row],[FY2425_Cost]])=TRUE,#N/A,Table1[[#This Row],[FY2425_Cost]])</f>
        <v>#N/A</v>
      </c>
      <c r="AC2214" s="6" t="e">
        <f t="shared" si="252"/>
        <v>#N/A</v>
      </c>
      <c r="AD2214" s="6" t="e">
        <f>SUMIFS($AB$3:AB2214,$B$3:B2214,B2214)</f>
        <v>#N/A</v>
      </c>
      <c r="AE2214" s="6">
        <f t="shared" si="253"/>
        <v>1780.7903565574679</v>
      </c>
      <c r="AF2214" s="6">
        <f t="shared" si="254"/>
        <v>1780.7903565574679</v>
      </c>
      <c r="AG2214" s="6">
        <f>VLOOKUP(Table1[[#This Row],[PracticeCode]],$AP$3:$AS$345,4,FALSE)</f>
        <v>1780.7903565574679</v>
      </c>
      <c r="AH2214" s="27">
        <f t="shared" si="255"/>
        <v>129404.09924317602</v>
      </c>
      <c r="AI2214" s="6" t="e">
        <f t="shared" si="250"/>
        <v>#N/A</v>
      </c>
    </row>
    <row r="2215" spans="1:35" x14ac:dyDescent="0.35">
      <c r="A2215" t="str">
        <f t="shared" si="249"/>
        <v>Notting Hill Medical CentreNeoHealthWest LondonE87065Jan10</v>
      </c>
      <c r="B2215" s="41" t="s">
        <v>747</v>
      </c>
      <c r="C2215" s="41" t="s">
        <v>441</v>
      </c>
      <c r="D2215" s="41" t="s">
        <v>29</v>
      </c>
      <c r="E2215" s="41" t="s">
        <v>351</v>
      </c>
      <c r="F2215" s="41" t="s">
        <v>351</v>
      </c>
      <c r="G2215" s="41" t="s">
        <v>765</v>
      </c>
      <c r="H2215" s="41">
        <v>10</v>
      </c>
      <c r="I2215" s="41">
        <v>3957.3119034610399</v>
      </c>
      <c r="J2215" s="41">
        <v>2230</v>
      </c>
      <c r="K2215" s="41">
        <v>0</v>
      </c>
      <c r="L2215" s="41">
        <v>44.377000000000002</v>
      </c>
      <c r="M2215" s="41">
        <v>0</v>
      </c>
      <c r="N2215" s="41"/>
      <c r="O2215" s="41"/>
      <c r="P2215" s="41"/>
      <c r="Q2215" s="41"/>
      <c r="R2215" s="41">
        <v>4770</v>
      </c>
      <c r="S2215" s="41">
        <v>85.382999999999996</v>
      </c>
      <c r="T2215" s="41"/>
      <c r="U2215" s="41"/>
      <c r="V2215" s="41">
        <v>7000</v>
      </c>
      <c r="W2215" s="41">
        <v>129.76</v>
      </c>
      <c r="X2215" s="41"/>
      <c r="Y2215" s="41"/>
      <c r="Z2215" s="6">
        <f>0</f>
        <v>0</v>
      </c>
      <c r="AA2215" s="6">
        <f t="shared" si="251"/>
        <v>129.76</v>
      </c>
      <c r="AB2215" t="e">
        <f>IF(ISBLANK(Table1[[#This Row],[FY2425_Cost]])=TRUE,#N/A,Table1[[#This Row],[FY2425_Cost]])</f>
        <v>#N/A</v>
      </c>
      <c r="AC2215" s="6" t="e">
        <f t="shared" si="252"/>
        <v>#N/A</v>
      </c>
      <c r="AD2215" s="6" t="e">
        <f>SUMIFS($AB$3:AB2215,$B$3:B2215,B2215)</f>
        <v>#N/A</v>
      </c>
      <c r="AE2215" s="6">
        <f t="shared" si="253"/>
        <v>1780.7903565574679</v>
      </c>
      <c r="AF2215" s="6">
        <f t="shared" si="254"/>
        <v>1780.7903565574679</v>
      </c>
      <c r="AG2215" s="6">
        <f>VLOOKUP(Table1[[#This Row],[PracticeCode]],$AP$3:$AS$345,4,FALSE)</f>
        <v>1780.7903565574679</v>
      </c>
      <c r="AH2215" s="27">
        <f t="shared" si="255"/>
        <v>129404.09924317602</v>
      </c>
      <c r="AI2215" s="6" t="e">
        <f t="shared" si="250"/>
        <v>#N/A</v>
      </c>
    </row>
    <row r="2216" spans="1:35" x14ac:dyDescent="0.35">
      <c r="A2216" t="str">
        <f t="shared" si="249"/>
        <v>Notting Hill Medical CentreNeoHealthWest LondonE87065Jul4</v>
      </c>
      <c r="B2216" s="41" t="s">
        <v>747</v>
      </c>
      <c r="C2216" s="41" t="s">
        <v>441</v>
      </c>
      <c r="D2216" s="41" t="s">
        <v>29</v>
      </c>
      <c r="E2216" s="41" t="s">
        <v>351</v>
      </c>
      <c r="F2216" s="41" t="s">
        <v>351</v>
      </c>
      <c r="G2216" s="41" t="s">
        <v>759</v>
      </c>
      <c r="H2216" s="41">
        <v>4</v>
      </c>
      <c r="I2216" s="41">
        <v>3957.3119034610399</v>
      </c>
      <c r="J2216" s="41">
        <v>1358</v>
      </c>
      <c r="K2216" s="41">
        <v>6</v>
      </c>
      <c r="L2216" s="41">
        <v>25.122999999999998</v>
      </c>
      <c r="M2216" s="41">
        <v>0.11099999999999999</v>
      </c>
      <c r="N2216" s="41">
        <v>1639</v>
      </c>
      <c r="O2216" s="41">
        <v>0</v>
      </c>
      <c r="P2216" s="41">
        <v>32.616100000000003</v>
      </c>
      <c r="Q2216" s="41">
        <v>0</v>
      </c>
      <c r="R2216" s="41">
        <v>4454</v>
      </c>
      <c r="S2216" s="41">
        <v>79.726600000000005</v>
      </c>
      <c r="T2216" s="41">
        <v>3887</v>
      </c>
      <c r="U2216" s="41">
        <v>85.513999999999996</v>
      </c>
      <c r="V2216" s="41">
        <v>5818</v>
      </c>
      <c r="W2216" s="41">
        <v>104.9606</v>
      </c>
      <c r="X2216" s="41">
        <v>5526</v>
      </c>
      <c r="Y2216" s="41">
        <v>118.1301</v>
      </c>
      <c r="Z2216" s="6">
        <f>0</f>
        <v>0</v>
      </c>
      <c r="AA2216" s="6">
        <f t="shared" si="251"/>
        <v>104.9606</v>
      </c>
      <c r="AB2216">
        <f>IF(ISBLANK(Table1[[#This Row],[FY2425_Cost]])=TRUE,#N/A,Table1[[#This Row],[FY2425_Cost]])</f>
        <v>118.1301</v>
      </c>
      <c r="AC2216" s="6">
        <f t="shared" si="252"/>
        <v>13.169499999999999</v>
      </c>
      <c r="AD2216" s="6" t="e">
        <f>SUMIFS($AB$3:AB2216,$B$3:B2216,B2216)</f>
        <v>#N/A</v>
      </c>
      <c r="AE2216" s="6">
        <f t="shared" si="253"/>
        <v>1780.7903565574679</v>
      </c>
      <c r="AF2216" s="6">
        <f t="shared" si="254"/>
        <v>1780.7903565574679</v>
      </c>
      <c r="AG2216" s="6">
        <f>VLOOKUP(Table1[[#This Row],[PracticeCode]],$AP$3:$AS$345,4,FALSE)</f>
        <v>1780.7903565574679</v>
      </c>
      <c r="AH2216" s="27">
        <f t="shared" si="255"/>
        <v>129404.09924317602</v>
      </c>
      <c r="AI2216" s="6" t="e">
        <f t="shared" si="250"/>
        <v>#N/A</v>
      </c>
    </row>
    <row r="2217" spans="1:35" x14ac:dyDescent="0.35">
      <c r="A2217" t="str">
        <f t="shared" si="249"/>
        <v>Notting Hill Medical CentreNeoHealthWest LondonE87065Jun3</v>
      </c>
      <c r="B2217" s="41" t="s">
        <v>747</v>
      </c>
      <c r="C2217" s="41" t="s">
        <v>441</v>
      </c>
      <c r="D2217" s="41" t="s">
        <v>29</v>
      </c>
      <c r="E2217" s="41" t="s">
        <v>351</v>
      </c>
      <c r="F2217" s="41" t="s">
        <v>351</v>
      </c>
      <c r="G2217" s="41" t="s">
        <v>758</v>
      </c>
      <c r="H2217" s="41">
        <v>3</v>
      </c>
      <c r="I2217" s="41">
        <v>3957.3119034610399</v>
      </c>
      <c r="J2217" s="41">
        <v>1607</v>
      </c>
      <c r="K2217" s="41">
        <v>0</v>
      </c>
      <c r="L2217" s="41">
        <v>29.729499999999998</v>
      </c>
      <c r="M2217" s="41">
        <v>0</v>
      </c>
      <c r="N2217" s="41">
        <v>1287</v>
      </c>
      <c r="O2217" s="41">
        <v>0</v>
      </c>
      <c r="P2217" s="41">
        <v>25.6113</v>
      </c>
      <c r="Q2217" s="41">
        <v>0</v>
      </c>
      <c r="R2217" s="41">
        <v>4073</v>
      </c>
      <c r="S2217" s="41">
        <v>72.906700000000001</v>
      </c>
      <c r="T2217" s="41">
        <v>3605</v>
      </c>
      <c r="U2217" s="41">
        <v>79.31</v>
      </c>
      <c r="V2217" s="41">
        <v>5680</v>
      </c>
      <c r="W2217" s="41">
        <v>102.6362</v>
      </c>
      <c r="X2217" s="41">
        <v>4892</v>
      </c>
      <c r="Y2217" s="41">
        <v>104.9213</v>
      </c>
      <c r="Z2217" s="6">
        <f>0</f>
        <v>0</v>
      </c>
      <c r="AA2217" s="6">
        <f t="shared" si="251"/>
        <v>102.6362</v>
      </c>
      <c r="AB2217">
        <f>IF(ISBLANK(Table1[[#This Row],[FY2425_Cost]])=TRUE,#N/A,Table1[[#This Row],[FY2425_Cost]])</f>
        <v>104.9213</v>
      </c>
      <c r="AC2217" s="6">
        <f t="shared" si="252"/>
        <v>2.2850999999999999</v>
      </c>
      <c r="AD2217" s="6" t="e">
        <f>SUMIFS($AB$3:AB2217,$B$3:B2217,B2217)</f>
        <v>#N/A</v>
      </c>
      <c r="AE2217" s="6">
        <f t="shared" si="253"/>
        <v>1780.7903565574679</v>
      </c>
      <c r="AF2217" s="6">
        <f t="shared" si="254"/>
        <v>1780.7903565574679</v>
      </c>
      <c r="AG2217" s="6">
        <f>VLOOKUP(Table1[[#This Row],[PracticeCode]],$AP$3:$AS$345,4,FALSE)</f>
        <v>1780.7903565574679</v>
      </c>
      <c r="AH2217" s="27">
        <f t="shared" si="255"/>
        <v>129404.09924317602</v>
      </c>
      <c r="AI2217" s="6" t="e">
        <f t="shared" si="250"/>
        <v>#N/A</v>
      </c>
    </row>
    <row r="2218" spans="1:35" x14ac:dyDescent="0.35">
      <c r="A2218" t="str">
        <f t="shared" si="249"/>
        <v>Notting Hill Medical CentreNeoHealthWest LondonE87065Mar12</v>
      </c>
      <c r="B2218" s="41" t="s">
        <v>747</v>
      </c>
      <c r="C2218" s="41" t="s">
        <v>441</v>
      </c>
      <c r="D2218" s="41" t="s">
        <v>29</v>
      </c>
      <c r="E2218" s="41" t="s">
        <v>351</v>
      </c>
      <c r="F2218" s="41" t="s">
        <v>351</v>
      </c>
      <c r="G2218" s="41" t="s">
        <v>767</v>
      </c>
      <c r="H2218" s="41">
        <v>12</v>
      </c>
      <c r="I2218" s="41">
        <v>3957.3119034610399</v>
      </c>
      <c r="J2218" s="41">
        <v>903</v>
      </c>
      <c r="K2218" s="41">
        <v>0</v>
      </c>
      <c r="L2218" s="41">
        <v>17.9697</v>
      </c>
      <c r="M2218" s="41">
        <v>0</v>
      </c>
      <c r="N2218" s="41"/>
      <c r="O2218" s="41"/>
      <c r="P2218" s="41"/>
      <c r="Q2218" s="41"/>
      <c r="R2218" s="41">
        <v>2462</v>
      </c>
      <c r="S2218" s="41">
        <v>44.069800000000001</v>
      </c>
      <c r="T2218" s="41"/>
      <c r="U2218" s="41"/>
      <c r="V2218" s="41">
        <v>3365</v>
      </c>
      <c r="W2218" s="41">
        <v>62.039500000000004</v>
      </c>
      <c r="X2218" s="41"/>
      <c r="Y2218" s="41"/>
      <c r="Z2218" s="6">
        <f>0</f>
        <v>0</v>
      </c>
      <c r="AA2218" s="6">
        <f t="shared" si="251"/>
        <v>62.039500000000004</v>
      </c>
      <c r="AB2218" t="e">
        <f>IF(ISBLANK(Table1[[#This Row],[FY2425_Cost]])=TRUE,#N/A,Table1[[#This Row],[FY2425_Cost]])</f>
        <v>#N/A</v>
      </c>
      <c r="AC2218" s="6" t="e">
        <f t="shared" si="252"/>
        <v>#N/A</v>
      </c>
      <c r="AD2218" s="6" t="e">
        <f>SUMIFS($AB$3:AB2218,$B$3:B2218,B2218)</f>
        <v>#N/A</v>
      </c>
      <c r="AE2218" s="6">
        <f t="shared" si="253"/>
        <v>1780.7903565574679</v>
      </c>
      <c r="AF2218" s="6">
        <f t="shared" si="254"/>
        <v>1780.7903565574679</v>
      </c>
      <c r="AG2218" s="6">
        <f>VLOOKUP(Table1[[#This Row],[PracticeCode]],$AP$3:$AS$345,4,FALSE)</f>
        <v>1780.7903565574679</v>
      </c>
      <c r="AH2218" s="27">
        <f t="shared" si="255"/>
        <v>129404.09924317602</v>
      </c>
      <c r="AI2218" s="6" t="e">
        <f t="shared" si="250"/>
        <v>#N/A</v>
      </c>
    </row>
    <row r="2219" spans="1:35" x14ac:dyDescent="0.35">
      <c r="A2219" t="str">
        <f t="shared" si="249"/>
        <v>Notting Hill Medical CentreNeoHealthWest LondonE87065May2</v>
      </c>
      <c r="B2219" s="41" t="s">
        <v>747</v>
      </c>
      <c r="C2219" s="41" t="s">
        <v>441</v>
      </c>
      <c r="D2219" s="41" t="s">
        <v>29</v>
      </c>
      <c r="E2219" s="41" t="s">
        <v>351</v>
      </c>
      <c r="F2219" s="41" t="s">
        <v>351</v>
      </c>
      <c r="G2219" s="41" t="s">
        <v>757</v>
      </c>
      <c r="H2219" s="41">
        <v>2</v>
      </c>
      <c r="I2219" s="41">
        <v>3957.3119034610399</v>
      </c>
      <c r="J2219" s="41">
        <v>1306</v>
      </c>
      <c r="K2219" s="41">
        <v>0</v>
      </c>
      <c r="L2219" s="41">
        <v>24.160999999999998</v>
      </c>
      <c r="M2219" s="41">
        <v>0</v>
      </c>
      <c r="N2219" s="41">
        <v>968</v>
      </c>
      <c r="O2219" s="41">
        <v>0</v>
      </c>
      <c r="P2219" s="41">
        <v>19.263200000000001</v>
      </c>
      <c r="Q2219" s="41">
        <v>0</v>
      </c>
      <c r="R2219" s="41">
        <v>1953</v>
      </c>
      <c r="S2219" s="41">
        <v>34.9587</v>
      </c>
      <c r="T2219" s="41">
        <v>6573</v>
      </c>
      <c r="U2219" s="41">
        <v>144.60599999999999</v>
      </c>
      <c r="V2219" s="41">
        <v>3259</v>
      </c>
      <c r="W2219" s="41">
        <v>59.119699999999995</v>
      </c>
      <c r="X2219" s="41">
        <v>7541</v>
      </c>
      <c r="Y2219" s="41">
        <v>163.86920000000001</v>
      </c>
      <c r="Z2219" s="6">
        <f>0</f>
        <v>0</v>
      </c>
      <c r="AA2219" s="6">
        <f t="shared" si="251"/>
        <v>59.119699999999995</v>
      </c>
      <c r="AB2219">
        <f>IF(ISBLANK(Table1[[#This Row],[FY2425_Cost]])=TRUE,#N/A,Table1[[#This Row],[FY2425_Cost]])</f>
        <v>163.86920000000001</v>
      </c>
      <c r="AC2219" s="6">
        <f t="shared" si="252"/>
        <v>104.74950000000001</v>
      </c>
      <c r="AD2219" s="6" t="e">
        <f>SUMIFS($AB$3:AB2219,$B$3:B2219,B2219)</f>
        <v>#N/A</v>
      </c>
      <c r="AE2219" s="6">
        <f t="shared" si="253"/>
        <v>1780.7903565574679</v>
      </c>
      <c r="AF2219" s="6">
        <f t="shared" si="254"/>
        <v>1780.7903565574679</v>
      </c>
      <c r="AG2219" s="6">
        <f>VLOOKUP(Table1[[#This Row],[PracticeCode]],$AP$3:$AS$345,4,FALSE)</f>
        <v>1780.7903565574679</v>
      </c>
      <c r="AH2219" s="27">
        <f t="shared" si="255"/>
        <v>129404.09924317602</v>
      </c>
      <c r="AI2219" s="6" t="e">
        <f t="shared" si="250"/>
        <v>#N/A</v>
      </c>
    </row>
    <row r="2220" spans="1:35" x14ac:dyDescent="0.35">
      <c r="A2220" t="str">
        <f t="shared" si="249"/>
        <v>Notting Hill Medical CentreNeoHealthWest LondonE87065Nov8</v>
      </c>
      <c r="B2220" s="41" t="s">
        <v>747</v>
      </c>
      <c r="C2220" s="41" t="s">
        <v>441</v>
      </c>
      <c r="D2220" s="41" t="s">
        <v>29</v>
      </c>
      <c r="E2220" s="41" t="s">
        <v>351</v>
      </c>
      <c r="F2220" s="41" t="s">
        <v>351</v>
      </c>
      <c r="G2220" s="41" t="s">
        <v>763</v>
      </c>
      <c r="H2220" s="41">
        <v>8</v>
      </c>
      <c r="I2220" s="41">
        <v>3957.3119034610399</v>
      </c>
      <c r="J2220" s="41">
        <v>927</v>
      </c>
      <c r="K2220" s="41">
        <v>0</v>
      </c>
      <c r="L2220" s="41">
        <v>18.447300000000002</v>
      </c>
      <c r="M2220" s="41">
        <v>0</v>
      </c>
      <c r="N2220" s="41"/>
      <c r="O2220" s="41"/>
      <c r="P2220" s="41"/>
      <c r="Q2220" s="41"/>
      <c r="R2220" s="41">
        <v>4691</v>
      </c>
      <c r="S2220" s="41">
        <v>83.968900000000005</v>
      </c>
      <c r="T2220" s="41"/>
      <c r="U2220" s="41"/>
      <c r="V2220" s="41">
        <v>5618</v>
      </c>
      <c r="W2220" s="41">
        <v>102.4162</v>
      </c>
      <c r="X2220" s="41"/>
      <c r="Y2220" s="41"/>
      <c r="Z2220" s="6">
        <f>0</f>
        <v>0</v>
      </c>
      <c r="AA2220" s="6">
        <f t="shared" si="251"/>
        <v>102.4162</v>
      </c>
      <c r="AB2220" t="e">
        <f>IF(ISBLANK(Table1[[#This Row],[FY2425_Cost]])=TRUE,#N/A,Table1[[#This Row],[FY2425_Cost]])</f>
        <v>#N/A</v>
      </c>
      <c r="AC2220" s="6" t="e">
        <f t="shared" si="252"/>
        <v>#N/A</v>
      </c>
      <c r="AD2220" s="6" t="e">
        <f>SUMIFS($AB$3:AB2220,$B$3:B2220,B2220)</f>
        <v>#N/A</v>
      </c>
      <c r="AE2220" s="6">
        <f t="shared" si="253"/>
        <v>1780.7903565574679</v>
      </c>
      <c r="AF2220" s="6">
        <f t="shared" si="254"/>
        <v>1780.7903565574679</v>
      </c>
      <c r="AG2220" s="6">
        <f>VLOOKUP(Table1[[#This Row],[PracticeCode]],$AP$3:$AS$345,4,FALSE)</f>
        <v>1780.7903565574679</v>
      </c>
      <c r="AH2220" s="27">
        <f t="shared" si="255"/>
        <v>129404.09924317602</v>
      </c>
      <c r="AI2220" s="6" t="e">
        <f t="shared" si="250"/>
        <v>#N/A</v>
      </c>
    </row>
    <row r="2221" spans="1:35" x14ac:dyDescent="0.35">
      <c r="A2221" t="str">
        <f t="shared" si="249"/>
        <v>Notting Hill Medical CentreNeoHealthWest LondonE87065Oct7</v>
      </c>
      <c r="B2221" s="41" t="s">
        <v>747</v>
      </c>
      <c r="C2221" s="41" t="s">
        <v>441</v>
      </c>
      <c r="D2221" s="41" t="s">
        <v>29</v>
      </c>
      <c r="E2221" s="41" t="s">
        <v>351</v>
      </c>
      <c r="F2221" s="41" t="s">
        <v>351</v>
      </c>
      <c r="G2221" s="41" t="s">
        <v>762</v>
      </c>
      <c r="H2221" s="41">
        <v>7</v>
      </c>
      <c r="I2221" s="41">
        <v>3957.3119034610399</v>
      </c>
      <c r="J2221" s="41">
        <v>709</v>
      </c>
      <c r="K2221" s="41">
        <v>0</v>
      </c>
      <c r="L2221" s="41">
        <v>14.109100000000002</v>
      </c>
      <c r="M2221" s="41">
        <v>0</v>
      </c>
      <c r="N2221" s="41">
        <v>0</v>
      </c>
      <c r="O2221" s="41">
        <v>0</v>
      </c>
      <c r="P2221" s="41">
        <v>0</v>
      </c>
      <c r="Q2221" s="41">
        <v>0</v>
      </c>
      <c r="R2221" s="41">
        <v>3677</v>
      </c>
      <c r="S2221" s="41">
        <v>65.818299999999994</v>
      </c>
      <c r="T2221" s="41">
        <v>4043</v>
      </c>
      <c r="U2221" s="41">
        <v>88.945999999999998</v>
      </c>
      <c r="V2221" s="41">
        <v>4386</v>
      </c>
      <c r="W2221" s="41">
        <v>79.927399999999992</v>
      </c>
      <c r="X2221" s="41">
        <v>4043</v>
      </c>
      <c r="Y2221" s="41">
        <v>88.945999999999998</v>
      </c>
      <c r="Z2221" s="6">
        <f>0</f>
        <v>0</v>
      </c>
      <c r="AA2221" s="6">
        <f t="shared" si="251"/>
        <v>79.927399999999992</v>
      </c>
      <c r="AB2221">
        <f>IF(ISBLANK(Table1[[#This Row],[FY2425_Cost]])=TRUE,#N/A,Table1[[#This Row],[FY2425_Cost]])</f>
        <v>88.945999999999998</v>
      </c>
      <c r="AC2221" s="6">
        <f t="shared" si="252"/>
        <v>9.0186000000000064</v>
      </c>
      <c r="AD2221" s="6" t="e">
        <f>SUMIFS($AB$3:AB2221,$B$3:B2221,B2221)</f>
        <v>#N/A</v>
      </c>
      <c r="AE2221" s="6">
        <f t="shared" si="253"/>
        <v>1780.7903565574679</v>
      </c>
      <c r="AF2221" s="6">
        <f t="shared" si="254"/>
        <v>1780.7903565574679</v>
      </c>
      <c r="AG2221" s="6">
        <f>VLOOKUP(Table1[[#This Row],[PracticeCode]],$AP$3:$AS$345,4,FALSE)</f>
        <v>1780.7903565574679</v>
      </c>
      <c r="AH2221" s="27">
        <f t="shared" si="255"/>
        <v>129404.09924317602</v>
      </c>
      <c r="AI2221" s="6" t="e">
        <f t="shared" si="250"/>
        <v>#N/A</v>
      </c>
    </row>
    <row r="2222" spans="1:35" x14ac:dyDescent="0.35">
      <c r="A2222" t="str">
        <f t="shared" si="249"/>
        <v>Notting Hill Medical CentreNeoHealthWest LondonE87065Sep6</v>
      </c>
      <c r="B2222" s="41" t="s">
        <v>747</v>
      </c>
      <c r="C2222" s="41" t="s">
        <v>441</v>
      </c>
      <c r="D2222" s="41" t="s">
        <v>29</v>
      </c>
      <c r="E2222" s="41" t="s">
        <v>351</v>
      </c>
      <c r="F2222" s="41" t="s">
        <v>351</v>
      </c>
      <c r="G2222" s="41" t="s">
        <v>761</v>
      </c>
      <c r="H2222" s="41">
        <v>6</v>
      </c>
      <c r="I2222" s="41">
        <v>3957.3119034610399</v>
      </c>
      <c r="J2222" s="41">
        <v>2104</v>
      </c>
      <c r="K2222" s="41">
        <v>0</v>
      </c>
      <c r="L2222" s="41">
        <v>41.869600000000005</v>
      </c>
      <c r="M2222" s="41">
        <v>0</v>
      </c>
      <c r="N2222" s="41">
        <v>1086</v>
      </c>
      <c r="O2222" s="41">
        <v>0</v>
      </c>
      <c r="P2222" s="41">
        <v>24.434999999999999</v>
      </c>
      <c r="Q2222" s="41">
        <v>0</v>
      </c>
      <c r="R2222" s="41">
        <v>4918</v>
      </c>
      <c r="S2222" s="41">
        <v>88.032200000000003</v>
      </c>
      <c r="T2222" s="41">
        <v>4841</v>
      </c>
      <c r="U2222" s="41">
        <v>106.502</v>
      </c>
      <c r="V2222" s="41">
        <v>7022</v>
      </c>
      <c r="W2222" s="41">
        <v>129.90180000000001</v>
      </c>
      <c r="X2222" s="41">
        <v>5927</v>
      </c>
      <c r="Y2222" s="41">
        <v>130.93699999999998</v>
      </c>
      <c r="Z2222" s="6">
        <f>0</f>
        <v>0</v>
      </c>
      <c r="AA2222" s="6">
        <f t="shared" si="251"/>
        <v>129.90180000000001</v>
      </c>
      <c r="AB2222">
        <f>IF(ISBLANK(Table1[[#This Row],[FY2425_Cost]])=TRUE,#N/A,Table1[[#This Row],[FY2425_Cost]])</f>
        <v>130.93699999999998</v>
      </c>
      <c r="AC2222" s="6">
        <f t="shared" si="252"/>
        <v>1.0351999999999748</v>
      </c>
      <c r="AD2222" s="6" t="e">
        <f>SUMIFS($AB$3:AB2222,$B$3:B2222,B2222)</f>
        <v>#N/A</v>
      </c>
      <c r="AE2222" s="6">
        <f t="shared" si="253"/>
        <v>1780.7903565574679</v>
      </c>
      <c r="AF2222" s="6">
        <f t="shared" si="254"/>
        <v>1780.7903565574679</v>
      </c>
      <c r="AG2222" s="6">
        <f>VLOOKUP(Table1[[#This Row],[PracticeCode]],$AP$3:$AS$345,4,FALSE)</f>
        <v>1780.7903565574679</v>
      </c>
      <c r="AH2222" s="27">
        <f t="shared" si="255"/>
        <v>129404.09924317602</v>
      </c>
      <c r="AI2222" s="6" t="e">
        <f t="shared" si="250"/>
        <v>#N/A</v>
      </c>
    </row>
    <row r="2223" spans="1:35" x14ac:dyDescent="0.35">
      <c r="A2223" t="str">
        <f t="shared" si="249"/>
        <v>NURSING HOME SERVICESunallocatedEalingY04225Apr1</v>
      </c>
      <c r="B2223" s="41" t="s">
        <v>479</v>
      </c>
      <c r="C2223" s="41" t="s">
        <v>826</v>
      </c>
      <c r="D2223" s="41" t="s">
        <v>12</v>
      </c>
      <c r="E2223" s="41" t="s">
        <v>229</v>
      </c>
      <c r="F2223" s="41" t="s">
        <v>229</v>
      </c>
      <c r="G2223" s="41" t="s">
        <v>756</v>
      </c>
      <c r="H2223" s="41">
        <v>1</v>
      </c>
      <c r="I2223" s="41">
        <v>3767.12046844007</v>
      </c>
      <c r="J2223" s="41">
        <v>2</v>
      </c>
      <c r="K2223" s="41">
        <v>0</v>
      </c>
      <c r="L2223" s="41">
        <v>3.6999999999999998E-2</v>
      </c>
      <c r="M2223" s="41">
        <v>0</v>
      </c>
      <c r="N2223" s="41">
        <v>0</v>
      </c>
      <c r="O2223" s="41">
        <v>0</v>
      </c>
      <c r="P2223" s="41">
        <v>0</v>
      </c>
      <c r="Q2223" s="41">
        <v>0</v>
      </c>
      <c r="R2223" s="41">
        <v>0</v>
      </c>
      <c r="S2223" s="41">
        <v>0</v>
      </c>
      <c r="T2223" s="41">
        <v>0</v>
      </c>
      <c r="U2223" s="41">
        <v>0</v>
      </c>
      <c r="V2223" s="41">
        <v>2</v>
      </c>
      <c r="W2223" s="41">
        <v>3.6999999999999998E-2</v>
      </c>
      <c r="X2223" s="41">
        <v>0</v>
      </c>
      <c r="Y2223" s="41">
        <v>0</v>
      </c>
      <c r="Z2223" s="6">
        <f>0</f>
        <v>0</v>
      </c>
      <c r="AA2223" s="6">
        <f t="shared" si="251"/>
        <v>3.6999999999999998E-2</v>
      </c>
      <c r="AB2223">
        <f>IF(ISBLANK(Table1[[#This Row],[FY2425_Cost]])=TRUE,#N/A,Table1[[#This Row],[FY2425_Cost]])</f>
        <v>0</v>
      </c>
      <c r="AC2223" s="6">
        <f t="shared" si="252"/>
        <v>-3.6999999999999998E-2</v>
      </c>
      <c r="AD2223" s="6">
        <f>SUMIFS($AB$3:AB2223,$B$3:B2223,B2223)</f>
        <v>0</v>
      </c>
      <c r="AE2223" s="6">
        <f t="shared" si="253"/>
        <v>1695.2042107980315</v>
      </c>
      <c r="AF2223" s="6">
        <f t="shared" si="254"/>
        <v>1695.2042107980315</v>
      </c>
      <c r="AG2223" s="6">
        <f>VLOOKUP(Table1[[#This Row],[PracticeCode]],$AP$3:$AS$345,4,FALSE)</f>
        <v>1695.2042107980315</v>
      </c>
      <c r="AH2223" s="27">
        <f t="shared" si="255"/>
        <v>123184.83931799031</v>
      </c>
      <c r="AI2223" s="6">
        <f t="shared" si="250"/>
        <v>0</v>
      </c>
    </row>
    <row r="2224" spans="1:35" x14ac:dyDescent="0.35">
      <c r="A2224" t="str">
        <f t="shared" si="249"/>
        <v>NURSING HOME SERVICESunallocatedEalingY04225Aug5</v>
      </c>
      <c r="B2224" s="41" t="s">
        <v>479</v>
      </c>
      <c r="C2224" s="41" t="s">
        <v>826</v>
      </c>
      <c r="D2224" s="41" t="s">
        <v>12</v>
      </c>
      <c r="E2224" s="41" t="s">
        <v>229</v>
      </c>
      <c r="F2224" s="41" t="s">
        <v>229</v>
      </c>
      <c r="G2224" s="41" t="s">
        <v>760</v>
      </c>
      <c r="H2224" s="41">
        <v>5</v>
      </c>
      <c r="I2224" s="41">
        <v>3767.12046844007</v>
      </c>
      <c r="J2224" s="41">
        <v>0</v>
      </c>
      <c r="K2224" s="41">
        <v>0</v>
      </c>
      <c r="L2224" s="41">
        <v>0</v>
      </c>
      <c r="M2224" s="41">
        <v>0</v>
      </c>
      <c r="N2224" s="41">
        <v>6</v>
      </c>
      <c r="O2224" s="41">
        <v>0</v>
      </c>
      <c r="P2224" s="41">
        <v>0.11940000000000001</v>
      </c>
      <c r="Q2224" s="41">
        <v>0</v>
      </c>
      <c r="R2224" s="41">
        <v>0</v>
      </c>
      <c r="S2224" s="41">
        <v>0</v>
      </c>
      <c r="T2224" s="41">
        <v>0</v>
      </c>
      <c r="U2224" s="41">
        <v>0</v>
      </c>
      <c r="V2224" s="41">
        <v>0</v>
      </c>
      <c r="W2224" s="41">
        <v>0</v>
      </c>
      <c r="X2224" s="41">
        <v>6</v>
      </c>
      <c r="Y2224" s="41">
        <v>0.11940000000000001</v>
      </c>
      <c r="Z2224" s="6">
        <f>0</f>
        <v>0</v>
      </c>
      <c r="AA2224" s="6">
        <f t="shared" si="251"/>
        <v>0</v>
      </c>
      <c r="AB2224">
        <f>IF(ISBLANK(Table1[[#This Row],[FY2425_Cost]])=TRUE,#N/A,Table1[[#This Row],[FY2425_Cost]])</f>
        <v>0.11940000000000001</v>
      </c>
      <c r="AC2224" s="6">
        <f t="shared" si="252"/>
        <v>0.11940000000000001</v>
      </c>
      <c r="AD2224" s="6">
        <f>SUMIFS($AB$3:AB2224,$B$3:B2224,B2224)</f>
        <v>0.11940000000000001</v>
      </c>
      <c r="AE2224" s="6">
        <f t="shared" si="253"/>
        <v>1695.2042107980315</v>
      </c>
      <c r="AF2224" s="6">
        <f t="shared" si="254"/>
        <v>1695.2042107980315</v>
      </c>
      <c r="AG2224" s="6">
        <f>VLOOKUP(Table1[[#This Row],[PracticeCode]],$AP$3:$AS$345,4,FALSE)</f>
        <v>1695.2042107980315</v>
      </c>
      <c r="AH2224" s="27">
        <f t="shared" si="255"/>
        <v>123184.83931799031</v>
      </c>
      <c r="AI2224" s="6">
        <f t="shared" si="250"/>
        <v>0</v>
      </c>
    </row>
    <row r="2225" spans="1:35" x14ac:dyDescent="0.35">
      <c r="A2225" t="str">
        <f t="shared" si="249"/>
        <v>NURSING HOME SERVICESunallocatedEalingY04225Dec9</v>
      </c>
      <c r="B2225" s="41" t="s">
        <v>479</v>
      </c>
      <c r="C2225" s="41" t="s">
        <v>826</v>
      </c>
      <c r="D2225" s="41" t="s">
        <v>12</v>
      </c>
      <c r="E2225" s="41" t="s">
        <v>229</v>
      </c>
      <c r="F2225" s="41" t="s">
        <v>229</v>
      </c>
      <c r="G2225" s="41" t="s">
        <v>764</v>
      </c>
      <c r="H2225" s="41">
        <v>9</v>
      </c>
      <c r="I2225" s="41">
        <v>3767.12046844007</v>
      </c>
      <c r="J2225" s="41">
        <v>0</v>
      </c>
      <c r="K2225" s="41">
        <v>0</v>
      </c>
      <c r="L2225" s="41">
        <v>0</v>
      </c>
      <c r="M2225" s="41">
        <v>0</v>
      </c>
      <c r="N2225" s="41"/>
      <c r="O2225" s="41"/>
      <c r="P2225" s="41"/>
      <c r="Q2225" s="41"/>
      <c r="R2225" s="41">
        <v>0</v>
      </c>
      <c r="S2225" s="41">
        <v>0</v>
      </c>
      <c r="T2225" s="41"/>
      <c r="U2225" s="41"/>
      <c r="V2225" s="41">
        <v>0</v>
      </c>
      <c r="W2225" s="41">
        <v>0</v>
      </c>
      <c r="X2225" s="41"/>
      <c r="Y2225" s="41"/>
      <c r="Z2225" s="6">
        <f>0</f>
        <v>0</v>
      </c>
      <c r="AA2225" s="6">
        <f t="shared" si="251"/>
        <v>0</v>
      </c>
      <c r="AB2225" t="e">
        <f>IF(ISBLANK(Table1[[#This Row],[FY2425_Cost]])=TRUE,#N/A,Table1[[#This Row],[FY2425_Cost]])</f>
        <v>#N/A</v>
      </c>
      <c r="AC2225" s="6" t="e">
        <f t="shared" si="252"/>
        <v>#N/A</v>
      </c>
      <c r="AD2225" s="6" t="e">
        <f>SUMIFS($AB$3:AB2225,$B$3:B2225,B2225)</f>
        <v>#N/A</v>
      </c>
      <c r="AE2225" s="6">
        <f t="shared" si="253"/>
        <v>1695.2042107980315</v>
      </c>
      <c r="AF2225" s="6">
        <f t="shared" si="254"/>
        <v>1695.2042107980315</v>
      </c>
      <c r="AG2225" s="6">
        <f>VLOOKUP(Table1[[#This Row],[PracticeCode]],$AP$3:$AS$345,4,FALSE)</f>
        <v>1695.2042107980315</v>
      </c>
      <c r="AH2225" s="27">
        <f t="shared" si="255"/>
        <v>123184.83931799031</v>
      </c>
      <c r="AI2225" s="6" t="e">
        <f t="shared" si="250"/>
        <v>#N/A</v>
      </c>
    </row>
    <row r="2226" spans="1:35" x14ac:dyDescent="0.35">
      <c r="A2226" t="str">
        <f t="shared" si="249"/>
        <v>NURSING HOME SERVICESunallocatedEalingY04225Feb11</v>
      </c>
      <c r="B2226" s="41" t="s">
        <v>479</v>
      </c>
      <c r="C2226" s="41" t="s">
        <v>826</v>
      </c>
      <c r="D2226" s="41" t="s">
        <v>12</v>
      </c>
      <c r="E2226" s="41" t="s">
        <v>229</v>
      </c>
      <c r="F2226" s="41" t="s">
        <v>229</v>
      </c>
      <c r="G2226" s="41" t="s">
        <v>766</v>
      </c>
      <c r="H2226" s="41">
        <v>11</v>
      </c>
      <c r="I2226" s="41">
        <v>3767.12046844007</v>
      </c>
      <c r="J2226" s="41">
        <v>0</v>
      </c>
      <c r="K2226" s="41">
        <v>0</v>
      </c>
      <c r="L2226" s="41">
        <v>0</v>
      </c>
      <c r="M2226" s="41">
        <v>0</v>
      </c>
      <c r="N2226" s="41"/>
      <c r="O2226" s="41"/>
      <c r="P2226" s="41"/>
      <c r="Q2226" s="41"/>
      <c r="R2226" s="41">
        <v>0</v>
      </c>
      <c r="S2226" s="41">
        <v>0</v>
      </c>
      <c r="T2226" s="41"/>
      <c r="U2226" s="41"/>
      <c r="V2226" s="41">
        <v>0</v>
      </c>
      <c r="W2226" s="41">
        <v>0</v>
      </c>
      <c r="X2226" s="41"/>
      <c r="Y2226" s="41"/>
      <c r="Z2226" s="6">
        <f>0</f>
        <v>0</v>
      </c>
      <c r="AA2226" s="6">
        <f t="shared" si="251"/>
        <v>0</v>
      </c>
      <c r="AB2226" t="e">
        <f>IF(ISBLANK(Table1[[#This Row],[FY2425_Cost]])=TRUE,#N/A,Table1[[#This Row],[FY2425_Cost]])</f>
        <v>#N/A</v>
      </c>
      <c r="AC2226" s="6" t="e">
        <f t="shared" si="252"/>
        <v>#N/A</v>
      </c>
      <c r="AD2226" s="6" t="e">
        <f>SUMIFS($AB$3:AB2226,$B$3:B2226,B2226)</f>
        <v>#N/A</v>
      </c>
      <c r="AE2226" s="6">
        <f t="shared" si="253"/>
        <v>1695.2042107980315</v>
      </c>
      <c r="AF2226" s="6">
        <f t="shared" si="254"/>
        <v>1695.2042107980315</v>
      </c>
      <c r="AG2226" s="6">
        <f>VLOOKUP(Table1[[#This Row],[PracticeCode]],$AP$3:$AS$345,4,FALSE)</f>
        <v>1695.2042107980315</v>
      </c>
      <c r="AH2226" s="27">
        <f t="shared" si="255"/>
        <v>123184.83931799031</v>
      </c>
      <c r="AI2226" s="6" t="e">
        <f t="shared" si="250"/>
        <v>#N/A</v>
      </c>
    </row>
    <row r="2227" spans="1:35" x14ac:dyDescent="0.35">
      <c r="A2227" t="str">
        <f t="shared" si="249"/>
        <v>NURSING HOME SERVICESunallocatedEalingY04225Jan10</v>
      </c>
      <c r="B2227" s="41" t="s">
        <v>479</v>
      </c>
      <c r="C2227" s="41" t="s">
        <v>826</v>
      </c>
      <c r="D2227" s="41" t="s">
        <v>12</v>
      </c>
      <c r="E2227" s="41" t="s">
        <v>229</v>
      </c>
      <c r="F2227" s="41" t="s">
        <v>229</v>
      </c>
      <c r="G2227" s="41" t="s">
        <v>765</v>
      </c>
      <c r="H2227" s="41">
        <v>10</v>
      </c>
      <c r="I2227" s="41">
        <v>3767.12046844007</v>
      </c>
      <c r="J2227" s="41">
        <v>0</v>
      </c>
      <c r="K2227" s="41">
        <v>0</v>
      </c>
      <c r="L2227" s="41">
        <v>0</v>
      </c>
      <c r="M2227" s="41">
        <v>0</v>
      </c>
      <c r="N2227" s="41"/>
      <c r="O2227" s="41"/>
      <c r="P2227" s="41"/>
      <c r="Q2227" s="41"/>
      <c r="R2227" s="41">
        <v>0</v>
      </c>
      <c r="S2227" s="41">
        <v>0</v>
      </c>
      <c r="T2227" s="41"/>
      <c r="U2227" s="41"/>
      <c r="V2227" s="41">
        <v>0</v>
      </c>
      <c r="W2227" s="41">
        <v>0</v>
      </c>
      <c r="X2227" s="41"/>
      <c r="Y2227" s="41"/>
      <c r="Z2227" s="6">
        <f>0</f>
        <v>0</v>
      </c>
      <c r="AA2227" s="6">
        <f t="shared" si="251"/>
        <v>0</v>
      </c>
      <c r="AB2227" t="e">
        <f>IF(ISBLANK(Table1[[#This Row],[FY2425_Cost]])=TRUE,#N/A,Table1[[#This Row],[FY2425_Cost]])</f>
        <v>#N/A</v>
      </c>
      <c r="AC2227" s="6" t="e">
        <f t="shared" si="252"/>
        <v>#N/A</v>
      </c>
      <c r="AD2227" s="6" t="e">
        <f>SUMIFS($AB$3:AB2227,$B$3:B2227,B2227)</f>
        <v>#N/A</v>
      </c>
      <c r="AE2227" s="6">
        <f t="shared" si="253"/>
        <v>1695.2042107980315</v>
      </c>
      <c r="AF2227" s="6">
        <f t="shared" si="254"/>
        <v>1695.2042107980315</v>
      </c>
      <c r="AG2227" s="6">
        <f>VLOOKUP(Table1[[#This Row],[PracticeCode]],$AP$3:$AS$345,4,FALSE)</f>
        <v>1695.2042107980315</v>
      </c>
      <c r="AH2227" s="27">
        <f t="shared" si="255"/>
        <v>123184.83931799031</v>
      </c>
      <c r="AI2227" s="6" t="e">
        <f t="shared" si="250"/>
        <v>#N/A</v>
      </c>
    </row>
    <row r="2228" spans="1:35" x14ac:dyDescent="0.35">
      <c r="A2228" t="str">
        <f t="shared" si="249"/>
        <v>NURSING HOME SERVICESunallocatedEalingY04225Jul4</v>
      </c>
      <c r="B2228" s="41" t="s">
        <v>479</v>
      </c>
      <c r="C2228" s="41" t="s">
        <v>826</v>
      </c>
      <c r="D2228" s="41" t="s">
        <v>12</v>
      </c>
      <c r="E2228" s="41" t="s">
        <v>229</v>
      </c>
      <c r="F2228" s="41" t="s">
        <v>229</v>
      </c>
      <c r="G2228" s="41" t="s">
        <v>759</v>
      </c>
      <c r="H2228" s="41">
        <v>4</v>
      </c>
      <c r="I2228" s="41">
        <v>3767.12046844007</v>
      </c>
      <c r="J2228" s="41">
        <v>0</v>
      </c>
      <c r="K2228" s="41">
        <v>0</v>
      </c>
      <c r="L2228" s="41">
        <v>0</v>
      </c>
      <c r="M2228" s="41">
        <v>0</v>
      </c>
      <c r="N2228" s="41">
        <v>0</v>
      </c>
      <c r="O2228" s="41">
        <v>0</v>
      </c>
      <c r="P2228" s="41">
        <v>0</v>
      </c>
      <c r="Q2228" s="41">
        <v>0</v>
      </c>
      <c r="R2228" s="41">
        <v>0</v>
      </c>
      <c r="S2228" s="41">
        <v>0</v>
      </c>
      <c r="T2228" s="41">
        <v>0</v>
      </c>
      <c r="U2228" s="41">
        <v>0</v>
      </c>
      <c r="V2228" s="41">
        <v>0</v>
      </c>
      <c r="W2228" s="41">
        <v>0</v>
      </c>
      <c r="X2228" s="41">
        <v>0</v>
      </c>
      <c r="Y2228" s="41">
        <v>0</v>
      </c>
      <c r="Z2228" s="6">
        <f>0</f>
        <v>0</v>
      </c>
      <c r="AA2228" s="6">
        <f t="shared" si="251"/>
        <v>0</v>
      </c>
      <c r="AB2228">
        <f>IF(ISBLANK(Table1[[#This Row],[FY2425_Cost]])=TRUE,#N/A,Table1[[#This Row],[FY2425_Cost]])</f>
        <v>0</v>
      </c>
      <c r="AC2228" s="6">
        <f t="shared" si="252"/>
        <v>0</v>
      </c>
      <c r="AD2228" s="6" t="e">
        <f>SUMIFS($AB$3:AB2228,$B$3:B2228,B2228)</f>
        <v>#N/A</v>
      </c>
      <c r="AE2228" s="6">
        <f t="shared" si="253"/>
        <v>1695.2042107980315</v>
      </c>
      <c r="AF2228" s="6">
        <f t="shared" si="254"/>
        <v>1695.2042107980315</v>
      </c>
      <c r="AG2228" s="6">
        <f>VLOOKUP(Table1[[#This Row],[PracticeCode]],$AP$3:$AS$345,4,FALSE)</f>
        <v>1695.2042107980315</v>
      </c>
      <c r="AH2228" s="27">
        <f t="shared" si="255"/>
        <v>123184.83931799031</v>
      </c>
      <c r="AI2228" s="6" t="e">
        <f t="shared" si="250"/>
        <v>#N/A</v>
      </c>
    </row>
    <row r="2229" spans="1:35" x14ac:dyDescent="0.35">
      <c r="A2229" t="str">
        <f t="shared" si="249"/>
        <v>NURSING HOME SERVICESunallocatedEalingY04225Jun3</v>
      </c>
      <c r="B2229" s="41" t="s">
        <v>479</v>
      </c>
      <c r="C2229" s="41" t="s">
        <v>826</v>
      </c>
      <c r="D2229" s="41" t="s">
        <v>12</v>
      </c>
      <c r="E2229" s="41" t="s">
        <v>229</v>
      </c>
      <c r="F2229" s="41" t="s">
        <v>229</v>
      </c>
      <c r="G2229" s="41" t="s">
        <v>758</v>
      </c>
      <c r="H2229" s="41">
        <v>3</v>
      </c>
      <c r="I2229" s="41">
        <v>3767.12046844007</v>
      </c>
      <c r="J2229" s="41">
        <v>0</v>
      </c>
      <c r="K2229" s="41">
        <v>0</v>
      </c>
      <c r="L2229" s="41">
        <v>0</v>
      </c>
      <c r="M2229" s="41">
        <v>0</v>
      </c>
      <c r="N2229" s="41">
        <v>2</v>
      </c>
      <c r="O2229" s="41">
        <v>0</v>
      </c>
      <c r="P2229" s="41">
        <v>3.9800000000000002E-2</v>
      </c>
      <c r="Q2229" s="41">
        <v>0</v>
      </c>
      <c r="R2229" s="41">
        <v>0</v>
      </c>
      <c r="S2229" s="41">
        <v>0</v>
      </c>
      <c r="T2229" s="41">
        <v>0</v>
      </c>
      <c r="U2229" s="41">
        <v>0</v>
      </c>
      <c r="V2229" s="41">
        <v>0</v>
      </c>
      <c r="W2229" s="41">
        <v>0</v>
      </c>
      <c r="X2229" s="41">
        <v>2</v>
      </c>
      <c r="Y2229" s="41">
        <v>3.9800000000000002E-2</v>
      </c>
      <c r="Z2229" s="6">
        <f>0</f>
        <v>0</v>
      </c>
      <c r="AA2229" s="6">
        <f t="shared" si="251"/>
        <v>0</v>
      </c>
      <c r="AB2229">
        <f>IF(ISBLANK(Table1[[#This Row],[FY2425_Cost]])=TRUE,#N/A,Table1[[#This Row],[FY2425_Cost]])</f>
        <v>3.9800000000000002E-2</v>
      </c>
      <c r="AC2229" s="6">
        <f t="shared" si="252"/>
        <v>3.9800000000000002E-2</v>
      </c>
      <c r="AD2229" s="6" t="e">
        <f>SUMIFS($AB$3:AB2229,$B$3:B2229,B2229)</f>
        <v>#N/A</v>
      </c>
      <c r="AE2229" s="6">
        <f t="shared" si="253"/>
        <v>1695.2042107980315</v>
      </c>
      <c r="AF2229" s="6">
        <f t="shared" si="254"/>
        <v>1695.2042107980315</v>
      </c>
      <c r="AG2229" s="6">
        <f>VLOOKUP(Table1[[#This Row],[PracticeCode]],$AP$3:$AS$345,4,FALSE)</f>
        <v>1695.2042107980315</v>
      </c>
      <c r="AH2229" s="27">
        <f t="shared" si="255"/>
        <v>123184.83931799031</v>
      </c>
      <c r="AI2229" s="6" t="e">
        <f t="shared" si="250"/>
        <v>#N/A</v>
      </c>
    </row>
    <row r="2230" spans="1:35" x14ac:dyDescent="0.35">
      <c r="A2230" t="str">
        <f t="shared" si="249"/>
        <v>NURSING HOME SERVICESunallocatedEalingY04225Mar12</v>
      </c>
      <c r="B2230" s="41" t="s">
        <v>479</v>
      </c>
      <c r="C2230" s="41" t="s">
        <v>826</v>
      </c>
      <c r="D2230" s="41" t="s">
        <v>12</v>
      </c>
      <c r="E2230" s="41" t="s">
        <v>229</v>
      </c>
      <c r="F2230" s="41" t="s">
        <v>229</v>
      </c>
      <c r="G2230" s="41" t="s">
        <v>767</v>
      </c>
      <c r="H2230" s="41">
        <v>12</v>
      </c>
      <c r="I2230" s="41">
        <v>3767.12046844007</v>
      </c>
      <c r="J2230" s="41">
        <v>0</v>
      </c>
      <c r="K2230" s="41">
        <v>0</v>
      </c>
      <c r="L2230" s="41">
        <v>0</v>
      </c>
      <c r="M2230" s="41">
        <v>0</v>
      </c>
      <c r="N2230" s="41"/>
      <c r="O2230" s="41"/>
      <c r="P2230" s="41"/>
      <c r="Q2230" s="41"/>
      <c r="R2230" s="41">
        <v>0</v>
      </c>
      <c r="S2230" s="41">
        <v>0</v>
      </c>
      <c r="T2230" s="41"/>
      <c r="U2230" s="41"/>
      <c r="V2230" s="41">
        <v>0</v>
      </c>
      <c r="W2230" s="41">
        <v>0</v>
      </c>
      <c r="X2230" s="41"/>
      <c r="Y2230" s="41"/>
      <c r="Z2230" s="6">
        <f>0</f>
        <v>0</v>
      </c>
      <c r="AA2230" s="6">
        <f t="shared" si="251"/>
        <v>0</v>
      </c>
      <c r="AB2230" t="e">
        <f>IF(ISBLANK(Table1[[#This Row],[FY2425_Cost]])=TRUE,#N/A,Table1[[#This Row],[FY2425_Cost]])</f>
        <v>#N/A</v>
      </c>
      <c r="AC2230" s="6" t="e">
        <f t="shared" si="252"/>
        <v>#N/A</v>
      </c>
      <c r="AD2230" s="6" t="e">
        <f>SUMIFS($AB$3:AB2230,$B$3:B2230,B2230)</f>
        <v>#N/A</v>
      </c>
      <c r="AE2230" s="6">
        <f t="shared" si="253"/>
        <v>1695.2042107980315</v>
      </c>
      <c r="AF2230" s="6">
        <f t="shared" si="254"/>
        <v>1695.2042107980315</v>
      </c>
      <c r="AG2230" s="6">
        <f>VLOOKUP(Table1[[#This Row],[PracticeCode]],$AP$3:$AS$345,4,FALSE)</f>
        <v>1695.2042107980315</v>
      </c>
      <c r="AH2230" s="27">
        <f t="shared" si="255"/>
        <v>123184.83931799031</v>
      </c>
      <c r="AI2230" s="6" t="e">
        <f t="shared" si="250"/>
        <v>#N/A</v>
      </c>
    </row>
    <row r="2231" spans="1:35" x14ac:dyDescent="0.35">
      <c r="A2231" t="str">
        <f t="shared" si="249"/>
        <v>NURSING HOME SERVICESunallocatedEalingY04225May2</v>
      </c>
      <c r="B2231" s="41" t="s">
        <v>479</v>
      </c>
      <c r="C2231" s="41" t="s">
        <v>826</v>
      </c>
      <c r="D2231" s="41" t="s">
        <v>12</v>
      </c>
      <c r="E2231" s="41" t="s">
        <v>229</v>
      </c>
      <c r="F2231" s="41" t="s">
        <v>229</v>
      </c>
      <c r="G2231" s="41" t="s">
        <v>757</v>
      </c>
      <c r="H2231" s="41">
        <v>2</v>
      </c>
      <c r="I2231" s="41">
        <v>3767.12046844007</v>
      </c>
      <c r="J2231" s="41">
        <v>0</v>
      </c>
      <c r="K2231" s="41">
        <v>0</v>
      </c>
      <c r="L2231" s="41">
        <v>0</v>
      </c>
      <c r="M2231" s="41">
        <v>0</v>
      </c>
      <c r="N2231" s="41">
        <v>4</v>
      </c>
      <c r="O2231" s="41">
        <v>0</v>
      </c>
      <c r="P2231" s="41">
        <v>7.9600000000000004E-2</v>
      </c>
      <c r="Q2231" s="41">
        <v>0</v>
      </c>
      <c r="R2231" s="41">
        <v>0</v>
      </c>
      <c r="S2231" s="41">
        <v>0</v>
      </c>
      <c r="T2231" s="41">
        <v>0</v>
      </c>
      <c r="U2231" s="41">
        <v>0</v>
      </c>
      <c r="V2231" s="41">
        <v>0</v>
      </c>
      <c r="W2231" s="41">
        <v>0</v>
      </c>
      <c r="X2231" s="41">
        <v>4</v>
      </c>
      <c r="Y2231" s="41">
        <v>7.9600000000000004E-2</v>
      </c>
      <c r="Z2231" s="6">
        <f>0</f>
        <v>0</v>
      </c>
      <c r="AA2231" s="6">
        <f t="shared" si="251"/>
        <v>0</v>
      </c>
      <c r="AB2231">
        <f>IF(ISBLANK(Table1[[#This Row],[FY2425_Cost]])=TRUE,#N/A,Table1[[#This Row],[FY2425_Cost]])</f>
        <v>7.9600000000000004E-2</v>
      </c>
      <c r="AC2231" s="6">
        <f t="shared" si="252"/>
        <v>7.9600000000000004E-2</v>
      </c>
      <c r="AD2231" s="6" t="e">
        <f>SUMIFS($AB$3:AB2231,$B$3:B2231,B2231)</f>
        <v>#N/A</v>
      </c>
      <c r="AE2231" s="6">
        <f t="shared" si="253"/>
        <v>1695.2042107980315</v>
      </c>
      <c r="AF2231" s="6">
        <f t="shared" si="254"/>
        <v>1695.2042107980315</v>
      </c>
      <c r="AG2231" s="6">
        <f>VLOOKUP(Table1[[#This Row],[PracticeCode]],$AP$3:$AS$345,4,FALSE)</f>
        <v>1695.2042107980315</v>
      </c>
      <c r="AH2231" s="27">
        <f t="shared" si="255"/>
        <v>123184.83931799031</v>
      </c>
      <c r="AI2231" s="6" t="e">
        <f t="shared" si="250"/>
        <v>#N/A</v>
      </c>
    </row>
    <row r="2232" spans="1:35" x14ac:dyDescent="0.35">
      <c r="A2232" t="str">
        <f t="shared" si="249"/>
        <v>NURSING HOME SERVICESunallocatedEalingY04225Nov8</v>
      </c>
      <c r="B2232" s="41" t="s">
        <v>479</v>
      </c>
      <c r="C2232" s="41" t="s">
        <v>826</v>
      </c>
      <c r="D2232" s="41" t="s">
        <v>12</v>
      </c>
      <c r="E2232" s="41" t="s">
        <v>229</v>
      </c>
      <c r="F2232" s="41" t="s">
        <v>229</v>
      </c>
      <c r="G2232" s="41" t="s">
        <v>763</v>
      </c>
      <c r="H2232" s="41">
        <v>8</v>
      </c>
      <c r="I2232" s="41">
        <v>3767.12046844007</v>
      </c>
      <c r="J2232" s="41">
        <v>0</v>
      </c>
      <c r="K2232" s="41">
        <v>0</v>
      </c>
      <c r="L2232" s="41">
        <v>0</v>
      </c>
      <c r="M2232" s="41">
        <v>0</v>
      </c>
      <c r="N2232" s="41"/>
      <c r="O2232" s="41"/>
      <c r="P2232" s="41"/>
      <c r="Q2232" s="41"/>
      <c r="R2232" s="41">
        <v>0</v>
      </c>
      <c r="S2232" s="41">
        <v>0</v>
      </c>
      <c r="T2232" s="41"/>
      <c r="U2232" s="41"/>
      <c r="V2232" s="41">
        <v>0</v>
      </c>
      <c r="W2232" s="41">
        <v>0</v>
      </c>
      <c r="X2232" s="41"/>
      <c r="Y2232" s="41"/>
      <c r="Z2232" s="6">
        <f>0</f>
        <v>0</v>
      </c>
      <c r="AA2232" s="6">
        <f t="shared" si="251"/>
        <v>0</v>
      </c>
      <c r="AB2232" t="e">
        <f>IF(ISBLANK(Table1[[#This Row],[FY2425_Cost]])=TRUE,#N/A,Table1[[#This Row],[FY2425_Cost]])</f>
        <v>#N/A</v>
      </c>
      <c r="AC2232" s="6" t="e">
        <f t="shared" si="252"/>
        <v>#N/A</v>
      </c>
      <c r="AD2232" s="6" t="e">
        <f>SUMIFS($AB$3:AB2232,$B$3:B2232,B2232)</f>
        <v>#N/A</v>
      </c>
      <c r="AE2232" s="6">
        <f t="shared" si="253"/>
        <v>1695.2042107980315</v>
      </c>
      <c r="AF2232" s="6">
        <f t="shared" si="254"/>
        <v>1695.2042107980315</v>
      </c>
      <c r="AG2232" s="6">
        <f>VLOOKUP(Table1[[#This Row],[PracticeCode]],$AP$3:$AS$345,4,FALSE)</f>
        <v>1695.2042107980315</v>
      </c>
      <c r="AH2232" s="27">
        <f t="shared" si="255"/>
        <v>123184.83931799031</v>
      </c>
      <c r="AI2232" s="6" t="e">
        <f t="shared" si="250"/>
        <v>#N/A</v>
      </c>
    </row>
    <row r="2233" spans="1:35" x14ac:dyDescent="0.35">
      <c r="A2233" t="str">
        <f t="shared" si="249"/>
        <v>NURSING HOME SERVICESunallocatedEalingY04225Oct7</v>
      </c>
      <c r="B2233" s="41" t="s">
        <v>479</v>
      </c>
      <c r="C2233" s="41" t="s">
        <v>826</v>
      </c>
      <c r="D2233" s="41" t="s">
        <v>12</v>
      </c>
      <c r="E2233" s="41" t="s">
        <v>229</v>
      </c>
      <c r="F2233" s="41" t="s">
        <v>229</v>
      </c>
      <c r="G2233" s="41" t="s">
        <v>762</v>
      </c>
      <c r="H2233" s="41">
        <v>7</v>
      </c>
      <c r="I2233" s="41">
        <v>3767.12046844007</v>
      </c>
      <c r="J2233" s="41">
        <v>0</v>
      </c>
      <c r="K2233" s="41">
        <v>0</v>
      </c>
      <c r="L2233" s="41">
        <v>0</v>
      </c>
      <c r="M2233" s="41">
        <v>0</v>
      </c>
      <c r="N2233" s="41">
        <v>0</v>
      </c>
      <c r="O2233" s="41">
        <v>0</v>
      </c>
      <c r="P2233" s="41">
        <v>0</v>
      </c>
      <c r="Q2233" s="41">
        <v>0</v>
      </c>
      <c r="R2233" s="41">
        <v>0</v>
      </c>
      <c r="S2233" s="41">
        <v>0</v>
      </c>
      <c r="T2233" s="41">
        <v>0</v>
      </c>
      <c r="U2233" s="41">
        <v>0</v>
      </c>
      <c r="V2233" s="41">
        <v>0</v>
      </c>
      <c r="W2233" s="41">
        <v>0</v>
      </c>
      <c r="X2233" s="41">
        <v>0</v>
      </c>
      <c r="Y2233" s="41">
        <v>0</v>
      </c>
      <c r="Z2233" s="6">
        <f>0</f>
        <v>0</v>
      </c>
      <c r="AA2233" s="6">
        <f t="shared" si="251"/>
        <v>0</v>
      </c>
      <c r="AB2233">
        <f>IF(ISBLANK(Table1[[#This Row],[FY2425_Cost]])=TRUE,#N/A,Table1[[#This Row],[FY2425_Cost]])</f>
        <v>0</v>
      </c>
      <c r="AC2233" s="6">
        <f t="shared" si="252"/>
        <v>0</v>
      </c>
      <c r="AD2233" s="6" t="e">
        <f>SUMIFS($AB$3:AB2233,$B$3:B2233,B2233)</f>
        <v>#N/A</v>
      </c>
      <c r="AE2233" s="6">
        <f t="shared" si="253"/>
        <v>1695.2042107980315</v>
      </c>
      <c r="AF2233" s="6">
        <f t="shared" si="254"/>
        <v>1695.2042107980315</v>
      </c>
      <c r="AG2233" s="6">
        <f>VLOOKUP(Table1[[#This Row],[PracticeCode]],$AP$3:$AS$345,4,FALSE)</f>
        <v>1695.2042107980315</v>
      </c>
      <c r="AH2233" s="27">
        <f t="shared" si="255"/>
        <v>123184.83931799031</v>
      </c>
      <c r="AI2233" s="6" t="e">
        <f t="shared" si="250"/>
        <v>#N/A</v>
      </c>
    </row>
    <row r="2234" spans="1:35" x14ac:dyDescent="0.35">
      <c r="A2234" t="str">
        <f t="shared" si="249"/>
        <v>NURSING HOME SERVICESunallocatedEalingY04225Sep6</v>
      </c>
      <c r="B2234" s="41" t="s">
        <v>479</v>
      </c>
      <c r="C2234" s="41" t="s">
        <v>826</v>
      </c>
      <c r="D2234" s="41" t="s">
        <v>12</v>
      </c>
      <c r="E2234" s="41" t="s">
        <v>229</v>
      </c>
      <c r="F2234" s="41" t="s">
        <v>229</v>
      </c>
      <c r="G2234" s="41" t="s">
        <v>761</v>
      </c>
      <c r="H2234" s="41">
        <v>6</v>
      </c>
      <c r="I2234" s="41">
        <v>3767.12046844007</v>
      </c>
      <c r="J2234" s="41">
        <v>0</v>
      </c>
      <c r="K2234" s="41">
        <v>0</v>
      </c>
      <c r="L2234" s="41">
        <v>0</v>
      </c>
      <c r="M2234" s="41">
        <v>0</v>
      </c>
      <c r="N2234" s="41">
        <v>0</v>
      </c>
      <c r="O2234" s="41">
        <v>0</v>
      </c>
      <c r="P2234" s="41">
        <v>0</v>
      </c>
      <c r="Q2234" s="41">
        <v>0</v>
      </c>
      <c r="R2234" s="41">
        <v>0</v>
      </c>
      <c r="S2234" s="41">
        <v>0</v>
      </c>
      <c r="T2234" s="41">
        <v>0</v>
      </c>
      <c r="U2234" s="41">
        <v>0</v>
      </c>
      <c r="V2234" s="41">
        <v>0</v>
      </c>
      <c r="W2234" s="41">
        <v>0</v>
      </c>
      <c r="X2234" s="41">
        <v>0</v>
      </c>
      <c r="Y2234" s="41">
        <v>0</v>
      </c>
      <c r="Z2234" s="6">
        <f>0</f>
        <v>0</v>
      </c>
      <c r="AA2234" s="6">
        <f t="shared" si="251"/>
        <v>0</v>
      </c>
      <c r="AB2234">
        <f>IF(ISBLANK(Table1[[#This Row],[FY2425_Cost]])=TRUE,#N/A,Table1[[#This Row],[FY2425_Cost]])</f>
        <v>0</v>
      </c>
      <c r="AC2234" s="6">
        <f t="shared" si="252"/>
        <v>0</v>
      </c>
      <c r="AD2234" s="6" t="e">
        <f>SUMIFS($AB$3:AB2234,$B$3:B2234,B2234)</f>
        <v>#N/A</v>
      </c>
      <c r="AE2234" s="6">
        <f t="shared" si="253"/>
        <v>1695.2042107980315</v>
      </c>
      <c r="AF2234" s="6">
        <f t="shared" si="254"/>
        <v>1695.2042107980315</v>
      </c>
      <c r="AG2234" s="6">
        <f>VLOOKUP(Table1[[#This Row],[PracticeCode]],$AP$3:$AS$345,4,FALSE)</f>
        <v>1695.2042107980315</v>
      </c>
      <c r="AH2234" s="27">
        <f t="shared" si="255"/>
        <v>123184.83931799031</v>
      </c>
      <c r="AI2234" s="6" t="e">
        <f t="shared" si="250"/>
        <v>#N/A</v>
      </c>
    </row>
    <row r="2235" spans="1:35" x14ac:dyDescent="0.35">
      <c r="A2235" t="str">
        <f t="shared" si="249"/>
        <v>OLDFIELD FAMILY PRACTICEGreenwellEalingE85069Apr1</v>
      </c>
      <c r="B2235" s="41" t="s">
        <v>510</v>
      </c>
      <c r="C2235" s="41" t="s">
        <v>511</v>
      </c>
      <c r="D2235" s="41" t="s">
        <v>12</v>
      </c>
      <c r="E2235" s="41" t="s">
        <v>230</v>
      </c>
      <c r="F2235" s="41" t="s">
        <v>230</v>
      </c>
      <c r="G2235" s="41" t="s">
        <v>756</v>
      </c>
      <c r="H2235" s="41">
        <v>1</v>
      </c>
      <c r="I2235" s="41">
        <v>5016.7364936414597</v>
      </c>
      <c r="J2235" s="41">
        <v>768</v>
      </c>
      <c r="K2235" s="41">
        <v>0</v>
      </c>
      <c r="L2235" s="41">
        <v>14.207999999999998</v>
      </c>
      <c r="M2235" s="41">
        <v>0</v>
      </c>
      <c r="N2235" s="41">
        <v>7097</v>
      </c>
      <c r="O2235" s="41">
        <v>14</v>
      </c>
      <c r="P2235" s="41">
        <v>141.2303</v>
      </c>
      <c r="Q2235" s="41">
        <v>0.27860000000000001</v>
      </c>
      <c r="R2235" s="41">
        <v>9031</v>
      </c>
      <c r="S2235" s="41">
        <v>161.6549</v>
      </c>
      <c r="T2235" s="41">
        <v>21723</v>
      </c>
      <c r="U2235" s="41">
        <v>477.90600000000001</v>
      </c>
      <c r="V2235" s="41">
        <v>9799</v>
      </c>
      <c r="W2235" s="41">
        <v>175.8629</v>
      </c>
      <c r="X2235" s="41">
        <v>28834</v>
      </c>
      <c r="Y2235" s="41">
        <v>619.41489999999999</v>
      </c>
      <c r="Z2235" s="6">
        <f>0</f>
        <v>0</v>
      </c>
      <c r="AA2235" s="6">
        <f t="shared" si="251"/>
        <v>175.8629</v>
      </c>
      <c r="AB2235">
        <f>IF(ISBLANK(Table1[[#This Row],[FY2425_Cost]])=TRUE,#N/A,Table1[[#This Row],[FY2425_Cost]])</f>
        <v>619.41489999999999</v>
      </c>
      <c r="AC2235" s="6">
        <f t="shared" si="252"/>
        <v>443.55200000000002</v>
      </c>
      <c r="AD2235" s="6">
        <f>SUMIFS($AB$3:AB2235,$B$3:B2235,B2235)</f>
        <v>619.41489999999999</v>
      </c>
      <c r="AE2235" s="6">
        <f t="shared" si="253"/>
        <v>2257.531422138657</v>
      </c>
      <c r="AF2235" s="6">
        <f t="shared" si="254"/>
        <v>2257.531422138657</v>
      </c>
      <c r="AG2235" s="6">
        <f>VLOOKUP(Table1[[#This Row],[PracticeCode]],$AP$3:$AS$345,4,FALSE)</f>
        <v>2257.531422138657</v>
      </c>
      <c r="AH2235" s="27">
        <f t="shared" si="255"/>
        <v>164047.28334207574</v>
      </c>
      <c r="AI2235" s="6">
        <f t="shared" si="250"/>
        <v>0</v>
      </c>
    </row>
    <row r="2236" spans="1:35" x14ac:dyDescent="0.35">
      <c r="A2236" t="str">
        <f t="shared" si="249"/>
        <v>OLDFIELD FAMILY PRACTICEGreenwellEalingE85069Aug5</v>
      </c>
      <c r="B2236" s="41" t="s">
        <v>510</v>
      </c>
      <c r="C2236" s="41" t="s">
        <v>511</v>
      </c>
      <c r="D2236" s="41" t="s">
        <v>12</v>
      </c>
      <c r="E2236" s="41" t="s">
        <v>230</v>
      </c>
      <c r="F2236" s="41" t="s">
        <v>230</v>
      </c>
      <c r="G2236" s="41" t="s">
        <v>760</v>
      </c>
      <c r="H2236" s="41">
        <v>5</v>
      </c>
      <c r="I2236" s="41">
        <v>5016.7364936414597</v>
      </c>
      <c r="J2236" s="41">
        <v>955</v>
      </c>
      <c r="K2236" s="41">
        <v>0</v>
      </c>
      <c r="L2236" s="41">
        <v>17.6675</v>
      </c>
      <c r="M2236" s="41">
        <v>0</v>
      </c>
      <c r="N2236" s="41">
        <v>4701</v>
      </c>
      <c r="O2236" s="41">
        <v>35</v>
      </c>
      <c r="P2236" s="41">
        <v>93.549900000000008</v>
      </c>
      <c r="Q2236" s="41">
        <v>0.69650000000000001</v>
      </c>
      <c r="R2236" s="41">
        <v>21264</v>
      </c>
      <c r="S2236" s="41">
        <v>380.62560000000002</v>
      </c>
      <c r="T2236" s="41">
        <v>11863</v>
      </c>
      <c r="U2236" s="41">
        <v>260.98599999999999</v>
      </c>
      <c r="V2236" s="41">
        <v>22219</v>
      </c>
      <c r="W2236" s="41">
        <v>398.29310000000004</v>
      </c>
      <c r="X2236" s="41">
        <v>16599</v>
      </c>
      <c r="Y2236" s="41">
        <v>355.23239999999998</v>
      </c>
      <c r="Z2236" s="6">
        <f>0</f>
        <v>0</v>
      </c>
      <c r="AA2236" s="6">
        <f t="shared" si="251"/>
        <v>398.29310000000004</v>
      </c>
      <c r="AB2236">
        <f>IF(ISBLANK(Table1[[#This Row],[FY2425_Cost]])=TRUE,#N/A,Table1[[#This Row],[FY2425_Cost]])</f>
        <v>355.23239999999998</v>
      </c>
      <c r="AC2236" s="6">
        <f t="shared" si="252"/>
        <v>-43.060700000000054</v>
      </c>
      <c r="AD2236" s="6">
        <f>SUMIFS($AB$3:AB2236,$B$3:B2236,B2236)</f>
        <v>974.64729999999997</v>
      </c>
      <c r="AE2236" s="6">
        <f t="shared" si="253"/>
        <v>2257.531422138657</v>
      </c>
      <c r="AF2236" s="6">
        <f t="shared" si="254"/>
        <v>2257.531422138657</v>
      </c>
      <c r="AG2236" s="6">
        <f>VLOOKUP(Table1[[#This Row],[PracticeCode]],$AP$3:$AS$345,4,FALSE)</f>
        <v>2257.531422138657</v>
      </c>
      <c r="AH2236" s="27">
        <f t="shared" si="255"/>
        <v>164047.28334207574</v>
      </c>
      <c r="AI2236" s="6">
        <f t="shared" si="250"/>
        <v>0</v>
      </c>
    </row>
    <row r="2237" spans="1:35" x14ac:dyDescent="0.35">
      <c r="A2237" t="str">
        <f t="shared" si="249"/>
        <v>OLDFIELD FAMILY PRACTICEGreenwellEalingE85069Dec9</v>
      </c>
      <c r="B2237" s="41" t="s">
        <v>510</v>
      </c>
      <c r="C2237" s="41" t="s">
        <v>511</v>
      </c>
      <c r="D2237" s="41" t="s">
        <v>12</v>
      </c>
      <c r="E2237" s="41" t="s">
        <v>230</v>
      </c>
      <c r="F2237" s="41" t="s">
        <v>230</v>
      </c>
      <c r="G2237" s="41" t="s">
        <v>764</v>
      </c>
      <c r="H2237" s="41">
        <v>9</v>
      </c>
      <c r="I2237" s="41">
        <v>5016.7364936414597</v>
      </c>
      <c r="J2237" s="41">
        <v>5818</v>
      </c>
      <c r="K2237" s="41">
        <v>7</v>
      </c>
      <c r="L2237" s="41">
        <v>115.77820000000001</v>
      </c>
      <c r="M2237" s="41">
        <v>0.13930000000000001</v>
      </c>
      <c r="N2237" s="41"/>
      <c r="O2237" s="41"/>
      <c r="P2237" s="41"/>
      <c r="Q2237" s="41"/>
      <c r="R2237" s="41">
        <v>11384</v>
      </c>
      <c r="S2237" s="41">
        <v>203.77359999999999</v>
      </c>
      <c r="T2237" s="41"/>
      <c r="U2237" s="41"/>
      <c r="V2237" s="41">
        <v>17209</v>
      </c>
      <c r="W2237" s="41">
        <v>319.69110000000001</v>
      </c>
      <c r="X2237" s="41"/>
      <c r="Y2237" s="41"/>
      <c r="Z2237" s="6">
        <f>0</f>
        <v>0</v>
      </c>
      <c r="AA2237" s="6">
        <f t="shared" si="251"/>
        <v>319.69110000000001</v>
      </c>
      <c r="AB2237" t="e">
        <f>IF(ISBLANK(Table1[[#This Row],[FY2425_Cost]])=TRUE,#N/A,Table1[[#This Row],[FY2425_Cost]])</f>
        <v>#N/A</v>
      </c>
      <c r="AC2237" s="6" t="e">
        <f t="shared" si="252"/>
        <v>#N/A</v>
      </c>
      <c r="AD2237" s="6" t="e">
        <f>SUMIFS($AB$3:AB2237,$B$3:B2237,B2237)</f>
        <v>#N/A</v>
      </c>
      <c r="AE2237" s="6">
        <f t="shared" si="253"/>
        <v>2257.531422138657</v>
      </c>
      <c r="AF2237" s="6">
        <f t="shared" si="254"/>
        <v>2257.531422138657</v>
      </c>
      <c r="AG2237" s="6">
        <f>VLOOKUP(Table1[[#This Row],[PracticeCode]],$AP$3:$AS$345,4,FALSE)</f>
        <v>2257.531422138657</v>
      </c>
      <c r="AH2237" s="27">
        <f t="shared" si="255"/>
        <v>164047.28334207574</v>
      </c>
      <c r="AI2237" s="6" t="e">
        <f t="shared" si="250"/>
        <v>#N/A</v>
      </c>
    </row>
    <row r="2238" spans="1:35" x14ac:dyDescent="0.35">
      <c r="A2238" t="str">
        <f t="shared" si="249"/>
        <v>OLDFIELD FAMILY PRACTICEGreenwellEalingE85069Feb11</v>
      </c>
      <c r="B2238" s="41" t="s">
        <v>510</v>
      </c>
      <c r="C2238" s="41" t="s">
        <v>511</v>
      </c>
      <c r="D2238" s="41" t="s">
        <v>12</v>
      </c>
      <c r="E2238" s="41" t="s">
        <v>230</v>
      </c>
      <c r="F2238" s="41" t="s">
        <v>230</v>
      </c>
      <c r="G2238" s="41" t="s">
        <v>766</v>
      </c>
      <c r="H2238" s="41">
        <v>11</v>
      </c>
      <c r="I2238" s="41">
        <v>5016.7364936414597</v>
      </c>
      <c r="J2238" s="41">
        <v>6522</v>
      </c>
      <c r="K2238" s="41">
        <v>84</v>
      </c>
      <c r="L2238" s="41">
        <v>129.7878</v>
      </c>
      <c r="M2238" s="41">
        <v>1.6716000000000002</v>
      </c>
      <c r="N2238" s="41"/>
      <c r="O2238" s="41"/>
      <c r="P2238" s="41"/>
      <c r="Q2238" s="41"/>
      <c r="R2238" s="41">
        <v>23181</v>
      </c>
      <c r="S2238" s="41">
        <v>414.93990000000002</v>
      </c>
      <c r="T2238" s="41"/>
      <c r="U2238" s="41"/>
      <c r="V2238" s="41">
        <v>29787</v>
      </c>
      <c r="W2238" s="41">
        <v>546.39930000000004</v>
      </c>
      <c r="X2238" s="41"/>
      <c r="Y2238" s="41"/>
      <c r="Z2238" s="6">
        <f>0</f>
        <v>0</v>
      </c>
      <c r="AA2238" s="6">
        <f t="shared" si="251"/>
        <v>546.39930000000004</v>
      </c>
      <c r="AB2238" t="e">
        <f>IF(ISBLANK(Table1[[#This Row],[FY2425_Cost]])=TRUE,#N/A,Table1[[#This Row],[FY2425_Cost]])</f>
        <v>#N/A</v>
      </c>
      <c r="AC2238" s="6" t="e">
        <f t="shared" si="252"/>
        <v>#N/A</v>
      </c>
      <c r="AD2238" s="6" t="e">
        <f>SUMIFS($AB$3:AB2238,$B$3:B2238,B2238)</f>
        <v>#N/A</v>
      </c>
      <c r="AE2238" s="6">
        <f t="shared" si="253"/>
        <v>2257.531422138657</v>
      </c>
      <c r="AF2238" s="6">
        <f t="shared" si="254"/>
        <v>2257.531422138657</v>
      </c>
      <c r="AG2238" s="6">
        <f>VLOOKUP(Table1[[#This Row],[PracticeCode]],$AP$3:$AS$345,4,FALSE)</f>
        <v>2257.531422138657</v>
      </c>
      <c r="AH2238" s="27">
        <f t="shared" si="255"/>
        <v>164047.28334207574</v>
      </c>
      <c r="AI2238" s="6" t="e">
        <f t="shared" si="250"/>
        <v>#N/A</v>
      </c>
    </row>
    <row r="2239" spans="1:35" x14ac:dyDescent="0.35">
      <c r="A2239" t="str">
        <f t="shared" si="249"/>
        <v>OLDFIELD FAMILY PRACTICEGreenwellEalingE85069Jan10</v>
      </c>
      <c r="B2239" s="41" t="s">
        <v>510</v>
      </c>
      <c r="C2239" s="41" t="s">
        <v>511</v>
      </c>
      <c r="D2239" s="41" t="s">
        <v>12</v>
      </c>
      <c r="E2239" s="41" t="s">
        <v>230</v>
      </c>
      <c r="F2239" s="41" t="s">
        <v>230</v>
      </c>
      <c r="G2239" s="41" t="s">
        <v>765</v>
      </c>
      <c r="H2239" s="41">
        <v>10</v>
      </c>
      <c r="I2239" s="41">
        <v>5016.7364936414597</v>
      </c>
      <c r="J2239" s="41">
        <v>7272</v>
      </c>
      <c r="K2239" s="41">
        <v>95</v>
      </c>
      <c r="L2239" s="41">
        <v>144.71280000000002</v>
      </c>
      <c r="M2239" s="41">
        <v>1.8905000000000001</v>
      </c>
      <c r="N2239" s="41"/>
      <c r="O2239" s="41"/>
      <c r="P2239" s="41"/>
      <c r="Q2239" s="41"/>
      <c r="R2239" s="41">
        <v>16537</v>
      </c>
      <c r="S2239" s="41">
        <v>296.01229999999998</v>
      </c>
      <c r="T2239" s="41"/>
      <c r="U2239" s="41"/>
      <c r="V2239" s="41">
        <v>23904</v>
      </c>
      <c r="W2239" s="41">
        <v>442.61559999999997</v>
      </c>
      <c r="X2239" s="41"/>
      <c r="Y2239" s="41"/>
      <c r="Z2239" s="6">
        <f>0</f>
        <v>0</v>
      </c>
      <c r="AA2239" s="6">
        <f t="shared" si="251"/>
        <v>442.61559999999997</v>
      </c>
      <c r="AB2239" t="e">
        <f>IF(ISBLANK(Table1[[#This Row],[FY2425_Cost]])=TRUE,#N/A,Table1[[#This Row],[FY2425_Cost]])</f>
        <v>#N/A</v>
      </c>
      <c r="AC2239" s="6" t="e">
        <f t="shared" si="252"/>
        <v>#N/A</v>
      </c>
      <c r="AD2239" s="6" t="e">
        <f>SUMIFS($AB$3:AB2239,$B$3:B2239,B2239)</f>
        <v>#N/A</v>
      </c>
      <c r="AE2239" s="6">
        <f t="shared" si="253"/>
        <v>2257.531422138657</v>
      </c>
      <c r="AF2239" s="6">
        <f t="shared" si="254"/>
        <v>2257.531422138657</v>
      </c>
      <c r="AG2239" s="6">
        <f>VLOOKUP(Table1[[#This Row],[PracticeCode]],$AP$3:$AS$345,4,FALSE)</f>
        <v>2257.531422138657</v>
      </c>
      <c r="AH2239" s="27">
        <f t="shared" si="255"/>
        <v>164047.28334207574</v>
      </c>
      <c r="AI2239" s="6" t="e">
        <f t="shared" si="250"/>
        <v>#N/A</v>
      </c>
    </row>
    <row r="2240" spans="1:35" x14ac:dyDescent="0.35">
      <c r="A2240" t="str">
        <f t="shared" si="249"/>
        <v>OLDFIELD FAMILY PRACTICEGreenwellEalingE85069Jul4</v>
      </c>
      <c r="B2240" s="41" t="s">
        <v>510</v>
      </c>
      <c r="C2240" s="41" t="s">
        <v>511</v>
      </c>
      <c r="D2240" s="41" t="s">
        <v>12</v>
      </c>
      <c r="E2240" s="41" t="s">
        <v>230</v>
      </c>
      <c r="F2240" s="41" t="s">
        <v>230</v>
      </c>
      <c r="G2240" s="41" t="s">
        <v>759</v>
      </c>
      <c r="H2240" s="41">
        <v>4</v>
      </c>
      <c r="I2240" s="41">
        <v>5016.7364936414597</v>
      </c>
      <c r="J2240" s="41">
        <v>827</v>
      </c>
      <c r="K2240" s="41">
        <v>0</v>
      </c>
      <c r="L2240" s="41">
        <v>15.2995</v>
      </c>
      <c r="M2240" s="41">
        <v>0</v>
      </c>
      <c r="N2240" s="41">
        <v>6211</v>
      </c>
      <c r="O2240" s="41">
        <v>24</v>
      </c>
      <c r="P2240" s="41">
        <v>123.5989</v>
      </c>
      <c r="Q2240" s="41">
        <v>0.47760000000000002</v>
      </c>
      <c r="R2240" s="41">
        <v>11402</v>
      </c>
      <c r="S2240" s="41">
        <v>204.0958</v>
      </c>
      <c r="T2240" s="41">
        <v>11074</v>
      </c>
      <c r="U2240" s="41">
        <v>243.62799999999999</v>
      </c>
      <c r="V2240" s="41">
        <v>12229</v>
      </c>
      <c r="W2240" s="41">
        <v>219.39529999999999</v>
      </c>
      <c r="X2240" s="41">
        <v>17309</v>
      </c>
      <c r="Y2240" s="41">
        <v>367.7045</v>
      </c>
      <c r="Z2240" s="6">
        <f>0</f>
        <v>0</v>
      </c>
      <c r="AA2240" s="6">
        <f t="shared" si="251"/>
        <v>219.39529999999999</v>
      </c>
      <c r="AB2240">
        <f>IF(ISBLANK(Table1[[#This Row],[FY2425_Cost]])=TRUE,#N/A,Table1[[#This Row],[FY2425_Cost]])</f>
        <v>367.7045</v>
      </c>
      <c r="AC2240" s="6">
        <f t="shared" si="252"/>
        <v>148.3092</v>
      </c>
      <c r="AD2240" s="6" t="e">
        <f>SUMIFS($AB$3:AB2240,$B$3:B2240,B2240)</f>
        <v>#N/A</v>
      </c>
      <c r="AE2240" s="6">
        <f t="shared" si="253"/>
        <v>2257.531422138657</v>
      </c>
      <c r="AF2240" s="6">
        <f t="shared" si="254"/>
        <v>2257.531422138657</v>
      </c>
      <c r="AG2240" s="6">
        <f>VLOOKUP(Table1[[#This Row],[PracticeCode]],$AP$3:$AS$345,4,FALSE)</f>
        <v>2257.531422138657</v>
      </c>
      <c r="AH2240" s="27">
        <f t="shared" si="255"/>
        <v>164047.28334207574</v>
      </c>
      <c r="AI2240" s="6" t="e">
        <f t="shared" si="250"/>
        <v>#N/A</v>
      </c>
    </row>
    <row r="2241" spans="1:35" x14ac:dyDescent="0.35">
      <c r="A2241" t="str">
        <f t="shared" si="249"/>
        <v>OLDFIELD FAMILY PRACTICEGreenwellEalingE85069Jun3</v>
      </c>
      <c r="B2241" s="41" t="s">
        <v>510</v>
      </c>
      <c r="C2241" s="41" t="s">
        <v>511</v>
      </c>
      <c r="D2241" s="41" t="s">
        <v>12</v>
      </c>
      <c r="E2241" s="41" t="s">
        <v>230</v>
      </c>
      <c r="F2241" s="41" t="s">
        <v>230</v>
      </c>
      <c r="G2241" s="41" t="s">
        <v>758</v>
      </c>
      <c r="H2241" s="41">
        <v>3</v>
      </c>
      <c r="I2241" s="41">
        <v>5016.7364936414597</v>
      </c>
      <c r="J2241" s="41">
        <v>948</v>
      </c>
      <c r="K2241" s="41">
        <v>0</v>
      </c>
      <c r="L2241" s="41">
        <v>17.538</v>
      </c>
      <c r="M2241" s="41">
        <v>0</v>
      </c>
      <c r="N2241" s="41">
        <v>5766</v>
      </c>
      <c r="O2241" s="41">
        <v>5</v>
      </c>
      <c r="P2241" s="41">
        <v>114.74340000000001</v>
      </c>
      <c r="Q2241" s="41">
        <v>9.9500000000000005E-2</v>
      </c>
      <c r="R2241" s="41">
        <v>13894</v>
      </c>
      <c r="S2241" s="41">
        <v>248.70259999999999</v>
      </c>
      <c r="T2241" s="41">
        <v>9153</v>
      </c>
      <c r="U2241" s="41">
        <v>201.36600000000001</v>
      </c>
      <c r="V2241" s="41">
        <v>14842</v>
      </c>
      <c r="W2241" s="41">
        <v>266.24059999999997</v>
      </c>
      <c r="X2241" s="41">
        <v>14924</v>
      </c>
      <c r="Y2241" s="41">
        <v>316.20890000000003</v>
      </c>
      <c r="Z2241" s="6">
        <f>0</f>
        <v>0</v>
      </c>
      <c r="AA2241" s="6">
        <f t="shared" si="251"/>
        <v>266.24059999999997</v>
      </c>
      <c r="AB2241">
        <f>IF(ISBLANK(Table1[[#This Row],[FY2425_Cost]])=TRUE,#N/A,Table1[[#This Row],[FY2425_Cost]])</f>
        <v>316.20890000000003</v>
      </c>
      <c r="AC2241" s="6">
        <f t="shared" si="252"/>
        <v>49.968300000000056</v>
      </c>
      <c r="AD2241" s="6" t="e">
        <f>SUMIFS($AB$3:AB2241,$B$3:B2241,B2241)</f>
        <v>#N/A</v>
      </c>
      <c r="AE2241" s="6">
        <f t="shared" si="253"/>
        <v>2257.531422138657</v>
      </c>
      <c r="AF2241" s="6">
        <f t="shared" si="254"/>
        <v>2257.531422138657</v>
      </c>
      <c r="AG2241" s="6">
        <f>VLOOKUP(Table1[[#This Row],[PracticeCode]],$AP$3:$AS$345,4,FALSE)</f>
        <v>2257.531422138657</v>
      </c>
      <c r="AH2241" s="27">
        <f t="shared" si="255"/>
        <v>164047.28334207574</v>
      </c>
      <c r="AI2241" s="6" t="e">
        <f t="shared" si="250"/>
        <v>#N/A</v>
      </c>
    </row>
    <row r="2242" spans="1:35" x14ac:dyDescent="0.35">
      <c r="A2242" t="str">
        <f t="shared" si="249"/>
        <v>OLDFIELD FAMILY PRACTICEGreenwellEalingE85069Mar12</v>
      </c>
      <c r="B2242" s="41" t="s">
        <v>510</v>
      </c>
      <c r="C2242" s="41" t="s">
        <v>511</v>
      </c>
      <c r="D2242" s="41" t="s">
        <v>12</v>
      </c>
      <c r="E2242" s="41" t="s">
        <v>230</v>
      </c>
      <c r="F2242" s="41" t="s">
        <v>230</v>
      </c>
      <c r="G2242" s="41" t="s">
        <v>767</v>
      </c>
      <c r="H2242" s="41">
        <v>12</v>
      </c>
      <c r="I2242" s="41">
        <v>5016.7364936414597</v>
      </c>
      <c r="J2242" s="41">
        <v>8498</v>
      </c>
      <c r="K2242" s="41">
        <v>29</v>
      </c>
      <c r="L2242" s="41">
        <v>169.11020000000002</v>
      </c>
      <c r="M2242" s="41">
        <v>0.57710000000000006</v>
      </c>
      <c r="N2242" s="41"/>
      <c r="O2242" s="41"/>
      <c r="P2242" s="41"/>
      <c r="Q2242" s="41"/>
      <c r="R2242" s="41">
        <v>18248</v>
      </c>
      <c r="S2242" s="41">
        <v>326.63920000000002</v>
      </c>
      <c r="T2242" s="41"/>
      <c r="U2242" s="41"/>
      <c r="V2242" s="41">
        <v>26775</v>
      </c>
      <c r="W2242" s="41">
        <v>496.32650000000001</v>
      </c>
      <c r="X2242" s="41"/>
      <c r="Y2242" s="41"/>
      <c r="Z2242" s="6">
        <f>0</f>
        <v>0</v>
      </c>
      <c r="AA2242" s="6">
        <f t="shared" si="251"/>
        <v>496.32650000000001</v>
      </c>
      <c r="AB2242" t="e">
        <f>IF(ISBLANK(Table1[[#This Row],[FY2425_Cost]])=TRUE,#N/A,Table1[[#This Row],[FY2425_Cost]])</f>
        <v>#N/A</v>
      </c>
      <c r="AC2242" s="6" t="e">
        <f t="shared" si="252"/>
        <v>#N/A</v>
      </c>
      <c r="AD2242" s="6" t="e">
        <f>SUMIFS($AB$3:AB2242,$B$3:B2242,B2242)</f>
        <v>#N/A</v>
      </c>
      <c r="AE2242" s="6">
        <f t="shared" si="253"/>
        <v>2257.531422138657</v>
      </c>
      <c r="AF2242" s="6">
        <f t="shared" si="254"/>
        <v>2257.531422138657</v>
      </c>
      <c r="AG2242" s="6">
        <f>VLOOKUP(Table1[[#This Row],[PracticeCode]],$AP$3:$AS$345,4,FALSE)</f>
        <v>2257.531422138657</v>
      </c>
      <c r="AH2242" s="27">
        <f t="shared" si="255"/>
        <v>164047.28334207574</v>
      </c>
      <c r="AI2242" s="6" t="e">
        <f t="shared" si="250"/>
        <v>#N/A</v>
      </c>
    </row>
    <row r="2243" spans="1:35" x14ac:dyDescent="0.35">
      <c r="A2243" t="str">
        <f t="shared" ref="A2243:A2306" si="256">CONCATENATE(B2243,C2243,D2243,E2243,G2243,H2243)</f>
        <v>OLDFIELD FAMILY PRACTICEGreenwellEalingE85069May2</v>
      </c>
      <c r="B2243" s="41" t="s">
        <v>510</v>
      </c>
      <c r="C2243" s="41" t="s">
        <v>511</v>
      </c>
      <c r="D2243" s="41" t="s">
        <v>12</v>
      </c>
      <c r="E2243" s="41" t="s">
        <v>230</v>
      </c>
      <c r="F2243" s="41" t="s">
        <v>230</v>
      </c>
      <c r="G2243" s="41" t="s">
        <v>757</v>
      </c>
      <c r="H2243" s="41">
        <v>2</v>
      </c>
      <c r="I2243" s="41">
        <v>5016.7364936414597</v>
      </c>
      <c r="J2243" s="41">
        <v>807</v>
      </c>
      <c r="K2243" s="41">
        <v>0</v>
      </c>
      <c r="L2243" s="41">
        <v>14.929499999999999</v>
      </c>
      <c r="M2243" s="41">
        <v>0</v>
      </c>
      <c r="N2243" s="41">
        <v>4794</v>
      </c>
      <c r="O2243" s="41">
        <v>31</v>
      </c>
      <c r="P2243" s="41">
        <v>95.400600000000011</v>
      </c>
      <c r="Q2243" s="41">
        <v>0.6169</v>
      </c>
      <c r="R2243" s="41">
        <v>19998</v>
      </c>
      <c r="S2243" s="41">
        <v>357.96420000000001</v>
      </c>
      <c r="T2243" s="41">
        <v>9924</v>
      </c>
      <c r="U2243" s="41">
        <v>218.328</v>
      </c>
      <c r="V2243" s="41">
        <v>20805</v>
      </c>
      <c r="W2243" s="41">
        <v>372.89370000000002</v>
      </c>
      <c r="X2243" s="41">
        <v>14749</v>
      </c>
      <c r="Y2243" s="41">
        <v>314.34550000000002</v>
      </c>
      <c r="Z2243" s="6">
        <f>0</f>
        <v>0</v>
      </c>
      <c r="AA2243" s="6">
        <f t="shared" si="251"/>
        <v>372.89370000000002</v>
      </c>
      <c r="AB2243">
        <f>IF(ISBLANK(Table1[[#This Row],[FY2425_Cost]])=TRUE,#N/A,Table1[[#This Row],[FY2425_Cost]])</f>
        <v>314.34550000000002</v>
      </c>
      <c r="AC2243" s="6">
        <f t="shared" si="252"/>
        <v>-58.548200000000008</v>
      </c>
      <c r="AD2243" s="6" t="e">
        <f>SUMIFS($AB$3:AB2243,$B$3:B2243,B2243)</f>
        <v>#N/A</v>
      </c>
      <c r="AE2243" s="6">
        <f t="shared" si="253"/>
        <v>2257.531422138657</v>
      </c>
      <c r="AF2243" s="6">
        <f t="shared" si="254"/>
        <v>2257.531422138657</v>
      </c>
      <c r="AG2243" s="6">
        <f>VLOOKUP(Table1[[#This Row],[PracticeCode]],$AP$3:$AS$345,4,FALSE)</f>
        <v>2257.531422138657</v>
      </c>
      <c r="AH2243" s="27">
        <f t="shared" si="255"/>
        <v>164047.28334207574</v>
      </c>
      <c r="AI2243" s="6" t="e">
        <f t="shared" ref="AI2243:AI2306" si="257">IF(AD2243-AF2243&lt;=0,0,AD2243-AF2243)</f>
        <v>#N/A</v>
      </c>
    </row>
    <row r="2244" spans="1:35" x14ac:dyDescent="0.35">
      <c r="A2244" t="str">
        <f t="shared" si="256"/>
        <v>OLDFIELD FAMILY PRACTICEGreenwellEalingE85069Nov8</v>
      </c>
      <c r="B2244" s="41" t="s">
        <v>510</v>
      </c>
      <c r="C2244" s="41" t="s">
        <v>511</v>
      </c>
      <c r="D2244" s="41" t="s">
        <v>12</v>
      </c>
      <c r="E2244" s="41" t="s">
        <v>230</v>
      </c>
      <c r="F2244" s="41" t="s">
        <v>230</v>
      </c>
      <c r="G2244" s="41" t="s">
        <v>763</v>
      </c>
      <c r="H2244" s="41">
        <v>8</v>
      </c>
      <c r="I2244" s="41">
        <v>5016.7364936414597</v>
      </c>
      <c r="J2244" s="41">
        <v>6087</v>
      </c>
      <c r="K2244" s="41">
        <v>28</v>
      </c>
      <c r="L2244" s="41">
        <v>121.13130000000001</v>
      </c>
      <c r="M2244" s="41">
        <v>0.55720000000000003</v>
      </c>
      <c r="N2244" s="41"/>
      <c r="O2244" s="41"/>
      <c r="P2244" s="41"/>
      <c r="Q2244" s="41"/>
      <c r="R2244" s="41">
        <v>16721</v>
      </c>
      <c r="S2244" s="41">
        <v>299.30590000000001</v>
      </c>
      <c r="T2244" s="41"/>
      <c r="U2244" s="41"/>
      <c r="V2244" s="41">
        <v>22836</v>
      </c>
      <c r="W2244" s="41">
        <v>420.99440000000004</v>
      </c>
      <c r="X2244" s="41"/>
      <c r="Y2244" s="41"/>
      <c r="Z2244" s="6">
        <f>0</f>
        <v>0</v>
      </c>
      <c r="AA2244" s="6">
        <f t="shared" si="251"/>
        <v>420.99440000000004</v>
      </c>
      <c r="AB2244" t="e">
        <f>IF(ISBLANK(Table1[[#This Row],[FY2425_Cost]])=TRUE,#N/A,Table1[[#This Row],[FY2425_Cost]])</f>
        <v>#N/A</v>
      </c>
      <c r="AC2244" s="6" t="e">
        <f t="shared" si="252"/>
        <v>#N/A</v>
      </c>
      <c r="AD2244" s="6" t="e">
        <f>SUMIFS($AB$3:AB2244,$B$3:B2244,B2244)</f>
        <v>#N/A</v>
      </c>
      <c r="AE2244" s="6">
        <f t="shared" si="253"/>
        <v>2257.531422138657</v>
      </c>
      <c r="AF2244" s="6">
        <f t="shared" si="254"/>
        <v>2257.531422138657</v>
      </c>
      <c r="AG2244" s="6">
        <f>VLOOKUP(Table1[[#This Row],[PracticeCode]],$AP$3:$AS$345,4,FALSE)</f>
        <v>2257.531422138657</v>
      </c>
      <c r="AH2244" s="27">
        <f t="shared" si="255"/>
        <v>164047.28334207574</v>
      </c>
      <c r="AI2244" s="6" t="e">
        <f t="shared" si="257"/>
        <v>#N/A</v>
      </c>
    </row>
    <row r="2245" spans="1:35" x14ac:dyDescent="0.35">
      <c r="A2245" t="str">
        <f t="shared" si="256"/>
        <v>OLDFIELD FAMILY PRACTICEGreenwellEalingE85069Oct7</v>
      </c>
      <c r="B2245" s="41" t="s">
        <v>510</v>
      </c>
      <c r="C2245" s="41" t="s">
        <v>511</v>
      </c>
      <c r="D2245" s="41" t="s">
        <v>12</v>
      </c>
      <c r="E2245" s="41" t="s">
        <v>230</v>
      </c>
      <c r="F2245" s="41" t="s">
        <v>230</v>
      </c>
      <c r="G2245" s="41" t="s">
        <v>762</v>
      </c>
      <c r="H2245" s="41">
        <v>7</v>
      </c>
      <c r="I2245" s="41">
        <v>5016.7364936414597</v>
      </c>
      <c r="J2245" s="41">
        <v>1142</v>
      </c>
      <c r="K2245" s="41">
        <v>1031</v>
      </c>
      <c r="L2245" s="41">
        <v>22.7258</v>
      </c>
      <c r="M2245" s="41">
        <v>20.5169</v>
      </c>
      <c r="N2245" s="41">
        <v>0</v>
      </c>
      <c r="O2245" s="41">
        <v>26</v>
      </c>
      <c r="P2245" s="41">
        <v>0</v>
      </c>
      <c r="Q2245" s="41">
        <v>0.58499999999999996</v>
      </c>
      <c r="R2245" s="41">
        <v>19317</v>
      </c>
      <c r="S2245" s="41">
        <v>345.77429999999998</v>
      </c>
      <c r="T2245" s="41">
        <v>15393</v>
      </c>
      <c r="U2245" s="41">
        <v>338.64600000000002</v>
      </c>
      <c r="V2245" s="41">
        <v>21490</v>
      </c>
      <c r="W2245" s="41">
        <v>389.017</v>
      </c>
      <c r="X2245" s="41">
        <v>15419</v>
      </c>
      <c r="Y2245" s="41">
        <v>339.23099999999999</v>
      </c>
      <c r="Z2245" s="6">
        <f>0</f>
        <v>0</v>
      </c>
      <c r="AA2245" s="6">
        <f t="shared" si="251"/>
        <v>389.017</v>
      </c>
      <c r="AB2245">
        <f>IF(ISBLANK(Table1[[#This Row],[FY2425_Cost]])=TRUE,#N/A,Table1[[#This Row],[FY2425_Cost]])</f>
        <v>339.23099999999999</v>
      </c>
      <c r="AC2245" s="6">
        <f t="shared" si="252"/>
        <v>-49.786000000000001</v>
      </c>
      <c r="AD2245" s="6" t="e">
        <f>SUMIFS($AB$3:AB2245,$B$3:B2245,B2245)</f>
        <v>#N/A</v>
      </c>
      <c r="AE2245" s="6">
        <f t="shared" si="253"/>
        <v>2257.531422138657</v>
      </c>
      <c r="AF2245" s="6">
        <f t="shared" si="254"/>
        <v>2257.531422138657</v>
      </c>
      <c r="AG2245" s="6">
        <f>VLOOKUP(Table1[[#This Row],[PracticeCode]],$AP$3:$AS$345,4,FALSE)</f>
        <v>2257.531422138657</v>
      </c>
      <c r="AH2245" s="27">
        <f t="shared" si="255"/>
        <v>164047.28334207574</v>
      </c>
      <c r="AI2245" s="6" t="e">
        <f t="shared" si="257"/>
        <v>#N/A</v>
      </c>
    </row>
    <row r="2246" spans="1:35" x14ac:dyDescent="0.35">
      <c r="A2246" t="str">
        <f t="shared" si="256"/>
        <v>OLDFIELD FAMILY PRACTICEGreenwellEalingE85069Sep6</v>
      </c>
      <c r="B2246" s="41" t="s">
        <v>510</v>
      </c>
      <c r="C2246" s="41" t="s">
        <v>511</v>
      </c>
      <c r="D2246" s="41" t="s">
        <v>12</v>
      </c>
      <c r="E2246" s="41" t="s">
        <v>230</v>
      </c>
      <c r="F2246" s="41" t="s">
        <v>230</v>
      </c>
      <c r="G2246" s="41" t="s">
        <v>761</v>
      </c>
      <c r="H2246" s="41">
        <v>6</v>
      </c>
      <c r="I2246" s="41">
        <v>5016.7364936414597</v>
      </c>
      <c r="J2246" s="41">
        <v>1088</v>
      </c>
      <c r="K2246" s="41">
        <v>2942</v>
      </c>
      <c r="L2246" s="41">
        <v>21.651200000000003</v>
      </c>
      <c r="M2246" s="41">
        <v>58.5458</v>
      </c>
      <c r="N2246" s="41">
        <v>5332</v>
      </c>
      <c r="O2246" s="41">
        <v>251</v>
      </c>
      <c r="P2246" s="41">
        <v>119.97</v>
      </c>
      <c r="Q2246" s="41">
        <v>5.6475</v>
      </c>
      <c r="R2246" s="41">
        <v>13881</v>
      </c>
      <c r="S2246" s="41">
        <v>248.4699</v>
      </c>
      <c r="T2246" s="41">
        <v>14884</v>
      </c>
      <c r="U2246" s="41">
        <v>327.44799999999998</v>
      </c>
      <c r="V2246" s="41">
        <v>17911</v>
      </c>
      <c r="W2246" s="41">
        <v>328.6669</v>
      </c>
      <c r="X2246" s="41">
        <v>20467</v>
      </c>
      <c r="Y2246" s="41">
        <v>453.06549999999999</v>
      </c>
      <c r="Z2246" s="6">
        <f>0</f>
        <v>0</v>
      </c>
      <c r="AA2246" s="6">
        <f t="shared" si="251"/>
        <v>328.6669</v>
      </c>
      <c r="AB2246">
        <f>IF(ISBLANK(Table1[[#This Row],[FY2425_Cost]])=TRUE,#N/A,Table1[[#This Row],[FY2425_Cost]])</f>
        <v>453.06549999999999</v>
      </c>
      <c r="AC2246" s="6">
        <f t="shared" si="252"/>
        <v>124.39859999999999</v>
      </c>
      <c r="AD2246" s="6" t="e">
        <f>SUMIFS($AB$3:AB2246,$B$3:B2246,B2246)</f>
        <v>#N/A</v>
      </c>
      <c r="AE2246" s="6">
        <f t="shared" si="253"/>
        <v>2257.531422138657</v>
      </c>
      <c r="AF2246" s="6">
        <f t="shared" si="254"/>
        <v>2257.531422138657</v>
      </c>
      <c r="AG2246" s="6">
        <f>VLOOKUP(Table1[[#This Row],[PracticeCode]],$AP$3:$AS$345,4,FALSE)</f>
        <v>2257.531422138657</v>
      </c>
      <c r="AH2246" s="27">
        <f t="shared" si="255"/>
        <v>164047.28334207574</v>
      </c>
      <c r="AI2246" s="6" t="e">
        <f t="shared" si="257"/>
        <v>#N/A</v>
      </c>
    </row>
    <row r="2247" spans="1:35" x14ac:dyDescent="0.35">
      <c r="A2247" t="str">
        <f t="shared" si="256"/>
        <v>OTTERFIELD MEDICAL CENTREColne Union PCNHillingdonE86027Apr1</v>
      </c>
      <c r="B2247" s="41" t="s">
        <v>537</v>
      </c>
      <c r="C2247" s="41" t="s">
        <v>538</v>
      </c>
      <c r="D2247" s="41" t="s">
        <v>8</v>
      </c>
      <c r="E2247" s="41" t="s">
        <v>231</v>
      </c>
      <c r="F2247" s="41" t="s">
        <v>231</v>
      </c>
      <c r="G2247" s="41" t="s">
        <v>756</v>
      </c>
      <c r="H2247" s="41">
        <v>1</v>
      </c>
      <c r="I2247" s="41">
        <v>7298.49067730977</v>
      </c>
      <c r="J2247" s="41">
        <v>9267</v>
      </c>
      <c r="K2247" s="41">
        <v>2505</v>
      </c>
      <c r="L2247" s="41">
        <v>171.43949999999998</v>
      </c>
      <c r="M2247" s="41">
        <v>46.342500000000001</v>
      </c>
      <c r="N2247" s="41">
        <v>14617</v>
      </c>
      <c r="O2247" s="41">
        <v>70</v>
      </c>
      <c r="P2247" s="41">
        <v>290.87830000000002</v>
      </c>
      <c r="Q2247" s="41">
        <v>1.393</v>
      </c>
      <c r="R2247" s="41">
        <v>0</v>
      </c>
      <c r="S2247" s="41">
        <v>0</v>
      </c>
      <c r="T2247" s="41">
        <v>75</v>
      </c>
      <c r="U2247" s="41">
        <v>1.65</v>
      </c>
      <c r="V2247" s="41">
        <v>11772</v>
      </c>
      <c r="W2247" s="41">
        <v>217.78199999999998</v>
      </c>
      <c r="X2247" s="41">
        <v>14762</v>
      </c>
      <c r="Y2247" s="41">
        <v>293.92129999999997</v>
      </c>
      <c r="Z2247" s="6">
        <f>0</f>
        <v>0</v>
      </c>
      <c r="AA2247" s="6">
        <f t="shared" si="251"/>
        <v>217.78199999999998</v>
      </c>
      <c r="AB2247">
        <f>IF(ISBLANK(Table1[[#This Row],[FY2425_Cost]])=TRUE,#N/A,Table1[[#This Row],[FY2425_Cost]])</f>
        <v>293.92129999999997</v>
      </c>
      <c r="AC2247" s="6">
        <f t="shared" si="252"/>
        <v>76.139299999999992</v>
      </c>
      <c r="AD2247" s="6">
        <f>SUMIFS($AB$3:AB2247,$B$3:B2247,B2247)</f>
        <v>293.92129999999997</v>
      </c>
      <c r="AE2247" s="6">
        <f t="shared" si="253"/>
        <v>3284.3208047893968</v>
      </c>
      <c r="AF2247" s="6">
        <f t="shared" si="254"/>
        <v>3284.3208047893968</v>
      </c>
      <c r="AG2247" s="6">
        <f>VLOOKUP(Table1[[#This Row],[PracticeCode]],$AP$3:$AS$345,4,FALSE)</f>
        <v>3284.3208047893968</v>
      </c>
      <c r="AH2247" s="27">
        <f t="shared" si="255"/>
        <v>238660.64514802949</v>
      </c>
      <c r="AI2247" s="6">
        <f t="shared" si="257"/>
        <v>0</v>
      </c>
    </row>
    <row r="2248" spans="1:35" x14ac:dyDescent="0.35">
      <c r="A2248" t="str">
        <f t="shared" si="256"/>
        <v>OTTERFIELD MEDICAL CENTREColne Union PCNHillingdonE86027Aug5</v>
      </c>
      <c r="B2248" s="41" t="s">
        <v>537</v>
      </c>
      <c r="C2248" s="41" t="s">
        <v>538</v>
      </c>
      <c r="D2248" s="41" t="s">
        <v>8</v>
      </c>
      <c r="E2248" s="41" t="s">
        <v>231</v>
      </c>
      <c r="F2248" s="41" t="s">
        <v>231</v>
      </c>
      <c r="G2248" s="41" t="s">
        <v>760</v>
      </c>
      <c r="H2248" s="41">
        <v>5</v>
      </c>
      <c r="I2248" s="41">
        <v>7298.49067730977</v>
      </c>
      <c r="J2248" s="41">
        <v>12164</v>
      </c>
      <c r="K2248" s="41">
        <v>1381</v>
      </c>
      <c r="L2248" s="41">
        <v>225.03399999999999</v>
      </c>
      <c r="M2248" s="41">
        <v>25.548499999999997</v>
      </c>
      <c r="N2248" s="41">
        <v>15158</v>
      </c>
      <c r="O2248" s="41">
        <v>1282</v>
      </c>
      <c r="P2248" s="41">
        <v>301.64420000000001</v>
      </c>
      <c r="Q2248" s="41">
        <v>25.511800000000001</v>
      </c>
      <c r="R2248" s="41">
        <v>182</v>
      </c>
      <c r="S2248" s="41">
        <v>3.2578</v>
      </c>
      <c r="T2248" s="41">
        <v>146</v>
      </c>
      <c r="U2248" s="41">
        <v>3.2120000000000002</v>
      </c>
      <c r="V2248" s="41">
        <v>13727</v>
      </c>
      <c r="W2248" s="41">
        <v>253.84029999999998</v>
      </c>
      <c r="X2248" s="41">
        <v>16586</v>
      </c>
      <c r="Y2248" s="41">
        <v>330.36799999999999</v>
      </c>
      <c r="Z2248" s="6">
        <f>0</f>
        <v>0</v>
      </c>
      <c r="AA2248" s="6">
        <f t="shared" si="251"/>
        <v>253.84029999999998</v>
      </c>
      <c r="AB2248">
        <f>IF(ISBLANK(Table1[[#This Row],[FY2425_Cost]])=TRUE,#N/A,Table1[[#This Row],[FY2425_Cost]])</f>
        <v>330.36799999999999</v>
      </c>
      <c r="AC2248" s="6">
        <f t="shared" si="252"/>
        <v>76.52770000000001</v>
      </c>
      <c r="AD2248" s="6">
        <f>SUMIFS($AB$3:AB2248,$B$3:B2248,B2248)</f>
        <v>624.28929999999991</v>
      </c>
      <c r="AE2248" s="6">
        <f t="shared" si="253"/>
        <v>3284.3208047893968</v>
      </c>
      <c r="AF2248" s="6">
        <f t="shared" si="254"/>
        <v>3284.3208047893968</v>
      </c>
      <c r="AG2248" s="6">
        <f>VLOOKUP(Table1[[#This Row],[PracticeCode]],$AP$3:$AS$345,4,FALSE)</f>
        <v>3284.3208047893968</v>
      </c>
      <c r="AH2248" s="27">
        <f t="shared" si="255"/>
        <v>238660.64514802949</v>
      </c>
      <c r="AI2248" s="6">
        <f t="shared" si="257"/>
        <v>0</v>
      </c>
    </row>
    <row r="2249" spans="1:35" x14ac:dyDescent="0.35">
      <c r="A2249" t="str">
        <f t="shared" si="256"/>
        <v>OTTERFIELD MEDICAL CENTREColne Union PCNHillingdonE86027Dec9</v>
      </c>
      <c r="B2249" s="41" t="s">
        <v>537</v>
      </c>
      <c r="C2249" s="41" t="s">
        <v>538</v>
      </c>
      <c r="D2249" s="41" t="s">
        <v>8</v>
      </c>
      <c r="E2249" s="41" t="s">
        <v>231</v>
      </c>
      <c r="F2249" s="41" t="s">
        <v>231</v>
      </c>
      <c r="G2249" s="41" t="s">
        <v>764</v>
      </c>
      <c r="H2249" s="41">
        <v>9</v>
      </c>
      <c r="I2249" s="41">
        <v>7298.49067730977</v>
      </c>
      <c r="J2249" s="41">
        <v>10684</v>
      </c>
      <c r="K2249" s="41">
        <v>130</v>
      </c>
      <c r="L2249" s="41">
        <v>212.61160000000001</v>
      </c>
      <c r="M2249" s="41">
        <v>2.5870000000000002</v>
      </c>
      <c r="N2249" s="41"/>
      <c r="O2249" s="41"/>
      <c r="P2249" s="41"/>
      <c r="Q2249" s="41"/>
      <c r="R2249" s="41">
        <v>78</v>
      </c>
      <c r="S2249" s="41">
        <v>1.3962000000000001</v>
      </c>
      <c r="T2249" s="41"/>
      <c r="U2249" s="41"/>
      <c r="V2249" s="41">
        <v>10892</v>
      </c>
      <c r="W2249" s="41">
        <v>216.59479999999999</v>
      </c>
      <c r="X2249" s="41"/>
      <c r="Y2249" s="41"/>
      <c r="Z2249" s="6">
        <f>0</f>
        <v>0</v>
      </c>
      <c r="AA2249" s="6">
        <f t="shared" si="251"/>
        <v>216.59479999999999</v>
      </c>
      <c r="AB2249" t="e">
        <f>IF(ISBLANK(Table1[[#This Row],[FY2425_Cost]])=TRUE,#N/A,Table1[[#This Row],[FY2425_Cost]])</f>
        <v>#N/A</v>
      </c>
      <c r="AC2249" s="6" t="e">
        <f t="shared" si="252"/>
        <v>#N/A</v>
      </c>
      <c r="AD2249" s="6" t="e">
        <f>SUMIFS($AB$3:AB2249,$B$3:B2249,B2249)</f>
        <v>#N/A</v>
      </c>
      <c r="AE2249" s="6">
        <f t="shared" si="253"/>
        <v>3284.3208047893968</v>
      </c>
      <c r="AF2249" s="6">
        <f t="shared" si="254"/>
        <v>3284.3208047893968</v>
      </c>
      <c r="AG2249" s="6">
        <f>VLOOKUP(Table1[[#This Row],[PracticeCode]],$AP$3:$AS$345,4,FALSE)</f>
        <v>3284.3208047893968</v>
      </c>
      <c r="AH2249" s="27">
        <f t="shared" si="255"/>
        <v>238660.64514802949</v>
      </c>
      <c r="AI2249" s="6" t="e">
        <f t="shared" si="257"/>
        <v>#N/A</v>
      </c>
    </row>
    <row r="2250" spans="1:35" x14ac:dyDescent="0.35">
      <c r="A2250" t="str">
        <f t="shared" si="256"/>
        <v>OTTERFIELD MEDICAL CENTREColne Union PCNHillingdonE86027Feb11</v>
      </c>
      <c r="B2250" s="41" t="s">
        <v>537</v>
      </c>
      <c r="C2250" s="41" t="s">
        <v>538</v>
      </c>
      <c r="D2250" s="41" t="s">
        <v>8</v>
      </c>
      <c r="E2250" s="41" t="s">
        <v>231</v>
      </c>
      <c r="F2250" s="41" t="s">
        <v>231</v>
      </c>
      <c r="G2250" s="41" t="s">
        <v>766</v>
      </c>
      <c r="H2250" s="41">
        <v>11</v>
      </c>
      <c r="I2250" s="41">
        <v>7298.49067730977</v>
      </c>
      <c r="J2250" s="41">
        <v>13318</v>
      </c>
      <c r="K2250" s="41">
        <v>70</v>
      </c>
      <c r="L2250" s="41">
        <v>265.02820000000003</v>
      </c>
      <c r="M2250" s="41">
        <v>1.393</v>
      </c>
      <c r="N2250" s="41"/>
      <c r="O2250" s="41"/>
      <c r="P2250" s="41"/>
      <c r="Q2250" s="41"/>
      <c r="R2250" s="41">
        <v>93</v>
      </c>
      <c r="S2250" s="41">
        <v>1.6647000000000001</v>
      </c>
      <c r="T2250" s="41"/>
      <c r="U2250" s="41"/>
      <c r="V2250" s="41">
        <v>13481</v>
      </c>
      <c r="W2250" s="41">
        <v>268.08589999999998</v>
      </c>
      <c r="X2250" s="41"/>
      <c r="Y2250" s="41"/>
      <c r="Z2250" s="6">
        <f>0</f>
        <v>0</v>
      </c>
      <c r="AA2250" s="6">
        <f t="shared" si="251"/>
        <v>268.08589999999998</v>
      </c>
      <c r="AB2250" t="e">
        <f>IF(ISBLANK(Table1[[#This Row],[FY2425_Cost]])=TRUE,#N/A,Table1[[#This Row],[FY2425_Cost]])</f>
        <v>#N/A</v>
      </c>
      <c r="AC2250" s="6" t="e">
        <f t="shared" si="252"/>
        <v>#N/A</v>
      </c>
      <c r="AD2250" s="6" t="e">
        <f>SUMIFS($AB$3:AB2250,$B$3:B2250,B2250)</f>
        <v>#N/A</v>
      </c>
      <c r="AE2250" s="6">
        <f t="shared" si="253"/>
        <v>3284.3208047893968</v>
      </c>
      <c r="AF2250" s="6">
        <f t="shared" si="254"/>
        <v>3284.3208047893968</v>
      </c>
      <c r="AG2250" s="6">
        <f>VLOOKUP(Table1[[#This Row],[PracticeCode]],$AP$3:$AS$345,4,FALSE)</f>
        <v>3284.3208047893968</v>
      </c>
      <c r="AH2250" s="27">
        <f t="shared" si="255"/>
        <v>238660.64514802949</v>
      </c>
      <c r="AI2250" s="6" t="e">
        <f t="shared" si="257"/>
        <v>#N/A</v>
      </c>
    </row>
    <row r="2251" spans="1:35" x14ac:dyDescent="0.35">
      <c r="A2251" t="str">
        <f t="shared" si="256"/>
        <v>OTTERFIELD MEDICAL CENTREColne Union PCNHillingdonE86027Jan10</v>
      </c>
      <c r="B2251" s="41" t="s">
        <v>537</v>
      </c>
      <c r="C2251" s="41" t="s">
        <v>538</v>
      </c>
      <c r="D2251" s="41" t="s">
        <v>8</v>
      </c>
      <c r="E2251" s="41" t="s">
        <v>231</v>
      </c>
      <c r="F2251" s="41" t="s">
        <v>231</v>
      </c>
      <c r="G2251" s="41" t="s">
        <v>765</v>
      </c>
      <c r="H2251" s="41">
        <v>10</v>
      </c>
      <c r="I2251" s="41">
        <v>7298.49067730977</v>
      </c>
      <c r="J2251" s="41">
        <v>15762</v>
      </c>
      <c r="K2251" s="41">
        <v>49</v>
      </c>
      <c r="L2251" s="41">
        <v>313.66380000000004</v>
      </c>
      <c r="M2251" s="41">
        <v>0.97510000000000008</v>
      </c>
      <c r="N2251" s="41"/>
      <c r="O2251" s="41"/>
      <c r="P2251" s="41"/>
      <c r="Q2251" s="41"/>
      <c r="R2251" s="41">
        <v>122</v>
      </c>
      <c r="S2251" s="41">
        <v>2.1838000000000002</v>
      </c>
      <c r="T2251" s="41"/>
      <c r="U2251" s="41"/>
      <c r="V2251" s="41">
        <v>15933</v>
      </c>
      <c r="W2251" s="41">
        <v>316.82270000000005</v>
      </c>
      <c r="X2251" s="41"/>
      <c r="Y2251" s="41"/>
      <c r="Z2251" s="6">
        <f>0</f>
        <v>0</v>
      </c>
      <c r="AA2251" s="6">
        <f t="shared" si="251"/>
        <v>316.82270000000005</v>
      </c>
      <c r="AB2251" t="e">
        <f>IF(ISBLANK(Table1[[#This Row],[FY2425_Cost]])=TRUE,#N/A,Table1[[#This Row],[FY2425_Cost]])</f>
        <v>#N/A</v>
      </c>
      <c r="AC2251" s="6" t="e">
        <f t="shared" si="252"/>
        <v>#N/A</v>
      </c>
      <c r="AD2251" s="6" t="e">
        <f>SUMIFS($AB$3:AB2251,$B$3:B2251,B2251)</f>
        <v>#N/A</v>
      </c>
      <c r="AE2251" s="6">
        <f t="shared" si="253"/>
        <v>3284.3208047893968</v>
      </c>
      <c r="AF2251" s="6">
        <f t="shared" si="254"/>
        <v>3284.3208047893968</v>
      </c>
      <c r="AG2251" s="6">
        <f>VLOOKUP(Table1[[#This Row],[PracticeCode]],$AP$3:$AS$345,4,FALSE)</f>
        <v>3284.3208047893968</v>
      </c>
      <c r="AH2251" s="27">
        <f t="shared" si="255"/>
        <v>238660.64514802949</v>
      </c>
      <c r="AI2251" s="6" t="e">
        <f t="shared" si="257"/>
        <v>#N/A</v>
      </c>
    </row>
    <row r="2252" spans="1:35" x14ac:dyDescent="0.35">
      <c r="A2252" t="str">
        <f t="shared" si="256"/>
        <v>OTTERFIELD MEDICAL CENTREColne Union PCNHillingdonE86027Jul4</v>
      </c>
      <c r="B2252" s="41" t="s">
        <v>537</v>
      </c>
      <c r="C2252" s="41" t="s">
        <v>538</v>
      </c>
      <c r="D2252" s="41" t="s">
        <v>8</v>
      </c>
      <c r="E2252" s="41" t="s">
        <v>231</v>
      </c>
      <c r="F2252" s="41" t="s">
        <v>231</v>
      </c>
      <c r="G2252" s="41" t="s">
        <v>759</v>
      </c>
      <c r="H2252" s="41">
        <v>4</v>
      </c>
      <c r="I2252" s="41">
        <v>7298.49067730977</v>
      </c>
      <c r="J2252" s="41">
        <v>13758</v>
      </c>
      <c r="K2252" s="41">
        <v>92</v>
      </c>
      <c r="L2252" s="41">
        <v>254.523</v>
      </c>
      <c r="M2252" s="41">
        <v>1.702</v>
      </c>
      <c r="N2252" s="41">
        <v>27272</v>
      </c>
      <c r="O2252" s="41">
        <v>1569</v>
      </c>
      <c r="P2252" s="41">
        <v>542.71280000000002</v>
      </c>
      <c r="Q2252" s="41">
        <v>31.223100000000002</v>
      </c>
      <c r="R2252" s="41">
        <v>146</v>
      </c>
      <c r="S2252" s="41">
        <v>2.6133999999999999</v>
      </c>
      <c r="T2252" s="41">
        <v>102</v>
      </c>
      <c r="U2252" s="41">
        <v>2.2440000000000002</v>
      </c>
      <c r="V2252" s="41">
        <v>13996</v>
      </c>
      <c r="W2252" s="41">
        <v>258.83840000000004</v>
      </c>
      <c r="X2252" s="41">
        <v>28943</v>
      </c>
      <c r="Y2252" s="41">
        <v>576.17990000000009</v>
      </c>
      <c r="Z2252" s="6">
        <f>0</f>
        <v>0</v>
      </c>
      <c r="AA2252" s="6">
        <f t="shared" si="251"/>
        <v>258.83840000000004</v>
      </c>
      <c r="AB2252">
        <f>IF(ISBLANK(Table1[[#This Row],[FY2425_Cost]])=TRUE,#N/A,Table1[[#This Row],[FY2425_Cost]])</f>
        <v>576.17990000000009</v>
      </c>
      <c r="AC2252" s="6">
        <f t="shared" si="252"/>
        <v>317.34150000000005</v>
      </c>
      <c r="AD2252" s="6" t="e">
        <f>SUMIFS($AB$3:AB2252,$B$3:B2252,B2252)</f>
        <v>#N/A</v>
      </c>
      <c r="AE2252" s="6">
        <f t="shared" si="253"/>
        <v>3284.3208047893968</v>
      </c>
      <c r="AF2252" s="6">
        <f t="shared" si="254"/>
        <v>3284.3208047893968</v>
      </c>
      <c r="AG2252" s="6">
        <f>VLOOKUP(Table1[[#This Row],[PracticeCode]],$AP$3:$AS$345,4,FALSE)</f>
        <v>3284.3208047893968</v>
      </c>
      <c r="AH2252" s="27">
        <f t="shared" si="255"/>
        <v>238660.64514802949</v>
      </c>
      <c r="AI2252" s="6" t="e">
        <f t="shared" si="257"/>
        <v>#N/A</v>
      </c>
    </row>
    <row r="2253" spans="1:35" x14ac:dyDescent="0.35">
      <c r="A2253" t="str">
        <f t="shared" si="256"/>
        <v>OTTERFIELD MEDICAL CENTREColne Union PCNHillingdonE86027Jun3</v>
      </c>
      <c r="B2253" s="41" t="s">
        <v>537</v>
      </c>
      <c r="C2253" s="41" t="s">
        <v>538</v>
      </c>
      <c r="D2253" s="41" t="s">
        <v>8</v>
      </c>
      <c r="E2253" s="41" t="s">
        <v>231</v>
      </c>
      <c r="F2253" s="41" t="s">
        <v>231</v>
      </c>
      <c r="G2253" s="41" t="s">
        <v>758</v>
      </c>
      <c r="H2253" s="41">
        <v>3</v>
      </c>
      <c r="I2253" s="41">
        <v>7298.49067730977</v>
      </c>
      <c r="J2253" s="41">
        <v>29715</v>
      </c>
      <c r="K2253" s="41">
        <v>1978</v>
      </c>
      <c r="L2253" s="41">
        <v>549.72749999999996</v>
      </c>
      <c r="M2253" s="41">
        <v>36.592999999999996</v>
      </c>
      <c r="N2253" s="41">
        <v>15639</v>
      </c>
      <c r="O2253" s="41">
        <v>97</v>
      </c>
      <c r="P2253" s="41">
        <v>311.21610000000004</v>
      </c>
      <c r="Q2253" s="41">
        <v>1.9303000000000001</v>
      </c>
      <c r="R2253" s="41">
        <v>0</v>
      </c>
      <c r="S2253" s="41">
        <v>0</v>
      </c>
      <c r="T2253" s="41">
        <v>66</v>
      </c>
      <c r="U2253" s="41">
        <v>1.452</v>
      </c>
      <c r="V2253" s="41">
        <v>31693</v>
      </c>
      <c r="W2253" s="41">
        <v>586.32049999999992</v>
      </c>
      <c r="X2253" s="41">
        <v>15802</v>
      </c>
      <c r="Y2253" s="41">
        <v>314.59840000000003</v>
      </c>
      <c r="Z2253" s="6">
        <f>0</f>
        <v>0</v>
      </c>
      <c r="AA2253" s="6">
        <f t="shared" si="251"/>
        <v>586.32049999999992</v>
      </c>
      <c r="AB2253">
        <f>IF(ISBLANK(Table1[[#This Row],[FY2425_Cost]])=TRUE,#N/A,Table1[[#This Row],[FY2425_Cost]])</f>
        <v>314.59840000000003</v>
      </c>
      <c r="AC2253" s="6">
        <f t="shared" si="252"/>
        <v>-271.7220999999999</v>
      </c>
      <c r="AD2253" s="6" t="e">
        <f>SUMIFS($AB$3:AB2253,$B$3:B2253,B2253)</f>
        <v>#N/A</v>
      </c>
      <c r="AE2253" s="6">
        <f t="shared" si="253"/>
        <v>3284.3208047893968</v>
      </c>
      <c r="AF2253" s="6">
        <f t="shared" si="254"/>
        <v>3284.3208047893968</v>
      </c>
      <c r="AG2253" s="6">
        <f>VLOOKUP(Table1[[#This Row],[PracticeCode]],$AP$3:$AS$345,4,FALSE)</f>
        <v>3284.3208047893968</v>
      </c>
      <c r="AH2253" s="27">
        <f t="shared" si="255"/>
        <v>238660.64514802949</v>
      </c>
      <c r="AI2253" s="6" t="e">
        <f t="shared" si="257"/>
        <v>#N/A</v>
      </c>
    </row>
    <row r="2254" spans="1:35" x14ac:dyDescent="0.35">
      <c r="A2254" t="str">
        <f t="shared" si="256"/>
        <v>OTTERFIELD MEDICAL CENTREColne Union PCNHillingdonE86027Mar12</v>
      </c>
      <c r="B2254" s="41" t="s">
        <v>537</v>
      </c>
      <c r="C2254" s="41" t="s">
        <v>538</v>
      </c>
      <c r="D2254" s="41" t="s">
        <v>8</v>
      </c>
      <c r="E2254" s="41" t="s">
        <v>231</v>
      </c>
      <c r="F2254" s="41" t="s">
        <v>231</v>
      </c>
      <c r="G2254" s="41" t="s">
        <v>767</v>
      </c>
      <c r="H2254" s="41">
        <v>12</v>
      </c>
      <c r="I2254" s="41">
        <v>7298.49067730977</v>
      </c>
      <c r="J2254" s="41">
        <v>23611</v>
      </c>
      <c r="K2254" s="41">
        <v>19</v>
      </c>
      <c r="L2254" s="41">
        <v>469.85890000000001</v>
      </c>
      <c r="M2254" s="41">
        <v>0.37809999999999999</v>
      </c>
      <c r="N2254" s="41"/>
      <c r="O2254" s="41"/>
      <c r="P2254" s="41"/>
      <c r="Q2254" s="41"/>
      <c r="R2254" s="41">
        <v>72</v>
      </c>
      <c r="S2254" s="41">
        <v>1.2887999999999999</v>
      </c>
      <c r="T2254" s="41"/>
      <c r="U2254" s="41"/>
      <c r="V2254" s="41">
        <v>23702</v>
      </c>
      <c r="W2254" s="41">
        <v>471.5258</v>
      </c>
      <c r="X2254" s="41"/>
      <c r="Y2254" s="41"/>
      <c r="Z2254" s="6">
        <f>0</f>
        <v>0</v>
      </c>
      <c r="AA2254" s="6">
        <f t="shared" si="251"/>
        <v>471.5258</v>
      </c>
      <c r="AB2254" t="e">
        <f>IF(ISBLANK(Table1[[#This Row],[FY2425_Cost]])=TRUE,#N/A,Table1[[#This Row],[FY2425_Cost]])</f>
        <v>#N/A</v>
      </c>
      <c r="AC2254" s="6" t="e">
        <f t="shared" si="252"/>
        <v>#N/A</v>
      </c>
      <c r="AD2254" s="6" t="e">
        <f>SUMIFS($AB$3:AB2254,$B$3:B2254,B2254)</f>
        <v>#N/A</v>
      </c>
      <c r="AE2254" s="6">
        <f t="shared" si="253"/>
        <v>3284.3208047893968</v>
      </c>
      <c r="AF2254" s="6">
        <f t="shared" si="254"/>
        <v>3284.3208047893968</v>
      </c>
      <c r="AG2254" s="6">
        <f>VLOOKUP(Table1[[#This Row],[PracticeCode]],$AP$3:$AS$345,4,FALSE)</f>
        <v>3284.3208047893968</v>
      </c>
      <c r="AH2254" s="27">
        <f t="shared" si="255"/>
        <v>238660.64514802949</v>
      </c>
      <c r="AI2254" s="6" t="e">
        <f t="shared" si="257"/>
        <v>#N/A</v>
      </c>
    </row>
    <row r="2255" spans="1:35" x14ac:dyDescent="0.35">
      <c r="A2255" t="str">
        <f t="shared" si="256"/>
        <v>OTTERFIELD MEDICAL CENTREColne Union PCNHillingdonE86027May2</v>
      </c>
      <c r="B2255" s="41" t="s">
        <v>537</v>
      </c>
      <c r="C2255" s="41" t="s">
        <v>538</v>
      </c>
      <c r="D2255" s="41" t="s">
        <v>8</v>
      </c>
      <c r="E2255" s="41" t="s">
        <v>231</v>
      </c>
      <c r="F2255" s="41" t="s">
        <v>231</v>
      </c>
      <c r="G2255" s="41" t="s">
        <v>757</v>
      </c>
      <c r="H2255" s="41">
        <v>2</v>
      </c>
      <c r="I2255" s="41">
        <v>7298.49067730977</v>
      </c>
      <c r="J2255" s="41">
        <v>14053</v>
      </c>
      <c r="K2255" s="41">
        <v>242</v>
      </c>
      <c r="L2255" s="41">
        <v>259.98050000000001</v>
      </c>
      <c r="M2255" s="41">
        <v>4.4769999999999994</v>
      </c>
      <c r="N2255" s="41">
        <v>12959</v>
      </c>
      <c r="O2255" s="41">
        <v>91</v>
      </c>
      <c r="P2255" s="41">
        <v>257.88409999999999</v>
      </c>
      <c r="Q2255" s="41">
        <v>1.8109000000000002</v>
      </c>
      <c r="R2255" s="41">
        <v>0</v>
      </c>
      <c r="S2255" s="41">
        <v>0</v>
      </c>
      <c r="T2255" s="41">
        <v>119</v>
      </c>
      <c r="U2255" s="41">
        <v>2.6179999999999999</v>
      </c>
      <c r="V2255" s="41">
        <v>14295</v>
      </c>
      <c r="W2255" s="41">
        <v>264.45749999999998</v>
      </c>
      <c r="X2255" s="41">
        <v>13169</v>
      </c>
      <c r="Y2255" s="41">
        <v>262.31299999999999</v>
      </c>
      <c r="Z2255" s="6">
        <f>0</f>
        <v>0</v>
      </c>
      <c r="AA2255" s="6">
        <f t="shared" si="251"/>
        <v>264.45749999999998</v>
      </c>
      <c r="AB2255">
        <f>IF(ISBLANK(Table1[[#This Row],[FY2425_Cost]])=TRUE,#N/A,Table1[[#This Row],[FY2425_Cost]])</f>
        <v>262.31299999999999</v>
      </c>
      <c r="AC2255" s="6">
        <f t="shared" si="252"/>
        <v>-2.1444999999999936</v>
      </c>
      <c r="AD2255" s="6" t="e">
        <f>SUMIFS($AB$3:AB2255,$B$3:B2255,B2255)</f>
        <v>#N/A</v>
      </c>
      <c r="AE2255" s="6">
        <f t="shared" si="253"/>
        <v>3284.3208047893968</v>
      </c>
      <c r="AF2255" s="6">
        <f t="shared" si="254"/>
        <v>3284.3208047893968</v>
      </c>
      <c r="AG2255" s="6">
        <f>VLOOKUP(Table1[[#This Row],[PracticeCode]],$AP$3:$AS$345,4,FALSE)</f>
        <v>3284.3208047893968</v>
      </c>
      <c r="AH2255" s="27">
        <f t="shared" si="255"/>
        <v>238660.64514802949</v>
      </c>
      <c r="AI2255" s="6" t="e">
        <f t="shared" si="257"/>
        <v>#N/A</v>
      </c>
    </row>
    <row r="2256" spans="1:35" x14ac:dyDescent="0.35">
      <c r="A2256" t="str">
        <f t="shared" si="256"/>
        <v>OTTERFIELD MEDICAL CENTREColne Union PCNHillingdonE86027Nov8</v>
      </c>
      <c r="B2256" s="41" t="s">
        <v>537</v>
      </c>
      <c r="C2256" s="41" t="s">
        <v>538</v>
      </c>
      <c r="D2256" s="41" t="s">
        <v>8</v>
      </c>
      <c r="E2256" s="41" t="s">
        <v>231</v>
      </c>
      <c r="F2256" s="41" t="s">
        <v>231</v>
      </c>
      <c r="G2256" s="41" t="s">
        <v>763</v>
      </c>
      <c r="H2256" s="41">
        <v>8</v>
      </c>
      <c r="I2256" s="41">
        <v>7298.49067730977</v>
      </c>
      <c r="J2256" s="41">
        <v>16155</v>
      </c>
      <c r="K2256" s="41">
        <v>806</v>
      </c>
      <c r="L2256" s="41">
        <v>321.48450000000003</v>
      </c>
      <c r="M2256" s="41">
        <v>16.039400000000001</v>
      </c>
      <c r="N2256" s="41"/>
      <c r="O2256" s="41"/>
      <c r="P2256" s="41"/>
      <c r="Q2256" s="41"/>
      <c r="R2256" s="41">
        <v>117</v>
      </c>
      <c r="S2256" s="41">
        <v>2.0943000000000001</v>
      </c>
      <c r="T2256" s="41"/>
      <c r="U2256" s="41"/>
      <c r="V2256" s="41">
        <v>17078</v>
      </c>
      <c r="W2256" s="41">
        <v>339.6182</v>
      </c>
      <c r="X2256" s="41"/>
      <c r="Y2256" s="41"/>
      <c r="Z2256" s="6">
        <f>0</f>
        <v>0</v>
      </c>
      <c r="AA2256" s="6">
        <f t="shared" si="251"/>
        <v>339.6182</v>
      </c>
      <c r="AB2256" t="e">
        <f>IF(ISBLANK(Table1[[#This Row],[FY2425_Cost]])=TRUE,#N/A,Table1[[#This Row],[FY2425_Cost]])</f>
        <v>#N/A</v>
      </c>
      <c r="AC2256" s="6" t="e">
        <f t="shared" si="252"/>
        <v>#N/A</v>
      </c>
      <c r="AD2256" s="6" t="e">
        <f>SUMIFS($AB$3:AB2256,$B$3:B2256,B2256)</f>
        <v>#N/A</v>
      </c>
      <c r="AE2256" s="6">
        <f t="shared" si="253"/>
        <v>3284.3208047893968</v>
      </c>
      <c r="AF2256" s="6">
        <f t="shared" si="254"/>
        <v>3284.3208047893968</v>
      </c>
      <c r="AG2256" s="6">
        <f>VLOOKUP(Table1[[#This Row],[PracticeCode]],$AP$3:$AS$345,4,FALSE)</f>
        <v>3284.3208047893968</v>
      </c>
      <c r="AH2256" s="27">
        <f t="shared" si="255"/>
        <v>238660.64514802949</v>
      </c>
      <c r="AI2256" s="6" t="e">
        <f t="shared" si="257"/>
        <v>#N/A</v>
      </c>
    </row>
    <row r="2257" spans="1:35" x14ac:dyDescent="0.35">
      <c r="A2257" t="str">
        <f t="shared" si="256"/>
        <v>OTTERFIELD MEDICAL CENTREColne Union PCNHillingdonE86027Oct7</v>
      </c>
      <c r="B2257" s="41" t="s">
        <v>537</v>
      </c>
      <c r="C2257" s="41" t="s">
        <v>538</v>
      </c>
      <c r="D2257" s="41" t="s">
        <v>8</v>
      </c>
      <c r="E2257" s="41" t="s">
        <v>231</v>
      </c>
      <c r="F2257" s="41" t="s">
        <v>231</v>
      </c>
      <c r="G2257" s="41" t="s">
        <v>762</v>
      </c>
      <c r="H2257" s="41">
        <v>7</v>
      </c>
      <c r="I2257" s="41">
        <v>7298.49067730977</v>
      </c>
      <c r="J2257" s="41">
        <v>16675</v>
      </c>
      <c r="K2257" s="41">
        <v>838</v>
      </c>
      <c r="L2257" s="41">
        <v>331.83250000000004</v>
      </c>
      <c r="M2257" s="41">
        <v>16.676200000000001</v>
      </c>
      <c r="N2257" s="41">
        <v>0</v>
      </c>
      <c r="O2257" s="41">
        <v>2532</v>
      </c>
      <c r="P2257" s="41">
        <v>0</v>
      </c>
      <c r="Q2257" s="41">
        <v>56.97</v>
      </c>
      <c r="R2257" s="41">
        <v>126</v>
      </c>
      <c r="S2257" s="41">
        <v>2.2553999999999998</v>
      </c>
      <c r="T2257" s="41">
        <v>132</v>
      </c>
      <c r="U2257" s="41">
        <v>2.9039999999999999</v>
      </c>
      <c r="V2257" s="41">
        <v>17639</v>
      </c>
      <c r="W2257" s="41">
        <v>350.76410000000004</v>
      </c>
      <c r="X2257" s="41">
        <v>2664</v>
      </c>
      <c r="Y2257" s="41">
        <v>59.873999999999995</v>
      </c>
      <c r="Z2257" s="6">
        <f>0</f>
        <v>0</v>
      </c>
      <c r="AA2257" s="6">
        <f t="shared" si="251"/>
        <v>350.76410000000004</v>
      </c>
      <c r="AB2257">
        <f>IF(ISBLANK(Table1[[#This Row],[FY2425_Cost]])=TRUE,#N/A,Table1[[#This Row],[FY2425_Cost]])</f>
        <v>59.873999999999995</v>
      </c>
      <c r="AC2257" s="6">
        <f t="shared" si="252"/>
        <v>-290.89010000000007</v>
      </c>
      <c r="AD2257" s="6" t="e">
        <f>SUMIFS($AB$3:AB2257,$B$3:B2257,B2257)</f>
        <v>#N/A</v>
      </c>
      <c r="AE2257" s="6">
        <f t="shared" si="253"/>
        <v>3284.3208047893968</v>
      </c>
      <c r="AF2257" s="6">
        <f t="shared" si="254"/>
        <v>3284.3208047893968</v>
      </c>
      <c r="AG2257" s="6">
        <f>VLOOKUP(Table1[[#This Row],[PracticeCode]],$AP$3:$AS$345,4,FALSE)</f>
        <v>3284.3208047893968</v>
      </c>
      <c r="AH2257" s="27">
        <f t="shared" si="255"/>
        <v>238660.64514802949</v>
      </c>
      <c r="AI2257" s="6" t="e">
        <f t="shared" si="257"/>
        <v>#N/A</v>
      </c>
    </row>
    <row r="2258" spans="1:35" x14ac:dyDescent="0.35">
      <c r="A2258" t="str">
        <f t="shared" si="256"/>
        <v>OTTERFIELD MEDICAL CENTREColne Union PCNHillingdonE86027Sep6</v>
      </c>
      <c r="B2258" s="41" t="s">
        <v>537</v>
      </c>
      <c r="C2258" s="41" t="s">
        <v>538</v>
      </c>
      <c r="D2258" s="41" t="s">
        <v>8</v>
      </c>
      <c r="E2258" s="41" t="s">
        <v>231</v>
      </c>
      <c r="F2258" s="41" t="s">
        <v>231</v>
      </c>
      <c r="G2258" s="41" t="s">
        <v>761</v>
      </c>
      <c r="H2258" s="41">
        <v>6</v>
      </c>
      <c r="I2258" s="41">
        <v>7298.49067730977</v>
      </c>
      <c r="J2258" s="41">
        <v>16596</v>
      </c>
      <c r="K2258" s="41">
        <v>15</v>
      </c>
      <c r="L2258" s="41">
        <v>330.2604</v>
      </c>
      <c r="M2258" s="41">
        <v>0.29849999999999999</v>
      </c>
      <c r="N2258" s="41">
        <v>15905</v>
      </c>
      <c r="O2258" s="41">
        <v>3601</v>
      </c>
      <c r="P2258" s="41">
        <v>357.86250000000001</v>
      </c>
      <c r="Q2258" s="41">
        <v>81.022499999999994</v>
      </c>
      <c r="R2258" s="41">
        <v>96</v>
      </c>
      <c r="S2258" s="41">
        <v>1.7183999999999999</v>
      </c>
      <c r="T2258" s="41">
        <v>140</v>
      </c>
      <c r="U2258" s="41">
        <v>3.08</v>
      </c>
      <c r="V2258" s="41">
        <v>16707</v>
      </c>
      <c r="W2258" s="41">
        <v>332.27729999999997</v>
      </c>
      <c r="X2258" s="41">
        <v>19646</v>
      </c>
      <c r="Y2258" s="41">
        <v>441.96499999999997</v>
      </c>
      <c r="Z2258" s="6">
        <f>0</f>
        <v>0</v>
      </c>
      <c r="AA2258" s="6">
        <f t="shared" si="251"/>
        <v>332.27729999999997</v>
      </c>
      <c r="AB2258">
        <f>IF(ISBLANK(Table1[[#This Row],[FY2425_Cost]])=TRUE,#N/A,Table1[[#This Row],[FY2425_Cost]])</f>
        <v>441.96499999999997</v>
      </c>
      <c r="AC2258" s="6">
        <f t="shared" si="252"/>
        <v>109.68770000000001</v>
      </c>
      <c r="AD2258" s="6" t="e">
        <f>SUMIFS($AB$3:AB2258,$B$3:B2258,B2258)</f>
        <v>#N/A</v>
      </c>
      <c r="AE2258" s="6">
        <f t="shared" si="253"/>
        <v>3284.3208047893968</v>
      </c>
      <c r="AF2258" s="6">
        <f t="shared" si="254"/>
        <v>3284.3208047893968</v>
      </c>
      <c r="AG2258" s="6">
        <f>VLOOKUP(Table1[[#This Row],[PracticeCode]],$AP$3:$AS$345,4,FALSE)</f>
        <v>3284.3208047893968</v>
      </c>
      <c r="AH2258" s="27">
        <f t="shared" si="255"/>
        <v>238660.64514802949</v>
      </c>
      <c r="AI2258" s="6" t="e">
        <f t="shared" si="257"/>
        <v>#N/A</v>
      </c>
    </row>
    <row r="2259" spans="1:35" x14ac:dyDescent="0.35">
      <c r="A2259" t="str">
        <f t="shared" si="256"/>
        <v>OXFORD DRIVE MEDICAL CENTRECelandine Health and MetroCare PCNHillingdonE86011Apr1</v>
      </c>
      <c r="B2259" s="41" t="s">
        <v>486</v>
      </c>
      <c r="C2259" s="41" t="s">
        <v>485</v>
      </c>
      <c r="D2259" s="41" t="s">
        <v>8</v>
      </c>
      <c r="E2259" s="41" t="s">
        <v>232</v>
      </c>
      <c r="F2259" s="41" t="s">
        <v>232</v>
      </c>
      <c r="G2259" s="41" t="s">
        <v>756</v>
      </c>
      <c r="H2259" s="41">
        <v>1</v>
      </c>
      <c r="I2259" s="41">
        <v>5533.7425459441702</v>
      </c>
      <c r="J2259" s="41">
        <v>4563</v>
      </c>
      <c r="K2259" s="41">
        <v>0</v>
      </c>
      <c r="L2259" s="41">
        <v>84.415499999999994</v>
      </c>
      <c r="M2259" s="41">
        <v>0</v>
      </c>
      <c r="N2259" s="41">
        <v>10236</v>
      </c>
      <c r="O2259" s="41">
        <v>381</v>
      </c>
      <c r="P2259" s="41">
        <v>203.69640000000001</v>
      </c>
      <c r="Q2259" s="41">
        <v>7.5819000000000001</v>
      </c>
      <c r="R2259" s="41">
        <v>1000</v>
      </c>
      <c r="S2259" s="41">
        <v>17.899999999999999</v>
      </c>
      <c r="T2259" s="41">
        <v>3527</v>
      </c>
      <c r="U2259" s="41">
        <v>77.593999999999994</v>
      </c>
      <c r="V2259" s="41">
        <v>5563</v>
      </c>
      <c r="W2259" s="41">
        <v>102.31549999999999</v>
      </c>
      <c r="X2259" s="41">
        <v>14144</v>
      </c>
      <c r="Y2259" s="41">
        <v>288.8723</v>
      </c>
      <c r="Z2259" s="6">
        <f>0</f>
        <v>0</v>
      </c>
      <c r="AA2259" s="6">
        <f t="shared" si="251"/>
        <v>102.31549999999999</v>
      </c>
      <c r="AB2259">
        <f>IF(ISBLANK(Table1[[#This Row],[FY2425_Cost]])=TRUE,#N/A,Table1[[#This Row],[FY2425_Cost]])</f>
        <v>288.8723</v>
      </c>
      <c r="AC2259" s="6">
        <f t="shared" si="252"/>
        <v>186.55680000000001</v>
      </c>
      <c r="AD2259" s="6">
        <f>SUMIFS($AB$3:AB2259,$B$3:B2259,B2259)</f>
        <v>288.8723</v>
      </c>
      <c r="AE2259" s="6">
        <f t="shared" si="253"/>
        <v>2490.1841456748766</v>
      </c>
      <c r="AF2259" s="6">
        <f t="shared" si="254"/>
        <v>2490.1841456748766</v>
      </c>
      <c r="AG2259" s="6">
        <f>VLOOKUP(Table1[[#This Row],[PracticeCode]],$AP$3:$AS$345,4,FALSE)</f>
        <v>2490.1841456748766</v>
      </c>
      <c r="AH2259" s="27">
        <f t="shared" si="255"/>
        <v>180953.38125237438</v>
      </c>
      <c r="AI2259" s="6">
        <f t="shared" si="257"/>
        <v>0</v>
      </c>
    </row>
    <row r="2260" spans="1:35" x14ac:dyDescent="0.35">
      <c r="A2260" t="str">
        <f t="shared" si="256"/>
        <v>OXFORD DRIVE MEDICAL CENTRECelandine Health and MetroCare PCNHillingdonE86011Aug5</v>
      </c>
      <c r="B2260" s="41" t="s">
        <v>486</v>
      </c>
      <c r="C2260" s="41" t="s">
        <v>485</v>
      </c>
      <c r="D2260" s="41" t="s">
        <v>8</v>
      </c>
      <c r="E2260" s="41" t="s">
        <v>232</v>
      </c>
      <c r="F2260" s="41" t="s">
        <v>232</v>
      </c>
      <c r="G2260" s="41" t="s">
        <v>760</v>
      </c>
      <c r="H2260" s="41">
        <v>5</v>
      </c>
      <c r="I2260" s="41">
        <v>5533.7425459441702</v>
      </c>
      <c r="J2260" s="41">
        <v>8509</v>
      </c>
      <c r="K2260" s="41">
        <v>4016</v>
      </c>
      <c r="L2260" s="41">
        <v>157.41649999999998</v>
      </c>
      <c r="M2260" s="41">
        <v>74.295999999999992</v>
      </c>
      <c r="N2260" s="41">
        <v>10080</v>
      </c>
      <c r="O2260" s="41">
        <v>688</v>
      </c>
      <c r="P2260" s="41">
        <v>200.59200000000001</v>
      </c>
      <c r="Q2260" s="41">
        <v>13.6912</v>
      </c>
      <c r="R2260" s="41">
        <v>2039</v>
      </c>
      <c r="S2260" s="41">
        <v>36.498100000000001</v>
      </c>
      <c r="T2260" s="41">
        <v>3275</v>
      </c>
      <c r="U2260" s="41">
        <v>72.05</v>
      </c>
      <c r="V2260" s="41">
        <v>14564</v>
      </c>
      <c r="W2260" s="41">
        <v>268.2106</v>
      </c>
      <c r="X2260" s="41">
        <v>14043</v>
      </c>
      <c r="Y2260" s="41">
        <v>286.33320000000003</v>
      </c>
      <c r="Z2260" s="6">
        <f>0</f>
        <v>0</v>
      </c>
      <c r="AA2260" s="6">
        <f t="shared" si="251"/>
        <v>268.2106</v>
      </c>
      <c r="AB2260">
        <f>IF(ISBLANK(Table1[[#This Row],[FY2425_Cost]])=TRUE,#N/A,Table1[[#This Row],[FY2425_Cost]])</f>
        <v>286.33320000000003</v>
      </c>
      <c r="AC2260" s="6">
        <f t="shared" si="252"/>
        <v>18.122600000000034</v>
      </c>
      <c r="AD2260" s="6">
        <f>SUMIFS($AB$3:AB2260,$B$3:B2260,B2260)</f>
        <v>575.20550000000003</v>
      </c>
      <c r="AE2260" s="6">
        <f t="shared" si="253"/>
        <v>2490.1841456748766</v>
      </c>
      <c r="AF2260" s="6">
        <f t="shared" si="254"/>
        <v>2490.1841456748766</v>
      </c>
      <c r="AG2260" s="6">
        <f>VLOOKUP(Table1[[#This Row],[PracticeCode]],$AP$3:$AS$345,4,FALSE)</f>
        <v>2490.1841456748766</v>
      </c>
      <c r="AH2260" s="27">
        <f t="shared" si="255"/>
        <v>180953.38125237438</v>
      </c>
      <c r="AI2260" s="6">
        <f t="shared" si="257"/>
        <v>0</v>
      </c>
    </row>
    <row r="2261" spans="1:35" x14ac:dyDescent="0.35">
      <c r="A2261" t="str">
        <f t="shared" si="256"/>
        <v>OXFORD DRIVE MEDICAL CENTRECelandine Health and MetroCare PCNHillingdonE86011Dec9</v>
      </c>
      <c r="B2261" s="41" t="s">
        <v>486</v>
      </c>
      <c r="C2261" s="41" t="s">
        <v>485</v>
      </c>
      <c r="D2261" s="41" t="s">
        <v>8</v>
      </c>
      <c r="E2261" s="41" t="s">
        <v>232</v>
      </c>
      <c r="F2261" s="41" t="s">
        <v>232</v>
      </c>
      <c r="G2261" s="41" t="s">
        <v>764</v>
      </c>
      <c r="H2261" s="41">
        <v>9</v>
      </c>
      <c r="I2261" s="41">
        <v>5533.7425459441702</v>
      </c>
      <c r="J2261" s="41">
        <v>30576</v>
      </c>
      <c r="K2261" s="41">
        <v>678</v>
      </c>
      <c r="L2261" s="41">
        <v>608.4624</v>
      </c>
      <c r="M2261" s="41">
        <v>13.4922</v>
      </c>
      <c r="N2261" s="41"/>
      <c r="O2261" s="41"/>
      <c r="P2261" s="41"/>
      <c r="Q2261" s="41"/>
      <c r="R2261" s="41">
        <v>1836</v>
      </c>
      <c r="S2261" s="41">
        <v>32.864400000000003</v>
      </c>
      <c r="T2261" s="41"/>
      <c r="U2261" s="41"/>
      <c r="V2261" s="41">
        <v>33090</v>
      </c>
      <c r="W2261" s="41">
        <v>654.81900000000007</v>
      </c>
      <c r="X2261" s="41"/>
      <c r="Y2261" s="41"/>
      <c r="Z2261" s="6">
        <f>0</f>
        <v>0</v>
      </c>
      <c r="AA2261" s="6">
        <f t="shared" si="251"/>
        <v>654.81900000000007</v>
      </c>
      <c r="AB2261" t="e">
        <f>IF(ISBLANK(Table1[[#This Row],[FY2425_Cost]])=TRUE,#N/A,Table1[[#This Row],[FY2425_Cost]])</f>
        <v>#N/A</v>
      </c>
      <c r="AC2261" s="6" t="e">
        <f t="shared" si="252"/>
        <v>#N/A</v>
      </c>
      <c r="AD2261" s="6" t="e">
        <f>SUMIFS($AB$3:AB2261,$B$3:B2261,B2261)</f>
        <v>#N/A</v>
      </c>
      <c r="AE2261" s="6">
        <f t="shared" si="253"/>
        <v>2490.1841456748766</v>
      </c>
      <c r="AF2261" s="6">
        <f t="shared" si="254"/>
        <v>2490.1841456748766</v>
      </c>
      <c r="AG2261" s="6">
        <f>VLOOKUP(Table1[[#This Row],[PracticeCode]],$AP$3:$AS$345,4,FALSE)</f>
        <v>2490.1841456748766</v>
      </c>
      <c r="AH2261" s="27">
        <f t="shared" si="255"/>
        <v>180953.38125237438</v>
      </c>
      <c r="AI2261" s="6" t="e">
        <f t="shared" si="257"/>
        <v>#N/A</v>
      </c>
    </row>
    <row r="2262" spans="1:35" x14ac:dyDescent="0.35">
      <c r="A2262" t="str">
        <f t="shared" si="256"/>
        <v>OXFORD DRIVE MEDICAL CENTRECelandine Health and MetroCare PCNHillingdonE86011Feb11</v>
      </c>
      <c r="B2262" s="41" t="s">
        <v>486</v>
      </c>
      <c r="C2262" s="41" t="s">
        <v>485</v>
      </c>
      <c r="D2262" s="41" t="s">
        <v>8</v>
      </c>
      <c r="E2262" s="41" t="s">
        <v>232</v>
      </c>
      <c r="F2262" s="41" t="s">
        <v>232</v>
      </c>
      <c r="G2262" s="41" t="s">
        <v>766</v>
      </c>
      <c r="H2262" s="41">
        <v>11</v>
      </c>
      <c r="I2262" s="41">
        <v>5533.7425459441702</v>
      </c>
      <c r="J2262" s="41">
        <v>10076</v>
      </c>
      <c r="K2262" s="41">
        <v>627</v>
      </c>
      <c r="L2262" s="41">
        <v>200.51240000000001</v>
      </c>
      <c r="M2262" s="41">
        <v>12.477300000000001</v>
      </c>
      <c r="N2262" s="41"/>
      <c r="O2262" s="41"/>
      <c r="P2262" s="41"/>
      <c r="Q2262" s="41"/>
      <c r="R2262" s="41">
        <v>485</v>
      </c>
      <c r="S2262" s="41">
        <v>8.6814999999999998</v>
      </c>
      <c r="T2262" s="41"/>
      <c r="U2262" s="41"/>
      <c r="V2262" s="41">
        <v>11188</v>
      </c>
      <c r="W2262" s="41">
        <v>221.67120000000003</v>
      </c>
      <c r="X2262" s="41"/>
      <c r="Y2262" s="41"/>
      <c r="Z2262" s="6">
        <f>0</f>
        <v>0</v>
      </c>
      <c r="AA2262" s="6">
        <f t="shared" si="251"/>
        <v>221.67120000000003</v>
      </c>
      <c r="AB2262" t="e">
        <f>IF(ISBLANK(Table1[[#This Row],[FY2425_Cost]])=TRUE,#N/A,Table1[[#This Row],[FY2425_Cost]])</f>
        <v>#N/A</v>
      </c>
      <c r="AC2262" s="6" t="e">
        <f t="shared" si="252"/>
        <v>#N/A</v>
      </c>
      <c r="AD2262" s="6" t="e">
        <f>SUMIFS($AB$3:AB2262,$B$3:B2262,B2262)</f>
        <v>#N/A</v>
      </c>
      <c r="AE2262" s="6">
        <f t="shared" si="253"/>
        <v>2490.1841456748766</v>
      </c>
      <c r="AF2262" s="6">
        <f t="shared" si="254"/>
        <v>2490.1841456748766</v>
      </c>
      <c r="AG2262" s="6">
        <f>VLOOKUP(Table1[[#This Row],[PracticeCode]],$AP$3:$AS$345,4,FALSE)</f>
        <v>2490.1841456748766</v>
      </c>
      <c r="AH2262" s="27">
        <f t="shared" si="255"/>
        <v>180953.38125237438</v>
      </c>
      <c r="AI2262" s="6" t="e">
        <f t="shared" si="257"/>
        <v>#N/A</v>
      </c>
    </row>
    <row r="2263" spans="1:35" x14ac:dyDescent="0.35">
      <c r="A2263" t="str">
        <f t="shared" si="256"/>
        <v>OXFORD DRIVE MEDICAL CENTRECelandine Health and MetroCare PCNHillingdonE86011Jan10</v>
      </c>
      <c r="B2263" s="41" t="s">
        <v>486</v>
      </c>
      <c r="C2263" s="41" t="s">
        <v>485</v>
      </c>
      <c r="D2263" s="41" t="s">
        <v>8</v>
      </c>
      <c r="E2263" s="41" t="s">
        <v>232</v>
      </c>
      <c r="F2263" s="41" t="s">
        <v>232</v>
      </c>
      <c r="G2263" s="41" t="s">
        <v>765</v>
      </c>
      <c r="H2263" s="41">
        <v>10</v>
      </c>
      <c r="I2263" s="41">
        <v>5533.7425459441702</v>
      </c>
      <c r="J2263" s="41">
        <v>18113</v>
      </c>
      <c r="K2263" s="41">
        <v>678</v>
      </c>
      <c r="L2263" s="41">
        <v>360.44870000000003</v>
      </c>
      <c r="M2263" s="41">
        <v>13.4922</v>
      </c>
      <c r="N2263" s="41"/>
      <c r="O2263" s="41"/>
      <c r="P2263" s="41"/>
      <c r="Q2263" s="41"/>
      <c r="R2263" s="41">
        <v>2279</v>
      </c>
      <c r="S2263" s="41">
        <v>40.7941</v>
      </c>
      <c r="T2263" s="41"/>
      <c r="U2263" s="41"/>
      <c r="V2263" s="41">
        <v>21070</v>
      </c>
      <c r="W2263" s="41">
        <v>414.73500000000007</v>
      </c>
      <c r="X2263" s="41"/>
      <c r="Y2263" s="41"/>
      <c r="Z2263" s="6">
        <f>0</f>
        <v>0</v>
      </c>
      <c r="AA2263" s="6">
        <f t="shared" ref="AA2263:AA2326" si="258">IFERROR(W2263*1,#N/A)</f>
        <v>414.73500000000007</v>
      </c>
      <c r="AB2263" t="e">
        <f>IF(ISBLANK(Table1[[#This Row],[FY2425_Cost]])=TRUE,#N/A,Table1[[#This Row],[FY2425_Cost]])</f>
        <v>#N/A</v>
      </c>
      <c r="AC2263" s="6" t="e">
        <f t="shared" ref="AC2263:AC2326" si="259">AB2263-AA2263</f>
        <v>#N/A</v>
      </c>
      <c r="AD2263" s="6" t="e">
        <f>SUMIFS($AB$3:AB2263,$B$3:B2263,B2263)</f>
        <v>#N/A</v>
      </c>
      <c r="AE2263" s="6">
        <f t="shared" ref="AE2263:AE2326" si="260">IFERROR(I2263*$AE$1,#N/A)</f>
        <v>2490.1841456748766</v>
      </c>
      <c r="AF2263" s="6">
        <f t="shared" ref="AF2263:AF2326" si="261">AE2263+Z2263</f>
        <v>2490.1841456748766</v>
      </c>
      <c r="AG2263" s="6">
        <f>VLOOKUP(Table1[[#This Row],[PracticeCode]],$AP$3:$AS$345,4,FALSE)</f>
        <v>2490.1841456748766</v>
      </c>
      <c r="AH2263" s="27">
        <f t="shared" ref="AH2263:AH2326" si="262">IFERROR(I2263*$AH$1,#N/A)</f>
        <v>180953.38125237438</v>
      </c>
      <c r="AI2263" s="6" t="e">
        <f t="shared" si="257"/>
        <v>#N/A</v>
      </c>
    </row>
    <row r="2264" spans="1:35" x14ac:dyDescent="0.35">
      <c r="A2264" t="str">
        <f t="shared" si="256"/>
        <v>OXFORD DRIVE MEDICAL CENTRECelandine Health and MetroCare PCNHillingdonE86011Jul4</v>
      </c>
      <c r="B2264" s="41" t="s">
        <v>486</v>
      </c>
      <c r="C2264" s="41" t="s">
        <v>485</v>
      </c>
      <c r="D2264" s="41" t="s">
        <v>8</v>
      </c>
      <c r="E2264" s="41" t="s">
        <v>232</v>
      </c>
      <c r="F2264" s="41" t="s">
        <v>232</v>
      </c>
      <c r="G2264" s="41" t="s">
        <v>759</v>
      </c>
      <c r="H2264" s="41">
        <v>4</v>
      </c>
      <c r="I2264" s="41">
        <v>5533.7425459441702</v>
      </c>
      <c r="J2264" s="41">
        <v>21281</v>
      </c>
      <c r="K2264" s="41">
        <v>5</v>
      </c>
      <c r="L2264" s="41">
        <v>393.69849999999997</v>
      </c>
      <c r="M2264" s="41">
        <v>9.2499999999999999E-2</v>
      </c>
      <c r="N2264" s="41">
        <v>7634</v>
      </c>
      <c r="O2264" s="41">
        <v>1111</v>
      </c>
      <c r="P2264" s="41">
        <v>151.91660000000002</v>
      </c>
      <c r="Q2264" s="41">
        <v>22.108900000000002</v>
      </c>
      <c r="R2264" s="41">
        <v>1432</v>
      </c>
      <c r="S2264" s="41">
        <v>25.6328</v>
      </c>
      <c r="T2264" s="41">
        <v>4154</v>
      </c>
      <c r="U2264" s="41">
        <v>91.388000000000005</v>
      </c>
      <c r="V2264" s="41">
        <v>22718</v>
      </c>
      <c r="W2264" s="41">
        <v>419.42379999999991</v>
      </c>
      <c r="X2264" s="41">
        <v>12899</v>
      </c>
      <c r="Y2264" s="41">
        <v>265.4135</v>
      </c>
      <c r="Z2264" s="6">
        <f>0</f>
        <v>0</v>
      </c>
      <c r="AA2264" s="6">
        <f t="shared" si="258"/>
        <v>419.42379999999991</v>
      </c>
      <c r="AB2264">
        <f>IF(ISBLANK(Table1[[#This Row],[FY2425_Cost]])=TRUE,#N/A,Table1[[#This Row],[FY2425_Cost]])</f>
        <v>265.4135</v>
      </c>
      <c r="AC2264" s="6">
        <f t="shared" si="259"/>
        <v>-154.01029999999992</v>
      </c>
      <c r="AD2264" s="6" t="e">
        <f>SUMIFS($AB$3:AB2264,$B$3:B2264,B2264)</f>
        <v>#N/A</v>
      </c>
      <c r="AE2264" s="6">
        <f t="shared" si="260"/>
        <v>2490.1841456748766</v>
      </c>
      <c r="AF2264" s="6">
        <f t="shared" si="261"/>
        <v>2490.1841456748766</v>
      </c>
      <c r="AG2264" s="6">
        <f>VLOOKUP(Table1[[#This Row],[PracticeCode]],$AP$3:$AS$345,4,FALSE)</f>
        <v>2490.1841456748766</v>
      </c>
      <c r="AH2264" s="27">
        <f t="shared" si="262"/>
        <v>180953.38125237438</v>
      </c>
      <c r="AI2264" s="6" t="e">
        <f t="shared" si="257"/>
        <v>#N/A</v>
      </c>
    </row>
    <row r="2265" spans="1:35" x14ac:dyDescent="0.35">
      <c r="A2265" t="str">
        <f t="shared" si="256"/>
        <v>OXFORD DRIVE MEDICAL CENTRECelandine Health and MetroCare PCNHillingdonE86011Jun3</v>
      </c>
      <c r="B2265" s="41" t="s">
        <v>486</v>
      </c>
      <c r="C2265" s="41" t="s">
        <v>485</v>
      </c>
      <c r="D2265" s="41" t="s">
        <v>8</v>
      </c>
      <c r="E2265" s="41" t="s">
        <v>232</v>
      </c>
      <c r="F2265" s="41" t="s">
        <v>232</v>
      </c>
      <c r="G2265" s="41" t="s">
        <v>758</v>
      </c>
      <c r="H2265" s="41">
        <v>3</v>
      </c>
      <c r="I2265" s="41">
        <v>5533.7425459441702</v>
      </c>
      <c r="J2265" s="41">
        <v>19884</v>
      </c>
      <c r="K2265" s="41">
        <v>0</v>
      </c>
      <c r="L2265" s="41">
        <v>367.85399999999998</v>
      </c>
      <c r="M2265" s="41">
        <v>0</v>
      </c>
      <c r="N2265" s="41">
        <v>10968</v>
      </c>
      <c r="O2265" s="41">
        <v>424</v>
      </c>
      <c r="P2265" s="41">
        <v>218.26320000000001</v>
      </c>
      <c r="Q2265" s="41">
        <v>8.4375999999999998</v>
      </c>
      <c r="R2265" s="41">
        <v>1513</v>
      </c>
      <c r="S2265" s="41">
        <v>27.082699999999999</v>
      </c>
      <c r="T2265" s="41">
        <v>3415</v>
      </c>
      <c r="U2265" s="41">
        <v>75.13</v>
      </c>
      <c r="V2265" s="41">
        <v>21397</v>
      </c>
      <c r="W2265" s="41">
        <v>394.93669999999997</v>
      </c>
      <c r="X2265" s="41">
        <v>14807</v>
      </c>
      <c r="Y2265" s="41">
        <v>301.83080000000001</v>
      </c>
      <c r="Z2265" s="6">
        <f>0</f>
        <v>0</v>
      </c>
      <c r="AA2265" s="6">
        <f t="shared" si="258"/>
        <v>394.93669999999997</v>
      </c>
      <c r="AB2265">
        <f>IF(ISBLANK(Table1[[#This Row],[FY2425_Cost]])=TRUE,#N/A,Table1[[#This Row],[FY2425_Cost]])</f>
        <v>301.83080000000001</v>
      </c>
      <c r="AC2265" s="6">
        <f t="shared" si="259"/>
        <v>-93.105899999999963</v>
      </c>
      <c r="AD2265" s="6" t="e">
        <f>SUMIFS($AB$3:AB2265,$B$3:B2265,B2265)</f>
        <v>#N/A</v>
      </c>
      <c r="AE2265" s="6">
        <f t="shared" si="260"/>
        <v>2490.1841456748766</v>
      </c>
      <c r="AF2265" s="6">
        <f t="shared" si="261"/>
        <v>2490.1841456748766</v>
      </c>
      <c r="AG2265" s="6">
        <f>VLOOKUP(Table1[[#This Row],[PracticeCode]],$AP$3:$AS$345,4,FALSE)</f>
        <v>2490.1841456748766</v>
      </c>
      <c r="AH2265" s="27">
        <f t="shared" si="262"/>
        <v>180953.38125237438</v>
      </c>
      <c r="AI2265" s="6" t="e">
        <f t="shared" si="257"/>
        <v>#N/A</v>
      </c>
    </row>
    <row r="2266" spans="1:35" x14ac:dyDescent="0.35">
      <c r="A2266" t="str">
        <f t="shared" si="256"/>
        <v>OXFORD DRIVE MEDICAL CENTRECelandine Health and MetroCare PCNHillingdonE86011Mar12</v>
      </c>
      <c r="B2266" s="41" t="s">
        <v>486</v>
      </c>
      <c r="C2266" s="41" t="s">
        <v>485</v>
      </c>
      <c r="D2266" s="41" t="s">
        <v>8</v>
      </c>
      <c r="E2266" s="41" t="s">
        <v>232</v>
      </c>
      <c r="F2266" s="41" t="s">
        <v>232</v>
      </c>
      <c r="G2266" s="41" t="s">
        <v>767</v>
      </c>
      <c r="H2266" s="41">
        <v>12</v>
      </c>
      <c r="I2266" s="41">
        <v>5533.7425459441702</v>
      </c>
      <c r="J2266" s="41">
        <v>9954</v>
      </c>
      <c r="K2266" s="41">
        <v>439</v>
      </c>
      <c r="L2266" s="41">
        <v>198.08460000000002</v>
      </c>
      <c r="M2266" s="41">
        <v>8.7361000000000004</v>
      </c>
      <c r="N2266" s="41"/>
      <c r="O2266" s="41"/>
      <c r="P2266" s="41"/>
      <c r="Q2266" s="41"/>
      <c r="R2266" s="41">
        <v>393</v>
      </c>
      <c r="S2266" s="41">
        <v>7.0347</v>
      </c>
      <c r="T2266" s="41"/>
      <c r="U2266" s="41"/>
      <c r="V2266" s="41">
        <v>10786</v>
      </c>
      <c r="W2266" s="41">
        <v>213.8554</v>
      </c>
      <c r="X2266" s="41"/>
      <c r="Y2266" s="41"/>
      <c r="Z2266" s="6">
        <f>0</f>
        <v>0</v>
      </c>
      <c r="AA2266" s="6">
        <f t="shared" si="258"/>
        <v>213.8554</v>
      </c>
      <c r="AB2266" t="e">
        <f>IF(ISBLANK(Table1[[#This Row],[FY2425_Cost]])=TRUE,#N/A,Table1[[#This Row],[FY2425_Cost]])</f>
        <v>#N/A</v>
      </c>
      <c r="AC2266" s="6" t="e">
        <f t="shared" si="259"/>
        <v>#N/A</v>
      </c>
      <c r="AD2266" s="6" t="e">
        <f>SUMIFS($AB$3:AB2266,$B$3:B2266,B2266)</f>
        <v>#N/A</v>
      </c>
      <c r="AE2266" s="6">
        <f t="shared" si="260"/>
        <v>2490.1841456748766</v>
      </c>
      <c r="AF2266" s="6">
        <f t="shared" si="261"/>
        <v>2490.1841456748766</v>
      </c>
      <c r="AG2266" s="6">
        <f>VLOOKUP(Table1[[#This Row],[PracticeCode]],$AP$3:$AS$345,4,FALSE)</f>
        <v>2490.1841456748766</v>
      </c>
      <c r="AH2266" s="27">
        <f t="shared" si="262"/>
        <v>180953.38125237438</v>
      </c>
      <c r="AI2266" s="6" t="e">
        <f t="shared" si="257"/>
        <v>#N/A</v>
      </c>
    </row>
    <row r="2267" spans="1:35" x14ac:dyDescent="0.35">
      <c r="A2267" t="str">
        <f t="shared" si="256"/>
        <v>OXFORD DRIVE MEDICAL CENTRECelandine Health and MetroCare PCNHillingdonE86011May2</v>
      </c>
      <c r="B2267" s="41" t="s">
        <v>486</v>
      </c>
      <c r="C2267" s="41" t="s">
        <v>485</v>
      </c>
      <c r="D2267" s="41" t="s">
        <v>8</v>
      </c>
      <c r="E2267" s="41" t="s">
        <v>232</v>
      </c>
      <c r="F2267" s="41" t="s">
        <v>232</v>
      </c>
      <c r="G2267" s="41" t="s">
        <v>757</v>
      </c>
      <c r="H2267" s="41">
        <v>2</v>
      </c>
      <c r="I2267" s="41">
        <v>5533.7425459441702</v>
      </c>
      <c r="J2267" s="41">
        <v>6081</v>
      </c>
      <c r="K2267" s="41">
        <v>0</v>
      </c>
      <c r="L2267" s="41">
        <v>112.49849999999999</v>
      </c>
      <c r="M2267" s="41">
        <v>0</v>
      </c>
      <c r="N2267" s="41">
        <v>8630</v>
      </c>
      <c r="O2267" s="41">
        <v>335</v>
      </c>
      <c r="P2267" s="41">
        <v>171.73699999999999</v>
      </c>
      <c r="Q2267" s="41">
        <v>6.6665000000000001</v>
      </c>
      <c r="R2267" s="41">
        <v>1395</v>
      </c>
      <c r="S2267" s="41">
        <v>24.970500000000001</v>
      </c>
      <c r="T2267" s="41">
        <v>3406</v>
      </c>
      <c r="U2267" s="41">
        <v>74.932000000000002</v>
      </c>
      <c r="V2267" s="41">
        <v>7476</v>
      </c>
      <c r="W2267" s="41">
        <v>137.46899999999999</v>
      </c>
      <c r="X2267" s="41">
        <v>12371</v>
      </c>
      <c r="Y2267" s="41">
        <v>253.33550000000002</v>
      </c>
      <c r="Z2267" s="6">
        <f>0</f>
        <v>0</v>
      </c>
      <c r="AA2267" s="6">
        <f t="shared" si="258"/>
        <v>137.46899999999999</v>
      </c>
      <c r="AB2267">
        <f>IF(ISBLANK(Table1[[#This Row],[FY2425_Cost]])=TRUE,#N/A,Table1[[#This Row],[FY2425_Cost]])</f>
        <v>253.33550000000002</v>
      </c>
      <c r="AC2267" s="6">
        <f t="shared" si="259"/>
        <v>115.86650000000003</v>
      </c>
      <c r="AD2267" s="6" t="e">
        <f>SUMIFS($AB$3:AB2267,$B$3:B2267,B2267)</f>
        <v>#N/A</v>
      </c>
      <c r="AE2267" s="6">
        <f t="shared" si="260"/>
        <v>2490.1841456748766</v>
      </c>
      <c r="AF2267" s="6">
        <f t="shared" si="261"/>
        <v>2490.1841456748766</v>
      </c>
      <c r="AG2267" s="6">
        <f>VLOOKUP(Table1[[#This Row],[PracticeCode]],$AP$3:$AS$345,4,FALSE)</f>
        <v>2490.1841456748766</v>
      </c>
      <c r="AH2267" s="27">
        <f t="shared" si="262"/>
        <v>180953.38125237438</v>
      </c>
      <c r="AI2267" s="6" t="e">
        <f t="shared" si="257"/>
        <v>#N/A</v>
      </c>
    </row>
    <row r="2268" spans="1:35" x14ac:dyDescent="0.35">
      <c r="A2268" t="str">
        <f t="shared" si="256"/>
        <v>OXFORD DRIVE MEDICAL CENTRECelandine Health and MetroCare PCNHillingdonE86011Nov8</v>
      </c>
      <c r="B2268" s="41" t="s">
        <v>486</v>
      </c>
      <c r="C2268" s="41" t="s">
        <v>485</v>
      </c>
      <c r="D2268" s="41" t="s">
        <v>8</v>
      </c>
      <c r="E2268" s="41" t="s">
        <v>232</v>
      </c>
      <c r="F2268" s="41" t="s">
        <v>232</v>
      </c>
      <c r="G2268" s="41" t="s">
        <v>763</v>
      </c>
      <c r="H2268" s="41">
        <v>8</v>
      </c>
      <c r="I2268" s="41">
        <v>5533.7425459441702</v>
      </c>
      <c r="J2268" s="41">
        <v>13435</v>
      </c>
      <c r="K2268" s="41">
        <v>362</v>
      </c>
      <c r="L2268" s="41">
        <v>267.35650000000004</v>
      </c>
      <c r="M2268" s="41">
        <v>7.2038000000000002</v>
      </c>
      <c r="N2268" s="41"/>
      <c r="O2268" s="41"/>
      <c r="P2268" s="41"/>
      <c r="Q2268" s="41"/>
      <c r="R2268" s="41">
        <v>1975</v>
      </c>
      <c r="S2268" s="41">
        <v>35.352499999999999</v>
      </c>
      <c r="T2268" s="41"/>
      <c r="U2268" s="41"/>
      <c r="V2268" s="41">
        <v>15772</v>
      </c>
      <c r="W2268" s="41">
        <v>309.91280000000006</v>
      </c>
      <c r="X2268" s="41"/>
      <c r="Y2268" s="41"/>
      <c r="Z2268" s="6">
        <f>0</f>
        <v>0</v>
      </c>
      <c r="AA2268" s="6">
        <f t="shared" si="258"/>
        <v>309.91280000000006</v>
      </c>
      <c r="AB2268" t="e">
        <f>IF(ISBLANK(Table1[[#This Row],[FY2425_Cost]])=TRUE,#N/A,Table1[[#This Row],[FY2425_Cost]])</f>
        <v>#N/A</v>
      </c>
      <c r="AC2268" s="6" t="e">
        <f t="shared" si="259"/>
        <v>#N/A</v>
      </c>
      <c r="AD2268" s="6" t="e">
        <f>SUMIFS($AB$3:AB2268,$B$3:B2268,B2268)</f>
        <v>#N/A</v>
      </c>
      <c r="AE2268" s="6">
        <f t="shared" si="260"/>
        <v>2490.1841456748766</v>
      </c>
      <c r="AF2268" s="6">
        <f t="shared" si="261"/>
        <v>2490.1841456748766</v>
      </c>
      <c r="AG2268" s="6">
        <f>VLOOKUP(Table1[[#This Row],[PracticeCode]],$AP$3:$AS$345,4,FALSE)</f>
        <v>2490.1841456748766</v>
      </c>
      <c r="AH2268" s="27">
        <f t="shared" si="262"/>
        <v>180953.38125237438</v>
      </c>
      <c r="AI2268" s="6" t="e">
        <f t="shared" si="257"/>
        <v>#N/A</v>
      </c>
    </row>
    <row r="2269" spans="1:35" x14ac:dyDescent="0.35">
      <c r="A2269" t="str">
        <f t="shared" si="256"/>
        <v>OXFORD DRIVE MEDICAL CENTRECelandine Health and MetroCare PCNHillingdonE86011Oct7</v>
      </c>
      <c r="B2269" s="41" t="s">
        <v>486</v>
      </c>
      <c r="C2269" s="41" t="s">
        <v>485</v>
      </c>
      <c r="D2269" s="41" t="s">
        <v>8</v>
      </c>
      <c r="E2269" s="41" t="s">
        <v>232</v>
      </c>
      <c r="F2269" s="41" t="s">
        <v>232</v>
      </c>
      <c r="G2269" s="41" t="s">
        <v>762</v>
      </c>
      <c r="H2269" s="41">
        <v>7</v>
      </c>
      <c r="I2269" s="41">
        <v>5533.7425459441702</v>
      </c>
      <c r="J2269" s="41">
        <v>10657</v>
      </c>
      <c r="K2269" s="41">
        <v>610</v>
      </c>
      <c r="L2269" s="41">
        <v>212.07430000000002</v>
      </c>
      <c r="M2269" s="41">
        <v>12.139000000000001</v>
      </c>
      <c r="N2269" s="41">
        <v>0</v>
      </c>
      <c r="O2269" s="41">
        <v>2406</v>
      </c>
      <c r="P2269" s="41">
        <v>0</v>
      </c>
      <c r="Q2269" s="41">
        <v>54.134999999999998</v>
      </c>
      <c r="R2269" s="41">
        <v>1902</v>
      </c>
      <c r="S2269" s="41">
        <v>34.0458</v>
      </c>
      <c r="T2269" s="41">
        <v>4336</v>
      </c>
      <c r="U2269" s="41">
        <v>95.391999999999996</v>
      </c>
      <c r="V2269" s="41">
        <v>13169</v>
      </c>
      <c r="W2269" s="41">
        <v>258.25910000000005</v>
      </c>
      <c r="X2269" s="41">
        <v>6742</v>
      </c>
      <c r="Y2269" s="41">
        <v>149.52699999999999</v>
      </c>
      <c r="Z2269" s="6">
        <f>0</f>
        <v>0</v>
      </c>
      <c r="AA2269" s="6">
        <f t="shared" si="258"/>
        <v>258.25910000000005</v>
      </c>
      <c r="AB2269">
        <f>IF(ISBLANK(Table1[[#This Row],[FY2425_Cost]])=TRUE,#N/A,Table1[[#This Row],[FY2425_Cost]])</f>
        <v>149.52699999999999</v>
      </c>
      <c r="AC2269" s="6">
        <f t="shared" si="259"/>
        <v>-108.73210000000006</v>
      </c>
      <c r="AD2269" s="6" t="e">
        <f>SUMIFS($AB$3:AB2269,$B$3:B2269,B2269)</f>
        <v>#N/A</v>
      </c>
      <c r="AE2269" s="6">
        <f t="shared" si="260"/>
        <v>2490.1841456748766</v>
      </c>
      <c r="AF2269" s="6">
        <f t="shared" si="261"/>
        <v>2490.1841456748766</v>
      </c>
      <c r="AG2269" s="6">
        <f>VLOOKUP(Table1[[#This Row],[PracticeCode]],$AP$3:$AS$345,4,FALSE)</f>
        <v>2490.1841456748766</v>
      </c>
      <c r="AH2269" s="27">
        <f t="shared" si="262"/>
        <v>180953.38125237438</v>
      </c>
      <c r="AI2269" s="6" t="e">
        <f t="shared" si="257"/>
        <v>#N/A</v>
      </c>
    </row>
    <row r="2270" spans="1:35" x14ac:dyDescent="0.35">
      <c r="A2270" t="str">
        <f t="shared" si="256"/>
        <v>OXFORD DRIVE MEDICAL CENTRECelandine Health and MetroCare PCNHillingdonE86011Sep6</v>
      </c>
      <c r="B2270" s="41" t="s">
        <v>486</v>
      </c>
      <c r="C2270" s="41" t="s">
        <v>485</v>
      </c>
      <c r="D2270" s="41" t="s">
        <v>8</v>
      </c>
      <c r="E2270" s="41" t="s">
        <v>232</v>
      </c>
      <c r="F2270" s="41" t="s">
        <v>232</v>
      </c>
      <c r="G2270" s="41" t="s">
        <v>761</v>
      </c>
      <c r="H2270" s="41">
        <v>6</v>
      </c>
      <c r="I2270" s="41">
        <v>5533.7425459441702</v>
      </c>
      <c r="J2270" s="41">
        <v>10864</v>
      </c>
      <c r="K2270" s="41">
        <v>694</v>
      </c>
      <c r="L2270" s="41">
        <v>216.1936</v>
      </c>
      <c r="M2270" s="41">
        <v>13.810600000000001</v>
      </c>
      <c r="N2270" s="41">
        <v>10057</v>
      </c>
      <c r="O2270" s="41">
        <v>4242</v>
      </c>
      <c r="P2270" s="41">
        <v>226.2825</v>
      </c>
      <c r="Q2270" s="41">
        <v>95.444999999999993</v>
      </c>
      <c r="R2270" s="41">
        <v>1780</v>
      </c>
      <c r="S2270" s="41">
        <v>31.861999999999998</v>
      </c>
      <c r="T2270" s="41">
        <v>4320</v>
      </c>
      <c r="U2270" s="41">
        <v>95.04</v>
      </c>
      <c r="V2270" s="41">
        <v>13338</v>
      </c>
      <c r="W2270" s="41">
        <v>261.86619999999999</v>
      </c>
      <c r="X2270" s="41">
        <v>18619</v>
      </c>
      <c r="Y2270" s="41">
        <v>416.76749999999998</v>
      </c>
      <c r="Z2270" s="6">
        <f>0</f>
        <v>0</v>
      </c>
      <c r="AA2270" s="6">
        <f t="shared" si="258"/>
        <v>261.86619999999999</v>
      </c>
      <c r="AB2270">
        <f>IF(ISBLANK(Table1[[#This Row],[FY2425_Cost]])=TRUE,#N/A,Table1[[#This Row],[FY2425_Cost]])</f>
        <v>416.76749999999998</v>
      </c>
      <c r="AC2270" s="6">
        <f t="shared" si="259"/>
        <v>154.90129999999999</v>
      </c>
      <c r="AD2270" s="6" t="e">
        <f>SUMIFS($AB$3:AB2270,$B$3:B2270,B2270)</f>
        <v>#N/A</v>
      </c>
      <c r="AE2270" s="6">
        <f t="shared" si="260"/>
        <v>2490.1841456748766</v>
      </c>
      <c r="AF2270" s="6">
        <f t="shared" si="261"/>
        <v>2490.1841456748766</v>
      </c>
      <c r="AG2270" s="6">
        <f>VLOOKUP(Table1[[#This Row],[PracticeCode]],$AP$3:$AS$345,4,FALSE)</f>
        <v>2490.1841456748766</v>
      </c>
      <c r="AH2270" s="27">
        <f t="shared" si="262"/>
        <v>180953.38125237438</v>
      </c>
      <c r="AI2270" s="6" t="e">
        <f t="shared" si="257"/>
        <v>#N/A</v>
      </c>
    </row>
    <row r="2271" spans="1:35" x14ac:dyDescent="0.35">
      <c r="A2271" t="str">
        <f t="shared" si="256"/>
        <v>OXGATE GARDENS SURGERYHarness SouthBrentE84076Apr1</v>
      </c>
      <c r="B2271" s="41" t="s">
        <v>551</v>
      </c>
      <c r="C2271" s="41" t="s">
        <v>489</v>
      </c>
      <c r="D2271" s="41" t="s">
        <v>18</v>
      </c>
      <c r="E2271" s="41" t="s">
        <v>233</v>
      </c>
      <c r="F2271" s="41" t="s">
        <v>233</v>
      </c>
      <c r="G2271" s="41" t="s">
        <v>756</v>
      </c>
      <c r="H2271" s="41">
        <v>1</v>
      </c>
      <c r="I2271" s="41">
        <v>6447.0386741352104</v>
      </c>
      <c r="J2271" s="41">
        <v>69963</v>
      </c>
      <c r="K2271" s="41">
        <v>389</v>
      </c>
      <c r="L2271" s="41">
        <v>1294.3154999999999</v>
      </c>
      <c r="M2271" s="41">
        <v>7.1964999999999995</v>
      </c>
      <c r="N2271" s="41">
        <v>2257</v>
      </c>
      <c r="O2271" s="41">
        <v>2</v>
      </c>
      <c r="P2271" s="41">
        <v>44.914300000000004</v>
      </c>
      <c r="Q2271" s="41">
        <v>3.9800000000000002E-2</v>
      </c>
      <c r="R2271" s="41">
        <v>0</v>
      </c>
      <c r="S2271" s="41">
        <v>0</v>
      </c>
      <c r="T2271" s="41">
        <v>1733</v>
      </c>
      <c r="U2271" s="41">
        <v>38.125999999999998</v>
      </c>
      <c r="V2271" s="41">
        <v>70352</v>
      </c>
      <c r="W2271" s="41">
        <v>1301.5119999999999</v>
      </c>
      <c r="X2271" s="41">
        <v>3992</v>
      </c>
      <c r="Y2271" s="41">
        <v>83.080100000000002</v>
      </c>
      <c r="Z2271" s="6">
        <f>0</f>
        <v>0</v>
      </c>
      <c r="AA2271" s="6">
        <f t="shared" si="258"/>
        <v>1301.5119999999999</v>
      </c>
      <c r="AB2271">
        <f>IF(ISBLANK(Table1[[#This Row],[FY2425_Cost]])=TRUE,#N/A,Table1[[#This Row],[FY2425_Cost]])</f>
        <v>83.080100000000002</v>
      </c>
      <c r="AC2271" s="6">
        <f t="shared" si="259"/>
        <v>-1218.4319</v>
      </c>
      <c r="AD2271" s="6">
        <f>SUMIFS($AB$3:AB2271,$B$3:B2271,B2271)</f>
        <v>83.080100000000002</v>
      </c>
      <c r="AE2271" s="6">
        <f t="shared" si="260"/>
        <v>2901.1674033608447</v>
      </c>
      <c r="AF2271" s="6">
        <f t="shared" si="261"/>
        <v>2901.1674033608447</v>
      </c>
      <c r="AG2271" s="6">
        <f>VLOOKUP(Table1[[#This Row],[PracticeCode]],$AP$3:$AS$345,4,FALSE)</f>
        <v>2901.1674033608447</v>
      </c>
      <c r="AH2271" s="27">
        <f t="shared" si="262"/>
        <v>210818.1646442214</v>
      </c>
      <c r="AI2271" s="6">
        <f t="shared" si="257"/>
        <v>0</v>
      </c>
    </row>
    <row r="2272" spans="1:35" x14ac:dyDescent="0.35">
      <c r="A2272" t="str">
        <f t="shared" si="256"/>
        <v>OXGATE GARDENS SURGERYHarness SouthBrentE84076Aug5</v>
      </c>
      <c r="B2272" s="41" t="s">
        <v>551</v>
      </c>
      <c r="C2272" s="41" t="s">
        <v>489</v>
      </c>
      <c r="D2272" s="41" t="s">
        <v>18</v>
      </c>
      <c r="E2272" s="41" t="s">
        <v>233</v>
      </c>
      <c r="F2272" s="41" t="s">
        <v>233</v>
      </c>
      <c r="G2272" s="41" t="s">
        <v>760</v>
      </c>
      <c r="H2272" s="41">
        <v>5</v>
      </c>
      <c r="I2272" s="41">
        <v>6447.0386741352104</v>
      </c>
      <c r="J2272" s="41">
        <v>2479</v>
      </c>
      <c r="K2272" s="41">
        <v>2</v>
      </c>
      <c r="L2272" s="41">
        <v>45.861499999999999</v>
      </c>
      <c r="M2272" s="41">
        <v>3.6999999999999998E-2</v>
      </c>
      <c r="N2272" s="41">
        <v>1538</v>
      </c>
      <c r="O2272" s="41">
        <v>3</v>
      </c>
      <c r="P2272" s="41">
        <v>30.606200000000001</v>
      </c>
      <c r="Q2272" s="41">
        <v>5.9700000000000003E-2</v>
      </c>
      <c r="R2272" s="41">
        <v>1543</v>
      </c>
      <c r="S2272" s="41">
        <v>27.619700000000002</v>
      </c>
      <c r="T2272" s="41">
        <v>1010</v>
      </c>
      <c r="U2272" s="41">
        <v>22.22</v>
      </c>
      <c r="V2272" s="41">
        <v>4024</v>
      </c>
      <c r="W2272" s="41">
        <v>73.518200000000007</v>
      </c>
      <c r="X2272" s="41">
        <v>2551</v>
      </c>
      <c r="Y2272" s="41">
        <v>52.885899999999999</v>
      </c>
      <c r="Z2272" s="6">
        <f>0</f>
        <v>0</v>
      </c>
      <c r="AA2272" s="6">
        <f t="shared" si="258"/>
        <v>73.518200000000007</v>
      </c>
      <c r="AB2272">
        <f>IF(ISBLANK(Table1[[#This Row],[FY2425_Cost]])=TRUE,#N/A,Table1[[#This Row],[FY2425_Cost]])</f>
        <v>52.885899999999999</v>
      </c>
      <c r="AC2272" s="6">
        <f t="shared" si="259"/>
        <v>-20.632300000000008</v>
      </c>
      <c r="AD2272" s="6">
        <f>SUMIFS($AB$3:AB2272,$B$3:B2272,B2272)</f>
        <v>135.96600000000001</v>
      </c>
      <c r="AE2272" s="6">
        <f t="shared" si="260"/>
        <v>2901.1674033608447</v>
      </c>
      <c r="AF2272" s="6">
        <f t="shared" si="261"/>
        <v>2901.1674033608447</v>
      </c>
      <c r="AG2272" s="6">
        <f>VLOOKUP(Table1[[#This Row],[PracticeCode]],$AP$3:$AS$345,4,FALSE)</f>
        <v>2901.1674033608447</v>
      </c>
      <c r="AH2272" s="27">
        <f t="shared" si="262"/>
        <v>210818.1646442214</v>
      </c>
      <c r="AI2272" s="6">
        <f t="shared" si="257"/>
        <v>0</v>
      </c>
    </row>
    <row r="2273" spans="1:35" x14ac:dyDescent="0.35">
      <c r="A2273" t="str">
        <f t="shared" si="256"/>
        <v>OXGATE GARDENS SURGERYHarness SouthBrentE84076Dec9</v>
      </c>
      <c r="B2273" s="41" t="s">
        <v>551</v>
      </c>
      <c r="C2273" s="41" t="s">
        <v>489</v>
      </c>
      <c r="D2273" s="41" t="s">
        <v>18</v>
      </c>
      <c r="E2273" s="41" t="s">
        <v>233</v>
      </c>
      <c r="F2273" s="41" t="s">
        <v>233</v>
      </c>
      <c r="G2273" s="41" t="s">
        <v>764</v>
      </c>
      <c r="H2273" s="41">
        <v>9</v>
      </c>
      <c r="I2273" s="41">
        <v>6447.0386741352104</v>
      </c>
      <c r="J2273" s="41">
        <v>2380</v>
      </c>
      <c r="K2273" s="41">
        <v>0</v>
      </c>
      <c r="L2273" s="41">
        <v>47.362000000000002</v>
      </c>
      <c r="M2273" s="41">
        <v>0</v>
      </c>
      <c r="N2273" s="41"/>
      <c r="O2273" s="41"/>
      <c r="P2273" s="41"/>
      <c r="Q2273" s="41"/>
      <c r="R2273" s="41">
        <v>1605</v>
      </c>
      <c r="S2273" s="41">
        <v>28.729500000000002</v>
      </c>
      <c r="T2273" s="41"/>
      <c r="U2273" s="41"/>
      <c r="V2273" s="41">
        <v>3985</v>
      </c>
      <c r="W2273" s="41">
        <v>76.091499999999996</v>
      </c>
      <c r="X2273" s="41"/>
      <c r="Y2273" s="41"/>
      <c r="Z2273" s="6">
        <f>0</f>
        <v>0</v>
      </c>
      <c r="AA2273" s="6">
        <f t="shared" si="258"/>
        <v>76.091499999999996</v>
      </c>
      <c r="AB2273" t="e">
        <f>IF(ISBLANK(Table1[[#This Row],[FY2425_Cost]])=TRUE,#N/A,Table1[[#This Row],[FY2425_Cost]])</f>
        <v>#N/A</v>
      </c>
      <c r="AC2273" s="6" t="e">
        <f t="shared" si="259"/>
        <v>#N/A</v>
      </c>
      <c r="AD2273" s="6" t="e">
        <f>SUMIFS($AB$3:AB2273,$B$3:B2273,B2273)</f>
        <v>#N/A</v>
      </c>
      <c r="AE2273" s="6">
        <f t="shared" si="260"/>
        <v>2901.1674033608447</v>
      </c>
      <c r="AF2273" s="6">
        <f t="shared" si="261"/>
        <v>2901.1674033608447</v>
      </c>
      <c r="AG2273" s="6">
        <f>VLOOKUP(Table1[[#This Row],[PracticeCode]],$AP$3:$AS$345,4,FALSE)</f>
        <v>2901.1674033608447</v>
      </c>
      <c r="AH2273" s="27">
        <f t="shared" si="262"/>
        <v>210818.1646442214</v>
      </c>
      <c r="AI2273" s="6" t="e">
        <f t="shared" si="257"/>
        <v>#N/A</v>
      </c>
    </row>
    <row r="2274" spans="1:35" x14ac:dyDescent="0.35">
      <c r="A2274" t="str">
        <f t="shared" si="256"/>
        <v>OXGATE GARDENS SURGERYHarness SouthBrentE84076Feb11</v>
      </c>
      <c r="B2274" s="41" t="s">
        <v>551</v>
      </c>
      <c r="C2274" s="41" t="s">
        <v>489</v>
      </c>
      <c r="D2274" s="41" t="s">
        <v>18</v>
      </c>
      <c r="E2274" s="41" t="s">
        <v>233</v>
      </c>
      <c r="F2274" s="41" t="s">
        <v>233</v>
      </c>
      <c r="G2274" s="41" t="s">
        <v>766</v>
      </c>
      <c r="H2274" s="41">
        <v>11</v>
      </c>
      <c r="I2274" s="41">
        <v>6447.0386741352104</v>
      </c>
      <c r="J2274" s="41">
        <v>2583</v>
      </c>
      <c r="K2274" s="41">
        <v>2</v>
      </c>
      <c r="L2274" s="41">
        <v>51.401700000000005</v>
      </c>
      <c r="M2274" s="41">
        <v>3.9800000000000002E-2</v>
      </c>
      <c r="N2274" s="41"/>
      <c r="O2274" s="41"/>
      <c r="P2274" s="41"/>
      <c r="Q2274" s="41"/>
      <c r="R2274" s="41">
        <v>1465</v>
      </c>
      <c r="S2274" s="41">
        <v>26.223500000000001</v>
      </c>
      <c r="T2274" s="41"/>
      <c r="U2274" s="41"/>
      <c r="V2274" s="41">
        <v>4050</v>
      </c>
      <c r="W2274" s="41">
        <v>77.665000000000006</v>
      </c>
      <c r="X2274" s="41"/>
      <c r="Y2274" s="41"/>
      <c r="Z2274" s="6">
        <f>0</f>
        <v>0</v>
      </c>
      <c r="AA2274" s="6">
        <f t="shared" si="258"/>
        <v>77.665000000000006</v>
      </c>
      <c r="AB2274" t="e">
        <f>IF(ISBLANK(Table1[[#This Row],[FY2425_Cost]])=TRUE,#N/A,Table1[[#This Row],[FY2425_Cost]])</f>
        <v>#N/A</v>
      </c>
      <c r="AC2274" s="6" t="e">
        <f t="shared" si="259"/>
        <v>#N/A</v>
      </c>
      <c r="AD2274" s="6" t="e">
        <f>SUMIFS($AB$3:AB2274,$B$3:B2274,B2274)</f>
        <v>#N/A</v>
      </c>
      <c r="AE2274" s="6">
        <f t="shared" si="260"/>
        <v>2901.1674033608447</v>
      </c>
      <c r="AF2274" s="6">
        <f t="shared" si="261"/>
        <v>2901.1674033608447</v>
      </c>
      <c r="AG2274" s="6">
        <f>VLOOKUP(Table1[[#This Row],[PracticeCode]],$AP$3:$AS$345,4,FALSE)</f>
        <v>2901.1674033608447</v>
      </c>
      <c r="AH2274" s="27">
        <f t="shared" si="262"/>
        <v>210818.1646442214</v>
      </c>
      <c r="AI2274" s="6" t="e">
        <f t="shared" si="257"/>
        <v>#N/A</v>
      </c>
    </row>
    <row r="2275" spans="1:35" x14ac:dyDescent="0.35">
      <c r="A2275" t="str">
        <f t="shared" si="256"/>
        <v>OXGATE GARDENS SURGERYHarness SouthBrentE84076Jan10</v>
      </c>
      <c r="B2275" s="41" t="s">
        <v>551</v>
      </c>
      <c r="C2275" s="41" t="s">
        <v>489</v>
      </c>
      <c r="D2275" s="41" t="s">
        <v>18</v>
      </c>
      <c r="E2275" s="41" t="s">
        <v>233</v>
      </c>
      <c r="F2275" s="41" t="s">
        <v>233</v>
      </c>
      <c r="G2275" s="41" t="s">
        <v>765</v>
      </c>
      <c r="H2275" s="41">
        <v>10</v>
      </c>
      <c r="I2275" s="41">
        <v>6447.0386741352104</v>
      </c>
      <c r="J2275" s="41">
        <v>2623</v>
      </c>
      <c r="K2275" s="41">
        <v>1359</v>
      </c>
      <c r="L2275" s="41">
        <v>52.197700000000005</v>
      </c>
      <c r="M2275" s="41">
        <v>27.0441</v>
      </c>
      <c r="N2275" s="41"/>
      <c r="O2275" s="41"/>
      <c r="P2275" s="41"/>
      <c r="Q2275" s="41"/>
      <c r="R2275" s="41">
        <v>1761</v>
      </c>
      <c r="S2275" s="41">
        <v>31.521899999999999</v>
      </c>
      <c r="T2275" s="41"/>
      <c r="U2275" s="41"/>
      <c r="V2275" s="41">
        <v>5743</v>
      </c>
      <c r="W2275" s="41">
        <v>110.76370000000001</v>
      </c>
      <c r="X2275" s="41"/>
      <c r="Y2275" s="41"/>
      <c r="Z2275" s="6">
        <f>0</f>
        <v>0</v>
      </c>
      <c r="AA2275" s="6">
        <f t="shared" si="258"/>
        <v>110.76370000000001</v>
      </c>
      <c r="AB2275" t="e">
        <f>IF(ISBLANK(Table1[[#This Row],[FY2425_Cost]])=TRUE,#N/A,Table1[[#This Row],[FY2425_Cost]])</f>
        <v>#N/A</v>
      </c>
      <c r="AC2275" s="6" t="e">
        <f t="shared" si="259"/>
        <v>#N/A</v>
      </c>
      <c r="AD2275" s="6" t="e">
        <f>SUMIFS($AB$3:AB2275,$B$3:B2275,B2275)</f>
        <v>#N/A</v>
      </c>
      <c r="AE2275" s="6">
        <f t="shared" si="260"/>
        <v>2901.1674033608447</v>
      </c>
      <c r="AF2275" s="6">
        <f t="shared" si="261"/>
        <v>2901.1674033608447</v>
      </c>
      <c r="AG2275" s="6">
        <f>VLOOKUP(Table1[[#This Row],[PracticeCode]],$AP$3:$AS$345,4,FALSE)</f>
        <v>2901.1674033608447</v>
      </c>
      <c r="AH2275" s="27">
        <f t="shared" si="262"/>
        <v>210818.1646442214</v>
      </c>
      <c r="AI2275" s="6" t="e">
        <f t="shared" si="257"/>
        <v>#N/A</v>
      </c>
    </row>
    <row r="2276" spans="1:35" x14ac:dyDescent="0.35">
      <c r="A2276" t="str">
        <f t="shared" si="256"/>
        <v>OXGATE GARDENS SURGERYHarness SouthBrentE84076Jul4</v>
      </c>
      <c r="B2276" s="41" t="s">
        <v>551</v>
      </c>
      <c r="C2276" s="41" t="s">
        <v>489</v>
      </c>
      <c r="D2276" s="41" t="s">
        <v>18</v>
      </c>
      <c r="E2276" s="41" t="s">
        <v>233</v>
      </c>
      <c r="F2276" s="41" t="s">
        <v>233</v>
      </c>
      <c r="G2276" s="41" t="s">
        <v>759</v>
      </c>
      <c r="H2276" s="41">
        <v>4</v>
      </c>
      <c r="I2276" s="41">
        <v>6447.0386741352104</v>
      </c>
      <c r="J2276" s="41">
        <v>3442</v>
      </c>
      <c r="K2276" s="41">
        <v>0</v>
      </c>
      <c r="L2276" s="41">
        <v>63.677</v>
      </c>
      <c r="M2276" s="41">
        <v>0</v>
      </c>
      <c r="N2276" s="41">
        <v>1291</v>
      </c>
      <c r="O2276" s="41">
        <v>0</v>
      </c>
      <c r="P2276" s="41">
        <v>25.690900000000003</v>
      </c>
      <c r="Q2276" s="41">
        <v>0</v>
      </c>
      <c r="R2276" s="41">
        <v>964</v>
      </c>
      <c r="S2276" s="41">
        <v>17.255600000000001</v>
      </c>
      <c r="T2276" s="41">
        <v>1877</v>
      </c>
      <c r="U2276" s="41">
        <v>41.293999999999997</v>
      </c>
      <c r="V2276" s="41">
        <v>4406</v>
      </c>
      <c r="W2276" s="41">
        <v>80.932600000000008</v>
      </c>
      <c r="X2276" s="41">
        <v>3168</v>
      </c>
      <c r="Y2276" s="41">
        <v>66.984899999999996</v>
      </c>
      <c r="Z2276" s="6">
        <f>0</f>
        <v>0</v>
      </c>
      <c r="AA2276" s="6">
        <f t="shared" si="258"/>
        <v>80.932600000000008</v>
      </c>
      <c r="AB2276">
        <f>IF(ISBLANK(Table1[[#This Row],[FY2425_Cost]])=TRUE,#N/A,Table1[[#This Row],[FY2425_Cost]])</f>
        <v>66.984899999999996</v>
      </c>
      <c r="AC2276" s="6">
        <f t="shared" si="259"/>
        <v>-13.947700000000012</v>
      </c>
      <c r="AD2276" s="6" t="e">
        <f>SUMIFS($AB$3:AB2276,$B$3:B2276,B2276)</f>
        <v>#N/A</v>
      </c>
      <c r="AE2276" s="6">
        <f t="shared" si="260"/>
        <v>2901.1674033608447</v>
      </c>
      <c r="AF2276" s="6">
        <f t="shared" si="261"/>
        <v>2901.1674033608447</v>
      </c>
      <c r="AG2276" s="6">
        <f>VLOOKUP(Table1[[#This Row],[PracticeCode]],$AP$3:$AS$345,4,FALSE)</f>
        <v>2901.1674033608447</v>
      </c>
      <c r="AH2276" s="27">
        <f t="shared" si="262"/>
        <v>210818.1646442214</v>
      </c>
      <c r="AI2276" s="6" t="e">
        <f t="shared" si="257"/>
        <v>#N/A</v>
      </c>
    </row>
    <row r="2277" spans="1:35" x14ac:dyDescent="0.35">
      <c r="A2277" t="str">
        <f t="shared" si="256"/>
        <v>OXGATE GARDENS SURGERYHarness SouthBrentE84076Jun3</v>
      </c>
      <c r="B2277" s="41" t="s">
        <v>551</v>
      </c>
      <c r="C2277" s="41" t="s">
        <v>489</v>
      </c>
      <c r="D2277" s="41" t="s">
        <v>18</v>
      </c>
      <c r="E2277" s="41" t="s">
        <v>233</v>
      </c>
      <c r="F2277" s="41" t="s">
        <v>233</v>
      </c>
      <c r="G2277" s="41" t="s">
        <v>758</v>
      </c>
      <c r="H2277" s="41">
        <v>3</v>
      </c>
      <c r="I2277" s="41">
        <v>6447.0386741352104</v>
      </c>
      <c r="J2277" s="41">
        <v>2225</v>
      </c>
      <c r="K2277" s="41">
        <v>60</v>
      </c>
      <c r="L2277" s="41">
        <v>41.162500000000001</v>
      </c>
      <c r="M2277" s="41">
        <v>1.1099999999999999</v>
      </c>
      <c r="N2277" s="41">
        <v>1492</v>
      </c>
      <c r="O2277" s="41">
        <v>0</v>
      </c>
      <c r="P2277" s="41">
        <v>29.690800000000003</v>
      </c>
      <c r="Q2277" s="41">
        <v>0</v>
      </c>
      <c r="R2277" s="41">
        <v>0</v>
      </c>
      <c r="S2277" s="41">
        <v>0</v>
      </c>
      <c r="T2277" s="41">
        <v>1859</v>
      </c>
      <c r="U2277" s="41">
        <v>40.898000000000003</v>
      </c>
      <c r="V2277" s="41">
        <v>2285</v>
      </c>
      <c r="W2277" s="41">
        <v>42.272500000000001</v>
      </c>
      <c r="X2277" s="41">
        <v>3351</v>
      </c>
      <c r="Y2277" s="41">
        <v>70.588800000000006</v>
      </c>
      <c r="Z2277" s="6">
        <f>0</f>
        <v>0</v>
      </c>
      <c r="AA2277" s="6">
        <f t="shared" si="258"/>
        <v>42.272500000000001</v>
      </c>
      <c r="AB2277">
        <f>IF(ISBLANK(Table1[[#This Row],[FY2425_Cost]])=TRUE,#N/A,Table1[[#This Row],[FY2425_Cost]])</f>
        <v>70.588800000000006</v>
      </c>
      <c r="AC2277" s="6">
        <f t="shared" si="259"/>
        <v>28.316300000000005</v>
      </c>
      <c r="AD2277" s="6" t="e">
        <f>SUMIFS($AB$3:AB2277,$B$3:B2277,B2277)</f>
        <v>#N/A</v>
      </c>
      <c r="AE2277" s="6">
        <f t="shared" si="260"/>
        <v>2901.1674033608447</v>
      </c>
      <c r="AF2277" s="6">
        <f t="shared" si="261"/>
        <v>2901.1674033608447</v>
      </c>
      <c r="AG2277" s="6">
        <f>VLOOKUP(Table1[[#This Row],[PracticeCode]],$AP$3:$AS$345,4,FALSE)</f>
        <v>2901.1674033608447</v>
      </c>
      <c r="AH2277" s="27">
        <f t="shared" si="262"/>
        <v>210818.1646442214</v>
      </c>
      <c r="AI2277" s="6" t="e">
        <f t="shared" si="257"/>
        <v>#N/A</v>
      </c>
    </row>
    <row r="2278" spans="1:35" x14ac:dyDescent="0.35">
      <c r="A2278" t="str">
        <f t="shared" si="256"/>
        <v>OXGATE GARDENS SURGERYHarness SouthBrentE84076Mar12</v>
      </c>
      <c r="B2278" s="41" t="s">
        <v>551</v>
      </c>
      <c r="C2278" s="41" t="s">
        <v>489</v>
      </c>
      <c r="D2278" s="41" t="s">
        <v>18</v>
      </c>
      <c r="E2278" s="41" t="s">
        <v>233</v>
      </c>
      <c r="F2278" s="41" t="s">
        <v>233</v>
      </c>
      <c r="G2278" s="41" t="s">
        <v>767</v>
      </c>
      <c r="H2278" s="41">
        <v>12</v>
      </c>
      <c r="I2278" s="41">
        <v>6447.0386741352104</v>
      </c>
      <c r="J2278" s="41">
        <v>2110</v>
      </c>
      <c r="K2278" s="41">
        <v>3</v>
      </c>
      <c r="L2278" s="41">
        <v>41.989000000000004</v>
      </c>
      <c r="M2278" s="41">
        <v>5.9700000000000003E-2</v>
      </c>
      <c r="N2278" s="41"/>
      <c r="O2278" s="41"/>
      <c r="P2278" s="41"/>
      <c r="Q2278" s="41"/>
      <c r="R2278" s="41">
        <v>1514</v>
      </c>
      <c r="S2278" s="41">
        <v>27.1006</v>
      </c>
      <c r="T2278" s="41"/>
      <c r="U2278" s="41"/>
      <c r="V2278" s="41">
        <v>3627</v>
      </c>
      <c r="W2278" s="41">
        <v>69.149300000000011</v>
      </c>
      <c r="X2278" s="41"/>
      <c r="Y2278" s="41"/>
      <c r="Z2278" s="6">
        <f>0</f>
        <v>0</v>
      </c>
      <c r="AA2278" s="6">
        <f t="shared" si="258"/>
        <v>69.149300000000011</v>
      </c>
      <c r="AB2278" t="e">
        <f>IF(ISBLANK(Table1[[#This Row],[FY2425_Cost]])=TRUE,#N/A,Table1[[#This Row],[FY2425_Cost]])</f>
        <v>#N/A</v>
      </c>
      <c r="AC2278" s="6" t="e">
        <f t="shared" si="259"/>
        <v>#N/A</v>
      </c>
      <c r="AD2278" s="6" t="e">
        <f>SUMIFS($AB$3:AB2278,$B$3:B2278,B2278)</f>
        <v>#N/A</v>
      </c>
      <c r="AE2278" s="6">
        <f t="shared" si="260"/>
        <v>2901.1674033608447</v>
      </c>
      <c r="AF2278" s="6">
        <f t="shared" si="261"/>
        <v>2901.1674033608447</v>
      </c>
      <c r="AG2278" s="6">
        <f>VLOOKUP(Table1[[#This Row],[PracticeCode]],$AP$3:$AS$345,4,FALSE)</f>
        <v>2901.1674033608447</v>
      </c>
      <c r="AH2278" s="27">
        <f t="shared" si="262"/>
        <v>210818.1646442214</v>
      </c>
      <c r="AI2278" s="6" t="e">
        <f t="shared" si="257"/>
        <v>#N/A</v>
      </c>
    </row>
    <row r="2279" spans="1:35" x14ac:dyDescent="0.35">
      <c r="A2279" t="str">
        <f t="shared" si="256"/>
        <v>OXGATE GARDENS SURGERYHarness SouthBrentE84076May2</v>
      </c>
      <c r="B2279" s="41" t="s">
        <v>551</v>
      </c>
      <c r="C2279" s="41" t="s">
        <v>489</v>
      </c>
      <c r="D2279" s="41" t="s">
        <v>18</v>
      </c>
      <c r="E2279" s="41" t="s">
        <v>233</v>
      </c>
      <c r="F2279" s="41" t="s">
        <v>233</v>
      </c>
      <c r="G2279" s="41" t="s">
        <v>757</v>
      </c>
      <c r="H2279" s="41">
        <v>2</v>
      </c>
      <c r="I2279" s="41">
        <v>6447.0386741352104</v>
      </c>
      <c r="J2279" s="41">
        <v>44284</v>
      </c>
      <c r="K2279" s="41">
        <v>130</v>
      </c>
      <c r="L2279" s="41">
        <v>819.25399999999991</v>
      </c>
      <c r="M2279" s="41">
        <v>2.4049999999999998</v>
      </c>
      <c r="N2279" s="41">
        <v>1928</v>
      </c>
      <c r="O2279" s="41">
        <v>2</v>
      </c>
      <c r="P2279" s="41">
        <v>38.367200000000004</v>
      </c>
      <c r="Q2279" s="41">
        <v>3.9800000000000002E-2</v>
      </c>
      <c r="R2279" s="41">
        <v>0</v>
      </c>
      <c r="S2279" s="41">
        <v>0</v>
      </c>
      <c r="T2279" s="41">
        <v>1752</v>
      </c>
      <c r="U2279" s="41">
        <v>38.543999999999997</v>
      </c>
      <c r="V2279" s="41">
        <v>44414</v>
      </c>
      <c r="W2279" s="41">
        <v>821.65899999999988</v>
      </c>
      <c r="X2279" s="41">
        <v>3682</v>
      </c>
      <c r="Y2279" s="41">
        <v>76.950999999999993</v>
      </c>
      <c r="Z2279" s="6">
        <f>0</f>
        <v>0</v>
      </c>
      <c r="AA2279" s="6">
        <f t="shared" si="258"/>
        <v>821.65899999999988</v>
      </c>
      <c r="AB2279">
        <f>IF(ISBLANK(Table1[[#This Row],[FY2425_Cost]])=TRUE,#N/A,Table1[[#This Row],[FY2425_Cost]])</f>
        <v>76.950999999999993</v>
      </c>
      <c r="AC2279" s="6">
        <f t="shared" si="259"/>
        <v>-744.70799999999986</v>
      </c>
      <c r="AD2279" s="6" t="e">
        <f>SUMIFS($AB$3:AB2279,$B$3:B2279,B2279)</f>
        <v>#N/A</v>
      </c>
      <c r="AE2279" s="6">
        <f t="shared" si="260"/>
        <v>2901.1674033608447</v>
      </c>
      <c r="AF2279" s="6">
        <f t="shared" si="261"/>
        <v>2901.1674033608447</v>
      </c>
      <c r="AG2279" s="6">
        <f>VLOOKUP(Table1[[#This Row],[PracticeCode]],$AP$3:$AS$345,4,FALSE)</f>
        <v>2901.1674033608447</v>
      </c>
      <c r="AH2279" s="27">
        <f t="shared" si="262"/>
        <v>210818.1646442214</v>
      </c>
      <c r="AI2279" s="6" t="e">
        <f t="shared" si="257"/>
        <v>#N/A</v>
      </c>
    </row>
    <row r="2280" spans="1:35" x14ac:dyDescent="0.35">
      <c r="A2280" t="str">
        <f t="shared" si="256"/>
        <v>OXGATE GARDENS SURGERYHarness SouthBrentE84076Nov8</v>
      </c>
      <c r="B2280" s="41" t="s">
        <v>551</v>
      </c>
      <c r="C2280" s="41" t="s">
        <v>489</v>
      </c>
      <c r="D2280" s="41" t="s">
        <v>18</v>
      </c>
      <c r="E2280" s="41" t="s">
        <v>233</v>
      </c>
      <c r="F2280" s="41" t="s">
        <v>233</v>
      </c>
      <c r="G2280" s="41" t="s">
        <v>763</v>
      </c>
      <c r="H2280" s="41">
        <v>8</v>
      </c>
      <c r="I2280" s="41">
        <v>6447.0386741352104</v>
      </c>
      <c r="J2280" s="41">
        <v>2402</v>
      </c>
      <c r="K2280" s="41">
        <v>23</v>
      </c>
      <c r="L2280" s="41">
        <v>47.799800000000005</v>
      </c>
      <c r="M2280" s="41">
        <v>0.4577</v>
      </c>
      <c r="N2280" s="41"/>
      <c r="O2280" s="41"/>
      <c r="P2280" s="41"/>
      <c r="Q2280" s="41"/>
      <c r="R2280" s="41">
        <v>1872</v>
      </c>
      <c r="S2280" s="41">
        <v>33.508800000000001</v>
      </c>
      <c r="T2280" s="41"/>
      <c r="U2280" s="41"/>
      <c r="V2280" s="41">
        <v>4297</v>
      </c>
      <c r="W2280" s="41">
        <v>81.766300000000001</v>
      </c>
      <c r="X2280" s="41"/>
      <c r="Y2280" s="41"/>
      <c r="Z2280" s="6">
        <f>0</f>
        <v>0</v>
      </c>
      <c r="AA2280" s="6">
        <f t="shared" si="258"/>
        <v>81.766300000000001</v>
      </c>
      <c r="AB2280" t="e">
        <f>IF(ISBLANK(Table1[[#This Row],[FY2425_Cost]])=TRUE,#N/A,Table1[[#This Row],[FY2425_Cost]])</f>
        <v>#N/A</v>
      </c>
      <c r="AC2280" s="6" t="e">
        <f t="shared" si="259"/>
        <v>#N/A</v>
      </c>
      <c r="AD2280" s="6" t="e">
        <f>SUMIFS($AB$3:AB2280,$B$3:B2280,B2280)</f>
        <v>#N/A</v>
      </c>
      <c r="AE2280" s="6">
        <f t="shared" si="260"/>
        <v>2901.1674033608447</v>
      </c>
      <c r="AF2280" s="6">
        <f t="shared" si="261"/>
        <v>2901.1674033608447</v>
      </c>
      <c r="AG2280" s="6">
        <f>VLOOKUP(Table1[[#This Row],[PracticeCode]],$AP$3:$AS$345,4,FALSE)</f>
        <v>2901.1674033608447</v>
      </c>
      <c r="AH2280" s="27">
        <f t="shared" si="262"/>
        <v>210818.1646442214</v>
      </c>
      <c r="AI2280" s="6" t="e">
        <f t="shared" si="257"/>
        <v>#N/A</v>
      </c>
    </row>
    <row r="2281" spans="1:35" x14ac:dyDescent="0.35">
      <c r="A2281" t="str">
        <f t="shared" si="256"/>
        <v>OXGATE GARDENS SURGERYHarness SouthBrentE84076Oct7</v>
      </c>
      <c r="B2281" s="41" t="s">
        <v>551</v>
      </c>
      <c r="C2281" s="41" t="s">
        <v>489</v>
      </c>
      <c r="D2281" s="41" t="s">
        <v>18</v>
      </c>
      <c r="E2281" s="41" t="s">
        <v>233</v>
      </c>
      <c r="F2281" s="41" t="s">
        <v>233</v>
      </c>
      <c r="G2281" s="41" t="s">
        <v>762</v>
      </c>
      <c r="H2281" s="41">
        <v>7</v>
      </c>
      <c r="I2281" s="41">
        <v>6447.0386741352104</v>
      </c>
      <c r="J2281" s="41">
        <v>4565</v>
      </c>
      <c r="K2281" s="41">
        <v>654</v>
      </c>
      <c r="L2281" s="41">
        <v>90.843500000000006</v>
      </c>
      <c r="M2281" s="41">
        <v>13.014600000000002</v>
      </c>
      <c r="N2281" s="41">
        <v>0</v>
      </c>
      <c r="O2281" s="41">
        <v>9</v>
      </c>
      <c r="P2281" s="41">
        <v>0</v>
      </c>
      <c r="Q2281" s="41">
        <v>0.20249999999999999</v>
      </c>
      <c r="R2281" s="41">
        <v>1856</v>
      </c>
      <c r="S2281" s="41">
        <v>33.2224</v>
      </c>
      <c r="T2281" s="41">
        <v>1513</v>
      </c>
      <c r="U2281" s="41">
        <v>33.286000000000001</v>
      </c>
      <c r="V2281" s="41">
        <v>7075</v>
      </c>
      <c r="W2281" s="41">
        <v>137.0805</v>
      </c>
      <c r="X2281" s="41">
        <v>1522</v>
      </c>
      <c r="Y2281" s="41">
        <v>33.488500000000002</v>
      </c>
      <c r="Z2281" s="6">
        <f>0</f>
        <v>0</v>
      </c>
      <c r="AA2281" s="6">
        <f t="shared" si="258"/>
        <v>137.0805</v>
      </c>
      <c r="AB2281">
        <f>IF(ISBLANK(Table1[[#This Row],[FY2425_Cost]])=TRUE,#N/A,Table1[[#This Row],[FY2425_Cost]])</f>
        <v>33.488500000000002</v>
      </c>
      <c r="AC2281" s="6">
        <f t="shared" si="259"/>
        <v>-103.592</v>
      </c>
      <c r="AD2281" s="6" t="e">
        <f>SUMIFS($AB$3:AB2281,$B$3:B2281,B2281)</f>
        <v>#N/A</v>
      </c>
      <c r="AE2281" s="6">
        <f t="shared" si="260"/>
        <v>2901.1674033608447</v>
      </c>
      <c r="AF2281" s="6">
        <f t="shared" si="261"/>
        <v>2901.1674033608447</v>
      </c>
      <c r="AG2281" s="6">
        <f>VLOOKUP(Table1[[#This Row],[PracticeCode]],$AP$3:$AS$345,4,FALSE)</f>
        <v>2901.1674033608447</v>
      </c>
      <c r="AH2281" s="27">
        <f t="shared" si="262"/>
        <v>210818.1646442214</v>
      </c>
      <c r="AI2281" s="6" t="e">
        <f t="shared" si="257"/>
        <v>#N/A</v>
      </c>
    </row>
    <row r="2282" spans="1:35" x14ac:dyDescent="0.35">
      <c r="A2282" t="str">
        <f t="shared" si="256"/>
        <v>OXGATE GARDENS SURGERYHarness SouthBrentE84076Sep6</v>
      </c>
      <c r="B2282" s="41" t="s">
        <v>551</v>
      </c>
      <c r="C2282" s="41" t="s">
        <v>489</v>
      </c>
      <c r="D2282" s="41" t="s">
        <v>18</v>
      </c>
      <c r="E2282" s="41" t="s">
        <v>233</v>
      </c>
      <c r="F2282" s="41" t="s">
        <v>233</v>
      </c>
      <c r="G2282" s="41" t="s">
        <v>761</v>
      </c>
      <c r="H2282" s="41">
        <v>6</v>
      </c>
      <c r="I2282" s="41">
        <v>6447.0386741352104</v>
      </c>
      <c r="J2282" s="41">
        <v>2554</v>
      </c>
      <c r="K2282" s="41">
        <v>5569</v>
      </c>
      <c r="L2282" s="41">
        <v>50.824600000000004</v>
      </c>
      <c r="M2282" s="41">
        <v>110.82310000000001</v>
      </c>
      <c r="N2282" s="41">
        <v>1992</v>
      </c>
      <c r="O2282" s="41">
        <v>8</v>
      </c>
      <c r="P2282" s="41">
        <v>44.82</v>
      </c>
      <c r="Q2282" s="41">
        <v>0.18</v>
      </c>
      <c r="R2282" s="41">
        <v>1805</v>
      </c>
      <c r="S2282" s="41">
        <v>32.3095</v>
      </c>
      <c r="T2282" s="41">
        <v>6582</v>
      </c>
      <c r="U2282" s="41">
        <v>144.804</v>
      </c>
      <c r="V2282" s="41">
        <v>9928</v>
      </c>
      <c r="W2282" s="41">
        <v>193.9572</v>
      </c>
      <c r="X2282" s="41">
        <v>8582</v>
      </c>
      <c r="Y2282" s="41">
        <v>189.804</v>
      </c>
      <c r="Z2282" s="6">
        <f>0</f>
        <v>0</v>
      </c>
      <c r="AA2282" s="6">
        <f t="shared" si="258"/>
        <v>193.9572</v>
      </c>
      <c r="AB2282">
        <f>IF(ISBLANK(Table1[[#This Row],[FY2425_Cost]])=TRUE,#N/A,Table1[[#This Row],[FY2425_Cost]])</f>
        <v>189.804</v>
      </c>
      <c r="AC2282" s="6">
        <f t="shared" si="259"/>
        <v>-4.1531999999999982</v>
      </c>
      <c r="AD2282" s="6" t="e">
        <f>SUMIFS($AB$3:AB2282,$B$3:B2282,B2282)</f>
        <v>#N/A</v>
      </c>
      <c r="AE2282" s="6">
        <f t="shared" si="260"/>
        <v>2901.1674033608447</v>
      </c>
      <c r="AF2282" s="6">
        <f t="shared" si="261"/>
        <v>2901.1674033608447</v>
      </c>
      <c r="AG2282" s="6">
        <f>VLOOKUP(Table1[[#This Row],[PracticeCode]],$AP$3:$AS$345,4,FALSE)</f>
        <v>2901.1674033608447</v>
      </c>
      <c r="AH2282" s="27">
        <f t="shared" si="262"/>
        <v>210818.1646442214</v>
      </c>
      <c r="AI2282" s="6" t="e">
        <f t="shared" si="257"/>
        <v>#N/A</v>
      </c>
    </row>
    <row r="2283" spans="1:35" x14ac:dyDescent="0.35">
      <c r="A2283" t="str">
        <f t="shared" si="256"/>
        <v>PADDINGTON GREEN HEALTH CENTRERegents HealthCentral LondonE87008Apr1</v>
      </c>
      <c r="B2283" s="41" t="s">
        <v>494</v>
      </c>
      <c r="C2283" s="41" t="s">
        <v>456</v>
      </c>
      <c r="D2283" s="41" t="s">
        <v>33</v>
      </c>
      <c r="E2283" s="41" t="s">
        <v>234</v>
      </c>
      <c r="F2283" s="41" t="s">
        <v>234</v>
      </c>
      <c r="G2283" s="41" t="s">
        <v>756</v>
      </c>
      <c r="H2283" s="41">
        <v>1</v>
      </c>
      <c r="I2283" s="41">
        <v>11157.666730782001</v>
      </c>
      <c r="J2283" s="41">
        <v>3511</v>
      </c>
      <c r="K2283" s="41">
        <v>2213</v>
      </c>
      <c r="L2283" s="41">
        <v>64.953499999999991</v>
      </c>
      <c r="M2283" s="41">
        <v>40.9405</v>
      </c>
      <c r="N2283" s="41">
        <v>4856</v>
      </c>
      <c r="O2283" s="41">
        <v>4468</v>
      </c>
      <c r="P2283" s="41">
        <v>96.634399999999999</v>
      </c>
      <c r="Q2283" s="41">
        <v>88.913200000000003</v>
      </c>
      <c r="R2283" s="41">
        <v>9904</v>
      </c>
      <c r="S2283" s="41">
        <v>177.2816</v>
      </c>
      <c r="T2283" s="41">
        <v>8021</v>
      </c>
      <c r="U2283" s="41">
        <v>176.46199999999999</v>
      </c>
      <c r="V2283" s="41">
        <v>15628</v>
      </c>
      <c r="W2283" s="41">
        <v>283.17559999999997</v>
      </c>
      <c r="X2283" s="41">
        <v>17345</v>
      </c>
      <c r="Y2283" s="41">
        <v>362.00959999999998</v>
      </c>
      <c r="Z2283" s="6">
        <f>0</f>
        <v>0</v>
      </c>
      <c r="AA2283" s="6">
        <f t="shared" si="258"/>
        <v>283.17559999999997</v>
      </c>
      <c r="AB2283">
        <f>IF(ISBLANK(Table1[[#This Row],[FY2425_Cost]])=TRUE,#N/A,Table1[[#This Row],[FY2425_Cost]])</f>
        <v>362.00959999999998</v>
      </c>
      <c r="AC2283" s="6">
        <f t="shared" si="259"/>
        <v>78.834000000000003</v>
      </c>
      <c r="AD2283" s="6">
        <f>SUMIFS($AB$3:AB2283,$B$3:B2283,B2283)</f>
        <v>362.00959999999998</v>
      </c>
      <c r="AE2283" s="6">
        <f t="shared" si="260"/>
        <v>5020.9500288519002</v>
      </c>
      <c r="AF2283" s="6">
        <f t="shared" si="261"/>
        <v>5020.9500288519002</v>
      </c>
      <c r="AG2283" s="6">
        <f>VLOOKUP(Table1[[#This Row],[PracticeCode]],$AP$3:$AS$345,4,FALSE)</f>
        <v>5020.9500288519002</v>
      </c>
      <c r="AH2283" s="27">
        <f t="shared" si="262"/>
        <v>364855.70209657145</v>
      </c>
      <c r="AI2283" s="6">
        <f t="shared" si="257"/>
        <v>0</v>
      </c>
    </row>
    <row r="2284" spans="1:35" x14ac:dyDescent="0.35">
      <c r="A2284" t="str">
        <f t="shared" si="256"/>
        <v>PADDINGTON GREEN HEALTH CENTRERegents HealthCentral LondonE87008Aug5</v>
      </c>
      <c r="B2284" s="41" t="s">
        <v>494</v>
      </c>
      <c r="C2284" s="41" t="s">
        <v>456</v>
      </c>
      <c r="D2284" s="41" t="s">
        <v>33</v>
      </c>
      <c r="E2284" s="41" t="s">
        <v>234</v>
      </c>
      <c r="F2284" s="41" t="s">
        <v>234</v>
      </c>
      <c r="G2284" s="41" t="s">
        <v>760</v>
      </c>
      <c r="H2284" s="41">
        <v>5</v>
      </c>
      <c r="I2284" s="41">
        <v>11157.666730782001</v>
      </c>
      <c r="J2284" s="41">
        <v>4163</v>
      </c>
      <c r="K2284" s="41">
        <v>22</v>
      </c>
      <c r="L2284" s="41">
        <v>77.015500000000003</v>
      </c>
      <c r="M2284" s="41">
        <v>0.40699999999999997</v>
      </c>
      <c r="N2284" s="41">
        <v>4534</v>
      </c>
      <c r="O2284" s="41">
        <v>1033</v>
      </c>
      <c r="P2284" s="41">
        <v>90.226600000000005</v>
      </c>
      <c r="Q2284" s="41">
        <v>20.556699999999999</v>
      </c>
      <c r="R2284" s="41">
        <v>9487</v>
      </c>
      <c r="S2284" s="41">
        <v>169.81729999999999</v>
      </c>
      <c r="T2284" s="41">
        <v>11259</v>
      </c>
      <c r="U2284" s="41">
        <v>247.69800000000001</v>
      </c>
      <c r="V2284" s="41">
        <v>13672</v>
      </c>
      <c r="W2284" s="41">
        <v>247.2398</v>
      </c>
      <c r="X2284" s="41">
        <v>16826</v>
      </c>
      <c r="Y2284" s="41">
        <v>358.48130000000003</v>
      </c>
      <c r="Z2284" s="6">
        <f>0</f>
        <v>0</v>
      </c>
      <c r="AA2284" s="6">
        <f t="shared" si="258"/>
        <v>247.2398</v>
      </c>
      <c r="AB2284">
        <f>IF(ISBLANK(Table1[[#This Row],[FY2425_Cost]])=TRUE,#N/A,Table1[[#This Row],[FY2425_Cost]])</f>
        <v>358.48130000000003</v>
      </c>
      <c r="AC2284" s="6">
        <f t="shared" si="259"/>
        <v>111.24150000000003</v>
      </c>
      <c r="AD2284" s="6">
        <f>SUMIFS($AB$3:AB2284,$B$3:B2284,B2284)</f>
        <v>720.49090000000001</v>
      </c>
      <c r="AE2284" s="6">
        <f t="shared" si="260"/>
        <v>5020.9500288519002</v>
      </c>
      <c r="AF2284" s="6">
        <f t="shared" si="261"/>
        <v>5020.9500288519002</v>
      </c>
      <c r="AG2284" s="6">
        <f>VLOOKUP(Table1[[#This Row],[PracticeCode]],$AP$3:$AS$345,4,FALSE)</f>
        <v>5020.9500288519002</v>
      </c>
      <c r="AH2284" s="27">
        <f t="shared" si="262"/>
        <v>364855.70209657145</v>
      </c>
      <c r="AI2284" s="6">
        <f t="shared" si="257"/>
        <v>0</v>
      </c>
    </row>
    <row r="2285" spans="1:35" x14ac:dyDescent="0.35">
      <c r="A2285" t="str">
        <f t="shared" si="256"/>
        <v>PADDINGTON GREEN HEALTH CENTRERegents HealthCentral LondonE87008Dec9</v>
      </c>
      <c r="B2285" s="41" t="s">
        <v>494</v>
      </c>
      <c r="C2285" s="41" t="s">
        <v>456</v>
      </c>
      <c r="D2285" s="41" t="s">
        <v>33</v>
      </c>
      <c r="E2285" s="41" t="s">
        <v>234</v>
      </c>
      <c r="F2285" s="41" t="s">
        <v>234</v>
      </c>
      <c r="G2285" s="41" t="s">
        <v>764</v>
      </c>
      <c r="H2285" s="41">
        <v>9</v>
      </c>
      <c r="I2285" s="41">
        <v>11157.666730782001</v>
      </c>
      <c r="J2285" s="41">
        <v>4142</v>
      </c>
      <c r="K2285" s="41">
        <v>13</v>
      </c>
      <c r="L2285" s="41">
        <v>82.42580000000001</v>
      </c>
      <c r="M2285" s="41">
        <v>0.25870000000000004</v>
      </c>
      <c r="N2285" s="41"/>
      <c r="O2285" s="41"/>
      <c r="P2285" s="41"/>
      <c r="Q2285" s="41"/>
      <c r="R2285" s="41">
        <v>4598</v>
      </c>
      <c r="S2285" s="41">
        <v>82.304199999999994</v>
      </c>
      <c r="T2285" s="41"/>
      <c r="U2285" s="41"/>
      <c r="V2285" s="41">
        <v>8753</v>
      </c>
      <c r="W2285" s="41">
        <v>164.98869999999999</v>
      </c>
      <c r="X2285" s="41"/>
      <c r="Y2285" s="41"/>
      <c r="Z2285" s="6">
        <f>0</f>
        <v>0</v>
      </c>
      <c r="AA2285" s="6">
        <f t="shared" si="258"/>
        <v>164.98869999999999</v>
      </c>
      <c r="AB2285" t="e">
        <f>IF(ISBLANK(Table1[[#This Row],[FY2425_Cost]])=TRUE,#N/A,Table1[[#This Row],[FY2425_Cost]])</f>
        <v>#N/A</v>
      </c>
      <c r="AC2285" s="6" t="e">
        <f t="shared" si="259"/>
        <v>#N/A</v>
      </c>
      <c r="AD2285" s="6" t="e">
        <f>SUMIFS($AB$3:AB2285,$B$3:B2285,B2285)</f>
        <v>#N/A</v>
      </c>
      <c r="AE2285" s="6">
        <f t="shared" si="260"/>
        <v>5020.9500288519002</v>
      </c>
      <c r="AF2285" s="6">
        <f t="shared" si="261"/>
        <v>5020.9500288519002</v>
      </c>
      <c r="AG2285" s="6">
        <f>VLOOKUP(Table1[[#This Row],[PracticeCode]],$AP$3:$AS$345,4,FALSE)</f>
        <v>5020.9500288519002</v>
      </c>
      <c r="AH2285" s="27">
        <f t="shared" si="262"/>
        <v>364855.70209657145</v>
      </c>
      <c r="AI2285" s="6" t="e">
        <f t="shared" si="257"/>
        <v>#N/A</v>
      </c>
    </row>
    <row r="2286" spans="1:35" x14ac:dyDescent="0.35">
      <c r="A2286" t="str">
        <f t="shared" si="256"/>
        <v>PADDINGTON GREEN HEALTH CENTRERegents HealthCentral LondonE87008Feb11</v>
      </c>
      <c r="B2286" s="41" t="s">
        <v>494</v>
      </c>
      <c r="C2286" s="41" t="s">
        <v>456</v>
      </c>
      <c r="D2286" s="41" t="s">
        <v>33</v>
      </c>
      <c r="E2286" s="41" t="s">
        <v>234</v>
      </c>
      <c r="F2286" s="41" t="s">
        <v>234</v>
      </c>
      <c r="G2286" s="41" t="s">
        <v>766</v>
      </c>
      <c r="H2286" s="41">
        <v>11</v>
      </c>
      <c r="I2286" s="41">
        <v>11157.666730782001</v>
      </c>
      <c r="J2286" s="41">
        <v>5075</v>
      </c>
      <c r="K2286" s="41">
        <v>66</v>
      </c>
      <c r="L2286" s="41">
        <v>100.99250000000001</v>
      </c>
      <c r="M2286" s="41">
        <v>1.3134000000000001</v>
      </c>
      <c r="N2286" s="41"/>
      <c r="O2286" s="41"/>
      <c r="P2286" s="41"/>
      <c r="Q2286" s="41"/>
      <c r="R2286" s="41">
        <v>11083</v>
      </c>
      <c r="S2286" s="41">
        <v>198.38570000000001</v>
      </c>
      <c r="T2286" s="41"/>
      <c r="U2286" s="41"/>
      <c r="V2286" s="41">
        <v>16224</v>
      </c>
      <c r="W2286" s="41">
        <v>300.69159999999999</v>
      </c>
      <c r="X2286" s="41"/>
      <c r="Y2286" s="41"/>
      <c r="Z2286" s="6">
        <f>0</f>
        <v>0</v>
      </c>
      <c r="AA2286" s="6">
        <f t="shared" si="258"/>
        <v>300.69159999999999</v>
      </c>
      <c r="AB2286" t="e">
        <f>IF(ISBLANK(Table1[[#This Row],[FY2425_Cost]])=TRUE,#N/A,Table1[[#This Row],[FY2425_Cost]])</f>
        <v>#N/A</v>
      </c>
      <c r="AC2286" s="6" t="e">
        <f t="shared" si="259"/>
        <v>#N/A</v>
      </c>
      <c r="AD2286" s="6" t="e">
        <f>SUMIFS($AB$3:AB2286,$B$3:B2286,B2286)</f>
        <v>#N/A</v>
      </c>
      <c r="AE2286" s="6">
        <f t="shared" si="260"/>
        <v>5020.9500288519002</v>
      </c>
      <c r="AF2286" s="6">
        <f t="shared" si="261"/>
        <v>5020.9500288519002</v>
      </c>
      <c r="AG2286" s="6">
        <f>VLOOKUP(Table1[[#This Row],[PracticeCode]],$AP$3:$AS$345,4,FALSE)</f>
        <v>5020.9500288519002</v>
      </c>
      <c r="AH2286" s="27">
        <f t="shared" si="262"/>
        <v>364855.70209657145</v>
      </c>
      <c r="AI2286" s="6" t="e">
        <f t="shared" si="257"/>
        <v>#N/A</v>
      </c>
    </row>
    <row r="2287" spans="1:35" x14ac:dyDescent="0.35">
      <c r="A2287" t="str">
        <f t="shared" si="256"/>
        <v>PADDINGTON GREEN HEALTH CENTRERegents HealthCentral LondonE87008Jan10</v>
      </c>
      <c r="B2287" s="41" t="s">
        <v>494</v>
      </c>
      <c r="C2287" s="41" t="s">
        <v>456</v>
      </c>
      <c r="D2287" s="41" t="s">
        <v>33</v>
      </c>
      <c r="E2287" s="41" t="s">
        <v>234</v>
      </c>
      <c r="F2287" s="41" t="s">
        <v>234</v>
      </c>
      <c r="G2287" s="41" t="s">
        <v>765</v>
      </c>
      <c r="H2287" s="41">
        <v>10</v>
      </c>
      <c r="I2287" s="41">
        <v>11157.666730782001</v>
      </c>
      <c r="J2287" s="41">
        <v>5131</v>
      </c>
      <c r="K2287" s="41">
        <v>11</v>
      </c>
      <c r="L2287" s="41">
        <v>102.10690000000001</v>
      </c>
      <c r="M2287" s="41">
        <v>0.21890000000000001</v>
      </c>
      <c r="N2287" s="41"/>
      <c r="O2287" s="41"/>
      <c r="P2287" s="41"/>
      <c r="Q2287" s="41"/>
      <c r="R2287" s="41">
        <v>15095</v>
      </c>
      <c r="S2287" s="41">
        <v>270.20049999999998</v>
      </c>
      <c r="T2287" s="41"/>
      <c r="U2287" s="41"/>
      <c r="V2287" s="41">
        <v>20237</v>
      </c>
      <c r="W2287" s="41">
        <v>372.52629999999999</v>
      </c>
      <c r="X2287" s="41"/>
      <c r="Y2287" s="41"/>
      <c r="Z2287" s="6">
        <f>0</f>
        <v>0</v>
      </c>
      <c r="AA2287" s="6">
        <f t="shared" si="258"/>
        <v>372.52629999999999</v>
      </c>
      <c r="AB2287" t="e">
        <f>IF(ISBLANK(Table1[[#This Row],[FY2425_Cost]])=TRUE,#N/A,Table1[[#This Row],[FY2425_Cost]])</f>
        <v>#N/A</v>
      </c>
      <c r="AC2287" s="6" t="e">
        <f t="shared" si="259"/>
        <v>#N/A</v>
      </c>
      <c r="AD2287" s="6" t="e">
        <f>SUMIFS($AB$3:AB2287,$B$3:B2287,B2287)</f>
        <v>#N/A</v>
      </c>
      <c r="AE2287" s="6">
        <f t="shared" si="260"/>
        <v>5020.9500288519002</v>
      </c>
      <c r="AF2287" s="6">
        <f t="shared" si="261"/>
        <v>5020.9500288519002</v>
      </c>
      <c r="AG2287" s="6">
        <f>VLOOKUP(Table1[[#This Row],[PracticeCode]],$AP$3:$AS$345,4,FALSE)</f>
        <v>5020.9500288519002</v>
      </c>
      <c r="AH2287" s="27">
        <f t="shared" si="262"/>
        <v>364855.70209657145</v>
      </c>
      <c r="AI2287" s="6" t="e">
        <f t="shared" si="257"/>
        <v>#N/A</v>
      </c>
    </row>
    <row r="2288" spans="1:35" x14ac:dyDescent="0.35">
      <c r="A2288" t="str">
        <f t="shared" si="256"/>
        <v>PADDINGTON GREEN HEALTH CENTRERegents HealthCentral LondonE87008Jul4</v>
      </c>
      <c r="B2288" s="41" t="s">
        <v>494</v>
      </c>
      <c r="C2288" s="41" t="s">
        <v>456</v>
      </c>
      <c r="D2288" s="41" t="s">
        <v>33</v>
      </c>
      <c r="E2288" s="41" t="s">
        <v>234</v>
      </c>
      <c r="F2288" s="41" t="s">
        <v>234</v>
      </c>
      <c r="G2288" s="41" t="s">
        <v>759</v>
      </c>
      <c r="H2288" s="41">
        <v>4</v>
      </c>
      <c r="I2288" s="41">
        <v>11157.666730782001</v>
      </c>
      <c r="J2288" s="41">
        <v>4539</v>
      </c>
      <c r="K2288" s="41">
        <v>38</v>
      </c>
      <c r="L2288" s="41">
        <v>83.971499999999992</v>
      </c>
      <c r="M2288" s="41">
        <v>0.70299999999999996</v>
      </c>
      <c r="N2288" s="41">
        <v>6624</v>
      </c>
      <c r="O2288" s="41">
        <v>1174</v>
      </c>
      <c r="P2288" s="41">
        <v>131.8176</v>
      </c>
      <c r="Q2288" s="41">
        <v>23.3626</v>
      </c>
      <c r="R2288" s="41">
        <v>7947</v>
      </c>
      <c r="S2288" s="41">
        <v>142.25129999999999</v>
      </c>
      <c r="T2288" s="41">
        <v>9731</v>
      </c>
      <c r="U2288" s="41">
        <v>214.08199999999999</v>
      </c>
      <c r="V2288" s="41">
        <v>12524</v>
      </c>
      <c r="W2288" s="41">
        <v>226.92579999999998</v>
      </c>
      <c r="X2288" s="41">
        <v>17529</v>
      </c>
      <c r="Y2288" s="41">
        <v>369.26220000000001</v>
      </c>
      <c r="Z2288" s="6">
        <f>0</f>
        <v>0</v>
      </c>
      <c r="AA2288" s="6">
        <f t="shared" si="258"/>
        <v>226.92579999999998</v>
      </c>
      <c r="AB2288">
        <f>IF(ISBLANK(Table1[[#This Row],[FY2425_Cost]])=TRUE,#N/A,Table1[[#This Row],[FY2425_Cost]])</f>
        <v>369.26220000000001</v>
      </c>
      <c r="AC2288" s="6">
        <f t="shared" si="259"/>
        <v>142.33640000000003</v>
      </c>
      <c r="AD2288" s="6" t="e">
        <f>SUMIFS($AB$3:AB2288,$B$3:B2288,B2288)</f>
        <v>#N/A</v>
      </c>
      <c r="AE2288" s="6">
        <f t="shared" si="260"/>
        <v>5020.9500288519002</v>
      </c>
      <c r="AF2288" s="6">
        <f t="shared" si="261"/>
        <v>5020.9500288519002</v>
      </c>
      <c r="AG2288" s="6">
        <f>VLOOKUP(Table1[[#This Row],[PracticeCode]],$AP$3:$AS$345,4,FALSE)</f>
        <v>5020.9500288519002</v>
      </c>
      <c r="AH2288" s="27">
        <f t="shared" si="262"/>
        <v>364855.70209657145</v>
      </c>
      <c r="AI2288" s="6" t="e">
        <f t="shared" si="257"/>
        <v>#N/A</v>
      </c>
    </row>
    <row r="2289" spans="1:35" x14ac:dyDescent="0.35">
      <c r="A2289" t="str">
        <f t="shared" si="256"/>
        <v>PADDINGTON GREEN HEALTH CENTRERegents HealthCentral LondonE87008Jun3</v>
      </c>
      <c r="B2289" s="41" t="s">
        <v>494</v>
      </c>
      <c r="C2289" s="41" t="s">
        <v>456</v>
      </c>
      <c r="D2289" s="41" t="s">
        <v>33</v>
      </c>
      <c r="E2289" s="41" t="s">
        <v>234</v>
      </c>
      <c r="F2289" s="41" t="s">
        <v>234</v>
      </c>
      <c r="G2289" s="41" t="s">
        <v>758</v>
      </c>
      <c r="H2289" s="41">
        <v>3</v>
      </c>
      <c r="I2289" s="41">
        <v>11157.666730782001</v>
      </c>
      <c r="J2289" s="41">
        <v>4783</v>
      </c>
      <c r="K2289" s="41">
        <v>46</v>
      </c>
      <c r="L2289" s="41">
        <v>88.485500000000002</v>
      </c>
      <c r="M2289" s="41">
        <v>0.85099999999999998</v>
      </c>
      <c r="N2289" s="41">
        <v>4400</v>
      </c>
      <c r="O2289" s="41">
        <v>857</v>
      </c>
      <c r="P2289" s="41">
        <v>87.56</v>
      </c>
      <c r="Q2289" s="41">
        <v>17.054300000000001</v>
      </c>
      <c r="R2289" s="41">
        <v>9372</v>
      </c>
      <c r="S2289" s="41">
        <v>167.75880000000001</v>
      </c>
      <c r="T2289" s="41">
        <v>8403</v>
      </c>
      <c r="U2289" s="41">
        <v>184.86600000000001</v>
      </c>
      <c r="V2289" s="41">
        <v>14201</v>
      </c>
      <c r="W2289" s="41">
        <v>257.09530000000001</v>
      </c>
      <c r="X2289" s="41">
        <v>13660</v>
      </c>
      <c r="Y2289" s="41">
        <v>289.4803</v>
      </c>
      <c r="Z2289" s="6">
        <f>0</f>
        <v>0</v>
      </c>
      <c r="AA2289" s="6">
        <f t="shared" si="258"/>
        <v>257.09530000000001</v>
      </c>
      <c r="AB2289">
        <f>IF(ISBLANK(Table1[[#This Row],[FY2425_Cost]])=TRUE,#N/A,Table1[[#This Row],[FY2425_Cost]])</f>
        <v>289.4803</v>
      </c>
      <c r="AC2289" s="6">
        <f t="shared" si="259"/>
        <v>32.384999999999991</v>
      </c>
      <c r="AD2289" s="6" t="e">
        <f>SUMIFS($AB$3:AB2289,$B$3:B2289,B2289)</f>
        <v>#N/A</v>
      </c>
      <c r="AE2289" s="6">
        <f t="shared" si="260"/>
        <v>5020.9500288519002</v>
      </c>
      <c r="AF2289" s="6">
        <f t="shared" si="261"/>
        <v>5020.9500288519002</v>
      </c>
      <c r="AG2289" s="6">
        <f>VLOOKUP(Table1[[#This Row],[PracticeCode]],$AP$3:$AS$345,4,FALSE)</f>
        <v>5020.9500288519002</v>
      </c>
      <c r="AH2289" s="27">
        <f t="shared" si="262"/>
        <v>364855.70209657145</v>
      </c>
      <c r="AI2289" s="6" t="e">
        <f t="shared" si="257"/>
        <v>#N/A</v>
      </c>
    </row>
    <row r="2290" spans="1:35" x14ac:dyDescent="0.35">
      <c r="A2290" t="str">
        <f t="shared" si="256"/>
        <v>PADDINGTON GREEN HEALTH CENTRERegents HealthCentral LondonE87008Mar12</v>
      </c>
      <c r="B2290" s="41" t="s">
        <v>494</v>
      </c>
      <c r="C2290" s="41" t="s">
        <v>456</v>
      </c>
      <c r="D2290" s="41" t="s">
        <v>33</v>
      </c>
      <c r="E2290" s="41" t="s">
        <v>234</v>
      </c>
      <c r="F2290" s="41" t="s">
        <v>234</v>
      </c>
      <c r="G2290" s="41" t="s">
        <v>767</v>
      </c>
      <c r="H2290" s="41">
        <v>12</v>
      </c>
      <c r="I2290" s="41">
        <v>11157.666730782001</v>
      </c>
      <c r="J2290" s="41">
        <v>6148</v>
      </c>
      <c r="K2290" s="41">
        <v>141</v>
      </c>
      <c r="L2290" s="41">
        <v>122.34520000000001</v>
      </c>
      <c r="M2290" s="41">
        <v>2.8059000000000003</v>
      </c>
      <c r="N2290" s="41"/>
      <c r="O2290" s="41"/>
      <c r="P2290" s="41"/>
      <c r="Q2290" s="41"/>
      <c r="R2290" s="41">
        <v>12007</v>
      </c>
      <c r="S2290" s="41">
        <v>214.92529999999999</v>
      </c>
      <c r="T2290" s="41"/>
      <c r="U2290" s="41"/>
      <c r="V2290" s="41">
        <v>18296</v>
      </c>
      <c r="W2290" s="41">
        <v>340.07639999999998</v>
      </c>
      <c r="X2290" s="41"/>
      <c r="Y2290" s="41"/>
      <c r="Z2290" s="6">
        <f>0</f>
        <v>0</v>
      </c>
      <c r="AA2290" s="6">
        <f t="shared" si="258"/>
        <v>340.07639999999998</v>
      </c>
      <c r="AB2290" t="e">
        <f>IF(ISBLANK(Table1[[#This Row],[FY2425_Cost]])=TRUE,#N/A,Table1[[#This Row],[FY2425_Cost]])</f>
        <v>#N/A</v>
      </c>
      <c r="AC2290" s="6" t="e">
        <f t="shared" si="259"/>
        <v>#N/A</v>
      </c>
      <c r="AD2290" s="6" t="e">
        <f>SUMIFS($AB$3:AB2290,$B$3:B2290,B2290)</f>
        <v>#N/A</v>
      </c>
      <c r="AE2290" s="6">
        <f t="shared" si="260"/>
        <v>5020.9500288519002</v>
      </c>
      <c r="AF2290" s="6">
        <f t="shared" si="261"/>
        <v>5020.9500288519002</v>
      </c>
      <c r="AG2290" s="6">
        <f>VLOOKUP(Table1[[#This Row],[PracticeCode]],$AP$3:$AS$345,4,FALSE)</f>
        <v>5020.9500288519002</v>
      </c>
      <c r="AH2290" s="27">
        <f t="shared" si="262"/>
        <v>364855.70209657145</v>
      </c>
      <c r="AI2290" s="6" t="e">
        <f t="shared" si="257"/>
        <v>#N/A</v>
      </c>
    </row>
    <row r="2291" spans="1:35" x14ac:dyDescent="0.35">
      <c r="A2291" t="str">
        <f t="shared" si="256"/>
        <v>PADDINGTON GREEN HEALTH CENTRERegents HealthCentral LondonE87008May2</v>
      </c>
      <c r="B2291" s="41" t="s">
        <v>494</v>
      </c>
      <c r="C2291" s="41" t="s">
        <v>456</v>
      </c>
      <c r="D2291" s="41" t="s">
        <v>33</v>
      </c>
      <c r="E2291" s="41" t="s">
        <v>234</v>
      </c>
      <c r="F2291" s="41" t="s">
        <v>234</v>
      </c>
      <c r="G2291" s="41" t="s">
        <v>757</v>
      </c>
      <c r="H2291" s="41">
        <v>2</v>
      </c>
      <c r="I2291" s="41">
        <v>11157.666730782001</v>
      </c>
      <c r="J2291" s="41">
        <v>4253</v>
      </c>
      <c r="K2291" s="41">
        <v>837</v>
      </c>
      <c r="L2291" s="41">
        <v>78.680499999999995</v>
      </c>
      <c r="M2291" s="41">
        <v>15.484499999999999</v>
      </c>
      <c r="N2291" s="41">
        <v>4452</v>
      </c>
      <c r="O2291" s="41">
        <v>1477</v>
      </c>
      <c r="P2291" s="41">
        <v>88.594800000000006</v>
      </c>
      <c r="Q2291" s="41">
        <v>29.392300000000002</v>
      </c>
      <c r="R2291" s="41">
        <v>8020</v>
      </c>
      <c r="S2291" s="41">
        <v>143.55799999999999</v>
      </c>
      <c r="T2291" s="41">
        <v>7914</v>
      </c>
      <c r="U2291" s="41">
        <v>174.108</v>
      </c>
      <c r="V2291" s="41">
        <v>13110</v>
      </c>
      <c r="W2291" s="41">
        <v>237.72299999999998</v>
      </c>
      <c r="X2291" s="41">
        <v>13843</v>
      </c>
      <c r="Y2291" s="41">
        <v>292.0951</v>
      </c>
      <c r="Z2291" s="6">
        <f>0</f>
        <v>0</v>
      </c>
      <c r="AA2291" s="6">
        <f t="shared" si="258"/>
        <v>237.72299999999998</v>
      </c>
      <c r="AB2291">
        <f>IF(ISBLANK(Table1[[#This Row],[FY2425_Cost]])=TRUE,#N/A,Table1[[#This Row],[FY2425_Cost]])</f>
        <v>292.0951</v>
      </c>
      <c r="AC2291" s="6">
        <f t="shared" si="259"/>
        <v>54.372100000000017</v>
      </c>
      <c r="AD2291" s="6" t="e">
        <f>SUMIFS($AB$3:AB2291,$B$3:B2291,B2291)</f>
        <v>#N/A</v>
      </c>
      <c r="AE2291" s="6">
        <f t="shared" si="260"/>
        <v>5020.9500288519002</v>
      </c>
      <c r="AF2291" s="6">
        <f t="shared" si="261"/>
        <v>5020.9500288519002</v>
      </c>
      <c r="AG2291" s="6">
        <f>VLOOKUP(Table1[[#This Row],[PracticeCode]],$AP$3:$AS$345,4,FALSE)</f>
        <v>5020.9500288519002</v>
      </c>
      <c r="AH2291" s="27">
        <f t="shared" si="262"/>
        <v>364855.70209657145</v>
      </c>
      <c r="AI2291" s="6" t="e">
        <f t="shared" si="257"/>
        <v>#N/A</v>
      </c>
    </row>
    <row r="2292" spans="1:35" x14ac:dyDescent="0.35">
      <c r="A2292" t="str">
        <f t="shared" si="256"/>
        <v>PADDINGTON GREEN HEALTH CENTRERegents HealthCentral LondonE87008Nov8</v>
      </c>
      <c r="B2292" s="41" t="s">
        <v>494</v>
      </c>
      <c r="C2292" s="41" t="s">
        <v>456</v>
      </c>
      <c r="D2292" s="41" t="s">
        <v>33</v>
      </c>
      <c r="E2292" s="41" t="s">
        <v>234</v>
      </c>
      <c r="F2292" s="41" t="s">
        <v>234</v>
      </c>
      <c r="G2292" s="41" t="s">
        <v>763</v>
      </c>
      <c r="H2292" s="41">
        <v>8</v>
      </c>
      <c r="I2292" s="41">
        <v>11157.666730782001</v>
      </c>
      <c r="J2292" s="41">
        <v>4950</v>
      </c>
      <c r="K2292" s="41">
        <v>19</v>
      </c>
      <c r="L2292" s="41">
        <v>98.50500000000001</v>
      </c>
      <c r="M2292" s="41">
        <v>0.37809999999999999</v>
      </c>
      <c r="N2292" s="41"/>
      <c r="O2292" s="41"/>
      <c r="P2292" s="41"/>
      <c r="Q2292" s="41"/>
      <c r="R2292" s="41">
        <v>10374</v>
      </c>
      <c r="S2292" s="41">
        <v>185.69460000000001</v>
      </c>
      <c r="T2292" s="41"/>
      <c r="U2292" s="41"/>
      <c r="V2292" s="41">
        <v>15343</v>
      </c>
      <c r="W2292" s="41">
        <v>284.57770000000005</v>
      </c>
      <c r="X2292" s="41"/>
      <c r="Y2292" s="41"/>
      <c r="Z2292" s="6">
        <f>0</f>
        <v>0</v>
      </c>
      <c r="AA2292" s="6">
        <f t="shared" si="258"/>
        <v>284.57770000000005</v>
      </c>
      <c r="AB2292" t="e">
        <f>IF(ISBLANK(Table1[[#This Row],[FY2425_Cost]])=TRUE,#N/A,Table1[[#This Row],[FY2425_Cost]])</f>
        <v>#N/A</v>
      </c>
      <c r="AC2292" s="6" t="e">
        <f t="shared" si="259"/>
        <v>#N/A</v>
      </c>
      <c r="AD2292" s="6" t="e">
        <f>SUMIFS($AB$3:AB2292,$B$3:B2292,B2292)</f>
        <v>#N/A</v>
      </c>
      <c r="AE2292" s="6">
        <f t="shared" si="260"/>
        <v>5020.9500288519002</v>
      </c>
      <c r="AF2292" s="6">
        <f t="shared" si="261"/>
        <v>5020.9500288519002</v>
      </c>
      <c r="AG2292" s="6">
        <f>VLOOKUP(Table1[[#This Row],[PracticeCode]],$AP$3:$AS$345,4,FALSE)</f>
        <v>5020.9500288519002</v>
      </c>
      <c r="AH2292" s="27">
        <f t="shared" si="262"/>
        <v>364855.70209657145</v>
      </c>
      <c r="AI2292" s="6" t="e">
        <f t="shared" si="257"/>
        <v>#N/A</v>
      </c>
    </row>
    <row r="2293" spans="1:35" x14ac:dyDescent="0.35">
      <c r="A2293" t="str">
        <f t="shared" si="256"/>
        <v>PADDINGTON GREEN HEALTH CENTRERegents HealthCentral LondonE87008Oct7</v>
      </c>
      <c r="B2293" s="41" t="s">
        <v>494</v>
      </c>
      <c r="C2293" s="41" t="s">
        <v>456</v>
      </c>
      <c r="D2293" s="41" t="s">
        <v>33</v>
      </c>
      <c r="E2293" s="41" t="s">
        <v>234</v>
      </c>
      <c r="F2293" s="41" t="s">
        <v>234</v>
      </c>
      <c r="G2293" s="41" t="s">
        <v>762</v>
      </c>
      <c r="H2293" s="41">
        <v>7</v>
      </c>
      <c r="I2293" s="41">
        <v>11157.666730782001</v>
      </c>
      <c r="J2293" s="41">
        <v>4734</v>
      </c>
      <c r="K2293" s="41">
        <v>8012</v>
      </c>
      <c r="L2293" s="41">
        <v>94.206600000000009</v>
      </c>
      <c r="M2293" s="41">
        <v>159.43880000000001</v>
      </c>
      <c r="N2293" s="41">
        <v>0</v>
      </c>
      <c r="O2293" s="41">
        <v>4084</v>
      </c>
      <c r="P2293" s="41">
        <v>0</v>
      </c>
      <c r="Q2293" s="41">
        <v>91.89</v>
      </c>
      <c r="R2293" s="41">
        <v>13193</v>
      </c>
      <c r="S2293" s="41">
        <v>236.15469999999999</v>
      </c>
      <c r="T2293" s="41">
        <v>26129</v>
      </c>
      <c r="U2293" s="41">
        <v>574.83799999999997</v>
      </c>
      <c r="V2293" s="41">
        <v>25939</v>
      </c>
      <c r="W2293" s="41">
        <v>489.80010000000004</v>
      </c>
      <c r="X2293" s="41">
        <v>30213</v>
      </c>
      <c r="Y2293" s="41">
        <v>666.72799999999995</v>
      </c>
      <c r="Z2293" s="6">
        <f>0</f>
        <v>0</v>
      </c>
      <c r="AA2293" s="6">
        <f t="shared" si="258"/>
        <v>489.80010000000004</v>
      </c>
      <c r="AB2293">
        <f>IF(ISBLANK(Table1[[#This Row],[FY2425_Cost]])=TRUE,#N/A,Table1[[#This Row],[FY2425_Cost]])</f>
        <v>666.72799999999995</v>
      </c>
      <c r="AC2293" s="6">
        <f t="shared" si="259"/>
        <v>176.92789999999991</v>
      </c>
      <c r="AD2293" s="6" t="e">
        <f>SUMIFS($AB$3:AB2293,$B$3:B2293,B2293)</f>
        <v>#N/A</v>
      </c>
      <c r="AE2293" s="6">
        <f t="shared" si="260"/>
        <v>5020.9500288519002</v>
      </c>
      <c r="AF2293" s="6">
        <f t="shared" si="261"/>
        <v>5020.9500288519002</v>
      </c>
      <c r="AG2293" s="6">
        <f>VLOOKUP(Table1[[#This Row],[PracticeCode]],$AP$3:$AS$345,4,FALSE)</f>
        <v>5020.9500288519002</v>
      </c>
      <c r="AH2293" s="27">
        <f t="shared" si="262"/>
        <v>364855.70209657145</v>
      </c>
      <c r="AI2293" s="6" t="e">
        <f t="shared" si="257"/>
        <v>#N/A</v>
      </c>
    </row>
    <row r="2294" spans="1:35" x14ac:dyDescent="0.35">
      <c r="A2294" t="str">
        <f t="shared" si="256"/>
        <v>PADDINGTON GREEN HEALTH CENTRERegents HealthCentral LondonE87008Sep6</v>
      </c>
      <c r="B2294" s="41" t="s">
        <v>494</v>
      </c>
      <c r="C2294" s="41" t="s">
        <v>456</v>
      </c>
      <c r="D2294" s="41" t="s">
        <v>33</v>
      </c>
      <c r="E2294" s="41" t="s">
        <v>234</v>
      </c>
      <c r="F2294" s="41" t="s">
        <v>234</v>
      </c>
      <c r="G2294" s="41" t="s">
        <v>761</v>
      </c>
      <c r="H2294" s="41">
        <v>6</v>
      </c>
      <c r="I2294" s="41">
        <v>11157.666730782001</v>
      </c>
      <c r="J2294" s="41">
        <v>4928</v>
      </c>
      <c r="K2294" s="41">
        <v>20</v>
      </c>
      <c r="L2294" s="41">
        <v>98.0672</v>
      </c>
      <c r="M2294" s="41">
        <v>0.39800000000000002</v>
      </c>
      <c r="N2294" s="41">
        <v>5729</v>
      </c>
      <c r="O2294" s="41">
        <v>4822</v>
      </c>
      <c r="P2294" s="41">
        <v>128.9025</v>
      </c>
      <c r="Q2294" s="41">
        <v>108.49499999999999</v>
      </c>
      <c r="R2294" s="41">
        <v>28776</v>
      </c>
      <c r="S2294" s="41">
        <v>515.09040000000005</v>
      </c>
      <c r="T2294" s="41">
        <v>9707</v>
      </c>
      <c r="U2294" s="41">
        <v>213.554</v>
      </c>
      <c r="V2294" s="41">
        <v>33724</v>
      </c>
      <c r="W2294" s="41">
        <v>613.55560000000003</v>
      </c>
      <c r="X2294" s="41">
        <v>20258</v>
      </c>
      <c r="Y2294" s="41">
        <v>450.95150000000001</v>
      </c>
      <c r="Z2294" s="6">
        <f>0</f>
        <v>0</v>
      </c>
      <c r="AA2294" s="6">
        <f t="shared" si="258"/>
        <v>613.55560000000003</v>
      </c>
      <c r="AB2294">
        <f>IF(ISBLANK(Table1[[#This Row],[FY2425_Cost]])=TRUE,#N/A,Table1[[#This Row],[FY2425_Cost]])</f>
        <v>450.95150000000001</v>
      </c>
      <c r="AC2294" s="6">
        <f t="shared" si="259"/>
        <v>-162.60410000000002</v>
      </c>
      <c r="AD2294" s="6" t="e">
        <f>SUMIFS($AB$3:AB2294,$B$3:B2294,B2294)</f>
        <v>#N/A</v>
      </c>
      <c r="AE2294" s="6">
        <f t="shared" si="260"/>
        <v>5020.9500288519002</v>
      </c>
      <c r="AF2294" s="6">
        <f t="shared" si="261"/>
        <v>5020.9500288519002</v>
      </c>
      <c r="AG2294" s="6">
        <f>VLOOKUP(Table1[[#This Row],[PracticeCode]],$AP$3:$AS$345,4,FALSE)</f>
        <v>5020.9500288519002</v>
      </c>
      <c r="AH2294" s="27">
        <f t="shared" si="262"/>
        <v>364855.70209657145</v>
      </c>
      <c r="AI2294" s="6" t="e">
        <f t="shared" si="257"/>
        <v>#N/A</v>
      </c>
    </row>
    <row r="2295" spans="1:35" x14ac:dyDescent="0.35">
      <c r="A2295" t="str">
        <f t="shared" si="256"/>
        <v>Palace SurgerySouth Fulham PCNHammersmith &amp; FulhamE85038Apr1</v>
      </c>
      <c r="B2295" s="41" t="s">
        <v>448</v>
      </c>
      <c r="C2295" s="41" t="s">
        <v>449</v>
      </c>
      <c r="D2295" s="41" t="s">
        <v>22</v>
      </c>
      <c r="E2295" s="41" t="s">
        <v>374</v>
      </c>
      <c r="F2295" s="41" t="s">
        <v>374</v>
      </c>
      <c r="G2295" s="41" t="s">
        <v>756</v>
      </c>
      <c r="H2295" s="41">
        <v>1</v>
      </c>
      <c r="I2295" s="41">
        <v>4833.5402668016704</v>
      </c>
      <c r="J2295" s="41">
        <v>824</v>
      </c>
      <c r="K2295" s="41">
        <v>957</v>
      </c>
      <c r="L2295" s="41">
        <v>15.244</v>
      </c>
      <c r="M2295" s="41">
        <v>17.704499999999999</v>
      </c>
      <c r="N2295" s="41">
        <v>1468</v>
      </c>
      <c r="O2295" s="41">
        <v>1754</v>
      </c>
      <c r="P2295" s="41">
        <v>29.213200000000001</v>
      </c>
      <c r="Q2295" s="41">
        <v>34.904600000000002</v>
      </c>
      <c r="R2295" s="41">
        <v>1171</v>
      </c>
      <c r="S2295" s="41">
        <v>20.960899999999999</v>
      </c>
      <c r="T2295" s="41">
        <v>2474</v>
      </c>
      <c r="U2295" s="41">
        <v>54.427999999999997</v>
      </c>
      <c r="V2295" s="41">
        <v>2952</v>
      </c>
      <c r="W2295" s="41">
        <v>53.909399999999991</v>
      </c>
      <c r="X2295" s="41">
        <v>5696</v>
      </c>
      <c r="Y2295" s="41">
        <v>118.5458</v>
      </c>
      <c r="Z2295" s="6">
        <f>0</f>
        <v>0</v>
      </c>
      <c r="AA2295" s="6">
        <f t="shared" si="258"/>
        <v>53.909399999999991</v>
      </c>
      <c r="AB2295">
        <f>IF(ISBLANK(Table1[[#This Row],[FY2425_Cost]])=TRUE,#N/A,Table1[[#This Row],[FY2425_Cost]])</f>
        <v>118.5458</v>
      </c>
      <c r="AC2295" s="6">
        <f t="shared" si="259"/>
        <v>64.636400000000009</v>
      </c>
      <c r="AD2295" s="6">
        <f>SUMIFS($AB$3:AB2295,$B$3:B2295,B2295)</f>
        <v>118.5458</v>
      </c>
      <c r="AE2295" s="6">
        <f t="shared" si="260"/>
        <v>2175.093120060752</v>
      </c>
      <c r="AF2295" s="6">
        <f t="shared" si="261"/>
        <v>2175.093120060752</v>
      </c>
      <c r="AG2295" s="6">
        <f>VLOOKUP(Table1[[#This Row],[PracticeCode]],$AP$3:$AS$345,4,FALSE)</f>
        <v>2175.093120060752</v>
      </c>
      <c r="AH2295" s="27">
        <f t="shared" si="262"/>
        <v>158056.76672441463</v>
      </c>
      <c r="AI2295" s="6">
        <f t="shared" si="257"/>
        <v>0</v>
      </c>
    </row>
    <row r="2296" spans="1:35" x14ac:dyDescent="0.35">
      <c r="A2296" t="str">
        <f t="shared" si="256"/>
        <v>Palace SurgerySouth Fulham PCNHammersmith &amp; FulhamE85038Aug5</v>
      </c>
      <c r="B2296" s="41" t="s">
        <v>448</v>
      </c>
      <c r="C2296" s="41" t="s">
        <v>449</v>
      </c>
      <c r="D2296" s="41" t="s">
        <v>22</v>
      </c>
      <c r="E2296" s="41" t="s">
        <v>374</v>
      </c>
      <c r="F2296" s="41" t="s">
        <v>374</v>
      </c>
      <c r="G2296" s="41" t="s">
        <v>760</v>
      </c>
      <c r="H2296" s="41">
        <v>5</v>
      </c>
      <c r="I2296" s="41">
        <v>4833.5402668016704</v>
      </c>
      <c r="J2296" s="41">
        <v>1109</v>
      </c>
      <c r="K2296" s="41">
        <v>3</v>
      </c>
      <c r="L2296" s="41">
        <v>20.516500000000001</v>
      </c>
      <c r="M2296" s="41">
        <v>5.5499999999999994E-2</v>
      </c>
      <c r="N2296" s="41">
        <v>1302</v>
      </c>
      <c r="O2296" s="41">
        <v>516</v>
      </c>
      <c r="P2296" s="41">
        <v>25.909800000000001</v>
      </c>
      <c r="Q2296" s="41">
        <v>10.2684</v>
      </c>
      <c r="R2296" s="41">
        <v>1886</v>
      </c>
      <c r="S2296" s="41">
        <v>33.759399999999999</v>
      </c>
      <c r="T2296" s="41">
        <v>2027</v>
      </c>
      <c r="U2296" s="41">
        <v>44.594000000000001</v>
      </c>
      <c r="V2296" s="41">
        <v>2998</v>
      </c>
      <c r="W2296" s="41">
        <v>54.331400000000002</v>
      </c>
      <c r="X2296" s="41">
        <v>3845</v>
      </c>
      <c r="Y2296" s="41">
        <v>80.772199999999998</v>
      </c>
      <c r="Z2296" s="6">
        <f>0</f>
        <v>0</v>
      </c>
      <c r="AA2296" s="6">
        <f t="shared" si="258"/>
        <v>54.331400000000002</v>
      </c>
      <c r="AB2296">
        <f>IF(ISBLANK(Table1[[#This Row],[FY2425_Cost]])=TRUE,#N/A,Table1[[#This Row],[FY2425_Cost]])</f>
        <v>80.772199999999998</v>
      </c>
      <c r="AC2296" s="6">
        <f t="shared" si="259"/>
        <v>26.440799999999996</v>
      </c>
      <c r="AD2296" s="6">
        <f>SUMIFS($AB$3:AB2296,$B$3:B2296,B2296)</f>
        <v>199.31799999999998</v>
      </c>
      <c r="AE2296" s="6">
        <f t="shared" si="260"/>
        <v>2175.093120060752</v>
      </c>
      <c r="AF2296" s="6">
        <f t="shared" si="261"/>
        <v>2175.093120060752</v>
      </c>
      <c r="AG2296" s="6">
        <f>VLOOKUP(Table1[[#This Row],[PracticeCode]],$AP$3:$AS$345,4,FALSE)</f>
        <v>2175.093120060752</v>
      </c>
      <c r="AH2296" s="27">
        <f t="shared" si="262"/>
        <v>158056.76672441463</v>
      </c>
      <c r="AI2296" s="6">
        <f t="shared" si="257"/>
        <v>0</v>
      </c>
    </row>
    <row r="2297" spans="1:35" x14ac:dyDescent="0.35">
      <c r="A2297" t="str">
        <f t="shared" si="256"/>
        <v>Palace SurgerySouth Fulham PCNHammersmith &amp; FulhamE85038Dec9</v>
      </c>
      <c r="B2297" s="41" t="s">
        <v>448</v>
      </c>
      <c r="C2297" s="41" t="s">
        <v>449</v>
      </c>
      <c r="D2297" s="41" t="s">
        <v>22</v>
      </c>
      <c r="E2297" s="41" t="s">
        <v>374</v>
      </c>
      <c r="F2297" s="41" t="s">
        <v>374</v>
      </c>
      <c r="G2297" s="41" t="s">
        <v>764</v>
      </c>
      <c r="H2297" s="41">
        <v>9</v>
      </c>
      <c r="I2297" s="41">
        <v>4833.5402668016704</v>
      </c>
      <c r="J2297" s="41">
        <v>1766</v>
      </c>
      <c r="K2297" s="41">
        <v>1870</v>
      </c>
      <c r="L2297" s="41">
        <v>35.1434</v>
      </c>
      <c r="M2297" s="41">
        <v>37.213000000000001</v>
      </c>
      <c r="N2297" s="41"/>
      <c r="O2297" s="41"/>
      <c r="P2297" s="41"/>
      <c r="Q2297" s="41"/>
      <c r="R2297" s="41">
        <v>1742</v>
      </c>
      <c r="S2297" s="41">
        <v>31.181799999999999</v>
      </c>
      <c r="T2297" s="41"/>
      <c r="U2297" s="41"/>
      <c r="V2297" s="41">
        <v>5378</v>
      </c>
      <c r="W2297" s="41">
        <v>103.5382</v>
      </c>
      <c r="X2297" s="41"/>
      <c r="Y2297" s="41"/>
      <c r="Z2297" s="6">
        <f>0</f>
        <v>0</v>
      </c>
      <c r="AA2297" s="6">
        <f t="shared" si="258"/>
        <v>103.5382</v>
      </c>
      <c r="AB2297" t="e">
        <f>IF(ISBLANK(Table1[[#This Row],[FY2425_Cost]])=TRUE,#N/A,Table1[[#This Row],[FY2425_Cost]])</f>
        <v>#N/A</v>
      </c>
      <c r="AC2297" s="6" t="e">
        <f t="shared" si="259"/>
        <v>#N/A</v>
      </c>
      <c r="AD2297" s="6" t="e">
        <f>SUMIFS($AB$3:AB2297,$B$3:B2297,B2297)</f>
        <v>#N/A</v>
      </c>
      <c r="AE2297" s="6">
        <f t="shared" si="260"/>
        <v>2175.093120060752</v>
      </c>
      <c r="AF2297" s="6">
        <f t="shared" si="261"/>
        <v>2175.093120060752</v>
      </c>
      <c r="AG2297" s="6">
        <f>VLOOKUP(Table1[[#This Row],[PracticeCode]],$AP$3:$AS$345,4,FALSE)</f>
        <v>2175.093120060752</v>
      </c>
      <c r="AH2297" s="27">
        <f t="shared" si="262"/>
        <v>158056.76672441463</v>
      </c>
      <c r="AI2297" s="6" t="e">
        <f t="shared" si="257"/>
        <v>#N/A</v>
      </c>
    </row>
    <row r="2298" spans="1:35" x14ac:dyDescent="0.35">
      <c r="A2298" t="str">
        <f t="shared" si="256"/>
        <v>Palace SurgerySouth Fulham PCNHammersmith &amp; FulhamE85038Feb11</v>
      </c>
      <c r="B2298" s="41" t="s">
        <v>448</v>
      </c>
      <c r="C2298" s="41" t="s">
        <v>449</v>
      </c>
      <c r="D2298" s="41" t="s">
        <v>22</v>
      </c>
      <c r="E2298" s="41" t="s">
        <v>374</v>
      </c>
      <c r="F2298" s="41" t="s">
        <v>374</v>
      </c>
      <c r="G2298" s="41" t="s">
        <v>766</v>
      </c>
      <c r="H2298" s="41">
        <v>11</v>
      </c>
      <c r="I2298" s="41">
        <v>4833.5402668016704</v>
      </c>
      <c r="J2298" s="41">
        <v>3602</v>
      </c>
      <c r="K2298" s="41">
        <v>14</v>
      </c>
      <c r="L2298" s="41">
        <v>71.6798</v>
      </c>
      <c r="M2298" s="41">
        <v>0.27860000000000001</v>
      </c>
      <c r="N2298" s="41"/>
      <c r="O2298" s="41"/>
      <c r="P2298" s="41"/>
      <c r="Q2298" s="41"/>
      <c r="R2298" s="41">
        <v>2357</v>
      </c>
      <c r="S2298" s="41">
        <v>42.190300000000001</v>
      </c>
      <c r="T2298" s="41"/>
      <c r="U2298" s="41"/>
      <c r="V2298" s="41">
        <v>5973</v>
      </c>
      <c r="W2298" s="41">
        <v>114.14869999999999</v>
      </c>
      <c r="X2298" s="41"/>
      <c r="Y2298" s="41"/>
      <c r="Z2298" s="6">
        <f>0</f>
        <v>0</v>
      </c>
      <c r="AA2298" s="6">
        <f t="shared" si="258"/>
        <v>114.14869999999999</v>
      </c>
      <c r="AB2298" t="e">
        <f>IF(ISBLANK(Table1[[#This Row],[FY2425_Cost]])=TRUE,#N/A,Table1[[#This Row],[FY2425_Cost]])</f>
        <v>#N/A</v>
      </c>
      <c r="AC2298" s="6" t="e">
        <f t="shared" si="259"/>
        <v>#N/A</v>
      </c>
      <c r="AD2298" s="6" t="e">
        <f>SUMIFS($AB$3:AB2298,$B$3:B2298,B2298)</f>
        <v>#N/A</v>
      </c>
      <c r="AE2298" s="6">
        <f t="shared" si="260"/>
        <v>2175.093120060752</v>
      </c>
      <c r="AF2298" s="6">
        <f t="shared" si="261"/>
        <v>2175.093120060752</v>
      </c>
      <c r="AG2298" s="6">
        <f>VLOOKUP(Table1[[#This Row],[PracticeCode]],$AP$3:$AS$345,4,FALSE)</f>
        <v>2175.093120060752</v>
      </c>
      <c r="AH2298" s="27">
        <f t="shared" si="262"/>
        <v>158056.76672441463</v>
      </c>
      <c r="AI2298" s="6" t="e">
        <f t="shared" si="257"/>
        <v>#N/A</v>
      </c>
    </row>
    <row r="2299" spans="1:35" x14ac:dyDescent="0.35">
      <c r="A2299" t="str">
        <f t="shared" si="256"/>
        <v>Palace SurgerySouth Fulham PCNHammersmith &amp; FulhamE85038Jan10</v>
      </c>
      <c r="B2299" s="41" t="s">
        <v>448</v>
      </c>
      <c r="C2299" s="41" t="s">
        <v>449</v>
      </c>
      <c r="D2299" s="41" t="s">
        <v>22</v>
      </c>
      <c r="E2299" s="41" t="s">
        <v>374</v>
      </c>
      <c r="F2299" s="41" t="s">
        <v>374</v>
      </c>
      <c r="G2299" s="41" t="s">
        <v>765</v>
      </c>
      <c r="H2299" s="41">
        <v>10</v>
      </c>
      <c r="I2299" s="41">
        <v>4833.5402668016704</v>
      </c>
      <c r="J2299" s="41">
        <v>3391</v>
      </c>
      <c r="K2299" s="41">
        <v>2010</v>
      </c>
      <c r="L2299" s="41">
        <v>67.480900000000005</v>
      </c>
      <c r="M2299" s="41">
        <v>39.999000000000002</v>
      </c>
      <c r="N2299" s="41"/>
      <c r="O2299" s="41"/>
      <c r="P2299" s="41"/>
      <c r="Q2299" s="41"/>
      <c r="R2299" s="41">
        <v>2279</v>
      </c>
      <c r="S2299" s="41">
        <v>40.7941</v>
      </c>
      <c r="T2299" s="41"/>
      <c r="U2299" s="41"/>
      <c r="V2299" s="41">
        <v>7680</v>
      </c>
      <c r="W2299" s="41">
        <v>148.274</v>
      </c>
      <c r="X2299" s="41"/>
      <c r="Y2299" s="41"/>
      <c r="Z2299" s="6">
        <f>0</f>
        <v>0</v>
      </c>
      <c r="AA2299" s="6">
        <f t="shared" si="258"/>
        <v>148.274</v>
      </c>
      <c r="AB2299" t="e">
        <f>IF(ISBLANK(Table1[[#This Row],[FY2425_Cost]])=TRUE,#N/A,Table1[[#This Row],[FY2425_Cost]])</f>
        <v>#N/A</v>
      </c>
      <c r="AC2299" s="6" t="e">
        <f t="shared" si="259"/>
        <v>#N/A</v>
      </c>
      <c r="AD2299" s="6" t="e">
        <f>SUMIFS($AB$3:AB2299,$B$3:B2299,B2299)</f>
        <v>#N/A</v>
      </c>
      <c r="AE2299" s="6">
        <f t="shared" si="260"/>
        <v>2175.093120060752</v>
      </c>
      <c r="AF2299" s="6">
        <f t="shared" si="261"/>
        <v>2175.093120060752</v>
      </c>
      <c r="AG2299" s="6">
        <f>VLOOKUP(Table1[[#This Row],[PracticeCode]],$AP$3:$AS$345,4,FALSE)</f>
        <v>2175.093120060752</v>
      </c>
      <c r="AH2299" s="27">
        <f t="shared" si="262"/>
        <v>158056.76672441463</v>
      </c>
      <c r="AI2299" s="6" t="e">
        <f t="shared" si="257"/>
        <v>#N/A</v>
      </c>
    </row>
    <row r="2300" spans="1:35" x14ac:dyDescent="0.35">
      <c r="A2300" t="str">
        <f t="shared" si="256"/>
        <v>Palace SurgerySouth Fulham PCNHammersmith &amp; FulhamE85038Jul4</v>
      </c>
      <c r="B2300" s="41" t="s">
        <v>448</v>
      </c>
      <c r="C2300" s="41" t="s">
        <v>449</v>
      </c>
      <c r="D2300" s="41" t="s">
        <v>22</v>
      </c>
      <c r="E2300" s="41" t="s">
        <v>374</v>
      </c>
      <c r="F2300" s="41" t="s">
        <v>374</v>
      </c>
      <c r="G2300" s="41" t="s">
        <v>759</v>
      </c>
      <c r="H2300" s="41">
        <v>4</v>
      </c>
      <c r="I2300" s="41">
        <v>4833.5402668016704</v>
      </c>
      <c r="J2300" s="41">
        <v>1052</v>
      </c>
      <c r="K2300" s="41">
        <v>2</v>
      </c>
      <c r="L2300" s="41">
        <v>19.462</v>
      </c>
      <c r="M2300" s="41">
        <v>3.6999999999999998E-2</v>
      </c>
      <c r="N2300" s="41">
        <v>1396</v>
      </c>
      <c r="O2300" s="41">
        <v>316</v>
      </c>
      <c r="P2300" s="41">
        <v>27.7804</v>
      </c>
      <c r="Q2300" s="41">
        <v>6.2884000000000002</v>
      </c>
      <c r="R2300" s="41">
        <v>1663</v>
      </c>
      <c r="S2300" s="41">
        <v>29.767700000000001</v>
      </c>
      <c r="T2300" s="41">
        <v>2140</v>
      </c>
      <c r="U2300" s="41">
        <v>47.08</v>
      </c>
      <c r="V2300" s="41">
        <v>2717</v>
      </c>
      <c r="W2300" s="41">
        <v>49.2667</v>
      </c>
      <c r="X2300" s="41">
        <v>3852</v>
      </c>
      <c r="Y2300" s="41">
        <v>81.148799999999994</v>
      </c>
      <c r="Z2300" s="6">
        <f>0</f>
        <v>0</v>
      </c>
      <c r="AA2300" s="6">
        <f t="shared" si="258"/>
        <v>49.2667</v>
      </c>
      <c r="AB2300">
        <f>IF(ISBLANK(Table1[[#This Row],[FY2425_Cost]])=TRUE,#N/A,Table1[[#This Row],[FY2425_Cost]])</f>
        <v>81.148799999999994</v>
      </c>
      <c r="AC2300" s="6">
        <f t="shared" si="259"/>
        <v>31.882099999999994</v>
      </c>
      <c r="AD2300" s="6" t="e">
        <f>SUMIFS($AB$3:AB2300,$B$3:B2300,B2300)</f>
        <v>#N/A</v>
      </c>
      <c r="AE2300" s="6">
        <f t="shared" si="260"/>
        <v>2175.093120060752</v>
      </c>
      <c r="AF2300" s="6">
        <f t="shared" si="261"/>
        <v>2175.093120060752</v>
      </c>
      <c r="AG2300" s="6">
        <f>VLOOKUP(Table1[[#This Row],[PracticeCode]],$AP$3:$AS$345,4,FALSE)</f>
        <v>2175.093120060752</v>
      </c>
      <c r="AH2300" s="27">
        <f t="shared" si="262"/>
        <v>158056.76672441463</v>
      </c>
      <c r="AI2300" s="6" t="e">
        <f t="shared" si="257"/>
        <v>#N/A</v>
      </c>
    </row>
    <row r="2301" spans="1:35" x14ac:dyDescent="0.35">
      <c r="A2301" t="str">
        <f t="shared" si="256"/>
        <v>Palace SurgerySouth Fulham PCNHammersmith &amp; FulhamE85038Jun3</v>
      </c>
      <c r="B2301" s="41" t="s">
        <v>448</v>
      </c>
      <c r="C2301" s="41" t="s">
        <v>449</v>
      </c>
      <c r="D2301" s="41" t="s">
        <v>22</v>
      </c>
      <c r="E2301" s="41" t="s">
        <v>374</v>
      </c>
      <c r="F2301" s="41" t="s">
        <v>374</v>
      </c>
      <c r="G2301" s="41" t="s">
        <v>758</v>
      </c>
      <c r="H2301" s="41">
        <v>3</v>
      </c>
      <c r="I2301" s="41">
        <v>4833.5402668016704</v>
      </c>
      <c r="J2301" s="41">
        <v>1329</v>
      </c>
      <c r="K2301" s="41">
        <v>2634</v>
      </c>
      <c r="L2301" s="41">
        <v>24.586499999999997</v>
      </c>
      <c r="M2301" s="41">
        <v>48.728999999999999</v>
      </c>
      <c r="N2301" s="41">
        <v>1031</v>
      </c>
      <c r="O2301" s="41">
        <v>494</v>
      </c>
      <c r="P2301" s="41">
        <v>20.5169</v>
      </c>
      <c r="Q2301" s="41">
        <v>9.8306000000000004</v>
      </c>
      <c r="R2301" s="41">
        <v>1772</v>
      </c>
      <c r="S2301" s="41">
        <v>31.718800000000002</v>
      </c>
      <c r="T2301" s="41">
        <v>1925</v>
      </c>
      <c r="U2301" s="41">
        <v>42.35</v>
      </c>
      <c r="V2301" s="41">
        <v>5735</v>
      </c>
      <c r="W2301" s="41">
        <v>105.0343</v>
      </c>
      <c r="X2301" s="41">
        <v>3450</v>
      </c>
      <c r="Y2301" s="41">
        <v>72.697500000000005</v>
      </c>
      <c r="Z2301" s="6">
        <f>0</f>
        <v>0</v>
      </c>
      <c r="AA2301" s="6">
        <f t="shared" si="258"/>
        <v>105.0343</v>
      </c>
      <c r="AB2301">
        <f>IF(ISBLANK(Table1[[#This Row],[FY2425_Cost]])=TRUE,#N/A,Table1[[#This Row],[FY2425_Cost]])</f>
        <v>72.697500000000005</v>
      </c>
      <c r="AC2301" s="6">
        <f t="shared" si="259"/>
        <v>-32.336799999999997</v>
      </c>
      <c r="AD2301" s="6" t="e">
        <f>SUMIFS($AB$3:AB2301,$B$3:B2301,B2301)</f>
        <v>#N/A</v>
      </c>
      <c r="AE2301" s="6">
        <f t="shared" si="260"/>
        <v>2175.093120060752</v>
      </c>
      <c r="AF2301" s="6">
        <f t="shared" si="261"/>
        <v>2175.093120060752</v>
      </c>
      <c r="AG2301" s="6">
        <f>VLOOKUP(Table1[[#This Row],[PracticeCode]],$AP$3:$AS$345,4,FALSE)</f>
        <v>2175.093120060752</v>
      </c>
      <c r="AH2301" s="27">
        <f t="shared" si="262"/>
        <v>158056.76672441463</v>
      </c>
      <c r="AI2301" s="6" t="e">
        <f t="shared" si="257"/>
        <v>#N/A</v>
      </c>
    </row>
    <row r="2302" spans="1:35" x14ac:dyDescent="0.35">
      <c r="A2302" t="str">
        <f t="shared" si="256"/>
        <v>Palace SurgerySouth Fulham PCNHammersmith &amp; FulhamE85038Mar12</v>
      </c>
      <c r="B2302" s="41" t="s">
        <v>448</v>
      </c>
      <c r="C2302" s="41" t="s">
        <v>449</v>
      </c>
      <c r="D2302" s="41" t="s">
        <v>22</v>
      </c>
      <c r="E2302" s="41" t="s">
        <v>374</v>
      </c>
      <c r="F2302" s="41" t="s">
        <v>374</v>
      </c>
      <c r="G2302" s="41" t="s">
        <v>767</v>
      </c>
      <c r="H2302" s="41">
        <v>12</v>
      </c>
      <c r="I2302" s="41">
        <v>4833.5402668016704</v>
      </c>
      <c r="J2302" s="41">
        <v>1096</v>
      </c>
      <c r="K2302" s="41">
        <v>2</v>
      </c>
      <c r="L2302" s="41">
        <v>21.810400000000001</v>
      </c>
      <c r="M2302" s="41">
        <v>3.9800000000000002E-2</v>
      </c>
      <c r="N2302" s="41"/>
      <c r="O2302" s="41"/>
      <c r="P2302" s="41"/>
      <c r="Q2302" s="41"/>
      <c r="R2302" s="41">
        <v>1914</v>
      </c>
      <c r="S2302" s="41">
        <v>34.260599999999997</v>
      </c>
      <c r="T2302" s="41"/>
      <c r="U2302" s="41"/>
      <c r="V2302" s="41">
        <v>3012</v>
      </c>
      <c r="W2302" s="41">
        <v>56.110799999999998</v>
      </c>
      <c r="X2302" s="41"/>
      <c r="Y2302" s="41"/>
      <c r="Z2302" s="6">
        <f>0</f>
        <v>0</v>
      </c>
      <c r="AA2302" s="6">
        <f t="shared" si="258"/>
        <v>56.110799999999998</v>
      </c>
      <c r="AB2302" t="e">
        <f>IF(ISBLANK(Table1[[#This Row],[FY2425_Cost]])=TRUE,#N/A,Table1[[#This Row],[FY2425_Cost]])</f>
        <v>#N/A</v>
      </c>
      <c r="AC2302" s="6" t="e">
        <f t="shared" si="259"/>
        <v>#N/A</v>
      </c>
      <c r="AD2302" s="6" t="e">
        <f>SUMIFS($AB$3:AB2302,$B$3:B2302,B2302)</f>
        <v>#N/A</v>
      </c>
      <c r="AE2302" s="6">
        <f t="shared" si="260"/>
        <v>2175.093120060752</v>
      </c>
      <c r="AF2302" s="6">
        <f t="shared" si="261"/>
        <v>2175.093120060752</v>
      </c>
      <c r="AG2302" s="6">
        <f>VLOOKUP(Table1[[#This Row],[PracticeCode]],$AP$3:$AS$345,4,FALSE)</f>
        <v>2175.093120060752</v>
      </c>
      <c r="AH2302" s="27">
        <f t="shared" si="262"/>
        <v>158056.76672441463</v>
      </c>
      <c r="AI2302" s="6" t="e">
        <f t="shared" si="257"/>
        <v>#N/A</v>
      </c>
    </row>
    <row r="2303" spans="1:35" x14ac:dyDescent="0.35">
      <c r="A2303" t="str">
        <f t="shared" si="256"/>
        <v>Palace SurgerySouth Fulham PCNHammersmith &amp; FulhamE85038May2</v>
      </c>
      <c r="B2303" s="41" t="s">
        <v>448</v>
      </c>
      <c r="C2303" s="41" t="s">
        <v>449</v>
      </c>
      <c r="D2303" s="41" t="s">
        <v>22</v>
      </c>
      <c r="E2303" s="41" t="s">
        <v>374</v>
      </c>
      <c r="F2303" s="41" t="s">
        <v>374</v>
      </c>
      <c r="G2303" s="41" t="s">
        <v>757</v>
      </c>
      <c r="H2303" s="41">
        <v>2</v>
      </c>
      <c r="I2303" s="41">
        <v>4833.5402668016704</v>
      </c>
      <c r="J2303" s="41">
        <v>2297</v>
      </c>
      <c r="K2303" s="41">
        <v>0</v>
      </c>
      <c r="L2303" s="41">
        <v>42.494499999999995</v>
      </c>
      <c r="M2303" s="41">
        <v>0</v>
      </c>
      <c r="N2303" s="41">
        <v>814</v>
      </c>
      <c r="O2303" s="41">
        <v>15</v>
      </c>
      <c r="P2303" s="41">
        <v>16.198600000000003</v>
      </c>
      <c r="Q2303" s="41">
        <v>0.29849999999999999</v>
      </c>
      <c r="R2303" s="41">
        <v>1435</v>
      </c>
      <c r="S2303" s="41">
        <v>25.686499999999999</v>
      </c>
      <c r="T2303" s="41">
        <v>1981</v>
      </c>
      <c r="U2303" s="41">
        <v>43.582000000000001</v>
      </c>
      <c r="V2303" s="41">
        <v>3732</v>
      </c>
      <c r="W2303" s="41">
        <v>68.180999999999997</v>
      </c>
      <c r="X2303" s="41">
        <v>2810</v>
      </c>
      <c r="Y2303" s="41">
        <v>60.079100000000004</v>
      </c>
      <c r="Z2303" s="6">
        <f>0</f>
        <v>0</v>
      </c>
      <c r="AA2303" s="6">
        <f t="shared" si="258"/>
        <v>68.180999999999997</v>
      </c>
      <c r="AB2303">
        <f>IF(ISBLANK(Table1[[#This Row],[FY2425_Cost]])=TRUE,#N/A,Table1[[#This Row],[FY2425_Cost]])</f>
        <v>60.079100000000004</v>
      </c>
      <c r="AC2303" s="6">
        <f t="shared" si="259"/>
        <v>-8.1018999999999934</v>
      </c>
      <c r="AD2303" s="6" t="e">
        <f>SUMIFS($AB$3:AB2303,$B$3:B2303,B2303)</f>
        <v>#N/A</v>
      </c>
      <c r="AE2303" s="6">
        <f t="shared" si="260"/>
        <v>2175.093120060752</v>
      </c>
      <c r="AF2303" s="6">
        <f t="shared" si="261"/>
        <v>2175.093120060752</v>
      </c>
      <c r="AG2303" s="6">
        <f>VLOOKUP(Table1[[#This Row],[PracticeCode]],$AP$3:$AS$345,4,FALSE)</f>
        <v>2175.093120060752</v>
      </c>
      <c r="AH2303" s="27">
        <f t="shared" si="262"/>
        <v>158056.76672441463</v>
      </c>
      <c r="AI2303" s="6" t="e">
        <f t="shared" si="257"/>
        <v>#N/A</v>
      </c>
    </row>
    <row r="2304" spans="1:35" x14ac:dyDescent="0.35">
      <c r="A2304" t="str">
        <f t="shared" si="256"/>
        <v>Palace SurgerySouth Fulham PCNHammersmith &amp; FulhamE85038Nov8</v>
      </c>
      <c r="B2304" s="41" t="s">
        <v>448</v>
      </c>
      <c r="C2304" s="41" t="s">
        <v>449</v>
      </c>
      <c r="D2304" s="41" t="s">
        <v>22</v>
      </c>
      <c r="E2304" s="41" t="s">
        <v>374</v>
      </c>
      <c r="F2304" s="41" t="s">
        <v>374</v>
      </c>
      <c r="G2304" s="41" t="s">
        <v>763</v>
      </c>
      <c r="H2304" s="41">
        <v>8</v>
      </c>
      <c r="I2304" s="41">
        <v>4833.5402668016704</v>
      </c>
      <c r="J2304" s="41">
        <v>1938</v>
      </c>
      <c r="K2304" s="41">
        <v>3425</v>
      </c>
      <c r="L2304" s="41">
        <v>38.566200000000002</v>
      </c>
      <c r="M2304" s="41">
        <v>68.157499999999999</v>
      </c>
      <c r="N2304" s="41"/>
      <c r="O2304" s="41"/>
      <c r="P2304" s="41"/>
      <c r="Q2304" s="41"/>
      <c r="R2304" s="41">
        <v>2401</v>
      </c>
      <c r="S2304" s="41">
        <v>42.977899999999998</v>
      </c>
      <c r="T2304" s="41"/>
      <c r="U2304" s="41"/>
      <c r="V2304" s="41">
        <v>7764</v>
      </c>
      <c r="W2304" s="41">
        <v>149.70160000000001</v>
      </c>
      <c r="X2304" s="41"/>
      <c r="Y2304" s="41"/>
      <c r="Z2304" s="6">
        <f>0</f>
        <v>0</v>
      </c>
      <c r="AA2304" s="6">
        <f t="shared" si="258"/>
        <v>149.70160000000001</v>
      </c>
      <c r="AB2304" t="e">
        <f>IF(ISBLANK(Table1[[#This Row],[FY2425_Cost]])=TRUE,#N/A,Table1[[#This Row],[FY2425_Cost]])</f>
        <v>#N/A</v>
      </c>
      <c r="AC2304" s="6" t="e">
        <f t="shared" si="259"/>
        <v>#N/A</v>
      </c>
      <c r="AD2304" s="6" t="e">
        <f>SUMIFS($AB$3:AB2304,$B$3:B2304,B2304)</f>
        <v>#N/A</v>
      </c>
      <c r="AE2304" s="6">
        <f t="shared" si="260"/>
        <v>2175.093120060752</v>
      </c>
      <c r="AF2304" s="6">
        <f t="shared" si="261"/>
        <v>2175.093120060752</v>
      </c>
      <c r="AG2304" s="6">
        <f>VLOOKUP(Table1[[#This Row],[PracticeCode]],$AP$3:$AS$345,4,FALSE)</f>
        <v>2175.093120060752</v>
      </c>
      <c r="AH2304" s="27">
        <f t="shared" si="262"/>
        <v>158056.76672441463</v>
      </c>
      <c r="AI2304" s="6" t="e">
        <f t="shared" si="257"/>
        <v>#N/A</v>
      </c>
    </row>
    <row r="2305" spans="1:35" x14ac:dyDescent="0.35">
      <c r="A2305" t="str">
        <f t="shared" si="256"/>
        <v>Palace SurgerySouth Fulham PCNHammersmith &amp; FulhamE85038Oct7</v>
      </c>
      <c r="B2305" s="41" t="s">
        <v>448</v>
      </c>
      <c r="C2305" s="41" t="s">
        <v>449</v>
      </c>
      <c r="D2305" s="41" t="s">
        <v>22</v>
      </c>
      <c r="E2305" s="41" t="s">
        <v>374</v>
      </c>
      <c r="F2305" s="41" t="s">
        <v>374</v>
      </c>
      <c r="G2305" s="41" t="s">
        <v>762</v>
      </c>
      <c r="H2305" s="41">
        <v>7</v>
      </c>
      <c r="I2305" s="41">
        <v>4833.5402668016704</v>
      </c>
      <c r="J2305" s="41">
        <v>2467</v>
      </c>
      <c r="K2305" s="41">
        <v>2046</v>
      </c>
      <c r="L2305" s="41">
        <v>49.093299999999999</v>
      </c>
      <c r="M2305" s="41">
        <v>40.715400000000002</v>
      </c>
      <c r="N2305" s="41">
        <v>0</v>
      </c>
      <c r="O2305" s="41">
        <v>3980</v>
      </c>
      <c r="P2305" s="41">
        <v>0</v>
      </c>
      <c r="Q2305" s="41">
        <v>89.55</v>
      </c>
      <c r="R2305" s="41">
        <v>2723</v>
      </c>
      <c r="S2305" s="41">
        <v>48.741700000000002</v>
      </c>
      <c r="T2305" s="41">
        <v>2774</v>
      </c>
      <c r="U2305" s="41">
        <v>61.027999999999999</v>
      </c>
      <c r="V2305" s="41">
        <v>7236</v>
      </c>
      <c r="W2305" s="41">
        <v>138.5504</v>
      </c>
      <c r="X2305" s="41">
        <v>6754</v>
      </c>
      <c r="Y2305" s="41">
        <v>150.578</v>
      </c>
      <c r="Z2305" s="6">
        <f>0</f>
        <v>0</v>
      </c>
      <c r="AA2305" s="6">
        <f t="shared" si="258"/>
        <v>138.5504</v>
      </c>
      <c r="AB2305">
        <f>IF(ISBLANK(Table1[[#This Row],[FY2425_Cost]])=TRUE,#N/A,Table1[[#This Row],[FY2425_Cost]])</f>
        <v>150.578</v>
      </c>
      <c r="AC2305" s="6">
        <f t="shared" si="259"/>
        <v>12.027600000000007</v>
      </c>
      <c r="AD2305" s="6" t="e">
        <f>SUMIFS($AB$3:AB2305,$B$3:B2305,B2305)</f>
        <v>#N/A</v>
      </c>
      <c r="AE2305" s="6">
        <f t="shared" si="260"/>
        <v>2175.093120060752</v>
      </c>
      <c r="AF2305" s="6">
        <f t="shared" si="261"/>
        <v>2175.093120060752</v>
      </c>
      <c r="AG2305" s="6">
        <f>VLOOKUP(Table1[[#This Row],[PracticeCode]],$AP$3:$AS$345,4,FALSE)</f>
        <v>2175.093120060752</v>
      </c>
      <c r="AH2305" s="27">
        <f t="shared" si="262"/>
        <v>158056.76672441463</v>
      </c>
      <c r="AI2305" s="6" t="e">
        <f t="shared" si="257"/>
        <v>#N/A</v>
      </c>
    </row>
    <row r="2306" spans="1:35" x14ac:dyDescent="0.35">
      <c r="A2306" t="str">
        <f t="shared" si="256"/>
        <v>Palace SurgerySouth Fulham PCNHammersmith &amp; FulhamE85038Sep6</v>
      </c>
      <c r="B2306" s="41" t="s">
        <v>448</v>
      </c>
      <c r="C2306" s="41" t="s">
        <v>449</v>
      </c>
      <c r="D2306" s="41" t="s">
        <v>22</v>
      </c>
      <c r="E2306" s="41" t="s">
        <v>374</v>
      </c>
      <c r="F2306" s="41" t="s">
        <v>374</v>
      </c>
      <c r="G2306" s="41" t="s">
        <v>761</v>
      </c>
      <c r="H2306" s="41">
        <v>6</v>
      </c>
      <c r="I2306" s="41">
        <v>4833.5402668016704</v>
      </c>
      <c r="J2306" s="41">
        <v>1383</v>
      </c>
      <c r="K2306" s="41">
        <v>5816</v>
      </c>
      <c r="L2306" s="41">
        <v>27.521700000000003</v>
      </c>
      <c r="M2306" s="41">
        <v>115.73840000000001</v>
      </c>
      <c r="N2306" s="41">
        <v>1563</v>
      </c>
      <c r="O2306" s="41">
        <v>1715</v>
      </c>
      <c r="P2306" s="41">
        <v>35.167499999999997</v>
      </c>
      <c r="Q2306" s="41">
        <v>38.587499999999999</v>
      </c>
      <c r="R2306" s="41">
        <v>2592</v>
      </c>
      <c r="S2306" s="41">
        <v>46.396799999999999</v>
      </c>
      <c r="T2306" s="41">
        <v>2540</v>
      </c>
      <c r="U2306" s="41">
        <v>55.88</v>
      </c>
      <c r="V2306" s="41">
        <v>9791</v>
      </c>
      <c r="W2306" s="41">
        <v>189.65690000000001</v>
      </c>
      <c r="X2306" s="41">
        <v>5818</v>
      </c>
      <c r="Y2306" s="41">
        <v>129.63499999999999</v>
      </c>
      <c r="Z2306" s="6">
        <f>0</f>
        <v>0</v>
      </c>
      <c r="AA2306" s="6">
        <f t="shared" si="258"/>
        <v>189.65690000000001</v>
      </c>
      <c r="AB2306">
        <f>IF(ISBLANK(Table1[[#This Row],[FY2425_Cost]])=TRUE,#N/A,Table1[[#This Row],[FY2425_Cost]])</f>
        <v>129.63499999999999</v>
      </c>
      <c r="AC2306" s="6">
        <f t="shared" si="259"/>
        <v>-60.021900000000016</v>
      </c>
      <c r="AD2306" s="6" t="e">
        <f>SUMIFS($AB$3:AB2306,$B$3:B2306,B2306)</f>
        <v>#N/A</v>
      </c>
      <c r="AE2306" s="6">
        <f t="shared" si="260"/>
        <v>2175.093120060752</v>
      </c>
      <c r="AF2306" s="6">
        <f t="shared" si="261"/>
        <v>2175.093120060752</v>
      </c>
      <c r="AG2306" s="6">
        <f>VLOOKUP(Table1[[#This Row],[PracticeCode]],$AP$3:$AS$345,4,FALSE)</f>
        <v>2175.093120060752</v>
      </c>
      <c r="AH2306" s="27">
        <f t="shared" si="262"/>
        <v>158056.76672441463</v>
      </c>
      <c r="AI2306" s="6" t="e">
        <f t="shared" si="257"/>
        <v>#N/A</v>
      </c>
    </row>
    <row r="2307" spans="1:35" x14ac:dyDescent="0.35">
      <c r="A2307" t="str">
        <f t="shared" ref="A2307:A2370" si="263">CONCATENATE(B2307,C2307,D2307,E2307,G2307,H2307)</f>
        <v>Park Medical CentreH&amp;F Partnership PCNHammersmith &amp; FulhamE85636Apr1</v>
      </c>
      <c r="B2307" s="41" t="s">
        <v>235</v>
      </c>
      <c r="C2307" s="41" t="s">
        <v>515</v>
      </c>
      <c r="D2307" s="41" t="s">
        <v>22</v>
      </c>
      <c r="E2307" s="41" t="s">
        <v>236</v>
      </c>
      <c r="F2307" s="41" t="s">
        <v>236</v>
      </c>
      <c r="G2307" s="41" t="s">
        <v>756</v>
      </c>
      <c r="H2307" s="41">
        <v>1</v>
      </c>
      <c r="I2307" s="41">
        <v>12744.8656611512</v>
      </c>
      <c r="J2307" s="41">
        <v>10704</v>
      </c>
      <c r="K2307" s="41">
        <v>0</v>
      </c>
      <c r="L2307" s="41">
        <v>198.024</v>
      </c>
      <c r="M2307" s="41">
        <v>0</v>
      </c>
      <c r="N2307" s="41">
        <v>19031</v>
      </c>
      <c r="O2307" s="41">
        <v>303</v>
      </c>
      <c r="P2307" s="41">
        <v>378.71690000000001</v>
      </c>
      <c r="Q2307" s="41">
        <v>6.0297000000000001</v>
      </c>
      <c r="R2307" s="41">
        <v>16328</v>
      </c>
      <c r="S2307" s="41">
        <v>292.27120000000002</v>
      </c>
      <c r="T2307" s="41">
        <v>16746</v>
      </c>
      <c r="U2307" s="41">
        <v>368.41199999999998</v>
      </c>
      <c r="V2307" s="41">
        <v>27032</v>
      </c>
      <c r="W2307" s="41">
        <v>490.29520000000002</v>
      </c>
      <c r="X2307" s="41">
        <v>36080</v>
      </c>
      <c r="Y2307" s="41">
        <v>753.15859999999998</v>
      </c>
      <c r="Z2307" s="6">
        <f>0</f>
        <v>0</v>
      </c>
      <c r="AA2307" s="6">
        <f t="shared" si="258"/>
        <v>490.29520000000002</v>
      </c>
      <c r="AB2307">
        <f>IF(ISBLANK(Table1[[#This Row],[FY2425_Cost]])=TRUE,#N/A,Table1[[#This Row],[FY2425_Cost]])</f>
        <v>753.15859999999998</v>
      </c>
      <c r="AC2307" s="6">
        <f t="shared" si="259"/>
        <v>262.86339999999996</v>
      </c>
      <c r="AD2307" s="6">
        <f>SUMIFS($AB$3:AB2307,$B$3:B2307,B2307)</f>
        <v>753.15859999999998</v>
      </c>
      <c r="AE2307" s="6">
        <f t="shared" si="260"/>
        <v>5735.1895475180399</v>
      </c>
      <c r="AF2307" s="6">
        <f t="shared" si="261"/>
        <v>5735.1895475180399</v>
      </c>
      <c r="AG2307" s="6">
        <f>VLOOKUP(Table1[[#This Row],[PracticeCode]],$AP$3:$AS$345,4,FALSE)</f>
        <v>5735.1895475180399</v>
      </c>
      <c r="AH2307" s="27">
        <f t="shared" si="262"/>
        <v>416757.10711964429</v>
      </c>
      <c r="AI2307" s="6">
        <f t="shared" ref="AI2307:AI2370" si="264">IF(AD2307-AF2307&lt;=0,0,AD2307-AF2307)</f>
        <v>0</v>
      </c>
    </row>
    <row r="2308" spans="1:35" x14ac:dyDescent="0.35">
      <c r="A2308" t="str">
        <f t="shared" si="263"/>
        <v>Park Medical CentreH&amp;F Partnership PCNHammersmith &amp; FulhamE85636Aug5</v>
      </c>
      <c r="B2308" s="41" t="s">
        <v>235</v>
      </c>
      <c r="C2308" s="41" t="s">
        <v>515</v>
      </c>
      <c r="D2308" s="41" t="s">
        <v>22</v>
      </c>
      <c r="E2308" s="41" t="s">
        <v>236</v>
      </c>
      <c r="F2308" s="41" t="s">
        <v>236</v>
      </c>
      <c r="G2308" s="41" t="s">
        <v>760</v>
      </c>
      <c r="H2308" s="41">
        <v>5</v>
      </c>
      <c r="I2308" s="41">
        <v>12744.8656611512</v>
      </c>
      <c r="J2308" s="41">
        <v>19582</v>
      </c>
      <c r="K2308" s="41">
        <v>65</v>
      </c>
      <c r="L2308" s="41">
        <v>362.267</v>
      </c>
      <c r="M2308" s="41">
        <v>1.2024999999999999</v>
      </c>
      <c r="N2308" s="41">
        <v>9915</v>
      </c>
      <c r="O2308" s="41">
        <v>289</v>
      </c>
      <c r="P2308" s="41">
        <v>197.30850000000001</v>
      </c>
      <c r="Q2308" s="41">
        <v>5.7511000000000001</v>
      </c>
      <c r="R2308" s="41">
        <v>31320</v>
      </c>
      <c r="S2308" s="41">
        <v>560.62800000000004</v>
      </c>
      <c r="T2308" s="41">
        <v>24126</v>
      </c>
      <c r="U2308" s="41">
        <v>530.77200000000005</v>
      </c>
      <c r="V2308" s="41">
        <v>50967</v>
      </c>
      <c r="W2308" s="41">
        <v>924.09750000000008</v>
      </c>
      <c r="X2308" s="41">
        <v>34330</v>
      </c>
      <c r="Y2308" s="41">
        <v>733.83160000000009</v>
      </c>
      <c r="Z2308" s="6">
        <f>0</f>
        <v>0</v>
      </c>
      <c r="AA2308" s="6">
        <f t="shared" si="258"/>
        <v>924.09750000000008</v>
      </c>
      <c r="AB2308">
        <f>IF(ISBLANK(Table1[[#This Row],[FY2425_Cost]])=TRUE,#N/A,Table1[[#This Row],[FY2425_Cost]])</f>
        <v>733.83160000000009</v>
      </c>
      <c r="AC2308" s="6">
        <f t="shared" si="259"/>
        <v>-190.26589999999999</v>
      </c>
      <c r="AD2308" s="6">
        <f>SUMIFS($AB$3:AB2308,$B$3:B2308,B2308)</f>
        <v>1486.9902000000002</v>
      </c>
      <c r="AE2308" s="6">
        <f t="shared" si="260"/>
        <v>5735.1895475180399</v>
      </c>
      <c r="AF2308" s="6">
        <f t="shared" si="261"/>
        <v>5735.1895475180399</v>
      </c>
      <c r="AG2308" s="6">
        <f>VLOOKUP(Table1[[#This Row],[PracticeCode]],$AP$3:$AS$345,4,FALSE)</f>
        <v>5735.1895475180399</v>
      </c>
      <c r="AH2308" s="27">
        <f t="shared" si="262"/>
        <v>416757.10711964429</v>
      </c>
      <c r="AI2308" s="6">
        <f t="shared" si="264"/>
        <v>0</v>
      </c>
    </row>
    <row r="2309" spans="1:35" x14ac:dyDescent="0.35">
      <c r="A2309" t="str">
        <f t="shared" si="263"/>
        <v>Park Medical CentreH&amp;F Partnership PCNHammersmith &amp; FulhamE85636Dec9</v>
      </c>
      <c r="B2309" s="41" t="s">
        <v>235</v>
      </c>
      <c r="C2309" s="41" t="s">
        <v>515</v>
      </c>
      <c r="D2309" s="41" t="s">
        <v>22</v>
      </c>
      <c r="E2309" s="41" t="s">
        <v>236</v>
      </c>
      <c r="F2309" s="41" t="s">
        <v>236</v>
      </c>
      <c r="G2309" s="41" t="s">
        <v>764</v>
      </c>
      <c r="H2309" s="41">
        <v>9</v>
      </c>
      <c r="I2309" s="41">
        <v>12744.8656611512</v>
      </c>
      <c r="J2309" s="41">
        <v>10432</v>
      </c>
      <c r="K2309" s="41">
        <v>160</v>
      </c>
      <c r="L2309" s="41">
        <v>207.5968</v>
      </c>
      <c r="M2309" s="41">
        <v>3.1840000000000002</v>
      </c>
      <c r="N2309" s="41"/>
      <c r="O2309" s="41"/>
      <c r="P2309" s="41"/>
      <c r="Q2309" s="41"/>
      <c r="R2309" s="41">
        <v>17310</v>
      </c>
      <c r="S2309" s="41">
        <v>309.84899999999999</v>
      </c>
      <c r="T2309" s="41"/>
      <c r="U2309" s="41"/>
      <c r="V2309" s="41">
        <v>27902</v>
      </c>
      <c r="W2309" s="41">
        <v>520.62979999999993</v>
      </c>
      <c r="X2309" s="41"/>
      <c r="Y2309" s="41"/>
      <c r="Z2309" s="6">
        <f>0</f>
        <v>0</v>
      </c>
      <c r="AA2309" s="6">
        <f t="shared" si="258"/>
        <v>520.62979999999993</v>
      </c>
      <c r="AB2309" t="e">
        <f>IF(ISBLANK(Table1[[#This Row],[FY2425_Cost]])=TRUE,#N/A,Table1[[#This Row],[FY2425_Cost]])</f>
        <v>#N/A</v>
      </c>
      <c r="AC2309" s="6" t="e">
        <f t="shared" si="259"/>
        <v>#N/A</v>
      </c>
      <c r="AD2309" s="6" t="e">
        <f>SUMIFS($AB$3:AB2309,$B$3:B2309,B2309)</f>
        <v>#N/A</v>
      </c>
      <c r="AE2309" s="6">
        <f t="shared" si="260"/>
        <v>5735.1895475180399</v>
      </c>
      <c r="AF2309" s="6">
        <f t="shared" si="261"/>
        <v>5735.1895475180399</v>
      </c>
      <c r="AG2309" s="6">
        <f>VLOOKUP(Table1[[#This Row],[PracticeCode]],$AP$3:$AS$345,4,FALSE)</f>
        <v>5735.1895475180399</v>
      </c>
      <c r="AH2309" s="27">
        <f t="shared" si="262"/>
        <v>416757.10711964429</v>
      </c>
      <c r="AI2309" s="6" t="e">
        <f t="shared" si="264"/>
        <v>#N/A</v>
      </c>
    </row>
    <row r="2310" spans="1:35" x14ac:dyDescent="0.35">
      <c r="A2310" t="str">
        <f t="shared" si="263"/>
        <v>Park Medical CentreH&amp;F Partnership PCNHammersmith &amp; FulhamE85636Feb11</v>
      </c>
      <c r="B2310" s="41" t="s">
        <v>235</v>
      </c>
      <c r="C2310" s="41" t="s">
        <v>515</v>
      </c>
      <c r="D2310" s="41" t="s">
        <v>22</v>
      </c>
      <c r="E2310" s="41" t="s">
        <v>236</v>
      </c>
      <c r="F2310" s="41" t="s">
        <v>236</v>
      </c>
      <c r="G2310" s="41" t="s">
        <v>766</v>
      </c>
      <c r="H2310" s="41">
        <v>11</v>
      </c>
      <c r="I2310" s="41">
        <v>12744.8656611512</v>
      </c>
      <c r="J2310" s="41">
        <v>13887</v>
      </c>
      <c r="K2310" s="41">
        <v>262</v>
      </c>
      <c r="L2310" s="41">
        <v>276.35130000000004</v>
      </c>
      <c r="M2310" s="41">
        <v>5.2138</v>
      </c>
      <c r="N2310" s="41"/>
      <c r="O2310" s="41"/>
      <c r="P2310" s="41"/>
      <c r="Q2310" s="41"/>
      <c r="R2310" s="41">
        <v>24338</v>
      </c>
      <c r="S2310" s="41">
        <v>435.65019999999998</v>
      </c>
      <c r="T2310" s="41"/>
      <c r="U2310" s="41"/>
      <c r="V2310" s="41">
        <v>38487</v>
      </c>
      <c r="W2310" s="41">
        <v>717.21530000000007</v>
      </c>
      <c r="X2310" s="41"/>
      <c r="Y2310" s="41"/>
      <c r="Z2310" s="6">
        <f>0</f>
        <v>0</v>
      </c>
      <c r="AA2310" s="6">
        <f t="shared" si="258"/>
        <v>717.21530000000007</v>
      </c>
      <c r="AB2310" t="e">
        <f>IF(ISBLANK(Table1[[#This Row],[FY2425_Cost]])=TRUE,#N/A,Table1[[#This Row],[FY2425_Cost]])</f>
        <v>#N/A</v>
      </c>
      <c r="AC2310" s="6" t="e">
        <f t="shared" si="259"/>
        <v>#N/A</v>
      </c>
      <c r="AD2310" s="6" t="e">
        <f>SUMIFS($AB$3:AB2310,$B$3:B2310,B2310)</f>
        <v>#N/A</v>
      </c>
      <c r="AE2310" s="6">
        <f t="shared" si="260"/>
        <v>5735.1895475180399</v>
      </c>
      <c r="AF2310" s="6">
        <f t="shared" si="261"/>
        <v>5735.1895475180399</v>
      </c>
      <c r="AG2310" s="6">
        <f>VLOOKUP(Table1[[#This Row],[PracticeCode]],$AP$3:$AS$345,4,FALSE)</f>
        <v>5735.1895475180399</v>
      </c>
      <c r="AH2310" s="27">
        <f t="shared" si="262"/>
        <v>416757.10711964429</v>
      </c>
      <c r="AI2310" s="6" t="e">
        <f t="shared" si="264"/>
        <v>#N/A</v>
      </c>
    </row>
    <row r="2311" spans="1:35" x14ac:dyDescent="0.35">
      <c r="A2311" t="str">
        <f t="shared" si="263"/>
        <v>Park Medical CentreH&amp;F Partnership PCNHammersmith &amp; FulhamE85636Jan10</v>
      </c>
      <c r="B2311" s="41" t="s">
        <v>235</v>
      </c>
      <c r="C2311" s="41" t="s">
        <v>515</v>
      </c>
      <c r="D2311" s="41" t="s">
        <v>22</v>
      </c>
      <c r="E2311" s="41" t="s">
        <v>236</v>
      </c>
      <c r="F2311" s="41" t="s">
        <v>236</v>
      </c>
      <c r="G2311" s="41" t="s">
        <v>765</v>
      </c>
      <c r="H2311" s="41">
        <v>10</v>
      </c>
      <c r="I2311" s="41">
        <v>12744.8656611512</v>
      </c>
      <c r="J2311" s="41">
        <v>14827</v>
      </c>
      <c r="K2311" s="41">
        <v>285</v>
      </c>
      <c r="L2311" s="41">
        <v>295.0573</v>
      </c>
      <c r="M2311" s="41">
        <v>5.6715</v>
      </c>
      <c r="N2311" s="41"/>
      <c r="O2311" s="41"/>
      <c r="P2311" s="41"/>
      <c r="Q2311" s="41"/>
      <c r="R2311" s="41">
        <v>24056</v>
      </c>
      <c r="S2311" s="41">
        <v>430.60239999999999</v>
      </c>
      <c r="T2311" s="41"/>
      <c r="U2311" s="41"/>
      <c r="V2311" s="41">
        <v>39168</v>
      </c>
      <c r="W2311" s="41">
        <v>731.33119999999997</v>
      </c>
      <c r="X2311" s="41"/>
      <c r="Y2311" s="41"/>
      <c r="Z2311" s="6">
        <f>0</f>
        <v>0</v>
      </c>
      <c r="AA2311" s="6">
        <f t="shared" si="258"/>
        <v>731.33119999999997</v>
      </c>
      <c r="AB2311" t="e">
        <f>IF(ISBLANK(Table1[[#This Row],[FY2425_Cost]])=TRUE,#N/A,Table1[[#This Row],[FY2425_Cost]])</f>
        <v>#N/A</v>
      </c>
      <c r="AC2311" s="6" t="e">
        <f t="shared" si="259"/>
        <v>#N/A</v>
      </c>
      <c r="AD2311" s="6" t="e">
        <f>SUMIFS($AB$3:AB2311,$B$3:B2311,B2311)</f>
        <v>#N/A</v>
      </c>
      <c r="AE2311" s="6">
        <f t="shared" si="260"/>
        <v>5735.1895475180399</v>
      </c>
      <c r="AF2311" s="6">
        <f t="shared" si="261"/>
        <v>5735.1895475180399</v>
      </c>
      <c r="AG2311" s="6">
        <f>VLOOKUP(Table1[[#This Row],[PracticeCode]],$AP$3:$AS$345,4,FALSE)</f>
        <v>5735.1895475180399</v>
      </c>
      <c r="AH2311" s="27">
        <f t="shared" si="262"/>
        <v>416757.10711964429</v>
      </c>
      <c r="AI2311" s="6" t="e">
        <f t="shared" si="264"/>
        <v>#N/A</v>
      </c>
    </row>
    <row r="2312" spans="1:35" x14ac:dyDescent="0.35">
      <c r="A2312" t="str">
        <f t="shared" si="263"/>
        <v>Park Medical CentreH&amp;F Partnership PCNHammersmith &amp; FulhamE85636Jul4</v>
      </c>
      <c r="B2312" s="41" t="s">
        <v>235</v>
      </c>
      <c r="C2312" s="41" t="s">
        <v>515</v>
      </c>
      <c r="D2312" s="41" t="s">
        <v>22</v>
      </c>
      <c r="E2312" s="41" t="s">
        <v>236</v>
      </c>
      <c r="F2312" s="41" t="s">
        <v>236</v>
      </c>
      <c r="G2312" s="41" t="s">
        <v>759</v>
      </c>
      <c r="H2312" s="41">
        <v>4</v>
      </c>
      <c r="I2312" s="41">
        <v>12744.8656611512</v>
      </c>
      <c r="J2312" s="41">
        <v>29712</v>
      </c>
      <c r="K2312" s="41">
        <v>124</v>
      </c>
      <c r="L2312" s="41">
        <v>549.67200000000003</v>
      </c>
      <c r="M2312" s="41">
        <v>2.294</v>
      </c>
      <c r="N2312" s="41">
        <v>12005</v>
      </c>
      <c r="O2312" s="41">
        <v>353</v>
      </c>
      <c r="P2312" s="41">
        <v>238.89950000000002</v>
      </c>
      <c r="Q2312" s="41">
        <v>7.0247000000000002</v>
      </c>
      <c r="R2312" s="41">
        <v>9099</v>
      </c>
      <c r="S2312" s="41">
        <v>162.87209999999999</v>
      </c>
      <c r="T2312" s="41">
        <v>17228</v>
      </c>
      <c r="U2312" s="41">
        <v>379.01600000000002</v>
      </c>
      <c r="V2312" s="41">
        <v>38935</v>
      </c>
      <c r="W2312" s="41">
        <v>714.83809999999994</v>
      </c>
      <c r="X2312" s="41">
        <v>29586</v>
      </c>
      <c r="Y2312" s="41">
        <v>624.9402</v>
      </c>
      <c r="Z2312" s="6">
        <f>0</f>
        <v>0</v>
      </c>
      <c r="AA2312" s="6">
        <f t="shared" si="258"/>
        <v>714.83809999999994</v>
      </c>
      <c r="AB2312">
        <f>IF(ISBLANK(Table1[[#This Row],[FY2425_Cost]])=TRUE,#N/A,Table1[[#This Row],[FY2425_Cost]])</f>
        <v>624.9402</v>
      </c>
      <c r="AC2312" s="6">
        <f t="shared" si="259"/>
        <v>-89.897899999999936</v>
      </c>
      <c r="AD2312" s="6" t="e">
        <f>SUMIFS($AB$3:AB2312,$B$3:B2312,B2312)</f>
        <v>#N/A</v>
      </c>
      <c r="AE2312" s="6">
        <f t="shared" si="260"/>
        <v>5735.1895475180399</v>
      </c>
      <c r="AF2312" s="6">
        <f t="shared" si="261"/>
        <v>5735.1895475180399</v>
      </c>
      <c r="AG2312" s="6">
        <f>VLOOKUP(Table1[[#This Row],[PracticeCode]],$AP$3:$AS$345,4,FALSE)</f>
        <v>5735.1895475180399</v>
      </c>
      <c r="AH2312" s="27">
        <f t="shared" si="262"/>
        <v>416757.10711964429</v>
      </c>
      <c r="AI2312" s="6" t="e">
        <f t="shared" si="264"/>
        <v>#N/A</v>
      </c>
    </row>
    <row r="2313" spans="1:35" x14ac:dyDescent="0.35">
      <c r="A2313" t="str">
        <f t="shared" si="263"/>
        <v>Park Medical CentreH&amp;F Partnership PCNHammersmith &amp; FulhamE85636Jun3</v>
      </c>
      <c r="B2313" s="41" t="s">
        <v>235</v>
      </c>
      <c r="C2313" s="41" t="s">
        <v>515</v>
      </c>
      <c r="D2313" s="41" t="s">
        <v>22</v>
      </c>
      <c r="E2313" s="41" t="s">
        <v>236</v>
      </c>
      <c r="F2313" s="41" t="s">
        <v>236</v>
      </c>
      <c r="G2313" s="41" t="s">
        <v>758</v>
      </c>
      <c r="H2313" s="41">
        <v>3</v>
      </c>
      <c r="I2313" s="41">
        <v>12744.8656611512</v>
      </c>
      <c r="J2313" s="41">
        <v>31401</v>
      </c>
      <c r="K2313" s="41">
        <v>100</v>
      </c>
      <c r="L2313" s="41">
        <v>580.91849999999999</v>
      </c>
      <c r="M2313" s="41">
        <v>1.8499999999999999</v>
      </c>
      <c r="N2313" s="41">
        <v>10890</v>
      </c>
      <c r="O2313" s="41">
        <v>173</v>
      </c>
      <c r="P2313" s="41">
        <v>216.71100000000001</v>
      </c>
      <c r="Q2313" s="41">
        <v>3.4427000000000003</v>
      </c>
      <c r="R2313" s="41">
        <v>22046</v>
      </c>
      <c r="S2313" s="41">
        <v>394.6234</v>
      </c>
      <c r="T2313" s="41">
        <v>16944</v>
      </c>
      <c r="U2313" s="41">
        <v>372.76799999999997</v>
      </c>
      <c r="V2313" s="41">
        <v>53547</v>
      </c>
      <c r="W2313" s="41">
        <v>977.39190000000008</v>
      </c>
      <c r="X2313" s="41">
        <v>28007</v>
      </c>
      <c r="Y2313" s="41">
        <v>592.92169999999999</v>
      </c>
      <c r="Z2313" s="6">
        <f>0</f>
        <v>0</v>
      </c>
      <c r="AA2313" s="6">
        <f t="shared" si="258"/>
        <v>977.39190000000008</v>
      </c>
      <c r="AB2313">
        <f>IF(ISBLANK(Table1[[#This Row],[FY2425_Cost]])=TRUE,#N/A,Table1[[#This Row],[FY2425_Cost]])</f>
        <v>592.92169999999999</v>
      </c>
      <c r="AC2313" s="6">
        <f t="shared" si="259"/>
        <v>-384.47020000000009</v>
      </c>
      <c r="AD2313" s="6" t="e">
        <f>SUMIFS($AB$3:AB2313,$B$3:B2313,B2313)</f>
        <v>#N/A</v>
      </c>
      <c r="AE2313" s="6">
        <f t="shared" si="260"/>
        <v>5735.1895475180399</v>
      </c>
      <c r="AF2313" s="6">
        <f t="shared" si="261"/>
        <v>5735.1895475180399</v>
      </c>
      <c r="AG2313" s="6">
        <f>VLOOKUP(Table1[[#This Row],[PracticeCode]],$AP$3:$AS$345,4,FALSE)</f>
        <v>5735.1895475180399</v>
      </c>
      <c r="AH2313" s="27">
        <f t="shared" si="262"/>
        <v>416757.10711964429</v>
      </c>
      <c r="AI2313" s="6" t="e">
        <f t="shared" si="264"/>
        <v>#N/A</v>
      </c>
    </row>
    <row r="2314" spans="1:35" x14ac:dyDescent="0.35">
      <c r="A2314" t="str">
        <f t="shared" si="263"/>
        <v>Park Medical CentreH&amp;F Partnership PCNHammersmith &amp; FulhamE85636Mar12</v>
      </c>
      <c r="B2314" s="41" t="s">
        <v>235</v>
      </c>
      <c r="C2314" s="41" t="s">
        <v>515</v>
      </c>
      <c r="D2314" s="41" t="s">
        <v>22</v>
      </c>
      <c r="E2314" s="41" t="s">
        <v>236</v>
      </c>
      <c r="F2314" s="41" t="s">
        <v>236</v>
      </c>
      <c r="G2314" s="41" t="s">
        <v>767</v>
      </c>
      <c r="H2314" s="41">
        <v>12</v>
      </c>
      <c r="I2314" s="41">
        <v>12744.8656611512</v>
      </c>
      <c r="J2314" s="41">
        <v>18898</v>
      </c>
      <c r="K2314" s="41">
        <v>170</v>
      </c>
      <c r="L2314" s="41">
        <v>376.0702</v>
      </c>
      <c r="M2314" s="41">
        <v>3.383</v>
      </c>
      <c r="N2314" s="41"/>
      <c r="O2314" s="41"/>
      <c r="P2314" s="41"/>
      <c r="Q2314" s="41"/>
      <c r="R2314" s="41">
        <v>20304</v>
      </c>
      <c r="S2314" s="41">
        <v>363.44159999999999</v>
      </c>
      <c r="T2314" s="41"/>
      <c r="U2314" s="41"/>
      <c r="V2314" s="41">
        <v>39372</v>
      </c>
      <c r="W2314" s="41">
        <v>742.89480000000003</v>
      </c>
      <c r="X2314" s="41"/>
      <c r="Y2314" s="41"/>
      <c r="Z2314" s="6">
        <f>0</f>
        <v>0</v>
      </c>
      <c r="AA2314" s="6">
        <f t="shared" si="258"/>
        <v>742.89480000000003</v>
      </c>
      <c r="AB2314" t="e">
        <f>IF(ISBLANK(Table1[[#This Row],[FY2425_Cost]])=TRUE,#N/A,Table1[[#This Row],[FY2425_Cost]])</f>
        <v>#N/A</v>
      </c>
      <c r="AC2314" s="6" t="e">
        <f t="shared" si="259"/>
        <v>#N/A</v>
      </c>
      <c r="AD2314" s="6" t="e">
        <f>SUMIFS($AB$3:AB2314,$B$3:B2314,B2314)</f>
        <v>#N/A</v>
      </c>
      <c r="AE2314" s="6">
        <f t="shared" si="260"/>
        <v>5735.1895475180399</v>
      </c>
      <c r="AF2314" s="6">
        <f t="shared" si="261"/>
        <v>5735.1895475180399</v>
      </c>
      <c r="AG2314" s="6">
        <f>VLOOKUP(Table1[[#This Row],[PracticeCode]],$AP$3:$AS$345,4,FALSE)</f>
        <v>5735.1895475180399</v>
      </c>
      <c r="AH2314" s="27">
        <f t="shared" si="262"/>
        <v>416757.10711964429</v>
      </c>
      <c r="AI2314" s="6" t="e">
        <f t="shared" si="264"/>
        <v>#N/A</v>
      </c>
    </row>
    <row r="2315" spans="1:35" x14ac:dyDescent="0.35">
      <c r="A2315" t="str">
        <f t="shared" si="263"/>
        <v>Park Medical CentreH&amp;F Partnership PCNHammersmith &amp; FulhamE85636May2</v>
      </c>
      <c r="B2315" s="41" t="s">
        <v>235</v>
      </c>
      <c r="C2315" s="41" t="s">
        <v>515</v>
      </c>
      <c r="D2315" s="41" t="s">
        <v>22</v>
      </c>
      <c r="E2315" s="41" t="s">
        <v>236</v>
      </c>
      <c r="F2315" s="41" t="s">
        <v>236</v>
      </c>
      <c r="G2315" s="41" t="s">
        <v>757</v>
      </c>
      <c r="H2315" s="41">
        <v>2</v>
      </c>
      <c r="I2315" s="41">
        <v>12744.8656611512</v>
      </c>
      <c r="J2315" s="41">
        <v>29619</v>
      </c>
      <c r="K2315" s="41">
        <v>21</v>
      </c>
      <c r="L2315" s="41">
        <v>547.95150000000001</v>
      </c>
      <c r="M2315" s="41">
        <v>0.38849999999999996</v>
      </c>
      <c r="N2315" s="41">
        <v>19766</v>
      </c>
      <c r="O2315" s="41">
        <v>293</v>
      </c>
      <c r="P2315" s="41">
        <v>393.34340000000003</v>
      </c>
      <c r="Q2315" s="41">
        <v>5.8307000000000002</v>
      </c>
      <c r="R2315" s="41">
        <v>19087</v>
      </c>
      <c r="S2315" s="41">
        <v>341.65730000000002</v>
      </c>
      <c r="T2315" s="41">
        <v>12059</v>
      </c>
      <c r="U2315" s="41">
        <v>265.298</v>
      </c>
      <c r="V2315" s="41">
        <v>48727</v>
      </c>
      <c r="W2315" s="41">
        <v>889.9973</v>
      </c>
      <c r="X2315" s="41">
        <v>32118</v>
      </c>
      <c r="Y2315" s="41">
        <v>664.47209999999995</v>
      </c>
      <c r="Z2315" s="6">
        <f>0</f>
        <v>0</v>
      </c>
      <c r="AA2315" s="6">
        <f t="shared" si="258"/>
        <v>889.9973</v>
      </c>
      <c r="AB2315">
        <f>IF(ISBLANK(Table1[[#This Row],[FY2425_Cost]])=TRUE,#N/A,Table1[[#This Row],[FY2425_Cost]])</f>
        <v>664.47209999999995</v>
      </c>
      <c r="AC2315" s="6">
        <f t="shared" si="259"/>
        <v>-225.52520000000004</v>
      </c>
      <c r="AD2315" s="6" t="e">
        <f>SUMIFS($AB$3:AB2315,$B$3:B2315,B2315)</f>
        <v>#N/A</v>
      </c>
      <c r="AE2315" s="6">
        <f t="shared" si="260"/>
        <v>5735.1895475180399</v>
      </c>
      <c r="AF2315" s="6">
        <f t="shared" si="261"/>
        <v>5735.1895475180399</v>
      </c>
      <c r="AG2315" s="6">
        <f>VLOOKUP(Table1[[#This Row],[PracticeCode]],$AP$3:$AS$345,4,FALSE)</f>
        <v>5735.1895475180399</v>
      </c>
      <c r="AH2315" s="27">
        <f t="shared" si="262"/>
        <v>416757.10711964429</v>
      </c>
      <c r="AI2315" s="6" t="e">
        <f t="shared" si="264"/>
        <v>#N/A</v>
      </c>
    </row>
    <row r="2316" spans="1:35" x14ac:dyDescent="0.35">
      <c r="A2316" t="str">
        <f t="shared" si="263"/>
        <v>Park Medical CentreH&amp;F Partnership PCNHammersmith &amp; FulhamE85636Nov8</v>
      </c>
      <c r="B2316" s="41" t="s">
        <v>235</v>
      </c>
      <c r="C2316" s="41" t="s">
        <v>515</v>
      </c>
      <c r="D2316" s="41" t="s">
        <v>22</v>
      </c>
      <c r="E2316" s="41" t="s">
        <v>236</v>
      </c>
      <c r="F2316" s="41" t="s">
        <v>236</v>
      </c>
      <c r="G2316" s="41" t="s">
        <v>763</v>
      </c>
      <c r="H2316" s="41">
        <v>8</v>
      </c>
      <c r="I2316" s="41">
        <v>12744.8656611512</v>
      </c>
      <c r="J2316" s="41">
        <v>26581</v>
      </c>
      <c r="K2316" s="41">
        <v>211</v>
      </c>
      <c r="L2316" s="41">
        <v>528.96190000000001</v>
      </c>
      <c r="M2316" s="41">
        <v>4.1989000000000001</v>
      </c>
      <c r="N2316" s="41"/>
      <c r="O2316" s="41"/>
      <c r="P2316" s="41"/>
      <c r="Q2316" s="41"/>
      <c r="R2316" s="41">
        <v>12652</v>
      </c>
      <c r="S2316" s="41">
        <v>226.4708</v>
      </c>
      <c r="T2316" s="41"/>
      <c r="U2316" s="41"/>
      <c r="V2316" s="41">
        <v>39444</v>
      </c>
      <c r="W2316" s="41">
        <v>759.63159999999993</v>
      </c>
      <c r="X2316" s="41"/>
      <c r="Y2316" s="41"/>
      <c r="Z2316" s="6">
        <f>0</f>
        <v>0</v>
      </c>
      <c r="AA2316" s="6">
        <f t="shared" si="258"/>
        <v>759.63159999999993</v>
      </c>
      <c r="AB2316" t="e">
        <f>IF(ISBLANK(Table1[[#This Row],[FY2425_Cost]])=TRUE,#N/A,Table1[[#This Row],[FY2425_Cost]])</f>
        <v>#N/A</v>
      </c>
      <c r="AC2316" s="6" t="e">
        <f t="shared" si="259"/>
        <v>#N/A</v>
      </c>
      <c r="AD2316" s="6" t="e">
        <f>SUMIFS($AB$3:AB2316,$B$3:B2316,B2316)</f>
        <v>#N/A</v>
      </c>
      <c r="AE2316" s="6">
        <f t="shared" si="260"/>
        <v>5735.1895475180399</v>
      </c>
      <c r="AF2316" s="6">
        <f t="shared" si="261"/>
        <v>5735.1895475180399</v>
      </c>
      <c r="AG2316" s="6">
        <f>VLOOKUP(Table1[[#This Row],[PracticeCode]],$AP$3:$AS$345,4,FALSE)</f>
        <v>5735.1895475180399</v>
      </c>
      <c r="AH2316" s="27">
        <f t="shared" si="262"/>
        <v>416757.10711964429</v>
      </c>
      <c r="AI2316" s="6" t="e">
        <f t="shared" si="264"/>
        <v>#N/A</v>
      </c>
    </row>
    <row r="2317" spans="1:35" x14ac:dyDescent="0.35">
      <c r="A2317" t="str">
        <f t="shared" si="263"/>
        <v>Park Medical CentreH&amp;F Partnership PCNHammersmith &amp; FulhamE85636Oct7</v>
      </c>
      <c r="B2317" s="41" t="s">
        <v>235</v>
      </c>
      <c r="C2317" s="41" t="s">
        <v>515</v>
      </c>
      <c r="D2317" s="41" t="s">
        <v>22</v>
      </c>
      <c r="E2317" s="41" t="s">
        <v>236</v>
      </c>
      <c r="F2317" s="41" t="s">
        <v>236</v>
      </c>
      <c r="G2317" s="41" t="s">
        <v>762</v>
      </c>
      <c r="H2317" s="41">
        <v>7</v>
      </c>
      <c r="I2317" s="41">
        <v>12744.8656611512</v>
      </c>
      <c r="J2317" s="41">
        <v>15311</v>
      </c>
      <c r="K2317" s="41">
        <v>172</v>
      </c>
      <c r="L2317" s="41">
        <v>304.68889999999999</v>
      </c>
      <c r="M2317" s="41">
        <v>3.4228000000000001</v>
      </c>
      <c r="N2317" s="41">
        <v>0</v>
      </c>
      <c r="O2317" s="41">
        <v>335</v>
      </c>
      <c r="P2317" s="41">
        <v>0</v>
      </c>
      <c r="Q2317" s="41">
        <v>7.5374999999999996</v>
      </c>
      <c r="R2317" s="41">
        <v>19532</v>
      </c>
      <c r="S2317" s="41">
        <v>349.62279999999998</v>
      </c>
      <c r="T2317" s="41">
        <v>10059</v>
      </c>
      <c r="U2317" s="41">
        <v>221.298</v>
      </c>
      <c r="V2317" s="41">
        <v>35015</v>
      </c>
      <c r="W2317" s="41">
        <v>657.73450000000003</v>
      </c>
      <c r="X2317" s="41">
        <v>10394</v>
      </c>
      <c r="Y2317" s="41">
        <v>228.8355</v>
      </c>
      <c r="Z2317" s="6">
        <f>0</f>
        <v>0</v>
      </c>
      <c r="AA2317" s="6">
        <f t="shared" si="258"/>
        <v>657.73450000000003</v>
      </c>
      <c r="AB2317">
        <f>IF(ISBLANK(Table1[[#This Row],[FY2425_Cost]])=TRUE,#N/A,Table1[[#This Row],[FY2425_Cost]])</f>
        <v>228.8355</v>
      </c>
      <c r="AC2317" s="6">
        <f t="shared" si="259"/>
        <v>-428.899</v>
      </c>
      <c r="AD2317" s="6" t="e">
        <f>SUMIFS($AB$3:AB2317,$B$3:B2317,B2317)</f>
        <v>#N/A</v>
      </c>
      <c r="AE2317" s="6">
        <f t="shared" si="260"/>
        <v>5735.1895475180399</v>
      </c>
      <c r="AF2317" s="6">
        <f t="shared" si="261"/>
        <v>5735.1895475180399</v>
      </c>
      <c r="AG2317" s="6">
        <f>VLOOKUP(Table1[[#This Row],[PracticeCode]],$AP$3:$AS$345,4,FALSE)</f>
        <v>5735.1895475180399</v>
      </c>
      <c r="AH2317" s="27">
        <f t="shared" si="262"/>
        <v>416757.10711964429</v>
      </c>
      <c r="AI2317" s="6" t="e">
        <f t="shared" si="264"/>
        <v>#N/A</v>
      </c>
    </row>
    <row r="2318" spans="1:35" x14ac:dyDescent="0.35">
      <c r="A2318" t="str">
        <f t="shared" si="263"/>
        <v>Park Medical CentreH&amp;F Partnership PCNHammersmith &amp; FulhamE85636Sep6</v>
      </c>
      <c r="B2318" s="41" t="s">
        <v>235</v>
      </c>
      <c r="C2318" s="41" t="s">
        <v>515</v>
      </c>
      <c r="D2318" s="41" t="s">
        <v>22</v>
      </c>
      <c r="E2318" s="41" t="s">
        <v>236</v>
      </c>
      <c r="F2318" s="41" t="s">
        <v>236</v>
      </c>
      <c r="G2318" s="41" t="s">
        <v>761</v>
      </c>
      <c r="H2318" s="41">
        <v>6</v>
      </c>
      <c r="I2318" s="41">
        <v>12744.8656611512</v>
      </c>
      <c r="J2318" s="41">
        <v>17858</v>
      </c>
      <c r="K2318" s="41">
        <v>91</v>
      </c>
      <c r="L2318" s="41">
        <v>355.37420000000003</v>
      </c>
      <c r="M2318" s="41">
        <v>1.8109000000000002</v>
      </c>
      <c r="N2318" s="41">
        <v>11162</v>
      </c>
      <c r="O2318" s="41">
        <v>344</v>
      </c>
      <c r="P2318" s="41">
        <v>251.14499999999998</v>
      </c>
      <c r="Q2318" s="41">
        <v>7.7399999999999993</v>
      </c>
      <c r="R2318" s="41">
        <v>28121</v>
      </c>
      <c r="S2318" s="41">
        <v>503.36590000000001</v>
      </c>
      <c r="T2318" s="41">
        <v>30276</v>
      </c>
      <c r="U2318" s="41">
        <v>666.072</v>
      </c>
      <c r="V2318" s="41">
        <v>46070</v>
      </c>
      <c r="W2318" s="41">
        <v>860.55100000000004</v>
      </c>
      <c r="X2318" s="41">
        <v>41782</v>
      </c>
      <c r="Y2318" s="41">
        <v>924.95699999999999</v>
      </c>
      <c r="Z2318" s="6">
        <f>0</f>
        <v>0</v>
      </c>
      <c r="AA2318" s="6">
        <f t="shared" si="258"/>
        <v>860.55100000000004</v>
      </c>
      <c r="AB2318">
        <f>IF(ISBLANK(Table1[[#This Row],[FY2425_Cost]])=TRUE,#N/A,Table1[[#This Row],[FY2425_Cost]])</f>
        <v>924.95699999999999</v>
      </c>
      <c r="AC2318" s="6">
        <f t="shared" si="259"/>
        <v>64.405999999999949</v>
      </c>
      <c r="AD2318" s="6" t="e">
        <f>SUMIFS($AB$3:AB2318,$B$3:B2318,B2318)</f>
        <v>#N/A</v>
      </c>
      <c r="AE2318" s="6">
        <f t="shared" si="260"/>
        <v>5735.1895475180399</v>
      </c>
      <c r="AF2318" s="6">
        <f t="shared" si="261"/>
        <v>5735.1895475180399</v>
      </c>
      <c r="AG2318" s="6">
        <f>VLOOKUP(Table1[[#This Row],[PracticeCode]],$AP$3:$AS$345,4,FALSE)</f>
        <v>5735.1895475180399</v>
      </c>
      <c r="AH2318" s="27">
        <f t="shared" si="262"/>
        <v>416757.10711964429</v>
      </c>
      <c r="AI2318" s="6" t="e">
        <f t="shared" si="264"/>
        <v>#N/A</v>
      </c>
    </row>
    <row r="2319" spans="1:35" x14ac:dyDescent="0.35">
      <c r="A2319" t="str">
        <f t="shared" si="263"/>
        <v>PARKVIEW MEDICAL CENTRE (DR KUKAR)North H&amp;F PCNHammersmith &amp; FulhamE85659Apr1</v>
      </c>
      <c r="B2319" s="41" t="s">
        <v>595</v>
      </c>
      <c r="C2319" s="41" t="s">
        <v>497</v>
      </c>
      <c r="D2319" s="41" t="s">
        <v>22</v>
      </c>
      <c r="E2319" s="41" t="s">
        <v>92</v>
      </c>
      <c r="F2319" s="41" t="s">
        <v>92</v>
      </c>
      <c r="G2319" s="41" t="s">
        <v>756</v>
      </c>
      <c r="H2319" s="41">
        <v>1</v>
      </c>
      <c r="I2319" s="41">
        <v>2185.4062286804501</v>
      </c>
      <c r="J2319" s="41">
        <v>1144</v>
      </c>
      <c r="K2319" s="41">
        <v>0</v>
      </c>
      <c r="L2319" s="41">
        <v>21.163999999999998</v>
      </c>
      <c r="M2319" s="41">
        <v>0</v>
      </c>
      <c r="N2319" s="41">
        <v>689</v>
      </c>
      <c r="O2319" s="41">
        <v>0</v>
      </c>
      <c r="P2319" s="41">
        <v>13.7111</v>
      </c>
      <c r="Q2319" s="41">
        <v>0</v>
      </c>
      <c r="R2319" s="41">
        <v>21037</v>
      </c>
      <c r="S2319" s="41">
        <v>376.56229999999999</v>
      </c>
      <c r="T2319" s="41">
        <v>21022</v>
      </c>
      <c r="U2319" s="41">
        <v>462.48399999999998</v>
      </c>
      <c r="V2319" s="41">
        <v>22181</v>
      </c>
      <c r="W2319" s="41">
        <v>397.72629999999998</v>
      </c>
      <c r="X2319" s="41">
        <v>21711</v>
      </c>
      <c r="Y2319" s="41">
        <v>476.19509999999997</v>
      </c>
      <c r="Z2319" s="6">
        <f>0</f>
        <v>0</v>
      </c>
      <c r="AA2319" s="6">
        <f t="shared" si="258"/>
        <v>397.72629999999998</v>
      </c>
      <c r="AB2319">
        <f>IF(ISBLANK(Table1[[#This Row],[FY2425_Cost]])=TRUE,#N/A,Table1[[#This Row],[FY2425_Cost]])</f>
        <v>476.19509999999997</v>
      </c>
      <c r="AC2319" s="6">
        <f t="shared" si="259"/>
        <v>78.468799999999987</v>
      </c>
      <c r="AD2319" s="6">
        <f>SUMIFS($AB$3:AB2319,$B$3:B2319,B2319)</f>
        <v>476.19509999999997</v>
      </c>
      <c r="AE2319" s="6">
        <f t="shared" si="260"/>
        <v>983.4328029062026</v>
      </c>
      <c r="AF2319" s="6">
        <f t="shared" si="261"/>
        <v>983.4328029062026</v>
      </c>
      <c r="AG2319" s="6">
        <f>VLOOKUP(Table1[[#This Row],[PracticeCode]],$AP$3:$AS$345,4,FALSE)</f>
        <v>983.4328029062026</v>
      </c>
      <c r="AH2319" s="27">
        <f t="shared" si="262"/>
        <v>71462.783677850719</v>
      </c>
      <c r="AI2319" s="6">
        <f t="shared" si="264"/>
        <v>0</v>
      </c>
    </row>
    <row r="2320" spans="1:35" x14ac:dyDescent="0.35">
      <c r="A2320" t="str">
        <f t="shared" si="263"/>
        <v>PARKVIEW MEDICAL CENTRE (DR KUKAR)North H&amp;F PCNHammersmith &amp; FulhamE85659Aug5</v>
      </c>
      <c r="B2320" s="41" t="s">
        <v>595</v>
      </c>
      <c r="C2320" s="41" t="s">
        <v>497</v>
      </c>
      <c r="D2320" s="41" t="s">
        <v>22</v>
      </c>
      <c r="E2320" s="41" t="s">
        <v>92</v>
      </c>
      <c r="F2320" s="41" t="s">
        <v>92</v>
      </c>
      <c r="G2320" s="41" t="s">
        <v>760</v>
      </c>
      <c r="H2320" s="41">
        <v>5</v>
      </c>
      <c r="I2320" s="41">
        <v>2185.4062286804501</v>
      </c>
      <c r="J2320" s="41">
        <v>1168</v>
      </c>
      <c r="K2320" s="41">
        <v>0</v>
      </c>
      <c r="L2320" s="41">
        <v>21.608000000000001</v>
      </c>
      <c r="M2320" s="41">
        <v>0</v>
      </c>
      <c r="N2320" s="41">
        <v>620</v>
      </c>
      <c r="O2320" s="41">
        <v>0</v>
      </c>
      <c r="P2320" s="41">
        <v>12.338000000000001</v>
      </c>
      <c r="Q2320" s="41">
        <v>0</v>
      </c>
      <c r="R2320" s="41">
        <v>37285</v>
      </c>
      <c r="S2320" s="41">
        <v>667.40150000000006</v>
      </c>
      <c r="T2320" s="41">
        <v>22622</v>
      </c>
      <c r="U2320" s="41">
        <v>497.68400000000003</v>
      </c>
      <c r="V2320" s="41">
        <v>38453</v>
      </c>
      <c r="W2320" s="41">
        <v>689.0095</v>
      </c>
      <c r="X2320" s="41">
        <v>23242</v>
      </c>
      <c r="Y2320" s="41">
        <v>510.02200000000005</v>
      </c>
      <c r="Z2320" s="6">
        <f>0</f>
        <v>0</v>
      </c>
      <c r="AA2320" s="6">
        <f t="shared" si="258"/>
        <v>689.0095</v>
      </c>
      <c r="AB2320">
        <f>IF(ISBLANK(Table1[[#This Row],[FY2425_Cost]])=TRUE,#N/A,Table1[[#This Row],[FY2425_Cost]])</f>
        <v>510.02200000000005</v>
      </c>
      <c r="AC2320" s="6">
        <f t="shared" si="259"/>
        <v>-178.98749999999995</v>
      </c>
      <c r="AD2320" s="6">
        <f>SUMIFS($AB$3:AB2320,$B$3:B2320,B2320)</f>
        <v>986.21710000000007</v>
      </c>
      <c r="AE2320" s="6">
        <f t="shared" si="260"/>
        <v>983.4328029062026</v>
      </c>
      <c r="AF2320" s="6">
        <f t="shared" si="261"/>
        <v>983.4328029062026</v>
      </c>
      <c r="AG2320" s="6">
        <f>VLOOKUP(Table1[[#This Row],[PracticeCode]],$AP$3:$AS$345,4,FALSE)</f>
        <v>983.4328029062026</v>
      </c>
      <c r="AH2320" s="27">
        <f t="shared" si="262"/>
        <v>71462.783677850719</v>
      </c>
      <c r="AI2320" s="6">
        <f t="shared" si="264"/>
        <v>2.7842970937974769</v>
      </c>
    </row>
    <row r="2321" spans="1:35" x14ac:dyDescent="0.35">
      <c r="A2321" t="str">
        <f t="shared" si="263"/>
        <v>PARKVIEW MEDICAL CENTRE (DR KUKAR)North H&amp;F PCNHammersmith &amp; FulhamE85659Dec9</v>
      </c>
      <c r="B2321" s="41" t="s">
        <v>595</v>
      </c>
      <c r="C2321" s="41" t="s">
        <v>497</v>
      </c>
      <c r="D2321" s="41" t="s">
        <v>22</v>
      </c>
      <c r="E2321" s="41" t="s">
        <v>92</v>
      </c>
      <c r="F2321" s="41" t="s">
        <v>92</v>
      </c>
      <c r="G2321" s="41" t="s">
        <v>764</v>
      </c>
      <c r="H2321" s="41">
        <v>9</v>
      </c>
      <c r="I2321" s="41">
        <v>2185.4062286804501</v>
      </c>
      <c r="J2321" s="41">
        <v>370</v>
      </c>
      <c r="K2321" s="41">
        <v>0</v>
      </c>
      <c r="L2321" s="41">
        <v>7.3630000000000004</v>
      </c>
      <c r="M2321" s="41">
        <v>0</v>
      </c>
      <c r="N2321" s="41"/>
      <c r="O2321" s="41"/>
      <c r="P2321" s="41"/>
      <c r="Q2321" s="41"/>
      <c r="R2321" s="41">
        <v>15506</v>
      </c>
      <c r="S2321" s="41">
        <v>277.55739999999997</v>
      </c>
      <c r="T2321" s="41"/>
      <c r="U2321" s="41"/>
      <c r="V2321" s="41">
        <v>15876</v>
      </c>
      <c r="W2321" s="41">
        <v>284.92039999999997</v>
      </c>
      <c r="X2321" s="41"/>
      <c r="Y2321" s="41"/>
      <c r="Z2321" s="6">
        <f>0</f>
        <v>0</v>
      </c>
      <c r="AA2321" s="6">
        <f t="shared" si="258"/>
        <v>284.92039999999997</v>
      </c>
      <c r="AB2321" t="e">
        <f>IF(ISBLANK(Table1[[#This Row],[FY2425_Cost]])=TRUE,#N/A,Table1[[#This Row],[FY2425_Cost]])</f>
        <v>#N/A</v>
      </c>
      <c r="AC2321" s="6" t="e">
        <f t="shared" si="259"/>
        <v>#N/A</v>
      </c>
      <c r="AD2321" s="6" t="e">
        <f>SUMIFS($AB$3:AB2321,$B$3:B2321,B2321)</f>
        <v>#N/A</v>
      </c>
      <c r="AE2321" s="6">
        <f t="shared" si="260"/>
        <v>983.4328029062026</v>
      </c>
      <c r="AF2321" s="6">
        <f t="shared" si="261"/>
        <v>983.4328029062026</v>
      </c>
      <c r="AG2321" s="6">
        <f>VLOOKUP(Table1[[#This Row],[PracticeCode]],$AP$3:$AS$345,4,FALSE)</f>
        <v>983.4328029062026</v>
      </c>
      <c r="AH2321" s="27">
        <f t="shared" si="262"/>
        <v>71462.783677850719</v>
      </c>
      <c r="AI2321" s="6" t="e">
        <f t="shared" si="264"/>
        <v>#N/A</v>
      </c>
    </row>
    <row r="2322" spans="1:35" x14ac:dyDescent="0.35">
      <c r="A2322" t="str">
        <f t="shared" si="263"/>
        <v>PARKVIEW MEDICAL CENTRE (DR KUKAR)North H&amp;F PCNHammersmith &amp; FulhamE85659Feb11</v>
      </c>
      <c r="B2322" s="41" t="s">
        <v>595</v>
      </c>
      <c r="C2322" s="41" t="s">
        <v>497</v>
      </c>
      <c r="D2322" s="41" t="s">
        <v>22</v>
      </c>
      <c r="E2322" s="41" t="s">
        <v>92</v>
      </c>
      <c r="F2322" s="41" t="s">
        <v>92</v>
      </c>
      <c r="G2322" s="41" t="s">
        <v>766</v>
      </c>
      <c r="H2322" s="41">
        <v>11</v>
      </c>
      <c r="I2322" s="41">
        <v>2185.4062286804501</v>
      </c>
      <c r="J2322" s="41">
        <v>635</v>
      </c>
      <c r="K2322" s="41">
        <v>0</v>
      </c>
      <c r="L2322" s="41">
        <v>12.6365</v>
      </c>
      <c r="M2322" s="41">
        <v>0</v>
      </c>
      <c r="N2322" s="41"/>
      <c r="O2322" s="41"/>
      <c r="P2322" s="41"/>
      <c r="Q2322" s="41"/>
      <c r="R2322" s="41">
        <v>20245</v>
      </c>
      <c r="S2322" s="41">
        <v>362.38549999999998</v>
      </c>
      <c r="T2322" s="41"/>
      <c r="U2322" s="41"/>
      <c r="V2322" s="41">
        <v>20880</v>
      </c>
      <c r="W2322" s="41">
        <v>375.02199999999999</v>
      </c>
      <c r="X2322" s="41"/>
      <c r="Y2322" s="41"/>
      <c r="Z2322" s="6">
        <f>0</f>
        <v>0</v>
      </c>
      <c r="AA2322" s="6">
        <f t="shared" si="258"/>
        <v>375.02199999999999</v>
      </c>
      <c r="AB2322" t="e">
        <f>IF(ISBLANK(Table1[[#This Row],[FY2425_Cost]])=TRUE,#N/A,Table1[[#This Row],[FY2425_Cost]])</f>
        <v>#N/A</v>
      </c>
      <c r="AC2322" s="6" t="e">
        <f t="shared" si="259"/>
        <v>#N/A</v>
      </c>
      <c r="AD2322" s="6" t="e">
        <f>SUMIFS($AB$3:AB2322,$B$3:B2322,B2322)</f>
        <v>#N/A</v>
      </c>
      <c r="AE2322" s="6">
        <f t="shared" si="260"/>
        <v>983.4328029062026</v>
      </c>
      <c r="AF2322" s="6">
        <f t="shared" si="261"/>
        <v>983.4328029062026</v>
      </c>
      <c r="AG2322" s="6">
        <f>VLOOKUP(Table1[[#This Row],[PracticeCode]],$AP$3:$AS$345,4,FALSE)</f>
        <v>983.4328029062026</v>
      </c>
      <c r="AH2322" s="27">
        <f t="shared" si="262"/>
        <v>71462.783677850719</v>
      </c>
      <c r="AI2322" s="6" t="e">
        <f t="shared" si="264"/>
        <v>#N/A</v>
      </c>
    </row>
    <row r="2323" spans="1:35" x14ac:dyDescent="0.35">
      <c r="A2323" t="str">
        <f t="shared" si="263"/>
        <v>PARKVIEW MEDICAL CENTRE (DR KUKAR)North H&amp;F PCNHammersmith &amp; FulhamE85659Jan10</v>
      </c>
      <c r="B2323" s="41" t="s">
        <v>595</v>
      </c>
      <c r="C2323" s="41" t="s">
        <v>497</v>
      </c>
      <c r="D2323" s="41" t="s">
        <v>22</v>
      </c>
      <c r="E2323" s="41" t="s">
        <v>92</v>
      </c>
      <c r="F2323" s="41" t="s">
        <v>92</v>
      </c>
      <c r="G2323" s="41" t="s">
        <v>765</v>
      </c>
      <c r="H2323" s="41">
        <v>10</v>
      </c>
      <c r="I2323" s="41">
        <v>2185.4062286804501</v>
      </c>
      <c r="J2323" s="41">
        <v>690</v>
      </c>
      <c r="K2323" s="41">
        <v>0</v>
      </c>
      <c r="L2323" s="41">
        <v>13.731</v>
      </c>
      <c r="M2323" s="41">
        <v>0</v>
      </c>
      <c r="N2323" s="41"/>
      <c r="O2323" s="41"/>
      <c r="P2323" s="41"/>
      <c r="Q2323" s="41"/>
      <c r="R2323" s="41">
        <v>25443</v>
      </c>
      <c r="S2323" s="41">
        <v>455.42970000000003</v>
      </c>
      <c r="T2323" s="41"/>
      <c r="U2323" s="41"/>
      <c r="V2323" s="41">
        <v>26133</v>
      </c>
      <c r="W2323" s="41">
        <v>469.16070000000002</v>
      </c>
      <c r="X2323" s="41"/>
      <c r="Y2323" s="41"/>
      <c r="Z2323" s="6">
        <f>0</f>
        <v>0</v>
      </c>
      <c r="AA2323" s="6">
        <f t="shared" si="258"/>
        <v>469.16070000000002</v>
      </c>
      <c r="AB2323" t="e">
        <f>IF(ISBLANK(Table1[[#This Row],[FY2425_Cost]])=TRUE,#N/A,Table1[[#This Row],[FY2425_Cost]])</f>
        <v>#N/A</v>
      </c>
      <c r="AC2323" s="6" t="e">
        <f t="shared" si="259"/>
        <v>#N/A</v>
      </c>
      <c r="AD2323" s="6" t="e">
        <f>SUMIFS($AB$3:AB2323,$B$3:B2323,B2323)</f>
        <v>#N/A</v>
      </c>
      <c r="AE2323" s="6">
        <f t="shared" si="260"/>
        <v>983.4328029062026</v>
      </c>
      <c r="AF2323" s="6">
        <f t="shared" si="261"/>
        <v>983.4328029062026</v>
      </c>
      <c r="AG2323" s="6">
        <f>VLOOKUP(Table1[[#This Row],[PracticeCode]],$AP$3:$AS$345,4,FALSE)</f>
        <v>983.4328029062026</v>
      </c>
      <c r="AH2323" s="27">
        <f t="shared" si="262"/>
        <v>71462.783677850719</v>
      </c>
      <c r="AI2323" s="6" t="e">
        <f t="shared" si="264"/>
        <v>#N/A</v>
      </c>
    </row>
    <row r="2324" spans="1:35" x14ac:dyDescent="0.35">
      <c r="A2324" t="str">
        <f t="shared" si="263"/>
        <v>PARKVIEW MEDICAL CENTRE (DR KUKAR)North H&amp;F PCNHammersmith &amp; FulhamE85659Jul4</v>
      </c>
      <c r="B2324" s="41" t="s">
        <v>595</v>
      </c>
      <c r="C2324" s="41" t="s">
        <v>497</v>
      </c>
      <c r="D2324" s="41" t="s">
        <v>22</v>
      </c>
      <c r="E2324" s="41" t="s">
        <v>92</v>
      </c>
      <c r="F2324" s="41" t="s">
        <v>92</v>
      </c>
      <c r="G2324" s="41" t="s">
        <v>759</v>
      </c>
      <c r="H2324" s="41">
        <v>4</v>
      </c>
      <c r="I2324" s="41">
        <v>2185.4062286804501</v>
      </c>
      <c r="J2324" s="41">
        <v>748</v>
      </c>
      <c r="K2324" s="41">
        <v>0</v>
      </c>
      <c r="L2324" s="41">
        <v>13.837999999999999</v>
      </c>
      <c r="M2324" s="41">
        <v>0</v>
      </c>
      <c r="N2324" s="41">
        <v>639</v>
      </c>
      <c r="O2324" s="41">
        <v>0</v>
      </c>
      <c r="P2324" s="41">
        <v>12.716100000000001</v>
      </c>
      <c r="Q2324" s="41">
        <v>0</v>
      </c>
      <c r="R2324" s="41">
        <v>21977</v>
      </c>
      <c r="S2324" s="41">
        <v>393.38830000000002</v>
      </c>
      <c r="T2324" s="41">
        <v>22068</v>
      </c>
      <c r="U2324" s="41">
        <v>485.49599999999998</v>
      </c>
      <c r="V2324" s="41">
        <v>22725</v>
      </c>
      <c r="W2324" s="41">
        <v>407.22630000000004</v>
      </c>
      <c r="X2324" s="41">
        <v>22707</v>
      </c>
      <c r="Y2324" s="41">
        <v>498.21209999999996</v>
      </c>
      <c r="Z2324" s="6">
        <f>0</f>
        <v>0</v>
      </c>
      <c r="AA2324" s="6">
        <f t="shared" si="258"/>
        <v>407.22630000000004</v>
      </c>
      <c r="AB2324">
        <f>IF(ISBLANK(Table1[[#This Row],[FY2425_Cost]])=TRUE,#N/A,Table1[[#This Row],[FY2425_Cost]])</f>
        <v>498.21209999999996</v>
      </c>
      <c r="AC2324" s="6">
        <f t="shared" si="259"/>
        <v>90.985799999999927</v>
      </c>
      <c r="AD2324" s="6" t="e">
        <f>SUMIFS($AB$3:AB2324,$B$3:B2324,B2324)</f>
        <v>#N/A</v>
      </c>
      <c r="AE2324" s="6">
        <f t="shared" si="260"/>
        <v>983.4328029062026</v>
      </c>
      <c r="AF2324" s="6">
        <f t="shared" si="261"/>
        <v>983.4328029062026</v>
      </c>
      <c r="AG2324" s="6">
        <f>VLOOKUP(Table1[[#This Row],[PracticeCode]],$AP$3:$AS$345,4,FALSE)</f>
        <v>983.4328029062026</v>
      </c>
      <c r="AH2324" s="27">
        <f t="shared" si="262"/>
        <v>71462.783677850719</v>
      </c>
      <c r="AI2324" s="6" t="e">
        <f t="shared" si="264"/>
        <v>#N/A</v>
      </c>
    </row>
    <row r="2325" spans="1:35" x14ac:dyDescent="0.35">
      <c r="A2325" t="str">
        <f t="shared" si="263"/>
        <v>PARKVIEW MEDICAL CENTRE (DR KUKAR)North H&amp;F PCNHammersmith &amp; FulhamE85659Jun3</v>
      </c>
      <c r="B2325" s="41" t="s">
        <v>595</v>
      </c>
      <c r="C2325" s="41" t="s">
        <v>497</v>
      </c>
      <c r="D2325" s="41" t="s">
        <v>22</v>
      </c>
      <c r="E2325" s="41" t="s">
        <v>92</v>
      </c>
      <c r="F2325" s="41" t="s">
        <v>92</v>
      </c>
      <c r="G2325" s="41" t="s">
        <v>758</v>
      </c>
      <c r="H2325" s="41">
        <v>3</v>
      </c>
      <c r="I2325" s="41">
        <v>2185.4062286804501</v>
      </c>
      <c r="J2325" s="41">
        <v>717</v>
      </c>
      <c r="K2325" s="41">
        <v>0</v>
      </c>
      <c r="L2325" s="41">
        <v>13.2645</v>
      </c>
      <c r="M2325" s="41">
        <v>0</v>
      </c>
      <c r="N2325" s="41">
        <v>826</v>
      </c>
      <c r="O2325" s="41">
        <v>0</v>
      </c>
      <c r="P2325" s="41">
        <v>16.4374</v>
      </c>
      <c r="Q2325" s="41">
        <v>0</v>
      </c>
      <c r="R2325" s="41">
        <v>20250</v>
      </c>
      <c r="S2325" s="41">
        <v>362.47500000000002</v>
      </c>
      <c r="T2325" s="41">
        <v>19357</v>
      </c>
      <c r="U2325" s="41">
        <v>425.85399999999998</v>
      </c>
      <c r="V2325" s="41">
        <v>20967</v>
      </c>
      <c r="W2325" s="41">
        <v>375.73950000000002</v>
      </c>
      <c r="X2325" s="41">
        <v>20183</v>
      </c>
      <c r="Y2325" s="41">
        <v>442.29140000000001</v>
      </c>
      <c r="Z2325" s="6">
        <f>0</f>
        <v>0</v>
      </c>
      <c r="AA2325" s="6">
        <f t="shared" si="258"/>
        <v>375.73950000000002</v>
      </c>
      <c r="AB2325">
        <f>IF(ISBLANK(Table1[[#This Row],[FY2425_Cost]])=TRUE,#N/A,Table1[[#This Row],[FY2425_Cost]])</f>
        <v>442.29140000000001</v>
      </c>
      <c r="AC2325" s="6">
        <f t="shared" si="259"/>
        <v>66.551899999999989</v>
      </c>
      <c r="AD2325" s="6" t="e">
        <f>SUMIFS($AB$3:AB2325,$B$3:B2325,B2325)</f>
        <v>#N/A</v>
      </c>
      <c r="AE2325" s="6">
        <f t="shared" si="260"/>
        <v>983.4328029062026</v>
      </c>
      <c r="AF2325" s="6">
        <f t="shared" si="261"/>
        <v>983.4328029062026</v>
      </c>
      <c r="AG2325" s="6">
        <f>VLOOKUP(Table1[[#This Row],[PracticeCode]],$AP$3:$AS$345,4,FALSE)</f>
        <v>983.4328029062026</v>
      </c>
      <c r="AH2325" s="27">
        <f t="shared" si="262"/>
        <v>71462.783677850719</v>
      </c>
      <c r="AI2325" s="6" t="e">
        <f t="shared" si="264"/>
        <v>#N/A</v>
      </c>
    </row>
    <row r="2326" spans="1:35" x14ac:dyDescent="0.35">
      <c r="A2326" t="str">
        <f t="shared" si="263"/>
        <v>PARKVIEW MEDICAL CENTRE (DR KUKAR)North H&amp;F PCNHammersmith &amp; FulhamE85659Mar12</v>
      </c>
      <c r="B2326" s="41" t="s">
        <v>595</v>
      </c>
      <c r="C2326" s="41" t="s">
        <v>497</v>
      </c>
      <c r="D2326" s="41" t="s">
        <v>22</v>
      </c>
      <c r="E2326" s="41" t="s">
        <v>92</v>
      </c>
      <c r="F2326" s="41" t="s">
        <v>92</v>
      </c>
      <c r="G2326" s="41" t="s">
        <v>767</v>
      </c>
      <c r="H2326" s="41">
        <v>12</v>
      </c>
      <c r="I2326" s="41">
        <v>2185.4062286804501</v>
      </c>
      <c r="J2326" s="41">
        <v>751</v>
      </c>
      <c r="K2326" s="41">
        <v>0</v>
      </c>
      <c r="L2326" s="41">
        <v>14.944900000000001</v>
      </c>
      <c r="M2326" s="41">
        <v>0</v>
      </c>
      <c r="N2326" s="41"/>
      <c r="O2326" s="41"/>
      <c r="P2326" s="41"/>
      <c r="Q2326" s="41"/>
      <c r="R2326" s="41">
        <v>16762</v>
      </c>
      <c r="S2326" s="41">
        <v>300.03980000000001</v>
      </c>
      <c r="T2326" s="41"/>
      <c r="U2326" s="41"/>
      <c r="V2326" s="41">
        <v>17513</v>
      </c>
      <c r="W2326" s="41">
        <v>314.98470000000003</v>
      </c>
      <c r="X2326" s="41"/>
      <c r="Y2326" s="41"/>
      <c r="Z2326" s="6">
        <f>0</f>
        <v>0</v>
      </c>
      <c r="AA2326" s="6">
        <f t="shared" si="258"/>
        <v>314.98470000000003</v>
      </c>
      <c r="AB2326" t="e">
        <f>IF(ISBLANK(Table1[[#This Row],[FY2425_Cost]])=TRUE,#N/A,Table1[[#This Row],[FY2425_Cost]])</f>
        <v>#N/A</v>
      </c>
      <c r="AC2326" s="6" t="e">
        <f t="shared" si="259"/>
        <v>#N/A</v>
      </c>
      <c r="AD2326" s="6" t="e">
        <f>SUMIFS($AB$3:AB2326,$B$3:B2326,B2326)</f>
        <v>#N/A</v>
      </c>
      <c r="AE2326" s="6">
        <f t="shared" si="260"/>
        <v>983.4328029062026</v>
      </c>
      <c r="AF2326" s="6">
        <f t="shared" si="261"/>
        <v>983.4328029062026</v>
      </c>
      <c r="AG2326" s="6">
        <f>VLOOKUP(Table1[[#This Row],[PracticeCode]],$AP$3:$AS$345,4,FALSE)</f>
        <v>983.4328029062026</v>
      </c>
      <c r="AH2326" s="27">
        <f t="shared" si="262"/>
        <v>71462.783677850719</v>
      </c>
      <c r="AI2326" s="6" t="e">
        <f t="shared" si="264"/>
        <v>#N/A</v>
      </c>
    </row>
    <row r="2327" spans="1:35" x14ac:dyDescent="0.35">
      <c r="A2327" t="str">
        <f t="shared" si="263"/>
        <v>PARKVIEW MEDICAL CENTRE (DR KUKAR)North H&amp;F PCNHammersmith &amp; FulhamE85659May2</v>
      </c>
      <c r="B2327" s="41" t="s">
        <v>595</v>
      </c>
      <c r="C2327" s="41" t="s">
        <v>497</v>
      </c>
      <c r="D2327" s="41" t="s">
        <v>22</v>
      </c>
      <c r="E2327" s="41" t="s">
        <v>92</v>
      </c>
      <c r="F2327" s="41" t="s">
        <v>92</v>
      </c>
      <c r="G2327" s="41" t="s">
        <v>757</v>
      </c>
      <c r="H2327" s="41">
        <v>2</v>
      </c>
      <c r="I2327" s="41">
        <v>2185.4062286804501</v>
      </c>
      <c r="J2327" s="41">
        <v>1110</v>
      </c>
      <c r="K2327" s="41">
        <v>2</v>
      </c>
      <c r="L2327" s="41">
        <v>20.535</v>
      </c>
      <c r="M2327" s="41">
        <v>3.6999999999999998E-2</v>
      </c>
      <c r="N2327" s="41">
        <v>550</v>
      </c>
      <c r="O2327" s="41">
        <v>0</v>
      </c>
      <c r="P2327" s="41">
        <v>10.945</v>
      </c>
      <c r="Q2327" s="41">
        <v>0</v>
      </c>
      <c r="R2327" s="41">
        <v>19282</v>
      </c>
      <c r="S2327" s="41">
        <v>345.14780000000002</v>
      </c>
      <c r="T2327" s="41">
        <v>17017</v>
      </c>
      <c r="U2327" s="41">
        <v>374.37400000000002</v>
      </c>
      <c r="V2327" s="41">
        <v>20394</v>
      </c>
      <c r="W2327" s="41">
        <v>365.71980000000002</v>
      </c>
      <c r="X2327" s="41">
        <v>17567</v>
      </c>
      <c r="Y2327" s="41">
        <v>385.31900000000002</v>
      </c>
      <c r="Z2327" s="6">
        <f>0</f>
        <v>0</v>
      </c>
      <c r="AA2327" s="6">
        <f t="shared" ref="AA2327:AA2390" si="265">IFERROR(W2327*1,#N/A)</f>
        <v>365.71980000000002</v>
      </c>
      <c r="AB2327">
        <f>IF(ISBLANK(Table1[[#This Row],[FY2425_Cost]])=TRUE,#N/A,Table1[[#This Row],[FY2425_Cost]])</f>
        <v>385.31900000000002</v>
      </c>
      <c r="AC2327" s="6">
        <f t="shared" ref="AC2327:AC2390" si="266">AB2327-AA2327</f>
        <v>19.599199999999996</v>
      </c>
      <c r="AD2327" s="6" t="e">
        <f>SUMIFS($AB$3:AB2327,$B$3:B2327,B2327)</f>
        <v>#N/A</v>
      </c>
      <c r="AE2327" s="6">
        <f t="shared" ref="AE2327:AE2390" si="267">IFERROR(I2327*$AE$1,#N/A)</f>
        <v>983.4328029062026</v>
      </c>
      <c r="AF2327" s="6">
        <f t="shared" ref="AF2327:AF2390" si="268">AE2327+Z2327</f>
        <v>983.4328029062026</v>
      </c>
      <c r="AG2327" s="6">
        <f>VLOOKUP(Table1[[#This Row],[PracticeCode]],$AP$3:$AS$345,4,FALSE)</f>
        <v>983.4328029062026</v>
      </c>
      <c r="AH2327" s="27">
        <f t="shared" ref="AH2327:AH2390" si="269">IFERROR(I2327*$AH$1,#N/A)</f>
        <v>71462.783677850719</v>
      </c>
      <c r="AI2327" s="6" t="e">
        <f t="shared" si="264"/>
        <v>#N/A</v>
      </c>
    </row>
    <row r="2328" spans="1:35" x14ac:dyDescent="0.35">
      <c r="A2328" t="str">
        <f t="shared" si="263"/>
        <v>PARKVIEW MEDICAL CENTRE (DR KUKAR)North H&amp;F PCNHammersmith &amp; FulhamE85659Nov8</v>
      </c>
      <c r="B2328" s="41" t="s">
        <v>595</v>
      </c>
      <c r="C2328" s="41" t="s">
        <v>497</v>
      </c>
      <c r="D2328" s="41" t="s">
        <v>22</v>
      </c>
      <c r="E2328" s="41" t="s">
        <v>92</v>
      </c>
      <c r="F2328" s="41" t="s">
        <v>92</v>
      </c>
      <c r="G2328" s="41" t="s">
        <v>763</v>
      </c>
      <c r="H2328" s="41">
        <v>8</v>
      </c>
      <c r="I2328" s="41">
        <v>2185.4062286804501</v>
      </c>
      <c r="J2328" s="41">
        <v>999</v>
      </c>
      <c r="K2328" s="41">
        <v>0</v>
      </c>
      <c r="L2328" s="41">
        <v>19.880100000000002</v>
      </c>
      <c r="M2328" s="41">
        <v>0</v>
      </c>
      <c r="N2328" s="41"/>
      <c r="O2328" s="41"/>
      <c r="P2328" s="41"/>
      <c r="Q2328" s="41"/>
      <c r="R2328" s="41">
        <v>26208</v>
      </c>
      <c r="S2328" s="41">
        <v>469.1232</v>
      </c>
      <c r="T2328" s="41"/>
      <c r="U2328" s="41"/>
      <c r="V2328" s="41">
        <v>27207</v>
      </c>
      <c r="W2328" s="41">
        <v>489.00330000000002</v>
      </c>
      <c r="X2328" s="41"/>
      <c r="Y2328" s="41"/>
      <c r="Z2328" s="6">
        <f>0</f>
        <v>0</v>
      </c>
      <c r="AA2328" s="6">
        <f t="shared" si="265"/>
        <v>489.00330000000002</v>
      </c>
      <c r="AB2328" t="e">
        <f>IF(ISBLANK(Table1[[#This Row],[FY2425_Cost]])=TRUE,#N/A,Table1[[#This Row],[FY2425_Cost]])</f>
        <v>#N/A</v>
      </c>
      <c r="AC2328" s="6" t="e">
        <f t="shared" si="266"/>
        <v>#N/A</v>
      </c>
      <c r="AD2328" s="6" t="e">
        <f>SUMIFS($AB$3:AB2328,$B$3:B2328,B2328)</f>
        <v>#N/A</v>
      </c>
      <c r="AE2328" s="6">
        <f t="shared" si="267"/>
        <v>983.4328029062026</v>
      </c>
      <c r="AF2328" s="6">
        <f t="shared" si="268"/>
        <v>983.4328029062026</v>
      </c>
      <c r="AG2328" s="6">
        <f>VLOOKUP(Table1[[#This Row],[PracticeCode]],$AP$3:$AS$345,4,FALSE)</f>
        <v>983.4328029062026</v>
      </c>
      <c r="AH2328" s="27">
        <f t="shared" si="269"/>
        <v>71462.783677850719</v>
      </c>
      <c r="AI2328" s="6" t="e">
        <f t="shared" si="264"/>
        <v>#N/A</v>
      </c>
    </row>
    <row r="2329" spans="1:35" x14ac:dyDescent="0.35">
      <c r="A2329" t="str">
        <f t="shared" si="263"/>
        <v>PARKVIEW MEDICAL CENTRE (DR KUKAR)North H&amp;F PCNHammersmith &amp; FulhamE85659Oct7</v>
      </c>
      <c r="B2329" s="41" t="s">
        <v>595</v>
      </c>
      <c r="C2329" s="41" t="s">
        <v>497</v>
      </c>
      <c r="D2329" s="41" t="s">
        <v>22</v>
      </c>
      <c r="E2329" s="41" t="s">
        <v>92</v>
      </c>
      <c r="F2329" s="41" t="s">
        <v>92</v>
      </c>
      <c r="G2329" s="41" t="s">
        <v>762</v>
      </c>
      <c r="H2329" s="41">
        <v>7</v>
      </c>
      <c r="I2329" s="41">
        <v>2185.4062286804501</v>
      </c>
      <c r="J2329" s="41">
        <v>934</v>
      </c>
      <c r="K2329" s="41">
        <v>0</v>
      </c>
      <c r="L2329" s="41">
        <v>18.586600000000001</v>
      </c>
      <c r="M2329" s="41">
        <v>0</v>
      </c>
      <c r="N2329" s="41">
        <v>0</v>
      </c>
      <c r="O2329" s="41">
        <v>0</v>
      </c>
      <c r="P2329" s="41">
        <v>0</v>
      </c>
      <c r="Q2329" s="41">
        <v>0</v>
      </c>
      <c r="R2329" s="41">
        <v>27673</v>
      </c>
      <c r="S2329" s="41">
        <v>495.3467</v>
      </c>
      <c r="T2329" s="41">
        <v>37270</v>
      </c>
      <c r="U2329" s="41">
        <v>819.94</v>
      </c>
      <c r="V2329" s="41">
        <v>28607</v>
      </c>
      <c r="W2329" s="41">
        <v>513.93330000000003</v>
      </c>
      <c r="X2329" s="41">
        <v>37270</v>
      </c>
      <c r="Y2329" s="41">
        <v>819.94</v>
      </c>
      <c r="Z2329" s="6">
        <f>0</f>
        <v>0</v>
      </c>
      <c r="AA2329" s="6">
        <f t="shared" si="265"/>
        <v>513.93330000000003</v>
      </c>
      <c r="AB2329">
        <f>IF(ISBLANK(Table1[[#This Row],[FY2425_Cost]])=TRUE,#N/A,Table1[[#This Row],[FY2425_Cost]])</f>
        <v>819.94</v>
      </c>
      <c r="AC2329" s="6">
        <f t="shared" si="266"/>
        <v>306.00670000000002</v>
      </c>
      <c r="AD2329" s="6" t="e">
        <f>SUMIFS($AB$3:AB2329,$B$3:B2329,B2329)</f>
        <v>#N/A</v>
      </c>
      <c r="AE2329" s="6">
        <f t="shared" si="267"/>
        <v>983.4328029062026</v>
      </c>
      <c r="AF2329" s="6">
        <f t="shared" si="268"/>
        <v>983.4328029062026</v>
      </c>
      <c r="AG2329" s="6">
        <f>VLOOKUP(Table1[[#This Row],[PracticeCode]],$AP$3:$AS$345,4,FALSE)</f>
        <v>983.4328029062026</v>
      </c>
      <c r="AH2329" s="27">
        <f t="shared" si="269"/>
        <v>71462.783677850719</v>
      </c>
      <c r="AI2329" s="6" t="e">
        <f t="shared" si="264"/>
        <v>#N/A</v>
      </c>
    </row>
    <row r="2330" spans="1:35" x14ac:dyDescent="0.35">
      <c r="A2330" t="str">
        <f t="shared" si="263"/>
        <v>PARKVIEW MEDICAL CENTRE (DR KUKAR)North H&amp;F PCNHammersmith &amp; FulhamE85659Sep6</v>
      </c>
      <c r="B2330" s="41" t="s">
        <v>595</v>
      </c>
      <c r="C2330" s="41" t="s">
        <v>497</v>
      </c>
      <c r="D2330" s="41" t="s">
        <v>22</v>
      </c>
      <c r="E2330" s="41" t="s">
        <v>92</v>
      </c>
      <c r="F2330" s="41" t="s">
        <v>92</v>
      </c>
      <c r="G2330" s="41" t="s">
        <v>761</v>
      </c>
      <c r="H2330" s="41">
        <v>6</v>
      </c>
      <c r="I2330" s="41">
        <v>2185.4062286804501</v>
      </c>
      <c r="J2330" s="41">
        <v>835</v>
      </c>
      <c r="K2330" s="41">
        <v>2</v>
      </c>
      <c r="L2330" s="41">
        <v>16.616500000000002</v>
      </c>
      <c r="M2330" s="41">
        <v>3.9800000000000002E-2</v>
      </c>
      <c r="N2330" s="41">
        <v>688</v>
      </c>
      <c r="O2330" s="41">
        <v>0</v>
      </c>
      <c r="P2330" s="41">
        <v>15.479999999999999</v>
      </c>
      <c r="Q2330" s="41">
        <v>0</v>
      </c>
      <c r="R2330" s="41">
        <v>20870</v>
      </c>
      <c r="S2330" s="41">
        <v>373.57299999999998</v>
      </c>
      <c r="T2330" s="41">
        <v>25294</v>
      </c>
      <c r="U2330" s="41">
        <v>556.46799999999996</v>
      </c>
      <c r="V2330" s="41">
        <v>21707</v>
      </c>
      <c r="W2330" s="41">
        <v>390.22929999999997</v>
      </c>
      <c r="X2330" s="41">
        <v>25982</v>
      </c>
      <c r="Y2330" s="41">
        <v>571.94799999999998</v>
      </c>
      <c r="Z2330" s="6">
        <f>0</f>
        <v>0</v>
      </c>
      <c r="AA2330" s="6">
        <f t="shared" si="265"/>
        <v>390.22929999999997</v>
      </c>
      <c r="AB2330">
        <f>IF(ISBLANK(Table1[[#This Row],[FY2425_Cost]])=TRUE,#N/A,Table1[[#This Row],[FY2425_Cost]])</f>
        <v>571.94799999999998</v>
      </c>
      <c r="AC2330" s="6">
        <f t="shared" si="266"/>
        <v>181.71870000000001</v>
      </c>
      <c r="AD2330" s="6" t="e">
        <f>SUMIFS($AB$3:AB2330,$B$3:B2330,B2330)</f>
        <v>#N/A</v>
      </c>
      <c r="AE2330" s="6">
        <f t="shared" si="267"/>
        <v>983.4328029062026</v>
      </c>
      <c r="AF2330" s="6">
        <f t="shared" si="268"/>
        <v>983.4328029062026</v>
      </c>
      <c r="AG2330" s="6">
        <f>VLOOKUP(Table1[[#This Row],[PracticeCode]],$AP$3:$AS$345,4,FALSE)</f>
        <v>983.4328029062026</v>
      </c>
      <c r="AH2330" s="27">
        <f t="shared" si="269"/>
        <v>71462.783677850719</v>
      </c>
      <c r="AI2330" s="6" t="e">
        <f t="shared" si="264"/>
        <v>#N/A</v>
      </c>
    </row>
    <row r="2331" spans="1:35" x14ac:dyDescent="0.35">
      <c r="A2331" t="str">
        <f t="shared" si="263"/>
        <v>Parkview PracticeNorth H&amp;F PCNHammersmith &amp; FulhamE85048Apr1</v>
      </c>
      <c r="B2331" s="41" t="s">
        <v>546</v>
      </c>
      <c r="C2331" s="41" t="s">
        <v>497</v>
      </c>
      <c r="D2331" s="41" t="s">
        <v>22</v>
      </c>
      <c r="E2331" s="41" t="s">
        <v>90</v>
      </c>
      <c r="F2331" s="41" t="s">
        <v>90</v>
      </c>
      <c r="G2331" s="41" t="s">
        <v>756</v>
      </c>
      <c r="H2331" s="41">
        <v>1</v>
      </c>
      <c r="I2331" s="41">
        <v>7409.9494208608403</v>
      </c>
      <c r="J2331" s="41">
        <v>3275</v>
      </c>
      <c r="K2331" s="41">
        <v>0</v>
      </c>
      <c r="L2331" s="41">
        <v>60.587499999999999</v>
      </c>
      <c r="M2331" s="41">
        <v>0</v>
      </c>
      <c r="N2331" s="41">
        <v>2961</v>
      </c>
      <c r="O2331" s="41">
        <v>0</v>
      </c>
      <c r="P2331" s="41">
        <v>58.923900000000003</v>
      </c>
      <c r="Q2331" s="41">
        <v>0</v>
      </c>
      <c r="R2331" s="41">
        <v>4636</v>
      </c>
      <c r="S2331" s="41">
        <v>82.984399999999994</v>
      </c>
      <c r="T2331" s="41">
        <v>5613</v>
      </c>
      <c r="U2331" s="41">
        <v>123.486</v>
      </c>
      <c r="V2331" s="41">
        <v>7911</v>
      </c>
      <c r="W2331" s="41">
        <v>143.5719</v>
      </c>
      <c r="X2331" s="41">
        <v>8574</v>
      </c>
      <c r="Y2331" s="41">
        <v>182.40989999999999</v>
      </c>
      <c r="Z2331" s="6">
        <f>0</f>
        <v>0</v>
      </c>
      <c r="AA2331" s="6">
        <f t="shared" si="265"/>
        <v>143.5719</v>
      </c>
      <c r="AB2331">
        <f>IF(ISBLANK(Table1[[#This Row],[FY2425_Cost]])=TRUE,#N/A,Table1[[#This Row],[FY2425_Cost]])</f>
        <v>182.40989999999999</v>
      </c>
      <c r="AC2331" s="6">
        <f t="shared" si="266"/>
        <v>38.837999999999994</v>
      </c>
      <c r="AD2331" s="6">
        <f>SUMIFS($AB$3:AB2331,$B$3:B2331,B2331)</f>
        <v>182.40989999999999</v>
      </c>
      <c r="AE2331" s="6">
        <f t="shared" si="267"/>
        <v>3334.4772393873782</v>
      </c>
      <c r="AF2331" s="6">
        <f t="shared" si="268"/>
        <v>3334.4772393873782</v>
      </c>
      <c r="AG2331" s="6">
        <f>VLOOKUP(Table1[[#This Row],[PracticeCode]],$AP$3:$AS$345,4,FALSE)</f>
        <v>3334.4772393873782</v>
      </c>
      <c r="AH2331" s="27">
        <f t="shared" si="269"/>
        <v>242305.3460621495</v>
      </c>
      <c r="AI2331" s="6">
        <f t="shared" si="264"/>
        <v>0</v>
      </c>
    </row>
    <row r="2332" spans="1:35" x14ac:dyDescent="0.35">
      <c r="A2332" t="str">
        <f t="shared" si="263"/>
        <v>Parkview PracticeNorth H&amp;F PCNHammersmith &amp; FulhamE85048Aug5</v>
      </c>
      <c r="B2332" s="41" t="s">
        <v>546</v>
      </c>
      <c r="C2332" s="41" t="s">
        <v>497</v>
      </c>
      <c r="D2332" s="41" t="s">
        <v>22</v>
      </c>
      <c r="E2332" s="41" t="s">
        <v>90</v>
      </c>
      <c r="F2332" s="41" t="s">
        <v>90</v>
      </c>
      <c r="G2332" s="41" t="s">
        <v>760</v>
      </c>
      <c r="H2332" s="41">
        <v>5</v>
      </c>
      <c r="I2332" s="41">
        <v>7409.9494208608403</v>
      </c>
      <c r="J2332" s="41">
        <v>4165</v>
      </c>
      <c r="K2332" s="41">
        <v>4</v>
      </c>
      <c r="L2332" s="41">
        <v>77.052499999999995</v>
      </c>
      <c r="M2332" s="41">
        <v>7.3999999999999996E-2</v>
      </c>
      <c r="N2332" s="41">
        <v>3918</v>
      </c>
      <c r="O2332" s="41">
        <v>44</v>
      </c>
      <c r="P2332" s="41">
        <v>77.96820000000001</v>
      </c>
      <c r="Q2332" s="41">
        <v>0.87560000000000004</v>
      </c>
      <c r="R2332" s="41">
        <v>9411</v>
      </c>
      <c r="S2332" s="41">
        <v>168.45689999999999</v>
      </c>
      <c r="T2332" s="41">
        <v>4415</v>
      </c>
      <c r="U2332" s="41">
        <v>97.13</v>
      </c>
      <c r="V2332" s="41">
        <v>13580</v>
      </c>
      <c r="W2332" s="41">
        <v>245.58339999999998</v>
      </c>
      <c r="X2332" s="41">
        <v>8377</v>
      </c>
      <c r="Y2332" s="41">
        <v>175.97380000000001</v>
      </c>
      <c r="Z2332" s="6">
        <f>0</f>
        <v>0</v>
      </c>
      <c r="AA2332" s="6">
        <f t="shared" si="265"/>
        <v>245.58339999999998</v>
      </c>
      <c r="AB2332">
        <f>IF(ISBLANK(Table1[[#This Row],[FY2425_Cost]])=TRUE,#N/A,Table1[[#This Row],[FY2425_Cost]])</f>
        <v>175.97380000000001</v>
      </c>
      <c r="AC2332" s="6">
        <f t="shared" si="266"/>
        <v>-69.609599999999972</v>
      </c>
      <c r="AD2332" s="6">
        <f>SUMIFS($AB$3:AB2332,$B$3:B2332,B2332)</f>
        <v>358.38369999999998</v>
      </c>
      <c r="AE2332" s="6">
        <f t="shared" si="267"/>
        <v>3334.4772393873782</v>
      </c>
      <c r="AF2332" s="6">
        <f t="shared" si="268"/>
        <v>3334.4772393873782</v>
      </c>
      <c r="AG2332" s="6">
        <f>VLOOKUP(Table1[[#This Row],[PracticeCode]],$AP$3:$AS$345,4,FALSE)</f>
        <v>3334.4772393873782</v>
      </c>
      <c r="AH2332" s="27">
        <f t="shared" si="269"/>
        <v>242305.3460621495</v>
      </c>
      <c r="AI2332" s="6">
        <f t="shared" si="264"/>
        <v>0</v>
      </c>
    </row>
    <row r="2333" spans="1:35" x14ac:dyDescent="0.35">
      <c r="A2333" t="str">
        <f t="shared" si="263"/>
        <v>Parkview PracticeNorth H&amp;F PCNHammersmith &amp; FulhamE85048Dec9</v>
      </c>
      <c r="B2333" s="41" t="s">
        <v>546</v>
      </c>
      <c r="C2333" s="41" t="s">
        <v>497</v>
      </c>
      <c r="D2333" s="41" t="s">
        <v>22</v>
      </c>
      <c r="E2333" s="41" t="s">
        <v>90</v>
      </c>
      <c r="F2333" s="41" t="s">
        <v>90</v>
      </c>
      <c r="G2333" s="41" t="s">
        <v>764</v>
      </c>
      <c r="H2333" s="41">
        <v>9</v>
      </c>
      <c r="I2333" s="41">
        <v>7409.9494208608403</v>
      </c>
      <c r="J2333" s="41">
        <v>3843</v>
      </c>
      <c r="K2333" s="41">
        <v>0</v>
      </c>
      <c r="L2333" s="41">
        <v>76.475700000000003</v>
      </c>
      <c r="M2333" s="41">
        <v>0</v>
      </c>
      <c r="N2333" s="41"/>
      <c r="O2333" s="41"/>
      <c r="P2333" s="41"/>
      <c r="Q2333" s="41"/>
      <c r="R2333" s="41">
        <v>5863</v>
      </c>
      <c r="S2333" s="41">
        <v>104.9477</v>
      </c>
      <c r="T2333" s="41"/>
      <c r="U2333" s="41"/>
      <c r="V2333" s="41">
        <v>9706</v>
      </c>
      <c r="W2333" s="41">
        <v>181.42340000000002</v>
      </c>
      <c r="X2333" s="41"/>
      <c r="Y2333" s="41"/>
      <c r="Z2333" s="6">
        <f>0</f>
        <v>0</v>
      </c>
      <c r="AA2333" s="6">
        <f t="shared" si="265"/>
        <v>181.42340000000002</v>
      </c>
      <c r="AB2333" t="e">
        <f>IF(ISBLANK(Table1[[#This Row],[FY2425_Cost]])=TRUE,#N/A,Table1[[#This Row],[FY2425_Cost]])</f>
        <v>#N/A</v>
      </c>
      <c r="AC2333" s="6" t="e">
        <f t="shared" si="266"/>
        <v>#N/A</v>
      </c>
      <c r="AD2333" s="6" t="e">
        <f>SUMIFS($AB$3:AB2333,$B$3:B2333,B2333)</f>
        <v>#N/A</v>
      </c>
      <c r="AE2333" s="6">
        <f t="shared" si="267"/>
        <v>3334.4772393873782</v>
      </c>
      <c r="AF2333" s="6">
        <f t="shared" si="268"/>
        <v>3334.4772393873782</v>
      </c>
      <c r="AG2333" s="6">
        <f>VLOOKUP(Table1[[#This Row],[PracticeCode]],$AP$3:$AS$345,4,FALSE)</f>
        <v>3334.4772393873782</v>
      </c>
      <c r="AH2333" s="27">
        <f t="shared" si="269"/>
        <v>242305.3460621495</v>
      </c>
      <c r="AI2333" s="6" t="e">
        <f t="shared" si="264"/>
        <v>#N/A</v>
      </c>
    </row>
    <row r="2334" spans="1:35" x14ac:dyDescent="0.35">
      <c r="A2334" t="str">
        <f t="shared" si="263"/>
        <v>Parkview PracticeNorth H&amp;F PCNHammersmith &amp; FulhamE85048Feb11</v>
      </c>
      <c r="B2334" s="41" t="s">
        <v>546</v>
      </c>
      <c r="C2334" s="41" t="s">
        <v>497</v>
      </c>
      <c r="D2334" s="41" t="s">
        <v>22</v>
      </c>
      <c r="E2334" s="41" t="s">
        <v>90</v>
      </c>
      <c r="F2334" s="41" t="s">
        <v>90</v>
      </c>
      <c r="G2334" s="41" t="s">
        <v>766</v>
      </c>
      <c r="H2334" s="41">
        <v>11</v>
      </c>
      <c r="I2334" s="41">
        <v>7409.9494208608403</v>
      </c>
      <c r="J2334" s="41">
        <v>3198</v>
      </c>
      <c r="K2334" s="41">
        <v>0</v>
      </c>
      <c r="L2334" s="41">
        <v>63.6402</v>
      </c>
      <c r="M2334" s="41">
        <v>0</v>
      </c>
      <c r="N2334" s="41"/>
      <c r="O2334" s="41"/>
      <c r="P2334" s="41"/>
      <c r="Q2334" s="41"/>
      <c r="R2334" s="41">
        <v>6763</v>
      </c>
      <c r="S2334" s="41">
        <v>121.0577</v>
      </c>
      <c r="T2334" s="41"/>
      <c r="U2334" s="41"/>
      <c r="V2334" s="41">
        <v>9961</v>
      </c>
      <c r="W2334" s="41">
        <v>184.6979</v>
      </c>
      <c r="X2334" s="41"/>
      <c r="Y2334" s="41"/>
      <c r="Z2334" s="6">
        <f>0</f>
        <v>0</v>
      </c>
      <c r="AA2334" s="6">
        <f t="shared" si="265"/>
        <v>184.6979</v>
      </c>
      <c r="AB2334" t="e">
        <f>IF(ISBLANK(Table1[[#This Row],[FY2425_Cost]])=TRUE,#N/A,Table1[[#This Row],[FY2425_Cost]])</f>
        <v>#N/A</v>
      </c>
      <c r="AC2334" s="6" t="e">
        <f t="shared" si="266"/>
        <v>#N/A</v>
      </c>
      <c r="AD2334" s="6" t="e">
        <f>SUMIFS($AB$3:AB2334,$B$3:B2334,B2334)</f>
        <v>#N/A</v>
      </c>
      <c r="AE2334" s="6">
        <f t="shared" si="267"/>
        <v>3334.4772393873782</v>
      </c>
      <c r="AF2334" s="6">
        <f t="shared" si="268"/>
        <v>3334.4772393873782</v>
      </c>
      <c r="AG2334" s="6">
        <f>VLOOKUP(Table1[[#This Row],[PracticeCode]],$AP$3:$AS$345,4,FALSE)</f>
        <v>3334.4772393873782</v>
      </c>
      <c r="AH2334" s="27">
        <f t="shared" si="269"/>
        <v>242305.3460621495</v>
      </c>
      <c r="AI2334" s="6" t="e">
        <f t="shared" si="264"/>
        <v>#N/A</v>
      </c>
    </row>
    <row r="2335" spans="1:35" x14ac:dyDescent="0.35">
      <c r="A2335" t="str">
        <f t="shared" si="263"/>
        <v>Parkview PracticeNorth H&amp;F PCNHammersmith &amp; FulhamE85048Jan10</v>
      </c>
      <c r="B2335" s="41" t="s">
        <v>546</v>
      </c>
      <c r="C2335" s="41" t="s">
        <v>497</v>
      </c>
      <c r="D2335" s="41" t="s">
        <v>22</v>
      </c>
      <c r="E2335" s="41" t="s">
        <v>90</v>
      </c>
      <c r="F2335" s="41" t="s">
        <v>90</v>
      </c>
      <c r="G2335" s="41" t="s">
        <v>765</v>
      </c>
      <c r="H2335" s="41">
        <v>10</v>
      </c>
      <c r="I2335" s="41">
        <v>7409.9494208608403</v>
      </c>
      <c r="J2335" s="41">
        <v>3671</v>
      </c>
      <c r="K2335" s="41">
        <v>5</v>
      </c>
      <c r="L2335" s="41">
        <v>73.052900000000008</v>
      </c>
      <c r="M2335" s="41">
        <v>9.9500000000000005E-2</v>
      </c>
      <c r="N2335" s="41"/>
      <c r="O2335" s="41"/>
      <c r="P2335" s="41"/>
      <c r="Q2335" s="41"/>
      <c r="R2335" s="41">
        <v>8990</v>
      </c>
      <c r="S2335" s="41">
        <v>160.92099999999999</v>
      </c>
      <c r="T2335" s="41"/>
      <c r="U2335" s="41"/>
      <c r="V2335" s="41">
        <v>12666</v>
      </c>
      <c r="W2335" s="41">
        <v>234.07339999999999</v>
      </c>
      <c r="X2335" s="41"/>
      <c r="Y2335" s="41"/>
      <c r="Z2335" s="6">
        <f>0</f>
        <v>0</v>
      </c>
      <c r="AA2335" s="6">
        <f t="shared" si="265"/>
        <v>234.07339999999999</v>
      </c>
      <c r="AB2335" t="e">
        <f>IF(ISBLANK(Table1[[#This Row],[FY2425_Cost]])=TRUE,#N/A,Table1[[#This Row],[FY2425_Cost]])</f>
        <v>#N/A</v>
      </c>
      <c r="AC2335" s="6" t="e">
        <f t="shared" si="266"/>
        <v>#N/A</v>
      </c>
      <c r="AD2335" s="6" t="e">
        <f>SUMIFS($AB$3:AB2335,$B$3:B2335,B2335)</f>
        <v>#N/A</v>
      </c>
      <c r="AE2335" s="6">
        <f t="shared" si="267"/>
        <v>3334.4772393873782</v>
      </c>
      <c r="AF2335" s="6">
        <f t="shared" si="268"/>
        <v>3334.4772393873782</v>
      </c>
      <c r="AG2335" s="6">
        <f>VLOOKUP(Table1[[#This Row],[PracticeCode]],$AP$3:$AS$345,4,FALSE)</f>
        <v>3334.4772393873782</v>
      </c>
      <c r="AH2335" s="27">
        <f t="shared" si="269"/>
        <v>242305.3460621495</v>
      </c>
      <c r="AI2335" s="6" t="e">
        <f t="shared" si="264"/>
        <v>#N/A</v>
      </c>
    </row>
    <row r="2336" spans="1:35" x14ac:dyDescent="0.35">
      <c r="A2336" t="str">
        <f t="shared" si="263"/>
        <v>Parkview PracticeNorth H&amp;F PCNHammersmith &amp; FulhamE85048Jul4</v>
      </c>
      <c r="B2336" s="41" t="s">
        <v>546</v>
      </c>
      <c r="C2336" s="41" t="s">
        <v>497</v>
      </c>
      <c r="D2336" s="41" t="s">
        <v>22</v>
      </c>
      <c r="E2336" s="41" t="s">
        <v>90</v>
      </c>
      <c r="F2336" s="41" t="s">
        <v>90</v>
      </c>
      <c r="G2336" s="41" t="s">
        <v>759</v>
      </c>
      <c r="H2336" s="41">
        <v>4</v>
      </c>
      <c r="I2336" s="41">
        <v>7409.9494208608403</v>
      </c>
      <c r="J2336" s="41">
        <v>3254</v>
      </c>
      <c r="K2336" s="41">
        <v>2</v>
      </c>
      <c r="L2336" s="41">
        <v>60.198999999999998</v>
      </c>
      <c r="M2336" s="41">
        <v>3.6999999999999998E-2</v>
      </c>
      <c r="N2336" s="41">
        <v>5324</v>
      </c>
      <c r="O2336" s="41">
        <v>0</v>
      </c>
      <c r="P2336" s="41">
        <v>105.94760000000001</v>
      </c>
      <c r="Q2336" s="41">
        <v>0</v>
      </c>
      <c r="R2336" s="41">
        <v>24028</v>
      </c>
      <c r="S2336" s="41">
        <v>430.10120000000001</v>
      </c>
      <c r="T2336" s="41">
        <v>10490</v>
      </c>
      <c r="U2336" s="41">
        <v>230.78</v>
      </c>
      <c r="V2336" s="41">
        <v>27284</v>
      </c>
      <c r="W2336" s="41">
        <v>490.3372</v>
      </c>
      <c r="X2336" s="41">
        <v>15814</v>
      </c>
      <c r="Y2336" s="41">
        <v>336.7276</v>
      </c>
      <c r="Z2336" s="6">
        <f>0</f>
        <v>0</v>
      </c>
      <c r="AA2336" s="6">
        <f t="shared" si="265"/>
        <v>490.3372</v>
      </c>
      <c r="AB2336">
        <f>IF(ISBLANK(Table1[[#This Row],[FY2425_Cost]])=TRUE,#N/A,Table1[[#This Row],[FY2425_Cost]])</f>
        <v>336.7276</v>
      </c>
      <c r="AC2336" s="6">
        <f t="shared" si="266"/>
        <v>-153.6096</v>
      </c>
      <c r="AD2336" s="6" t="e">
        <f>SUMIFS($AB$3:AB2336,$B$3:B2336,B2336)</f>
        <v>#N/A</v>
      </c>
      <c r="AE2336" s="6">
        <f t="shared" si="267"/>
        <v>3334.4772393873782</v>
      </c>
      <c r="AF2336" s="6">
        <f t="shared" si="268"/>
        <v>3334.4772393873782</v>
      </c>
      <c r="AG2336" s="6">
        <f>VLOOKUP(Table1[[#This Row],[PracticeCode]],$AP$3:$AS$345,4,FALSE)</f>
        <v>3334.4772393873782</v>
      </c>
      <c r="AH2336" s="27">
        <f t="shared" si="269"/>
        <v>242305.3460621495</v>
      </c>
      <c r="AI2336" s="6" t="e">
        <f t="shared" si="264"/>
        <v>#N/A</v>
      </c>
    </row>
    <row r="2337" spans="1:35" x14ac:dyDescent="0.35">
      <c r="A2337" t="str">
        <f t="shared" si="263"/>
        <v>Parkview PracticeNorth H&amp;F PCNHammersmith &amp; FulhamE85048Jun3</v>
      </c>
      <c r="B2337" s="41" t="s">
        <v>546</v>
      </c>
      <c r="C2337" s="41" t="s">
        <v>497</v>
      </c>
      <c r="D2337" s="41" t="s">
        <v>22</v>
      </c>
      <c r="E2337" s="41" t="s">
        <v>90</v>
      </c>
      <c r="F2337" s="41" t="s">
        <v>90</v>
      </c>
      <c r="G2337" s="41" t="s">
        <v>758</v>
      </c>
      <c r="H2337" s="41">
        <v>3</v>
      </c>
      <c r="I2337" s="41">
        <v>7409.9494208608403</v>
      </c>
      <c r="J2337" s="41">
        <v>3584</v>
      </c>
      <c r="K2337" s="41">
        <v>0</v>
      </c>
      <c r="L2337" s="41">
        <v>66.304000000000002</v>
      </c>
      <c r="M2337" s="41">
        <v>0</v>
      </c>
      <c r="N2337" s="41">
        <v>3293</v>
      </c>
      <c r="O2337" s="41">
        <v>0</v>
      </c>
      <c r="P2337" s="41">
        <v>65.53070000000001</v>
      </c>
      <c r="Q2337" s="41">
        <v>0</v>
      </c>
      <c r="R2337" s="41">
        <v>5501</v>
      </c>
      <c r="S2337" s="41">
        <v>98.4679</v>
      </c>
      <c r="T2337" s="41">
        <v>4962</v>
      </c>
      <c r="U2337" s="41">
        <v>109.164</v>
      </c>
      <c r="V2337" s="41">
        <v>9085</v>
      </c>
      <c r="W2337" s="41">
        <v>164.77190000000002</v>
      </c>
      <c r="X2337" s="41">
        <v>8255</v>
      </c>
      <c r="Y2337" s="41">
        <v>174.69470000000001</v>
      </c>
      <c r="Z2337" s="6">
        <f>0</f>
        <v>0</v>
      </c>
      <c r="AA2337" s="6">
        <f t="shared" si="265"/>
        <v>164.77190000000002</v>
      </c>
      <c r="AB2337">
        <f>IF(ISBLANK(Table1[[#This Row],[FY2425_Cost]])=TRUE,#N/A,Table1[[#This Row],[FY2425_Cost]])</f>
        <v>174.69470000000001</v>
      </c>
      <c r="AC2337" s="6">
        <f t="shared" si="266"/>
        <v>9.9227999999999952</v>
      </c>
      <c r="AD2337" s="6" t="e">
        <f>SUMIFS($AB$3:AB2337,$B$3:B2337,B2337)</f>
        <v>#N/A</v>
      </c>
      <c r="AE2337" s="6">
        <f t="shared" si="267"/>
        <v>3334.4772393873782</v>
      </c>
      <c r="AF2337" s="6">
        <f t="shared" si="268"/>
        <v>3334.4772393873782</v>
      </c>
      <c r="AG2337" s="6">
        <f>VLOOKUP(Table1[[#This Row],[PracticeCode]],$AP$3:$AS$345,4,FALSE)</f>
        <v>3334.4772393873782</v>
      </c>
      <c r="AH2337" s="27">
        <f t="shared" si="269"/>
        <v>242305.3460621495</v>
      </c>
      <c r="AI2337" s="6" t="e">
        <f t="shared" si="264"/>
        <v>#N/A</v>
      </c>
    </row>
    <row r="2338" spans="1:35" x14ac:dyDescent="0.35">
      <c r="A2338" t="str">
        <f t="shared" si="263"/>
        <v>Parkview PracticeNorth H&amp;F PCNHammersmith &amp; FulhamE85048Mar12</v>
      </c>
      <c r="B2338" s="41" t="s">
        <v>546</v>
      </c>
      <c r="C2338" s="41" t="s">
        <v>497</v>
      </c>
      <c r="D2338" s="41" t="s">
        <v>22</v>
      </c>
      <c r="E2338" s="41" t="s">
        <v>90</v>
      </c>
      <c r="F2338" s="41" t="s">
        <v>90</v>
      </c>
      <c r="G2338" s="41" t="s">
        <v>767</v>
      </c>
      <c r="H2338" s="41">
        <v>12</v>
      </c>
      <c r="I2338" s="41">
        <v>7409.9494208608403</v>
      </c>
      <c r="J2338" s="41">
        <v>3787</v>
      </c>
      <c r="K2338" s="41">
        <v>0</v>
      </c>
      <c r="L2338" s="41">
        <v>75.3613</v>
      </c>
      <c r="M2338" s="41">
        <v>0</v>
      </c>
      <c r="N2338" s="41"/>
      <c r="O2338" s="41"/>
      <c r="P2338" s="41"/>
      <c r="Q2338" s="41"/>
      <c r="R2338" s="41">
        <v>6684</v>
      </c>
      <c r="S2338" s="41">
        <v>119.64360000000001</v>
      </c>
      <c r="T2338" s="41"/>
      <c r="U2338" s="41"/>
      <c r="V2338" s="41">
        <v>10471</v>
      </c>
      <c r="W2338" s="41">
        <v>195.00490000000002</v>
      </c>
      <c r="X2338" s="41"/>
      <c r="Y2338" s="41"/>
      <c r="Z2338" s="6">
        <f>0</f>
        <v>0</v>
      </c>
      <c r="AA2338" s="6">
        <f t="shared" si="265"/>
        <v>195.00490000000002</v>
      </c>
      <c r="AB2338" t="e">
        <f>IF(ISBLANK(Table1[[#This Row],[FY2425_Cost]])=TRUE,#N/A,Table1[[#This Row],[FY2425_Cost]])</f>
        <v>#N/A</v>
      </c>
      <c r="AC2338" s="6" t="e">
        <f t="shared" si="266"/>
        <v>#N/A</v>
      </c>
      <c r="AD2338" s="6" t="e">
        <f>SUMIFS($AB$3:AB2338,$B$3:B2338,B2338)</f>
        <v>#N/A</v>
      </c>
      <c r="AE2338" s="6">
        <f t="shared" si="267"/>
        <v>3334.4772393873782</v>
      </c>
      <c r="AF2338" s="6">
        <f t="shared" si="268"/>
        <v>3334.4772393873782</v>
      </c>
      <c r="AG2338" s="6">
        <f>VLOOKUP(Table1[[#This Row],[PracticeCode]],$AP$3:$AS$345,4,FALSE)</f>
        <v>3334.4772393873782</v>
      </c>
      <c r="AH2338" s="27">
        <f t="shared" si="269"/>
        <v>242305.3460621495</v>
      </c>
      <c r="AI2338" s="6" t="e">
        <f t="shared" si="264"/>
        <v>#N/A</v>
      </c>
    </row>
    <row r="2339" spans="1:35" x14ac:dyDescent="0.35">
      <c r="A2339" t="str">
        <f t="shared" si="263"/>
        <v>Parkview PracticeNorth H&amp;F PCNHammersmith &amp; FulhamE85048May2</v>
      </c>
      <c r="B2339" s="41" t="s">
        <v>546</v>
      </c>
      <c r="C2339" s="41" t="s">
        <v>497</v>
      </c>
      <c r="D2339" s="41" t="s">
        <v>22</v>
      </c>
      <c r="E2339" s="41" t="s">
        <v>90</v>
      </c>
      <c r="F2339" s="41" t="s">
        <v>90</v>
      </c>
      <c r="G2339" s="41" t="s">
        <v>757</v>
      </c>
      <c r="H2339" s="41">
        <v>2</v>
      </c>
      <c r="I2339" s="41">
        <v>7409.9494208608403</v>
      </c>
      <c r="J2339" s="41">
        <v>3346</v>
      </c>
      <c r="K2339" s="41">
        <v>0</v>
      </c>
      <c r="L2339" s="41">
        <v>61.900999999999996</v>
      </c>
      <c r="M2339" s="41">
        <v>0</v>
      </c>
      <c r="N2339" s="41">
        <v>2949</v>
      </c>
      <c r="O2339" s="41">
        <v>0</v>
      </c>
      <c r="P2339" s="41">
        <v>58.685100000000006</v>
      </c>
      <c r="Q2339" s="41">
        <v>0</v>
      </c>
      <c r="R2339" s="41">
        <v>8386</v>
      </c>
      <c r="S2339" s="41">
        <v>150.10939999999999</v>
      </c>
      <c r="T2339" s="41">
        <v>6660</v>
      </c>
      <c r="U2339" s="41">
        <v>146.52000000000001</v>
      </c>
      <c r="V2339" s="41">
        <v>11732</v>
      </c>
      <c r="W2339" s="41">
        <v>212.0104</v>
      </c>
      <c r="X2339" s="41">
        <v>9609</v>
      </c>
      <c r="Y2339" s="41">
        <v>205.20510000000002</v>
      </c>
      <c r="Z2339" s="6">
        <f>0</f>
        <v>0</v>
      </c>
      <c r="AA2339" s="6">
        <f t="shared" si="265"/>
        <v>212.0104</v>
      </c>
      <c r="AB2339">
        <f>IF(ISBLANK(Table1[[#This Row],[FY2425_Cost]])=TRUE,#N/A,Table1[[#This Row],[FY2425_Cost]])</f>
        <v>205.20510000000002</v>
      </c>
      <c r="AC2339" s="6">
        <f t="shared" si="266"/>
        <v>-6.8052999999999884</v>
      </c>
      <c r="AD2339" s="6" t="e">
        <f>SUMIFS($AB$3:AB2339,$B$3:B2339,B2339)</f>
        <v>#N/A</v>
      </c>
      <c r="AE2339" s="6">
        <f t="shared" si="267"/>
        <v>3334.4772393873782</v>
      </c>
      <c r="AF2339" s="6">
        <f t="shared" si="268"/>
        <v>3334.4772393873782</v>
      </c>
      <c r="AG2339" s="6">
        <f>VLOOKUP(Table1[[#This Row],[PracticeCode]],$AP$3:$AS$345,4,FALSE)</f>
        <v>3334.4772393873782</v>
      </c>
      <c r="AH2339" s="27">
        <f t="shared" si="269"/>
        <v>242305.3460621495</v>
      </c>
      <c r="AI2339" s="6" t="e">
        <f t="shared" si="264"/>
        <v>#N/A</v>
      </c>
    </row>
    <row r="2340" spans="1:35" x14ac:dyDescent="0.35">
      <c r="A2340" t="str">
        <f t="shared" si="263"/>
        <v>Parkview PracticeNorth H&amp;F PCNHammersmith &amp; FulhamE85048Nov8</v>
      </c>
      <c r="B2340" s="41" t="s">
        <v>546</v>
      </c>
      <c r="C2340" s="41" t="s">
        <v>497</v>
      </c>
      <c r="D2340" s="41" t="s">
        <v>22</v>
      </c>
      <c r="E2340" s="41" t="s">
        <v>90</v>
      </c>
      <c r="F2340" s="41" t="s">
        <v>90</v>
      </c>
      <c r="G2340" s="41" t="s">
        <v>763</v>
      </c>
      <c r="H2340" s="41">
        <v>8</v>
      </c>
      <c r="I2340" s="41">
        <v>7409.9494208608403</v>
      </c>
      <c r="J2340" s="41">
        <v>4382</v>
      </c>
      <c r="K2340" s="41">
        <v>0</v>
      </c>
      <c r="L2340" s="41">
        <v>87.201800000000006</v>
      </c>
      <c r="M2340" s="41">
        <v>0</v>
      </c>
      <c r="N2340" s="41"/>
      <c r="O2340" s="41"/>
      <c r="P2340" s="41"/>
      <c r="Q2340" s="41"/>
      <c r="R2340" s="41">
        <v>6184</v>
      </c>
      <c r="S2340" s="41">
        <v>110.6936</v>
      </c>
      <c r="T2340" s="41"/>
      <c r="U2340" s="41"/>
      <c r="V2340" s="41">
        <v>10566</v>
      </c>
      <c r="W2340" s="41">
        <v>197.8954</v>
      </c>
      <c r="X2340" s="41"/>
      <c r="Y2340" s="41"/>
      <c r="Z2340" s="6">
        <f>0</f>
        <v>0</v>
      </c>
      <c r="AA2340" s="6">
        <f t="shared" si="265"/>
        <v>197.8954</v>
      </c>
      <c r="AB2340" t="e">
        <f>IF(ISBLANK(Table1[[#This Row],[FY2425_Cost]])=TRUE,#N/A,Table1[[#This Row],[FY2425_Cost]])</f>
        <v>#N/A</v>
      </c>
      <c r="AC2340" s="6" t="e">
        <f t="shared" si="266"/>
        <v>#N/A</v>
      </c>
      <c r="AD2340" s="6" t="e">
        <f>SUMIFS($AB$3:AB2340,$B$3:B2340,B2340)</f>
        <v>#N/A</v>
      </c>
      <c r="AE2340" s="6">
        <f t="shared" si="267"/>
        <v>3334.4772393873782</v>
      </c>
      <c r="AF2340" s="6">
        <f t="shared" si="268"/>
        <v>3334.4772393873782</v>
      </c>
      <c r="AG2340" s="6">
        <f>VLOOKUP(Table1[[#This Row],[PracticeCode]],$AP$3:$AS$345,4,FALSE)</f>
        <v>3334.4772393873782</v>
      </c>
      <c r="AH2340" s="27">
        <f t="shared" si="269"/>
        <v>242305.3460621495</v>
      </c>
      <c r="AI2340" s="6" t="e">
        <f t="shared" si="264"/>
        <v>#N/A</v>
      </c>
    </row>
    <row r="2341" spans="1:35" x14ac:dyDescent="0.35">
      <c r="A2341" t="str">
        <f t="shared" si="263"/>
        <v>Parkview PracticeNorth H&amp;F PCNHammersmith &amp; FulhamE85048Oct7</v>
      </c>
      <c r="B2341" s="41" t="s">
        <v>546</v>
      </c>
      <c r="C2341" s="41" t="s">
        <v>497</v>
      </c>
      <c r="D2341" s="41" t="s">
        <v>22</v>
      </c>
      <c r="E2341" s="41" t="s">
        <v>90</v>
      </c>
      <c r="F2341" s="41" t="s">
        <v>90</v>
      </c>
      <c r="G2341" s="41" t="s">
        <v>762</v>
      </c>
      <c r="H2341" s="41">
        <v>7</v>
      </c>
      <c r="I2341" s="41">
        <v>7409.9494208608403</v>
      </c>
      <c r="J2341" s="41">
        <v>4736</v>
      </c>
      <c r="K2341" s="41">
        <v>3</v>
      </c>
      <c r="L2341" s="41">
        <v>94.246400000000008</v>
      </c>
      <c r="M2341" s="41">
        <v>5.9700000000000003E-2</v>
      </c>
      <c r="N2341" s="41">
        <v>0</v>
      </c>
      <c r="O2341" s="41">
        <v>0</v>
      </c>
      <c r="P2341" s="41">
        <v>0</v>
      </c>
      <c r="Q2341" s="41">
        <v>0</v>
      </c>
      <c r="R2341" s="41">
        <v>20506</v>
      </c>
      <c r="S2341" s="41">
        <v>367.05739999999997</v>
      </c>
      <c r="T2341" s="41">
        <v>16700</v>
      </c>
      <c r="U2341" s="41">
        <v>367.4</v>
      </c>
      <c r="V2341" s="41">
        <v>25245</v>
      </c>
      <c r="W2341" s="41">
        <v>461.36349999999999</v>
      </c>
      <c r="X2341" s="41">
        <v>16700</v>
      </c>
      <c r="Y2341" s="41">
        <v>367.4</v>
      </c>
      <c r="Z2341" s="6">
        <f>0</f>
        <v>0</v>
      </c>
      <c r="AA2341" s="6">
        <f t="shared" si="265"/>
        <v>461.36349999999999</v>
      </c>
      <c r="AB2341">
        <f>IF(ISBLANK(Table1[[#This Row],[FY2425_Cost]])=TRUE,#N/A,Table1[[#This Row],[FY2425_Cost]])</f>
        <v>367.4</v>
      </c>
      <c r="AC2341" s="6">
        <f t="shared" si="266"/>
        <v>-93.96350000000001</v>
      </c>
      <c r="AD2341" s="6" t="e">
        <f>SUMIFS($AB$3:AB2341,$B$3:B2341,B2341)</f>
        <v>#N/A</v>
      </c>
      <c r="AE2341" s="6">
        <f t="shared" si="267"/>
        <v>3334.4772393873782</v>
      </c>
      <c r="AF2341" s="6">
        <f t="shared" si="268"/>
        <v>3334.4772393873782</v>
      </c>
      <c r="AG2341" s="6">
        <f>VLOOKUP(Table1[[#This Row],[PracticeCode]],$AP$3:$AS$345,4,FALSE)</f>
        <v>3334.4772393873782</v>
      </c>
      <c r="AH2341" s="27">
        <f t="shared" si="269"/>
        <v>242305.3460621495</v>
      </c>
      <c r="AI2341" s="6" t="e">
        <f t="shared" si="264"/>
        <v>#N/A</v>
      </c>
    </row>
    <row r="2342" spans="1:35" x14ac:dyDescent="0.35">
      <c r="A2342" t="str">
        <f t="shared" si="263"/>
        <v>Parkview PracticeNorth H&amp;F PCNHammersmith &amp; FulhamE85048Sep6</v>
      </c>
      <c r="B2342" s="41" t="s">
        <v>546</v>
      </c>
      <c r="C2342" s="41" t="s">
        <v>497</v>
      </c>
      <c r="D2342" s="41" t="s">
        <v>22</v>
      </c>
      <c r="E2342" s="41" t="s">
        <v>90</v>
      </c>
      <c r="F2342" s="41" t="s">
        <v>90</v>
      </c>
      <c r="G2342" s="41" t="s">
        <v>761</v>
      </c>
      <c r="H2342" s="41">
        <v>6</v>
      </c>
      <c r="I2342" s="41">
        <v>7409.9494208608403</v>
      </c>
      <c r="J2342" s="41">
        <v>4077</v>
      </c>
      <c r="K2342" s="41">
        <v>0</v>
      </c>
      <c r="L2342" s="41">
        <v>81.132300000000001</v>
      </c>
      <c r="M2342" s="41">
        <v>0</v>
      </c>
      <c r="N2342" s="41">
        <v>4741</v>
      </c>
      <c r="O2342" s="41">
        <v>0</v>
      </c>
      <c r="P2342" s="41">
        <v>106.6725</v>
      </c>
      <c r="Q2342" s="41">
        <v>0</v>
      </c>
      <c r="R2342" s="41">
        <v>18966</v>
      </c>
      <c r="S2342" s="41">
        <v>339.4914</v>
      </c>
      <c r="T2342" s="41">
        <v>7023</v>
      </c>
      <c r="U2342" s="41">
        <v>154.506</v>
      </c>
      <c r="V2342" s="41">
        <v>23043</v>
      </c>
      <c r="W2342" s="41">
        <v>420.62369999999999</v>
      </c>
      <c r="X2342" s="41">
        <v>11764</v>
      </c>
      <c r="Y2342" s="41">
        <v>261.17849999999999</v>
      </c>
      <c r="Z2342" s="6">
        <f>0</f>
        <v>0</v>
      </c>
      <c r="AA2342" s="6">
        <f t="shared" si="265"/>
        <v>420.62369999999999</v>
      </c>
      <c r="AB2342">
        <f>IF(ISBLANK(Table1[[#This Row],[FY2425_Cost]])=TRUE,#N/A,Table1[[#This Row],[FY2425_Cost]])</f>
        <v>261.17849999999999</v>
      </c>
      <c r="AC2342" s="6">
        <f t="shared" si="266"/>
        <v>-159.4452</v>
      </c>
      <c r="AD2342" s="6" t="e">
        <f>SUMIFS($AB$3:AB2342,$B$3:B2342,B2342)</f>
        <v>#N/A</v>
      </c>
      <c r="AE2342" s="6">
        <f t="shared" si="267"/>
        <v>3334.4772393873782</v>
      </c>
      <c r="AF2342" s="6">
        <f t="shared" si="268"/>
        <v>3334.4772393873782</v>
      </c>
      <c r="AG2342" s="6">
        <f>VLOOKUP(Table1[[#This Row],[PracticeCode]],$AP$3:$AS$345,4,FALSE)</f>
        <v>3334.4772393873782</v>
      </c>
      <c r="AH2342" s="27">
        <f t="shared" si="269"/>
        <v>242305.3460621495</v>
      </c>
      <c r="AI2342" s="6" t="e">
        <f t="shared" si="264"/>
        <v>#N/A</v>
      </c>
    </row>
    <row r="2343" spans="1:35" x14ac:dyDescent="0.35">
      <c r="A2343" t="str">
        <f t="shared" si="263"/>
        <v>PEARL MEDICAL PRACTICEHarness NorthBrentE84701Apr1</v>
      </c>
      <c r="B2343" s="41" t="s">
        <v>528</v>
      </c>
      <c r="C2343" s="41" t="s">
        <v>431</v>
      </c>
      <c r="D2343" s="41" t="s">
        <v>18</v>
      </c>
      <c r="E2343" s="41" t="s">
        <v>239</v>
      </c>
      <c r="F2343" s="41" t="s">
        <v>239</v>
      </c>
      <c r="G2343" s="41" t="s">
        <v>756</v>
      </c>
      <c r="H2343" s="41">
        <v>1</v>
      </c>
      <c r="I2343" s="41">
        <v>4589.13571570161</v>
      </c>
      <c r="J2343" s="41">
        <v>31024</v>
      </c>
      <c r="K2343" s="41">
        <v>255</v>
      </c>
      <c r="L2343" s="41">
        <v>573.94399999999996</v>
      </c>
      <c r="M2343" s="41">
        <v>4.7174999999999994</v>
      </c>
      <c r="N2343" s="41">
        <v>6394</v>
      </c>
      <c r="O2343" s="41">
        <v>6</v>
      </c>
      <c r="P2343" s="41">
        <v>127.2406</v>
      </c>
      <c r="Q2343" s="41">
        <v>0.11940000000000001</v>
      </c>
      <c r="R2343" s="41">
        <v>0</v>
      </c>
      <c r="S2343" s="41">
        <v>0</v>
      </c>
      <c r="T2343" s="41">
        <v>10</v>
      </c>
      <c r="U2343" s="41">
        <v>0.22</v>
      </c>
      <c r="V2343" s="41">
        <v>31279</v>
      </c>
      <c r="W2343" s="41">
        <v>578.66149999999993</v>
      </c>
      <c r="X2343" s="41">
        <v>6410</v>
      </c>
      <c r="Y2343" s="41">
        <v>127.58</v>
      </c>
      <c r="Z2343" s="6">
        <f>0</f>
        <v>0</v>
      </c>
      <c r="AA2343" s="6">
        <f t="shared" si="265"/>
        <v>578.66149999999993</v>
      </c>
      <c r="AB2343">
        <f>IF(ISBLANK(Table1[[#This Row],[FY2425_Cost]])=TRUE,#N/A,Table1[[#This Row],[FY2425_Cost]])</f>
        <v>127.58</v>
      </c>
      <c r="AC2343" s="6">
        <f t="shared" si="266"/>
        <v>-451.08149999999995</v>
      </c>
      <c r="AD2343" s="6">
        <f>SUMIFS($AB$3:AB2343,$B$3:B2343,B2343)</f>
        <v>127.58</v>
      </c>
      <c r="AE2343" s="6">
        <f t="shared" si="267"/>
        <v>2065.1110720657248</v>
      </c>
      <c r="AF2343" s="6">
        <f t="shared" si="268"/>
        <v>2065.1110720657248</v>
      </c>
      <c r="AG2343" s="6">
        <f>VLOOKUP(Table1[[#This Row],[PracticeCode]],$AP$3:$AS$345,4,FALSE)</f>
        <v>2065.1110720657248</v>
      </c>
      <c r="AH2343" s="27">
        <f t="shared" si="269"/>
        <v>150064.73790344267</v>
      </c>
      <c r="AI2343" s="6">
        <f t="shared" si="264"/>
        <v>0</v>
      </c>
    </row>
    <row r="2344" spans="1:35" x14ac:dyDescent="0.35">
      <c r="A2344" t="str">
        <f t="shared" si="263"/>
        <v>PEARL MEDICAL PRACTICEHarness NorthBrentE84701Aug5</v>
      </c>
      <c r="B2344" s="41" t="s">
        <v>528</v>
      </c>
      <c r="C2344" s="41" t="s">
        <v>431</v>
      </c>
      <c r="D2344" s="41" t="s">
        <v>18</v>
      </c>
      <c r="E2344" s="41" t="s">
        <v>239</v>
      </c>
      <c r="F2344" s="41" t="s">
        <v>239</v>
      </c>
      <c r="G2344" s="41" t="s">
        <v>760</v>
      </c>
      <c r="H2344" s="41">
        <v>5</v>
      </c>
      <c r="I2344" s="41">
        <v>4589.13571570161</v>
      </c>
      <c r="J2344" s="41">
        <v>5004</v>
      </c>
      <c r="K2344" s="41">
        <v>15</v>
      </c>
      <c r="L2344" s="41">
        <v>92.573999999999998</v>
      </c>
      <c r="M2344" s="41">
        <v>0.27749999999999997</v>
      </c>
      <c r="N2344" s="41">
        <v>6306</v>
      </c>
      <c r="O2344" s="41">
        <v>158</v>
      </c>
      <c r="P2344" s="41">
        <v>125.4894</v>
      </c>
      <c r="Q2344" s="41">
        <v>3.1442000000000001</v>
      </c>
      <c r="R2344" s="41">
        <v>12</v>
      </c>
      <c r="S2344" s="41">
        <v>0.21479999999999999</v>
      </c>
      <c r="T2344" s="41">
        <v>4</v>
      </c>
      <c r="U2344" s="41">
        <v>8.7999999999999995E-2</v>
      </c>
      <c r="V2344" s="41">
        <v>5031</v>
      </c>
      <c r="W2344" s="41">
        <v>93.066299999999998</v>
      </c>
      <c r="X2344" s="41">
        <v>6468</v>
      </c>
      <c r="Y2344" s="41">
        <v>128.7216</v>
      </c>
      <c r="Z2344" s="6">
        <f>0</f>
        <v>0</v>
      </c>
      <c r="AA2344" s="6">
        <f t="shared" si="265"/>
        <v>93.066299999999998</v>
      </c>
      <c r="AB2344">
        <f>IF(ISBLANK(Table1[[#This Row],[FY2425_Cost]])=TRUE,#N/A,Table1[[#This Row],[FY2425_Cost]])</f>
        <v>128.7216</v>
      </c>
      <c r="AC2344" s="6">
        <f t="shared" si="266"/>
        <v>35.655299999999997</v>
      </c>
      <c r="AD2344" s="6">
        <f>SUMIFS($AB$3:AB2344,$B$3:B2344,B2344)</f>
        <v>256.30160000000001</v>
      </c>
      <c r="AE2344" s="6">
        <f t="shared" si="267"/>
        <v>2065.1110720657248</v>
      </c>
      <c r="AF2344" s="6">
        <f t="shared" si="268"/>
        <v>2065.1110720657248</v>
      </c>
      <c r="AG2344" s="6">
        <f>VLOOKUP(Table1[[#This Row],[PracticeCode]],$AP$3:$AS$345,4,FALSE)</f>
        <v>2065.1110720657248</v>
      </c>
      <c r="AH2344" s="27">
        <f t="shared" si="269"/>
        <v>150064.73790344267</v>
      </c>
      <c r="AI2344" s="6">
        <f t="shared" si="264"/>
        <v>0</v>
      </c>
    </row>
    <row r="2345" spans="1:35" x14ac:dyDescent="0.35">
      <c r="A2345" t="str">
        <f t="shared" si="263"/>
        <v>PEARL MEDICAL PRACTICEHarness NorthBrentE84701Dec9</v>
      </c>
      <c r="B2345" s="41" t="s">
        <v>528</v>
      </c>
      <c r="C2345" s="41" t="s">
        <v>431</v>
      </c>
      <c r="D2345" s="41" t="s">
        <v>18</v>
      </c>
      <c r="E2345" s="41" t="s">
        <v>239</v>
      </c>
      <c r="F2345" s="41" t="s">
        <v>239</v>
      </c>
      <c r="G2345" s="41" t="s">
        <v>764</v>
      </c>
      <c r="H2345" s="41">
        <v>9</v>
      </c>
      <c r="I2345" s="41">
        <v>4589.13571570161</v>
      </c>
      <c r="J2345" s="41">
        <v>6399</v>
      </c>
      <c r="K2345" s="41">
        <v>0</v>
      </c>
      <c r="L2345" s="41">
        <v>127.34010000000001</v>
      </c>
      <c r="M2345" s="41">
        <v>0</v>
      </c>
      <c r="N2345" s="41"/>
      <c r="O2345" s="41"/>
      <c r="P2345" s="41"/>
      <c r="Q2345" s="41"/>
      <c r="R2345" s="41">
        <v>6</v>
      </c>
      <c r="S2345" s="41">
        <v>0.1074</v>
      </c>
      <c r="T2345" s="41"/>
      <c r="U2345" s="41"/>
      <c r="V2345" s="41">
        <v>6405</v>
      </c>
      <c r="W2345" s="41">
        <v>127.44750000000001</v>
      </c>
      <c r="X2345" s="41"/>
      <c r="Y2345" s="41"/>
      <c r="Z2345" s="6">
        <f>0</f>
        <v>0</v>
      </c>
      <c r="AA2345" s="6">
        <f t="shared" si="265"/>
        <v>127.44750000000001</v>
      </c>
      <c r="AB2345" t="e">
        <f>IF(ISBLANK(Table1[[#This Row],[FY2425_Cost]])=TRUE,#N/A,Table1[[#This Row],[FY2425_Cost]])</f>
        <v>#N/A</v>
      </c>
      <c r="AC2345" s="6" t="e">
        <f t="shared" si="266"/>
        <v>#N/A</v>
      </c>
      <c r="AD2345" s="6" t="e">
        <f>SUMIFS($AB$3:AB2345,$B$3:B2345,B2345)</f>
        <v>#N/A</v>
      </c>
      <c r="AE2345" s="6">
        <f t="shared" si="267"/>
        <v>2065.1110720657248</v>
      </c>
      <c r="AF2345" s="6">
        <f t="shared" si="268"/>
        <v>2065.1110720657248</v>
      </c>
      <c r="AG2345" s="6">
        <f>VLOOKUP(Table1[[#This Row],[PracticeCode]],$AP$3:$AS$345,4,FALSE)</f>
        <v>2065.1110720657248</v>
      </c>
      <c r="AH2345" s="27">
        <f t="shared" si="269"/>
        <v>150064.73790344267</v>
      </c>
      <c r="AI2345" s="6" t="e">
        <f t="shared" si="264"/>
        <v>#N/A</v>
      </c>
    </row>
    <row r="2346" spans="1:35" x14ac:dyDescent="0.35">
      <c r="A2346" t="str">
        <f t="shared" si="263"/>
        <v>PEARL MEDICAL PRACTICEHarness NorthBrentE84701Feb11</v>
      </c>
      <c r="B2346" s="41" t="s">
        <v>528</v>
      </c>
      <c r="C2346" s="41" t="s">
        <v>431</v>
      </c>
      <c r="D2346" s="41" t="s">
        <v>18</v>
      </c>
      <c r="E2346" s="41" t="s">
        <v>239</v>
      </c>
      <c r="F2346" s="41" t="s">
        <v>239</v>
      </c>
      <c r="G2346" s="41" t="s">
        <v>766</v>
      </c>
      <c r="H2346" s="41">
        <v>11</v>
      </c>
      <c r="I2346" s="41">
        <v>4589.13571570161</v>
      </c>
      <c r="J2346" s="41">
        <v>7022</v>
      </c>
      <c r="K2346" s="41">
        <v>622</v>
      </c>
      <c r="L2346" s="41">
        <v>139.73780000000002</v>
      </c>
      <c r="M2346" s="41">
        <v>12.377800000000001</v>
      </c>
      <c r="N2346" s="41"/>
      <c r="O2346" s="41"/>
      <c r="P2346" s="41"/>
      <c r="Q2346" s="41"/>
      <c r="R2346" s="41">
        <v>10</v>
      </c>
      <c r="S2346" s="41">
        <v>0.17899999999999999</v>
      </c>
      <c r="T2346" s="41"/>
      <c r="U2346" s="41"/>
      <c r="V2346" s="41">
        <v>7654</v>
      </c>
      <c r="W2346" s="41">
        <v>152.29460000000003</v>
      </c>
      <c r="X2346" s="41"/>
      <c r="Y2346" s="41"/>
      <c r="Z2346" s="6">
        <f>0</f>
        <v>0</v>
      </c>
      <c r="AA2346" s="6">
        <f t="shared" si="265"/>
        <v>152.29460000000003</v>
      </c>
      <c r="AB2346" t="e">
        <f>IF(ISBLANK(Table1[[#This Row],[FY2425_Cost]])=TRUE,#N/A,Table1[[#This Row],[FY2425_Cost]])</f>
        <v>#N/A</v>
      </c>
      <c r="AC2346" s="6" t="e">
        <f t="shared" si="266"/>
        <v>#N/A</v>
      </c>
      <c r="AD2346" s="6" t="e">
        <f>SUMIFS($AB$3:AB2346,$B$3:B2346,B2346)</f>
        <v>#N/A</v>
      </c>
      <c r="AE2346" s="6">
        <f t="shared" si="267"/>
        <v>2065.1110720657248</v>
      </c>
      <c r="AF2346" s="6">
        <f t="shared" si="268"/>
        <v>2065.1110720657248</v>
      </c>
      <c r="AG2346" s="6">
        <f>VLOOKUP(Table1[[#This Row],[PracticeCode]],$AP$3:$AS$345,4,FALSE)</f>
        <v>2065.1110720657248</v>
      </c>
      <c r="AH2346" s="27">
        <f t="shared" si="269"/>
        <v>150064.73790344267</v>
      </c>
      <c r="AI2346" s="6" t="e">
        <f t="shared" si="264"/>
        <v>#N/A</v>
      </c>
    </row>
    <row r="2347" spans="1:35" x14ac:dyDescent="0.35">
      <c r="A2347" t="str">
        <f t="shared" si="263"/>
        <v>PEARL MEDICAL PRACTICEHarness NorthBrentE84701Jan10</v>
      </c>
      <c r="B2347" s="41" t="s">
        <v>528</v>
      </c>
      <c r="C2347" s="41" t="s">
        <v>431</v>
      </c>
      <c r="D2347" s="41" t="s">
        <v>18</v>
      </c>
      <c r="E2347" s="41" t="s">
        <v>239</v>
      </c>
      <c r="F2347" s="41" t="s">
        <v>239</v>
      </c>
      <c r="G2347" s="41" t="s">
        <v>765</v>
      </c>
      <c r="H2347" s="41">
        <v>10</v>
      </c>
      <c r="I2347" s="41">
        <v>4589.13571570161</v>
      </c>
      <c r="J2347" s="41">
        <v>7588</v>
      </c>
      <c r="K2347" s="41">
        <v>10</v>
      </c>
      <c r="L2347" s="41">
        <v>151.00120000000001</v>
      </c>
      <c r="M2347" s="41">
        <v>0.19900000000000001</v>
      </c>
      <c r="N2347" s="41"/>
      <c r="O2347" s="41"/>
      <c r="P2347" s="41"/>
      <c r="Q2347" s="41"/>
      <c r="R2347" s="41">
        <v>4</v>
      </c>
      <c r="S2347" s="41">
        <v>7.1599999999999997E-2</v>
      </c>
      <c r="T2347" s="41"/>
      <c r="U2347" s="41"/>
      <c r="V2347" s="41">
        <v>7602</v>
      </c>
      <c r="W2347" s="41">
        <v>151.27180000000001</v>
      </c>
      <c r="X2347" s="41"/>
      <c r="Y2347" s="41"/>
      <c r="Z2347" s="6">
        <f>0</f>
        <v>0</v>
      </c>
      <c r="AA2347" s="6">
        <f t="shared" si="265"/>
        <v>151.27180000000001</v>
      </c>
      <c r="AB2347" t="e">
        <f>IF(ISBLANK(Table1[[#This Row],[FY2425_Cost]])=TRUE,#N/A,Table1[[#This Row],[FY2425_Cost]])</f>
        <v>#N/A</v>
      </c>
      <c r="AC2347" s="6" t="e">
        <f t="shared" si="266"/>
        <v>#N/A</v>
      </c>
      <c r="AD2347" s="6" t="e">
        <f>SUMIFS($AB$3:AB2347,$B$3:B2347,B2347)</f>
        <v>#N/A</v>
      </c>
      <c r="AE2347" s="6">
        <f t="shared" si="267"/>
        <v>2065.1110720657248</v>
      </c>
      <c r="AF2347" s="6">
        <f t="shared" si="268"/>
        <v>2065.1110720657248</v>
      </c>
      <c r="AG2347" s="6">
        <f>VLOOKUP(Table1[[#This Row],[PracticeCode]],$AP$3:$AS$345,4,FALSE)</f>
        <v>2065.1110720657248</v>
      </c>
      <c r="AH2347" s="27">
        <f t="shared" si="269"/>
        <v>150064.73790344267</v>
      </c>
      <c r="AI2347" s="6" t="e">
        <f t="shared" si="264"/>
        <v>#N/A</v>
      </c>
    </row>
    <row r="2348" spans="1:35" x14ac:dyDescent="0.35">
      <c r="A2348" t="str">
        <f t="shared" si="263"/>
        <v>PEARL MEDICAL PRACTICEHarness NorthBrentE84701Jul4</v>
      </c>
      <c r="B2348" s="41" t="s">
        <v>528</v>
      </c>
      <c r="C2348" s="41" t="s">
        <v>431</v>
      </c>
      <c r="D2348" s="41" t="s">
        <v>18</v>
      </c>
      <c r="E2348" s="41" t="s">
        <v>239</v>
      </c>
      <c r="F2348" s="41" t="s">
        <v>239</v>
      </c>
      <c r="G2348" s="41" t="s">
        <v>759</v>
      </c>
      <c r="H2348" s="41">
        <v>4</v>
      </c>
      <c r="I2348" s="41">
        <v>4589.13571570161</v>
      </c>
      <c r="J2348" s="41">
        <v>4643</v>
      </c>
      <c r="K2348" s="41">
        <v>24</v>
      </c>
      <c r="L2348" s="41">
        <v>85.895499999999998</v>
      </c>
      <c r="M2348" s="41">
        <v>0.44399999999999995</v>
      </c>
      <c r="N2348" s="41">
        <v>28072</v>
      </c>
      <c r="O2348" s="41">
        <v>103</v>
      </c>
      <c r="P2348" s="41">
        <v>558.63279999999997</v>
      </c>
      <c r="Q2348" s="41">
        <v>2.0497000000000001</v>
      </c>
      <c r="R2348" s="41">
        <v>4</v>
      </c>
      <c r="S2348" s="41">
        <v>7.1599999999999997E-2</v>
      </c>
      <c r="T2348" s="41">
        <v>2</v>
      </c>
      <c r="U2348" s="41">
        <v>4.3999999999999997E-2</v>
      </c>
      <c r="V2348" s="41">
        <v>4671</v>
      </c>
      <c r="W2348" s="41">
        <v>86.411100000000005</v>
      </c>
      <c r="X2348" s="41">
        <v>28177</v>
      </c>
      <c r="Y2348" s="41">
        <v>560.72649999999999</v>
      </c>
      <c r="Z2348" s="6">
        <f>0</f>
        <v>0</v>
      </c>
      <c r="AA2348" s="6">
        <f t="shared" si="265"/>
        <v>86.411100000000005</v>
      </c>
      <c r="AB2348">
        <f>IF(ISBLANK(Table1[[#This Row],[FY2425_Cost]])=TRUE,#N/A,Table1[[#This Row],[FY2425_Cost]])</f>
        <v>560.72649999999999</v>
      </c>
      <c r="AC2348" s="6">
        <f t="shared" si="266"/>
        <v>474.31539999999995</v>
      </c>
      <c r="AD2348" s="6" t="e">
        <f>SUMIFS($AB$3:AB2348,$B$3:B2348,B2348)</f>
        <v>#N/A</v>
      </c>
      <c r="AE2348" s="6">
        <f t="shared" si="267"/>
        <v>2065.1110720657248</v>
      </c>
      <c r="AF2348" s="6">
        <f t="shared" si="268"/>
        <v>2065.1110720657248</v>
      </c>
      <c r="AG2348" s="6">
        <f>VLOOKUP(Table1[[#This Row],[PracticeCode]],$AP$3:$AS$345,4,FALSE)</f>
        <v>2065.1110720657248</v>
      </c>
      <c r="AH2348" s="27">
        <f t="shared" si="269"/>
        <v>150064.73790344267</v>
      </c>
      <c r="AI2348" s="6" t="e">
        <f t="shared" si="264"/>
        <v>#N/A</v>
      </c>
    </row>
    <row r="2349" spans="1:35" x14ac:dyDescent="0.35">
      <c r="A2349" t="str">
        <f t="shared" si="263"/>
        <v>PEARL MEDICAL PRACTICEHarness NorthBrentE84701Jun3</v>
      </c>
      <c r="B2349" s="41" t="s">
        <v>528</v>
      </c>
      <c r="C2349" s="41" t="s">
        <v>431</v>
      </c>
      <c r="D2349" s="41" t="s">
        <v>18</v>
      </c>
      <c r="E2349" s="41" t="s">
        <v>239</v>
      </c>
      <c r="F2349" s="41" t="s">
        <v>239</v>
      </c>
      <c r="G2349" s="41" t="s">
        <v>758</v>
      </c>
      <c r="H2349" s="41">
        <v>3</v>
      </c>
      <c r="I2349" s="41">
        <v>4589.13571570161</v>
      </c>
      <c r="J2349" s="41">
        <v>5770</v>
      </c>
      <c r="K2349" s="41">
        <v>69</v>
      </c>
      <c r="L2349" s="41">
        <v>106.74499999999999</v>
      </c>
      <c r="M2349" s="41">
        <v>1.2765</v>
      </c>
      <c r="N2349" s="41">
        <v>6147</v>
      </c>
      <c r="O2349" s="41">
        <v>481</v>
      </c>
      <c r="P2349" s="41">
        <v>122.32530000000001</v>
      </c>
      <c r="Q2349" s="41">
        <v>9.5719000000000012</v>
      </c>
      <c r="R2349" s="41">
        <v>0</v>
      </c>
      <c r="S2349" s="41">
        <v>0</v>
      </c>
      <c r="T2349" s="41">
        <v>16</v>
      </c>
      <c r="U2349" s="41">
        <v>0.35199999999999998</v>
      </c>
      <c r="V2349" s="41">
        <v>5839</v>
      </c>
      <c r="W2349" s="41">
        <v>108.02149999999999</v>
      </c>
      <c r="X2349" s="41">
        <v>6644</v>
      </c>
      <c r="Y2349" s="41">
        <v>132.24920000000003</v>
      </c>
      <c r="Z2349" s="6">
        <f>0</f>
        <v>0</v>
      </c>
      <c r="AA2349" s="6">
        <f t="shared" si="265"/>
        <v>108.02149999999999</v>
      </c>
      <c r="AB2349">
        <f>IF(ISBLANK(Table1[[#This Row],[FY2425_Cost]])=TRUE,#N/A,Table1[[#This Row],[FY2425_Cost]])</f>
        <v>132.24920000000003</v>
      </c>
      <c r="AC2349" s="6">
        <f t="shared" si="266"/>
        <v>24.227700000000041</v>
      </c>
      <c r="AD2349" s="6" t="e">
        <f>SUMIFS($AB$3:AB2349,$B$3:B2349,B2349)</f>
        <v>#N/A</v>
      </c>
      <c r="AE2349" s="6">
        <f t="shared" si="267"/>
        <v>2065.1110720657248</v>
      </c>
      <c r="AF2349" s="6">
        <f t="shared" si="268"/>
        <v>2065.1110720657248</v>
      </c>
      <c r="AG2349" s="6">
        <f>VLOOKUP(Table1[[#This Row],[PracticeCode]],$AP$3:$AS$345,4,FALSE)</f>
        <v>2065.1110720657248</v>
      </c>
      <c r="AH2349" s="27">
        <f t="shared" si="269"/>
        <v>150064.73790344267</v>
      </c>
      <c r="AI2349" s="6" t="e">
        <f t="shared" si="264"/>
        <v>#N/A</v>
      </c>
    </row>
    <row r="2350" spans="1:35" x14ac:dyDescent="0.35">
      <c r="A2350" t="str">
        <f t="shared" si="263"/>
        <v>PEARL MEDICAL PRACTICEHarness NorthBrentE84701Mar12</v>
      </c>
      <c r="B2350" s="41" t="s">
        <v>528</v>
      </c>
      <c r="C2350" s="41" t="s">
        <v>431</v>
      </c>
      <c r="D2350" s="41" t="s">
        <v>18</v>
      </c>
      <c r="E2350" s="41" t="s">
        <v>239</v>
      </c>
      <c r="F2350" s="41" t="s">
        <v>239</v>
      </c>
      <c r="G2350" s="41" t="s">
        <v>767</v>
      </c>
      <c r="H2350" s="41">
        <v>12</v>
      </c>
      <c r="I2350" s="41">
        <v>4589.13571570161</v>
      </c>
      <c r="J2350" s="41">
        <v>7157</v>
      </c>
      <c r="K2350" s="41">
        <v>262</v>
      </c>
      <c r="L2350" s="41">
        <v>142.42430000000002</v>
      </c>
      <c r="M2350" s="41">
        <v>5.2138</v>
      </c>
      <c r="N2350" s="41"/>
      <c r="O2350" s="41"/>
      <c r="P2350" s="41"/>
      <c r="Q2350" s="41"/>
      <c r="R2350" s="41">
        <v>14</v>
      </c>
      <c r="S2350" s="41">
        <v>0.25059999999999999</v>
      </c>
      <c r="T2350" s="41"/>
      <c r="U2350" s="41"/>
      <c r="V2350" s="41">
        <v>7433</v>
      </c>
      <c r="W2350" s="41">
        <v>147.8887</v>
      </c>
      <c r="X2350" s="41"/>
      <c r="Y2350" s="41"/>
      <c r="Z2350" s="6">
        <f>0</f>
        <v>0</v>
      </c>
      <c r="AA2350" s="6">
        <f t="shared" si="265"/>
        <v>147.8887</v>
      </c>
      <c r="AB2350" t="e">
        <f>IF(ISBLANK(Table1[[#This Row],[FY2425_Cost]])=TRUE,#N/A,Table1[[#This Row],[FY2425_Cost]])</f>
        <v>#N/A</v>
      </c>
      <c r="AC2350" s="6" t="e">
        <f t="shared" si="266"/>
        <v>#N/A</v>
      </c>
      <c r="AD2350" s="6" t="e">
        <f>SUMIFS($AB$3:AB2350,$B$3:B2350,B2350)</f>
        <v>#N/A</v>
      </c>
      <c r="AE2350" s="6">
        <f t="shared" si="267"/>
        <v>2065.1110720657248</v>
      </c>
      <c r="AF2350" s="6">
        <f t="shared" si="268"/>
        <v>2065.1110720657248</v>
      </c>
      <c r="AG2350" s="6">
        <f>VLOOKUP(Table1[[#This Row],[PracticeCode]],$AP$3:$AS$345,4,FALSE)</f>
        <v>2065.1110720657248</v>
      </c>
      <c r="AH2350" s="27">
        <f t="shared" si="269"/>
        <v>150064.73790344267</v>
      </c>
      <c r="AI2350" s="6" t="e">
        <f t="shared" si="264"/>
        <v>#N/A</v>
      </c>
    </row>
    <row r="2351" spans="1:35" x14ac:dyDescent="0.35">
      <c r="A2351" t="str">
        <f t="shared" si="263"/>
        <v>PEARL MEDICAL PRACTICEHarness NorthBrentE84701May2</v>
      </c>
      <c r="B2351" s="41" t="s">
        <v>528</v>
      </c>
      <c r="C2351" s="41" t="s">
        <v>431</v>
      </c>
      <c r="D2351" s="41" t="s">
        <v>18</v>
      </c>
      <c r="E2351" s="41" t="s">
        <v>239</v>
      </c>
      <c r="F2351" s="41" t="s">
        <v>239</v>
      </c>
      <c r="G2351" s="41" t="s">
        <v>757</v>
      </c>
      <c r="H2351" s="41">
        <v>2</v>
      </c>
      <c r="I2351" s="41">
        <v>4589.13571570161</v>
      </c>
      <c r="J2351" s="41">
        <v>17712</v>
      </c>
      <c r="K2351" s="41">
        <v>1771</v>
      </c>
      <c r="L2351" s="41">
        <v>327.67199999999997</v>
      </c>
      <c r="M2351" s="41">
        <v>32.763500000000001</v>
      </c>
      <c r="N2351" s="41">
        <v>6930</v>
      </c>
      <c r="O2351" s="41">
        <v>268</v>
      </c>
      <c r="P2351" s="41">
        <v>137.90700000000001</v>
      </c>
      <c r="Q2351" s="41">
        <v>5.3332000000000006</v>
      </c>
      <c r="R2351" s="41">
        <v>0</v>
      </c>
      <c r="S2351" s="41">
        <v>0</v>
      </c>
      <c r="T2351" s="41">
        <v>12</v>
      </c>
      <c r="U2351" s="41">
        <v>0.26400000000000001</v>
      </c>
      <c r="V2351" s="41">
        <v>19483</v>
      </c>
      <c r="W2351" s="41">
        <v>360.43549999999999</v>
      </c>
      <c r="X2351" s="41">
        <v>7210</v>
      </c>
      <c r="Y2351" s="41">
        <v>143.50420000000003</v>
      </c>
      <c r="Z2351" s="6">
        <f>0</f>
        <v>0</v>
      </c>
      <c r="AA2351" s="6">
        <f t="shared" si="265"/>
        <v>360.43549999999999</v>
      </c>
      <c r="AB2351">
        <f>IF(ISBLANK(Table1[[#This Row],[FY2425_Cost]])=TRUE,#N/A,Table1[[#This Row],[FY2425_Cost]])</f>
        <v>143.50420000000003</v>
      </c>
      <c r="AC2351" s="6">
        <f t="shared" si="266"/>
        <v>-216.93129999999996</v>
      </c>
      <c r="AD2351" s="6" t="e">
        <f>SUMIFS($AB$3:AB2351,$B$3:B2351,B2351)</f>
        <v>#N/A</v>
      </c>
      <c r="AE2351" s="6">
        <f t="shared" si="267"/>
        <v>2065.1110720657248</v>
      </c>
      <c r="AF2351" s="6">
        <f t="shared" si="268"/>
        <v>2065.1110720657248</v>
      </c>
      <c r="AG2351" s="6">
        <f>VLOOKUP(Table1[[#This Row],[PracticeCode]],$AP$3:$AS$345,4,FALSE)</f>
        <v>2065.1110720657248</v>
      </c>
      <c r="AH2351" s="27">
        <f t="shared" si="269"/>
        <v>150064.73790344267</v>
      </c>
      <c r="AI2351" s="6" t="e">
        <f t="shared" si="264"/>
        <v>#N/A</v>
      </c>
    </row>
    <row r="2352" spans="1:35" x14ac:dyDescent="0.35">
      <c r="A2352" t="str">
        <f t="shared" si="263"/>
        <v>PEARL MEDICAL PRACTICEHarness NorthBrentE84701Nov8</v>
      </c>
      <c r="B2352" s="41" t="s">
        <v>528</v>
      </c>
      <c r="C2352" s="41" t="s">
        <v>431</v>
      </c>
      <c r="D2352" s="41" t="s">
        <v>18</v>
      </c>
      <c r="E2352" s="41" t="s">
        <v>239</v>
      </c>
      <c r="F2352" s="41" t="s">
        <v>239</v>
      </c>
      <c r="G2352" s="41" t="s">
        <v>763</v>
      </c>
      <c r="H2352" s="41">
        <v>8</v>
      </c>
      <c r="I2352" s="41">
        <v>4589.13571570161</v>
      </c>
      <c r="J2352" s="41">
        <v>6369</v>
      </c>
      <c r="K2352" s="41">
        <v>18</v>
      </c>
      <c r="L2352" s="41">
        <v>126.74310000000001</v>
      </c>
      <c r="M2352" s="41">
        <v>0.35820000000000002</v>
      </c>
      <c r="N2352" s="41"/>
      <c r="O2352" s="41"/>
      <c r="P2352" s="41"/>
      <c r="Q2352" s="41"/>
      <c r="R2352" s="41">
        <v>2</v>
      </c>
      <c r="S2352" s="41">
        <v>3.5799999999999998E-2</v>
      </c>
      <c r="T2352" s="41"/>
      <c r="U2352" s="41"/>
      <c r="V2352" s="41">
        <v>6389</v>
      </c>
      <c r="W2352" s="41">
        <v>127.1371</v>
      </c>
      <c r="X2352" s="41"/>
      <c r="Y2352" s="41"/>
      <c r="Z2352" s="6">
        <f>0</f>
        <v>0</v>
      </c>
      <c r="AA2352" s="6">
        <f t="shared" si="265"/>
        <v>127.1371</v>
      </c>
      <c r="AB2352" t="e">
        <f>IF(ISBLANK(Table1[[#This Row],[FY2425_Cost]])=TRUE,#N/A,Table1[[#This Row],[FY2425_Cost]])</f>
        <v>#N/A</v>
      </c>
      <c r="AC2352" s="6" t="e">
        <f t="shared" si="266"/>
        <v>#N/A</v>
      </c>
      <c r="AD2352" s="6" t="e">
        <f>SUMIFS($AB$3:AB2352,$B$3:B2352,B2352)</f>
        <v>#N/A</v>
      </c>
      <c r="AE2352" s="6">
        <f t="shared" si="267"/>
        <v>2065.1110720657248</v>
      </c>
      <c r="AF2352" s="6">
        <f t="shared" si="268"/>
        <v>2065.1110720657248</v>
      </c>
      <c r="AG2352" s="6">
        <f>VLOOKUP(Table1[[#This Row],[PracticeCode]],$AP$3:$AS$345,4,FALSE)</f>
        <v>2065.1110720657248</v>
      </c>
      <c r="AH2352" s="27">
        <f t="shared" si="269"/>
        <v>150064.73790344267</v>
      </c>
      <c r="AI2352" s="6" t="e">
        <f t="shared" si="264"/>
        <v>#N/A</v>
      </c>
    </row>
    <row r="2353" spans="1:35" x14ac:dyDescent="0.35">
      <c r="A2353" t="str">
        <f t="shared" si="263"/>
        <v>PEARL MEDICAL PRACTICEHarness NorthBrentE84701Oct7</v>
      </c>
      <c r="B2353" s="41" t="s">
        <v>528</v>
      </c>
      <c r="C2353" s="41" t="s">
        <v>431</v>
      </c>
      <c r="D2353" s="41" t="s">
        <v>18</v>
      </c>
      <c r="E2353" s="41" t="s">
        <v>239</v>
      </c>
      <c r="F2353" s="41" t="s">
        <v>239</v>
      </c>
      <c r="G2353" s="41" t="s">
        <v>762</v>
      </c>
      <c r="H2353" s="41">
        <v>7</v>
      </c>
      <c r="I2353" s="41">
        <v>4589.13571570161</v>
      </c>
      <c r="J2353" s="41">
        <v>5508</v>
      </c>
      <c r="K2353" s="41">
        <v>452</v>
      </c>
      <c r="L2353" s="41">
        <v>109.6092</v>
      </c>
      <c r="M2353" s="41">
        <v>8.9947999999999997</v>
      </c>
      <c r="N2353" s="41">
        <v>0</v>
      </c>
      <c r="O2353" s="41">
        <v>160</v>
      </c>
      <c r="P2353" s="41">
        <v>0</v>
      </c>
      <c r="Q2353" s="41">
        <v>3.5999999999999996</v>
      </c>
      <c r="R2353" s="41">
        <v>10</v>
      </c>
      <c r="S2353" s="41">
        <v>0.17899999999999999</v>
      </c>
      <c r="T2353" s="41">
        <v>24</v>
      </c>
      <c r="U2353" s="41">
        <v>0.52800000000000002</v>
      </c>
      <c r="V2353" s="41">
        <v>5970</v>
      </c>
      <c r="W2353" s="41">
        <v>118.783</v>
      </c>
      <c r="X2353" s="41">
        <v>184</v>
      </c>
      <c r="Y2353" s="41">
        <v>4.1280000000000001</v>
      </c>
      <c r="Z2353" s="6">
        <f>0</f>
        <v>0</v>
      </c>
      <c r="AA2353" s="6">
        <f t="shared" si="265"/>
        <v>118.783</v>
      </c>
      <c r="AB2353">
        <f>IF(ISBLANK(Table1[[#This Row],[FY2425_Cost]])=TRUE,#N/A,Table1[[#This Row],[FY2425_Cost]])</f>
        <v>4.1280000000000001</v>
      </c>
      <c r="AC2353" s="6">
        <f t="shared" si="266"/>
        <v>-114.655</v>
      </c>
      <c r="AD2353" s="6" t="e">
        <f>SUMIFS($AB$3:AB2353,$B$3:B2353,B2353)</f>
        <v>#N/A</v>
      </c>
      <c r="AE2353" s="6">
        <f t="shared" si="267"/>
        <v>2065.1110720657248</v>
      </c>
      <c r="AF2353" s="6">
        <f t="shared" si="268"/>
        <v>2065.1110720657248</v>
      </c>
      <c r="AG2353" s="6">
        <f>VLOOKUP(Table1[[#This Row],[PracticeCode]],$AP$3:$AS$345,4,FALSE)</f>
        <v>2065.1110720657248</v>
      </c>
      <c r="AH2353" s="27">
        <f t="shared" si="269"/>
        <v>150064.73790344267</v>
      </c>
      <c r="AI2353" s="6" t="e">
        <f t="shared" si="264"/>
        <v>#N/A</v>
      </c>
    </row>
    <row r="2354" spans="1:35" x14ac:dyDescent="0.35">
      <c r="A2354" t="str">
        <f t="shared" si="263"/>
        <v>PEARL MEDICAL PRACTICEHarness NorthBrentE84701Sep6</v>
      </c>
      <c r="B2354" s="41" t="s">
        <v>528</v>
      </c>
      <c r="C2354" s="41" t="s">
        <v>431</v>
      </c>
      <c r="D2354" s="41" t="s">
        <v>18</v>
      </c>
      <c r="E2354" s="41" t="s">
        <v>239</v>
      </c>
      <c r="F2354" s="41" t="s">
        <v>239</v>
      </c>
      <c r="G2354" s="41" t="s">
        <v>761</v>
      </c>
      <c r="H2354" s="41">
        <v>6</v>
      </c>
      <c r="I2354" s="41">
        <v>4589.13571570161</v>
      </c>
      <c r="J2354" s="41">
        <v>5616</v>
      </c>
      <c r="K2354" s="41">
        <v>3732</v>
      </c>
      <c r="L2354" s="41">
        <v>111.75840000000001</v>
      </c>
      <c r="M2354" s="41">
        <v>74.266800000000003</v>
      </c>
      <c r="N2354" s="41">
        <v>6261</v>
      </c>
      <c r="O2354" s="41">
        <v>2665</v>
      </c>
      <c r="P2354" s="41">
        <v>140.8725</v>
      </c>
      <c r="Q2354" s="41">
        <v>59.962499999999999</v>
      </c>
      <c r="R2354" s="41">
        <v>8</v>
      </c>
      <c r="S2354" s="41">
        <v>0.14319999999999999</v>
      </c>
      <c r="T2354" s="41">
        <v>4</v>
      </c>
      <c r="U2354" s="41">
        <v>8.7999999999999995E-2</v>
      </c>
      <c r="V2354" s="41">
        <v>9356</v>
      </c>
      <c r="W2354" s="41">
        <v>186.16840000000002</v>
      </c>
      <c r="X2354" s="41">
        <v>8930</v>
      </c>
      <c r="Y2354" s="41">
        <v>200.923</v>
      </c>
      <c r="Z2354" s="6">
        <f>0</f>
        <v>0</v>
      </c>
      <c r="AA2354" s="6">
        <f t="shared" si="265"/>
        <v>186.16840000000002</v>
      </c>
      <c r="AB2354">
        <f>IF(ISBLANK(Table1[[#This Row],[FY2425_Cost]])=TRUE,#N/A,Table1[[#This Row],[FY2425_Cost]])</f>
        <v>200.923</v>
      </c>
      <c r="AC2354" s="6">
        <f t="shared" si="266"/>
        <v>14.754599999999982</v>
      </c>
      <c r="AD2354" s="6" t="e">
        <f>SUMIFS($AB$3:AB2354,$B$3:B2354,B2354)</f>
        <v>#N/A</v>
      </c>
      <c r="AE2354" s="6">
        <f t="shared" si="267"/>
        <v>2065.1110720657248</v>
      </c>
      <c r="AF2354" s="6">
        <f t="shared" si="268"/>
        <v>2065.1110720657248</v>
      </c>
      <c r="AG2354" s="6">
        <f>VLOOKUP(Table1[[#This Row],[PracticeCode]],$AP$3:$AS$345,4,FALSE)</f>
        <v>2065.1110720657248</v>
      </c>
      <c r="AH2354" s="27">
        <f t="shared" si="269"/>
        <v>150064.73790344267</v>
      </c>
      <c r="AI2354" s="6" t="e">
        <f t="shared" si="264"/>
        <v>#N/A</v>
      </c>
    </row>
    <row r="2355" spans="1:35" x14ac:dyDescent="0.35">
      <c r="A2355" t="str">
        <f t="shared" si="263"/>
        <v>Pentelow PracticeFeltham and BedfontHounslowE85115Apr1</v>
      </c>
      <c r="B2355" s="41" t="s">
        <v>240</v>
      </c>
      <c r="C2355" s="41" t="s">
        <v>454</v>
      </c>
      <c r="D2355" s="41" t="s">
        <v>16</v>
      </c>
      <c r="E2355" s="41" t="s">
        <v>241</v>
      </c>
      <c r="F2355" s="41" t="s">
        <v>241</v>
      </c>
      <c r="G2355" s="41" t="s">
        <v>756</v>
      </c>
      <c r="H2355" s="41">
        <v>1</v>
      </c>
      <c r="I2355" s="41">
        <v>4253.8801784653697</v>
      </c>
      <c r="J2355" s="41">
        <v>930</v>
      </c>
      <c r="K2355" s="41">
        <v>0</v>
      </c>
      <c r="L2355" s="41">
        <v>17.204999999999998</v>
      </c>
      <c r="M2355" s="41">
        <v>0</v>
      </c>
      <c r="N2355" s="41">
        <v>1691</v>
      </c>
      <c r="O2355" s="41">
        <v>91</v>
      </c>
      <c r="P2355" s="41">
        <v>33.6509</v>
      </c>
      <c r="Q2355" s="41">
        <v>1.8109000000000002</v>
      </c>
      <c r="R2355" s="41">
        <v>23657</v>
      </c>
      <c r="S2355" s="41">
        <v>423.46030000000002</v>
      </c>
      <c r="T2355" s="41">
        <v>3429</v>
      </c>
      <c r="U2355" s="41">
        <v>75.438000000000002</v>
      </c>
      <c r="V2355" s="41">
        <v>24587</v>
      </c>
      <c r="W2355" s="41">
        <v>440.6653</v>
      </c>
      <c r="X2355" s="41">
        <v>5211</v>
      </c>
      <c r="Y2355" s="41">
        <v>110.8998</v>
      </c>
      <c r="Z2355" s="6">
        <f>0</f>
        <v>0</v>
      </c>
      <c r="AA2355" s="6">
        <f t="shared" si="265"/>
        <v>440.6653</v>
      </c>
      <c r="AB2355">
        <f>IF(ISBLANK(Table1[[#This Row],[FY2425_Cost]])=TRUE,#N/A,Table1[[#This Row],[FY2425_Cost]])</f>
        <v>110.8998</v>
      </c>
      <c r="AC2355" s="6">
        <f t="shared" si="266"/>
        <v>-329.76549999999997</v>
      </c>
      <c r="AD2355" s="6">
        <f>SUMIFS($AB$3:AB2355,$B$3:B2355,B2355)</f>
        <v>110.8998</v>
      </c>
      <c r="AE2355" s="6">
        <f t="shared" si="267"/>
        <v>1914.2460803094164</v>
      </c>
      <c r="AF2355" s="6">
        <f t="shared" si="268"/>
        <v>1914.2460803094164</v>
      </c>
      <c r="AG2355" s="6">
        <f>VLOOKUP(Table1[[#This Row],[PracticeCode]],$AP$3:$AS$345,4,FALSE)</f>
        <v>1914.2460803094164</v>
      </c>
      <c r="AH2355" s="27">
        <f t="shared" si="269"/>
        <v>139101.88183581759</v>
      </c>
      <c r="AI2355" s="6">
        <f t="shared" si="264"/>
        <v>0</v>
      </c>
    </row>
    <row r="2356" spans="1:35" x14ac:dyDescent="0.35">
      <c r="A2356" t="str">
        <f t="shared" si="263"/>
        <v>Pentelow PracticeFeltham and BedfontHounslowE85115Aug5</v>
      </c>
      <c r="B2356" s="41" t="s">
        <v>240</v>
      </c>
      <c r="C2356" s="41" t="s">
        <v>454</v>
      </c>
      <c r="D2356" s="41" t="s">
        <v>16</v>
      </c>
      <c r="E2356" s="41" t="s">
        <v>241</v>
      </c>
      <c r="F2356" s="41" t="s">
        <v>241</v>
      </c>
      <c r="G2356" s="41" t="s">
        <v>760</v>
      </c>
      <c r="H2356" s="41">
        <v>5</v>
      </c>
      <c r="I2356" s="41">
        <v>4253.8801784653697</v>
      </c>
      <c r="J2356" s="41">
        <v>240</v>
      </c>
      <c r="K2356" s="41">
        <v>0</v>
      </c>
      <c r="L2356" s="41">
        <v>4.4399999999999995</v>
      </c>
      <c r="M2356" s="41">
        <v>0</v>
      </c>
      <c r="N2356" s="41">
        <v>7498</v>
      </c>
      <c r="O2356" s="41">
        <v>6</v>
      </c>
      <c r="P2356" s="41">
        <v>149.21020000000001</v>
      </c>
      <c r="Q2356" s="41">
        <v>0.11940000000000001</v>
      </c>
      <c r="R2356" s="41">
        <v>4836</v>
      </c>
      <c r="S2356" s="41">
        <v>86.564400000000006</v>
      </c>
      <c r="T2356" s="41">
        <v>6036</v>
      </c>
      <c r="U2356" s="41">
        <v>132.792</v>
      </c>
      <c r="V2356" s="41">
        <v>5076</v>
      </c>
      <c r="W2356" s="41">
        <v>91.004400000000004</v>
      </c>
      <c r="X2356" s="41">
        <v>13540</v>
      </c>
      <c r="Y2356" s="41">
        <v>282.12160000000006</v>
      </c>
      <c r="Z2356" s="6">
        <f>0</f>
        <v>0</v>
      </c>
      <c r="AA2356" s="6">
        <f t="shared" si="265"/>
        <v>91.004400000000004</v>
      </c>
      <c r="AB2356">
        <f>IF(ISBLANK(Table1[[#This Row],[FY2425_Cost]])=TRUE,#N/A,Table1[[#This Row],[FY2425_Cost]])</f>
        <v>282.12160000000006</v>
      </c>
      <c r="AC2356" s="6">
        <f t="shared" si="266"/>
        <v>191.11720000000005</v>
      </c>
      <c r="AD2356" s="6">
        <f>SUMIFS($AB$3:AB2356,$B$3:B2356,B2356)</f>
        <v>393.02140000000009</v>
      </c>
      <c r="AE2356" s="6">
        <f t="shared" si="267"/>
        <v>1914.2460803094164</v>
      </c>
      <c r="AF2356" s="6">
        <f t="shared" si="268"/>
        <v>1914.2460803094164</v>
      </c>
      <c r="AG2356" s="6">
        <f>VLOOKUP(Table1[[#This Row],[PracticeCode]],$AP$3:$AS$345,4,FALSE)</f>
        <v>1914.2460803094164</v>
      </c>
      <c r="AH2356" s="27">
        <f t="shared" si="269"/>
        <v>139101.88183581759</v>
      </c>
      <c r="AI2356" s="6">
        <f t="shared" si="264"/>
        <v>0</v>
      </c>
    </row>
    <row r="2357" spans="1:35" x14ac:dyDescent="0.35">
      <c r="A2357" t="str">
        <f t="shared" si="263"/>
        <v>Pentelow PracticeFeltham and BedfontHounslowE85115Dec9</v>
      </c>
      <c r="B2357" s="41" t="s">
        <v>240</v>
      </c>
      <c r="C2357" s="41" t="s">
        <v>454</v>
      </c>
      <c r="D2357" s="41" t="s">
        <v>16</v>
      </c>
      <c r="E2357" s="41" t="s">
        <v>241</v>
      </c>
      <c r="F2357" s="41" t="s">
        <v>241</v>
      </c>
      <c r="G2357" s="41" t="s">
        <v>764</v>
      </c>
      <c r="H2357" s="41">
        <v>9</v>
      </c>
      <c r="I2357" s="41">
        <v>4253.8801784653697</v>
      </c>
      <c r="J2357" s="41">
        <v>402</v>
      </c>
      <c r="K2357" s="41">
        <v>0</v>
      </c>
      <c r="L2357" s="41">
        <v>7.9998000000000005</v>
      </c>
      <c r="M2357" s="41">
        <v>0</v>
      </c>
      <c r="N2357" s="41"/>
      <c r="O2357" s="41"/>
      <c r="P2357" s="41"/>
      <c r="Q2357" s="41"/>
      <c r="R2357" s="41">
        <v>17838</v>
      </c>
      <c r="S2357" s="41">
        <v>319.30020000000002</v>
      </c>
      <c r="T2357" s="41"/>
      <c r="U2357" s="41"/>
      <c r="V2357" s="41">
        <v>18240</v>
      </c>
      <c r="W2357" s="41">
        <v>327.3</v>
      </c>
      <c r="X2357" s="41"/>
      <c r="Y2357" s="41"/>
      <c r="Z2357" s="6">
        <f>0</f>
        <v>0</v>
      </c>
      <c r="AA2357" s="6">
        <f t="shared" si="265"/>
        <v>327.3</v>
      </c>
      <c r="AB2357" t="e">
        <f>IF(ISBLANK(Table1[[#This Row],[FY2425_Cost]])=TRUE,#N/A,Table1[[#This Row],[FY2425_Cost]])</f>
        <v>#N/A</v>
      </c>
      <c r="AC2357" s="6" t="e">
        <f t="shared" si="266"/>
        <v>#N/A</v>
      </c>
      <c r="AD2357" s="6" t="e">
        <f>SUMIFS($AB$3:AB2357,$B$3:B2357,B2357)</f>
        <v>#N/A</v>
      </c>
      <c r="AE2357" s="6">
        <f t="shared" si="267"/>
        <v>1914.2460803094164</v>
      </c>
      <c r="AF2357" s="6">
        <f t="shared" si="268"/>
        <v>1914.2460803094164</v>
      </c>
      <c r="AG2357" s="6">
        <f>VLOOKUP(Table1[[#This Row],[PracticeCode]],$AP$3:$AS$345,4,FALSE)</f>
        <v>1914.2460803094164</v>
      </c>
      <c r="AH2357" s="27">
        <f t="shared" si="269"/>
        <v>139101.88183581759</v>
      </c>
      <c r="AI2357" s="6" t="e">
        <f t="shared" si="264"/>
        <v>#N/A</v>
      </c>
    </row>
    <row r="2358" spans="1:35" x14ac:dyDescent="0.35">
      <c r="A2358" t="str">
        <f t="shared" si="263"/>
        <v>Pentelow PracticeFeltham and BedfontHounslowE85115Feb11</v>
      </c>
      <c r="B2358" s="41" t="s">
        <v>240</v>
      </c>
      <c r="C2358" s="41" t="s">
        <v>454</v>
      </c>
      <c r="D2358" s="41" t="s">
        <v>16</v>
      </c>
      <c r="E2358" s="41" t="s">
        <v>241</v>
      </c>
      <c r="F2358" s="41" t="s">
        <v>241</v>
      </c>
      <c r="G2358" s="41" t="s">
        <v>766</v>
      </c>
      <c r="H2358" s="41">
        <v>11</v>
      </c>
      <c r="I2358" s="41">
        <v>4253.8801784653697</v>
      </c>
      <c r="J2358" s="41">
        <v>2706</v>
      </c>
      <c r="K2358" s="41">
        <v>6</v>
      </c>
      <c r="L2358" s="41">
        <v>53.849400000000003</v>
      </c>
      <c r="M2358" s="41">
        <v>0.11940000000000001</v>
      </c>
      <c r="N2358" s="41"/>
      <c r="O2358" s="41"/>
      <c r="P2358" s="41"/>
      <c r="Q2358" s="41"/>
      <c r="R2358" s="41">
        <v>6061</v>
      </c>
      <c r="S2358" s="41">
        <v>108.4919</v>
      </c>
      <c r="T2358" s="41"/>
      <c r="U2358" s="41"/>
      <c r="V2358" s="41">
        <v>8773</v>
      </c>
      <c r="W2358" s="41">
        <v>162.4607</v>
      </c>
      <c r="X2358" s="41"/>
      <c r="Y2358" s="41"/>
      <c r="Z2358" s="6">
        <f>0</f>
        <v>0</v>
      </c>
      <c r="AA2358" s="6">
        <f t="shared" si="265"/>
        <v>162.4607</v>
      </c>
      <c r="AB2358" t="e">
        <f>IF(ISBLANK(Table1[[#This Row],[FY2425_Cost]])=TRUE,#N/A,Table1[[#This Row],[FY2425_Cost]])</f>
        <v>#N/A</v>
      </c>
      <c r="AC2358" s="6" t="e">
        <f t="shared" si="266"/>
        <v>#N/A</v>
      </c>
      <c r="AD2358" s="6" t="e">
        <f>SUMIFS($AB$3:AB2358,$B$3:B2358,B2358)</f>
        <v>#N/A</v>
      </c>
      <c r="AE2358" s="6">
        <f t="shared" si="267"/>
        <v>1914.2460803094164</v>
      </c>
      <c r="AF2358" s="6">
        <f t="shared" si="268"/>
        <v>1914.2460803094164</v>
      </c>
      <c r="AG2358" s="6">
        <f>VLOOKUP(Table1[[#This Row],[PracticeCode]],$AP$3:$AS$345,4,FALSE)</f>
        <v>1914.2460803094164</v>
      </c>
      <c r="AH2358" s="27">
        <f t="shared" si="269"/>
        <v>139101.88183581759</v>
      </c>
      <c r="AI2358" s="6" t="e">
        <f t="shared" si="264"/>
        <v>#N/A</v>
      </c>
    </row>
    <row r="2359" spans="1:35" x14ac:dyDescent="0.35">
      <c r="A2359" t="str">
        <f t="shared" si="263"/>
        <v>Pentelow PracticeFeltham and BedfontHounslowE85115Jan10</v>
      </c>
      <c r="B2359" s="41" t="s">
        <v>240</v>
      </c>
      <c r="C2359" s="41" t="s">
        <v>454</v>
      </c>
      <c r="D2359" s="41" t="s">
        <v>16</v>
      </c>
      <c r="E2359" s="41" t="s">
        <v>241</v>
      </c>
      <c r="F2359" s="41" t="s">
        <v>241</v>
      </c>
      <c r="G2359" s="41" t="s">
        <v>765</v>
      </c>
      <c r="H2359" s="41">
        <v>10</v>
      </c>
      <c r="I2359" s="41">
        <v>4253.8801784653697</v>
      </c>
      <c r="J2359" s="41">
        <v>564</v>
      </c>
      <c r="K2359" s="41">
        <v>0</v>
      </c>
      <c r="L2359" s="41">
        <v>11.223600000000001</v>
      </c>
      <c r="M2359" s="41">
        <v>0</v>
      </c>
      <c r="N2359" s="41"/>
      <c r="O2359" s="41"/>
      <c r="P2359" s="41"/>
      <c r="Q2359" s="41"/>
      <c r="R2359" s="41">
        <v>5829</v>
      </c>
      <c r="S2359" s="41">
        <v>104.3391</v>
      </c>
      <c r="T2359" s="41"/>
      <c r="U2359" s="41"/>
      <c r="V2359" s="41">
        <v>6393</v>
      </c>
      <c r="W2359" s="41">
        <v>115.56270000000001</v>
      </c>
      <c r="X2359" s="41"/>
      <c r="Y2359" s="41"/>
      <c r="Z2359" s="6">
        <f>0</f>
        <v>0</v>
      </c>
      <c r="AA2359" s="6">
        <f t="shared" si="265"/>
        <v>115.56270000000001</v>
      </c>
      <c r="AB2359" t="e">
        <f>IF(ISBLANK(Table1[[#This Row],[FY2425_Cost]])=TRUE,#N/A,Table1[[#This Row],[FY2425_Cost]])</f>
        <v>#N/A</v>
      </c>
      <c r="AC2359" s="6" t="e">
        <f t="shared" si="266"/>
        <v>#N/A</v>
      </c>
      <c r="AD2359" s="6" t="e">
        <f>SUMIFS($AB$3:AB2359,$B$3:B2359,B2359)</f>
        <v>#N/A</v>
      </c>
      <c r="AE2359" s="6">
        <f t="shared" si="267"/>
        <v>1914.2460803094164</v>
      </c>
      <c r="AF2359" s="6">
        <f t="shared" si="268"/>
        <v>1914.2460803094164</v>
      </c>
      <c r="AG2359" s="6">
        <f>VLOOKUP(Table1[[#This Row],[PracticeCode]],$AP$3:$AS$345,4,FALSE)</f>
        <v>1914.2460803094164</v>
      </c>
      <c r="AH2359" s="27">
        <f t="shared" si="269"/>
        <v>139101.88183581759</v>
      </c>
      <c r="AI2359" s="6" t="e">
        <f t="shared" si="264"/>
        <v>#N/A</v>
      </c>
    </row>
    <row r="2360" spans="1:35" x14ac:dyDescent="0.35">
      <c r="A2360" t="str">
        <f t="shared" si="263"/>
        <v>Pentelow PracticeFeltham and BedfontHounslowE85115Jul4</v>
      </c>
      <c r="B2360" s="41" t="s">
        <v>240</v>
      </c>
      <c r="C2360" s="41" t="s">
        <v>454</v>
      </c>
      <c r="D2360" s="41" t="s">
        <v>16</v>
      </c>
      <c r="E2360" s="41" t="s">
        <v>241</v>
      </c>
      <c r="F2360" s="41" t="s">
        <v>241</v>
      </c>
      <c r="G2360" s="41" t="s">
        <v>759</v>
      </c>
      <c r="H2360" s="41">
        <v>4</v>
      </c>
      <c r="I2360" s="41">
        <v>4253.8801784653697</v>
      </c>
      <c r="J2360" s="41">
        <v>704</v>
      </c>
      <c r="K2360" s="41">
        <v>0</v>
      </c>
      <c r="L2360" s="41">
        <v>13.023999999999999</v>
      </c>
      <c r="M2360" s="41">
        <v>0</v>
      </c>
      <c r="N2360" s="41">
        <v>1299</v>
      </c>
      <c r="O2360" s="41">
        <v>0</v>
      </c>
      <c r="P2360" s="41">
        <v>25.850100000000001</v>
      </c>
      <c r="Q2360" s="41">
        <v>0</v>
      </c>
      <c r="R2360" s="41">
        <v>4913</v>
      </c>
      <c r="S2360" s="41">
        <v>87.942700000000002</v>
      </c>
      <c r="T2360" s="41">
        <v>7881</v>
      </c>
      <c r="U2360" s="41">
        <v>173.38200000000001</v>
      </c>
      <c r="V2360" s="41">
        <v>5617</v>
      </c>
      <c r="W2360" s="41">
        <v>100.9667</v>
      </c>
      <c r="X2360" s="41">
        <v>9180</v>
      </c>
      <c r="Y2360" s="41">
        <v>199.2321</v>
      </c>
      <c r="Z2360" s="6">
        <f>0</f>
        <v>0</v>
      </c>
      <c r="AA2360" s="6">
        <f t="shared" si="265"/>
        <v>100.9667</v>
      </c>
      <c r="AB2360">
        <f>IF(ISBLANK(Table1[[#This Row],[FY2425_Cost]])=TRUE,#N/A,Table1[[#This Row],[FY2425_Cost]])</f>
        <v>199.2321</v>
      </c>
      <c r="AC2360" s="6">
        <f t="shared" si="266"/>
        <v>98.2654</v>
      </c>
      <c r="AD2360" s="6" t="e">
        <f>SUMIFS($AB$3:AB2360,$B$3:B2360,B2360)</f>
        <v>#N/A</v>
      </c>
      <c r="AE2360" s="6">
        <f t="shared" si="267"/>
        <v>1914.2460803094164</v>
      </c>
      <c r="AF2360" s="6">
        <f t="shared" si="268"/>
        <v>1914.2460803094164</v>
      </c>
      <c r="AG2360" s="6">
        <f>VLOOKUP(Table1[[#This Row],[PracticeCode]],$AP$3:$AS$345,4,FALSE)</f>
        <v>1914.2460803094164</v>
      </c>
      <c r="AH2360" s="27">
        <f t="shared" si="269"/>
        <v>139101.88183581759</v>
      </c>
      <c r="AI2360" s="6" t="e">
        <f t="shared" si="264"/>
        <v>#N/A</v>
      </c>
    </row>
    <row r="2361" spans="1:35" x14ac:dyDescent="0.35">
      <c r="A2361" t="str">
        <f t="shared" si="263"/>
        <v>Pentelow PracticeFeltham and BedfontHounslowE85115Jun3</v>
      </c>
      <c r="B2361" s="41" t="s">
        <v>240</v>
      </c>
      <c r="C2361" s="41" t="s">
        <v>454</v>
      </c>
      <c r="D2361" s="41" t="s">
        <v>16</v>
      </c>
      <c r="E2361" s="41" t="s">
        <v>241</v>
      </c>
      <c r="F2361" s="41" t="s">
        <v>241</v>
      </c>
      <c r="G2361" s="41" t="s">
        <v>758</v>
      </c>
      <c r="H2361" s="41">
        <v>3</v>
      </c>
      <c r="I2361" s="41">
        <v>4253.8801784653697</v>
      </c>
      <c r="J2361" s="41">
        <v>675</v>
      </c>
      <c r="K2361" s="41">
        <v>0</v>
      </c>
      <c r="L2361" s="41">
        <v>12.487499999999999</v>
      </c>
      <c r="M2361" s="41">
        <v>0</v>
      </c>
      <c r="N2361" s="41">
        <v>447</v>
      </c>
      <c r="O2361" s="41">
        <v>0</v>
      </c>
      <c r="P2361" s="41">
        <v>8.8953000000000007</v>
      </c>
      <c r="Q2361" s="41">
        <v>0</v>
      </c>
      <c r="R2361" s="41">
        <v>22478</v>
      </c>
      <c r="S2361" s="41">
        <v>402.3562</v>
      </c>
      <c r="T2361" s="41">
        <v>5392</v>
      </c>
      <c r="U2361" s="41">
        <v>118.624</v>
      </c>
      <c r="V2361" s="41">
        <v>23153</v>
      </c>
      <c r="W2361" s="41">
        <v>414.84370000000001</v>
      </c>
      <c r="X2361" s="41">
        <v>5839</v>
      </c>
      <c r="Y2361" s="41">
        <v>127.5193</v>
      </c>
      <c r="Z2361" s="6">
        <f>0</f>
        <v>0</v>
      </c>
      <c r="AA2361" s="6">
        <f t="shared" si="265"/>
        <v>414.84370000000001</v>
      </c>
      <c r="AB2361">
        <f>IF(ISBLANK(Table1[[#This Row],[FY2425_Cost]])=TRUE,#N/A,Table1[[#This Row],[FY2425_Cost]])</f>
        <v>127.5193</v>
      </c>
      <c r="AC2361" s="6">
        <f t="shared" si="266"/>
        <v>-287.32440000000003</v>
      </c>
      <c r="AD2361" s="6" t="e">
        <f>SUMIFS($AB$3:AB2361,$B$3:B2361,B2361)</f>
        <v>#N/A</v>
      </c>
      <c r="AE2361" s="6">
        <f t="shared" si="267"/>
        <v>1914.2460803094164</v>
      </c>
      <c r="AF2361" s="6">
        <f t="shared" si="268"/>
        <v>1914.2460803094164</v>
      </c>
      <c r="AG2361" s="6">
        <f>VLOOKUP(Table1[[#This Row],[PracticeCode]],$AP$3:$AS$345,4,FALSE)</f>
        <v>1914.2460803094164</v>
      </c>
      <c r="AH2361" s="27">
        <f t="shared" si="269"/>
        <v>139101.88183581759</v>
      </c>
      <c r="AI2361" s="6" t="e">
        <f t="shared" si="264"/>
        <v>#N/A</v>
      </c>
    </row>
    <row r="2362" spans="1:35" x14ac:dyDescent="0.35">
      <c r="A2362" t="str">
        <f t="shared" si="263"/>
        <v>Pentelow PracticeFeltham and BedfontHounslowE85115Mar12</v>
      </c>
      <c r="B2362" s="41" t="s">
        <v>240</v>
      </c>
      <c r="C2362" s="41" t="s">
        <v>454</v>
      </c>
      <c r="D2362" s="41" t="s">
        <v>16</v>
      </c>
      <c r="E2362" s="41" t="s">
        <v>241</v>
      </c>
      <c r="F2362" s="41" t="s">
        <v>241</v>
      </c>
      <c r="G2362" s="41" t="s">
        <v>767</v>
      </c>
      <c r="H2362" s="41">
        <v>12</v>
      </c>
      <c r="I2362" s="41">
        <v>4253.8801784653697</v>
      </c>
      <c r="J2362" s="41">
        <v>542</v>
      </c>
      <c r="K2362" s="41">
        <v>86</v>
      </c>
      <c r="L2362" s="41">
        <v>10.7858</v>
      </c>
      <c r="M2362" s="41">
        <v>1.7114</v>
      </c>
      <c r="N2362" s="41"/>
      <c r="O2362" s="41"/>
      <c r="P2362" s="41"/>
      <c r="Q2362" s="41"/>
      <c r="R2362" s="41">
        <v>10336</v>
      </c>
      <c r="S2362" s="41">
        <v>185.01439999999999</v>
      </c>
      <c r="T2362" s="41"/>
      <c r="U2362" s="41"/>
      <c r="V2362" s="41">
        <v>10964</v>
      </c>
      <c r="W2362" s="41">
        <v>197.51159999999999</v>
      </c>
      <c r="X2362" s="41"/>
      <c r="Y2362" s="41"/>
      <c r="Z2362" s="6">
        <f>0</f>
        <v>0</v>
      </c>
      <c r="AA2362" s="6">
        <f t="shared" si="265"/>
        <v>197.51159999999999</v>
      </c>
      <c r="AB2362" t="e">
        <f>IF(ISBLANK(Table1[[#This Row],[FY2425_Cost]])=TRUE,#N/A,Table1[[#This Row],[FY2425_Cost]])</f>
        <v>#N/A</v>
      </c>
      <c r="AC2362" s="6" t="e">
        <f t="shared" si="266"/>
        <v>#N/A</v>
      </c>
      <c r="AD2362" s="6" t="e">
        <f>SUMIFS($AB$3:AB2362,$B$3:B2362,B2362)</f>
        <v>#N/A</v>
      </c>
      <c r="AE2362" s="6">
        <f t="shared" si="267"/>
        <v>1914.2460803094164</v>
      </c>
      <c r="AF2362" s="6">
        <f t="shared" si="268"/>
        <v>1914.2460803094164</v>
      </c>
      <c r="AG2362" s="6">
        <f>VLOOKUP(Table1[[#This Row],[PracticeCode]],$AP$3:$AS$345,4,FALSE)</f>
        <v>1914.2460803094164</v>
      </c>
      <c r="AH2362" s="27">
        <f t="shared" si="269"/>
        <v>139101.88183581759</v>
      </c>
      <c r="AI2362" s="6" t="e">
        <f t="shared" si="264"/>
        <v>#N/A</v>
      </c>
    </row>
    <row r="2363" spans="1:35" x14ac:dyDescent="0.35">
      <c r="A2363" t="str">
        <f t="shared" si="263"/>
        <v>Pentelow PracticeFeltham and BedfontHounslowE85115May2</v>
      </c>
      <c r="B2363" s="41" t="s">
        <v>240</v>
      </c>
      <c r="C2363" s="41" t="s">
        <v>454</v>
      </c>
      <c r="D2363" s="41" t="s">
        <v>16</v>
      </c>
      <c r="E2363" s="41" t="s">
        <v>241</v>
      </c>
      <c r="F2363" s="41" t="s">
        <v>241</v>
      </c>
      <c r="G2363" s="41" t="s">
        <v>757</v>
      </c>
      <c r="H2363" s="41">
        <v>2</v>
      </c>
      <c r="I2363" s="41">
        <v>4253.8801784653697</v>
      </c>
      <c r="J2363" s="41">
        <v>14733</v>
      </c>
      <c r="K2363" s="41">
        <v>0</v>
      </c>
      <c r="L2363" s="41">
        <v>272.56049999999999</v>
      </c>
      <c r="M2363" s="41">
        <v>0</v>
      </c>
      <c r="N2363" s="41">
        <v>1427</v>
      </c>
      <c r="O2363" s="41">
        <v>11</v>
      </c>
      <c r="P2363" s="41">
        <v>28.397300000000001</v>
      </c>
      <c r="Q2363" s="41">
        <v>0.21890000000000001</v>
      </c>
      <c r="R2363" s="41">
        <v>11202</v>
      </c>
      <c r="S2363" s="41">
        <v>200.51580000000001</v>
      </c>
      <c r="T2363" s="41">
        <v>6995</v>
      </c>
      <c r="U2363" s="41">
        <v>153.88999999999999</v>
      </c>
      <c r="V2363" s="41">
        <v>25935</v>
      </c>
      <c r="W2363" s="41">
        <v>473.0763</v>
      </c>
      <c r="X2363" s="41">
        <v>8433</v>
      </c>
      <c r="Y2363" s="41">
        <v>182.50619999999998</v>
      </c>
      <c r="Z2363" s="6">
        <f>0</f>
        <v>0</v>
      </c>
      <c r="AA2363" s="6">
        <f t="shared" si="265"/>
        <v>473.0763</v>
      </c>
      <c r="AB2363">
        <f>IF(ISBLANK(Table1[[#This Row],[FY2425_Cost]])=TRUE,#N/A,Table1[[#This Row],[FY2425_Cost]])</f>
        <v>182.50619999999998</v>
      </c>
      <c r="AC2363" s="6">
        <f t="shared" si="266"/>
        <v>-290.57010000000002</v>
      </c>
      <c r="AD2363" s="6" t="e">
        <f>SUMIFS($AB$3:AB2363,$B$3:B2363,B2363)</f>
        <v>#N/A</v>
      </c>
      <c r="AE2363" s="6">
        <f t="shared" si="267"/>
        <v>1914.2460803094164</v>
      </c>
      <c r="AF2363" s="6">
        <f t="shared" si="268"/>
        <v>1914.2460803094164</v>
      </c>
      <c r="AG2363" s="6">
        <f>VLOOKUP(Table1[[#This Row],[PracticeCode]],$AP$3:$AS$345,4,FALSE)</f>
        <v>1914.2460803094164</v>
      </c>
      <c r="AH2363" s="27">
        <f t="shared" si="269"/>
        <v>139101.88183581759</v>
      </c>
      <c r="AI2363" s="6" t="e">
        <f t="shared" si="264"/>
        <v>#N/A</v>
      </c>
    </row>
    <row r="2364" spans="1:35" x14ac:dyDescent="0.35">
      <c r="A2364" t="str">
        <f t="shared" si="263"/>
        <v>Pentelow PracticeFeltham and BedfontHounslowE85115Nov8</v>
      </c>
      <c r="B2364" s="41" t="s">
        <v>240</v>
      </c>
      <c r="C2364" s="41" t="s">
        <v>454</v>
      </c>
      <c r="D2364" s="41" t="s">
        <v>16</v>
      </c>
      <c r="E2364" s="41" t="s">
        <v>241</v>
      </c>
      <c r="F2364" s="41" t="s">
        <v>241</v>
      </c>
      <c r="G2364" s="41" t="s">
        <v>763</v>
      </c>
      <c r="H2364" s="41">
        <v>8</v>
      </c>
      <c r="I2364" s="41">
        <v>4253.8801784653697</v>
      </c>
      <c r="J2364" s="41">
        <v>526</v>
      </c>
      <c r="K2364" s="41">
        <v>0</v>
      </c>
      <c r="L2364" s="41">
        <v>10.467400000000001</v>
      </c>
      <c r="M2364" s="41">
        <v>0</v>
      </c>
      <c r="N2364" s="41"/>
      <c r="O2364" s="41"/>
      <c r="P2364" s="41"/>
      <c r="Q2364" s="41"/>
      <c r="R2364" s="41">
        <v>5527</v>
      </c>
      <c r="S2364" s="41">
        <v>98.933300000000003</v>
      </c>
      <c r="T2364" s="41"/>
      <c r="U2364" s="41"/>
      <c r="V2364" s="41">
        <v>6053</v>
      </c>
      <c r="W2364" s="41">
        <v>109.4007</v>
      </c>
      <c r="X2364" s="41"/>
      <c r="Y2364" s="41"/>
      <c r="Z2364" s="6">
        <f>0</f>
        <v>0</v>
      </c>
      <c r="AA2364" s="6">
        <f t="shared" si="265"/>
        <v>109.4007</v>
      </c>
      <c r="AB2364" t="e">
        <f>IF(ISBLANK(Table1[[#This Row],[FY2425_Cost]])=TRUE,#N/A,Table1[[#This Row],[FY2425_Cost]])</f>
        <v>#N/A</v>
      </c>
      <c r="AC2364" s="6" t="e">
        <f t="shared" si="266"/>
        <v>#N/A</v>
      </c>
      <c r="AD2364" s="6" t="e">
        <f>SUMIFS($AB$3:AB2364,$B$3:B2364,B2364)</f>
        <v>#N/A</v>
      </c>
      <c r="AE2364" s="6">
        <f t="shared" si="267"/>
        <v>1914.2460803094164</v>
      </c>
      <c r="AF2364" s="6">
        <f t="shared" si="268"/>
        <v>1914.2460803094164</v>
      </c>
      <c r="AG2364" s="6">
        <f>VLOOKUP(Table1[[#This Row],[PracticeCode]],$AP$3:$AS$345,4,FALSE)</f>
        <v>1914.2460803094164</v>
      </c>
      <c r="AH2364" s="27">
        <f t="shared" si="269"/>
        <v>139101.88183581759</v>
      </c>
      <c r="AI2364" s="6" t="e">
        <f t="shared" si="264"/>
        <v>#N/A</v>
      </c>
    </row>
    <row r="2365" spans="1:35" x14ac:dyDescent="0.35">
      <c r="A2365" t="str">
        <f t="shared" si="263"/>
        <v>Pentelow PracticeFeltham and BedfontHounslowE85115Oct7</v>
      </c>
      <c r="B2365" s="41" t="s">
        <v>240</v>
      </c>
      <c r="C2365" s="41" t="s">
        <v>454</v>
      </c>
      <c r="D2365" s="41" t="s">
        <v>16</v>
      </c>
      <c r="E2365" s="41" t="s">
        <v>241</v>
      </c>
      <c r="F2365" s="41" t="s">
        <v>241</v>
      </c>
      <c r="G2365" s="41" t="s">
        <v>762</v>
      </c>
      <c r="H2365" s="41">
        <v>7</v>
      </c>
      <c r="I2365" s="41">
        <v>4253.8801784653697</v>
      </c>
      <c r="J2365" s="41">
        <v>301</v>
      </c>
      <c r="K2365" s="41">
        <v>0</v>
      </c>
      <c r="L2365" s="41">
        <v>5.9899000000000004</v>
      </c>
      <c r="M2365" s="41">
        <v>0</v>
      </c>
      <c r="N2365" s="41">
        <v>0</v>
      </c>
      <c r="O2365" s="41">
        <v>1350</v>
      </c>
      <c r="P2365" s="41">
        <v>0</v>
      </c>
      <c r="Q2365" s="41">
        <v>30.375</v>
      </c>
      <c r="R2365" s="41">
        <v>5446</v>
      </c>
      <c r="S2365" s="41">
        <v>97.483400000000003</v>
      </c>
      <c r="T2365" s="41">
        <v>21589</v>
      </c>
      <c r="U2365" s="41">
        <v>474.95800000000003</v>
      </c>
      <c r="V2365" s="41">
        <v>5747</v>
      </c>
      <c r="W2365" s="41">
        <v>103.47330000000001</v>
      </c>
      <c r="X2365" s="41">
        <v>22939</v>
      </c>
      <c r="Y2365" s="41">
        <v>505.33300000000003</v>
      </c>
      <c r="Z2365" s="6">
        <f>0</f>
        <v>0</v>
      </c>
      <c r="AA2365" s="6">
        <f t="shared" si="265"/>
        <v>103.47330000000001</v>
      </c>
      <c r="AB2365">
        <f>IF(ISBLANK(Table1[[#This Row],[FY2425_Cost]])=TRUE,#N/A,Table1[[#This Row],[FY2425_Cost]])</f>
        <v>505.33300000000003</v>
      </c>
      <c r="AC2365" s="6">
        <f t="shared" si="266"/>
        <v>401.85970000000003</v>
      </c>
      <c r="AD2365" s="6" t="e">
        <f>SUMIFS($AB$3:AB2365,$B$3:B2365,B2365)</f>
        <v>#N/A</v>
      </c>
      <c r="AE2365" s="6">
        <f t="shared" si="267"/>
        <v>1914.2460803094164</v>
      </c>
      <c r="AF2365" s="6">
        <f t="shared" si="268"/>
        <v>1914.2460803094164</v>
      </c>
      <c r="AG2365" s="6">
        <f>VLOOKUP(Table1[[#This Row],[PracticeCode]],$AP$3:$AS$345,4,FALSE)</f>
        <v>1914.2460803094164</v>
      </c>
      <c r="AH2365" s="27">
        <f t="shared" si="269"/>
        <v>139101.88183581759</v>
      </c>
      <c r="AI2365" s="6" t="e">
        <f t="shared" si="264"/>
        <v>#N/A</v>
      </c>
    </row>
    <row r="2366" spans="1:35" x14ac:dyDescent="0.35">
      <c r="A2366" t="str">
        <f t="shared" si="263"/>
        <v>Pentelow PracticeFeltham and BedfontHounslowE85115Sep6</v>
      </c>
      <c r="B2366" s="41" t="s">
        <v>240</v>
      </c>
      <c r="C2366" s="41" t="s">
        <v>454</v>
      </c>
      <c r="D2366" s="41" t="s">
        <v>16</v>
      </c>
      <c r="E2366" s="41" t="s">
        <v>241</v>
      </c>
      <c r="F2366" s="41" t="s">
        <v>241</v>
      </c>
      <c r="G2366" s="41" t="s">
        <v>761</v>
      </c>
      <c r="H2366" s="41">
        <v>6</v>
      </c>
      <c r="I2366" s="41">
        <v>4253.8801784653697</v>
      </c>
      <c r="J2366" s="41">
        <v>290</v>
      </c>
      <c r="K2366" s="41">
        <v>0</v>
      </c>
      <c r="L2366" s="41">
        <v>5.7709999999999999</v>
      </c>
      <c r="M2366" s="41">
        <v>0</v>
      </c>
      <c r="N2366" s="41">
        <v>3297</v>
      </c>
      <c r="O2366" s="41">
        <v>579</v>
      </c>
      <c r="P2366" s="41">
        <v>74.18249999999999</v>
      </c>
      <c r="Q2366" s="41">
        <v>13.0275</v>
      </c>
      <c r="R2366" s="41">
        <v>5695</v>
      </c>
      <c r="S2366" s="41">
        <v>101.9405</v>
      </c>
      <c r="T2366" s="41">
        <v>8146</v>
      </c>
      <c r="U2366" s="41">
        <v>179.21199999999999</v>
      </c>
      <c r="V2366" s="41">
        <v>5985</v>
      </c>
      <c r="W2366" s="41">
        <v>107.7115</v>
      </c>
      <c r="X2366" s="41">
        <v>12022</v>
      </c>
      <c r="Y2366" s="41">
        <v>266.42199999999997</v>
      </c>
      <c r="Z2366" s="6">
        <f>0</f>
        <v>0</v>
      </c>
      <c r="AA2366" s="6">
        <f t="shared" si="265"/>
        <v>107.7115</v>
      </c>
      <c r="AB2366">
        <f>IF(ISBLANK(Table1[[#This Row],[FY2425_Cost]])=TRUE,#N/A,Table1[[#This Row],[FY2425_Cost]])</f>
        <v>266.42199999999997</v>
      </c>
      <c r="AC2366" s="6">
        <f t="shared" si="266"/>
        <v>158.71049999999997</v>
      </c>
      <c r="AD2366" s="6" t="e">
        <f>SUMIFS($AB$3:AB2366,$B$3:B2366,B2366)</f>
        <v>#N/A</v>
      </c>
      <c r="AE2366" s="6">
        <f t="shared" si="267"/>
        <v>1914.2460803094164</v>
      </c>
      <c r="AF2366" s="6">
        <f t="shared" si="268"/>
        <v>1914.2460803094164</v>
      </c>
      <c r="AG2366" s="6">
        <f>VLOOKUP(Table1[[#This Row],[PracticeCode]],$AP$3:$AS$345,4,FALSE)</f>
        <v>1914.2460803094164</v>
      </c>
      <c r="AH2366" s="27">
        <f t="shared" si="269"/>
        <v>139101.88183581759</v>
      </c>
      <c r="AI2366" s="6" t="e">
        <f t="shared" si="264"/>
        <v>#N/A</v>
      </c>
    </row>
    <row r="2367" spans="1:35" x14ac:dyDescent="0.35">
      <c r="A2367" t="str">
        <f t="shared" si="263"/>
        <v>PERIVALE MEDICAL CLINICNGPEalingE85111Apr1</v>
      </c>
      <c r="B2367" s="41" t="s">
        <v>686</v>
      </c>
      <c r="C2367" s="41" t="s">
        <v>509</v>
      </c>
      <c r="D2367" s="41" t="s">
        <v>12</v>
      </c>
      <c r="E2367" s="41" t="s">
        <v>242</v>
      </c>
      <c r="F2367" s="41" t="s">
        <v>242</v>
      </c>
      <c r="G2367" s="41" t="s">
        <v>756</v>
      </c>
      <c r="H2367" s="41">
        <v>1</v>
      </c>
      <c r="I2367" s="41">
        <v>4523.6889298839997</v>
      </c>
      <c r="J2367" s="41">
        <v>2914</v>
      </c>
      <c r="K2367" s="41">
        <v>0</v>
      </c>
      <c r="L2367" s="41">
        <v>53.908999999999999</v>
      </c>
      <c r="M2367" s="41">
        <v>0</v>
      </c>
      <c r="N2367" s="41">
        <v>2692</v>
      </c>
      <c r="O2367" s="41">
        <v>16</v>
      </c>
      <c r="P2367" s="41">
        <v>53.570800000000006</v>
      </c>
      <c r="Q2367" s="41">
        <v>0.31840000000000002</v>
      </c>
      <c r="R2367" s="41">
        <v>0</v>
      </c>
      <c r="S2367" s="41">
        <v>0</v>
      </c>
      <c r="T2367" s="41">
        <v>0</v>
      </c>
      <c r="U2367" s="41">
        <v>0</v>
      </c>
      <c r="V2367" s="41">
        <v>2914</v>
      </c>
      <c r="W2367" s="41">
        <v>53.908999999999999</v>
      </c>
      <c r="X2367" s="41">
        <v>2708</v>
      </c>
      <c r="Y2367" s="41">
        <v>53.889200000000002</v>
      </c>
      <c r="Z2367" s="6">
        <f>0</f>
        <v>0</v>
      </c>
      <c r="AA2367" s="6">
        <f t="shared" si="265"/>
        <v>53.908999999999999</v>
      </c>
      <c r="AB2367">
        <f>IF(ISBLANK(Table1[[#This Row],[FY2425_Cost]])=TRUE,#N/A,Table1[[#This Row],[FY2425_Cost]])</f>
        <v>53.889200000000002</v>
      </c>
      <c r="AC2367" s="6">
        <f t="shared" si="266"/>
        <v>-1.9799999999996487E-2</v>
      </c>
      <c r="AD2367" s="6">
        <f>SUMIFS($AB$3:AB2367,$B$3:B2367,B2367)</f>
        <v>53.889200000000002</v>
      </c>
      <c r="AE2367" s="6">
        <f t="shared" si="267"/>
        <v>2035.6600184478</v>
      </c>
      <c r="AF2367" s="6">
        <f t="shared" si="268"/>
        <v>2035.6600184478</v>
      </c>
      <c r="AG2367" s="6">
        <f>VLOOKUP(Table1[[#This Row],[PracticeCode]],$AP$3:$AS$345,4,FALSE)</f>
        <v>2035.6600184478</v>
      </c>
      <c r="AH2367" s="27">
        <f t="shared" si="269"/>
        <v>147924.6280072068</v>
      </c>
      <c r="AI2367" s="6">
        <f t="shared" si="264"/>
        <v>0</v>
      </c>
    </row>
    <row r="2368" spans="1:35" x14ac:dyDescent="0.35">
      <c r="A2368" t="str">
        <f t="shared" si="263"/>
        <v>PERIVALE MEDICAL CLINICNGPEalingE85111Aug5</v>
      </c>
      <c r="B2368" s="41" t="s">
        <v>686</v>
      </c>
      <c r="C2368" s="41" t="s">
        <v>509</v>
      </c>
      <c r="D2368" s="41" t="s">
        <v>12</v>
      </c>
      <c r="E2368" s="41" t="s">
        <v>242</v>
      </c>
      <c r="F2368" s="41" t="s">
        <v>242</v>
      </c>
      <c r="G2368" s="41" t="s">
        <v>760</v>
      </c>
      <c r="H2368" s="41">
        <v>5</v>
      </c>
      <c r="I2368" s="41">
        <v>4523.6889298839997</v>
      </c>
      <c r="J2368" s="41">
        <v>4777</v>
      </c>
      <c r="K2368" s="41">
        <v>3</v>
      </c>
      <c r="L2368" s="41">
        <v>88.374499999999998</v>
      </c>
      <c r="M2368" s="41">
        <v>5.5499999999999994E-2</v>
      </c>
      <c r="N2368" s="41">
        <v>2423</v>
      </c>
      <c r="O2368" s="41">
        <v>151</v>
      </c>
      <c r="P2368" s="41">
        <v>48.217700000000001</v>
      </c>
      <c r="Q2368" s="41">
        <v>3.0049000000000001</v>
      </c>
      <c r="R2368" s="41">
        <v>0</v>
      </c>
      <c r="S2368" s="41">
        <v>0</v>
      </c>
      <c r="T2368" s="41">
        <v>0</v>
      </c>
      <c r="U2368" s="41">
        <v>0</v>
      </c>
      <c r="V2368" s="41">
        <v>4780</v>
      </c>
      <c r="W2368" s="41">
        <v>88.429999999999993</v>
      </c>
      <c r="X2368" s="41">
        <v>2574</v>
      </c>
      <c r="Y2368" s="41">
        <v>51.2226</v>
      </c>
      <c r="Z2368" s="6">
        <f>0</f>
        <v>0</v>
      </c>
      <c r="AA2368" s="6">
        <f t="shared" si="265"/>
        <v>88.429999999999993</v>
      </c>
      <c r="AB2368">
        <f>IF(ISBLANK(Table1[[#This Row],[FY2425_Cost]])=TRUE,#N/A,Table1[[#This Row],[FY2425_Cost]])</f>
        <v>51.2226</v>
      </c>
      <c r="AC2368" s="6">
        <f t="shared" si="266"/>
        <v>-37.207399999999993</v>
      </c>
      <c r="AD2368" s="6">
        <f>SUMIFS($AB$3:AB2368,$B$3:B2368,B2368)</f>
        <v>105.1118</v>
      </c>
      <c r="AE2368" s="6">
        <f t="shared" si="267"/>
        <v>2035.6600184478</v>
      </c>
      <c r="AF2368" s="6">
        <f t="shared" si="268"/>
        <v>2035.6600184478</v>
      </c>
      <c r="AG2368" s="6">
        <f>VLOOKUP(Table1[[#This Row],[PracticeCode]],$AP$3:$AS$345,4,FALSE)</f>
        <v>2035.6600184478</v>
      </c>
      <c r="AH2368" s="27">
        <f t="shared" si="269"/>
        <v>147924.6280072068</v>
      </c>
      <c r="AI2368" s="6">
        <f t="shared" si="264"/>
        <v>0</v>
      </c>
    </row>
    <row r="2369" spans="1:35" x14ac:dyDescent="0.35">
      <c r="A2369" t="str">
        <f t="shared" si="263"/>
        <v>PERIVALE MEDICAL CLINICNGPEalingE85111Dec9</v>
      </c>
      <c r="B2369" s="41" t="s">
        <v>686</v>
      </c>
      <c r="C2369" s="41" t="s">
        <v>509</v>
      </c>
      <c r="D2369" s="41" t="s">
        <v>12</v>
      </c>
      <c r="E2369" s="41" t="s">
        <v>242</v>
      </c>
      <c r="F2369" s="41" t="s">
        <v>242</v>
      </c>
      <c r="G2369" s="41" t="s">
        <v>764</v>
      </c>
      <c r="H2369" s="41">
        <v>9</v>
      </c>
      <c r="I2369" s="41">
        <v>4523.6889298839997</v>
      </c>
      <c r="J2369" s="41">
        <v>4229</v>
      </c>
      <c r="K2369" s="41">
        <v>9</v>
      </c>
      <c r="L2369" s="41">
        <v>84.1571</v>
      </c>
      <c r="M2369" s="41">
        <v>0.17910000000000001</v>
      </c>
      <c r="N2369" s="41"/>
      <c r="O2369" s="41"/>
      <c r="P2369" s="41"/>
      <c r="Q2369" s="41"/>
      <c r="R2369" s="41">
        <v>0</v>
      </c>
      <c r="S2369" s="41">
        <v>0</v>
      </c>
      <c r="T2369" s="41"/>
      <c r="U2369" s="41"/>
      <c r="V2369" s="41">
        <v>4238</v>
      </c>
      <c r="W2369" s="41">
        <v>84.336200000000005</v>
      </c>
      <c r="X2369" s="41"/>
      <c r="Y2369" s="41"/>
      <c r="Z2369" s="6">
        <f>0</f>
        <v>0</v>
      </c>
      <c r="AA2369" s="6">
        <f t="shared" si="265"/>
        <v>84.336200000000005</v>
      </c>
      <c r="AB2369" t="e">
        <f>IF(ISBLANK(Table1[[#This Row],[FY2425_Cost]])=TRUE,#N/A,Table1[[#This Row],[FY2425_Cost]])</f>
        <v>#N/A</v>
      </c>
      <c r="AC2369" s="6" t="e">
        <f t="shared" si="266"/>
        <v>#N/A</v>
      </c>
      <c r="AD2369" s="6" t="e">
        <f>SUMIFS($AB$3:AB2369,$B$3:B2369,B2369)</f>
        <v>#N/A</v>
      </c>
      <c r="AE2369" s="6">
        <f t="shared" si="267"/>
        <v>2035.6600184478</v>
      </c>
      <c r="AF2369" s="6">
        <f t="shared" si="268"/>
        <v>2035.6600184478</v>
      </c>
      <c r="AG2369" s="6">
        <f>VLOOKUP(Table1[[#This Row],[PracticeCode]],$AP$3:$AS$345,4,FALSE)</f>
        <v>2035.6600184478</v>
      </c>
      <c r="AH2369" s="27">
        <f t="shared" si="269"/>
        <v>147924.6280072068</v>
      </c>
      <c r="AI2369" s="6" t="e">
        <f t="shared" si="264"/>
        <v>#N/A</v>
      </c>
    </row>
    <row r="2370" spans="1:35" x14ac:dyDescent="0.35">
      <c r="A2370" t="str">
        <f t="shared" si="263"/>
        <v>PERIVALE MEDICAL CLINICNGPEalingE85111Feb11</v>
      </c>
      <c r="B2370" s="41" t="s">
        <v>686</v>
      </c>
      <c r="C2370" s="41" t="s">
        <v>509</v>
      </c>
      <c r="D2370" s="41" t="s">
        <v>12</v>
      </c>
      <c r="E2370" s="41" t="s">
        <v>242</v>
      </c>
      <c r="F2370" s="41" t="s">
        <v>242</v>
      </c>
      <c r="G2370" s="41" t="s">
        <v>766</v>
      </c>
      <c r="H2370" s="41">
        <v>11</v>
      </c>
      <c r="I2370" s="41">
        <v>4523.6889298839997</v>
      </c>
      <c r="J2370" s="41">
        <v>2508</v>
      </c>
      <c r="K2370" s="41">
        <v>47</v>
      </c>
      <c r="L2370" s="41">
        <v>49.909200000000006</v>
      </c>
      <c r="M2370" s="41">
        <v>0.93530000000000002</v>
      </c>
      <c r="N2370" s="41"/>
      <c r="O2370" s="41"/>
      <c r="P2370" s="41"/>
      <c r="Q2370" s="41"/>
      <c r="R2370" s="41">
        <v>0</v>
      </c>
      <c r="S2370" s="41">
        <v>0</v>
      </c>
      <c r="T2370" s="41"/>
      <c r="U2370" s="41"/>
      <c r="V2370" s="41">
        <v>2555</v>
      </c>
      <c r="W2370" s="41">
        <v>50.844500000000004</v>
      </c>
      <c r="X2370" s="41"/>
      <c r="Y2370" s="41"/>
      <c r="Z2370" s="6">
        <f>0</f>
        <v>0</v>
      </c>
      <c r="AA2370" s="6">
        <f t="shared" si="265"/>
        <v>50.844500000000004</v>
      </c>
      <c r="AB2370" t="e">
        <f>IF(ISBLANK(Table1[[#This Row],[FY2425_Cost]])=TRUE,#N/A,Table1[[#This Row],[FY2425_Cost]])</f>
        <v>#N/A</v>
      </c>
      <c r="AC2370" s="6" t="e">
        <f t="shared" si="266"/>
        <v>#N/A</v>
      </c>
      <c r="AD2370" s="6" t="e">
        <f>SUMIFS($AB$3:AB2370,$B$3:B2370,B2370)</f>
        <v>#N/A</v>
      </c>
      <c r="AE2370" s="6">
        <f t="shared" si="267"/>
        <v>2035.6600184478</v>
      </c>
      <c r="AF2370" s="6">
        <f t="shared" si="268"/>
        <v>2035.6600184478</v>
      </c>
      <c r="AG2370" s="6">
        <f>VLOOKUP(Table1[[#This Row],[PracticeCode]],$AP$3:$AS$345,4,FALSE)</f>
        <v>2035.6600184478</v>
      </c>
      <c r="AH2370" s="27">
        <f t="shared" si="269"/>
        <v>147924.6280072068</v>
      </c>
      <c r="AI2370" s="6" t="e">
        <f t="shared" si="264"/>
        <v>#N/A</v>
      </c>
    </row>
    <row r="2371" spans="1:35" x14ac:dyDescent="0.35">
      <c r="A2371" t="str">
        <f t="shared" ref="A2371:A2434" si="270">CONCATENATE(B2371,C2371,D2371,E2371,G2371,H2371)</f>
        <v>PERIVALE MEDICAL CLINICNGPEalingE85111Jan10</v>
      </c>
      <c r="B2371" s="41" t="s">
        <v>686</v>
      </c>
      <c r="C2371" s="41" t="s">
        <v>509</v>
      </c>
      <c r="D2371" s="41" t="s">
        <v>12</v>
      </c>
      <c r="E2371" s="41" t="s">
        <v>242</v>
      </c>
      <c r="F2371" s="41" t="s">
        <v>242</v>
      </c>
      <c r="G2371" s="41" t="s">
        <v>765</v>
      </c>
      <c r="H2371" s="41">
        <v>10</v>
      </c>
      <c r="I2371" s="41">
        <v>4523.6889298839997</v>
      </c>
      <c r="J2371" s="41">
        <v>7955</v>
      </c>
      <c r="K2371" s="41">
        <v>34</v>
      </c>
      <c r="L2371" s="41">
        <v>158.30450000000002</v>
      </c>
      <c r="M2371" s="41">
        <v>0.67660000000000009</v>
      </c>
      <c r="N2371" s="41"/>
      <c r="O2371" s="41"/>
      <c r="P2371" s="41"/>
      <c r="Q2371" s="41"/>
      <c r="R2371" s="41">
        <v>0</v>
      </c>
      <c r="S2371" s="41">
        <v>0</v>
      </c>
      <c r="T2371" s="41"/>
      <c r="U2371" s="41"/>
      <c r="V2371" s="41">
        <v>7989</v>
      </c>
      <c r="W2371" s="41">
        <v>158.98110000000003</v>
      </c>
      <c r="X2371" s="41"/>
      <c r="Y2371" s="41"/>
      <c r="Z2371" s="6">
        <f>0</f>
        <v>0</v>
      </c>
      <c r="AA2371" s="6">
        <f t="shared" si="265"/>
        <v>158.98110000000003</v>
      </c>
      <c r="AB2371" t="e">
        <f>IF(ISBLANK(Table1[[#This Row],[FY2425_Cost]])=TRUE,#N/A,Table1[[#This Row],[FY2425_Cost]])</f>
        <v>#N/A</v>
      </c>
      <c r="AC2371" s="6" t="e">
        <f t="shared" si="266"/>
        <v>#N/A</v>
      </c>
      <c r="AD2371" s="6" t="e">
        <f>SUMIFS($AB$3:AB2371,$B$3:B2371,B2371)</f>
        <v>#N/A</v>
      </c>
      <c r="AE2371" s="6">
        <f t="shared" si="267"/>
        <v>2035.6600184478</v>
      </c>
      <c r="AF2371" s="6">
        <f t="shared" si="268"/>
        <v>2035.6600184478</v>
      </c>
      <c r="AG2371" s="6">
        <f>VLOOKUP(Table1[[#This Row],[PracticeCode]],$AP$3:$AS$345,4,FALSE)</f>
        <v>2035.6600184478</v>
      </c>
      <c r="AH2371" s="27">
        <f t="shared" si="269"/>
        <v>147924.6280072068</v>
      </c>
      <c r="AI2371" s="6" t="e">
        <f t="shared" ref="AI2371:AI2434" si="271">IF(AD2371-AF2371&lt;=0,0,AD2371-AF2371)</f>
        <v>#N/A</v>
      </c>
    </row>
    <row r="2372" spans="1:35" x14ac:dyDescent="0.35">
      <c r="A2372" t="str">
        <f t="shared" si="270"/>
        <v>PERIVALE MEDICAL CLINICNGPEalingE85111Jul4</v>
      </c>
      <c r="B2372" s="41" t="s">
        <v>686</v>
      </c>
      <c r="C2372" s="41" t="s">
        <v>509</v>
      </c>
      <c r="D2372" s="41" t="s">
        <v>12</v>
      </c>
      <c r="E2372" s="41" t="s">
        <v>242</v>
      </c>
      <c r="F2372" s="41" t="s">
        <v>242</v>
      </c>
      <c r="G2372" s="41" t="s">
        <v>759</v>
      </c>
      <c r="H2372" s="41">
        <v>4</v>
      </c>
      <c r="I2372" s="41">
        <v>4523.6889298839997</v>
      </c>
      <c r="J2372" s="41">
        <v>3913</v>
      </c>
      <c r="K2372" s="41">
        <v>18</v>
      </c>
      <c r="L2372" s="41">
        <v>72.390500000000003</v>
      </c>
      <c r="M2372" s="41">
        <v>0.33299999999999996</v>
      </c>
      <c r="N2372" s="41">
        <v>2151</v>
      </c>
      <c r="O2372" s="41">
        <v>34</v>
      </c>
      <c r="P2372" s="41">
        <v>42.804900000000004</v>
      </c>
      <c r="Q2372" s="41">
        <v>0.67660000000000009</v>
      </c>
      <c r="R2372" s="41">
        <v>0</v>
      </c>
      <c r="S2372" s="41">
        <v>0</v>
      </c>
      <c r="T2372" s="41">
        <v>0</v>
      </c>
      <c r="U2372" s="41">
        <v>0</v>
      </c>
      <c r="V2372" s="41">
        <v>3931</v>
      </c>
      <c r="W2372" s="41">
        <v>72.723500000000001</v>
      </c>
      <c r="X2372" s="41">
        <v>2185</v>
      </c>
      <c r="Y2372" s="41">
        <v>43.481500000000004</v>
      </c>
      <c r="Z2372" s="6">
        <f>0</f>
        <v>0</v>
      </c>
      <c r="AA2372" s="6">
        <f t="shared" si="265"/>
        <v>72.723500000000001</v>
      </c>
      <c r="AB2372">
        <f>IF(ISBLANK(Table1[[#This Row],[FY2425_Cost]])=TRUE,#N/A,Table1[[#This Row],[FY2425_Cost]])</f>
        <v>43.481500000000004</v>
      </c>
      <c r="AC2372" s="6">
        <f t="shared" si="266"/>
        <v>-29.241999999999997</v>
      </c>
      <c r="AD2372" s="6" t="e">
        <f>SUMIFS($AB$3:AB2372,$B$3:B2372,B2372)</f>
        <v>#N/A</v>
      </c>
      <c r="AE2372" s="6">
        <f t="shared" si="267"/>
        <v>2035.6600184478</v>
      </c>
      <c r="AF2372" s="6">
        <f t="shared" si="268"/>
        <v>2035.6600184478</v>
      </c>
      <c r="AG2372" s="6">
        <f>VLOOKUP(Table1[[#This Row],[PracticeCode]],$AP$3:$AS$345,4,FALSE)</f>
        <v>2035.6600184478</v>
      </c>
      <c r="AH2372" s="27">
        <f t="shared" si="269"/>
        <v>147924.6280072068</v>
      </c>
      <c r="AI2372" s="6" t="e">
        <f t="shared" si="271"/>
        <v>#N/A</v>
      </c>
    </row>
    <row r="2373" spans="1:35" x14ac:dyDescent="0.35">
      <c r="A2373" t="str">
        <f t="shared" si="270"/>
        <v>PERIVALE MEDICAL CLINICNGPEalingE85111Jun3</v>
      </c>
      <c r="B2373" s="41" t="s">
        <v>686</v>
      </c>
      <c r="C2373" s="41" t="s">
        <v>509</v>
      </c>
      <c r="D2373" s="41" t="s">
        <v>12</v>
      </c>
      <c r="E2373" s="41" t="s">
        <v>242</v>
      </c>
      <c r="F2373" s="41" t="s">
        <v>242</v>
      </c>
      <c r="G2373" s="41" t="s">
        <v>758</v>
      </c>
      <c r="H2373" s="41">
        <v>3</v>
      </c>
      <c r="I2373" s="41">
        <v>4523.6889298839997</v>
      </c>
      <c r="J2373" s="41">
        <v>4620</v>
      </c>
      <c r="K2373" s="41">
        <v>0</v>
      </c>
      <c r="L2373" s="41">
        <v>85.47</v>
      </c>
      <c r="M2373" s="41">
        <v>0</v>
      </c>
      <c r="N2373" s="41">
        <v>2388</v>
      </c>
      <c r="O2373" s="41">
        <v>13</v>
      </c>
      <c r="P2373" s="41">
        <v>47.5212</v>
      </c>
      <c r="Q2373" s="41">
        <v>0.25870000000000004</v>
      </c>
      <c r="R2373" s="41">
        <v>0</v>
      </c>
      <c r="S2373" s="41">
        <v>0</v>
      </c>
      <c r="T2373" s="41">
        <v>0</v>
      </c>
      <c r="U2373" s="41">
        <v>0</v>
      </c>
      <c r="V2373" s="41">
        <v>4620</v>
      </c>
      <c r="W2373" s="41">
        <v>85.47</v>
      </c>
      <c r="X2373" s="41">
        <v>2401</v>
      </c>
      <c r="Y2373" s="41">
        <v>47.779899999999998</v>
      </c>
      <c r="Z2373" s="6">
        <f>0</f>
        <v>0</v>
      </c>
      <c r="AA2373" s="6">
        <f t="shared" si="265"/>
        <v>85.47</v>
      </c>
      <c r="AB2373">
        <f>IF(ISBLANK(Table1[[#This Row],[FY2425_Cost]])=TRUE,#N/A,Table1[[#This Row],[FY2425_Cost]])</f>
        <v>47.779899999999998</v>
      </c>
      <c r="AC2373" s="6">
        <f t="shared" si="266"/>
        <v>-37.690100000000001</v>
      </c>
      <c r="AD2373" s="6" t="e">
        <f>SUMIFS($AB$3:AB2373,$B$3:B2373,B2373)</f>
        <v>#N/A</v>
      </c>
      <c r="AE2373" s="6">
        <f t="shared" si="267"/>
        <v>2035.6600184478</v>
      </c>
      <c r="AF2373" s="6">
        <f t="shared" si="268"/>
        <v>2035.6600184478</v>
      </c>
      <c r="AG2373" s="6">
        <f>VLOOKUP(Table1[[#This Row],[PracticeCode]],$AP$3:$AS$345,4,FALSE)</f>
        <v>2035.6600184478</v>
      </c>
      <c r="AH2373" s="27">
        <f t="shared" si="269"/>
        <v>147924.6280072068</v>
      </c>
      <c r="AI2373" s="6" t="e">
        <f t="shared" si="271"/>
        <v>#N/A</v>
      </c>
    </row>
    <row r="2374" spans="1:35" x14ac:dyDescent="0.35">
      <c r="A2374" t="str">
        <f t="shared" si="270"/>
        <v>PERIVALE MEDICAL CLINICNGPEalingE85111Mar12</v>
      </c>
      <c r="B2374" s="41" t="s">
        <v>686</v>
      </c>
      <c r="C2374" s="41" t="s">
        <v>509</v>
      </c>
      <c r="D2374" s="41" t="s">
        <v>12</v>
      </c>
      <c r="E2374" s="41" t="s">
        <v>242</v>
      </c>
      <c r="F2374" s="41" t="s">
        <v>242</v>
      </c>
      <c r="G2374" s="41" t="s">
        <v>767</v>
      </c>
      <c r="H2374" s="41">
        <v>12</v>
      </c>
      <c r="I2374" s="41">
        <v>4523.6889298839997</v>
      </c>
      <c r="J2374" s="41">
        <v>8452</v>
      </c>
      <c r="K2374" s="41">
        <v>199</v>
      </c>
      <c r="L2374" s="41">
        <v>168.19480000000001</v>
      </c>
      <c r="M2374" s="41">
        <v>3.9601000000000002</v>
      </c>
      <c r="N2374" s="41"/>
      <c r="O2374" s="41"/>
      <c r="P2374" s="41"/>
      <c r="Q2374" s="41"/>
      <c r="R2374" s="41">
        <v>0</v>
      </c>
      <c r="S2374" s="41">
        <v>0</v>
      </c>
      <c r="T2374" s="41"/>
      <c r="U2374" s="41"/>
      <c r="V2374" s="41">
        <v>8651</v>
      </c>
      <c r="W2374" s="41">
        <v>172.15490000000003</v>
      </c>
      <c r="X2374" s="41"/>
      <c r="Y2374" s="41"/>
      <c r="Z2374" s="6">
        <f>0</f>
        <v>0</v>
      </c>
      <c r="AA2374" s="6">
        <f t="shared" si="265"/>
        <v>172.15490000000003</v>
      </c>
      <c r="AB2374" t="e">
        <f>IF(ISBLANK(Table1[[#This Row],[FY2425_Cost]])=TRUE,#N/A,Table1[[#This Row],[FY2425_Cost]])</f>
        <v>#N/A</v>
      </c>
      <c r="AC2374" s="6" t="e">
        <f t="shared" si="266"/>
        <v>#N/A</v>
      </c>
      <c r="AD2374" s="6" t="e">
        <f>SUMIFS($AB$3:AB2374,$B$3:B2374,B2374)</f>
        <v>#N/A</v>
      </c>
      <c r="AE2374" s="6">
        <f t="shared" si="267"/>
        <v>2035.6600184478</v>
      </c>
      <c r="AF2374" s="6">
        <f t="shared" si="268"/>
        <v>2035.6600184478</v>
      </c>
      <c r="AG2374" s="6">
        <f>VLOOKUP(Table1[[#This Row],[PracticeCode]],$AP$3:$AS$345,4,FALSE)</f>
        <v>2035.6600184478</v>
      </c>
      <c r="AH2374" s="27">
        <f t="shared" si="269"/>
        <v>147924.6280072068</v>
      </c>
      <c r="AI2374" s="6" t="e">
        <f t="shared" si="271"/>
        <v>#N/A</v>
      </c>
    </row>
    <row r="2375" spans="1:35" x14ac:dyDescent="0.35">
      <c r="A2375" t="str">
        <f t="shared" si="270"/>
        <v>PERIVALE MEDICAL CLINICNGPEalingE85111May2</v>
      </c>
      <c r="B2375" s="41" t="s">
        <v>686</v>
      </c>
      <c r="C2375" s="41" t="s">
        <v>509</v>
      </c>
      <c r="D2375" s="41" t="s">
        <v>12</v>
      </c>
      <c r="E2375" s="41" t="s">
        <v>242</v>
      </c>
      <c r="F2375" s="41" t="s">
        <v>242</v>
      </c>
      <c r="G2375" s="41" t="s">
        <v>757</v>
      </c>
      <c r="H2375" s="41">
        <v>2</v>
      </c>
      <c r="I2375" s="41">
        <v>4523.6889298839997</v>
      </c>
      <c r="J2375" s="41">
        <v>2787</v>
      </c>
      <c r="K2375" s="41">
        <v>0</v>
      </c>
      <c r="L2375" s="41">
        <v>51.5595</v>
      </c>
      <c r="M2375" s="41">
        <v>0</v>
      </c>
      <c r="N2375" s="41">
        <v>1989</v>
      </c>
      <c r="O2375" s="41">
        <v>16</v>
      </c>
      <c r="P2375" s="41">
        <v>39.581099999999999</v>
      </c>
      <c r="Q2375" s="41">
        <v>0.31840000000000002</v>
      </c>
      <c r="R2375" s="41">
        <v>0</v>
      </c>
      <c r="S2375" s="41">
        <v>0</v>
      </c>
      <c r="T2375" s="41">
        <v>0</v>
      </c>
      <c r="U2375" s="41">
        <v>0</v>
      </c>
      <c r="V2375" s="41">
        <v>2787</v>
      </c>
      <c r="W2375" s="41">
        <v>51.5595</v>
      </c>
      <c r="X2375" s="41">
        <v>2005</v>
      </c>
      <c r="Y2375" s="41">
        <v>39.899499999999996</v>
      </c>
      <c r="Z2375" s="6">
        <f>0</f>
        <v>0</v>
      </c>
      <c r="AA2375" s="6">
        <f t="shared" si="265"/>
        <v>51.5595</v>
      </c>
      <c r="AB2375">
        <f>IF(ISBLANK(Table1[[#This Row],[FY2425_Cost]])=TRUE,#N/A,Table1[[#This Row],[FY2425_Cost]])</f>
        <v>39.899499999999996</v>
      </c>
      <c r="AC2375" s="6">
        <f t="shared" si="266"/>
        <v>-11.660000000000004</v>
      </c>
      <c r="AD2375" s="6" t="e">
        <f>SUMIFS($AB$3:AB2375,$B$3:B2375,B2375)</f>
        <v>#N/A</v>
      </c>
      <c r="AE2375" s="6">
        <f t="shared" si="267"/>
        <v>2035.6600184478</v>
      </c>
      <c r="AF2375" s="6">
        <f t="shared" si="268"/>
        <v>2035.6600184478</v>
      </c>
      <c r="AG2375" s="6">
        <f>VLOOKUP(Table1[[#This Row],[PracticeCode]],$AP$3:$AS$345,4,FALSE)</f>
        <v>2035.6600184478</v>
      </c>
      <c r="AH2375" s="27">
        <f t="shared" si="269"/>
        <v>147924.6280072068</v>
      </c>
      <c r="AI2375" s="6" t="e">
        <f t="shared" si="271"/>
        <v>#N/A</v>
      </c>
    </row>
    <row r="2376" spans="1:35" x14ac:dyDescent="0.35">
      <c r="A2376" t="str">
        <f t="shared" si="270"/>
        <v>PERIVALE MEDICAL CLINICNGPEalingE85111Nov8</v>
      </c>
      <c r="B2376" s="41" t="s">
        <v>686</v>
      </c>
      <c r="C2376" s="41" t="s">
        <v>509</v>
      </c>
      <c r="D2376" s="41" t="s">
        <v>12</v>
      </c>
      <c r="E2376" s="41" t="s">
        <v>242</v>
      </c>
      <c r="F2376" s="41" t="s">
        <v>242</v>
      </c>
      <c r="G2376" s="41" t="s">
        <v>763</v>
      </c>
      <c r="H2376" s="41">
        <v>8</v>
      </c>
      <c r="I2376" s="41">
        <v>4523.6889298839997</v>
      </c>
      <c r="J2376" s="41">
        <v>3984</v>
      </c>
      <c r="K2376" s="41">
        <v>78</v>
      </c>
      <c r="L2376" s="41">
        <v>79.281599999999997</v>
      </c>
      <c r="M2376" s="41">
        <v>1.5522</v>
      </c>
      <c r="N2376" s="41"/>
      <c r="O2376" s="41"/>
      <c r="P2376" s="41"/>
      <c r="Q2376" s="41"/>
      <c r="R2376" s="41">
        <v>0</v>
      </c>
      <c r="S2376" s="41">
        <v>0</v>
      </c>
      <c r="T2376" s="41"/>
      <c r="U2376" s="41"/>
      <c r="V2376" s="41">
        <v>4062</v>
      </c>
      <c r="W2376" s="41">
        <v>80.833799999999997</v>
      </c>
      <c r="X2376" s="41"/>
      <c r="Y2376" s="41"/>
      <c r="Z2376" s="6">
        <f>0</f>
        <v>0</v>
      </c>
      <c r="AA2376" s="6">
        <f t="shared" si="265"/>
        <v>80.833799999999997</v>
      </c>
      <c r="AB2376" t="e">
        <f>IF(ISBLANK(Table1[[#This Row],[FY2425_Cost]])=TRUE,#N/A,Table1[[#This Row],[FY2425_Cost]])</f>
        <v>#N/A</v>
      </c>
      <c r="AC2376" s="6" t="e">
        <f t="shared" si="266"/>
        <v>#N/A</v>
      </c>
      <c r="AD2376" s="6" t="e">
        <f>SUMIFS($AB$3:AB2376,$B$3:B2376,B2376)</f>
        <v>#N/A</v>
      </c>
      <c r="AE2376" s="6">
        <f t="shared" si="267"/>
        <v>2035.6600184478</v>
      </c>
      <c r="AF2376" s="6">
        <f t="shared" si="268"/>
        <v>2035.6600184478</v>
      </c>
      <c r="AG2376" s="6">
        <f>VLOOKUP(Table1[[#This Row],[PracticeCode]],$AP$3:$AS$345,4,FALSE)</f>
        <v>2035.6600184478</v>
      </c>
      <c r="AH2376" s="27">
        <f t="shared" si="269"/>
        <v>147924.6280072068</v>
      </c>
      <c r="AI2376" s="6" t="e">
        <f t="shared" si="271"/>
        <v>#N/A</v>
      </c>
    </row>
    <row r="2377" spans="1:35" x14ac:dyDescent="0.35">
      <c r="A2377" t="str">
        <f t="shared" si="270"/>
        <v>PERIVALE MEDICAL CLINICNGPEalingE85111Oct7</v>
      </c>
      <c r="B2377" s="41" t="s">
        <v>686</v>
      </c>
      <c r="C2377" s="41" t="s">
        <v>509</v>
      </c>
      <c r="D2377" s="41" t="s">
        <v>12</v>
      </c>
      <c r="E2377" s="41" t="s">
        <v>242</v>
      </c>
      <c r="F2377" s="41" t="s">
        <v>242</v>
      </c>
      <c r="G2377" s="41" t="s">
        <v>762</v>
      </c>
      <c r="H2377" s="41">
        <v>7</v>
      </c>
      <c r="I2377" s="41">
        <v>4523.6889298839997</v>
      </c>
      <c r="J2377" s="41">
        <v>5585</v>
      </c>
      <c r="K2377" s="41">
        <v>49</v>
      </c>
      <c r="L2377" s="41">
        <v>111.14150000000001</v>
      </c>
      <c r="M2377" s="41">
        <v>0.97510000000000008</v>
      </c>
      <c r="N2377" s="41">
        <v>0</v>
      </c>
      <c r="O2377" s="41">
        <v>13</v>
      </c>
      <c r="P2377" s="41">
        <v>0</v>
      </c>
      <c r="Q2377" s="41">
        <v>0.29249999999999998</v>
      </c>
      <c r="R2377" s="41">
        <v>0</v>
      </c>
      <c r="S2377" s="41">
        <v>0</v>
      </c>
      <c r="T2377" s="41">
        <v>0</v>
      </c>
      <c r="U2377" s="41">
        <v>0</v>
      </c>
      <c r="V2377" s="41">
        <v>5634</v>
      </c>
      <c r="W2377" s="41">
        <v>112.11660000000001</v>
      </c>
      <c r="X2377" s="41">
        <v>13</v>
      </c>
      <c r="Y2377" s="41">
        <v>0.29249999999999998</v>
      </c>
      <c r="Z2377" s="6">
        <f>0</f>
        <v>0</v>
      </c>
      <c r="AA2377" s="6">
        <f t="shared" si="265"/>
        <v>112.11660000000001</v>
      </c>
      <c r="AB2377">
        <f>IF(ISBLANK(Table1[[#This Row],[FY2425_Cost]])=TRUE,#N/A,Table1[[#This Row],[FY2425_Cost]])</f>
        <v>0.29249999999999998</v>
      </c>
      <c r="AC2377" s="6">
        <f t="shared" si="266"/>
        <v>-111.8241</v>
      </c>
      <c r="AD2377" s="6" t="e">
        <f>SUMIFS($AB$3:AB2377,$B$3:B2377,B2377)</f>
        <v>#N/A</v>
      </c>
      <c r="AE2377" s="6">
        <f t="shared" si="267"/>
        <v>2035.6600184478</v>
      </c>
      <c r="AF2377" s="6">
        <f t="shared" si="268"/>
        <v>2035.6600184478</v>
      </c>
      <c r="AG2377" s="6">
        <f>VLOOKUP(Table1[[#This Row],[PracticeCode]],$AP$3:$AS$345,4,FALSE)</f>
        <v>2035.6600184478</v>
      </c>
      <c r="AH2377" s="27">
        <f t="shared" si="269"/>
        <v>147924.6280072068</v>
      </c>
      <c r="AI2377" s="6" t="e">
        <f t="shared" si="271"/>
        <v>#N/A</v>
      </c>
    </row>
    <row r="2378" spans="1:35" x14ac:dyDescent="0.35">
      <c r="A2378" t="str">
        <f t="shared" si="270"/>
        <v>PERIVALE MEDICAL CLINICNGPEalingE85111Sep6</v>
      </c>
      <c r="B2378" s="41" t="s">
        <v>686</v>
      </c>
      <c r="C2378" s="41" t="s">
        <v>509</v>
      </c>
      <c r="D2378" s="41" t="s">
        <v>12</v>
      </c>
      <c r="E2378" s="41" t="s">
        <v>242</v>
      </c>
      <c r="F2378" s="41" t="s">
        <v>242</v>
      </c>
      <c r="G2378" s="41" t="s">
        <v>761</v>
      </c>
      <c r="H2378" s="41">
        <v>6</v>
      </c>
      <c r="I2378" s="41">
        <v>4523.6889298839997</v>
      </c>
      <c r="J2378" s="41">
        <v>2388</v>
      </c>
      <c r="K2378" s="41">
        <v>0</v>
      </c>
      <c r="L2378" s="41">
        <v>47.5212</v>
      </c>
      <c r="M2378" s="41">
        <v>0</v>
      </c>
      <c r="N2378" s="41">
        <v>4656</v>
      </c>
      <c r="O2378" s="41">
        <v>26</v>
      </c>
      <c r="P2378" s="41">
        <v>104.75999999999999</v>
      </c>
      <c r="Q2378" s="41">
        <v>0.58499999999999996</v>
      </c>
      <c r="R2378" s="41">
        <v>0</v>
      </c>
      <c r="S2378" s="41">
        <v>0</v>
      </c>
      <c r="T2378" s="41">
        <v>0</v>
      </c>
      <c r="U2378" s="41">
        <v>0</v>
      </c>
      <c r="V2378" s="41">
        <v>2388</v>
      </c>
      <c r="W2378" s="41">
        <v>47.5212</v>
      </c>
      <c r="X2378" s="41">
        <v>4682</v>
      </c>
      <c r="Y2378" s="41">
        <v>105.34499999999998</v>
      </c>
      <c r="Z2378" s="6">
        <f>0</f>
        <v>0</v>
      </c>
      <c r="AA2378" s="6">
        <f t="shared" si="265"/>
        <v>47.5212</v>
      </c>
      <c r="AB2378">
        <f>IF(ISBLANK(Table1[[#This Row],[FY2425_Cost]])=TRUE,#N/A,Table1[[#This Row],[FY2425_Cost]])</f>
        <v>105.34499999999998</v>
      </c>
      <c r="AC2378" s="6">
        <f t="shared" si="266"/>
        <v>57.823799999999984</v>
      </c>
      <c r="AD2378" s="6" t="e">
        <f>SUMIFS($AB$3:AB2378,$B$3:B2378,B2378)</f>
        <v>#N/A</v>
      </c>
      <c r="AE2378" s="6">
        <f t="shared" si="267"/>
        <v>2035.6600184478</v>
      </c>
      <c r="AF2378" s="6">
        <f t="shared" si="268"/>
        <v>2035.6600184478</v>
      </c>
      <c r="AG2378" s="6">
        <f>VLOOKUP(Table1[[#This Row],[PracticeCode]],$AP$3:$AS$345,4,FALSE)</f>
        <v>2035.6600184478</v>
      </c>
      <c r="AH2378" s="27">
        <f t="shared" si="269"/>
        <v>147924.6280072068</v>
      </c>
      <c r="AI2378" s="6" t="e">
        <f t="shared" si="271"/>
        <v>#N/A</v>
      </c>
    </row>
    <row r="2379" spans="1:35" x14ac:dyDescent="0.35">
      <c r="A2379" t="str">
        <f t="shared" si="270"/>
        <v>PIMLICO HEALTH AT THE MARVEN SURGERYSouth Westminster Primary Care NetworkCentral LondonE87034Apr1</v>
      </c>
      <c r="B2379" s="41" t="s">
        <v>648</v>
      </c>
      <c r="C2379" s="41" t="s">
        <v>470</v>
      </c>
      <c r="D2379" s="41" t="s">
        <v>33</v>
      </c>
      <c r="E2379" s="41" t="s">
        <v>243</v>
      </c>
      <c r="F2379" s="41" t="s">
        <v>243</v>
      </c>
      <c r="G2379" s="41" t="s">
        <v>756</v>
      </c>
      <c r="H2379" s="41">
        <v>1</v>
      </c>
      <c r="I2379" s="41">
        <v>13285.916035046699</v>
      </c>
      <c r="J2379" s="41">
        <v>858</v>
      </c>
      <c r="K2379" s="41">
        <v>2361</v>
      </c>
      <c r="L2379" s="41">
        <v>15.872999999999999</v>
      </c>
      <c r="M2379" s="41">
        <v>43.6785</v>
      </c>
      <c r="N2379" s="41">
        <v>10192</v>
      </c>
      <c r="O2379" s="41">
        <v>3708</v>
      </c>
      <c r="P2379" s="41">
        <v>202.82080000000002</v>
      </c>
      <c r="Q2379" s="41">
        <v>73.789200000000008</v>
      </c>
      <c r="R2379" s="41">
        <v>0</v>
      </c>
      <c r="S2379" s="41">
        <v>0</v>
      </c>
      <c r="T2379" s="41">
        <v>12</v>
      </c>
      <c r="U2379" s="41">
        <v>0.26400000000000001</v>
      </c>
      <c r="V2379" s="41">
        <v>3219</v>
      </c>
      <c r="W2379" s="41">
        <v>59.551499999999997</v>
      </c>
      <c r="X2379" s="41">
        <v>13912</v>
      </c>
      <c r="Y2379" s="41">
        <v>276.87400000000002</v>
      </c>
      <c r="Z2379" s="6">
        <f>0</f>
        <v>0</v>
      </c>
      <c r="AA2379" s="6">
        <f t="shared" si="265"/>
        <v>59.551499999999997</v>
      </c>
      <c r="AB2379">
        <f>IF(ISBLANK(Table1[[#This Row],[FY2425_Cost]])=TRUE,#N/A,Table1[[#This Row],[FY2425_Cost]])</f>
        <v>276.87400000000002</v>
      </c>
      <c r="AC2379" s="6">
        <f t="shared" si="266"/>
        <v>217.32250000000002</v>
      </c>
      <c r="AD2379" s="6">
        <f>SUMIFS($AB$3:AB2379,$B$3:B2379,B2379)</f>
        <v>276.87400000000002</v>
      </c>
      <c r="AE2379" s="6">
        <f t="shared" si="267"/>
        <v>5978.6622157710144</v>
      </c>
      <c r="AF2379" s="6">
        <f t="shared" si="268"/>
        <v>5978.6622157710144</v>
      </c>
      <c r="AG2379" s="6">
        <f>VLOOKUP(Table1[[#This Row],[PracticeCode]],$AP$3:$AS$345,4,FALSE)</f>
        <v>5978.6622157710144</v>
      </c>
      <c r="AH2379" s="27">
        <f t="shared" si="269"/>
        <v>434449.45434602711</v>
      </c>
      <c r="AI2379" s="6">
        <f t="shared" si="271"/>
        <v>0</v>
      </c>
    </row>
    <row r="2380" spans="1:35" x14ac:dyDescent="0.35">
      <c r="A2380" t="str">
        <f t="shared" si="270"/>
        <v>PIMLICO HEALTH AT THE MARVEN SURGERYSouth Westminster Primary Care NetworkCentral LondonE87034Aug5</v>
      </c>
      <c r="B2380" s="41" t="s">
        <v>648</v>
      </c>
      <c r="C2380" s="41" t="s">
        <v>470</v>
      </c>
      <c r="D2380" s="41" t="s">
        <v>33</v>
      </c>
      <c r="E2380" s="41" t="s">
        <v>243</v>
      </c>
      <c r="F2380" s="41" t="s">
        <v>243</v>
      </c>
      <c r="G2380" s="41" t="s">
        <v>760</v>
      </c>
      <c r="H2380" s="41">
        <v>5</v>
      </c>
      <c r="I2380" s="41">
        <v>13285.916035046699</v>
      </c>
      <c r="J2380" s="41">
        <v>20849</v>
      </c>
      <c r="K2380" s="41">
        <v>0</v>
      </c>
      <c r="L2380" s="41">
        <v>385.70650000000001</v>
      </c>
      <c r="M2380" s="41">
        <v>0</v>
      </c>
      <c r="N2380" s="41">
        <v>6929</v>
      </c>
      <c r="O2380" s="41">
        <v>1442</v>
      </c>
      <c r="P2380" s="41">
        <v>137.8871</v>
      </c>
      <c r="Q2380" s="41">
        <v>28.695800000000002</v>
      </c>
      <c r="R2380" s="41">
        <v>0</v>
      </c>
      <c r="S2380" s="41">
        <v>0</v>
      </c>
      <c r="T2380" s="41">
        <v>2</v>
      </c>
      <c r="U2380" s="41">
        <v>4.3999999999999997E-2</v>
      </c>
      <c r="V2380" s="41">
        <v>20849</v>
      </c>
      <c r="W2380" s="41">
        <v>385.70650000000001</v>
      </c>
      <c r="X2380" s="41">
        <v>8373</v>
      </c>
      <c r="Y2380" s="41">
        <v>166.62690000000001</v>
      </c>
      <c r="Z2380" s="6">
        <f>0</f>
        <v>0</v>
      </c>
      <c r="AA2380" s="6">
        <f t="shared" si="265"/>
        <v>385.70650000000001</v>
      </c>
      <c r="AB2380">
        <f>IF(ISBLANK(Table1[[#This Row],[FY2425_Cost]])=TRUE,#N/A,Table1[[#This Row],[FY2425_Cost]])</f>
        <v>166.62690000000001</v>
      </c>
      <c r="AC2380" s="6">
        <f t="shared" si="266"/>
        <v>-219.0796</v>
      </c>
      <c r="AD2380" s="6">
        <f>SUMIFS($AB$3:AB2380,$B$3:B2380,B2380)</f>
        <v>443.5009</v>
      </c>
      <c r="AE2380" s="6">
        <f t="shared" si="267"/>
        <v>5978.6622157710144</v>
      </c>
      <c r="AF2380" s="6">
        <f t="shared" si="268"/>
        <v>5978.6622157710144</v>
      </c>
      <c r="AG2380" s="6">
        <f>VLOOKUP(Table1[[#This Row],[PracticeCode]],$AP$3:$AS$345,4,FALSE)</f>
        <v>5978.6622157710144</v>
      </c>
      <c r="AH2380" s="27">
        <f t="shared" si="269"/>
        <v>434449.45434602711</v>
      </c>
      <c r="AI2380" s="6">
        <f t="shared" si="271"/>
        <v>0</v>
      </c>
    </row>
    <row r="2381" spans="1:35" x14ac:dyDescent="0.35">
      <c r="A2381" t="str">
        <f t="shared" si="270"/>
        <v>PIMLICO HEALTH AT THE MARVEN SURGERYSouth Westminster Primary Care NetworkCentral LondonE87034Dec9</v>
      </c>
      <c r="B2381" s="41" t="s">
        <v>648</v>
      </c>
      <c r="C2381" s="41" t="s">
        <v>470</v>
      </c>
      <c r="D2381" s="41" t="s">
        <v>33</v>
      </c>
      <c r="E2381" s="41" t="s">
        <v>243</v>
      </c>
      <c r="F2381" s="41" t="s">
        <v>243</v>
      </c>
      <c r="G2381" s="41" t="s">
        <v>764</v>
      </c>
      <c r="H2381" s="41">
        <v>9</v>
      </c>
      <c r="I2381" s="41">
        <v>13285.916035046699</v>
      </c>
      <c r="J2381" s="41">
        <v>39985</v>
      </c>
      <c r="K2381" s="41">
        <v>0</v>
      </c>
      <c r="L2381" s="41">
        <v>795.70150000000001</v>
      </c>
      <c r="M2381" s="41">
        <v>0</v>
      </c>
      <c r="N2381" s="41"/>
      <c r="O2381" s="41"/>
      <c r="P2381" s="41"/>
      <c r="Q2381" s="41"/>
      <c r="R2381" s="41">
        <v>2</v>
      </c>
      <c r="S2381" s="41">
        <v>3.5799999999999998E-2</v>
      </c>
      <c r="T2381" s="41"/>
      <c r="U2381" s="41"/>
      <c r="V2381" s="41">
        <v>39987</v>
      </c>
      <c r="W2381" s="41">
        <v>795.7373</v>
      </c>
      <c r="X2381" s="41"/>
      <c r="Y2381" s="41"/>
      <c r="Z2381" s="6">
        <f>0</f>
        <v>0</v>
      </c>
      <c r="AA2381" s="6">
        <f t="shared" si="265"/>
        <v>795.7373</v>
      </c>
      <c r="AB2381" t="e">
        <f>IF(ISBLANK(Table1[[#This Row],[FY2425_Cost]])=TRUE,#N/A,Table1[[#This Row],[FY2425_Cost]])</f>
        <v>#N/A</v>
      </c>
      <c r="AC2381" s="6" t="e">
        <f t="shared" si="266"/>
        <v>#N/A</v>
      </c>
      <c r="AD2381" s="6" t="e">
        <f>SUMIFS($AB$3:AB2381,$B$3:B2381,B2381)</f>
        <v>#N/A</v>
      </c>
      <c r="AE2381" s="6">
        <f t="shared" si="267"/>
        <v>5978.6622157710144</v>
      </c>
      <c r="AF2381" s="6">
        <f t="shared" si="268"/>
        <v>5978.6622157710144</v>
      </c>
      <c r="AG2381" s="6">
        <f>VLOOKUP(Table1[[#This Row],[PracticeCode]],$AP$3:$AS$345,4,FALSE)</f>
        <v>5978.6622157710144</v>
      </c>
      <c r="AH2381" s="27">
        <f t="shared" si="269"/>
        <v>434449.45434602711</v>
      </c>
      <c r="AI2381" s="6" t="e">
        <f t="shared" si="271"/>
        <v>#N/A</v>
      </c>
    </row>
    <row r="2382" spans="1:35" x14ac:dyDescent="0.35">
      <c r="A2382" t="str">
        <f t="shared" si="270"/>
        <v>PIMLICO HEALTH AT THE MARVEN SURGERYSouth Westminster Primary Care NetworkCentral LondonE87034Feb11</v>
      </c>
      <c r="B2382" s="41" t="s">
        <v>648</v>
      </c>
      <c r="C2382" s="41" t="s">
        <v>470</v>
      </c>
      <c r="D2382" s="41" t="s">
        <v>33</v>
      </c>
      <c r="E2382" s="41" t="s">
        <v>243</v>
      </c>
      <c r="F2382" s="41" t="s">
        <v>243</v>
      </c>
      <c r="G2382" s="41" t="s">
        <v>766</v>
      </c>
      <c r="H2382" s="41">
        <v>11</v>
      </c>
      <c r="I2382" s="41">
        <v>13285.916035046699</v>
      </c>
      <c r="J2382" s="41">
        <v>8638</v>
      </c>
      <c r="K2382" s="41">
        <v>292</v>
      </c>
      <c r="L2382" s="41">
        <v>171.89620000000002</v>
      </c>
      <c r="M2382" s="41">
        <v>5.8108000000000004</v>
      </c>
      <c r="N2382" s="41"/>
      <c r="O2382" s="41"/>
      <c r="P2382" s="41"/>
      <c r="Q2382" s="41"/>
      <c r="R2382" s="41">
        <v>2</v>
      </c>
      <c r="S2382" s="41">
        <v>3.5799999999999998E-2</v>
      </c>
      <c r="T2382" s="41"/>
      <c r="U2382" s="41"/>
      <c r="V2382" s="41">
        <v>8932</v>
      </c>
      <c r="W2382" s="41">
        <v>177.74280000000002</v>
      </c>
      <c r="X2382" s="41"/>
      <c r="Y2382" s="41"/>
      <c r="Z2382" s="6">
        <f>0</f>
        <v>0</v>
      </c>
      <c r="AA2382" s="6">
        <f t="shared" si="265"/>
        <v>177.74280000000002</v>
      </c>
      <c r="AB2382" t="e">
        <f>IF(ISBLANK(Table1[[#This Row],[FY2425_Cost]])=TRUE,#N/A,Table1[[#This Row],[FY2425_Cost]])</f>
        <v>#N/A</v>
      </c>
      <c r="AC2382" s="6" t="e">
        <f t="shared" si="266"/>
        <v>#N/A</v>
      </c>
      <c r="AD2382" s="6" t="e">
        <f>SUMIFS($AB$3:AB2382,$B$3:B2382,B2382)</f>
        <v>#N/A</v>
      </c>
      <c r="AE2382" s="6">
        <f t="shared" si="267"/>
        <v>5978.6622157710144</v>
      </c>
      <c r="AF2382" s="6">
        <f t="shared" si="268"/>
        <v>5978.6622157710144</v>
      </c>
      <c r="AG2382" s="6">
        <f>VLOOKUP(Table1[[#This Row],[PracticeCode]],$AP$3:$AS$345,4,FALSE)</f>
        <v>5978.6622157710144</v>
      </c>
      <c r="AH2382" s="27">
        <f t="shared" si="269"/>
        <v>434449.45434602711</v>
      </c>
      <c r="AI2382" s="6" t="e">
        <f t="shared" si="271"/>
        <v>#N/A</v>
      </c>
    </row>
    <row r="2383" spans="1:35" x14ac:dyDescent="0.35">
      <c r="A2383" t="str">
        <f t="shared" si="270"/>
        <v>PIMLICO HEALTH AT THE MARVEN SURGERYSouth Westminster Primary Care NetworkCentral LondonE87034Jan10</v>
      </c>
      <c r="B2383" s="41" t="s">
        <v>648</v>
      </c>
      <c r="C2383" s="41" t="s">
        <v>470</v>
      </c>
      <c r="D2383" s="41" t="s">
        <v>33</v>
      </c>
      <c r="E2383" s="41" t="s">
        <v>243</v>
      </c>
      <c r="F2383" s="41" t="s">
        <v>243</v>
      </c>
      <c r="G2383" s="41" t="s">
        <v>765</v>
      </c>
      <c r="H2383" s="41">
        <v>10</v>
      </c>
      <c r="I2383" s="41">
        <v>13285.916035046699</v>
      </c>
      <c r="J2383" s="41">
        <v>1615</v>
      </c>
      <c r="K2383" s="41">
        <v>517</v>
      </c>
      <c r="L2383" s="41">
        <v>32.138500000000001</v>
      </c>
      <c r="M2383" s="41">
        <v>10.288300000000001</v>
      </c>
      <c r="N2383" s="41"/>
      <c r="O2383" s="41"/>
      <c r="P2383" s="41"/>
      <c r="Q2383" s="41"/>
      <c r="R2383" s="41">
        <v>4</v>
      </c>
      <c r="S2383" s="41">
        <v>7.1599999999999997E-2</v>
      </c>
      <c r="T2383" s="41"/>
      <c r="U2383" s="41"/>
      <c r="V2383" s="41">
        <v>2136</v>
      </c>
      <c r="W2383" s="41">
        <v>42.498399999999997</v>
      </c>
      <c r="X2383" s="41"/>
      <c r="Y2383" s="41"/>
      <c r="Z2383" s="6">
        <f>0</f>
        <v>0</v>
      </c>
      <c r="AA2383" s="6">
        <f t="shared" si="265"/>
        <v>42.498399999999997</v>
      </c>
      <c r="AB2383" t="e">
        <f>IF(ISBLANK(Table1[[#This Row],[FY2425_Cost]])=TRUE,#N/A,Table1[[#This Row],[FY2425_Cost]])</f>
        <v>#N/A</v>
      </c>
      <c r="AC2383" s="6" t="e">
        <f t="shared" si="266"/>
        <v>#N/A</v>
      </c>
      <c r="AD2383" s="6" t="e">
        <f>SUMIFS($AB$3:AB2383,$B$3:B2383,B2383)</f>
        <v>#N/A</v>
      </c>
      <c r="AE2383" s="6">
        <f t="shared" si="267"/>
        <v>5978.6622157710144</v>
      </c>
      <c r="AF2383" s="6">
        <f t="shared" si="268"/>
        <v>5978.6622157710144</v>
      </c>
      <c r="AG2383" s="6">
        <f>VLOOKUP(Table1[[#This Row],[PracticeCode]],$AP$3:$AS$345,4,FALSE)</f>
        <v>5978.6622157710144</v>
      </c>
      <c r="AH2383" s="27">
        <f t="shared" si="269"/>
        <v>434449.45434602711</v>
      </c>
      <c r="AI2383" s="6" t="e">
        <f t="shared" si="271"/>
        <v>#N/A</v>
      </c>
    </row>
    <row r="2384" spans="1:35" x14ac:dyDescent="0.35">
      <c r="A2384" t="str">
        <f t="shared" si="270"/>
        <v>PIMLICO HEALTH AT THE MARVEN SURGERYSouth Westminster Primary Care NetworkCentral LondonE87034Jul4</v>
      </c>
      <c r="B2384" s="41" t="s">
        <v>648</v>
      </c>
      <c r="C2384" s="41" t="s">
        <v>470</v>
      </c>
      <c r="D2384" s="41" t="s">
        <v>33</v>
      </c>
      <c r="E2384" s="41" t="s">
        <v>243</v>
      </c>
      <c r="F2384" s="41" t="s">
        <v>243</v>
      </c>
      <c r="G2384" s="41" t="s">
        <v>759</v>
      </c>
      <c r="H2384" s="41">
        <v>4</v>
      </c>
      <c r="I2384" s="41">
        <v>13285.916035046699</v>
      </c>
      <c r="J2384" s="41">
        <v>859</v>
      </c>
      <c r="K2384" s="41">
        <v>0</v>
      </c>
      <c r="L2384" s="41">
        <v>15.891499999999999</v>
      </c>
      <c r="M2384" s="41">
        <v>0</v>
      </c>
      <c r="N2384" s="41">
        <v>8573</v>
      </c>
      <c r="O2384" s="41">
        <v>354</v>
      </c>
      <c r="P2384" s="41">
        <v>170.6027</v>
      </c>
      <c r="Q2384" s="41">
        <v>7.0446</v>
      </c>
      <c r="R2384" s="41">
        <v>0</v>
      </c>
      <c r="S2384" s="41">
        <v>0</v>
      </c>
      <c r="T2384" s="41">
        <v>8</v>
      </c>
      <c r="U2384" s="41">
        <v>0.17599999999999999</v>
      </c>
      <c r="V2384" s="41">
        <v>859</v>
      </c>
      <c r="W2384" s="41">
        <v>15.891499999999999</v>
      </c>
      <c r="X2384" s="41">
        <v>8935</v>
      </c>
      <c r="Y2384" s="41">
        <v>177.82329999999999</v>
      </c>
      <c r="Z2384" s="6">
        <f>0</f>
        <v>0</v>
      </c>
      <c r="AA2384" s="6">
        <f t="shared" si="265"/>
        <v>15.891499999999999</v>
      </c>
      <c r="AB2384">
        <f>IF(ISBLANK(Table1[[#This Row],[FY2425_Cost]])=TRUE,#N/A,Table1[[#This Row],[FY2425_Cost]])</f>
        <v>177.82329999999999</v>
      </c>
      <c r="AC2384" s="6">
        <f t="shared" si="266"/>
        <v>161.93179999999998</v>
      </c>
      <c r="AD2384" s="6" t="e">
        <f>SUMIFS($AB$3:AB2384,$B$3:B2384,B2384)</f>
        <v>#N/A</v>
      </c>
      <c r="AE2384" s="6">
        <f t="shared" si="267"/>
        <v>5978.6622157710144</v>
      </c>
      <c r="AF2384" s="6">
        <f t="shared" si="268"/>
        <v>5978.6622157710144</v>
      </c>
      <c r="AG2384" s="6">
        <f>VLOOKUP(Table1[[#This Row],[PracticeCode]],$AP$3:$AS$345,4,FALSE)</f>
        <v>5978.6622157710144</v>
      </c>
      <c r="AH2384" s="27">
        <f t="shared" si="269"/>
        <v>434449.45434602711</v>
      </c>
      <c r="AI2384" s="6" t="e">
        <f t="shared" si="271"/>
        <v>#N/A</v>
      </c>
    </row>
    <row r="2385" spans="1:35" x14ac:dyDescent="0.35">
      <c r="A2385" t="str">
        <f t="shared" si="270"/>
        <v>PIMLICO HEALTH AT THE MARVEN SURGERYSouth Westminster Primary Care NetworkCentral LondonE87034Jun3</v>
      </c>
      <c r="B2385" s="41" t="s">
        <v>648</v>
      </c>
      <c r="C2385" s="41" t="s">
        <v>470</v>
      </c>
      <c r="D2385" s="41" t="s">
        <v>33</v>
      </c>
      <c r="E2385" s="41" t="s">
        <v>243</v>
      </c>
      <c r="F2385" s="41" t="s">
        <v>243</v>
      </c>
      <c r="G2385" s="41" t="s">
        <v>758</v>
      </c>
      <c r="H2385" s="41">
        <v>3</v>
      </c>
      <c r="I2385" s="41">
        <v>13285.916035046699</v>
      </c>
      <c r="J2385" s="41">
        <v>1208</v>
      </c>
      <c r="K2385" s="41">
        <v>37</v>
      </c>
      <c r="L2385" s="41">
        <v>22.347999999999999</v>
      </c>
      <c r="M2385" s="41">
        <v>0.6845</v>
      </c>
      <c r="N2385" s="41">
        <v>9909</v>
      </c>
      <c r="O2385" s="41">
        <v>31</v>
      </c>
      <c r="P2385" s="41">
        <v>197.1891</v>
      </c>
      <c r="Q2385" s="41">
        <v>0.6169</v>
      </c>
      <c r="R2385" s="41">
        <v>0</v>
      </c>
      <c r="S2385" s="41">
        <v>0</v>
      </c>
      <c r="T2385" s="41">
        <v>10</v>
      </c>
      <c r="U2385" s="41">
        <v>0.22</v>
      </c>
      <c r="V2385" s="41">
        <v>1245</v>
      </c>
      <c r="W2385" s="41">
        <v>23.032499999999999</v>
      </c>
      <c r="X2385" s="41">
        <v>9950</v>
      </c>
      <c r="Y2385" s="41">
        <v>198.02599999999998</v>
      </c>
      <c r="Z2385" s="6">
        <f>0</f>
        <v>0</v>
      </c>
      <c r="AA2385" s="6">
        <f t="shared" si="265"/>
        <v>23.032499999999999</v>
      </c>
      <c r="AB2385">
        <f>IF(ISBLANK(Table1[[#This Row],[FY2425_Cost]])=TRUE,#N/A,Table1[[#This Row],[FY2425_Cost]])</f>
        <v>198.02599999999998</v>
      </c>
      <c r="AC2385" s="6">
        <f t="shared" si="266"/>
        <v>174.99349999999998</v>
      </c>
      <c r="AD2385" s="6" t="e">
        <f>SUMIFS($AB$3:AB2385,$B$3:B2385,B2385)</f>
        <v>#N/A</v>
      </c>
      <c r="AE2385" s="6">
        <f t="shared" si="267"/>
        <v>5978.6622157710144</v>
      </c>
      <c r="AF2385" s="6">
        <f t="shared" si="268"/>
        <v>5978.6622157710144</v>
      </c>
      <c r="AG2385" s="6">
        <f>VLOOKUP(Table1[[#This Row],[PracticeCode]],$AP$3:$AS$345,4,FALSE)</f>
        <v>5978.6622157710144</v>
      </c>
      <c r="AH2385" s="27">
        <f t="shared" si="269"/>
        <v>434449.45434602711</v>
      </c>
      <c r="AI2385" s="6" t="e">
        <f t="shared" si="271"/>
        <v>#N/A</v>
      </c>
    </row>
    <row r="2386" spans="1:35" x14ac:dyDescent="0.35">
      <c r="A2386" t="str">
        <f t="shared" si="270"/>
        <v>PIMLICO HEALTH AT THE MARVEN SURGERYSouth Westminster Primary Care NetworkCentral LondonE87034Mar12</v>
      </c>
      <c r="B2386" s="41" t="s">
        <v>648</v>
      </c>
      <c r="C2386" s="41" t="s">
        <v>470</v>
      </c>
      <c r="D2386" s="41" t="s">
        <v>33</v>
      </c>
      <c r="E2386" s="41" t="s">
        <v>243</v>
      </c>
      <c r="F2386" s="41" t="s">
        <v>243</v>
      </c>
      <c r="G2386" s="41" t="s">
        <v>767</v>
      </c>
      <c r="H2386" s="41">
        <v>12</v>
      </c>
      <c r="I2386" s="41">
        <v>13285.916035046699</v>
      </c>
      <c r="J2386" s="41">
        <v>9628</v>
      </c>
      <c r="K2386" s="41">
        <v>3</v>
      </c>
      <c r="L2386" s="41">
        <v>191.59720000000002</v>
      </c>
      <c r="M2386" s="41">
        <v>5.9700000000000003E-2</v>
      </c>
      <c r="N2386" s="41"/>
      <c r="O2386" s="41"/>
      <c r="P2386" s="41"/>
      <c r="Q2386" s="41"/>
      <c r="R2386" s="41">
        <v>2</v>
      </c>
      <c r="S2386" s="41">
        <v>3.5799999999999998E-2</v>
      </c>
      <c r="T2386" s="41"/>
      <c r="U2386" s="41"/>
      <c r="V2386" s="41">
        <v>9633</v>
      </c>
      <c r="W2386" s="41">
        <v>191.6927</v>
      </c>
      <c r="X2386" s="41"/>
      <c r="Y2386" s="41"/>
      <c r="Z2386" s="6">
        <f>0</f>
        <v>0</v>
      </c>
      <c r="AA2386" s="6">
        <f t="shared" si="265"/>
        <v>191.6927</v>
      </c>
      <c r="AB2386" t="e">
        <f>IF(ISBLANK(Table1[[#This Row],[FY2425_Cost]])=TRUE,#N/A,Table1[[#This Row],[FY2425_Cost]])</f>
        <v>#N/A</v>
      </c>
      <c r="AC2386" s="6" t="e">
        <f t="shared" si="266"/>
        <v>#N/A</v>
      </c>
      <c r="AD2386" s="6" t="e">
        <f>SUMIFS($AB$3:AB2386,$B$3:B2386,B2386)</f>
        <v>#N/A</v>
      </c>
      <c r="AE2386" s="6">
        <f t="shared" si="267"/>
        <v>5978.6622157710144</v>
      </c>
      <c r="AF2386" s="6">
        <f t="shared" si="268"/>
        <v>5978.6622157710144</v>
      </c>
      <c r="AG2386" s="6">
        <f>VLOOKUP(Table1[[#This Row],[PracticeCode]],$AP$3:$AS$345,4,FALSE)</f>
        <v>5978.6622157710144</v>
      </c>
      <c r="AH2386" s="27">
        <f t="shared" si="269"/>
        <v>434449.45434602711</v>
      </c>
      <c r="AI2386" s="6" t="e">
        <f t="shared" si="271"/>
        <v>#N/A</v>
      </c>
    </row>
    <row r="2387" spans="1:35" x14ac:dyDescent="0.35">
      <c r="A2387" t="str">
        <f t="shared" si="270"/>
        <v>PIMLICO HEALTH AT THE MARVEN SURGERYSouth Westminster Primary Care NetworkCentral LondonE87034May2</v>
      </c>
      <c r="B2387" s="41" t="s">
        <v>648</v>
      </c>
      <c r="C2387" s="41" t="s">
        <v>470</v>
      </c>
      <c r="D2387" s="41" t="s">
        <v>33</v>
      </c>
      <c r="E2387" s="41" t="s">
        <v>243</v>
      </c>
      <c r="F2387" s="41" t="s">
        <v>243</v>
      </c>
      <c r="G2387" s="41" t="s">
        <v>757</v>
      </c>
      <c r="H2387" s="41">
        <v>2</v>
      </c>
      <c r="I2387" s="41">
        <v>13285.916035046699</v>
      </c>
      <c r="J2387" s="41">
        <v>33975</v>
      </c>
      <c r="K2387" s="41">
        <v>994</v>
      </c>
      <c r="L2387" s="41">
        <v>628.53750000000002</v>
      </c>
      <c r="M2387" s="41">
        <v>18.388999999999999</v>
      </c>
      <c r="N2387" s="41">
        <v>12377</v>
      </c>
      <c r="O2387" s="41">
        <v>398</v>
      </c>
      <c r="P2387" s="41">
        <v>246.3023</v>
      </c>
      <c r="Q2387" s="41">
        <v>7.9202000000000004</v>
      </c>
      <c r="R2387" s="41">
        <v>0</v>
      </c>
      <c r="S2387" s="41">
        <v>0</v>
      </c>
      <c r="T2387" s="41">
        <v>30</v>
      </c>
      <c r="U2387" s="41">
        <v>0.66</v>
      </c>
      <c r="V2387" s="41">
        <v>34969</v>
      </c>
      <c r="W2387" s="41">
        <v>646.92650000000003</v>
      </c>
      <c r="X2387" s="41">
        <v>12805</v>
      </c>
      <c r="Y2387" s="41">
        <v>254.88249999999999</v>
      </c>
      <c r="Z2387" s="6">
        <f>0</f>
        <v>0</v>
      </c>
      <c r="AA2387" s="6">
        <f t="shared" si="265"/>
        <v>646.92650000000003</v>
      </c>
      <c r="AB2387">
        <f>IF(ISBLANK(Table1[[#This Row],[FY2425_Cost]])=TRUE,#N/A,Table1[[#This Row],[FY2425_Cost]])</f>
        <v>254.88249999999999</v>
      </c>
      <c r="AC2387" s="6">
        <f t="shared" si="266"/>
        <v>-392.04400000000004</v>
      </c>
      <c r="AD2387" s="6" t="e">
        <f>SUMIFS($AB$3:AB2387,$B$3:B2387,B2387)</f>
        <v>#N/A</v>
      </c>
      <c r="AE2387" s="6">
        <f t="shared" si="267"/>
        <v>5978.6622157710144</v>
      </c>
      <c r="AF2387" s="6">
        <f t="shared" si="268"/>
        <v>5978.6622157710144</v>
      </c>
      <c r="AG2387" s="6">
        <f>VLOOKUP(Table1[[#This Row],[PracticeCode]],$AP$3:$AS$345,4,FALSE)</f>
        <v>5978.6622157710144</v>
      </c>
      <c r="AH2387" s="27">
        <f t="shared" si="269"/>
        <v>434449.45434602711</v>
      </c>
      <c r="AI2387" s="6" t="e">
        <f t="shared" si="271"/>
        <v>#N/A</v>
      </c>
    </row>
    <row r="2388" spans="1:35" x14ac:dyDescent="0.35">
      <c r="A2388" t="str">
        <f t="shared" si="270"/>
        <v>PIMLICO HEALTH AT THE MARVEN SURGERYSouth Westminster Primary Care NetworkCentral LondonE87034Nov8</v>
      </c>
      <c r="B2388" s="41" t="s">
        <v>648</v>
      </c>
      <c r="C2388" s="41" t="s">
        <v>470</v>
      </c>
      <c r="D2388" s="41" t="s">
        <v>33</v>
      </c>
      <c r="E2388" s="41" t="s">
        <v>243</v>
      </c>
      <c r="F2388" s="41" t="s">
        <v>243</v>
      </c>
      <c r="G2388" s="41" t="s">
        <v>763</v>
      </c>
      <c r="H2388" s="41">
        <v>8</v>
      </c>
      <c r="I2388" s="41">
        <v>13285.916035046699</v>
      </c>
      <c r="J2388" s="41">
        <v>41114</v>
      </c>
      <c r="K2388" s="41">
        <v>27</v>
      </c>
      <c r="L2388" s="41">
        <v>818.16860000000008</v>
      </c>
      <c r="M2388" s="41">
        <v>0.5373</v>
      </c>
      <c r="N2388" s="41"/>
      <c r="O2388" s="41"/>
      <c r="P2388" s="41"/>
      <c r="Q2388" s="41"/>
      <c r="R2388" s="41">
        <v>0</v>
      </c>
      <c r="S2388" s="41">
        <v>0</v>
      </c>
      <c r="T2388" s="41"/>
      <c r="U2388" s="41"/>
      <c r="V2388" s="41">
        <v>41141</v>
      </c>
      <c r="W2388" s="41">
        <v>818.70590000000004</v>
      </c>
      <c r="X2388" s="41"/>
      <c r="Y2388" s="41"/>
      <c r="Z2388" s="6">
        <f>0</f>
        <v>0</v>
      </c>
      <c r="AA2388" s="6">
        <f t="shared" si="265"/>
        <v>818.70590000000004</v>
      </c>
      <c r="AB2388" t="e">
        <f>IF(ISBLANK(Table1[[#This Row],[FY2425_Cost]])=TRUE,#N/A,Table1[[#This Row],[FY2425_Cost]])</f>
        <v>#N/A</v>
      </c>
      <c r="AC2388" s="6" t="e">
        <f t="shared" si="266"/>
        <v>#N/A</v>
      </c>
      <c r="AD2388" s="6" t="e">
        <f>SUMIFS($AB$3:AB2388,$B$3:B2388,B2388)</f>
        <v>#N/A</v>
      </c>
      <c r="AE2388" s="6">
        <f t="shared" si="267"/>
        <v>5978.6622157710144</v>
      </c>
      <c r="AF2388" s="6">
        <f t="shared" si="268"/>
        <v>5978.6622157710144</v>
      </c>
      <c r="AG2388" s="6">
        <f>VLOOKUP(Table1[[#This Row],[PracticeCode]],$AP$3:$AS$345,4,FALSE)</f>
        <v>5978.6622157710144</v>
      </c>
      <c r="AH2388" s="27">
        <f t="shared" si="269"/>
        <v>434449.45434602711</v>
      </c>
      <c r="AI2388" s="6" t="e">
        <f t="shared" si="271"/>
        <v>#N/A</v>
      </c>
    </row>
    <row r="2389" spans="1:35" x14ac:dyDescent="0.35">
      <c r="A2389" t="str">
        <f t="shared" si="270"/>
        <v>PIMLICO HEALTH AT THE MARVEN SURGERYSouth Westminster Primary Care NetworkCentral LondonE87034Oct7</v>
      </c>
      <c r="B2389" s="41" t="s">
        <v>648</v>
      </c>
      <c r="C2389" s="41" t="s">
        <v>470</v>
      </c>
      <c r="D2389" s="41" t="s">
        <v>33</v>
      </c>
      <c r="E2389" s="41" t="s">
        <v>243</v>
      </c>
      <c r="F2389" s="41" t="s">
        <v>243</v>
      </c>
      <c r="G2389" s="41" t="s">
        <v>762</v>
      </c>
      <c r="H2389" s="41">
        <v>7</v>
      </c>
      <c r="I2389" s="41">
        <v>13285.916035046699</v>
      </c>
      <c r="J2389" s="41">
        <v>2244</v>
      </c>
      <c r="K2389" s="41">
        <v>30716</v>
      </c>
      <c r="L2389" s="41">
        <v>44.6556</v>
      </c>
      <c r="M2389" s="41">
        <v>611.24840000000006</v>
      </c>
      <c r="N2389" s="41">
        <v>0</v>
      </c>
      <c r="O2389" s="41">
        <v>2658</v>
      </c>
      <c r="P2389" s="41">
        <v>0</v>
      </c>
      <c r="Q2389" s="41">
        <v>59.805</v>
      </c>
      <c r="R2389" s="41">
        <v>2</v>
      </c>
      <c r="S2389" s="41">
        <v>3.5799999999999998E-2</v>
      </c>
      <c r="T2389" s="41">
        <v>10</v>
      </c>
      <c r="U2389" s="41">
        <v>0.22</v>
      </c>
      <c r="V2389" s="41">
        <v>32962</v>
      </c>
      <c r="W2389" s="41">
        <v>655.9398000000001</v>
      </c>
      <c r="X2389" s="41">
        <v>2668</v>
      </c>
      <c r="Y2389" s="41">
        <v>60.024999999999999</v>
      </c>
      <c r="Z2389" s="6">
        <f>0</f>
        <v>0</v>
      </c>
      <c r="AA2389" s="6">
        <f t="shared" si="265"/>
        <v>655.9398000000001</v>
      </c>
      <c r="AB2389">
        <f>IF(ISBLANK(Table1[[#This Row],[FY2425_Cost]])=TRUE,#N/A,Table1[[#This Row],[FY2425_Cost]])</f>
        <v>60.024999999999999</v>
      </c>
      <c r="AC2389" s="6">
        <f t="shared" si="266"/>
        <v>-595.91480000000013</v>
      </c>
      <c r="AD2389" s="6" t="e">
        <f>SUMIFS($AB$3:AB2389,$B$3:B2389,B2389)</f>
        <v>#N/A</v>
      </c>
      <c r="AE2389" s="6">
        <f t="shared" si="267"/>
        <v>5978.6622157710144</v>
      </c>
      <c r="AF2389" s="6">
        <f t="shared" si="268"/>
        <v>5978.6622157710144</v>
      </c>
      <c r="AG2389" s="6">
        <f>VLOOKUP(Table1[[#This Row],[PracticeCode]],$AP$3:$AS$345,4,FALSE)</f>
        <v>5978.6622157710144</v>
      </c>
      <c r="AH2389" s="27">
        <f t="shared" si="269"/>
        <v>434449.45434602711</v>
      </c>
      <c r="AI2389" s="6" t="e">
        <f t="shared" si="271"/>
        <v>#N/A</v>
      </c>
    </row>
    <row r="2390" spans="1:35" x14ac:dyDescent="0.35">
      <c r="A2390" t="str">
        <f t="shared" si="270"/>
        <v>PIMLICO HEALTH AT THE MARVEN SURGERYSouth Westminster Primary Care NetworkCentral LondonE87034Sep6</v>
      </c>
      <c r="B2390" s="41" t="s">
        <v>648</v>
      </c>
      <c r="C2390" s="41" t="s">
        <v>470</v>
      </c>
      <c r="D2390" s="41" t="s">
        <v>33</v>
      </c>
      <c r="E2390" s="41" t="s">
        <v>243</v>
      </c>
      <c r="F2390" s="41" t="s">
        <v>243</v>
      </c>
      <c r="G2390" s="41" t="s">
        <v>761</v>
      </c>
      <c r="H2390" s="41">
        <v>6</v>
      </c>
      <c r="I2390" s="41">
        <v>13285.916035046699</v>
      </c>
      <c r="J2390" s="41">
        <v>948</v>
      </c>
      <c r="K2390" s="41">
        <v>20948</v>
      </c>
      <c r="L2390" s="41">
        <v>18.865200000000002</v>
      </c>
      <c r="M2390" s="41">
        <v>416.86520000000002</v>
      </c>
      <c r="N2390" s="41">
        <v>8459</v>
      </c>
      <c r="O2390" s="41">
        <v>12127</v>
      </c>
      <c r="P2390" s="41">
        <v>190.32749999999999</v>
      </c>
      <c r="Q2390" s="41">
        <v>272.85750000000002</v>
      </c>
      <c r="R2390" s="41">
        <v>0</v>
      </c>
      <c r="S2390" s="41">
        <v>0</v>
      </c>
      <c r="T2390" s="41">
        <v>4</v>
      </c>
      <c r="U2390" s="41">
        <v>8.7999999999999995E-2</v>
      </c>
      <c r="V2390" s="41">
        <v>21896</v>
      </c>
      <c r="W2390" s="41">
        <v>435.73040000000003</v>
      </c>
      <c r="X2390" s="41">
        <v>20590</v>
      </c>
      <c r="Y2390" s="41">
        <v>463.27300000000002</v>
      </c>
      <c r="Z2390" s="6">
        <f>0</f>
        <v>0</v>
      </c>
      <c r="AA2390" s="6">
        <f t="shared" si="265"/>
        <v>435.73040000000003</v>
      </c>
      <c r="AB2390">
        <f>IF(ISBLANK(Table1[[#This Row],[FY2425_Cost]])=TRUE,#N/A,Table1[[#This Row],[FY2425_Cost]])</f>
        <v>463.27300000000002</v>
      </c>
      <c r="AC2390" s="6">
        <f t="shared" si="266"/>
        <v>27.542599999999993</v>
      </c>
      <c r="AD2390" s="6" t="e">
        <f>SUMIFS($AB$3:AB2390,$B$3:B2390,B2390)</f>
        <v>#N/A</v>
      </c>
      <c r="AE2390" s="6">
        <f t="shared" si="267"/>
        <v>5978.6622157710144</v>
      </c>
      <c r="AF2390" s="6">
        <f t="shared" si="268"/>
        <v>5978.6622157710144</v>
      </c>
      <c r="AG2390" s="6">
        <f>VLOOKUP(Table1[[#This Row],[PracticeCode]],$AP$3:$AS$345,4,FALSE)</f>
        <v>5978.6622157710144</v>
      </c>
      <c r="AH2390" s="27">
        <f t="shared" si="269"/>
        <v>434449.45434602711</v>
      </c>
      <c r="AI2390" s="6" t="e">
        <f t="shared" si="271"/>
        <v>#N/A</v>
      </c>
    </row>
    <row r="2391" spans="1:35" x14ac:dyDescent="0.35">
      <c r="A2391" t="str">
        <f t="shared" si="270"/>
        <v>PINNER VIEW MEDICAL CENTREHarrow Collaborative NetworkHarrowE84070Apr1</v>
      </c>
      <c r="B2391" s="41" t="s">
        <v>574</v>
      </c>
      <c r="C2391" s="41" t="s">
        <v>445</v>
      </c>
      <c r="D2391" s="41" t="s">
        <v>26</v>
      </c>
      <c r="E2391" s="41" t="s">
        <v>244</v>
      </c>
      <c r="F2391" s="41" t="s">
        <v>244</v>
      </c>
      <c r="G2391" s="41" t="s">
        <v>756</v>
      </c>
      <c r="H2391" s="41">
        <v>1</v>
      </c>
      <c r="I2391" s="41">
        <v>4851.3349063326796</v>
      </c>
      <c r="J2391" s="41">
        <v>6857</v>
      </c>
      <c r="K2391" s="41">
        <v>0</v>
      </c>
      <c r="L2391" s="41">
        <v>126.85449999999999</v>
      </c>
      <c r="M2391" s="41">
        <v>0</v>
      </c>
      <c r="N2391" s="41">
        <v>4541</v>
      </c>
      <c r="O2391" s="41">
        <v>0</v>
      </c>
      <c r="P2391" s="41">
        <v>90.365900000000011</v>
      </c>
      <c r="Q2391" s="41">
        <v>0</v>
      </c>
      <c r="R2391" s="41">
        <v>0</v>
      </c>
      <c r="S2391" s="41">
        <v>0</v>
      </c>
      <c r="T2391" s="41">
        <v>2963</v>
      </c>
      <c r="U2391" s="41">
        <v>65.186000000000007</v>
      </c>
      <c r="V2391" s="41">
        <v>6857</v>
      </c>
      <c r="W2391" s="41">
        <v>126.85449999999999</v>
      </c>
      <c r="X2391" s="41">
        <v>7504</v>
      </c>
      <c r="Y2391" s="41">
        <v>155.55190000000002</v>
      </c>
      <c r="Z2391" s="6">
        <f>0</f>
        <v>0</v>
      </c>
      <c r="AA2391" s="6">
        <f t="shared" ref="AA2391:AA2454" si="272">IFERROR(W2391*1,#N/A)</f>
        <v>126.85449999999999</v>
      </c>
      <c r="AB2391">
        <f>IF(ISBLANK(Table1[[#This Row],[FY2425_Cost]])=TRUE,#N/A,Table1[[#This Row],[FY2425_Cost]])</f>
        <v>155.55190000000002</v>
      </c>
      <c r="AC2391" s="6">
        <f t="shared" ref="AC2391:AC2454" si="273">AB2391-AA2391</f>
        <v>28.69740000000003</v>
      </c>
      <c r="AD2391" s="6">
        <f>SUMIFS($AB$3:AB2391,$B$3:B2391,B2391)</f>
        <v>155.55190000000002</v>
      </c>
      <c r="AE2391" s="6">
        <f t="shared" ref="AE2391:AE2454" si="274">IFERROR(I2391*$AE$1,#N/A)</f>
        <v>2183.1007078497059</v>
      </c>
      <c r="AF2391" s="6">
        <f t="shared" ref="AF2391:AF2454" si="275">AE2391+Z2391</f>
        <v>2183.1007078497059</v>
      </c>
      <c r="AG2391" s="6">
        <f>VLOOKUP(Table1[[#This Row],[PracticeCode]],$AP$3:$AS$345,4,FALSE)</f>
        <v>2183.1007078497059</v>
      </c>
      <c r="AH2391" s="27">
        <f t="shared" ref="AH2391:AH2454" si="276">IFERROR(I2391*$AH$1,#N/A)</f>
        <v>158638.65143707863</v>
      </c>
      <c r="AI2391" s="6">
        <f t="shared" si="271"/>
        <v>0</v>
      </c>
    </row>
    <row r="2392" spans="1:35" x14ac:dyDescent="0.35">
      <c r="A2392" t="str">
        <f t="shared" si="270"/>
        <v>PINNER VIEW MEDICAL CENTREHarrow Collaborative NetworkHarrowE84070Aug5</v>
      </c>
      <c r="B2392" s="41" t="s">
        <v>574</v>
      </c>
      <c r="C2392" s="41" t="s">
        <v>445</v>
      </c>
      <c r="D2392" s="41" t="s">
        <v>26</v>
      </c>
      <c r="E2392" s="41" t="s">
        <v>244</v>
      </c>
      <c r="F2392" s="41" t="s">
        <v>244</v>
      </c>
      <c r="G2392" s="41" t="s">
        <v>760</v>
      </c>
      <c r="H2392" s="41">
        <v>5</v>
      </c>
      <c r="I2392" s="41">
        <v>4851.3349063326796</v>
      </c>
      <c r="J2392" s="41">
        <v>1451</v>
      </c>
      <c r="K2392" s="41">
        <v>4265</v>
      </c>
      <c r="L2392" s="41">
        <v>26.843499999999999</v>
      </c>
      <c r="M2392" s="41">
        <v>78.902499999999989</v>
      </c>
      <c r="N2392" s="41">
        <v>4386</v>
      </c>
      <c r="O2392" s="41">
        <v>0</v>
      </c>
      <c r="P2392" s="41">
        <v>87.281400000000005</v>
      </c>
      <c r="Q2392" s="41">
        <v>0</v>
      </c>
      <c r="R2392" s="41">
        <v>2</v>
      </c>
      <c r="S2392" s="41">
        <v>3.5799999999999998E-2</v>
      </c>
      <c r="T2392" s="41">
        <v>3788</v>
      </c>
      <c r="U2392" s="41">
        <v>83.335999999999999</v>
      </c>
      <c r="V2392" s="41">
        <v>5718</v>
      </c>
      <c r="W2392" s="41">
        <v>105.78179999999998</v>
      </c>
      <c r="X2392" s="41">
        <v>8174</v>
      </c>
      <c r="Y2392" s="41">
        <v>170.6174</v>
      </c>
      <c r="Z2392" s="6">
        <f>0</f>
        <v>0</v>
      </c>
      <c r="AA2392" s="6">
        <f t="shared" si="272"/>
        <v>105.78179999999998</v>
      </c>
      <c r="AB2392">
        <f>IF(ISBLANK(Table1[[#This Row],[FY2425_Cost]])=TRUE,#N/A,Table1[[#This Row],[FY2425_Cost]])</f>
        <v>170.6174</v>
      </c>
      <c r="AC2392" s="6">
        <f t="shared" si="273"/>
        <v>64.835600000000028</v>
      </c>
      <c r="AD2392" s="6">
        <f>SUMIFS($AB$3:AB2392,$B$3:B2392,B2392)</f>
        <v>326.16930000000002</v>
      </c>
      <c r="AE2392" s="6">
        <f t="shared" si="274"/>
        <v>2183.1007078497059</v>
      </c>
      <c r="AF2392" s="6">
        <f t="shared" si="275"/>
        <v>2183.1007078497059</v>
      </c>
      <c r="AG2392" s="6">
        <f>VLOOKUP(Table1[[#This Row],[PracticeCode]],$AP$3:$AS$345,4,FALSE)</f>
        <v>2183.1007078497059</v>
      </c>
      <c r="AH2392" s="27">
        <f t="shared" si="276"/>
        <v>158638.65143707863</v>
      </c>
      <c r="AI2392" s="6">
        <f t="shared" si="271"/>
        <v>0</v>
      </c>
    </row>
    <row r="2393" spans="1:35" x14ac:dyDescent="0.35">
      <c r="A2393" t="str">
        <f t="shared" si="270"/>
        <v>PINNER VIEW MEDICAL CENTREHarrow Collaborative NetworkHarrowE84070Dec9</v>
      </c>
      <c r="B2393" s="41" t="s">
        <v>574</v>
      </c>
      <c r="C2393" s="41" t="s">
        <v>445</v>
      </c>
      <c r="D2393" s="41" t="s">
        <v>26</v>
      </c>
      <c r="E2393" s="41" t="s">
        <v>244</v>
      </c>
      <c r="F2393" s="41" t="s">
        <v>244</v>
      </c>
      <c r="G2393" s="41" t="s">
        <v>764</v>
      </c>
      <c r="H2393" s="41">
        <v>9</v>
      </c>
      <c r="I2393" s="41">
        <v>4851.3349063326796</v>
      </c>
      <c r="J2393" s="41">
        <v>4675</v>
      </c>
      <c r="K2393" s="41">
        <v>0</v>
      </c>
      <c r="L2393" s="41">
        <v>93.032499999999999</v>
      </c>
      <c r="M2393" s="41">
        <v>0</v>
      </c>
      <c r="N2393" s="41"/>
      <c r="O2393" s="41"/>
      <c r="P2393" s="41"/>
      <c r="Q2393" s="41"/>
      <c r="R2393" s="41">
        <v>2463</v>
      </c>
      <c r="S2393" s="41">
        <v>44.087699999999998</v>
      </c>
      <c r="T2393" s="41"/>
      <c r="U2393" s="41"/>
      <c r="V2393" s="41">
        <v>7138</v>
      </c>
      <c r="W2393" s="41">
        <v>137.12020000000001</v>
      </c>
      <c r="X2393" s="41"/>
      <c r="Y2393" s="41"/>
      <c r="Z2393" s="6">
        <f>0</f>
        <v>0</v>
      </c>
      <c r="AA2393" s="6">
        <f t="shared" si="272"/>
        <v>137.12020000000001</v>
      </c>
      <c r="AB2393" t="e">
        <f>IF(ISBLANK(Table1[[#This Row],[FY2425_Cost]])=TRUE,#N/A,Table1[[#This Row],[FY2425_Cost]])</f>
        <v>#N/A</v>
      </c>
      <c r="AC2393" s="6" t="e">
        <f t="shared" si="273"/>
        <v>#N/A</v>
      </c>
      <c r="AD2393" s="6" t="e">
        <f>SUMIFS($AB$3:AB2393,$B$3:B2393,B2393)</f>
        <v>#N/A</v>
      </c>
      <c r="AE2393" s="6">
        <f t="shared" si="274"/>
        <v>2183.1007078497059</v>
      </c>
      <c r="AF2393" s="6">
        <f t="shared" si="275"/>
        <v>2183.1007078497059</v>
      </c>
      <c r="AG2393" s="6">
        <f>VLOOKUP(Table1[[#This Row],[PracticeCode]],$AP$3:$AS$345,4,FALSE)</f>
        <v>2183.1007078497059</v>
      </c>
      <c r="AH2393" s="27">
        <f t="shared" si="276"/>
        <v>158638.65143707863</v>
      </c>
      <c r="AI2393" s="6" t="e">
        <f t="shared" si="271"/>
        <v>#N/A</v>
      </c>
    </row>
    <row r="2394" spans="1:35" x14ac:dyDescent="0.35">
      <c r="A2394" t="str">
        <f t="shared" si="270"/>
        <v>PINNER VIEW MEDICAL CENTREHarrow Collaborative NetworkHarrowE84070Feb11</v>
      </c>
      <c r="B2394" s="41" t="s">
        <v>574</v>
      </c>
      <c r="C2394" s="41" t="s">
        <v>445</v>
      </c>
      <c r="D2394" s="41" t="s">
        <v>26</v>
      </c>
      <c r="E2394" s="41" t="s">
        <v>244</v>
      </c>
      <c r="F2394" s="41" t="s">
        <v>244</v>
      </c>
      <c r="G2394" s="41" t="s">
        <v>766</v>
      </c>
      <c r="H2394" s="41">
        <v>11</v>
      </c>
      <c r="I2394" s="41">
        <v>4851.3349063326796</v>
      </c>
      <c r="J2394" s="41">
        <v>5439</v>
      </c>
      <c r="K2394" s="41">
        <v>0</v>
      </c>
      <c r="L2394" s="41">
        <v>108.23610000000001</v>
      </c>
      <c r="M2394" s="41">
        <v>0</v>
      </c>
      <c r="N2394" s="41"/>
      <c r="O2394" s="41"/>
      <c r="P2394" s="41"/>
      <c r="Q2394" s="41"/>
      <c r="R2394" s="41">
        <v>3436</v>
      </c>
      <c r="S2394" s="41">
        <v>61.504399999999997</v>
      </c>
      <c r="T2394" s="41"/>
      <c r="U2394" s="41"/>
      <c r="V2394" s="41">
        <v>8875</v>
      </c>
      <c r="W2394" s="41">
        <v>169.7405</v>
      </c>
      <c r="X2394" s="41"/>
      <c r="Y2394" s="41"/>
      <c r="Z2394" s="6">
        <f>0</f>
        <v>0</v>
      </c>
      <c r="AA2394" s="6">
        <f t="shared" si="272"/>
        <v>169.7405</v>
      </c>
      <c r="AB2394" t="e">
        <f>IF(ISBLANK(Table1[[#This Row],[FY2425_Cost]])=TRUE,#N/A,Table1[[#This Row],[FY2425_Cost]])</f>
        <v>#N/A</v>
      </c>
      <c r="AC2394" s="6" t="e">
        <f t="shared" si="273"/>
        <v>#N/A</v>
      </c>
      <c r="AD2394" s="6" t="e">
        <f>SUMIFS($AB$3:AB2394,$B$3:B2394,B2394)</f>
        <v>#N/A</v>
      </c>
      <c r="AE2394" s="6">
        <f t="shared" si="274"/>
        <v>2183.1007078497059</v>
      </c>
      <c r="AF2394" s="6">
        <f t="shared" si="275"/>
        <v>2183.1007078497059</v>
      </c>
      <c r="AG2394" s="6">
        <f>VLOOKUP(Table1[[#This Row],[PracticeCode]],$AP$3:$AS$345,4,FALSE)</f>
        <v>2183.1007078497059</v>
      </c>
      <c r="AH2394" s="27">
        <f t="shared" si="276"/>
        <v>158638.65143707863</v>
      </c>
      <c r="AI2394" s="6" t="e">
        <f t="shared" si="271"/>
        <v>#N/A</v>
      </c>
    </row>
    <row r="2395" spans="1:35" x14ac:dyDescent="0.35">
      <c r="A2395" t="str">
        <f t="shared" si="270"/>
        <v>PINNER VIEW MEDICAL CENTREHarrow Collaborative NetworkHarrowE84070Jan10</v>
      </c>
      <c r="B2395" s="41" t="s">
        <v>574</v>
      </c>
      <c r="C2395" s="41" t="s">
        <v>445</v>
      </c>
      <c r="D2395" s="41" t="s">
        <v>26</v>
      </c>
      <c r="E2395" s="41" t="s">
        <v>244</v>
      </c>
      <c r="F2395" s="41" t="s">
        <v>244</v>
      </c>
      <c r="G2395" s="41" t="s">
        <v>765</v>
      </c>
      <c r="H2395" s="41">
        <v>10</v>
      </c>
      <c r="I2395" s="41">
        <v>4851.3349063326796</v>
      </c>
      <c r="J2395" s="41">
        <v>5585</v>
      </c>
      <c r="K2395" s="41">
        <v>126</v>
      </c>
      <c r="L2395" s="41">
        <v>111.14150000000001</v>
      </c>
      <c r="M2395" s="41">
        <v>2.5074000000000001</v>
      </c>
      <c r="N2395" s="41"/>
      <c r="O2395" s="41"/>
      <c r="P2395" s="41"/>
      <c r="Q2395" s="41"/>
      <c r="R2395" s="41">
        <v>3304</v>
      </c>
      <c r="S2395" s="41">
        <v>59.141599999999997</v>
      </c>
      <c r="T2395" s="41"/>
      <c r="U2395" s="41"/>
      <c r="V2395" s="41">
        <v>9015</v>
      </c>
      <c r="W2395" s="41">
        <v>172.79050000000001</v>
      </c>
      <c r="X2395" s="41"/>
      <c r="Y2395" s="41"/>
      <c r="Z2395" s="6">
        <f>0</f>
        <v>0</v>
      </c>
      <c r="AA2395" s="6">
        <f t="shared" si="272"/>
        <v>172.79050000000001</v>
      </c>
      <c r="AB2395" t="e">
        <f>IF(ISBLANK(Table1[[#This Row],[FY2425_Cost]])=TRUE,#N/A,Table1[[#This Row],[FY2425_Cost]])</f>
        <v>#N/A</v>
      </c>
      <c r="AC2395" s="6" t="e">
        <f t="shared" si="273"/>
        <v>#N/A</v>
      </c>
      <c r="AD2395" s="6" t="e">
        <f>SUMIFS($AB$3:AB2395,$B$3:B2395,B2395)</f>
        <v>#N/A</v>
      </c>
      <c r="AE2395" s="6">
        <f t="shared" si="274"/>
        <v>2183.1007078497059</v>
      </c>
      <c r="AF2395" s="6">
        <f t="shared" si="275"/>
        <v>2183.1007078497059</v>
      </c>
      <c r="AG2395" s="6">
        <f>VLOOKUP(Table1[[#This Row],[PracticeCode]],$AP$3:$AS$345,4,FALSE)</f>
        <v>2183.1007078497059</v>
      </c>
      <c r="AH2395" s="27">
        <f t="shared" si="276"/>
        <v>158638.65143707863</v>
      </c>
      <c r="AI2395" s="6" t="e">
        <f t="shared" si="271"/>
        <v>#N/A</v>
      </c>
    </row>
    <row r="2396" spans="1:35" x14ac:dyDescent="0.35">
      <c r="A2396" t="str">
        <f t="shared" si="270"/>
        <v>PINNER VIEW MEDICAL CENTREHarrow Collaborative NetworkHarrowE84070Jul4</v>
      </c>
      <c r="B2396" s="41" t="s">
        <v>574</v>
      </c>
      <c r="C2396" s="41" t="s">
        <v>445</v>
      </c>
      <c r="D2396" s="41" t="s">
        <v>26</v>
      </c>
      <c r="E2396" s="41" t="s">
        <v>244</v>
      </c>
      <c r="F2396" s="41" t="s">
        <v>244</v>
      </c>
      <c r="G2396" s="41" t="s">
        <v>759</v>
      </c>
      <c r="H2396" s="41">
        <v>4</v>
      </c>
      <c r="I2396" s="41">
        <v>4851.3349063326796</v>
      </c>
      <c r="J2396" s="41">
        <v>1327</v>
      </c>
      <c r="K2396" s="41">
        <v>2</v>
      </c>
      <c r="L2396" s="41">
        <v>24.549499999999998</v>
      </c>
      <c r="M2396" s="41">
        <v>3.6999999999999998E-2</v>
      </c>
      <c r="N2396" s="41">
        <v>4046</v>
      </c>
      <c r="O2396" s="41">
        <v>2</v>
      </c>
      <c r="P2396" s="41">
        <v>80.5154</v>
      </c>
      <c r="Q2396" s="41">
        <v>3.9800000000000002E-2</v>
      </c>
      <c r="R2396" s="41">
        <v>1</v>
      </c>
      <c r="S2396" s="41">
        <v>1.7899999999999999E-2</v>
      </c>
      <c r="T2396" s="41">
        <v>4077</v>
      </c>
      <c r="U2396" s="41">
        <v>89.694000000000003</v>
      </c>
      <c r="V2396" s="41">
        <v>1330</v>
      </c>
      <c r="W2396" s="41">
        <v>24.604399999999998</v>
      </c>
      <c r="X2396" s="41">
        <v>8125</v>
      </c>
      <c r="Y2396" s="41">
        <v>170.2492</v>
      </c>
      <c r="Z2396" s="6">
        <f>0</f>
        <v>0</v>
      </c>
      <c r="AA2396" s="6">
        <f t="shared" si="272"/>
        <v>24.604399999999998</v>
      </c>
      <c r="AB2396">
        <f>IF(ISBLANK(Table1[[#This Row],[FY2425_Cost]])=TRUE,#N/A,Table1[[#This Row],[FY2425_Cost]])</f>
        <v>170.2492</v>
      </c>
      <c r="AC2396" s="6">
        <f t="shared" si="273"/>
        <v>145.6448</v>
      </c>
      <c r="AD2396" s="6" t="e">
        <f>SUMIFS($AB$3:AB2396,$B$3:B2396,B2396)</f>
        <v>#N/A</v>
      </c>
      <c r="AE2396" s="6">
        <f t="shared" si="274"/>
        <v>2183.1007078497059</v>
      </c>
      <c r="AF2396" s="6">
        <f t="shared" si="275"/>
        <v>2183.1007078497059</v>
      </c>
      <c r="AG2396" s="6">
        <f>VLOOKUP(Table1[[#This Row],[PracticeCode]],$AP$3:$AS$345,4,FALSE)</f>
        <v>2183.1007078497059</v>
      </c>
      <c r="AH2396" s="27">
        <f t="shared" si="276"/>
        <v>158638.65143707863</v>
      </c>
      <c r="AI2396" s="6" t="e">
        <f t="shared" si="271"/>
        <v>#N/A</v>
      </c>
    </row>
    <row r="2397" spans="1:35" x14ac:dyDescent="0.35">
      <c r="A2397" t="str">
        <f t="shared" si="270"/>
        <v>PINNER VIEW MEDICAL CENTREHarrow Collaborative NetworkHarrowE84070Jun3</v>
      </c>
      <c r="B2397" s="41" t="s">
        <v>574</v>
      </c>
      <c r="C2397" s="41" t="s">
        <v>445</v>
      </c>
      <c r="D2397" s="41" t="s">
        <v>26</v>
      </c>
      <c r="E2397" s="41" t="s">
        <v>244</v>
      </c>
      <c r="F2397" s="41" t="s">
        <v>244</v>
      </c>
      <c r="G2397" s="41" t="s">
        <v>758</v>
      </c>
      <c r="H2397" s="41">
        <v>3</v>
      </c>
      <c r="I2397" s="41">
        <v>4851.3349063326796</v>
      </c>
      <c r="J2397" s="41">
        <v>4838</v>
      </c>
      <c r="K2397" s="41">
        <v>0</v>
      </c>
      <c r="L2397" s="41">
        <v>89.503</v>
      </c>
      <c r="M2397" s="41">
        <v>0</v>
      </c>
      <c r="N2397" s="41">
        <v>4837</v>
      </c>
      <c r="O2397" s="41">
        <v>3012</v>
      </c>
      <c r="P2397" s="41">
        <v>96.25630000000001</v>
      </c>
      <c r="Q2397" s="41">
        <v>59.938800000000001</v>
      </c>
      <c r="R2397" s="41">
        <v>0</v>
      </c>
      <c r="S2397" s="41">
        <v>0</v>
      </c>
      <c r="T2397" s="41">
        <v>4648</v>
      </c>
      <c r="U2397" s="41">
        <v>102.256</v>
      </c>
      <c r="V2397" s="41">
        <v>4838</v>
      </c>
      <c r="W2397" s="41">
        <v>89.503</v>
      </c>
      <c r="X2397" s="41">
        <v>12497</v>
      </c>
      <c r="Y2397" s="41">
        <v>258.4511</v>
      </c>
      <c r="Z2397" s="6">
        <f>0</f>
        <v>0</v>
      </c>
      <c r="AA2397" s="6">
        <f t="shared" si="272"/>
        <v>89.503</v>
      </c>
      <c r="AB2397">
        <f>IF(ISBLANK(Table1[[#This Row],[FY2425_Cost]])=TRUE,#N/A,Table1[[#This Row],[FY2425_Cost]])</f>
        <v>258.4511</v>
      </c>
      <c r="AC2397" s="6">
        <f t="shared" si="273"/>
        <v>168.94810000000001</v>
      </c>
      <c r="AD2397" s="6" t="e">
        <f>SUMIFS($AB$3:AB2397,$B$3:B2397,B2397)</f>
        <v>#N/A</v>
      </c>
      <c r="AE2397" s="6">
        <f t="shared" si="274"/>
        <v>2183.1007078497059</v>
      </c>
      <c r="AF2397" s="6">
        <f t="shared" si="275"/>
        <v>2183.1007078497059</v>
      </c>
      <c r="AG2397" s="6">
        <f>VLOOKUP(Table1[[#This Row],[PracticeCode]],$AP$3:$AS$345,4,FALSE)</f>
        <v>2183.1007078497059</v>
      </c>
      <c r="AH2397" s="27">
        <f t="shared" si="276"/>
        <v>158638.65143707863</v>
      </c>
      <c r="AI2397" s="6" t="e">
        <f t="shared" si="271"/>
        <v>#N/A</v>
      </c>
    </row>
    <row r="2398" spans="1:35" x14ac:dyDescent="0.35">
      <c r="A2398" t="str">
        <f t="shared" si="270"/>
        <v>PINNER VIEW MEDICAL CENTREHarrow Collaborative NetworkHarrowE84070Mar12</v>
      </c>
      <c r="B2398" s="41" t="s">
        <v>574</v>
      </c>
      <c r="C2398" s="41" t="s">
        <v>445</v>
      </c>
      <c r="D2398" s="41" t="s">
        <v>26</v>
      </c>
      <c r="E2398" s="41" t="s">
        <v>244</v>
      </c>
      <c r="F2398" s="41" t="s">
        <v>244</v>
      </c>
      <c r="G2398" s="41" t="s">
        <v>767</v>
      </c>
      <c r="H2398" s="41">
        <v>12</v>
      </c>
      <c r="I2398" s="41">
        <v>4851.3349063326796</v>
      </c>
      <c r="J2398" s="41">
        <v>4418</v>
      </c>
      <c r="K2398" s="41">
        <v>0</v>
      </c>
      <c r="L2398" s="41">
        <v>87.918199999999999</v>
      </c>
      <c r="M2398" s="41">
        <v>0</v>
      </c>
      <c r="N2398" s="41"/>
      <c r="O2398" s="41"/>
      <c r="P2398" s="41"/>
      <c r="Q2398" s="41"/>
      <c r="R2398" s="41">
        <v>2779</v>
      </c>
      <c r="S2398" s="41">
        <v>49.744100000000003</v>
      </c>
      <c r="T2398" s="41"/>
      <c r="U2398" s="41"/>
      <c r="V2398" s="41">
        <v>7197</v>
      </c>
      <c r="W2398" s="41">
        <v>137.66230000000002</v>
      </c>
      <c r="X2398" s="41"/>
      <c r="Y2398" s="41"/>
      <c r="Z2398" s="6">
        <f>0</f>
        <v>0</v>
      </c>
      <c r="AA2398" s="6">
        <f t="shared" si="272"/>
        <v>137.66230000000002</v>
      </c>
      <c r="AB2398" t="e">
        <f>IF(ISBLANK(Table1[[#This Row],[FY2425_Cost]])=TRUE,#N/A,Table1[[#This Row],[FY2425_Cost]])</f>
        <v>#N/A</v>
      </c>
      <c r="AC2398" s="6" t="e">
        <f t="shared" si="273"/>
        <v>#N/A</v>
      </c>
      <c r="AD2398" s="6" t="e">
        <f>SUMIFS($AB$3:AB2398,$B$3:B2398,B2398)</f>
        <v>#N/A</v>
      </c>
      <c r="AE2398" s="6">
        <f t="shared" si="274"/>
        <v>2183.1007078497059</v>
      </c>
      <c r="AF2398" s="6">
        <f t="shared" si="275"/>
        <v>2183.1007078497059</v>
      </c>
      <c r="AG2398" s="6">
        <f>VLOOKUP(Table1[[#This Row],[PracticeCode]],$AP$3:$AS$345,4,FALSE)</f>
        <v>2183.1007078497059</v>
      </c>
      <c r="AH2398" s="27">
        <f t="shared" si="276"/>
        <v>158638.65143707863</v>
      </c>
      <c r="AI2398" s="6" t="e">
        <f t="shared" si="271"/>
        <v>#N/A</v>
      </c>
    </row>
    <row r="2399" spans="1:35" x14ac:dyDescent="0.35">
      <c r="A2399" t="str">
        <f t="shared" si="270"/>
        <v>PINNER VIEW MEDICAL CENTREHarrow Collaborative NetworkHarrowE84070May2</v>
      </c>
      <c r="B2399" s="41" t="s">
        <v>574</v>
      </c>
      <c r="C2399" s="41" t="s">
        <v>445</v>
      </c>
      <c r="D2399" s="41" t="s">
        <v>26</v>
      </c>
      <c r="E2399" s="41" t="s">
        <v>244</v>
      </c>
      <c r="F2399" s="41" t="s">
        <v>244</v>
      </c>
      <c r="G2399" s="41" t="s">
        <v>757</v>
      </c>
      <c r="H2399" s="41">
        <v>2</v>
      </c>
      <c r="I2399" s="41">
        <v>4851.3349063326796</v>
      </c>
      <c r="J2399" s="41">
        <v>7261</v>
      </c>
      <c r="K2399" s="41">
        <v>0</v>
      </c>
      <c r="L2399" s="41">
        <v>134.32849999999999</v>
      </c>
      <c r="M2399" s="41">
        <v>0</v>
      </c>
      <c r="N2399" s="41">
        <v>3636</v>
      </c>
      <c r="O2399" s="41">
        <v>208</v>
      </c>
      <c r="P2399" s="41">
        <v>72.356400000000008</v>
      </c>
      <c r="Q2399" s="41">
        <v>4.1392000000000007</v>
      </c>
      <c r="R2399" s="41">
        <v>0</v>
      </c>
      <c r="S2399" s="41">
        <v>0</v>
      </c>
      <c r="T2399" s="41">
        <v>3068</v>
      </c>
      <c r="U2399" s="41">
        <v>67.495999999999995</v>
      </c>
      <c r="V2399" s="41">
        <v>7261</v>
      </c>
      <c r="W2399" s="41">
        <v>134.32849999999999</v>
      </c>
      <c r="X2399" s="41">
        <v>6912</v>
      </c>
      <c r="Y2399" s="41">
        <v>143.99160000000001</v>
      </c>
      <c r="Z2399" s="6">
        <f>0</f>
        <v>0</v>
      </c>
      <c r="AA2399" s="6">
        <f t="shared" si="272"/>
        <v>134.32849999999999</v>
      </c>
      <c r="AB2399">
        <f>IF(ISBLANK(Table1[[#This Row],[FY2425_Cost]])=TRUE,#N/A,Table1[[#This Row],[FY2425_Cost]])</f>
        <v>143.99160000000001</v>
      </c>
      <c r="AC2399" s="6">
        <f t="shared" si="273"/>
        <v>9.6631000000000142</v>
      </c>
      <c r="AD2399" s="6" t="e">
        <f>SUMIFS($AB$3:AB2399,$B$3:B2399,B2399)</f>
        <v>#N/A</v>
      </c>
      <c r="AE2399" s="6">
        <f t="shared" si="274"/>
        <v>2183.1007078497059</v>
      </c>
      <c r="AF2399" s="6">
        <f t="shared" si="275"/>
        <v>2183.1007078497059</v>
      </c>
      <c r="AG2399" s="6">
        <f>VLOOKUP(Table1[[#This Row],[PracticeCode]],$AP$3:$AS$345,4,FALSE)</f>
        <v>2183.1007078497059</v>
      </c>
      <c r="AH2399" s="27">
        <f t="shared" si="276"/>
        <v>158638.65143707863</v>
      </c>
      <c r="AI2399" s="6" t="e">
        <f t="shared" si="271"/>
        <v>#N/A</v>
      </c>
    </row>
    <row r="2400" spans="1:35" x14ac:dyDescent="0.35">
      <c r="A2400" t="str">
        <f t="shared" si="270"/>
        <v>PINNER VIEW MEDICAL CENTREHarrow Collaborative NetworkHarrowE84070Nov8</v>
      </c>
      <c r="B2400" s="41" t="s">
        <v>574</v>
      </c>
      <c r="C2400" s="41" t="s">
        <v>445</v>
      </c>
      <c r="D2400" s="41" t="s">
        <v>26</v>
      </c>
      <c r="E2400" s="41" t="s">
        <v>244</v>
      </c>
      <c r="F2400" s="41" t="s">
        <v>244</v>
      </c>
      <c r="G2400" s="41" t="s">
        <v>763</v>
      </c>
      <c r="H2400" s="41">
        <v>8</v>
      </c>
      <c r="I2400" s="41">
        <v>4851.3349063326796</v>
      </c>
      <c r="J2400" s="41">
        <v>2621</v>
      </c>
      <c r="K2400" s="41">
        <v>0</v>
      </c>
      <c r="L2400" s="41">
        <v>52.157900000000005</v>
      </c>
      <c r="M2400" s="41">
        <v>0</v>
      </c>
      <c r="N2400" s="41"/>
      <c r="O2400" s="41"/>
      <c r="P2400" s="41"/>
      <c r="Q2400" s="41"/>
      <c r="R2400" s="41">
        <v>3471</v>
      </c>
      <c r="S2400" s="41">
        <v>62.130899999999997</v>
      </c>
      <c r="T2400" s="41"/>
      <c r="U2400" s="41"/>
      <c r="V2400" s="41">
        <v>6092</v>
      </c>
      <c r="W2400" s="41">
        <v>114.28880000000001</v>
      </c>
      <c r="X2400" s="41"/>
      <c r="Y2400" s="41"/>
      <c r="Z2400" s="6">
        <f>0</f>
        <v>0</v>
      </c>
      <c r="AA2400" s="6">
        <f t="shared" si="272"/>
        <v>114.28880000000001</v>
      </c>
      <c r="AB2400" t="e">
        <f>IF(ISBLANK(Table1[[#This Row],[FY2425_Cost]])=TRUE,#N/A,Table1[[#This Row],[FY2425_Cost]])</f>
        <v>#N/A</v>
      </c>
      <c r="AC2400" s="6" t="e">
        <f t="shared" si="273"/>
        <v>#N/A</v>
      </c>
      <c r="AD2400" s="6" t="e">
        <f>SUMIFS($AB$3:AB2400,$B$3:B2400,B2400)</f>
        <v>#N/A</v>
      </c>
      <c r="AE2400" s="6">
        <f t="shared" si="274"/>
        <v>2183.1007078497059</v>
      </c>
      <c r="AF2400" s="6">
        <f t="shared" si="275"/>
        <v>2183.1007078497059</v>
      </c>
      <c r="AG2400" s="6">
        <f>VLOOKUP(Table1[[#This Row],[PracticeCode]],$AP$3:$AS$345,4,FALSE)</f>
        <v>2183.1007078497059</v>
      </c>
      <c r="AH2400" s="27">
        <f t="shared" si="276"/>
        <v>158638.65143707863</v>
      </c>
      <c r="AI2400" s="6" t="e">
        <f t="shared" si="271"/>
        <v>#N/A</v>
      </c>
    </row>
    <row r="2401" spans="1:35" x14ac:dyDescent="0.35">
      <c r="A2401" t="str">
        <f t="shared" si="270"/>
        <v>PINNER VIEW MEDICAL CENTREHarrow Collaborative NetworkHarrowE84070Oct7</v>
      </c>
      <c r="B2401" s="41" t="s">
        <v>574</v>
      </c>
      <c r="C2401" s="41" t="s">
        <v>445</v>
      </c>
      <c r="D2401" s="41" t="s">
        <v>26</v>
      </c>
      <c r="E2401" s="41" t="s">
        <v>244</v>
      </c>
      <c r="F2401" s="41" t="s">
        <v>244</v>
      </c>
      <c r="G2401" s="41" t="s">
        <v>762</v>
      </c>
      <c r="H2401" s="41">
        <v>7</v>
      </c>
      <c r="I2401" s="41">
        <v>4851.3349063326796</v>
      </c>
      <c r="J2401" s="41">
        <v>1385</v>
      </c>
      <c r="K2401" s="41">
        <v>0</v>
      </c>
      <c r="L2401" s="41">
        <v>27.561500000000002</v>
      </c>
      <c r="M2401" s="41">
        <v>0</v>
      </c>
      <c r="N2401" s="41">
        <v>0</v>
      </c>
      <c r="O2401" s="41">
        <v>0</v>
      </c>
      <c r="P2401" s="41">
        <v>0</v>
      </c>
      <c r="Q2401" s="41">
        <v>0</v>
      </c>
      <c r="R2401" s="41">
        <v>4441</v>
      </c>
      <c r="S2401" s="41">
        <v>79.493899999999996</v>
      </c>
      <c r="T2401" s="41">
        <v>4816</v>
      </c>
      <c r="U2401" s="41">
        <v>105.952</v>
      </c>
      <c r="V2401" s="41">
        <v>5826</v>
      </c>
      <c r="W2401" s="41">
        <v>107.05539999999999</v>
      </c>
      <c r="X2401" s="41">
        <v>4816</v>
      </c>
      <c r="Y2401" s="41">
        <v>105.952</v>
      </c>
      <c r="Z2401" s="6">
        <f>0</f>
        <v>0</v>
      </c>
      <c r="AA2401" s="6">
        <f t="shared" si="272"/>
        <v>107.05539999999999</v>
      </c>
      <c r="AB2401">
        <f>IF(ISBLANK(Table1[[#This Row],[FY2425_Cost]])=TRUE,#N/A,Table1[[#This Row],[FY2425_Cost]])</f>
        <v>105.952</v>
      </c>
      <c r="AC2401" s="6">
        <f t="shared" si="273"/>
        <v>-1.1033999999999935</v>
      </c>
      <c r="AD2401" s="6" t="e">
        <f>SUMIFS($AB$3:AB2401,$B$3:B2401,B2401)</f>
        <v>#N/A</v>
      </c>
      <c r="AE2401" s="6">
        <f t="shared" si="274"/>
        <v>2183.1007078497059</v>
      </c>
      <c r="AF2401" s="6">
        <f t="shared" si="275"/>
        <v>2183.1007078497059</v>
      </c>
      <c r="AG2401" s="6">
        <f>VLOOKUP(Table1[[#This Row],[PracticeCode]],$AP$3:$AS$345,4,FALSE)</f>
        <v>2183.1007078497059</v>
      </c>
      <c r="AH2401" s="27">
        <f t="shared" si="276"/>
        <v>158638.65143707863</v>
      </c>
      <c r="AI2401" s="6" t="e">
        <f t="shared" si="271"/>
        <v>#N/A</v>
      </c>
    </row>
    <row r="2402" spans="1:35" x14ac:dyDescent="0.35">
      <c r="A2402" t="str">
        <f t="shared" si="270"/>
        <v>PINNER VIEW MEDICAL CENTREHarrow Collaborative NetworkHarrowE84070Sep6</v>
      </c>
      <c r="B2402" s="41" t="s">
        <v>574</v>
      </c>
      <c r="C2402" s="41" t="s">
        <v>445</v>
      </c>
      <c r="D2402" s="41" t="s">
        <v>26</v>
      </c>
      <c r="E2402" s="41" t="s">
        <v>244</v>
      </c>
      <c r="F2402" s="41" t="s">
        <v>244</v>
      </c>
      <c r="G2402" s="41" t="s">
        <v>761</v>
      </c>
      <c r="H2402" s="41">
        <v>6</v>
      </c>
      <c r="I2402" s="41">
        <v>4851.3349063326796</v>
      </c>
      <c r="J2402" s="41">
        <v>3232</v>
      </c>
      <c r="K2402" s="41">
        <v>1158</v>
      </c>
      <c r="L2402" s="41">
        <v>64.316800000000001</v>
      </c>
      <c r="M2402" s="41">
        <v>23.0442</v>
      </c>
      <c r="N2402" s="41">
        <v>5763</v>
      </c>
      <c r="O2402" s="41">
        <v>2371</v>
      </c>
      <c r="P2402" s="41">
        <v>129.66749999999999</v>
      </c>
      <c r="Q2402" s="41">
        <v>53.347499999999997</v>
      </c>
      <c r="R2402" s="41">
        <v>1907</v>
      </c>
      <c r="S2402" s="41">
        <v>34.135300000000001</v>
      </c>
      <c r="T2402" s="41">
        <v>4772</v>
      </c>
      <c r="U2402" s="41">
        <v>104.98399999999999</v>
      </c>
      <c r="V2402" s="41">
        <v>6297</v>
      </c>
      <c r="W2402" s="41">
        <v>121.49630000000001</v>
      </c>
      <c r="X2402" s="41">
        <v>12906</v>
      </c>
      <c r="Y2402" s="41">
        <v>287.99899999999997</v>
      </c>
      <c r="Z2402" s="6">
        <f>0</f>
        <v>0</v>
      </c>
      <c r="AA2402" s="6">
        <f t="shared" si="272"/>
        <v>121.49630000000001</v>
      </c>
      <c r="AB2402">
        <f>IF(ISBLANK(Table1[[#This Row],[FY2425_Cost]])=TRUE,#N/A,Table1[[#This Row],[FY2425_Cost]])</f>
        <v>287.99899999999997</v>
      </c>
      <c r="AC2402" s="6">
        <f t="shared" si="273"/>
        <v>166.50269999999995</v>
      </c>
      <c r="AD2402" s="6" t="e">
        <f>SUMIFS($AB$3:AB2402,$B$3:B2402,B2402)</f>
        <v>#N/A</v>
      </c>
      <c r="AE2402" s="6">
        <f t="shared" si="274"/>
        <v>2183.1007078497059</v>
      </c>
      <c r="AF2402" s="6">
        <f t="shared" si="275"/>
        <v>2183.1007078497059</v>
      </c>
      <c r="AG2402" s="6">
        <f>VLOOKUP(Table1[[#This Row],[PracticeCode]],$AP$3:$AS$345,4,FALSE)</f>
        <v>2183.1007078497059</v>
      </c>
      <c r="AH2402" s="27">
        <f t="shared" si="276"/>
        <v>158638.65143707863</v>
      </c>
      <c r="AI2402" s="6" t="e">
        <f t="shared" si="271"/>
        <v>#N/A</v>
      </c>
    </row>
    <row r="2403" spans="1:35" x14ac:dyDescent="0.35">
      <c r="A2403" t="str">
        <f t="shared" si="270"/>
        <v>Portobello Medical CentreWest-Hill HealthWest LondonY00200Apr1</v>
      </c>
      <c r="B2403" s="41" t="s">
        <v>246</v>
      </c>
      <c r="C2403" s="41" t="s">
        <v>467</v>
      </c>
      <c r="D2403" s="41" t="s">
        <v>29</v>
      </c>
      <c r="E2403" s="41" t="s">
        <v>247</v>
      </c>
      <c r="F2403" s="41" t="s">
        <v>247</v>
      </c>
      <c r="G2403" s="41" t="s">
        <v>756</v>
      </c>
      <c r="H2403" s="41">
        <v>1</v>
      </c>
      <c r="I2403" s="41">
        <v>4462.9932704927496</v>
      </c>
      <c r="J2403" s="41">
        <v>696</v>
      </c>
      <c r="K2403" s="41">
        <v>0</v>
      </c>
      <c r="L2403" s="41">
        <v>12.875999999999999</v>
      </c>
      <c r="M2403" s="41">
        <v>0</v>
      </c>
      <c r="N2403" s="41">
        <v>1485</v>
      </c>
      <c r="O2403" s="41">
        <v>7</v>
      </c>
      <c r="P2403" s="41">
        <v>29.551500000000001</v>
      </c>
      <c r="Q2403" s="41">
        <v>0.13930000000000001</v>
      </c>
      <c r="R2403" s="41">
        <v>1474</v>
      </c>
      <c r="S2403" s="41">
        <v>26.384599999999999</v>
      </c>
      <c r="T2403" s="41">
        <v>11358</v>
      </c>
      <c r="U2403" s="41">
        <v>249.876</v>
      </c>
      <c r="V2403" s="41">
        <v>2170</v>
      </c>
      <c r="W2403" s="41">
        <v>39.260599999999997</v>
      </c>
      <c r="X2403" s="41">
        <v>12850</v>
      </c>
      <c r="Y2403" s="41">
        <v>279.5668</v>
      </c>
      <c r="Z2403" s="6">
        <f>0</f>
        <v>0</v>
      </c>
      <c r="AA2403" s="6">
        <f t="shared" si="272"/>
        <v>39.260599999999997</v>
      </c>
      <c r="AB2403">
        <f>IF(ISBLANK(Table1[[#This Row],[FY2425_Cost]])=TRUE,#N/A,Table1[[#This Row],[FY2425_Cost]])</f>
        <v>279.5668</v>
      </c>
      <c r="AC2403" s="6">
        <f t="shared" si="273"/>
        <v>240.30619999999999</v>
      </c>
      <c r="AD2403" s="6">
        <f>SUMIFS($AB$3:AB2403,$B$3:B2403,B2403)</f>
        <v>279.5668</v>
      </c>
      <c r="AE2403" s="6">
        <f t="shared" si="274"/>
        <v>2008.3469717217374</v>
      </c>
      <c r="AF2403" s="6">
        <f t="shared" si="275"/>
        <v>2008.3469717217374</v>
      </c>
      <c r="AG2403" s="6">
        <f>VLOOKUP(Table1[[#This Row],[PracticeCode]],$AP$3:$AS$345,4,FALSE)</f>
        <v>2008.3469717217374</v>
      </c>
      <c r="AH2403" s="27">
        <f t="shared" si="276"/>
        <v>145939.87994511292</v>
      </c>
      <c r="AI2403" s="6">
        <f t="shared" si="271"/>
        <v>0</v>
      </c>
    </row>
    <row r="2404" spans="1:35" x14ac:dyDescent="0.35">
      <c r="A2404" t="str">
        <f t="shared" si="270"/>
        <v>Portobello Medical CentreWest-Hill HealthWest LondonY00200Aug5</v>
      </c>
      <c r="B2404" s="41" t="s">
        <v>246</v>
      </c>
      <c r="C2404" s="41" t="s">
        <v>467</v>
      </c>
      <c r="D2404" s="41" t="s">
        <v>29</v>
      </c>
      <c r="E2404" s="41" t="s">
        <v>247</v>
      </c>
      <c r="F2404" s="41" t="s">
        <v>247</v>
      </c>
      <c r="G2404" s="41" t="s">
        <v>760</v>
      </c>
      <c r="H2404" s="41">
        <v>5</v>
      </c>
      <c r="I2404" s="41">
        <v>4462.9932704927496</v>
      </c>
      <c r="J2404" s="41">
        <v>647</v>
      </c>
      <c r="K2404" s="41">
        <v>20</v>
      </c>
      <c r="L2404" s="41">
        <v>11.9695</v>
      </c>
      <c r="M2404" s="41">
        <v>0.37</v>
      </c>
      <c r="N2404" s="41">
        <v>632</v>
      </c>
      <c r="O2404" s="41">
        <v>0</v>
      </c>
      <c r="P2404" s="41">
        <v>12.5768</v>
      </c>
      <c r="Q2404" s="41">
        <v>0</v>
      </c>
      <c r="R2404" s="41">
        <v>2647</v>
      </c>
      <c r="S2404" s="41">
        <v>47.381300000000003</v>
      </c>
      <c r="T2404" s="41">
        <v>3856</v>
      </c>
      <c r="U2404" s="41">
        <v>84.831999999999994</v>
      </c>
      <c r="V2404" s="41">
        <v>3314</v>
      </c>
      <c r="W2404" s="41">
        <v>59.720800000000004</v>
      </c>
      <c r="X2404" s="41">
        <v>4488</v>
      </c>
      <c r="Y2404" s="41">
        <v>97.408799999999999</v>
      </c>
      <c r="Z2404" s="6">
        <f>0</f>
        <v>0</v>
      </c>
      <c r="AA2404" s="6">
        <f t="shared" si="272"/>
        <v>59.720800000000004</v>
      </c>
      <c r="AB2404">
        <f>IF(ISBLANK(Table1[[#This Row],[FY2425_Cost]])=TRUE,#N/A,Table1[[#This Row],[FY2425_Cost]])</f>
        <v>97.408799999999999</v>
      </c>
      <c r="AC2404" s="6">
        <f t="shared" si="273"/>
        <v>37.687999999999995</v>
      </c>
      <c r="AD2404" s="6">
        <f>SUMIFS($AB$3:AB2404,$B$3:B2404,B2404)</f>
        <v>376.97559999999999</v>
      </c>
      <c r="AE2404" s="6">
        <f t="shared" si="274"/>
        <v>2008.3469717217374</v>
      </c>
      <c r="AF2404" s="6">
        <f t="shared" si="275"/>
        <v>2008.3469717217374</v>
      </c>
      <c r="AG2404" s="6">
        <f>VLOOKUP(Table1[[#This Row],[PracticeCode]],$AP$3:$AS$345,4,FALSE)</f>
        <v>2008.3469717217374</v>
      </c>
      <c r="AH2404" s="27">
        <f t="shared" si="276"/>
        <v>145939.87994511292</v>
      </c>
      <c r="AI2404" s="6">
        <f t="shared" si="271"/>
        <v>0</v>
      </c>
    </row>
    <row r="2405" spans="1:35" x14ac:dyDescent="0.35">
      <c r="A2405" t="str">
        <f t="shared" si="270"/>
        <v>Portobello Medical CentreWest-Hill HealthWest LondonY00200Dec9</v>
      </c>
      <c r="B2405" s="41" t="s">
        <v>246</v>
      </c>
      <c r="C2405" s="41" t="s">
        <v>467</v>
      </c>
      <c r="D2405" s="41" t="s">
        <v>29</v>
      </c>
      <c r="E2405" s="41" t="s">
        <v>247</v>
      </c>
      <c r="F2405" s="41" t="s">
        <v>247</v>
      </c>
      <c r="G2405" s="41" t="s">
        <v>764</v>
      </c>
      <c r="H2405" s="41">
        <v>9</v>
      </c>
      <c r="I2405" s="41">
        <v>4462.9932704927496</v>
      </c>
      <c r="J2405" s="41">
        <v>859</v>
      </c>
      <c r="K2405" s="41">
        <v>2</v>
      </c>
      <c r="L2405" s="41">
        <v>17.094100000000001</v>
      </c>
      <c r="M2405" s="41">
        <v>3.9800000000000002E-2</v>
      </c>
      <c r="N2405" s="41"/>
      <c r="O2405" s="41"/>
      <c r="P2405" s="41"/>
      <c r="Q2405" s="41"/>
      <c r="R2405" s="41">
        <v>3527</v>
      </c>
      <c r="S2405" s="41">
        <v>63.133299999999998</v>
      </c>
      <c r="T2405" s="41"/>
      <c r="U2405" s="41"/>
      <c r="V2405" s="41">
        <v>4388</v>
      </c>
      <c r="W2405" s="41">
        <v>80.267200000000003</v>
      </c>
      <c r="X2405" s="41"/>
      <c r="Y2405" s="41"/>
      <c r="Z2405" s="6">
        <f>0</f>
        <v>0</v>
      </c>
      <c r="AA2405" s="6">
        <f t="shared" si="272"/>
        <v>80.267200000000003</v>
      </c>
      <c r="AB2405" t="e">
        <f>IF(ISBLANK(Table1[[#This Row],[FY2425_Cost]])=TRUE,#N/A,Table1[[#This Row],[FY2425_Cost]])</f>
        <v>#N/A</v>
      </c>
      <c r="AC2405" s="6" t="e">
        <f t="shared" si="273"/>
        <v>#N/A</v>
      </c>
      <c r="AD2405" s="6" t="e">
        <f>SUMIFS($AB$3:AB2405,$B$3:B2405,B2405)</f>
        <v>#N/A</v>
      </c>
      <c r="AE2405" s="6">
        <f t="shared" si="274"/>
        <v>2008.3469717217374</v>
      </c>
      <c r="AF2405" s="6">
        <f t="shared" si="275"/>
        <v>2008.3469717217374</v>
      </c>
      <c r="AG2405" s="6">
        <f>VLOOKUP(Table1[[#This Row],[PracticeCode]],$AP$3:$AS$345,4,FALSE)</f>
        <v>2008.3469717217374</v>
      </c>
      <c r="AH2405" s="27">
        <f t="shared" si="276"/>
        <v>145939.87994511292</v>
      </c>
      <c r="AI2405" s="6" t="e">
        <f t="shared" si="271"/>
        <v>#N/A</v>
      </c>
    </row>
    <row r="2406" spans="1:35" x14ac:dyDescent="0.35">
      <c r="A2406" t="str">
        <f t="shared" si="270"/>
        <v>Portobello Medical CentreWest-Hill HealthWest LondonY00200Feb11</v>
      </c>
      <c r="B2406" s="41" t="s">
        <v>246</v>
      </c>
      <c r="C2406" s="41" t="s">
        <v>467</v>
      </c>
      <c r="D2406" s="41" t="s">
        <v>29</v>
      </c>
      <c r="E2406" s="41" t="s">
        <v>247</v>
      </c>
      <c r="F2406" s="41" t="s">
        <v>247</v>
      </c>
      <c r="G2406" s="41" t="s">
        <v>766</v>
      </c>
      <c r="H2406" s="41">
        <v>11</v>
      </c>
      <c r="I2406" s="41">
        <v>4462.9932704927496</v>
      </c>
      <c r="J2406" s="41">
        <v>1131</v>
      </c>
      <c r="K2406" s="41">
        <v>105</v>
      </c>
      <c r="L2406" s="41">
        <v>22.506900000000002</v>
      </c>
      <c r="M2406" s="41">
        <v>2.0895000000000001</v>
      </c>
      <c r="N2406" s="41"/>
      <c r="O2406" s="41"/>
      <c r="P2406" s="41"/>
      <c r="Q2406" s="41"/>
      <c r="R2406" s="41">
        <v>17631</v>
      </c>
      <c r="S2406" s="41">
        <v>315.5949</v>
      </c>
      <c r="T2406" s="41"/>
      <c r="U2406" s="41"/>
      <c r="V2406" s="41">
        <v>18867</v>
      </c>
      <c r="W2406" s="41">
        <v>340.19130000000001</v>
      </c>
      <c r="X2406" s="41"/>
      <c r="Y2406" s="41"/>
      <c r="Z2406" s="6">
        <f>0</f>
        <v>0</v>
      </c>
      <c r="AA2406" s="6">
        <f t="shared" si="272"/>
        <v>340.19130000000001</v>
      </c>
      <c r="AB2406" t="e">
        <f>IF(ISBLANK(Table1[[#This Row],[FY2425_Cost]])=TRUE,#N/A,Table1[[#This Row],[FY2425_Cost]])</f>
        <v>#N/A</v>
      </c>
      <c r="AC2406" s="6" t="e">
        <f t="shared" si="273"/>
        <v>#N/A</v>
      </c>
      <c r="AD2406" s="6" t="e">
        <f>SUMIFS($AB$3:AB2406,$B$3:B2406,B2406)</f>
        <v>#N/A</v>
      </c>
      <c r="AE2406" s="6">
        <f t="shared" si="274"/>
        <v>2008.3469717217374</v>
      </c>
      <c r="AF2406" s="6">
        <f t="shared" si="275"/>
        <v>2008.3469717217374</v>
      </c>
      <c r="AG2406" s="6">
        <f>VLOOKUP(Table1[[#This Row],[PracticeCode]],$AP$3:$AS$345,4,FALSE)</f>
        <v>2008.3469717217374</v>
      </c>
      <c r="AH2406" s="27">
        <f t="shared" si="276"/>
        <v>145939.87994511292</v>
      </c>
      <c r="AI2406" s="6" t="e">
        <f t="shared" si="271"/>
        <v>#N/A</v>
      </c>
    </row>
    <row r="2407" spans="1:35" x14ac:dyDescent="0.35">
      <c r="A2407" t="str">
        <f t="shared" si="270"/>
        <v>Portobello Medical CentreWest-Hill HealthWest LondonY00200Jan10</v>
      </c>
      <c r="B2407" s="41" t="s">
        <v>246</v>
      </c>
      <c r="C2407" s="41" t="s">
        <v>467</v>
      </c>
      <c r="D2407" s="41" t="s">
        <v>29</v>
      </c>
      <c r="E2407" s="41" t="s">
        <v>247</v>
      </c>
      <c r="F2407" s="41" t="s">
        <v>247</v>
      </c>
      <c r="G2407" s="41" t="s">
        <v>765</v>
      </c>
      <c r="H2407" s="41">
        <v>10</v>
      </c>
      <c r="I2407" s="41">
        <v>4462.9932704927496</v>
      </c>
      <c r="J2407" s="41">
        <v>859</v>
      </c>
      <c r="K2407" s="41">
        <v>0</v>
      </c>
      <c r="L2407" s="41">
        <v>17.094100000000001</v>
      </c>
      <c r="M2407" s="41">
        <v>0</v>
      </c>
      <c r="N2407" s="41"/>
      <c r="O2407" s="41"/>
      <c r="P2407" s="41"/>
      <c r="Q2407" s="41"/>
      <c r="R2407" s="41">
        <v>33408</v>
      </c>
      <c r="S2407" s="41">
        <v>598.00319999999999</v>
      </c>
      <c r="T2407" s="41"/>
      <c r="U2407" s="41"/>
      <c r="V2407" s="41">
        <v>34267</v>
      </c>
      <c r="W2407" s="41">
        <v>615.09730000000002</v>
      </c>
      <c r="X2407" s="41"/>
      <c r="Y2407" s="41"/>
      <c r="Z2407" s="6">
        <f>0</f>
        <v>0</v>
      </c>
      <c r="AA2407" s="6">
        <f t="shared" si="272"/>
        <v>615.09730000000002</v>
      </c>
      <c r="AB2407" t="e">
        <f>IF(ISBLANK(Table1[[#This Row],[FY2425_Cost]])=TRUE,#N/A,Table1[[#This Row],[FY2425_Cost]])</f>
        <v>#N/A</v>
      </c>
      <c r="AC2407" s="6" t="e">
        <f t="shared" si="273"/>
        <v>#N/A</v>
      </c>
      <c r="AD2407" s="6" t="e">
        <f>SUMIFS($AB$3:AB2407,$B$3:B2407,B2407)</f>
        <v>#N/A</v>
      </c>
      <c r="AE2407" s="6">
        <f t="shared" si="274"/>
        <v>2008.3469717217374</v>
      </c>
      <c r="AF2407" s="6">
        <f t="shared" si="275"/>
        <v>2008.3469717217374</v>
      </c>
      <c r="AG2407" s="6">
        <f>VLOOKUP(Table1[[#This Row],[PracticeCode]],$AP$3:$AS$345,4,FALSE)</f>
        <v>2008.3469717217374</v>
      </c>
      <c r="AH2407" s="27">
        <f t="shared" si="276"/>
        <v>145939.87994511292</v>
      </c>
      <c r="AI2407" s="6" t="e">
        <f t="shared" si="271"/>
        <v>#N/A</v>
      </c>
    </row>
    <row r="2408" spans="1:35" x14ac:dyDescent="0.35">
      <c r="A2408" t="str">
        <f t="shared" si="270"/>
        <v>Portobello Medical CentreWest-Hill HealthWest LondonY00200Jul4</v>
      </c>
      <c r="B2408" s="41" t="s">
        <v>246</v>
      </c>
      <c r="C2408" s="41" t="s">
        <v>467</v>
      </c>
      <c r="D2408" s="41" t="s">
        <v>29</v>
      </c>
      <c r="E2408" s="41" t="s">
        <v>247</v>
      </c>
      <c r="F2408" s="41" t="s">
        <v>247</v>
      </c>
      <c r="G2408" s="41" t="s">
        <v>759</v>
      </c>
      <c r="H2408" s="41">
        <v>4</v>
      </c>
      <c r="I2408" s="41">
        <v>4462.9932704927496</v>
      </c>
      <c r="J2408" s="41">
        <v>805</v>
      </c>
      <c r="K2408" s="41">
        <v>0</v>
      </c>
      <c r="L2408" s="41">
        <v>14.8925</v>
      </c>
      <c r="M2408" s="41">
        <v>0</v>
      </c>
      <c r="N2408" s="41">
        <v>722</v>
      </c>
      <c r="O2408" s="41">
        <v>0</v>
      </c>
      <c r="P2408" s="41">
        <v>14.367800000000001</v>
      </c>
      <c r="Q2408" s="41">
        <v>0</v>
      </c>
      <c r="R2408" s="41">
        <v>3467</v>
      </c>
      <c r="S2408" s="41">
        <v>62.0593</v>
      </c>
      <c r="T2408" s="41">
        <v>5555</v>
      </c>
      <c r="U2408" s="41">
        <v>122.21</v>
      </c>
      <c r="V2408" s="41">
        <v>4272</v>
      </c>
      <c r="W2408" s="41">
        <v>76.951800000000006</v>
      </c>
      <c r="X2408" s="41">
        <v>6277</v>
      </c>
      <c r="Y2408" s="41">
        <v>136.5778</v>
      </c>
      <c r="Z2408" s="6">
        <f>0</f>
        <v>0</v>
      </c>
      <c r="AA2408" s="6">
        <f t="shared" si="272"/>
        <v>76.951800000000006</v>
      </c>
      <c r="AB2408">
        <f>IF(ISBLANK(Table1[[#This Row],[FY2425_Cost]])=TRUE,#N/A,Table1[[#This Row],[FY2425_Cost]])</f>
        <v>136.5778</v>
      </c>
      <c r="AC2408" s="6">
        <f t="shared" si="273"/>
        <v>59.625999999999991</v>
      </c>
      <c r="AD2408" s="6" t="e">
        <f>SUMIFS($AB$3:AB2408,$B$3:B2408,B2408)</f>
        <v>#N/A</v>
      </c>
      <c r="AE2408" s="6">
        <f t="shared" si="274"/>
        <v>2008.3469717217374</v>
      </c>
      <c r="AF2408" s="6">
        <f t="shared" si="275"/>
        <v>2008.3469717217374</v>
      </c>
      <c r="AG2408" s="6">
        <f>VLOOKUP(Table1[[#This Row],[PracticeCode]],$AP$3:$AS$345,4,FALSE)</f>
        <v>2008.3469717217374</v>
      </c>
      <c r="AH2408" s="27">
        <f t="shared" si="276"/>
        <v>145939.87994511292</v>
      </c>
      <c r="AI2408" s="6" t="e">
        <f t="shared" si="271"/>
        <v>#N/A</v>
      </c>
    </row>
    <row r="2409" spans="1:35" x14ac:dyDescent="0.35">
      <c r="A2409" t="str">
        <f t="shared" si="270"/>
        <v>Portobello Medical CentreWest-Hill HealthWest LondonY00200Jun3</v>
      </c>
      <c r="B2409" s="41" t="s">
        <v>246</v>
      </c>
      <c r="C2409" s="41" t="s">
        <v>467</v>
      </c>
      <c r="D2409" s="41" t="s">
        <v>29</v>
      </c>
      <c r="E2409" s="41" t="s">
        <v>247</v>
      </c>
      <c r="F2409" s="41" t="s">
        <v>247</v>
      </c>
      <c r="G2409" s="41" t="s">
        <v>758</v>
      </c>
      <c r="H2409" s="41">
        <v>3</v>
      </c>
      <c r="I2409" s="41">
        <v>4462.9932704927496</v>
      </c>
      <c r="J2409" s="41">
        <v>1454</v>
      </c>
      <c r="K2409" s="41">
        <v>0</v>
      </c>
      <c r="L2409" s="41">
        <v>26.898999999999997</v>
      </c>
      <c r="M2409" s="41">
        <v>0</v>
      </c>
      <c r="N2409" s="41">
        <v>971</v>
      </c>
      <c r="O2409" s="41">
        <v>0</v>
      </c>
      <c r="P2409" s="41">
        <v>19.322900000000001</v>
      </c>
      <c r="Q2409" s="41">
        <v>0</v>
      </c>
      <c r="R2409" s="41">
        <v>2600</v>
      </c>
      <c r="S2409" s="41">
        <v>46.54</v>
      </c>
      <c r="T2409" s="41">
        <v>7296</v>
      </c>
      <c r="U2409" s="41">
        <v>160.512</v>
      </c>
      <c r="V2409" s="41">
        <v>4054</v>
      </c>
      <c r="W2409" s="41">
        <v>73.438999999999993</v>
      </c>
      <c r="X2409" s="41">
        <v>8267</v>
      </c>
      <c r="Y2409" s="41">
        <v>179.8349</v>
      </c>
      <c r="Z2409" s="6">
        <f>0</f>
        <v>0</v>
      </c>
      <c r="AA2409" s="6">
        <f t="shared" si="272"/>
        <v>73.438999999999993</v>
      </c>
      <c r="AB2409">
        <f>IF(ISBLANK(Table1[[#This Row],[FY2425_Cost]])=TRUE,#N/A,Table1[[#This Row],[FY2425_Cost]])</f>
        <v>179.8349</v>
      </c>
      <c r="AC2409" s="6">
        <f t="shared" si="273"/>
        <v>106.39590000000001</v>
      </c>
      <c r="AD2409" s="6" t="e">
        <f>SUMIFS($AB$3:AB2409,$B$3:B2409,B2409)</f>
        <v>#N/A</v>
      </c>
      <c r="AE2409" s="6">
        <f t="shared" si="274"/>
        <v>2008.3469717217374</v>
      </c>
      <c r="AF2409" s="6">
        <f t="shared" si="275"/>
        <v>2008.3469717217374</v>
      </c>
      <c r="AG2409" s="6">
        <f>VLOOKUP(Table1[[#This Row],[PracticeCode]],$AP$3:$AS$345,4,FALSE)</f>
        <v>2008.3469717217374</v>
      </c>
      <c r="AH2409" s="27">
        <f t="shared" si="276"/>
        <v>145939.87994511292</v>
      </c>
      <c r="AI2409" s="6" t="e">
        <f t="shared" si="271"/>
        <v>#N/A</v>
      </c>
    </row>
    <row r="2410" spans="1:35" x14ac:dyDescent="0.35">
      <c r="A2410" t="str">
        <f t="shared" si="270"/>
        <v>Portobello Medical CentreWest-Hill HealthWest LondonY00200Mar12</v>
      </c>
      <c r="B2410" s="41" t="s">
        <v>246</v>
      </c>
      <c r="C2410" s="41" t="s">
        <v>467</v>
      </c>
      <c r="D2410" s="41" t="s">
        <v>29</v>
      </c>
      <c r="E2410" s="41" t="s">
        <v>247</v>
      </c>
      <c r="F2410" s="41" t="s">
        <v>247</v>
      </c>
      <c r="G2410" s="41" t="s">
        <v>767</v>
      </c>
      <c r="H2410" s="41">
        <v>12</v>
      </c>
      <c r="I2410" s="41">
        <v>4462.9932704927496</v>
      </c>
      <c r="J2410" s="41">
        <v>1203</v>
      </c>
      <c r="K2410" s="41">
        <v>29</v>
      </c>
      <c r="L2410" s="41">
        <v>23.939700000000002</v>
      </c>
      <c r="M2410" s="41">
        <v>0.57710000000000006</v>
      </c>
      <c r="N2410" s="41"/>
      <c r="O2410" s="41"/>
      <c r="P2410" s="41"/>
      <c r="Q2410" s="41"/>
      <c r="R2410" s="41">
        <v>16187</v>
      </c>
      <c r="S2410" s="41">
        <v>289.7473</v>
      </c>
      <c r="T2410" s="41"/>
      <c r="U2410" s="41"/>
      <c r="V2410" s="41">
        <v>17419</v>
      </c>
      <c r="W2410" s="41">
        <v>314.26409999999998</v>
      </c>
      <c r="X2410" s="41"/>
      <c r="Y2410" s="41"/>
      <c r="Z2410" s="6">
        <f>0</f>
        <v>0</v>
      </c>
      <c r="AA2410" s="6">
        <f t="shared" si="272"/>
        <v>314.26409999999998</v>
      </c>
      <c r="AB2410" t="e">
        <f>IF(ISBLANK(Table1[[#This Row],[FY2425_Cost]])=TRUE,#N/A,Table1[[#This Row],[FY2425_Cost]])</f>
        <v>#N/A</v>
      </c>
      <c r="AC2410" s="6" t="e">
        <f t="shared" si="273"/>
        <v>#N/A</v>
      </c>
      <c r="AD2410" s="6" t="e">
        <f>SUMIFS($AB$3:AB2410,$B$3:B2410,B2410)</f>
        <v>#N/A</v>
      </c>
      <c r="AE2410" s="6">
        <f t="shared" si="274"/>
        <v>2008.3469717217374</v>
      </c>
      <c r="AF2410" s="6">
        <f t="shared" si="275"/>
        <v>2008.3469717217374</v>
      </c>
      <c r="AG2410" s="6">
        <f>VLOOKUP(Table1[[#This Row],[PracticeCode]],$AP$3:$AS$345,4,FALSE)</f>
        <v>2008.3469717217374</v>
      </c>
      <c r="AH2410" s="27">
        <f t="shared" si="276"/>
        <v>145939.87994511292</v>
      </c>
      <c r="AI2410" s="6" t="e">
        <f t="shared" si="271"/>
        <v>#N/A</v>
      </c>
    </row>
    <row r="2411" spans="1:35" x14ac:dyDescent="0.35">
      <c r="A2411" t="str">
        <f t="shared" si="270"/>
        <v>Portobello Medical CentreWest-Hill HealthWest LondonY00200May2</v>
      </c>
      <c r="B2411" s="41" t="s">
        <v>246</v>
      </c>
      <c r="C2411" s="41" t="s">
        <v>467</v>
      </c>
      <c r="D2411" s="41" t="s">
        <v>29</v>
      </c>
      <c r="E2411" s="41" t="s">
        <v>247</v>
      </c>
      <c r="F2411" s="41" t="s">
        <v>247</v>
      </c>
      <c r="G2411" s="41" t="s">
        <v>757</v>
      </c>
      <c r="H2411" s="41">
        <v>2</v>
      </c>
      <c r="I2411" s="41">
        <v>4462.9932704927496</v>
      </c>
      <c r="J2411" s="41">
        <v>874</v>
      </c>
      <c r="K2411" s="41">
        <v>0</v>
      </c>
      <c r="L2411" s="41">
        <v>16.169</v>
      </c>
      <c r="M2411" s="41">
        <v>0</v>
      </c>
      <c r="N2411" s="41">
        <v>721</v>
      </c>
      <c r="O2411" s="41">
        <v>0</v>
      </c>
      <c r="P2411" s="41">
        <v>14.347900000000001</v>
      </c>
      <c r="Q2411" s="41">
        <v>0</v>
      </c>
      <c r="R2411" s="41">
        <v>1723</v>
      </c>
      <c r="S2411" s="41">
        <v>30.841699999999999</v>
      </c>
      <c r="T2411" s="41">
        <v>7996</v>
      </c>
      <c r="U2411" s="41">
        <v>175.91200000000001</v>
      </c>
      <c r="V2411" s="41">
        <v>2597</v>
      </c>
      <c r="W2411" s="41">
        <v>47.0107</v>
      </c>
      <c r="X2411" s="41">
        <v>8717</v>
      </c>
      <c r="Y2411" s="41">
        <v>190.25990000000002</v>
      </c>
      <c r="Z2411" s="6">
        <f>0</f>
        <v>0</v>
      </c>
      <c r="AA2411" s="6">
        <f t="shared" si="272"/>
        <v>47.0107</v>
      </c>
      <c r="AB2411">
        <f>IF(ISBLANK(Table1[[#This Row],[FY2425_Cost]])=TRUE,#N/A,Table1[[#This Row],[FY2425_Cost]])</f>
        <v>190.25990000000002</v>
      </c>
      <c r="AC2411" s="6">
        <f t="shared" si="273"/>
        <v>143.24920000000003</v>
      </c>
      <c r="AD2411" s="6" t="e">
        <f>SUMIFS($AB$3:AB2411,$B$3:B2411,B2411)</f>
        <v>#N/A</v>
      </c>
      <c r="AE2411" s="6">
        <f t="shared" si="274"/>
        <v>2008.3469717217374</v>
      </c>
      <c r="AF2411" s="6">
        <f t="shared" si="275"/>
        <v>2008.3469717217374</v>
      </c>
      <c r="AG2411" s="6">
        <f>VLOOKUP(Table1[[#This Row],[PracticeCode]],$AP$3:$AS$345,4,FALSE)</f>
        <v>2008.3469717217374</v>
      </c>
      <c r="AH2411" s="27">
        <f t="shared" si="276"/>
        <v>145939.87994511292</v>
      </c>
      <c r="AI2411" s="6" t="e">
        <f t="shared" si="271"/>
        <v>#N/A</v>
      </c>
    </row>
    <row r="2412" spans="1:35" x14ac:dyDescent="0.35">
      <c r="A2412" t="str">
        <f t="shared" si="270"/>
        <v>Portobello Medical CentreWest-Hill HealthWest LondonY00200Nov8</v>
      </c>
      <c r="B2412" s="41" t="s">
        <v>246</v>
      </c>
      <c r="C2412" s="41" t="s">
        <v>467</v>
      </c>
      <c r="D2412" s="41" t="s">
        <v>29</v>
      </c>
      <c r="E2412" s="41" t="s">
        <v>247</v>
      </c>
      <c r="F2412" s="41" t="s">
        <v>247</v>
      </c>
      <c r="G2412" s="41" t="s">
        <v>763</v>
      </c>
      <c r="H2412" s="41">
        <v>8</v>
      </c>
      <c r="I2412" s="41">
        <v>4462.9932704927496</v>
      </c>
      <c r="J2412" s="41">
        <v>790</v>
      </c>
      <c r="K2412" s="41">
        <v>0</v>
      </c>
      <c r="L2412" s="41">
        <v>15.721</v>
      </c>
      <c r="M2412" s="41">
        <v>0</v>
      </c>
      <c r="N2412" s="41"/>
      <c r="O2412" s="41"/>
      <c r="P2412" s="41"/>
      <c r="Q2412" s="41"/>
      <c r="R2412" s="41">
        <v>16979</v>
      </c>
      <c r="S2412" s="41">
        <v>303.92410000000001</v>
      </c>
      <c r="T2412" s="41"/>
      <c r="U2412" s="41"/>
      <c r="V2412" s="41">
        <v>17769</v>
      </c>
      <c r="W2412" s="41">
        <v>319.64510000000001</v>
      </c>
      <c r="X2412" s="41"/>
      <c r="Y2412" s="41"/>
      <c r="Z2412" s="6">
        <f>0</f>
        <v>0</v>
      </c>
      <c r="AA2412" s="6">
        <f t="shared" si="272"/>
        <v>319.64510000000001</v>
      </c>
      <c r="AB2412" t="e">
        <f>IF(ISBLANK(Table1[[#This Row],[FY2425_Cost]])=TRUE,#N/A,Table1[[#This Row],[FY2425_Cost]])</f>
        <v>#N/A</v>
      </c>
      <c r="AC2412" s="6" t="e">
        <f t="shared" si="273"/>
        <v>#N/A</v>
      </c>
      <c r="AD2412" s="6" t="e">
        <f>SUMIFS($AB$3:AB2412,$B$3:B2412,B2412)</f>
        <v>#N/A</v>
      </c>
      <c r="AE2412" s="6">
        <f t="shared" si="274"/>
        <v>2008.3469717217374</v>
      </c>
      <c r="AF2412" s="6">
        <f t="shared" si="275"/>
        <v>2008.3469717217374</v>
      </c>
      <c r="AG2412" s="6">
        <f>VLOOKUP(Table1[[#This Row],[PracticeCode]],$AP$3:$AS$345,4,FALSE)</f>
        <v>2008.3469717217374</v>
      </c>
      <c r="AH2412" s="27">
        <f t="shared" si="276"/>
        <v>145939.87994511292</v>
      </c>
      <c r="AI2412" s="6" t="e">
        <f t="shared" si="271"/>
        <v>#N/A</v>
      </c>
    </row>
    <row r="2413" spans="1:35" x14ac:dyDescent="0.35">
      <c r="A2413" t="str">
        <f t="shared" si="270"/>
        <v>Portobello Medical CentreWest-Hill HealthWest LondonY00200Oct7</v>
      </c>
      <c r="B2413" s="41" t="s">
        <v>246</v>
      </c>
      <c r="C2413" s="41" t="s">
        <v>467</v>
      </c>
      <c r="D2413" s="41" t="s">
        <v>29</v>
      </c>
      <c r="E2413" s="41" t="s">
        <v>247</v>
      </c>
      <c r="F2413" s="41" t="s">
        <v>247</v>
      </c>
      <c r="G2413" s="41" t="s">
        <v>762</v>
      </c>
      <c r="H2413" s="41">
        <v>7</v>
      </c>
      <c r="I2413" s="41">
        <v>4462.9932704927496</v>
      </c>
      <c r="J2413" s="41">
        <v>872</v>
      </c>
      <c r="K2413" s="41">
        <v>0</v>
      </c>
      <c r="L2413" s="41">
        <v>17.352800000000002</v>
      </c>
      <c r="M2413" s="41">
        <v>0</v>
      </c>
      <c r="N2413" s="41">
        <v>0</v>
      </c>
      <c r="O2413" s="41">
        <v>3</v>
      </c>
      <c r="P2413" s="41">
        <v>0</v>
      </c>
      <c r="Q2413" s="41">
        <v>6.7500000000000004E-2</v>
      </c>
      <c r="R2413" s="41">
        <v>6240</v>
      </c>
      <c r="S2413" s="41">
        <v>111.696</v>
      </c>
      <c r="T2413" s="41">
        <v>23960</v>
      </c>
      <c r="U2413" s="41">
        <v>527.12</v>
      </c>
      <c r="V2413" s="41">
        <v>7112</v>
      </c>
      <c r="W2413" s="41">
        <v>129.0488</v>
      </c>
      <c r="X2413" s="41">
        <v>23963</v>
      </c>
      <c r="Y2413" s="41">
        <v>527.1875</v>
      </c>
      <c r="Z2413" s="6">
        <f>0</f>
        <v>0</v>
      </c>
      <c r="AA2413" s="6">
        <f t="shared" si="272"/>
        <v>129.0488</v>
      </c>
      <c r="AB2413">
        <f>IF(ISBLANK(Table1[[#This Row],[FY2425_Cost]])=TRUE,#N/A,Table1[[#This Row],[FY2425_Cost]])</f>
        <v>527.1875</v>
      </c>
      <c r="AC2413" s="6">
        <f t="shared" si="273"/>
        <v>398.13869999999997</v>
      </c>
      <c r="AD2413" s="6" t="e">
        <f>SUMIFS($AB$3:AB2413,$B$3:B2413,B2413)</f>
        <v>#N/A</v>
      </c>
      <c r="AE2413" s="6">
        <f t="shared" si="274"/>
        <v>2008.3469717217374</v>
      </c>
      <c r="AF2413" s="6">
        <f t="shared" si="275"/>
        <v>2008.3469717217374</v>
      </c>
      <c r="AG2413" s="6">
        <f>VLOOKUP(Table1[[#This Row],[PracticeCode]],$AP$3:$AS$345,4,FALSE)</f>
        <v>2008.3469717217374</v>
      </c>
      <c r="AH2413" s="27">
        <f t="shared" si="276"/>
        <v>145939.87994511292</v>
      </c>
      <c r="AI2413" s="6" t="e">
        <f t="shared" si="271"/>
        <v>#N/A</v>
      </c>
    </row>
    <row r="2414" spans="1:35" x14ac:dyDescent="0.35">
      <c r="A2414" t="str">
        <f t="shared" si="270"/>
        <v>Portobello Medical CentreWest-Hill HealthWest LondonY00200Sep6</v>
      </c>
      <c r="B2414" s="41" t="s">
        <v>246</v>
      </c>
      <c r="C2414" s="41" t="s">
        <v>467</v>
      </c>
      <c r="D2414" s="41" t="s">
        <v>29</v>
      </c>
      <c r="E2414" s="41" t="s">
        <v>247</v>
      </c>
      <c r="F2414" s="41" t="s">
        <v>247</v>
      </c>
      <c r="G2414" s="41" t="s">
        <v>761</v>
      </c>
      <c r="H2414" s="41">
        <v>6</v>
      </c>
      <c r="I2414" s="41">
        <v>4462.9932704927496</v>
      </c>
      <c r="J2414" s="41">
        <v>755</v>
      </c>
      <c r="K2414" s="41">
        <v>0</v>
      </c>
      <c r="L2414" s="41">
        <v>15.024500000000002</v>
      </c>
      <c r="M2414" s="41">
        <v>0</v>
      </c>
      <c r="N2414" s="41">
        <v>690</v>
      </c>
      <c r="O2414" s="41">
        <v>0</v>
      </c>
      <c r="P2414" s="41">
        <v>15.524999999999999</v>
      </c>
      <c r="Q2414" s="41">
        <v>0</v>
      </c>
      <c r="R2414" s="41">
        <v>7906</v>
      </c>
      <c r="S2414" s="41">
        <v>141.51740000000001</v>
      </c>
      <c r="T2414" s="41">
        <v>8052</v>
      </c>
      <c r="U2414" s="41">
        <v>177.14400000000001</v>
      </c>
      <c r="V2414" s="41">
        <v>8661</v>
      </c>
      <c r="W2414" s="41">
        <v>156.5419</v>
      </c>
      <c r="X2414" s="41">
        <v>8742</v>
      </c>
      <c r="Y2414" s="41">
        <v>192.66900000000001</v>
      </c>
      <c r="Z2414" s="6">
        <f>0</f>
        <v>0</v>
      </c>
      <c r="AA2414" s="6">
        <f t="shared" si="272"/>
        <v>156.5419</v>
      </c>
      <c r="AB2414">
        <f>IF(ISBLANK(Table1[[#This Row],[FY2425_Cost]])=TRUE,#N/A,Table1[[#This Row],[FY2425_Cost]])</f>
        <v>192.66900000000001</v>
      </c>
      <c r="AC2414" s="6">
        <f t="shared" si="273"/>
        <v>36.127100000000013</v>
      </c>
      <c r="AD2414" s="6" t="e">
        <f>SUMIFS($AB$3:AB2414,$B$3:B2414,B2414)</f>
        <v>#N/A</v>
      </c>
      <c r="AE2414" s="6">
        <f t="shared" si="274"/>
        <v>2008.3469717217374</v>
      </c>
      <c r="AF2414" s="6">
        <f t="shared" si="275"/>
        <v>2008.3469717217374</v>
      </c>
      <c r="AG2414" s="6">
        <f>VLOOKUP(Table1[[#This Row],[PracticeCode]],$AP$3:$AS$345,4,FALSE)</f>
        <v>2008.3469717217374</v>
      </c>
      <c r="AH2414" s="27">
        <f t="shared" si="276"/>
        <v>145939.87994511292</v>
      </c>
      <c r="AI2414" s="6" t="e">
        <f t="shared" si="271"/>
        <v>#N/A</v>
      </c>
    </row>
    <row r="2415" spans="1:35" x14ac:dyDescent="0.35">
      <c r="A2415" t="str">
        <f t="shared" si="270"/>
        <v>PREMIER MEDICAL CENTREK&amp;W WestBrentE84003Apr1</v>
      </c>
      <c r="B2415" s="41" t="s">
        <v>700</v>
      </c>
      <c r="C2415" s="41" t="s">
        <v>569</v>
      </c>
      <c r="D2415" s="41" t="s">
        <v>18</v>
      </c>
      <c r="E2415" s="41" t="s">
        <v>248</v>
      </c>
      <c r="F2415" s="41" t="s">
        <v>248</v>
      </c>
      <c r="G2415" s="41" t="s">
        <v>756</v>
      </c>
      <c r="H2415" s="41">
        <v>1</v>
      </c>
      <c r="I2415" s="41">
        <v>12621.135251624901</v>
      </c>
      <c r="J2415" s="41">
        <v>113931</v>
      </c>
      <c r="K2415" s="41">
        <v>16650</v>
      </c>
      <c r="L2415" s="41">
        <v>2107.7235000000001</v>
      </c>
      <c r="M2415" s="41">
        <v>308.02499999999998</v>
      </c>
      <c r="N2415" s="41">
        <v>20634</v>
      </c>
      <c r="O2415" s="41">
        <v>8762</v>
      </c>
      <c r="P2415" s="41">
        <v>410.61660000000001</v>
      </c>
      <c r="Q2415" s="41">
        <v>174.3638</v>
      </c>
      <c r="R2415" s="41">
        <v>0</v>
      </c>
      <c r="S2415" s="41">
        <v>0</v>
      </c>
      <c r="T2415" s="41">
        <v>0</v>
      </c>
      <c r="U2415" s="41">
        <v>0</v>
      </c>
      <c r="V2415" s="41">
        <v>130581</v>
      </c>
      <c r="W2415" s="41">
        <v>2415.7485000000001</v>
      </c>
      <c r="X2415" s="41">
        <v>29396</v>
      </c>
      <c r="Y2415" s="41">
        <v>584.98040000000003</v>
      </c>
      <c r="Z2415" s="6">
        <f>0</f>
        <v>0</v>
      </c>
      <c r="AA2415" s="6">
        <f t="shared" si="272"/>
        <v>2415.7485000000001</v>
      </c>
      <c r="AB2415">
        <f>IF(ISBLANK(Table1[[#This Row],[FY2425_Cost]])=TRUE,#N/A,Table1[[#This Row],[FY2425_Cost]])</f>
        <v>584.98040000000003</v>
      </c>
      <c r="AC2415" s="6">
        <f t="shared" si="273"/>
        <v>-1830.7681000000002</v>
      </c>
      <c r="AD2415" s="6">
        <f>SUMIFS($AB$3:AB2415,$B$3:B2415,B2415)</f>
        <v>584.98040000000003</v>
      </c>
      <c r="AE2415" s="6">
        <f t="shared" si="274"/>
        <v>5679.5108632312058</v>
      </c>
      <c r="AF2415" s="6">
        <f t="shared" si="275"/>
        <v>5679.5108632312058</v>
      </c>
      <c r="AG2415" s="6">
        <f>VLOOKUP(Table1[[#This Row],[PracticeCode]],$AP$3:$AS$345,4,FALSE)</f>
        <v>5679.5108632312058</v>
      </c>
      <c r="AH2415" s="27">
        <f t="shared" si="276"/>
        <v>412711.12272813427</v>
      </c>
      <c r="AI2415" s="6">
        <f t="shared" si="271"/>
        <v>0</v>
      </c>
    </row>
    <row r="2416" spans="1:35" x14ac:dyDescent="0.35">
      <c r="A2416" t="str">
        <f t="shared" si="270"/>
        <v>PREMIER MEDICAL CENTREK&amp;W WestBrentE84003Aug5</v>
      </c>
      <c r="B2416" s="41" t="s">
        <v>700</v>
      </c>
      <c r="C2416" s="41" t="s">
        <v>569</v>
      </c>
      <c r="D2416" s="41" t="s">
        <v>18</v>
      </c>
      <c r="E2416" s="41" t="s">
        <v>248</v>
      </c>
      <c r="F2416" s="41" t="s">
        <v>248</v>
      </c>
      <c r="G2416" s="41" t="s">
        <v>760</v>
      </c>
      <c r="H2416" s="41">
        <v>5</v>
      </c>
      <c r="I2416" s="41">
        <v>12621.135251624901</v>
      </c>
      <c r="J2416" s="41">
        <v>7711</v>
      </c>
      <c r="K2416" s="41">
        <v>65</v>
      </c>
      <c r="L2416" s="41">
        <v>142.65349999999998</v>
      </c>
      <c r="M2416" s="41">
        <v>1.2024999999999999</v>
      </c>
      <c r="N2416" s="41">
        <v>31646</v>
      </c>
      <c r="O2416" s="41">
        <v>8162</v>
      </c>
      <c r="P2416" s="41">
        <v>629.75540000000001</v>
      </c>
      <c r="Q2416" s="41">
        <v>162.4238</v>
      </c>
      <c r="R2416" s="41">
        <v>0</v>
      </c>
      <c r="S2416" s="41">
        <v>0</v>
      </c>
      <c r="T2416" s="41">
        <v>0</v>
      </c>
      <c r="U2416" s="41">
        <v>0</v>
      </c>
      <c r="V2416" s="41">
        <v>7776</v>
      </c>
      <c r="W2416" s="41">
        <v>143.85599999999997</v>
      </c>
      <c r="X2416" s="41">
        <v>39808</v>
      </c>
      <c r="Y2416" s="41">
        <v>792.17920000000004</v>
      </c>
      <c r="Z2416" s="6">
        <f>0</f>
        <v>0</v>
      </c>
      <c r="AA2416" s="6">
        <f t="shared" si="272"/>
        <v>143.85599999999997</v>
      </c>
      <c r="AB2416">
        <f>IF(ISBLANK(Table1[[#This Row],[FY2425_Cost]])=TRUE,#N/A,Table1[[#This Row],[FY2425_Cost]])</f>
        <v>792.17920000000004</v>
      </c>
      <c r="AC2416" s="6">
        <f t="shared" si="273"/>
        <v>648.32320000000004</v>
      </c>
      <c r="AD2416" s="6">
        <f>SUMIFS($AB$3:AB2416,$B$3:B2416,B2416)</f>
        <v>1377.1596</v>
      </c>
      <c r="AE2416" s="6">
        <f t="shared" si="274"/>
        <v>5679.5108632312058</v>
      </c>
      <c r="AF2416" s="6">
        <f t="shared" si="275"/>
        <v>5679.5108632312058</v>
      </c>
      <c r="AG2416" s="6">
        <f>VLOOKUP(Table1[[#This Row],[PracticeCode]],$AP$3:$AS$345,4,FALSE)</f>
        <v>5679.5108632312058</v>
      </c>
      <c r="AH2416" s="27">
        <f t="shared" si="276"/>
        <v>412711.12272813427</v>
      </c>
      <c r="AI2416" s="6">
        <f t="shared" si="271"/>
        <v>0</v>
      </c>
    </row>
    <row r="2417" spans="1:35" x14ac:dyDescent="0.35">
      <c r="A2417" t="str">
        <f t="shared" si="270"/>
        <v>PREMIER MEDICAL CENTREK&amp;W WestBrentE84003Dec9</v>
      </c>
      <c r="B2417" s="41" t="s">
        <v>700</v>
      </c>
      <c r="C2417" s="41" t="s">
        <v>569</v>
      </c>
      <c r="D2417" s="41" t="s">
        <v>18</v>
      </c>
      <c r="E2417" s="41" t="s">
        <v>248</v>
      </c>
      <c r="F2417" s="41" t="s">
        <v>248</v>
      </c>
      <c r="G2417" s="41" t="s">
        <v>764</v>
      </c>
      <c r="H2417" s="41">
        <v>9</v>
      </c>
      <c r="I2417" s="41">
        <v>12621.135251624901</v>
      </c>
      <c r="J2417" s="41">
        <v>15932</v>
      </c>
      <c r="K2417" s="41">
        <v>7647</v>
      </c>
      <c r="L2417" s="41">
        <v>317.04680000000002</v>
      </c>
      <c r="M2417" s="41">
        <v>152.17530000000002</v>
      </c>
      <c r="N2417" s="41"/>
      <c r="O2417" s="41"/>
      <c r="P2417" s="41"/>
      <c r="Q2417" s="41"/>
      <c r="R2417" s="41">
        <v>0</v>
      </c>
      <c r="S2417" s="41">
        <v>0</v>
      </c>
      <c r="T2417" s="41"/>
      <c r="U2417" s="41"/>
      <c r="V2417" s="41">
        <v>23579</v>
      </c>
      <c r="W2417" s="41">
        <v>469.22210000000007</v>
      </c>
      <c r="X2417" s="41"/>
      <c r="Y2417" s="41"/>
      <c r="Z2417" s="6">
        <f>0</f>
        <v>0</v>
      </c>
      <c r="AA2417" s="6">
        <f t="shared" si="272"/>
        <v>469.22210000000007</v>
      </c>
      <c r="AB2417" t="e">
        <f>IF(ISBLANK(Table1[[#This Row],[FY2425_Cost]])=TRUE,#N/A,Table1[[#This Row],[FY2425_Cost]])</f>
        <v>#N/A</v>
      </c>
      <c r="AC2417" s="6" t="e">
        <f t="shared" si="273"/>
        <v>#N/A</v>
      </c>
      <c r="AD2417" s="6" t="e">
        <f>SUMIFS($AB$3:AB2417,$B$3:B2417,B2417)</f>
        <v>#N/A</v>
      </c>
      <c r="AE2417" s="6">
        <f t="shared" si="274"/>
        <v>5679.5108632312058</v>
      </c>
      <c r="AF2417" s="6">
        <f t="shared" si="275"/>
        <v>5679.5108632312058</v>
      </c>
      <c r="AG2417" s="6">
        <f>VLOOKUP(Table1[[#This Row],[PracticeCode]],$AP$3:$AS$345,4,FALSE)</f>
        <v>5679.5108632312058</v>
      </c>
      <c r="AH2417" s="27">
        <f t="shared" si="276"/>
        <v>412711.12272813427</v>
      </c>
      <c r="AI2417" s="6" t="e">
        <f t="shared" si="271"/>
        <v>#N/A</v>
      </c>
    </row>
    <row r="2418" spans="1:35" x14ac:dyDescent="0.35">
      <c r="A2418" t="str">
        <f t="shared" si="270"/>
        <v>PREMIER MEDICAL CENTREK&amp;W WestBrentE84003Feb11</v>
      </c>
      <c r="B2418" s="41" t="s">
        <v>700</v>
      </c>
      <c r="C2418" s="41" t="s">
        <v>569</v>
      </c>
      <c r="D2418" s="41" t="s">
        <v>18</v>
      </c>
      <c r="E2418" s="41" t="s">
        <v>248</v>
      </c>
      <c r="F2418" s="41" t="s">
        <v>248</v>
      </c>
      <c r="G2418" s="41" t="s">
        <v>766</v>
      </c>
      <c r="H2418" s="41">
        <v>11</v>
      </c>
      <c r="I2418" s="41">
        <v>12621.135251624901</v>
      </c>
      <c r="J2418" s="41">
        <v>16410</v>
      </c>
      <c r="K2418" s="41">
        <v>1796</v>
      </c>
      <c r="L2418" s="41">
        <v>326.55900000000003</v>
      </c>
      <c r="M2418" s="41">
        <v>35.740400000000001</v>
      </c>
      <c r="N2418" s="41"/>
      <c r="O2418" s="41"/>
      <c r="P2418" s="41"/>
      <c r="Q2418" s="41"/>
      <c r="R2418" s="41">
        <v>0</v>
      </c>
      <c r="S2418" s="41">
        <v>0</v>
      </c>
      <c r="T2418" s="41"/>
      <c r="U2418" s="41"/>
      <c r="V2418" s="41">
        <v>18206</v>
      </c>
      <c r="W2418" s="41">
        <v>362.29940000000005</v>
      </c>
      <c r="X2418" s="41"/>
      <c r="Y2418" s="41"/>
      <c r="Z2418" s="6">
        <f>0</f>
        <v>0</v>
      </c>
      <c r="AA2418" s="6">
        <f t="shared" si="272"/>
        <v>362.29940000000005</v>
      </c>
      <c r="AB2418" t="e">
        <f>IF(ISBLANK(Table1[[#This Row],[FY2425_Cost]])=TRUE,#N/A,Table1[[#This Row],[FY2425_Cost]])</f>
        <v>#N/A</v>
      </c>
      <c r="AC2418" s="6" t="e">
        <f t="shared" si="273"/>
        <v>#N/A</v>
      </c>
      <c r="AD2418" s="6" t="e">
        <f>SUMIFS($AB$3:AB2418,$B$3:B2418,B2418)</f>
        <v>#N/A</v>
      </c>
      <c r="AE2418" s="6">
        <f t="shared" si="274"/>
        <v>5679.5108632312058</v>
      </c>
      <c r="AF2418" s="6">
        <f t="shared" si="275"/>
        <v>5679.5108632312058</v>
      </c>
      <c r="AG2418" s="6">
        <f>VLOOKUP(Table1[[#This Row],[PracticeCode]],$AP$3:$AS$345,4,FALSE)</f>
        <v>5679.5108632312058</v>
      </c>
      <c r="AH2418" s="27">
        <f t="shared" si="276"/>
        <v>412711.12272813427</v>
      </c>
      <c r="AI2418" s="6" t="e">
        <f t="shared" si="271"/>
        <v>#N/A</v>
      </c>
    </row>
    <row r="2419" spans="1:35" x14ac:dyDescent="0.35">
      <c r="A2419" t="str">
        <f t="shared" si="270"/>
        <v>PREMIER MEDICAL CENTREK&amp;W WestBrentE84003Jan10</v>
      </c>
      <c r="B2419" s="41" t="s">
        <v>700</v>
      </c>
      <c r="C2419" s="41" t="s">
        <v>569</v>
      </c>
      <c r="D2419" s="41" t="s">
        <v>18</v>
      </c>
      <c r="E2419" s="41" t="s">
        <v>248</v>
      </c>
      <c r="F2419" s="41" t="s">
        <v>248</v>
      </c>
      <c r="G2419" s="41" t="s">
        <v>765</v>
      </c>
      <c r="H2419" s="41">
        <v>10</v>
      </c>
      <c r="I2419" s="41">
        <v>12621.135251624901</v>
      </c>
      <c r="J2419" s="41">
        <v>29353</v>
      </c>
      <c r="K2419" s="41">
        <v>890</v>
      </c>
      <c r="L2419" s="41">
        <v>584.12470000000008</v>
      </c>
      <c r="M2419" s="41">
        <v>17.711000000000002</v>
      </c>
      <c r="N2419" s="41"/>
      <c r="O2419" s="41"/>
      <c r="P2419" s="41"/>
      <c r="Q2419" s="41"/>
      <c r="R2419" s="41">
        <v>0</v>
      </c>
      <c r="S2419" s="41">
        <v>0</v>
      </c>
      <c r="T2419" s="41"/>
      <c r="U2419" s="41"/>
      <c r="V2419" s="41">
        <v>30243</v>
      </c>
      <c r="W2419" s="41">
        <v>601.83570000000009</v>
      </c>
      <c r="X2419" s="41"/>
      <c r="Y2419" s="41"/>
      <c r="Z2419" s="6">
        <f>0</f>
        <v>0</v>
      </c>
      <c r="AA2419" s="6">
        <f t="shared" si="272"/>
        <v>601.83570000000009</v>
      </c>
      <c r="AB2419" t="e">
        <f>IF(ISBLANK(Table1[[#This Row],[FY2425_Cost]])=TRUE,#N/A,Table1[[#This Row],[FY2425_Cost]])</f>
        <v>#N/A</v>
      </c>
      <c r="AC2419" s="6" t="e">
        <f t="shared" si="273"/>
        <v>#N/A</v>
      </c>
      <c r="AD2419" s="6" t="e">
        <f>SUMIFS($AB$3:AB2419,$B$3:B2419,B2419)</f>
        <v>#N/A</v>
      </c>
      <c r="AE2419" s="6">
        <f t="shared" si="274"/>
        <v>5679.5108632312058</v>
      </c>
      <c r="AF2419" s="6">
        <f t="shared" si="275"/>
        <v>5679.5108632312058</v>
      </c>
      <c r="AG2419" s="6">
        <f>VLOOKUP(Table1[[#This Row],[PracticeCode]],$AP$3:$AS$345,4,FALSE)</f>
        <v>5679.5108632312058</v>
      </c>
      <c r="AH2419" s="27">
        <f t="shared" si="276"/>
        <v>412711.12272813427</v>
      </c>
      <c r="AI2419" s="6" t="e">
        <f t="shared" si="271"/>
        <v>#N/A</v>
      </c>
    </row>
    <row r="2420" spans="1:35" x14ac:dyDescent="0.35">
      <c r="A2420" t="str">
        <f t="shared" si="270"/>
        <v>PREMIER MEDICAL CENTREK&amp;W WestBrentE84003Jul4</v>
      </c>
      <c r="B2420" s="41" t="s">
        <v>700</v>
      </c>
      <c r="C2420" s="41" t="s">
        <v>569</v>
      </c>
      <c r="D2420" s="41" t="s">
        <v>18</v>
      </c>
      <c r="E2420" s="41" t="s">
        <v>248</v>
      </c>
      <c r="F2420" s="41" t="s">
        <v>248</v>
      </c>
      <c r="G2420" s="41" t="s">
        <v>759</v>
      </c>
      <c r="H2420" s="41">
        <v>4</v>
      </c>
      <c r="I2420" s="41">
        <v>12621.135251624901</v>
      </c>
      <c r="J2420" s="41">
        <v>7259</v>
      </c>
      <c r="K2420" s="41">
        <v>179</v>
      </c>
      <c r="L2420" s="41">
        <v>134.29149999999998</v>
      </c>
      <c r="M2420" s="41">
        <v>3.3114999999999997</v>
      </c>
      <c r="N2420" s="41">
        <v>21465</v>
      </c>
      <c r="O2420" s="41">
        <v>2534</v>
      </c>
      <c r="P2420" s="41">
        <v>427.15350000000001</v>
      </c>
      <c r="Q2420" s="41">
        <v>50.426600000000001</v>
      </c>
      <c r="R2420" s="41">
        <v>0</v>
      </c>
      <c r="S2420" s="41">
        <v>0</v>
      </c>
      <c r="T2420" s="41">
        <v>0</v>
      </c>
      <c r="U2420" s="41">
        <v>0</v>
      </c>
      <c r="V2420" s="41">
        <v>7438</v>
      </c>
      <c r="W2420" s="41">
        <v>137.60299999999998</v>
      </c>
      <c r="X2420" s="41">
        <v>23999</v>
      </c>
      <c r="Y2420" s="41">
        <v>477.58010000000002</v>
      </c>
      <c r="Z2420" s="6">
        <f>0</f>
        <v>0</v>
      </c>
      <c r="AA2420" s="6">
        <f t="shared" si="272"/>
        <v>137.60299999999998</v>
      </c>
      <c r="AB2420">
        <f>IF(ISBLANK(Table1[[#This Row],[FY2425_Cost]])=TRUE,#N/A,Table1[[#This Row],[FY2425_Cost]])</f>
        <v>477.58010000000002</v>
      </c>
      <c r="AC2420" s="6">
        <f t="shared" si="273"/>
        <v>339.97710000000006</v>
      </c>
      <c r="AD2420" s="6" t="e">
        <f>SUMIFS($AB$3:AB2420,$B$3:B2420,B2420)</f>
        <v>#N/A</v>
      </c>
      <c r="AE2420" s="6">
        <f t="shared" si="274"/>
        <v>5679.5108632312058</v>
      </c>
      <c r="AF2420" s="6">
        <f t="shared" si="275"/>
        <v>5679.5108632312058</v>
      </c>
      <c r="AG2420" s="6">
        <f>VLOOKUP(Table1[[#This Row],[PracticeCode]],$AP$3:$AS$345,4,FALSE)</f>
        <v>5679.5108632312058</v>
      </c>
      <c r="AH2420" s="27">
        <f t="shared" si="276"/>
        <v>412711.12272813427</v>
      </c>
      <c r="AI2420" s="6" t="e">
        <f t="shared" si="271"/>
        <v>#N/A</v>
      </c>
    </row>
    <row r="2421" spans="1:35" x14ac:dyDescent="0.35">
      <c r="A2421" t="str">
        <f t="shared" si="270"/>
        <v>PREMIER MEDICAL CENTREK&amp;W WestBrentE84003Jun3</v>
      </c>
      <c r="B2421" s="41" t="s">
        <v>700</v>
      </c>
      <c r="C2421" s="41" t="s">
        <v>569</v>
      </c>
      <c r="D2421" s="41" t="s">
        <v>18</v>
      </c>
      <c r="E2421" s="41" t="s">
        <v>248</v>
      </c>
      <c r="F2421" s="41" t="s">
        <v>248</v>
      </c>
      <c r="G2421" s="41" t="s">
        <v>758</v>
      </c>
      <c r="H2421" s="41">
        <v>3</v>
      </c>
      <c r="I2421" s="41">
        <v>12621.135251624901</v>
      </c>
      <c r="J2421" s="41">
        <v>9118</v>
      </c>
      <c r="K2421" s="41">
        <v>130</v>
      </c>
      <c r="L2421" s="41">
        <v>168.68299999999999</v>
      </c>
      <c r="M2421" s="41">
        <v>2.4049999999999998</v>
      </c>
      <c r="N2421" s="41">
        <v>19246</v>
      </c>
      <c r="O2421" s="41">
        <v>3031</v>
      </c>
      <c r="P2421" s="41">
        <v>382.99540000000002</v>
      </c>
      <c r="Q2421" s="41">
        <v>60.316900000000004</v>
      </c>
      <c r="R2421" s="41">
        <v>25</v>
      </c>
      <c r="S2421" s="41">
        <v>0.44750000000000001</v>
      </c>
      <c r="T2421" s="41">
        <v>0</v>
      </c>
      <c r="U2421" s="41">
        <v>0</v>
      </c>
      <c r="V2421" s="41">
        <v>9273</v>
      </c>
      <c r="W2421" s="41">
        <v>171.53549999999998</v>
      </c>
      <c r="X2421" s="41">
        <v>22277</v>
      </c>
      <c r="Y2421" s="41">
        <v>443.31230000000005</v>
      </c>
      <c r="Z2421" s="6">
        <f>0</f>
        <v>0</v>
      </c>
      <c r="AA2421" s="6">
        <f t="shared" si="272"/>
        <v>171.53549999999998</v>
      </c>
      <c r="AB2421">
        <f>IF(ISBLANK(Table1[[#This Row],[FY2425_Cost]])=TRUE,#N/A,Table1[[#This Row],[FY2425_Cost]])</f>
        <v>443.31230000000005</v>
      </c>
      <c r="AC2421" s="6">
        <f t="shared" si="273"/>
        <v>271.77680000000009</v>
      </c>
      <c r="AD2421" s="6" t="e">
        <f>SUMIFS($AB$3:AB2421,$B$3:B2421,B2421)</f>
        <v>#N/A</v>
      </c>
      <c r="AE2421" s="6">
        <f t="shared" si="274"/>
        <v>5679.5108632312058</v>
      </c>
      <c r="AF2421" s="6">
        <f t="shared" si="275"/>
        <v>5679.5108632312058</v>
      </c>
      <c r="AG2421" s="6">
        <f>VLOOKUP(Table1[[#This Row],[PracticeCode]],$AP$3:$AS$345,4,FALSE)</f>
        <v>5679.5108632312058</v>
      </c>
      <c r="AH2421" s="27">
        <f t="shared" si="276"/>
        <v>412711.12272813427</v>
      </c>
      <c r="AI2421" s="6" t="e">
        <f t="shared" si="271"/>
        <v>#N/A</v>
      </c>
    </row>
    <row r="2422" spans="1:35" x14ac:dyDescent="0.35">
      <c r="A2422" t="str">
        <f t="shared" si="270"/>
        <v>PREMIER MEDICAL CENTREK&amp;W WestBrentE84003Mar12</v>
      </c>
      <c r="B2422" s="41" t="s">
        <v>700</v>
      </c>
      <c r="C2422" s="41" t="s">
        <v>569</v>
      </c>
      <c r="D2422" s="41" t="s">
        <v>18</v>
      </c>
      <c r="E2422" s="41" t="s">
        <v>248</v>
      </c>
      <c r="F2422" s="41" t="s">
        <v>248</v>
      </c>
      <c r="G2422" s="41" t="s">
        <v>767</v>
      </c>
      <c r="H2422" s="41">
        <v>12</v>
      </c>
      <c r="I2422" s="41">
        <v>12621.135251624901</v>
      </c>
      <c r="J2422" s="41">
        <v>21634</v>
      </c>
      <c r="K2422" s="41">
        <v>12373</v>
      </c>
      <c r="L2422" s="41">
        <v>430.51660000000004</v>
      </c>
      <c r="M2422" s="41">
        <v>246.2227</v>
      </c>
      <c r="N2422" s="41"/>
      <c r="O2422" s="41"/>
      <c r="P2422" s="41"/>
      <c r="Q2422" s="41"/>
      <c r="R2422" s="41">
        <v>0</v>
      </c>
      <c r="S2422" s="41">
        <v>0</v>
      </c>
      <c r="T2422" s="41"/>
      <c r="U2422" s="41"/>
      <c r="V2422" s="41">
        <v>34007</v>
      </c>
      <c r="W2422" s="41">
        <v>676.73930000000007</v>
      </c>
      <c r="X2422" s="41"/>
      <c r="Y2422" s="41"/>
      <c r="Z2422" s="6">
        <f>0</f>
        <v>0</v>
      </c>
      <c r="AA2422" s="6">
        <f t="shared" si="272"/>
        <v>676.73930000000007</v>
      </c>
      <c r="AB2422" t="e">
        <f>IF(ISBLANK(Table1[[#This Row],[FY2425_Cost]])=TRUE,#N/A,Table1[[#This Row],[FY2425_Cost]])</f>
        <v>#N/A</v>
      </c>
      <c r="AC2422" s="6" t="e">
        <f t="shared" si="273"/>
        <v>#N/A</v>
      </c>
      <c r="AD2422" s="6" t="e">
        <f>SUMIFS($AB$3:AB2422,$B$3:B2422,B2422)</f>
        <v>#N/A</v>
      </c>
      <c r="AE2422" s="6">
        <f t="shared" si="274"/>
        <v>5679.5108632312058</v>
      </c>
      <c r="AF2422" s="6">
        <f t="shared" si="275"/>
        <v>5679.5108632312058</v>
      </c>
      <c r="AG2422" s="6">
        <f>VLOOKUP(Table1[[#This Row],[PracticeCode]],$AP$3:$AS$345,4,FALSE)</f>
        <v>5679.5108632312058</v>
      </c>
      <c r="AH2422" s="27">
        <f t="shared" si="276"/>
        <v>412711.12272813427</v>
      </c>
      <c r="AI2422" s="6" t="e">
        <f t="shared" si="271"/>
        <v>#N/A</v>
      </c>
    </row>
    <row r="2423" spans="1:35" x14ac:dyDescent="0.35">
      <c r="A2423" t="str">
        <f t="shared" si="270"/>
        <v>PREMIER MEDICAL CENTREK&amp;W WestBrentE84003May2</v>
      </c>
      <c r="B2423" s="41" t="s">
        <v>700</v>
      </c>
      <c r="C2423" s="41" t="s">
        <v>569</v>
      </c>
      <c r="D2423" s="41" t="s">
        <v>18</v>
      </c>
      <c r="E2423" s="41" t="s">
        <v>248</v>
      </c>
      <c r="F2423" s="41" t="s">
        <v>248</v>
      </c>
      <c r="G2423" s="41" t="s">
        <v>757</v>
      </c>
      <c r="H2423" s="41">
        <v>2</v>
      </c>
      <c r="I2423" s="41">
        <v>12621.135251624901</v>
      </c>
      <c r="J2423" s="41">
        <v>30589</v>
      </c>
      <c r="K2423" s="41">
        <v>18517</v>
      </c>
      <c r="L2423" s="41">
        <v>565.89649999999995</v>
      </c>
      <c r="M2423" s="41">
        <v>342.56450000000001</v>
      </c>
      <c r="N2423" s="41">
        <v>22173</v>
      </c>
      <c r="O2423" s="41">
        <v>1440</v>
      </c>
      <c r="P2423" s="41">
        <v>441.24270000000001</v>
      </c>
      <c r="Q2423" s="41">
        <v>28.656000000000002</v>
      </c>
      <c r="R2423" s="41">
        <v>0</v>
      </c>
      <c r="S2423" s="41">
        <v>0</v>
      </c>
      <c r="T2423" s="41">
        <v>0</v>
      </c>
      <c r="U2423" s="41">
        <v>0</v>
      </c>
      <c r="V2423" s="41">
        <v>49106</v>
      </c>
      <c r="W2423" s="41">
        <v>908.46100000000001</v>
      </c>
      <c r="X2423" s="41">
        <v>23613</v>
      </c>
      <c r="Y2423" s="41">
        <v>469.89870000000002</v>
      </c>
      <c r="Z2423" s="6">
        <f>0</f>
        <v>0</v>
      </c>
      <c r="AA2423" s="6">
        <f t="shared" si="272"/>
        <v>908.46100000000001</v>
      </c>
      <c r="AB2423">
        <f>IF(ISBLANK(Table1[[#This Row],[FY2425_Cost]])=TRUE,#N/A,Table1[[#This Row],[FY2425_Cost]])</f>
        <v>469.89870000000002</v>
      </c>
      <c r="AC2423" s="6">
        <f t="shared" si="273"/>
        <v>-438.56229999999999</v>
      </c>
      <c r="AD2423" s="6" t="e">
        <f>SUMIFS($AB$3:AB2423,$B$3:B2423,B2423)</f>
        <v>#N/A</v>
      </c>
      <c r="AE2423" s="6">
        <f t="shared" si="274"/>
        <v>5679.5108632312058</v>
      </c>
      <c r="AF2423" s="6">
        <f t="shared" si="275"/>
        <v>5679.5108632312058</v>
      </c>
      <c r="AG2423" s="6">
        <f>VLOOKUP(Table1[[#This Row],[PracticeCode]],$AP$3:$AS$345,4,FALSE)</f>
        <v>5679.5108632312058</v>
      </c>
      <c r="AH2423" s="27">
        <f t="shared" si="276"/>
        <v>412711.12272813427</v>
      </c>
      <c r="AI2423" s="6" t="e">
        <f t="shared" si="271"/>
        <v>#N/A</v>
      </c>
    </row>
    <row r="2424" spans="1:35" x14ac:dyDescent="0.35">
      <c r="A2424" t="str">
        <f t="shared" si="270"/>
        <v>PREMIER MEDICAL CENTREK&amp;W WestBrentE84003Nov8</v>
      </c>
      <c r="B2424" s="41" t="s">
        <v>700</v>
      </c>
      <c r="C2424" s="41" t="s">
        <v>569</v>
      </c>
      <c r="D2424" s="41" t="s">
        <v>18</v>
      </c>
      <c r="E2424" s="41" t="s">
        <v>248</v>
      </c>
      <c r="F2424" s="41" t="s">
        <v>248</v>
      </c>
      <c r="G2424" s="41" t="s">
        <v>763</v>
      </c>
      <c r="H2424" s="41">
        <v>8</v>
      </c>
      <c r="I2424" s="41">
        <v>12621.135251624901</v>
      </c>
      <c r="J2424" s="41">
        <v>33240</v>
      </c>
      <c r="K2424" s="41">
        <v>4267</v>
      </c>
      <c r="L2424" s="41">
        <v>661.476</v>
      </c>
      <c r="M2424" s="41">
        <v>84.913300000000007</v>
      </c>
      <c r="N2424" s="41"/>
      <c r="O2424" s="41"/>
      <c r="P2424" s="41"/>
      <c r="Q2424" s="41"/>
      <c r="R2424" s="41">
        <v>0</v>
      </c>
      <c r="S2424" s="41">
        <v>0</v>
      </c>
      <c r="T2424" s="41"/>
      <c r="U2424" s="41"/>
      <c r="V2424" s="41">
        <v>37507</v>
      </c>
      <c r="W2424" s="41">
        <v>746.38930000000005</v>
      </c>
      <c r="X2424" s="41"/>
      <c r="Y2424" s="41"/>
      <c r="Z2424" s="6">
        <f>0</f>
        <v>0</v>
      </c>
      <c r="AA2424" s="6">
        <f t="shared" si="272"/>
        <v>746.38930000000005</v>
      </c>
      <c r="AB2424" t="e">
        <f>IF(ISBLANK(Table1[[#This Row],[FY2425_Cost]])=TRUE,#N/A,Table1[[#This Row],[FY2425_Cost]])</f>
        <v>#N/A</v>
      </c>
      <c r="AC2424" s="6" t="e">
        <f t="shared" si="273"/>
        <v>#N/A</v>
      </c>
      <c r="AD2424" s="6" t="e">
        <f>SUMIFS($AB$3:AB2424,$B$3:B2424,B2424)</f>
        <v>#N/A</v>
      </c>
      <c r="AE2424" s="6">
        <f t="shared" si="274"/>
        <v>5679.5108632312058</v>
      </c>
      <c r="AF2424" s="6">
        <f t="shared" si="275"/>
        <v>5679.5108632312058</v>
      </c>
      <c r="AG2424" s="6">
        <f>VLOOKUP(Table1[[#This Row],[PracticeCode]],$AP$3:$AS$345,4,FALSE)</f>
        <v>5679.5108632312058</v>
      </c>
      <c r="AH2424" s="27">
        <f t="shared" si="276"/>
        <v>412711.12272813427</v>
      </c>
      <c r="AI2424" s="6" t="e">
        <f t="shared" si="271"/>
        <v>#N/A</v>
      </c>
    </row>
    <row r="2425" spans="1:35" x14ac:dyDescent="0.35">
      <c r="A2425" t="str">
        <f t="shared" si="270"/>
        <v>PREMIER MEDICAL CENTREK&amp;W WestBrentE84003Oct7</v>
      </c>
      <c r="B2425" s="41" t="s">
        <v>700</v>
      </c>
      <c r="C2425" s="41" t="s">
        <v>569</v>
      </c>
      <c r="D2425" s="41" t="s">
        <v>18</v>
      </c>
      <c r="E2425" s="41" t="s">
        <v>248</v>
      </c>
      <c r="F2425" s="41" t="s">
        <v>248</v>
      </c>
      <c r="G2425" s="41" t="s">
        <v>762</v>
      </c>
      <c r="H2425" s="41">
        <v>7</v>
      </c>
      <c r="I2425" s="41">
        <v>12621.135251624901</v>
      </c>
      <c r="J2425" s="41">
        <v>18487</v>
      </c>
      <c r="K2425" s="41">
        <v>3187</v>
      </c>
      <c r="L2425" s="41">
        <v>367.8913</v>
      </c>
      <c r="M2425" s="41">
        <v>63.421300000000002</v>
      </c>
      <c r="N2425" s="41">
        <v>0</v>
      </c>
      <c r="O2425" s="41">
        <v>29219</v>
      </c>
      <c r="P2425" s="41">
        <v>0</v>
      </c>
      <c r="Q2425" s="41">
        <v>657.42750000000001</v>
      </c>
      <c r="R2425" s="41">
        <v>0</v>
      </c>
      <c r="S2425" s="41">
        <v>0</v>
      </c>
      <c r="T2425" s="41">
        <v>0</v>
      </c>
      <c r="U2425" s="41">
        <v>0</v>
      </c>
      <c r="V2425" s="41">
        <v>21674</v>
      </c>
      <c r="W2425" s="41">
        <v>431.31259999999997</v>
      </c>
      <c r="X2425" s="41">
        <v>29219</v>
      </c>
      <c r="Y2425" s="41">
        <v>657.42750000000001</v>
      </c>
      <c r="Z2425" s="6">
        <f>0</f>
        <v>0</v>
      </c>
      <c r="AA2425" s="6">
        <f t="shared" si="272"/>
        <v>431.31259999999997</v>
      </c>
      <c r="AB2425">
        <f>IF(ISBLANK(Table1[[#This Row],[FY2425_Cost]])=TRUE,#N/A,Table1[[#This Row],[FY2425_Cost]])</f>
        <v>657.42750000000001</v>
      </c>
      <c r="AC2425" s="6">
        <f t="shared" si="273"/>
        <v>226.11490000000003</v>
      </c>
      <c r="AD2425" s="6" t="e">
        <f>SUMIFS($AB$3:AB2425,$B$3:B2425,B2425)</f>
        <v>#N/A</v>
      </c>
      <c r="AE2425" s="6">
        <f t="shared" si="274"/>
        <v>5679.5108632312058</v>
      </c>
      <c r="AF2425" s="6">
        <f t="shared" si="275"/>
        <v>5679.5108632312058</v>
      </c>
      <c r="AG2425" s="6">
        <f>VLOOKUP(Table1[[#This Row],[PracticeCode]],$AP$3:$AS$345,4,FALSE)</f>
        <v>5679.5108632312058</v>
      </c>
      <c r="AH2425" s="27">
        <f t="shared" si="276"/>
        <v>412711.12272813427</v>
      </c>
      <c r="AI2425" s="6" t="e">
        <f t="shared" si="271"/>
        <v>#N/A</v>
      </c>
    </row>
    <row r="2426" spans="1:35" x14ac:dyDescent="0.35">
      <c r="A2426" t="str">
        <f t="shared" si="270"/>
        <v>PREMIER MEDICAL CENTREK&amp;W WestBrentE84003Sep6</v>
      </c>
      <c r="B2426" s="41" t="s">
        <v>700</v>
      </c>
      <c r="C2426" s="41" t="s">
        <v>569</v>
      </c>
      <c r="D2426" s="41" t="s">
        <v>18</v>
      </c>
      <c r="E2426" s="41" t="s">
        <v>248</v>
      </c>
      <c r="F2426" s="41" t="s">
        <v>248</v>
      </c>
      <c r="G2426" s="41" t="s">
        <v>761</v>
      </c>
      <c r="H2426" s="41">
        <v>6</v>
      </c>
      <c r="I2426" s="41">
        <v>12621.135251624901</v>
      </c>
      <c r="J2426" s="41">
        <v>10684</v>
      </c>
      <c r="K2426" s="41">
        <v>8834</v>
      </c>
      <c r="L2426" s="41">
        <v>212.61160000000001</v>
      </c>
      <c r="M2426" s="41">
        <v>175.79660000000001</v>
      </c>
      <c r="N2426" s="41">
        <v>27553</v>
      </c>
      <c r="O2426" s="41">
        <v>35823</v>
      </c>
      <c r="P2426" s="41">
        <v>619.9425</v>
      </c>
      <c r="Q2426" s="41">
        <v>806.01749999999993</v>
      </c>
      <c r="R2426" s="41">
        <v>0</v>
      </c>
      <c r="S2426" s="41">
        <v>0</v>
      </c>
      <c r="T2426" s="41">
        <v>0</v>
      </c>
      <c r="U2426" s="41">
        <v>0</v>
      </c>
      <c r="V2426" s="41">
        <v>19518</v>
      </c>
      <c r="W2426" s="41">
        <v>388.40820000000002</v>
      </c>
      <c r="X2426" s="41">
        <v>63376</v>
      </c>
      <c r="Y2426" s="41">
        <v>1425.96</v>
      </c>
      <c r="Z2426" s="6">
        <f>0</f>
        <v>0</v>
      </c>
      <c r="AA2426" s="6">
        <f t="shared" si="272"/>
        <v>388.40820000000002</v>
      </c>
      <c r="AB2426">
        <f>IF(ISBLANK(Table1[[#This Row],[FY2425_Cost]])=TRUE,#N/A,Table1[[#This Row],[FY2425_Cost]])</f>
        <v>1425.96</v>
      </c>
      <c r="AC2426" s="6">
        <f t="shared" si="273"/>
        <v>1037.5518</v>
      </c>
      <c r="AD2426" s="6" t="e">
        <f>SUMIFS($AB$3:AB2426,$B$3:B2426,B2426)</f>
        <v>#N/A</v>
      </c>
      <c r="AE2426" s="6">
        <f t="shared" si="274"/>
        <v>5679.5108632312058</v>
      </c>
      <c r="AF2426" s="6">
        <f t="shared" si="275"/>
        <v>5679.5108632312058</v>
      </c>
      <c r="AG2426" s="6">
        <f>VLOOKUP(Table1[[#This Row],[PracticeCode]],$AP$3:$AS$345,4,FALSE)</f>
        <v>5679.5108632312058</v>
      </c>
      <c r="AH2426" s="27">
        <f t="shared" si="276"/>
        <v>412711.12272813427</v>
      </c>
      <c r="AI2426" s="6" t="e">
        <f t="shared" si="271"/>
        <v>#N/A</v>
      </c>
    </row>
    <row r="2427" spans="1:35" x14ac:dyDescent="0.35">
      <c r="A2427" t="str">
        <f t="shared" si="270"/>
        <v>Preston Hill SurgeryHarness NorthBrentE84030Apr1</v>
      </c>
      <c r="B2427" s="41" t="s">
        <v>249</v>
      </c>
      <c r="C2427" s="41" t="s">
        <v>431</v>
      </c>
      <c r="D2427" s="41" t="s">
        <v>18</v>
      </c>
      <c r="E2427" s="41" t="s">
        <v>250</v>
      </c>
      <c r="F2427" s="41" t="s">
        <v>250</v>
      </c>
      <c r="G2427" s="41" t="s">
        <v>756</v>
      </c>
      <c r="H2427" s="41">
        <v>1</v>
      </c>
      <c r="I2427" s="41">
        <v>3984.1946636344101</v>
      </c>
      <c r="J2427" s="41">
        <v>2990</v>
      </c>
      <c r="K2427" s="41">
        <v>1661</v>
      </c>
      <c r="L2427" s="41">
        <v>55.314999999999998</v>
      </c>
      <c r="M2427" s="41">
        <v>30.728499999999997</v>
      </c>
      <c r="N2427" s="41">
        <v>4095</v>
      </c>
      <c r="O2427" s="41">
        <v>113</v>
      </c>
      <c r="P2427" s="41">
        <v>81.490499999999997</v>
      </c>
      <c r="Q2427" s="41">
        <v>2.2486999999999999</v>
      </c>
      <c r="R2427" s="41">
        <v>0</v>
      </c>
      <c r="S2427" s="41">
        <v>0</v>
      </c>
      <c r="T2427" s="41">
        <v>3772</v>
      </c>
      <c r="U2427" s="41">
        <v>82.983999999999995</v>
      </c>
      <c r="V2427" s="41">
        <v>4651</v>
      </c>
      <c r="W2427" s="41">
        <v>86.043499999999995</v>
      </c>
      <c r="X2427" s="41">
        <v>7980</v>
      </c>
      <c r="Y2427" s="41">
        <v>166.72319999999999</v>
      </c>
      <c r="Z2427" s="6">
        <f>0</f>
        <v>0</v>
      </c>
      <c r="AA2427" s="6">
        <f t="shared" si="272"/>
        <v>86.043499999999995</v>
      </c>
      <c r="AB2427">
        <f>IF(ISBLANK(Table1[[#This Row],[FY2425_Cost]])=TRUE,#N/A,Table1[[#This Row],[FY2425_Cost]])</f>
        <v>166.72319999999999</v>
      </c>
      <c r="AC2427" s="6">
        <f t="shared" si="273"/>
        <v>80.679699999999997</v>
      </c>
      <c r="AD2427" s="6">
        <f>SUMIFS($AB$3:AB2427,$B$3:B2427,B2427)</f>
        <v>166.72319999999999</v>
      </c>
      <c r="AE2427" s="6">
        <f t="shared" si="274"/>
        <v>1792.8875986354847</v>
      </c>
      <c r="AF2427" s="6">
        <f t="shared" si="275"/>
        <v>1792.8875986354847</v>
      </c>
      <c r="AG2427" s="6">
        <f>VLOOKUP(Table1[[#This Row],[PracticeCode]],$AP$3:$AS$345,4,FALSE)</f>
        <v>1792.8875986354847</v>
      </c>
      <c r="AH2427" s="27">
        <f t="shared" si="276"/>
        <v>130283.16550084522</v>
      </c>
      <c r="AI2427" s="6">
        <f t="shared" si="271"/>
        <v>0</v>
      </c>
    </row>
    <row r="2428" spans="1:35" x14ac:dyDescent="0.35">
      <c r="A2428" t="str">
        <f t="shared" si="270"/>
        <v>Preston Hill SurgeryHarness NorthBrentE84030Aug5</v>
      </c>
      <c r="B2428" s="41" t="s">
        <v>249</v>
      </c>
      <c r="C2428" s="41" t="s">
        <v>431</v>
      </c>
      <c r="D2428" s="41" t="s">
        <v>18</v>
      </c>
      <c r="E2428" s="41" t="s">
        <v>250</v>
      </c>
      <c r="F2428" s="41" t="s">
        <v>250</v>
      </c>
      <c r="G2428" s="41" t="s">
        <v>760</v>
      </c>
      <c r="H2428" s="41">
        <v>5</v>
      </c>
      <c r="I2428" s="41">
        <v>3984.1946636344101</v>
      </c>
      <c r="J2428" s="41">
        <v>4530</v>
      </c>
      <c r="K2428" s="41">
        <v>1486</v>
      </c>
      <c r="L2428" s="41">
        <v>83.804999999999993</v>
      </c>
      <c r="M2428" s="41">
        <v>27.491</v>
      </c>
      <c r="N2428" s="41">
        <v>14013</v>
      </c>
      <c r="O2428" s="41">
        <v>0</v>
      </c>
      <c r="P2428" s="41">
        <v>278.8587</v>
      </c>
      <c r="Q2428" s="41">
        <v>0</v>
      </c>
      <c r="R2428" s="41">
        <v>4205</v>
      </c>
      <c r="S2428" s="41">
        <v>75.269499999999994</v>
      </c>
      <c r="T2428" s="41">
        <v>3835</v>
      </c>
      <c r="U2428" s="41">
        <v>84.37</v>
      </c>
      <c r="V2428" s="41">
        <v>10221</v>
      </c>
      <c r="W2428" s="41">
        <v>186.56549999999999</v>
      </c>
      <c r="X2428" s="41">
        <v>17848</v>
      </c>
      <c r="Y2428" s="41">
        <v>363.2287</v>
      </c>
      <c r="Z2428" s="6">
        <f>0</f>
        <v>0</v>
      </c>
      <c r="AA2428" s="6">
        <f t="shared" si="272"/>
        <v>186.56549999999999</v>
      </c>
      <c r="AB2428">
        <f>IF(ISBLANK(Table1[[#This Row],[FY2425_Cost]])=TRUE,#N/A,Table1[[#This Row],[FY2425_Cost]])</f>
        <v>363.2287</v>
      </c>
      <c r="AC2428" s="6">
        <f t="shared" si="273"/>
        <v>176.66320000000002</v>
      </c>
      <c r="AD2428" s="6">
        <f>SUMIFS($AB$3:AB2428,$B$3:B2428,B2428)</f>
        <v>529.95190000000002</v>
      </c>
      <c r="AE2428" s="6">
        <f t="shared" si="274"/>
        <v>1792.8875986354847</v>
      </c>
      <c r="AF2428" s="6">
        <f t="shared" si="275"/>
        <v>1792.8875986354847</v>
      </c>
      <c r="AG2428" s="6">
        <f>VLOOKUP(Table1[[#This Row],[PracticeCode]],$AP$3:$AS$345,4,FALSE)</f>
        <v>1792.8875986354847</v>
      </c>
      <c r="AH2428" s="27">
        <f t="shared" si="276"/>
        <v>130283.16550084522</v>
      </c>
      <c r="AI2428" s="6">
        <f t="shared" si="271"/>
        <v>0</v>
      </c>
    </row>
    <row r="2429" spans="1:35" x14ac:dyDescent="0.35">
      <c r="A2429" t="str">
        <f t="shared" si="270"/>
        <v>Preston Hill SurgeryHarness NorthBrentE84030Dec9</v>
      </c>
      <c r="B2429" s="41" t="s">
        <v>249</v>
      </c>
      <c r="C2429" s="41" t="s">
        <v>431</v>
      </c>
      <c r="D2429" s="41" t="s">
        <v>18</v>
      </c>
      <c r="E2429" s="41" t="s">
        <v>250</v>
      </c>
      <c r="F2429" s="41" t="s">
        <v>250</v>
      </c>
      <c r="G2429" s="41" t="s">
        <v>764</v>
      </c>
      <c r="H2429" s="41">
        <v>9</v>
      </c>
      <c r="I2429" s="41">
        <v>3984.1946636344101</v>
      </c>
      <c r="J2429" s="41">
        <v>2842</v>
      </c>
      <c r="K2429" s="41">
        <v>45</v>
      </c>
      <c r="L2429" s="41">
        <v>56.555800000000005</v>
      </c>
      <c r="M2429" s="41">
        <v>0.89550000000000007</v>
      </c>
      <c r="N2429" s="41"/>
      <c r="O2429" s="41"/>
      <c r="P2429" s="41"/>
      <c r="Q2429" s="41"/>
      <c r="R2429" s="41">
        <v>2711</v>
      </c>
      <c r="S2429" s="41">
        <v>48.526899999999998</v>
      </c>
      <c r="T2429" s="41"/>
      <c r="U2429" s="41"/>
      <c r="V2429" s="41">
        <v>5598</v>
      </c>
      <c r="W2429" s="41">
        <v>105.9782</v>
      </c>
      <c r="X2429" s="41"/>
      <c r="Y2429" s="41"/>
      <c r="Z2429" s="6">
        <f>0</f>
        <v>0</v>
      </c>
      <c r="AA2429" s="6">
        <f t="shared" si="272"/>
        <v>105.9782</v>
      </c>
      <c r="AB2429" t="e">
        <f>IF(ISBLANK(Table1[[#This Row],[FY2425_Cost]])=TRUE,#N/A,Table1[[#This Row],[FY2425_Cost]])</f>
        <v>#N/A</v>
      </c>
      <c r="AC2429" s="6" t="e">
        <f t="shared" si="273"/>
        <v>#N/A</v>
      </c>
      <c r="AD2429" s="6" t="e">
        <f>SUMIFS($AB$3:AB2429,$B$3:B2429,B2429)</f>
        <v>#N/A</v>
      </c>
      <c r="AE2429" s="6">
        <f t="shared" si="274"/>
        <v>1792.8875986354847</v>
      </c>
      <c r="AF2429" s="6">
        <f t="shared" si="275"/>
        <v>1792.8875986354847</v>
      </c>
      <c r="AG2429" s="6">
        <f>VLOOKUP(Table1[[#This Row],[PracticeCode]],$AP$3:$AS$345,4,FALSE)</f>
        <v>1792.8875986354847</v>
      </c>
      <c r="AH2429" s="27">
        <f t="shared" si="276"/>
        <v>130283.16550084522</v>
      </c>
      <c r="AI2429" s="6" t="e">
        <f t="shared" si="271"/>
        <v>#N/A</v>
      </c>
    </row>
    <row r="2430" spans="1:35" x14ac:dyDescent="0.35">
      <c r="A2430" t="str">
        <f t="shared" si="270"/>
        <v>Preston Hill SurgeryHarness NorthBrentE84030Feb11</v>
      </c>
      <c r="B2430" s="41" t="s">
        <v>249</v>
      </c>
      <c r="C2430" s="41" t="s">
        <v>431</v>
      </c>
      <c r="D2430" s="41" t="s">
        <v>18</v>
      </c>
      <c r="E2430" s="41" t="s">
        <v>250</v>
      </c>
      <c r="F2430" s="41" t="s">
        <v>250</v>
      </c>
      <c r="G2430" s="41" t="s">
        <v>766</v>
      </c>
      <c r="H2430" s="41">
        <v>11</v>
      </c>
      <c r="I2430" s="41">
        <v>3984.1946636344101</v>
      </c>
      <c r="J2430" s="41">
        <v>4487</v>
      </c>
      <c r="K2430" s="41">
        <v>354</v>
      </c>
      <c r="L2430" s="41">
        <v>89.291300000000007</v>
      </c>
      <c r="M2430" s="41">
        <v>7.0446</v>
      </c>
      <c r="N2430" s="41"/>
      <c r="O2430" s="41"/>
      <c r="P2430" s="41"/>
      <c r="Q2430" s="41"/>
      <c r="R2430" s="41">
        <v>3416</v>
      </c>
      <c r="S2430" s="41">
        <v>61.1464</v>
      </c>
      <c r="T2430" s="41"/>
      <c r="U2430" s="41"/>
      <c r="V2430" s="41">
        <v>8257</v>
      </c>
      <c r="W2430" s="41">
        <v>157.48230000000001</v>
      </c>
      <c r="X2430" s="41"/>
      <c r="Y2430" s="41"/>
      <c r="Z2430" s="6">
        <f>0</f>
        <v>0</v>
      </c>
      <c r="AA2430" s="6">
        <f t="shared" si="272"/>
        <v>157.48230000000001</v>
      </c>
      <c r="AB2430" t="e">
        <f>IF(ISBLANK(Table1[[#This Row],[FY2425_Cost]])=TRUE,#N/A,Table1[[#This Row],[FY2425_Cost]])</f>
        <v>#N/A</v>
      </c>
      <c r="AC2430" s="6" t="e">
        <f t="shared" si="273"/>
        <v>#N/A</v>
      </c>
      <c r="AD2430" s="6" t="e">
        <f>SUMIFS($AB$3:AB2430,$B$3:B2430,B2430)</f>
        <v>#N/A</v>
      </c>
      <c r="AE2430" s="6">
        <f t="shared" si="274"/>
        <v>1792.8875986354847</v>
      </c>
      <c r="AF2430" s="6">
        <f t="shared" si="275"/>
        <v>1792.8875986354847</v>
      </c>
      <c r="AG2430" s="6">
        <f>VLOOKUP(Table1[[#This Row],[PracticeCode]],$AP$3:$AS$345,4,FALSE)</f>
        <v>1792.8875986354847</v>
      </c>
      <c r="AH2430" s="27">
        <f t="shared" si="276"/>
        <v>130283.16550084522</v>
      </c>
      <c r="AI2430" s="6" t="e">
        <f t="shared" si="271"/>
        <v>#N/A</v>
      </c>
    </row>
    <row r="2431" spans="1:35" x14ac:dyDescent="0.35">
      <c r="A2431" t="str">
        <f t="shared" si="270"/>
        <v>Preston Hill SurgeryHarness NorthBrentE84030Jan10</v>
      </c>
      <c r="B2431" s="41" t="s">
        <v>249</v>
      </c>
      <c r="C2431" s="41" t="s">
        <v>431</v>
      </c>
      <c r="D2431" s="41" t="s">
        <v>18</v>
      </c>
      <c r="E2431" s="41" t="s">
        <v>250</v>
      </c>
      <c r="F2431" s="41" t="s">
        <v>250</v>
      </c>
      <c r="G2431" s="41" t="s">
        <v>765</v>
      </c>
      <c r="H2431" s="41">
        <v>10</v>
      </c>
      <c r="I2431" s="41">
        <v>3984.1946636344101</v>
      </c>
      <c r="J2431" s="41">
        <v>3987</v>
      </c>
      <c r="K2431" s="41">
        <v>629</v>
      </c>
      <c r="L2431" s="41">
        <v>79.341300000000004</v>
      </c>
      <c r="M2431" s="41">
        <v>12.517100000000001</v>
      </c>
      <c r="N2431" s="41"/>
      <c r="O2431" s="41"/>
      <c r="P2431" s="41"/>
      <c r="Q2431" s="41"/>
      <c r="R2431" s="41">
        <v>3811</v>
      </c>
      <c r="S2431" s="41">
        <v>68.216899999999995</v>
      </c>
      <c r="T2431" s="41"/>
      <c r="U2431" s="41"/>
      <c r="V2431" s="41">
        <v>8427</v>
      </c>
      <c r="W2431" s="41">
        <v>160.0753</v>
      </c>
      <c r="X2431" s="41"/>
      <c r="Y2431" s="41"/>
      <c r="Z2431" s="6">
        <f>0</f>
        <v>0</v>
      </c>
      <c r="AA2431" s="6">
        <f t="shared" si="272"/>
        <v>160.0753</v>
      </c>
      <c r="AB2431" t="e">
        <f>IF(ISBLANK(Table1[[#This Row],[FY2425_Cost]])=TRUE,#N/A,Table1[[#This Row],[FY2425_Cost]])</f>
        <v>#N/A</v>
      </c>
      <c r="AC2431" s="6" t="e">
        <f t="shared" si="273"/>
        <v>#N/A</v>
      </c>
      <c r="AD2431" s="6" t="e">
        <f>SUMIFS($AB$3:AB2431,$B$3:B2431,B2431)</f>
        <v>#N/A</v>
      </c>
      <c r="AE2431" s="6">
        <f t="shared" si="274"/>
        <v>1792.8875986354847</v>
      </c>
      <c r="AF2431" s="6">
        <f t="shared" si="275"/>
        <v>1792.8875986354847</v>
      </c>
      <c r="AG2431" s="6">
        <f>VLOOKUP(Table1[[#This Row],[PracticeCode]],$AP$3:$AS$345,4,FALSE)</f>
        <v>1792.8875986354847</v>
      </c>
      <c r="AH2431" s="27">
        <f t="shared" si="276"/>
        <v>130283.16550084522</v>
      </c>
      <c r="AI2431" s="6" t="e">
        <f t="shared" si="271"/>
        <v>#N/A</v>
      </c>
    </row>
    <row r="2432" spans="1:35" x14ac:dyDescent="0.35">
      <c r="A2432" t="str">
        <f t="shared" si="270"/>
        <v>Preston Hill SurgeryHarness NorthBrentE84030Jul4</v>
      </c>
      <c r="B2432" s="41" t="s">
        <v>249</v>
      </c>
      <c r="C2432" s="41" t="s">
        <v>431</v>
      </c>
      <c r="D2432" s="41" t="s">
        <v>18</v>
      </c>
      <c r="E2432" s="41" t="s">
        <v>250</v>
      </c>
      <c r="F2432" s="41" t="s">
        <v>250</v>
      </c>
      <c r="G2432" s="41" t="s">
        <v>759</v>
      </c>
      <c r="H2432" s="41">
        <v>4</v>
      </c>
      <c r="I2432" s="41">
        <v>3984.1946636344101</v>
      </c>
      <c r="J2432" s="41">
        <v>2383</v>
      </c>
      <c r="K2432" s="41">
        <v>4</v>
      </c>
      <c r="L2432" s="41">
        <v>44.085499999999996</v>
      </c>
      <c r="M2432" s="41">
        <v>7.3999999999999996E-2</v>
      </c>
      <c r="N2432" s="41">
        <v>4781</v>
      </c>
      <c r="O2432" s="41">
        <v>52</v>
      </c>
      <c r="P2432" s="41">
        <v>95.141900000000007</v>
      </c>
      <c r="Q2432" s="41">
        <v>1.0348000000000002</v>
      </c>
      <c r="R2432" s="41">
        <v>3449</v>
      </c>
      <c r="S2432" s="41">
        <v>61.737099999999998</v>
      </c>
      <c r="T2432" s="41">
        <v>4392</v>
      </c>
      <c r="U2432" s="41">
        <v>96.623999999999995</v>
      </c>
      <c r="V2432" s="41">
        <v>5836</v>
      </c>
      <c r="W2432" s="41">
        <v>105.89659999999999</v>
      </c>
      <c r="X2432" s="41">
        <v>9225</v>
      </c>
      <c r="Y2432" s="41">
        <v>192.80070000000001</v>
      </c>
      <c r="Z2432" s="6">
        <f>0</f>
        <v>0</v>
      </c>
      <c r="AA2432" s="6">
        <f t="shared" si="272"/>
        <v>105.89659999999999</v>
      </c>
      <c r="AB2432">
        <f>IF(ISBLANK(Table1[[#This Row],[FY2425_Cost]])=TRUE,#N/A,Table1[[#This Row],[FY2425_Cost]])</f>
        <v>192.80070000000001</v>
      </c>
      <c r="AC2432" s="6">
        <f t="shared" si="273"/>
        <v>86.904100000000014</v>
      </c>
      <c r="AD2432" s="6" t="e">
        <f>SUMIFS($AB$3:AB2432,$B$3:B2432,B2432)</f>
        <v>#N/A</v>
      </c>
      <c r="AE2432" s="6">
        <f t="shared" si="274"/>
        <v>1792.8875986354847</v>
      </c>
      <c r="AF2432" s="6">
        <f t="shared" si="275"/>
        <v>1792.8875986354847</v>
      </c>
      <c r="AG2432" s="6">
        <f>VLOOKUP(Table1[[#This Row],[PracticeCode]],$AP$3:$AS$345,4,FALSE)</f>
        <v>1792.8875986354847</v>
      </c>
      <c r="AH2432" s="27">
        <f t="shared" si="276"/>
        <v>130283.16550084522</v>
      </c>
      <c r="AI2432" s="6" t="e">
        <f t="shared" si="271"/>
        <v>#N/A</v>
      </c>
    </row>
    <row r="2433" spans="1:35" x14ac:dyDescent="0.35">
      <c r="A2433" t="str">
        <f t="shared" si="270"/>
        <v>Preston Hill SurgeryHarness NorthBrentE84030Jun3</v>
      </c>
      <c r="B2433" s="41" t="s">
        <v>249</v>
      </c>
      <c r="C2433" s="41" t="s">
        <v>431</v>
      </c>
      <c r="D2433" s="41" t="s">
        <v>18</v>
      </c>
      <c r="E2433" s="41" t="s">
        <v>250</v>
      </c>
      <c r="F2433" s="41" t="s">
        <v>250</v>
      </c>
      <c r="G2433" s="41" t="s">
        <v>758</v>
      </c>
      <c r="H2433" s="41">
        <v>3</v>
      </c>
      <c r="I2433" s="41">
        <v>3984.1946636344101</v>
      </c>
      <c r="J2433" s="41">
        <v>2755</v>
      </c>
      <c r="K2433" s="41">
        <v>107</v>
      </c>
      <c r="L2433" s="41">
        <v>50.967499999999994</v>
      </c>
      <c r="M2433" s="41">
        <v>1.9794999999999998</v>
      </c>
      <c r="N2433" s="41">
        <v>4267</v>
      </c>
      <c r="O2433" s="41">
        <v>34</v>
      </c>
      <c r="P2433" s="41">
        <v>84.913300000000007</v>
      </c>
      <c r="Q2433" s="41">
        <v>0.67660000000000009</v>
      </c>
      <c r="R2433" s="41">
        <v>3264</v>
      </c>
      <c r="S2433" s="41">
        <v>58.425600000000003</v>
      </c>
      <c r="T2433" s="41">
        <v>2835</v>
      </c>
      <c r="U2433" s="41">
        <v>62.37</v>
      </c>
      <c r="V2433" s="41">
        <v>6126</v>
      </c>
      <c r="W2433" s="41">
        <v>111.37260000000001</v>
      </c>
      <c r="X2433" s="41">
        <v>7136</v>
      </c>
      <c r="Y2433" s="41">
        <v>147.9599</v>
      </c>
      <c r="Z2433" s="6">
        <f>0</f>
        <v>0</v>
      </c>
      <c r="AA2433" s="6">
        <f t="shared" si="272"/>
        <v>111.37260000000001</v>
      </c>
      <c r="AB2433">
        <f>IF(ISBLANK(Table1[[#This Row],[FY2425_Cost]])=TRUE,#N/A,Table1[[#This Row],[FY2425_Cost]])</f>
        <v>147.9599</v>
      </c>
      <c r="AC2433" s="6">
        <f t="shared" si="273"/>
        <v>36.587299999999999</v>
      </c>
      <c r="AD2433" s="6" t="e">
        <f>SUMIFS($AB$3:AB2433,$B$3:B2433,B2433)</f>
        <v>#N/A</v>
      </c>
      <c r="AE2433" s="6">
        <f t="shared" si="274"/>
        <v>1792.8875986354847</v>
      </c>
      <c r="AF2433" s="6">
        <f t="shared" si="275"/>
        <v>1792.8875986354847</v>
      </c>
      <c r="AG2433" s="6">
        <f>VLOOKUP(Table1[[#This Row],[PracticeCode]],$AP$3:$AS$345,4,FALSE)</f>
        <v>1792.8875986354847</v>
      </c>
      <c r="AH2433" s="27">
        <f t="shared" si="276"/>
        <v>130283.16550084522</v>
      </c>
      <c r="AI2433" s="6" t="e">
        <f t="shared" si="271"/>
        <v>#N/A</v>
      </c>
    </row>
    <row r="2434" spans="1:35" x14ac:dyDescent="0.35">
      <c r="A2434" t="str">
        <f t="shared" si="270"/>
        <v>Preston Hill SurgeryHarness NorthBrentE84030Mar12</v>
      </c>
      <c r="B2434" s="41" t="s">
        <v>249</v>
      </c>
      <c r="C2434" s="41" t="s">
        <v>431</v>
      </c>
      <c r="D2434" s="41" t="s">
        <v>18</v>
      </c>
      <c r="E2434" s="41" t="s">
        <v>250</v>
      </c>
      <c r="F2434" s="41" t="s">
        <v>250</v>
      </c>
      <c r="G2434" s="41" t="s">
        <v>767</v>
      </c>
      <c r="H2434" s="41">
        <v>12</v>
      </c>
      <c r="I2434" s="41">
        <v>3984.1946636344101</v>
      </c>
      <c r="J2434" s="41">
        <v>4312</v>
      </c>
      <c r="K2434" s="41">
        <v>759</v>
      </c>
      <c r="L2434" s="41">
        <v>85.808800000000005</v>
      </c>
      <c r="M2434" s="41">
        <v>15.104100000000001</v>
      </c>
      <c r="N2434" s="41"/>
      <c r="O2434" s="41"/>
      <c r="P2434" s="41"/>
      <c r="Q2434" s="41"/>
      <c r="R2434" s="41">
        <v>3666</v>
      </c>
      <c r="S2434" s="41">
        <v>65.621399999999994</v>
      </c>
      <c r="T2434" s="41"/>
      <c r="U2434" s="41"/>
      <c r="V2434" s="41">
        <v>8737</v>
      </c>
      <c r="W2434" s="41">
        <v>166.5343</v>
      </c>
      <c r="X2434" s="41"/>
      <c r="Y2434" s="41"/>
      <c r="Z2434" s="6">
        <f>0</f>
        <v>0</v>
      </c>
      <c r="AA2434" s="6">
        <f t="shared" si="272"/>
        <v>166.5343</v>
      </c>
      <c r="AB2434" t="e">
        <f>IF(ISBLANK(Table1[[#This Row],[FY2425_Cost]])=TRUE,#N/A,Table1[[#This Row],[FY2425_Cost]])</f>
        <v>#N/A</v>
      </c>
      <c r="AC2434" s="6" t="e">
        <f t="shared" si="273"/>
        <v>#N/A</v>
      </c>
      <c r="AD2434" s="6" t="e">
        <f>SUMIFS($AB$3:AB2434,$B$3:B2434,B2434)</f>
        <v>#N/A</v>
      </c>
      <c r="AE2434" s="6">
        <f t="shared" si="274"/>
        <v>1792.8875986354847</v>
      </c>
      <c r="AF2434" s="6">
        <f t="shared" si="275"/>
        <v>1792.8875986354847</v>
      </c>
      <c r="AG2434" s="6">
        <f>VLOOKUP(Table1[[#This Row],[PracticeCode]],$AP$3:$AS$345,4,FALSE)</f>
        <v>1792.8875986354847</v>
      </c>
      <c r="AH2434" s="27">
        <f t="shared" si="276"/>
        <v>130283.16550084522</v>
      </c>
      <c r="AI2434" s="6" t="e">
        <f t="shared" si="271"/>
        <v>#N/A</v>
      </c>
    </row>
    <row r="2435" spans="1:35" x14ac:dyDescent="0.35">
      <c r="A2435" t="str">
        <f t="shared" ref="A2435:A2498" si="277">CONCATENATE(B2435,C2435,D2435,E2435,G2435,H2435)</f>
        <v>Preston Hill SurgeryHarness NorthBrentE84030May2</v>
      </c>
      <c r="B2435" s="41" t="s">
        <v>249</v>
      </c>
      <c r="C2435" s="41" t="s">
        <v>431</v>
      </c>
      <c r="D2435" s="41" t="s">
        <v>18</v>
      </c>
      <c r="E2435" s="41" t="s">
        <v>250</v>
      </c>
      <c r="F2435" s="41" t="s">
        <v>250</v>
      </c>
      <c r="G2435" s="41" t="s">
        <v>757</v>
      </c>
      <c r="H2435" s="41">
        <v>2</v>
      </c>
      <c r="I2435" s="41">
        <v>3984.1946636344101</v>
      </c>
      <c r="J2435" s="41">
        <v>3856</v>
      </c>
      <c r="K2435" s="41">
        <v>10</v>
      </c>
      <c r="L2435" s="41">
        <v>71.335999999999999</v>
      </c>
      <c r="M2435" s="41">
        <v>0.185</v>
      </c>
      <c r="N2435" s="41">
        <v>2945</v>
      </c>
      <c r="O2435" s="41">
        <v>60</v>
      </c>
      <c r="P2435" s="41">
        <v>58.605500000000006</v>
      </c>
      <c r="Q2435" s="41">
        <v>1.194</v>
      </c>
      <c r="R2435" s="41">
        <v>1500</v>
      </c>
      <c r="S2435" s="41">
        <v>26.85</v>
      </c>
      <c r="T2435" s="41">
        <v>1657</v>
      </c>
      <c r="U2435" s="41">
        <v>36.454000000000001</v>
      </c>
      <c r="V2435" s="41">
        <v>5366</v>
      </c>
      <c r="W2435" s="41">
        <v>98.371000000000009</v>
      </c>
      <c r="X2435" s="41">
        <v>4662</v>
      </c>
      <c r="Y2435" s="41">
        <v>96.253500000000003</v>
      </c>
      <c r="Z2435" s="6">
        <f>0</f>
        <v>0</v>
      </c>
      <c r="AA2435" s="6">
        <f t="shared" si="272"/>
        <v>98.371000000000009</v>
      </c>
      <c r="AB2435">
        <f>IF(ISBLANK(Table1[[#This Row],[FY2425_Cost]])=TRUE,#N/A,Table1[[#This Row],[FY2425_Cost]])</f>
        <v>96.253500000000003</v>
      </c>
      <c r="AC2435" s="6">
        <f t="shared" si="273"/>
        <v>-2.1175000000000068</v>
      </c>
      <c r="AD2435" s="6" t="e">
        <f>SUMIFS($AB$3:AB2435,$B$3:B2435,B2435)</f>
        <v>#N/A</v>
      </c>
      <c r="AE2435" s="6">
        <f t="shared" si="274"/>
        <v>1792.8875986354847</v>
      </c>
      <c r="AF2435" s="6">
        <f t="shared" si="275"/>
        <v>1792.8875986354847</v>
      </c>
      <c r="AG2435" s="6">
        <f>VLOOKUP(Table1[[#This Row],[PracticeCode]],$AP$3:$AS$345,4,FALSE)</f>
        <v>1792.8875986354847</v>
      </c>
      <c r="AH2435" s="27">
        <f t="shared" si="276"/>
        <v>130283.16550084522</v>
      </c>
      <c r="AI2435" s="6" t="e">
        <f t="shared" ref="AI2435:AI2498" si="278">IF(AD2435-AF2435&lt;=0,0,AD2435-AF2435)</f>
        <v>#N/A</v>
      </c>
    </row>
    <row r="2436" spans="1:35" x14ac:dyDescent="0.35">
      <c r="A2436" t="str">
        <f t="shared" si="277"/>
        <v>Preston Hill SurgeryHarness NorthBrentE84030Nov8</v>
      </c>
      <c r="B2436" s="41" t="s">
        <v>249</v>
      </c>
      <c r="C2436" s="41" t="s">
        <v>431</v>
      </c>
      <c r="D2436" s="41" t="s">
        <v>18</v>
      </c>
      <c r="E2436" s="41" t="s">
        <v>250</v>
      </c>
      <c r="F2436" s="41" t="s">
        <v>250</v>
      </c>
      <c r="G2436" s="41" t="s">
        <v>763</v>
      </c>
      <c r="H2436" s="41">
        <v>8</v>
      </c>
      <c r="I2436" s="41">
        <v>3984.1946636344101</v>
      </c>
      <c r="J2436" s="41">
        <v>2978</v>
      </c>
      <c r="K2436" s="41">
        <v>296</v>
      </c>
      <c r="L2436" s="41">
        <v>59.2622</v>
      </c>
      <c r="M2436" s="41">
        <v>5.8904000000000005</v>
      </c>
      <c r="N2436" s="41"/>
      <c r="O2436" s="41"/>
      <c r="P2436" s="41"/>
      <c r="Q2436" s="41"/>
      <c r="R2436" s="41">
        <v>3177</v>
      </c>
      <c r="S2436" s="41">
        <v>56.868299999999998</v>
      </c>
      <c r="T2436" s="41"/>
      <c r="U2436" s="41"/>
      <c r="V2436" s="41">
        <v>6451</v>
      </c>
      <c r="W2436" s="41">
        <v>122.02090000000001</v>
      </c>
      <c r="X2436" s="41"/>
      <c r="Y2436" s="41"/>
      <c r="Z2436" s="6">
        <f>0</f>
        <v>0</v>
      </c>
      <c r="AA2436" s="6">
        <f t="shared" si="272"/>
        <v>122.02090000000001</v>
      </c>
      <c r="AB2436" t="e">
        <f>IF(ISBLANK(Table1[[#This Row],[FY2425_Cost]])=TRUE,#N/A,Table1[[#This Row],[FY2425_Cost]])</f>
        <v>#N/A</v>
      </c>
      <c r="AC2436" s="6" t="e">
        <f t="shared" si="273"/>
        <v>#N/A</v>
      </c>
      <c r="AD2436" s="6" t="e">
        <f>SUMIFS($AB$3:AB2436,$B$3:B2436,B2436)</f>
        <v>#N/A</v>
      </c>
      <c r="AE2436" s="6">
        <f t="shared" si="274"/>
        <v>1792.8875986354847</v>
      </c>
      <c r="AF2436" s="6">
        <f t="shared" si="275"/>
        <v>1792.8875986354847</v>
      </c>
      <c r="AG2436" s="6">
        <f>VLOOKUP(Table1[[#This Row],[PracticeCode]],$AP$3:$AS$345,4,FALSE)</f>
        <v>1792.8875986354847</v>
      </c>
      <c r="AH2436" s="27">
        <f t="shared" si="276"/>
        <v>130283.16550084522</v>
      </c>
      <c r="AI2436" s="6" t="e">
        <f t="shared" si="278"/>
        <v>#N/A</v>
      </c>
    </row>
    <row r="2437" spans="1:35" x14ac:dyDescent="0.35">
      <c r="A2437" t="str">
        <f t="shared" si="277"/>
        <v>Preston Hill SurgeryHarness NorthBrentE84030Oct7</v>
      </c>
      <c r="B2437" s="41" t="s">
        <v>249</v>
      </c>
      <c r="C2437" s="41" t="s">
        <v>431</v>
      </c>
      <c r="D2437" s="41" t="s">
        <v>18</v>
      </c>
      <c r="E2437" s="41" t="s">
        <v>250</v>
      </c>
      <c r="F2437" s="41" t="s">
        <v>250</v>
      </c>
      <c r="G2437" s="41" t="s">
        <v>762</v>
      </c>
      <c r="H2437" s="41">
        <v>7</v>
      </c>
      <c r="I2437" s="41">
        <v>3984.1946636344101</v>
      </c>
      <c r="J2437" s="41">
        <v>15913</v>
      </c>
      <c r="K2437" s="41">
        <v>1490</v>
      </c>
      <c r="L2437" s="41">
        <v>316.6687</v>
      </c>
      <c r="M2437" s="41">
        <v>29.651</v>
      </c>
      <c r="N2437" s="41">
        <v>0</v>
      </c>
      <c r="O2437" s="41">
        <v>3750</v>
      </c>
      <c r="P2437" s="41">
        <v>0</v>
      </c>
      <c r="Q2437" s="41">
        <v>84.375</v>
      </c>
      <c r="R2437" s="41">
        <v>4254</v>
      </c>
      <c r="S2437" s="41">
        <v>76.146600000000007</v>
      </c>
      <c r="T2437" s="41">
        <v>4872</v>
      </c>
      <c r="U2437" s="41">
        <v>107.184</v>
      </c>
      <c r="V2437" s="41">
        <v>21657</v>
      </c>
      <c r="W2437" s="41">
        <v>422.46630000000005</v>
      </c>
      <c r="X2437" s="41">
        <v>8622</v>
      </c>
      <c r="Y2437" s="41">
        <v>191.559</v>
      </c>
      <c r="Z2437" s="6">
        <f>0</f>
        <v>0</v>
      </c>
      <c r="AA2437" s="6">
        <f t="shared" si="272"/>
        <v>422.46630000000005</v>
      </c>
      <c r="AB2437">
        <f>IF(ISBLANK(Table1[[#This Row],[FY2425_Cost]])=TRUE,#N/A,Table1[[#This Row],[FY2425_Cost]])</f>
        <v>191.559</v>
      </c>
      <c r="AC2437" s="6">
        <f t="shared" si="273"/>
        <v>-230.90730000000005</v>
      </c>
      <c r="AD2437" s="6" t="e">
        <f>SUMIFS($AB$3:AB2437,$B$3:B2437,B2437)</f>
        <v>#N/A</v>
      </c>
      <c r="AE2437" s="6">
        <f t="shared" si="274"/>
        <v>1792.8875986354847</v>
      </c>
      <c r="AF2437" s="6">
        <f t="shared" si="275"/>
        <v>1792.8875986354847</v>
      </c>
      <c r="AG2437" s="6">
        <f>VLOOKUP(Table1[[#This Row],[PracticeCode]],$AP$3:$AS$345,4,FALSE)</f>
        <v>1792.8875986354847</v>
      </c>
      <c r="AH2437" s="27">
        <f t="shared" si="276"/>
        <v>130283.16550084522</v>
      </c>
      <c r="AI2437" s="6" t="e">
        <f t="shared" si="278"/>
        <v>#N/A</v>
      </c>
    </row>
    <row r="2438" spans="1:35" x14ac:dyDescent="0.35">
      <c r="A2438" t="str">
        <f t="shared" si="277"/>
        <v>Preston Hill SurgeryHarness NorthBrentE84030Sep6</v>
      </c>
      <c r="B2438" s="41" t="s">
        <v>249</v>
      </c>
      <c r="C2438" s="41" t="s">
        <v>431</v>
      </c>
      <c r="D2438" s="41" t="s">
        <v>18</v>
      </c>
      <c r="E2438" s="41" t="s">
        <v>250</v>
      </c>
      <c r="F2438" s="41" t="s">
        <v>250</v>
      </c>
      <c r="G2438" s="41" t="s">
        <v>761</v>
      </c>
      <c r="H2438" s="41">
        <v>6</v>
      </c>
      <c r="I2438" s="41">
        <v>3984.1946636344101</v>
      </c>
      <c r="J2438" s="41">
        <v>9609</v>
      </c>
      <c r="K2438" s="41">
        <v>4178</v>
      </c>
      <c r="L2438" s="41">
        <v>191.2191</v>
      </c>
      <c r="M2438" s="41">
        <v>83.142200000000003</v>
      </c>
      <c r="N2438" s="41">
        <v>8485</v>
      </c>
      <c r="O2438" s="41">
        <v>2059</v>
      </c>
      <c r="P2438" s="41">
        <v>190.91249999999999</v>
      </c>
      <c r="Q2438" s="41">
        <v>46.327500000000001</v>
      </c>
      <c r="R2438" s="41">
        <v>4196</v>
      </c>
      <c r="S2438" s="41">
        <v>75.108400000000003</v>
      </c>
      <c r="T2438" s="41">
        <v>4056</v>
      </c>
      <c r="U2438" s="41">
        <v>89.231999999999999</v>
      </c>
      <c r="V2438" s="41">
        <v>17983</v>
      </c>
      <c r="W2438" s="41">
        <v>349.46970000000005</v>
      </c>
      <c r="X2438" s="41">
        <v>14600</v>
      </c>
      <c r="Y2438" s="41">
        <v>326.47199999999998</v>
      </c>
      <c r="Z2438" s="6">
        <f>0</f>
        <v>0</v>
      </c>
      <c r="AA2438" s="6">
        <f t="shared" si="272"/>
        <v>349.46970000000005</v>
      </c>
      <c r="AB2438">
        <f>IF(ISBLANK(Table1[[#This Row],[FY2425_Cost]])=TRUE,#N/A,Table1[[#This Row],[FY2425_Cost]])</f>
        <v>326.47199999999998</v>
      </c>
      <c r="AC2438" s="6">
        <f t="shared" si="273"/>
        <v>-22.997700000000066</v>
      </c>
      <c r="AD2438" s="6" t="e">
        <f>SUMIFS($AB$3:AB2438,$B$3:B2438,B2438)</f>
        <v>#N/A</v>
      </c>
      <c r="AE2438" s="6">
        <f t="shared" si="274"/>
        <v>1792.8875986354847</v>
      </c>
      <c r="AF2438" s="6">
        <f t="shared" si="275"/>
        <v>1792.8875986354847</v>
      </c>
      <c r="AG2438" s="6">
        <f>VLOOKUP(Table1[[#This Row],[PracticeCode]],$AP$3:$AS$345,4,FALSE)</f>
        <v>1792.8875986354847</v>
      </c>
      <c r="AH2438" s="27">
        <f t="shared" si="276"/>
        <v>130283.16550084522</v>
      </c>
      <c r="AI2438" s="6" t="e">
        <f t="shared" si="278"/>
        <v>#N/A</v>
      </c>
    </row>
    <row r="2439" spans="1:35" x14ac:dyDescent="0.35">
      <c r="A2439" t="str">
        <f t="shared" si="277"/>
        <v>PRESTON MEDICAL CENTREHarness NorthBrentE84678Apr1</v>
      </c>
      <c r="B2439" s="41" t="s">
        <v>715</v>
      </c>
      <c r="C2439" s="41" t="s">
        <v>431</v>
      </c>
      <c r="D2439" s="41" t="s">
        <v>18</v>
      </c>
      <c r="E2439" s="41" t="s">
        <v>251</v>
      </c>
      <c r="F2439" s="41" t="s">
        <v>251</v>
      </c>
      <c r="G2439" s="41" t="s">
        <v>756</v>
      </c>
      <c r="H2439" s="41">
        <v>1</v>
      </c>
      <c r="I2439" s="41">
        <v>4271.7758954057999</v>
      </c>
      <c r="J2439" s="41">
        <v>41</v>
      </c>
      <c r="K2439" s="41">
        <v>832</v>
      </c>
      <c r="L2439" s="41">
        <v>0.75849999999999995</v>
      </c>
      <c r="M2439" s="41">
        <v>15.391999999999999</v>
      </c>
      <c r="N2439" s="41">
        <v>101</v>
      </c>
      <c r="O2439" s="41">
        <v>0</v>
      </c>
      <c r="P2439" s="41">
        <v>2.0099</v>
      </c>
      <c r="Q2439" s="41">
        <v>0</v>
      </c>
      <c r="R2439" s="41">
        <v>0</v>
      </c>
      <c r="S2439" s="41">
        <v>0</v>
      </c>
      <c r="T2439" s="41">
        <v>0</v>
      </c>
      <c r="U2439" s="41">
        <v>0</v>
      </c>
      <c r="V2439" s="41">
        <v>873</v>
      </c>
      <c r="W2439" s="41">
        <v>16.150500000000001</v>
      </c>
      <c r="X2439" s="41">
        <v>101</v>
      </c>
      <c r="Y2439" s="41">
        <v>2.0099</v>
      </c>
      <c r="Z2439" s="6">
        <f>0</f>
        <v>0</v>
      </c>
      <c r="AA2439" s="6">
        <f t="shared" si="272"/>
        <v>16.150500000000001</v>
      </c>
      <c r="AB2439">
        <f>IF(ISBLANK(Table1[[#This Row],[FY2425_Cost]])=TRUE,#N/A,Table1[[#This Row],[FY2425_Cost]])</f>
        <v>2.0099</v>
      </c>
      <c r="AC2439" s="6">
        <f t="shared" si="273"/>
        <v>-14.140600000000001</v>
      </c>
      <c r="AD2439" s="6">
        <f>SUMIFS($AB$3:AB2439,$B$3:B2439,B2439)</f>
        <v>2.0099</v>
      </c>
      <c r="AE2439" s="6">
        <f t="shared" si="274"/>
        <v>1922.29915293261</v>
      </c>
      <c r="AF2439" s="6">
        <f t="shared" si="275"/>
        <v>1922.29915293261</v>
      </c>
      <c r="AG2439" s="6">
        <f>VLOOKUP(Table1[[#This Row],[PracticeCode]],$AP$3:$AS$345,4,FALSE)</f>
        <v>1922.29915293261</v>
      </c>
      <c r="AH2439" s="27">
        <f t="shared" si="276"/>
        <v>139687.07177976967</v>
      </c>
      <c r="AI2439" s="6">
        <f t="shared" si="278"/>
        <v>0</v>
      </c>
    </row>
    <row r="2440" spans="1:35" x14ac:dyDescent="0.35">
      <c r="A2440" t="str">
        <f t="shared" si="277"/>
        <v>PRESTON MEDICAL CENTREHarness NorthBrentE84678Aug5</v>
      </c>
      <c r="B2440" s="41" t="s">
        <v>715</v>
      </c>
      <c r="C2440" s="41" t="s">
        <v>431</v>
      </c>
      <c r="D2440" s="41" t="s">
        <v>18</v>
      </c>
      <c r="E2440" s="41" t="s">
        <v>251</v>
      </c>
      <c r="F2440" s="41" t="s">
        <v>251</v>
      </c>
      <c r="G2440" s="41" t="s">
        <v>760</v>
      </c>
      <c r="H2440" s="41">
        <v>5</v>
      </c>
      <c r="I2440" s="41">
        <v>4271.7758954057999</v>
      </c>
      <c r="J2440" s="41">
        <v>349</v>
      </c>
      <c r="K2440" s="41">
        <v>0</v>
      </c>
      <c r="L2440" s="41">
        <v>6.4564999999999992</v>
      </c>
      <c r="M2440" s="41">
        <v>0</v>
      </c>
      <c r="N2440" s="41">
        <v>104</v>
      </c>
      <c r="O2440" s="41">
        <v>0</v>
      </c>
      <c r="P2440" s="41">
        <v>2.0696000000000003</v>
      </c>
      <c r="Q2440" s="41">
        <v>0</v>
      </c>
      <c r="R2440" s="41">
        <v>0</v>
      </c>
      <c r="S2440" s="41">
        <v>0</v>
      </c>
      <c r="T2440" s="41">
        <v>0</v>
      </c>
      <c r="U2440" s="41">
        <v>0</v>
      </c>
      <c r="V2440" s="41">
        <v>349</v>
      </c>
      <c r="W2440" s="41">
        <v>6.4564999999999992</v>
      </c>
      <c r="X2440" s="41">
        <v>104</v>
      </c>
      <c r="Y2440" s="41">
        <v>2.0696000000000003</v>
      </c>
      <c r="Z2440" s="6">
        <f>0</f>
        <v>0</v>
      </c>
      <c r="AA2440" s="6">
        <f t="shared" si="272"/>
        <v>6.4564999999999992</v>
      </c>
      <c r="AB2440">
        <f>IF(ISBLANK(Table1[[#This Row],[FY2425_Cost]])=TRUE,#N/A,Table1[[#This Row],[FY2425_Cost]])</f>
        <v>2.0696000000000003</v>
      </c>
      <c r="AC2440" s="6">
        <f t="shared" si="273"/>
        <v>-4.3868999999999989</v>
      </c>
      <c r="AD2440" s="6">
        <f>SUMIFS($AB$3:AB2440,$B$3:B2440,B2440)</f>
        <v>4.0795000000000003</v>
      </c>
      <c r="AE2440" s="6">
        <f t="shared" si="274"/>
        <v>1922.29915293261</v>
      </c>
      <c r="AF2440" s="6">
        <f t="shared" si="275"/>
        <v>1922.29915293261</v>
      </c>
      <c r="AG2440" s="6">
        <f>VLOOKUP(Table1[[#This Row],[PracticeCode]],$AP$3:$AS$345,4,FALSE)</f>
        <v>1922.29915293261</v>
      </c>
      <c r="AH2440" s="27">
        <f t="shared" si="276"/>
        <v>139687.07177976967</v>
      </c>
      <c r="AI2440" s="6">
        <f t="shared" si="278"/>
        <v>0</v>
      </c>
    </row>
    <row r="2441" spans="1:35" x14ac:dyDescent="0.35">
      <c r="A2441" t="str">
        <f t="shared" si="277"/>
        <v>PRESTON MEDICAL CENTREHarness NorthBrentE84678Dec9</v>
      </c>
      <c r="B2441" s="41" t="s">
        <v>715</v>
      </c>
      <c r="C2441" s="41" t="s">
        <v>431</v>
      </c>
      <c r="D2441" s="41" t="s">
        <v>18</v>
      </c>
      <c r="E2441" s="41" t="s">
        <v>251</v>
      </c>
      <c r="F2441" s="41" t="s">
        <v>251</v>
      </c>
      <c r="G2441" s="41" t="s">
        <v>764</v>
      </c>
      <c r="H2441" s="41">
        <v>9</v>
      </c>
      <c r="I2441" s="41">
        <v>4271.7758954057999</v>
      </c>
      <c r="J2441" s="41">
        <v>176</v>
      </c>
      <c r="K2441" s="41">
        <v>0</v>
      </c>
      <c r="L2441" s="41">
        <v>3.5024000000000002</v>
      </c>
      <c r="M2441" s="41">
        <v>0</v>
      </c>
      <c r="N2441" s="41"/>
      <c r="O2441" s="41"/>
      <c r="P2441" s="41"/>
      <c r="Q2441" s="41"/>
      <c r="R2441" s="41">
        <v>0</v>
      </c>
      <c r="S2441" s="41">
        <v>0</v>
      </c>
      <c r="T2441" s="41"/>
      <c r="U2441" s="41"/>
      <c r="V2441" s="41">
        <v>176</v>
      </c>
      <c r="W2441" s="41">
        <v>3.5024000000000002</v>
      </c>
      <c r="X2441" s="41"/>
      <c r="Y2441" s="41"/>
      <c r="Z2441" s="6">
        <f>0</f>
        <v>0</v>
      </c>
      <c r="AA2441" s="6">
        <f t="shared" si="272"/>
        <v>3.5024000000000002</v>
      </c>
      <c r="AB2441" t="e">
        <f>IF(ISBLANK(Table1[[#This Row],[FY2425_Cost]])=TRUE,#N/A,Table1[[#This Row],[FY2425_Cost]])</f>
        <v>#N/A</v>
      </c>
      <c r="AC2441" s="6" t="e">
        <f t="shared" si="273"/>
        <v>#N/A</v>
      </c>
      <c r="AD2441" s="6" t="e">
        <f>SUMIFS($AB$3:AB2441,$B$3:B2441,B2441)</f>
        <v>#N/A</v>
      </c>
      <c r="AE2441" s="6">
        <f t="shared" si="274"/>
        <v>1922.29915293261</v>
      </c>
      <c r="AF2441" s="6">
        <f t="shared" si="275"/>
        <v>1922.29915293261</v>
      </c>
      <c r="AG2441" s="6">
        <f>VLOOKUP(Table1[[#This Row],[PracticeCode]],$AP$3:$AS$345,4,FALSE)</f>
        <v>1922.29915293261</v>
      </c>
      <c r="AH2441" s="27">
        <f t="shared" si="276"/>
        <v>139687.07177976967</v>
      </c>
      <c r="AI2441" s="6" t="e">
        <f t="shared" si="278"/>
        <v>#N/A</v>
      </c>
    </row>
    <row r="2442" spans="1:35" x14ac:dyDescent="0.35">
      <c r="A2442" t="str">
        <f t="shared" si="277"/>
        <v>PRESTON MEDICAL CENTREHarness NorthBrentE84678Feb11</v>
      </c>
      <c r="B2442" s="41" t="s">
        <v>715</v>
      </c>
      <c r="C2442" s="41" t="s">
        <v>431</v>
      </c>
      <c r="D2442" s="41" t="s">
        <v>18</v>
      </c>
      <c r="E2442" s="41" t="s">
        <v>251</v>
      </c>
      <c r="F2442" s="41" t="s">
        <v>251</v>
      </c>
      <c r="G2442" s="41" t="s">
        <v>766</v>
      </c>
      <c r="H2442" s="41">
        <v>11</v>
      </c>
      <c r="I2442" s="41">
        <v>4271.7758954057999</v>
      </c>
      <c r="J2442" s="41">
        <v>143</v>
      </c>
      <c r="K2442" s="41">
        <v>0</v>
      </c>
      <c r="L2442" s="41">
        <v>2.8457000000000003</v>
      </c>
      <c r="M2442" s="41">
        <v>0</v>
      </c>
      <c r="N2442" s="41"/>
      <c r="O2442" s="41"/>
      <c r="P2442" s="41"/>
      <c r="Q2442" s="41"/>
      <c r="R2442" s="41">
        <v>0</v>
      </c>
      <c r="S2442" s="41">
        <v>0</v>
      </c>
      <c r="T2442" s="41"/>
      <c r="U2442" s="41"/>
      <c r="V2442" s="41">
        <v>143</v>
      </c>
      <c r="W2442" s="41">
        <v>2.8457000000000003</v>
      </c>
      <c r="X2442" s="41"/>
      <c r="Y2442" s="41"/>
      <c r="Z2442" s="6">
        <f>0</f>
        <v>0</v>
      </c>
      <c r="AA2442" s="6">
        <f t="shared" si="272"/>
        <v>2.8457000000000003</v>
      </c>
      <c r="AB2442" t="e">
        <f>IF(ISBLANK(Table1[[#This Row],[FY2425_Cost]])=TRUE,#N/A,Table1[[#This Row],[FY2425_Cost]])</f>
        <v>#N/A</v>
      </c>
      <c r="AC2442" s="6" t="e">
        <f t="shared" si="273"/>
        <v>#N/A</v>
      </c>
      <c r="AD2442" s="6" t="e">
        <f>SUMIFS($AB$3:AB2442,$B$3:B2442,B2442)</f>
        <v>#N/A</v>
      </c>
      <c r="AE2442" s="6">
        <f t="shared" si="274"/>
        <v>1922.29915293261</v>
      </c>
      <c r="AF2442" s="6">
        <f t="shared" si="275"/>
        <v>1922.29915293261</v>
      </c>
      <c r="AG2442" s="6">
        <f>VLOOKUP(Table1[[#This Row],[PracticeCode]],$AP$3:$AS$345,4,FALSE)</f>
        <v>1922.29915293261</v>
      </c>
      <c r="AH2442" s="27">
        <f t="shared" si="276"/>
        <v>139687.07177976967</v>
      </c>
      <c r="AI2442" s="6" t="e">
        <f t="shared" si="278"/>
        <v>#N/A</v>
      </c>
    </row>
    <row r="2443" spans="1:35" x14ac:dyDescent="0.35">
      <c r="A2443" t="str">
        <f t="shared" si="277"/>
        <v>PRESTON MEDICAL CENTREHarness NorthBrentE84678Jan10</v>
      </c>
      <c r="B2443" s="41" t="s">
        <v>715</v>
      </c>
      <c r="C2443" s="41" t="s">
        <v>431</v>
      </c>
      <c r="D2443" s="41" t="s">
        <v>18</v>
      </c>
      <c r="E2443" s="41" t="s">
        <v>251</v>
      </c>
      <c r="F2443" s="41" t="s">
        <v>251</v>
      </c>
      <c r="G2443" s="41" t="s">
        <v>765</v>
      </c>
      <c r="H2443" s="41">
        <v>10</v>
      </c>
      <c r="I2443" s="41">
        <v>4271.7758954057999</v>
      </c>
      <c r="J2443" s="41">
        <v>150</v>
      </c>
      <c r="K2443" s="41">
        <v>0</v>
      </c>
      <c r="L2443" s="41">
        <v>2.9850000000000003</v>
      </c>
      <c r="M2443" s="41">
        <v>0</v>
      </c>
      <c r="N2443" s="41"/>
      <c r="O2443" s="41"/>
      <c r="P2443" s="41"/>
      <c r="Q2443" s="41"/>
      <c r="R2443" s="41">
        <v>0</v>
      </c>
      <c r="S2443" s="41">
        <v>0</v>
      </c>
      <c r="T2443" s="41"/>
      <c r="U2443" s="41"/>
      <c r="V2443" s="41">
        <v>150</v>
      </c>
      <c r="W2443" s="41">
        <v>2.9850000000000003</v>
      </c>
      <c r="X2443" s="41"/>
      <c r="Y2443" s="41"/>
      <c r="Z2443" s="6">
        <f>0</f>
        <v>0</v>
      </c>
      <c r="AA2443" s="6">
        <f t="shared" si="272"/>
        <v>2.9850000000000003</v>
      </c>
      <c r="AB2443" t="e">
        <f>IF(ISBLANK(Table1[[#This Row],[FY2425_Cost]])=TRUE,#N/A,Table1[[#This Row],[FY2425_Cost]])</f>
        <v>#N/A</v>
      </c>
      <c r="AC2443" s="6" t="e">
        <f t="shared" si="273"/>
        <v>#N/A</v>
      </c>
      <c r="AD2443" s="6" t="e">
        <f>SUMIFS($AB$3:AB2443,$B$3:B2443,B2443)</f>
        <v>#N/A</v>
      </c>
      <c r="AE2443" s="6">
        <f t="shared" si="274"/>
        <v>1922.29915293261</v>
      </c>
      <c r="AF2443" s="6">
        <f t="shared" si="275"/>
        <v>1922.29915293261</v>
      </c>
      <c r="AG2443" s="6">
        <f>VLOOKUP(Table1[[#This Row],[PracticeCode]],$AP$3:$AS$345,4,FALSE)</f>
        <v>1922.29915293261</v>
      </c>
      <c r="AH2443" s="27">
        <f t="shared" si="276"/>
        <v>139687.07177976967</v>
      </c>
      <c r="AI2443" s="6" t="e">
        <f t="shared" si="278"/>
        <v>#N/A</v>
      </c>
    </row>
    <row r="2444" spans="1:35" x14ac:dyDescent="0.35">
      <c r="A2444" t="str">
        <f t="shared" si="277"/>
        <v>PRESTON MEDICAL CENTREHarness NorthBrentE84678Jul4</v>
      </c>
      <c r="B2444" s="41" t="s">
        <v>715</v>
      </c>
      <c r="C2444" s="41" t="s">
        <v>431</v>
      </c>
      <c r="D2444" s="41" t="s">
        <v>18</v>
      </c>
      <c r="E2444" s="41" t="s">
        <v>251</v>
      </c>
      <c r="F2444" s="41" t="s">
        <v>251</v>
      </c>
      <c r="G2444" s="41" t="s">
        <v>759</v>
      </c>
      <c r="H2444" s="41">
        <v>4</v>
      </c>
      <c r="I2444" s="41">
        <v>4271.7758954057999</v>
      </c>
      <c r="J2444" s="41">
        <v>576</v>
      </c>
      <c r="K2444" s="41">
        <v>0</v>
      </c>
      <c r="L2444" s="41">
        <v>10.655999999999999</v>
      </c>
      <c r="M2444" s="41">
        <v>0</v>
      </c>
      <c r="N2444" s="41">
        <v>214</v>
      </c>
      <c r="O2444" s="41">
        <v>0</v>
      </c>
      <c r="P2444" s="41">
        <v>4.2586000000000004</v>
      </c>
      <c r="Q2444" s="41">
        <v>0</v>
      </c>
      <c r="R2444" s="41">
        <v>0</v>
      </c>
      <c r="S2444" s="41">
        <v>0</v>
      </c>
      <c r="T2444" s="41">
        <v>0</v>
      </c>
      <c r="U2444" s="41">
        <v>0</v>
      </c>
      <c r="V2444" s="41">
        <v>576</v>
      </c>
      <c r="W2444" s="41">
        <v>10.655999999999999</v>
      </c>
      <c r="X2444" s="41">
        <v>214</v>
      </c>
      <c r="Y2444" s="41">
        <v>4.2586000000000004</v>
      </c>
      <c r="Z2444" s="6">
        <f>0</f>
        <v>0</v>
      </c>
      <c r="AA2444" s="6">
        <f t="shared" si="272"/>
        <v>10.655999999999999</v>
      </c>
      <c r="AB2444">
        <f>IF(ISBLANK(Table1[[#This Row],[FY2425_Cost]])=TRUE,#N/A,Table1[[#This Row],[FY2425_Cost]])</f>
        <v>4.2586000000000004</v>
      </c>
      <c r="AC2444" s="6">
        <f t="shared" si="273"/>
        <v>-6.3973999999999984</v>
      </c>
      <c r="AD2444" s="6" t="e">
        <f>SUMIFS($AB$3:AB2444,$B$3:B2444,B2444)</f>
        <v>#N/A</v>
      </c>
      <c r="AE2444" s="6">
        <f t="shared" si="274"/>
        <v>1922.29915293261</v>
      </c>
      <c r="AF2444" s="6">
        <f t="shared" si="275"/>
        <v>1922.29915293261</v>
      </c>
      <c r="AG2444" s="6">
        <f>VLOOKUP(Table1[[#This Row],[PracticeCode]],$AP$3:$AS$345,4,FALSE)</f>
        <v>1922.29915293261</v>
      </c>
      <c r="AH2444" s="27">
        <f t="shared" si="276"/>
        <v>139687.07177976967</v>
      </c>
      <c r="AI2444" s="6" t="e">
        <f t="shared" si="278"/>
        <v>#N/A</v>
      </c>
    </row>
    <row r="2445" spans="1:35" x14ac:dyDescent="0.35">
      <c r="A2445" t="str">
        <f t="shared" si="277"/>
        <v>PRESTON MEDICAL CENTREHarness NorthBrentE84678Jun3</v>
      </c>
      <c r="B2445" s="41" t="s">
        <v>715</v>
      </c>
      <c r="C2445" s="41" t="s">
        <v>431</v>
      </c>
      <c r="D2445" s="41" t="s">
        <v>18</v>
      </c>
      <c r="E2445" s="41" t="s">
        <v>251</v>
      </c>
      <c r="F2445" s="41" t="s">
        <v>251</v>
      </c>
      <c r="G2445" s="41" t="s">
        <v>758</v>
      </c>
      <c r="H2445" s="41">
        <v>3</v>
      </c>
      <c r="I2445" s="41">
        <v>4271.7758954057999</v>
      </c>
      <c r="J2445" s="41">
        <v>62</v>
      </c>
      <c r="K2445" s="41">
        <v>105</v>
      </c>
      <c r="L2445" s="41">
        <v>1.147</v>
      </c>
      <c r="M2445" s="41">
        <v>1.9424999999999999</v>
      </c>
      <c r="N2445" s="41">
        <v>196</v>
      </c>
      <c r="O2445" s="41">
        <v>0</v>
      </c>
      <c r="P2445" s="41">
        <v>3.9004000000000003</v>
      </c>
      <c r="Q2445" s="41">
        <v>0</v>
      </c>
      <c r="R2445" s="41">
        <v>0</v>
      </c>
      <c r="S2445" s="41">
        <v>0</v>
      </c>
      <c r="T2445" s="41">
        <v>0</v>
      </c>
      <c r="U2445" s="41">
        <v>0</v>
      </c>
      <c r="V2445" s="41">
        <v>167</v>
      </c>
      <c r="W2445" s="41">
        <v>3.0895000000000001</v>
      </c>
      <c r="X2445" s="41">
        <v>196</v>
      </c>
      <c r="Y2445" s="41">
        <v>3.9004000000000003</v>
      </c>
      <c r="Z2445" s="6">
        <f>0</f>
        <v>0</v>
      </c>
      <c r="AA2445" s="6">
        <f t="shared" si="272"/>
        <v>3.0895000000000001</v>
      </c>
      <c r="AB2445">
        <f>IF(ISBLANK(Table1[[#This Row],[FY2425_Cost]])=TRUE,#N/A,Table1[[#This Row],[FY2425_Cost]])</f>
        <v>3.9004000000000003</v>
      </c>
      <c r="AC2445" s="6">
        <f t="shared" si="273"/>
        <v>0.81090000000000018</v>
      </c>
      <c r="AD2445" s="6" t="e">
        <f>SUMIFS($AB$3:AB2445,$B$3:B2445,B2445)</f>
        <v>#N/A</v>
      </c>
      <c r="AE2445" s="6">
        <f t="shared" si="274"/>
        <v>1922.29915293261</v>
      </c>
      <c r="AF2445" s="6">
        <f t="shared" si="275"/>
        <v>1922.29915293261</v>
      </c>
      <c r="AG2445" s="6">
        <f>VLOOKUP(Table1[[#This Row],[PracticeCode]],$AP$3:$AS$345,4,FALSE)</f>
        <v>1922.29915293261</v>
      </c>
      <c r="AH2445" s="27">
        <f t="shared" si="276"/>
        <v>139687.07177976967</v>
      </c>
      <c r="AI2445" s="6" t="e">
        <f t="shared" si="278"/>
        <v>#N/A</v>
      </c>
    </row>
    <row r="2446" spans="1:35" x14ac:dyDescent="0.35">
      <c r="A2446" t="str">
        <f t="shared" si="277"/>
        <v>PRESTON MEDICAL CENTREHarness NorthBrentE84678Mar12</v>
      </c>
      <c r="B2446" s="41" t="s">
        <v>715</v>
      </c>
      <c r="C2446" s="41" t="s">
        <v>431</v>
      </c>
      <c r="D2446" s="41" t="s">
        <v>18</v>
      </c>
      <c r="E2446" s="41" t="s">
        <v>251</v>
      </c>
      <c r="F2446" s="41" t="s">
        <v>251</v>
      </c>
      <c r="G2446" s="41" t="s">
        <v>767</v>
      </c>
      <c r="H2446" s="41">
        <v>12</v>
      </c>
      <c r="I2446" s="41">
        <v>4271.7758954057999</v>
      </c>
      <c r="J2446" s="41">
        <v>73</v>
      </c>
      <c r="K2446" s="41">
        <v>0</v>
      </c>
      <c r="L2446" s="41">
        <v>1.4527000000000001</v>
      </c>
      <c r="M2446" s="41">
        <v>0</v>
      </c>
      <c r="N2446" s="41"/>
      <c r="O2446" s="41"/>
      <c r="P2446" s="41"/>
      <c r="Q2446" s="41"/>
      <c r="R2446" s="41">
        <v>0</v>
      </c>
      <c r="S2446" s="41">
        <v>0</v>
      </c>
      <c r="T2446" s="41"/>
      <c r="U2446" s="41"/>
      <c r="V2446" s="41">
        <v>73</v>
      </c>
      <c r="W2446" s="41">
        <v>1.4527000000000001</v>
      </c>
      <c r="X2446" s="41"/>
      <c r="Y2446" s="41"/>
      <c r="Z2446" s="6">
        <f>0</f>
        <v>0</v>
      </c>
      <c r="AA2446" s="6">
        <f t="shared" si="272"/>
        <v>1.4527000000000001</v>
      </c>
      <c r="AB2446" t="e">
        <f>IF(ISBLANK(Table1[[#This Row],[FY2425_Cost]])=TRUE,#N/A,Table1[[#This Row],[FY2425_Cost]])</f>
        <v>#N/A</v>
      </c>
      <c r="AC2446" s="6" t="e">
        <f t="shared" si="273"/>
        <v>#N/A</v>
      </c>
      <c r="AD2446" s="6" t="e">
        <f>SUMIFS($AB$3:AB2446,$B$3:B2446,B2446)</f>
        <v>#N/A</v>
      </c>
      <c r="AE2446" s="6">
        <f t="shared" si="274"/>
        <v>1922.29915293261</v>
      </c>
      <c r="AF2446" s="6">
        <f t="shared" si="275"/>
        <v>1922.29915293261</v>
      </c>
      <c r="AG2446" s="6">
        <f>VLOOKUP(Table1[[#This Row],[PracticeCode]],$AP$3:$AS$345,4,FALSE)</f>
        <v>1922.29915293261</v>
      </c>
      <c r="AH2446" s="27">
        <f t="shared" si="276"/>
        <v>139687.07177976967</v>
      </c>
      <c r="AI2446" s="6" t="e">
        <f t="shared" si="278"/>
        <v>#N/A</v>
      </c>
    </row>
    <row r="2447" spans="1:35" x14ac:dyDescent="0.35">
      <c r="A2447" t="str">
        <f t="shared" si="277"/>
        <v>PRESTON MEDICAL CENTREHarness NorthBrentE84678May2</v>
      </c>
      <c r="B2447" s="41" t="s">
        <v>715</v>
      </c>
      <c r="C2447" s="41" t="s">
        <v>431</v>
      </c>
      <c r="D2447" s="41" t="s">
        <v>18</v>
      </c>
      <c r="E2447" s="41" t="s">
        <v>251</v>
      </c>
      <c r="F2447" s="41" t="s">
        <v>251</v>
      </c>
      <c r="G2447" s="41" t="s">
        <v>757</v>
      </c>
      <c r="H2447" s="41">
        <v>2</v>
      </c>
      <c r="I2447" s="41">
        <v>4271.7758954057999</v>
      </c>
      <c r="J2447" s="41">
        <v>52</v>
      </c>
      <c r="K2447" s="41">
        <v>104</v>
      </c>
      <c r="L2447" s="41">
        <v>0.96199999999999997</v>
      </c>
      <c r="M2447" s="41">
        <v>1.9239999999999999</v>
      </c>
      <c r="N2447" s="41">
        <v>110</v>
      </c>
      <c r="O2447" s="41">
        <v>0</v>
      </c>
      <c r="P2447" s="41">
        <v>2.1890000000000001</v>
      </c>
      <c r="Q2447" s="41">
        <v>0</v>
      </c>
      <c r="R2447" s="41">
        <v>0</v>
      </c>
      <c r="S2447" s="41">
        <v>0</v>
      </c>
      <c r="T2447" s="41">
        <v>0</v>
      </c>
      <c r="U2447" s="41">
        <v>0</v>
      </c>
      <c r="V2447" s="41">
        <v>156</v>
      </c>
      <c r="W2447" s="41">
        <v>2.8860000000000001</v>
      </c>
      <c r="X2447" s="41">
        <v>110</v>
      </c>
      <c r="Y2447" s="41">
        <v>2.1890000000000001</v>
      </c>
      <c r="Z2447" s="6">
        <f>0</f>
        <v>0</v>
      </c>
      <c r="AA2447" s="6">
        <f t="shared" si="272"/>
        <v>2.8860000000000001</v>
      </c>
      <c r="AB2447">
        <f>IF(ISBLANK(Table1[[#This Row],[FY2425_Cost]])=TRUE,#N/A,Table1[[#This Row],[FY2425_Cost]])</f>
        <v>2.1890000000000001</v>
      </c>
      <c r="AC2447" s="6">
        <f t="shared" si="273"/>
        <v>-0.69700000000000006</v>
      </c>
      <c r="AD2447" s="6" t="e">
        <f>SUMIFS($AB$3:AB2447,$B$3:B2447,B2447)</f>
        <v>#N/A</v>
      </c>
      <c r="AE2447" s="6">
        <f t="shared" si="274"/>
        <v>1922.29915293261</v>
      </c>
      <c r="AF2447" s="6">
        <f t="shared" si="275"/>
        <v>1922.29915293261</v>
      </c>
      <c r="AG2447" s="6">
        <f>VLOOKUP(Table1[[#This Row],[PracticeCode]],$AP$3:$AS$345,4,FALSE)</f>
        <v>1922.29915293261</v>
      </c>
      <c r="AH2447" s="27">
        <f t="shared" si="276"/>
        <v>139687.07177976967</v>
      </c>
      <c r="AI2447" s="6" t="e">
        <f t="shared" si="278"/>
        <v>#N/A</v>
      </c>
    </row>
    <row r="2448" spans="1:35" x14ac:dyDescent="0.35">
      <c r="A2448" t="str">
        <f t="shared" si="277"/>
        <v>PRESTON MEDICAL CENTREHarness NorthBrentE84678Nov8</v>
      </c>
      <c r="B2448" s="41" t="s">
        <v>715</v>
      </c>
      <c r="C2448" s="41" t="s">
        <v>431</v>
      </c>
      <c r="D2448" s="41" t="s">
        <v>18</v>
      </c>
      <c r="E2448" s="41" t="s">
        <v>251</v>
      </c>
      <c r="F2448" s="41" t="s">
        <v>251</v>
      </c>
      <c r="G2448" s="41" t="s">
        <v>763</v>
      </c>
      <c r="H2448" s="41">
        <v>8</v>
      </c>
      <c r="I2448" s="41">
        <v>4271.7758954057999</v>
      </c>
      <c r="J2448" s="41">
        <v>162</v>
      </c>
      <c r="K2448" s="41">
        <v>0</v>
      </c>
      <c r="L2448" s="41">
        <v>3.2238000000000002</v>
      </c>
      <c r="M2448" s="41">
        <v>0</v>
      </c>
      <c r="N2448" s="41"/>
      <c r="O2448" s="41"/>
      <c r="P2448" s="41"/>
      <c r="Q2448" s="41"/>
      <c r="R2448" s="41">
        <v>0</v>
      </c>
      <c r="S2448" s="41">
        <v>0</v>
      </c>
      <c r="T2448" s="41"/>
      <c r="U2448" s="41"/>
      <c r="V2448" s="41">
        <v>162</v>
      </c>
      <c r="W2448" s="41">
        <v>3.2238000000000002</v>
      </c>
      <c r="X2448" s="41"/>
      <c r="Y2448" s="41"/>
      <c r="Z2448" s="6">
        <f>0</f>
        <v>0</v>
      </c>
      <c r="AA2448" s="6">
        <f t="shared" si="272"/>
        <v>3.2238000000000002</v>
      </c>
      <c r="AB2448" t="e">
        <f>IF(ISBLANK(Table1[[#This Row],[FY2425_Cost]])=TRUE,#N/A,Table1[[#This Row],[FY2425_Cost]])</f>
        <v>#N/A</v>
      </c>
      <c r="AC2448" s="6" t="e">
        <f t="shared" si="273"/>
        <v>#N/A</v>
      </c>
      <c r="AD2448" s="6" t="e">
        <f>SUMIFS($AB$3:AB2448,$B$3:B2448,B2448)</f>
        <v>#N/A</v>
      </c>
      <c r="AE2448" s="6">
        <f t="shared" si="274"/>
        <v>1922.29915293261</v>
      </c>
      <c r="AF2448" s="6">
        <f t="shared" si="275"/>
        <v>1922.29915293261</v>
      </c>
      <c r="AG2448" s="6">
        <f>VLOOKUP(Table1[[#This Row],[PracticeCode]],$AP$3:$AS$345,4,FALSE)</f>
        <v>1922.29915293261</v>
      </c>
      <c r="AH2448" s="27">
        <f t="shared" si="276"/>
        <v>139687.07177976967</v>
      </c>
      <c r="AI2448" s="6" t="e">
        <f t="shared" si="278"/>
        <v>#N/A</v>
      </c>
    </row>
    <row r="2449" spans="1:35" x14ac:dyDescent="0.35">
      <c r="A2449" t="str">
        <f t="shared" si="277"/>
        <v>PRESTON MEDICAL CENTREHarness NorthBrentE84678Oct7</v>
      </c>
      <c r="B2449" s="41" t="s">
        <v>715</v>
      </c>
      <c r="C2449" s="41" t="s">
        <v>431</v>
      </c>
      <c r="D2449" s="41" t="s">
        <v>18</v>
      </c>
      <c r="E2449" s="41" t="s">
        <v>251</v>
      </c>
      <c r="F2449" s="41" t="s">
        <v>251</v>
      </c>
      <c r="G2449" s="41" t="s">
        <v>762</v>
      </c>
      <c r="H2449" s="41">
        <v>7</v>
      </c>
      <c r="I2449" s="41">
        <v>4271.7758954057999</v>
      </c>
      <c r="J2449" s="41">
        <v>209</v>
      </c>
      <c r="K2449" s="41">
        <v>0</v>
      </c>
      <c r="L2449" s="41">
        <v>4.1591000000000005</v>
      </c>
      <c r="M2449" s="41">
        <v>0</v>
      </c>
      <c r="N2449" s="41">
        <v>0</v>
      </c>
      <c r="O2449" s="41">
        <v>0</v>
      </c>
      <c r="P2449" s="41">
        <v>0</v>
      </c>
      <c r="Q2449" s="41">
        <v>0</v>
      </c>
      <c r="R2449" s="41">
        <v>0</v>
      </c>
      <c r="S2449" s="41">
        <v>0</v>
      </c>
      <c r="T2449" s="41">
        <v>0</v>
      </c>
      <c r="U2449" s="41">
        <v>0</v>
      </c>
      <c r="V2449" s="41">
        <v>209</v>
      </c>
      <c r="W2449" s="41">
        <v>4.1591000000000005</v>
      </c>
      <c r="X2449" s="41">
        <v>0</v>
      </c>
      <c r="Y2449" s="41">
        <v>0</v>
      </c>
      <c r="Z2449" s="6">
        <f>0</f>
        <v>0</v>
      </c>
      <c r="AA2449" s="6">
        <f t="shared" si="272"/>
        <v>4.1591000000000005</v>
      </c>
      <c r="AB2449">
        <f>IF(ISBLANK(Table1[[#This Row],[FY2425_Cost]])=TRUE,#N/A,Table1[[#This Row],[FY2425_Cost]])</f>
        <v>0</v>
      </c>
      <c r="AC2449" s="6">
        <f t="shared" si="273"/>
        <v>-4.1591000000000005</v>
      </c>
      <c r="AD2449" s="6" t="e">
        <f>SUMIFS($AB$3:AB2449,$B$3:B2449,B2449)</f>
        <v>#N/A</v>
      </c>
      <c r="AE2449" s="6">
        <f t="shared" si="274"/>
        <v>1922.29915293261</v>
      </c>
      <c r="AF2449" s="6">
        <f t="shared" si="275"/>
        <v>1922.29915293261</v>
      </c>
      <c r="AG2449" s="6">
        <f>VLOOKUP(Table1[[#This Row],[PracticeCode]],$AP$3:$AS$345,4,FALSE)</f>
        <v>1922.29915293261</v>
      </c>
      <c r="AH2449" s="27">
        <f t="shared" si="276"/>
        <v>139687.07177976967</v>
      </c>
      <c r="AI2449" s="6" t="e">
        <f t="shared" si="278"/>
        <v>#N/A</v>
      </c>
    </row>
    <row r="2450" spans="1:35" x14ac:dyDescent="0.35">
      <c r="A2450" t="str">
        <f t="shared" si="277"/>
        <v>PRESTON MEDICAL CENTREHarness NorthBrentE84678Sep6</v>
      </c>
      <c r="B2450" s="41" t="s">
        <v>715</v>
      </c>
      <c r="C2450" s="41" t="s">
        <v>431</v>
      </c>
      <c r="D2450" s="41" t="s">
        <v>18</v>
      </c>
      <c r="E2450" s="41" t="s">
        <v>251</v>
      </c>
      <c r="F2450" s="41" t="s">
        <v>251</v>
      </c>
      <c r="G2450" s="41" t="s">
        <v>761</v>
      </c>
      <c r="H2450" s="41">
        <v>6</v>
      </c>
      <c r="I2450" s="41">
        <v>4271.7758954057999</v>
      </c>
      <c r="J2450" s="41">
        <v>14741</v>
      </c>
      <c r="K2450" s="41">
        <v>123</v>
      </c>
      <c r="L2450" s="41">
        <v>293.34590000000003</v>
      </c>
      <c r="M2450" s="41">
        <v>2.4477000000000002</v>
      </c>
      <c r="N2450" s="41">
        <v>115</v>
      </c>
      <c r="O2450" s="41">
        <v>0</v>
      </c>
      <c r="P2450" s="41">
        <v>2.5874999999999999</v>
      </c>
      <c r="Q2450" s="41">
        <v>0</v>
      </c>
      <c r="R2450" s="41">
        <v>0</v>
      </c>
      <c r="S2450" s="41">
        <v>0</v>
      </c>
      <c r="T2450" s="41">
        <v>0</v>
      </c>
      <c r="U2450" s="41">
        <v>0</v>
      </c>
      <c r="V2450" s="41">
        <v>14864</v>
      </c>
      <c r="W2450" s="41">
        <v>295.79360000000003</v>
      </c>
      <c r="X2450" s="41">
        <v>115</v>
      </c>
      <c r="Y2450" s="41">
        <v>2.5874999999999999</v>
      </c>
      <c r="Z2450" s="6">
        <f>0</f>
        <v>0</v>
      </c>
      <c r="AA2450" s="6">
        <f t="shared" si="272"/>
        <v>295.79360000000003</v>
      </c>
      <c r="AB2450">
        <f>IF(ISBLANK(Table1[[#This Row],[FY2425_Cost]])=TRUE,#N/A,Table1[[#This Row],[FY2425_Cost]])</f>
        <v>2.5874999999999999</v>
      </c>
      <c r="AC2450" s="6">
        <f t="shared" si="273"/>
        <v>-293.20610000000005</v>
      </c>
      <c r="AD2450" s="6" t="e">
        <f>SUMIFS($AB$3:AB2450,$B$3:B2450,B2450)</f>
        <v>#N/A</v>
      </c>
      <c r="AE2450" s="6">
        <f t="shared" si="274"/>
        <v>1922.29915293261</v>
      </c>
      <c r="AF2450" s="6">
        <f t="shared" si="275"/>
        <v>1922.29915293261</v>
      </c>
      <c r="AG2450" s="6">
        <f>VLOOKUP(Table1[[#This Row],[PracticeCode]],$AP$3:$AS$345,4,FALSE)</f>
        <v>1922.29915293261</v>
      </c>
      <c r="AH2450" s="27">
        <f t="shared" si="276"/>
        <v>139687.07177976967</v>
      </c>
      <c r="AI2450" s="6" t="e">
        <f t="shared" si="278"/>
        <v>#N/A</v>
      </c>
    </row>
    <row r="2451" spans="1:35" x14ac:dyDescent="0.35">
      <c r="A2451" t="str">
        <f t="shared" si="277"/>
        <v>PRESTON ROAD SURGERYK&amp;W CentralBrentE84620Apr1</v>
      </c>
      <c r="B2451" s="41" t="s">
        <v>693</v>
      </c>
      <c r="C2451" s="41" t="s">
        <v>464</v>
      </c>
      <c r="D2451" s="41" t="s">
        <v>18</v>
      </c>
      <c r="E2451" s="41" t="s">
        <v>252</v>
      </c>
      <c r="F2451" s="41" t="s">
        <v>252</v>
      </c>
      <c r="G2451" s="41" t="s">
        <v>756</v>
      </c>
      <c r="H2451" s="41">
        <v>1</v>
      </c>
      <c r="I2451" s="41">
        <v>5607.2852174443096</v>
      </c>
      <c r="J2451" s="41">
        <v>8010</v>
      </c>
      <c r="K2451" s="41">
        <v>0</v>
      </c>
      <c r="L2451" s="41">
        <v>148.185</v>
      </c>
      <c r="M2451" s="41">
        <v>0</v>
      </c>
      <c r="N2451" s="41">
        <v>7771</v>
      </c>
      <c r="O2451" s="41">
        <v>57</v>
      </c>
      <c r="P2451" s="41">
        <v>154.6429</v>
      </c>
      <c r="Q2451" s="41">
        <v>1.1343000000000001</v>
      </c>
      <c r="R2451" s="41">
        <v>0</v>
      </c>
      <c r="S2451" s="41">
        <v>0</v>
      </c>
      <c r="T2451" s="41">
        <v>0</v>
      </c>
      <c r="U2451" s="41">
        <v>0</v>
      </c>
      <c r="V2451" s="41">
        <v>8010</v>
      </c>
      <c r="W2451" s="41">
        <v>148.185</v>
      </c>
      <c r="X2451" s="41">
        <v>7828</v>
      </c>
      <c r="Y2451" s="41">
        <v>155.77719999999999</v>
      </c>
      <c r="Z2451" s="6">
        <f>0</f>
        <v>0</v>
      </c>
      <c r="AA2451" s="6">
        <f t="shared" si="272"/>
        <v>148.185</v>
      </c>
      <c r="AB2451">
        <f>IF(ISBLANK(Table1[[#This Row],[FY2425_Cost]])=TRUE,#N/A,Table1[[#This Row],[FY2425_Cost]])</f>
        <v>155.77719999999999</v>
      </c>
      <c r="AC2451" s="6">
        <f t="shared" si="273"/>
        <v>7.5921999999999912</v>
      </c>
      <c r="AD2451" s="6">
        <f>SUMIFS($AB$3:AB2451,$B$3:B2451,B2451)</f>
        <v>155.77719999999999</v>
      </c>
      <c r="AE2451" s="6">
        <f t="shared" si="274"/>
        <v>2523.2783478499396</v>
      </c>
      <c r="AF2451" s="6">
        <f t="shared" si="275"/>
        <v>2523.2783478499396</v>
      </c>
      <c r="AG2451" s="6">
        <f>VLOOKUP(Table1[[#This Row],[PracticeCode]],$AP$3:$AS$345,4,FALSE)</f>
        <v>2523.2783478499396</v>
      </c>
      <c r="AH2451" s="27">
        <f t="shared" si="276"/>
        <v>183358.22661042894</v>
      </c>
      <c r="AI2451" s="6">
        <f t="shared" si="278"/>
        <v>0</v>
      </c>
    </row>
    <row r="2452" spans="1:35" x14ac:dyDescent="0.35">
      <c r="A2452" t="str">
        <f t="shared" si="277"/>
        <v>PRESTON ROAD SURGERYK&amp;W CentralBrentE84620Aug5</v>
      </c>
      <c r="B2452" s="41" t="s">
        <v>693</v>
      </c>
      <c r="C2452" s="41" t="s">
        <v>464</v>
      </c>
      <c r="D2452" s="41" t="s">
        <v>18</v>
      </c>
      <c r="E2452" s="41" t="s">
        <v>252</v>
      </c>
      <c r="F2452" s="41" t="s">
        <v>252</v>
      </c>
      <c r="G2452" s="41" t="s">
        <v>760</v>
      </c>
      <c r="H2452" s="41">
        <v>5</v>
      </c>
      <c r="I2452" s="41">
        <v>5607.2852174443096</v>
      </c>
      <c r="J2452" s="41">
        <v>11586</v>
      </c>
      <c r="K2452" s="41">
        <v>444</v>
      </c>
      <c r="L2452" s="41">
        <v>214.34099999999998</v>
      </c>
      <c r="M2452" s="41">
        <v>8.2140000000000004</v>
      </c>
      <c r="N2452" s="41">
        <v>7041</v>
      </c>
      <c r="O2452" s="41">
        <v>1497</v>
      </c>
      <c r="P2452" s="41">
        <v>140.11590000000001</v>
      </c>
      <c r="Q2452" s="41">
        <v>29.790300000000002</v>
      </c>
      <c r="R2452" s="41">
        <v>0</v>
      </c>
      <c r="S2452" s="41">
        <v>0</v>
      </c>
      <c r="T2452" s="41">
        <v>0</v>
      </c>
      <c r="U2452" s="41">
        <v>0</v>
      </c>
      <c r="V2452" s="41">
        <v>12030</v>
      </c>
      <c r="W2452" s="41">
        <v>222.55499999999998</v>
      </c>
      <c r="X2452" s="41">
        <v>8538</v>
      </c>
      <c r="Y2452" s="41">
        <v>169.90620000000001</v>
      </c>
      <c r="Z2452" s="6">
        <f>0</f>
        <v>0</v>
      </c>
      <c r="AA2452" s="6">
        <f t="shared" si="272"/>
        <v>222.55499999999998</v>
      </c>
      <c r="AB2452">
        <f>IF(ISBLANK(Table1[[#This Row],[FY2425_Cost]])=TRUE,#N/A,Table1[[#This Row],[FY2425_Cost]])</f>
        <v>169.90620000000001</v>
      </c>
      <c r="AC2452" s="6">
        <f t="shared" si="273"/>
        <v>-52.648799999999966</v>
      </c>
      <c r="AD2452" s="6">
        <f>SUMIFS($AB$3:AB2452,$B$3:B2452,B2452)</f>
        <v>325.68340000000001</v>
      </c>
      <c r="AE2452" s="6">
        <f t="shared" si="274"/>
        <v>2523.2783478499396</v>
      </c>
      <c r="AF2452" s="6">
        <f t="shared" si="275"/>
        <v>2523.2783478499396</v>
      </c>
      <c r="AG2452" s="6">
        <f>VLOOKUP(Table1[[#This Row],[PracticeCode]],$AP$3:$AS$345,4,FALSE)</f>
        <v>2523.2783478499396</v>
      </c>
      <c r="AH2452" s="27">
        <f t="shared" si="276"/>
        <v>183358.22661042894</v>
      </c>
      <c r="AI2452" s="6">
        <f t="shared" si="278"/>
        <v>0</v>
      </c>
    </row>
    <row r="2453" spans="1:35" x14ac:dyDescent="0.35">
      <c r="A2453" t="str">
        <f t="shared" si="277"/>
        <v>PRESTON ROAD SURGERYK&amp;W CentralBrentE84620Dec9</v>
      </c>
      <c r="B2453" s="41" t="s">
        <v>693</v>
      </c>
      <c r="C2453" s="41" t="s">
        <v>464</v>
      </c>
      <c r="D2453" s="41" t="s">
        <v>18</v>
      </c>
      <c r="E2453" s="41" t="s">
        <v>252</v>
      </c>
      <c r="F2453" s="41" t="s">
        <v>252</v>
      </c>
      <c r="G2453" s="41" t="s">
        <v>764</v>
      </c>
      <c r="H2453" s="41">
        <v>9</v>
      </c>
      <c r="I2453" s="41">
        <v>5607.2852174443096</v>
      </c>
      <c r="J2453" s="41">
        <v>8651</v>
      </c>
      <c r="K2453" s="41">
        <v>787</v>
      </c>
      <c r="L2453" s="41">
        <v>172.1549</v>
      </c>
      <c r="M2453" s="41">
        <v>15.661300000000001</v>
      </c>
      <c r="N2453" s="41"/>
      <c r="O2453" s="41"/>
      <c r="P2453" s="41"/>
      <c r="Q2453" s="41"/>
      <c r="R2453" s="41">
        <v>0</v>
      </c>
      <c r="S2453" s="41">
        <v>0</v>
      </c>
      <c r="T2453" s="41"/>
      <c r="U2453" s="41"/>
      <c r="V2453" s="41">
        <v>9438</v>
      </c>
      <c r="W2453" s="41">
        <v>187.81620000000001</v>
      </c>
      <c r="X2453" s="41"/>
      <c r="Y2453" s="41"/>
      <c r="Z2453" s="6">
        <f>0</f>
        <v>0</v>
      </c>
      <c r="AA2453" s="6">
        <f t="shared" si="272"/>
        <v>187.81620000000001</v>
      </c>
      <c r="AB2453" t="e">
        <f>IF(ISBLANK(Table1[[#This Row],[FY2425_Cost]])=TRUE,#N/A,Table1[[#This Row],[FY2425_Cost]])</f>
        <v>#N/A</v>
      </c>
      <c r="AC2453" s="6" t="e">
        <f t="shared" si="273"/>
        <v>#N/A</v>
      </c>
      <c r="AD2453" s="6" t="e">
        <f>SUMIFS($AB$3:AB2453,$B$3:B2453,B2453)</f>
        <v>#N/A</v>
      </c>
      <c r="AE2453" s="6">
        <f t="shared" si="274"/>
        <v>2523.2783478499396</v>
      </c>
      <c r="AF2453" s="6">
        <f t="shared" si="275"/>
        <v>2523.2783478499396</v>
      </c>
      <c r="AG2453" s="6">
        <f>VLOOKUP(Table1[[#This Row],[PracticeCode]],$AP$3:$AS$345,4,FALSE)</f>
        <v>2523.2783478499396</v>
      </c>
      <c r="AH2453" s="27">
        <f t="shared" si="276"/>
        <v>183358.22661042894</v>
      </c>
      <c r="AI2453" s="6" t="e">
        <f t="shared" si="278"/>
        <v>#N/A</v>
      </c>
    </row>
    <row r="2454" spans="1:35" x14ac:dyDescent="0.35">
      <c r="A2454" t="str">
        <f t="shared" si="277"/>
        <v>PRESTON ROAD SURGERYK&amp;W CentralBrentE84620Feb11</v>
      </c>
      <c r="B2454" s="41" t="s">
        <v>693</v>
      </c>
      <c r="C2454" s="41" t="s">
        <v>464</v>
      </c>
      <c r="D2454" s="41" t="s">
        <v>18</v>
      </c>
      <c r="E2454" s="41" t="s">
        <v>252</v>
      </c>
      <c r="F2454" s="41" t="s">
        <v>252</v>
      </c>
      <c r="G2454" s="41" t="s">
        <v>766</v>
      </c>
      <c r="H2454" s="41">
        <v>11</v>
      </c>
      <c r="I2454" s="41">
        <v>5607.2852174443096</v>
      </c>
      <c r="J2454" s="41">
        <v>7983</v>
      </c>
      <c r="K2454" s="41">
        <v>111</v>
      </c>
      <c r="L2454" s="41">
        <v>158.86170000000001</v>
      </c>
      <c r="M2454" s="41">
        <v>2.2089000000000003</v>
      </c>
      <c r="N2454" s="41"/>
      <c r="O2454" s="41"/>
      <c r="P2454" s="41"/>
      <c r="Q2454" s="41"/>
      <c r="R2454" s="41">
        <v>0</v>
      </c>
      <c r="S2454" s="41">
        <v>0</v>
      </c>
      <c r="T2454" s="41"/>
      <c r="U2454" s="41"/>
      <c r="V2454" s="41">
        <v>8094</v>
      </c>
      <c r="W2454" s="41">
        <v>161.07060000000001</v>
      </c>
      <c r="X2454" s="41"/>
      <c r="Y2454" s="41"/>
      <c r="Z2454" s="6">
        <f>0</f>
        <v>0</v>
      </c>
      <c r="AA2454" s="6">
        <f t="shared" si="272"/>
        <v>161.07060000000001</v>
      </c>
      <c r="AB2454" t="e">
        <f>IF(ISBLANK(Table1[[#This Row],[FY2425_Cost]])=TRUE,#N/A,Table1[[#This Row],[FY2425_Cost]])</f>
        <v>#N/A</v>
      </c>
      <c r="AC2454" s="6" t="e">
        <f t="shared" si="273"/>
        <v>#N/A</v>
      </c>
      <c r="AD2454" s="6" t="e">
        <f>SUMIFS($AB$3:AB2454,$B$3:B2454,B2454)</f>
        <v>#N/A</v>
      </c>
      <c r="AE2454" s="6">
        <f t="shared" si="274"/>
        <v>2523.2783478499396</v>
      </c>
      <c r="AF2454" s="6">
        <f t="shared" si="275"/>
        <v>2523.2783478499396</v>
      </c>
      <c r="AG2454" s="6">
        <f>VLOOKUP(Table1[[#This Row],[PracticeCode]],$AP$3:$AS$345,4,FALSE)</f>
        <v>2523.2783478499396</v>
      </c>
      <c r="AH2454" s="27">
        <f t="shared" si="276"/>
        <v>183358.22661042894</v>
      </c>
      <c r="AI2454" s="6" t="e">
        <f t="shared" si="278"/>
        <v>#N/A</v>
      </c>
    </row>
    <row r="2455" spans="1:35" x14ac:dyDescent="0.35">
      <c r="A2455" t="str">
        <f t="shared" si="277"/>
        <v>PRESTON ROAD SURGERYK&amp;W CentralBrentE84620Jan10</v>
      </c>
      <c r="B2455" s="41" t="s">
        <v>693</v>
      </c>
      <c r="C2455" s="41" t="s">
        <v>464</v>
      </c>
      <c r="D2455" s="41" t="s">
        <v>18</v>
      </c>
      <c r="E2455" s="41" t="s">
        <v>252</v>
      </c>
      <c r="F2455" s="41" t="s">
        <v>252</v>
      </c>
      <c r="G2455" s="41" t="s">
        <v>765</v>
      </c>
      <c r="H2455" s="41">
        <v>10</v>
      </c>
      <c r="I2455" s="41">
        <v>5607.2852174443096</v>
      </c>
      <c r="J2455" s="41">
        <v>11951</v>
      </c>
      <c r="K2455" s="41">
        <v>373</v>
      </c>
      <c r="L2455" s="41">
        <v>237.82490000000001</v>
      </c>
      <c r="M2455" s="41">
        <v>7.4227000000000007</v>
      </c>
      <c r="N2455" s="41"/>
      <c r="O2455" s="41"/>
      <c r="P2455" s="41"/>
      <c r="Q2455" s="41"/>
      <c r="R2455" s="41">
        <v>0</v>
      </c>
      <c r="S2455" s="41">
        <v>0</v>
      </c>
      <c r="T2455" s="41"/>
      <c r="U2455" s="41"/>
      <c r="V2455" s="41">
        <v>12324</v>
      </c>
      <c r="W2455" s="41">
        <v>245.24760000000001</v>
      </c>
      <c r="X2455" s="41"/>
      <c r="Y2455" s="41"/>
      <c r="Z2455" s="6">
        <f>0</f>
        <v>0</v>
      </c>
      <c r="AA2455" s="6">
        <f t="shared" ref="AA2455:AA2518" si="279">IFERROR(W2455*1,#N/A)</f>
        <v>245.24760000000001</v>
      </c>
      <c r="AB2455" t="e">
        <f>IF(ISBLANK(Table1[[#This Row],[FY2425_Cost]])=TRUE,#N/A,Table1[[#This Row],[FY2425_Cost]])</f>
        <v>#N/A</v>
      </c>
      <c r="AC2455" s="6" t="e">
        <f t="shared" ref="AC2455:AC2518" si="280">AB2455-AA2455</f>
        <v>#N/A</v>
      </c>
      <c r="AD2455" s="6" t="e">
        <f>SUMIFS($AB$3:AB2455,$B$3:B2455,B2455)</f>
        <v>#N/A</v>
      </c>
      <c r="AE2455" s="6">
        <f t="shared" ref="AE2455:AE2518" si="281">IFERROR(I2455*$AE$1,#N/A)</f>
        <v>2523.2783478499396</v>
      </c>
      <c r="AF2455" s="6">
        <f t="shared" ref="AF2455:AF2518" si="282">AE2455+Z2455</f>
        <v>2523.2783478499396</v>
      </c>
      <c r="AG2455" s="6">
        <f>VLOOKUP(Table1[[#This Row],[PracticeCode]],$AP$3:$AS$345,4,FALSE)</f>
        <v>2523.2783478499396</v>
      </c>
      <c r="AH2455" s="27">
        <f t="shared" ref="AH2455:AH2518" si="283">IFERROR(I2455*$AH$1,#N/A)</f>
        <v>183358.22661042894</v>
      </c>
      <c r="AI2455" s="6" t="e">
        <f t="shared" si="278"/>
        <v>#N/A</v>
      </c>
    </row>
    <row r="2456" spans="1:35" x14ac:dyDescent="0.35">
      <c r="A2456" t="str">
        <f t="shared" si="277"/>
        <v>PRESTON ROAD SURGERYK&amp;W CentralBrentE84620Jul4</v>
      </c>
      <c r="B2456" s="41" t="s">
        <v>693</v>
      </c>
      <c r="C2456" s="41" t="s">
        <v>464</v>
      </c>
      <c r="D2456" s="41" t="s">
        <v>18</v>
      </c>
      <c r="E2456" s="41" t="s">
        <v>252</v>
      </c>
      <c r="F2456" s="41" t="s">
        <v>252</v>
      </c>
      <c r="G2456" s="41" t="s">
        <v>759</v>
      </c>
      <c r="H2456" s="41">
        <v>4</v>
      </c>
      <c r="I2456" s="41">
        <v>5607.2852174443096</v>
      </c>
      <c r="J2456" s="41">
        <v>5913</v>
      </c>
      <c r="K2456" s="41">
        <v>488</v>
      </c>
      <c r="L2456" s="41">
        <v>109.39049999999999</v>
      </c>
      <c r="M2456" s="41">
        <v>9.0279999999999987</v>
      </c>
      <c r="N2456" s="41">
        <v>7730</v>
      </c>
      <c r="O2456" s="41">
        <v>1042</v>
      </c>
      <c r="P2456" s="41">
        <v>153.827</v>
      </c>
      <c r="Q2456" s="41">
        <v>20.735800000000001</v>
      </c>
      <c r="R2456" s="41">
        <v>0</v>
      </c>
      <c r="S2456" s="41">
        <v>0</v>
      </c>
      <c r="T2456" s="41">
        <v>0</v>
      </c>
      <c r="U2456" s="41">
        <v>0</v>
      </c>
      <c r="V2456" s="41">
        <v>6401</v>
      </c>
      <c r="W2456" s="41">
        <v>118.41849999999999</v>
      </c>
      <c r="X2456" s="41">
        <v>8772</v>
      </c>
      <c r="Y2456" s="41">
        <v>174.56280000000001</v>
      </c>
      <c r="Z2456" s="6">
        <f>0</f>
        <v>0</v>
      </c>
      <c r="AA2456" s="6">
        <f t="shared" si="279"/>
        <v>118.41849999999999</v>
      </c>
      <c r="AB2456">
        <f>IF(ISBLANK(Table1[[#This Row],[FY2425_Cost]])=TRUE,#N/A,Table1[[#This Row],[FY2425_Cost]])</f>
        <v>174.56280000000001</v>
      </c>
      <c r="AC2456" s="6">
        <f t="shared" si="280"/>
        <v>56.144300000000015</v>
      </c>
      <c r="AD2456" s="6" t="e">
        <f>SUMIFS($AB$3:AB2456,$B$3:B2456,B2456)</f>
        <v>#N/A</v>
      </c>
      <c r="AE2456" s="6">
        <f t="shared" si="281"/>
        <v>2523.2783478499396</v>
      </c>
      <c r="AF2456" s="6">
        <f t="shared" si="282"/>
        <v>2523.2783478499396</v>
      </c>
      <c r="AG2456" s="6">
        <f>VLOOKUP(Table1[[#This Row],[PracticeCode]],$AP$3:$AS$345,4,FALSE)</f>
        <v>2523.2783478499396</v>
      </c>
      <c r="AH2456" s="27">
        <f t="shared" si="283"/>
        <v>183358.22661042894</v>
      </c>
      <c r="AI2456" s="6" t="e">
        <f t="shared" si="278"/>
        <v>#N/A</v>
      </c>
    </row>
    <row r="2457" spans="1:35" x14ac:dyDescent="0.35">
      <c r="A2457" t="str">
        <f t="shared" si="277"/>
        <v>PRESTON ROAD SURGERYK&amp;W CentralBrentE84620Jun3</v>
      </c>
      <c r="B2457" s="41" t="s">
        <v>693</v>
      </c>
      <c r="C2457" s="41" t="s">
        <v>464</v>
      </c>
      <c r="D2457" s="41" t="s">
        <v>18</v>
      </c>
      <c r="E2457" s="41" t="s">
        <v>252</v>
      </c>
      <c r="F2457" s="41" t="s">
        <v>252</v>
      </c>
      <c r="G2457" s="41" t="s">
        <v>758</v>
      </c>
      <c r="H2457" s="41">
        <v>3</v>
      </c>
      <c r="I2457" s="41">
        <v>5607.2852174443096</v>
      </c>
      <c r="J2457" s="41">
        <v>7863</v>
      </c>
      <c r="K2457" s="41">
        <v>14</v>
      </c>
      <c r="L2457" s="41">
        <v>145.46549999999999</v>
      </c>
      <c r="M2457" s="41">
        <v>0.25900000000000001</v>
      </c>
      <c r="N2457" s="41">
        <v>8175</v>
      </c>
      <c r="O2457" s="41">
        <v>83</v>
      </c>
      <c r="P2457" s="41">
        <v>162.6825</v>
      </c>
      <c r="Q2457" s="41">
        <v>1.6517000000000002</v>
      </c>
      <c r="R2457" s="41">
        <v>0</v>
      </c>
      <c r="S2457" s="41">
        <v>0</v>
      </c>
      <c r="T2457" s="41">
        <v>0</v>
      </c>
      <c r="U2457" s="41">
        <v>0</v>
      </c>
      <c r="V2457" s="41">
        <v>7877</v>
      </c>
      <c r="W2457" s="41">
        <v>145.72449999999998</v>
      </c>
      <c r="X2457" s="41">
        <v>8258</v>
      </c>
      <c r="Y2457" s="41">
        <v>164.33420000000001</v>
      </c>
      <c r="Z2457" s="6">
        <f>0</f>
        <v>0</v>
      </c>
      <c r="AA2457" s="6">
        <f t="shared" si="279"/>
        <v>145.72449999999998</v>
      </c>
      <c r="AB2457">
        <f>IF(ISBLANK(Table1[[#This Row],[FY2425_Cost]])=TRUE,#N/A,Table1[[#This Row],[FY2425_Cost]])</f>
        <v>164.33420000000001</v>
      </c>
      <c r="AC2457" s="6">
        <f t="shared" si="280"/>
        <v>18.609700000000032</v>
      </c>
      <c r="AD2457" s="6" t="e">
        <f>SUMIFS($AB$3:AB2457,$B$3:B2457,B2457)</f>
        <v>#N/A</v>
      </c>
      <c r="AE2457" s="6">
        <f t="shared" si="281"/>
        <v>2523.2783478499396</v>
      </c>
      <c r="AF2457" s="6">
        <f t="shared" si="282"/>
        <v>2523.2783478499396</v>
      </c>
      <c r="AG2457" s="6">
        <f>VLOOKUP(Table1[[#This Row],[PracticeCode]],$AP$3:$AS$345,4,FALSE)</f>
        <v>2523.2783478499396</v>
      </c>
      <c r="AH2457" s="27">
        <f t="shared" si="283"/>
        <v>183358.22661042894</v>
      </c>
      <c r="AI2457" s="6" t="e">
        <f t="shared" si="278"/>
        <v>#N/A</v>
      </c>
    </row>
    <row r="2458" spans="1:35" x14ac:dyDescent="0.35">
      <c r="A2458" t="str">
        <f t="shared" si="277"/>
        <v>PRESTON ROAD SURGERYK&amp;W CentralBrentE84620Mar12</v>
      </c>
      <c r="B2458" s="41" t="s">
        <v>693</v>
      </c>
      <c r="C2458" s="41" t="s">
        <v>464</v>
      </c>
      <c r="D2458" s="41" t="s">
        <v>18</v>
      </c>
      <c r="E2458" s="41" t="s">
        <v>252</v>
      </c>
      <c r="F2458" s="41" t="s">
        <v>252</v>
      </c>
      <c r="G2458" s="41" t="s">
        <v>767</v>
      </c>
      <c r="H2458" s="41">
        <v>12</v>
      </c>
      <c r="I2458" s="41">
        <v>5607.2852174443096</v>
      </c>
      <c r="J2458" s="41">
        <v>8138</v>
      </c>
      <c r="K2458" s="41">
        <v>1976</v>
      </c>
      <c r="L2458" s="41">
        <v>161.9462</v>
      </c>
      <c r="M2458" s="41">
        <v>39.322400000000002</v>
      </c>
      <c r="N2458" s="41"/>
      <c r="O2458" s="41"/>
      <c r="P2458" s="41"/>
      <c r="Q2458" s="41"/>
      <c r="R2458" s="41">
        <v>0</v>
      </c>
      <c r="S2458" s="41">
        <v>0</v>
      </c>
      <c r="T2458" s="41"/>
      <c r="U2458" s="41"/>
      <c r="V2458" s="41">
        <v>10114</v>
      </c>
      <c r="W2458" s="41">
        <v>201.26859999999999</v>
      </c>
      <c r="X2458" s="41"/>
      <c r="Y2458" s="41"/>
      <c r="Z2458" s="6">
        <f>0</f>
        <v>0</v>
      </c>
      <c r="AA2458" s="6">
        <f t="shared" si="279"/>
        <v>201.26859999999999</v>
      </c>
      <c r="AB2458" t="e">
        <f>IF(ISBLANK(Table1[[#This Row],[FY2425_Cost]])=TRUE,#N/A,Table1[[#This Row],[FY2425_Cost]])</f>
        <v>#N/A</v>
      </c>
      <c r="AC2458" s="6" t="e">
        <f t="shared" si="280"/>
        <v>#N/A</v>
      </c>
      <c r="AD2458" s="6" t="e">
        <f>SUMIFS($AB$3:AB2458,$B$3:B2458,B2458)</f>
        <v>#N/A</v>
      </c>
      <c r="AE2458" s="6">
        <f t="shared" si="281"/>
        <v>2523.2783478499396</v>
      </c>
      <c r="AF2458" s="6">
        <f t="shared" si="282"/>
        <v>2523.2783478499396</v>
      </c>
      <c r="AG2458" s="6">
        <f>VLOOKUP(Table1[[#This Row],[PracticeCode]],$AP$3:$AS$345,4,FALSE)</f>
        <v>2523.2783478499396</v>
      </c>
      <c r="AH2458" s="27">
        <f t="shared" si="283"/>
        <v>183358.22661042894</v>
      </c>
      <c r="AI2458" s="6" t="e">
        <f t="shared" si="278"/>
        <v>#N/A</v>
      </c>
    </row>
    <row r="2459" spans="1:35" x14ac:dyDescent="0.35">
      <c r="A2459" t="str">
        <f t="shared" si="277"/>
        <v>PRESTON ROAD SURGERYK&amp;W CentralBrentE84620May2</v>
      </c>
      <c r="B2459" s="41" t="s">
        <v>693</v>
      </c>
      <c r="C2459" s="41" t="s">
        <v>464</v>
      </c>
      <c r="D2459" s="41" t="s">
        <v>18</v>
      </c>
      <c r="E2459" s="41" t="s">
        <v>252</v>
      </c>
      <c r="F2459" s="41" t="s">
        <v>252</v>
      </c>
      <c r="G2459" s="41" t="s">
        <v>757</v>
      </c>
      <c r="H2459" s="41">
        <v>2</v>
      </c>
      <c r="I2459" s="41">
        <v>5607.2852174443096</v>
      </c>
      <c r="J2459" s="41">
        <v>8272</v>
      </c>
      <c r="K2459" s="41">
        <v>19</v>
      </c>
      <c r="L2459" s="41">
        <v>153.03199999999998</v>
      </c>
      <c r="M2459" s="41">
        <v>0.35149999999999998</v>
      </c>
      <c r="N2459" s="41">
        <v>7157</v>
      </c>
      <c r="O2459" s="41">
        <v>0</v>
      </c>
      <c r="P2459" s="41">
        <v>142.42430000000002</v>
      </c>
      <c r="Q2459" s="41">
        <v>0</v>
      </c>
      <c r="R2459" s="41">
        <v>0</v>
      </c>
      <c r="S2459" s="41">
        <v>0</v>
      </c>
      <c r="T2459" s="41">
        <v>0</v>
      </c>
      <c r="U2459" s="41">
        <v>0</v>
      </c>
      <c r="V2459" s="41">
        <v>8291</v>
      </c>
      <c r="W2459" s="41">
        <v>153.38349999999997</v>
      </c>
      <c r="X2459" s="41">
        <v>7157</v>
      </c>
      <c r="Y2459" s="41">
        <v>142.42430000000002</v>
      </c>
      <c r="Z2459" s="6">
        <f>0</f>
        <v>0</v>
      </c>
      <c r="AA2459" s="6">
        <f t="shared" si="279"/>
        <v>153.38349999999997</v>
      </c>
      <c r="AB2459">
        <f>IF(ISBLANK(Table1[[#This Row],[FY2425_Cost]])=TRUE,#N/A,Table1[[#This Row],[FY2425_Cost]])</f>
        <v>142.42430000000002</v>
      </c>
      <c r="AC2459" s="6">
        <f t="shared" si="280"/>
        <v>-10.959199999999953</v>
      </c>
      <c r="AD2459" s="6" t="e">
        <f>SUMIFS($AB$3:AB2459,$B$3:B2459,B2459)</f>
        <v>#N/A</v>
      </c>
      <c r="AE2459" s="6">
        <f t="shared" si="281"/>
        <v>2523.2783478499396</v>
      </c>
      <c r="AF2459" s="6">
        <f t="shared" si="282"/>
        <v>2523.2783478499396</v>
      </c>
      <c r="AG2459" s="6">
        <f>VLOOKUP(Table1[[#This Row],[PracticeCode]],$AP$3:$AS$345,4,FALSE)</f>
        <v>2523.2783478499396</v>
      </c>
      <c r="AH2459" s="27">
        <f t="shared" si="283"/>
        <v>183358.22661042894</v>
      </c>
      <c r="AI2459" s="6" t="e">
        <f t="shared" si="278"/>
        <v>#N/A</v>
      </c>
    </row>
    <row r="2460" spans="1:35" x14ac:dyDescent="0.35">
      <c r="A2460" t="str">
        <f t="shared" si="277"/>
        <v>PRESTON ROAD SURGERYK&amp;W CentralBrentE84620Nov8</v>
      </c>
      <c r="B2460" s="41" t="s">
        <v>693</v>
      </c>
      <c r="C2460" s="41" t="s">
        <v>464</v>
      </c>
      <c r="D2460" s="41" t="s">
        <v>18</v>
      </c>
      <c r="E2460" s="41" t="s">
        <v>252</v>
      </c>
      <c r="F2460" s="41" t="s">
        <v>252</v>
      </c>
      <c r="G2460" s="41" t="s">
        <v>763</v>
      </c>
      <c r="H2460" s="41">
        <v>8</v>
      </c>
      <c r="I2460" s="41">
        <v>5607.2852174443096</v>
      </c>
      <c r="J2460" s="41">
        <v>10255</v>
      </c>
      <c r="K2460" s="41">
        <v>102</v>
      </c>
      <c r="L2460" s="41">
        <v>204.0745</v>
      </c>
      <c r="M2460" s="41">
        <v>2.0298000000000003</v>
      </c>
      <c r="N2460" s="41"/>
      <c r="O2460" s="41"/>
      <c r="P2460" s="41"/>
      <c r="Q2460" s="41"/>
      <c r="R2460" s="41">
        <v>0</v>
      </c>
      <c r="S2460" s="41">
        <v>0</v>
      </c>
      <c r="T2460" s="41"/>
      <c r="U2460" s="41"/>
      <c r="V2460" s="41">
        <v>10357</v>
      </c>
      <c r="W2460" s="41">
        <v>206.10429999999999</v>
      </c>
      <c r="X2460" s="41"/>
      <c r="Y2460" s="41"/>
      <c r="Z2460" s="6">
        <f>0</f>
        <v>0</v>
      </c>
      <c r="AA2460" s="6">
        <f t="shared" si="279"/>
        <v>206.10429999999999</v>
      </c>
      <c r="AB2460" t="e">
        <f>IF(ISBLANK(Table1[[#This Row],[FY2425_Cost]])=TRUE,#N/A,Table1[[#This Row],[FY2425_Cost]])</f>
        <v>#N/A</v>
      </c>
      <c r="AC2460" s="6" t="e">
        <f t="shared" si="280"/>
        <v>#N/A</v>
      </c>
      <c r="AD2460" s="6" t="e">
        <f>SUMIFS($AB$3:AB2460,$B$3:B2460,B2460)</f>
        <v>#N/A</v>
      </c>
      <c r="AE2460" s="6">
        <f t="shared" si="281"/>
        <v>2523.2783478499396</v>
      </c>
      <c r="AF2460" s="6">
        <f t="shared" si="282"/>
        <v>2523.2783478499396</v>
      </c>
      <c r="AG2460" s="6">
        <f>VLOOKUP(Table1[[#This Row],[PracticeCode]],$AP$3:$AS$345,4,FALSE)</f>
        <v>2523.2783478499396</v>
      </c>
      <c r="AH2460" s="27">
        <f t="shared" si="283"/>
        <v>183358.22661042894</v>
      </c>
      <c r="AI2460" s="6" t="e">
        <f t="shared" si="278"/>
        <v>#N/A</v>
      </c>
    </row>
    <row r="2461" spans="1:35" x14ac:dyDescent="0.35">
      <c r="A2461" t="str">
        <f t="shared" si="277"/>
        <v>PRESTON ROAD SURGERYK&amp;W CentralBrentE84620Oct7</v>
      </c>
      <c r="B2461" s="41" t="s">
        <v>693</v>
      </c>
      <c r="C2461" s="41" t="s">
        <v>464</v>
      </c>
      <c r="D2461" s="41" t="s">
        <v>18</v>
      </c>
      <c r="E2461" s="41" t="s">
        <v>252</v>
      </c>
      <c r="F2461" s="41" t="s">
        <v>252</v>
      </c>
      <c r="G2461" s="41" t="s">
        <v>762</v>
      </c>
      <c r="H2461" s="41">
        <v>7</v>
      </c>
      <c r="I2461" s="41">
        <v>5607.2852174443096</v>
      </c>
      <c r="J2461" s="41">
        <v>13372</v>
      </c>
      <c r="K2461" s="41">
        <v>1007</v>
      </c>
      <c r="L2461" s="41">
        <v>266.1028</v>
      </c>
      <c r="M2461" s="41">
        <v>20.039300000000001</v>
      </c>
      <c r="N2461" s="41">
        <v>0</v>
      </c>
      <c r="O2461" s="41">
        <v>5758</v>
      </c>
      <c r="P2461" s="41">
        <v>0</v>
      </c>
      <c r="Q2461" s="41">
        <v>129.55500000000001</v>
      </c>
      <c r="R2461" s="41">
        <v>0</v>
      </c>
      <c r="S2461" s="41">
        <v>0</v>
      </c>
      <c r="T2461" s="41">
        <v>0</v>
      </c>
      <c r="U2461" s="41">
        <v>0</v>
      </c>
      <c r="V2461" s="41">
        <v>14379</v>
      </c>
      <c r="W2461" s="41">
        <v>286.14210000000003</v>
      </c>
      <c r="X2461" s="41">
        <v>5758</v>
      </c>
      <c r="Y2461" s="41">
        <v>129.55500000000001</v>
      </c>
      <c r="Z2461" s="6">
        <f>0</f>
        <v>0</v>
      </c>
      <c r="AA2461" s="6">
        <f t="shared" si="279"/>
        <v>286.14210000000003</v>
      </c>
      <c r="AB2461">
        <f>IF(ISBLANK(Table1[[#This Row],[FY2425_Cost]])=TRUE,#N/A,Table1[[#This Row],[FY2425_Cost]])</f>
        <v>129.55500000000001</v>
      </c>
      <c r="AC2461" s="6">
        <f t="shared" si="280"/>
        <v>-156.58710000000002</v>
      </c>
      <c r="AD2461" s="6" t="e">
        <f>SUMIFS($AB$3:AB2461,$B$3:B2461,B2461)</f>
        <v>#N/A</v>
      </c>
      <c r="AE2461" s="6">
        <f t="shared" si="281"/>
        <v>2523.2783478499396</v>
      </c>
      <c r="AF2461" s="6">
        <f t="shared" si="282"/>
        <v>2523.2783478499396</v>
      </c>
      <c r="AG2461" s="6">
        <f>VLOOKUP(Table1[[#This Row],[PracticeCode]],$AP$3:$AS$345,4,FALSE)</f>
        <v>2523.2783478499396</v>
      </c>
      <c r="AH2461" s="27">
        <f t="shared" si="283"/>
        <v>183358.22661042894</v>
      </c>
      <c r="AI2461" s="6" t="e">
        <f t="shared" si="278"/>
        <v>#N/A</v>
      </c>
    </row>
    <row r="2462" spans="1:35" x14ac:dyDescent="0.35">
      <c r="A2462" t="str">
        <f t="shared" si="277"/>
        <v>PRESTON ROAD SURGERYK&amp;W CentralBrentE84620Sep6</v>
      </c>
      <c r="B2462" s="41" t="s">
        <v>693</v>
      </c>
      <c r="C2462" s="41" t="s">
        <v>464</v>
      </c>
      <c r="D2462" s="41" t="s">
        <v>18</v>
      </c>
      <c r="E2462" s="41" t="s">
        <v>252</v>
      </c>
      <c r="F2462" s="41" t="s">
        <v>252</v>
      </c>
      <c r="G2462" s="41" t="s">
        <v>761</v>
      </c>
      <c r="H2462" s="41">
        <v>6</v>
      </c>
      <c r="I2462" s="41">
        <v>5607.2852174443096</v>
      </c>
      <c r="J2462" s="41">
        <v>14673</v>
      </c>
      <c r="K2462" s="41">
        <v>2671</v>
      </c>
      <c r="L2462" s="41">
        <v>291.99270000000001</v>
      </c>
      <c r="M2462" s="41">
        <v>53.152900000000002</v>
      </c>
      <c r="N2462" s="41">
        <v>7316</v>
      </c>
      <c r="O2462" s="41">
        <v>386</v>
      </c>
      <c r="P2462" s="41">
        <v>164.60999999999999</v>
      </c>
      <c r="Q2462" s="41">
        <v>8.6850000000000005</v>
      </c>
      <c r="R2462" s="41">
        <v>0</v>
      </c>
      <c r="S2462" s="41">
        <v>0</v>
      </c>
      <c r="T2462" s="41">
        <v>0</v>
      </c>
      <c r="U2462" s="41">
        <v>0</v>
      </c>
      <c r="V2462" s="41">
        <v>17344</v>
      </c>
      <c r="W2462" s="41">
        <v>345.1456</v>
      </c>
      <c r="X2462" s="41">
        <v>7702</v>
      </c>
      <c r="Y2462" s="41">
        <v>173.29499999999999</v>
      </c>
      <c r="Z2462" s="6">
        <f>0</f>
        <v>0</v>
      </c>
      <c r="AA2462" s="6">
        <f t="shared" si="279"/>
        <v>345.1456</v>
      </c>
      <c r="AB2462">
        <f>IF(ISBLANK(Table1[[#This Row],[FY2425_Cost]])=TRUE,#N/A,Table1[[#This Row],[FY2425_Cost]])</f>
        <v>173.29499999999999</v>
      </c>
      <c r="AC2462" s="6">
        <f t="shared" si="280"/>
        <v>-171.85060000000001</v>
      </c>
      <c r="AD2462" s="6" t="e">
        <f>SUMIFS($AB$3:AB2462,$B$3:B2462,B2462)</f>
        <v>#N/A</v>
      </c>
      <c r="AE2462" s="6">
        <f t="shared" si="281"/>
        <v>2523.2783478499396</v>
      </c>
      <c r="AF2462" s="6">
        <f t="shared" si="282"/>
        <v>2523.2783478499396</v>
      </c>
      <c r="AG2462" s="6">
        <f>VLOOKUP(Table1[[#This Row],[PracticeCode]],$AP$3:$AS$345,4,FALSE)</f>
        <v>2523.2783478499396</v>
      </c>
      <c r="AH2462" s="27">
        <f t="shared" si="283"/>
        <v>183358.22661042894</v>
      </c>
      <c r="AI2462" s="6" t="e">
        <f t="shared" si="278"/>
        <v>#N/A</v>
      </c>
    </row>
    <row r="2463" spans="1:35" x14ac:dyDescent="0.35">
      <c r="A2463" t="str">
        <f t="shared" si="277"/>
        <v>QUEENS PARK HEALTH CENTREInclusive HealthWest LondonE87755Apr1</v>
      </c>
      <c r="B2463" s="41" t="s">
        <v>482</v>
      </c>
      <c r="C2463" s="41" t="s">
        <v>483</v>
      </c>
      <c r="D2463" s="41" t="s">
        <v>29</v>
      </c>
      <c r="E2463" s="41" t="s">
        <v>253</v>
      </c>
      <c r="F2463" s="41" t="s">
        <v>253</v>
      </c>
      <c r="G2463" s="41" t="s">
        <v>756</v>
      </c>
      <c r="H2463" s="41">
        <v>1</v>
      </c>
      <c r="I2463" s="41">
        <v>3516.4630386208501</v>
      </c>
      <c r="J2463" s="41">
        <v>7979</v>
      </c>
      <c r="K2463" s="41">
        <v>14</v>
      </c>
      <c r="L2463" s="41">
        <v>147.61150000000001</v>
      </c>
      <c r="M2463" s="41">
        <v>0.25900000000000001</v>
      </c>
      <c r="N2463" s="41">
        <v>1102</v>
      </c>
      <c r="O2463" s="41">
        <v>133</v>
      </c>
      <c r="P2463" s="41">
        <v>21.9298</v>
      </c>
      <c r="Q2463" s="41">
        <v>2.6467000000000001</v>
      </c>
      <c r="R2463" s="41">
        <v>2362</v>
      </c>
      <c r="S2463" s="41">
        <v>42.279800000000002</v>
      </c>
      <c r="T2463" s="41">
        <v>2145</v>
      </c>
      <c r="U2463" s="41">
        <v>47.19</v>
      </c>
      <c r="V2463" s="41">
        <v>10355</v>
      </c>
      <c r="W2463" s="41">
        <v>190.15029999999999</v>
      </c>
      <c r="X2463" s="41">
        <v>3380</v>
      </c>
      <c r="Y2463" s="41">
        <v>71.766499999999994</v>
      </c>
      <c r="Z2463" s="6">
        <f>0</f>
        <v>0</v>
      </c>
      <c r="AA2463" s="6">
        <f t="shared" si="279"/>
        <v>190.15029999999999</v>
      </c>
      <c r="AB2463">
        <f>IF(ISBLANK(Table1[[#This Row],[FY2425_Cost]])=TRUE,#N/A,Table1[[#This Row],[FY2425_Cost]])</f>
        <v>71.766499999999994</v>
      </c>
      <c r="AC2463" s="6">
        <f t="shared" si="280"/>
        <v>-118.38379999999999</v>
      </c>
      <c r="AD2463" s="6">
        <f>SUMIFS($AB$3:AB2463,$B$3:B2463,B2463)</f>
        <v>71.766499999999994</v>
      </c>
      <c r="AE2463" s="6">
        <f t="shared" si="281"/>
        <v>1582.4083673793825</v>
      </c>
      <c r="AF2463" s="6">
        <f t="shared" si="282"/>
        <v>1582.4083673793825</v>
      </c>
      <c r="AG2463" s="6">
        <f>VLOOKUP(Table1[[#This Row],[PracticeCode]],$AP$3:$AS$345,4,FALSE)</f>
        <v>1582.4083673793825</v>
      </c>
      <c r="AH2463" s="27">
        <f t="shared" si="283"/>
        <v>114988.3413629018</v>
      </c>
      <c r="AI2463" s="6">
        <f t="shared" si="278"/>
        <v>0</v>
      </c>
    </row>
    <row r="2464" spans="1:35" x14ac:dyDescent="0.35">
      <c r="A2464" t="str">
        <f t="shared" si="277"/>
        <v>QUEENS PARK HEALTH CENTREInclusive HealthWest LondonE87755Aug5</v>
      </c>
      <c r="B2464" s="41" t="s">
        <v>482</v>
      </c>
      <c r="C2464" s="41" t="s">
        <v>483</v>
      </c>
      <c r="D2464" s="41" t="s">
        <v>29</v>
      </c>
      <c r="E2464" s="41" t="s">
        <v>253</v>
      </c>
      <c r="F2464" s="41" t="s">
        <v>253</v>
      </c>
      <c r="G2464" s="41" t="s">
        <v>760</v>
      </c>
      <c r="H2464" s="41">
        <v>5</v>
      </c>
      <c r="I2464" s="41">
        <v>3516.4630386208501</v>
      </c>
      <c r="J2464" s="41">
        <v>2127</v>
      </c>
      <c r="K2464" s="41">
        <v>2</v>
      </c>
      <c r="L2464" s="41">
        <v>39.349499999999999</v>
      </c>
      <c r="M2464" s="41">
        <v>3.6999999999999998E-2</v>
      </c>
      <c r="N2464" s="41">
        <v>1269</v>
      </c>
      <c r="O2464" s="41">
        <v>174</v>
      </c>
      <c r="P2464" s="41">
        <v>25.2531</v>
      </c>
      <c r="Q2464" s="41">
        <v>3.4626000000000001</v>
      </c>
      <c r="R2464" s="41">
        <v>1978</v>
      </c>
      <c r="S2464" s="41">
        <v>35.406199999999998</v>
      </c>
      <c r="T2464" s="41">
        <v>2365</v>
      </c>
      <c r="U2464" s="41">
        <v>52.03</v>
      </c>
      <c r="V2464" s="41">
        <v>4107</v>
      </c>
      <c r="W2464" s="41">
        <v>74.792699999999996</v>
      </c>
      <c r="X2464" s="41">
        <v>3808</v>
      </c>
      <c r="Y2464" s="41">
        <v>80.745699999999999</v>
      </c>
      <c r="Z2464" s="6">
        <f>0</f>
        <v>0</v>
      </c>
      <c r="AA2464" s="6">
        <f t="shared" si="279"/>
        <v>74.792699999999996</v>
      </c>
      <c r="AB2464">
        <f>IF(ISBLANK(Table1[[#This Row],[FY2425_Cost]])=TRUE,#N/A,Table1[[#This Row],[FY2425_Cost]])</f>
        <v>80.745699999999999</v>
      </c>
      <c r="AC2464" s="6">
        <f t="shared" si="280"/>
        <v>5.953000000000003</v>
      </c>
      <c r="AD2464" s="6">
        <f>SUMIFS($AB$3:AB2464,$B$3:B2464,B2464)</f>
        <v>152.51220000000001</v>
      </c>
      <c r="AE2464" s="6">
        <f t="shared" si="281"/>
        <v>1582.4083673793825</v>
      </c>
      <c r="AF2464" s="6">
        <f t="shared" si="282"/>
        <v>1582.4083673793825</v>
      </c>
      <c r="AG2464" s="6">
        <f>VLOOKUP(Table1[[#This Row],[PracticeCode]],$AP$3:$AS$345,4,FALSE)</f>
        <v>1582.4083673793825</v>
      </c>
      <c r="AH2464" s="27">
        <f t="shared" si="283"/>
        <v>114988.3413629018</v>
      </c>
      <c r="AI2464" s="6">
        <f t="shared" si="278"/>
        <v>0</v>
      </c>
    </row>
    <row r="2465" spans="1:35" x14ac:dyDescent="0.35">
      <c r="A2465" t="str">
        <f t="shared" si="277"/>
        <v>QUEENS PARK HEALTH CENTREInclusive HealthWest LondonE87755Dec9</v>
      </c>
      <c r="B2465" s="41" t="s">
        <v>482</v>
      </c>
      <c r="C2465" s="41" t="s">
        <v>483</v>
      </c>
      <c r="D2465" s="41" t="s">
        <v>29</v>
      </c>
      <c r="E2465" s="41" t="s">
        <v>253</v>
      </c>
      <c r="F2465" s="41" t="s">
        <v>253</v>
      </c>
      <c r="G2465" s="41" t="s">
        <v>764</v>
      </c>
      <c r="H2465" s="41">
        <v>9</v>
      </c>
      <c r="I2465" s="41">
        <v>3516.4630386208501</v>
      </c>
      <c r="J2465" s="41">
        <v>819</v>
      </c>
      <c r="K2465" s="41">
        <v>0</v>
      </c>
      <c r="L2465" s="41">
        <v>16.298100000000002</v>
      </c>
      <c r="M2465" s="41">
        <v>0</v>
      </c>
      <c r="N2465" s="41"/>
      <c r="O2465" s="41"/>
      <c r="P2465" s="41"/>
      <c r="Q2465" s="41"/>
      <c r="R2465" s="41">
        <v>2015</v>
      </c>
      <c r="S2465" s="41">
        <v>36.0685</v>
      </c>
      <c r="T2465" s="41"/>
      <c r="U2465" s="41"/>
      <c r="V2465" s="41">
        <v>2834</v>
      </c>
      <c r="W2465" s="41">
        <v>52.366600000000005</v>
      </c>
      <c r="X2465" s="41"/>
      <c r="Y2465" s="41"/>
      <c r="Z2465" s="6">
        <f>0</f>
        <v>0</v>
      </c>
      <c r="AA2465" s="6">
        <f t="shared" si="279"/>
        <v>52.366600000000005</v>
      </c>
      <c r="AB2465" t="e">
        <f>IF(ISBLANK(Table1[[#This Row],[FY2425_Cost]])=TRUE,#N/A,Table1[[#This Row],[FY2425_Cost]])</f>
        <v>#N/A</v>
      </c>
      <c r="AC2465" s="6" t="e">
        <f t="shared" si="280"/>
        <v>#N/A</v>
      </c>
      <c r="AD2465" s="6" t="e">
        <f>SUMIFS($AB$3:AB2465,$B$3:B2465,B2465)</f>
        <v>#N/A</v>
      </c>
      <c r="AE2465" s="6">
        <f t="shared" si="281"/>
        <v>1582.4083673793825</v>
      </c>
      <c r="AF2465" s="6">
        <f t="shared" si="282"/>
        <v>1582.4083673793825</v>
      </c>
      <c r="AG2465" s="6">
        <f>VLOOKUP(Table1[[#This Row],[PracticeCode]],$AP$3:$AS$345,4,FALSE)</f>
        <v>1582.4083673793825</v>
      </c>
      <c r="AH2465" s="27">
        <f t="shared" si="283"/>
        <v>114988.3413629018</v>
      </c>
      <c r="AI2465" s="6" t="e">
        <f t="shared" si="278"/>
        <v>#N/A</v>
      </c>
    </row>
    <row r="2466" spans="1:35" x14ac:dyDescent="0.35">
      <c r="A2466" t="str">
        <f t="shared" si="277"/>
        <v>QUEENS PARK HEALTH CENTREInclusive HealthWest LondonE87755Feb11</v>
      </c>
      <c r="B2466" s="41" t="s">
        <v>482</v>
      </c>
      <c r="C2466" s="41" t="s">
        <v>483</v>
      </c>
      <c r="D2466" s="41" t="s">
        <v>29</v>
      </c>
      <c r="E2466" s="41" t="s">
        <v>253</v>
      </c>
      <c r="F2466" s="41" t="s">
        <v>253</v>
      </c>
      <c r="G2466" s="41" t="s">
        <v>766</v>
      </c>
      <c r="H2466" s="41">
        <v>11</v>
      </c>
      <c r="I2466" s="41">
        <v>3516.4630386208501</v>
      </c>
      <c r="J2466" s="41">
        <v>1060</v>
      </c>
      <c r="K2466" s="41">
        <v>2</v>
      </c>
      <c r="L2466" s="41">
        <v>21.094000000000001</v>
      </c>
      <c r="M2466" s="41">
        <v>3.9800000000000002E-2</v>
      </c>
      <c r="N2466" s="41"/>
      <c r="O2466" s="41"/>
      <c r="P2466" s="41"/>
      <c r="Q2466" s="41"/>
      <c r="R2466" s="41">
        <v>3563</v>
      </c>
      <c r="S2466" s="41">
        <v>63.777700000000003</v>
      </c>
      <c r="T2466" s="41"/>
      <c r="U2466" s="41"/>
      <c r="V2466" s="41">
        <v>4625</v>
      </c>
      <c r="W2466" s="41">
        <v>84.911500000000004</v>
      </c>
      <c r="X2466" s="41"/>
      <c r="Y2466" s="41"/>
      <c r="Z2466" s="6">
        <f>0</f>
        <v>0</v>
      </c>
      <c r="AA2466" s="6">
        <f t="shared" si="279"/>
        <v>84.911500000000004</v>
      </c>
      <c r="AB2466" t="e">
        <f>IF(ISBLANK(Table1[[#This Row],[FY2425_Cost]])=TRUE,#N/A,Table1[[#This Row],[FY2425_Cost]])</f>
        <v>#N/A</v>
      </c>
      <c r="AC2466" s="6" t="e">
        <f t="shared" si="280"/>
        <v>#N/A</v>
      </c>
      <c r="AD2466" s="6" t="e">
        <f>SUMIFS($AB$3:AB2466,$B$3:B2466,B2466)</f>
        <v>#N/A</v>
      </c>
      <c r="AE2466" s="6">
        <f t="shared" si="281"/>
        <v>1582.4083673793825</v>
      </c>
      <c r="AF2466" s="6">
        <f t="shared" si="282"/>
        <v>1582.4083673793825</v>
      </c>
      <c r="AG2466" s="6">
        <f>VLOOKUP(Table1[[#This Row],[PracticeCode]],$AP$3:$AS$345,4,FALSE)</f>
        <v>1582.4083673793825</v>
      </c>
      <c r="AH2466" s="27">
        <f t="shared" si="283"/>
        <v>114988.3413629018</v>
      </c>
      <c r="AI2466" s="6" t="e">
        <f t="shared" si="278"/>
        <v>#N/A</v>
      </c>
    </row>
    <row r="2467" spans="1:35" x14ac:dyDescent="0.35">
      <c r="A2467" t="str">
        <f t="shared" si="277"/>
        <v>QUEENS PARK HEALTH CENTREInclusive HealthWest LondonE87755Jan10</v>
      </c>
      <c r="B2467" s="41" t="s">
        <v>482</v>
      </c>
      <c r="C2467" s="41" t="s">
        <v>483</v>
      </c>
      <c r="D2467" s="41" t="s">
        <v>29</v>
      </c>
      <c r="E2467" s="41" t="s">
        <v>253</v>
      </c>
      <c r="F2467" s="41" t="s">
        <v>253</v>
      </c>
      <c r="G2467" s="41" t="s">
        <v>765</v>
      </c>
      <c r="H2467" s="41">
        <v>10</v>
      </c>
      <c r="I2467" s="41">
        <v>3516.4630386208501</v>
      </c>
      <c r="J2467" s="41">
        <v>938</v>
      </c>
      <c r="K2467" s="41">
        <v>0</v>
      </c>
      <c r="L2467" s="41">
        <v>18.6662</v>
      </c>
      <c r="M2467" s="41">
        <v>0</v>
      </c>
      <c r="N2467" s="41"/>
      <c r="O2467" s="41"/>
      <c r="P2467" s="41"/>
      <c r="Q2467" s="41"/>
      <c r="R2467" s="41">
        <v>5676</v>
      </c>
      <c r="S2467" s="41">
        <v>101.60039999999999</v>
      </c>
      <c r="T2467" s="41"/>
      <c r="U2467" s="41"/>
      <c r="V2467" s="41">
        <v>6614</v>
      </c>
      <c r="W2467" s="41">
        <v>120.2666</v>
      </c>
      <c r="X2467" s="41"/>
      <c r="Y2467" s="41"/>
      <c r="Z2467" s="6">
        <f>0</f>
        <v>0</v>
      </c>
      <c r="AA2467" s="6">
        <f t="shared" si="279"/>
        <v>120.2666</v>
      </c>
      <c r="AB2467" t="e">
        <f>IF(ISBLANK(Table1[[#This Row],[FY2425_Cost]])=TRUE,#N/A,Table1[[#This Row],[FY2425_Cost]])</f>
        <v>#N/A</v>
      </c>
      <c r="AC2467" s="6" t="e">
        <f t="shared" si="280"/>
        <v>#N/A</v>
      </c>
      <c r="AD2467" s="6" t="e">
        <f>SUMIFS($AB$3:AB2467,$B$3:B2467,B2467)</f>
        <v>#N/A</v>
      </c>
      <c r="AE2467" s="6">
        <f t="shared" si="281"/>
        <v>1582.4083673793825</v>
      </c>
      <c r="AF2467" s="6">
        <f t="shared" si="282"/>
        <v>1582.4083673793825</v>
      </c>
      <c r="AG2467" s="6">
        <f>VLOOKUP(Table1[[#This Row],[PracticeCode]],$AP$3:$AS$345,4,FALSE)</f>
        <v>1582.4083673793825</v>
      </c>
      <c r="AH2467" s="27">
        <f t="shared" si="283"/>
        <v>114988.3413629018</v>
      </c>
      <c r="AI2467" s="6" t="e">
        <f t="shared" si="278"/>
        <v>#N/A</v>
      </c>
    </row>
    <row r="2468" spans="1:35" x14ac:dyDescent="0.35">
      <c r="A2468" t="str">
        <f t="shared" si="277"/>
        <v>QUEENS PARK HEALTH CENTREInclusive HealthWest LondonE87755Jul4</v>
      </c>
      <c r="B2468" s="41" t="s">
        <v>482</v>
      </c>
      <c r="C2468" s="41" t="s">
        <v>483</v>
      </c>
      <c r="D2468" s="41" t="s">
        <v>29</v>
      </c>
      <c r="E2468" s="41" t="s">
        <v>253</v>
      </c>
      <c r="F2468" s="41" t="s">
        <v>253</v>
      </c>
      <c r="G2468" s="41" t="s">
        <v>759</v>
      </c>
      <c r="H2468" s="41">
        <v>4</v>
      </c>
      <c r="I2468" s="41">
        <v>3516.4630386208501</v>
      </c>
      <c r="J2468" s="41">
        <v>5505</v>
      </c>
      <c r="K2468" s="41">
        <v>179</v>
      </c>
      <c r="L2468" s="41">
        <v>101.8425</v>
      </c>
      <c r="M2468" s="41">
        <v>3.3114999999999997</v>
      </c>
      <c r="N2468" s="41">
        <v>1077</v>
      </c>
      <c r="O2468" s="41">
        <v>83</v>
      </c>
      <c r="P2468" s="41">
        <v>21.432300000000001</v>
      </c>
      <c r="Q2468" s="41">
        <v>1.6517000000000002</v>
      </c>
      <c r="R2468" s="41">
        <v>4692</v>
      </c>
      <c r="S2468" s="41">
        <v>83.986800000000002</v>
      </c>
      <c r="T2468" s="41">
        <v>2794</v>
      </c>
      <c r="U2468" s="41">
        <v>61.468000000000004</v>
      </c>
      <c r="V2468" s="41">
        <v>10376</v>
      </c>
      <c r="W2468" s="41">
        <v>189.14080000000001</v>
      </c>
      <c r="X2468" s="41">
        <v>3954</v>
      </c>
      <c r="Y2468" s="41">
        <v>84.552000000000007</v>
      </c>
      <c r="Z2468" s="6">
        <f>0</f>
        <v>0</v>
      </c>
      <c r="AA2468" s="6">
        <f t="shared" si="279"/>
        <v>189.14080000000001</v>
      </c>
      <c r="AB2468">
        <f>IF(ISBLANK(Table1[[#This Row],[FY2425_Cost]])=TRUE,#N/A,Table1[[#This Row],[FY2425_Cost]])</f>
        <v>84.552000000000007</v>
      </c>
      <c r="AC2468" s="6">
        <f t="shared" si="280"/>
        <v>-104.58880000000001</v>
      </c>
      <c r="AD2468" s="6" t="e">
        <f>SUMIFS($AB$3:AB2468,$B$3:B2468,B2468)</f>
        <v>#N/A</v>
      </c>
      <c r="AE2468" s="6">
        <f t="shared" si="281"/>
        <v>1582.4083673793825</v>
      </c>
      <c r="AF2468" s="6">
        <f t="shared" si="282"/>
        <v>1582.4083673793825</v>
      </c>
      <c r="AG2468" s="6">
        <f>VLOOKUP(Table1[[#This Row],[PracticeCode]],$AP$3:$AS$345,4,FALSE)</f>
        <v>1582.4083673793825</v>
      </c>
      <c r="AH2468" s="27">
        <f t="shared" si="283"/>
        <v>114988.3413629018</v>
      </c>
      <c r="AI2468" s="6" t="e">
        <f t="shared" si="278"/>
        <v>#N/A</v>
      </c>
    </row>
    <row r="2469" spans="1:35" x14ac:dyDescent="0.35">
      <c r="A2469" t="str">
        <f t="shared" si="277"/>
        <v>QUEENS PARK HEALTH CENTREInclusive HealthWest LondonE87755Jun3</v>
      </c>
      <c r="B2469" s="41" t="s">
        <v>482</v>
      </c>
      <c r="C2469" s="41" t="s">
        <v>483</v>
      </c>
      <c r="D2469" s="41" t="s">
        <v>29</v>
      </c>
      <c r="E2469" s="41" t="s">
        <v>253</v>
      </c>
      <c r="F2469" s="41" t="s">
        <v>253</v>
      </c>
      <c r="G2469" s="41" t="s">
        <v>758</v>
      </c>
      <c r="H2469" s="41">
        <v>3</v>
      </c>
      <c r="I2469" s="41">
        <v>3516.4630386208501</v>
      </c>
      <c r="J2469" s="41">
        <v>1956</v>
      </c>
      <c r="K2469" s="41">
        <v>0</v>
      </c>
      <c r="L2469" s="41">
        <v>36.186</v>
      </c>
      <c r="M2469" s="41">
        <v>0</v>
      </c>
      <c r="N2469" s="41">
        <v>1215</v>
      </c>
      <c r="O2469" s="41">
        <v>90</v>
      </c>
      <c r="P2469" s="41">
        <v>24.1785</v>
      </c>
      <c r="Q2469" s="41">
        <v>1.7910000000000001</v>
      </c>
      <c r="R2469" s="41">
        <v>2443</v>
      </c>
      <c r="S2469" s="41">
        <v>43.729700000000001</v>
      </c>
      <c r="T2469" s="41">
        <v>1709</v>
      </c>
      <c r="U2469" s="41">
        <v>37.597999999999999</v>
      </c>
      <c r="V2469" s="41">
        <v>4399</v>
      </c>
      <c r="W2469" s="41">
        <v>79.915700000000001</v>
      </c>
      <c r="X2469" s="41">
        <v>3014</v>
      </c>
      <c r="Y2469" s="41">
        <v>63.567499999999995</v>
      </c>
      <c r="Z2469" s="6">
        <f>0</f>
        <v>0</v>
      </c>
      <c r="AA2469" s="6">
        <f t="shared" si="279"/>
        <v>79.915700000000001</v>
      </c>
      <c r="AB2469">
        <f>IF(ISBLANK(Table1[[#This Row],[FY2425_Cost]])=TRUE,#N/A,Table1[[#This Row],[FY2425_Cost]])</f>
        <v>63.567499999999995</v>
      </c>
      <c r="AC2469" s="6">
        <f t="shared" si="280"/>
        <v>-16.348200000000006</v>
      </c>
      <c r="AD2469" s="6" t="e">
        <f>SUMIFS($AB$3:AB2469,$B$3:B2469,B2469)</f>
        <v>#N/A</v>
      </c>
      <c r="AE2469" s="6">
        <f t="shared" si="281"/>
        <v>1582.4083673793825</v>
      </c>
      <c r="AF2469" s="6">
        <f t="shared" si="282"/>
        <v>1582.4083673793825</v>
      </c>
      <c r="AG2469" s="6">
        <f>VLOOKUP(Table1[[#This Row],[PracticeCode]],$AP$3:$AS$345,4,FALSE)</f>
        <v>1582.4083673793825</v>
      </c>
      <c r="AH2469" s="27">
        <f t="shared" si="283"/>
        <v>114988.3413629018</v>
      </c>
      <c r="AI2469" s="6" t="e">
        <f t="shared" si="278"/>
        <v>#N/A</v>
      </c>
    </row>
    <row r="2470" spans="1:35" x14ac:dyDescent="0.35">
      <c r="A2470" t="str">
        <f t="shared" si="277"/>
        <v>QUEENS PARK HEALTH CENTREInclusive HealthWest LondonE87755Mar12</v>
      </c>
      <c r="B2470" s="41" t="s">
        <v>482</v>
      </c>
      <c r="C2470" s="41" t="s">
        <v>483</v>
      </c>
      <c r="D2470" s="41" t="s">
        <v>29</v>
      </c>
      <c r="E2470" s="41" t="s">
        <v>253</v>
      </c>
      <c r="F2470" s="41" t="s">
        <v>253</v>
      </c>
      <c r="G2470" s="41" t="s">
        <v>767</v>
      </c>
      <c r="H2470" s="41">
        <v>12</v>
      </c>
      <c r="I2470" s="41">
        <v>3516.4630386208501</v>
      </c>
      <c r="J2470" s="41">
        <v>1637</v>
      </c>
      <c r="K2470" s="41">
        <v>214</v>
      </c>
      <c r="L2470" s="41">
        <v>32.576300000000003</v>
      </c>
      <c r="M2470" s="41">
        <v>4.2586000000000004</v>
      </c>
      <c r="N2470" s="41"/>
      <c r="O2470" s="41"/>
      <c r="P2470" s="41"/>
      <c r="Q2470" s="41"/>
      <c r="R2470" s="41">
        <v>2541</v>
      </c>
      <c r="S2470" s="41">
        <v>45.483899999999998</v>
      </c>
      <c r="T2470" s="41"/>
      <c r="U2470" s="41"/>
      <c r="V2470" s="41">
        <v>4392</v>
      </c>
      <c r="W2470" s="41">
        <v>82.31880000000001</v>
      </c>
      <c r="X2470" s="41"/>
      <c r="Y2470" s="41"/>
      <c r="Z2470" s="6">
        <f>0</f>
        <v>0</v>
      </c>
      <c r="AA2470" s="6">
        <f t="shared" si="279"/>
        <v>82.31880000000001</v>
      </c>
      <c r="AB2470" t="e">
        <f>IF(ISBLANK(Table1[[#This Row],[FY2425_Cost]])=TRUE,#N/A,Table1[[#This Row],[FY2425_Cost]])</f>
        <v>#N/A</v>
      </c>
      <c r="AC2470" s="6" t="e">
        <f t="shared" si="280"/>
        <v>#N/A</v>
      </c>
      <c r="AD2470" s="6" t="e">
        <f>SUMIFS($AB$3:AB2470,$B$3:B2470,B2470)</f>
        <v>#N/A</v>
      </c>
      <c r="AE2470" s="6">
        <f t="shared" si="281"/>
        <v>1582.4083673793825</v>
      </c>
      <c r="AF2470" s="6">
        <f t="shared" si="282"/>
        <v>1582.4083673793825</v>
      </c>
      <c r="AG2470" s="6">
        <f>VLOOKUP(Table1[[#This Row],[PracticeCode]],$AP$3:$AS$345,4,FALSE)</f>
        <v>1582.4083673793825</v>
      </c>
      <c r="AH2470" s="27">
        <f t="shared" si="283"/>
        <v>114988.3413629018</v>
      </c>
      <c r="AI2470" s="6" t="e">
        <f t="shared" si="278"/>
        <v>#N/A</v>
      </c>
    </row>
    <row r="2471" spans="1:35" x14ac:dyDescent="0.35">
      <c r="A2471" t="str">
        <f t="shared" si="277"/>
        <v>QUEENS PARK HEALTH CENTREInclusive HealthWest LondonE87755May2</v>
      </c>
      <c r="B2471" s="41" t="s">
        <v>482</v>
      </c>
      <c r="C2471" s="41" t="s">
        <v>483</v>
      </c>
      <c r="D2471" s="41" t="s">
        <v>29</v>
      </c>
      <c r="E2471" s="41" t="s">
        <v>253</v>
      </c>
      <c r="F2471" s="41" t="s">
        <v>253</v>
      </c>
      <c r="G2471" s="41" t="s">
        <v>757</v>
      </c>
      <c r="H2471" s="41">
        <v>2</v>
      </c>
      <c r="I2471" s="41">
        <v>3516.4630386208501</v>
      </c>
      <c r="J2471" s="41">
        <v>1205</v>
      </c>
      <c r="K2471" s="41">
        <v>0</v>
      </c>
      <c r="L2471" s="41">
        <v>22.2925</v>
      </c>
      <c r="M2471" s="41">
        <v>0</v>
      </c>
      <c r="N2471" s="41">
        <v>1055</v>
      </c>
      <c r="O2471" s="41">
        <v>71</v>
      </c>
      <c r="P2471" s="41">
        <v>20.994500000000002</v>
      </c>
      <c r="Q2471" s="41">
        <v>1.4129</v>
      </c>
      <c r="R2471" s="41">
        <v>3645</v>
      </c>
      <c r="S2471" s="41">
        <v>65.245500000000007</v>
      </c>
      <c r="T2471" s="41">
        <v>2747</v>
      </c>
      <c r="U2471" s="41">
        <v>60.433999999999997</v>
      </c>
      <c r="V2471" s="41">
        <v>4850</v>
      </c>
      <c r="W2471" s="41">
        <v>87.538000000000011</v>
      </c>
      <c r="X2471" s="41">
        <v>3873</v>
      </c>
      <c r="Y2471" s="41">
        <v>82.841399999999993</v>
      </c>
      <c r="Z2471" s="6">
        <f>0</f>
        <v>0</v>
      </c>
      <c r="AA2471" s="6">
        <f t="shared" si="279"/>
        <v>87.538000000000011</v>
      </c>
      <c r="AB2471">
        <f>IF(ISBLANK(Table1[[#This Row],[FY2425_Cost]])=TRUE,#N/A,Table1[[#This Row],[FY2425_Cost]])</f>
        <v>82.841399999999993</v>
      </c>
      <c r="AC2471" s="6">
        <f t="shared" si="280"/>
        <v>-4.6966000000000179</v>
      </c>
      <c r="AD2471" s="6" t="e">
        <f>SUMIFS($AB$3:AB2471,$B$3:B2471,B2471)</f>
        <v>#N/A</v>
      </c>
      <c r="AE2471" s="6">
        <f t="shared" si="281"/>
        <v>1582.4083673793825</v>
      </c>
      <c r="AF2471" s="6">
        <f t="shared" si="282"/>
        <v>1582.4083673793825</v>
      </c>
      <c r="AG2471" s="6">
        <f>VLOOKUP(Table1[[#This Row],[PracticeCode]],$AP$3:$AS$345,4,FALSE)</f>
        <v>1582.4083673793825</v>
      </c>
      <c r="AH2471" s="27">
        <f t="shared" si="283"/>
        <v>114988.3413629018</v>
      </c>
      <c r="AI2471" s="6" t="e">
        <f t="shared" si="278"/>
        <v>#N/A</v>
      </c>
    </row>
    <row r="2472" spans="1:35" x14ac:dyDescent="0.35">
      <c r="A2472" t="str">
        <f t="shared" si="277"/>
        <v>QUEENS PARK HEALTH CENTREInclusive HealthWest LondonE87755Nov8</v>
      </c>
      <c r="B2472" s="41" t="s">
        <v>482</v>
      </c>
      <c r="C2472" s="41" t="s">
        <v>483</v>
      </c>
      <c r="D2472" s="41" t="s">
        <v>29</v>
      </c>
      <c r="E2472" s="41" t="s">
        <v>253</v>
      </c>
      <c r="F2472" s="41" t="s">
        <v>253</v>
      </c>
      <c r="G2472" s="41" t="s">
        <v>763</v>
      </c>
      <c r="H2472" s="41">
        <v>8</v>
      </c>
      <c r="I2472" s="41">
        <v>3516.4630386208501</v>
      </c>
      <c r="J2472" s="41">
        <v>966</v>
      </c>
      <c r="K2472" s="41">
        <v>2</v>
      </c>
      <c r="L2472" s="41">
        <v>19.223400000000002</v>
      </c>
      <c r="M2472" s="41">
        <v>3.9800000000000002E-2</v>
      </c>
      <c r="N2472" s="41"/>
      <c r="O2472" s="41"/>
      <c r="P2472" s="41"/>
      <c r="Q2472" s="41"/>
      <c r="R2472" s="41">
        <v>3695</v>
      </c>
      <c r="S2472" s="41">
        <v>66.140500000000003</v>
      </c>
      <c r="T2472" s="41"/>
      <c r="U2472" s="41"/>
      <c r="V2472" s="41">
        <v>4663</v>
      </c>
      <c r="W2472" s="41">
        <v>85.403700000000001</v>
      </c>
      <c r="X2472" s="41"/>
      <c r="Y2472" s="41"/>
      <c r="Z2472" s="6">
        <f>0</f>
        <v>0</v>
      </c>
      <c r="AA2472" s="6">
        <f t="shared" si="279"/>
        <v>85.403700000000001</v>
      </c>
      <c r="AB2472" t="e">
        <f>IF(ISBLANK(Table1[[#This Row],[FY2425_Cost]])=TRUE,#N/A,Table1[[#This Row],[FY2425_Cost]])</f>
        <v>#N/A</v>
      </c>
      <c r="AC2472" s="6" t="e">
        <f t="shared" si="280"/>
        <v>#N/A</v>
      </c>
      <c r="AD2472" s="6" t="e">
        <f>SUMIFS($AB$3:AB2472,$B$3:B2472,B2472)</f>
        <v>#N/A</v>
      </c>
      <c r="AE2472" s="6">
        <f t="shared" si="281"/>
        <v>1582.4083673793825</v>
      </c>
      <c r="AF2472" s="6">
        <f t="shared" si="282"/>
        <v>1582.4083673793825</v>
      </c>
      <c r="AG2472" s="6">
        <f>VLOOKUP(Table1[[#This Row],[PracticeCode]],$AP$3:$AS$345,4,FALSE)</f>
        <v>1582.4083673793825</v>
      </c>
      <c r="AH2472" s="27">
        <f t="shared" si="283"/>
        <v>114988.3413629018</v>
      </c>
      <c r="AI2472" s="6" t="e">
        <f t="shared" si="278"/>
        <v>#N/A</v>
      </c>
    </row>
    <row r="2473" spans="1:35" x14ac:dyDescent="0.35">
      <c r="A2473" t="str">
        <f t="shared" si="277"/>
        <v>QUEENS PARK HEALTH CENTREInclusive HealthWest LondonE87755Oct7</v>
      </c>
      <c r="B2473" s="41" t="s">
        <v>482</v>
      </c>
      <c r="C2473" s="41" t="s">
        <v>483</v>
      </c>
      <c r="D2473" s="41" t="s">
        <v>29</v>
      </c>
      <c r="E2473" s="41" t="s">
        <v>253</v>
      </c>
      <c r="F2473" s="41" t="s">
        <v>253</v>
      </c>
      <c r="G2473" s="41" t="s">
        <v>762</v>
      </c>
      <c r="H2473" s="41">
        <v>7</v>
      </c>
      <c r="I2473" s="41">
        <v>3516.4630386208501</v>
      </c>
      <c r="J2473" s="41">
        <v>1176</v>
      </c>
      <c r="K2473" s="41">
        <v>0</v>
      </c>
      <c r="L2473" s="41">
        <v>23.4024</v>
      </c>
      <c r="M2473" s="41">
        <v>0</v>
      </c>
      <c r="N2473" s="41">
        <v>0</v>
      </c>
      <c r="O2473" s="41">
        <v>151</v>
      </c>
      <c r="P2473" s="41">
        <v>0</v>
      </c>
      <c r="Q2473" s="41">
        <v>3.3975</v>
      </c>
      <c r="R2473" s="41">
        <v>5529</v>
      </c>
      <c r="S2473" s="41">
        <v>98.969099999999997</v>
      </c>
      <c r="T2473" s="41">
        <v>4984</v>
      </c>
      <c r="U2473" s="41">
        <v>109.648</v>
      </c>
      <c r="V2473" s="41">
        <v>6705</v>
      </c>
      <c r="W2473" s="41">
        <v>122.3715</v>
      </c>
      <c r="X2473" s="41">
        <v>5135</v>
      </c>
      <c r="Y2473" s="41">
        <v>113.04549999999999</v>
      </c>
      <c r="Z2473" s="6">
        <f>0</f>
        <v>0</v>
      </c>
      <c r="AA2473" s="6">
        <f t="shared" si="279"/>
        <v>122.3715</v>
      </c>
      <c r="AB2473">
        <f>IF(ISBLANK(Table1[[#This Row],[FY2425_Cost]])=TRUE,#N/A,Table1[[#This Row],[FY2425_Cost]])</f>
        <v>113.04549999999999</v>
      </c>
      <c r="AC2473" s="6">
        <f t="shared" si="280"/>
        <v>-9.3260000000000076</v>
      </c>
      <c r="AD2473" s="6" t="e">
        <f>SUMIFS($AB$3:AB2473,$B$3:B2473,B2473)</f>
        <v>#N/A</v>
      </c>
      <c r="AE2473" s="6">
        <f t="shared" si="281"/>
        <v>1582.4083673793825</v>
      </c>
      <c r="AF2473" s="6">
        <f t="shared" si="282"/>
        <v>1582.4083673793825</v>
      </c>
      <c r="AG2473" s="6">
        <f>VLOOKUP(Table1[[#This Row],[PracticeCode]],$AP$3:$AS$345,4,FALSE)</f>
        <v>1582.4083673793825</v>
      </c>
      <c r="AH2473" s="27">
        <f t="shared" si="283"/>
        <v>114988.3413629018</v>
      </c>
      <c r="AI2473" s="6" t="e">
        <f t="shared" si="278"/>
        <v>#N/A</v>
      </c>
    </row>
    <row r="2474" spans="1:35" x14ac:dyDescent="0.35">
      <c r="A2474" t="str">
        <f t="shared" si="277"/>
        <v>QUEENS PARK HEALTH CENTREInclusive HealthWest LondonE87755Sep6</v>
      </c>
      <c r="B2474" s="41" t="s">
        <v>482</v>
      </c>
      <c r="C2474" s="41" t="s">
        <v>483</v>
      </c>
      <c r="D2474" s="41" t="s">
        <v>29</v>
      </c>
      <c r="E2474" s="41" t="s">
        <v>253</v>
      </c>
      <c r="F2474" s="41" t="s">
        <v>253</v>
      </c>
      <c r="G2474" s="41" t="s">
        <v>761</v>
      </c>
      <c r="H2474" s="41">
        <v>6</v>
      </c>
      <c r="I2474" s="41">
        <v>3516.4630386208501</v>
      </c>
      <c r="J2474" s="41">
        <v>1175</v>
      </c>
      <c r="K2474" s="41">
        <v>0</v>
      </c>
      <c r="L2474" s="41">
        <v>23.3825</v>
      </c>
      <c r="M2474" s="41">
        <v>0</v>
      </c>
      <c r="N2474" s="41">
        <v>1147</v>
      </c>
      <c r="O2474" s="41">
        <v>93</v>
      </c>
      <c r="P2474" s="41">
        <v>25.807499999999997</v>
      </c>
      <c r="Q2474" s="41">
        <v>2.0924999999999998</v>
      </c>
      <c r="R2474" s="41">
        <v>5288</v>
      </c>
      <c r="S2474" s="41">
        <v>94.655199999999994</v>
      </c>
      <c r="T2474" s="41">
        <v>4220</v>
      </c>
      <c r="U2474" s="41">
        <v>92.84</v>
      </c>
      <c r="V2474" s="41">
        <v>6463</v>
      </c>
      <c r="W2474" s="41">
        <v>118.0377</v>
      </c>
      <c r="X2474" s="41">
        <v>5460</v>
      </c>
      <c r="Y2474" s="41">
        <v>120.74000000000001</v>
      </c>
      <c r="Z2474" s="6">
        <f>0</f>
        <v>0</v>
      </c>
      <c r="AA2474" s="6">
        <f t="shared" si="279"/>
        <v>118.0377</v>
      </c>
      <c r="AB2474">
        <f>IF(ISBLANK(Table1[[#This Row],[FY2425_Cost]])=TRUE,#N/A,Table1[[#This Row],[FY2425_Cost]])</f>
        <v>120.74000000000001</v>
      </c>
      <c r="AC2474" s="6">
        <f t="shared" si="280"/>
        <v>2.7023000000000081</v>
      </c>
      <c r="AD2474" s="6" t="e">
        <f>SUMIFS($AB$3:AB2474,$B$3:B2474,B2474)</f>
        <v>#N/A</v>
      </c>
      <c r="AE2474" s="6">
        <f t="shared" si="281"/>
        <v>1582.4083673793825</v>
      </c>
      <c r="AF2474" s="6">
        <f t="shared" si="282"/>
        <v>1582.4083673793825</v>
      </c>
      <c r="AG2474" s="6">
        <f>VLOOKUP(Table1[[#This Row],[PracticeCode]],$AP$3:$AS$345,4,FALSE)</f>
        <v>1582.4083673793825</v>
      </c>
      <c r="AH2474" s="27">
        <f t="shared" si="283"/>
        <v>114988.3413629018</v>
      </c>
      <c r="AI2474" s="6" t="e">
        <f t="shared" si="278"/>
        <v>#N/A</v>
      </c>
    </row>
    <row r="2475" spans="1:35" x14ac:dyDescent="0.35">
      <c r="A2475" t="str">
        <f t="shared" si="277"/>
        <v>Queen's Park Medical PracticeFeltham and BedfontHounslowE85734Apr1</v>
      </c>
      <c r="B2475" s="41" t="s">
        <v>652</v>
      </c>
      <c r="C2475" s="41" t="s">
        <v>454</v>
      </c>
      <c r="D2475" s="41" t="s">
        <v>16</v>
      </c>
      <c r="E2475" s="41" t="s">
        <v>254</v>
      </c>
      <c r="F2475" s="41" t="s">
        <v>254</v>
      </c>
      <c r="G2475" s="41" t="s">
        <v>756</v>
      </c>
      <c r="H2475" s="41">
        <v>1</v>
      </c>
      <c r="I2475" s="41">
        <v>5742.97969466839</v>
      </c>
      <c r="J2475" s="41">
        <v>709</v>
      </c>
      <c r="K2475" s="41">
        <v>0</v>
      </c>
      <c r="L2475" s="41">
        <v>13.116499999999998</v>
      </c>
      <c r="M2475" s="41">
        <v>0</v>
      </c>
      <c r="N2475" s="41">
        <v>867</v>
      </c>
      <c r="O2475" s="41">
        <v>0</v>
      </c>
      <c r="P2475" s="41">
        <v>17.253299999999999</v>
      </c>
      <c r="Q2475" s="41">
        <v>0</v>
      </c>
      <c r="R2475" s="41">
        <v>14660</v>
      </c>
      <c r="S2475" s="41">
        <v>262.41399999999999</v>
      </c>
      <c r="T2475" s="41">
        <v>9115</v>
      </c>
      <c r="U2475" s="41">
        <v>200.53</v>
      </c>
      <c r="V2475" s="41">
        <v>15369</v>
      </c>
      <c r="W2475" s="41">
        <v>275.53049999999996</v>
      </c>
      <c r="X2475" s="41">
        <v>9982</v>
      </c>
      <c r="Y2475" s="41">
        <v>217.7833</v>
      </c>
      <c r="Z2475" s="6">
        <f>0</f>
        <v>0</v>
      </c>
      <c r="AA2475" s="6">
        <f t="shared" si="279"/>
        <v>275.53049999999996</v>
      </c>
      <c r="AB2475">
        <f>IF(ISBLANK(Table1[[#This Row],[FY2425_Cost]])=TRUE,#N/A,Table1[[#This Row],[FY2425_Cost]])</f>
        <v>217.7833</v>
      </c>
      <c r="AC2475" s="6">
        <f t="shared" si="280"/>
        <v>-57.747199999999964</v>
      </c>
      <c r="AD2475" s="6">
        <f>SUMIFS($AB$3:AB2475,$B$3:B2475,B2475)</f>
        <v>217.7833</v>
      </c>
      <c r="AE2475" s="6">
        <f t="shared" si="281"/>
        <v>2584.3408626007754</v>
      </c>
      <c r="AF2475" s="6">
        <f t="shared" si="282"/>
        <v>2584.3408626007754</v>
      </c>
      <c r="AG2475" s="6">
        <f>VLOOKUP(Table1[[#This Row],[PracticeCode]],$AP$3:$AS$345,4,FALSE)</f>
        <v>2584.3408626007754</v>
      </c>
      <c r="AH2475" s="27">
        <f t="shared" si="283"/>
        <v>187795.43601565636</v>
      </c>
      <c r="AI2475" s="6">
        <f t="shared" si="278"/>
        <v>0</v>
      </c>
    </row>
    <row r="2476" spans="1:35" x14ac:dyDescent="0.35">
      <c r="A2476" t="str">
        <f t="shared" si="277"/>
        <v>Queen's Park Medical PracticeFeltham and BedfontHounslowE85734Aug5</v>
      </c>
      <c r="B2476" s="41" t="s">
        <v>652</v>
      </c>
      <c r="C2476" s="41" t="s">
        <v>454</v>
      </c>
      <c r="D2476" s="41" t="s">
        <v>16</v>
      </c>
      <c r="E2476" s="41" t="s">
        <v>254</v>
      </c>
      <c r="F2476" s="41" t="s">
        <v>254</v>
      </c>
      <c r="G2476" s="41" t="s">
        <v>760</v>
      </c>
      <c r="H2476" s="41">
        <v>5</v>
      </c>
      <c r="I2476" s="41">
        <v>5742.97969466839</v>
      </c>
      <c r="J2476" s="41">
        <v>748</v>
      </c>
      <c r="K2476" s="41">
        <v>0</v>
      </c>
      <c r="L2476" s="41">
        <v>13.837999999999999</v>
      </c>
      <c r="M2476" s="41">
        <v>0</v>
      </c>
      <c r="N2476" s="41">
        <v>1131</v>
      </c>
      <c r="O2476" s="41">
        <v>0</v>
      </c>
      <c r="P2476" s="41">
        <v>22.506900000000002</v>
      </c>
      <c r="Q2476" s="41">
        <v>0</v>
      </c>
      <c r="R2476" s="41">
        <v>3543</v>
      </c>
      <c r="S2476" s="41">
        <v>63.419699999999999</v>
      </c>
      <c r="T2476" s="41">
        <v>2004</v>
      </c>
      <c r="U2476" s="41">
        <v>44.088000000000001</v>
      </c>
      <c r="V2476" s="41">
        <v>4291</v>
      </c>
      <c r="W2476" s="41">
        <v>77.2577</v>
      </c>
      <c r="X2476" s="41">
        <v>3135</v>
      </c>
      <c r="Y2476" s="41">
        <v>66.594899999999996</v>
      </c>
      <c r="Z2476" s="6">
        <f>0</f>
        <v>0</v>
      </c>
      <c r="AA2476" s="6">
        <f t="shared" si="279"/>
        <v>77.2577</v>
      </c>
      <c r="AB2476">
        <f>IF(ISBLANK(Table1[[#This Row],[FY2425_Cost]])=TRUE,#N/A,Table1[[#This Row],[FY2425_Cost]])</f>
        <v>66.594899999999996</v>
      </c>
      <c r="AC2476" s="6">
        <f t="shared" si="280"/>
        <v>-10.662800000000004</v>
      </c>
      <c r="AD2476" s="6">
        <f>SUMIFS($AB$3:AB2476,$B$3:B2476,B2476)</f>
        <v>284.37819999999999</v>
      </c>
      <c r="AE2476" s="6">
        <f t="shared" si="281"/>
        <v>2584.3408626007754</v>
      </c>
      <c r="AF2476" s="6">
        <f t="shared" si="282"/>
        <v>2584.3408626007754</v>
      </c>
      <c r="AG2476" s="6">
        <f>VLOOKUP(Table1[[#This Row],[PracticeCode]],$AP$3:$AS$345,4,FALSE)</f>
        <v>2584.3408626007754</v>
      </c>
      <c r="AH2476" s="27">
        <f t="shared" si="283"/>
        <v>187795.43601565636</v>
      </c>
      <c r="AI2476" s="6">
        <f t="shared" si="278"/>
        <v>0</v>
      </c>
    </row>
    <row r="2477" spans="1:35" x14ac:dyDescent="0.35">
      <c r="A2477" t="str">
        <f t="shared" si="277"/>
        <v>Queen's Park Medical PracticeFeltham and BedfontHounslowE85734Dec9</v>
      </c>
      <c r="B2477" s="41" t="s">
        <v>652</v>
      </c>
      <c r="C2477" s="41" t="s">
        <v>454</v>
      </c>
      <c r="D2477" s="41" t="s">
        <v>16</v>
      </c>
      <c r="E2477" s="41" t="s">
        <v>254</v>
      </c>
      <c r="F2477" s="41" t="s">
        <v>254</v>
      </c>
      <c r="G2477" s="41" t="s">
        <v>764</v>
      </c>
      <c r="H2477" s="41">
        <v>9</v>
      </c>
      <c r="I2477" s="41">
        <v>5742.97969466839</v>
      </c>
      <c r="J2477" s="41">
        <v>350</v>
      </c>
      <c r="K2477" s="41">
        <v>6</v>
      </c>
      <c r="L2477" s="41">
        <v>6.9650000000000007</v>
      </c>
      <c r="M2477" s="41">
        <v>0.11940000000000001</v>
      </c>
      <c r="N2477" s="41"/>
      <c r="O2477" s="41"/>
      <c r="P2477" s="41"/>
      <c r="Q2477" s="41"/>
      <c r="R2477" s="41">
        <v>5684</v>
      </c>
      <c r="S2477" s="41">
        <v>101.7436</v>
      </c>
      <c r="T2477" s="41"/>
      <c r="U2477" s="41"/>
      <c r="V2477" s="41">
        <v>6040</v>
      </c>
      <c r="W2477" s="41">
        <v>108.828</v>
      </c>
      <c r="X2477" s="41"/>
      <c r="Y2477" s="41"/>
      <c r="Z2477" s="6">
        <f>0</f>
        <v>0</v>
      </c>
      <c r="AA2477" s="6">
        <f t="shared" si="279"/>
        <v>108.828</v>
      </c>
      <c r="AB2477" t="e">
        <f>IF(ISBLANK(Table1[[#This Row],[FY2425_Cost]])=TRUE,#N/A,Table1[[#This Row],[FY2425_Cost]])</f>
        <v>#N/A</v>
      </c>
      <c r="AC2477" s="6" t="e">
        <f t="shared" si="280"/>
        <v>#N/A</v>
      </c>
      <c r="AD2477" s="6" t="e">
        <f>SUMIFS($AB$3:AB2477,$B$3:B2477,B2477)</f>
        <v>#N/A</v>
      </c>
      <c r="AE2477" s="6">
        <f t="shared" si="281"/>
        <v>2584.3408626007754</v>
      </c>
      <c r="AF2477" s="6">
        <f t="shared" si="282"/>
        <v>2584.3408626007754</v>
      </c>
      <c r="AG2477" s="6">
        <f>VLOOKUP(Table1[[#This Row],[PracticeCode]],$AP$3:$AS$345,4,FALSE)</f>
        <v>2584.3408626007754</v>
      </c>
      <c r="AH2477" s="27">
        <f t="shared" si="283"/>
        <v>187795.43601565636</v>
      </c>
      <c r="AI2477" s="6" t="e">
        <f t="shared" si="278"/>
        <v>#N/A</v>
      </c>
    </row>
    <row r="2478" spans="1:35" x14ac:dyDescent="0.35">
      <c r="A2478" t="str">
        <f t="shared" si="277"/>
        <v>Queen's Park Medical PracticeFeltham and BedfontHounslowE85734Feb11</v>
      </c>
      <c r="B2478" s="41" t="s">
        <v>652</v>
      </c>
      <c r="C2478" s="41" t="s">
        <v>454</v>
      </c>
      <c r="D2478" s="41" t="s">
        <v>16</v>
      </c>
      <c r="E2478" s="41" t="s">
        <v>254</v>
      </c>
      <c r="F2478" s="41" t="s">
        <v>254</v>
      </c>
      <c r="G2478" s="41" t="s">
        <v>766</v>
      </c>
      <c r="H2478" s="41">
        <v>11</v>
      </c>
      <c r="I2478" s="41">
        <v>5742.97969466839</v>
      </c>
      <c r="J2478" s="41">
        <v>926</v>
      </c>
      <c r="K2478" s="41">
        <v>0</v>
      </c>
      <c r="L2478" s="41">
        <v>18.427400000000002</v>
      </c>
      <c r="M2478" s="41">
        <v>0</v>
      </c>
      <c r="N2478" s="41"/>
      <c r="O2478" s="41"/>
      <c r="P2478" s="41"/>
      <c r="Q2478" s="41"/>
      <c r="R2478" s="41">
        <v>2891</v>
      </c>
      <c r="S2478" s="41">
        <v>51.748899999999999</v>
      </c>
      <c r="T2478" s="41"/>
      <c r="U2478" s="41"/>
      <c r="V2478" s="41">
        <v>3817</v>
      </c>
      <c r="W2478" s="41">
        <v>70.176299999999998</v>
      </c>
      <c r="X2478" s="41"/>
      <c r="Y2478" s="41"/>
      <c r="Z2478" s="6">
        <f>0</f>
        <v>0</v>
      </c>
      <c r="AA2478" s="6">
        <f t="shared" si="279"/>
        <v>70.176299999999998</v>
      </c>
      <c r="AB2478" t="e">
        <f>IF(ISBLANK(Table1[[#This Row],[FY2425_Cost]])=TRUE,#N/A,Table1[[#This Row],[FY2425_Cost]])</f>
        <v>#N/A</v>
      </c>
      <c r="AC2478" s="6" t="e">
        <f t="shared" si="280"/>
        <v>#N/A</v>
      </c>
      <c r="AD2478" s="6" t="e">
        <f>SUMIFS($AB$3:AB2478,$B$3:B2478,B2478)</f>
        <v>#N/A</v>
      </c>
      <c r="AE2478" s="6">
        <f t="shared" si="281"/>
        <v>2584.3408626007754</v>
      </c>
      <c r="AF2478" s="6">
        <f t="shared" si="282"/>
        <v>2584.3408626007754</v>
      </c>
      <c r="AG2478" s="6">
        <f>VLOOKUP(Table1[[#This Row],[PracticeCode]],$AP$3:$AS$345,4,FALSE)</f>
        <v>2584.3408626007754</v>
      </c>
      <c r="AH2478" s="27">
        <f t="shared" si="283"/>
        <v>187795.43601565636</v>
      </c>
      <c r="AI2478" s="6" t="e">
        <f t="shared" si="278"/>
        <v>#N/A</v>
      </c>
    </row>
    <row r="2479" spans="1:35" x14ac:dyDescent="0.35">
      <c r="A2479" t="str">
        <f t="shared" si="277"/>
        <v>Queen's Park Medical PracticeFeltham and BedfontHounslowE85734Jan10</v>
      </c>
      <c r="B2479" s="41" t="s">
        <v>652</v>
      </c>
      <c r="C2479" s="41" t="s">
        <v>454</v>
      </c>
      <c r="D2479" s="41" t="s">
        <v>16</v>
      </c>
      <c r="E2479" s="41" t="s">
        <v>254</v>
      </c>
      <c r="F2479" s="41" t="s">
        <v>254</v>
      </c>
      <c r="G2479" s="41" t="s">
        <v>765</v>
      </c>
      <c r="H2479" s="41">
        <v>10</v>
      </c>
      <c r="I2479" s="41">
        <v>5742.97969466839</v>
      </c>
      <c r="J2479" s="41">
        <v>867</v>
      </c>
      <c r="K2479" s="41">
        <v>14</v>
      </c>
      <c r="L2479" s="41">
        <v>17.253299999999999</v>
      </c>
      <c r="M2479" s="41">
        <v>0.27860000000000001</v>
      </c>
      <c r="N2479" s="41"/>
      <c r="O2479" s="41"/>
      <c r="P2479" s="41"/>
      <c r="Q2479" s="41"/>
      <c r="R2479" s="41">
        <v>2980</v>
      </c>
      <c r="S2479" s="41">
        <v>53.341999999999999</v>
      </c>
      <c r="T2479" s="41"/>
      <c r="U2479" s="41"/>
      <c r="V2479" s="41">
        <v>3861</v>
      </c>
      <c r="W2479" s="41">
        <v>70.873899999999992</v>
      </c>
      <c r="X2479" s="41"/>
      <c r="Y2479" s="41"/>
      <c r="Z2479" s="6">
        <f>0</f>
        <v>0</v>
      </c>
      <c r="AA2479" s="6">
        <f t="shared" si="279"/>
        <v>70.873899999999992</v>
      </c>
      <c r="AB2479" t="e">
        <f>IF(ISBLANK(Table1[[#This Row],[FY2425_Cost]])=TRUE,#N/A,Table1[[#This Row],[FY2425_Cost]])</f>
        <v>#N/A</v>
      </c>
      <c r="AC2479" s="6" t="e">
        <f t="shared" si="280"/>
        <v>#N/A</v>
      </c>
      <c r="AD2479" s="6" t="e">
        <f>SUMIFS($AB$3:AB2479,$B$3:B2479,B2479)</f>
        <v>#N/A</v>
      </c>
      <c r="AE2479" s="6">
        <f t="shared" si="281"/>
        <v>2584.3408626007754</v>
      </c>
      <c r="AF2479" s="6">
        <f t="shared" si="282"/>
        <v>2584.3408626007754</v>
      </c>
      <c r="AG2479" s="6">
        <f>VLOOKUP(Table1[[#This Row],[PracticeCode]],$AP$3:$AS$345,4,FALSE)</f>
        <v>2584.3408626007754</v>
      </c>
      <c r="AH2479" s="27">
        <f t="shared" si="283"/>
        <v>187795.43601565636</v>
      </c>
      <c r="AI2479" s="6" t="e">
        <f t="shared" si="278"/>
        <v>#N/A</v>
      </c>
    </row>
    <row r="2480" spans="1:35" x14ac:dyDescent="0.35">
      <c r="A2480" t="str">
        <f t="shared" si="277"/>
        <v>Queen's Park Medical PracticeFeltham and BedfontHounslowE85734Jul4</v>
      </c>
      <c r="B2480" s="41" t="s">
        <v>652</v>
      </c>
      <c r="C2480" s="41" t="s">
        <v>454</v>
      </c>
      <c r="D2480" s="41" t="s">
        <v>16</v>
      </c>
      <c r="E2480" s="41" t="s">
        <v>254</v>
      </c>
      <c r="F2480" s="41" t="s">
        <v>254</v>
      </c>
      <c r="G2480" s="41" t="s">
        <v>759</v>
      </c>
      <c r="H2480" s="41">
        <v>4</v>
      </c>
      <c r="I2480" s="41">
        <v>5742.97969466839</v>
      </c>
      <c r="J2480" s="41">
        <v>902</v>
      </c>
      <c r="K2480" s="41">
        <v>0</v>
      </c>
      <c r="L2480" s="41">
        <v>16.686999999999998</v>
      </c>
      <c r="M2480" s="41">
        <v>0</v>
      </c>
      <c r="N2480" s="41">
        <v>923</v>
      </c>
      <c r="O2480" s="41">
        <v>0</v>
      </c>
      <c r="P2480" s="41">
        <v>18.367699999999999</v>
      </c>
      <c r="Q2480" s="41">
        <v>0</v>
      </c>
      <c r="R2480" s="41">
        <v>2774</v>
      </c>
      <c r="S2480" s="41">
        <v>49.654600000000002</v>
      </c>
      <c r="T2480" s="41">
        <v>4346</v>
      </c>
      <c r="U2480" s="41">
        <v>95.611999999999995</v>
      </c>
      <c r="V2480" s="41">
        <v>3676</v>
      </c>
      <c r="W2480" s="41">
        <v>66.3416</v>
      </c>
      <c r="X2480" s="41">
        <v>5269</v>
      </c>
      <c r="Y2480" s="41">
        <v>113.97969999999999</v>
      </c>
      <c r="Z2480" s="6">
        <f>0</f>
        <v>0</v>
      </c>
      <c r="AA2480" s="6">
        <f t="shared" si="279"/>
        <v>66.3416</v>
      </c>
      <c r="AB2480">
        <f>IF(ISBLANK(Table1[[#This Row],[FY2425_Cost]])=TRUE,#N/A,Table1[[#This Row],[FY2425_Cost]])</f>
        <v>113.97969999999999</v>
      </c>
      <c r="AC2480" s="6">
        <f t="shared" si="280"/>
        <v>47.638099999999994</v>
      </c>
      <c r="AD2480" s="6" t="e">
        <f>SUMIFS($AB$3:AB2480,$B$3:B2480,B2480)</f>
        <v>#N/A</v>
      </c>
      <c r="AE2480" s="6">
        <f t="shared" si="281"/>
        <v>2584.3408626007754</v>
      </c>
      <c r="AF2480" s="6">
        <f t="shared" si="282"/>
        <v>2584.3408626007754</v>
      </c>
      <c r="AG2480" s="6">
        <f>VLOOKUP(Table1[[#This Row],[PracticeCode]],$AP$3:$AS$345,4,FALSE)</f>
        <v>2584.3408626007754</v>
      </c>
      <c r="AH2480" s="27">
        <f t="shared" si="283"/>
        <v>187795.43601565636</v>
      </c>
      <c r="AI2480" s="6" t="e">
        <f t="shared" si="278"/>
        <v>#N/A</v>
      </c>
    </row>
    <row r="2481" spans="1:35" x14ac:dyDescent="0.35">
      <c r="A2481" t="str">
        <f t="shared" si="277"/>
        <v>Queen's Park Medical PracticeFeltham and BedfontHounslowE85734Jun3</v>
      </c>
      <c r="B2481" s="41" t="s">
        <v>652</v>
      </c>
      <c r="C2481" s="41" t="s">
        <v>454</v>
      </c>
      <c r="D2481" s="41" t="s">
        <v>16</v>
      </c>
      <c r="E2481" s="41" t="s">
        <v>254</v>
      </c>
      <c r="F2481" s="41" t="s">
        <v>254</v>
      </c>
      <c r="G2481" s="41" t="s">
        <v>758</v>
      </c>
      <c r="H2481" s="41">
        <v>3</v>
      </c>
      <c r="I2481" s="41">
        <v>5742.97969466839</v>
      </c>
      <c r="J2481" s="41">
        <v>1424</v>
      </c>
      <c r="K2481" s="41">
        <v>0</v>
      </c>
      <c r="L2481" s="41">
        <v>26.343999999999998</v>
      </c>
      <c r="M2481" s="41">
        <v>0</v>
      </c>
      <c r="N2481" s="41">
        <v>1099</v>
      </c>
      <c r="O2481" s="41">
        <v>13</v>
      </c>
      <c r="P2481" s="41">
        <v>21.870100000000001</v>
      </c>
      <c r="Q2481" s="41">
        <v>0.25870000000000004</v>
      </c>
      <c r="R2481" s="41">
        <v>19889</v>
      </c>
      <c r="S2481" s="41">
        <v>356.01310000000001</v>
      </c>
      <c r="T2481" s="41">
        <v>2023</v>
      </c>
      <c r="U2481" s="41">
        <v>44.506</v>
      </c>
      <c r="V2481" s="41">
        <v>21313</v>
      </c>
      <c r="W2481" s="41">
        <v>382.3571</v>
      </c>
      <c r="X2481" s="41">
        <v>3135</v>
      </c>
      <c r="Y2481" s="41">
        <v>66.634799999999998</v>
      </c>
      <c r="Z2481" s="6">
        <f>0</f>
        <v>0</v>
      </c>
      <c r="AA2481" s="6">
        <f t="shared" si="279"/>
        <v>382.3571</v>
      </c>
      <c r="AB2481">
        <f>IF(ISBLANK(Table1[[#This Row],[FY2425_Cost]])=TRUE,#N/A,Table1[[#This Row],[FY2425_Cost]])</f>
        <v>66.634799999999998</v>
      </c>
      <c r="AC2481" s="6">
        <f t="shared" si="280"/>
        <v>-315.72230000000002</v>
      </c>
      <c r="AD2481" s="6" t="e">
        <f>SUMIFS($AB$3:AB2481,$B$3:B2481,B2481)</f>
        <v>#N/A</v>
      </c>
      <c r="AE2481" s="6">
        <f t="shared" si="281"/>
        <v>2584.3408626007754</v>
      </c>
      <c r="AF2481" s="6">
        <f t="shared" si="282"/>
        <v>2584.3408626007754</v>
      </c>
      <c r="AG2481" s="6">
        <f>VLOOKUP(Table1[[#This Row],[PracticeCode]],$AP$3:$AS$345,4,FALSE)</f>
        <v>2584.3408626007754</v>
      </c>
      <c r="AH2481" s="27">
        <f t="shared" si="283"/>
        <v>187795.43601565636</v>
      </c>
      <c r="AI2481" s="6" t="e">
        <f t="shared" si="278"/>
        <v>#N/A</v>
      </c>
    </row>
    <row r="2482" spans="1:35" x14ac:dyDescent="0.35">
      <c r="A2482" t="str">
        <f t="shared" si="277"/>
        <v>Queen's Park Medical PracticeFeltham and BedfontHounslowE85734Mar12</v>
      </c>
      <c r="B2482" s="41" t="s">
        <v>652</v>
      </c>
      <c r="C2482" s="41" t="s">
        <v>454</v>
      </c>
      <c r="D2482" s="41" t="s">
        <v>16</v>
      </c>
      <c r="E2482" s="41" t="s">
        <v>254</v>
      </c>
      <c r="F2482" s="41" t="s">
        <v>254</v>
      </c>
      <c r="G2482" s="41" t="s">
        <v>767</v>
      </c>
      <c r="H2482" s="41">
        <v>12</v>
      </c>
      <c r="I2482" s="41">
        <v>5742.97969466839</v>
      </c>
      <c r="J2482" s="41">
        <v>993</v>
      </c>
      <c r="K2482" s="41">
        <v>0</v>
      </c>
      <c r="L2482" s="41">
        <v>19.7607</v>
      </c>
      <c r="M2482" s="41">
        <v>0</v>
      </c>
      <c r="N2482" s="41"/>
      <c r="O2482" s="41"/>
      <c r="P2482" s="41"/>
      <c r="Q2482" s="41"/>
      <c r="R2482" s="41">
        <v>4493</v>
      </c>
      <c r="S2482" s="41">
        <v>80.424700000000001</v>
      </c>
      <c r="T2482" s="41"/>
      <c r="U2482" s="41"/>
      <c r="V2482" s="41">
        <v>5486</v>
      </c>
      <c r="W2482" s="41">
        <v>100.1854</v>
      </c>
      <c r="X2482" s="41"/>
      <c r="Y2482" s="41"/>
      <c r="Z2482" s="6">
        <f>0</f>
        <v>0</v>
      </c>
      <c r="AA2482" s="6">
        <f t="shared" si="279"/>
        <v>100.1854</v>
      </c>
      <c r="AB2482" t="e">
        <f>IF(ISBLANK(Table1[[#This Row],[FY2425_Cost]])=TRUE,#N/A,Table1[[#This Row],[FY2425_Cost]])</f>
        <v>#N/A</v>
      </c>
      <c r="AC2482" s="6" t="e">
        <f t="shared" si="280"/>
        <v>#N/A</v>
      </c>
      <c r="AD2482" s="6" t="e">
        <f>SUMIFS($AB$3:AB2482,$B$3:B2482,B2482)</f>
        <v>#N/A</v>
      </c>
      <c r="AE2482" s="6">
        <f t="shared" si="281"/>
        <v>2584.3408626007754</v>
      </c>
      <c r="AF2482" s="6">
        <f t="shared" si="282"/>
        <v>2584.3408626007754</v>
      </c>
      <c r="AG2482" s="6">
        <f>VLOOKUP(Table1[[#This Row],[PracticeCode]],$AP$3:$AS$345,4,FALSE)</f>
        <v>2584.3408626007754</v>
      </c>
      <c r="AH2482" s="27">
        <f t="shared" si="283"/>
        <v>187795.43601565636</v>
      </c>
      <c r="AI2482" s="6" t="e">
        <f t="shared" si="278"/>
        <v>#N/A</v>
      </c>
    </row>
    <row r="2483" spans="1:35" x14ac:dyDescent="0.35">
      <c r="A2483" t="str">
        <f t="shared" si="277"/>
        <v>Queen's Park Medical PracticeFeltham and BedfontHounslowE85734May2</v>
      </c>
      <c r="B2483" s="41" t="s">
        <v>652</v>
      </c>
      <c r="C2483" s="41" t="s">
        <v>454</v>
      </c>
      <c r="D2483" s="41" t="s">
        <v>16</v>
      </c>
      <c r="E2483" s="41" t="s">
        <v>254</v>
      </c>
      <c r="F2483" s="41" t="s">
        <v>254</v>
      </c>
      <c r="G2483" s="41" t="s">
        <v>757</v>
      </c>
      <c r="H2483" s="41">
        <v>2</v>
      </c>
      <c r="I2483" s="41">
        <v>5742.97969466839</v>
      </c>
      <c r="J2483" s="41">
        <v>19166</v>
      </c>
      <c r="K2483" s="41">
        <v>0</v>
      </c>
      <c r="L2483" s="41">
        <v>354.57099999999997</v>
      </c>
      <c r="M2483" s="41">
        <v>0</v>
      </c>
      <c r="N2483" s="41">
        <v>692</v>
      </c>
      <c r="O2483" s="41">
        <v>0</v>
      </c>
      <c r="P2483" s="41">
        <v>13.770800000000001</v>
      </c>
      <c r="Q2483" s="41">
        <v>0</v>
      </c>
      <c r="R2483" s="41">
        <v>18238</v>
      </c>
      <c r="S2483" s="41">
        <v>326.46019999999999</v>
      </c>
      <c r="T2483" s="41">
        <v>2129</v>
      </c>
      <c r="U2483" s="41">
        <v>46.838000000000001</v>
      </c>
      <c r="V2483" s="41">
        <v>37404</v>
      </c>
      <c r="W2483" s="41">
        <v>681.0311999999999</v>
      </c>
      <c r="X2483" s="41">
        <v>2821</v>
      </c>
      <c r="Y2483" s="41">
        <v>60.608800000000002</v>
      </c>
      <c r="Z2483" s="6">
        <f>0</f>
        <v>0</v>
      </c>
      <c r="AA2483" s="6">
        <f t="shared" si="279"/>
        <v>681.0311999999999</v>
      </c>
      <c r="AB2483">
        <f>IF(ISBLANK(Table1[[#This Row],[FY2425_Cost]])=TRUE,#N/A,Table1[[#This Row],[FY2425_Cost]])</f>
        <v>60.608800000000002</v>
      </c>
      <c r="AC2483" s="6">
        <f t="shared" si="280"/>
        <v>-620.42239999999993</v>
      </c>
      <c r="AD2483" s="6" t="e">
        <f>SUMIFS($AB$3:AB2483,$B$3:B2483,B2483)</f>
        <v>#N/A</v>
      </c>
      <c r="AE2483" s="6">
        <f t="shared" si="281"/>
        <v>2584.3408626007754</v>
      </c>
      <c r="AF2483" s="6">
        <f t="shared" si="282"/>
        <v>2584.3408626007754</v>
      </c>
      <c r="AG2483" s="6">
        <f>VLOOKUP(Table1[[#This Row],[PracticeCode]],$AP$3:$AS$345,4,FALSE)</f>
        <v>2584.3408626007754</v>
      </c>
      <c r="AH2483" s="27">
        <f t="shared" si="283"/>
        <v>187795.43601565636</v>
      </c>
      <c r="AI2483" s="6" t="e">
        <f t="shared" si="278"/>
        <v>#N/A</v>
      </c>
    </row>
    <row r="2484" spans="1:35" x14ac:dyDescent="0.35">
      <c r="A2484" t="str">
        <f t="shared" si="277"/>
        <v>Queen's Park Medical PracticeFeltham and BedfontHounslowE85734Nov8</v>
      </c>
      <c r="B2484" s="41" t="s">
        <v>652</v>
      </c>
      <c r="C2484" s="41" t="s">
        <v>454</v>
      </c>
      <c r="D2484" s="41" t="s">
        <v>16</v>
      </c>
      <c r="E2484" s="41" t="s">
        <v>254</v>
      </c>
      <c r="F2484" s="41" t="s">
        <v>254</v>
      </c>
      <c r="G2484" s="41" t="s">
        <v>763</v>
      </c>
      <c r="H2484" s="41">
        <v>8</v>
      </c>
      <c r="I2484" s="41">
        <v>5742.97969466839</v>
      </c>
      <c r="J2484" s="41">
        <v>1600</v>
      </c>
      <c r="K2484" s="41">
        <v>0</v>
      </c>
      <c r="L2484" s="41">
        <v>31.840000000000003</v>
      </c>
      <c r="M2484" s="41">
        <v>0</v>
      </c>
      <c r="N2484" s="41"/>
      <c r="O2484" s="41"/>
      <c r="P2484" s="41"/>
      <c r="Q2484" s="41"/>
      <c r="R2484" s="41">
        <v>6528</v>
      </c>
      <c r="S2484" s="41">
        <v>116.85120000000001</v>
      </c>
      <c r="T2484" s="41"/>
      <c r="U2484" s="41"/>
      <c r="V2484" s="41">
        <v>8128</v>
      </c>
      <c r="W2484" s="41">
        <v>148.69120000000001</v>
      </c>
      <c r="X2484" s="41"/>
      <c r="Y2484" s="41"/>
      <c r="Z2484" s="6">
        <f>0</f>
        <v>0</v>
      </c>
      <c r="AA2484" s="6">
        <f t="shared" si="279"/>
        <v>148.69120000000001</v>
      </c>
      <c r="AB2484" t="e">
        <f>IF(ISBLANK(Table1[[#This Row],[FY2425_Cost]])=TRUE,#N/A,Table1[[#This Row],[FY2425_Cost]])</f>
        <v>#N/A</v>
      </c>
      <c r="AC2484" s="6" t="e">
        <f t="shared" si="280"/>
        <v>#N/A</v>
      </c>
      <c r="AD2484" s="6" t="e">
        <f>SUMIFS($AB$3:AB2484,$B$3:B2484,B2484)</f>
        <v>#N/A</v>
      </c>
      <c r="AE2484" s="6">
        <f t="shared" si="281"/>
        <v>2584.3408626007754</v>
      </c>
      <c r="AF2484" s="6">
        <f t="shared" si="282"/>
        <v>2584.3408626007754</v>
      </c>
      <c r="AG2484" s="6">
        <f>VLOOKUP(Table1[[#This Row],[PracticeCode]],$AP$3:$AS$345,4,FALSE)</f>
        <v>2584.3408626007754</v>
      </c>
      <c r="AH2484" s="27">
        <f t="shared" si="283"/>
        <v>187795.43601565636</v>
      </c>
      <c r="AI2484" s="6" t="e">
        <f t="shared" si="278"/>
        <v>#N/A</v>
      </c>
    </row>
    <row r="2485" spans="1:35" x14ac:dyDescent="0.35">
      <c r="A2485" t="str">
        <f t="shared" si="277"/>
        <v>Queen's Park Medical PracticeFeltham and BedfontHounslowE85734Oct7</v>
      </c>
      <c r="B2485" s="41" t="s">
        <v>652</v>
      </c>
      <c r="C2485" s="41" t="s">
        <v>454</v>
      </c>
      <c r="D2485" s="41" t="s">
        <v>16</v>
      </c>
      <c r="E2485" s="41" t="s">
        <v>254</v>
      </c>
      <c r="F2485" s="41" t="s">
        <v>254</v>
      </c>
      <c r="G2485" s="41" t="s">
        <v>762</v>
      </c>
      <c r="H2485" s="41">
        <v>7</v>
      </c>
      <c r="I2485" s="41">
        <v>5742.97969466839</v>
      </c>
      <c r="J2485" s="41">
        <v>541</v>
      </c>
      <c r="K2485" s="41">
        <v>0</v>
      </c>
      <c r="L2485" s="41">
        <v>10.7659</v>
      </c>
      <c r="M2485" s="41">
        <v>0</v>
      </c>
      <c r="N2485" s="41">
        <v>0</v>
      </c>
      <c r="O2485" s="41">
        <v>0</v>
      </c>
      <c r="P2485" s="41">
        <v>0</v>
      </c>
      <c r="Q2485" s="41">
        <v>0</v>
      </c>
      <c r="R2485" s="41">
        <v>8681</v>
      </c>
      <c r="S2485" s="41">
        <v>155.38990000000001</v>
      </c>
      <c r="T2485" s="41">
        <v>20098</v>
      </c>
      <c r="U2485" s="41">
        <v>442.15600000000001</v>
      </c>
      <c r="V2485" s="41">
        <v>9222</v>
      </c>
      <c r="W2485" s="41">
        <v>166.1558</v>
      </c>
      <c r="X2485" s="41">
        <v>20098</v>
      </c>
      <c r="Y2485" s="41">
        <v>442.15600000000001</v>
      </c>
      <c r="Z2485" s="6">
        <f>0</f>
        <v>0</v>
      </c>
      <c r="AA2485" s="6">
        <f t="shared" si="279"/>
        <v>166.1558</v>
      </c>
      <c r="AB2485">
        <f>IF(ISBLANK(Table1[[#This Row],[FY2425_Cost]])=TRUE,#N/A,Table1[[#This Row],[FY2425_Cost]])</f>
        <v>442.15600000000001</v>
      </c>
      <c r="AC2485" s="6">
        <f t="shared" si="280"/>
        <v>276.00020000000001</v>
      </c>
      <c r="AD2485" s="6" t="e">
        <f>SUMIFS($AB$3:AB2485,$B$3:B2485,B2485)</f>
        <v>#N/A</v>
      </c>
      <c r="AE2485" s="6">
        <f t="shared" si="281"/>
        <v>2584.3408626007754</v>
      </c>
      <c r="AF2485" s="6">
        <f t="shared" si="282"/>
        <v>2584.3408626007754</v>
      </c>
      <c r="AG2485" s="6">
        <f>VLOOKUP(Table1[[#This Row],[PracticeCode]],$AP$3:$AS$345,4,FALSE)</f>
        <v>2584.3408626007754</v>
      </c>
      <c r="AH2485" s="27">
        <f t="shared" si="283"/>
        <v>187795.43601565636</v>
      </c>
      <c r="AI2485" s="6" t="e">
        <f t="shared" si="278"/>
        <v>#N/A</v>
      </c>
    </row>
    <row r="2486" spans="1:35" x14ac:dyDescent="0.35">
      <c r="A2486" t="str">
        <f t="shared" si="277"/>
        <v>Queen's Park Medical PracticeFeltham and BedfontHounslowE85734Sep6</v>
      </c>
      <c r="B2486" s="41" t="s">
        <v>652</v>
      </c>
      <c r="C2486" s="41" t="s">
        <v>454</v>
      </c>
      <c r="D2486" s="41" t="s">
        <v>16</v>
      </c>
      <c r="E2486" s="41" t="s">
        <v>254</v>
      </c>
      <c r="F2486" s="41" t="s">
        <v>254</v>
      </c>
      <c r="G2486" s="41" t="s">
        <v>761</v>
      </c>
      <c r="H2486" s="41">
        <v>6</v>
      </c>
      <c r="I2486" s="41">
        <v>5742.97969466839</v>
      </c>
      <c r="J2486" s="41">
        <v>1492</v>
      </c>
      <c r="K2486" s="41">
        <v>0</v>
      </c>
      <c r="L2486" s="41">
        <v>29.690800000000003</v>
      </c>
      <c r="M2486" s="41">
        <v>0</v>
      </c>
      <c r="N2486" s="41">
        <v>759</v>
      </c>
      <c r="O2486" s="41">
        <v>0</v>
      </c>
      <c r="P2486" s="41">
        <v>17.077500000000001</v>
      </c>
      <c r="Q2486" s="41">
        <v>0</v>
      </c>
      <c r="R2486" s="41">
        <v>2537</v>
      </c>
      <c r="S2486" s="41">
        <v>45.412300000000002</v>
      </c>
      <c r="T2486" s="41">
        <v>5505</v>
      </c>
      <c r="U2486" s="41">
        <v>121.11</v>
      </c>
      <c r="V2486" s="41">
        <v>4029</v>
      </c>
      <c r="W2486" s="41">
        <v>75.103100000000012</v>
      </c>
      <c r="X2486" s="41">
        <v>6264</v>
      </c>
      <c r="Y2486" s="41">
        <v>138.1875</v>
      </c>
      <c r="Z2486" s="6">
        <f>0</f>
        <v>0</v>
      </c>
      <c r="AA2486" s="6">
        <f t="shared" si="279"/>
        <v>75.103100000000012</v>
      </c>
      <c r="AB2486">
        <f>IF(ISBLANK(Table1[[#This Row],[FY2425_Cost]])=TRUE,#N/A,Table1[[#This Row],[FY2425_Cost]])</f>
        <v>138.1875</v>
      </c>
      <c r="AC2486" s="6">
        <f t="shared" si="280"/>
        <v>63.084399999999988</v>
      </c>
      <c r="AD2486" s="6" t="e">
        <f>SUMIFS($AB$3:AB2486,$B$3:B2486,B2486)</f>
        <v>#N/A</v>
      </c>
      <c r="AE2486" s="6">
        <f t="shared" si="281"/>
        <v>2584.3408626007754</v>
      </c>
      <c r="AF2486" s="6">
        <f t="shared" si="282"/>
        <v>2584.3408626007754</v>
      </c>
      <c r="AG2486" s="6">
        <f>VLOOKUP(Table1[[#This Row],[PracticeCode]],$AP$3:$AS$345,4,FALSE)</f>
        <v>2584.3408626007754</v>
      </c>
      <c r="AH2486" s="27">
        <f t="shared" si="283"/>
        <v>187795.43601565636</v>
      </c>
      <c r="AI2486" s="6" t="e">
        <f t="shared" si="278"/>
        <v>#N/A</v>
      </c>
    </row>
    <row r="2487" spans="1:35" x14ac:dyDescent="0.35">
      <c r="A2487" t="str">
        <f t="shared" si="277"/>
        <v>QUEENS WALK MEDICAL CENTRECelandine Health and MetroCare PCNHillingdonE86626Apr1</v>
      </c>
      <c r="B2487" s="41" t="s">
        <v>637</v>
      </c>
      <c r="C2487" s="41" t="s">
        <v>485</v>
      </c>
      <c r="D2487" s="41" t="s">
        <v>8</v>
      </c>
      <c r="E2487" s="41" t="s">
        <v>255</v>
      </c>
      <c r="F2487" s="41" t="s">
        <v>255</v>
      </c>
      <c r="G2487" s="41" t="s">
        <v>756</v>
      </c>
      <c r="H2487" s="41">
        <v>1</v>
      </c>
      <c r="I2487" s="41">
        <v>5499.0024048351897</v>
      </c>
      <c r="J2487" s="41">
        <v>2666</v>
      </c>
      <c r="K2487" s="41">
        <v>4</v>
      </c>
      <c r="L2487" s="41">
        <v>49.320999999999998</v>
      </c>
      <c r="M2487" s="41">
        <v>7.3999999999999996E-2</v>
      </c>
      <c r="N2487" s="41">
        <v>3710</v>
      </c>
      <c r="O2487" s="41">
        <v>0</v>
      </c>
      <c r="P2487" s="41">
        <v>73.829000000000008</v>
      </c>
      <c r="Q2487" s="41">
        <v>0</v>
      </c>
      <c r="R2487" s="41">
        <v>0</v>
      </c>
      <c r="S2487" s="41">
        <v>0</v>
      </c>
      <c r="T2487" s="41">
        <v>60</v>
      </c>
      <c r="U2487" s="41">
        <v>1.32</v>
      </c>
      <c r="V2487" s="41">
        <v>2670</v>
      </c>
      <c r="W2487" s="41">
        <v>49.394999999999996</v>
      </c>
      <c r="X2487" s="41">
        <v>3770</v>
      </c>
      <c r="Y2487" s="41">
        <v>75.149000000000001</v>
      </c>
      <c r="Z2487" s="6">
        <f>0</f>
        <v>0</v>
      </c>
      <c r="AA2487" s="6">
        <f t="shared" si="279"/>
        <v>49.394999999999996</v>
      </c>
      <c r="AB2487">
        <f>IF(ISBLANK(Table1[[#This Row],[FY2425_Cost]])=TRUE,#N/A,Table1[[#This Row],[FY2425_Cost]])</f>
        <v>75.149000000000001</v>
      </c>
      <c r="AC2487" s="6">
        <f t="shared" si="280"/>
        <v>25.754000000000005</v>
      </c>
      <c r="AD2487" s="6">
        <f>SUMIFS($AB$3:AB2487,$B$3:B2487,B2487)</f>
        <v>75.149000000000001</v>
      </c>
      <c r="AE2487" s="6">
        <f t="shared" si="281"/>
        <v>2474.5510821758353</v>
      </c>
      <c r="AF2487" s="6">
        <f t="shared" si="282"/>
        <v>2474.5510821758353</v>
      </c>
      <c r="AG2487" s="6">
        <f>VLOOKUP(Table1[[#This Row],[PracticeCode]],$AP$3:$AS$345,4,FALSE)</f>
        <v>2474.5510821758353</v>
      </c>
      <c r="AH2487" s="27">
        <f t="shared" si="283"/>
        <v>179817.37863811071</v>
      </c>
      <c r="AI2487" s="6">
        <f t="shared" si="278"/>
        <v>0</v>
      </c>
    </row>
    <row r="2488" spans="1:35" x14ac:dyDescent="0.35">
      <c r="A2488" t="str">
        <f t="shared" si="277"/>
        <v>QUEENS WALK MEDICAL CENTRECelandine Health and MetroCare PCNHillingdonE86626Aug5</v>
      </c>
      <c r="B2488" s="41" t="s">
        <v>637</v>
      </c>
      <c r="C2488" s="41" t="s">
        <v>485</v>
      </c>
      <c r="D2488" s="41" t="s">
        <v>8</v>
      </c>
      <c r="E2488" s="41" t="s">
        <v>255</v>
      </c>
      <c r="F2488" s="41" t="s">
        <v>255</v>
      </c>
      <c r="G2488" s="41" t="s">
        <v>760</v>
      </c>
      <c r="H2488" s="41">
        <v>5</v>
      </c>
      <c r="I2488" s="41">
        <v>5499.0024048351897</v>
      </c>
      <c r="J2488" s="41">
        <v>3444</v>
      </c>
      <c r="K2488" s="41">
        <v>2572</v>
      </c>
      <c r="L2488" s="41">
        <v>63.713999999999999</v>
      </c>
      <c r="M2488" s="41">
        <v>47.582000000000001</v>
      </c>
      <c r="N2488" s="41">
        <v>5052</v>
      </c>
      <c r="O2488" s="41">
        <v>269</v>
      </c>
      <c r="P2488" s="41">
        <v>100.5348</v>
      </c>
      <c r="Q2488" s="41">
        <v>5.3531000000000004</v>
      </c>
      <c r="R2488" s="41">
        <v>214</v>
      </c>
      <c r="S2488" s="41">
        <v>3.8306</v>
      </c>
      <c r="T2488" s="41">
        <v>248</v>
      </c>
      <c r="U2488" s="41">
        <v>5.4560000000000004</v>
      </c>
      <c r="V2488" s="41">
        <v>6230</v>
      </c>
      <c r="W2488" s="41">
        <v>115.1266</v>
      </c>
      <c r="X2488" s="41">
        <v>5569</v>
      </c>
      <c r="Y2488" s="41">
        <v>111.3439</v>
      </c>
      <c r="Z2488" s="6">
        <f>0</f>
        <v>0</v>
      </c>
      <c r="AA2488" s="6">
        <f t="shared" si="279"/>
        <v>115.1266</v>
      </c>
      <c r="AB2488">
        <f>IF(ISBLANK(Table1[[#This Row],[FY2425_Cost]])=TRUE,#N/A,Table1[[#This Row],[FY2425_Cost]])</f>
        <v>111.3439</v>
      </c>
      <c r="AC2488" s="6">
        <f t="shared" si="280"/>
        <v>-3.7826999999999913</v>
      </c>
      <c r="AD2488" s="6">
        <f>SUMIFS($AB$3:AB2488,$B$3:B2488,B2488)</f>
        <v>186.49290000000002</v>
      </c>
      <c r="AE2488" s="6">
        <f t="shared" si="281"/>
        <v>2474.5510821758353</v>
      </c>
      <c r="AF2488" s="6">
        <f t="shared" si="282"/>
        <v>2474.5510821758353</v>
      </c>
      <c r="AG2488" s="6">
        <f>VLOOKUP(Table1[[#This Row],[PracticeCode]],$AP$3:$AS$345,4,FALSE)</f>
        <v>2474.5510821758353</v>
      </c>
      <c r="AH2488" s="27">
        <f t="shared" si="283"/>
        <v>179817.37863811071</v>
      </c>
      <c r="AI2488" s="6">
        <f t="shared" si="278"/>
        <v>0</v>
      </c>
    </row>
    <row r="2489" spans="1:35" x14ac:dyDescent="0.35">
      <c r="A2489" t="str">
        <f t="shared" si="277"/>
        <v>QUEENS WALK MEDICAL CENTRECelandine Health and MetroCare PCNHillingdonE86626Dec9</v>
      </c>
      <c r="B2489" s="41" t="s">
        <v>637</v>
      </c>
      <c r="C2489" s="41" t="s">
        <v>485</v>
      </c>
      <c r="D2489" s="41" t="s">
        <v>8</v>
      </c>
      <c r="E2489" s="41" t="s">
        <v>255</v>
      </c>
      <c r="F2489" s="41" t="s">
        <v>255</v>
      </c>
      <c r="G2489" s="41" t="s">
        <v>764</v>
      </c>
      <c r="H2489" s="41">
        <v>9</v>
      </c>
      <c r="I2489" s="41">
        <v>5499.0024048351897</v>
      </c>
      <c r="J2489" s="41">
        <v>3551</v>
      </c>
      <c r="K2489" s="41">
        <v>566</v>
      </c>
      <c r="L2489" s="41">
        <v>70.664900000000003</v>
      </c>
      <c r="M2489" s="41">
        <v>11.263400000000001</v>
      </c>
      <c r="N2489" s="41"/>
      <c r="O2489" s="41"/>
      <c r="P2489" s="41"/>
      <c r="Q2489" s="41"/>
      <c r="R2489" s="41">
        <v>78</v>
      </c>
      <c r="S2489" s="41">
        <v>1.3962000000000001</v>
      </c>
      <c r="T2489" s="41"/>
      <c r="U2489" s="41"/>
      <c r="V2489" s="41">
        <v>4195</v>
      </c>
      <c r="W2489" s="41">
        <v>83.3245</v>
      </c>
      <c r="X2489" s="41"/>
      <c r="Y2489" s="41"/>
      <c r="Z2489" s="6">
        <f>0</f>
        <v>0</v>
      </c>
      <c r="AA2489" s="6">
        <f t="shared" si="279"/>
        <v>83.3245</v>
      </c>
      <c r="AB2489" t="e">
        <f>IF(ISBLANK(Table1[[#This Row],[FY2425_Cost]])=TRUE,#N/A,Table1[[#This Row],[FY2425_Cost]])</f>
        <v>#N/A</v>
      </c>
      <c r="AC2489" s="6" t="e">
        <f t="shared" si="280"/>
        <v>#N/A</v>
      </c>
      <c r="AD2489" s="6" t="e">
        <f>SUMIFS($AB$3:AB2489,$B$3:B2489,B2489)</f>
        <v>#N/A</v>
      </c>
      <c r="AE2489" s="6">
        <f t="shared" si="281"/>
        <v>2474.5510821758353</v>
      </c>
      <c r="AF2489" s="6">
        <f t="shared" si="282"/>
        <v>2474.5510821758353</v>
      </c>
      <c r="AG2489" s="6">
        <f>VLOOKUP(Table1[[#This Row],[PracticeCode]],$AP$3:$AS$345,4,FALSE)</f>
        <v>2474.5510821758353</v>
      </c>
      <c r="AH2489" s="27">
        <f t="shared" si="283"/>
        <v>179817.37863811071</v>
      </c>
      <c r="AI2489" s="6" t="e">
        <f t="shared" si="278"/>
        <v>#N/A</v>
      </c>
    </row>
    <row r="2490" spans="1:35" x14ac:dyDescent="0.35">
      <c r="A2490" t="str">
        <f t="shared" si="277"/>
        <v>QUEENS WALK MEDICAL CENTRECelandine Health and MetroCare PCNHillingdonE86626Feb11</v>
      </c>
      <c r="B2490" s="41" t="s">
        <v>637</v>
      </c>
      <c r="C2490" s="41" t="s">
        <v>485</v>
      </c>
      <c r="D2490" s="41" t="s">
        <v>8</v>
      </c>
      <c r="E2490" s="41" t="s">
        <v>255</v>
      </c>
      <c r="F2490" s="41" t="s">
        <v>255</v>
      </c>
      <c r="G2490" s="41" t="s">
        <v>766</v>
      </c>
      <c r="H2490" s="41">
        <v>11</v>
      </c>
      <c r="I2490" s="41">
        <v>5499.0024048351897</v>
      </c>
      <c r="J2490" s="41">
        <v>5490</v>
      </c>
      <c r="K2490" s="41">
        <v>1393</v>
      </c>
      <c r="L2490" s="41">
        <v>109.251</v>
      </c>
      <c r="M2490" s="41">
        <v>27.720700000000001</v>
      </c>
      <c r="N2490" s="41"/>
      <c r="O2490" s="41"/>
      <c r="P2490" s="41"/>
      <c r="Q2490" s="41"/>
      <c r="R2490" s="41">
        <v>136</v>
      </c>
      <c r="S2490" s="41">
        <v>2.4344000000000001</v>
      </c>
      <c r="T2490" s="41"/>
      <c r="U2490" s="41"/>
      <c r="V2490" s="41">
        <v>7019</v>
      </c>
      <c r="W2490" s="41">
        <v>139.40610000000001</v>
      </c>
      <c r="X2490" s="41"/>
      <c r="Y2490" s="41"/>
      <c r="Z2490" s="6">
        <f>0</f>
        <v>0</v>
      </c>
      <c r="AA2490" s="6">
        <f t="shared" si="279"/>
        <v>139.40610000000001</v>
      </c>
      <c r="AB2490" t="e">
        <f>IF(ISBLANK(Table1[[#This Row],[FY2425_Cost]])=TRUE,#N/A,Table1[[#This Row],[FY2425_Cost]])</f>
        <v>#N/A</v>
      </c>
      <c r="AC2490" s="6" t="e">
        <f t="shared" si="280"/>
        <v>#N/A</v>
      </c>
      <c r="AD2490" s="6" t="e">
        <f>SUMIFS($AB$3:AB2490,$B$3:B2490,B2490)</f>
        <v>#N/A</v>
      </c>
      <c r="AE2490" s="6">
        <f t="shared" si="281"/>
        <v>2474.5510821758353</v>
      </c>
      <c r="AF2490" s="6">
        <f t="shared" si="282"/>
        <v>2474.5510821758353</v>
      </c>
      <c r="AG2490" s="6">
        <f>VLOOKUP(Table1[[#This Row],[PracticeCode]],$AP$3:$AS$345,4,FALSE)</f>
        <v>2474.5510821758353</v>
      </c>
      <c r="AH2490" s="27">
        <f t="shared" si="283"/>
        <v>179817.37863811071</v>
      </c>
      <c r="AI2490" s="6" t="e">
        <f t="shared" si="278"/>
        <v>#N/A</v>
      </c>
    </row>
    <row r="2491" spans="1:35" x14ac:dyDescent="0.35">
      <c r="A2491" t="str">
        <f t="shared" si="277"/>
        <v>QUEENS WALK MEDICAL CENTRECelandine Health and MetroCare PCNHillingdonE86626Jan10</v>
      </c>
      <c r="B2491" s="41" t="s">
        <v>637</v>
      </c>
      <c r="C2491" s="41" t="s">
        <v>485</v>
      </c>
      <c r="D2491" s="41" t="s">
        <v>8</v>
      </c>
      <c r="E2491" s="41" t="s">
        <v>255</v>
      </c>
      <c r="F2491" s="41" t="s">
        <v>255</v>
      </c>
      <c r="G2491" s="41" t="s">
        <v>765</v>
      </c>
      <c r="H2491" s="41">
        <v>10</v>
      </c>
      <c r="I2491" s="41">
        <v>5499.0024048351897</v>
      </c>
      <c r="J2491" s="41">
        <v>6913</v>
      </c>
      <c r="K2491" s="41">
        <v>569</v>
      </c>
      <c r="L2491" s="41">
        <v>137.56870000000001</v>
      </c>
      <c r="M2491" s="41">
        <v>11.3231</v>
      </c>
      <c r="N2491" s="41"/>
      <c r="O2491" s="41"/>
      <c r="P2491" s="41"/>
      <c r="Q2491" s="41"/>
      <c r="R2491" s="41">
        <v>130</v>
      </c>
      <c r="S2491" s="41">
        <v>2.327</v>
      </c>
      <c r="T2491" s="41"/>
      <c r="U2491" s="41"/>
      <c r="V2491" s="41">
        <v>7612</v>
      </c>
      <c r="W2491" s="41">
        <v>151.21880000000002</v>
      </c>
      <c r="X2491" s="41"/>
      <c r="Y2491" s="41"/>
      <c r="Z2491" s="6">
        <f>0</f>
        <v>0</v>
      </c>
      <c r="AA2491" s="6">
        <f t="shared" si="279"/>
        <v>151.21880000000002</v>
      </c>
      <c r="AB2491" t="e">
        <f>IF(ISBLANK(Table1[[#This Row],[FY2425_Cost]])=TRUE,#N/A,Table1[[#This Row],[FY2425_Cost]])</f>
        <v>#N/A</v>
      </c>
      <c r="AC2491" s="6" t="e">
        <f t="shared" si="280"/>
        <v>#N/A</v>
      </c>
      <c r="AD2491" s="6" t="e">
        <f>SUMIFS($AB$3:AB2491,$B$3:B2491,B2491)</f>
        <v>#N/A</v>
      </c>
      <c r="AE2491" s="6">
        <f t="shared" si="281"/>
        <v>2474.5510821758353</v>
      </c>
      <c r="AF2491" s="6">
        <f t="shared" si="282"/>
        <v>2474.5510821758353</v>
      </c>
      <c r="AG2491" s="6">
        <f>VLOOKUP(Table1[[#This Row],[PracticeCode]],$AP$3:$AS$345,4,FALSE)</f>
        <v>2474.5510821758353</v>
      </c>
      <c r="AH2491" s="27">
        <f t="shared" si="283"/>
        <v>179817.37863811071</v>
      </c>
      <c r="AI2491" s="6" t="e">
        <f t="shared" si="278"/>
        <v>#N/A</v>
      </c>
    </row>
    <row r="2492" spans="1:35" x14ac:dyDescent="0.35">
      <c r="A2492" t="str">
        <f t="shared" si="277"/>
        <v>QUEENS WALK MEDICAL CENTRECelandine Health and MetroCare PCNHillingdonE86626Jul4</v>
      </c>
      <c r="B2492" s="41" t="s">
        <v>637</v>
      </c>
      <c r="C2492" s="41" t="s">
        <v>485</v>
      </c>
      <c r="D2492" s="41" t="s">
        <v>8</v>
      </c>
      <c r="E2492" s="41" t="s">
        <v>255</v>
      </c>
      <c r="F2492" s="41" t="s">
        <v>255</v>
      </c>
      <c r="G2492" s="41" t="s">
        <v>759</v>
      </c>
      <c r="H2492" s="41">
        <v>4</v>
      </c>
      <c r="I2492" s="41">
        <v>5499.0024048351897</v>
      </c>
      <c r="J2492" s="41">
        <v>11905</v>
      </c>
      <c r="K2492" s="41">
        <v>0</v>
      </c>
      <c r="L2492" s="41">
        <v>220.24249999999998</v>
      </c>
      <c r="M2492" s="41">
        <v>0</v>
      </c>
      <c r="N2492" s="41">
        <v>4337</v>
      </c>
      <c r="O2492" s="41">
        <v>1</v>
      </c>
      <c r="P2492" s="41">
        <v>86.306300000000007</v>
      </c>
      <c r="Q2492" s="41">
        <v>1.9900000000000001E-2</v>
      </c>
      <c r="R2492" s="41">
        <v>174</v>
      </c>
      <c r="S2492" s="41">
        <v>3.1145999999999998</v>
      </c>
      <c r="T2492" s="41">
        <v>142</v>
      </c>
      <c r="U2492" s="41">
        <v>3.1240000000000001</v>
      </c>
      <c r="V2492" s="41">
        <v>12079</v>
      </c>
      <c r="W2492" s="41">
        <v>223.35709999999997</v>
      </c>
      <c r="X2492" s="41">
        <v>4480</v>
      </c>
      <c r="Y2492" s="41">
        <v>89.450200000000009</v>
      </c>
      <c r="Z2492" s="6">
        <f>0</f>
        <v>0</v>
      </c>
      <c r="AA2492" s="6">
        <f t="shared" si="279"/>
        <v>223.35709999999997</v>
      </c>
      <c r="AB2492">
        <f>IF(ISBLANK(Table1[[#This Row],[FY2425_Cost]])=TRUE,#N/A,Table1[[#This Row],[FY2425_Cost]])</f>
        <v>89.450200000000009</v>
      </c>
      <c r="AC2492" s="6">
        <f t="shared" si="280"/>
        <v>-133.90689999999995</v>
      </c>
      <c r="AD2492" s="6" t="e">
        <f>SUMIFS($AB$3:AB2492,$B$3:B2492,B2492)</f>
        <v>#N/A</v>
      </c>
      <c r="AE2492" s="6">
        <f t="shared" si="281"/>
        <v>2474.5510821758353</v>
      </c>
      <c r="AF2492" s="6">
        <f t="shared" si="282"/>
        <v>2474.5510821758353</v>
      </c>
      <c r="AG2492" s="6">
        <f>VLOOKUP(Table1[[#This Row],[PracticeCode]],$AP$3:$AS$345,4,FALSE)</f>
        <v>2474.5510821758353</v>
      </c>
      <c r="AH2492" s="27">
        <f t="shared" si="283"/>
        <v>179817.37863811071</v>
      </c>
      <c r="AI2492" s="6" t="e">
        <f t="shared" si="278"/>
        <v>#N/A</v>
      </c>
    </row>
    <row r="2493" spans="1:35" x14ac:dyDescent="0.35">
      <c r="A2493" t="str">
        <f t="shared" si="277"/>
        <v>QUEENS WALK MEDICAL CENTRECelandine Health and MetroCare PCNHillingdonE86626Jun3</v>
      </c>
      <c r="B2493" s="41" t="s">
        <v>637</v>
      </c>
      <c r="C2493" s="41" t="s">
        <v>485</v>
      </c>
      <c r="D2493" s="41" t="s">
        <v>8</v>
      </c>
      <c r="E2493" s="41" t="s">
        <v>255</v>
      </c>
      <c r="F2493" s="41" t="s">
        <v>255</v>
      </c>
      <c r="G2493" s="41" t="s">
        <v>758</v>
      </c>
      <c r="H2493" s="41">
        <v>3</v>
      </c>
      <c r="I2493" s="41">
        <v>5499.0024048351897</v>
      </c>
      <c r="J2493" s="41">
        <v>5375</v>
      </c>
      <c r="K2493" s="41">
        <v>0</v>
      </c>
      <c r="L2493" s="41">
        <v>99.4375</v>
      </c>
      <c r="M2493" s="41">
        <v>0</v>
      </c>
      <c r="N2493" s="41">
        <v>4596</v>
      </c>
      <c r="O2493" s="41">
        <v>1136</v>
      </c>
      <c r="P2493" s="41">
        <v>91.460400000000007</v>
      </c>
      <c r="Q2493" s="41">
        <v>22.606400000000001</v>
      </c>
      <c r="R2493" s="41">
        <v>0</v>
      </c>
      <c r="S2493" s="41">
        <v>0</v>
      </c>
      <c r="T2493" s="41">
        <v>238</v>
      </c>
      <c r="U2493" s="41">
        <v>5.2359999999999998</v>
      </c>
      <c r="V2493" s="41">
        <v>5375</v>
      </c>
      <c r="W2493" s="41">
        <v>99.4375</v>
      </c>
      <c r="X2493" s="41">
        <v>5970</v>
      </c>
      <c r="Y2493" s="41">
        <v>119.3028</v>
      </c>
      <c r="Z2493" s="6">
        <f>0</f>
        <v>0</v>
      </c>
      <c r="AA2493" s="6">
        <f t="shared" si="279"/>
        <v>99.4375</v>
      </c>
      <c r="AB2493">
        <f>IF(ISBLANK(Table1[[#This Row],[FY2425_Cost]])=TRUE,#N/A,Table1[[#This Row],[FY2425_Cost]])</f>
        <v>119.3028</v>
      </c>
      <c r="AC2493" s="6">
        <f t="shared" si="280"/>
        <v>19.865300000000005</v>
      </c>
      <c r="AD2493" s="6" t="e">
        <f>SUMIFS($AB$3:AB2493,$B$3:B2493,B2493)</f>
        <v>#N/A</v>
      </c>
      <c r="AE2493" s="6">
        <f t="shared" si="281"/>
        <v>2474.5510821758353</v>
      </c>
      <c r="AF2493" s="6">
        <f t="shared" si="282"/>
        <v>2474.5510821758353</v>
      </c>
      <c r="AG2493" s="6">
        <f>VLOOKUP(Table1[[#This Row],[PracticeCode]],$AP$3:$AS$345,4,FALSE)</f>
        <v>2474.5510821758353</v>
      </c>
      <c r="AH2493" s="27">
        <f t="shared" si="283"/>
        <v>179817.37863811071</v>
      </c>
      <c r="AI2493" s="6" t="e">
        <f t="shared" si="278"/>
        <v>#N/A</v>
      </c>
    </row>
    <row r="2494" spans="1:35" x14ac:dyDescent="0.35">
      <c r="A2494" t="str">
        <f t="shared" si="277"/>
        <v>QUEENS WALK MEDICAL CENTRECelandine Health and MetroCare PCNHillingdonE86626Mar12</v>
      </c>
      <c r="B2494" s="41" t="s">
        <v>637</v>
      </c>
      <c r="C2494" s="41" t="s">
        <v>485</v>
      </c>
      <c r="D2494" s="41" t="s">
        <v>8</v>
      </c>
      <c r="E2494" s="41" t="s">
        <v>255</v>
      </c>
      <c r="F2494" s="41" t="s">
        <v>255</v>
      </c>
      <c r="G2494" s="41" t="s">
        <v>767</v>
      </c>
      <c r="H2494" s="41">
        <v>12</v>
      </c>
      <c r="I2494" s="41">
        <v>5499.0024048351897</v>
      </c>
      <c r="J2494" s="41">
        <v>7710</v>
      </c>
      <c r="K2494" s="41">
        <v>743</v>
      </c>
      <c r="L2494" s="41">
        <v>153.429</v>
      </c>
      <c r="M2494" s="41">
        <v>14.7857</v>
      </c>
      <c r="N2494" s="41"/>
      <c r="O2494" s="41"/>
      <c r="P2494" s="41"/>
      <c r="Q2494" s="41"/>
      <c r="R2494" s="41">
        <v>72</v>
      </c>
      <c r="S2494" s="41">
        <v>1.2887999999999999</v>
      </c>
      <c r="T2494" s="41"/>
      <c r="U2494" s="41"/>
      <c r="V2494" s="41">
        <v>8525</v>
      </c>
      <c r="W2494" s="41">
        <v>169.5035</v>
      </c>
      <c r="X2494" s="41"/>
      <c r="Y2494" s="41"/>
      <c r="Z2494" s="6">
        <f>0</f>
        <v>0</v>
      </c>
      <c r="AA2494" s="6">
        <f t="shared" si="279"/>
        <v>169.5035</v>
      </c>
      <c r="AB2494" t="e">
        <f>IF(ISBLANK(Table1[[#This Row],[FY2425_Cost]])=TRUE,#N/A,Table1[[#This Row],[FY2425_Cost]])</f>
        <v>#N/A</v>
      </c>
      <c r="AC2494" s="6" t="e">
        <f t="shared" si="280"/>
        <v>#N/A</v>
      </c>
      <c r="AD2494" s="6" t="e">
        <f>SUMIFS($AB$3:AB2494,$B$3:B2494,B2494)</f>
        <v>#N/A</v>
      </c>
      <c r="AE2494" s="6">
        <f t="shared" si="281"/>
        <v>2474.5510821758353</v>
      </c>
      <c r="AF2494" s="6">
        <f t="shared" si="282"/>
        <v>2474.5510821758353</v>
      </c>
      <c r="AG2494" s="6">
        <f>VLOOKUP(Table1[[#This Row],[PracticeCode]],$AP$3:$AS$345,4,FALSE)</f>
        <v>2474.5510821758353</v>
      </c>
      <c r="AH2494" s="27">
        <f t="shared" si="283"/>
        <v>179817.37863811071</v>
      </c>
      <c r="AI2494" s="6" t="e">
        <f t="shared" si="278"/>
        <v>#N/A</v>
      </c>
    </row>
    <row r="2495" spans="1:35" x14ac:dyDescent="0.35">
      <c r="A2495" t="str">
        <f t="shared" si="277"/>
        <v>QUEENS WALK MEDICAL CENTRECelandine Health and MetroCare PCNHillingdonE86626May2</v>
      </c>
      <c r="B2495" s="41" t="s">
        <v>637</v>
      </c>
      <c r="C2495" s="41" t="s">
        <v>485</v>
      </c>
      <c r="D2495" s="41" t="s">
        <v>8</v>
      </c>
      <c r="E2495" s="41" t="s">
        <v>255</v>
      </c>
      <c r="F2495" s="41" t="s">
        <v>255</v>
      </c>
      <c r="G2495" s="41" t="s">
        <v>757</v>
      </c>
      <c r="H2495" s="41">
        <v>2</v>
      </c>
      <c r="I2495" s="41">
        <v>5499.0024048351897</v>
      </c>
      <c r="J2495" s="41">
        <v>3379</v>
      </c>
      <c r="K2495" s="41">
        <v>0</v>
      </c>
      <c r="L2495" s="41">
        <v>62.511499999999998</v>
      </c>
      <c r="M2495" s="41">
        <v>0</v>
      </c>
      <c r="N2495" s="41">
        <v>4075</v>
      </c>
      <c r="O2495" s="41">
        <v>1693</v>
      </c>
      <c r="P2495" s="41">
        <v>81.092500000000001</v>
      </c>
      <c r="Q2495" s="41">
        <v>33.6907</v>
      </c>
      <c r="R2495" s="41">
        <v>0</v>
      </c>
      <c r="S2495" s="41">
        <v>0</v>
      </c>
      <c r="T2495" s="41">
        <v>170</v>
      </c>
      <c r="U2495" s="41">
        <v>3.74</v>
      </c>
      <c r="V2495" s="41">
        <v>3379</v>
      </c>
      <c r="W2495" s="41">
        <v>62.511499999999998</v>
      </c>
      <c r="X2495" s="41">
        <v>5938</v>
      </c>
      <c r="Y2495" s="41">
        <v>118.52319999999999</v>
      </c>
      <c r="Z2495" s="6">
        <f>0</f>
        <v>0</v>
      </c>
      <c r="AA2495" s="6">
        <f t="shared" si="279"/>
        <v>62.511499999999998</v>
      </c>
      <c r="AB2495">
        <f>IF(ISBLANK(Table1[[#This Row],[FY2425_Cost]])=TRUE,#N/A,Table1[[#This Row],[FY2425_Cost]])</f>
        <v>118.52319999999999</v>
      </c>
      <c r="AC2495" s="6">
        <f t="shared" si="280"/>
        <v>56.01169999999999</v>
      </c>
      <c r="AD2495" s="6" t="e">
        <f>SUMIFS($AB$3:AB2495,$B$3:B2495,B2495)</f>
        <v>#N/A</v>
      </c>
      <c r="AE2495" s="6">
        <f t="shared" si="281"/>
        <v>2474.5510821758353</v>
      </c>
      <c r="AF2495" s="6">
        <f t="shared" si="282"/>
        <v>2474.5510821758353</v>
      </c>
      <c r="AG2495" s="6">
        <f>VLOOKUP(Table1[[#This Row],[PracticeCode]],$AP$3:$AS$345,4,FALSE)</f>
        <v>2474.5510821758353</v>
      </c>
      <c r="AH2495" s="27">
        <f t="shared" si="283"/>
        <v>179817.37863811071</v>
      </c>
      <c r="AI2495" s="6" t="e">
        <f t="shared" si="278"/>
        <v>#N/A</v>
      </c>
    </row>
    <row r="2496" spans="1:35" x14ac:dyDescent="0.35">
      <c r="A2496" t="str">
        <f t="shared" si="277"/>
        <v>QUEENS WALK MEDICAL CENTRECelandine Health and MetroCare PCNHillingdonE86626Nov8</v>
      </c>
      <c r="B2496" s="41" t="s">
        <v>637</v>
      </c>
      <c r="C2496" s="41" t="s">
        <v>485</v>
      </c>
      <c r="D2496" s="41" t="s">
        <v>8</v>
      </c>
      <c r="E2496" s="41" t="s">
        <v>255</v>
      </c>
      <c r="F2496" s="41" t="s">
        <v>255</v>
      </c>
      <c r="G2496" s="41" t="s">
        <v>763</v>
      </c>
      <c r="H2496" s="41">
        <v>8</v>
      </c>
      <c r="I2496" s="41">
        <v>5499.0024048351897</v>
      </c>
      <c r="J2496" s="41">
        <v>6699</v>
      </c>
      <c r="K2496" s="41">
        <v>0</v>
      </c>
      <c r="L2496" s="41">
        <v>133.31010000000001</v>
      </c>
      <c r="M2496" s="41">
        <v>0</v>
      </c>
      <c r="N2496" s="41"/>
      <c r="O2496" s="41"/>
      <c r="P2496" s="41"/>
      <c r="Q2496" s="41"/>
      <c r="R2496" s="41">
        <v>158</v>
      </c>
      <c r="S2496" s="41">
        <v>2.8281999999999998</v>
      </c>
      <c r="T2496" s="41"/>
      <c r="U2496" s="41"/>
      <c r="V2496" s="41">
        <v>6857</v>
      </c>
      <c r="W2496" s="41">
        <v>136.13830000000002</v>
      </c>
      <c r="X2496" s="41"/>
      <c r="Y2496" s="41"/>
      <c r="Z2496" s="6">
        <f>0</f>
        <v>0</v>
      </c>
      <c r="AA2496" s="6">
        <f t="shared" si="279"/>
        <v>136.13830000000002</v>
      </c>
      <c r="AB2496" t="e">
        <f>IF(ISBLANK(Table1[[#This Row],[FY2425_Cost]])=TRUE,#N/A,Table1[[#This Row],[FY2425_Cost]])</f>
        <v>#N/A</v>
      </c>
      <c r="AC2496" s="6" t="e">
        <f t="shared" si="280"/>
        <v>#N/A</v>
      </c>
      <c r="AD2496" s="6" t="e">
        <f>SUMIFS($AB$3:AB2496,$B$3:B2496,B2496)</f>
        <v>#N/A</v>
      </c>
      <c r="AE2496" s="6">
        <f t="shared" si="281"/>
        <v>2474.5510821758353</v>
      </c>
      <c r="AF2496" s="6">
        <f t="shared" si="282"/>
        <v>2474.5510821758353</v>
      </c>
      <c r="AG2496" s="6">
        <f>VLOOKUP(Table1[[#This Row],[PracticeCode]],$AP$3:$AS$345,4,FALSE)</f>
        <v>2474.5510821758353</v>
      </c>
      <c r="AH2496" s="27">
        <f t="shared" si="283"/>
        <v>179817.37863811071</v>
      </c>
      <c r="AI2496" s="6" t="e">
        <f t="shared" si="278"/>
        <v>#N/A</v>
      </c>
    </row>
    <row r="2497" spans="1:35" x14ac:dyDescent="0.35">
      <c r="A2497" t="str">
        <f t="shared" si="277"/>
        <v>QUEENS WALK MEDICAL CENTRECelandine Health and MetroCare PCNHillingdonE86626Oct7</v>
      </c>
      <c r="B2497" s="41" t="s">
        <v>637</v>
      </c>
      <c r="C2497" s="41" t="s">
        <v>485</v>
      </c>
      <c r="D2497" s="41" t="s">
        <v>8</v>
      </c>
      <c r="E2497" s="41" t="s">
        <v>255</v>
      </c>
      <c r="F2497" s="41" t="s">
        <v>255</v>
      </c>
      <c r="G2497" s="41" t="s">
        <v>762</v>
      </c>
      <c r="H2497" s="41">
        <v>7</v>
      </c>
      <c r="I2497" s="41">
        <v>5499.0024048351897</v>
      </c>
      <c r="J2497" s="41">
        <v>4710</v>
      </c>
      <c r="K2497" s="41">
        <v>3</v>
      </c>
      <c r="L2497" s="41">
        <v>93.728999999999999</v>
      </c>
      <c r="M2497" s="41">
        <v>5.9700000000000003E-2</v>
      </c>
      <c r="N2497" s="41">
        <v>0</v>
      </c>
      <c r="O2497" s="41">
        <v>693</v>
      </c>
      <c r="P2497" s="41">
        <v>0</v>
      </c>
      <c r="Q2497" s="41">
        <v>15.592499999999999</v>
      </c>
      <c r="R2497" s="41">
        <v>246</v>
      </c>
      <c r="S2497" s="41">
        <v>4.4034000000000004</v>
      </c>
      <c r="T2497" s="41">
        <v>289</v>
      </c>
      <c r="U2497" s="41">
        <v>6.3579999999999997</v>
      </c>
      <c r="V2497" s="41">
        <v>4959</v>
      </c>
      <c r="W2497" s="41">
        <v>98.192100000000011</v>
      </c>
      <c r="X2497" s="41">
        <v>982</v>
      </c>
      <c r="Y2497" s="41">
        <v>21.950499999999998</v>
      </c>
      <c r="Z2497" s="6">
        <f>0</f>
        <v>0</v>
      </c>
      <c r="AA2497" s="6">
        <f t="shared" si="279"/>
        <v>98.192100000000011</v>
      </c>
      <c r="AB2497">
        <f>IF(ISBLANK(Table1[[#This Row],[FY2425_Cost]])=TRUE,#N/A,Table1[[#This Row],[FY2425_Cost]])</f>
        <v>21.950499999999998</v>
      </c>
      <c r="AC2497" s="6">
        <f t="shared" si="280"/>
        <v>-76.241600000000005</v>
      </c>
      <c r="AD2497" s="6" t="e">
        <f>SUMIFS($AB$3:AB2497,$B$3:B2497,B2497)</f>
        <v>#N/A</v>
      </c>
      <c r="AE2497" s="6">
        <f t="shared" si="281"/>
        <v>2474.5510821758353</v>
      </c>
      <c r="AF2497" s="6">
        <f t="shared" si="282"/>
        <v>2474.5510821758353</v>
      </c>
      <c r="AG2497" s="6">
        <f>VLOOKUP(Table1[[#This Row],[PracticeCode]],$AP$3:$AS$345,4,FALSE)</f>
        <v>2474.5510821758353</v>
      </c>
      <c r="AH2497" s="27">
        <f t="shared" si="283"/>
        <v>179817.37863811071</v>
      </c>
      <c r="AI2497" s="6" t="e">
        <f t="shared" si="278"/>
        <v>#N/A</v>
      </c>
    </row>
    <row r="2498" spans="1:35" x14ac:dyDescent="0.35">
      <c r="A2498" t="str">
        <f t="shared" si="277"/>
        <v>QUEENS WALK MEDICAL CENTRECelandine Health and MetroCare PCNHillingdonE86626Sep6</v>
      </c>
      <c r="B2498" s="41" t="s">
        <v>637</v>
      </c>
      <c r="C2498" s="41" t="s">
        <v>485</v>
      </c>
      <c r="D2498" s="41" t="s">
        <v>8</v>
      </c>
      <c r="E2498" s="41" t="s">
        <v>255</v>
      </c>
      <c r="F2498" s="41" t="s">
        <v>255</v>
      </c>
      <c r="G2498" s="41" t="s">
        <v>761</v>
      </c>
      <c r="H2498" s="41">
        <v>6</v>
      </c>
      <c r="I2498" s="41">
        <v>5499.0024048351897</v>
      </c>
      <c r="J2498" s="41">
        <v>4622</v>
      </c>
      <c r="K2498" s="41">
        <v>1071</v>
      </c>
      <c r="L2498" s="41">
        <v>91.977800000000002</v>
      </c>
      <c r="M2498" s="41">
        <v>21.312900000000003</v>
      </c>
      <c r="N2498" s="41">
        <v>5134</v>
      </c>
      <c r="O2498" s="41">
        <v>2459</v>
      </c>
      <c r="P2498" s="41">
        <v>115.515</v>
      </c>
      <c r="Q2498" s="41">
        <v>55.327500000000001</v>
      </c>
      <c r="R2498" s="41">
        <v>158</v>
      </c>
      <c r="S2498" s="41">
        <v>2.8281999999999998</v>
      </c>
      <c r="T2498" s="41">
        <v>268</v>
      </c>
      <c r="U2498" s="41">
        <v>5.8959999999999999</v>
      </c>
      <c r="V2498" s="41">
        <v>5851</v>
      </c>
      <c r="W2498" s="41">
        <v>116.1189</v>
      </c>
      <c r="X2498" s="41">
        <v>7861</v>
      </c>
      <c r="Y2498" s="41">
        <v>176.73849999999999</v>
      </c>
      <c r="Z2498" s="6">
        <f>0</f>
        <v>0</v>
      </c>
      <c r="AA2498" s="6">
        <f t="shared" si="279"/>
        <v>116.1189</v>
      </c>
      <c r="AB2498">
        <f>IF(ISBLANK(Table1[[#This Row],[FY2425_Cost]])=TRUE,#N/A,Table1[[#This Row],[FY2425_Cost]])</f>
        <v>176.73849999999999</v>
      </c>
      <c r="AC2498" s="6">
        <f t="shared" si="280"/>
        <v>60.619599999999991</v>
      </c>
      <c r="AD2498" s="6" t="e">
        <f>SUMIFS($AB$3:AB2498,$B$3:B2498,B2498)</f>
        <v>#N/A</v>
      </c>
      <c r="AE2498" s="6">
        <f t="shared" si="281"/>
        <v>2474.5510821758353</v>
      </c>
      <c r="AF2498" s="6">
        <f t="shared" si="282"/>
        <v>2474.5510821758353</v>
      </c>
      <c r="AG2498" s="6">
        <f>VLOOKUP(Table1[[#This Row],[PracticeCode]],$AP$3:$AS$345,4,FALSE)</f>
        <v>2474.5510821758353</v>
      </c>
      <c r="AH2498" s="27">
        <f t="shared" si="283"/>
        <v>179817.37863811071</v>
      </c>
      <c r="AI2498" s="6" t="e">
        <f t="shared" si="278"/>
        <v>#N/A</v>
      </c>
    </row>
    <row r="2499" spans="1:35" x14ac:dyDescent="0.35">
      <c r="A2499" t="str">
        <f t="shared" ref="A2499:A2562" si="284">CONCATENATE(B2499,C2499,D2499,E2499,G2499,H2499)</f>
        <v>QUEENS WALK PRACTICEThe Ealing NetworkEalingE85057Apr1</v>
      </c>
      <c r="B2499" s="41" t="s">
        <v>513</v>
      </c>
      <c r="C2499" s="41" t="s">
        <v>493</v>
      </c>
      <c r="D2499" s="41" t="s">
        <v>12</v>
      </c>
      <c r="E2499" s="41" t="s">
        <v>256</v>
      </c>
      <c r="F2499" s="41" t="s">
        <v>256</v>
      </c>
      <c r="G2499" s="41" t="s">
        <v>756</v>
      </c>
      <c r="H2499" s="41">
        <v>1</v>
      </c>
      <c r="I2499" s="41">
        <v>9860.2325316932001</v>
      </c>
      <c r="J2499" s="41">
        <v>6222</v>
      </c>
      <c r="K2499" s="41">
        <v>4</v>
      </c>
      <c r="L2499" s="41">
        <v>115.107</v>
      </c>
      <c r="M2499" s="41">
        <v>7.3999999999999996E-2</v>
      </c>
      <c r="N2499" s="41">
        <v>3415</v>
      </c>
      <c r="O2499" s="41">
        <v>687</v>
      </c>
      <c r="P2499" s="41">
        <v>67.958500000000001</v>
      </c>
      <c r="Q2499" s="41">
        <v>13.6713</v>
      </c>
      <c r="R2499" s="41">
        <v>8365</v>
      </c>
      <c r="S2499" s="41">
        <v>149.73349999999999</v>
      </c>
      <c r="T2499" s="41">
        <v>6622</v>
      </c>
      <c r="U2499" s="41">
        <v>145.684</v>
      </c>
      <c r="V2499" s="41">
        <v>14591</v>
      </c>
      <c r="W2499" s="41">
        <v>264.91449999999998</v>
      </c>
      <c r="X2499" s="41">
        <v>10724</v>
      </c>
      <c r="Y2499" s="41">
        <v>227.31380000000001</v>
      </c>
      <c r="Z2499" s="6">
        <f>0</f>
        <v>0</v>
      </c>
      <c r="AA2499" s="6">
        <f t="shared" si="279"/>
        <v>264.91449999999998</v>
      </c>
      <c r="AB2499">
        <f>IF(ISBLANK(Table1[[#This Row],[FY2425_Cost]])=TRUE,#N/A,Table1[[#This Row],[FY2425_Cost]])</f>
        <v>227.31380000000001</v>
      </c>
      <c r="AC2499" s="6">
        <f t="shared" si="280"/>
        <v>-37.600699999999961</v>
      </c>
      <c r="AD2499" s="6">
        <f>SUMIFS($AB$3:AB2499,$B$3:B2499,B2499)</f>
        <v>227.31380000000001</v>
      </c>
      <c r="AE2499" s="6">
        <f t="shared" si="281"/>
        <v>4437.1046392619401</v>
      </c>
      <c r="AF2499" s="6">
        <f t="shared" si="282"/>
        <v>4437.1046392619401</v>
      </c>
      <c r="AG2499" s="6">
        <f>VLOOKUP(Table1[[#This Row],[PracticeCode]],$AP$3:$AS$345,4,FALSE)</f>
        <v>4437.1046392619401</v>
      </c>
      <c r="AH2499" s="27">
        <f t="shared" si="283"/>
        <v>322429.60378636769</v>
      </c>
      <c r="AI2499" s="6">
        <f t="shared" ref="AI2499:AI2562" si="285">IF(AD2499-AF2499&lt;=0,0,AD2499-AF2499)</f>
        <v>0</v>
      </c>
    </row>
    <row r="2500" spans="1:35" x14ac:dyDescent="0.35">
      <c r="A2500" t="str">
        <f t="shared" si="284"/>
        <v>QUEENS WALK PRACTICEThe Ealing NetworkEalingE85057Aug5</v>
      </c>
      <c r="B2500" s="41" t="s">
        <v>513</v>
      </c>
      <c r="C2500" s="41" t="s">
        <v>493</v>
      </c>
      <c r="D2500" s="41" t="s">
        <v>12</v>
      </c>
      <c r="E2500" s="41" t="s">
        <v>256</v>
      </c>
      <c r="F2500" s="41" t="s">
        <v>256</v>
      </c>
      <c r="G2500" s="41" t="s">
        <v>760</v>
      </c>
      <c r="H2500" s="41">
        <v>5</v>
      </c>
      <c r="I2500" s="41">
        <v>9860.2325316932001</v>
      </c>
      <c r="J2500" s="41">
        <v>3588</v>
      </c>
      <c r="K2500" s="41">
        <v>470</v>
      </c>
      <c r="L2500" s="41">
        <v>66.378</v>
      </c>
      <c r="M2500" s="41">
        <v>8.6950000000000003</v>
      </c>
      <c r="N2500" s="41">
        <v>3482</v>
      </c>
      <c r="O2500" s="41">
        <v>741</v>
      </c>
      <c r="P2500" s="41">
        <v>69.291800000000009</v>
      </c>
      <c r="Q2500" s="41">
        <v>14.745900000000001</v>
      </c>
      <c r="R2500" s="41">
        <v>4292</v>
      </c>
      <c r="S2500" s="41">
        <v>76.826800000000006</v>
      </c>
      <c r="T2500" s="41">
        <v>8151</v>
      </c>
      <c r="U2500" s="41">
        <v>179.322</v>
      </c>
      <c r="V2500" s="41">
        <v>8350</v>
      </c>
      <c r="W2500" s="41">
        <v>151.89980000000003</v>
      </c>
      <c r="X2500" s="41">
        <v>12374</v>
      </c>
      <c r="Y2500" s="41">
        <v>263.35970000000003</v>
      </c>
      <c r="Z2500" s="6">
        <f>0</f>
        <v>0</v>
      </c>
      <c r="AA2500" s="6">
        <f t="shared" si="279"/>
        <v>151.89980000000003</v>
      </c>
      <c r="AB2500">
        <f>IF(ISBLANK(Table1[[#This Row],[FY2425_Cost]])=TRUE,#N/A,Table1[[#This Row],[FY2425_Cost]])</f>
        <v>263.35970000000003</v>
      </c>
      <c r="AC2500" s="6">
        <f t="shared" si="280"/>
        <v>111.4599</v>
      </c>
      <c r="AD2500" s="6">
        <f>SUMIFS($AB$3:AB2500,$B$3:B2500,B2500)</f>
        <v>490.67350000000005</v>
      </c>
      <c r="AE2500" s="6">
        <f t="shared" si="281"/>
        <v>4437.1046392619401</v>
      </c>
      <c r="AF2500" s="6">
        <f t="shared" si="282"/>
        <v>4437.1046392619401</v>
      </c>
      <c r="AG2500" s="6">
        <f>VLOOKUP(Table1[[#This Row],[PracticeCode]],$AP$3:$AS$345,4,FALSE)</f>
        <v>4437.1046392619401</v>
      </c>
      <c r="AH2500" s="27">
        <f t="shared" si="283"/>
        <v>322429.60378636769</v>
      </c>
      <c r="AI2500" s="6">
        <f t="shared" si="285"/>
        <v>0</v>
      </c>
    </row>
    <row r="2501" spans="1:35" x14ac:dyDescent="0.35">
      <c r="A2501" t="str">
        <f t="shared" si="284"/>
        <v>QUEENS WALK PRACTICEThe Ealing NetworkEalingE85057Dec9</v>
      </c>
      <c r="B2501" s="41" t="s">
        <v>513</v>
      </c>
      <c r="C2501" s="41" t="s">
        <v>493</v>
      </c>
      <c r="D2501" s="41" t="s">
        <v>12</v>
      </c>
      <c r="E2501" s="41" t="s">
        <v>256</v>
      </c>
      <c r="F2501" s="41" t="s">
        <v>256</v>
      </c>
      <c r="G2501" s="41" t="s">
        <v>764</v>
      </c>
      <c r="H2501" s="41">
        <v>9</v>
      </c>
      <c r="I2501" s="41">
        <v>9860.2325316932001</v>
      </c>
      <c r="J2501" s="41">
        <v>2469</v>
      </c>
      <c r="K2501" s="41">
        <v>186</v>
      </c>
      <c r="L2501" s="41">
        <v>49.133100000000006</v>
      </c>
      <c r="M2501" s="41">
        <v>3.7014</v>
      </c>
      <c r="N2501" s="41"/>
      <c r="O2501" s="41"/>
      <c r="P2501" s="41"/>
      <c r="Q2501" s="41"/>
      <c r="R2501" s="41">
        <v>10888</v>
      </c>
      <c r="S2501" s="41">
        <v>194.89519999999999</v>
      </c>
      <c r="T2501" s="41"/>
      <c r="U2501" s="41"/>
      <c r="V2501" s="41">
        <v>13543</v>
      </c>
      <c r="W2501" s="41">
        <v>247.72969999999998</v>
      </c>
      <c r="X2501" s="41"/>
      <c r="Y2501" s="41"/>
      <c r="Z2501" s="6">
        <f>0</f>
        <v>0</v>
      </c>
      <c r="AA2501" s="6">
        <f t="shared" si="279"/>
        <v>247.72969999999998</v>
      </c>
      <c r="AB2501" t="e">
        <f>IF(ISBLANK(Table1[[#This Row],[FY2425_Cost]])=TRUE,#N/A,Table1[[#This Row],[FY2425_Cost]])</f>
        <v>#N/A</v>
      </c>
      <c r="AC2501" s="6" t="e">
        <f t="shared" si="280"/>
        <v>#N/A</v>
      </c>
      <c r="AD2501" s="6" t="e">
        <f>SUMIFS($AB$3:AB2501,$B$3:B2501,B2501)</f>
        <v>#N/A</v>
      </c>
      <c r="AE2501" s="6">
        <f t="shared" si="281"/>
        <v>4437.1046392619401</v>
      </c>
      <c r="AF2501" s="6">
        <f t="shared" si="282"/>
        <v>4437.1046392619401</v>
      </c>
      <c r="AG2501" s="6">
        <f>VLOOKUP(Table1[[#This Row],[PracticeCode]],$AP$3:$AS$345,4,FALSE)</f>
        <v>4437.1046392619401</v>
      </c>
      <c r="AH2501" s="27">
        <f t="shared" si="283"/>
        <v>322429.60378636769</v>
      </c>
      <c r="AI2501" s="6" t="e">
        <f t="shared" si="285"/>
        <v>#N/A</v>
      </c>
    </row>
    <row r="2502" spans="1:35" x14ac:dyDescent="0.35">
      <c r="A2502" t="str">
        <f t="shared" si="284"/>
        <v>QUEENS WALK PRACTICEThe Ealing NetworkEalingE85057Feb11</v>
      </c>
      <c r="B2502" s="41" t="s">
        <v>513</v>
      </c>
      <c r="C2502" s="41" t="s">
        <v>493</v>
      </c>
      <c r="D2502" s="41" t="s">
        <v>12</v>
      </c>
      <c r="E2502" s="41" t="s">
        <v>256</v>
      </c>
      <c r="F2502" s="41" t="s">
        <v>256</v>
      </c>
      <c r="G2502" s="41" t="s">
        <v>766</v>
      </c>
      <c r="H2502" s="41">
        <v>11</v>
      </c>
      <c r="I2502" s="41">
        <v>9860.2325316932001</v>
      </c>
      <c r="J2502" s="41">
        <v>3955</v>
      </c>
      <c r="K2502" s="41">
        <v>734</v>
      </c>
      <c r="L2502" s="41">
        <v>78.70450000000001</v>
      </c>
      <c r="M2502" s="41">
        <v>14.6066</v>
      </c>
      <c r="N2502" s="41"/>
      <c r="O2502" s="41"/>
      <c r="P2502" s="41"/>
      <c r="Q2502" s="41"/>
      <c r="R2502" s="41">
        <v>7728</v>
      </c>
      <c r="S2502" s="41">
        <v>138.3312</v>
      </c>
      <c r="T2502" s="41"/>
      <c r="U2502" s="41"/>
      <c r="V2502" s="41">
        <v>12417</v>
      </c>
      <c r="W2502" s="41">
        <v>231.64230000000001</v>
      </c>
      <c r="X2502" s="41"/>
      <c r="Y2502" s="41"/>
      <c r="Z2502" s="6">
        <f>0</f>
        <v>0</v>
      </c>
      <c r="AA2502" s="6">
        <f t="shared" si="279"/>
        <v>231.64230000000001</v>
      </c>
      <c r="AB2502" t="e">
        <f>IF(ISBLANK(Table1[[#This Row],[FY2425_Cost]])=TRUE,#N/A,Table1[[#This Row],[FY2425_Cost]])</f>
        <v>#N/A</v>
      </c>
      <c r="AC2502" s="6" t="e">
        <f t="shared" si="280"/>
        <v>#N/A</v>
      </c>
      <c r="AD2502" s="6" t="e">
        <f>SUMIFS($AB$3:AB2502,$B$3:B2502,B2502)</f>
        <v>#N/A</v>
      </c>
      <c r="AE2502" s="6">
        <f t="shared" si="281"/>
        <v>4437.1046392619401</v>
      </c>
      <c r="AF2502" s="6">
        <f t="shared" si="282"/>
        <v>4437.1046392619401</v>
      </c>
      <c r="AG2502" s="6">
        <f>VLOOKUP(Table1[[#This Row],[PracticeCode]],$AP$3:$AS$345,4,FALSE)</f>
        <v>4437.1046392619401</v>
      </c>
      <c r="AH2502" s="27">
        <f t="shared" si="283"/>
        <v>322429.60378636769</v>
      </c>
      <c r="AI2502" s="6" t="e">
        <f t="shared" si="285"/>
        <v>#N/A</v>
      </c>
    </row>
    <row r="2503" spans="1:35" x14ac:dyDescent="0.35">
      <c r="A2503" t="str">
        <f t="shared" si="284"/>
        <v>QUEENS WALK PRACTICEThe Ealing NetworkEalingE85057Jan10</v>
      </c>
      <c r="B2503" s="41" t="s">
        <v>513</v>
      </c>
      <c r="C2503" s="41" t="s">
        <v>493</v>
      </c>
      <c r="D2503" s="41" t="s">
        <v>12</v>
      </c>
      <c r="E2503" s="41" t="s">
        <v>256</v>
      </c>
      <c r="F2503" s="41" t="s">
        <v>256</v>
      </c>
      <c r="G2503" s="41" t="s">
        <v>765</v>
      </c>
      <c r="H2503" s="41">
        <v>10</v>
      </c>
      <c r="I2503" s="41">
        <v>9860.2325316932001</v>
      </c>
      <c r="J2503" s="41">
        <v>4283</v>
      </c>
      <c r="K2503" s="41">
        <v>950</v>
      </c>
      <c r="L2503" s="41">
        <v>85.231700000000004</v>
      </c>
      <c r="M2503" s="41">
        <v>18.905000000000001</v>
      </c>
      <c r="N2503" s="41"/>
      <c r="O2503" s="41"/>
      <c r="P2503" s="41"/>
      <c r="Q2503" s="41"/>
      <c r="R2503" s="41">
        <v>13984</v>
      </c>
      <c r="S2503" s="41">
        <v>250.31360000000001</v>
      </c>
      <c r="T2503" s="41"/>
      <c r="U2503" s="41"/>
      <c r="V2503" s="41">
        <v>19217</v>
      </c>
      <c r="W2503" s="41">
        <v>354.45030000000003</v>
      </c>
      <c r="X2503" s="41"/>
      <c r="Y2503" s="41"/>
      <c r="Z2503" s="6">
        <f>0</f>
        <v>0</v>
      </c>
      <c r="AA2503" s="6">
        <f t="shared" si="279"/>
        <v>354.45030000000003</v>
      </c>
      <c r="AB2503" t="e">
        <f>IF(ISBLANK(Table1[[#This Row],[FY2425_Cost]])=TRUE,#N/A,Table1[[#This Row],[FY2425_Cost]])</f>
        <v>#N/A</v>
      </c>
      <c r="AC2503" s="6" t="e">
        <f t="shared" si="280"/>
        <v>#N/A</v>
      </c>
      <c r="AD2503" s="6" t="e">
        <f>SUMIFS($AB$3:AB2503,$B$3:B2503,B2503)</f>
        <v>#N/A</v>
      </c>
      <c r="AE2503" s="6">
        <f t="shared" si="281"/>
        <v>4437.1046392619401</v>
      </c>
      <c r="AF2503" s="6">
        <f t="shared" si="282"/>
        <v>4437.1046392619401</v>
      </c>
      <c r="AG2503" s="6">
        <f>VLOOKUP(Table1[[#This Row],[PracticeCode]],$AP$3:$AS$345,4,FALSE)</f>
        <v>4437.1046392619401</v>
      </c>
      <c r="AH2503" s="27">
        <f t="shared" si="283"/>
        <v>322429.60378636769</v>
      </c>
      <c r="AI2503" s="6" t="e">
        <f t="shared" si="285"/>
        <v>#N/A</v>
      </c>
    </row>
    <row r="2504" spans="1:35" x14ac:dyDescent="0.35">
      <c r="A2504" t="str">
        <f t="shared" si="284"/>
        <v>QUEENS WALK PRACTICEThe Ealing NetworkEalingE85057Jul4</v>
      </c>
      <c r="B2504" s="41" t="s">
        <v>513</v>
      </c>
      <c r="C2504" s="41" t="s">
        <v>493</v>
      </c>
      <c r="D2504" s="41" t="s">
        <v>12</v>
      </c>
      <c r="E2504" s="41" t="s">
        <v>256</v>
      </c>
      <c r="F2504" s="41" t="s">
        <v>256</v>
      </c>
      <c r="G2504" s="41" t="s">
        <v>759</v>
      </c>
      <c r="H2504" s="41">
        <v>4</v>
      </c>
      <c r="I2504" s="41">
        <v>9860.2325316932001</v>
      </c>
      <c r="J2504" s="41">
        <v>5399</v>
      </c>
      <c r="K2504" s="41">
        <v>74</v>
      </c>
      <c r="L2504" s="41">
        <v>99.881499999999988</v>
      </c>
      <c r="M2504" s="41">
        <v>1.369</v>
      </c>
      <c r="N2504" s="41">
        <v>3169</v>
      </c>
      <c r="O2504" s="41">
        <v>412</v>
      </c>
      <c r="P2504" s="41">
        <v>63.063100000000006</v>
      </c>
      <c r="Q2504" s="41">
        <v>8.1988000000000003</v>
      </c>
      <c r="R2504" s="41">
        <v>46139</v>
      </c>
      <c r="S2504" s="41">
        <v>825.88810000000001</v>
      </c>
      <c r="T2504" s="41">
        <v>6901</v>
      </c>
      <c r="U2504" s="41">
        <v>151.822</v>
      </c>
      <c r="V2504" s="41">
        <v>51612</v>
      </c>
      <c r="W2504" s="41">
        <v>927.1386</v>
      </c>
      <c r="X2504" s="41">
        <v>10482</v>
      </c>
      <c r="Y2504" s="41">
        <v>223.08390000000003</v>
      </c>
      <c r="Z2504" s="6">
        <f>0</f>
        <v>0</v>
      </c>
      <c r="AA2504" s="6">
        <f t="shared" si="279"/>
        <v>927.1386</v>
      </c>
      <c r="AB2504">
        <f>IF(ISBLANK(Table1[[#This Row],[FY2425_Cost]])=TRUE,#N/A,Table1[[#This Row],[FY2425_Cost]])</f>
        <v>223.08390000000003</v>
      </c>
      <c r="AC2504" s="6">
        <f t="shared" si="280"/>
        <v>-704.05469999999991</v>
      </c>
      <c r="AD2504" s="6" t="e">
        <f>SUMIFS($AB$3:AB2504,$B$3:B2504,B2504)</f>
        <v>#N/A</v>
      </c>
      <c r="AE2504" s="6">
        <f t="shared" si="281"/>
        <v>4437.1046392619401</v>
      </c>
      <c r="AF2504" s="6">
        <f t="shared" si="282"/>
        <v>4437.1046392619401</v>
      </c>
      <c r="AG2504" s="6">
        <f>VLOOKUP(Table1[[#This Row],[PracticeCode]],$AP$3:$AS$345,4,FALSE)</f>
        <v>4437.1046392619401</v>
      </c>
      <c r="AH2504" s="27">
        <f t="shared" si="283"/>
        <v>322429.60378636769</v>
      </c>
      <c r="AI2504" s="6" t="e">
        <f t="shared" si="285"/>
        <v>#N/A</v>
      </c>
    </row>
    <row r="2505" spans="1:35" x14ac:dyDescent="0.35">
      <c r="A2505" t="str">
        <f t="shared" si="284"/>
        <v>QUEENS WALK PRACTICEThe Ealing NetworkEalingE85057Jun3</v>
      </c>
      <c r="B2505" s="41" t="s">
        <v>513</v>
      </c>
      <c r="C2505" s="41" t="s">
        <v>493</v>
      </c>
      <c r="D2505" s="41" t="s">
        <v>12</v>
      </c>
      <c r="E2505" s="41" t="s">
        <v>256</v>
      </c>
      <c r="F2505" s="41" t="s">
        <v>256</v>
      </c>
      <c r="G2505" s="41" t="s">
        <v>758</v>
      </c>
      <c r="H2505" s="41">
        <v>3</v>
      </c>
      <c r="I2505" s="41">
        <v>9860.2325316932001</v>
      </c>
      <c r="J2505" s="41">
        <v>5440</v>
      </c>
      <c r="K2505" s="41">
        <v>11</v>
      </c>
      <c r="L2505" s="41">
        <v>100.64</v>
      </c>
      <c r="M2505" s="41">
        <v>0.20349999999999999</v>
      </c>
      <c r="N2505" s="41">
        <v>3503</v>
      </c>
      <c r="O2505" s="41">
        <v>615</v>
      </c>
      <c r="P2505" s="41">
        <v>69.709699999999998</v>
      </c>
      <c r="Q2505" s="41">
        <v>12.2385</v>
      </c>
      <c r="R2505" s="41">
        <v>28159</v>
      </c>
      <c r="S2505" s="41">
        <v>504.04610000000002</v>
      </c>
      <c r="T2505" s="41">
        <v>13519</v>
      </c>
      <c r="U2505" s="41">
        <v>297.41800000000001</v>
      </c>
      <c r="V2505" s="41">
        <v>33610</v>
      </c>
      <c r="W2505" s="41">
        <v>604.88959999999997</v>
      </c>
      <c r="X2505" s="41">
        <v>17637</v>
      </c>
      <c r="Y2505" s="41">
        <v>379.36619999999999</v>
      </c>
      <c r="Z2505" s="6">
        <f>0</f>
        <v>0</v>
      </c>
      <c r="AA2505" s="6">
        <f t="shared" si="279"/>
        <v>604.88959999999997</v>
      </c>
      <c r="AB2505">
        <f>IF(ISBLANK(Table1[[#This Row],[FY2425_Cost]])=TRUE,#N/A,Table1[[#This Row],[FY2425_Cost]])</f>
        <v>379.36619999999999</v>
      </c>
      <c r="AC2505" s="6">
        <f t="shared" si="280"/>
        <v>-225.52339999999998</v>
      </c>
      <c r="AD2505" s="6" t="e">
        <f>SUMIFS($AB$3:AB2505,$B$3:B2505,B2505)</f>
        <v>#N/A</v>
      </c>
      <c r="AE2505" s="6">
        <f t="shared" si="281"/>
        <v>4437.1046392619401</v>
      </c>
      <c r="AF2505" s="6">
        <f t="shared" si="282"/>
        <v>4437.1046392619401</v>
      </c>
      <c r="AG2505" s="6">
        <f>VLOOKUP(Table1[[#This Row],[PracticeCode]],$AP$3:$AS$345,4,FALSE)</f>
        <v>4437.1046392619401</v>
      </c>
      <c r="AH2505" s="27">
        <f t="shared" si="283"/>
        <v>322429.60378636769</v>
      </c>
      <c r="AI2505" s="6" t="e">
        <f t="shared" si="285"/>
        <v>#N/A</v>
      </c>
    </row>
    <row r="2506" spans="1:35" x14ac:dyDescent="0.35">
      <c r="A2506" t="str">
        <f t="shared" si="284"/>
        <v>QUEENS WALK PRACTICEThe Ealing NetworkEalingE85057Mar12</v>
      </c>
      <c r="B2506" s="41" t="s">
        <v>513</v>
      </c>
      <c r="C2506" s="41" t="s">
        <v>493</v>
      </c>
      <c r="D2506" s="41" t="s">
        <v>12</v>
      </c>
      <c r="E2506" s="41" t="s">
        <v>256</v>
      </c>
      <c r="F2506" s="41" t="s">
        <v>256</v>
      </c>
      <c r="G2506" s="41" t="s">
        <v>767</v>
      </c>
      <c r="H2506" s="41">
        <v>12</v>
      </c>
      <c r="I2506" s="41">
        <v>9860.2325316932001</v>
      </c>
      <c r="J2506" s="41">
        <v>3254</v>
      </c>
      <c r="K2506" s="41">
        <v>460</v>
      </c>
      <c r="L2506" s="41">
        <v>64.754599999999996</v>
      </c>
      <c r="M2506" s="41">
        <v>9.1539999999999999</v>
      </c>
      <c r="N2506" s="41"/>
      <c r="O2506" s="41"/>
      <c r="P2506" s="41"/>
      <c r="Q2506" s="41"/>
      <c r="R2506" s="41">
        <v>7820</v>
      </c>
      <c r="S2506" s="41">
        <v>139.97800000000001</v>
      </c>
      <c r="T2506" s="41"/>
      <c r="U2506" s="41"/>
      <c r="V2506" s="41">
        <v>11534</v>
      </c>
      <c r="W2506" s="41">
        <v>213.88659999999999</v>
      </c>
      <c r="X2506" s="41"/>
      <c r="Y2506" s="41"/>
      <c r="Z2506" s="6">
        <f>0</f>
        <v>0</v>
      </c>
      <c r="AA2506" s="6">
        <f t="shared" si="279"/>
        <v>213.88659999999999</v>
      </c>
      <c r="AB2506" t="e">
        <f>IF(ISBLANK(Table1[[#This Row],[FY2425_Cost]])=TRUE,#N/A,Table1[[#This Row],[FY2425_Cost]])</f>
        <v>#N/A</v>
      </c>
      <c r="AC2506" s="6" t="e">
        <f t="shared" si="280"/>
        <v>#N/A</v>
      </c>
      <c r="AD2506" s="6" t="e">
        <f>SUMIFS($AB$3:AB2506,$B$3:B2506,B2506)</f>
        <v>#N/A</v>
      </c>
      <c r="AE2506" s="6">
        <f t="shared" si="281"/>
        <v>4437.1046392619401</v>
      </c>
      <c r="AF2506" s="6">
        <f t="shared" si="282"/>
        <v>4437.1046392619401</v>
      </c>
      <c r="AG2506" s="6">
        <f>VLOOKUP(Table1[[#This Row],[PracticeCode]],$AP$3:$AS$345,4,FALSE)</f>
        <v>4437.1046392619401</v>
      </c>
      <c r="AH2506" s="27">
        <f t="shared" si="283"/>
        <v>322429.60378636769</v>
      </c>
      <c r="AI2506" s="6" t="e">
        <f t="shared" si="285"/>
        <v>#N/A</v>
      </c>
    </row>
    <row r="2507" spans="1:35" x14ac:dyDescent="0.35">
      <c r="A2507" t="str">
        <f t="shared" si="284"/>
        <v>QUEENS WALK PRACTICEThe Ealing NetworkEalingE85057May2</v>
      </c>
      <c r="B2507" s="41" t="s">
        <v>513</v>
      </c>
      <c r="C2507" s="41" t="s">
        <v>493</v>
      </c>
      <c r="D2507" s="41" t="s">
        <v>12</v>
      </c>
      <c r="E2507" s="41" t="s">
        <v>256</v>
      </c>
      <c r="F2507" s="41" t="s">
        <v>256</v>
      </c>
      <c r="G2507" s="41" t="s">
        <v>757</v>
      </c>
      <c r="H2507" s="41">
        <v>2</v>
      </c>
      <c r="I2507" s="41">
        <v>9860.2325316932001</v>
      </c>
      <c r="J2507" s="41">
        <v>14311</v>
      </c>
      <c r="K2507" s="41">
        <v>2</v>
      </c>
      <c r="L2507" s="41">
        <v>264.75349999999997</v>
      </c>
      <c r="M2507" s="41">
        <v>3.6999999999999998E-2</v>
      </c>
      <c r="N2507" s="41">
        <v>2839</v>
      </c>
      <c r="O2507" s="41">
        <v>568</v>
      </c>
      <c r="P2507" s="41">
        <v>56.496100000000006</v>
      </c>
      <c r="Q2507" s="41">
        <v>11.3032</v>
      </c>
      <c r="R2507" s="41">
        <v>10971</v>
      </c>
      <c r="S2507" s="41">
        <v>196.3809</v>
      </c>
      <c r="T2507" s="41">
        <v>12167</v>
      </c>
      <c r="U2507" s="41">
        <v>267.67399999999998</v>
      </c>
      <c r="V2507" s="41">
        <v>25284</v>
      </c>
      <c r="W2507" s="41">
        <v>461.17139999999995</v>
      </c>
      <c r="X2507" s="41">
        <v>15574</v>
      </c>
      <c r="Y2507" s="41">
        <v>335.47329999999999</v>
      </c>
      <c r="Z2507" s="6">
        <f>0</f>
        <v>0</v>
      </c>
      <c r="AA2507" s="6">
        <f t="shared" si="279"/>
        <v>461.17139999999995</v>
      </c>
      <c r="AB2507">
        <f>IF(ISBLANK(Table1[[#This Row],[FY2425_Cost]])=TRUE,#N/A,Table1[[#This Row],[FY2425_Cost]])</f>
        <v>335.47329999999999</v>
      </c>
      <c r="AC2507" s="6">
        <f t="shared" si="280"/>
        <v>-125.69809999999995</v>
      </c>
      <c r="AD2507" s="6" t="e">
        <f>SUMIFS($AB$3:AB2507,$B$3:B2507,B2507)</f>
        <v>#N/A</v>
      </c>
      <c r="AE2507" s="6">
        <f t="shared" si="281"/>
        <v>4437.1046392619401</v>
      </c>
      <c r="AF2507" s="6">
        <f t="shared" si="282"/>
        <v>4437.1046392619401</v>
      </c>
      <c r="AG2507" s="6">
        <f>VLOOKUP(Table1[[#This Row],[PracticeCode]],$AP$3:$AS$345,4,FALSE)</f>
        <v>4437.1046392619401</v>
      </c>
      <c r="AH2507" s="27">
        <f t="shared" si="283"/>
        <v>322429.60378636769</v>
      </c>
      <c r="AI2507" s="6" t="e">
        <f t="shared" si="285"/>
        <v>#N/A</v>
      </c>
    </row>
    <row r="2508" spans="1:35" x14ac:dyDescent="0.35">
      <c r="A2508" t="str">
        <f t="shared" si="284"/>
        <v>QUEENS WALK PRACTICEThe Ealing NetworkEalingE85057Nov8</v>
      </c>
      <c r="B2508" s="41" t="s">
        <v>513</v>
      </c>
      <c r="C2508" s="41" t="s">
        <v>493</v>
      </c>
      <c r="D2508" s="41" t="s">
        <v>12</v>
      </c>
      <c r="E2508" s="41" t="s">
        <v>256</v>
      </c>
      <c r="F2508" s="41" t="s">
        <v>256</v>
      </c>
      <c r="G2508" s="41" t="s">
        <v>763</v>
      </c>
      <c r="H2508" s="41">
        <v>8</v>
      </c>
      <c r="I2508" s="41">
        <v>9860.2325316932001</v>
      </c>
      <c r="J2508" s="41">
        <v>3833</v>
      </c>
      <c r="K2508" s="41">
        <v>939</v>
      </c>
      <c r="L2508" s="41">
        <v>76.276700000000005</v>
      </c>
      <c r="M2508" s="41">
        <v>18.6861</v>
      </c>
      <c r="N2508" s="41"/>
      <c r="O2508" s="41"/>
      <c r="P2508" s="41"/>
      <c r="Q2508" s="41"/>
      <c r="R2508" s="41">
        <v>7289</v>
      </c>
      <c r="S2508" s="41">
        <v>130.47309999999999</v>
      </c>
      <c r="T2508" s="41"/>
      <c r="U2508" s="41"/>
      <c r="V2508" s="41">
        <v>12061</v>
      </c>
      <c r="W2508" s="41">
        <v>225.4359</v>
      </c>
      <c r="X2508" s="41"/>
      <c r="Y2508" s="41"/>
      <c r="Z2508" s="6">
        <f>0</f>
        <v>0</v>
      </c>
      <c r="AA2508" s="6">
        <f t="shared" si="279"/>
        <v>225.4359</v>
      </c>
      <c r="AB2508" t="e">
        <f>IF(ISBLANK(Table1[[#This Row],[FY2425_Cost]])=TRUE,#N/A,Table1[[#This Row],[FY2425_Cost]])</f>
        <v>#N/A</v>
      </c>
      <c r="AC2508" s="6" t="e">
        <f t="shared" si="280"/>
        <v>#N/A</v>
      </c>
      <c r="AD2508" s="6" t="e">
        <f>SUMIFS($AB$3:AB2508,$B$3:B2508,B2508)</f>
        <v>#N/A</v>
      </c>
      <c r="AE2508" s="6">
        <f t="shared" si="281"/>
        <v>4437.1046392619401</v>
      </c>
      <c r="AF2508" s="6">
        <f t="shared" si="282"/>
        <v>4437.1046392619401</v>
      </c>
      <c r="AG2508" s="6">
        <f>VLOOKUP(Table1[[#This Row],[PracticeCode]],$AP$3:$AS$345,4,FALSE)</f>
        <v>4437.1046392619401</v>
      </c>
      <c r="AH2508" s="27">
        <f t="shared" si="283"/>
        <v>322429.60378636769</v>
      </c>
      <c r="AI2508" s="6" t="e">
        <f t="shared" si="285"/>
        <v>#N/A</v>
      </c>
    </row>
    <row r="2509" spans="1:35" x14ac:dyDescent="0.35">
      <c r="A2509" t="str">
        <f t="shared" si="284"/>
        <v>QUEENS WALK PRACTICEThe Ealing NetworkEalingE85057Oct7</v>
      </c>
      <c r="B2509" s="41" t="s">
        <v>513</v>
      </c>
      <c r="C2509" s="41" t="s">
        <v>493</v>
      </c>
      <c r="D2509" s="41" t="s">
        <v>12</v>
      </c>
      <c r="E2509" s="41" t="s">
        <v>256</v>
      </c>
      <c r="F2509" s="41" t="s">
        <v>256</v>
      </c>
      <c r="G2509" s="41" t="s">
        <v>762</v>
      </c>
      <c r="H2509" s="41">
        <v>7</v>
      </c>
      <c r="I2509" s="41">
        <v>9860.2325316932001</v>
      </c>
      <c r="J2509" s="41">
        <v>3667</v>
      </c>
      <c r="K2509" s="41">
        <v>512</v>
      </c>
      <c r="L2509" s="41">
        <v>72.973300000000009</v>
      </c>
      <c r="M2509" s="41">
        <v>10.188800000000001</v>
      </c>
      <c r="N2509" s="41">
        <v>0</v>
      </c>
      <c r="O2509" s="41">
        <v>1374</v>
      </c>
      <c r="P2509" s="41">
        <v>0</v>
      </c>
      <c r="Q2509" s="41">
        <v>30.914999999999999</v>
      </c>
      <c r="R2509" s="41">
        <v>6398</v>
      </c>
      <c r="S2509" s="41">
        <v>114.52419999999999</v>
      </c>
      <c r="T2509" s="41">
        <v>9404</v>
      </c>
      <c r="U2509" s="41">
        <v>206.88800000000001</v>
      </c>
      <c r="V2509" s="41">
        <v>10577</v>
      </c>
      <c r="W2509" s="41">
        <v>197.68630000000002</v>
      </c>
      <c r="X2509" s="41">
        <v>10778</v>
      </c>
      <c r="Y2509" s="41">
        <v>237.803</v>
      </c>
      <c r="Z2509" s="6">
        <f>0</f>
        <v>0</v>
      </c>
      <c r="AA2509" s="6">
        <f t="shared" si="279"/>
        <v>197.68630000000002</v>
      </c>
      <c r="AB2509">
        <f>IF(ISBLANK(Table1[[#This Row],[FY2425_Cost]])=TRUE,#N/A,Table1[[#This Row],[FY2425_Cost]])</f>
        <v>237.803</v>
      </c>
      <c r="AC2509" s="6">
        <f t="shared" si="280"/>
        <v>40.11669999999998</v>
      </c>
      <c r="AD2509" s="6" t="e">
        <f>SUMIFS($AB$3:AB2509,$B$3:B2509,B2509)</f>
        <v>#N/A</v>
      </c>
      <c r="AE2509" s="6">
        <f t="shared" si="281"/>
        <v>4437.1046392619401</v>
      </c>
      <c r="AF2509" s="6">
        <f t="shared" si="282"/>
        <v>4437.1046392619401</v>
      </c>
      <c r="AG2509" s="6">
        <f>VLOOKUP(Table1[[#This Row],[PracticeCode]],$AP$3:$AS$345,4,FALSE)</f>
        <v>4437.1046392619401</v>
      </c>
      <c r="AH2509" s="27">
        <f t="shared" si="283"/>
        <v>322429.60378636769</v>
      </c>
      <c r="AI2509" s="6" t="e">
        <f t="shared" si="285"/>
        <v>#N/A</v>
      </c>
    </row>
    <row r="2510" spans="1:35" x14ac:dyDescent="0.35">
      <c r="A2510" t="str">
        <f t="shared" si="284"/>
        <v>QUEENS WALK PRACTICEThe Ealing NetworkEalingE85057Sep6</v>
      </c>
      <c r="B2510" s="41" t="s">
        <v>513</v>
      </c>
      <c r="C2510" s="41" t="s">
        <v>493</v>
      </c>
      <c r="D2510" s="41" t="s">
        <v>12</v>
      </c>
      <c r="E2510" s="41" t="s">
        <v>256</v>
      </c>
      <c r="F2510" s="41" t="s">
        <v>256</v>
      </c>
      <c r="G2510" s="41" t="s">
        <v>761</v>
      </c>
      <c r="H2510" s="41">
        <v>6</v>
      </c>
      <c r="I2510" s="41">
        <v>9860.2325316932001</v>
      </c>
      <c r="J2510" s="41">
        <v>3607</v>
      </c>
      <c r="K2510" s="41">
        <v>288</v>
      </c>
      <c r="L2510" s="41">
        <v>71.779300000000006</v>
      </c>
      <c r="M2510" s="41">
        <v>5.7312000000000003</v>
      </c>
      <c r="N2510" s="41">
        <v>3370</v>
      </c>
      <c r="O2510" s="41">
        <v>1572</v>
      </c>
      <c r="P2510" s="41">
        <v>75.825000000000003</v>
      </c>
      <c r="Q2510" s="41">
        <v>35.369999999999997</v>
      </c>
      <c r="R2510" s="41">
        <v>15306</v>
      </c>
      <c r="S2510" s="41">
        <v>273.97739999999999</v>
      </c>
      <c r="T2510" s="41">
        <v>16015</v>
      </c>
      <c r="U2510" s="41">
        <v>352.33</v>
      </c>
      <c r="V2510" s="41">
        <v>19201</v>
      </c>
      <c r="W2510" s="41">
        <v>351.48789999999997</v>
      </c>
      <c r="X2510" s="41">
        <v>20957</v>
      </c>
      <c r="Y2510" s="41">
        <v>463.52499999999998</v>
      </c>
      <c r="Z2510" s="6">
        <f>0</f>
        <v>0</v>
      </c>
      <c r="AA2510" s="6">
        <f t="shared" si="279"/>
        <v>351.48789999999997</v>
      </c>
      <c r="AB2510">
        <f>IF(ISBLANK(Table1[[#This Row],[FY2425_Cost]])=TRUE,#N/A,Table1[[#This Row],[FY2425_Cost]])</f>
        <v>463.52499999999998</v>
      </c>
      <c r="AC2510" s="6">
        <f t="shared" si="280"/>
        <v>112.03710000000001</v>
      </c>
      <c r="AD2510" s="6" t="e">
        <f>SUMIFS($AB$3:AB2510,$B$3:B2510,B2510)</f>
        <v>#N/A</v>
      </c>
      <c r="AE2510" s="6">
        <f t="shared" si="281"/>
        <v>4437.1046392619401</v>
      </c>
      <c r="AF2510" s="6">
        <f t="shared" si="282"/>
        <v>4437.1046392619401</v>
      </c>
      <c r="AG2510" s="6">
        <f>VLOOKUP(Table1[[#This Row],[PracticeCode]],$AP$3:$AS$345,4,FALSE)</f>
        <v>4437.1046392619401</v>
      </c>
      <c r="AH2510" s="27">
        <f t="shared" si="283"/>
        <v>322429.60378636769</v>
      </c>
      <c r="AI2510" s="6" t="e">
        <f t="shared" si="285"/>
        <v>#N/A</v>
      </c>
    </row>
    <row r="2511" spans="1:35" x14ac:dyDescent="0.35">
      <c r="A2511" t="str">
        <f t="shared" si="284"/>
        <v>Redcliffe SurgeryBrompton Health PCNWest LondonE87004Apr1</v>
      </c>
      <c r="B2511" s="41" t="s">
        <v>610</v>
      </c>
      <c r="C2511" s="41" t="s">
        <v>468</v>
      </c>
      <c r="D2511" s="41" t="s">
        <v>29</v>
      </c>
      <c r="E2511" s="41" t="s">
        <v>362</v>
      </c>
      <c r="F2511" s="41" t="s">
        <v>362</v>
      </c>
      <c r="G2511" s="41" t="s">
        <v>756</v>
      </c>
      <c r="H2511" s="41">
        <v>1</v>
      </c>
      <c r="I2511" s="41">
        <v>9569.1442923414797</v>
      </c>
      <c r="J2511" s="41">
        <v>7798</v>
      </c>
      <c r="K2511" s="41">
        <v>10989</v>
      </c>
      <c r="L2511" s="41">
        <v>144.26300000000001</v>
      </c>
      <c r="M2511" s="41">
        <v>203.29649999999998</v>
      </c>
      <c r="N2511" s="41">
        <v>5816</v>
      </c>
      <c r="O2511" s="41">
        <v>27</v>
      </c>
      <c r="P2511" s="41">
        <v>115.73840000000001</v>
      </c>
      <c r="Q2511" s="41">
        <v>0.5373</v>
      </c>
      <c r="R2511" s="41">
        <v>30872</v>
      </c>
      <c r="S2511" s="41">
        <v>552.60879999999997</v>
      </c>
      <c r="T2511" s="41">
        <v>7228</v>
      </c>
      <c r="U2511" s="41">
        <v>159.01599999999999</v>
      </c>
      <c r="V2511" s="41">
        <v>49659</v>
      </c>
      <c r="W2511" s="41">
        <v>900.16829999999993</v>
      </c>
      <c r="X2511" s="41">
        <v>13071</v>
      </c>
      <c r="Y2511" s="41">
        <v>275.29169999999999</v>
      </c>
      <c r="Z2511" s="6">
        <f>0</f>
        <v>0</v>
      </c>
      <c r="AA2511" s="6">
        <f t="shared" si="279"/>
        <v>900.16829999999993</v>
      </c>
      <c r="AB2511">
        <f>IF(ISBLANK(Table1[[#This Row],[FY2425_Cost]])=TRUE,#N/A,Table1[[#This Row],[FY2425_Cost]])</f>
        <v>275.29169999999999</v>
      </c>
      <c r="AC2511" s="6">
        <f t="shared" si="280"/>
        <v>-624.87659999999994</v>
      </c>
      <c r="AD2511" s="6">
        <f>SUMIFS($AB$3:AB2511,$B$3:B2511,B2511)</f>
        <v>275.29169999999999</v>
      </c>
      <c r="AE2511" s="6">
        <f t="shared" si="281"/>
        <v>4306.1149315536659</v>
      </c>
      <c r="AF2511" s="6">
        <f t="shared" si="282"/>
        <v>4306.1149315536659</v>
      </c>
      <c r="AG2511" s="6">
        <f>VLOOKUP(Table1[[#This Row],[PracticeCode]],$AP$3:$AS$345,4,FALSE)</f>
        <v>4306.1149315536659</v>
      </c>
      <c r="AH2511" s="27">
        <f t="shared" si="283"/>
        <v>312911.0183595664</v>
      </c>
      <c r="AI2511" s="6">
        <f t="shared" si="285"/>
        <v>0</v>
      </c>
    </row>
    <row r="2512" spans="1:35" x14ac:dyDescent="0.35">
      <c r="A2512" t="str">
        <f t="shared" si="284"/>
        <v>Redcliffe SurgeryBrompton Health PCNWest LondonE87004Aug5</v>
      </c>
      <c r="B2512" s="41" t="s">
        <v>610</v>
      </c>
      <c r="C2512" s="41" t="s">
        <v>468</v>
      </c>
      <c r="D2512" s="41" t="s">
        <v>29</v>
      </c>
      <c r="E2512" s="41" t="s">
        <v>362</v>
      </c>
      <c r="F2512" s="41" t="s">
        <v>362</v>
      </c>
      <c r="G2512" s="41" t="s">
        <v>760</v>
      </c>
      <c r="H2512" s="41">
        <v>5</v>
      </c>
      <c r="I2512" s="41">
        <v>9569.1442923414797</v>
      </c>
      <c r="J2512" s="41">
        <v>6238</v>
      </c>
      <c r="K2512" s="41">
        <v>85</v>
      </c>
      <c r="L2512" s="41">
        <v>115.40299999999999</v>
      </c>
      <c r="M2512" s="41">
        <v>1.5725</v>
      </c>
      <c r="N2512" s="41">
        <v>4952</v>
      </c>
      <c r="O2512" s="41">
        <v>169</v>
      </c>
      <c r="P2512" s="41">
        <v>98.544800000000009</v>
      </c>
      <c r="Q2512" s="41">
        <v>3.3631000000000002</v>
      </c>
      <c r="R2512" s="41">
        <v>11272</v>
      </c>
      <c r="S2512" s="41">
        <v>201.7688</v>
      </c>
      <c r="T2512" s="41">
        <v>5789</v>
      </c>
      <c r="U2512" s="41">
        <v>127.358</v>
      </c>
      <c r="V2512" s="41">
        <v>17595</v>
      </c>
      <c r="W2512" s="41">
        <v>318.74430000000001</v>
      </c>
      <c r="X2512" s="41">
        <v>10910</v>
      </c>
      <c r="Y2512" s="41">
        <v>229.26590000000002</v>
      </c>
      <c r="Z2512" s="6">
        <f>0</f>
        <v>0</v>
      </c>
      <c r="AA2512" s="6">
        <f t="shared" si="279"/>
        <v>318.74430000000001</v>
      </c>
      <c r="AB2512">
        <f>IF(ISBLANK(Table1[[#This Row],[FY2425_Cost]])=TRUE,#N/A,Table1[[#This Row],[FY2425_Cost]])</f>
        <v>229.26590000000002</v>
      </c>
      <c r="AC2512" s="6">
        <f t="shared" si="280"/>
        <v>-89.478399999999993</v>
      </c>
      <c r="AD2512" s="6">
        <f>SUMIFS($AB$3:AB2512,$B$3:B2512,B2512)</f>
        <v>504.55759999999998</v>
      </c>
      <c r="AE2512" s="6">
        <f t="shared" si="281"/>
        <v>4306.1149315536659</v>
      </c>
      <c r="AF2512" s="6">
        <f t="shared" si="282"/>
        <v>4306.1149315536659</v>
      </c>
      <c r="AG2512" s="6">
        <f>VLOOKUP(Table1[[#This Row],[PracticeCode]],$AP$3:$AS$345,4,FALSE)</f>
        <v>4306.1149315536659</v>
      </c>
      <c r="AH2512" s="27">
        <f t="shared" si="283"/>
        <v>312911.0183595664</v>
      </c>
      <c r="AI2512" s="6">
        <f t="shared" si="285"/>
        <v>0</v>
      </c>
    </row>
    <row r="2513" spans="1:35" x14ac:dyDescent="0.35">
      <c r="A2513" t="str">
        <f t="shared" si="284"/>
        <v>Redcliffe SurgeryBrompton Health PCNWest LondonE87004Dec9</v>
      </c>
      <c r="B2513" s="41" t="s">
        <v>610</v>
      </c>
      <c r="C2513" s="41" t="s">
        <v>468</v>
      </c>
      <c r="D2513" s="41" t="s">
        <v>29</v>
      </c>
      <c r="E2513" s="41" t="s">
        <v>362</v>
      </c>
      <c r="F2513" s="41" t="s">
        <v>362</v>
      </c>
      <c r="G2513" s="41" t="s">
        <v>764</v>
      </c>
      <c r="H2513" s="41">
        <v>9</v>
      </c>
      <c r="I2513" s="41">
        <v>9569.1442923414797</v>
      </c>
      <c r="J2513" s="41">
        <v>5103</v>
      </c>
      <c r="K2513" s="41">
        <v>1935</v>
      </c>
      <c r="L2513" s="41">
        <v>101.5497</v>
      </c>
      <c r="M2513" s="41">
        <v>38.506500000000003</v>
      </c>
      <c r="N2513" s="41"/>
      <c r="O2513" s="41"/>
      <c r="P2513" s="41"/>
      <c r="Q2513" s="41"/>
      <c r="R2513" s="41">
        <v>5855</v>
      </c>
      <c r="S2513" s="41">
        <v>104.8045</v>
      </c>
      <c r="T2513" s="41"/>
      <c r="U2513" s="41"/>
      <c r="V2513" s="41">
        <v>12893</v>
      </c>
      <c r="W2513" s="41">
        <v>244.86070000000001</v>
      </c>
      <c r="X2513" s="41"/>
      <c r="Y2513" s="41"/>
      <c r="Z2513" s="6">
        <f>0</f>
        <v>0</v>
      </c>
      <c r="AA2513" s="6">
        <f t="shared" si="279"/>
        <v>244.86070000000001</v>
      </c>
      <c r="AB2513" t="e">
        <f>IF(ISBLANK(Table1[[#This Row],[FY2425_Cost]])=TRUE,#N/A,Table1[[#This Row],[FY2425_Cost]])</f>
        <v>#N/A</v>
      </c>
      <c r="AC2513" s="6" t="e">
        <f t="shared" si="280"/>
        <v>#N/A</v>
      </c>
      <c r="AD2513" s="6" t="e">
        <f>SUMIFS($AB$3:AB2513,$B$3:B2513,B2513)</f>
        <v>#N/A</v>
      </c>
      <c r="AE2513" s="6">
        <f t="shared" si="281"/>
        <v>4306.1149315536659</v>
      </c>
      <c r="AF2513" s="6">
        <f t="shared" si="282"/>
        <v>4306.1149315536659</v>
      </c>
      <c r="AG2513" s="6">
        <f>VLOOKUP(Table1[[#This Row],[PracticeCode]],$AP$3:$AS$345,4,FALSE)</f>
        <v>4306.1149315536659</v>
      </c>
      <c r="AH2513" s="27">
        <f t="shared" si="283"/>
        <v>312911.0183595664</v>
      </c>
      <c r="AI2513" s="6" t="e">
        <f t="shared" si="285"/>
        <v>#N/A</v>
      </c>
    </row>
    <row r="2514" spans="1:35" x14ac:dyDescent="0.35">
      <c r="A2514" t="str">
        <f t="shared" si="284"/>
        <v>Redcliffe SurgeryBrompton Health PCNWest LondonE87004Feb11</v>
      </c>
      <c r="B2514" s="41" t="s">
        <v>610</v>
      </c>
      <c r="C2514" s="41" t="s">
        <v>468</v>
      </c>
      <c r="D2514" s="41" t="s">
        <v>29</v>
      </c>
      <c r="E2514" s="41" t="s">
        <v>362</v>
      </c>
      <c r="F2514" s="41" t="s">
        <v>362</v>
      </c>
      <c r="G2514" s="41" t="s">
        <v>766</v>
      </c>
      <c r="H2514" s="41">
        <v>11</v>
      </c>
      <c r="I2514" s="41">
        <v>9569.1442923414797</v>
      </c>
      <c r="J2514" s="41">
        <v>5967</v>
      </c>
      <c r="K2514" s="41">
        <v>250</v>
      </c>
      <c r="L2514" s="41">
        <v>118.7433</v>
      </c>
      <c r="M2514" s="41">
        <v>4.9750000000000005</v>
      </c>
      <c r="N2514" s="41"/>
      <c r="O2514" s="41"/>
      <c r="P2514" s="41"/>
      <c r="Q2514" s="41"/>
      <c r="R2514" s="41">
        <v>7847</v>
      </c>
      <c r="S2514" s="41">
        <v>140.46129999999999</v>
      </c>
      <c r="T2514" s="41"/>
      <c r="U2514" s="41"/>
      <c r="V2514" s="41">
        <v>14064</v>
      </c>
      <c r="W2514" s="41">
        <v>264.17959999999999</v>
      </c>
      <c r="X2514" s="41"/>
      <c r="Y2514" s="41"/>
      <c r="Z2514" s="6">
        <f>0</f>
        <v>0</v>
      </c>
      <c r="AA2514" s="6">
        <f t="shared" si="279"/>
        <v>264.17959999999999</v>
      </c>
      <c r="AB2514" t="e">
        <f>IF(ISBLANK(Table1[[#This Row],[FY2425_Cost]])=TRUE,#N/A,Table1[[#This Row],[FY2425_Cost]])</f>
        <v>#N/A</v>
      </c>
      <c r="AC2514" s="6" t="e">
        <f t="shared" si="280"/>
        <v>#N/A</v>
      </c>
      <c r="AD2514" s="6" t="e">
        <f>SUMIFS($AB$3:AB2514,$B$3:B2514,B2514)</f>
        <v>#N/A</v>
      </c>
      <c r="AE2514" s="6">
        <f t="shared" si="281"/>
        <v>4306.1149315536659</v>
      </c>
      <c r="AF2514" s="6">
        <f t="shared" si="282"/>
        <v>4306.1149315536659</v>
      </c>
      <c r="AG2514" s="6">
        <f>VLOOKUP(Table1[[#This Row],[PracticeCode]],$AP$3:$AS$345,4,FALSE)</f>
        <v>4306.1149315536659</v>
      </c>
      <c r="AH2514" s="27">
        <f t="shared" si="283"/>
        <v>312911.0183595664</v>
      </c>
      <c r="AI2514" s="6" t="e">
        <f t="shared" si="285"/>
        <v>#N/A</v>
      </c>
    </row>
    <row r="2515" spans="1:35" x14ac:dyDescent="0.35">
      <c r="A2515" t="str">
        <f t="shared" si="284"/>
        <v>Redcliffe SurgeryBrompton Health PCNWest LondonE87004Jan10</v>
      </c>
      <c r="B2515" s="41" t="s">
        <v>610</v>
      </c>
      <c r="C2515" s="41" t="s">
        <v>468</v>
      </c>
      <c r="D2515" s="41" t="s">
        <v>29</v>
      </c>
      <c r="E2515" s="41" t="s">
        <v>362</v>
      </c>
      <c r="F2515" s="41" t="s">
        <v>362</v>
      </c>
      <c r="G2515" s="41" t="s">
        <v>765</v>
      </c>
      <c r="H2515" s="41">
        <v>10</v>
      </c>
      <c r="I2515" s="41">
        <v>9569.1442923414797</v>
      </c>
      <c r="J2515" s="41">
        <v>7257</v>
      </c>
      <c r="K2515" s="41">
        <v>2634</v>
      </c>
      <c r="L2515" s="41">
        <v>144.4143</v>
      </c>
      <c r="M2515" s="41">
        <v>52.416600000000003</v>
      </c>
      <c r="N2515" s="41"/>
      <c r="O2515" s="41"/>
      <c r="P2515" s="41"/>
      <c r="Q2515" s="41"/>
      <c r="R2515" s="41">
        <v>16586</v>
      </c>
      <c r="S2515" s="41">
        <v>296.88940000000002</v>
      </c>
      <c r="T2515" s="41"/>
      <c r="U2515" s="41"/>
      <c r="V2515" s="41">
        <v>26477</v>
      </c>
      <c r="W2515" s="41">
        <v>493.72030000000001</v>
      </c>
      <c r="X2515" s="41"/>
      <c r="Y2515" s="41"/>
      <c r="Z2515" s="6">
        <f>0</f>
        <v>0</v>
      </c>
      <c r="AA2515" s="6">
        <f t="shared" si="279"/>
        <v>493.72030000000001</v>
      </c>
      <c r="AB2515" t="e">
        <f>IF(ISBLANK(Table1[[#This Row],[FY2425_Cost]])=TRUE,#N/A,Table1[[#This Row],[FY2425_Cost]])</f>
        <v>#N/A</v>
      </c>
      <c r="AC2515" s="6" t="e">
        <f t="shared" si="280"/>
        <v>#N/A</v>
      </c>
      <c r="AD2515" s="6" t="e">
        <f>SUMIFS($AB$3:AB2515,$B$3:B2515,B2515)</f>
        <v>#N/A</v>
      </c>
      <c r="AE2515" s="6">
        <f t="shared" si="281"/>
        <v>4306.1149315536659</v>
      </c>
      <c r="AF2515" s="6">
        <f t="shared" si="282"/>
        <v>4306.1149315536659</v>
      </c>
      <c r="AG2515" s="6">
        <f>VLOOKUP(Table1[[#This Row],[PracticeCode]],$AP$3:$AS$345,4,FALSE)</f>
        <v>4306.1149315536659</v>
      </c>
      <c r="AH2515" s="27">
        <f t="shared" si="283"/>
        <v>312911.0183595664</v>
      </c>
      <c r="AI2515" s="6" t="e">
        <f t="shared" si="285"/>
        <v>#N/A</v>
      </c>
    </row>
    <row r="2516" spans="1:35" x14ac:dyDescent="0.35">
      <c r="A2516" t="str">
        <f t="shared" si="284"/>
        <v>Redcliffe SurgeryBrompton Health PCNWest LondonE87004Jul4</v>
      </c>
      <c r="B2516" s="41" t="s">
        <v>610</v>
      </c>
      <c r="C2516" s="41" t="s">
        <v>468</v>
      </c>
      <c r="D2516" s="41" t="s">
        <v>29</v>
      </c>
      <c r="E2516" s="41" t="s">
        <v>362</v>
      </c>
      <c r="F2516" s="41" t="s">
        <v>362</v>
      </c>
      <c r="G2516" s="41" t="s">
        <v>759</v>
      </c>
      <c r="H2516" s="41">
        <v>4</v>
      </c>
      <c r="I2516" s="41">
        <v>9569.1442923414797</v>
      </c>
      <c r="J2516" s="41">
        <v>6576</v>
      </c>
      <c r="K2516" s="41">
        <v>2322</v>
      </c>
      <c r="L2516" s="41">
        <v>121.65599999999999</v>
      </c>
      <c r="M2516" s="41">
        <v>42.957000000000001</v>
      </c>
      <c r="N2516" s="41">
        <v>5820</v>
      </c>
      <c r="O2516" s="41">
        <v>40</v>
      </c>
      <c r="P2516" s="41">
        <v>115.81800000000001</v>
      </c>
      <c r="Q2516" s="41">
        <v>0.79600000000000004</v>
      </c>
      <c r="R2516" s="41">
        <v>25299</v>
      </c>
      <c r="S2516" s="41">
        <v>452.85210000000001</v>
      </c>
      <c r="T2516" s="41">
        <v>7059</v>
      </c>
      <c r="U2516" s="41">
        <v>155.298</v>
      </c>
      <c r="V2516" s="41">
        <v>34197</v>
      </c>
      <c r="W2516" s="41">
        <v>617.46510000000001</v>
      </c>
      <c r="X2516" s="41">
        <v>12919</v>
      </c>
      <c r="Y2516" s="41">
        <v>271.91200000000003</v>
      </c>
      <c r="Z2516" s="6">
        <f>0</f>
        <v>0</v>
      </c>
      <c r="AA2516" s="6">
        <f t="shared" si="279"/>
        <v>617.46510000000001</v>
      </c>
      <c r="AB2516">
        <f>IF(ISBLANK(Table1[[#This Row],[FY2425_Cost]])=TRUE,#N/A,Table1[[#This Row],[FY2425_Cost]])</f>
        <v>271.91200000000003</v>
      </c>
      <c r="AC2516" s="6">
        <f t="shared" si="280"/>
        <v>-345.55309999999997</v>
      </c>
      <c r="AD2516" s="6" t="e">
        <f>SUMIFS($AB$3:AB2516,$B$3:B2516,B2516)</f>
        <v>#N/A</v>
      </c>
      <c r="AE2516" s="6">
        <f t="shared" si="281"/>
        <v>4306.1149315536659</v>
      </c>
      <c r="AF2516" s="6">
        <f t="shared" si="282"/>
        <v>4306.1149315536659</v>
      </c>
      <c r="AG2516" s="6">
        <f>VLOOKUP(Table1[[#This Row],[PracticeCode]],$AP$3:$AS$345,4,FALSE)</f>
        <v>4306.1149315536659</v>
      </c>
      <c r="AH2516" s="27">
        <f t="shared" si="283"/>
        <v>312911.0183595664</v>
      </c>
      <c r="AI2516" s="6" t="e">
        <f t="shared" si="285"/>
        <v>#N/A</v>
      </c>
    </row>
    <row r="2517" spans="1:35" x14ac:dyDescent="0.35">
      <c r="A2517" t="str">
        <f t="shared" si="284"/>
        <v>Redcliffe SurgeryBrompton Health PCNWest LondonE87004Jun3</v>
      </c>
      <c r="B2517" s="41" t="s">
        <v>610</v>
      </c>
      <c r="C2517" s="41" t="s">
        <v>468</v>
      </c>
      <c r="D2517" s="41" t="s">
        <v>29</v>
      </c>
      <c r="E2517" s="41" t="s">
        <v>362</v>
      </c>
      <c r="F2517" s="41" t="s">
        <v>362</v>
      </c>
      <c r="G2517" s="41" t="s">
        <v>758</v>
      </c>
      <c r="H2517" s="41">
        <v>3</v>
      </c>
      <c r="I2517" s="41">
        <v>9569.1442923414797</v>
      </c>
      <c r="J2517" s="41">
        <v>8230</v>
      </c>
      <c r="K2517" s="41">
        <v>7552</v>
      </c>
      <c r="L2517" s="41">
        <v>152.255</v>
      </c>
      <c r="M2517" s="41">
        <v>139.71199999999999</v>
      </c>
      <c r="N2517" s="41">
        <v>5792</v>
      </c>
      <c r="O2517" s="41">
        <v>35</v>
      </c>
      <c r="P2517" s="41">
        <v>115.2608</v>
      </c>
      <c r="Q2517" s="41">
        <v>0.69650000000000001</v>
      </c>
      <c r="R2517" s="41">
        <v>14381</v>
      </c>
      <c r="S2517" s="41">
        <v>257.41989999999998</v>
      </c>
      <c r="T2517" s="41">
        <v>6576</v>
      </c>
      <c r="U2517" s="41">
        <v>144.672</v>
      </c>
      <c r="V2517" s="41">
        <v>30163</v>
      </c>
      <c r="W2517" s="41">
        <v>549.38689999999997</v>
      </c>
      <c r="X2517" s="41">
        <v>12403</v>
      </c>
      <c r="Y2517" s="41">
        <v>260.6293</v>
      </c>
      <c r="Z2517" s="6">
        <f>0</f>
        <v>0</v>
      </c>
      <c r="AA2517" s="6">
        <f t="shared" si="279"/>
        <v>549.38689999999997</v>
      </c>
      <c r="AB2517">
        <f>IF(ISBLANK(Table1[[#This Row],[FY2425_Cost]])=TRUE,#N/A,Table1[[#This Row],[FY2425_Cost]])</f>
        <v>260.6293</v>
      </c>
      <c r="AC2517" s="6">
        <f t="shared" si="280"/>
        <v>-288.75759999999997</v>
      </c>
      <c r="AD2517" s="6" t="e">
        <f>SUMIFS($AB$3:AB2517,$B$3:B2517,B2517)</f>
        <v>#N/A</v>
      </c>
      <c r="AE2517" s="6">
        <f t="shared" si="281"/>
        <v>4306.1149315536659</v>
      </c>
      <c r="AF2517" s="6">
        <f t="shared" si="282"/>
        <v>4306.1149315536659</v>
      </c>
      <c r="AG2517" s="6">
        <f>VLOOKUP(Table1[[#This Row],[PracticeCode]],$AP$3:$AS$345,4,FALSE)</f>
        <v>4306.1149315536659</v>
      </c>
      <c r="AH2517" s="27">
        <f t="shared" si="283"/>
        <v>312911.0183595664</v>
      </c>
      <c r="AI2517" s="6" t="e">
        <f t="shared" si="285"/>
        <v>#N/A</v>
      </c>
    </row>
    <row r="2518" spans="1:35" x14ac:dyDescent="0.35">
      <c r="A2518" t="str">
        <f t="shared" si="284"/>
        <v>Redcliffe SurgeryBrompton Health PCNWest LondonE87004Mar12</v>
      </c>
      <c r="B2518" s="41" t="s">
        <v>610</v>
      </c>
      <c r="C2518" s="41" t="s">
        <v>468</v>
      </c>
      <c r="D2518" s="41" t="s">
        <v>29</v>
      </c>
      <c r="E2518" s="41" t="s">
        <v>362</v>
      </c>
      <c r="F2518" s="41" t="s">
        <v>362</v>
      </c>
      <c r="G2518" s="41" t="s">
        <v>767</v>
      </c>
      <c r="H2518" s="41">
        <v>12</v>
      </c>
      <c r="I2518" s="41">
        <v>9569.1442923414797</v>
      </c>
      <c r="J2518" s="41">
        <v>6464</v>
      </c>
      <c r="K2518" s="41">
        <v>29</v>
      </c>
      <c r="L2518" s="41">
        <v>128.6336</v>
      </c>
      <c r="M2518" s="41">
        <v>0.57710000000000006</v>
      </c>
      <c r="N2518" s="41"/>
      <c r="O2518" s="41"/>
      <c r="P2518" s="41"/>
      <c r="Q2518" s="41"/>
      <c r="R2518" s="41">
        <v>9702</v>
      </c>
      <c r="S2518" s="41">
        <v>173.66579999999999</v>
      </c>
      <c r="T2518" s="41"/>
      <c r="U2518" s="41"/>
      <c r="V2518" s="41">
        <v>16195</v>
      </c>
      <c r="W2518" s="41">
        <v>302.87649999999996</v>
      </c>
      <c r="X2518" s="41"/>
      <c r="Y2518" s="41"/>
      <c r="Z2518" s="6">
        <f>0</f>
        <v>0</v>
      </c>
      <c r="AA2518" s="6">
        <f t="shared" si="279"/>
        <v>302.87649999999996</v>
      </c>
      <c r="AB2518" t="e">
        <f>IF(ISBLANK(Table1[[#This Row],[FY2425_Cost]])=TRUE,#N/A,Table1[[#This Row],[FY2425_Cost]])</f>
        <v>#N/A</v>
      </c>
      <c r="AC2518" s="6" t="e">
        <f t="shared" si="280"/>
        <v>#N/A</v>
      </c>
      <c r="AD2518" s="6" t="e">
        <f>SUMIFS($AB$3:AB2518,$B$3:B2518,B2518)</f>
        <v>#N/A</v>
      </c>
      <c r="AE2518" s="6">
        <f t="shared" si="281"/>
        <v>4306.1149315536659</v>
      </c>
      <c r="AF2518" s="6">
        <f t="shared" si="282"/>
        <v>4306.1149315536659</v>
      </c>
      <c r="AG2518" s="6">
        <f>VLOOKUP(Table1[[#This Row],[PracticeCode]],$AP$3:$AS$345,4,FALSE)</f>
        <v>4306.1149315536659</v>
      </c>
      <c r="AH2518" s="27">
        <f t="shared" si="283"/>
        <v>312911.0183595664</v>
      </c>
      <c r="AI2518" s="6" t="e">
        <f t="shared" si="285"/>
        <v>#N/A</v>
      </c>
    </row>
    <row r="2519" spans="1:35" x14ac:dyDescent="0.35">
      <c r="A2519" t="str">
        <f t="shared" si="284"/>
        <v>Redcliffe SurgeryBrompton Health PCNWest LondonE87004May2</v>
      </c>
      <c r="B2519" s="41" t="s">
        <v>610</v>
      </c>
      <c r="C2519" s="41" t="s">
        <v>468</v>
      </c>
      <c r="D2519" s="41" t="s">
        <v>29</v>
      </c>
      <c r="E2519" s="41" t="s">
        <v>362</v>
      </c>
      <c r="F2519" s="41" t="s">
        <v>362</v>
      </c>
      <c r="G2519" s="41" t="s">
        <v>757</v>
      </c>
      <c r="H2519" s="41">
        <v>2</v>
      </c>
      <c r="I2519" s="41">
        <v>9569.1442923414797</v>
      </c>
      <c r="J2519" s="41">
        <v>8091</v>
      </c>
      <c r="K2519" s="41">
        <v>7123</v>
      </c>
      <c r="L2519" s="41">
        <v>149.68349999999998</v>
      </c>
      <c r="M2519" s="41">
        <v>131.77549999999999</v>
      </c>
      <c r="N2519" s="41">
        <v>4789</v>
      </c>
      <c r="O2519" s="41">
        <v>28</v>
      </c>
      <c r="P2519" s="41">
        <v>95.301100000000005</v>
      </c>
      <c r="Q2519" s="41">
        <v>0.55720000000000003</v>
      </c>
      <c r="R2519" s="41">
        <v>10954</v>
      </c>
      <c r="S2519" s="41">
        <v>196.07660000000001</v>
      </c>
      <c r="T2519" s="41">
        <v>6937</v>
      </c>
      <c r="U2519" s="41">
        <v>152.614</v>
      </c>
      <c r="V2519" s="41">
        <v>26168</v>
      </c>
      <c r="W2519" s="41">
        <v>477.53559999999993</v>
      </c>
      <c r="X2519" s="41">
        <v>11754</v>
      </c>
      <c r="Y2519" s="41">
        <v>248.47230000000002</v>
      </c>
      <c r="Z2519" s="6">
        <f>0</f>
        <v>0</v>
      </c>
      <c r="AA2519" s="6">
        <f t="shared" ref="AA2519:AA2582" si="286">IFERROR(W2519*1,#N/A)</f>
        <v>477.53559999999993</v>
      </c>
      <c r="AB2519">
        <f>IF(ISBLANK(Table1[[#This Row],[FY2425_Cost]])=TRUE,#N/A,Table1[[#This Row],[FY2425_Cost]])</f>
        <v>248.47230000000002</v>
      </c>
      <c r="AC2519" s="6">
        <f t="shared" ref="AC2519:AC2582" si="287">AB2519-AA2519</f>
        <v>-229.06329999999991</v>
      </c>
      <c r="AD2519" s="6" t="e">
        <f>SUMIFS($AB$3:AB2519,$B$3:B2519,B2519)</f>
        <v>#N/A</v>
      </c>
      <c r="AE2519" s="6">
        <f t="shared" ref="AE2519:AE2582" si="288">IFERROR(I2519*$AE$1,#N/A)</f>
        <v>4306.1149315536659</v>
      </c>
      <c r="AF2519" s="6">
        <f t="shared" ref="AF2519:AF2582" si="289">AE2519+Z2519</f>
        <v>4306.1149315536659</v>
      </c>
      <c r="AG2519" s="6">
        <f>VLOOKUP(Table1[[#This Row],[PracticeCode]],$AP$3:$AS$345,4,FALSE)</f>
        <v>4306.1149315536659</v>
      </c>
      <c r="AH2519" s="27">
        <f t="shared" ref="AH2519:AH2582" si="290">IFERROR(I2519*$AH$1,#N/A)</f>
        <v>312911.0183595664</v>
      </c>
      <c r="AI2519" s="6" t="e">
        <f t="shared" si="285"/>
        <v>#N/A</v>
      </c>
    </row>
    <row r="2520" spans="1:35" x14ac:dyDescent="0.35">
      <c r="A2520" t="str">
        <f t="shared" si="284"/>
        <v>Redcliffe SurgeryBrompton Health PCNWest LondonE87004Nov8</v>
      </c>
      <c r="B2520" s="41" t="s">
        <v>610</v>
      </c>
      <c r="C2520" s="41" t="s">
        <v>468</v>
      </c>
      <c r="D2520" s="41" t="s">
        <v>29</v>
      </c>
      <c r="E2520" s="41" t="s">
        <v>362</v>
      </c>
      <c r="F2520" s="41" t="s">
        <v>362</v>
      </c>
      <c r="G2520" s="41" t="s">
        <v>763</v>
      </c>
      <c r="H2520" s="41">
        <v>8</v>
      </c>
      <c r="I2520" s="41">
        <v>9569.1442923414797</v>
      </c>
      <c r="J2520" s="41">
        <v>6237</v>
      </c>
      <c r="K2520" s="41">
        <v>1401</v>
      </c>
      <c r="L2520" s="41">
        <v>124.11630000000001</v>
      </c>
      <c r="M2520" s="41">
        <v>27.879900000000003</v>
      </c>
      <c r="N2520" s="41"/>
      <c r="O2520" s="41"/>
      <c r="P2520" s="41"/>
      <c r="Q2520" s="41"/>
      <c r="R2520" s="41">
        <v>7935</v>
      </c>
      <c r="S2520" s="41">
        <v>142.03649999999999</v>
      </c>
      <c r="T2520" s="41"/>
      <c r="U2520" s="41"/>
      <c r="V2520" s="41">
        <v>15573</v>
      </c>
      <c r="W2520" s="41">
        <v>294.03269999999998</v>
      </c>
      <c r="X2520" s="41"/>
      <c r="Y2520" s="41"/>
      <c r="Z2520" s="6">
        <f>0</f>
        <v>0</v>
      </c>
      <c r="AA2520" s="6">
        <f t="shared" si="286"/>
        <v>294.03269999999998</v>
      </c>
      <c r="AB2520" t="e">
        <f>IF(ISBLANK(Table1[[#This Row],[FY2425_Cost]])=TRUE,#N/A,Table1[[#This Row],[FY2425_Cost]])</f>
        <v>#N/A</v>
      </c>
      <c r="AC2520" s="6" t="e">
        <f t="shared" si="287"/>
        <v>#N/A</v>
      </c>
      <c r="AD2520" s="6" t="e">
        <f>SUMIFS($AB$3:AB2520,$B$3:B2520,B2520)</f>
        <v>#N/A</v>
      </c>
      <c r="AE2520" s="6">
        <f t="shared" si="288"/>
        <v>4306.1149315536659</v>
      </c>
      <c r="AF2520" s="6">
        <f t="shared" si="289"/>
        <v>4306.1149315536659</v>
      </c>
      <c r="AG2520" s="6">
        <f>VLOOKUP(Table1[[#This Row],[PracticeCode]],$AP$3:$AS$345,4,FALSE)</f>
        <v>4306.1149315536659</v>
      </c>
      <c r="AH2520" s="27">
        <f t="shared" si="290"/>
        <v>312911.0183595664</v>
      </c>
      <c r="AI2520" s="6" t="e">
        <f t="shared" si="285"/>
        <v>#N/A</v>
      </c>
    </row>
    <row r="2521" spans="1:35" x14ac:dyDescent="0.35">
      <c r="A2521" t="str">
        <f t="shared" si="284"/>
        <v>Redcliffe SurgeryBrompton Health PCNWest LondonE87004Oct7</v>
      </c>
      <c r="B2521" s="41" t="s">
        <v>610</v>
      </c>
      <c r="C2521" s="41" t="s">
        <v>468</v>
      </c>
      <c r="D2521" s="41" t="s">
        <v>29</v>
      </c>
      <c r="E2521" s="41" t="s">
        <v>362</v>
      </c>
      <c r="F2521" s="41" t="s">
        <v>362</v>
      </c>
      <c r="G2521" s="41" t="s">
        <v>762</v>
      </c>
      <c r="H2521" s="41">
        <v>7</v>
      </c>
      <c r="I2521" s="41">
        <v>9569.1442923414797</v>
      </c>
      <c r="J2521" s="41">
        <v>5772</v>
      </c>
      <c r="K2521" s="41">
        <v>2294</v>
      </c>
      <c r="L2521" s="41">
        <v>114.86280000000001</v>
      </c>
      <c r="M2521" s="41">
        <v>45.650600000000004</v>
      </c>
      <c r="N2521" s="41">
        <v>0</v>
      </c>
      <c r="O2521" s="41">
        <v>157</v>
      </c>
      <c r="P2521" s="41">
        <v>0</v>
      </c>
      <c r="Q2521" s="41">
        <v>3.5324999999999998</v>
      </c>
      <c r="R2521" s="41">
        <v>9236</v>
      </c>
      <c r="S2521" s="41">
        <v>165.3244</v>
      </c>
      <c r="T2521" s="41">
        <v>9840</v>
      </c>
      <c r="U2521" s="41">
        <v>216.48</v>
      </c>
      <c r="V2521" s="41">
        <v>17302</v>
      </c>
      <c r="W2521" s="41">
        <v>325.83780000000002</v>
      </c>
      <c r="X2521" s="41">
        <v>9997</v>
      </c>
      <c r="Y2521" s="41">
        <v>220.01249999999999</v>
      </c>
      <c r="Z2521" s="6">
        <f>0</f>
        <v>0</v>
      </c>
      <c r="AA2521" s="6">
        <f t="shared" si="286"/>
        <v>325.83780000000002</v>
      </c>
      <c r="AB2521">
        <f>IF(ISBLANK(Table1[[#This Row],[FY2425_Cost]])=TRUE,#N/A,Table1[[#This Row],[FY2425_Cost]])</f>
        <v>220.01249999999999</v>
      </c>
      <c r="AC2521" s="6">
        <f t="shared" si="287"/>
        <v>-105.82530000000003</v>
      </c>
      <c r="AD2521" s="6" t="e">
        <f>SUMIFS($AB$3:AB2521,$B$3:B2521,B2521)</f>
        <v>#N/A</v>
      </c>
      <c r="AE2521" s="6">
        <f t="shared" si="288"/>
        <v>4306.1149315536659</v>
      </c>
      <c r="AF2521" s="6">
        <f t="shared" si="289"/>
        <v>4306.1149315536659</v>
      </c>
      <c r="AG2521" s="6">
        <f>VLOOKUP(Table1[[#This Row],[PracticeCode]],$AP$3:$AS$345,4,FALSE)</f>
        <v>4306.1149315536659</v>
      </c>
      <c r="AH2521" s="27">
        <f t="shared" si="290"/>
        <v>312911.0183595664</v>
      </c>
      <c r="AI2521" s="6" t="e">
        <f t="shared" si="285"/>
        <v>#N/A</v>
      </c>
    </row>
    <row r="2522" spans="1:35" x14ac:dyDescent="0.35">
      <c r="A2522" t="str">
        <f t="shared" si="284"/>
        <v>Redcliffe SurgeryBrompton Health PCNWest LondonE87004Sep6</v>
      </c>
      <c r="B2522" s="41" t="s">
        <v>610</v>
      </c>
      <c r="C2522" s="41" t="s">
        <v>468</v>
      </c>
      <c r="D2522" s="41" t="s">
        <v>29</v>
      </c>
      <c r="E2522" s="41" t="s">
        <v>362</v>
      </c>
      <c r="F2522" s="41" t="s">
        <v>362</v>
      </c>
      <c r="G2522" s="41" t="s">
        <v>761</v>
      </c>
      <c r="H2522" s="41">
        <v>6</v>
      </c>
      <c r="I2522" s="41">
        <v>9569.1442923414797</v>
      </c>
      <c r="J2522" s="41">
        <v>5729</v>
      </c>
      <c r="K2522" s="41">
        <v>879</v>
      </c>
      <c r="L2522" s="41">
        <v>114.00710000000001</v>
      </c>
      <c r="M2522" s="41">
        <v>17.492100000000001</v>
      </c>
      <c r="N2522" s="41">
        <v>6452</v>
      </c>
      <c r="O2522" s="41">
        <v>81</v>
      </c>
      <c r="P2522" s="41">
        <v>145.16999999999999</v>
      </c>
      <c r="Q2522" s="41">
        <v>1.8225</v>
      </c>
      <c r="R2522" s="41">
        <v>7689</v>
      </c>
      <c r="S2522" s="41">
        <v>137.63310000000001</v>
      </c>
      <c r="T2522" s="41">
        <v>7894</v>
      </c>
      <c r="U2522" s="41">
        <v>173.66800000000001</v>
      </c>
      <c r="V2522" s="41">
        <v>14297</v>
      </c>
      <c r="W2522" s="41">
        <v>269.13229999999999</v>
      </c>
      <c r="X2522" s="41">
        <v>14427</v>
      </c>
      <c r="Y2522" s="41">
        <v>320.66049999999996</v>
      </c>
      <c r="Z2522" s="6">
        <f>0</f>
        <v>0</v>
      </c>
      <c r="AA2522" s="6">
        <f t="shared" si="286"/>
        <v>269.13229999999999</v>
      </c>
      <c r="AB2522">
        <f>IF(ISBLANK(Table1[[#This Row],[FY2425_Cost]])=TRUE,#N/A,Table1[[#This Row],[FY2425_Cost]])</f>
        <v>320.66049999999996</v>
      </c>
      <c r="AC2522" s="6">
        <f t="shared" si="287"/>
        <v>51.52819999999997</v>
      </c>
      <c r="AD2522" s="6" t="e">
        <f>SUMIFS($AB$3:AB2522,$B$3:B2522,B2522)</f>
        <v>#N/A</v>
      </c>
      <c r="AE2522" s="6">
        <f t="shared" si="288"/>
        <v>4306.1149315536659</v>
      </c>
      <c r="AF2522" s="6">
        <f t="shared" si="289"/>
        <v>4306.1149315536659</v>
      </c>
      <c r="AG2522" s="6">
        <f>VLOOKUP(Table1[[#This Row],[PracticeCode]],$AP$3:$AS$345,4,FALSE)</f>
        <v>4306.1149315536659</v>
      </c>
      <c r="AH2522" s="27">
        <f t="shared" si="290"/>
        <v>312911.0183595664</v>
      </c>
      <c r="AI2522" s="6" t="e">
        <f t="shared" si="285"/>
        <v>#N/A</v>
      </c>
    </row>
    <row r="2523" spans="1:35" x14ac:dyDescent="0.35">
      <c r="A2523" t="str">
        <f t="shared" si="284"/>
        <v>Redwood Practice Hounslow HealthHounslowE85113Apr1</v>
      </c>
      <c r="B2523" s="41" t="s">
        <v>710</v>
      </c>
      <c r="C2523" s="41" t="s">
        <v>433</v>
      </c>
      <c r="D2523" s="41" t="s">
        <v>16</v>
      </c>
      <c r="E2523" s="41" t="s">
        <v>257</v>
      </c>
      <c r="F2523" s="41" t="s">
        <v>257</v>
      </c>
      <c r="G2523" s="41" t="s">
        <v>756</v>
      </c>
      <c r="H2523" s="41">
        <v>1</v>
      </c>
      <c r="I2523" s="41">
        <v>6707.3344757002797</v>
      </c>
      <c r="J2523" s="41">
        <v>6173</v>
      </c>
      <c r="K2523" s="41">
        <v>0</v>
      </c>
      <c r="L2523" s="41">
        <v>114.20049999999999</v>
      </c>
      <c r="M2523" s="41">
        <v>0</v>
      </c>
      <c r="N2523" s="41">
        <v>6042</v>
      </c>
      <c r="O2523" s="41">
        <v>575</v>
      </c>
      <c r="P2523" s="41">
        <v>120.23580000000001</v>
      </c>
      <c r="Q2523" s="41">
        <v>11.442500000000001</v>
      </c>
      <c r="R2523" s="41">
        <v>4496</v>
      </c>
      <c r="S2523" s="41">
        <v>80.478399999999993</v>
      </c>
      <c r="T2523" s="41">
        <v>9260</v>
      </c>
      <c r="U2523" s="41">
        <v>203.72</v>
      </c>
      <c r="V2523" s="41">
        <v>10669</v>
      </c>
      <c r="W2523" s="41">
        <v>194.6789</v>
      </c>
      <c r="X2523" s="41">
        <v>15877</v>
      </c>
      <c r="Y2523" s="41">
        <v>335.39830000000001</v>
      </c>
      <c r="Z2523" s="6">
        <f>0</f>
        <v>0</v>
      </c>
      <c r="AA2523" s="6">
        <f t="shared" si="286"/>
        <v>194.6789</v>
      </c>
      <c r="AB2523">
        <f>IF(ISBLANK(Table1[[#This Row],[FY2425_Cost]])=TRUE,#N/A,Table1[[#This Row],[FY2425_Cost]])</f>
        <v>335.39830000000001</v>
      </c>
      <c r="AC2523" s="6">
        <f t="shared" si="287"/>
        <v>140.71940000000001</v>
      </c>
      <c r="AD2523" s="6">
        <f>SUMIFS($AB$3:AB2523,$B$3:B2523,B2523)</f>
        <v>335.39830000000001</v>
      </c>
      <c r="AE2523" s="6">
        <f t="shared" si="288"/>
        <v>3018.3005140651258</v>
      </c>
      <c r="AF2523" s="6">
        <f t="shared" si="289"/>
        <v>3018.3005140651258</v>
      </c>
      <c r="AG2523" s="6">
        <f>VLOOKUP(Table1[[#This Row],[PracticeCode]],$AP$3:$AS$345,4,FALSE)</f>
        <v>3018.3005140651258</v>
      </c>
      <c r="AH2523" s="27">
        <f t="shared" si="290"/>
        <v>219329.83735539916</v>
      </c>
      <c r="AI2523" s="6">
        <f t="shared" si="285"/>
        <v>0</v>
      </c>
    </row>
    <row r="2524" spans="1:35" x14ac:dyDescent="0.35">
      <c r="A2524" t="str">
        <f t="shared" si="284"/>
        <v>Redwood Practice Hounslow HealthHounslowE85113Aug5</v>
      </c>
      <c r="B2524" s="41" t="s">
        <v>710</v>
      </c>
      <c r="C2524" s="41" t="s">
        <v>433</v>
      </c>
      <c r="D2524" s="41" t="s">
        <v>16</v>
      </c>
      <c r="E2524" s="41" t="s">
        <v>257</v>
      </c>
      <c r="F2524" s="41" t="s">
        <v>257</v>
      </c>
      <c r="G2524" s="41" t="s">
        <v>760</v>
      </c>
      <c r="H2524" s="41">
        <v>5</v>
      </c>
      <c r="I2524" s="41">
        <v>6707.3344757002797</v>
      </c>
      <c r="J2524" s="41">
        <v>3593</v>
      </c>
      <c r="K2524" s="41">
        <v>111</v>
      </c>
      <c r="L2524" s="41">
        <v>66.470500000000001</v>
      </c>
      <c r="M2524" s="41">
        <v>2.0535000000000001</v>
      </c>
      <c r="N2524" s="41">
        <v>3079</v>
      </c>
      <c r="O2524" s="41">
        <v>610</v>
      </c>
      <c r="P2524" s="41">
        <v>61.272100000000002</v>
      </c>
      <c r="Q2524" s="41">
        <v>12.139000000000001</v>
      </c>
      <c r="R2524" s="41">
        <v>6254</v>
      </c>
      <c r="S2524" s="41">
        <v>111.9466</v>
      </c>
      <c r="T2524" s="41">
        <v>10894</v>
      </c>
      <c r="U2524" s="41">
        <v>239.66800000000001</v>
      </c>
      <c r="V2524" s="41">
        <v>9958</v>
      </c>
      <c r="W2524" s="41">
        <v>180.47059999999999</v>
      </c>
      <c r="X2524" s="41">
        <v>14583</v>
      </c>
      <c r="Y2524" s="41">
        <v>313.07910000000004</v>
      </c>
      <c r="Z2524" s="6">
        <f>0</f>
        <v>0</v>
      </c>
      <c r="AA2524" s="6">
        <f t="shared" si="286"/>
        <v>180.47059999999999</v>
      </c>
      <c r="AB2524">
        <f>IF(ISBLANK(Table1[[#This Row],[FY2425_Cost]])=TRUE,#N/A,Table1[[#This Row],[FY2425_Cost]])</f>
        <v>313.07910000000004</v>
      </c>
      <c r="AC2524" s="6">
        <f t="shared" si="287"/>
        <v>132.60850000000005</v>
      </c>
      <c r="AD2524" s="6">
        <f>SUMIFS($AB$3:AB2524,$B$3:B2524,B2524)</f>
        <v>648.47739999999999</v>
      </c>
      <c r="AE2524" s="6">
        <f t="shared" si="288"/>
        <v>3018.3005140651258</v>
      </c>
      <c r="AF2524" s="6">
        <f t="shared" si="289"/>
        <v>3018.3005140651258</v>
      </c>
      <c r="AG2524" s="6">
        <f>VLOOKUP(Table1[[#This Row],[PracticeCode]],$AP$3:$AS$345,4,FALSE)</f>
        <v>3018.3005140651258</v>
      </c>
      <c r="AH2524" s="27">
        <f t="shared" si="290"/>
        <v>219329.83735539916</v>
      </c>
      <c r="AI2524" s="6">
        <f t="shared" si="285"/>
        <v>0</v>
      </c>
    </row>
    <row r="2525" spans="1:35" x14ac:dyDescent="0.35">
      <c r="A2525" t="str">
        <f t="shared" si="284"/>
        <v>Redwood Practice Hounslow HealthHounslowE85113Dec9</v>
      </c>
      <c r="B2525" s="41" t="s">
        <v>710</v>
      </c>
      <c r="C2525" s="41" t="s">
        <v>433</v>
      </c>
      <c r="D2525" s="41" t="s">
        <v>16</v>
      </c>
      <c r="E2525" s="41" t="s">
        <v>257</v>
      </c>
      <c r="F2525" s="41" t="s">
        <v>257</v>
      </c>
      <c r="G2525" s="41" t="s">
        <v>764</v>
      </c>
      <c r="H2525" s="41">
        <v>9</v>
      </c>
      <c r="I2525" s="41">
        <v>6707.3344757002797</v>
      </c>
      <c r="J2525" s="41">
        <v>2715</v>
      </c>
      <c r="K2525" s="41">
        <v>665</v>
      </c>
      <c r="L2525" s="41">
        <v>54.028500000000001</v>
      </c>
      <c r="M2525" s="41">
        <v>13.233500000000001</v>
      </c>
      <c r="N2525" s="41"/>
      <c r="O2525" s="41"/>
      <c r="P2525" s="41"/>
      <c r="Q2525" s="41"/>
      <c r="R2525" s="41">
        <v>7183</v>
      </c>
      <c r="S2525" s="41">
        <v>128.57570000000001</v>
      </c>
      <c r="T2525" s="41"/>
      <c r="U2525" s="41"/>
      <c r="V2525" s="41">
        <v>10563</v>
      </c>
      <c r="W2525" s="41">
        <v>195.83770000000001</v>
      </c>
      <c r="X2525" s="41"/>
      <c r="Y2525" s="41"/>
      <c r="Z2525" s="6">
        <f>0</f>
        <v>0</v>
      </c>
      <c r="AA2525" s="6">
        <f t="shared" si="286"/>
        <v>195.83770000000001</v>
      </c>
      <c r="AB2525" t="e">
        <f>IF(ISBLANK(Table1[[#This Row],[FY2425_Cost]])=TRUE,#N/A,Table1[[#This Row],[FY2425_Cost]])</f>
        <v>#N/A</v>
      </c>
      <c r="AC2525" s="6" t="e">
        <f t="shared" si="287"/>
        <v>#N/A</v>
      </c>
      <c r="AD2525" s="6" t="e">
        <f>SUMIFS($AB$3:AB2525,$B$3:B2525,B2525)</f>
        <v>#N/A</v>
      </c>
      <c r="AE2525" s="6">
        <f t="shared" si="288"/>
        <v>3018.3005140651258</v>
      </c>
      <c r="AF2525" s="6">
        <f t="shared" si="289"/>
        <v>3018.3005140651258</v>
      </c>
      <c r="AG2525" s="6">
        <f>VLOOKUP(Table1[[#This Row],[PracticeCode]],$AP$3:$AS$345,4,FALSE)</f>
        <v>3018.3005140651258</v>
      </c>
      <c r="AH2525" s="27">
        <f t="shared" si="290"/>
        <v>219329.83735539916</v>
      </c>
      <c r="AI2525" s="6" t="e">
        <f t="shared" si="285"/>
        <v>#N/A</v>
      </c>
    </row>
    <row r="2526" spans="1:35" x14ac:dyDescent="0.35">
      <c r="A2526" t="str">
        <f t="shared" si="284"/>
        <v>Redwood Practice Hounslow HealthHounslowE85113Feb11</v>
      </c>
      <c r="B2526" s="41" t="s">
        <v>710</v>
      </c>
      <c r="C2526" s="41" t="s">
        <v>433</v>
      </c>
      <c r="D2526" s="41" t="s">
        <v>16</v>
      </c>
      <c r="E2526" s="41" t="s">
        <v>257</v>
      </c>
      <c r="F2526" s="41" t="s">
        <v>257</v>
      </c>
      <c r="G2526" s="41" t="s">
        <v>766</v>
      </c>
      <c r="H2526" s="41">
        <v>11</v>
      </c>
      <c r="I2526" s="41">
        <v>6707.3344757002797</v>
      </c>
      <c r="J2526" s="41">
        <v>2894</v>
      </c>
      <c r="K2526" s="41">
        <v>688</v>
      </c>
      <c r="L2526" s="41">
        <v>57.590600000000002</v>
      </c>
      <c r="M2526" s="41">
        <v>13.6912</v>
      </c>
      <c r="N2526" s="41"/>
      <c r="O2526" s="41"/>
      <c r="P2526" s="41"/>
      <c r="Q2526" s="41"/>
      <c r="R2526" s="41">
        <v>11146</v>
      </c>
      <c r="S2526" s="41">
        <v>199.51339999999999</v>
      </c>
      <c r="T2526" s="41"/>
      <c r="U2526" s="41"/>
      <c r="V2526" s="41">
        <v>14728</v>
      </c>
      <c r="W2526" s="41">
        <v>270.79520000000002</v>
      </c>
      <c r="X2526" s="41"/>
      <c r="Y2526" s="41"/>
      <c r="Z2526" s="6">
        <f>0</f>
        <v>0</v>
      </c>
      <c r="AA2526" s="6">
        <f t="shared" si="286"/>
        <v>270.79520000000002</v>
      </c>
      <c r="AB2526" t="e">
        <f>IF(ISBLANK(Table1[[#This Row],[FY2425_Cost]])=TRUE,#N/A,Table1[[#This Row],[FY2425_Cost]])</f>
        <v>#N/A</v>
      </c>
      <c r="AC2526" s="6" t="e">
        <f t="shared" si="287"/>
        <v>#N/A</v>
      </c>
      <c r="AD2526" s="6" t="e">
        <f>SUMIFS($AB$3:AB2526,$B$3:B2526,B2526)</f>
        <v>#N/A</v>
      </c>
      <c r="AE2526" s="6">
        <f t="shared" si="288"/>
        <v>3018.3005140651258</v>
      </c>
      <c r="AF2526" s="6">
        <f t="shared" si="289"/>
        <v>3018.3005140651258</v>
      </c>
      <c r="AG2526" s="6">
        <f>VLOOKUP(Table1[[#This Row],[PracticeCode]],$AP$3:$AS$345,4,FALSE)</f>
        <v>3018.3005140651258</v>
      </c>
      <c r="AH2526" s="27">
        <f t="shared" si="290"/>
        <v>219329.83735539916</v>
      </c>
      <c r="AI2526" s="6" t="e">
        <f t="shared" si="285"/>
        <v>#N/A</v>
      </c>
    </row>
    <row r="2527" spans="1:35" x14ac:dyDescent="0.35">
      <c r="A2527" t="str">
        <f t="shared" si="284"/>
        <v>Redwood Practice Hounslow HealthHounslowE85113Jan10</v>
      </c>
      <c r="B2527" s="41" t="s">
        <v>710</v>
      </c>
      <c r="C2527" s="41" t="s">
        <v>433</v>
      </c>
      <c r="D2527" s="41" t="s">
        <v>16</v>
      </c>
      <c r="E2527" s="41" t="s">
        <v>257</v>
      </c>
      <c r="F2527" s="41" t="s">
        <v>257</v>
      </c>
      <c r="G2527" s="41" t="s">
        <v>765</v>
      </c>
      <c r="H2527" s="41">
        <v>10</v>
      </c>
      <c r="I2527" s="41">
        <v>6707.3344757002797</v>
      </c>
      <c r="J2527" s="41">
        <v>2969</v>
      </c>
      <c r="K2527" s="41">
        <v>32</v>
      </c>
      <c r="L2527" s="41">
        <v>59.083100000000002</v>
      </c>
      <c r="M2527" s="41">
        <v>0.63680000000000003</v>
      </c>
      <c r="N2527" s="41"/>
      <c r="O2527" s="41"/>
      <c r="P2527" s="41"/>
      <c r="Q2527" s="41"/>
      <c r="R2527" s="41">
        <v>8760</v>
      </c>
      <c r="S2527" s="41">
        <v>156.804</v>
      </c>
      <c r="T2527" s="41"/>
      <c r="U2527" s="41"/>
      <c r="V2527" s="41">
        <v>11761</v>
      </c>
      <c r="W2527" s="41">
        <v>216.5239</v>
      </c>
      <c r="X2527" s="41"/>
      <c r="Y2527" s="41"/>
      <c r="Z2527" s="6">
        <f>0</f>
        <v>0</v>
      </c>
      <c r="AA2527" s="6">
        <f t="shared" si="286"/>
        <v>216.5239</v>
      </c>
      <c r="AB2527" t="e">
        <f>IF(ISBLANK(Table1[[#This Row],[FY2425_Cost]])=TRUE,#N/A,Table1[[#This Row],[FY2425_Cost]])</f>
        <v>#N/A</v>
      </c>
      <c r="AC2527" s="6" t="e">
        <f t="shared" si="287"/>
        <v>#N/A</v>
      </c>
      <c r="AD2527" s="6" t="e">
        <f>SUMIFS($AB$3:AB2527,$B$3:B2527,B2527)</f>
        <v>#N/A</v>
      </c>
      <c r="AE2527" s="6">
        <f t="shared" si="288"/>
        <v>3018.3005140651258</v>
      </c>
      <c r="AF2527" s="6">
        <f t="shared" si="289"/>
        <v>3018.3005140651258</v>
      </c>
      <c r="AG2527" s="6">
        <f>VLOOKUP(Table1[[#This Row],[PracticeCode]],$AP$3:$AS$345,4,FALSE)</f>
        <v>3018.3005140651258</v>
      </c>
      <c r="AH2527" s="27">
        <f t="shared" si="290"/>
        <v>219329.83735539916</v>
      </c>
      <c r="AI2527" s="6" t="e">
        <f t="shared" si="285"/>
        <v>#N/A</v>
      </c>
    </row>
    <row r="2528" spans="1:35" x14ac:dyDescent="0.35">
      <c r="A2528" t="str">
        <f t="shared" si="284"/>
        <v>Redwood Practice Hounslow HealthHounslowE85113Jul4</v>
      </c>
      <c r="B2528" s="41" t="s">
        <v>710</v>
      </c>
      <c r="C2528" s="41" t="s">
        <v>433</v>
      </c>
      <c r="D2528" s="41" t="s">
        <v>16</v>
      </c>
      <c r="E2528" s="41" t="s">
        <v>257</v>
      </c>
      <c r="F2528" s="41" t="s">
        <v>257</v>
      </c>
      <c r="G2528" s="41" t="s">
        <v>759</v>
      </c>
      <c r="H2528" s="41">
        <v>4</v>
      </c>
      <c r="I2528" s="41">
        <v>6707.3344757002797</v>
      </c>
      <c r="J2528" s="41">
        <v>3792</v>
      </c>
      <c r="K2528" s="41">
        <v>37</v>
      </c>
      <c r="L2528" s="41">
        <v>70.152000000000001</v>
      </c>
      <c r="M2528" s="41">
        <v>0.6845</v>
      </c>
      <c r="N2528" s="41">
        <v>2554</v>
      </c>
      <c r="O2528" s="41">
        <v>99</v>
      </c>
      <c r="P2528" s="41">
        <v>50.824600000000004</v>
      </c>
      <c r="Q2528" s="41">
        <v>1.9701000000000002</v>
      </c>
      <c r="R2528" s="41">
        <v>8702</v>
      </c>
      <c r="S2528" s="41">
        <v>155.76580000000001</v>
      </c>
      <c r="T2528" s="41">
        <v>12289</v>
      </c>
      <c r="U2528" s="41">
        <v>270.358</v>
      </c>
      <c r="V2528" s="41">
        <v>12531</v>
      </c>
      <c r="W2528" s="41">
        <v>226.60230000000001</v>
      </c>
      <c r="X2528" s="41">
        <v>14942</v>
      </c>
      <c r="Y2528" s="41">
        <v>323.15269999999998</v>
      </c>
      <c r="Z2528" s="6">
        <f>0</f>
        <v>0</v>
      </c>
      <c r="AA2528" s="6">
        <f t="shared" si="286"/>
        <v>226.60230000000001</v>
      </c>
      <c r="AB2528">
        <f>IF(ISBLANK(Table1[[#This Row],[FY2425_Cost]])=TRUE,#N/A,Table1[[#This Row],[FY2425_Cost]])</f>
        <v>323.15269999999998</v>
      </c>
      <c r="AC2528" s="6">
        <f t="shared" si="287"/>
        <v>96.550399999999968</v>
      </c>
      <c r="AD2528" s="6" t="e">
        <f>SUMIFS($AB$3:AB2528,$B$3:B2528,B2528)</f>
        <v>#N/A</v>
      </c>
      <c r="AE2528" s="6">
        <f t="shared" si="288"/>
        <v>3018.3005140651258</v>
      </c>
      <c r="AF2528" s="6">
        <f t="shared" si="289"/>
        <v>3018.3005140651258</v>
      </c>
      <c r="AG2528" s="6">
        <f>VLOOKUP(Table1[[#This Row],[PracticeCode]],$AP$3:$AS$345,4,FALSE)</f>
        <v>3018.3005140651258</v>
      </c>
      <c r="AH2528" s="27">
        <f t="shared" si="290"/>
        <v>219329.83735539916</v>
      </c>
      <c r="AI2528" s="6" t="e">
        <f t="shared" si="285"/>
        <v>#N/A</v>
      </c>
    </row>
    <row r="2529" spans="1:35" x14ac:dyDescent="0.35">
      <c r="A2529" t="str">
        <f t="shared" si="284"/>
        <v>Redwood Practice Hounslow HealthHounslowE85113Jun3</v>
      </c>
      <c r="B2529" s="41" t="s">
        <v>710</v>
      </c>
      <c r="C2529" s="41" t="s">
        <v>433</v>
      </c>
      <c r="D2529" s="41" t="s">
        <v>16</v>
      </c>
      <c r="E2529" s="41" t="s">
        <v>257</v>
      </c>
      <c r="F2529" s="41" t="s">
        <v>257</v>
      </c>
      <c r="G2529" s="41" t="s">
        <v>758</v>
      </c>
      <c r="H2529" s="41">
        <v>3</v>
      </c>
      <c r="I2529" s="41">
        <v>6707.3344757002797</v>
      </c>
      <c r="J2529" s="41">
        <v>2205</v>
      </c>
      <c r="K2529" s="41">
        <v>6</v>
      </c>
      <c r="L2529" s="41">
        <v>40.792499999999997</v>
      </c>
      <c r="M2529" s="41">
        <v>0.11099999999999999</v>
      </c>
      <c r="N2529" s="41">
        <v>2813</v>
      </c>
      <c r="O2529" s="41">
        <v>276</v>
      </c>
      <c r="P2529" s="41">
        <v>55.978700000000003</v>
      </c>
      <c r="Q2529" s="41">
        <v>5.4923999999999999</v>
      </c>
      <c r="R2529" s="41">
        <v>9149</v>
      </c>
      <c r="S2529" s="41">
        <v>163.7671</v>
      </c>
      <c r="T2529" s="41">
        <v>12028</v>
      </c>
      <c r="U2529" s="41">
        <v>264.61599999999999</v>
      </c>
      <c r="V2529" s="41">
        <v>11360</v>
      </c>
      <c r="W2529" s="41">
        <v>204.67059999999998</v>
      </c>
      <c r="X2529" s="41">
        <v>15117</v>
      </c>
      <c r="Y2529" s="41">
        <v>326.08709999999996</v>
      </c>
      <c r="Z2529" s="6">
        <f>0</f>
        <v>0</v>
      </c>
      <c r="AA2529" s="6">
        <f t="shared" si="286"/>
        <v>204.67059999999998</v>
      </c>
      <c r="AB2529">
        <f>IF(ISBLANK(Table1[[#This Row],[FY2425_Cost]])=TRUE,#N/A,Table1[[#This Row],[FY2425_Cost]])</f>
        <v>326.08709999999996</v>
      </c>
      <c r="AC2529" s="6">
        <f t="shared" si="287"/>
        <v>121.41649999999998</v>
      </c>
      <c r="AD2529" s="6" t="e">
        <f>SUMIFS($AB$3:AB2529,$B$3:B2529,B2529)</f>
        <v>#N/A</v>
      </c>
      <c r="AE2529" s="6">
        <f t="shared" si="288"/>
        <v>3018.3005140651258</v>
      </c>
      <c r="AF2529" s="6">
        <f t="shared" si="289"/>
        <v>3018.3005140651258</v>
      </c>
      <c r="AG2529" s="6">
        <f>VLOOKUP(Table1[[#This Row],[PracticeCode]],$AP$3:$AS$345,4,FALSE)</f>
        <v>3018.3005140651258</v>
      </c>
      <c r="AH2529" s="27">
        <f t="shared" si="290"/>
        <v>219329.83735539916</v>
      </c>
      <c r="AI2529" s="6" t="e">
        <f t="shared" si="285"/>
        <v>#N/A</v>
      </c>
    </row>
    <row r="2530" spans="1:35" x14ac:dyDescent="0.35">
      <c r="A2530" t="str">
        <f t="shared" si="284"/>
        <v>Redwood Practice Hounslow HealthHounslowE85113Mar12</v>
      </c>
      <c r="B2530" s="41" t="s">
        <v>710</v>
      </c>
      <c r="C2530" s="41" t="s">
        <v>433</v>
      </c>
      <c r="D2530" s="41" t="s">
        <v>16</v>
      </c>
      <c r="E2530" s="41" t="s">
        <v>257</v>
      </c>
      <c r="F2530" s="41" t="s">
        <v>257</v>
      </c>
      <c r="G2530" s="41" t="s">
        <v>767</v>
      </c>
      <c r="H2530" s="41">
        <v>12</v>
      </c>
      <c r="I2530" s="41">
        <v>6707.3344757002797</v>
      </c>
      <c r="J2530" s="41">
        <v>2326</v>
      </c>
      <c r="K2530" s="41">
        <v>549</v>
      </c>
      <c r="L2530" s="41">
        <v>46.287400000000005</v>
      </c>
      <c r="M2530" s="41">
        <v>10.9251</v>
      </c>
      <c r="N2530" s="41"/>
      <c r="O2530" s="41"/>
      <c r="P2530" s="41"/>
      <c r="Q2530" s="41"/>
      <c r="R2530" s="41">
        <v>8890</v>
      </c>
      <c r="S2530" s="41">
        <v>159.131</v>
      </c>
      <c r="T2530" s="41"/>
      <c r="U2530" s="41"/>
      <c r="V2530" s="41">
        <v>11765</v>
      </c>
      <c r="W2530" s="41">
        <v>216.34350000000001</v>
      </c>
      <c r="X2530" s="41"/>
      <c r="Y2530" s="41"/>
      <c r="Z2530" s="6">
        <f>0</f>
        <v>0</v>
      </c>
      <c r="AA2530" s="6">
        <f t="shared" si="286"/>
        <v>216.34350000000001</v>
      </c>
      <c r="AB2530" t="e">
        <f>IF(ISBLANK(Table1[[#This Row],[FY2425_Cost]])=TRUE,#N/A,Table1[[#This Row],[FY2425_Cost]])</f>
        <v>#N/A</v>
      </c>
      <c r="AC2530" s="6" t="e">
        <f t="shared" si="287"/>
        <v>#N/A</v>
      </c>
      <c r="AD2530" s="6" t="e">
        <f>SUMIFS($AB$3:AB2530,$B$3:B2530,B2530)</f>
        <v>#N/A</v>
      </c>
      <c r="AE2530" s="6">
        <f t="shared" si="288"/>
        <v>3018.3005140651258</v>
      </c>
      <c r="AF2530" s="6">
        <f t="shared" si="289"/>
        <v>3018.3005140651258</v>
      </c>
      <c r="AG2530" s="6">
        <f>VLOOKUP(Table1[[#This Row],[PracticeCode]],$AP$3:$AS$345,4,FALSE)</f>
        <v>3018.3005140651258</v>
      </c>
      <c r="AH2530" s="27">
        <f t="shared" si="290"/>
        <v>219329.83735539916</v>
      </c>
      <c r="AI2530" s="6" t="e">
        <f t="shared" si="285"/>
        <v>#N/A</v>
      </c>
    </row>
    <row r="2531" spans="1:35" x14ac:dyDescent="0.35">
      <c r="A2531" t="str">
        <f t="shared" si="284"/>
        <v>Redwood Practice Hounslow HealthHounslowE85113May2</v>
      </c>
      <c r="B2531" s="41" t="s">
        <v>710</v>
      </c>
      <c r="C2531" s="41" t="s">
        <v>433</v>
      </c>
      <c r="D2531" s="41" t="s">
        <v>16</v>
      </c>
      <c r="E2531" s="41" t="s">
        <v>257</v>
      </c>
      <c r="F2531" s="41" t="s">
        <v>257</v>
      </c>
      <c r="G2531" s="41" t="s">
        <v>757</v>
      </c>
      <c r="H2531" s="41">
        <v>2</v>
      </c>
      <c r="I2531" s="41">
        <v>6707.3344757002797</v>
      </c>
      <c r="J2531" s="41">
        <v>5471</v>
      </c>
      <c r="K2531" s="41">
        <v>183</v>
      </c>
      <c r="L2531" s="41">
        <v>101.2135</v>
      </c>
      <c r="M2531" s="41">
        <v>3.3855</v>
      </c>
      <c r="N2531" s="41">
        <v>2077</v>
      </c>
      <c r="O2531" s="41">
        <v>976</v>
      </c>
      <c r="P2531" s="41">
        <v>41.332300000000004</v>
      </c>
      <c r="Q2531" s="41">
        <v>19.4224</v>
      </c>
      <c r="R2531" s="41">
        <v>5902</v>
      </c>
      <c r="S2531" s="41">
        <v>105.64579999999999</v>
      </c>
      <c r="T2531" s="41">
        <v>11363</v>
      </c>
      <c r="U2531" s="41">
        <v>249.98599999999999</v>
      </c>
      <c r="V2531" s="41">
        <v>11556</v>
      </c>
      <c r="W2531" s="41">
        <v>210.2448</v>
      </c>
      <c r="X2531" s="41">
        <v>14416</v>
      </c>
      <c r="Y2531" s="41">
        <v>310.7407</v>
      </c>
      <c r="Z2531" s="6">
        <f>0</f>
        <v>0</v>
      </c>
      <c r="AA2531" s="6">
        <f t="shared" si="286"/>
        <v>210.2448</v>
      </c>
      <c r="AB2531">
        <f>IF(ISBLANK(Table1[[#This Row],[FY2425_Cost]])=TRUE,#N/A,Table1[[#This Row],[FY2425_Cost]])</f>
        <v>310.7407</v>
      </c>
      <c r="AC2531" s="6">
        <f t="shared" si="287"/>
        <v>100.49590000000001</v>
      </c>
      <c r="AD2531" s="6" t="e">
        <f>SUMIFS($AB$3:AB2531,$B$3:B2531,B2531)</f>
        <v>#N/A</v>
      </c>
      <c r="AE2531" s="6">
        <f t="shared" si="288"/>
        <v>3018.3005140651258</v>
      </c>
      <c r="AF2531" s="6">
        <f t="shared" si="289"/>
        <v>3018.3005140651258</v>
      </c>
      <c r="AG2531" s="6">
        <f>VLOOKUP(Table1[[#This Row],[PracticeCode]],$AP$3:$AS$345,4,FALSE)</f>
        <v>3018.3005140651258</v>
      </c>
      <c r="AH2531" s="27">
        <f t="shared" si="290"/>
        <v>219329.83735539916</v>
      </c>
      <c r="AI2531" s="6" t="e">
        <f t="shared" si="285"/>
        <v>#N/A</v>
      </c>
    </row>
    <row r="2532" spans="1:35" x14ac:dyDescent="0.35">
      <c r="A2532" t="str">
        <f t="shared" si="284"/>
        <v>Redwood Practice Hounslow HealthHounslowE85113Nov8</v>
      </c>
      <c r="B2532" s="41" t="s">
        <v>710</v>
      </c>
      <c r="C2532" s="41" t="s">
        <v>433</v>
      </c>
      <c r="D2532" s="41" t="s">
        <v>16</v>
      </c>
      <c r="E2532" s="41" t="s">
        <v>257</v>
      </c>
      <c r="F2532" s="41" t="s">
        <v>257</v>
      </c>
      <c r="G2532" s="41" t="s">
        <v>763</v>
      </c>
      <c r="H2532" s="41">
        <v>8</v>
      </c>
      <c r="I2532" s="41">
        <v>6707.3344757002797</v>
      </c>
      <c r="J2532" s="41">
        <v>2804</v>
      </c>
      <c r="K2532" s="41">
        <v>2316</v>
      </c>
      <c r="L2532" s="41">
        <v>55.799600000000005</v>
      </c>
      <c r="M2532" s="41">
        <v>46.0884</v>
      </c>
      <c r="N2532" s="41"/>
      <c r="O2532" s="41"/>
      <c r="P2532" s="41"/>
      <c r="Q2532" s="41"/>
      <c r="R2532" s="41">
        <v>8988</v>
      </c>
      <c r="S2532" s="41">
        <v>160.8852</v>
      </c>
      <c r="T2532" s="41"/>
      <c r="U2532" s="41"/>
      <c r="V2532" s="41">
        <v>14108</v>
      </c>
      <c r="W2532" s="41">
        <v>262.77319999999997</v>
      </c>
      <c r="X2532" s="41"/>
      <c r="Y2532" s="41"/>
      <c r="Z2532" s="6">
        <f>0</f>
        <v>0</v>
      </c>
      <c r="AA2532" s="6">
        <f t="shared" si="286"/>
        <v>262.77319999999997</v>
      </c>
      <c r="AB2532" t="e">
        <f>IF(ISBLANK(Table1[[#This Row],[FY2425_Cost]])=TRUE,#N/A,Table1[[#This Row],[FY2425_Cost]])</f>
        <v>#N/A</v>
      </c>
      <c r="AC2532" s="6" t="e">
        <f t="shared" si="287"/>
        <v>#N/A</v>
      </c>
      <c r="AD2532" s="6" t="e">
        <f>SUMIFS($AB$3:AB2532,$B$3:B2532,B2532)</f>
        <v>#N/A</v>
      </c>
      <c r="AE2532" s="6">
        <f t="shared" si="288"/>
        <v>3018.3005140651258</v>
      </c>
      <c r="AF2532" s="6">
        <f t="shared" si="289"/>
        <v>3018.3005140651258</v>
      </c>
      <c r="AG2532" s="6">
        <f>VLOOKUP(Table1[[#This Row],[PracticeCode]],$AP$3:$AS$345,4,FALSE)</f>
        <v>3018.3005140651258</v>
      </c>
      <c r="AH2532" s="27">
        <f t="shared" si="290"/>
        <v>219329.83735539916</v>
      </c>
      <c r="AI2532" s="6" t="e">
        <f t="shared" si="285"/>
        <v>#N/A</v>
      </c>
    </row>
    <row r="2533" spans="1:35" x14ac:dyDescent="0.35">
      <c r="A2533" t="str">
        <f t="shared" si="284"/>
        <v>Redwood Practice Hounslow HealthHounslowE85113Oct7</v>
      </c>
      <c r="B2533" s="41" t="s">
        <v>710</v>
      </c>
      <c r="C2533" s="41" t="s">
        <v>433</v>
      </c>
      <c r="D2533" s="41" t="s">
        <v>16</v>
      </c>
      <c r="E2533" s="41" t="s">
        <v>257</v>
      </c>
      <c r="F2533" s="41" t="s">
        <v>257</v>
      </c>
      <c r="G2533" s="41" t="s">
        <v>762</v>
      </c>
      <c r="H2533" s="41">
        <v>7</v>
      </c>
      <c r="I2533" s="41">
        <v>6707.3344757002797</v>
      </c>
      <c r="J2533" s="41">
        <v>2531</v>
      </c>
      <c r="K2533" s="41">
        <v>817</v>
      </c>
      <c r="L2533" s="41">
        <v>50.366900000000001</v>
      </c>
      <c r="M2533" s="41">
        <v>16.258300000000002</v>
      </c>
      <c r="N2533" s="41">
        <v>0</v>
      </c>
      <c r="O2533" s="41">
        <v>1794</v>
      </c>
      <c r="P2533" s="41">
        <v>0</v>
      </c>
      <c r="Q2533" s="41">
        <v>40.365000000000002</v>
      </c>
      <c r="R2533" s="41">
        <v>11896</v>
      </c>
      <c r="S2533" s="41">
        <v>212.9384</v>
      </c>
      <c r="T2533" s="41">
        <v>21597</v>
      </c>
      <c r="U2533" s="41">
        <v>475.13400000000001</v>
      </c>
      <c r="V2533" s="41">
        <v>15244</v>
      </c>
      <c r="W2533" s="41">
        <v>279.56360000000001</v>
      </c>
      <c r="X2533" s="41">
        <v>23391</v>
      </c>
      <c r="Y2533" s="41">
        <v>515.49900000000002</v>
      </c>
      <c r="Z2533" s="6">
        <f>0</f>
        <v>0</v>
      </c>
      <c r="AA2533" s="6">
        <f t="shared" si="286"/>
        <v>279.56360000000001</v>
      </c>
      <c r="AB2533">
        <f>IF(ISBLANK(Table1[[#This Row],[FY2425_Cost]])=TRUE,#N/A,Table1[[#This Row],[FY2425_Cost]])</f>
        <v>515.49900000000002</v>
      </c>
      <c r="AC2533" s="6">
        <f t="shared" si="287"/>
        <v>235.93540000000002</v>
      </c>
      <c r="AD2533" s="6" t="e">
        <f>SUMIFS($AB$3:AB2533,$B$3:B2533,B2533)</f>
        <v>#N/A</v>
      </c>
      <c r="AE2533" s="6">
        <f t="shared" si="288"/>
        <v>3018.3005140651258</v>
      </c>
      <c r="AF2533" s="6">
        <f t="shared" si="289"/>
        <v>3018.3005140651258</v>
      </c>
      <c r="AG2533" s="6">
        <f>VLOOKUP(Table1[[#This Row],[PracticeCode]],$AP$3:$AS$345,4,FALSE)</f>
        <v>3018.3005140651258</v>
      </c>
      <c r="AH2533" s="27">
        <f t="shared" si="290"/>
        <v>219329.83735539916</v>
      </c>
      <c r="AI2533" s="6" t="e">
        <f t="shared" si="285"/>
        <v>#N/A</v>
      </c>
    </row>
    <row r="2534" spans="1:35" x14ac:dyDescent="0.35">
      <c r="A2534" t="str">
        <f t="shared" si="284"/>
        <v>Redwood Practice Hounslow HealthHounslowE85113Sep6</v>
      </c>
      <c r="B2534" s="41" t="s">
        <v>710</v>
      </c>
      <c r="C2534" s="41" t="s">
        <v>433</v>
      </c>
      <c r="D2534" s="41" t="s">
        <v>16</v>
      </c>
      <c r="E2534" s="41" t="s">
        <v>257</v>
      </c>
      <c r="F2534" s="41" t="s">
        <v>257</v>
      </c>
      <c r="G2534" s="41" t="s">
        <v>761</v>
      </c>
      <c r="H2534" s="41">
        <v>6</v>
      </c>
      <c r="I2534" s="41">
        <v>6707.3344757002797</v>
      </c>
      <c r="J2534" s="41">
        <v>2289</v>
      </c>
      <c r="K2534" s="41">
        <v>48</v>
      </c>
      <c r="L2534" s="41">
        <v>45.551100000000005</v>
      </c>
      <c r="M2534" s="41">
        <v>0.95520000000000005</v>
      </c>
      <c r="N2534" s="41">
        <v>2248</v>
      </c>
      <c r="O2534" s="41">
        <v>872</v>
      </c>
      <c r="P2534" s="41">
        <v>50.58</v>
      </c>
      <c r="Q2534" s="41">
        <v>19.62</v>
      </c>
      <c r="R2534" s="41">
        <v>12800</v>
      </c>
      <c r="S2534" s="41">
        <v>229.12</v>
      </c>
      <c r="T2534" s="41">
        <v>20190</v>
      </c>
      <c r="U2534" s="41">
        <v>444.18</v>
      </c>
      <c r="V2534" s="41">
        <v>15137</v>
      </c>
      <c r="W2534" s="41">
        <v>275.62630000000001</v>
      </c>
      <c r="X2534" s="41">
        <v>23310</v>
      </c>
      <c r="Y2534" s="41">
        <v>514.38</v>
      </c>
      <c r="Z2534" s="6">
        <f>0</f>
        <v>0</v>
      </c>
      <c r="AA2534" s="6">
        <f t="shared" si="286"/>
        <v>275.62630000000001</v>
      </c>
      <c r="AB2534">
        <f>IF(ISBLANK(Table1[[#This Row],[FY2425_Cost]])=TRUE,#N/A,Table1[[#This Row],[FY2425_Cost]])</f>
        <v>514.38</v>
      </c>
      <c r="AC2534" s="6">
        <f t="shared" si="287"/>
        <v>238.75369999999998</v>
      </c>
      <c r="AD2534" s="6" t="e">
        <f>SUMIFS($AB$3:AB2534,$B$3:B2534,B2534)</f>
        <v>#N/A</v>
      </c>
      <c r="AE2534" s="6">
        <f t="shared" si="288"/>
        <v>3018.3005140651258</v>
      </c>
      <c r="AF2534" s="6">
        <f t="shared" si="289"/>
        <v>3018.3005140651258</v>
      </c>
      <c r="AG2534" s="6">
        <f>VLOOKUP(Table1[[#This Row],[PracticeCode]],$AP$3:$AS$345,4,FALSE)</f>
        <v>3018.3005140651258</v>
      </c>
      <c r="AH2534" s="27">
        <f t="shared" si="290"/>
        <v>219329.83735539916</v>
      </c>
      <c r="AI2534" s="6" t="e">
        <f t="shared" si="285"/>
        <v>#N/A</v>
      </c>
    </row>
    <row r="2535" spans="1:35" x14ac:dyDescent="0.35">
      <c r="A2535" t="str">
        <f t="shared" si="284"/>
        <v>Richford Gate Medical PracticeH&amp;F Partnership PCNHammersmith &amp; FulhamE85016Apr1</v>
      </c>
      <c r="B2535" s="41" t="s">
        <v>721</v>
      </c>
      <c r="C2535" s="41" t="s">
        <v>515</v>
      </c>
      <c r="D2535" s="41" t="s">
        <v>22</v>
      </c>
      <c r="E2535" s="41" t="s">
        <v>258</v>
      </c>
      <c r="F2535" s="41" t="s">
        <v>258</v>
      </c>
      <c r="G2535" s="41" t="s">
        <v>756</v>
      </c>
      <c r="H2535" s="41">
        <v>1</v>
      </c>
      <c r="I2535" s="41">
        <v>11055.7869921814</v>
      </c>
      <c r="J2535" s="41">
        <v>8231</v>
      </c>
      <c r="K2535" s="41">
        <v>0</v>
      </c>
      <c r="L2535" s="41">
        <v>152.27349999999998</v>
      </c>
      <c r="M2535" s="41">
        <v>0</v>
      </c>
      <c r="N2535" s="41">
        <v>19385</v>
      </c>
      <c r="O2535" s="41">
        <v>3</v>
      </c>
      <c r="P2535" s="41">
        <v>385.76150000000001</v>
      </c>
      <c r="Q2535" s="41">
        <v>5.9700000000000003E-2</v>
      </c>
      <c r="R2535" s="41">
        <v>14666</v>
      </c>
      <c r="S2535" s="41">
        <v>262.52140000000003</v>
      </c>
      <c r="T2535" s="41">
        <v>18904</v>
      </c>
      <c r="U2535" s="41">
        <v>415.88799999999998</v>
      </c>
      <c r="V2535" s="41">
        <v>22897</v>
      </c>
      <c r="W2535" s="41">
        <v>414.79489999999998</v>
      </c>
      <c r="X2535" s="41">
        <v>38292</v>
      </c>
      <c r="Y2535" s="41">
        <v>801.70920000000001</v>
      </c>
      <c r="Z2535" s="6">
        <f>0</f>
        <v>0</v>
      </c>
      <c r="AA2535" s="6">
        <f t="shared" si="286"/>
        <v>414.79489999999998</v>
      </c>
      <c r="AB2535">
        <f>IF(ISBLANK(Table1[[#This Row],[FY2425_Cost]])=TRUE,#N/A,Table1[[#This Row],[FY2425_Cost]])</f>
        <v>801.70920000000001</v>
      </c>
      <c r="AC2535" s="6">
        <f t="shared" si="287"/>
        <v>386.91430000000003</v>
      </c>
      <c r="AD2535" s="6">
        <f>SUMIFS($AB$3:AB2535,$B$3:B2535,B2535)</f>
        <v>801.70920000000001</v>
      </c>
      <c r="AE2535" s="6">
        <f t="shared" si="288"/>
        <v>4975.1041464816299</v>
      </c>
      <c r="AF2535" s="6">
        <f t="shared" si="289"/>
        <v>4975.1041464816299</v>
      </c>
      <c r="AG2535" s="6">
        <f>VLOOKUP(Table1[[#This Row],[PracticeCode]],$AP$3:$AS$345,4,FALSE)</f>
        <v>4975.1041464816299</v>
      </c>
      <c r="AH2535" s="27">
        <f t="shared" si="290"/>
        <v>361524.23464433179</v>
      </c>
      <c r="AI2535" s="6">
        <f t="shared" si="285"/>
        <v>0</v>
      </c>
    </row>
    <row r="2536" spans="1:35" x14ac:dyDescent="0.35">
      <c r="A2536" t="str">
        <f t="shared" si="284"/>
        <v>Richford Gate Medical PracticeH&amp;F Partnership PCNHammersmith &amp; FulhamE85016Aug5</v>
      </c>
      <c r="B2536" s="41" t="s">
        <v>721</v>
      </c>
      <c r="C2536" s="41" t="s">
        <v>515</v>
      </c>
      <c r="D2536" s="41" t="s">
        <v>22</v>
      </c>
      <c r="E2536" s="41" t="s">
        <v>258</v>
      </c>
      <c r="F2536" s="41" t="s">
        <v>258</v>
      </c>
      <c r="G2536" s="41" t="s">
        <v>760</v>
      </c>
      <c r="H2536" s="41">
        <v>5</v>
      </c>
      <c r="I2536" s="41">
        <v>11055.7869921814</v>
      </c>
      <c r="J2536" s="41">
        <v>34726</v>
      </c>
      <c r="K2536" s="41">
        <v>0</v>
      </c>
      <c r="L2536" s="41">
        <v>642.43099999999993</v>
      </c>
      <c r="M2536" s="41">
        <v>0</v>
      </c>
      <c r="N2536" s="41">
        <v>11167</v>
      </c>
      <c r="O2536" s="41">
        <v>24</v>
      </c>
      <c r="P2536" s="41">
        <v>222.22330000000002</v>
      </c>
      <c r="Q2536" s="41">
        <v>0.47760000000000002</v>
      </c>
      <c r="R2536" s="41">
        <v>9543</v>
      </c>
      <c r="S2536" s="41">
        <v>170.81970000000001</v>
      </c>
      <c r="T2536" s="41">
        <v>4216</v>
      </c>
      <c r="U2536" s="41">
        <v>92.751999999999995</v>
      </c>
      <c r="V2536" s="41">
        <v>44269</v>
      </c>
      <c r="W2536" s="41">
        <v>813.25069999999994</v>
      </c>
      <c r="X2536" s="41">
        <v>15407</v>
      </c>
      <c r="Y2536" s="41">
        <v>315.4529</v>
      </c>
      <c r="Z2536" s="6">
        <f>0</f>
        <v>0</v>
      </c>
      <c r="AA2536" s="6">
        <f t="shared" si="286"/>
        <v>813.25069999999994</v>
      </c>
      <c r="AB2536">
        <f>IF(ISBLANK(Table1[[#This Row],[FY2425_Cost]])=TRUE,#N/A,Table1[[#This Row],[FY2425_Cost]])</f>
        <v>315.4529</v>
      </c>
      <c r="AC2536" s="6">
        <f t="shared" si="287"/>
        <v>-497.79779999999994</v>
      </c>
      <c r="AD2536" s="6">
        <f>SUMIFS($AB$3:AB2536,$B$3:B2536,B2536)</f>
        <v>1117.1621</v>
      </c>
      <c r="AE2536" s="6">
        <f t="shared" si="288"/>
        <v>4975.1041464816299</v>
      </c>
      <c r="AF2536" s="6">
        <f t="shared" si="289"/>
        <v>4975.1041464816299</v>
      </c>
      <c r="AG2536" s="6">
        <f>VLOOKUP(Table1[[#This Row],[PracticeCode]],$AP$3:$AS$345,4,FALSE)</f>
        <v>4975.1041464816299</v>
      </c>
      <c r="AH2536" s="27">
        <f t="shared" si="290"/>
        <v>361524.23464433179</v>
      </c>
      <c r="AI2536" s="6">
        <f t="shared" si="285"/>
        <v>0</v>
      </c>
    </row>
    <row r="2537" spans="1:35" x14ac:dyDescent="0.35">
      <c r="A2537" t="str">
        <f t="shared" si="284"/>
        <v>Richford Gate Medical PracticeH&amp;F Partnership PCNHammersmith &amp; FulhamE85016Dec9</v>
      </c>
      <c r="B2537" s="41" t="s">
        <v>721</v>
      </c>
      <c r="C2537" s="41" t="s">
        <v>515</v>
      </c>
      <c r="D2537" s="41" t="s">
        <v>22</v>
      </c>
      <c r="E2537" s="41" t="s">
        <v>258</v>
      </c>
      <c r="F2537" s="41" t="s">
        <v>258</v>
      </c>
      <c r="G2537" s="41" t="s">
        <v>764</v>
      </c>
      <c r="H2537" s="41">
        <v>9</v>
      </c>
      <c r="I2537" s="41">
        <v>11055.7869921814</v>
      </c>
      <c r="J2537" s="41">
        <v>10403</v>
      </c>
      <c r="K2537" s="41">
        <v>1</v>
      </c>
      <c r="L2537" s="41">
        <v>207.0197</v>
      </c>
      <c r="M2537" s="41">
        <v>1.9900000000000001E-2</v>
      </c>
      <c r="N2537" s="41"/>
      <c r="O2537" s="41"/>
      <c r="P2537" s="41"/>
      <c r="Q2537" s="41"/>
      <c r="R2537" s="41">
        <v>9836</v>
      </c>
      <c r="S2537" s="41">
        <v>176.06440000000001</v>
      </c>
      <c r="T2537" s="41"/>
      <c r="U2537" s="41"/>
      <c r="V2537" s="41">
        <v>20240</v>
      </c>
      <c r="W2537" s="41">
        <v>383.10400000000004</v>
      </c>
      <c r="X2537" s="41"/>
      <c r="Y2537" s="41"/>
      <c r="Z2537" s="6">
        <f>0</f>
        <v>0</v>
      </c>
      <c r="AA2537" s="6">
        <f t="shared" si="286"/>
        <v>383.10400000000004</v>
      </c>
      <c r="AB2537" t="e">
        <f>IF(ISBLANK(Table1[[#This Row],[FY2425_Cost]])=TRUE,#N/A,Table1[[#This Row],[FY2425_Cost]])</f>
        <v>#N/A</v>
      </c>
      <c r="AC2537" s="6" t="e">
        <f t="shared" si="287"/>
        <v>#N/A</v>
      </c>
      <c r="AD2537" s="6" t="e">
        <f>SUMIFS($AB$3:AB2537,$B$3:B2537,B2537)</f>
        <v>#N/A</v>
      </c>
      <c r="AE2537" s="6">
        <f t="shared" si="288"/>
        <v>4975.1041464816299</v>
      </c>
      <c r="AF2537" s="6">
        <f t="shared" si="289"/>
        <v>4975.1041464816299</v>
      </c>
      <c r="AG2537" s="6">
        <f>VLOOKUP(Table1[[#This Row],[PracticeCode]],$AP$3:$AS$345,4,FALSE)</f>
        <v>4975.1041464816299</v>
      </c>
      <c r="AH2537" s="27">
        <f t="shared" si="290"/>
        <v>361524.23464433179</v>
      </c>
      <c r="AI2537" s="6" t="e">
        <f t="shared" si="285"/>
        <v>#N/A</v>
      </c>
    </row>
    <row r="2538" spans="1:35" x14ac:dyDescent="0.35">
      <c r="A2538" t="str">
        <f t="shared" si="284"/>
        <v>Richford Gate Medical PracticeH&amp;F Partnership PCNHammersmith &amp; FulhamE85016Feb11</v>
      </c>
      <c r="B2538" s="41" t="s">
        <v>721</v>
      </c>
      <c r="C2538" s="41" t="s">
        <v>515</v>
      </c>
      <c r="D2538" s="41" t="s">
        <v>22</v>
      </c>
      <c r="E2538" s="41" t="s">
        <v>258</v>
      </c>
      <c r="F2538" s="41" t="s">
        <v>258</v>
      </c>
      <c r="G2538" s="41" t="s">
        <v>766</v>
      </c>
      <c r="H2538" s="41">
        <v>11</v>
      </c>
      <c r="I2538" s="41">
        <v>11055.7869921814</v>
      </c>
      <c r="J2538" s="41">
        <v>19823</v>
      </c>
      <c r="K2538" s="41">
        <v>11</v>
      </c>
      <c r="L2538" s="41">
        <v>394.47770000000003</v>
      </c>
      <c r="M2538" s="41">
        <v>0.21890000000000001</v>
      </c>
      <c r="N2538" s="41"/>
      <c r="O2538" s="41"/>
      <c r="P2538" s="41"/>
      <c r="Q2538" s="41"/>
      <c r="R2538" s="41">
        <v>30638</v>
      </c>
      <c r="S2538" s="41">
        <v>548.42020000000002</v>
      </c>
      <c r="T2538" s="41"/>
      <c r="U2538" s="41"/>
      <c r="V2538" s="41">
        <v>50472</v>
      </c>
      <c r="W2538" s="41">
        <v>943.11680000000001</v>
      </c>
      <c r="X2538" s="41"/>
      <c r="Y2538" s="41"/>
      <c r="Z2538" s="6">
        <f>0</f>
        <v>0</v>
      </c>
      <c r="AA2538" s="6">
        <f t="shared" si="286"/>
        <v>943.11680000000001</v>
      </c>
      <c r="AB2538" t="e">
        <f>IF(ISBLANK(Table1[[#This Row],[FY2425_Cost]])=TRUE,#N/A,Table1[[#This Row],[FY2425_Cost]])</f>
        <v>#N/A</v>
      </c>
      <c r="AC2538" s="6" t="e">
        <f t="shared" si="287"/>
        <v>#N/A</v>
      </c>
      <c r="AD2538" s="6" t="e">
        <f>SUMIFS($AB$3:AB2538,$B$3:B2538,B2538)</f>
        <v>#N/A</v>
      </c>
      <c r="AE2538" s="6">
        <f t="shared" si="288"/>
        <v>4975.1041464816299</v>
      </c>
      <c r="AF2538" s="6">
        <f t="shared" si="289"/>
        <v>4975.1041464816299</v>
      </c>
      <c r="AG2538" s="6">
        <f>VLOOKUP(Table1[[#This Row],[PracticeCode]],$AP$3:$AS$345,4,FALSE)</f>
        <v>4975.1041464816299</v>
      </c>
      <c r="AH2538" s="27">
        <f t="shared" si="290"/>
        <v>361524.23464433179</v>
      </c>
      <c r="AI2538" s="6" t="e">
        <f t="shared" si="285"/>
        <v>#N/A</v>
      </c>
    </row>
    <row r="2539" spans="1:35" x14ac:dyDescent="0.35">
      <c r="A2539" t="str">
        <f t="shared" si="284"/>
        <v>Richford Gate Medical PracticeH&amp;F Partnership PCNHammersmith &amp; FulhamE85016Jan10</v>
      </c>
      <c r="B2539" s="41" t="s">
        <v>721</v>
      </c>
      <c r="C2539" s="41" t="s">
        <v>515</v>
      </c>
      <c r="D2539" s="41" t="s">
        <v>22</v>
      </c>
      <c r="E2539" s="41" t="s">
        <v>258</v>
      </c>
      <c r="F2539" s="41" t="s">
        <v>258</v>
      </c>
      <c r="G2539" s="41" t="s">
        <v>765</v>
      </c>
      <c r="H2539" s="41">
        <v>10</v>
      </c>
      <c r="I2539" s="41">
        <v>11055.7869921814</v>
      </c>
      <c r="J2539" s="41">
        <v>13719</v>
      </c>
      <c r="K2539" s="41">
        <v>3</v>
      </c>
      <c r="L2539" s="41">
        <v>273.00810000000001</v>
      </c>
      <c r="M2539" s="41">
        <v>5.9700000000000003E-2</v>
      </c>
      <c r="N2539" s="41"/>
      <c r="O2539" s="41"/>
      <c r="P2539" s="41"/>
      <c r="Q2539" s="41"/>
      <c r="R2539" s="41">
        <v>28917</v>
      </c>
      <c r="S2539" s="41">
        <v>517.61429999999996</v>
      </c>
      <c r="T2539" s="41"/>
      <c r="U2539" s="41"/>
      <c r="V2539" s="41">
        <v>42639</v>
      </c>
      <c r="W2539" s="41">
        <v>790.68209999999999</v>
      </c>
      <c r="X2539" s="41"/>
      <c r="Y2539" s="41"/>
      <c r="Z2539" s="6">
        <f>0</f>
        <v>0</v>
      </c>
      <c r="AA2539" s="6">
        <f t="shared" si="286"/>
        <v>790.68209999999999</v>
      </c>
      <c r="AB2539" t="e">
        <f>IF(ISBLANK(Table1[[#This Row],[FY2425_Cost]])=TRUE,#N/A,Table1[[#This Row],[FY2425_Cost]])</f>
        <v>#N/A</v>
      </c>
      <c r="AC2539" s="6" t="e">
        <f t="shared" si="287"/>
        <v>#N/A</v>
      </c>
      <c r="AD2539" s="6" t="e">
        <f>SUMIFS($AB$3:AB2539,$B$3:B2539,B2539)</f>
        <v>#N/A</v>
      </c>
      <c r="AE2539" s="6">
        <f t="shared" si="288"/>
        <v>4975.1041464816299</v>
      </c>
      <c r="AF2539" s="6">
        <f t="shared" si="289"/>
        <v>4975.1041464816299</v>
      </c>
      <c r="AG2539" s="6">
        <f>VLOOKUP(Table1[[#This Row],[PracticeCode]],$AP$3:$AS$345,4,FALSE)</f>
        <v>4975.1041464816299</v>
      </c>
      <c r="AH2539" s="27">
        <f t="shared" si="290"/>
        <v>361524.23464433179</v>
      </c>
      <c r="AI2539" s="6" t="e">
        <f t="shared" si="285"/>
        <v>#N/A</v>
      </c>
    </row>
    <row r="2540" spans="1:35" x14ac:dyDescent="0.35">
      <c r="A2540" t="str">
        <f t="shared" si="284"/>
        <v>Richford Gate Medical PracticeH&amp;F Partnership PCNHammersmith &amp; FulhamE85016Jul4</v>
      </c>
      <c r="B2540" s="41" t="s">
        <v>721</v>
      </c>
      <c r="C2540" s="41" t="s">
        <v>515</v>
      </c>
      <c r="D2540" s="41" t="s">
        <v>22</v>
      </c>
      <c r="E2540" s="41" t="s">
        <v>258</v>
      </c>
      <c r="F2540" s="41" t="s">
        <v>258</v>
      </c>
      <c r="G2540" s="41" t="s">
        <v>759</v>
      </c>
      <c r="H2540" s="41">
        <v>4</v>
      </c>
      <c r="I2540" s="41">
        <v>11055.7869921814</v>
      </c>
      <c r="J2540" s="41">
        <v>20983</v>
      </c>
      <c r="K2540" s="41">
        <v>0</v>
      </c>
      <c r="L2540" s="41">
        <v>388.18549999999999</v>
      </c>
      <c r="M2540" s="41">
        <v>0</v>
      </c>
      <c r="N2540" s="41">
        <v>7633</v>
      </c>
      <c r="O2540" s="41">
        <v>35</v>
      </c>
      <c r="P2540" s="41">
        <v>151.89670000000001</v>
      </c>
      <c r="Q2540" s="41">
        <v>0.69650000000000001</v>
      </c>
      <c r="R2540" s="41">
        <v>3946</v>
      </c>
      <c r="S2540" s="41">
        <v>70.633399999999995</v>
      </c>
      <c r="T2540" s="41">
        <v>5133</v>
      </c>
      <c r="U2540" s="41">
        <v>112.926</v>
      </c>
      <c r="V2540" s="41">
        <v>24929</v>
      </c>
      <c r="W2540" s="41">
        <v>458.81889999999999</v>
      </c>
      <c r="X2540" s="41">
        <v>12801</v>
      </c>
      <c r="Y2540" s="41">
        <v>265.51920000000001</v>
      </c>
      <c r="Z2540" s="6">
        <f>0</f>
        <v>0</v>
      </c>
      <c r="AA2540" s="6">
        <f t="shared" si="286"/>
        <v>458.81889999999999</v>
      </c>
      <c r="AB2540">
        <f>IF(ISBLANK(Table1[[#This Row],[FY2425_Cost]])=TRUE,#N/A,Table1[[#This Row],[FY2425_Cost]])</f>
        <v>265.51920000000001</v>
      </c>
      <c r="AC2540" s="6">
        <f t="shared" si="287"/>
        <v>-193.29969999999997</v>
      </c>
      <c r="AD2540" s="6" t="e">
        <f>SUMIFS($AB$3:AB2540,$B$3:B2540,B2540)</f>
        <v>#N/A</v>
      </c>
      <c r="AE2540" s="6">
        <f t="shared" si="288"/>
        <v>4975.1041464816299</v>
      </c>
      <c r="AF2540" s="6">
        <f t="shared" si="289"/>
        <v>4975.1041464816299</v>
      </c>
      <c r="AG2540" s="6">
        <f>VLOOKUP(Table1[[#This Row],[PracticeCode]],$AP$3:$AS$345,4,FALSE)</f>
        <v>4975.1041464816299</v>
      </c>
      <c r="AH2540" s="27">
        <f t="shared" si="290"/>
        <v>361524.23464433179</v>
      </c>
      <c r="AI2540" s="6" t="e">
        <f t="shared" si="285"/>
        <v>#N/A</v>
      </c>
    </row>
    <row r="2541" spans="1:35" x14ac:dyDescent="0.35">
      <c r="A2541" t="str">
        <f t="shared" si="284"/>
        <v>Richford Gate Medical PracticeH&amp;F Partnership PCNHammersmith &amp; FulhamE85016Jun3</v>
      </c>
      <c r="B2541" s="41" t="s">
        <v>721</v>
      </c>
      <c r="C2541" s="41" t="s">
        <v>515</v>
      </c>
      <c r="D2541" s="41" t="s">
        <v>22</v>
      </c>
      <c r="E2541" s="41" t="s">
        <v>258</v>
      </c>
      <c r="F2541" s="41" t="s">
        <v>258</v>
      </c>
      <c r="G2541" s="41" t="s">
        <v>758</v>
      </c>
      <c r="H2541" s="41">
        <v>3</v>
      </c>
      <c r="I2541" s="41">
        <v>11055.7869921814</v>
      </c>
      <c r="J2541" s="41">
        <v>20784</v>
      </c>
      <c r="K2541" s="41">
        <v>2</v>
      </c>
      <c r="L2541" s="41">
        <v>384.50399999999996</v>
      </c>
      <c r="M2541" s="41">
        <v>3.6999999999999998E-2</v>
      </c>
      <c r="N2541" s="41">
        <v>8454</v>
      </c>
      <c r="O2541" s="41">
        <v>2</v>
      </c>
      <c r="P2541" s="41">
        <v>168.2346</v>
      </c>
      <c r="Q2541" s="41">
        <v>3.9800000000000002E-2</v>
      </c>
      <c r="R2541" s="41">
        <v>24898</v>
      </c>
      <c r="S2541" s="41">
        <v>445.67419999999998</v>
      </c>
      <c r="T2541" s="41">
        <v>6785</v>
      </c>
      <c r="U2541" s="41">
        <v>149.27000000000001</v>
      </c>
      <c r="V2541" s="41">
        <v>45684</v>
      </c>
      <c r="W2541" s="41">
        <v>830.21519999999987</v>
      </c>
      <c r="X2541" s="41">
        <v>15241</v>
      </c>
      <c r="Y2541" s="41">
        <v>317.5444</v>
      </c>
      <c r="Z2541" s="6">
        <f>0</f>
        <v>0</v>
      </c>
      <c r="AA2541" s="6">
        <f t="shared" si="286"/>
        <v>830.21519999999987</v>
      </c>
      <c r="AB2541">
        <f>IF(ISBLANK(Table1[[#This Row],[FY2425_Cost]])=TRUE,#N/A,Table1[[#This Row],[FY2425_Cost]])</f>
        <v>317.5444</v>
      </c>
      <c r="AC2541" s="6">
        <f t="shared" si="287"/>
        <v>-512.67079999999987</v>
      </c>
      <c r="AD2541" s="6" t="e">
        <f>SUMIFS($AB$3:AB2541,$B$3:B2541,B2541)</f>
        <v>#N/A</v>
      </c>
      <c r="AE2541" s="6">
        <f t="shared" si="288"/>
        <v>4975.1041464816299</v>
      </c>
      <c r="AF2541" s="6">
        <f t="shared" si="289"/>
        <v>4975.1041464816299</v>
      </c>
      <c r="AG2541" s="6">
        <f>VLOOKUP(Table1[[#This Row],[PracticeCode]],$AP$3:$AS$345,4,FALSE)</f>
        <v>4975.1041464816299</v>
      </c>
      <c r="AH2541" s="27">
        <f t="shared" si="290"/>
        <v>361524.23464433179</v>
      </c>
      <c r="AI2541" s="6" t="e">
        <f t="shared" si="285"/>
        <v>#N/A</v>
      </c>
    </row>
    <row r="2542" spans="1:35" x14ac:dyDescent="0.35">
      <c r="A2542" t="str">
        <f t="shared" si="284"/>
        <v>Richford Gate Medical PracticeH&amp;F Partnership PCNHammersmith &amp; FulhamE85016Mar12</v>
      </c>
      <c r="B2542" s="41" t="s">
        <v>721</v>
      </c>
      <c r="C2542" s="41" t="s">
        <v>515</v>
      </c>
      <c r="D2542" s="41" t="s">
        <v>22</v>
      </c>
      <c r="E2542" s="41" t="s">
        <v>258</v>
      </c>
      <c r="F2542" s="41" t="s">
        <v>258</v>
      </c>
      <c r="G2542" s="41" t="s">
        <v>767</v>
      </c>
      <c r="H2542" s="41">
        <v>12</v>
      </c>
      <c r="I2542" s="41">
        <v>11055.7869921814</v>
      </c>
      <c r="J2542" s="41">
        <v>18527</v>
      </c>
      <c r="K2542" s="41">
        <v>6</v>
      </c>
      <c r="L2542" s="41">
        <v>368.68729999999999</v>
      </c>
      <c r="M2542" s="41">
        <v>0.11940000000000001</v>
      </c>
      <c r="N2542" s="41"/>
      <c r="O2542" s="41"/>
      <c r="P2542" s="41"/>
      <c r="Q2542" s="41"/>
      <c r="R2542" s="41">
        <v>29517</v>
      </c>
      <c r="S2542" s="41">
        <v>528.35429999999997</v>
      </c>
      <c r="T2542" s="41"/>
      <c r="U2542" s="41"/>
      <c r="V2542" s="41">
        <v>48050</v>
      </c>
      <c r="W2542" s="41">
        <v>897.16099999999994</v>
      </c>
      <c r="X2542" s="41"/>
      <c r="Y2542" s="41"/>
      <c r="Z2542" s="6">
        <f>0</f>
        <v>0</v>
      </c>
      <c r="AA2542" s="6">
        <f t="shared" si="286"/>
        <v>897.16099999999994</v>
      </c>
      <c r="AB2542" t="e">
        <f>IF(ISBLANK(Table1[[#This Row],[FY2425_Cost]])=TRUE,#N/A,Table1[[#This Row],[FY2425_Cost]])</f>
        <v>#N/A</v>
      </c>
      <c r="AC2542" s="6" t="e">
        <f t="shared" si="287"/>
        <v>#N/A</v>
      </c>
      <c r="AD2542" s="6" t="e">
        <f>SUMIFS($AB$3:AB2542,$B$3:B2542,B2542)</f>
        <v>#N/A</v>
      </c>
      <c r="AE2542" s="6">
        <f t="shared" si="288"/>
        <v>4975.1041464816299</v>
      </c>
      <c r="AF2542" s="6">
        <f t="shared" si="289"/>
        <v>4975.1041464816299</v>
      </c>
      <c r="AG2542" s="6">
        <f>VLOOKUP(Table1[[#This Row],[PracticeCode]],$AP$3:$AS$345,4,FALSE)</f>
        <v>4975.1041464816299</v>
      </c>
      <c r="AH2542" s="27">
        <f t="shared" si="290"/>
        <v>361524.23464433179</v>
      </c>
      <c r="AI2542" s="6" t="e">
        <f t="shared" si="285"/>
        <v>#N/A</v>
      </c>
    </row>
    <row r="2543" spans="1:35" x14ac:dyDescent="0.35">
      <c r="A2543" t="str">
        <f t="shared" si="284"/>
        <v>Richford Gate Medical PracticeH&amp;F Partnership PCNHammersmith &amp; FulhamE85016May2</v>
      </c>
      <c r="B2543" s="41" t="s">
        <v>721</v>
      </c>
      <c r="C2543" s="41" t="s">
        <v>515</v>
      </c>
      <c r="D2543" s="41" t="s">
        <v>22</v>
      </c>
      <c r="E2543" s="41" t="s">
        <v>258</v>
      </c>
      <c r="F2543" s="41" t="s">
        <v>258</v>
      </c>
      <c r="G2543" s="41" t="s">
        <v>757</v>
      </c>
      <c r="H2543" s="41">
        <v>2</v>
      </c>
      <c r="I2543" s="41">
        <v>11055.7869921814</v>
      </c>
      <c r="J2543" s="41">
        <v>23070</v>
      </c>
      <c r="K2543" s="41">
        <v>0</v>
      </c>
      <c r="L2543" s="41">
        <v>426.79499999999996</v>
      </c>
      <c r="M2543" s="41">
        <v>0</v>
      </c>
      <c r="N2543" s="41">
        <v>17291</v>
      </c>
      <c r="O2543" s="41">
        <v>0</v>
      </c>
      <c r="P2543" s="41">
        <v>344.09090000000003</v>
      </c>
      <c r="Q2543" s="41">
        <v>0</v>
      </c>
      <c r="R2543" s="41">
        <v>5112</v>
      </c>
      <c r="S2543" s="41">
        <v>91.504800000000003</v>
      </c>
      <c r="T2543" s="41">
        <v>4230</v>
      </c>
      <c r="U2543" s="41">
        <v>93.06</v>
      </c>
      <c r="V2543" s="41">
        <v>28182</v>
      </c>
      <c r="W2543" s="41">
        <v>518.2998</v>
      </c>
      <c r="X2543" s="41">
        <v>21521</v>
      </c>
      <c r="Y2543" s="41">
        <v>437.15090000000004</v>
      </c>
      <c r="Z2543" s="6">
        <f>0</f>
        <v>0</v>
      </c>
      <c r="AA2543" s="6">
        <f t="shared" si="286"/>
        <v>518.2998</v>
      </c>
      <c r="AB2543">
        <f>IF(ISBLANK(Table1[[#This Row],[FY2425_Cost]])=TRUE,#N/A,Table1[[#This Row],[FY2425_Cost]])</f>
        <v>437.15090000000004</v>
      </c>
      <c r="AC2543" s="6">
        <f t="shared" si="287"/>
        <v>-81.148899999999969</v>
      </c>
      <c r="AD2543" s="6" t="e">
        <f>SUMIFS($AB$3:AB2543,$B$3:B2543,B2543)</f>
        <v>#N/A</v>
      </c>
      <c r="AE2543" s="6">
        <f t="shared" si="288"/>
        <v>4975.1041464816299</v>
      </c>
      <c r="AF2543" s="6">
        <f t="shared" si="289"/>
        <v>4975.1041464816299</v>
      </c>
      <c r="AG2543" s="6">
        <f>VLOOKUP(Table1[[#This Row],[PracticeCode]],$AP$3:$AS$345,4,FALSE)</f>
        <v>4975.1041464816299</v>
      </c>
      <c r="AH2543" s="27">
        <f t="shared" si="290"/>
        <v>361524.23464433179</v>
      </c>
      <c r="AI2543" s="6" t="e">
        <f t="shared" si="285"/>
        <v>#N/A</v>
      </c>
    </row>
    <row r="2544" spans="1:35" x14ac:dyDescent="0.35">
      <c r="A2544" t="str">
        <f t="shared" si="284"/>
        <v>Richford Gate Medical PracticeH&amp;F Partnership PCNHammersmith &amp; FulhamE85016Nov8</v>
      </c>
      <c r="B2544" s="41" t="s">
        <v>721</v>
      </c>
      <c r="C2544" s="41" t="s">
        <v>515</v>
      </c>
      <c r="D2544" s="41" t="s">
        <v>22</v>
      </c>
      <c r="E2544" s="41" t="s">
        <v>258</v>
      </c>
      <c r="F2544" s="41" t="s">
        <v>258</v>
      </c>
      <c r="G2544" s="41" t="s">
        <v>763</v>
      </c>
      <c r="H2544" s="41">
        <v>8</v>
      </c>
      <c r="I2544" s="41">
        <v>11055.7869921814</v>
      </c>
      <c r="J2544" s="41">
        <v>22541</v>
      </c>
      <c r="K2544" s="41">
        <v>0</v>
      </c>
      <c r="L2544" s="41">
        <v>448.5659</v>
      </c>
      <c r="M2544" s="41">
        <v>0</v>
      </c>
      <c r="N2544" s="41"/>
      <c r="O2544" s="41"/>
      <c r="P2544" s="41"/>
      <c r="Q2544" s="41"/>
      <c r="R2544" s="41">
        <v>28404</v>
      </c>
      <c r="S2544" s="41">
        <v>508.4316</v>
      </c>
      <c r="T2544" s="41"/>
      <c r="U2544" s="41"/>
      <c r="V2544" s="41">
        <v>50945</v>
      </c>
      <c r="W2544" s="41">
        <v>956.99749999999995</v>
      </c>
      <c r="X2544" s="41"/>
      <c r="Y2544" s="41"/>
      <c r="Z2544" s="6">
        <f>0</f>
        <v>0</v>
      </c>
      <c r="AA2544" s="6">
        <f t="shared" si="286"/>
        <v>956.99749999999995</v>
      </c>
      <c r="AB2544" t="e">
        <f>IF(ISBLANK(Table1[[#This Row],[FY2425_Cost]])=TRUE,#N/A,Table1[[#This Row],[FY2425_Cost]])</f>
        <v>#N/A</v>
      </c>
      <c r="AC2544" s="6" t="e">
        <f t="shared" si="287"/>
        <v>#N/A</v>
      </c>
      <c r="AD2544" s="6" t="e">
        <f>SUMIFS($AB$3:AB2544,$B$3:B2544,B2544)</f>
        <v>#N/A</v>
      </c>
      <c r="AE2544" s="6">
        <f t="shared" si="288"/>
        <v>4975.1041464816299</v>
      </c>
      <c r="AF2544" s="6">
        <f t="shared" si="289"/>
        <v>4975.1041464816299</v>
      </c>
      <c r="AG2544" s="6">
        <f>VLOOKUP(Table1[[#This Row],[PracticeCode]],$AP$3:$AS$345,4,FALSE)</f>
        <v>4975.1041464816299</v>
      </c>
      <c r="AH2544" s="27">
        <f t="shared" si="290"/>
        <v>361524.23464433179</v>
      </c>
      <c r="AI2544" s="6" t="e">
        <f t="shared" si="285"/>
        <v>#N/A</v>
      </c>
    </row>
    <row r="2545" spans="1:35" x14ac:dyDescent="0.35">
      <c r="A2545" t="str">
        <f t="shared" si="284"/>
        <v>Richford Gate Medical PracticeH&amp;F Partnership PCNHammersmith &amp; FulhamE85016Oct7</v>
      </c>
      <c r="B2545" s="41" t="s">
        <v>721</v>
      </c>
      <c r="C2545" s="41" t="s">
        <v>515</v>
      </c>
      <c r="D2545" s="41" t="s">
        <v>22</v>
      </c>
      <c r="E2545" s="41" t="s">
        <v>258</v>
      </c>
      <c r="F2545" s="41" t="s">
        <v>258</v>
      </c>
      <c r="G2545" s="41" t="s">
        <v>762</v>
      </c>
      <c r="H2545" s="41">
        <v>7</v>
      </c>
      <c r="I2545" s="41">
        <v>11055.7869921814</v>
      </c>
      <c r="J2545" s="41">
        <v>12886</v>
      </c>
      <c r="K2545" s="41">
        <v>0</v>
      </c>
      <c r="L2545" s="41">
        <v>256.4314</v>
      </c>
      <c r="M2545" s="41">
        <v>0</v>
      </c>
      <c r="N2545" s="41">
        <v>0</v>
      </c>
      <c r="O2545" s="41">
        <v>16</v>
      </c>
      <c r="P2545" s="41">
        <v>0</v>
      </c>
      <c r="Q2545" s="41">
        <v>0.36</v>
      </c>
      <c r="R2545" s="41">
        <v>27460</v>
      </c>
      <c r="S2545" s="41">
        <v>491.53399999999999</v>
      </c>
      <c r="T2545" s="41">
        <v>10933</v>
      </c>
      <c r="U2545" s="41">
        <v>240.52600000000001</v>
      </c>
      <c r="V2545" s="41">
        <v>40346</v>
      </c>
      <c r="W2545" s="41">
        <v>747.96540000000005</v>
      </c>
      <c r="X2545" s="41">
        <v>10949</v>
      </c>
      <c r="Y2545" s="41">
        <v>240.88600000000002</v>
      </c>
      <c r="Z2545" s="6">
        <f>0</f>
        <v>0</v>
      </c>
      <c r="AA2545" s="6">
        <f t="shared" si="286"/>
        <v>747.96540000000005</v>
      </c>
      <c r="AB2545">
        <f>IF(ISBLANK(Table1[[#This Row],[FY2425_Cost]])=TRUE,#N/A,Table1[[#This Row],[FY2425_Cost]])</f>
        <v>240.88600000000002</v>
      </c>
      <c r="AC2545" s="6">
        <f t="shared" si="287"/>
        <v>-507.07940000000002</v>
      </c>
      <c r="AD2545" s="6" t="e">
        <f>SUMIFS($AB$3:AB2545,$B$3:B2545,B2545)</f>
        <v>#N/A</v>
      </c>
      <c r="AE2545" s="6">
        <f t="shared" si="288"/>
        <v>4975.1041464816299</v>
      </c>
      <c r="AF2545" s="6">
        <f t="shared" si="289"/>
        <v>4975.1041464816299</v>
      </c>
      <c r="AG2545" s="6">
        <f>VLOOKUP(Table1[[#This Row],[PracticeCode]],$AP$3:$AS$345,4,FALSE)</f>
        <v>4975.1041464816299</v>
      </c>
      <c r="AH2545" s="27">
        <f t="shared" si="290"/>
        <v>361524.23464433179</v>
      </c>
      <c r="AI2545" s="6" t="e">
        <f t="shared" si="285"/>
        <v>#N/A</v>
      </c>
    </row>
    <row r="2546" spans="1:35" x14ac:dyDescent="0.35">
      <c r="A2546" t="str">
        <f t="shared" si="284"/>
        <v>Richford Gate Medical PracticeH&amp;F Partnership PCNHammersmith &amp; FulhamE85016Sep6</v>
      </c>
      <c r="B2546" s="41" t="s">
        <v>721</v>
      </c>
      <c r="C2546" s="41" t="s">
        <v>515</v>
      </c>
      <c r="D2546" s="41" t="s">
        <v>22</v>
      </c>
      <c r="E2546" s="41" t="s">
        <v>258</v>
      </c>
      <c r="F2546" s="41" t="s">
        <v>258</v>
      </c>
      <c r="G2546" s="41" t="s">
        <v>761</v>
      </c>
      <c r="H2546" s="41">
        <v>6</v>
      </c>
      <c r="I2546" s="41">
        <v>11055.7869921814</v>
      </c>
      <c r="J2546" s="41">
        <v>20480</v>
      </c>
      <c r="K2546" s="41">
        <v>3</v>
      </c>
      <c r="L2546" s="41">
        <v>407.55200000000002</v>
      </c>
      <c r="M2546" s="41">
        <v>5.9700000000000003E-2</v>
      </c>
      <c r="N2546" s="41">
        <v>13858</v>
      </c>
      <c r="O2546" s="41">
        <v>2</v>
      </c>
      <c r="P2546" s="41">
        <v>311.80500000000001</v>
      </c>
      <c r="Q2546" s="41">
        <v>4.4999999999999998E-2</v>
      </c>
      <c r="R2546" s="41">
        <v>31895</v>
      </c>
      <c r="S2546" s="41">
        <v>570.92049999999995</v>
      </c>
      <c r="T2546" s="41">
        <v>15796</v>
      </c>
      <c r="U2546" s="41">
        <v>347.512</v>
      </c>
      <c r="V2546" s="41">
        <v>52378</v>
      </c>
      <c r="W2546" s="41">
        <v>978.53219999999999</v>
      </c>
      <c r="X2546" s="41">
        <v>29656</v>
      </c>
      <c r="Y2546" s="41">
        <v>659.36200000000008</v>
      </c>
      <c r="Z2546" s="6">
        <f>0</f>
        <v>0</v>
      </c>
      <c r="AA2546" s="6">
        <f t="shared" si="286"/>
        <v>978.53219999999999</v>
      </c>
      <c r="AB2546">
        <f>IF(ISBLANK(Table1[[#This Row],[FY2425_Cost]])=TRUE,#N/A,Table1[[#This Row],[FY2425_Cost]])</f>
        <v>659.36200000000008</v>
      </c>
      <c r="AC2546" s="6">
        <f t="shared" si="287"/>
        <v>-319.17019999999991</v>
      </c>
      <c r="AD2546" s="6" t="e">
        <f>SUMIFS($AB$3:AB2546,$B$3:B2546,B2546)</f>
        <v>#N/A</v>
      </c>
      <c r="AE2546" s="6">
        <f t="shared" si="288"/>
        <v>4975.1041464816299</v>
      </c>
      <c r="AF2546" s="6">
        <f t="shared" si="289"/>
        <v>4975.1041464816299</v>
      </c>
      <c r="AG2546" s="6">
        <f>VLOOKUP(Table1[[#This Row],[PracticeCode]],$AP$3:$AS$345,4,FALSE)</f>
        <v>4975.1041464816299</v>
      </c>
      <c r="AH2546" s="27">
        <f t="shared" si="290"/>
        <v>361524.23464433179</v>
      </c>
      <c r="AI2546" s="6" t="e">
        <f t="shared" si="285"/>
        <v>#N/A</v>
      </c>
    </row>
    <row r="2547" spans="1:35" x14ac:dyDescent="0.35">
      <c r="A2547" t="str">
        <f t="shared" si="284"/>
        <v>ROUNDWOOD PARK MEDICAL CENTREHarness SouthBrentE84656Apr1</v>
      </c>
      <c r="B2547" s="41" t="s">
        <v>488</v>
      </c>
      <c r="C2547" s="41" t="s">
        <v>489</v>
      </c>
      <c r="D2547" s="41" t="s">
        <v>18</v>
      </c>
      <c r="E2547" s="41" t="s">
        <v>260</v>
      </c>
      <c r="F2547" s="41" t="s">
        <v>260</v>
      </c>
      <c r="G2547" s="41" t="s">
        <v>756</v>
      </c>
      <c r="H2547" s="41">
        <v>1</v>
      </c>
      <c r="I2547" s="41">
        <v>6013.34310175884</v>
      </c>
      <c r="J2547" s="41">
        <v>8857</v>
      </c>
      <c r="K2547" s="41">
        <v>0</v>
      </c>
      <c r="L2547" s="41">
        <v>163.8545</v>
      </c>
      <c r="M2547" s="41">
        <v>0</v>
      </c>
      <c r="N2547" s="41">
        <v>8890</v>
      </c>
      <c r="O2547" s="41">
        <v>83</v>
      </c>
      <c r="P2547" s="41">
        <v>176.911</v>
      </c>
      <c r="Q2547" s="41">
        <v>1.6517000000000002</v>
      </c>
      <c r="R2547" s="41">
        <v>503</v>
      </c>
      <c r="S2547" s="41">
        <v>9.0037000000000003</v>
      </c>
      <c r="T2547" s="41">
        <v>387</v>
      </c>
      <c r="U2547" s="41">
        <v>8.5139999999999993</v>
      </c>
      <c r="V2547" s="41">
        <v>9360</v>
      </c>
      <c r="W2547" s="41">
        <v>172.85820000000001</v>
      </c>
      <c r="X2547" s="41">
        <v>9360</v>
      </c>
      <c r="Y2547" s="41">
        <v>187.07670000000002</v>
      </c>
      <c r="Z2547" s="6">
        <f>0</f>
        <v>0</v>
      </c>
      <c r="AA2547" s="6">
        <f t="shared" si="286"/>
        <v>172.85820000000001</v>
      </c>
      <c r="AB2547">
        <f>IF(ISBLANK(Table1[[#This Row],[FY2425_Cost]])=TRUE,#N/A,Table1[[#This Row],[FY2425_Cost]])</f>
        <v>187.07670000000002</v>
      </c>
      <c r="AC2547" s="6">
        <f t="shared" si="287"/>
        <v>14.218500000000006</v>
      </c>
      <c r="AD2547" s="6">
        <f>SUMIFS($AB$3:AB2547,$B$3:B2547,B2547)</f>
        <v>187.07670000000002</v>
      </c>
      <c r="AE2547" s="6">
        <f t="shared" si="288"/>
        <v>2706.0043957914781</v>
      </c>
      <c r="AF2547" s="6">
        <f t="shared" si="289"/>
        <v>2706.0043957914781</v>
      </c>
      <c r="AG2547" s="6">
        <f>VLOOKUP(Table1[[#This Row],[PracticeCode]],$AP$3:$AS$345,4,FALSE)</f>
        <v>2706.0043957914781</v>
      </c>
      <c r="AH2547" s="27">
        <f t="shared" si="290"/>
        <v>196636.3194275141</v>
      </c>
      <c r="AI2547" s="6">
        <f t="shared" si="285"/>
        <v>0</v>
      </c>
    </row>
    <row r="2548" spans="1:35" x14ac:dyDescent="0.35">
      <c r="A2548" t="str">
        <f t="shared" si="284"/>
        <v>ROUNDWOOD PARK MEDICAL CENTREHarness SouthBrentE84656Aug5</v>
      </c>
      <c r="B2548" s="41" t="s">
        <v>488</v>
      </c>
      <c r="C2548" s="41" t="s">
        <v>489</v>
      </c>
      <c r="D2548" s="41" t="s">
        <v>18</v>
      </c>
      <c r="E2548" s="41" t="s">
        <v>260</v>
      </c>
      <c r="F2548" s="41" t="s">
        <v>260</v>
      </c>
      <c r="G2548" s="41" t="s">
        <v>760</v>
      </c>
      <c r="H2548" s="41">
        <v>5</v>
      </c>
      <c r="I2548" s="41">
        <v>6013.34310175884</v>
      </c>
      <c r="J2548" s="41">
        <v>18630</v>
      </c>
      <c r="K2548" s="41">
        <v>14</v>
      </c>
      <c r="L2548" s="41">
        <v>344.65499999999997</v>
      </c>
      <c r="M2548" s="41">
        <v>0.25900000000000001</v>
      </c>
      <c r="N2548" s="41">
        <v>9747</v>
      </c>
      <c r="O2548" s="41">
        <v>372</v>
      </c>
      <c r="P2548" s="41">
        <v>193.96530000000001</v>
      </c>
      <c r="Q2548" s="41">
        <v>7.4028</v>
      </c>
      <c r="R2548" s="41">
        <v>402</v>
      </c>
      <c r="S2548" s="41">
        <v>7.1958000000000002</v>
      </c>
      <c r="T2548" s="41">
        <v>505</v>
      </c>
      <c r="U2548" s="41">
        <v>11.11</v>
      </c>
      <c r="V2548" s="41">
        <v>19046</v>
      </c>
      <c r="W2548" s="41">
        <v>352.10980000000001</v>
      </c>
      <c r="X2548" s="41">
        <v>10624</v>
      </c>
      <c r="Y2548" s="41">
        <v>212.47810000000004</v>
      </c>
      <c r="Z2548" s="6">
        <f>0</f>
        <v>0</v>
      </c>
      <c r="AA2548" s="6">
        <f t="shared" si="286"/>
        <v>352.10980000000001</v>
      </c>
      <c r="AB2548">
        <f>IF(ISBLANK(Table1[[#This Row],[FY2425_Cost]])=TRUE,#N/A,Table1[[#This Row],[FY2425_Cost]])</f>
        <v>212.47810000000004</v>
      </c>
      <c r="AC2548" s="6">
        <f t="shared" si="287"/>
        <v>-139.63169999999997</v>
      </c>
      <c r="AD2548" s="6">
        <f>SUMIFS($AB$3:AB2548,$B$3:B2548,B2548)</f>
        <v>399.55480000000006</v>
      </c>
      <c r="AE2548" s="6">
        <f t="shared" si="288"/>
        <v>2706.0043957914781</v>
      </c>
      <c r="AF2548" s="6">
        <f t="shared" si="289"/>
        <v>2706.0043957914781</v>
      </c>
      <c r="AG2548" s="6">
        <f>VLOOKUP(Table1[[#This Row],[PracticeCode]],$AP$3:$AS$345,4,FALSE)</f>
        <v>2706.0043957914781</v>
      </c>
      <c r="AH2548" s="27">
        <f t="shared" si="290"/>
        <v>196636.3194275141</v>
      </c>
      <c r="AI2548" s="6">
        <f t="shared" si="285"/>
        <v>0</v>
      </c>
    </row>
    <row r="2549" spans="1:35" x14ac:dyDescent="0.35">
      <c r="A2549" t="str">
        <f t="shared" si="284"/>
        <v>ROUNDWOOD PARK MEDICAL CENTREHarness SouthBrentE84656Dec9</v>
      </c>
      <c r="B2549" s="41" t="s">
        <v>488</v>
      </c>
      <c r="C2549" s="41" t="s">
        <v>489</v>
      </c>
      <c r="D2549" s="41" t="s">
        <v>18</v>
      </c>
      <c r="E2549" s="41" t="s">
        <v>260</v>
      </c>
      <c r="F2549" s="41" t="s">
        <v>260</v>
      </c>
      <c r="G2549" s="41" t="s">
        <v>764</v>
      </c>
      <c r="H2549" s="41">
        <v>9</v>
      </c>
      <c r="I2549" s="41">
        <v>6013.34310175884</v>
      </c>
      <c r="J2549" s="41">
        <v>8830</v>
      </c>
      <c r="K2549" s="41">
        <v>32</v>
      </c>
      <c r="L2549" s="41">
        <v>175.71700000000001</v>
      </c>
      <c r="M2549" s="41">
        <v>0.63680000000000003</v>
      </c>
      <c r="N2549" s="41"/>
      <c r="O2549" s="41"/>
      <c r="P2549" s="41"/>
      <c r="Q2549" s="41"/>
      <c r="R2549" s="41">
        <v>386</v>
      </c>
      <c r="S2549" s="41">
        <v>6.9093999999999998</v>
      </c>
      <c r="T2549" s="41"/>
      <c r="U2549" s="41"/>
      <c r="V2549" s="41">
        <v>9248</v>
      </c>
      <c r="W2549" s="41">
        <v>183.26320000000001</v>
      </c>
      <c r="X2549" s="41"/>
      <c r="Y2549" s="41"/>
      <c r="Z2549" s="6">
        <f>0</f>
        <v>0</v>
      </c>
      <c r="AA2549" s="6">
        <f t="shared" si="286"/>
        <v>183.26320000000001</v>
      </c>
      <c r="AB2549" t="e">
        <f>IF(ISBLANK(Table1[[#This Row],[FY2425_Cost]])=TRUE,#N/A,Table1[[#This Row],[FY2425_Cost]])</f>
        <v>#N/A</v>
      </c>
      <c r="AC2549" s="6" t="e">
        <f t="shared" si="287"/>
        <v>#N/A</v>
      </c>
      <c r="AD2549" s="6" t="e">
        <f>SUMIFS($AB$3:AB2549,$B$3:B2549,B2549)</f>
        <v>#N/A</v>
      </c>
      <c r="AE2549" s="6">
        <f t="shared" si="288"/>
        <v>2706.0043957914781</v>
      </c>
      <c r="AF2549" s="6">
        <f t="shared" si="289"/>
        <v>2706.0043957914781</v>
      </c>
      <c r="AG2549" s="6">
        <f>VLOOKUP(Table1[[#This Row],[PracticeCode]],$AP$3:$AS$345,4,FALSE)</f>
        <v>2706.0043957914781</v>
      </c>
      <c r="AH2549" s="27">
        <f t="shared" si="290"/>
        <v>196636.3194275141</v>
      </c>
      <c r="AI2549" s="6" t="e">
        <f t="shared" si="285"/>
        <v>#N/A</v>
      </c>
    </row>
    <row r="2550" spans="1:35" x14ac:dyDescent="0.35">
      <c r="A2550" t="str">
        <f t="shared" si="284"/>
        <v>ROUNDWOOD PARK MEDICAL CENTREHarness SouthBrentE84656Feb11</v>
      </c>
      <c r="B2550" s="41" t="s">
        <v>488</v>
      </c>
      <c r="C2550" s="41" t="s">
        <v>489</v>
      </c>
      <c r="D2550" s="41" t="s">
        <v>18</v>
      </c>
      <c r="E2550" s="41" t="s">
        <v>260</v>
      </c>
      <c r="F2550" s="41" t="s">
        <v>260</v>
      </c>
      <c r="G2550" s="41" t="s">
        <v>766</v>
      </c>
      <c r="H2550" s="41">
        <v>11</v>
      </c>
      <c r="I2550" s="41">
        <v>6013.34310175884</v>
      </c>
      <c r="J2550" s="41">
        <v>10422</v>
      </c>
      <c r="K2550" s="41">
        <v>2808</v>
      </c>
      <c r="L2550" s="41">
        <v>207.39780000000002</v>
      </c>
      <c r="M2550" s="41">
        <v>55.879200000000004</v>
      </c>
      <c r="N2550" s="41"/>
      <c r="O2550" s="41"/>
      <c r="P2550" s="41"/>
      <c r="Q2550" s="41"/>
      <c r="R2550" s="41">
        <v>621</v>
      </c>
      <c r="S2550" s="41">
        <v>11.1159</v>
      </c>
      <c r="T2550" s="41"/>
      <c r="U2550" s="41"/>
      <c r="V2550" s="41">
        <v>13851</v>
      </c>
      <c r="W2550" s="41">
        <v>274.39290000000005</v>
      </c>
      <c r="X2550" s="41"/>
      <c r="Y2550" s="41"/>
      <c r="Z2550" s="6">
        <f>0</f>
        <v>0</v>
      </c>
      <c r="AA2550" s="6">
        <f t="shared" si="286"/>
        <v>274.39290000000005</v>
      </c>
      <c r="AB2550" t="e">
        <f>IF(ISBLANK(Table1[[#This Row],[FY2425_Cost]])=TRUE,#N/A,Table1[[#This Row],[FY2425_Cost]])</f>
        <v>#N/A</v>
      </c>
      <c r="AC2550" s="6" t="e">
        <f t="shared" si="287"/>
        <v>#N/A</v>
      </c>
      <c r="AD2550" s="6" t="e">
        <f>SUMIFS($AB$3:AB2550,$B$3:B2550,B2550)</f>
        <v>#N/A</v>
      </c>
      <c r="AE2550" s="6">
        <f t="shared" si="288"/>
        <v>2706.0043957914781</v>
      </c>
      <c r="AF2550" s="6">
        <f t="shared" si="289"/>
        <v>2706.0043957914781</v>
      </c>
      <c r="AG2550" s="6">
        <f>VLOOKUP(Table1[[#This Row],[PracticeCode]],$AP$3:$AS$345,4,FALSE)</f>
        <v>2706.0043957914781</v>
      </c>
      <c r="AH2550" s="27">
        <f t="shared" si="290"/>
        <v>196636.3194275141</v>
      </c>
      <c r="AI2550" s="6" t="e">
        <f t="shared" si="285"/>
        <v>#N/A</v>
      </c>
    </row>
    <row r="2551" spans="1:35" x14ac:dyDescent="0.35">
      <c r="A2551" t="str">
        <f t="shared" si="284"/>
        <v>ROUNDWOOD PARK MEDICAL CENTREHarness SouthBrentE84656Jan10</v>
      </c>
      <c r="B2551" s="41" t="s">
        <v>488</v>
      </c>
      <c r="C2551" s="41" t="s">
        <v>489</v>
      </c>
      <c r="D2551" s="41" t="s">
        <v>18</v>
      </c>
      <c r="E2551" s="41" t="s">
        <v>260</v>
      </c>
      <c r="F2551" s="41" t="s">
        <v>260</v>
      </c>
      <c r="G2551" s="41" t="s">
        <v>765</v>
      </c>
      <c r="H2551" s="41">
        <v>10</v>
      </c>
      <c r="I2551" s="41">
        <v>6013.34310175884</v>
      </c>
      <c r="J2551" s="41">
        <v>11251</v>
      </c>
      <c r="K2551" s="41">
        <v>1403</v>
      </c>
      <c r="L2551" s="41">
        <v>223.89490000000001</v>
      </c>
      <c r="M2551" s="41">
        <v>27.919700000000002</v>
      </c>
      <c r="N2551" s="41"/>
      <c r="O2551" s="41"/>
      <c r="P2551" s="41"/>
      <c r="Q2551" s="41"/>
      <c r="R2551" s="41">
        <v>583</v>
      </c>
      <c r="S2551" s="41">
        <v>10.435700000000001</v>
      </c>
      <c r="T2551" s="41"/>
      <c r="U2551" s="41"/>
      <c r="V2551" s="41">
        <v>13237</v>
      </c>
      <c r="W2551" s="41">
        <v>262.25030000000004</v>
      </c>
      <c r="X2551" s="41"/>
      <c r="Y2551" s="41"/>
      <c r="Z2551" s="6">
        <f>0</f>
        <v>0</v>
      </c>
      <c r="AA2551" s="6">
        <f t="shared" si="286"/>
        <v>262.25030000000004</v>
      </c>
      <c r="AB2551" t="e">
        <f>IF(ISBLANK(Table1[[#This Row],[FY2425_Cost]])=TRUE,#N/A,Table1[[#This Row],[FY2425_Cost]])</f>
        <v>#N/A</v>
      </c>
      <c r="AC2551" s="6" t="e">
        <f t="shared" si="287"/>
        <v>#N/A</v>
      </c>
      <c r="AD2551" s="6" t="e">
        <f>SUMIFS($AB$3:AB2551,$B$3:B2551,B2551)</f>
        <v>#N/A</v>
      </c>
      <c r="AE2551" s="6">
        <f t="shared" si="288"/>
        <v>2706.0043957914781</v>
      </c>
      <c r="AF2551" s="6">
        <f t="shared" si="289"/>
        <v>2706.0043957914781</v>
      </c>
      <c r="AG2551" s="6">
        <f>VLOOKUP(Table1[[#This Row],[PracticeCode]],$AP$3:$AS$345,4,FALSE)</f>
        <v>2706.0043957914781</v>
      </c>
      <c r="AH2551" s="27">
        <f t="shared" si="290"/>
        <v>196636.3194275141</v>
      </c>
      <c r="AI2551" s="6" t="e">
        <f t="shared" si="285"/>
        <v>#N/A</v>
      </c>
    </row>
    <row r="2552" spans="1:35" x14ac:dyDescent="0.35">
      <c r="A2552" t="str">
        <f t="shared" si="284"/>
        <v>ROUNDWOOD PARK MEDICAL CENTREHarness SouthBrentE84656Jul4</v>
      </c>
      <c r="B2552" s="41" t="s">
        <v>488</v>
      </c>
      <c r="C2552" s="41" t="s">
        <v>489</v>
      </c>
      <c r="D2552" s="41" t="s">
        <v>18</v>
      </c>
      <c r="E2552" s="41" t="s">
        <v>260</v>
      </c>
      <c r="F2552" s="41" t="s">
        <v>260</v>
      </c>
      <c r="G2552" s="41" t="s">
        <v>759</v>
      </c>
      <c r="H2552" s="41">
        <v>4</v>
      </c>
      <c r="I2552" s="41">
        <v>6013.34310175884</v>
      </c>
      <c r="J2552" s="41">
        <v>10720</v>
      </c>
      <c r="K2552" s="41">
        <v>19</v>
      </c>
      <c r="L2552" s="41">
        <v>198.32</v>
      </c>
      <c r="M2552" s="41">
        <v>0.35149999999999998</v>
      </c>
      <c r="N2552" s="41">
        <v>10699</v>
      </c>
      <c r="O2552" s="41">
        <v>321</v>
      </c>
      <c r="P2552" s="41">
        <v>212.9101</v>
      </c>
      <c r="Q2552" s="41">
        <v>6.3879000000000001</v>
      </c>
      <c r="R2552" s="41">
        <v>510</v>
      </c>
      <c r="S2552" s="41">
        <v>9.1289999999999996</v>
      </c>
      <c r="T2552" s="41">
        <v>705</v>
      </c>
      <c r="U2552" s="41">
        <v>15.51</v>
      </c>
      <c r="V2552" s="41">
        <v>11249</v>
      </c>
      <c r="W2552" s="41">
        <v>207.80049999999997</v>
      </c>
      <c r="X2552" s="41">
        <v>11725</v>
      </c>
      <c r="Y2552" s="41">
        <v>234.80799999999999</v>
      </c>
      <c r="Z2552" s="6">
        <f>0</f>
        <v>0</v>
      </c>
      <c r="AA2552" s="6">
        <f t="shared" si="286"/>
        <v>207.80049999999997</v>
      </c>
      <c r="AB2552">
        <f>IF(ISBLANK(Table1[[#This Row],[FY2425_Cost]])=TRUE,#N/A,Table1[[#This Row],[FY2425_Cost]])</f>
        <v>234.80799999999999</v>
      </c>
      <c r="AC2552" s="6">
        <f t="shared" si="287"/>
        <v>27.007500000000022</v>
      </c>
      <c r="AD2552" s="6" t="e">
        <f>SUMIFS($AB$3:AB2552,$B$3:B2552,B2552)</f>
        <v>#N/A</v>
      </c>
      <c r="AE2552" s="6">
        <f t="shared" si="288"/>
        <v>2706.0043957914781</v>
      </c>
      <c r="AF2552" s="6">
        <f t="shared" si="289"/>
        <v>2706.0043957914781</v>
      </c>
      <c r="AG2552" s="6">
        <f>VLOOKUP(Table1[[#This Row],[PracticeCode]],$AP$3:$AS$345,4,FALSE)</f>
        <v>2706.0043957914781</v>
      </c>
      <c r="AH2552" s="27">
        <f t="shared" si="290"/>
        <v>196636.3194275141</v>
      </c>
      <c r="AI2552" s="6" t="e">
        <f t="shared" si="285"/>
        <v>#N/A</v>
      </c>
    </row>
    <row r="2553" spans="1:35" x14ac:dyDescent="0.35">
      <c r="A2553" t="str">
        <f t="shared" si="284"/>
        <v>ROUNDWOOD PARK MEDICAL CENTREHarness SouthBrentE84656Jun3</v>
      </c>
      <c r="B2553" s="41" t="s">
        <v>488</v>
      </c>
      <c r="C2553" s="41" t="s">
        <v>489</v>
      </c>
      <c r="D2553" s="41" t="s">
        <v>18</v>
      </c>
      <c r="E2553" s="41" t="s">
        <v>260</v>
      </c>
      <c r="F2553" s="41" t="s">
        <v>260</v>
      </c>
      <c r="G2553" s="41" t="s">
        <v>758</v>
      </c>
      <c r="H2553" s="41">
        <v>3</v>
      </c>
      <c r="I2553" s="41">
        <v>6013.34310175884</v>
      </c>
      <c r="J2553" s="41">
        <v>10227</v>
      </c>
      <c r="K2553" s="41">
        <v>0</v>
      </c>
      <c r="L2553" s="41">
        <v>189.1995</v>
      </c>
      <c r="M2553" s="41">
        <v>0</v>
      </c>
      <c r="N2553" s="41">
        <v>11113</v>
      </c>
      <c r="O2553" s="41">
        <v>1077</v>
      </c>
      <c r="P2553" s="41">
        <v>221.14870000000002</v>
      </c>
      <c r="Q2553" s="41">
        <v>21.432300000000001</v>
      </c>
      <c r="R2553" s="41">
        <v>473</v>
      </c>
      <c r="S2553" s="41">
        <v>8.4666999999999994</v>
      </c>
      <c r="T2553" s="41">
        <v>566</v>
      </c>
      <c r="U2553" s="41">
        <v>12.452</v>
      </c>
      <c r="V2553" s="41">
        <v>10700</v>
      </c>
      <c r="W2553" s="41">
        <v>197.6662</v>
      </c>
      <c r="X2553" s="41">
        <v>12756</v>
      </c>
      <c r="Y2553" s="41">
        <v>255.03300000000002</v>
      </c>
      <c r="Z2553" s="6">
        <f>0</f>
        <v>0</v>
      </c>
      <c r="AA2553" s="6">
        <f t="shared" si="286"/>
        <v>197.6662</v>
      </c>
      <c r="AB2553">
        <f>IF(ISBLANK(Table1[[#This Row],[FY2425_Cost]])=TRUE,#N/A,Table1[[#This Row],[FY2425_Cost]])</f>
        <v>255.03300000000002</v>
      </c>
      <c r="AC2553" s="6">
        <f t="shared" si="287"/>
        <v>57.366800000000012</v>
      </c>
      <c r="AD2553" s="6" t="e">
        <f>SUMIFS($AB$3:AB2553,$B$3:B2553,B2553)</f>
        <v>#N/A</v>
      </c>
      <c r="AE2553" s="6">
        <f t="shared" si="288"/>
        <v>2706.0043957914781</v>
      </c>
      <c r="AF2553" s="6">
        <f t="shared" si="289"/>
        <v>2706.0043957914781</v>
      </c>
      <c r="AG2553" s="6">
        <f>VLOOKUP(Table1[[#This Row],[PracticeCode]],$AP$3:$AS$345,4,FALSE)</f>
        <v>2706.0043957914781</v>
      </c>
      <c r="AH2553" s="27">
        <f t="shared" si="290"/>
        <v>196636.3194275141</v>
      </c>
      <c r="AI2553" s="6" t="e">
        <f t="shared" si="285"/>
        <v>#N/A</v>
      </c>
    </row>
    <row r="2554" spans="1:35" x14ac:dyDescent="0.35">
      <c r="A2554" t="str">
        <f t="shared" si="284"/>
        <v>ROUNDWOOD PARK MEDICAL CENTREHarness SouthBrentE84656Mar12</v>
      </c>
      <c r="B2554" s="41" t="s">
        <v>488</v>
      </c>
      <c r="C2554" s="41" t="s">
        <v>489</v>
      </c>
      <c r="D2554" s="41" t="s">
        <v>18</v>
      </c>
      <c r="E2554" s="41" t="s">
        <v>260</v>
      </c>
      <c r="F2554" s="41" t="s">
        <v>260</v>
      </c>
      <c r="G2554" s="41" t="s">
        <v>767</v>
      </c>
      <c r="H2554" s="41">
        <v>12</v>
      </c>
      <c r="I2554" s="41">
        <v>6013.34310175884</v>
      </c>
      <c r="J2554" s="41">
        <v>11371</v>
      </c>
      <c r="K2554" s="41">
        <v>1471</v>
      </c>
      <c r="L2554" s="41">
        <v>226.28290000000001</v>
      </c>
      <c r="M2554" s="41">
        <v>29.2729</v>
      </c>
      <c r="N2554" s="41"/>
      <c r="O2554" s="41"/>
      <c r="P2554" s="41"/>
      <c r="Q2554" s="41"/>
      <c r="R2554" s="41">
        <v>538</v>
      </c>
      <c r="S2554" s="41">
        <v>9.6302000000000003</v>
      </c>
      <c r="T2554" s="41"/>
      <c r="U2554" s="41"/>
      <c r="V2554" s="41">
        <v>13380</v>
      </c>
      <c r="W2554" s="41">
        <v>265.18599999999998</v>
      </c>
      <c r="X2554" s="41"/>
      <c r="Y2554" s="41"/>
      <c r="Z2554" s="6">
        <f>0</f>
        <v>0</v>
      </c>
      <c r="AA2554" s="6">
        <f t="shared" si="286"/>
        <v>265.18599999999998</v>
      </c>
      <c r="AB2554" t="e">
        <f>IF(ISBLANK(Table1[[#This Row],[FY2425_Cost]])=TRUE,#N/A,Table1[[#This Row],[FY2425_Cost]])</f>
        <v>#N/A</v>
      </c>
      <c r="AC2554" s="6" t="e">
        <f t="shared" si="287"/>
        <v>#N/A</v>
      </c>
      <c r="AD2554" s="6" t="e">
        <f>SUMIFS($AB$3:AB2554,$B$3:B2554,B2554)</f>
        <v>#N/A</v>
      </c>
      <c r="AE2554" s="6">
        <f t="shared" si="288"/>
        <v>2706.0043957914781</v>
      </c>
      <c r="AF2554" s="6">
        <f t="shared" si="289"/>
        <v>2706.0043957914781</v>
      </c>
      <c r="AG2554" s="6">
        <f>VLOOKUP(Table1[[#This Row],[PracticeCode]],$AP$3:$AS$345,4,FALSE)</f>
        <v>2706.0043957914781</v>
      </c>
      <c r="AH2554" s="27">
        <f t="shared" si="290"/>
        <v>196636.3194275141</v>
      </c>
      <c r="AI2554" s="6" t="e">
        <f t="shared" si="285"/>
        <v>#N/A</v>
      </c>
    </row>
    <row r="2555" spans="1:35" x14ac:dyDescent="0.35">
      <c r="A2555" t="str">
        <f t="shared" si="284"/>
        <v>ROUNDWOOD PARK MEDICAL CENTREHarness SouthBrentE84656May2</v>
      </c>
      <c r="B2555" s="41" t="s">
        <v>488</v>
      </c>
      <c r="C2555" s="41" t="s">
        <v>489</v>
      </c>
      <c r="D2555" s="41" t="s">
        <v>18</v>
      </c>
      <c r="E2555" s="41" t="s">
        <v>260</v>
      </c>
      <c r="F2555" s="41" t="s">
        <v>260</v>
      </c>
      <c r="G2555" s="41" t="s">
        <v>757</v>
      </c>
      <c r="H2555" s="41">
        <v>2</v>
      </c>
      <c r="I2555" s="41">
        <v>6013.34310175884</v>
      </c>
      <c r="J2555" s="41">
        <v>9910</v>
      </c>
      <c r="K2555" s="41">
        <v>0</v>
      </c>
      <c r="L2555" s="41">
        <v>183.33499999999998</v>
      </c>
      <c r="M2555" s="41">
        <v>0</v>
      </c>
      <c r="N2555" s="41">
        <v>6220</v>
      </c>
      <c r="O2555" s="41">
        <v>49</v>
      </c>
      <c r="P2555" s="41">
        <v>123.77800000000001</v>
      </c>
      <c r="Q2555" s="41">
        <v>0.97510000000000008</v>
      </c>
      <c r="R2555" s="41">
        <v>503</v>
      </c>
      <c r="S2555" s="41">
        <v>9.0037000000000003</v>
      </c>
      <c r="T2555" s="41">
        <v>518</v>
      </c>
      <c r="U2555" s="41">
        <v>11.396000000000001</v>
      </c>
      <c r="V2555" s="41">
        <v>10413</v>
      </c>
      <c r="W2555" s="41">
        <v>192.33869999999999</v>
      </c>
      <c r="X2555" s="41">
        <v>6787</v>
      </c>
      <c r="Y2555" s="41">
        <v>136.1491</v>
      </c>
      <c r="Z2555" s="6">
        <f>0</f>
        <v>0</v>
      </c>
      <c r="AA2555" s="6">
        <f t="shared" si="286"/>
        <v>192.33869999999999</v>
      </c>
      <c r="AB2555">
        <f>IF(ISBLANK(Table1[[#This Row],[FY2425_Cost]])=TRUE,#N/A,Table1[[#This Row],[FY2425_Cost]])</f>
        <v>136.1491</v>
      </c>
      <c r="AC2555" s="6">
        <f t="shared" si="287"/>
        <v>-56.189599999999984</v>
      </c>
      <c r="AD2555" s="6" t="e">
        <f>SUMIFS($AB$3:AB2555,$B$3:B2555,B2555)</f>
        <v>#N/A</v>
      </c>
      <c r="AE2555" s="6">
        <f t="shared" si="288"/>
        <v>2706.0043957914781</v>
      </c>
      <c r="AF2555" s="6">
        <f t="shared" si="289"/>
        <v>2706.0043957914781</v>
      </c>
      <c r="AG2555" s="6">
        <f>VLOOKUP(Table1[[#This Row],[PracticeCode]],$AP$3:$AS$345,4,FALSE)</f>
        <v>2706.0043957914781</v>
      </c>
      <c r="AH2555" s="27">
        <f t="shared" si="290"/>
        <v>196636.3194275141</v>
      </c>
      <c r="AI2555" s="6" t="e">
        <f t="shared" si="285"/>
        <v>#N/A</v>
      </c>
    </row>
    <row r="2556" spans="1:35" x14ac:dyDescent="0.35">
      <c r="A2556" t="str">
        <f t="shared" si="284"/>
        <v>ROUNDWOOD PARK MEDICAL CENTREHarness SouthBrentE84656Nov8</v>
      </c>
      <c r="B2556" s="41" t="s">
        <v>488</v>
      </c>
      <c r="C2556" s="41" t="s">
        <v>489</v>
      </c>
      <c r="D2556" s="41" t="s">
        <v>18</v>
      </c>
      <c r="E2556" s="41" t="s">
        <v>260</v>
      </c>
      <c r="F2556" s="41" t="s">
        <v>260</v>
      </c>
      <c r="G2556" s="41" t="s">
        <v>763</v>
      </c>
      <c r="H2556" s="41">
        <v>8</v>
      </c>
      <c r="I2556" s="41">
        <v>6013.34310175884</v>
      </c>
      <c r="J2556" s="41">
        <v>10089</v>
      </c>
      <c r="K2556" s="41">
        <v>1172</v>
      </c>
      <c r="L2556" s="41">
        <v>200.77110000000002</v>
      </c>
      <c r="M2556" s="41">
        <v>23.322800000000001</v>
      </c>
      <c r="N2556" s="41"/>
      <c r="O2556" s="41"/>
      <c r="P2556" s="41"/>
      <c r="Q2556" s="41"/>
      <c r="R2556" s="41">
        <v>492</v>
      </c>
      <c r="S2556" s="41">
        <v>8.8068000000000008</v>
      </c>
      <c r="T2556" s="41"/>
      <c r="U2556" s="41"/>
      <c r="V2556" s="41">
        <v>11753</v>
      </c>
      <c r="W2556" s="41">
        <v>232.90070000000003</v>
      </c>
      <c r="X2556" s="41"/>
      <c r="Y2556" s="41"/>
      <c r="Z2556" s="6">
        <f>0</f>
        <v>0</v>
      </c>
      <c r="AA2556" s="6">
        <f t="shared" si="286"/>
        <v>232.90070000000003</v>
      </c>
      <c r="AB2556" t="e">
        <f>IF(ISBLANK(Table1[[#This Row],[FY2425_Cost]])=TRUE,#N/A,Table1[[#This Row],[FY2425_Cost]])</f>
        <v>#N/A</v>
      </c>
      <c r="AC2556" s="6" t="e">
        <f t="shared" si="287"/>
        <v>#N/A</v>
      </c>
      <c r="AD2556" s="6" t="e">
        <f>SUMIFS($AB$3:AB2556,$B$3:B2556,B2556)</f>
        <v>#N/A</v>
      </c>
      <c r="AE2556" s="6">
        <f t="shared" si="288"/>
        <v>2706.0043957914781</v>
      </c>
      <c r="AF2556" s="6">
        <f t="shared" si="289"/>
        <v>2706.0043957914781</v>
      </c>
      <c r="AG2556" s="6">
        <f>VLOOKUP(Table1[[#This Row],[PracticeCode]],$AP$3:$AS$345,4,FALSE)</f>
        <v>2706.0043957914781</v>
      </c>
      <c r="AH2556" s="27">
        <f t="shared" si="290"/>
        <v>196636.3194275141</v>
      </c>
      <c r="AI2556" s="6" t="e">
        <f t="shared" si="285"/>
        <v>#N/A</v>
      </c>
    </row>
    <row r="2557" spans="1:35" x14ac:dyDescent="0.35">
      <c r="A2557" t="str">
        <f t="shared" si="284"/>
        <v>ROUNDWOOD PARK MEDICAL CENTREHarness SouthBrentE84656Oct7</v>
      </c>
      <c r="B2557" s="41" t="s">
        <v>488</v>
      </c>
      <c r="C2557" s="41" t="s">
        <v>489</v>
      </c>
      <c r="D2557" s="41" t="s">
        <v>18</v>
      </c>
      <c r="E2557" s="41" t="s">
        <v>260</v>
      </c>
      <c r="F2557" s="41" t="s">
        <v>260</v>
      </c>
      <c r="G2557" s="41" t="s">
        <v>762</v>
      </c>
      <c r="H2557" s="41">
        <v>7</v>
      </c>
      <c r="I2557" s="41">
        <v>6013.34310175884</v>
      </c>
      <c r="J2557" s="41">
        <v>11370</v>
      </c>
      <c r="K2557" s="41">
        <v>2093</v>
      </c>
      <c r="L2557" s="41">
        <v>226.26300000000001</v>
      </c>
      <c r="M2557" s="41">
        <v>41.650700000000001</v>
      </c>
      <c r="N2557" s="41">
        <v>0</v>
      </c>
      <c r="O2557" s="41">
        <v>4440</v>
      </c>
      <c r="P2557" s="41">
        <v>0</v>
      </c>
      <c r="Q2557" s="41">
        <v>99.899999999999991</v>
      </c>
      <c r="R2557" s="41">
        <v>171</v>
      </c>
      <c r="S2557" s="41">
        <v>3.0609000000000002</v>
      </c>
      <c r="T2557" s="41">
        <v>72</v>
      </c>
      <c r="U2557" s="41">
        <v>1.5840000000000001</v>
      </c>
      <c r="V2557" s="41">
        <v>13634</v>
      </c>
      <c r="W2557" s="41">
        <v>270.97460000000001</v>
      </c>
      <c r="X2557" s="41">
        <v>4512</v>
      </c>
      <c r="Y2557" s="41">
        <v>101.48399999999999</v>
      </c>
      <c r="Z2557" s="6">
        <f>0</f>
        <v>0</v>
      </c>
      <c r="AA2557" s="6">
        <f t="shared" si="286"/>
        <v>270.97460000000001</v>
      </c>
      <c r="AB2557">
        <f>IF(ISBLANK(Table1[[#This Row],[FY2425_Cost]])=TRUE,#N/A,Table1[[#This Row],[FY2425_Cost]])</f>
        <v>101.48399999999999</v>
      </c>
      <c r="AC2557" s="6">
        <f t="shared" si="287"/>
        <v>-169.49060000000003</v>
      </c>
      <c r="AD2557" s="6" t="e">
        <f>SUMIFS($AB$3:AB2557,$B$3:B2557,B2557)</f>
        <v>#N/A</v>
      </c>
      <c r="AE2557" s="6">
        <f t="shared" si="288"/>
        <v>2706.0043957914781</v>
      </c>
      <c r="AF2557" s="6">
        <f t="shared" si="289"/>
        <v>2706.0043957914781</v>
      </c>
      <c r="AG2557" s="6">
        <f>VLOOKUP(Table1[[#This Row],[PracticeCode]],$AP$3:$AS$345,4,FALSE)</f>
        <v>2706.0043957914781</v>
      </c>
      <c r="AH2557" s="27">
        <f t="shared" si="290"/>
        <v>196636.3194275141</v>
      </c>
      <c r="AI2557" s="6" t="e">
        <f t="shared" si="285"/>
        <v>#N/A</v>
      </c>
    </row>
    <row r="2558" spans="1:35" x14ac:dyDescent="0.35">
      <c r="A2558" t="str">
        <f t="shared" si="284"/>
        <v>ROUNDWOOD PARK MEDICAL CENTREHarness SouthBrentE84656Sep6</v>
      </c>
      <c r="B2558" s="41" t="s">
        <v>488</v>
      </c>
      <c r="C2558" s="41" t="s">
        <v>489</v>
      </c>
      <c r="D2558" s="41" t="s">
        <v>18</v>
      </c>
      <c r="E2558" s="41" t="s">
        <v>260</v>
      </c>
      <c r="F2558" s="41" t="s">
        <v>260</v>
      </c>
      <c r="G2558" s="41" t="s">
        <v>761</v>
      </c>
      <c r="H2558" s="41">
        <v>6</v>
      </c>
      <c r="I2558" s="41">
        <v>6013.34310175884</v>
      </c>
      <c r="J2558" s="41">
        <v>11561</v>
      </c>
      <c r="K2558" s="41">
        <v>5816</v>
      </c>
      <c r="L2558" s="41">
        <v>230.06390000000002</v>
      </c>
      <c r="M2558" s="41">
        <v>115.73840000000001</v>
      </c>
      <c r="N2558" s="41">
        <v>10084</v>
      </c>
      <c r="O2558" s="41">
        <v>3009</v>
      </c>
      <c r="P2558" s="41">
        <v>226.89</v>
      </c>
      <c r="Q2558" s="41">
        <v>67.702500000000001</v>
      </c>
      <c r="R2558" s="41">
        <v>343</v>
      </c>
      <c r="S2558" s="41">
        <v>6.1397000000000004</v>
      </c>
      <c r="T2558" s="41">
        <v>490</v>
      </c>
      <c r="U2558" s="41">
        <v>10.78</v>
      </c>
      <c r="V2558" s="41">
        <v>17720</v>
      </c>
      <c r="W2558" s="41">
        <v>351.94200000000006</v>
      </c>
      <c r="X2558" s="41">
        <v>13583</v>
      </c>
      <c r="Y2558" s="41">
        <v>305.37249999999995</v>
      </c>
      <c r="Z2558" s="6">
        <f>0</f>
        <v>0</v>
      </c>
      <c r="AA2558" s="6">
        <f t="shared" si="286"/>
        <v>351.94200000000006</v>
      </c>
      <c r="AB2558">
        <f>IF(ISBLANK(Table1[[#This Row],[FY2425_Cost]])=TRUE,#N/A,Table1[[#This Row],[FY2425_Cost]])</f>
        <v>305.37249999999995</v>
      </c>
      <c r="AC2558" s="6">
        <f t="shared" si="287"/>
        <v>-46.569500000000119</v>
      </c>
      <c r="AD2558" s="6" t="e">
        <f>SUMIFS($AB$3:AB2558,$B$3:B2558,B2558)</f>
        <v>#N/A</v>
      </c>
      <c r="AE2558" s="6">
        <f t="shared" si="288"/>
        <v>2706.0043957914781</v>
      </c>
      <c r="AF2558" s="6">
        <f t="shared" si="289"/>
        <v>2706.0043957914781</v>
      </c>
      <c r="AG2558" s="6">
        <f>VLOOKUP(Table1[[#This Row],[PracticeCode]],$AP$3:$AS$345,4,FALSE)</f>
        <v>2706.0043957914781</v>
      </c>
      <c r="AH2558" s="27">
        <f t="shared" si="290"/>
        <v>196636.3194275141</v>
      </c>
      <c r="AI2558" s="6" t="e">
        <f t="shared" si="285"/>
        <v>#N/A</v>
      </c>
    </row>
    <row r="2559" spans="1:35" x14ac:dyDescent="0.35">
      <c r="A2559" t="str">
        <f t="shared" si="284"/>
        <v>ROXBOURNE MEDICAL CENTREHealthsenseHarrowE84022Apr1</v>
      </c>
      <c r="B2559" s="41" t="s">
        <v>530</v>
      </c>
      <c r="C2559" s="41" t="s">
        <v>443</v>
      </c>
      <c r="D2559" s="41" t="s">
        <v>26</v>
      </c>
      <c r="E2559" s="41" t="s">
        <v>261</v>
      </c>
      <c r="F2559" s="41" t="s">
        <v>261</v>
      </c>
      <c r="G2559" s="41" t="s">
        <v>756</v>
      </c>
      <c r="H2559" s="41">
        <v>1</v>
      </c>
      <c r="I2559" s="41">
        <v>6708.8760825496702</v>
      </c>
      <c r="J2559" s="41">
        <v>6381</v>
      </c>
      <c r="K2559" s="41">
        <v>460</v>
      </c>
      <c r="L2559" s="41">
        <v>118.04849999999999</v>
      </c>
      <c r="M2559" s="41">
        <v>8.51</v>
      </c>
      <c r="N2559" s="41">
        <v>8535</v>
      </c>
      <c r="O2559" s="41">
        <v>1319</v>
      </c>
      <c r="P2559" s="41">
        <v>169.84650000000002</v>
      </c>
      <c r="Q2559" s="41">
        <v>26.248100000000001</v>
      </c>
      <c r="R2559" s="41">
        <v>0</v>
      </c>
      <c r="S2559" s="41">
        <v>0</v>
      </c>
      <c r="T2559" s="41">
        <v>5763</v>
      </c>
      <c r="U2559" s="41">
        <v>126.786</v>
      </c>
      <c r="V2559" s="41">
        <v>6841</v>
      </c>
      <c r="W2559" s="41">
        <v>126.5585</v>
      </c>
      <c r="X2559" s="41">
        <v>15617</v>
      </c>
      <c r="Y2559" s="41">
        <v>322.88060000000002</v>
      </c>
      <c r="Z2559" s="6">
        <f>0</f>
        <v>0</v>
      </c>
      <c r="AA2559" s="6">
        <f t="shared" si="286"/>
        <v>126.5585</v>
      </c>
      <c r="AB2559">
        <f>IF(ISBLANK(Table1[[#This Row],[FY2425_Cost]])=TRUE,#N/A,Table1[[#This Row],[FY2425_Cost]])</f>
        <v>322.88060000000002</v>
      </c>
      <c r="AC2559" s="6">
        <f t="shared" si="287"/>
        <v>196.32210000000003</v>
      </c>
      <c r="AD2559" s="6">
        <f>SUMIFS($AB$3:AB2559,$B$3:B2559,B2559)</f>
        <v>322.88060000000002</v>
      </c>
      <c r="AE2559" s="6">
        <f t="shared" si="288"/>
        <v>3018.9942371473517</v>
      </c>
      <c r="AF2559" s="6">
        <f t="shared" si="289"/>
        <v>3018.9942371473517</v>
      </c>
      <c r="AG2559" s="6">
        <f>VLOOKUP(Table1[[#This Row],[PracticeCode]],$AP$3:$AS$345,4,FALSE)</f>
        <v>3018.9942371473517</v>
      </c>
      <c r="AH2559" s="27">
        <f t="shared" si="290"/>
        <v>219380.24789937423</v>
      </c>
      <c r="AI2559" s="6">
        <f t="shared" si="285"/>
        <v>0</v>
      </c>
    </row>
    <row r="2560" spans="1:35" x14ac:dyDescent="0.35">
      <c r="A2560" t="str">
        <f t="shared" si="284"/>
        <v>ROXBOURNE MEDICAL CENTREHealthsenseHarrowE84022Aug5</v>
      </c>
      <c r="B2560" s="41" t="s">
        <v>530</v>
      </c>
      <c r="C2560" s="41" t="s">
        <v>443</v>
      </c>
      <c r="D2560" s="41" t="s">
        <v>26</v>
      </c>
      <c r="E2560" s="41" t="s">
        <v>261</v>
      </c>
      <c r="F2560" s="41" t="s">
        <v>261</v>
      </c>
      <c r="G2560" s="41" t="s">
        <v>760</v>
      </c>
      <c r="H2560" s="41">
        <v>5</v>
      </c>
      <c r="I2560" s="41">
        <v>6708.8760825496702</v>
      </c>
      <c r="J2560" s="41">
        <v>12067</v>
      </c>
      <c r="K2560" s="41">
        <v>4398</v>
      </c>
      <c r="L2560" s="41">
        <v>223.23949999999999</v>
      </c>
      <c r="M2560" s="41">
        <v>81.363</v>
      </c>
      <c r="N2560" s="41">
        <v>9848</v>
      </c>
      <c r="O2560" s="41">
        <v>2043</v>
      </c>
      <c r="P2560" s="41">
        <v>195.9752</v>
      </c>
      <c r="Q2560" s="41">
        <v>40.655700000000003</v>
      </c>
      <c r="R2560" s="41">
        <v>4769</v>
      </c>
      <c r="S2560" s="41">
        <v>85.365099999999998</v>
      </c>
      <c r="T2560" s="41">
        <v>5257</v>
      </c>
      <c r="U2560" s="41">
        <v>115.654</v>
      </c>
      <c r="V2560" s="41">
        <v>21234</v>
      </c>
      <c r="W2560" s="41">
        <v>389.96759999999995</v>
      </c>
      <c r="X2560" s="41">
        <v>17148</v>
      </c>
      <c r="Y2560" s="41">
        <v>352.28489999999999</v>
      </c>
      <c r="Z2560" s="6">
        <f>0</f>
        <v>0</v>
      </c>
      <c r="AA2560" s="6">
        <f t="shared" si="286"/>
        <v>389.96759999999995</v>
      </c>
      <c r="AB2560">
        <f>IF(ISBLANK(Table1[[#This Row],[FY2425_Cost]])=TRUE,#N/A,Table1[[#This Row],[FY2425_Cost]])</f>
        <v>352.28489999999999</v>
      </c>
      <c r="AC2560" s="6">
        <f t="shared" si="287"/>
        <v>-37.682699999999954</v>
      </c>
      <c r="AD2560" s="6">
        <f>SUMIFS($AB$3:AB2560,$B$3:B2560,B2560)</f>
        <v>675.16550000000007</v>
      </c>
      <c r="AE2560" s="6">
        <f t="shared" si="288"/>
        <v>3018.9942371473517</v>
      </c>
      <c r="AF2560" s="6">
        <f t="shared" si="289"/>
        <v>3018.9942371473517</v>
      </c>
      <c r="AG2560" s="6">
        <f>VLOOKUP(Table1[[#This Row],[PracticeCode]],$AP$3:$AS$345,4,FALSE)</f>
        <v>3018.9942371473517</v>
      </c>
      <c r="AH2560" s="27">
        <f t="shared" si="290"/>
        <v>219380.24789937423</v>
      </c>
      <c r="AI2560" s="6">
        <f t="shared" si="285"/>
        <v>0</v>
      </c>
    </row>
    <row r="2561" spans="1:35" x14ac:dyDescent="0.35">
      <c r="A2561" t="str">
        <f t="shared" si="284"/>
        <v>ROXBOURNE MEDICAL CENTREHealthsenseHarrowE84022Dec9</v>
      </c>
      <c r="B2561" s="41" t="s">
        <v>530</v>
      </c>
      <c r="C2561" s="41" t="s">
        <v>443</v>
      </c>
      <c r="D2561" s="41" t="s">
        <v>26</v>
      </c>
      <c r="E2561" s="41" t="s">
        <v>261</v>
      </c>
      <c r="F2561" s="41" t="s">
        <v>261</v>
      </c>
      <c r="G2561" s="41" t="s">
        <v>764</v>
      </c>
      <c r="H2561" s="41">
        <v>9</v>
      </c>
      <c r="I2561" s="41">
        <v>6708.8760825496702</v>
      </c>
      <c r="J2561" s="41">
        <v>9522</v>
      </c>
      <c r="K2561" s="41">
        <v>1906</v>
      </c>
      <c r="L2561" s="41">
        <v>189.48780000000002</v>
      </c>
      <c r="M2561" s="41">
        <v>37.929400000000001</v>
      </c>
      <c r="N2561" s="41"/>
      <c r="O2561" s="41"/>
      <c r="P2561" s="41"/>
      <c r="Q2561" s="41"/>
      <c r="R2561" s="41">
        <v>4818</v>
      </c>
      <c r="S2561" s="41">
        <v>86.242199999999997</v>
      </c>
      <c r="T2561" s="41"/>
      <c r="U2561" s="41"/>
      <c r="V2561" s="41">
        <v>16246</v>
      </c>
      <c r="W2561" s="41">
        <v>313.65940000000001</v>
      </c>
      <c r="X2561" s="41"/>
      <c r="Y2561" s="41"/>
      <c r="Z2561" s="6">
        <f>0</f>
        <v>0</v>
      </c>
      <c r="AA2561" s="6">
        <f t="shared" si="286"/>
        <v>313.65940000000001</v>
      </c>
      <c r="AB2561" t="e">
        <f>IF(ISBLANK(Table1[[#This Row],[FY2425_Cost]])=TRUE,#N/A,Table1[[#This Row],[FY2425_Cost]])</f>
        <v>#N/A</v>
      </c>
      <c r="AC2561" s="6" t="e">
        <f t="shared" si="287"/>
        <v>#N/A</v>
      </c>
      <c r="AD2561" s="6" t="e">
        <f>SUMIFS($AB$3:AB2561,$B$3:B2561,B2561)</f>
        <v>#N/A</v>
      </c>
      <c r="AE2561" s="6">
        <f t="shared" si="288"/>
        <v>3018.9942371473517</v>
      </c>
      <c r="AF2561" s="6">
        <f t="shared" si="289"/>
        <v>3018.9942371473517</v>
      </c>
      <c r="AG2561" s="6">
        <f>VLOOKUP(Table1[[#This Row],[PracticeCode]],$AP$3:$AS$345,4,FALSE)</f>
        <v>3018.9942371473517</v>
      </c>
      <c r="AH2561" s="27">
        <f t="shared" si="290"/>
        <v>219380.24789937423</v>
      </c>
      <c r="AI2561" s="6" t="e">
        <f t="shared" si="285"/>
        <v>#N/A</v>
      </c>
    </row>
    <row r="2562" spans="1:35" x14ac:dyDescent="0.35">
      <c r="A2562" t="str">
        <f t="shared" si="284"/>
        <v>ROXBOURNE MEDICAL CENTREHealthsenseHarrowE84022Feb11</v>
      </c>
      <c r="B2562" s="41" t="s">
        <v>530</v>
      </c>
      <c r="C2562" s="41" t="s">
        <v>443</v>
      </c>
      <c r="D2562" s="41" t="s">
        <v>26</v>
      </c>
      <c r="E2562" s="41" t="s">
        <v>261</v>
      </c>
      <c r="F2562" s="41" t="s">
        <v>261</v>
      </c>
      <c r="G2562" s="41" t="s">
        <v>766</v>
      </c>
      <c r="H2562" s="41">
        <v>11</v>
      </c>
      <c r="I2562" s="41">
        <v>6708.8760825496702</v>
      </c>
      <c r="J2562" s="41">
        <v>7061</v>
      </c>
      <c r="K2562" s="41">
        <v>1066</v>
      </c>
      <c r="L2562" s="41">
        <v>140.51390000000001</v>
      </c>
      <c r="M2562" s="41">
        <v>21.2134</v>
      </c>
      <c r="N2562" s="41"/>
      <c r="O2562" s="41"/>
      <c r="P2562" s="41"/>
      <c r="Q2562" s="41"/>
      <c r="R2562" s="41">
        <v>6286</v>
      </c>
      <c r="S2562" s="41">
        <v>112.5194</v>
      </c>
      <c r="T2562" s="41"/>
      <c r="U2562" s="41"/>
      <c r="V2562" s="41">
        <v>14413</v>
      </c>
      <c r="W2562" s="41">
        <v>274.24670000000003</v>
      </c>
      <c r="X2562" s="41"/>
      <c r="Y2562" s="41"/>
      <c r="Z2562" s="6">
        <f>0</f>
        <v>0</v>
      </c>
      <c r="AA2562" s="6">
        <f t="shared" si="286"/>
        <v>274.24670000000003</v>
      </c>
      <c r="AB2562" t="e">
        <f>IF(ISBLANK(Table1[[#This Row],[FY2425_Cost]])=TRUE,#N/A,Table1[[#This Row],[FY2425_Cost]])</f>
        <v>#N/A</v>
      </c>
      <c r="AC2562" s="6" t="e">
        <f t="shared" si="287"/>
        <v>#N/A</v>
      </c>
      <c r="AD2562" s="6" t="e">
        <f>SUMIFS($AB$3:AB2562,$B$3:B2562,B2562)</f>
        <v>#N/A</v>
      </c>
      <c r="AE2562" s="6">
        <f t="shared" si="288"/>
        <v>3018.9942371473517</v>
      </c>
      <c r="AF2562" s="6">
        <f t="shared" si="289"/>
        <v>3018.9942371473517</v>
      </c>
      <c r="AG2562" s="6">
        <f>VLOOKUP(Table1[[#This Row],[PracticeCode]],$AP$3:$AS$345,4,FALSE)</f>
        <v>3018.9942371473517</v>
      </c>
      <c r="AH2562" s="27">
        <f t="shared" si="290"/>
        <v>219380.24789937423</v>
      </c>
      <c r="AI2562" s="6" t="e">
        <f t="shared" si="285"/>
        <v>#N/A</v>
      </c>
    </row>
    <row r="2563" spans="1:35" x14ac:dyDescent="0.35">
      <c r="A2563" t="str">
        <f t="shared" ref="A2563:A2626" si="291">CONCATENATE(B2563,C2563,D2563,E2563,G2563,H2563)</f>
        <v>ROXBOURNE MEDICAL CENTREHealthsenseHarrowE84022Jan10</v>
      </c>
      <c r="B2563" s="41" t="s">
        <v>530</v>
      </c>
      <c r="C2563" s="41" t="s">
        <v>443</v>
      </c>
      <c r="D2563" s="41" t="s">
        <v>26</v>
      </c>
      <c r="E2563" s="41" t="s">
        <v>261</v>
      </c>
      <c r="F2563" s="41" t="s">
        <v>261</v>
      </c>
      <c r="G2563" s="41" t="s">
        <v>765</v>
      </c>
      <c r="H2563" s="41">
        <v>10</v>
      </c>
      <c r="I2563" s="41">
        <v>6708.8760825496702</v>
      </c>
      <c r="J2563" s="41">
        <v>7423</v>
      </c>
      <c r="K2563" s="41">
        <v>267</v>
      </c>
      <c r="L2563" s="41">
        <v>147.71770000000001</v>
      </c>
      <c r="M2563" s="41">
        <v>5.3132999999999999</v>
      </c>
      <c r="N2563" s="41"/>
      <c r="O2563" s="41"/>
      <c r="P2563" s="41"/>
      <c r="Q2563" s="41"/>
      <c r="R2563" s="41">
        <v>6646</v>
      </c>
      <c r="S2563" s="41">
        <v>118.96339999999999</v>
      </c>
      <c r="T2563" s="41"/>
      <c r="U2563" s="41"/>
      <c r="V2563" s="41">
        <v>14336</v>
      </c>
      <c r="W2563" s="41">
        <v>271.99439999999998</v>
      </c>
      <c r="X2563" s="41"/>
      <c r="Y2563" s="41"/>
      <c r="Z2563" s="6">
        <f>0</f>
        <v>0</v>
      </c>
      <c r="AA2563" s="6">
        <f t="shared" si="286"/>
        <v>271.99439999999998</v>
      </c>
      <c r="AB2563" t="e">
        <f>IF(ISBLANK(Table1[[#This Row],[FY2425_Cost]])=TRUE,#N/A,Table1[[#This Row],[FY2425_Cost]])</f>
        <v>#N/A</v>
      </c>
      <c r="AC2563" s="6" t="e">
        <f t="shared" si="287"/>
        <v>#N/A</v>
      </c>
      <c r="AD2563" s="6" t="e">
        <f>SUMIFS($AB$3:AB2563,$B$3:B2563,B2563)</f>
        <v>#N/A</v>
      </c>
      <c r="AE2563" s="6">
        <f t="shared" si="288"/>
        <v>3018.9942371473517</v>
      </c>
      <c r="AF2563" s="6">
        <f t="shared" si="289"/>
        <v>3018.9942371473517</v>
      </c>
      <c r="AG2563" s="6">
        <f>VLOOKUP(Table1[[#This Row],[PracticeCode]],$AP$3:$AS$345,4,FALSE)</f>
        <v>3018.9942371473517</v>
      </c>
      <c r="AH2563" s="27">
        <f t="shared" si="290"/>
        <v>219380.24789937423</v>
      </c>
      <c r="AI2563" s="6" t="e">
        <f t="shared" ref="AI2563:AI2626" si="292">IF(AD2563-AF2563&lt;=0,0,AD2563-AF2563)</f>
        <v>#N/A</v>
      </c>
    </row>
    <row r="2564" spans="1:35" x14ac:dyDescent="0.35">
      <c r="A2564" t="str">
        <f t="shared" si="291"/>
        <v>ROXBOURNE MEDICAL CENTREHealthsenseHarrowE84022Jul4</v>
      </c>
      <c r="B2564" s="41" t="s">
        <v>530</v>
      </c>
      <c r="C2564" s="41" t="s">
        <v>443</v>
      </c>
      <c r="D2564" s="41" t="s">
        <v>26</v>
      </c>
      <c r="E2564" s="41" t="s">
        <v>261</v>
      </c>
      <c r="F2564" s="41" t="s">
        <v>261</v>
      </c>
      <c r="G2564" s="41" t="s">
        <v>759</v>
      </c>
      <c r="H2564" s="41">
        <v>4</v>
      </c>
      <c r="I2564" s="41">
        <v>6708.8760825496702</v>
      </c>
      <c r="J2564" s="41">
        <v>11587</v>
      </c>
      <c r="K2564" s="41">
        <v>3952</v>
      </c>
      <c r="L2564" s="41">
        <v>214.3595</v>
      </c>
      <c r="M2564" s="41">
        <v>73.111999999999995</v>
      </c>
      <c r="N2564" s="41">
        <v>31195</v>
      </c>
      <c r="O2564" s="41">
        <v>1333</v>
      </c>
      <c r="P2564" s="41">
        <v>620.78050000000007</v>
      </c>
      <c r="Q2564" s="41">
        <v>26.526700000000002</v>
      </c>
      <c r="R2564" s="41">
        <v>3114</v>
      </c>
      <c r="S2564" s="41">
        <v>55.740600000000001</v>
      </c>
      <c r="T2564" s="41">
        <v>6628</v>
      </c>
      <c r="U2564" s="41">
        <v>145.816</v>
      </c>
      <c r="V2564" s="41">
        <v>18653</v>
      </c>
      <c r="W2564" s="41">
        <v>343.21209999999996</v>
      </c>
      <c r="X2564" s="41">
        <v>39156</v>
      </c>
      <c r="Y2564" s="41">
        <v>793.12320000000011</v>
      </c>
      <c r="Z2564" s="6">
        <f>0</f>
        <v>0</v>
      </c>
      <c r="AA2564" s="6">
        <f t="shared" si="286"/>
        <v>343.21209999999996</v>
      </c>
      <c r="AB2564">
        <f>IF(ISBLANK(Table1[[#This Row],[FY2425_Cost]])=TRUE,#N/A,Table1[[#This Row],[FY2425_Cost]])</f>
        <v>793.12320000000011</v>
      </c>
      <c r="AC2564" s="6">
        <f t="shared" si="287"/>
        <v>449.91110000000015</v>
      </c>
      <c r="AD2564" s="6" t="e">
        <f>SUMIFS($AB$3:AB2564,$B$3:B2564,B2564)</f>
        <v>#N/A</v>
      </c>
      <c r="AE2564" s="6">
        <f t="shared" si="288"/>
        <v>3018.9942371473517</v>
      </c>
      <c r="AF2564" s="6">
        <f t="shared" si="289"/>
        <v>3018.9942371473517</v>
      </c>
      <c r="AG2564" s="6">
        <f>VLOOKUP(Table1[[#This Row],[PracticeCode]],$AP$3:$AS$345,4,FALSE)</f>
        <v>3018.9942371473517</v>
      </c>
      <c r="AH2564" s="27">
        <f t="shared" si="290"/>
        <v>219380.24789937423</v>
      </c>
      <c r="AI2564" s="6" t="e">
        <f t="shared" si="292"/>
        <v>#N/A</v>
      </c>
    </row>
    <row r="2565" spans="1:35" x14ac:dyDescent="0.35">
      <c r="A2565" t="str">
        <f t="shared" si="291"/>
        <v>ROXBOURNE MEDICAL CENTREHealthsenseHarrowE84022Jun3</v>
      </c>
      <c r="B2565" s="41" t="s">
        <v>530</v>
      </c>
      <c r="C2565" s="41" t="s">
        <v>443</v>
      </c>
      <c r="D2565" s="41" t="s">
        <v>26</v>
      </c>
      <c r="E2565" s="41" t="s">
        <v>261</v>
      </c>
      <c r="F2565" s="41" t="s">
        <v>261</v>
      </c>
      <c r="G2565" s="41" t="s">
        <v>758</v>
      </c>
      <c r="H2565" s="41">
        <v>3</v>
      </c>
      <c r="I2565" s="41">
        <v>6708.8760825496702</v>
      </c>
      <c r="J2565" s="41">
        <v>8715</v>
      </c>
      <c r="K2565" s="41">
        <v>2067</v>
      </c>
      <c r="L2565" s="41">
        <v>161.22749999999999</v>
      </c>
      <c r="M2565" s="41">
        <v>38.2395</v>
      </c>
      <c r="N2565" s="41">
        <v>8475</v>
      </c>
      <c r="O2565" s="41">
        <v>586</v>
      </c>
      <c r="P2565" s="41">
        <v>168.6525</v>
      </c>
      <c r="Q2565" s="41">
        <v>11.6614</v>
      </c>
      <c r="R2565" s="41">
        <v>0</v>
      </c>
      <c r="S2565" s="41">
        <v>0</v>
      </c>
      <c r="T2565" s="41">
        <v>5738</v>
      </c>
      <c r="U2565" s="41">
        <v>126.236</v>
      </c>
      <c r="V2565" s="41">
        <v>10782</v>
      </c>
      <c r="W2565" s="41">
        <v>199.46699999999998</v>
      </c>
      <c r="X2565" s="41">
        <v>14799</v>
      </c>
      <c r="Y2565" s="41">
        <v>306.54989999999998</v>
      </c>
      <c r="Z2565" s="6">
        <f>0</f>
        <v>0</v>
      </c>
      <c r="AA2565" s="6">
        <f t="shared" si="286"/>
        <v>199.46699999999998</v>
      </c>
      <c r="AB2565">
        <f>IF(ISBLANK(Table1[[#This Row],[FY2425_Cost]])=TRUE,#N/A,Table1[[#This Row],[FY2425_Cost]])</f>
        <v>306.54989999999998</v>
      </c>
      <c r="AC2565" s="6">
        <f t="shared" si="287"/>
        <v>107.0829</v>
      </c>
      <c r="AD2565" s="6" t="e">
        <f>SUMIFS($AB$3:AB2565,$B$3:B2565,B2565)</f>
        <v>#N/A</v>
      </c>
      <c r="AE2565" s="6">
        <f t="shared" si="288"/>
        <v>3018.9942371473517</v>
      </c>
      <c r="AF2565" s="6">
        <f t="shared" si="289"/>
        <v>3018.9942371473517</v>
      </c>
      <c r="AG2565" s="6">
        <f>VLOOKUP(Table1[[#This Row],[PracticeCode]],$AP$3:$AS$345,4,FALSE)</f>
        <v>3018.9942371473517</v>
      </c>
      <c r="AH2565" s="27">
        <f t="shared" si="290"/>
        <v>219380.24789937423</v>
      </c>
      <c r="AI2565" s="6" t="e">
        <f t="shared" si="292"/>
        <v>#N/A</v>
      </c>
    </row>
    <row r="2566" spans="1:35" x14ac:dyDescent="0.35">
      <c r="A2566" t="str">
        <f t="shared" si="291"/>
        <v>ROXBOURNE MEDICAL CENTREHealthsenseHarrowE84022Mar12</v>
      </c>
      <c r="B2566" s="41" t="s">
        <v>530</v>
      </c>
      <c r="C2566" s="41" t="s">
        <v>443</v>
      </c>
      <c r="D2566" s="41" t="s">
        <v>26</v>
      </c>
      <c r="E2566" s="41" t="s">
        <v>261</v>
      </c>
      <c r="F2566" s="41" t="s">
        <v>261</v>
      </c>
      <c r="G2566" s="41" t="s">
        <v>767</v>
      </c>
      <c r="H2566" s="41">
        <v>12</v>
      </c>
      <c r="I2566" s="41">
        <v>6708.8760825496702</v>
      </c>
      <c r="J2566" s="41">
        <v>6893</v>
      </c>
      <c r="K2566" s="41">
        <v>944</v>
      </c>
      <c r="L2566" s="41">
        <v>137.17070000000001</v>
      </c>
      <c r="M2566" s="41">
        <v>18.785600000000002</v>
      </c>
      <c r="N2566" s="41"/>
      <c r="O2566" s="41"/>
      <c r="P2566" s="41"/>
      <c r="Q2566" s="41"/>
      <c r="R2566" s="41">
        <v>6280</v>
      </c>
      <c r="S2566" s="41">
        <v>112.41200000000001</v>
      </c>
      <c r="T2566" s="41"/>
      <c r="U2566" s="41"/>
      <c r="V2566" s="41">
        <v>14117</v>
      </c>
      <c r="W2566" s="41">
        <v>268.36829999999998</v>
      </c>
      <c r="X2566" s="41"/>
      <c r="Y2566" s="41"/>
      <c r="Z2566" s="6">
        <f>0</f>
        <v>0</v>
      </c>
      <c r="AA2566" s="6">
        <f t="shared" si="286"/>
        <v>268.36829999999998</v>
      </c>
      <c r="AB2566" t="e">
        <f>IF(ISBLANK(Table1[[#This Row],[FY2425_Cost]])=TRUE,#N/A,Table1[[#This Row],[FY2425_Cost]])</f>
        <v>#N/A</v>
      </c>
      <c r="AC2566" s="6" t="e">
        <f t="shared" si="287"/>
        <v>#N/A</v>
      </c>
      <c r="AD2566" s="6" t="e">
        <f>SUMIFS($AB$3:AB2566,$B$3:B2566,B2566)</f>
        <v>#N/A</v>
      </c>
      <c r="AE2566" s="6">
        <f t="shared" si="288"/>
        <v>3018.9942371473517</v>
      </c>
      <c r="AF2566" s="6">
        <f t="shared" si="289"/>
        <v>3018.9942371473517</v>
      </c>
      <c r="AG2566" s="6">
        <f>VLOOKUP(Table1[[#This Row],[PracticeCode]],$AP$3:$AS$345,4,FALSE)</f>
        <v>3018.9942371473517</v>
      </c>
      <c r="AH2566" s="27">
        <f t="shared" si="290"/>
        <v>219380.24789937423</v>
      </c>
      <c r="AI2566" s="6" t="e">
        <f t="shared" si="292"/>
        <v>#N/A</v>
      </c>
    </row>
    <row r="2567" spans="1:35" x14ac:dyDescent="0.35">
      <c r="A2567" t="str">
        <f t="shared" si="291"/>
        <v>ROXBOURNE MEDICAL CENTREHealthsenseHarrowE84022May2</v>
      </c>
      <c r="B2567" s="41" t="s">
        <v>530</v>
      </c>
      <c r="C2567" s="41" t="s">
        <v>443</v>
      </c>
      <c r="D2567" s="41" t="s">
        <v>26</v>
      </c>
      <c r="E2567" s="41" t="s">
        <v>261</v>
      </c>
      <c r="F2567" s="41" t="s">
        <v>261</v>
      </c>
      <c r="G2567" s="41" t="s">
        <v>757</v>
      </c>
      <c r="H2567" s="41">
        <v>2</v>
      </c>
      <c r="I2567" s="41">
        <v>6708.8760825496702</v>
      </c>
      <c r="J2567" s="41">
        <v>66338</v>
      </c>
      <c r="K2567" s="41">
        <v>1142</v>
      </c>
      <c r="L2567" s="41">
        <v>1227.2529999999999</v>
      </c>
      <c r="M2567" s="41">
        <v>21.126999999999999</v>
      </c>
      <c r="N2567" s="41">
        <v>7901</v>
      </c>
      <c r="O2567" s="41">
        <v>513</v>
      </c>
      <c r="P2567" s="41">
        <v>157.22990000000001</v>
      </c>
      <c r="Q2567" s="41">
        <v>10.2087</v>
      </c>
      <c r="R2567" s="41">
        <v>0</v>
      </c>
      <c r="S2567" s="41">
        <v>0</v>
      </c>
      <c r="T2567" s="41">
        <v>5927</v>
      </c>
      <c r="U2567" s="41">
        <v>130.39400000000001</v>
      </c>
      <c r="V2567" s="41">
        <v>67480</v>
      </c>
      <c r="W2567" s="41">
        <v>1248.3799999999999</v>
      </c>
      <c r="X2567" s="41">
        <v>14341</v>
      </c>
      <c r="Y2567" s="41">
        <v>297.83260000000001</v>
      </c>
      <c r="Z2567" s="6">
        <f>0</f>
        <v>0</v>
      </c>
      <c r="AA2567" s="6">
        <f t="shared" si="286"/>
        <v>1248.3799999999999</v>
      </c>
      <c r="AB2567">
        <f>IF(ISBLANK(Table1[[#This Row],[FY2425_Cost]])=TRUE,#N/A,Table1[[#This Row],[FY2425_Cost]])</f>
        <v>297.83260000000001</v>
      </c>
      <c r="AC2567" s="6">
        <f t="shared" si="287"/>
        <v>-950.54739999999993</v>
      </c>
      <c r="AD2567" s="6" t="e">
        <f>SUMIFS($AB$3:AB2567,$B$3:B2567,B2567)</f>
        <v>#N/A</v>
      </c>
      <c r="AE2567" s="6">
        <f t="shared" si="288"/>
        <v>3018.9942371473517</v>
      </c>
      <c r="AF2567" s="6">
        <f t="shared" si="289"/>
        <v>3018.9942371473517</v>
      </c>
      <c r="AG2567" s="6">
        <f>VLOOKUP(Table1[[#This Row],[PracticeCode]],$AP$3:$AS$345,4,FALSE)</f>
        <v>3018.9942371473517</v>
      </c>
      <c r="AH2567" s="27">
        <f t="shared" si="290"/>
        <v>219380.24789937423</v>
      </c>
      <c r="AI2567" s="6" t="e">
        <f t="shared" si="292"/>
        <v>#N/A</v>
      </c>
    </row>
    <row r="2568" spans="1:35" x14ac:dyDescent="0.35">
      <c r="A2568" t="str">
        <f t="shared" si="291"/>
        <v>ROXBOURNE MEDICAL CENTREHealthsenseHarrowE84022Nov8</v>
      </c>
      <c r="B2568" s="41" t="s">
        <v>530</v>
      </c>
      <c r="C2568" s="41" t="s">
        <v>443</v>
      </c>
      <c r="D2568" s="41" t="s">
        <v>26</v>
      </c>
      <c r="E2568" s="41" t="s">
        <v>261</v>
      </c>
      <c r="F2568" s="41" t="s">
        <v>261</v>
      </c>
      <c r="G2568" s="41" t="s">
        <v>763</v>
      </c>
      <c r="H2568" s="41">
        <v>8</v>
      </c>
      <c r="I2568" s="41">
        <v>6708.8760825496702</v>
      </c>
      <c r="J2568" s="41">
        <v>9415</v>
      </c>
      <c r="K2568" s="41">
        <v>1933</v>
      </c>
      <c r="L2568" s="41">
        <v>187.35850000000002</v>
      </c>
      <c r="M2568" s="41">
        <v>38.466700000000003</v>
      </c>
      <c r="N2568" s="41"/>
      <c r="O2568" s="41"/>
      <c r="P2568" s="41"/>
      <c r="Q2568" s="41"/>
      <c r="R2568" s="41">
        <v>5831</v>
      </c>
      <c r="S2568" s="41">
        <v>104.3749</v>
      </c>
      <c r="T2568" s="41"/>
      <c r="U2568" s="41"/>
      <c r="V2568" s="41">
        <v>17179</v>
      </c>
      <c r="W2568" s="41">
        <v>330.20010000000002</v>
      </c>
      <c r="X2568" s="41"/>
      <c r="Y2568" s="41"/>
      <c r="Z2568" s="6">
        <f>0</f>
        <v>0</v>
      </c>
      <c r="AA2568" s="6">
        <f t="shared" si="286"/>
        <v>330.20010000000002</v>
      </c>
      <c r="AB2568" t="e">
        <f>IF(ISBLANK(Table1[[#This Row],[FY2425_Cost]])=TRUE,#N/A,Table1[[#This Row],[FY2425_Cost]])</f>
        <v>#N/A</v>
      </c>
      <c r="AC2568" s="6" t="e">
        <f t="shared" si="287"/>
        <v>#N/A</v>
      </c>
      <c r="AD2568" s="6" t="e">
        <f>SUMIFS($AB$3:AB2568,$B$3:B2568,B2568)</f>
        <v>#N/A</v>
      </c>
      <c r="AE2568" s="6">
        <f t="shared" si="288"/>
        <v>3018.9942371473517</v>
      </c>
      <c r="AF2568" s="6">
        <f t="shared" si="289"/>
        <v>3018.9942371473517</v>
      </c>
      <c r="AG2568" s="6">
        <f>VLOOKUP(Table1[[#This Row],[PracticeCode]],$AP$3:$AS$345,4,FALSE)</f>
        <v>3018.9942371473517</v>
      </c>
      <c r="AH2568" s="27">
        <f t="shared" si="290"/>
        <v>219380.24789937423</v>
      </c>
      <c r="AI2568" s="6" t="e">
        <f t="shared" si="292"/>
        <v>#N/A</v>
      </c>
    </row>
    <row r="2569" spans="1:35" x14ac:dyDescent="0.35">
      <c r="A2569" t="str">
        <f t="shared" si="291"/>
        <v>ROXBOURNE MEDICAL CENTREHealthsenseHarrowE84022Oct7</v>
      </c>
      <c r="B2569" s="41" t="s">
        <v>530</v>
      </c>
      <c r="C2569" s="41" t="s">
        <v>443</v>
      </c>
      <c r="D2569" s="41" t="s">
        <v>26</v>
      </c>
      <c r="E2569" s="41" t="s">
        <v>261</v>
      </c>
      <c r="F2569" s="41" t="s">
        <v>261</v>
      </c>
      <c r="G2569" s="41" t="s">
        <v>762</v>
      </c>
      <c r="H2569" s="41">
        <v>7</v>
      </c>
      <c r="I2569" s="41">
        <v>6708.8760825496702</v>
      </c>
      <c r="J2569" s="41">
        <v>11506</v>
      </c>
      <c r="K2569" s="41">
        <v>4722</v>
      </c>
      <c r="L2569" s="41">
        <v>228.96940000000001</v>
      </c>
      <c r="M2569" s="41">
        <v>93.967800000000011</v>
      </c>
      <c r="N2569" s="41">
        <v>0</v>
      </c>
      <c r="O2569" s="41">
        <v>4859</v>
      </c>
      <c r="P2569" s="41">
        <v>0</v>
      </c>
      <c r="Q2569" s="41">
        <v>109.3275</v>
      </c>
      <c r="R2569" s="41">
        <v>5988</v>
      </c>
      <c r="S2569" s="41">
        <v>107.18519999999999</v>
      </c>
      <c r="T2569" s="41">
        <v>8632</v>
      </c>
      <c r="U2569" s="41">
        <v>189.904</v>
      </c>
      <c r="V2569" s="41">
        <v>22216</v>
      </c>
      <c r="W2569" s="41">
        <v>430.12240000000003</v>
      </c>
      <c r="X2569" s="41">
        <v>13491</v>
      </c>
      <c r="Y2569" s="41">
        <v>299.23149999999998</v>
      </c>
      <c r="Z2569" s="6">
        <f>0</f>
        <v>0</v>
      </c>
      <c r="AA2569" s="6">
        <f t="shared" si="286"/>
        <v>430.12240000000003</v>
      </c>
      <c r="AB2569">
        <f>IF(ISBLANK(Table1[[#This Row],[FY2425_Cost]])=TRUE,#N/A,Table1[[#This Row],[FY2425_Cost]])</f>
        <v>299.23149999999998</v>
      </c>
      <c r="AC2569" s="6">
        <f t="shared" si="287"/>
        <v>-130.89090000000004</v>
      </c>
      <c r="AD2569" s="6" t="e">
        <f>SUMIFS($AB$3:AB2569,$B$3:B2569,B2569)</f>
        <v>#N/A</v>
      </c>
      <c r="AE2569" s="6">
        <f t="shared" si="288"/>
        <v>3018.9942371473517</v>
      </c>
      <c r="AF2569" s="6">
        <f t="shared" si="289"/>
        <v>3018.9942371473517</v>
      </c>
      <c r="AG2569" s="6">
        <f>VLOOKUP(Table1[[#This Row],[PracticeCode]],$AP$3:$AS$345,4,FALSE)</f>
        <v>3018.9942371473517</v>
      </c>
      <c r="AH2569" s="27">
        <f t="shared" si="290"/>
        <v>219380.24789937423</v>
      </c>
      <c r="AI2569" s="6" t="e">
        <f t="shared" si="292"/>
        <v>#N/A</v>
      </c>
    </row>
    <row r="2570" spans="1:35" x14ac:dyDescent="0.35">
      <c r="A2570" t="str">
        <f t="shared" si="291"/>
        <v>ROXBOURNE MEDICAL CENTREHealthsenseHarrowE84022Sep6</v>
      </c>
      <c r="B2570" s="41" t="s">
        <v>530</v>
      </c>
      <c r="C2570" s="41" t="s">
        <v>443</v>
      </c>
      <c r="D2570" s="41" t="s">
        <v>26</v>
      </c>
      <c r="E2570" s="41" t="s">
        <v>261</v>
      </c>
      <c r="F2570" s="41" t="s">
        <v>261</v>
      </c>
      <c r="G2570" s="41" t="s">
        <v>761</v>
      </c>
      <c r="H2570" s="41">
        <v>6</v>
      </c>
      <c r="I2570" s="41">
        <v>6708.8760825496702</v>
      </c>
      <c r="J2570" s="41">
        <v>8004</v>
      </c>
      <c r="K2570" s="41">
        <v>9889</v>
      </c>
      <c r="L2570" s="41">
        <v>159.27960000000002</v>
      </c>
      <c r="M2570" s="41">
        <v>196.7911</v>
      </c>
      <c r="N2570" s="41">
        <v>11239</v>
      </c>
      <c r="O2570" s="41">
        <v>5352</v>
      </c>
      <c r="P2570" s="41">
        <v>252.8775</v>
      </c>
      <c r="Q2570" s="41">
        <v>120.42</v>
      </c>
      <c r="R2570" s="41">
        <v>4988</v>
      </c>
      <c r="S2570" s="41">
        <v>89.285200000000003</v>
      </c>
      <c r="T2570" s="41">
        <v>6196</v>
      </c>
      <c r="U2570" s="41">
        <v>136.31200000000001</v>
      </c>
      <c r="V2570" s="41">
        <v>22881</v>
      </c>
      <c r="W2570" s="41">
        <v>445.35590000000002</v>
      </c>
      <c r="X2570" s="41">
        <v>22787</v>
      </c>
      <c r="Y2570" s="41">
        <v>509.60950000000003</v>
      </c>
      <c r="Z2570" s="6">
        <f>0</f>
        <v>0</v>
      </c>
      <c r="AA2570" s="6">
        <f t="shared" si="286"/>
        <v>445.35590000000002</v>
      </c>
      <c r="AB2570">
        <f>IF(ISBLANK(Table1[[#This Row],[FY2425_Cost]])=TRUE,#N/A,Table1[[#This Row],[FY2425_Cost]])</f>
        <v>509.60950000000003</v>
      </c>
      <c r="AC2570" s="6">
        <f t="shared" si="287"/>
        <v>64.253600000000006</v>
      </c>
      <c r="AD2570" s="6" t="e">
        <f>SUMIFS($AB$3:AB2570,$B$3:B2570,B2570)</f>
        <v>#N/A</v>
      </c>
      <c r="AE2570" s="6">
        <f t="shared" si="288"/>
        <v>3018.9942371473517</v>
      </c>
      <c r="AF2570" s="6">
        <f t="shared" si="289"/>
        <v>3018.9942371473517</v>
      </c>
      <c r="AG2570" s="6">
        <f>VLOOKUP(Table1[[#This Row],[PracticeCode]],$AP$3:$AS$345,4,FALSE)</f>
        <v>3018.9942371473517</v>
      </c>
      <c r="AH2570" s="27">
        <f t="shared" si="290"/>
        <v>219380.24789937423</v>
      </c>
      <c r="AI2570" s="6" t="e">
        <f t="shared" si="292"/>
        <v>#N/A</v>
      </c>
    </row>
    <row r="2571" spans="1:35" x14ac:dyDescent="0.35">
      <c r="A2571" t="str">
        <f t="shared" si="291"/>
        <v>Royal Hospital Chelsea Brompton Health PCNWest LondonE87711Apr1</v>
      </c>
      <c r="B2571" s="41" t="s">
        <v>478</v>
      </c>
      <c r="C2571" s="41" t="s">
        <v>468</v>
      </c>
      <c r="D2571" s="41" t="s">
        <v>29</v>
      </c>
      <c r="E2571" s="41" t="s">
        <v>262</v>
      </c>
      <c r="F2571" s="41" t="s">
        <v>262</v>
      </c>
      <c r="G2571" s="41" t="s">
        <v>756</v>
      </c>
      <c r="H2571" s="41">
        <v>1</v>
      </c>
      <c r="I2571" s="41">
        <v>400.69050005798999</v>
      </c>
      <c r="J2571" s="41">
        <v>13</v>
      </c>
      <c r="K2571" s="41">
        <v>0</v>
      </c>
      <c r="L2571" s="41">
        <v>0.24049999999999999</v>
      </c>
      <c r="M2571" s="41">
        <v>0</v>
      </c>
      <c r="N2571" s="41">
        <v>9</v>
      </c>
      <c r="O2571" s="41">
        <v>0</v>
      </c>
      <c r="P2571" s="41">
        <v>0.17910000000000001</v>
      </c>
      <c r="Q2571" s="41">
        <v>0</v>
      </c>
      <c r="R2571" s="41">
        <v>722</v>
      </c>
      <c r="S2571" s="41">
        <v>12.9238</v>
      </c>
      <c r="T2571" s="41">
        <v>648</v>
      </c>
      <c r="U2571" s="41">
        <v>14.256</v>
      </c>
      <c r="V2571" s="41">
        <v>735</v>
      </c>
      <c r="W2571" s="41">
        <v>13.164300000000001</v>
      </c>
      <c r="X2571" s="41">
        <v>657</v>
      </c>
      <c r="Y2571" s="41">
        <v>14.4351</v>
      </c>
      <c r="Z2571" s="6">
        <f>0</f>
        <v>0</v>
      </c>
      <c r="AA2571" s="6">
        <f t="shared" si="286"/>
        <v>13.164300000000001</v>
      </c>
      <c r="AB2571">
        <f>IF(ISBLANK(Table1[[#This Row],[FY2425_Cost]])=TRUE,#N/A,Table1[[#This Row],[FY2425_Cost]])</f>
        <v>14.4351</v>
      </c>
      <c r="AC2571" s="6">
        <f t="shared" si="287"/>
        <v>1.2707999999999995</v>
      </c>
      <c r="AD2571" s="6">
        <f>SUMIFS($AB$3:AB2571,$B$3:B2571,B2571)</f>
        <v>14.4351</v>
      </c>
      <c r="AE2571" s="6">
        <f t="shared" si="288"/>
        <v>180.3107250260955</v>
      </c>
      <c r="AF2571" s="6">
        <f t="shared" si="289"/>
        <v>180.3107250260955</v>
      </c>
      <c r="AG2571" s="6">
        <f>VLOOKUP(Table1[[#This Row],[PracticeCode]],$AP$3:$AS$345,4,FALSE)</f>
        <v>180.3107250260955</v>
      </c>
      <c r="AH2571" s="27">
        <f t="shared" si="290"/>
        <v>13102.579351896275</v>
      </c>
      <c r="AI2571" s="6">
        <f t="shared" si="292"/>
        <v>0</v>
      </c>
    </row>
    <row r="2572" spans="1:35" x14ac:dyDescent="0.35">
      <c r="A2572" t="str">
        <f t="shared" si="291"/>
        <v>Royal Hospital Chelsea Brompton Health PCNWest LondonE87711Aug5</v>
      </c>
      <c r="B2572" s="41" t="s">
        <v>478</v>
      </c>
      <c r="C2572" s="41" t="s">
        <v>468</v>
      </c>
      <c r="D2572" s="41" t="s">
        <v>29</v>
      </c>
      <c r="E2572" s="41" t="s">
        <v>262</v>
      </c>
      <c r="F2572" s="41" t="s">
        <v>262</v>
      </c>
      <c r="G2572" s="41" t="s">
        <v>760</v>
      </c>
      <c r="H2572" s="41">
        <v>5</v>
      </c>
      <c r="I2572" s="41">
        <v>400.69050005798999</v>
      </c>
      <c r="J2572" s="41">
        <v>51</v>
      </c>
      <c r="K2572" s="41">
        <v>3</v>
      </c>
      <c r="L2572" s="41">
        <v>0.94350000000000001</v>
      </c>
      <c r="M2572" s="41">
        <v>5.5499999999999994E-2</v>
      </c>
      <c r="N2572" s="41">
        <v>12</v>
      </c>
      <c r="O2572" s="41">
        <v>0</v>
      </c>
      <c r="P2572" s="41">
        <v>0.23880000000000001</v>
      </c>
      <c r="Q2572" s="41">
        <v>0</v>
      </c>
      <c r="R2572" s="41">
        <v>593</v>
      </c>
      <c r="S2572" s="41">
        <v>10.614699999999999</v>
      </c>
      <c r="T2572" s="41">
        <v>920</v>
      </c>
      <c r="U2572" s="41">
        <v>20.239999999999998</v>
      </c>
      <c r="V2572" s="41">
        <v>647</v>
      </c>
      <c r="W2572" s="41">
        <v>11.6137</v>
      </c>
      <c r="X2572" s="41">
        <v>932</v>
      </c>
      <c r="Y2572" s="41">
        <v>20.4788</v>
      </c>
      <c r="Z2572" s="6">
        <f>0</f>
        <v>0</v>
      </c>
      <c r="AA2572" s="6">
        <f t="shared" si="286"/>
        <v>11.6137</v>
      </c>
      <c r="AB2572">
        <f>IF(ISBLANK(Table1[[#This Row],[FY2425_Cost]])=TRUE,#N/A,Table1[[#This Row],[FY2425_Cost]])</f>
        <v>20.4788</v>
      </c>
      <c r="AC2572" s="6">
        <f t="shared" si="287"/>
        <v>8.8651</v>
      </c>
      <c r="AD2572" s="6">
        <f>SUMIFS($AB$3:AB2572,$B$3:B2572,B2572)</f>
        <v>34.913899999999998</v>
      </c>
      <c r="AE2572" s="6">
        <f t="shared" si="288"/>
        <v>180.3107250260955</v>
      </c>
      <c r="AF2572" s="6">
        <f t="shared" si="289"/>
        <v>180.3107250260955</v>
      </c>
      <c r="AG2572" s="6">
        <f>VLOOKUP(Table1[[#This Row],[PracticeCode]],$AP$3:$AS$345,4,FALSE)</f>
        <v>180.3107250260955</v>
      </c>
      <c r="AH2572" s="27">
        <f t="shared" si="290"/>
        <v>13102.579351896275</v>
      </c>
      <c r="AI2572" s="6">
        <f t="shared" si="292"/>
        <v>0</v>
      </c>
    </row>
    <row r="2573" spans="1:35" x14ac:dyDescent="0.35">
      <c r="A2573" t="str">
        <f t="shared" si="291"/>
        <v>Royal Hospital Chelsea Brompton Health PCNWest LondonE87711Dec9</v>
      </c>
      <c r="B2573" s="41" t="s">
        <v>478</v>
      </c>
      <c r="C2573" s="41" t="s">
        <v>468</v>
      </c>
      <c r="D2573" s="41" t="s">
        <v>29</v>
      </c>
      <c r="E2573" s="41" t="s">
        <v>262</v>
      </c>
      <c r="F2573" s="41" t="s">
        <v>262</v>
      </c>
      <c r="G2573" s="41" t="s">
        <v>764</v>
      </c>
      <c r="H2573" s="41">
        <v>9</v>
      </c>
      <c r="I2573" s="41">
        <v>400.69050005798999</v>
      </c>
      <c r="J2573" s="41">
        <v>2</v>
      </c>
      <c r="K2573" s="41">
        <v>0</v>
      </c>
      <c r="L2573" s="41">
        <v>3.9800000000000002E-2</v>
      </c>
      <c r="M2573" s="41">
        <v>0</v>
      </c>
      <c r="N2573" s="41"/>
      <c r="O2573" s="41"/>
      <c r="P2573" s="41"/>
      <c r="Q2573" s="41"/>
      <c r="R2573" s="41">
        <v>746</v>
      </c>
      <c r="S2573" s="41">
        <v>13.353400000000001</v>
      </c>
      <c r="T2573" s="41"/>
      <c r="U2573" s="41"/>
      <c r="V2573" s="41">
        <v>748</v>
      </c>
      <c r="W2573" s="41">
        <v>13.3932</v>
      </c>
      <c r="X2573" s="41"/>
      <c r="Y2573" s="41"/>
      <c r="Z2573" s="6">
        <f>0</f>
        <v>0</v>
      </c>
      <c r="AA2573" s="6">
        <f t="shared" si="286"/>
        <v>13.3932</v>
      </c>
      <c r="AB2573" t="e">
        <f>IF(ISBLANK(Table1[[#This Row],[FY2425_Cost]])=TRUE,#N/A,Table1[[#This Row],[FY2425_Cost]])</f>
        <v>#N/A</v>
      </c>
      <c r="AC2573" s="6" t="e">
        <f t="shared" si="287"/>
        <v>#N/A</v>
      </c>
      <c r="AD2573" s="6" t="e">
        <f>SUMIFS($AB$3:AB2573,$B$3:B2573,B2573)</f>
        <v>#N/A</v>
      </c>
      <c r="AE2573" s="6">
        <f t="shared" si="288"/>
        <v>180.3107250260955</v>
      </c>
      <c r="AF2573" s="6">
        <f t="shared" si="289"/>
        <v>180.3107250260955</v>
      </c>
      <c r="AG2573" s="6">
        <f>VLOOKUP(Table1[[#This Row],[PracticeCode]],$AP$3:$AS$345,4,FALSE)</f>
        <v>180.3107250260955</v>
      </c>
      <c r="AH2573" s="27">
        <f t="shared" si="290"/>
        <v>13102.579351896275</v>
      </c>
      <c r="AI2573" s="6" t="e">
        <f t="shared" si="292"/>
        <v>#N/A</v>
      </c>
    </row>
    <row r="2574" spans="1:35" x14ac:dyDescent="0.35">
      <c r="A2574" t="str">
        <f t="shared" si="291"/>
        <v>Royal Hospital Chelsea Brompton Health PCNWest LondonE87711Feb11</v>
      </c>
      <c r="B2574" s="41" t="s">
        <v>478</v>
      </c>
      <c r="C2574" s="41" t="s">
        <v>468</v>
      </c>
      <c r="D2574" s="41" t="s">
        <v>29</v>
      </c>
      <c r="E2574" s="41" t="s">
        <v>262</v>
      </c>
      <c r="F2574" s="41" t="s">
        <v>262</v>
      </c>
      <c r="G2574" s="41" t="s">
        <v>766</v>
      </c>
      <c r="H2574" s="41">
        <v>11</v>
      </c>
      <c r="I2574" s="41">
        <v>400.69050005798999</v>
      </c>
      <c r="J2574" s="41">
        <v>682</v>
      </c>
      <c r="K2574" s="41">
        <v>0</v>
      </c>
      <c r="L2574" s="41">
        <v>13.571800000000001</v>
      </c>
      <c r="M2574" s="41">
        <v>0</v>
      </c>
      <c r="N2574" s="41"/>
      <c r="O2574" s="41"/>
      <c r="P2574" s="41"/>
      <c r="Q2574" s="41"/>
      <c r="R2574" s="41">
        <v>895</v>
      </c>
      <c r="S2574" s="41">
        <v>16.020499999999998</v>
      </c>
      <c r="T2574" s="41"/>
      <c r="U2574" s="41"/>
      <c r="V2574" s="41">
        <v>1577</v>
      </c>
      <c r="W2574" s="41">
        <v>29.592300000000002</v>
      </c>
      <c r="X2574" s="41"/>
      <c r="Y2574" s="41"/>
      <c r="Z2574" s="6">
        <f>0</f>
        <v>0</v>
      </c>
      <c r="AA2574" s="6">
        <f t="shared" si="286"/>
        <v>29.592300000000002</v>
      </c>
      <c r="AB2574" t="e">
        <f>IF(ISBLANK(Table1[[#This Row],[FY2425_Cost]])=TRUE,#N/A,Table1[[#This Row],[FY2425_Cost]])</f>
        <v>#N/A</v>
      </c>
      <c r="AC2574" s="6" t="e">
        <f t="shared" si="287"/>
        <v>#N/A</v>
      </c>
      <c r="AD2574" s="6" t="e">
        <f>SUMIFS($AB$3:AB2574,$B$3:B2574,B2574)</f>
        <v>#N/A</v>
      </c>
      <c r="AE2574" s="6">
        <f t="shared" si="288"/>
        <v>180.3107250260955</v>
      </c>
      <c r="AF2574" s="6">
        <f t="shared" si="289"/>
        <v>180.3107250260955</v>
      </c>
      <c r="AG2574" s="6">
        <f>VLOOKUP(Table1[[#This Row],[PracticeCode]],$AP$3:$AS$345,4,FALSE)</f>
        <v>180.3107250260955</v>
      </c>
      <c r="AH2574" s="27">
        <f t="shared" si="290"/>
        <v>13102.579351896275</v>
      </c>
      <c r="AI2574" s="6" t="e">
        <f t="shared" si="292"/>
        <v>#N/A</v>
      </c>
    </row>
    <row r="2575" spans="1:35" x14ac:dyDescent="0.35">
      <c r="A2575" t="str">
        <f t="shared" si="291"/>
        <v>Royal Hospital Chelsea Brompton Health PCNWest LondonE87711Jan10</v>
      </c>
      <c r="B2575" s="41" t="s">
        <v>478</v>
      </c>
      <c r="C2575" s="41" t="s">
        <v>468</v>
      </c>
      <c r="D2575" s="41" t="s">
        <v>29</v>
      </c>
      <c r="E2575" s="41" t="s">
        <v>262</v>
      </c>
      <c r="F2575" s="41" t="s">
        <v>262</v>
      </c>
      <c r="G2575" s="41" t="s">
        <v>765</v>
      </c>
      <c r="H2575" s="41">
        <v>10</v>
      </c>
      <c r="I2575" s="41">
        <v>400.69050005798999</v>
      </c>
      <c r="J2575" s="41">
        <v>10</v>
      </c>
      <c r="K2575" s="41">
        <v>0</v>
      </c>
      <c r="L2575" s="41">
        <v>0.19900000000000001</v>
      </c>
      <c r="M2575" s="41">
        <v>0</v>
      </c>
      <c r="N2575" s="41"/>
      <c r="O2575" s="41"/>
      <c r="P2575" s="41"/>
      <c r="Q2575" s="41"/>
      <c r="R2575" s="41">
        <v>883</v>
      </c>
      <c r="S2575" s="41">
        <v>15.8057</v>
      </c>
      <c r="T2575" s="41"/>
      <c r="U2575" s="41"/>
      <c r="V2575" s="41">
        <v>893</v>
      </c>
      <c r="W2575" s="41">
        <v>16.0047</v>
      </c>
      <c r="X2575" s="41"/>
      <c r="Y2575" s="41"/>
      <c r="Z2575" s="6">
        <f>0</f>
        <v>0</v>
      </c>
      <c r="AA2575" s="6">
        <f t="shared" si="286"/>
        <v>16.0047</v>
      </c>
      <c r="AB2575" t="e">
        <f>IF(ISBLANK(Table1[[#This Row],[FY2425_Cost]])=TRUE,#N/A,Table1[[#This Row],[FY2425_Cost]])</f>
        <v>#N/A</v>
      </c>
      <c r="AC2575" s="6" t="e">
        <f t="shared" si="287"/>
        <v>#N/A</v>
      </c>
      <c r="AD2575" s="6" t="e">
        <f>SUMIFS($AB$3:AB2575,$B$3:B2575,B2575)</f>
        <v>#N/A</v>
      </c>
      <c r="AE2575" s="6">
        <f t="shared" si="288"/>
        <v>180.3107250260955</v>
      </c>
      <c r="AF2575" s="6">
        <f t="shared" si="289"/>
        <v>180.3107250260955</v>
      </c>
      <c r="AG2575" s="6">
        <f>VLOOKUP(Table1[[#This Row],[PracticeCode]],$AP$3:$AS$345,4,FALSE)</f>
        <v>180.3107250260955</v>
      </c>
      <c r="AH2575" s="27">
        <f t="shared" si="290"/>
        <v>13102.579351896275</v>
      </c>
      <c r="AI2575" s="6" t="e">
        <f t="shared" si="292"/>
        <v>#N/A</v>
      </c>
    </row>
    <row r="2576" spans="1:35" x14ac:dyDescent="0.35">
      <c r="A2576" t="str">
        <f t="shared" si="291"/>
        <v>Royal Hospital Chelsea Brompton Health PCNWest LondonE87711Jul4</v>
      </c>
      <c r="B2576" s="41" t="s">
        <v>478</v>
      </c>
      <c r="C2576" s="41" t="s">
        <v>468</v>
      </c>
      <c r="D2576" s="41" t="s">
        <v>29</v>
      </c>
      <c r="E2576" s="41" t="s">
        <v>262</v>
      </c>
      <c r="F2576" s="41" t="s">
        <v>262</v>
      </c>
      <c r="G2576" s="41" t="s">
        <v>759</v>
      </c>
      <c r="H2576" s="41">
        <v>4</v>
      </c>
      <c r="I2576" s="41">
        <v>400.69050005798999</v>
      </c>
      <c r="J2576" s="41">
        <v>21</v>
      </c>
      <c r="K2576" s="41">
        <v>0</v>
      </c>
      <c r="L2576" s="41">
        <v>0.38849999999999996</v>
      </c>
      <c r="M2576" s="41">
        <v>0</v>
      </c>
      <c r="N2576" s="41">
        <v>19</v>
      </c>
      <c r="O2576" s="41">
        <v>0</v>
      </c>
      <c r="P2576" s="41">
        <v>0.37809999999999999</v>
      </c>
      <c r="Q2576" s="41">
        <v>0</v>
      </c>
      <c r="R2576" s="41">
        <v>714</v>
      </c>
      <c r="S2576" s="41">
        <v>12.7806</v>
      </c>
      <c r="T2576" s="41">
        <v>772</v>
      </c>
      <c r="U2576" s="41">
        <v>16.984000000000002</v>
      </c>
      <c r="V2576" s="41">
        <v>735</v>
      </c>
      <c r="W2576" s="41">
        <v>13.1691</v>
      </c>
      <c r="X2576" s="41">
        <v>791</v>
      </c>
      <c r="Y2576" s="41">
        <v>17.362100000000002</v>
      </c>
      <c r="Z2576" s="6">
        <f>0</f>
        <v>0</v>
      </c>
      <c r="AA2576" s="6">
        <f t="shared" si="286"/>
        <v>13.1691</v>
      </c>
      <c r="AB2576">
        <f>IF(ISBLANK(Table1[[#This Row],[FY2425_Cost]])=TRUE,#N/A,Table1[[#This Row],[FY2425_Cost]])</f>
        <v>17.362100000000002</v>
      </c>
      <c r="AC2576" s="6">
        <f t="shared" si="287"/>
        <v>4.1930000000000014</v>
      </c>
      <c r="AD2576" s="6" t="e">
        <f>SUMIFS($AB$3:AB2576,$B$3:B2576,B2576)</f>
        <v>#N/A</v>
      </c>
      <c r="AE2576" s="6">
        <f t="shared" si="288"/>
        <v>180.3107250260955</v>
      </c>
      <c r="AF2576" s="6">
        <f t="shared" si="289"/>
        <v>180.3107250260955</v>
      </c>
      <c r="AG2576" s="6">
        <f>VLOOKUP(Table1[[#This Row],[PracticeCode]],$AP$3:$AS$345,4,FALSE)</f>
        <v>180.3107250260955</v>
      </c>
      <c r="AH2576" s="27">
        <f t="shared" si="290"/>
        <v>13102.579351896275</v>
      </c>
      <c r="AI2576" s="6" t="e">
        <f t="shared" si="292"/>
        <v>#N/A</v>
      </c>
    </row>
    <row r="2577" spans="1:35" x14ac:dyDescent="0.35">
      <c r="A2577" t="str">
        <f t="shared" si="291"/>
        <v>Royal Hospital Chelsea Brompton Health PCNWest LondonE87711Jun3</v>
      </c>
      <c r="B2577" s="41" t="s">
        <v>478</v>
      </c>
      <c r="C2577" s="41" t="s">
        <v>468</v>
      </c>
      <c r="D2577" s="41" t="s">
        <v>29</v>
      </c>
      <c r="E2577" s="41" t="s">
        <v>262</v>
      </c>
      <c r="F2577" s="41" t="s">
        <v>262</v>
      </c>
      <c r="G2577" s="41" t="s">
        <v>758</v>
      </c>
      <c r="H2577" s="41">
        <v>3</v>
      </c>
      <c r="I2577" s="41">
        <v>400.69050005798999</v>
      </c>
      <c r="J2577" s="41">
        <v>11</v>
      </c>
      <c r="K2577" s="41">
        <v>0</v>
      </c>
      <c r="L2577" s="41">
        <v>0.20349999999999999</v>
      </c>
      <c r="M2577" s="41">
        <v>0</v>
      </c>
      <c r="N2577" s="41">
        <v>26</v>
      </c>
      <c r="O2577" s="41">
        <v>0</v>
      </c>
      <c r="P2577" s="41">
        <v>0.51740000000000008</v>
      </c>
      <c r="Q2577" s="41">
        <v>0</v>
      </c>
      <c r="R2577" s="41">
        <v>778</v>
      </c>
      <c r="S2577" s="41">
        <v>13.9262</v>
      </c>
      <c r="T2577" s="41">
        <v>649</v>
      </c>
      <c r="U2577" s="41">
        <v>14.278</v>
      </c>
      <c r="V2577" s="41">
        <v>789</v>
      </c>
      <c r="W2577" s="41">
        <v>14.1297</v>
      </c>
      <c r="X2577" s="41">
        <v>675</v>
      </c>
      <c r="Y2577" s="41">
        <v>14.795400000000001</v>
      </c>
      <c r="Z2577" s="6">
        <f>0</f>
        <v>0</v>
      </c>
      <c r="AA2577" s="6">
        <f t="shared" si="286"/>
        <v>14.1297</v>
      </c>
      <c r="AB2577">
        <f>IF(ISBLANK(Table1[[#This Row],[FY2425_Cost]])=TRUE,#N/A,Table1[[#This Row],[FY2425_Cost]])</f>
        <v>14.795400000000001</v>
      </c>
      <c r="AC2577" s="6">
        <f t="shared" si="287"/>
        <v>0.66570000000000107</v>
      </c>
      <c r="AD2577" s="6" t="e">
        <f>SUMIFS($AB$3:AB2577,$B$3:B2577,B2577)</f>
        <v>#N/A</v>
      </c>
      <c r="AE2577" s="6">
        <f t="shared" si="288"/>
        <v>180.3107250260955</v>
      </c>
      <c r="AF2577" s="6">
        <f t="shared" si="289"/>
        <v>180.3107250260955</v>
      </c>
      <c r="AG2577" s="6">
        <f>VLOOKUP(Table1[[#This Row],[PracticeCode]],$AP$3:$AS$345,4,FALSE)</f>
        <v>180.3107250260955</v>
      </c>
      <c r="AH2577" s="27">
        <f t="shared" si="290"/>
        <v>13102.579351896275</v>
      </c>
      <c r="AI2577" s="6" t="e">
        <f t="shared" si="292"/>
        <v>#N/A</v>
      </c>
    </row>
    <row r="2578" spans="1:35" x14ac:dyDescent="0.35">
      <c r="A2578" t="str">
        <f t="shared" si="291"/>
        <v>Royal Hospital Chelsea Brompton Health PCNWest LondonE87711Mar12</v>
      </c>
      <c r="B2578" s="41" t="s">
        <v>478</v>
      </c>
      <c r="C2578" s="41" t="s">
        <v>468</v>
      </c>
      <c r="D2578" s="41" t="s">
        <v>29</v>
      </c>
      <c r="E2578" s="41" t="s">
        <v>262</v>
      </c>
      <c r="F2578" s="41" t="s">
        <v>262</v>
      </c>
      <c r="G2578" s="41" t="s">
        <v>767</v>
      </c>
      <c r="H2578" s="41">
        <v>12</v>
      </c>
      <c r="I2578" s="41">
        <v>400.69050005798999</v>
      </c>
      <c r="J2578" s="41">
        <v>14</v>
      </c>
      <c r="K2578" s="41">
        <v>0</v>
      </c>
      <c r="L2578" s="41">
        <v>0.27860000000000001</v>
      </c>
      <c r="M2578" s="41">
        <v>0</v>
      </c>
      <c r="N2578" s="41"/>
      <c r="O2578" s="41"/>
      <c r="P2578" s="41"/>
      <c r="Q2578" s="41"/>
      <c r="R2578" s="41">
        <v>625</v>
      </c>
      <c r="S2578" s="41">
        <v>11.1875</v>
      </c>
      <c r="T2578" s="41"/>
      <c r="U2578" s="41"/>
      <c r="V2578" s="41">
        <v>639</v>
      </c>
      <c r="W2578" s="41">
        <v>11.466100000000001</v>
      </c>
      <c r="X2578" s="41"/>
      <c r="Y2578" s="41"/>
      <c r="Z2578" s="6">
        <f>0</f>
        <v>0</v>
      </c>
      <c r="AA2578" s="6">
        <f t="shared" si="286"/>
        <v>11.466100000000001</v>
      </c>
      <c r="AB2578" t="e">
        <f>IF(ISBLANK(Table1[[#This Row],[FY2425_Cost]])=TRUE,#N/A,Table1[[#This Row],[FY2425_Cost]])</f>
        <v>#N/A</v>
      </c>
      <c r="AC2578" s="6" t="e">
        <f t="shared" si="287"/>
        <v>#N/A</v>
      </c>
      <c r="AD2578" s="6" t="e">
        <f>SUMIFS($AB$3:AB2578,$B$3:B2578,B2578)</f>
        <v>#N/A</v>
      </c>
      <c r="AE2578" s="6">
        <f t="shared" si="288"/>
        <v>180.3107250260955</v>
      </c>
      <c r="AF2578" s="6">
        <f t="shared" si="289"/>
        <v>180.3107250260955</v>
      </c>
      <c r="AG2578" s="6">
        <f>VLOOKUP(Table1[[#This Row],[PracticeCode]],$AP$3:$AS$345,4,FALSE)</f>
        <v>180.3107250260955</v>
      </c>
      <c r="AH2578" s="27">
        <f t="shared" si="290"/>
        <v>13102.579351896275</v>
      </c>
      <c r="AI2578" s="6" t="e">
        <f t="shared" si="292"/>
        <v>#N/A</v>
      </c>
    </row>
    <row r="2579" spans="1:35" x14ac:dyDescent="0.35">
      <c r="A2579" t="str">
        <f t="shared" si="291"/>
        <v>Royal Hospital Chelsea Brompton Health PCNWest LondonE87711May2</v>
      </c>
      <c r="B2579" s="41" t="s">
        <v>478</v>
      </c>
      <c r="C2579" s="41" t="s">
        <v>468</v>
      </c>
      <c r="D2579" s="41" t="s">
        <v>29</v>
      </c>
      <c r="E2579" s="41" t="s">
        <v>262</v>
      </c>
      <c r="F2579" s="41" t="s">
        <v>262</v>
      </c>
      <c r="G2579" s="41" t="s">
        <v>757</v>
      </c>
      <c r="H2579" s="41">
        <v>2</v>
      </c>
      <c r="I2579" s="41">
        <v>400.69050005798999</v>
      </c>
      <c r="J2579" s="41">
        <v>27</v>
      </c>
      <c r="K2579" s="41">
        <v>0</v>
      </c>
      <c r="L2579" s="41">
        <v>0.4995</v>
      </c>
      <c r="M2579" s="41">
        <v>0</v>
      </c>
      <c r="N2579" s="41">
        <v>24</v>
      </c>
      <c r="O2579" s="41">
        <v>0</v>
      </c>
      <c r="P2579" s="41">
        <v>0.47760000000000002</v>
      </c>
      <c r="Q2579" s="41">
        <v>0</v>
      </c>
      <c r="R2579" s="41">
        <v>693</v>
      </c>
      <c r="S2579" s="41">
        <v>12.4047</v>
      </c>
      <c r="T2579" s="41">
        <v>690</v>
      </c>
      <c r="U2579" s="41">
        <v>15.18</v>
      </c>
      <c r="V2579" s="41">
        <v>720</v>
      </c>
      <c r="W2579" s="41">
        <v>12.904199999999999</v>
      </c>
      <c r="X2579" s="41">
        <v>714</v>
      </c>
      <c r="Y2579" s="41">
        <v>15.6576</v>
      </c>
      <c r="Z2579" s="6">
        <f>0</f>
        <v>0</v>
      </c>
      <c r="AA2579" s="6">
        <f t="shared" si="286"/>
        <v>12.904199999999999</v>
      </c>
      <c r="AB2579">
        <f>IF(ISBLANK(Table1[[#This Row],[FY2425_Cost]])=TRUE,#N/A,Table1[[#This Row],[FY2425_Cost]])</f>
        <v>15.6576</v>
      </c>
      <c r="AC2579" s="6">
        <f t="shared" si="287"/>
        <v>2.753400000000001</v>
      </c>
      <c r="AD2579" s="6" t="e">
        <f>SUMIFS($AB$3:AB2579,$B$3:B2579,B2579)</f>
        <v>#N/A</v>
      </c>
      <c r="AE2579" s="6">
        <f t="shared" si="288"/>
        <v>180.3107250260955</v>
      </c>
      <c r="AF2579" s="6">
        <f t="shared" si="289"/>
        <v>180.3107250260955</v>
      </c>
      <c r="AG2579" s="6">
        <f>VLOOKUP(Table1[[#This Row],[PracticeCode]],$AP$3:$AS$345,4,FALSE)</f>
        <v>180.3107250260955</v>
      </c>
      <c r="AH2579" s="27">
        <f t="shared" si="290"/>
        <v>13102.579351896275</v>
      </c>
      <c r="AI2579" s="6" t="e">
        <f t="shared" si="292"/>
        <v>#N/A</v>
      </c>
    </row>
    <row r="2580" spans="1:35" x14ac:dyDescent="0.35">
      <c r="A2580" t="str">
        <f t="shared" si="291"/>
        <v>Royal Hospital Chelsea Brompton Health PCNWest LondonE87711Nov8</v>
      </c>
      <c r="B2580" s="41" t="s">
        <v>478</v>
      </c>
      <c r="C2580" s="41" t="s">
        <v>468</v>
      </c>
      <c r="D2580" s="41" t="s">
        <v>29</v>
      </c>
      <c r="E2580" s="41" t="s">
        <v>262</v>
      </c>
      <c r="F2580" s="41" t="s">
        <v>262</v>
      </c>
      <c r="G2580" s="41" t="s">
        <v>763</v>
      </c>
      <c r="H2580" s="41">
        <v>8</v>
      </c>
      <c r="I2580" s="41">
        <v>400.69050005798999</v>
      </c>
      <c r="J2580" s="41">
        <v>16</v>
      </c>
      <c r="K2580" s="41">
        <v>0</v>
      </c>
      <c r="L2580" s="41">
        <v>0.31840000000000002</v>
      </c>
      <c r="M2580" s="41">
        <v>0</v>
      </c>
      <c r="N2580" s="41"/>
      <c r="O2580" s="41"/>
      <c r="P2580" s="41"/>
      <c r="Q2580" s="41"/>
      <c r="R2580" s="41">
        <v>751</v>
      </c>
      <c r="S2580" s="41">
        <v>13.4429</v>
      </c>
      <c r="T2580" s="41"/>
      <c r="U2580" s="41"/>
      <c r="V2580" s="41">
        <v>767</v>
      </c>
      <c r="W2580" s="41">
        <v>13.7613</v>
      </c>
      <c r="X2580" s="41"/>
      <c r="Y2580" s="41"/>
      <c r="Z2580" s="6">
        <f>0</f>
        <v>0</v>
      </c>
      <c r="AA2580" s="6">
        <f t="shared" si="286"/>
        <v>13.7613</v>
      </c>
      <c r="AB2580" t="e">
        <f>IF(ISBLANK(Table1[[#This Row],[FY2425_Cost]])=TRUE,#N/A,Table1[[#This Row],[FY2425_Cost]])</f>
        <v>#N/A</v>
      </c>
      <c r="AC2580" s="6" t="e">
        <f t="shared" si="287"/>
        <v>#N/A</v>
      </c>
      <c r="AD2580" s="6" t="e">
        <f>SUMIFS($AB$3:AB2580,$B$3:B2580,B2580)</f>
        <v>#N/A</v>
      </c>
      <c r="AE2580" s="6">
        <f t="shared" si="288"/>
        <v>180.3107250260955</v>
      </c>
      <c r="AF2580" s="6">
        <f t="shared" si="289"/>
        <v>180.3107250260955</v>
      </c>
      <c r="AG2580" s="6">
        <f>VLOOKUP(Table1[[#This Row],[PracticeCode]],$AP$3:$AS$345,4,FALSE)</f>
        <v>180.3107250260955</v>
      </c>
      <c r="AH2580" s="27">
        <f t="shared" si="290"/>
        <v>13102.579351896275</v>
      </c>
      <c r="AI2580" s="6" t="e">
        <f t="shared" si="292"/>
        <v>#N/A</v>
      </c>
    </row>
    <row r="2581" spans="1:35" x14ac:dyDescent="0.35">
      <c r="A2581" t="str">
        <f t="shared" si="291"/>
        <v>Royal Hospital Chelsea Brompton Health PCNWest LondonE87711Oct7</v>
      </c>
      <c r="B2581" s="41" t="s">
        <v>478</v>
      </c>
      <c r="C2581" s="41" t="s">
        <v>468</v>
      </c>
      <c r="D2581" s="41" t="s">
        <v>29</v>
      </c>
      <c r="E2581" s="41" t="s">
        <v>262</v>
      </c>
      <c r="F2581" s="41" t="s">
        <v>262</v>
      </c>
      <c r="G2581" s="41" t="s">
        <v>762</v>
      </c>
      <c r="H2581" s="41">
        <v>7</v>
      </c>
      <c r="I2581" s="41">
        <v>400.69050005798999</v>
      </c>
      <c r="J2581" s="41">
        <v>9</v>
      </c>
      <c r="K2581" s="41">
        <v>0</v>
      </c>
      <c r="L2581" s="41">
        <v>0.17910000000000001</v>
      </c>
      <c r="M2581" s="41">
        <v>0</v>
      </c>
      <c r="N2581" s="41">
        <v>0</v>
      </c>
      <c r="O2581" s="41">
        <v>0</v>
      </c>
      <c r="P2581" s="41">
        <v>0</v>
      </c>
      <c r="Q2581" s="41">
        <v>0</v>
      </c>
      <c r="R2581" s="41">
        <v>675</v>
      </c>
      <c r="S2581" s="41">
        <v>12.0825</v>
      </c>
      <c r="T2581" s="41">
        <v>935</v>
      </c>
      <c r="U2581" s="41">
        <v>20.57</v>
      </c>
      <c r="V2581" s="41">
        <v>684</v>
      </c>
      <c r="W2581" s="41">
        <v>12.2616</v>
      </c>
      <c r="X2581" s="41">
        <v>935</v>
      </c>
      <c r="Y2581" s="41">
        <v>20.57</v>
      </c>
      <c r="Z2581" s="6">
        <f>0</f>
        <v>0</v>
      </c>
      <c r="AA2581" s="6">
        <f t="shared" si="286"/>
        <v>12.2616</v>
      </c>
      <c r="AB2581">
        <f>IF(ISBLANK(Table1[[#This Row],[FY2425_Cost]])=TRUE,#N/A,Table1[[#This Row],[FY2425_Cost]])</f>
        <v>20.57</v>
      </c>
      <c r="AC2581" s="6">
        <f t="shared" si="287"/>
        <v>8.3084000000000007</v>
      </c>
      <c r="AD2581" s="6" t="e">
        <f>SUMIFS($AB$3:AB2581,$B$3:B2581,B2581)</f>
        <v>#N/A</v>
      </c>
      <c r="AE2581" s="6">
        <f t="shared" si="288"/>
        <v>180.3107250260955</v>
      </c>
      <c r="AF2581" s="6">
        <f t="shared" si="289"/>
        <v>180.3107250260955</v>
      </c>
      <c r="AG2581" s="6">
        <f>VLOOKUP(Table1[[#This Row],[PracticeCode]],$AP$3:$AS$345,4,FALSE)</f>
        <v>180.3107250260955</v>
      </c>
      <c r="AH2581" s="27">
        <f t="shared" si="290"/>
        <v>13102.579351896275</v>
      </c>
      <c r="AI2581" s="6" t="e">
        <f t="shared" si="292"/>
        <v>#N/A</v>
      </c>
    </row>
    <row r="2582" spans="1:35" x14ac:dyDescent="0.35">
      <c r="A2582" t="str">
        <f t="shared" si="291"/>
        <v>Royal Hospital Chelsea Brompton Health PCNWest LondonE87711Sep6</v>
      </c>
      <c r="B2582" s="41" t="s">
        <v>478</v>
      </c>
      <c r="C2582" s="41" t="s">
        <v>468</v>
      </c>
      <c r="D2582" s="41" t="s">
        <v>29</v>
      </c>
      <c r="E2582" s="41" t="s">
        <v>262</v>
      </c>
      <c r="F2582" s="41" t="s">
        <v>262</v>
      </c>
      <c r="G2582" s="41" t="s">
        <v>761</v>
      </c>
      <c r="H2582" s="41">
        <v>6</v>
      </c>
      <c r="I2582" s="41">
        <v>400.69050005798999</v>
      </c>
      <c r="J2582" s="41">
        <v>17</v>
      </c>
      <c r="K2582" s="41">
        <v>0</v>
      </c>
      <c r="L2582" s="41">
        <v>0.33830000000000005</v>
      </c>
      <c r="M2582" s="41">
        <v>0</v>
      </c>
      <c r="N2582" s="41">
        <v>12</v>
      </c>
      <c r="O2582" s="41">
        <v>0</v>
      </c>
      <c r="P2582" s="41">
        <v>0.27</v>
      </c>
      <c r="Q2582" s="41">
        <v>0</v>
      </c>
      <c r="R2582" s="41">
        <v>685</v>
      </c>
      <c r="S2582" s="41">
        <v>12.2615</v>
      </c>
      <c r="T2582" s="41">
        <v>812</v>
      </c>
      <c r="U2582" s="41">
        <v>17.864000000000001</v>
      </c>
      <c r="V2582" s="41">
        <v>702</v>
      </c>
      <c r="W2582" s="41">
        <v>12.5998</v>
      </c>
      <c r="X2582" s="41">
        <v>824</v>
      </c>
      <c r="Y2582" s="41">
        <v>18.134</v>
      </c>
      <c r="Z2582" s="6">
        <f>0</f>
        <v>0</v>
      </c>
      <c r="AA2582" s="6">
        <f t="shared" si="286"/>
        <v>12.5998</v>
      </c>
      <c r="AB2582">
        <f>IF(ISBLANK(Table1[[#This Row],[FY2425_Cost]])=TRUE,#N/A,Table1[[#This Row],[FY2425_Cost]])</f>
        <v>18.134</v>
      </c>
      <c r="AC2582" s="6">
        <f t="shared" si="287"/>
        <v>5.5342000000000002</v>
      </c>
      <c r="AD2582" s="6" t="e">
        <f>SUMIFS($AB$3:AB2582,$B$3:B2582,B2582)</f>
        <v>#N/A</v>
      </c>
      <c r="AE2582" s="6">
        <f t="shared" si="288"/>
        <v>180.3107250260955</v>
      </c>
      <c r="AF2582" s="6">
        <f t="shared" si="289"/>
        <v>180.3107250260955</v>
      </c>
      <c r="AG2582" s="6">
        <f>VLOOKUP(Table1[[#This Row],[PracticeCode]],$AP$3:$AS$345,4,FALSE)</f>
        <v>180.3107250260955</v>
      </c>
      <c r="AH2582" s="27">
        <f t="shared" si="290"/>
        <v>13102.579351896275</v>
      </c>
      <c r="AI2582" s="6" t="e">
        <f t="shared" si="292"/>
        <v>#N/A</v>
      </c>
    </row>
    <row r="2583" spans="1:35" x14ac:dyDescent="0.35">
      <c r="A2583" t="str">
        <f t="shared" si="291"/>
        <v>Sands End Health ClinicSouth Fulham PCNHammersmith &amp; FulhamE85128Apr1</v>
      </c>
      <c r="B2583" s="41" t="s">
        <v>263</v>
      </c>
      <c r="C2583" s="41" t="s">
        <v>449</v>
      </c>
      <c r="D2583" s="41" t="s">
        <v>22</v>
      </c>
      <c r="E2583" s="41" t="s">
        <v>264</v>
      </c>
      <c r="F2583" s="41" t="s">
        <v>264</v>
      </c>
      <c r="G2583" s="41" t="s">
        <v>756</v>
      </c>
      <c r="H2583" s="41">
        <v>1</v>
      </c>
      <c r="I2583" s="41">
        <v>11499.298145864699</v>
      </c>
      <c r="J2583" s="41">
        <v>5867</v>
      </c>
      <c r="K2583" s="41">
        <v>0</v>
      </c>
      <c r="L2583" s="41">
        <v>108.53949999999999</v>
      </c>
      <c r="M2583" s="41">
        <v>0</v>
      </c>
      <c r="N2583" s="41">
        <v>6373</v>
      </c>
      <c r="O2583" s="41">
        <v>2630</v>
      </c>
      <c r="P2583" s="41">
        <v>126.82270000000001</v>
      </c>
      <c r="Q2583" s="41">
        <v>52.337000000000003</v>
      </c>
      <c r="R2583" s="41">
        <v>11585</v>
      </c>
      <c r="S2583" s="41">
        <v>207.3715</v>
      </c>
      <c r="T2583" s="41">
        <v>26099</v>
      </c>
      <c r="U2583" s="41">
        <v>574.178</v>
      </c>
      <c r="V2583" s="41">
        <v>17452</v>
      </c>
      <c r="W2583" s="41">
        <v>315.911</v>
      </c>
      <c r="X2583" s="41">
        <v>35102</v>
      </c>
      <c r="Y2583" s="41">
        <v>753.33770000000004</v>
      </c>
      <c r="Z2583" s="6">
        <f>0</f>
        <v>0</v>
      </c>
      <c r="AA2583" s="6">
        <f t="shared" ref="AA2583:AA2646" si="293">IFERROR(W2583*1,#N/A)</f>
        <v>315.911</v>
      </c>
      <c r="AB2583">
        <f>IF(ISBLANK(Table1[[#This Row],[FY2425_Cost]])=TRUE,#N/A,Table1[[#This Row],[FY2425_Cost]])</f>
        <v>753.33770000000004</v>
      </c>
      <c r="AC2583" s="6">
        <f t="shared" ref="AC2583:AC2646" si="294">AB2583-AA2583</f>
        <v>437.42670000000004</v>
      </c>
      <c r="AD2583" s="6">
        <f>SUMIFS($AB$3:AB2583,$B$3:B2583,B2583)</f>
        <v>753.33770000000004</v>
      </c>
      <c r="AE2583" s="6">
        <f t="shared" ref="AE2583:AE2646" si="295">IFERROR(I2583*$AE$1,#N/A)</f>
        <v>5174.6841656391143</v>
      </c>
      <c r="AF2583" s="6">
        <f t="shared" ref="AF2583:AF2646" si="296">AE2583+Z2583</f>
        <v>5174.6841656391143</v>
      </c>
      <c r="AG2583" s="6">
        <f>VLOOKUP(Table1[[#This Row],[PracticeCode]],$AP$3:$AS$345,4,FALSE)</f>
        <v>5174.6841656391143</v>
      </c>
      <c r="AH2583" s="27">
        <f t="shared" ref="AH2583:AH2646" si="297">IFERROR(I2583*$AH$1,#N/A)</f>
        <v>376027.04936977569</v>
      </c>
      <c r="AI2583" s="6">
        <f t="shared" si="292"/>
        <v>0</v>
      </c>
    </row>
    <row r="2584" spans="1:35" x14ac:dyDescent="0.35">
      <c r="A2584" t="str">
        <f t="shared" si="291"/>
        <v>Sands End Health ClinicSouth Fulham PCNHammersmith &amp; FulhamE85128Aug5</v>
      </c>
      <c r="B2584" s="41" t="s">
        <v>263</v>
      </c>
      <c r="C2584" s="41" t="s">
        <v>449</v>
      </c>
      <c r="D2584" s="41" t="s">
        <v>22</v>
      </c>
      <c r="E2584" s="41" t="s">
        <v>264</v>
      </c>
      <c r="F2584" s="41" t="s">
        <v>264</v>
      </c>
      <c r="G2584" s="41" t="s">
        <v>760</v>
      </c>
      <c r="H2584" s="41">
        <v>5</v>
      </c>
      <c r="I2584" s="41">
        <v>11499.298145864699</v>
      </c>
      <c r="J2584" s="41">
        <v>6282</v>
      </c>
      <c r="K2584" s="41">
        <v>798</v>
      </c>
      <c r="L2584" s="41">
        <v>116.217</v>
      </c>
      <c r="M2584" s="41">
        <v>14.763</v>
      </c>
      <c r="N2584" s="41">
        <v>5407</v>
      </c>
      <c r="O2584" s="41">
        <v>2635</v>
      </c>
      <c r="P2584" s="41">
        <v>107.5993</v>
      </c>
      <c r="Q2584" s="41">
        <v>52.436500000000002</v>
      </c>
      <c r="R2584" s="41">
        <v>30038</v>
      </c>
      <c r="S2584" s="41">
        <v>537.68020000000001</v>
      </c>
      <c r="T2584" s="41">
        <v>25555</v>
      </c>
      <c r="U2584" s="41">
        <v>562.21</v>
      </c>
      <c r="V2584" s="41">
        <v>37118</v>
      </c>
      <c r="W2584" s="41">
        <v>668.66020000000003</v>
      </c>
      <c r="X2584" s="41">
        <v>33597</v>
      </c>
      <c r="Y2584" s="41">
        <v>722.24580000000003</v>
      </c>
      <c r="Z2584" s="6">
        <f>0</f>
        <v>0</v>
      </c>
      <c r="AA2584" s="6">
        <f t="shared" si="293"/>
        <v>668.66020000000003</v>
      </c>
      <c r="AB2584">
        <f>IF(ISBLANK(Table1[[#This Row],[FY2425_Cost]])=TRUE,#N/A,Table1[[#This Row],[FY2425_Cost]])</f>
        <v>722.24580000000003</v>
      </c>
      <c r="AC2584" s="6">
        <f t="shared" si="294"/>
        <v>53.585599999999999</v>
      </c>
      <c r="AD2584" s="6">
        <f>SUMIFS($AB$3:AB2584,$B$3:B2584,B2584)</f>
        <v>1475.5835000000002</v>
      </c>
      <c r="AE2584" s="6">
        <f t="shared" si="295"/>
        <v>5174.6841656391143</v>
      </c>
      <c r="AF2584" s="6">
        <f t="shared" si="296"/>
        <v>5174.6841656391143</v>
      </c>
      <c r="AG2584" s="6">
        <f>VLOOKUP(Table1[[#This Row],[PracticeCode]],$AP$3:$AS$345,4,FALSE)</f>
        <v>5174.6841656391143</v>
      </c>
      <c r="AH2584" s="27">
        <f t="shared" si="297"/>
        <v>376027.04936977569</v>
      </c>
      <c r="AI2584" s="6">
        <f t="shared" si="292"/>
        <v>0</v>
      </c>
    </row>
    <row r="2585" spans="1:35" x14ac:dyDescent="0.35">
      <c r="A2585" t="str">
        <f t="shared" si="291"/>
        <v>Sands End Health ClinicSouth Fulham PCNHammersmith &amp; FulhamE85128Dec9</v>
      </c>
      <c r="B2585" s="41" t="s">
        <v>263</v>
      </c>
      <c r="C2585" s="41" t="s">
        <v>449</v>
      </c>
      <c r="D2585" s="41" t="s">
        <v>22</v>
      </c>
      <c r="E2585" s="41" t="s">
        <v>264</v>
      </c>
      <c r="F2585" s="41" t="s">
        <v>264</v>
      </c>
      <c r="G2585" s="41" t="s">
        <v>764</v>
      </c>
      <c r="H2585" s="41">
        <v>9</v>
      </c>
      <c r="I2585" s="41">
        <v>11499.298145864699</v>
      </c>
      <c r="J2585" s="41">
        <v>3711</v>
      </c>
      <c r="K2585" s="41">
        <v>711</v>
      </c>
      <c r="L2585" s="41">
        <v>73.8489</v>
      </c>
      <c r="M2585" s="41">
        <v>14.148900000000001</v>
      </c>
      <c r="N2585" s="41"/>
      <c r="O2585" s="41"/>
      <c r="P2585" s="41"/>
      <c r="Q2585" s="41"/>
      <c r="R2585" s="41">
        <v>8128</v>
      </c>
      <c r="S2585" s="41">
        <v>145.49119999999999</v>
      </c>
      <c r="T2585" s="41"/>
      <c r="U2585" s="41"/>
      <c r="V2585" s="41">
        <v>12550</v>
      </c>
      <c r="W2585" s="41">
        <v>233.48899999999998</v>
      </c>
      <c r="X2585" s="41"/>
      <c r="Y2585" s="41"/>
      <c r="Z2585" s="6">
        <f>0</f>
        <v>0</v>
      </c>
      <c r="AA2585" s="6">
        <f t="shared" si="293"/>
        <v>233.48899999999998</v>
      </c>
      <c r="AB2585" t="e">
        <f>IF(ISBLANK(Table1[[#This Row],[FY2425_Cost]])=TRUE,#N/A,Table1[[#This Row],[FY2425_Cost]])</f>
        <v>#N/A</v>
      </c>
      <c r="AC2585" s="6" t="e">
        <f t="shared" si="294"/>
        <v>#N/A</v>
      </c>
      <c r="AD2585" s="6" t="e">
        <f>SUMIFS($AB$3:AB2585,$B$3:B2585,B2585)</f>
        <v>#N/A</v>
      </c>
      <c r="AE2585" s="6">
        <f t="shared" si="295"/>
        <v>5174.6841656391143</v>
      </c>
      <c r="AF2585" s="6">
        <f t="shared" si="296"/>
        <v>5174.6841656391143</v>
      </c>
      <c r="AG2585" s="6">
        <f>VLOOKUP(Table1[[#This Row],[PracticeCode]],$AP$3:$AS$345,4,FALSE)</f>
        <v>5174.6841656391143</v>
      </c>
      <c r="AH2585" s="27">
        <f t="shared" si="297"/>
        <v>376027.04936977569</v>
      </c>
      <c r="AI2585" s="6" t="e">
        <f t="shared" si="292"/>
        <v>#N/A</v>
      </c>
    </row>
    <row r="2586" spans="1:35" x14ac:dyDescent="0.35">
      <c r="A2586" t="str">
        <f t="shared" si="291"/>
        <v>Sands End Health ClinicSouth Fulham PCNHammersmith &amp; FulhamE85128Feb11</v>
      </c>
      <c r="B2586" s="41" t="s">
        <v>263</v>
      </c>
      <c r="C2586" s="41" t="s">
        <v>449</v>
      </c>
      <c r="D2586" s="41" t="s">
        <v>22</v>
      </c>
      <c r="E2586" s="41" t="s">
        <v>264</v>
      </c>
      <c r="F2586" s="41" t="s">
        <v>264</v>
      </c>
      <c r="G2586" s="41" t="s">
        <v>766</v>
      </c>
      <c r="H2586" s="41">
        <v>11</v>
      </c>
      <c r="I2586" s="41">
        <v>11499.298145864699</v>
      </c>
      <c r="J2586" s="41">
        <v>5776</v>
      </c>
      <c r="K2586" s="41">
        <v>1596</v>
      </c>
      <c r="L2586" s="41">
        <v>114.94240000000001</v>
      </c>
      <c r="M2586" s="41">
        <v>31.760400000000001</v>
      </c>
      <c r="N2586" s="41"/>
      <c r="O2586" s="41"/>
      <c r="P2586" s="41"/>
      <c r="Q2586" s="41"/>
      <c r="R2586" s="41">
        <v>16578</v>
      </c>
      <c r="S2586" s="41">
        <v>296.74619999999999</v>
      </c>
      <c r="T2586" s="41"/>
      <c r="U2586" s="41"/>
      <c r="V2586" s="41">
        <v>23950</v>
      </c>
      <c r="W2586" s="41">
        <v>443.44899999999996</v>
      </c>
      <c r="X2586" s="41"/>
      <c r="Y2586" s="41"/>
      <c r="Z2586" s="6">
        <f>0</f>
        <v>0</v>
      </c>
      <c r="AA2586" s="6">
        <f t="shared" si="293"/>
        <v>443.44899999999996</v>
      </c>
      <c r="AB2586" t="e">
        <f>IF(ISBLANK(Table1[[#This Row],[FY2425_Cost]])=TRUE,#N/A,Table1[[#This Row],[FY2425_Cost]])</f>
        <v>#N/A</v>
      </c>
      <c r="AC2586" s="6" t="e">
        <f t="shared" si="294"/>
        <v>#N/A</v>
      </c>
      <c r="AD2586" s="6" t="e">
        <f>SUMIFS($AB$3:AB2586,$B$3:B2586,B2586)</f>
        <v>#N/A</v>
      </c>
      <c r="AE2586" s="6">
        <f t="shared" si="295"/>
        <v>5174.6841656391143</v>
      </c>
      <c r="AF2586" s="6">
        <f t="shared" si="296"/>
        <v>5174.6841656391143</v>
      </c>
      <c r="AG2586" s="6">
        <f>VLOOKUP(Table1[[#This Row],[PracticeCode]],$AP$3:$AS$345,4,FALSE)</f>
        <v>5174.6841656391143</v>
      </c>
      <c r="AH2586" s="27">
        <f t="shared" si="297"/>
        <v>376027.04936977569</v>
      </c>
      <c r="AI2586" s="6" t="e">
        <f t="shared" si="292"/>
        <v>#N/A</v>
      </c>
    </row>
    <row r="2587" spans="1:35" x14ac:dyDescent="0.35">
      <c r="A2587" t="str">
        <f t="shared" si="291"/>
        <v>Sands End Health ClinicSouth Fulham PCNHammersmith &amp; FulhamE85128Jan10</v>
      </c>
      <c r="B2587" s="41" t="s">
        <v>263</v>
      </c>
      <c r="C2587" s="41" t="s">
        <v>449</v>
      </c>
      <c r="D2587" s="41" t="s">
        <v>22</v>
      </c>
      <c r="E2587" s="41" t="s">
        <v>264</v>
      </c>
      <c r="F2587" s="41" t="s">
        <v>264</v>
      </c>
      <c r="G2587" s="41" t="s">
        <v>765</v>
      </c>
      <c r="H2587" s="41">
        <v>10</v>
      </c>
      <c r="I2587" s="41">
        <v>11499.298145864699</v>
      </c>
      <c r="J2587" s="41">
        <v>5582</v>
      </c>
      <c r="K2587" s="41">
        <v>1366</v>
      </c>
      <c r="L2587" s="41">
        <v>111.0818</v>
      </c>
      <c r="M2587" s="41">
        <v>27.183400000000002</v>
      </c>
      <c r="N2587" s="41"/>
      <c r="O2587" s="41"/>
      <c r="P2587" s="41"/>
      <c r="Q2587" s="41"/>
      <c r="R2587" s="41">
        <v>20330</v>
      </c>
      <c r="S2587" s="41">
        <v>363.90699999999998</v>
      </c>
      <c r="T2587" s="41"/>
      <c r="U2587" s="41"/>
      <c r="V2587" s="41">
        <v>27278</v>
      </c>
      <c r="W2587" s="41">
        <v>502.17219999999998</v>
      </c>
      <c r="X2587" s="41"/>
      <c r="Y2587" s="41"/>
      <c r="Z2587" s="6">
        <f>0</f>
        <v>0</v>
      </c>
      <c r="AA2587" s="6">
        <f t="shared" si="293"/>
        <v>502.17219999999998</v>
      </c>
      <c r="AB2587" t="e">
        <f>IF(ISBLANK(Table1[[#This Row],[FY2425_Cost]])=TRUE,#N/A,Table1[[#This Row],[FY2425_Cost]])</f>
        <v>#N/A</v>
      </c>
      <c r="AC2587" s="6" t="e">
        <f t="shared" si="294"/>
        <v>#N/A</v>
      </c>
      <c r="AD2587" s="6" t="e">
        <f>SUMIFS($AB$3:AB2587,$B$3:B2587,B2587)</f>
        <v>#N/A</v>
      </c>
      <c r="AE2587" s="6">
        <f t="shared" si="295"/>
        <v>5174.6841656391143</v>
      </c>
      <c r="AF2587" s="6">
        <f t="shared" si="296"/>
        <v>5174.6841656391143</v>
      </c>
      <c r="AG2587" s="6">
        <f>VLOOKUP(Table1[[#This Row],[PracticeCode]],$AP$3:$AS$345,4,FALSE)</f>
        <v>5174.6841656391143</v>
      </c>
      <c r="AH2587" s="27">
        <f t="shared" si="297"/>
        <v>376027.04936977569</v>
      </c>
      <c r="AI2587" s="6" t="e">
        <f t="shared" si="292"/>
        <v>#N/A</v>
      </c>
    </row>
    <row r="2588" spans="1:35" x14ac:dyDescent="0.35">
      <c r="A2588" t="str">
        <f t="shared" si="291"/>
        <v>Sands End Health ClinicSouth Fulham PCNHammersmith &amp; FulhamE85128Jul4</v>
      </c>
      <c r="B2588" s="41" t="s">
        <v>263</v>
      </c>
      <c r="C2588" s="41" t="s">
        <v>449</v>
      </c>
      <c r="D2588" s="41" t="s">
        <v>22</v>
      </c>
      <c r="E2588" s="41" t="s">
        <v>264</v>
      </c>
      <c r="F2588" s="41" t="s">
        <v>264</v>
      </c>
      <c r="G2588" s="41" t="s">
        <v>759</v>
      </c>
      <c r="H2588" s="41">
        <v>4</v>
      </c>
      <c r="I2588" s="41">
        <v>11499.298145864699</v>
      </c>
      <c r="J2588" s="41">
        <v>6359</v>
      </c>
      <c r="K2588" s="41">
        <v>64</v>
      </c>
      <c r="L2588" s="41">
        <v>117.64149999999999</v>
      </c>
      <c r="M2588" s="41">
        <v>1.1839999999999999</v>
      </c>
      <c r="N2588" s="41">
        <v>4417</v>
      </c>
      <c r="O2588" s="41">
        <v>2225</v>
      </c>
      <c r="P2588" s="41">
        <v>87.898300000000006</v>
      </c>
      <c r="Q2588" s="41">
        <v>44.277500000000003</v>
      </c>
      <c r="R2588" s="41">
        <v>11904</v>
      </c>
      <c r="S2588" s="41">
        <v>213.08160000000001</v>
      </c>
      <c r="T2588" s="41">
        <v>7204</v>
      </c>
      <c r="U2588" s="41">
        <v>158.488</v>
      </c>
      <c r="V2588" s="41">
        <v>18327</v>
      </c>
      <c r="W2588" s="41">
        <v>331.90710000000001</v>
      </c>
      <c r="X2588" s="41">
        <v>13846</v>
      </c>
      <c r="Y2588" s="41">
        <v>290.66380000000004</v>
      </c>
      <c r="Z2588" s="6">
        <f>0</f>
        <v>0</v>
      </c>
      <c r="AA2588" s="6">
        <f t="shared" si="293"/>
        <v>331.90710000000001</v>
      </c>
      <c r="AB2588">
        <f>IF(ISBLANK(Table1[[#This Row],[FY2425_Cost]])=TRUE,#N/A,Table1[[#This Row],[FY2425_Cost]])</f>
        <v>290.66380000000004</v>
      </c>
      <c r="AC2588" s="6">
        <f t="shared" si="294"/>
        <v>-41.243299999999977</v>
      </c>
      <c r="AD2588" s="6" t="e">
        <f>SUMIFS($AB$3:AB2588,$B$3:B2588,B2588)</f>
        <v>#N/A</v>
      </c>
      <c r="AE2588" s="6">
        <f t="shared" si="295"/>
        <v>5174.6841656391143</v>
      </c>
      <c r="AF2588" s="6">
        <f t="shared" si="296"/>
        <v>5174.6841656391143</v>
      </c>
      <c r="AG2588" s="6">
        <f>VLOOKUP(Table1[[#This Row],[PracticeCode]],$AP$3:$AS$345,4,FALSE)</f>
        <v>5174.6841656391143</v>
      </c>
      <c r="AH2588" s="27">
        <f t="shared" si="297"/>
        <v>376027.04936977569</v>
      </c>
      <c r="AI2588" s="6" t="e">
        <f t="shared" si="292"/>
        <v>#N/A</v>
      </c>
    </row>
    <row r="2589" spans="1:35" x14ac:dyDescent="0.35">
      <c r="A2589" t="str">
        <f t="shared" si="291"/>
        <v>Sands End Health ClinicSouth Fulham PCNHammersmith &amp; FulhamE85128Jun3</v>
      </c>
      <c r="B2589" s="41" t="s">
        <v>263</v>
      </c>
      <c r="C2589" s="41" t="s">
        <v>449</v>
      </c>
      <c r="D2589" s="41" t="s">
        <v>22</v>
      </c>
      <c r="E2589" s="41" t="s">
        <v>264</v>
      </c>
      <c r="F2589" s="41" t="s">
        <v>264</v>
      </c>
      <c r="G2589" s="41" t="s">
        <v>758</v>
      </c>
      <c r="H2589" s="41">
        <v>3</v>
      </c>
      <c r="I2589" s="41">
        <v>11499.298145864699</v>
      </c>
      <c r="J2589" s="41">
        <v>5896</v>
      </c>
      <c r="K2589" s="41">
        <v>100</v>
      </c>
      <c r="L2589" s="41">
        <v>109.07599999999999</v>
      </c>
      <c r="M2589" s="41">
        <v>1.8499999999999999</v>
      </c>
      <c r="N2589" s="41">
        <v>4773</v>
      </c>
      <c r="O2589" s="41">
        <v>2488</v>
      </c>
      <c r="P2589" s="41">
        <v>94.982700000000008</v>
      </c>
      <c r="Q2589" s="41">
        <v>49.511200000000002</v>
      </c>
      <c r="R2589" s="41">
        <v>12890</v>
      </c>
      <c r="S2589" s="41">
        <v>230.73099999999999</v>
      </c>
      <c r="T2589" s="41">
        <v>26817</v>
      </c>
      <c r="U2589" s="41">
        <v>589.97400000000005</v>
      </c>
      <c r="V2589" s="41">
        <v>18886</v>
      </c>
      <c r="W2589" s="41">
        <v>341.65699999999998</v>
      </c>
      <c r="X2589" s="41">
        <v>34078</v>
      </c>
      <c r="Y2589" s="41">
        <v>734.4679000000001</v>
      </c>
      <c r="Z2589" s="6">
        <f>0</f>
        <v>0</v>
      </c>
      <c r="AA2589" s="6">
        <f t="shared" si="293"/>
        <v>341.65699999999998</v>
      </c>
      <c r="AB2589">
        <f>IF(ISBLANK(Table1[[#This Row],[FY2425_Cost]])=TRUE,#N/A,Table1[[#This Row],[FY2425_Cost]])</f>
        <v>734.4679000000001</v>
      </c>
      <c r="AC2589" s="6">
        <f t="shared" si="294"/>
        <v>392.81090000000012</v>
      </c>
      <c r="AD2589" s="6" t="e">
        <f>SUMIFS($AB$3:AB2589,$B$3:B2589,B2589)</f>
        <v>#N/A</v>
      </c>
      <c r="AE2589" s="6">
        <f t="shared" si="295"/>
        <v>5174.6841656391143</v>
      </c>
      <c r="AF2589" s="6">
        <f t="shared" si="296"/>
        <v>5174.6841656391143</v>
      </c>
      <c r="AG2589" s="6">
        <f>VLOOKUP(Table1[[#This Row],[PracticeCode]],$AP$3:$AS$345,4,FALSE)</f>
        <v>5174.6841656391143</v>
      </c>
      <c r="AH2589" s="27">
        <f t="shared" si="297"/>
        <v>376027.04936977569</v>
      </c>
      <c r="AI2589" s="6" t="e">
        <f t="shared" si="292"/>
        <v>#N/A</v>
      </c>
    </row>
    <row r="2590" spans="1:35" x14ac:dyDescent="0.35">
      <c r="A2590" t="str">
        <f t="shared" si="291"/>
        <v>Sands End Health ClinicSouth Fulham PCNHammersmith &amp; FulhamE85128Mar12</v>
      </c>
      <c r="B2590" s="41" t="s">
        <v>263</v>
      </c>
      <c r="C2590" s="41" t="s">
        <v>449</v>
      </c>
      <c r="D2590" s="41" t="s">
        <v>22</v>
      </c>
      <c r="E2590" s="41" t="s">
        <v>264</v>
      </c>
      <c r="F2590" s="41" t="s">
        <v>264</v>
      </c>
      <c r="G2590" s="41" t="s">
        <v>767</v>
      </c>
      <c r="H2590" s="41">
        <v>12</v>
      </c>
      <c r="I2590" s="41">
        <v>11499.298145864699</v>
      </c>
      <c r="J2590" s="41">
        <v>5926</v>
      </c>
      <c r="K2590" s="41">
        <v>1410</v>
      </c>
      <c r="L2590" s="41">
        <v>117.92740000000001</v>
      </c>
      <c r="M2590" s="41">
        <v>28.059000000000001</v>
      </c>
      <c r="N2590" s="41"/>
      <c r="O2590" s="41"/>
      <c r="P2590" s="41"/>
      <c r="Q2590" s="41"/>
      <c r="R2590" s="41">
        <v>12834</v>
      </c>
      <c r="S2590" s="41">
        <v>229.7286</v>
      </c>
      <c r="T2590" s="41"/>
      <c r="U2590" s="41"/>
      <c r="V2590" s="41">
        <v>20170</v>
      </c>
      <c r="W2590" s="41">
        <v>375.71500000000003</v>
      </c>
      <c r="X2590" s="41"/>
      <c r="Y2590" s="41"/>
      <c r="Z2590" s="6">
        <f>0</f>
        <v>0</v>
      </c>
      <c r="AA2590" s="6">
        <f t="shared" si="293"/>
        <v>375.71500000000003</v>
      </c>
      <c r="AB2590" t="e">
        <f>IF(ISBLANK(Table1[[#This Row],[FY2425_Cost]])=TRUE,#N/A,Table1[[#This Row],[FY2425_Cost]])</f>
        <v>#N/A</v>
      </c>
      <c r="AC2590" s="6" t="e">
        <f t="shared" si="294"/>
        <v>#N/A</v>
      </c>
      <c r="AD2590" s="6" t="e">
        <f>SUMIFS($AB$3:AB2590,$B$3:B2590,B2590)</f>
        <v>#N/A</v>
      </c>
      <c r="AE2590" s="6">
        <f t="shared" si="295"/>
        <v>5174.6841656391143</v>
      </c>
      <c r="AF2590" s="6">
        <f t="shared" si="296"/>
        <v>5174.6841656391143</v>
      </c>
      <c r="AG2590" s="6">
        <f>VLOOKUP(Table1[[#This Row],[PracticeCode]],$AP$3:$AS$345,4,FALSE)</f>
        <v>5174.6841656391143</v>
      </c>
      <c r="AH2590" s="27">
        <f t="shared" si="297"/>
        <v>376027.04936977569</v>
      </c>
      <c r="AI2590" s="6" t="e">
        <f t="shared" si="292"/>
        <v>#N/A</v>
      </c>
    </row>
    <row r="2591" spans="1:35" x14ac:dyDescent="0.35">
      <c r="A2591" t="str">
        <f t="shared" si="291"/>
        <v>Sands End Health ClinicSouth Fulham PCNHammersmith &amp; FulhamE85128May2</v>
      </c>
      <c r="B2591" s="41" t="s">
        <v>263</v>
      </c>
      <c r="C2591" s="41" t="s">
        <v>449</v>
      </c>
      <c r="D2591" s="41" t="s">
        <v>22</v>
      </c>
      <c r="E2591" s="41" t="s">
        <v>264</v>
      </c>
      <c r="F2591" s="41" t="s">
        <v>264</v>
      </c>
      <c r="G2591" s="41" t="s">
        <v>757</v>
      </c>
      <c r="H2591" s="41">
        <v>2</v>
      </c>
      <c r="I2591" s="41">
        <v>11499.298145864699</v>
      </c>
      <c r="J2591" s="41">
        <v>6395</v>
      </c>
      <c r="K2591" s="41">
        <v>3</v>
      </c>
      <c r="L2591" s="41">
        <v>118.30749999999999</v>
      </c>
      <c r="M2591" s="41">
        <v>5.5499999999999994E-2</v>
      </c>
      <c r="N2591" s="41">
        <v>4097</v>
      </c>
      <c r="O2591" s="41">
        <v>2390</v>
      </c>
      <c r="P2591" s="41">
        <v>81.530300000000011</v>
      </c>
      <c r="Q2591" s="41">
        <v>47.561</v>
      </c>
      <c r="R2591" s="41">
        <v>10727</v>
      </c>
      <c r="S2591" s="41">
        <v>192.01329999999999</v>
      </c>
      <c r="T2591" s="41">
        <v>7525</v>
      </c>
      <c r="U2591" s="41">
        <v>165.55</v>
      </c>
      <c r="V2591" s="41">
        <v>17125</v>
      </c>
      <c r="W2591" s="41">
        <v>310.37629999999996</v>
      </c>
      <c r="X2591" s="41">
        <v>14012</v>
      </c>
      <c r="Y2591" s="41">
        <v>294.6413</v>
      </c>
      <c r="Z2591" s="6">
        <f>0</f>
        <v>0</v>
      </c>
      <c r="AA2591" s="6">
        <f t="shared" si="293"/>
        <v>310.37629999999996</v>
      </c>
      <c r="AB2591">
        <f>IF(ISBLANK(Table1[[#This Row],[FY2425_Cost]])=TRUE,#N/A,Table1[[#This Row],[FY2425_Cost]])</f>
        <v>294.6413</v>
      </c>
      <c r="AC2591" s="6">
        <f t="shared" si="294"/>
        <v>-15.734999999999957</v>
      </c>
      <c r="AD2591" s="6" t="e">
        <f>SUMIFS($AB$3:AB2591,$B$3:B2591,B2591)</f>
        <v>#N/A</v>
      </c>
      <c r="AE2591" s="6">
        <f t="shared" si="295"/>
        <v>5174.6841656391143</v>
      </c>
      <c r="AF2591" s="6">
        <f t="shared" si="296"/>
        <v>5174.6841656391143</v>
      </c>
      <c r="AG2591" s="6">
        <f>VLOOKUP(Table1[[#This Row],[PracticeCode]],$AP$3:$AS$345,4,FALSE)</f>
        <v>5174.6841656391143</v>
      </c>
      <c r="AH2591" s="27">
        <f t="shared" si="297"/>
        <v>376027.04936977569</v>
      </c>
      <c r="AI2591" s="6" t="e">
        <f t="shared" si="292"/>
        <v>#N/A</v>
      </c>
    </row>
    <row r="2592" spans="1:35" x14ac:dyDescent="0.35">
      <c r="A2592" t="str">
        <f t="shared" si="291"/>
        <v>Sands End Health ClinicSouth Fulham PCNHammersmith &amp; FulhamE85128Nov8</v>
      </c>
      <c r="B2592" s="41" t="s">
        <v>263</v>
      </c>
      <c r="C2592" s="41" t="s">
        <v>449</v>
      </c>
      <c r="D2592" s="41" t="s">
        <v>22</v>
      </c>
      <c r="E2592" s="41" t="s">
        <v>264</v>
      </c>
      <c r="F2592" s="41" t="s">
        <v>264</v>
      </c>
      <c r="G2592" s="41" t="s">
        <v>763</v>
      </c>
      <c r="H2592" s="41">
        <v>8</v>
      </c>
      <c r="I2592" s="41">
        <v>11499.298145864699</v>
      </c>
      <c r="J2592" s="41">
        <v>5396</v>
      </c>
      <c r="K2592" s="41">
        <v>1402</v>
      </c>
      <c r="L2592" s="41">
        <v>107.38040000000001</v>
      </c>
      <c r="M2592" s="41">
        <v>27.899800000000003</v>
      </c>
      <c r="N2592" s="41"/>
      <c r="O2592" s="41"/>
      <c r="P2592" s="41"/>
      <c r="Q2592" s="41"/>
      <c r="R2592" s="41">
        <v>16031</v>
      </c>
      <c r="S2592" s="41">
        <v>286.95490000000001</v>
      </c>
      <c r="T2592" s="41"/>
      <c r="U2592" s="41"/>
      <c r="V2592" s="41">
        <v>22829</v>
      </c>
      <c r="W2592" s="41">
        <v>422.23509999999999</v>
      </c>
      <c r="X2592" s="41"/>
      <c r="Y2592" s="41"/>
      <c r="Z2592" s="6">
        <f>0</f>
        <v>0</v>
      </c>
      <c r="AA2592" s="6">
        <f t="shared" si="293"/>
        <v>422.23509999999999</v>
      </c>
      <c r="AB2592" t="e">
        <f>IF(ISBLANK(Table1[[#This Row],[FY2425_Cost]])=TRUE,#N/A,Table1[[#This Row],[FY2425_Cost]])</f>
        <v>#N/A</v>
      </c>
      <c r="AC2592" s="6" t="e">
        <f t="shared" si="294"/>
        <v>#N/A</v>
      </c>
      <c r="AD2592" s="6" t="e">
        <f>SUMIFS($AB$3:AB2592,$B$3:B2592,B2592)</f>
        <v>#N/A</v>
      </c>
      <c r="AE2592" s="6">
        <f t="shared" si="295"/>
        <v>5174.6841656391143</v>
      </c>
      <c r="AF2592" s="6">
        <f t="shared" si="296"/>
        <v>5174.6841656391143</v>
      </c>
      <c r="AG2592" s="6">
        <f>VLOOKUP(Table1[[#This Row],[PracticeCode]],$AP$3:$AS$345,4,FALSE)</f>
        <v>5174.6841656391143</v>
      </c>
      <c r="AH2592" s="27">
        <f t="shared" si="297"/>
        <v>376027.04936977569</v>
      </c>
      <c r="AI2592" s="6" t="e">
        <f t="shared" si="292"/>
        <v>#N/A</v>
      </c>
    </row>
    <row r="2593" spans="1:35" x14ac:dyDescent="0.35">
      <c r="A2593" t="str">
        <f t="shared" si="291"/>
        <v>Sands End Health ClinicSouth Fulham PCNHammersmith &amp; FulhamE85128Oct7</v>
      </c>
      <c r="B2593" s="41" t="s">
        <v>263</v>
      </c>
      <c r="C2593" s="41" t="s">
        <v>449</v>
      </c>
      <c r="D2593" s="41" t="s">
        <v>22</v>
      </c>
      <c r="E2593" s="41" t="s">
        <v>264</v>
      </c>
      <c r="F2593" s="41" t="s">
        <v>264</v>
      </c>
      <c r="G2593" s="41" t="s">
        <v>762</v>
      </c>
      <c r="H2593" s="41">
        <v>7</v>
      </c>
      <c r="I2593" s="41">
        <v>11499.298145864699</v>
      </c>
      <c r="J2593" s="41">
        <v>11978</v>
      </c>
      <c r="K2593" s="41">
        <v>2165</v>
      </c>
      <c r="L2593" s="41">
        <v>238.3622</v>
      </c>
      <c r="M2593" s="41">
        <v>43.083500000000001</v>
      </c>
      <c r="N2593" s="41">
        <v>0</v>
      </c>
      <c r="O2593" s="41">
        <v>4616</v>
      </c>
      <c r="P2593" s="41">
        <v>0</v>
      </c>
      <c r="Q2593" s="41">
        <v>103.86</v>
      </c>
      <c r="R2593" s="41">
        <v>44978</v>
      </c>
      <c r="S2593" s="41">
        <v>805.10619999999994</v>
      </c>
      <c r="T2593" s="41">
        <v>19152</v>
      </c>
      <c r="U2593" s="41">
        <v>421.34399999999999</v>
      </c>
      <c r="V2593" s="41">
        <v>59121</v>
      </c>
      <c r="W2593" s="41">
        <v>1086.5518999999999</v>
      </c>
      <c r="X2593" s="41">
        <v>23768</v>
      </c>
      <c r="Y2593" s="41">
        <v>525.20399999999995</v>
      </c>
      <c r="Z2593" s="6">
        <f>0</f>
        <v>0</v>
      </c>
      <c r="AA2593" s="6">
        <f t="shared" si="293"/>
        <v>1086.5518999999999</v>
      </c>
      <c r="AB2593">
        <f>IF(ISBLANK(Table1[[#This Row],[FY2425_Cost]])=TRUE,#N/A,Table1[[#This Row],[FY2425_Cost]])</f>
        <v>525.20399999999995</v>
      </c>
      <c r="AC2593" s="6">
        <f t="shared" si="294"/>
        <v>-561.34789999999998</v>
      </c>
      <c r="AD2593" s="6" t="e">
        <f>SUMIFS($AB$3:AB2593,$B$3:B2593,B2593)</f>
        <v>#N/A</v>
      </c>
      <c r="AE2593" s="6">
        <f t="shared" si="295"/>
        <v>5174.6841656391143</v>
      </c>
      <c r="AF2593" s="6">
        <f t="shared" si="296"/>
        <v>5174.6841656391143</v>
      </c>
      <c r="AG2593" s="6">
        <f>VLOOKUP(Table1[[#This Row],[PracticeCode]],$AP$3:$AS$345,4,FALSE)</f>
        <v>5174.6841656391143</v>
      </c>
      <c r="AH2593" s="27">
        <f t="shared" si="297"/>
        <v>376027.04936977569</v>
      </c>
      <c r="AI2593" s="6" t="e">
        <f t="shared" si="292"/>
        <v>#N/A</v>
      </c>
    </row>
    <row r="2594" spans="1:35" x14ac:dyDescent="0.35">
      <c r="A2594" t="str">
        <f t="shared" si="291"/>
        <v>Sands End Health ClinicSouth Fulham PCNHammersmith &amp; FulhamE85128Sep6</v>
      </c>
      <c r="B2594" s="41" t="s">
        <v>263</v>
      </c>
      <c r="C2594" s="41" t="s">
        <v>449</v>
      </c>
      <c r="D2594" s="41" t="s">
        <v>22</v>
      </c>
      <c r="E2594" s="41" t="s">
        <v>264</v>
      </c>
      <c r="F2594" s="41" t="s">
        <v>264</v>
      </c>
      <c r="G2594" s="41" t="s">
        <v>761</v>
      </c>
      <c r="H2594" s="41">
        <v>6</v>
      </c>
      <c r="I2594" s="41">
        <v>11499.298145864699</v>
      </c>
      <c r="J2594" s="41">
        <v>6635</v>
      </c>
      <c r="K2594" s="41">
        <v>917</v>
      </c>
      <c r="L2594" s="41">
        <v>132.03650000000002</v>
      </c>
      <c r="M2594" s="41">
        <v>18.2483</v>
      </c>
      <c r="N2594" s="41">
        <v>6264</v>
      </c>
      <c r="O2594" s="41">
        <v>4035</v>
      </c>
      <c r="P2594" s="41">
        <v>140.94</v>
      </c>
      <c r="Q2594" s="41">
        <v>90.787499999999994</v>
      </c>
      <c r="R2594" s="41">
        <v>40728</v>
      </c>
      <c r="S2594" s="41">
        <v>729.03120000000001</v>
      </c>
      <c r="T2594" s="41">
        <v>45713</v>
      </c>
      <c r="U2594" s="41">
        <v>1005.686</v>
      </c>
      <c r="V2594" s="41">
        <v>48280</v>
      </c>
      <c r="W2594" s="41">
        <v>879.31600000000003</v>
      </c>
      <c r="X2594" s="41">
        <v>56012</v>
      </c>
      <c r="Y2594" s="41">
        <v>1237.4135000000001</v>
      </c>
      <c r="Z2594" s="6">
        <f>0</f>
        <v>0</v>
      </c>
      <c r="AA2594" s="6">
        <f t="shared" si="293"/>
        <v>879.31600000000003</v>
      </c>
      <c r="AB2594">
        <f>IF(ISBLANK(Table1[[#This Row],[FY2425_Cost]])=TRUE,#N/A,Table1[[#This Row],[FY2425_Cost]])</f>
        <v>1237.4135000000001</v>
      </c>
      <c r="AC2594" s="6">
        <f t="shared" si="294"/>
        <v>358.09750000000008</v>
      </c>
      <c r="AD2594" s="6" t="e">
        <f>SUMIFS($AB$3:AB2594,$B$3:B2594,B2594)</f>
        <v>#N/A</v>
      </c>
      <c r="AE2594" s="6">
        <f t="shared" si="295"/>
        <v>5174.6841656391143</v>
      </c>
      <c r="AF2594" s="6">
        <f t="shared" si="296"/>
        <v>5174.6841656391143</v>
      </c>
      <c r="AG2594" s="6">
        <f>VLOOKUP(Table1[[#This Row],[PracticeCode]],$AP$3:$AS$345,4,FALSE)</f>
        <v>5174.6841656391143</v>
      </c>
      <c r="AH2594" s="27">
        <f t="shared" si="297"/>
        <v>376027.04936977569</v>
      </c>
      <c r="AI2594" s="6" t="e">
        <f t="shared" si="292"/>
        <v>#N/A</v>
      </c>
    </row>
    <row r="2595" spans="1:35" x14ac:dyDescent="0.35">
      <c r="A2595" t="str">
        <f t="shared" si="291"/>
        <v>Scarsdale Medical CentreBrompton Health PCNWest LondonE87715Apr1</v>
      </c>
      <c r="B2595" s="41" t="s">
        <v>266</v>
      </c>
      <c r="C2595" s="41" t="s">
        <v>468</v>
      </c>
      <c r="D2595" s="41" t="s">
        <v>29</v>
      </c>
      <c r="E2595" s="41" t="s">
        <v>267</v>
      </c>
      <c r="F2595" s="41" t="s">
        <v>267</v>
      </c>
      <c r="G2595" s="41" t="s">
        <v>756</v>
      </c>
      <c r="H2595" s="41">
        <v>1</v>
      </c>
      <c r="I2595" s="41">
        <v>6244.6486438209004</v>
      </c>
      <c r="J2595" s="41">
        <v>4981</v>
      </c>
      <c r="K2595" s="41">
        <v>4637</v>
      </c>
      <c r="L2595" s="41">
        <v>92.148499999999999</v>
      </c>
      <c r="M2595" s="41">
        <v>85.784499999999994</v>
      </c>
      <c r="N2595" s="41">
        <v>6668</v>
      </c>
      <c r="O2595" s="41">
        <v>13</v>
      </c>
      <c r="P2595" s="41">
        <v>132.69320000000002</v>
      </c>
      <c r="Q2595" s="41">
        <v>0.25870000000000004</v>
      </c>
      <c r="R2595" s="41">
        <v>1566</v>
      </c>
      <c r="S2595" s="41">
        <v>28.031400000000001</v>
      </c>
      <c r="T2595" s="41">
        <v>4535</v>
      </c>
      <c r="U2595" s="41">
        <v>99.77</v>
      </c>
      <c r="V2595" s="41">
        <v>11184</v>
      </c>
      <c r="W2595" s="41">
        <v>205.96439999999998</v>
      </c>
      <c r="X2595" s="41">
        <v>11216</v>
      </c>
      <c r="Y2595" s="41">
        <v>232.72190000000001</v>
      </c>
      <c r="Z2595" s="6">
        <f>0</f>
        <v>0</v>
      </c>
      <c r="AA2595" s="6">
        <f t="shared" si="293"/>
        <v>205.96439999999998</v>
      </c>
      <c r="AB2595">
        <f>IF(ISBLANK(Table1[[#This Row],[FY2425_Cost]])=TRUE,#N/A,Table1[[#This Row],[FY2425_Cost]])</f>
        <v>232.72190000000001</v>
      </c>
      <c r="AC2595" s="6">
        <f t="shared" si="294"/>
        <v>26.757500000000022</v>
      </c>
      <c r="AD2595" s="6">
        <f>SUMIFS($AB$3:AB2595,$B$3:B2595,B2595)</f>
        <v>232.72190000000001</v>
      </c>
      <c r="AE2595" s="6">
        <f t="shared" si="295"/>
        <v>2810.0918897194051</v>
      </c>
      <c r="AF2595" s="6">
        <f t="shared" si="296"/>
        <v>2810.0918897194051</v>
      </c>
      <c r="AG2595" s="6">
        <f>VLOOKUP(Table1[[#This Row],[PracticeCode]],$AP$3:$AS$345,4,FALSE)</f>
        <v>2810.0918897194051</v>
      </c>
      <c r="AH2595" s="27">
        <f t="shared" si="297"/>
        <v>204200.01065294346</v>
      </c>
      <c r="AI2595" s="6">
        <f t="shared" si="292"/>
        <v>0</v>
      </c>
    </row>
    <row r="2596" spans="1:35" x14ac:dyDescent="0.35">
      <c r="A2596" t="str">
        <f t="shared" si="291"/>
        <v>Scarsdale Medical CentreBrompton Health PCNWest LondonE87715Aug5</v>
      </c>
      <c r="B2596" s="41" t="s">
        <v>266</v>
      </c>
      <c r="C2596" s="41" t="s">
        <v>468</v>
      </c>
      <c r="D2596" s="41" t="s">
        <v>29</v>
      </c>
      <c r="E2596" s="41" t="s">
        <v>267</v>
      </c>
      <c r="F2596" s="41" t="s">
        <v>267</v>
      </c>
      <c r="G2596" s="41" t="s">
        <v>760</v>
      </c>
      <c r="H2596" s="41">
        <v>5</v>
      </c>
      <c r="I2596" s="41">
        <v>6244.6486438209004</v>
      </c>
      <c r="J2596" s="41">
        <v>5389</v>
      </c>
      <c r="K2596" s="41">
        <v>2316</v>
      </c>
      <c r="L2596" s="41">
        <v>99.6965</v>
      </c>
      <c r="M2596" s="41">
        <v>42.845999999999997</v>
      </c>
      <c r="N2596" s="41">
        <v>3259</v>
      </c>
      <c r="O2596" s="41">
        <v>895</v>
      </c>
      <c r="P2596" s="41">
        <v>64.854100000000003</v>
      </c>
      <c r="Q2596" s="41">
        <v>17.810500000000001</v>
      </c>
      <c r="R2596" s="41">
        <v>1303</v>
      </c>
      <c r="S2596" s="41">
        <v>23.323699999999999</v>
      </c>
      <c r="T2596" s="41">
        <v>2469</v>
      </c>
      <c r="U2596" s="41">
        <v>54.317999999999998</v>
      </c>
      <c r="V2596" s="41">
        <v>9008</v>
      </c>
      <c r="W2596" s="41">
        <v>165.86619999999999</v>
      </c>
      <c r="X2596" s="41">
        <v>6623</v>
      </c>
      <c r="Y2596" s="41">
        <v>136.98259999999999</v>
      </c>
      <c r="Z2596" s="6">
        <f>0</f>
        <v>0</v>
      </c>
      <c r="AA2596" s="6">
        <f t="shared" si="293"/>
        <v>165.86619999999999</v>
      </c>
      <c r="AB2596">
        <f>IF(ISBLANK(Table1[[#This Row],[FY2425_Cost]])=TRUE,#N/A,Table1[[#This Row],[FY2425_Cost]])</f>
        <v>136.98259999999999</v>
      </c>
      <c r="AC2596" s="6">
        <f t="shared" si="294"/>
        <v>-28.883600000000001</v>
      </c>
      <c r="AD2596" s="6">
        <f>SUMIFS($AB$3:AB2596,$B$3:B2596,B2596)</f>
        <v>369.7045</v>
      </c>
      <c r="AE2596" s="6">
        <f t="shared" si="295"/>
        <v>2810.0918897194051</v>
      </c>
      <c r="AF2596" s="6">
        <f t="shared" si="296"/>
        <v>2810.0918897194051</v>
      </c>
      <c r="AG2596" s="6">
        <f>VLOOKUP(Table1[[#This Row],[PracticeCode]],$AP$3:$AS$345,4,FALSE)</f>
        <v>2810.0918897194051</v>
      </c>
      <c r="AH2596" s="27">
        <f t="shared" si="297"/>
        <v>204200.01065294346</v>
      </c>
      <c r="AI2596" s="6">
        <f t="shared" si="292"/>
        <v>0</v>
      </c>
    </row>
    <row r="2597" spans="1:35" x14ac:dyDescent="0.35">
      <c r="A2597" t="str">
        <f t="shared" si="291"/>
        <v>Scarsdale Medical CentreBrompton Health PCNWest LondonE87715Dec9</v>
      </c>
      <c r="B2597" s="41" t="s">
        <v>266</v>
      </c>
      <c r="C2597" s="41" t="s">
        <v>468</v>
      </c>
      <c r="D2597" s="41" t="s">
        <v>29</v>
      </c>
      <c r="E2597" s="41" t="s">
        <v>267</v>
      </c>
      <c r="F2597" s="41" t="s">
        <v>267</v>
      </c>
      <c r="G2597" s="41" t="s">
        <v>764</v>
      </c>
      <c r="H2597" s="41">
        <v>9</v>
      </c>
      <c r="I2597" s="41">
        <v>6244.6486438209004</v>
      </c>
      <c r="J2597" s="41">
        <v>5335</v>
      </c>
      <c r="K2597" s="41">
        <v>2417</v>
      </c>
      <c r="L2597" s="41">
        <v>106.1665</v>
      </c>
      <c r="M2597" s="41">
        <v>48.098300000000002</v>
      </c>
      <c r="N2597" s="41"/>
      <c r="O2597" s="41"/>
      <c r="P2597" s="41"/>
      <c r="Q2597" s="41"/>
      <c r="R2597" s="41">
        <v>13193</v>
      </c>
      <c r="S2597" s="41">
        <v>236.15469999999999</v>
      </c>
      <c r="T2597" s="41"/>
      <c r="U2597" s="41"/>
      <c r="V2597" s="41">
        <v>20945</v>
      </c>
      <c r="W2597" s="41">
        <v>390.41949999999997</v>
      </c>
      <c r="X2597" s="41"/>
      <c r="Y2597" s="41"/>
      <c r="Z2597" s="6">
        <f>0</f>
        <v>0</v>
      </c>
      <c r="AA2597" s="6">
        <f t="shared" si="293"/>
        <v>390.41949999999997</v>
      </c>
      <c r="AB2597" t="e">
        <f>IF(ISBLANK(Table1[[#This Row],[FY2425_Cost]])=TRUE,#N/A,Table1[[#This Row],[FY2425_Cost]])</f>
        <v>#N/A</v>
      </c>
      <c r="AC2597" s="6" t="e">
        <f t="shared" si="294"/>
        <v>#N/A</v>
      </c>
      <c r="AD2597" s="6" t="e">
        <f>SUMIFS($AB$3:AB2597,$B$3:B2597,B2597)</f>
        <v>#N/A</v>
      </c>
      <c r="AE2597" s="6">
        <f t="shared" si="295"/>
        <v>2810.0918897194051</v>
      </c>
      <c r="AF2597" s="6">
        <f t="shared" si="296"/>
        <v>2810.0918897194051</v>
      </c>
      <c r="AG2597" s="6">
        <f>VLOOKUP(Table1[[#This Row],[PracticeCode]],$AP$3:$AS$345,4,FALSE)</f>
        <v>2810.0918897194051</v>
      </c>
      <c r="AH2597" s="27">
        <f t="shared" si="297"/>
        <v>204200.01065294346</v>
      </c>
      <c r="AI2597" s="6" t="e">
        <f t="shared" si="292"/>
        <v>#N/A</v>
      </c>
    </row>
    <row r="2598" spans="1:35" x14ac:dyDescent="0.35">
      <c r="A2598" t="str">
        <f t="shared" si="291"/>
        <v>Scarsdale Medical CentreBrompton Health PCNWest LondonE87715Feb11</v>
      </c>
      <c r="B2598" s="41" t="s">
        <v>266</v>
      </c>
      <c r="C2598" s="41" t="s">
        <v>468</v>
      </c>
      <c r="D2598" s="41" t="s">
        <v>29</v>
      </c>
      <c r="E2598" s="41" t="s">
        <v>267</v>
      </c>
      <c r="F2598" s="41" t="s">
        <v>267</v>
      </c>
      <c r="G2598" s="41" t="s">
        <v>766</v>
      </c>
      <c r="H2598" s="41">
        <v>11</v>
      </c>
      <c r="I2598" s="41">
        <v>6244.6486438209004</v>
      </c>
      <c r="J2598" s="41">
        <v>6096</v>
      </c>
      <c r="K2598" s="41">
        <v>4566</v>
      </c>
      <c r="L2598" s="41">
        <v>121.3104</v>
      </c>
      <c r="M2598" s="41">
        <v>90.863399999999999</v>
      </c>
      <c r="N2598" s="41"/>
      <c r="O2598" s="41"/>
      <c r="P2598" s="41"/>
      <c r="Q2598" s="41"/>
      <c r="R2598" s="41">
        <v>12415</v>
      </c>
      <c r="S2598" s="41">
        <v>222.2285</v>
      </c>
      <c r="T2598" s="41"/>
      <c r="U2598" s="41"/>
      <c r="V2598" s="41">
        <v>23077</v>
      </c>
      <c r="W2598" s="41">
        <v>434.40229999999997</v>
      </c>
      <c r="X2598" s="41"/>
      <c r="Y2598" s="41"/>
      <c r="Z2598" s="6">
        <f>0</f>
        <v>0</v>
      </c>
      <c r="AA2598" s="6">
        <f t="shared" si="293"/>
        <v>434.40229999999997</v>
      </c>
      <c r="AB2598" t="e">
        <f>IF(ISBLANK(Table1[[#This Row],[FY2425_Cost]])=TRUE,#N/A,Table1[[#This Row],[FY2425_Cost]])</f>
        <v>#N/A</v>
      </c>
      <c r="AC2598" s="6" t="e">
        <f t="shared" si="294"/>
        <v>#N/A</v>
      </c>
      <c r="AD2598" s="6" t="e">
        <f>SUMIFS($AB$3:AB2598,$B$3:B2598,B2598)</f>
        <v>#N/A</v>
      </c>
      <c r="AE2598" s="6">
        <f t="shared" si="295"/>
        <v>2810.0918897194051</v>
      </c>
      <c r="AF2598" s="6">
        <f t="shared" si="296"/>
        <v>2810.0918897194051</v>
      </c>
      <c r="AG2598" s="6">
        <f>VLOOKUP(Table1[[#This Row],[PracticeCode]],$AP$3:$AS$345,4,FALSE)</f>
        <v>2810.0918897194051</v>
      </c>
      <c r="AH2598" s="27">
        <f t="shared" si="297"/>
        <v>204200.01065294346</v>
      </c>
      <c r="AI2598" s="6" t="e">
        <f t="shared" si="292"/>
        <v>#N/A</v>
      </c>
    </row>
    <row r="2599" spans="1:35" x14ac:dyDescent="0.35">
      <c r="A2599" t="str">
        <f t="shared" si="291"/>
        <v>Scarsdale Medical CentreBrompton Health PCNWest LondonE87715Jan10</v>
      </c>
      <c r="B2599" s="41" t="s">
        <v>266</v>
      </c>
      <c r="C2599" s="41" t="s">
        <v>468</v>
      </c>
      <c r="D2599" s="41" t="s">
        <v>29</v>
      </c>
      <c r="E2599" s="41" t="s">
        <v>267</v>
      </c>
      <c r="F2599" s="41" t="s">
        <v>267</v>
      </c>
      <c r="G2599" s="41" t="s">
        <v>765</v>
      </c>
      <c r="H2599" s="41">
        <v>10</v>
      </c>
      <c r="I2599" s="41">
        <v>6244.6486438209004</v>
      </c>
      <c r="J2599" s="41">
        <v>7125</v>
      </c>
      <c r="K2599" s="41">
        <v>2175</v>
      </c>
      <c r="L2599" s="41">
        <v>141.78749999999999</v>
      </c>
      <c r="M2599" s="41">
        <v>43.282499999999999</v>
      </c>
      <c r="N2599" s="41"/>
      <c r="O2599" s="41"/>
      <c r="P2599" s="41"/>
      <c r="Q2599" s="41"/>
      <c r="R2599" s="41">
        <v>10750</v>
      </c>
      <c r="S2599" s="41">
        <v>192.42500000000001</v>
      </c>
      <c r="T2599" s="41"/>
      <c r="U2599" s="41"/>
      <c r="V2599" s="41">
        <v>20050</v>
      </c>
      <c r="W2599" s="41">
        <v>377.495</v>
      </c>
      <c r="X2599" s="41"/>
      <c r="Y2599" s="41"/>
      <c r="Z2599" s="6">
        <f>0</f>
        <v>0</v>
      </c>
      <c r="AA2599" s="6">
        <f t="shared" si="293"/>
        <v>377.495</v>
      </c>
      <c r="AB2599" t="e">
        <f>IF(ISBLANK(Table1[[#This Row],[FY2425_Cost]])=TRUE,#N/A,Table1[[#This Row],[FY2425_Cost]])</f>
        <v>#N/A</v>
      </c>
      <c r="AC2599" s="6" t="e">
        <f t="shared" si="294"/>
        <v>#N/A</v>
      </c>
      <c r="AD2599" s="6" t="e">
        <f>SUMIFS($AB$3:AB2599,$B$3:B2599,B2599)</f>
        <v>#N/A</v>
      </c>
      <c r="AE2599" s="6">
        <f t="shared" si="295"/>
        <v>2810.0918897194051</v>
      </c>
      <c r="AF2599" s="6">
        <f t="shared" si="296"/>
        <v>2810.0918897194051</v>
      </c>
      <c r="AG2599" s="6">
        <f>VLOOKUP(Table1[[#This Row],[PracticeCode]],$AP$3:$AS$345,4,FALSE)</f>
        <v>2810.0918897194051</v>
      </c>
      <c r="AH2599" s="27">
        <f t="shared" si="297"/>
        <v>204200.01065294346</v>
      </c>
      <c r="AI2599" s="6" t="e">
        <f t="shared" si="292"/>
        <v>#N/A</v>
      </c>
    </row>
    <row r="2600" spans="1:35" x14ac:dyDescent="0.35">
      <c r="A2600" t="str">
        <f t="shared" si="291"/>
        <v>Scarsdale Medical CentreBrompton Health PCNWest LondonE87715Jul4</v>
      </c>
      <c r="B2600" s="41" t="s">
        <v>266</v>
      </c>
      <c r="C2600" s="41" t="s">
        <v>468</v>
      </c>
      <c r="D2600" s="41" t="s">
        <v>29</v>
      </c>
      <c r="E2600" s="41" t="s">
        <v>267</v>
      </c>
      <c r="F2600" s="41" t="s">
        <v>267</v>
      </c>
      <c r="G2600" s="41" t="s">
        <v>759</v>
      </c>
      <c r="H2600" s="41">
        <v>4</v>
      </c>
      <c r="I2600" s="41">
        <v>6244.6486438209004</v>
      </c>
      <c r="J2600" s="41">
        <v>4580</v>
      </c>
      <c r="K2600" s="41">
        <v>1343</v>
      </c>
      <c r="L2600" s="41">
        <v>84.72999999999999</v>
      </c>
      <c r="M2600" s="41">
        <v>24.845499999999998</v>
      </c>
      <c r="N2600" s="41">
        <v>3469</v>
      </c>
      <c r="O2600" s="41">
        <v>2005</v>
      </c>
      <c r="P2600" s="41">
        <v>69.033100000000005</v>
      </c>
      <c r="Q2600" s="41">
        <v>39.899500000000003</v>
      </c>
      <c r="R2600" s="41">
        <v>28186</v>
      </c>
      <c r="S2600" s="41">
        <v>504.52940000000001</v>
      </c>
      <c r="T2600" s="41">
        <v>2131</v>
      </c>
      <c r="U2600" s="41">
        <v>46.881999999999998</v>
      </c>
      <c r="V2600" s="41">
        <v>34109</v>
      </c>
      <c r="W2600" s="41">
        <v>614.10490000000004</v>
      </c>
      <c r="X2600" s="41">
        <v>7605</v>
      </c>
      <c r="Y2600" s="41">
        <v>155.81460000000001</v>
      </c>
      <c r="Z2600" s="6">
        <f>0</f>
        <v>0</v>
      </c>
      <c r="AA2600" s="6">
        <f t="shared" si="293"/>
        <v>614.10490000000004</v>
      </c>
      <c r="AB2600">
        <f>IF(ISBLANK(Table1[[#This Row],[FY2425_Cost]])=TRUE,#N/A,Table1[[#This Row],[FY2425_Cost]])</f>
        <v>155.81460000000001</v>
      </c>
      <c r="AC2600" s="6">
        <f t="shared" si="294"/>
        <v>-458.2903</v>
      </c>
      <c r="AD2600" s="6" t="e">
        <f>SUMIFS($AB$3:AB2600,$B$3:B2600,B2600)</f>
        <v>#N/A</v>
      </c>
      <c r="AE2600" s="6">
        <f t="shared" si="295"/>
        <v>2810.0918897194051</v>
      </c>
      <c r="AF2600" s="6">
        <f t="shared" si="296"/>
        <v>2810.0918897194051</v>
      </c>
      <c r="AG2600" s="6">
        <f>VLOOKUP(Table1[[#This Row],[PracticeCode]],$AP$3:$AS$345,4,FALSE)</f>
        <v>2810.0918897194051</v>
      </c>
      <c r="AH2600" s="27">
        <f t="shared" si="297"/>
        <v>204200.01065294346</v>
      </c>
      <c r="AI2600" s="6" t="e">
        <f t="shared" si="292"/>
        <v>#N/A</v>
      </c>
    </row>
    <row r="2601" spans="1:35" x14ac:dyDescent="0.35">
      <c r="A2601" t="str">
        <f t="shared" si="291"/>
        <v>Scarsdale Medical CentreBrompton Health PCNWest LondonE87715Jun3</v>
      </c>
      <c r="B2601" s="41" t="s">
        <v>266</v>
      </c>
      <c r="C2601" s="41" t="s">
        <v>468</v>
      </c>
      <c r="D2601" s="41" t="s">
        <v>29</v>
      </c>
      <c r="E2601" s="41" t="s">
        <v>267</v>
      </c>
      <c r="F2601" s="41" t="s">
        <v>267</v>
      </c>
      <c r="G2601" s="41" t="s">
        <v>758</v>
      </c>
      <c r="H2601" s="41">
        <v>3</v>
      </c>
      <c r="I2601" s="41">
        <v>6244.6486438209004</v>
      </c>
      <c r="J2601" s="41">
        <v>6215</v>
      </c>
      <c r="K2601" s="41">
        <v>5</v>
      </c>
      <c r="L2601" s="41">
        <v>114.97749999999999</v>
      </c>
      <c r="M2601" s="41">
        <v>9.2499999999999999E-2</v>
      </c>
      <c r="N2601" s="41">
        <v>4430</v>
      </c>
      <c r="O2601" s="41">
        <v>1953</v>
      </c>
      <c r="P2601" s="41">
        <v>88.157000000000011</v>
      </c>
      <c r="Q2601" s="41">
        <v>38.864699999999999</v>
      </c>
      <c r="R2601" s="41">
        <v>1367</v>
      </c>
      <c r="S2601" s="41">
        <v>24.4693</v>
      </c>
      <c r="T2601" s="41">
        <v>1402</v>
      </c>
      <c r="U2601" s="41">
        <v>30.844000000000001</v>
      </c>
      <c r="V2601" s="41">
        <v>7587</v>
      </c>
      <c r="W2601" s="41">
        <v>139.5393</v>
      </c>
      <c r="X2601" s="41">
        <v>7785</v>
      </c>
      <c r="Y2601" s="41">
        <v>157.8657</v>
      </c>
      <c r="Z2601" s="6">
        <f>0</f>
        <v>0</v>
      </c>
      <c r="AA2601" s="6">
        <f t="shared" si="293"/>
        <v>139.5393</v>
      </c>
      <c r="AB2601">
        <f>IF(ISBLANK(Table1[[#This Row],[FY2425_Cost]])=TRUE,#N/A,Table1[[#This Row],[FY2425_Cost]])</f>
        <v>157.8657</v>
      </c>
      <c r="AC2601" s="6">
        <f t="shared" si="294"/>
        <v>18.326400000000007</v>
      </c>
      <c r="AD2601" s="6" t="e">
        <f>SUMIFS($AB$3:AB2601,$B$3:B2601,B2601)</f>
        <v>#N/A</v>
      </c>
      <c r="AE2601" s="6">
        <f t="shared" si="295"/>
        <v>2810.0918897194051</v>
      </c>
      <c r="AF2601" s="6">
        <f t="shared" si="296"/>
        <v>2810.0918897194051</v>
      </c>
      <c r="AG2601" s="6">
        <f>VLOOKUP(Table1[[#This Row],[PracticeCode]],$AP$3:$AS$345,4,FALSE)</f>
        <v>2810.0918897194051</v>
      </c>
      <c r="AH2601" s="27">
        <f t="shared" si="297"/>
        <v>204200.01065294346</v>
      </c>
      <c r="AI2601" s="6" t="e">
        <f t="shared" si="292"/>
        <v>#N/A</v>
      </c>
    </row>
    <row r="2602" spans="1:35" x14ac:dyDescent="0.35">
      <c r="A2602" t="str">
        <f t="shared" si="291"/>
        <v>Scarsdale Medical CentreBrompton Health PCNWest LondonE87715Mar12</v>
      </c>
      <c r="B2602" s="41" t="s">
        <v>266</v>
      </c>
      <c r="C2602" s="41" t="s">
        <v>468</v>
      </c>
      <c r="D2602" s="41" t="s">
        <v>29</v>
      </c>
      <c r="E2602" s="41" t="s">
        <v>267</v>
      </c>
      <c r="F2602" s="41" t="s">
        <v>267</v>
      </c>
      <c r="G2602" s="41" t="s">
        <v>767</v>
      </c>
      <c r="H2602" s="41">
        <v>12</v>
      </c>
      <c r="I2602" s="41">
        <v>6244.6486438209004</v>
      </c>
      <c r="J2602" s="41">
        <v>6259</v>
      </c>
      <c r="K2602" s="41">
        <v>5312</v>
      </c>
      <c r="L2602" s="41">
        <v>124.55410000000001</v>
      </c>
      <c r="M2602" s="41">
        <v>105.70880000000001</v>
      </c>
      <c r="N2602" s="41"/>
      <c r="O2602" s="41"/>
      <c r="P2602" s="41"/>
      <c r="Q2602" s="41"/>
      <c r="R2602" s="41">
        <v>4495</v>
      </c>
      <c r="S2602" s="41">
        <v>80.460499999999996</v>
      </c>
      <c r="T2602" s="41"/>
      <c r="U2602" s="41"/>
      <c r="V2602" s="41">
        <v>16066</v>
      </c>
      <c r="W2602" s="41">
        <v>310.72339999999997</v>
      </c>
      <c r="X2602" s="41"/>
      <c r="Y2602" s="41"/>
      <c r="Z2602" s="6">
        <f>0</f>
        <v>0</v>
      </c>
      <c r="AA2602" s="6">
        <f t="shared" si="293"/>
        <v>310.72339999999997</v>
      </c>
      <c r="AB2602" t="e">
        <f>IF(ISBLANK(Table1[[#This Row],[FY2425_Cost]])=TRUE,#N/A,Table1[[#This Row],[FY2425_Cost]])</f>
        <v>#N/A</v>
      </c>
      <c r="AC2602" s="6" t="e">
        <f t="shared" si="294"/>
        <v>#N/A</v>
      </c>
      <c r="AD2602" s="6" t="e">
        <f>SUMIFS($AB$3:AB2602,$B$3:B2602,B2602)</f>
        <v>#N/A</v>
      </c>
      <c r="AE2602" s="6">
        <f t="shared" si="295"/>
        <v>2810.0918897194051</v>
      </c>
      <c r="AF2602" s="6">
        <f t="shared" si="296"/>
        <v>2810.0918897194051</v>
      </c>
      <c r="AG2602" s="6">
        <f>VLOOKUP(Table1[[#This Row],[PracticeCode]],$AP$3:$AS$345,4,FALSE)</f>
        <v>2810.0918897194051</v>
      </c>
      <c r="AH2602" s="27">
        <f t="shared" si="297"/>
        <v>204200.01065294346</v>
      </c>
      <c r="AI2602" s="6" t="e">
        <f t="shared" si="292"/>
        <v>#N/A</v>
      </c>
    </row>
    <row r="2603" spans="1:35" x14ac:dyDescent="0.35">
      <c r="A2603" t="str">
        <f t="shared" si="291"/>
        <v>Scarsdale Medical CentreBrompton Health PCNWest LondonE87715May2</v>
      </c>
      <c r="B2603" s="41" t="s">
        <v>266</v>
      </c>
      <c r="C2603" s="41" t="s">
        <v>468</v>
      </c>
      <c r="D2603" s="41" t="s">
        <v>29</v>
      </c>
      <c r="E2603" s="41" t="s">
        <v>267</v>
      </c>
      <c r="F2603" s="41" t="s">
        <v>267</v>
      </c>
      <c r="G2603" s="41" t="s">
        <v>757</v>
      </c>
      <c r="H2603" s="41">
        <v>2</v>
      </c>
      <c r="I2603" s="41">
        <v>6244.6486438209004</v>
      </c>
      <c r="J2603" s="41">
        <v>5736</v>
      </c>
      <c r="K2603" s="41">
        <v>695</v>
      </c>
      <c r="L2603" s="41">
        <v>106.116</v>
      </c>
      <c r="M2603" s="41">
        <v>12.8575</v>
      </c>
      <c r="N2603" s="41">
        <v>4940</v>
      </c>
      <c r="O2603" s="41">
        <v>3044</v>
      </c>
      <c r="P2603" s="41">
        <v>98.306000000000012</v>
      </c>
      <c r="Q2603" s="41">
        <v>60.575600000000001</v>
      </c>
      <c r="R2603" s="41">
        <v>1957</v>
      </c>
      <c r="S2603" s="41">
        <v>35.030299999999997</v>
      </c>
      <c r="T2603" s="41">
        <v>1582</v>
      </c>
      <c r="U2603" s="41">
        <v>34.804000000000002</v>
      </c>
      <c r="V2603" s="41">
        <v>8388</v>
      </c>
      <c r="W2603" s="41">
        <v>154.00380000000001</v>
      </c>
      <c r="X2603" s="41">
        <v>9566</v>
      </c>
      <c r="Y2603" s="41">
        <v>193.68560000000002</v>
      </c>
      <c r="Z2603" s="6">
        <f>0</f>
        <v>0</v>
      </c>
      <c r="AA2603" s="6">
        <f t="shared" si="293"/>
        <v>154.00380000000001</v>
      </c>
      <c r="AB2603">
        <f>IF(ISBLANK(Table1[[#This Row],[FY2425_Cost]])=TRUE,#N/A,Table1[[#This Row],[FY2425_Cost]])</f>
        <v>193.68560000000002</v>
      </c>
      <c r="AC2603" s="6">
        <f t="shared" si="294"/>
        <v>39.68180000000001</v>
      </c>
      <c r="AD2603" s="6" t="e">
        <f>SUMIFS($AB$3:AB2603,$B$3:B2603,B2603)</f>
        <v>#N/A</v>
      </c>
      <c r="AE2603" s="6">
        <f t="shared" si="295"/>
        <v>2810.0918897194051</v>
      </c>
      <c r="AF2603" s="6">
        <f t="shared" si="296"/>
        <v>2810.0918897194051</v>
      </c>
      <c r="AG2603" s="6">
        <f>VLOOKUP(Table1[[#This Row],[PracticeCode]],$AP$3:$AS$345,4,FALSE)</f>
        <v>2810.0918897194051</v>
      </c>
      <c r="AH2603" s="27">
        <f t="shared" si="297"/>
        <v>204200.01065294346</v>
      </c>
      <c r="AI2603" s="6" t="e">
        <f t="shared" si="292"/>
        <v>#N/A</v>
      </c>
    </row>
    <row r="2604" spans="1:35" x14ac:dyDescent="0.35">
      <c r="A2604" t="str">
        <f t="shared" si="291"/>
        <v>Scarsdale Medical CentreBrompton Health PCNWest LondonE87715Nov8</v>
      </c>
      <c r="B2604" s="41" t="s">
        <v>266</v>
      </c>
      <c r="C2604" s="41" t="s">
        <v>468</v>
      </c>
      <c r="D2604" s="41" t="s">
        <v>29</v>
      </c>
      <c r="E2604" s="41" t="s">
        <v>267</v>
      </c>
      <c r="F2604" s="41" t="s">
        <v>267</v>
      </c>
      <c r="G2604" s="41" t="s">
        <v>763</v>
      </c>
      <c r="H2604" s="41">
        <v>8</v>
      </c>
      <c r="I2604" s="41">
        <v>6244.6486438209004</v>
      </c>
      <c r="J2604" s="41">
        <v>8016</v>
      </c>
      <c r="K2604" s="41">
        <v>1255</v>
      </c>
      <c r="L2604" s="41">
        <v>159.51840000000001</v>
      </c>
      <c r="M2604" s="41">
        <v>24.974500000000003</v>
      </c>
      <c r="N2604" s="41"/>
      <c r="O2604" s="41"/>
      <c r="P2604" s="41"/>
      <c r="Q2604" s="41"/>
      <c r="R2604" s="41">
        <v>7145</v>
      </c>
      <c r="S2604" s="41">
        <v>127.8955</v>
      </c>
      <c r="T2604" s="41"/>
      <c r="U2604" s="41"/>
      <c r="V2604" s="41">
        <v>16416</v>
      </c>
      <c r="W2604" s="41">
        <v>312.38840000000005</v>
      </c>
      <c r="X2604" s="41"/>
      <c r="Y2604" s="41"/>
      <c r="Z2604" s="6">
        <f>0</f>
        <v>0</v>
      </c>
      <c r="AA2604" s="6">
        <f t="shared" si="293"/>
        <v>312.38840000000005</v>
      </c>
      <c r="AB2604" t="e">
        <f>IF(ISBLANK(Table1[[#This Row],[FY2425_Cost]])=TRUE,#N/A,Table1[[#This Row],[FY2425_Cost]])</f>
        <v>#N/A</v>
      </c>
      <c r="AC2604" s="6" t="e">
        <f t="shared" si="294"/>
        <v>#N/A</v>
      </c>
      <c r="AD2604" s="6" t="e">
        <f>SUMIFS($AB$3:AB2604,$B$3:B2604,B2604)</f>
        <v>#N/A</v>
      </c>
      <c r="AE2604" s="6">
        <f t="shared" si="295"/>
        <v>2810.0918897194051</v>
      </c>
      <c r="AF2604" s="6">
        <f t="shared" si="296"/>
        <v>2810.0918897194051</v>
      </c>
      <c r="AG2604" s="6">
        <f>VLOOKUP(Table1[[#This Row],[PracticeCode]],$AP$3:$AS$345,4,FALSE)</f>
        <v>2810.0918897194051</v>
      </c>
      <c r="AH2604" s="27">
        <f t="shared" si="297"/>
        <v>204200.01065294346</v>
      </c>
      <c r="AI2604" s="6" t="e">
        <f t="shared" si="292"/>
        <v>#N/A</v>
      </c>
    </row>
    <row r="2605" spans="1:35" x14ac:dyDescent="0.35">
      <c r="A2605" t="str">
        <f t="shared" si="291"/>
        <v>Scarsdale Medical CentreBrompton Health PCNWest LondonE87715Oct7</v>
      </c>
      <c r="B2605" s="41" t="s">
        <v>266</v>
      </c>
      <c r="C2605" s="41" t="s">
        <v>468</v>
      </c>
      <c r="D2605" s="41" t="s">
        <v>29</v>
      </c>
      <c r="E2605" s="41" t="s">
        <v>267</v>
      </c>
      <c r="F2605" s="41" t="s">
        <v>267</v>
      </c>
      <c r="G2605" s="41" t="s">
        <v>762</v>
      </c>
      <c r="H2605" s="41">
        <v>7</v>
      </c>
      <c r="I2605" s="41">
        <v>6244.6486438209004</v>
      </c>
      <c r="J2605" s="41">
        <v>5049</v>
      </c>
      <c r="K2605" s="41">
        <v>2671</v>
      </c>
      <c r="L2605" s="41">
        <v>100.47510000000001</v>
      </c>
      <c r="M2605" s="41">
        <v>53.152900000000002</v>
      </c>
      <c r="N2605" s="41">
        <v>0</v>
      </c>
      <c r="O2605" s="41">
        <v>1933</v>
      </c>
      <c r="P2605" s="41">
        <v>0</v>
      </c>
      <c r="Q2605" s="41">
        <v>43.4925</v>
      </c>
      <c r="R2605" s="41">
        <v>5099</v>
      </c>
      <c r="S2605" s="41">
        <v>91.272099999999995</v>
      </c>
      <c r="T2605" s="41">
        <v>7787</v>
      </c>
      <c r="U2605" s="41">
        <v>171.31399999999999</v>
      </c>
      <c r="V2605" s="41">
        <v>12819</v>
      </c>
      <c r="W2605" s="41">
        <v>244.90010000000001</v>
      </c>
      <c r="X2605" s="41">
        <v>9720</v>
      </c>
      <c r="Y2605" s="41">
        <v>214.8065</v>
      </c>
      <c r="Z2605" s="6">
        <f>0</f>
        <v>0</v>
      </c>
      <c r="AA2605" s="6">
        <f t="shared" si="293"/>
        <v>244.90010000000001</v>
      </c>
      <c r="AB2605">
        <f>IF(ISBLANK(Table1[[#This Row],[FY2425_Cost]])=TRUE,#N/A,Table1[[#This Row],[FY2425_Cost]])</f>
        <v>214.8065</v>
      </c>
      <c r="AC2605" s="6">
        <f t="shared" si="294"/>
        <v>-30.093600000000009</v>
      </c>
      <c r="AD2605" s="6" t="e">
        <f>SUMIFS($AB$3:AB2605,$B$3:B2605,B2605)</f>
        <v>#N/A</v>
      </c>
      <c r="AE2605" s="6">
        <f t="shared" si="295"/>
        <v>2810.0918897194051</v>
      </c>
      <c r="AF2605" s="6">
        <f t="shared" si="296"/>
        <v>2810.0918897194051</v>
      </c>
      <c r="AG2605" s="6">
        <f>VLOOKUP(Table1[[#This Row],[PracticeCode]],$AP$3:$AS$345,4,FALSE)</f>
        <v>2810.0918897194051</v>
      </c>
      <c r="AH2605" s="27">
        <f t="shared" si="297"/>
        <v>204200.01065294346</v>
      </c>
      <c r="AI2605" s="6" t="e">
        <f t="shared" si="292"/>
        <v>#N/A</v>
      </c>
    </row>
    <row r="2606" spans="1:35" x14ac:dyDescent="0.35">
      <c r="A2606" t="str">
        <f t="shared" si="291"/>
        <v>Scarsdale Medical CentreBrompton Health PCNWest LondonE87715Sep6</v>
      </c>
      <c r="B2606" s="41" t="s">
        <v>266</v>
      </c>
      <c r="C2606" s="41" t="s">
        <v>468</v>
      </c>
      <c r="D2606" s="41" t="s">
        <v>29</v>
      </c>
      <c r="E2606" s="41" t="s">
        <v>267</v>
      </c>
      <c r="F2606" s="41" t="s">
        <v>267</v>
      </c>
      <c r="G2606" s="41" t="s">
        <v>761</v>
      </c>
      <c r="H2606" s="41">
        <v>6</v>
      </c>
      <c r="I2606" s="41">
        <v>6244.6486438209004</v>
      </c>
      <c r="J2606" s="41">
        <v>5333</v>
      </c>
      <c r="K2606" s="41">
        <v>2042</v>
      </c>
      <c r="L2606" s="41">
        <v>106.1267</v>
      </c>
      <c r="M2606" s="41">
        <v>40.635800000000003</v>
      </c>
      <c r="N2606" s="41">
        <v>4987</v>
      </c>
      <c r="O2606" s="41">
        <v>4331</v>
      </c>
      <c r="P2606" s="41">
        <v>112.2075</v>
      </c>
      <c r="Q2606" s="41">
        <v>97.447499999999991</v>
      </c>
      <c r="R2606" s="41">
        <v>2006</v>
      </c>
      <c r="S2606" s="41">
        <v>35.907400000000003</v>
      </c>
      <c r="T2606" s="41">
        <v>2177</v>
      </c>
      <c r="U2606" s="41">
        <v>47.893999999999998</v>
      </c>
      <c r="V2606" s="41">
        <v>9381</v>
      </c>
      <c r="W2606" s="41">
        <v>182.66989999999998</v>
      </c>
      <c r="X2606" s="41">
        <v>11495</v>
      </c>
      <c r="Y2606" s="41">
        <v>257.54899999999998</v>
      </c>
      <c r="Z2606" s="6">
        <f>0</f>
        <v>0</v>
      </c>
      <c r="AA2606" s="6">
        <f t="shared" si="293"/>
        <v>182.66989999999998</v>
      </c>
      <c r="AB2606">
        <f>IF(ISBLANK(Table1[[#This Row],[FY2425_Cost]])=TRUE,#N/A,Table1[[#This Row],[FY2425_Cost]])</f>
        <v>257.54899999999998</v>
      </c>
      <c r="AC2606" s="6">
        <f t="shared" si="294"/>
        <v>74.879099999999994</v>
      </c>
      <c r="AD2606" s="6" t="e">
        <f>SUMIFS($AB$3:AB2606,$B$3:B2606,B2606)</f>
        <v>#N/A</v>
      </c>
      <c r="AE2606" s="6">
        <f t="shared" si="295"/>
        <v>2810.0918897194051</v>
      </c>
      <c r="AF2606" s="6">
        <f t="shared" si="296"/>
        <v>2810.0918897194051</v>
      </c>
      <c r="AG2606" s="6">
        <f>VLOOKUP(Table1[[#This Row],[PracticeCode]],$AP$3:$AS$345,4,FALSE)</f>
        <v>2810.0918897194051</v>
      </c>
      <c r="AH2606" s="27">
        <f t="shared" si="297"/>
        <v>204200.01065294346</v>
      </c>
      <c r="AI2606" s="6" t="e">
        <f t="shared" si="292"/>
        <v>#N/A</v>
      </c>
    </row>
    <row r="2607" spans="1:35" x14ac:dyDescent="0.35">
      <c r="A2607" t="str">
        <f t="shared" si="291"/>
        <v>SHAKESPEARE MEDICAL CENTRELong Lane First Care Group PCNHillingdonE86612Apr1</v>
      </c>
      <c r="B2607" s="41" t="s">
        <v>650</v>
      </c>
      <c r="C2607" s="41" t="s">
        <v>503</v>
      </c>
      <c r="D2607" s="41" t="s">
        <v>8</v>
      </c>
      <c r="E2607" s="41" t="s">
        <v>268</v>
      </c>
      <c r="F2607" s="41" t="s">
        <v>268</v>
      </c>
      <c r="G2607" s="41" t="s">
        <v>756</v>
      </c>
      <c r="H2607" s="41">
        <v>1</v>
      </c>
      <c r="I2607" s="41">
        <v>4948.93808797567</v>
      </c>
      <c r="J2607" s="41">
        <v>5543</v>
      </c>
      <c r="K2607" s="41">
        <v>81</v>
      </c>
      <c r="L2607" s="41">
        <v>102.54549999999999</v>
      </c>
      <c r="M2607" s="41">
        <v>1.4984999999999999</v>
      </c>
      <c r="N2607" s="41">
        <v>5775</v>
      </c>
      <c r="O2607" s="41">
        <v>2254</v>
      </c>
      <c r="P2607" s="41">
        <v>114.9225</v>
      </c>
      <c r="Q2607" s="41">
        <v>44.854600000000005</v>
      </c>
      <c r="R2607" s="41">
        <v>1548</v>
      </c>
      <c r="S2607" s="41">
        <v>27.709199999999999</v>
      </c>
      <c r="T2607" s="41">
        <v>2428</v>
      </c>
      <c r="U2607" s="41">
        <v>53.415999999999997</v>
      </c>
      <c r="V2607" s="41">
        <v>7172</v>
      </c>
      <c r="W2607" s="41">
        <v>131.75319999999999</v>
      </c>
      <c r="X2607" s="41">
        <v>10457</v>
      </c>
      <c r="Y2607" s="41">
        <v>213.19310000000002</v>
      </c>
      <c r="Z2607" s="6">
        <f>0</f>
        <v>0</v>
      </c>
      <c r="AA2607" s="6">
        <f t="shared" si="293"/>
        <v>131.75319999999999</v>
      </c>
      <c r="AB2607">
        <f>IF(ISBLANK(Table1[[#This Row],[FY2425_Cost]])=TRUE,#N/A,Table1[[#This Row],[FY2425_Cost]])</f>
        <v>213.19310000000002</v>
      </c>
      <c r="AC2607" s="6">
        <f t="shared" si="294"/>
        <v>81.439900000000023</v>
      </c>
      <c r="AD2607" s="6">
        <f>SUMIFS($AB$3:AB2607,$B$3:B2607,B2607)</f>
        <v>213.19310000000002</v>
      </c>
      <c r="AE2607" s="6">
        <f t="shared" si="295"/>
        <v>2227.0221395890517</v>
      </c>
      <c r="AF2607" s="6">
        <f t="shared" si="296"/>
        <v>2227.0221395890517</v>
      </c>
      <c r="AG2607" s="6">
        <f>VLOOKUP(Table1[[#This Row],[PracticeCode]],$AP$3:$AS$345,4,FALSE)</f>
        <v>2227.0221395890517</v>
      </c>
      <c r="AH2607" s="27">
        <f t="shared" si="297"/>
        <v>161830.27547680441</v>
      </c>
      <c r="AI2607" s="6">
        <f t="shared" si="292"/>
        <v>0</v>
      </c>
    </row>
    <row r="2608" spans="1:35" x14ac:dyDescent="0.35">
      <c r="A2608" t="str">
        <f t="shared" si="291"/>
        <v>SHAKESPEARE MEDICAL CENTRELong Lane First Care Group PCNHillingdonE86612Aug5</v>
      </c>
      <c r="B2608" s="41" t="s">
        <v>650</v>
      </c>
      <c r="C2608" s="41" t="s">
        <v>503</v>
      </c>
      <c r="D2608" s="41" t="s">
        <v>8</v>
      </c>
      <c r="E2608" s="41" t="s">
        <v>268</v>
      </c>
      <c r="F2608" s="41" t="s">
        <v>268</v>
      </c>
      <c r="G2608" s="41" t="s">
        <v>760</v>
      </c>
      <c r="H2608" s="41">
        <v>5</v>
      </c>
      <c r="I2608" s="41">
        <v>4948.93808797567</v>
      </c>
      <c r="J2608" s="41">
        <v>5439</v>
      </c>
      <c r="K2608" s="41">
        <v>657</v>
      </c>
      <c r="L2608" s="41">
        <v>100.6215</v>
      </c>
      <c r="M2608" s="41">
        <v>12.154499999999999</v>
      </c>
      <c r="N2608" s="41">
        <v>5392</v>
      </c>
      <c r="O2608" s="41">
        <v>858</v>
      </c>
      <c r="P2608" s="41">
        <v>107.30080000000001</v>
      </c>
      <c r="Q2608" s="41">
        <v>17.074200000000001</v>
      </c>
      <c r="R2608" s="41">
        <v>2226</v>
      </c>
      <c r="S2608" s="41">
        <v>39.845399999999998</v>
      </c>
      <c r="T2608" s="41">
        <v>1274</v>
      </c>
      <c r="U2608" s="41">
        <v>28.027999999999999</v>
      </c>
      <c r="V2608" s="41">
        <v>8322</v>
      </c>
      <c r="W2608" s="41">
        <v>152.62139999999999</v>
      </c>
      <c r="X2608" s="41">
        <v>7524</v>
      </c>
      <c r="Y2608" s="41">
        <v>152.40300000000002</v>
      </c>
      <c r="Z2608" s="6">
        <f>0</f>
        <v>0</v>
      </c>
      <c r="AA2608" s="6">
        <f t="shared" si="293"/>
        <v>152.62139999999999</v>
      </c>
      <c r="AB2608">
        <f>IF(ISBLANK(Table1[[#This Row],[FY2425_Cost]])=TRUE,#N/A,Table1[[#This Row],[FY2425_Cost]])</f>
        <v>152.40300000000002</v>
      </c>
      <c r="AC2608" s="6">
        <f t="shared" si="294"/>
        <v>-0.21839999999997417</v>
      </c>
      <c r="AD2608" s="6">
        <f>SUMIFS($AB$3:AB2608,$B$3:B2608,B2608)</f>
        <v>365.59610000000004</v>
      </c>
      <c r="AE2608" s="6">
        <f t="shared" si="295"/>
        <v>2227.0221395890517</v>
      </c>
      <c r="AF2608" s="6">
        <f t="shared" si="296"/>
        <v>2227.0221395890517</v>
      </c>
      <c r="AG2608" s="6">
        <f>VLOOKUP(Table1[[#This Row],[PracticeCode]],$AP$3:$AS$345,4,FALSE)</f>
        <v>2227.0221395890517</v>
      </c>
      <c r="AH2608" s="27">
        <f t="shared" si="297"/>
        <v>161830.27547680441</v>
      </c>
      <c r="AI2608" s="6">
        <f t="shared" si="292"/>
        <v>0</v>
      </c>
    </row>
    <row r="2609" spans="1:35" x14ac:dyDescent="0.35">
      <c r="A2609" t="str">
        <f t="shared" si="291"/>
        <v>SHAKESPEARE MEDICAL CENTRELong Lane First Care Group PCNHillingdonE86612Dec9</v>
      </c>
      <c r="B2609" s="41" t="s">
        <v>650</v>
      </c>
      <c r="C2609" s="41" t="s">
        <v>503</v>
      </c>
      <c r="D2609" s="41" t="s">
        <v>8</v>
      </c>
      <c r="E2609" s="41" t="s">
        <v>268</v>
      </c>
      <c r="F2609" s="41" t="s">
        <v>268</v>
      </c>
      <c r="G2609" s="41" t="s">
        <v>764</v>
      </c>
      <c r="H2609" s="41">
        <v>9</v>
      </c>
      <c r="I2609" s="41">
        <v>4948.93808797567</v>
      </c>
      <c r="J2609" s="41">
        <v>28995</v>
      </c>
      <c r="K2609" s="41">
        <v>785</v>
      </c>
      <c r="L2609" s="41">
        <v>577.00049999999999</v>
      </c>
      <c r="M2609" s="41">
        <v>15.621500000000001</v>
      </c>
      <c r="N2609" s="41"/>
      <c r="O2609" s="41"/>
      <c r="P2609" s="41"/>
      <c r="Q2609" s="41"/>
      <c r="R2609" s="41">
        <v>1329</v>
      </c>
      <c r="S2609" s="41">
        <v>23.789100000000001</v>
      </c>
      <c r="T2609" s="41"/>
      <c r="U2609" s="41"/>
      <c r="V2609" s="41">
        <v>31109</v>
      </c>
      <c r="W2609" s="41">
        <v>616.41109999999992</v>
      </c>
      <c r="X2609" s="41"/>
      <c r="Y2609" s="41"/>
      <c r="Z2609" s="6">
        <f>0</f>
        <v>0</v>
      </c>
      <c r="AA2609" s="6">
        <f t="shared" si="293"/>
        <v>616.41109999999992</v>
      </c>
      <c r="AB2609" t="e">
        <f>IF(ISBLANK(Table1[[#This Row],[FY2425_Cost]])=TRUE,#N/A,Table1[[#This Row],[FY2425_Cost]])</f>
        <v>#N/A</v>
      </c>
      <c r="AC2609" s="6" t="e">
        <f t="shared" si="294"/>
        <v>#N/A</v>
      </c>
      <c r="AD2609" s="6" t="e">
        <f>SUMIFS($AB$3:AB2609,$B$3:B2609,B2609)</f>
        <v>#N/A</v>
      </c>
      <c r="AE2609" s="6">
        <f t="shared" si="295"/>
        <v>2227.0221395890517</v>
      </c>
      <c r="AF2609" s="6">
        <f t="shared" si="296"/>
        <v>2227.0221395890517</v>
      </c>
      <c r="AG2609" s="6">
        <f>VLOOKUP(Table1[[#This Row],[PracticeCode]],$AP$3:$AS$345,4,FALSE)</f>
        <v>2227.0221395890517</v>
      </c>
      <c r="AH2609" s="27">
        <f t="shared" si="297"/>
        <v>161830.27547680441</v>
      </c>
      <c r="AI2609" s="6" t="e">
        <f t="shared" si="292"/>
        <v>#N/A</v>
      </c>
    </row>
    <row r="2610" spans="1:35" x14ac:dyDescent="0.35">
      <c r="A2610" t="str">
        <f t="shared" si="291"/>
        <v>SHAKESPEARE MEDICAL CENTRELong Lane First Care Group PCNHillingdonE86612Feb11</v>
      </c>
      <c r="B2610" s="41" t="s">
        <v>650</v>
      </c>
      <c r="C2610" s="41" t="s">
        <v>503</v>
      </c>
      <c r="D2610" s="41" t="s">
        <v>8</v>
      </c>
      <c r="E2610" s="41" t="s">
        <v>268</v>
      </c>
      <c r="F2610" s="41" t="s">
        <v>268</v>
      </c>
      <c r="G2610" s="41" t="s">
        <v>766</v>
      </c>
      <c r="H2610" s="41">
        <v>11</v>
      </c>
      <c r="I2610" s="41">
        <v>4948.93808797567</v>
      </c>
      <c r="J2610" s="41">
        <v>5590</v>
      </c>
      <c r="K2610" s="41">
        <v>84</v>
      </c>
      <c r="L2610" s="41">
        <v>111.241</v>
      </c>
      <c r="M2610" s="41">
        <v>1.6716000000000002</v>
      </c>
      <c r="N2610" s="41"/>
      <c r="O2610" s="41"/>
      <c r="P2610" s="41"/>
      <c r="Q2610" s="41"/>
      <c r="R2610" s="41">
        <v>1906</v>
      </c>
      <c r="S2610" s="41">
        <v>34.117400000000004</v>
      </c>
      <c r="T2610" s="41"/>
      <c r="U2610" s="41"/>
      <c r="V2610" s="41">
        <v>7580</v>
      </c>
      <c r="W2610" s="41">
        <v>147.03</v>
      </c>
      <c r="X2610" s="41"/>
      <c r="Y2610" s="41"/>
      <c r="Z2610" s="6">
        <f>0</f>
        <v>0</v>
      </c>
      <c r="AA2610" s="6">
        <f t="shared" si="293"/>
        <v>147.03</v>
      </c>
      <c r="AB2610" t="e">
        <f>IF(ISBLANK(Table1[[#This Row],[FY2425_Cost]])=TRUE,#N/A,Table1[[#This Row],[FY2425_Cost]])</f>
        <v>#N/A</v>
      </c>
      <c r="AC2610" s="6" t="e">
        <f t="shared" si="294"/>
        <v>#N/A</v>
      </c>
      <c r="AD2610" s="6" t="e">
        <f>SUMIFS($AB$3:AB2610,$B$3:B2610,B2610)</f>
        <v>#N/A</v>
      </c>
      <c r="AE2610" s="6">
        <f t="shared" si="295"/>
        <v>2227.0221395890517</v>
      </c>
      <c r="AF2610" s="6">
        <f t="shared" si="296"/>
        <v>2227.0221395890517</v>
      </c>
      <c r="AG2610" s="6">
        <f>VLOOKUP(Table1[[#This Row],[PracticeCode]],$AP$3:$AS$345,4,FALSE)</f>
        <v>2227.0221395890517</v>
      </c>
      <c r="AH2610" s="27">
        <f t="shared" si="297"/>
        <v>161830.27547680441</v>
      </c>
      <c r="AI2610" s="6" t="e">
        <f t="shared" si="292"/>
        <v>#N/A</v>
      </c>
    </row>
    <row r="2611" spans="1:35" x14ac:dyDescent="0.35">
      <c r="A2611" t="str">
        <f t="shared" si="291"/>
        <v>SHAKESPEARE MEDICAL CENTRELong Lane First Care Group PCNHillingdonE86612Jan10</v>
      </c>
      <c r="B2611" s="41" t="s">
        <v>650</v>
      </c>
      <c r="C2611" s="41" t="s">
        <v>503</v>
      </c>
      <c r="D2611" s="41" t="s">
        <v>8</v>
      </c>
      <c r="E2611" s="41" t="s">
        <v>268</v>
      </c>
      <c r="F2611" s="41" t="s">
        <v>268</v>
      </c>
      <c r="G2611" s="41" t="s">
        <v>765</v>
      </c>
      <c r="H2611" s="41">
        <v>10</v>
      </c>
      <c r="I2611" s="41">
        <v>4948.93808797567</v>
      </c>
      <c r="J2611" s="41">
        <v>9372</v>
      </c>
      <c r="K2611" s="41">
        <v>2243</v>
      </c>
      <c r="L2611" s="41">
        <v>186.50280000000001</v>
      </c>
      <c r="M2611" s="41">
        <v>44.6357</v>
      </c>
      <c r="N2611" s="41"/>
      <c r="O2611" s="41"/>
      <c r="P2611" s="41"/>
      <c r="Q2611" s="41"/>
      <c r="R2611" s="41">
        <v>2155</v>
      </c>
      <c r="S2611" s="41">
        <v>38.5745</v>
      </c>
      <c r="T2611" s="41"/>
      <c r="U2611" s="41"/>
      <c r="V2611" s="41">
        <v>13770</v>
      </c>
      <c r="W2611" s="41">
        <v>269.71300000000002</v>
      </c>
      <c r="X2611" s="41"/>
      <c r="Y2611" s="41"/>
      <c r="Z2611" s="6">
        <f>0</f>
        <v>0</v>
      </c>
      <c r="AA2611" s="6">
        <f t="shared" si="293"/>
        <v>269.71300000000002</v>
      </c>
      <c r="AB2611" t="e">
        <f>IF(ISBLANK(Table1[[#This Row],[FY2425_Cost]])=TRUE,#N/A,Table1[[#This Row],[FY2425_Cost]])</f>
        <v>#N/A</v>
      </c>
      <c r="AC2611" s="6" t="e">
        <f t="shared" si="294"/>
        <v>#N/A</v>
      </c>
      <c r="AD2611" s="6" t="e">
        <f>SUMIFS($AB$3:AB2611,$B$3:B2611,B2611)</f>
        <v>#N/A</v>
      </c>
      <c r="AE2611" s="6">
        <f t="shared" si="295"/>
        <v>2227.0221395890517</v>
      </c>
      <c r="AF2611" s="6">
        <f t="shared" si="296"/>
        <v>2227.0221395890517</v>
      </c>
      <c r="AG2611" s="6">
        <f>VLOOKUP(Table1[[#This Row],[PracticeCode]],$AP$3:$AS$345,4,FALSE)</f>
        <v>2227.0221395890517</v>
      </c>
      <c r="AH2611" s="27">
        <f t="shared" si="297"/>
        <v>161830.27547680441</v>
      </c>
      <c r="AI2611" s="6" t="e">
        <f t="shared" si="292"/>
        <v>#N/A</v>
      </c>
    </row>
    <row r="2612" spans="1:35" x14ac:dyDescent="0.35">
      <c r="A2612" t="str">
        <f t="shared" si="291"/>
        <v>SHAKESPEARE MEDICAL CENTRELong Lane First Care Group PCNHillingdonE86612Jul4</v>
      </c>
      <c r="B2612" s="41" t="s">
        <v>650</v>
      </c>
      <c r="C2612" s="41" t="s">
        <v>503</v>
      </c>
      <c r="D2612" s="41" t="s">
        <v>8</v>
      </c>
      <c r="E2612" s="41" t="s">
        <v>268</v>
      </c>
      <c r="F2612" s="41" t="s">
        <v>268</v>
      </c>
      <c r="G2612" s="41" t="s">
        <v>759</v>
      </c>
      <c r="H2612" s="41">
        <v>4</v>
      </c>
      <c r="I2612" s="41">
        <v>4948.93808797567</v>
      </c>
      <c r="J2612" s="41">
        <v>7352</v>
      </c>
      <c r="K2612" s="41">
        <v>97</v>
      </c>
      <c r="L2612" s="41">
        <v>136.012</v>
      </c>
      <c r="M2612" s="41">
        <v>1.7945</v>
      </c>
      <c r="N2612" s="41">
        <v>5283</v>
      </c>
      <c r="O2612" s="41">
        <v>585</v>
      </c>
      <c r="P2612" s="41">
        <v>105.13170000000001</v>
      </c>
      <c r="Q2612" s="41">
        <v>11.641500000000001</v>
      </c>
      <c r="R2612" s="41">
        <v>2212</v>
      </c>
      <c r="S2612" s="41">
        <v>39.594799999999999</v>
      </c>
      <c r="T2612" s="41">
        <v>1895</v>
      </c>
      <c r="U2612" s="41">
        <v>41.69</v>
      </c>
      <c r="V2612" s="41">
        <v>9661</v>
      </c>
      <c r="W2612" s="41">
        <v>177.40129999999999</v>
      </c>
      <c r="X2612" s="41">
        <v>7763</v>
      </c>
      <c r="Y2612" s="41">
        <v>158.4632</v>
      </c>
      <c r="Z2612" s="6">
        <f>0</f>
        <v>0</v>
      </c>
      <c r="AA2612" s="6">
        <f t="shared" si="293"/>
        <v>177.40129999999999</v>
      </c>
      <c r="AB2612">
        <f>IF(ISBLANK(Table1[[#This Row],[FY2425_Cost]])=TRUE,#N/A,Table1[[#This Row],[FY2425_Cost]])</f>
        <v>158.4632</v>
      </c>
      <c r="AC2612" s="6">
        <f t="shared" si="294"/>
        <v>-18.938099999999991</v>
      </c>
      <c r="AD2612" s="6" t="e">
        <f>SUMIFS($AB$3:AB2612,$B$3:B2612,B2612)</f>
        <v>#N/A</v>
      </c>
      <c r="AE2612" s="6">
        <f t="shared" si="295"/>
        <v>2227.0221395890517</v>
      </c>
      <c r="AF2612" s="6">
        <f t="shared" si="296"/>
        <v>2227.0221395890517</v>
      </c>
      <c r="AG2612" s="6">
        <f>VLOOKUP(Table1[[#This Row],[PracticeCode]],$AP$3:$AS$345,4,FALSE)</f>
        <v>2227.0221395890517</v>
      </c>
      <c r="AH2612" s="27">
        <f t="shared" si="297"/>
        <v>161830.27547680441</v>
      </c>
      <c r="AI2612" s="6" t="e">
        <f t="shared" si="292"/>
        <v>#N/A</v>
      </c>
    </row>
    <row r="2613" spans="1:35" x14ac:dyDescent="0.35">
      <c r="A2613" t="str">
        <f t="shared" si="291"/>
        <v>SHAKESPEARE MEDICAL CENTRELong Lane First Care Group PCNHillingdonE86612Jun3</v>
      </c>
      <c r="B2613" s="41" t="s">
        <v>650</v>
      </c>
      <c r="C2613" s="41" t="s">
        <v>503</v>
      </c>
      <c r="D2613" s="41" t="s">
        <v>8</v>
      </c>
      <c r="E2613" s="41" t="s">
        <v>268</v>
      </c>
      <c r="F2613" s="41" t="s">
        <v>268</v>
      </c>
      <c r="G2613" s="41" t="s">
        <v>758</v>
      </c>
      <c r="H2613" s="41">
        <v>3</v>
      </c>
      <c r="I2613" s="41">
        <v>4948.93808797567</v>
      </c>
      <c r="J2613" s="41">
        <v>7412</v>
      </c>
      <c r="K2613" s="41">
        <v>102</v>
      </c>
      <c r="L2613" s="41">
        <v>137.12199999999999</v>
      </c>
      <c r="M2613" s="41">
        <v>1.887</v>
      </c>
      <c r="N2613" s="41">
        <v>28403</v>
      </c>
      <c r="O2613" s="41">
        <v>2105</v>
      </c>
      <c r="P2613" s="41">
        <v>565.21969999999999</v>
      </c>
      <c r="Q2613" s="41">
        <v>41.889500000000005</v>
      </c>
      <c r="R2613" s="41">
        <v>2297</v>
      </c>
      <c r="S2613" s="41">
        <v>41.116300000000003</v>
      </c>
      <c r="T2613" s="41">
        <v>1909</v>
      </c>
      <c r="U2613" s="41">
        <v>41.997999999999998</v>
      </c>
      <c r="V2613" s="41">
        <v>9811</v>
      </c>
      <c r="W2613" s="41">
        <v>180.12529999999998</v>
      </c>
      <c r="X2613" s="41">
        <v>32417</v>
      </c>
      <c r="Y2613" s="41">
        <v>649.10720000000003</v>
      </c>
      <c r="Z2613" s="6">
        <f>0</f>
        <v>0</v>
      </c>
      <c r="AA2613" s="6">
        <f t="shared" si="293"/>
        <v>180.12529999999998</v>
      </c>
      <c r="AB2613">
        <f>IF(ISBLANK(Table1[[#This Row],[FY2425_Cost]])=TRUE,#N/A,Table1[[#This Row],[FY2425_Cost]])</f>
        <v>649.10720000000003</v>
      </c>
      <c r="AC2613" s="6">
        <f t="shared" si="294"/>
        <v>468.98190000000005</v>
      </c>
      <c r="AD2613" s="6" t="e">
        <f>SUMIFS($AB$3:AB2613,$B$3:B2613,B2613)</f>
        <v>#N/A</v>
      </c>
      <c r="AE2613" s="6">
        <f t="shared" si="295"/>
        <v>2227.0221395890517</v>
      </c>
      <c r="AF2613" s="6">
        <f t="shared" si="296"/>
        <v>2227.0221395890517</v>
      </c>
      <c r="AG2613" s="6">
        <f>VLOOKUP(Table1[[#This Row],[PracticeCode]],$AP$3:$AS$345,4,FALSE)</f>
        <v>2227.0221395890517</v>
      </c>
      <c r="AH2613" s="27">
        <f t="shared" si="297"/>
        <v>161830.27547680441</v>
      </c>
      <c r="AI2613" s="6" t="e">
        <f t="shared" si="292"/>
        <v>#N/A</v>
      </c>
    </row>
    <row r="2614" spans="1:35" x14ac:dyDescent="0.35">
      <c r="A2614" t="str">
        <f t="shared" si="291"/>
        <v>SHAKESPEARE MEDICAL CENTRELong Lane First Care Group PCNHillingdonE86612Mar12</v>
      </c>
      <c r="B2614" s="41" t="s">
        <v>650</v>
      </c>
      <c r="C2614" s="41" t="s">
        <v>503</v>
      </c>
      <c r="D2614" s="41" t="s">
        <v>8</v>
      </c>
      <c r="E2614" s="41" t="s">
        <v>268</v>
      </c>
      <c r="F2614" s="41" t="s">
        <v>268</v>
      </c>
      <c r="G2614" s="41" t="s">
        <v>767</v>
      </c>
      <c r="H2614" s="41">
        <v>12</v>
      </c>
      <c r="I2614" s="41">
        <v>4948.93808797567</v>
      </c>
      <c r="J2614" s="41">
        <v>26536</v>
      </c>
      <c r="K2614" s="41">
        <v>120</v>
      </c>
      <c r="L2614" s="41">
        <v>528.06640000000004</v>
      </c>
      <c r="M2614" s="41">
        <v>2.3879999999999999</v>
      </c>
      <c r="N2614" s="41"/>
      <c r="O2614" s="41"/>
      <c r="P2614" s="41"/>
      <c r="Q2614" s="41"/>
      <c r="R2614" s="41">
        <v>2080</v>
      </c>
      <c r="S2614" s="41">
        <v>37.231999999999999</v>
      </c>
      <c r="T2614" s="41"/>
      <c r="U2614" s="41"/>
      <c r="V2614" s="41">
        <v>28736</v>
      </c>
      <c r="W2614" s="41">
        <v>567.68640000000005</v>
      </c>
      <c r="X2614" s="41"/>
      <c r="Y2614" s="41"/>
      <c r="Z2614" s="6">
        <f>0</f>
        <v>0</v>
      </c>
      <c r="AA2614" s="6">
        <f t="shared" si="293"/>
        <v>567.68640000000005</v>
      </c>
      <c r="AB2614" t="e">
        <f>IF(ISBLANK(Table1[[#This Row],[FY2425_Cost]])=TRUE,#N/A,Table1[[#This Row],[FY2425_Cost]])</f>
        <v>#N/A</v>
      </c>
      <c r="AC2614" s="6" t="e">
        <f t="shared" si="294"/>
        <v>#N/A</v>
      </c>
      <c r="AD2614" s="6" t="e">
        <f>SUMIFS($AB$3:AB2614,$B$3:B2614,B2614)</f>
        <v>#N/A</v>
      </c>
      <c r="AE2614" s="6">
        <f t="shared" si="295"/>
        <v>2227.0221395890517</v>
      </c>
      <c r="AF2614" s="6">
        <f t="shared" si="296"/>
        <v>2227.0221395890517</v>
      </c>
      <c r="AG2614" s="6">
        <f>VLOOKUP(Table1[[#This Row],[PracticeCode]],$AP$3:$AS$345,4,FALSE)</f>
        <v>2227.0221395890517</v>
      </c>
      <c r="AH2614" s="27">
        <f t="shared" si="297"/>
        <v>161830.27547680441</v>
      </c>
      <c r="AI2614" s="6" t="e">
        <f t="shared" si="292"/>
        <v>#N/A</v>
      </c>
    </row>
    <row r="2615" spans="1:35" x14ac:dyDescent="0.35">
      <c r="A2615" t="str">
        <f t="shared" si="291"/>
        <v>SHAKESPEARE MEDICAL CENTRELong Lane First Care Group PCNHillingdonE86612May2</v>
      </c>
      <c r="B2615" s="41" t="s">
        <v>650</v>
      </c>
      <c r="C2615" s="41" t="s">
        <v>503</v>
      </c>
      <c r="D2615" s="41" t="s">
        <v>8</v>
      </c>
      <c r="E2615" s="41" t="s">
        <v>268</v>
      </c>
      <c r="F2615" s="41" t="s">
        <v>268</v>
      </c>
      <c r="G2615" s="41" t="s">
        <v>757</v>
      </c>
      <c r="H2615" s="41">
        <v>2</v>
      </c>
      <c r="I2615" s="41">
        <v>4948.93808797567</v>
      </c>
      <c r="J2615" s="41">
        <v>8269</v>
      </c>
      <c r="K2615" s="41">
        <v>41</v>
      </c>
      <c r="L2615" s="41">
        <v>152.97649999999999</v>
      </c>
      <c r="M2615" s="41">
        <v>0.75849999999999995</v>
      </c>
      <c r="N2615" s="41">
        <v>19823</v>
      </c>
      <c r="O2615" s="41">
        <v>1142</v>
      </c>
      <c r="P2615" s="41">
        <v>394.47770000000003</v>
      </c>
      <c r="Q2615" s="41">
        <v>22.7258</v>
      </c>
      <c r="R2615" s="41">
        <v>2141</v>
      </c>
      <c r="S2615" s="41">
        <v>38.323900000000002</v>
      </c>
      <c r="T2615" s="41">
        <v>1921</v>
      </c>
      <c r="U2615" s="41">
        <v>42.262</v>
      </c>
      <c r="V2615" s="41">
        <v>10451</v>
      </c>
      <c r="W2615" s="41">
        <v>192.05889999999999</v>
      </c>
      <c r="X2615" s="41">
        <v>22886</v>
      </c>
      <c r="Y2615" s="41">
        <v>459.46550000000002</v>
      </c>
      <c r="Z2615" s="6">
        <f>0</f>
        <v>0</v>
      </c>
      <c r="AA2615" s="6">
        <f t="shared" si="293"/>
        <v>192.05889999999999</v>
      </c>
      <c r="AB2615">
        <f>IF(ISBLANK(Table1[[#This Row],[FY2425_Cost]])=TRUE,#N/A,Table1[[#This Row],[FY2425_Cost]])</f>
        <v>459.46550000000002</v>
      </c>
      <c r="AC2615" s="6">
        <f t="shared" si="294"/>
        <v>267.40660000000003</v>
      </c>
      <c r="AD2615" s="6" t="e">
        <f>SUMIFS($AB$3:AB2615,$B$3:B2615,B2615)</f>
        <v>#N/A</v>
      </c>
      <c r="AE2615" s="6">
        <f t="shared" si="295"/>
        <v>2227.0221395890517</v>
      </c>
      <c r="AF2615" s="6">
        <f t="shared" si="296"/>
        <v>2227.0221395890517</v>
      </c>
      <c r="AG2615" s="6">
        <f>VLOOKUP(Table1[[#This Row],[PracticeCode]],$AP$3:$AS$345,4,FALSE)</f>
        <v>2227.0221395890517</v>
      </c>
      <c r="AH2615" s="27">
        <f t="shared" si="297"/>
        <v>161830.27547680441</v>
      </c>
      <c r="AI2615" s="6" t="e">
        <f t="shared" si="292"/>
        <v>#N/A</v>
      </c>
    </row>
    <row r="2616" spans="1:35" x14ac:dyDescent="0.35">
      <c r="A2616" t="str">
        <f t="shared" si="291"/>
        <v>SHAKESPEARE MEDICAL CENTRELong Lane First Care Group PCNHillingdonE86612Nov8</v>
      </c>
      <c r="B2616" s="41" t="s">
        <v>650</v>
      </c>
      <c r="C2616" s="41" t="s">
        <v>503</v>
      </c>
      <c r="D2616" s="41" t="s">
        <v>8</v>
      </c>
      <c r="E2616" s="41" t="s">
        <v>268</v>
      </c>
      <c r="F2616" s="41" t="s">
        <v>268</v>
      </c>
      <c r="G2616" s="41" t="s">
        <v>763</v>
      </c>
      <c r="H2616" s="41">
        <v>8</v>
      </c>
      <c r="I2616" s="41">
        <v>4948.93808797567</v>
      </c>
      <c r="J2616" s="41">
        <v>25655</v>
      </c>
      <c r="K2616" s="41">
        <v>1417</v>
      </c>
      <c r="L2616" s="41">
        <v>510.53450000000004</v>
      </c>
      <c r="M2616" s="41">
        <v>28.1983</v>
      </c>
      <c r="N2616" s="41"/>
      <c r="O2616" s="41"/>
      <c r="P2616" s="41"/>
      <c r="Q2616" s="41"/>
      <c r="R2616" s="41">
        <v>2302</v>
      </c>
      <c r="S2616" s="41">
        <v>41.205800000000004</v>
      </c>
      <c r="T2616" s="41"/>
      <c r="U2616" s="41"/>
      <c r="V2616" s="41">
        <v>29374</v>
      </c>
      <c r="W2616" s="41">
        <v>579.93859999999995</v>
      </c>
      <c r="X2616" s="41"/>
      <c r="Y2616" s="41"/>
      <c r="Z2616" s="6">
        <f>0</f>
        <v>0</v>
      </c>
      <c r="AA2616" s="6">
        <f t="shared" si="293"/>
        <v>579.93859999999995</v>
      </c>
      <c r="AB2616" t="e">
        <f>IF(ISBLANK(Table1[[#This Row],[FY2425_Cost]])=TRUE,#N/A,Table1[[#This Row],[FY2425_Cost]])</f>
        <v>#N/A</v>
      </c>
      <c r="AC2616" s="6" t="e">
        <f t="shared" si="294"/>
        <v>#N/A</v>
      </c>
      <c r="AD2616" s="6" t="e">
        <f>SUMIFS($AB$3:AB2616,$B$3:B2616,B2616)</f>
        <v>#N/A</v>
      </c>
      <c r="AE2616" s="6">
        <f t="shared" si="295"/>
        <v>2227.0221395890517</v>
      </c>
      <c r="AF2616" s="6">
        <f t="shared" si="296"/>
        <v>2227.0221395890517</v>
      </c>
      <c r="AG2616" s="6">
        <f>VLOOKUP(Table1[[#This Row],[PracticeCode]],$AP$3:$AS$345,4,FALSE)</f>
        <v>2227.0221395890517</v>
      </c>
      <c r="AH2616" s="27">
        <f t="shared" si="297"/>
        <v>161830.27547680441</v>
      </c>
      <c r="AI2616" s="6" t="e">
        <f t="shared" si="292"/>
        <v>#N/A</v>
      </c>
    </row>
    <row r="2617" spans="1:35" x14ac:dyDescent="0.35">
      <c r="A2617" t="str">
        <f t="shared" si="291"/>
        <v>SHAKESPEARE MEDICAL CENTRELong Lane First Care Group PCNHillingdonE86612Oct7</v>
      </c>
      <c r="B2617" s="41" t="s">
        <v>650</v>
      </c>
      <c r="C2617" s="41" t="s">
        <v>503</v>
      </c>
      <c r="D2617" s="41" t="s">
        <v>8</v>
      </c>
      <c r="E2617" s="41" t="s">
        <v>268</v>
      </c>
      <c r="F2617" s="41" t="s">
        <v>268</v>
      </c>
      <c r="G2617" s="41" t="s">
        <v>762</v>
      </c>
      <c r="H2617" s="41">
        <v>7</v>
      </c>
      <c r="I2617" s="41">
        <v>4948.93808797567</v>
      </c>
      <c r="J2617" s="41">
        <v>6443</v>
      </c>
      <c r="K2617" s="41">
        <v>5267</v>
      </c>
      <c r="L2617" s="41">
        <v>128.2157</v>
      </c>
      <c r="M2617" s="41">
        <v>104.81330000000001</v>
      </c>
      <c r="N2617" s="41">
        <v>0</v>
      </c>
      <c r="O2617" s="41">
        <v>5695</v>
      </c>
      <c r="P2617" s="41">
        <v>0</v>
      </c>
      <c r="Q2617" s="41">
        <v>128.13749999999999</v>
      </c>
      <c r="R2617" s="41">
        <v>2516</v>
      </c>
      <c r="S2617" s="41">
        <v>45.0364</v>
      </c>
      <c r="T2617" s="41">
        <v>2728</v>
      </c>
      <c r="U2617" s="41">
        <v>60.015999999999998</v>
      </c>
      <c r="V2617" s="41">
        <v>14226</v>
      </c>
      <c r="W2617" s="41">
        <v>278.06540000000001</v>
      </c>
      <c r="X2617" s="41">
        <v>8423</v>
      </c>
      <c r="Y2617" s="41">
        <v>188.15349999999998</v>
      </c>
      <c r="Z2617" s="6">
        <f>0</f>
        <v>0</v>
      </c>
      <c r="AA2617" s="6">
        <f t="shared" si="293"/>
        <v>278.06540000000001</v>
      </c>
      <c r="AB2617">
        <f>IF(ISBLANK(Table1[[#This Row],[FY2425_Cost]])=TRUE,#N/A,Table1[[#This Row],[FY2425_Cost]])</f>
        <v>188.15349999999998</v>
      </c>
      <c r="AC2617" s="6">
        <f t="shared" si="294"/>
        <v>-89.911900000000031</v>
      </c>
      <c r="AD2617" s="6" t="e">
        <f>SUMIFS($AB$3:AB2617,$B$3:B2617,B2617)</f>
        <v>#N/A</v>
      </c>
      <c r="AE2617" s="6">
        <f t="shared" si="295"/>
        <v>2227.0221395890517</v>
      </c>
      <c r="AF2617" s="6">
        <f t="shared" si="296"/>
        <v>2227.0221395890517</v>
      </c>
      <c r="AG2617" s="6">
        <f>VLOOKUP(Table1[[#This Row],[PracticeCode]],$AP$3:$AS$345,4,FALSE)</f>
        <v>2227.0221395890517</v>
      </c>
      <c r="AH2617" s="27">
        <f t="shared" si="297"/>
        <v>161830.27547680441</v>
      </c>
      <c r="AI2617" s="6" t="e">
        <f t="shared" si="292"/>
        <v>#N/A</v>
      </c>
    </row>
    <row r="2618" spans="1:35" x14ac:dyDescent="0.35">
      <c r="A2618" t="str">
        <f t="shared" si="291"/>
        <v>SHAKESPEARE MEDICAL CENTRELong Lane First Care Group PCNHillingdonE86612Sep6</v>
      </c>
      <c r="B2618" s="41" t="s">
        <v>650</v>
      </c>
      <c r="C2618" s="41" t="s">
        <v>503</v>
      </c>
      <c r="D2618" s="41" t="s">
        <v>8</v>
      </c>
      <c r="E2618" s="41" t="s">
        <v>268</v>
      </c>
      <c r="F2618" s="41" t="s">
        <v>268</v>
      </c>
      <c r="G2618" s="41" t="s">
        <v>761</v>
      </c>
      <c r="H2618" s="41">
        <v>6</v>
      </c>
      <c r="I2618" s="41">
        <v>4948.93808797567</v>
      </c>
      <c r="J2618" s="41">
        <v>27877</v>
      </c>
      <c r="K2618" s="41">
        <v>4106</v>
      </c>
      <c r="L2618" s="41">
        <v>554.75229999999999</v>
      </c>
      <c r="M2618" s="41">
        <v>81.709400000000002</v>
      </c>
      <c r="N2618" s="41">
        <v>5701</v>
      </c>
      <c r="O2618" s="41">
        <v>2152</v>
      </c>
      <c r="P2618" s="41">
        <v>128.27250000000001</v>
      </c>
      <c r="Q2618" s="41">
        <v>48.42</v>
      </c>
      <c r="R2618" s="41">
        <v>2740</v>
      </c>
      <c r="S2618" s="41">
        <v>49.045999999999999</v>
      </c>
      <c r="T2618" s="41">
        <v>1983</v>
      </c>
      <c r="U2618" s="41">
        <v>43.625999999999998</v>
      </c>
      <c r="V2618" s="41">
        <v>34723</v>
      </c>
      <c r="W2618" s="41">
        <v>685.5077</v>
      </c>
      <c r="X2618" s="41">
        <v>9836</v>
      </c>
      <c r="Y2618" s="41">
        <v>220.3185</v>
      </c>
      <c r="Z2618" s="6">
        <f>0</f>
        <v>0</v>
      </c>
      <c r="AA2618" s="6">
        <f t="shared" si="293"/>
        <v>685.5077</v>
      </c>
      <c r="AB2618">
        <f>IF(ISBLANK(Table1[[#This Row],[FY2425_Cost]])=TRUE,#N/A,Table1[[#This Row],[FY2425_Cost]])</f>
        <v>220.3185</v>
      </c>
      <c r="AC2618" s="6">
        <f t="shared" si="294"/>
        <v>-465.18920000000003</v>
      </c>
      <c r="AD2618" s="6" t="e">
        <f>SUMIFS($AB$3:AB2618,$B$3:B2618,B2618)</f>
        <v>#N/A</v>
      </c>
      <c r="AE2618" s="6">
        <f t="shared" si="295"/>
        <v>2227.0221395890517</v>
      </c>
      <c r="AF2618" s="6">
        <f t="shared" si="296"/>
        <v>2227.0221395890517</v>
      </c>
      <c r="AG2618" s="6">
        <f>VLOOKUP(Table1[[#This Row],[PracticeCode]],$AP$3:$AS$345,4,FALSE)</f>
        <v>2227.0221395890517</v>
      </c>
      <c r="AH2618" s="27">
        <f t="shared" si="297"/>
        <v>161830.27547680441</v>
      </c>
      <c r="AI2618" s="6" t="e">
        <f t="shared" si="292"/>
        <v>#N/A</v>
      </c>
    </row>
    <row r="2619" spans="1:35" x14ac:dyDescent="0.35">
      <c r="A2619" t="str">
        <f t="shared" si="291"/>
        <v>Shepherd's Bush Medical CentreNorth H&amp;F PCNHammersmith &amp; FulhamE85077Apr1</v>
      </c>
      <c r="B2619" s="41" t="s">
        <v>496</v>
      </c>
      <c r="C2619" s="41" t="s">
        <v>497</v>
      </c>
      <c r="D2619" s="41" t="s">
        <v>22</v>
      </c>
      <c r="E2619" s="41" t="s">
        <v>269</v>
      </c>
      <c r="F2619" s="41" t="s">
        <v>269</v>
      </c>
      <c r="G2619" s="41" t="s">
        <v>756</v>
      </c>
      <c r="H2619" s="41">
        <v>1</v>
      </c>
      <c r="I2619" s="41">
        <v>3694.6001420438101</v>
      </c>
      <c r="J2619" s="41">
        <v>38</v>
      </c>
      <c r="K2619" s="41">
        <v>0</v>
      </c>
      <c r="L2619" s="41">
        <v>0.70299999999999996</v>
      </c>
      <c r="M2619" s="41">
        <v>0</v>
      </c>
      <c r="N2619" s="41">
        <v>84</v>
      </c>
      <c r="O2619" s="41">
        <v>159</v>
      </c>
      <c r="P2619" s="41">
        <v>1.6716000000000002</v>
      </c>
      <c r="Q2619" s="41">
        <v>3.1641000000000004</v>
      </c>
      <c r="R2619" s="41">
        <v>2519</v>
      </c>
      <c r="S2619" s="41">
        <v>45.0901</v>
      </c>
      <c r="T2619" s="41">
        <v>22257</v>
      </c>
      <c r="U2619" s="41">
        <v>489.654</v>
      </c>
      <c r="V2619" s="41">
        <v>2557</v>
      </c>
      <c r="W2619" s="41">
        <v>45.793100000000003</v>
      </c>
      <c r="X2619" s="41">
        <v>22500</v>
      </c>
      <c r="Y2619" s="41">
        <v>494.48969999999997</v>
      </c>
      <c r="Z2619" s="6">
        <f>0</f>
        <v>0</v>
      </c>
      <c r="AA2619" s="6">
        <f t="shared" si="293"/>
        <v>45.793100000000003</v>
      </c>
      <c r="AB2619">
        <f>IF(ISBLANK(Table1[[#This Row],[FY2425_Cost]])=TRUE,#N/A,Table1[[#This Row],[FY2425_Cost]])</f>
        <v>494.48969999999997</v>
      </c>
      <c r="AC2619" s="6">
        <f t="shared" si="294"/>
        <v>448.69659999999999</v>
      </c>
      <c r="AD2619" s="6">
        <f>SUMIFS($AB$3:AB2619,$B$3:B2619,B2619)</f>
        <v>494.48969999999997</v>
      </c>
      <c r="AE2619" s="6">
        <f t="shared" si="295"/>
        <v>1662.5700639197146</v>
      </c>
      <c r="AF2619" s="6">
        <f t="shared" si="296"/>
        <v>1662.5700639197146</v>
      </c>
      <c r="AG2619" s="6">
        <f>VLOOKUP(Table1[[#This Row],[PracticeCode]],$AP$3:$AS$345,4,FALSE)</f>
        <v>1662.5700639197146</v>
      </c>
      <c r="AH2619" s="27">
        <f t="shared" si="297"/>
        <v>120813.4246448326</v>
      </c>
      <c r="AI2619" s="6">
        <f t="shared" si="292"/>
        <v>0</v>
      </c>
    </row>
    <row r="2620" spans="1:35" x14ac:dyDescent="0.35">
      <c r="A2620" t="str">
        <f t="shared" si="291"/>
        <v>Shepherd's Bush Medical CentreNorth H&amp;F PCNHammersmith &amp; FulhamE85077Aug5</v>
      </c>
      <c r="B2620" s="41" t="s">
        <v>496</v>
      </c>
      <c r="C2620" s="41" t="s">
        <v>497</v>
      </c>
      <c r="D2620" s="41" t="s">
        <v>22</v>
      </c>
      <c r="E2620" s="41" t="s">
        <v>269</v>
      </c>
      <c r="F2620" s="41" t="s">
        <v>269</v>
      </c>
      <c r="G2620" s="41" t="s">
        <v>760</v>
      </c>
      <c r="H2620" s="41">
        <v>5</v>
      </c>
      <c r="I2620" s="41">
        <v>3694.6001420438101</v>
      </c>
      <c r="J2620" s="41">
        <v>89</v>
      </c>
      <c r="K2620" s="41">
        <v>0</v>
      </c>
      <c r="L2620" s="41">
        <v>1.6464999999999999</v>
      </c>
      <c r="M2620" s="41">
        <v>0</v>
      </c>
      <c r="N2620" s="41">
        <v>135</v>
      </c>
      <c r="O2620" s="41">
        <v>0</v>
      </c>
      <c r="P2620" s="41">
        <v>2.6865000000000001</v>
      </c>
      <c r="Q2620" s="41">
        <v>0</v>
      </c>
      <c r="R2620" s="41">
        <v>13214</v>
      </c>
      <c r="S2620" s="41">
        <v>236.53059999999999</v>
      </c>
      <c r="T2620" s="41">
        <v>17786</v>
      </c>
      <c r="U2620" s="41">
        <v>391.29199999999997</v>
      </c>
      <c r="V2620" s="41">
        <v>13303</v>
      </c>
      <c r="W2620" s="41">
        <v>238.1771</v>
      </c>
      <c r="X2620" s="41">
        <v>17921</v>
      </c>
      <c r="Y2620" s="41">
        <v>393.9785</v>
      </c>
      <c r="Z2620" s="6">
        <f>0</f>
        <v>0</v>
      </c>
      <c r="AA2620" s="6">
        <f t="shared" si="293"/>
        <v>238.1771</v>
      </c>
      <c r="AB2620">
        <f>IF(ISBLANK(Table1[[#This Row],[FY2425_Cost]])=TRUE,#N/A,Table1[[#This Row],[FY2425_Cost]])</f>
        <v>393.9785</v>
      </c>
      <c r="AC2620" s="6">
        <f t="shared" si="294"/>
        <v>155.8014</v>
      </c>
      <c r="AD2620" s="6">
        <f>SUMIFS($AB$3:AB2620,$B$3:B2620,B2620)</f>
        <v>888.46820000000002</v>
      </c>
      <c r="AE2620" s="6">
        <f t="shared" si="295"/>
        <v>1662.5700639197146</v>
      </c>
      <c r="AF2620" s="6">
        <f t="shared" si="296"/>
        <v>1662.5700639197146</v>
      </c>
      <c r="AG2620" s="6">
        <f>VLOOKUP(Table1[[#This Row],[PracticeCode]],$AP$3:$AS$345,4,FALSE)</f>
        <v>1662.5700639197146</v>
      </c>
      <c r="AH2620" s="27">
        <f t="shared" si="297"/>
        <v>120813.4246448326</v>
      </c>
      <c r="AI2620" s="6">
        <f t="shared" si="292"/>
        <v>0</v>
      </c>
    </row>
    <row r="2621" spans="1:35" x14ac:dyDescent="0.35">
      <c r="A2621" t="str">
        <f t="shared" si="291"/>
        <v>Shepherd's Bush Medical CentreNorth H&amp;F PCNHammersmith &amp; FulhamE85077Dec9</v>
      </c>
      <c r="B2621" s="41" t="s">
        <v>496</v>
      </c>
      <c r="C2621" s="41" t="s">
        <v>497</v>
      </c>
      <c r="D2621" s="41" t="s">
        <v>22</v>
      </c>
      <c r="E2621" s="41" t="s">
        <v>269</v>
      </c>
      <c r="F2621" s="41" t="s">
        <v>269</v>
      </c>
      <c r="G2621" s="41" t="s">
        <v>764</v>
      </c>
      <c r="H2621" s="41">
        <v>9</v>
      </c>
      <c r="I2621" s="41">
        <v>3694.6001420438101</v>
      </c>
      <c r="J2621" s="41">
        <v>57</v>
      </c>
      <c r="K2621" s="41">
        <v>0</v>
      </c>
      <c r="L2621" s="41">
        <v>1.1343000000000001</v>
      </c>
      <c r="M2621" s="41">
        <v>0</v>
      </c>
      <c r="N2621" s="41"/>
      <c r="O2621" s="41"/>
      <c r="P2621" s="41"/>
      <c r="Q2621" s="41"/>
      <c r="R2621" s="41">
        <v>20062</v>
      </c>
      <c r="S2621" s="41">
        <v>359.10980000000001</v>
      </c>
      <c r="T2621" s="41"/>
      <c r="U2621" s="41"/>
      <c r="V2621" s="41">
        <v>20119</v>
      </c>
      <c r="W2621" s="41">
        <v>360.2441</v>
      </c>
      <c r="X2621" s="41"/>
      <c r="Y2621" s="41"/>
      <c r="Z2621" s="6">
        <f>0</f>
        <v>0</v>
      </c>
      <c r="AA2621" s="6">
        <f t="shared" si="293"/>
        <v>360.2441</v>
      </c>
      <c r="AB2621" t="e">
        <f>IF(ISBLANK(Table1[[#This Row],[FY2425_Cost]])=TRUE,#N/A,Table1[[#This Row],[FY2425_Cost]])</f>
        <v>#N/A</v>
      </c>
      <c r="AC2621" s="6" t="e">
        <f t="shared" si="294"/>
        <v>#N/A</v>
      </c>
      <c r="AD2621" s="6" t="e">
        <f>SUMIFS($AB$3:AB2621,$B$3:B2621,B2621)</f>
        <v>#N/A</v>
      </c>
      <c r="AE2621" s="6">
        <f t="shared" si="295"/>
        <v>1662.5700639197146</v>
      </c>
      <c r="AF2621" s="6">
        <f t="shared" si="296"/>
        <v>1662.5700639197146</v>
      </c>
      <c r="AG2621" s="6">
        <f>VLOOKUP(Table1[[#This Row],[PracticeCode]],$AP$3:$AS$345,4,FALSE)</f>
        <v>1662.5700639197146</v>
      </c>
      <c r="AH2621" s="27">
        <f t="shared" si="297"/>
        <v>120813.4246448326</v>
      </c>
      <c r="AI2621" s="6" t="e">
        <f t="shared" si="292"/>
        <v>#N/A</v>
      </c>
    </row>
    <row r="2622" spans="1:35" x14ac:dyDescent="0.35">
      <c r="A2622" t="str">
        <f t="shared" si="291"/>
        <v>Shepherd's Bush Medical CentreNorth H&amp;F PCNHammersmith &amp; FulhamE85077Feb11</v>
      </c>
      <c r="B2622" s="41" t="s">
        <v>496</v>
      </c>
      <c r="C2622" s="41" t="s">
        <v>497</v>
      </c>
      <c r="D2622" s="41" t="s">
        <v>22</v>
      </c>
      <c r="E2622" s="41" t="s">
        <v>269</v>
      </c>
      <c r="F2622" s="41" t="s">
        <v>269</v>
      </c>
      <c r="G2622" s="41" t="s">
        <v>766</v>
      </c>
      <c r="H2622" s="41">
        <v>11</v>
      </c>
      <c r="I2622" s="41">
        <v>3694.6001420438101</v>
      </c>
      <c r="J2622" s="41">
        <v>123</v>
      </c>
      <c r="K2622" s="41">
        <v>0</v>
      </c>
      <c r="L2622" s="41">
        <v>2.4477000000000002</v>
      </c>
      <c r="M2622" s="41">
        <v>0</v>
      </c>
      <c r="N2622" s="41"/>
      <c r="O2622" s="41"/>
      <c r="P2622" s="41"/>
      <c r="Q2622" s="41"/>
      <c r="R2622" s="41">
        <v>16140</v>
      </c>
      <c r="S2622" s="41">
        <v>288.90600000000001</v>
      </c>
      <c r="T2622" s="41"/>
      <c r="U2622" s="41"/>
      <c r="V2622" s="41">
        <v>16263</v>
      </c>
      <c r="W2622" s="41">
        <v>291.3537</v>
      </c>
      <c r="X2622" s="41"/>
      <c r="Y2622" s="41"/>
      <c r="Z2622" s="6">
        <f>0</f>
        <v>0</v>
      </c>
      <c r="AA2622" s="6">
        <f t="shared" si="293"/>
        <v>291.3537</v>
      </c>
      <c r="AB2622" t="e">
        <f>IF(ISBLANK(Table1[[#This Row],[FY2425_Cost]])=TRUE,#N/A,Table1[[#This Row],[FY2425_Cost]])</f>
        <v>#N/A</v>
      </c>
      <c r="AC2622" s="6" t="e">
        <f t="shared" si="294"/>
        <v>#N/A</v>
      </c>
      <c r="AD2622" s="6" t="e">
        <f>SUMIFS($AB$3:AB2622,$B$3:B2622,B2622)</f>
        <v>#N/A</v>
      </c>
      <c r="AE2622" s="6">
        <f t="shared" si="295"/>
        <v>1662.5700639197146</v>
      </c>
      <c r="AF2622" s="6">
        <f t="shared" si="296"/>
        <v>1662.5700639197146</v>
      </c>
      <c r="AG2622" s="6">
        <f>VLOOKUP(Table1[[#This Row],[PracticeCode]],$AP$3:$AS$345,4,FALSE)</f>
        <v>1662.5700639197146</v>
      </c>
      <c r="AH2622" s="27">
        <f t="shared" si="297"/>
        <v>120813.4246448326</v>
      </c>
      <c r="AI2622" s="6" t="e">
        <f t="shared" si="292"/>
        <v>#N/A</v>
      </c>
    </row>
    <row r="2623" spans="1:35" x14ac:dyDescent="0.35">
      <c r="A2623" t="str">
        <f t="shared" si="291"/>
        <v>Shepherd's Bush Medical CentreNorth H&amp;F PCNHammersmith &amp; FulhamE85077Jan10</v>
      </c>
      <c r="B2623" s="41" t="s">
        <v>496</v>
      </c>
      <c r="C2623" s="41" t="s">
        <v>497</v>
      </c>
      <c r="D2623" s="41" t="s">
        <v>22</v>
      </c>
      <c r="E2623" s="41" t="s">
        <v>269</v>
      </c>
      <c r="F2623" s="41" t="s">
        <v>269</v>
      </c>
      <c r="G2623" s="41" t="s">
        <v>765</v>
      </c>
      <c r="H2623" s="41">
        <v>10</v>
      </c>
      <c r="I2623" s="41">
        <v>3694.6001420438101</v>
      </c>
      <c r="J2623" s="41">
        <v>48</v>
      </c>
      <c r="K2623" s="41">
        <v>0</v>
      </c>
      <c r="L2623" s="41">
        <v>0.95520000000000005</v>
      </c>
      <c r="M2623" s="41">
        <v>0</v>
      </c>
      <c r="N2623" s="41"/>
      <c r="O2623" s="41"/>
      <c r="P2623" s="41"/>
      <c r="Q2623" s="41"/>
      <c r="R2623" s="41">
        <v>50104</v>
      </c>
      <c r="S2623" s="41">
        <v>896.86159999999995</v>
      </c>
      <c r="T2623" s="41"/>
      <c r="U2623" s="41"/>
      <c r="V2623" s="41">
        <v>50152</v>
      </c>
      <c r="W2623" s="41">
        <v>897.81679999999994</v>
      </c>
      <c r="X2623" s="41"/>
      <c r="Y2623" s="41"/>
      <c r="Z2623" s="6">
        <f>0</f>
        <v>0</v>
      </c>
      <c r="AA2623" s="6">
        <f t="shared" si="293"/>
        <v>897.81679999999994</v>
      </c>
      <c r="AB2623" t="e">
        <f>IF(ISBLANK(Table1[[#This Row],[FY2425_Cost]])=TRUE,#N/A,Table1[[#This Row],[FY2425_Cost]])</f>
        <v>#N/A</v>
      </c>
      <c r="AC2623" s="6" t="e">
        <f t="shared" si="294"/>
        <v>#N/A</v>
      </c>
      <c r="AD2623" s="6" t="e">
        <f>SUMIFS($AB$3:AB2623,$B$3:B2623,B2623)</f>
        <v>#N/A</v>
      </c>
      <c r="AE2623" s="6">
        <f t="shared" si="295"/>
        <v>1662.5700639197146</v>
      </c>
      <c r="AF2623" s="6">
        <f t="shared" si="296"/>
        <v>1662.5700639197146</v>
      </c>
      <c r="AG2623" s="6">
        <f>VLOOKUP(Table1[[#This Row],[PracticeCode]],$AP$3:$AS$345,4,FALSE)</f>
        <v>1662.5700639197146</v>
      </c>
      <c r="AH2623" s="27">
        <f t="shared" si="297"/>
        <v>120813.4246448326</v>
      </c>
      <c r="AI2623" s="6" t="e">
        <f t="shared" si="292"/>
        <v>#N/A</v>
      </c>
    </row>
    <row r="2624" spans="1:35" x14ac:dyDescent="0.35">
      <c r="A2624" t="str">
        <f t="shared" si="291"/>
        <v>Shepherd's Bush Medical CentreNorth H&amp;F PCNHammersmith &amp; FulhamE85077Jul4</v>
      </c>
      <c r="B2624" s="41" t="s">
        <v>496</v>
      </c>
      <c r="C2624" s="41" t="s">
        <v>497</v>
      </c>
      <c r="D2624" s="41" t="s">
        <v>22</v>
      </c>
      <c r="E2624" s="41" t="s">
        <v>269</v>
      </c>
      <c r="F2624" s="41" t="s">
        <v>269</v>
      </c>
      <c r="G2624" s="41" t="s">
        <v>759</v>
      </c>
      <c r="H2624" s="41">
        <v>4</v>
      </c>
      <c r="I2624" s="41">
        <v>3694.6001420438101</v>
      </c>
      <c r="J2624" s="41">
        <v>54</v>
      </c>
      <c r="K2624" s="41">
        <v>0</v>
      </c>
      <c r="L2624" s="41">
        <v>0.999</v>
      </c>
      <c r="M2624" s="41">
        <v>0</v>
      </c>
      <c r="N2624" s="41">
        <v>208</v>
      </c>
      <c r="O2624" s="41">
        <v>0</v>
      </c>
      <c r="P2624" s="41">
        <v>4.1392000000000007</v>
      </c>
      <c r="Q2624" s="41">
        <v>0</v>
      </c>
      <c r="R2624" s="41">
        <v>2846</v>
      </c>
      <c r="S2624" s="41">
        <v>50.943399999999997</v>
      </c>
      <c r="T2624" s="41">
        <v>8037</v>
      </c>
      <c r="U2624" s="41">
        <v>176.81399999999999</v>
      </c>
      <c r="V2624" s="41">
        <v>2900</v>
      </c>
      <c r="W2624" s="41">
        <v>51.942399999999999</v>
      </c>
      <c r="X2624" s="41">
        <v>8245</v>
      </c>
      <c r="Y2624" s="41">
        <v>180.95319999999998</v>
      </c>
      <c r="Z2624" s="6">
        <f>0</f>
        <v>0</v>
      </c>
      <c r="AA2624" s="6">
        <f t="shared" si="293"/>
        <v>51.942399999999999</v>
      </c>
      <c r="AB2624">
        <f>IF(ISBLANK(Table1[[#This Row],[FY2425_Cost]])=TRUE,#N/A,Table1[[#This Row],[FY2425_Cost]])</f>
        <v>180.95319999999998</v>
      </c>
      <c r="AC2624" s="6">
        <f t="shared" si="294"/>
        <v>129.01079999999999</v>
      </c>
      <c r="AD2624" s="6" t="e">
        <f>SUMIFS($AB$3:AB2624,$B$3:B2624,B2624)</f>
        <v>#N/A</v>
      </c>
      <c r="AE2624" s="6">
        <f t="shared" si="295"/>
        <v>1662.5700639197146</v>
      </c>
      <c r="AF2624" s="6">
        <f t="shared" si="296"/>
        <v>1662.5700639197146</v>
      </c>
      <c r="AG2624" s="6">
        <f>VLOOKUP(Table1[[#This Row],[PracticeCode]],$AP$3:$AS$345,4,FALSE)</f>
        <v>1662.5700639197146</v>
      </c>
      <c r="AH2624" s="27">
        <f t="shared" si="297"/>
        <v>120813.4246448326</v>
      </c>
      <c r="AI2624" s="6" t="e">
        <f t="shared" si="292"/>
        <v>#N/A</v>
      </c>
    </row>
    <row r="2625" spans="1:35" x14ac:dyDescent="0.35">
      <c r="A2625" t="str">
        <f t="shared" si="291"/>
        <v>Shepherd's Bush Medical CentreNorth H&amp;F PCNHammersmith &amp; FulhamE85077Jun3</v>
      </c>
      <c r="B2625" s="41" t="s">
        <v>496</v>
      </c>
      <c r="C2625" s="41" t="s">
        <v>497</v>
      </c>
      <c r="D2625" s="41" t="s">
        <v>22</v>
      </c>
      <c r="E2625" s="41" t="s">
        <v>269</v>
      </c>
      <c r="F2625" s="41" t="s">
        <v>269</v>
      </c>
      <c r="G2625" s="41" t="s">
        <v>758</v>
      </c>
      <c r="H2625" s="41">
        <v>3</v>
      </c>
      <c r="I2625" s="41">
        <v>3694.6001420438101</v>
      </c>
      <c r="J2625" s="41">
        <v>87</v>
      </c>
      <c r="K2625" s="41">
        <v>0</v>
      </c>
      <c r="L2625" s="41">
        <v>1.6094999999999999</v>
      </c>
      <c r="M2625" s="41">
        <v>0</v>
      </c>
      <c r="N2625" s="41">
        <v>62</v>
      </c>
      <c r="O2625" s="41">
        <v>0</v>
      </c>
      <c r="P2625" s="41">
        <v>1.2338</v>
      </c>
      <c r="Q2625" s="41">
        <v>0</v>
      </c>
      <c r="R2625" s="41">
        <v>4157</v>
      </c>
      <c r="S2625" s="41">
        <v>74.410300000000007</v>
      </c>
      <c r="T2625" s="41">
        <v>4682</v>
      </c>
      <c r="U2625" s="41">
        <v>103.004</v>
      </c>
      <c r="V2625" s="41">
        <v>4244</v>
      </c>
      <c r="W2625" s="41">
        <v>76.019800000000004</v>
      </c>
      <c r="X2625" s="41">
        <v>4744</v>
      </c>
      <c r="Y2625" s="41">
        <v>104.23780000000001</v>
      </c>
      <c r="Z2625" s="6">
        <f>0</f>
        <v>0</v>
      </c>
      <c r="AA2625" s="6">
        <f t="shared" si="293"/>
        <v>76.019800000000004</v>
      </c>
      <c r="AB2625">
        <f>IF(ISBLANK(Table1[[#This Row],[FY2425_Cost]])=TRUE,#N/A,Table1[[#This Row],[FY2425_Cost]])</f>
        <v>104.23780000000001</v>
      </c>
      <c r="AC2625" s="6">
        <f t="shared" si="294"/>
        <v>28.218000000000004</v>
      </c>
      <c r="AD2625" s="6" t="e">
        <f>SUMIFS($AB$3:AB2625,$B$3:B2625,B2625)</f>
        <v>#N/A</v>
      </c>
      <c r="AE2625" s="6">
        <f t="shared" si="295"/>
        <v>1662.5700639197146</v>
      </c>
      <c r="AF2625" s="6">
        <f t="shared" si="296"/>
        <v>1662.5700639197146</v>
      </c>
      <c r="AG2625" s="6">
        <f>VLOOKUP(Table1[[#This Row],[PracticeCode]],$AP$3:$AS$345,4,FALSE)</f>
        <v>1662.5700639197146</v>
      </c>
      <c r="AH2625" s="27">
        <f t="shared" si="297"/>
        <v>120813.4246448326</v>
      </c>
      <c r="AI2625" s="6" t="e">
        <f t="shared" si="292"/>
        <v>#N/A</v>
      </c>
    </row>
    <row r="2626" spans="1:35" x14ac:dyDescent="0.35">
      <c r="A2626" t="str">
        <f t="shared" si="291"/>
        <v>Shepherd's Bush Medical CentreNorth H&amp;F PCNHammersmith &amp; FulhamE85077Mar12</v>
      </c>
      <c r="B2626" s="41" t="s">
        <v>496</v>
      </c>
      <c r="C2626" s="41" t="s">
        <v>497</v>
      </c>
      <c r="D2626" s="41" t="s">
        <v>22</v>
      </c>
      <c r="E2626" s="41" t="s">
        <v>269</v>
      </c>
      <c r="F2626" s="41" t="s">
        <v>269</v>
      </c>
      <c r="G2626" s="41" t="s">
        <v>767</v>
      </c>
      <c r="H2626" s="41">
        <v>12</v>
      </c>
      <c r="I2626" s="41">
        <v>3694.6001420438101</v>
      </c>
      <c r="J2626" s="41">
        <v>114</v>
      </c>
      <c r="K2626" s="41">
        <v>12</v>
      </c>
      <c r="L2626" s="41">
        <v>2.2686000000000002</v>
      </c>
      <c r="M2626" s="41">
        <v>0.23880000000000001</v>
      </c>
      <c r="N2626" s="41"/>
      <c r="O2626" s="41"/>
      <c r="P2626" s="41"/>
      <c r="Q2626" s="41"/>
      <c r="R2626" s="41">
        <v>23085</v>
      </c>
      <c r="S2626" s="41">
        <v>413.22149999999999</v>
      </c>
      <c r="T2626" s="41"/>
      <c r="U2626" s="41"/>
      <c r="V2626" s="41">
        <v>23211</v>
      </c>
      <c r="W2626" s="41">
        <v>415.72890000000001</v>
      </c>
      <c r="X2626" s="41"/>
      <c r="Y2626" s="41"/>
      <c r="Z2626" s="6">
        <f>0</f>
        <v>0</v>
      </c>
      <c r="AA2626" s="6">
        <f t="shared" si="293"/>
        <v>415.72890000000001</v>
      </c>
      <c r="AB2626" t="e">
        <f>IF(ISBLANK(Table1[[#This Row],[FY2425_Cost]])=TRUE,#N/A,Table1[[#This Row],[FY2425_Cost]])</f>
        <v>#N/A</v>
      </c>
      <c r="AC2626" s="6" t="e">
        <f t="shared" si="294"/>
        <v>#N/A</v>
      </c>
      <c r="AD2626" s="6" t="e">
        <f>SUMIFS($AB$3:AB2626,$B$3:B2626,B2626)</f>
        <v>#N/A</v>
      </c>
      <c r="AE2626" s="6">
        <f t="shared" si="295"/>
        <v>1662.5700639197146</v>
      </c>
      <c r="AF2626" s="6">
        <f t="shared" si="296"/>
        <v>1662.5700639197146</v>
      </c>
      <c r="AG2626" s="6">
        <f>VLOOKUP(Table1[[#This Row],[PracticeCode]],$AP$3:$AS$345,4,FALSE)</f>
        <v>1662.5700639197146</v>
      </c>
      <c r="AH2626" s="27">
        <f t="shared" si="297"/>
        <v>120813.4246448326</v>
      </c>
      <c r="AI2626" s="6" t="e">
        <f t="shared" si="292"/>
        <v>#N/A</v>
      </c>
    </row>
    <row r="2627" spans="1:35" x14ac:dyDescent="0.35">
      <c r="A2627" t="str">
        <f t="shared" ref="A2627:A2690" si="298">CONCATENATE(B2627,C2627,D2627,E2627,G2627,H2627)</f>
        <v>Shepherd's Bush Medical CentreNorth H&amp;F PCNHammersmith &amp; FulhamE85077May2</v>
      </c>
      <c r="B2627" s="41" t="s">
        <v>496</v>
      </c>
      <c r="C2627" s="41" t="s">
        <v>497</v>
      </c>
      <c r="D2627" s="41" t="s">
        <v>22</v>
      </c>
      <c r="E2627" s="41" t="s">
        <v>269</v>
      </c>
      <c r="F2627" s="41" t="s">
        <v>269</v>
      </c>
      <c r="G2627" s="41" t="s">
        <v>757</v>
      </c>
      <c r="H2627" s="41">
        <v>2</v>
      </c>
      <c r="I2627" s="41">
        <v>3694.6001420438101</v>
      </c>
      <c r="J2627" s="41">
        <v>60</v>
      </c>
      <c r="K2627" s="41">
        <v>0</v>
      </c>
      <c r="L2627" s="41">
        <v>1.1099999999999999</v>
      </c>
      <c r="M2627" s="41">
        <v>0</v>
      </c>
      <c r="N2627" s="41">
        <v>70</v>
      </c>
      <c r="O2627" s="41">
        <v>0</v>
      </c>
      <c r="P2627" s="41">
        <v>1.393</v>
      </c>
      <c r="Q2627" s="41">
        <v>0</v>
      </c>
      <c r="R2627" s="41">
        <v>4857</v>
      </c>
      <c r="S2627" s="41">
        <v>86.940299999999993</v>
      </c>
      <c r="T2627" s="41">
        <v>31182</v>
      </c>
      <c r="U2627" s="41">
        <v>686.00400000000002</v>
      </c>
      <c r="V2627" s="41">
        <v>4917</v>
      </c>
      <c r="W2627" s="41">
        <v>88.050299999999993</v>
      </c>
      <c r="X2627" s="41">
        <v>31252</v>
      </c>
      <c r="Y2627" s="41">
        <v>687.39700000000005</v>
      </c>
      <c r="Z2627" s="6">
        <f>0</f>
        <v>0</v>
      </c>
      <c r="AA2627" s="6">
        <f t="shared" si="293"/>
        <v>88.050299999999993</v>
      </c>
      <c r="AB2627">
        <f>IF(ISBLANK(Table1[[#This Row],[FY2425_Cost]])=TRUE,#N/A,Table1[[#This Row],[FY2425_Cost]])</f>
        <v>687.39700000000005</v>
      </c>
      <c r="AC2627" s="6">
        <f t="shared" si="294"/>
        <v>599.34670000000006</v>
      </c>
      <c r="AD2627" s="6" t="e">
        <f>SUMIFS($AB$3:AB2627,$B$3:B2627,B2627)</f>
        <v>#N/A</v>
      </c>
      <c r="AE2627" s="6">
        <f t="shared" si="295"/>
        <v>1662.5700639197146</v>
      </c>
      <c r="AF2627" s="6">
        <f t="shared" si="296"/>
        <v>1662.5700639197146</v>
      </c>
      <c r="AG2627" s="6">
        <f>VLOOKUP(Table1[[#This Row],[PracticeCode]],$AP$3:$AS$345,4,FALSE)</f>
        <v>1662.5700639197146</v>
      </c>
      <c r="AH2627" s="27">
        <f t="shared" si="297"/>
        <v>120813.4246448326</v>
      </c>
      <c r="AI2627" s="6" t="e">
        <f t="shared" ref="AI2627:AI2690" si="299">IF(AD2627-AF2627&lt;=0,0,AD2627-AF2627)</f>
        <v>#N/A</v>
      </c>
    </row>
    <row r="2628" spans="1:35" x14ac:dyDescent="0.35">
      <c r="A2628" t="str">
        <f t="shared" si="298"/>
        <v>Shepherd's Bush Medical CentreNorth H&amp;F PCNHammersmith &amp; FulhamE85077Nov8</v>
      </c>
      <c r="B2628" s="41" t="s">
        <v>496</v>
      </c>
      <c r="C2628" s="41" t="s">
        <v>497</v>
      </c>
      <c r="D2628" s="41" t="s">
        <v>22</v>
      </c>
      <c r="E2628" s="41" t="s">
        <v>269</v>
      </c>
      <c r="F2628" s="41" t="s">
        <v>269</v>
      </c>
      <c r="G2628" s="41" t="s">
        <v>763</v>
      </c>
      <c r="H2628" s="41">
        <v>8</v>
      </c>
      <c r="I2628" s="41">
        <v>3694.6001420438101</v>
      </c>
      <c r="J2628" s="41">
        <v>141</v>
      </c>
      <c r="K2628" s="41">
        <v>0</v>
      </c>
      <c r="L2628" s="41">
        <v>2.8059000000000003</v>
      </c>
      <c r="M2628" s="41">
        <v>0</v>
      </c>
      <c r="N2628" s="41"/>
      <c r="O2628" s="41"/>
      <c r="P2628" s="41"/>
      <c r="Q2628" s="41"/>
      <c r="R2628" s="41">
        <v>16609</v>
      </c>
      <c r="S2628" s="41">
        <v>297.30110000000002</v>
      </c>
      <c r="T2628" s="41"/>
      <c r="U2628" s="41"/>
      <c r="V2628" s="41">
        <v>16750</v>
      </c>
      <c r="W2628" s="41">
        <v>300.10700000000003</v>
      </c>
      <c r="X2628" s="41"/>
      <c r="Y2628" s="41"/>
      <c r="Z2628" s="6">
        <f>0</f>
        <v>0</v>
      </c>
      <c r="AA2628" s="6">
        <f t="shared" si="293"/>
        <v>300.10700000000003</v>
      </c>
      <c r="AB2628" t="e">
        <f>IF(ISBLANK(Table1[[#This Row],[FY2425_Cost]])=TRUE,#N/A,Table1[[#This Row],[FY2425_Cost]])</f>
        <v>#N/A</v>
      </c>
      <c r="AC2628" s="6" t="e">
        <f t="shared" si="294"/>
        <v>#N/A</v>
      </c>
      <c r="AD2628" s="6" t="e">
        <f>SUMIFS($AB$3:AB2628,$B$3:B2628,B2628)</f>
        <v>#N/A</v>
      </c>
      <c r="AE2628" s="6">
        <f t="shared" si="295"/>
        <v>1662.5700639197146</v>
      </c>
      <c r="AF2628" s="6">
        <f t="shared" si="296"/>
        <v>1662.5700639197146</v>
      </c>
      <c r="AG2628" s="6">
        <f>VLOOKUP(Table1[[#This Row],[PracticeCode]],$AP$3:$AS$345,4,FALSE)</f>
        <v>1662.5700639197146</v>
      </c>
      <c r="AH2628" s="27">
        <f t="shared" si="297"/>
        <v>120813.4246448326</v>
      </c>
      <c r="AI2628" s="6" t="e">
        <f t="shared" si="299"/>
        <v>#N/A</v>
      </c>
    </row>
    <row r="2629" spans="1:35" x14ac:dyDescent="0.35">
      <c r="A2629" t="str">
        <f t="shared" si="298"/>
        <v>Shepherd's Bush Medical CentreNorth H&amp;F PCNHammersmith &amp; FulhamE85077Oct7</v>
      </c>
      <c r="B2629" s="41" t="s">
        <v>496</v>
      </c>
      <c r="C2629" s="41" t="s">
        <v>497</v>
      </c>
      <c r="D2629" s="41" t="s">
        <v>22</v>
      </c>
      <c r="E2629" s="41" t="s">
        <v>269</v>
      </c>
      <c r="F2629" s="41" t="s">
        <v>269</v>
      </c>
      <c r="G2629" s="41" t="s">
        <v>762</v>
      </c>
      <c r="H2629" s="41">
        <v>7</v>
      </c>
      <c r="I2629" s="41">
        <v>3694.6001420438101</v>
      </c>
      <c r="J2629" s="41">
        <v>162</v>
      </c>
      <c r="K2629" s="41">
        <v>0</v>
      </c>
      <c r="L2629" s="41">
        <v>3.2238000000000002</v>
      </c>
      <c r="M2629" s="41">
        <v>0</v>
      </c>
      <c r="N2629" s="41">
        <v>0</v>
      </c>
      <c r="O2629" s="41">
        <v>0</v>
      </c>
      <c r="P2629" s="41">
        <v>0</v>
      </c>
      <c r="Q2629" s="41">
        <v>0</v>
      </c>
      <c r="R2629" s="41">
        <v>20043</v>
      </c>
      <c r="S2629" s="41">
        <v>358.7697</v>
      </c>
      <c r="T2629" s="41">
        <v>18938</v>
      </c>
      <c r="U2629" s="41">
        <v>416.63600000000002</v>
      </c>
      <c r="V2629" s="41">
        <v>20205</v>
      </c>
      <c r="W2629" s="41">
        <v>361.99349999999998</v>
      </c>
      <c r="X2629" s="41">
        <v>18938</v>
      </c>
      <c r="Y2629" s="41">
        <v>416.63600000000002</v>
      </c>
      <c r="Z2629" s="6">
        <f>0</f>
        <v>0</v>
      </c>
      <c r="AA2629" s="6">
        <f t="shared" si="293"/>
        <v>361.99349999999998</v>
      </c>
      <c r="AB2629">
        <f>IF(ISBLANK(Table1[[#This Row],[FY2425_Cost]])=TRUE,#N/A,Table1[[#This Row],[FY2425_Cost]])</f>
        <v>416.63600000000002</v>
      </c>
      <c r="AC2629" s="6">
        <f t="shared" si="294"/>
        <v>54.642500000000041</v>
      </c>
      <c r="AD2629" s="6" t="e">
        <f>SUMIFS($AB$3:AB2629,$B$3:B2629,B2629)</f>
        <v>#N/A</v>
      </c>
      <c r="AE2629" s="6">
        <f t="shared" si="295"/>
        <v>1662.5700639197146</v>
      </c>
      <c r="AF2629" s="6">
        <f t="shared" si="296"/>
        <v>1662.5700639197146</v>
      </c>
      <c r="AG2629" s="6">
        <f>VLOOKUP(Table1[[#This Row],[PracticeCode]],$AP$3:$AS$345,4,FALSE)</f>
        <v>1662.5700639197146</v>
      </c>
      <c r="AH2629" s="27">
        <f t="shared" si="297"/>
        <v>120813.4246448326</v>
      </c>
      <c r="AI2629" s="6" t="e">
        <f t="shared" si="299"/>
        <v>#N/A</v>
      </c>
    </row>
    <row r="2630" spans="1:35" x14ac:dyDescent="0.35">
      <c r="A2630" t="str">
        <f t="shared" si="298"/>
        <v>Shepherd's Bush Medical CentreNorth H&amp;F PCNHammersmith &amp; FulhamE85077Sep6</v>
      </c>
      <c r="B2630" s="41" t="s">
        <v>496</v>
      </c>
      <c r="C2630" s="41" t="s">
        <v>497</v>
      </c>
      <c r="D2630" s="41" t="s">
        <v>22</v>
      </c>
      <c r="E2630" s="41" t="s">
        <v>269</v>
      </c>
      <c r="F2630" s="41" t="s">
        <v>269</v>
      </c>
      <c r="G2630" s="41" t="s">
        <v>761</v>
      </c>
      <c r="H2630" s="41">
        <v>6</v>
      </c>
      <c r="I2630" s="41">
        <v>3694.6001420438101</v>
      </c>
      <c r="J2630" s="41">
        <v>477</v>
      </c>
      <c r="K2630" s="41">
        <v>0</v>
      </c>
      <c r="L2630" s="41">
        <v>9.4923000000000002</v>
      </c>
      <c r="M2630" s="41">
        <v>0</v>
      </c>
      <c r="N2630" s="41">
        <v>148</v>
      </c>
      <c r="O2630" s="41">
        <v>0</v>
      </c>
      <c r="P2630" s="41">
        <v>3.33</v>
      </c>
      <c r="Q2630" s="41">
        <v>0</v>
      </c>
      <c r="R2630" s="41">
        <v>14050</v>
      </c>
      <c r="S2630" s="41">
        <v>251.495</v>
      </c>
      <c r="T2630" s="41">
        <v>14410</v>
      </c>
      <c r="U2630" s="41">
        <v>317.02</v>
      </c>
      <c r="V2630" s="41">
        <v>14527</v>
      </c>
      <c r="W2630" s="41">
        <v>260.9873</v>
      </c>
      <c r="X2630" s="41">
        <v>14558</v>
      </c>
      <c r="Y2630" s="41">
        <v>320.34999999999997</v>
      </c>
      <c r="Z2630" s="6">
        <f>0</f>
        <v>0</v>
      </c>
      <c r="AA2630" s="6">
        <f t="shared" si="293"/>
        <v>260.9873</v>
      </c>
      <c r="AB2630">
        <f>IF(ISBLANK(Table1[[#This Row],[FY2425_Cost]])=TRUE,#N/A,Table1[[#This Row],[FY2425_Cost]])</f>
        <v>320.34999999999997</v>
      </c>
      <c r="AC2630" s="6">
        <f t="shared" si="294"/>
        <v>59.362699999999961</v>
      </c>
      <c r="AD2630" s="6" t="e">
        <f>SUMIFS($AB$3:AB2630,$B$3:B2630,B2630)</f>
        <v>#N/A</v>
      </c>
      <c r="AE2630" s="6">
        <f t="shared" si="295"/>
        <v>1662.5700639197146</v>
      </c>
      <c r="AF2630" s="6">
        <f t="shared" si="296"/>
        <v>1662.5700639197146</v>
      </c>
      <c r="AG2630" s="6">
        <f>VLOOKUP(Table1[[#This Row],[PracticeCode]],$AP$3:$AS$345,4,FALSE)</f>
        <v>1662.5700639197146</v>
      </c>
      <c r="AH2630" s="27">
        <f t="shared" si="297"/>
        <v>120813.4246448326</v>
      </c>
      <c r="AI2630" s="6" t="e">
        <f t="shared" si="299"/>
        <v>#N/A</v>
      </c>
    </row>
    <row r="2631" spans="1:35" x14ac:dyDescent="0.35">
      <c r="A2631" t="str">
        <f t="shared" si="298"/>
        <v>Shirland Road Medical Centre Inclusive HealthWest LondonE87021Apr1</v>
      </c>
      <c r="B2631" s="41" t="s">
        <v>723</v>
      </c>
      <c r="C2631" s="41" t="s">
        <v>483</v>
      </c>
      <c r="D2631" s="41" t="s">
        <v>29</v>
      </c>
      <c r="E2631" s="41" t="s">
        <v>270</v>
      </c>
      <c r="F2631" s="41" t="s">
        <v>270</v>
      </c>
      <c r="G2631" s="41" t="s">
        <v>756</v>
      </c>
      <c r="H2631" s="41">
        <v>1</v>
      </c>
      <c r="I2631" s="41">
        <v>6319.9310614514798</v>
      </c>
      <c r="J2631" s="41">
        <v>1994</v>
      </c>
      <c r="K2631" s="41">
        <v>0</v>
      </c>
      <c r="L2631" s="41">
        <v>36.888999999999996</v>
      </c>
      <c r="M2631" s="41">
        <v>0</v>
      </c>
      <c r="N2631" s="41">
        <v>2248</v>
      </c>
      <c r="O2631" s="41">
        <v>3</v>
      </c>
      <c r="P2631" s="41">
        <v>44.735199999999999</v>
      </c>
      <c r="Q2631" s="41">
        <v>5.9700000000000003E-2</v>
      </c>
      <c r="R2631" s="41">
        <v>3132</v>
      </c>
      <c r="S2631" s="41">
        <v>56.062800000000003</v>
      </c>
      <c r="T2631" s="41">
        <v>8962</v>
      </c>
      <c r="U2631" s="41">
        <v>197.16399999999999</v>
      </c>
      <c r="V2631" s="41">
        <v>5126</v>
      </c>
      <c r="W2631" s="41">
        <v>92.951799999999992</v>
      </c>
      <c r="X2631" s="41">
        <v>11213</v>
      </c>
      <c r="Y2631" s="41">
        <v>241.95889999999997</v>
      </c>
      <c r="Z2631" s="6">
        <f>0</f>
        <v>0</v>
      </c>
      <c r="AA2631" s="6">
        <f t="shared" si="293"/>
        <v>92.951799999999992</v>
      </c>
      <c r="AB2631">
        <f>IF(ISBLANK(Table1[[#This Row],[FY2425_Cost]])=TRUE,#N/A,Table1[[#This Row],[FY2425_Cost]])</f>
        <v>241.95889999999997</v>
      </c>
      <c r="AC2631" s="6">
        <f t="shared" si="294"/>
        <v>149.00709999999998</v>
      </c>
      <c r="AD2631" s="6">
        <f>SUMIFS($AB$3:AB2631,$B$3:B2631,B2631)</f>
        <v>241.95889999999997</v>
      </c>
      <c r="AE2631" s="6">
        <f t="shared" si="295"/>
        <v>2843.9689776531659</v>
      </c>
      <c r="AF2631" s="6">
        <f t="shared" si="296"/>
        <v>2843.9689776531659</v>
      </c>
      <c r="AG2631" s="6">
        <f>VLOOKUP(Table1[[#This Row],[PracticeCode]],$AP$3:$AS$345,4,FALSE)</f>
        <v>2843.9689776531659</v>
      </c>
      <c r="AH2631" s="27">
        <f t="shared" si="297"/>
        <v>206661.7457094634</v>
      </c>
      <c r="AI2631" s="6">
        <f t="shared" si="299"/>
        <v>0</v>
      </c>
    </row>
    <row r="2632" spans="1:35" x14ac:dyDescent="0.35">
      <c r="A2632" t="str">
        <f t="shared" si="298"/>
        <v>Shirland Road Medical Centre Inclusive HealthWest LondonE87021Aug5</v>
      </c>
      <c r="B2632" s="41" t="s">
        <v>723</v>
      </c>
      <c r="C2632" s="41" t="s">
        <v>483</v>
      </c>
      <c r="D2632" s="41" t="s">
        <v>29</v>
      </c>
      <c r="E2632" s="41" t="s">
        <v>270</v>
      </c>
      <c r="F2632" s="41" t="s">
        <v>270</v>
      </c>
      <c r="G2632" s="41" t="s">
        <v>760</v>
      </c>
      <c r="H2632" s="41">
        <v>5</v>
      </c>
      <c r="I2632" s="41">
        <v>6319.9310614514798</v>
      </c>
      <c r="J2632" s="41">
        <v>2436</v>
      </c>
      <c r="K2632" s="41">
        <v>1176</v>
      </c>
      <c r="L2632" s="41">
        <v>45.065999999999995</v>
      </c>
      <c r="M2632" s="41">
        <v>21.756</v>
      </c>
      <c r="N2632" s="41">
        <v>1696</v>
      </c>
      <c r="O2632" s="41">
        <v>6</v>
      </c>
      <c r="P2632" s="41">
        <v>33.750399999999999</v>
      </c>
      <c r="Q2632" s="41">
        <v>0.11940000000000001</v>
      </c>
      <c r="R2632" s="41">
        <v>7396</v>
      </c>
      <c r="S2632" s="41">
        <v>132.38839999999999</v>
      </c>
      <c r="T2632" s="41">
        <v>4365</v>
      </c>
      <c r="U2632" s="41">
        <v>96.03</v>
      </c>
      <c r="V2632" s="41">
        <v>11008</v>
      </c>
      <c r="W2632" s="41">
        <v>199.21039999999999</v>
      </c>
      <c r="X2632" s="41">
        <v>6067</v>
      </c>
      <c r="Y2632" s="41">
        <v>129.8998</v>
      </c>
      <c r="Z2632" s="6">
        <f>0</f>
        <v>0</v>
      </c>
      <c r="AA2632" s="6">
        <f t="shared" si="293"/>
        <v>199.21039999999999</v>
      </c>
      <c r="AB2632">
        <f>IF(ISBLANK(Table1[[#This Row],[FY2425_Cost]])=TRUE,#N/A,Table1[[#This Row],[FY2425_Cost]])</f>
        <v>129.8998</v>
      </c>
      <c r="AC2632" s="6">
        <f t="shared" si="294"/>
        <v>-69.310599999999994</v>
      </c>
      <c r="AD2632" s="6">
        <f>SUMIFS($AB$3:AB2632,$B$3:B2632,B2632)</f>
        <v>371.8587</v>
      </c>
      <c r="AE2632" s="6">
        <f t="shared" si="295"/>
        <v>2843.9689776531659</v>
      </c>
      <c r="AF2632" s="6">
        <f t="shared" si="296"/>
        <v>2843.9689776531659</v>
      </c>
      <c r="AG2632" s="6">
        <f>VLOOKUP(Table1[[#This Row],[PracticeCode]],$AP$3:$AS$345,4,FALSE)</f>
        <v>2843.9689776531659</v>
      </c>
      <c r="AH2632" s="27">
        <f t="shared" si="297"/>
        <v>206661.7457094634</v>
      </c>
      <c r="AI2632" s="6">
        <f t="shared" si="299"/>
        <v>0</v>
      </c>
    </row>
    <row r="2633" spans="1:35" x14ac:dyDescent="0.35">
      <c r="A2633" t="str">
        <f t="shared" si="298"/>
        <v>Shirland Road Medical Centre Inclusive HealthWest LondonE87021Dec9</v>
      </c>
      <c r="B2633" s="41" t="s">
        <v>723</v>
      </c>
      <c r="C2633" s="41" t="s">
        <v>483</v>
      </c>
      <c r="D2633" s="41" t="s">
        <v>29</v>
      </c>
      <c r="E2633" s="41" t="s">
        <v>270</v>
      </c>
      <c r="F2633" s="41" t="s">
        <v>270</v>
      </c>
      <c r="G2633" s="41" t="s">
        <v>764</v>
      </c>
      <c r="H2633" s="41">
        <v>9</v>
      </c>
      <c r="I2633" s="41">
        <v>6319.9310614514798</v>
      </c>
      <c r="J2633" s="41">
        <v>1749</v>
      </c>
      <c r="K2633" s="41">
        <v>529</v>
      </c>
      <c r="L2633" s="41">
        <v>34.805100000000003</v>
      </c>
      <c r="M2633" s="41">
        <v>10.527100000000001</v>
      </c>
      <c r="N2633" s="41"/>
      <c r="O2633" s="41"/>
      <c r="P2633" s="41"/>
      <c r="Q2633" s="41"/>
      <c r="R2633" s="41">
        <v>6458</v>
      </c>
      <c r="S2633" s="41">
        <v>115.59820000000001</v>
      </c>
      <c r="T2633" s="41"/>
      <c r="U2633" s="41"/>
      <c r="V2633" s="41">
        <v>8736</v>
      </c>
      <c r="W2633" s="41">
        <v>160.93040000000002</v>
      </c>
      <c r="X2633" s="41"/>
      <c r="Y2633" s="41"/>
      <c r="Z2633" s="6">
        <f>0</f>
        <v>0</v>
      </c>
      <c r="AA2633" s="6">
        <f t="shared" si="293"/>
        <v>160.93040000000002</v>
      </c>
      <c r="AB2633" t="e">
        <f>IF(ISBLANK(Table1[[#This Row],[FY2425_Cost]])=TRUE,#N/A,Table1[[#This Row],[FY2425_Cost]])</f>
        <v>#N/A</v>
      </c>
      <c r="AC2633" s="6" t="e">
        <f t="shared" si="294"/>
        <v>#N/A</v>
      </c>
      <c r="AD2633" s="6" t="e">
        <f>SUMIFS($AB$3:AB2633,$B$3:B2633,B2633)</f>
        <v>#N/A</v>
      </c>
      <c r="AE2633" s="6">
        <f t="shared" si="295"/>
        <v>2843.9689776531659</v>
      </c>
      <c r="AF2633" s="6">
        <f t="shared" si="296"/>
        <v>2843.9689776531659</v>
      </c>
      <c r="AG2633" s="6">
        <f>VLOOKUP(Table1[[#This Row],[PracticeCode]],$AP$3:$AS$345,4,FALSE)</f>
        <v>2843.9689776531659</v>
      </c>
      <c r="AH2633" s="27">
        <f t="shared" si="297"/>
        <v>206661.7457094634</v>
      </c>
      <c r="AI2633" s="6" t="e">
        <f t="shared" si="299"/>
        <v>#N/A</v>
      </c>
    </row>
    <row r="2634" spans="1:35" x14ac:dyDescent="0.35">
      <c r="A2634" t="str">
        <f t="shared" si="298"/>
        <v>Shirland Road Medical Centre Inclusive HealthWest LondonE87021Feb11</v>
      </c>
      <c r="B2634" s="41" t="s">
        <v>723</v>
      </c>
      <c r="C2634" s="41" t="s">
        <v>483</v>
      </c>
      <c r="D2634" s="41" t="s">
        <v>29</v>
      </c>
      <c r="E2634" s="41" t="s">
        <v>270</v>
      </c>
      <c r="F2634" s="41" t="s">
        <v>270</v>
      </c>
      <c r="G2634" s="41" t="s">
        <v>766</v>
      </c>
      <c r="H2634" s="41">
        <v>11</v>
      </c>
      <c r="I2634" s="41">
        <v>6319.9310614514798</v>
      </c>
      <c r="J2634" s="41">
        <v>1975</v>
      </c>
      <c r="K2634" s="41">
        <v>34</v>
      </c>
      <c r="L2634" s="41">
        <v>39.302500000000002</v>
      </c>
      <c r="M2634" s="41">
        <v>0.67660000000000009</v>
      </c>
      <c r="N2634" s="41"/>
      <c r="O2634" s="41"/>
      <c r="P2634" s="41"/>
      <c r="Q2634" s="41"/>
      <c r="R2634" s="41">
        <v>16631</v>
      </c>
      <c r="S2634" s="41">
        <v>297.69490000000002</v>
      </c>
      <c r="T2634" s="41"/>
      <c r="U2634" s="41"/>
      <c r="V2634" s="41">
        <v>18640</v>
      </c>
      <c r="W2634" s="41">
        <v>337.67400000000004</v>
      </c>
      <c r="X2634" s="41"/>
      <c r="Y2634" s="41"/>
      <c r="Z2634" s="6">
        <f>0</f>
        <v>0</v>
      </c>
      <c r="AA2634" s="6">
        <f t="shared" si="293"/>
        <v>337.67400000000004</v>
      </c>
      <c r="AB2634" t="e">
        <f>IF(ISBLANK(Table1[[#This Row],[FY2425_Cost]])=TRUE,#N/A,Table1[[#This Row],[FY2425_Cost]])</f>
        <v>#N/A</v>
      </c>
      <c r="AC2634" s="6" t="e">
        <f t="shared" si="294"/>
        <v>#N/A</v>
      </c>
      <c r="AD2634" s="6" t="e">
        <f>SUMIFS($AB$3:AB2634,$B$3:B2634,B2634)</f>
        <v>#N/A</v>
      </c>
      <c r="AE2634" s="6">
        <f t="shared" si="295"/>
        <v>2843.9689776531659</v>
      </c>
      <c r="AF2634" s="6">
        <f t="shared" si="296"/>
        <v>2843.9689776531659</v>
      </c>
      <c r="AG2634" s="6">
        <f>VLOOKUP(Table1[[#This Row],[PracticeCode]],$AP$3:$AS$345,4,FALSE)</f>
        <v>2843.9689776531659</v>
      </c>
      <c r="AH2634" s="27">
        <f t="shared" si="297"/>
        <v>206661.7457094634</v>
      </c>
      <c r="AI2634" s="6" t="e">
        <f t="shared" si="299"/>
        <v>#N/A</v>
      </c>
    </row>
    <row r="2635" spans="1:35" x14ac:dyDescent="0.35">
      <c r="A2635" t="str">
        <f t="shared" si="298"/>
        <v>Shirland Road Medical Centre Inclusive HealthWest LondonE87021Jan10</v>
      </c>
      <c r="B2635" s="41" t="s">
        <v>723</v>
      </c>
      <c r="C2635" s="41" t="s">
        <v>483</v>
      </c>
      <c r="D2635" s="41" t="s">
        <v>29</v>
      </c>
      <c r="E2635" s="41" t="s">
        <v>270</v>
      </c>
      <c r="F2635" s="41" t="s">
        <v>270</v>
      </c>
      <c r="G2635" s="41" t="s">
        <v>765</v>
      </c>
      <c r="H2635" s="41">
        <v>10</v>
      </c>
      <c r="I2635" s="41">
        <v>6319.9310614514798</v>
      </c>
      <c r="J2635" s="41">
        <v>16700</v>
      </c>
      <c r="K2635" s="41">
        <v>37</v>
      </c>
      <c r="L2635" s="41">
        <v>332.33000000000004</v>
      </c>
      <c r="M2635" s="41">
        <v>0.73630000000000007</v>
      </c>
      <c r="N2635" s="41"/>
      <c r="O2635" s="41"/>
      <c r="P2635" s="41"/>
      <c r="Q2635" s="41"/>
      <c r="R2635" s="41">
        <v>12395</v>
      </c>
      <c r="S2635" s="41">
        <v>221.87049999999999</v>
      </c>
      <c r="T2635" s="41"/>
      <c r="U2635" s="41"/>
      <c r="V2635" s="41">
        <v>29132</v>
      </c>
      <c r="W2635" s="41">
        <v>554.93680000000006</v>
      </c>
      <c r="X2635" s="41"/>
      <c r="Y2635" s="41"/>
      <c r="Z2635" s="6">
        <f>0</f>
        <v>0</v>
      </c>
      <c r="AA2635" s="6">
        <f t="shared" si="293"/>
        <v>554.93680000000006</v>
      </c>
      <c r="AB2635" t="e">
        <f>IF(ISBLANK(Table1[[#This Row],[FY2425_Cost]])=TRUE,#N/A,Table1[[#This Row],[FY2425_Cost]])</f>
        <v>#N/A</v>
      </c>
      <c r="AC2635" s="6" t="e">
        <f t="shared" si="294"/>
        <v>#N/A</v>
      </c>
      <c r="AD2635" s="6" t="e">
        <f>SUMIFS($AB$3:AB2635,$B$3:B2635,B2635)</f>
        <v>#N/A</v>
      </c>
      <c r="AE2635" s="6">
        <f t="shared" si="295"/>
        <v>2843.9689776531659</v>
      </c>
      <c r="AF2635" s="6">
        <f t="shared" si="296"/>
        <v>2843.9689776531659</v>
      </c>
      <c r="AG2635" s="6">
        <f>VLOOKUP(Table1[[#This Row],[PracticeCode]],$AP$3:$AS$345,4,FALSE)</f>
        <v>2843.9689776531659</v>
      </c>
      <c r="AH2635" s="27">
        <f t="shared" si="297"/>
        <v>206661.7457094634</v>
      </c>
      <c r="AI2635" s="6" t="e">
        <f t="shared" si="299"/>
        <v>#N/A</v>
      </c>
    </row>
    <row r="2636" spans="1:35" x14ac:dyDescent="0.35">
      <c r="A2636" t="str">
        <f t="shared" si="298"/>
        <v>Shirland Road Medical Centre Inclusive HealthWest LondonE87021Jul4</v>
      </c>
      <c r="B2636" s="41" t="s">
        <v>723</v>
      </c>
      <c r="C2636" s="41" t="s">
        <v>483</v>
      </c>
      <c r="D2636" s="41" t="s">
        <v>29</v>
      </c>
      <c r="E2636" s="41" t="s">
        <v>270</v>
      </c>
      <c r="F2636" s="41" t="s">
        <v>270</v>
      </c>
      <c r="G2636" s="41" t="s">
        <v>759</v>
      </c>
      <c r="H2636" s="41">
        <v>4</v>
      </c>
      <c r="I2636" s="41">
        <v>6319.9310614514798</v>
      </c>
      <c r="J2636" s="41">
        <v>2258</v>
      </c>
      <c r="K2636" s="41">
        <v>825</v>
      </c>
      <c r="L2636" s="41">
        <v>41.772999999999996</v>
      </c>
      <c r="M2636" s="41">
        <v>15.262499999999999</v>
      </c>
      <c r="N2636" s="41">
        <v>2570</v>
      </c>
      <c r="O2636" s="41">
        <v>11</v>
      </c>
      <c r="P2636" s="41">
        <v>51.143000000000001</v>
      </c>
      <c r="Q2636" s="41">
        <v>0.21890000000000001</v>
      </c>
      <c r="R2636" s="41">
        <v>4565</v>
      </c>
      <c r="S2636" s="41">
        <v>81.713499999999996</v>
      </c>
      <c r="T2636" s="41">
        <v>11171</v>
      </c>
      <c r="U2636" s="41">
        <v>245.762</v>
      </c>
      <c r="V2636" s="41">
        <v>7648</v>
      </c>
      <c r="W2636" s="41">
        <v>138.749</v>
      </c>
      <c r="X2636" s="41">
        <v>13752</v>
      </c>
      <c r="Y2636" s="41">
        <v>297.12389999999999</v>
      </c>
      <c r="Z2636" s="6">
        <f>0</f>
        <v>0</v>
      </c>
      <c r="AA2636" s="6">
        <f t="shared" si="293"/>
        <v>138.749</v>
      </c>
      <c r="AB2636">
        <f>IF(ISBLANK(Table1[[#This Row],[FY2425_Cost]])=TRUE,#N/A,Table1[[#This Row],[FY2425_Cost]])</f>
        <v>297.12389999999999</v>
      </c>
      <c r="AC2636" s="6">
        <f t="shared" si="294"/>
        <v>158.3749</v>
      </c>
      <c r="AD2636" s="6" t="e">
        <f>SUMIFS($AB$3:AB2636,$B$3:B2636,B2636)</f>
        <v>#N/A</v>
      </c>
      <c r="AE2636" s="6">
        <f t="shared" si="295"/>
        <v>2843.9689776531659</v>
      </c>
      <c r="AF2636" s="6">
        <f t="shared" si="296"/>
        <v>2843.9689776531659</v>
      </c>
      <c r="AG2636" s="6">
        <f>VLOOKUP(Table1[[#This Row],[PracticeCode]],$AP$3:$AS$345,4,FALSE)</f>
        <v>2843.9689776531659</v>
      </c>
      <c r="AH2636" s="27">
        <f t="shared" si="297"/>
        <v>206661.7457094634</v>
      </c>
      <c r="AI2636" s="6" t="e">
        <f t="shared" si="299"/>
        <v>#N/A</v>
      </c>
    </row>
    <row r="2637" spans="1:35" x14ac:dyDescent="0.35">
      <c r="A2637" t="str">
        <f t="shared" si="298"/>
        <v>Shirland Road Medical Centre Inclusive HealthWest LondonE87021Jun3</v>
      </c>
      <c r="B2637" s="41" t="s">
        <v>723</v>
      </c>
      <c r="C2637" s="41" t="s">
        <v>483</v>
      </c>
      <c r="D2637" s="41" t="s">
        <v>29</v>
      </c>
      <c r="E2637" s="41" t="s">
        <v>270</v>
      </c>
      <c r="F2637" s="41" t="s">
        <v>270</v>
      </c>
      <c r="G2637" s="41" t="s">
        <v>758</v>
      </c>
      <c r="H2637" s="41">
        <v>3</v>
      </c>
      <c r="I2637" s="41">
        <v>6319.9310614514798</v>
      </c>
      <c r="J2637" s="41">
        <v>2604</v>
      </c>
      <c r="K2637" s="41">
        <v>0</v>
      </c>
      <c r="L2637" s="41">
        <v>48.173999999999999</v>
      </c>
      <c r="M2637" s="41">
        <v>0</v>
      </c>
      <c r="N2637" s="41">
        <v>1747</v>
      </c>
      <c r="O2637" s="41">
        <v>8</v>
      </c>
      <c r="P2637" s="41">
        <v>34.765300000000003</v>
      </c>
      <c r="Q2637" s="41">
        <v>0.15920000000000001</v>
      </c>
      <c r="R2637" s="41">
        <v>11379</v>
      </c>
      <c r="S2637" s="41">
        <v>203.6841</v>
      </c>
      <c r="T2637" s="41">
        <v>8867</v>
      </c>
      <c r="U2637" s="41">
        <v>195.07400000000001</v>
      </c>
      <c r="V2637" s="41">
        <v>13983</v>
      </c>
      <c r="W2637" s="41">
        <v>251.85810000000001</v>
      </c>
      <c r="X2637" s="41">
        <v>10622</v>
      </c>
      <c r="Y2637" s="41">
        <v>229.99850000000001</v>
      </c>
      <c r="Z2637" s="6">
        <f>0</f>
        <v>0</v>
      </c>
      <c r="AA2637" s="6">
        <f t="shared" si="293"/>
        <v>251.85810000000001</v>
      </c>
      <c r="AB2637">
        <f>IF(ISBLANK(Table1[[#This Row],[FY2425_Cost]])=TRUE,#N/A,Table1[[#This Row],[FY2425_Cost]])</f>
        <v>229.99850000000001</v>
      </c>
      <c r="AC2637" s="6">
        <f t="shared" si="294"/>
        <v>-21.8596</v>
      </c>
      <c r="AD2637" s="6" t="e">
        <f>SUMIFS($AB$3:AB2637,$B$3:B2637,B2637)</f>
        <v>#N/A</v>
      </c>
      <c r="AE2637" s="6">
        <f t="shared" si="295"/>
        <v>2843.9689776531659</v>
      </c>
      <c r="AF2637" s="6">
        <f t="shared" si="296"/>
        <v>2843.9689776531659</v>
      </c>
      <c r="AG2637" s="6">
        <f>VLOOKUP(Table1[[#This Row],[PracticeCode]],$AP$3:$AS$345,4,FALSE)</f>
        <v>2843.9689776531659</v>
      </c>
      <c r="AH2637" s="27">
        <f t="shared" si="297"/>
        <v>206661.7457094634</v>
      </c>
      <c r="AI2637" s="6" t="e">
        <f t="shared" si="299"/>
        <v>#N/A</v>
      </c>
    </row>
    <row r="2638" spans="1:35" x14ac:dyDescent="0.35">
      <c r="A2638" t="str">
        <f t="shared" si="298"/>
        <v>Shirland Road Medical Centre Inclusive HealthWest LondonE87021Mar12</v>
      </c>
      <c r="B2638" s="41" t="s">
        <v>723</v>
      </c>
      <c r="C2638" s="41" t="s">
        <v>483</v>
      </c>
      <c r="D2638" s="41" t="s">
        <v>29</v>
      </c>
      <c r="E2638" s="41" t="s">
        <v>270</v>
      </c>
      <c r="F2638" s="41" t="s">
        <v>270</v>
      </c>
      <c r="G2638" s="41" t="s">
        <v>767</v>
      </c>
      <c r="H2638" s="41">
        <v>12</v>
      </c>
      <c r="I2638" s="41">
        <v>6319.9310614514798</v>
      </c>
      <c r="J2638" s="41">
        <v>2787</v>
      </c>
      <c r="K2638" s="41">
        <v>10</v>
      </c>
      <c r="L2638" s="41">
        <v>55.461300000000001</v>
      </c>
      <c r="M2638" s="41">
        <v>0.19900000000000001</v>
      </c>
      <c r="N2638" s="41"/>
      <c r="O2638" s="41"/>
      <c r="P2638" s="41"/>
      <c r="Q2638" s="41"/>
      <c r="R2638" s="41">
        <v>9403</v>
      </c>
      <c r="S2638" s="41">
        <v>168.31370000000001</v>
      </c>
      <c r="T2638" s="41"/>
      <c r="U2638" s="41"/>
      <c r="V2638" s="41">
        <v>12200</v>
      </c>
      <c r="W2638" s="41">
        <v>223.97400000000002</v>
      </c>
      <c r="X2638" s="41"/>
      <c r="Y2638" s="41"/>
      <c r="Z2638" s="6">
        <f>0</f>
        <v>0</v>
      </c>
      <c r="AA2638" s="6">
        <f t="shared" si="293"/>
        <v>223.97400000000002</v>
      </c>
      <c r="AB2638" t="e">
        <f>IF(ISBLANK(Table1[[#This Row],[FY2425_Cost]])=TRUE,#N/A,Table1[[#This Row],[FY2425_Cost]])</f>
        <v>#N/A</v>
      </c>
      <c r="AC2638" s="6" t="e">
        <f t="shared" si="294"/>
        <v>#N/A</v>
      </c>
      <c r="AD2638" s="6" t="e">
        <f>SUMIFS($AB$3:AB2638,$B$3:B2638,B2638)</f>
        <v>#N/A</v>
      </c>
      <c r="AE2638" s="6">
        <f t="shared" si="295"/>
        <v>2843.9689776531659</v>
      </c>
      <c r="AF2638" s="6">
        <f t="shared" si="296"/>
        <v>2843.9689776531659</v>
      </c>
      <c r="AG2638" s="6">
        <f>VLOOKUP(Table1[[#This Row],[PracticeCode]],$AP$3:$AS$345,4,FALSE)</f>
        <v>2843.9689776531659</v>
      </c>
      <c r="AH2638" s="27">
        <f t="shared" si="297"/>
        <v>206661.7457094634</v>
      </c>
      <c r="AI2638" s="6" t="e">
        <f t="shared" si="299"/>
        <v>#N/A</v>
      </c>
    </row>
    <row r="2639" spans="1:35" x14ac:dyDescent="0.35">
      <c r="A2639" t="str">
        <f t="shared" si="298"/>
        <v>Shirland Road Medical Centre Inclusive HealthWest LondonE87021May2</v>
      </c>
      <c r="B2639" s="41" t="s">
        <v>723</v>
      </c>
      <c r="C2639" s="41" t="s">
        <v>483</v>
      </c>
      <c r="D2639" s="41" t="s">
        <v>29</v>
      </c>
      <c r="E2639" s="41" t="s">
        <v>270</v>
      </c>
      <c r="F2639" s="41" t="s">
        <v>270</v>
      </c>
      <c r="G2639" s="41" t="s">
        <v>757</v>
      </c>
      <c r="H2639" s="41">
        <v>2</v>
      </c>
      <c r="I2639" s="41">
        <v>6319.9310614514798</v>
      </c>
      <c r="J2639" s="41">
        <v>2714</v>
      </c>
      <c r="K2639" s="41">
        <v>0</v>
      </c>
      <c r="L2639" s="41">
        <v>50.208999999999996</v>
      </c>
      <c r="M2639" s="41">
        <v>0</v>
      </c>
      <c r="N2639" s="41">
        <v>1598</v>
      </c>
      <c r="O2639" s="41">
        <v>0</v>
      </c>
      <c r="P2639" s="41">
        <v>31.8002</v>
      </c>
      <c r="Q2639" s="41">
        <v>0</v>
      </c>
      <c r="R2639" s="41">
        <v>3642</v>
      </c>
      <c r="S2639" s="41">
        <v>65.191800000000001</v>
      </c>
      <c r="T2639" s="41">
        <v>9118</v>
      </c>
      <c r="U2639" s="41">
        <v>200.596</v>
      </c>
      <c r="V2639" s="41">
        <v>6356</v>
      </c>
      <c r="W2639" s="41">
        <v>115.4008</v>
      </c>
      <c r="X2639" s="41">
        <v>10716</v>
      </c>
      <c r="Y2639" s="41">
        <v>232.39619999999999</v>
      </c>
      <c r="Z2639" s="6">
        <f>0</f>
        <v>0</v>
      </c>
      <c r="AA2639" s="6">
        <f t="shared" si="293"/>
        <v>115.4008</v>
      </c>
      <c r="AB2639">
        <f>IF(ISBLANK(Table1[[#This Row],[FY2425_Cost]])=TRUE,#N/A,Table1[[#This Row],[FY2425_Cost]])</f>
        <v>232.39619999999999</v>
      </c>
      <c r="AC2639" s="6">
        <f t="shared" si="294"/>
        <v>116.99539999999999</v>
      </c>
      <c r="AD2639" s="6" t="e">
        <f>SUMIFS($AB$3:AB2639,$B$3:B2639,B2639)</f>
        <v>#N/A</v>
      </c>
      <c r="AE2639" s="6">
        <f t="shared" si="295"/>
        <v>2843.9689776531659</v>
      </c>
      <c r="AF2639" s="6">
        <f t="shared" si="296"/>
        <v>2843.9689776531659</v>
      </c>
      <c r="AG2639" s="6">
        <f>VLOOKUP(Table1[[#This Row],[PracticeCode]],$AP$3:$AS$345,4,FALSE)</f>
        <v>2843.9689776531659</v>
      </c>
      <c r="AH2639" s="27">
        <f t="shared" si="297"/>
        <v>206661.7457094634</v>
      </c>
      <c r="AI2639" s="6" t="e">
        <f t="shared" si="299"/>
        <v>#N/A</v>
      </c>
    </row>
    <row r="2640" spans="1:35" x14ac:dyDescent="0.35">
      <c r="A2640" t="str">
        <f t="shared" si="298"/>
        <v>Shirland Road Medical Centre Inclusive HealthWest LondonE87021Nov8</v>
      </c>
      <c r="B2640" s="41" t="s">
        <v>723</v>
      </c>
      <c r="C2640" s="41" t="s">
        <v>483</v>
      </c>
      <c r="D2640" s="41" t="s">
        <v>29</v>
      </c>
      <c r="E2640" s="41" t="s">
        <v>270</v>
      </c>
      <c r="F2640" s="41" t="s">
        <v>270</v>
      </c>
      <c r="G2640" s="41" t="s">
        <v>763</v>
      </c>
      <c r="H2640" s="41">
        <v>8</v>
      </c>
      <c r="I2640" s="41">
        <v>6319.9310614514798</v>
      </c>
      <c r="J2640" s="41">
        <v>2109</v>
      </c>
      <c r="K2640" s="41">
        <v>92</v>
      </c>
      <c r="L2640" s="41">
        <v>41.969100000000005</v>
      </c>
      <c r="M2640" s="41">
        <v>1.8308</v>
      </c>
      <c r="N2640" s="41"/>
      <c r="O2640" s="41"/>
      <c r="P2640" s="41"/>
      <c r="Q2640" s="41"/>
      <c r="R2640" s="41">
        <v>19069</v>
      </c>
      <c r="S2640" s="41">
        <v>341.33510000000001</v>
      </c>
      <c r="T2640" s="41"/>
      <c r="U2640" s="41"/>
      <c r="V2640" s="41">
        <v>21270</v>
      </c>
      <c r="W2640" s="41">
        <v>385.13499999999999</v>
      </c>
      <c r="X2640" s="41"/>
      <c r="Y2640" s="41"/>
      <c r="Z2640" s="6">
        <f>0</f>
        <v>0</v>
      </c>
      <c r="AA2640" s="6">
        <f t="shared" si="293"/>
        <v>385.13499999999999</v>
      </c>
      <c r="AB2640" t="e">
        <f>IF(ISBLANK(Table1[[#This Row],[FY2425_Cost]])=TRUE,#N/A,Table1[[#This Row],[FY2425_Cost]])</f>
        <v>#N/A</v>
      </c>
      <c r="AC2640" s="6" t="e">
        <f t="shared" si="294"/>
        <v>#N/A</v>
      </c>
      <c r="AD2640" s="6" t="e">
        <f>SUMIFS($AB$3:AB2640,$B$3:B2640,B2640)</f>
        <v>#N/A</v>
      </c>
      <c r="AE2640" s="6">
        <f t="shared" si="295"/>
        <v>2843.9689776531659</v>
      </c>
      <c r="AF2640" s="6">
        <f t="shared" si="296"/>
        <v>2843.9689776531659</v>
      </c>
      <c r="AG2640" s="6">
        <f>VLOOKUP(Table1[[#This Row],[PracticeCode]],$AP$3:$AS$345,4,FALSE)</f>
        <v>2843.9689776531659</v>
      </c>
      <c r="AH2640" s="27">
        <f t="shared" si="297"/>
        <v>206661.7457094634</v>
      </c>
      <c r="AI2640" s="6" t="e">
        <f t="shared" si="299"/>
        <v>#N/A</v>
      </c>
    </row>
    <row r="2641" spans="1:35" x14ac:dyDescent="0.35">
      <c r="A2641" t="str">
        <f t="shared" si="298"/>
        <v>Shirland Road Medical Centre Inclusive HealthWest LondonE87021Oct7</v>
      </c>
      <c r="B2641" s="41" t="s">
        <v>723</v>
      </c>
      <c r="C2641" s="41" t="s">
        <v>483</v>
      </c>
      <c r="D2641" s="41" t="s">
        <v>29</v>
      </c>
      <c r="E2641" s="41" t="s">
        <v>270</v>
      </c>
      <c r="F2641" s="41" t="s">
        <v>270</v>
      </c>
      <c r="G2641" s="41" t="s">
        <v>762</v>
      </c>
      <c r="H2641" s="41">
        <v>7</v>
      </c>
      <c r="I2641" s="41">
        <v>6319.9310614514798</v>
      </c>
      <c r="J2641" s="41">
        <v>4549</v>
      </c>
      <c r="K2641" s="41">
        <v>61</v>
      </c>
      <c r="L2641" s="41">
        <v>90.525100000000009</v>
      </c>
      <c r="M2641" s="41">
        <v>1.2139</v>
      </c>
      <c r="N2641" s="41">
        <v>0</v>
      </c>
      <c r="O2641" s="41">
        <v>2504</v>
      </c>
      <c r="P2641" s="41">
        <v>0</v>
      </c>
      <c r="Q2641" s="41">
        <v>56.339999999999996</v>
      </c>
      <c r="R2641" s="41">
        <v>5071</v>
      </c>
      <c r="S2641" s="41">
        <v>90.770899999999997</v>
      </c>
      <c r="T2641" s="41">
        <v>11261</v>
      </c>
      <c r="U2641" s="41">
        <v>247.74199999999999</v>
      </c>
      <c r="V2641" s="41">
        <v>9681</v>
      </c>
      <c r="W2641" s="41">
        <v>182.50990000000002</v>
      </c>
      <c r="X2641" s="41">
        <v>13765</v>
      </c>
      <c r="Y2641" s="41">
        <v>304.08199999999999</v>
      </c>
      <c r="Z2641" s="6">
        <f>0</f>
        <v>0</v>
      </c>
      <c r="AA2641" s="6">
        <f t="shared" si="293"/>
        <v>182.50990000000002</v>
      </c>
      <c r="AB2641">
        <f>IF(ISBLANK(Table1[[#This Row],[FY2425_Cost]])=TRUE,#N/A,Table1[[#This Row],[FY2425_Cost]])</f>
        <v>304.08199999999999</v>
      </c>
      <c r="AC2641" s="6">
        <f t="shared" si="294"/>
        <v>121.57209999999998</v>
      </c>
      <c r="AD2641" s="6" t="e">
        <f>SUMIFS($AB$3:AB2641,$B$3:B2641,B2641)</f>
        <v>#N/A</v>
      </c>
      <c r="AE2641" s="6">
        <f t="shared" si="295"/>
        <v>2843.9689776531659</v>
      </c>
      <c r="AF2641" s="6">
        <f t="shared" si="296"/>
        <v>2843.9689776531659</v>
      </c>
      <c r="AG2641" s="6">
        <f>VLOOKUP(Table1[[#This Row],[PracticeCode]],$AP$3:$AS$345,4,FALSE)</f>
        <v>2843.9689776531659</v>
      </c>
      <c r="AH2641" s="27">
        <f t="shared" si="297"/>
        <v>206661.7457094634</v>
      </c>
      <c r="AI2641" s="6" t="e">
        <f t="shared" si="299"/>
        <v>#N/A</v>
      </c>
    </row>
    <row r="2642" spans="1:35" x14ac:dyDescent="0.35">
      <c r="A2642" t="str">
        <f t="shared" si="298"/>
        <v>Shirland Road Medical Centre Inclusive HealthWest LondonE87021Sep6</v>
      </c>
      <c r="B2642" s="41" t="s">
        <v>723</v>
      </c>
      <c r="C2642" s="41" t="s">
        <v>483</v>
      </c>
      <c r="D2642" s="41" t="s">
        <v>29</v>
      </c>
      <c r="E2642" s="41" t="s">
        <v>270</v>
      </c>
      <c r="F2642" s="41" t="s">
        <v>270</v>
      </c>
      <c r="G2642" s="41" t="s">
        <v>761</v>
      </c>
      <c r="H2642" s="41">
        <v>6</v>
      </c>
      <c r="I2642" s="41">
        <v>6319.9310614514798</v>
      </c>
      <c r="J2642" s="41">
        <v>1876</v>
      </c>
      <c r="K2642" s="41">
        <v>4539</v>
      </c>
      <c r="L2642" s="41">
        <v>37.3324</v>
      </c>
      <c r="M2642" s="41">
        <v>90.326100000000011</v>
      </c>
      <c r="N2642" s="41">
        <v>2187</v>
      </c>
      <c r="O2642" s="41">
        <v>196</v>
      </c>
      <c r="P2642" s="41">
        <v>49.207499999999996</v>
      </c>
      <c r="Q2642" s="41">
        <v>4.41</v>
      </c>
      <c r="R2642" s="41">
        <v>8617</v>
      </c>
      <c r="S2642" s="41">
        <v>154.24430000000001</v>
      </c>
      <c r="T2642" s="41">
        <v>10900</v>
      </c>
      <c r="U2642" s="41">
        <v>239.8</v>
      </c>
      <c r="V2642" s="41">
        <v>15032</v>
      </c>
      <c r="W2642" s="41">
        <v>281.90280000000001</v>
      </c>
      <c r="X2642" s="41">
        <v>13283</v>
      </c>
      <c r="Y2642" s="41">
        <v>293.41750000000002</v>
      </c>
      <c r="Z2642" s="6">
        <f>0</f>
        <v>0</v>
      </c>
      <c r="AA2642" s="6">
        <f t="shared" si="293"/>
        <v>281.90280000000001</v>
      </c>
      <c r="AB2642">
        <f>IF(ISBLANK(Table1[[#This Row],[FY2425_Cost]])=TRUE,#N/A,Table1[[#This Row],[FY2425_Cost]])</f>
        <v>293.41750000000002</v>
      </c>
      <c r="AC2642" s="6">
        <f t="shared" si="294"/>
        <v>11.514700000000005</v>
      </c>
      <c r="AD2642" s="6" t="e">
        <f>SUMIFS($AB$3:AB2642,$B$3:B2642,B2642)</f>
        <v>#N/A</v>
      </c>
      <c r="AE2642" s="6">
        <f t="shared" si="295"/>
        <v>2843.9689776531659</v>
      </c>
      <c r="AF2642" s="6">
        <f t="shared" si="296"/>
        <v>2843.9689776531659</v>
      </c>
      <c r="AG2642" s="6">
        <f>VLOOKUP(Table1[[#This Row],[PracticeCode]],$AP$3:$AS$345,4,FALSE)</f>
        <v>2843.9689776531659</v>
      </c>
      <c r="AH2642" s="27">
        <f t="shared" si="297"/>
        <v>206661.7457094634</v>
      </c>
      <c r="AI2642" s="6" t="e">
        <f t="shared" si="299"/>
        <v>#N/A</v>
      </c>
    </row>
    <row r="2643" spans="1:35" x14ac:dyDescent="0.35">
      <c r="A2643" t="str">
        <f t="shared" si="298"/>
        <v>SIMPSON HOUSE MEDICAL CENTREHealthsenseHarrowE84008Apr1</v>
      </c>
      <c r="B2643" s="41" t="s">
        <v>744</v>
      </c>
      <c r="C2643" s="41" t="s">
        <v>443</v>
      </c>
      <c r="D2643" s="41" t="s">
        <v>26</v>
      </c>
      <c r="E2643" s="41" t="s">
        <v>271</v>
      </c>
      <c r="F2643" s="41" t="s">
        <v>271</v>
      </c>
      <c r="G2643" s="41" t="s">
        <v>756</v>
      </c>
      <c r="H2643" s="41">
        <v>1</v>
      </c>
      <c r="I2643" s="41">
        <v>9734.6118121047002</v>
      </c>
      <c r="J2643" s="41">
        <v>42951</v>
      </c>
      <c r="K2643" s="41">
        <v>227</v>
      </c>
      <c r="L2643" s="41">
        <v>794.59349999999995</v>
      </c>
      <c r="M2643" s="41">
        <v>4.1994999999999996</v>
      </c>
      <c r="N2643" s="41">
        <v>21413</v>
      </c>
      <c r="O2643" s="41">
        <v>1609</v>
      </c>
      <c r="P2643" s="41">
        <v>426.11870000000005</v>
      </c>
      <c r="Q2643" s="41">
        <v>32.019100000000002</v>
      </c>
      <c r="R2643" s="41">
        <v>0</v>
      </c>
      <c r="S2643" s="41">
        <v>0</v>
      </c>
      <c r="T2643" s="41">
        <v>3980</v>
      </c>
      <c r="U2643" s="41">
        <v>87.56</v>
      </c>
      <c r="V2643" s="41">
        <v>43178</v>
      </c>
      <c r="W2643" s="41">
        <v>798.79299999999989</v>
      </c>
      <c r="X2643" s="41">
        <v>27002</v>
      </c>
      <c r="Y2643" s="41">
        <v>545.69780000000003</v>
      </c>
      <c r="Z2643" s="6">
        <f>0</f>
        <v>0</v>
      </c>
      <c r="AA2643" s="6">
        <f t="shared" si="293"/>
        <v>798.79299999999989</v>
      </c>
      <c r="AB2643">
        <f>IF(ISBLANK(Table1[[#This Row],[FY2425_Cost]])=TRUE,#N/A,Table1[[#This Row],[FY2425_Cost]])</f>
        <v>545.69780000000003</v>
      </c>
      <c r="AC2643" s="6">
        <f t="shared" si="294"/>
        <v>-253.09519999999986</v>
      </c>
      <c r="AD2643" s="6">
        <f>SUMIFS($AB$3:AB2643,$B$3:B2643,B2643)</f>
        <v>545.69780000000003</v>
      </c>
      <c r="AE2643" s="6">
        <f t="shared" si="295"/>
        <v>4380.5753154471149</v>
      </c>
      <c r="AF2643" s="6">
        <f t="shared" si="296"/>
        <v>4380.5753154471149</v>
      </c>
      <c r="AG2643" s="6">
        <f>VLOOKUP(Table1[[#This Row],[PracticeCode]],$AP$3:$AS$345,4,FALSE)</f>
        <v>4380.5753154471149</v>
      </c>
      <c r="AH2643" s="27">
        <f t="shared" si="297"/>
        <v>318321.8062558237</v>
      </c>
      <c r="AI2643" s="6">
        <f t="shared" si="299"/>
        <v>0</v>
      </c>
    </row>
    <row r="2644" spans="1:35" x14ac:dyDescent="0.35">
      <c r="A2644" t="str">
        <f t="shared" si="298"/>
        <v>SIMPSON HOUSE MEDICAL CENTREHealthsenseHarrowE84008Aug5</v>
      </c>
      <c r="B2644" s="41" t="s">
        <v>744</v>
      </c>
      <c r="C2644" s="41" t="s">
        <v>443</v>
      </c>
      <c r="D2644" s="41" t="s">
        <v>26</v>
      </c>
      <c r="E2644" s="41" t="s">
        <v>271</v>
      </c>
      <c r="F2644" s="41" t="s">
        <v>271</v>
      </c>
      <c r="G2644" s="41" t="s">
        <v>760</v>
      </c>
      <c r="H2644" s="41">
        <v>5</v>
      </c>
      <c r="I2644" s="41">
        <v>9734.6118121047002</v>
      </c>
      <c r="J2644" s="41">
        <v>20128</v>
      </c>
      <c r="K2644" s="41">
        <v>872</v>
      </c>
      <c r="L2644" s="41">
        <v>372.36799999999999</v>
      </c>
      <c r="M2644" s="41">
        <v>16.131999999999998</v>
      </c>
      <c r="N2644" s="41">
        <v>16799</v>
      </c>
      <c r="O2644" s="41">
        <v>1257</v>
      </c>
      <c r="P2644" s="41">
        <v>334.30010000000004</v>
      </c>
      <c r="Q2644" s="41">
        <v>25.014300000000002</v>
      </c>
      <c r="R2644" s="41">
        <v>1825</v>
      </c>
      <c r="S2644" s="41">
        <v>32.667499999999997</v>
      </c>
      <c r="T2644" s="41">
        <v>3903</v>
      </c>
      <c r="U2644" s="41">
        <v>85.866</v>
      </c>
      <c r="V2644" s="41">
        <v>22825</v>
      </c>
      <c r="W2644" s="41">
        <v>421.16750000000002</v>
      </c>
      <c r="X2644" s="41">
        <v>21959</v>
      </c>
      <c r="Y2644" s="41">
        <v>445.18040000000002</v>
      </c>
      <c r="Z2644" s="6">
        <f>0</f>
        <v>0</v>
      </c>
      <c r="AA2644" s="6">
        <f t="shared" si="293"/>
        <v>421.16750000000002</v>
      </c>
      <c r="AB2644">
        <f>IF(ISBLANK(Table1[[#This Row],[FY2425_Cost]])=TRUE,#N/A,Table1[[#This Row],[FY2425_Cost]])</f>
        <v>445.18040000000002</v>
      </c>
      <c r="AC2644" s="6">
        <f t="shared" si="294"/>
        <v>24.012900000000002</v>
      </c>
      <c r="AD2644" s="6">
        <f>SUMIFS($AB$3:AB2644,$B$3:B2644,B2644)</f>
        <v>990.87820000000011</v>
      </c>
      <c r="AE2644" s="6">
        <f t="shared" si="295"/>
        <v>4380.5753154471149</v>
      </c>
      <c r="AF2644" s="6">
        <f t="shared" si="296"/>
        <v>4380.5753154471149</v>
      </c>
      <c r="AG2644" s="6">
        <f>VLOOKUP(Table1[[#This Row],[PracticeCode]],$AP$3:$AS$345,4,FALSE)</f>
        <v>4380.5753154471149</v>
      </c>
      <c r="AH2644" s="27">
        <f t="shared" si="297"/>
        <v>318321.8062558237</v>
      </c>
      <c r="AI2644" s="6">
        <f t="shared" si="299"/>
        <v>0</v>
      </c>
    </row>
    <row r="2645" spans="1:35" x14ac:dyDescent="0.35">
      <c r="A2645" t="str">
        <f t="shared" si="298"/>
        <v>SIMPSON HOUSE MEDICAL CENTREHealthsenseHarrowE84008Dec9</v>
      </c>
      <c r="B2645" s="41" t="s">
        <v>744</v>
      </c>
      <c r="C2645" s="41" t="s">
        <v>443</v>
      </c>
      <c r="D2645" s="41" t="s">
        <v>26</v>
      </c>
      <c r="E2645" s="41" t="s">
        <v>271</v>
      </c>
      <c r="F2645" s="41" t="s">
        <v>271</v>
      </c>
      <c r="G2645" s="41" t="s">
        <v>764</v>
      </c>
      <c r="H2645" s="41">
        <v>9</v>
      </c>
      <c r="I2645" s="41">
        <v>9734.6118121047002</v>
      </c>
      <c r="J2645" s="41">
        <v>25637</v>
      </c>
      <c r="K2645" s="41">
        <v>778</v>
      </c>
      <c r="L2645" s="41">
        <v>510.17630000000003</v>
      </c>
      <c r="M2645" s="41">
        <v>15.482200000000001</v>
      </c>
      <c r="N2645" s="41"/>
      <c r="O2645" s="41"/>
      <c r="P2645" s="41"/>
      <c r="Q2645" s="41"/>
      <c r="R2645" s="41">
        <v>2445</v>
      </c>
      <c r="S2645" s="41">
        <v>43.765500000000003</v>
      </c>
      <c r="T2645" s="41"/>
      <c r="U2645" s="41"/>
      <c r="V2645" s="41">
        <v>28860</v>
      </c>
      <c r="W2645" s="41">
        <v>569.42399999999998</v>
      </c>
      <c r="X2645" s="41"/>
      <c r="Y2645" s="41"/>
      <c r="Z2645" s="6">
        <f>0</f>
        <v>0</v>
      </c>
      <c r="AA2645" s="6">
        <f t="shared" si="293"/>
        <v>569.42399999999998</v>
      </c>
      <c r="AB2645" t="e">
        <f>IF(ISBLANK(Table1[[#This Row],[FY2425_Cost]])=TRUE,#N/A,Table1[[#This Row],[FY2425_Cost]])</f>
        <v>#N/A</v>
      </c>
      <c r="AC2645" s="6" t="e">
        <f t="shared" si="294"/>
        <v>#N/A</v>
      </c>
      <c r="AD2645" s="6" t="e">
        <f>SUMIFS($AB$3:AB2645,$B$3:B2645,B2645)</f>
        <v>#N/A</v>
      </c>
      <c r="AE2645" s="6">
        <f t="shared" si="295"/>
        <v>4380.5753154471149</v>
      </c>
      <c r="AF2645" s="6">
        <f t="shared" si="296"/>
        <v>4380.5753154471149</v>
      </c>
      <c r="AG2645" s="6">
        <f>VLOOKUP(Table1[[#This Row],[PracticeCode]],$AP$3:$AS$345,4,FALSE)</f>
        <v>4380.5753154471149</v>
      </c>
      <c r="AH2645" s="27">
        <f t="shared" si="297"/>
        <v>318321.8062558237</v>
      </c>
      <c r="AI2645" s="6" t="e">
        <f t="shared" si="299"/>
        <v>#N/A</v>
      </c>
    </row>
    <row r="2646" spans="1:35" x14ac:dyDescent="0.35">
      <c r="A2646" t="str">
        <f t="shared" si="298"/>
        <v>SIMPSON HOUSE MEDICAL CENTREHealthsenseHarrowE84008Feb11</v>
      </c>
      <c r="B2646" s="41" t="s">
        <v>744</v>
      </c>
      <c r="C2646" s="41" t="s">
        <v>443</v>
      </c>
      <c r="D2646" s="41" t="s">
        <v>26</v>
      </c>
      <c r="E2646" s="41" t="s">
        <v>271</v>
      </c>
      <c r="F2646" s="41" t="s">
        <v>271</v>
      </c>
      <c r="G2646" s="41" t="s">
        <v>766</v>
      </c>
      <c r="H2646" s="41">
        <v>11</v>
      </c>
      <c r="I2646" s="41">
        <v>9734.6118121047002</v>
      </c>
      <c r="J2646" s="41">
        <v>24825</v>
      </c>
      <c r="K2646" s="41">
        <v>2607</v>
      </c>
      <c r="L2646" s="41">
        <v>494.01750000000004</v>
      </c>
      <c r="M2646" s="41">
        <v>51.879300000000001</v>
      </c>
      <c r="N2646" s="41"/>
      <c r="O2646" s="41"/>
      <c r="P2646" s="41"/>
      <c r="Q2646" s="41"/>
      <c r="R2646" s="41">
        <v>3438</v>
      </c>
      <c r="S2646" s="41">
        <v>61.540199999999999</v>
      </c>
      <c r="T2646" s="41"/>
      <c r="U2646" s="41"/>
      <c r="V2646" s="41">
        <v>30870</v>
      </c>
      <c r="W2646" s="41">
        <v>607.43700000000001</v>
      </c>
      <c r="X2646" s="41"/>
      <c r="Y2646" s="41"/>
      <c r="Z2646" s="6">
        <f>0</f>
        <v>0</v>
      </c>
      <c r="AA2646" s="6">
        <f t="shared" si="293"/>
        <v>607.43700000000001</v>
      </c>
      <c r="AB2646" t="e">
        <f>IF(ISBLANK(Table1[[#This Row],[FY2425_Cost]])=TRUE,#N/A,Table1[[#This Row],[FY2425_Cost]])</f>
        <v>#N/A</v>
      </c>
      <c r="AC2646" s="6" t="e">
        <f t="shared" si="294"/>
        <v>#N/A</v>
      </c>
      <c r="AD2646" s="6" t="e">
        <f>SUMIFS($AB$3:AB2646,$B$3:B2646,B2646)</f>
        <v>#N/A</v>
      </c>
      <c r="AE2646" s="6">
        <f t="shared" si="295"/>
        <v>4380.5753154471149</v>
      </c>
      <c r="AF2646" s="6">
        <f t="shared" si="296"/>
        <v>4380.5753154471149</v>
      </c>
      <c r="AG2646" s="6">
        <f>VLOOKUP(Table1[[#This Row],[PracticeCode]],$AP$3:$AS$345,4,FALSE)</f>
        <v>4380.5753154471149</v>
      </c>
      <c r="AH2646" s="27">
        <f t="shared" si="297"/>
        <v>318321.8062558237</v>
      </c>
      <c r="AI2646" s="6" t="e">
        <f t="shared" si="299"/>
        <v>#N/A</v>
      </c>
    </row>
    <row r="2647" spans="1:35" x14ac:dyDescent="0.35">
      <c r="A2647" t="str">
        <f t="shared" si="298"/>
        <v>SIMPSON HOUSE MEDICAL CENTREHealthsenseHarrowE84008Jan10</v>
      </c>
      <c r="B2647" s="41" t="s">
        <v>744</v>
      </c>
      <c r="C2647" s="41" t="s">
        <v>443</v>
      </c>
      <c r="D2647" s="41" t="s">
        <v>26</v>
      </c>
      <c r="E2647" s="41" t="s">
        <v>271</v>
      </c>
      <c r="F2647" s="41" t="s">
        <v>271</v>
      </c>
      <c r="G2647" s="41" t="s">
        <v>765</v>
      </c>
      <c r="H2647" s="41">
        <v>10</v>
      </c>
      <c r="I2647" s="41">
        <v>9734.6118121047002</v>
      </c>
      <c r="J2647" s="41">
        <v>23133</v>
      </c>
      <c r="K2647" s="41">
        <v>2651</v>
      </c>
      <c r="L2647" s="41">
        <v>460.3467</v>
      </c>
      <c r="M2647" s="41">
        <v>52.754899999999999</v>
      </c>
      <c r="N2647" s="41"/>
      <c r="O2647" s="41"/>
      <c r="P2647" s="41"/>
      <c r="Q2647" s="41"/>
      <c r="R2647" s="41">
        <v>3410</v>
      </c>
      <c r="S2647" s="41">
        <v>61.039000000000001</v>
      </c>
      <c r="T2647" s="41"/>
      <c r="U2647" s="41"/>
      <c r="V2647" s="41">
        <v>29194</v>
      </c>
      <c r="W2647" s="41">
        <v>574.14059999999995</v>
      </c>
      <c r="X2647" s="41"/>
      <c r="Y2647" s="41"/>
      <c r="Z2647" s="6">
        <f>0</f>
        <v>0</v>
      </c>
      <c r="AA2647" s="6">
        <f t="shared" ref="AA2647:AA2668" si="300">IFERROR(W2647*1,#N/A)</f>
        <v>574.14059999999995</v>
      </c>
      <c r="AB2647" t="e">
        <f>IF(ISBLANK(Table1[[#This Row],[FY2425_Cost]])=TRUE,#N/A,Table1[[#This Row],[FY2425_Cost]])</f>
        <v>#N/A</v>
      </c>
      <c r="AC2647" s="6" t="e">
        <f t="shared" ref="AC2647:AC2668" si="301">AB2647-AA2647</f>
        <v>#N/A</v>
      </c>
      <c r="AD2647" s="6" t="e">
        <f>SUMIFS($AB$3:AB2647,$B$3:B2647,B2647)</f>
        <v>#N/A</v>
      </c>
      <c r="AE2647" s="6">
        <f t="shared" ref="AE2647:AE2668" si="302">IFERROR(I2647*$AE$1,#N/A)</f>
        <v>4380.5753154471149</v>
      </c>
      <c r="AF2647" s="6">
        <f t="shared" ref="AF2647:AF2668" si="303">AE2647+Z2647</f>
        <v>4380.5753154471149</v>
      </c>
      <c r="AG2647" s="6">
        <f>VLOOKUP(Table1[[#This Row],[PracticeCode]],$AP$3:$AS$345,4,FALSE)</f>
        <v>4380.5753154471149</v>
      </c>
      <c r="AH2647" s="27">
        <f t="shared" ref="AH2647:AH2668" si="304">IFERROR(I2647*$AH$1,#N/A)</f>
        <v>318321.8062558237</v>
      </c>
      <c r="AI2647" s="6" t="e">
        <f t="shared" si="299"/>
        <v>#N/A</v>
      </c>
    </row>
    <row r="2648" spans="1:35" x14ac:dyDescent="0.35">
      <c r="A2648" t="str">
        <f t="shared" si="298"/>
        <v>SIMPSON HOUSE MEDICAL CENTREHealthsenseHarrowE84008Jul4</v>
      </c>
      <c r="B2648" s="41" t="s">
        <v>744</v>
      </c>
      <c r="C2648" s="41" t="s">
        <v>443</v>
      </c>
      <c r="D2648" s="41" t="s">
        <v>26</v>
      </c>
      <c r="E2648" s="41" t="s">
        <v>271</v>
      </c>
      <c r="F2648" s="41" t="s">
        <v>271</v>
      </c>
      <c r="G2648" s="41" t="s">
        <v>759</v>
      </c>
      <c r="H2648" s="41">
        <v>4</v>
      </c>
      <c r="I2648" s="41">
        <v>9734.6118121047002</v>
      </c>
      <c r="J2648" s="41">
        <v>27186</v>
      </c>
      <c r="K2648" s="41">
        <v>2087</v>
      </c>
      <c r="L2648" s="41">
        <v>502.94099999999997</v>
      </c>
      <c r="M2648" s="41">
        <v>38.609499999999997</v>
      </c>
      <c r="N2648" s="41">
        <v>17659</v>
      </c>
      <c r="O2648" s="41">
        <v>1321</v>
      </c>
      <c r="P2648" s="41">
        <v>351.41410000000002</v>
      </c>
      <c r="Q2648" s="41">
        <v>26.2879</v>
      </c>
      <c r="R2648" s="41">
        <v>671</v>
      </c>
      <c r="S2648" s="41">
        <v>12.010899999999999</v>
      </c>
      <c r="T2648" s="41">
        <v>4582</v>
      </c>
      <c r="U2648" s="41">
        <v>100.804</v>
      </c>
      <c r="V2648" s="41">
        <v>29944</v>
      </c>
      <c r="W2648" s="41">
        <v>553.56139999999994</v>
      </c>
      <c r="X2648" s="41">
        <v>23562</v>
      </c>
      <c r="Y2648" s="41">
        <v>478.50599999999997</v>
      </c>
      <c r="Z2648" s="6">
        <f>0</f>
        <v>0</v>
      </c>
      <c r="AA2648" s="6">
        <f t="shared" si="300"/>
        <v>553.56139999999994</v>
      </c>
      <c r="AB2648">
        <f>IF(ISBLANK(Table1[[#This Row],[FY2425_Cost]])=TRUE,#N/A,Table1[[#This Row],[FY2425_Cost]])</f>
        <v>478.50599999999997</v>
      </c>
      <c r="AC2648" s="6">
        <f t="shared" si="301"/>
        <v>-75.055399999999963</v>
      </c>
      <c r="AD2648" s="6" t="e">
        <f>SUMIFS($AB$3:AB2648,$B$3:B2648,B2648)</f>
        <v>#N/A</v>
      </c>
      <c r="AE2648" s="6">
        <f t="shared" si="302"/>
        <v>4380.5753154471149</v>
      </c>
      <c r="AF2648" s="6">
        <f t="shared" si="303"/>
        <v>4380.5753154471149</v>
      </c>
      <c r="AG2648" s="6">
        <f>VLOOKUP(Table1[[#This Row],[PracticeCode]],$AP$3:$AS$345,4,FALSE)</f>
        <v>4380.5753154471149</v>
      </c>
      <c r="AH2648" s="27">
        <f t="shared" si="304"/>
        <v>318321.8062558237</v>
      </c>
      <c r="AI2648" s="6" t="e">
        <f t="shared" si="299"/>
        <v>#N/A</v>
      </c>
    </row>
    <row r="2649" spans="1:35" x14ac:dyDescent="0.35">
      <c r="A2649" t="str">
        <f t="shared" si="298"/>
        <v>SIMPSON HOUSE MEDICAL CENTREHealthsenseHarrowE84008Jun3</v>
      </c>
      <c r="B2649" s="41" t="s">
        <v>744</v>
      </c>
      <c r="C2649" s="41" t="s">
        <v>443</v>
      </c>
      <c r="D2649" s="41" t="s">
        <v>26</v>
      </c>
      <c r="E2649" s="41" t="s">
        <v>271</v>
      </c>
      <c r="F2649" s="41" t="s">
        <v>271</v>
      </c>
      <c r="G2649" s="41" t="s">
        <v>758</v>
      </c>
      <c r="H2649" s="41">
        <v>3</v>
      </c>
      <c r="I2649" s="41">
        <v>9734.6118121047002</v>
      </c>
      <c r="J2649" s="41">
        <v>30398</v>
      </c>
      <c r="K2649" s="41">
        <v>1166</v>
      </c>
      <c r="L2649" s="41">
        <v>562.36299999999994</v>
      </c>
      <c r="M2649" s="41">
        <v>21.570999999999998</v>
      </c>
      <c r="N2649" s="41">
        <v>20505</v>
      </c>
      <c r="O2649" s="41">
        <v>1807</v>
      </c>
      <c r="P2649" s="41">
        <v>408.04950000000002</v>
      </c>
      <c r="Q2649" s="41">
        <v>35.959299999999999</v>
      </c>
      <c r="R2649" s="41">
        <v>0</v>
      </c>
      <c r="S2649" s="41">
        <v>0</v>
      </c>
      <c r="T2649" s="41">
        <v>3736</v>
      </c>
      <c r="U2649" s="41">
        <v>82.191999999999993</v>
      </c>
      <c r="V2649" s="41">
        <v>31564</v>
      </c>
      <c r="W2649" s="41">
        <v>583.93399999999997</v>
      </c>
      <c r="X2649" s="41">
        <v>26048</v>
      </c>
      <c r="Y2649" s="41">
        <v>526.20079999999996</v>
      </c>
      <c r="Z2649" s="6">
        <f>0</f>
        <v>0</v>
      </c>
      <c r="AA2649" s="6">
        <f t="shared" si="300"/>
        <v>583.93399999999997</v>
      </c>
      <c r="AB2649">
        <f>IF(ISBLANK(Table1[[#This Row],[FY2425_Cost]])=TRUE,#N/A,Table1[[#This Row],[FY2425_Cost]])</f>
        <v>526.20079999999996</v>
      </c>
      <c r="AC2649" s="6">
        <f t="shared" si="301"/>
        <v>-57.733200000000011</v>
      </c>
      <c r="AD2649" s="6" t="e">
        <f>SUMIFS($AB$3:AB2649,$B$3:B2649,B2649)</f>
        <v>#N/A</v>
      </c>
      <c r="AE2649" s="6">
        <f t="shared" si="302"/>
        <v>4380.5753154471149</v>
      </c>
      <c r="AF2649" s="6">
        <f t="shared" si="303"/>
        <v>4380.5753154471149</v>
      </c>
      <c r="AG2649" s="6">
        <f>VLOOKUP(Table1[[#This Row],[PracticeCode]],$AP$3:$AS$345,4,FALSE)</f>
        <v>4380.5753154471149</v>
      </c>
      <c r="AH2649" s="27">
        <f t="shared" si="304"/>
        <v>318321.8062558237</v>
      </c>
      <c r="AI2649" s="6" t="e">
        <f t="shared" si="299"/>
        <v>#N/A</v>
      </c>
    </row>
    <row r="2650" spans="1:35" x14ac:dyDescent="0.35">
      <c r="A2650" t="str">
        <f t="shared" si="298"/>
        <v>SIMPSON HOUSE MEDICAL CENTREHealthsenseHarrowE84008Mar12</v>
      </c>
      <c r="B2650" s="41" t="s">
        <v>744</v>
      </c>
      <c r="C2650" s="41" t="s">
        <v>443</v>
      </c>
      <c r="D2650" s="41" t="s">
        <v>26</v>
      </c>
      <c r="E2650" s="41" t="s">
        <v>271</v>
      </c>
      <c r="F2650" s="41" t="s">
        <v>271</v>
      </c>
      <c r="G2650" s="41" t="s">
        <v>767</v>
      </c>
      <c r="H2650" s="41">
        <v>12</v>
      </c>
      <c r="I2650" s="41">
        <v>9734.6118121047002</v>
      </c>
      <c r="J2650" s="41">
        <v>22268</v>
      </c>
      <c r="K2650" s="41">
        <v>2154</v>
      </c>
      <c r="L2650" s="41">
        <v>443.13320000000004</v>
      </c>
      <c r="M2650" s="41">
        <v>42.864600000000003</v>
      </c>
      <c r="N2650" s="41"/>
      <c r="O2650" s="41"/>
      <c r="P2650" s="41"/>
      <c r="Q2650" s="41"/>
      <c r="R2650" s="41">
        <v>3826</v>
      </c>
      <c r="S2650" s="41">
        <v>68.485399999999998</v>
      </c>
      <c r="T2650" s="41"/>
      <c r="U2650" s="41"/>
      <c r="V2650" s="41">
        <v>28248</v>
      </c>
      <c r="W2650" s="41">
        <v>554.48320000000001</v>
      </c>
      <c r="X2650" s="41"/>
      <c r="Y2650" s="41"/>
      <c r="Z2650" s="6">
        <f>0</f>
        <v>0</v>
      </c>
      <c r="AA2650" s="6">
        <f t="shared" si="300"/>
        <v>554.48320000000001</v>
      </c>
      <c r="AB2650" t="e">
        <f>IF(ISBLANK(Table1[[#This Row],[FY2425_Cost]])=TRUE,#N/A,Table1[[#This Row],[FY2425_Cost]])</f>
        <v>#N/A</v>
      </c>
      <c r="AC2650" s="6" t="e">
        <f t="shared" si="301"/>
        <v>#N/A</v>
      </c>
      <c r="AD2650" s="6" t="e">
        <f>SUMIFS($AB$3:AB2650,$B$3:B2650,B2650)</f>
        <v>#N/A</v>
      </c>
      <c r="AE2650" s="6">
        <f t="shared" si="302"/>
        <v>4380.5753154471149</v>
      </c>
      <c r="AF2650" s="6">
        <f t="shared" si="303"/>
        <v>4380.5753154471149</v>
      </c>
      <c r="AG2650" s="6">
        <f>VLOOKUP(Table1[[#This Row],[PracticeCode]],$AP$3:$AS$345,4,FALSE)</f>
        <v>4380.5753154471149</v>
      </c>
      <c r="AH2650" s="27">
        <f t="shared" si="304"/>
        <v>318321.8062558237</v>
      </c>
      <c r="AI2650" s="6" t="e">
        <f t="shared" si="299"/>
        <v>#N/A</v>
      </c>
    </row>
    <row r="2651" spans="1:35" x14ac:dyDescent="0.35">
      <c r="A2651" t="str">
        <f t="shared" si="298"/>
        <v>SIMPSON HOUSE MEDICAL CENTREHealthsenseHarrowE84008May2</v>
      </c>
      <c r="B2651" s="41" t="s">
        <v>744</v>
      </c>
      <c r="C2651" s="41" t="s">
        <v>443</v>
      </c>
      <c r="D2651" s="41" t="s">
        <v>26</v>
      </c>
      <c r="E2651" s="41" t="s">
        <v>271</v>
      </c>
      <c r="F2651" s="41" t="s">
        <v>271</v>
      </c>
      <c r="G2651" s="41" t="s">
        <v>757</v>
      </c>
      <c r="H2651" s="41">
        <v>2</v>
      </c>
      <c r="I2651" s="41">
        <v>9734.6118121047002</v>
      </c>
      <c r="J2651" s="41">
        <v>44427</v>
      </c>
      <c r="K2651" s="41">
        <v>1017</v>
      </c>
      <c r="L2651" s="41">
        <v>821.89949999999999</v>
      </c>
      <c r="M2651" s="41">
        <v>18.814499999999999</v>
      </c>
      <c r="N2651" s="41">
        <v>18072</v>
      </c>
      <c r="O2651" s="41">
        <v>1359</v>
      </c>
      <c r="P2651" s="41">
        <v>359.63280000000003</v>
      </c>
      <c r="Q2651" s="41">
        <v>27.0441</v>
      </c>
      <c r="R2651" s="41">
        <v>0</v>
      </c>
      <c r="S2651" s="41">
        <v>0</v>
      </c>
      <c r="T2651" s="41">
        <v>3983</v>
      </c>
      <c r="U2651" s="41">
        <v>87.626000000000005</v>
      </c>
      <c r="V2651" s="41">
        <v>45444</v>
      </c>
      <c r="W2651" s="41">
        <v>840.71399999999994</v>
      </c>
      <c r="X2651" s="41">
        <v>23414</v>
      </c>
      <c r="Y2651" s="41">
        <v>474.30290000000002</v>
      </c>
      <c r="Z2651" s="6">
        <f>0</f>
        <v>0</v>
      </c>
      <c r="AA2651" s="6">
        <f t="shared" si="300"/>
        <v>840.71399999999994</v>
      </c>
      <c r="AB2651">
        <f>IF(ISBLANK(Table1[[#This Row],[FY2425_Cost]])=TRUE,#N/A,Table1[[#This Row],[FY2425_Cost]])</f>
        <v>474.30290000000002</v>
      </c>
      <c r="AC2651" s="6">
        <f t="shared" si="301"/>
        <v>-366.41109999999992</v>
      </c>
      <c r="AD2651" s="6" t="e">
        <f>SUMIFS($AB$3:AB2651,$B$3:B2651,B2651)</f>
        <v>#N/A</v>
      </c>
      <c r="AE2651" s="6">
        <f t="shared" si="302"/>
        <v>4380.5753154471149</v>
      </c>
      <c r="AF2651" s="6">
        <f t="shared" si="303"/>
        <v>4380.5753154471149</v>
      </c>
      <c r="AG2651" s="6">
        <f>VLOOKUP(Table1[[#This Row],[PracticeCode]],$AP$3:$AS$345,4,FALSE)</f>
        <v>4380.5753154471149</v>
      </c>
      <c r="AH2651" s="27">
        <f t="shared" si="304"/>
        <v>318321.8062558237</v>
      </c>
      <c r="AI2651" s="6" t="e">
        <f t="shared" si="299"/>
        <v>#N/A</v>
      </c>
    </row>
    <row r="2652" spans="1:35" x14ac:dyDescent="0.35">
      <c r="A2652" t="str">
        <f t="shared" si="298"/>
        <v>SIMPSON HOUSE MEDICAL CENTREHealthsenseHarrowE84008Nov8</v>
      </c>
      <c r="B2652" s="41" t="s">
        <v>744</v>
      </c>
      <c r="C2652" s="41" t="s">
        <v>443</v>
      </c>
      <c r="D2652" s="41" t="s">
        <v>26</v>
      </c>
      <c r="E2652" s="41" t="s">
        <v>271</v>
      </c>
      <c r="F2652" s="41" t="s">
        <v>271</v>
      </c>
      <c r="G2652" s="41" t="s">
        <v>763</v>
      </c>
      <c r="H2652" s="41">
        <v>8</v>
      </c>
      <c r="I2652" s="41">
        <v>9734.6118121047002</v>
      </c>
      <c r="J2652" s="41">
        <v>33041</v>
      </c>
      <c r="K2652" s="41">
        <v>2055</v>
      </c>
      <c r="L2652" s="41">
        <v>657.51589999999999</v>
      </c>
      <c r="M2652" s="41">
        <v>40.894500000000001</v>
      </c>
      <c r="N2652" s="41"/>
      <c r="O2652" s="41"/>
      <c r="P2652" s="41"/>
      <c r="Q2652" s="41"/>
      <c r="R2652" s="41">
        <v>2701</v>
      </c>
      <c r="S2652" s="41">
        <v>48.347900000000003</v>
      </c>
      <c r="T2652" s="41"/>
      <c r="U2652" s="41"/>
      <c r="V2652" s="41">
        <v>37797</v>
      </c>
      <c r="W2652" s="41">
        <v>746.75829999999996</v>
      </c>
      <c r="X2652" s="41"/>
      <c r="Y2652" s="41"/>
      <c r="Z2652" s="6">
        <f>0</f>
        <v>0</v>
      </c>
      <c r="AA2652" s="6">
        <f t="shared" si="300"/>
        <v>746.75829999999996</v>
      </c>
      <c r="AB2652" t="e">
        <f>IF(ISBLANK(Table1[[#This Row],[FY2425_Cost]])=TRUE,#N/A,Table1[[#This Row],[FY2425_Cost]])</f>
        <v>#N/A</v>
      </c>
      <c r="AC2652" s="6" t="e">
        <f t="shared" si="301"/>
        <v>#N/A</v>
      </c>
      <c r="AD2652" s="6" t="e">
        <f>SUMIFS($AB$3:AB2652,$B$3:B2652,B2652)</f>
        <v>#N/A</v>
      </c>
      <c r="AE2652" s="6">
        <f t="shared" si="302"/>
        <v>4380.5753154471149</v>
      </c>
      <c r="AF2652" s="6">
        <f t="shared" si="303"/>
        <v>4380.5753154471149</v>
      </c>
      <c r="AG2652" s="6">
        <f>VLOOKUP(Table1[[#This Row],[PracticeCode]],$AP$3:$AS$345,4,FALSE)</f>
        <v>4380.5753154471149</v>
      </c>
      <c r="AH2652" s="27">
        <f t="shared" si="304"/>
        <v>318321.8062558237</v>
      </c>
      <c r="AI2652" s="6" t="e">
        <f t="shared" si="299"/>
        <v>#N/A</v>
      </c>
    </row>
    <row r="2653" spans="1:35" x14ac:dyDescent="0.35">
      <c r="A2653" t="str">
        <f t="shared" si="298"/>
        <v>SIMPSON HOUSE MEDICAL CENTREHealthsenseHarrowE84008Oct7</v>
      </c>
      <c r="B2653" s="41" t="s">
        <v>744</v>
      </c>
      <c r="C2653" s="41" t="s">
        <v>443</v>
      </c>
      <c r="D2653" s="41" t="s">
        <v>26</v>
      </c>
      <c r="E2653" s="41" t="s">
        <v>271</v>
      </c>
      <c r="F2653" s="41" t="s">
        <v>271</v>
      </c>
      <c r="G2653" s="41" t="s">
        <v>762</v>
      </c>
      <c r="H2653" s="41">
        <v>7</v>
      </c>
      <c r="I2653" s="41">
        <v>9734.6118121047002</v>
      </c>
      <c r="J2653" s="41">
        <v>34413</v>
      </c>
      <c r="K2653" s="41">
        <v>6682</v>
      </c>
      <c r="L2653" s="41">
        <v>684.81870000000004</v>
      </c>
      <c r="M2653" s="41">
        <v>132.9718</v>
      </c>
      <c r="N2653" s="41">
        <v>0</v>
      </c>
      <c r="O2653" s="41">
        <v>4893</v>
      </c>
      <c r="P2653" s="41">
        <v>0</v>
      </c>
      <c r="Q2653" s="41">
        <v>110.0925</v>
      </c>
      <c r="R2653" s="41">
        <v>2534</v>
      </c>
      <c r="S2653" s="41">
        <v>45.358600000000003</v>
      </c>
      <c r="T2653" s="41">
        <v>4876</v>
      </c>
      <c r="U2653" s="41">
        <v>107.27200000000001</v>
      </c>
      <c r="V2653" s="41">
        <v>43629</v>
      </c>
      <c r="W2653" s="41">
        <v>863.14910000000009</v>
      </c>
      <c r="X2653" s="41">
        <v>9769</v>
      </c>
      <c r="Y2653" s="41">
        <v>217.36450000000002</v>
      </c>
      <c r="Z2653" s="6">
        <f>0</f>
        <v>0</v>
      </c>
      <c r="AA2653" s="6">
        <f t="shared" si="300"/>
        <v>863.14910000000009</v>
      </c>
      <c r="AB2653">
        <f>IF(ISBLANK(Table1[[#This Row],[FY2425_Cost]])=TRUE,#N/A,Table1[[#This Row],[FY2425_Cost]])</f>
        <v>217.36450000000002</v>
      </c>
      <c r="AC2653" s="6">
        <f t="shared" si="301"/>
        <v>-645.78460000000007</v>
      </c>
      <c r="AD2653" s="6" t="e">
        <f>SUMIFS($AB$3:AB2653,$B$3:B2653,B2653)</f>
        <v>#N/A</v>
      </c>
      <c r="AE2653" s="6">
        <f t="shared" si="302"/>
        <v>4380.5753154471149</v>
      </c>
      <c r="AF2653" s="6">
        <f t="shared" si="303"/>
        <v>4380.5753154471149</v>
      </c>
      <c r="AG2653" s="6">
        <f>VLOOKUP(Table1[[#This Row],[PracticeCode]],$AP$3:$AS$345,4,FALSE)</f>
        <v>4380.5753154471149</v>
      </c>
      <c r="AH2653" s="27">
        <f t="shared" si="304"/>
        <v>318321.8062558237</v>
      </c>
      <c r="AI2653" s="6" t="e">
        <f t="shared" si="299"/>
        <v>#N/A</v>
      </c>
    </row>
    <row r="2654" spans="1:35" x14ac:dyDescent="0.35">
      <c r="A2654" t="str">
        <f t="shared" si="298"/>
        <v>SIMPSON HOUSE MEDICAL CENTREHealthsenseHarrowE84008Sep6</v>
      </c>
      <c r="B2654" s="41" t="s">
        <v>744</v>
      </c>
      <c r="C2654" s="41" t="s">
        <v>443</v>
      </c>
      <c r="D2654" s="41" t="s">
        <v>26</v>
      </c>
      <c r="E2654" s="41" t="s">
        <v>271</v>
      </c>
      <c r="F2654" s="41" t="s">
        <v>271</v>
      </c>
      <c r="G2654" s="41" t="s">
        <v>761</v>
      </c>
      <c r="H2654" s="41">
        <v>6</v>
      </c>
      <c r="I2654" s="41">
        <v>9734.6118121047002</v>
      </c>
      <c r="J2654" s="41">
        <v>49165</v>
      </c>
      <c r="K2654" s="41">
        <v>4248</v>
      </c>
      <c r="L2654" s="41">
        <v>978.38350000000003</v>
      </c>
      <c r="M2654" s="41">
        <v>84.535200000000003</v>
      </c>
      <c r="N2654" s="41">
        <v>25473</v>
      </c>
      <c r="O2654" s="41">
        <v>2699</v>
      </c>
      <c r="P2654" s="41">
        <v>573.14249999999993</v>
      </c>
      <c r="Q2654" s="41">
        <v>60.727499999999999</v>
      </c>
      <c r="R2654" s="41">
        <v>1827</v>
      </c>
      <c r="S2654" s="41">
        <v>32.703299999999999</v>
      </c>
      <c r="T2654" s="41">
        <v>4448</v>
      </c>
      <c r="U2654" s="41">
        <v>97.855999999999995</v>
      </c>
      <c r="V2654" s="41">
        <v>55240</v>
      </c>
      <c r="W2654" s="41">
        <v>1095.6219999999998</v>
      </c>
      <c r="X2654" s="41">
        <v>32620</v>
      </c>
      <c r="Y2654" s="41">
        <v>731.72599999999989</v>
      </c>
      <c r="Z2654" s="6">
        <f>0</f>
        <v>0</v>
      </c>
      <c r="AA2654" s="6">
        <f t="shared" si="300"/>
        <v>1095.6219999999998</v>
      </c>
      <c r="AB2654">
        <f>IF(ISBLANK(Table1[[#This Row],[FY2425_Cost]])=TRUE,#N/A,Table1[[#This Row],[FY2425_Cost]])</f>
        <v>731.72599999999989</v>
      </c>
      <c r="AC2654" s="6">
        <f t="shared" si="301"/>
        <v>-363.89599999999996</v>
      </c>
      <c r="AD2654" s="6" t="e">
        <f>SUMIFS($AB$3:AB2654,$B$3:B2654,B2654)</f>
        <v>#N/A</v>
      </c>
      <c r="AE2654" s="6">
        <f t="shared" si="302"/>
        <v>4380.5753154471149</v>
      </c>
      <c r="AF2654" s="6">
        <f t="shared" si="303"/>
        <v>4380.5753154471149</v>
      </c>
      <c r="AG2654" s="6">
        <f>VLOOKUP(Table1[[#This Row],[PracticeCode]],$AP$3:$AS$345,4,FALSE)</f>
        <v>4380.5753154471149</v>
      </c>
      <c r="AH2654" s="27">
        <f t="shared" si="304"/>
        <v>318321.8062558237</v>
      </c>
      <c r="AI2654" s="6" t="e">
        <f t="shared" si="299"/>
        <v>#N/A</v>
      </c>
    </row>
    <row r="2655" spans="1:35" x14ac:dyDescent="0.35">
      <c r="A2655" t="str">
        <f t="shared" si="298"/>
        <v>Skyways Medical CentreGreat West RoadHounslowE85707Apr1</v>
      </c>
      <c r="B2655" s="41" t="s">
        <v>272</v>
      </c>
      <c r="C2655" s="41" t="s">
        <v>491</v>
      </c>
      <c r="D2655" s="41" t="s">
        <v>16</v>
      </c>
      <c r="E2655" s="41" t="s">
        <v>273</v>
      </c>
      <c r="F2655" s="41" t="s">
        <v>273</v>
      </c>
      <c r="G2655" s="41" t="s">
        <v>756</v>
      </c>
      <c r="H2655" s="41">
        <v>1</v>
      </c>
      <c r="I2655" s="41">
        <v>6651.0969103473899</v>
      </c>
      <c r="J2655" s="41">
        <v>14715</v>
      </c>
      <c r="K2655" s="41">
        <v>0</v>
      </c>
      <c r="L2655" s="41">
        <v>272.22749999999996</v>
      </c>
      <c r="M2655" s="41">
        <v>0</v>
      </c>
      <c r="N2655" s="41">
        <v>174</v>
      </c>
      <c r="O2655" s="41">
        <v>800</v>
      </c>
      <c r="P2655" s="41">
        <v>3.4626000000000001</v>
      </c>
      <c r="Q2655" s="41">
        <v>15.920000000000002</v>
      </c>
      <c r="R2655" s="41">
        <v>12251</v>
      </c>
      <c r="S2655" s="41">
        <v>219.2929</v>
      </c>
      <c r="T2655" s="41">
        <v>4291</v>
      </c>
      <c r="U2655" s="41">
        <v>94.402000000000001</v>
      </c>
      <c r="V2655" s="41">
        <v>26966</v>
      </c>
      <c r="W2655" s="41">
        <v>491.5204</v>
      </c>
      <c r="X2655" s="41">
        <v>5265</v>
      </c>
      <c r="Y2655" s="41">
        <v>113.78460000000001</v>
      </c>
      <c r="Z2655" s="6">
        <f>0</f>
        <v>0</v>
      </c>
      <c r="AA2655" s="6">
        <f t="shared" si="300"/>
        <v>491.5204</v>
      </c>
      <c r="AB2655">
        <f>IF(ISBLANK(Table1[[#This Row],[FY2425_Cost]])=TRUE,#N/A,Table1[[#This Row],[FY2425_Cost]])</f>
        <v>113.78460000000001</v>
      </c>
      <c r="AC2655" s="6">
        <f t="shared" si="301"/>
        <v>-377.73579999999998</v>
      </c>
      <c r="AD2655" s="6">
        <f>SUMIFS($AB$3:AB2655,$B$3:B2655,B2655)</f>
        <v>113.78460000000001</v>
      </c>
      <c r="AE2655" s="6">
        <f t="shared" si="302"/>
        <v>2992.9936096563256</v>
      </c>
      <c r="AF2655" s="6">
        <f t="shared" si="303"/>
        <v>2992.9936096563256</v>
      </c>
      <c r="AG2655" s="6">
        <f>VLOOKUP(Table1[[#This Row],[PracticeCode]],$AP$3:$AS$345,4,FALSE)</f>
        <v>2992.9936096563256</v>
      </c>
      <c r="AH2655" s="27">
        <f t="shared" si="304"/>
        <v>217490.86896835966</v>
      </c>
      <c r="AI2655" s="6">
        <f t="shared" si="299"/>
        <v>0</v>
      </c>
    </row>
    <row r="2656" spans="1:35" x14ac:dyDescent="0.35">
      <c r="A2656" t="str">
        <f t="shared" si="298"/>
        <v>Skyways Medical CentreGreat West RoadHounslowE85707Aug5</v>
      </c>
      <c r="B2656" s="41" t="s">
        <v>272</v>
      </c>
      <c r="C2656" s="41" t="s">
        <v>491</v>
      </c>
      <c r="D2656" s="41" t="s">
        <v>16</v>
      </c>
      <c r="E2656" s="41" t="s">
        <v>273</v>
      </c>
      <c r="F2656" s="41" t="s">
        <v>273</v>
      </c>
      <c r="G2656" s="41" t="s">
        <v>760</v>
      </c>
      <c r="H2656" s="41">
        <v>5</v>
      </c>
      <c r="I2656" s="41">
        <v>6651.0969103473899</v>
      </c>
      <c r="J2656" s="41">
        <v>257</v>
      </c>
      <c r="K2656" s="41">
        <v>501</v>
      </c>
      <c r="L2656" s="41">
        <v>4.7545000000000002</v>
      </c>
      <c r="M2656" s="41">
        <v>9.2684999999999995</v>
      </c>
      <c r="N2656" s="41">
        <v>192</v>
      </c>
      <c r="O2656" s="41">
        <v>2</v>
      </c>
      <c r="P2656" s="41">
        <v>3.8208000000000002</v>
      </c>
      <c r="Q2656" s="41">
        <v>3.9800000000000002E-2</v>
      </c>
      <c r="R2656" s="41">
        <v>6266</v>
      </c>
      <c r="S2656" s="41">
        <v>112.1614</v>
      </c>
      <c r="T2656" s="41">
        <v>5620</v>
      </c>
      <c r="U2656" s="41">
        <v>123.64</v>
      </c>
      <c r="V2656" s="41">
        <v>7024</v>
      </c>
      <c r="W2656" s="41">
        <v>126.1844</v>
      </c>
      <c r="X2656" s="41">
        <v>5814</v>
      </c>
      <c r="Y2656" s="41">
        <v>127.50060000000001</v>
      </c>
      <c r="Z2656" s="6">
        <f>0</f>
        <v>0</v>
      </c>
      <c r="AA2656" s="6">
        <f t="shared" si="300"/>
        <v>126.1844</v>
      </c>
      <c r="AB2656">
        <f>IF(ISBLANK(Table1[[#This Row],[FY2425_Cost]])=TRUE,#N/A,Table1[[#This Row],[FY2425_Cost]])</f>
        <v>127.50060000000001</v>
      </c>
      <c r="AC2656" s="6">
        <f t="shared" si="301"/>
        <v>1.3162000000000091</v>
      </c>
      <c r="AD2656" s="6">
        <f>SUMIFS($AB$3:AB2656,$B$3:B2656,B2656)</f>
        <v>241.28520000000003</v>
      </c>
      <c r="AE2656" s="6">
        <f t="shared" si="302"/>
        <v>2992.9936096563256</v>
      </c>
      <c r="AF2656" s="6">
        <f t="shared" si="303"/>
        <v>2992.9936096563256</v>
      </c>
      <c r="AG2656" s="6">
        <f>VLOOKUP(Table1[[#This Row],[PracticeCode]],$AP$3:$AS$345,4,FALSE)</f>
        <v>2992.9936096563256</v>
      </c>
      <c r="AH2656" s="27">
        <f t="shared" si="304"/>
        <v>217490.86896835966</v>
      </c>
      <c r="AI2656" s="6">
        <f t="shared" si="299"/>
        <v>0</v>
      </c>
    </row>
    <row r="2657" spans="1:35" x14ac:dyDescent="0.35">
      <c r="A2657" t="str">
        <f t="shared" si="298"/>
        <v>Skyways Medical CentreGreat West RoadHounslowE85707Dec9</v>
      </c>
      <c r="B2657" s="41" t="s">
        <v>272</v>
      </c>
      <c r="C2657" s="41" t="s">
        <v>491</v>
      </c>
      <c r="D2657" s="41" t="s">
        <v>16</v>
      </c>
      <c r="E2657" s="41" t="s">
        <v>273</v>
      </c>
      <c r="F2657" s="41" t="s">
        <v>273</v>
      </c>
      <c r="G2657" s="41" t="s">
        <v>764</v>
      </c>
      <c r="H2657" s="41">
        <v>9</v>
      </c>
      <c r="I2657" s="41">
        <v>6651.0969103473899</v>
      </c>
      <c r="J2657" s="41">
        <v>131</v>
      </c>
      <c r="K2657" s="41">
        <v>534</v>
      </c>
      <c r="L2657" s="41">
        <v>2.6069</v>
      </c>
      <c r="M2657" s="41">
        <v>10.6266</v>
      </c>
      <c r="N2657" s="41"/>
      <c r="O2657" s="41"/>
      <c r="P2657" s="41"/>
      <c r="Q2657" s="41"/>
      <c r="R2657" s="41">
        <v>3274</v>
      </c>
      <c r="S2657" s="41">
        <v>58.604599999999998</v>
      </c>
      <c r="T2657" s="41"/>
      <c r="U2657" s="41"/>
      <c r="V2657" s="41">
        <v>3939</v>
      </c>
      <c r="W2657" s="41">
        <v>71.838099999999997</v>
      </c>
      <c r="X2657" s="41"/>
      <c r="Y2657" s="41"/>
      <c r="Z2657" s="6">
        <f>0</f>
        <v>0</v>
      </c>
      <c r="AA2657" s="6">
        <f t="shared" si="300"/>
        <v>71.838099999999997</v>
      </c>
      <c r="AB2657" t="e">
        <f>IF(ISBLANK(Table1[[#This Row],[FY2425_Cost]])=TRUE,#N/A,Table1[[#This Row],[FY2425_Cost]])</f>
        <v>#N/A</v>
      </c>
      <c r="AC2657" s="6" t="e">
        <f t="shared" si="301"/>
        <v>#N/A</v>
      </c>
      <c r="AD2657" s="6" t="e">
        <f>SUMIFS($AB$3:AB2657,$B$3:B2657,B2657)</f>
        <v>#N/A</v>
      </c>
      <c r="AE2657" s="6">
        <f t="shared" si="302"/>
        <v>2992.9936096563256</v>
      </c>
      <c r="AF2657" s="6">
        <f t="shared" si="303"/>
        <v>2992.9936096563256</v>
      </c>
      <c r="AG2657" s="6">
        <f>VLOOKUP(Table1[[#This Row],[PracticeCode]],$AP$3:$AS$345,4,FALSE)</f>
        <v>2992.9936096563256</v>
      </c>
      <c r="AH2657" s="27">
        <f t="shared" si="304"/>
        <v>217490.86896835966</v>
      </c>
      <c r="AI2657" s="6" t="e">
        <f t="shared" si="299"/>
        <v>#N/A</v>
      </c>
    </row>
    <row r="2658" spans="1:35" x14ac:dyDescent="0.35">
      <c r="A2658" t="str">
        <f t="shared" si="298"/>
        <v>Skyways Medical CentreGreat West RoadHounslowE85707Feb11</v>
      </c>
      <c r="B2658" s="41" t="s">
        <v>272</v>
      </c>
      <c r="C2658" s="41" t="s">
        <v>491</v>
      </c>
      <c r="D2658" s="41" t="s">
        <v>16</v>
      </c>
      <c r="E2658" s="41" t="s">
        <v>273</v>
      </c>
      <c r="F2658" s="41" t="s">
        <v>273</v>
      </c>
      <c r="G2658" s="41" t="s">
        <v>766</v>
      </c>
      <c r="H2658" s="41">
        <v>11</v>
      </c>
      <c r="I2658" s="41">
        <v>6651.0969103473899</v>
      </c>
      <c r="J2658" s="41">
        <v>1779</v>
      </c>
      <c r="K2658" s="41">
        <v>1</v>
      </c>
      <c r="L2658" s="41">
        <v>35.402100000000004</v>
      </c>
      <c r="M2658" s="41">
        <v>1.9900000000000001E-2</v>
      </c>
      <c r="N2658" s="41"/>
      <c r="O2658" s="41"/>
      <c r="P2658" s="41"/>
      <c r="Q2658" s="41"/>
      <c r="R2658" s="41">
        <v>6984</v>
      </c>
      <c r="S2658" s="41">
        <v>125.0136</v>
      </c>
      <c r="T2658" s="41"/>
      <c r="U2658" s="41"/>
      <c r="V2658" s="41">
        <v>8764</v>
      </c>
      <c r="W2658" s="41">
        <v>160.43559999999999</v>
      </c>
      <c r="X2658" s="41"/>
      <c r="Y2658" s="41"/>
      <c r="Z2658" s="6">
        <f>0</f>
        <v>0</v>
      </c>
      <c r="AA2658" s="6">
        <f t="shared" si="300"/>
        <v>160.43559999999999</v>
      </c>
      <c r="AB2658" t="e">
        <f>IF(ISBLANK(Table1[[#This Row],[FY2425_Cost]])=TRUE,#N/A,Table1[[#This Row],[FY2425_Cost]])</f>
        <v>#N/A</v>
      </c>
      <c r="AC2658" s="6" t="e">
        <f t="shared" si="301"/>
        <v>#N/A</v>
      </c>
      <c r="AD2658" s="6" t="e">
        <f>SUMIFS($AB$3:AB2658,$B$3:B2658,B2658)</f>
        <v>#N/A</v>
      </c>
      <c r="AE2658" s="6">
        <f t="shared" si="302"/>
        <v>2992.9936096563256</v>
      </c>
      <c r="AF2658" s="6">
        <f t="shared" si="303"/>
        <v>2992.9936096563256</v>
      </c>
      <c r="AG2658" s="6">
        <f>VLOOKUP(Table1[[#This Row],[PracticeCode]],$AP$3:$AS$345,4,FALSE)</f>
        <v>2992.9936096563256</v>
      </c>
      <c r="AH2658" s="27">
        <f t="shared" si="304"/>
        <v>217490.86896835966</v>
      </c>
      <c r="AI2658" s="6" t="e">
        <f t="shared" si="299"/>
        <v>#N/A</v>
      </c>
    </row>
    <row r="2659" spans="1:35" x14ac:dyDescent="0.35">
      <c r="A2659" t="str">
        <f t="shared" si="298"/>
        <v>Skyways Medical CentreGreat West RoadHounslowE85707Jan10</v>
      </c>
      <c r="B2659" s="41" t="s">
        <v>272</v>
      </c>
      <c r="C2659" s="41" t="s">
        <v>491</v>
      </c>
      <c r="D2659" s="41" t="s">
        <v>16</v>
      </c>
      <c r="E2659" s="41" t="s">
        <v>273</v>
      </c>
      <c r="F2659" s="41" t="s">
        <v>273</v>
      </c>
      <c r="G2659" s="41" t="s">
        <v>765</v>
      </c>
      <c r="H2659" s="41">
        <v>10</v>
      </c>
      <c r="I2659" s="41">
        <v>6651.0969103473899</v>
      </c>
      <c r="J2659" s="41">
        <v>170</v>
      </c>
      <c r="K2659" s="41">
        <v>1458</v>
      </c>
      <c r="L2659" s="41">
        <v>3.383</v>
      </c>
      <c r="M2659" s="41">
        <v>29.014200000000002</v>
      </c>
      <c r="N2659" s="41"/>
      <c r="O2659" s="41"/>
      <c r="P2659" s="41"/>
      <c r="Q2659" s="41"/>
      <c r="R2659" s="41">
        <v>11625</v>
      </c>
      <c r="S2659" s="41">
        <v>208.08750000000001</v>
      </c>
      <c r="T2659" s="41"/>
      <c r="U2659" s="41"/>
      <c r="V2659" s="41">
        <v>13253</v>
      </c>
      <c r="W2659" s="41">
        <v>240.4847</v>
      </c>
      <c r="X2659" s="41"/>
      <c r="Y2659" s="41"/>
      <c r="Z2659" s="6">
        <f>0</f>
        <v>0</v>
      </c>
      <c r="AA2659" s="6">
        <f t="shared" si="300"/>
        <v>240.4847</v>
      </c>
      <c r="AB2659" t="e">
        <f>IF(ISBLANK(Table1[[#This Row],[FY2425_Cost]])=TRUE,#N/A,Table1[[#This Row],[FY2425_Cost]])</f>
        <v>#N/A</v>
      </c>
      <c r="AC2659" s="6" t="e">
        <f t="shared" si="301"/>
        <v>#N/A</v>
      </c>
      <c r="AD2659" s="6" t="e">
        <f>SUMIFS($AB$3:AB2659,$B$3:B2659,B2659)</f>
        <v>#N/A</v>
      </c>
      <c r="AE2659" s="6">
        <f t="shared" si="302"/>
        <v>2992.9936096563256</v>
      </c>
      <c r="AF2659" s="6">
        <f t="shared" si="303"/>
        <v>2992.9936096563256</v>
      </c>
      <c r="AG2659" s="6">
        <f>VLOOKUP(Table1[[#This Row],[PracticeCode]],$AP$3:$AS$345,4,FALSE)</f>
        <v>2992.9936096563256</v>
      </c>
      <c r="AH2659" s="27">
        <f t="shared" si="304"/>
        <v>217490.86896835966</v>
      </c>
      <c r="AI2659" s="6" t="e">
        <f t="shared" si="299"/>
        <v>#N/A</v>
      </c>
    </row>
    <row r="2660" spans="1:35" x14ac:dyDescent="0.35">
      <c r="A2660" t="str">
        <f t="shared" si="298"/>
        <v>Skyways Medical CentreGreat West RoadHounslowE85707Jul4</v>
      </c>
      <c r="B2660" s="41" t="s">
        <v>272</v>
      </c>
      <c r="C2660" s="41" t="s">
        <v>491</v>
      </c>
      <c r="D2660" s="41" t="s">
        <v>16</v>
      </c>
      <c r="E2660" s="41" t="s">
        <v>273</v>
      </c>
      <c r="F2660" s="41" t="s">
        <v>273</v>
      </c>
      <c r="G2660" s="41" t="s">
        <v>759</v>
      </c>
      <c r="H2660" s="41">
        <v>4</v>
      </c>
      <c r="I2660" s="41">
        <v>6651.0969103473899</v>
      </c>
      <c r="J2660" s="41">
        <v>138</v>
      </c>
      <c r="K2660" s="41">
        <v>661</v>
      </c>
      <c r="L2660" s="41">
        <v>2.5529999999999999</v>
      </c>
      <c r="M2660" s="41">
        <v>12.228499999999999</v>
      </c>
      <c r="N2660" s="41">
        <v>506</v>
      </c>
      <c r="O2660" s="41">
        <v>294</v>
      </c>
      <c r="P2660" s="41">
        <v>10.0694</v>
      </c>
      <c r="Q2660" s="41">
        <v>5.8506</v>
      </c>
      <c r="R2660" s="41">
        <v>5008</v>
      </c>
      <c r="S2660" s="41">
        <v>89.643199999999993</v>
      </c>
      <c r="T2660" s="41">
        <v>7657</v>
      </c>
      <c r="U2660" s="41">
        <v>168.45400000000001</v>
      </c>
      <c r="V2660" s="41">
        <v>5807</v>
      </c>
      <c r="W2660" s="41">
        <v>104.42469999999999</v>
      </c>
      <c r="X2660" s="41">
        <v>8457</v>
      </c>
      <c r="Y2660" s="41">
        <v>184.374</v>
      </c>
      <c r="Z2660" s="6">
        <f>0</f>
        <v>0</v>
      </c>
      <c r="AA2660" s="6">
        <f t="shared" si="300"/>
        <v>104.42469999999999</v>
      </c>
      <c r="AB2660">
        <f>IF(ISBLANK(Table1[[#This Row],[FY2425_Cost]])=TRUE,#N/A,Table1[[#This Row],[FY2425_Cost]])</f>
        <v>184.374</v>
      </c>
      <c r="AC2660" s="6">
        <f t="shared" si="301"/>
        <v>79.949300000000008</v>
      </c>
      <c r="AD2660" s="6" t="e">
        <f>SUMIFS($AB$3:AB2660,$B$3:B2660,B2660)</f>
        <v>#N/A</v>
      </c>
      <c r="AE2660" s="6">
        <f t="shared" si="302"/>
        <v>2992.9936096563256</v>
      </c>
      <c r="AF2660" s="6">
        <f t="shared" si="303"/>
        <v>2992.9936096563256</v>
      </c>
      <c r="AG2660" s="6">
        <f>VLOOKUP(Table1[[#This Row],[PracticeCode]],$AP$3:$AS$345,4,FALSE)</f>
        <v>2992.9936096563256</v>
      </c>
      <c r="AH2660" s="27">
        <f t="shared" si="304"/>
        <v>217490.86896835966</v>
      </c>
      <c r="AI2660" s="6" t="e">
        <f t="shared" si="299"/>
        <v>#N/A</v>
      </c>
    </row>
    <row r="2661" spans="1:35" x14ac:dyDescent="0.35">
      <c r="A2661" t="str">
        <f t="shared" si="298"/>
        <v>Skyways Medical CentreGreat West RoadHounslowE85707Jun3</v>
      </c>
      <c r="B2661" s="41" t="s">
        <v>272</v>
      </c>
      <c r="C2661" s="41" t="s">
        <v>491</v>
      </c>
      <c r="D2661" s="41" t="s">
        <v>16</v>
      </c>
      <c r="E2661" s="41" t="s">
        <v>273</v>
      </c>
      <c r="F2661" s="41" t="s">
        <v>273</v>
      </c>
      <c r="G2661" s="41" t="s">
        <v>758</v>
      </c>
      <c r="H2661" s="41">
        <v>3</v>
      </c>
      <c r="I2661" s="41">
        <v>6651.0969103473899</v>
      </c>
      <c r="J2661" s="41">
        <v>190</v>
      </c>
      <c r="K2661" s="41">
        <v>915</v>
      </c>
      <c r="L2661" s="41">
        <v>3.5149999999999997</v>
      </c>
      <c r="M2661" s="41">
        <v>16.927499999999998</v>
      </c>
      <c r="N2661" s="41">
        <v>1009</v>
      </c>
      <c r="O2661" s="41">
        <v>5</v>
      </c>
      <c r="P2661" s="41">
        <v>20.0791</v>
      </c>
      <c r="Q2661" s="41">
        <v>9.9500000000000005E-2</v>
      </c>
      <c r="R2661" s="41">
        <v>5674</v>
      </c>
      <c r="S2661" s="41">
        <v>101.5646</v>
      </c>
      <c r="T2661" s="41">
        <v>6962</v>
      </c>
      <c r="U2661" s="41">
        <v>153.16399999999999</v>
      </c>
      <c r="V2661" s="41">
        <v>6779</v>
      </c>
      <c r="W2661" s="41">
        <v>122.00709999999999</v>
      </c>
      <c r="X2661" s="41">
        <v>7976</v>
      </c>
      <c r="Y2661" s="41">
        <v>173.34259999999998</v>
      </c>
      <c r="Z2661" s="6">
        <f>0</f>
        <v>0</v>
      </c>
      <c r="AA2661" s="6">
        <f t="shared" si="300"/>
        <v>122.00709999999999</v>
      </c>
      <c r="AB2661">
        <f>IF(ISBLANK(Table1[[#This Row],[FY2425_Cost]])=TRUE,#N/A,Table1[[#This Row],[FY2425_Cost]])</f>
        <v>173.34259999999998</v>
      </c>
      <c r="AC2661" s="6">
        <f t="shared" si="301"/>
        <v>51.335499999999982</v>
      </c>
      <c r="AD2661" s="6" t="e">
        <f>SUMIFS($AB$3:AB2661,$B$3:B2661,B2661)</f>
        <v>#N/A</v>
      </c>
      <c r="AE2661" s="6">
        <f t="shared" si="302"/>
        <v>2992.9936096563256</v>
      </c>
      <c r="AF2661" s="6">
        <f t="shared" si="303"/>
        <v>2992.9936096563256</v>
      </c>
      <c r="AG2661" s="6">
        <f>VLOOKUP(Table1[[#This Row],[PracticeCode]],$AP$3:$AS$345,4,FALSE)</f>
        <v>2992.9936096563256</v>
      </c>
      <c r="AH2661" s="27">
        <f t="shared" si="304"/>
        <v>217490.86896835966</v>
      </c>
      <c r="AI2661" s="6" t="e">
        <f t="shared" si="299"/>
        <v>#N/A</v>
      </c>
    </row>
    <row r="2662" spans="1:35" x14ac:dyDescent="0.35">
      <c r="A2662" t="str">
        <f t="shared" si="298"/>
        <v>Skyways Medical CentreGreat West RoadHounslowE85707Mar12</v>
      </c>
      <c r="B2662" s="41" t="s">
        <v>272</v>
      </c>
      <c r="C2662" s="41" t="s">
        <v>491</v>
      </c>
      <c r="D2662" s="41" t="s">
        <v>16</v>
      </c>
      <c r="E2662" s="41" t="s">
        <v>273</v>
      </c>
      <c r="F2662" s="41" t="s">
        <v>273</v>
      </c>
      <c r="G2662" s="41" t="s">
        <v>767</v>
      </c>
      <c r="H2662" s="41">
        <v>12</v>
      </c>
      <c r="I2662" s="41">
        <v>6651.0969103473899</v>
      </c>
      <c r="J2662" s="41">
        <v>145</v>
      </c>
      <c r="K2662" s="41">
        <v>480</v>
      </c>
      <c r="L2662" s="41">
        <v>2.8855</v>
      </c>
      <c r="M2662" s="41">
        <v>9.5519999999999996</v>
      </c>
      <c r="N2662" s="41"/>
      <c r="O2662" s="41"/>
      <c r="P2662" s="41"/>
      <c r="Q2662" s="41"/>
      <c r="R2662" s="41">
        <v>14593</v>
      </c>
      <c r="S2662" s="41">
        <v>261.21469999999999</v>
      </c>
      <c r="T2662" s="41"/>
      <c r="U2662" s="41"/>
      <c r="V2662" s="41">
        <v>15218</v>
      </c>
      <c r="W2662" s="41">
        <v>273.65219999999999</v>
      </c>
      <c r="X2662" s="41"/>
      <c r="Y2662" s="41"/>
      <c r="Z2662" s="6">
        <f>0</f>
        <v>0</v>
      </c>
      <c r="AA2662" s="6">
        <f t="shared" si="300"/>
        <v>273.65219999999999</v>
      </c>
      <c r="AB2662" t="e">
        <f>IF(ISBLANK(Table1[[#This Row],[FY2425_Cost]])=TRUE,#N/A,Table1[[#This Row],[FY2425_Cost]])</f>
        <v>#N/A</v>
      </c>
      <c r="AC2662" s="6" t="e">
        <f t="shared" si="301"/>
        <v>#N/A</v>
      </c>
      <c r="AD2662" s="6" t="e">
        <f>SUMIFS($AB$3:AB2662,$B$3:B2662,B2662)</f>
        <v>#N/A</v>
      </c>
      <c r="AE2662" s="6">
        <f t="shared" si="302"/>
        <v>2992.9936096563256</v>
      </c>
      <c r="AF2662" s="6">
        <f t="shared" si="303"/>
        <v>2992.9936096563256</v>
      </c>
      <c r="AG2662" s="6">
        <f>VLOOKUP(Table1[[#This Row],[PracticeCode]],$AP$3:$AS$345,4,FALSE)</f>
        <v>2992.9936096563256</v>
      </c>
      <c r="AH2662" s="27">
        <f t="shared" si="304"/>
        <v>217490.86896835966</v>
      </c>
      <c r="AI2662" s="6" t="e">
        <f t="shared" si="299"/>
        <v>#N/A</v>
      </c>
    </row>
    <row r="2663" spans="1:35" x14ac:dyDescent="0.35">
      <c r="A2663" t="str">
        <f t="shared" si="298"/>
        <v>Skyways Medical CentreGreat West RoadHounslowE85707May2</v>
      </c>
      <c r="B2663" s="41" t="s">
        <v>272</v>
      </c>
      <c r="C2663" s="41" t="s">
        <v>491</v>
      </c>
      <c r="D2663" s="41" t="s">
        <v>16</v>
      </c>
      <c r="E2663" s="41" t="s">
        <v>273</v>
      </c>
      <c r="F2663" s="41" t="s">
        <v>273</v>
      </c>
      <c r="G2663" s="41" t="s">
        <v>757</v>
      </c>
      <c r="H2663" s="41">
        <v>2</v>
      </c>
      <c r="I2663" s="41">
        <v>6651.0969103473899</v>
      </c>
      <c r="J2663" s="41">
        <v>16599</v>
      </c>
      <c r="K2663" s="41">
        <v>535</v>
      </c>
      <c r="L2663" s="41">
        <v>307.08150000000001</v>
      </c>
      <c r="M2663" s="41">
        <v>9.8974999999999991</v>
      </c>
      <c r="N2663" s="41">
        <v>409</v>
      </c>
      <c r="O2663" s="41">
        <v>294</v>
      </c>
      <c r="P2663" s="41">
        <v>8.1391000000000009</v>
      </c>
      <c r="Q2663" s="41">
        <v>5.8506</v>
      </c>
      <c r="R2663" s="41">
        <v>9482</v>
      </c>
      <c r="S2663" s="41">
        <v>169.7278</v>
      </c>
      <c r="T2663" s="41">
        <v>4123</v>
      </c>
      <c r="U2663" s="41">
        <v>90.706000000000003</v>
      </c>
      <c r="V2663" s="41">
        <v>26616</v>
      </c>
      <c r="W2663" s="41">
        <v>486.70679999999999</v>
      </c>
      <c r="X2663" s="41">
        <v>4826</v>
      </c>
      <c r="Y2663" s="41">
        <v>104.6957</v>
      </c>
      <c r="Z2663" s="6">
        <f>0</f>
        <v>0</v>
      </c>
      <c r="AA2663" s="6">
        <f t="shared" si="300"/>
        <v>486.70679999999999</v>
      </c>
      <c r="AB2663">
        <f>IF(ISBLANK(Table1[[#This Row],[FY2425_Cost]])=TRUE,#N/A,Table1[[#This Row],[FY2425_Cost]])</f>
        <v>104.6957</v>
      </c>
      <c r="AC2663" s="6">
        <f t="shared" si="301"/>
        <v>-382.0111</v>
      </c>
      <c r="AD2663" s="6" t="e">
        <f>SUMIFS($AB$3:AB2663,$B$3:B2663,B2663)</f>
        <v>#N/A</v>
      </c>
      <c r="AE2663" s="6">
        <f t="shared" si="302"/>
        <v>2992.9936096563256</v>
      </c>
      <c r="AF2663" s="6">
        <f t="shared" si="303"/>
        <v>2992.9936096563256</v>
      </c>
      <c r="AG2663" s="6">
        <f>VLOOKUP(Table1[[#This Row],[PracticeCode]],$AP$3:$AS$345,4,FALSE)</f>
        <v>2992.9936096563256</v>
      </c>
      <c r="AH2663" s="27">
        <f t="shared" si="304"/>
        <v>217490.86896835966</v>
      </c>
      <c r="AI2663" s="6" t="e">
        <f t="shared" si="299"/>
        <v>#N/A</v>
      </c>
    </row>
    <row r="2664" spans="1:35" x14ac:dyDescent="0.35">
      <c r="A2664" t="str">
        <f t="shared" si="298"/>
        <v>Skyways Medical CentreGreat West RoadHounslowE85707Nov8</v>
      </c>
      <c r="B2664" s="41" t="s">
        <v>272</v>
      </c>
      <c r="C2664" s="41" t="s">
        <v>491</v>
      </c>
      <c r="D2664" s="41" t="s">
        <v>16</v>
      </c>
      <c r="E2664" s="41" t="s">
        <v>273</v>
      </c>
      <c r="F2664" s="41" t="s">
        <v>273</v>
      </c>
      <c r="G2664" s="41" t="s">
        <v>763</v>
      </c>
      <c r="H2664" s="41">
        <v>8</v>
      </c>
      <c r="I2664" s="41">
        <v>6651.0969103473899</v>
      </c>
      <c r="J2664" s="41">
        <v>209</v>
      </c>
      <c r="K2664" s="41">
        <v>0</v>
      </c>
      <c r="L2664" s="41">
        <v>4.1591000000000005</v>
      </c>
      <c r="M2664" s="41">
        <v>0</v>
      </c>
      <c r="N2664" s="41"/>
      <c r="O2664" s="41"/>
      <c r="P2664" s="41"/>
      <c r="Q2664" s="41"/>
      <c r="R2664" s="41">
        <v>5702</v>
      </c>
      <c r="S2664" s="41">
        <v>102.0658</v>
      </c>
      <c r="T2664" s="41"/>
      <c r="U2664" s="41"/>
      <c r="V2664" s="41">
        <v>5911</v>
      </c>
      <c r="W2664" s="41">
        <v>106.22489999999999</v>
      </c>
      <c r="X2664" s="41"/>
      <c r="Y2664" s="41"/>
      <c r="Z2664" s="6">
        <f>0</f>
        <v>0</v>
      </c>
      <c r="AA2664" s="6">
        <f t="shared" si="300"/>
        <v>106.22489999999999</v>
      </c>
      <c r="AB2664" t="e">
        <f>IF(ISBLANK(Table1[[#This Row],[FY2425_Cost]])=TRUE,#N/A,Table1[[#This Row],[FY2425_Cost]])</f>
        <v>#N/A</v>
      </c>
      <c r="AC2664" s="6" t="e">
        <f t="shared" si="301"/>
        <v>#N/A</v>
      </c>
      <c r="AD2664" s="6" t="e">
        <f>SUMIFS($AB$3:AB2664,$B$3:B2664,B2664)</f>
        <v>#N/A</v>
      </c>
      <c r="AE2664" s="6">
        <f t="shared" si="302"/>
        <v>2992.9936096563256</v>
      </c>
      <c r="AF2664" s="6">
        <f t="shared" si="303"/>
        <v>2992.9936096563256</v>
      </c>
      <c r="AG2664" s="6">
        <f>VLOOKUP(Table1[[#This Row],[PracticeCode]],$AP$3:$AS$345,4,FALSE)</f>
        <v>2992.9936096563256</v>
      </c>
      <c r="AH2664" s="27">
        <f t="shared" si="304"/>
        <v>217490.86896835966</v>
      </c>
      <c r="AI2664" s="6" t="e">
        <f t="shared" si="299"/>
        <v>#N/A</v>
      </c>
    </row>
    <row r="2665" spans="1:35" x14ac:dyDescent="0.35">
      <c r="A2665" t="str">
        <f t="shared" si="298"/>
        <v>Skyways Medical CentreGreat West RoadHounslowE85707Oct7</v>
      </c>
      <c r="B2665" s="41" t="s">
        <v>272</v>
      </c>
      <c r="C2665" s="41" t="s">
        <v>491</v>
      </c>
      <c r="D2665" s="41" t="s">
        <v>16</v>
      </c>
      <c r="E2665" s="41" t="s">
        <v>273</v>
      </c>
      <c r="F2665" s="41" t="s">
        <v>273</v>
      </c>
      <c r="G2665" s="41" t="s">
        <v>762</v>
      </c>
      <c r="H2665" s="41">
        <v>7</v>
      </c>
      <c r="I2665" s="41">
        <v>6651.0969103473899</v>
      </c>
      <c r="J2665" s="41">
        <v>224</v>
      </c>
      <c r="K2665" s="41">
        <v>1097</v>
      </c>
      <c r="L2665" s="41">
        <v>4.4576000000000002</v>
      </c>
      <c r="M2665" s="41">
        <v>21.830300000000001</v>
      </c>
      <c r="N2665" s="41">
        <v>0</v>
      </c>
      <c r="O2665" s="41">
        <v>824</v>
      </c>
      <c r="P2665" s="41">
        <v>0</v>
      </c>
      <c r="Q2665" s="41">
        <v>18.54</v>
      </c>
      <c r="R2665" s="41">
        <v>12092</v>
      </c>
      <c r="S2665" s="41">
        <v>216.4468</v>
      </c>
      <c r="T2665" s="41">
        <v>8313</v>
      </c>
      <c r="U2665" s="41">
        <v>182.886</v>
      </c>
      <c r="V2665" s="41">
        <v>13413</v>
      </c>
      <c r="W2665" s="41">
        <v>242.7347</v>
      </c>
      <c r="X2665" s="41">
        <v>9137</v>
      </c>
      <c r="Y2665" s="41">
        <v>201.42599999999999</v>
      </c>
      <c r="Z2665" s="6">
        <f>0</f>
        <v>0</v>
      </c>
      <c r="AA2665" s="6">
        <f t="shared" si="300"/>
        <v>242.7347</v>
      </c>
      <c r="AB2665">
        <f>IF(ISBLANK(Table1[[#This Row],[FY2425_Cost]])=TRUE,#N/A,Table1[[#This Row],[FY2425_Cost]])</f>
        <v>201.42599999999999</v>
      </c>
      <c r="AC2665" s="6">
        <f t="shared" si="301"/>
        <v>-41.308700000000016</v>
      </c>
      <c r="AD2665" s="6" t="e">
        <f>SUMIFS($AB$3:AB2665,$B$3:B2665,B2665)</f>
        <v>#N/A</v>
      </c>
      <c r="AE2665" s="6">
        <f t="shared" si="302"/>
        <v>2992.9936096563256</v>
      </c>
      <c r="AF2665" s="6">
        <f t="shared" si="303"/>
        <v>2992.9936096563256</v>
      </c>
      <c r="AG2665" s="6">
        <f>VLOOKUP(Table1[[#This Row],[PracticeCode]],$AP$3:$AS$345,4,FALSE)</f>
        <v>2992.9936096563256</v>
      </c>
      <c r="AH2665" s="27">
        <f t="shared" si="304"/>
        <v>217490.86896835966</v>
      </c>
      <c r="AI2665" s="6" t="e">
        <f t="shared" si="299"/>
        <v>#N/A</v>
      </c>
    </row>
    <row r="2666" spans="1:35" x14ac:dyDescent="0.35">
      <c r="A2666" t="str">
        <f t="shared" si="298"/>
        <v>Skyways Medical CentreGreat West RoadHounslowE85707Sep6</v>
      </c>
      <c r="B2666" s="41" t="s">
        <v>272</v>
      </c>
      <c r="C2666" s="41" t="s">
        <v>491</v>
      </c>
      <c r="D2666" s="41" t="s">
        <v>16</v>
      </c>
      <c r="E2666" s="41" t="s">
        <v>273</v>
      </c>
      <c r="F2666" s="41" t="s">
        <v>273</v>
      </c>
      <c r="G2666" s="41" t="s">
        <v>761</v>
      </c>
      <c r="H2666" s="41">
        <v>6</v>
      </c>
      <c r="I2666" s="41">
        <v>6651.0969103473899</v>
      </c>
      <c r="J2666" s="41">
        <v>126</v>
      </c>
      <c r="K2666" s="41">
        <v>268</v>
      </c>
      <c r="L2666" s="41">
        <v>2.5074000000000001</v>
      </c>
      <c r="M2666" s="41">
        <v>5.3332000000000006</v>
      </c>
      <c r="N2666" s="41">
        <v>992</v>
      </c>
      <c r="O2666" s="41">
        <v>192</v>
      </c>
      <c r="P2666" s="41">
        <v>22.32</v>
      </c>
      <c r="Q2666" s="41">
        <v>4.32</v>
      </c>
      <c r="R2666" s="41">
        <v>7766</v>
      </c>
      <c r="S2666" s="41">
        <v>139.01140000000001</v>
      </c>
      <c r="T2666" s="41">
        <v>10736</v>
      </c>
      <c r="U2666" s="41">
        <v>236.19200000000001</v>
      </c>
      <c r="V2666" s="41">
        <v>8160</v>
      </c>
      <c r="W2666" s="41">
        <v>146.852</v>
      </c>
      <c r="X2666" s="41">
        <v>11920</v>
      </c>
      <c r="Y2666" s="41">
        <v>262.83199999999999</v>
      </c>
      <c r="Z2666" s="6">
        <f>0</f>
        <v>0</v>
      </c>
      <c r="AA2666" s="6">
        <f t="shared" si="300"/>
        <v>146.852</v>
      </c>
      <c r="AB2666">
        <f>IF(ISBLANK(Table1[[#This Row],[FY2425_Cost]])=TRUE,#N/A,Table1[[#This Row],[FY2425_Cost]])</f>
        <v>262.83199999999999</v>
      </c>
      <c r="AC2666" s="6">
        <f t="shared" si="301"/>
        <v>115.97999999999999</v>
      </c>
      <c r="AD2666" s="6" t="e">
        <f>SUMIFS($AB$3:AB2666,$B$3:B2666,B2666)</f>
        <v>#N/A</v>
      </c>
      <c r="AE2666" s="6">
        <f t="shared" si="302"/>
        <v>2992.9936096563256</v>
      </c>
      <c r="AF2666" s="6">
        <f t="shared" si="303"/>
        <v>2992.9936096563256</v>
      </c>
      <c r="AG2666" s="6">
        <f>VLOOKUP(Table1[[#This Row],[PracticeCode]],$AP$3:$AS$345,4,FALSE)</f>
        <v>2992.9936096563256</v>
      </c>
      <c r="AH2666" s="27">
        <f t="shared" si="304"/>
        <v>217490.86896835966</v>
      </c>
      <c r="AI2666" s="6" t="e">
        <f t="shared" si="299"/>
        <v>#N/A</v>
      </c>
    </row>
    <row r="2667" spans="1:35" x14ac:dyDescent="0.35">
      <c r="A2667" t="str">
        <f t="shared" si="298"/>
        <v>SMS MEDICAL PRACTICEHarness NorthBrentY01090Apr1</v>
      </c>
      <c r="B2667" s="41" t="s">
        <v>571</v>
      </c>
      <c r="C2667" s="41" t="s">
        <v>431</v>
      </c>
      <c r="D2667" s="41" t="s">
        <v>18</v>
      </c>
      <c r="E2667" s="41" t="s">
        <v>274</v>
      </c>
      <c r="F2667" s="41" t="s">
        <v>274</v>
      </c>
      <c r="G2667" s="41" t="s">
        <v>756</v>
      </c>
      <c r="H2667" s="41">
        <v>1</v>
      </c>
      <c r="I2667" s="41">
        <v>6912.0116249509401</v>
      </c>
      <c r="J2667" s="41">
        <v>4922</v>
      </c>
      <c r="K2667" s="41">
        <v>5</v>
      </c>
      <c r="L2667" s="41">
        <v>91.057000000000002</v>
      </c>
      <c r="M2667" s="41">
        <v>9.2499999999999999E-2</v>
      </c>
      <c r="N2667" s="41">
        <v>4892</v>
      </c>
      <c r="O2667" s="41">
        <v>0</v>
      </c>
      <c r="P2667" s="41">
        <v>97.350800000000007</v>
      </c>
      <c r="Q2667" s="41">
        <v>0</v>
      </c>
      <c r="R2667" s="41">
        <v>0</v>
      </c>
      <c r="S2667" s="41">
        <v>0</v>
      </c>
      <c r="T2667" s="41">
        <v>0</v>
      </c>
      <c r="U2667" s="41">
        <v>0</v>
      </c>
      <c r="V2667" s="41">
        <v>4927</v>
      </c>
      <c r="W2667" s="41">
        <v>91.149500000000003</v>
      </c>
      <c r="X2667" s="41">
        <v>4892</v>
      </c>
      <c r="Y2667" s="41">
        <v>97.350800000000007</v>
      </c>
      <c r="Z2667" s="6">
        <f>0</f>
        <v>0</v>
      </c>
      <c r="AA2667" s="6">
        <f t="shared" si="300"/>
        <v>91.149500000000003</v>
      </c>
      <c r="AB2667">
        <f>IF(ISBLANK(Table1[[#This Row],[FY2425_Cost]])=TRUE,#N/A,Table1[[#This Row],[FY2425_Cost]])</f>
        <v>97.350800000000007</v>
      </c>
      <c r="AC2667" s="6">
        <f t="shared" si="301"/>
        <v>6.2013000000000034</v>
      </c>
      <c r="AD2667" s="6">
        <f>SUMIFS($AB$3:AB2667,$B$3:B2667,B2667)</f>
        <v>97.350800000000007</v>
      </c>
      <c r="AE2667" s="6">
        <f t="shared" si="302"/>
        <v>3110.4052312279232</v>
      </c>
      <c r="AF2667" s="6">
        <f t="shared" si="303"/>
        <v>3110.4052312279232</v>
      </c>
      <c r="AG2667" s="6">
        <f>VLOOKUP(Table1[[#This Row],[PracticeCode]],$AP$3:$AS$345,4,FALSE)</f>
        <v>3110.4052312279232</v>
      </c>
      <c r="AH2667" s="27">
        <f t="shared" si="304"/>
        <v>226022.78013589577</v>
      </c>
      <c r="AI2667" s="6">
        <f t="shared" si="299"/>
        <v>0</v>
      </c>
    </row>
    <row r="2668" spans="1:35" x14ac:dyDescent="0.35">
      <c r="A2668" t="str">
        <f t="shared" si="298"/>
        <v>SMS MEDICAL PRACTICEHarness NorthBrentY01090Aug5</v>
      </c>
      <c r="B2668" s="41" t="s">
        <v>571</v>
      </c>
      <c r="C2668" s="41" t="s">
        <v>431</v>
      </c>
      <c r="D2668" s="41" t="s">
        <v>18</v>
      </c>
      <c r="E2668" s="41" t="s">
        <v>274</v>
      </c>
      <c r="F2668" s="41" t="s">
        <v>274</v>
      </c>
      <c r="G2668" s="41" t="s">
        <v>760</v>
      </c>
      <c r="H2668" s="41">
        <v>5</v>
      </c>
      <c r="I2668" s="41">
        <v>6912.0116249509401</v>
      </c>
      <c r="J2668" s="41">
        <v>5242</v>
      </c>
      <c r="K2668" s="41">
        <v>0</v>
      </c>
      <c r="L2668" s="41">
        <v>96.97699999999999</v>
      </c>
      <c r="M2668" s="41">
        <v>0</v>
      </c>
      <c r="N2668" s="41">
        <v>5007</v>
      </c>
      <c r="O2668" s="41">
        <v>0</v>
      </c>
      <c r="P2668" s="41">
        <v>99.639300000000006</v>
      </c>
      <c r="Q2668" s="41">
        <v>0</v>
      </c>
      <c r="R2668" s="41">
        <v>0</v>
      </c>
      <c r="S2668" s="41">
        <v>0</v>
      </c>
      <c r="T2668" s="41">
        <v>0</v>
      </c>
      <c r="U2668" s="41">
        <v>0</v>
      </c>
      <c r="V2668" s="41">
        <v>5242</v>
      </c>
      <c r="W2668" s="41">
        <v>96.97699999999999</v>
      </c>
      <c r="X2668" s="41">
        <v>5007</v>
      </c>
      <c r="Y2668" s="41">
        <v>99.639300000000006</v>
      </c>
      <c r="Z2668" s="6">
        <f>0</f>
        <v>0</v>
      </c>
      <c r="AA2668" s="6">
        <f t="shared" si="300"/>
        <v>96.97699999999999</v>
      </c>
      <c r="AB2668">
        <f>IF(ISBLANK(Table1[[#This Row],[FY2425_Cost]])=TRUE,#N/A,Table1[[#This Row],[FY2425_Cost]])</f>
        <v>99.639300000000006</v>
      </c>
      <c r="AC2668" s="6">
        <f t="shared" si="301"/>
        <v>2.6623000000000161</v>
      </c>
      <c r="AD2668" s="6">
        <f>SUMIFS($AB$3:AB2668,$B$3:B2668,B2668)</f>
        <v>196.99010000000001</v>
      </c>
      <c r="AE2668" s="6">
        <f t="shared" si="302"/>
        <v>3110.4052312279232</v>
      </c>
      <c r="AF2668" s="6">
        <f t="shared" si="303"/>
        <v>3110.4052312279232</v>
      </c>
      <c r="AG2668" s="6">
        <f>VLOOKUP(Table1[[#This Row],[PracticeCode]],$AP$3:$AS$345,4,FALSE)</f>
        <v>3110.4052312279232</v>
      </c>
      <c r="AH2668" s="27">
        <f t="shared" si="304"/>
        <v>226022.78013589577</v>
      </c>
      <c r="AI2668" s="6">
        <f t="shared" si="299"/>
        <v>0</v>
      </c>
    </row>
    <row r="2669" spans="1:35" x14ac:dyDescent="0.35">
      <c r="A2669" t="str">
        <f t="shared" si="298"/>
        <v>SMS MEDICAL PRACTICEHarness NorthBrentY01090Dec9</v>
      </c>
      <c r="B2669" s="41" t="s">
        <v>571</v>
      </c>
      <c r="C2669" s="41" t="s">
        <v>431</v>
      </c>
      <c r="D2669" s="41" t="s">
        <v>18</v>
      </c>
      <c r="E2669" s="41" t="s">
        <v>274</v>
      </c>
      <c r="F2669" s="41" t="s">
        <v>274</v>
      </c>
      <c r="G2669" s="41" t="s">
        <v>764</v>
      </c>
      <c r="H2669" s="41">
        <v>9</v>
      </c>
      <c r="I2669" s="41">
        <v>6912.0116249509401</v>
      </c>
      <c r="J2669" s="41">
        <v>46092</v>
      </c>
      <c r="K2669" s="41">
        <v>0</v>
      </c>
      <c r="L2669" s="41">
        <v>917.23080000000004</v>
      </c>
      <c r="M2669" s="41">
        <v>0</v>
      </c>
      <c r="N2669" s="41"/>
      <c r="O2669" s="41"/>
      <c r="P2669" s="41"/>
      <c r="Q2669" s="41"/>
      <c r="R2669" s="41">
        <v>0</v>
      </c>
      <c r="S2669" s="41">
        <v>0</v>
      </c>
      <c r="T2669" s="41"/>
      <c r="U2669" s="41"/>
      <c r="V2669" s="41">
        <v>46092</v>
      </c>
      <c r="W2669" s="41">
        <v>917.23080000000004</v>
      </c>
      <c r="X2669" s="41"/>
      <c r="Y2669" s="41"/>
      <c r="Z2669" s="6">
        <f>0</f>
        <v>0</v>
      </c>
      <c r="AA2669" s="6"/>
      <c r="AB2669" t="e">
        <f>IF(ISBLANK(Table1[[#This Row],[FY2425_Cost]])=TRUE,#N/A,Table1[[#This Row],[FY2425_Cost]])</f>
        <v>#N/A</v>
      </c>
      <c r="AC2669" s="6"/>
      <c r="AD2669" s="6"/>
      <c r="AE2669" s="6"/>
      <c r="AF2669" s="6"/>
      <c r="AG2669" s="6">
        <f>VLOOKUP(Table1[[#This Row],[PracticeCode]],$AP$3:$AS$345,4,FALSE)</f>
        <v>3110.4052312279232</v>
      </c>
      <c r="AH2669" s="55"/>
      <c r="AI2669" s="6">
        <f t="shared" si="299"/>
        <v>0</v>
      </c>
    </row>
    <row r="2670" spans="1:35" x14ac:dyDescent="0.35">
      <c r="A2670" t="str">
        <f t="shared" si="298"/>
        <v>SMS MEDICAL PRACTICEHarness NorthBrentY01090Feb11</v>
      </c>
      <c r="B2670" s="41" t="s">
        <v>571</v>
      </c>
      <c r="C2670" s="41" t="s">
        <v>431</v>
      </c>
      <c r="D2670" s="41" t="s">
        <v>18</v>
      </c>
      <c r="E2670" s="41" t="s">
        <v>274</v>
      </c>
      <c r="F2670" s="41" t="s">
        <v>274</v>
      </c>
      <c r="G2670" s="41" t="s">
        <v>766</v>
      </c>
      <c r="H2670" s="41">
        <v>11</v>
      </c>
      <c r="I2670" s="41">
        <v>6912.0116249509401</v>
      </c>
      <c r="J2670" s="41">
        <v>7960</v>
      </c>
      <c r="K2670" s="41">
        <v>0</v>
      </c>
      <c r="L2670" s="41">
        <v>158.404</v>
      </c>
      <c r="M2670" s="41">
        <v>0</v>
      </c>
      <c r="N2670" s="41"/>
      <c r="O2670" s="41"/>
      <c r="P2670" s="41"/>
      <c r="Q2670" s="41"/>
      <c r="R2670" s="41">
        <v>0</v>
      </c>
      <c r="S2670" s="41">
        <v>0</v>
      </c>
      <c r="T2670" s="41"/>
      <c r="U2670" s="41"/>
      <c r="V2670" s="41">
        <v>7960</v>
      </c>
      <c r="W2670" s="41">
        <v>158.404</v>
      </c>
      <c r="X2670" s="41"/>
      <c r="Y2670" s="41"/>
      <c r="Z2670" s="6">
        <f>0</f>
        <v>0</v>
      </c>
      <c r="AA2670" s="6"/>
      <c r="AB2670" t="e">
        <f>IF(ISBLANK(Table1[[#This Row],[FY2425_Cost]])=TRUE,#N/A,Table1[[#This Row],[FY2425_Cost]])</f>
        <v>#N/A</v>
      </c>
      <c r="AC2670" s="6"/>
      <c r="AD2670" s="6"/>
      <c r="AE2670" s="6"/>
      <c r="AF2670" s="6"/>
      <c r="AG2670" s="6">
        <f>VLOOKUP(Table1[[#This Row],[PracticeCode]],$AP$3:$AS$345,4,FALSE)</f>
        <v>3110.4052312279232</v>
      </c>
      <c r="AH2670" s="55"/>
      <c r="AI2670" s="6">
        <f t="shared" si="299"/>
        <v>0</v>
      </c>
    </row>
    <row r="2671" spans="1:35" x14ac:dyDescent="0.35">
      <c r="A2671" t="str">
        <f t="shared" si="298"/>
        <v>SMS MEDICAL PRACTICEHarness NorthBrentY01090Jan10</v>
      </c>
      <c r="B2671" s="41" t="s">
        <v>571</v>
      </c>
      <c r="C2671" s="41" t="s">
        <v>431</v>
      </c>
      <c r="D2671" s="41" t="s">
        <v>18</v>
      </c>
      <c r="E2671" s="41" t="s">
        <v>274</v>
      </c>
      <c r="F2671" s="41" t="s">
        <v>274</v>
      </c>
      <c r="G2671" s="41" t="s">
        <v>765</v>
      </c>
      <c r="H2671" s="41">
        <v>10</v>
      </c>
      <c r="I2671" s="41">
        <v>6912.0116249509401</v>
      </c>
      <c r="J2671" s="41">
        <v>5004</v>
      </c>
      <c r="K2671" s="41">
        <v>0</v>
      </c>
      <c r="L2671" s="41">
        <v>99.579599999999999</v>
      </c>
      <c r="M2671" s="41">
        <v>0</v>
      </c>
      <c r="N2671" s="41"/>
      <c r="O2671" s="41"/>
      <c r="P2671" s="41"/>
      <c r="Q2671" s="41"/>
      <c r="R2671" s="41">
        <v>0</v>
      </c>
      <c r="S2671" s="41">
        <v>0</v>
      </c>
      <c r="T2671" s="41"/>
      <c r="U2671" s="41"/>
      <c r="V2671" s="41">
        <v>5004</v>
      </c>
      <c r="W2671" s="41">
        <v>99.579599999999999</v>
      </c>
      <c r="X2671" s="41"/>
      <c r="Y2671" s="41"/>
      <c r="Z2671" s="6">
        <f>0</f>
        <v>0</v>
      </c>
      <c r="AA2671" s="6">
        <f t="shared" ref="AA2671:AA2677" si="305">IFERROR(W2671*1,#N/A)</f>
        <v>99.579599999999999</v>
      </c>
      <c r="AB2671" t="e">
        <f>IF(ISBLANK(Table1[[#This Row],[FY2425_Cost]])=TRUE,#N/A,Table1[[#This Row],[FY2425_Cost]])</f>
        <v>#N/A</v>
      </c>
      <c r="AC2671" s="6" t="e">
        <f t="shared" ref="AC2671:AC2677" si="306">AB2671-AA2671</f>
        <v>#N/A</v>
      </c>
      <c r="AD2671" s="6" t="e">
        <f>SUMIFS($AB$3:AB2722,$B$3:B2722,B2671)</f>
        <v>#N/A</v>
      </c>
      <c r="AE2671" s="6">
        <f t="shared" ref="AE2671:AE2677" si="307">IFERROR(I2671*$AE$1,#N/A)</f>
        <v>3110.4052312279232</v>
      </c>
      <c r="AF2671" s="6">
        <f t="shared" ref="AF2671:AF2677" si="308">AE2671+Z2671</f>
        <v>3110.4052312279232</v>
      </c>
      <c r="AG2671" s="6">
        <f>VLOOKUP(Table1[[#This Row],[PracticeCode]],$AP$3:$AS$345,4,FALSE)</f>
        <v>3110.4052312279232</v>
      </c>
      <c r="AH2671" s="27">
        <f t="shared" ref="AH2671:AH2677" si="309">IFERROR(I2671*$AH$1,#N/A)</f>
        <v>226022.78013589577</v>
      </c>
      <c r="AI2671" s="6" t="e">
        <f t="shared" si="299"/>
        <v>#N/A</v>
      </c>
    </row>
    <row r="2672" spans="1:35" x14ac:dyDescent="0.35">
      <c r="A2672" t="str">
        <f t="shared" si="298"/>
        <v>SMS MEDICAL PRACTICEHarness NorthBrentY01090Jul4</v>
      </c>
      <c r="B2672" s="41" t="s">
        <v>571</v>
      </c>
      <c r="C2672" s="41" t="s">
        <v>431</v>
      </c>
      <c r="D2672" s="41" t="s">
        <v>18</v>
      </c>
      <c r="E2672" s="41" t="s">
        <v>274</v>
      </c>
      <c r="F2672" s="41" t="s">
        <v>274</v>
      </c>
      <c r="G2672" s="41" t="s">
        <v>759</v>
      </c>
      <c r="H2672" s="41">
        <v>4</v>
      </c>
      <c r="I2672" s="41">
        <v>6912.0116249509401</v>
      </c>
      <c r="J2672" s="41">
        <v>5305</v>
      </c>
      <c r="K2672" s="41">
        <v>7</v>
      </c>
      <c r="L2672" s="41">
        <v>98.142499999999998</v>
      </c>
      <c r="M2672" s="41">
        <v>0.1295</v>
      </c>
      <c r="N2672" s="41">
        <v>4415</v>
      </c>
      <c r="O2672" s="41">
        <v>0</v>
      </c>
      <c r="P2672" s="41">
        <v>87.858500000000006</v>
      </c>
      <c r="Q2672" s="41">
        <v>0</v>
      </c>
      <c r="R2672" s="41">
        <v>14</v>
      </c>
      <c r="S2672" s="41">
        <v>0.25059999999999999</v>
      </c>
      <c r="T2672" s="41">
        <v>0</v>
      </c>
      <c r="U2672" s="41">
        <v>0</v>
      </c>
      <c r="V2672" s="41">
        <v>5326</v>
      </c>
      <c r="W2672" s="41">
        <v>98.522599999999997</v>
      </c>
      <c r="X2672" s="41">
        <v>4415</v>
      </c>
      <c r="Y2672" s="41">
        <v>87.858500000000006</v>
      </c>
      <c r="Z2672" s="6">
        <f>0</f>
        <v>0</v>
      </c>
      <c r="AA2672" s="6">
        <f t="shared" si="305"/>
        <v>98.522599999999997</v>
      </c>
      <c r="AB2672">
        <f>IF(ISBLANK(Table1[[#This Row],[FY2425_Cost]])=TRUE,#N/A,Table1[[#This Row],[FY2425_Cost]])</f>
        <v>87.858500000000006</v>
      </c>
      <c r="AC2672" s="6">
        <f t="shared" si="306"/>
        <v>-10.664099999999991</v>
      </c>
      <c r="AD2672" s="6" t="e">
        <f>SUMIFS($AB$3:AB2672,$B$3:B2672,B2672)</f>
        <v>#N/A</v>
      </c>
      <c r="AE2672" s="6">
        <f t="shared" si="307"/>
        <v>3110.4052312279232</v>
      </c>
      <c r="AF2672" s="6">
        <f t="shared" si="308"/>
        <v>3110.4052312279232</v>
      </c>
      <c r="AG2672" s="6">
        <f>VLOOKUP(Table1[[#This Row],[PracticeCode]],$AP$3:$AS$345,4,FALSE)</f>
        <v>3110.4052312279232</v>
      </c>
      <c r="AH2672" s="27">
        <f t="shared" si="309"/>
        <v>226022.78013589577</v>
      </c>
      <c r="AI2672" s="6" t="e">
        <f t="shared" si="299"/>
        <v>#N/A</v>
      </c>
    </row>
    <row r="2673" spans="1:35" x14ac:dyDescent="0.35">
      <c r="A2673" t="str">
        <f t="shared" si="298"/>
        <v>SMS MEDICAL PRACTICEHarness NorthBrentY01090Jun3</v>
      </c>
      <c r="B2673" s="41" t="s">
        <v>571</v>
      </c>
      <c r="C2673" s="41" t="s">
        <v>431</v>
      </c>
      <c r="D2673" s="41" t="s">
        <v>18</v>
      </c>
      <c r="E2673" s="41" t="s">
        <v>274</v>
      </c>
      <c r="F2673" s="41" t="s">
        <v>274</v>
      </c>
      <c r="G2673" s="41" t="s">
        <v>758</v>
      </c>
      <c r="H2673" s="41">
        <v>3</v>
      </c>
      <c r="I2673" s="41">
        <v>6912.0116249509401</v>
      </c>
      <c r="J2673" s="41">
        <v>6426</v>
      </c>
      <c r="K2673" s="41">
        <v>0</v>
      </c>
      <c r="L2673" s="41">
        <v>118.881</v>
      </c>
      <c r="M2673" s="41">
        <v>0</v>
      </c>
      <c r="N2673" s="41">
        <v>12184</v>
      </c>
      <c r="O2673" s="41">
        <v>0</v>
      </c>
      <c r="P2673" s="41">
        <v>242.4616</v>
      </c>
      <c r="Q2673" s="41">
        <v>0</v>
      </c>
      <c r="R2673" s="41">
        <v>0</v>
      </c>
      <c r="S2673" s="41">
        <v>0</v>
      </c>
      <c r="T2673" s="41">
        <v>0</v>
      </c>
      <c r="U2673" s="41">
        <v>0</v>
      </c>
      <c r="V2673" s="41">
        <v>6426</v>
      </c>
      <c r="W2673" s="41">
        <v>118.881</v>
      </c>
      <c r="X2673" s="41">
        <v>12184</v>
      </c>
      <c r="Y2673" s="41">
        <v>242.4616</v>
      </c>
      <c r="Z2673" s="6">
        <f>0</f>
        <v>0</v>
      </c>
      <c r="AA2673" s="6">
        <f t="shared" si="305"/>
        <v>118.881</v>
      </c>
      <c r="AB2673">
        <f>IF(ISBLANK(Table1[[#This Row],[FY2425_Cost]])=TRUE,#N/A,Table1[[#This Row],[FY2425_Cost]])</f>
        <v>242.4616</v>
      </c>
      <c r="AC2673" s="6">
        <f t="shared" si="306"/>
        <v>123.5806</v>
      </c>
      <c r="AD2673" s="6" t="e">
        <f>SUMIFS($AB$3:AB2673,$B$3:B2673,B2673)</f>
        <v>#N/A</v>
      </c>
      <c r="AE2673" s="6">
        <f t="shared" si="307"/>
        <v>3110.4052312279232</v>
      </c>
      <c r="AF2673" s="6">
        <f t="shared" si="308"/>
        <v>3110.4052312279232</v>
      </c>
      <c r="AG2673" s="6">
        <f>VLOOKUP(Table1[[#This Row],[PracticeCode]],$AP$3:$AS$345,4,FALSE)</f>
        <v>3110.4052312279232</v>
      </c>
      <c r="AH2673" s="27">
        <f t="shared" si="309"/>
        <v>226022.78013589577</v>
      </c>
      <c r="AI2673" s="6" t="e">
        <f t="shared" si="299"/>
        <v>#N/A</v>
      </c>
    </row>
    <row r="2674" spans="1:35" x14ac:dyDescent="0.35">
      <c r="A2674" t="str">
        <f t="shared" si="298"/>
        <v>SMS MEDICAL PRACTICEHarness NorthBrentY01090Mar12</v>
      </c>
      <c r="B2674" s="41" t="s">
        <v>571</v>
      </c>
      <c r="C2674" s="41" t="s">
        <v>431</v>
      </c>
      <c r="D2674" s="41" t="s">
        <v>18</v>
      </c>
      <c r="E2674" s="41" t="s">
        <v>274</v>
      </c>
      <c r="F2674" s="41" t="s">
        <v>274</v>
      </c>
      <c r="G2674" s="41" t="s">
        <v>767</v>
      </c>
      <c r="H2674" s="41">
        <v>12</v>
      </c>
      <c r="I2674" s="41">
        <v>6912.0116249509401</v>
      </c>
      <c r="J2674" s="41">
        <v>12362</v>
      </c>
      <c r="K2674" s="41">
        <v>0</v>
      </c>
      <c r="L2674" s="41">
        <v>246.00380000000001</v>
      </c>
      <c r="M2674" s="41">
        <v>0</v>
      </c>
      <c r="N2674" s="41"/>
      <c r="O2674" s="41"/>
      <c r="P2674" s="41"/>
      <c r="Q2674" s="41"/>
      <c r="R2674" s="41">
        <v>0</v>
      </c>
      <c r="S2674" s="41">
        <v>0</v>
      </c>
      <c r="T2674" s="41"/>
      <c r="U2674" s="41"/>
      <c r="V2674" s="41">
        <v>12362</v>
      </c>
      <c r="W2674" s="41">
        <v>246.00380000000001</v>
      </c>
      <c r="X2674" s="41"/>
      <c r="Y2674" s="41"/>
      <c r="Z2674" s="6">
        <f>0</f>
        <v>0</v>
      </c>
      <c r="AA2674" s="6">
        <f t="shared" si="305"/>
        <v>246.00380000000001</v>
      </c>
      <c r="AB2674" t="e">
        <f>IF(ISBLANK(Table1[[#This Row],[FY2425_Cost]])=TRUE,#N/A,Table1[[#This Row],[FY2425_Cost]])</f>
        <v>#N/A</v>
      </c>
      <c r="AC2674" s="6" t="e">
        <f t="shared" si="306"/>
        <v>#N/A</v>
      </c>
      <c r="AD2674" s="6" t="e">
        <f>SUMIFS($AB$3:AB2674,$B$3:B2674,B2674)</f>
        <v>#N/A</v>
      </c>
      <c r="AE2674" s="6">
        <f t="shared" si="307"/>
        <v>3110.4052312279232</v>
      </c>
      <c r="AF2674" s="6">
        <f t="shared" si="308"/>
        <v>3110.4052312279232</v>
      </c>
      <c r="AG2674" s="6">
        <f>VLOOKUP(Table1[[#This Row],[PracticeCode]],$AP$3:$AS$345,4,FALSE)</f>
        <v>3110.4052312279232</v>
      </c>
      <c r="AH2674" s="27">
        <f t="shared" si="309"/>
        <v>226022.78013589577</v>
      </c>
      <c r="AI2674" s="6" t="e">
        <f t="shared" si="299"/>
        <v>#N/A</v>
      </c>
    </row>
    <row r="2675" spans="1:35" x14ac:dyDescent="0.35">
      <c r="A2675" t="str">
        <f t="shared" si="298"/>
        <v>SMS MEDICAL PRACTICEHarness NorthBrentY01090May2</v>
      </c>
      <c r="B2675" s="41" t="s">
        <v>571</v>
      </c>
      <c r="C2675" s="41" t="s">
        <v>431</v>
      </c>
      <c r="D2675" s="41" t="s">
        <v>18</v>
      </c>
      <c r="E2675" s="41" t="s">
        <v>274</v>
      </c>
      <c r="F2675" s="41" t="s">
        <v>274</v>
      </c>
      <c r="G2675" s="41" t="s">
        <v>757</v>
      </c>
      <c r="H2675" s="41">
        <v>2</v>
      </c>
      <c r="I2675" s="41">
        <v>6912.0116249509401</v>
      </c>
      <c r="J2675" s="41">
        <v>6126</v>
      </c>
      <c r="K2675" s="41">
        <v>42</v>
      </c>
      <c r="L2675" s="41">
        <v>113.33099999999999</v>
      </c>
      <c r="M2675" s="41">
        <v>0.77699999999999991</v>
      </c>
      <c r="N2675" s="41">
        <v>3562</v>
      </c>
      <c r="O2675" s="41">
        <v>0</v>
      </c>
      <c r="P2675" s="41">
        <v>70.883800000000008</v>
      </c>
      <c r="Q2675" s="41">
        <v>0</v>
      </c>
      <c r="R2675" s="41">
        <v>0</v>
      </c>
      <c r="S2675" s="41">
        <v>0</v>
      </c>
      <c r="T2675" s="41">
        <v>0</v>
      </c>
      <c r="U2675" s="41">
        <v>0</v>
      </c>
      <c r="V2675" s="41">
        <v>6168</v>
      </c>
      <c r="W2675" s="41">
        <v>114.10799999999999</v>
      </c>
      <c r="X2675" s="41">
        <v>3562</v>
      </c>
      <c r="Y2675" s="41">
        <v>70.883800000000008</v>
      </c>
      <c r="Z2675" s="6">
        <f>0</f>
        <v>0</v>
      </c>
      <c r="AA2675" s="6">
        <f t="shared" si="305"/>
        <v>114.10799999999999</v>
      </c>
      <c r="AB2675">
        <f>IF(ISBLANK(Table1[[#This Row],[FY2425_Cost]])=TRUE,#N/A,Table1[[#This Row],[FY2425_Cost]])</f>
        <v>70.883800000000008</v>
      </c>
      <c r="AC2675" s="6">
        <f t="shared" si="306"/>
        <v>-43.224199999999982</v>
      </c>
      <c r="AD2675" s="6" t="e">
        <f>SUMIFS($AB$3:AB2675,$B$3:B2675,B2675)</f>
        <v>#N/A</v>
      </c>
      <c r="AE2675" s="6">
        <f t="shared" si="307"/>
        <v>3110.4052312279232</v>
      </c>
      <c r="AF2675" s="6">
        <f t="shared" si="308"/>
        <v>3110.4052312279232</v>
      </c>
      <c r="AG2675" s="6">
        <f>VLOOKUP(Table1[[#This Row],[PracticeCode]],$AP$3:$AS$345,4,FALSE)</f>
        <v>3110.4052312279232</v>
      </c>
      <c r="AH2675" s="27">
        <f t="shared" si="309"/>
        <v>226022.78013589577</v>
      </c>
      <c r="AI2675" s="6" t="e">
        <f t="shared" si="299"/>
        <v>#N/A</v>
      </c>
    </row>
    <row r="2676" spans="1:35" x14ac:dyDescent="0.35">
      <c r="A2676" t="str">
        <f t="shared" si="298"/>
        <v>SMS MEDICAL PRACTICEHarness NorthBrentY01090Nov8</v>
      </c>
      <c r="B2676" s="41" t="s">
        <v>571</v>
      </c>
      <c r="C2676" s="41" t="s">
        <v>431</v>
      </c>
      <c r="D2676" s="41" t="s">
        <v>18</v>
      </c>
      <c r="E2676" s="41" t="s">
        <v>274</v>
      </c>
      <c r="F2676" s="41" t="s">
        <v>274</v>
      </c>
      <c r="G2676" s="41" t="s">
        <v>763</v>
      </c>
      <c r="H2676" s="41">
        <v>8</v>
      </c>
      <c r="I2676" s="41">
        <v>6912.0116249509401</v>
      </c>
      <c r="J2676" s="41">
        <v>18749</v>
      </c>
      <c r="K2676" s="41">
        <v>0</v>
      </c>
      <c r="L2676" s="41">
        <v>373.10509999999999</v>
      </c>
      <c r="M2676" s="41">
        <v>0</v>
      </c>
      <c r="N2676" s="41"/>
      <c r="O2676" s="41"/>
      <c r="P2676" s="41"/>
      <c r="Q2676" s="41"/>
      <c r="R2676" s="41">
        <v>2</v>
      </c>
      <c r="S2676" s="41">
        <v>3.5799999999999998E-2</v>
      </c>
      <c r="T2676" s="41"/>
      <c r="U2676" s="41"/>
      <c r="V2676" s="41">
        <v>18751</v>
      </c>
      <c r="W2676" s="41">
        <v>373.14089999999999</v>
      </c>
      <c r="X2676" s="41"/>
      <c r="Y2676" s="41"/>
      <c r="Z2676" s="6">
        <f>0</f>
        <v>0</v>
      </c>
      <c r="AA2676" s="6">
        <f t="shared" si="305"/>
        <v>373.14089999999999</v>
      </c>
      <c r="AB2676" t="e">
        <f>IF(ISBLANK(Table1[[#This Row],[FY2425_Cost]])=TRUE,#N/A,Table1[[#This Row],[FY2425_Cost]])</f>
        <v>#N/A</v>
      </c>
      <c r="AC2676" s="6" t="e">
        <f t="shared" si="306"/>
        <v>#N/A</v>
      </c>
      <c r="AD2676" s="6" t="e">
        <f>SUMIFS($AB$3:AB2676,$B$3:B2676,B2676)</f>
        <v>#N/A</v>
      </c>
      <c r="AE2676" s="6">
        <f t="shared" si="307"/>
        <v>3110.4052312279232</v>
      </c>
      <c r="AF2676" s="6">
        <f t="shared" si="308"/>
        <v>3110.4052312279232</v>
      </c>
      <c r="AG2676" s="6">
        <f>VLOOKUP(Table1[[#This Row],[PracticeCode]],$AP$3:$AS$345,4,FALSE)</f>
        <v>3110.4052312279232</v>
      </c>
      <c r="AH2676" s="27">
        <f t="shared" si="309"/>
        <v>226022.78013589577</v>
      </c>
      <c r="AI2676" s="6" t="e">
        <f t="shared" si="299"/>
        <v>#N/A</v>
      </c>
    </row>
    <row r="2677" spans="1:35" x14ac:dyDescent="0.35">
      <c r="A2677" t="str">
        <f t="shared" si="298"/>
        <v>SMS MEDICAL PRACTICEHarness NorthBrentY01090Oct7</v>
      </c>
      <c r="B2677" s="41" t="s">
        <v>571</v>
      </c>
      <c r="C2677" s="41" t="s">
        <v>431</v>
      </c>
      <c r="D2677" s="41" t="s">
        <v>18</v>
      </c>
      <c r="E2677" s="41" t="s">
        <v>274</v>
      </c>
      <c r="F2677" s="41" t="s">
        <v>274</v>
      </c>
      <c r="G2677" s="41" t="s">
        <v>762</v>
      </c>
      <c r="H2677" s="41">
        <v>7</v>
      </c>
      <c r="I2677" s="41">
        <v>6912.0116249509401</v>
      </c>
      <c r="J2677" s="41">
        <v>17702</v>
      </c>
      <c r="K2677" s="41">
        <v>0</v>
      </c>
      <c r="L2677" s="41">
        <v>352.26980000000003</v>
      </c>
      <c r="M2677" s="41">
        <v>0</v>
      </c>
      <c r="N2677" s="41">
        <v>0</v>
      </c>
      <c r="O2677" s="41">
        <v>0</v>
      </c>
      <c r="P2677" s="41">
        <v>0</v>
      </c>
      <c r="Q2677" s="41">
        <v>0</v>
      </c>
      <c r="R2677" s="41">
        <v>0</v>
      </c>
      <c r="S2677" s="41">
        <v>0</v>
      </c>
      <c r="T2677" s="41">
        <v>0</v>
      </c>
      <c r="U2677" s="41">
        <v>0</v>
      </c>
      <c r="V2677" s="41">
        <v>17702</v>
      </c>
      <c r="W2677" s="41">
        <v>352.26980000000003</v>
      </c>
      <c r="X2677" s="41">
        <v>0</v>
      </c>
      <c r="Y2677" s="41">
        <v>0</v>
      </c>
      <c r="Z2677" s="6">
        <f>0</f>
        <v>0</v>
      </c>
      <c r="AA2677" s="6">
        <f t="shared" si="305"/>
        <v>352.26980000000003</v>
      </c>
      <c r="AB2677">
        <f>IF(ISBLANK(Table1[[#This Row],[FY2425_Cost]])=TRUE,#N/A,Table1[[#This Row],[FY2425_Cost]])</f>
        <v>0</v>
      </c>
      <c r="AC2677" s="6">
        <f t="shared" si="306"/>
        <v>-352.26980000000003</v>
      </c>
      <c r="AD2677" s="6" t="e">
        <f>SUMIFS($AB$3:AB2677,$B$3:B2677,B2677)</f>
        <v>#N/A</v>
      </c>
      <c r="AE2677" s="6">
        <f t="shared" si="307"/>
        <v>3110.4052312279232</v>
      </c>
      <c r="AF2677" s="6">
        <f t="shared" si="308"/>
        <v>3110.4052312279232</v>
      </c>
      <c r="AG2677" s="6">
        <f>VLOOKUP(Table1[[#This Row],[PracticeCode]],$AP$3:$AS$345,4,FALSE)</f>
        <v>3110.4052312279232</v>
      </c>
      <c r="AH2677" s="27">
        <f t="shared" si="309"/>
        <v>226022.78013589577</v>
      </c>
      <c r="AI2677" s="6" t="e">
        <f t="shared" si="299"/>
        <v>#N/A</v>
      </c>
    </row>
    <row r="2678" spans="1:35" x14ac:dyDescent="0.35">
      <c r="A2678" t="str">
        <f t="shared" si="298"/>
        <v>SMS MEDICAL PRACTICEHarness NorthBrentY01090Sep6</v>
      </c>
      <c r="B2678" s="41" t="s">
        <v>571</v>
      </c>
      <c r="C2678" s="41" t="s">
        <v>431</v>
      </c>
      <c r="D2678" s="41" t="s">
        <v>18</v>
      </c>
      <c r="E2678" s="41" t="s">
        <v>274</v>
      </c>
      <c r="F2678" s="41" t="s">
        <v>274</v>
      </c>
      <c r="G2678" s="41" t="s">
        <v>761</v>
      </c>
      <c r="H2678" s="41">
        <v>6</v>
      </c>
      <c r="I2678" s="41">
        <v>6912.0116249509401</v>
      </c>
      <c r="J2678" s="41">
        <v>12450</v>
      </c>
      <c r="K2678" s="41">
        <v>0</v>
      </c>
      <c r="L2678" s="41">
        <v>247.75500000000002</v>
      </c>
      <c r="M2678" s="41">
        <v>0</v>
      </c>
      <c r="N2678" s="41">
        <v>9856</v>
      </c>
      <c r="O2678" s="41">
        <v>0</v>
      </c>
      <c r="P2678" s="41">
        <v>221.76</v>
      </c>
      <c r="Q2678" s="41">
        <v>0</v>
      </c>
      <c r="R2678" s="41">
        <v>0</v>
      </c>
      <c r="S2678" s="41">
        <v>0</v>
      </c>
      <c r="T2678" s="41">
        <v>0</v>
      </c>
      <c r="U2678" s="41">
        <v>0</v>
      </c>
      <c r="V2678" s="41">
        <v>12450</v>
      </c>
      <c r="W2678" s="41">
        <v>247.75500000000002</v>
      </c>
      <c r="X2678" s="41">
        <v>9856</v>
      </c>
      <c r="Y2678" s="41">
        <v>221.76</v>
      </c>
      <c r="Z2678" s="6">
        <f>0</f>
        <v>0</v>
      </c>
      <c r="AA2678" s="6"/>
      <c r="AB2678">
        <f>IF(ISBLANK(Table1[[#This Row],[FY2425_Cost]])=TRUE,#N/A,Table1[[#This Row],[FY2425_Cost]])</f>
        <v>221.76</v>
      </c>
      <c r="AC2678" s="6"/>
      <c r="AD2678" s="6"/>
      <c r="AE2678" s="6"/>
      <c r="AF2678" s="6"/>
      <c r="AG2678" s="6">
        <f>VLOOKUP(Table1[[#This Row],[PracticeCode]],$AP$3:$AS$345,4,FALSE)</f>
        <v>3110.4052312279232</v>
      </c>
      <c r="AH2678" s="55"/>
      <c r="AI2678" s="6">
        <f t="shared" si="299"/>
        <v>0</v>
      </c>
    </row>
    <row r="2679" spans="1:35" x14ac:dyDescent="0.35">
      <c r="A2679" t="str">
        <f t="shared" si="298"/>
        <v>SOHO SQUARE GENERAL PRACTICEWest End and Marylebone Primary Care NetworkCentral LondonE87714Apr1</v>
      </c>
      <c r="B2679" s="41" t="s">
        <v>457</v>
      </c>
      <c r="C2679" s="41" t="s">
        <v>458</v>
      </c>
      <c r="D2679" s="41" t="s">
        <v>33</v>
      </c>
      <c r="E2679" s="41" t="s">
        <v>276</v>
      </c>
      <c r="F2679" s="41" t="s">
        <v>276</v>
      </c>
      <c r="G2679" s="41" t="s">
        <v>756</v>
      </c>
      <c r="H2679" s="41">
        <v>1</v>
      </c>
      <c r="I2679" s="41">
        <v>6344.1523728684197</v>
      </c>
      <c r="J2679" s="41">
        <v>3879</v>
      </c>
      <c r="K2679" s="41">
        <v>1186</v>
      </c>
      <c r="L2679" s="41">
        <v>71.761499999999998</v>
      </c>
      <c r="M2679" s="41">
        <v>21.940999999999999</v>
      </c>
      <c r="N2679" s="41">
        <v>5874</v>
      </c>
      <c r="O2679" s="41">
        <v>0</v>
      </c>
      <c r="P2679" s="41">
        <v>116.8926</v>
      </c>
      <c r="Q2679" s="41">
        <v>0</v>
      </c>
      <c r="R2679" s="41">
        <v>49819</v>
      </c>
      <c r="S2679" s="41">
        <v>891.76009999999997</v>
      </c>
      <c r="T2679" s="41">
        <v>8663</v>
      </c>
      <c r="U2679" s="41">
        <v>190.58600000000001</v>
      </c>
      <c r="V2679" s="41">
        <v>54884</v>
      </c>
      <c r="W2679" s="41">
        <v>985.46259999999995</v>
      </c>
      <c r="X2679" s="41">
        <v>14537</v>
      </c>
      <c r="Y2679" s="41">
        <v>307.47860000000003</v>
      </c>
      <c r="Z2679" s="6">
        <f>0</f>
        <v>0</v>
      </c>
      <c r="AA2679" s="6">
        <f t="shared" ref="AA2679:AA2742" si="310">IFERROR(W2679*1,#N/A)</f>
        <v>985.46259999999995</v>
      </c>
      <c r="AB2679">
        <f>IF(ISBLANK(Table1[[#This Row],[FY2425_Cost]])=TRUE,#N/A,Table1[[#This Row],[FY2425_Cost]])</f>
        <v>307.47860000000003</v>
      </c>
      <c r="AC2679" s="6">
        <f t="shared" ref="AC2679:AC2742" si="311">AB2679-AA2679</f>
        <v>-677.98399999999992</v>
      </c>
      <c r="AD2679" s="6">
        <f>SUMIFS($AB$3:AB2679,$B$3:B2679,B2679)</f>
        <v>307.47860000000003</v>
      </c>
      <c r="AE2679" s="6">
        <f t="shared" ref="AE2679:AE2742" si="312">IFERROR(I2679*$AE$1,#N/A)</f>
        <v>2854.8685677907888</v>
      </c>
      <c r="AF2679" s="6">
        <f t="shared" ref="AF2679:AF2742" si="313">AE2679+Z2679</f>
        <v>2854.8685677907888</v>
      </c>
      <c r="AG2679" s="6">
        <f>VLOOKUP(Table1[[#This Row],[PracticeCode]],$AP$3:$AS$345,4,FALSE)</f>
        <v>2854.8685677907888</v>
      </c>
      <c r="AH2679" s="27">
        <f t="shared" ref="AH2679:AH2742" si="314">IFERROR(I2679*$AH$1,#N/A)</f>
        <v>207453.78259279733</v>
      </c>
      <c r="AI2679" s="6">
        <f t="shared" si="299"/>
        <v>0</v>
      </c>
    </row>
    <row r="2680" spans="1:35" x14ac:dyDescent="0.35">
      <c r="A2680" t="str">
        <f t="shared" si="298"/>
        <v>SOHO SQUARE GENERAL PRACTICEWest End and Marylebone Primary Care NetworkCentral LondonE87714Aug5</v>
      </c>
      <c r="B2680" s="41" t="s">
        <v>457</v>
      </c>
      <c r="C2680" s="41" t="s">
        <v>458</v>
      </c>
      <c r="D2680" s="41" t="s">
        <v>33</v>
      </c>
      <c r="E2680" s="41" t="s">
        <v>276</v>
      </c>
      <c r="F2680" s="41" t="s">
        <v>276</v>
      </c>
      <c r="G2680" s="41" t="s">
        <v>760</v>
      </c>
      <c r="H2680" s="41">
        <v>5</v>
      </c>
      <c r="I2680" s="41">
        <v>6344.1523728684197</v>
      </c>
      <c r="J2680" s="41">
        <v>5707</v>
      </c>
      <c r="K2680" s="41">
        <v>2</v>
      </c>
      <c r="L2680" s="41">
        <v>105.5795</v>
      </c>
      <c r="M2680" s="41">
        <v>3.6999999999999998E-2</v>
      </c>
      <c r="N2680" s="41">
        <v>3836</v>
      </c>
      <c r="O2680" s="41">
        <v>0</v>
      </c>
      <c r="P2680" s="41">
        <v>76.336399999999998</v>
      </c>
      <c r="Q2680" s="41">
        <v>0</v>
      </c>
      <c r="R2680" s="41">
        <v>8689</v>
      </c>
      <c r="S2680" s="41">
        <v>155.53309999999999</v>
      </c>
      <c r="T2680" s="41">
        <v>13264</v>
      </c>
      <c r="U2680" s="41">
        <v>291.80799999999999</v>
      </c>
      <c r="V2680" s="41">
        <v>14398</v>
      </c>
      <c r="W2680" s="41">
        <v>261.14959999999996</v>
      </c>
      <c r="X2680" s="41">
        <v>17100</v>
      </c>
      <c r="Y2680" s="41">
        <v>368.14440000000002</v>
      </c>
      <c r="Z2680" s="6">
        <f>0</f>
        <v>0</v>
      </c>
      <c r="AA2680" s="6">
        <f t="shared" si="310"/>
        <v>261.14959999999996</v>
      </c>
      <c r="AB2680">
        <f>IF(ISBLANK(Table1[[#This Row],[FY2425_Cost]])=TRUE,#N/A,Table1[[#This Row],[FY2425_Cost]])</f>
        <v>368.14440000000002</v>
      </c>
      <c r="AC2680" s="6">
        <f t="shared" si="311"/>
        <v>106.99480000000005</v>
      </c>
      <c r="AD2680" s="6">
        <f>SUMIFS($AB$3:AB2680,$B$3:B2680,B2680)</f>
        <v>675.62300000000005</v>
      </c>
      <c r="AE2680" s="6">
        <f t="shared" si="312"/>
        <v>2854.8685677907888</v>
      </c>
      <c r="AF2680" s="6">
        <f t="shared" si="313"/>
        <v>2854.8685677907888</v>
      </c>
      <c r="AG2680" s="6">
        <f>VLOOKUP(Table1[[#This Row],[PracticeCode]],$AP$3:$AS$345,4,FALSE)</f>
        <v>2854.8685677907888</v>
      </c>
      <c r="AH2680" s="27">
        <f t="shared" si="314"/>
        <v>207453.78259279733</v>
      </c>
      <c r="AI2680" s="6">
        <f t="shared" si="299"/>
        <v>0</v>
      </c>
    </row>
    <row r="2681" spans="1:35" x14ac:dyDescent="0.35">
      <c r="A2681" t="str">
        <f t="shared" si="298"/>
        <v>SOHO SQUARE GENERAL PRACTICEWest End and Marylebone Primary Care NetworkCentral LondonE87714Dec9</v>
      </c>
      <c r="B2681" s="41" t="s">
        <v>457</v>
      </c>
      <c r="C2681" s="41" t="s">
        <v>458</v>
      </c>
      <c r="D2681" s="41" t="s">
        <v>33</v>
      </c>
      <c r="E2681" s="41" t="s">
        <v>276</v>
      </c>
      <c r="F2681" s="41" t="s">
        <v>276</v>
      </c>
      <c r="G2681" s="41" t="s">
        <v>764</v>
      </c>
      <c r="H2681" s="41">
        <v>9</v>
      </c>
      <c r="I2681" s="41">
        <v>6344.1523728684197</v>
      </c>
      <c r="J2681" s="41">
        <v>6757</v>
      </c>
      <c r="K2681" s="41">
        <v>19</v>
      </c>
      <c r="L2681" s="41">
        <v>134.46430000000001</v>
      </c>
      <c r="M2681" s="41">
        <v>0.37809999999999999</v>
      </c>
      <c r="N2681" s="41"/>
      <c r="O2681" s="41"/>
      <c r="P2681" s="41"/>
      <c r="Q2681" s="41"/>
      <c r="R2681" s="41">
        <v>6264</v>
      </c>
      <c r="S2681" s="41">
        <v>112.12560000000001</v>
      </c>
      <c r="T2681" s="41"/>
      <c r="U2681" s="41"/>
      <c r="V2681" s="41">
        <v>13040</v>
      </c>
      <c r="W2681" s="41">
        <v>246.96800000000002</v>
      </c>
      <c r="X2681" s="41"/>
      <c r="Y2681" s="41"/>
      <c r="Z2681" s="6">
        <f>0</f>
        <v>0</v>
      </c>
      <c r="AA2681" s="6">
        <f t="shared" si="310"/>
        <v>246.96800000000002</v>
      </c>
      <c r="AB2681" t="e">
        <f>IF(ISBLANK(Table1[[#This Row],[FY2425_Cost]])=TRUE,#N/A,Table1[[#This Row],[FY2425_Cost]])</f>
        <v>#N/A</v>
      </c>
      <c r="AC2681" s="6" t="e">
        <f t="shared" si="311"/>
        <v>#N/A</v>
      </c>
      <c r="AD2681" s="6" t="e">
        <f>SUMIFS($AB$3:AB2681,$B$3:B2681,B2681)</f>
        <v>#N/A</v>
      </c>
      <c r="AE2681" s="6">
        <f t="shared" si="312"/>
        <v>2854.8685677907888</v>
      </c>
      <c r="AF2681" s="6">
        <f t="shared" si="313"/>
        <v>2854.8685677907888</v>
      </c>
      <c r="AG2681" s="6">
        <f>VLOOKUP(Table1[[#This Row],[PracticeCode]],$AP$3:$AS$345,4,FALSE)</f>
        <v>2854.8685677907888</v>
      </c>
      <c r="AH2681" s="27">
        <f t="shared" si="314"/>
        <v>207453.78259279733</v>
      </c>
      <c r="AI2681" s="6" t="e">
        <f t="shared" si="299"/>
        <v>#N/A</v>
      </c>
    </row>
    <row r="2682" spans="1:35" x14ac:dyDescent="0.35">
      <c r="A2682" t="str">
        <f t="shared" si="298"/>
        <v>SOHO SQUARE GENERAL PRACTICEWest End and Marylebone Primary Care NetworkCentral LondonE87714Feb11</v>
      </c>
      <c r="B2682" s="41" t="s">
        <v>457</v>
      </c>
      <c r="C2682" s="41" t="s">
        <v>458</v>
      </c>
      <c r="D2682" s="41" t="s">
        <v>33</v>
      </c>
      <c r="E2682" s="41" t="s">
        <v>276</v>
      </c>
      <c r="F2682" s="41" t="s">
        <v>276</v>
      </c>
      <c r="G2682" s="41" t="s">
        <v>766</v>
      </c>
      <c r="H2682" s="41">
        <v>11</v>
      </c>
      <c r="I2682" s="41">
        <v>6344.1523728684197</v>
      </c>
      <c r="J2682" s="41">
        <v>4944</v>
      </c>
      <c r="K2682" s="41">
        <v>6</v>
      </c>
      <c r="L2682" s="41">
        <v>98.385600000000011</v>
      </c>
      <c r="M2682" s="41">
        <v>0.11940000000000001</v>
      </c>
      <c r="N2682" s="41"/>
      <c r="O2682" s="41"/>
      <c r="P2682" s="41"/>
      <c r="Q2682" s="41"/>
      <c r="R2682" s="41">
        <v>33071</v>
      </c>
      <c r="S2682" s="41">
        <v>591.97090000000003</v>
      </c>
      <c r="T2682" s="41"/>
      <c r="U2682" s="41"/>
      <c r="V2682" s="41">
        <v>38021</v>
      </c>
      <c r="W2682" s="41">
        <v>690.47590000000002</v>
      </c>
      <c r="X2682" s="41"/>
      <c r="Y2682" s="41"/>
      <c r="Z2682" s="6">
        <f>0</f>
        <v>0</v>
      </c>
      <c r="AA2682" s="6">
        <f t="shared" si="310"/>
        <v>690.47590000000002</v>
      </c>
      <c r="AB2682" t="e">
        <f>IF(ISBLANK(Table1[[#This Row],[FY2425_Cost]])=TRUE,#N/A,Table1[[#This Row],[FY2425_Cost]])</f>
        <v>#N/A</v>
      </c>
      <c r="AC2682" s="6" t="e">
        <f t="shared" si="311"/>
        <v>#N/A</v>
      </c>
      <c r="AD2682" s="6" t="e">
        <f>SUMIFS($AB$3:AB2682,$B$3:B2682,B2682)</f>
        <v>#N/A</v>
      </c>
      <c r="AE2682" s="6">
        <f t="shared" si="312"/>
        <v>2854.8685677907888</v>
      </c>
      <c r="AF2682" s="6">
        <f t="shared" si="313"/>
        <v>2854.8685677907888</v>
      </c>
      <c r="AG2682" s="6">
        <f>VLOOKUP(Table1[[#This Row],[PracticeCode]],$AP$3:$AS$345,4,FALSE)</f>
        <v>2854.8685677907888</v>
      </c>
      <c r="AH2682" s="27">
        <f t="shared" si="314"/>
        <v>207453.78259279733</v>
      </c>
      <c r="AI2682" s="6" t="e">
        <f t="shared" si="299"/>
        <v>#N/A</v>
      </c>
    </row>
    <row r="2683" spans="1:35" x14ac:dyDescent="0.35">
      <c r="A2683" t="str">
        <f t="shared" si="298"/>
        <v>SOHO SQUARE GENERAL PRACTICEWest End and Marylebone Primary Care NetworkCentral LondonE87714Jan10</v>
      </c>
      <c r="B2683" s="41" t="s">
        <v>457</v>
      </c>
      <c r="C2683" s="41" t="s">
        <v>458</v>
      </c>
      <c r="D2683" s="41" t="s">
        <v>33</v>
      </c>
      <c r="E2683" s="41" t="s">
        <v>276</v>
      </c>
      <c r="F2683" s="41" t="s">
        <v>276</v>
      </c>
      <c r="G2683" s="41" t="s">
        <v>765</v>
      </c>
      <c r="H2683" s="41">
        <v>10</v>
      </c>
      <c r="I2683" s="41">
        <v>6344.1523728684197</v>
      </c>
      <c r="J2683" s="41">
        <v>9125</v>
      </c>
      <c r="K2683" s="41">
        <v>3</v>
      </c>
      <c r="L2683" s="41">
        <v>181.58750000000001</v>
      </c>
      <c r="M2683" s="41">
        <v>5.9700000000000003E-2</v>
      </c>
      <c r="N2683" s="41"/>
      <c r="O2683" s="41"/>
      <c r="P2683" s="41"/>
      <c r="Q2683" s="41"/>
      <c r="R2683" s="41">
        <v>17892</v>
      </c>
      <c r="S2683" s="41">
        <v>320.26679999999999</v>
      </c>
      <c r="T2683" s="41"/>
      <c r="U2683" s="41"/>
      <c r="V2683" s="41">
        <v>27020</v>
      </c>
      <c r="W2683" s="41">
        <v>501.91399999999999</v>
      </c>
      <c r="X2683" s="41"/>
      <c r="Y2683" s="41"/>
      <c r="Z2683" s="6">
        <f>0</f>
        <v>0</v>
      </c>
      <c r="AA2683" s="6">
        <f t="shared" si="310"/>
        <v>501.91399999999999</v>
      </c>
      <c r="AB2683" t="e">
        <f>IF(ISBLANK(Table1[[#This Row],[FY2425_Cost]])=TRUE,#N/A,Table1[[#This Row],[FY2425_Cost]])</f>
        <v>#N/A</v>
      </c>
      <c r="AC2683" s="6" t="e">
        <f t="shared" si="311"/>
        <v>#N/A</v>
      </c>
      <c r="AD2683" s="6" t="e">
        <f>SUMIFS($AB$3:AB2683,$B$3:B2683,B2683)</f>
        <v>#N/A</v>
      </c>
      <c r="AE2683" s="6">
        <f t="shared" si="312"/>
        <v>2854.8685677907888</v>
      </c>
      <c r="AF2683" s="6">
        <f t="shared" si="313"/>
        <v>2854.8685677907888</v>
      </c>
      <c r="AG2683" s="6">
        <f>VLOOKUP(Table1[[#This Row],[PracticeCode]],$AP$3:$AS$345,4,FALSE)</f>
        <v>2854.8685677907888</v>
      </c>
      <c r="AH2683" s="27">
        <f t="shared" si="314"/>
        <v>207453.78259279733</v>
      </c>
      <c r="AI2683" s="6" t="e">
        <f t="shared" si="299"/>
        <v>#N/A</v>
      </c>
    </row>
    <row r="2684" spans="1:35" x14ac:dyDescent="0.35">
      <c r="A2684" t="str">
        <f t="shared" si="298"/>
        <v>SOHO SQUARE GENERAL PRACTICEWest End and Marylebone Primary Care NetworkCentral LondonE87714Jul4</v>
      </c>
      <c r="B2684" s="41" t="s">
        <v>457</v>
      </c>
      <c r="C2684" s="41" t="s">
        <v>458</v>
      </c>
      <c r="D2684" s="41" t="s">
        <v>33</v>
      </c>
      <c r="E2684" s="41" t="s">
        <v>276</v>
      </c>
      <c r="F2684" s="41" t="s">
        <v>276</v>
      </c>
      <c r="G2684" s="41" t="s">
        <v>759</v>
      </c>
      <c r="H2684" s="41">
        <v>4</v>
      </c>
      <c r="I2684" s="41">
        <v>6344.1523728684197</v>
      </c>
      <c r="J2684" s="41">
        <v>5712</v>
      </c>
      <c r="K2684" s="41">
        <v>9</v>
      </c>
      <c r="L2684" s="41">
        <v>105.672</v>
      </c>
      <c r="M2684" s="41">
        <v>0.16649999999999998</v>
      </c>
      <c r="N2684" s="41">
        <v>3262</v>
      </c>
      <c r="O2684" s="41">
        <v>0</v>
      </c>
      <c r="P2684" s="41">
        <v>64.913800000000009</v>
      </c>
      <c r="Q2684" s="41">
        <v>0</v>
      </c>
      <c r="R2684" s="41">
        <v>6819</v>
      </c>
      <c r="S2684" s="41">
        <v>122.06010000000001</v>
      </c>
      <c r="T2684" s="41">
        <v>9456</v>
      </c>
      <c r="U2684" s="41">
        <v>208.03200000000001</v>
      </c>
      <c r="V2684" s="41">
        <v>12540</v>
      </c>
      <c r="W2684" s="41">
        <v>227.89859999999999</v>
      </c>
      <c r="X2684" s="41">
        <v>12718</v>
      </c>
      <c r="Y2684" s="41">
        <v>272.94580000000002</v>
      </c>
      <c r="Z2684" s="6">
        <f>0</f>
        <v>0</v>
      </c>
      <c r="AA2684" s="6">
        <f t="shared" si="310"/>
        <v>227.89859999999999</v>
      </c>
      <c r="AB2684">
        <f>IF(ISBLANK(Table1[[#This Row],[FY2425_Cost]])=TRUE,#N/A,Table1[[#This Row],[FY2425_Cost]])</f>
        <v>272.94580000000002</v>
      </c>
      <c r="AC2684" s="6">
        <f t="shared" si="311"/>
        <v>45.047200000000032</v>
      </c>
      <c r="AD2684" s="6" t="e">
        <f>SUMIFS($AB$3:AB2684,$B$3:B2684,B2684)</f>
        <v>#N/A</v>
      </c>
      <c r="AE2684" s="6">
        <f t="shared" si="312"/>
        <v>2854.8685677907888</v>
      </c>
      <c r="AF2684" s="6">
        <f t="shared" si="313"/>
        <v>2854.8685677907888</v>
      </c>
      <c r="AG2684" s="6">
        <f>VLOOKUP(Table1[[#This Row],[PracticeCode]],$AP$3:$AS$345,4,FALSE)</f>
        <v>2854.8685677907888</v>
      </c>
      <c r="AH2684" s="27">
        <f t="shared" si="314"/>
        <v>207453.78259279733</v>
      </c>
      <c r="AI2684" s="6" t="e">
        <f t="shared" si="299"/>
        <v>#N/A</v>
      </c>
    </row>
    <row r="2685" spans="1:35" x14ac:dyDescent="0.35">
      <c r="A2685" t="str">
        <f t="shared" si="298"/>
        <v>SOHO SQUARE GENERAL PRACTICEWest End and Marylebone Primary Care NetworkCentral LondonE87714Jun3</v>
      </c>
      <c r="B2685" s="41" t="s">
        <v>457</v>
      </c>
      <c r="C2685" s="41" t="s">
        <v>458</v>
      </c>
      <c r="D2685" s="41" t="s">
        <v>33</v>
      </c>
      <c r="E2685" s="41" t="s">
        <v>276</v>
      </c>
      <c r="F2685" s="41" t="s">
        <v>276</v>
      </c>
      <c r="G2685" s="41" t="s">
        <v>758</v>
      </c>
      <c r="H2685" s="41">
        <v>3</v>
      </c>
      <c r="I2685" s="41">
        <v>6344.1523728684197</v>
      </c>
      <c r="J2685" s="41">
        <v>13235</v>
      </c>
      <c r="K2685" s="41">
        <v>37</v>
      </c>
      <c r="L2685" s="41">
        <v>244.8475</v>
      </c>
      <c r="M2685" s="41">
        <v>0.6845</v>
      </c>
      <c r="N2685" s="41">
        <v>4125</v>
      </c>
      <c r="O2685" s="41">
        <v>0</v>
      </c>
      <c r="P2685" s="41">
        <v>82.087500000000006</v>
      </c>
      <c r="Q2685" s="41">
        <v>0</v>
      </c>
      <c r="R2685" s="41">
        <v>7562</v>
      </c>
      <c r="S2685" s="41">
        <v>135.35980000000001</v>
      </c>
      <c r="T2685" s="41">
        <v>6836</v>
      </c>
      <c r="U2685" s="41">
        <v>150.392</v>
      </c>
      <c r="V2685" s="41">
        <v>20834</v>
      </c>
      <c r="W2685" s="41">
        <v>380.89179999999999</v>
      </c>
      <c r="X2685" s="41">
        <v>10961</v>
      </c>
      <c r="Y2685" s="41">
        <v>232.4795</v>
      </c>
      <c r="Z2685" s="6">
        <f>0</f>
        <v>0</v>
      </c>
      <c r="AA2685" s="6">
        <f t="shared" si="310"/>
        <v>380.89179999999999</v>
      </c>
      <c r="AB2685">
        <f>IF(ISBLANK(Table1[[#This Row],[FY2425_Cost]])=TRUE,#N/A,Table1[[#This Row],[FY2425_Cost]])</f>
        <v>232.4795</v>
      </c>
      <c r="AC2685" s="6">
        <f t="shared" si="311"/>
        <v>-148.41229999999999</v>
      </c>
      <c r="AD2685" s="6" t="e">
        <f>SUMIFS($AB$3:AB2685,$B$3:B2685,B2685)</f>
        <v>#N/A</v>
      </c>
      <c r="AE2685" s="6">
        <f t="shared" si="312"/>
        <v>2854.8685677907888</v>
      </c>
      <c r="AF2685" s="6">
        <f t="shared" si="313"/>
        <v>2854.8685677907888</v>
      </c>
      <c r="AG2685" s="6">
        <f>VLOOKUP(Table1[[#This Row],[PracticeCode]],$AP$3:$AS$345,4,FALSE)</f>
        <v>2854.8685677907888</v>
      </c>
      <c r="AH2685" s="27">
        <f t="shared" si="314"/>
        <v>207453.78259279733</v>
      </c>
      <c r="AI2685" s="6" t="e">
        <f t="shared" si="299"/>
        <v>#N/A</v>
      </c>
    </row>
    <row r="2686" spans="1:35" x14ac:dyDescent="0.35">
      <c r="A2686" t="str">
        <f t="shared" si="298"/>
        <v>SOHO SQUARE GENERAL PRACTICEWest End and Marylebone Primary Care NetworkCentral LondonE87714Mar12</v>
      </c>
      <c r="B2686" s="41" t="s">
        <v>457</v>
      </c>
      <c r="C2686" s="41" t="s">
        <v>458</v>
      </c>
      <c r="D2686" s="41" t="s">
        <v>33</v>
      </c>
      <c r="E2686" s="41" t="s">
        <v>276</v>
      </c>
      <c r="F2686" s="41" t="s">
        <v>276</v>
      </c>
      <c r="G2686" s="41" t="s">
        <v>767</v>
      </c>
      <c r="H2686" s="41">
        <v>12</v>
      </c>
      <c r="I2686" s="41">
        <v>6344.1523728684197</v>
      </c>
      <c r="J2686" s="41">
        <v>8468</v>
      </c>
      <c r="K2686" s="41">
        <v>0</v>
      </c>
      <c r="L2686" s="41">
        <v>168.51320000000001</v>
      </c>
      <c r="M2686" s="41">
        <v>0</v>
      </c>
      <c r="N2686" s="41"/>
      <c r="O2686" s="41"/>
      <c r="P2686" s="41"/>
      <c r="Q2686" s="41"/>
      <c r="R2686" s="41">
        <v>12091</v>
      </c>
      <c r="S2686" s="41">
        <v>216.4289</v>
      </c>
      <c r="T2686" s="41"/>
      <c r="U2686" s="41"/>
      <c r="V2686" s="41">
        <v>20559</v>
      </c>
      <c r="W2686" s="41">
        <v>384.94209999999998</v>
      </c>
      <c r="X2686" s="41"/>
      <c r="Y2686" s="41"/>
      <c r="Z2686" s="6">
        <f>0</f>
        <v>0</v>
      </c>
      <c r="AA2686" s="6">
        <f t="shared" si="310"/>
        <v>384.94209999999998</v>
      </c>
      <c r="AB2686" t="e">
        <f>IF(ISBLANK(Table1[[#This Row],[FY2425_Cost]])=TRUE,#N/A,Table1[[#This Row],[FY2425_Cost]])</f>
        <v>#N/A</v>
      </c>
      <c r="AC2686" s="6" t="e">
        <f t="shared" si="311"/>
        <v>#N/A</v>
      </c>
      <c r="AD2686" s="6" t="e">
        <f>SUMIFS($AB$3:AB2686,$B$3:B2686,B2686)</f>
        <v>#N/A</v>
      </c>
      <c r="AE2686" s="6">
        <f t="shared" si="312"/>
        <v>2854.8685677907888</v>
      </c>
      <c r="AF2686" s="6">
        <f t="shared" si="313"/>
        <v>2854.8685677907888</v>
      </c>
      <c r="AG2686" s="6">
        <f>VLOOKUP(Table1[[#This Row],[PracticeCode]],$AP$3:$AS$345,4,FALSE)</f>
        <v>2854.8685677907888</v>
      </c>
      <c r="AH2686" s="27">
        <f t="shared" si="314"/>
        <v>207453.78259279733</v>
      </c>
      <c r="AI2686" s="6" t="e">
        <f t="shared" si="299"/>
        <v>#N/A</v>
      </c>
    </row>
    <row r="2687" spans="1:35" x14ac:dyDescent="0.35">
      <c r="A2687" t="str">
        <f t="shared" si="298"/>
        <v>SOHO SQUARE GENERAL PRACTICEWest End and Marylebone Primary Care NetworkCentral LondonE87714May2</v>
      </c>
      <c r="B2687" s="41" t="s">
        <v>457</v>
      </c>
      <c r="C2687" s="41" t="s">
        <v>458</v>
      </c>
      <c r="D2687" s="41" t="s">
        <v>33</v>
      </c>
      <c r="E2687" s="41" t="s">
        <v>276</v>
      </c>
      <c r="F2687" s="41" t="s">
        <v>276</v>
      </c>
      <c r="G2687" s="41" t="s">
        <v>757</v>
      </c>
      <c r="H2687" s="41">
        <v>2</v>
      </c>
      <c r="I2687" s="41">
        <v>6344.1523728684197</v>
      </c>
      <c r="J2687" s="41">
        <v>4983</v>
      </c>
      <c r="K2687" s="41">
        <v>428</v>
      </c>
      <c r="L2687" s="41">
        <v>92.18549999999999</v>
      </c>
      <c r="M2687" s="41">
        <v>7.9179999999999993</v>
      </c>
      <c r="N2687" s="41">
        <v>3629</v>
      </c>
      <c r="O2687" s="41">
        <v>0</v>
      </c>
      <c r="P2687" s="41">
        <v>72.217100000000002</v>
      </c>
      <c r="Q2687" s="41">
        <v>0</v>
      </c>
      <c r="R2687" s="41">
        <v>10091</v>
      </c>
      <c r="S2687" s="41">
        <v>180.62889999999999</v>
      </c>
      <c r="T2687" s="41">
        <v>7880</v>
      </c>
      <c r="U2687" s="41">
        <v>173.36</v>
      </c>
      <c r="V2687" s="41">
        <v>15502</v>
      </c>
      <c r="W2687" s="41">
        <v>280.73239999999998</v>
      </c>
      <c r="X2687" s="41">
        <v>11509</v>
      </c>
      <c r="Y2687" s="41">
        <v>245.57710000000003</v>
      </c>
      <c r="Z2687" s="6">
        <f>0</f>
        <v>0</v>
      </c>
      <c r="AA2687" s="6">
        <f t="shared" si="310"/>
        <v>280.73239999999998</v>
      </c>
      <c r="AB2687">
        <f>IF(ISBLANK(Table1[[#This Row],[FY2425_Cost]])=TRUE,#N/A,Table1[[#This Row],[FY2425_Cost]])</f>
        <v>245.57710000000003</v>
      </c>
      <c r="AC2687" s="6">
        <f t="shared" si="311"/>
        <v>-35.155299999999954</v>
      </c>
      <c r="AD2687" s="6" t="e">
        <f>SUMIFS($AB$3:AB2687,$B$3:B2687,B2687)</f>
        <v>#N/A</v>
      </c>
      <c r="AE2687" s="6">
        <f t="shared" si="312"/>
        <v>2854.8685677907888</v>
      </c>
      <c r="AF2687" s="6">
        <f t="shared" si="313"/>
        <v>2854.8685677907888</v>
      </c>
      <c r="AG2687" s="6">
        <f>VLOOKUP(Table1[[#This Row],[PracticeCode]],$AP$3:$AS$345,4,FALSE)</f>
        <v>2854.8685677907888</v>
      </c>
      <c r="AH2687" s="27">
        <f t="shared" si="314"/>
        <v>207453.78259279733</v>
      </c>
      <c r="AI2687" s="6" t="e">
        <f t="shared" si="299"/>
        <v>#N/A</v>
      </c>
    </row>
    <row r="2688" spans="1:35" x14ac:dyDescent="0.35">
      <c r="A2688" t="str">
        <f t="shared" si="298"/>
        <v>SOHO SQUARE GENERAL PRACTICEWest End and Marylebone Primary Care NetworkCentral LondonE87714Nov8</v>
      </c>
      <c r="B2688" s="41" t="s">
        <v>457</v>
      </c>
      <c r="C2688" s="41" t="s">
        <v>458</v>
      </c>
      <c r="D2688" s="41" t="s">
        <v>33</v>
      </c>
      <c r="E2688" s="41" t="s">
        <v>276</v>
      </c>
      <c r="F2688" s="41" t="s">
        <v>276</v>
      </c>
      <c r="G2688" s="41" t="s">
        <v>763</v>
      </c>
      <c r="H2688" s="41">
        <v>8</v>
      </c>
      <c r="I2688" s="41">
        <v>6344.1523728684197</v>
      </c>
      <c r="J2688" s="41">
        <v>4385</v>
      </c>
      <c r="K2688" s="41">
        <v>14</v>
      </c>
      <c r="L2688" s="41">
        <v>87.261499999999998</v>
      </c>
      <c r="M2688" s="41">
        <v>0.27860000000000001</v>
      </c>
      <c r="N2688" s="41"/>
      <c r="O2688" s="41"/>
      <c r="P2688" s="41"/>
      <c r="Q2688" s="41"/>
      <c r="R2688" s="41">
        <v>44916</v>
      </c>
      <c r="S2688" s="41">
        <v>803.99639999999999</v>
      </c>
      <c r="T2688" s="41"/>
      <c r="U2688" s="41"/>
      <c r="V2688" s="41">
        <v>49315</v>
      </c>
      <c r="W2688" s="41">
        <v>891.53649999999993</v>
      </c>
      <c r="X2688" s="41"/>
      <c r="Y2688" s="41"/>
      <c r="Z2688" s="6">
        <f>0</f>
        <v>0</v>
      </c>
      <c r="AA2688" s="6">
        <f t="shared" si="310"/>
        <v>891.53649999999993</v>
      </c>
      <c r="AB2688" t="e">
        <f>IF(ISBLANK(Table1[[#This Row],[FY2425_Cost]])=TRUE,#N/A,Table1[[#This Row],[FY2425_Cost]])</f>
        <v>#N/A</v>
      </c>
      <c r="AC2688" s="6" t="e">
        <f t="shared" si="311"/>
        <v>#N/A</v>
      </c>
      <c r="AD2688" s="6" t="e">
        <f>SUMIFS($AB$3:AB2688,$B$3:B2688,B2688)</f>
        <v>#N/A</v>
      </c>
      <c r="AE2688" s="6">
        <f t="shared" si="312"/>
        <v>2854.8685677907888</v>
      </c>
      <c r="AF2688" s="6">
        <f t="shared" si="313"/>
        <v>2854.8685677907888</v>
      </c>
      <c r="AG2688" s="6">
        <f>VLOOKUP(Table1[[#This Row],[PracticeCode]],$AP$3:$AS$345,4,FALSE)</f>
        <v>2854.8685677907888</v>
      </c>
      <c r="AH2688" s="27">
        <f t="shared" si="314"/>
        <v>207453.78259279733</v>
      </c>
      <c r="AI2688" s="6" t="e">
        <f t="shared" si="299"/>
        <v>#N/A</v>
      </c>
    </row>
    <row r="2689" spans="1:35" x14ac:dyDescent="0.35">
      <c r="A2689" t="str">
        <f t="shared" si="298"/>
        <v>SOHO SQUARE GENERAL PRACTICEWest End and Marylebone Primary Care NetworkCentral LondonE87714Oct7</v>
      </c>
      <c r="B2689" s="41" t="s">
        <v>457</v>
      </c>
      <c r="C2689" s="41" t="s">
        <v>458</v>
      </c>
      <c r="D2689" s="41" t="s">
        <v>33</v>
      </c>
      <c r="E2689" s="41" t="s">
        <v>276</v>
      </c>
      <c r="F2689" s="41" t="s">
        <v>276</v>
      </c>
      <c r="G2689" s="41" t="s">
        <v>762</v>
      </c>
      <c r="H2689" s="41">
        <v>7</v>
      </c>
      <c r="I2689" s="41">
        <v>6344.1523728684197</v>
      </c>
      <c r="J2689" s="41">
        <v>2762</v>
      </c>
      <c r="K2689" s="41">
        <v>4234</v>
      </c>
      <c r="L2689" s="41">
        <v>54.963800000000006</v>
      </c>
      <c r="M2689" s="41">
        <v>84.256600000000006</v>
      </c>
      <c r="N2689" s="41">
        <v>0</v>
      </c>
      <c r="O2689" s="41">
        <v>274</v>
      </c>
      <c r="P2689" s="41">
        <v>0</v>
      </c>
      <c r="Q2689" s="41">
        <v>6.165</v>
      </c>
      <c r="R2689" s="41">
        <v>10235</v>
      </c>
      <c r="S2689" s="41">
        <v>183.20650000000001</v>
      </c>
      <c r="T2689" s="41">
        <v>8627</v>
      </c>
      <c r="U2689" s="41">
        <v>189.79400000000001</v>
      </c>
      <c r="V2689" s="41">
        <v>17231</v>
      </c>
      <c r="W2689" s="41">
        <v>322.42690000000005</v>
      </c>
      <c r="X2689" s="41">
        <v>8901</v>
      </c>
      <c r="Y2689" s="41">
        <v>195.959</v>
      </c>
      <c r="Z2689" s="6">
        <f>0</f>
        <v>0</v>
      </c>
      <c r="AA2689" s="6">
        <f t="shared" si="310"/>
        <v>322.42690000000005</v>
      </c>
      <c r="AB2689">
        <f>IF(ISBLANK(Table1[[#This Row],[FY2425_Cost]])=TRUE,#N/A,Table1[[#This Row],[FY2425_Cost]])</f>
        <v>195.959</v>
      </c>
      <c r="AC2689" s="6">
        <f t="shared" si="311"/>
        <v>-126.46790000000004</v>
      </c>
      <c r="AD2689" s="6" t="e">
        <f>SUMIFS($AB$3:AB2689,$B$3:B2689,B2689)</f>
        <v>#N/A</v>
      </c>
      <c r="AE2689" s="6">
        <f t="shared" si="312"/>
        <v>2854.8685677907888</v>
      </c>
      <c r="AF2689" s="6">
        <f t="shared" si="313"/>
        <v>2854.8685677907888</v>
      </c>
      <c r="AG2689" s="6">
        <f>VLOOKUP(Table1[[#This Row],[PracticeCode]],$AP$3:$AS$345,4,FALSE)</f>
        <v>2854.8685677907888</v>
      </c>
      <c r="AH2689" s="27">
        <f t="shared" si="314"/>
        <v>207453.78259279733</v>
      </c>
      <c r="AI2689" s="6" t="e">
        <f t="shared" si="299"/>
        <v>#N/A</v>
      </c>
    </row>
    <row r="2690" spans="1:35" x14ac:dyDescent="0.35">
      <c r="A2690" t="str">
        <f t="shared" si="298"/>
        <v>SOHO SQUARE GENERAL PRACTICEWest End and Marylebone Primary Care NetworkCentral LondonE87714Sep6</v>
      </c>
      <c r="B2690" s="41" t="s">
        <v>457</v>
      </c>
      <c r="C2690" s="41" t="s">
        <v>458</v>
      </c>
      <c r="D2690" s="41" t="s">
        <v>33</v>
      </c>
      <c r="E2690" s="41" t="s">
        <v>276</v>
      </c>
      <c r="F2690" s="41" t="s">
        <v>276</v>
      </c>
      <c r="G2690" s="41" t="s">
        <v>761</v>
      </c>
      <c r="H2690" s="41">
        <v>6</v>
      </c>
      <c r="I2690" s="41">
        <v>6344.1523728684197</v>
      </c>
      <c r="J2690" s="41">
        <v>3090</v>
      </c>
      <c r="K2690" s="41">
        <v>36</v>
      </c>
      <c r="L2690" s="41">
        <v>61.491</v>
      </c>
      <c r="M2690" s="41">
        <v>0.71640000000000004</v>
      </c>
      <c r="N2690" s="41">
        <v>4565</v>
      </c>
      <c r="O2690" s="41">
        <v>4977</v>
      </c>
      <c r="P2690" s="41">
        <v>102.71249999999999</v>
      </c>
      <c r="Q2690" s="41">
        <v>111.9825</v>
      </c>
      <c r="R2690" s="41">
        <v>10910</v>
      </c>
      <c r="S2690" s="41">
        <v>195.28899999999999</v>
      </c>
      <c r="T2690" s="41">
        <v>9240</v>
      </c>
      <c r="U2690" s="41">
        <v>203.28</v>
      </c>
      <c r="V2690" s="41">
        <v>14036</v>
      </c>
      <c r="W2690" s="41">
        <v>257.49639999999999</v>
      </c>
      <c r="X2690" s="41">
        <v>18782</v>
      </c>
      <c r="Y2690" s="41">
        <v>417.97500000000002</v>
      </c>
      <c r="Z2690" s="6">
        <f>0</f>
        <v>0</v>
      </c>
      <c r="AA2690" s="6">
        <f t="shared" si="310"/>
        <v>257.49639999999999</v>
      </c>
      <c r="AB2690">
        <f>IF(ISBLANK(Table1[[#This Row],[FY2425_Cost]])=TRUE,#N/A,Table1[[#This Row],[FY2425_Cost]])</f>
        <v>417.97500000000002</v>
      </c>
      <c r="AC2690" s="6">
        <f t="shared" si="311"/>
        <v>160.47860000000003</v>
      </c>
      <c r="AD2690" s="6" t="e">
        <f>SUMIFS($AB$3:AB2690,$B$3:B2690,B2690)</f>
        <v>#N/A</v>
      </c>
      <c r="AE2690" s="6">
        <f t="shared" si="312"/>
        <v>2854.8685677907888</v>
      </c>
      <c r="AF2690" s="6">
        <f t="shared" si="313"/>
        <v>2854.8685677907888</v>
      </c>
      <c r="AG2690" s="6">
        <f>VLOOKUP(Table1[[#This Row],[PracticeCode]],$AP$3:$AS$345,4,FALSE)</f>
        <v>2854.8685677907888</v>
      </c>
      <c r="AH2690" s="27">
        <f t="shared" si="314"/>
        <v>207453.78259279733</v>
      </c>
      <c r="AI2690" s="6" t="e">
        <f t="shared" si="299"/>
        <v>#N/A</v>
      </c>
    </row>
    <row r="2691" spans="1:35" x14ac:dyDescent="0.35">
      <c r="A2691" t="str">
        <f t="shared" ref="A2691:A2754" si="315">CONCATENATE(B2691,C2691,D2691,E2691,G2691,H2691)</f>
        <v>SOHO SQUARE SURGERYWest End and Marylebone Primary Care NetworkCentral LondonE87069Apr1</v>
      </c>
      <c r="B2691" s="41" t="s">
        <v>671</v>
      </c>
      <c r="C2691" s="41" t="s">
        <v>458</v>
      </c>
      <c r="D2691" s="41" t="s">
        <v>33</v>
      </c>
      <c r="E2691" s="41" t="s">
        <v>275</v>
      </c>
      <c r="F2691" s="41" t="s">
        <v>275</v>
      </c>
      <c r="G2691" s="41" t="s">
        <v>756</v>
      </c>
      <c r="H2691" s="41">
        <v>1</v>
      </c>
      <c r="I2691" s="41">
        <v>2927.1009569971202</v>
      </c>
      <c r="J2691" s="41">
        <v>250</v>
      </c>
      <c r="K2691" s="41">
        <v>828</v>
      </c>
      <c r="L2691" s="41">
        <v>4.625</v>
      </c>
      <c r="M2691" s="41">
        <v>15.318</v>
      </c>
      <c r="N2691" s="41">
        <v>248</v>
      </c>
      <c r="O2691" s="41">
        <v>0</v>
      </c>
      <c r="P2691" s="41">
        <v>4.9352</v>
      </c>
      <c r="Q2691" s="41">
        <v>0</v>
      </c>
      <c r="R2691" s="41">
        <v>1090</v>
      </c>
      <c r="S2691" s="41">
        <v>19.510999999999999</v>
      </c>
      <c r="T2691" s="41">
        <v>843</v>
      </c>
      <c r="U2691" s="41">
        <v>18.545999999999999</v>
      </c>
      <c r="V2691" s="41">
        <v>2168</v>
      </c>
      <c r="W2691" s="41">
        <v>39.453999999999994</v>
      </c>
      <c r="X2691" s="41">
        <v>1091</v>
      </c>
      <c r="Y2691" s="41">
        <v>23.481200000000001</v>
      </c>
      <c r="Z2691" s="6">
        <f>0</f>
        <v>0</v>
      </c>
      <c r="AA2691" s="6">
        <f t="shared" si="310"/>
        <v>39.453999999999994</v>
      </c>
      <c r="AB2691">
        <f>IF(ISBLANK(Table1[[#This Row],[FY2425_Cost]])=TRUE,#N/A,Table1[[#This Row],[FY2425_Cost]])</f>
        <v>23.481200000000001</v>
      </c>
      <c r="AC2691" s="6">
        <f t="shared" si="311"/>
        <v>-15.972799999999992</v>
      </c>
      <c r="AD2691" s="6">
        <f>SUMIFS($AB$3:AB2691,$B$3:B2691,B2691)</f>
        <v>23.481200000000001</v>
      </c>
      <c r="AE2691" s="6">
        <f t="shared" si="312"/>
        <v>1317.1954306487041</v>
      </c>
      <c r="AF2691" s="6">
        <f t="shared" si="313"/>
        <v>1317.1954306487041</v>
      </c>
      <c r="AG2691" s="6">
        <f>VLOOKUP(Table1[[#This Row],[PracticeCode]],$AP$3:$AS$345,4,FALSE)</f>
        <v>1317.1954306487041</v>
      </c>
      <c r="AH2691" s="27">
        <f t="shared" si="314"/>
        <v>95716.201293805832</v>
      </c>
      <c r="AI2691" s="6">
        <f t="shared" ref="AI2691:AI2754" si="316">IF(AD2691-AF2691&lt;=0,0,AD2691-AF2691)</f>
        <v>0</v>
      </c>
    </row>
    <row r="2692" spans="1:35" x14ac:dyDescent="0.35">
      <c r="A2692" t="str">
        <f t="shared" si="315"/>
        <v>SOHO SQUARE SURGERYWest End and Marylebone Primary Care NetworkCentral LondonE87069Aug5</v>
      </c>
      <c r="B2692" s="41" t="s">
        <v>671</v>
      </c>
      <c r="C2692" s="41" t="s">
        <v>458</v>
      </c>
      <c r="D2692" s="41" t="s">
        <v>33</v>
      </c>
      <c r="E2692" s="41" t="s">
        <v>275</v>
      </c>
      <c r="F2692" s="41" t="s">
        <v>275</v>
      </c>
      <c r="G2692" s="41" t="s">
        <v>760</v>
      </c>
      <c r="H2692" s="41">
        <v>5</v>
      </c>
      <c r="I2692" s="41">
        <v>2927.1009569971202</v>
      </c>
      <c r="J2692" s="41">
        <v>269</v>
      </c>
      <c r="K2692" s="41">
        <v>0</v>
      </c>
      <c r="L2692" s="41">
        <v>4.9764999999999997</v>
      </c>
      <c r="M2692" s="41">
        <v>0</v>
      </c>
      <c r="N2692" s="41">
        <v>240</v>
      </c>
      <c r="O2692" s="41">
        <v>0</v>
      </c>
      <c r="P2692" s="41">
        <v>4.7759999999999998</v>
      </c>
      <c r="Q2692" s="41">
        <v>0</v>
      </c>
      <c r="R2692" s="41">
        <v>1239</v>
      </c>
      <c r="S2692" s="41">
        <v>22.178100000000001</v>
      </c>
      <c r="T2692" s="41">
        <v>1577</v>
      </c>
      <c r="U2692" s="41">
        <v>34.694000000000003</v>
      </c>
      <c r="V2692" s="41">
        <v>1508</v>
      </c>
      <c r="W2692" s="41">
        <v>27.154600000000002</v>
      </c>
      <c r="X2692" s="41">
        <v>1817</v>
      </c>
      <c r="Y2692" s="41">
        <v>39.47</v>
      </c>
      <c r="Z2692" s="6">
        <f>0</f>
        <v>0</v>
      </c>
      <c r="AA2692" s="6">
        <f t="shared" si="310"/>
        <v>27.154600000000002</v>
      </c>
      <c r="AB2692">
        <f>IF(ISBLANK(Table1[[#This Row],[FY2425_Cost]])=TRUE,#N/A,Table1[[#This Row],[FY2425_Cost]])</f>
        <v>39.47</v>
      </c>
      <c r="AC2692" s="6">
        <f t="shared" si="311"/>
        <v>12.315399999999997</v>
      </c>
      <c r="AD2692" s="6">
        <f>SUMIFS($AB$3:AB2692,$B$3:B2692,B2692)</f>
        <v>62.9512</v>
      </c>
      <c r="AE2692" s="6">
        <f t="shared" si="312"/>
        <v>1317.1954306487041</v>
      </c>
      <c r="AF2692" s="6">
        <f t="shared" si="313"/>
        <v>1317.1954306487041</v>
      </c>
      <c r="AG2692" s="6">
        <f>VLOOKUP(Table1[[#This Row],[PracticeCode]],$AP$3:$AS$345,4,FALSE)</f>
        <v>1317.1954306487041</v>
      </c>
      <c r="AH2692" s="27">
        <f t="shared" si="314"/>
        <v>95716.201293805832</v>
      </c>
      <c r="AI2692" s="6">
        <f t="shared" si="316"/>
        <v>0</v>
      </c>
    </row>
    <row r="2693" spans="1:35" x14ac:dyDescent="0.35">
      <c r="A2693" t="str">
        <f t="shared" si="315"/>
        <v>SOHO SQUARE SURGERYWest End and Marylebone Primary Care NetworkCentral LondonE87069Dec9</v>
      </c>
      <c r="B2693" s="41" t="s">
        <v>671</v>
      </c>
      <c r="C2693" s="41" t="s">
        <v>458</v>
      </c>
      <c r="D2693" s="41" t="s">
        <v>33</v>
      </c>
      <c r="E2693" s="41" t="s">
        <v>275</v>
      </c>
      <c r="F2693" s="41" t="s">
        <v>275</v>
      </c>
      <c r="G2693" s="41" t="s">
        <v>764</v>
      </c>
      <c r="H2693" s="41">
        <v>9</v>
      </c>
      <c r="I2693" s="41">
        <v>2927.1009569971202</v>
      </c>
      <c r="J2693" s="41">
        <v>283</v>
      </c>
      <c r="K2693" s="41">
        <v>0</v>
      </c>
      <c r="L2693" s="41">
        <v>5.6317000000000004</v>
      </c>
      <c r="M2693" s="41">
        <v>0</v>
      </c>
      <c r="N2693" s="41"/>
      <c r="O2693" s="41"/>
      <c r="P2693" s="41"/>
      <c r="Q2693" s="41"/>
      <c r="R2693" s="41">
        <v>648</v>
      </c>
      <c r="S2693" s="41">
        <v>11.5992</v>
      </c>
      <c r="T2693" s="41"/>
      <c r="U2693" s="41"/>
      <c r="V2693" s="41">
        <v>931</v>
      </c>
      <c r="W2693" s="41">
        <v>17.230899999999998</v>
      </c>
      <c r="X2693" s="41"/>
      <c r="Y2693" s="41"/>
      <c r="Z2693" s="6">
        <f>0</f>
        <v>0</v>
      </c>
      <c r="AA2693" s="6">
        <f t="shared" si="310"/>
        <v>17.230899999999998</v>
      </c>
      <c r="AB2693" t="e">
        <f>IF(ISBLANK(Table1[[#This Row],[FY2425_Cost]])=TRUE,#N/A,Table1[[#This Row],[FY2425_Cost]])</f>
        <v>#N/A</v>
      </c>
      <c r="AC2693" s="6" t="e">
        <f t="shared" si="311"/>
        <v>#N/A</v>
      </c>
      <c r="AD2693" s="6" t="e">
        <f>SUMIFS($AB$3:AB2693,$B$3:B2693,B2693)</f>
        <v>#N/A</v>
      </c>
      <c r="AE2693" s="6">
        <f t="shared" si="312"/>
        <v>1317.1954306487041</v>
      </c>
      <c r="AF2693" s="6">
        <f t="shared" si="313"/>
        <v>1317.1954306487041</v>
      </c>
      <c r="AG2693" s="6">
        <f>VLOOKUP(Table1[[#This Row],[PracticeCode]],$AP$3:$AS$345,4,FALSE)</f>
        <v>1317.1954306487041</v>
      </c>
      <c r="AH2693" s="27">
        <f t="shared" si="314"/>
        <v>95716.201293805832</v>
      </c>
      <c r="AI2693" s="6" t="e">
        <f t="shared" si="316"/>
        <v>#N/A</v>
      </c>
    </row>
    <row r="2694" spans="1:35" x14ac:dyDescent="0.35">
      <c r="A2694" t="str">
        <f t="shared" si="315"/>
        <v>SOHO SQUARE SURGERYWest End and Marylebone Primary Care NetworkCentral LondonE87069Feb11</v>
      </c>
      <c r="B2694" s="41" t="s">
        <v>671</v>
      </c>
      <c r="C2694" s="41" t="s">
        <v>458</v>
      </c>
      <c r="D2694" s="41" t="s">
        <v>33</v>
      </c>
      <c r="E2694" s="41" t="s">
        <v>275</v>
      </c>
      <c r="F2694" s="41" t="s">
        <v>275</v>
      </c>
      <c r="G2694" s="41" t="s">
        <v>766</v>
      </c>
      <c r="H2694" s="41">
        <v>11</v>
      </c>
      <c r="I2694" s="41">
        <v>2927.1009569971202</v>
      </c>
      <c r="J2694" s="41">
        <v>1282</v>
      </c>
      <c r="K2694" s="41">
        <v>0</v>
      </c>
      <c r="L2694" s="41">
        <v>25.511800000000001</v>
      </c>
      <c r="M2694" s="41">
        <v>0</v>
      </c>
      <c r="N2694" s="41"/>
      <c r="O2694" s="41"/>
      <c r="P2694" s="41"/>
      <c r="Q2694" s="41"/>
      <c r="R2694" s="41">
        <v>1250</v>
      </c>
      <c r="S2694" s="41">
        <v>22.375</v>
      </c>
      <c r="T2694" s="41"/>
      <c r="U2694" s="41"/>
      <c r="V2694" s="41">
        <v>2532</v>
      </c>
      <c r="W2694" s="41">
        <v>47.886800000000001</v>
      </c>
      <c r="X2694" s="41"/>
      <c r="Y2694" s="41"/>
      <c r="Z2694" s="6">
        <f>0</f>
        <v>0</v>
      </c>
      <c r="AA2694" s="6">
        <f t="shared" si="310"/>
        <v>47.886800000000001</v>
      </c>
      <c r="AB2694" t="e">
        <f>IF(ISBLANK(Table1[[#This Row],[FY2425_Cost]])=TRUE,#N/A,Table1[[#This Row],[FY2425_Cost]])</f>
        <v>#N/A</v>
      </c>
      <c r="AC2694" s="6" t="e">
        <f t="shared" si="311"/>
        <v>#N/A</v>
      </c>
      <c r="AD2694" s="6" t="e">
        <f>SUMIFS($AB$3:AB2694,$B$3:B2694,B2694)</f>
        <v>#N/A</v>
      </c>
      <c r="AE2694" s="6">
        <f t="shared" si="312"/>
        <v>1317.1954306487041</v>
      </c>
      <c r="AF2694" s="6">
        <f t="shared" si="313"/>
        <v>1317.1954306487041</v>
      </c>
      <c r="AG2694" s="6">
        <f>VLOOKUP(Table1[[#This Row],[PracticeCode]],$AP$3:$AS$345,4,FALSE)</f>
        <v>1317.1954306487041</v>
      </c>
      <c r="AH2694" s="27">
        <f t="shared" si="314"/>
        <v>95716.201293805832</v>
      </c>
      <c r="AI2694" s="6" t="e">
        <f t="shared" si="316"/>
        <v>#N/A</v>
      </c>
    </row>
    <row r="2695" spans="1:35" x14ac:dyDescent="0.35">
      <c r="A2695" t="str">
        <f t="shared" si="315"/>
        <v>SOHO SQUARE SURGERYWest End and Marylebone Primary Care NetworkCentral LondonE87069Jan10</v>
      </c>
      <c r="B2695" s="41" t="s">
        <v>671</v>
      </c>
      <c r="C2695" s="41" t="s">
        <v>458</v>
      </c>
      <c r="D2695" s="41" t="s">
        <v>33</v>
      </c>
      <c r="E2695" s="41" t="s">
        <v>275</v>
      </c>
      <c r="F2695" s="41" t="s">
        <v>275</v>
      </c>
      <c r="G2695" s="41" t="s">
        <v>765</v>
      </c>
      <c r="H2695" s="41">
        <v>10</v>
      </c>
      <c r="I2695" s="41">
        <v>2927.1009569971202</v>
      </c>
      <c r="J2695" s="41">
        <v>338</v>
      </c>
      <c r="K2695" s="41">
        <v>0</v>
      </c>
      <c r="L2695" s="41">
        <v>6.7262000000000004</v>
      </c>
      <c r="M2695" s="41">
        <v>0</v>
      </c>
      <c r="N2695" s="41"/>
      <c r="O2695" s="41"/>
      <c r="P2695" s="41"/>
      <c r="Q2695" s="41"/>
      <c r="R2695" s="41">
        <v>1808</v>
      </c>
      <c r="S2695" s="41">
        <v>32.363199999999999</v>
      </c>
      <c r="T2695" s="41"/>
      <c r="U2695" s="41"/>
      <c r="V2695" s="41">
        <v>2146</v>
      </c>
      <c r="W2695" s="41">
        <v>39.089399999999998</v>
      </c>
      <c r="X2695" s="41"/>
      <c r="Y2695" s="41"/>
      <c r="Z2695" s="6">
        <f>0</f>
        <v>0</v>
      </c>
      <c r="AA2695" s="6">
        <f t="shared" si="310"/>
        <v>39.089399999999998</v>
      </c>
      <c r="AB2695" t="e">
        <f>IF(ISBLANK(Table1[[#This Row],[FY2425_Cost]])=TRUE,#N/A,Table1[[#This Row],[FY2425_Cost]])</f>
        <v>#N/A</v>
      </c>
      <c r="AC2695" s="6" t="e">
        <f t="shared" si="311"/>
        <v>#N/A</v>
      </c>
      <c r="AD2695" s="6" t="e">
        <f>SUMIFS($AB$3:AB2695,$B$3:B2695,B2695)</f>
        <v>#N/A</v>
      </c>
      <c r="AE2695" s="6">
        <f t="shared" si="312"/>
        <v>1317.1954306487041</v>
      </c>
      <c r="AF2695" s="6">
        <f t="shared" si="313"/>
        <v>1317.1954306487041</v>
      </c>
      <c r="AG2695" s="6">
        <f>VLOOKUP(Table1[[#This Row],[PracticeCode]],$AP$3:$AS$345,4,FALSE)</f>
        <v>1317.1954306487041</v>
      </c>
      <c r="AH2695" s="27">
        <f t="shared" si="314"/>
        <v>95716.201293805832</v>
      </c>
      <c r="AI2695" s="6" t="e">
        <f t="shared" si="316"/>
        <v>#N/A</v>
      </c>
    </row>
    <row r="2696" spans="1:35" x14ac:dyDescent="0.35">
      <c r="A2696" t="str">
        <f t="shared" si="315"/>
        <v>SOHO SQUARE SURGERYWest End and Marylebone Primary Care NetworkCentral LondonE87069Jul4</v>
      </c>
      <c r="B2696" s="41" t="s">
        <v>671</v>
      </c>
      <c r="C2696" s="41" t="s">
        <v>458</v>
      </c>
      <c r="D2696" s="41" t="s">
        <v>33</v>
      </c>
      <c r="E2696" s="41" t="s">
        <v>275</v>
      </c>
      <c r="F2696" s="41" t="s">
        <v>275</v>
      </c>
      <c r="G2696" s="41" t="s">
        <v>759</v>
      </c>
      <c r="H2696" s="41">
        <v>4</v>
      </c>
      <c r="I2696" s="41">
        <v>2927.1009569971202</v>
      </c>
      <c r="J2696" s="41">
        <v>287</v>
      </c>
      <c r="K2696" s="41">
        <v>0</v>
      </c>
      <c r="L2696" s="41">
        <v>5.3094999999999999</v>
      </c>
      <c r="M2696" s="41">
        <v>0</v>
      </c>
      <c r="N2696" s="41">
        <v>280</v>
      </c>
      <c r="O2696" s="41">
        <v>0</v>
      </c>
      <c r="P2696" s="41">
        <v>5.5720000000000001</v>
      </c>
      <c r="Q2696" s="41">
        <v>0</v>
      </c>
      <c r="R2696" s="41">
        <v>1110</v>
      </c>
      <c r="S2696" s="41">
        <v>19.869</v>
      </c>
      <c r="T2696" s="41">
        <v>1374</v>
      </c>
      <c r="U2696" s="41">
        <v>30.228000000000002</v>
      </c>
      <c r="V2696" s="41">
        <v>1397</v>
      </c>
      <c r="W2696" s="41">
        <v>25.1785</v>
      </c>
      <c r="X2696" s="41">
        <v>1654</v>
      </c>
      <c r="Y2696" s="41">
        <v>35.800000000000004</v>
      </c>
      <c r="Z2696" s="6">
        <f>0</f>
        <v>0</v>
      </c>
      <c r="AA2696" s="6">
        <f t="shared" si="310"/>
        <v>25.1785</v>
      </c>
      <c r="AB2696">
        <f>IF(ISBLANK(Table1[[#This Row],[FY2425_Cost]])=TRUE,#N/A,Table1[[#This Row],[FY2425_Cost]])</f>
        <v>35.800000000000004</v>
      </c>
      <c r="AC2696" s="6">
        <f t="shared" si="311"/>
        <v>10.621500000000005</v>
      </c>
      <c r="AD2696" s="6" t="e">
        <f>SUMIFS($AB$3:AB2696,$B$3:B2696,B2696)</f>
        <v>#N/A</v>
      </c>
      <c r="AE2696" s="6">
        <f t="shared" si="312"/>
        <v>1317.1954306487041</v>
      </c>
      <c r="AF2696" s="6">
        <f t="shared" si="313"/>
        <v>1317.1954306487041</v>
      </c>
      <c r="AG2696" s="6">
        <f>VLOOKUP(Table1[[#This Row],[PracticeCode]],$AP$3:$AS$345,4,FALSE)</f>
        <v>1317.1954306487041</v>
      </c>
      <c r="AH2696" s="27">
        <f t="shared" si="314"/>
        <v>95716.201293805832</v>
      </c>
      <c r="AI2696" s="6" t="e">
        <f t="shared" si="316"/>
        <v>#N/A</v>
      </c>
    </row>
    <row r="2697" spans="1:35" x14ac:dyDescent="0.35">
      <c r="A2697" t="str">
        <f t="shared" si="315"/>
        <v>SOHO SQUARE SURGERYWest End and Marylebone Primary Care NetworkCentral LondonE87069Jun3</v>
      </c>
      <c r="B2697" s="41" t="s">
        <v>671</v>
      </c>
      <c r="C2697" s="41" t="s">
        <v>458</v>
      </c>
      <c r="D2697" s="41" t="s">
        <v>33</v>
      </c>
      <c r="E2697" s="41" t="s">
        <v>275</v>
      </c>
      <c r="F2697" s="41" t="s">
        <v>275</v>
      </c>
      <c r="G2697" s="41" t="s">
        <v>758</v>
      </c>
      <c r="H2697" s="41">
        <v>3</v>
      </c>
      <c r="I2697" s="41">
        <v>2927.1009569971202</v>
      </c>
      <c r="J2697" s="41">
        <v>231</v>
      </c>
      <c r="K2697" s="41">
        <v>22</v>
      </c>
      <c r="L2697" s="41">
        <v>4.2734999999999994</v>
      </c>
      <c r="M2697" s="41">
        <v>0.40699999999999997</v>
      </c>
      <c r="N2697" s="41">
        <v>217</v>
      </c>
      <c r="O2697" s="41">
        <v>0</v>
      </c>
      <c r="P2697" s="41">
        <v>4.3182999999999998</v>
      </c>
      <c r="Q2697" s="41">
        <v>0</v>
      </c>
      <c r="R2697" s="41">
        <v>1014</v>
      </c>
      <c r="S2697" s="41">
        <v>18.150600000000001</v>
      </c>
      <c r="T2697" s="41">
        <v>1200</v>
      </c>
      <c r="U2697" s="41">
        <v>26.4</v>
      </c>
      <c r="V2697" s="41">
        <v>1267</v>
      </c>
      <c r="W2697" s="41">
        <v>22.831099999999999</v>
      </c>
      <c r="X2697" s="41">
        <v>1417</v>
      </c>
      <c r="Y2697" s="41">
        <v>30.718299999999999</v>
      </c>
      <c r="Z2697" s="6">
        <f>0</f>
        <v>0</v>
      </c>
      <c r="AA2697" s="6">
        <f t="shared" si="310"/>
        <v>22.831099999999999</v>
      </c>
      <c r="AB2697">
        <f>IF(ISBLANK(Table1[[#This Row],[FY2425_Cost]])=TRUE,#N/A,Table1[[#This Row],[FY2425_Cost]])</f>
        <v>30.718299999999999</v>
      </c>
      <c r="AC2697" s="6">
        <f t="shared" si="311"/>
        <v>7.8872</v>
      </c>
      <c r="AD2697" s="6" t="e">
        <f>SUMIFS($AB$3:AB2697,$B$3:B2697,B2697)</f>
        <v>#N/A</v>
      </c>
      <c r="AE2697" s="6">
        <f t="shared" si="312"/>
        <v>1317.1954306487041</v>
      </c>
      <c r="AF2697" s="6">
        <f t="shared" si="313"/>
        <v>1317.1954306487041</v>
      </c>
      <c r="AG2697" s="6">
        <f>VLOOKUP(Table1[[#This Row],[PracticeCode]],$AP$3:$AS$345,4,FALSE)</f>
        <v>1317.1954306487041</v>
      </c>
      <c r="AH2697" s="27">
        <f t="shared" si="314"/>
        <v>95716.201293805832</v>
      </c>
      <c r="AI2697" s="6" t="e">
        <f t="shared" si="316"/>
        <v>#N/A</v>
      </c>
    </row>
    <row r="2698" spans="1:35" x14ac:dyDescent="0.35">
      <c r="A2698" t="str">
        <f t="shared" si="315"/>
        <v>SOHO SQUARE SURGERYWest End and Marylebone Primary Care NetworkCentral LondonE87069Mar12</v>
      </c>
      <c r="B2698" s="41" t="s">
        <v>671</v>
      </c>
      <c r="C2698" s="41" t="s">
        <v>458</v>
      </c>
      <c r="D2698" s="41" t="s">
        <v>33</v>
      </c>
      <c r="E2698" s="41" t="s">
        <v>275</v>
      </c>
      <c r="F2698" s="41" t="s">
        <v>275</v>
      </c>
      <c r="G2698" s="41" t="s">
        <v>767</v>
      </c>
      <c r="H2698" s="41">
        <v>12</v>
      </c>
      <c r="I2698" s="41">
        <v>2927.1009569971202</v>
      </c>
      <c r="J2698" s="41">
        <v>850</v>
      </c>
      <c r="K2698" s="41">
        <v>0</v>
      </c>
      <c r="L2698" s="41">
        <v>16.914999999999999</v>
      </c>
      <c r="M2698" s="41">
        <v>0</v>
      </c>
      <c r="N2698" s="41"/>
      <c r="O2698" s="41"/>
      <c r="P2698" s="41"/>
      <c r="Q2698" s="41"/>
      <c r="R2698" s="41">
        <v>1002</v>
      </c>
      <c r="S2698" s="41">
        <v>17.9358</v>
      </c>
      <c r="T2698" s="41"/>
      <c r="U2698" s="41"/>
      <c r="V2698" s="41">
        <v>1852</v>
      </c>
      <c r="W2698" s="41">
        <v>34.8508</v>
      </c>
      <c r="X2698" s="41"/>
      <c r="Y2698" s="41"/>
      <c r="Z2698" s="6">
        <f>0</f>
        <v>0</v>
      </c>
      <c r="AA2698" s="6">
        <f t="shared" si="310"/>
        <v>34.8508</v>
      </c>
      <c r="AB2698" t="e">
        <f>IF(ISBLANK(Table1[[#This Row],[FY2425_Cost]])=TRUE,#N/A,Table1[[#This Row],[FY2425_Cost]])</f>
        <v>#N/A</v>
      </c>
      <c r="AC2698" s="6" t="e">
        <f t="shared" si="311"/>
        <v>#N/A</v>
      </c>
      <c r="AD2698" s="6" t="e">
        <f>SUMIFS($AB$3:AB2698,$B$3:B2698,B2698)</f>
        <v>#N/A</v>
      </c>
      <c r="AE2698" s="6">
        <f t="shared" si="312"/>
        <v>1317.1954306487041</v>
      </c>
      <c r="AF2698" s="6">
        <f t="shared" si="313"/>
        <v>1317.1954306487041</v>
      </c>
      <c r="AG2698" s="6">
        <f>VLOOKUP(Table1[[#This Row],[PracticeCode]],$AP$3:$AS$345,4,FALSE)</f>
        <v>1317.1954306487041</v>
      </c>
      <c r="AH2698" s="27">
        <f t="shared" si="314"/>
        <v>95716.201293805832</v>
      </c>
      <c r="AI2698" s="6" t="e">
        <f t="shared" si="316"/>
        <v>#N/A</v>
      </c>
    </row>
    <row r="2699" spans="1:35" x14ac:dyDescent="0.35">
      <c r="A2699" t="str">
        <f t="shared" si="315"/>
        <v>SOHO SQUARE SURGERYWest End and Marylebone Primary Care NetworkCentral LondonE87069May2</v>
      </c>
      <c r="B2699" s="41" t="s">
        <v>671</v>
      </c>
      <c r="C2699" s="41" t="s">
        <v>458</v>
      </c>
      <c r="D2699" s="41" t="s">
        <v>33</v>
      </c>
      <c r="E2699" s="41" t="s">
        <v>275</v>
      </c>
      <c r="F2699" s="41" t="s">
        <v>275</v>
      </c>
      <c r="G2699" s="41" t="s">
        <v>757</v>
      </c>
      <c r="H2699" s="41">
        <v>2</v>
      </c>
      <c r="I2699" s="41">
        <v>2927.1009569971202</v>
      </c>
      <c r="J2699" s="41">
        <v>262</v>
      </c>
      <c r="K2699" s="41">
        <v>325</v>
      </c>
      <c r="L2699" s="41">
        <v>4.8469999999999995</v>
      </c>
      <c r="M2699" s="41">
        <v>6.0124999999999993</v>
      </c>
      <c r="N2699" s="41">
        <v>479</v>
      </c>
      <c r="O2699" s="41">
        <v>0</v>
      </c>
      <c r="P2699" s="41">
        <v>9.5320999999999998</v>
      </c>
      <c r="Q2699" s="41">
        <v>0</v>
      </c>
      <c r="R2699" s="41">
        <v>1101</v>
      </c>
      <c r="S2699" s="41">
        <v>19.707899999999999</v>
      </c>
      <c r="T2699" s="41">
        <v>1023</v>
      </c>
      <c r="U2699" s="41">
        <v>22.506</v>
      </c>
      <c r="V2699" s="41">
        <v>1688</v>
      </c>
      <c r="W2699" s="41">
        <v>30.567399999999999</v>
      </c>
      <c r="X2699" s="41">
        <v>1502</v>
      </c>
      <c r="Y2699" s="41">
        <v>32.0381</v>
      </c>
      <c r="Z2699" s="6">
        <f>0</f>
        <v>0</v>
      </c>
      <c r="AA2699" s="6">
        <f t="shared" si="310"/>
        <v>30.567399999999999</v>
      </c>
      <c r="AB2699">
        <f>IF(ISBLANK(Table1[[#This Row],[FY2425_Cost]])=TRUE,#N/A,Table1[[#This Row],[FY2425_Cost]])</f>
        <v>32.0381</v>
      </c>
      <c r="AC2699" s="6">
        <f t="shared" si="311"/>
        <v>1.4707000000000008</v>
      </c>
      <c r="AD2699" s="6" t="e">
        <f>SUMIFS($AB$3:AB2699,$B$3:B2699,B2699)</f>
        <v>#N/A</v>
      </c>
      <c r="AE2699" s="6">
        <f t="shared" si="312"/>
        <v>1317.1954306487041</v>
      </c>
      <c r="AF2699" s="6">
        <f t="shared" si="313"/>
        <v>1317.1954306487041</v>
      </c>
      <c r="AG2699" s="6">
        <f>VLOOKUP(Table1[[#This Row],[PracticeCode]],$AP$3:$AS$345,4,FALSE)</f>
        <v>1317.1954306487041</v>
      </c>
      <c r="AH2699" s="27">
        <f t="shared" si="314"/>
        <v>95716.201293805832</v>
      </c>
      <c r="AI2699" s="6" t="e">
        <f t="shared" si="316"/>
        <v>#N/A</v>
      </c>
    </row>
    <row r="2700" spans="1:35" x14ac:dyDescent="0.35">
      <c r="A2700" t="str">
        <f t="shared" si="315"/>
        <v>SOHO SQUARE SURGERYWest End and Marylebone Primary Care NetworkCentral LondonE87069Nov8</v>
      </c>
      <c r="B2700" s="41" t="s">
        <v>671</v>
      </c>
      <c r="C2700" s="41" t="s">
        <v>458</v>
      </c>
      <c r="D2700" s="41" t="s">
        <v>33</v>
      </c>
      <c r="E2700" s="41" t="s">
        <v>275</v>
      </c>
      <c r="F2700" s="41" t="s">
        <v>275</v>
      </c>
      <c r="G2700" s="41" t="s">
        <v>763</v>
      </c>
      <c r="H2700" s="41">
        <v>8</v>
      </c>
      <c r="I2700" s="41">
        <v>2927.1009569971202</v>
      </c>
      <c r="J2700" s="41">
        <v>280</v>
      </c>
      <c r="K2700" s="41">
        <v>0</v>
      </c>
      <c r="L2700" s="41">
        <v>5.5720000000000001</v>
      </c>
      <c r="M2700" s="41">
        <v>0</v>
      </c>
      <c r="N2700" s="41"/>
      <c r="O2700" s="41"/>
      <c r="P2700" s="41"/>
      <c r="Q2700" s="41"/>
      <c r="R2700" s="41">
        <v>1363</v>
      </c>
      <c r="S2700" s="41">
        <v>24.3977</v>
      </c>
      <c r="T2700" s="41"/>
      <c r="U2700" s="41"/>
      <c r="V2700" s="41">
        <v>1643</v>
      </c>
      <c r="W2700" s="41">
        <v>29.9697</v>
      </c>
      <c r="X2700" s="41"/>
      <c r="Y2700" s="41"/>
      <c r="Z2700" s="6">
        <f>0</f>
        <v>0</v>
      </c>
      <c r="AA2700" s="6">
        <f t="shared" si="310"/>
        <v>29.9697</v>
      </c>
      <c r="AB2700" t="e">
        <f>IF(ISBLANK(Table1[[#This Row],[FY2425_Cost]])=TRUE,#N/A,Table1[[#This Row],[FY2425_Cost]])</f>
        <v>#N/A</v>
      </c>
      <c r="AC2700" s="6" t="e">
        <f t="shared" si="311"/>
        <v>#N/A</v>
      </c>
      <c r="AD2700" s="6" t="e">
        <f>SUMIFS($AB$3:AB2700,$B$3:B2700,B2700)</f>
        <v>#N/A</v>
      </c>
      <c r="AE2700" s="6">
        <f t="shared" si="312"/>
        <v>1317.1954306487041</v>
      </c>
      <c r="AF2700" s="6">
        <f t="shared" si="313"/>
        <v>1317.1954306487041</v>
      </c>
      <c r="AG2700" s="6">
        <f>VLOOKUP(Table1[[#This Row],[PracticeCode]],$AP$3:$AS$345,4,FALSE)</f>
        <v>1317.1954306487041</v>
      </c>
      <c r="AH2700" s="27">
        <f t="shared" si="314"/>
        <v>95716.201293805832</v>
      </c>
      <c r="AI2700" s="6" t="e">
        <f t="shared" si="316"/>
        <v>#N/A</v>
      </c>
    </row>
    <row r="2701" spans="1:35" x14ac:dyDescent="0.35">
      <c r="A2701" t="str">
        <f t="shared" si="315"/>
        <v>SOHO SQUARE SURGERYWest End and Marylebone Primary Care NetworkCentral LondonE87069Oct7</v>
      </c>
      <c r="B2701" s="41" t="s">
        <v>671</v>
      </c>
      <c r="C2701" s="41" t="s">
        <v>458</v>
      </c>
      <c r="D2701" s="41" t="s">
        <v>33</v>
      </c>
      <c r="E2701" s="41" t="s">
        <v>275</v>
      </c>
      <c r="F2701" s="41" t="s">
        <v>275</v>
      </c>
      <c r="G2701" s="41" t="s">
        <v>762</v>
      </c>
      <c r="H2701" s="41">
        <v>7</v>
      </c>
      <c r="I2701" s="41">
        <v>2927.1009569971202</v>
      </c>
      <c r="J2701" s="41">
        <v>431</v>
      </c>
      <c r="K2701" s="41">
        <v>197</v>
      </c>
      <c r="L2701" s="41">
        <v>8.5769000000000002</v>
      </c>
      <c r="M2701" s="41">
        <v>3.9203000000000001</v>
      </c>
      <c r="N2701" s="41">
        <v>0</v>
      </c>
      <c r="O2701" s="41">
        <v>0</v>
      </c>
      <c r="P2701" s="41">
        <v>0</v>
      </c>
      <c r="Q2701" s="41">
        <v>0</v>
      </c>
      <c r="R2701" s="41">
        <v>972</v>
      </c>
      <c r="S2701" s="41">
        <v>17.398800000000001</v>
      </c>
      <c r="T2701" s="41">
        <v>1052</v>
      </c>
      <c r="U2701" s="41">
        <v>23.143999999999998</v>
      </c>
      <c r="V2701" s="41">
        <v>1600</v>
      </c>
      <c r="W2701" s="41">
        <v>29.896000000000001</v>
      </c>
      <c r="X2701" s="41">
        <v>1052</v>
      </c>
      <c r="Y2701" s="41">
        <v>23.143999999999998</v>
      </c>
      <c r="Z2701" s="6">
        <f>0</f>
        <v>0</v>
      </c>
      <c r="AA2701" s="6">
        <f t="shared" si="310"/>
        <v>29.896000000000001</v>
      </c>
      <c r="AB2701">
        <f>IF(ISBLANK(Table1[[#This Row],[FY2425_Cost]])=TRUE,#N/A,Table1[[#This Row],[FY2425_Cost]])</f>
        <v>23.143999999999998</v>
      </c>
      <c r="AC2701" s="6">
        <f t="shared" si="311"/>
        <v>-6.7520000000000024</v>
      </c>
      <c r="AD2701" s="6" t="e">
        <f>SUMIFS($AB$3:AB2701,$B$3:B2701,B2701)</f>
        <v>#N/A</v>
      </c>
      <c r="AE2701" s="6">
        <f t="shared" si="312"/>
        <v>1317.1954306487041</v>
      </c>
      <c r="AF2701" s="6">
        <f t="shared" si="313"/>
        <v>1317.1954306487041</v>
      </c>
      <c r="AG2701" s="6">
        <f>VLOOKUP(Table1[[#This Row],[PracticeCode]],$AP$3:$AS$345,4,FALSE)</f>
        <v>1317.1954306487041</v>
      </c>
      <c r="AH2701" s="27">
        <f t="shared" si="314"/>
        <v>95716.201293805832</v>
      </c>
      <c r="AI2701" s="6" t="e">
        <f t="shared" si="316"/>
        <v>#N/A</v>
      </c>
    </row>
    <row r="2702" spans="1:35" x14ac:dyDescent="0.35">
      <c r="A2702" t="str">
        <f t="shared" si="315"/>
        <v>SOHO SQUARE SURGERYWest End and Marylebone Primary Care NetworkCentral LondonE87069Sep6</v>
      </c>
      <c r="B2702" s="41" t="s">
        <v>671</v>
      </c>
      <c r="C2702" s="41" t="s">
        <v>458</v>
      </c>
      <c r="D2702" s="41" t="s">
        <v>33</v>
      </c>
      <c r="E2702" s="41" t="s">
        <v>275</v>
      </c>
      <c r="F2702" s="41" t="s">
        <v>275</v>
      </c>
      <c r="G2702" s="41" t="s">
        <v>761</v>
      </c>
      <c r="H2702" s="41">
        <v>6</v>
      </c>
      <c r="I2702" s="41">
        <v>2927.1009569971202</v>
      </c>
      <c r="J2702" s="41">
        <v>419</v>
      </c>
      <c r="K2702" s="41">
        <v>1578</v>
      </c>
      <c r="L2702" s="41">
        <v>8.3381000000000007</v>
      </c>
      <c r="M2702" s="41">
        <v>31.402200000000001</v>
      </c>
      <c r="N2702" s="41">
        <v>401</v>
      </c>
      <c r="O2702" s="41">
        <v>0</v>
      </c>
      <c r="P2702" s="41">
        <v>9.0224999999999991</v>
      </c>
      <c r="Q2702" s="41">
        <v>0</v>
      </c>
      <c r="R2702" s="41">
        <v>1538</v>
      </c>
      <c r="S2702" s="41">
        <v>27.530200000000001</v>
      </c>
      <c r="T2702" s="41">
        <v>1276</v>
      </c>
      <c r="U2702" s="41">
        <v>28.071999999999999</v>
      </c>
      <c r="V2702" s="41">
        <v>3535</v>
      </c>
      <c r="W2702" s="41">
        <v>67.270499999999998</v>
      </c>
      <c r="X2702" s="41">
        <v>1677</v>
      </c>
      <c r="Y2702" s="41">
        <v>37.094499999999996</v>
      </c>
      <c r="Z2702" s="6">
        <f>0</f>
        <v>0</v>
      </c>
      <c r="AA2702" s="6">
        <f t="shared" si="310"/>
        <v>67.270499999999998</v>
      </c>
      <c r="AB2702">
        <f>IF(ISBLANK(Table1[[#This Row],[FY2425_Cost]])=TRUE,#N/A,Table1[[#This Row],[FY2425_Cost]])</f>
        <v>37.094499999999996</v>
      </c>
      <c r="AC2702" s="6">
        <f t="shared" si="311"/>
        <v>-30.176000000000002</v>
      </c>
      <c r="AD2702" s="6" t="e">
        <f>SUMIFS($AB$3:AB2702,$B$3:B2702,B2702)</f>
        <v>#N/A</v>
      </c>
      <c r="AE2702" s="6">
        <f t="shared" si="312"/>
        <v>1317.1954306487041</v>
      </c>
      <c r="AF2702" s="6">
        <f t="shared" si="313"/>
        <v>1317.1954306487041</v>
      </c>
      <c r="AG2702" s="6">
        <f>VLOOKUP(Table1[[#This Row],[PracticeCode]],$AP$3:$AS$345,4,FALSE)</f>
        <v>1317.1954306487041</v>
      </c>
      <c r="AH2702" s="27">
        <f t="shared" si="314"/>
        <v>95716.201293805832</v>
      </c>
      <c r="AI2702" s="6" t="e">
        <f t="shared" si="316"/>
        <v>#N/A</v>
      </c>
    </row>
    <row r="2703" spans="1:35" x14ac:dyDescent="0.35">
      <c r="A2703" t="str">
        <f t="shared" si="315"/>
        <v>SOMERSET FAMILY HEALTH PRACTICE North SouthallEalingY01221Apr1</v>
      </c>
      <c r="B2703" s="41" t="s">
        <v>558</v>
      </c>
      <c r="C2703" s="41" t="s">
        <v>451</v>
      </c>
      <c r="D2703" s="41" t="s">
        <v>12</v>
      </c>
      <c r="E2703" s="41" t="s">
        <v>277</v>
      </c>
      <c r="F2703" s="41" t="s">
        <v>277</v>
      </c>
      <c r="G2703" s="41" t="s">
        <v>756</v>
      </c>
      <c r="H2703" s="41">
        <v>1</v>
      </c>
      <c r="I2703" s="41">
        <v>3195.6707077278402</v>
      </c>
      <c r="J2703" s="41">
        <v>3087</v>
      </c>
      <c r="K2703" s="41">
        <v>0</v>
      </c>
      <c r="L2703" s="41">
        <v>57.109499999999997</v>
      </c>
      <c r="M2703" s="41">
        <v>0</v>
      </c>
      <c r="N2703" s="41">
        <v>2683</v>
      </c>
      <c r="O2703" s="41">
        <v>0</v>
      </c>
      <c r="P2703" s="41">
        <v>53.3917</v>
      </c>
      <c r="Q2703" s="41">
        <v>0</v>
      </c>
      <c r="R2703" s="41">
        <v>1890</v>
      </c>
      <c r="S2703" s="41">
        <v>33.831000000000003</v>
      </c>
      <c r="T2703" s="41">
        <v>3283</v>
      </c>
      <c r="U2703" s="41">
        <v>72.225999999999999</v>
      </c>
      <c r="V2703" s="41">
        <v>4977</v>
      </c>
      <c r="W2703" s="41">
        <v>90.9405</v>
      </c>
      <c r="X2703" s="41">
        <v>5966</v>
      </c>
      <c r="Y2703" s="41">
        <v>125.6177</v>
      </c>
      <c r="Z2703" s="6">
        <f>0</f>
        <v>0</v>
      </c>
      <c r="AA2703" s="6">
        <f t="shared" si="310"/>
        <v>90.9405</v>
      </c>
      <c r="AB2703">
        <f>IF(ISBLANK(Table1[[#This Row],[FY2425_Cost]])=TRUE,#N/A,Table1[[#This Row],[FY2425_Cost]])</f>
        <v>125.6177</v>
      </c>
      <c r="AC2703" s="6">
        <f t="shared" si="311"/>
        <v>34.677199999999999</v>
      </c>
      <c r="AD2703" s="6">
        <f>SUMIFS($AB$3:AB2703,$B$3:B2703,B2703)</f>
        <v>125.6177</v>
      </c>
      <c r="AE2703" s="6">
        <f t="shared" si="312"/>
        <v>1438.0518184775281</v>
      </c>
      <c r="AF2703" s="6">
        <f t="shared" si="313"/>
        <v>1438.0518184775281</v>
      </c>
      <c r="AG2703" s="6">
        <f>VLOOKUP(Table1[[#This Row],[PracticeCode]],$AP$3:$AS$345,4,FALSE)</f>
        <v>1438.0518184775281</v>
      </c>
      <c r="AH2703" s="27">
        <f t="shared" si="314"/>
        <v>104498.43214270039</v>
      </c>
      <c r="AI2703" s="6">
        <f t="shared" si="316"/>
        <v>0</v>
      </c>
    </row>
    <row r="2704" spans="1:35" x14ac:dyDescent="0.35">
      <c r="A2704" t="str">
        <f t="shared" si="315"/>
        <v>SOMERSET FAMILY HEALTH PRACTICE North SouthallEalingY01221Aug5</v>
      </c>
      <c r="B2704" s="41" t="s">
        <v>558</v>
      </c>
      <c r="C2704" s="41" t="s">
        <v>451</v>
      </c>
      <c r="D2704" s="41" t="s">
        <v>12</v>
      </c>
      <c r="E2704" s="41" t="s">
        <v>277</v>
      </c>
      <c r="F2704" s="41" t="s">
        <v>277</v>
      </c>
      <c r="G2704" s="41" t="s">
        <v>760</v>
      </c>
      <c r="H2704" s="41">
        <v>5</v>
      </c>
      <c r="I2704" s="41">
        <v>3195.6707077278402</v>
      </c>
      <c r="J2704" s="41">
        <v>3509</v>
      </c>
      <c r="K2704" s="41">
        <v>9</v>
      </c>
      <c r="L2704" s="41">
        <v>64.916499999999999</v>
      </c>
      <c r="M2704" s="41">
        <v>0.16649999999999998</v>
      </c>
      <c r="N2704" s="41">
        <v>191</v>
      </c>
      <c r="O2704" s="41">
        <v>0</v>
      </c>
      <c r="P2704" s="41">
        <v>3.8009000000000004</v>
      </c>
      <c r="Q2704" s="41">
        <v>0</v>
      </c>
      <c r="R2704" s="41">
        <v>2592</v>
      </c>
      <c r="S2704" s="41">
        <v>46.396799999999999</v>
      </c>
      <c r="T2704" s="41">
        <v>3541</v>
      </c>
      <c r="U2704" s="41">
        <v>77.902000000000001</v>
      </c>
      <c r="V2704" s="41">
        <v>6110</v>
      </c>
      <c r="W2704" s="41">
        <v>111.4798</v>
      </c>
      <c r="X2704" s="41">
        <v>3732</v>
      </c>
      <c r="Y2704" s="41">
        <v>81.7029</v>
      </c>
      <c r="Z2704" s="6">
        <f>0</f>
        <v>0</v>
      </c>
      <c r="AA2704" s="6">
        <f t="shared" si="310"/>
        <v>111.4798</v>
      </c>
      <c r="AB2704">
        <f>IF(ISBLANK(Table1[[#This Row],[FY2425_Cost]])=TRUE,#N/A,Table1[[#This Row],[FY2425_Cost]])</f>
        <v>81.7029</v>
      </c>
      <c r="AC2704" s="6">
        <f t="shared" si="311"/>
        <v>-29.776899999999998</v>
      </c>
      <c r="AD2704" s="6">
        <f>SUMIFS($AB$3:AB2704,$B$3:B2704,B2704)</f>
        <v>207.32060000000001</v>
      </c>
      <c r="AE2704" s="6">
        <f t="shared" si="312"/>
        <v>1438.0518184775281</v>
      </c>
      <c r="AF2704" s="6">
        <f t="shared" si="313"/>
        <v>1438.0518184775281</v>
      </c>
      <c r="AG2704" s="6">
        <f>VLOOKUP(Table1[[#This Row],[PracticeCode]],$AP$3:$AS$345,4,FALSE)</f>
        <v>1438.0518184775281</v>
      </c>
      <c r="AH2704" s="27">
        <f t="shared" si="314"/>
        <v>104498.43214270039</v>
      </c>
      <c r="AI2704" s="6">
        <f t="shared" si="316"/>
        <v>0</v>
      </c>
    </row>
    <row r="2705" spans="1:35" x14ac:dyDescent="0.35">
      <c r="A2705" t="str">
        <f t="shared" si="315"/>
        <v>SOMERSET FAMILY HEALTH PRACTICE North SouthallEalingY01221Dec9</v>
      </c>
      <c r="B2705" s="41" t="s">
        <v>558</v>
      </c>
      <c r="C2705" s="41" t="s">
        <v>451</v>
      </c>
      <c r="D2705" s="41" t="s">
        <v>12</v>
      </c>
      <c r="E2705" s="41" t="s">
        <v>277</v>
      </c>
      <c r="F2705" s="41" t="s">
        <v>277</v>
      </c>
      <c r="G2705" s="41" t="s">
        <v>764</v>
      </c>
      <c r="H2705" s="41">
        <v>9</v>
      </c>
      <c r="I2705" s="41">
        <v>3195.6707077278402</v>
      </c>
      <c r="J2705" s="41">
        <v>3044</v>
      </c>
      <c r="K2705" s="41">
        <v>0</v>
      </c>
      <c r="L2705" s="41">
        <v>60.575600000000001</v>
      </c>
      <c r="M2705" s="41">
        <v>0</v>
      </c>
      <c r="N2705" s="41"/>
      <c r="O2705" s="41"/>
      <c r="P2705" s="41"/>
      <c r="Q2705" s="41"/>
      <c r="R2705" s="41">
        <v>3230</v>
      </c>
      <c r="S2705" s="41">
        <v>57.817</v>
      </c>
      <c r="T2705" s="41"/>
      <c r="U2705" s="41"/>
      <c r="V2705" s="41">
        <v>6274</v>
      </c>
      <c r="W2705" s="41">
        <v>118.3926</v>
      </c>
      <c r="X2705" s="41"/>
      <c r="Y2705" s="41"/>
      <c r="Z2705" s="6">
        <f>0</f>
        <v>0</v>
      </c>
      <c r="AA2705" s="6">
        <f t="shared" si="310"/>
        <v>118.3926</v>
      </c>
      <c r="AB2705" t="e">
        <f>IF(ISBLANK(Table1[[#This Row],[FY2425_Cost]])=TRUE,#N/A,Table1[[#This Row],[FY2425_Cost]])</f>
        <v>#N/A</v>
      </c>
      <c r="AC2705" s="6" t="e">
        <f t="shared" si="311"/>
        <v>#N/A</v>
      </c>
      <c r="AD2705" s="6" t="e">
        <f>SUMIFS($AB$3:AB2705,$B$3:B2705,B2705)</f>
        <v>#N/A</v>
      </c>
      <c r="AE2705" s="6">
        <f t="shared" si="312"/>
        <v>1438.0518184775281</v>
      </c>
      <c r="AF2705" s="6">
        <f t="shared" si="313"/>
        <v>1438.0518184775281</v>
      </c>
      <c r="AG2705" s="6">
        <f>VLOOKUP(Table1[[#This Row],[PracticeCode]],$AP$3:$AS$345,4,FALSE)</f>
        <v>1438.0518184775281</v>
      </c>
      <c r="AH2705" s="27">
        <f t="shared" si="314"/>
        <v>104498.43214270039</v>
      </c>
      <c r="AI2705" s="6" t="e">
        <f t="shared" si="316"/>
        <v>#N/A</v>
      </c>
    </row>
    <row r="2706" spans="1:35" x14ac:dyDescent="0.35">
      <c r="A2706" t="str">
        <f t="shared" si="315"/>
        <v>SOMERSET FAMILY HEALTH PRACTICE North SouthallEalingY01221Feb11</v>
      </c>
      <c r="B2706" s="41" t="s">
        <v>558</v>
      </c>
      <c r="C2706" s="41" t="s">
        <v>451</v>
      </c>
      <c r="D2706" s="41" t="s">
        <v>12</v>
      </c>
      <c r="E2706" s="41" t="s">
        <v>277</v>
      </c>
      <c r="F2706" s="41" t="s">
        <v>277</v>
      </c>
      <c r="G2706" s="41" t="s">
        <v>766</v>
      </c>
      <c r="H2706" s="41">
        <v>11</v>
      </c>
      <c r="I2706" s="41">
        <v>3195.6707077278402</v>
      </c>
      <c r="J2706" s="41">
        <v>3386</v>
      </c>
      <c r="K2706" s="41">
        <v>0</v>
      </c>
      <c r="L2706" s="41">
        <v>67.381399999999999</v>
      </c>
      <c r="M2706" s="41">
        <v>0</v>
      </c>
      <c r="N2706" s="41"/>
      <c r="O2706" s="41"/>
      <c r="P2706" s="41"/>
      <c r="Q2706" s="41"/>
      <c r="R2706" s="41">
        <v>3804</v>
      </c>
      <c r="S2706" s="41">
        <v>68.0916</v>
      </c>
      <c r="T2706" s="41"/>
      <c r="U2706" s="41"/>
      <c r="V2706" s="41">
        <v>7190</v>
      </c>
      <c r="W2706" s="41">
        <v>135.47300000000001</v>
      </c>
      <c r="X2706" s="41"/>
      <c r="Y2706" s="41"/>
      <c r="Z2706" s="6">
        <f>0</f>
        <v>0</v>
      </c>
      <c r="AA2706" s="6">
        <f t="shared" si="310"/>
        <v>135.47300000000001</v>
      </c>
      <c r="AB2706" t="e">
        <f>IF(ISBLANK(Table1[[#This Row],[FY2425_Cost]])=TRUE,#N/A,Table1[[#This Row],[FY2425_Cost]])</f>
        <v>#N/A</v>
      </c>
      <c r="AC2706" s="6" t="e">
        <f t="shared" si="311"/>
        <v>#N/A</v>
      </c>
      <c r="AD2706" s="6" t="e">
        <f>SUMIFS($AB$3:AB2706,$B$3:B2706,B2706)</f>
        <v>#N/A</v>
      </c>
      <c r="AE2706" s="6">
        <f t="shared" si="312"/>
        <v>1438.0518184775281</v>
      </c>
      <c r="AF2706" s="6">
        <f t="shared" si="313"/>
        <v>1438.0518184775281</v>
      </c>
      <c r="AG2706" s="6">
        <f>VLOOKUP(Table1[[#This Row],[PracticeCode]],$AP$3:$AS$345,4,FALSE)</f>
        <v>1438.0518184775281</v>
      </c>
      <c r="AH2706" s="27">
        <f t="shared" si="314"/>
        <v>104498.43214270039</v>
      </c>
      <c r="AI2706" s="6" t="e">
        <f t="shared" si="316"/>
        <v>#N/A</v>
      </c>
    </row>
    <row r="2707" spans="1:35" x14ac:dyDescent="0.35">
      <c r="A2707" t="str">
        <f t="shared" si="315"/>
        <v>SOMERSET FAMILY HEALTH PRACTICE North SouthallEalingY01221Jan10</v>
      </c>
      <c r="B2707" s="41" t="s">
        <v>558</v>
      </c>
      <c r="C2707" s="41" t="s">
        <v>451</v>
      </c>
      <c r="D2707" s="41" t="s">
        <v>12</v>
      </c>
      <c r="E2707" s="41" t="s">
        <v>277</v>
      </c>
      <c r="F2707" s="41" t="s">
        <v>277</v>
      </c>
      <c r="G2707" s="41" t="s">
        <v>765</v>
      </c>
      <c r="H2707" s="41">
        <v>10</v>
      </c>
      <c r="I2707" s="41">
        <v>3195.6707077278402</v>
      </c>
      <c r="J2707" s="41">
        <v>3118</v>
      </c>
      <c r="K2707" s="41">
        <v>0</v>
      </c>
      <c r="L2707" s="41">
        <v>62.048200000000001</v>
      </c>
      <c r="M2707" s="41">
        <v>0</v>
      </c>
      <c r="N2707" s="41"/>
      <c r="O2707" s="41"/>
      <c r="P2707" s="41"/>
      <c r="Q2707" s="41"/>
      <c r="R2707" s="41">
        <v>5904</v>
      </c>
      <c r="S2707" s="41">
        <v>105.6816</v>
      </c>
      <c r="T2707" s="41"/>
      <c r="U2707" s="41"/>
      <c r="V2707" s="41">
        <v>9022</v>
      </c>
      <c r="W2707" s="41">
        <v>167.72980000000001</v>
      </c>
      <c r="X2707" s="41"/>
      <c r="Y2707" s="41"/>
      <c r="Z2707" s="6">
        <f>0</f>
        <v>0</v>
      </c>
      <c r="AA2707" s="6">
        <f t="shared" si="310"/>
        <v>167.72980000000001</v>
      </c>
      <c r="AB2707" t="e">
        <f>IF(ISBLANK(Table1[[#This Row],[FY2425_Cost]])=TRUE,#N/A,Table1[[#This Row],[FY2425_Cost]])</f>
        <v>#N/A</v>
      </c>
      <c r="AC2707" s="6" t="e">
        <f t="shared" si="311"/>
        <v>#N/A</v>
      </c>
      <c r="AD2707" s="6" t="e">
        <f>SUMIFS($AB$3:AB2707,$B$3:B2707,B2707)</f>
        <v>#N/A</v>
      </c>
      <c r="AE2707" s="6">
        <f t="shared" si="312"/>
        <v>1438.0518184775281</v>
      </c>
      <c r="AF2707" s="6">
        <f t="shared" si="313"/>
        <v>1438.0518184775281</v>
      </c>
      <c r="AG2707" s="6">
        <f>VLOOKUP(Table1[[#This Row],[PracticeCode]],$AP$3:$AS$345,4,FALSE)</f>
        <v>1438.0518184775281</v>
      </c>
      <c r="AH2707" s="27">
        <f t="shared" si="314"/>
        <v>104498.43214270039</v>
      </c>
      <c r="AI2707" s="6" t="e">
        <f t="shared" si="316"/>
        <v>#N/A</v>
      </c>
    </row>
    <row r="2708" spans="1:35" x14ac:dyDescent="0.35">
      <c r="A2708" t="str">
        <f t="shared" si="315"/>
        <v>SOMERSET FAMILY HEALTH PRACTICE North SouthallEalingY01221Jul4</v>
      </c>
      <c r="B2708" s="41" t="s">
        <v>558</v>
      </c>
      <c r="C2708" s="41" t="s">
        <v>451</v>
      </c>
      <c r="D2708" s="41" t="s">
        <v>12</v>
      </c>
      <c r="E2708" s="41" t="s">
        <v>277</v>
      </c>
      <c r="F2708" s="41" t="s">
        <v>277</v>
      </c>
      <c r="G2708" s="41" t="s">
        <v>759</v>
      </c>
      <c r="H2708" s="41">
        <v>4</v>
      </c>
      <c r="I2708" s="41">
        <v>3195.6707077278402</v>
      </c>
      <c r="J2708" s="41">
        <v>3877</v>
      </c>
      <c r="K2708" s="41">
        <v>1</v>
      </c>
      <c r="L2708" s="41">
        <v>71.724499999999992</v>
      </c>
      <c r="M2708" s="41">
        <v>1.8499999999999999E-2</v>
      </c>
      <c r="N2708" s="41">
        <v>248</v>
      </c>
      <c r="O2708" s="41">
        <v>0</v>
      </c>
      <c r="P2708" s="41">
        <v>4.9352</v>
      </c>
      <c r="Q2708" s="41">
        <v>0</v>
      </c>
      <c r="R2708" s="41">
        <v>2433</v>
      </c>
      <c r="S2708" s="41">
        <v>43.550699999999999</v>
      </c>
      <c r="T2708" s="41">
        <v>4624</v>
      </c>
      <c r="U2708" s="41">
        <v>101.72799999999999</v>
      </c>
      <c r="V2708" s="41">
        <v>6311</v>
      </c>
      <c r="W2708" s="41">
        <v>115.2937</v>
      </c>
      <c r="X2708" s="41">
        <v>4872</v>
      </c>
      <c r="Y2708" s="41">
        <v>106.66319999999999</v>
      </c>
      <c r="Z2708" s="6">
        <f>0</f>
        <v>0</v>
      </c>
      <c r="AA2708" s="6">
        <f t="shared" si="310"/>
        <v>115.2937</v>
      </c>
      <c r="AB2708">
        <f>IF(ISBLANK(Table1[[#This Row],[FY2425_Cost]])=TRUE,#N/A,Table1[[#This Row],[FY2425_Cost]])</f>
        <v>106.66319999999999</v>
      </c>
      <c r="AC2708" s="6">
        <f t="shared" si="311"/>
        <v>-8.6305000000000121</v>
      </c>
      <c r="AD2708" s="6" t="e">
        <f>SUMIFS($AB$3:AB2708,$B$3:B2708,B2708)</f>
        <v>#N/A</v>
      </c>
      <c r="AE2708" s="6">
        <f t="shared" si="312"/>
        <v>1438.0518184775281</v>
      </c>
      <c r="AF2708" s="6">
        <f t="shared" si="313"/>
        <v>1438.0518184775281</v>
      </c>
      <c r="AG2708" s="6">
        <f>VLOOKUP(Table1[[#This Row],[PracticeCode]],$AP$3:$AS$345,4,FALSE)</f>
        <v>1438.0518184775281</v>
      </c>
      <c r="AH2708" s="27">
        <f t="shared" si="314"/>
        <v>104498.43214270039</v>
      </c>
      <c r="AI2708" s="6" t="e">
        <f t="shared" si="316"/>
        <v>#N/A</v>
      </c>
    </row>
    <row r="2709" spans="1:35" x14ac:dyDescent="0.35">
      <c r="A2709" t="str">
        <f t="shared" si="315"/>
        <v>SOMERSET FAMILY HEALTH PRACTICE North SouthallEalingY01221Jun3</v>
      </c>
      <c r="B2709" s="41" t="s">
        <v>558</v>
      </c>
      <c r="C2709" s="41" t="s">
        <v>451</v>
      </c>
      <c r="D2709" s="41" t="s">
        <v>12</v>
      </c>
      <c r="E2709" s="41" t="s">
        <v>277</v>
      </c>
      <c r="F2709" s="41" t="s">
        <v>277</v>
      </c>
      <c r="G2709" s="41" t="s">
        <v>758</v>
      </c>
      <c r="H2709" s="41">
        <v>3</v>
      </c>
      <c r="I2709" s="41">
        <v>3195.6707077278402</v>
      </c>
      <c r="J2709" s="41">
        <v>4156</v>
      </c>
      <c r="K2709" s="41">
        <v>0</v>
      </c>
      <c r="L2709" s="41">
        <v>76.885999999999996</v>
      </c>
      <c r="M2709" s="41">
        <v>0</v>
      </c>
      <c r="N2709" s="41">
        <v>3651</v>
      </c>
      <c r="O2709" s="41">
        <v>0</v>
      </c>
      <c r="P2709" s="41">
        <v>72.654899999999998</v>
      </c>
      <c r="Q2709" s="41">
        <v>0</v>
      </c>
      <c r="R2709" s="41">
        <v>2347</v>
      </c>
      <c r="S2709" s="41">
        <v>42.011299999999999</v>
      </c>
      <c r="T2709" s="41">
        <v>3111</v>
      </c>
      <c r="U2709" s="41">
        <v>68.441999999999993</v>
      </c>
      <c r="V2709" s="41">
        <v>6503</v>
      </c>
      <c r="W2709" s="41">
        <v>118.8973</v>
      </c>
      <c r="X2709" s="41">
        <v>6762</v>
      </c>
      <c r="Y2709" s="41">
        <v>141.09690000000001</v>
      </c>
      <c r="Z2709" s="6">
        <f>0</f>
        <v>0</v>
      </c>
      <c r="AA2709" s="6">
        <f t="shared" si="310"/>
        <v>118.8973</v>
      </c>
      <c r="AB2709">
        <f>IF(ISBLANK(Table1[[#This Row],[FY2425_Cost]])=TRUE,#N/A,Table1[[#This Row],[FY2425_Cost]])</f>
        <v>141.09690000000001</v>
      </c>
      <c r="AC2709" s="6">
        <f t="shared" si="311"/>
        <v>22.199600000000004</v>
      </c>
      <c r="AD2709" s="6" t="e">
        <f>SUMIFS($AB$3:AB2709,$B$3:B2709,B2709)</f>
        <v>#N/A</v>
      </c>
      <c r="AE2709" s="6">
        <f t="shared" si="312"/>
        <v>1438.0518184775281</v>
      </c>
      <c r="AF2709" s="6">
        <f t="shared" si="313"/>
        <v>1438.0518184775281</v>
      </c>
      <c r="AG2709" s="6">
        <f>VLOOKUP(Table1[[#This Row],[PracticeCode]],$AP$3:$AS$345,4,FALSE)</f>
        <v>1438.0518184775281</v>
      </c>
      <c r="AH2709" s="27">
        <f t="shared" si="314"/>
        <v>104498.43214270039</v>
      </c>
      <c r="AI2709" s="6" t="e">
        <f t="shared" si="316"/>
        <v>#N/A</v>
      </c>
    </row>
    <row r="2710" spans="1:35" x14ac:dyDescent="0.35">
      <c r="A2710" t="str">
        <f t="shared" si="315"/>
        <v>SOMERSET FAMILY HEALTH PRACTICE North SouthallEalingY01221Mar12</v>
      </c>
      <c r="B2710" s="41" t="s">
        <v>558</v>
      </c>
      <c r="C2710" s="41" t="s">
        <v>451</v>
      </c>
      <c r="D2710" s="41" t="s">
        <v>12</v>
      </c>
      <c r="E2710" s="41" t="s">
        <v>277</v>
      </c>
      <c r="F2710" s="41" t="s">
        <v>277</v>
      </c>
      <c r="G2710" s="41" t="s">
        <v>767</v>
      </c>
      <c r="H2710" s="41">
        <v>12</v>
      </c>
      <c r="I2710" s="41">
        <v>3195.6707077278402</v>
      </c>
      <c r="J2710" s="41">
        <v>3379</v>
      </c>
      <c r="K2710" s="41">
        <v>0</v>
      </c>
      <c r="L2710" s="41">
        <v>67.242100000000008</v>
      </c>
      <c r="M2710" s="41">
        <v>0</v>
      </c>
      <c r="N2710" s="41"/>
      <c r="O2710" s="41"/>
      <c r="P2710" s="41"/>
      <c r="Q2710" s="41"/>
      <c r="R2710" s="41">
        <v>3873</v>
      </c>
      <c r="S2710" s="41">
        <v>69.326700000000002</v>
      </c>
      <c r="T2710" s="41"/>
      <c r="U2710" s="41"/>
      <c r="V2710" s="41">
        <v>7252</v>
      </c>
      <c r="W2710" s="41">
        <v>136.56880000000001</v>
      </c>
      <c r="X2710" s="41"/>
      <c r="Y2710" s="41"/>
      <c r="Z2710" s="6">
        <f>0</f>
        <v>0</v>
      </c>
      <c r="AA2710" s="6">
        <f t="shared" si="310"/>
        <v>136.56880000000001</v>
      </c>
      <c r="AB2710" t="e">
        <f>IF(ISBLANK(Table1[[#This Row],[FY2425_Cost]])=TRUE,#N/A,Table1[[#This Row],[FY2425_Cost]])</f>
        <v>#N/A</v>
      </c>
      <c r="AC2710" s="6" t="e">
        <f t="shared" si="311"/>
        <v>#N/A</v>
      </c>
      <c r="AD2710" s="6" t="e">
        <f>SUMIFS($AB$3:AB2710,$B$3:B2710,B2710)</f>
        <v>#N/A</v>
      </c>
      <c r="AE2710" s="6">
        <f t="shared" si="312"/>
        <v>1438.0518184775281</v>
      </c>
      <c r="AF2710" s="6">
        <f t="shared" si="313"/>
        <v>1438.0518184775281</v>
      </c>
      <c r="AG2710" s="6">
        <f>VLOOKUP(Table1[[#This Row],[PracticeCode]],$AP$3:$AS$345,4,FALSE)</f>
        <v>1438.0518184775281</v>
      </c>
      <c r="AH2710" s="27">
        <f t="shared" si="314"/>
        <v>104498.43214270039</v>
      </c>
      <c r="AI2710" s="6" t="e">
        <f t="shared" si="316"/>
        <v>#N/A</v>
      </c>
    </row>
    <row r="2711" spans="1:35" x14ac:dyDescent="0.35">
      <c r="A2711" t="str">
        <f t="shared" si="315"/>
        <v>SOMERSET FAMILY HEALTH PRACTICE North SouthallEalingY01221May2</v>
      </c>
      <c r="B2711" s="41" t="s">
        <v>558</v>
      </c>
      <c r="C2711" s="41" t="s">
        <v>451</v>
      </c>
      <c r="D2711" s="41" t="s">
        <v>12</v>
      </c>
      <c r="E2711" s="41" t="s">
        <v>277</v>
      </c>
      <c r="F2711" s="41" t="s">
        <v>277</v>
      </c>
      <c r="G2711" s="41" t="s">
        <v>757</v>
      </c>
      <c r="H2711" s="41">
        <v>2</v>
      </c>
      <c r="I2711" s="41">
        <v>3195.6707077278402</v>
      </c>
      <c r="J2711" s="41">
        <v>9130</v>
      </c>
      <c r="K2711" s="41">
        <v>17</v>
      </c>
      <c r="L2711" s="41">
        <v>168.905</v>
      </c>
      <c r="M2711" s="41">
        <v>0.3145</v>
      </c>
      <c r="N2711" s="41">
        <v>1472</v>
      </c>
      <c r="O2711" s="41">
        <v>0</v>
      </c>
      <c r="P2711" s="41">
        <v>29.2928</v>
      </c>
      <c r="Q2711" s="41">
        <v>0</v>
      </c>
      <c r="R2711" s="41">
        <v>3625</v>
      </c>
      <c r="S2711" s="41">
        <v>64.887500000000003</v>
      </c>
      <c r="T2711" s="41">
        <v>3969</v>
      </c>
      <c r="U2711" s="41">
        <v>87.317999999999998</v>
      </c>
      <c r="V2711" s="41">
        <v>12772</v>
      </c>
      <c r="W2711" s="41">
        <v>234.10700000000003</v>
      </c>
      <c r="X2711" s="41">
        <v>5441</v>
      </c>
      <c r="Y2711" s="41">
        <v>116.6108</v>
      </c>
      <c r="Z2711" s="6">
        <f>0</f>
        <v>0</v>
      </c>
      <c r="AA2711" s="6">
        <f t="shared" si="310"/>
        <v>234.10700000000003</v>
      </c>
      <c r="AB2711">
        <f>IF(ISBLANK(Table1[[#This Row],[FY2425_Cost]])=TRUE,#N/A,Table1[[#This Row],[FY2425_Cost]])</f>
        <v>116.6108</v>
      </c>
      <c r="AC2711" s="6">
        <f t="shared" si="311"/>
        <v>-117.49620000000003</v>
      </c>
      <c r="AD2711" s="6" t="e">
        <f>SUMIFS($AB$3:AB2711,$B$3:B2711,B2711)</f>
        <v>#N/A</v>
      </c>
      <c r="AE2711" s="6">
        <f t="shared" si="312"/>
        <v>1438.0518184775281</v>
      </c>
      <c r="AF2711" s="6">
        <f t="shared" si="313"/>
        <v>1438.0518184775281</v>
      </c>
      <c r="AG2711" s="6">
        <f>VLOOKUP(Table1[[#This Row],[PracticeCode]],$AP$3:$AS$345,4,FALSE)</f>
        <v>1438.0518184775281</v>
      </c>
      <c r="AH2711" s="27">
        <f t="shared" si="314"/>
        <v>104498.43214270039</v>
      </c>
      <c r="AI2711" s="6" t="e">
        <f t="shared" si="316"/>
        <v>#N/A</v>
      </c>
    </row>
    <row r="2712" spans="1:35" x14ac:dyDescent="0.35">
      <c r="A2712" t="str">
        <f t="shared" si="315"/>
        <v>SOMERSET FAMILY HEALTH PRACTICE North SouthallEalingY01221Nov8</v>
      </c>
      <c r="B2712" s="41" t="s">
        <v>558</v>
      </c>
      <c r="C2712" s="41" t="s">
        <v>451</v>
      </c>
      <c r="D2712" s="41" t="s">
        <v>12</v>
      </c>
      <c r="E2712" s="41" t="s">
        <v>277</v>
      </c>
      <c r="F2712" s="41" t="s">
        <v>277</v>
      </c>
      <c r="G2712" s="41" t="s">
        <v>763</v>
      </c>
      <c r="H2712" s="41">
        <v>8</v>
      </c>
      <c r="I2712" s="41">
        <v>3195.6707077278402</v>
      </c>
      <c r="J2712" s="41">
        <v>3473</v>
      </c>
      <c r="K2712" s="41">
        <v>0</v>
      </c>
      <c r="L2712" s="41">
        <v>69.112700000000004</v>
      </c>
      <c r="M2712" s="41">
        <v>0</v>
      </c>
      <c r="N2712" s="41"/>
      <c r="O2712" s="41"/>
      <c r="P2712" s="41"/>
      <c r="Q2712" s="41"/>
      <c r="R2712" s="41">
        <v>4910</v>
      </c>
      <c r="S2712" s="41">
        <v>87.888999999999996</v>
      </c>
      <c r="T2712" s="41"/>
      <c r="U2712" s="41"/>
      <c r="V2712" s="41">
        <v>8383</v>
      </c>
      <c r="W2712" s="41">
        <v>157.0017</v>
      </c>
      <c r="X2712" s="41"/>
      <c r="Y2712" s="41"/>
      <c r="Z2712" s="6">
        <f>0</f>
        <v>0</v>
      </c>
      <c r="AA2712" s="6">
        <f t="shared" si="310"/>
        <v>157.0017</v>
      </c>
      <c r="AB2712" t="e">
        <f>IF(ISBLANK(Table1[[#This Row],[FY2425_Cost]])=TRUE,#N/A,Table1[[#This Row],[FY2425_Cost]])</f>
        <v>#N/A</v>
      </c>
      <c r="AC2712" s="6" t="e">
        <f t="shared" si="311"/>
        <v>#N/A</v>
      </c>
      <c r="AD2712" s="6" t="e">
        <f>SUMIFS($AB$3:AB2712,$B$3:B2712,B2712)</f>
        <v>#N/A</v>
      </c>
      <c r="AE2712" s="6">
        <f t="shared" si="312"/>
        <v>1438.0518184775281</v>
      </c>
      <c r="AF2712" s="6">
        <f t="shared" si="313"/>
        <v>1438.0518184775281</v>
      </c>
      <c r="AG2712" s="6">
        <f>VLOOKUP(Table1[[#This Row],[PracticeCode]],$AP$3:$AS$345,4,FALSE)</f>
        <v>1438.0518184775281</v>
      </c>
      <c r="AH2712" s="27">
        <f t="shared" si="314"/>
        <v>104498.43214270039</v>
      </c>
      <c r="AI2712" s="6" t="e">
        <f t="shared" si="316"/>
        <v>#N/A</v>
      </c>
    </row>
    <row r="2713" spans="1:35" x14ac:dyDescent="0.35">
      <c r="A2713" t="str">
        <f t="shared" si="315"/>
        <v>SOMERSET FAMILY HEALTH PRACTICE North SouthallEalingY01221Oct7</v>
      </c>
      <c r="B2713" s="41" t="s">
        <v>558</v>
      </c>
      <c r="C2713" s="41" t="s">
        <v>451</v>
      </c>
      <c r="D2713" s="41" t="s">
        <v>12</v>
      </c>
      <c r="E2713" s="41" t="s">
        <v>277</v>
      </c>
      <c r="F2713" s="41" t="s">
        <v>277</v>
      </c>
      <c r="G2713" s="41" t="s">
        <v>762</v>
      </c>
      <c r="H2713" s="41">
        <v>7</v>
      </c>
      <c r="I2713" s="41">
        <v>3195.6707077278402</v>
      </c>
      <c r="J2713" s="41">
        <v>3601</v>
      </c>
      <c r="K2713" s="41">
        <v>0</v>
      </c>
      <c r="L2713" s="41">
        <v>71.659900000000007</v>
      </c>
      <c r="M2713" s="41">
        <v>0</v>
      </c>
      <c r="N2713" s="41">
        <v>0</v>
      </c>
      <c r="O2713" s="41">
        <v>0</v>
      </c>
      <c r="P2713" s="41">
        <v>0</v>
      </c>
      <c r="Q2713" s="41">
        <v>0</v>
      </c>
      <c r="R2713" s="41">
        <v>11066</v>
      </c>
      <c r="S2713" s="41">
        <v>198.0814</v>
      </c>
      <c r="T2713" s="41">
        <v>15703</v>
      </c>
      <c r="U2713" s="41">
        <v>345.46600000000001</v>
      </c>
      <c r="V2713" s="41">
        <v>14667</v>
      </c>
      <c r="W2713" s="41">
        <v>269.74130000000002</v>
      </c>
      <c r="X2713" s="41">
        <v>15703</v>
      </c>
      <c r="Y2713" s="41">
        <v>345.46600000000001</v>
      </c>
      <c r="Z2713" s="6">
        <f>0</f>
        <v>0</v>
      </c>
      <c r="AA2713" s="6">
        <f t="shared" si="310"/>
        <v>269.74130000000002</v>
      </c>
      <c r="AB2713">
        <f>IF(ISBLANK(Table1[[#This Row],[FY2425_Cost]])=TRUE,#N/A,Table1[[#This Row],[FY2425_Cost]])</f>
        <v>345.46600000000001</v>
      </c>
      <c r="AC2713" s="6">
        <f t="shared" si="311"/>
        <v>75.724699999999984</v>
      </c>
      <c r="AD2713" s="6" t="e">
        <f>SUMIFS($AB$3:AB2713,$B$3:B2713,B2713)</f>
        <v>#N/A</v>
      </c>
      <c r="AE2713" s="6">
        <f t="shared" si="312"/>
        <v>1438.0518184775281</v>
      </c>
      <c r="AF2713" s="6">
        <f t="shared" si="313"/>
        <v>1438.0518184775281</v>
      </c>
      <c r="AG2713" s="6">
        <f>VLOOKUP(Table1[[#This Row],[PracticeCode]],$AP$3:$AS$345,4,FALSE)</f>
        <v>1438.0518184775281</v>
      </c>
      <c r="AH2713" s="27">
        <f t="shared" si="314"/>
        <v>104498.43214270039</v>
      </c>
      <c r="AI2713" s="6" t="e">
        <f t="shared" si="316"/>
        <v>#N/A</v>
      </c>
    </row>
    <row r="2714" spans="1:35" x14ac:dyDescent="0.35">
      <c r="A2714" t="str">
        <f t="shared" si="315"/>
        <v>SOMERSET FAMILY HEALTH PRACTICE North SouthallEalingY01221Sep6</v>
      </c>
      <c r="B2714" s="41" t="s">
        <v>558</v>
      </c>
      <c r="C2714" s="41" t="s">
        <v>451</v>
      </c>
      <c r="D2714" s="41" t="s">
        <v>12</v>
      </c>
      <c r="E2714" s="41" t="s">
        <v>277</v>
      </c>
      <c r="F2714" s="41" t="s">
        <v>277</v>
      </c>
      <c r="G2714" s="41" t="s">
        <v>761</v>
      </c>
      <c r="H2714" s="41">
        <v>6</v>
      </c>
      <c r="I2714" s="41">
        <v>3195.6707077278402</v>
      </c>
      <c r="J2714" s="41">
        <v>3373</v>
      </c>
      <c r="K2714" s="41">
        <v>6</v>
      </c>
      <c r="L2714" s="41">
        <v>67.122700000000009</v>
      </c>
      <c r="M2714" s="41">
        <v>0.11940000000000001</v>
      </c>
      <c r="N2714" s="41">
        <v>240</v>
      </c>
      <c r="O2714" s="41">
        <v>0</v>
      </c>
      <c r="P2714" s="41">
        <v>5.3999999999999995</v>
      </c>
      <c r="Q2714" s="41">
        <v>0</v>
      </c>
      <c r="R2714" s="41">
        <v>6610</v>
      </c>
      <c r="S2714" s="41">
        <v>118.319</v>
      </c>
      <c r="T2714" s="41">
        <v>5435</v>
      </c>
      <c r="U2714" s="41">
        <v>119.57</v>
      </c>
      <c r="V2714" s="41">
        <v>9989</v>
      </c>
      <c r="W2714" s="41">
        <v>185.56110000000001</v>
      </c>
      <c r="X2714" s="41">
        <v>5675</v>
      </c>
      <c r="Y2714" s="41">
        <v>124.97</v>
      </c>
      <c r="Z2714" s="6">
        <f>0</f>
        <v>0</v>
      </c>
      <c r="AA2714" s="6">
        <f t="shared" si="310"/>
        <v>185.56110000000001</v>
      </c>
      <c r="AB2714">
        <f>IF(ISBLANK(Table1[[#This Row],[FY2425_Cost]])=TRUE,#N/A,Table1[[#This Row],[FY2425_Cost]])</f>
        <v>124.97</v>
      </c>
      <c r="AC2714" s="6">
        <f t="shared" si="311"/>
        <v>-60.591100000000012</v>
      </c>
      <c r="AD2714" s="6" t="e">
        <f>SUMIFS($AB$3:AB2714,$B$3:B2714,B2714)</f>
        <v>#N/A</v>
      </c>
      <c r="AE2714" s="6">
        <f t="shared" si="312"/>
        <v>1438.0518184775281</v>
      </c>
      <c r="AF2714" s="6">
        <f t="shared" si="313"/>
        <v>1438.0518184775281</v>
      </c>
      <c r="AG2714" s="6">
        <f>VLOOKUP(Table1[[#This Row],[PracticeCode]],$AP$3:$AS$345,4,FALSE)</f>
        <v>1438.0518184775281</v>
      </c>
      <c r="AH2714" s="27">
        <f t="shared" si="314"/>
        <v>104498.43214270039</v>
      </c>
      <c r="AI2714" s="6" t="e">
        <f t="shared" si="316"/>
        <v>#N/A</v>
      </c>
    </row>
    <row r="2715" spans="1:35" x14ac:dyDescent="0.35">
      <c r="A2715" t="str">
        <f t="shared" si="315"/>
        <v>SOUTHCOTE CLINICCelandine Health and MetroCare PCNHillingdonE86640Apr1</v>
      </c>
      <c r="B2715" s="41" t="s">
        <v>712</v>
      </c>
      <c r="C2715" s="41" t="s">
        <v>485</v>
      </c>
      <c r="D2715" s="41" t="s">
        <v>8</v>
      </c>
      <c r="E2715" s="41" t="s">
        <v>279</v>
      </c>
      <c r="F2715" s="41" t="s">
        <v>279</v>
      </c>
      <c r="G2715" s="41" t="s">
        <v>756</v>
      </c>
      <c r="H2715" s="41">
        <v>1</v>
      </c>
      <c r="I2715" s="41">
        <v>4953.9664524772397</v>
      </c>
      <c r="J2715" s="41">
        <v>3774</v>
      </c>
      <c r="K2715" s="41">
        <v>276</v>
      </c>
      <c r="L2715" s="41">
        <v>69.819000000000003</v>
      </c>
      <c r="M2715" s="41">
        <v>5.1059999999999999</v>
      </c>
      <c r="N2715" s="41">
        <v>14719</v>
      </c>
      <c r="O2715" s="41">
        <v>0</v>
      </c>
      <c r="P2715" s="41">
        <v>292.90809999999999</v>
      </c>
      <c r="Q2715" s="41">
        <v>0</v>
      </c>
      <c r="R2715" s="41">
        <v>0</v>
      </c>
      <c r="S2715" s="41">
        <v>0</v>
      </c>
      <c r="T2715" s="41">
        <v>38</v>
      </c>
      <c r="U2715" s="41">
        <v>0.83599999999999997</v>
      </c>
      <c r="V2715" s="41">
        <v>4050</v>
      </c>
      <c r="W2715" s="41">
        <v>74.924999999999997</v>
      </c>
      <c r="X2715" s="41">
        <v>14757</v>
      </c>
      <c r="Y2715" s="41">
        <v>293.7441</v>
      </c>
      <c r="Z2715" s="6">
        <f>0</f>
        <v>0</v>
      </c>
      <c r="AA2715" s="6">
        <f t="shared" si="310"/>
        <v>74.924999999999997</v>
      </c>
      <c r="AB2715">
        <f>IF(ISBLANK(Table1[[#This Row],[FY2425_Cost]])=TRUE,#N/A,Table1[[#This Row],[FY2425_Cost]])</f>
        <v>293.7441</v>
      </c>
      <c r="AC2715" s="6">
        <f t="shared" si="311"/>
        <v>218.81909999999999</v>
      </c>
      <c r="AD2715" s="6">
        <f>SUMIFS($AB$3:AB2715,$B$3:B2715,B2715)</f>
        <v>293.7441</v>
      </c>
      <c r="AE2715" s="6">
        <f t="shared" si="312"/>
        <v>2229.2849036147582</v>
      </c>
      <c r="AF2715" s="6">
        <f t="shared" si="313"/>
        <v>2229.2849036147582</v>
      </c>
      <c r="AG2715" s="6">
        <f>VLOOKUP(Table1[[#This Row],[PracticeCode]],$AP$3:$AS$345,4,FALSE)</f>
        <v>2229.2849036147582</v>
      </c>
      <c r="AH2715" s="27">
        <f t="shared" si="314"/>
        <v>161994.70299600574</v>
      </c>
      <c r="AI2715" s="6">
        <f t="shared" si="316"/>
        <v>0</v>
      </c>
    </row>
    <row r="2716" spans="1:35" x14ac:dyDescent="0.35">
      <c r="A2716" t="str">
        <f t="shared" si="315"/>
        <v>SOUTHCOTE CLINICCelandine Health and MetroCare PCNHillingdonE86640Aug5</v>
      </c>
      <c r="B2716" s="41" t="s">
        <v>712</v>
      </c>
      <c r="C2716" s="41" t="s">
        <v>485</v>
      </c>
      <c r="D2716" s="41" t="s">
        <v>8</v>
      </c>
      <c r="E2716" s="41" t="s">
        <v>279</v>
      </c>
      <c r="F2716" s="41" t="s">
        <v>279</v>
      </c>
      <c r="G2716" s="41" t="s">
        <v>760</v>
      </c>
      <c r="H2716" s="41">
        <v>5</v>
      </c>
      <c r="I2716" s="41">
        <v>4953.9664524772397</v>
      </c>
      <c r="J2716" s="41">
        <v>6017</v>
      </c>
      <c r="K2716" s="41">
        <v>0</v>
      </c>
      <c r="L2716" s="41">
        <v>111.3145</v>
      </c>
      <c r="M2716" s="41">
        <v>0</v>
      </c>
      <c r="N2716" s="41">
        <v>6699</v>
      </c>
      <c r="O2716" s="41">
        <v>383</v>
      </c>
      <c r="P2716" s="41">
        <v>133.31010000000001</v>
      </c>
      <c r="Q2716" s="41">
        <v>7.6217000000000006</v>
      </c>
      <c r="R2716" s="41">
        <v>4</v>
      </c>
      <c r="S2716" s="41">
        <v>7.1599999999999997E-2</v>
      </c>
      <c r="T2716" s="41">
        <v>58</v>
      </c>
      <c r="U2716" s="41">
        <v>1.276</v>
      </c>
      <c r="V2716" s="41">
        <v>6021</v>
      </c>
      <c r="W2716" s="41">
        <v>111.3861</v>
      </c>
      <c r="X2716" s="41">
        <v>7140</v>
      </c>
      <c r="Y2716" s="41">
        <v>142.20780000000002</v>
      </c>
      <c r="Z2716" s="6">
        <f>0</f>
        <v>0</v>
      </c>
      <c r="AA2716" s="6">
        <f t="shared" si="310"/>
        <v>111.3861</v>
      </c>
      <c r="AB2716">
        <f>IF(ISBLANK(Table1[[#This Row],[FY2425_Cost]])=TRUE,#N/A,Table1[[#This Row],[FY2425_Cost]])</f>
        <v>142.20780000000002</v>
      </c>
      <c r="AC2716" s="6">
        <f t="shared" si="311"/>
        <v>30.821700000000021</v>
      </c>
      <c r="AD2716" s="6">
        <f>SUMIFS($AB$3:AB2716,$B$3:B2716,B2716)</f>
        <v>435.95190000000002</v>
      </c>
      <c r="AE2716" s="6">
        <f t="shared" si="312"/>
        <v>2229.2849036147582</v>
      </c>
      <c r="AF2716" s="6">
        <f t="shared" si="313"/>
        <v>2229.2849036147582</v>
      </c>
      <c r="AG2716" s="6">
        <f>VLOOKUP(Table1[[#This Row],[PracticeCode]],$AP$3:$AS$345,4,FALSE)</f>
        <v>2229.2849036147582</v>
      </c>
      <c r="AH2716" s="27">
        <f t="shared" si="314"/>
        <v>161994.70299600574</v>
      </c>
      <c r="AI2716" s="6">
        <f t="shared" si="316"/>
        <v>0</v>
      </c>
    </row>
    <row r="2717" spans="1:35" x14ac:dyDescent="0.35">
      <c r="A2717" t="str">
        <f t="shared" si="315"/>
        <v>SOUTHCOTE CLINICCelandine Health and MetroCare PCNHillingdonE86640Dec9</v>
      </c>
      <c r="B2717" s="41" t="s">
        <v>712</v>
      </c>
      <c r="C2717" s="41" t="s">
        <v>485</v>
      </c>
      <c r="D2717" s="41" t="s">
        <v>8</v>
      </c>
      <c r="E2717" s="41" t="s">
        <v>279</v>
      </c>
      <c r="F2717" s="41" t="s">
        <v>279</v>
      </c>
      <c r="G2717" s="41" t="s">
        <v>764</v>
      </c>
      <c r="H2717" s="41">
        <v>9</v>
      </c>
      <c r="I2717" s="41">
        <v>4953.9664524772397</v>
      </c>
      <c r="J2717" s="41">
        <v>6074</v>
      </c>
      <c r="K2717" s="41">
        <v>0</v>
      </c>
      <c r="L2717" s="41">
        <v>120.87260000000001</v>
      </c>
      <c r="M2717" s="41">
        <v>0</v>
      </c>
      <c r="N2717" s="41"/>
      <c r="O2717" s="41"/>
      <c r="P2717" s="41"/>
      <c r="Q2717" s="41"/>
      <c r="R2717" s="41">
        <v>6</v>
      </c>
      <c r="S2717" s="41">
        <v>0.1074</v>
      </c>
      <c r="T2717" s="41"/>
      <c r="U2717" s="41"/>
      <c r="V2717" s="41">
        <v>6080</v>
      </c>
      <c r="W2717" s="41">
        <v>120.98</v>
      </c>
      <c r="X2717" s="41"/>
      <c r="Y2717" s="41"/>
      <c r="Z2717" s="6">
        <f>0</f>
        <v>0</v>
      </c>
      <c r="AA2717" s="6">
        <f t="shared" si="310"/>
        <v>120.98</v>
      </c>
      <c r="AB2717" t="e">
        <f>IF(ISBLANK(Table1[[#This Row],[FY2425_Cost]])=TRUE,#N/A,Table1[[#This Row],[FY2425_Cost]])</f>
        <v>#N/A</v>
      </c>
      <c r="AC2717" s="6" t="e">
        <f t="shared" si="311"/>
        <v>#N/A</v>
      </c>
      <c r="AD2717" s="6" t="e">
        <f>SUMIFS($AB$3:AB2717,$B$3:B2717,B2717)</f>
        <v>#N/A</v>
      </c>
      <c r="AE2717" s="6">
        <f t="shared" si="312"/>
        <v>2229.2849036147582</v>
      </c>
      <c r="AF2717" s="6">
        <f t="shared" si="313"/>
        <v>2229.2849036147582</v>
      </c>
      <c r="AG2717" s="6">
        <f>VLOOKUP(Table1[[#This Row],[PracticeCode]],$AP$3:$AS$345,4,FALSE)</f>
        <v>2229.2849036147582</v>
      </c>
      <c r="AH2717" s="27">
        <f t="shared" si="314"/>
        <v>161994.70299600574</v>
      </c>
      <c r="AI2717" s="6" t="e">
        <f t="shared" si="316"/>
        <v>#N/A</v>
      </c>
    </row>
    <row r="2718" spans="1:35" x14ac:dyDescent="0.35">
      <c r="A2718" t="str">
        <f t="shared" si="315"/>
        <v>SOUTHCOTE CLINICCelandine Health and MetroCare PCNHillingdonE86640Feb11</v>
      </c>
      <c r="B2718" s="41" t="s">
        <v>712</v>
      </c>
      <c r="C2718" s="41" t="s">
        <v>485</v>
      </c>
      <c r="D2718" s="41" t="s">
        <v>8</v>
      </c>
      <c r="E2718" s="41" t="s">
        <v>279</v>
      </c>
      <c r="F2718" s="41" t="s">
        <v>279</v>
      </c>
      <c r="G2718" s="41" t="s">
        <v>766</v>
      </c>
      <c r="H2718" s="41">
        <v>11</v>
      </c>
      <c r="I2718" s="41">
        <v>4953.9664524772397</v>
      </c>
      <c r="J2718" s="41">
        <v>7308</v>
      </c>
      <c r="K2718" s="41">
        <v>347</v>
      </c>
      <c r="L2718" s="41">
        <v>145.42920000000001</v>
      </c>
      <c r="M2718" s="41">
        <v>6.9053000000000004</v>
      </c>
      <c r="N2718" s="41"/>
      <c r="O2718" s="41"/>
      <c r="P2718" s="41"/>
      <c r="Q2718" s="41"/>
      <c r="R2718" s="41">
        <v>64</v>
      </c>
      <c r="S2718" s="41">
        <v>1.1456</v>
      </c>
      <c r="T2718" s="41"/>
      <c r="U2718" s="41"/>
      <c r="V2718" s="41">
        <v>7719</v>
      </c>
      <c r="W2718" s="41">
        <v>153.48010000000002</v>
      </c>
      <c r="X2718" s="41"/>
      <c r="Y2718" s="41"/>
      <c r="Z2718" s="6">
        <f>0</f>
        <v>0</v>
      </c>
      <c r="AA2718" s="6">
        <f t="shared" si="310"/>
        <v>153.48010000000002</v>
      </c>
      <c r="AB2718" t="e">
        <f>IF(ISBLANK(Table1[[#This Row],[FY2425_Cost]])=TRUE,#N/A,Table1[[#This Row],[FY2425_Cost]])</f>
        <v>#N/A</v>
      </c>
      <c r="AC2718" s="6" t="e">
        <f t="shared" si="311"/>
        <v>#N/A</v>
      </c>
      <c r="AD2718" s="6" t="e">
        <f>SUMIFS($AB$3:AB2718,$B$3:B2718,B2718)</f>
        <v>#N/A</v>
      </c>
      <c r="AE2718" s="6">
        <f t="shared" si="312"/>
        <v>2229.2849036147582</v>
      </c>
      <c r="AF2718" s="6">
        <f t="shared" si="313"/>
        <v>2229.2849036147582</v>
      </c>
      <c r="AG2718" s="6">
        <f>VLOOKUP(Table1[[#This Row],[PracticeCode]],$AP$3:$AS$345,4,FALSE)</f>
        <v>2229.2849036147582</v>
      </c>
      <c r="AH2718" s="27">
        <f t="shared" si="314"/>
        <v>161994.70299600574</v>
      </c>
      <c r="AI2718" s="6" t="e">
        <f t="shared" si="316"/>
        <v>#N/A</v>
      </c>
    </row>
    <row r="2719" spans="1:35" x14ac:dyDescent="0.35">
      <c r="A2719" t="str">
        <f t="shared" si="315"/>
        <v>SOUTHCOTE CLINICCelandine Health and MetroCare PCNHillingdonE86640Jan10</v>
      </c>
      <c r="B2719" s="41" t="s">
        <v>712</v>
      </c>
      <c r="C2719" s="41" t="s">
        <v>485</v>
      </c>
      <c r="D2719" s="41" t="s">
        <v>8</v>
      </c>
      <c r="E2719" s="41" t="s">
        <v>279</v>
      </c>
      <c r="F2719" s="41" t="s">
        <v>279</v>
      </c>
      <c r="G2719" s="41" t="s">
        <v>765</v>
      </c>
      <c r="H2719" s="41">
        <v>10</v>
      </c>
      <c r="I2719" s="41">
        <v>4953.9664524772397</v>
      </c>
      <c r="J2719" s="41">
        <v>15689</v>
      </c>
      <c r="K2719" s="41">
        <v>2</v>
      </c>
      <c r="L2719" s="41">
        <v>312.21109999999999</v>
      </c>
      <c r="M2719" s="41">
        <v>3.9800000000000002E-2</v>
      </c>
      <c r="N2719" s="41"/>
      <c r="O2719" s="41"/>
      <c r="P2719" s="41"/>
      <c r="Q2719" s="41"/>
      <c r="R2719" s="41">
        <v>8</v>
      </c>
      <c r="S2719" s="41">
        <v>0.14319999999999999</v>
      </c>
      <c r="T2719" s="41"/>
      <c r="U2719" s="41"/>
      <c r="V2719" s="41">
        <v>15699</v>
      </c>
      <c r="W2719" s="41">
        <v>312.39409999999998</v>
      </c>
      <c r="X2719" s="41"/>
      <c r="Y2719" s="41"/>
      <c r="Z2719" s="6">
        <f>0</f>
        <v>0</v>
      </c>
      <c r="AA2719" s="6">
        <f t="shared" si="310"/>
        <v>312.39409999999998</v>
      </c>
      <c r="AB2719" t="e">
        <f>IF(ISBLANK(Table1[[#This Row],[FY2425_Cost]])=TRUE,#N/A,Table1[[#This Row],[FY2425_Cost]])</f>
        <v>#N/A</v>
      </c>
      <c r="AC2719" s="6" t="e">
        <f t="shared" si="311"/>
        <v>#N/A</v>
      </c>
      <c r="AD2719" s="6" t="e">
        <f>SUMIFS($AB$3:AB2719,$B$3:B2719,B2719)</f>
        <v>#N/A</v>
      </c>
      <c r="AE2719" s="6">
        <f t="shared" si="312"/>
        <v>2229.2849036147582</v>
      </c>
      <c r="AF2719" s="6">
        <f t="shared" si="313"/>
        <v>2229.2849036147582</v>
      </c>
      <c r="AG2719" s="6">
        <f>VLOOKUP(Table1[[#This Row],[PracticeCode]],$AP$3:$AS$345,4,FALSE)</f>
        <v>2229.2849036147582</v>
      </c>
      <c r="AH2719" s="27">
        <f t="shared" si="314"/>
        <v>161994.70299600574</v>
      </c>
      <c r="AI2719" s="6" t="e">
        <f t="shared" si="316"/>
        <v>#N/A</v>
      </c>
    </row>
    <row r="2720" spans="1:35" x14ac:dyDescent="0.35">
      <c r="A2720" t="str">
        <f t="shared" si="315"/>
        <v>SOUTHCOTE CLINICCelandine Health and MetroCare PCNHillingdonE86640Jul4</v>
      </c>
      <c r="B2720" s="41" t="s">
        <v>712</v>
      </c>
      <c r="C2720" s="41" t="s">
        <v>485</v>
      </c>
      <c r="D2720" s="41" t="s">
        <v>8</v>
      </c>
      <c r="E2720" s="41" t="s">
        <v>279</v>
      </c>
      <c r="F2720" s="41" t="s">
        <v>279</v>
      </c>
      <c r="G2720" s="41" t="s">
        <v>759</v>
      </c>
      <c r="H2720" s="41">
        <v>4</v>
      </c>
      <c r="I2720" s="41">
        <v>4953.9664524772397</v>
      </c>
      <c r="J2720" s="41">
        <v>9660</v>
      </c>
      <c r="K2720" s="41">
        <v>253</v>
      </c>
      <c r="L2720" s="41">
        <v>178.70999999999998</v>
      </c>
      <c r="M2720" s="41">
        <v>4.6804999999999994</v>
      </c>
      <c r="N2720" s="41">
        <v>6067</v>
      </c>
      <c r="O2720" s="41">
        <v>0</v>
      </c>
      <c r="P2720" s="41">
        <v>120.7333</v>
      </c>
      <c r="Q2720" s="41">
        <v>0</v>
      </c>
      <c r="R2720" s="41">
        <v>0</v>
      </c>
      <c r="S2720" s="41">
        <v>0</v>
      </c>
      <c r="T2720" s="41">
        <v>44</v>
      </c>
      <c r="U2720" s="41">
        <v>0.96799999999999997</v>
      </c>
      <c r="V2720" s="41">
        <v>9913</v>
      </c>
      <c r="W2720" s="41">
        <v>183.39049999999997</v>
      </c>
      <c r="X2720" s="41">
        <v>6111</v>
      </c>
      <c r="Y2720" s="41">
        <v>121.7013</v>
      </c>
      <c r="Z2720" s="6">
        <f>0</f>
        <v>0</v>
      </c>
      <c r="AA2720" s="6">
        <f t="shared" si="310"/>
        <v>183.39049999999997</v>
      </c>
      <c r="AB2720">
        <f>IF(ISBLANK(Table1[[#This Row],[FY2425_Cost]])=TRUE,#N/A,Table1[[#This Row],[FY2425_Cost]])</f>
        <v>121.7013</v>
      </c>
      <c r="AC2720" s="6">
        <f t="shared" si="311"/>
        <v>-61.689199999999971</v>
      </c>
      <c r="AD2720" s="6" t="e">
        <f>SUMIFS($AB$3:AB2720,$B$3:B2720,B2720)</f>
        <v>#N/A</v>
      </c>
      <c r="AE2720" s="6">
        <f t="shared" si="312"/>
        <v>2229.2849036147582</v>
      </c>
      <c r="AF2720" s="6">
        <f t="shared" si="313"/>
        <v>2229.2849036147582</v>
      </c>
      <c r="AG2720" s="6">
        <f>VLOOKUP(Table1[[#This Row],[PracticeCode]],$AP$3:$AS$345,4,FALSE)</f>
        <v>2229.2849036147582</v>
      </c>
      <c r="AH2720" s="27">
        <f t="shared" si="314"/>
        <v>161994.70299600574</v>
      </c>
      <c r="AI2720" s="6" t="e">
        <f t="shared" si="316"/>
        <v>#N/A</v>
      </c>
    </row>
    <row r="2721" spans="1:35" x14ac:dyDescent="0.35">
      <c r="A2721" t="str">
        <f t="shared" si="315"/>
        <v>SOUTHCOTE CLINICCelandine Health and MetroCare PCNHillingdonE86640Jun3</v>
      </c>
      <c r="B2721" s="41" t="s">
        <v>712</v>
      </c>
      <c r="C2721" s="41" t="s">
        <v>485</v>
      </c>
      <c r="D2721" s="41" t="s">
        <v>8</v>
      </c>
      <c r="E2721" s="41" t="s">
        <v>279</v>
      </c>
      <c r="F2721" s="41" t="s">
        <v>279</v>
      </c>
      <c r="G2721" s="41" t="s">
        <v>758</v>
      </c>
      <c r="H2721" s="41">
        <v>3</v>
      </c>
      <c r="I2721" s="41">
        <v>4953.9664524772397</v>
      </c>
      <c r="J2721" s="41">
        <v>20588</v>
      </c>
      <c r="K2721" s="41">
        <v>0</v>
      </c>
      <c r="L2721" s="41">
        <v>380.87799999999999</v>
      </c>
      <c r="M2721" s="41">
        <v>0</v>
      </c>
      <c r="N2721" s="41">
        <v>6526</v>
      </c>
      <c r="O2721" s="41">
        <v>0</v>
      </c>
      <c r="P2721" s="41">
        <v>129.8674</v>
      </c>
      <c r="Q2721" s="41">
        <v>0</v>
      </c>
      <c r="R2721" s="41">
        <v>0</v>
      </c>
      <c r="S2721" s="41">
        <v>0</v>
      </c>
      <c r="T2721" s="41">
        <v>36</v>
      </c>
      <c r="U2721" s="41">
        <v>0.79200000000000004</v>
      </c>
      <c r="V2721" s="41">
        <v>20588</v>
      </c>
      <c r="W2721" s="41">
        <v>380.87799999999999</v>
      </c>
      <c r="X2721" s="41">
        <v>6562</v>
      </c>
      <c r="Y2721" s="41">
        <v>130.65940000000001</v>
      </c>
      <c r="Z2721" s="6">
        <f>0</f>
        <v>0</v>
      </c>
      <c r="AA2721" s="6">
        <f t="shared" si="310"/>
        <v>380.87799999999999</v>
      </c>
      <c r="AB2721">
        <f>IF(ISBLANK(Table1[[#This Row],[FY2425_Cost]])=TRUE,#N/A,Table1[[#This Row],[FY2425_Cost]])</f>
        <v>130.65940000000001</v>
      </c>
      <c r="AC2721" s="6">
        <f t="shared" si="311"/>
        <v>-250.21859999999998</v>
      </c>
      <c r="AD2721" s="6" t="e">
        <f>SUMIFS($AB$3:AB2721,$B$3:B2721,B2721)</f>
        <v>#N/A</v>
      </c>
      <c r="AE2721" s="6">
        <f t="shared" si="312"/>
        <v>2229.2849036147582</v>
      </c>
      <c r="AF2721" s="6">
        <f t="shared" si="313"/>
        <v>2229.2849036147582</v>
      </c>
      <c r="AG2721" s="6">
        <f>VLOOKUP(Table1[[#This Row],[PracticeCode]],$AP$3:$AS$345,4,FALSE)</f>
        <v>2229.2849036147582</v>
      </c>
      <c r="AH2721" s="27">
        <f t="shared" si="314"/>
        <v>161994.70299600574</v>
      </c>
      <c r="AI2721" s="6" t="e">
        <f t="shared" si="316"/>
        <v>#N/A</v>
      </c>
    </row>
    <row r="2722" spans="1:35" x14ac:dyDescent="0.35">
      <c r="A2722" t="str">
        <f t="shared" si="315"/>
        <v>SOUTHCOTE CLINICCelandine Health and MetroCare PCNHillingdonE86640Mar12</v>
      </c>
      <c r="B2722" s="41" t="s">
        <v>712</v>
      </c>
      <c r="C2722" s="41" t="s">
        <v>485</v>
      </c>
      <c r="D2722" s="41" t="s">
        <v>8</v>
      </c>
      <c r="E2722" s="41" t="s">
        <v>279</v>
      </c>
      <c r="F2722" s="41" t="s">
        <v>279</v>
      </c>
      <c r="G2722" s="41" t="s">
        <v>767</v>
      </c>
      <c r="H2722" s="41">
        <v>12</v>
      </c>
      <c r="I2722" s="41">
        <v>4953.9664524772397</v>
      </c>
      <c r="J2722" s="41">
        <v>13722</v>
      </c>
      <c r="K2722" s="41">
        <v>306</v>
      </c>
      <c r="L2722" s="41">
        <v>273.06780000000003</v>
      </c>
      <c r="M2722" s="41">
        <v>6.0894000000000004</v>
      </c>
      <c r="N2722" s="41"/>
      <c r="O2722" s="41"/>
      <c r="P2722" s="41"/>
      <c r="Q2722" s="41"/>
      <c r="R2722" s="41">
        <v>32</v>
      </c>
      <c r="S2722" s="41">
        <v>0.57279999999999998</v>
      </c>
      <c r="T2722" s="41"/>
      <c r="U2722" s="41"/>
      <c r="V2722" s="41">
        <v>14060</v>
      </c>
      <c r="W2722" s="41">
        <v>279.73</v>
      </c>
      <c r="X2722" s="41"/>
      <c r="Y2722" s="41"/>
      <c r="Z2722" s="6">
        <f>0</f>
        <v>0</v>
      </c>
      <c r="AA2722" s="6">
        <f t="shared" si="310"/>
        <v>279.73</v>
      </c>
      <c r="AB2722" t="e">
        <f>IF(ISBLANK(Table1[[#This Row],[FY2425_Cost]])=TRUE,#N/A,Table1[[#This Row],[FY2425_Cost]])</f>
        <v>#N/A</v>
      </c>
      <c r="AC2722" s="6" t="e">
        <f t="shared" si="311"/>
        <v>#N/A</v>
      </c>
      <c r="AD2722" s="6" t="e">
        <f>SUMIFS($AB$3:AB2722,$B$3:B2722,B2722)</f>
        <v>#N/A</v>
      </c>
      <c r="AE2722" s="6">
        <f t="shared" si="312"/>
        <v>2229.2849036147582</v>
      </c>
      <c r="AF2722" s="6">
        <f t="shared" si="313"/>
        <v>2229.2849036147582</v>
      </c>
      <c r="AG2722" s="6">
        <f>VLOOKUP(Table1[[#This Row],[PracticeCode]],$AP$3:$AS$345,4,FALSE)</f>
        <v>2229.2849036147582</v>
      </c>
      <c r="AH2722" s="27">
        <f t="shared" si="314"/>
        <v>161994.70299600574</v>
      </c>
      <c r="AI2722" s="6" t="e">
        <f t="shared" si="316"/>
        <v>#N/A</v>
      </c>
    </row>
    <row r="2723" spans="1:35" x14ac:dyDescent="0.35">
      <c r="A2723" t="str">
        <f t="shared" si="315"/>
        <v>SOUTHCOTE CLINICCelandine Health and MetroCare PCNHillingdonE86640May2</v>
      </c>
      <c r="B2723" s="41" t="s">
        <v>712</v>
      </c>
      <c r="C2723" s="41" t="s">
        <v>485</v>
      </c>
      <c r="D2723" s="41" t="s">
        <v>8</v>
      </c>
      <c r="E2723" s="41" t="s">
        <v>279</v>
      </c>
      <c r="F2723" s="41" t="s">
        <v>279</v>
      </c>
      <c r="G2723" s="41" t="s">
        <v>757</v>
      </c>
      <c r="H2723" s="41">
        <v>2</v>
      </c>
      <c r="I2723" s="41">
        <v>4953.9664524772397</v>
      </c>
      <c r="J2723" s="41">
        <v>4783</v>
      </c>
      <c r="K2723" s="41">
        <v>0</v>
      </c>
      <c r="L2723" s="41">
        <v>88.485500000000002</v>
      </c>
      <c r="M2723" s="41">
        <v>0</v>
      </c>
      <c r="N2723" s="41">
        <v>5859</v>
      </c>
      <c r="O2723" s="41">
        <v>0</v>
      </c>
      <c r="P2723" s="41">
        <v>116.59410000000001</v>
      </c>
      <c r="Q2723" s="41">
        <v>0</v>
      </c>
      <c r="R2723" s="41">
        <v>0</v>
      </c>
      <c r="S2723" s="41">
        <v>0</v>
      </c>
      <c r="T2723" s="41">
        <v>20</v>
      </c>
      <c r="U2723" s="41">
        <v>0.44</v>
      </c>
      <c r="V2723" s="41">
        <v>4783</v>
      </c>
      <c r="W2723" s="41">
        <v>88.485500000000002</v>
      </c>
      <c r="X2723" s="41">
        <v>5879</v>
      </c>
      <c r="Y2723" s="41">
        <v>117.03410000000001</v>
      </c>
      <c r="Z2723" s="6">
        <f>0</f>
        <v>0</v>
      </c>
      <c r="AA2723" s="6">
        <f t="shared" si="310"/>
        <v>88.485500000000002</v>
      </c>
      <c r="AB2723">
        <f>IF(ISBLANK(Table1[[#This Row],[FY2425_Cost]])=TRUE,#N/A,Table1[[#This Row],[FY2425_Cost]])</f>
        <v>117.03410000000001</v>
      </c>
      <c r="AC2723" s="6">
        <f t="shared" si="311"/>
        <v>28.548600000000008</v>
      </c>
      <c r="AD2723" s="6" t="e">
        <f>SUMIFS($AB$3:AB2723,$B$3:B2723,B2723)</f>
        <v>#N/A</v>
      </c>
      <c r="AE2723" s="6">
        <f t="shared" si="312"/>
        <v>2229.2849036147582</v>
      </c>
      <c r="AF2723" s="6">
        <f t="shared" si="313"/>
        <v>2229.2849036147582</v>
      </c>
      <c r="AG2723" s="6">
        <f>VLOOKUP(Table1[[#This Row],[PracticeCode]],$AP$3:$AS$345,4,FALSE)</f>
        <v>2229.2849036147582</v>
      </c>
      <c r="AH2723" s="27">
        <f t="shared" si="314"/>
        <v>161994.70299600574</v>
      </c>
      <c r="AI2723" s="6" t="e">
        <f t="shared" si="316"/>
        <v>#N/A</v>
      </c>
    </row>
    <row r="2724" spans="1:35" x14ac:dyDescent="0.35">
      <c r="A2724" t="str">
        <f t="shared" si="315"/>
        <v>SOUTHCOTE CLINICCelandine Health and MetroCare PCNHillingdonE86640Nov8</v>
      </c>
      <c r="B2724" s="41" t="s">
        <v>712</v>
      </c>
      <c r="C2724" s="41" t="s">
        <v>485</v>
      </c>
      <c r="D2724" s="41" t="s">
        <v>8</v>
      </c>
      <c r="E2724" s="41" t="s">
        <v>279</v>
      </c>
      <c r="F2724" s="41" t="s">
        <v>279</v>
      </c>
      <c r="G2724" s="41" t="s">
        <v>763</v>
      </c>
      <c r="H2724" s="41">
        <v>8</v>
      </c>
      <c r="I2724" s="41">
        <v>4953.9664524772397</v>
      </c>
      <c r="J2724" s="41">
        <v>8898</v>
      </c>
      <c r="K2724" s="41">
        <v>65</v>
      </c>
      <c r="L2724" s="41">
        <v>177.0702</v>
      </c>
      <c r="M2724" s="41">
        <v>1.2935000000000001</v>
      </c>
      <c r="N2724" s="41"/>
      <c r="O2724" s="41"/>
      <c r="P2724" s="41"/>
      <c r="Q2724" s="41"/>
      <c r="R2724" s="41">
        <v>0</v>
      </c>
      <c r="S2724" s="41">
        <v>0</v>
      </c>
      <c r="T2724" s="41"/>
      <c r="U2724" s="41"/>
      <c r="V2724" s="41">
        <v>8963</v>
      </c>
      <c r="W2724" s="41">
        <v>178.36369999999999</v>
      </c>
      <c r="X2724" s="41"/>
      <c r="Y2724" s="41"/>
      <c r="Z2724" s="6">
        <f>0</f>
        <v>0</v>
      </c>
      <c r="AA2724" s="6">
        <f t="shared" si="310"/>
        <v>178.36369999999999</v>
      </c>
      <c r="AB2724" t="e">
        <f>IF(ISBLANK(Table1[[#This Row],[FY2425_Cost]])=TRUE,#N/A,Table1[[#This Row],[FY2425_Cost]])</f>
        <v>#N/A</v>
      </c>
      <c r="AC2724" s="6" t="e">
        <f t="shared" si="311"/>
        <v>#N/A</v>
      </c>
      <c r="AD2724" s="6" t="e">
        <f>SUMIFS($AB$3:AB2724,$B$3:B2724,B2724)</f>
        <v>#N/A</v>
      </c>
      <c r="AE2724" s="6">
        <f t="shared" si="312"/>
        <v>2229.2849036147582</v>
      </c>
      <c r="AF2724" s="6">
        <f t="shared" si="313"/>
        <v>2229.2849036147582</v>
      </c>
      <c r="AG2724" s="6">
        <f>VLOOKUP(Table1[[#This Row],[PracticeCode]],$AP$3:$AS$345,4,FALSE)</f>
        <v>2229.2849036147582</v>
      </c>
      <c r="AH2724" s="27">
        <f t="shared" si="314"/>
        <v>161994.70299600574</v>
      </c>
      <c r="AI2724" s="6" t="e">
        <f t="shared" si="316"/>
        <v>#N/A</v>
      </c>
    </row>
    <row r="2725" spans="1:35" x14ac:dyDescent="0.35">
      <c r="A2725" t="str">
        <f t="shared" si="315"/>
        <v>SOUTHCOTE CLINICCelandine Health and MetroCare PCNHillingdonE86640Oct7</v>
      </c>
      <c r="B2725" s="41" t="s">
        <v>712</v>
      </c>
      <c r="C2725" s="41" t="s">
        <v>485</v>
      </c>
      <c r="D2725" s="41" t="s">
        <v>8</v>
      </c>
      <c r="E2725" s="41" t="s">
        <v>279</v>
      </c>
      <c r="F2725" s="41" t="s">
        <v>279</v>
      </c>
      <c r="G2725" s="41" t="s">
        <v>762</v>
      </c>
      <c r="H2725" s="41">
        <v>7</v>
      </c>
      <c r="I2725" s="41">
        <v>4953.9664524772397</v>
      </c>
      <c r="J2725" s="41">
        <v>9127</v>
      </c>
      <c r="K2725" s="41">
        <v>1728</v>
      </c>
      <c r="L2725" s="41">
        <v>181.62730000000002</v>
      </c>
      <c r="M2725" s="41">
        <v>34.3872</v>
      </c>
      <c r="N2725" s="41">
        <v>0</v>
      </c>
      <c r="O2725" s="41">
        <v>843</v>
      </c>
      <c r="P2725" s="41">
        <v>0</v>
      </c>
      <c r="Q2725" s="41">
        <v>18.967499999999998</v>
      </c>
      <c r="R2725" s="41">
        <v>12</v>
      </c>
      <c r="S2725" s="41">
        <v>0.21479999999999999</v>
      </c>
      <c r="T2725" s="41">
        <v>0</v>
      </c>
      <c r="U2725" s="41">
        <v>0</v>
      </c>
      <c r="V2725" s="41">
        <v>10867</v>
      </c>
      <c r="W2725" s="41">
        <v>216.22930000000002</v>
      </c>
      <c r="X2725" s="41">
        <v>843</v>
      </c>
      <c r="Y2725" s="41">
        <v>18.967499999999998</v>
      </c>
      <c r="Z2725" s="6">
        <f>0</f>
        <v>0</v>
      </c>
      <c r="AA2725" s="6">
        <f t="shared" si="310"/>
        <v>216.22930000000002</v>
      </c>
      <c r="AB2725">
        <f>IF(ISBLANK(Table1[[#This Row],[FY2425_Cost]])=TRUE,#N/A,Table1[[#This Row],[FY2425_Cost]])</f>
        <v>18.967499999999998</v>
      </c>
      <c r="AC2725" s="6">
        <f t="shared" si="311"/>
        <v>-197.26180000000002</v>
      </c>
      <c r="AD2725" s="6" t="e">
        <f>SUMIFS($AB$3:AB2725,$B$3:B2725,B2725)</f>
        <v>#N/A</v>
      </c>
      <c r="AE2725" s="6">
        <f t="shared" si="312"/>
        <v>2229.2849036147582</v>
      </c>
      <c r="AF2725" s="6">
        <f t="shared" si="313"/>
        <v>2229.2849036147582</v>
      </c>
      <c r="AG2725" s="6">
        <f>VLOOKUP(Table1[[#This Row],[PracticeCode]],$AP$3:$AS$345,4,FALSE)</f>
        <v>2229.2849036147582</v>
      </c>
      <c r="AH2725" s="27">
        <f t="shared" si="314"/>
        <v>161994.70299600574</v>
      </c>
      <c r="AI2725" s="6" t="e">
        <f t="shared" si="316"/>
        <v>#N/A</v>
      </c>
    </row>
    <row r="2726" spans="1:35" x14ac:dyDescent="0.35">
      <c r="A2726" t="str">
        <f t="shared" si="315"/>
        <v>SOUTHCOTE CLINICCelandine Health and MetroCare PCNHillingdonE86640Sep6</v>
      </c>
      <c r="B2726" s="41" t="s">
        <v>712</v>
      </c>
      <c r="C2726" s="41" t="s">
        <v>485</v>
      </c>
      <c r="D2726" s="41" t="s">
        <v>8</v>
      </c>
      <c r="E2726" s="41" t="s">
        <v>279</v>
      </c>
      <c r="F2726" s="41" t="s">
        <v>279</v>
      </c>
      <c r="G2726" s="41" t="s">
        <v>761</v>
      </c>
      <c r="H2726" s="41">
        <v>6</v>
      </c>
      <c r="I2726" s="41">
        <v>4953.9664524772397</v>
      </c>
      <c r="J2726" s="41">
        <v>7646</v>
      </c>
      <c r="K2726" s="41">
        <v>3530</v>
      </c>
      <c r="L2726" s="41">
        <v>152.15540000000001</v>
      </c>
      <c r="M2726" s="41">
        <v>70.247</v>
      </c>
      <c r="N2726" s="41">
        <v>8041</v>
      </c>
      <c r="O2726" s="41">
        <v>2924</v>
      </c>
      <c r="P2726" s="41">
        <v>180.92249999999999</v>
      </c>
      <c r="Q2726" s="41">
        <v>65.789999999999992</v>
      </c>
      <c r="R2726" s="41">
        <v>2</v>
      </c>
      <c r="S2726" s="41">
        <v>3.5799999999999998E-2</v>
      </c>
      <c r="T2726" s="41">
        <v>0</v>
      </c>
      <c r="U2726" s="41">
        <v>0</v>
      </c>
      <c r="V2726" s="41">
        <v>11178</v>
      </c>
      <c r="W2726" s="41">
        <v>222.43819999999999</v>
      </c>
      <c r="X2726" s="41">
        <v>10965</v>
      </c>
      <c r="Y2726" s="41">
        <v>246.71249999999998</v>
      </c>
      <c r="Z2726" s="6">
        <f>0</f>
        <v>0</v>
      </c>
      <c r="AA2726" s="6">
        <f t="shared" si="310"/>
        <v>222.43819999999999</v>
      </c>
      <c r="AB2726">
        <f>IF(ISBLANK(Table1[[#This Row],[FY2425_Cost]])=TRUE,#N/A,Table1[[#This Row],[FY2425_Cost]])</f>
        <v>246.71249999999998</v>
      </c>
      <c r="AC2726" s="6">
        <f t="shared" si="311"/>
        <v>24.274299999999982</v>
      </c>
      <c r="AD2726" s="6" t="e">
        <f>SUMIFS($AB$3:AB2726,$B$3:B2726,B2726)</f>
        <v>#N/A</v>
      </c>
      <c r="AE2726" s="6">
        <f t="shared" si="312"/>
        <v>2229.2849036147582</v>
      </c>
      <c r="AF2726" s="6">
        <f t="shared" si="313"/>
        <v>2229.2849036147582</v>
      </c>
      <c r="AG2726" s="6">
        <f>VLOOKUP(Table1[[#This Row],[PracticeCode]],$AP$3:$AS$345,4,FALSE)</f>
        <v>2229.2849036147582</v>
      </c>
      <c r="AH2726" s="27">
        <f t="shared" si="314"/>
        <v>161994.70299600574</v>
      </c>
      <c r="AI2726" s="6" t="e">
        <f t="shared" si="316"/>
        <v>#N/A</v>
      </c>
    </row>
    <row r="2727" spans="1:35" x14ac:dyDescent="0.35">
      <c r="A2727" t="str">
        <f t="shared" si="315"/>
        <v>Spring Grove Medical PracticeBrentworthHounslowE85750Apr1</v>
      </c>
      <c r="B2727" s="41" t="s">
        <v>280</v>
      </c>
      <c r="C2727" s="41" t="s">
        <v>472</v>
      </c>
      <c r="D2727" s="41" t="s">
        <v>16</v>
      </c>
      <c r="E2727" s="41" t="s">
        <v>281</v>
      </c>
      <c r="F2727" s="41" t="s">
        <v>281</v>
      </c>
      <c r="G2727" s="41" t="s">
        <v>756</v>
      </c>
      <c r="H2727" s="41">
        <v>1</v>
      </c>
      <c r="I2727" s="41">
        <v>6969.2304447143997</v>
      </c>
      <c r="J2727" s="41">
        <v>7096</v>
      </c>
      <c r="K2727" s="41">
        <v>0</v>
      </c>
      <c r="L2727" s="41">
        <v>131.27599999999998</v>
      </c>
      <c r="M2727" s="41">
        <v>0</v>
      </c>
      <c r="N2727" s="41">
        <v>11188</v>
      </c>
      <c r="O2727" s="41">
        <v>127</v>
      </c>
      <c r="P2727" s="41">
        <v>222.6412</v>
      </c>
      <c r="Q2727" s="41">
        <v>2.5273000000000003</v>
      </c>
      <c r="R2727" s="41">
        <v>2539</v>
      </c>
      <c r="S2727" s="41">
        <v>45.448099999999997</v>
      </c>
      <c r="T2727" s="41">
        <v>3902</v>
      </c>
      <c r="U2727" s="41">
        <v>85.843999999999994</v>
      </c>
      <c r="V2727" s="41">
        <v>9635</v>
      </c>
      <c r="W2727" s="41">
        <v>176.72409999999996</v>
      </c>
      <c r="X2727" s="41">
        <v>15217</v>
      </c>
      <c r="Y2727" s="41">
        <v>311.01249999999999</v>
      </c>
      <c r="Z2727" s="6">
        <f>0</f>
        <v>0</v>
      </c>
      <c r="AA2727" s="6">
        <f t="shared" si="310"/>
        <v>176.72409999999996</v>
      </c>
      <c r="AB2727">
        <f>IF(ISBLANK(Table1[[#This Row],[FY2425_Cost]])=TRUE,#N/A,Table1[[#This Row],[FY2425_Cost]])</f>
        <v>311.01249999999999</v>
      </c>
      <c r="AC2727" s="6">
        <f t="shared" si="311"/>
        <v>134.28840000000002</v>
      </c>
      <c r="AD2727" s="6">
        <f>SUMIFS($AB$3:AB2727,$B$3:B2727,B2727)</f>
        <v>311.01249999999999</v>
      </c>
      <c r="AE2727" s="6">
        <f t="shared" si="312"/>
        <v>3136.1537001214801</v>
      </c>
      <c r="AF2727" s="6">
        <f t="shared" si="313"/>
        <v>3136.1537001214801</v>
      </c>
      <c r="AG2727" s="6">
        <f>VLOOKUP(Table1[[#This Row],[PracticeCode]],$AP$3:$AS$345,4,FALSE)</f>
        <v>3136.1537001214801</v>
      </c>
      <c r="AH2727" s="27">
        <f t="shared" si="314"/>
        <v>227893.8355421609</v>
      </c>
      <c r="AI2727" s="6">
        <f t="shared" si="316"/>
        <v>0</v>
      </c>
    </row>
    <row r="2728" spans="1:35" x14ac:dyDescent="0.35">
      <c r="A2728" t="str">
        <f t="shared" si="315"/>
        <v>Spring Grove Medical PracticeBrentworthHounslowE85750Aug5</v>
      </c>
      <c r="B2728" s="41" t="s">
        <v>280</v>
      </c>
      <c r="C2728" s="41" t="s">
        <v>472</v>
      </c>
      <c r="D2728" s="41" t="s">
        <v>16</v>
      </c>
      <c r="E2728" s="41" t="s">
        <v>281</v>
      </c>
      <c r="F2728" s="41" t="s">
        <v>281</v>
      </c>
      <c r="G2728" s="41" t="s">
        <v>760</v>
      </c>
      <c r="H2728" s="41">
        <v>5</v>
      </c>
      <c r="I2728" s="41">
        <v>6969.2304447143997</v>
      </c>
      <c r="J2728" s="41">
        <v>14499</v>
      </c>
      <c r="K2728" s="41">
        <v>9</v>
      </c>
      <c r="L2728" s="41">
        <v>268.23149999999998</v>
      </c>
      <c r="M2728" s="41">
        <v>0.16649999999999998</v>
      </c>
      <c r="N2728" s="41">
        <v>25664</v>
      </c>
      <c r="O2728" s="41">
        <v>427</v>
      </c>
      <c r="P2728" s="41">
        <v>510.71360000000004</v>
      </c>
      <c r="Q2728" s="41">
        <v>8.497300000000001</v>
      </c>
      <c r="R2728" s="41">
        <v>3893</v>
      </c>
      <c r="S2728" s="41">
        <v>69.684700000000007</v>
      </c>
      <c r="T2728" s="41">
        <v>4224</v>
      </c>
      <c r="U2728" s="41">
        <v>92.927999999999997</v>
      </c>
      <c r="V2728" s="41">
        <v>18401</v>
      </c>
      <c r="W2728" s="41">
        <v>338.08269999999999</v>
      </c>
      <c r="X2728" s="41">
        <v>30315</v>
      </c>
      <c r="Y2728" s="41">
        <v>612.13890000000004</v>
      </c>
      <c r="Z2728" s="6">
        <f>0</f>
        <v>0</v>
      </c>
      <c r="AA2728" s="6">
        <f t="shared" si="310"/>
        <v>338.08269999999999</v>
      </c>
      <c r="AB2728">
        <f>IF(ISBLANK(Table1[[#This Row],[FY2425_Cost]])=TRUE,#N/A,Table1[[#This Row],[FY2425_Cost]])</f>
        <v>612.13890000000004</v>
      </c>
      <c r="AC2728" s="6">
        <f t="shared" si="311"/>
        <v>274.05620000000005</v>
      </c>
      <c r="AD2728" s="6">
        <f>SUMIFS($AB$3:AB2728,$B$3:B2728,B2728)</f>
        <v>923.15139999999997</v>
      </c>
      <c r="AE2728" s="6">
        <f t="shared" si="312"/>
        <v>3136.1537001214801</v>
      </c>
      <c r="AF2728" s="6">
        <f t="shared" si="313"/>
        <v>3136.1537001214801</v>
      </c>
      <c r="AG2728" s="6">
        <f>VLOOKUP(Table1[[#This Row],[PracticeCode]],$AP$3:$AS$345,4,FALSE)</f>
        <v>3136.1537001214801</v>
      </c>
      <c r="AH2728" s="27">
        <f t="shared" si="314"/>
        <v>227893.8355421609</v>
      </c>
      <c r="AI2728" s="6">
        <f t="shared" si="316"/>
        <v>0</v>
      </c>
    </row>
    <row r="2729" spans="1:35" x14ac:dyDescent="0.35">
      <c r="A2729" t="str">
        <f t="shared" si="315"/>
        <v>Spring Grove Medical PracticeBrentworthHounslowE85750Dec9</v>
      </c>
      <c r="B2729" s="41" t="s">
        <v>280</v>
      </c>
      <c r="C2729" s="41" t="s">
        <v>472</v>
      </c>
      <c r="D2729" s="41" t="s">
        <v>16</v>
      </c>
      <c r="E2729" s="41" t="s">
        <v>281</v>
      </c>
      <c r="F2729" s="41" t="s">
        <v>281</v>
      </c>
      <c r="G2729" s="41" t="s">
        <v>764</v>
      </c>
      <c r="H2729" s="41">
        <v>9</v>
      </c>
      <c r="I2729" s="41">
        <v>6969.2304447143997</v>
      </c>
      <c r="J2729" s="41">
        <v>10803</v>
      </c>
      <c r="K2729" s="41">
        <v>2</v>
      </c>
      <c r="L2729" s="41">
        <v>214.97970000000001</v>
      </c>
      <c r="M2729" s="41">
        <v>3.9800000000000002E-2</v>
      </c>
      <c r="N2729" s="41"/>
      <c r="O2729" s="41"/>
      <c r="P2729" s="41"/>
      <c r="Q2729" s="41"/>
      <c r="R2729" s="41">
        <v>3567</v>
      </c>
      <c r="S2729" s="41">
        <v>63.849299999999999</v>
      </c>
      <c r="T2729" s="41"/>
      <c r="U2729" s="41"/>
      <c r="V2729" s="41">
        <v>14372</v>
      </c>
      <c r="W2729" s="41">
        <v>278.86880000000002</v>
      </c>
      <c r="X2729" s="41"/>
      <c r="Y2729" s="41"/>
      <c r="Z2729" s="6">
        <f>0</f>
        <v>0</v>
      </c>
      <c r="AA2729" s="6">
        <f t="shared" si="310"/>
        <v>278.86880000000002</v>
      </c>
      <c r="AB2729" t="e">
        <f>IF(ISBLANK(Table1[[#This Row],[FY2425_Cost]])=TRUE,#N/A,Table1[[#This Row],[FY2425_Cost]])</f>
        <v>#N/A</v>
      </c>
      <c r="AC2729" s="6" t="e">
        <f t="shared" si="311"/>
        <v>#N/A</v>
      </c>
      <c r="AD2729" s="6" t="e">
        <f>SUMIFS($AB$3:AB2729,$B$3:B2729,B2729)</f>
        <v>#N/A</v>
      </c>
      <c r="AE2729" s="6">
        <f t="shared" si="312"/>
        <v>3136.1537001214801</v>
      </c>
      <c r="AF2729" s="6">
        <f t="shared" si="313"/>
        <v>3136.1537001214801</v>
      </c>
      <c r="AG2729" s="6">
        <f>VLOOKUP(Table1[[#This Row],[PracticeCode]],$AP$3:$AS$345,4,FALSE)</f>
        <v>3136.1537001214801</v>
      </c>
      <c r="AH2729" s="27">
        <f t="shared" si="314"/>
        <v>227893.8355421609</v>
      </c>
      <c r="AI2729" s="6" t="e">
        <f t="shared" si="316"/>
        <v>#N/A</v>
      </c>
    </row>
    <row r="2730" spans="1:35" x14ac:dyDescent="0.35">
      <c r="A2730" t="str">
        <f t="shared" si="315"/>
        <v>Spring Grove Medical PracticeBrentworthHounslowE85750Feb11</v>
      </c>
      <c r="B2730" s="41" t="s">
        <v>280</v>
      </c>
      <c r="C2730" s="41" t="s">
        <v>472</v>
      </c>
      <c r="D2730" s="41" t="s">
        <v>16</v>
      </c>
      <c r="E2730" s="41" t="s">
        <v>281</v>
      </c>
      <c r="F2730" s="41" t="s">
        <v>281</v>
      </c>
      <c r="G2730" s="41" t="s">
        <v>766</v>
      </c>
      <c r="H2730" s="41">
        <v>11</v>
      </c>
      <c r="I2730" s="41">
        <v>6969.2304447143997</v>
      </c>
      <c r="J2730" s="41">
        <v>13998</v>
      </c>
      <c r="K2730" s="41">
        <v>549</v>
      </c>
      <c r="L2730" s="41">
        <v>278.56020000000001</v>
      </c>
      <c r="M2730" s="41">
        <v>10.9251</v>
      </c>
      <c r="N2730" s="41"/>
      <c r="O2730" s="41"/>
      <c r="P2730" s="41"/>
      <c r="Q2730" s="41"/>
      <c r="R2730" s="41">
        <v>4126</v>
      </c>
      <c r="S2730" s="41">
        <v>73.855400000000003</v>
      </c>
      <c r="T2730" s="41"/>
      <c r="U2730" s="41"/>
      <c r="V2730" s="41">
        <v>18673</v>
      </c>
      <c r="W2730" s="41">
        <v>363.34069999999997</v>
      </c>
      <c r="X2730" s="41"/>
      <c r="Y2730" s="41"/>
      <c r="Z2730" s="6">
        <f>0</f>
        <v>0</v>
      </c>
      <c r="AA2730" s="6">
        <f t="shared" si="310"/>
        <v>363.34069999999997</v>
      </c>
      <c r="AB2730" t="e">
        <f>IF(ISBLANK(Table1[[#This Row],[FY2425_Cost]])=TRUE,#N/A,Table1[[#This Row],[FY2425_Cost]])</f>
        <v>#N/A</v>
      </c>
      <c r="AC2730" s="6" t="e">
        <f t="shared" si="311"/>
        <v>#N/A</v>
      </c>
      <c r="AD2730" s="6" t="e">
        <f>SUMIFS($AB$3:AB2730,$B$3:B2730,B2730)</f>
        <v>#N/A</v>
      </c>
      <c r="AE2730" s="6">
        <f t="shared" si="312"/>
        <v>3136.1537001214801</v>
      </c>
      <c r="AF2730" s="6">
        <f t="shared" si="313"/>
        <v>3136.1537001214801</v>
      </c>
      <c r="AG2730" s="6">
        <f>VLOOKUP(Table1[[#This Row],[PracticeCode]],$AP$3:$AS$345,4,FALSE)</f>
        <v>3136.1537001214801</v>
      </c>
      <c r="AH2730" s="27">
        <f t="shared" si="314"/>
        <v>227893.8355421609</v>
      </c>
      <c r="AI2730" s="6" t="e">
        <f t="shared" si="316"/>
        <v>#N/A</v>
      </c>
    </row>
    <row r="2731" spans="1:35" x14ac:dyDescent="0.35">
      <c r="A2731" t="str">
        <f t="shared" si="315"/>
        <v>Spring Grove Medical PracticeBrentworthHounslowE85750Jan10</v>
      </c>
      <c r="B2731" s="41" t="s">
        <v>280</v>
      </c>
      <c r="C2731" s="41" t="s">
        <v>472</v>
      </c>
      <c r="D2731" s="41" t="s">
        <v>16</v>
      </c>
      <c r="E2731" s="41" t="s">
        <v>281</v>
      </c>
      <c r="F2731" s="41" t="s">
        <v>281</v>
      </c>
      <c r="G2731" s="41" t="s">
        <v>765</v>
      </c>
      <c r="H2731" s="41">
        <v>10</v>
      </c>
      <c r="I2731" s="41">
        <v>6969.2304447143997</v>
      </c>
      <c r="J2731" s="41">
        <v>11289</v>
      </c>
      <c r="K2731" s="41">
        <v>229</v>
      </c>
      <c r="L2731" s="41">
        <v>224.65110000000001</v>
      </c>
      <c r="M2731" s="41">
        <v>4.5571000000000002</v>
      </c>
      <c r="N2731" s="41"/>
      <c r="O2731" s="41"/>
      <c r="P2731" s="41"/>
      <c r="Q2731" s="41"/>
      <c r="R2731" s="41">
        <v>4618</v>
      </c>
      <c r="S2731" s="41">
        <v>82.662199999999999</v>
      </c>
      <c r="T2731" s="41"/>
      <c r="U2731" s="41"/>
      <c r="V2731" s="41">
        <v>16136</v>
      </c>
      <c r="W2731" s="41">
        <v>311.87040000000002</v>
      </c>
      <c r="X2731" s="41"/>
      <c r="Y2731" s="41"/>
      <c r="Z2731" s="6">
        <f>0</f>
        <v>0</v>
      </c>
      <c r="AA2731" s="6">
        <f t="shared" si="310"/>
        <v>311.87040000000002</v>
      </c>
      <c r="AB2731" t="e">
        <f>IF(ISBLANK(Table1[[#This Row],[FY2425_Cost]])=TRUE,#N/A,Table1[[#This Row],[FY2425_Cost]])</f>
        <v>#N/A</v>
      </c>
      <c r="AC2731" s="6" t="e">
        <f t="shared" si="311"/>
        <v>#N/A</v>
      </c>
      <c r="AD2731" s="6" t="e">
        <f>SUMIFS($AB$3:AB2731,$B$3:B2731,B2731)</f>
        <v>#N/A</v>
      </c>
      <c r="AE2731" s="6">
        <f t="shared" si="312"/>
        <v>3136.1537001214801</v>
      </c>
      <c r="AF2731" s="6">
        <f t="shared" si="313"/>
        <v>3136.1537001214801</v>
      </c>
      <c r="AG2731" s="6">
        <f>VLOOKUP(Table1[[#This Row],[PracticeCode]],$AP$3:$AS$345,4,FALSE)</f>
        <v>3136.1537001214801</v>
      </c>
      <c r="AH2731" s="27">
        <f t="shared" si="314"/>
        <v>227893.8355421609</v>
      </c>
      <c r="AI2731" s="6" t="e">
        <f t="shared" si="316"/>
        <v>#N/A</v>
      </c>
    </row>
    <row r="2732" spans="1:35" x14ac:dyDescent="0.35">
      <c r="A2732" t="str">
        <f t="shared" si="315"/>
        <v>Spring Grove Medical PracticeBrentworthHounslowE85750Jul4</v>
      </c>
      <c r="B2732" s="41" t="s">
        <v>280</v>
      </c>
      <c r="C2732" s="41" t="s">
        <v>472</v>
      </c>
      <c r="D2732" s="41" t="s">
        <v>16</v>
      </c>
      <c r="E2732" s="41" t="s">
        <v>281</v>
      </c>
      <c r="F2732" s="41" t="s">
        <v>281</v>
      </c>
      <c r="G2732" s="41" t="s">
        <v>759</v>
      </c>
      <c r="H2732" s="41">
        <v>4</v>
      </c>
      <c r="I2732" s="41">
        <v>6969.2304447143997</v>
      </c>
      <c r="J2732" s="41">
        <v>10895</v>
      </c>
      <c r="K2732" s="41">
        <v>0</v>
      </c>
      <c r="L2732" s="41">
        <v>201.55749999999998</v>
      </c>
      <c r="M2732" s="41">
        <v>0</v>
      </c>
      <c r="N2732" s="41">
        <v>11226</v>
      </c>
      <c r="O2732" s="41">
        <v>483</v>
      </c>
      <c r="P2732" s="41">
        <v>223.3974</v>
      </c>
      <c r="Q2732" s="41">
        <v>9.6117000000000008</v>
      </c>
      <c r="R2732" s="41">
        <v>3268</v>
      </c>
      <c r="S2732" s="41">
        <v>58.497199999999999</v>
      </c>
      <c r="T2732" s="41">
        <v>4537</v>
      </c>
      <c r="U2732" s="41">
        <v>99.813999999999993</v>
      </c>
      <c r="V2732" s="41">
        <v>14163</v>
      </c>
      <c r="W2732" s="41">
        <v>260.05469999999997</v>
      </c>
      <c r="X2732" s="41">
        <v>16246</v>
      </c>
      <c r="Y2732" s="41">
        <v>332.82310000000001</v>
      </c>
      <c r="Z2732" s="6">
        <f>0</f>
        <v>0</v>
      </c>
      <c r="AA2732" s="6">
        <f t="shared" si="310"/>
        <v>260.05469999999997</v>
      </c>
      <c r="AB2732">
        <f>IF(ISBLANK(Table1[[#This Row],[FY2425_Cost]])=TRUE,#N/A,Table1[[#This Row],[FY2425_Cost]])</f>
        <v>332.82310000000001</v>
      </c>
      <c r="AC2732" s="6">
        <f t="shared" si="311"/>
        <v>72.768400000000042</v>
      </c>
      <c r="AD2732" s="6" t="e">
        <f>SUMIFS($AB$3:AB2732,$B$3:B2732,B2732)</f>
        <v>#N/A</v>
      </c>
      <c r="AE2732" s="6">
        <f t="shared" si="312"/>
        <v>3136.1537001214801</v>
      </c>
      <c r="AF2732" s="6">
        <f t="shared" si="313"/>
        <v>3136.1537001214801</v>
      </c>
      <c r="AG2732" s="6">
        <f>VLOOKUP(Table1[[#This Row],[PracticeCode]],$AP$3:$AS$345,4,FALSE)</f>
        <v>3136.1537001214801</v>
      </c>
      <c r="AH2732" s="27">
        <f t="shared" si="314"/>
        <v>227893.8355421609</v>
      </c>
      <c r="AI2732" s="6" t="e">
        <f t="shared" si="316"/>
        <v>#N/A</v>
      </c>
    </row>
    <row r="2733" spans="1:35" x14ac:dyDescent="0.35">
      <c r="A2733" t="str">
        <f t="shared" si="315"/>
        <v>Spring Grove Medical PracticeBrentworthHounslowE85750Jun3</v>
      </c>
      <c r="B2733" s="41" t="s">
        <v>280</v>
      </c>
      <c r="C2733" s="41" t="s">
        <v>472</v>
      </c>
      <c r="D2733" s="41" t="s">
        <v>16</v>
      </c>
      <c r="E2733" s="41" t="s">
        <v>281</v>
      </c>
      <c r="F2733" s="41" t="s">
        <v>281</v>
      </c>
      <c r="G2733" s="41" t="s">
        <v>758</v>
      </c>
      <c r="H2733" s="41">
        <v>3</v>
      </c>
      <c r="I2733" s="41">
        <v>6969.2304447143997</v>
      </c>
      <c r="J2733" s="41">
        <v>16011</v>
      </c>
      <c r="K2733" s="41">
        <v>0</v>
      </c>
      <c r="L2733" s="41">
        <v>296.20349999999996</v>
      </c>
      <c r="M2733" s="41">
        <v>0</v>
      </c>
      <c r="N2733" s="41">
        <v>12707</v>
      </c>
      <c r="O2733" s="41">
        <v>1224</v>
      </c>
      <c r="P2733" s="41">
        <v>252.86930000000001</v>
      </c>
      <c r="Q2733" s="41">
        <v>24.357600000000001</v>
      </c>
      <c r="R2733" s="41">
        <v>3912</v>
      </c>
      <c r="S2733" s="41">
        <v>70.024799999999999</v>
      </c>
      <c r="T2733" s="41">
        <v>3894</v>
      </c>
      <c r="U2733" s="41">
        <v>85.668000000000006</v>
      </c>
      <c r="V2733" s="41">
        <v>19923</v>
      </c>
      <c r="W2733" s="41">
        <v>366.22829999999999</v>
      </c>
      <c r="X2733" s="41">
        <v>17825</v>
      </c>
      <c r="Y2733" s="41">
        <v>362.89490000000001</v>
      </c>
      <c r="Z2733" s="6">
        <f>0</f>
        <v>0</v>
      </c>
      <c r="AA2733" s="6">
        <f t="shared" si="310"/>
        <v>366.22829999999999</v>
      </c>
      <c r="AB2733">
        <f>IF(ISBLANK(Table1[[#This Row],[FY2425_Cost]])=TRUE,#N/A,Table1[[#This Row],[FY2425_Cost]])</f>
        <v>362.89490000000001</v>
      </c>
      <c r="AC2733" s="6">
        <f t="shared" si="311"/>
        <v>-3.3333999999999833</v>
      </c>
      <c r="AD2733" s="6" t="e">
        <f>SUMIFS($AB$3:AB2733,$B$3:B2733,B2733)</f>
        <v>#N/A</v>
      </c>
      <c r="AE2733" s="6">
        <f t="shared" si="312"/>
        <v>3136.1537001214801</v>
      </c>
      <c r="AF2733" s="6">
        <f t="shared" si="313"/>
        <v>3136.1537001214801</v>
      </c>
      <c r="AG2733" s="6">
        <f>VLOOKUP(Table1[[#This Row],[PracticeCode]],$AP$3:$AS$345,4,FALSE)</f>
        <v>3136.1537001214801</v>
      </c>
      <c r="AH2733" s="27">
        <f t="shared" si="314"/>
        <v>227893.8355421609</v>
      </c>
      <c r="AI2733" s="6" t="e">
        <f t="shared" si="316"/>
        <v>#N/A</v>
      </c>
    </row>
    <row r="2734" spans="1:35" x14ac:dyDescent="0.35">
      <c r="A2734" t="str">
        <f t="shared" si="315"/>
        <v>Spring Grove Medical PracticeBrentworthHounslowE85750Mar12</v>
      </c>
      <c r="B2734" s="41" t="s">
        <v>280</v>
      </c>
      <c r="C2734" s="41" t="s">
        <v>472</v>
      </c>
      <c r="D2734" s="41" t="s">
        <v>16</v>
      </c>
      <c r="E2734" s="41" t="s">
        <v>281</v>
      </c>
      <c r="F2734" s="41" t="s">
        <v>281</v>
      </c>
      <c r="G2734" s="41" t="s">
        <v>767</v>
      </c>
      <c r="H2734" s="41">
        <v>12</v>
      </c>
      <c r="I2734" s="41">
        <v>6969.2304447143997</v>
      </c>
      <c r="J2734" s="41">
        <v>11326</v>
      </c>
      <c r="K2734" s="41">
        <v>0</v>
      </c>
      <c r="L2734" s="41">
        <v>225.38740000000001</v>
      </c>
      <c r="M2734" s="41">
        <v>0</v>
      </c>
      <c r="N2734" s="41"/>
      <c r="O2734" s="41"/>
      <c r="P2734" s="41"/>
      <c r="Q2734" s="41"/>
      <c r="R2734" s="41">
        <v>3853</v>
      </c>
      <c r="S2734" s="41">
        <v>68.968699999999998</v>
      </c>
      <c r="T2734" s="41"/>
      <c r="U2734" s="41"/>
      <c r="V2734" s="41">
        <v>15179</v>
      </c>
      <c r="W2734" s="41">
        <v>294.35610000000003</v>
      </c>
      <c r="X2734" s="41"/>
      <c r="Y2734" s="41"/>
      <c r="Z2734" s="6">
        <f>0</f>
        <v>0</v>
      </c>
      <c r="AA2734" s="6">
        <f t="shared" si="310"/>
        <v>294.35610000000003</v>
      </c>
      <c r="AB2734" t="e">
        <f>IF(ISBLANK(Table1[[#This Row],[FY2425_Cost]])=TRUE,#N/A,Table1[[#This Row],[FY2425_Cost]])</f>
        <v>#N/A</v>
      </c>
      <c r="AC2734" s="6" t="e">
        <f t="shared" si="311"/>
        <v>#N/A</v>
      </c>
      <c r="AD2734" s="6" t="e">
        <f>SUMIFS($AB$3:AB2734,$B$3:B2734,B2734)</f>
        <v>#N/A</v>
      </c>
      <c r="AE2734" s="6">
        <f t="shared" si="312"/>
        <v>3136.1537001214801</v>
      </c>
      <c r="AF2734" s="6">
        <f t="shared" si="313"/>
        <v>3136.1537001214801</v>
      </c>
      <c r="AG2734" s="6">
        <f>VLOOKUP(Table1[[#This Row],[PracticeCode]],$AP$3:$AS$345,4,FALSE)</f>
        <v>3136.1537001214801</v>
      </c>
      <c r="AH2734" s="27">
        <f t="shared" si="314"/>
        <v>227893.8355421609</v>
      </c>
      <c r="AI2734" s="6" t="e">
        <f t="shared" si="316"/>
        <v>#N/A</v>
      </c>
    </row>
    <row r="2735" spans="1:35" x14ac:dyDescent="0.35">
      <c r="A2735" t="str">
        <f t="shared" si="315"/>
        <v>Spring Grove Medical PracticeBrentworthHounslowE85750May2</v>
      </c>
      <c r="B2735" s="41" t="s">
        <v>280</v>
      </c>
      <c r="C2735" s="41" t="s">
        <v>472</v>
      </c>
      <c r="D2735" s="41" t="s">
        <v>16</v>
      </c>
      <c r="E2735" s="41" t="s">
        <v>281</v>
      </c>
      <c r="F2735" s="41" t="s">
        <v>281</v>
      </c>
      <c r="G2735" s="41" t="s">
        <v>757</v>
      </c>
      <c r="H2735" s="41">
        <v>2</v>
      </c>
      <c r="I2735" s="41">
        <v>6969.2304447143997</v>
      </c>
      <c r="J2735" s="41">
        <v>12329</v>
      </c>
      <c r="K2735" s="41">
        <v>0</v>
      </c>
      <c r="L2735" s="41">
        <v>228.0865</v>
      </c>
      <c r="M2735" s="41">
        <v>0</v>
      </c>
      <c r="N2735" s="41">
        <v>8486</v>
      </c>
      <c r="O2735" s="41">
        <v>188</v>
      </c>
      <c r="P2735" s="41">
        <v>168.87140000000002</v>
      </c>
      <c r="Q2735" s="41">
        <v>3.7412000000000001</v>
      </c>
      <c r="R2735" s="41">
        <v>3421</v>
      </c>
      <c r="S2735" s="41">
        <v>61.235900000000001</v>
      </c>
      <c r="T2735" s="41">
        <v>3912</v>
      </c>
      <c r="U2735" s="41">
        <v>86.063999999999993</v>
      </c>
      <c r="V2735" s="41">
        <v>15750</v>
      </c>
      <c r="W2735" s="41">
        <v>289.32240000000002</v>
      </c>
      <c r="X2735" s="41">
        <v>12586</v>
      </c>
      <c r="Y2735" s="41">
        <v>258.67660000000001</v>
      </c>
      <c r="Z2735" s="6">
        <f>0</f>
        <v>0</v>
      </c>
      <c r="AA2735" s="6">
        <f t="shared" si="310"/>
        <v>289.32240000000002</v>
      </c>
      <c r="AB2735">
        <f>IF(ISBLANK(Table1[[#This Row],[FY2425_Cost]])=TRUE,#N/A,Table1[[#This Row],[FY2425_Cost]])</f>
        <v>258.67660000000001</v>
      </c>
      <c r="AC2735" s="6">
        <f t="shared" si="311"/>
        <v>-30.645800000000008</v>
      </c>
      <c r="AD2735" s="6" t="e">
        <f>SUMIFS($AB$3:AB2735,$B$3:B2735,B2735)</f>
        <v>#N/A</v>
      </c>
      <c r="AE2735" s="6">
        <f t="shared" si="312"/>
        <v>3136.1537001214801</v>
      </c>
      <c r="AF2735" s="6">
        <f t="shared" si="313"/>
        <v>3136.1537001214801</v>
      </c>
      <c r="AG2735" s="6">
        <f>VLOOKUP(Table1[[#This Row],[PracticeCode]],$AP$3:$AS$345,4,FALSE)</f>
        <v>3136.1537001214801</v>
      </c>
      <c r="AH2735" s="27">
        <f t="shared" si="314"/>
        <v>227893.8355421609</v>
      </c>
      <c r="AI2735" s="6" t="e">
        <f t="shared" si="316"/>
        <v>#N/A</v>
      </c>
    </row>
    <row r="2736" spans="1:35" x14ac:dyDescent="0.35">
      <c r="A2736" t="str">
        <f t="shared" si="315"/>
        <v>Spring Grove Medical PracticeBrentworthHounslowE85750Nov8</v>
      </c>
      <c r="B2736" s="41" t="s">
        <v>280</v>
      </c>
      <c r="C2736" s="41" t="s">
        <v>472</v>
      </c>
      <c r="D2736" s="41" t="s">
        <v>16</v>
      </c>
      <c r="E2736" s="41" t="s">
        <v>281</v>
      </c>
      <c r="F2736" s="41" t="s">
        <v>281</v>
      </c>
      <c r="G2736" s="41" t="s">
        <v>763</v>
      </c>
      <c r="H2736" s="41">
        <v>8</v>
      </c>
      <c r="I2736" s="41">
        <v>6969.2304447143997</v>
      </c>
      <c r="J2736" s="41">
        <v>12687</v>
      </c>
      <c r="K2736" s="41">
        <v>1756</v>
      </c>
      <c r="L2736" s="41">
        <v>252.47130000000001</v>
      </c>
      <c r="M2736" s="41">
        <v>34.944400000000002</v>
      </c>
      <c r="N2736" s="41"/>
      <c r="O2736" s="41"/>
      <c r="P2736" s="41"/>
      <c r="Q2736" s="41"/>
      <c r="R2736" s="41">
        <v>4214</v>
      </c>
      <c r="S2736" s="41">
        <v>75.430599999999998</v>
      </c>
      <c r="T2736" s="41"/>
      <c r="U2736" s="41"/>
      <c r="V2736" s="41">
        <v>18657</v>
      </c>
      <c r="W2736" s="41">
        <v>362.84630000000004</v>
      </c>
      <c r="X2736" s="41"/>
      <c r="Y2736" s="41"/>
      <c r="Z2736" s="6">
        <f>0</f>
        <v>0</v>
      </c>
      <c r="AA2736" s="6">
        <f t="shared" si="310"/>
        <v>362.84630000000004</v>
      </c>
      <c r="AB2736" t="e">
        <f>IF(ISBLANK(Table1[[#This Row],[FY2425_Cost]])=TRUE,#N/A,Table1[[#This Row],[FY2425_Cost]])</f>
        <v>#N/A</v>
      </c>
      <c r="AC2736" s="6" t="e">
        <f t="shared" si="311"/>
        <v>#N/A</v>
      </c>
      <c r="AD2736" s="6" t="e">
        <f>SUMIFS($AB$3:AB2736,$B$3:B2736,B2736)</f>
        <v>#N/A</v>
      </c>
      <c r="AE2736" s="6">
        <f t="shared" si="312"/>
        <v>3136.1537001214801</v>
      </c>
      <c r="AF2736" s="6">
        <f t="shared" si="313"/>
        <v>3136.1537001214801</v>
      </c>
      <c r="AG2736" s="6">
        <f>VLOOKUP(Table1[[#This Row],[PracticeCode]],$AP$3:$AS$345,4,FALSE)</f>
        <v>3136.1537001214801</v>
      </c>
      <c r="AH2736" s="27">
        <f t="shared" si="314"/>
        <v>227893.8355421609</v>
      </c>
      <c r="AI2736" s="6" t="e">
        <f t="shared" si="316"/>
        <v>#N/A</v>
      </c>
    </row>
    <row r="2737" spans="1:35" x14ac:dyDescent="0.35">
      <c r="A2737" t="str">
        <f t="shared" si="315"/>
        <v>Spring Grove Medical PracticeBrentworthHounslowE85750Oct7</v>
      </c>
      <c r="B2737" s="41" t="s">
        <v>280</v>
      </c>
      <c r="C2737" s="41" t="s">
        <v>472</v>
      </c>
      <c r="D2737" s="41" t="s">
        <v>16</v>
      </c>
      <c r="E2737" s="41" t="s">
        <v>281</v>
      </c>
      <c r="F2737" s="41" t="s">
        <v>281</v>
      </c>
      <c r="G2737" s="41" t="s">
        <v>762</v>
      </c>
      <c r="H2737" s="41">
        <v>7</v>
      </c>
      <c r="I2737" s="41">
        <v>6969.2304447143997</v>
      </c>
      <c r="J2737" s="41">
        <v>19784</v>
      </c>
      <c r="K2737" s="41">
        <v>16583</v>
      </c>
      <c r="L2737" s="41">
        <v>393.70160000000004</v>
      </c>
      <c r="M2737" s="41">
        <v>330.00170000000003</v>
      </c>
      <c r="N2737" s="41">
        <v>0</v>
      </c>
      <c r="O2737" s="41">
        <v>13601</v>
      </c>
      <c r="P2737" s="41">
        <v>0</v>
      </c>
      <c r="Q2737" s="41">
        <v>306.02249999999998</v>
      </c>
      <c r="R2737" s="41">
        <v>4335</v>
      </c>
      <c r="S2737" s="41">
        <v>77.596500000000006</v>
      </c>
      <c r="T2737" s="41">
        <v>4939</v>
      </c>
      <c r="U2737" s="41">
        <v>108.658</v>
      </c>
      <c r="V2737" s="41">
        <v>40702</v>
      </c>
      <c r="W2737" s="41">
        <v>801.29980000000012</v>
      </c>
      <c r="X2737" s="41">
        <v>18540</v>
      </c>
      <c r="Y2737" s="41">
        <v>414.68049999999999</v>
      </c>
      <c r="Z2737" s="6">
        <f>0</f>
        <v>0</v>
      </c>
      <c r="AA2737" s="6">
        <f t="shared" si="310"/>
        <v>801.29980000000012</v>
      </c>
      <c r="AB2737">
        <f>IF(ISBLANK(Table1[[#This Row],[FY2425_Cost]])=TRUE,#N/A,Table1[[#This Row],[FY2425_Cost]])</f>
        <v>414.68049999999999</v>
      </c>
      <c r="AC2737" s="6">
        <f t="shared" si="311"/>
        <v>-386.61930000000012</v>
      </c>
      <c r="AD2737" s="6" t="e">
        <f>SUMIFS($AB$3:AB2737,$B$3:B2737,B2737)</f>
        <v>#N/A</v>
      </c>
      <c r="AE2737" s="6">
        <f t="shared" si="312"/>
        <v>3136.1537001214801</v>
      </c>
      <c r="AF2737" s="6">
        <f t="shared" si="313"/>
        <v>3136.1537001214801</v>
      </c>
      <c r="AG2737" s="6">
        <f>VLOOKUP(Table1[[#This Row],[PracticeCode]],$AP$3:$AS$345,4,FALSE)</f>
        <v>3136.1537001214801</v>
      </c>
      <c r="AH2737" s="27">
        <f t="shared" si="314"/>
        <v>227893.8355421609</v>
      </c>
      <c r="AI2737" s="6" t="e">
        <f t="shared" si="316"/>
        <v>#N/A</v>
      </c>
    </row>
    <row r="2738" spans="1:35" x14ac:dyDescent="0.35">
      <c r="A2738" t="str">
        <f t="shared" si="315"/>
        <v>Spring Grove Medical PracticeBrentworthHounslowE85750Sep6</v>
      </c>
      <c r="B2738" s="41" t="s">
        <v>280</v>
      </c>
      <c r="C2738" s="41" t="s">
        <v>472</v>
      </c>
      <c r="D2738" s="41" t="s">
        <v>16</v>
      </c>
      <c r="E2738" s="41" t="s">
        <v>281</v>
      </c>
      <c r="F2738" s="41" t="s">
        <v>281</v>
      </c>
      <c r="G2738" s="41" t="s">
        <v>761</v>
      </c>
      <c r="H2738" s="41">
        <v>6</v>
      </c>
      <c r="I2738" s="41">
        <v>6969.2304447143997</v>
      </c>
      <c r="J2738" s="41">
        <v>24869</v>
      </c>
      <c r="K2738" s="41">
        <v>27155</v>
      </c>
      <c r="L2738" s="41">
        <v>494.8931</v>
      </c>
      <c r="M2738" s="41">
        <v>540.3845</v>
      </c>
      <c r="N2738" s="41">
        <v>8996</v>
      </c>
      <c r="O2738" s="41">
        <v>86</v>
      </c>
      <c r="P2738" s="41">
        <v>202.41</v>
      </c>
      <c r="Q2738" s="41">
        <v>1.9349999999999998</v>
      </c>
      <c r="R2738" s="41">
        <v>5198</v>
      </c>
      <c r="S2738" s="41">
        <v>93.044200000000004</v>
      </c>
      <c r="T2738" s="41">
        <v>2948</v>
      </c>
      <c r="U2738" s="41">
        <v>64.855999999999995</v>
      </c>
      <c r="V2738" s="41">
        <v>57222</v>
      </c>
      <c r="W2738" s="41">
        <v>1128.3217999999999</v>
      </c>
      <c r="X2738" s="41">
        <v>12030</v>
      </c>
      <c r="Y2738" s="41">
        <v>269.20100000000002</v>
      </c>
      <c r="Z2738" s="6">
        <f>0</f>
        <v>0</v>
      </c>
      <c r="AA2738" s="6">
        <f t="shared" si="310"/>
        <v>1128.3217999999999</v>
      </c>
      <c r="AB2738">
        <f>IF(ISBLANK(Table1[[#This Row],[FY2425_Cost]])=TRUE,#N/A,Table1[[#This Row],[FY2425_Cost]])</f>
        <v>269.20100000000002</v>
      </c>
      <c r="AC2738" s="6">
        <f t="shared" si="311"/>
        <v>-859.12079999999992</v>
      </c>
      <c r="AD2738" s="6" t="e">
        <f>SUMIFS($AB$3:AB2738,$B$3:B2738,B2738)</f>
        <v>#N/A</v>
      </c>
      <c r="AE2738" s="6">
        <f t="shared" si="312"/>
        <v>3136.1537001214801</v>
      </c>
      <c r="AF2738" s="6">
        <f t="shared" si="313"/>
        <v>3136.1537001214801</v>
      </c>
      <c r="AG2738" s="6">
        <f>VLOOKUP(Table1[[#This Row],[PracticeCode]],$AP$3:$AS$345,4,FALSE)</f>
        <v>3136.1537001214801</v>
      </c>
      <c r="AH2738" s="27">
        <f t="shared" si="314"/>
        <v>227893.8355421609</v>
      </c>
      <c r="AI2738" s="6" t="e">
        <f t="shared" si="316"/>
        <v>#N/A</v>
      </c>
    </row>
    <row r="2739" spans="1:35" x14ac:dyDescent="0.35">
      <c r="A2739" t="str">
        <f t="shared" si="315"/>
        <v>ST ANDREWS MEDICAL CENTREK&amp;W SouthBrentE84011Apr1</v>
      </c>
      <c r="B2739" s="41" t="s">
        <v>555</v>
      </c>
      <c r="C2739" s="41" t="s">
        <v>437</v>
      </c>
      <c r="D2739" s="41" t="s">
        <v>18</v>
      </c>
      <c r="E2739" s="41" t="s">
        <v>283</v>
      </c>
      <c r="F2739" s="41" t="s">
        <v>283</v>
      </c>
      <c r="G2739" s="41" t="s">
        <v>756</v>
      </c>
      <c r="H2739" s="41">
        <v>1</v>
      </c>
      <c r="I2739" s="41">
        <v>1697.37537434822</v>
      </c>
      <c r="J2739" s="41">
        <v>5007</v>
      </c>
      <c r="K2739" s="41">
        <v>0</v>
      </c>
      <c r="L2739" s="41">
        <v>92.629499999999993</v>
      </c>
      <c r="M2739" s="41">
        <v>0</v>
      </c>
      <c r="N2739" s="41">
        <v>827</v>
      </c>
      <c r="O2739" s="41">
        <v>2</v>
      </c>
      <c r="P2739" s="41">
        <v>16.4573</v>
      </c>
      <c r="Q2739" s="41">
        <v>3.9800000000000002E-2</v>
      </c>
      <c r="R2739" s="41">
        <v>0</v>
      </c>
      <c r="S2739" s="41">
        <v>0</v>
      </c>
      <c r="T2739" s="41">
        <v>0</v>
      </c>
      <c r="U2739" s="41">
        <v>0</v>
      </c>
      <c r="V2739" s="41">
        <v>5007</v>
      </c>
      <c r="W2739" s="41">
        <v>92.629499999999993</v>
      </c>
      <c r="X2739" s="41">
        <v>829</v>
      </c>
      <c r="Y2739" s="41">
        <v>16.4971</v>
      </c>
      <c r="Z2739" s="6">
        <f>0</f>
        <v>0</v>
      </c>
      <c r="AA2739" s="6">
        <f t="shared" si="310"/>
        <v>92.629499999999993</v>
      </c>
      <c r="AB2739">
        <f>IF(ISBLANK(Table1[[#This Row],[FY2425_Cost]])=TRUE,#N/A,Table1[[#This Row],[FY2425_Cost]])</f>
        <v>16.4971</v>
      </c>
      <c r="AC2739" s="6">
        <f t="shared" si="311"/>
        <v>-76.13239999999999</v>
      </c>
      <c r="AD2739" s="6">
        <f>SUMIFS($AB$3:AB2739,$B$3:B2739,B2739)</f>
        <v>16.4971</v>
      </c>
      <c r="AE2739" s="6">
        <f t="shared" si="312"/>
        <v>763.81891845669907</v>
      </c>
      <c r="AF2739" s="6">
        <f t="shared" si="313"/>
        <v>763.81891845669907</v>
      </c>
      <c r="AG2739" s="6">
        <f>VLOOKUP(Table1[[#This Row],[PracticeCode]],$AP$3:$AS$345,4,FALSE)</f>
        <v>763.81891845669907</v>
      </c>
      <c r="AH2739" s="27">
        <f t="shared" si="314"/>
        <v>55504.174741186798</v>
      </c>
      <c r="AI2739" s="6">
        <f t="shared" si="316"/>
        <v>0</v>
      </c>
    </row>
    <row r="2740" spans="1:35" x14ac:dyDescent="0.35">
      <c r="A2740" t="str">
        <f t="shared" si="315"/>
        <v>ST ANDREWS MEDICAL CENTREK&amp;W SouthBrentE84011Aug5</v>
      </c>
      <c r="B2740" s="41" t="s">
        <v>555</v>
      </c>
      <c r="C2740" s="41" t="s">
        <v>437</v>
      </c>
      <c r="D2740" s="41" t="s">
        <v>18</v>
      </c>
      <c r="E2740" s="41" t="s">
        <v>283</v>
      </c>
      <c r="F2740" s="41" t="s">
        <v>283</v>
      </c>
      <c r="G2740" s="41" t="s">
        <v>760</v>
      </c>
      <c r="H2740" s="41">
        <v>5</v>
      </c>
      <c r="I2740" s="41">
        <v>1697.37537434822</v>
      </c>
      <c r="J2740" s="41">
        <v>848</v>
      </c>
      <c r="K2740" s="41">
        <v>0</v>
      </c>
      <c r="L2740" s="41">
        <v>15.687999999999999</v>
      </c>
      <c r="M2740" s="41">
        <v>0</v>
      </c>
      <c r="N2740" s="41">
        <v>1726</v>
      </c>
      <c r="O2740" s="41">
        <v>10</v>
      </c>
      <c r="P2740" s="41">
        <v>34.3474</v>
      </c>
      <c r="Q2740" s="41">
        <v>0.19900000000000001</v>
      </c>
      <c r="R2740" s="41">
        <v>0</v>
      </c>
      <c r="S2740" s="41">
        <v>0</v>
      </c>
      <c r="T2740" s="41">
        <v>0</v>
      </c>
      <c r="U2740" s="41">
        <v>0</v>
      </c>
      <c r="V2740" s="41">
        <v>848</v>
      </c>
      <c r="W2740" s="41">
        <v>15.687999999999999</v>
      </c>
      <c r="X2740" s="41">
        <v>1736</v>
      </c>
      <c r="Y2740" s="41">
        <v>34.546399999999998</v>
      </c>
      <c r="Z2740" s="6">
        <f>0</f>
        <v>0</v>
      </c>
      <c r="AA2740" s="6">
        <f t="shared" si="310"/>
        <v>15.687999999999999</v>
      </c>
      <c r="AB2740">
        <f>IF(ISBLANK(Table1[[#This Row],[FY2425_Cost]])=TRUE,#N/A,Table1[[#This Row],[FY2425_Cost]])</f>
        <v>34.546399999999998</v>
      </c>
      <c r="AC2740" s="6">
        <f t="shared" si="311"/>
        <v>18.8584</v>
      </c>
      <c r="AD2740" s="6">
        <f>SUMIFS($AB$3:AB2740,$B$3:B2740,B2740)</f>
        <v>51.043499999999995</v>
      </c>
      <c r="AE2740" s="6">
        <f t="shared" si="312"/>
        <v>763.81891845669907</v>
      </c>
      <c r="AF2740" s="6">
        <f t="shared" si="313"/>
        <v>763.81891845669907</v>
      </c>
      <c r="AG2740" s="6">
        <f>VLOOKUP(Table1[[#This Row],[PracticeCode]],$AP$3:$AS$345,4,FALSE)</f>
        <v>763.81891845669907</v>
      </c>
      <c r="AH2740" s="27">
        <f t="shared" si="314"/>
        <v>55504.174741186798</v>
      </c>
      <c r="AI2740" s="6">
        <f t="shared" si="316"/>
        <v>0</v>
      </c>
    </row>
    <row r="2741" spans="1:35" x14ac:dyDescent="0.35">
      <c r="A2741" t="str">
        <f t="shared" si="315"/>
        <v>ST ANDREWS MEDICAL CENTREK&amp;W SouthBrentE84011Dec9</v>
      </c>
      <c r="B2741" s="41" t="s">
        <v>555</v>
      </c>
      <c r="C2741" s="41" t="s">
        <v>437</v>
      </c>
      <c r="D2741" s="41" t="s">
        <v>18</v>
      </c>
      <c r="E2741" s="41" t="s">
        <v>283</v>
      </c>
      <c r="F2741" s="41" t="s">
        <v>283</v>
      </c>
      <c r="G2741" s="41" t="s">
        <v>764</v>
      </c>
      <c r="H2741" s="41">
        <v>9</v>
      </c>
      <c r="I2741" s="41">
        <v>1697.37537434822</v>
      </c>
      <c r="J2741" s="41">
        <v>990</v>
      </c>
      <c r="K2741" s="41">
        <v>10</v>
      </c>
      <c r="L2741" s="41">
        <v>19.701000000000001</v>
      </c>
      <c r="M2741" s="41">
        <v>0.19900000000000001</v>
      </c>
      <c r="N2741" s="41"/>
      <c r="O2741" s="41"/>
      <c r="P2741" s="41"/>
      <c r="Q2741" s="41"/>
      <c r="R2741" s="41">
        <v>0</v>
      </c>
      <c r="S2741" s="41">
        <v>0</v>
      </c>
      <c r="T2741" s="41"/>
      <c r="U2741" s="41"/>
      <c r="V2741" s="41">
        <v>1000</v>
      </c>
      <c r="W2741" s="41">
        <v>19.900000000000002</v>
      </c>
      <c r="X2741" s="41"/>
      <c r="Y2741" s="41"/>
      <c r="Z2741" s="6">
        <f>0</f>
        <v>0</v>
      </c>
      <c r="AA2741" s="6">
        <f t="shared" si="310"/>
        <v>19.900000000000002</v>
      </c>
      <c r="AB2741" t="e">
        <f>IF(ISBLANK(Table1[[#This Row],[FY2425_Cost]])=TRUE,#N/A,Table1[[#This Row],[FY2425_Cost]])</f>
        <v>#N/A</v>
      </c>
      <c r="AC2741" s="6" t="e">
        <f t="shared" si="311"/>
        <v>#N/A</v>
      </c>
      <c r="AD2741" s="6" t="e">
        <f>SUMIFS($AB$3:AB2741,$B$3:B2741,B2741)</f>
        <v>#N/A</v>
      </c>
      <c r="AE2741" s="6">
        <f t="shared" si="312"/>
        <v>763.81891845669907</v>
      </c>
      <c r="AF2741" s="6">
        <f t="shared" si="313"/>
        <v>763.81891845669907</v>
      </c>
      <c r="AG2741" s="6">
        <f>VLOOKUP(Table1[[#This Row],[PracticeCode]],$AP$3:$AS$345,4,FALSE)</f>
        <v>763.81891845669907</v>
      </c>
      <c r="AH2741" s="27">
        <f t="shared" si="314"/>
        <v>55504.174741186798</v>
      </c>
      <c r="AI2741" s="6" t="e">
        <f t="shared" si="316"/>
        <v>#N/A</v>
      </c>
    </row>
    <row r="2742" spans="1:35" x14ac:dyDescent="0.35">
      <c r="A2742" t="str">
        <f t="shared" si="315"/>
        <v>ST ANDREWS MEDICAL CENTREK&amp;W SouthBrentE84011Feb11</v>
      </c>
      <c r="B2742" s="41" t="s">
        <v>555</v>
      </c>
      <c r="C2742" s="41" t="s">
        <v>437</v>
      </c>
      <c r="D2742" s="41" t="s">
        <v>18</v>
      </c>
      <c r="E2742" s="41" t="s">
        <v>283</v>
      </c>
      <c r="F2742" s="41" t="s">
        <v>283</v>
      </c>
      <c r="G2742" s="41" t="s">
        <v>766</v>
      </c>
      <c r="H2742" s="41">
        <v>11</v>
      </c>
      <c r="I2742" s="41">
        <v>1697.37537434822</v>
      </c>
      <c r="J2742" s="41">
        <v>1111</v>
      </c>
      <c r="K2742" s="41">
        <v>21</v>
      </c>
      <c r="L2742" s="41">
        <v>22.108900000000002</v>
      </c>
      <c r="M2742" s="41">
        <v>0.41790000000000005</v>
      </c>
      <c r="N2742" s="41"/>
      <c r="O2742" s="41"/>
      <c r="P2742" s="41"/>
      <c r="Q2742" s="41"/>
      <c r="R2742" s="41">
        <v>0</v>
      </c>
      <c r="S2742" s="41">
        <v>0</v>
      </c>
      <c r="T2742" s="41"/>
      <c r="U2742" s="41"/>
      <c r="V2742" s="41">
        <v>1132</v>
      </c>
      <c r="W2742" s="41">
        <v>22.526800000000001</v>
      </c>
      <c r="X2742" s="41"/>
      <c r="Y2742" s="41"/>
      <c r="Z2742" s="6">
        <f>0</f>
        <v>0</v>
      </c>
      <c r="AA2742" s="6">
        <f t="shared" si="310"/>
        <v>22.526800000000001</v>
      </c>
      <c r="AB2742" t="e">
        <f>IF(ISBLANK(Table1[[#This Row],[FY2425_Cost]])=TRUE,#N/A,Table1[[#This Row],[FY2425_Cost]])</f>
        <v>#N/A</v>
      </c>
      <c r="AC2742" s="6" t="e">
        <f t="shared" si="311"/>
        <v>#N/A</v>
      </c>
      <c r="AD2742" s="6" t="e">
        <f>SUMIFS($AB$3:AB2742,$B$3:B2742,B2742)</f>
        <v>#N/A</v>
      </c>
      <c r="AE2742" s="6">
        <f t="shared" si="312"/>
        <v>763.81891845669907</v>
      </c>
      <c r="AF2742" s="6">
        <f t="shared" si="313"/>
        <v>763.81891845669907</v>
      </c>
      <c r="AG2742" s="6">
        <f>VLOOKUP(Table1[[#This Row],[PracticeCode]],$AP$3:$AS$345,4,FALSE)</f>
        <v>763.81891845669907</v>
      </c>
      <c r="AH2742" s="27">
        <f t="shared" si="314"/>
        <v>55504.174741186798</v>
      </c>
      <c r="AI2742" s="6" t="e">
        <f t="shared" si="316"/>
        <v>#N/A</v>
      </c>
    </row>
    <row r="2743" spans="1:35" x14ac:dyDescent="0.35">
      <c r="A2743" t="str">
        <f t="shared" si="315"/>
        <v>ST ANDREWS MEDICAL CENTREK&amp;W SouthBrentE84011Jan10</v>
      </c>
      <c r="B2743" s="41" t="s">
        <v>555</v>
      </c>
      <c r="C2743" s="41" t="s">
        <v>437</v>
      </c>
      <c r="D2743" s="41" t="s">
        <v>18</v>
      </c>
      <c r="E2743" s="41" t="s">
        <v>283</v>
      </c>
      <c r="F2743" s="41" t="s">
        <v>283</v>
      </c>
      <c r="G2743" s="41" t="s">
        <v>765</v>
      </c>
      <c r="H2743" s="41">
        <v>10</v>
      </c>
      <c r="I2743" s="41">
        <v>1697.37537434822</v>
      </c>
      <c r="J2743" s="41">
        <v>1458</v>
      </c>
      <c r="K2743" s="41">
        <v>4</v>
      </c>
      <c r="L2743" s="41">
        <v>29.014200000000002</v>
      </c>
      <c r="M2743" s="41">
        <v>7.9600000000000004E-2</v>
      </c>
      <c r="N2743" s="41"/>
      <c r="O2743" s="41"/>
      <c r="P2743" s="41"/>
      <c r="Q2743" s="41"/>
      <c r="R2743" s="41">
        <v>0</v>
      </c>
      <c r="S2743" s="41">
        <v>0</v>
      </c>
      <c r="T2743" s="41"/>
      <c r="U2743" s="41"/>
      <c r="V2743" s="41">
        <v>1462</v>
      </c>
      <c r="W2743" s="41">
        <v>29.093800000000002</v>
      </c>
      <c r="X2743" s="41"/>
      <c r="Y2743" s="41"/>
      <c r="Z2743" s="6">
        <f>0</f>
        <v>0</v>
      </c>
      <c r="AA2743" s="6">
        <f t="shared" ref="AA2743:AA2806" si="317">IFERROR(W2743*1,#N/A)</f>
        <v>29.093800000000002</v>
      </c>
      <c r="AB2743" t="e">
        <f>IF(ISBLANK(Table1[[#This Row],[FY2425_Cost]])=TRUE,#N/A,Table1[[#This Row],[FY2425_Cost]])</f>
        <v>#N/A</v>
      </c>
      <c r="AC2743" s="6" t="e">
        <f t="shared" ref="AC2743:AC2806" si="318">AB2743-AA2743</f>
        <v>#N/A</v>
      </c>
      <c r="AD2743" s="6" t="e">
        <f>SUMIFS($AB$3:AB2743,$B$3:B2743,B2743)</f>
        <v>#N/A</v>
      </c>
      <c r="AE2743" s="6">
        <f t="shared" ref="AE2743:AE2806" si="319">IFERROR(I2743*$AE$1,#N/A)</f>
        <v>763.81891845669907</v>
      </c>
      <c r="AF2743" s="6">
        <f t="shared" ref="AF2743:AF2806" si="320">AE2743+Z2743</f>
        <v>763.81891845669907</v>
      </c>
      <c r="AG2743" s="6">
        <f>VLOOKUP(Table1[[#This Row],[PracticeCode]],$AP$3:$AS$345,4,FALSE)</f>
        <v>763.81891845669907</v>
      </c>
      <c r="AH2743" s="27">
        <f t="shared" ref="AH2743:AH2806" si="321">IFERROR(I2743*$AH$1,#N/A)</f>
        <v>55504.174741186798</v>
      </c>
      <c r="AI2743" s="6" t="e">
        <f t="shared" si="316"/>
        <v>#N/A</v>
      </c>
    </row>
    <row r="2744" spans="1:35" x14ac:dyDescent="0.35">
      <c r="A2744" t="str">
        <f t="shared" si="315"/>
        <v>ST ANDREWS MEDICAL CENTREK&amp;W SouthBrentE84011Jul4</v>
      </c>
      <c r="B2744" s="41" t="s">
        <v>555</v>
      </c>
      <c r="C2744" s="41" t="s">
        <v>437</v>
      </c>
      <c r="D2744" s="41" t="s">
        <v>18</v>
      </c>
      <c r="E2744" s="41" t="s">
        <v>283</v>
      </c>
      <c r="F2744" s="41" t="s">
        <v>283</v>
      </c>
      <c r="G2744" s="41" t="s">
        <v>759</v>
      </c>
      <c r="H2744" s="41">
        <v>4</v>
      </c>
      <c r="I2744" s="41">
        <v>1697.37537434822</v>
      </c>
      <c r="J2744" s="41">
        <v>525</v>
      </c>
      <c r="K2744" s="41">
        <v>0</v>
      </c>
      <c r="L2744" s="41">
        <v>9.7125000000000004</v>
      </c>
      <c r="M2744" s="41">
        <v>0</v>
      </c>
      <c r="N2744" s="41">
        <v>1108</v>
      </c>
      <c r="O2744" s="41">
        <v>15</v>
      </c>
      <c r="P2744" s="41">
        <v>22.049200000000003</v>
      </c>
      <c r="Q2744" s="41">
        <v>0.29849999999999999</v>
      </c>
      <c r="R2744" s="41">
        <v>0</v>
      </c>
      <c r="S2744" s="41">
        <v>0</v>
      </c>
      <c r="T2744" s="41">
        <v>0</v>
      </c>
      <c r="U2744" s="41">
        <v>0</v>
      </c>
      <c r="V2744" s="41">
        <v>525</v>
      </c>
      <c r="W2744" s="41">
        <v>9.7125000000000004</v>
      </c>
      <c r="X2744" s="41">
        <v>1123</v>
      </c>
      <c r="Y2744" s="41">
        <v>22.347700000000003</v>
      </c>
      <c r="Z2744" s="6">
        <f>0</f>
        <v>0</v>
      </c>
      <c r="AA2744" s="6">
        <f t="shared" si="317"/>
        <v>9.7125000000000004</v>
      </c>
      <c r="AB2744">
        <f>IF(ISBLANK(Table1[[#This Row],[FY2425_Cost]])=TRUE,#N/A,Table1[[#This Row],[FY2425_Cost]])</f>
        <v>22.347700000000003</v>
      </c>
      <c r="AC2744" s="6">
        <f t="shared" si="318"/>
        <v>12.635200000000003</v>
      </c>
      <c r="AD2744" s="6" t="e">
        <f>SUMIFS($AB$3:AB2744,$B$3:B2744,B2744)</f>
        <v>#N/A</v>
      </c>
      <c r="AE2744" s="6">
        <f t="shared" si="319"/>
        <v>763.81891845669907</v>
      </c>
      <c r="AF2744" s="6">
        <f t="shared" si="320"/>
        <v>763.81891845669907</v>
      </c>
      <c r="AG2744" s="6">
        <f>VLOOKUP(Table1[[#This Row],[PracticeCode]],$AP$3:$AS$345,4,FALSE)</f>
        <v>763.81891845669907</v>
      </c>
      <c r="AH2744" s="27">
        <f t="shared" si="321"/>
        <v>55504.174741186798</v>
      </c>
      <c r="AI2744" s="6" t="e">
        <f t="shared" si="316"/>
        <v>#N/A</v>
      </c>
    </row>
    <row r="2745" spans="1:35" x14ac:dyDescent="0.35">
      <c r="A2745" t="str">
        <f t="shared" si="315"/>
        <v>ST ANDREWS MEDICAL CENTREK&amp;W SouthBrentE84011Jun3</v>
      </c>
      <c r="B2745" s="41" t="s">
        <v>555</v>
      </c>
      <c r="C2745" s="41" t="s">
        <v>437</v>
      </c>
      <c r="D2745" s="41" t="s">
        <v>18</v>
      </c>
      <c r="E2745" s="41" t="s">
        <v>283</v>
      </c>
      <c r="F2745" s="41" t="s">
        <v>283</v>
      </c>
      <c r="G2745" s="41" t="s">
        <v>758</v>
      </c>
      <c r="H2745" s="41">
        <v>3</v>
      </c>
      <c r="I2745" s="41">
        <v>1697.37537434822</v>
      </c>
      <c r="J2745" s="41">
        <v>3128</v>
      </c>
      <c r="K2745" s="41">
        <v>0</v>
      </c>
      <c r="L2745" s="41">
        <v>57.867999999999995</v>
      </c>
      <c r="M2745" s="41">
        <v>0</v>
      </c>
      <c r="N2745" s="41">
        <v>1241</v>
      </c>
      <c r="O2745" s="41">
        <v>51</v>
      </c>
      <c r="P2745" s="41">
        <v>24.695900000000002</v>
      </c>
      <c r="Q2745" s="41">
        <v>1.0149000000000001</v>
      </c>
      <c r="R2745" s="41">
        <v>0</v>
      </c>
      <c r="S2745" s="41">
        <v>0</v>
      </c>
      <c r="T2745" s="41">
        <v>0</v>
      </c>
      <c r="U2745" s="41">
        <v>0</v>
      </c>
      <c r="V2745" s="41">
        <v>3128</v>
      </c>
      <c r="W2745" s="41">
        <v>57.867999999999995</v>
      </c>
      <c r="X2745" s="41">
        <v>1292</v>
      </c>
      <c r="Y2745" s="41">
        <v>25.710800000000003</v>
      </c>
      <c r="Z2745" s="6">
        <f>0</f>
        <v>0</v>
      </c>
      <c r="AA2745" s="6">
        <f t="shared" si="317"/>
        <v>57.867999999999995</v>
      </c>
      <c r="AB2745">
        <f>IF(ISBLANK(Table1[[#This Row],[FY2425_Cost]])=TRUE,#N/A,Table1[[#This Row],[FY2425_Cost]])</f>
        <v>25.710800000000003</v>
      </c>
      <c r="AC2745" s="6">
        <f t="shared" si="318"/>
        <v>-32.157199999999989</v>
      </c>
      <c r="AD2745" s="6" t="e">
        <f>SUMIFS($AB$3:AB2745,$B$3:B2745,B2745)</f>
        <v>#N/A</v>
      </c>
      <c r="AE2745" s="6">
        <f t="shared" si="319"/>
        <v>763.81891845669907</v>
      </c>
      <c r="AF2745" s="6">
        <f t="shared" si="320"/>
        <v>763.81891845669907</v>
      </c>
      <c r="AG2745" s="6">
        <f>VLOOKUP(Table1[[#This Row],[PracticeCode]],$AP$3:$AS$345,4,FALSE)</f>
        <v>763.81891845669907</v>
      </c>
      <c r="AH2745" s="27">
        <f t="shared" si="321"/>
        <v>55504.174741186798</v>
      </c>
      <c r="AI2745" s="6" t="e">
        <f t="shared" si="316"/>
        <v>#N/A</v>
      </c>
    </row>
    <row r="2746" spans="1:35" x14ac:dyDescent="0.35">
      <c r="A2746" t="str">
        <f t="shared" si="315"/>
        <v>ST ANDREWS MEDICAL CENTREK&amp;W SouthBrentE84011Mar12</v>
      </c>
      <c r="B2746" s="41" t="s">
        <v>555</v>
      </c>
      <c r="C2746" s="41" t="s">
        <v>437</v>
      </c>
      <c r="D2746" s="41" t="s">
        <v>18</v>
      </c>
      <c r="E2746" s="41" t="s">
        <v>283</v>
      </c>
      <c r="F2746" s="41" t="s">
        <v>283</v>
      </c>
      <c r="G2746" s="41" t="s">
        <v>767</v>
      </c>
      <c r="H2746" s="41">
        <v>12</v>
      </c>
      <c r="I2746" s="41">
        <v>1697.37537434822</v>
      </c>
      <c r="J2746" s="41">
        <v>1143</v>
      </c>
      <c r="K2746" s="41">
        <v>6</v>
      </c>
      <c r="L2746" s="41">
        <v>22.745700000000003</v>
      </c>
      <c r="M2746" s="41">
        <v>0.11940000000000001</v>
      </c>
      <c r="N2746" s="41"/>
      <c r="O2746" s="41"/>
      <c r="P2746" s="41"/>
      <c r="Q2746" s="41"/>
      <c r="R2746" s="41">
        <v>0</v>
      </c>
      <c r="S2746" s="41">
        <v>0</v>
      </c>
      <c r="T2746" s="41"/>
      <c r="U2746" s="41"/>
      <c r="V2746" s="41">
        <v>1149</v>
      </c>
      <c r="W2746" s="41">
        <v>22.865100000000002</v>
      </c>
      <c r="X2746" s="41"/>
      <c r="Y2746" s="41"/>
      <c r="Z2746" s="6">
        <f>0</f>
        <v>0</v>
      </c>
      <c r="AA2746" s="6">
        <f t="shared" si="317"/>
        <v>22.865100000000002</v>
      </c>
      <c r="AB2746" t="e">
        <f>IF(ISBLANK(Table1[[#This Row],[FY2425_Cost]])=TRUE,#N/A,Table1[[#This Row],[FY2425_Cost]])</f>
        <v>#N/A</v>
      </c>
      <c r="AC2746" s="6" t="e">
        <f t="shared" si="318"/>
        <v>#N/A</v>
      </c>
      <c r="AD2746" s="6" t="e">
        <f>SUMIFS($AB$3:AB2746,$B$3:B2746,B2746)</f>
        <v>#N/A</v>
      </c>
      <c r="AE2746" s="6">
        <f t="shared" si="319"/>
        <v>763.81891845669907</v>
      </c>
      <c r="AF2746" s="6">
        <f t="shared" si="320"/>
        <v>763.81891845669907</v>
      </c>
      <c r="AG2746" s="6">
        <f>VLOOKUP(Table1[[#This Row],[PracticeCode]],$AP$3:$AS$345,4,FALSE)</f>
        <v>763.81891845669907</v>
      </c>
      <c r="AH2746" s="27">
        <f t="shared" si="321"/>
        <v>55504.174741186798</v>
      </c>
      <c r="AI2746" s="6" t="e">
        <f t="shared" si="316"/>
        <v>#N/A</v>
      </c>
    </row>
    <row r="2747" spans="1:35" x14ac:dyDescent="0.35">
      <c r="A2747" t="str">
        <f t="shared" si="315"/>
        <v>ST ANDREWS MEDICAL CENTREK&amp;W SouthBrentE84011May2</v>
      </c>
      <c r="B2747" s="41" t="s">
        <v>555</v>
      </c>
      <c r="C2747" s="41" t="s">
        <v>437</v>
      </c>
      <c r="D2747" s="41" t="s">
        <v>18</v>
      </c>
      <c r="E2747" s="41" t="s">
        <v>283</v>
      </c>
      <c r="F2747" s="41" t="s">
        <v>283</v>
      </c>
      <c r="G2747" s="41" t="s">
        <v>757</v>
      </c>
      <c r="H2747" s="41">
        <v>2</v>
      </c>
      <c r="I2747" s="41">
        <v>1697.37537434822</v>
      </c>
      <c r="J2747" s="41">
        <v>3392</v>
      </c>
      <c r="K2747" s="41">
        <v>0</v>
      </c>
      <c r="L2747" s="41">
        <v>62.751999999999995</v>
      </c>
      <c r="M2747" s="41">
        <v>0</v>
      </c>
      <c r="N2747" s="41">
        <v>789</v>
      </c>
      <c r="O2747" s="41">
        <v>56</v>
      </c>
      <c r="P2747" s="41">
        <v>15.7011</v>
      </c>
      <c r="Q2747" s="41">
        <v>1.1144000000000001</v>
      </c>
      <c r="R2747" s="41">
        <v>0</v>
      </c>
      <c r="S2747" s="41">
        <v>0</v>
      </c>
      <c r="T2747" s="41">
        <v>0</v>
      </c>
      <c r="U2747" s="41">
        <v>0</v>
      </c>
      <c r="V2747" s="41">
        <v>3392</v>
      </c>
      <c r="W2747" s="41">
        <v>62.751999999999995</v>
      </c>
      <c r="X2747" s="41">
        <v>845</v>
      </c>
      <c r="Y2747" s="41">
        <v>16.8155</v>
      </c>
      <c r="Z2747" s="6">
        <f>0</f>
        <v>0</v>
      </c>
      <c r="AA2747" s="6">
        <f t="shared" si="317"/>
        <v>62.751999999999995</v>
      </c>
      <c r="AB2747">
        <f>IF(ISBLANK(Table1[[#This Row],[FY2425_Cost]])=TRUE,#N/A,Table1[[#This Row],[FY2425_Cost]])</f>
        <v>16.8155</v>
      </c>
      <c r="AC2747" s="6">
        <f t="shared" si="318"/>
        <v>-45.936499999999995</v>
      </c>
      <c r="AD2747" s="6" t="e">
        <f>SUMIFS($AB$3:AB2747,$B$3:B2747,B2747)</f>
        <v>#N/A</v>
      </c>
      <c r="AE2747" s="6">
        <f t="shared" si="319"/>
        <v>763.81891845669907</v>
      </c>
      <c r="AF2747" s="6">
        <f t="shared" si="320"/>
        <v>763.81891845669907</v>
      </c>
      <c r="AG2747" s="6">
        <f>VLOOKUP(Table1[[#This Row],[PracticeCode]],$AP$3:$AS$345,4,FALSE)</f>
        <v>763.81891845669907</v>
      </c>
      <c r="AH2747" s="27">
        <f t="shared" si="321"/>
        <v>55504.174741186798</v>
      </c>
      <c r="AI2747" s="6" t="e">
        <f t="shared" si="316"/>
        <v>#N/A</v>
      </c>
    </row>
    <row r="2748" spans="1:35" x14ac:dyDescent="0.35">
      <c r="A2748" t="str">
        <f t="shared" si="315"/>
        <v>ST ANDREWS MEDICAL CENTREK&amp;W SouthBrentE84011Nov8</v>
      </c>
      <c r="B2748" s="41" t="s">
        <v>555</v>
      </c>
      <c r="C2748" s="41" t="s">
        <v>437</v>
      </c>
      <c r="D2748" s="41" t="s">
        <v>18</v>
      </c>
      <c r="E2748" s="41" t="s">
        <v>283</v>
      </c>
      <c r="F2748" s="41" t="s">
        <v>283</v>
      </c>
      <c r="G2748" s="41" t="s">
        <v>763</v>
      </c>
      <c r="H2748" s="41">
        <v>8</v>
      </c>
      <c r="I2748" s="41">
        <v>1697.37537434822</v>
      </c>
      <c r="J2748" s="41">
        <v>1239</v>
      </c>
      <c r="K2748" s="41">
        <v>6</v>
      </c>
      <c r="L2748" s="41">
        <v>24.656100000000002</v>
      </c>
      <c r="M2748" s="41">
        <v>0.11940000000000001</v>
      </c>
      <c r="N2748" s="41"/>
      <c r="O2748" s="41"/>
      <c r="P2748" s="41"/>
      <c r="Q2748" s="41"/>
      <c r="R2748" s="41">
        <v>0</v>
      </c>
      <c r="S2748" s="41">
        <v>0</v>
      </c>
      <c r="T2748" s="41"/>
      <c r="U2748" s="41"/>
      <c r="V2748" s="41">
        <v>1245</v>
      </c>
      <c r="W2748" s="41">
        <v>24.775500000000001</v>
      </c>
      <c r="X2748" s="41"/>
      <c r="Y2748" s="41"/>
      <c r="Z2748" s="6">
        <f>0</f>
        <v>0</v>
      </c>
      <c r="AA2748" s="6">
        <f t="shared" si="317"/>
        <v>24.775500000000001</v>
      </c>
      <c r="AB2748" t="e">
        <f>IF(ISBLANK(Table1[[#This Row],[FY2425_Cost]])=TRUE,#N/A,Table1[[#This Row],[FY2425_Cost]])</f>
        <v>#N/A</v>
      </c>
      <c r="AC2748" s="6" t="e">
        <f t="shared" si="318"/>
        <v>#N/A</v>
      </c>
      <c r="AD2748" s="6" t="e">
        <f>SUMIFS($AB$3:AB2748,$B$3:B2748,B2748)</f>
        <v>#N/A</v>
      </c>
      <c r="AE2748" s="6">
        <f t="shared" si="319"/>
        <v>763.81891845669907</v>
      </c>
      <c r="AF2748" s="6">
        <f t="shared" si="320"/>
        <v>763.81891845669907</v>
      </c>
      <c r="AG2748" s="6">
        <f>VLOOKUP(Table1[[#This Row],[PracticeCode]],$AP$3:$AS$345,4,FALSE)</f>
        <v>763.81891845669907</v>
      </c>
      <c r="AH2748" s="27">
        <f t="shared" si="321"/>
        <v>55504.174741186798</v>
      </c>
      <c r="AI2748" s="6" t="e">
        <f t="shared" si="316"/>
        <v>#N/A</v>
      </c>
    </row>
    <row r="2749" spans="1:35" x14ac:dyDescent="0.35">
      <c r="A2749" t="str">
        <f t="shared" si="315"/>
        <v>ST ANDREWS MEDICAL CENTREK&amp;W SouthBrentE84011Oct7</v>
      </c>
      <c r="B2749" s="41" t="s">
        <v>555</v>
      </c>
      <c r="C2749" s="41" t="s">
        <v>437</v>
      </c>
      <c r="D2749" s="41" t="s">
        <v>18</v>
      </c>
      <c r="E2749" s="41" t="s">
        <v>283</v>
      </c>
      <c r="F2749" s="41" t="s">
        <v>283</v>
      </c>
      <c r="G2749" s="41" t="s">
        <v>762</v>
      </c>
      <c r="H2749" s="41">
        <v>7</v>
      </c>
      <c r="I2749" s="41">
        <v>1697.37537434822</v>
      </c>
      <c r="J2749" s="41">
        <v>995</v>
      </c>
      <c r="K2749" s="41">
        <v>86</v>
      </c>
      <c r="L2749" s="41">
        <v>19.8005</v>
      </c>
      <c r="M2749" s="41">
        <v>1.7114</v>
      </c>
      <c r="N2749" s="41">
        <v>0</v>
      </c>
      <c r="O2749" s="41">
        <v>1241</v>
      </c>
      <c r="P2749" s="41">
        <v>0</v>
      </c>
      <c r="Q2749" s="41">
        <v>27.922499999999999</v>
      </c>
      <c r="R2749" s="41">
        <v>0</v>
      </c>
      <c r="S2749" s="41">
        <v>0</v>
      </c>
      <c r="T2749" s="41">
        <v>0</v>
      </c>
      <c r="U2749" s="41">
        <v>0</v>
      </c>
      <c r="V2749" s="41">
        <v>1081</v>
      </c>
      <c r="W2749" s="41">
        <v>21.511900000000001</v>
      </c>
      <c r="X2749" s="41">
        <v>1241</v>
      </c>
      <c r="Y2749" s="41">
        <v>27.922499999999999</v>
      </c>
      <c r="Z2749" s="6">
        <f>0</f>
        <v>0</v>
      </c>
      <c r="AA2749" s="6">
        <f t="shared" si="317"/>
        <v>21.511900000000001</v>
      </c>
      <c r="AB2749">
        <f>IF(ISBLANK(Table1[[#This Row],[FY2425_Cost]])=TRUE,#N/A,Table1[[#This Row],[FY2425_Cost]])</f>
        <v>27.922499999999999</v>
      </c>
      <c r="AC2749" s="6">
        <f t="shared" si="318"/>
        <v>6.4105999999999987</v>
      </c>
      <c r="AD2749" s="6" t="e">
        <f>SUMIFS($AB$3:AB2749,$B$3:B2749,B2749)</f>
        <v>#N/A</v>
      </c>
      <c r="AE2749" s="6">
        <f t="shared" si="319"/>
        <v>763.81891845669907</v>
      </c>
      <c r="AF2749" s="6">
        <f t="shared" si="320"/>
        <v>763.81891845669907</v>
      </c>
      <c r="AG2749" s="6">
        <f>VLOOKUP(Table1[[#This Row],[PracticeCode]],$AP$3:$AS$345,4,FALSE)</f>
        <v>763.81891845669907</v>
      </c>
      <c r="AH2749" s="27">
        <f t="shared" si="321"/>
        <v>55504.174741186798</v>
      </c>
      <c r="AI2749" s="6" t="e">
        <f t="shared" si="316"/>
        <v>#N/A</v>
      </c>
    </row>
    <row r="2750" spans="1:35" x14ac:dyDescent="0.35">
      <c r="A2750" t="str">
        <f t="shared" si="315"/>
        <v>ST ANDREWS MEDICAL CENTREK&amp;W SouthBrentE84011Sep6</v>
      </c>
      <c r="B2750" s="41" t="s">
        <v>555</v>
      </c>
      <c r="C2750" s="41" t="s">
        <v>437</v>
      </c>
      <c r="D2750" s="41" t="s">
        <v>18</v>
      </c>
      <c r="E2750" s="41" t="s">
        <v>283</v>
      </c>
      <c r="F2750" s="41" t="s">
        <v>283</v>
      </c>
      <c r="G2750" s="41" t="s">
        <v>761</v>
      </c>
      <c r="H2750" s="41">
        <v>6</v>
      </c>
      <c r="I2750" s="41">
        <v>1697.37537434822</v>
      </c>
      <c r="J2750" s="41">
        <v>2278</v>
      </c>
      <c r="K2750" s="41">
        <v>626</v>
      </c>
      <c r="L2750" s="41">
        <v>45.3322</v>
      </c>
      <c r="M2750" s="41">
        <v>12.4574</v>
      </c>
      <c r="N2750" s="41">
        <v>1181</v>
      </c>
      <c r="O2750" s="41">
        <v>1215</v>
      </c>
      <c r="P2750" s="41">
        <v>26.572499999999998</v>
      </c>
      <c r="Q2750" s="41">
        <v>27.337499999999999</v>
      </c>
      <c r="R2750" s="41">
        <v>0</v>
      </c>
      <c r="S2750" s="41">
        <v>0</v>
      </c>
      <c r="T2750" s="41">
        <v>0</v>
      </c>
      <c r="U2750" s="41">
        <v>0</v>
      </c>
      <c r="V2750" s="41">
        <v>2904</v>
      </c>
      <c r="W2750" s="41">
        <v>57.7896</v>
      </c>
      <c r="X2750" s="41">
        <v>2396</v>
      </c>
      <c r="Y2750" s="41">
        <v>53.91</v>
      </c>
      <c r="Z2750" s="6">
        <f>0</f>
        <v>0</v>
      </c>
      <c r="AA2750" s="6">
        <f t="shared" si="317"/>
        <v>57.7896</v>
      </c>
      <c r="AB2750">
        <f>IF(ISBLANK(Table1[[#This Row],[FY2425_Cost]])=TRUE,#N/A,Table1[[#This Row],[FY2425_Cost]])</f>
        <v>53.91</v>
      </c>
      <c r="AC2750" s="6">
        <f t="shared" si="318"/>
        <v>-3.8796000000000035</v>
      </c>
      <c r="AD2750" s="6" t="e">
        <f>SUMIFS($AB$3:AB2750,$B$3:B2750,B2750)</f>
        <v>#N/A</v>
      </c>
      <c r="AE2750" s="6">
        <f t="shared" si="319"/>
        <v>763.81891845669907</v>
      </c>
      <c r="AF2750" s="6">
        <f t="shared" si="320"/>
        <v>763.81891845669907</v>
      </c>
      <c r="AG2750" s="6">
        <f>VLOOKUP(Table1[[#This Row],[PracticeCode]],$AP$3:$AS$345,4,FALSE)</f>
        <v>763.81891845669907</v>
      </c>
      <c r="AH2750" s="27">
        <f t="shared" si="321"/>
        <v>55504.174741186798</v>
      </c>
      <c r="AI2750" s="6" t="e">
        <f t="shared" si="316"/>
        <v>#N/A</v>
      </c>
    </row>
    <row r="2751" spans="1:35" x14ac:dyDescent="0.35">
      <c r="A2751" t="str">
        <f t="shared" si="315"/>
        <v>St David's PracticeFeltham and BedfontHounslowE85056Apr1</v>
      </c>
      <c r="B2751" s="41" t="s">
        <v>462</v>
      </c>
      <c r="C2751" s="41" t="s">
        <v>454</v>
      </c>
      <c r="D2751" s="41" t="s">
        <v>16</v>
      </c>
      <c r="E2751" s="41" t="s">
        <v>284</v>
      </c>
      <c r="F2751" s="41" t="s">
        <v>284</v>
      </c>
      <c r="G2751" s="41" t="s">
        <v>756</v>
      </c>
      <c r="H2751" s="41">
        <v>1</v>
      </c>
      <c r="I2751" s="41">
        <v>7490.2207887382001</v>
      </c>
      <c r="J2751" s="41">
        <v>4946</v>
      </c>
      <c r="K2751" s="41">
        <v>0</v>
      </c>
      <c r="L2751" s="41">
        <v>91.500999999999991</v>
      </c>
      <c r="M2751" s="41">
        <v>0</v>
      </c>
      <c r="N2751" s="41">
        <v>8246</v>
      </c>
      <c r="O2751" s="41">
        <v>0</v>
      </c>
      <c r="P2751" s="41">
        <v>164.09540000000001</v>
      </c>
      <c r="Q2751" s="41">
        <v>0</v>
      </c>
      <c r="R2751" s="41">
        <v>6013</v>
      </c>
      <c r="S2751" s="41">
        <v>107.6327</v>
      </c>
      <c r="T2751" s="41">
        <v>8405</v>
      </c>
      <c r="U2751" s="41">
        <v>184.91</v>
      </c>
      <c r="V2751" s="41">
        <v>10959</v>
      </c>
      <c r="W2751" s="41">
        <v>199.13369999999998</v>
      </c>
      <c r="X2751" s="41">
        <v>16651</v>
      </c>
      <c r="Y2751" s="41">
        <v>349.00540000000001</v>
      </c>
      <c r="Z2751" s="6">
        <f>0</f>
        <v>0</v>
      </c>
      <c r="AA2751" s="6">
        <f t="shared" si="317"/>
        <v>199.13369999999998</v>
      </c>
      <c r="AB2751">
        <f>IF(ISBLANK(Table1[[#This Row],[FY2425_Cost]])=TRUE,#N/A,Table1[[#This Row],[FY2425_Cost]])</f>
        <v>349.00540000000001</v>
      </c>
      <c r="AC2751" s="6">
        <f t="shared" si="318"/>
        <v>149.87170000000003</v>
      </c>
      <c r="AD2751" s="6">
        <f>SUMIFS($AB$3:AB2751,$B$3:B2751,B2751)</f>
        <v>349.00540000000001</v>
      </c>
      <c r="AE2751" s="6">
        <f t="shared" si="319"/>
        <v>3370.5993549321902</v>
      </c>
      <c r="AF2751" s="6">
        <f t="shared" si="320"/>
        <v>3370.5993549321902</v>
      </c>
      <c r="AG2751" s="6">
        <f>VLOOKUP(Table1[[#This Row],[PracticeCode]],$AP$3:$AS$345,4,FALSE)</f>
        <v>3370.5993549321902</v>
      </c>
      <c r="AH2751" s="27">
        <f t="shared" si="321"/>
        <v>244930.21979173916</v>
      </c>
      <c r="AI2751" s="6">
        <f t="shared" si="316"/>
        <v>0</v>
      </c>
    </row>
    <row r="2752" spans="1:35" x14ac:dyDescent="0.35">
      <c r="A2752" t="str">
        <f t="shared" si="315"/>
        <v>St David's PracticeFeltham and BedfontHounslowE85056Aug5</v>
      </c>
      <c r="B2752" s="41" t="s">
        <v>462</v>
      </c>
      <c r="C2752" s="41" t="s">
        <v>454</v>
      </c>
      <c r="D2752" s="41" t="s">
        <v>16</v>
      </c>
      <c r="E2752" s="41" t="s">
        <v>284</v>
      </c>
      <c r="F2752" s="41" t="s">
        <v>284</v>
      </c>
      <c r="G2752" s="41" t="s">
        <v>760</v>
      </c>
      <c r="H2752" s="41">
        <v>5</v>
      </c>
      <c r="I2752" s="41">
        <v>7490.2207887382001</v>
      </c>
      <c r="J2752" s="41">
        <v>7277</v>
      </c>
      <c r="K2752" s="41">
        <v>0</v>
      </c>
      <c r="L2752" s="41">
        <v>134.62449999999998</v>
      </c>
      <c r="M2752" s="41">
        <v>0</v>
      </c>
      <c r="N2752" s="41">
        <v>7304</v>
      </c>
      <c r="O2752" s="41">
        <v>0</v>
      </c>
      <c r="P2752" s="41">
        <v>145.34960000000001</v>
      </c>
      <c r="Q2752" s="41">
        <v>0</v>
      </c>
      <c r="R2752" s="41">
        <v>22605</v>
      </c>
      <c r="S2752" s="41">
        <v>404.62950000000001</v>
      </c>
      <c r="T2752" s="41">
        <v>25040</v>
      </c>
      <c r="U2752" s="41">
        <v>550.88</v>
      </c>
      <c r="V2752" s="41">
        <v>29882</v>
      </c>
      <c r="W2752" s="41">
        <v>539.25400000000002</v>
      </c>
      <c r="X2752" s="41">
        <v>32344</v>
      </c>
      <c r="Y2752" s="41">
        <v>696.2296</v>
      </c>
      <c r="Z2752" s="6">
        <f>0</f>
        <v>0</v>
      </c>
      <c r="AA2752" s="6">
        <f t="shared" si="317"/>
        <v>539.25400000000002</v>
      </c>
      <c r="AB2752">
        <f>IF(ISBLANK(Table1[[#This Row],[FY2425_Cost]])=TRUE,#N/A,Table1[[#This Row],[FY2425_Cost]])</f>
        <v>696.2296</v>
      </c>
      <c r="AC2752" s="6">
        <f t="shared" si="318"/>
        <v>156.97559999999999</v>
      </c>
      <c r="AD2752" s="6">
        <f>SUMIFS($AB$3:AB2752,$B$3:B2752,B2752)</f>
        <v>1045.2350000000001</v>
      </c>
      <c r="AE2752" s="6">
        <f t="shared" si="319"/>
        <v>3370.5993549321902</v>
      </c>
      <c r="AF2752" s="6">
        <f t="shared" si="320"/>
        <v>3370.5993549321902</v>
      </c>
      <c r="AG2752" s="6">
        <f>VLOOKUP(Table1[[#This Row],[PracticeCode]],$AP$3:$AS$345,4,FALSE)</f>
        <v>3370.5993549321902</v>
      </c>
      <c r="AH2752" s="27">
        <f t="shared" si="321"/>
        <v>244930.21979173916</v>
      </c>
      <c r="AI2752" s="6">
        <f t="shared" si="316"/>
        <v>0</v>
      </c>
    </row>
    <row r="2753" spans="1:35" x14ac:dyDescent="0.35">
      <c r="A2753" t="str">
        <f t="shared" si="315"/>
        <v>St David's PracticeFeltham and BedfontHounslowE85056Dec9</v>
      </c>
      <c r="B2753" s="41" t="s">
        <v>462</v>
      </c>
      <c r="C2753" s="41" t="s">
        <v>454</v>
      </c>
      <c r="D2753" s="41" t="s">
        <v>16</v>
      </c>
      <c r="E2753" s="41" t="s">
        <v>284</v>
      </c>
      <c r="F2753" s="41" t="s">
        <v>284</v>
      </c>
      <c r="G2753" s="41" t="s">
        <v>764</v>
      </c>
      <c r="H2753" s="41">
        <v>9</v>
      </c>
      <c r="I2753" s="41">
        <v>7490.2207887382001</v>
      </c>
      <c r="J2753" s="41">
        <v>10251</v>
      </c>
      <c r="K2753" s="41">
        <v>0</v>
      </c>
      <c r="L2753" s="41">
        <v>203.9949</v>
      </c>
      <c r="M2753" s="41">
        <v>0</v>
      </c>
      <c r="N2753" s="41"/>
      <c r="O2753" s="41"/>
      <c r="P2753" s="41"/>
      <c r="Q2753" s="41"/>
      <c r="R2753" s="41">
        <v>7845</v>
      </c>
      <c r="S2753" s="41">
        <v>140.4255</v>
      </c>
      <c r="T2753" s="41"/>
      <c r="U2753" s="41"/>
      <c r="V2753" s="41">
        <v>18096</v>
      </c>
      <c r="W2753" s="41">
        <v>344.42039999999997</v>
      </c>
      <c r="X2753" s="41"/>
      <c r="Y2753" s="41"/>
      <c r="Z2753" s="6">
        <f>0</f>
        <v>0</v>
      </c>
      <c r="AA2753" s="6">
        <f t="shared" si="317"/>
        <v>344.42039999999997</v>
      </c>
      <c r="AB2753" t="e">
        <f>IF(ISBLANK(Table1[[#This Row],[FY2425_Cost]])=TRUE,#N/A,Table1[[#This Row],[FY2425_Cost]])</f>
        <v>#N/A</v>
      </c>
      <c r="AC2753" s="6" t="e">
        <f t="shared" si="318"/>
        <v>#N/A</v>
      </c>
      <c r="AD2753" s="6" t="e">
        <f>SUMIFS($AB$3:AB2753,$B$3:B2753,B2753)</f>
        <v>#N/A</v>
      </c>
      <c r="AE2753" s="6">
        <f t="shared" si="319"/>
        <v>3370.5993549321902</v>
      </c>
      <c r="AF2753" s="6">
        <f t="shared" si="320"/>
        <v>3370.5993549321902</v>
      </c>
      <c r="AG2753" s="6">
        <f>VLOOKUP(Table1[[#This Row],[PracticeCode]],$AP$3:$AS$345,4,FALSE)</f>
        <v>3370.5993549321902</v>
      </c>
      <c r="AH2753" s="27">
        <f t="shared" si="321"/>
        <v>244930.21979173916</v>
      </c>
      <c r="AI2753" s="6" t="e">
        <f t="shared" si="316"/>
        <v>#N/A</v>
      </c>
    </row>
    <row r="2754" spans="1:35" x14ac:dyDescent="0.35">
      <c r="A2754" t="str">
        <f t="shared" si="315"/>
        <v>St David's PracticeFeltham and BedfontHounslowE85056Feb11</v>
      </c>
      <c r="B2754" s="41" t="s">
        <v>462</v>
      </c>
      <c r="C2754" s="41" t="s">
        <v>454</v>
      </c>
      <c r="D2754" s="41" t="s">
        <v>16</v>
      </c>
      <c r="E2754" s="41" t="s">
        <v>284</v>
      </c>
      <c r="F2754" s="41" t="s">
        <v>284</v>
      </c>
      <c r="G2754" s="41" t="s">
        <v>766</v>
      </c>
      <c r="H2754" s="41">
        <v>11</v>
      </c>
      <c r="I2754" s="41">
        <v>7490.2207887382001</v>
      </c>
      <c r="J2754" s="41">
        <v>12213</v>
      </c>
      <c r="K2754" s="41">
        <v>0</v>
      </c>
      <c r="L2754" s="41">
        <v>243.03870000000001</v>
      </c>
      <c r="M2754" s="41">
        <v>0</v>
      </c>
      <c r="N2754" s="41"/>
      <c r="O2754" s="41"/>
      <c r="P2754" s="41"/>
      <c r="Q2754" s="41"/>
      <c r="R2754" s="41">
        <v>11015</v>
      </c>
      <c r="S2754" s="41">
        <v>197.16849999999999</v>
      </c>
      <c r="T2754" s="41"/>
      <c r="U2754" s="41"/>
      <c r="V2754" s="41">
        <v>23228</v>
      </c>
      <c r="W2754" s="41">
        <v>440.2072</v>
      </c>
      <c r="X2754" s="41"/>
      <c r="Y2754" s="41"/>
      <c r="Z2754" s="6">
        <f>0</f>
        <v>0</v>
      </c>
      <c r="AA2754" s="6">
        <f t="shared" si="317"/>
        <v>440.2072</v>
      </c>
      <c r="AB2754" t="e">
        <f>IF(ISBLANK(Table1[[#This Row],[FY2425_Cost]])=TRUE,#N/A,Table1[[#This Row],[FY2425_Cost]])</f>
        <v>#N/A</v>
      </c>
      <c r="AC2754" s="6" t="e">
        <f t="shared" si="318"/>
        <v>#N/A</v>
      </c>
      <c r="AD2754" s="6" t="e">
        <f>SUMIFS($AB$3:AB2754,$B$3:B2754,B2754)</f>
        <v>#N/A</v>
      </c>
      <c r="AE2754" s="6">
        <f t="shared" si="319"/>
        <v>3370.5993549321902</v>
      </c>
      <c r="AF2754" s="6">
        <f t="shared" si="320"/>
        <v>3370.5993549321902</v>
      </c>
      <c r="AG2754" s="6">
        <f>VLOOKUP(Table1[[#This Row],[PracticeCode]],$AP$3:$AS$345,4,FALSE)</f>
        <v>3370.5993549321902</v>
      </c>
      <c r="AH2754" s="27">
        <f t="shared" si="321"/>
        <v>244930.21979173916</v>
      </c>
      <c r="AI2754" s="6" t="e">
        <f t="shared" si="316"/>
        <v>#N/A</v>
      </c>
    </row>
    <row r="2755" spans="1:35" x14ac:dyDescent="0.35">
      <c r="A2755" t="str">
        <f t="shared" ref="A2755:A2818" si="322">CONCATENATE(B2755,C2755,D2755,E2755,G2755,H2755)</f>
        <v>St David's PracticeFeltham and BedfontHounslowE85056Jan10</v>
      </c>
      <c r="B2755" s="41" t="s">
        <v>462</v>
      </c>
      <c r="C2755" s="41" t="s">
        <v>454</v>
      </c>
      <c r="D2755" s="41" t="s">
        <v>16</v>
      </c>
      <c r="E2755" s="41" t="s">
        <v>284</v>
      </c>
      <c r="F2755" s="41" t="s">
        <v>284</v>
      </c>
      <c r="G2755" s="41" t="s">
        <v>765</v>
      </c>
      <c r="H2755" s="41">
        <v>10</v>
      </c>
      <c r="I2755" s="41">
        <v>7490.2207887382001</v>
      </c>
      <c r="J2755" s="41">
        <v>9480</v>
      </c>
      <c r="K2755" s="41">
        <v>0</v>
      </c>
      <c r="L2755" s="41">
        <v>188.65200000000002</v>
      </c>
      <c r="M2755" s="41">
        <v>0</v>
      </c>
      <c r="N2755" s="41"/>
      <c r="O2755" s="41"/>
      <c r="P2755" s="41"/>
      <c r="Q2755" s="41"/>
      <c r="R2755" s="41">
        <v>10843</v>
      </c>
      <c r="S2755" s="41">
        <v>194.08969999999999</v>
      </c>
      <c r="T2755" s="41"/>
      <c r="U2755" s="41"/>
      <c r="V2755" s="41">
        <v>20323</v>
      </c>
      <c r="W2755" s="41">
        <v>382.74170000000004</v>
      </c>
      <c r="X2755" s="41"/>
      <c r="Y2755" s="41"/>
      <c r="Z2755" s="6">
        <f>0</f>
        <v>0</v>
      </c>
      <c r="AA2755" s="6">
        <f t="shared" si="317"/>
        <v>382.74170000000004</v>
      </c>
      <c r="AB2755" t="e">
        <f>IF(ISBLANK(Table1[[#This Row],[FY2425_Cost]])=TRUE,#N/A,Table1[[#This Row],[FY2425_Cost]])</f>
        <v>#N/A</v>
      </c>
      <c r="AC2755" s="6" t="e">
        <f t="shared" si="318"/>
        <v>#N/A</v>
      </c>
      <c r="AD2755" s="6" t="e">
        <f>SUMIFS($AB$3:AB2755,$B$3:B2755,B2755)</f>
        <v>#N/A</v>
      </c>
      <c r="AE2755" s="6">
        <f t="shared" si="319"/>
        <v>3370.5993549321902</v>
      </c>
      <c r="AF2755" s="6">
        <f t="shared" si="320"/>
        <v>3370.5993549321902</v>
      </c>
      <c r="AG2755" s="6">
        <f>VLOOKUP(Table1[[#This Row],[PracticeCode]],$AP$3:$AS$345,4,FALSE)</f>
        <v>3370.5993549321902</v>
      </c>
      <c r="AH2755" s="27">
        <f t="shared" si="321"/>
        <v>244930.21979173916</v>
      </c>
      <c r="AI2755" s="6" t="e">
        <f t="shared" ref="AI2755:AI2818" si="323">IF(AD2755-AF2755&lt;=0,0,AD2755-AF2755)</f>
        <v>#N/A</v>
      </c>
    </row>
    <row r="2756" spans="1:35" x14ac:dyDescent="0.35">
      <c r="A2756" t="str">
        <f t="shared" si="322"/>
        <v>St David's PracticeFeltham and BedfontHounslowE85056Jul4</v>
      </c>
      <c r="B2756" s="41" t="s">
        <v>462</v>
      </c>
      <c r="C2756" s="41" t="s">
        <v>454</v>
      </c>
      <c r="D2756" s="41" t="s">
        <v>16</v>
      </c>
      <c r="E2756" s="41" t="s">
        <v>284</v>
      </c>
      <c r="F2756" s="41" t="s">
        <v>284</v>
      </c>
      <c r="G2756" s="41" t="s">
        <v>759</v>
      </c>
      <c r="H2756" s="41">
        <v>4</v>
      </c>
      <c r="I2756" s="41">
        <v>7490.2207887382001</v>
      </c>
      <c r="J2756" s="41">
        <v>8700</v>
      </c>
      <c r="K2756" s="41">
        <v>0</v>
      </c>
      <c r="L2756" s="41">
        <v>160.94999999999999</v>
      </c>
      <c r="M2756" s="41">
        <v>0</v>
      </c>
      <c r="N2756" s="41">
        <v>7875</v>
      </c>
      <c r="O2756" s="41">
        <v>112</v>
      </c>
      <c r="P2756" s="41">
        <v>156.71250000000001</v>
      </c>
      <c r="Q2756" s="41">
        <v>2.2288000000000001</v>
      </c>
      <c r="R2756" s="41">
        <v>8856</v>
      </c>
      <c r="S2756" s="41">
        <v>158.5224</v>
      </c>
      <c r="T2756" s="41">
        <v>10092</v>
      </c>
      <c r="U2756" s="41">
        <v>222.024</v>
      </c>
      <c r="V2756" s="41">
        <v>17556</v>
      </c>
      <c r="W2756" s="41">
        <v>319.47239999999999</v>
      </c>
      <c r="X2756" s="41">
        <v>18079</v>
      </c>
      <c r="Y2756" s="41">
        <v>380.96530000000001</v>
      </c>
      <c r="Z2756" s="6">
        <f>0</f>
        <v>0</v>
      </c>
      <c r="AA2756" s="6">
        <f t="shared" si="317"/>
        <v>319.47239999999999</v>
      </c>
      <c r="AB2756">
        <f>IF(ISBLANK(Table1[[#This Row],[FY2425_Cost]])=TRUE,#N/A,Table1[[#This Row],[FY2425_Cost]])</f>
        <v>380.96530000000001</v>
      </c>
      <c r="AC2756" s="6">
        <f t="shared" si="318"/>
        <v>61.49290000000002</v>
      </c>
      <c r="AD2756" s="6" t="e">
        <f>SUMIFS($AB$3:AB2756,$B$3:B2756,B2756)</f>
        <v>#N/A</v>
      </c>
      <c r="AE2756" s="6">
        <f t="shared" si="319"/>
        <v>3370.5993549321902</v>
      </c>
      <c r="AF2756" s="6">
        <f t="shared" si="320"/>
        <v>3370.5993549321902</v>
      </c>
      <c r="AG2756" s="6">
        <f>VLOOKUP(Table1[[#This Row],[PracticeCode]],$AP$3:$AS$345,4,FALSE)</f>
        <v>3370.5993549321902</v>
      </c>
      <c r="AH2756" s="27">
        <f t="shared" si="321"/>
        <v>244930.21979173916</v>
      </c>
      <c r="AI2756" s="6" t="e">
        <f t="shared" si="323"/>
        <v>#N/A</v>
      </c>
    </row>
    <row r="2757" spans="1:35" x14ac:dyDescent="0.35">
      <c r="A2757" t="str">
        <f t="shared" si="322"/>
        <v>St David's PracticeFeltham and BedfontHounslowE85056Jun3</v>
      </c>
      <c r="B2757" s="41" t="s">
        <v>462</v>
      </c>
      <c r="C2757" s="41" t="s">
        <v>454</v>
      </c>
      <c r="D2757" s="41" t="s">
        <v>16</v>
      </c>
      <c r="E2757" s="41" t="s">
        <v>284</v>
      </c>
      <c r="F2757" s="41" t="s">
        <v>284</v>
      </c>
      <c r="G2757" s="41" t="s">
        <v>758</v>
      </c>
      <c r="H2757" s="41">
        <v>3</v>
      </c>
      <c r="I2757" s="41">
        <v>7490.2207887382001</v>
      </c>
      <c r="J2757" s="41">
        <v>7003</v>
      </c>
      <c r="K2757" s="41">
        <v>0</v>
      </c>
      <c r="L2757" s="41">
        <v>129.55549999999999</v>
      </c>
      <c r="M2757" s="41">
        <v>0</v>
      </c>
      <c r="N2757" s="41">
        <v>7468</v>
      </c>
      <c r="O2757" s="41">
        <v>0</v>
      </c>
      <c r="P2757" s="41">
        <v>148.61320000000001</v>
      </c>
      <c r="Q2757" s="41">
        <v>0</v>
      </c>
      <c r="R2757" s="41">
        <v>14852</v>
      </c>
      <c r="S2757" s="41">
        <v>265.85079999999999</v>
      </c>
      <c r="T2757" s="41">
        <v>8741</v>
      </c>
      <c r="U2757" s="41">
        <v>192.30199999999999</v>
      </c>
      <c r="V2757" s="41">
        <v>21855</v>
      </c>
      <c r="W2757" s="41">
        <v>395.40629999999999</v>
      </c>
      <c r="X2757" s="41">
        <v>16209</v>
      </c>
      <c r="Y2757" s="41">
        <v>340.91520000000003</v>
      </c>
      <c r="Z2757" s="6">
        <f>0</f>
        <v>0</v>
      </c>
      <c r="AA2757" s="6">
        <f t="shared" si="317"/>
        <v>395.40629999999999</v>
      </c>
      <c r="AB2757">
        <f>IF(ISBLANK(Table1[[#This Row],[FY2425_Cost]])=TRUE,#N/A,Table1[[#This Row],[FY2425_Cost]])</f>
        <v>340.91520000000003</v>
      </c>
      <c r="AC2757" s="6">
        <f t="shared" si="318"/>
        <v>-54.49109999999996</v>
      </c>
      <c r="AD2757" s="6" t="e">
        <f>SUMIFS($AB$3:AB2757,$B$3:B2757,B2757)</f>
        <v>#N/A</v>
      </c>
      <c r="AE2757" s="6">
        <f t="shared" si="319"/>
        <v>3370.5993549321902</v>
      </c>
      <c r="AF2757" s="6">
        <f t="shared" si="320"/>
        <v>3370.5993549321902</v>
      </c>
      <c r="AG2757" s="6">
        <f>VLOOKUP(Table1[[#This Row],[PracticeCode]],$AP$3:$AS$345,4,FALSE)</f>
        <v>3370.5993549321902</v>
      </c>
      <c r="AH2757" s="27">
        <f t="shared" si="321"/>
        <v>244930.21979173916</v>
      </c>
      <c r="AI2757" s="6" t="e">
        <f t="shared" si="323"/>
        <v>#N/A</v>
      </c>
    </row>
    <row r="2758" spans="1:35" x14ac:dyDescent="0.35">
      <c r="A2758" t="str">
        <f t="shared" si="322"/>
        <v>St David's PracticeFeltham and BedfontHounslowE85056Mar12</v>
      </c>
      <c r="B2758" s="41" t="s">
        <v>462</v>
      </c>
      <c r="C2758" s="41" t="s">
        <v>454</v>
      </c>
      <c r="D2758" s="41" t="s">
        <v>16</v>
      </c>
      <c r="E2758" s="41" t="s">
        <v>284</v>
      </c>
      <c r="F2758" s="41" t="s">
        <v>284</v>
      </c>
      <c r="G2758" s="41" t="s">
        <v>767</v>
      </c>
      <c r="H2758" s="41">
        <v>12</v>
      </c>
      <c r="I2758" s="41">
        <v>7490.2207887382001</v>
      </c>
      <c r="J2758" s="41">
        <v>7594</v>
      </c>
      <c r="K2758" s="41">
        <v>0</v>
      </c>
      <c r="L2758" s="41">
        <v>151.1206</v>
      </c>
      <c r="M2758" s="41">
        <v>0</v>
      </c>
      <c r="N2758" s="41"/>
      <c r="O2758" s="41"/>
      <c r="P2758" s="41"/>
      <c r="Q2758" s="41"/>
      <c r="R2758" s="41">
        <v>8405</v>
      </c>
      <c r="S2758" s="41">
        <v>150.4495</v>
      </c>
      <c r="T2758" s="41"/>
      <c r="U2758" s="41"/>
      <c r="V2758" s="41">
        <v>15999</v>
      </c>
      <c r="W2758" s="41">
        <v>301.57010000000002</v>
      </c>
      <c r="X2758" s="41"/>
      <c r="Y2758" s="41"/>
      <c r="Z2758" s="6">
        <f>0</f>
        <v>0</v>
      </c>
      <c r="AA2758" s="6">
        <f t="shared" si="317"/>
        <v>301.57010000000002</v>
      </c>
      <c r="AB2758" t="e">
        <f>IF(ISBLANK(Table1[[#This Row],[FY2425_Cost]])=TRUE,#N/A,Table1[[#This Row],[FY2425_Cost]])</f>
        <v>#N/A</v>
      </c>
      <c r="AC2758" s="6" t="e">
        <f t="shared" si="318"/>
        <v>#N/A</v>
      </c>
      <c r="AD2758" s="6" t="e">
        <f>SUMIFS($AB$3:AB2758,$B$3:B2758,B2758)</f>
        <v>#N/A</v>
      </c>
      <c r="AE2758" s="6">
        <f t="shared" si="319"/>
        <v>3370.5993549321902</v>
      </c>
      <c r="AF2758" s="6">
        <f t="shared" si="320"/>
        <v>3370.5993549321902</v>
      </c>
      <c r="AG2758" s="6">
        <f>VLOOKUP(Table1[[#This Row],[PracticeCode]],$AP$3:$AS$345,4,FALSE)</f>
        <v>3370.5993549321902</v>
      </c>
      <c r="AH2758" s="27">
        <f t="shared" si="321"/>
        <v>244930.21979173916</v>
      </c>
      <c r="AI2758" s="6" t="e">
        <f t="shared" si="323"/>
        <v>#N/A</v>
      </c>
    </row>
    <row r="2759" spans="1:35" x14ac:dyDescent="0.35">
      <c r="A2759" t="str">
        <f t="shared" si="322"/>
        <v>St David's PracticeFeltham and BedfontHounslowE85056May2</v>
      </c>
      <c r="B2759" s="41" t="s">
        <v>462</v>
      </c>
      <c r="C2759" s="41" t="s">
        <v>454</v>
      </c>
      <c r="D2759" s="41" t="s">
        <v>16</v>
      </c>
      <c r="E2759" s="41" t="s">
        <v>284</v>
      </c>
      <c r="F2759" s="41" t="s">
        <v>284</v>
      </c>
      <c r="G2759" s="41" t="s">
        <v>757</v>
      </c>
      <c r="H2759" s="41">
        <v>2</v>
      </c>
      <c r="I2759" s="41">
        <v>7490.2207887382001</v>
      </c>
      <c r="J2759" s="41">
        <v>6618</v>
      </c>
      <c r="K2759" s="41">
        <v>0</v>
      </c>
      <c r="L2759" s="41">
        <v>122.43299999999999</v>
      </c>
      <c r="M2759" s="41">
        <v>0</v>
      </c>
      <c r="N2759" s="41">
        <v>6790</v>
      </c>
      <c r="O2759" s="41">
        <v>0</v>
      </c>
      <c r="P2759" s="41">
        <v>135.12100000000001</v>
      </c>
      <c r="Q2759" s="41">
        <v>0</v>
      </c>
      <c r="R2759" s="41">
        <v>21266</v>
      </c>
      <c r="S2759" s="41">
        <v>380.66140000000001</v>
      </c>
      <c r="T2759" s="41">
        <v>9848</v>
      </c>
      <c r="U2759" s="41">
        <v>216.65600000000001</v>
      </c>
      <c r="V2759" s="41">
        <v>27884</v>
      </c>
      <c r="W2759" s="41">
        <v>503.09440000000001</v>
      </c>
      <c r="X2759" s="41">
        <v>16638</v>
      </c>
      <c r="Y2759" s="41">
        <v>351.77700000000004</v>
      </c>
      <c r="Z2759" s="6">
        <f>0</f>
        <v>0</v>
      </c>
      <c r="AA2759" s="6">
        <f t="shared" si="317"/>
        <v>503.09440000000001</v>
      </c>
      <c r="AB2759">
        <f>IF(ISBLANK(Table1[[#This Row],[FY2425_Cost]])=TRUE,#N/A,Table1[[#This Row],[FY2425_Cost]])</f>
        <v>351.77700000000004</v>
      </c>
      <c r="AC2759" s="6">
        <f t="shared" si="318"/>
        <v>-151.31739999999996</v>
      </c>
      <c r="AD2759" s="6" t="e">
        <f>SUMIFS($AB$3:AB2759,$B$3:B2759,B2759)</f>
        <v>#N/A</v>
      </c>
      <c r="AE2759" s="6">
        <f t="shared" si="319"/>
        <v>3370.5993549321902</v>
      </c>
      <c r="AF2759" s="6">
        <f t="shared" si="320"/>
        <v>3370.5993549321902</v>
      </c>
      <c r="AG2759" s="6">
        <f>VLOOKUP(Table1[[#This Row],[PracticeCode]],$AP$3:$AS$345,4,FALSE)</f>
        <v>3370.5993549321902</v>
      </c>
      <c r="AH2759" s="27">
        <f t="shared" si="321"/>
        <v>244930.21979173916</v>
      </c>
      <c r="AI2759" s="6" t="e">
        <f t="shared" si="323"/>
        <v>#N/A</v>
      </c>
    </row>
    <row r="2760" spans="1:35" x14ac:dyDescent="0.35">
      <c r="A2760" t="str">
        <f t="shared" si="322"/>
        <v>St David's PracticeFeltham and BedfontHounslowE85056Nov8</v>
      </c>
      <c r="B2760" s="41" t="s">
        <v>462</v>
      </c>
      <c r="C2760" s="41" t="s">
        <v>454</v>
      </c>
      <c r="D2760" s="41" t="s">
        <v>16</v>
      </c>
      <c r="E2760" s="41" t="s">
        <v>284</v>
      </c>
      <c r="F2760" s="41" t="s">
        <v>284</v>
      </c>
      <c r="G2760" s="41" t="s">
        <v>763</v>
      </c>
      <c r="H2760" s="41">
        <v>8</v>
      </c>
      <c r="I2760" s="41">
        <v>7490.2207887382001</v>
      </c>
      <c r="J2760" s="41">
        <v>6937</v>
      </c>
      <c r="K2760" s="41">
        <v>0</v>
      </c>
      <c r="L2760" s="41">
        <v>138.0463</v>
      </c>
      <c r="M2760" s="41">
        <v>0</v>
      </c>
      <c r="N2760" s="41"/>
      <c r="O2760" s="41"/>
      <c r="P2760" s="41"/>
      <c r="Q2760" s="41"/>
      <c r="R2760" s="41">
        <v>12332</v>
      </c>
      <c r="S2760" s="41">
        <v>220.74279999999999</v>
      </c>
      <c r="T2760" s="41"/>
      <c r="U2760" s="41"/>
      <c r="V2760" s="41">
        <v>19269</v>
      </c>
      <c r="W2760" s="41">
        <v>358.78909999999996</v>
      </c>
      <c r="X2760" s="41"/>
      <c r="Y2760" s="41"/>
      <c r="Z2760" s="6">
        <f>0</f>
        <v>0</v>
      </c>
      <c r="AA2760" s="6">
        <f t="shared" si="317"/>
        <v>358.78909999999996</v>
      </c>
      <c r="AB2760" t="e">
        <f>IF(ISBLANK(Table1[[#This Row],[FY2425_Cost]])=TRUE,#N/A,Table1[[#This Row],[FY2425_Cost]])</f>
        <v>#N/A</v>
      </c>
      <c r="AC2760" s="6" t="e">
        <f t="shared" si="318"/>
        <v>#N/A</v>
      </c>
      <c r="AD2760" s="6" t="e">
        <f>SUMIFS($AB$3:AB2760,$B$3:B2760,B2760)</f>
        <v>#N/A</v>
      </c>
      <c r="AE2760" s="6">
        <f t="shared" si="319"/>
        <v>3370.5993549321902</v>
      </c>
      <c r="AF2760" s="6">
        <f t="shared" si="320"/>
        <v>3370.5993549321902</v>
      </c>
      <c r="AG2760" s="6">
        <f>VLOOKUP(Table1[[#This Row],[PracticeCode]],$AP$3:$AS$345,4,FALSE)</f>
        <v>3370.5993549321902</v>
      </c>
      <c r="AH2760" s="27">
        <f t="shared" si="321"/>
        <v>244930.21979173916</v>
      </c>
      <c r="AI2760" s="6" t="e">
        <f t="shared" si="323"/>
        <v>#N/A</v>
      </c>
    </row>
    <row r="2761" spans="1:35" x14ac:dyDescent="0.35">
      <c r="A2761" t="str">
        <f t="shared" si="322"/>
        <v>St David's PracticeFeltham and BedfontHounslowE85056Oct7</v>
      </c>
      <c r="B2761" s="41" t="s">
        <v>462</v>
      </c>
      <c r="C2761" s="41" t="s">
        <v>454</v>
      </c>
      <c r="D2761" s="41" t="s">
        <v>16</v>
      </c>
      <c r="E2761" s="41" t="s">
        <v>284</v>
      </c>
      <c r="F2761" s="41" t="s">
        <v>284</v>
      </c>
      <c r="G2761" s="41" t="s">
        <v>762</v>
      </c>
      <c r="H2761" s="41">
        <v>7</v>
      </c>
      <c r="I2761" s="41">
        <v>7490.2207887382001</v>
      </c>
      <c r="J2761" s="41">
        <v>7276</v>
      </c>
      <c r="K2761" s="41">
        <v>0</v>
      </c>
      <c r="L2761" s="41">
        <v>144.79240000000001</v>
      </c>
      <c r="M2761" s="41">
        <v>0</v>
      </c>
      <c r="N2761" s="41">
        <v>0</v>
      </c>
      <c r="O2761" s="41">
        <v>0</v>
      </c>
      <c r="P2761" s="41">
        <v>0</v>
      </c>
      <c r="Q2761" s="41">
        <v>0</v>
      </c>
      <c r="R2761" s="41">
        <v>16305</v>
      </c>
      <c r="S2761" s="41">
        <v>291.85950000000003</v>
      </c>
      <c r="T2761" s="41">
        <v>34166</v>
      </c>
      <c r="U2761" s="41">
        <v>751.65200000000004</v>
      </c>
      <c r="V2761" s="41">
        <v>23581</v>
      </c>
      <c r="W2761" s="41">
        <v>436.65190000000007</v>
      </c>
      <c r="X2761" s="41">
        <v>34166</v>
      </c>
      <c r="Y2761" s="41">
        <v>751.65200000000004</v>
      </c>
      <c r="Z2761" s="6">
        <f>0</f>
        <v>0</v>
      </c>
      <c r="AA2761" s="6">
        <f t="shared" si="317"/>
        <v>436.65190000000007</v>
      </c>
      <c r="AB2761">
        <f>IF(ISBLANK(Table1[[#This Row],[FY2425_Cost]])=TRUE,#N/A,Table1[[#This Row],[FY2425_Cost]])</f>
        <v>751.65200000000004</v>
      </c>
      <c r="AC2761" s="6">
        <f t="shared" si="318"/>
        <v>315.00009999999997</v>
      </c>
      <c r="AD2761" s="6" t="e">
        <f>SUMIFS($AB$3:AB2761,$B$3:B2761,B2761)</f>
        <v>#N/A</v>
      </c>
      <c r="AE2761" s="6">
        <f t="shared" si="319"/>
        <v>3370.5993549321902</v>
      </c>
      <c r="AF2761" s="6">
        <f t="shared" si="320"/>
        <v>3370.5993549321902</v>
      </c>
      <c r="AG2761" s="6">
        <f>VLOOKUP(Table1[[#This Row],[PracticeCode]],$AP$3:$AS$345,4,FALSE)</f>
        <v>3370.5993549321902</v>
      </c>
      <c r="AH2761" s="27">
        <f t="shared" si="321"/>
        <v>244930.21979173916</v>
      </c>
      <c r="AI2761" s="6" t="e">
        <f t="shared" si="323"/>
        <v>#N/A</v>
      </c>
    </row>
    <row r="2762" spans="1:35" x14ac:dyDescent="0.35">
      <c r="A2762" t="str">
        <f t="shared" si="322"/>
        <v>St David's PracticeFeltham and BedfontHounslowE85056Sep6</v>
      </c>
      <c r="B2762" s="41" t="s">
        <v>462</v>
      </c>
      <c r="C2762" s="41" t="s">
        <v>454</v>
      </c>
      <c r="D2762" s="41" t="s">
        <v>16</v>
      </c>
      <c r="E2762" s="41" t="s">
        <v>284</v>
      </c>
      <c r="F2762" s="41" t="s">
        <v>284</v>
      </c>
      <c r="G2762" s="41" t="s">
        <v>761</v>
      </c>
      <c r="H2762" s="41">
        <v>6</v>
      </c>
      <c r="I2762" s="41">
        <v>7490.2207887382001</v>
      </c>
      <c r="J2762" s="41">
        <v>5789</v>
      </c>
      <c r="K2762" s="41">
        <v>0</v>
      </c>
      <c r="L2762" s="41">
        <v>115.20110000000001</v>
      </c>
      <c r="M2762" s="41">
        <v>0</v>
      </c>
      <c r="N2762" s="41">
        <v>6271</v>
      </c>
      <c r="O2762" s="41">
        <v>0</v>
      </c>
      <c r="P2762" s="41">
        <v>141.0975</v>
      </c>
      <c r="Q2762" s="41">
        <v>0</v>
      </c>
      <c r="R2762" s="41">
        <v>33431</v>
      </c>
      <c r="S2762" s="41">
        <v>598.41489999999999</v>
      </c>
      <c r="T2762" s="41">
        <v>17588</v>
      </c>
      <c r="U2762" s="41">
        <v>386.93599999999998</v>
      </c>
      <c r="V2762" s="41">
        <v>39220</v>
      </c>
      <c r="W2762" s="41">
        <v>713.61599999999999</v>
      </c>
      <c r="X2762" s="41">
        <v>23859</v>
      </c>
      <c r="Y2762" s="41">
        <v>528.0335</v>
      </c>
      <c r="Z2762" s="6">
        <f>0</f>
        <v>0</v>
      </c>
      <c r="AA2762" s="6">
        <f t="shared" si="317"/>
        <v>713.61599999999999</v>
      </c>
      <c r="AB2762">
        <f>IF(ISBLANK(Table1[[#This Row],[FY2425_Cost]])=TRUE,#N/A,Table1[[#This Row],[FY2425_Cost]])</f>
        <v>528.0335</v>
      </c>
      <c r="AC2762" s="6">
        <f t="shared" si="318"/>
        <v>-185.58249999999998</v>
      </c>
      <c r="AD2762" s="6" t="e">
        <f>SUMIFS($AB$3:AB2762,$B$3:B2762,B2762)</f>
        <v>#N/A</v>
      </c>
      <c r="AE2762" s="6">
        <f t="shared" si="319"/>
        <v>3370.5993549321902</v>
      </c>
      <c r="AF2762" s="6">
        <f t="shared" si="320"/>
        <v>3370.5993549321902</v>
      </c>
      <c r="AG2762" s="6">
        <f>VLOOKUP(Table1[[#This Row],[PracticeCode]],$AP$3:$AS$345,4,FALSE)</f>
        <v>3370.5993549321902</v>
      </c>
      <c r="AH2762" s="27">
        <f t="shared" si="321"/>
        <v>244930.21979173916</v>
      </c>
      <c r="AI2762" s="6" t="e">
        <f t="shared" si="323"/>
        <v>#N/A</v>
      </c>
    </row>
    <row r="2763" spans="1:35" x14ac:dyDescent="0.35">
      <c r="A2763" t="str">
        <f t="shared" si="322"/>
        <v>ST JOHNS WOOD MEDICAL PRACTICESt John’s Wood and Maida Vale NetworkCentral LondonE87609Apr1</v>
      </c>
      <c r="B2763" s="41" t="s">
        <v>679</v>
      </c>
      <c r="C2763" s="41" t="s">
        <v>481</v>
      </c>
      <c r="D2763" s="41" t="s">
        <v>33</v>
      </c>
      <c r="E2763" s="41" t="s">
        <v>285</v>
      </c>
      <c r="F2763" s="41" t="s">
        <v>285</v>
      </c>
      <c r="G2763" s="41" t="s">
        <v>756</v>
      </c>
      <c r="H2763" s="41">
        <v>1</v>
      </c>
      <c r="I2763" s="41">
        <v>17938.605562222099</v>
      </c>
      <c r="J2763" s="41">
        <v>11282</v>
      </c>
      <c r="K2763" s="41">
        <v>2045</v>
      </c>
      <c r="L2763" s="41">
        <v>208.71699999999998</v>
      </c>
      <c r="M2763" s="41">
        <v>37.832499999999996</v>
      </c>
      <c r="N2763" s="41">
        <v>8016</v>
      </c>
      <c r="O2763" s="41">
        <v>689</v>
      </c>
      <c r="P2763" s="41">
        <v>159.51840000000001</v>
      </c>
      <c r="Q2763" s="41">
        <v>13.7111</v>
      </c>
      <c r="R2763" s="41">
        <v>10517</v>
      </c>
      <c r="S2763" s="41">
        <v>188.2543</v>
      </c>
      <c r="T2763" s="41">
        <v>10148</v>
      </c>
      <c r="U2763" s="41">
        <v>223.256</v>
      </c>
      <c r="V2763" s="41">
        <v>23844</v>
      </c>
      <c r="W2763" s="41">
        <v>434.80379999999997</v>
      </c>
      <c r="X2763" s="41">
        <v>18853</v>
      </c>
      <c r="Y2763" s="41">
        <v>396.4855</v>
      </c>
      <c r="Z2763" s="6">
        <f>0</f>
        <v>0</v>
      </c>
      <c r="AA2763" s="6">
        <f t="shared" si="317"/>
        <v>434.80379999999997</v>
      </c>
      <c r="AB2763">
        <f>IF(ISBLANK(Table1[[#This Row],[FY2425_Cost]])=TRUE,#N/A,Table1[[#This Row],[FY2425_Cost]])</f>
        <v>396.4855</v>
      </c>
      <c r="AC2763" s="6">
        <f t="shared" si="318"/>
        <v>-38.318299999999965</v>
      </c>
      <c r="AD2763" s="6">
        <f>SUMIFS($AB$3:AB2763,$B$3:B2763,B2763)</f>
        <v>396.4855</v>
      </c>
      <c r="AE2763" s="6">
        <f t="shared" si="319"/>
        <v>8072.372502999945</v>
      </c>
      <c r="AF2763" s="6">
        <f t="shared" si="320"/>
        <v>8072.372502999945</v>
      </c>
      <c r="AG2763" s="6">
        <f>VLOOKUP(Table1[[#This Row],[PracticeCode]],$AP$3:$AS$345,4,FALSE)</f>
        <v>8072.372502999945</v>
      </c>
      <c r="AH2763" s="27">
        <f t="shared" si="321"/>
        <v>586592.40188466269</v>
      </c>
      <c r="AI2763" s="6">
        <f t="shared" si="323"/>
        <v>0</v>
      </c>
    </row>
    <row r="2764" spans="1:35" x14ac:dyDescent="0.35">
      <c r="A2764" t="str">
        <f t="shared" si="322"/>
        <v>ST JOHNS WOOD MEDICAL PRACTICESt John’s Wood and Maida Vale NetworkCentral LondonE87609Aug5</v>
      </c>
      <c r="B2764" s="41" t="s">
        <v>679</v>
      </c>
      <c r="C2764" s="41" t="s">
        <v>481</v>
      </c>
      <c r="D2764" s="41" t="s">
        <v>33</v>
      </c>
      <c r="E2764" s="41" t="s">
        <v>285</v>
      </c>
      <c r="F2764" s="41" t="s">
        <v>285</v>
      </c>
      <c r="G2764" s="41" t="s">
        <v>760</v>
      </c>
      <c r="H2764" s="41">
        <v>5</v>
      </c>
      <c r="I2764" s="41">
        <v>17938.605562222099</v>
      </c>
      <c r="J2764" s="41">
        <v>6989</v>
      </c>
      <c r="K2764" s="41">
        <v>4192</v>
      </c>
      <c r="L2764" s="41">
        <v>129.29649999999998</v>
      </c>
      <c r="M2764" s="41">
        <v>77.551999999999992</v>
      </c>
      <c r="N2764" s="41">
        <v>7382</v>
      </c>
      <c r="O2764" s="41">
        <v>3417</v>
      </c>
      <c r="P2764" s="41">
        <v>146.90180000000001</v>
      </c>
      <c r="Q2764" s="41">
        <v>67.9983</v>
      </c>
      <c r="R2764" s="41">
        <v>8281</v>
      </c>
      <c r="S2764" s="41">
        <v>148.22989999999999</v>
      </c>
      <c r="T2764" s="41">
        <v>13702</v>
      </c>
      <c r="U2764" s="41">
        <v>301.44400000000002</v>
      </c>
      <c r="V2764" s="41">
        <v>19462</v>
      </c>
      <c r="W2764" s="41">
        <v>355.07839999999999</v>
      </c>
      <c r="X2764" s="41">
        <v>24501</v>
      </c>
      <c r="Y2764" s="41">
        <v>516.34410000000003</v>
      </c>
      <c r="Z2764" s="6">
        <f>0</f>
        <v>0</v>
      </c>
      <c r="AA2764" s="6">
        <f t="shared" si="317"/>
        <v>355.07839999999999</v>
      </c>
      <c r="AB2764">
        <f>IF(ISBLANK(Table1[[#This Row],[FY2425_Cost]])=TRUE,#N/A,Table1[[#This Row],[FY2425_Cost]])</f>
        <v>516.34410000000003</v>
      </c>
      <c r="AC2764" s="6">
        <f t="shared" si="318"/>
        <v>161.26570000000004</v>
      </c>
      <c r="AD2764" s="6">
        <f>SUMIFS($AB$3:AB2764,$B$3:B2764,B2764)</f>
        <v>912.82960000000003</v>
      </c>
      <c r="AE2764" s="6">
        <f t="shared" si="319"/>
        <v>8072.372502999945</v>
      </c>
      <c r="AF2764" s="6">
        <f t="shared" si="320"/>
        <v>8072.372502999945</v>
      </c>
      <c r="AG2764" s="6">
        <f>VLOOKUP(Table1[[#This Row],[PracticeCode]],$AP$3:$AS$345,4,FALSE)</f>
        <v>8072.372502999945</v>
      </c>
      <c r="AH2764" s="27">
        <f t="shared" si="321"/>
        <v>586592.40188466269</v>
      </c>
      <c r="AI2764" s="6">
        <f t="shared" si="323"/>
        <v>0</v>
      </c>
    </row>
    <row r="2765" spans="1:35" x14ac:dyDescent="0.35">
      <c r="A2765" t="str">
        <f t="shared" si="322"/>
        <v>ST JOHNS WOOD MEDICAL PRACTICESt John’s Wood and Maida Vale NetworkCentral LondonE87609Dec9</v>
      </c>
      <c r="B2765" s="41" t="s">
        <v>679</v>
      </c>
      <c r="C2765" s="41" t="s">
        <v>481</v>
      </c>
      <c r="D2765" s="41" t="s">
        <v>33</v>
      </c>
      <c r="E2765" s="41" t="s">
        <v>285</v>
      </c>
      <c r="F2765" s="41" t="s">
        <v>285</v>
      </c>
      <c r="G2765" s="41" t="s">
        <v>764</v>
      </c>
      <c r="H2765" s="41">
        <v>9</v>
      </c>
      <c r="I2765" s="41">
        <v>17938.605562222099</v>
      </c>
      <c r="J2765" s="41">
        <v>9585</v>
      </c>
      <c r="K2765" s="41">
        <v>2590</v>
      </c>
      <c r="L2765" s="41">
        <v>190.7415</v>
      </c>
      <c r="M2765" s="41">
        <v>51.541000000000004</v>
      </c>
      <c r="N2765" s="41"/>
      <c r="O2765" s="41"/>
      <c r="P2765" s="41"/>
      <c r="Q2765" s="41"/>
      <c r="R2765" s="41">
        <v>9021</v>
      </c>
      <c r="S2765" s="41">
        <v>161.4759</v>
      </c>
      <c r="T2765" s="41"/>
      <c r="U2765" s="41"/>
      <c r="V2765" s="41">
        <v>21196</v>
      </c>
      <c r="W2765" s="41">
        <v>403.75839999999999</v>
      </c>
      <c r="X2765" s="41"/>
      <c r="Y2765" s="41"/>
      <c r="Z2765" s="6">
        <f>0</f>
        <v>0</v>
      </c>
      <c r="AA2765" s="6">
        <f t="shared" si="317"/>
        <v>403.75839999999999</v>
      </c>
      <c r="AB2765" t="e">
        <f>IF(ISBLANK(Table1[[#This Row],[FY2425_Cost]])=TRUE,#N/A,Table1[[#This Row],[FY2425_Cost]])</f>
        <v>#N/A</v>
      </c>
      <c r="AC2765" s="6" t="e">
        <f t="shared" si="318"/>
        <v>#N/A</v>
      </c>
      <c r="AD2765" s="6" t="e">
        <f>SUMIFS($AB$3:AB2765,$B$3:B2765,B2765)</f>
        <v>#N/A</v>
      </c>
      <c r="AE2765" s="6">
        <f t="shared" si="319"/>
        <v>8072.372502999945</v>
      </c>
      <c r="AF2765" s="6">
        <f t="shared" si="320"/>
        <v>8072.372502999945</v>
      </c>
      <c r="AG2765" s="6">
        <f>VLOOKUP(Table1[[#This Row],[PracticeCode]],$AP$3:$AS$345,4,FALSE)</f>
        <v>8072.372502999945</v>
      </c>
      <c r="AH2765" s="27">
        <f t="shared" si="321"/>
        <v>586592.40188466269</v>
      </c>
      <c r="AI2765" s="6" t="e">
        <f t="shared" si="323"/>
        <v>#N/A</v>
      </c>
    </row>
    <row r="2766" spans="1:35" x14ac:dyDescent="0.35">
      <c r="A2766" t="str">
        <f t="shared" si="322"/>
        <v>ST JOHNS WOOD MEDICAL PRACTICESt John’s Wood and Maida Vale NetworkCentral LondonE87609Feb11</v>
      </c>
      <c r="B2766" s="41" t="s">
        <v>679</v>
      </c>
      <c r="C2766" s="41" t="s">
        <v>481</v>
      </c>
      <c r="D2766" s="41" t="s">
        <v>33</v>
      </c>
      <c r="E2766" s="41" t="s">
        <v>285</v>
      </c>
      <c r="F2766" s="41" t="s">
        <v>285</v>
      </c>
      <c r="G2766" s="41" t="s">
        <v>766</v>
      </c>
      <c r="H2766" s="41">
        <v>11</v>
      </c>
      <c r="I2766" s="41">
        <v>17938.605562222099</v>
      </c>
      <c r="J2766" s="41">
        <v>11623</v>
      </c>
      <c r="K2766" s="41">
        <v>2092</v>
      </c>
      <c r="L2766" s="41">
        <v>231.29770000000002</v>
      </c>
      <c r="M2766" s="41">
        <v>41.630800000000001</v>
      </c>
      <c r="N2766" s="41"/>
      <c r="O2766" s="41"/>
      <c r="P2766" s="41"/>
      <c r="Q2766" s="41"/>
      <c r="R2766" s="41">
        <v>9958</v>
      </c>
      <c r="S2766" s="41">
        <v>178.2482</v>
      </c>
      <c r="T2766" s="41"/>
      <c r="U2766" s="41"/>
      <c r="V2766" s="41">
        <v>23673</v>
      </c>
      <c r="W2766" s="41">
        <v>451.17670000000004</v>
      </c>
      <c r="X2766" s="41"/>
      <c r="Y2766" s="41"/>
      <c r="Z2766" s="6">
        <f>0</f>
        <v>0</v>
      </c>
      <c r="AA2766" s="6">
        <f t="shared" si="317"/>
        <v>451.17670000000004</v>
      </c>
      <c r="AB2766" t="e">
        <f>IF(ISBLANK(Table1[[#This Row],[FY2425_Cost]])=TRUE,#N/A,Table1[[#This Row],[FY2425_Cost]])</f>
        <v>#N/A</v>
      </c>
      <c r="AC2766" s="6" t="e">
        <f t="shared" si="318"/>
        <v>#N/A</v>
      </c>
      <c r="AD2766" s="6" t="e">
        <f>SUMIFS($AB$3:AB2766,$B$3:B2766,B2766)</f>
        <v>#N/A</v>
      </c>
      <c r="AE2766" s="6">
        <f t="shared" si="319"/>
        <v>8072.372502999945</v>
      </c>
      <c r="AF2766" s="6">
        <f t="shared" si="320"/>
        <v>8072.372502999945</v>
      </c>
      <c r="AG2766" s="6">
        <f>VLOOKUP(Table1[[#This Row],[PracticeCode]],$AP$3:$AS$345,4,FALSE)</f>
        <v>8072.372502999945</v>
      </c>
      <c r="AH2766" s="27">
        <f t="shared" si="321"/>
        <v>586592.40188466269</v>
      </c>
      <c r="AI2766" s="6" t="e">
        <f t="shared" si="323"/>
        <v>#N/A</v>
      </c>
    </row>
    <row r="2767" spans="1:35" x14ac:dyDescent="0.35">
      <c r="A2767" t="str">
        <f t="shared" si="322"/>
        <v>ST JOHNS WOOD MEDICAL PRACTICESt John’s Wood and Maida Vale NetworkCentral LondonE87609Jan10</v>
      </c>
      <c r="B2767" s="41" t="s">
        <v>679</v>
      </c>
      <c r="C2767" s="41" t="s">
        <v>481</v>
      </c>
      <c r="D2767" s="41" t="s">
        <v>33</v>
      </c>
      <c r="E2767" s="41" t="s">
        <v>285</v>
      </c>
      <c r="F2767" s="41" t="s">
        <v>285</v>
      </c>
      <c r="G2767" s="41" t="s">
        <v>765</v>
      </c>
      <c r="H2767" s="41">
        <v>10</v>
      </c>
      <c r="I2767" s="41">
        <v>17938.605562222099</v>
      </c>
      <c r="J2767" s="41">
        <v>10955</v>
      </c>
      <c r="K2767" s="41">
        <v>3094</v>
      </c>
      <c r="L2767" s="41">
        <v>218.00450000000001</v>
      </c>
      <c r="M2767" s="41">
        <v>61.570600000000006</v>
      </c>
      <c r="N2767" s="41"/>
      <c r="O2767" s="41"/>
      <c r="P2767" s="41"/>
      <c r="Q2767" s="41"/>
      <c r="R2767" s="41">
        <v>15532</v>
      </c>
      <c r="S2767" s="41">
        <v>278.02280000000002</v>
      </c>
      <c r="T2767" s="41"/>
      <c r="U2767" s="41"/>
      <c r="V2767" s="41">
        <v>29581</v>
      </c>
      <c r="W2767" s="41">
        <v>557.59789999999998</v>
      </c>
      <c r="X2767" s="41"/>
      <c r="Y2767" s="41"/>
      <c r="Z2767" s="6">
        <f>0</f>
        <v>0</v>
      </c>
      <c r="AA2767" s="6">
        <f t="shared" si="317"/>
        <v>557.59789999999998</v>
      </c>
      <c r="AB2767" t="e">
        <f>IF(ISBLANK(Table1[[#This Row],[FY2425_Cost]])=TRUE,#N/A,Table1[[#This Row],[FY2425_Cost]])</f>
        <v>#N/A</v>
      </c>
      <c r="AC2767" s="6" t="e">
        <f t="shared" si="318"/>
        <v>#N/A</v>
      </c>
      <c r="AD2767" s="6" t="e">
        <f>SUMIFS($AB$3:AB2767,$B$3:B2767,B2767)</f>
        <v>#N/A</v>
      </c>
      <c r="AE2767" s="6">
        <f t="shared" si="319"/>
        <v>8072.372502999945</v>
      </c>
      <c r="AF2767" s="6">
        <f t="shared" si="320"/>
        <v>8072.372502999945</v>
      </c>
      <c r="AG2767" s="6">
        <f>VLOOKUP(Table1[[#This Row],[PracticeCode]],$AP$3:$AS$345,4,FALSE)</f>
        <v>8072.372502999945</v>
      </c>
      <c r="AH2767" s="27">
        <f t="shared" si="321"/>
        <v>586592.40188466269</v>
      </c>
      <c r="AI2767" s="6" t="e">
        <f t="shared" si="323"/>
        <v>#N/A</v>
      </c>
    </row>
    <row r="2768" spans="1:35" x14ac:dyDescent="0.35">
      <c r="A2768" t="str">
        <f t="shared" si="322"/>
        <v>ST JOHNS WOOD MEDICAL PRACTICESt John’s Wood and Maida Vale NetworkCentral LondonE87609Jul4</v>
      </c>
      <c r="B2768" s="41" t="s">
        <v>679</v>
      </c>
      <c r="C2768" s="41" t="s">
        <v>481</v>
      </c>
      <c r="D2768" s="41" t="s">
        <v>33</v>
      </c>
      <c r="E2768" s="41" t="s">
        <v>285</v>
      </c>
      <c r="F2768" s="41" t="s">
        <v>285</v>
      </c>
      <c r="G2768" s="41" t="s">
        <v>759</v>
      </c>
      <c r="H2768" s="41">
        <v>4</v>
      </c>
      <c r="I2768" s="41">
        <v>17938.605562222099</v>
      </c>
      <c r="J2768" s="41">
        <v>7264</v>
      </c>
      <c r="K2768" s="41">
        <v>1562</v>
      </c>
      <c r="L2768" s="41">
        <v>134.38399999999999</v>
      </c>
      <c r="M2768" s="41">
        <v>28.896999999999998</v>
      </c>
      <c r="N2768" s="41">
        <v>8138</v>
      </c>
      <c r="O2768" s="41">
        <v>2361</v>
      </c>
      <c r="P2768" s="41">
        <v>161.9462</v>
      </c>
      <c r="Q2768" s="41">
        <v>46.983900000000006</v>
      </c>
      <c r="R2768" s="41">
        <v>11875</v>
      </c>
      <c r="S2768" s="41">
        <v>212.5625</v>
      </c>
      <c r="T2768" s="41">
        <v>9722</v>
      </c>
      <c r="U2768" s="41">
        <v>213.88399999999999</v>
      </c>
      <c r="V2768" s="41">
        <v>20701</v>
      </c>
      <c r="W2768" s="41">
        <v>375.84349999999995</v>
      </c>
      <c r="X2768" s="41">
        <v>20221</v>
      </c>
      <c r="Y2768" s="41">
        <v>422.8141</v>
      </c>
      <c r="Z2768" s="6">
        <f>0</f>
        <v>0</v>
      </c>
      <c r="AA2768" s="6">
        <f t="shared" si="317"/>
        <v>375.84349999999995</v>
      </c>
      <c r="AB2768">
        <f>IF(ISBLANK(Table1[[#This Row],[FY2425_Cost]])=TRUE,#N/A,Table1[[#This Row],[FY2425_Cost]])</f>
        <v>422.8141</v>
      </c>
      <c r="AC2768" s="6">
        <f t="shared" si="318"/>
        <v>46.970600000000047</v>
      </c>
      <c r="AD2768" s="6" t="e">
        <f>SUMIFS($AB$3:AB2768,$B$3:B2768,B2768)</f>
        <v>#N/A</v>
      </c>
      <c r="AE2768" s="6">
        <f t="shared" si="319"/>
        <v>8072.372502999945</v>
      </c>
      <c r="AF2768" s="6">
        <f t="shared" si="320"/>
        <v>8072.372502999945</v>
      </c>
      <c r="AG2768" s="6">
        <f>VLOOKUP(Table1[[#This Row],[PracticeCode]],$AP$3:$AS$345,4,FALSE)</f>
        <v>8072.372502999945</v>
      </c>
      <c r="AH2768" s="27">
        <f t="shared" si="321"/>
        <v>586592.40188466269</v>
      </c>
      <c r="AI2768" s="6" t="e">
        <f t="shared" si="323"/>
        <v>#N/A</v>
      </c>
    </row>
    <row r="2769" spans="1:35" x14ac:dyDescent="0.35">
      <c r="A2769" t="str">
        <f t="shared" si="322"/>
        <v>ST JOHNS WOOD MEDICAL PRACTICESt John’s Wood and Maida Vale NetworkCentral LondonE87609Jun3</v>
      </c>
      <c r="B2769" s="41" t="s">
        <v>679</v>
      </c>
      <c r="C2769" s="41" t="s">
        <v>481</v>
      </c>
      <c r="D2769" s="41" t="s">
        <v>33</v>
      </c>
      <c r="E2769" s="41" t="s">
        <v>285</v>
      </c>
      <c r="F2769" s="41" t="s">
        <v>285</v>
      </c>
      <c r="G2769" s="41" t="s">
        <v>758</v>
      </c>
      <c r="H2769" s="41">
        <v>3</v>
      </c>
      <c r="I2769" s="41">
        <v>17938.605562222099</v>
      </c>
      <c r="J2769" s="41">
        <v>7092</v>
      </c>
      <c r="K2769" s="41">
        <v>325</v>
      </c>
      <c r="L2769" s="41">
        <v>131.202</v>
      </c>
      <c r="M2769" s="41">
        <v>6.0124999999999993</v>
      </c>
      <c r="N2769" s="41">
        <v>10008</v>
      </c>
      <c r="O2769" s="41">
        <v>458</v>
      </c>
      <c r="P2769" s="41">
        <v>199.1592</v>
      </c>
      <c r="Q2769" s="41">
        <v>9.1142000000000003</v>
      </c>
      <c r="R2769" s="41">
        <v>14322</v>
      </c>
      <c r="S2769" s="41">
        <v>256.36380000000003</v>
      </c>
      <c r="T2769" s="41">
        <v>10426</v>
      </c>
      <c r="U2769" s="41">
        <v>229.37200000000001</v>
      </c>
      <c r="V2769" s="41">
        <v>21739</v>
      </c>
      <c r="W2769" s="41">
        <v>393.57830000000001</v>
      </c>
      <c r="X2769" s="41">
        <v>20892</v>
      </c>
      <c r="Y2769" s="41">
        <v>437.6454</v>
      </c>
      <c r="Z2769" s="6">
        <f>0</f>
        <v>0</v>
      </c>
      <c r="AA2769" s="6">
        <f t="shared" si="317"/>
        <v>393.57830000000001</v>
      </c>
      <c r="AB2769">
        <f>IF(ISBLANK(Table1[[#This Row],[FY2425_Cost]])=TRUE,#N/A,Table1[[#This Row],[FY2425_Cost]])</f>
        <v>437.6454</v>
      </c>
      <c r="AC2769" s="6">
        <f t="shared" si="318"/>
        <v>44.067099999999982</v>
      </c>
      <c r="AD2769" s="6" t="e">
        <f>SUMIFS($AB$3:AB2769,$B$3:B2769,B2769)</f>
        <v>#N/A</v>
      </c>
      <c r="AE2769" s="6">
        <f t="shared" si="319"/>
        <v>8072.372502999945</v>
      </c>
      <c r="AF2769" s="6">
        <f t="shared" si="320"/>
        <v>8072.372502999945</v>
      </c>
      <c r="AG2769" s="6">
        <f>VLOOKUP(Table1[[#This Row],[PracticeCode]],$AP$3:$AS$345,4,FALSE)</f>
        <v>8072.372502999945</v>
      </c>
      <c r="AH2769" s="27">
        <f t="shared" si="321"/>
        <v>586592.40188466269</v>
      </c>
      <c r="AI2769" s="6" t="e">
        <f t="shared" si="323"/>
        <v>#N/A</v>
      </c>
    </row>
    <row r="2770" spans="1:35" x14ac:dyDescent="0.35">
      <c r="A2770" t="str">
        <f t="shared" si="322"/>
        <v>ST JOHNS WOOD MEDICAL PRACTICESt John’s Wood and Maida Vale NetworkCentral LondonE87609Mar12</v>
      </c>
      <c r="B2770" s="41" t="s">
        <v>679</v>
      </c>
      <c r="C2770" s="41" t="s">
        <v>481</v>
      </c>
      <c r="D2770" s="41" t="s">
        <v>33</v>
      </c>
      <c r="E2770" s="41" t="s">
        <v>285</v>
      </c>
      <c r="F2770" s="41" t="s">
        <v>285</v>
      </c>
      <c r="G2770" s="41" t="s">
        <v>767</v>
      </c>
      <c r="H2770" s="41">
        <v>12</v>
      </c>
      <c r="I2770" s="41">
        <v>17938.605562222099</v>
      </c>
      <c r="J2770" s="41">
        <v>11936</v>
      </c>
      <c r="K2770" s="41">
        <v>553</v>
      </c>
      <c r="L2770" s="41">
        <v>237.52640000000002</v>
      </c>
      <c r="M2770" s="41">
        <v>11.0047</v>
      </c>
      <c r="N2770" s="41"/>
      <c r="O2770" s="41"/>
      <c r="P2770" s="41"/>
      <c r="Q2770" s="41"/>
      <c r="R2770" s="41">
        <v>9238</v>
      </c>
      <c r="S2770" s="41">
        <v>165.36019999999999</v>
      </c>
      <c r="T2770" s="41"/>
      <c r="U2770" s="41"/>
      <c r="V2770" s="41">
        <v>21727</v>
      </c>
      <c r="W2770" s="41">
        <v>413.8913</v>
      </c>
      <c r="X2770" s="41"/>
      <c r="Y2770" s="41"/>
      <c r="Z2770" s="6">
        <f>0</f>
        <v>0</v>
      </c>
      <c r="AA2770" s="6">
        <f t="shared" si="317"/>
        <v>413.8913</v>
      </c>
      <c r="AB2770" t="e">
        <f>IF(ISBLANK(Table1[[#This Row],[FY2425_Cost]])=TRUE,#N/A,Table1[[#This Row],[FY2425_Cost]])</f>
        <v>#N/A</v>
      </c>
      <c r="AC2770" s="6" t="e">
        <f t="shared" si="318"/>
        <v>#N/A</v>
      </c>
      <c r="AD2770" s="6" t="e">
        <f>SUMIFS($AB$3:AB2770,$B$3:B2770,B2770)</f>
        <v>#N/A</v>
      </c>
      <c r="AE2770" s="6">
        <f t="shared" si="319"/>
        <v>8072.372502999945</v>
      </c>
      <c r="AF2770" s="6">
        <f t="shared" si="320"/>
        <v>8072.372502999945</v>
      </c>
      <c r="AG2770" s="6">
        <f>VLOOKUP(Table1[[#This Row],[PracticeCode]],$AP$3:$AS$345,4,FALSE)</f>
        <v>8072.372502999945</v>
      </c>
      <c r="AH2770" s="27">
        <f t="shared" si="321"/>
        <v>586592.40188466269</v>
      </c>
      <c r="AI2770" s="6" t="e">
        <f t="shared" si="323"/>
        <v>#N/A</v>
      </c>
    </row>
    <row r="2771" spans="1:35" x14ac:dyDescent="0.35">
      <c r="A2771" t="str">
        <f t="shared" si="322"/>
        <v>ST JOHNS WOOD MEDICAL PRACTICESt John’s Wood and Maida Vale NetworkCentral LondonE87609May2</v>
      </c>
      <c r="B2771" s="41" t="s">
        <v>679</v>
      </c>
      <c r="C2771" s="41" t="s">
        <v>481</v>
      </c>
      <c r="D2771" s="41" t="s">
        <v>33</v>
      </c>
      <c r="E2771" s="41" t="s">
        <v>285</v>
      </c>
      <c r="F2771" s="41" t="s">
        <v>285</v>
      </c>
      <c r="G2771" s="41" t="s">
        <v>757</v>
      </c>
      <c r="H2771" s="41">
        <v>2</v>
      </c>
      <c r="I2771" s="41">
        <v>17938.605562222099</v>
      </c>
      <c r="J2771" s="41">
        <v>9207</v>
      </c>
      <c r="K2771" s="41">
        <v>985</v>
      </c>
      <c r="L2771" s="41">
        <v>170.3295</v>
      </c>
      <c r="M2771" s="41">
        <v>18.2225</v>
      </c>
      <c r="N2771" s="41">
        <v>7991</v>
      </c>
      <c r="O2771" s="41">
        <v>4666</v>
      </c>
      <c r="P2771" s="41">
        <v>159.02090000000001</v>
      </c>
      <c r="Q2771" s="41">
        <v>92.853400000000008</v>
      </c>
      <c r="R2771" s="41">
        <v>9273</v>
      </c>
      <c r="S2771" s="41">
        <v>165.98670000000001</v>
      </c>
      <c r="T2771" s="41">
        <v>9349</v>
      </c>
      <c r="U2771" s="41">
        <v>205.678</v>
      </c>
      <c r="V2771" s="41">
        <v>19465</v>
      </c>
      <c r="W2771" s="41">
        <v>354.53870000000001</v>
      </c>
      <c r="X2771" s="41">
        <v>22006</v>
      </c>
      <c r="Y2771" s="41">
        <v>457.5523</v>
      </c>
      <c r="Z2771" s="6">
        <f>0</f>
        <v>0</v>
      </c>
      <c r="AA2771" s="6">
        <f t="shared" si="317"/>
        <v>354.53870000000001</v>
      </c>
      <c r="AB2771">
        <f>IF(ISBLANK(Table1[[#This Row],[FY2425_Cost]])=TRUE,#N/A,Table1[[#This Row],[FY2425_Cost]])</f>
        <v>457.5523</v>
      </c>
      <c r="AC2771" s="6">
        <f t="shared" si="318"/>
        <v>103.0136</v>
      </c>
      <c r="AD2771" s="6" t="e">
        <f>SUMIFS($AB$3:AB2771,$B$3:B2771,B2771)</f>
        <v>#N/A</v>
      </c>
      <c r="AE2771" s="6">
        <f t="shared" si="319"/>
        <v>8072.372502999945</v>
      </c>
      <c r="AF2771" s="6">
        <f t="shared" si="320"/>
        <v>8072.372502999945</v>
      </c>
      <c r="AG2771" s="6">
        <f>VLOOKUP(Table1[[#This Row],[PracticeCode]],$AP$3:$AS$345,4,FALSE)</f>
        <v>8072.372502999945</v>
      </c>
      <c r="AH2771" s="27">
        <f t="shared" si="321"/>
        <v>586592.40188466269</v>
      </c>
      <c r="AI2771" s="6" t="e">
        <f t="shared" si="323"/>
        <v>#N/A</v>
      </c>
    </row>
    <row r="2772" spans="1:35" x14ac:dyDescent="0.35">
      <c r="A2772" t="str">
        <f t="shared" si="322"/>
        <v>ST JOHNS WOOD MEDICAL PRACTICESt John’s Wood and Maida Vale NetworkCentral LondonE87609Nov8</v>
      </c>
      <c r="B2772" s="41" t="s">
        <v>679</v>
      </c>
      <c r="C2772" s="41" t="s">
        <v>481</v>
      </c>
      <c r="D2772" s="41" t="s">
        <v>33</v>
      </c>
      <c r="E2772" s="41" t="s">
        <v>285</v>
      </c>
      <c r="F2772" s="41" t="s">
        <v>285</v>
      </c>
      <c r="G2772" s="41" t="s">
        <v>763</v>
      </c>
      <c r="H2772" s="41">
        <v>8</v>
      </c>
      <c r="I2772" s="41">
        <v>17938.605562222099</v>
      </c>
      <c r="J2772" s="41">
        <v>7979</v>
      </c>
      <c r="K2772" s="41">
        <v>2066</v>
      </c>
      <c r="L2772" s="41">
        <v>158.78210000000001</v>
      </c>
      <c r="M2772" s="41">
        <v>41.113399999999999</v>
      </c>
      <c r="N2772" s="41"/>
      <c r="O2772" s="41"/>
      <c r="P2772" s="41"/>
      <c r="Q2772" s="41"/>
      <c r="R2772" s="41">
        <v>9725</v>
      </c>
      <c r="S2772" s="41">
        <v>174.07749999999999</v>
      </c>
      <c r="T2772" s="41"/>
      <c r="U2772" s="41"/>
      <c r="V2772" s="41">
        <v>19770</v>
      </c>
      <c r="W2772" s="41">
        <v>373.97300000000001</v>
      </c>
      <c r="X2772" s="41"/>
      <c r="Y2772" s="41"/>
      <c r="Z2772" s="6">
        <f>0</f>
        <v>0</v>
      </c>
      <c r="AA2772" s="6">
        <f t="shared" si="317"/>
        <v>373.97300000000001</v>
      </c>
      <c r="AB2772" t="e">
        <f>IF(ISBLANK(Table1[[#This Row],[FY2425_Cost]])=TRUE,#N/A,Table1[[#This Row],[FY2425_Cost]])</f>
        <v>#N/A</v>
      </c>
      <c r="AC2772" s="6" t="e">
        <f t="shared" si="318"/>
        <v>#N/A</v>
      </c>
      <c r="AD2772" s="6" t="e">
        <f>SUMIFS($AB$3:AB2772,$B$3:B2772,B2772)</f>
        <v>#N/A</v>
      </c>
      <c r="AE2772" s="6">
        <f t="shared" si="319"/>
        <v>8072.372502999945</v>
      </c>
      <c r="AF2772" s="6">
        <f t="shared" si="320"/>
        <v>8072.372502999945</v>
      </c>
      <c r="AG2772" s="6">
        <f>VLOOKUP(Table1[[#This Row],[PracticeCode]],$AP$3:$AS$345,4,FALSE)</f>
        <v>8072.372502999945</v>
      </c>
      <c r="AH2772" s="27">
        <f t="shared" si="321"/>
        <v>586592.40188466269</v>
      </c>
      <c r="AI2772" s="6" t="e">
        <f t="shared" si="323"/>
        <v>#N/A</v>
      </c>
    </row>
    <row r="2773" spans="1:35" x14ac:dyDescent="0.35">
      <c r="A2773" t="str">
        <f t="shared" si="322"/>
        <v>ST JOHNS WOOD MEDICAL PRACTICESt John’s Wood and Maida Vale NetworkCentral LondonE87609Oct7</v>
      </c>
      <c r="B2773" s="41" t="s">
        <v>679</v>
      </c>
      <c r="C2773" s="41" t="s">
        <v>481</v>
      </c>
      <c r="D2773" s="41" t="s">
        <v>33</v>
      </c>
      <c r="E2773" s="41" t="s">
        <v>285</v>
      </c>
      <c r="F2773" s="41" t="s">
        <v>285</v>
      </c>
      <c r="G2773" s="41" t="s">
        <v>762</v>
      </c>
      <c r="H2773" s="41">
        <v>7</v>
      </c>
      <c r="I2773" s="41">
        <v>17938.605562222099</v>
      </c>
      <c r="J2773" s="41">
        <v>18826</v>
      </c>
      <c r="K2773" s="41">
        <v>16251</v>
      </c>
      <c r="L2773" s="41">
        <v>374.63740000000001</v>
      </c>
      <c r="M2773" s="41">
        <v>323.39490000000001</v>
      </c>
      <c r="N2773" s="41">
        <v>0</v>
      </c>
      <c r="O2773" s="41">
        <v>20790</v>
      </c>
      <c r="P2773" s="41">
        <v>0</v>
      </c>
      <c r="Q2773" s="41">
        <v>467.77499999999998</v>
      </c>
      <c r="R2773" s="41">
        <v>9714</v>
      </c>
      <c r="S2773" s="41">
        <v>173.88059999999999</v>
      </c>
      <c r="T2773" s="41">
        <v>33700</v>
      </c>
      <c r="U2773" s="41">
        <v>741.4</v>
      </c>
      <c r="V2773" s="41">
        <v>44791</v>
      </c>
      <c r="W2773" s="41">
        <v>871.91290000000004</v>
      </c>
      <c r="X2773" s="41">
        <v>54490</v>
      </c>
      <c r="Y2773" s="41">
        <v>1209.175</v>
      </c>
      <c r="Z2773" s="6">
        <f>0</f>
        <v>0</v>
      </c>
      <c r="AA2773" s="6">
        <f t="shared" si="317"/>
        <v>871.91290000000004</v>
      </c>
      <c r="AB2773">
        <f>IF(ISBLANK(Table1[[#This Row],[FY2425_Cost]])=TRUE,#N/A,Table1[[#This Row],[FY2425_Cost]])</f>
        <v>1209.175</v>
      </c>
      <c r="AC2773" s="6">
        <f t="shared" si="318"/>
        <v>337.26209999999992</v>
      </c>
      <c r="AD2773" s="6" t="e">
        <f>SUMIFS($AB$3:AB2773,$B$3:B2773,B2773)</f>
        <v>#N/A</v>
      </c>
      <c r="AE2773" s="6">
        <f t="shared" si="319"/>
        <v>8072.372502999945</v>
      </c>
      <c r="AF2773" s="6">
        <f t="shared" si="320"/>
        <v>8072.372502999945</v>
      </c>
      <c r="AG2773" s="6">
        <f>VLOOKUP(Table1[[#This Row],[PracticeCode]],$AP$3:$AS$345,4,FALSE)</f>
        <v>8072.372502999945</v>
      </c>
      <c r="AH2773" s="27">
        <f t="shared" si="321"/>
        <v>586592.40188466269</v>
      </c>
      <c r="AI2773" s="6" t="e">
        <f t="shared" si="323"/>
        <v>#N/A</v>
      </c>
    </row>
    <row r="2774" spans="1:35" x14ac:dyDescent="0.35">
      <c r="A2774" t="str">
        <f t="shared" si="322"/>
        <v>ST JOHNS WOOD MEDICAL PRACTICESt John’s Wood and Maida Vale NetworkCentral LondonE87609Sep6</v>
      </c>
      <c r="B2774" s="41" t="s">
        <v>679</v>
      </c>
      <c r="C2774" s="41" t="s">
        <v>481</v>
      </c>
      <c r="D2774" s="41" t="s">
        <v>33</v>
      </c>
      <c r="E2774" s="41" t="s">
        <v>285</v>
      </c>
      <c r="F2774" s="41" t="s">
        <v>285</v>
      </c>
      <c r="G2774" s="41" t="s">
        <v>761</v>
      </c>
      <c r="H2774" s="41">
        <v>6</v>
      </c>
      <c r="I2774" s="41">
        <v>17938.605562222099</v>
      </c>
      <c r="J2774" s="41">
        <v>10612</v>
      </c>
      <c r="K2774" s="41">
        <v>15068</v>
      </c>
      <c r="L2774" s="41">
        <v>211.17880000000002</v>
      </c>
      <c r="M2774" s="41">
        <v>299.85320000000002</v>
      </c>
      <c r="N2774" s="41">
        <v>32118</v>
      </c>
      <c r="O2774" s="41">
        <v>52906</v>
      </c>
      <c r="P2774" s="41">
        <v>722.65499999999997</v>
      </c>
      <c r="Q2774" s="41">
        <v>1190.385</v>
      </c>
      <c r="R2774" s="41">
        <v>8709</v>
      </c>
      <c r="S2774" s="41">
        <v>155.89109999999999</v>
      </c>
      <c r="T2774" s="41">
        <v>14993</v>
      </c>
      <c r="U2774" s="41">
        <v>329.846</v>
      </c>
      <c r="V2774" s="41">
        <v>34389</v>
      </c>
      <c r="W2774" s="41">
        <v>666.92309999999998</v>
      </c>
      <c r="X2774" s="41">
        <v>100017</v>
      </c>
      <c r="Y2774" s="41">
        <v>2242.886</v>
      </c>
      <c r="Z2774" s="6">
        <f>0</f>
        <v>0</v>
      </c>
      <c r="AA2774" s="6">
        <f t="shared" si="317"/>
        <v>666.92309999999998</v>
      </c>
      <c r="AB2774">
        <f>IF(ISBLANK(Table1[[#This Row],[FY2425_Cost]])=TRUE,#N/A,Table1[[#This Row],[FY2425_Cost]])</f>
        <v>2242.886</v>
      </c>
      <c r="AC2774" s="6">
        <f t="shared" si="318"/>
        <v>1575.9629</v>
      </c>
      <c r="AD2774" s="6" t="e">
        <f>SUMIFS($AB$3:AB2774,$B$3:B2774,B2774)</f>
        <v>#N/A</v>
      </c>
      <c r="AE2774" s="6">
        <f t="shared" si="319"/>
        <v>8072.372502999945</v>
      </c>
      <c r="AF2774" s="6">
        <f t="shared" si="320"/>
        <v>8072.372502999945</v>
      </c>
      <c r="AG2774" s="6">
        <f>VLOOKUP(Table1[[#This Row],[PracticeCode]],$AP$3:$AS$345,4,FALSE)</f>
        <v>8072.372502999945</v>
      </c>
      <c r="AH2774" s="27">
        <f t="shared" si="321"/>
        <v>586592.40188466269</v>
      </c>
      <c r="AI2774" s="6" t="e">
        <f t="shared" si="323"/>
        <v>#N/A</v>
      </c>
    </row>
    <row r="2775" spans="1:35" x14ac:dyDescent="0.35">
      <c r="A2775" t="str">
        <f t="shared" si="322"/>
        <v>St Margaret's Medical PracticeBrentworthHounslowE85007Apr1</v>
      </c>
      <c r="B2775" s="41" t="s">
        <v>471</v>
      </c>
      <c r="C2775" s="41" t="s">
        <v>472</v>
      </c>
      <c r="D2775" s="41" t="s">
        <v>16</v>
      </c>
      <c r="E2775" s="41" t="s">
        <v>289</v>
      </c>
      <c r="F2775" s="41" t="s">
        <v>289</v>
      </c>
      <c r="G2775" s="41" t="s">
        <v>756</v>
      </c>
      <c r="H2775" s="41">
        <v>1</v>
      </c>
      <c r="I2775" s="41">
        <v>13107.1914178567</v>
      </c>
      <c r="J2775" s="41">
        <v>16757</v>
      </c>
      <c r="K2775" s="41">
        <v>0</v>
      </c>
      <c r="L2775" s="41">
        <v>310.00450000000001</v>
      </c>
      <c r="M2775" s="41">
        <v>0</v>
      </c>
      <c r="N2775" s="41">
        <v>18588</v>
      </c>
      <c r="O2775" s="41">
        <v>51</v>
      </c>
      <c r="P2775" s="41">
        <v>369.90120000000002</v>
      </c>
      <c r="Q2775" s="41">
        <v>1.0149000000000001</v>
      </c>
      <c r="R2775" s="41">
        <v>4789</v>
      </c>
      <c r="S2775" s="41">
        <v>85.723100000000002</v>
      </c>
      <c r="T2775" s="41">
        <v>5538</v>
      </c>
      <c r="U2775" s="41">
        <v>121.836</v>
      </c>
      <c r="V2775" s="41">
        <v>21546</v>
      </c>
      <c r="W2775" s="41">
        <v>395.7276</v>
      </c>
      <c r="X2775" s="41">
        <v>24177</v>
      </c>
      <c r="Y2775" s="41">
        <v>492.75210000000004</v>
      </c>
      <c r="Z2775" s="6">
        <f>0</f>
        <v>0</v>
      </c>
      <c r="AA2775" s="6">
        <f t="shared" si="317"/>
        <v>395.7276</v>
      </c>
      <c r="AB2775">
        <f>IF(ISBLANK(Table1[[#This Row],[FY2425_Cost]])=TRUE,#N/A,Table1[[#This Row],[FY2425_Cost]])</f>
        <v>492.75210000000004</v>
      </c>
      <c r="AC2775" s="6">
        <f t="shared" si="318"/>
        <v>97.024500000000046</v>
      </c>
      <c r="AD2775" s="6">
        <f>SUMIFS($AB$3:AB2775,$B$3:B2775,B2775)</f>
        <v>492.75210000000004</v>
      </c>
      <c r="AE2775" s="6">
        <f t="shared" si="319"/>
        <v>5898.2361380355151</v>
      </c>
      <c r="AF2775" s="6">
        <f t="shared" si="320"/>
        <v>5898.2361380355151</v>
      </c>
      <c r="AG2775" s="6">
        <f>VLOOKUP(Table1[[#This Row],[PracticeCode]],$AP$3:$AS$345,4,FALSE)</f>
        <v>5898.2361380355151</v>
      </c>
      <c r="AH2775" s="27">
        <f t="shared" si="321"/>
        <v>428605.15936391416</v>
      </c>
      <c r="AI2775" s="6">
        <f t="shared" si="323"/>
        <v>0</v>
      </c>
    </row>
    <row r="2776" spans="1:35" x14ac:dyDescent="0.35">
      <c r="A2776" t="str">
        <f t="shared" si="322"/>
        <v>St Margaret's Medical PracticeBrentworthHounslowE85007Aug5</v>
      </c>
      <c r="B2776" s="41" t="s">
        <v>471</v>
      </c>
      <c r="C2776" s="41" t="s">
        <v>472</v>
      </c>
      <c r="D2776" s="41" t="s">
        <v>16</v>
      </c>
      <c r="E2776" s="41" t="s">
        <v>289</v>
      </c>
      <c r="F2776" s="41" t="s">
        <v>289</v>
      </c>
      <c r="G2776" s="41" t="s">
        <v>760</v>
      </c>
      <c r="H2776" s="41">
        <v>5</v>
      </c>
      <c r="I2776" s="41">
        <v>13107.1914178567</v>
      </c>
      <c r="J2776" s="41">
        <v>14915</v>
      </c>
      <c r="K2776" s="41">
        <v>12</v>
      </c>
      <c r="L2776" s="41">
        <v>275.92750000000001</v>
      </c>
      <c r="M2776" s="41">
        <v>0.22199999999999998</v>
      </c>
      <c r="N2776" s="41">
        <v>46955</v>
      </c>
      <c r="O2776" s="41">
        <v>45</v>
      </c>
      <c r="P2776" s="41">
        <v>934.4045000000001</v>
      </c>
      <c r="Q2776" s="41">
        <v>0.89550000000000007</v>
      </c>
      <c r="R2776" s="41">
        <v>7201</v>
      </c>
      <c r="S2776" s="41">
        <v>128.89789999999999</v>
      </c>
      <c r="T2776" s="41">
        <v>7333</v>
      </c>
      <c r="U2776" s="41">
        <v>161.32599999999999</v>
      </c>
      <c r="V2776" s="41">
        <v>22128</v>
      </c>
      <c r="W2776" s="41">
        <v>405.04739999999998</v>
      </c>
      <c r="X2776" s="41">
        <v>54333</v>
      </c>
      <c r="Y2776" s="41">
        <v>1096.626</v>
      </c>
      <c r="Z2776" s="6">
        <f>0</f>
        <v>0</v>
      </c>
      <c r="AA2776" s="6">
        <f t="shared" si="317"/>
        <v>405.04739999999998</v>
      </c>
      <c r="AB2776">
        <f>IF(ISBLANK(Table1[[#This Row],[FY2425_Cost]])=TRUE,#N/A,Table1[[#This Row],[FY2425_Cost]])</f>
        <v>1096.626</v>
      </c>
      <c r="AC2776" s="6">
        <f t="shared" si="318"/>
        <v>691.57860000000005</v>
      </c>
      <c r="AD2776" s="6">
        <f>SUMIFS($AB$3:AB2776,$B$3:B2776,B2776)</f>
        <v>1589.3780999999999</v>
      </c>
      <c r="AE2776" s="6">
        <f t="shared" si="319"/>
        <v>5898.2361380355151</v>
      </c>
      <c r="AF2776" s="6">
        <f t="shared" si="320"/>
        <v>5898.2361380355151</v>
      </c>
      <c r="AG2776" s="6">
        <f>VLOOKUP(Table1[[#This Row],[PracticeCode]],$AP$3:$AS$345,4,FALSE)</f>
        <v>5898.2361380355151</v>
      </c>
      <c r="AH2776" s="27">
        <f t="shared" si="321"/>
        <v>428605.15936391416</v>
      </c>
      <c r="AI2776" s="6">
        <f t="shared" si="323"/>
        <v>0</v>
      </c>
    </row>
    <row r="2777" spans="1:35" x14ac:dyDescent="0.35">
      <c r="A2777" t="str">
        <f t="shared" si="322"/>
        <v>St Margaret's Medical PracticeBrentworthHounslowE85007Dec9</v>
      </c>
      <c r="B2777" s="41" t="s">
        <v>471</v>
      </c>
      <c r="C2777" s="41" t="s">
        <v>472</v>
      </c>
      <c r="D2777" s="41" t="s">
        <v>16</v>
      </c>
      <c r="E2777" s="41" t="s">
        <v>289</v>
      </c>
      <c r="F2777" s="41" t="s">
        <v>289</v>
      </c>
      <c r="G2777" s="41" t="s">
        <v>764</v>
      </c>
      <c r="H2777" s="41">
        <v>9</v>
      </c>
      <c r="I2777" s="41">
        <v>13107.1914178567</v>
      </c>
      <c r="J2777" s="41">
        <v>24420</v>
      </c>
      <c r="K2777" s="41">
        <v>74</v>
      </c>
      <c r="L2777" s="41">
        <v>485.95800000000003</v>
      </c>
      <c r="M2777" s="41">
        <v>1.4726000000000001</v>
      </c>
      <c r="N2777" s="41"/>
      <c r="O2777" s="41"/>
      <c r="P2777" s="41"/>
      <c r="Q2777" s="41"/>
      <c r="R2777" s="41">
        <v>7527</v>
      </c>
      <c r="S2777" s="41">
        <v>134.73330000000001</v>
      </c>
      <c r="T2777" s="41"/>
      <c r="U2777" s="41"/>
      <c r="V2777" s="41">
        <v>32021</v>
      </c>
      <c r="W2777" s="41">
        <v>622.16390000000001</v>
      </c>
      <c r="X2777" s="41"/>
      <c r="Y2777" s="41"/>
      <c r="Z2777" s="6">
        <f>0</f>
        <v>0</v>
      </c>
      <c r="AA2777" s="6">
        <f t="shared" si="317"/>
        <v>622.16390000000001</v>
      </c>
      <c r="AB2777" t="e">
        <f>IF(ISBLANK(Table1[[#This Row],[FY2425_Cost]])=TRUE,#N/A,Table1[[#This Row],[FY2425_Cost]])</f>
        <v>#N/A</v>
      </c>
      <c r="AC2777" s="6" t="e">
        <f t="shared" si="318"/>
        <v>#N/A</v>
      </c>
      <c r="AD2777" s="6" t="e">
        <f>SUMIFS($AB$3:AB2777,$B$3:B2777,B2777)</f>
        <v>#N/A</v>
      </c>
      <c r="AE2777" s="6">
        <f t="shared" si="319"/>
        <v>5898.2361380355151</v>
      </c>
      <c r="AF2777" s="6">
        <f t="shared" si="320"/>
        <v>5898.2361380355151</v>
      </c>
      <c r="AG2777" s="6">
        <f>VLOOKUP(Table1[[#This Row],[PracticeCode]],$AP$3:$AS$345,4,FALSE)</f>
        <v>5898.2361380355151</v>
      </c>
      <c r="AH2777" s="27">
        <f t="shared" si="321"/>
        <v>428605.15936391416</v>
      </c>
      <c r="AI2777" s="6" t="e">
        <f t="shared" si="323"/>
        <v>#N/A</v>
      </c>
    </row>
    <row r="2778" spans="1:35" x14ac:dyDescent="0.35">
      <c r="A2778" t="str">
        <f t="shared" si="322"/>
        <v>St Margaret's Medical PracticeBrentworthHounslowE85007Feb11</v>
      </c>
      <c r="B2778" s="41" t="s">
        <v>471</v>
      </c>
      <c r="C2778" s="41" t="s">
        <v>472</v>
      </c>
      <c r="D2778" s="41" t="s">
        <v>16</v>
      </c>
      <c r="E2778" s="41" t="s">
        <v>289</v>
      </c>
      <c r="F2778" s="41" t="s">
        <v>289</v>
      </c>
      <c r="G2778" s="41" t="s">
        <v>766</v>
      </c>
      <c r="H2778" s="41">
        <v>11</v>
      </c>
      <c r="I2778" s="41">
        <v>13107.1914178567</v>
      </c>
      <c r="J2778" s="41">
        <v>22278</v>
      </c>
      <c r="K2778" s="41">
        <v>32</v>
      </c>
      <c r="L2778" s="41">
        <v>443.3322</v>
      </c>
      <c r="M2778" s="41">
        <v>0.63680000000000003</v>
      </c>
      <c r="N2778" s="41"/>
      <c r="O2778" s="41"/>
      <c r="P2778" s="41"/>
      <c r="Q2778" s="41"/>
      <c r="R2778" s="41">
        <v>7106</v>
      </c>
      <c r="S2778" s="41">
        <v>127.1974</v>
      </c>
      <c r="T2778" s="41"/>
      <c r="U2778" s="41"/>
      <c r="V2778" s="41">
        <v>29416</v>
      </c>
      <c r="W2778" s="41">
        <v>571.16639999999995</v>
      </c>
      <c r="X2778" s="41"/>
      <c r="Y2778" s="41"/>
      <c r="Z2778" s="6">
        <f>0</f>
        <v>0</v>
      </c>
      <c r="AA2778" s="6">
        <f t="shared" si="317"/>
        <v>571.16639999999995</v>
      </c>
      <c r="AB2778" t="e">
        <f>IF(ISBLANK(Table1[[#This Row],[FY2425_Cost]])=TRUE,#N/A,Table1[[#This Row],[FY2425_Cost]])</f>
        <v>#N/A</v>
      </c>
      <c r="AC2778" s="6" t="e">
        <f t="shared" si="318"/>
        <v>#N/A</v>
      </c>
      <c r="AD2778" s="6" t="e">
        <f>SUMIFS($AB$3:AB2778,$B$3:B2778,B2778)</f>
        <v>#N/A</v>
      </c>
      <c r="AE2778" s="6">
        <f t="shared" si="319"/>
        <v>5898.2361380355151</v>
      </c>
      <c r="AF2778" s="6">
        <f t="shared" si="320"/>
        <v>5898.2361380355151</v>
      </c>
      <c r="AG2778" s="6">
        <f>VLOOKUP(Table1[[#This Row],[PracticeCode]],$AP$3:$AS$345,4,FALSE)</f>
        <v>5898.2361380355151</v>
      </c>
      <c r="AH2778" s="27">
        <f t="shared" si="321"/>
        <v>428605.15936391416</v>
      </c>
      <c r="AI2778" s="6" t="e">
        <f t="shared" si="323"/>
        <v>#N/A</v>
      </c>
    </row>
    <row r="2779" spans="1:35" x14ac:dyDescent="0.35">
      <c r="A2779" t="str">
        <f t="shared" si="322"/>
        <v>St Margaret's Medical PracticeBrentworthHounslowE85007Jan10</v>
      </c>
      <c r="B2779" s="41" t="s">
        <v>471</v>
      </c>
      <c r="C2779" s="41" t="s">
        <v>472</v>
      </c>
      <c r="D2779" s="41" t="s">
        <v>16</v>
      </c>
      <c r="E2779" s="41" t="s">
        <v>289</v>
      </c>
      <c r="F2779" s="41" t="s">
        <v>289</v>
      </c>
      <c r="G2779" s="41" t="s">
        <v>765</v>
      </c>
      <c r="H2779" s="41">
        <v>10</v>
      </c>
      <c r="I2779" s="41">
        <v>13107.1914178567</v>
      </c>
      <c r="J2779" s="41">
        <v>28324</v>
      </c>
      <c r="K2779" s="41">
        <v>90</v>
      </c>
      <c r="L2779" s="41">
        <v>563.64760000000001</v>
      </c>
      <c r="M2779" s="41">
        <v>1.7910000000000001</v>
      </c>
      <c r="N2779" s="41"/>
      <c r="O2779" s="41"/>
      <c r="P2779" s="41"/>
      <c r="Q2779" s="41"/>
      <c r="R2779" s="41">
        <v>13795</v>
      </c>
      <c r="S2779" s="41">
        <v>246.93049999999999</v>
      </c>
      <c r="T2779" s="41"/>
      <c r="U2779" s="41"/>
      <c r="V2779" s="41">
        <v>42209</v>
      </c>
      <c r="W2779" s="41">
        <v>812.36910000000012</v>
      </c>
      <c r="X2779" s="41"/>
      <c r="Y2779" s="41"/>
      <c r="Z2779" s="6">
        <f>0</f>
        <v>0</v>
      </c>
      <c r="AA2779" s="6">
        <f t="shared" si="317"/>
        <v>812.36910000000012</v>
      </c>
      <c r="AB2779" t="e">
        <f>IF(ISBLANK(Table1[[#This Row],[FY2425_Cost]])=TRUE,#N/A,Table1[[#This Row],[FY2425_Cost]])</f>
        <v>#N/A</v>
      </c>
      <c r="AC2779" s="6" t="e">
        <f t="shared" si="318"/>
        <v>#N/A</v>
      </c>
      <c r="AD2779" s="6" t="e">
        <f>SUMIFS($AB$3:AB2779,$B$3:B2779,B2779)</f>
        <v>#N/A</v>
      </c>
      <c r="AE2779" s="6">
        <f t="shared" si="319"/>
        <v>5898.2361380355151</v>
      </c>
      <c r="AF2779" s="6">
        <f t="shared" si="320"/>
        <v>5898.2361380355151</v>
      </c>
      <c r="AG2779" s="6">
        <f>VLOOKUP(Table1[[#This Row],[PracticeCode]],$AP$3:$AS$345,4,FALSE)</f>
        <v>5898.2361380355151</v>
      </c>
      <c r="AH2779" s="27">
        <f t="shared" si="321"/>
        <v>428605.15936391416</v>
      </c>
      <c r="AI2779" s="6" t="e">
        <f t="shared" si="323"/>
        <v>#N/A</v>
      </c>
    </row>
    <row r="2780" spans="1:35" x14ac:dyDescent="0.35">
      <c r="A2780" t="str">
        <f t="shared" si="322"/>
        <v>St Margaret's Medical PracticeBrentworthHounslowE85007Jul4</v>
      </c>
      <c r="B2780" s="41" t="s">
        <v>471</v>
      </c>
      <c r="C2780" s="41" t="s">
        <v>472</v>
      </c>
      <c r="D2780" s="41" t="s">
        <v>16</v>
      </c>
      <c r="E2780" s="41" t="s">
        <v>289</v>
      </c>
      <c r="F2780" s="41" t="s">
        <v>289</v>
      </c>
      <c r="G2780" s="41" t="s">
        <v>759</v>
      </c>
      <c r="H2780" s="41">
        <v>4</v>
      </c>
      <c r="I2780" s="41">
        <v>13107.1914178567</v>
      </c>
      <c r="J2780" s="41">
        <v>13421</v>
      </c>
      <c r="K2780" s="41">
        <v>29</v>
      </c>
      <c r="L2780" s="41">
        <v>248.2885</v>
      </c>
      <c r="M2780" s="41">
        <v>0.53649999999999998</v>
      </c>
      <c r="N2780" s="41">
        <v>18438</v>
      </c>
      <c r="O2780" s="41">
        <v>21</v>
      </c>
      <c r="P2780" s="41">
        <v>366.9162</v>
      </c>
      <c r="Q2780" s="41">
        <v>0.41790000000000005</v>
      </c>
      <c r="R2780" s="41">
        <v>7976</v>
      </c>
      <c r="S2780" s="41">
        <v>142.7704</v>
      </c>
      <c r="T2780" s="41">
        <v>8068</v>
      </c>
      <c r="U2780" s="41">
        <v>177.49600000000001</v>
      </c>
      <c r="V2780" s="41">
        <v>21426</v>
      </c>
      <c r="W2780" s="41">
        <v>391.59539999999998</v>
      </c>
      <c r="X2780" s="41">
        <v>26527</v>
      </c>
      <c r="Y2780" s="41">
        <v>544.83010000000002</v>
      </c>
      <c r="Z2780" s="6">
        <f>0</f>
        <v>0</v>
      </c>
      <c r="AA2780" s="6">
        <f t="shared" si="317"/>
        <v>391.59539999999998</v>
      </c>
      <c r="AB2780">
        <f>IF(ISBLANK(Table1[[#This Row],[FY2425_Cost]])=TRUE,#N/A,Table1[[#This Row],[FY2425_Cost]])</f>
        <v>544.83010000000002</v>
      </c>
      <c r="AC2780" s="6">
        <f t="shared" si="318"/>
        <v>153.23470000000003</v>
      </c>
      <c r="AD2780" s="6" t="e">
        <f>SUMIFS($AB$3:AB2780,$B$3:B2780,B2780)</f>
        <v>#N/A</v>
      </c>
      <c r="AE2780" s="6">
        <f t="shared" si="319"/>
        <v>5898.2361380355151</v>
      </c>
      <c r="AF2780" s="6">
        <f t="shared" si="320"/>
        <v>5898.2361380355151</v>
      </c>
      <c r="AG2780" s="6">
        <f>VLOOKUP(Table1[[#This Row],[PracticeCode]],$AP$3:$AS$345,4,FALSE)</f>
        <v>5898.2361380355151</v>
      </c>
      <c r="AH2780" s="27">
        <f t="shared" si="321"/>
        <v>428605.15936391416</v>
      </c>
      <c r="AI2780" s="6" t="e">
        <f t="shared" si="323"/>
        <v>#N/A</v>
      </c>
    </row>
    <row r="2781" spans="1:35" x14ac:dyDescent="0.35">
      <c r="A2781" t="str">
        <f t="shared" si="322"/>
        <v>St Margaret's Medical PracticeBrentworthHounslowE85007Jun3</v>
      </c>
      <c r="B2781" s="41" t="s">
        <v>471</v>
      </c>
      <c r="C2781" s="41" t="s">
        <v>472</v>
      </c>
      <c r="D2781" s="41" t="s">
        <v>16</v>
      </c>
      <c r="E2781" s="41" t="s">
        <v>289</v>
      </c>
      <c r="F2781" s="41" t="s">
        <v>289</v>
      </c>
      <c r="G2781" s="41" t="s">
        <v>758</v>
      </c>
      <c r="H2781" s="41">
        <v>3</v>
      </c>
      <c r="I2781" s="41">
        <v>13107.1914178567</v>
      </c>
      <c r="J2781" s="41">
        <v>18206</v>
      </c>
      <c r="K2781" s="41">
        <v>0</v>
      </c>
      <c r="L2781" s="41">
        <v>336.81099999999998</v>
      </c>
      <c r="M2781" s="41">
        <v>0</v>
      </c>
      <c r="N2781" s="41">
        <v>22796</v>
      </c>
      <c r="O2781" s="41">
        <v>431</v>
      </c>
      <c r="P2781" s="41">
        <v>453.6404</v>
      </c>
      <c r="Q2781" s="41">
        <v>8.5769000000000002</v>
      </c>
      <c r="R2781" s="41">
        <v>6076</v>
      </c>
      <c r="S2781" s="41">
        <v>108.7604</v>
      </c>
      <c r="T2781" s="41">
        <v>8108</v>
      </c>
      <c r="U2781" s="41">
        <v>178.376</v>
      </c>
      <c r="V2781" s="41">
        <v>24282</v>
      </c>
      <c r="W2781" s="41">
        <v>445.57139999999998</v>
      </c>
      <c r="X2781" s="41">
        <v>31335</v>
      </c>
      <c r="Y2781" s="41">
        <v>640.5933</v>
      </c>
      <c r="Z2781" s="6">
        <f>0</f>
        <v>0</v>
      </c>
      <c r="AA2781" s="6">
        <f t="shared" si="317"/>
        <v>445.57139999999998</v>
      </c>
      <c r="AB2781">
        <f>IF(ISBLANK(Table1[[#This Row],[FY2425_Cost]])=TRUE,#N/A,Table1[[#This Row],[FY2425_Cost]])</f>
        <v>640.5933</v>
      </c>
      <c r="AC2781" s="6">
        <f t="shared" si="318"/>
        <v>195.02190000000002</v>
      </c>
      <c r="AD2781" s="6" t="e">
        <f>SUMIFS($AB$3:AB2781,$B$3:B2781,B2781)</f>
        <v>#N/A</v>
      </c>
      <c r="AE2781" s="6">
        <f t="shared" si="319"/>
        <v>5898.2361380355151</v>
      </c>
      <c r="AF2781" s="6">
        <f t="shared" si="320"/>
        <v>5898.2361380355151</v>
      </c>
      <c r="AG2781" s="6">
        <f>VLOOKUP(Table1[[#This Row],[PracticeCode]],$AP$3:$AS$345,4,FALSE)</f>
        <v>5898.2361380355151</v>
      </c>
      <c r="AH2781" s="27">
        <f t="shared" si="321"/>
        <v>428605.15936391416</v>
      </c>
      <c r="AI2781" s="6" t="e">
        <f t="shared" si="323"/>
        <v>#N/A</v>
      </c>
    </row>
    <row r="2782" spans="1:35" x14ac:dyDescent="0.35">
      <c r="A2782" t="str">
        <f t="shared" si="322"/>
        <v>St Margaret's Medical PracticeBrentworthHounslowE85007Mar12</v>
      </c>
      <c r="B2782" s="41" t="s">
        <v>471</v>
      </c>
      <c r="C2782" s="41" t="s">
        <v>472</v>
      </c>
      <c r="D2782" s="41" t="s">
        <v>16</v>
      </c>
      <c r="E2782" s="41" t="s">
        <v>289</v>
      </c>
      <c r="F2782" s="41" t="s">
        <v>289</v>
      </c>
      <c r="G2782" s="41" t="s">
        <v>767</v>
      </c>
      <c r="H2782" s="41">
        <v>12</v>
      </c>
      <c r="I2782" s="41">
        <v>13107.1914178567</v>
      </c>
      <c r="J2782" s="41">
        <v>46161</v>
      </c>
      <c r="K2782" s="41">
        <v>55</v>
      </c>
      <c r="L2782" s="41">
        <v>918.60390000000007</v>
      </c>
      <c r="M2782" s="41">
        <v>1.0945</v>
      </c>
      <c r="N2782" s="41"/>
      <c r="O2782" s="41"/>
      <c r="P2782" s="41"/>
      <c r="Q2782" s="41"/>
      <c r="R2782" s="41">
        <v>8132</v>
      </c>
      <c r="S2782" s="41">
        <v>145.56280000000001</v>
      </c>
      <c r="T2782" s="41"/>
      <c r="U2782" s="41"/>
      <c r="V2782" s="41">
        <v>54348</v>
      </c>
      <c r="W2782" s="41">
        <v>1065.2612000000001</v>
      </c>
      <c r="X2782" s="41"/>
      <c r="Y2782" s="41"/>
      <c r="Z2782" s="6">
        <f>0</f>
        <v>0</v>
      </c>
      <c r="AA2782" s="6">
        <f t="shared" si="317"/>
        <v>1065.2612000000001</v>
      </c>
      <c r="AB2782" t="e">
        <f>IF(ISBLANK(Table1[[#This Row],[FY2425_Cost]])=TRUE,#N/A,Table1[[#This Row],[FY2425_Cost]])</f>
        <v>#N/A</v>
      </c>
      <c r="AC2782" s="6" t="e">
        <f t="shared" si="318"/>
        <v>#N/A</v>
      </c>
      <c r="AD2782" s="6" t="e">
        <f>SUMIFS($AB$3:AB2782,$B$3:B2782,B2782)</f>
        <v>#N/A</v>
      </c>
      <c r="AE2782" s="6">
        <f t="shared" si="319"/>
        <v>5898.2361380355151</v>
      </c>
      <c r="AF2782" s="6">
        <f t="shared" si="320"/>
        <v>5898.2361380355151</v>
      </c>
      <c r="AG2782" s="6">
        <f>VLOOKUP(Table1[[#This Row],[PracticeCode]],$AP$3:$AS$345,4,FALSE)</f>
        <v>5898.2361380355151</v>
      </c>
      <c r="AH2782" s="27">
        <f t="shared" si="321"/>
        <v>428605.15936391416</v>
      </c>
      <c r="AI2782" s="6" t="e">
        <f t="shared" si="323"/>
        <v>#N/A</v>
      </c>
    </row>
    <row r="2783" spans="1:35" x14ac:dyDescent="0.35">
      <c r="A2783" t="str">
        <f t="shared" si="322"/>
        <v>St Margaret's Medical PracticeBrentworthHounslowE85007May2</v>
      </c>
      <c r="B2783" s="41" t="s">
        <v>471</v>
      </c>
      <c r="C2783" s="41" t="s">
        <v>472</v>
      </c>
      <c r="D2783" s="41" t="s">
        <v>16</v>
      </c>
      <c r="E2783" s="41" t="s">
        <v>289</v>
      </c>
      <c r="F2783" s="41" t="s">
        <v>289</v>
      </c>
      <c r="G2783" s="41" t="s">
        <v>757</v>
      </c>
      <c r="H2783" s="41">
        <v>2</v>
      </c>
      <c r="I2783" s="41">
        <v>13107.1914178567</v>
      </c>
      <c r="J2783" s="41">
        <v>17424</v>
      </c>
      <c r="K2783" s="41">
        <v>2</v>
      </c>
      <c r="L2783" s="41">
        <v>322.34399999999999</v>
      </c>
      <c r="M2783" s="41">
        <v>3.6999999999999998E-2</v>
      </c>
      <c r="N2783" s="41">
        <v>19706</v>
      </c>
      <c r="O2783" s="41">
        <v>449</v>
      </c>
      <c r="P2783" s="41">
        <v>392.14940000000001</v>
      </c>
      <c r="Q2783" s="41">
        <v>8.9351000000000003</v>
      </c>
      <c r="R2783" s="41">
        <v>5642</v>
      </c>
      <c r="S2783" s="41">
        <v>100.9918</v>
      </c>
      <c r="T2783" s="41">
        <v>8612</v>
      </c>
      <c r="U2783" s="41">
        <v>189.464</v>
      </c>
      <c r="V2783" s="41">
        <v>23068</v>
      </c>
      <c r="W2783" s="41">
        <v>423.37279999999998</v>
      </c>
      <c r="X2783" s="41">
        <v>28767</v>
      </c>
      <c r="Y2783" s="41">
        <v>590.54849999999999</v>
      </c>
      <c r="Z2783" s="6">
        <f>0</f>
        <v>0</v>
      </c>
      <c r="AA2783" s="6">
        <f t="shared" si="317"/>
        <v>423.37279999999998</v>
      </c>
      <c r="AB2783">
        <f>IF(ISBLANK(Table1[[#This Row],[FY2425_Cost]])=TRUE,#N/A,Table1[[#This Row],[FY2425_Cost]])</f>
        <v>590.54849999999999</v>
      </c>
      <c r="AC2783" s="6">
        <f t="shared" si="318"/>
        <v>167.17570000000001</v>
      </c>
      <c r="AD2783" s="6" t="e">
        <f>SUMIFS($AB$3:AB2783,$B$3:B2783,B2783)</f>
        <v>#N/A</v>
      </c>
      <c r="AE2783" s="6">
        <f t="shared" si="319"/>
        <v>5898.2361380355151</v>
      </c>
      <c r="AF2783" s="6">
        <f t="shared" si="320"/>
        <v>5898.2361380355151</v>
      </c>
      <c r="AG2783" s="6">
        <f>VLOOKUP(Table1[[#This Row],[PracticeCode]],$AP$3:$AS$345,4,FALSE)</f>
        <v>5898.2361380355151</v>
      </c>
      <c r="AH2783" s="27">
        <f t="shared" si="321"/>
        <v>428605.15936391416</v>
      </c>
      <c r="AI2783" s="6" t="e">
        <f t="shared" si="323"/>
        <v>#N/A</v>
      </c>
    </row>
    <row r="2784" spans="1:35" x14ac:dyDescent="0.35">
      <c r="A2784" t="str">
        <f t="shared" si="322"/>
        <v>St Margaret's Medical PracticeBrentworthHounslowE85007Nov8</v>
      </c>
      <c r="B2784" s="41" t="s">
        <v>471</v>
      </c>
      <c r="C2784" s="41" t="s">
        <v>472</v>
      </c>
      <c r="D2784" s="41" t="s">
        <v>16</v>
      </c>
      <c r="E2784" s="41" t="s">
        <v>289</v>
      </c>
      <c r="F2784" s="41" t="s">
        <v>289</v>
      </c>
      <c r="G2784" s="41" t="s">
        <v>763</v>
      </c>
      <c r="H2784" s="41">
        <v>8</v>
      </c>
      <c r="I2784" s="41">
        <v>13107.1914178567</v>
      </c>
      <c r="J2784" s="41">
        <v>20206</v>
      </c>
      <c r="K2784" s="41">
        <v>56</v>
      </c>
      <c r="L2784" s="41">
        <v>402.0994</v>
      </c>
      <c r="M2784" s="41">
        <v>1.1144000000000001</v>
      </c>
      <c r="N2784" s="41"/>
      <c r="O2784" s="41"/>
      <c r="P2784" s="41"/>
      <c r="Q2784" s="41"/>
      <c r="R2784" s="41">
        <v>7311</v>
      </c>
      <c r="S2784" s="41">
        <v>130.86689999999999</v>
      </c>
      <c r="T2784" s="41"/>
      <c r="U2784" s="41"/>
      <c r="V2784" s="41">
        <v>27573</v>
      </c>
      <c r="W2784" s="41">
        <v>534.08069999999998</v>
      </c>
      <c r="X2784" s="41"/>
      <c r="Y2784" s="41"/>
      <c r="Z2784" s="6">
        <f>0</f>
        <v>0</v>
      </c>
      <c r="AA2784" s="6">
        <f t="shared" si="317"/>
        <v>534.08069999999998</v>
      </c>
      <c r="AB2784" t="e">
        <f>IF(ISBLANK(Table1[[#This Row],[FY2425_Cost]])=TRUE,#N/A,Table1[[#This Row],[FY2425_Cost]])</f>
        <v>#N/A</v>
      </c>
      <c r="AC2784" s="6" t="e">
        <f t="shared" si="318"/>
        <v>#N/A</v>
      </c>
      <c r="AD2784" s="6" t="e">
        <f>SUMIFS($AB$3:AB2784,$B$3:B2784,B2784)</f>
        <v>#N/A</v>
      </c>
      <c r="AE2784" s="6">
        <f t="shared" si="319"/>
        <v>5898.2361380355151</v>
      </c>
      <c r="AF2784" s="6">
        <f t="shared" si="320"/>
        <v>5898.2361380355151</v>
      </c>
      <c r="AG2784" s="6">
        <f>VLOOKUP(Table1[[#This Row],[PracticeCode]],$AP$3:$AS$345,4,FALSE)</f>
        <v>5898.2361380355151</v>
      </c>
      <c r="AH2784" s="27">
        <f t="shared" si="321"/>
        <v>428605.15936391416</v>
      </c>
      <c r="AI2784" s="6" t="e">
        <f t="shared" si="323"/>
        <v>#N/A</v>
      </c>
    </row>
    <row r="2785" spans="1:35" x14ac:dyDescent="0.35">
      <c r="A2785" t="str">
        <f t="shared" si="322"/>
        <v>St Margaret's Medical PracticeBrentworthHounslowE85007Oct7</v>
      </c>
      <c r="B2785" s="41" t="s">
        <v>471</v>
      </c>
      <c r="C2785" s="41" t="s">
        <v>472</v>
      </c>
      <c r="D2785" s="41" t="s">
        <v>16</v>
      </c>
      <c r="E2785" s="41" t="s">
        <v>289</v>
      </c>
      <c r="F2785" s="41" t="s">
        <v>289</v>
      </c>
      <c r="G2785" s="41" t="s">
        <v>762</v>
      </c>
      <c r="H2785" s="41">
        <v>7</v>
      </c>
      <c r="I2785" s="41">
        <v>13107.1914178567</v>
      </c>
      <c r="J2785" s="41">
        <v>21267</v>
      </c>
      <c r="K2785" s="41">
        <v>57</v>
      </c>
      <c r="L2785" s="41">
        <v>423.2133</v>
      </c>
      <c r="M2785" s="41">
        <v>1.1343000000000001</v>
      </c>
      <c r="N2785" s="41">
        <v>0</v>
      </c>
      <c r="O2785" s="41">
        <v>293</v>
      </c>
      <c r="P2785" s="41">
        <v>0</v>
      </c>
      <c r="Q2785" s="41">
        <v>6.5924999999999994</v>
      </c>
      <c r="R2785" s="41">
        <v>15268</v>
      </c>
      <c r="S2785" s="41">
        <v>273.29719999999998</v>
      </c>
      <c r="T2785" s="41">
        <v>24758</v>
      </c>
      <c r="U2785" s="41">
        <v>544.67600000000004</v>
      </c>
      <c r="V2785" s="41">
        <v>36592</v>
      </c>
      <c r="W2785" s="41">
        <v>697.64480000000003</v>
      </c>
      <c r="X2785" s="41">
        <v>25051</v>
      </c>
      <c r="Y2785" s="41">
        <v>551.26850000000002</v>
      </c>
      <c r="Z2785" s="6">
        <f>0</f>
        <v>0</v>
      </c>
      <c r="AA2785" s="6">
        <f t="shared" si="317"/>
        <v>697.64480000000003</v>
      </c>
      <c r="AB2785">
        <f>IF(ISBLANK(Table1[[#This Row],[FY2425_Cost]])=TRUE,#N/A,Table1[[#This Row],[FY2425_Cost]])</f>
        <v>551.26850000000002</v>
      </c>
      <c r="AC2785" s="6">
        <f t="shared" si="318"/>
        <v>-146.37630000000001</v>
      </c>
      <c r="AD2785" s="6" t="e">
        <f>SUMIFS($AB$3:AB2785,$B$3:B2785,B2785)</f>
        <v>#N/A</v>
      </c>
      <c r="AE2785" s="6">
        <f t="shared" si="319"/>
        <v>5898.2361380355151</v>
      </c>
      <c r="AF2785" s="6">
        <f t="shared" si="320"/>
        <v>5898.2361380355151</v>
      </c>
      <c r="AG2785" s="6">
        <f>VLOOKUP(Table1[[#This Row],[PracticeCode]],$AP$3:$AS$345,4,FALSE)</f>
        <v>5898.2361380355151</v>
      </c>
      <c r="AH2785" s="27">
        <f t="shared" si="321"/>
        <v>428605.15936391416</v>
      </c>
      <c r="AI2785" s="6" t="e">
        <f t="shared" si="323"/>
        <v>#N/A</v>
      </c>
    </row>
    <row r="2786" spans="1:35" x14ac:dyDescent="0.35">
      <c r="A2786" t="str">
        <f t="shared" si="322"/>
        <v>St Margaret's Medical PracticeBrentworthHounslowE85007Sep6</v>
      </c>
      <c r="B2786" s="41" t="s">
        <v>471</v>
      </c>
      <c r="C2786" s="41" t="s">
        <v>472</v>
      </c>
      <c r="D2786" s="41" t="s">
        <v>16</v>
      </c>
      <c r="E2786" s="41" t="s">
        <v>289</v>
      </c>
      <c r="F2786" s="41" t="s">
        <v>289</v>
      </c>
      <c r="G2786" s="41" t="s">
        <v>761</v>
      </c>
      <c r="H2786" s="41">
        <v>6</v>
      </c>
      <c r="I2786" s="41">
        <v>13107.1914178567</v>
      </c>
      <c r="J2786" s="41">
        <v>22985</v>
      </c>
      <c r="K2786" s="41">
        <v>55</v>
      </c>
      <c r="L2786" s="41">
        <v>457.4015</v>
      </c>
      <c r="M2786" s="41">
        <v>1.0945</v>
      </c>
      <c r="N2786" s="41">
        <v>20358</v>
      </c>
      <c r="O2786" s="41">
        <v>228</v>
      </c>
      <c r="P2786" s="41">
        <v>458.05500000000001</v>
      </c>
      <c r="Q2786" s="41">
        <v>5.13</v>
      </c>
      <c r="R2786" s="41">
        <v>15547</v>
      </c>
      <c r="S2786" s="41">
        <v>278.29129999999998</v>
      </c>
      <c r="T2786" s="41">
        <v>9985</v>
      </c>
      <c r="U2786" s="41">
        <v>219.67</v>
      </c>
      <c r="V2786" s="41">
        <v>38587</v>
      </c>
      <c r="W2786" s="41">
        <v>736.78729999999996</v>
      </c>
      <c r="X2786" s="41">
        <v>30571</v>
      </c>
      <c r="Y2786" s="41">
        <v>682.85500000000002</v>
      </c>
      <c r="Z2786" s="6">
        <f>0</f>
        <v>0</v>
      </c>
      <c r="AA2786" s="6">
        <f t="shared" si="317"/>
        <v>736.78729999999996</v>
      </c>
      <c r="AB2786">
        <f>IF(ISBLANK(Table1[[#This Row],[FY2425_Cost]])=TRUE,#N/A,Table1[[#This Row],[FY2425_Cost]])</f>
        <v>682.85500000000002</v>
      </c>
      <c r="AC2786" s="6">
        <f t="shared" si="318"/>
        <v>-53.932299999999941</v>
      </c>
      <c r="AD2786" s="6" t="e">
        <f>SUMIFS($AB$3:AB2786,$B$3:B2786,B2786)</f>
        <v>#N/A</v>
      </c>
      <c r="AE2786" s="6">
        <f t="shared" si="319"/>
        <v>5898.2361380355151</v>
      </c>
      <c r="AF2786" s="6">
        <f t="shared" si="320"/>
        <v>5898.2361380355151</v>
      </c>
      <c r="AG2786" s="6">
        <f>VLOOKUP(Table1[[#This Row],[PracticeCode]],$AP$3:$AS$345,4,FALSE)</f>
        <v>5898.2361380355151</v>
      </c>
      <c r="AH2786" s="27">
        <f t="shared" si="321"/>
        <v>428605.15936391416</v>
      </c>
      <c r="AI2786" s="6" t="e">
        <f t="shared" si="323"/>
        <v>#N/A</v>
      </c>
    </row>
    <row r="2787" spans="1:35" x14ac:dyDescent="0.35">
      <c r="A2787" t="str">
        <f t="shared" si="322"/>
        <v>ST MARTINS MEDICAL CENTRECelandine Health and MetroCare PCNHillingdonE86033Apr1</v>
      </c>
      <c r="B2787" s="41" t="s">
        <v>544</v>
      </c>
      <c r="C2787" s="41" t="s">
        <v>485</v>
      </c>
      <c r="D2787" s="41" t="s">
        <v>8</v>
      </c>
      <c r="E2787" s="41" t="s">
        <v>286</v>
      </c>
      <c r="F2787" s="41" t="s">
        <v>286</v>
      </c>
      <c r="G2787" s="41" t="s">
        <v>756</v>
      </c>
      <c r="H2787" s="41">
        <v>1</v>
      </c>
      <c r="I2787" s="41">
        <v>5769.4512522925797</v>
      </c>
      <c r="J2787" s="41">
        <v>27170</v>
      </c>
      <c r="K2787" s="41">
        <v>0</v>
      </c>
      <c r="L2787" s="41">
        <v>502.64499999999998</v>
      </c>
      <c r="M2787" s="41">
        <v>0</v>
      </c>
      <c r="N2787" s="41">
        <v>3226</v>
      </c>
      <c r="O2787" s="41">
        <v>1642</v>
      </c>
      <c r="P2787" s="41">
        <v>64.197400000000002</v>
      </c>
      <c r="Q2787" s="41">
        <v>32.675800000000002</v>
      </c>
      <c r="R2787" s="41">
        <v>0</v>
      </c>
      <c r="S2787" s="41">
        <v>0</v>
      </c>
      <c r="T2787" s="41">
        <v>180</v>
      </c>
      <c r="U2787" s="41">
        <v>3.96</v>
      </c>
      <c r="V2787" s="41">
        <v>27170</v>
      </c>
      <c r="W2787" s="41">
        <v>502.64499999999998</v>
      </c>
      <c r="X2787" s="41">
        <v>5048</v>
      </c>
      <c r="Y2787" s="41">
        <v>100.83319999999999</v>
      </c>
      <c r="Z2787" s="6">
        <f>0</f>
        <v>0</v>
      </c>
      <c r="AA2787" s="6">
        <f t="shared" si="317"/>
        <v>502.64499999999998</v>
      </c>
      <c r="AB2787">
        <f>IF(ISBLANK(Table1[[#This Row],[FY2425_Cost]])=TRUE,#N/A,Table1[[#This Row],[FY2425_Cost]])</f>
        <v>100.83319999999999</v>
      </c>
      <c r="AC2787" s="6">
        <f t="shared" si="318"/>
        <v>-401.81180000000001</v>
      </c>
      <c r="AD2787" s="6">
        <f>SUMIFS($AB$3:AB2787,$B$3:B2787,B2787)</f>
        <v>100.83319999999999</v>
      </c>
      <c r="AE2787" s="6">
        <f t="shared" si="319"/>
        <v>2596.2530635316612</v>
      </c>
      <c r="AF2787" s="6">
        <f t="shared" si="320"/>
        <v>2596.2530635316612</v>
      </c>
      <c r="AG2787" s="6">
        <f>VLOOKUP(Table1[[#This Row],[PracticeCode]],$AP$3:$AS$345,4,FALSE)</f>
        <v>2596.2530635316612</v>
      </c>
      <c r="AH2787" s="27">
        <f t="shared" si="321"/>
        <v>188661.05594996738</v>
      </c>
      <c r="AI2787" s="6">
        <f t="shared" si="323"/>
        <v>0</v>
      </c>
    </row>
    <row r="2788" spans="1:35" x14ac:dyDescent="0.35">
      <c r="A2788" t="str">
        <f t="shared" si="322"/>
        <v>ST MARTINS MEDICAL CENTRECelandine Health and MetroCare PCNHillingdonE86033Aug5</v>
      </c>
      <c r="B2788" s="41" t="s">
        <v>544</v>
      </c>
      <c r="C2788" s="41" t="s">
        <v>485</v>
      </c>
      <c r="D2788" s="41" t="s">
        <v>8</v>
      </c>
      <c r="E2788" s="41" t="s">
        <v>286</v>
      </c>
      <c r="F2788" s="41" t="s">
        <v>286</v>
      </c>
      <c r="G2788" s="41" t="s">
        <v>760</v>
      </c>
      <c r="H2788" s="41">
        <v>5</v>
      </c>
      <c r="I2788" s="41">
        <v>5769.4512522925797</v>
      </c>
      <c r="J2788" s="41">
        <v>4583</v>
      </c>
      <c r="K2788" s="41">
        <v>6495</v>
      </c>
      <c r="L2788" s="41">
        <v>84.785499999999999</v>
      </c>
      <c r="M2788" s="41">
        <v>120.1575</v>
      </c>
      <c r="N2788" s="41">
        <v>23908</v>
      </c>
      <c r="O2788" s="41">
        <v>3373</v>
      </c>
      <c r="P2788" s="41">
        <v>475.76920000000001</v>
      </c>
      <c r="Q2788" s="41">
        <v>67.122700000000009</v>
      </c>
      <c r="R2788" s="41">
        <v>356</v>
      </c>
      <c r="S2788" s="41">
        <v>6.3723999999999998</v>
      </c>
      <c r="T2788" s="41">
        <v>1463</v>
      </c>
      <c r="U2788" s="41">
        <v>32.186</v>
      </c>
      <c r="V2788" s="41">
        <v>11434</v>
      </c>
      <c r="W2788" s="41">
        <v>211.31539999999998</v>
      </c>
      <c r="X2788" s="41">
        <v>28744</v>
      </c>
      <c r="Y2788" s="41">
        <v>575.07790000000011</v>
      </c>
      <c r="Z2788" s="6">
        <f>0</f>
        <v>0</v>
      </c>
      <c r="AA2788" s="6">
        <f t="shared" si="317"/>
        <v>211.31539999999998</v>
      </c>
      <c r="AB2788">
        <f>IF(ISBLANK(Table1[[#This Row],[FY2425_Cost]])=TRUE,#N/A,Table1[[#This Row],[FY2425_Cost]])</f>
        <v>575.07790000000011</v>
      </c>
      <c r="AC2788" s="6">
        <f t="shared" si="318"/>
        <v>363.76250000000016</v>
      </c>
      <c r="AD2788" s="6">
        <f>SUMIFS($AB$3:AB2788,$B$3:B2788,B2788)</f>
        <v>675.91110000000015</v>
      </c>
      <c r="AE2788" s="6">
        <f t="shared" si="319"/>
        <v>2596.2530635316612</v>
      </c>
      <c r="AF2788" s="6">
        <f t="shared" si="320"/>
        <v>2596.2530635316612</v>
      </c>
      <c r="AG2788" s="6">
        <f>VLOOKUP(Table1[[#This Row],[PracticeCode]],$AP$3:$AS$345,4,FALSE)</f>
        <v>2596.2530635316612</v>
      </c>
      <c r="AH2788" s="27">
        <f t="shared" si="321"/>
        <v>188661.05594996738</v>
      </c>
      <c r="AI2788" s="6">
        <f t="shared" si="323"/>
        <v>0</v>
      </c>
    </row>
    <row r="2789" spans="1:35" x14ac:dyDescent="0.35">
      <c r="A2789" t="str">
        <f t="shared" si="322"/>
        <v>ST MARTINS MEDICAL CENTRECelandine Health and MetroCare PCNHillingdonE86033Dec9</v>
      </c>
      <c r="B2789" s="41" t="s">
        <v>544</v>
      </c>
      <c r="C2789" s="41" t="s">
        <v>485</v>
      </c>
      <c r="D2789" s="41" t="s">
        <v>8</v>
      </c>
      <c r="E2789" s="41" t="s">
        <v>286</v>
      </c>
      <c r="F2789" s="41" t="s">
        <v>286</v>
      </c>
      <c r="G2789" s="41" t="s">
        <v>764</v>
      </c>
      <c r="H2789" s="41">
        <v>9</v>
      </c>
      <c r="I2789" s="41">
        <v>5769.4512522925797</v>
      </c>
      <c r="J2789" s="41">
        <v>23462</v>
      </c>
      <c r="K2789" s="41">
        <v>2287</v>
      </c>
      <c r="L2789" s="41">
        <v>466.8938</v>
      </c>
      <c r="M2789" s="41">
        <v>45.511300000000006</v>
      </c>
      <c r="N2789" s="41"/>
      <c r="O2789" s="41"/>
      <c r="P2789" s="41"/>
      <c r="Q2789" s="41"/>
      <c r="R2789" s="41">
        <v>231</v>
      </c>
      <c r="S2789" s="41">
        <v>4.1349</v>
      </c>
      <c r="T2789" s="41"/>
      <c r="U2789" s="41"/>
      <c r="V2789" s="41">
        <v>25980</v>
      </c>
      <c r="W2789" s="41">
        <v>516.54</v>
      </c>
      <c r="X2789" s="41"/>
      <c r="Y2789" s="41"/>
      <c r="Z2789" s="6">
        <f>0</f>
        <v>0</v>
      </c>
      <c r="AA2789" s="6">
        <f t="shared" si="317"/>
        <v>516.54</v>
      </c>
      <c r="AB2789" t="e">
        <f>IF(ISBLANK(Table1[[#This Row],[FY2425_Cost]])=TRUE,#N/A,Table1[[#This Row],[FY2425_Cost]])</f>
        <v>#N/A</v>
      </c>
      <c r="AC2789" s="6" t="e">
        <f t="shared" si="318"/>
        <v>#N/A</v>
      </c>
      <c r="AD2789" s="6" t="e">
        <f>SUMIFS($AB$3:AB2789,$B$3:B2789,B2789)</f>
        <v>#N/A</v>
      </c>
      <c r="AE2789" s="6">
        <f t="shared" si="319"/>
        <v>2596.2530635316612</v>
      </c>
      <c r="AF2789" s="6">
        <f t="shared" si="320"/>
        <v>2596.2530635316612</v>
      </c>
      <c r="AG2789" s="6">
        <f>VLOOKUP(Table1[[#This Row],[PracticeCode]],$AP$3:$AS$345,4,FALSE)</f>
        <v>2596.2530635316612</v>
      </c>
      <c r="AH2789" s="27">
        <f t="shared" si="321"/>
        <v>188661.05594996738</v>
      </c>
      <c r="AI2789" s="6" t="e">
        <f t="shared" si="323"/>
        <v>#N/A</v>
      </c>
    </row>
    <row r="2790" spans="1:35" x14ac:dyDescent="0.35">
      <c r="A2790" t="str">
        <f t="shared" si="322"/>
        <v>ST MARTINS MEDICAL CENTRECelandine Health and MetroCare PCNHillingdonE86033Feb11</v>
      </c>
      <c r="B2790" s="41" t="s">
        <v>544</v>
      </c>
      <c r="C2790" s="41" t="s">
        <v>485</v>
      </c>
      <c r="D2790" s="41" t="s">
        <v>8</v>
      </c>
      <c r="E2790" s="41" t="s">
        <v>286</v>
      </c>
      <c r="F2790" s="41" t="s">
        <v>286</v>
      </c>
      <c r="G2790" s="41" t="s">
        <v>766</v>
      </c>
      <c r="H2790" s="41">
        <v>11</v>
      </c>
      <c r="I2790" s="41">
        <v>5769.4512522925797</v>
      </c>
      <c r="J2790" s="41">
        <v>8833</v>
      </c>
      <c r="K2790" s="41">
        <v>1337</v>
      </c>
      <c r="L2790" s="41">
        <v>175.77670000000001</v>
      </c>
      <c r="M2790" s="41">
        <v>26.606300000000001</v>
      </c>
      <c r="N2790" s="41"/>
      <c r="O2790" s="41"/>
      <c r="P2790" s="41"/>
      <c r="Q2790" s="41"/>
      <c r="R2790" s="41">
        <v>300</v>
      </c>
      <c r="S2790" s="41">
        <v>5.37</v>
      </c>
      <c r="T2790" s="41"/>
      <c r="U2790" s="41"/>
      <c r="V2790" s="41">
        <v>10470</v>
      </c>
      <c r="W2790" s="41">
        <v>207.75300000000001</v>
      </c>
      <c r="X2790" s="41"/>
      <c r="Y2790" s="41"/>
      <c r="Z2790" s="6">
        <f>0</f>
        <v>0</v>
      </c>
      <c r="AA2790" s="6">
        <f t="shared" si="317"/>
        <v>207.75300000000001</v>
      </c>
      <c r="AB2790" t="e">
        <f>IF(ISBLANK(Table1[[#This Row],[FY2425_Cost]])=TRUE,#N/A,Table1[[#This Row],[FY2425_Cost]])</f>
        <v>#N/A</v>
      </c>
      <c r="AC2790" s="6" t="e">
        <f t="shared" si="318"/>
        <v>#N/A</v>
      </c>
      <c r="AD2790" s="6" t="e">
        <f>SUMIFS($AB$3:AB2790,$B$3:B2790,B2790)</f>
        <v>#N/A</v>
      </c>
      <c r="AE2790" s="6">
        <f t="shared" si="319"/>
        <v>2596.2530635316612</v>
      </c>
      <c r="AF2790" s="6">
        <f t="shared" si="320"/>
        <v>2596.2530635316612</v>
      </c>
      <c r="AG2790" s="6">
        <f>VLOOKUP(Table1[[#This Row],[PracticeCode]],$AP$3:$AS$345,4,FALSE)</f>
        <v>2596.2530635316612</v>
      </c>
      <c r="AH2790" s="27">
        <f t="shared" si="321"/>
        <v>188661.05594996738</v>
      </c>
      <c r="AI2790" s="6" t="e">
        <f t="shared" si="323"/>
        <v>#N/A</v>
      </c>
    </row>
    <row r="2791" spans="1:35" x14ac:dyDescent="0.35">
      <c r="A2791" t="str">
        <f t="shared" si="322"/>
        <v>ST MARTINS MEDICAL CENTRECelandine Health and MetroCare PCNHillingdonE86033Jan10</v>
      </c>
      <c r="B2791" s="41" t="s">
        <v>544</v>
      </c>
      <c r="C2791" s="41" t="s">
        <v>485</v>
      </c>
      <c r="D2791" s="41" t="s">
        <v>8</v>
      </c>
      <c r="E2791" s="41" t="s">
        <v>286</v>
      </c>
      <c r="F2791" s="41" t="s">
        <v>286</v>
      </c>
      <c r="G2791" s="41" t="s">
        <v>765</v>
      </c>
      <c r="H2791" s="41">
        <v>10</v>
      </c>
      <c r="I2791" s="41">
        <v>5769.4512522925797</v>
      </c>
      <c r="J2791" s="41">
        <v>6115</v>
      </c>
      <c r="K2791" s="41">
        <v>229</v>
      </c>
      <c r="L2791" s="41">
        <v>121.6885</v>
      </c>
      <c r="M2791" s="41">
        <v>4.5571000000000002</v>
      </c>
      <c r="N2791" s="41"/>
      <c r="O2791" s="41"/>
      <c r="P2791" s="41"/>
      <c r="Q2791" s="41"/>
      <c r="R2791" s="41">
        <v>366</v>
      </c>
      <c r="S2791" s="41">
        <v>6.5514000000000001</v>
      </c>
      <c r="T2791" s="41"/>
      <c r="U2791" s="41"/>
      <c r="V2791" s="41">
        <v>6710</v>
      </c>
      <c r="W2791" s="41">
        <v>132.797</v>
      </c>
      <c r="X2791" s="41"/>
      <c r="Y2791" s="41"/>
      <c r="Z2791" s="6">
        <f>0</f>
        <v>0</v>
      </c>
      <c r="AA2791" s="6">
        <f t="shared" si="317"/>
        <v>132.797</v>
      </c>
      <c r="AB2791" t="e">
        <f>IF(ISBLANK(Table1[[#This Row],[FY2425_Cost]])=TRUE,#N/A,Table1[[#This Row],[FY2425_Cost]])</f>
        <v>#N/A</v>
      </c>
      <c r="AC2791" s="6" t="e">
        <f t="shared" si="318"/>
        <v>#N/A</v>
      </c>
      <c r="AD2791" s="6" t="e">
        <f>SUMIFS($AB$3:AB2791,$B$3:B2791,B2791)</f>
        <v>#N/A</v>
      </c>
      <c r="AE2791" s="6">
        <f t="shared" si="319"/>
        <v>2596.2530635316612</v>
      </c>
      <c r="AF2791" s="6">
        <f t="shared" si="320"/>
        <v>2596.2530635316612</v>
      </c>
      <c r="AG2791" s="6">
        <f>VLOOKUP(Table1[[#This Row],[PracticeCode]],$AP$3:$AS$345,4,FALSE)</f>
        <v>2596.2530635316612</v>
      </c>
      <c r="AH2791" s="27">
        <f t="shared" si="321"/>
        <v>188661.05594996738</v>
      </c>
      <c r="AI2791" s="6" t="e">
        <f t="shared" si="323"/>
        <v>#N/A</v>
      </c>
    </row>
    <row r="2792" spans="1:35" x14ac:dyDescent="0.35">
      <c r="A2792" t="str">
        <f t="shared" si="322"/>
        <v>ST MARTINS MEDICAL CENTRECelandine Health and MetroCare PCNHillingdonE86033Jul4</v>
      </c>
      <c r="B2792" s="41" t="s">
        <v>544</v>
      </c>
      <c r="C2792" s="41" t="s">
        <v>485</v>
      </c>
      <c r="D2792" s="41" t="s">
        <v>8</v>
      </c>
      <c r="E2792" s="41" t="s">
        <v>286</v>
      </c>
      <c r="F2792" s="41" t="s">
        <v>286</v>
      </c>
      <c r="G2792" s="41" t="s">
        <v>759</v>
      </c>
      <c r="H2792" s="41">
        <v>4</v>
      </c>
      <c r="I2792" s="41">
        <v>5769.4512522925797</v>
      </c>
      <c r="J2792" s="41">
        <v>4690</v>
      </c>
      <c r="K2792" s="41">
        <v>2177</v>
      </c>
      <c r="L2792" s="41">
        <v>86.765000000000001</v>
      </c>
      <c r="M2792" s="41">
        <v>40.274499999999996</v>
      </c>
      <c r="N2792" s="41">
        <v>17974</v>
      </c>
      <c r="O2792" s="41">
        <v>41</v>
      </c>
      <c r="P2792" s="41">
        <v>357.68260000000004</v>
      </c>
      <c r="Q2792" s="41">
        <v>0.81590000000000007</v>
      </c>
      <c r="R2792" s="41">
        <v>243</v>
      </c>
      <c r="S2792" s="41">
        <v>4.3497000000000003</v>
      </c>
      <c r="T2792" s="41">
        <v>1387</v>
      </c>
      <c r="U2792" s="41">
        <v>30.513999999999999</v>
      </c>
      <c r="V2792" s="41">
        <v>7110</v>
      </c>
      <c r="W2792" s="41">
        <v>131.38920000000002</v>
      </c>
      <c r="X2792" s="41">
        <v>19402</v>
      </c>
      <c r="Y2792" s="41">
        <v>389.01250000000005</v>
      </c>
      <c r="Z2792" s="6">
        <f>0</f>
        <v>0</v>
      </c>
      <c r="AA2792" s="6">
        <f t="shared" si="317"/>
        <v>131.38920000000002</v>
      </c>
      <c r="AB2792">
        <f>IF(ISBLANK(Table1[[#This Row],[FY2425_Cost]])=TRUE,#N/A,Table1[[#This Row],[FY2425_Cost]])</f>
        <v>389.01250000000005</v>
      </c>
      <c r="AC2792" s="6">
        <f t="shared" si="318"/>
        <v>257.62330000000003</v>
      </c>
      <c r="AD2792" s="6" t="e">
        <f>SUMIFS($AB$3:AB2792,$B$3:B2792,B2792)</f>
        <v>#N/A</v>
      </c>
      <c r="AE2792" s="6">
        <f t="shared" si="319"/>
        <v>2596.2530635316612</v>
      </c>
      <c r="AF2792" s="6">
        <f t="shared" si="320"/>
        <v>2596.2530635316612</v>
      </c>
      <c r="AG2792" s="6">
        <f>VLOOKUP(Table1[[#This Row],[PracticeCode]],$AP$3:$AS$345,4,FALSE)</f>
        <v>2596.2530635316612</v>
      </c>
      <c r="AH2792" s="27">
        <f t="shared" si="321"/>
        <v>188661.05594996738</v>
      </c>
      <c r="AI2792" s="6" t="e">
        <f t="shared" si="323"/>
        <v>#N/A</v>
      </c>
    </row>
    <row r="2793" spans="1:35" x14ac:dyDescent="0.35">
      <c r="A2793" t="str">
        <f t="shared" si="322"/>
        <v>ST MARTINS MEDICAL CENTRECelandine Health and MetroCare PCNHillingdonE86033Jun3</v>
      </c>
      <c r="B2793" s="41" t="s">
        <v>544</v>
      </c>
      <c r="C2793" s="41" t="s">
        <v>485</v>
      </c>
      <c r="D2793" s="41" t="s">
        <v>8</v>
      </c>
      <c r="E2793" s="41" t="s">
        <v>286</v>
      </c>
      <c r="F2793" s="41" t="s">
        <v>286</v>
      </c>
      <c r="G2793" s="41" t="s">
        <v>758</v>
      </c>
      <c r="H2793" s="41">
        <v>3</v>
      </c>
      <c r="I2793" s="41">
        <v>5769.4512522925797</v>
      </c>
      <c r="J2793" s="41">
        <v>88711</v>
      </c>
      <c r="K2793" s="41">
        <v>875</v>
      </c>
      <c r="L2793" s="41">
        <v>1641.1534999999999</v>
      </c>
      <c r="M2793" s="41">
        <v>16.1875</v>
      </c>
      <c r="N2793" s="41">
        <v>40950</v>
      </c>
      <c r="O2793" s="41">
        <v>200</v>
      </c>
      <c r="P2793" s="41">
        <v>814.90500000000009</v>
      </c>
      <c r="Q2793" s="41">
        <v>3.9800000000000004</v>
      </c>
      <c r="R2793" s="41">
        <v>0</v>
      </c>
      <c r="S2793" s="41">
        <v>0</v>
      </c>
      <c r="T2793" s="41">
        <v>155</v>
      </c>
      <c r="U2793" s="41">
        <v>3.41</v>
      </c>
      <c r="V2793" s="41">
        <v>89586</v>
      </c>
      <c r="W2793" s="41">
        <v>1657.3409999999999</v>
      </c>
      <c r="X2793" s="41">
        <v>41305</v>
      </c>
      <c r="Y2793" s="41">
        <v>822.29500000000007</v>
      </c>
      <c r="Z2793" s="6">
        <f>0</f>
        <v>0</v>
      </c>
      <c r="AA2793" s="6">
        <f t="shared" si="317"/>
        <v>1657.3409999999999</v>
      </c>
      <c r="AB2793">
        <f>IF(ISBLANK(Table1[[#This Row],[FY2425_Cost]])=TRUE,#N/A,Table1[[#This Row],[FY2425_Cost]])</f>
        <v>822.29500000000007</v>
      </c>
      <c r="AC2793" s="6">
        <f t="shared" si="318"/>
        <v>-835.04599999999982</v>
      </c>
      <c r="AD2793" s="6" t="e">
        <f>SUMIFS($AB$3:AB2793,$B$3:B2793,B2793)</f>
        <v>#N/A</v>
      </c>
      <c r="AE2793" s="6">
        <f t="shared" si="319"/>
        <v>2596.2530635316612</v>
      </c>
      <c r="AF2793" s="6">
        <f t="shared" si="320"/>
        <v>2596.2530635316612</v>
      </c>
      <c r="AG2793" s="6">
        <f>VLOOKUP(Table1[[#This Row],[PracticeCode]],$AP$3:$AS$345,4,FALSE)</f>
        <v>2596.2530635316612</v>
      </c>
      <c r="AH2793" s="27">
        <f t="shared" si="321"/>
        <v>188661.05594996738</v>
      </c>
      <c r="AI2793" s="6" t="e">
        <f t="shared" si="323"/>
        <v>#N/A</v>
      </c>
    </row>
    <row r="2794" spans="1:35" x14ac:dyDescent="0.35">
      <c r="A2794" t="str">
        <f t="shared" si="322"/>
        <v>ST MARTINS MEDICAL CENTRECelandine Health and MetroCare PCNHillingdonE86033Mar12</v>
      </c>
      <c r="B2794" s="41" t="s">
        <v>544</v>
      </c>
      <c r="C2794" s="41" t="s">
        <v>485</v>
      </c>
      <c r="D2794" s="41" t="s">
        <v>8</v>
      </c>
      <c r="E2794" s="41" t="s">
        <v>286</v>
      </c>
      <c r="F2794" s="41" t="s">
        <v>286</v>
      </c>
      <c r="G2794" s="41" t="s">
        <v>767</v>
      </c>
      <c r="H2794" s="41">
        <v>12</v>
      </c>
      <c r="I2794" s="41">
        <v>5769.4512522925797</v>
      </c>
      <c r="J2794" s="41">
        <v>22435</v>
      </c>
      <c r="K2794" s="41">
        <v>312</v>
      </c>
      <c r="L2794" s="41">
        <v>446.45650000000001</v>
      </c>
      <c r="M2794" s="41">
        <v>6.2088000000000001</v>
      </c>
      <c r="N2794" s="41"/>
      <c r="O2794" s="41"/>
      <c r="P2794" s="41"/>
      <c r="Q2794" s="41"/>
      <c r="R2794" s="41">
        <v>297</v>
      </c>
      <c r="S2794" s="41">
        <v>5.3163</v>
      </c>
      <c r="T2794" s="41"/>
      <c r="U2794" s="41"/>
      <c r="V2794" s="41">
        <v>23044</v>
      </c>
      <c r="W2794" s="41">
        <v>457.98160000000001</v>
      </c>
      <c r="X2794" s="41"/>
      <c r="Y2794" s="41"/>
      <c r="Z2794" s="6">
        <f>0</f>
        <v>0</v>
      </c>
      <c r="AA2794" s="6">
        <f t="shared" si="317"/>
        <v>457.98160000000001</v>
      </c>
      <c r="AB2794" t="e">
        <f>IF(ISBLANK(Table1[[#This Row],[FY2425_Cost]])=TRUE,#N/A,Table1[[#This Row],[FY2425_Cost]])</f>
        <v>#N/A</v>
      </c>
      <c r="AC2794" s="6" t="e">
        <f t="shared" si="318"/>
        <v>#N/A</v>
      </c>
      <c r="AD2794" s="6" t="e">
        <f>SUMIFS($AB$3:AB2794,$B$3:B2794,B2794)</f>
        <v>#N/A</v>
      </c>
      <c r="AE2794" s="6">
        <f t="shared" si="319"/>
        <v>2596.2530635316612</v>
      </c>
      <c r="AF2794" s="6">
        <f t="shared" si="320"/>
        <v>2596.2530635316612</v>
      </c>
      <c r="AG2794" s="6">
        <f>VLOOKUP(Table1[[#This Row],[PracticeCode]],$AP$3:$AS$345,4,FALSE)</f>
        <v>2596.2530635316612</v>
      </c>
      <c r="AH2794" s="27">
        <f t="shared" si="321"/>
        <v>188661.05594996738</v>
      </c>
      <c r="AI2794" s="6" t="e">
        <f t="shared" si="323"/>
        <v>#N/A</v>
      </c>
    </row>
    <row r="2795" spans="1:35" x14ac:dyDescent="0.35">
      <c r="A2795" t="str">
        <f t="shared" si="322"/>
        <v>ST MARTINS MEDICAL CENTRECelandine Health and MetroCare PCNHillingdonE86033May2</v>
      </c>
      <c r="B2795" s="41" t="s">
        <v>544</v>
      </c>
      <c r="C2795" s="41" t="s">
        <v>485</v>
      </c>
      <c r="D2795" s="41" t="s">
        <v>8</v>
      </c>
      <c r="E2795" s="41" t="s">
        <v>286</v>
      </c>
      <c r="F2795" s="41" t="s">
        <v>286</v>
      </c>
      <c r="G2795" s="41" t="s">
        <v>757</v>
      </c>
      <c r="H2795" s="41">
        <v>2</v>
      </c>
      <c r="I2795" s="41">
        <v>5769.4512522925797</v>
      </c>
      <c r="J2795" s="41">
        <v>16258</v>
      </c>
      <c r="K2795" s="41">
        <v>0</v>
      </c>
      <c r="L2795" s="41">
        <v>300.77299999999997</v>
      </c>
      <c r="M2795" s="41">
        <v>0</v>
      </c>
      <c r="N2795" s="41">
        <v>5454</v>
      </c>
      <c r="O2795" s="41">
        <v>316</v>
      </c>
      <c r="P2795" s="41">
        <v>108.53460000000001</v>
      </c>
      <c r="Q2795" s="41">
        <v>6.2884000000000002</v>
      </c>
      <c r="R2795" s="41">
        <v>0</v>
      </c>
      <c r="S2795" s="41">
        <v>0</v>
      </c>
      <c r="T2795" s="41">
        <v>122</v>
      </c>
      <c r="U2795" s="41">
        <v>2.6840000000000002</v>
      </c>
      <c r="V2795" s="41">
        <v>16258</v>
      </c>
      <c r="W2795" s="41">
        <v>300.77299999999997</v>
      </c>
      <c r="X2795" s="41">
        <v>5892</v>
      </c>
      <c r="Y2795" s="41">
        <v>117.50700000000001</v>
      </c>
      <c r="Z2795" s="6">
        <f>0</f>
        <v>0</v>
      </c>
      <c r="AA2795" s="6">
        <f t="shared" si="317"/>
        <v>300.77299999999997</v>
      </c>
      <c r="AB2795">
        <f>IF(ISBLANK(Table1[[#This Row],[FY2425_Cost]])=TRUE,#N/A,Table1[[#This Row],[FY2425_Cost]])</f>
        <v>117.50700000000001</v>
      </c>
      <c r="AC2795" s="6">
        <f t="shared" si="318"/>
        <v>-183.26599999999996</v>
      </c>
      <c r="AD2795" s="6" t="e">
        <f>SUMIFS($AB$3:AB2795,$B$3:B2795,B2795)</f>
        <v>#N/A</v>
      </c>
      <c r="AE2795" s="6">
        <f t="shared" si="319"/>
        <v>2596.2530635316612</v>
      </c>
      <c r="AF2795" s="6">
        <f t="shared" si="320"/>
        <v>2596.2530635316612</v>
      </c>
      <c r="AG2795" s="6">
        <f>VLOOKUP(Table1[[#This Row],[PracticeCode]],$AP$3:$AS$345,4,FALSE)</f>
        <v>2596.2530635316612</v>
      </c>
      <c r="AH2795" s="27">
        <f t="shared" si="321"/>
        <v>188661.05594996738</v>
      </c>
      <c r="AI2795" s="6" t="e">
        <f t="shared" si="323"/>
        <v>#N/A</v>
      </c>
    </row>
    <row r="2796" spans="1:35" x14ac:dyDescent="0.35">
      <c r="A2796" t="str">
        <f t="shared" si="322"/>
        <v>ST MARTINS MEDICAL CENTRECelandine Health and MetroCare PCNHillingdonE86033Nov8</v>
      </c>
      <c r="B2796" s="41" t="s">
        <v>544</v>
      </c>
      <c r="C2796" s="41" t="s">
        <v>485</v>
      </c>
      <c r="D2796" s="41" t="s">
        <v>8</v>
      </c>
      <c r="E2796" s="41" t="s">
        <v>286</v>
      </c>
      <c r="F2796" s="41" t="s">
        <v>286</v>
      </c>
      <c r="G2796" s="41" t="s">
        <v>763</v>
      </c>
      <c r="H2796" s="41">
        <v>8</v>
      </c>
      <c r="I2796" s="41">
        <v>5769.4512522925797</v>
      </c>
      <c r="J2796" s="41">
        <v>8413</v>
      </c>
      <c r="K2796" s="41">
        <v>334</v>
      </c>
      <c r="L2796" s="41">
        <v>167.4187</v>
      </c>
      <c r="M2796" s="41">
        <v>6.6466000000000003</v>
      </c>
      <c r="N2796" s="41"/>
      <c r="O2796" s="41"/>
      <c r="P2796" s="41"/>
      <c r="Q2796" s="41"/>
      <c r="R2796" s="41">
        <v>342</v>
      </c>
      <c r="S2796" s="41">
        <v>6.1218000000000004</v>
      </c>
      <c r="T2796" s="41"/>
      <c r="U2796" s="41"/>
      <c r="V2796" s="41">
        <v>9089</v>
      </c>
      <c r="W2796" s="41">
        <v>180.18710000000002</v>
      </c>
      <c r="X2796" s="41"/>
      <c r="Y2796" s="41"/>
      <c r="Z2796" s="6">
        <f>0</f>
        <v>0</v>
      </c>
      <c r="AA2796" s="6">
        <f t="shared" si="317"/>
        <v>180.18710000000002</v>
      </c>
      <c r="AB2796" t="e">
        <f>IF(ISBLANK(Table1[[#This Row],[FY2425_Cost]])=TRUE,#N/A,Table1[[#This Row],[FY2425_Cost]])</f>
        <v>#N/A</v>
      </c>
      <c r="AC2796" s="6" t="e">
        <f t="shared" si="318"/>
        <v>#N/A</v>
      </c>
      <c r="AD2796" s="6" t="e">
        <f>SUMIFS($AB$3:AB2796,$B$3:B2796,B2796)</f>
        <v>#N/A</v>
      </c>
      <c r="AE2796" s="6">
        <f t="shared" si="319"/>
        <v>2596.2530635316612</v>
      </c>
      <c r="AF2796" s="6">
        <f t="shared" si="320"/>
        <v>2596.2530635316612</v>
      </c>
      <c r="AG2796" s="6">
        <f>VLOOKUP(Table1[[#This Row],[PracticeCode]],$AP$3:$AS$345,4,FALSE)</f>
        <v>2596.2530635316612</v>
      </c>
      <c r="AH2796" s="27">
        <f t="shared" si="321"/>
        <v>188661.05594996738</v>
      </c>
      <c r="AI2796" s="6" t="e">
        <f t="shared" si="323"/>
        <v>#N/A</v>
      </c>
    </row>
    <row r="2797" spans="1:35" x14ac:dyDescent="0.35">
      <c r="A2797" t="str">
        <f t="shared" si="322"/>
        <v>ST MARTINS MEDICAL CENTRECelandine Health and MetroCare PCNHillingdonE86033Oct7</v>
      </c>
      <c r="B2797" s="41" t="s">
        <v>544</v>
      </c>
      <c r="C2797" s="41" t="s">
        <v>485</v>
      </c>
      <c r="D2797" s="41" t="s">
        <v>8</v>
      </c>
      <c r="E2797" s="41" t="s">
        <v>286</v>
      </c>
      <c r="F2797" s="41" t="s">
        <v>286</v>
      </c>
      <c r="G2797" s="41" t="s">
        <v>762</v>
      </c>
      <c r="H2797" s="41">
        <v>7</v>
      </c>
      <c r="I2797" s="41">
        <v>5769.4512522925797</v>
      </c>
      <c r="J2797" s="41">
        <v>23082</v>
      </c>
      <c r="K2797" s="41">
        <v>5640</v>
      </c>
      <c r="L2797" s="41">
        <v>459.33180000000004</v>
      </c>
      <c r="M2797" s="41">
        <v>112.236</v>
      </c>
      <c r="N2797" s="41">
        <v>0</v>
      </c>
      <c r="O2797" s="41">
        <v>1326</v>
      </c>
      <c r="P2797" s="41">
        <v>0</v>
      </c>
      <c r="Q2797" s="41">
        <v>29.834999999999997</v>
      </c>
      <c r="R2797" s="41">
        <v>300</v>
      </c>
      <c r="S2797" s="41">
        <v>5.37</v>
      </c>
      <c r="T2797" s="41">
        <v>2392</v>
      </c>
      <c r="U2797" s="41">
        <v>52.624000000000002</v>
      </c>
      <c r="V2797" s="41">
        <v>29022</v>
      </c>
      <c r="W2797" s="41">
        <v>576.93780000000004</v>
      </c>
      <c r="X2797" s="41">
        <v>3718</v>
      </c>
      <c r="Y2797" s="41">
        <v>82.459000000000003</v>
      </c>
      <c r="Z2797" s="6">
        <f>0</f>
        <v>0</v>
      </c>
      <c r="AA2797" s="6">
        <f t="shared" si="317"/>
        <v>576.93780000000004</v>
      </c>
      <c r="AB2797">
        <f>IF(ISBLANK(Table1[[#This Row],[FY2425_Cost]])=TRUE,#N/A,Table1[[#This Row],[FY2425_Cost]])</f>
        <v>82.459000000000003</v>
      </c>
      <c r="AC2797" s="6">
        <f t="shared" si="318"/>
        <v>-494.47880000000004</v>
      </c>
      <c r="AD2797" s="6" t="e">
        <f>SUMIFS($AB$3:AB2797,$B$3:B2797,B2797)</f>
        <v>#N/A</v>
      </c>
      <c r="AE2797" s="6">
        <f t="shared" si="319"/>
        <v>2596.2530635316612</v>
      </c>
      <c r="AF2797" s="6">
        <f t="shared" si="320"/>
        <v>2596.2530635316612</v>
      </c>
      <c r="AG2797" s="6">
        <f>VLOOKUP(Table1[[#This Row],[PracticeCode]],$AP$3:$AS$345,4,FALSE)</f>
        <v>2596.2530635316612</v>
      </c>
      <c r="AH2797" s="27">
        <f t="shared" si="321"/>
        <v>188661.05594996738</v>
      </c>
      <c r="AI2797" s="6" t="e">
        <f t="shared" si="323"/>
        <v>#N/A</v>
      </c>
    </row>
    <row r="2798" spans="1:35" x14ac:dyDescent="0.35">
      <c r="A2798" t="str">
        <f t="shared" si="322"/>
        <v>ST MARTINS MEDICAL CENTRECelandine Health and MetroCare PCNHillingdonE86033Sep6</v>
      </c>
      <c r="B2798" s="41" t="s">
        <v>544</v>
      </c>
      <c r="C2798" s="41" t="s">
        <v>485</v>
      </c>
      <c r="D2798" s="41" t="s">
        <v>8</v>
      </c>
      <c r="E2798" s="41" t="s">
        <v>286</v>
      </c>
      <c r="F2798" s="41" t="s">
        <v>286</v>
      </c>
      <c r="G2798" s="41" t="s">
        <v>761</v>
      </c>
      <c r="H2798" s="41">
        <v>6</v>
      </c>
      <c r="I2798" s="41">
        <v>5769.4512522925797</v>
      </c>
      <c r="J2798" s="41">
        <v>9877</v>
      </c>
      <c r="K2798" s="41">
        <v>8597</v>
      </c>
      <c r="L2798" s="41">
        <v>196.5523</v>
      </c>
      <c r="M2798" s="41">
        <v>171.08030000000002</v>
      </c>
      <c r="N2798" s="41">
        <v>11331</v>
      </c>
      <c r="O2798" s="41">
        <v>6180</v>
      </c>
      <c r="P2798" s="41">
        <v>254.94749999999999</v>
      </c>
      <c r="Q2798" s="41">
        <v>139.04999999999998</v>
      </c>
      <c r="R2798" s="41">
        <v>401</v>
      </c>
      <c r="S2798" s="41">
        <v>7.1779000000000002</v>
      </c>
      <c r="T2798" s="41">
        <v>1896</v>
      </c>
      <c r="U2798" s="41">
        <v>41.712000000000003</v>
      </c>
      <c r="V2798" s="41">
        <v>18875</v>
      </c>
      <c r="W2798" s="41">
        <v>374.81050000000005</v>
      </c>
      <c r="X2798" s="41">
        <v>19407</v>
      </c>
      <c r="Y2798" s="41">
        <v>435.70949999999993</v>
      </c>
      <c r="Z2798" s="6">
        <f>0</f>
        <v>0</v>
      </c>
      <c r="AA2798" s="6">
        <f t="shared" si="317"/>
        <v>374.81050000000005</v>
      </c>
      <c r="AB2798">
        <f>IF(ISBLANK(Table1[[#This Row],[FY2425_Cost]])=TRUE,#N/A,Table1[[#This Row],[FY2425_Cost]])</f>
        <v>435.70949999999993</v>
      </c>
      <c r="AC2798" s="6">
        <f t="shared" si="318"/>
        <v>60.898999999999887</v>
      </c>
      <c r="AD2798" s="6" t="e">
        <f>SUMIFS($AB$3:AB2798,$B$3:B2798,B2798)</f>
        <v>#N/A</v>
      </c>
      <c r="AE2798" s="6">
        <f t="shared" si="319"/>
        <v>2596.2530635316612</v>
      </c>
      <c r="AF2798" s="6">
        <f t="shared" si="320"/>
        <v>2596.2530635316612</v>
      </c>
      <c r="AG2798" s="6">
        <f>VLOOKUP(Table1[[#This Row],[PracticeCode]],$AP$3:$AS$345,4,FALSE)</f>
        <v>2596.2530635316612</v>
      </c>
      <c r="AH2798" s="27">
        <f t="shared" si="321"/>
        <v>188661.05594996738</v>
      </c>
      <c r="AI2798" s="6" t="e">
        <f t="shared" si="323"/>
        <v>#N/A</v>
      </c>
    </row>
    <row r="2799" spans="1:35" x14ac:dyDescent="0.35">
      <c r="A2799" t="str">
        <f t="shared" si="322"/>
        <v>St Quintin Health CentreNeoHealthWest LondonY00507Apr1</v>
      </c>
      <c r="B2799" s="41" t="s">
        <v>664</v>
      </c>
      <c r="C2799" s="41" t="s">
        <v>441</v>
      </c>
      <c r="D2799" s="41" t="s">
        <v>29</v>
      </c>
      <c r="E2799" s="41" t="s">
        <v>291</v>
      </c>
      <c r="F2799" s="41" t="s">
        <v>291</v>
      </c>
      <c r="G2799" s="41" t="s">
        <v>756</v>
      </c>
      <c r="H2799" s="41">
        <v>1</v>
      </c>
      <c r="I2799" s="41">
        <v>3054.35808428475</v>
      </c>
      <c r="J2799" s="41">
        <v>974</v>
      </c>
      <c r="K2799" s="41">
        <v>0</v>
      </c>
      <c r="L2799" s="41">
        <v>18.018999999999998</v>
      </c>
      <c r="M2799" s="41">
        <v>0</v>
      </c>
      <c r="N2799" s="41">
        <v>21076</v>
      </c>
      <c r="O2799" s="41">
        <v>744</v>
      </c>
      <c r="P2799" s="41">
        <v>419.41240000000005</v>
      </c>
      <c r="Q2799" s="41">
        <v>14.8056</v>
      </c>
      <c r="R2799" s="41">
        <v>1937</v>
      </c>
      <c r="S2799" s="41">
        <v>34.6723</v>
      </c>
      <c r="T2799" s="41">
        <v>2300</v>
      </c>
      <c r="U2799" s="41">
        <v>50.6</v>
      </c>
      <c r="V2799" s="41">
        <v>2911</v>
      </c>
      <c r="W2799" s="41">
        <v>52.691299999999998</v>
      </c>
      <c r="X2799" s="41">
        <v>24120</v>
      </c>
      <c r="Y2799" s="41">
        <v>484.8180000000001</v>
      </c>
      <c r="Z2799" s="6">
        <f>0</f>
        <v>0</v>
      </c>
      <c r="AA2799" s="6">
        <f t="shared" si="317"/>
        <v>52.691299999999998</v>
      </c>
      <c r="AB2799">
        <f>IF(ISBLANK(Table1[[#This Row],[FY2425_Cost]])=TRUE,#N/A,Table1[[#This Row],[FY2425_Cost]])</f>
        <v>484.8180000000001</v>
      </c>
      <c r="AC2799" s="6">
        <f t="shared" si="318"/>
        <v>432.12670000000008</v>
      </c>
      <c r="AD2799" s="6">
        <f>SUMIFS($AB$3:AB2799,$B$3:B2799,B2799)</f>
        <v>484.8180000000001</v>
      </c>
      <c r="AE2799" s="6">
        <f t="shared" si="319"/>
        <v>1374.4611379281375</v>
      </c>
      <c r="AF2799" s="6">
        <f t="shared" si="320"/>
        <v>1374.4611379281375</v>
      </c>
      <c r="AG2799" s="6">
        <f>VLOOKUP(Table1[[#This Row],[PracticeCode]],$AP$3:$AS$345,4,FALSE)</f>
        <v>1374.4611379281375</v>
      </c>
      <c r="AH2799" s="27">
        <f t="shared" si="321"/>
        <v>99877.509356111332</v>
      </c>
      <c r="AI2799" s="6">
        <f t="shared" si="323"/>
        <v>0</v>
      </c>
    </row>
    <row r="2800" spans="1:35" x14ac:dyDescent="0.35">
      <c r="A2800" t="str">
        <f t="shared" si="322"/>
        <v>St Quintin Health CentreNeoHealthWest LondonY00507Aug5</v>
      </c>
      <c r="B2800" s="41" t="s">
        <v>664</v>
      </c>
      <c r="C2800" s="41" t="s">
        <v>441</v>
      </c>
      <c r="D2800" s="41" t="s">
        <v>29</v>
      </c>
      <c r="E2800" s="41" t="s">
        <v>291</v>
      </c>
      <c r="F2800" s="41" t="s">
        <v>291</v>
      </c>
      <c r="G2800" s="41" t="s">
        <v>760</v>
      </c>
      <c r="H2800" s="41">
        <v>5</v>
      </c>
      <c r="I2800" s="41">
        <v>3054.35808428475</v>
      </c>
      <c r="J2800" s="41">
        <v>8647</v>
      </c>
      <c r="K2800" s="41">
        <v>233</v>
      </c>
      <c r="L2800" s="41">
        <v>159.96949999999998</v>
      </c>
      <c r="M2800" s="41">
        <v>4.3105000000000002</v>
      </c>
      <c r="N2800" s="41">
        <v>3075</v>
      </c>
      <c r="O2800" s="41">
        <v>574</v>
      </c>
      <c r="P2800" s="41">
        <v>61.192500000000003</v>
      </c>
      <c r="Q2800" s="41">
        <v>11.422600000000001</v>
      </c>
      <c r="R2800" s="41">
        <v>2419</v>
      </c>
      <c r="S2800" s="41">
        <v>43.3001</v>
      </c>
      <c r="T2800" s="41">
        <v>1204</v>
      </c>
      <c r="U2800" s="41">
        <v>26.488</v>
      </c>
      <c r="V2800" s="41">
        <v>11299</v>
      </c>
      <c r="W2800" s="41">
        <v>207.58009999999996</v>
      </c>
      <c r="X2800" s="41">
        <v>4853</v>
      </c>
      <c r="Y2800" s="41">
        <v>99.103099999999998</v>
      </c>
      <c r="Z2800" s="6">
        <f>0</f>
        <v>0</v>
      </c>
      <c r="AA2800" s="6">
        <f t="shared" si="317"/>
        <v>207.58009999999996</v>
      </c>
      <c r="AB2800">
        <f>IF(ISBLANK(Table1[[#This Row],[FY2425_Cost]])=TRUE,#N/A,Table1[[#This Row],[FY2425_Cost]])</f>
        <v>99.103099999999998</v>
      </c>
      <c r="AC2800" s="6">
        <f t="shared" si="318"/>
        <v>-108.47699999999996</v>
      </c>
      <c r="AD2800" s="6">
        <f>SUMIFS($AB$3:AB2800,$B$3:B2800,B2800)</f>
        <v>583.92110000000014</v>
      </c>
      <c r="AE2800" s="6">
        <f t="shared" si="319"/>
        <v>1374.4611379281375</v>
      </c>
      <c r="AF2800" s="6">
        <f t="shared" si="320"/>
        <v>1374.4611379281375</v>
      </c>
      <c r="AG2800" s="6">
        <f>VLOOKUP(Table1[[#This Row],[PracticeCode]],$AP$3:$AS$345,4,FALSE)</f>
        <v>1374.4611379281375</v>
      </c>
      <c r="AH2800" s="27">
        <f t="shared" si="321"/>
        <v>99877.509356111332</v>
      </c>
      <c r="AI2800" s="6">
        <f t="shared" si="323"/>
        <v>0</v>
      </c>
    </row>
    <row r="2801" spans="1:35" x14ac:dyDescent="0.35">
      <c r="A2801" t="str">
        <f t="shared" si="322"/>
        <v>St Quintin Health CentreNeoHealthWest LondonY00507Dec9</v>
      </c>
      <c r="B2801" s="41" t="s">
        <v>664</v>
      </c>
      <c r="C2801" s="41" t="s">
        <v>441</v>
      </c>
      <c r="D2801" s="41" t="s">
        <v>29</v>
      </c>
      <c r="E2801" s="41" t="s">
        <v>291</v>
      </c>
      <c r="F2801" s="41" t="s">
        <v>291</v>
      </c>
      <c r="G2801" s="41" t="s">
        <v>764</v>
      </c>
      <c r="H2801" s="41">
        <v>9</v>
      </c>
      <c r="I2801" s="41">
        <v>3054.35808428475</v>
      </c>
      <c r="J2801" s="41">
        <v>1369</v>
      </c>
      <c r="K2801" s="41">
        <v>474</v>
      </c>
      <c r="L2801" s="41">
        <v>27.243100000000002</v>
      </c>
      <c r="M2801" s="41">
        <v>9.4326000000000008</v>
      </c>
      <c r="N2801" s="41"/>
      <c r="O2801" s="41"/>
      <c r="P2801" s="41"/>
      <c r="Q2801" s="41"/>
      <c r="R2801" s="41">
        <v>6829</v>
      </c>
      <c r="S2801" s="41">
        <v>122.23909999999999</v>
      </c>
      <c r="T2801" s="41"/>
      <c r="U2801" s="41"/>
      <c r="V2801" s="41">
        <v>8672</v>
      </c>
      <c r="W2801" s="41">
        <v>158.91480000000001</v>
      </c>
      <c r="X2801" s="41"/>
      <c r="Y2801" s="41"/>
      <c r="Z2801" s="6">
        <f>0</f>
        <v>0</v>
      </c>
      <c r="AA2801" s="6">
        <f t="shared" si="317"/>
        <v>158.91480000000001</v>
      </c>
      <c r="AB2801" t="e">
        <f>IF(ISBLANK(Table1[[#This Row],[FY2425_Cost]])=TRUE,#N/A,Table1[[#This Row],[FY2425_Cost]])</f>
        <v>#N/A</v>
      </c>
      <c r="AC2801" s="6" t="e">
        <f t="shared" si="318"/>
        <v>#N/A</v>
      </c>
      <c r="AD2801" s="6" t="e">
        <f>SUMIFS($AB$3:AB2801,$B$3:B2801,B2801)</f>
        <v>#N/A</v>
      </c>
      <c r="AE2801" s="6">
        <f t="shared" si="319"/>
        <v>1374.4611379281375</v>
      </c>
      <c r="AF2801" s="6">
        <f t="shared" si="320"/>
        <v>1374.4611379281375</v>
      </c>
      <c r="AG2801" s="6">
        <f>VLOOKUP(Table1[[#This Row],[PracticeCode]],$AP$3:$AS$345,4,FALSE)</f>
        <v>1374.4611379281375</v>
      </c>
      <c r="AH2801" s="27">
        <f t="shared" si="321"/>
        <v>99877.509356111332</v>
      </c>
      <c r="AI2801" s="6" t="e">
        <f t="shared" si="323"/>
        <v>#N/A</v>
      </c>
    </row>
    <row r="2802" spans="1:35" x14ac:dyDescent="0.35">
      <c r="A2802" t="str">
        <f t="shared" si="322"/>
        <v>St Quintin Health CentreNeoHealthWest LondonY00507Feb11</v>
      </c>
      <c r="B2802" s="41" t="s">
        <v>664</v>
      </c>
      <c r="C2802" s="41" t="s">
        <v>441</v>
      </c>
      <c r="D2802" s="41" t="s">
        <v>29</v>
      </c>
      <c r="E2802" s="41" t="s">
        <v>291</v>
      </c>
      <c r="F2802" s="41" t="s">
        <v>291</v>
      </c>
      <c r="G2802" s="41" t="s">
        <v>766</v>
      </c>
      <c r="H2802" s="41">
        <v>11</v>
      </c>
      <c r="I2802" s="41">
        <v>3054.35808428475</v>
      </c>
      <c r="J2802" s="41">
        <v>1416</v>
      </c>
      <c r="K2802" s="41">
        <v>438</v>
      </c>
      <c r="L2802" s="41">
        <v>28.1784</v>
      </c>
      <c r="M2802" s="41">
        <v>8.7162000000000006</v>
      </c>
      <c r="N2802" s="41"/>
      <c r="O2802" s="41"/>
      <c r="P2802" s="41"/>
      <c r="Q2802" s="41"/>
      <c r="R2802" s="41">
        <v>2558</v>
      </c>
      <c r="S2802" s="41">
        <v>45.788200000000003</v>
      </c>
      <c r="T2802" s="41"/>
      <c r="U2802" s="41"/>
      <c r="V2802" s="41">
        <v>4412</v>
      </c>
      <c r="W2802" s="41">
        <v>82.6828</v>
      </c>
      <c r="X2802" s="41"/>
      <c r="Y2802" s="41"/>
      <c r="Z2802" s="6">
        <f>0</f>
        <v>0</v>
      </c>
      <c r="AA2802" s="6">
        <f t="shared" si="317"/>
        <v>82.6828</v>
      </c>
      <c r="AB2802" t="e">
        <f>IF(ISBLANK(Table1[[#This Row],[FY2425_Cost]])=TRUE,#N/A,Table1[[#This Row],[FY2425_Cost]])</f>
        <v>#N/A</v>
      </c>
      <c r="AC2802" s="6" t="e">
        <f t="shared" si="318"/>
        <v>#N/A</v>
      </c>
      <c r="AD2802" s="6" t="e">
        <f>SUMIFS($AB$3:AB2802,$B$3:B2802,B2802)</f>
        <v>#N/A</v>
      </c>
      <c r="AE2802" s="6">
        <f t="shared" si="319"/>
        <v>1374.4611379281375</v>
      </c>
      <c r="AF2802" s="6">
        <f t="shared" si="320"/>
        <v>1374.4611379281375</v>
      </c>
      <c r="AG2802" s="6">
        <f>VLOOKUP(Table1[[#This Row],[PracticeCode]],$AP$3:$AS$345,4,FALSE)</f>
        <v>1374.4611379281375</v>
      </c>
      <c r="AH2802" s="27">
        <f t="shared" si="321"/>
        <v>99877.509356111332</v>
      </c>
      <c r="AI2802" s="6" t="e">
        <f t="shared" si="323"/>
        <v>#N/A</v>
      </c>
    </row>
    <row r="2803" spans="1:35" x14ac:dyDescent="0.35">
      <c r="A2803" t="str">
        <f t="shared" si="322"/>
        <v>St Quintin Health CentreNeoHealthWest LondonY00507Jan10</v>
      </c>
      <c r="B2803" s="41" t="s">
        <v>664</v>
      </c>
      <c r="C2803" s="41" t="s">
        <v>441</v>
      </c>
      <c r="D2803" s="41" t="s">
        <v>29</v>
      </c>
      <c r="E2803" s="41" t="s">
        <v>291</v>
      </c>
      <c r="F2803" s="41" t="s">
        <v>291</v>
      </c>
      <c r="G2803" s="41" t="s">
        <v>765</v>
      </c>
      <c r="H2803" s="41">
        <v>10</v>
      </c>
      <c r="I2803" s="41">
        <v>3054.35808428475</v>
      </c>
      <c r="J2803" s="41">
        <v>1005</v>
      </c>
      <c r="K2803" s="41">
        <v>584</v>
      </c>
      <c r="L2803" s="41">
        <v>19.999500000000001</v>
      </c>
      <c r="M2803" s="41">
        <v>11.621600000000001</v>
      </c>
      <c r="N2803" s="41"/>
      <c r="O2803" s="41"/>
      <c r="P2803" s="41"/>
      <c r="Q2803" s="41"/>
      <c r="R2803" s="41">
        <v>2603</v>
      </c>
      <c r="S2803" s="41">
        <v>46.593699999999998</v>
      </c>
      <c r="T2803" s="41"/>
      <c r="U2803" s="41"/>
      <c r="V2803" s="41">
        <v>4192</v>
      </c>
      <c r="W2803" s="41">
        <v>78.214799999999997</v>
      </c>
      <c r="X2803" s="41"/>
      <c r="Y2803" s="41"/>
      <c r="Z2803" s="6">
        <f>0</f>
        <v>0</v>
      </c>
      <c r="AA2803" s="6">
        <f t="shared" si="317"/>
        <v>78.214799999999997</v>
      </c>
      <c r="AB2803" t="e">
        <f>IF(ISBLANK(Table1[[#This Row],[FY2425_Cost]])=TRUE,#N/A,Table1[[#This Row],[FY2425_Cost]])</f>
        <v>#N/A</v>
      </c>
      <c r="AC2803" s="6" t="e">
        <f t="shared" si="318"/>
        <v>#N/A</v>
      </c>
      <c r="AD2803" s="6" t="e">
        <f>SUMIFS($AB$3:AB2803,$B$3:B2803,B2803)</f>
        <v>#N/A</v>
      </c>
      <c r="AE2803" s="6">
        <f t="shared" si="319"/>
        <v>1374.4611379281375</v>
      </c>
      <c r="AF2803" s="6">
        <f t="shared" si="320"/>
        <v>1374.4611379281375</v>
      </c>
      <c r="AG2803" s="6">
        <f>VLOOKUP(Table1[[#This Row],[PracticeCode]],$AP$3:$AS$345,4,FALSE)</f>
        <v>1374.4611379281375</v>
      </c>
      <c r="AH2803" s="27">
        <f t="shared" si="321"/>
        <v>99877.509356111332</v>
      </c>
      <c r="AI2803" s="6" t="e">
        <f t="shared" si="323"/>
        <v>#N/A</v>
      </c>
    </row>
    <row r="2804" spans="1:35" x14ac:dyDescent="0.35">
      <c r="A2804" t="str">
        <f t="shared" si="322"/>
        <v>St Quintin Health CentreNeoHealthWest LondonY00507Jul4</v>
      </c>
      <c r="B2804" s="41" t="s">
        <v>664</v>
      </c>
      <c r="C2804" s="41" t="s">
        <v>441</v>
      </c>
      <c r="D2804" s="41" t="s">
        <v>29</v>
      </c>
      <c r="E2804" s="41" t="s">
        <v>291</v>
      </c>
      <c r="F2804" s="41" t="s">
        <v>291</v>
      </c>
      <c r="G2804" s="41" t="s">
        <v>759</v>
      </c>
      <c r="H2804" s="41">
        <v>4</v>
      </c>
      <c r="I2804" s="41">
        <v>3054.35808428475</v>
      </c>
      <c r="J2804" s="41">
        <v>1545</v>
      </c>
      <c r="K2804" s="41">
        <v>91</v>
      </c>
      <c r="L2804" s="41">
        <v>28.5825</v>
      </c>
      <c r="M2804" s="41">
        <v>1.6835</v>
      </c>
      <c r="N2804" s="41">
        <v>3972</v>
      </c>
      <c r="O2804" s="41">
        <v>1034</v>
      </c>
      <c r="P2804" s="41">
        <v>79.0428</v>
      </c>
      <c r="Q2804" s="41">
        <v>20.576600000000003</v>
      </c>
      <c r="R2804" s="41">
        <v>2749</v>
      </c>
      <c r="S2804" s="41">
        <v>49.207099999999997</v>
      </c>
      <c r="T2804" s="41">
        <v>1505</v>
      </c>
      <c r="U2804" s="41">
        <v>33.11</v>
      </c>
      <c r="V2804" s="41">
        <v>4385</v>
      </c>
      <c r="W2804" s="41">
        <v>79.473099999999988</v>
      </c>
      <c r="X2804" s="41">
        <v>6511</v>
      </c>
      <c r="Y2804" s="41">
        <v>132.7294</v>
      </c>
      <c r="Z2804" s="6">
        <f>0</f>
        <v>0</v>
      </c>
      <c r="AA2804" s="6">
        <f t="shared" si="317"/>
        <v>79.473099999999988</v>
      </c>
      <c r="AB2804">
        <f>IF(ISBLANK(Table1[[#This Row],[FY2425_Cost]])=TRUE,#N/A,Table1[[#This Row],[FY2425_Cost]])</f>
        <v>132.7294</v>
      </c>
      <c r="AC2804" s="6">
        <f t="shared" si="318"/>
        <v>53.25630000000001</v>
      </c>
      <c r="AD2804" s="6" t="e">
        <f>SUMIFS($AB$3:AB2804,$B$3:B2804,B2804)</f>
        <v>#N/A</v>
      </c>
      <c r="AE2804" s="6">
        <f t="shared" si="319"/>
        <v>1374.4611379281375</v>
      </c>
      <c r="AF2804" s="6">
        <f t="shared" si="320"/>
        <v>1374.4611379281375</v>
      </c>
      <c r="AG2804" s="6">
        <f>VLOOKUP(Table1[[#This Row],[PracticeCode]],$AP$3:$AS$345,4,FALSE)</f>
        <v>1374.4611379281375</v>
      </c>
      <c r="AH2804" s="27">
        <f t="shared" si="321"/>
        <v>99877.509356111332</v>
      </c>
      <c r="AI2804" s="6" t="e">
        <f t="shared" si="323"/>
        <v>#N/A</v>
      </c>
    </row>
    <row r="2805" spans="1:35" x14ac:dyDescent="0.35">
      <c r="A2805" t="str">
        <f t="shared" si="322"/>
        <v>St Quintin Health CentreNeoHealthWest LondonY00507Jun3</v>
      </c>
      <c r="B2805" s="41" t="s">
        <v>664</v>
      </c>
      <c r="C2805" s="41" t="s">
        <v>441</v>
      </c>
      <c r="D2805" s="41" t="s">
        <v>29</v>
      </c>
      <c r="E2805" s="41" t="s">
        <v>291</v>
      </c>
      <c r="F2805" s="41" t="s">
        <v>291</v>
      </c>
      <c r="G2805" s="41" t="s">
        <v>758</v>
      </c>
      <c r="H2805" s="41">
        <v>3</v>
      </c>
      <c r="I2805" s="41">
        <v>3054.35808428475</v>
      </c>
      <c r="J2805" s="41">
        <v>1340</v>
      </c>
      <c r="K2805" s="41">
        <v>15</v>
      </c>
      <c r="L2805" s="41">
        <v>24.79</v>
      </c>
      <c r="M2805" s="41">
        <v>0.27749999999999997</v>
      </c>
      <c r="N2805" s="41">
        <v>3098</v>
      </c>
      <c r="O2805" s="41">
        <v>910</v>
      </c>
      <c r="P2805" s="41">
        <v>61.650200000000005</v>
      </c>
      <c r="Q2805" s="41">
        <v>18.109000000000002</v>
      </c>
      <c r="R2805" s="41">
        <v>3360</v>
      </c>
      <c r="S2805" s="41">
        <v>60.143999999999998</v>
      </c>
      <c r="T2805" s="41">
        <v>1732</v>
      </c>
      <c r="U2805" s="41">
        <v>38.103999999999999</v>
      </c>
      <c r="V2805" s="41">
        <v>4715</v>
      </c>
      <c r="W2805" s="41">
        <v>85.211500000000001</v>
      </c>
      <c r="X2805" s="41">
        <v>5740</v>
      </c>
      <c r="Y2805" s="41">
        <v>117.86320000000001</v>
      </c>
      <c r="Z2805" s="6">
        <f>0</f>
        <v>0</v>
      </c>
      <c r="AA2805" s="6">
        <f t="shared" si="317"/>
        <v>85.211500000000001</v>
      </c>
      <c r="AB2805">
        <f>IF(ISBLANK(Table1[[#This Row],[FY2425_Cost]])=TRUE,#N/A,Table1[[#This Row],[FY2425_Cost]])</f>
        <v>117.86320000000001</v>
      </c>
      <c r="AC2805" s="6">
        <f t="shared" si="318"/>
        <v>32.651700000000005</v>
      </c>
      <c r="AD2805" s="6" t="e">
        <f>SUMIFS($AB$3:AB2805,$B$3:B2805,B2805)</f>
        <v>#N/A</v>
      </c>
      <c r="AE2805" s="6">
        <f t="shared" si="319"/>
        <v>1374.4611379281375</v>
      </c>
      <c r="AF2805" s="6">
        <f t="shared" si="320"/>
        <v>1374.4611379281375</v>
      </c>
      <c r="AG2805" s="6">
        <f>VLOOKUP(Table1[[#This Row],[PracticeCode]],$AP$3:$AS$345,4,FALSE)</f>
        <v>1374.4611379281375</v>
      </c>
      <c r="AH2805" s="27">
        <f t="shared" si="321"/>
        <v>99877.509356111332</v>
      </c>
      <c r="AI2805" s="6" t="e">
        <f t="shared" si="323"/>
        <v>#N/A</v>
      </c>
    </row>
    <row r="2806" spans="1:35" x14ac:dyDescent="0.35">
      <c r="A2806" t="str">
        <f t="shared" si="322"/>
        <v>St Quintin Health CentreNeoHealthWest LondonY00507Mar12</v>
      </c>
      <c r="B2806" s="41" t="s">
        <v>664</v>
      </c>
      <c r="C2806" s="41" t="s">
        <v>441</v>
      </c>
      <c r="D2806" s="41" t="s">
        <v>29</v>
      </c>
      <c r="E2806" s="41" t="s">
        <v>291</v>
      </c>
      <c r="F2806" s="41" t="s">
        <v>291</v>
      </c>
      <c r="G2806" s="41" t="s">
        <v>767</v>
      </c>
      <c r="H2806" s="41">
        <v>12</v>
      </c>
      <c r="I2806" s="41">
        <v>3054.35808428475</v>
      </c>
      <c r="J2806" s="41">
        <v>1548</v>
      </c>
      <c r="K2806" s="41">
        <v>632</v>
      </c>
      <c r="L2806" s="41">
        <v>30.805200000000003</v>
      </c>
      <c r="M2806" s="41">
        <v>12.5768</v>
      </c>
      <c r="N2806" s="41"/>
      <c r="O2806" s="41"/>
      <c r="P2806" s="41"/>
      <c r="Q2806" s="41"/>
      <c r="R2806" s="41">
        <v>1961</v>
      </c>
      <c r="S2806" s="41">
        <v>35.101900000000001</v>
      </c>
      <c r="T2806" s="41"/>
      <c r="U2806" s="41"/>
      <c r="V2806" s="41">
        <v>4141</v>
      </c>
      <c r="W2806" s="41">
        <v>78.483900000000006</v>
      </c>
      <c r="X2806" s="41"/>
      <c r="Y2806" s="41"/>
      <c r="Z2806" s="6">
        <f>0</f>
        <v>0</v>
      </c>
      <c r="AA2806" s="6">
        <f t="shared" si="317"/>
        <v>78.483900000000006</v>
      </c>
      <c r="AB2806" t="e">
        <f>IF(ISBLANK(Table1[[#This Row],[FY2425_Cost]])=TRUE,#N/A,Table1[[#This Row],[FY2425_Cost]])</f>
        <v>#N/A</v>
      </c>
      <c r="AC2806" s="6" t="e">
        <f t="shared" si="318"/>
        <v>#N/A</v>
      </c>
      <c r="AD2806" s="6" t="e">
        <f>SUMIFS($AB$3:AB2806,$B$3:B2806,B2806)</f>
        <v>#N/A</v>
      </c>
      <c r="AE2806" s="6">
        <f t="shared" si="319"/>
        <v>1374.4611379281375</v>
      </c>
      <c r="AF2806" s="6">
        <f t="shared" si="320"/>
        <v>1374.4611379281375</v>
      </c>
      <c r="AG2806" s="6">
        <f>VLOOKUP(Table1[[#This Row],[PracticeCode]],$AP$3:$AS$345,4,FALSE)</f>
        <v>1374.4611379281375</v>
      </c>
      <c r="AH2806" s="27">
        <f t="shared" si="321"/>
        <v>99877.509356111332</v>
      </c>
      <c r="AI2806" s="6" t="e">
        <f t="shared" si="323"/>
        <v>#N/A</v>
      </c>
    </row>
    <row r="2807" spans="1:35" x14ac:dyDescent="0.35">
      <c r="A2807" t="str">
        <f t="shared" si="322"/>
        <v>St Quintin Health CentreNeoHealthWest LondonY00507May2</v>
      </c>
      <c r="B2807" s="41" t="s">
        <v>664</v>
      </c>
      <c r="C2807" s="41" t="s">
        <v>441</v>
      </c>
      <c r="D2807" s="41" t="s">
        <v>29</v>
      </c>
      <c r="E2807" s="41" t="s">
        <v>291</v>
      </c>
      <c r="F2807" s="41" t="s">
        <v>291</v>
      </c>
      <c r="G2807" s="41" t="s">
        <v>757</v>
      </c>
      <c r="H2807" s="41">
        <v>2</v>
      </c>
      <c r="I2807" s="41">
        <v>3054.35808428475</v>
      </c>
      <c r="J2807" s="41">
        <v>1581</v>
      </c>
      <c r="K2807" s="41">
        <v>0</v>
      </c>
      <c r="L2807" s="41">
        <v>29.2485</v>
      </c>
      <c r="M2807" s="41">
        <v>0</v>
      </c>
      <c r="N2807" s="41">
        <v>2418</v>
      </c>
      <c r="O2807" s="41">
        <v>226</v>
      </c>
      <c r="P2807" s="41">
        <v>48.118200000000002</v>
      </c>
      <c r="Q2807" s="41">
        <v>4.4973999999999998</v>
      </c>
      <c r="R2807" s="41">
        <v>3274</v>
      </c>
      <c r="S2807" s="41">
        <v>58.604599999999998</v>
      </c>
      <c r="T2807" s="41">
        <v>1891</v>
      </c>
      <c r="U2807" s="41">
        <v>41.601999999999997</v>
      </c>
      <c r="V2807" s="41">
        <v>4855</v>
      </c>
      <c r="W2807" s="41">
        <v>87.853099999999998</v>
      </c>
      <c r="X2807" s="41">
        <v>4535</v>
      </c>
      <c r="Y2807" s="41">
        <v>94.217600000000004</v>
      </c>
      <c r="Z2807" s="6">
        <f>0</f>
        <v>0</v>
      </c>
      <c r="AA2807" s="6">
        <f t="shared" ref="AA2807:AA2870" si="324">IFERROR(W2807*1,#N/A)</f>
        <v>87.853099999999998</v>
      </c>
      <c r="AB2807">
        <f>IF(ISBLANK(Table1[[#This Row],[FY2425_Cost]])=TRUE,#N/A,Table1[[#This Row],[FY2425_Cost]])</f>
        <v>94.217600000000004</v>
      </c>
      <c r="AC2807" s="6">
        <f t="shared" ref="AC2807:AC2870" si="325">AB2807-AA2807</f>
        <v>6.3645000000000067</v>
      </c>
      <c r="AD2807" s="6" t="e">
        <f>SUMIFS($AB$3:AB2807,$B$3:B2807,B2807)</f>
        <v>#N/A</v>
      </c>
      <c r="AE2807" s="6">
        <f t="shared" ref="AE2807:AE2870" si="326">IFERROR(I2807*$AE$1,#N/A)</f>
        <v>1374.4611379281375</v>
      </c>
      <c r="AF2807" s="6">
        <f t="shared" ref="AF2807:AF2870" si="327">AE2807+Z2807</f>
        <v>1374.4611379281375</v>
      </c>
      <c r="AG2807" s="6">
        <f>VLOOKUP(Table1[[#This Row],[PracticeCode]],$AP$3:$AS$345,4,FALSE)</f>
        <v>1374.4611379281375</v>
      </c>
      <c r="AH2807" s="27">
        <f t="shared" ref="AH2807:AH2870" si="328">IFERROR(I2807*$AH$1,#N/A)</f>
        <v>99877.509356111332</v>
      </c>
      <c r="AI2807" s="6" t="e">
        <f t="shared" si="323"/>
        <v>#N/A</v>
      </c>
    </row>
    <row r="2808" spans="1:35" x14ac:dyDescent="0.35">
      <c r="A2808" t="str">
        <f t="shared" si="322"/>
        <v>St Quintin Health CentreNeoHealthWest LondonY00507Nov8</v>
      </c>
      <c r="B2808" s="41" t="s">
        <v>664</v>
      </c>
      <c r="C2808" s="41" t="s">
        <v>441</v>
      </c>
      <c r="D2808" s="41" t="s">
        <v>29</v>
      </c>
      <c r="E2808" s="41" t="s">
        <v>291</v>
      </c>
      <c r="F2808" s="41" t="s">
        <v>291</v>
      </c>
      <c r="G2808" s="41" t="s">
        <v>763</v>
      </c>
      <c r="H2808" s="41">
        <v>8</v>
      </c>
      <c r="I2808" s="41">
        <v>3054.35808428475</v>
      </c>
      <c r="J2808" s="41">
        <v>1707</v>
      </c>
      <c r="K2808" s="41">
        <v>936</v>
      </c>
      <c r="L2808" s="41">
        <v>33.969300000000004</v>
      </c>
      <c r="M2808" s="41">
        <v>18.6264</v>
      </c>
      <c r="N2808" s="41"/>
      <c r="O2808" s="41"/>
      <c r="P2808" s="41"/>
      <c r="Q2808" s="41"/>
      <c r="R2808" s="41">
        <v>2066</v>
      </c>
      <c r="S2808" s="41">
        <v>36.981400000000001</v>
      </c>
      <c r="T2808" s="41"/>
      <c r="U2808" s="41"/>
      <c r="V2808" s="41">
        <v>4709</v>
      </c>
      <c r="W2808" s="41">
        <v>89.577100000000002</v>
      </c>
      <c r="X2808" s="41"/>
      <c r="Y2808" s="41"/>
      <c r="Z2808" s="6">
        <f>0</f>
        <v>0</v>
      </c>
      <c r="AA2808" s="6">
        <f t="shared" si="324"/>
        <v>89.577100000000002</v>
      </c>
      <c r="AB2808" t="e">
        <f>IF(ISBLANK(Table1[[#This Row],[FY2425_Cost]])=TRUE,#N/A,Table1[[#This Row],[FY2425_Cost]])</f>
        <v>#N/A</v>
      </c>
      <c r="AC2808" s="6" t="e">
        <f t="shared" si="325"/>
        <v>#N/A</v>
      </c>
      <c r="AD2808" s="6" t="e">
        <f>SUMIFS($AB$3:AB2808,$B$3:B2808,B2808)</f>
        <v>#N/A</v>
      </c>
      <c r="AE2808" s="6">
        <f t="shared" si="326"/>
        <v>1374.4611379281375</v>
      </c>
      <c r="AF2808" s="6">
        <f t="shared" si="327"/>
        <v>1374.4611379281375</v>
      </c>
      <c r="AG2808" s="6">
        <f>VLOOKUP(Table1[[#This Row],[PracticeCode]],$AP$3:$AS$345,4,FALSE)</f>
        <v>1374.4611379281375</v>
      </c>
      <c r="AH2808" s="27">
        <f t="shared" si="328"/>
        <v>99877.509356111332</v>
      </c>
      <c r="AI2808" s="6" t="e">
        <f t="shared" si="323"/>
        <v>#N/A</v>
      </c>
    </row>
    <row r="2809" spans="1:35" x14ac:dyDescent="0.35">
      <c r="A2809" t="str">
        <f t="shared" si="322"/>
        <v>St Quintin Health CentreNeoHealthWest LondonY00507Oct7</v>
      </c>
      <c r="B2809" s="41" t="s">
        <v>664</v>
      </c>
      <c r="C2809" s="41" t="s">
        <v>441</v>
      </c>
      <c r="D2809" s="41" t="s">
        <v>29</v>
      </c>
      <c r="E2809" s="41" t="s">
        <v>291</v>
      </c>
      <c r="F2809" s="41" t="s">
        <v>291</v>
      </c>
      <c r="G2809" s="41" t="s">
        <v>762</v>
      </c>
      <c r="H2809" s="41">
        <v>7</v>
      </c>
      <c r="I2809" s="41">
        <v>3054.35808428475</v>
      </c>
      <c r="J2809" s="41">
        <v>7189</v>
      </c>
      <c r="K2809" s="41">
        <v>2166</v>
      </c>
      <c r="L2809" s="41">
        <v>143.06110000000001</v>
      </c>
      <c r="M2809" s="41">
        <v>43.103400000000001</v>
      </c>
      <c r="N2809" s="41">
        <v>0</v>
      </c>
      <c r="O2809" s="41">
        <v>1528</v>
      </c>
      <c r="P2809" s="41">
        <v>0</v>
      </c>
      <c r="Q2809" s="41">
        <v>34.379999999999995</v>
      </c>
      <c r="R2809" s="41">
        <v>2552</v>
      </c>
      <c r="S2809" s="41">
        <v>45.680799999999998</v>
      </c>
      <c r="T2809" s="41">
        <v>8132</v>
      </c>
      <c r="U2809" s="41">
        <v>178.904</v>
      </c>
      <c r="V2809" s="41">
        <v>11907</v>
      </c>
      <c r="W2809" s="41">
        <v>231.84530000000001</v>
      </c>
      <c r="X2809" s="41">
        <v>9660</v>
      </c>
      <c r="Y2809" s="41">
        <v>213.28399999999999</v>
      </c>
      <c r="Z2809" s="6">
        <f>0</f>
        <v>0</v>
      </c>
      <c r="AA2809" s="6">
        <f t="shared" si="324"/>
        <v>231.84530000000001</v>
      </c>
      <c r="AB2809">
        <f>IF(ISBLANK(Table1[[#This Row],[FY2425_Cost]])=TRUE,#N/A,Table1[[#This Row],[FY2425_Cost]])</f>
        <v>213.28399999999999</v>
      </c>
      <c r="AC2809" s="6">
        <f t="shared" si="325"/>
        <v>-18.561300000000017</v>
      </c>
      <c r="AD2809" s="6" t="e">
        <f>SUMIFS($AB$3:AB2809,$B$3:B2809,B2809)</f>
        <v>#N/A</v>
      </c>
      <c r="AE2809" s="6">
        <f t="shared" si="326"/>
        <v>1374.4611379281375</v>
      </c>
      <c r="AF2809" s="6">
        <f t="shared" si="327"/>
        <v>1374.4611379281375</v>
      </c>
      <c r="AG2809" s="6">
        <f>VLOOKUP(Table1[[#This Row],[PracticeCode]],$AP$3:$AS$345,4,FALSE)</f>
        <v>1374.4611379281375</v>
      </c>
      <c r="AH2809" s="27">
        <f t="shared" si="328"/>
        <v>99877.509356111332</v>
      </c>
      <c r="AI2809" s="6" t="e">
        <f t="shared" si="323"/>
        <v>#N/A</v>
      </c>
    </row>
    <row r="2810" spans="1:35" x14ac:dyDescent="0.35">
      <c r="A2810" t="str">
        <f t="shared" si="322"/>
        <v>St Quintin Health CentreNeoHealthWest LondonY00507Sep6</v>
      </c>
      <c r="B2810" s="41" t="s">
        <v>664</v>
      </c>
      <c r="C2810" s="41" t="s">
        <v>441</v>
      </c>
      <c r="D2810" s="41" t="s">
        <v>29</v>
      </c>
      <c r="E2810" s="41" t="s">
        <v>291</v>
      </c>
      <c r="F2810" s="41" t="s">
        <v>291</v>
      </c>
      <c r="G2810" s="41" t="s">
        <v>761</v>
      </c>
      <c r="H2810" s="41">
        <v>6</v>
      </c>
      <c r="I2810" s="41">
        <v>3054.35808428475</v>
      </c>
      <c r="J2810" s="41">
        <v>1470</v>
      </c>
      <c r="K2810" s="41">
        <v>1979</v>
      </c>
      <c r="L2810" s="41">
        <v>29.253</v>
      </c>
      <c r="M2810" s="41">
        <v>39.382100000000001</v>
      </c>
      <c r="N2810" s="41">
        <v>3833</v>
      </c>
      <c r="O2810" s="41">
        <v>879</v>
      </c>
      <c r="P2810" s="41">
        <v>86.242499999999993</v>
      </c>
      <c r="Q2810" s="41">
        <v>19.7775</v>
      </c>
      <c r="R2810" s="41">
        <v>3822</v>
      </c>
      <c r="S2810" s="41">
        <v>68.413799999999995</v>
      </c>
      <c r="T2810" s="41">
        <v>2106</v>
      </c>
      <c r="U2810" s="41">
        <v>46.332000000000001</v>
      </c>
      <c r="V2810" s="41">
        <v>7271</v>
      </c>
      <c r="W2810" s="41">
        <v>137.0489</v>
      </c>
      <c r="X2810" s="41">
        <v>6818</v>
      </c>
      <c r="Y2810" s="41">
        <v>152.352</v>
      </c>
      <c r="Z2810" s="6">
        <f>0</f>
        <v>0</v>
      </c>
      <c r="AA2810" s="6">
        <f t="shared" si="324"/>
        <v>137.0489</v>
      </c>
      <c r="AB2810">
        <f>IF(ISBLANK(Table1[[#This Row],[FY2425_Cost]])=TRUE,#N/A,Table1[[#This Row],[FY2425_Cost]])</f>
        <v>152.352</v>
      </c>
      <c r="AC2810" s="6">
        <f t="shared" si="325"/>
        <v>15.303100000000001</v>
      </c>
      <c r="AD2810" s="6" t="e">
        <f>SUMIFS($AB$3:AB2810,$B$3:B2810,B2810)</f>
        <v>#N/A</v>
      </c>
      <c r="AE2810" s="6">
        <f t="shared" si="326"/>
        <v>1374.4611379281375</v>
      </c>
      <c r="AF2810" s="6">
        <f t="shared" si="327"/>
        <v>1374.4611379281375</v>
      </c>
      <c r="AG2810" s="6">
        <f>VLOOKUP(Table1[[#This Row],[PracticeCode]],$AP$3:$AS$345,4,FALSE)</f>
        <v>1374.4611379281375</v>
      </c>
      <c r="AH2810" s="27">
        <f t="shared" si="328"/>
        <v>99877.509356111332</v>
      </c>
      <c r="AI2810" s="6" t="e">
        <f t="shared" si="323"/>
        <v>#N/A</v>
      </c>
    </row>
    <row r="2811" spans="1:35" x14ac:dyDescent="0.35">
      <c r="A2811" t="str">
        <f t="shared" si="322"/>
        <v>ST. PETER'S MEDICAL CENTRESphere PCNHarrowE84693Apr1</v>
      </c>
      <c r="B2811" s="41" t="s">
        <v>738</v>
      </c>
      <c r="C2811" s="41" t="s">
        <v>474</v>
      </c>
      <c r="D2811" s="41" t="s">
        <v>26</v>
      </c>
      <c r="E2811" s="41" t="s">
        <v>290</v>
      </c>
      <c r="F2811" s="41" t="s">
        <v>290</v>
      </c>
      <c r="G2811" s="41" t="s">
        <v>756</v>
      </c>
      <c r="H2811" s="41">
        <v>1</v>
      </c>
      <c r="I2811" s="41">
        <v>7788.5438532982998</v>
      </c>
      <c r="J2811" s="41">
        <v>52169</v>
      </c>
      <c r="K2811" s="41">
        <v>0</v>
      </c>
      <c r="L2811" s="41">
        <v>965.12649999999996</v>
      </c>
      <c r="M2811" s="41">
        <v>0</v>
      </c>
      <c r="N2811" s="41">
        <v>9376</v>
      </c>
      <c r="O2811" s="41">
        <v>1308</v>
      </c>
      <c r="P2811" s="41">
        <v>186.58240000000001</v>
      </c>
      <c r="Q2811" s="41">
        <v>26.029200000000003</v>
      </c>
      <c r="R2811" s="41">
        <v>4591</v>
      </c>
      <c r="S2811" s="41">
        <v>82.178899999999999</v>
      </c>
      <c r="T2811" s="41">
        <v>6332</v>
      </c>
      <c r="U2811" s="41">
        <v>139.304</v>
      </c>
      <c r="V2811" s="41">
        <v>56760</v>
      </c>
      <c r="W2811" s="41">
        <v>1047.3054</v>
      </c>
      <c r="X2811" s="41">
        <v>17016</v>
      </c>
      <c r="Y2811" s="41">
        <v>351.91560000000004</v>
      </c>
      <c r="Z2811" s="6">
        <f>0</f>
        <v>0</v>
      </c>
      <c r="AA2811" s="6">
        <f t="shared" si="324"/>
        <v>1047.3054</v>
      </c>
      <c r="AB2811">
        <f>IF(ISBLANK(Table1[[#This Row],[FY2425_Cost]])=TRUE,#N/A,Table1[[#This Row],[FY2425_Cost]])</f>
        <v>351.91560000000004</v>
      </c>
      <c r="AC2811" s="6">
        <f t="shared" si="325"/>
        <v>-695.38979999999992</v>
      </c>
      <c r="AD2811" s="6">
        <f>SUMIFS($AB$3:AB2811,$B$3:B2811,B2811)</f>
        <v>351.91560000000004</v>
      </c>
      <c r="AE2811" s="6">
        <f t="shared" si="326"/>
        <v>3504.8447339842351</v>
      </c>
      <c r="AF2811" s="6">
        <f t="shared" si="327"/>
        <v>3504.8447339842351</v>
      </c>
      <c r="AG2811" s="6">
        <f>VLOOKUP(Table1[[#This Row],[PracticeCode]],$AP$3:$AS$345,4,FALSE)</f>
        <v>3504.8447339842351</v>
      </c>
      <c r="AH2811" s="27">
        <f t="shared" si="328"/>
        <v>254685.38400285444</v>
      </c>
      <c r="AI2811" s="6">
        <f t="shared" si="323"/>
        <v>0</v>
      </c>
    </row>
    <row r="2812" spans="1:35" x14ac:dyDescent="0.35">
      <c r="A2812" t="str">
        <f t="shared" si="322"/>
        <v>ST. PETER'S MEDICAL CENTRESphere PCNHarrowE84693Aug5</v>
      </c>
      <c r="B2812" s="41" t="s">
        <v>738</v>
      </c>
      <c r="C2812" s="41" t="s">
        <v>474</v>
      </c>
      <c r="D2812" s="41" t="s">
        <v>26</v>
      </c>
      <c r="E2812" s="41" t="s">
        <v>290</v>
      </c>
      <c r="F2812" s="41" t="s">
        <v>290</v>
      </c>
      <c r="G2812" s="41" t="s">
        <v>760</v>
      </c>
      <c r="H2812" s="41">
        <v>5</v>
      </c>
      <c r="I2812" s="41">
        <v>7788.5438532982998</v>
      </c>
      <c r="J2812" s="41">
        <v>8548</v>
      </c>
      <c r="K2812" s="41">
        <v>0</v>
      </c>
      <c r="L2812" s="41">
        <v>158.13800000000001</v>
      </c>
      <c r="M2812" s="41">
        <v>0</v>
      </c>
      <c r="N2812" s="41">
        <v>9301</v>
      </c>
      <c r="O2812" s="41">
        <v>5602</v>
      </c>
      <c r="P2812" s="41">
        <v>185.0899</v>
      </c>
      <c r="Q2812" s="41">
        <v>111.47980000000001</v>
      </c>
      <c r="R2812" s="41">
        <v>6204</v>
      </c>
      <c r="S2812" s="41">
        <v>111.05159999999999</v>
      </c>
      <c r="T2812" s="41">
        <v>5721</v>
      </c>
      <c r="U2812" s="41">
        <v>125.86199999999999</v>
      </c>
      <c r="V2812" s="41">
        <v>14752</v>
      </c>
      <c r="W2812" s="41">
        <v>269.18959999999998</v>
      </c>
      <c r="X2812" s="41">
        <v>20624</v>
      </c>
      <c r="Y2812" s="41">
        <v>422.43169999999998</v>
      </c>
      <c r="Z2812" s="6">
        <f>0</f>
        <v>0</v>
      </c>
      <c r="AA2812" s="6">
        <f t="shared" si="324"/>
        <v>269.18959999999998</v>
      </c>
      <c r="AB2812">
        <f>IF(ISBLANK(Table1[[#This Row],[FY2425_Cost]])=TRUE,#N/A,Table1[[#This Row],[FY2425_Cost]])</f>
        <v>422.43169999999998</v>
      </c>
      <c r="AC2812" s="6">
        <f t="shared" si="325"/>
        <v>153.24209999999999</v>
      </c>
      <c r="AD2812" s="6">
        <f>SUMIFS($AB$3:AB2812,$B$3:B2812,B2812)</f>
        <v>774.34730000000002</v>
      </c>
      <c r="AE2812" s="6">
        <f t="shared" si="326"/>
        <v>3504.8447339842351</v>
      </c>
      <c r="AF2812" s="6">
        <f t="shared" si="327"/>
        <v>3504.8447339842351</v>
      </c>
      <c r="AG2812" s="6">
        <f>VLOOKUP(Table1[[#This Row],[PracticeCode]],$AP$3:$AS$345,4,FALSE)</f>
        <v>3504.8447339842351</v>
      </c>
      <c r="AH2812" s="27">
        <f t="shared" si="328"/>
        <v>254685.38400285444</v>
      </c>
      <c r="AI2812" s="6">
        <f t="shared" si="323"/>
        <v>0</v>
      </c>
    </row>
    <row r="2813" spans="1:35" x14ac:dyDescent="0.35">
      <c r="A2813" t="str">
        <f t="shared" si="322"/>
        <v>ST. PETER'S MEDICAL CENTRESphere PCNHarrowE84693Dec9</v>
      </c>
      <c r="B2813" s="41" t="s">
        <v>738</v>
      </c>
      <c r="C2813" s="41" t="s">
        <v>474</v>
      </c>
      <c r="D2813" s="41" t="s">
        <v>26</v>
      </c>
      <c r="E2813" s="41" t="s">
        <v>290</v>
      </c>
      <c r="F2813" s="41" t="s">
        <v>290</v>
      </c>
      <c r="G2813" s="41" t="s">
        <v>764</v>
      </c>
      <c r="H2813" s="41">
        <v>9</v>
      </c>
      <c r="I2813" s="41">
        <v>7788.5438532982998</v>
      </c>
      <c r="J2813" s="41">
        <v>38474</v>
      </c>
      <c r="K2813" s="41">
        <v>828</v>
      </c>
      <c r="L2813" s="41">
        <v>765.63260000000002</v>
      </c>
      <c r="M2813" s="41">
        <v>16.4772</v>
      </c>
      <c r="N2813" s="41"/>
      <c r="O2813" s="41"/>
      <c r="P2813" s="41"/>
      <c r="Q2813" s="41"/>
      <c r="R2813" s="41">
        <v>4873</v>
      </c>
      <c r="S2813" s="41">
        <v>87.226699999999994</v>
      </c>
      <c r="T2813" s="41"/>
      <c r="U2813" s="41"/>
      <c r="V2813" s="41">
        <v>44175</v>
      </c>
      <c r="W2813" s="41">
        <v>869.33650000000011</v>
      </c>
      <c r="X2813" s="41"/>
      <c r="Y2813" s="41"/>
      <c r="Z2813" s="6">
        <f>0</f>
        <v>0</v>
      </c>
      <c r="AA2813" s="6">
        <f t="shared" si="324"/>
        <v>869.33650000000011</v>
      </c>
      <c r="AB2813" t="e">
        <f>IF(ISBLANK(Table1[[#This Row],[FY2425_Cost]])=TRUE,#N/A,Table1[[#This Row],[FY2425_Cost]])</f>
        <v>#N/A</v>
      </c>
      <c r="AC2813" s="6" t="e">
        <f t="shared" si="325"/>
        <v>#N/A</v>
      </c>
      <c r="AD2813" s="6" t="e">
        <f>SUMIFS($AB$3:AB2813,$B$3:B2813,B2813)</f>
        <v>#N/A</v>
      </c>
      <c r="AE2813" s="6">
        <f t="shared" si="326"/>
        <v>3504.8447339842351</v>
      </c>
      <c r="AF2813" s="6">
        <f t="shared" si="327"/>
        <v>3504.8447339842351</v>
      </c>
      <c r="AG2813" s="6">
        <f>VLOOKUP(Table1[[#This Row],[PracticeCode]],$AP$3:$AS$345,4,FALSE)</f>
        <v>3504.8447339842351</v>
      </c>
      <c r="AH2813" s="27">
        <f t="shared" si="328"/>
        <v>254685.38400285444</v>
      </c>
      <c r="AI2813" s="6" t="e">
        <f t="shared" si="323"/>
        <v>#N/A</v>
      </c>
    </row>
    <row r="2814" spans="1:35" x14ac:dyDescent="0.35">
      <c r="A2814" t="str">
        <f t="shared" si="322"/>
        <v>ST. PETER'S MEDICAL CENTRESphere PCNHarrowE84693Feb11</v>
      </c>
      <c r="B2814" s="41" t="s">
        <v>738</v>
      </c>
      <c r="C2814" s="41" t="s">
        <v>474</v>
      </c>
      <c r="D2814" s="41" t="s">
        <v>26</v>
      </c>
      <c r="E2814" s="41" t="s">
        <v>290</v>
      </c>
      <c r="F2814" s="41" t="s">
        <v>290</v>
      </c>
      <c r="G2814" s="41" t="s">
        <v>766</v>
      </c>
      <c r="H2814" s="41">
        <v>11</v>
      </c>
      <c r="I2814" s="41">
        <v>7788.5438532982998</v>
      </c>
      <c r="J2814" s="41">
        <v>9631</v>
      </c>
      <c r="K2814" s="41">
        <v>90</v>
      </c>
      <c r="L2814" s="41">
        <v>191.65690000000001</v>
      </c>
      <c r="M2814" s="41">
        <v>1.7910000000000001</v>
      </c>
      <c r="N2814" s="41"/>
      <c r="O2814" s="41"/>
      <c r="P2814" s="41"/>
      <c r="Q2814" s="41"/>
      <c r="R2814" s="41">
        <v>5965</v>
      </c>
      <c r="S2814" s="41">
        <v>106.7735</v>
      </c>
      <c r="T2814" s="41"/>
      <c r="U2814" s="41"/>
      <c r="V2814" s="41">
        <v>15686</v>
      </c>
      <c r="W2814" s="41">
        <v>300.22140000000002</v>
      </c>
      <c r="X2814" s="41"/>
      <c r="Y2814" s="41"/>
      <c r="Z2814" s="6">
        <f>0</f>
        <v>0</v>
      </c>
      <c r="AA2814" s="6">
        <f t="shared" si="324"/>
        <v>300.22140000000002</v>
      </c>
      <c r="AB2814" t="e">
        <f>IF(ISBLANK(Table1[[#This Row],[FY2425_Cost]])=TRUE,#N/A,Table1[[#This Row],[FY2425_Cost]])</f>
        <v>#N/A</v>
      </c>
      <c r="AC2814" s="6" t="e">
        <f t="shared" si="325"/>
        <v>#N/A</v>
      </c>
      <c r="AD2814" s="6" t="e">
        <f>SUMIFS($AB$3:AB2814,$B$3:B2814,B2814)</f>
        <v>#N/A</v>
      </c>
      <c r="AE2814" s="6">
        <f t="shared" si="326"/>
        <v>3504.8447339842351</v>
      </c>
      <c r="AF2814" s="6">
        <f t="shared" si="327"/>
        <v>3504.8447339842351</v>
      </c>
      <c r="AG2814" s="6">
        <f>VLOOKUP(Table1[[#This Row],[PracticeCode]],$AP$3:$AS$345,4,FALSE)</f>
        <v>3504.8447339842351</v>
      </c>
      <c r="AH2814" s="27">
        <f t="shared" si="328"/>
        <v>254685.38400285444</v>
      </c>
      <c r="AI2814" s="6" t="e">
        <f t="shared" si="323"/>
        <v>#N/A</v>
      </c>
    </row>
    <row r="2815" spans="1:35" x14ac:dyDescent="0.35">
      <c r="A2815" t="str">
        <f t="shared" si="322"/>
        <v>ST. PETER'S MEDICAL CENTRESphere PCNHarrowE84693Jan10</v>
      </c>
      <c r="B2815" s="41" t="s">
        <v>738</v>
      </c>
      <c r="C2815" s="41" t="s">
        <v>474</v>
      </c>
      <c r="D2815" s="41" t="s">
        <v>26</v>
      </c>
      <c r="E2815" s="41" t="s">
        <v>290</v>
      </c>
      <c r="F2815" s="41" t="s">
        <v>290</v>
      </c>
      <c r="G2815" s="41" t="s">
        <v>765</v>
      </c>
      <c r="H2815" s="41">
        <v>10</v>
      </c>
      <c r="I2815" s="41">
        <v>7788.5438532982998</v>
      </c>
      <c r="J2815" s="41">
        <v>10501</v>
      </c>
      <c r="K2815" s="41">
        <v>246</v>
      </c>
      <c r="L2815" s="41">
        <v>208.96990000000002</v>
      </c>
      <c r="M2815" s="41">
        <v>4.8954000000000004</v>
      </c>
      <c r="N2815" s="41"/>
      <c r="O2815" s="41"/>
      <c r="P2815" s="41"/>
      <c r="Q2815" s="41"/>
      <c r="R2815" s="41">
        <v>6044</v>
      </c>
      <c r="S2815" s="41">
        <v>108.1876</v>
      </c>
      <c r="T2815" s="41"/>
      <c r="U2815" s="41"/>
      <c r="V2815" s="41">
        <v>16791</v>
      </c>
      <c r="W2815" s="41">
        <v>322.05290000000002</v>
      </c>
      <c r="X2815" s="41"/>
      <c r="Y2815" s="41"/>
      <c r="Z2815" s="6">
        <f>0</f>
        <v>0</v>
      </c>
      <c r="AA2815" s="6">
        <f t="shared" si="324"/>
        <v>322.05290000000002</v>
      </c>
      <c r="AB2815" t="e">
        <f>IF(ISBLANK(Table1[[#This Row],[FY2425_Cost]])=TRUE,#N/A,Table1[[#This Row],[FY2425_Cost]])</f>
        <v>#N/A</v>
      </c>
      <c r="AC2815" s="6" t="e">
        <f t="shared" si="325"/>
        <v>#N/A</v>
      </c>
      <c r="AD2815" s="6" t="e">
        <f>SUMIFS($AB$3:AB2815,$B$3:B2815,B2815)</f>
        <v>#N/A</v>
      </c>
      <c r="AE2815" s="6">
        <f t="shared" si="326"/>
        <v>3504.8447339842351</v>
      </c>
      <c r="AF2815" s="6">
        <f t="shared" si="327"/>
        <v>3504.8447339842351</v>
      </c>
      <c r="AG2815" s="6">
        <f>VLOOKUP(Table1[[#This Row],[PracticeCode]],$AP$3:$AS$345,4,FALSE)</f>
        <v>3504.8447339842351</v>
      </c>
      <c r="AH2815" s="27">
        <f t="shared" si="328"/>
        <v>254685.38400285444</v>
      </c>
      <c r="AI2815" s="6" t="e">
        <f t="shared" si="323"/>
        <v>#N/A</v>
      </c>
    </row>
    <row r="2816" spans="1:35" x14ac:dyDescent="0.35">
      <c r="A2816" t="str">
        <f t="shared" si="322"/>
        <v>ST. PETER'S MEDICAL CENTRESphere PCNHarrowE84693Jul4</v>
      </c>
      <c r="B2816" s="41" t="s">
        <v>738</v>
      </c>
      <c r="C2816" s="41" t="s">
        <v>474</v>
      </c>
      <c r="D2816" s="41" t="s">
        <v>26</v>
      </c>
      <c r="E2816" s="41" t="s">
        <v>290</v>
      </c>
      <c r="F2816" s="41" t="s">
        <v>290</v>
      </c>
      <c r="G2816" s="41" t="s">
        <v>759</v>
      </c>
      <c r="H2816" s="41">
        <v>4</v>
      </c>
      <c r="I2816" s="41">
        <v>7788.5438532982998</v>
      </c>
      <c r="J2816" s="41">
        <v>10998</v>
      </c>
      <c r="K2816" s="41">
        <v>0</v>
      </c>
      <c r="L2816" s="41">
        <v>203.46299999999999</v>
      </c>
      <c r="M2816" s="41">
        <v>0</v>
      </c>
      <c r="N2816" s="41">
        <v>9041</v>
      </c>
      <c r="O2816" s="41">
        <v>286</v>
      </c>
      <c r="P2816" s="41">
        <v>179.91590000000002</v>
      </c>
      <c r="Q2816" s="41">
        <v>5.6914000000000007</v>
      </c>
      <c r="R2816" s="41">
        <v>5339</v>
      </c>
      <c r="S2816" s="41">
        <v>95.568100000000001</v>
      </c>
      <c r="T2816" s="41">
        <v>7133</v>
      </c>
      <c r="U2816" s="41">
        <v>156.92599999999999</v>
      </c>
      <c r="V2816" s="41">
        <v>16337</v>
      </c>
      <c r="W2816" s="41">
        <v>299.03109999999998</v>
      </c>
      <c r="X2816" s="41">
        <v>16460</v>
      </c>
      <c r="Y2816" s="41">
        <v>342.5333</v>
      </c>
      <c r="Z2816" s="6">
        <f>0</f>
        <v>0</v>
      </c>
      <c r="AA2816" s="6">
        <f t="shared" si="324"/>
        <v>299.03109999999998</v>
      </c>
      <c r="AB2816">
        <f>IF(ISBLANK(Table1[[#This Row],[FY2425_Cost]])=TRUE,#N/A,Table1[[#This Row],[FY2425_Cost]])</f>
        <v>342.5333</v>
      </c>
      <c r="AC2816" s="6">
        <f t="shared" si="325"/>
        <v>43.502200000000016</v>
      </c>
      <c r="AD2816" s="6" t="e">
        <f>SUMIFS($AB$3:AB2816,$B$3:B2816,B2816)</f>
        <v>#N/A</v>
      </c>
      <c r="AE2816" s="6">
        <f t="shared" si="326"/>
        <v>3504.8447339842351</v>
      </c>
      <c r="AF2816" s="6">
        <f t="shared" si="327"/>
        <v>3504.8447339842351</v>
      </c>
      <c r="AG2816" s="6">
        <f>VLOOKUP(Table1[[#This Row],[PracticeCode]],$AP$3:$AS$345,4,FALSE)</f>
        <v>3504.8447339842351</v>
      </c>
      <c r="AH2816" s="27">
        <f t="shared" si="328"/>
        <v>254685.38400285444</v>
      </c>
      <c r="AI2816" s="6" t="e">
        <f t="shared" si="323"/>
        <v>#N/A</v>
      </c>
    </row>
    <row r="2817" spans="1:35" x14ac:dyDescent="0.35">
      <c r="A2817" t="str">
        <f t="shared" si="322"/>
        <v>ST. PETER'S MEDICAL CENTRESphere PCNHarrowE84693Jun3</v>
      </c>
      <c r="B2817" s="41" t="s">
        <v>738</v>
      </c>
      <c r="C2817" s="41" t="s">
        <v>474</v>
      </c>
      <c r="D2817" s="41" t="s">
        <v>26</v>
      </c>
      <c r="E2817" s="41" t="s">
        <v>290</v>
      </c>
      <c r="F2817" s="41" t="s">
        <v>290</v>
      </c>
      <c r="G2817" s="41" t="s">
        <v>758</v>
      </c>
      <c r="H2817" s="41">
        <v>3</v>
      </c>
      <c r="I2817" s="41">
        <v>7788.5438532982998</v>
      </c>
      <c r="J2817" s="41">
        <v>31861</v>
      </c>
      <c r="K2817" s="41">
        <v>0</v>
      </c>
      <c r="L2817" s="41">
        <v>589.42849999999999</v>
      </c>
      <c r="M2817" s="41">
        <v>0</v>
      </c>
      <c r="N2817" s="41">
        <v>7314</v>
      </c>
      <c r="O2817" s="41">
        <v>314</v>
      </c>
      <c r="P2817" s="41">
        <v>145.54859999999999</v>
      </c>
      <c r="Q2817" s="41">
        <v>6.2486000000000006</v>
      </c>
      <c r="R2817" s="41">
        <v>4465</v>
      </c>
      <c r="S2817" s="41">
        <v>79.923500000000004</v>
      </c>
      <c r="T2817" s="41">
        <v>7324</v>
      </c>
      <c r="U2817" s="41">
        <v>161.12799999999999</v>
      </c>
      <c r="V2817" s="41">
        <v>36326</v>
      </c>
      <c r="W2817" s="41">
        <v>669.35199999999998</v>
      </c>
      <c r="X2817" s="41">
        <v>14952</v>
      </c>
      <c r="Y2817" s="41">
        <v>312.92520000000002</v>
      </c>
      <c r="Z2817" s="6">
        <f>0</f>
        <v>0</v>
      </c>
      <c r="AA2817" s="6">
        <f t="shared" si="324"/>
        <v>669.35199999999998</v>
      </c>
      <c r="AB2817">
        <f>IF(ISBLANK(Table1[[#This Row],[FY2425_Cost]])=TRUE,#N/A,Table1[[#This Row],[FY2425_Cost]])</f>
        <v>312.92520000000002</v>
      </c>
      <c r="AC2817" s="6">
        <f t="shared" si="325"/>
        <v>-356.42679999999996</v>
      </c>
      <c r="AD2817" s="6" t="e">
        <f>SUMIFS($AB$3:AB2817,$B$3:B2817,B2817)</f>
        <v>#N/A</v>
      </c>
      <c r="AE2817" s="6">
        <f t="shared" si="326"/>
        <v>3504.8447339842351</v>
      </c>
      <c r="AF2817" s="6">
        <f t="shared" si="327"/>
        <v>3504.8447339842351</v>
      </c>
      <c r="AG2817" s="6">
        <f>VLOOKUP(Table1[[#This Row],[PracticeCode]],$AP$3:$AS$345,4,FALSE)</f>
        <v>3504.8447339842351</v>
      </c>
      <c r="AH2817" s="27">
        <f t="shared" si="328"/>
        <v>254685.38400285444</v>
      </c>
      <c r="AI2817" s="6" t="e">
        <f t="shared" si="323"/>
        <v>#N/A</v>
      </c>
    </row>
    <row r="2818" spans="1:35" x14ac:dyDescent="0.35">
      <c r="A2818" t="str">
        <f t="shared" si="322"/>
        <v>ST. PETER'S MEDICAL CENTRESphere PCNHarrowE84693Mar12</v>
      </c>
      <c r="B2818" s="41" t="s">
        <v>738</v>
      </c>
      <c r="C2818" s="41" t="s">
        <v>474</v>
      </c>
      <c r="D2818" s="41" t="s">
        <v>26</v>
      </c>
      <c r="E2818" s="41" t="s">
        <v>290</v>
      </c>
      <c r="F2818" s="41" t="s">
        <v>290</v>
      </c>
      <c r="G2818" s="41" t="s">
        <v>767</v>
      </c>
      <c r="H2818" s="41">
        <v>12</v>
      </c>
      <c r="I2818" s="41">
        <v>7788.5438532982998</v>
      </c>
      <c r="J2818" s="41">
        <v>17782</v>
      </c>
      <c r="K2818" s="41">
        <v>1201</v>
      </c>
      <c r="L2818" s="41">
        <v>353.86180000000002</v>
      </c>
      <c r="M2818" s="41">
        <v>23.899900000000002</v>
      </c>
      <c r="N2818" s="41"/>
      <c r="O2818" s="41"/>
      <c r="P2818" s="41"/>
      <c r="Q2818" s="41"/>
      <c r="R2818" s="41">
        <v>6691</v>
      </c>
      <c r="S2818" s="41">
        <v>119.7689</v>
      </c>
      <c r="T2818" s="41"/>
      <c r="U2818" s="41"/>
      <c r="V2818" s="41">
        <v>25674</v>
      </c>
      <c r="W2818" s="41">
        <v>497.53060000000005</v>
      </c>
      <c r="X2818" s="41"/>
      <c r="Y2818" s="41"/>
      <c r="Z2818" s="6">
        <f>0</f>
        <v>0</v>
      </c>
      <c r="AA2818" s="6">
        <f t="shared" si="324"/>
        <v>497.53060000000005</v>
      </c>
      <c r="AB2818" t="e">
        <f>IF(ISBLANK(Table1[[#This Row],[FY2425_Cost]])=TRUE,#N/A,Table1[[#This Row],[FY2425_Cost]])</f>
        <v>#N/A</v>
      </c>
      <c r="AC2818" s="6" t="e">
        <f t="shared" si="325"/>
        <v>#N/A</v>
      </c>
      <c r="AD2818" s="6" t="e">
        <f>SUMIFS($AB$3:AB2818,$B$3:B2818,B2818)</f>
        <v>#N/A</v>
      </c>
      <c r="AE2818" s="6">
        <f t="shared" si="326"/>
        <v>3504.8447339842351</v>
      </c>
      <c r="AF2818" s="6">
        <f t="shared" si="327"/>
        <v>3504.8447339842351</v>
      </c>
      <c r="AG2818" s="6">
        <f>VLOOKUP(Table1[[#This Row],[PracticeCode]],$AP$3:$AS$345,4,FALSE)</f>
        <v>3504.8447339842351</v>
      </c>
      <c r="AH2818" s="27">
        <f t="shared" si="328"/>
        <v>254685.38400285444</v>
      </c>
      <c r="AI2818" s="6" t="e">
        <f t="shared" si="323"/>
        <v>#N/A</v>
      </c>
    </row>
    <row r="2819" spans="1:35" x14ac:dyDescent="0.35">
      <c r="A2819" t="str">
        <f t="shared" ref="A2819:A2882" si="329">CONCATENATE(B2819,C2819,D2819,E2819,G2819,H2819)</f>
        <v>ST. PETER'S MEDICAL CENTRESphere PCNHarrowE84693May2</v>
      </c>
      <c r="B2819" s="41" t="s">
        <v>738</v>
      </c>
      <c r="C2819" s="41" t="s">
        <v>474</v>
      </c>
      <c r="D2819" s="41" t="s">
        <v>26</v>
      </c>
      <c r="E2819" s="41" t="s">
        <v>290</v>
      </c>
      <c r="F2819" s="41" t="s">
        <v>290</v>
      </c>
      <c r="G2819" s="41" t="s">
        <v>757</v>
      </c>
      <c r="H2819" s="41">
        <v>2</v>
      </c>
      <c r="I2819" s="41">
        <v>7788.5438532982998</v>
      </c>
      <c r="J2819" s="41">
        <v>12430</v>
      </c>
      <c r="K2819" s="41">
        <v>5</v>
      </c>
      <c r="L2819" s="41">
        <v>229.95499999999998</v>
      </c>
      <c r="M2819" s="41">
        <v>9.2499999999999999E-2</v>
      </c>
      <c r="N2819" s="41">
        <v>6885</v>
      </c>
      <c r="O2819" s="41">
        <v>537</v>
      </c>
      <c r="P2819" s="41">
        <v>137.01150000000001</v>
      </c>
      <c r="Q2819" s="41">
        <v>10.686300000000001</v>
      </c>
      <c r="R2819" s="41">
        <v>3574</v>
      </c>
      <c r="S2819" s="41">
        <v>63.974600000000002</v>
      </c>
      <c r="T2819" s="41">
        <v>4812</v>
      </c>
      <c r="U2819" s="41">
        <v>105.864</v>
      </c>
      <c r="V2819" s="41">
        <v>16009</v>
      </c>
      <c r="W2819" s="41">
        <v>294.02209999999997</v>
      </c>
      <c r="X2819" s="41">
        <v>12234</v>
      </c>
      <c r="Y2819" s="41">
        <v>253.56180000000001</v>
      </c>
      <c r="Z2819" s="6">
        <f>0</f>
        <v>0</v>
      </c>
      <c r="AA2819" s="6">
        <f t="shared" si="324"/>
        <v>294.02209999999997</v>
      </c>
      <c r="AB2819">
        <f>IF(ISBLANK(Table1[[#This Row],[FY2425_Cost]])=TRUE,#N/A,Table1[[#This Row],[FY2425_Cost]])</f>
        <v>253.56180000000001</v>
      </c>
      <c r="AC2819" s="6">
        <f t="shared" si="325"/>
        <v>-40.460299999999961</v>
      </c>
      <c r="AD2819" s="6" t="e">
        <f>SUMIFS($AB$3:AB2819,$B$3:B2819,B2819)</f>
        <v>#N/A</v>
      </c>
      <c r="AE2819" s="6">
        <f t="shared" si="326"/>
        <v>3504.8447339842351</v>
      </c>
      <c r="AF2819" s="6">
        <f t="shared" si="327"/>
        <v>3504.8447339842351</v>
      </c>
      <c r="AG2819" s="6">
        <f>VLOOKUP(Table1[[#This Row],[PracticeCode]],$AP$3:$AS$345,4,FALSE)</f>
        <v>3504.8447339842351</v>
      </c>
      <c r="AH2819" s="27">
        <f t="shared" si="328"/>
        <v>254685.38400285444</v>
      </c>
      <c r="AI2819" s="6" t="e">
        <f t="shared" ref="AI2819:AI2882" si="330">IF(AD2819-AF2819&lt;=0,0,AD2819-AF2819)</f>
        <v>#N/A</v>
      </c>
    </row>
    <row r="2820" spans="1:35" x14ac:dyDescent="0.35">
      <c r="A2820" t="str">
        <f t="shared" si="329"/>
        <v>ST. PETER'S MEDICAL CENTRESphere PCNHarrowE84693Nov8</v>
      </c>
      <c r="B2820" s="41" t="s">
        <v>738</v>
      </c>
      <c r="C2820" s="41" t="s">
        <v>474</v>
      </c>
      <c r="D2820" s="41" t="s">
        <v>26</v>
      </c>
      <c r="E2820" s="41" t="s">
        <v>290</v>
      </c>
      <c r="F2820" s="41" t="s">
        <v>290</v>
      </c>
      <c r="G2820" s="41" t="s">
        <v>763</v>
      </c>
      <c r="H2820" s="41">
        <v>8</v>
      </c>
      <c r="I2820" s="41">
        <v>7788.5438532982998</v>
      </c>
      <c r="J2820" s="41">
        <v>10909</v>
      </c>
      <c r="K2820" s="41">
        <v>1694</v>
      </c>
      <c r="L2820" s="41">
        <v>217.0891</v>
      </c>
      <c r="M2820" s="41">
        <v>33.710599999999999</v>
      </c>
      <c r="N2820" s="41"/>
      <c r="O2820" s="41"/>
      <c r="P2820" s="41"/>
      <c r="Q2820" s="41"/>
      <c r="R2820" s="41">
        <v>6008</v>
      </c>
      <c r="S2820" s="41">
        <v>107.5432</v>
      </c>
      <c r="T2820" s="41"/>
      <c r="U2820" s="41"/>
      <c r="V2820" s="41">
        <v>18611</v>
      </c>
      <c r="W2820" s="41">
        <v>358.34289999999999</v>
      </c>
      <c r="X2820" s="41"/>
      <c r="Y2820" s="41"/>
      <c r="Z2820" s="6">
        <f>0</f>
        <v>0</v>
      </c>
      <c r="AA2820" s="6">
        <f t="shared" si="324"/>
        <v>358.34289999999999</v>
      </c>
      <c r="AB2820" t="e">
        <f>IF(ISBLANK(Table1[[#This Row],[FY2425_Cost]])=TRUE,#N/A,Table1[[#This Row],[FY2425_Cost]])</f>
        <v>#N/A</v>
      </c>
      <c r="AC2820" s="6" t="e">
        <f t="shared" si="325"/>
        <v>#N/A</v>
      </c>
      <c r="AD2820" s="6" t="e">
        <f>SUMIFS($AB$3:AB2820,$B$3:B2820,B2820)</f>
        <v>#N/A</v>
      </c>
      <c r="AE2820" s="6">
        <f t="shared" si="326"/>
        <v>3504.8447339842351</v>
      </c>
      <c r="AF2820" s="6">
        <f t="shared" si="327"/>
        <v>3504.8447339842351</v>
      </c>
      <c r="AG2820" s="6">
        <f>VLOOKUP(Table1[[#This Row],[PracticeCode]],$AP$3:$AS$345,4,FALSE)</f>
        <v>3504.8447339842351</v>
      </c>
      <c r="AH2820" s="27">
        <f t="shared" si="328"/>
        <v>254685.38400285444</v>
      </c>
      <c r="AI2820" s="6" t="e">
        <f t="shared" si="330"/>
        <v>#N/A</v>
      </c>
    </row>
    <row r="2821" spans="1:35" x14ac:dyDescent="0.35">
      <c r="A2821" t="str">
        <f t="shared" si="329"/>
        <v>ST. PETER'S MEDICAL CENTRESphere PCNHarrowE84693Oct7</v>
      </c>
      <c r="B2821" s="41" t="s">
        <v>738</v>
      </c>
      <c r="C2821" s="41" t="s">
        <v>474</v>
      </c>
      <c r="D2821" s="41" t="s">
        <v>26</v>
      </c>
      <c r="E2821" s="41" t="s">
        <v>290</v>
      </c>
      <c r="F2821" s="41" t="s">
        <v>290</v>
      </c>
      <c r="G2821" s="41" t="s">
        <v>762</v>
      </c>
      <c r="H2821" s="41">
        <v>7</v>
      </c>
      <c r="I2821" s="41">
        <v>7788.5438532982998</v>
      </c>
      <c r="J2821" s="41">
        <v>34441</v>
      </c>
      <c r="K2821" s="41">
        <v>697</v>
      </c>
      <c r="L2821" s="41">
        <v>685.3759</v>
      </c>
      <c r="M2821" s="41">
        <v>13.8703</v>
      </c>
      <c r="N2821" s="41">
        <v>0</v>
      </c>
      <c r="O2821" s="41">
        <v>5343</v>
      </c>
      <c r="P2821" s="41">
        <v>0</v>
      </c>
      <c r="Q2821" s="41">
        <v>120.2175</v>
      </c>
      <c r="R2821" s="41">
        <v>7284</v>
      </c>
      <c r="S2821" s="41">
        <v>130.3836</v>
      </c>
      <c r="T2821" s="41">
        <v>8703</v>
      </c>
      <c r="U2821" s="41">
        <v>191.46600000000001</v>
      </c>
      <c r="V2821" s="41">
        <v>42422</v>
      </c>
      <c r="W2821" s="41">
        <v>829.62980000000005</v>
      </c>
      <c r="X2821" s="41">
        <v>14046</v>
      </c>
      <c r="Y2821" s="41">
        <v>311.68349999999998</v>
      </c>
      <c r="Z2821" s="6">
        <f>0</f>
        <v>0</v>
      </c>
      <c r="AA2821" s="6">
        <f t="shared" si="324"/>
        <v>829.62980000000005</v>
      </c>
      <c r="AB2821">
        <f>IF(ISBLANK(Table1[[#This Row],[FY2425_Cost]])=TRUE,#N/A,Table1[[#This Row],[FY2425_Cost]])</f>
        <v>311.68349999999998</v>
      </c>
      <c r="AC2821" s="6">
        <f t="shared" si="325"/>
        <v>-517.94630000000006</v>
      </c>
      <c r="AD2821" s="6" t="e">
        <f>SUMIFS($AB$3:AB2821,$B$3:B2821,B2821)</f>
        <v>#N/A</v>
      </c>
      <c r="AE2821" s="6">
        <f t="shared" si="326"/>
        <v>3504.8447339842351</v>
      </c>
      <c r="AF2821" s="6">
        <f t="shared" si="327"/>
        <v>3504.8447339842351</v>
      </c>
      <c r="AG2821" s="6">
        <f>VLOOKUP(Table1[[#This Row],[PracticeCode]],$AP$3:$AS$345,4,FALSE)</f>
        <v>3504.8447339842351</v>
      </c>
      <c r="AH2821" s="27">
        <f t="shared" si="328"/>
        <v>254685.38400285444</v>
      </c>
      <c r="AI2821" s="6" t="e">
        <f t="shared" si="330"/>
        <v>#N/A</v>
      </c>
    </row>
    <row r="2822" spans="1:35" x14ac:dyDescent="0.35">
      <c r="A2822" t="str">
        <f t="shared" si="329"/>
        <v>ST. PETER'S MEDICAL CENTRESphere PCNHarrowE84693Sep6</v>
      </c>
      <c r="B2822" s="41" t="s">
        <v>738</v>
      </c>
      <c r="C2822" s="41" t="s">
        <v>474</v>
      </c>
      <c r="D2822" s="41" t="s">
        <v>26</v>
      </c>
      <c r="E2822" s="41" t="s">
        <v>290</v>
      </c>
      <c r="F2822" s="41" t="s">
        <v>290</v>
      </c>
      <c r="G2822" s="41" t="s">
        <v>761</v>
      </c>
      <c r="H2822" s="41">
        <v>6</v>
      </c>
      <c r="I2822" s="41">
        <v>7788.5438532982998</v>
      </c>
      <c r="J2822" s="41">
        <v>18618</v>
      </c>
      <c r="K2822" s="41">
        <v>5</v>
      </c>
      <c r="L2822" s="41">
        <v>370.4982</v>
      </c>
      <c r="M2822" s="41">
        <v>9.9500000000000005E-2</v>
      </c>
      <c r="N2822" s="41">
        <v>12857</v>
      </c>
      <c r="O2822" s="41">
        <v>5719</v>
      </c>
      <c r="P2822" s="41">
        <v>289.28249999999997</v>
      </c>
      <c r="Q2822" s="41">
        <v>128.67750000000001</v>
      </c>
      <c r="R2822" s="41">
        <v>7601</v>
      </c>
      <c r="S2822" s="41">
        <v>136.05789999999999</v>
      </c>
      <c r="T2822" s="41">
        <v>8289</v>
      </c>
      <c r="U2822" s="41">
        <v>182.358</v>
      </c>
      <c r="V2822" s="41">
        <v>26224</v>
      </c>
      <c r="W2822" s="41">
        <v>506.65559999999994</v>
      </c>
      <c r="X2822" s="41">
        <v>26865</v>
      </c>
      <c r="Y2822" s="41">
        <v>600.31799999999998</v>
      </c>
      <c r="Z2822" s="6">
        <f>0</f>
        <v>0</v>
      </c>
      <c r="AA2822" s="6">
        <f t="shared" si="324"/>
        <v>506.65559999999994</v>
      </c>
      <c r="AB2822">
        <f>IF(ISBLANK(Table1[[#This Row],[FY2425_Cost]])=TRUE,#N/A,Table1[[#This Row],[FY2425_Cost]])</f>
        <v>600.31799999999998</v>
      </c>
      <c r="AC2822" s="6">
        <f t="shared" si="325"/>
        <v>93.662400000000048</v>
      </c>
      <c r="AD2822" s="6" t="e">
        <f>SUMIFS($AB$3:AB2822,$B$3:B2822,B2822)</f>
        <v>#N/A</v>
      </c>
      <c r="AE2822" s="6">
        <f t="shared" si="326"/>
        <v>3504.8447339842351</v>
      </c>
      <c r="AF2822" s="6">
        <f t="shared" si="327"/>
        <v>3504.8447339842351</v>
      </c>
      <c r="AG2822" s="6">
        <f>VLOOKUP(Table1[[#This Row],[PracticeCode]],$AP$3:$AS$345,4,FALSE)</f>
        <v>3504.8447339842351</v>
      </c>
      <c r="AH2822" s="27">
        <f t="shared" si="328"/>
        <v>254685.38400285444</v>
      </c>
      <c r="AI2822" s="6" t="e">
        <f t="shared" si="330"/>
        <v>#N/A</v>
      </c>
    </row>
    <row r="2823" spans="1:35" x14ac:dyDescent="0.35">
      <c r="A2823" t="str">
        <f t="shared" si="329"/>
        <v>ST.GEORGES MEDICAL CENTREK&amp;W SouthBrentE84704Apr1</v>
      </c>
      <c r="B2823" s="41" t="s">
        <v>636</v>
      </c>
      <c r="C2823" s="41" t="s">
        <v>437</v>
      </c>
      <c r="D2823" s="41" t="s">
        <v>18</v>
      </c>
      <c r="E2823" s="41" t="s">
        <v>287</v>
      </c>
      <c r="F2823" s="41" t="s">
        <v>287</v>
      </c>
      <c r="G2823" s="41" t="s">
        <v>756</v>
      </c>
      <c r="H2823" s="41">
        <v>1</v>
      </c>
      <c r="I2823" s="41">
        <v>2422.9406007262201</v>
      </c>
      <c r="J2823" s="41">
        <v>1412</v>
      </c>
      <c r="K2823" s="41">
        <v>159</v>
      </c>
      <c r="L2823" s="41">
        <v>26.122</v>
      </c>
      <c r="M2823" s="41">
        <v>2.9415</v>
      </c>
      <c r="N2823" s="41">
        <v>3280</v>
      </c>
      <c r="O2823" s="41">
        <v>133</v>
      </c>
      <c r="P2823" s="41">
        <v>65.272000000000006</v>
      </c>
      <c r="Q2823" s="41">
        <v>2.6467000000000001</v>
      </c>
      <c r="R2823" s="41">
        <v>0</v>
      </c>
      <c r="S2823" s="41">
        <v>0</v>
      </c>
      <c r="T2823" s="41">
        <v>0</v>
      </c>
      <c r="U2823" s="41">
        <v>0</v>
      </c>
      <c r="V2823" s="41">
        <v>1571</v>
      </c>
      <c r="W2823" s="41">
        <v>29.063500000000001</v>
      </c>
      <c r="X2823" s="41">
        <v>3413</v>
      </c>
      <c r="Y2823" s="41">
        <v>67.918700000000001</v>
      </c>
      <c r="Z2823" s="6">
        <f>0</f>
        <v>0</v>
      </c>
      <c r="AA2823" s="6">
        <f t="shared" si="324"/>
        <v>29.063500000000001</v>
      </c>
      <c r="AB2823">
        <f>IF(ISBLANK(Table1[[#This Row],[FY2425_Cost]])=TRUE,#N/A,Table1[[#This Row],[FY2425_Cost]])</f>
        <v>67.918700000000001</v>
      </c>
      <c r="AC2823" s="6">
        <f t="shared" si="325"/>
        <v>38.855199999999996</v>
      </c>
      <c r="AD2823" s="6">
        <f>SUMIFS($AB$3:AB2823,$B$3:B2823,B2823)</f>
        <v>67.918700000000001</v>
      </c>
      <c r="AE2823" s="6">
        <f t="shared" si="326"/>
        <v>1090.323270326799</v>
      </c>
      <c r="AF2823" s="6">
        <f t="shared" si="327"/>
        <v>1090.323270326799</v>
      </c>
      <c r="AG2823" s="6">
        <f>VLOOKUP(Table1[[#This Row],[PracticeCode]],$AP$3:$AS$345,4,FALSE)</f>
        <v>1090.323270326799</v>
      </c>
      <c r="AH2823" s="27">
        <f t="shared" si="328"/>
        <v>79230.1576437474</v>
      </c>
      <c r="AI2823" s="6">
        <f t="shared" si="330"/>
        <v>0</v>
      </c>
    </row>
    <row r="2824" spans="1:35" x14ac:dyDescent="0.35">
      <c r="A2824" t="str">
        <f t="shared" si="329"/>
        <v>ST.GEORGES MEDICAL CENTREK&amp;W SouthBrentE84704Aug5</v>
      </c>
      <c r="B2824" s="41" t="s">
        <v>636</v>
      </c>
      <c r="C2824" s="41" t="s">
        <v>437</v>
      </c>
      <c r="D2824" s="41" t="s">
        <v>18</v>
      </c>
      <c r="E2824" s="41" t="s">
        <v>287</v>
      </c>
      <c r="F2824" s="41" t="s">
        <v>287</v>
      </c>
      <c r="G2824" s="41" t="s">
        <v>760</v>
      </c>
      <c r="H2824" s="41">
        <v>5</v>
      </c>
      <c r="I2824" s="41">
        <v>2422.9406007262201</v>
      </c>
      <c r="J2824" s="41">
        <v>3989</v>
      </c>
      <c r="K2824" s="41">
        <v>247</v>
      </c>
      <c r="L2824" s="41">
        <v>73.796499999999995</v>
      </c>
      <c r="M2824" s="41">
        <v>4.5694999999999997</v>
      </c>
      <c r="N2824" s="41">
        <v>3038</v>
      </c>
      <c r="O2824" s="41">
        <v>14</v>
      </c>
      <c r="P2824" s="41">
        <v>60.456200000000003</v>
      </c>
      <c r="Q2824" s="41">
        <v>0.27860000000000001</v>
      </c>
      <c r="R2824" s="41">
        <v>0</v>
      </c>
      <c r="S2824" s="41">
        <v>0</v>
      </c>
      <c r="T2824" s="41">
        <v>0</v>
      </c>
      <c r="U2824" s="41">
        <v>0</v>
      </c>
      <c r="V2824" s="41">
        <v>4236</v>
      </c>
      <c r="W2824" s="41">
        <v>78.366</v>
      </c>
      <c r="X2824" s="41">
        <v>3052</v>
      </c>
      <c r="Y2824" s="41">
        <v>60.7348</v>
      </c>
      <c r="Z2824" s="6">
        <f>0</f>
        <v>0</v>
      </c>
      <c r="AA2824" s="6">
        <f t="shared" si="324"/>
        <v>78.366</v>
      </c>
      <c r="AB2824">
        <f>IF(ISBLANK(Table1[[#This Row],[FY2425_Cost]])=TRUE,#N/A,Table1[[#This Row],[FY2425_Cost]])</f>
        <v>60.7348</v>
      </c>
      <c r="AC2824" s="6">
        <f t="shared" si="325"/>
        <v>-17.6312</v>
      </c>
      <c r="AD2824" s="6">
        <f>SUMIFS($AB$3:AB2824,$B$3:B2824,B2824)</f>
        <v>128.65350000000001</v>
      </c>
      <c r="AE2824" s="6">
        <f t="shared" si="326"/>
        <v>1090.323270326799</v>
      </c>
      <c r="AF2824" s="6">
        <f t="shared" si="327"/>
        <v>1090.323270326799</v>
      </c>
      <c r="AG2824" s="6">
        <f>VLOOKUP(Table1[[#This Row],[PracticeCode]],$AP$3:$AS$345,4,FALSE)</f>
        <v>1090.323270326799</v>
      </c>
      <c r="AH2824" s="27">
        <f t="shared" si="328"/>
        <v>79230.1576437474</v>
      </c>
      <c r="AI2824" s="6">
        <f t="shared" si="330"/>
        <v>0</v>
      </c>
    </row>
    <row r="2825" spans="1:35" x14ac:dyDescent="0.35">
      <c r="A2825" t="str">
        <f t="shared" si="329"/>
        <v>ST.GEORGES MEDICAL CENTREK&amp;W SouthBrentE84704Dec9</v>
      </c>
      <c r="B2825" s="41" t="s">
        <v>636</v>
      </c>
      <c r="C2825" s="41" t="s">
        <v>437</v>
      </c>
      <c r="D2825" s="41" t="s">
        <v>18</v>
      </c>
      <c r="E2825" s="41" t="s">
        <v>287</v>
      </c>
      <c r="F2825" s="41" t="s">
        <v>287</v>
      </c>
      <c r="G2825" s="41" t="s">
        <v>764</v>
      </c>
      <c r="H2825" s="41">
        <v>9</v>
      </c>
      <c r="I2825" s="41">
        <v>2422.9406007262201</v>
      </c>
      <c r="J2825" s="41">
        <v>4210</v>
      </c>
      <c r="K2825" s="41">
        <v>270</v>
      </c>
      <c r="L2825" s="41">
        <v>83.779000000000011</v>
      </c>
      <c r="M2825" s="41">
        <v>5.3730000000000002</v>
      </c>
      <c r="N2825" s="41"/>
      <c r="O2825" s="41"/>
      <c r="P2825" s="41"/>
      <c r="Q2825" s="41"/>
      <c r="R2825" s="41">
        <v>0</v>
      </c>
      <c r="S2825" s="41">
        <v>0</v>
      </c>
      <c r="T2825" s="41"/>
      <c r="U2825" s="41"/>
      <c r="V2825" s="41">
        <v>4480</v>
      </c>
      <c r="W2825" s="41">
        <v>89.152000000000015</v>
      </c>
      <c r="X2825" s="41"/>
      <c r="Y2825" s="41"/>
      <c r="Z2825" s="6">
        <f>0</f>
        <v>0</v>
      </c>
      <c r="AA2825" s="6">
        <f t="shared" si="324"/>
        <v>89.152000000000015</v>
      </c>
      <c r="AB2825" t="e">
        <f>IF(ISBLANK(Table1[[#This Row],[FY2425_Cost]])=TRUE,#N/A,Table1[[#This Row],[FY2425_Cost]])</f>
        <v>#N/A</v>
      </c>
      <c r="AC2825" s="6" t="e">
        <f t="shared" si="325"/>
        <v>#N/A</v>
      </c>
      <c r="AD2825" s="6" t="e">
        <f>SUMIFS($AB$3:AB2825,$B$3:B2825,B2825)</f>
        <v>#N/A</v>
      </c>
      <c r="AE2825" s="6">
        <f t="shared" si="326"/>
        <v>1090.323270326799</v>
      </c>
      <c r="AF2825" s="6">
        <f t="shared" si="327"/>
        <v>1090.323270326799</v>
      </c>
      <c r="AG2825" s="6">
        <f>VLOOKUP(Table1[[#This Row],[PracticeCode]],$AP$3:$AS$345,4,FALSE)</f>
        <v>1090.323270326799</v>
      </c>
      <c r="AH2825" s="27">
        <f t="shared" si="328"/>
        <v>79230.1576437474</v>
      </c>
      <c r="AI2825" s="6" t="e">
        <f t="shared" si="330"/>
        <v>#N/A</v>
      </c>
    </row>
    <row r="2826" spans="1:35" x14ac:dyDescent="0.35">
      <c r="A2826" t="str">
        <f t="shared" si="329"/>
        <v>ST.GEORGES MEDICAL CENTREK&amp;W SouthBrentE84704Feb11</v>
      </c>
      <c r="B2826" s="41" t="s">
        <v>636</v>
      </c>
      <c r="C2826" s="41" t="s">
        <v>437</v>
      </c>
      <c r="D2826" s="41" t="s">
        <v>18</v>
      </c>
      <c r="E2826" s="41" t="s">
        <v>287</v>
      </c>
      <c r="F2826" s="41" t="s">
        <v>287</v>
      </c>
      <c r="G2826" s="41" t="s">
        <v>766</v>
      </c>
      <c r="H2826" s="41">
        <v>11</v>
      </c>
      <c r="I2826" s="41">
        <v>2422.9406007262201</v>
      </c>
      <c r="J2826" s="41">
        <v>4581</v>
      </c>
      <c r="K2826" s="41">
        <v>1316</v>
      </c>
      <c r="L2826" s="41">
        <v>91.161900000000003</v>
      </c>
      <c r="M2826" s="41">
        <v>26.188400000000001</v>
      </c>
      <c r="N2826" s="41"/>
      <c r="O2826" s="41"/>
      <c r="P2826" s="41"/>
      <c r="Q2826" s="41"/>
      <c r="R2826" s="41">
        <v>0</v>
      </c>
      <c r="S2826" s="41">
        <v>0</v>
      </c>
      <c r="T2826" s="41"/>
      <c r="U2826" s="41"/>
      <c r="V2826" s="41">
        <v>5897</v>
      </c>
      <c r="W2826" s="41">
        <v>117.3503</v>
      </c>
      <c r="X2826" s="41"/>
      <c r="Y2826" s="41"/>
      <c r="Z2826" s="6">
        <f>0</f>
        <v>0</v>
      </c>
      <c r="AA2826" s="6">
        <f t="shared" si="324"/>
        <v>117.3503</v>
      </c>
      <c r="AB2826" t="e">
        <f>IF(ISBLANK(Table1[[#This Row],[FY2425_Cost]])=TRUE,#N/A,Table1[[#This Row],[FY2425_Cost]])</f>
        <v>#N/A</v>
      </c>
      <c r="AC2826" s="6" t="e">
        <f t="shared" si="325"/>
        <v>#N/A</v>
      </c>
      <c r="AD2826" s="6" t="e">
        <f>SUMIFS($AB$3:AB2826,$B$3:B2826,B2826)</f>
        <v>#N/A</v>
      </c>
      <c r="AE2826" s="6">
        <f t="shared" si="326"/>
        <v>1090.323270326799</v>
      </c>
      <c r="AF2826" s="6">
        <f t="shared" si="327"/>
        <v>1090.323270326799</v>
      </c>
      <c r="AG2826" s="6">
        <f>VLOOKUP(Table1[[#This Row],[PracticeCode]],$AP$3:$AS$345,4,FALSE)</f>
        <v>1090.323270326799</v>
      </c>
      <c r="AH2826" s="27">
        <f t="shared" si="328"/>
        <v>79230.1576437474</v>
      </c>
      <c r="AI2826" s="6" t="e">
        <f t="shared" si="330"/>
        <v>#N/A</v>
      </c>
    </row>
    <row r="2827" spans="1:35" x14ac:dyDescent="0.35">
      <c r="A2827" t="str">
        <f t="shared" si="329"/>
        <v>ST.GEORGES MEDICAL CENTREK&amp;W SouthBrentE84704Jan10</v>
      </c>
      <c r="B2827" s="41" t="s">
        <v>636</v>
      </c>
      <c r="C2827" s="41" t="s">
        <v>437</v>
      </c>
      <c r="D2827" s="41" t="s">
        <v>18</v>
      </c>
      <c r="E2827" s="41" t="s">
        <v>287</v>
      </c>
      <c r="F2827" s="41" t="s">
        <v>287</v>
      </c>
      <c r="G2827" s="41" t="s">
        <v>765</v>
      </c>
      <c r="H2827" s="41">
        <v>10</v>
      </c>
      <c r="I2827" s="41">
        <v>2422.9406007262201</v>
      </c>
      <c r="J2827" s="41">
        <v>5281</v>
      </c>
      <c r="K2827" s="41">
        <v>1440</v>
      </c>
      <c r="L2827" s="41">
        <v>105.09190000000001</v>
      </c>
      <c r="M2827" s="41">
        <v>28.656000000000002</v>
      </c>
      <c r="N2827" s="41"/>
      <c r="O2827" s="41"/>
      <c r="P2827" s="41"/>
      <c r="Q2827" s="41"/>
      <c r="R2827" s="41">
        <v>0</v>
      </c>
      <c r="S2827" s="41">
        <v>0</v>
      </c>
      <c r="T2827" s="41"/>
      <c r="U2827" s="41"/>
      <c r="V2827" s="41">
        <v>6721</v>
      </c>
      <c r="W2827" s="41">
        <v>133.74790000000002</v>
      </c>
      <c r="X2827" s="41"/>
      <c r="Y2827" s="41"/>
      <c r="Z2827" s="6">
        <f>0</f>
        <v>0</v>
      </c>
      <c r="AA2827" s="6">
        <f t="shared" si="324"/>
        <v>133.74790000000002</v>
      </c>
      <c r="AB2827" t="e">
        <f>IF(ISBLANK(Table1[[#This Row],[FY2425_Cost]])=TRUE,#N/A,Table1[[#This Row],[FY2425_Cost]])</f>
        <v>#N/A</v>
      </c>
      <c r="AC2827" s="6" t="e">
        <f t="shared" si="325"/>
        <v>#N/A</v>
      </c>
      <c r="AD2827" s="6" t="e">
        <f>SUMIFS($AB$3:AB2827,$B$3:B2827,B2827)</f>
        <v>#N/A</v>
      </c>
      <c r="AE2827" s="6">
        <f t="shared" si="326"/>
        <v>1090.323270326799</v>
      </c>
      <c r="AF2827" s="6">
        <f t="shared" si="327"/>
        <v>1090.323270326799</v>
      </c>
      <c r="AG2827" s="6">
        <f>VLOOKUP(Table1[[#This Row],[PracticeCode]],$AP$3:$AS$345,4,FALSE)</f>
        <v>1090.323270326799</v>
      </c>
      <c r="AH2827" s="27">
        <f t="shared" si="328"/>
        <v>79230.1576437474</v>
      </c>
      <c r="AI2827" s="6" t="e">
        <f t="shared" si="330"/>
        <v>#N/A</v>
      </c>
    </row>
    <row r="2828" spans="1:35" x14ac:dyDescent="0.35">
      <c r="A2828" t="str">
        <f t="shared" si="329"/>
        <v>ST.GEORGES MEDICAL CENTREK&amp;W SouthBrentE84704Jul4</v>
      </c>
      <c r="B2828" s="41" t="s">
        <v>636</v>
      </c>
      <c r="C2828" s="41" t="s">
        <v>437</v>
      </c>
      <c r="D2828" s="41" t="s">
        <v>18</v>
      </c>
      <c r="E2828" s="41" t="s">
        <v>287</v>
      </c>
      <c r="F2828" s="41" t="s">
        <v>287</v>
      </c>
      <c r="G2828" s="41" t="s">
        <v>759</v>
      </c>
      <c r="H2828" s="41">
        <v>4</v>
      </c>
      <c r="I2828" s="41">
        <v>2422.9406007262201</v>
      </c>
      <c r="J2828" s="41">
        <v>3399</v>
      </c>
      <c r="K2828" s="41">
        <v>70</v>
      </c>
      <c r="L2828" s="41">
        <v>62.881499999999996</v>
      </c>
      <c r="M2828" s="41">
        <v>1.2949999999999999</v>
      </c>
      <c r="N2828" s="41">
        <v>2886</v>
      </c>
      <c r="O2828" s="41">
        <v>903</v>
      </c>
      <c r="P2828" s="41">
        <v>57.431400000000004</v>
      </c>
      <c r="Q2828" s="41">
        <v>17.9697</v>
      </c>
      <c r="R2828" s="41">
        <v>0</v>
      </c>
      <c r="S2828" s="41">
        <v>0</v>
      </c>
      <c r="T2828" s="41">
        <v>0</v>
      </c>
      <c r="U2828" s="41">
        <v>0</v>
      </c>
      <c r="V2828" s="41">
        <v>3469</v>
      </c>
      <c r="W2828" s="41">
        <v>64.17649999999999</v>
      </c>
      <c r="X2828" s="41">
        <v>3789</v>
      </c>
      <c r="Y2828" s="41">
        <v>75.4011</v>
      </c>
      <c r="Z2828" s="6">
        <f>0</f>
        <v>0</v>
      </c>
      <c r="AA2828" s="6">
        <f t="shared" si="324"/>
        <v>64.17649999999999</v>
      </c>
      <c r="AB2828">
        <f>IF(ISBLANK(Table1[[#This Row],[FY2425_Cost]])=TRUE,#N/A,Table1[[#This Row],[FY2425_Cost]])</f>
        <v>75.4011</v>
      </c>
      <c r="AC2828" s="6">
        <f t="shared" si="325"/>
        <v>11.224600000000009</v>
      </c>
      <c r="AD2828" s="6" t="e">
        <f>SUMIFS($AB$3:AB2828,$B$3:B2828,B2828)</f>
        <v>#N/A</v>
      </c>
      <c r="AE2828" s="6">
        <f t="shared" si="326"/>
        <v>1090.323270326799</v>
      </c>
      <c r="AF2828" s="6">
        <f t="shared" si="327"/>
        <v>1090.323270326799</v>
      </c>
      <c r="AG2828" s="6">
        <f>VLOOKUP(Table1[[#This Row],[PracticeCode]],$AP$3:$AS$345,4,FALSE)</f>
        <v>1090.323270326799</v>
      </c>
      <c r="AH2828" s="27">
        <f t="shared" si="328"/>
        <v>79230.1576437474</v>
      </c>
      <c r="AI2828" s="6" t="e">
        <f t="shared" si="330"/>
        <v>#N/A</v>
      </c>
    </row>
    <row r="2829" spans="1:35" x14ac:dyDescent="0.35">
      <c r="A2829" t="str">
        <f t="shared" si="329"/>
        <v>ST.GEORGES MEDICAL CENTREK&amp;W SouthBrentE84704Jun3</v>
      </c>
      <c r="B2829" s="41" t="s">
        <v>636</v>
      </c>
      <c r="C2829" s="41" t="s">
        <v>437</v>
      </c>
      <c r="D2829" s="41" t="s">
        <v>18</v>
      </c>
      <c r="E2829" s="41" t="s">
        <v>287</v>
      </c>
      <c r="F2829" s="41" t="s">
        <v>287</v>
      </c>
      <c r="G2829" s="41" t="s">
        <v>758</v>
      </c>
      <c r="H2829" s="41">
        <v>3</v>
      </c>
      <c r="I2829" s="41">
        <v>2422.9406007262201</v>
      </c>
      <c r="J2829" s="41">
        <v>6110</v>
      </c>
      <c r="K2829" s="41">
        <v>9</v>
      </c>
      <c r="L2829" s="41">
        <v>113.035</v>
      </c>
      <c r="M2829" s="41">
        <v>0.16649999999999998</v>
      </c>
      <c r="N2829" s="41">
        <v>5131</v>
      </c>
      <c r="O2829" s="41">
        <v>4</v>
      </c>
      <c r="P2829" s="41">
        <v>102.10690000000001</v>
      </c>
      <c r="Q2829" s="41">
        <v>7.9600000000000004E-2</v>
      </c>
      <c r="R2829" s="41">
        <v>0</v>
      </c>
      <c r="S2829" s="41">
        <v>0</v>
      </c>
      <c r="T2829" s="41">
        <v>0</v>
      </c>
      <c r="U2829" s="41">
        <v>0</v>
      </c>
      <c r="V2829" s="41">
        <v>6119</v>
      </c>
      <c r="W2829" s="41">
        <v>113.2015</v>
      </c>
      <c r="X2829" s="41">
        <v>5135</v>
      </c>
      <c r="Y2829" s="41">
        <v>102.18650000000001</v>
      </c>
      <c r="Z2829" s="6">
        <f>0</f>
        <v>0</v>
      </c>
      <c r="AA2829" s="6">
        <f t="shared" si="324"/>
        <v>113.2015</v>
      </c>
      <c r="AB2829">
        <f>IF(ISBLANK(Table1[[#This Row],[FY2425_Cost]])=TRUE,#N/A,Table1[[#This Row],[FY2425_Cost]])</f>
        <v>102.18650000000001</v>
      </c>
      <c r="AC2829" s="6">
        <f t="shared" si="325"/>
        <v>-11.014999999999986</v>
      </c>
      <c r="AD2829" s="6" t="e">
        <f>SUMIFS($AB$3:AB2829,$B$3:B2829,B2829)</f>
        <v>#N/A</v>
      </c>
      <c r="AE2829" s="6">
        <f t="shared" si="326"/>
        <v>1090.323270326799</v>
      </c>
      <c r="AF2829" s="6">
        <f t="shared" si="327"/>
        <v>1090.323270326799</v>
      </c>
      <c r="AG2829" s="6">
        <f>VLOOKUP(Table1[[#This Row],[PracticeCode]],$AP$3:$AS$345,4,FALSE)</f>
        <v>1090.323270326799</v>
      </c>
      <c r="AH2829" s="27">
        <f t="shared" si="328"/>
        <v>79230.1576437474</v>
      </c>
      <c r="AI2829" s="6" t="e">
        <f t="shared" si="330"/>
        <v>#N/A</v>
      </c>
    </row>
    <row r="2830" spans="1:35" x14ac:dyDescent="0.35">
      <c r="A2830" t="str">
        <f t="shared" si="329"/>
        <v>ST.GEORGES MEDICAL CENTREK&amp;W SouthBrentE84704Mar12</v>
      </c>
      <c r="B2830" s="41" t="s">
        <v>636</v>
      </c>
      <c r="C2830" s="41" t="s">
        <v>437</v>
      </c>
      <c r="D2830" s="41" t="s">
        <v>18</v>
      </c>
      <c r="E2830" s="41" t="s">
        <v>287</v>
      </c>
      <c r="F2830" s="41" t="s">
        <v>287</v>
      </c>
      <c r="G2830" s="41" t="s">
        <v>767</v>
      </c>
      <c r="H2830" s="41">
        <v>12</v>
      </c>
      <c r="I2830" s="41">
        <v>2422.9406007262201</v>
      </c>
      <c r="J2830" s="41">
        <v>3349</v>
      </c>
      <c r="K2830" s="41">
        <v>126</v>
      </c>
      <c r="L2830" s="41">
        <v>66.645099999999999</v>
      </c>
      <c r="M2830" s="41">
        <v>2.5074000000000001</v>
      </c>
      <c r="N2830" s="41"/>
      <c r="O2830" s="41"/>
      <c r="P2830" s="41"/>
      <c r="Q2830" s="41"/>
      <c r="R2830" s="41">
        <v>0</v>
      </c>
      <c r="S2830" s="41">
        <v>0</v>
      </c>
      <c r="T2830" s="41"/>
      <c r="U2830" s="41"/>
      <c r="V2830" s="41">
        <v>3475</v>
      </c>
      <c r="W2830" s="41">
        <v>69.152500000000003</v>
      </c>
      <c r="X2830" s="41"/>
      <c r="Y2830" s="41"/>
      <c r="Z2830" s="6">
        <f>0</f>
        <v>0</v>
      </c>
      <c r="AA2830" s="6">
        <f t="shared" si="324"/>
        <v>69.152500000000003</v>
      </c>
      <c r="AB2830" t="e">
        <f>IF(ISBLANK(Table1[[#This Row],[FY2425_Cost]])=TRUE,#N/A,Table1[[#This Row],[FY2425_Cost]])</f>
        <v>#N/A</v>
      </c>
      <c r="AC2830" s="6" t="e">
        <f t="shared" si="325"/>
        <v>#N/A</v>
      </c>
      <c r="AD2830" s="6" t="e">
        <f>SUMIFS($AB$3:AB2830,$B$3:B2830,B2830)</f>
        <v>#N/A</v>
      </c>
      <c r="AE2830" s="6">
        <f t="shared" si="326"/>
        <v>1090.323270326799</v>
      </c>
      <c r="AF2830" s="6">
        <f t="shared" si="327"/>
        <v>1090.323270326799</v>
      </c>
      <c r="AG2830" s="6">
        <f>VLOOKUP(Table1[[#This Row],[PracticeCode]],$AP$3:$AS$345,4,FALSE)</f>
        <v>1090.323270326799</v>
      </c>
      <c r="AH2830" s="27">
        <f t="shared" si="328"/>
        <v>79230.1576437474</v>
      </c>
      <c r="AI2830" s="6" t="e">
        <f t="shared" si="330"/>
        <v>#N/A</v>
      </c>
    </row>
    <row r="2831" spans="1:35" x14ac:dyDescent="0.35">
      <c r="A2831" t="str">
        <f t="shared" si="329"/>
        <v>ST.GEORGES MEDICAL CENTREK&amp;W SouthBrentE84704May2</v>
      </c>
      <c r="B2831" s="41" t="s">
        <v>636</v>
      </c>
      <c r="C2831" s="41" t="s">
        <v>437</v>
      </c>
      <c r="D2831" s="41" t="s">
        <v>18</v>
      </c>
      <c r="E2831" s="41" t="s">
        <v>287</v>
      </c>
      <c r="F2831" s="41" t="s">
        <v>287</v>
      </c>
      <c r="G2831" s="41" t="s">
        <v>757</v>
      </c>
      <c r="H2831" s="41">
        <v>2</v>
      </c>
      <c r="I2831" s="41">
        <v>2422.9406007262201</v>
      </c>
      <c r="J2831" s="41">
        <v>2087</v>
      </c>
      <c r="K2831" s="41">
        <v>456</v>
      </c>
      <c r="L2831" s="41">
        <v>38.609499999999997</v>
      </c>
      <c r="M2831" s="41">
        <v>8.4359999999999999</v>
      </c>
      <c r="N2831" s="41">
        <v>2650</v>
      </c>
      <c r="O2831" s="41">
        <v>94</v>
      </c>
      <c r="P2831" s="41">
        <v>52.734999999999999</v>
      </c>
      <c r="Q2831" s="41">
        <v>1.8706</v>
      </c>
      <c r="R2831" s="41">
        <v>0</v>
      </c>
      <c r="S2831" s="41">
        <v>0</v>
      </c>
      <c r="T2831" s="41">
        <v>0</v>
      </c>
      <c r="U2831" s="41">
        <v>0</v>
      </c>
      <c r="V2831" s="41">
        <v>2543</v>
      </c>
      <c r="W2831" s="41">
        <v>47.045499999999997</v>
      </c>
      <c r="X2831" s="41">
        <v>2744</v>
      </c>
      <c r="Y2831" s="41">
        <v>54.605600000000003</v>
      </c>
      <c r="Z2831" s="6">
        <f>0</f>
        <v>0</v>
      </c>
      <c r="AA2831" s="6">
        <f t="shared" si="324"/>
        <v>47.045499999999997</v>
      </c>
      <c r="AB2831">
        <f>IF(ISBLANK(Table1[[#This Row],[FY2425_Cost]])=TRUE,#N/A,Table1[[#This Row],[FY2425_Cost]])</f>
        <v>54.605600000000003</v>
      </c>
      <c r="AC2831" s="6">
        <f t="shared" si="325"/>
        <v>7.5601000000000056</v>
      </c>
      <c r="AD2831" s="6" t="e">
        <f>SUMIFS($AB$3:AB2831,$B$3:B2831,B2831)</f>
        <v>#N/A</v>
      </c>
      <c r="AE2831" s="6">
        <f t="shared" si="326"/>
        <v>1090.323270326799</v>
      </c>
      <c r="AF2831" s="6">
        <f t="shared" si="327"/>
        <v>1090.323270326799</v>
      </c>
      <c r="AG2831" s="6">
        <f>VLOOKUP(Table1[[#This Row],[PracticeCode]],$AP$3:$AS$345,4,FALSE)</f>
        <v>1090.323270326799</v>
      </c>
      <c r="AH2831" s="27">
        <f t="shared" si="328"/>
        <v>79230.1576437474</v>
      </c>
      <c r="AI2831" s="6" t="e">
        <f t="shared" si="330"/>
        <v>#N/A</v>
      </c>
    </row>
    <row r="2832" spans="1:35" x14ac:dyDescent="0.35">
      <c r="A2832" t="str">
        <f t="shared" si="329"/>
        <v>ST.GEORGES MEDICAL CENTREK&amp;W SouthBrentE84704Nov8</v>
      </c>
      <c r="B2832" s="41" t="s">
        <v>636</v>
      </c>
      <c r="C2832" s="41" t="s">
        <v>437</v>
      </c>
      <c r="D2832" s="41" t="s">
        <v>18</v>
      </c>
      <c r="E2832" s="41" t="s">
        <v>287</v>
      </c>
      <c r="F2832" s="41" t="s">
        <v>287</v>
      </c>
      <c r="G2832" s="41" t="s">
        <v>763</v>
      </c>
      <c r="H2832" s="41">
        <v>8</v>
      </c>
      <c r="I2832" s="41">
        <v>2422.9406007262201</v>
      </c>
      <c r="J2832" s="41">
        <v>4940</v>
      </c>
      <c r="K2832" s="41">
        <v>900</v>
      </c>
      <c r="L2832" s="41">
        <v>98.306000000000012</v>
      </c>
      <c r="M2832" s="41">
        <v>17.91</v>
      </c>
      <c r="N2832" s="41"/>
      <c r="O2832" s="41"/>
      <c r="P2832" s="41"/>
      <c r="Q2832" s="41"/>
      <c r="R2832" s="41">
        <v>0</v>
      </c>
      <c r="S2832" s="41">
        <v>0</v>
      </c>
      <c r="T2832" s="41"/>
      <c r="U2832" s="41"/>
      <c r="V2832" s="41">
        <v>5840</v>
      </c>
      <c r="W2832" s="41">
        <v>116.21600000000001</v>
      </c>
      <c r="X2832" s="41"/>
      <c r="Y2832" s="41"/>
      <c r="Z2832" s="6">
        <f>0</f>
        <v>0</v>
      </c>
      <c r="AA2832" s="6">
        <f t="shared" si="324"/>
        <v>116.21600000000001</v>
      </c>
      <c r="AB2832" t="e">
        <f>IF(ISBLANK(Table1[[#This Row],[FY2425_Cost]])=TRUE,#N/A,Table1[[#This Row],[FY2425_Cost]])</f>
        <v>#N/A</v>
      </c>
      <c r="AC2832" s="6" t="e">
        <f t="shared" si="325"/>
        <v>#N/A</v>
      </c>
      <c r="AD2832" s="6" t="e">
        <f>SUMIFS($AB$3:AB2832,$B$3:B2832,B2832)</f>
        <v>#N/A</v>
      </c>
      <c r="AE2832" s="6">
        <f t="shared" si="326"/>
        <v>1090.323270326799</v>
      </c>
      <c r="AF2832" s="6">
        <f t="shared" si="327"/>
        <v>1090.323270326799</v>
      </c>
      <c r="AG2832" s="6">
        <f>VLOOKUP(Table1[[#This Row],[PracticeCode]],$AP$3:$AS$345,4,FALSE)</f>
        <v>1090.323270326799</v>
      </c>
      <c r="AH2832" s="27">
        <f t="shared" si="328"/>
        <v>79230.1576437474</v>
      </c>
      <c r="AI2832" s="6" t="e">
        <f t="shared" si="330"/>
        <v>#N/A</v>
      </c>
    </row>
    <row r="2833" spans="1:35" x14ac:dyDescent="0.35">
      <c r="A2833" t="str">
        <f t="shared" si="329"/>
        <v>ST.GEORGES MEDICAL CENTREK&amp;W SouthBrentE84704Oct7</v>
      </c>
      <c r="B2833" s="41" t="s">
        <v>636</v>
      </c>
      <c r="C2833" s="41" t="s">
        <v>437</v>
      </c>
      <c r="D2833" s="41" t="s">
        <v>18</v>
      </c>
      <c r="E2833" s="41" t="s">
        <v>287</v>
      </c>
      <c r="F2833" s="41" t="s">
        <v>287</v>
      </c>
      <c r="G2833" s="41" t="s">
        <v>762</v>
      </c>
      <c r="H2833" s="41">
        <v>7</v>
      </c>
      <c r="I2833" s="41">
        <v>2422.9406007262201</v>
      </c>
      <c r="J2833" s="41">
        <v>7892</v>
      </c>
      <c r="K2833" s="41">
        <v>1623</v>
      </c>
      <c r="L2833" s="41">
        <v>157.05080000000001</v>
      </c>
      <c r="M2833" s="41">
        <v>32.297699999999999</v>
      </c>
      <c r="N2833" s="41">
        <v>0</v>
      </c>
      <c r="O2833" s="41">
        <v>1386</v>
      </c>
      <c r="P2833" s="41">
        <v>0</v>
      </c>
      <c r="Q2833" s="41">
        <v>31.184999999999999</v>
      </c>
      <c r="R2833" s="41">
        <v>0</v>
      </c>
      <c r="S2833" s="41">
        <v>0</v>
      </c>
      <c r="T2833" s="41">
        <v>0</v>
      </c>
      <c r="U2833" s="41">
        <v>0</v>
      </c>
      <c r="V2833" s="41">
        <v>9515</v>
      </c>
      <c r="W2833" s="41">
        <v>189.3485</v>
      </c>
      <c r="X2833" s="41">
        <v>1386</v>
      </c>
      <c r="Y2833" s="41">
        <v>31.184999999999999</v>
      </c>
      <c r="Z2833" s="6">
        <f>0</f>
        <v>0</v>
      </c>
      <c r="AA2833" s="6">
        <f t="shared" si="324"/>
        <v>189.3485</v>
      </c>
      <c r="AB2833">
        <f>IF(ISBLANK(Table1[[#This Row],[FY2425_Cost]])=TRUE,#N/A,Table1[[#This Row],[FY2425_Cost]])</f>
        <v>31.184999999999999</v>
      </c>
      <c r="AC2833" s="6">
        <f t="shared" si="325"/>
        <v>-158.1635</v>
      </c>
      <c r="AD2833" s="6" t="e">
        <f>SUMIFS($AB$3:AB2833,$B$3:B2833,B2833)</f>
        <v>#N/A</v>
      </c>
      <c r="AE2833" s="6">
        <f t="shared" si="326"/>
        <v>1090.323270326799</v>
      </c>
      <c r="AF2833" s="6">
        <f t="shared" si="327"/>
        <v>1090.323270326799</v>
      </c>
      <c r="AG2833" s="6">
        <f>VLOOKUP(Table1[[#This Row],[PracticeCode]],$AP$3:$AS$345,4,FALSE)</f>
        <v>1090.323270326799</v>
      </c>
      <c r="AH2833" s="27">
        <f t="shared" si="328"/>
        <v>79230.1576437474</v>
      </c>
      <c r="AI2833" s="6" t="e">
        <f t="shared" si="330"/>
        <v>#N/A</v>
      </c>
    </row>
    <row r="2834" spans="1:35" x14ac:dyDescent="0.35">
      <c r="A2834" t="str">
        <f t="shared" si="329"/>
        <v>ST.GEORGES MEDICAL CENTREK&amp;W SouthBrentE84704Sep6</v>
      </c>
      <c r="B2834" s="41" t="s">
        <v>636</v>
      </c>
      <c r="C2834" s="41" t="s">
        <v>437</v>
      </c>
      <c r="D2834" s="41" t="s">
        <v>18</v>
      </c>
      <c r="E2834" s="41" t="s">
        <v>287</v>
      </c>
      <c r="F2834" s="41" t="s">
        <v>287</v>
      </c>
      <c r="G2834" s="41" t="s">
        <v>761</v>
      </c>
      <c r="H2834" s="41">
        <v>6</v>
      </c>
      <c r="I2834" s="41">
        <v>2422.9406007262201</v>
      </c>
      <c r="J2834" s="41">
        <v>3496</v>
      </c>
      <c r="K2834" s="41">
        <v>601</v>
      </c>
      <c r="L2834" s="41">
        <v>69.570400000000006</v>
      </c>
      <c r="M2834" s="41">
        <v>11.959900000000001</v>
      </c>
      <c r="N2834" s="41">
        <v>3962</v>
      </c>
      <c r="O2834" s="41">
        <v>669</v>
      </c>
      <c r="P2834" s="41">
        <v>89.144999999999996</v>
      </c>
      <c r="Q2834" s="41">
        <v>15.0525</v>
      </c>
      <c r="R2834" s="41">
        <v>0</v>
      </c>
      <c r="S2834" s="41">
        <v>0</v>
      </c>
      <c r="T2834" s="41">
        <v>0</v>
      </c>
      <c r="U2834" s="41">
        <v>0</v>
      </c>
      <c r="V2834" s="41">
        <v>4097</v>
      </c>
      <c r="W2834" s="41">
        <v>81.530300000000011</v>
      </c>
      <c r="X2834" s="41">
        <v>4631</v>
      </c>
      <c r="Y2834" s="41">
        <v>104.19749999999999</v>
      </c>
      <c r="Z2834" s="6">
        <f>0</f>
        <v>0</v>
      </c>
      <c r="AA2834" s="6">
        <f t="shared" si="324"/>
        <v>81.530300000000011</v>
      </c>
      <c r="AB2834">
        <f>IF(ISBLANK(Table1[[#This Row],[FY2425_Cost]])=TRUE,#N/A,Table1[[#This Row],[FY2425_Cost]])</f>
        <v>104.19749999999999</v>
      </c>
      <c r="AC2834" s="6">
        <f t="shared" si="325"/>
        <v>22.66719999999998</v>
      </c>
      <c r="AD2834" s="6" t="e">
        <f>SUMIFS($AB$3:AB2834,$B$3:B2834,B2834)</f>
        <v>#N/A</v>
      </c>
      <c r="AE2834" s="6">
        <f t="shared" si="326"/>
        <v>1090.323270326799</v>
      </c>
      <c r="AF2834" s="6">
        <f t="shared" si="327"/>
        <v>1090.323270326799</v>
      </c>
      <c r="AG2834" s="6">
        <f>VLOOKUP(Table1[[#This Row],[PracticeCode]],$AP$3:$AS$345,4,FALSE)</f>
        <v>1090.323270326799</v>
      </c>
      <c r="AH2834" s="27">
        <f t="shared" si="328"/>
        <v>79230.1576437474</v>
      </c>
      <c r="AI2834" s="6" t="e">
        <f t="shared" si="330"/>
        <v>#N/A</v>
      </c>
    </row>
    <row r="2835" spans="1:35" x14ac:dyDescent="0.35">
      <c r="A2835" t="str">
        <f t="shared" si="329"/>
        <v>ST.GEORGES MEDICAL CENTRENorth SouthallEalingE85743Apr1</v>
      </c>
      <c r="B2835" s="41" t="s">
        <v>636</v>
      </c>
      <c r="C2835" s="41" t="s">
        <v>451</v>
      </c>
      <c r="D2835" s="41" t="s">
        <v>12</v>
      </c>
      <c r="E2835" s="41" t="s">
        <v>288</v>
      </c>
      <c r="F2835" s="41" t="s">
        <v>288</v>
      </c>
      <c r="G2835" s="41" t="s">
        <v>756</v>
      </c>
      <c r="H2835" s="41">
        <v>1</v>
      </c>
      <c r="I2835" s="41">
        <v>2906.7340890996702</v>
      </c>
      <c r="J2835" s="41">
        <v>421</v>
      </c>
      <c r="K2835" s="41">
        <v>0</v>
      </c>
      <c r="L2835" s="41">
        <v>7.7885</v>
      </c>
      <c r="M2835" s="41">
        <v>0</v>
      </c>
      <c r="N2835" s="41">
        <v>751</v>
      </c>
      <c r="O2835" s="41">
        <v>0</v>
      </c>
      <c r="P2835" s="41">
        <v>14.944900000000001</v>
      </c>
      <c r="Q2835" s="41">
        <v>0</v>
      </c>
      <c r="R2835" s="41">
        <v>2453</v>
      </c>
      <c r="S2835" s="41">
        <v>43.908700000000003</v>
      </c>
      <c r="T2835" s="41">
        <v>1162</v>
      </c>
      <c r="U2835" s="41">
        <v>25.564</v>
      </c>
      <c r="V2835" s="41">
        <v>2874</v>
      </c>
      <c r="W2835" s="41">
        <v>51.697200000000002</v>
      </c>
      <c r="X2835" s="41">
        <v>1913</v>
      </c>
      <c r="Y2835" s="41">
        <v>40.508899999999997</v>
      </c>
      <c r="Z2835" s="6">
        <f>0</f>
        <v>0</v>
      </c>
      <c r="AA2835" s="6">
        <f t="shared" si="324"/>
        <v>51.697200000000002</v>
      </c>
      <c r="AB2835">
        <f>IF(ISBLANK(Table1[[#This Row],[FY2425_Cost]])=TRUE,#N/A,Table1[[#This Row],[FY2425_Cost]])</f>
        <v>40.508899999999997</v>
      </c>
      <c r="AC2835" s="6">
        <f t="shared" si="325"/>
        <v>-11.188300000000005</v>
      </c>
      <c r="AD2835" s="6" t="e">
        <f>SUMIFS($AB$3:AB2835,$B$3:B2835,B2835)</f>
        <v>#N/A</v>
      </c>
      <c r="AE2835" s="6">
        <f t="shared" si="326"/>
        <v>1308.0303400948517</v>
      </c>
      <c r="AF2835" s="6">
        <f t="shared" si="327"/>
        <v>1308.0303400948517</v>
      </c>
      <c r="AG2835" s="6">
        <f>VLOOKUP(Table1[[#This Row],[PracticeCode]],$AP$3:$AS$345,4,FALSE)</f>
        <v>1308.0303400948517</v>
      </c>
      <c r="AH2835" s="27">
        <f t="shared" si="328"/>
        <v>95050.204713559229</v>
      </c>
      <c r="AI2835" s="6" t="e">
        <f t="shared" si="330"/>
        <v>#N/A</v>
      </c>
    </row>
    <row r="2836" spans="1:35" x14ac:dyDescent="0.35">
      <c r="A2836" t="str">
        <f t="shared" si="329"/>
        <v>ST.GEORGES MEDICAL CENTRENorth SouthallEalingE85743Aug5</v>
      </c>
      <c r="B2836" s="41" t="s">
        <v>636</v>
      </c>
      <c r="C2836" s="41" t="s">
        <v>451</v>
      </c>
      <c r="D2836" s="41" t="s">
        <v>12</v>
      </c>
      <c r="E2836" s="41" t="s">
        <v>288</v>
      </c>
      <c r="F2836" s="41" t="s">
        <v>288</v>
      </c>
      <c r="G2836" s="41" t="s">
        <v>760</v>
      </c>
      <c r="H2836" s="41">
        <v>5</v>
      </c>
      <c r="I2836" s="41">
        <v>2906.7340890996702</v>
      </c>
      <c r="J2836" s="41">
        <v>328</v>
      </c>
      <c r="K2836" s="41">
        <v>2</v>
      </c>
      <c r="L2836" s="41">
        <v>6.0679999999999996</v>
      </c>
      <c r="M2836" s="41">
        <v>3.6999999999999998E-2</v>
      </c>
      <c r="N2836" s="41">
        <v>880</v>
      </c>
      <c r="O2836" s="41">
        <v>0</v>
      </c>
      <c r="P2836" s="41">
        <v>17.512</v>
      </c>
      <c r="Q2836" s="41">
        <v>0</v>
      </c>
      <c r="R2836" s="41">
        <v>1377</v>
      </c>
      <c r="S2836" s="41">
        <v>24.648299999999999</v>
      </c>
      <c r="T2836" s="41">
        <v>1470</v>
      </c>
      <c r="U2836" s="41">
        <v>32.340000000000003</v>
      </c>
      <c r="V2836" s="41">
        <v>1707</v>
      </c>
      <c r="W2836" s="41">
        <v>30.753299999999999</v>
      </c>
      <c r="X2836" s="41">
        <v>2350</v>
      </c>
      <c r="Y2836" s="41">
        <v>49.852000000000004</v>
      </c>
      <c r="Z2836" s="6">
        <f>0</f>
        <v>0</v>
      </c>
      <c r="AA2836" s="6">
        <f t="shared" si="324"/>
        <v>30.753299999999999</v>
      </c>
      <c r="AB2836">
        <f>IF(ISBLANK(Table1[[#This Row],[FY2425_Cost]])=TRUE,#N/A,Table1[[#This Row],[FY2425_Cost]])</f>
        <v>49.852000000000004</v>
      </c>
      <c r="AC2836" s="6">
        <f t="shared" si="325"/>
        <v>19.098700000000004</v>
      </c>
      <c r="AD2836" s="6" t="e">
        <f>SUMIFS($AB$3:AB2836,$B$3:B2836,B2836)</f>
        <v>#N/A</v>
      </c>
      <c r="AE2836" s="6">
        <f t="shared" si="326"/>
        <v>1308.0303400948517</v>
      </c>
      <c r="AF2836" s="6">
        <f t="shared" si="327"/>
        <v>1308.0303400948517</v>
      </c>
      <c r="AG2836" s="6">
        <f>VLOOKUP(Table1[[#This Row],[PracticeCode]],$AP$3:$AS$345,4,FALSE)</f>
        <v>1308.0303400948517</v>
      </c>
      <c r="AH2836" s="27">
        <f t="shared" si="328"/>
        <v>95050.204713559229</v>
      </c>
      <c r="AI2836" s="6" t="e">
        <f t="shared" si="330"/>
        <v>#N/A</v>
      </c>
    </row>
    <row r="2837" spans="1:35" x14ac:dyDescent="0.35">
      <c r="A2837" t="str">
        <f t="shared" si="329"/>
        <v>ST.GEORGES MEDICAL CENTRENorth SouthallEalingE85743Dec9</v>
      </c>
      <c r="B2837" s="41" t="s">
        <v>636</v>
      </c>
      <c r="C2837" s="41" t="s">
        <v>451</v>
      </c>
      <c r="D2837" s="41" t="s">
        <v>12</v>
      </c>
      <c r="E2837" s="41" t="s">
        <v>288</v>
      </c>
      <c r="F2837" s="41" t="s">
        <v>288</v>
      </c>
      <c r="G2837" s="41" t="s">
        <v>764</v>
      </c>
      <c r="H2837" s="41">
        <v>9</v>
      </c>
      <c r="I2837" s="41">
        <v>2906.7340890996702</v>
      </c>
      <c r="J2837" s="41">
        <v>604</v>
      </c>
      <c r="K2837" s="41">
        <v>0</v>
      </c>
      <c r="L2837" s="41">
        <v>12.019600000000001</v>
      </c>
      <c r="M2837" s="41">
        <v>0</v>
      </c>
      <c r="N2837" s="41"/>
      <c r="O2837" s="41"/>
      <c r="P2837" s="41"/>
      <c r="Q2837" s="41"/>
      <c r="R2837" s="41">
        <v>1161</v>
      </c>
      <c r="S2837" s="41">
        <v>20.7819</v>
      </c>
      <c r="T2837" s="41"/>
      <c r="U2837" s="41"/>
      <c r="V2837" s="41">
        <v>1765</v>
      </c>
      <c r="W2837" s="41">
        <v>32.801500000000004</v>
      </c>
      <c r="X2837" s="41"/>
      <c r="Y2837" s="41"/>
      <c r="Z2837" s="6">
        <f>0</f>
        <v>0</v>
      </c>
      <c r="AA2837" s="6">
        <f t="shared" si="324"/>
        <v>32.801500000000004</v>
      </c>
      <c r="AB2837" t="e">
        <f>IF(ISBLANK(Table1[[#This Row],[FY2425_Cost]])=TRUE,#N/A,Table1[[#This Row],[FY2425_Cost]])</f>
        <v>#N/A</v>
      </c>
      <c r="AC2837" s="6" t="e">
        <f t="shared" si="325"/>
        <v>#N/A</v>
      </c>
      <c r="AD2837" s="6" t="e">
        <f>SUMIFS($AB$3:AB2837,$B$3:B2837,B2837)</f>
        <v>#N/A</v>
      </c>
      <c r="AE2837" s="6">
        <f t="shared" si="326"/>
        <v>1308.0303400948517</v>
      </c>
      <c r="AF2837" s="6">
        <f t="shared" si="327"/>
        <v>1308.0303400948517</v>
      </c>
      <c r="AG2837" s="6">
        <f>VLOOKUP(Table1[[#This Row],[PracticeCode]],$AP$3:$AS$345,4,FALSE)</f>
        <v>1308.0303400948517</v>
      </c>
      <c r="AH2837" s="27">
        <f t="shared" si="328"/>
        <v>95050.204713559229</v>
      </c>
      <c r="AI2837" s="6" t="e">
        <f t="shared" si="330"/>
        <v>#N/A</v>
      </c>
    </row>
    <row r="2838" spans="1:35" x14ac:dyDescent="0.35">
      <c r="A2838" t="str">
        <f t="shared" si="329"/>
        <v>ST.GEORGES MEDICAL CENTRENorth SouthallEalingE85743Feb11</v>
      </c>
      <c r="B2838" s="41" t="s">
        <v>636</v>
      </c>
      <c r="C2838" s="41" t="s">
        <v>451</v>
      </c>
      <c r="D2838" s="41" t="s">
        <v>12</v>
      </c>
      <c r="E2838" s="41" t="s">
        <v>288</v>
      </c>
      <c r="F2838" s="41" t="s">
        <v>288</v>
      </c>
      <c r="G2838" s="41" t="s">
        <v>766</v>
      </c>
      <c r="H2838" s="41">
        <v>11</v>
      </c>
      <c r="I2838" s="41">
        <v>2906.7340890996702</v>
      </c>
      <c r="J2838" s="41">
        <v>689</v>
      </c>
      <c r="K2838" s="41">
        <v>3</v>
      </c>
      <c r="L2838" s="41">
        <v>13.7111</v>
      </c>
      <c r="M2838" s="41">
        <v>5.9700000000000003E-2</v>
      </c>
      <c r="N2838" s="41"/>
      <c r="O2838" s="41"/>
      <c r="P2838" s="41"/>
      <c r="Q2838" s="41"/>
      <c r="R2838" s="41">
        <v>2571</v>
      </c>
      <c r="S2838" s="41">
        <v>46.020899999999997</v>
      </c>
      <c r="T2838" s="41"/>
      <c r="U2838" s="41"/>
      <c r="V2838" s="41">
        <v>3263</v>
      </c>
      <c r="W2838" s="41">
        <v>59.791699999999999</v>
      </c>
      <c r="X2838" s="41"/>
      <c r="Y2838" s="41"/>
      <c r="Z2838" s="6">
        <f>0</f>
        <v>0</v>
      </c>
      <c r="AA2838" s="6">
        <f t="shared" si="324"/>
        <v>59.791699999999999</v>
      </c>
      <c r="AB2838" t="e">
        <f>IF(ISBLANK(Table1[[#This Row],[FY2425_Cost]])=TRUE,#N/A,Table1[[#This Row],[FY2425_Cost]])</f>
        <v>#N/A</v>
      </c>
      <c r="AC2838" s="6" t="e">
        <f t="shared" si="325"/>
        <v>#N/A</v>
      </c>
      <c r="AD2838" s="6" t="e">
        <f>SUMIFS($AB$3:AB2838,$B$3:B2838,B2838)</f>
        <v>#N/A</v>
      </c>
      <c r="AE2838" s="6">
        <f t="shared" si="326"/>
        <v>1308.0303400948517</v>
      </c>
      <c r="AF2838" s="6">
        <f t="shared" si="327"/>
        <v>1308.0303400948517</v>
      </c>
      <c r="AG2838" s="6">
        <f>VLOOKUP(Table1[[#This Row],[PracticeCode]],$AP$3:$AS$345,4,FALSE)</f>
        <v>1308.0303400948517</v>
      </c>
      <c r="AH2838" s="27">
        <f t="shared" si="328"/>
        <v>95050.204713559229</v>
      </c>
      <c r="AI2838" s="6" t="e">
        <f t="shared" si="330"/>
        <v>#N/A</v>
      </c>
    </row>
    <row r="2839" spans="1:35" x14ac:dyDescent="0.35">
      <c r="A2839" t="str">
        <f t="shared" si="329"/>
        <v>ST.GEORGES MEDICAL CENTRENorth SouthallEalingE85743Jan10</v>
      </c>
      <c r="B2839" s="41" t="s">
        <v>636</v>
      </c>
      <c r="C2839" s="41" t="s">
        <v>451</v>
      </c>
      <c r="D2839" s="41" t="s">
        <v>12</v>
      </c>
      <c r="E2839" s="41" t="s">
        <v>288</v>
      </c>
      <c r="F2839" s="41" t="s">
        <v>288</v>
      </c>
      <c r="G2839" s="41" t="s">
        <v>765</v>
      </c>
      <c r="H2839" s="41">
        <v>10</v>
      </c>
      <c r="I2839" s="41">
        <v>2906.7340890996702</v>
      </c>
      <c r="J2839" s="41">
        <v>586</v>
      </c>
      <c r="K2839" s="41">
        <v>0</v>
      </c>
      <c r="L2839" s="41">
        <v>11.6614</v>
      </c>
      <c r="M2839" s="41">
        <v>0</v>
      </c>
      <c r="N2839" s="41"/>
      <c r="O2839" s="41"/>
      <c r="P2839" s="41"/>
      <c r="Q2839" s="41"/>
      <c r="R2839" s="41">
        <v>1455</v>
      </c>
      <c r="S2839" s="41">
        <v>26.044499999999999</v>
      </c>
      <c r="T2839" s="41"/>
      <c r="U2839" s="41"/>
      <c r="V2839" s="41">
        <v>2041</v>
      </c>
      <c r="W2839" s="41">
        <v>37.7059</v>
      </c>
      <c r="X2839" s="41"/>
      <c r="Y2839" s="41"/>
      <c r="Z2839" s="6">
        <f>0</f>
        <v>0</v>
      </c>
      <c r="AA2839" s="6">
        <f t="shared" si="324"/>
        <v>37.7059</v>
      </c>
      <c r="AB2839" t="e">
        <f>IF(ISBLANK(Table1[[#This Row],[FY2425_Cost]])=TRUE,#N/A,Table1[[#This Row],[FY2425_Cost]])</f>
        <v>#N/A</v>
      </c>
      <c r="AC2839" s="6" t="e">
        <f t="shared" si="325"/>
        <v>#N/A</v>
      </c>
      <c r="AD2839" s="6" t="e">
        <f>SUMIFS($AB$3:AB2839,$B$3:B2839,B2839)</f>
        <v>#N/A</v>
      </c>
      <c r="AE2839" s="6">
        <f t="shared" si="326"/>
        <v>1308.0303400948517</v>
      </c>
      <c r="AF2839" s="6">
        <f t="shared" si="327"/>
        <v>1308.0303400948517</v>
      </c>
      <c r="AG2839" s="6">
        <f>VLOOKUP(Table1[[#This Row],[PracticeCode]],$AP$3:$AS$345,4,FALSE)</f>
        <v>1308.0303400948517</v>
      </c>
      <c r="AH2839" s="27">
        <f t="shared" si="328"/>
        <v>95050.204713559229</v>
      </c>
      <c r="AI2839" s="6" t="e">
        <f t="shared" si="330"/>
        <v>#N/A</v>
      </c>
    </row>
    <row r="2840" spans="1:35" x14ac:dyDescent="0.35">
      <c r="A2840" t="str">
        <f t="shared" si="329"/>
        <v>ST.GEORGES MEDICAL CENTRENorth SouthallEalingE85743Jul4</v>
      </c>
      <c r="B2840" s="41" t="s">
        <v>636</v>
      </c>
      <c r="C2840" s="41" t="s">
        <v>451</v>
      </c>
      <c r="D2840" s="41" t="s">
        <v>12</v>
      </c>
      <c r="E2840" s="41" t="s">
        <v>288</v>
      </c>
      <c r="F2840" s="41" t="s">
        <v>288</v>
      </c>
      <c r="G2840" s="41" t="s">
        <v>759</v>
      </c>
      <c r="H2840" s="41">
        <v>4</v>
      </c>
      <c r="I2840" s="41">
        <v>2906.7340890996702</v>
      </c>
      <c r="J2840" s="41">
        <v>474</v>
      </c>
      <c r="K2840" s="41">
        <v>0</v>
      </c>
      <c r="L2840" s="41">
        <v>8.7690000000000001</v>
      </c>
      <c r="M2840" s="41">
        <v>0</v>
      </c>
      <c r="N2840" s="41">
        <v>769</v>
      </c>
      <c r="O2840" s="41">
        <v>0</v>
      </c>
      <c r="P2840" s="41">
        <v>15.303100000000001</v>
      </c>
      <c r="Q2840" s="41">
        <v>0</v>
      </c>
      <c r="R2840" s="41">
        <v>2218</v>
      </c>
      <c r="S2840" s="41">
        <v>39.702199999999998</v>
      </c>
      <c r="T2840" s="41">
        <v>1934</v>
      </c>
      <c r="U2840" s="41">
        <v>42.548000000000002</v>
      </c>
      <c r="V2840" s="41">
        <v>2692</v>
      </c>
      <c r="W2840" s="41">
        <v>48.471199999999996</v>
      </c>
      <c r="X2840" s="41">
        <v>2703</v>
      </c>
      <c r="Y2840" s="41">
        <v>57.851100000000002</v>
      </c>
      <c r="Z2840" s="6">
        <f>0</f>
        <v>0</v>
      </c>
      <c r="AA2840" s="6">
        <f t="shared" si="324"/>
        <v>48.471199999999996</v>
      </c>
      <c r="AB2840">
        <f>IF(ISBLANK(Table1[[#This Row],[FY2425_Cost]])=TRUE,#N/A,Table1[[#This Row],[FY2425_Cost]])</f>
        <v>57.851100000000002</v>
      </c>
      <c r="AC2840" s="6">
        <f t="shared" si="325"/>
        <v>9.3799000000000063</v>
      </c>
      <c r="AD2840" s="6" t="e">
        <f>SUMIFS($AB$3:AB2840,$B$3:B2840,B2840)</f>
        <v>#N/A</v>
      </c>
      <c r="AE2840" s="6">
        <f t="shared" si="326"/>
        <v>1308.0303400948517</v>
      </c>
      <c r="AF2840" s="6">
        <f t="shared" si="327"/>
        <v>1308.0303400948517</v>
      </c>
      <c r="AG2840" s="6">
        <f>VLOOKUP(Table1[[#This Row],[PracticeCode]],$AP$3:$AS$345,4,FALSE)</f>
        <v>1308.0303400948517</v>
      </c>
      <c r="AH2840" s="27">
        <f t="shared" si="328"/>
        <v>95050.204713559229</v>
      </c>
      <c r="AI2840" s="6" t="e">
        <f t="shared" si="330"/>
        <v>#N/A</v>
      </c>
    </row>
    <row r="2841" spans="1:35" x14ac:dyDescent="0.35">
      <c r="A2841" t="str">
        <f t="shared" si="329"/>
        <v>ST.GEORGES MEDICAL CENTRENorth SouthallEalingE85743Jun3</v>
      </c>
      <c r="B2841" s="41" t="s">
        <v>636</v>
      </c>
      <c r="C2841" s="41" t="s">
        <v>451</v>
      </c>
      <c r="D2841" s="41" t="s">
        <v>12</v>
      </c>
      <c r="E2841" s="41" t="s">
        <v>288</v>
      </c>
      <c r="F2841" s="41" t="s">
        <v>288</v>
      </c>
      <c r="G2841" s="41" t="s">
        <v>758</v>
      </c>
      <c r="H2841" s="41">
        <v>3</v>
      </c>
      <c r="I2841" s="41">
        <v>2906.7340890996702</v>
      </c>
      <c r="J2841" s="41">
        <v>401</v>
      </c>
      <c r="K2841" s="41">
        <v>0</v>
      </c>
      <c r="L2841" s="41">
        <v>7.4184999999999999</v>
      </c>
      <c r="M2841" s="41">
        <v>0</v>
      </c>
      <c r="N2841" s="41">
        <v>709</v>
      </c>
      <c r="O2841" s="41">
        <v>1</v>
      </c>
      <c r="P2841" s="41">
        <v>14.109100000000002</v>
      </c>
      <c r="Q2841" s="41">
        <v>1.9900000000000001E-2</v>
      </c>
      <c r="R2841" s="41">
        <v>2015</v>
      </c>
      <c r="S2841" s="41">
        <v>36.0685</v>
      </c>
      <c r="T2841" s="41">
        <v>1529</v>
      </c>
      <c r="U2841" s="41">
        <v>33.637999999999998</v>
      </c>
      <c r="V2841" s="41">
        <v>2416</v>
      </c>
      <c r="W2841" s="41">
        <v>43.487000000000002</v>
      </c>
      <c r="X2841" s="41">
        <v>2239</v>
      </c>
      <c r="Y2841" s="41">
        <v>47.766999999999996</v>
      </c>
      <c r="Z2841" s="6">
        <f>0</f>
        <v>0</v>
      </c>
      <c r="AA2841" s="6">
        <f t="shared" si="324"/>
        <v>43.487000000000002</v>
      </c>
      <c r="AB2841">
        <f>IF(ISBLANK(Table1[[#This Row],[FY2425_Cost]])=TRUE,#N/A,Table1[[#This Row],[FY2425_Cost]])</f>
        <v>47.766999999999996</v>
      </c>
      <c r="AC2841" s="6">
        <f t="shared" si="325"/>
        <v>4.279999999999994</v>
      </c>
      <c r="AD2841" s="6" t="e">
        <f>SUMIFS($AB$3:AB2841,$B$3:B2841,B2841)</f>
        <v>#N/A</v>
      </c>
      <c r="AE2841" s="6">
        <f t="shared" si="326"/>
        <v>1308.0303400948517</v>
      </c>
      <c r="AF2841" s="6">
        <f t="shared" si="327"/>
        <v>1308.0303400948517</v>
      </c>
      <c r="AG2841" s="6">
        <f>VLOOKUP(Table1[[#This Row],[PracticeCode]],$AP$3:$AS$345,4,FALSE)</f>
        <v>1308.0303400948517</v>
      </c>
      <c r="AH2841" s="27">
        <f t="shared" si="328"/>
        <v>95050.204713559229</v>
      </c>
      <c r="AI2841" s="6" t="e">
        <f t="shared" si="330"/>
        <v>#N/A</v>
      </c>
    </row>
    <row r="2842" spans="1:35" x14ac:dyDescent="0.35">
      <c r="A2842" t="str">
        <f t="shared" si="329"/>
        <v>ST.GEORGES MEDICAL CENTRENorth SouthallEalingE85743Mar12</v>
      </c>
      <c r="B2842" s="41" t="s">
        <v>636</v>
      </c>
      <c r="C2842" s="41" t="s">
        <v>451</v>
      </c>
      <c r="D2842" s="41" t="s">
        <v>12</v>
      </c>
      <c r="E2842" s="41" t="s">
        <v>288</v>
      </c>
      <c r="F2842" s="41" t="s">
        <v>288</v>
      </c>
      <c r="G2842" s="41" t="s">
        <v>767</v>
      </c>
      <c r="H2842" s="41">
        <v>12</v>
      </c>
      <c r="I2842" s="41">
        <v>2906.7340890996702</v>
      </c>
      <c r="J2842" s="41">
        <v>575</v>
      </c>
      <c r="K2842" s="41">
        <v>0</v>
      </c>
      <c r="L2842" s="41">
        <v>11.442500000000001</v>
      </c>
      <c r="M2842" s="41">
        <v>0</v>
      </c>
      <c r="N2842" s="41"/>
      <c r="O2842" s="41"/>
      <c r="P2842" s="41"/>
      <c r="Q2842" s="41"/>
      <c r="R2842" s="41">
        <v>1372</v>
      </c>
      <c r="S2842" s="41">
        <v>24.558800000000002</v>
      </c>
      <c r="T2842" s="41"/>
      <c r="U2842" s="41"/>
      <c r="V2842" s="41">
        <v>1947</v>
      </c>
      <c r="W2842" s="41">
        <v>36.001300000000001</v>
      </c>
      <c r="X2842" s="41"/>
      <c r="Y2842" s="41"/>
      <c r="Z2842" s="6">
        <f>0</f>
        <v>0</v>
      </c>
      <c r="AA2842" s="6">
        <f t="shared" si="324"/>
        <v>36.001300000000001</v>
      </c>
      <c r="AB2842" t="e">
        <f>IF(ISBLANK(Table1[[#This Row],[FY2425_Cost]])=TRUE,#N/A,Table1[[#This Row],[FY2425_Cost]])</f>
        <v>#N/A</v>
      </c>
      <c r="AC2842" s="6" t="e">
        <f t="shared" si="325"/>
        <v>#N/A</v>
      </c>
      <c r="AD2842" s="6" t="e">
        <f>SUMIFS($AB$3:AB2842,$B$3:B2842,B2842)</f>
        <v>#N/A</v>
      </c>
      <c r="AE2842" s="6">
        <f t="shared" si="326"/>
        <v>1308.0303400948517</v>
      </c>
      <c r="AF2842" s="6">
        <f t="shared" si="327"/>
        <v>1308.0303400948517</v>
      </c>
      <c r="AG2842" s="6">
        <f>VLOOKUP(Table1[[#This Row],[PracticeCode]],$AP$3:$AS$345,4,FALSE)</f>
        <v>1308.0303400948517</v>
      </c>
      <c r="AH2842" s="27">
        <f t="shared" si="328"/>
        <v>95050.204713559229</v>
      </c>
      <c r="AI2842" s="6" t="e">
        <f t="shared" si="330"/>
        <v>#N/A</v>
      </c>
    </row>
    <row r="2843" spans="1:35" x14ac:dyDescent="0.35">
      <c r="A2843" t="str">
        <f t="shared" si="329"/>
        <v>ST.GEORGES MEDICAL CENTRENorth SouthallEalingE85743May2</v>
      </c>
      <c r="B2843" s="41" t="s">
        <v>636</v>
      </c>
      <c r="C2843" s="41" t="s">
        <v>451</v>
      </c>
      <c r="D2843" s="41" t="s">
        <v>12</v>
      </c>
      <c r="E2843" s="41" t="s">
        <v>288</v>
      </c>
      <c r="F2843" s="41" t="s">
        <v>288</v>
      </c>
      <c r="G2843" s="41" t="s">
        <v>757</v>
      </c>
      <c r="H2843" s="41">
        <v>2</v>
      </c>
      <c r="I2843" s="41">
        <v>2906.7340890996702</v>
      </c>
      <c r="J2843" s="41">
        <v>426</v>
      </c>
      <c r="K2843" s="41">
        <v>0</v>
      </c>
      <c r="L2843" s="41">
        <v>7.8809999999999993</v>
      </c>
      <c r="M2843" s="41">
        <v>0</v>
      </c>
      <c r="N2843" s="41">
        <v>771</v>
      </c>
      <c r="O2843" s="41">
        <v>0</v>
      </c>
      <c r="P2843" s="41">
        <v>15.3429</v>
      </c>
      <c r="Q2843" s="41">
        <v>0</v>
      </c>
      <c r="R2843" s="41">
        <v>2005</v>
      </c>
      <c r="S2843" s="41">
        <v>35.889499999999998</v>
      </c>
      <c r="T2843" s="41">
        <v>1124</v>
      </c>
      <c r="U2843" s="41">
        <v>24.728000000000002</v>
      </c>
      <c r="V2843" s="41">
        <v>2431</v>
      </c>
      <c r="W2843" s="41">
        <v>43.770499999999998</v>
      </c>
      <c r="X2843" s="41">
        <v>1895</v>
      </c>
      <c r="Y2843" s="41">
        <v>40.070900000000002</v>
      </c>
      <c r="Z2843" s="6">
        <f>0</f>
        <v>0</v>
      </c>
      <c r="AA2843" s="6">
        <f t="shared" si="324"/>
        <v>43.770499999999998</v>
      </c>
      <c r="AB2843">
        <f>IF(ISBLANK(Table1[[#This Row],[FY2425_Cost]])=TRUE,#N/A,Table1[[#This Row],[FY2425_Cost]])</f>
        <v>40.070900000000002</v>
      </c>
      <c r="AC2843" s="6">
        <f t="shared" si="325"/>
        <v>-3.6995999999999967</v>
      </c>
      <c r="AD2843" s="6" t="e">
        <f>SUMIFS($AB$3:AB2843,$B$3:B2843,B2843)</f>
        <v>#N/A</v>
      </c>
      <c r="AE2843" s="6">
        <f t="shared" si="326"/>
        <v>1308.0303400948517</v>
      </c>
      <c r="AF2843" s="6">
        <f t="shared" si="327"/>
        <v>1308.0303400948517</v>
      </c>
      <c r="AG2843" s="6">
        <f>VLOOKUP(Table1[[#This Row],[PracticeCode]],$AP$3:$AS$345,4,FALSE)</f>
        <v>1308.0303400948517</v>
      </c>
      <c r="AH2843" s="27">
        <f t="shared" si="328"/>
        <v>95050.204713559229</v>
      </c>
      <c r="AI2843" s="6" t="e">
        <f t="shared" si="330"/>
        <v>#N/A</v>
      </c>
    </row>
    <row r="2844" spans="1:35" x14ac:dyDescent="0.35">
      <c r="A2844" t="str">
        <f t="shared" si="329"/>
        <v>ST.GEORGES MEDICAL CENTRENorth SouthallEalingE85743Nov8</v>
      </c>
      <c r="B2844" s="41" t="s">
        <v>636</v>
      </c>
      <c r="C2844" s="41" t="s">
        <v>451</v>
      </c>
      <c r="D2844" s="41" t="s">
        <v>12</v>
      </c>
      <c r="E2844" s="41" t="s">
        <v>288</v>
      </c>
      <c r="F2844" s="41" t="s">
        <v>288</v>
      </c>
      <c r="G2844" s="41" t="s">
        <v>763</v>
      </c>
      <c r="H2844" s="41">
        <v>8</v>
      </c>
      <c r="I2844" s="41">
        <v>2906.7340890996702</v>
      </c>
      <c r="J2844" s="41">
        <v>705</v>
      </c>
      <c r="K2844" s="41">
        <v>0</v>
      </c>
      <c r="L2844" s="41">
        <v>14.029500000000001</v>
      </c>
      <c r="M2844" s="41">
        <v>0</v>
      </c>
      <c r="N2844" s="41"/>
      <c r="O2844" s="41"/>
      <c r="P2844" s="41"/>
      <c r="Q2844" s="41"/>
      <c r="R2844" s="41">
        <v>1810</v>
      </c>
      <c r="S2844" s="41">
        <v>32.399000000000001</v>
      </c>
      <c r="T2844" s="41"/>
      <c r="U2844" s="41"/>
      <c r="V2844" s="41">
        <v>2515</v>
      </c>
      <c r="W2844" s="41">
        <v>46.4285</v>
      </c>
      <c r="X2844" s="41"/>
      <c r="Y2844" s="41"/>
      <c r="Z2844" s="6">
        <f>0</f>
        <v>0</v>
      </c>
      <c r="AA2844" s="6">
        <f t="shared" si="324"/>
        <v>46.4285</v>
      </c>
      <c r="AB2844" t="e">
        <f>IF(ISBLANK(Table1[[#This Row],[FY2425_Cost]])=TRUE,#N/A,Table1[[#This Row],[FY2425_Cost]])</f>
        <v>#N/A</v>
      </c>
      <c r="AC2844" s="6" t="e">
        <f t="shared" si="325"/>
        <v>#N/A</v>
      </c>
      <c r="AD2844" s="6" t="e">
        <f>SUMIFS($AB$3:AB2844,$B$3:B2844,B2844)</f>
        <v>#N/A</v>
      </c>
      <c r="AE2844" s="6">
        <f t="shared" si="326"/>
        <v>1308.0303400948517</v>
      </c>
      <c r="AF2844" s="6">
        <f t="shared" si="327"/>
        <v>1308.0303400948517</v>
      </c>
      <c r="AG2844" s="6">
        <f>VLOOKUP(Table1[[#This Row],[PracticeCode]],$AP$3:$AS$345,4,FALSE)</f>
        <v>1308.0303400948517</v>
      </c>
      <c r="AH2844" s="27">
        <f t="shared" si="328"/>
        <v>95050.204713559229</v>
      </c>
      <c r="AI2844" s="6" t="e">
        <f t="shared" si="330"/>
        <v>#N/A</v>
      </c>
    </row>
    <row r="2845" spans="1:35" x14ac:dyDescent="0.35">
      <c r="A2845" t="str">
        <f t="shared" si="329"/>
        <v>ST.GEORGES MEDICAL CENTRENorth SouthallEalingE85743Oct7</v>
      </c>
      <c r="B2845" s="41" t="s">
        <v>636</v>
      </c>
      <c r="C2845" s="41" t="s">
        <v>451</v>
      </c>
      <c r="D2845" s="41" t="s">
        <v>12</v>
      </c>
      <c r="E2845" s="41" t="s">
        <v>288</v>
      </c>
      <c r="F2845" s="41" t="s">
        <v>288</v>
      </c>
      <c r="G2845" s="41" t="s">
        <v>762</v>
      </c>
      <c r="H2845" s="41">
        <v>7</v>
      </c>
      <c r="I2845" s="41">
        <v>2906.7340890996702</v>
      </c>
      <c r="J2845" s="41">
        <v>542</v>
      </c>
      <c r="K2845" s="41">
        <v>0</v>
      </c>
      <c r="L2845" s="41">
        <v>10.7858</v>
      </c>
      <c r="M2845" s="41">
        <v>0</v>
      </c>
      <c r="N2845" s="41">
        <v>0</v>
      </c>
      <c r="O2845" s="41">
        <v>0</v>
      </c>
      <c r="P2845" s="41">
        <v>0</v>
      </c>
      <c r="Q2845" s="41">
        <v>0</v>
      </c>
      <c r="R2845" s="41">
        <v>3105</v>
      </c>
      <c r="S2845" s="41">
        <v>55.579500000000003</v>
      </c>
      <c r="T2845" s="41">
        <v>2537</v>
      </c>
      <c r="U2845" s="41">
        <v>55.814</v>
      </c>
      <c r="V2845" s="41">
        <v>3647</v>
      </c>
      <c r="W2845" s="41">
        <v>66.365300000000005</v>
      </c>
      <c r="X2845" s="41">
        <v>2537</v>
      </c>
      <c r="Y2845" s="41">
        <v>55.814</v>
      </c>
      <c r="Z2845" s="6">
        <f>0</f>
        <v>0</v>
      </c>
      <c r="AA2845" s="6">
        <f t="shared" si="324"/>
        <v>66.365300000000005</v>
      </c>
      <c r="AB2845">
        <f>IF(ISBLANK(Table1[[#This Row],[FY2425_Cost]])=TRUE,#N/A,Table1[[#This Row],[FY2425_Cost]])</f>
        <v>55.814</v>
      </c>
      <c r="AC2845" s="6">
        <f t="shared" si="325"/>
        <v>-10.551300000000005</v>
      </c>
      <c r="AD2845" s="6" t="e">
        <f>SUMIFS($AB$3:AB2845,$B$3:B2845,B2845)</f>
        <v>#N/A</v>
      </c>
      <c r="AE2845" s="6">
        <f t="shared" si="326"/>
        <v>1308.0303400948517</v>
      </c>
      <c r="AF2845" s="6">
        <f t="shared" si="327"/>
        <v>1308.0303400948517</v>
      </c>
      <c r="AG2845" s="6">
        <f>VLOOKUP(Table1[[#This Row],[PracticeCode]],$AP$3:$AS$345,4,FALSE)</f>
        <v>1308.0303400948517</v>
      </c>
      <c r="AH2845" s="27">
        <f t="shared" si="328"/>
        <v>95050.204713559229</v>
      </c>
      <c r="AI2845" s="6" t="e">
        <f t="shared" si="330"/>
        <v>#N/A</v>
      </c>
    </row>
    <row r="2846" spans="1:35" x14ac:dyDescent="0.35">
      <c r="A2846" t="str">
        <f t="shared" si="329"/>
        <v>ST.GEORGES MEDICAL CENTRENorth SouthallEalingE85743Sep6</v>
      </c>
      <c r="B2846" s="41" t="s">
        <v>636</v>
      </c>
      <c r="C2846" s="41" t="s">
        <v>451</v>
      </c>
      <c r="D2846" s="41" t="s">
        <v>12</v>
      </c>
      <c r="E2846" s="41" t="s">
        <v>288</v>
      </c>
      <c r="F2846" s="41" t="s">
        <v>288</v>
      </c>
      <c r="G2846" s="41" t="s">
        <v>761</v>
      </c>
      <c r="H2846" s="41">
        <v>6</v>
      </c>
      <c r="I2846" s="41">
        <v>2906.7340890996702</v>
      </c>
      <c r="J2846" s="41">
        <v>482</v>
      </c>
      <c r="K2846" s="41">
        <v>0</v>
      </c>
      <c r="L2846" s="41">
        <v>9.591800000000001</v>
      </c>
      <c r="M2846" s="41">
        <v>0</v>
      </c>
      <c r="N2846" s="41">
        <v>812</v>
      </c>
      <c r="O2846" s="41">
        <v>0</v>
      </c>
      <c r="P2846" s="41">
        <v>18.27</v>
      </c>
      <c r="Q2846" s="41">
        <v>0</v>
      </c>
      <c r="R2846" s="41">
        <v>1247</v>
      </c>
      <c r="S2846" s="41">
        <v>22.321300000000001</v>
      </c>
      <c r="T2846" s="41">
        <v>1499</v>
      </c>
      <c r="U2846" s="41">
        <v>32.978000000000002</v>
      </c>
      <c r="V2846" s="41">
        <v>1729</v>
      </c>
      <c r="W2846" s="41">
        <v>31.9131</v>
      </c>
      <c r="X2846" s="41">
        <v>2311</v>
      </c>
      <c r="Y2846" s="41">
        <v>51.248000000000005</v>
      </c>
      <c r="Z2846" s="6">
        <f>0</f>
        <v>0</v>
      </c>
      <c r="AA2846" s="6">
        <f t="shared" si="324"/>
        <v>31.9131</v>
      </c>
      <c r="AB2846">
        <f>IF(ISBLANK(Table1[[#This Row],[FY2425_Cost]])=TRUE,#N/A,Table1[[#This Row],[FY2425_Cost]])</f>
        <v>51.248000000000005</v>
      </c>
      <c r="AC2846" s="6">
        <f t="shared" si="325"/>
        <v>19.334900000000005</v>
      </c>
      <c r="AD2846" s="6" t="e">
        <f>SUMIFS($AB$3:AB2846,$B$3:B2846,B2846)</f>
        <v>#N/A</v>
      </c>
      <c r="AE2846" s="6">
        <f t="shared" si="326"/>
        <v>1308.0303400948517</v>
      </c>
      <c r="AF2846" s="6">
        <f t="shared" si="327"/>
        <v>1308.0303400948517</v>
      </c>
      <c r="AG2846" s="6">
        <f>VLOOKUP(Table1[[#This Row],[PracticeCode]],$AP$3:$AS$345,4,FALSE)</f>
        <v>1308.0303400948517</v>
      </c>
      <c r="AH2846" s="27">
        <f t="shared" si="328"/>
        <v>95050.204713559229</v>
      </c>
      <c r="AI2846" s="6" t="e">
        <f t="shared" si="330"/>
        <v>#N/A</v>
      </c>
    </row>
    <row r="2847" spans="1:35" x14ac:dyDescent="0.35">
      <c r="A2847" t="str">
        <f t="shared" si="329"/>
        <v>Stanhope Mews SurgeryBrompton Health PCNWest LondonE87013Apr1</v>
      </c>
      <c r="B2847" s="41" t="s">
        <v>292</v>
      </c>
      <c r="C2847" s="41" t="s">
        <v>468</v>
      </c>
      <c r="D2847" s="41" t="s">
        <v>29</v>
      </c>
      <c r="E2847" s="41" t="s">
        <v>293</v>
      </c>
      <c r="F2847" s="41" t="s">
        <v>293</v>
      </c>
      <c r="G2847" s="41" t="s">
        <v>756</v>
      </c>
      <c r="H2847" s="41">
        <v>1</v>
      </c>
      <c r="I2847" s="41">
        <v>13880.3753647594</v>
      </c>
      <c r="J2847" s="41">
        <v>9053</v>
      </c>
      <c r="K2847" s="41">
        <v>3842</v>
      </c>
      <c r="L2847" s="41">
        <v>167.48049999999998</v>
      </c>
      <c r="M2847" s="41">
        <v>71.076999999999998</v>
      </c>
      <c r="N2847" s="41">
        <v>2681</v>
      </c>
      <c r="O2847" s="41">
        <v>7523</v>
      </c>
      <c r="P2847" s="41">
        <v>53.351900000000001</v>
      </c>
      <c r="Q2847" s="41">
        <v>149.70770000000002</v>
      </c>
      <c r="R2847" s="41">
        <v>2226</v>
      </c>
      <c r="S2847" s="41">
        <v>39.845399999999998</v>
      </c>
      <c r="T2847" s="41">
        <v>2687</v>
      </c>
      <c r="U2847" s="41">
        <v>59.113999999999997</v>
      </c>
      <c r="V2847" s="41">
        <v>15121</v>
      </c>
      <c r="W2847" s="41">
        <v>278.40289999999999</v>
      </c>
      <c r="X2847" s="41">
        <v>12891</v>
      </c>
      <c r="Y2847" s="41">
        <v>262.17360000000002</v>
      </c>
      <c r="Z2847" s="6">
        <f>0</f>
        <v>0</v>
      </c>
      <c r="AA2847" s="6">
        <f t="shared" si="324"/>
        <v>278.40289999999999</v>
      </c>
      <c r="AB2847">
        <f>IF(ISBLANK(Table1[[#This Row],[FY2425_Cost]])=TRUE,#N/A,Table1[[#This Row],[FY2425_Cost]])</f>
        <v>262.17360000000002</v>
      </c>
      <c r="AC2847" s="6">
        <f t="shared" si="325"/>
        <v>-16.229299999999967</v>
      </c>
      <c r="AD2847" s="6">
        <f>SUMIFS($AB$3:AB2847,$B$3:B2847,B2847)</f>
        <v>262.17360000000002</v>
      </c>
      <c r="AE2847" s="6">
        <f t="shared" si="326"/>
        <v>6246.1689141417301</v>
      </c>
      <c r="AF2847" s="6">
        <f t="shared" si="327"/>
        <v>6246.1689141417301</v>
      </c>
      <c r="AG2847" s="6">
        <f>VLOOKUP(Table1[[#This Row],[PracticeCode]],$AP$3:$AS$345,4,FALSE)</f>
        <v>6246.1689141417301</v>
      </c>
      <c r="AH2847" s="27">
        <f t="shared" si="328"/>
        <v>453888.27442763245</v>
      </c>
      <c r="AI2847" s="6">
        <f t="shared" si="330"/>
        <v>0</v>
      </c>
    </row>
    <row r="2848" spans="1:35" x14ac:dyDescent="0.35">
      <c r="A2848" t="str">
        <f t="shared" si="329"/>
        <v>Stanhope Mews SurgeryBrompton Health PCNWest LondonE87013Aug5</v>
      </c>
      <c r="B2848" s="41" t="s">
        <v>292</v>
      </c>
      <c r="C2848" s="41" t="s">
        <v>468</v>
      </c>
      <c r="D2848" s="41" t="s">
        <v>29</v>
      </c>
      <c r="E2848" s="41" t="s">
        <v>293</v>
      </c>
      <c r="F2848" s="41" t="s">
        <v>293</v>
      </c>
      <c r="G2848" s="41" t="s">
        <v>760</v>
      </c>
      <c r="H2848" s="41">
        <v>5</v>
      </c>
      <c r="I2848" s="41">
        <v>13880.3753647594</v>
      </c>
      <c r="J2848" s="41">
        <v>4041</v>
      </c>
      <c r="K2848" s="41">
        <v>1534</v>
      </c>
      <c r="L2848" s="41">
        <v>74.758499999999998</v>
      </c>
      <c r="M2848" s="41">
        <v>28.378999999999998</v>
      </c>
      <c r="N2848" s="41">
        <v>5039</v>
      </c>
      <c r="O2848" s="41">
        <v>3388</v>
      </c>
      <c r="P2848" s="41">
        <v>100.2761</v>
      </c>
      <c r="Q2848" s="41">
        <v>67.421199999999999</v>
      </c>
      <c r="R2848" s="41">
        <v>1980</v>
      </c>
      <c r="S2848" s="41">
        <v>35.442</v>
      </c>
      <c r="T2848" s="41">
        <v>2214</v>
      </c>
      <c r="U2848" s="41">
        <v>48.707999999999998</v>
      </c>
      <c r="V2848" s="41">
        <v>7555</v>
      </c>
      <c r="W2848" s="41">
        <v>138.5795</v>
      </c>
      <c r="X2848" s="41">
        <v>10641</v>
      </c>
      <c r="Y2848" s="41">
        <v>216.40529999999998</v>
      </c>
      <c r="Z2848" s="6">
        <f>0</f>
        <v>0</v>
      </c>
      <c r="AA2848" s="6">
        <f t="shared" si="324"/>
        <v>138.5795</v>
      </c>
      <c r="AB2848">
        <f>IF(ISBLANK(Table1[[#This Row],[FY2425_Cost]])=TRUE,#N/A,Table1[[#This Row],[FY2425_Cost]])</f>
        <v>216.40529999999998</v>
      </c>
      <c r="AC2848" s="6">
        <f t="shared" si="325"/>
        <v>77.825799999999987</v>
      </c>
      <c r="AD2848" s="6">
        <f>SUMIFS($AB$3:AB2848,$B$3:B2848,B2848)</f>
        <v>478.57889999999998</v>
      </c>
      <c r="AE2848" s="6">
        <f t="shared" si="326"/>
        <v>6246.1689141417301</v>
      </c>
      <c r="AF2848" s="6">
        <f t="shared" si="327"/>
        <v>6246.1689141417301</v>
      </c>
      <c r="AG2848" s="6">
        <f>VLOOKUP(Table1[[#This Row],[PracticeCode]],$AP$3:$AS$345,4,FALSE)</f>
        <v>6246.1689141417301</v>
      </c>
      <c r="AH2848" s="27">
        <f t="shared" si="328"/>
        <v>453888.27442763245</v>
      </c>
      <c r="AI2848" s="6">
        <f t="shared" si="330"/>
        <v>0</v>
      </c>
    </row>
    <row r="2849" spans="1:35" x14ac:dyDescent="0.35">
      <c r="A2849" t="str">
        <f t="shared" si="329"/>
        <v>Stanhope Mews SurgeryBrompton Health PCNWest LondonE87013Dec9</v>
      </c>
      <c r="B2849" s="41" t="s">
        <v>292</v>
      </c>
      <c r="C2849" s="41" t="s">
        <v>468</v>
      </c>
      <c r="D2849" s="41" t="s">
        <v>29</v>
      </c>
      <c r="E2849" s="41" t="s">
        <v>293</v>
      </c>
      <c r="F2849" s="41" t="s">
        <v>293</v>
      </c>
      <c r="G2849" s="41" t="s">
        <v>764</v>
      </c>
      <c r="H2849" s="41">
        <v>9</v>
      </c>
      <c r="I2849" s="41">
        <v>13880.3753647594</v>
      </c>
      <c r="J2849" s="41">
        <v>5403</v>
      </c>
      <c r="K2849" s="41">
        <v>4227</v>
      </c>
      <c r="L2849" s="41">
        <v>107.5197</v>
      </c>
      <c r="M2849" s="41">
        <v>84.1173</v>
      </c>
      <c r="N2849" s="41"/>
      <c r="O2849" s="41"/>
      <c r="P2849" s="41"/>
      <c r="Q2849" s="41"/>
      <c r="R2849" s="41">
        <v>2792</v>
      </c>
      <c r="S2849" s="41">
        <v>49.976799999999997</v>
      </c>
      <c r="T2849" s="41"/>
      <c r="U2849" s="41"/>
      <c r="V2849" s="41">
        <v>12422</v>
      </c>
      <c r="W2849" s="41">
        <v>241.6138</v>
      </c>
      <c r="X2849" s="41"/>
      <c r="Y2849" s="41"/>
      <c r="Z2849" s="6">
        <f>0</f>
        <v>0</v>
      </c>
      <c r="AA2849" s="6">
        <f t="shared" si="324"/>
        <v>241.6138</v>
      </c>
      <c r="AB2849" t="e">
        <f>IF(ISBLANK(Table1[[#This Row],[FY2425_Cost]])=TRUE,#N/A,Table1[[#This Row],[FY2425_Cost]])</f>
        <v>#N/A</v>
      </c>
      <c r="AC2849" s="6" t="e">
        <f t="shared" si="325"/>
        <v>#N/A</v>
      </c>
      <c r="AD2849" s="6" t="e">
        <f>SUMIFS($AB$3:AB2849,$B$3:B2849,B2849)</f>
        <v>#N/A</v>
      </c>
      <c r="AE2849" s="6">
        <f t="shared" si="326"/>
        <v>6246.1689141417301</v>
      </c>
      <c r="AF2849" s="6">
        <f t="shared" si="327"/>
        <v>6246.1689141417301</v>
      </c>
      <c r="AG2849" s="6">
        <f>VLOOKUP(Table1[[#This Row],[PracticeCode]],$AP$3:$AS$345,4,FALSE)</f>
        <v>6246.1689141417301</v>
      </c>
      <c r="AH2849" s="27">
        <f t="shared" si="328"/>
        <v>453888.27442763245</v>
      </c>
      <c r="AI2849" s="6" t="e">
        <f t="shared" si="330"/>
        <v>#N/A</v>
      </c>
    </row>
    <row r="2850" spans="1:35" x14ac:dyDescent="0.35">
      <c r="A2850" t="str">
        <f t="shared" si="329"/>
        <v>Stanhope Mews SurgeryBrompton Health PCNWest LondonE87013Feb11</v>
      </c>
      <c r="B2850" s="41" t="s">
        <v>292</v>
      </c>
      <c r="C2850" s="41" t="s">
        <v>468</v>
      </c>
      <c r="D2850" s="41" t="s">
        <v>29</v>
      </c>
      <c r="E2850" s="41" t="s">
        <v>293</v>
      </c>
      <c r="F2850" s="41" t="s">
        <v>293</v>
      </c>
      <c r="G2850" s="41" t="s">
        <v>766</v>
      </c>
      <c r="H2850" s="41">
        <v>11</v>
      </c>
      <c r="I2850" s="41">
        <v>13880.3753647594</v>
      </c>
      <c r="J2850" s="41">
        <v>3450</v>
      </c>
      <c r="K2850" s="41">
        <v>3692</v>
      </c>
      <c r="L2850" s="41">
        <v>68.655000000000001</v>
      </c>
      <c r="M2850" s="41">
        <v>73.470799999999997</v>
      </c>
      <c r="N2850" s="41"/>
      <c r="O2850" s="41"/>
      <c r="P2850" s="41"/>
      <c r="Q2850" s="41"/>
      <c r="R2850" s="41">
        <v>2762</v>
      </c>
      <c r="S2850" s="41">
        <v>49.439799999999998</v>
      </c>
      <c r="T2850" s="41"/>
      <c r="U2850" s="41"/>
      <c r="V2850" s="41">
        <v>9904</v>
      </c>
      <c r="W2850" s="41">
        <v>191.56559999999999</v>
      </c>
      <c r="X2850" s="41"/>
      <c r="Y2850" s="41"/>
      <c r="Z2850" s="6">
        <f>0</f>
        <v>0</v>
      </c>
      <c r="AA2850" s="6">
        <f t="shared" si="324"/>
        <v>191.56559999999999</v>
      </c>
      <c r="AB2850" t="e">
        <f>IF(ISBLANK(Table1[[#This Row],[FY2425_Cost]])=TRUE,#N/A,Table1[[#This Row],[FY2425_Cost]])</f>
        <v>#N/A</v>
      </c>
      <c r="AC2850" s="6" t="e">
        <f t="shared" si="325"/>
        <v>#N/A</v>
      </c>
      <c r="AD2850" s="6" t="e">
        <f>SUMIFS($AB$3:AB2850,$B$3:B2850,B2850)</f>
        <v>#N/A</v>
      </c>
      <c r="AE2850" s="6">
        <f t="shared" si="326"/>
        <v>6246.1689141417301</v>
      </c>
      <c r="AF2850" s="6">
        <f t="shared" si="327"/>
        <v>6246.1689141417301</v>
      </c>
      <c r="AG2850" s="6">
        <f>VLOOKUP(Table1[[#This Row],[PracticeCode]],$AP$3:$AS$345,4,FALSE)</f>
        <v>6246.1689141417301</v>
      </c>
      <c r="AH2850" s="27">
        <f t="shared" si="328"/>
        <v>453888.27442763245</v>
      </c>
      <c r="AI2850" s="6" t="e">
        <f t="shared" si="330"/>
        <v>#N/A</v>
      </c>
    </row>
    <row r="2851" spans="1:35" x14ac:dyDescent="0.35">
      <c r="A2851" t="str">
        <f t="shared" si="329"/>
        <v>Stanhope Mews SurgeryBrompton Health PCNWest LondonE87013Jan10</v>
      </c>
      <c r="B2851" s="41" t="s">
        <v>292</v>
      </c>
      <c r="C2851" s="41" t="s">
        <v>468</v>
      </c>
      <c r="D2851" s="41" t="s">
        <v>29</v>
      </c>
      <c r="E2851" s="41" t="s">
        <v>293</v>
      </c>
      <c r="F2851" s="41" t="s">
        <v>293</v>
      </c>
      <c r="G2851" s="41" t="s">
        <v>765</v>
      </c>
      <c r="H2851" s="41">
        <v>10</v>
      </c>
      <c r="I2851" s="41">
        <v>13880.3753647594</v>
      </c>
      <c r="J2851" s="41">
        <v>5100</v>
      </c>
      <c r="K2851" s="41">
        <v>4485</v>
      </c>
      <c r="L2851" s="41">
        <v>101.49000000000001</v>
      </c>
      <c r="M2851" s="41">
        <v>89.251500000000007</v>
      </c>
      <c r="N2851" s="41"/>
      <c r="O2851" s="41"/>
      <c r="P2851" s="41"/>
      <c r="Q2851" s="41"/>
      <c r="R2851" s="41">
        <v>11274</v>
      </c>
      <c r="S2851" s="41">
        <v>201.80459999999999</v>
      </c>
      <c r="T2851" s="41"/>
      <c r="U2851" s="41"/>
      <c r="V2851" s="41">
        <v>20859</v>
      </c>
      <c r="W2851" s="41">
        <v>392.54610000000002</v>
      </c>
      <c r="X2851" s="41"/>
      <c r="Y2851" s="41"/>
      <c r="Z2851" s="6">
        <f>0</f>
        <v>0</v>
      </c>
      <c r="AA2851" s="6">
        <f t="shared" si="324"/>
        <v>392.54610000000002</v>
      </c>
      <c r="AB2851" t="e">
        <f>IF(ISBLANK(Table1[[#This Row],[FY2425_Cost]])=TRUE,#N/A,Table1[[#This Row],[FY2425_Cost]])</f>
        <v>#N/A</v>
      </c>
      <c r="AC2851" s="6" t="e">
        <f t="shared" si="325"/>
        <v>#N/A</v>
      </c>
      <c r="AD2851" s="6" t="e">
        <f>SUMIFS($AB$3:AB2851,$B$3:B2851,B2851)</f>
        <v>#N/A</v>
      </c>
      <c r="AE2851" s="6">
        <f t="shared" si="326"/>
        <v>6246.1689141417301</v>
      </c>
      <c r="AF2851" s="6">
        <f t="shared" si="327"/>
        <v>6246.1689141417301</v>
      </c>
      <c r="AG2851" s="6">
        <f>VLOOKUP(Table1[[#This Row],[PracticeCode]],$AP$3:$AS$345,4,FALSE)</f>
        <v>6246.1689141417301</v>
      </c>
      <c r="AH2851" s="27">
        <f t="shared" si="328"/>
        <v>453888.27442763245</v>
      </c>
      <c r="AI2851" s="6" t="e">
        <f t="shared" si="330"/>
        <v>#N/A</v>
      </c>
    </row>
    <row r="2852" spans="1:35" x14ac:dyDescent="0.35">
      <c r="A2852" t="str">
        <f t="shared" si="329"/>
        <v>Stanhope Mews SurgeryBrompton Health PCNWest LondonE87013Jul4</v>
      </c>
      <c r="B2852" s="41" t="s">
        <v>292</v>
      </c>
      <c r="C2852" s="41" t="s">
        <v>468</v>
      </c>
      <c r="D2852" s="41" t="s">
        <v>29</v>
      </c>
      <c r="E2852" s="41" t="s">
        <v>293</v>
      </c>
      <c r="F2852" s="41" t="s">
        <v>293</v>
      </c>
      <c r="G2852" s="41" t="s">
        <v>759</v>
      </c>
      <c r="H2852" s="41">
        <v>4</v>
      </c>
      <c r="I2852" s="41">
        <v>13880.3753647594</v>
      </c>
      <c r="J2852" s="41">
        <v>4767</v>
      </c>
      <c r="K2852" s="41">
        <v>990</v>
      </c>
      <c r="L2852" s="41">
        <v>88.189499999999995</v>
      </c>
      <c r="M2852" s="41">
        <v>18.314999999999998</v>
      </c>
      <c r="N2852" s="41">
        <v>4749</v>
      </c>
      <c r="O2852" s="41">
        <v>1265</v>
      </c>
      <c r="P2852" s="41">
        <v>94.505099999999999</v>
      </c>
      <c r="Q2852" s="41">
        <v>25.173500000000001</v>
      </c>
      <c r="R2852" s="41">
        <v>2133</v>
      </c>
      <c r="S2852" s="41">
        <v>38.180700000000002</v>
      </c>
      <c r="T2852" s="41">
        <v>2951</v>
      </c>
      <c r="U2852" s="41">
        <v>64.921999999999997</v>
      </c>
      <c r="V2852" s="41">
        <v>7890</v>
      </c>
      <c r="W2852" s="41">
        <v>144.68520000000001</v>
      </c>
      <c r="X2852" s="41">
        <v>8965</v>
      </c>
      <c r="Y2852" s="41">
        <v>184.60059999999999</v>
      </c>
      <c r="Z2852" s="6">
        <f>0</f>
        <v>0</v>
      </c>
      <c r="AA2852" s="6">
        <f t="shared" si="324"/>
        <v>144.68520000000001</v>
      </c>
      <c r="AB2852">
        <f>IF(ISBLANK(Table1[[#This Row],[FY2425_Cost]])=TRUE,#N/A,Table1[[#This Row],[FY2425_Cost]])</f>
        <v>184.60059999999999</v>
      </c>
      <c r="AC2852" s="6">
        <f t="shared" si="325"/>
        <v>39.915399999999977</v>
      </c>
      <c r="AD2852" s="6" t="e">
        <f>SUMIFS($AB$3:AB2852,$B$3:B2852,B2852)</f>
        <v>#N/A</v>
      </c>
      <c r="AE2852" s="6">
        <f t="shared" si="326"/>
        <v>6246.1689141417301</v>
      </c>
      <c r="AF2852" s="6">
        <f t="shared" si="327"/>
        <v>6246.1689141417301</v>
      </c>
      <c r="AG2852" s="6">
        <f>VLOOKUP(Table1[[#This Row],[PracticeCode]],$AP$3:$AS$345,4,FALSE)</f>
        <v>6246.1689141417301</v>
      </c>
      <c r="AH2852" s="27">
        <f t="shared" si="328"/>
        <v>453888.27442763245</v>
      </c>
      <c r="AI2852" s="6" t="e">
        <f t="shared" si="330"/>
        <v>#N/A</v>
      </c>
    </row>
    <row r="2853" spans="1:35" x14ac:dyDescent="0.35">
      <c r="A2853" t="str">
        <f t="shared" si="329"/>
        <v>Stanhope Mews SurgeryBrompton Health PCNWest LondonE87013Jun3</v>
      </c>
      <c r="B2853" s="41" t="s">
        <v>292</v>
      </c>
      <c r="C2853" s="41" t="s">
        <v>468</v>
      </c>
      <c r="D2853" s="41" t="s">
        <v>29</v>
      </c>
      <c r="E2853" s="41" t="s">
        <v>293</v>
      </c>
      <c r="F2853" s="41" t="s">
        <v>293</v>
      </c>
      <c r="G2853" s="41" t="s">
        <v>758</v>
      </c>
      <c r="H2853" s="41">
        <v>3</v>
      </c>
      <c r="I2853" s="41">
        <v>13880.3753647594</v>
      </c>
      <c r="J2853" s="41">
        <v>10555</v>
      </c>
      <c r="K2853" s="41">
        <v>924</v>
      </c>
      <c r="L2853" s="41">
        <v>195.26749999999998</v>
      </c>
      <c r="M2853" s="41">
        <v>17.093999999999998</v>
      </c>
      <c r="N2853" s="41">
        <v>4714</v>
      </c>
      <c r="O2853" s="41">
        <v>1752</v>
      </c>
      <c r="P2853" s="41">
        <v>93.808599999999998</v>
      </c>
      <c r="Q2853" s="41">
        <v>34.864800000000002</v>
      </c>
      <c r="R2853" s="41">
        <v>2481</v>
      </c>
      <c r="S2853" s="41">
        <v>44.4099</v>
      </c>
      <c r="T2853" s="41">
        <v>2474</v>
      </c>
      <c r="U2853" s="41">
        <v>54.427999999999997</v>
      </c>
      <c r="V2853" s="41">
        <v>13960</v>
      </c>
      <c r="W2853" s="41">
        <v>256.77139999999997</v>
      </c>
      <c r="X2853" s="41">
        <v>8940</v>
      </c>
      <c r="Y2853" s="41">
        <v>183.10140000000001</v>
      </c>
      <c r="Z2853" s="6">
        <f>0</f>
        <v>0</v>
      </c>
      <c r="AA2853" s="6">
        <f t="shared" si="324"/>
        <v>256.77139999999997</v>
      </c>
      <c r="AB2853">
        <f>IF(ISBLANK(Table1[[#This Row],[FY2425_Cost]])=TRUE,#N/A,Table1[[#This Row],[FY2425_Cost]])</f>
        <v>183.10140000000001</v>
      </c>
      <c r="AC2853" s="6">
        <f t="shared" si="325"/>
        <v>-73.669999999999959</v>
      </c>
      <c r="AD2853" s="6" t="e">
        <f>SUMIFS($AB$3:AB2853,$B$3:B2853,B2853)</f>
        <v>#N/A</v>
      </c>
      <c r="AE2853" s="6">
        <f t="shared" si="326"/>
        <v>6246.1689141417301</v>
      </c>
      <c r="AF2853" s="6">
        <f t="shared" si="327"/>
        <v>6246.1689141417301</v>
      </c>
      <c r="AG2853" s="6">
        <f>VLOOKUP(Table1[[#This Row],[PracticeCode]],$AP$3:$AS$345,4,FALSE)</f>
        <v>6246.1689141417301</v>
      </c>
      <c r="AH2853" s="27">
        <f t="shared" si="328"/>
        <v>453888.27442763245</v>
      </c>
      <c r="AI2853" s="6" t="e">
        <f t="shared" si="330"/>
        <v>#N/A</v>
      </c>
    </row>
    <row r="2854" spans="1:35" x14ac:dyDescent="0.35">
      <c r="A2854" t="str">
        <f t="shared" si="329"/>
        <v>Stanhope Mews SurgeryBrompton Health PCNWest LondonE87013Mar12</v>
      </c>
      <c r="B2854" s="41" t="s">
        <v>292</v>
      </c>
      <c r="C2854" s="41" t="s">
        <v>468</v>
      </c>
      <c r="D2854" s="41" t="s">
        <v>29</v>
      </c>
      <c r="E2854" s="41" t="s">
        <v>293</v>
      </c>
      <c r="F2854" s="41" t="s">
        <v>293</v>
      </c>
      <c r="G2854" s="41" t="s">
        <v>767</v>
      </c>
      <c r="H2854" s="41">
        <v>12</v>
      </c>
      <c r="I2854" s="41">
        <v>13880.3753647594</v>
      </c>
      <c r="J2854" s="41">
        <v>2854</v>
      </c>
      <c r="K2854" s="41">
        <v>6418</v>
      </c>
      <c r="L2854" s="41">
        <v>56.794600000000003</v>
      </c>
      <c r="M2854" s="41">
        <v>127.71820000000001</v>
      </c>
      <c r="N2854" s="41"/>
      <c r="O2854" s="41"/>
      <c r="P2854" s="41"/>
      <c r="Q2854" s="41"/>
      <c r="R2854" s="41">
        <v>2622</v>
      </c>
      <c r="S2854" s="41">
        <v>46.933799999999998</v>
      </c>
      <c r="T2854" s="41"/>
      <c r="U2854" s="41"/>
      <c r="V2854" s="41">
        <v>11894</v>
      </c>
      <c r="W2854" s="41">
        <v>231.44660000000002</v>
      </c>
      <c r="X2854" s="41"/>
      <c r="Y2854" s="41"/>
      <c r="Z2854" s="6">
        <f>0</f>
        <v>0</v>
      </c>
      <c r="AA2854" s="6">
        <f t="shared" si="324"/>
        <v>231.44660000000002</v>
      </c>
      <c r="AB2854" t="e">
        <f>IF(ISBLANK(Table1[[#This Row],[FY2425_Cost]])=TRUE,#N/A,Table1[[#This Row],[FY2425_Cost]])</f>
        <v>#N/A</v>
      </c>
      <c r="AC2854" s="6" t="e">
        <f t="shared" si="325"/>
        <v>#N/A</v>
      </c>
      <c r="AD2854" s="6" t="e">
        <f>SUMIFS($AB$3:AB2854,$B$3:B2854,B2854)</f>
        <v>#N/A</v>
      </c>
      <c r="AE2854" s="6">
        <f t="shared" si="326"/>
        <v>6246.1689141417301</v>
      </c>
      <c r="AF2854" s="6">
        <f t="shared" si="327"/>
        <v>6246.1689141417301</v>
      </c>
      <c r="AG2854" s="6">
        <f>VLOOKUP(Table1[[#This Row],[PracticeCode]],$AP$3:$AS$345,4,FALSE)</f>
        <v>6246.1689141417301</v>
      </c>
      <c r="AH2854" s="27">
        <f t="shared" si="328"/>
        <v>453888.27442763245</v>
      </c>
      <c r="AI2854" s="6" t="e">
        <f t="shared" si="330"/>
        <v>#N/A</v>
      </c>
    </row>
    <row r="2855" spans="1:35" x14ac:dyDescent="0.35">
      <c r="A2855" t="str">
        <f t="shared" si="329"/>
        <v>Stanhope Mews SurgeryBrompton Health PCNWest LondonE87013May2</v>
      </c>
      <c r="B2855" s="41" t="s">
        <v>292</v>
      </c>
      <c r="C2855" s="41" t="s">
        <v>468</v>
      </c>
      <c r="D2855" s="41" t="s">
        <v>29</v>
      </c>
      <c r="E2855" s="41" t="s">
        <v>293</v>
      </c>
      <c r="F2855" s="41" t="s">
        <v>293</v>
      </c>
      <c r="G2855" s="41" t="s">
        <v>757</v>
      </c>
      <c r="H2855" s="41">
        <v>2</v>
      </c>
      <c r="I2855" s="41">
        <v>13880.3753647594</v>
      </c>
      <c r="J2855" s="41">
        <v>6710</v>
      </c>
      <c r="K2855" s="41">
        <v>7019</v>
      </c>
      <c r="L2855" s="41">
        <v>124.13499999999999</v>
      </c>
      <c r="M2855" s="41">
        <v>129.85149999999999</v>
      </c>
      <c r="N2855" s="41">
        <v>2497</v>
      </c>
      <c r="O2855" s="41">
        <v>1919</v>
      </c>
      <c r="P2855" s="41">
        <v>49.690300000000001</v>
      </c>
      <c r="Q2855" s="41">
        <v>38.188099999999999</v>
      </c>
      <c r="R2855" s="41">
        <v>2815</v>
      </c>
      <c r="S2855" s="41">
        <v>50.388500000000001</v>
      </c>
      <c r="T2855" s="41">
        <v>2622</v>
      </c>
      <c r="U2855" s="41">
        <v>57.683999999999997</v>
      </c>
      <c r="V2855" s="41">
        <v>16544</v>
      </c>
      <c r="W2855" s="41">
        <v>304.375</v>
      </c>
      <c r="X2855" s="41">
        <v>7038</v>
      </c>
      <c r="Y2855" s="41">
        <v>145.5624</v>
      </c>
      <c r="Z2855" s="6">
        <f>0</f>
        <v>0</v>
      </c>
      <c r="AA2855" s="6">
        <f t="shared" si="324"/>
        <v>304.375</v>
      </c>
      <c r="AB2855">
        <f>IF(ISBLANK(Table1[[#This Row],[FY2425_Cost]])=TRUE,#N/A,Table1[[#This Row],[FY2425_Cost]])</f>
        <v>145.5624</v>
      </c>
      <c r="AC2855" s="6">
        <f t="shared" si="325"/>
        <v>-158.8126</v>
      </c>
      <c r="AD2855" s="6" t="e">
        <f>SUMIFS($AB$3:AB2855,$B$3:B2855,B2855)</f>
        <v>#N/A</v>
      </c>
      <c r="AE2855" s="6">
        <f t="shared" si="326"/>
        <v>6246.1689141417301</v>
      </c>
      <c r="AF2855" s="6">
        <f t="shared" si="327"/>
        <v>6246.1689141417301</v>
      </c>
      <c r="AG2855" s="6">
        <f>VLOOKUP(Table1[[#This Row],[PracticeCode]],$AP$3:$AS$345,4,FALSE)</f>
        <v>6246.1689141417301</v>
      </c>
      <c r="AH2855" s="27">
        <f t="shared" si="328"/>
        <v>453888.27442763245</v>
      </c>
      <c r="AI2855" s="6" t="e">
        <f t="shared" si="330"/>
        <v>#N/A</v>
      </c>
    </row>
    <row r="2856" spans="1:35" x14ac:dyDescent="0.35">
      <c r="A2856" t="str">
        <f t="shared" si="329"/>
        <v>Stanhope Mews SurgeryBrompton Health PCNWest LondonE87013Nov8</v>
      </c>
      <c r="B2856" s="41" t="s">
        <v>292</v>
      </c>
      <c r="C2856" s="41" t="s">
        <v>468</v>
      </c>
      <c r="D2856" s="41" t="s">
        <v>29</v>
      </c>
      <c r="E2856" s="41" t="s">
        <v>293</v>
      </c>
      <c r="F2856" s="41" t="s">
        <v>293</v>
      </c>
      <c r="G2856" s="41" t="s">
        <v>763</v>
      </c>
      <c r="H2856" s="41">
        <v>8</v>
      </c>
      <c r="I2856" s="41">
        <v>13880.3753647594</v>
      </c>
      <c r="J2856" s="41">
        <v>5343</v>
      </c>
      <c r="K2856" s="41">
        <v>10549</v>
      </c>
      <c r="L2856" s="41">
        <v>106.32570000000001</v>
      </c>
      <c r="M2856" s="41">
        <v>209.92510000000001</v>
      </c>
      <c r="N2856" s="41"/>
      <c r="O2856" s="41"/>
      <c r="P2856" s="41"/>
      <c r="Q2856" s="41"/>
      <c r="R2856" s="41">
        <v>3446</v>
      </c>
      <c r="S2856" s="41">
        <v>61.683399999999999</v>
      </c>
      <c r="T2856" s="41"/>
      <c r="U2856" s="41"/>
      <c r="V2856" s="41">
        <v>19338</v>
      </c>
      <c r="W2856" s="41">
        <v>377.93420000000003</v>
      </c>
      <c r="X2856" s="41"/>
      <c r="Y2856" s="41"/>
      <c r="Z2856" s="6">
        <f>0</f>
        <v>0</v>
      </c>
      <c r="AA2856" s="6">
        <f t="shared" si="324"/>
        <v>377.93420000000003</v>
      </c>
      <c r="AB2856" t="e">
        <f>IF(ISBLANK(Table1[[#This Row],[FY2425_Cost]])=TRUE,#N/A,Table1[[#This Row],[FY2425_Cost]])</f>
        <v>#N/A</v>
      </c>
      <c r="AC2856" s="6" t="e">
        <f t="shared" si="325"/>
        <v>#N/A</v>
      </c>
      <c r="AD2856" s="6" t="e">
        <f>SUMIFS($AB$3:AB2856,$B$3:B2856,B2856)</f>
        <v>#N/A</v>
      </c>
      <c r="AE2856" s="6">
        <f t="shared" si="326"/>
        <v>6246.1689141417301</v>
      </c>
      <c r="AF2856" s="6">
        <f t="shared" si="327"/>
        <v>6246.1689141417301</v>
      </c>
      <c r="AG2856" s="6">
        <f>VLOOKUP(Table1[[#This Row],[PracticeCode]],$AP$3:$AS$345,4,FALSE)</f>
        <v>6246.1689141417301</v>
      </c>
      <c r="AH2856" s="27">
        <f t="shared" si="328"/>
        <v>453888.27442763245</v>
      </c>
      <c r="AI2856" s="6" t="e">
        <f t="shared" si="330"/>
        <v>#N/A</v>
      </c>
    </row>
    <row r="2857" spans="1:35" x14ac:dyDescent="0.35">
      <c r="A2857" t="str">
        <f t="shared" si="329"/>
        <v>Stanhope Mews SurgeryBrompton Health PCNWest LondonE87013Oct7</v>
      </c>
      <c r="B2857" s="41" t="s">
        <v>292</v>
      </c>
      <c r="C2857" s="41" t="s">
        <v>468</v>
      </c>
      <c r="D2857" s="41" t="s">
        <v>29</v>
      </c>
      <c r="E2857" s="41" t="s">
        <v>293</v>
      </c>
      <c r="F2857" s="41" t="s">
        <v>293</v>
      </c>
      <c r="G2857" s="41" t="s">
        <v>762</v>
      </c>
      <c r="H2857" s="41">
        <v>7</v>
      </c>
      <c r="I2857" s="41">
        <v>13880.3753647594</v>
      </c>
      <c r="J2857" s="41">
        <v>3782</v>
      </c>
      <c r="K2857" s="41">
        <v>4580</v>
      </c>
      <c r="L2857" s="41">
        <v>75.261800000000008</v>
      </c>
      <c r="M2857" s="41">
        <v>91.14200000000001</v>
      </c>
      <c r="N2857" s="41">
        <v>0</v>
      </c>
      <c r="O2857" s="41">
        <v>10459</v>
      </c>
      <c r="P2857" s="41">
        <v>0</v>
      </c>
      <c r="Q2857" s="41">
        <v>235.32749999999999</v>
      </c>
      <c r="R2857" s="41">
        <v>3451</v>
      </c>
      <c r="S2857" s="41">
        <v>61.7729</v>
      </c>
      <c r="T2857" s="41">
        <v>3313</v>
      </c>
      <c r="U2857" s="41">
        <v>72.885999999999996</v>
      </c>
      <c r="V2857" s="41">
        <v>11813</v>
      </c>
      <c r="W2857" s="41">
        <v>228.17670000000001</v>
      </c>
      <c r="X2857" s="41">
        <v>13772</v>
      </c>
      <c r="Y2857" s="41">
        <v>308.21349999999995</v>
      </c>
      <c r="Z2857" s="6">
        <f>0</f>
        <v>0</v>
      </c>
      <c r="AA2857" s="6">
        <f t="shared" si="324"/>
        <v>228.17670000000001</v>
      </c>
      <c r="AB2857">
        <f>IF(ISBLANK(Table1[[#This Row],[FY2425_Cost]])=TRUE,#N/A,Table1[[#This Row],[FY2425_Cost]])</f>
        <v>308.21349999999995</v>
      </c>
      <c r="AC2857" s="6">
        <f t="shared" si="325"/>
        <v>80.036799999999943</v>
      </c>
      <c r="AD2857" s="6" t="e">
        <f>SUMIFS($AB$3:AB2857,$B$3:B2857,B2857)</f>
        <v>#N/A</v>
      </c>
      <c r="AE2857" s="6">
        <f t="shared" si="326"/>
        <v>6246.1689141417301</v>
      </c>
      <c r="AF2857" s="6">
        <f t="shared" si="327"/>
        <v>6246.1689141417301</v>
      </c>
      <c r="AG2857" s="6">
        <f>VLOOKUP(Table1[[#This Row],[PracticeCode]],$AP$3:$AS$345,4,FALSE)</f>
        <v>6246.1689141417301</v>
      </c>
      <c r="AH2857" s="27">
        <f t="shared" si="328"/>
        <v>453888.27442763245</v>
      </c>
      <c r="AI2857" s="6" t="e">
        <f t="shared" si="330"/>
        <v>#N/A</v>
      </c>
    </row>
    <row r="2858" spans="1:35" x14ac:dyDescent="0.35">
      <c r="A2858" t="str">
        <f t="shared" si="329"/>
        <v>Stanhope Mews SurgeryBrompton Health PCNWest LondonE87013Sep6</v>
      </c>
      <c r="B2858" s="41" t="s">
        <v>292</v>
      </c>
      <c r="C2858" s="41" t="s">
        <v>468</v>
      </c>
      <c r="D2858" s="41" t="s">
        <v>29</v>
      </c>
      <c r="E2858" s="41" t="s">
        <v>293</v>
      </c>
      <c r="F2858" s="41" t="s">
        <v>293</v>
      </c>
      <c r="G2858" s="41" t="s">
        <v>761</v>
      </c>
      <c r="H2858" s="41">
        <v>6</v>
      </c>
      <c r="I2858" s="41">
        <v>13880.3753647594</v>
      </c>
      <c r="J2858" s="41">
        <v>4144</v>
      </c>
      <c r="K2858" s="41">
        <v>18549</v>
      </c>
      <c r="L2858" s="41">
        <v>82.465600000000009</v>
      </c>
      <c r="M2858" s="41">
        <v>369.12510000000003</v>
      </c>
      <c r="N2858" s="41">
        <v>4525</v>
      </c>
      <c r="O2858" s="41">
        <v>8896</v>
      </c>
      <c r="P2858" s="41">
        <v>101.8125</v>
      </c>
      <c r="Q2858" s="41">
        <v>200.16</v>
      </c>
      <c r="R2858" s="41">
        <v>2627</v>
      </c>
      <c r="S2858" s="41">
        <v>47.023299999999999</v>
      </c>
      <c r="T2858" s="41">
        <v>2675</v>
      </c>
      <c r="U2858" s="41">
        <v>58.85</v>
      </c>
      <c r="V2858" s="41">
        <v>25320</v>
      </c>
      <c r="W2858" s="41">
        <v>498.61400000000003</v>
      </c>
      <c r="X2858" s="41">
        <v>16096</v>
      </c>
      <c r="Y2858" s="41">
        <v>360.82249999999999</v>
      </c>
      <c r="Z2858" s="6">
        <f>0</f>
        <v>0</v>
      </c>
      <c r="AA2858" s="6">
        <f t="shared" si="324"/>
        <v>498.61400000000003</v>
      </c>
      <c r="AB2858">
        <f>IF(ISBLANK(Table1[[#This Row],[FY2425_Cost]])=TRUE,#N/A,Table1[[#This Row],[FY2425_Cost]])</f>
        <v>360.82249999999999</v>
      </c>
      <c r="AC2858" s="6">
        <f t="shared" si="325"/>
        <v>-137.79150000000004</v>
      </c>
      <c r="AD2858" s="6" t="e">
        <f>SUMIFS($AB$3:AB2858,$B$3:B2858,B2858)</f>
        <v>#N/A</v>
      </c>
      <c r="AE2858" s="6">
        <f t="shared" si="326"/>
        <v>6246.1689141417301</v>
      </c>
      <c r="AF2858" s="6">
        <f t="shared" si="327"/>
        <v>6246.1689141417301</v>
      </c>
      <c r="AG2858" s="6">
        <f>VLOOKUP(Table1[[#This Row],[PracticeCode]],$AP$3:$AS$345,4,FALSE)</f>
        <v>6246.1689141417301</v>
      </c>
      <c r="AH2858" s="27">
        <f t="shared" si="328"/>
        <v>453888.27442763245</v>
      </c>
      <c r="AI2858" s="6" t="e">
        <f t="shared" si="330"/>
        <v>#N/A</v>
      </c>
    </row>
    <row r="2859" spans="1:35" x14ac:dyDescent="0.35">
      <c r="A2859" t="str">
        <f t="shared" si="329"/>
        <v>STANLEY CORNER MEDICAL CENTREK&amp;W WestBrentE84051Apr1</v>
      </c>
      <c r="B2859" s="41" t="s">
        <v>638</v>
      </c>
      <c r="C2859" s="41" t="s">
        <v>569</v>
      </c>
      <c r="D2859" s="41" t="s">
        <v>18</v>
      </c>
      <c r="E2859" s="41" t="s">
        <v>294</v>
      </c>
      <c r="F2859" s="41" t="s">
        <v>294</v>
      </c>
      <c r="G2859" s="41" t="s">
        <v>756</v>
      </c>
      <c r="H2859" s="41">
        <v>1</v>
      </c>
      <c r="I2859" s="41">
        <v>5941.507831248</v>
      </c>
      <c r="J2859" s="41">
        <v>7881</v>
      </c>
      <c r="K2859" s="41">
        <v>0</v>
      </c>
      <c r="L2859" s="41">
        <v>145.79849999999999</v>
      </c>
      <c r="M2859" s="41">
        <v>0</v>
      </c>
      <c r="N2859" s="41">
        <v>13336</v>
      </c>
      <c r="O2859" s="41">
        <v>11</v>
      </c>
      <c r="P2859" s="41">
        <v>265.38640000000004</v>
      </c>
      <c r="Q2859" s="41">
        <v>0.21890000000000001</v>
      </c>
      <c r="R2859" s="41">
        <v>0</v>
      </c>
      <c r="S2859" s="41">
        <v>0</v>
      </c>
      <c r="T2859" s="41">
        <v>0</v>
      </c>
      <c r="U2859" s="41">
        <v>0</v>
      </c>
      <c r="V2859" s="41">
        <v>7881</v>
      </c>
      <c r="W2859" s="41">
        <v>145.79849999999999</v>
      </c>
      <c r="X2859" s="41">
        <v>13347</v>
      </c>
      <c r="Y2859" s="41">
        <v>265.60530000000006</v>
      </c>
      <c r="Z2859" s="6">
        <f>0</f>
        <v>0</v>
      </c>
      <c r="AA2859" s="6">
        <f t="shared" si="324"/>
        <v>145.79849999999999</v>
      </c>
      <c r="AB2859">
        <f>IF(ISBLANK(Table1[[#This Row],[FY2425_Cost]])=TRUE,#N/A,Table1[[#This Row],[FY2425_Cost]])</f>
        <v>265.60530000000006</v>
      </c>
      <c r="AC2859" s="6">
        <f t="shared" si="325"/>
        <v>119.80680000000007</v>
      </c>
      <c r="AD2859" s="6">
        <f>SUMIFS($AB$3:AB2859,$B$3:B2859,B2859)</f>
        <v>265.60530000000006</v>
      </c>
      <c r="AE2859" s="6">
        <f t="shared" si="326"/>
        <v>2673.6785240616</v>
      </c>
      <c r="AF2859" s="6">
        <f t="shared" si="327"/>
        <v>2673.6785240616</v>
      </c>
      <c r="AG2859" s="6">
        <f>VLOOKUP(Table1[[#This Row],[PracticeCode]],$AP$3:$AS$345,4,FALSE)</f>
        <v>2673.6785240616</v>
      </c>
      <c r="AH2859" s="27">
        <f t="shared" si="328"/>
        <v>194287.30608180963</v>
      </c>
      <c r="AI2859" s="6">
        <f t="shared" si="330"/>
        <v>0</v>
      </c>
    </row>
    <row r="2860" spans="1:35" x14ac:dyDescent="0.35">
      <c r="A2860" t="str">
        <f t="shared" si="329"/>
        <v>STANLEY CORNER MEDICAL CENTREK&amp;W WestBrentE84051Aug5</v>
      </c>
      <c r="B2860" s="41" t="s">
        <v>638</v>
      </c>
      <c r="C2860" s="41" t="s">
        <v>569</v>
      </c>
      <c r="D2860" s="41" t="s">
        <v>18</v>
      </c>
      <c r="E2860" s="41" t="s">
        <v>294</v>
      </c>
      <c r="F2860" s="41" t="s">
        <v>294</v>
      </c>
      <c r="G2860" s="41" t="s">
        <v>760</v>
      </c>
      <c r="H2860" s="41">
        <v>5</v>
      </c>
      <c r="I2860" s="41">
        <v>5941.507831248</v>
      </c>
      <c r="J2860" s="41">
        <v>13292</v>
      </c>
      <c r="K2860" s="41">
        <v>120</v>
      </c>
      <c r="L2860" s="41">
        <v>245.90199999999999</v>
      </c>
      <c r="M2860" s="41">
        <v>2.2199999999999998</v>
      </c>
      <c r="N2860" s="41">
        <v>12934</v>
      </c>
      <c r="O2860" s="41">
        <v>16</v>
      </c>
      <c r="P2860" s="41">
        <v>257.38659999999999</v>
      </c>
      <c r="Q2860" s="41">
        <v>0.31840000000000002</v>
      </c>
      <c r="R2860" s="41">
        <v>0</v>
      </c>
      <c r="S2860" s="41">
        <v>0</v>
      </c>
      <c r="T2860" s="41">
        <v>0</v>
      </c>
      <c r="U2860" s="41">
        <v>0</v>
      </c>
      <c r="V2860" s="41">
        <v>13412</v>
      </c>
      <c r="W2860" s="41">
        <v>248.12199999999999</v>
      </c>
      <c r="X2860" s="41">
        <v>12950</v>
      </c>
      <c r="Y2860" s="41">
        <v>257.70499999999998</v>
      </c>
      <c r="Z2860" s="6">
        <f>0</f>
        <v>0</v>
      </c>
      <c r="AA2860" s="6">
        <f t="shared" si="324"/>
        <v>248.12199999999999</v>
      </c>
      <c r="AB2860">
        <f>IF(ISBLANK(Table1[[#This Row],[FY2425_Cost]])=TRUE,#N/A,Table1[[#This Row],[FY2425_Cost]])</f>
        <v>257.70499999999998</v>
      </c>
      <c r="AC2860" s="6">
        <f t="shared" si="325"/>
        <v>9.5829999999999984</v>
      </c>
      <c r="AD2860" s="6">
        <f>SUMIFS($AB$3:AB2860,$B$3:B2860,B2860)</f>
        <v>523.3103000000001</v>
      </c>
      <c r="AE2860" s="6">
        <f t="shared" si="326"/>
        <v>2673.6785240616</v>
      </c>
      <c r="AF2860" s="6">
        <f t="shared" si="327"/>
        <v>2673.6785240616</v>
      </c>
      <c r="AG2860" s="6">
        <f>VLOOKUP(Table1[[#This Row],[PracticeCode]],$AP$3:$AS$345,4,FALSE)</f>
        <v>2673.6785240616</v>
      </c>
      <c r="AH2860" s="27">
        <f t="shared" si="328"/>
        <v>194287.30608180963</v>
      </c>
      <c r="AI2860" s="6">
        <f t="shared" si="330"/>
        <v>0</v>
      </c>
    </row>
    <row r="2861" spans="1:35" x14ac:dyDescent="0.35">
      <c r="A2861" t="str">
        <f t="shared" si="329"/>
        <v>STANLEY CORNER MEDICAL CENTREK&amp;W WestBrentE84051Dec9</v>
      </c>
      <c r="B2861" s="41" t="s">
        <v>638</v>
      </c>
      <c r="C2861" s="41" t="s">
        <v>569</v>
      </c>
      <c r="D2861" s="41" t="s">
        <v>18</v>
      </c>
      <c r="E2861" s="41" t="s">
        <v>294</v>
      </c>
      <c r="F2861" s="41" t="s">
        <v>294</v>
      </c>
      <c r="G2861" s="41" t="s">
        <v>764</v>
      </c>
      <c r="H2861" s="41">
        <v>9</v>
      </c>
      <c r="I2861" s="41">
        <v>5941.507831248</v>
      </c>
      <c r="J2861" s="41">
        <v>11504</v>
      </c>
      <c r="K2861" s="41">
        <v>11</v>
      </c>
      <c r="L2861" s="41">
        <v>228.92960000000002</v>
      </c>
      <c r="M2861" s="41">
        <v>0.21890000000000001</v>
      </c>
      <c r="N2861" s="41"/>
      <c r="O2861" s="41"/>
      <c r="P2861" s="41"/>
      <c r="Q2861" s="41"/>
      <c r="R2861" s="41">
        <v>0</v>
      </c>
      <c r="S2861" s="41">
        <v>0</v>
      </c>
      <c r="T2861" s="41"/>
      <c r="U2861" s="41"/>
      <c r="V2861" s="41">
        <v>11515</v>
      </c>
      <c r="W2861" s="41">
        <v>229.14850000000001</v>
      </c>
      <c r="X2861" s="41"/>
      <c r="Y2861" s="41"/>
      <c r="Z2861" s="6">
        <f>0</f>
        <v>0</v>
      </c>
      <c r="AA2861" s="6">
        <f t="shared" si="324"/>
        <v>229.14850000000001</v>
      </c>
      <c r="AB2861" t="e">
        <f>IF(ISBLANK(Table1[[#This Row],[FY2425_Cost]])=TRUE,#N/A,Table1[[#This Row],[FY2425_Cost]])</f>
        <v>#N/A</v>
      </c>
      <c r="AC2861" s="6" t="e">
        <f t="shared" si="325"/>
        <v>#N/A</v>
      </c>
      <c r="AD2861" s="6" t="e">
        <f>SUMIFS($AB$3:AB2861,$B$3:B2861,B2861)</f>
        <v>#N/A</v>
      </c>
      <c r="AE2861" s="6">
        <f t="shared" si="326"/>
        <v>2673.6785240616</v>
      </c>
      <c r="AF2861" s="6">
        <f t="shared" si="327"/>
        <v>2673.6785240616</v>
      </c>
      <c r="AG2861" s="6">
        <f>VLOOKUP(Table1[[#This Row],[PracticeCode]],$AP$3:$AS$345,4,FALSE)</f>
        <v>2673.6785240616</v>
      </c>
      <c r="AH2861" s="27">
        <f t="shared" si="328"/>
        <v>194287.30608180963</v>
      </c>
      <c r="AI2861" s="6" t="e">
        <f t="shared" si="330"/>
        <v>#N/A</v>
      </c>
    </row>
    <row r="2862" spans="1:35" x14ac:dyDescent="0.35">
      <c r="A2862" t="str">
        <f t="shared" si="329"/>
        <v>STANLEY CORNER MEDICAL CENTREK&amp;W WestBrentE84051Feb11</v>
      </c>
      <c r="B2862" s="41" t="s">
        <v>638</v>
      </c>
      <c r="C2862" s="41" t="s">
        <v>569</v>
      </c>
      <c r="D2862" s="41" t="s">
        <v>18</v>
      </c>
      <c r="E2862" s="41" t="s">
        <v>294</v>
      </c>
      <c r="F2862" s="41" t="s">
        <v>294</v>
      </c>
      <c r="G2862" s="41" t="s">
        <v>766</v>
      </c>
      <c r="H2862" s="41">
        <v>11</v>
      </c>
      <c r="I2862" s="41">
        <v>5941.507831248</v>
      </c>
      <c r="J2862" s="41">
        <v>15793</v>
      </c>
      <c r="K2862" s="41">
        <v>8</v>
      </c>
      <c r="L2862" s="41">
        <v>314.28070000000002</v>
      </c>
      <c r="M2862" s="41">
        <v>0.15920000000000001</v>
      </c>
      <c r="N2862" s="41"/>
      <c r="O2862" s="41"/>
      <c r="P2862" s="41"/>
      <c r="Q2862" s="41"/>
      <c r="R2862" s="41">
        <v>0</v>
      </c>
      <c r="S2862" s="41">
        <v>0</v>
      </c>
      <c r="T2862" s="41"/>
      <c r="U2862" s="41"/>
      <c r="V2862" s="41">
        <v>15801</v>
      </c>
      <c r="W2862" s="41">
        <v>314.43990000000002</v>
      </c>
      <c r="X2862" s="41"/>
      <c r="Y2862" s="41"/>
      <c r="Z2862" s="6">
        <f>0</f>
        <v>0</v>
      </c>
      <c r="AA2862" s="6">
        <f t="shared" si="324"/>
        <v>314.43990000000002</v>
      </c>
      <c r="AB2862" t="e">
        <f>IF(ISBLANK(Table1[[#This Row],[FY2425_Cost]])=TRUE,#N/A,Table1[[#This Row],[FY2425_Cost]])</f>
        <v>#N/A</v>
      </c>
      <c r="AC2862" s="6" t="e">
        <f t="shared" si="325"/>
        <v>#N/A</v>
      </c>
      <c r="AD2862" s="6" t="e">
        <f>SUMIFS($AB$3:AB2862,$B$3:B2862,B2862)</f>
        <v>#N/A</v>
      </c>
      <c r="AE2862" s="6">
        <f t="shared" si="326"/>
        <v>2673.6785240616</v>
      </c>
      <c r="AF2862" s="6">
        <f t="shared" si="327"/>
        <v>2673.6785240616</v>
      </c>
      <c r="AG2862" s="6">
        <f>VLOOKUP(Table1[[#This Row],[PracticeCode]],$AP$3:$AS$345,4,FALSE)</f>
        <v>2673.6785240616</v>
      </c>
      <c r="AH2862" s="27">
        <f t="shared" si="328"/>
        <v>194287.30608180963</v>
      </c>
      <c r="AI2862" s="6" t="e">
        <f t="shared" si="330"/>
        <v>#N/A</v>
      </c>
    </row>
    <row r="2863" spans="1:35" x14ac:dyDescent="0.35">
      <c r="A2863" t="str">
        <f t="shared" si="329"/>
        <v>STANLEY CORNER MEDICAL CENTREK&amp;W WestBrentE84051Jan10</v>
      </c>
      <c r="B2863" s="41" t="s">
        <v>638</v>
      </c>
      <c r="C2863" s="41" t="s">
        <v>569</v>
      </c>
      <c r="D2863" s="41" t="s">
        <v>18</v>
      </c>
      <c r="E2863" s="41" t="s">
        <v>294</v>
      </c>
      <c r="F2863" s="41" t="s">
        <v>294</v>
      </c>
      <c r="G2863" s="41" t="s">
        <v>765</v>
      </c>
      <c r="H2863" s="41">
        <v>10</v>
      </c>
      <c r="I2863" s="41">
        <v>5941.507831248</v>
      </c>
      <c r="J2863" s="41">
        <v>11495</v>
      </c>
      <c r="K2863" s="41">
        <v>20</v>
      </c>
      <c r="L2863" s="41">
        <v>228.75050000000002</v>
      </c>
      <c r="M2863" s="41">
        <v>0.39800000000000002</v>
      </c>
      <c r="N2863" s="41"/>
      <c r="O2863" s="41"/>
      <c r="P2863" s="41"/>
      <c r="Q2863" s="41"/>
      <c r="R2863" s="41">
        <v>0</v>
      </c>
      <c r="S2863" s="41">
        <v>0</v>
      </c>
      <c r="T2863" s="41"/>
      <c r="U2863" s="41"/>
      <c r="V2863" s="41">
        <v>11515</v>
      </c>
      <c r="W2863" s="41">
        <v>229.14850000000001</v>
      </c>
      <c r="X2863" s="41"/>
      <c r="Y2863" s="41"/>
      <c r="Z2863" s="6">
        <f>0</f>
        <v>0</v>
      </c>
      <c r="AA2863" s="6">
        <f t="shared" si="324"/>
        <v>229.14850000000001</v>
      </c>
      <c r="AB2863" t="e">
        <f>IF(ISBLANK(Table1[[#This Row],[FY2425_Cost]])=TRUE,#N/A,Table1[[#This Row],[FY2425_Cost]])</f>
        <v>#N/A</v>
      </c>
      <c r="AC2863" s="6" t="e">
        <f t="shared" si="325"/>
        <v>#N/A</v>
      </c>
      <c r="AD2863" s="6" t="e">
        <f>SUMIFS($AB$3:AB2863,$B$3:B2863,B2863)</f>
        <v>#N/A</v>
      </c>
      <c r="AE2863" s="6">
        <f t="shared" si="326"/>
        <v>2673.6785240616</v>
      </c>
      <c r="AF2863" s="6">
        <f t="shared" si="327"/>
        <v>2673.6785240616</v>
      </c>
      <c r="AG2863" s="6">
        <f>VLOOKUP(Table1[[#This Row],[PracticeCode]],$AP$3:$AS$345,4,FALSE)</f>
        <v>2673.6785240616</v>
      </c>
      <c r="AH2863" s="27">
        <f t="shared" si="328"/>
        <v>194287.30608180963</v>
      </c>
      <c r="AI2863" s="6" t="e">
        <f t="shared" si="330"/>
        <v>#N/A</v>
      </c>
    </row>
    <row r="2864" spans="1:35" x14ac:dyDescent="0.35">
      <c r="A2864" t="str">
        <f t="shared" si="329"/>
        <v>STANLEY CORNER MEDICAL CENTREK&amp;W WestBrentE84051Jul4</v>
      </c>
      <c r="B2864" s="41" t="s">
        <v>638</v>
      </c>
      <c r="C2864" s="41" t="s">
        <v>569</v>
      </c>
      <c r="D2864" s="41" t="s">
        <v>18</v>
      </c>
      <c r="E2864" s="41" t="s">
        <v>294</v>
      </c>
      <c r="F2864" s="41" t="s">
        <v>294</v>
      </c>
      <c r="G2864" s="41" t="s">
        <v>759</v>
      </c>
      <c r="H2864" s="41">
        <v>4</v>
      </c>
      <c r="I2864" s="41">
        <v>5941.507831248</v>
      </c>
      <c r="J2864" s="41">
        <v>13394</v>
      </c>
      <c r="K2864" s="41">
        <v>23</v>
      </c>
      <c r="L2864" s="41">
        <v>247.78899999999999</v>
      </c>
      <c r="M2864" s="41">
        <v>0.42549999999999999</v>
      </c>
      <c r="N2864" s="41">
        <v>11845</v>
      </c>
      <c r="O2864" s="41">
        <v>12</v>
      </c>
      <c r="P2864" s="41">
        <v>235.71550000000002</v>
      </c>
      <c r="Q2864" s="41">
        <v>0.23880000000000001</v>
      </c>
      <c r="R2864" s="41">
        <v>0</v>
      </c>
      <c r="S2864" s="41">
        <v>0</v>
      </c>
      <c r="T2864" s="41">
        <v>0</v>
      </c>
      <c r="U2864" s="41">
        <v>0</v>
      </c>
      <c r="V2864" s="41">
        <v>13417</v>
      </c>
      <c r="W2864" s="41">
        <v>248.21449999999999</v>
      </c>
      <c r="X2864" s="41">
        <v>11857</v>
      </c>
      <c r="Y2864" s="41">
        <v>235.95430000000002</v>
      </c>
      <c r="Z2864" s="6">
        <f>0</f>
        <v>0</v>
      </c>
      <c r="AA2864" s="6">
        <f t="shared" si="324"/>
        <v>248.21449999999999</v>
      </c>
      <c r="AB2864">
        <f>IF(ISBLANK(Table1[[#This Row],[FY2425_Cost]])=TRUE,#N/A,Table1[[#This Row],[FY2425_Cost]])</f>
        <v>235.95430000000002</v>
      </c>
      <c r="AC2864" s="6">
        <f t="shared" si="325"/>
        <v>-12.260199999999969</v>
      </c>
      <c r="AD2864" s="6" t="e">
        <f>SUMIFS($AB$3:AB2864,$B$3:B2864,B2864)</f>
        <v>#N/A</v>
      </c>
      <c r="AE2864" s="6">
        <f t="shared" si="326"/>
        <v>2673.6785240616</v>
      </c>
      <c r="AF2864" s="6">
        <f t="shared" si="327"/>
        <v>2673.6785240616</v>
      </c>
      <c r="AG2864" s="6">
        <f>VLOOKUP(Table1[[#This Row],[PracticeCode]],$AP$3:$AS$345,4,FALSE)</f>
        <v>2673.6785240616</v>
      </c>
      <c r="AH2864" s="27">
        <f t="shared" si="328"/>
        <v>194287.30608180963</v>
      </c>
      <c r="AI2864" s="6" t="e">
        <f t="shared" si="330"/>
        <v>#N/A</v>
      </c>
    </row>
    <row r="2865" spans="1:35" x14ac:dyDescent="0.35">
      <c r="A2865" t="str">
        <f t="shared" si="329"/>
        <v>STANLEY CORNER MEDICAL CENTREK&amp;W WestBrentE84051Jun3</v>
      </c>
      <c r="B2865" s="41" t="s">
        <v>638</v>
      </c>
      <c r="C2865" s="41" t="s">
        <v>569</v>
      </c>
      <c r="D2865" s="41" t="s">
        <v>18</v>
      </c>
      <c r="E2865" s="41" t="s">
        <v>294</v>
      </c>
      <c r="F2865" s="41" t="s">
        <v>294</v>
      </c>
      <c r="G2865" s="41" t="s">
        <v>758</v>
      </c>
      <c r="H2865" s="41">
        <v>3</v>
      </c>
      <c r="I2865" s="41">
        <v>5941.507831248</v>
      </c>
      <c r="J2865" s="41">
        <v>12855</v>
      </c>
      <c r="K2865" s="41">
        <v>27</v>
      </c>
      <c r="L2865" s="41">
        <v>237.8175</v>
      </c>
      <c r="M2865" s="41">
        <v>0.4995</v>
      </c>
      <c r="N2865" s="41">
        <v>13092</v>
      </c>
      <c r="O2865" s="41">
        <v>10</v>
      </c>
      <c r="P2865" s="41">
        <v>260.5308</v>
      </c>
      <c r="Q2865" s="41">
        <v>0.19900000000000001</v>
      </c>
      <c r="R2865" s="41">
        <v>0</v>
      </c>
      <c r="S2865" s="41">
        <v>0</v>
      </c>
      <c r="T2865" s="41">
        <v>0</v>
      </c>
      <c r="U2865" s="41">
        <v>0</v>
      </c>
      <c r="V2865" s="41">
        <v>12882</v>
      </c>
      <c r="W2865" s="41">
        <v>238.31700000000001</v>
      </c>
      <c r="X2865" s="41">
        <v>13102</v>
      </c>
      <c r="Y2865" s="41">
        <v>260.72980000000001</v>
      </c>
      <c r="Z2865" s="6">
        <f>0</f>
        <v>0</v>
      </c>
      <c r="AA2865" s="6">
        <f t="shared" si="324"/>
        <v>238.31700000000001</v>
      </c>
      <c r="AB2865">
        <f>IF(ISBLANK(Table1[[#This Row],[FY2425_Cost]])=TRUE,#N/A,Table1[[#This Row],[FY2425_Cost]])</f>
        <v>260.72980000000001</v>
      </c>
      <c r="AC2865" s="6">
        <f t="shared" si="325"/>
        <v>22.412800000000004</v>
      </c>
      <c r="AD2865" s="6" t="e">
        <f>SUMIFS($AB$3:AB2865,$B$3:B2865,B2865)</f>
        <v>#N/A</v>
      </c>
      <c r="AE2865" s="6">
        <f t="shared" si="326"/>
        <v>2673.6785240616</v>
      </c>
      <c r="AF2865" s="6">
        <f t="shared" si="327"/>
        <v>2673.6785240616</v>
      </c>
      <c r="AG2865" s="6">
        <f>VLOOKUP(Table1[[#This Row],[PracticeCode]],$AP$3:$AS$345,4,FALSE)</f>
        <v>2673.6785240616</v>
      </c>
      <c r="AH2865" s="27">
        <f t="shared" si="328"/>
        <v>194287.30608180963</v>
      </c>
      <c r="AI2865" s="6" t="e">
        <f t="shared" si="330"/>
        <v>#N/A</v>
      </c>
    </row>
    <row r="2866" spans="1:35" x14ac:dyDescent="0.35">
      <c r="A2866" t="str">
        <f t="shared" si="329"/>
        <v>STANLEY CORNER MEDICAL CENTREK&amp;W WestBrentE84051Mar12</v>
      </c>
      <c r="B2866" s="41" t="s">
        <v>638</v>
      </c>
      <c r="C2866" s="41" t="s">
        <v>569</v>
      </c>
      <c r="D2866" s="41" t="s">
        <v>18</v>
      </c>
      <c r="E2866" s="41" t="s">
        <v>294</v>
      </c>
      <c r="F2866" s="41" t="s">
        <v>294</v>
      </c>
      <c r="G2866" s="41" t="s">
        <v>767</v>
      </c>
      <c r="H2866" s="41">
        <v>12</v>
      </c>
      <c r="I2866" s="41">
        <v>5941.507831248</v>
      </c>
      <c r="J2866" s="41">
        <v>12411</v>
      </c>
      <c r="K2866" s="41">
        <v>283</v>
      </c>
      <c r="L2866" s="41">
        <v>246.97890000000001</v>
      </c>
      <c r="M2866" s="41">
        <v>5.6317000000000004</v>
      </c>
      <c r="N2866" s="41"/>
      <c r="O2866" s="41"/>
      <c r="P2866" s="41"/>
      <c r="Q2866" s="41"/>
      <c r="R2866" s="41">
        <v>0</v>
      </c>
      <c r="S2866" s="41">
        <v>0</v>
      </c>
      <c r="T2866" s="41"/>
      <c r="U2866" s="41"/>
      <c r="V2866" s="41">
        <v>12694</v>
      </c>
      <c r="W2866" s="41">
        <v>252.61060000000001</v>
      </c>
      <c r="X2866" s="41"/>
      <c r="Y2866" s="41"/>
      <c r="Z2866" s="6">
        <f>0</f>
        <v>0</v>
      </c>
      <c r="AA2866" s="6">
        <f t="shared" si="324"/>
        <v>252.61060000000001</v>
      </c>
      <c r="AB2866" t="e">
        <f>IF(ISBLANK(Table1[[#This Row],[FY2425_Cost]])=TRUE,#N/A,Table1[[#This Row],[FY2425_Cost]])</f>
        <v>#N/A</v>
      </c>
      <c r="AC2866" s="6" t="e">
        <f t="shared" si="325"/>
        <v>#N/A</v>
      </c>
      <c r="AD2866" s="6" t="e">
        <f>SUMIFS($AB$3:AB2866,$B$3:B2866,B2866)</f>
        <v>#N/A</v>
      </c>
      <c r="AE2866" s="6">
        <f t="shared" si="326"/>
        <v>2673.6785240616</v>
      </c>
      <c r="AF2866" s="6">
        <f t="shared" si="327"/>
        <v>2673.6785240616</v>
      </c>
      <c r="AG2866" s="6">
        <f>VLOOKUP(Table1[[#This Row],[PracticeCode]],$AP$3:$AS$345,4,FALSE)</f>
        <v>2673.6785240616</v>
      </c>
      <c r="AH2866" s="27">
        <f t="shared" si="328"/>
        <v>194287.30608180963</v>
      </c>
      <c r="AI2866" s="6" t="e">
        <f t="shared" si="330"/>
        <v>#N/A</v>
      </c>
    </row>
    <row r="2867" spans="1:35" x14ac:dyDescent="0.35">
      <c r="A2867" t="str">
        <f t="shared" si="329"/>
        <v>STANLEY CORNER MEDICAL CENTREK&amp;W WestBrentE84051May2</v>
      </c>
      <c r="B2867" s="41" t="s">
        <v>638</v>
      </c>
      <c r="C2867" s="41" t="s">
        <v>569</v>
      </c>
      <c r="D2867" s="41" t="s">
        <v>18</v>
      </c>
      <c r="E2867" s="41" t="s">
        <v>294</v>
      </c>
      <c r="F2867" s="41" t="s">
        <v>294</v>
      </c>
      <c r="G2867" s="41" t="s">
        <v>757</v>
      </c>
      <c r="H2867" s="41">
        <v>2</v>
      </c>
      <c r="I2867" s="41">
        <v>5941.507831248</v>
      </c>
      <c r="J2867" s="41">
        <v>10997</v>
      </c>
      <c r="K2867" s="41">
        <v>3</v>
      </c>
      <c r="L2867" s="41">
        <v>203.44449999999998</v>
      </c>
      <c r="M2867" s="41">
        <v>5.5499999999999994E-2</v>
      </c>
      <c r="N2867" s="41">
        <v>13005</v>
      </c>
      <c r="O2867" s="41">
        <v>1448</v>
      </c>
      <c r="P2867" s="41">
        <v>258.79950000000002</v>
      </c>
      <c r="Q2867" s="41">
        <v>28.815200000000001</v>
      </c>
      <c r="R2867" s="41">
        <v>0</v>
      </c>
      <c r="S2867" s="41">
        <v>0</v>
      </c>
      <c r="T2867" s="41">
        <v>0</v>
      </c>
      <c r="U2867" s="41">
        <v>0</v>
      </c>
      <c r="V2867" s="41">
        <v>11000</v>
      </c>
      <c r="W2867" s="41">
        <v>203.49999999999997</v>
      </c>
      <c r="X2867" s="41">
        <v>14453</v>
      </c>
      <c r="Y2867" s="41">
        <v>287.61470000000003</v>
      </c>
      <c r="Z2867" s="6">
        <f>0</f>
        <v>0</v>
      </c>
      <c r="AA2867" s="6">
        <f t="shared" si="324"/>
        <v>203.49999999999997</v>
      </c>
      <c r="AB2867">
        <f>IF(ISBLANK(Table1[[#This Row],[FY2425_Cost]])=TRUE,#N/A,Table1[[#This Row],[FY2425_Cost]])</f>
        <v>287.61470000000003</v>
      </c>
      <c r="AC2867" s="6">
        <f t="shared" si="325"/>
        <v>84.114700000000056</v>
      </c>
      <c r="AD2867" s="6" t="e">
        <f>SUMIFS($AB$3:AB2867,$B$3:B2867,B2867)</f>
        <v>#N/A</v>
      </c>
      <c r="AE2867" s="6">
        <f t="shared" si="326"/>
        <v>2673.6785240616</v>
      </c>
      <c r="AF2867" s="6">
        <f t="shared" si="327"/>
        <v>2673.6785240616</v>
      </c>
      <c r="AG2867" s="6">
        <f>VLOOKUP(Table1[[#This Row],[PracticeCode]],$AP$3:$AS$345,4,FALSE)</f>
        <v>2673.6785240616</v>
      </c>
      <c r="AH2867" s="27">
        <f t="shared" si="328"/>
        <v>194287.30608180963</v>
      </c>
      <c r="AI2867" s="6" t="e">
        <f t="shared" si="330"/>
        <v>#N/A</v>
      </c>
    </row>
    <row r="2868" spans="1:35" x14ac:dyDescent="0.35">
      <c r="A2868" t="str">
        <f t="shared" si="329"/>
        <v>STANLEY CORNER MEDICAL CENTREK&amp;W WestBrentE84051Nov8</v>
      </c>
      <c r="B2868" s="41" t="s">
        <v>638</v>
      </c>
      <c r="C2868" s="41" t="s">
        <v>569</v>
      </c>
      <c r="D2868" s="41" t="s">
        <v>18</v>
      </c>
      <c r="E2868" s="41" t="s">
        <v>294</v>
      </c>
      <c r="F2868" s="41" t="s">
        <v>294</v>
      </c>
      <c r="G2868" s="41" t="s">
        <v>763</v>
      </c>
      <c r="H2868" s="41">
        <v>8</v>
      </c>
      <c r="I2868" s="41">
        <v>5941.507831248</v>
      </c>
      <c r="J2868" s="41">
        <v>11562</v>
      </c>
      <c r="K2868" s="41">
        <v>9</v>
      </c>
      <c r="L2868" s="41">
        <v>230.08380000000002</v>
      </c>
      <c r="M2868" s="41">
        <v>0.17910000000000001</v>
      </c>
      <c r="N2868" s="41"/>
      <c r="O2868" s="41"/>
      <c r="P2868" s="41"/>
      <c r="Q2868" s="41"/>
      <c r="R2868" s="41">
        <v>0</v>
      </c>
      <c r="S2868" s="41">
        <v>0</v>
      </c>
      <c r="T2868" s="41"/>
      <c r="U2868" s="41"/>
      <c r="V2868" s="41">
        <v>11571</v>
      </c>
      <c r="W2868" s="41">
        <v>230.26290000000003</v>
      </c>
      <c r="X2868" s="41"/>
      <c r="Y2868" s="41"/>
      <c r="Z2868" s="6">
        <f>0</f>
        <v>0</v>
      </c>
      <c r="AA2868" s="6">
        <f t="shared" si="324"/>
        <v>230.26290000000003</v>
      </c>
      <c r="AB2868" t="e">
        <f>IF(ISBLANK(Table1[[#This Row],[FY2425_Cost]])=TRUE,#N/A,Table1[[#This Row],[FY2425_Cost]])</f>
        <v>#N/A</v>
      </c>
      <c r="AC2868" s="6" t="e">
        <f t="shared" si="325"/>
        <v>#N/A</v>
      </c>
      <c r="AD2868" s="6" t="e">
        <f>SUMIFS($AB$3:AB2868,$B$3:B2868,B2868)</f>
        <v>#N/A</v>
      </c>
      <c r="AE2868" s="6">
        <f t="shared" si="326"/>
        <v>2673.6785240616</v>
      </c>
      <c r="AF2868" s="6">
        <f t="shared" si="327"/>
        <v>2673.6785240616</v>
      </c>
      <c r="AG2868" s="6">
        <f>VLOOKUP(Table1[[#This Row],[PracticeCode]],$AP$3:$AS$345,4,FALSE)</f>
        <v>2673.6785240616</v>
      </c>
      <c r="AH2868" s="27">
        <f t="shared" si="328"/>
        <v>194287.30608180963</v>
      </c>
      <c r="AI2868" s="6" t="e">
        <f t="shared" si="330"/>
        <v>#N/A</v>
      </c>
    </row>
    <row r="2869" spans="1:35" x14ac:dyDescent="0.35">
      <c r="A2869" t="str">
        <f t="shared" si="329"/>
        <v>STANLEY CORNER MEDICAL CENTREK&amp;W WestBrentE84051Oct7</v>
      </c>
      <c r="B2869" s="41" t="s">
        <v>638</v>
      </c>
      <c r="C2869" s="41" t="s">
        <v>569</v>
      </c>
      <c r="D2869" s="41" t="s">
        <v>18</v>
      </c>
      <c r="E2869" s="41" t="s">
        <v>294</v>
      </c>
      <c r="F2869" s="41" t="s">
        <v>294</v>
      </c>
      <c r="G2869" s="41" t="s">
        <v>762</v>
      </c>
      <c r="H2869" s="41">
        <v>7</v>
      </c>
      <c r="I2869" s="41">
        <v>5941.507831248</v>
      </c>
      <c r="J2869" s="41">
        <v>13263</v>
      </c>
      <c r="K2869" s="41">
        <v>1551</v>
      </c>
      <c r="L2869" s="41">
        <v>263.93369999999999</v>
      </c>
      <c r="M2869" s="41">
        <v>30.864900000000002</v>
      </c>
      <c r="N2869" s="41">
        <v>0</v>
      </c>
      <c r="O2869" s="41">
        <v>4166</v>
      </c>
      <c r="P2869" s="41">
        <v>0</v>
      </c>
      <c r="Q2869" s="41">
        <v>93.734999999999999</v>
      </c>
      <c r="R2869" s="41">
        <v>0</v>
      </c>
      <c r="S2869" s="41">
        <v>0</v>
      </c>
      <c r="T2869" s="41">
        <v>0</v>
      </c>
      <c r="U2869" s="41">
        <v>0</v>
      </c>
      <c r="V2869" s="41">
        <v>14814</v>
      </c>
      <c r="W2869" s="41">
        <v>294.79859999999996</v>
      </c>
      <c r="X2869" s="41">
        <v>4166</v>
      </c>
      <c r="Y2869" s="41">
        <v>93.734999999999999</v>
      </c>
      <c r="Z2869" s="6">
        <f>0</f>
        <v>0</v>
      </c>
      <c r="AA2869" s="6">
        <f t="shared" si="324"/>
        <v>294.79859999999996</v>
      </c>
      <c r="AB2869">
        <f>IF(ISBLANK(Table1[[#This Row],[FY2425_Cost]])=TRUE,#N/A,Table1[[#This Row],[FY2425_Cost]])</f>
        <v>93.734999999999999</v>
      </c>
      <c r="AC2869" s="6">
        <f t="shared" si="325"/>
        <v>-201.06359999999995</v>
      </c>
      <c r="AD2869" s="6" t="e">
        <f>SUMIFS($AB$3:AB2869,$B$3:B2869,B2869)</f>
        <v>#N/A</v>
      </c>
      <c r="AE2869" s="6">
        <f t="shared" si="326"/>
        <v>2673.6785240616</v>
      </c>
      <c r="AF2869" s="6">
        <f t="shared" si="327"/>
        <v>2673.6785240616</v>
      </c>
      <c r="AG2869" s="6">
        <f>VLOOKUP(Table1[[#This Row],[PracticeCode]],$AP$3:$AS$345,4,FALSE)</f>
        <v>2673.6785240616</v>
      </c>
      <c r="AH2869" s="27">
        <f t="shared" si="328"/>
        <v>194287.30608180963</v>
      </c>
      <c r="AI2869" s="6" t="e">
        <f t="shared" si="330"/>
        <v>#N/A</v>
      </c>
    </row>
    <row r="2870" spans="1:35" x14ac:dyDescent="0.35">
      <c r="A2870" t="str">
        <f t="shared" si="329"/>
        <v>STANLEY CORNER MEDICAL CENTREK&amp;W WestBrentE84051Sep6</v>
      </c>
      <c r="B2870" s="41" t="s">
        <v>638</v>
      </c>
      <c r="C2870" s="41" t="s">
        <v>569</v>
      </c>
      <c r="D2870" s="41" t="s">
        <v>18</v>
      </c>
      <c r="E2870" s="41" t="s">
        <v>294</v>
      </c>
      <c r="F2870" s="41" t="s">
        <v>294</v>
      </c>
      <c r="G2870" s="41" t="s">
        <v>761</v>
      </c>
      <c r="H2870" s="41">
        <v>6</v>
      </c>
      <c r="I2870" s="41">
        <v>5941.507831248</v>
      </c>
      <c r="J2870" s="41">
        <v>11588</v>
      </c>
      <c r="K2870" s="41">
        <v>3382</v>
      </c>
      <c r="L2870" s="41">
        <v>230.60120000000001</v>
      </c>
      <c r="M2870" s="41">
        <v>67.3018</v>
      </c>
      <c r="N2870" s="41">
        <v>27249</v>
      </c>
      <c r="O2870" s="41">
        <v>2042</v>
      </c>
      <c r="P2870" s="41">
        <v>613.10249999999996</v>
      </c>
      <c r="Q2870" s="41">
        <v>45.945</v>
      </c>
      <c r="R2870" s="41">
        <v>0</v>
      </c>
      <c r="S2870" s="41">
        <v>0</v>
      </c>
      <c r="T2870" s="41">
        <v>0</v>
      </c>
      <c r="U2870" s="41">
        <v>0</v>
      </c>
      <c r="V2870" s="41">
        <v>14970</v>
      </c>
      <c r="W2870" s="41">
        <v>297.90300000000002</v>
      </c>
      <c r="X2870" s="41">
        <v>29291</v>
      </c>
      <c r="Y2870" s="41">
        <v>659.04750000000001</v>
      </c>
      <c r="Z2870" s="6">
        <f>0</f>
        <v>0</v>
      </c>
      <c r="AA2870" s="6">
        <f t="shared" si="324"/>
        <v>297.90300000000002</v>
      </c>
      <c r="AB2870">
        <f>IF(ISBLANK(Table1[[#This Row],[FY2425_Cost]])=TRUE,#N/A,Table1[[#This Row],[FY2425_Cost]])</f>
        <v>659.04750000000001</v>
      </c>
      <c r="AC2870" s="6">
        <f t="shared" si="325"/>
        <v>361.14449999999999</v>
      </c>
      <c r="AD2870" s="6" t="e">
        <f>SUMIFS($AB$3:AB2870,$B$3:B2870,B2870)</f>
        <v>#N/A</v>
      </c>
      <c r="AE2870" s="6">
        <f t="shared" si="326"/>
        <v>2673.6785240616</v>
      </c>
      <c r="AF2870" s="6">
        <f t="shared" si="327"/>
        <v>2673.6785240616</v>
      </c>
      <c r="AG2870" s="6">
        <f>VLOOKUP(Table1[[#This Row],[PracticeCode]],$AP$3:$AS$345,4,FALSE)</f>
        <v>2673.6785240616</v>
      </c>
      <c r="AH2870" s="27">
        <f t="shared" si="328"/>
        <v>194287.30608180963</v>
      </c>
      <c r="AI2870" s="6" t="e">
        <f t="shared" si="330"/>
        <v>#N/A</v>
      </c>
    </row>
    <row r="2871" spans="1:35" x14ac:dyDescent="0.35">
      <c r="A2871" t="str">
        <f t="shared" si="329"/>
        <v>STAVERTON SURGERYKilburn PartnershipBrentE84080Apr1</v>
      </c>
      <c r="B2871" s="41" t="s">
        <v>753</v>
      </c>
      <c r="C2871" s="41" t="s">
        <v>605</v>
      </c>
      <c r="D2871" s="41" t="s">
        <v>18</v>
      </c>
      <c r="E2871" s="41" t="s">
        <v>295</v>
      </c>
      <c r="F2871" s="41" t="s">
        <v>295</v>
      </c>
      <c r="G2871" s="41" t="s">
        <v>756</v>
      </c>
      <c r="H2871" s="41">
        <v>1</v>
      </c>
      <c r="I2871" s="41">
        <v>8520.1851444040603</v>
      </c>
      <c r="J2871" s="41">
        <v>9081</v>
      </c>
      <c r="K2871" s="41">
        <v>0</v>
      </c>
      <c r="L2871" s="41">
        <v>167.99849999999998</v>
      </c>
      <c r="M2871" s="41">
        <v>0</v>
      </c>
      <c r="N2871" s="41">
        <v>10482</v>
      </c>
      <c r="O2871" s="41">
        <v>1678</v>
      </c>
      <c r="P2871" s="41">
        <v>208.59180000000001</v>
      </c>
      <c r="Q2871" s="41">
        <v>33.392200000000003</v>
      </c>
      <c r="R2871" s="41">
        <v>0</v>
      </c>
      <c r="S2871" s="41">
        <v>0</v>
      </c>
      <c r="T2871" s="41">
        <v>44</v>
      </c>
      <c r="U2871" s="41">
        <v>0.96799999999999997</v>
      </c>
      <c r="V2871" s="41">
        <v>9081</v>
      </c>
      <c r="W2871" s="41">
        <v>167.99849999999998</v>
      </c>
      <c r="X2871" s="41">
        <v>12204</v>
      </c>
      <c r="Y2871" s="41">
        <v>242.952</v>
      </c>
      <c r="Z2871" s="6">
        <f>0</f>
        <v>0</v>
      </c>
      <c r="AA2871" s="6">
        <f t="shared" ref="AA2871:AA2934" si="331">IFERROR(W2871*1,#N/A)</f>
        <v>167.99849999999998</v>
      </c>
      <c r="AB2871">
        <f>IF(ISBLANK(Table1[[#This Row],[FY2425_Cost]])=TRUE,#N/A,Table1[[#This Row],[FY2425_Cost]])</f>
        <v>242.952</v>
      </c>
      <c r="AC2871" s="6">
        <f t="shared" ref="AC2871:AC2934" si="332">AB2871-AA2871</f>
        <v>74.95350000000002</v>
      </c>
      <c r="AD2871" s="6">
        <f>SUMIFS($AB$3:AB2871,$B$3:B2871,B2871)</f>
        <v>242.952</v>
      </c>
      <c r="AE2871" s="6">
        <f t="shared" ref="AE2871:AE2934" si="333">IFERROR(I2871*$AE$1,#N/A)</f>
        <v>3834.0833149818272</v>
      </c>
      <c r="AF2871" s="6">
        <f t="shared" ref="AF2871:AF2934" si="334">AE2871+Z2871</f>
        <v>3834.0833149818272</v>
      </c>
      <c r="AG2871" s="6">
        <f>VLOOKUP(Table1[[#This Row],[PracticeCode]],$AP$3:$AS$345,4,FALSE)</f>
        <v>3834.0833149818272</v>
      </c>
      <c r="AH2871" s="27">
        <f t="shared" ref="AH2871:AH2934" si="335">IFERROR(I2871*$AH$1,#N/A)</f>
        <v>278610.05422201281</v>
      </c>
      <c r="AI2871" s="6">
        <f t="shared" si="330"/>
        <v>0</v>
      </c>
    </row>
    <row r="2872" spans="1:35" x14ac:dyDescent="0.35">
      <c r="A2872" t="str">
        <f t="shared" si="329"/>
        <v>STAVERTON SURGERYKilburn PartnershipBrentE84080Aug5</v>
      </c>
      <c r="B2872" s="41" t="s">
        <v>753</v>
      </c>
      <c r="C2872" s="41" t="s">
        <v>605</v>
      </c>
      <c r="D2872" s="41" t="s">
        <v>18</v>
      </c>
      <c r="E2872" s="41" t="s">
        <v>295</v>
      </c>
      <c r="F2872" s="41" t="s">
        <v>295</v>
      </c>
      <c r="G2872" s="41" t="s">
        <v>760</v>
      </c>
      <c r="H2872" s="41">
        <v>5</v>
      </c>
      <c r="I2872" s="41">
        <v>8520.1851444040603</v>
      </c>
      <c r="J2872" s="41">
        <v>10977</v>
      </c>
      <c r="K2872" s="41">
        <v>3486</v>
      </c>
      <c r="L2872" s="41">
        <v>203.0745</v>
      </c>
      <c r="M2872" s="41">
        <v>64.491</v>
      </c>
      <c r="N2872" s="41">
        <v>9579</v>
      </c>
      <c r="O2872" s="41">
        <v>2691</v>
      </c>
      <c r="P2872" s="41">
        <v>190.62210000000002</v>
      </c>
      <c r="Q2872" s="41">
        <v>53.550900000000006</v>
      </c>
      <c r="R2872" s="41">
        <v>12</v>
      </c>
      <c r="S2872" s="41">
        <v>0.21479999999999999</v>
      </c>
      <c r="T2872" s="41">
        <v>64</v>
      </c>
      <c r="U2872" s="41">
        <v>1.4079999999999999</v>
      </c>
      <c r="V2872" s="41">
        <v>14475</v>
      </c>
      <c r="W2872" s="41">
        <v>267.78030000000001</v>
      </c>
      <c r="X2872" s="41">
        <v>12334</v>
      </c>
      <c r="Y2872" s="41">
        <v>245.58100000000002</v>
      </c>
      <c r="Z2872" s="6">
        <f>0</f>
        <v>0</v>
      </c>
      <c r="AA2872" s="6">
        <f t="shared" si="331"/>
        <v>267.78030000000001</v>
      </c>
      <c r="AB2872">
        <f>IF(ISBLANK(Table1[[#This Row],[FY2425_Cost]])=TRUE,#N/A,Table1[[#This Row],[FY2425_Cost]])</f>
        <v>245.58100000000002</v>
      </c>
      <c r="AC2872" s="6">
        <f t="shared" si="332"/>
        <v>-22.199299999999994</v>
      </c>
      <c r="AD2872" s="6">
        <f>SUMIFS($AB$3:AB2872,$B$3:B2872,B2872)</f>
        <v>488.53300000000002</v>
      </c>
      <c r="AE2872" s="6">
        <f t="shared" si="333"/>
        <v>3834.0833149818272</v>
      </c>
      <c r="AF2872" s="6">
        <f t="shared" si="334"/>
        <v>3834.0833149818272</v>
      </c>
      <c r="AG2872" s="6">
        <f>VLOOKUP(Table1[[#This Row],[PracticeCode]],$AP$3:$AS$345,4,FALSE)</f>
        <v>3834.0833149818272</v>
      </c>
      <c r="AH2872" s="27">
        <f t="shared" si="335"/>
        <v>278610.05422201281</v>
      </c>
      <c r="AI2872" s="6">
        <f t="shared" si="330"/>
        <v>0</v>
      </c>
    </row>
    <row r="2873" spans="1:35" x14ac:dyDescent="0.35">
      <c r="A2873" t="str">
        <f t="shared" si="329"/>
        <v>STAVERTON SURGERYKilburn PartnershipBrentE84080Dec9</v>
      </c>
      <c r="B2873" s="41" t="s">
        <v>753</v>
      </c>
      <c r="C2873" s="41" t="s">
        <v>605</v>
      </c>
      <c r="D2873" s="41" t="s">
        <v>18</v>
      </c>
      <c r="E2873" s="41" t="s">
        <v>295</v>
      </c>
      <c r="F2873" s="41" t="s">
        <v>295</v>
      </c>
      <c r="G2873" s="41" t="s">
        <v>764</v>
      </c>
      <c r="H2873" s="41">
        <v>9</v>
      </c>
      <c r="I2873" s="41">
        <v>8520.1851444040603</v>
      </c>
      <c r="J2873" s="41">
        <v>10315</v>
      </c>
      <c r="K2873" s="41">
        <v>4602</v>
      </c>
      <c r="L2873" s="41">
        <v>205.26850000000002</v>
      </c>
      <c r="M2873" s="41">
        <v>91.579800000000006</v>
      </c>
      <c r="N2873" s="41"/>
      <c r="O2873" s="41"/>
      <c r="P2873" s="41"/>
      <c r="Q2873" s="41"/>
      <c r="R2873" s="41">
        <v>26</v>
      </c>
      <c r="S2873" s="41">
        <v>0.46539999999999998</v>
      </c>
      <c r="T2873" s="41"/>
      <c r="U2873" s="41"/>
      <c r="V2873" s="41">
        <v>14943</v>
      </c>
      <c r="W2873" s="41">
        <v>297.31369999999998</v>
      </c>
      <c r="X2873" s="41"/>
      <c r="Y2873" s="41"/>
      <c r="Z2873" s="6">
        <f>0</f>
        <v>0</v>
      </c>
      <c r="AA2873" s="6">
        <f t="shared" si="331"/>
        <v>297.31369999999998</v>
      </c>
      <c r="AB2873" t="e">
        <f>IF(ISBLANK(Table1[[#This Row],[FY2425_Cost]])=TRUE,#N/A,Table1[[#This Row],[FY2425_Cost]])</f>
        <v>#N/A</v>
      </c>
      <c r="AC2873" s="6" t="e">
        <f t="shared" si="332"/>
        <v>#N/A</v>
      </c>
      <c r="AD2873" s="6" t="e">
        <f>SUMIFS($AB$3:AB2873,$B$3:B2873,B2873)</f>
        <v>#N/A</v>
      </c>
      <c r="AE2873" s="6">
        <f t="shared" si="333"/>
        <v>3834.0833149818272</v>
      </c>
      <c r="AF2873" s="6">
        <f t="shared" si="334"/>
        <v>3834.0833149818272</v>
      </c>
      <c r="AG2873" s="6">
        <f>VLOOKUP(Table1[[#This Row],[PracticeCode]],$AP$3:$AS$345,4,FALSE)</f>
        <v>3834.0833149818272</v>
      </c>
      <c r="AH2873" s="27">
        <f t="shared" si="335"/>
        <v>278610.05422201281</v>
      </c>
      <c r="AI2873" s="6" t="e">
        <f t="shared" si="330"/>
        <v>#N/A</v>
      </c>
    </row>
    <row r="2874" spans="1:35" x14ac:dyDescent="0.35">
      <c r="A2874" t="str">
        <f t="shared" si="329"/>
        <v>STAVERTON SURGERYKilburn PartnershipBrentE84080Feb11</v>
      </c>
      <c r="B2874" s="41" t="s">
        <v>753</v>
      </c>
      <c r="C2874" s="41" t="s">
        <v>605</v>
      </c>
      <c r="D2874" s="41" t="s">
        <v>18</v>
      </c>
      <c r="E2874" s="41" t="s">
        <v>295</v>
      </c>
      <c r="F2874" s="41" t="s">
        <v>295</v>
      </c>
      <c r="G2874" s="41" t="s">
        <v>766</v>
      </c>
      <c r="H2874" s="41">
        <v>11</v>
      </c>
      <c r="I2874" s="41">
        <v>8520.1851444040603</v>
      </c>
      <c r="J2874" s="41">
        <v>11064</v>
      </c>
      <c r="K2874" s="41">
        <v>165</v>
      </c>
      <c r="L2874" s="41">
        <v>220.17360000000002</v>
      </c>
      <c r="M2874" s="41">
        <v>3.2835000000000001</v>
      </c>
      <c r="N2874" s="41"/>
      <c r="O2874" s="41"/>
      <c r="P2874" s="41"/>
      <c r="Q2874" s="41"/>
      <c r="R2874" s="41">
        <v>114</v>
      </c>
      <c r="S2874" s="41">
        <v>2.0406</v>
      </c>
      <c r="T2874" s="41"/>
      <c r="U2874" s="41"/>
      <c r="V2874" s="41">
        <v>11343</v>
      </c>
      <c r="W2874" s="41">
        <v>225.49770000000004</v>
      </c>
      <c r="X2874" s="41"/>
      <c r="Y2874" s="41"/>
      <c r="Z2874" s="6">
        <f>0</f>
        <v>0</v>
      </c>
      <c r="AA2874" s="6">
        <f t="shared" si="331"/>
        <v>225.49770000000004</v>
      </c>
      <c r="AB2874" t="e">
        <f>IF(ISBLANK(Table1[[#This Row],[FY2425_Cost]])=TRUE,#N/A,Table1[[#This Row],[FY2425_Cost]])</f>
        <v>#N/A</v>
      </c>
      <c r="AC2874" s="6" t="e">
        <f t="shared" si="332"/>
        <v>#N/A</v>
      </c>
      <c r="AD2874" s="6" t="e">
        <f>SUMIFS($AB$3:AB2874,$B$3:B2874,B2874)</f>
        <v>#N/A</v>
      </c>
      <c r="AE2874" s="6">
        <f t="shared" si="333"/>
        <v>3834.0833149818272</v>
      </c>
      <c r="AF2874" s="6">
        <f t="shared" si="334"/>
        <v>3834.0833149818272</v>
      </c>
      <c r="AG2874" s="6">
        <f>VLOOKUP(Table1[[#This Row],[PracticeCode]],$AP$3:$AS$345,4,FALSE)</f>
        <v>3834.0833149818272</v>
      </c>
      <c r="AH2874" s="27">
        <f t="shared" si="335"/>
        <v>278610.05422201281</v>
      </c>
      <c r="AI2874" s="6" t="e">
        <f t="shared" si="330"/>
        <v>#N/A</v>
      </c>
    </row>
    <row r="2875" spans="1:35" x14ac:dyDescent="0.35">
      <c r="A2875" t="str">
        <f t="shared" si="329"/>
        <v>STAVERTON SURGERYKilburn PartnershipBrentE84080Jan10</v>
      </c>
      <c r="B2875" s="41" t="s">
        <v>753</v>
      </c>
      <c r="C2875" s="41" t="s">
        <v>605</v>
      </c>
      <c r="D2875" s="41" t="s">
        <v>18</v>
      </c>
      <c r="E2875" s="41" t="s">
        <v>295</v>
      </c>
      <c r="F2875" s="41" t="s">
        <v>295</v>
      </c>
      <c r="G2875" s="41" t="s">
        <v>765</v>
      </c>
      <c r="H2875" s="41">
        <v>10</v>
      </c>
      <c r="I2875" s="41">
        <v>8520.1851444040603</v>
      </c>
      <c r="J2875" s="41">
        <v>10632</v>
      </c>
      <c r="K2875" s="41">
        <v>807</v>
      </c>
      <c r="L2875" s="41">
        <v>211.57680000000002</v>
      </c>
      <c r="M2875" s="41">
        <v>16.0593</v>
      </c>
      <c r="N2875" s="41"/>
      <c r="O2875" s="41"/>
      <c r="P2875" s="41"/>
      <c r="Q2875" s="41"/>
      <c r="R2875" s="41">
        <v>58</v>
      </c>
      <c r="S2875" s="41">
        <v>1.0382</v>
      </c>
      <c r="T2875" s="41"/>
      <c r="U2875" s="41"/>
      <c r="V2875" s="41">
        <v>11497</v>
      </c>
      <c r="W2875" s="41">
        <v>228.67430000000002</v>
      </c>
      <c r="X2875" s="41"/>
      <c r="Y2875" s="41"/>
      <c r="Z2875" s="6">
        <f>0</f>
        <v>0</v>
      </c>
      <c r="AA2875" s="6">
        <f t="shared" si="331"/>
        <v>228.67430000000002</v>
      </c>
      <c r="AB2875" t="e">
        <f>IF(ISBLANK(Table1[[#This Row],[FY2425_Cost]])=TRUE,#N/A,Table1[[#This Row],[FY2425_Cost]])</f>
        <v>#N/A</v>
      </c>
      <c r="AC2875" s="6" t="e">
        <f t="shared" si="332"/>
        <v>#N/A</v>
      </c>
      <c r="AD2875" s="6" t="e">
        <f>SUMIFS($AB$3:AB2875,$B$3:B2875,B2875)</f>
        <v>#N/A</v>
      </c>
      <c r="AE2875" s="6">
        <f t="shared" si="333"/>
        <v>3834.0833149818272</v>
      </c>
      <c r="AF2875" s="6">
        <f t="shared" si="334"/>
        <v>3834.0833149818272</v>
      </c>
      <c r="AG2875" s="6">
        <f>VLOOKUP(Table1[[#This Row],[PracticeCode]],$AP$3:$AS$345,4,FALSE)</f>
        <v>3834.0833149818272</v>
      </c>
      <c r="AH2875" s="27">
        <f t="shared" si="335"/>
        <v>278610.05422201281</v>
      </c>
      <c r="AI2875" s="6" t="e">
        <f t="shared" si="330"/>
        <v>#N/A</v>
      </c>
    </row>
    <row r="2876" spans="1:35" x14ac:dyDescent="0.35">
      <c r="A2876" t="str">
        <f t="shared" si="329"/>
        <v>STAVERTON SURGERYKilburn PartnershipBrentE84080Jul4</v>
      </c>
      <c r="B2876" s="41" t="s">
        <v>753</v>
      </c>
      <c r="C2876" s="41" t="s">
        <v>605</v>
      </c>
      <c r="D2876" s="41" t="s">
        <v>18</v>
      </c>
      <c r="E2876" s="41" t="s">
        <v>295</v>
      </c>
      <c r="F2876" s="41" t="s">
        <v>295</v>
      </c>
      <c r="G2876" s="41" t="s">
        <v>759</v>
      </c>
      <c r="H2876" s="41">
        <v>4</v>
      </c>
      <c r="I2876" s="41">
        <v>8520.1851444040603</v>
      </c>
      <c r="J2876" s="41">
        <v>7787</v>
      </c>
      <c r="K2876" s="41">
        <v>451</v>
      </c>
      <c r="L2876" s="41">
        <v>144.05949999999999</v>
      </c>
      <c r="M2876" s="41">
        <v>8.3434999999999988</v>
      </c>
      <c r="N2876" s="41">
        <v>10520</v>
      </c>
      <c r="O2876" s="41">
        <v>1676</v>
      </c>
      <c r="P2876" s="41">
        <v>209.34800000000001</v>
      </c>
      <c r="Q2876" s="41">
        <v>33.352400000000003</v>
      </c>
      <c r="R2876" s="41">
        <v>20</v>
      </c>
      <c r="S2876" s="41">
        <v>0.35799999999999998</v>
      </c>
      <c r="T2876" s="41">
        <v>157</v>
      </c>
      <c r="U2876" s="41">
        <v>3.4540000000000002</v>
      </c>
      <c r="V2876" s="41">
        <v>8258</v>
      </c>
      <c r="W2876" s="41">
        <v>152.761</v>
      </c>
      <c r="X2876" s="41">
        <v>12353</v>
      </c>
      <c r="Y2876" s="41">
        <v>246.15440000000001</v>
      </c>
      <c r="Z2876" s="6">
        <f>0</f>
        <v>0</v>
      </c>
      <c r="AA2876" s="6">
        <f t="shared" si="331"/>
        <v>152.761</v>
      </c>
      <c r="AB2876">
        <f>IF(ISBLANK(Table1[[#This Row],[FY2425_Cost]])=TRUE,#N/A,Table1[[#This Row],[FY2425_Cost]])</f>
        <v>246.15440000000001</v>
      </c>
      <c r="AC2876" s="6">
        <f t="shared" si="332"/>
        <v>93.393400000000014</v>
      </c>
      <c r="AD2876" s="6" t="e">
        <f>SUMIFS($AB$3:AB2876,$B$3:B2876,B2876)</f>
        <v>#N/A</v>
      </c>
      <c r="AE2876" s="6">
        <f t="shared" si="333"/>
        <v>3834.0833149818272</v>
      </c>
      <c r="AF2876" s="6">
        <f t="shared" si="334"/>
        <v>3834.0833149818272</v>
      </c>
      <c r="AG2876" s="6">
        <f>VLOOKUP(Table1[[#This Row],[PracticeCode]],$AP$3:$AS$345,4,FALSE)</f>
        <v>3834.0833149818272</v>
      </c>
      <c r="AH2876" s="27">
        <f t="shared" si="335"/>
        <v>278610.05422201281</v>
      </c>
      <c r="AI2876" s="6" t="e">
        <f t="shared" si="330"/>
        <v>#N/A</v>
      </c>
    </row>
    <row r="2877" spans="1:35" x14ac:dyDescent="0.35">
      <c r="A2877" t="str">
        <f t="shared" si="329"/>
        <v>STAVERTON SURGERYKilburn PartnershipBrentE84080Jun3</v>
      </c>
      <c r="B2877" s="41" t="s">
        <v>753</v>
      </c>
      <c r="C2877" s="41" t="s">
        <v>605</v>
      </c>
      <c r="D2877" s="41" t="s">
        <v>18</v>
      </c>
      <c r="E2877" s="41" t="s">
        <v>295</v>
      </c>
      <c r="F2877" s="41" t="s">
        <v>295</v>
      </c>
      <c r="G2877" s="41" t="s">
        <v>758</v>
      </c>
      <c r="H2877" s="41">
        <v>3</v>
      </c>
      <c r="I2877" s="41">
        <v>8520.1851444040603</v>
      </c>
      <c r="J2877" s="41">
        <v>11042</v>
      </c>
      <c r="K2877" s="41">
        <v>0</v>
      </c>
      <c r="L2877" s="41">
        <v>204.27699999999999</v>
      </c>
      <c r="M2877" s="41">
        <v>0</v>
      </c>
      <c r="N2877" s="41">
        <v>11878</v>
      </c>
      <c r="O2877" s="41">
        <v>2144</v>
      </c>
      <c r="P2877" s="41">
        <v>236.37220000000002</v>
      </c>
      <c r="Q2877" s="41">
        <v>42.665600000000005</v>
      </c>
      <c r="R2877" s="41">
        <v>0</v>
      </c>
      <c r="S2877" s="41">
        <v>0</v>
      </c>
      <c r="T2877" s="41">
        <v>93</v>
      </c>
      <c r="U2877" s="41">
        <v>2.0459999999999998</v>
      </c>
      <c r="V2877" s="41">
        <v>11042</v>
      </c>
      <c r="W2877" s="41">
        <v>204.27699999999999</v>
      </c>
      <c r="X2877" s="41">
        <v>14115</v>
      </c>
      <c r="Y2877" s="41">
        <v>281.0838</v>
      </c>
      <c r="Z2877" s="6">
        <f>0</f>
        <v>0</v>
      </c>
      <c r="AA2877" s="6">
        <f t="shared" si="331"/>
        <v>204.27699999999999</v>
      </c>
      <c r="AB2877">
        <f>IF(ISBLANK(Table1[[#This Row],[FY2425_Cost]])=TRUE,#N/A,Table1[[#This Row],[FY2425_Cost]])</f>
        <v>281.0838</v>
      </c>
      <c r="AC2877" s="6">
        <f t="shared" si="332"/>
        <v>76.80680000000001</v>
      </c>
      <c r="AD2877" s="6" t="e">
        <f>SUMIFS($AB$3:AB2877,$B$3:B2877,B2877)</f>
        <v>#N/A</v>
      </c>
      <c r="AE2877" s="6">
        <f t="shared" si="333"/>
        <v>3834.0833149818272</v>
      </c>
      <c r="AF2877" s="6">
        <f t="shared" si="334"/>
        <v>3834.0833149818272</v>
      </c>
      <c r="AG2877" s="6">
        <f>VLOOKUP(Table1[[#This Row],[PracticeCode]],$AP$3:$AS$345,4,FALSE)</f>
        <v>3834.0833149818272</v>
      </c>
      <c r="AH2877" s="27">
        <f t="shared" si="335"/>
        <v>278610.05422201281</v>
      </c>
      <c r="AI2877" s="6" t="e">
        <f t="shared" si="330"/>
        <v>#N/A</v>
      </c>
    </row>
    <row r="2878" spans="1:35" x14ac:dyDescent="0.35">
      <c r="A2878" t="str">
        <f t="shared" si="329"/>
        <v>STAVERTON SURGERYKilburn PartnershipBrentE84080Mar12</v>
      </c>
      <c r="B2878" s="41" t="s">
        <v>753</v>
      </c>
      <c r="C2878" s="41" t="s">
        <v>605</v>
      </c>
      <c r="D2878" s="41" t="s">
        <v>18</v>
      </c>
      <c r="E2878" s="41" t="s">
        <v>295</v>
      </c>
      <c r="F2878" s="41" t="s">
        <v>295</v>
      </c>
      <c r="G2878" s="41" t="s">
        <v>767</v>
      </c>
      <c r="H2878" s="41">
        <v>12</v>
      </c>
      <c r="I2878" s="41">
        <v>8520.1851444040603</v>
      </c>
      <c r="J2878" s="41">
        <v>13693</v>
      </c>
      <c r="K2878" s="41">
        <v>3137</v>
      </c>
      <c r="L2878" s="41">
        <v>272.4907</v>
      </c>
      <c r="M2878" s="41">
        <v>62.426300000000005</v>
      </c>
      <c r="N2878" s="41"/>
      <c r="O2878" s="41"/>
      <c r="P2878" s="41"/>
      <c r="Q2878" s="41"/>
      <c r="R2878" s="41">
        <v>58</v>
      </c>
      <c r="S2878" s="41">
        <v>1.0382</v>
      </c>
      <c r="T2878" s="41"/>
      <c r="U2878" s="41"/>
      <c r="V2878" s="41">
        <v>16888</v>
      </c>
      <c r="W2878" s="41">
        <v>335.95520000000005</v>
      </c>
      <c r="X2878" s="41"/>
      <c r="Y2878" s="41"/>
      <c r="Z2878" s="6">
        <f>0</f>
        <v>0</v>
      </c>
      <c r="AA2878" s="6">
        <f t="shared" si="331"/>
        <v>335.95520000000005</v>
      </c>
      <c r="AB2878" t="e">
        <f>IF(ISBLANK(Table1[[#This Row],[FY2425_Cost]])=TRUE,#N/A,Table1[[#This Row],[FY2425_Cost]])</f>
        <v>#N/A</v>
      </c>
      <c r="AC2878" s="6" t="e">
        <f t="shared" si="332"/>
        <v>#N/A</v>
      </c>
      <c r="AD2878" s="6" t="e">
        <f>SUMIFS($AB$3:AB2878,$B$3:B2878,B2878)</f>
        <v>#N/A</v>
      </c>
      <c r="AE2878" s="6">
        <f t="shared" si="333"/>
        <v>3834.0833149818272</v>
      </c>
      <c r="AF2878" s="6">
        <f t="shared" si="334"/>
        <v>3834.0833149818272</v>
      </c>
      <c r="AG2878" s="6">
        <f>VLOOKUP(Table1[[#This Row],[PracticeCode]],$AP$3:$AS$345,4,FALSE)</f>
        <v>3834.0833149818272</v>
      </c>
      <c r="AH2878" s="27">
        <f t="shared" si="335"/>
        <v>278610.05422201281</v>
      </c>
      <c r="AI2878" s="6" t="e">
        <f t="shared" si="330"/>
        <v>#N/A</v>
      </c>
    </row>
    <row r="2879" spans="1:35" x14ac:dyDescent="0.35">
      <c r="A2879" t="str">
        <f t="shared" si="329"/>
        <v>STAVERTON SURGERYKilburn PartnershipBrentE84080May2</v>
      </c>
      <c r="B2879" s="41" t="s">
        <v>753</v>
      </c>
      <c r="C2879" s="41" t="s">
        <v>605</v>
      </c>
      <c r="D2879" s="41" t="s">
        <v>18</v>
      </c>
      <c r="E2879" s="41" t="s">
        <v>295</v>
      </c>
      <c r="F2879" s="41" t="s">
        <v>295</v>
      </c>
      <c r="G2879" s="41" t="s">
        <v>757</v>
      </c>
      <c r="H2879" s="41">
        <v>2</v>
      </c>
      <c r="I2879" s="41">
        <v>8520.1851444040603</v>
      </c>
      <c r="J2879" s="41">
        <v>12379</v>
      </c>
      <c r="K2879" s="41">
        <v>0</v>
      </c>
      <c r="L2879" s="41">
        <v>229.01149999999998</v>
      </c>
      <c r="M2879" s="41">
        <v>0</v>
      </c>
      <c r="N2879" s="41">
        <v>9320</v>
      </c>
      <c r="O2879" s="41">
        <v>384</v>
      </c>
      <c r="P2879" s="41">
        <v>185.46800000000002</v>
      </c>
      <c r="Q2879" s="41">
        <v>7.6416000000000004</v>
      </c>
      <c r="R2879" s="41">
        <v>0</v>
      </c>
      <c r="S2879" s="41">
        <v>0</v>
      </c>
      <c r="T2879" s="41">
        <v>44</v>
      </c>
      <c r="U2879" s="41">
        <v>0.96799999999999997</v>
      </c>
      <c r="V2879" s="41">
        <v>12379</v>
      </c>
      <c r="W2879" s="41">
        <v>229.01149999999998</v>
      </c>
      <c r="X2879" s="41">
        <v>9748</v>
      </c>
      <c r="Y2879" s="41">
        <v>194.07760000000002</v>
      </c>
      <c r="Z2879" s="6">
        <f>0</f>
        <v>0</v>
      </c>
      <c r="AA2879" s="6">
        <f t="shared" si="331"/>
        <v>229.01149999999998</v>
      </c>
      <c r="AB2879">
        <f>IF(ISBLANK(Table1[[#This Row],[FY2425_Cost]])=TRUE,#N/A,Table1[[#This Row],[FY2425_Cost]])</f>
        <v>194.07760000000002</v>
      </c>
      <c r="AC2879" s="6">
        <f t="shared" si="332"/>
        <v>-34.933899999999966</v>
      </c>
      <c r="AD2879" s="6" t="e">
        <f>SUMIFS($AB$3:AB2879,$B$3:B2879,B2879)</f>
        <v>#N/A</v>
      </c>
      <c r="AE2879" s="6">
        <f t="shared" si="333"/>
        <v>3834.0833149818272</v>
      </c>
      <c r="AF2879" s="6">
        <f t="shared" si="334"/>
        <v>3834.0833149818272</v>
      </c>
      <c r="AG2879" s="6">
        <f>VLOOKUP(Table1[[#This Row],[PracticeCode]],$AP$3:$AS$345,4,FALSE)</f>
        <v>3834.0833149818272</v>
      </c>
      <c r="AH2879" s="27">
        <f t="shared" si="335"/>
        <v>278610.05422201281</v>
      </c>
      <c r="AI2879" s="6" t="e">
        <f t="shared" si="330"/>
        <v>#N/A</v>
      </c>
    </row>
    <row r="2880" spans="1:35" x14ac:dyDescent="0.35">
      <c r="A2880" t="str">
        <f t="shared" si="329"/>
        <v>STAVERTON SURGERYKilburn PartnershipBrentE84080Nov8</v>
      </c>
      <c r="B2880" s="41" t="s">
        <v>753</v>
      </c>
      <c r="C2880" s="41" t="s">
        <v>605</v>
      </c>
      <c r="D2880" s="41" t="s">
        <v>18</v>
      </c>
      <c r="E2880" s="41" t="s">
        <v>295</v>
      </c>
      <c r="F2880" s="41" t="s">
        <v>295</v>
      </c>
      <c r="G2880" s="41" t="s">
        <v>763</v>
      </c>
      <c r="H2880" s="41">
        <v>8</v>
      </c>
      <c r="I2880" s="41">
        <v>8520.1851444040603</v>
      </c>
      <c r="J2880" s="41">
        <v>12065</v>
      </c>
      <c r="K2880" s="41">
        <v>7703</v>
      </c>
      <c r="L2880" s="41">
        <v>240.09350000000001</v>
      </c>
      <c r="M2880" s="41">
        <v>153.28970000000001</v>
      </c>
      <c r="N2880" s="41"/>
      <c r="O2880" s="41"/>
      <c r="P2880" s="41"/>
      <c r="Q2880" s="41"/>
      <c r="R2880" s="41">
        <v>32</v>
      </c>
      <c r="S2880" s="41">
        <v>0.57279999999999998</v>
      </c>
      <c r="T2880" s="41"/>
      <c r="U2880" s="41"/>
      <c r="V2880" s="41">
        <v>19800</v>
      </c>
      <c r="W2880" s="41">
        <v>393.95599999999996</v>
      </c>
      <c r="X2880" s="41"/>
      <c r="Y2880" s="41"/>
      <c r="Z2880" s="6">
        <f>0</f>
        <v>0</v>
      </c>
      <c r="AA2880" s="6">
        <f t="shared" si="331"/>
        <v>393.95599999999996</v>
      </c>
      <c r="AB2880" t="e">
        <f>IF(ISBLANK(Table1[[#This Row],[FY2425_Cost]])=TRUE,#N/A,Table1[[#This Row],[FY2425_Cost]])</f>
        <v>#N/A</v>
      </c>
      <c r="AC2880" s="6" t="e">
        <f t="shared" si="332"/>
        <v>#N/A</v>
      </c>
      <c r="AD2880" s="6" t="e">
        <f>SUMIFS($AB$3:AB2880,$B$3:B2880,B2880)</f>
        <v>#N/A</v>
      </c>
      <c r="AE2880" s="6">
        <f t="shared" si="333"/>
        <v>3834.0833149818272</v>
      </c>
      <c r="AF2880" s="6">
        <f t="shared" si="334"/>
        <v>3834.0833149818272</v>
      </c>
      <c r="AG2880" s="6">
        <f>VLOOKUP(Table1[[#This Row],[PracticeCode]],$AP$3:$AS$345,4,FALSE)</f>
        <v>3834.0833149818272</v>
      </c>
      <c r="AH2880" s="27">
        <f t="shared" si="335"/>
        <v>278610.05422201281</v>
      </c>
      <c r="AI2880" s="6" t="e">
        <f t="shared" si="330"/>
        <v>#N/A</v>
      </c>
    </row>
    <row r="2881" spans="1:35" x14ac:dyDescent="0.35">
      <c r="A2881" t="str">
        <f t="shared" si="329"/>
        <v>STAVERTON SURGERYKilburn PartnershipBrentE84080Oct7</v>
      </c>
      <c r="B2881" s="41" t="s">
        <v>753</v>
      </c>
      <c r="C2881" s="41" t="s">
        <v>605</v>
      </c>
      <c r="D2881" s="41" t="s">
        <v>18</v>
      </c>
      <c r="E2881" s="41" t="s">
        <v>295</v>
      </c>
      <c r="F2881" s="41" t="s">
        <v>295</v>
      </c>
      <c r="G2881" s="41" t="s">
        <v>762</v>
      </c>
      <c r="H2881" s="41">
        <v>7</v>
      </c>
      <c r="I2881" s="41">
        <v>8520.1851444040603</v>
      </c>
      <c r="J2881" s="41">
        <v>12700</v>
      </c>
      <c r="K2881" s="41">
        <v>12803</v>
      </c>
      <c r="L2881" s="41">
        <v>252.73000000000002</v>
      </c>
      <c r="M2881" s="41">
        <v>254.77970000000002</v>
      </c>
      <c r="N2881" s="41">
        <v>0</v>
      </c>
      <c r="O2881" s="41">
        <v>3493</v>
      </c>
      <c r="P2881" s="41">
        <v>0</v>
      </c>
      <c r="Q2881" s="41">
        <v>78.592500000000001</v>
      </c>
      <c r="R2881" s="41">
        <v>31225</v>
      </c>
      <c r="S2881" s="41">
        <v>558.92750000000001</v>
      </c>
      <c r="T2881" s="41">
        <v>98</v>
      </c>
      <c r="U2881" s="41">
        <v>2.1560000000000001</v>
      </c>
      <c r="V2881" s="41">
        <v>56728</v>
      </c>
      <c r="W2881" s="41">
        <v>1066.4372000000001</v>
      </c>
      <c r="X2881" s="41">
        <v>3591</v>
      </c>
      <c r="Y2881" s="41">
        <v>80.748500000000007</v>
      </c>
      <c r="Z2881" s="6">
        <f>0</f>
        <v>0</v>
      </c>
      <c r="AA2881" s="6">
        <f t="shared" si="331"/>
        <v>1066.4372000000001</v>
      </c>
      <c r="AB2881">
        <f>IF(ISBLANK(Table1[[#This Row],[FY2425_Cost]])=TRUE,#N/A,Table1[[#This Row],[FY2425_Cost]])</f>
        <v>80.748500000000007</v>
      </c>
      <c r="AC2881" s="6">
        <f t="shared" si="332"/>
        <v>-985.68870000000004</v>
      </c>
      <c r="AD2881" s="6" t="e">
        <f>SUMIFS($AB$3:AB2881,$B$3:B2881,B2881)</f>
        <v>#N/A</v>
      </c>
      <c r="AE2881" s="6">
        <f t="shared" si="333"/>
        <v>3834.0833149818272</v>
      </c>
      <c r="AF2881" s="6">
        <f t="shared" si="334"/>
        <v>3834.0833149818272</v>
      </c>
      <c r="AG2881" s="6">
        <f>VLOOKUP(Table1[[#This Row],[PracticeCode]],$AP$3:$AS$345,4,FALSE)</f>
        <v>3834.0833149818272</v>
      </c>
      <c r="AH2881" s="27">
        <f t="shared" si="335"/>
        <v>278610.05422201281</v>
      </c>
      <c r="AI2881" s="6" t="e">
        <f t="shared" si="330"/>
        <v>#N/A</v>
      </c>
    </row>
    <row r="2882" spans="1:35" x14ac:dyDescent="0.35">
      <c r="A2882" t="str">
        <f t="shared" si="329"/>
        <v>STAVERTON SURGERYKilburn PartnershipBrentE84080Sep6</v>
      </c>
      <c r="B2882" s="41" t="s">
        <v>753</v>
      </c>
      <c r="C2882" s="41" t="s">
        <v>605</v>
      </c>
      <c r="D2882" s="41" t="s">
        <v>18</v>
      </c>
      <c r="E2882" s="41" t="s">
        <v>295</v>
      </c>
      <c r="F2882" s="41" t="s">
        <v>295</v>
      </c>
      <c r="G2882" s="41" t="s">
        <v>761</v>
      </c>
      <c r="H2882" s="41">
        <v>6</v>
      </c>
      <c r="I2882" s="41">
        <v>8520.1851444040603</v>
      </c>
      <c r="J2882" s="41">
        <v>10527</v>
      </c>
      <c r="K2882" s="41">
        <v>4644</v>
      </c>
      <c r="L2882" s="41">
        <v>209.4873</v>
      </c>
      <c r="M2882" s="41">
        <v>92.415599999999998</v>
      </c>
      <c r="N2882" s="41">
        <v>9188</v>
      </c>
      <c r="O2882" s="41">
        <v>5043</v>
      </c>
      <c r="P2882" s="41">
        <v>206.73</v>
      </c>
      <c r="Q2882" s="41">
        <v>113.4675</v>
      </c>
      <c r="R2882" s="41">
        <v>8</v>
      </c>
      <c r="S2882" s="41">
        <v>0.14319999999999999</v>
      </c>
      <c r="T2882" s="41">
        <v>278</v>
      </c>
      <c r="U2882" s="41">
        <v>6.1159999999999997</v>
      </c>
      <c r="V2882" s="41">
        <v>15179</v>
      </c>
      <c r="W2882" s="41">
        <v>302.04609999999997</v>
      </c>
      <c r="X2882" s="41">
        <v>14509</v>
      </c>
      <c r="Y2882" s="41">
        <v>326.31349999999998</v>
      </c>
      <c r="Z2882" s="6">
        <f>0</f>
        <v>0</v>
      </c>
      <c r="AA2882" s="6">
        <f t="shared" si="331"/>
        <v>302.04609999999997</v>
      </c>
      <c r="AB2882">
        <f>IF(ISBLANK(Table1[[#This Row],[FY2425_Cost]])=TRUE,#N/A,Table1[[#This Row],[FY2425_Cost]])</f>
        <v>326.31349999999998</v>
      </c>
      <c r="AC2882" s="6">
        <f t="shared" si="332"/>
        <v>24.267400000000009</v>
      </c>
      <c r="AD2882" s="6" t="e">
        <f>SUMIFS($AB$3:AB2882,$B$3:B2882,B2882)</f>
        <v>#N/A</v>
      </c>
      <c r="AE2882" s="6">
        <f t="shared" si="333"/>
        <v>3834.0833149818272</v>
      </c>
      <c r="AF2882" s="6">
        <f t="shared" si="334"/>
        <v>3834.0833149818272</v>
      </c>
      <c r="AG2882" s="6">
        <f>VLOOKUP(Table1[[#This Row],[PracticeCode]],$AP$3:$AS$345,4,FALSE)</f>
        <v>3834.0833149818272</v>
      </c>
      <c r="AH2882" s="27">
        <f t="shared" si="335"/>
        <v>278610.05422201281</v>
      </c>
      <c r="AI2882" s="6" t="e">
        <f t="shared" si="330"/>
        <v>#N/A</v>
      </c>
    </row>
    <row r="2883" spans="1:35" x14ac:dyDescent="0.35">
      <c r="A2883" t="str">
        <f t="shared" ref="A2883:A2946" si="336">CONCATENATE(B2883,C2883,D2883,E2883,G2883,H2883)</f>
        <v>Sterndale SurgeryH&amp;F Central PCNHammersmith &amp; FulhamE85125Apr1</v>
      </c>
      <c r="B2883" s="41" t="s">
        <v>296</v>
      </c>
      <c r="C2883" s="41" t="s">
        <v>429</v>
      </c>
      <c r="D2883" s="41" t="s">
        <v>22</v>
      </c>
      <c r="E2883" s="41" t="s">
        <v>297</v>
      </c>
      <c r="F2883" s="41" t="s">
        <v>297</v>
      </c>
      <c r="G2883" s="41" t="s">
        <v>756</v>
      </c>
      <c r="H2883" s="41">
        <v>1</v>
      </c>
      <c r="I2883" s="41">
        <v>5015.6652472400001</v>
      </c>
      <c r="J2883" s="41">
        <v>5082</v>
      </c>
      <c r="K2883" s="41">
        <v>0</v>
      </c>
      <c r="L2883" s="41">
        <v>94.016999999999996</v>
      </c>
      <c r="M2883" s="41">
        <v>0</v>
      </c>
      <c r="N2883" s="41">
        <v>3338</v>
      </c>
      <c r="O2883" s="41">
        <v>16</v>
      </c>
      <c r="P2883" s="41">
        <v>66.426200000000009</v>
      </c>
      <c r="Q2883" s="41">
        <v>0.31840000000000002</v>
      </c>
      <c r="R2883" s="41">
        <v>2964</v>
      </c>
      <c r="S2883" s="41">
        <v>53.055599999999998</v>
      </c>
      <c r="T2883" s="41">
        <v>15455</v>
      </c>
      <c r="U2883" s="41">
        <v>340.01</v>
      </c>
      <c r="V2883" s="41">
        <v>8046</v>
      </c>
      <c r="W2883" s="41">
        <v>147.07259999999999</v>
      </c>
      <c r="X2883" s="41">
        <v>18809</v>
      </c>
      <c r="Y2883" s="41">
        <v>406.75459999999998</v>
      </c>
      <c r="Z2883" s="6">
        <f>0</f>
        <v>0</v>
      </c>
      <c r="AA2883" s="6">
        <f t="shared" si="331"/>
        <v>147.07259999999999</v>
      </c>
      <c r="AB2883">
        <f>IF(ISBLANK(Table1[[#This Row],[FY2425_Cost]])=TRUE,#N/A,Table1[[#This Row],[FY2425_Cost]])</f>
        <v>406.75459999999998</v>
      </c>
      <c r="AC2883" s="6">
        <f t="shared" si="332"/>
        <v>259.68200000000002</v>
      </c>
      <c r="AD2883" s="6">
        <f>SUMIFS($AB$3:AB2883,$B$3:B2883,B2883)</f>
        <v>406.75459999999998</v>
      </c>
      <c r="AE2883" s="6">
        <f t="shared" si="333"/>
        <v>2257.0493612580003</v>
      </c>
      <c r="AF2883" s="6">
        <f t="shared" si="334"/>
        <v>2257.0493612580003</v>
      </c>
      <c r="AG2883" s="6">
        <f>VLOOKUP(Table1[[#This Row],[PracticeCode]],$AP$3:$AS$345,4,FALSE)</f>
        <v>2257.0493612580003</v>
      </c>
      <c r="AH2883" s="27">
        <f t="shared" si="335"/>
        <v>164012.25358474802</v>
      </c>
      <c r="AI2883" s="6">
        <f t="shared" ref="AI2883:AI2946" si="337">IF(AD2883-AF2883&lt;=0,0,AD2883-AF2883)</f>
        <v>0</v>
      </c>
    </row>
    <row r="2884" spans="1:35" x14ac:dyDescent="0.35">
      <c r="A2884" t="str">
        <f t="shared" si="336"/>
        <v>Sterndale SurgeryH&amp;F Central PCNHammersmith &amp; FulhamE85125Aug5</v>
      </c>
      <c r="B2884" s="41" t="s">
        <v>296</v>
      </c>
      <c r="C2884" s="41" t="s">
        <v>429</v>
      </c>
      <c r="D2884" s="41" t="s">
        <v>22</v>
      </c>
      <c r="E2884" s="41" t="s">
        <v>297</v>
      </c>
      <c r="F2884" s="41" t="s">
        <v>297</v>
      </c>
      <c r="G2884" s="41" t="s">
        <v>760</v>
      </c>
      <c r="H2884" s="41">
        <v>5</v>
      </c>
      <c r="I2884" s="41">
        <v>5015.6652472400001</v>
      </c>
      <c r="J2884" s="41">
        <v>2574</v>
      </c>
      <c r="K2884" s="41">
        <v>0</v>
      </c>
      <c r="L2884" s="41">
        <v>47.619</v>
      </c>
      <c r="M2884" s="41">
        <v>0</v>
      </c>
      <c r="N2884" s="41">
        <v>3150</v>
      </c>
      <c r="O2884" s="41">
        <v>0</v>
      </c>
      <c r="P2884" s="41">
        <v>62.685000000000002</v>
      </c>
      <c r="Q2884" s="41">
        <v>0</v>
      </c>
      <c r="R2884" s="41">
        <v>19687</v>
      </c>
      <c r="S2884" s="41">
        <v>352.39729999999997</v>
      </c>
      <c r="T2884" s="41">
        <v>4041</v>
      </c>
      <c r="U2884" s="41">
        <v>88.902000000000001</v>
      </c>
      <c r="V2884" s="41">
        <v>22261</v>
      </c>
      <c r="W2884" s="41">
        <v>400.0163</v>
      </c>
      <c r="X2884" s="41">
        <v>7191</v>
      </c>
      <c r="Y2884" s="41">
        <v>151.58699999999999</v>
      </c>
      <c r="Z2884" s="6">
        <f>0</f>
        <v>0</v>
      </c>
      <c r="AA2884" s="6">
        <f t="shared" si="331"/>
        <v>400.0163</v>
      </c>
      <c r="AB2884">
        <f>IF(ISBLANK(Table1[[#This Row],[FY2425_Cost]])=TRUE,#N/A,Table1[[#This Row],[FY2425_Cost]])</f>
        <v>151.58699999999999</v>
      </c>
      <c r="AC2884" s="6">
        <f t="shared" si="332"/>
        <v>-248.42930000000001</v>
      </c>
      <c r="AD2884" s="6">
        <f>SUMIFS($AB$3:AB2884,$B$3:B2884,B2884)</f>
        <v>558.34159999999997</v>
      </c>
      <c r="AE2884" s="6">
        <f t="shared" si="333"/>
        <v>2257.0493612580003</v>
      </c>
      <c r="AF2884" s="6">
        <f t="shared" si="334"/>
        <v>2257.0493612580003</v>
      </c>
      <c r="AG2884" s="6">
        <f>VLOOKUP(Table1[[#This Row],[PracticeCode]],$AP$3:$AS$345,4,FALSE)</f>
        <v>2257.0493612580003</v>
      </c>
      <c r="AH2884" s="27">
        <f t="shared" si="335"/>
        <v>164012.25358474802</v>
      </c>
      <c r="AI2884" s="6">
        <f t="shared" si="337"/>
        <v>0</v>
      </c>
    </row>
    <row r="2885" spans="1:35" x14ac:dyDescent="0.35">
      <c r="A2885" t="str">
        <f t="shared" si="336"/>
        <v>Sterndale SurgeryH&amp;F Central PCNHammersmith &amp; FulhamE85125Dec9</v>
      </c>
      <c r="B2885" s="41" t="s">
        <v>296</v>
      </c>
      <c r="C2885" s="41" t="s">
        <v>429</v>
      </c>
      <c r="D2885" s="41" t="s">
        <v>22</v>
      </c>
      <c r="E2885" s="41" t="s">
        <v>297</v>
      </c>
      <c r="F2885" s="41" t="s">
        <v>297</v>
      </c>
      <c r="G2885" s="41" t="s">
        <v>764</v>
      </c>
      <c r="H2885" s="41">
        <v>9</v>
      </c>
      <c r="I2885" s="41">
        <v>5015.6652472400001</v>
      </c>
      <c r="J2885" s="41">
        <v>5060</v>
      </c>
      <c r="K2885" s="41">
        <v>30</v>
      </c>
      <c r="L2885" s="41">
        <v>100.694</v>
      </c>
      <c r="M2885" s="41">
        <v>0.59699999999999998</v>
      </c>
      <c r="N2885" s="41"/>
      <c r="O2885" s="41"/>
      <c r="P2885" s="41"/>
      <c r="Q2885" s="41"/>
      <c r="R2885" s="41">
        <v>3388</v>
      </c>
      <c r="S2885" s="41">
        <v>60.645200000000003</v>
      </c>
      <c r="T2885" s="41"/>
      <c r="U2885" s="41"/>
      <c r="V2885" s="41">
        <v>8478</v>
      </c>
      <c r="W2885" s="41">
        <v>161.93619999999999</v>
      </c>
      <c r="X2885" s="41"/>
      <c r="Y2885" s="41"/>
      <c r="Z2885" s="6">
        <f>0</f>
        <v>0</v>
      </c>
      <c r="AA2885" s="6">
        <f t="shared" si="331"/>
        <v>161.93619999999999</v>
      </c>
      <c r="AB2885" t="e">
        <f>IF(ISBLANK(Table1[[#This Row],[FY2425_Cost]])=TRUE,#N/A,Table1[[#This Row],[FY2425_Cost]])</f>
        <v>#N/A</v>
      </c>
      <c r="AC2885" s="6" t="e">
        <f t="shared" si="332"/>
        <v>#N/A</v>
      </c>
      <c r="AD2885" s="6" t="e">
        <f>SUMIFS($AB$3:AB2885,$B$3:B2885,B2885)</f>
        <v>#N/A</v>
      </c>
      <c r="AE2885" s="6">
        <f t="shared" si="333"/>
        <v>2257.0493612580003</v>
      </c>
      <c r="AF2885" s="6">
        <f t="shared" si="334"/>
        <v>2257.0493612580003</v>
      </c>
      <c r="AG2885" s="6">
        <f>VLOOKUP(Table1[[#This Row],[PracticeCode]],$AP$3:$AS$345,4,FALSE)</f>
        <v>2257.0493612580003</v>
      </c>
      <c r="AH2885" s="27">
        <f t="shared" si="335"/>
        <v>164012.25358474802</v>
      </c>
      <c r="AI2885" s="6" t="e">
        <f t="shared" si="337"/>
        <v>#N/A</v>
      </c>
    </row>
    <row r="2886" spans="1:35" x14ac:dyDescent="0.35">
      <c r="A2886" t="str">
        <f t="shared" si="336"/>
        <v>Sterndale SurgeryH&amp;F Central PCNHammersmith &amp; FulhamE85125Feb11</v>
      </c>
      <c r="B2886" s="41" t="s">
        <v>296</v>
      </c>
      <c r="C2886" s="41" t="s">
        <v>429</v>
      </c>
      <c r="D2886" s="41" t="s">
        <v>22</v>
      </c>
      <c r="E2886" s="41" t="s">
        <v>297</v>
      </c>
      <c r="F2886" s="41" t="s">
        <v>297</v>
      </c>
      <c r="G2886" s="41" t="s">
        <v>766</v>
      </c>
      <c r="H2886" s="41">
        <v>11</v>
      </c>
      <c r="I2886" s="41">
        <v>5015.6652472400001</v>
      </c>
      <c r="J2886" s="41">
        <v>3574</v>
      </c>
      <c r="K2886" s="41">
        <v>0</v>
      </c>
      <c r="L2886" s="41">
        <v>71.122600000000006</v>
      </c>
      <c r="M2886" s="41">
        <v>0</v>
      </c>
      <c r="N2886" s="41"/>
      <c r="O2886" s="41"/>
      <c r="P2886" s="41"/>
      <c r="Q2886" s="41"/>
      <c r="R2886" s="41">
        <v>6022</v>
      </c>
      <c r="S2886" s="41">
        <v>107.7938</v>
      </c>
      <c r="T2886" s="41"/>
      <c r="U2886" s="41"/>
      <c r="V2886" s="41">
        <v>9596</v>
      </c>
      <c r="W2886" s="41">
        <v>178.91640000000001</v>
      </c>
      <c r="X2886" s="41"/>
      <c r="Y2886" s="41"/>
      <c r="Z2886" s="6">
        <f>0</f>
        <v>0</v>
      </c>
      <c r="AA2886" s="6">
        <f t="shared" si="331"/>
        <v>178.91640000000001</v>
      </c>
      <c r="AB2886" t="e">
        <f>IF(ISBLANK(Table1[[#This Row],[FY2425_Cost]])=TRUE,#N/A,Table1[[#This Row],[FY2425_Cost]])</f>
        <v>#N/A</v>
      </c>
      <c r="AC2886" s="6" t="e">
        <f t="shared" si="332"/>
        <v>#N/A</v>
      </c>
      <c r="AD2886" s="6" t="e">
        <f>SUMIFS($AB$3:AB2886,$B$3:B2886,B2886)</f>
        <v>#N/A</v>
      </c>
      <c r="AE2886" s="6">
        <f t="shared" si="333"/>
        <v>2257.0493612580003</v>
      </c>
      <c r="AF2886" s="6">
        <f t="shared" si="334"/>
        <v>2257.0493612580003</v>
      </c>
      <c r="AG2886" s="6">
        <f>VLOOKUP(Table1[[#This Row],[PracticeCode]],$AP$3:$AS$345,4,FALSE)</f>
        <v>2257.0493612580003</v>
      </c>
      <c r="AH2886" s="27">
        <f t="shared" si="335"/>
        <v>164012.25358474802</v>
      </c>
      <c r="AI2886" s="6" t="e">
        <f t="shared" si="337"/>
        <v>#N/A</v>
      </c>
    </row>
    <row r="2887" spans="1:35" x14ac:dyDescent="0.35">
      <c r="A2887" t="str">
        <f t="shared" si="336"/>
        <v>Sterndale SurgeryH&amp;F Central PCNHammersmith &amp; FulhamE85125Jan10</v>
      </c>
      <c r="B2887" s="41" t="s">
        <v>296</v>
      </c>
      <c r="C2887" s="41" t="s">
        <v>429</v>
      </c>
      <c r="D2887" s="41" t="s">
        <v>22</v>
      </c>
      <c r="E2887" s="41" t="s">
        <v>297</v>
      </c>
      <c r="F2887" s="41" t="s">
        <v>297</v>
      </c>
      <c r="G2887" s="41" t="s">
        <v>765</v>
      </c>
      <c r="H2887" s="41">
        <v>10</v>
      </c>
      <c r="I2887" s="41">
        <v>5015.6652472400001</v>
      </c>
      <c r="J2887" s="41">
        <v>10196</v>
      </c>
      <c r="K2887" s="41">
        <v>9</v>
      </c>
      <c r="L2887" s="41">
        <v>202.90040000000002</v>
      </c>
      <c r="M2887" s="41">
        <v>0.17910000000000001</v>
      </c>
      <c r="N2887" s="41"/>
      <c r="O2887" s="41"/>
      <c r="P2887" s="41"/>
      <c r="Q2887" s="41"/>
      <c r="R2887" s="41">
        <v>14389</v>
      </c>
      <c r="S2887" s="41">
        <v>257.56310000000002</v>
      </c>
      <c r="T2887" s="41"/>
      <c r="U2887" s="41"/>
      <c r="V2887" s="41">
        <v>24594</v>
      </c>
      <c r="W2887" s="41">
        <v>460.64260000000002</v>
      </c>
      <c r="X2887" s="41"/>
      <c r="Y2887" s="41"/>
      <c r="Z2887" s="6">
        <f>0</f>
        <v>0</v>
      </c>
      <c r="AA2887" s="6">
        <f t="shared" si="331"/>
        <v>460.64260000000002</v>
      </c>
      <c r="AB2887" t="e">
        <f>IF(ISBLANK(Table1[[#This Row],[FY2425_Cost]])=TRUE,#N/A,Table1[[#This Row],[FY2425_Cost]])</f>
        <v>#N/A</v>
      </c>
      <c r="AC2887" s="6" t="e">
        <f t="shared" si="332"/>
        <v>#N/A</v>
      </c>
      <c r="AD2887" s="6" t="e">
        <f>SUMIFS($AB$3:AB2887,$B$3:B2887,B2887)</f>
        <v>#N/A</v>
      </c>
      <c r="AE2887" s="6">
        <f t="shared" si="333"/>
        <v>2257.0493612580003</v>
      </c>
      <c r="AF2887" s="6">
        <f t="shared" si="334"/>
        <v>2257.0493612580003</v>
      </c>
      <c r="AG2887" s="6">
        <f>VLOOKUP(Table1[[#This Row],[PracticeCode]],$AP$3:$AS$345,4,FALSE)</f>
        <v>2257.0493612580003</v>
      </c>
      <c r="AH2887" s="27">
        <f t="shared" si="335"/>
        <v>164012.25358474802</v>
      </c>
      <c r="AI2887" s="6" t="e">
        <f t="shared" si="337"/>
        <v>#N/A</v>
      </c>
    </row>
    <row r="2888" spans="1:35" x14ac:dyDescent="0.35">
      <c r="A2888" t="str">
        <f t="shared" si="336"/>
        <v>Sterndale SurgeryH&amp;F Central PCNHammersmith &amp; FulhamE85125Jul4</v>
      </c>
      <c r="B2888" s="41" t="s">
        <v>296</v>
      </c>
      <c r="C2888" s="41" t="s">
        <v>429</v>
      </c>
      <c r="D2888" s="41" t="s">
        <v>22</v>
      </c>
      <c r="E2888" s="41" t="s">
        <v>297</v>
      </c>
      <c r="F2888" s="41" t="s">
        <v>297</v>
      </c>
      <c r="G2888" s="41" t="s">
        <v>759</v>
      </c>
      <c r="H2888" s="41">
        <v>4</v>
      </c>
      <c r="I2888" s="41">
        <v>5015.6652472400001</v>
      </c>
      <c r="J2888" s="41">
        <v>2837</v>
      </c>
      <c r="K2888" s="41">
        <v>0</v>
      </c>
      <c r="L2888" s="41">
        <v>52.484499999999997</v>
      </c>
      <c r="M2888" s="41">
        <v>0</v>
      </c>
      <c r="N2888" s="41">
        <v>3362</v>
      </c>
      <c r="O2888" s="41">
        <v>15</v>
      </c>
      <c r="P2888" s="41">
        <v>66.903800000000004</v>
      </c>
      <c r="Q2888" s="41">
        <v>0.29849999999999999</v>
      </c>
      <c r="R2888" s="41">
        <v>5985</v>
      </c>
      <c r="S2888" s="41">
        <v>107.1315</v>
      </c>
      <c r="T2888" s="41">
        <v>22026</v>
      </c>
      <c r="U2888" s="41">
        <v>484.572</v>
      </c>
      <c r="V2888" s="41">
        <v>8822</v>
      </c>
      <c r="W2888" s="41">
        <v>159.61599999999999</v>
      </c>
      <c r="X2888" s="41">
        <v>25403</v>
      </c>
      <c r="Y2888" s="41">
        <v>551.77430000000004</v>
      </c>
      <c r="Z2888" s="6">
        <f>0</f>
        <v>0</v>
      </c>
      <c r="AA2888" s="6">
        <f t="shared" si="331"/>
        <v>159.61599999999999</v>
      </c>
      <c r="AB2888">
        <f>IF(ISBLANK(Table1[[#This Row],[FY2425_Cost]])=TRUE,#N/A,Table1[[#This Row],[FY2425_Cost]])</f>
        <v>551.77430000000004</v>
      </c>
      <c r="AC2888" s="6">
        <f t="shared" si="332"/>
        <v>392.15830000000005</v>
      </c>
      <c r="AD2888" s="6" t="e">
        <f>SUMIFS($AB$3:AB2888,$B$3:B2888,B2888)</f>
        <v>#N/A</v>
      </c>
      <c r="AE2888" s="6">
        <f t="shared" si="333"/>
        <v>2257.0493612580003</v>
      </c>
      <c r="AF2888" s="6">
        <f t="shared" si="334"/>
        <v>2257.0493612580003</v>
      </c>
      <c r="AG2888" s="6">
        <f>VLOOKUP(Table1[[#This Row],[PracticeCode]],$AP$3:$AS$345,4,FALSE)</f>
        <v>2257.0493612580003</v>
      </c>
      <c r="AH2888" s="27">
        <f t="shared" si="335"/>
        <v>164012.25358474802</v>
      </c>
      <c r="AI2888" s="6" t="e">
        <f t="shared" si="337"/>
        <v>#N/A</v>
      </c>
    </row>
    <row r="2889" spans="1:35" x14ac:dyDescent="0.35">
      <c r="A2889" t="str">
        <f t="shared" si="336"/>
        <v>Sterndale SurgeryH&amp;F Central PCNHammersmith &amp; FulhamE85125Jun3</v>
      </c>
      <c r="B2889" s="41" t="s">
        <v>296</v>
      </c>
      <c r="C2889" s="41" t="s">
        <v>429</v>
      </c>
      <c r="D2889" s="41" t="s">
        <v>22</v>
      </c>
      <c r="E2889" s="41" t="s">
        <v>297</v>
      </c>
      <c r="F2889" s="41" t="s">
        <v>297</v>
      </c>
      <c r="G2889" s="41" t="s">
        <v>758</v>
      </c>
      <c r="H2889" s="41">
        <v>3</v>
      </c>
      <c r="I2889" s="41">
        <v>5015.6652472400001</v>
      </c>
      <c r="J2889" s="41">
        <v>5627</v>
      </c>
      <c r="K2889" s="41">
        <v>0</v>
      </c>
      <c r="L2889" s="41">
        <v>104.09949999999999</v>
      </c>
      <c r="M2889" s="41">
        <v>0</v>
      </c>
      <c r="N2889" s="41">
        <v>3782</v>
      </c>
      <c r="O2889" s="41">
        <v>0</v>
      </c>
      <c r="P2889" s="41">
        <v>75.261800000000008</v>
      </c>
      <c r="Q2889" s="41">
        <v>0</v>
      </c>
      <c r="R2889" s="41">
        <v>3270</v>
      </c>
      <c r="S2889" s="41">
        <v>58.533000000000001</v>
      </c>
      <c r="T2889" s="41">
        <v>3469</v>
      </c>
      <c r="U2889" s="41">
        <v>76.317999999999998</v>
      </c>
      <c r="V2889" s="41">
        <v>8897</v>
      </c>
      <c r="W2889" s="41">
        <v>162.63249999999999</v>
      </c>
      <c r="X2889" s="41">
        <v>7251</v>
      </c>
      <c r="Y2889" s="41">
        <v>151.57980000000001</v>
      </c>
      <c r="Z2889" s="6">
        <f>0</f>
        <v>0</v>
      </c>
      <c r="AA2889" s="6">
        <f t="shared" si="331"/>
        <v>162.63249999999999</v>
      </c>
      <c r="AB2889">
        <f>IF(ISBLANK(Table1[[#This Row],[FY2425_Cost]])=TRUE,#N/A,Table1[[#This Row],[FY2425_Cost]])</f>
        <v>151.57980000000001</v>
      </c>
      <c r="AC2889" s="6">
        <f t="shared" si="332"/>
        <v>-11.052699999999987</v>
      </c>
      <c r="AD2889" s="6" t="e">
        <f>SUMIFS($AB$3:AB2889,$B$3:B2889,B2889)</f>
        <v>#N/A</v>
      </c>
      <c r="AE2889" s="6">
        <f t="shared" si="333"/>
        <v>2257.0493612580003</v>
      </c>
      <c r="AF2889" s="6">
        <f t="shared" si="334"/>
        <v>2257.0493612580003</v>
      </c>
      <c r="AG2889" s="6">
        <f>VLOOKUP(Table1[[#This Row],[PracticeCode]],$AP$3:$AS$345,4,FALSE)</f>
        <v>2257.0493612580003</v>
      </c>
      <c r="AH2889" s="27">
        <f t="shared" si="335"/>
        <v>164012.25358474802</v>
      </c>
      <c r="AI2889" s="6" t="e">
        <f t="shared" si="337"/>
        <v>#N/A</v>
      </c>
    </row>
    <row r="2890" spans="1:35" x14ac:dyDescent="0.35">
      <c r="A2890" t="str">
        <f t="shared" si="336"/>
        <v>Sterndale SurgeryH&amp;F Central PCNHammersmith &amp; FulhamE85125Mar12</v>
      </c>
      <c r="B2890" s="41" t="s">
        <v>296</v>
      </c>
      <c r="C2890" s="41" t="s">
        <v>429</v>
      </c>
      <c r="D2890" s="41" t="s">
        <v>22</v>
      </c>
      <c r="E2890" s="41" t="s">
        <v>297</v>
      </c>
      <c r="F2890" s="41" t="s">
        <v>297</v>
      </c>
      <c r="G2890" s="41" t="s">
        <v>767</v>
      </c>
      <c r="H2890" s="41">
        <v>12</v>
      </c>
      <c r="I2890" s="41">
        <v>5015.6652472400001</v>
      </c>
      <c r="J2890" s="41">
        <v>3511</v>
      </c>
      <c r="K2890" s="41">
        <v>6</v>
      </c>
      <c r="L2890" s="41">
        <v>69.868900000000011</v>
      </c>
      <c r="M2890" s="41">
        <v>0.11940000000000001</v>
      </c>
      <c r="N2890" s="41"/>
      <c r="O2890" s="41"/>
      <c r="P2890" s="41"/>
      <c r="Q2890" s="41"/>
      <c r="R2890" s="41">
        <v>5055</v>
      </c>
      <c r="S2890" s="41">
        <v>90.484499999999997</v>
      </c>
      <c r="T2890" s="41"/>
      <c r="U2890" s="41"/>
      <c r="V2890" s="41">
        <v>8572</v>
      </c>
      <c r="W2890" s="41">
        <v>160.47280000000001</v>
      </c>
      <c r="X2890" s="41"/>
      <c r="Y2890" s="41"/>
      <c r="Z2890" s="6">
        <f>0</f>
        <v>0</v>
      </c>
      <c r="AA2890" s="6">
        <f t="shared" si="331"/>
        <v>160.47280000000001</v>
      </c>
      <c r="AB2890" t="e">
        <f>IF(ISBLANK(Table1[[#This Row],[FY2425_Cost]])=TRUE,#N/A,Table1[[#This Row],[FY2425_Cost]])</f>
        <v>#N/A</v>
      </c>
      <c r="AC2890" s="6" t="e">
        <f t="shared" si="332"/>
        <v>#N/A</v>
      </c>
      <c r="AD2890" s="6" t="e">
        <f>SUMIFS($AB$3:AB2890,$B$3:B2890,B2890)</f>
        <v>#N/A</v>
      </c>
      <c r="AE2890" s="6">
        <f t="shared" si="333"/>
        <v>2257.0493612580003</v>
      </c>
      <c r="AF2890" s="6">
        <f t="shared" si="334"/>
        <v>2257.0493612580003</v>
      </c>
      <c r="AG2890" s="6">
        <f>VLOOKUP(Table1[[#This Row],[PracticeCode]],$AP$3:$AS$345,4,FALSE)</f>
        <v>2257.0493612580003</v>
      </c>
      <c r="AH2890" s="27">
        <f t="shared" si="335"/>
        <v>164012.25358474802</v>
      </c>
      <c r="AI2890" s="6" t="e">
        <f t="shared" si="337"/>
        <v>#N/A</v>
      </c>
    </row>
    <row r="2891" spans="1:35" x14ac:dyDescent="0.35">
      <c r="A2891" t="str">
        <f t="shared" si="336"/>
        <v>Sterndale SurgeryH&amp;F Central PCNHammersmith &amp; FulhamE85125May2</v>
      </c>
      <c r="B2891" s="41" t="s">
        <v>296</v>
      </c>
      <c r="C2891" s="41" t="s">
        <v>429</v>
      </c>
      <c r="D2891" s="41" t="s">
        <v>22</v>
      </c>
      <c r="E2891" s="41" t="s">
        <v>297</v>
      </c>
      <c r="F2891" s="41" t="s">
        <v>297</v>
      </c>
      <c r="G2891" s="41" t="s">
        <v>757</v>
      </c>
      <c r="H2891" s="41">
        <v>2</v>
      </c>
      <c r="I2891" s="41">
        <v>5015.6652472400001</v>
      </c>
      <c r="J2891" s="41">
        <v>3531</v>
      </c>
      <c r="K2891" s="41">
        <v>0</v>
      </c>
      <c r="L2891" s="41">
        <v>65.323499999999996</v>
      </c>
      <c r="M2891" s="41">
        <v>0</v>
      </c>
      <c r="N2891" s="41">
        <v>3034</v>
      </c>
      <c r="O2891" s="41">
        <v>14</v>
      </c>
      <c r="P2891" s="41">
        <v>60.376600000000003</v>
      </c>
      <c r="Q2891" s="41">
        <v>0.27860000000000001</v>
      </c>
      <c r="R2891" s="41">
        <v>13707</v>
      </c>
      <c r="S2891" s="41">
        <v>245.3553</v>
      </c>
      <c r="T2891" s="41">
        <v>3987</v>
      </c>
      <c r="U2891" s="41">
        <v>87.713999999999999</v>
      </c>
      <c r="V2891" s="41">
        <v>17238</v>
      </c>
      <c r="W2891" s="41">
        <v>310.67880000000002</v>
      </c>
      <c r="X2891" s="41">
        <v>7035</v>
      </c>
      <c r="Y2891" s="41">
        <v>148.36920000000001</v>
      </c>
      <c r="Z2891" s="6">
        <f>0</f>
        <v>0</v>
      </c>
      <c r="AA2891" s="6">
        <f t="shared" si="331"/>
        <v>310.67880000000002</v>
      </c>
      <c r="AB2891">
        <f>IF(ISBLANK(Table1[[#This Row],[FY2425_Cost]])=TRUE,#N/A,Table1[[#This Row],[FY2425_Cost]])</f>
        <v>148.36920000000001</v>
      </c>
      <c r="AC2891" s="6">
        <f t="shared" si="332"/>
        <v>-162.30960000000002</v>
      </c>
      <c r="AD2891" s="6" t="e">
        <f>SUMIFS($AB$3:AB2891,$B$3:B2891,B2891)</f>
        <v>#N/A</v>
      </c>
      <c r="AE2891" s="6">
        <f t="shared" si="333"/>
        <v>2257.0493612580003</v>
      </c>
      <c r="AF2891" s="6">
        <f t="shared" si="334"/>
        <v>2257.0493612580003</v>
      </c>
      <c r="AG2891" s="6">
        <f>VLOOKUP(Table1[[#This Row],[PracticeCode]],$AP$3:$AS$345,4,FALSE)</f>
        <v>2257.0493612580003</v>
      </c>
      <c r="AH2891" s="27">
        <f t="shared" si="335"/>
        <v>164012.25358474802</v>
      </c>
      <c r="AI2891" s="6" t="e">
        <f t="shared" si="337"/>
        <v>#N/A</v>
      </c>
    </row>
    <row r="2892" spans="1:35" x14ac:dyDescent="0.35">
      <c r="A2892" t="str">
        <f t="shared" si="336"/>
        <v>Sterndale SurgeryH&amp;F Central PCNHammersmith &amp; FulhamE85125Nov8</v>
      </c>
      <c r="B2892" s="41" t="s">
        <v>296</v>
      </c>
      <c r="C2892" s="41" t="s">
        <v>429</v>
      </c>
      <c r="D2892" s="41" t="s">
        <v>22</v>
      </c>
      <c r="E2892" s="41" t="s">
        <v>297</v>
      </c>
      <c r="F2892" s="41" t="s">
        <v>297</v>
      </c>
      <c r="G2892" s="41" t="s">
        <v>763</v>
      </c>
      <c r="H2892" s="41">
        <v>8</v>
      </c>
      <c r="I2892" s="41">
        <v>5015.6652472400001</v>
      </c>
      <c r="J2892" s="41">
        <v>4558</v>
      </c>
      <c r="K2892" s="41">
        <v>5</v>
      </c>
      <c r="L2892" s="41">
        <v>90.7042</v>
      </c>
      <c r="M2892" s="41">
        <v>9.9500000000000005E-2</v>
      </c>
      <c r="N2892" s="41"/>
      <c r="O2892" s="41"/>
      <c r="P2892" s="41"/>
      <c r="Q2892" s="41"/>
      <c r="R2892" s="41">
        <v>4951</v>
      </c>
      <c r="S2892" s="41">
        <v>88.622900000000001</v>
      </c>
      <c r="T2892" s="41"/>
      <c r="U2892" s="41"/>
      <c r="V2892" s="41">
        <v>9514</v>
      </c>
      <c r="W2892" s="41">
        <v>179.42660000000001</v>
      </c>
      <c r="X2892" s="41"/>
      <c r="Y2892" s="41"/>
      <c r="Z2892" s="6">
        <f>0</f>
        <v>0</v>
      </c>
      <c r="AA2892" s="6">
        <f t="shared" si="331"/>
        <v>179.42660000000001</v>
      </c>
      <c r="AB2892" t="e">
        <f>IF(ISBLANK(Table1[[#This Row],[FY2425_Cost]])=TRUE,#N/A,Table1[[#This Row],[FY2425_Cost]])</f>
        <v>#N/A</v>
      </c>
      <c r="AC2892" s="6" t="e">
        <f t="shared" si="332"/>
        <v>#N/A</v>
      </c>
      <c r="AD2892" s="6" t="e">
        <f>SUMIFS($AB$3:AB2892,$B$3:B2892,B2892)</f>
        <v>#N/A</v>
      </c>
      <c r="AE2892" s="6">
        <f t="shared" si="333"/>
        <v>2257.0493612580003</v>
      </c>
      <c r="AF2892" s="6">
        <f t="shared" si="334"/>
        <v>2257.0493612580003</v>
      </c>
      <c r="AG2892" s="6">
        <f>VLOOKUP(Table1[[#This Row],[PracticeCode]],$AP$3:$AS$345,4,FALSE)</f>
        <v>2257.0493612580003</v>
      </c>
      <c r="AH2892" s="27">
        <f t="shared" si="335"/>
        <v>164012.25358474802</v>
      </c>
      <c r="AI2892" s="6" t="e">
        <f t="shared" si="337"/>
        <v>#N/A</v>
      </c>
    </row>
    <row r="2893" spans="1:35" x14ac:dyDescent="0.35">
      <c r="A2893" t="str">
        <f t="shared" si="336"/>
        <v>Sterndale SurgeryH&amp;F Central PCNHammersmith &amp; FulhamE85125Oct7</v>
      </c>
      <c r="B2893" s="41" t="s">
        <v>296</v>
      </c>
      <c r="C2893" s="41" t="s">
        <v>429</v>
      </c>
      <c r="D2893" s="41" t="s">
        <v>22</v>
      </c>
      <c r="E2893" s="41" t="s">
        <v>297</v>
      </c>
      <c r="F2893" s="41" t="s">
        <v>297</v>
      </c>
      <c r="G2893" s="41" t="s">
        <v>762</v>
      </c>
      <c r="H2893" s="41">
        <v>7</v>
      </c>
      <c r="I2893" s="41">
        <v>5015.6652472400001</v>
      </c>
      <c r="J2893" s="41">
        <v>3777</v>
      </c>
      <c r="K2893" s="41">
        <v>80</v>
      </c>
      <c r="L2893" s="41">
        <v>75.162300000000002</v>
      </c>
      <c r="M2893" s="41">
        <v>1.5920000000000001</v>
      </c>
      <c r="N2893" s="41">
        <v>0</v>
      </c>
      <c r="O2893" s="41">
        <v>0</v>
      </c>
      <c r="P2893" s="41">
        <v>0</v>
      </c>
      <c r="Q2893" s="41">
        <v>0</v>
      </c>
      <c r="R2893" s="41">
        <v>8865</v>
      </c>
      <c r="S2893" s="41">
        <v>158.68350000000001</v>
      </c>
      <c r="T2893" s="41">
        <v>6680</v>
      </c>
      <c r="U2893" s="41">
        <v>146.96</v>
      </c>
      <c r="V2893" s="41">
        <v>12722</v>
      </c>
      <c r="W2893" s="41">
        <v>235.43780000000001</v>
      </c>
      <c r="X2893" s="41">
        <v>6680</v>
      </c>
      <c r="Y2893" s="41">
        <v>146.96</v>
      </c>
      <c r="Z2893" s="6">
        <f>0</f>
        <v>0</v>
      </c>
      <c r="AA2893" s="6">
        <f t="shared" si="331"/>
        <v>235.43780000000001</v>
      </c>
      <c r="AB2893">
        <f>IF(ISBLANK(Table1[[#This Row],[FY2425_Cost]])=TRUE,#N/A,Table1[[#This Row],[FY2425_Cost]])</f>
        <v>146.96</v>
      </c>
      <c r="AC2893" s="6">
        <f t="shared" si="332"/>
        <v>-88.477800000000002</v>
      </c>
      <c r="AD2893" s="6" t="e">
        <f>SUMIFS($AB$3:AB2893,$B$3:B2893,B2893)</f>
        <v>#N/A</v>
      </c>
      <c r="AE2893" s="6">
        <f t="shared" si="333"/>
        <v>2257.0493612580003</v>
      </c>
      <c r="AF2893" s="6">
        <f t="shared" si="334"/>
        <v>2257.0493612580003</v>
      </c>
      <c r="AG2893" s="6">
        <f>VLOOKUP(Table1[[#This Row],[PracticeCode]],$AP$3:$AS$345,4,FALSE)</f>
        <v>2257.0493612580003</v>
      </c>
      <c r="AH2893" s="27">
        <f t="shared" si="335"/>
        <v>164012.25358474802</v>
      </c>
      <c r="AI2893" s="6" t="e">
        <f t="shared" si="337"/>
        <v>#N/A</v>
      </c>
    </row>
    <row r="2894" spans="1:35" x14ac:dyDescent="0.35">
      <c r="A2894" t="str">
        <f t="shared" si="336"/>
        <v>Sterndale SurgeryH&amp;F Central PCNHammersmith &amp; FulhamE85125Sep6</v>
      </c>
      <c r="B2894" s="41" t="s">
        <v>296</v>
      </c>
      <c r="C2894" s="41" t="s">
        <v>429</v>
      </c>
      <c r="D2894" s="41" t="s">
        <v>22</v>
      </c>
      <c r="E2894" s="41" t="s">
        <v>297</v>
      </c>
      <c r="F2894" s="41" t="s">
        <v>297</v>
      </c>
      <c r="G2894" s="41" t="s">
        <v>761</v>
      </c>
      <c r="H2894" s="41">
        <v>6</v>
      </c>
      <c r="I2894" s="41">
        <v>5015.6652472400001</v>
      </c>
      <c r="J2894" s="41">
        <v>3312</v>
      </c>
      <c r="K2894" s="41">
        <v>0</v>
      </c>
      <c r="L2894" s="41">
        <v>65.908799999999999</v>
      </c>
      <c r="M2894" s="41">
        <v>0</v>
      </c>
      <c r="N2894" s="41">
        <v>2958</v>
      </c>
      <c r="O2894" s="41">
        <v>0</v>
      </c>
      <c r="P2894" s="41">
        <v>66.554999999999993</v>
      </c>
      <c r="Q2894" s="41">
        <v>0</v>
      </c>
      <c r="R2894" s="41">
        <v>5023</v>
      </c>
      <c r="S2894" s="41">
        <v>89.911699999999996</v>
      </c>
      <c r="T2894" s="41">
        <v>7576</v>
      </c>
      <c r="U2894" s="41">
        <v>166.672</v>
      </c>
      <c r="V2894" s="41">
        <v>8335</v>
      </c>
      <c r="W2894" s="41">
        <v>155.82049999999998</v>
      </c>
      <c r="X2894" s="41">
        <v>10534</v>
      </c>
      <c r="Y2894" s="41">
        <v>233.22699999999998</v>
      </c>
      <c r="Z2894" s="6">
        <f>0</f>
        <v>0</v>
      </c>
      <c r="AA2894" s="6">
        <f t="shared" si="331"/>
        <v>155.82049999999998</v>
      </c>
      <c r="AB2894">
        <f>IF(ISBLANK(Table1[[#This Row],[FY2425_Cost]])=TRUE,#N/A,Table1[[#This Row],[FY2425_Cost]])</f>
        <v>233.22699999999998</v>
      </c>
      <c r="AC2894" s="6">
        <f t="shared" si="332"/>
        <v>77.406499999999994</v>
      </c>
      <c r="AD2894" s="6" t="e">
        <f>SUMIFS($AB$3:AB2894,$B$3:B2894,B2894)</f>
        <v>#N/A</v>
      </c>
      <c r="AE2894" s="6">
        <f t="shared" si="333"/>
        <v>2257.0493612580003</v>
      </c>
      <c r="AF2894" s="6">
        <f t="shared" si="334"/>
        <v>2257.0493612580003</v>
      </c>
      <c r="AG2894" s="6">
        <f>VLOOKUP(Table1[[#This Row],[PracticeCode]],$AP$3:$AS$345,4,FALSE)</f>
        <v>2257.0493612580003</v>
      </c>
      <c r="AH2894" s="27">
        <f t="shared" si="335"/>
        <v>164012.25358474802</v>
      </c>
      <c r="AI2894" s="6" t="e">
        <f t="shared" si="337"/>
        <v>#N/A</v>
      </c>
    </row>
    <row r="2895" spans="1:35" x14ac:dyDescent="0.35">
      <c r="A2895" t="str">
        <f t="shared" si="336"/>
        <v>STONEBRIDGE MEDICAL CENTREHarness SouthBrentE84028Apr1</v>
      </c>
      <c r="B2895" s="41" t="s">
        <v>630</v>
      </c>
      <c r="C2895" s="41" t="s">
        <v>489</v>
      </c>
      <c r="D2895" s="41" t="s">
        <v>18</v>
      </c>
      <c r="E2895" s="41" t="s">
        <v>368</v>
      </c>
      <c r="F2895" s="41" t="s">
        <v>368</v>
      </c>
      <c r="G2895" s="41" t="s">
        <v>756</v>
      </c>
      <c r="H2895" s="41">
        <v>1</v>
      </c>
      <c r="I2895" s="41">
        <v>6819.9300865926398</v>
      </c>
      <c r="J2895" s="41">
        <v>5902</v>
      </c>
      <c r="K2895" s="41">
        <v>960</v>
      </c>
      <c r="L2895" s="41">
        <v>109.187</v>
      </c>
      <c r="M2895" s="41">
        <v>17.759999999999998</v>
      </c>
      <c r="N2895" s="41">
        <v>8395</v>
      </c>
      <c r="O2895" s="41">
        <v>472</v>
      </c>
      <c r="P2895" s="41">
        <v>167.06050000000002</v>
      </c>
      <c r="Q2895" s="41">
        <v>9.3928000000000011</v>
      </c>
      <c r="R2895" s="41">
        <v>0</v>
      </c>
      <c r="S2895" s="41">
        <v>0</v>
      </c>
      <c r="T2895" s="41">
        <v>4</v>
      </c>
      <c r="U2895" s="41">
        <v>8.7999999999999995E-2</v>
      </c>
      <c r="V2895" s="41">
        <v>6862</v>
      </c>
      <c r="W2895" s="41">
        <v>126.947</v>
      </c>
      <c r="X2895" s="41">
        <v>8871</v>
      </c>
      <c r="Y2895" s="41">
        <v>176.54130000000001</v>
      </c>
      <c r="Z2895" s="6">
        <f>0</f>
        <v>0</v>
      </c>
      <c r="AA2895" s="6">
        <f t="shared" si="331"/>
        <v>126.947</v>
      </c>
      <c r="AB2895">
        <f>IF(ISBLANK(Table1[[#This Row],[FY2425_Cost]])=TRUE,#N/A,Table1[[#This Row],[FY2425_Cost]])</f>
        <v>176.54130000000001</v>
      </c>
      <c r="AC2895" s="6">
        <f t="shared" si="332"/>
        <v>49.594300000000004</v>
      </c>
      <c r="AD2895" s="6">
        <f>SUMIFS($AB$3:AB2895,$B$3:B2895,B2895)</f>
        <v>176.54130000000001</v>
      </c>
      <c r="AE2895" s="6">
        <f t="shared" si="333"/>
        <v>3068.9685389666879</v>
      </c>
      <c r="AF2895" s="6">
        <f t="shared" si="334"/>
        <v>3068.9685389666879</v>
      </c>
      <c r="AG2895" s="6">
        <f>VLOOKUP(Table1[[#This Row],[PracticeCode]],$AP$3:$AS$345,4,FALSE)</f>
        <v>3068.9685389666879</v>
      </c>
      <c r="AH2895" s="27">
        <f t="shared" si="335"/>
        <v>223011.71383157934</v>
      </c>
      <c r="AI2895" s="6">
        <f t="shared" si="337"/>
        <v>0</v>
      </c>
    </row>
    <row r="2896" spans="1:35" x14ac:dyDescent="0.35">
      <c r="A2896" t="str">
        <f t="shared" si="336"/>
        <v>STONEBRIDGE MEDICAL CENTREHarness SouthBrentE84028Aug5</v>
      </c>
      <c r="B2896" s="41" t="s">
        <v>630</v>
      </c>
      <c r="C2896" s="41" t="s">
        <v>489</v>
      </c>
      <c r="D2896" s="41" t="s">
        <v>18</v>
      </c>
      <c r="E2896" s="41" t="s">
        <v>368</v>
      </c>
      <c r="F2896" s="41" t="s">
        <v>368</v>
      </c>
      <c r="G2896" s="41" t="s">
        <v>760</v>
      </c>
      <c r="H2896" s="41">
        <v>5</v>
      </c>
      <c r="I2896" s="41">
        <v>6819.9300865926398</v>
      </c>
      <c r="J2896" s="41">
        <v>7934</v>
      </c>
      <c r="K2896" s="41">
        <v>6596</v>
      </c>
      <c r="L2896" s="41">
        <v>146.779</v>
      </c>
      <c r="M2896" s="41">
        <v>122.026</v>
      </c>
      <c r="N2896" s="41">
        <v>8221</v>
      </c>
      <c r="O2896" s="41">
        <v>220</v>
      </c>
      <c r="P2896" s="41">
        <v>163.59790000000001</v>
      </c>
      <c r="Q2896" s="41">
        <v>4.3780000000000001</v>
      </c>
      <c r="R2896" s="41">
        <v>266</v>
      </c>
      <c r="S2896" s="41">
        <v>4.7614000000000001</v>
      </c>
      <c r="T2896" s="41">
        <v>12</v>
      </c>
      <c r="U2896" s="41">
        <v>0.26400000000000001</v>
      </c>
      <c r="V2896" s="41">
        <v>14796</v>
      </c>
      <c r="W2896" s="41">
        <v>273.56639999999999</v>
      </c>
      <c r="X2896" s="41">
        <v>8453</v>
      </c>
      <c r="Y2896" s="41">
        <v>168.23990000000003</v>
      </c>
      <c r="Z2896" s="6">
        <f>0</f>
        <v>0</v>
      </c>
      <c r="AA2896" s="6">
        <f t="shared" si="331"/>
        <v>273.56639999999999</v>
      </c>
      <c r="AB2896">
        <f>IF(ISBLANK(Table1[[#This Row],[FY2425_Cost]])=TRUE,#N/A,Table1[[#This Row],[FY2425_Cost]])</f>
        <v>168.23990000000003</v>
      </c>
      <c r="AC2896" s="6">
        <f t="shared" si="332"/>
        <v>-105.32649999999995</v>
      </c>
      <c r="AD2896" s="6">
        <f>SUMIFS($AB$3:AB2896,$B$3:B2896,B2896)</f>
        <v>344.78120000000001</v>
      </c>
      <c r="AE2896" s="6">
        <f t="shared" si="333"/>
        <v>3068.9685389666879</v>
      </c>
      <c r="AF2896" s="6">
        <f t="shared" si="334"/>
        <v>3068.9685389666879</v>
      </c>
      <c r="AG2896" s="6">
        <f>VLOOKUP(Table1[[#This Row],[PracticeCode]],$AP$3:$AS$345,4,FALSE)</f>
        <v>3068.9685389666879</v>
      </c>
      <c r="AH2896" s="27">
        <f t="shared" si="335"/>
        <v>223011.71383157934</v>
      </c>
      <c r="AI2896" s="6">
        <f t="shared" si="337"/>
        <v>0</v>
      </c>
    </row>
    <row r="2897" spans="1:35" x14ac:dyDescent="0.35">
      <c r="A2897" t="str">
        <f t="shared" si="336"/>
        <v>STONEBRIDGE MEDICAL CENTREHarness SouthBrentE84028Dec9</v>
      </c>
      <c r="B2897" s="41" t="s">
        <v>630</v>
      </c>
      <c r="C2897" s="41" t="s">
        <v>489</v>
      </c>
      <c r="D2897" s="41" t="s">
        <v>18</v>
      </c>
      <c r="E2897" s="41" t="s">
        <v>368</v>
      </c>
      <c r="F2897" s="41" t="s">
        <v>368</v>
      </c>
      <c r="G2897" s="41" t="s">
        <v>764</v>
      </c>
      <c r="H2897" s="41">
        <v>9</v>
      </c>
      <c r="I2897" s="41">
        <v>6819.9300865926398</v>
      </c>
      <c r="J2897" s="41">
        <v>7747</v>
      </c>
      <c r="K2897" s="41">
        <v>802</v>
      </c>
      <c r="L2897" s="41">
        <v>154.1653</v>
      </c>
      <c r="M2897" s="41">
        <v>15.959800000000001</v>
      </c>
      <c r="N2897" s="41"/>
      <c r="O2897" s="41"/>
      <c r="P2897" s="41"/>
      <c r="Q2897" s="41"/>
      <c r="R2897" s="41">
        <v>34</v>
      </c>
      <c r="S2897" s="41">
        <v>0.60860000000000003</v>
      </c>
      <c r="T2897" s="41"/>
      <c r="U2897" s="41"/>
      <c r="V2897" s="41">
        <v>8583</v>
      </c>
      <c r="W2897" s="41">
        <v>170.7337</v>
      </c>
      <c r="X2897" s="41"/>
      <c r="Y2897" s="41"/>
      <c r="Z2897" s="6">
        <f>0</f>
        <v>0</v>
      </c>
      <c r="AA2897" s="6">
        <f t="shared" si="331"/>
        <v>170.7337</v>
      </c>
      <c r="AB2897" t="e">
        <f>IF(ISBLANK(Table1[[#This Row],[FY2425_Cost]])=TRUE,#N/A,Table1[[#This Row],[FY2425_Cost]])</f>
        <v>#N/A</v>
      </c>
      <c r="AC2897" s="6" t="e">
        <f t="shared" si="332"/>
        <v>#N/A</v>
      </c>
      <c r="AD2897" s="6" t="e">
        <f>SUMIFS($AB$3:AB2897,$B$3:B2897,B2897)</f>
        <v>#N/A</v>
      </c>
      <c r="AE2897" s="6">
        <f t="shared" si="333"/>
        <v>3068.9685389666879</v>
      </c>
      <c r="AF2897" s="6">
        <f t="shared" si="334"/>
        <v>3068.9685389666879</v>
      </c>
      <c r="AG2897" s="6">
        <f>VLOOKUP(Table1[[#This Row],[PracticeCode]],$AP$3:$AS$345,4,FALSE)</f>
        <v>3068.9685389666879</v>
      </c>
      <c r="AH2897" s="27">
        <f t="shared" si="335"/>
        <v>223011.71383157934</v>
      </c>
      <c r="AI2897" s="6" t="e">
        <f t="shared" si="337"/>
        <v>#N/A</v>
      </c>
    </row>
    <row r="2898" spans="1:35" x14ac:dyDescent="0.35">
      <c r="A2898" t="str">
        <f t="shared" si="336"/>
        <v>STONEBRIDGE MEDICAL CENTREHarness SouthBrentE84028Feb11</v>
      </c>
      <c r="B2898" s="41" t="s">
        <v>630</v>
      </c>
      <c r="C2898" s="41" t="s">
        <v>489</v>
      </c>
      <c r="D2898" s="41" t="s">
        <v>18</v>
      </c>
      <c r="E2898" s="41" t="s">
        <v>368</v>
      </c>
      <c r="F2898" s="41" t="s">
        <v>368</v>
      </c>
      <c r="G2898" s="41" t="s">
        <v>766</v>
      </c>
      <c r="H2898" s="41">
        <v>11</v>
      </c>
      <c r="I2898" s="41">
        <v>6819.9300865926398</v>
      </c>
      <c r="J2898" s="41">
        <v>15188</v>
      </c>
      <c r="K2898" s="41">
        <v>1643</v>
      </c>
      <c r="L2898" s="41">
        <v>302.24119999999999</v>
      </c>
      <c r="M2898" s="41">
        <v>32.695700000000002</v>
      </c>
      <c r="N2898" s="41"/>
      <c r="O2898" s="41"/>
      <c r="P2898" s="41"/>
      <c r="Q2898" s="41"/>
      <c r="R2898" s="41">
        <v>8</v>
      </c>
      <c r="S2898" s="41">
        <v>0.14319999999999999</v>
      </c>
      <c r="T2898" s="41"/>
      <c r="U2898" s="41"/>
      <c r="V2898" s="41">
        <v>16839</v>
      </c>
      <c r="W2898" s="41">
        <v>335.08009999999996</v>
      </c>
      <c r="X2898" s="41"/>
      <c r="Y2898" s="41"/>
      <c r="Z2898" s="6">
        <f>0</f>
        <v>0</v>
      </c>
      <c r="AA2898" s="6">
        <f t="shared" si="331"/>
        <v>335.08009999999996</v>
      </c>
      <c r="AB2898" t="e">
        <f>IF(ISBLANK(Table1[[#This Row],[FY2425_Cost]])=TRUE,#N/A,Table1[[#This Row],[FY2425_Cost]])</f>
        <v>#N/A</v>
      </c>
      <c r="AC2898" s="6" t="e">
        <f t="shared" si="332"/>
        <v>#N/A</v>
      </c>
      <c r="AD2898" s="6" t="e">
        <f>SUMIFS($AB$3:AB2898,$B$3:B2898,B2898)</f>
        <v>#N/A</v>
      </c>
      <c r="AE2898" s="6">
        <f t="shared" si="333"/>
        <v>3068.9685389666879</v>
      </c>
      <c r="AF2898" s="6">
        <f t="shared" si="334"/>
        <v>3068.9685389666879</v>
      </c>
      <c r="AG2898" s="6">
        <f>VLOOKUP(Table1[[#This Row],[PracticeCode]],$AP$3:$AS$345,4,FALSE)</f>
        <v>3068.9685389666879</v>
      </c>
      <c r="AH2898" s="27">
        <f t="shared" si="335"/>
        <v>223011.71383157934</v>
      </c>
      <c r="AI2898" s="6" t="e">
        <f t="shared" si="337"/>
        <v>#N/A</v>
      </c>
    </row>
    <row r="2899" spans="1:35" x14ac:dyDescent="0.35">
      <c r="A2899" t="str">
        <f t="shared" si="336"/>
        <v>STONEBRIDGE MEDICAL CENTREHarness SouthBrentE84028Jan10</v>
      </c>
      <c r="B2899" s="41" t="s">
        <v>630</v>
      </c>
      <c r="C2899" s="41" t="s">
        <v>489</v>
      </c>
      <c r="D2899" s="41" t="s">
        <v>18</v>
      </c>
      <c r="E2899" s="41" t="s">
        <v>368</v>
      </c>
      <c r="F2899" s="41" t="s">
        <v>368</v>
      </c>
      <c r="G2899" s="41" t="s">
        <v>765</v>
      </c>
      <c r="H2899" s="41">
        <v>10</v>
      </c>
      <c r="I2899" s="41">
        <v>6819.9300865926398</v>
      </c>
      <c r="J2899" s="41">
        <v>8790</v>
      </c>
      <c r="K2899" s="41">
        <v>720</v>
      </c>
      <c r="L2899" s="41">
        <v>174.92100000000002</v>
      </c>
      <c r="M2899" s="41">
        <v>14.328000000000001</v>
      </c>
      <c r="N2899" s="41"/>
      <c r="O2899" s="41"/>
      <c r="P2899" s="41"/>
      <c r="Q2899" s="41"/>
      <c r="R2899" s="41">
        <v>12</v>
      </c>
      <c r="S2899" s="41">
        <v>0.21479999999999999</v>
      </c>
      <c r="T2899" s="41"/>
      <c r="U2899" s="41"/>
      <c r="V2899" s="41">
        <v>9522</v>
      </c>
      <c r="W2899" s="41">
        <v>189.46380000000002</v>
      </c>
      <c r="X2899" s="41"/>
      <c r="Y2899" s="41"/>
      <c r="Z2899" s="6">
        <f>0</f>
        <v>0</v>
      </c>
      <c r="AA2899" s="6">
        <f t="shared" si="331"/>
        <v>189.46380000000002</v>
      </c>
      <c r="AB2899" t="e">
        <f>IF(ISBLANK(Table1[[#This Row],[FY2425_Cost]])=TRUE,#N/A,Table1[[#This Row],[FY2425_Cost]])</f>
        <v>#N/A</v>
      </c>
      <c r="AC2899" s="6" t="e">
        <f t="shared" si="332"/>
        <v>#N/A</v>
      </c>
      <c r="AD2899" s="6" t="e">
        <f>SUMIFS($AB$3:AB2899,$B$3:B2899,B2899)</f>
        <v>#N/A</v>
      </c>
      <c r="AE2899" s="6">
        <f t="shared" si="333"/>
        <v>3068.9685389666879</v>
      </c>
      <c r="AF2899" s="6">
        <f t="shared" si="334"/>
        <v>3068.9685389666879</v>
      </c>
      <c r="AG2899" s="6">
        <f>VLOOKUP(Table1[[#This Row],[PracticeCode]],$AP$3:$AS$345,4,FALSE)</f>
        <v>3068.9685389666879</v>
      </c>
      <c r="AH2899" s="27">
        <f t="shared" si="335"/>
        <v>223011.71383157934</v>
      </c>
      <c r="AI2899" s="6" t="e">
        <f t="shared" si="337"/>
        <v>#N/A</v>
      </c>
    </row>
    <row r="2900" spans="1:35" x14ac:dyDescent="0.35">
      <c r="A2900" t="str">
        <f t="shared" si="336"/>
        <v>STONEBRIDGE MEDICAL CENTREHarness SouthBrentE84028Jul4</v>
      </c>
      <c r="B2900" s="41" t="s">
        <v>630</v>
      </c>
      <c r="C2900" s="41" t="s">
        <v>489</v>
      </c>
      <c r="D2900" s="41" t="s">
        <v>18</v>
      </c>
      <c r="E2900" s="41" t="s">
        <v>368</v>
      </c>
      <c r="F2900" s="41" t="s">
        <v>368</v>
      </c>
      <c r="G2900" s="41" t="s">
        <v>759</v>
      </c>
      <c r="H2900" s="41">
        <v>4</v>
      </c>
      <c r="I2900" s="41">
        <v>6819.9300865926398</v>
      </c>
      <c r="J2900" s="41">
        <v>23060</v>
      </c>
      <c r="K2900" s="41">
        <v>1472</v>
      </c>
      <c r="L2900" s="41">
        <v>426.60999999999996</v>
      </c>
      <c r="M2900" s="41">
        <v>27.231999999999999</v>
      </c>
      <c r="N2900" s="41">
        <v>7444</v>
      </c>
      <c r="O2900" s="41">
        <v>1096</v>
      </c>
      <c r="P2900" s="41">
        <v>148.13560000000001</v>
      </c>
      <c r="Q2900" s="41">
        <v>21.810400000000001</v>
      </c>
      <c r="R2900" s="41">
        <v>144</v>
      </c>
      <c r="S2900" s="41">
        <v>2.5775999999999999</v>
      </c>
      <c r="T2900" s="41">
        <v>10</v>
      </c>
      <c r="U2900" s="41">
        <v>0.22</v>
      </c>
      <c r="V2900" s="41">
        <v>24676</v>
      </c>
      <c r="W2900" s="41">
        <v>456.4196</v>
      </c>
      <c r="X2900" s="41">
        <v>8550</v>
      </c>
      <c r="Y2900" s="41">
        <v>170.16600000000003</v>
      </c>
      <c r="Z2900" s="6">
        <f>0</f>
        <v>0</v>
      </c>
      <c r="AA2900" s="6">
        <f t="shared" si="331"/>
        <v>456.4196</v>
      </c>
      <c r="AB2900">
        <f>IF(ISBLANK(Table1[[#This Row],[FY2425_Cost]])=TRUE,#N/A,Table1[[#This Row],[FY2425_Cost]])</f>
        <v>170.16600000000003</v>
      </c>
      <c r="AC2900" s="6">
        <f t="shared" si="332"/>
        <v>-286.25360000000001</v>
      </c>
      <c r="AD2900" s="6" t="e">
        <f>SUMIFS($AB$3:AB2900,$B$3:B2900,B2900)</f>
        <v>#N/A</v>
      </c>
      <c r="AE2900" s="6">
        <f t="shared" si="333"/>
        <v>3068.9685389666879</v>
      </c>
      <c r="AF2900" s="6">
        <f t="shared" si="334"/>
        <v>3068.9685389666879</v>
      </c>
      <c r="AG2900" s="6">
        <f>VLOOKUP(Table1[[#This Row],[PracticeCode]],$AP$3:$AS$345,4,FALSE)</f>
        <v>3068.9685389666879</v>
      </c>
      <c r="AH2900" s="27">
        <f t="shared" si="335"/>
        <v>223011.71383157934</v>
      </c>
      <c r="AI2900" s="6" t="e">
        <f t="shared" si="337"/>
        <v>#N/A</v>
      </c>
    </row>
    <row r="2901" spans="1:35" x14ac:dyDescent="0.35">
      <c r="A2901" t="str">
        <f t="shared" si="336"/>
        <v>STONEBRIDGE MEDICAL CENTREHarness SouthBrentE84028Jun3</v>
      </c>
      <c r="B2901" s="41" t="s">
        <v>630</v>
      </c>
      <c r="C2901" s="41" t="s">
        <v>489</v>
      </c>
      <c r="D2901" s="41" t="s">
        <v>18</v>
      </c>
      <c r="E2901" s="41" t="s">
        <v>368</v>
      </c>
      <c r="F2901" s="41" t="s">
        <v>368</v>
      </c>
      <c r="G2901" s="41" t="s">
        <v>758</v>
      </c>
      <c r="H2901" s="41">
        <v>3</v>
      </c>
      <c r="I2901" s="41">
        <v>6819.9300865926398</v>
      </c>
      <c r="J2901" s="41">
        <v>7393</v>
      </c>
      <c r="K2901" s="41">
        <v>423</v>
      </c>
      <c r="L2901" s="41">
        <v>136.7705</v>
      </c>
      <c r="M2901" s="41">
        <v>7.8254999999999999</v>
      </c>
      <c r="N2901" s="41">
        <v>11431</v>
      </c>
      <c r="O2901" s="41">
        <v>436</v>
      </c>
      <c r="P2901" s="41">
        <v>227.4769</v>
      </c>
      <c r="Q2901" s="41">
        <v>8.676400000000001</v>
      </c>
      <c r="R2901" s="41">
        <v>0</v>
      </c>
      <c r="S2901" s="41">
        <v>0</v>
      </c>
      <c r="T2901" s="41">
        <v>12</v>
      </c>
      <c r="U2901" s="41">
        <v>0.26400000000000001</v>
      </c>
      <c r="V2901" s="41">
        <v>7816</v>
      </c>
      <c r="W2901" s="41">
        <v>144.596</v>
      </c>
      <c r="X2901" s="41">
        <v>11879</v>
      </c>
      <c r="Y2901" s="41">
        <v>236.41730000000001</v>
      </c>
      <c r="Z2901" s="6">
        <f>0</f>
        <v>0</v>
      </c>
      <c r="AA2901" s="6">
        <f t="shared" si="331"/>
        <v>144.596</v>
      </c>
      <c r="AB2901">
        <f>IF(ISBLANK(Table1[[#This Row],[FY2425_Cost]])=TRUE,#N/A,Table1[[#This Row],[FY2425_Cost]])</f>
        <v>236.41730000000001</v>
      </c>
      <c r="AC2901" s="6">
        <f t="shared" si="332"/>
        <v>91.821300000000008</v>
      </c>
      <c r="AD2901" s="6" t="e">
        <f>SUMIFS($AB$3:AB2901,$B$3:B2901,B2901)</f>
        <v>#N/A</v>
      </c>
      <c r="AE2901" s="6">
        <f t="shared" si="333"/>
        <v>3068.9685389666879</v>
      </c>
      <c r="AF2901" s="6">
        <f t="shared" si="334"/>
        <v>3068.9685389666879</v>
      </c>
      <c r="AG2901" s="6">
        <f>VLOOKUP(Table1[[#This Row],[PracticeCode]],$AP$3:$AS$345,4,FALSE)</f>
        <v>3068.9685389666879</v>
      </c>
      <c r="AH2901" s="27">
        <f t="shared" si="335"/>
        <v>223011.71383157934</v>
      </c>
      <c r="AI2901" s="6" t="e">
        <f t="shared" si="337"/>
        <v>#N/A</v>
      </c>
    </row>
    <row r="2902" spans="1:35" x14ac:dyDescent="0.35">
      <c r="A2902" t="str">
        <f t="shared" si="336"/>
        <v>STONEBRIDGE MEDICAL CENTREHarness SouthBrentE84028Mar12</v>
      </c>
      <c r="B2902" s="41" t="s">
        <v>630</v>
      </c>
      <c r="C2902" s="41" t="s">
        <v>489</v>
      </c>
      <c r="D2902" s="41" t="s">
        <v>18</v>
      </c>
      <c r="E2902" s="41" t="s">
        <v>368</v>
      </c>
      <c r="F2902" s="41" t="s">
        <v>368</v>
      </c>
      <c r="G2902" s="41" t="s">
        <v>767</v>
      </c>
      <c r="H2902" s="41">
        <v>12</v>
      </c>
      <c r="I2902" s="41">
        <v>6819.9300865926398</v>
      </c>
      <c r="J2902" s="41">
        <v>9388</v>
      </c>
      <c r="K2902" s="41">
        <v>2912</v>
      </c>
      <c r="L2902" s="41">
        <v>186.8212</v>
      </c>
      <c r="M2902" s="41">
        <v>57.948800000000006</v>
      </c>
      <c r="N2902" s="41"/>
      <c r="O2902" s="41"/>
      <c r="P2902" s="41"/>
      <c r="Q2902" s="41"/>
      <c r="R2902" s="41">
        <v>18</v>
      </c>
      <c r="S2902" s="41">
        <v>0.32219999999999999</v>
      </c>
      <c r="T2902" s="41"/>
      <c r="U2902" s="41"/>
      <c r="V2902" s="41">
        <v>12318</v>
      </c>
      <c r="W2902" s="41">
        <v>245.09220000000002</v>
      </c>
      <c r="X2902" s="41"/>
      <c r="Y2902" s="41"/>
      <c r="Z2902" s="6">
        <f>0</f>
        <v>0</v>
      </c>
      <c r="AA2902" s="6">
        <f t="shared" si="331"/>
        <v>245.09220000000002</v>
      </c>
      <c r="AB2902" t="e">
        <f>IF(ISBLANK(Table1[[#This Row],[FY2425_Cost]])=TRUE,#N/A,Table1[[#This Row],[FY2425_Cost]])</f>
        <v>#N/A</v>
      </c>
      <c r="AC2902" s="6" t="e">
        <f t="shared" si="332"/>
        <v>#N/A</v>
      </c>
      <c r="AD2902" s="6" t="e">
        <f>SUMIFS($AB$3:AB2902,$B$3:B2902,B2902)</f>
        <v>#N/A</v>
      </c>
      <c r="AE2902" s="6">
        <f t="shared" si="333"/>
        <v>3068.9685389666879</v>
      </c>
      <c r="AF2902" s="6">
        <f t="shared" si="334"/>
        <v>3068.9685389666879</v>
      </c>
      <c r="AG2902" s="6">
        <f>VLOOKUP(Table1[[#This Row],[PracticeCode]],$AP$3:$AS$345,4,FALSE)</f>
        <v>3068.9685389666879</v>
      </c>
      <c r="AH2902" s="27">
        <f t="shared" si="335"/>
        <v>223011.71383157934</v>
      </c>
      <c r="AI2902" s="6" t="e">
        <f t="shared" si="337"/>
        <v>#N/A</v>
      </c>
    </row>
    <row r="2903" spans="1:35" x14ac:dyDescent="0.35">
      <c r="A2903" t="str">
        <f t="shared" si="336"/>
        <v>STONEBRIDGE MEDICAL CENTREHarness SouthBrentE84028May2</v>
      </c>
      <c r="B2903" s="41" t="s">
        <v>630</v>
      </c>
      <c r="C2903" s="41" t="s">
        <v>489</v>
      </c>
      <c r="D2903" s="41" t="s">
        <v>18</v>
      </c>
      <c r="E2903" s="41" t="s">
        <v>368</v>
      </c>
      <c r="F2903" s="41" t="s">
        <v>368</v>
      </c>
      <c r="G2903" s="41" t="s">
        <v>757</v>
      </c>
      <c r="H2903" s="41">
        <v>2</v>
      </c>
      <c r="I2903" s="41">
        <v>6819.9300865926398</v>
      </c>
      <c r="J2903" s="41">
        <v>6157</v>
      </c>
      <c r="K2903" s="41">
        <v>1048</v>
      </c>
      <c r="L2903" s="41">
        <v>113.9045</v>
      </c>
      <c r="M2903" s="41">
        <v>19.387999999999998</v>
      </c>
      <c r="N2903" s="41">
        <v>6860</v>
      </c>
      <c r="O2903" s="41">
        <v>443</v>
      </c>
      <c r="P2903" s="41">
        <v>136.51400000000001</v>
      </c>
      <c r="Q2903" s="41">
        <v>8.8156999999999996</v>
      </c>
      <c r="R2903" s="41">
        <v>0</v>
      </c>
      <c r="S2903" s="41">
        <v>0</v>
      </c>
      <c r="T2903" s="41">
        <v>18</v>
      </c>
      <c r="U2903" s="41">
        <v>0.39600000000000002</v>
      </c>
      <c r="V2903" s="41">
        <v>7205</v>
      </c>
      <c r="W2903" s="41">
        <v>133.29249999999999</v>
      </c>
      <c r="X2903" s="41">
        <v>7321</v>
      </c>
      <c r="Y2903" s="41">
        <v>145.72569999999999</v>
      </c>
      <c r="Z2903" s="6">
        <f>0</f>
        <v>0</v>
      </c>
      <c r="AA2903" s="6">
        <f t="shared" si="331"/>
        <v>133.29249999999999</v>
      </c>
      <c r="AB2903">
        <f>IF(ISBLANK(Table1[[#This Row],[FY2425_Cost]])=TRUE,#N/A,Table1[[#This Row],[FY2425_Cost]])</f>
        <v>145.72569999999999</v>
      </c>
      <c r="AC2903" s="6">
        <f t="shared" si="332"/>
        <v>12.433199999999999</v>
      </c>
      <c r="AD2903" s="6" t="e">
        <f>SUMIFS($AB$3:AB2903,$B$3:B2903,B2903)</f>
        <v>#N/A</v>
      </c>
      <c r="AE2903" s="6">
        <f t="shared" si="333"/>
        <v>3068.9685389666879</v>
      </c>
      <c r="AF2903" s="6">
        <f t="shared" si="334"/>
        <v>3068.9685389666879</v>
      </c>
      <c r="AG2903" s="6">
        <f>VLOOKUP(Table1[[#This Row],[PracticeCode]],$AP$3:$AS$345,4,FALSE)</f>
        <v>3068.9685389666879</v>
      </c>
      <c r="AH2903" s="27">
        <f t="shared" si="335"/>
        <v>223011.71383157934</v>
      </c>
      <c r="AI2903" s="6" t="e">
        <f t="shared" si="337"/>
        <v>#N/A</v>
      </c>
    </row>
    <row r="2904" spans="1:35" x14ac:dyDescent="0.35">
      <c r="A2904" t="str">
        <f t="shared" si="336"/>
        <v>STONEBRIDGE MEDICAL CENTREHarness SouthBrentE84028Nov8</v>
      </c>
      <c r="B2904" s="41" t="s">
        <v>630</v>
      </c>
      <c r="C2904" s="41" t="s">
        <v>489</v>
      </c>
      <c r="D2904" s="41" t="s">
        <v>18</v>
      </c>
      <c r="E2904" s="41" t="s">
        <v>368</v>
      </c>
      <c r="F2904" s="41" t="s">
        <v>368</v>
      </c>
      <c r="G2904" s="41" t="s">
        <v>763</v>
      </c>
      <c r="H2904" s="41">
        <v>8</v>
      </c>
      <c r="I2904" s="41">
        <v>6819.9300865926398</v>
      </c>
      <c r="J2904" s="41">
        <v>9571</v>
      </c>
      <c r="K2904" s="41">
        <v>2770</v>
      </c>
      <c r="L2904" s="41">
        <v>190.46290000000002</v>
      </c>
      <c r="M2904" s="41">
        <v>55.123000000000005</v>
      </c>
      <c r="N2904" s="41"/>
      <c r="O2904" s="41"/>
      <c r="P2904" s="41"/>
      <c r="Q2904" s="41"/>
      <c r="R2904" s="41">
        <v>38</v>
      </c>
      <c r="S2904" s="41">
        <v>0.68020000000000003</v>
      </c>
      <c r="T2904" s="41"/>
      <c r="U2904" s="41"/>
      <c r="V2904" s="41">
        <v>12379</v>
      </c>
      <c r="W2904" s="41">
        <v>246.26610000000005</v>
      </c>
      <c r="X2904" s="41"/>
      <c r="Y2904" s="41"/>
      <c r="Z2904" s="6">
        <f>0</f>
        <v>0</v>
      </c>
      <c r="AA2904" s="6">
        <f t="shared" si="331"/>
        <v>246.26610000000005</v>
      </c>
      <c r="AB2904" t="e">
        <f>IF(ISBLANK(Table1[[#This Row],[FY2425_Cost]])=TRUE,#N/A,Table1[[#This Row],[FY2425_Cost]])</f>
        <v>#N/A</v>
      </c>
      <c r="AC2904" s="6" t="e">
        <f t="shared" si="332"/>
        <v>#N/A</v>
      </c>
      <c r="AD2904" s="6" t="e">
        <f>SUMIFS($AB$3:AB2904,$B$3:B2904,B2904)</f>
        <v>#N/A</v>
      </c>
      <c r="AE2904" s="6">
        <f t="shared" si="333"/>
        <v>3068.9685389666879</v>
      </c>
      <c r="AF2904" s="6">
        <f t="shared" si="334"/>
        <v>3068.9685389666879</v>
      </c>
      <c r="AG2904" s="6">
        <f>VLOOKUP(Table1[[#This Row],[PracticeCode]],$AP$3:$AS$345,4,FALSE)</f>
        <v>3068.9685389666879</v>
      </c>
      <c r="AH2904" s="27">
        <f t="shared" si="335"/>
        <v>223011.71383157934</v>
      </c>
      <c r="AI2904" s="6" t="e">
        <f t="shared" si="337"/>
        <v>#N/A</v>
      </c>
    </row>
    <row r="2905" spans="1:35" x14ac:dyDescent="0.35">
      <c r="A2905" t="str">
        <f t="shared" si="336"/>
        <v>STONEBRIDGE MEDICAL CENTREHarness SouthBrentE84028Oct7</v>
      </c>
      <c r="B2905" s="41" t="s">
        <v>630</v>
      </c>
      <c r="C2905" s="41" t="s">
        <v>489</v>
      </c>
      <c r="D2905" s="41" t="s">
        <v>18</v>
      </c>
      <c r="E2905" s="41" t="s">
        <v>368</v>
      </c>
      <c r="F2905" s="41" t="s">
        <v>368</v>
      </c>
      <c r="G2905" s="41" t="s">
        <v>762</v>
      </c>
      <c r="H2905" s="41">
        <v>7</v>
      </c>
      <c r="I2905" s="41">
        <v>6819.9300865926398</v>
      </c>
      <c r="J2905" s="41">
        <v>16297</v>
      </c>
      <c r="K2905" s="41">
        <v>6749</v>
      </c>
      <c r="L2905" s="41">
        <v>324.31030000000004</v>
      </c>
      <c r="M2905" s="41">
        <v>134.30510000000001</v>
      </c>
      <c r="N2905" s="41">
        <v>0</v>
      </c>
      <c r="O2905" s="41">
        <v>3173</v>
      </c>
      <c r="P2905" s="41">
        <v>0</v>
      </c>
      <c r="Q2905" s="41">
        <v>71.392499999999998</v>
      </c>
      <c r="R2905" s="41">
        <v>230</v>
      </c>
      <c r="S2905" s="41">
        <v>4.117</v>
      </c>
      <c r="T2905" s="41">
        <v>35</v>
      </c>
      <c r="U2905" s="41">
        <v>0.77</v>
      </c>
      <c r="V2905" s="41">
        <v>23276</v>
      </c>
      <c r="W2905" s="41">
        <v>462.73240000000004</v>
      </c>
      <c r="X2905" s="41">
        <v>3208</v>
      </c>
      <c r="Y2905" s="41">
        <v>72.162499999999994</v>
      </c>
      <c r="Z2905" s="6">
        <f>0</f>
        <v>0</v>
      </c>
      <c r="AA2905" s="6">
        <f t="shared" si="331"/>
        <v>462.73240000000004</v>
      </c>
      <c r="AB2905">
        <f>IF(ISBLANK(Table1[[#This Row],[FY2425_Cost]])=TRUE,#N/A,Table1[[#This Row],[FY2425_Cost]])</f>
        <v>72.162499999999994</v>
      </c>
      <c r="AC2905" s="6">
        <f t="shared" si="332"/>
        <v>-390.56990000000008</v>
      </c>
      <c r="AD2905" s="6" t="e">
        <f>SUMIFS($AB$3:AB2905,$B$3:B2905,B2905)</f>
        <v>#N/A</v>
      </c>
      <c r="AE2905" s="6">
        <f t="shared" si="333"/>
        <v>3068.9685389666879</v>
      </c>
      <c r="AF2905" s="6">
        <f t="shared" si="334"/>
        <v>3068.9685389666879</v>
      </c>
      <c r="AG2905" s="6">
        <f>VLOOKUP(Table1[[#This Row],[PracticeCode]],$AP$3:$AS$345,4,FALSE)</f>
        <v>3068.9685389666879</v>
      </c>
      <c r="AH2905" s="27">
        <f t="shared" si="335"/>
        <v>223011.71383157934</v>
      </c>
      <c r="AI2905" s="6" t="e">
        <f t="shared" si="337"/>
        <v>#N/A</v>
      </c>
    </row>
    <row r="2906" spans="1:35" x14ac:dyDescent="0.35">
      <c r="A2906" t="str">
        <f t="shared" si="336"/>
        <v>STONEBRIDGE MEDICAL CENTREHarness SouthBrentE84028Sep6</v>
      </c>
      <c r="B2906" s="41" t="s">
        <v>630</v>
      </c>
      <c r="C2906" s="41" t="s">
        <v>489</v>
      </c>
      <c r="D2906" s="41" t="s">
        <v>18</v>
      </c>
      <c r="E2906" s="41" t="s">
        <v>368</v>
      </c>
      <c r="F2906" s="41" t="s">
        <v>368</v>
      </c>
      <c r="G2906" s="41" t="s">
        <v>761</v>
      </c>
      <c r="H2906" s="41">
        <v>6</v>
      </c>
      <c r="I2906" s="41">
        <v>6819.9300865926398</v>
      </c>
      <c r="J2906" s="41">
        <v>9773</v>
      </c>
      <c r="K2906" s="41">
        <v>1699</v>
      </c>
      <c r="L2906" s="41">
        <v>194.48270000000002</v>
      </c>
      <c r="M2906" s="41">
        <v>33.810099999999998</v>
      </c>
      <c r="N2906" s="41">
        <v>8292</v>
      </c>
      <c r="O2906" s="41">
        <v>3222</v>
      </c>
      <c r="P2906" s="41">
        <v>186.57</v>
      </c>
      <c r="Q2906" s="41">
        <v>72.49499999999999</v>
      </c>
      <c r="R2906" s="41">
        <v>356</v>
      </c>
      <c r="S2906" s="41">
        <v>6.3723999999999998</v>
      </c>
      <c r="T2906" s="41">
        <v>10</v>
      </c>
      <c r="U2906" s="41">
        <v>0.22</v>
      </c>
      <c r="V2906" s="41">
        <v>11828</v>
      </c>
      <c r="W2906" s="41">
        <v>234.66520000000003</v>
      </c>
      <c r="X2906" s="41">
        <v>11524</v>
      </c>
      <c r="Y2906" s="41">
        <v>259.28500000000003</v>
      </c>
      <c r="Z2906" s="6">
        <f>0</f>
        <v>0</v>
      </c>
      <c r="AA2906" s="6">
        <f t="shared" si="331"/>
        <v>234.66520000000003</v>
      </c>
      <c r="AB2906">
        <f>IF(ISBLANK(Table1[[#This Row],[FY2425_Cost]])=TRUE,#N/A,Table1[[#This Row],[FY2425_Cost]])</f>
        <v>259.28500000000003</v>
      </c>
      <c r="AC2906" s="6">
        <f t="shared" si="332"/>
        <v>24.619799999999998</v>
      </c>
      <c r="AD2906" s="6" t="e">
        <f>SUMIFS($AB$3:AB2906,$B$3:B2906,B2906)</f>
        <v>#N/A</v>
      </c>
      <c r="AE2906" s="6">
        <f t="shared" si="333"/>
        <v>3068.9685389666879</v>
      </c>
      <c r="AF2906" s="6">
        <f t="shared" si="334"/>
        <v>3068.9685389666879</v>
      </c>
      <c r="AG2906" s="6">
        <f>VLOOKUP(Table1[[#This Row],[PracticeCode]],$AP$3:$AS$345,4,FALSE)</f>
        <v>3068.9685389666879</v>
      </c>
      <c r="AH2906" s="27">
        <f t="shared" si="335"/>
        <v>223011.71383157934</v>
      </c>
      <c r="AI2906" s="6" t="e">
        <f t="shared" si="337"/>
        <v>#N/A</v>
      </c>
    </row>
    <row r="2907" spans="1:35" x14ac:dyDescent="0.35">
      <c r="A2907" t="str">
        <f t="shared" si="336"/>
        <v>STREATFIELD HEALTH CENTRESphere PCNHarrowE84018Apr1</v>
      </c>
      <c r="B2907" s="41" t="s">
        <v>601</v>
      </c>
      <c r="C2907" s="41" t="s">
        <v>474</v>
      </c>
      <c r="D2907" s="41" t="s">
        <v>26</v>
      </c>
      <c r="E2907" s="41" t="s">
        <v>298</v>
      </c>
      <c r="F2907" s="41" t="s">
        <v>298</v>
      </c>
      <c r="G2907" s="41" t="s">
        <v>756</v>
      </c>
      <c r="H2907" s="41">
        <v>1</v>
      </c>
      <c r="I2907" s="41">
        <v>7134.3682059633402</v>
      </c>
      <c r="J2907" s="41">
        <v>54631</v>
      </c>
      <c r="K2907" s="41">
        <v>2505</v>
      </c>
      <c r="L2907" s="41">
        <v>1010.6735</v>
      </c>
      <c r="M2907" s="41">
        <v>46.342500000000001</v>
      </c>
      <c r="N2907" s="41">
        <v>10573</v>
      </c>
      <c r="O2907" s="41">
        <v>1507</v>
      </c>
      <c r="P2907" s="41">
        <v>210.40270000000001</v>
      </c>
      <c r="Q2907" s="41">
        <v>29.9893</v>
      </c>
      <c r="R2907" s="41">
        <v>0</v>
      </c>
      <c r="S2907" s="41">
        <v>0</v>
      </c>
      <c r="T2907" s="41">
        <v>1408</v>
      </c>
      <c r="U2907" s="41">
        <v>30.975999999999999</v>
      </c>
      <c r="V2907" s="41">
        <v>57136</v>
      </c>
      <c r="W2907" s="41">
        <v>1057.0160000000001</v>
      </c>
      <c r="X2907" s="41">
        <v>13488</v>
      </c>
      <c r="Y2907" s="41">
        <v>271.36799999999999</v>
      </c>
      <c r="Z2907" s="6">
        <f>0</f>
        <v>0</v>
      </c>
      <c r="AA2907" s="6">
        <f t="shared" si="331"/>
        <v>1057.0160000000001</v>
      </c>
      <c r="AB2907">
        <f>IF(ISBLANK(Table1[[#This Row],[FY2425_Cost]])=TRUE,#N/A,Table1[[#This Row],[FY2425_Cost]])</f>
        <v>271.36799999999999</v>
      </c>
      <c r="AC2907" s="6">
        <f t="shared" si="332"/>
        <v>-785.64800000000014</v>
      </c>
      <c r="AD2907" s="6">
        <f>SUMIFS($AB$3:AB2907,$B$3:B2907,B2907)</f>
        <v>271.36799999999999</v>
      </c>
      <c r="AE2907" s="6">
        <f t="shared" si="333"/>
        <v>3210.4656926835032</v>
      </c>
      <c r="AF2907" s="6">
        <f t="shared" si="334"/>
        <v>3210.4656926835032</v>
      </c>
      <c r="AG2907" s="6">
        <f>VLOOKUP(Table1[[#This Row],[PracticeCode]],$AP$3:$AS$345,4,FALSE)</f>
        <v>3210.4656926835032</v>
      </c>
      <c r="AH2907" s="27">
        <f t="shared" si="335"/>
        <v>233293.84033500124</v>
      </c>
      <c r="AI2907" s="6">
        <f t="shared" si="337"/>
        <v>0</v>
      </c>
    </row>
    <row r="2908" spans="1:35" x14ac:dyDescent="0.35">
      <c r="A2908" t="str">
        <f t="shared" si="336"/>
        <v>STREATFIELD HEALTH CENTRESphere PCNHarrowE84018Aug5</v>
      </c>
      <c r="B2908" s="41" t="s">
        <v>601</v>
      </c>
      <c r="C2908" s="41" t="s">
        <v>474</v>
      </c>
      <c r="D2908" s="41" t="s">
        <v>26</v>
      </c>
      <c r="E2908" s="41" t="s">
        <v>298</v>
      </c>
      <c r="F2908" s="41" t="s">
        <v>298</v>
      </c>
      <c r="G2908" s="41" t="s">
        <v>760</v>
      </c>
      <c r="H2908" s="41">
        <v>5</v>
      </c>
      <c r="I2908" s="41">
        <v>7134.3682059633402</v>
      </c>
      <c r="J2908" s="41">
        <v>9630</v>
      </c>
      <c r="K2908" s="41">
        <v>3</v>
      </c>
      <c r="L2908" s="41">
        <v>178.155</v>
      </c>
      <c r="M2908" s="41">
        <v>5.5499999999999994E-2</v>
      </c>
      <c r="N2908" s="41">
        <v>9834</v>
      </c>
      <c r="O2908" s="41">
        <v>9</v>
      </c>
      <c r="P2908" s="41">
        <v>195.69660000000002</v>
      </c>
      <c r="Q2908" s="41">
        <v>0.17910000000000001</v>
      </c>
      <c r="R2908" s="41">
        <v>2706</v>
      </c>
      <c r="S2908" s="41">
        <v>48.437399999999997</v>
      </c>
      <c r="T2908" s="41">
        <v>1929</v>
      </c>
      <c r="U2908" s="41">
        <v>42.438000000000002</v>
      </c>
      <c r="V2908" s="41">
        <v>12339</v>
      </c>
      <c r="W2908" s="41">
        <v>226.64789999999999</v>
      </c>
      <c r="X2908" s="41">
        <v>11772</v>
      </c>
      <c r="Y2908" s="41">
        <v>238.31370000000004</v>
      </c>
      <c r="Z2908" s="6">
        <f>0</f>
        <v>0</v>
      </c>
      <c r="AA2908" s="6">
        <f t="shared" si="331"/>
        <v>226.64789999999999</v>
      </c>
      <c r="AB2908">
        <f>IF(ISBLANK(Table1[[#This Row],[FY2425_Cost]])=TRUE,#N/A,Table1[[#This Row],[FY2425_Cost]])</f>
        <v>238.31370000000004</v>
      </c>
      <c r="AC2908" s="6">
        <f t="shared" si="332"/>
        <v>11.665800000000047</v>
      </c>
      <c r="AD2908" s="6">
        <f>SUMIFS($AB$3:AB2908,$B$3:B2908,B2908)</f>
        <v>509.68170000000003</v>
      </c>
      <c r="AE2908" s="6">
        <f t="shared" si="333"/>
        <v>3210.4656926835032</v>
      </c>
      <c r="AF2908" s="6">
        <f t="shared" si="334"/>
        <v>3210.4656926835032</v>
      </c>
      <c r="AG2908" s="6">
        <f>VLOOKUP(Table1[[#This Row],[PracticeCode]],$AP$3:$AS$345,4,FALSE)</f>
        <v>3210.4656926835032</v>
      </c>
      <c r="AH2908" s="27">
        <f t="shared" si="335"/>
        <v>233293.84033500124</v>
      </c>
      <c r="AI2908" s="6">
        <f t="shared" si="337"/>
        <v>0</v>
      </c>
    </row>
    <row r="2909" spans="1:35" x14ac:dyDescent="0.35">
      <c r="A2909" t="str">
        <f t="shared" si="336"/>
        <v>STREATFIELD HEALTH CENTRESphere PCNHarrowE84018Dec9</v>
      </c>
      <c r="B2909" s="41" t="s">
        <v>601</v>
      </c>
      <c r="C2909" s="41" t="s">
        <v>474</v>
      </c>
      <c r="D2909" s="41" t="s">
        <v>26</v>
      </c>
      <c r="E2909" s="41" t="s">
        <v>298</v>
      </c>
      <c r="F2909" s="41" t="s">
        <v>298</v>
      </c>
      <c r="G2909" s="41" t="s">
        <v>764</v>
      </c>
      <c r="H2909" s="41">
        <v>9</v>
      </c>
      <c r="I2909" s="41">
        <v>7134.3682059633402</v>
      </c>
      <c r="J2909" s="41">
        <v>12545</v>
      </c>
      <c r="K2909" s="41">
        <v>145</v>
      </c>
      <c r="L2909" s="41">
        <v>249.64550000000003</v>
      </c>
      <c r="M2909" s="41">
        <v>2.8855</v>
      </c>
      <c r="N2909" s="41"/>
      <c r="O2909" s="41"/>
      <c r="P2909" s="41"/>
      <c r="Q2909" s="41"/>
      <c r="R2909" s="41">
        <v>1277</v>
      </c>
      <c r="S2909" s="41">
        <v>22.8583</v>
      </c>
      <c r="T2909" s="41"/>
      <c r="U2909" s="41"/>
      <c r="V2909" s="41">
        <v>13967</v>
      </c>
      <c r="W2909" s="41">
        <v>275.38930000000005</v>
      </c>
      <c r="X2909" s="41"/>
      <c r="Y2909" s="41"/>
      <c r="Z2909" s="6">
        <f>0</f>
        <v>0</v>
      </c>
      <c r="AA2909" s="6">
        <f t="shared" si="331"/>
        <v>275.38930000000005</v>
      </c>
      <c r="AB2909" t="e">
        <f>IF(ISBLANK(Table1[[#This Row],[FY2425_Cost]])=TRUE,#N/A,Table1[[#This Row],[FY2425_Cost]])</f>
        <v>#N/A</v>
      </c>
      <c r="AC2909" s="6" t="e">
        <f t="shared" si="332"/>
        <v>#N/A</v>
      </c>
      <c r="AD2909" s="6" t="e">
        <f>SUMIFS($AB$3:AB2909,$B$3:B2909,B2909)</f>
        <v>#N/A</v>
      </c>
      <c r="AE2909" s="6">
        <f t="shared" si="333"/>
        <v>3210.4656926835032</v>
      </c>
      <c r="AF2909" s="6">
        <f t="shared" si="334"/>
        <v>3210.4656926835032</v>
      </c>
      <c r="AG2909" s="6">
        <f>VLOOKUP(Table1[[#This Row],[PracticeCode]],$AP$3:$AS$345,4,FALSE)</f>
        <v>3210.4656926835032</v>
      </c>
      <c r="AH2909" s="27">
        <f t="shared" si="335"/>
        <v>233293.84033500124</v>
      </c>
      <c r="AI2909" s="6" t="e">
        <f t="shared" si="337"/>
        <v>#N/A</v>
      </c>
    </row>
    <row r="2910" spans="1:35" x14ac:dyDescent="0.35">
      <c r="A2910" t="str">
        <f t="shared" si="336"/>
        <v>STREATFIELD HEALTH CENTRESphere PCNHarrowE84018Feb11</v>
      </c>
      <c r="B2910" s="41" t="s">
        <v>601</v>
      </c>
      <c r="C2910" s="41" t="s">
        <v>474</v>
      </c>
      <c r="D2910" s="41" t="s">
        <v>26</v>
      </c>
      <c r="E2910" s="41" t="s">
        <v>298</v>
      </c>
      <c r="F2910" s="41" t="s">
        <v>298</v>
      </c>
      <c r="G2910" s="41" t="s">
        <v>766</v>
      </c>
      <c r="H2910" s="41">
        <v>11</v>
      </c>
      <c r="I2910" s="41">
        <v>7134.3682059633402</v>
      </c>
      <c r="J2910" s="41">
        <v>10269</v>
      </c>
      <c r="K2910" s="41">
        <v>21</v>
      </c>
      <c r="L2910" s="41">
        <v>204.35310000000001</v>
      </c>
      <c r="M2910" s="41">
        <v>0.41790000000000005</v>
      </c>
      <c r="N2910" s="41"/>
      <c r="O2910" s="41"/>
      <c r="P2910" s="41"/>
      <c r="Q2910" s="41"/>
      <c r="R2910" s="41">
        <v>1464</v>
      </c>
      <c r="S2910" s="41">
        <v>26.2056</v>
      </c>
      <c r="T2910" s="41"/>
      <c r="U2910" s="41"/>
      <c r="V2910" s="41">
        <v>11754</v>
      </c>
      <c r="W2910" s="41">
        <v>230.97660000000002</v>
      </c>
      <c r="X2910" s="41"/>
      <c r="Y2910" s="41"/>
      <c r="Z2910" s="6">
        <f>0</f>
        <v>0</v>
      </c>
      <c r="AA2910" s="6">
        <f t="shared" si="331"/>
        <v>230.97660000000002</v>
      </c>
      <c r="AB2910" t="e">
        <f>IF(ISBLANK(Table1[[#This Row],[FY2425_Cost]])=TRUE,#N/A,Table1[[#This Row],[FY2425_Cost]])</f>
        <v>#N/A</v>
      </c>
      <c r="AC2910" s="6" t="e">
        <f t="shared" si="332"/>
        <v>#N/A</v>
      </c>
      <c r="AD2910" s="6" t="e">
        <f>SUMIFS($AB$3:AB2910,$B$3:B2910,B2910)</f>
        <v>#N/A</v>
      </c>
      <c r="AE2910" s="6">
        <f t="shared" si="333"/>
        <v>3210.4656926835032</v>
      </c>
      <c r="AF2910" s="6">
        <f t="shared" si="334"/>
        <v>3210.4656926835032</v>
      </c>
      <c r="AG2910" s="6">
        <f>VLOOKUP(Table1[[#This Row],[PracticeCode]],$AP$3:$AS$345,4,FALSE)</f>
        <v>3210.4656926835032</v>
      </c>
      <c r="AH2910" s="27">
        <f t="shared" si="335"/>
        <v>233293.84033500124</v>
      </c>
      <c r="AI2910" s="6" t="e">
        <f t="shared" si="337"/>
        <v>#N/A</v>
      </c>
    </row>
    <row r="2911" spans="1:35" x14ac:dyDescent="0.35">
      <c r="A2911" t="str">
        <f t="shared" si="336"/>
        <v>STREATFIELD HEALTH CENTRESphere PCNHarrowE84018Jan10</v>
      </c>
      <c r="B2911" s="41" t="s">
        <v>601</v>
      </c>
      <c r="C2911" s="41" t="s">
        <v>474</v>
      </c>
      <c r="D2911" s="41" t="s">
        <v>26</v>
      </c>
      <c r="E2911" s="41" t="s">
        <v>298</v>
      </c>
      <c r="F2911" s="41" t="s">
        <v>298</v>
      </c>
      <c r="G2911" s="41" t="s">
        <v>765</v>
      </c>
      <c r="H2911" s="41">
        <v>10</v>
      </c>
      <c r="I2911" s="41">
        <v>7134.3682059633402</v>
      </c>
      <c r="J2911" s="41">
        <v>11392</v>
      </c>
      <c r="K2911" s="41">
        <v>23</v>
      </c>
      <c r="L2911" s="41">
        <v>226.70080000000002</v>
      </c>
      <c r="M2911" s="41">
        <v>0.4577</v>
      </c>
      <c r="N2911" s="41"/>
      <c r="O2911" s="41"/>
      <c r="P2911" s="41"/>
      <c r="Q2911" s="41"/>
      <c r="R2911" s="41">
        <v>1646</v>
      </c>
      <c r="S2911" s="41">
        <v>29.4634</v>
      </c>
      <c r="T2911" s="41"/>
      <c r="U2911" s="41"/>
      <c r="V2911" s="41">
        <v>13061</v>
      </c>
      <c r="W2911" s="41">
        <v>256.62189999999998</v>
      </c>
      <c r="X2911" s="41"/>
      <c r="Y2911" s="41"/>
      <c r="Z2911" s="6">
        <f>0</f>
        <v>0</v>
      </c>
      <c r="AA2911" s="6">
        <f t="shared" si="331"/>
        <v>256.62189999999998</v>
      </c>
      <c r="AB2911" t="e">
        <f>IF(ISBLANK(Table1[[#This Row],[FY2425_Cost]])=TRUE,#N/A,Table1[[#This Row],[FY2425_Cost]])</f>
        <v>#N/A</v>
      </c>
      <c r="AC2911" s="6" t="e">
        <f t="shared" si="332"/>
        <v>#N/A</v>
      </c>
      <c r="AD2911" s="6" t="e">
        <f>SUMIFS($AB$3:AB2911,$B$3:B2911,B2911)</f>
        <v>#N/A</v>
      </c>
      <c r="AE2911" s="6">
        <f t="shared" si="333"/>
        <v>3210.4656926835032</v>
      </c>
      <c r="AF2911" s="6">
        <f t="shared" si="334"/>
        <v>3210.4656926835032</v>
      </c>
      <c r="AG2911" s="6">
        <f>VLOOKUP(Table1[[#This Row],[PracticeCode]],$AP$3:$AS$345,4,FALSE)</f>
        <v>3210.4656926835032</v>
      </c>
      <c r="AH2911" s="27">
        <f t="shared" si="335"/>
        <v>233293.84033500124</v>
      </c>
      <c r="AI2911" s="6" t="e">
        <f t="shared" si="337"/>
        <v>#N/A</v>
      </c>
    </row>
    <row r="2912" spans="1:35" x14ac:dyDescent="0.35">
      <c r="A2912" t="str">
        <f t="shared" si="336"/>
        <v>STREATFIELD HEALTH CENTRESphere PCNHarrowE84018Jul4</v>
      </c>
      <c r="B2912" s="41" t="s">
        <v>601</v>
      </c>
      <c r="C2912" s="41" t="s">
        <v>474</v>
      </c>
      <c r="D2912" s="41" t="s">
        <v>26</v>
      </c>
      <c r="E2912" s="41" t="s">
        <v>298</v>
      </c>
      <c r="F2912" s="41" t="s">
        <v>298</v>
      </c>
      <c r="G2912" s="41" t="s">
        <v>759</v>
      </c>
      <c r="H2912" s="41">
        <v>4</v>
      </c>
      <c r="I2912" s="41">
        <v>7134.3682059633402</v>
      </c>
      <c r="J2912" s="41">
        <v>10416</v>
      </c>
      <c r="K2912" s="41">
        <v>0</v>
      </c>
      <c r="L2912" s="41">
        <v>192.696</v>
      </c>
      <c r="M2912" s="41">
        <v>0</v>
      </c>
      <c r="N2912" s="41">
        <v>10409</v>
      </c>
      <c r="O2912" s="41">
        <v>18</v>
      </c>
      <c r="P2912" s="41">
        <v>207.13910000000001</v>
      </c>
      <c r="Q2912" s="41">
        <v>0.35820000000000002</v>
      </c>
      <c r="R2912" s="41">
        <v>1691</v>
      </c>
      <c r="S2912" s="41">
        <v>30.268899999999999</v>
      </c>
      <c r="T2912" s="41">
        <v>2009</v>
      </c>
      <c r="U2912" s="41">
        <v>44.198</v>
      </c>
      <c r="V2912" s="41">
        <v>12107</v>
      </c>
      <c r="W2912" s="41">
        <v>222.9649</v>
      </c>
      <c r="X2912" s="41">
        <v>12436</v>
      </c>
      <c r="Y2912" s="41">
        <v>251.69530000000003</v>
      </c>
      <c r="Z2912" s="6">
        <f>0</f>
        <v>0</v>
      </c>
      <c r="AA2912" s="6">
        <f t="shared" si="331"/>
        <v>222.9649</v>
      </c>
      <c r="AB2912">
        <f>IF(ISBLANK(Table1[[#This Row],[FY2425_Cost]])=TRUE,#N/A,Table1[[#This Row],[FY2425_Cost]])</f>
        <v>251.69530000000003</v>
      </c>
      <c r="AC2912" s="6">
        <f t="shared" si="332"/>
        <v>28.730400000000031</v>
      </c>
      <c r="AD2912" s="6" t="e">
        <f>SUMIFS($AB$3:AB2912,$B$3:B2912,B2912)</f>
        <v>#N/A</v>
      </c>
      <c r="AE2912" s="6">
        <f t="shared" si="333"/>
        <v>3210.4656926835032</v>
      </c>
      <c r="AF2912" s="6">
        <f t="shared" si="334"/>
        <v>3210.4656926835032</v>
      </c>
      <c r="AG2912" s="6">
        <f>VLOOKUP(Table1[[#This Row],[PracticeCode]],$AP$3:$AS$345,4,FALSE)</f>
        <v>3210.4656926835032</v>
      </c>
      <c r="AH2912" s="27">
        <f t="shared" si="335"/>
        <v>233293.84033500124</v>
      </c>
      <c r="AI2912" s="6" t="e">
        <f t="shared" si="337"/>
        <v>#N/A</v>
      </c>
    </row>
    <row r="2913" spans="1:35" x14ac:dyDescent="0.35">
      <c r="A2913" t="str">
        <f t="shared" si="336"/>
        <v>STREATFIELD HEALTH CENTRESphere PCNHarrowE84018Jun3</v>
      </c>
      <c r="B2913" s="41" t="s">
        <v>601</v>
      </c>
      <c r="C2913" s="41" t="s">
        <v>474</v>
      </c>
      <c r="D2913" s="41" t="s">
        <v>26</v>
      </c>
      <c r="E2913" s="41" t="s">
        <v>298</v>
      </c>
      <c r="F2913" s="41" t="s">
        <v>298</v>
      </c>
      <c r="G2913" s="41" t="s">
        <v>758</v>
      </c>
      <c r="H2913" s="41">
        <v>3</v>
      </c>
      <c r="I2913" s="41">
        <v>7134.3682059633402</v>
      </c>
      <c r="J2913" s="41">
        <v>13388</v>
      </c>
      <c r="K2913" s="41">
        <v>0</v>
      </c>
      <c r="L2913" s="41">
        <v>247.678</v>
      </c>
      <c r="M2913" s="41">
        <v>0</v>
      </c>
      <c r="N2913" s="41">
        <v>11234</v>
      </c>
      <c r="O2913" s="41">
        <v>68</v>
      </c>
      <c r="P2913" s="41">
        <v>223.5566</v>
      </c>
      <c r="Q2913" s="41">
        <v>1.3532000000000002</v>
      </c>
      <c r="R2913" s="41">
        <v>0</v>
      </c>
      <c r="S2913" s="41">
        <v>0</v>
      </c>
      <c r="T2913" s="41">
        <v>1767</v>
      </c>
      <c r="U2913" s="41">
        <v>38.874000000000002</v>
      </c>
      <c r="V2913" s="41">
        <v>13388</v>
      </c>
      <c r="W2913" s="41">
        <v>247.678</v>
      </c>
      <c r="X2913" s="41">
        <v>13069</v>
      </c>
      <c r="Y2913" s="41">
        <v>263.78379999999999</v>
      </c>
      <c r="Z2913" s="6">
        <f>0</f>
        <v>0</v>
      </c>
      <c r="AA2913" s="6">
        <f t="shared" si="331"/>
        <v>247.678</v>
      </c>
      <c r="AB2913">
        <f>IF(ISBLANK(Table1[[#This Row],[FY2425_Cost]])=TRUE,#N/A,Table1[[#This Row],[FY2425_Cost]])</f>
        <v>263.78379999999999</v>
      </c>
      <c r="AC2913" s="6">
        <f t="shared" si="332"/>
        <v>16.105799999999988</v>
      </c>
      <c r="AD2913" s="6" t="e">
        <f>SUMIFS($AB$3:AB2913,$B$3:B2913,B2913)</f>
        <v>#N/A</v>
      </c>
      <c r="AE2913" s="6">
        <f t="shared" si="333"/>
        <v>3210.4656926835032</v>
      </c>
      <c r="AF2913" s="6">
        <f t="shared" si="334"/>
        <v>3210.4656926835032</v>
      </c>
      <c r="AG2913" s="6">
        <f>VLOOKUP(Table1[[#This Row],[PracticeCode]],$AP$3:$AS$345,4,FALSE)</f>
        <v>3210.4656926835032</v>
      </c>
      <c r="AH2913" s="27">
        <f t="shared" si="335"/>
        <v>233293.84033500124</v>
      </c>
      <c r="AI2913" s="6" t="e">
        <f t="shared" si="337"/>
        <v>#N/A</v>
      </c>
    </row>
    <row r="2914" spans="1:35" x14ac:dyDescent="0.35">
      <c r="A2914" t="str">
        <f t="shared" si="336"/>
        <v>STREATFIELD HEALTH CENTRESphere PCNHarrowE84018Mar12</v>
      </c>
      <c r="B2914" s="41" t="s">
        <v>601</v>
      </c>
      <c r="C2914" s="41" t="s">
        <v>474</v>
      </c>
      <c r="D2914" s="41" t="s">
        <v>26</v>
      </c>
      <c r="E2914" s="41" t="s">
        <v>298</v>
      </c>
      <c r="F2914" s="41" t="s">
        <v>298</v>
      </c>
      <c r="G2914" s="41" t="s">
        <v>767</v>
      </c>
      <c r="H2914" s="41">
        <v>12</v>
      </c>
      <c r="I2914" s="41">
        <v>7134.3682059633402</v>
      </c>
      <c r="J2914" s="41">
        <v>10838</v>
      </c>
      <c r="K2914" s="41">
        <v>42</v>
      </c>
      <c r="L2914" s="41">
        <v>215.67620000000002</v>
      </c>
      <c r="M2914" s="41">
        <v>0.8358000000000001</v>
      </c>
      <c r="N2914" s="41"/>
      <c r="O2914" s="41"/>
      <c r="P2914" s="41"/>
      <c r="Q2914" s="41"/>
      <c r="R2914" s="41">
        <v>1408</v>
      </c>
      <c r="S2914" s="41">
        <v>25.203199999999999</v>
      </c>
      <c r="T2914" s="41"/>
      <c r="U2914" s="41"/>
      <c r="V2914" s="41">
        <v>12288</v>
      </c>
      <c r="W2914" s="41">
        <v>241.71520000000004</v>
      </c>
      <c r="X2914" s="41"/>
      <c r="Y2914" s="41"/>
      <c r="Z2914" s="6">
        <f>0</f>
        <v>0</v>
      </c>
      <c r="AA2914" s="6">
        <f t="shared" si="331"/>
        <v>241.71520000000004</v>
      </c>
      <c r="AB2914" t="e">
        <f>IF(ISBLANK(Table1[[#This Row],[FY2425_Cost]])=TRUE,#N/A,Table1[[#This Row],[FY2425_Cost]])</f>
        <v>#N/A</v>
      </c>
      <c r="AC2914" s="6" t="e">
        <f t="shared" si="332"/>
        <v>#N/A</v>
      </c>
      <c r="AD2914" s="6" t="e">
        <f>SUMIFS($AB$3:AB2914,$B$3:B2914,B2914)</f>
        <v>#N/A</v>
      </c>
      <c r="AE2914" s="6">
        <f t="shared" si="333"/>
        <v>3210.4656926835032</v>
      </c>
      <c r="AF2914" s="6">
        <f t="shared" si="334"/>
        <v>3210.4656926835032</v>
      </c>
      <c r="AG2914" s="6">
        <f>VLOOKUP(Table1[[#This Row],[PracticeCode]],$AP$3:$AS$345,4,FALSE)</f>
        <v>3210.4656926835032</v>
      </c>
      <c r="AH2914" s="27">
        <f t="shared" si="335"/>
        <v>233293.84033500124</v>
      </c>
      <c r="AI2914" s="6" t="e">
        <f t="shared" si="337"/>
        <v>#N/A</v>
      </c>
    </row>
    <row r="2915" spans="1:35" x14ac:dyDescent="0.35">
      <c r="A2915" t="str">
        <f t="shared" si="336"/>
        <v>STREATFIELD HEALTH CENTRESphere PCNHarrowE84018May2</v>
      </c>
      <c r="B2915" s="41" t="s">
        <v>601</v>
      </c>
      <c r="C2915" s="41" t="s">
        <v>474</v>
      </c>
      <c r="D2915" s="41" t="s">
        <v>26</v>
      </c>
      <c r="E2915" s="41" t="s">
        <v>298</v>
      </c>
      <c r="F2915" s="41" t="s">
        <v>298</v>
      </c>
      <c r="G2915" s="41" t="s">
        <v>757</v>
      </c>
      <c r="H2915" s="41">
        <v>2</v>
      </c>
      <c r="I2915" s="41">
        <v>7134.3682059633402</v>
      </c>
      <c r="J2915" s="41">
        <v>36600</v>
      </c>
      <c r="K2915" s="41">
        <v>6661</v>
      </c>
      <c r="L2915" s="41">
        <v>677.1</v>
      </c>
      <c r="M2915" s="41">
        <v>123.2285</v>
      </c>
      <c r="N2915" s="41">
        <v>9939</v>
      </c>
      <c r="O2915" s="41">
        <v>2680</v>
      </c>
      <c r="P2915" s="41">
        <v>197.7861</v>
      </c>
      <c r="Q2915" s="41">
        <v>53.332000000000001</v>
      </c>
      <c r="R2915" s="41">
        <v>0</v>
      </c>
      <c r="S2915" s="41">
        <v>0</v>
      </c>
      <c r="T2915" s="41">
        <v>1496</v>
      </c>
      <c r="U2915" s="41">
        <v>32.911999999999999</v>
      </c>
      <c r="V2915" s="41">
        <v>43261</v>
      </c>
      <c r="W2915" s="41">
        <v>800.32850000000008</v>
      </c>
      <c r="X2915" s="41">
        <v>14115</v>
      </c>
      <c r="Y2915" s="41">
        <v>284.0301</v>
      </c>
      <c r="Z2915" s="6">
        <f>0</f>
        <v>0</v>
      </c>
      <c r="AA2915" s="6">
        <f t="shared" si="331"/>
        <v>800.32850000000008</v>
      </c>
      <c r="AB2915">
        <f>IF(ISBLANK(Table1[[#This Row],[FY2425_Cost]])=TRUE,#N/A,Table1[[#This Row],[FY2425_Cost]])</f>
        <v>284.0301</v>
      </c>
      <c r="AC2915" s="6">
        <f t="shared" si="332"/>
        <v>-516.29840000000013</v>
      </c>
      <c r="AD2915" s="6" t="e">
        <f>SUMIFS($AB$3:AB2915,$B$3:B2915,B2915)</f>
        <v>#N/A</v>
      </c>
      <c r="AE2915" s="6">
        <f t="shared" si="333"/>
        <v>3210.4656926835032</v>
      </c>
      <c r="AF2915" s="6">
        <f t="shared" si="334"/>
        <v>3210.4656926835032</v>
      </c>
      <c r="AG2915" s="6">
        <f>VLOOKUP(Table1[[#This Row],[PracticeCode]],$AP$3:$AS$345,4,FALSE)</f>
        <v>3210.4656926835032</v>
      </c>
      <c r="AH2915" s="27">
        <f t="shared" si="335"/>
        <v>233293.84033500124</v>
      </c>
      <c r="AI2915" s="6" t="e">
        <f t="shared" si="337"/>
        <v>#N/A</v>
      </c>
    </row>
    <row r="2916" spans="1:35" x14ac:dyDescent="0.35">
      <c r="A2916" t="str">
        <f t="shared" si="336"/>
        <v>STREATFIELD HEALTH CENTRESphere PCNHarrowE84018Nov8</v>
      </c>
      <c r="B2916" s="41" t="s">
        <v>601</v>
      </c>
      <c r="C2916" s="41" t="s">
        <v>474</v>
      </c>
      <c r="D2916" s="41" t="s">
        <v>26</v>
      </c>
      <c r="E2916" s="41" t="s">
        <v>298</v>
      </c>
      <c r="F2916" s="41" t="s">
        <v>298</v>
      </c>
      <c r="G2916" s="41" t="s">
        <v>763</v>
      </c>
      <c r="H2916" s="41">
        <v>8</v>
      </c>
      <c r="I2916" s="41">
        <v>7134.3682059633402</v>
      </c>
      <c r="J2916" s="41">
        <v>11113</v>
      </c>
      <c r="K2916" s="41">
        <v>68</v>
      </c>
      <c r="L2916" s="41">
        <v>221.14870000000002</v>
      </c>
      <c r="M2916" s="41">
        <v>1.3532000000000002</v>
      </c>
      <c r="N2916" s="41"/>
      <c r="O2916" s="41"/>
      <c r="P2916" s="41"/>
      <c r="Q2916" s="41"/>
      <c r="R2916" s="41">
        <v>1805</v>
      </c>
      <c r="S2916" s="41">
        <v>32.3095</v>
      </c>
      <c r="T2916" s="41"/>
      <c r="U2916" s="41"/>
      <c r="V2916" s="41">
        <v>12986</v>
      </c>
      <c r="W2916" s="41">
        <v>254.81139999999999</v>
      </c>
      <c r="X2916" s="41"/>
      <c r="Y2916" s="41"/>
      <c r="Z2916" s="6">
        <f>0</f>
        <v>0</v>
      </c>
      <c r="AA2916" s="6">
        <f t="shared" si="331"/>
        <v>254.81139999999999</v>
      </c>
      <c r="AB2916" t="e">
        <f>IF(ISBLANK(Table1[[#This Row],[FY2425_Cost]])=TRUE,#N/A,Table1[[#This Row],[FY2425_Cost]])</f>
        <v>#N/A</v>
      </c>
      <c r="AC2916" s="6" t="e">
        <f t="shared" si="332"/>
        <v>#N/A</v>
      </c>
      <c r="AD2916" s="6" t="e">
        <f>SUMIFS($AB$3:AB2916,$B$3:B2916,B2916)</f>
        <v>#N/A</v>
      </c>
      <c r="AE2916" s="6">
        <f t="shared" si="333"/>
        <v>3210.4656926835032</v>
      </c>
      <c r="AF2916" s="6">
        <f t="shared" si="334"/>
        <v>3210.4656926835032</v>
      </c>
      <c r="AG2916" s="6">
        <f>VLOOKUP(Table1[[#This Row],[PracticeCode]],$AP$3:$AS$345,4,FALSE)</f>
        <v>3210.4656926835032</v>
      </c>
      <c r="AH2916" s="27">
        <f t="shared" si="335"/>
        <v>233293.84033500124</v>
      </c>
      <c r="AI2916" s="6" t="e">
        <f t="shared" si="337"/>
        <v>#N/A</v>
      </c>
    </row>
    <row r="2917" spans="1:35" x14ac:dyDescent="0.35">
      <c r="A2917" t="str">
        <f t="shared" si="336"/>
        <v>STREATFIELD HEALTH CENTRESphere PCNHarrowE84018Oct7</v>
      </c>
      <c r="B2917" s="41" t="s">
        <v>601</v>
      </c>
      <c r="C2917" s="41" t="s">
        <v>474</v>
      </c>
      <c r="D2917" s="41" t="s">
        <v>26</v>
      </c>
      <c r="E2917" s="41" t="s">
        <v>298</v>
      </c>
      <c r="F2917" s="41" t="s">
        <v>298</v>
      </c>
      <c r="G2917" s="41" t="s">
        <v>762</v>
      </c>
      <c r="H2917" s="41">
        <v>7</v>
      </c>
      <c r="I2917" s="41">
        <v>7134.3682059633402</v>
      </c>
      <c r="J2917" s="41">
        <v>11622</v>
      </c>
      <c r="K2917" s="41">
        <v>1477</v>
      </c>
      <c r="L2917" s="41">
        <v>231.27780000000001</v>
      </c>
      <c r="M2917" s="41">
        <v>29.392300000000002</v>
      </c>
      <c r="N2917" s="41">
        <v>0</v>
      </c>
      <c r="O2917" s="41">
        <v>13928</v>
      </c>
      <c r="P2917" s="41">
        <v>0</v>
      </c>
      <c r="Q2917" s="41">
        <v>313.38</v>
      </c>
      <c r="R2917" s="41">
        <v>2994</v>
      </c>
      <c r="S2917" s="41">
        <v>53.592599999999997</v>
      </c>
      <c r="T2917" s="41">
        <v>2251</v>
      </c>
      <c r="U2917" s="41">
        <v>49.521999999999998</v>
      </c>
      <c r="V2917" s="41">
        <v>16093</v>
      </c>
      <c r="W2917" s="41">
        <v>314.2627</v>
      </c>
      <c r="X2917" s="41">
        <v>16179</v>
      </c>
      <c r="Y2917" s="41">
        <v>362.90199999999999</v>
      </c>
      <c r="Z2917" s="6">
        <f>0</f>
        <v>0</v>
      </c>
      <c r="AA2917" s="6">
        <f t="shared" si="331"/>
        <v>314.2627</v>
      </c>
      <c r="AB2917">
        <f>IF(ISBLANK(Table1[[#This Row],[FY2425_Cost]])=TRUE,#N/A,Table1[[#This Row],[FY2425_Cost]])</f>
        <v>362.90199999999999</v>
      </c>
      <c r="AC2917" s="6">
        <f t="shared" si="332"/>
        <v>48.639299999999992</v>
      </c>
      <c r="AD2917" s="6" t="e">
        <f>SUMIFS($AB$3:AB2917,$B$3:B2917,B2917)</f>
        <v>#N/A</v>
      </c>
      <c r="AE2917" s="6">
        <f t="shared" si="333"/>
        <v>3210.4656926835032</v>
      </c>
      <c r="AF2917" s="6">
        <f t="shared" si="334"/>
        <v>3210.4656926835032</v>
      </c>
      <c r="AG2917" s="6">
        <f>VLOOKUP(Table1[[#This Row],[PracticeCode]],$AP$3:$AS$345,4,FALSE)</f>
        <v>3210.4656926835032</v>
      </c>
      <c r="AH2917" s="27">
        <f t="shared" si="335"/>
        <v>233293.84033500124</v>
      </c>
      <c r="AI2917" s="6" t="e">
        <f t="shared" si="337"/>
        <v>#N/A</v>
      </c>
    </row>
    <row r="2918" spans="1:35" x14ac:dyDescent="0.35">
      <c r="A2918" t="str">
        <f t="shared" si="336"/>
        <v>STREATFIELD HEALTH CENTRESphere PCNHarrowE84018Sep6</v>
      </c>
      <c r="B2918" s="41" t="s">
        <v>601</v>
      </c>
      <c r="C2918" s="41" t="s">
        <v>474</v>
      </c>
      <c r="D2918" s="41" t="s">
        <v>26</v>
      </c>
      <c r="E2918" s="41" t="s">
        <v>298</v>
      </c>
      <c r="F2918" s="41" t="s">
        <v>298</v>
      </c>
      <c r="G2918" s="41" t="s">
        <v>761</v>
      </c>
      <c r="H2918" s="41">
        <v>6</v>
      </c>
      <c r="I2918" s="41">
        <v>7134.3682059633402</v>
      </c>
      <c r="J2918" s="41">
        <v>8957</v>
      </c>
      <c r="K2918" s="41">
        <v>4041</v>
      </c>
      <c r="L2918" s="41">
        <v>178.24430000000001</v>
      </c>
      <c r="M2918" s="41">
        <v>80.415900000000008</v>
      </c>
      <c r="N2918" s="41">
        <v>10356</v>
      </c>
      <c r="O2918" s="41">
        <v>2159</v>
      </c>
      <c r="P2918" s="41">
        <v>233.01</v>
      </c>
      <c r="Q2918" s="41">
        <v>48.577500000000001</v>
      </c>
      <c r="R2918" s="41">
        <v>7074</v>
      </c>
      <c r="S2918" s="41">
        <v>126.6246</v>
      </c>
      <c r="T2918" s="41">
        <v>6501</v>
      </c>
      <c r="U2918" s="41">
        <v>143.02199999999999</v>
      </c>
      <c r="V2918" s="41">
        <v>20072</v>
      </c>
      <c r="W2918" s="41">
        <v>385.28480000000002</v>
      </c>
      <c r="X2918" s="41">
        <v>19016</v>
      </c>
      <c r="Y2918" s="41">
        <v>424.60949999999997</v>
      </c>
      <c r="Z2918" s="6">
        <f>0</f>
        <v>0</v>
      </c>
      <c r="AA2918" s="6">
        <f t="shared" si="331"/>
        <v>385.28480000000002</v>
      </c>
      <c r="AB2918">
        <f>IF(ISBLANK(Table1[[#This Row],[FY2425_Cost]])=TRUE,#N/A,Table1[[#This Row],[FY2425_Cost]])</f>
        <v>424.60949999999997</v>
      </c>
      <c r="AC2918" s="6">
        <f t="shared" si="332"/>
        <v>39.32469999999995</v>
      </c>
      <c r="AD2918" s="6" t="e">
        <f>SUMIFS($AB$3:AB2918,$B$3:B2918,B2918)</f>
        <v>#N/A</v>
      </c>
      <c r="AE2918" s="6">
        <f t="shared" si="333"/>
        <v>3210.4656926835032</v>
      </c>
      <c r="AF2918" s="6">
        <f t="shared" si="334"/>
        <v>3210.4656926835032</v>
      </c>
      <c r="AG2918" s="6">
        <f>VLOOKUP(Table1[[#This Row],[PracticeCode]],$AP$3:$AS$345,4,FALSE)</f>
        <v>3210.4656926835032</v>
      </c>
      <c r="AH2918" s="27">
        <f t="shared" si="335"/>
        <v>233293.84033500124</v>
      </c>
      <c r="AI2918" s="6" t="e">
        <f t="shared" si="337"/>
        <v>#N/A</v>
      </c>
    </row>
    <row r="2919" spans="1:35" x14ac:dyDescent="0.35">
      <c r="A2919" t="str">
        <f t="shared" si="336"/>
        <v>SUDBURY &amp; ALPERTON MEDICAL CENTREK&amp;W WestBrentE84017Apr1</v>
      </c>
      <c r="B2919" s="41" t="s">
        <v>578</v>
      </c>
      <c r="C2919" s="41" t="s">
        <v>569</v>
      </c>
      <c r="D2919" s="41" t="s">
        <v>18</v>
      </c>
      <c r="E2919" s="41" t="s">
        <v>299</v>
      </c>
      <c r="F2919" s="41" t="s">
        <v>299</v>
      </c>
      <c r="G2919" s="41" t="s">
        <v>756</v>
      </c>
      <c r="H2919" s="41">
        <v>1</v>
      </c>
      <c r="I2919" s="41">
        <v>7341.5845553545196</v>
      </c>
      <c r="J2919" s="41">
        <v>2918</v>
      </c>
      <c r="K2919" s="41">
        <v>0</v>
      </c>
      <c r="L2919" s="41">
        <v>53.982999999999997</v>
      </c>
      <c r="M2919" s="41">
        <v>0</v>
      </c>
      <c r="N2919" s="41">
        <v>3915</v>
      </c>
      <c r="O2919" s="41">
        <v>0</v>
      </c>
      <c r="P2919" s="41">
        <v>77.908500000000004</v>
      </c>
      <c r="Q2919" s="41">
        <v>0</v>
      </c>
      <c r="R2919" s="41">
        <v>0</v>
      </c>
      <c r="S2919" s="41">
        <v>0</v>
      </c>
      <c r="T2919" s="41">
        <v>0</v>
      </c>
      <c r="U2919" s="41">
        <v>0</v>
      </c>
      <c r="V2919" s="41">
        <v>2918</v>
      </c>
      <c r="W2919" s="41">
        <v>53.982999999999997</v>
      </c>
      <c r="X2919" s="41">
        <v>3915</v>
      </c>
      <c r="Y2919" s="41">
        <v>77.908500000000004</v>
      </c>
      <c r="Z2919" s="6">
        <f>0</f>
        <v>0</v>
      </c>
      <c r="AA2919" s="6">
        <f t="shared" si="331"/>
        <v>53.982999999999997</v>
      </c>
      <c r="AB2919">
        <f>IF(ISBLANK(Table1[[#This Row],[FY2425_Cost]])=TRUE,#N/A,Table1[[#This Row],[FY2425_Cost]])</f>
        <v>77.908500000000004</v>
      </c>
      <c r="AC2919" s="6">
        <f t="shared" si="332"/>
        <v>23.925500000000007</v>
      </c>
      <c r="AD2919" s="6">
        <f>SUMIFS($AB$3:AB2919,$B$3:B2919,B2919)</f>
        <v>77.908500000000004</v>
      </c>
      <c r="AE2919" s="6">
        <f t="shared" si="333"/>
        <v>3303.7130499095338</v>
      </c>
      <c r="AF2919" s="6">
        <f t="shared" si="334"/>
        <v>3303.7130499095338</v>
      </c>
      <c r="AG2919" s="6">
        <f>VLOOKUP(Table1[[#This Row],[PracticeCode]],$AP$3:$AS$345,4,FALSE)</f>
        <v>3303.7130499095338</v>
      </c>
      <c r="AH2919" s="27">
        <f t="shared" si="335"/>
        <v>240069.8149600928</v>
      </c>
      <c r="AI2919" s="6">
        <f t="shared" si="337"/>
        <v>0</v>
      </c>
    </row>
    <row r="2920" spans="1:35" x14ac:dyDescent="0.35">
      <c r="A2920" t="str">
        <f t="shared" si="336"/>
        <v>SUDBURY &amp; ALPERTON MEDICAL CENTREK&amp;W WestBrentE84017Aug5</v>
      </c>
      <c r="B2920" s="41" t="s">
        <v>578</v>
      </c>
      <c r="C2920" s="41" t="s">
        <v>569</v>
      </c>
      <c r="D2920" s="41" t="s">
        <v>18</v>
      </c>
      <c r="E2920" s="41" t="s">
        <v>299</v>
      </c>
      <c r="F2920" s="41" t="s">
        <v>299</v>
      </c>
      <c r="G2920" s="41" t="s">
        <v>760</v>
      </c>
      <c r="H2920" s="41">
        <v>5</v>
      </c>
      <c r="I2920" s="41">
        <v>7341.5845553545196</v>
      </c>
      <c r="J2920" s="41">
        <v>3169</v>
      </c>
      <c r="K2920" s="41">
        <v>0</v>
      </c>
      <c r="L2920" s="41">
        <v>58.6265</v>
      </c>
      <c r="M2920" s="41">
        <v>0</v>
      </c>
      <c r="N2920" s="41">
        <v>3144</v>
      </c>
      <c r="O2920" s="41">
        <v>4</v>
      </c>
      <c r="P2920" s="41">
        <v>62.565600000000003</v>
      </c>
      <c r="Q2920" s="41">
        <v>7.9600000000000004E-2</v>
      </c>
      <c r="R2920" s="41">
        <v>0</v>
      </c>
      <c r="S2920" s="41">
        <v>0</v>
      </c>
      <c r="T2920" s="41">
        <v>0</v>
      </c>
      <c r="U2920" s="41">
        <v>0</v>
      </c>
      <c r="V2920" s="41">
        <v>3169</v>
      </c>
      <c r="W2920" s="41">
        <v>58.6265</v>
      </c>
      <c r="X2920" s="41">
        <v>3148</v>
      </c>
      <c r="Y2920" s="41">
        <v>62.645200000000003</v>
      </c>
      <c r="Z2920" s="6">
        <f>0</f>
        <v>0</v>
      </c>
      <c r="AA2920" s="6">
        <f t="shared" si="331"/>
        <v>58.6265</v>
      </c>
      <c r="AB2920">
        <f>IF(ISBLANK(Table1[[#This Row],[FY2425_Cost]])=TRUE,#N/A,Table1[[#This Row],[FY2425_Cost]])</f>
        <v>62.645200000000003</v>
      </c>
      <c r="AC2920" s="6">
        <f t="shared" si="332"/>
        <v>4.0187000000000026</v>
      </c>
      <c r="AD2920" s="6">
        <f>SUMIFS($AB$3:AB2920,$B$3:B2920,B2920)</f>
        <v>140.55369999999999</v>
      </c>
      <c r="AE2920" s="6">
        <f t="shared" si="333"/>
        <v>3303.7130499095338</v>
      </c>
      <c r="AF2920" s="6">
        <f t="shared" si="334"/>
        <v>3303.7130499095338</v>
      </c>
      <c r="AG2920" s="6">
        <f>VLOOKUP(Table1[[#This Row],[PracticeCode]],$AP$3:$AS$345,4,FALSE)</f>
        <v>3303.7130499095338</v>
      </c>
      <c r="AH2920" s="27">
        <f t="shared" si="335"/>
        <v>240069.8149600928</v>
      </c>
      <c r="AI2920" s="6">
        <f t="shared" si="337"/>
        <v>0</v>
      </c>
    </row>
    <row r="2921" spans="1:35" x14ac:dyDescent="0.35">
      <c r="A2921" t="str">
        <f t="shared" si="336"/>
        <v>SUDBURY &amp; ALPERTON MEDICAL CENTREK&amp;W WestBrentE84017Dec9</v>
      </c>
      <c r="B2921" s="41" t="s">
        <v>578</v>
      </c>
      <c r="C2921" s="41" t="s">
        <v>569</v>
      </c>
      <c r="D2921" s="41" t="s">
        <v>18</v>
      </c>
      <c r="E2921" s="41" t="s">
        <v>299</v>
      </c>
      <c r="F2921" s="41" t="s">
        <v>299</v>
      </c>
      <c r="G2921" s="41" t="s">
        <v>764</v>
      </c>
      <c r="H2921" s="41">
        <v>9</v>
      </c>
      <c r="I2921" s="41">
        <v>7341.5845553545196</v>
      </c>
      <c r="J2921" s="41">
        <v>2439</v>
      </c>
      <c r="K2921" s="41">
        <v>0</v>
      </c>
      <c r="L2921" s="41">
        <v>48.536100000000005</v>
      </c>
      <c r="M2921" s="41">
        <v>0</v>
      </c>
      <c r="N2921" s="41"/>
      <c r="O2921" s="41"/>
      <c r="P2921" s="41"/>
      <c r="Q2921" s="41"/>
      <c r="R2921" s="41">
        <v>0</v>
      </c>
      <c r="S2921" s="41">
        <v>0</v>
      </c>
      <c r="T2921" s="41"/>
      <c r="U2921" s="41"/>
      <c r="V2921" s="41">
        <v>2439</v>
      </c>
      <c r="W2921" s="41">
        <v>48.536100000000005</v>
      </c>
      <c r="X2921" s="41"/>
      <c r="Y2921" s="41"/>
      <c r="Z2921" s="6">
        <f>0</f>
        <v>0</v>
      </c>
      <c r="AA2921" s="6">
        <f t="shared" si="331"/>
        <v>48.536100000000005</v>
      </c>
      <c r="AB2921" t="e">
        <f>IF(ISBLANK(Table1[[#This Row],[FY2425_Cost]])=TRUE,#N/A,Table1[[#This Row],[FY2425_Cost]])</f>
        <v>#N/A</v>
      </c>
      <c r="AC2921" s="6" t="e">
        <f t="shared" si="332"/>
        <v>#N/A</v>
      </c>
      <c r="AD2921" s="6" t="e">
        <f>SUMIFS($AB$3:AB2921,$B$3:B2921,B2921)</f>
        <v>#N/A</v>
      </c>
      <c r="AE2921" s="6">
        <f t="shared" si="333"/>
        <v>3303.7130499095338</v>
      </c>
      <c r="AF2921" s="6">
        <f t="shared" si="334"/>
        <v>3303.7130499095338</v>
      </c>
      <c r="AG2921" s="6">
        <f>VLOOKUP(Table1[[#This Row],[PracticeCode]],$AP$3:$AS$345,4,FALSE)</f>
        <v>3303.7130499095338</v>
      </c>
      <c r="AH2921" s="27">
        <f t="shared" si="335"/>
        <v>240069.8149600928</v>
      </c>
      <c r="AI2921" s="6" t="e">
        <f t="shared" si="337"/>
        <v>#N/A</v>
      </c>
    </row>
    <row r="2922" spans="1:35" x14ac:dyDescent="0.35">
      <c r="A2922" t="str">
        <f t="shared" si="336"/>
        <v>SUDBURY &amp; ALPERTON MEDICAL CENTREK&amp;W WestBrentE84017Feb11</v>
      </c>
      <c r="B2922" s="41" t="s">
        <v>578</v>
      </c>
      <c r="C2922" s="41" t="s">
        <v>569</v>
      </c>
      <c r="D2922" s="41" t="s">
        <v>18</v>
      </c>
      <c r="E2922" s="41" t="s">
        <v>299</v>
      </c>
      <c r="F2922" s="41" t="s">
        <v>299</v>
      </c>
      <c r="G2922" s="41" t="s">
        <v>766</v>
      </c>
      <c r="H2922" s="41">
        <v>11</v>
      </c>
      <c r="I2922" s="41">
        <v>7341.5845553545196</v>
      </c>
      <c r="J2922" s="41">
        <v>5257</v>
      </c>
      <c r="K2922" s="41">
        <v>0</v>
      </c>
      <c r="L2922" s="41">
        <v>104.6143</v>
      </c>
      <c r="M2922" s="41">
        <v>0</v>
      </c>
      <c r="N2922" s="41"/>
      <c r="O2922" s="41"/>
      <c r="P2922" s="41"/>
      <c r="Q2922" s="41"/>
      <c r="R2922" s="41">
        <v>0</v>
      </c>
      <c r="S2922" s="41">
        <v>0</v>
      </c>
      <c r="T2922" s="41"/>
      <c r="U2922" s="41"/>
      <c r="V2922" s="41">
        <v>5257</v>
      </c>
      <c r="W2922" s="41">
        <v>104.6143</v>
      </c>
      <c r="X2922" s="41"/>
      <c r="Y2922" s="41"/>
      <c r="Z2922" s="6">
        <f>0</f>
        <v>0</v>
      </c>
      <c r="AA2922" s="6">
        <f t="shared" si="331"/>
        <v>104.6143</v>
      </c>
      <c r="AB2922" t="e">
        <f>IF(ISBLANK(Table1[[#This Row],[FY2425_Cost]])=TRUE,#N/A,Table1[[#This Row],[FY2425_Cost]])</f>
        <v>#N/A</v>
      </c>
      <c r="AC2922" s="6" t="e">
        <f t="shared" si="332"/>
        <v>#N/A</v>
      </c>
      <c r="AD2922" s="6" t="e">
        <f>SUMIFS($AB$3:AB2922,$B$3:B2922,B2922)</f>
        <v>#N/A</v>
      </c>
      <c r="AE2922" s="6">
        <f t="shared" si="333"/>
        <v>3303.7130499095338</v>
      </c>
      <c r="AF2922" s="6">
        <f t="shared" si="334"/>
        <v>3303.7130499095338</v>
      </c>
      <c r="AG2922" s="6">
        <f>VLOOKUP(Table1[[#This Row],[PracticeCode]],$AP$3:$AS$345,4,FALSE)</f>
        <v>3303.7130499095338</v>
      </c>
      <c r="AH2922" s="27">
        <f t="shared" si="335"/>
        <v>240069.8149600928</v>
      </c>
      <c r="AI2922" s="6" t="e">
        <f t="shared" si="337"/>
        <v>#N/A</v>
      </c>
    </row>
    <row r="2923" spans="1:35" x14ac:dyDescent="0.35">
      <c r="A2923" t="str">
        <f t="shared" si="336"/>
        <v>SUDBURY &amp; ALPERTON MEDICAL CENTREK&amp;W WestBrentE84017Jan10</v>
      </c>
      <c r="B2923" s="41" t="s">
        <v>578</v>
      </c>
      <c r="C2923" s="41" t="s">
        <v>569</v>
      </c>
      <c r="D2923" s="41" t="s">
        <v>18</v>
      </c>
      <c r="E2923" s="41" t="s">
        <v>299</v>
      </c>
      <c r="F2923" s="41" t="s">
        <v>299</v>
      </c>
      <c r="G2923" s="41" t="s">
        <v>765</v>
      </c>
      <c r="H2923" s="41">
        <v>10</v>
      </c>
      <c r="I2923" s="41">
        <v>7341.5845553545196</v>
      </c>
      <c r="J2923" s="41">
        <v>2577</v>
      </c>
      <c r="K2923" s="41">
        <v>0</v>
      </c>
      <c r="L2923" s="41">
        <v>51.282299999999999</v>
      </c>
      <c r="M2923" s="41">
        <v>0</v>
      </c>
      <c r="N2923" s="41"/>
      <c r="O2923" s="41"/>
      <c r="P2923" s="41"/>
      <c r="Q2923" s="41"/>
      <c r="R2923" s="41">
        <v>0</v>
      </c>
      <c r="S2923" s="41">
        <v>0</v>
      </c>
      <c r="T2923" s="41"/>
      <c r="U2923" s="41"/>
      <c r="V2923" s="41">
        <v>2577</v>
      </c>
      <c r="W2923" s="41">
        <v>51.282299999999999</v>
      </c>
      <c r="X2923" s="41"/>
      <c r="Y2923" s="41"/>
      <c r="Z2923" s="6">
        <f>0</f>
        <v>0</v>
      </c>
      <c r="AA2923" s="6">
        <f t="shared" si="331"/>
        <v>51.282299999999999</v>
      </c>
      <c r="AB2923" t="e">
        <f>IF(ISBLANK(Table1[[#This Row],[FY2425_Cost]])=TRUE,#N/A,Table1[[#This Row],[FY2425_Cost]])</f>
        <v>#N/A</v>
      </c>
      <c r="AC2923" s="6" t="e">
        <f t="shared" si="332"/>
        <v>#N/A</v>
      </c>
      <c r="AD2923" s="6" t="e">
        <f>SUMIFS($AB$3:AB2923,$B$3:B2923,B2923)</f>
        <v>#N/A</v>
      </c>
      <c r="AE2923" s="6">
        <f t="shared" si="333"/>
        <v>3303.7130499095338</v>
      </c>
      <c r="AF2923" s="6">
        <f t="shared" si="334"/>
        <v>3303.7130499095338</v>
      </c>
      <c r="AG2923" s="6">
        <f>VLOOKUP(Table1[[#This Row],[PracticeCode]],$AP$3:$AS$345,4,FALSE)</f>
        <v>3303.7130499095338</v>
      </c>
      <c r="AH2923" s="27">
        <f t="shared" si="335"/>
        <v>240069.8149600928</v>
      </c>
      <c r="AI2923" s="6" t="e">
        <f t="shared" si="337"/>
        <v>#N/A</v>
      </c>
    </row>
    <row r="2924" spans="1:35" x14ac:dyDescent="0.35">
      <c r="A2924" t="str">
        <f t="shared" si="336"/>
        <v>SUDBURY &amp; ALPERTON MEDICAL CENTREK&amp;W WestBrentE84017Jul4</v>
      </c>
      <c r="B2924" s="41" t="s">
        <v>578</v>
      </c>
      <c r="C2924" s="41" t="s">
        <v>569</v>
      </c>
      <c r="D2924" s="41" t="s">
        <v>18</v>
      </c>
      <c r="E2924" s="41" t="s">
        <v>299</v>
      </c>
      <c r="F2924" s="41" t="s">
        <v>299</v>
      </c>
      <c r="G2924" s="41" t="s">
        <v>759</v>
      </c>
      <c r="H2924" s="41">
        <v>4</v>
      </c>
      <c r="I2924" s="41">
        <v>7341.5845553545196</v>
      </c>
      <c r="J2924" s="41">
        <v>5354</v>
      </c>
      <c r="K2924" s="41">
        <v>0</v>
      </c>
      <c r="L2924" s="41">
        <v>99.048999999999992</v>
      </c>
      <c r="M2924" s="41">
        <v>0</v>
      </c>
      <c r="N2924" s="41">
        <v>2868</v>
      </c>
      <c r="O2924" s="41">
        <v>0</v>
      </c>
      <c r="P2924" s="41">
        <v>57.0732</v>
      </c>
      <c r="Q2924" s="41">
        <v>0</v>
      </c>
      <c r="R2924" s="41">
        <v>0</v>
      </c>
      <c r="S2924" s="41">
        <v>0</v>
      </c>
      <c r="T2924" s="41">
        <v>0</v>
      </c>
      <c r="U2924" s="41">
        <v>0</v>
      </c>
      <c r="V2924" s="41">
        <v>5354</v>
      </c>
      <c r="W2924" s="41">
        <v>99.048999999999992</v>
      </c>
      <c r="X2924" s="41">
        <v>2868</v>
      </c>
      <c r="Y2924" s="41">
        <v>57.0732</v>
      </c>
      <c r="Z2924" s="6">
        <f>0</f>
        <v>0</v>
      </c>
      <c r="AA2924" s="6">
        <f t="shared" si="331"/>
        <v>99.048999999999992</v>
      </c>
      <c r="AB2924">
        <f>IF(ISBLANK(Table1[[#This Row],[FY2425_Cost]])=TRUE,#N/A,Table1[[#This Row],[FY2425_Cost]])</f>
        <v>57.0732</v>
      </c>
      <c r="AC2924" s="6">
        <f t="shared" si="332"/>
        <v>-41.975799999999992</v>
      </c>
      <c r="AD2924" s="6" t="e">
        <f>SUMIFS($AB$3:AB2924,$B$3:B2924,B2924)</f>
        <v>#N/A</v>
      </c>
      <c r="AE2924" s="6">
        <f t="shared" si="333"/>
        <v>3303.7130499095338</v>
      </c>
      <c r="AF2924" s="6">
        <f t="shared" si="334"/>
        <v>3303.7130499095338</v>
      </c>
      <c r="AG2924" s="6">
        <f>VLOOKUP(Table1[[#This Row],[PracticeCode]],$AP$3:$AS$345,4,FALSE)</f>
        <v>3303.7130499095338</v>
      </c>
      <c r="AH2924" s="27">
        <f t="shared" si="335"/>
        <v>240069.8149600928</v>
      </c>
      <c r="AI2924" s="6" t="e">
        <f t="shared" si="337"/>
        <v>#N/A</v>
      </c>
    </row>
    <row r="2925" spans="1:35" x14ac:dyDescent="0.35">
      <c r="A2925" t="str">
        <f t="shared" si="336"/>
        <v>SUDBURY &amp; ALPERTON MEDICAL CENTREK&amp;W WestBrentE84017Jun3</v>
      </c>
      <c r="B2925" s="41" t="s">
        <v>578</v>
      </c>
      <c r="C2925" s="41" t="s">
        <v>569</v>
      </c>
      <c r="D2925" s="41" t="s">
        <v>18</v>
      </c>
      <c r="E2925" s="41" t="s">
        <v>299</v>
      </c>
      <c r="F2925" s="41" t="s">
        <v>299</v>
      </c>
      <c r="G2925" s="41" t="s">
        <v>758</v>
      </c>
      <c r="H2925" s="41">
        <v>3</v>
      </c>
      <c r="I2925" s="41">
        <v>7341.5845553545196</v>
      </c>
      <c r="J2925" s="41">
        <v>4152</v>
      </c>
      <c r="K2925" s="41">
        <v>0</v>
      </c>
      <c r="L2925" s="41">
        <v>76.811999999999998</v>
      </c>
      <c r="M2925" s="41">
        <v>0</v>
      </c>
      <c r="N2925" s="41">
        <v>4497</v>
      </c>
      <c r="O2925" s="41">
        <v>2</v>
      </c>
      <c r="P2925" s="41">
        <v>89.490300000000005</v>
      </c>
      <c r="Q2925" s="41">
        <v>3.9800000000000002E-2</v>
      </c>
      <c r="R2925" s="41">
        <v>0</v>
      </c>
      <c r="S2925" s="41">
        <v>0</v>
      </c>
      <c r="T2925" s="41">
        <v>0</v>
      </c>
      <c r="U2925" s="41">
        <v>0</v>
      </c>
      <c r="V2925" s="41">
        <v>4152</v>
      </c>
      <c r="W2925" s="41">
        <v>76.811999999999998</v>
      </c>
      <c r="X2925" s="41">
        <v>4499</v>
      </c>
      <c r="Y2925" s="41">
        <v>89.530100000000004</v>
      </c>
      <c r="Z2925" s="6">
        <f>0</f>
        <v>0</v>
      </c>
      <c r="AA2925" s="6">
        <f t="shared" si="331"/>
        <v>76.811999999999998</v>
      </c>
      <c r="AB2925">
        <f>IF(ISBLANK(Table1[[#This Row],[FY2425_Cost]])=TRUE,#N/A,Table1[[#This Row],[FY2425_Cost]])</f>
        <v>89.530100000000004</v>
      </c>
      <c r="AC2925" s="6">
        <f t="shared" si="332"/>
        <v>12.718100000000007</v>
      </c>
      <c r="AD2925" s="6" t="e">
        <f>SUMIFS($AB$3:AB2925,$B$3:B2925,B2925)</f>
        <v>#N/A</v>
      </c>
      <c r="AE2925" s="6">
        <f t="shared" si="333"/>
        <v>3303.7130499095338</v>
      </c>
      <c r="AF2925" s="6">
        <f t="shared" si="334"/>
        <v>3303.7130499095338</v>
      </c>
      <c r="AG2925" s="6">
        <f>VLOOKUP(Table1[[#This Row],[PracticeCode]],$AP$3:$AS$345,4,FALSE)</f>
        <v>3303.7130499095338</v>
      </c>
      <c r="AH2925" s="27">
        <f t="shared" si="335"/>
        <v>240069.8149600928</v>
      </c>
      <c r="AI2925" s="6" t="e">
        <f t="shared" si="337"/>
        <v>#N/A</v>
      </c>
    </row>
    <row r="2926" spans="1:35" x14ac:dyDescent="0.35">
      <c r="A2926" t="str">
        <f t="shared" si="336"/>
        <v>SUDBURY &amp; ALPERTON MEDICAL CENTREK&amp;W WestBrentE84017Mar12</v>
      </c>
      <c r="B2926" s="41" t="s">
        <v>578</v>
      </c>
      <c r="C2926" s="41" t="s">
        <v>569</v>
      </c>
      <c r="D2926" s="41" t="s">
        <v>18</v>
      </c>
      <c r="E2926" s="41" t="s">
        <v>299</v>
      </c>
      <c r="F2926" s="41" t="s">
        <v>299</v>
      </c>
      <c r="G2926" s="41" t="s">
        <v>767</v>
      </c>
      <c r="H2926" s="41">
        <v>12</v>
      </c>
      <c r="I2926" s="41">
        <v>7341.5845553545196</v>
      </c>
      <c r="J2926" s="41">
        <v>5415</v>
      </c>
      <c r="K2926" s="41">
        <v>0</v>
      </c>
      <c r="L2926" s="41">
        <v>107.75850000000001</v>
      </c>
      <c r="M2926" s="41">
        <v>0</v>
      </c>
      <c r="N2926" s="41"/>
      <c r="O2926" s="41"/>
      <c r="P2926" s="41"/>
      <c r="Q2926" s="41"/>
      <c r="R2926" s="41">
        <v>0</v>
      </c>
      <c r="S2926" s="41">
        <v>0</v>
      </c>
      <c r="T2926" s="41"/>
      <c r="U2926" s="41"/>
      <c r="V2926" s="41">
        <v>5415</v>
      </c>
      <c r="W2926" s="41">
        <v>107.75850000000001</v>
      </c>
      <c r="X2926" s="41"/>
      <c r="Y2926" s="41"/>
      <c r="Z2926" s="6">
        <f>0</f>
        <v>0</v>
      </c>
      <c r="AA2926" s="6">
        <f t="shared" si="331"/>
        <v>107.75850000000001</v>
      </c>
      <c r="AB2926" t="e">
        <f>IF(ISBLANK(Table1[[#This Row],[FY2425_Cost]])=TRUE,#N/A,Table1[[#This Row],[FY2425_Cost]])</f>
        <v>#N/A</v>
      </c>
      <c r="AC2926" s="6" t="e">
        <f t="shared" si="332"/>
        <v>#N/A</v>
      </c>
      <c r="AD2926" s="6" t="e">
        <f>SUMIFS($AB$3:AB2926,$B$3:B2926,B2926)</f>
        <v>#N/A</v>
      </c>
      <c r="AE2926" s="6">
        <f t="shared" si="333"/>
        <v>3303.7130499095338</v>
      </c>
      <c r="AF2926" s="6">
        <f t="shared" si="334"/>
        <v>3303.7130499095338</v>
      </c>
      <c r="AG2926" s="6">
        <f>VLOOKUP(Table1[[#This Row],[PracticeCode]],$AP$3:$AS$345,4,FALSE)</f>
        <v>3303.7130499095338</v>
      </c>
      <c r="AH2926" s="27">
        <f t="shared" si="335"/>
        <v>240069.8149600928</v>
      </c>
      <c r="AI2926" s="6" t="e">
        <f t="shared" si="337"/>
        <v>#N/A</v>
      </c>
    </row>
    <row r="2927" spans="1:35" x14ac:dyDescent="0.35">
      <c r="A2927" t="str">
        <f t="shared" si="336"/>
        <v>SUDBURY &amp; ALPERTON MEDICAL CENTREK&amp;W WestBrentE84017May2</v>
      </c>
      <c r="B2927" s="41" t="s">
        <v>578</v>
      </c>
      <c r="C2927" s="41" t="s">
        <v>569</v>
      </c>
      <c r="D2927" s="41" t="s">
        <v>18</v>
      </c>
      <c r="E2927" s="41" t="s">
        <v>299</v>
      </c>
      <c r="F2927" s="41" t="s">
        <v>299</v>
      </c>
      <c r="G2927" s="41" t="s">
        <v>757</v>
      </c>
      <c r="H2927" s="41">
        <v>2</v>
      </c>
      <c r="I2927" s="41">
        <v>7341.5845553545196</v>
      </c>
      <c r="J2927" s="41">
        <v>3220</v>
      </c>
      <c r="K2927" s="41">
        <v>0</v>
      </c>
      <c r="L2927" s="41">
        <v>59.57</v>
      </c>
      <c r="M2927" s="41">
        <v>0</v>
      </c>
      <c r="N2927" s="41">
        <v>3018</v>
      </c>
      <c r="O2927" s="41">
        <v>6</v>
      </c>
      <c r="P2927" s="41">
        <v>60.058200000000006</v>
      </c>
      <c r="Q2927" s="41">
        <v>0.11940000000000001</v>
      </c>
      <c r="R2927" s="41">
        <v>0</v>
      </c>
      <c r="S2927" s="41">
        <v>0</v>
      </c>
      <c r="T2927" s="41">
        <v>0</v>
      </c>
      <c r="U2927" s="41">
        <v>0</v>
      </c>
      <c r="V2927" s="41">
        <v>3220</v>
      </c>
      <c r="W2927" s="41">
        <v>59.57</v>
      </c>
      <c r="X2927" s="41">
        <v>3024</v>
      </c>
      <c r="Y2927" s="41">
        <v>60.177600000000005</v>
      </c>
      <c r="Z2927" s="6">
        <f>0</f>
        <v>0</v>
      </c>
      <c r="AA2927" s="6">
        <f t="shared" si="331"/>
        <v>59.57</v>
      </c>
      <c r="AB2927">
        <f>IF(ISBLANK(Table1[[#This Row],[FY2425_Cost]])=TRUE,#N/A,Table1[[#This Row],[FY2425_Cost]])</f>
        <v>60.177600000000005</v>
      </c>
      <c r="AC2927" s="6">
        <f t="shared" si="332"/>
        <v>0.60760000000000502</v>
      </c>
      <c r="AD2927" s="6" t="e">
        <f>SUMIFS($AB$3:AB2927,$B$3:B2927,B2927)</f>
        <v>#N/A</v>
      </c>
      <c r="AE2927" s="6">
        <f t="shared" si="333"/>
        <v>3303.7130499095338</v>
      </c>
      <c r="AF2927" s="6">
        <f t="shared" si="334"/>
        <v>3303.7130499095338</v>
      </c>
      <c r="AG2927" s="6">
        <f>VLOOKUP(Table1[[#This Row],[PracticeCode]],$AP$3:$AS$345,4,FALSE)</f>
        <v>3303.7130499095338</v>
      </c>
      <c r="AH2927" s="27">
        <f t="shared" si="335"/>
        <v>240069.8149600928</v>
      </c>
      <c r="AI2927" s="6" t="e">
        <f t="shared" si="337"/>
        <v>#N/A</v>
      </c>
    </row>
    <row r="2928" spans="1:35" x14ac:dyDescent="0.35">
      <c r="A2928" t="str">
        <f t="shared" si="336"/>
        <v>SUDBURY &amp; ALPERTON MEDICAL CENTREK&amp;W WestBrentE84017Nov8</v>
      </c>
      <c r="B2928" s="41" t="s">
        <v>578</v>
      </c>
      <c r="C2928" s="41" t="s">
        <v>569</v>
      </c>
      <c r="D2928" s="41" t="s">
        <v>18</v>
      </c>
      <c r="E2928" s="41" t="s">
        <v>299</v>
      </c>
      <c r="F2928" s="41" t="s">
        <v>299</v>
      </c>
      <c r="G2928" s="41" t="s">
        <v>763</v>
      </c>
      <c r="H2928" s="41">
        <v>8</v>
      </c>
      <c r="I2928" s="41">
        <v>7341.5845553545196</v>
      </c>
      <c r="J2928" s="41">
        <v>8018</v>
      </c>
      <c r="K2928" s="41">
        <v>0</v>
      </c>
      <c r="L2928" s="41">
        <v>159.5582</v>
      </c>
      <c r="M2928" s="41">
        <v>0</v>
      </c>
      <c r="N2928" s="41"/>
      <c r="O2928" s="41"/>
      <c r="P2928" s="41"/>
      <c r="Q2928" s="41"/>
      <c r="R2928" s="41">
        <v>0</v>
      </c>
      <c r="S2928" s="41">
        <v>0</v>
      </c>
      <c r="T2928" s="41"/>
      <c r="U2928" s="41"/>
      <c r="V2928" s="41">
        <v>8018</v>
      </c>
      <c r="W2928" s="41">
        <v>159.5582</v>
      </c>
      <c r="X2928" s="41"/>
      <c r="Y2928" s="41"/>
      <c r="Z2928" s="6">
        <f>0</f>
        <v>0</v>
      </c>
      <c r="AA2928" s="6">
        <f t="shared" si="331"/>
        <v>159.5582</v>
      </c>
      <c r="AB2928" t="e">
        <f>IF(ISBLANK(Table1[[#This Row],[FY2425_Cost]])=TRUE,#N/A,Table1[[#This Row],[FY2425_Cost]])</f>
        <v>#N/A</v>
      </c>
      <c r="AC2928" s="6" t="e">
        <f t="shared" si="332"/>
        <v>#N/A</v>
      </c>
      <c r="AD2928" s="6" t="e">
        <f>SUMIFS($AB$3:AB2928,$B$3:B2928,B2928)</f>
        <v>#N/A</v>
      </c>
      <c r="AE2928" s="6">
        <f t="shared" si="333"/>
        <v>3303.7130499095338</v>
      </c>
      <c r="AF2928" s="6">
        <f t="shared" si="334"/>
        <v>3303.7130499095338</v>
      </c>
      <c r="AG2928" s="6">
        <f>VLOOKUP(Table1[[#This Row],[PracticeCode]],$AP$3:$AS$345,4,FALSE)</f>
        <v>3303.7130499095338</v>
      </c>
      <c r="AH2928" s="27">
        <f t="shared" si="335"/>
        <v>240069.8149600928</v>
      </c>
      <c r="AI2928" s="6" t="e">
        <f t="shared" si="337"/>
        <v>#N/A</v>
      </c>
    </row>
    <row r="2929" spans="1:35" x14ac:dyDescent="0.35">
      <c r="A2929" t="str">
        <f t="shared" si="336"/>
        <v>SUDBURY &amp; ALPERTON MEDICAL CENTREK&amp;W WestBrentE84017Oct7</v>
      </c>
      <c r="B2929" s="41" t="s">
        <v>578</v>
      </c>
      <c r="C2929" s="41" t="s">
        <v>569</v>
      </c>
      <c r="D2929" s="41" t="s">
        <v>18</v>
      </c>
      <c r="E2929" s="41" t="s">
        <v>299</v>
      </c>
      <c r="F2929" s="41" t="s">
        <v>299</v>
      </c>
      <c r="G2929" s="41" t="s">
        <v>762</v>
      </c>
      <c r="H2929" s="41">
        <v>7</v>
      </c>
      <c r="I2929" s="41">
        <v>7341.5845553545196</v>
      </c>
      <c r="J2929" s="41">
        <v>3176</v>
      </c>
      <c r="K2929" s="41">
        <v>0</v>
      </c>
      <c r="L2929" s="41">
        <v>63.202400000000004</v>
      </c>
      <c r="M2929" s="41">
        <v>0</v>
      </c>
      <c r="N2929" s="41">
        <v>0</v>
      </c>
      <c r="O2929" s="41">
        <v>0</v>
      </c>
      <c r="P2929" s="41">
        <v>0</v>
      </c>
      <c r="Q2929" s="41">
        <v>0</v>
      </c>
      <c r="R2929" s="41">
        <v>0</v>
      </c>
      <c r="S2929" s="41">
        <v>0</v>
      </c>
      <c r="T2929" s="41">
        <v>0</v>
      </c>
      <c r="U2929" s="41">
        <v>0</v>
      </c>
      <c r="V2929" s="41">
        <v>3176</v>
      </c>
      <c r="W2929" s="41">
        <v>63.202400000000004</v>
      </c>
      <c r="X2929" s="41">
        <v>0</v>
      </c>
      <c r="Y2929" s="41">
        <v>0</v>
      </c>
      <c r="Z2929" s="6">
        <f>0</f>
        <v>0</v>
      </c>
      <c r="AA2929" s="6">
        <f t="shared" si="331"/>
        <v>63.202400000000004</v>
      </c>
      <c r="AB2929">
        <f>IF(ISBLANK(Table1[[#This Row],[FY2425_Cost]])=TRUE,#N/A,Table1[[#This Row],[FY2425_Cost]])</f>
        <v>0</v>
      </c>
      <c r="AC2929" s="6">
        <f t="shared" si="332"/>
        <v>-63.202400000000004</v>
      </c>
      <c r="AD2929" s="6" t="e">
        <f>SUMIFS($AB$3:AB2929,$B$3:B2929,B2929)</f>
        <v>#N/A</v>
      </c>
      <c r="AE2929" s="6">
        <f t="shared" si="333"/>
        <v>3303.7130499095338</v>
      </c>
      <c r="AF2929" s="6">
        <f t="shared" si="334"/>
        <v>3303.7130499095338</v>
      </c>
      <c r="AG2929" s="6">
        <f>VLOOKUP(Table1[[#This Row],[PracticeCode]],$AP$3:$AS$345,4,FALSE)</f>
        <v>3303.7130499095338</v>
      </c>
      <c r="AH2929" s="27">
        <f t="shared" si="335"/>
        <v>240069.8149600928</v>
      </c>
      <c r="AI2929" s="6" t="e">
        <f t="shared" si="337"/>
        <v>#N/A</v>
      </c>
    </row>
    <row r="2930" spans="1:35" x14ac:dyDescent="0.35">
      <c r="A2930" t="str">
        <f t="shared" si="336"/>
        <v>SUDBURY &amp; ALPERTON MEDICAL CENTREK&amp;W WestBrentE84017Sep6</v>
      </c>
      <c r="B2930" s="41" t="s">
        <v>578</v>
      </c>
      <c r="C2930" s="41" t="s">
        <v>569</v>
      </c>
      <c r="D2930" s="41" t="s">
        <v>18</v>
      </c>
      <c r="E2930" s="41" t="s">
        <v>299</v>
      </c>
      <c r="F2930" s="41" t="s">
        <v>299</v>
      </c>
      <c r="G2930" s="41" t="s">
        <v>761</v>
      </c>
      <c r="H2930" s="41">
        <v>6</v>
      </c>
      <c r="I2930" s="41">
        <v>7341.5845553545196</v>
      </c>
      <c r="J2930" s="41">
        <v>10335</v>
      </c>
      <c r="K2930" s="41">
        <v>0</v>
      </c>
      <c r="L2930" s="41">
        <v>205.66650000000001</v>
      </c>
      <c r="M2930" s="41">
        <v>0</v>
      </c>
      <c r="N2930" s="41">
        <v>8368</v>
      </c>
      <c r="O2930" s="41">
        <v>0</v>
      </c>
      <c r="P2930" s="41">
        <v>188.28</v>
      </c>
      <c r="Q2930" s="41">
        <v>0</v>
      </c>
      <c r="R2930" s="41">
        <v>0</v>
      </c>
      <c r="S2930" s="41">
        <v>0</v>
      </c>
      <c r="T2930" s="41">
        <v>0</v>
      </c>
      <c r="U2930" s="41">
        <v>0</v>
      </c>
      <c r="V2930" s="41">
        <v>10335</v>
      </c>
      <c r="W2930" s="41">
        <v>205.66650000000001</v>
      </c>
      <c r="X2930" s="41">
        <v>8368</v>
      </c>
      <c r="Y2930" s="41">
        <v>188.28</v>
      </c>
      <c r="Z2930" s="6">
        <f>0</f>
        <v>0</v>
      </c>
      <c r="AA2930" s="6">
        <f t="shared" si="331"/>
        <v>205.66650000000001</v>
      </c>
      <c r="AB2930">
        <f>IF(ISBLANK(Table1[[#This Row],[FY2425_Cost]])=TRUE,#N/A,Table1[[#This Row],[FY2425_Cost]])</f>
        <v>188.28</v>
      </c>
      <c r="AC2930" s="6">
        <f t="shared" si="332"/>
        <v>-17.386500000000012</v>
      </c>
      <c r="AD2930" s="6" t="e">
        <f>SUMIFS($AB$3:AB2930,$B$3:B2930,B2930)</f>
        <v>#N/A</v>
      </c>
      <c r="AE2930" s="6">
        <f t="shared" si="333"/>
        <v>3303.7130499095338</v>
      </c>
      <c r="AF2930" s="6">
        <f t="shared" si="334"/>
        <v>3303.7130499095338</v>
      </c>
      <c r="AG2930" s="6">
        <f>VLOOKUP(Table1[[#This Row],[PracticeCode]],$AP$3:$AS$345,4,FALSE)</f>
        <v>3303.7130499095338</v>
      </c>
      <c r="AH2930" s="27">
        <f t="shared" si="335"/>
        <v>240069.8149600928</v>
      </c>
      <c r="AI2930" s="6" t="e">
        <f t="shared" si="337"/>
        <v>#N/A</v>
      </c>
    </row>
    <row r="2931" spans="1:35" x14ac:dyDescent="0.35">
      <c r="A2931" t="str">
        <f t="shared" si="336"/>
        <v>SUNRISE MEDICAL CENTRESouth SouthallEalingE85656Apr1</v>
      </c>
      <c r="B2931" s="41" t="s">
        <v>567</v>
      </c>
      <c r="C2931" s="41" t="s">
        <v>453</v>
      </c>
      <c r="D2931" s="41" t="s">
        <v>12</v>
      </c>
      <c r="E2931" s="41" t="s">
        <v>301</v>
      </c>
      <c r="F2931" s="41" t="s">
        <v>301</v>
      </c>
      <c r="G2931" s="41" t="s">
        <v>756</v>
      </c>
      <c r="H2931" s="41">
        <v>1</v>
      </c>
      <c r="I2931" s="41">
        <v>5061.89314574327</v>
      </c>
      <c r="J2931" s="41">
        <v>886</v>
      </c>
      <c r="K2931" s="41">
        <v>0</v>
      </c>
      <c r="L2931" s="41">
        <v>16.390999999999998</v>
      </c>
      <c r="M2931" s="41">
        <v>0</v>
      </c>
      <c r="N2931" s="41">
        <v>2612</v>
      </c>
      <c r="O2931" s="41">
        <v>0</v>
      </c>
      <c r="P2931" s="41">
        <v>51.9788</v>
      </c>
      <c r="Q2931" s="41">
        <v>0</v>
      </c>
      <c r="R2931" s="41">
        <v>1153</v>
      </c>
      <c r="S2931" s="41">
        <v>20.6387</v>
      </c>
      <c r="T2931" s="41">
        <v>1501</v>
      </c>
      <c r="U2931" s="41">
        <v>33.021999999999998</v>
      </c>
      <c r="V2931" s="41">
        <v>2039</v>
      </c>
      <c r="W2931" s="41">
        <v>37.029699999999998</v>
      </c>
      <c r="X2931" s="41">
        <v>4113</v>
      </c>
      <c r="Y2931" s="41">
        <v>85.000799999999998</v>
      </c>
      <c r="Z2931" s="6">
        <f>0</f>
        <v>0</v>
      </c>
      <c r="AA2931" s="6">
        <f t="shared" si="331"/>
        <v>37.029699999999998</v>
      </c>
      <c r="AB2931">
        <f>IF(ISBLANK(Table1[[#This Row],[FY2425_Cost]])=TRUE,#N/A,Table1[[#This Row],[FY2425_Cost]])</f>
        <v>85.000799999999998</v>
      </c>
      <c r="AC2931" s="6">
        <f t="shared" si="332"/>
        <v>47.9711</v>
      </c>
      <c r="AD2931" s="6">
        <f>SUMIFS($AB$3:AB2931,$B$3:B2931,B2931)</f>
        <v>85.000799999999998</v>
      </c>
      <c r="AE2931" s="6">
        <f t="shared" si="333"/>
        <v>2277.8519155844715</v>
      </c>
      <c r="AF2931" s="6">
        <f t="shared" si="334"/>
        <v>2277.8519155844715</v>
      </c>
      <c r="AG2931" s="6">
        <f>VLOOKUP(Table1[[#This Row],[PracticeCode]],$AP$3:$AS$345,4,FALSE)</f>
        <v>2277.8519155844715</v>
      </c>
      <c r="AH2931" s="27">
        <f t="shared" si="335"/>
        <v>165523.90586580493</v>
      </c>
      <c r="AI2931" s="6">
        <f t="shared" si="337"/>
        <v>0</v>
      </c>
    </row>
    <row r="2932" spans="1:35" x14ac:dyDescent="0.35">
      <c r="A2932" t="str">
        <f t="shared" si="336"/>
        <v>SUNRISE MEDICAL CENTRESouth SouthallEalingE85656Aug5</v>
      </c>
      <c r="B2932" s="41" t="s">
        <v>567</v>
      </c>
      <c r="C2932" s="41" t="s">
        <v>453</v>
      </c>
      <c r="D2932" s="41" t="s">
        <v>12</v>
      </c>
      <c r="E2932" s="41" t="s">
        <v>301</v>
      </c>
      <c r="F2932" s="41" t="s">
        <v>301</v>
      </c>
      <c r="G2932" s="41" t="s">
        <v>760</v>
      </c>
      <c r="H2932" s="41">
        <v>5</v>
      </c>
      <c r="I2932" s="41">
        <v>5061.89314574327</v>
      </c>
      <c r="J2932" s="41">
        <v>1453</v>
      </c>
      <c r="K2932" s="41">
        <v>462</v>
      </c>
      <c r="L2932" s="41">
        <v>26.880499999999998</v>
      </c>
      <c r="M2932" s="41">
        <v>8.5469999999999988</v>
      </c>
      <c r="N2932" s="41">
        <v>2562</v>
      </c>
      <c r="O2932" s="41">
        <v>6</v>
      </c>
      <c r="P2932" s="41">
        <v>50.983800000000002</v>
      </c>
      <c r="Q2932" s="41">
        <v>0.11940000000000001</v>
      </c>
      <c r="R2932" s="41">
        <v>1915</v>
      </c>
      <c r="S2932" s="41">
        <v>34.278500000000001</v>
      </c>
      <c r="T2932" s="41">
        <v>1952</v>
      </c>
      <c r="U2932" s="41">
        <v>42.944000000000003</v>
      </c>
      <c r="V2932" s="41">
        <v>3830</v>
      </c>
      <c r="W2932" s="41">
        <v>69.705999999999989</v>
      </c>
      <c r="X2932" s="41">
        <v>4520</v>
      </c>
      <c r="Y2932" s="41">
        <v>94.047200000000004</v>
      </c>
      <c r="Z2932" s="6">
        <f>0</f>
        <v>0</v>
      </c>
      <c r="AA2932" s="6">
        <f t="shared" si="331"/>
        <v>69.705999999999989</v>
      </c>
      <c r="AB2932">
        <f>IF(ISBLANK(Table1[[#This Row],[FY2425_Cost]])=TRUE,#N/A,Table1[[#This Row],[FY2425_Cost]])</f>
        <v>94.047200000000004</v>
      </c>
      <c r="AC2932" s="6">
        <f t="shared" si="332"/>
        <v>24.341200000000015</v>
      </c>
      <c r="AD2932" s="6">
        <f>SUMIFS($AB$3:AB2932,$B$3:B2932,B2932)</f>
        <v>179.048</v>
      </c>
      <c r="AE2932" s="6">
        <f t="shared" si="333"/>
        <v>2277.8519155844715</v>
      </c>
      <c r="AF2932" s="6">
        <f t="shared" si="334"/>
        <v>2277.8519155844715</v>
      </c>
      <c r="AG2932" s="6">
        <f>VLOOKUP(Table1[[#This Row],[PracticeCode]],$AP$3:$AS$345,4,FALSE)</f>
        <v>2277.8519155844715</v>
      </c>
      <c r="AH2932" s="27">
        <f t="shared" si="335"/>
        <v>165523.90586580493</v>
      </c>
      <c r="AI2932" s="6">
        <f t="shared" si="337"/>
        <v>0</v>
      </c>
    </row>
    <row r="2933" spans="1:35" x14ac:dyDescent="0.35">
      <c r="A2933" t="str">
        <f t="shared" si="336"/>
        <v>SUNRISE MEDICAL CENTRESouth SouthallEalingE85656Dec9</v>
      </c>
      <c r="B2933" s="41" t="s">
        <v>567</v>
      </c>
      <c r="C2933" s="41" t="s">
        <v>453</v>
      </c>
      <c r="D2933" s="41" t="s">
        <v>12</v>
      </c>
      <c r="E2933" s="41" t="s">
        <v>301</v>
      </c>
      <c r="F2933" s="41" t="s">
        <v>301</v>
      </c>
      <c r="G2933" s="41" t="s">
        <v>764</v>
      </c>
      <c r="H2933" s="41">
        <v>9</v>
      </c>
      <c r="I2933" s="41">
        <v>5061.89314574327</v>
      </c>
      <c r="J2933" s="41">
        <v>1884</v>
      </c>
      <c r="K2933" s="41">
        <v>324</v>
      </c>
      <c r="L2933" s="41">
        <v>37.491600000000005</v>
      </c>
      <c r="M2933" s="41">
        <v>6.4476000000000004</v>
      </c>
      <c r="N2933" s="41"/>
      <c r="O2933" s="41"/>
      <c r="P2933" s="41"/>
      <c r="Q2933" s="41"/>
      <c r="R2933" s="41">
        <v>1370</v>
      </c>
      <c r="S2933" s="41">
        <v>24.523</v>
      </c>
      <c r="T2933" s="41"/>
      <c r="U2933" s="41"/>
      <c r="V2933" s="41">
        <v>3578</v>
      </c>
      <c r="W2933" s="41">
        <v>68.46220000000001</v>
      </c>
      <c r="X2933" s="41"/>
      <c r="Y2933" s="41"/>
      <c r="Z2933" s="6">
        <f>0</f>
        <v>0</v>
      </c>
      <c r="AA2933" s="6">
        <f t="shared" si="331"/>
        <v>68.46220000000001</v>
      </c>
      <c r="AB2933" t="e">
        <f>IF(ISBLANK(Table1[[#This Row],[FY2425_Cost]])=TRUE,#N/A,Table1[[#This Row],[FY2425_Cost]])</f>
        <v>#N/A</v>
      </c>
      <c r="AC2933" s="6" t="e">
        <f t="shared" si="332"/>
        <v>#N/A</v>
      </c>
      <c r="AD2933" s="6" t="e">
        <f>SUMIFS($AB$3:AB2933,$B$3:B2933,B2933)</f>
        <v>#N/A</v>
      </c>
      <c r="AE2933" s="6">
        <f t="shared" si="333"/>
        <v>2277.8519155844715</v>
      </c>
      <c r="AF2933" s="6">
        <f t="shared" si="334"/>
        <v>2277.8519155844715</v>
      </c>
      <c r="AG2933" s="6">
        <f>VLOOKUP(Table1[[#This Row],[PracticeCode]],$AP$3:$AS$345,4,FALSE)</f>
        <v>2277.8519155844715</v>
      </c>
      <c r="AH2933" s="27">
        <f t="shared" si="335"/>
        <v>165523.90586580493</v>
      </c>
      <c r="AI2933" s="6" t="e">
        <f t="shared" si="337"/>
        <v>#N/A</v>
      </c>
    </row>
    <row r="2934" spans="1:35" x14ac:dyDescent="0.35">
      <c r="A2934" t="str">
        <f t="shared" si="336"/>
        <v>SUNRISE MEDICAL CENTRESouth SouthallEalingE85656Feb11</v>
      </c>
      <c r="B2934" s="41" t="s">
        <v>567</v>
      </c>
      <c r="C2934" s="41" t="s">
        <v>453</v>
      </c>
      <c r="D2934" s="41" t="s">
        <v>12</v>
      </c>
      <c r="E2934" s="41" t="s">
        <v>301</v>
      </c>
      <c r="F2934" s="41" t="s">
        <v>301</v>
      </c>
      <c r="G2934" s="41" t="s">
        <v>766</v>
      </c>
      <c r="H2934" s="41">
        <v>11</v>
      </c>
      <c r="I2934" s="41">
        <v>5061.89314574327</v>
      </c>
      <c r="J2934" s="41">
        <v>2332</v>
      </c>
      <c r="K2934" s="41">
        <v>335</v>
      </c>
      <c r="L2934" s="41">
        <v>46.406800000000004</v>
      </c>
      <c r="M2934" s="41">
        <v>6.6665000000000001</v>
      </c>
      <c r="N2934" s="41"/>
      <c r="O2934" s="41"/>
      <c r="P2934" s="41"/>
      <c r="Q2934" s="41"/>
      <c r="R2934" s="41">
        <v>1588</v>
      </c>
      <c r="S2934" s="41">
        <v>28.4252</v>
      </c>
      <c r="T2934" s="41"/>
      <c r="U2934" s="41"/>
      <c r="V2934" s="41">
        <v>4255</v>
      </c>
      <c r="W2934" s="41">
        <v>81.498500000000007</v>
      </c>
      <c r="X2934" s="41"/>
      <c r="Y2934" s="41"/>
      <c r="Z2934" s="6">
        <f>0</f>
        <v>0</v>
      </c>
      <c r="AA2934" s="6">
        <f t="shared" si="331"/>
        <v>81.498500000000007</v>
      </c>
      <c r="AB2934" t="e">
        <f>IF(ISBLANK(Table1[[#This Row],[FY2425_Cost]])=TRUE,#N/A,Table1[[#This Row],[FY2425_Cost]])</f>
        <v>#N/A</v>
      </c>
      <c r="AC2934" s="6" t="e">
        <f t="shared" si="332"/>
        <v>#N/A</v>
      </c>
      <c r="AD2934" s="6" t="e">
        <f>SUMIFS($AB$3:AB2934,$B$3:B2934,B2934)</f>
        <v>#N/A</v>
      </c>
      <c r="AE2934" s="6">
        <f t="shared" si="333"/>
        <v>2277.8519155844715</v>
      </c>
      <c r="AF2934" s="6">
        <f t="shared" si="334"/>
        <v>2277.8519155844715</v>
      </c>
      <c r="AG2934" s="6">
        <f>VLOOKUP(Table1[[#This Row],[PracticeCode]],$AP$3:$AS$345,4,FALSE)</f>
        <v>2277.8519155844715</v>
      </c>
      <c r="AH2934" s="27">
        <f t="shared" si="335"/>
        <v>165523.90586580493</v>
      </c>
      <c r="AI2934" s="6" t="e">
        <f t="shared" si="337"/>
        <v>#N/A</v>
      </c>
    </row>
    <row r="2935" spans="1:35" x14ac:dyDescent="0.35">
      <c r="A2935" t="str">
        <f t="shared" si="336"/>
        <v>SUNRISE MEDICAL CENTRESouth SouthallEalingE85656Jan10</v>
      </c>
      <c r="B2935" s="41" t="s">
        <v>567</v>
      </c>
      <c r="C2935" s="41" t="s">
        <v>453</v>
      </c>
      <c r="D2935" s="41" t="s">
        <v>12</v>
      </c>
      <c r="E2935" s="41" t="s">
        <v>301</v>
      </c>
      <c r="F2935" s="41" t="s">
        <v>301</v>
      </c>
      <c r="G2935" s="41" t="s">
        <v>765</v>
      </c>
      <c r="H2935" s="41">
        <v>10</v>
      </c>
      <c r="I2935" s="41">
        <v>5061.89314574327</v>
      </c>
      <c r="J2935" s="41">
        <v>2830</v>
      </c>
      <c r="K2935" s="41">
        <v>356</v>
      </c>
      <c r="L2935" s="41">
        <v>56.317</v>
      </c>
      <c r="M2935" s="41">
        <v>7.0844000000000005</v>
      </c>
      <c r="N2935" s="41"/>
      <c r="O2935" s="41"/>
      <c r="P2935" s="41"/>
      <c r="Q2935" s="41"/>
      <c r="R2935" s="41">
        <v>2540</v>
      </c>
      <c r="S2935" s="41">
        <v>45.466000000000001</v>
      </c>
      <c r="T2935" s="41"/>
      <c r="U2935" s="41"/>
      <c r="V2935" s="41">
        <v>5726</v>
      </c>
      <c r="W2935" s="41">
        <v>108.8674</v>
      </c>
      <c r="X2935" s="41"/>
      <c r="Y2935" s="41"/>
      <c r="Z2935" s="6">
        <f>0</f>
        <v>0</v>
      </c>
      <c r="AA2935" s="6">
        <f t="shared" ref="AA2935:AA2998" si="338">IFERROR(W2935*1,#N/A)</f>
        <v>108.8674</v>
      </c>
      <c r="AB2935" t="e">
        <f>IF(ISBLANK(Table1[[#This Row],[FY2425_Cost]])=TRUE,#N/A,Table1[[#This Row],[FY2425_Cost]])</f>
        <v>#N/A</v>
      </c>
      <c r="AC2935" s="6" t="e">
        <f t="shared" ref="AC2935:AC2998" si="339">AB2935-AA2935</f>
        <v>#N/A</v>
      </c>
      <c r="AD2935" s="6" t="e">
        <f>SUMIFS($AB$3:AB2935,$B$3:B2935,B2935)</f>
        <v>#N/A</v>
      </c>
      <c r="AE2935" s="6">
        <f t="shared" ref="AE2935:AE2998" si="340">IFERROR(I2935*$AE$1,#N/A)</f>
        <v>2277.8519155844715</v>
      </c>
      <c r="AF2935" s="6">
        <f t="shared" ref="AF2935:AF2998" si="341">AE2935+Z2935</f>
        <v>2277.8519155844715</v>
      </c>
      <c r="AG2935" s="6">
        <f>VLOOKUP(Table1[[#This Row],[PracticeCode]],$AP$3:$AS$345,4,FALSE)</f>
        <v>2277.8519155844715</v>
      </c>
      <c r="AH2935" s="27">
        <f t="shared" ref="AH2935:AH2998" si="342">IFERROR(I2935*$AH$1,#N/A)</f>
        <v>165523.90586580493</v>
      </c>
      <c r="AI2935" s="6" t="e">
        <f t="shared" si="337"/>
        <v>#N/A</v>
      </c>
    </row>
    <row r="2936" spans="1:35" x14ac:dyDescent="0.35">
      <c r="A2936" t="str">
        <f t="shared" si="336"/>
        <v>SUNRISE MEDICAL CENTRESouth SouthallEalingE85656Jul4</v>
      </c>
      <c r="B2936" s="41" t="s">
        <v>567</v>
      </c>
      <c r="C2936" s="41" t="s">
        <v>453</v>
      </c>
      <c r="D2936" s="41" t="s">
        <v>12</v>
      </c>
      <c r="E2936" s="41" t="s">
        <v>301</v>
      </c>
      <c r="F2936" s="41" t="s">
        <v>301</v>
      </c>
      <c r="G2936" s="41" t="s">
        <v>759</v>
      </c>
      <c r="H2936" s="41">
        <v>4</v>
      </c>
      <c r="I2936" s="41">
        <v>5061.89314574327</v>
      </c>
      <c r="J2936" s="41">
        <v>1325</v>
      </c>
      <c r="K2936" s="41">
        <v>395</v>
      </c>
      <c r="L2936" s="41">
        <v>24.512499999999999</v>
      </c>
      <c r="M2936" s="41">
        <v>7.3074999999999992</v>
      </c>
      <c r="N2936" s="41">
        <v>3342</v>
      </c>
      <c r="O2936" s="41">
        <v>385</v>
      </c>
      <c r="P2936" s="41">
        <v>66.505800000000008</v>
      </c>
      <c r="Q2936" s="41">
        <v>7.6615000000000002</v>
      </c>
      <c r="R2936" s="41">
        <v>2004</v>
      </c>
      <c r="S2936" s="41">
        <v>35.871600000000001</v>
      </c>
      <c r="T2936" s="41">
        <v>1879</v>
      </c>
      <c r="U2936" s="41">
        <v>41.338000000000001</v>
      </c>
      <c r="V2936" s="41">
        <v>3724</v>
      </c>
      <c r="W2936" s="41">
        <v>67.691599999999994</v>
      </c>
      <c r="X2936" s="41">
        <v>5606</v>
      </c>
      <c r="Y2936" s="41">
        <v>115.50530000000001</v>
      </c>
      <c r="Z2936" s="6">
        <f>0</f>
        <v>0</v>
      </c>
      <c r="AA2936" s="6">
        <f t="shared" si="338"/>
        <v>67.691599999999994</v>
      </c>
      <c r="AB2936">
        <f>IF(ISBLANK(Table1[[#This Row],[FY2425_Cost]])=TRUE,#N/A,Table1[[#This Row],[FY2425_Cost]])</f>
        <v>115.50530000000001</v>
      </c>
      <c r="AC2936" s="6">
        <f t="shared" si="339"/>
        <v>47.813700000000011</v>
      </c>
      <c r="AD2936" s="6" t="e">
        <f>SUMIFS($AB$3:AB2936,$B$3:B2936,B2936)</f>
        <v>#N/A</v>
      </c>
      <c r="AE2936" s="6">
        <f t="shared" si="340"/>
        <v>2277.8519155844715</v>
      </c>
      <c r="AF2936" s="6">
        <f t="shared" si="341"/>
        <v>2277.8519155844715</v>
      </c>
      <c r="AG2936" s="6">
        <f>VLOOKUP(Table1[[#This Row],[PracticeCode]],$AP$3:$AS$345,4,FALSE)</f>
        <v>2277.8519155844715</v>
      </c>
      <c r="AH2936" s="27">
        <f t="shared" si="342"/>
        <v>165523.90586580493</v>
      </c>
      <c r="AI2936" s="6" t="e">
        <f t="shared" si="337"/>
        <v>#N/A</v>
      </c>
    </row>
    <row r="2937" spans="1:35" x14ac:dyDescent="0.35">
      <c r="A2937" t="str">
        <f t="shared" si="336"/>
        <v>SUNRISE MEDICAL CENTRESouth SouthallEalingE85656Jun3</v>
      </c>
      <c r="B2937" s="41" t="s">
        <v>567</v>
      </c>
      <c r="C2937" s="41" t="s">
        <v>453</v>
      </c>
      <c r="D2937" s="41" t="s">
        <v>12</v>
      </c>
      <c r="E2937" s="41" t="s">
        <v>301</v>
      </c>
      <c r="F2937" s="41" t="s">
        <v>301</v>
      </c>
      <c r="G2937" s="41" t="s">
        <v>758</v>
      </c>
      <c r="H2937" s="41">
        <v>3</v>
      </c>
      <c r="I2937" s="41">
        <v>5061.89314574327</v>
      </c>
      <c r="J2937" s="41">
        <v>2515</v>
      </c>
      <c r="K2937" s="41">
        <v>582</v>
      </c>
      <c r="L2937" s="41">
        <v>46.527499999999996</v>
      </c>
      <c r="M2937" s="41">
        <v>10.766999999999999</v>
      </c>
      <c r="N2937" s="41">
        <v>3256</v>
      </c>
      <c r="O2937" s="41">
        <v>0</v>
      </c>
      <c r="P2937" s="41">
        <v>64.79440000000001</v>
      </c>
      <c r="Q2937" s="41">
        <v>0</v>
      </c>
      <c r="R2937" s="41">
        <v>1899</v>
      </c>
      <c r="S2937" s="41">
        <v>33.992100000000001</v>
      </c>
      <c r="T2937" s="41">
        <v>1635</v>
      </c>
      <c r="U2937" s="41">
        <v>35.97</v>
      </c>
      <c r="V2937" s="41">
        <v>4996</v>
      </c>
      <c r="W2937" s="41">
        <v>91.286599999999993</v>
      </c>
      <c r="X2937" s="41">
        <v>4891</v>
      </c>
      <c r="Y2937" s="41">
        <v>100.76440000000001</v>
      </c>
      <c r="Z2937" s="6">
        <f>0</f>
        <v>0</v>
      </c>
      <c r="AA2937" s="6">
        <f t="shared" si="338"/>
        <v>91.286599999999993</v>
      </c>
      <c r="AB2937">
        <f>IF(ISBLANK(Table1[[#This Row],[FY2425_Cost]])=TRUE,#N/A,Table1[[#This Row],[FY2425_Cost]])</f>
        <v>100.76440000000001</v>
      </c>
      <c r="AC2937" s="6">
        <f t="shared" si="339"/>
        <v>9.4778000000000162</v>
      </c>
      <c r="AD2937" s="6" t="e">
        <f>SUMIFS($AB$3:AB2937,$B$3:B2937,B2937)</f>
        <v>#N/A</v>
      </c>
      <c r="AE2937" s="6">
        <f t="shared" si="340"/>
        <v>2277.8519155844715</v>
      </c>
      <c r="AF2937" s="6">
        <f t="shared" si="341"/>
        <v>2277.8519155844715</v>
      </c>
      <c r="AG2937" s="6">
        <f>VLOOKUP(Table1[[#This Row],[PracticeCode]],$AP$3:$AS$345,4,FALSE)</f>
        <v>2277.8519155844715</v>
      </c>
      <c r="AH2937" s="27">
        <f t="shared" si="342"/>
        <v>165523.90586580493</v>
      </c>
      <c r="AI2937" s="6" t="e">
        <f t="shared" si="337"/>
        <v>#N/A</v>
      </c>
    </row>
    <row r="2938" spans="1:35" x14ac:dyDescent="0.35">
      <c r="A2938" t="str">
        <f t="shared" si="336"/>
        <v>SUNRISE MEDICAL CENTRESouth SouthallEalingE85656Mar12</v>
      </c>
      <c r="B2938" s="41" t="s">
        <v>567</v>
      </c>
      <c r="C2938" s="41" t="s">
        <v>453</v>
      </c>
      <c r="D2938" s="41" t="s">
        <v>12</v>
      </c>
      <c r="E2938" s="41" t="s">
        <v>301</v>
      </c>
      <c r="F2938" s="41" t="s">
        <v>301</v>
      </c>
      <c r="G2938" s="41" t="s">
        <v>767</v>
      </c>
      <c r="H2938" s="41">
        <v>12</v>
      </c>
      <c r="I2938" s="41">
        <v>5061.89314574327</v>
      </c>
      <c r="J2938" s="41">
        <v>2101</v>
      </c>
      <c r="K2938" s="41">
        <v>2</v>
      </c>
      <c r="L2938" s="41">
        <v>41.809899999999999</v>
      </c>
      <c r="M2938" s="41">
        <v>3.9800000000000002E-2</v>
      </c>
      <c r="N2938" s="41"/>
      <c r="O2938" s="41"/>
      <c r="P2938" s="41"/>
      <c r="Q2938" s="41"/>
      <c r="R2938" s="41">
        <v>1607</v>
      </c>
      <c r="S2938" s="41">
        <v>28.7653</v>
      </c>
      <c r="T2938" s="41"/>
      <c r="U2938" s="41"/>
      <c r="V2938" s="41">
        <v>3710</v>
      </c>
      <c r="W2938" s="41">
        <v>70.614999999999995</v>
      </c>
      <c r="X2938" s="41"/>
      <c r="Y2938" s="41"/>
      <c r="Z2938" s="6">
        <f>0</f>
        <v>0</v>
      </c>
      <c r="AA2938" s="6">
        <f t="shared" si="338"/>
        <v>70.614999999999995</v>
      </c>
      <c r="AB2938" t="e">
        <f>IF(ISBLANK(Table1[[#This Row],[FY2425_Cost]])=TRUE,#N/A,Table1[[#This Row],[FY2425_Cost]])</f>
        <v>#N/A</v>
      </c>
      <c r="AC2938" s="6" t="e">
        <f t="shared" si="339"/>
        <v>#N/A</v>
      </c>
      <c r="AD2938" s="6" t="e">
        <f>SUMIFS($AB$3:AB2938,$B$3:B2938,B2938)</f>
        <v>#N/A</v>
      </c>
      <c r="AE2938" s="6">
        <f t="shared" si="340"/>
        <v>2277.8519155844715</v>
      </c>
      <c r="AF2938" s="6">
        <f t="shared" si="341"/>
        <v>2277.8519155844715</v>
      </c>
      <c r="AG2938" s="6">
        <f>VLOOKUP(Table1[[#This Row],[PracticeCode]],$AP$3:$AS$345,4,FALSE)</f>
        <v>2277.8519155844715</v>
      </c>
      <c r="AH2938" s="27">
        <f t="shared" si="342"/>
        <v>165523.90586580493</v>
      </c>
      <c r="AI2938" s="6" t="e">
        <f t="shared" si="337"/>
        <v>#N/A</v>
      </c>
    </row>
    <row r="2939" spans="1:35" x14ac:dyDescent="0.35">
      <c r="A2939" t="str">
        <f t="shared" si="336"/>
        <v>SUNRISE MEDICAL CENTRESouth SouthallEalingE85656May2</v>
      </c>
      <c r="B2939" s="41" t="s">
        <v>567</v>
      </c>
      <c r="C2939" s="41" t="s">
        <v>453</v>
      </c>
      <c r="D2939" s="41" t="s">
        <v>12</v>
      </c>
      <c r="E2939" s="41" t="s">
        <v>301</v>
      </c>
      <c r="F2939" s="41" t="s">
        <v>301</v>
      </c>
      <c r="G2939" s="41" t="s">
        <v>757</v>
      </c>
      <c r="H2939" s="41">
        <v>2</v>
      </c>
      <c r="I2939" s="41">
        <v>5061.89314574327</v>
      </c>
      <c r="J2939" s="41">
        <v>1211</v>
      </c>
      <c r="K2939" s="41">
        <v>0</v>
      </c>
      <c r="L2939" s="41">
        <v>22.403499999999998</v>
      </c>
      <c r="M2939" s="41">
        <v>0</v>
      </c>
      <c r="N2939" s="41">
        <v>2066</v>
      </c>
      <c r="O2939" s="41">
        <v>0</v>
      </c>
      <c r="P2939" s="41">
        <v>41.113399999999999</v>
      </c>
      <c r="Q2939" s="41">
        <v>0</v>
      </c>
      <c r="R2939" s="41">
        <v>1415</v>
      </c>
      <c r="S2939" s="41">
        <v>25.328499999999998</v>
      </c>
      <c r="T2939" s="41">
        <v>1654</v>
      </c>
      <c r="U2939" s="41">
        <v>36.387999999999998</v>
      </c>
      <c r="V2939" s="41">
        <v>2626</v>
      </c>
      <c r="W2939" s="41">
        <v>47.731999999999999</v>
      </c>
      <c r="X2939" s="41">
        <v>3720</v>
      </c>
      <c r="Y2939" s="41">
        <v>77.50139999999999</v>
      </c>
      <c r="Z2939" s="6">
        <f>0</f>
        <v>0</v>
      </c>
      <c r="AA2939" s="6">
        <f t="shared" si="338"/>
        <v>47.731999999999999</v>
      </c>
      <c r="AB2939">
        <f>IF(ISBLANK(Table1[[#This Row],[FY2425_Cost]])=TRUE,#N/A,Table1[[#This Row],[FY2425_Cost]])</f>
        <v>77.50139999999999</v>
      </c>
      <c r="AC2939" s="6">
        <f t="shared" si="339"/>
        <v>29.76939999999999</v>
      </c>
      <c r="AD2939" s="6" t="e">
        <f>SUMIFS($AB$3:AB2939,$B$3:B2939,B2939)</f>
        <v>#N/A</v>
      </c>
      <c r="AE2939" s="6">
        <f t="shared" si="340"/>
        <v>2277.8519155844715</v>
      </c>
      <c r="AF2939" s="6">
        <f t="shared" si="341"/>
        <v>2277.8519155844715</v>
      </c>
      <c r="AG2939" s="6">
        <f>VLOOKUP(Table1[[#This Row],[PracticeCode]],$AP$3:$AS$345,4,FALSE)</f>
        <v>2277.8519155844715</v>
      </c>
      <c r="AH2939" s="27">
        <f t="shared" si="342"/>
        <v>165523.90586580493</v>
      </c>
      <c r="AI2939" s="6" t="e">
        <f t="shared" si="337"/>
        <v>#N/A</v>
      </c>
    </row>
    <row r="2940" spans="1:35" x14ac:dyDescent="0.35">
      <c r="A2940" t="str">
        <f t="shared" si="336"/>
        <v>SUNRISE MEDICAL CENTRESouth SouthallEalingE85656Nov8</v>
      </c>
      <c r="B2940" s="41" t="s">
        <v>567</v>
      </c>
      <c r="C2940" s="41" t="s">
        <v>453</v>
      </c>
      <c r="D2940" s="41" t="s">
        <v>12</v>
      </c>
      <c r="E2940" s="41" t="s">
        <v>301</v>
      </c>
      <c r="F2940" s="41" t="s">
        <v>301</v>
      </c>
      <c r="G2940" s="41" t="s">
        <v>763</v>
      </c>
      <c r="H2940" s="41">
        <v>8</v>
      </c>
      <c r="I2940" s="41">
        <v>5061.89314574327</v>
      </c>
      <c r="J2940" s="41">
        <v>1313</v>
      </c>
      <c r="K2940" s="41">
        <v>7</v>
      </c>
      <c r="L2940" s="41">
        <v>26.128700000000002</v>
      </c>
      <c r="M2940" s="41">
        <v>0.13930000000000001</v>
      </c>
      <c r="N2940" s="41"/>
      <c r="O2940" s="41"/>
      <c r="P2940" s="41"/>
      <c r="Q2940" s="41"/>
      <c r="R2940" s="41">
        <v>1863</v>
      </c>
      <c r="S2940" s="41">
        <v>33.347700000000003</v>
      </c>
      <c r="T2940" s="41"/>
      <c r="U2940" s="41"/>
      <c r="V2940" s="41">
        <v>3183</v>
      </c>
      <c r="W2940" s="41">
        <v>59.615700000000004</v>
      </c>
      <c r="X2940" s="41"/>
      <c r="Y2940" s="41"/>
      <c r="Z2940" s="6">
        <f>0</f>
        <v>0</v>
      </c>
      <c r="AA2940" s="6">
        <f t="shared" si="338"/>
        <v>59.615700000000004</v>
      </c>
      <c r="AB2940" t="e">
        <f>IF(ISBLANK(Table1[[#This Row],[FY2425_Cost]])=TRUE,#N/A,Table1[[#This Row],[FY2425_Cost]])</f>
        <v>#N/A</v>
      </c>
      <c r="AC2940" s="6" t="e">
        <f t="shared" si="339"/>
        <v>#N/A</v>
      </c>
      <c r="AD2940" s="6" t="e">
        <f>SUMIFS($AB$3:AB2940,$B$3:B2940,B2940)</f>
        <v>#N/A</v>
      </c>
      <c r="AE2940" s="6">
        <f t="shared" si="340"/>
        <v>2277.8519155844715</v>
      </c>
      <c r="AF2940" s="6">
        <f t="shared" si="341"/>
        <v>2277.8519155844715</v>
      </c>
      <c r="AG2940" s="6">
        <f>VLOOKUP(Table1[[#This Row],[PracticeCode]],$AP$3:$AS$345,4,FALSE)</f>
        <v>2277.8519155844715</v>
      </c>
      <c r="AH2940" s="27">
        <f t="shared" si="342"/>
        <v>165523.90586580493</v>
      </c>
      <c r="AI2940" s="6" t="e">
        <f t="shared" si="337"/>
        <v>#N/A</v>
      </c>
    </row>
    <row r="2941" spans="1:35" x14ac:dyDescent="0.35">
      <c r="A2941" t="str">
        <f t="shared" si="336"/>
        <v>SUNRISE MEDICAL CENTRESouth SouthallEalingE85656Oct7</v>
      </c>
      <c r="B2941" s="41" t="s">
        <v>567</v>
      </c>
      <c r="C2941" s="41" t="s">
        <v>453</v>
      </c>
      <c r="D2941" s="41" t="s">
        <v>12</v>
      </c>
      <c r="E2941" s="41" t="s">
        <v>301</v>
      </c>
      <c r="F2941" s="41" t="s">
        <v>301</v>
      </c>
      <c r="G2941" s="41" t="s">
        <v>762</v>
      </c>
      <c r="H2941" s="41">
        <v>7</v>
      </c>
      <c r="I2941" s="41">
        <v>5061.89314574327</v>
      </c>
      <c r="J2941" s="41">
        <v>2058</v>
      </c>
      <c r="K2941" s="41">
        <v>121</v>
      </c>
      <c r="L2941" s="41">
        <v>40.9542</v>
      </c>
      <c r="M2941" s="41">
        <v>2.4079000000000002</v>
      </c>
      <c r="N2941" s="41">
        <v>0</v>
      </c>
      <c r="O2941" s="41">
        <v>1820</v>
      </c>
      <c r="P2941" s="41">
        <v>0</v>
      </c>
      <c r="Q2941" s="41">
        <v>40.949999999999996</v>
      </c>
      <c r="R2941" s="41">
        <v>2016</v>
      </c>
      <c r="S2941" s="41">
        <v>36.086399999999998</v>
      </c>
      <c r="T2941" s="41">
        <v>3438</v>
      </c>
      <c r="U2941" s="41">
        <v>75.635999999999996</v>
      </c>
      <c r="V2941" s="41">
        <v>4195</v>
      </c>
      <c r="W2941" s="41">
        <v>79.448499999999996</v>
      </c>
      <c r="X2941" s="41">
        <v>5258</v>
      </c>
      <c r="Y2941" s="41">
        <v>116.58599999999998</v>
      </c>
      <c r="Z2941" s="6">
        <f>0</f>
        <v>0</v>
      </c>
      <c r="AA2941" s="6">
        <f t="shared" si="338"/>
        <v>79.448499999999996</v>
      </c>
      <c r="AB2941">
        <f>IF(ISBLANK(Table1[[#This Row],[FY2425_Cost]])=TRUE,#N/A,Table1[[#This Row],[FY2425_Cost]])</f>
        <v>116.58599999999998</v>
      </c>
      <c r="AC2941" s="6">
        <f t="shared" si="339"/>
        <v>37.137499999999989</v>
      </c>
      <c r="AD2941" s="6" t="e">
        <f>SUMIFS($AB$3:AB2941,$B$3:B2941,B2941)</f>
        <v>#N/A</v>
      </c>
      <c r="AE2941" s="6">
        <f t="shared" si="340"/>
        <v>2277.8519155844715</v>
      </c>
      <c r="AF2941" s="6">
        <f t="shared" si="341"/>
        <v>2277.8519155844715</v>
      </c>
      <c r="AG2941" s="6">
        <f>VLOOKUP(Table1[[#This Row],[PracticeCode]],$AP$3:$AS$345,4,FALSE)</f>
        <v>2277.8519155844715</v>
      </c>
      <c r="AH2941" s="27">
        <f t="shared" si="342"/>
        <v>165523.90586580493</v>
      </c>
      <c r="AI2941" s="6" t="e">
        <f t="shared" si="337"/>
        <v>#N/A</v>
      </c>
    </row>
    <row r="2942" spans="1:35" x14ac:dyDescent="0.35">
      <c r="A2942" t="str">
        <f t="shared" si="336"/>
        <v>SUNRISE MEDICAL CENTRESouth SouthallEalingE85656Sep6</v>
      </c>
      <c r="B2942" s="41" t="s">
        <v>567</v>
      </c>
      <c r="C2942" s="41" t="s">
        <v>453</v>
      </c>
      <c r="D2942" s="41" t="s">
        <v>12</v>
      </c>
      <c r="E2942" s="41" t="s">
        <v>301</v>
      </c>
      <c r="F2942" s="41" t="s">
        <v>301</v>
      </c>
      <c r="G2942" s="41" t="s">
        <v>761</v>
      </c>
      <c r="H2942" s="41">
        <v>6</v>
      </c>
      <c r="I2942" s="41">
        <v>5061.89314574327</v>
      </c>
      <c r="J2942" s="41">
        <v>4127</v>
      </c>
      <c r="K2942" s="41">
        <v>2859</v>
      </c>
      <c r="L2942" s="41">
        <v>82.127300000000005</v>
      </c>
      <c r="M2942" s="41">
        <v>56.894100000000002</v>
      </c>
      <c r="N2942" s="41">
        <v>2878</v>
      </c>
      <c r="O2942" s="41">
        <v>3932</v>
      </c>
      <c r="P2942" s="41">
        <v>64.754999999999995</v>
      </c>
      <c r="Q2942" s="41">
        <v>88.47</v>
      </c>
      <c r="R2942" s="41">
        <v>2342</v>
      </c>
      <c r="S2942" s="41">
        <v>41.921799999999998</v>
      </c>
      <c r="T2942" s="41">
        <v>2636</v>
      </c>
      <c r="U2942" s="41">
        <v>57.991999999999997</v>
      </c>
      <c r="V2942" s="41">
        <v>9328</v>
      </c>
      <c r="W2942" s="41">
        <v>180.94319999999999</v>
      </c>
      <c r="X2942" s="41">
        <v>9446</v>
      </c>
      <c r="Y2942" s="41">
        <v>211.21699999999998</v>
      </c>
      <c r="Z2942" s="6">
        <f>0</f>
        <v>0</v>
      </c>
      <c r="AA2942" s="6">
        <f t="shared" si="338"/>
        <v>180.94319999999999</v>
      </c>
      <c r="AB2942">
        <f>IF(ISBLANK(Table1[[#This Row],[FY2425_Cost]])=TRUE,#N/A,Table1[[#This Row],[FY2425_Cost]])</f>
        <v>211.21699999999998</v>
      </c>
      <c r="AC2942" s="6">
        <f t="shared" si="339"/>
        <v>30.273799999999994</v>
      </c>
      <c r="AD2942" s="6" t="e">
        <f>SUMIFS($AB$3:AB2942,$B$3:B2942,B2942)</f>
        <v>#N/A</v>
      </c>
      <c r="AE2942" s="6">
        <f t="shared" si="340"/>
        <v>2277.8519155844715</v>
      </c>
      <c r="AF2942" s="6">
        <f t="shared" si="341"/>
        <v>2277.8519155844715</v>
      </c>
      <c r="AG2942" s="6">
        <f>VLOOKUP(Table1[[#This Row],[PracticeCode]],$AP$3:$AS$345,4,FALSE)</f>
        <v>2277.8519155844715</v>
      </c>
      <c r="AH2942" s="27">
        <f t="shared" si="342"/>
        <v>165523.90586580493</v>
      </c>
      <c r="AI2942" s="6" t="e">
        <f t="shared" si="337"/>
        <v>#N/A</v>
      </c>
    </row>
    <row r="2943" spans="1:35" x14ac:dyDescent="0.35">
      <c r="A2943" t="str">
        <f t="shared" si="336"/>
        <v>THE ABBOTSBURY PRACTICECelandine Health and MetroCare PCNHillingdonE86022Apr1</v>
      </c>
      <c r="B2943" s="41" t="s">
        <v>633</v>
      </c>
      <c r="C2943" s="41" t="s">
        <v>485</v>
      </c>
      <c r="D2943" s="41" t="s">
        <v>8</v>
      </c>
      <c r="E2943" s="41" t="s">
        <v>302</v>
      </c>
      <c r="F2943" s="41" t="s">
        <v>302</v>
      </c>
      <c r="G2943" s="41" t="s">
        <v>756</v>
      </c>
      <c r="H2943" s="41">
        <v>1</v>
      </c>
      <c r="I2943" s="41">
        <v>5525.3614284373698</v>
      </c>
      <c r="J2943" s="41">
        <v>4863</v>
      </c>
      <c r="K2943" s="41">
        <v>53</v>
      </c>
      <c r="L2943" s="41">
        <v>89.965499999999992</v>
      </c>
      <c r="M2943" s="41">
        <v>0.98049999999999993</v>
      </c>
      <c r="N2943" s="41">
        <v>12839</v>
      </c>
      <c r="O2943" s="41">
        <v>540</v>
      </c>
      <c r="P2943" s="41">
        <v>255.49610000000001</v>
      </c>
      <c r="Q2943" s="41">
        <v>10.746</v>
      </c>
      <c r="R2943" s="41">
        <v>0</v>
      </c>
      <c r="S2943" s="41">
        <v>0</v>
      </c>
      <c r="T2943" s="41">
        <v>8</v>
      </c>
      <c r="U2943" s="41">
        <v>0.17599999999999999</v>
      </c>
      <c r="V2943" s="41">
        <v>4916</v>
      </c>
      <c r="W2943" s="41">
        <v>90.945999999999998</v>
      </c>
      <c r="X2943" s="41">
        <v>13387</v>
      </c>
      <c r="Y2943" s="41">
        <v>266.41809999999998</v>
      </c>
      <c r="Z2943" s="6">
        <f>0</f>
        <v>0</v>
      </c>
      <c r="AA2943" s="6">
        <f t="shared" si="338"/>
        <v>90.945999999999998</v>
      </c>
      <c r="AB2943">
        <f>IF(ISBLANK(Table1[[#This Row],[FY2425_Cost]])=TRUE,#N/A,Table1[[#This Row],[FY2425_Cost]])</f>
        <v>266.41809999999998</v>
      </c>
      <c r="AC2943" s="6">
        <f t="shared" si="339"/>
        <v>175.47209999999998</v>
      </c>
      <c r="AD2943" s="6">
        <f>SUMIFS($AB$3:AB2943,$B$3:B2943,B2943)</f>
        <v>266.41809999999998</v>
      </c>
      <c r="AE2943" s="6">
        <f t="shared" si="340"/>
        <v>2486.4126427968163</v>
      </c>
      <c r="AF2943" s="6">
        <f t="shared" si="341"/>
        <v>2486.4126427968163</v>
      </c>
      <c r="AG2943" s="6">
        <f>VLOOKUP(Table1[[#This Row],[PracticeCode]],$AP$3:$AS$345,4,FALSE)</f>
        <v>2486.4126427968163</v>
      </c>
      <c r="AH2943" s="27">
        <f t="shared" si="342"/>
        <v>180679.318709902</v>
      </c>
      <c r="AI2943" s="6">
        <f t="shared" si="337"/>
        <v>0</v>
      </c>
    </row>
    <row r="2944" spans="1:35" x14ac:dyDescent="0.35">
      <c r="A2944" t="str">
        <f t="shared" si="336"/>
        <v>THE ABBOTSBURY PRACTICECelandine Health and MetroCare PCNHillingdonE86022Aug5</v>
      </c>
      <c r="B2944" s="41" t="s">
        <v>633</v>
      </c>
      <c r="C2944" s="41" t="s">
        <v>485</v>
      </c>
      <c r="D2944" s="41" t="s">
        <v>8</v>
      </c>
      <c r="E2944" s="41" t="s">
        <v>302</v>
      </c>
      <c r="F2944" s="41" t="s">
        <v>302</v>
      </c>
      <c r="G2944" s="41" t="s">
        <v>760</v>
      </c>
      <c r="H2944" s="41">
        <v>5</v>
      </c>
      <c r="I2944" s="41">
        <v>5525.3614284373698</v>
      </c>
      <c r="J2944" s="41">
        <v>5140</v>
      </c>
      <c r="K2944" s="41">
        <v>681</v>
      </c>
      <c r="L2944" s="41">
        <v>95.089999999999989</v>
      </c>
      <c r="M2944" s="41">
        <v>12.5985</v>
      </c>
      <c r="N2944" s="41">
        <v>9878</v>
      </c>
      <c r="O2944" s="41">
        <v>445</v>
      </c>
      <c r="P2944" s="41">
        <v>196.57220000000001</v>
      </c>
      <c r="Q2944" s="41">
        <v>8.855500000000001</v>
      </c>
      <c r="R2944" s="41">
        <v>4</v>
      </c>
      <c r="S2944" s="41">
        <v>7.1599999999999997E-2</v>
      </c>
      <c r="T2944" s="41">
        <v>29</v>
      </c>
      <c r="U2944" s="41">
        <v>0.63800000000000001</v>
      </c>
      <c r="V2944" s="41">
        <v>5825</v>
      </c>
      <c r="W2944" s="41">
        <v>107.76009999999999</v>
      </c>
      <c r="X2944" s="41">
        <v>10352</v>
      </c>
      <c r="Y2944" s="41">
        <v>206.06570000000002</v>
      </c>
      <c r="Z2944" s="6">
        <f>0</f>
        <v>0</v>
      </c>
      <c r="AA2944" s="6">
        <f t="shared" si="338"/>
        <v>107.76009999999999</v>
      </c>
      <c r="AB2944">
        <f>IF(ISBLANK(Table1[[#This Row],[FY2425_Cost]])=TRUE,#N/A,Table1[[#This Row],[FY2425_Cost]])</f>
        <v>206.06570000000002</v>
      </c>
      <c r="AC2944" s="6">
        <f t="shared" si="339"/>
        <v>98.305600000000027</v>
      </c>
      <c r="AD2944" s="6">
        <f>SUMIFS($AB$3:AB2944,$B$3:B2944,B2944)</f>
        <v>472.48379999999997</v>
      </c>
      <c r="AE2944" s="6">
        <f t="shared" si="340"/>
        <v>2486.4126427968163</v>
      </c>
      <c r="AF2944" s="6">
        <f t="shared" si="341"/>
        <v>2486.4126427968163</v>
      </c>
      <c r="AG2944" s="6">
        <f>VLOOKUP(Table1[[#This Row],[PracticeCode]],$AP$3:$AS$345,4,FALSE)</f>
        <v>2486.4126427968163</v>
      </c>
      <c r="AH2944" s="27">
        <f t="shared" si="342"/>
        <v>180679.318709902</v>
      </c>
      <c r="AI2944" s="6">
        <f t="shared" si="337"/>
        <v>0</v>
      </c>
    </row>
    <row r="2945" spans="1:35" x14ac:dyDescent="0.35">
      <c r="A2945" t="str">
        <f t="shared" si="336"/>
        <v>THE ABBOTSBURY PRACTICECelandine Health and MetroCare PCNHillingdonE86022Dec9</v>
      </c>
      <c r="B2945" s="41" t="s">
        <v>633</v>
      </c>
      <c r="C2945" s="41" t="s">
        <v>485</v>
      </c>
      <c r="D2945" s="41" t="s">
        <v>8</v>
      </c>
      <c r="E2945" s="41" t="s">
        <v>302</v>
      </c>
      <c r="F2945" s="41" t="s">
        <v>302</v>
      </c>
      <c r="G2945" s="41" t="s">
        <v>764</v>
      </c>
      <c r="H2945" s="41">
        <v>9</v>
      </c>
      <c r="I2945" s="41">
        <v>5525.3614284373698</v>
      </c>
      <c r="J2945" s="41">
        <v>4118</v>
      </c>
      <c r="K2945" s="41">
        <v>929</v>
      </c>
      <c r="L2945" s="41">
        <v>81.9482</v>
      </c>
      <c r="M2945" s="41">
        <v>18.487100000000002</v>
      </c>
      <c r="N2945" s="41"/>
      <c r="O2945" s="41"/>
      <c r="P2945" s="41"/>
      <c r="Q2945" s="41"/>
      <c r="R2945" s="41">
        <v>8</v>
      </c>
      <c r="S2945" s="41">
        <v>0.14319999999999999</v>
      </c>
      <c r="T2945" s="41"/>
      <c r="U2945" s="41"/>
      <c r="V2945" s="41">
        <v>5055</v>
      </c>
      <c r="W2945" s="41">
        <v>100.57849999999999</v>
      </c>
      <c r="X2945" s="41"/>
      <c r="Y2945" s="41"/>
      <c r="Z2945" s="6">
        <f>0</f>
        <v>0</v>
      </c>
      <c r="AA2945" s="6">
        <f t="shared" si="338"/>
        <v>100.57849999999999</v>
      </c>
      <c r="AB2945" t="e">
        <f>IF(ISBLANK(Table1[[#This Row],[FY2425_Cost]])=TRUE,#N/A,Table1[[#This Row],[FY2425_Cost]])</f>
        <v>#N/A</v>
      </c>
      <c r="AC2945" s="6" t="e">
        <f t="shared" si="339"/>
        <v>#N/A</v>
      </c>
      <c r="AD2945" s="6" t="e">
        <f>SUMIFS($AB$3:AB2945,$B$3:B2945,B2945)</f>
        <v>#N/A</v>
      </c>
      <c r="AE2945" s="6">
        <f t="shared" si="340"/>
        <v>2486.4126427968163</v>
      </c>
      <c r="AF2945" s="6">
        <f t="shared" si="341"/>
        <v>2486.4126427968163</v>
      </c>
      <c r="AG2945" s="6">
        <f>VLOOKUP(Table1[[#This Row],[PracticeCode]],$AP$3:$AS$345,4,FALSE)</f>
        <v>2486.4126427968163</v>
      </c>
      <c r="AH2945" s="27">
        <f t="shared" si="342"/>
        <v>180679.318709902</v>
      </c>
      <c r="AI2945" s="6" t="e">
        <f t="shared" si="337"/>
        <v>#N/A</v>
      </c>
    </row>
    <row r="2946" spans="1:35" x14ac:dyDescent="0.35">
      <c r="A2946" t="str">
        <f t="shared" si="336"/>
        <v>THE ABBOTSBURY PRACTICECelandine Health and MetroCare PCNHillingdonE86022Feb11</v>
      </c>
      <c r="B2946" s="41" t="s">
        <v>633</v>
      </c>
      <c r="C2946" s="41" t="s">
        <v>485</v>
      </c>
      <c r="D2946" s="41" t="s">
        <v>8</v>
      </c>
      <c r="E2946" s="41" t="s">
        <v>302</v>
      </c>
      <c r="F2946" s="41" t="s">
        <v>302</v>
      </c>
      <c r="G2946" s="41" t="s">
        <v>766</v>
      </c>
      <c r="H2946" s="41">
        <v>11</v>
      </c>
      <c r="I2946" s="41">
        <v>5525.3614284373698</v>
      </c>
      <c r="J2946" s="41">
        <v>6928</v>
      </c>
      <c r="K2946" s="41">
        <v>224</v>
      </c>
      <c r="L2946" s="41">
        <v>137.8672</v>
      </c>
      <c r="M2946" s="41">
        <v>4.4576000000000002</v>
      </c>
      <c r="N2946" s="41"/>
      <c r="O2946" s="41"/>
      <c r="P2946" s="41"/>
      <c r="Q2946" s="41"/>
      <c r="R2946" s="41">
        <v>0</v>
      </c>
      <c r="S2946" s="41">
        <v>0</v>
      </c>
      <c r="T2946" s="41"/>
      <c r="U2946" s="41"/>
      <c r="V2946" s="41">
        <v>7152</v>
      </c>
      <c r="W2946" s="41">
        <v>142.32480000000001</v>
      </c>
      <c r="X2946" s="41"/>
      <c r="Y2946" s="41"/>
      <c r="Z2946" s="6">
        <f>0</f>
        <v>0</v>
      </c>
      <c r="AA2946" s="6">
        <f t="shared" si="338"/>
        <v>142.32480000000001</v>
      </c>
      <c r="AB2946" t="e">
        <f>IF(ISBLANK(Table1[[#This Row],[FY2425_Cost]])=TRUE,#N/A,Table1[[#This Row],[FY2425_Cost]])</f>
        <v>#N/A</v>
      </c>
      <c r="AC2946" s="6" t="e">
        <f t="shared" si="339"/>
        <v>#N/A</v>
      </c>
      <c r="AD2946" s="6" t="e">
        <f>SUMIFS($AB$3:AB2946,$B$3:B2946,B2946)</f>
        <v>#N/A</v>
      </c>
      <c r="AE2946" s="6">
        <f t="shared" si="340"/>
        <v>2486.4126427968163</v>
      </c>
      <c r="AF2946" s="6">
        <f t="shared" si="341"/>
        <v>2486.4126427968163</v>
      </c>
      <c r="AG2946" s="6">
        <f>VLOOKUP(Table1[[#This Row],[PracticeCode]],$AP$3:$AS$345,4,FALSE)</f>
        <v>2486.4126427968163</v>
      </c>
      <c r="AH2946" s="27">
        <f t="shared" si="342"/>
        <v>180679.318709902</v>
      </c>
      <c r="AI2946" s="6" t="e">
        <f t="shared" si="337"/>
        <v>#N/A</v>
      </c>
    </row>
    <row r="2947" spans="1:35" x14ac:dyDescent="0.35">
      <c r="A2947" t="str">
        <f t="shared" ref="A2947:A3010" si="343">CONCATENATE(B2947,C2947,D2947,E2947,G2947,H2947)</f>
        <v>THE ABBOTSBURY PRACTICECelandine Health and MetroCare PCNHillingdonE86022Jan10</v>
      </c>
      <c r="B2947" s="41" t="s">
        <v>633</v>
      </c>
      <c r="C2947" s="41" t="s">
        <v>485</v>
      </c>
      <c r="D2947" s="41" t="s">
        <v>8</v>
      </c>
      <c r="E2947" s="41" t="s">
        <v>302</v>
      </c>
      <c r="F2947" s="41" t="s">
        <v>302</v>
      </c>
      <c r="G2947" s="41" t="s">
        <v>765</v>
      </c>
      <c r="H2947" s="41">
        <v>10</v>
      </c>
      <c r="I2947" s="41">
        <v>5525.3614284373698</v>
      </c>
      <c r="J2947" s="41">
        <v>7198</v>
      </c>
      <c r="K2947" s="41">
        <v>348</v>
      </c>
      <c r="L2947" s="41">
        <v>143.24020000000002</v>
      </c>
      <c r="M2947" s="41">
        <v>6.9252000000000002</v>
      </c>
      <c r="N2947" s="41"/>
      <c r="O2947" s="41"/>
      <c r="P2947" s="41"/>
      <c r="Q2947" s="41"/>
      <c r="R2947" s="41">
        <v>8</v>
      </c>
      <c r="S2947" s="41">
        <v>0.14319999999999999</v>
      </c>
      <c r="T2947" s="41"/>
      <c r="U2947" s="41"/>
      <c r="V2947" s="41">
        <v>7554</v>
      </c>
      <c r="W2947" s="41">
        <v>150.30860000000001</v>
      </c>
      <c r="X2947" s="41"/>
      <c r="Y2947" s="41"/>
      <c r="Z2947" s="6">
        <f>0</f>
        <v>0</v>
      </c>
      <c r="AA2947" s="6">
        <f t="shared" si="338"/>
        <v>150.30860000000001</v>
      </c>
      <c r="AB2947" t="e">
        <f>IF(ISBLANK(Table1[[#This Row],[FY2425_Cost]])=TRUE,#N/A,Table1[[#This Row],[FY2425_Cost]])</f>
        <v>#N/A</v>
      </c>
      <c r="AC2947" s="6" t="e">
        <f t="shared" si="339"/>
        <v>#N/A</v>
      </c>
      <c r="AD2947" s="6" t="e">
        <f>SUMIFS($AB$3:AB2947,$B$3:B2947,B2947)</f>
        <v>#N/A</v>
      </c>
      <c r="AE2947" s="6">
        <f t="shared" si="340"/>
        <v>2486.4126427968163</v>
      </c>
      <c r="AF2947" s="6">
        <f t="shared" si="341"/>
        <v>2486.4126427968163</v>
      </c>
      <c r="AG2947" s="6">
        <f>VLOOKUP(Table1[[#This Row],[PracticeCode]],$AP$3:$AS$345,4,FALSE)</f>
        <v>2486.4126427968163</v>
      </c>
      <c r="AH2947" s="27">
        <f t="shared" si="342"/>
        <v>180679.318709902</v>
      </c>
      <c r="AI2947" s="6" t="e">
        <f t="shared" ref="AI2947:AI3010" si="344">IF(AD2947-AF2947&lt;=0,0,AD2947-AF2947)</f>
        <v>#N/A</v>
      </c>
    </row>
    <row r="2948" spans="1:35" x14ac:dyDescent="0.35">
      <c r="A2948" t="str">
        <f t="shared" si="343"/>
        <v>THE ABBOTSBURY PRACTICECelandine Health and MetroCare PCNHillingdonE86022Jul4</v>
      </c>
      <c r="B2948" s="41" t="s">
        <v>633</v>
      </c>
      <c r="C2948" s="41" t="s">
        <v>485</v>
      </c>
      <c r="D2948" s="41" t="s">
        <v>8</v>
      </c>
      <c r="E2948" s="41" t="s">
        <v>302</v>
      </c>
      <c r="F2948" s="41" t="s">
        <v>302</v>
      </c>
      <c r="G2948" s="41" t="s">
        <v>759</v>
      </c>
      <c r="H2948" s="41">
        <v>4</v>
      </c>
      <c r="I2948" s="41">
        <v>5525.3614284373698</v>
      </c>
      <c r="J2948" s="41">
        <v>21852</v>
      </c>
      <c r="K2948" s="41">
        <v>882</v>
      </c>
      <c r="L2948" s="41">
        <v>404.262</v>
      </c>
      <c r="M2948" s="41">
        <v>16.317</v>
      </c>
      <c r="N2948" s="41">
        <v>4646</v>
      </c>
      <c r="O2948" s="41">
        <v>612</v>
      </c>
      <c r="P2948" s="41">
        <v>92.455400000000012</v>
      </c>
      <c r="Q2948" s="41">
        <v>12.178800000000001</v>
      </c>
      <c r="R2948" s="41">
        <v>2</v>
      </c>
      <c r="S2948" s="41">
        <v>3.5799999999999998E-2</v>
      </c>
      <c r="T2948" s="41">
        <v>32</v>
      </c>
      <c r="U2948" s="41">
        <v>0.70399999999999996</v>
      </c>
      <c r="V2948" s="41">
        <v>22736</v>
      </c>
      <c r="W2948" s="41">
        <v>420.6148</v>
      </c>
      <c r="X2948" s="41">
        <v>5290</v>
      </c>
      <c r="Y2948" s="41">
        <v>105.3382</v>
      </c>
      <c r="Z2948" s="6">
        <f>0</f>
        <v>0</v>
      </c>
      <c r="AA2948" s="6">
        <f t="shared" si="338"/>
        <v>420.6148</v>
      </c>
      <c r="AB2948">
        <f>IF(ISBLANK(Table1[[#This Row],[FY2425_Cost]])=TRUE,#N/A,Table1[[#This Row],[FY2425_Cost]])</f>
        <v>105.3382</v>
      </c>
      <c r="AC2948" s="6">
        <f t="shared" si="339"/>
        <v>-315.27660000000003</v>
      </c>
      <c r="AD2948" s="6" t="e">
        <f>SUMIFS($AB$3:AB2948,$B$3:B2948,B2948)</f>
        <v>#N/A</v>
      </c>
      <c r="AE2948" s="6">
        <f t="shared" si="340"/>
        <v>2486.4126427968163</v>
      </c>
      <c r="AF2948" s="6">
        <f t="shared" si="341"/>
        <v>2486.4126427968163</v>
      </c>
      <c r="AG2948" s="6">
        <f>VLOOKUP(Table1[[#This Row],[PracticeCode]],$AP$3:$AS$345,4,FALSE)</f>
        <v>2486.4126427968163</v>
      </c>
      <c r="AH2948" s="27">
        <f t="shared" si="342"/>
        <v>180679.318709902</v>
      </c>
      <c r="AI2948" s="6" t="e">
        <f t="shared" si="344"/>
        <v>#N/A</v>
      </c>
    </row>
    <row r="2949" spans="1:35" x14ac:dyDescent="0.35">
      <c r="A2949" t="str">
        <f t="shared" si="343"/>
        <v>THE ABBOTSBURY PRACTICECelandine Health and MetroCare PCNHillingdonE86022Jun3</v>
      </c>
      <c r="B2949" s="41" t="s">
        <v>633</v>
      </c>
      <c r="C2949" s="41" t="s">
        <v>485</v>
      </c>
      <c r="D2949" s="41" t="s">
        <v>8</v>
      </c>
      <c r="E2949" s="41" t="s">
        <v>302</v>
      </c>
      <c r="F2949" s="41" t="s">
        <v>302</v>
      </c>
      <c r="G2949" s="41" t="s">
        <v>758</v>
      </c>
      <c r="H2949" s="41">
        <v>3</v>
      </c>
      <c r="I2949" s="41">
        <v>5525.3614284373698</v>
      </c>
      <c r="J2949" s="41">
        <v>6562</v>
      </c>
      <c r="K2949" s="41">
        <v>313</v>
      </c>
      <c r="L2949" s="41">
        <v>121.39699999999999</v>
      </c>
      <c r="M2949" s="41">
        <v>5.7904999999999998</v>
      </c>
      <c r="N2949" s="41">
        <v>5620</v>
      </c>
      <c r="O2949" s="41">
        <v>1969</v>
      </c>
      <c r="P2949" s="41">
        <v>111.83800000000001</v>
      </c>
      <c r="Q2949" s="41">
        <v>39.183100000000003</v>
      </c>
      <c r="R2949" s="41">
        <v>0</v>
      </c>
      <c r="S2949" s="41">
        <v>0</v>
      </c>
      <c r="T2949" s="41">
        <v>11</v>
      </c>
      <c r="U2949" s="41">
        <v>0.24199999999999999</v>
      </c>
      <c r="V2949" s="41">
        <v>6875</v>
      </c>
      <c r="W2949" s="41">
        <v>127.18749999999999</v>
      </c>
      <c r="X2949" s="41">
        <v>7600</v>
      </c>
      <c r="Y2949" s="41">
        <v>151.26310000000001</v>
      </c>
      <c r="Z2949" s="6">
        <f>0</f>
        <v>0</v>
      </c>
      <c r="AA2949" s="6">
        <f t="shared" si="338"/>
        <v>127.18749999999999</v>
      </c>
      <c r="AB2949">
        <f>IF(ISBLANK(Table1[[#This Row],[FY2425_Cost]])=TRUE,#N/A,Table1[[#This Row],[FY2425_Cost]])</f>
        <v>151.26310000000001</v>
      </c>
      <c r="AC2949" s="6">
        <f t="shared" si="339"/>
        <v>24.075600000000023</v>
      </c>
      <c r="AD2949" s="6" t="e">
        <f>SUMIFS($AB$3:AB2949,$B$3:B2949,B2949)</f>
        <v>#N/A</v>
      </c>
      <c r="AE2949" s="6">
        <f t="shared" si="340"/>
        <v>2486.4126427968163</v>
      </c>
      <c r="AF2949" s="6">
        <f t="shared" si="341"/>
        <v>2486.4126427968163</v>
      </c>
      <c r="AG2949" s="6">
        <f>VLOOKUP(Table1[[#This Row],[PracticeCode]],$AP$3:$AS$345,4,FALSE)</f>
        <v>2486.4126427968163</v>
      </c>
      <c r="AH2949" s="27">
        <f t="shared" si="342"/>
        <v>180679.318709902</v>
      </c>
      <c r="AI2949" s="6" t="e">
        <f t="shared" si="344"/>
        <v>#N/A</v>
      </c>
    </row>
    <row r="2950" spans="1:35" x14ac:dyDescent="0.35">
      <c r="A2950" t="str">
        <f t="shared" si="343"/>
        <v>THE ABBOTSBURY PRACTICECelandine Health and MetroCare PCNHillingdonE86022Mar12</v>
      </c>
      <c r="B2950" s="41" t="s">
        <v>633</v>
      </c>
      <c r="C2950" s="41" t="s">
        <v>485</v>
      </c>
      <c r="D2950" s="41" t="s">
        <v>8</v>
      </c>
      <c r="E2950" s="41" t="s">
        <v>302</v>
      </c>
      <c r="F2950" s="41" t="s">
        <v>302</v>
      </c>
      <c r="G2950" s="41" t="s">
        <v>767</v>
      </c>
      <c r="H2950" s="41">
        <v>12</v>
      </c>
      <c r="I2950" s="41">
        <v>5525.3614284373698</v>
      </c>
      <c r="J2950" s="41">
        <v>12546</v>
      </c>
      <c r="K2950" s="41">
        <v>935</v>
      </c>
      <c r="L2950" s="41">
        <v>249.66540000000001</v>
      </c>
      <c r="M2950" s="41">
        <v>18.6065</v>
      </c>
      <c r="N2950" s="41"/>
      <c r="O2950" s="41"/>
      <c r="P2950" s="41"/>
      <c r="Q2950" s="41"/>
      <c r="R2950" s="41">
        <v>16</v>
      </c>
      <c r="S2950" s="41">
        <v>0.28639999999999999</v>
      </c>
      <c r="T2950" s="41"/>
      <c r="U2950" s="41"/>
      <c r="V2950" s="41">
        <v>13497</v>
      </c>
      <c r="W2950" s="41">
        <v>268.55830000000003</v>
      </c>
      <c r="X2950" s="41"/>
      <c r="Y2950" s="41"/>
      <c r="Z2950" s="6">
        <f>0</f>
        <v>0</v>
      </c>
      <c r="AA2950" s="6">
        <f t="shared" si="338"/>
        <v>268.55830000000003</v>
      </c>
      <c r="AB2950" t="e">
        <f>IF(ISBLANK(Table1[[#This Row],[FY2425_Cost]])=TRUE,#N/A,Table1[[#This Row],[FY2425_Cost]])</f>
        <v>#N/A</v>
      </c>
      <c r="AC2950" s="6" t="e">
        <f t="shared" si="339"/>
        <v>#N/A</v>
      </c>
      <c r="AD2950" s="6" t="e">
        <f>SUMIFS($AB$3:AB2950,$B$3:B2950,B2950)</f>
        <v>#N/A</v>
      </c>
      <c r="AE2950" s="6">
        <f t="shared" si="340"/>
        <v>2486.4126427968163</v>
      </c>
      <c r="AF2950" s="6">
        <f t="shared" si="341"/>
        <v>2486.4126427968163</v>
      </c>
      <c r="AG2950" s="6">
        <f>VLOOKUP(Table1[[#This Row],[PracticeCode]],$AP$3:$AS$345,4,FALSE)</f>
        <v>2486.4126427968163</v>
      </c>
      <c r="AH2950" s="27">
        <f t="shared" si="342"/>
        <v>180679.318709902</v>
      </c>
      <c r="AI2950" s="6" t="e">
        <f t="shared" si="344"/>
        <v>#N/A</v>
      </c>
    </row>
    <row r="2951" spans="1:35" x14ac:dyDescent="0.35">
      <c r="A2951" t="str">
        <f t="shared" si="343"/>
        <v>THE ABBOTSBURY PRACTICECelandine Health and MetroCare PCNHillingdonE86022May2</v>
      </c>
      <c r="B2951" s="41" t="s">
        <v>633</v>
      </c>
      <c r="C2951" s="41" t="s">
        <v>485</v>
      </c>
      <c r="D2951" s="41" t="s">
        <v>8</v>
      </c>
      <c r="E2951" s="41" t="s">
        <v>302</v>
      </c>
      <c r="F2951" s="41" t="s">
        <v>302</v>
      </c>
      <c r="G2951" s="41" t="s">
        <v>757</v>
      </c>
      <c r="H2951" s="41">
        <v>2</v>
      </c>
      <c r="I2951" s="41">
        <v>5525.3614284373698</v>
      </c>
      <c r="J2951" s="41">
        <v>6248</v>
      </c>
      <c r="K2951" s="41">
        <v>319</v>
      </c>
      <c r="L2951" s="41">
        <v>115.58799999999999</v>
      </c>
      <c r="M2951" s="41">
        <v>5.9014999999999995</v>
      </c>
      <c r="N2951" s="41">
        <v>3641</v>
      </c>
      <c r="O2951" s="41">
        <v>834</v>
      </c>
      <c r="P2951" s="41">
        <v>72.4559</v>
      </c>
      <c r="Q2951" s="41">
        <v>16.596600000000002</v>
      </c>
      <c r="R2951" s="41">
        <v>0</v>
      </c>
      <c r="S2951" s="41">
        <v>0</v>
      </c>
      <c r="T2951" s="41">
        <v>8</v>
      </c>
      <c r="U2951" s="41">
        <v>0.17599999999999999</v>
      </c>
      <c r="V2951" s="41">
        <v>6567</v>
      </c>
      <c r="W2951" s="41">
        <v>121.48949999999999</v>
      </c>
      <c r="X2951" s="41">
        <v>4483</v>
      </c>
      <c r="Y2951" s="41">
        <v>89.228500000000011</v>
      </c>
      <c r="Z2951" s="6">
        <f>0</f>
        <v>0</v>
      </c>
      <c r="AA2951" s="6">
        <f t="shared" si="338"/>
        <v>121.48949999999999</v>
      </c>
      <c r="AB2951">
        <f>IF(ISBLANK(Table1[[#This Row],[FY2425_Cost]])=TRUE,#N/A,Table1[[#This Row],[FY2425_Cost]])</f>
        <v>89.228500000000011</v>
      </c>
      <c r="AC2951" s="6">
        <f t="shared" si="339"/>
        <v>-32.260999999999981</v>
      </c>
      <c r="AD2951" s="6" t="e">
        <f>SUMIFS($AB$3:AB2951,$B$3:B2951,B2951)</f>
        <v>#N/A</v>
      </c>
      <c r="AE2951" s="6">
        <f t="shared" si="340"/>
        <v>2486.4126427968163</v>
      </c>
      <c r="AF2951" s="6">
        <f t="shared" si="341"/>
        <v>2486.4126427968163</v>
      </c>
      <c r="AG2951" s="6">
        <f>VLOOKUP(Table1[[#This Row],[PracticeCode]],$AP$3:$AS$345,4,FALSE)</f>
        <v>2486.4126427968163</v>
      </c>
      <c r="AH2951" s="27">
        <f t="shared" si="342"/>
        <v>180679.318709902</v>
      </c>
      <c r="AI2951" s="6" t="e">
        <f t="shared" si="344"/>
        <v>#N/A</v>
      </c>
    </row>
    <row r="2952" spans="1:35" x14ac:dyDescent="0.35">
      <c r="A2952" t="str">
        <f t="shared" si="343"/>
        <v>THE ABBOTSBURY PRACTICECelandine Health and MetroCare PCNHillingdonE86022Nov8</v>
      </c>
      <c r="B2952" s="41" t="s">
        <v>633</v>
      </c>
      <c r="C2952" s="41" t="s">
        <v>485</v>
      </c>
      <c r="D2952" s="41" t="s">
        <v>8</v>
      </c>
      <c r="E2952" s="41" t="s">
        <v>302</v>
      </c>
      <c r="F2952" s="41" t="s">
        <v>302</v>
      </c>
      <c r="G2952" s="41" t="s">
        <v>763</v>
      </c>
      <c r="H2952" s="41">
        <v>8</v>
      </c>
      <c r="I2952" s="41">
        <v>5525.3614284373698</v>
      </c>
      <c r="J2952" s="41">
        <v>8222</v>
      </c>
      <c r="K2952" s="41">
        <v>1276</v>
      </c>
      <c r="L2952" s="41">
        <v>163.61780000000002</v>
      </c>
      <c r="M2952" s="41">
        <v>25.392400000000002</v>
      </c>
      <c r="N2952" s="41"/>
      <c r="O2952" s="41"/>
      <c r="P2952" s="41"/>
      <c r="Q2952" s="41"/>
      <c r="R2952" s="41">
        <v>2</v>
      </c>
      <c r="S2952" s="41">
        <v>3.5799999999999998E-2</v>
      </c>
      <c r="T2952" s="41"/>
      <c r="U2952" s="41"/>
      <c r="V2952" s="41">
        <v>9500</v>
      </c>
      <c r="W2952" s="41">
        <v>189.04600000000002</v>
      </c>
      <c r="X2952" s="41"/>
      <c r="Y2952" s="41"/>
      <c r="Z2952" s="6">
        <f>0</f>
        <v>0</v>
      </c>
      <c r="AA2952" s="6">
        <f t="shared" si="338"/>
        <v>189.04600000000002</v>
      </c>
      <c r="AB2952" t="e">
        <f>IF(ISBLANK(Table1[[#This Row],[FY2425_Cost]])=TRUE,#N/A,Table1[[#This Row],[FY2425_Cost]])</f>
        <v>#N/A</v>
      </c>
      <c r="AC2952" s="6" t="e">
        <f t="shared" si="339"/>
        <v>#N/A</v>
      </c>
      <c r="AD2952" s="6" t="e">
        <f>SUMIFS($AB$3:AB2952,$B$3:B2952,B2952)</f>
        <v>#N/A</v>
      </c>
      <c r="AE2952" s="6">
        <f t="shared" si="340"/>
        <v>2486.4126427968163</v>
      </c>
      <c r="AF2952" s="6">
        <f t="shared" si="341"/>
        <v>2486.4126427968163</v>
      </c>
      <c r="AG2952" s="6">
        <f>VLOOKUP(Table1[[#This Row],[PracticeCode]],$AP$3:$AS$345,4,FALSE)</f>
        <v>2486.4126427968163</v>
      </c>
      <c r="AH2952" s="27">
        <f t="shared" si="342"/>
        <v>180679.318709902</v>
      </c>
      <c r="AI2952" s="6" t="e">
        <f t="shared" si="344"/>
        <v>#N/A</v>
      </c>
    </row>
    <row r="2953" spans="1:35" x14ac:dyDescent="0.35">
      <c r="A2953" t="str">
        <f t="shared" si="343"/>
        <v>THE ABBOTSBURY PRACTICECelandine Health and MetroCare PCNHillingdonE86022Oct7</v>
      </c>
      <c r="B2953" s="41" t="s">
        <v>633</v>
      </c>
      <c r="C2953" s="41" t="s">
        <v>485</v>
      </c>
      <c r="D2953" s="41" t="s">
        <v>8</v>
      </c>
      <c r="E2953" s="41" t="s">
        <v>302</v>
      </c>
      <c r="F2953" s="41" t="s">
        <v>302</v>
      </c>
      <c r="G2953" s="41" t="s">
        <v>762</v>
      </c>
      <c r="H2953" s="41">
        <v>7</v>
      </c>
      <c r="I2953" s="41">
        <v>5525.3614284373698</v>
      </c>
      <c r="J2953" s="41">
        <v>19366</v>
      </c>
      <c r="K2953" s="41">
        <v>4593</v>
      </c>
      <c r="L2953" s="41">
        <v>385.38339999999999</v>
      </c>
      <c r="M2953" s="41">
        <v>91.400700000000001</v>
      </c>
      <c r="N2953" s="41">
        <v>0</v>
      </c>
      <c r="O2953" s="41">
        <v>1923</v>
      </c>
      <c r="P2953" s="41">
        <v>0</v>
      </c>
      <c r="Q2953" s="41">
        <v>43.267499999999998</v>
      </c>
      <c r="R2953" s="41">
        <v>6</v>
      </c>
      <c r="S2953" s="41">
        <v>0.1074</v>
      </c>
      <c r="T2953" s="41">
        <v>20</v>
      </c>
      <c r="U2953" s="41">
        <v>0.44</v>
      </c>
      <c r="V2953" s="41">
        <v>23965</v>
      </c>
      <c r="W2953" s="41">
        <v>476.89149999999995</v>
      </c>
      <c r="X2953" s="41">
        <v>1943</v>
      </c>
      <c r="Y2953" s="41">
        <v>43.707499999999996</v>
      </c>
      <c r="Z2953" s="6">
        <f>0</f>
        <v>0</v>
      </c>
      <c r="AA2953" s="6">
        <f t="shared" si="338"/>
        <v>476.89149999999995</v>
      </c>
      <c r="AB2953">
        <f>IF(ISBLANK(Table1[[#This Row],[FY2425_Cost]])=TRUE,#N/A,Table1[[#This Row],[FY2425_Cost]])</f>
        <v>43.707499999999996</v>
      </c>
      <c r="AC2953" s="6">
        <f t="shared" si="339"/>
        <v>-433.18399999999997</v>
      </c>
      <c r="AD2953" s="6" t="e">
        <f>SUMIFS($AB$3:AB2953,$B$3:B2953,B2953)</f>
        <v>#N/A</v>
      </c>
      <c r="AE2953" s="6">
        <f t="shared" si="340"/>
        <v>2486.4126427968163</v>
      </c>
      <c r="AF2953" s="6">
        <f t="shared" si="341"/>
        <v>2486.4126427968163</v>
      </c>
      <c r="AG2953" s="6">
        <f>VLOOKUP(Table1[[#This Row],[PracticeCode]],$AP$3:$AS$345,4,FALSE)</f>
        <v>2486.4126427968163</v>
      </c>
      <c r="AH2953" s="27">
        <f t="shared" si="342"/>
        <v>180679.318709902</v>
      </c>
      <c r="AI2953" s="6" t="e">
        <f t="shared" si="344"/>
        <v>#N/A</v>
      </c>
    </row>
    <row r="2954" spans="1:35" x14ac:dyDescent="0.35">
      <c r="A2954" t="str">
        <f t="shared" si="343"/>
        <v>THE ABBOTSBURY PRACTICECelandine Health and MetroCare PCNHillingdonE86022Sep6</v>
      </c>
      <c r="B2954" s="41" t="s">
        <v>633</v>
      </c>
      <c r="C2954" s="41" t="s">
        <v>485</v>
      </c>
      <c r="D2954" s="41" t="s">
        <v>8</v>
      </c>
      <c r="E2954" s="41" t="s">
        <v>302</v>
      </c>
      <c r="F2954" s="41" t="s">
        <v>302</v>
      </c>
      <c r="G2954" s="41" t="s">
        <v>761</v>
      </c>
      <c r="H2954" s="41">
        <v>6</v>
      </c>
      <c r="I2954" s="41">
        <v>5525.3614284373698</v>
      </c>
      <c r="J2954" s="41">
        <v>9981</v>
      </c>
      <c r="K2954" s="41">
        <v>5156</v>
      </c>
      <c r="L2954" s="41">
        <v>198.62190000000001</v>
      </c>
      <c r="M2954" s="41">
        <v>102.6044</v>
      </c>
      <c r="N2954" s="41">
        <v>8900</v>
      </c>
      <c r="O2954" s="41">
        <v>5723</v>
      </c>
      <c r="P2954" s="41">
        <v>200.25</v>
      </c>
      <c r="Q2954" s="41">
        <v>128.76749999999998</v>
      </c>
      <c r="R2954" s="41">
        <v>6</v>
      </c>
      <c r="S2954" s="41">
        <v>0.1074</v>
      </c>
      <c r="T2954" s="41">
        <v>26</v>
      </c>
      <c r="U2954" s="41">
        <v>0.57199999999999995</v>
      </c>
      <c r="V2954" s="41">
        <v>15143</v>
      </c>
      <c r="W2954" s="41">
        <v>301.33370000000002</v>
      </c>
      <c r="X2954" s="41">
        <v>14649</v>
      </c>
      <c r="Y2954" s="41">
        <v>329.58949999999999</v>
      </c>
      <c r="Z2954" s="6">
        <f>0</f>
        <v>0</v>
      </c>
      <c r="AA2954" s="6">
        <f t="shared" si="338"/>
        <v>301.33370000000002</v>
      </c>
      <c r="AB2954">
        <f>IF(ISBLANK(Table1[[#This Row],[FY2425_Cost]])=TRUE,#N/A,Table1[[#This Row],[FY2425_Cost]])</f>
        <v>329.58949999999999</v>
      </c>
      <c r="AC2954" s="6">
        <f t="shared" si="339"/>
        <v>28.255799999999965</v>
      </c>
      <c r="AD2954" s="6" t="e">
        <f>SUMIFS($AB$3:AB2954,$B$3:B2954,B2954)</f>
        <v>#N/A</v>
      </c>
      <c r="AE2954" s="6">
        <f t="shared" si="340"/>
        <v>2486.4126427968163</v>
      </c>
      <c r="AF2954" s="6">
        <f t="shared" si="341"/>
        <v>2486.4126427968163</v>
      </c>
      <c r="AG2954" s="6">
        <f>VLOOKUP(Table1[[#This Row],[PracticeCode]],$AP$3:$AS$345,4,FALSE)</f>
        <v>2486.4126427968163</v>
      </c>
      <c r="AH2954" s="27">
        <f t="shared" si="342"/>
        <v>180679.318709902</v>
      </c>
      <c r="AI2954" s="6" t="e">
        <f t="shared" si="344"/>
        <v>#N/A</v>
      </c>
    </row>
    <row r="2955" spans="1:35" x14ac:dyDescent="0.35">
      <c r="A2955" t="str">
        <f t="shared" si="343"/>
        <v>The Abingdon Medical PracticeBrompton Health PCNWest LondonE87701Apr1</v>
      </c>
      <c r="B2955" s="41" t="s">
        <v>634</v>
      </c>
      <c r="C2955" s="41" t="s">
        <v>468</v>
      </c>
      <c r="D2955" s="41" t="s">
        <v>29</v>
      </c>
      <c r="E2955" s="41" t="s">
        <v>303</v>
      </c>
      <c r="F2955" s="41" t="s">
        <v>303</v>
      </c>
      <c r="G2955" s="41" t="s">
        <v>756</v>
      </c>
      <c r="H2955" s="41">
        <v>1</v>
      </c>
      <c r="I2955" s="41">
        <v>7352.4392312192604</v>
      </c>
      <c r="J2955" s="41">
        <v>904</v>
      </c>
      <c r="K2955" s="41">
        <v>3</v>
      </c>
      <c r="L2955" s="41">
        <v>16.724</v>
      </c>
      <c r="M2955" s="41">
        <v>5.5499999999999994E-2</v>
      </c>
      <c r="N2955" s="41">
        <v>1010</v>
      </c>
      <c r="O2955" s="41">
        <v>2</v>
      </c>
      <c r="P2955" s="41">
        <v>20.099</v>
      </c>
      <c r="Q2955" s="41">
        <v>3.9800000000000002E-2</v>
      </c>
      <c r="R2955" s="41">
        <v>4923</v>
      </c>
      <c r="S2955" s="41">
        <v>88.121700000000004</v>
      </c>
      <c r="T2955" s="41">
        <v>5423</v>
      </c>
      <c r="U2955" s="41">
        <v>119.306</v>
      </c>
      <c r="V2955" s="41">
        <v>5830</v>
      </c>
      <c r="W2955" s="41">
        <v>104.9012</v>
      </c>
      <c r="X2955" s="41">
        <v>6435</v>
      </c>
      <c r="Y2955" s="41">
        <v>139.44479999999999</v>
      </c>
      <c r="Z2955" s="6">
        <f>0</f>
        <v>0</v>
      </c>
      <c r="AA2955" s="6">
        <f t="shared" si="338"/>
        <v>104.9012</v>
      </c>
      <c r="AB2955">
        <f>IF(ISBLANK(Table1[[#This Row],[FY2425_Cost]])=TRUE,#N/A,Table1[[#This Row],[FY2425_Cost]])</f>
        <v>139.44479999999999</v>
      </c>
      <c r="AC2955" s="6">
        <f t="shared" si="339"/>
        <v>34.543599999999984</v>
      </c>
      <c r="AD2955" s="6">
        <f>SUMIFS($AB$3:AB2955,$B$3:B2955,B2955)</f>
        <v>139.44479999999999</v>
      </c>
      <c r="AE2955" s="6">
        <f t="shared" si="340"/>
        <v>3308.5976540486672</v>
      </c>
      <c r="AF2955" s="6">
        <f t="shared" si="341"/>
        <v>3308.5976540486672</v>
      </c>
      <c r="AG2955" s="6">
        <f>VLOOKUP(Table1[[#This Row],[PracticeCode]],$AP$3:$AS$345,4,FALSE)</f>
        <v>3308.5976540486672</v>
      </c>
      <c r="AH2955" s="27">
        <f t="shared" si="342"/>
        <v>240424.76286086984</v>
      </c>
      <c r="AI2955" s="6">
        <f t="shared" si="344"/>
        <v>0</v>
      </c>
    </row>
    <row r="2956" spans="1:35" x14ac:dyDescent="0.35">
      <c r="A2956" t="str">
        <f t="shared" si="343"/>
        <v>The Abingdon Medical PracticeBrompton Health PCNWest LondonE87701Aug5</v>
      </c>
      <c r="B2956" s="41" t="s">
        <v>634</v>
      </c>
      <c r="C2956" s="41" t="s">
        <v>468</v>
      </c>
      <c r="D2956" s="41" t="s">
        <v>29</v>
      </c>
      <c r="E2956" s="41" t="s">
        <v>303</v>
      </c>
      <c r="F2956" s="41" t="s">
        <v>303</v>
      </c>
      <c r="G2956" s="41" t="s">
        <v>760</v>
      </c>
      <c r="H2956" s="41">
        <v>5</v>
      </c>
      <c r="I2956" s="41">
        <v>7352.4392312192604</v>
      </c>
      <c r="J2956" s="41">
        <v>714</v>
      </c>
      <c r="K2956" s="41">
        <v>522</v>
      </c>
      <c r="L2956" s="41">
        <v>13.209</v>
      </c>
      <c r="M2956" s="41">
        <v>9.657</v>
      </c>
      <c r="N2956" s="41">
        <v>1085</v>
      </c>
      <c r="O2956" s="41">
        <v>3506</v>
      </c>
      <c r="P2956" s="41">
        <v>21.5915</v>
      </c>
      <c r="Q2956" s="41">
        <v>69.769400000000005</v>
      </c>
      <c r="R2956" s="41">
        <v>6334</v>
      </c>
      <c r="S2956" s="41">
        <v>113.37860000000001</v>
      </c>
      <c r="T2956" s="41">
        <v>5528</v>
      </c>
      <c r="U2956" s="41">
        <v>121.616</v>
      </c>
      <c r="V2956" s="41">
        <v>7570</v>
      </c>
      <c r="W2956" s="41">
        <v>136.24459999999999</v>
      </c>
      <c r="X2956" s="41">
        <v>10119</v>
      </c>
      <c r="Y2956" s="41">
        <v>212.9769</v>
      </c>
      <c r="Z2956" s="6">
        <f>0</f>
        <v>0</v>
      </c>
      <c r="AA2956" s="6">
        <f t="shared" si="338"/>
        <v>136.24459999999999</v>
      </c>
      <c r="AB2956">
        <f>IF(ISBLANK(Table1[[#This Row],[FY2425_Cost]])=TRUE,#N/A,Table1[[#This Row],[FY2425_Cost]])</f>
        <v>212.9769</v>
      </c>
      <c r="AC2956" s="6">
        <f t="shared" si="339"/>
        <v>76.732300000000009</v>
      </c>
      <c r="AD2956" s="6">
        <f>SUMIFS($AB$3:AB2956,$B$3:B2956,B2956)</f>
        <v>352.42169999999999</v>
      </c>
      <c r="AE2956" s="6">
        <f t="shared" si="340"/>
        <v>3308.5976540486672</v>
      </c>
      <c r="AF2956" s="6">
        <f t="shared" si="341"/>
        <v>3308.5976540486672</v>
      </c>
      <c r="AG2956" s="6">
        <f>VLOOKUP(Table1[[#This Row],[PracticeCode]],$AP$3:$AS$345,4,FALSE)</f>
        <v>3308.5976540486672</v>
      </c>
      <c r="AH2956" s="27">
        <f t="shared" si="342"/>
        <v>240424.76286086984</v>
      </c>
      <c r="AI2956" s="6">
        <f t="shared" si="344"/>
        <v>0</v>
      </c>
    </row>
    <row r="2957" spans="1:35" x14ac:dyDescent="0.35">
      <c r="A2957" t="str">
        <f t="shared" si="343"/>
        <v>The Abingdon Medical PracticeBrompton Health PCNWest LondonE87701Dec9</v>
      </c>
      <c r="B2957" s="41" t="s">
        <v>634</v>
      </c>
      <c r="C2957" s="41" t="s">
        <v>468</v>
      </c>
      <c r="D2957" s="41" t="s">
        <v>29</v>
      </c>
      <c r="E2957" s="41" t="s">
        <v>303</v>
      </c>
      <c r="F2957" s="41" t="s">
        <v>303</v>
      </c>
      <c r="G2957" s="41" t="s">
        <v>764</v>
      </c>
      <c r="H2957" s="41">
        <v>9</v>
      </c>
      <c r="I2957" s="41">
        <v>7352.4392312192604</v>
      </c>
      <c r="J2957" s="41">
        <v>1705</v>
      </c>
      <c r="K2957" s="41">
        <v>0</v>
      </c>
      <c r="L2957" s="41">
        <v>33.929500000000004</v>
      </c>
      <c r="M2957" s="41">
        <v>0</v>
      </c>
      <c r="N2957" s="41"/>
      <c r="O2957" s="41"/>
      <c r="P2957" s="41"/>
      <c r="Q2957" s="41"/>
      <c r="R2957" s="41">
        <v>7139</v>
      </c>
      <c r="S2957" s="41">
        <v>127.7881</v>
      </c>
      <c r="T2957" s="41"/>
      <c r="U2957" s="41"/>
      <c r="V2957" s="41">
        <v>8844</v>
      </c>
      <c r="W2957" s="41">
        <v>161.7176</v>
      </c>
      <c r="X2957" s="41"/>
      <c r="Y2957" s="41"/>
      <c r="Z2957" s="6">
        <f>0</f>
        <v>0</v>
      </c>
      <c r="AA2957" s="6">
        <f t="shared" si="338"/>
        <v>161.7176</v>
      </c>
      <c r="AB2957" t="e">
        <f>IF(ISBLANK(Table1[[#This Row],[FY2425_Cost]])=TRUE,#N/A,Table1[[#This Row],[FY2425_Cost]])</f>
        <v>#N/A</v>
      </c>
      <c r="AC2957" s="6" t="e">
        <f t="shared" si="339"/>
        <v>#N/A</v>
      </c>
      <c r="AD2957" s="6" t="e">
        <f>SUMIFS($AB$3:AB2957,$B$3:B2957,B2957)</f>
        <v>#N/A</v>
      </c>
      <c r="AE2957" s="6">
        <f t="shared" si="340"/>
        <v>3308.5976540486672</v>
      </c>
      <c r="AF2957" s="6">
        <f t="shared" si="341"/>
        <v>3308.5976540486672</v>
      </c>
      <c r="AG2957" s="6">
        <f>VLOOKUP(Table1[[#This Row],[PracticeCode]],$AP$3:$AS$345,4,FALSE)</f>
        <v>3308.5976540486672</v>
      </c>
      <c r="AH2957" s="27">
        <f t="shared" si="342"/>
        <v>240424.76286086984</v>
      </c>
      <c r="AI2957" s="6" t="e">
        <f t="shared" si="344"/>
        <v>#N/A</v>
      </c>
    </row>
    <row r="2958" spans="1:35" x14ac:dyDescent="0.35">
      <c r="A2958" t="str">
        <f t="shared" si="343"/>
        <v>The Abingdon Medical PracticeBrompton Health PCNWest LondonE87701Feb11</v>
      </c>
      <c r="B2958" s="41" t="s">
        <v>634</v>
      </c>
      <c r="C2958" s="41" t="s">
        <v>468</v>
      </c>
      <c r="D2958" s="41" t="s">
        <v>29</v>
      </c>
      <c r="E2958" s="41" t="s">
        <v>303</v>
      </c>
      <c r="F2958" s="41" t="s">
        <v>303</v>
      </c>
      <c r="G2958" s="41" t="s">
        <v>766</v>
      </c>
      <c r="H2958" s="41">
        <v>11</v>
      </c>
      <c r="I2958" s="41">
        <v>7352.4392312192604</v>
      </c>
      <c r="J2958" s="41">
        <v>1041</v>
      </c>
      <c r="K2958" s="41">
        <v>2705</v>
      </c>
      <c r="L2958" s="41">
        <v>20.715900000000001</v>
      </c>
      <c r="M2958" s="41">
        <v>53.829500000000003</v>
      </c>
      <c r="N2958" s="41"/>
      <c r="O2958" s="41"/>
      <c r="P2958" s="41"/>
      <c r="Q2958" s="41"/>
      <c r="R2958" s="41">
        <v>6951</v>
      </c>
      <c r="S2958" s="41">
        <v>124.4229</v>
      </c>
      <c r="T2958" s="41"/>
      <c r="U2958" s="41"/>
      <c r="V2958" s="41">
        <v>10697</v>
      </c>
      <c r="W2958" s="41">
        <v>198.9683</v>
      </c>
      <c r="X2958" s="41"/>
      <c r="Y2958" s="41"/>
      <c r="Z2958" s="6">
        <f>0</f>
        <v>0</v>
      </c>
      <c r="AA2958" s="6">
        <f t="shared" si="338"/>
        <v>198.9683</v>
      </c>
      <c r="AB2958" t="e">
        <f>IF(ISBLANK(Table1[[#This Row],[FY2425_Cost]])=TRUE,#N/A,Table1[[#This Row],[FY2425_Cost]])</f>
        <v>#N/A</v>
      </c>
      <c r="AC2958" s="6" t="e">
        <f t="shared" si="339"/>
        <v>#N/A</v>
      </c>
      <c r="AD2958" s="6" t="e">
        <f>SUMIFS($AB$3:AB2958,$B$3:B2958,B2958)</f>
        <v>#N/A</v>
      </c>
      <c r="AE2958" s="6">
        <f t="shared" si="340"/>
        <v>3308.5976540486672</v>
      </c>
      <c r="AF2958" s="6">
        <f t="shared" si="341"/>
        <v>3308.5976540486672</v>
      </c>
      <c r="AG2958" s="6">
        <f>VLOOKUP(Table1[[#This Row],[PracticeCode]],$AP$3:$AS$345,4,FALSE)</f>
        <v>3308.5976540486672</v>
      </c>
      <c r="AH2958" s="27">
        <f t="shared" si="342"/>
        <v>240424.76286086984</v>
      </c>
      <c r="AI2958" s="6" t="e">
        <f t="shared" si="344"/>
        <v>#N/A</v>
      </c>
    </row>
    <row r="2959" spans="1:35" x14ac:dyDescent="0.35">
      <c r="A2959" t="str">
        <f t="shared" si="343"/>
        <v>The Abingdon Medical PracticeBrompton Health PCNWest LondonE87701Jan10</v>
      </c>
      <c r="B2959" s="41" t="s">
        <v>634</v>
      </c>
      <c r="C2959" s="41" t="s">
        <v>468</v>
      </c>
      <c r="D2959" s="41" t="s">
        <v>29</v>
      </c>
      <c r="E2959" s="41" t="s">
        <v>303</v>
      </c>
      <c r="F2959" s="41" t="s">
        <v>303</v>
      </c>
      <c r="G2959" s="41" t="s">
        <v>765</v>
      </c>
      <c r="H2959" s="41">
        <v>10</v>
      </c>
      <c r="I2959" s="41">
        <v>7352.4392312192604</v>
      </c>
      <c r="J2959" s="41">
        <v>7310</v>
      </c>
      <c r="K2959" s="41">
        <v>1253</v>
      </c>
      <c r="L2959" s="41">
        <v>145.46899999999999</v>
      </c>
      <c r="M2959" s="41">
        <v>24.934700000000003</v>
      </c>
      <c r="N2959" s="41"/>
      <c r="O2959" s="41"/>
      <c r="P2959" s="41"/>
      <c r="Q2959" s="41"/>
      <c r="R2959" s="41">
        <v>11410</v>
      </c>
      <c r="S2959" s="41">
        <v>204.239</v>
      </c>
      <c r="T2959" s="41"/>
      <c r="U2959" s="41"/>
      <c r="V2959" s="41">
        <v>19973</v>
      </c>
      <c r="W2959" s="41">
        <v>374.64269999999999</v>
      </c>
      <c r="X2959" s="41"/>
      <c r="Y2959" s="41"/>
      <c r="Z2959" s="6">
        <f>0</f>
        <v>0</v>
      </c>
      <c r="AA2959" s="6">
        <f t="shared" si="338"/>
        <v>374.64269999999999</v>
      </c>
      <c r="AB2959" t="e">
        <f>IF(ISBLANK(Table1[[#This Row],[FY2425_Cost]])=TRUE,#N/A,Table1[[#This Row],[FY2425_Cost]])</f>
        <v>#N/A</v>
      </c>
      <c r="AC2959" s="6" t="e">
        <f t="shared" si="339"/>
        <v>#N/A</v>
      </c>
      <c r="AD2959" s="6" t="e">
        <f>SUMIFS($AB$3:AB2959,$B$3:B2959,B2959)</f>
        <v>#N/A</v>
      </c>
      <c r="AE2959" s="6">
        <f t="shared" si="340"/>
        <v>3308.5976540486672</v>
      </c>
      <c r="AF2959" s="6">
        <f t="shared" si="341"/>
        <v>3308.5976540486672</v>
      </c>
      <c r="AG2959" s="6">
        <f>VLOOKUP(Table1[[#This Row],[PracticeCode]],$AP$3:$AS$345,4,FALSE)</f>
        <v>3308.5976540486672</v>
      </c>
      <c r="AH2959" s="27">
        <f t="shared" si="342"/>
        <v>240424.76286086984</v>
      </c>
      <c r="AI2959" s="6" t="e">
        <f t="shared" si="344"/>
        <v>#N/A</v>
      </c>
    </row>
    <row r="2960" spans="1:35" x14ac:dyDescent="0.35">
      <c r="A2960" t="str">
        <f t="shared" si="343"/>
        <v>The Abingdon Medical PracticeBrompton Health PCNWest LondonE87701Jul4</v>
      </c>
      <c r="B2960" s="41" t="s">
        <v>634</v>
      </c>
      <c r="C2960" s="41" t="s">
        <v>468</v>
      </c>
      <c r="D2960" s="41" t="s">
        <v>29</v>
      </c>
      <c r="E2960" s="41" t="s">
        <v>303</v>
      </c>
      <c r="F2960" s="41" t="s">
        <v>303</v>
      </c>
      <c r="G2960" s="41" t="s">
        <v>759</v>
      </c>
      <c r="H2960" s="41">
        <v>4</v>
      </c>
      <c r="I2960" s="41">
        <v>7352.4392312192604</v>
      </c>
      <c r="J2960" s="41">
        <v>1212</v>
      </c>
      <c r="K2960" s="41">
        <v>1629</v>
      </c>
      <c r="L2960" s="41">
        <v>22.422000000000001</v>
      </c>
      <c r="M2960" s="41">
        <v>30.136499999999998</v>
      </c>
      <c r="N2960" s="41">
        <v>1504</v>
      </c>
      <c r="O2960" s="41">
        <v>211</v>
      </c>
      <c r="P2960" s="41">
        <v>29.929600000000001</v>
      </c>
      <c r="Q2960" s="41">
        <v>4.1989000000000001</v>
      </c>
      <c r="R2960" s="41">
        <v>6502</v>
      </c>
      <c r="S2960" s="41">
        <v>116.3858</v>
      </c>
      <c r="T2960" s="41">
        <v>7063</v>
      </c>
      <c r="U2960" s="41">
        <v>155.386</v>
      </c>
      <c r="V2960" s="41">
        <v>9343</v>
      </c>
      <c r="W2960" s="41">
        <v>168.9443</v>
      </c>
      <c r="X2960" s="41">
        <v>8778</v>
      </c>
      <c r="Y2960" s="41">
        <v>189.5145</v>
      </c>
      <c r="Z2960" s="6">
        <f>0</f>
        <v>0</v>
      </c>
      <c r="AA2960" s="6">
        <f t="shared" si="338"/>
        <v>168.9443</v>
      </c>
      <c r="AB2960">
        <f>IF(ISBLANK(Table1[[#This Row],[FY2425_Cost]])=TRUE,#N/A,Table1[[#This Row],[FY2425_Cost]])</f>
        <v>189.5145</v>
      </c>
      <c r="AC2960" s="6">
        <f t="shared" si="339"/>
        <v>20.5702</v>
      </c>
      <c r="AD2960" s="6" t="e">
        <f>SUMIFS($AB$3:AB2960,$B$3:B2960,B2960)</f>
        <v>#N/A</v>
      </c>
      <c r="AE2960" s="6">
        <f t="shared" si="340"/>
        <v>3308.5976540486672</v>
      </c>
      <c r="AF2960" s="6">
        <f t="shared" si="341"/>
        <v>3308.5976540486672</v>
      </c>
      <c r="AG2960" s="6">
        <f>VLOOKUP(Table1[[#This Row],[PracticeCode]],$AP$3:$AS$345,4,FALSE)</f>
        <v>3308.5976540486672</v>
      </c>
      <c r="AH2960" s="27">
        <f t="shared" si="342"/>
        <v>240424.76286086984</v>
      </c>
      <c r="AI2960" s="6" t="e">
        <f t="shared" si="344"/>
        <v>#N/A</v>
      </c>
    </row>
    <row r="2961" spans="1:35" x14ac:dyDescent="0.35">
      <c r="A2961" t="str">
        <f t="shared" si="343"/>
        <v>The Abingdon Medical PracticeBrompton Health PCNWest LondonE87701Jun3</v>
      </c>
      <c r="B2961" s="41" t="s">
        <v>634</v>
      </c>
      <c r="C2961" s="41" t="s">
        <v>468</v>
      </c>
      <c r="D2961" s="41" t="s">
        <v>29</v>
      </c>
      <c r="E2961" s="41" t="s">
        <v>303</v>
      </c>
      <c r="F2961" s="41" t="s">
        <v>303</v>
      </c>
      <c r="G2961" s="41" t="s">
        <v>758</v>
      </c>
      <c r="H2961" s="41">
        <v>3</v>
      </c>
      <c r="I2961" s="41">
        <v>7352.4392312192604</v>
      </c>
      <c r="J2961" s="41">
        <v>1219</v>
      </c>
      <c r="K2961" s="41">
        <v>7</v>
      </c>
      <c r="L2961" s="41">
        <v>22.551499999999997</v>
      </c>
      <c r="M2961" s="41">
        <v>0.1295</v>
      </c>
      <c r="N2961" s="41">
        <v>2921</v>
      </c>
      <c r="O2961" s="41">
        <v>7</v>
      </c>
      <c r="P2961" s="41">
        <v>58.127900000000004</v>
      </c>
      <c r="Q2961" s="41">
        <v>0.13930000000000001</v>
      </c>
      <c r="R2961" s="41">
        <v>5566</v>
      </c>
      <c r="S2961" s="41">
        <v>99.631399999999999</v>
      </c>
      <c r="T2961" s="41">
        <v>6677</v>
      </c>
      <c r="U2961" s="41">
        <v>146.89400000000001</v>
      </c>
      <c r="V2961" s="41">
        <v>6792</v>
      </c>
      <c r="W2961" s="41">
        <v>122.3124</v>
      </c>
      <c r="X2961" s="41">
        <v>9605</v>
      </c>
      <c r="Y2961" s="41">
        <v>205.16120000000001</v>
      </c>
      <c r="Z2961" s="6">
        <f>0</f>
        <v>0</v>
      </c>
      <c r="AA2961" s="6">
        <f t="shared" si="338"/>
        <v>122.3124</v>
      </c>
      <c r="AB2961">
        <f>IF(ISBLANK(Table1[[#This Row],[FY2425_Cost]])=TRUE,#N/A,Table1[[#This Row],[FY2425_Cost]])</f>
        <v>205.16120000000001</v>
      </c>
      <c r="AC2961" s="6">
        <f t="shared" si="339"/>
        <v>82.848800000000011</v>
      </c>
      <c r="AD2961" s="6" t="e">
        <f>SUMIFS($AB$3:AB2961,$B$3:B2961,B2961)</f>
        <v>#N/A</v>
      </c>
      <c r="AE2961" s="6">
        <f t="shared" si="340"/>
        <v>3308.5976540486672</v>
      </c>
      <c r="AF2961" s="6">
        <f t="shared" si="341"/>
        <v>3308.5976540486672</v>
      </c>
      <c r="AG2961" s="6">
        <f>VLOOKUP(Table1[[#This Row],[PracticeCode]],$AP$3:$AS$345,4,FALSE)</f>
        <v>3308.5976540486672</v>
      </c>
      <c r="AH2961" s="27">
        <f t="shared" si="342"/>
        <v>240424.76286086984</v>
      </c>
      <c r="AI2961" s="6" t="e">
        <f t="shared" si="344"/>
        <v>#N/A</v>
      </c>
    </row>
    <row r="2962" spans="1:35" x14ac:dyDescent="0.35">
      <c r="A2962" t="str">
        <f t="shared" si="343"/>
        <v>The Abingdon Medical PracticeBrompton Health PCNWest LondonE87701Mar12</v>
      </c>
      <c r="B2962" s="41" t="s">
        <v>634</v>
      </c>
      <c r="C2962" s="41" t="s">
        <v>468</v>
      </c>
      <c r="D2962" s="41" t="s">
        <v>29</v>
      </c>
      <c r="E2962" s="41" t="s">
        <v>303</v>
      </c>
      <c r="F2962" s="41" t="s">
        <v>303</v>
      </c>
      <c r="G2962" s="41" t="s">
        <v>767</v>
      </c>
      <c r="H2962" s="41">
        <v>12</v>
      </c>
      <c r="I2962" s="41">
        <v>7352.4392312192604</v>
      </c>
      <c r="J2962" s="41">
        <v>5837</v>
      </c>
      <c r="K2962" s="41">
        <v>14</v>
      </c>
      <c r="L2962" s="41">
        <v>116.1563</v>
      </c>
      <c r="M2962" s="41">
        <v>0.27860000000000001</v>
      </c>
      <c r="N2962" s="41"/>
      <c r="O2962" s="41"/>
      <c r="P2962" s="41"/>
      <c r="Q2962" s="41"/>
      <c r="R2962" s="41">
        <v>10793</v>
      </c>
      <c r="S2962" s="41">
        <v>193.19470000000001</v>
      </c>
      <c r="T2962" s="41"/>
      <c r="U2962" s="41"/>
      <c r="V2962" s="41">
        <v>16644</v>
      </c>
      <c r="W2962" s="41">
        <v>309.62959999999998</v>
      </c>
      <c r="X2962" s="41"/>
      <c r="Y2962" s="41"/>
      <c r="Z2962" s="6">
        <f>0</f>
        <v>0</v>
      </c>
      <c r="AA2962" s="6">
        <f t="shared" si="338"/>
        <v>309.62959999999998</v>
      </c>
      <c r="AB2962" t="e">
        <f>IF(ISBLANK(Table1[[#This Row],[FY2425_Cost]])=TRUE,#N/A,Table1[[#This Row],[FY2425_Cost]])</f>
        <v>#N/A</v>
      </c>
      <c r="AC2962" s="6" t="e">
        <f t="shared" si="339"/>
        <v>#N/A</v>
      </c>
      <c r="AD2962" s="6" t="e">
        <f>SUMIFS($AB$3:AB2962,$B$3:B2962,B2962)</f>
        <v>#N/A</v>
      </c>
      <c r="AE2962" s="6">
        <f t="shared" si="340"/>
        <v>3308.5976540486672</v>
      </c>
      <c r="AF2962" s="6">
        <f t="shared" si="341"/>
        <v>3308.5976540486672</v>
      </c>
      <c r="AG2962" s="6">
        <f>VLOOKUP(Table1[[#This Row],[PracticeCode]],$AP$3:$AS$345,4,FALSE)</f>
        <v>3308.5976540486672</v>
      </c>
      <c r="AH2962" s="27">
        <f t="shared" si="342"/>
        <v>240424.76286086984</v>
      </c>
      <c r="AI2962" s="6" t="e">
        <f t="shared" si="344"/>
        <v>#N/A</v>
      </c>
    </row>
    <row r="2963" spans="1:35" x14ac:dyDescent="0.35">
      <c r="A2963" t="str">
        <f t="shared" si="343"/>
        <v>The Abingdon Medical PracticeBrompton Health PCNWest LondonE87701May2</v>
      </c>
      <c r="B2963" s="41" t="s">
        <v>634</v>
      </c>
      <c r="C2963" s="41" t="s">
        <v>468</v>
      </c>
      <c r="D2963" s="41" t="s">
        <v>29</v>
      </c>
      <c r="E2963" s="41" t="s">
        <v>303</v>
      </c>
      <c r="F2963" s="41" t="s">
        <v>303</v>
      </c>
      <c r="G2963" s="41" t="s">
        <v>757</v>
      </c>
      <c r="H2963" s="41">
        <v>2</v>
      </c>
      <c r="I2963" s="41">
        <v>7352.4392312192604</v>
      </c>
      <c r="J2963" s="41">
        <v>1108</v>
      </c>
      <c r="K2963" s="41">
        <v>2</v>
      </c>
      <c r="L2963" s="41">
        <v>20.497999999999998</v>
      </c>
      <c r="M2963" s="41">
        <v>3.6999999999999998E-2</v>
      </c>
      <c r="N2963" s="41">
        <v>1070</v>
      </c>
      <c r="O2963" s="41">
        <v>8</v>
      </c>
      <c r="P2963" s="41">
        <v>21.293000000000003</v>
      </c>
      <c r="Q2963" s="41">
        <v>0.15920000000000001</v>
      </c>
      <c r="R2963" s="41">
        <v>6153</v>
      </c>
      <c r="S2963" s="41">
        <v>110.1387</v>
      </c>
      <c r="T2963" s="41">
        <v>9579</v>
      </c>
      <c r="U2963" s="41">
        <v>210.738</v>
      </c>
      <c r="V2963" s="41">
        <v>7263</v>
      </c>
      <c r="W2963" s="41">
        <v>130.6737</v>
      </c>
      <c r="X2963" s="41">
        <v>10657</v>
      </c>
      <c r="Y2963" s="41">
        <v>232.1902</v>
      </c>
      <c r="Z2963" s="6">
        <f>0</f>
        <v>0</v>
      </c>
      <c r="AA2963" s="6">
        <f t="shared" si="338"/>
        <v>130.6737</v>
      </c>
      <c r="AB2963">
        <f>IF(ISBLANK(Table1[[#This Row],[FY2425_Cost]])=TRUE,#N/A,Table1[[#This Row],[FY2425_Cost]])</f>
        <v>232.1902</v>
      </c>
      <c r="AC2963" s="6">
        <f t="shared" si="339"/>
        <v>101.51650000000001</v>
      </c>
      <c r="AD2963" s="6" t="e">
        <f>SUMIFS($AB$3:AB2963,$B$3:B2963,B2963)</f>
        <v>#N/A</v>
      </c>
      <c r="AE2963" s="6">
        <f t="shared" si="340"/>
        <v>3308.5976540486672</v>
      </c>
      <c r="AF2963" s="6">
        <f t="shared" si="341"/>
        <v>3308.5976540486672</v>
      </c>
      <c r="AG2963" s="6">
        <f>VLOOKUP(Table1[[#This Row],[PracticeCode]],$AP$3:$AS$345,4,FALSE)</f>
        <v>3308.5976540486672</v>
      </c>
      <c r="AH2963" s="27">
        <f t="shared" si="342"/>
        <v>240424.76286086984</v>
      </c>
      <c r="AI2963" s="6" t="e">
        <f t="shared" si="344"/>
        <v>#N/A</v>
      </c>
    </row>
    <row r="2964" spans="1:35" x14ac:dyDescent="0.35">
      <c r="A2964" t="str">
        <f t="shared" si="343"/>
        <v>The Abingdon Medical PracticeBrompton Health PCNWest LondonE87701Nov8</v>
      </c>
      <c r="B2964" s="41" t="s">
        <v>634</v>
      </c>
      <c r="C2964" s="41" t="s">
        <v>468</v>
      </c>
      <c r="D2964" s="41" t="s">
        <v>29</v>
      </c>
      <c r="E2964" s="41" t="s">
        <v>303</v>
      </c>
      <c r="F2964" s="41" t="s">
        <v>303</v>
      </c>
      <c r="G2964" s="41" t="s">
        <v>763</v>
      </c>
      <c r="H2964" s="41">
        <v>8</v>
      </c>
      <c r="I2964" s="41">
        <v>7352.4392312192604</v>
      </c>
      <c r="J2964" s="41">
        <v>815</v>
      </c>
      <c r="K2964" s="41">
        <v>1101</v>
      </c>
      <c r="L2964" s="41">
        <v>16.218500000000002</v>
      </c>
      <c r="M2964" s="41">
        <v>21.9099</v>
      </c>
      <c r="N2964" s="41"/>
      <c r="O2964" s="41"/>
      <c r="P2964" s="41"/>
      <c r="Q2964" s="41"/>
      <c r="R2964" s="41">
        <v>8359</v>
      </c>
      <c r="S2964" s="41">
        <v>149.62610000000001</v>
      </c>
      <c r="T2964" s="41"/>
      <c r="U2964" s="41"/>
      <c r="V2964" s="41">
        <v>10275</v>
      </c>
      <c r="W2964" s="41">
        <v>187.75450000000001</v>
      </c>
      <c r="X2964" s="41"/>
      <c r="Y2964" s="41"/>
      <c r="Z2964" s="6">
        <f>0</f>
        <v>0</v>
      </c>
      <c r="AA2964" s="6">
        <f t="shared" si="338"/>
        <v>187.75450000000001</v>
      </c>
      <c r="AB2964" t="e">
        <f>IF(ISBLANK(Table1[[#This Row],[FY2425_Cost]])=TRUE,#N/A,Table1[[#This Row],[FY2425_Cost]])</f>
        <v>#N/A</v>
      </c>
      <c r="AC2964" s="6" t="e">
        <f t="shared" si="339"/>
        <v>#N/A</v>
      </c>
      <c r="AD2964" s="6" t="e">
        <f>SUMIFS($AB$3:AB2964,$B$3:B2964,B2964)</f>
        <v>#N/A</v>
      </c>
      <c r="AE2964" s="6">
        <f t="shared" si="340"/>
        <v>3308.5976540486672</v>
      </c>
      <c r="AF2964" s="6">
        <f t="shared" si="341"/>
        <v>3308.5976540486672</v>
      </c>
      <c r="AG2964" s="6">
        <f>VLOOKUP(Table1[[#This Row],[PracticeCode]],$AP$3:$AS$345,4,FALSE)</f>
        <v>3308.5976540486672</v>
      </c>
      <c r="AH2964" s="27">
        <f t="shared" si="342"/>
        <v>240424.76286086984</v>
      </c>
      <c r="AI2964" s="6" t="e">
        <f t="shared" si="344"/>
        <v>#N/A</v>
      </c>
    </row>
    <row r="2965" spans="1:35" x14ac:dyDescent="0.35">
      <c r="A2965" t="str">
        <f t="shared" si="343"/>
        <v>The Abingdon Medical PracticeBrompton Health PCNWest LondonE87701Oct7</v>
      </c>
      <c r="B2965" s="41" t="s">
        <v>634</v>
      </c>
      <c r="C2965" s="41" t="s">
        <v>468</v>
      </c>
      <c r="D2965" s="41" t="s">
        <v>29</v>
      </c>
      <c r="E2965" s="41" t="s">
        <v>303</v>
      </c>
      <c r="F2965" s="41" t="s">
        <v>303</v>
      </c>
      <c r="G2965" s="41" t="s">
        <v>762</v>
      </c>
      <c r="H2965" s="41">
        <v>7</v>
      </c>
      <c r="I2965" s="41">
        <v>7352.4392312192604</v>
      </c>
      <c r="J2965" s="41">
        <v>936</v>
      </c>
      <c r="K2965" s="41">
        <v>3194</v>
      </c>
      <c r="L2965" s="41">
        <v>18.6264</v>
      </c>
      <c r="M2965" s="41">
        <v>63.560600000000001</v>
      </c>
      <c r="N2965" s="41">
        <v>0</v>
      </c>
      <c r="O2965" s="41">
        <v>3769</v>
      </c>
      <c r="P2965" s="41">
        <v>0</v>
      </c>
      <c r="Q2965" s="41">
        <v>84.802499999999995</v>
      </c>
      <c r="R2965" s="41">
        <v>8132</v>
      </c>
      <c r="S2965" s="41">
        <v>145.56280000000001</v>
      </c>
      <c r="T2965" s="41">
        <v>9516</v>
      </c>
      <c r="U2965" s="41">
        <v>209.352</v>
      </c>
      <c r="V2965" s="41">
        <v>12262</v>
      </c>
      <c r="W2965" s="41">
        <v>227.74979999999999</v>
      </c>
      <c r="X2965" s="41">
        <v>13285</v>
      </c>
      <c r="Y2965" s="41">
        <v>294.15449999999998</v>
      </c>
      <c r="Z2965" s="6">
        <f>0</f>
        <v>0</v>
      </c>
      <c r="AA2965" s="6">
        <f t="shared" si="338"/>
        <v>227.74979999999999</v>
      </c>
      <c r="AB2965">
        <f>IF(ISBLANK(Table1[[#This Row],[FY2425_Cost]])=TRUE,#N/A,Table1[[#This Row],[FY2425_Cost]])</f>
        <v>294.15449999999998</v>
      </c>
      <c r="AC2965" s="6">
        <f t="shared" si="339"/>
        <v>66.404699999999991</v>
      </c>
      <c r="AD2965" s="6" t="e">
        <f>SUMIFS($AB$3:AB2965,$B$3:B2965,B2965)</f>
        <v>#N/A</v>
      </c>
      <c r="AE2965" s="6">
        <f t="shared" si="340"/>
        <v>3308.5976540486672</v>
      </c>
      <c r="AF2965" s="6">
        <f t="shared" si="341"/>
        <v>3308.5976540486672</v>
      </c>
      <c r="AG2965" s="6">
        <f>VLOOKUP(Table1[[#This Row],[PracticeCode]],$AP$3:$AS$345,4,FALSE)</f>
        <v>3308.5976540486672</v>
      </c>
      <c r="AH2965" s="27">
        <f t="shared" si="342"/>
        <v>240424.76286086984</v>
      </c>
      <c r="AI2965" s="6" t="e">
        <f t="shared" si="344"/>
        <v>#N/A</v>
      </c>
    </row>
    <row r="2966" spans="1:35" x14ac:dyDescent="0.35">
      <c r="A2966" t="str">
        <f t="shared" si="343"/>
        <v>The Abingdon Medical PracticeBrompton Health PCNWest LondonE87701Sep6</v>
      </c>
      <c r="B2966" s="41" t="s">
        <v>634</v>
      </c>
      <c r="C2966" s="41" t="s">
        <v>468</v>
      </c>
      <c r="D2966" s="41" t="s">
        <v>29</v>
      </c>
      <c r="E2966" s="41" t="s">
        <v>303</v>
      </c>
      <c r="F2966" s="41" t="s">
        <v>303</v>
      </c>
      <c r="G2966" s="41" t="s">
        <v>761</v>
      </c>
      <c r="H2966" s="41">
        <v>6</v>
      </c>
      <c r="I2966" s="41">
        <v>7352.4392312192604</v>
      </c>
      <c r="J2966" s="41">
        <v>1021</v>
      </c>
      <c r="K2966" s="41">
        <v>5380</v>
      </c>
      <c r="L2966" s="41">
        <v>20.317900000000002</v>
      </c>
      <c r="M2966" s="41">
        <v>107.06200000000001</v>
      </c>
      <c r="N2966" s="41">
        <v>2614</v>
      </c>
      <c r="O2966" s="41">
        <v>2459</v>
      </c>
      <c r="P2966" s="41">
        <v>58.814999999999998</v>
      </c>
      <c r="Q2966" s="41">
        <v>55.327500000000001</v>
      </c>
      <c r="R2966" s="41">
        <v>7781</v>
      </c>
      <c r="S2966" s="41">
        <v>139.2799</v>
      </c>
      <c r="T2966" s="41">
        <v>7150</v>
      </c>
      <c r="U2966" s="41">
        <v>157.30000000000001</v>
      </c>
      <c r="V2966" s="41">
        <v>14182</v>
      </c>
      <c r="W2966" s="41">
        <v>266.65980000000002</v>
      </c>
      <c r="X2966" s="41">
        <v>12223</v>
      </c>
      <c r="Y2966" s="41">
        <v>271.4425</v>
      </c>
      <c r="Z2966" s="6">
        <f>0</f>
        <v>0</v>
      </c>
      <c r="AA2966" s="6">
        <f t="shared" si="338"/>
        <v>266.65980000000002</v>
      </c>
      <c r="AB2966">
        <f>IF(ISBLANK(Table1[[#This Row],[FY2425_Cost]])=TRUE,#N/A,Table1[[#This Row],[FY2425_Cost]])</f>
        <v>271.4425</v>
      </c>
      <c r="AC2966" s="6">
        <f t="shared" si="339"/>
        <v>4.7826999999999771</v>
      </c>
      <c r="AD2966" s="6" t="e">
        <f>SUMIFS($AB$3:AB2966,$B$3:B2966,B2966)</f>
        <v>#N/A</v>
      </c>
      <c r="AE2966" s="6">
        <f t="shared" si="340"/>
        <v>3308.5976540486672</v>
      </c>
      <c r="AF2966" s="6">
        <f t="shared" si="341"/>
        <v>3308.5976540486672</v>
      </c>
      <c r="AG2966" s="6">
        <f>VLOOKUP(Table1[[#This Row],[PracticeCode]],$AP$3:$AS$345,4,FALSE)</f>
        <v>3308.5976540486672</v>
      </c>
      <c r="AH2966" s="27">
        <f t="shared" si="342"/>
        <v>240424.76286086984</v>
      </c>
      <c r="AI2966" s="6" t="e">
        <f t="shared" si="344"/>
        <v>#N/A</v>
      </c>
    </row>
    <row r="2967" spans="1:35" x14ac:dyDescent="0.35">
      <c r="A2967" t="str">
        <f t="shared" si="343"/>
        <v>THE ACTON HEALTH CENTREActonEalingE85109Apr1</v>
      </c>
      <c r="B2967" s="41" t="s">
        <v>466</v>
      </c>
      <c r="C2967" s="41" t="s">
        <v>435</v>
      </c>
      <c r="D2967" s="41" t="s">
        <v>12</v>
      </c>
      <c r="E2967" s="41" t="s">
        <v>304</v>
      </c>
      <c r="F2967" s="41" t="s">
        <v>304</v>
      </c>
      <c r="G2967" s="41" t="s">
        <v>756</v>
      </c>
      <c r="H2967" s="41">
        <v>1</v>
      </c>
      <c r="I2967" s="41">
        <v>3736.9731504731899</v>
      </c>
      <c r="J2967" s="41">
        <v>6048</v>
      </c>
      <c r="K2967" s="41">
        <v>0</v>
      </c>
      <c r="L2967" s="41">
        <v>111.88799999999999</v>
      </c>
      <c r="M2967" s="41">
        <v>0</v>
      </c>
      <c r="N2967" s="41">
        <v>5208</v>
      </c>
      <c r="O2967" s="41">
        <v>2</v>
      </c>
      <c r="P2967" s="41">
        <v>103.6392</v>
      </c>
      <c r="Q2967" s="41">
        <v>3.9800000000000002E-2</v>
      </c>
      <c r="R2967" s="41">
        <v>2014</v>
      </c>
      <c r="S2967" s="41">
        <v>36.050600000000003</v>
      </c>
      <c r="T2967" s="41">
        <v>1940</v>
      </c>
      <c r="U2967" s="41">
        <v>42.68</v>
      </c>
      <c r="V2967" s="41">
        <v>8062</v>
      </c>
      <c r="W2967" s="41">
        <v>147.93860000000001</v>
      </c>
      <c r="X2967" s="41">
        <v>7150</v>
      </c>
      <c r="Y2967" s="41">
        <v>146.35900000000001</v>
      </c>
      <c r="Z2967" s="6">
        <f>0</f>
        <v>0</v>
      </c>
      <c r="AA2967" s="6">
        <f t="shared" si="338"/>
        <v>147.93860000000001</v>
      </c>
      <c r="AB2967">
        <f>IF(ISBLANK(Table1[[#This Row],[FY2425_Cost]])=TRUE,#N/A,Table1[[#This Row],[FY2425_Cost]])</f>
        <v>146.35900000000001</v>
      </c>
      <c r="AC2967" s="6">
        <f t="shared" si="339"/>
        <v>-1.5795999999999992</v>
      </c>
      <c r="AD2967" s="6">
        <f>SUMIFS($AB$3:AB2967,$B$3:B2967,B2967)</f>
        <v>146.35900000000001</v>
      </c>
      <c r="AE2967" s="6">
        <f t="shared" si="340"/>
        <v>1681.6379177129354</v>
      </c>
      <c r="AF2967" s="6">
        <f t="shared" si="341"/>
        <v>1681.6379177129354</v>
      </c>
      <c r="AG2967" s="6">
        <f>VLOOKUP(Table1[[#This Row],[PracticeCode]],$AP$3:$AS$345,4,FALSE)</f>
        <v>1681.6379177129354</v>
      </c>
      <c r="AH2967" s="27">
        <f t="shared" si="342"/>
        <v>122199.02202047332</v>
      </c>
      <c r="AI2967" s="6">
        <f t="shared" si="344"/>
        <v>0</v>
      </c>
    </row>
    <row r="2968" spans="1:35" x14ac:dyDescent="0.35">
      <c r="A2968" t="str">
        <f t="shared" si="343"/>
        <v>THE ACTON HEALTH CENTREActonEalingE85109Aug5</v>
      </c>
      <c r="B2968" s="41" t="s">
        <v>466</v>
      </c>
      <c r="C2968" s="41" t="s">
        <v>435</v>
      </c>
      <c r="D2968" s="41" t="s">
        <v>12</v>
      </c>
      <c r="E2968" s="41" t="s">
        <v>304</v>
      </c>
      <c r="F2968" s="41" t="s">
        <v>304</v>
      </c>
      <c r="G2968" s="41" t="s">
        <v>760</v>
      </c>
      <c r="H2968" s="41">
        <v>5</v>
      </c>
      <c r="I2968" s="41">
        <v>3736.9731504731899</v>
      </c>
      <c r="J2968" s="41">
        <v>3863</v>
      </c>
      <c r="K2968" s="41">
        <v>2</v>
      </c>
      <c r="L2968" s="41">
        <v>71.465499999999992</v>
      </c>
      <c r="M2968" s="41">
        <v>3.6999999999999998E-2</v>
      </c>
      <c r="N2968" s="41">
        <v>4983</v>
      </c>
      <c r="O2968" s="41">
        <v>0</v>
      </c>
      <c r="P2968" s="41">
        <v>99.16170000000001</v>
      </c>
      <c r="Q2968" s="41">
        <v>0</v>
      </c>
      <c r="R2968" s="41">
        <v>4162</v>
      </c>
      <c r="S2968" s="41">
        <v>74.499799999999993</v>
      </c>
      <c r="T2968" s="41">
        <v>2830</v>
      </c>
      <c r="U2968" s="41">
        <v>62.26</v>
      </c>
      <c r="V2968" s="41">
        <v>8027</v>
      </c>
      <c r="W2968" s="41">
        <v>146.00229999999999</v>
      </c>
      <c r="X2968" s="41">
        <v>7813</v>
      </c>
      <c r="Y2968" s="41">
        <v>161.42170000000002</v>
      </c>
      <c r="Z2968" s="6">
        <f>0</f>
        <v>0</v>
      </c>
      <c r="AA2968" s="6">
        <f t="shared" si="338"/>
        <v>146.00229999999999</v>
      </c>
      <c r="AB2968">
        <f>IF(ISBLANK(Table1[[#This Row],[FY2425_Cost]])=TRUE,#N/A,Table1[[#This Row],[FY2425_Cost]])</f>
        <v>161.42170000000002</v>
      </c>
      <c r="AC2968" s="6">
        <f t="shared" si="339"/>
        <v>15.419400000000024</v>
      </c>
      <c r="AD2968" s="6">
        <f>SUMIFS($AB$3:AB2968,$B$3:B2968,B2968)</f>
        <v>307.78070000000002</v>
      </c>
      <c r="AE2968" s="6">
        <f t="shared" si="340"/>
        <v>1681.6379177129354</v>
      </c>
      <c r="AF2968" s="6">
        <f t="shared" si="341"/>
        <v>1681.6379177129354</v>
      </c>
      <c r="AG2968" s="6">
        <f>VLOOKUP(Table1[[#This Row],[PracticeCode]],$AP$3:$AS$345,4,FALSE)</f>
        <v>1681.6379177129354</v>
      </c>
      <c r="AH2968" s="27">
        <f t="shared" si="342"/>
        <v>122199.02202047332</v>
      </c>
      <c r="AI2968" s="6">
        <f t="shared" si="344"/>
        <v>0</v>
      </c>
    </row>
    <row r="2969" spans="1:35" x14ac:dyDescent="0.35">
      <c r="A2969" t="str">
        <f t="shared" si="343"/>
        <v>THE ACTON HEALTH CENTREActonEalingE85109Dec9</v>
      </c>
      <c r="B2969" s="41" t="s">
        <v>466</v>
      </c>
      <c r="C2969" s="41" t="s">
        <v>435</v>
      </c>
      <c r="D2969" s="41" t="s">
        <v>12</v>
      </c>
      <c r="E2969" s="41" t="s">
        <v>304</v>
      </c>
      <c r="F2969" s="41" t="s">
        <v>304</v>
      </c>
      <c r="G2969" s="41" t="s">
        <v>764</v>
      </c>
      <c r="H2969" s="41">
        <v>9</v>
      </c>
      <c r="I2969" s="41">
        <v>3736.9731504731899</v>
      </c>
      <c r="J2969" s="41">
        <v>3915</v>
      </c>
      <c r="K2969" s="41">
        <v>5</v>
      </c>
      <c r="L2969" s="41">
        <v>77.908500000000004</v>
      </c>
      <c r="M2969" s="41">
        <v>9.9500000000000005E-2</v>
      </c>
      <c r="N2969" s="41"/>
      <c r="O2969" s="41"/>
      <c r="P2969" s="41"/>
      <c r="Q2969" s="41"/>
      <c r="R2969" s="41">
        <v>2021</v>
      </c>
      <c r="S2969" s="41">
        <v>36.175899999999999</v>
      </c>
      <c r="T2969" s="41"/>
      <c r="U2969" s="41"/>
      <c r="V2969" s="41">
        <v>5941</v>
      </c>
      <c r="W2969" s="41">
        <v>114.18390000000001</v>
      </c>
      <c r="X2969" s="41"/>
      <c r="Y2969" s="41"/>
      <c r="Z2969" s="6">
        <f>0</f>
        <v>0</v>
      </c>
      <c r="AA2969" s="6">
        <f t="shared" si="338"/>
        <v>114.18390000000001</v>
      </c>
      <c r="AB2969" t="e">
        <f>IF(ISBLANK(Table1[[#This Row],[FY2425_Cost]])=TRUE,#N/A,Table1[[#This Row],[FY2425_Cost]])</f>
        <v>#N/A</v>
      </c>
      <c r="AC2969" s="6" t="e">
        <f t="shared" si="339"/>
        <v>#N/A</v>
      </c>
      <c r="AD2969" s="6" t="e">
        <f>SUMIFS($AB$3:AB2969,$B$3:B2969,B2969)</f>
        <v>#N/A</v>
      </c>
      <c r="AE2969" s="6">
        <f t="shared" si="340"/>
        <v>1681.6379177129354</v>
      </c>
      <c r="AF2969" s="6">
        <f t="shared" si="341"/>
        <v>1681.6379177129354</v>
      </c>
      <c r="AG2969" s="6">
        <f>VLOOKUP(Table1[[#This Row],[PracticeCode]],$AP$3:$AS$345,4,FALSE)</f>
        <v>1681.6379177129354</v>
      </c>
      <c r="AH2969" s="27">
        <f t="shared" si="342"/>
        <v>122199.02202047332</v>
      </c>
      <c r="AI2969" s="6" t="e">
        <f t="shared" si="344"/>
        <v>#N/A</v>
      </c>
    </row>
    <row r="2970" spans="1:35" x14ac:dyDescent="0.35">
      <c r="A2970" t="str">
        <f t="shared" si="343"/>
        <v>THE ACTON HEALTH CENTREActonEalingE85109Feb11</v>
      </c>
      <c r="B2970" s="41" t="s">
        <v>466</v>
      </c>
      <c r="C2970" s="41" t="s">
        <v>435</v>
      </c>
      <c r="D2970" s="41" t="s">
        <v>12</v>
      </c>
      <c r="E2970" s="41" t="s">
        <v>304</v>
      </c>
      <c r="F2970" s="41" t="s">
        <v>304</v>
      </c>
      <c r="G2970" s="41" t="s">
        <v>766</v>
      </c>
      <c r="H2970" s="41">
        <v>11</v>
      </c>
      <c r="I2970" s="41">
        <v>3736.9731504731899</v>
      </c>
      <c r="J2970" s="41">
        <v>6284</v>
      </c>
      <c r="K2970" s="41">
        <v>0</v>
      </c>
      <c r="L2970" s="41">
        <v>125.05160000000001</v>
      </c>
      <c r="M2970" s="41">
        <v>0</v>
      </c>
      <c r="N2970" s="41"/>
      <c r="O2970" s="41"/>
      <c r="P2970" s="41"/>
      <c r="Q2970" s="41"/>
      <c r="R2970" s="41">
        <v>3657</v>
      </c>
      <c r="S2970" s="41">
        <v>65.460300000000004</v>
      </c>
      <c r="T2970" s="41"/>
      <c r="U2970" s="41"/>
      <c r="V2970" s="41">
        <v>9941</v>
      </c>
      <c r="W2970" s="41">
        <v>190.51190000000003</v>
      </c>
      <c r="X2970" s="41"/>
      <c r="Y2970" s="41"/>
      <c r="Z2970" s="6">
        <f>0</f>
        <v>0</v>
      </c>
      <c r="AA2970" s="6">
        <f t="shared" si="338"/>
        <v>190.51190000000003</v>
      </c>
      <c r="AB2970" t="e">
        <f>IF(ISBLANK(Table1[[#This Row],[FY2425_Cost]])=TRUE,#N/A,Table1[[#This Row],[FY2425_Cost]])</f>
        <v>#N/A</v>
      </c>
      <c r="AC2970" s="6" t="e">
        <f t="shared" si="339"/>
        <v>#N/A</v>
      </c>
      <c r="AD2970" s="6" t="e">
        <f>SUMIFS($AB$3:AB2970,$B$3:B2970,B2970)</f>
        <v>#N/A</v>
      </c>
      <c r="AE2970" s="6">
        <f t="shared" si="340"/>
        <v>1681.6379177129354</v>
      </c>
      <c r="AF2970" s="6">
        <f t="shared" si="341"/>
        <v>1681.6379177129354</v>
      </c>
      <c r="AG2970" s="6">
        <f>VLOOKUP(Table1[[#This Row],[PracticeCode]],$AP$3:$AS$345,4,FALSE)</f>
        <v>1681.6379177129354</v>
      </c>
      <c r="AH2970" s="27">
        <f t="shared" si="342"/>
        <v>122199.02202047332</v>
      </c>
      <c r="AI2970" s="6" t="e">
        <f t="shared" si="344"/>
        <v>#N/A</v>
      </c>
    </row>
    <row r="2971" spans="1:35" x14ac:dyDescent="0.35">
      <c r="A2971" t="str">
        <f t="shared" si="343"/>
        <v>THE ACTON HEALTH CENTREActonEalingE85109Jan10</v>
      </c>
      <c r="B2971" s="41" t="s">
        <v>466</v>
      </c>
      <c r="C2971" s="41" t="s">
        <v>435</v>
      </c>
      <c r="D2971" s="41" t="s">
        <v>12</v>
      </c>
      <c r="E2971" s="41" t="s">
        <v>304</v>
      </c>
      <c r="F2971" s="41" t="s">
        <v>304</v>
      </c>
      <c r="G2971" s="41" t="s">
        <v>765</v>
      </c>
      <c r="H2971" s="41">
        <v>10</v>
      </c>
      <c r="I2971" s="41">
        <v>3736.9731504731899</v>
      </c>
      <c r="J2971" s="41">
        <v>5810</v>
      </c>
      <c r="K2971" s="41">
        <v>0</v>
      </c>
      <c r="L2971" s="41">
        <v>115.619</v>
      </c>
      <c r="M2971" s="41">
        <v>0</v>
      </c>
      <c r="N2971" s="41"/>
      <c r="O2971" s="41"/>
      <c r="P2971" s="41"/>
      <c r="Q2971" s="41"/>
      <c r="R2971" s="41">
        <v>4581</v>
      </c>
      <c r="S2971" s="41">
        <v>81.999899999999997</v>
      </c>
      <c r="T2971" s="41"/>
      <c r="U2971" s="41"/>
      <c r="V2971" s="41">
        <v>10391</v>
      </c>
      <c r="W2971" s="41">
        <v>197.6189</v>
      </c>
      <c r="X2971" s="41"/>
      <c r="Y2971" s="41"/>
      <c r="Z2971" s="6">
        <f>0</f>
        <v>0</v>
      </c>
      <c r="AA2971" s="6">
        <f t="shared" si="338"/>
        <v>197.6189</v>
      </c>
      <c r="AB2971" t="e">
        <f>IF(ISBLANK(Table1[[#This Row],[FY2425_Cost]])=TRUE,#N/A,Table1[[#This Row],[FY2425_Cost]])</f>
        <v>#N/A</v>
      </c>
      <c r="AC2971" s="6" t="e">
        <f t="shared" si="339"/>
        <v>#N/A</v>
      </c>
      <c r="AD2971" s="6" t="e">
        <f>SUMIFS($AB$3:AB2971,$B$3:B2971,B2971)</f>
        <v>#N/A</v>
      </c>
      <c r="AE2971" s="6">
        <f t="shared" si="340"/>
        <v>1681.6379177129354</v>
      </c>
      <c r="AF2971" s="6">
        <f t="shared" si="341"/>
        <v>1681.6379177129354</v>
      </c>
      <c r="AG2971" s="6">
        <f>VLOOKUP(Table1[[#This Row],[PracticeCode]],$AP$3:$AS$345,4,FALSE)</f>
        <v>1681.6379177129354</v>
      </c>
      <c r="AH2971" s="27">
        <f t="shared" si="342"/>
        <v>122199.02202047332</v>
      </c>
      <c r="AI2971" s="6" t="e">
        <f t="shared" si="344"/>
        <v>#N/A</v>
      </c>
    </row>
    <row r="2972" spans="1:35" x14ac:dyDescent="0.35">
      <c r="A2972" t="str">
        <f t="shared" si="343"/>
        <v>THE ACTON HEALTH CENTREActonEalingE85109Jul4</v>
      </c>
      <c r="B2972" s="41" t="s">
        <v>466</v>
      </c>
      <c r="C2972" s="41" t="s">
        <v>435</v>
      </c>
      <c r="D2972" s="41" t="s">
        <v>12</v>
      </c>
      <c r="E2972" s="41" t="s">
        <v>304</v>
      </c>
      <c r="F2972" s="41" t="s">
        <v>304</v>
      </c>
      <c r="G2972" s="41" t="s">
        <v>759</v>
      </c>
      <c r="H2972" s="41">
        <v>4</v>
      </c>
      <c r="I2972" s="41">
        <v>3736.9731504731899</v>
      </c>
      <c r="J2972" s="41">
        <v>4254</v>
      </c>
      <c r="K2972" s="41">
        <v>3</v>
      </c>
      <c r="L2972" s="41">
        <v>78.698999999999998</v>
      </c>
      <c r="M2972" s="41">
        <v>5.5499999999999994E-2</v>
      </c>
      <c r="N2972" s="41">
        <v>4741</v>
      </c>
      <c r="O2972" s="41">
        <v>0</v>
      </c>
      <c r="P2972" s="41">
        <v>94.3459</v>
      </c>
      <c r="Q2972" s="41">
        <v>0</v>
      </c>
      <c r="R2972" s="41">
        <v>4337</v>
      </c>
      <c r="S2972" s="41">
        <v>77.632300000000001</v>
      </c>
      <c r="T2972" s="41">
        <v>3365</v>
      </c>
      <c r="U2972" s="41">
        <v>74.03</v>
      </c>
      <c r="V2972" s="41">
        <v>8594</v>
      </c>
      <c r="W2972" s="41">
        <v>156.38679999999999</v>
      </c>
      <c r="X2972" s="41">
        <v>8106</v>
      </c>
      <c r="Y2972" s="41">
        <v>168.3759</v>
      </c>
      <c r="Z2972" s="6">
        <f>0</f>
        <v>0</v>
      </c>
      <c r="AA2972" s="6">
        <f t="shared" si="338"/>
        <v>156.38679999999999</v>
      </c>
      <c r="AB2972">
        <f>IF(ISBLANK(Table1[[#This Row],[FY2425_Cost]])=TRUE,#N/A,Table1[[#This Row],[FY2425_Cost]])</f>
        <v>168.3759</v>
      </c>
      <c r="AC2972" s="6">
        <f t="shared" si="339"/>
        <v>11.989100000000008</v>
      </c>
      <c r="AD2972" s="6" t="e">
        <f>SUMIFS($AB$3:AB2972,$B$3:B2972,B2972)</f>
        <v>#N/A</v>
      </c>
      <c r="AE2972" s="6">
        <f t="shared" si="340"/>
        <v>1681.6379177129354</v>
      </c>
      <c r="AF2972" s="6">
        <f t="shared" si="341"/>
        <v>1681.6379177129354</v>
      </c>
      <c r="AG2972" s="6">
        <f>VLOOKUP(Table1[[#This Row],[PracticeCode]],$AP$3:$AS$345,4,FALSE)</f>
        <v>1681.6379177129354</v>
      </c>
      <c r="AH2972" s="27">
        <f t="shared" si="342"/>
        <v>122199.02202047332</v>
      </c>
      <c r="AI2972" s="6" t="e">
        <f t="shared" si="344"/>
        <v>#N/A</v>
      </c>
    </row>
    <row r="2973" spans="1:35" x14ac:dyDescent="0.35">
      <c r="A2973" t="str">
        <f t="shared" si="343"/>
        <v>THE ACTON HEALTH CENTREActonEalingE85109Jun3</v>
      </c>
      <c r="B2973" s="41" t="s">
        <v>466</v>
      </c>
      <c r="C2973" s="41" t="s">
        <v>435</v>
      </c>
      <c r="D2973" s="41" t="s">
        <v>12</v>
      </c>
      <c r="E2973" s="41" t="s">
        <v>304</v>
      </c>
      <c r="F2973" s="41" t="s">
        <v>304</v>
      </c>
      <c r="G2973" s="41" t="s">
        <v>758</v>
      </c>
      <c r="H2973" s="41">
        <v>3</v>
      </c>
      <c r="I2973" s="41">
        <v>3736.9731504731899</v>
      </c>
      <c r="J2973" s="41">
        <v>5458</v>
      </c>
      <c r="K2973" s="41">
        <v>0</v>
      </c>
      <c r="L2973" s="41">
        <v>100.973</v>
      </c>
      <c r="M2973" s="41">
        <v>0</v>
      </c>
      <c r="N2973" s="41">
        <v>4451</v>
      </c>
      <c r="O2973" s="41">
        <v>0</v>
      </c>
      <c r="P2973" s="41">
        <v>88.5749</v>
      </c>
      <c r="Q2973" s="41">
        <v>0</v>
      </c>
      <c r="R2973" s="41">
        <v>8961</v>
      </c>
      <c r="S2973" s="41">
        <v>160.40190000000001</v>
      </c>
      <c r="T2973" s="41">
        <v>3058</v>
      </c>
      <c r="U2973" s="41">
        <v>67.275999999999996</v>
      </c>
      <c r="V2973" s="41">
        <v>14419</v>
      </c>
      <c r="W2973" s="41">
        <v>261.37490000000003</v>
      </c>
      <c r="X2973" s="41">
        <v>7509</v>
      </c>
      <c r="Y2973" s="41">
        <v>155.8509</v>
      </c>
      <c r="Z2973" s="6">
        <f>0</f>
        <v>0</v>
      </c>
      <c r="AA2973" s="6">
        <f t="shared" si="338"/>
        <v>261.37490000000003</v>
      </c>
      <c r="AB2973">
        <f>IF(ISBLANK(Table1[[#This Row],[FY2425_Cost]])=TRUE,#N/A,Table1[[#This Row],[FY2425_Cost]])</f>
        <v>155.8509</v>
      </c>
      <c r="AC2973" s="6">
        <f t="shared" si="339"/>
        <v>-105.52400000000003</v>
      </c>
      <c r="AD2973" s="6" t="e">
        <f>SUMIFS($AB$3:AB2973,$B$3:B2973,B2973)</f>
        <v>#N/A</v>
      </c>
      <c r="AE2973" s="6">
        <f t="shared" si="340"/>
        <v>1681.6379177129354</v>
      </c>
      <c r="AF2973" s="6">
        <f t="shared" si="341"/>
        <v>1681.6379177129354</v>
      </c>
      <c r="AG2973" s="6">
        <f>VLOOKUP(Table1[[#This Row],[PracticeCode]],$AP$3:$AS$345,4,FALSE)</f>
        <v>1681.6379177129354</v>
      </c>
      <c r="AH2973" s="27">
        <f t="shared" si="342"/>
        <v>122199.02202047332</v>
      </c>
      <c r="AI2973" s="6" t="e">
        <f t="shared" si="344"/>
        <v>#N/A</v>
      </c>
    </row>
    <row r="2974" spans="1:35" x14ac:dyDescent="0.35">
      <c r="A2974" t="str">
        <f t="shared" si="343"/>
        <v>THE ACTON HEALTH CENTREActonEalingE85109Mar12</v>
      </c>
      <c r="B2974" s="41" t="s">
        <v>466</v>
      </c>
      <c r="C2974" s="41" t="s">
        <v>435</v>
      </c>
      <c r="D2974" s="41" t="s">
        <v>12</v>
      </c>
      <c r="E2974" s="41" t="s">
        <v>304</v>
      </c>
      <c r="F2974" s="41" t="s">
        <v>304</v>
      </c>
      <c r="G2974" s="41" t="s">
        <v>767</v>
      </c>
      <c r="H2974" s="41">
        <v>12</v>
      </c>
      <c r="I2974" s="41">
        <v>3736.9731504731899</v>
      </c>
      <c r="J2974" s="41">
        <v>5649</v>
      </c>
      <c r="K2974" s="41">
        <v>2</v>
      </c>
      <c r="L2974" s="41">
        <v>112.41510000000001</v>
      </c>
      <c r="M2974" s="41">
        <v>3.9800000000000002E-2</v>
      </c>
      <c r="N2974" s="41"/>
      <c r="O2974" s="41"/>
      <c r="P2974" s="41"/>
      <c r="Q2974" s="41"/>
      <c r="R2974" s="41">
        <v>3071</v>
      </c>
      <c r="S2974" s="41">
        <v>54.9709</v>
      </c>
      <c r="T2974" s="41"/>
      <c r="U2974" s="41"/>
      <c r="V2974" s="41">
        <v>8722</v>
      </c>
      <c r="W2974" s="41">
        <v>167.42580000000001</v>
      </c>
      <c r="X2974" s="41"/>
      <c r="Y2974" s="41"/>
      <c r="Z2974" s="6">
        <f>0</f>
        <v>0</v>
      </c>
      <c r="AA2974" s="6">
        <f t="shared" si="338"/>
        <v>167.42580000000001</v>
      </c>
      <c r="AB2974" t="e">
        <f>IF(ISBLANK(Table1[[#This Row],[FY2425_Cost]])=TRUE,#N/A,Table1[[#This Row],[FY2425_Cost]])</f>
        <v>#N/A</v>
      </c>
      <c r="AC2974" s="6" t="e">
        <f t="shared" si="339"/>
        <v>#N/A</v>
      </c>
      <c r="AD2974" s="6" t="e">
        <f>SUMIFS($AB$3:AB2974,$B$3:B2974,B2974)</f>
        <v>#N/A</v>
      </c>
      <c r="AE2974" s="6">
        <f t="shared" si="340"/>
        <v>1681.6379177129354</v>
      </c>
      <c r="AF2974" s="6">
        <f t="shared" si="341"/>
        <v>1681.6379177129354</v>
      </c>
      <c r="AG2974" s="6">
        <f>VLOOKUP(Table1[[#This Row],[PracticeCode]],$AP$3:$AS$345,4,FALSE)</f>
        <v>1681.6379177129354</v>
      </c>
      <c r="AH2974" s="27">
        <f t="shared" si="342"/>
        <v>122199.02202047332</v>
      </c>
      <c r="AI2974" s="6" t="e">
        <f t="shared" si="344"/>
        <v>#N/A</v>
      </c>
    </row>
    <row r="2975" spans="1:35" x14ac:dyDescent="0.35">
      <c r="A2975" t="str">
        <f t="shared" si="343"/>
        <v>THE ACTON HEALTH CENTREActonEalingE85109May2</v>
      </c>
      <c r="B2975" s="41" t="s">
        <v>466</v>
      </c>
      <c r="C2975" s="41" t="s">
        <v>435</v>
      </c>
      <c r="D2975" s="41" t="s">
        <v>12</v>
      </c>
      <c r="E2975" s="41" t="s">
        <v>304</v>
      </c>
      <c r="F2975" s="41" t="s">
        <v>304</v>
      </c>
      <c r="G2975" s="41" t="s">
        <v>757</v>
      </c>
      <c r="H2975" s="41">
        <v>2</v>
      </c>
      <c r="I2975" s="41">
        <v>3736.9731504731899</v>
      </c>
      <c r="J2975" s="41">
        <v>6792</v>
      </c>
      <c r="K2975" s="41">
        <v>0</v>
      </c>
      <c r="L2975" s="41">
        <v>125.65199999999999</v>
      </c>
      <c r="M2975" s="41">
        <v>0</v>
      </c>
      <c r="N2975" s="41">
        <v>3847</v>
      </c>
      <c r="O2975" s="41">
        <v>0</v>
      </c>
      <c r="P2975" s="41">
        <v>76.555300000000003</v>
      </c>
      <c r="Q2975" s="41">
        <v>0</v>
      </c>
      <c r="R2975" s="41">
        <v>4608</v>
      </c>
      <c r="S2975" s="41">
        <v>82.483199999999997</v>
      </c>
      <c r="T2975" s="41">
        <v>1734</v>
      </c>
      <c r="U2975" s="41">
        <v>38.148000000000003</v>
      </c>
      <c r="V2975" s="41">
        <v>11400</v>
      </c>
      <c r="W2975" s="41">
        <v>208.1352</v>
      </c>
      <c r="X2975" s="41">
        <v>5581</v>
      </c>
      <c r="Y2975" s="41">
        <v>114.70330000000001</v>
      </c>
      <c r="Z2975" s="6">
        <f>0</f>
        <v>0</v>
      </c>
      <c r="AA2975" s="6">
        <f t="shared" si="338"/>
        <v>208.1352</v>
      </c>
      <c r="AB2975">
        <f>IF(ISBLANK(Table1[[#This Row],[FY2425_Cost]])=TRUE,#N/A,Table1[[#This Row],[FY2425_Cost]])</f>
        <v>114.70330000000001</v>
      </c>
      <c r="AC2975" s="6">
        <f t="shared" si="339"/>
        <v>-93.431899999999985</v>
      </c>
      <c r="AD2975" s="6" t="e">
        <f>SUMIFS($AB$3:AB2975,$B$3:B2975,B2975)</f>
        <v>#N/A</v>
      </c>
      <c r="AE2975" s="6">
        <f t="shared" si="340"/>
        <v>1681.6379177129354</v>
      </c>
      <c r="AF2975" s="6">
        <f t="shared" si="341"/>
        <v>1681.6379177129354</v>
      </c>
      <c r="AG2975" s="6">
        <f>VLOOKUP(Table1[[#This Row],[PracticeCode]],$AP$3:$AS$345,4,FALSE)</f>
        <v>1681.6379177129354</v>
      </c>
      <c r="AH2975" s="27">
        <f t="shared" si="342"/>
        <v>122199.02202047332</v>
      </c>
      <c r="AI2975" s="6" t="e">
        <f t="shared" si="344"/>
        <v>#N/A</v>
      </c>
    </row>
    <row r="2976" spans="1:35" x14ac:dyDescent="0.35">
      <c r="A2976" t="str">
        <f t="shared" si="343"/>
        <v>THE ACTON HEALTH CENTREActonEalingE85109Nov8</v>
      </c>
      <c r="B2976" s="41" t="s">
        <v>466</v>
      </c>
      <c r="C2976" s="41" t="s">
        <v>435</v>
      </c>
      <c r="D2976" s="41" t="s">
        <v>12</v>
      </c>
      <c r="E2976" s="41" t="s">
        <v>304</v>
      </c>
      <c r="F2976" s="41" t="s">
        <v>304</v>
      </c>
      <c r="G2976" s="41" t="s">
        <v>763</v>
      </c>
      <c r="H2976" s="41">
        <v>8</v>
      </c>
      <c r="I2976" s="41">
        <v>3736.9731504731899</v>
      </c>
      <c r="J2976" s="41">
        <v>6277</v>
      </c>
      <c r="K2976" s="41">
        <v>2</v>
      </c>
      <c r="L2976" s="41">
        <v>124.9123</v>
      </c>
      <c r="M2976" s="41">
        <v>3.9800000000000002E-2</v>
      </c>
      <c r="N2976" s="41"/>
      <c r="O2976" s="41"/>
      <c r="P2976" s="41"/>
      <c r="Q2976" s="41"/>
      <c r="R2976" s="41">
        <v>2041</v>
      </c>
      <c r="S2976" s="41">
        <v>36.533900000000003</v>
      </c>
      <c r="T2976" s="41"/>
      <c r="U2976" s="41"/>
      <c r="V2976" s="41">
        <v>8320</v>
      </c>
      <c r="W2976" s="41">
        <v>161.48599999999999</v>
      </c>
      <c r="X2976" s="41"/>
      <c r="Y2976" s="41"/>
      <c r="Z2976" s="6">
        <f>0</f>
        <v>0</v>
      </c>
      <c r="AA2976" s="6">
        <f t="shared" si="338"/>
        <v>161.48599999999999</v>
      </c>
      <c r="AB2976" t="e">
        <f>IF(ISBLANK(Table1[[#This Row],[FY2425_Cost]])=TRUE,#N/A,Table1[[#This Row],[FY2425_Cost]])</f>
        <v>#N/A</v>
      </c>
      <c r="AC2976" s="6" t="e">
        <f t="shared" si="339"/>
        <v>#N/A</v>
      </c>
      <c r="AD2976" s="6" t="e">
        <f>SUMIFS($AB$3:AB2976,$B$3:B2976,B2976)</f>
        <v>#N/A</v>
      </c>
      <c r="AE2976" s="6">
        <f t="shared" si="340"/>
        <v>1681.6379177129354</v>
      </c>
      <c r="AF2976" s="6">
        <f t="shared" si="341"/>
        <v>1681.6379177129354</v>
      </c>
      <c r="AG2976" s="6">
        <f>VLOOKUP(Table1[[#This Row],[PracticeCode]],$AP$3:$AS$345,4,FALSE)</f>
        <v>1681.6379177129354</v>
      </c>
      <c r="AH2976" s="27">
        <f t="shared" si="342"/>
        <v>122199.02202047332</v>
      </c>
      <c r="AI2976" s="6" t="e">
        <f t="shared" si="344"/>
        <v>#N/A</v>
      </c>
    </row>
    <row r="2977" spans="1:35" x14ac:dyDescent="0.35">
      <c r="A2977" t="str">
        <f t="shared" si="343"/>
        <v>THE ACTON HEALTH CENTREActonEalingE85109Oct7</v>
      </c>
      <c r="B2977" s="41" t="s">
        <v>466</v>
      </c>
      <c r="C2977" s="41" t="s">
        <v>435</v>
      </c>
      <c r="D2977" s="41" t="s">
        <v>12</v>
      </c>
      <c r="E2977" s="41" t="s">
        <v>304</v>
      </c>
      <c r="F2977" s="41" t="s">
        <v>304</v>
      </c>
      <c r="G2977" s="41" t="s">
        <v>762</v>
      </c>
      <c r="H2977" s="41">
        <v>7</v>
      </c>
      <c r="I2977" s="41">
        <v>3736.9731504731899</v>
      </c>
      <c r="J2977" s="41">
        <v>5425</v>
      </c>
      <c r="K2977" s="41">
        <v>0</v>
      </c>
      <c r="L2977" s="41">
        <v>107.95750000000001</v>
      </c>
      <c r="M2977" s="41">
        <v>0</v>
      </c>
      <c r="N2977" s="41">
        <v>0</v>
      </c>
      <c r="O2977" s="41">
        <v>0</v>
      </c>
      <c r="P2977" s="41">
        <v>0</v>
      </c>
      <c r="Q2977" s="41">
        <v>0</v>
      </c>
      <c r="R2977" s="41">
        <v>4424</v>
      </c>
      <c r="S2977" s="41">
        <v>79.189599999999999</v>
      </c>
      <c r="T2977" s="41">
        <v>10376</v>
      </c>
      <c r="U2977" s="41">
        <v>228.27199999999999</v>
      </c>
      <c r="V2977" s="41">
        <v>9849</v>
      </c>
      <c r="W2977" s="41">
        <v>187.14710000000002</v>
      </c>
      <c r="X2977" s="41">
        <v>10376</v>
      </c>
      <c r="Y2977" s="41">
        <v>228.27199999999999</v>
      </c>
      <c r="Z2977" s="6">
        <f>0</f>
        <v>0</v>
      </c>
      <c r="AA2977" s="6">
        <f t="shared" si="338"/>
        <v>187.14710000000002</v>
      </c>
      <c r="AB2977">
        <f>IF(ISBLANK(Table1[[#This Row],[FY2425_Cost]])=TRUE,#N/A,Table1[[#This Row],[FY2425_Cost]])</f>
        <v>228.27199999999999</v>
      </c>
      <c r="AC2977" s="6">
        <f t="shared" si="339"/>
        <v>41.124899999999968</v>
      </c>
      <c r="AD2977" s="6" t="e">
        <f>SUMIFS($AB$3:AB2977,$B$3:B2977,B2977)</f>
        <v>#N/A</v>
      </c>
      <c r="AE2977" s="6">
        <f t="shared" si="340"/>
        <v>1681.6379177129354</v>
      </c>
      <c r="AF2977" s="6">
        <f t="shared" si="341"/>
        <v>1681.6379177129354</v>
      </c>
      <c r="AG2977" s="6">
        <f>VLOOKUP(Table1[[#This Row],[PracticeCode]],$AP$3:$AS$345,4,FALSE)</f>
        <v>1681.6379177129354</v>
      </c>
      <c r="AH2977" s="27">
        <f t="shared" si="342"/>
        <v>122199.02202047332</v>
      </c>
      <c r="AI2977" s="6" t="e">
        <f t="shared" si="344"/>
        <v>#N/A</v>
      </c>
    </row>
    <row r="2978" spans="1:35" x14ac:dyDescent="0.35">
      <c r="A2978" t="str">
        <f t="shared" si="343"/>
        <v>THE ACTON HEALTH CENTREActonEalingE85109Sep6</v>
      </c>
      <c r="B2978" s="41" t="s">
        <v>466</v>
      </c>
      <c r="C2978" s="41" t="s">
        <v>435</v>
      </c>
      <c r="D2978" s="41" t="s">
        <v>12</v>
      </c>
      <c r="E2978" s="41" t="s">
        <v>304</v>
      </c>
      <c r="F2978" s="41" t="s">
        <v>304</v>
      </c>
      <c r="G2978" s="41" t="s">
        <v>761</v>
      </c>
      <c r="H2978" s="41">
        <v>6</v>
      </c>
      <c r="I2978" s="41">
        <v>3736.9731504731899</v>
      </c>
      <c r="J2978" s="41">
        <v>4584</v>
      </c>
      <c r="K2978" s="41">
        <v>0</v>
      </c>
      <c r="L2978" s="41">
        <v>91.221600000000009</v>
      </c>
      <c r="M2978" s="41">
        <v>0</v>
      </c>
      <c r="N2978" s="41">
        <v>5155</v>
      </c>
      <c r="O2978" s="41">
        <v>0</v>
      </c>
      <c r="P2978" s="41">
        <v>115.9875</v>
      </c>
      <c r="Q2978" s="41">
        <v>0</v>
      </c>
      <c r="R2978" s="41">
        <v>4928</v>
      </c>
      <c r="S2978" s="41">
        <v>88.211200000000005</v>
      </c>
      <c r="T2978" s="41">
        <v>6981</v>
      </c>
      <c r="U2978" s="41">
        <v>153.58199999999999</v>
      </c>
      <c r="V2978" s="41">
        <v>9512</v>
      </c>
      <c r="W2978" s="41">
        <v>179.43280000000001</v>
      </c>
      <c r="X2978" s="41">
        <v>12136</v>
      </c>
      <c r="Y2978" s="41">
        <v>269.56950000000001</v>
      </c>
      <c r="Z2978" s="6">
        <f>0</f>
        <v>0</v>
      </c>
      <c r="AA2978" s="6">
        <f t="shared" si="338"/>
        <v>179.43280000000001</v>
      </c>
      <c r="AB2978">
        <f>IF(ISBLANK(Table1[[#This Row],[FY2425_Cost]])=TRUE,#N/A,Table1[[#This Row],[FY2425_Cost]])</f>
        <v>269.56950000000001</v>
      </c>
      <c r="AC2978" s="6">
        <f t="shared" si="339"/>
        <v>90.13669999999999</v>
      </c>
      <c r="AD2978" s="6" t="e">
        <f>SUMIFS($AB$3:AB2978,$B$3:B2978,B2978)</f>
        <v>#N/A</v>
      </c>
      <c r="AE2978" s="6">
        <f t="shared" si="340"/>
        <v>1681.6379177129354</v>
      </c>
      <c r="AF2978" s="6">
        <f t="shared" si="341"/>
        <v>1681.6379177129354</v>
      </c>
      <c r="AG2978" s="6">
        <f>VLOOKUP(Table1[[#This Row],[PracticeCode]],$AP$3:$AS$345,4,FALSE)</f>
        <v>1681.6379177129354</v>
      </c>
      <c r="AH2978" s="27">
        <f t="shared" si="342"/>
        <v>122199.02202047332</v>
      </c>
      <c r="AI2978" s="6" t="e">
        <f t="shared" si="344"/>
        <v>#N/A</v>
      </c>
    </row>
    <row r="2979" spans="1:35" x14ac:dyDescent="0.35">
      <c r="A2979" t="str">
        <f t="shared" si="343"/>
        <v>THE ALLENDALE ROAD SURGERYNGPEalingE84059Apr1</v>
      </c>
      <c r="B2979" s="41" t="s">
        <v>665</v>
      </c>
      <c r="C2979" s="41" t="s">
        <v>509</v>
      </c>
      <c r="D2979" s="41" t="s">
        <v>12</v>
      </c>
      <c r="E2979" s="41" t="s">
        <v>305</v>
      </c>
      <c r="F2979" s="41" t="s">
        <v>305</v>
      </c>
      <c r="G2979" s="41" t="s">
        <v>756</v>
      </c>
      <c r="H2979" s="41">
        <v>1</v>
      </c>
      <c r="I2979" s="41">
        <v>4287.4209682658402</v>
      </c>
      <c r="J2979" s="41">
        <v>24088</v>
      </c>
      <c r="K2979" s="41">
        <v>0</v>
      </c>
      <c r="L2979" s="41">
        <v>445.62799999999999</v>
      </c>
      <c r="M2979" s="41">
        <v>0</v>
      </c>
      <c r="N2979" s="41">
        <v>668</v>
      </c>
      <c r="O2979" s="41">
        <v>0</v>
      </c>
      <c r="P2979" s="41">
        <v>13.293200000000001</v>
      </c>
      <c r="Q2979" s="41">
        <v>0</v>
      </c>
      <c r="R2979" s="41">
        <v>2057</v>
      </c>
      <c r="S2979" s="41">
        <v>36.820300000000003</v>
      </c>
      <c r="T2979" s="41">
        <v>2835</v>
      </c>
      <c r="U2979" s="41">
        <v>62.37</v>
      </c>
      <c r="V2979" s="41">
        <v>26145</v>
      </c>
      <c r="W2979" s="41">
        <v>482.44830000000002</v>
      </c>
      <c r="X2979" s="41">
        <v>3503</v>
      </c>
      <c r="Y2979" s="41">
        <v>75.663200000000003</v>
      </c>
      <c r="Z2979" s="6">
        <f>0</f>
        <v>0</v>
      </c>
      <c r="AA2979" s="6">
        <f t="shared" si="338"/>
        <v>482.44830000000002</v>
      </c>
      <c r="AB2979">
        <f>IF(ISBLANK(Table1[[#This Row],[FY2425_Cost]])=TRUE,#N/A,Table1[[#This Row],[FY2425_Cost]])</f>
        <v>75.663200000000003</v>
      </c>
      <c r="AC2979" s="6">
        <f t="shared" si="339"/>
        <v>-406.7851</v>
      </c>
      <c r="AD2979" s="6">
        <f>SUMIFS($AB$3:AB2979,$B$3:B2979,B2979)</f>
        <v>75.663200000000003</v>
      </c>
      <c r="AE2979" s="6">
        <f t="shared" si="340"/>
        <v>1929.3394357196282</v>
      </c>
      <c r="AF2979" s="6">
        <f t="shared" si="341"/>
        <v>1929.3394357196282</v>
      </c>
      <c r="AG2979" s="6">
        <f>VLOOKUP(Table1[[#This Row],[PracticeCode]],$AP$3:$AS$345,4,FALSE)</f>
        <v>1929.3394357196282</v>
      </c>
      <c r="AH2979" s="27">
        <f t="shared" si="342"/>
        <v>140198.66566229297</v>
      </c>
      <c r="AI2979" s="6">
        <f t="shared" si="344"/>
        <v>0</v>
      </c>
    </row>
    <row r="2980" spans="1:35" x14ac:dyDescent="0.35">
      <c r="A2980" t="str">
        <f t="shared" si="343"/>
        <v>THE ALLENDALE ROAD SURGERYNGPEalingE84059Aug5</v>
      </c>
      <c r="B2980" s="41" t="s">
        <v>665</v>
      </c>
      <c r="C2980" s="41" t="s">
        <v>509</v>
      </c>
      <c r="D2980" s="41" t="s">
        <v>12</v>
      </c>
      <c r="E2980" s="41" t="s">
        <v>305</v>
      </c>
      <c r="F2980" s="41" t="s">
        <v>305</v>
      </c>
      <c r="G2980" s="41" t="s">
        <v>760</v>
      </c>
      <c r="H2980" s="41">
        <v>5</v>
      </c>
      <c r="I2980" s="41">
        <v>4287.4209682658402</v>
      </c>
      <c r="J2980" s="41">
        <v>642</v>
      </c>
      <c r="K2980" s="41">
        <v>0</v>
      </c>
      <c r="L2980" s="41">
        <v>11.876999999999999</v>
      </c>
      <c r="M2980" s="41">
        <v>0</v>
      </c>
      <c r="N2980" s="41">
        <v>491</v>
      </c>
      <c r="O2980" s="41">
        <v>5</v>
      </c>
      <c r="P2980" s="41">
        <v>9.770900000000001</v>
      </c>
      <c r="Q2980" s="41">
        <v>9.9500000000000005E-2</v>
      </c>
      <c r="R2980" s="41">
        <v>5811</v>
      </c>
      <c r="S2980" s="41">
        <v>104.01690000000001</v>
      </c>
      <c r="T2980" s="41">
        <v>2815</v>
      </c>
      <c r="U2980" s="41">
        <v>61.93</v>
      </c>
      <c r="V2980" s="41">
        <v>6453</v>
      </c>
      <c r="W2980" s="41">
        <v>115.8939</v>
      </c>
      <c r="X2980" s="41">
        <v>3311</v>
      </c>
      <c r="Y2980" s="41">
        <v>71.800399999999996</v>
      </c>
      <c r="Z2980" s="6">
        <f>0</f>
        <v>0</v>
      </c>
      <c r="AA2980" s="6">
        <f t="shared" si="338"/>
        <v>115.8939</v>
      </c>
      <c r="AB2980">
        <f>IF(ISBLANK(Table1[[#This Row],[FY2425_Cost]])=TRUE,#N/A,Table1[[#This Row],[FY2425_Cost]])</f>
        <v>71.800399999999996</v>
      </c>
      <c r="AC2980" s="6">
        <f t="shared" si="339"/>
        <v>-44.093500000000006</v>
      </c>
      <c r="AD2980" s="6">
        <f>SUMIFS($AB$3:AB2980,$B$3:B2980,B2980)</f>
        <v>147.46359999999999</v>
      </c>
      <c r="AE2980" s="6">
        <f t="shared" si="340"/>
        <v>1929.3394357196282</v>
      </c>
      <c r="AF2980" s="6">
        <f t="shared" si="341"/>
        <v>1929.3394357196282</v>
      </c>
      <c r="AG2980" s="6">
        <f>VLOOKUP(Table1[[#This Row],[PracticeCode]],$AP$3:$AS$345,4,FALSE)</f>
        <v>1929.3394357196282</v>
      </c>
      <c r="AH2980" s="27">
        <f t="shared" si="342"/>
        <v>140198.66566229297</v>
      </c>
      <c r="AI2980" s="6">
        <f t="shared" si="344"/>
        <v>0</v>
      </c>
    </row>
    <row r="2981" spans="1:35" x14ac:dyDescent="0.35">
      <c r="A2981" t="str">
        <f t="shared" si="343"/>
        <v>THE ALLENDALE ROAD SURGERYNGPEalingE84059Dec9</v>
      </c>
      <c r="B2981" s="41" t="s">
        <v>665</v>
      </c>
      <c r="C2981" s="41" t="s">
        <v>509</v>
      </c>
      <c r="D2981" s="41" t="s">
        <v>12</v>
      </c>
      <c r="E2981" s="41" t="s">
        <v>305</v>
      </c>
      <c r="F2981" s="41" t="s">
        <v>305</v>
      </c>
      <c r="G2981" s="41" t="s">
        <v>764</v>
      </c>
      <c r="H2981" s="41">
        <v>9</v>
      </c>
      <c r="I2981" s="41">
        <v>4287.4209682658402</v>
      </c>
      <c r="J2981" s="41">
        <v>588</v>
      </c>
      <c r="K2981" s="41">
        <v>0</v>
      </c>
      <c r="L2981" s="41">
        <v>11.7012</v>
      </c>
      <c r="M2981" s="41">
        <v>0</v>
      </c>
      <c r="N2981" s="41"/>
      <c r="O2981" s="41"/>
      <c r="P2981" s="41"/>
      <c r="Q2981" s="41"/>
      <c r="R2981" s="41">
        <v>3138</v>
      </c>
      <c r="S2981" s="41">
        <v>56.170200000000001</v>
      </c>
      <c r="T2981" s="41"/>
      <c r="U2981" s="41"/>
      <c r="V2981" s="41">
        <v>3726</v>
      </c>
      <c r="W2981" s="41">
        <v>67.871399999999994</v>
      </c>
      <c r="X2981" s="41"/>
      <c r="Y2981" s="41"/>
      <c r="Z2981" s="6">
        <f>0</f>
        <v>0</v>
      </c>
      <c r="AA2981" s="6">
        <f t="shared" si="338"/>
        <v>67.871399999999994</v>
      </c>
      <c r="AB2981" t="e">
        <f>IF(ISBLANK(Table1[[#This Row],[FY2425_Cost]])=TRUE,#N/A,Table1[[#This Row],[FY2425_Cost]])</f>
        <v>#N/A</v>
      </c>
      <c r="AC2981" s="6" t="e">
        <f t="shared" si="339"/>
        <v>#N/A</v>
      </c>
      <c r="AD2981" s="6" t="e">
        <f>SUMIFS($AB$3:AB2981,$B$3:B2981,B2981)</f>
        <v>#N/A</v>
      </c>
      <c r="AE2981" s="6">
        <f t="shared" si="340"/>
        <v>1929.3394357196282</v>
      </c>
      <c r="AF2981" s="6">
        <f t="shared" si="341"/>
        <v>1929.3394357196282</v>
      </c>
      <c r="AG2981" s="6">
        <f>VLOOKUP(Table1[[#This Row],[PracticeCode]],$AP$3:$AS$345,4,FALSE)</f>
        <v>1929.3394357196282</v>
      </c>
      <c r="AH2981" s="27">
        <f t="shared" si="342"/>
        <v>140198.66566229297</v>
      </c>
      <c r="AI2981" s="6" t="e">
        <f t="shared" si="344"/>
        <v>#N/A</v>
      </c>
    </row>
    <row r="2982" spans="1:35" x14ac:dyDescent="0.35">
      <c r="A2982" t="str">
        <f t="shared" si="343"/>
        <v>THE ALLENDALE ROAD SURGERYNGPEalingE84059Feb11</v>
      </c>
      <c r="B2982" s="41" t="s">
        <v>665</v>
      </c>
      <c r="C2982" s="41" t="s">
        <v>509</v>
      </c>
      <c r="D2982" s="41" t="s">
        <v>12</v>
      </c>
      <c r="E2982" s="41" t="s">
        <v>305</v>
      </c>
      <c r="F2982" s="41" t="s">
        <v>305</v>
      </c>
      <c r="G2982" s="41" t="s">
        <v>766</v>
      </c>
      <c r="H2982" s="41">
        <v>11</v>
      </c>
      <c r="I2982" s="41">
        <v>4287.4209682658402</v>
      </c>
      <c r="J2982" s="41">
        <v>1643</v>
      </c>
      <c r="K2982" s="41">
        <v>0</v>
      </c>
      <c r="L2982" s="41">
        <v>32.695700000000002</v>
      </c>
      <c r="M2982" s="41">
        <v>0</v>
      </c>
      <c r="N2982" s="41"/>
      <c r="O2982" s="41"/>
      <c r="P2982" s="41"/>
      <c r="Q2982" s="41"/>
      <c r="R2982" s="41">
        <v>4843</v>
      </c>
      <c r="S2982" s="41">
        <v>86.689700000000002</v>
      </c>
      <c r="T2982" s="41"/>
      <c r="U2982" s="41"/>
      <c r="V2982" s="41">
        <v>6486</v>
      </c>
      <c r="W2982" s="41">
        <v>119.3854</v>
      </c>
      <c r="X2982" s="41"/>
      <c r="Y2982" s="41"/>
      <c r="Z2982" s="6">
        <f>0</f>
        <v>0</v>
      </c>
      <c r="AA2982" s="6">
        <f t="shared" si="338"/>
        <v>119.3854</v>
      </c>
      <c r="AB2982" t="e">
        <f>IF(ISBLANK(Table1[[#This Row],[FY2425_Cost]])=TRUE,#N/A,Table1[[#This Row],[FY2425_Cost]])</f>
        <v>#N/A</v>
      </c>
      <c r="AC2982" s="6" t="e">
        <f t="shared" si="339"/>
        <v>#N/A</v>
      </c>
      <c r="AD2982" s="6" t="e">
        <f>SUMIFS($AB$3:AB2982,$B$3:B2982,B2982)</f>
        <v>#N/A</v>
      </c>
      <c r="AE2982" s="6">
        <f t="shared" si="340"/>
        <v>1929.3394357196282</v>
      </c>
      <c r="AF2982" s="6">
        <f t="shared" si="341"/>
        <v>1929.3394357196282</v>
      </c>
      <c r="AG2982" s="6">
        <f>VLOOKUP(Table1[[#This Row],[PracticeCode]],$AP$3:$AS$345,4,FALSE)</f>
        <v>1929.3394357196282</v>
      </c>
      <c r="AH2982" s="27">
        <f t="shared" si="342"/>
        <v>140198.66566229297</v>
      </c>
      <c r="AI2982" s="6" t="e">
        <f t="shared" si="344"/>
        <v>#N/A</v>
      </c>
    </row>
    <row r="2983" spans="1:35" x14ac:dyDescent="0.35">
      <c r="A2983" t="str">
        <f t="shared" si="343"/>
        <v>THE ALLENDALE ROAD SURGERYNGPEalingE84059Jan10</v>
      </c>
      <c r="B2983" s="41" t="s">
        <v>665</v>
      </c>
      <c r="C2983" s="41" t="s">
        <v>509</v>
      </c>
      <c r="D2983" s="41" t="s">
        <v>12</v>
      </c>
      <c r="E2983" s="41" t="s">
        <v>305</v>
      </c>
      <c r="F2983" s="41" t="s">
        <v>305</v>
      </c>
      <c r="G2983" s="41" t="s">
        <v>765</v>
      </c>
      <c r="H2983" s="41">
        <v>10</v>
      </c>
      <c r="I2983" s="41">
        <v>4287.4209682658402</v>
      </c>
      <c r="J2983" s="41">
        <v>559</v>
      </c>
      <c r="K2983" s="41">
        <v>0</v>
      </c>
      <c r="L2983" s="41">
        <v>11.1241</v>
      </c>
      <c r="M2983" s="41">
        <v>0</v>
      </c>
      <c r="N2983" s="41"/>
      <c r="O2983" s="41"/>
      <c r="P2983" s="41"/>
      <c r="Q2983" s="41"/>
      <c r="R2983" s="41">
        <v>4842</v>
      </c>
      <c r="S2983" s="41">
        <v>86.671800000000005</v>
      </c>
      <c r="T2983" s="41"/>
      <c r="U2983" s="41"/>
      <c r="V2983" s="41">
        <v>5401</v>
      </c>
      <c r="W2983" s="41">
        <v>97.795900000000003</v>
      </c>
      <c r="X2983" s="41"/>
      <c r="Y2983" s="41"/>
      <c r="Z2983" s="6">
        <f>0</f>
        <v>0</v>
      </c>
      <c r="AA2983" s="6">
        <f t="shared" si="338"/>
        <v>97.795900000000003</v>
      </c>
      <c r="AB2983" t="e">
        <f>IF(ISBLANK(Table1[[#This Row],[FY2425_Cost]])=TRUE,#N/A,Table1[[#This Row],[FY2425_Cost]])</f>
        <v>#N/A</v>
      </c>
      <c r="AC2983" s="6" t="e">
        <f t="shared" si="339"/>
        <v>#N/A</v>
      </c>
      <c r="AD2983" s="6" t="e">
        <f>SUMIFS($AB$3:AB2983,$B$3:B2983,B2983)</f>
        <v>#N/A</v>
      </c>
      <c r="AE2983" s="6">
        <f t="shared" si="340"/>
        <v>1929.3394357196282</v>
      </c>
      <c r="AF2983" s="6">
        <f t="shared" si="341"/>
        <v>1929.3394357196282</v>
      </c>
      <c r="AG2983" s="6">
        <f>VLOOKUP(Table1[[#This Row],[PracticeCode]],$AP$3:$AS$345,4,FALSE)</f>
        <v>1929.3394357196282</v>
      </c>
      <c r="AH2983" s="27">
        <f t="shared" si="342"/>
        <v>140198.66566229297</v>
      </c>
      <c r="AI2983" s="6" t="e">
        <f t="shared" si="344"/>
        <v>#N/A</v>
      </c>
    </row>
    <row r="2984" spans="1:35" x14ac:dyDescent="0.35">
      <c r="A2984" t="str">
        <f t="shared" si="343"/>
        <v>THE ALLENDALE ROAD SURGERYNGPEalingE84059Jul4</v>
      </c>
      <c r="B2984" s="41" t="s">
        <v>665</v>
      </c>
      <c r="C2984" s="41" t="s">
        <v>509</v>
      </c>
      <c r="D2984" s="41" t="s">
        <v>12</v>
      </c>
      <c r="E2984" s="41" t="s">
        <v>305</v>
      </c>
      <c r="F2984" s="41" t="s">
        <v>305</v>
      </c>
      <c r="G2984" s="41" t="s">
        <v>759</v>
      </c>
      <c r="H2984" s="41">
        <v>4</v>
      </c>
      <c r="I2984" s="41">
        <v>4287.4209682658402</v>
      </c>
      <c r="J2984" s="41">
        <v>1046</v>
      </c>
      <c r="K2984" s="41">
        <v>0</v>
      </c>
      <c r="L2984" s="41">
        <v>19.350999999999999</v>
      </c>
      <c r="M2984" s="41">
        <v>0</v>
      </c>
      <c r="N2984" s="41">
        <v>613</v>
      </c>
      <c r="O2984" s="41">
        <v>29</v>
      </c>
      <c r="P2984" s="41">
        <v>12.198700000000001</v>
      </c>
      <c r="Q2984" s="41">
        <v>0.57710000000000006</v>
      </c>
      <c r="R2984" s="41">
        <v>3758</v>
      </c>
      <c r="S2984" s="41">
        <v>67.268199999999993</v>
      </c>
      <c r="T2984" s="41">
        <v>3071</v>
      </c>
      <c r="U2984" s="41">
        <v>67.561999999999998</v>
      </c>
      <c r="V2984" s="41">
        <v>4804</v>
      </c>
      <c r="W2984" s="41">
        <v>86.619199999999992</v>
      </c>
      <c r="X2984" s="41">
        <v>3713</v>
      </c>
      <c r="Y2984" s="41">
        <v>80.337800000000001</v>
      </c>
      <c r="Z2984" s="6">
        <f>0</f>
        <v>0</v>
      </c>
      <c r="AA2984" s="6">
        <f t="shared" si="338"/>
        <v>86.619199999999992</v>
      </c>
      <c r="AB2984">
        <f>IF(ISBLANK(Table1[[#This Row],[FY2425_Cost]])=TRUE,#N/A,Table1[[#This Row],[FY2425_Cost]])</f>
        <v>80.337800000000001</v>
      </c>
      <c r="AC2984" s="6">
        <f t="shared" si="339"/>
        <v>-6.2813999999999908</v>
      </c>
      <c r="AD2984" s="6" t="e">
        <f>SUMIFS($AB$3:AB2984,$B$3:B2984,B2984)</f>
        <v>#N/A</v>
      </c>
      <c r="AE2984" s="6">
        <f t="shared" si="340"/>
        <v>1929.3394357196282</v>
      </c>
      <c r="AF2984" s="6">
        <f t="shared" si="341"/>
        <v>1929.3394357196282</v>
      </c>
      <c r="AG2984" s="6">
        <f>VLOOKUP(Table1[[#This Row],[PracticeCode]],$AP$3:$AS$345,4,FALSE)</f>
        <v>1929.3394357196282</v>
      </c>
      <c r="AH2984" s="27">
        <f t="shared" si="342"/>
        <v>140198.66566229297</v>
      </c>
      <c r="AI2984" s="6" t="e">
        <f t="shared" si="344"/>
        <v>#N/A</v>
      </c>
    </row>
    <row r="2985" spans="1:35" x14ac:dyDescent="0.35">
      <c r="A2985" t="str">
        <f t="shared" si="343"/>
        <v>THE ALLENDALE ROAD SURGERYNGPEalingE84059Jun3</v>
      </c>
      <c r="B2985" s="41" t="s">
        <v>665</v>
      </c>
      <c r="C2985" s="41" t="s">
        <v>509</v>
      </c>
      <c r="D2985" s="41" t="s">
        <v>12</v>
      </c>
      <c r="E2985" s="41" t="s">
        <v>305</v>
      </c>
      <c r="F2985" s="41" t="s">
        <v>305</v>
      </c>
      <c r="G2985" s="41" t="s">
        <v>758</v>
      </c>
      <c r="H2985" s="41">
        <v>3</v>
      </c>
      <c r="I2985" s="41">
        <v>4287.4209682658402</v>
      </c>
      <c r="J2985" s="41">
        <v>1465</v>
      </c>
      <c r="K2985" s="41">
        <v>0</v>
      </c>
      <c r="L2985" s="41">
        <v>27.102499999999999</v>
      </c>
      <c r="M2985" s="41">
        <v>0</v>
      </c>
      <c r="N2985" s="41">
        <v>665</v>
      </c>
      <c r="O2985" s="41">
        <v>3</v>
      </c>
      <c r="P2985" s="41">
        <v>13.233500000000001</v>
      </c>
      <c r="Q2985" s="41">
        <v>5.9700000000000003E-2</v>
      </c>
      <c r="R2985" s="41">
        <v>2872</v>
      </c>
      <c r="S2985" s="41">
        <v>51.408799999999999</v>
      </c>
      <c r="T2985" s="41">
        <v>4174</v>
      </c>
      <c r="U2985" s="41">
        <v>91.828000000000003</v>
      </c>
      <c r="V2985" s="41">
        <v>4337</v>
      </c>
      <c r="W2985" s="41">
        <v>78.511300000000006</v>
      </c>
      <c r="X2985" s="41">
        <v>4842</v>
      </c>
      <c r="Y2985" s="41">
        <v>105.1212</v>
      </c>
      <c r="Z2985" s="6">
        <f>0</f>
        <v>0</v>
      </c>
      <c r="AA2985" s="6">
        <f t="shared" si="338"/>
        <v>78.511300000000006</v>
      </c>
      <c r="AB2985">
        <f>IF(ISBLANK(Table1[[#This Row],[FY2425_Cost]])=TRUE,#N/A,Table1[[#This Row],[FY2425_Cost]])</f>
        <v>105.1212</v>
      </c>
      <c r="AC2985" s="6">
        <f t="shared" si="339"/>
        <v>26.609899999999996</v>
      </c>
      <c r="AD2985" s="6" t="e">
        <f>SUMIFS($AB$3:AB2985,$B$3:B2985,B2985)</f>
        <v>#N/A</v>
      </c>
      <c r="AE2985" s="6">
        <f t="shared" si="340"/>
        <v>1929.3394357196282</v>
      </c>
      <c r="AF2985" s="6">
        <f t="shared" si="341"/>
        <v>1929.3394357196282</v>
      </c>
      <c r="AG2985" s="6">
        <f>VLOOKUP(Table1[[#This Row],[PracticeCode]],$AP$3:$AS$345,4,FALSE)</f>
        <v>1929.3394357196282</v>
      </c>
      <c r="AH2985" s="27">
        <f t="shared" si="342"/>
        <v>140198.66566229297</v>
      </c>
      <c r="AI2985" s="6" t="e">
        <f t="shared" si="344"/>
        <v>#N/A</v>
      </c>
    </row>
    <row r="2986" spans="1:35" x14ac:dyDescent="0.35">
      <c r="A2986" t="str">
        <f t="shared" si="343"/>
        <v>THE ALLENDALE ROAD SURGERYNGPEalingE84059Mar12</v>
      </c>
      <c r="B2986" s="41" t="s">
        <v>665</v>
      </c>
      <c r="C2986" s="41" t="s">
        <v>509</v>
      </c>
      <c r="D2986" s="41" t="s">
        <v>12</v>
      </c>
      <c r="E2986" s="41" t="s">
        <v>305</v>
      </c>
      <c r="F2986" s="41" t="s">
        <v>305</v>
      </c>
      <c r="G2986" s="41" t="s">
        <v>767</v>
      </c>
      <c r="H2986" s="41">
        <v>12</v>
      </c>
      <c r="I2986" s="41">
        <v>4287.4209682658402</v>
      </c>
      <c r="J2986" s="41">
        <v>1067</v>
      </c>
      <c r="K2986" s="41">
        <v>0</v>
      </c>
      <c r="L2986" s="41">
        <v>21.2333</v>
      </c>
      <c r="M2986" s="41">
        <v>0</v>
      </c>
      <c r="N2986" s="41"/>
      <c r="O2986" s="41"/>
      <c r="P2986" s="41"/>
      <c r="Q2986" s="41"/>
      <c r="R2986" s="41">
        <v>6337</v>
      </c>
      <c r="S2986" s="41">
        <v>113.4323</v>
      </c>
      <c r="T2986" s="41"/>
      <c r="U2986" s="41"/>
      <c r="V2986" s="41">
        <v>7404</v>
      </c>
      <c r="W2986" s="41">
        <v>134.66559999999998</v>
      </c>
      <c r="X2986" s="41"/>
      <c r="Y2986" s="41"/>
      <c r="Z2986" s="6">
        <f>0</f>
        <v>0</v>
      </c>
      <c r="AA2986" s="6">
        <f t="shared" si="338"/>
        <v>134.66559999999998</v>
      </c>
      <c r="AB2986" t="e">
        <f>IF(ISBLANK(Table1[[#This Row],[FY2425_Cost]])=TRUE,#N/A,Table1[[#This Row],[FY2425_Cost]])</f>
        <v>#N/A</v>
      </c>
      <c r="AC2986" s="6" t="e">
        <f t="shared" si="339"/>
        <v>#N/A</v>
      </c>
      <c r="AD2986" s="6" t="e">
        <f>SUMIFS($AB$3:AB2986,$B$3:B2986,B2986)</f>
        <v>#N/A</v>
      </c>
      <c r="AE2986" s="6">
        <f t="shared" si="340"/>
        <v>1929.3394357196282</v>
      </c>
      <c r="AF2986" s="6">
        <f t="shared" si="341"/>
        <v>1929.3394357196282</v>
      </c>
      <c r="AG2986" s="6">
        <f>VLOOKUP(Table1[[#This Row],[PracticeCode]],$AP$3:$AS$345,4,FALSE)</f>
        <v>1929.3394357196282</v>
      </c>
      <c r="AH2986" s="27">
        <f t="shared" si="342"/>
        <v>140198.66566229297</v>
      </c>
      <c r="AI2986" s="6" t="e">
        <f t="shared" si="344"/>
        <v>#N/A</v>
      </c>
    </row>
    <row r="2987" spans="1:35" x14ac:dyDescent="0.35">
      <c r="A2987" t="str">
        <f t="shared" si="343"/>
        <v>THE ALLENDALE ROAD SURGERYNGPEalingE84059May2</v>
      </c>
      <c r="B2987" s="41" t="s">
        <v>665</v>
      </c>
      <c r="C2987" s="41" t="s">
        <v>509</v>
      </c>
      <c r="D2987" s="41" t="s">
        <v>12</v>
      </c>
      <c r="E2987" s="41" t="s">
        <v>305</v>
      </c>
      <c r="F2987" s="41" t="s">
        <v>305</v>
      </c>
      <c r="G2987" s="41" t="s">
        <v>757</v>
      </c>
      <c r="H2987" s="41">
        <v>2</v>
      </c>
      <c r="I2987" s="41">
        <v>4287.4209682658402</v>
      </c>
      <c r="J2987" s="41">
        <v>3242</v>
      </c>
      <c r="K2987" s="41">
        <v>0</v>
      </c>
      <c r="L2987" s="41">
        <v>59.976999999999997</v>
      </c>
      <c r="M2987" s="41">
        <v>0</v>
      </c>
      <c r="N2987" s="41">
        <v>1041</v>
      </c>
      <c r="O2987" s="41">
        <v>0</v>
      </c>
      <c r="P2987" s="41">
        <v>20.715900000000001</v>
      </c>
      <c r="Q2987" s="41">
        <v>0</v>
      </c>
      <c r="R2987" s="41">
        <v>3257</v>
      </c>
      <c r="S2987" s="41">
        <v>58.3003</v>
      </c>
      <c r="T2987" s="41">
        <v>2844</v>
      </c>
      <c r="U2987" s="41">
        <v>62.567999999999998</v>
      </c>
      <c r="V2987" s="41">
        <v>6499</v>
      </c>
      <c r="W2987" s="41">
        <v>118.2773</v>
      </c>
      <c r="X2987" s="41">
        <v>3885</v>
      </c>
      <c r="Y2987" s="41">
        <v>83.283900000000003</v>
      </c>
      <c r="Z2987" s="6">
        <f>0</f>
        <v>0</v>
      </c>
      <c r="AA2987" s="6">
        <f t="shared" si="338"/>
        <v>118.2773</v>
      </c>
      <c r="AB2987">
        <f>IF(ISBLANK(Table1[[#This Row],[FY2425_Cost]])=TRUE,#N/A,Table1[[#This Row],[FY2425_Cost]])</f>
        <v>83.283900000000003</v>
      </c>
      <c r="AC2987" s="6">
        <f t="shared" si="339"/>
        <v>-34.993399999999994</v>
      </c>
      <c r="AD2987" s="6" t="e">
        <f>SUMIFS($AB$3:AB2987,$B$3:B2987,B2987)</f>
        <v>#N/A</v>
      </c>
      <c r="AE2987" s="6">
        <f t="shared" si="340"/>
        <v>1929.3394357196282</v>
      </c>
      <c r="AF2987" s="6">
        <f t="shared" si="341"/>
        <v>1929.3394357196282</v>
      </c>
      <c r="AG2987" s="6">
        <f>VLOOKUP(Table1[[#This Row],[PracticeCode]],$AP$3:$AS$345,4,FALSE)</f>
        <v>1929.3394357196282</v>
      </c>
      <c r="AH2987" s="27">
        <f t="shared" si="342"/>
        <v>140198.66566229297</v>
      </c>
      <c r="AI2987" s="6" t="e">
        <f t="shared" si="344"/>
        <v>#N/A</v>
      </c>
    </row>
    <row r="2988" spans="1:35" x14ac:dyDescent="0.35">
      <c r="A2988" t="str">
        <f t="shared" si="343"/>
        <v>THE ALLENDALE ROAD SURGERYNGPEalingE84059Nov8</v>
      </c>
      <c r="B2988" s="41" t="s">
        <v>665</v>
      </c>
      <c r="C2988" s="41" t="s">
        <v>509</v>
      </c>
      <c r="D2988" s="41" t="s">
        <v>12</v>
      </c>
      <c r="E2988" s="41" t="s">
        <v>305</v>
      </c>
      <c r="F2988" s="41" t="s">
        <v>305</v>
      </c>
      <c r="G2988" s="41" t="s">
        <v>763</v>
      </c>
      <c r="H2988" s="41">
        <v>8</v>
      </c>
      <c r="I2988" s="41">
        <v>4287.4209682658402</v>
      </c>
      <c r="J2988" s="41">
        <v>789</v>
      </c>
      <c r="K2988" s="41">
        <v>0</v>
      </c>
      <c r="L2988" s="41">
        <v>15.7011</v>
      </c>
      <c r="M2988" s="41">
        <v>0</v>
      </c>
      <c r="N2988" s="41"/>
      <c r="O2988" s="41"/>
      <c r="P2988" s="41"/>
      <c r="Q2988" s="41"/>
      <c r="R2988" s="41">
        <v>7516</v>
      </c>
      <c r="S2988" s="41">
        <v>134.53639999999999</v>
      </c>
      <c r="T2988" s="41"/>
      <c r="U2988" s="41"/>
      <c r="V2988" s="41">
        <v>8305</v>
      </c>
      <c r="W2988" s="41">
        <v>150.23749999999998</v>
      </c>
      <c r="X2988" s="41"/>
      <c r="Y2988" s="41"/>
      <c r="Z2988" s="6">
        <f>0</f>
        <v>0</v>
      </c>
      <c r="AA2988" s="6">
        <f t="shared" si="338"/>
        <v>150.23749999999998</v>
      </c>
      <c r="AB2988" t="e">
        <f>IF(ISBLANK(Table1[[#This Row],[FY2425_Cost]])=TRUE,#N/A,Table1[[#This Row],[FY2425_Cost]])</f>
        <v>#N/A</v>
      </c>
      <c r="AC2988" s="6" t="e">
        <f t="shared" si="339"/>
        <v>#N/A</v>
      </c>
      <c r="AD2988" s="6" t="e">
        <f>SUMIFS($AB$3:AB2988,$B$3:B2988,B2988)</f>
        <v>#N/A</v>
      </c>
      <c r="AE2988" s="6">
        <f t="shared" si="340"/>
        <v>1929.3394357196282</v>
      </c>
      <c r="AF2988" s="6">
        <f t="shared" si="341"/>
        <v>1929.3394357196282</v>
      </c>
      <c r="AG2988" s="6">
        <f>VLOOKUP(Table1[[#This Row],[PracticeCode]],$AP$3:$AS$345,4,FALSE)</f>
        <v>1929.3394357196282</v>
      </c>
      <c r="AH2988" s="27">
        <f t="shared" si="342"/>
        <v>140198.66566229297</v>
      </c>
      <c r="AI2988" s="6" t="e">
        <f t="shared" si="344"/>
        <v>#N/A</v>
      </c>
    </row>
    <row r="2989" spans="1:35" x14ac:dyDescent="0.35">
      <c r="A2989" t="str">
        <f t="shared" si="343"/>
        <v>THE ALLENDALE ROAD SURGERYNGPEalingE84059Oct7</v>
      </c>
      <c r="B2989" s="41" t="s">
        <v>665</v>
      </c>
      <c r="C2989" s="41" t="s">
        <v>509</v>
      </c>
      <c r="D2989" s="41" t="s">
        <v>12</v>
      </c>
      <c r="E2989" s="41" t="s">
        <v>305</v>
      </c>
      <c r="F2989" s="41" t="s">
        <v>305</v>
      </c>
      <c r="G2989" s="41" t="s">
        <v>762</v>
      </c>
      <c r="H2989" s="41">
        <v>7</v>
      </c>
      <c r="I2989" s="41">
        <v>4287.4209682658402</v>
      </c>
      <c r="J2989" s="41">
        <v>740</v>
      </c>
      <c r="K2989" s="41">
        <v>0</v>
      </c>
      <c r="L2989" s="41">
        <v>14.726000000000001</v>
      </c>
      <c r="M2989" s="41">
        <v>0</v>
      </c>
      <c r="N2989" s="41">
        <v>0</v>
      </c>
      <c r="O2989" s="41">
        <v>16</v>
      </c>
      <c r="P2989" s="41">
        <v>0</v>
      </c>
      <c r="Q2989" s="41">
        <v>0.36</v>
      </c>
      <c r="R2989" s="41">
        <v>7670</v>
      </c>
      <c r="S2989" s="41">
        <v>137.29300000000001</v>
      </c>
      <c r="T2989" s="41">
        <v>19990</v>
      </c>
      <c r="U2989" s="41">
        <v>439.78</v>
      </c>
      <c r="V2989" s="41">
        <v>8410</v>
      </c>
      <c r="W2989" s="41">
        <v>152.01900000000001</v>
      </c>
      <c r="X2989" s="41">
        <v>20006</v>
      </c>
      <c r="Y2989" s="41">
        <v>440.14</v>
      </c>
      <c r="Z2989" s="6">
        <f>0</f>
        <v>0</v>
      </c>
      <c r="AA2989" s="6">
        <f t="shared" si="338"/>
        <v>152.01900000000001</v>
      </c>
      <c r="AB2989">
        <f>IF(ISBLANK(Table1[[#This Row],[FY2425_Cost]])=TRUE,#N/A,Table1[[#This Row],[FY2425_Cost]])</f>
        <v>440.14</v>
      </c>
      <c r="AC2989" s="6">
        <f t="shared" si="339"/>
        <v>288.12099999999998</v>
      </c>
      <c r="AD2989" s="6" t="e">
        <f>SUMIFS($AB$3:AB2989,$B$3:B2989,B2989)</f>
        <v>#N/A</v>
      </c>
      <c r="AE2989" s="6">
        <f t="shared" si="340"/>
        <v>1929.3394357196282</v>
      </c>
      <c r="AF2989" s="6">
        <f t="shared" si="341"/>
        <v>1929.3394357196282</v>
      </c>
      <c r="AG2989" s="6">
        <f>VLOOKUP(Table1[[#This Row],[PracticeCode]],$AP$3:$AS$345,4,FALSE)</f>
        <v>1929.3394357196282</v>
      </c>
      <c r="AH2989" s="27">
        <f t="shared" si="342"/>
        <v>140198.66566229297</v>
      </c>
      <c r="AI2989" s="6" t="e">
        <f t="shared" si="344"/>
        <v>#N/A</v>
      </c>
    </row>
    <row r="2990" spans="1:35" x14ac:dyDescent="0.35">
      <c r="A2990" t="str">
        <f t="shared" si="343"/>
        <v>THE ALLENDALE ROAD SURGERYNGPEalingE84059Sep6</v>
      </c>
      <c r="B2990" s="41" t="s">
        <v>665</v>
      </c>
      <c r="C2990" s="41" t="s">
        <v>509</v>
      </c>
      <c r="D2990" s="41" t="s">
        <v>12</v>
      </c>
      <c r="E2990" s="41" t="s">
        <v>305</v>
      </c>
      <c r="F2990" s="41" t="s">
        <v>305</v>
      </c>
      <c r="G2990" s="41" t="s">
        <v>761</v>
      </c>
      <c r="H2990" s="41">
        <v>6</v>
      </c>
      <c r="I2990" s="41">
        <v>4287.4209682658402</v>
      </c>
      <c r="J2990" s="41">
        <v>727</v>
      </c>
      <c r="K2990" s="41">
        <v>0</v>
      </c>
      <c r="L2990" s="41">
        <v>14.467300000000002</v>
      </c>
      <c r="M2990" s="41">
        <v>0</v>
      </c>
      <c r="N2990" s="41">
        <v>597</v>
      </c>
      <c r="O2990" s="41">
        <v>0</v>
      </c>
      <c r="P2990" s="41">
        <v>13.432499999999999</v>
      </c>
      <c r="Q2990" s="41">
        <v>0</v>
      </c>
      <c r="R2990" s="41">
        <v>6017</v>
      </c>
      <c r="S2990" s="41">
        <v>107.7043</v>
      </c>
      <c r="T2990" s="41">
        <v>3141</v>
      </c>
      <c r="U2990" s="41">
        <v>69.102000000000004</v>
      </c>
      <c r="V2990" s="41">
        <v>6744</v>
      </c>
      <c r="W2990" s="41">
        <v>122.17160000000001</v>
      </c>
      <c r="X2990" s="41">
        <v>3738</v>
      </c>
      <c r="Y2990" s="41">
        <v>82.534500000000008</v>
      </c>
      <c r="Z2990" s="6">
        <f>0</f>
        <v>0</v>
      </c>
      <c r="AA2990" s="6">
        <f t="shared" si="338"/>
        <v>122.17160000000001</v>
      </c>
      <c r="AB2990">
        <f>IF(ISBLANK(Table1[[#This Row],[FY2425_Cost]])=TRUE,#N/A,Table1[[#This Row],[FY2425_Cost]])</f>
        <v>82.534500000000008</v>
      </c>
      <c r="AC2990" s="6">
        <f t="shared" si="339"/>
        <v>-39.637100000000004</v>
      </c>
      <c r="AD2990" s="6" t="e">
        <f>SUMIFS($AB$3:AB2990,$B$3:B2990,B2990)</f>
        <v>#N/A</v>
      </c>
      <c r="AE2990" s="6">
        <f t="shared" si="340"/>
        <v>1929.3394357196282</v>
      </c>
      <c r="AF2990" s="6">
        <f t="shared" si="341"/>
        <v>1929.3394357196282</v>
      </c>
      <c r="AG2990" s="6">
        <f>VLOOKUP(Table1[[#This Row],[PracticeCode]],$AP$3:$AS$345,4,FALSE)</f>
        <v>1929.3394357196282</v>
      </c>
      <c r="AH2990" s="27">
        <f t="shared" si="342"/>
        <v>140198.66566229297</v>
      </c>
      <c r="AI2990" s="6" t="e">
        <f t="shared" si="344"/>
        <v>#N/A</v>
      </c>
    </row>
    <row r="2991" spans="1:35" x14ac:dyDescent="0.35">
      <c r="A2991" t="str">
        <f t="shared" si="343"/>
        <v>THE ARGYLE SURGERYThe Ealing NetworkEalingE85120Apr1</v>
      </c>
      <c r="B2991" s="41" t="s">
        <v>517</v>
      </c>
      <c r="C2991" s="41" t="s">
        <v>493</v>
      </c>
      <c r="D2991" s="41" t="s">
        <v>12</v>
      </c>
      <c r="E2991" s="41" t="s">
        <v>306</v>
      </c>
      <c r="F2991" s="41" t="s">
        <v>306</v>
      </c>
      <c r="G2991" s="41" t="s">
        <v>756</v>
      </c>
      <c r="H2991" s="41">
        <v>1</v>
      </c>
      <c r="I2991" s="41">
        <v>7111.6974968037703</v>
      </c>
      <c r="J2991" s="41">
        <v>2593</v>
      </c>
      <c r="K2991" s="41">
        <v>62</v>
      </c>
      <c r="L2991" s="41">
        <v>47.970499999999994</v>
      </c>
      <c r="M2991" s="41">
        <v>1.147</v>
      </c>
      <c r="N2991" s="41">
        <v>4394</v>
      </c>
      <c r="O2991" s="41">
        <v>2421</v>
      </c>
      <c r="P2991" s="41">
        <v>87.440600000000003</v>
      </c>
      <c r="Q2991" s="41">
        <v>48.177900000000001</v>
      </c>
      <c r="R2991" s="41">
        <v>5542</v>
      </c>
      <c r="S2991" s="41">
        <v>99.201800000000006</v>
      </c>
      <c r="T2991" s="41">
        <v>16076</v>
      </c>
      <c r="U2991" s="41">
        <v>353.67200000000003</v>
      </c>
      <c r="V2991" s="41">
        <v>8197</v>
      </c>
      <c r="W2991" s="41">
        <v>148.3193</v>
      </c>
      <c r="X2991" s="41">
        <v>22891</v>
      </c>
      <c r="Y2991" s="41">
        <v>489.29050000000007</v>
      </c>
      <c r="Z2991" s="6">
        <f>0</f>
        <v>0</v>
      </c>
      <c r="AA2991" s="6">
        <f t="shared" si="338"/>
        <v>148.3193</v>
      </c>
      <c r="AB2991">
        <f>IF(ISBLANK(Table1[[#This Row],[FY2425_Cost]])=TRUE,#N/A,Table1[[#This Row],[FY2425_Cost]])</f>
        <v>489.29050000000007</v>
      </c>
      <c r="AC2991" s="6">
        <f t="shared" si="339"/>
        <v>340.97120000000007</v>
      </c>
      <c r="AD2991" s="6">
        <f>SUMIFS($AB$3:AB2991,$B$3:B2991,B2991)</f>
        <v>489.29050000000007</v>
      </c>
      <c r="AE2991" s="6">
        <f t="shared" si="340"/>
        <v>3200.2638735616965</v>
      </c>
      <c r="AF2991" s="6">
        <f t="shared" si="341"/>
        <v>3200.2638735616965</v>
      </c>
      <c r="AG2991" s="6">
        <f>VLOOKUP(Table1[[#This Row],[PracticeCode]],$AP$3:$AS$345,4,FALSE)</f>
        <v>3200.2638735616965</v>
      </c>
      <c r="AH2991" s="27">
        <f t="shared" si="342"/>
        <v>232552.5081454833</v>
      </c>
      <c r="AI2991" s="6">
        <f t="shared" si="344"/>
        <v>0</v>
      </c>
    </row>
    <row r="2992" spans="1:35" x14ac:dyDescent="0.35">
      <c r="A2992" t="str">
        <f t="shared" si="343"/>
        <v>THE ARGYLE SURGERYThe Ealing NetworkEalingE85120Aug5</v>
      </c>
      <c r="B2992" s="41" t="s">
        <v>517</v>
      </c>
      <c r="C2992" s="41" t="s">
        <v>493</v>
      </c>
      <c r="D2992" s="41" t="s">
        <v>12</v>
      </c>
      <c r="E2992" s="41" t="s">
        <v>306</v>
      </c>
      <c r="F2992" s="41" t="s">
        <v>306</v>
      </c>
      <c r="G2992" s="41" t="s">
        <v>760</v>
      </c>
      <c r="H2992" s="41">
        <v>5</v>
      </c>
      <c r="I2992" s="41">
        <v>7111.6974968037703</v>
      </c>
      <c r="J2992" s="41">
        <v>7544</v>
      </c>
      <c r="K2992" s="41">
        <v>1129</v>
      </c>
      <c r="L2992" s="41">
        <v>139.56399999999999</v>
      </c>
      <c r="M2992" s="41">
        <v>20.886499999999998</v>
      </c>
      <c r="N2992" s="41">
        <v>3206</v>
      </c>
      <c r="O2992" s="41">
        <v>1376</v>
      </c>
      <c r="P2992" s="41">
        <v>63.799400000000006</v>
      </c>
      <c r="Q2992" s="41">
        <v>27.382400000000001</v>
      </c>
      <c r="R2992" s="41">
        <v>24960</v>
      </c>
      <c r="S2992" s="41">
        <v>446.78399999999999</v>
      </c>
      <c r="T2992" s="41">
        <v>18873</v>
      </c>
      <c r="U2992" s="41">
        <v>415.20600000000002</v>
      </c>
      <c r="V2992" s="41">
        <v>33633</v>
      </c>
      <c r="W2992" s="41">
        <v>607.23450000000003</v>
      </c>
      <c r="X2992" s="41">
        <v>23455</v>
      </c>
      <c r="Y2992" s="41">
        <v>506.38780000000003</v>
      </c>
      <c r="Z2992" s="6">
        <f>0</f>
        <v>0</v>
      </c>
      <c r="AA2992" s="6">
        <f t="shared" si="338"/>
        <v>607.23450000000003</v>
      </c>
      <c r="AB2992">
        <f>IF(ISBLANK(Table1[[#This Row],[FY2425_Cost]])=TRUE,#N/A,Table1[[#This Row],[FY2425_Cost]])</f>
        <v>506.38780000000003</v>
      </c>
      <c r="AC2992" s="6">
        <f t="shared" si="339"/>
        <v>-100.8467</v>
      </c>
      <c r="AD2992" s="6">
        <f>SUMIFS($AB$3:AB2992,$B$3:B2992,B2992)</f>
        <v>995.67830000000004</v>
      </c>
      <c r="AE2992" s="6">
        <f t="shared" si="340"/>
        <v>3200.2638735616965</v>
      </c>
      <c r="AF2992" s="6">
        <f t="shared" si="341"/>
        <v>3200.2638735616965</v>
      </c>
      <c r="AG2992" s="6">
        <f>VLOOKUP(Table1[[#This Row],[PracticeCode]],$AP$3:$AS$345,4,FALSE)</f>
        <v>3200.2638735616965</v>
      </c>
      <c r="AH2992" s="27">
        <f t="shared" si="342"/>
        <v>232552.5081454833</v>
      </c>
      <c r="AI2992" s="6">
        <f t="shared" si="344"/>
        <v>0</v>
      </c>
    </row>
    <row r="2993" spans="1:35" x14ac:dyDescent="0.35">
      <c r="A2993" t="str">
        <f t="shared" si="343"/>
        <v>THE ARGYLE SURGERYThe Ealing NetworkEalingE85120Dec9</v>
      </c>
      <c r="B2993" s="41" t="s">
        <v>517</v>
      </c>
      <c r="C2993" s="41" t="s">
        <v>493</v>
      </c>
      <c r="D2993" s="41" t="s">
        <v>12</v>
      </c>
      <c r="E2993" s="41" t="s">
        <v>306</v>
      </c>
      <c r="F2993" s="41" t="s">
        <v>306</v>
      </c>
      <c r="G2993" s="41" t="s">
        <v>764</v>
      </c>
      <c r="H2993" s="41">
        <v>9</v>
      </c>
      <c r="I2993" s="41">
        <v>7111.6974968037703</v>
      </c>
      <c r="J2993" s="41">
        <v>3788</v>
      </c>
      <c r="K2993" s="41">
        <v>893</v>
      </c>
      <c r="L2993" s="41">
        <v>75.381200000000007</v>
      </c>
      <c r="M2993" s="41">
        <v>17.770700000000001</v>
      </c>
      <c r="N2993" s="41"/>
      <c r="O2993" s="41"/>
      <c r="P2993" s="41"/>
      <c r="Q2993" s="41"/>
      <c r="R2993" s="41">
        <v>24090</v>
      </c>
      <c r="S2993" s="41">
        <v>431.21100000000001</v>
      </c>
      <c r="T2993" s="41"/>
      <c r="U2993" s="41"/>
      <c r="V2993" s="41">
        <v>28771</v>
      </c>
      <c r="W2993" s="41">
        <v>524.36290000000008</v>
      </c>
      <c r="X2993" s="41"/>
      <c r="Y2993" s="41"/>
      <c r="Z2993" s="6">
        <f>0</f>
        <v>0</v>
      </c>
      <c r="AA2993" s="6">
        <f t="shared" si="338"/>
        <v>524.36290000000008</v>
      </c>
      <c r="AB2993" t="e">
        <f>IF(ISBLANK(Table1[[#This Row],[FY2425_Cost]])=TRUE,#N/A,Table1[[#This Row],[FY2425_Cost]])</f>
        <v>#N/A</v>
      </c>
      <c r="AC2993" s="6" t="e">
        <f t="shared" si="339"/>
        <v>#N/A</v>
      </c>
      <c r="AD2993" s="6" t="e">
        <f>SUMIFS($AB$3:AB2993,$B$3:B2993,B2993)</f>
        <v>#N/A</v>
      </c>
      <c r="AE2993" s="6">
        <f t="shared" si="340"/>
        <v>3200.2638735616965</v>
      </c>
      <c r="AF2993" s="6">
        <f t="shared" si="341"/>
        <v>3200.2638735616965</v>
      </c>
      <c r="AG2993" s="6">
        <f>VLOOKUP(Table1[[#This Row],[PracticeCode]],$AP$3:$AS$345,4,FALSE)</f>
        <v>3200.2638735616965</v>
      </c>
      <c r="AH2993" s="27">
        <f t="shared" si="342"/>
        <v>232552.5081454833</v>
      </c>
      <c r="AI2993" s="6" t="e">
        <f t="shared" si="344"/>
        <v>#N/A</v>
      </c>
    </row>
    <row r="2994" spans="1:35" x14ac:dyDescent="0.35">
      <c r="A2994" t="str">
        <f t="shared" si="343"/>
        <v>THE ARGYLE SURGERYThe Ealing NetworkEalingE85120Feb11</v>
      </c>
      <c r="B2994" s="41" t="s">
        <v>517</v>
      </c>
      <c r="C2994" s="41" t="s">
        <v>493</v>
      </c>
      <c r="D2994" s="41" t="s">
        <v>12</v>
      </c>
      <c r="E2994" s="41" t="s">
        <v>306</v>
      </c>
      <c r="F2994" s="41" t="s">
        <v>306</v>
      </c>
      <c r="G2994" s="41" t="s">
        <v>766</v>
      </c>
      <c r="H2994" s="41">
        <v>11</v>
      </c>
      <c r="I2994" s="41">
        <v>7111.6974968037703</v>
      </c>
      <c r="J2994" s="41">
        <v>4690</v>
      </c>
      <c r="K2994" s="41">
        <v>1998</v>
      </c>
      <c r="L2994" s="41">
        <v>93.331000000000003</v>
      </c>
      <c r="M2994" s="41">
        <v>39.760200000000005</v>
      </c>
      <c r="N2994" s="41"/>
      <c r="O2994" s="41"/>
      <c r="P2994" s="41"/>
      <c r="Q2994" s="41"/>
      <c r="R2994" s="41">
        <v>19868</v>
      </c>
      <c r="S2994" s="41">
        <v>355.63720000000001</v>
      </c>
      <c r="T2994" s="41"/>
      <c r="U2994" s="41"/>
      <c r="V2994" s="41">
        <v>26556</v>
      </c>
      <c r="W2994" s="41">
        <v>488.72840000000002</v>
      </c>
      <c r="X2994" s="41"/>
      <c r="Y2994" s="41"/>
      <c r="Z2994" s="6">
        <f>0</f>
        <v>0</v>
      </c>
      <c r="AA2994" s="6">
        <f t="shared" si="338"/>
        <v>488.72840000000002</v>
      </c>
      <c r="AB2994" t="e">
        <f>IF(ISBLANK(Table1[[#This Row],[FY2425_Cost]])=TRUE,#N/A,Table1[[#This Row],[FY2425_Cost]])</f>
        <v>#N/A</v>
      </c>
      <c r="AC2994" s="6" t="e">
        <f t="shared" si="339"/>
        <v>#N/A</v>
      </c>
      <c r="AD2994" s="6" t="e">
        <f>SUMIFS($AB$3:AB2994,$B$3:B2994,B2994)</f>
        <v>#N/A</v>
      </c>
      <c r="AE2994" s="6">
        <f t="shared" si="340"/>
        <v>3200.2638735616965</v>
      </c>
      <c r="AF2994" s="6">
        <f t="shared" si="341"/>
        <v>3200.2638735616965</v>
      </c>
      <c r="AG2994" s="6">
        <f>VLOOKUP(Table1[[#This Row],[PracticeCode]],$AP$3:$AS$345,4,FALSE)</f>
        <v>3200.2638735616965</v>
      </c>
      <c r="AH2994" s="27">
        <f t="shared" si="342"/>
        <v>232552.5081454833</v>
      </c>
      <c r="AI2994" s="6" t="e">
        <f t="shared" si="344"/>
        <v>#N/A</v>
      </c>
    </row>
    <row r="2995" spans="1:35" x14ac:dyDescent="0.35">
      <c r="A2995" t="str">
        <f t="shared" si="343"/>
        <v>THE ARGYLE SURGERYThe Ealing NetworkEalingE85120Jan10</v>
      </c>
      <c r="B2995" s="41" t="s">
        <v>517</v>
      </c>
      <c r="C2995" s="41" t="s">
        <v>493</v>
      </c>
      <c r="D2995" s="41" t="s">
        <v>12</v>
      </c>
      <c r="E2995" s="41" t="s">
        <v>306</v>
      </c>
      <c r="F2995" s="41" t="s">
        <v>306</v>
      </c>
      <c r="G2995" s="41" t="s">
        <v>765</v>
      </c>
      <c r="H2995" s="41">
        <v>10</v>
      </c>
      <c r="I2995" s="41">
        <v>7111.6974968037703</v>
      </c>
      <c r="J2995" s="41">
        <v>5012</v>
      </c>
      <c r="K2995" s="41">
        <v>1992</v>
      </c>
      <c r="L2995" s="41">
        <v>99.738800000000012</v>
      </c>
      <c r="M2995" s="41">
        <v>39.640799999999999</v>
      </c>
      <c r="N2995" s="41"/>
      <c r="O2995" s="41"/>
      <c r="P2995" s="41"/>
      <c r="Q2995" s="41"/>
      <c r="R2995" s="41">
        <v>38990</v>
      </c>
      <c r="S2995" s="41">
        <v>697.92100000000005</v>
      </c>
      <c r="T2995" s="41"/>
      <c r="U2995" s="41"/>
      <c r="V2995" s="41">
        <v>45994</v>
      </c>
      <c r="W2995" s="41">
        <v>837.30060000000003</v>
      </c>
      <c r="X2995" s="41"/>
      <c r="Y2995" s="41"/>
      <c r="Z2995" s="6">
        <f>0</f>
        <v>0</v>
      </c>
      <c r="AA2995" s="6">
        <f t="shared" si="338"/>
        <v>837.30060000000003</v>
      </c>
      <c r="AB2995" t="e">
        <f>IF(ISBLANK(Table1[[#This Row],[FY2425_Cost]])=TRUE,#N/A,Table1[[#This Row],[FY2425_Cost]])</f>
        <v>#N/A</v>
      </c>
      <c r="AC2995" s="6" t="e">
        <f t="shared" si="339"/>
        <v>#N/A</v>
      </c>
      <c r="AD2995" s="6" t="e">
        <f>SUMIFS($AB$3:AB2995,$B$3:B2995,B2995)</f>
        <v>#N/A</v>
      </c>
      <c r="AE2995" s="6">
        <f t="shared" si="340"/>
        <v>3200.2638735616965</v>
      </c>
      <c r="AF2995" s="6">
        <f t="shared" si="341"/>
        <v>3200.2638735616965</v>
      </c>
      <c r="AG2995" s="6">
        <f>VLOOKUP(Table1[[#This Row],[PracticeCode]],$AP$3:$AS$345,4,FALSE)</f>
        <v>3200.2638735616965</v>
      </c>
      <c r="AH2995" s="27">
        <f t="shared" si="342"/>
        <v>232552.5081454833</v>
      </c>
      <c r="AI2995" s="6" t="e">
        <f t="shared" si="344"/>
        <v>#N/A</v>
      </c>
    </row>
    <row r="2996" spans="1:35" x14ac:dyDescent="0.35">
      <c r="A2996" t="str">
        <f t="shared" si="343"/>
        <v>THE ARGYLE SURGERYThe Ealing NetworkEalingE85120Jul4</v>
      </c>
      <c r="B2996" s="41" t="s">
        <v>517</v>
      </c>
      <c r="C2996" s="41" t="s">
        <v>493</v>
      </c>
      <c r="D2996" s="41" t="s">
        <v>12</v>
      </c>
      <c r="E2996" s="41" t="s">
        <v>306</v>
      </c>
      <c r="F2996" s="41" t="s">
        <v>306</v>
      </c>
      <c r="G2996" s="41" t="s">
        <v>759</v>
      </c>
      <c r="H2996" s="41">
        <v>4</v>
      </c>
      <c r="I2996" s="41">
        <v>7111.6974968037703</v>
      </c>
      <c r="J2996" s="41">
        <v>6922</v>
      </c>
      <c r="K2996" s="41">
        <v>1476</v>
      </c>
      <c r="L2996" s="41">
        <v>128.05699999999999</v>
      </c>
      <c r="M2996" s="41">
        <v>27.305999999999997</v>
      </c>
      <c r="N2996" s="41">
        <v>3003</v>
      </c>
      <c r="O2996" s="41">
        <v>1177</v>
      </c>
      <c r="P2996" s="41">
        <v>59.759700000000002</v>
      </c>
      <c r="Q2996" s="41">
        <v>23.4223</v>
      </c>
      <c r="R2996" s="41">
        <v>17621</v>
      </c>
      <c r="S2996" s="41">
        <v>315.41590000000002</v>
      </c>
      <c r="T2996" s="41">
        <v>18479</v>
      </c>
      <c r="U2996" s="41">
        <v>406.53800000000001</v>
      </c>
      <c r="V2996" s="41">
        <v>26019</v>
      </c>
      <c r="W2996" s="41">
        <v>470.77890000000002</v>
      </c>
      <c r="X2996" s="41">
        <v>22659</v>
      </c>
      <c r="Y2996" s="41">
        <v>489.72</v>
      </c>
      <c r="Z2996" s="6">
        <f>0</f>
        <v>0</v>
      </c>
      <c r="AA2996" s="6">
        <f t="shared" si="338"/>
        <v>470.77890000000002</v>
      </c>
      <c r="AB2996">
        <f>IF(ISBLANK(Table1[[#This Row],[FY2425_Cost]])=TRUE,#N/A,Table1[[#This Row],[FY2425_Cost]])</f>
        <v>489.72</v>
      </c>
      <c r="AC2996" s="6">
        <f t="shared" si="339"/>
        <v>18.941100000000006</v>
      </c>
      <c r="AD2996" s="6" t="e">
        <f>SUMIFS($AB$3:AB2996,$B$3:B2996,B2996)</f>
        <v>#N/A</v>
      </c>
      <c r="AE2996" s="6">
        <f t="shared" si="340"/>
        <v>3200.2638735616965</v>
      </c>
      <c r="AF2996" s="6">
        <f t="shared" si="341"/>
        <v>3200.2638735616965</v>
      </c>
      <c r="AG2996" s="6">
        <f>VLOOKUP(Table1[[#This Row],[PracticeCode]],$AP$3:$AS$345,4,FALSE)</f>
        <v>3200.2638735616965</v>
      </c>
      <c r="AH2996" s="27">
        <f t="shared" si="342"/>
        <v>232552.5081454833</v>
      </c>
      <c r="AI2996" s="6" t="e">
        <f t="shared" si="344"/>
        <v>#N/A</v>
      </c>
    </row>
    <row r="2997" spans="1:35" x14ac:dyDescent="0.35">
      <c r="A2997" t="str">
        <f t="shared" si="343"/>
        <v>THE ARGYLE SURGERYThe Ealing NetworkEalingE85120Jun3</v>
      </c>
      <c r="B2997" s="41" t="s">
        <v>517</v>
      </c>
      <c r="C2997" s="41" t="s">
        <v>493</v>
      </c>
      <c r="D2997" s="41" t="s">
        <v>12</v>
      </c>
      <c r="E2997" s="41" t="s">
        <v>306</v>
      </c>
      <c r="F2997" s="41" t="s">
        <v>306</v>
      </c>
      <c r="G2997" s="41" t="s">
        <v>758</v>
      </c>
      <c r="H2997" s="41">
        <v>3</v>
      </c>
      <c r="I2997" s="41">
        <v>7111.6974968037703</v>
      </c>
      <c r="J2997" s="41">
        <v>3576</v>
      </c>
      <c r="K2997" s="41">
        <v>1018</v>
      </c>
      <c r="L2997" s="41">
        <v>66.155999999999992</v>
      </c>
      <c r="M2997" s="41">
        <v>18.832999999999998</v>
      </c>
      <c r="N2997" s="41">
        <v>6078</v>
      </c>
      <c r="O2997" s="41">
        <v>2351</v>
      </c>
      <c r="P2997" s="41">
        <v>120.9522</v>
      </c>
      <c r="Q2997" s="41">
        <v>46.7849</v>
      </c>
      <c r="R2997" s="41">
        <v>6127</v>
      </c>
      <c r="S2997" s="41">
        <v>109.6733</v>
      </c>
      <c r="T2997" s="41">
        <v>17002</v>
      </c>
      <c r="U2997" s="41">
        <v>374.04399999999998</v>
      </c>
      <c r="V2997" s="41">
        <v>10721</v>
      </c>
      <c r="W2997" s="41">
        <v>194.66229999999999</v>
      </c>
      <c r="X2997" s="41">
        <v>25431</v>
      </c>
      <c r="Y2997" s="41">
        <v>541.78109999999992</v>
      </c>
      <c r="Z2997" s="6">
        <f>0</f>
        <v>0</v>
      </c>
      <c r="AA2997" s="6">
        <f t="shared" si="338"/>
        <v>194.66229999999999</v>
      </c>
      <c r="AB2997">
        <f>IF(ISBLANK(Table1[[#This Row],[FY2425_Cost]])=TRUE,#N/A,Table1[[#This Row],[FY2425_Cost]])</f>
        <v>541.78109999999992</v>
      </c>
      <c r="AC2997" s="6">
        <f t="shared" si="339"/>
        <v>347.11879999999996</v>
      </c>
      <c r="AD2997" s="6" t="e">
        <f>SUMIFS($AB$3:AB2997,$B$3:B2997,B2997)</f>
        <v>#N/A</v>
      </c>
      <c r="AE2997" s="6">
        <f t="shared" si="340"/>
        <v>3200.2638735616965</v>
      </c>
      <c r="AF2997" s="6">
        <f t="shared" si="341"/>
        <v>3200.2638735616965</v>
      </c>
      <c r="AG2997" s="6">
        <f>VLOOKUP(Table1[[#This Row],[PracticeCode]],$AP$3:$AS$345,4,FALSE)</f>
        <v>3200.2638735616965</v>
      </c>
      <c r="AH2997" s="27">
        <f t="shared" si="342"/>
        <v>232552.5081454833</v>
      </c>
      <c r="AI2997" s="6" t="e">
        <f t="shared" si="344"/>
        <v>#N/A</v>
      </c>
    </row>
    <row r="2998" spans="1:35" x14ac:dyDescent="0.35">
      <c r="A2998" t="str">
        <f t="shared" si="343"/>
        <v>THE ARGYLE SURGERYThe Ealing NetworkEalingE85120Mar12</v>
      </c>
      <c r="B2998" s="41" t="s">
        <v>517</v>
      </c>
      <c r="C2998" s="41" t="s">
        <v>493</v>
      </c>
      <c r="D2998" s="41" t="s">
        <v>12</v>
      </c>
      <c r="E2998" s="41" t="s">
        <v>306</v>
      </c>
      <c r="F2998" s="41" t="s">
        <v>306</v>
      </c>
      <c r="G2998" s="41" t="s">
        <v>767</v>
      </c>
      <c r="H2998" s="41">
        <v>12</v>
      </c>
      <c r="I2998" s="41">
        <v>7111.6974968037703</v>
      </c>
      <c r="J2998" s="41">
        <v>5919</v>
      </c>
      <c r="K2998" s="41">
        <v>1182</v>
      </c>
      <c r="L2998" s="41">
        <v>117.7881</v>
      </c>
      <c r="M2998" s="41">
        <v>23.521800000000002</v>
      </c>
      <c r="N2998" s="41"/>
      <c r="O2998" s="41"/>
      <c r="P2998" s="41"/>
      <c r="Q2998" s="41"/>
      <c r="R2998" s="41">
        <v>17566</v>
      </c>
      <c r="S2998" s="41">
        <v>314.4314</v>
      </c>
      <c r="T2998" s="41"/>
      <c r="U2998" s="41"/>
      <c r="V2998" s="41">
        <v>24667</v>
      </c>
      <c r="W2998" s="41">
        <v>455.74130000000002</v>
      </c>
      <c r="X2998" s="41"/>
      <c r="Y2998" s="41"/>
      <c r="Z2998" s="6">
        <f>0</f>
        <v>0</v>
      </c>
      <c r="AA2998" s="6">
        <f t="shared" si="338"/>
        <v>455.74130000000002</v>
      </c>
      <c r="AB2998" t="e">
        <f>IF(ISBLANK(Table1[[#This Row],[FY2425_Cost]])=TRUE,#N/A,Table1[[#This Row],[FY2425_Cost]])</f>
        <v>#N/A</v>
      </c>
      <c r="AC2998" s="6" t="e">
        <f t="shared" si="339"/>
        <v>#N/A</v>
      </c>
      <c r="AD2998" s="6" t="e">
        <f>SUMIFS($AB$3:AB2998,$B$3:B2998,B2998)</f>
        <v>#N/A</v>
      </c>
      <c r="AE2998" s="6">
        <f t="shared" si="340"/>
        <v>3200.2638735616965</v>
      </c>
      <c r="AF2998" s="6">
        <f t="shared" si="341"/>
        <v>3200.2638735616965</v>
      </c>
      <c r="AG2998" s="6">
        <f>VLOOKUP(Table1[[#This Row],[PracticeCode]],$AP$3:$AS$345,4,FALSE)</f>
        <v>3200.2638735616965</v>
      </c>
      <c r="AH2998" s="27">
        <f t="shared" si="342"/>
        <v>232552.5081454833</v>
      </c>
      <c r="AI2998" s="6" t="e">
        <f t="shared" si="344"/>
        <v>#N/A</v>
      </c>
    </row>
    <row r="2999" spans="1:35" x14ac:dyDescent="0.35">
      <c r="A2999" t="str">
        <f t="shared" si="343"/>
        <v>THE ARGYLE SURGERYThe Ealing NetworkEalingE85120May2</v>
      </c>
      <c r="B2999" s="41" t="s">
        <v>517</v>
      </c>
      <c r="C2999" s="41" t="s">
        <v>493</v>
      </c>
      <c r="D2999" s="41" t="s">
        <v>12</v>
      </c>
      <c r="E2999" s="41" t="s">
        <v>306</v>
      </c>
      <c r="F2999" s="41" t="s">
        <v>306</v>
      </c>
      <c r="G2999" s="41" t="s">
        <v>757</v>
      </c>
      <c r="H2999" s="41">
        <v>2</v>
      </c>
      <c r="I2999" s="41">
        <v>7111.6974968037703</v>
      </c>
      <c r="J2999" s="41">
        <v>3258</v>
      </c>
      <c r="K2999" s="41">
        <v>447</v>
      </c>
      <c r="L2999" s="41">
        <v>60.272999999999996</v>
      </c>
      <c r="M2999" s="41">
        <v>8.269499999999999</v>
      </c>
      <c r="N2999" s="41">
        <v>4231</v>
      </c>
      <c r="O2999" s="41">
        <v>1381</v>
      </c>
      <c r="P2999" s="41">
        <v>84.196899999999999</v>
      </c>
      <c r="Q2999" s="41">
        <v>27.481900000000003</v>
      </c>
      <c r="R2999" s="41">
        <v>4408</v>
      </c>
      <c r="S2999" s="41">
        <v>78.903199999999998</v>
      </c>
      <c r="T2999" s="41">
        <v>15728</v>
      </c>
      <c r="U2999" s="41">
        <v>346.01600000000002</v>
      </c>
      <c r="V2999" s="41">
        <v>8113</v>
      </c>
      <c r="W2999" s="41">
        <v>147.44569999999999</v>
      </c>
      <c r="X2999" s="41">
        <v>21340</v>
      </c>
      <c r="Y2999" s="41">
        <v>457.69479999999999</v>
      </c>
      <c r="Z2999" s="6">
        <f>0</f>
        <v>0</v>
      </c>
      <c r="AA2999" s="6">
        <f t="shared" ref="AA2999:AA3062" si="345">IFERROR(W2999*1,#N/A)</f>
        <v>147.44569999999999</v>
      </c>
      <c r="AB2999">
        <f>IF(ISBLANK(Table1[[#This Row],[FY2425_Cost]])=TRUE,#N/A,Table1[[#This Row],[FY2425_Cost]])</f>
        <v>457.69479999999999</v>
      </c>
      <c r="AC2999" s="6">
        <f t="shared" ref="AC2999:AC3062" si="346">AB2999-AA2999</f>
        <v>310.2491</v>
      </c>
      <c r="AD2999" s="6" t="e">
        <f>SUMIFS($AB$3:AB2999,$B$3:B2999,B2999)</f>
        <v>#N/A</v>
      </c>
      <c r="AE2999" s="6">
        <f t="shared" ref="AE2999:AE3062" si="347">IFERROR(I2999*$AE$1,#N/A)</f>
        <v>3200.2638735616965</v>
      </c>
      <c r="AF2999" s="6">
        <f t="shared" ref="AF2999:AF3062" si="348">AE2999+Z2999</f>
        <v>3200.2638735616965</v>
      </c>
      <c r="AG2999" s="6">
        <f>VLOOKUP(Table1[[#This Row],[PracticeCode]],$AP$3:$AS$345,4,FALSE)</f>
        <v>3200.2638735616965</v>
      </c>
      <c r="AH2999" s="27">
        <f t="shared" ref="AH2999:AH3062" si="349">IFERROR(I2999*$AH$1,#N/A)</f>
        <v>232552.5081454833</v>
      </c>
      <c r="AI2999" s="6" t="e">
        <f t="shared" si="344"/>
        <v>#N/A</v>
      </c>
    </row>
    <row r="3000" spans="1:35" x14ac:dyDescent="0.35">
      <c r="A3000" t="str">
        <f t="shared" si="343"/>
        <v>THE ARGYLE SURGERYThe Ealing NetworkEalingE85120Nov8</v>
      </c>
      <c r="B3000" s="41" t="s">
        <v>517</v>
      </c>
      <c r="C3000" s="41" t="s">
        <v>493</v>
      </c>
      <c r="D3000" s="41" t="s">
        <v>12</v>
      </c>
      <c r="E3000" s="41" t="s">
        <v>306</v>
      </c>
      <c r="F3000" s="41" t="s">
        <v>306</v>
      </c>
      <c r="G3000" s="41" t="s">
        <v>763</v>
      </c>
      <c r="H3000" s="41">
        <v>8</v>
      </c>
      <c r="I3000" s="41">
        <v>7111.6974968037703</v>
      </c>
      <c r="J3000" s="41">
        <v>4048</v>
      </c>
      <c r="K3000" s="41">
        <v>1872</v>
      </c>
      <c r="L3000" s="41">
        <v>80.555199999999999</v>
      </c>
      <c r="M3000" s="41">
        <v>37.252800000000001</v>
      </c>
      <c r="N3000" s="41"/>
      <c r="O3000" s="41"/>
      <c r="P3000" s="41"/>
      <c r="Q3000" s="41"/>
      <c r="R3000" s="41">
        <v>35169</v>
      </c>
      <c r="S3000" s="41">
        <v>629.52509999999995</v>
      </c>
      <c r="T3000" s="41"/>
      <c r="U3000" s="41"/>
      <c r="V3000" s="41">
        <v>41089</v>
      </c>
      <c r="W3000" s="41">
        <v>747.33309999999994</v>
      </c>
      <c r="X3000" s="41"/>
      <c r="Y3000" s="41"/>
      <c r="Z3000" s="6">
        <f>0</f>
        <v>0</v>
      </c>
      <c r="AA3000" s="6">
        <f t="shared" si="345"/>
        <v>747.33309999999994</v>
      </c>
      <c r="AB3000" t="e">
        <f>IF(ISBLANK(Table1[[#This Row],[FY2425_Cost]])=TRUE,#N/A,Table1[[#This Row],[FY2425_Cost]])</f>
        <v>#N/A</v>
      </c>
      <c r="AC3000" s="6" t="e">
        <f t="shared" si="346"/>
        <v>#N/A</v>
      </c>
      <c r="AD3000" s="6" t="e">
        <f>SUMIFS($AB$3:AB3000,$B$3:B3000,B3000)</f>
        <v>#N/A</v>
      </c>
      <c r="AE3000" s="6">
        <f t="shared" si="347"/>
        <v>3200.2638735616965</v>
      </c>
      <c r="AF3000" s="6">
        <f t="shared" si="348"/>
        <v>3200.2638735616965</v>
      </c>
      <c r="AG3000" s="6">
        <f>VLOOKUP(Table1[[#This Row],[PracticeCode]],$AP$3:$AS$345,4,FALSE)</f>
        <v>3200.2638735616965</v>
      </c>
      <c r="AH3000" s="27">
        <f t="shared" si="349"/>
        <v>232552.5081454833</v>
      </c>
      <c r="AI3000" s="6" t="e">
        <f t="shared" si="344"/>
        <v>#N/A</v>
      </c>
    </row>
    <row r="3001" spans="1:35" x14ac:dyDescent="0.35">
      <c r="A3001" t="str">
        <f t="shared" si="343"/>
        <v>THE ARGYLE SURGERYThe Ealing NetworkEalingE85120Oct7</v>
      </c>
      <c r="B3001" s="41" t="s">
        <v>517</v>
      </c>
      <c r="C3001" s="41" t="s">
        <v>493</v>
      </c>
      <c r="D3001" s="41" t="s">
        <v>12</v>
      </c>
      <c r="E3001" s="41" t="s">
        <v>306</v>
      </c>
      <c r="F3001" s="41" t="s">
        <v>306</v>
      </c>
      <c r="G3001" s="41" t="s">
        <v>762</v>
      </c>
      <c r="H3001" s="41">
        <v>7</v>
      </c>
      <c r="I3001" s="41">
        <v>7111.6974968037703</v>
      </c>
      <c r="J3001" s="41">
        <v>4384</v>
      </c>
      <c r="K3001" s="41">
        <v>3659</v>
      </c>
      <c r="L3001" s="41">
        <v>87.241600000000005</v>
      </c>
      <c r="M3001" s="41">
        <v>72.81410000000001</v>
      </c>
      <c r="N3001" s="41">
        <v>0</v>
      </c>
      <c r="O3001" s="41">
        <v>5216</v>
      </c>
      <c r="P3001" s="41">
        <v>0</v>
      </c>
      <c r="Q3001" s="41">
        <v>117.36</v>
      </c>
      <c r="R3001" s="41">
        <v>24166</v>
      </c>
      <c r="S3001" s="41">
        <v>432.57139999999998</v>
      </c>
      <c r="T3001" s="41">
        <v>43366</v>
      </c>
      <c r="U3001" s="41">
        <v>954.05200000000002</v>
      </c>
      <c r="V3001" s="41">
        <v>32209</v>
      </c>
      <c r="W3001" s="41">
        <v>592.62709999999993</v>
      </c>
      <c r="X3001" s="41">
        <v>48582</v>
      </c>
      <c r="Y3001" s="41">
        <v>1071.412</v>
      </c>
      <c r="Z3001" s="6">
        <f>0</f>
        <v>0</v>
      </c>
      <c r="AA3001" s="6">
        <f t="shared" si="345"/>
        <v>592.62709999999993</v>
      </c>
      <c r="AB3001">
        <f>IF(ISBLANK(Table1[[#This Row],[FY2425_Cost]])=TRUE,#N/A,Table1[[#This Row],[FY2425_Cost]])</f>
        <v>1071.412</v>
      </c>
      <c r="AC3001" s="6">
        <f t="shared" si="346"/>
        <v>478.78490000000011</v>
      </c>
      <c r="AD3001" s="6" t="e">
        <f>SUMIFS($AB$3:AB3001,$B$3:B3001,B3001)</f>
        <v>#N/A</v>
      </c>
      <c r="AE3001" s="6">
        <f t="shared" si="347"/>
        <v>3200.2638735616965</v>
      </c>
      <c r="AF3001" s="6">
        <f t="shared" si="348"/>
        <v>3200.2638735616965</v>
      </c>
      <c r="AG3001" s="6">
        <f>VLOOKUP(Table1[[#This Row],[PracticeCode]],$AP$3:$AS$345,4,FALSE)</f>
        <v>3200.2638735616965</v>
      </c>
      <c r="AH3001" s="27">
        <f t="shared" si="349"/>
        <v>232552.5081454833</v>
      </c>
      <c r="AI3001" s="6" t="e">
        <f t="shared" si="344"/>
        <v>#N/A</v>
      </c>
    </row>
    <row r="3002" spans="1:35" x14ac:dyDescent="0.35">
      <c r="A3002" t="str">
        <f t="shared" si="343"/>
        <v>THE ARGYLE SURGERYThe Ealing NetworkEalingE85120Sep6</v>
      </c>
      <c r="B3002" s="41" t="s">
        <v>517</v>
      </c>
      <c r="C3002" s="41" t="s">
        <v>493</v>
      </c>
      <c r="D3002" s="41" t="s">
        <v>12</v>
      </c>
      <c r="E3002" s="41" t="s">
        <v>306</v>
      </c>
      <c r="F3002" s="41" t="s">
        <v>306</v>
      </c>
      <c r="G3002" s="41" t="s">
        <v>761</v>
      </c>
      <c r="H3002" s="41">
        <v>6</v>
      </c>
      <c r="I3002" s="41">
        <v>7111.6974968037703</v>
      </c>
      <c r="J3002" s="41">
        <v>6196</v>
      </c>
      <c r="K3002" s="41">
        <v>7269</v>
      </c>
      <c r="L3002" s="41">
        <v>123.30040000000001</v>
      </c>
      <c r="M3002" s="41">
        <v>144.65309999999999</v>
      </c>
      <c r="N3002" s="41">
        <v>4019</v>
      </c>
      <c r="O3002" s="41">
        <v>5723</v>
      </c>
      <c r="P3002" s="41">
        <v>90.427499999999995</v>
      </c>
      <c r="Q3002" s="41">
        <v>128.76749999999998</v>
      </c>
      <c r="R3002" s="41">
        <v>44851</v>
      </c>
      <c r="S3002" s="41">
        <v>802.8329</v>
      </c>
      <c r="T3002" s="41">
        <v>46897</v>
      </c>
      <c r="U3002" s="41">
        <v>1031.7339999999999</v>
      </c>
      <c r="V3002" s="41">
        <v>58316</v>
      </c>
      <c r="W3002" s="41">
        <v>1070.7864</v>
      </c>
      <c r="X3002" s="41">
        <v>56639</v>
      </c>
      <c r="Y3002" s="41">
        <v>1250.9289999999999</v>
      </c>
      <c r="Z3002" s="6">
        <f>0</f>
        <v>0</v>
      </c>
      <c r="AA3002" s="6">
        <f t="shared" si="345"/>
        <v>1070.7864</v>
      </c>
      <c r="AB3002">
        <f>IF(ISBLANK(Table1[[#This Row],[FY2425_Cost]])=TRUE,#N/A,Table1[[#This Row],[FY2425_Cost]])</f>
        <v>1250.9289999999999</v>
      </c>
      <c r="AC3002" s="6">
        <f t="shared" si="346"/>
        <v>180.1425999999999</v>
      </c>
      <c r="AD3002" s="6" t="e">
        <f>SUMIFS($AB$3:AB3002,$B$3:B3002,B3002)</f>
        <v>#N/A</v>
      </c>
      <c r="AE3002" s="6">
        <f t="shared" si="347"/>
        <v>3200.2638735616965</v>
      </c>
      <c r="AF3002" s="6">
        <f t="shared" si="348"/>
        <v>3200.2638735616965</v>
      </c>
      <c r="AG3002" s="6">
        <f>VLOOKUP(Table1[[#This Row],[PracticeCode]],$AP$3:$AS$345,4,FALSE)</f>
        <v>3200.2638735616965</v>
      </c>
      <c r="AH3002" s="27">
        <f t="shared" si="349"/>
        <v>232552.5081454833</v>
      </c>
      <c r="AI3002" s="6" t="e">
        <f t="shared" si="344"/>
        <v>#N/A</v>
      </c>
    </row>
    <row r="3003" spans="1:35" x14ac:dyDescent="0.35">
      <c r="A3003" t="str">
        <f t="shared" si="343"/>
        <v>THE AVENUE SURGERYThe Ealing NetworkEalingE85099Apr1</v>
      </c>
      <c r="B3003" s="41" t="s">
        <v>492</v>
      </c>
      <c r="C3003" s="41" t="s">
        <v>493</v>
      </c>
      <c r="D3003" s="41" t="s">
        <v>12</v>
      </c>
      <c r="E3003" s="41" t="s">
        <v>307</v>
      </c>
      <c r="F3003" s="41" t="s">
        <v>307</v>
      </c>
      <c r="G3003" s="41" t="s">
        <v>756</v>
      </c>
      <c r="H3003" s="41">
        <v>1</v>
      </c>
      <c r="I3003" s="41">
        <v>5408.6093737633601</v>
      </c>
      <c r="J3003" s="41">
        <v>27180</v>
      </c>
      <c r="K3003" s="41">
        <v>0</v>
      </c>
      <c r="L3003" s="41">
        <v>502.83</v>
      </c>
      <c r="M3003" s="41">
        <v>0</v>
      </c>
      <c r="N3003" s="41">
        <v>1477</v>
      </c>
      <c r="O3003" s="41">
        <v>0</v>
      </c>
      <c r="P3003" s="41">
        <v>29.392300000000002</v>
      </c>
      <c r="Q3003" s="41">
        <v>0</v>
      </c>
      <c r="R3003" s="41">
        <v>1363</v>
      </c>
      <c r="S3003" s="41">
        <v>24.3977</v>
      </c>
      <c r="T3003" s="41">
        <v>4335</v>
      </c>
      <c r="U3003" s="41">
        <v>95.37</v>
      </c>
      <c r="V3003" s="41">
        <v>28543</v>
      </c>
      <c r="W3003" s="41">
        <v>527.22770000000003</v>
      </c>
      <c r="X3003" s="41">
        <v>5812</v>
      </c>
      <c r="Y3003" s="41">
        <v>124.76230000000001</v>
      </c>
      <c r="Z3003" s="6">
        <f>0</f>
        <v>0</v>
      </c>
      <c r="AA3003" s="6">
        <f t="shared" si="345"/>
        <v>527.22770000000003</v>
      </c>
      <c r="AB3003">
        <f>IF(ISBLANK(Table1[[#This Row],[FY2425_Cost]])=TRUE,#N/A,Table1[[#This Row],[FY2425_Cost]])</f>
        <v>124.76230000000001</v>
      </c>
      <c r="AC3003" s="6">
        <f t="shared" si="346"/>
        <v>-402.46540000000005</v>
      </c>
      <c r="AD3003" s="6">
        <f>SUMIFS($AB$3:AB3003,$B$3:B3003,B3003)</f>
        <v>124.76230000000001</v>
      </c>
      <c r="AE3003" s="6">
        <f t="shared" si="347"/>
        <v>2433.8742181935122</v>
      </c>
      <c r="AF3003" s="6">
        <f t="shared" si="348"/>
        <v>2433.8742181935122</v>
      </c>
      <c r="AG3003" s="6">
        <f>VLOOKUP(Table1[[#This Row],[PracticeCode]],$AP$3:$AS$345,4,FALSE)</f>
        <v>2433.8742181935122</v>
      </c>
      <c r="AH3003" s="27">
        <f t="shared" si="349"/>
        <v>176861.52652206187</v>
      </c>
      <c r="AI3003" s="6">
        <f t="shared" si="344"/>
        <v>0</v>
      </c>
    </row>
    <row r="3004" spans="1:35" x14ac:dyDescent="0.35">
      <c r="A3004" t="str">
        <f t="shared" si="343"/>
        <v>THE AVENUE SURGERYThe Ealing NetworkEalingE85099Aug5</v>
      </c>
      <c r="B3004" s="41" t="s">
        <v>492</v>
      </c>
      <c r="C3004" s="41" t="s">
        <v>493</v>
      </c>
      <c r="D3004" s="41" t="s">
        <v>12</v>
      </c>
      <c r="E3004" s="41" t="s">
        <v>307</v>
      </c>
      <c r="F3004" s="41" t="s">
        <v>307</v>
      </c>
      <c r="G3004" s="41" t="s">
        <v>760</v>
      </c>
      <c r="H3004" s="41">
        <v>5</v>
      </c>
      <c r="I3004" s="41">
        <v>5408.6093737633601</v>
      </c>
      <c r="J3004" s="41">
        <v>2039</v>
      </c>
      <c r="K3004" s="41">
        <v>0</v>
      </c>
      <c r="L3004" s="41">
        <v>37.721499999999999</v>
      </c>
      <c r="M3004" s="41">
        <v>0</v>
      </c>
      <c r="N3004" s="41">
        <v>1318</v>
      </c>
      <c r="O3004" s="41">
        <v>8</v>
      </c>
      <c r="P3004" s="41">
        <v>26.228200000000001</v>
      </c>
      <c r="Q3004" s="41">
        <v>0.15920000000000001</v>
      </c>
      <c r="R3004" s="41">
        <v>12994</v>
      </c>
      <c r="S3004" s="41">
        <v>232.5926</v>
      </c>
      <c r="T3004" s="41">
        <v>27337</v>
      </c>
      <c r="U3004" s="41">
        <v>601.41399999999999</v>
      </c>
      <c r="V3004" s="41">
        <v>15033</v>
      </c>
      <c r="W3004" s="41">
        <v>270.3141</v>
      </c>
      <c r="X3004" s="41">
        <v>28663</v>
      </c>
      <c r="Y3004" s="41">
        <v>627.80139999999994</v>
      </c>
      <c r="Z3004" s="6">
        <f>0</f>
        <v>0</v>
      </c>
      <c r="AA3004" s="6">
        <f t="shared" si="345"/>
        <v>270.3141</v>
      </c>
      <c r="AB3004">
        <f>IF(ISBLANK(Table1[[#This Row],[FY2425_Cost]])=TRUE,#N/A,Table1[[#This Row],[FY2425_Cost]])</f>
        <v>627.80139999999994</v>
      </c>
      <c r="AC3004" s="6">
        <f t="shared" si="346"/>
        <v>357.48729999999995</v>
      </c>
      <c r="AD3004" s="6">
        <f>SUMIFS($AB$3:AB3004,$B$3:B3004,B3004)</f>
        <v>752.56369999999993</v>
      </c>
      <c r="AE3004" s="6">
        <f t="shared" si="347"/>
        <v>2433.8742181935122</v>
      </c>
      <c r="AF3004" s="6">
        <f t="shared" si="348"/>
        <v>2433.8742181935122</v>
      </c>
      <c r="AG3004" s="6">
        <f>VLOOKUP(Table1[[#This Row],[PracticeCode]],$AP$3:$AS$345,4,FALSE)</f>
        <v>2433.8742181935122</v>
      </c>
      <c r="AH3004" s="27">
        <f t="shared" si="349"/>
        <v>176861.52652206187</v>
      </c>
      <c r="AI3004" s="6">
        <f t="shared" si="344"/>
        <v>0</v>
      </c>
    </row>
    <row r="3005" spans="1:35" x14ac:dyDescent="0.35">
      <c r="A3005" t="str">
        <f t="shared" si="343"/>
        <v>THE AVENUE SURGERYThe Ealing NetworkEalingE85099Dec9</v>
      </c>
      <c r="B3005" s="41" t="s">
        <v>492</v>
      </c>
      <c r="C3005" s="41" t="s">
        <v>493</v>
      </c>
      <c r="D3005" s="41" t="s">
        <v>12</v>
      </c>
      <c r="E3005" s="41" t="s">
        <v>307</v>
      </c>
      <c r="F3005" s="41" t="s">
        <v>307</v>
      </c>
      <c r="G3005" s="41" t="s">
        <v>764</v>
      </c>
      <c r="H3005" s="41">
        <v>9</v>
      </c>
      <c r="I3005" s="41">
        <v>5408.6093737633601</v>
      </c>
      <c r="J3005" s="41">
        <v>1337</v>
      </c>
      <c r="K3005" s="41">
        <v>0</v>
      </c>
      <c r="L3005" s="41">
        <v>26.606300000000001</v>
      </c>
      <c r="M3005" s="41">
        <v>0</v>
      </c>
      <c r="N3005" s="41"/>
      <c r="O3005" s="41"/>
      <c r="P3005" s="41"/>
      <c r="Q3005" s="41"/>
      <c r="R3005" s="41">
        <v>3778</v>
      </c>
      <c r="S3005" s="41">
        <v>67.626199999999997</v>
      </c>
      <c r="T3005" s="41"/>
      <c r="U3005" s="41"/>
      <c r="V3005" s="41">
        <v>5115</v>
      </c>
      <c r="W3005" s="41">
        <v>94.232500000000002</v>
      </c>
      <c r="X3005" s="41"/>
      <c r="Y3005" s="41"/>
      <c r="Z3005" s="6">
        <f>0</f>
        <v>0</v>
      </c>
      <c r="AA3005" s="6">
        <f t="shared" si="345"/>
        <v>94.232500000000002</v>
      </c>
      <c r="AB3005" t="e">
        <f>IF(ISBLANK(Table1[[#This Row],[FY2425_Cost]])=TRUE,#N/A,Table1[[#This Row],[FY2425_Cost]])</f>
        <v>#N/A</v>
      </c>
      <c r="AC3005" s="6" t="e">
        <f t="shared" si="346"/>
        <v>#N/A</v>
      </c>
      <c r="AD3005" s="6" t="e">
        <f>SUMIFS($AB$3:AB3005,$B$3:B3005,B3005)</f>
        <v>#N/A</v>
      </c>
      <c r="AE3005" s="6">
        <f t="shared" si="347"/>
        <v>2433.8742181935122</v>
      </c>
      <c r="AF3005" s="6">
        <f t="shared" si="348"/>
        <v>2433.8742181935122</v>
      </c>
      <c r="AG3005" s="6">
        <f>VLOOKUP(Table1[[#This Row],[PracticeCode]],$AP$3:$AS$345,4,FALSE)</f>
        <v>2433.8742181935122</v>
      </c>
      <c r="AH3005" s="27">
        <f t="shared" si="349"/>
        <v>176861.52652206187</v>
      </c>
      <c r="AI3005" s="6" t="e">
        <f t="shared" si="344"/>
        <v>#N/A</v>
      </c>
    </row>
    <row r="3006" spans="1:35" x14ac:dyDescent="0.35">
      <c r="A3006" t="str">
        <f t="shared" si="343"/>
        <v>THE AVENUE SURGERYThe Ealing NetworkEalingE85099Feb11</v>
      </c>
      <c r="B3006" s="41" t="s">
        <v>492</v>
      </c>
      <c r="C3006" s="41" t="s">
        <v>493</v>
      </c>
      <c r="D3006" s="41" t="s">
        <v>12</v>
      </c>
      <c r="E3006" s="41" t="s">
        <v>307</v>
      </c>
      <c r="F3006" s="41" t="s">
        <v>307</v>
      </c>
      <c r="G3006" s="41" t="s">
        <v>766</v>
      </c>
      <c r="H3006" s="41">
        <v>11</v>
      </c>
      <c r="I3006" s="41">
        <v>5408.6093737633601</v>
      </c>
      <c r="J3006" s="41">
        <v>1566</v>
      </c>
      <c r="K3006" s="41">
        <v>0</v>
      </c>
      <c r="L3006" s="41">
        <v>31.163400000000003</v>
      </c>
      <c r="M3006" s="41">
        <v>0</v>
      </c>
      <c r="N3006" s="41"/>
      <c r="O3006" s="41"/>
      <c r="P3006" s="41"/>
      <c r="Q3006" s="41"/>
      <c r="R3006" s="41">
        <v>4413</v>
      </c>
      <c r="S3006" s="41">
        <v>78.992699999999999</v>
      </c>
      <c r="T3006" s="41"/>
      <c r="U3006" s="41"/>
      <c r="V3006" s="41">
        <v>5979</v>
      </c>
      <c r="W3006" s="41">
        <v>110.15610000000001</v>
      </c>
      <c r="X3006" s="41"/>
      <c r="Y3006" s="41"/>
      <c r="Z3006" s="6">
        <f>0</f>
        <v>0</v>
      </c>
      <c r="AA3006" s="6">
        <f t="shared" si="345"/>
        <v>110.15610000000001</v>
      </c>
      <c r="AB3006" t="e">
        <f>IF(ISBLANK(Table1[[#This Row],[FY2425_Cost]])=TRUE,#N/A,Table1[[#This Row],[FY2425_Cost]])</f>
        <v>#N/A</v>
      </c>
      <c r="AC3006" s="6" t="e">
        <f t="shared" si="346"/>
        <v>#N/A</v>
      </c>
      <c r="AD3006" s="6" t="e">
        <f>SUMIFS($AB$3:AB3006,$B$3:B3006,B3006)</f>
        <v>#N/A</v>
      </c>
      <c r="AE3006" s="6">
        <f t="shared" si="347"/>
        <v>2433.8742181935122</v>
      </c>
      <c r="AF3006" s="6">
        <f t="shared" si="348"/>
        <v>2433.8742181935122</v>
      </c>
      <c r="AG3006" s="6">
        <f>VLOOKUP(Table1[[#This Row],[PracticeCode]],$AP$3:$AS$345,4,FALSE)</f>
        <v>2433.8742181935122</v>
      </c>
      <c r="AH3006" s="27">
        <f t="shared" si="349"/>
        <v>176861.52652206187</v>
      </c>
      <c r="AI3006" s="6" t="e">
        <f t="shared" si="344"/>
        <v>#N/A</v>
      </c>
    </row>
    <row r="3007" spans="1:35" x14ac:dyDescent="0.35">
      <c r="A3007" t="str">
        <f t="shared" si="343"/>
        <v>THE AVENUE SURGERYThe Ealing NetworkEalingE85099Jan10</v>
      </c>
      <c r="B3007" s="41" t="s">
        <v>492</v>
      </c>
      <c r="C3007" s="41" t="s">
        <v>493</v>
      </c>
      <c r="D3007" s="41" t="s">
        <v>12</v>
      </c>
      <c r="E3007" s="41" t="s">
        <v>307</v>
      </c>
      <c r="F3007" s="41" t="s">
        <v>307</v>
      </c>
      <c r="G3007" s="41" t="s">
        <v>765</v>
      </c>
      <c r="H3007" s="41">
        <v>10</v>
      </c>
      <c r="I3007" s="41">
        <v>5408.6093737633601</v>
      </c>
      <c r="J3007" s="41">
        <v>11203</v>
      </c>
      <c r="K3007" s="41">
        <v>0</v>
      </c>
      <c r="L3007" s="41">
        <v>222.93970000000002</v>
      </c>
      <c r="M3007" s="41">
        <v>0</v>
      </c>
      <c r="N3007" s="41"/>
      <c r="O3007" s="41"/>
      <c r="P3007" s="41"/>
      <c r="Q3007" s="41"/>
      <c r="R3007" s="41">
        <v>7263</v>
      </c>
      <c r="S3007" s="41">
        <v>130.0077</v>
      </c>
      <c r="T3007" s="41"/>
      <c r="U3007" s="41"/>
      <c r="V3007" s="41">
        <v>18466</v>
      </c>
      <c r="W3007" s="41">
        <v>352.94740000000002</v>
      </c>
      <c r="X3007" s="41"/>
      <c r="Y3007" s="41"/>
      <c r="Z3007" s="6">
        <f>0</f>
        <v>0</v>
      </c>
      <c r="AA3007" s="6">
        <f t="shared" si="345"/>
        <v>352.94740000000002</v>
      </c>
      <c r="AB3007" t="e">
        <f>IF(ISBLANK(Table1[[#This Row],[FY2425_Cost]])=TRUE,#N/A,Table1[[#This Row],[FY2425_Cost]])</f>
        <v>#N/A</v>
      </c>
      <c r="AC3007" s="6" t="e">
        <f t="shared" si="346"/>
        <v>#N/A</v>
      </c>
      <c r="AD3007" s="6" t="e">
        <f>SUMIFS($AB$3:AB3007,$B$3:B3007,B3007)</f>
        <v>#N/A</v>
      </c>
      <c r="AE3007" s="6">
        <f t="shared" si="347"/>
        <v>2433.8742181935122</v>
      </c>
      <c r="AF3007" s="6">
        <f t="shared" si="348"/>
        <v>2433.8742181935122</v>
      </c>
      <c r="AG3007" s="6">
        <f>VLOOKUP(Table1[[#This Row],[PracticeCode]],$AP$3:$AS$345,4,FALSE)</f>
        <v>2433.8742181935122</v>
      </c>
      <c r="AH3007" s="27">
        <f t="shared" si="349"/>
        <v>176861.52652206187</v>
      </c>
      <c r="AI3007" s="6" t="e">
        <f t="shared" si="344"/>
        <v>#N/A</v>
      </c>
    </row>
    <row r="3008" spans="1:35" x14ac:dyDescent="0.35">
      <c r="A3008" t="str">
        <f t="shared" si="343"/>
        <v>THE AVENUE SURGERYThe Ealing NetworkEalingE85099Jul4</v>
      </c>
      <c r="B3008" s="41" t="s">
        <v>492</v>
      </c>
      <c r="C3008" s="41" t="s">
        <v>493</v>
      </c>
      <c r="D3008" s="41" t="s">
        <v>12</v>
      </c>
      <c r="E3008" s="41" t="s">
        <v>307</v>
      </c>
      <c r="F3008" s="41" t="s">
        <v>307</v>
      </c>
      <c r="G3008" s="41" t="s">
        <v>759</v>
      </c>
      <c r="H3008" s="41">
        <v>4</v>
      </c>
      <c r="I3008" s="41">
        <v>5408.6093737633601</v>
      </c>
      <c r="J3008" s="41">
        <v>2209</v>
      </c>
      <c r="K3008" s="41">
        <v>0</v>
      </c>
      <c r="L3008" s="41">
        <v>40.866499999999995</v>
      </c>
      <c r="M3008" s="41">
        <v>0</v>
      </c>
      <c r="N3008" s="41">
        <v>1463</v>
      </c>
      <c r="O3008" s="41">
        <v>0</v>
      </c>
      <c r="P3008" s="41">
        <v>29.113700000000001</v>
      </c>
      <c r="Q3008" s="41">
        <v>0</v>
      </c>
      <c r="R3008" s="41">
        <v>2914</v>
      </c>
      <c r="S3008" s="41">
        <v>52.160600000000002</v>
      </c>
      <c r="T3008" s="41">
        <v>5576</v>
      </c>
      <c r="U3008" s="41">
        <v>122.672</v>
      </c>
      <c r="V3008" s="41">
        <v>5123</v>
      </c>
      <c r="W3008" s="41">
        <v>93.02709999999999</v>
      </c>
      <c r="X3008" s="41">
        <v>7039</v>
      </c>
      <c r="Y3008" s="41">
        <v>151.78569999999999</v>
      </c>
      <c r="Z3008" s="6">
        <f>0</f>
        <v>0</v>
      </c>
      <c r="AA3008" s="6">
        <f t="shared" si="345"/>
        <v>93.02709999999999</v>
      </c>
      <c r="AB3008">
        <f>IF(ISBLANK(Table1[[#This Row],[FY2425_Cost]])=TRUE,#N/A,Table1[[#This Row],[FY2425_Cost]])</f>
        <v>151.78569999999999</v>
      </c>
      <c r="AC3008" s="6">
        <f t="shared" si="346"/>
        <v>58.758600000000001</v>
      </c>
      <c r="AD3008" s="6" t="e">
        <f>SUMIFS($AB$3:AB3008,$B$3:B3008,B3008)</f>
        <v>#N/A</v>
      </c>
      <c r="AE3008" s="6">
        <f t="shared" si="347"/>
        <v>2433.8742181935122</v>
      </c>
      <c r="AF3008" s="6">
        <f t="shared" si="348"/>
        <v>2433.8742181935122</v>
      </c>
      <c r="AG3008" s="6">
        <f>VLOOKUP(Table1[[#This Row],[PracticeCode]],$AP$3:$AS$345,4,FALSE)</f>
        <v>2433.8742181935122</v>
      </c>
      <c r="AH3008" s="27">
        <f t="shared" si="349"/>
        <v>176861.52652206187</v>
      </c>
      <c r="AI3008" s="6" t="e">
        <f t="shared" si="344"/>
        <v>#N/A</v>
      </c>
    </row>
    <row r="3009" spans="1:35" x14ac:dyDescent="0.35">
      <c r="A3009" t="str">
        <f t="shared" si="343"/>
        <v>THE AVENUE SURGERYThe Ealing NetworkEalingE85099Jun3</v>
      </c>
      <c r="B3009" s="41" t="s">
        <v>492</v>
      </c>
      <c r="C3009" s="41" t="s">
        <v>493</v>
      </c>
      <c r="D3009" s="41" t="s">
        <v>12</v>
      </c>
      <c r="E3009" s="41" t="s">
        <v>307</v>
      </c>
      <c r="F3009" s="41" t="s">
        <v>307</v>
      </c>
      <c r="G3009" s="41" t="s">
        <v>758</v>
      </c>
      <c r="H3009" s="41">
        <v>3</v>
      </c>
      <c r="I3009" s="41">
        <v>5408.6093737633601</v>
      </c>
      <c r="J3009" s="41">
        <v>2413</v>
      </c>
      <c r="K3009" s="41">
        <v>11</v>
      </c>
      <c r="L3009" s="41">
        <v>44.640499999999996</v>
      </c>
      <c r="M3009" s="41">
        <v>0.20349999999999999</v>
      </c>
      <c r="N3009" s="41">
        <v>24030</v>
      </c>
      <c r="O3009" s="41">
        <v>3</v>
      </c>
      <c r="P3009" s="41">
        <v>478.197</v>
      </c>
      <c r="Q3009" s="41">
        <v>5.9700000000000003E-2</v>
      </c>
      <c r="R3009" s="41">
        <v>12129</v>
      </c>
      <c r="S3009" s="41">
        <v>217.10910000000001</v>
      </c>
      <c r="T3009" s="41">
        <v>4564</v>
      </c>
      <c r="U3009" s="41">
        <v>100.408</v>
      </c>
      <c r="V3009" s="41">
        <v>14553</v>
      </c>
      <c r="W3009" s="41">
        <v>261.95310000000001</v>
      </c>
      <c r="X3009" s="41">
        <v>28597</v>
      </c>
      <c r="Y3009" s="41">
        <v>578.66470000000004</v>
      </c>
      <c r="Z3009" s="6">
        <f>0</f>
        <v>0</v>
      </c>
      <c r="AA3009" s="6">
        <f t="shared" si="345"/>
        <v>261.95310000000001</v>
      </c>
      <c r="AB3009">
        <f>IF(ISBLANK(Table1[[#This Row],[FY2425_Cost]])=TRUE,#N/A,Table1[[#This Row],[FY2425_Cost]])</f>
        <v>578.66470000000004</v>
      </c>
      <c r="AC3009" s="6">
        <f t="shared" si="346"/>
        <v>316.71160000000003</v>
      </c>
      <c r="AD3009" s="6" t="e">
        <f>SUMIFS($AB$3:AB3009,$B$3:B3009,B3009)</f>
        <v>#N/A</v>
      </c>
      <c r="AE3009" s="6">
        <f t="shared" si="347"/>
        <v>2433.8742181935122</v>
      </c>
      <c r="AF3009" s="6">
        <f t="shared" si="348"/>
        <v>2433.8742181935122</v>
      </c>
      <c r="AG3009" s="6">
        <f>VLOOKUP(Table1[[#This Row],[PracticeCode]],$AP$3:$AS$345,4,FALSE)</f>
        <v>2433.8742181935122</v>
      </c>
      <c r="AH3009" s="27">
        <f t="shared" si="349"/>
        <v>176861.52652206187</v>
      </c>
      <c r="AI3009" s="6" t="e">
        <f t="shared" si="344"/>
        <v>#N/A</v>
      </c>
    </row>
    <row r="3010" spans="1:35" x14ac:dyDescent="0.35">
      <c r="A3010" t="str">
        <f t="shared" si="343"/>
        <v>THE AVENUE SURGERYThe Ealing NetworkEalingE85099Mar12</v>
      </c>
      <c r="B3010" s="41" t="s">
        <v>492</v>
      </c>
      <c r="C3010" s="41" t="s">
        <v>493</v>
      </c>
      <c r="D3010" s="41" t="s">
        <v>12</v>
      </c>
      <c r="E3010" s="41" t="s">
        <v>307</v>
      </c>
      <c r="F3010" s="41" t="s">
        <v>307</v>
      </c>
      <c r="G3010" s="41" t="s">
        <v>767</v>
      </c>
      <c r="H3010" s="41">
        <v>12</v>
      </c>
      <c r="I3010" s="41">
        <v>5408.6093737633601</v>
      </c>
      <c r="J3010" s="41">
        <v>1475</v>
      </c>
      <c r="K3010" s="41">
        <v>0</v>
      </c>
      <c r="L3010" s="41">
        <v>29.352500000000003</v>
      </c>
      <c r="M3010" s="41">
        <v>0</v>
      </c>
      <c r="N3010" s="41"/>
      <c r="O3010" s="41"/>
      <c r="P3010" s="41"/>
      <c r="Q3010" s="41"/>
      <c r="R3010" s="41">
        <v>6573</v>
      </c>
      <c r="S3010" s="41">
        <v>117.6567</v>
      </c>
      <c r="T3010" s="41"/>
      <c r="U3010" s="41"/>
      <c r="V3010" s="41">
        <v>8048</v>
      </c>
      <c r="W3010" s="41">
        <v>147.00919999999999</v>
      </c>
      <c r="X3010" s="41"/>
      <c r="Y3010" s="41"/>
      <c r="Z3010" s="6">
        <f>0</f>
        <v>0</v>
      </c>
      <c r="AA3010" s="6">
        <f t="shared" si="345"/>
        <v>147.00919999999999</v>
      </c>
      <c r="AB3010" t="e">
        <f>IF(ISBLANK(Table1[[#This Row],[FY2425_Cost]])=TRUE,#N/A,Table1[[#This Row],[FY2425_Cost]])</f>
        <v>#N/A</v>
      </c>
      <c r="AC3010" s="6" t="e">
        <f t="shared" si="346"/>
        <v>#N/A</v>
      </c>
      <c r="AD3010" s="6" t="e">
        <f>SUMIFS($AB$3:AB3010,$B$3:B3010,B3010)</f>
        <v>#N/A</v>
      </c>
      <c r="AE3010" s="6">
        <f t="shared" si="347"/>
        <v>2433.8742181935122</v>
      </c>
      <c r="AF3010" s="6">
        <f t="shared" si="348"/>
        <v>2433.8742181935122</v>
      </c>
      <c r="AG3010" s="6">
        <f>VLOOKUP(Table1[[#This Row],[PracticeCode]],$AP$3:$AS$345,4,FALSE)</f>
        <v>2433.8742181935122</v>
      </c>
      <c r="AH3010" s="27">
        <f t="shared" si="349"/>
        <v>176861.52652206187</v>
      </c>
      <c r="AI3010" s="6" t="e">
        <f t="shared" si="344"/>
        <v>#N/A</v>
      </c>
    </row>
    <row r="3011" spans="1:35" x14ac:dyDescent="0.35">
      <c r="A3011" t="str">
        <f t="shared" ref="A3011:A3074" si="350">CONCATENATE(B3011,C3011,D3011,E3011,G3011,H3011)</f>
        <v>THE AVENUE SURGERYThe Ealing NetworkEalingE85099May2</v>
      </c>
      <c r="B3011" s="41" t="s">
        <v>492</v>
      </c>
      <c r="C3011" s="41" t="s">
        <v>493</v>
      </c>
      <c r="D3011" s="41" t="s">
        <v>12</v>
      </c>
      <c r="E3011" s="41" t="s">
        <v>307</v>
      </c>
      <c r="F3011" s="41" t="s">
        <v>307</v>
      </c>
      <c r="G3011" s="41" t="s">
        <v>757</v>
      </c>
      <c r="H3011" s="41">
        <v>2</v>
      </c>
      <c r="I3011" s="41">
        <v>5408.6093737633601</v>
      </c>
      <c r="J3011" s="41">
        <v>23697</v>
      </c>
      <c r="K3011" s="41">
        <v>0</v>
      </c>
      <c r="L3011" s="41">
        <v>438.39449999999999</v>
      </c>
      <c r="M3011" s="41">
        <v>0</v>
      </c>
      <c r="N3011" s="41">
        <v>1307</v>
      </c>
      <c r="O3011" s="41">
        <v>0</v>
      </c>
      <c r="P3011" s="41">
        <v>26.0093</v>
      </c>
      <c r="Q3011" s="41">
        <v>0</v>
      </c>
      <c r="R3011" s="41">
        <v>10995</v>
      </c>
      <c r="S3011" s="41">
        <v>196.81049999999999</v>
      </c>
      <c r="T3011" s="41">
        <v>4567</v>
      </c>
      <c r="U3011" s="41">
        <v>100.474</v>
      </c>
      <c r="V3011" s="41">
        <v>34692</v>
      </c>
      <c r="W3011" s="41">
        <v>635.20499999999993</v>
      </c>
      <c r="X3011" s="41">
        <v>5874</v>
      </c>
      <c r="Y3011" s="41">
        <v>126.4833</v>
      </c>
      <c r="Z3011" s="6">
        <f>0</f>
        <v>0</v>
      </c>
      <c r="AA3011" s="6">
        <f t="shared" si="345"/>
        <v>635.20499999999993</v>
      </c>
      <c r="AB3011">
        <f>IF(ISBLANK(Table1[[#This Row],[FY2425_Cost]])=TRUE,#N/A,Table1[[#This Row],[FY2425_Cost]])</f>
        <v>126.4833</v>
      </c>
      <c r="AC3011" s="6">
        <f t="shared" si="346"/>
        <v>-508.72169999999994</v>
      </c>
      <c r="AD3011" s="6" t="e">
        <f>SUMIFS($AB$3:AB3011,$B$3:B3011,B3011)</f>
        <v>#N/A</v>
      </c>
      <c r="AE3011" s="6">
        <f t="shared" si="347"/>
        <v>2433.8742181935122</v>
      </c>
      <c r="AF3011" s="6">
        <f t="shared" si="348"/>
        <v>2433.8742181935122</v>
      </c>
      <c r="AG3011" s="6">
        <f>VLOOKUP(Table1[[#This Row],[PracticeCode]],$AP$3:$AS$345,4,FALSE)</f>
        <v>2433.8742181935122</v>
      </c>
      <c r="AH3011" s="27">
        <f t="shared" si="349"/>
        <v>176861.52652206187</v>
      </c>
      <c r="AI3011" s="6" t="e">
        <f t="shared" ref="AI3011:AI3074" si="351">IF(AD3011-AF3011&lt;=0,0,AD3011-AF3011)</f>
        <v>#N/A</v>
      </c>
    </row>
    <row r="3012" spans="1:35" x14ac:dyDescent="0.35">
      <c r="A3012" t="str">
        <f t="shared" si="350"/>
        <v>THE AVENUE SURGERYThe Ealing NetworkEalingE85099Nov8</v>
      </c>
      <c r="B3012" s="41" t="s">
        <v>492</v>
      </c>
      <c r="C3012" s="41" t="s">
        <v>493</v>
      </c>
      <c r="D3012" s="41" t="s">
        <v>12</v>
      </c>
      <c r="E3012" s="41" t="s">
        <v>307</v>
      </c>
      <c r="F3012" s="41" t="s">
        <v>307</v>
      </c>
      <c r="G3012" s="41" t="s">
        <v>763</v>
      </c>
      <c r="H3012" s="41">
        <v>8</v>
      </c>
      <c r="I3012" s="41">
        <v>5408.6093737633601</v>
      </c>
      <c r="J3012" s="41">
        <v>1586</v>
      </c>
      <c r="K3012" s="41">
        <v>22</v>
      </c>
      <c r="L3012" s="41">
        <v>31.561400000000003</v>
      </c>
      <c r="M3012" s="41">
        <v>0.43780000000000002</v>
      </c>
      <c r="N3012" s="41"/>
      <c r="O3012" s="41"/>
      <c r="P3012" s="41"/>
      <c r="Q3012" s="41"/>
      <c r="R3012" s="41">
        <v>3265</v>
      </c>
      <c r="S3012" s="41">
        <v>58.4435</v>
      </c>
      <c r="T3012" s="41"/>
      <c r="U3012" s="41"/>
      <c r="V3012" s="41">
        <v>4873</v>
      </c>
      <c r="W3012" s="41">
        <v>90.442700000000002</v>
      </c>
      <c r="X3012" s="41"/>
      <c r="Y3012" s="41"/>
      <c r="Z3012" s="6">
        <f>0</f>
        <v>0</v>
      </c>
      <c r="AA3012" s="6">
        <f t="shared" si="345"/>
        <v>90.442700000000002</v>
      </c>
      <c r="AB3012" t="e">
        <f>IF(ISBLANK(Table1[[#This Row],[FY2425_Cost]])=TRUE,#N/A,Table1[[#This Row],[FY2425_Cost]])</f>
        <v>#N/A</v>
      </c>
      <c r="AC3012" s="6" t="e">
        <f t="shared" si="346"/>
        <v>#N/A</v>
      </c>
      <c r="AD3012" s="6" t="e">
        <f>SUMIFS($AB$3:AB3012,$B$3:B3012,B3012)</f>
        <v>#N/A</v>
      </c>
      <c r="AE3012" s="6">
        <f t="shared" si="347"/>
        <v>2433.8742181935122</v>
      </c>
      <c r="AF3012" s="6">
        <f t="shared" si="348"/>
        <v>2433.8742181935122</v>
      </c>
      <c r="AG3012" s="6">
        <f>VLOOKUP(Table1[[#This Row],[PracticeCode]],$AP$3:$AS$345,4,FALSE)</f>
        <v>2433.8742181935122</v>
      </c>
      <c r="AH3012" s="27">
        <f t="shared" si="349"/>
        <v>176861.52652206187</v>
      </c>
      <c r="AI3012" s="6" t="e">
        <f t="shared" si="351"/>
        <v>#N/A</v>
      </c>
    </row>
    <row r="3013" spans="1:35" x14ac:dyDescent="0.35">
      <c r="A3013" t="str">
        <f t="shared" si="350"/>
        <v>THE AVENUE SURGERYThe Ealing NetworkEalingE85099Oct7</v>
      </c>
      <c r="B3013" s="41" t="s">
        <v>492</v>
      </c>
      <c r="C3013" s="41" t="s">
        <v>493</v>
      </c>
      <c r="D3013" s="41" t="s">
        <v>12</v>
      </c>
      <c r="E3013" s="41" t="s">
        <v>307</v>
      </c>
      <c r="F3013" s="41" t="s">
        <v>307</v>
      </c>
      <c r="G3013" s="41" t="s">
        <v>762</v>
      </c>
      <c r="H3013" s="41">
        <v>7</v>
      </c>
      <c r="I3013" s="41">
        <v>5408.6093737633601</v>
      </c>
      <c r="J3013" s="41">
        <v>1485</v>
      </c>
      <c r="K3013" s="41">
        <v>5</v>
      </c>
      <c r="L3013" s="41">
        <v>29.551500000000001</v>
      </c>
      <c r="M3013" s="41">
        <v>9.9500000000000005E-2</v>
      </c>
      <c r="N3013" s="41">
        <v>0</v>
      </c>
      <c r="O3013" s="41">
        <v>4</v>
      </c>
      <c r="P3013" s="41">
        <v>0</v>
      </c>
      <c r="Q3013" s="41">
        <v>0.09</v>
      </c>
      <c r="R3013" s="41">
        <v>4942</v>
      </c>
      <c r="S3013" s="41">
        <v>88.461799999999997</v>
      </c>
      <c r="T3013" s="41">
        <v>6519</v>
      </c>
      <c r="U3013" s="41">
        <v>143.41800000000001</v>
      </c>
      <c r="V3013" s="41">
        <v>6432</v>
      </c>
      <c r="W3013" s="41">
        <v>118.11279999999999</v>
      </c>
      <c r="X3013" s="41">
        <v>6523</v>
      </c>
      <c r="Y3013" s="41">
        <v>143.50800000000001</v>
      </c>
      <c r="Z3013" s="6">
        <f>0</f>
        <v>0</v>
      </c>
      <c r="AA3013" s="6">
        <f t="shared" si="345"/>
        <v>118.11279999999999</v>
      </c>
      <c r="AB3013">
        <f>IF(ISBLANK(Table1[[#This Row],[FY2425_Cost]])=TRUE,#N/A,Table1[[#This Row],[FY2425_Cost]])</f>
        <v>143.50800000000001</v>
      </c>
      <c r="AC3013" s="6">
        <f t="shared" si="346"/>
        <v>25.395200000000017</v>
      </c>
      <c r="AD3013" s="6" t="e">
        <f>SUMIFS($AB$3:AB3013,$B$3:B3013,B3013)</f>
        <v>#N/A</v>
      </c>
      <c r="AE3013" s="6">
        <f t="shared" si="347"/>
        <v>2433.8742181935122</v>
      </c>
      <c r="AF3013" s="6">
        <f t="shared" si="348"/>
        <v>2433.8742181935122</v>
      </c>
      <c r="AG3013" s="6">
        <f>VLOOKUP(Table1[[#This Row],[PracticeCode]],$AP$3:$AS$345,4,FALSE)</f>
        <v>2433.8742181935122</v>
      </c>
      <c r="AH3013" s="27">
        <f t="shared" si="349"/>
        <v>176861.52652206187</v>
      </c>
      <c r="AI3013" s="6" t="e">
        <f t="shared" si="351"/>
        <v>#N/A</v>
      </c>
    </row>
    <row r="3014" spans="1:35" x14ac:dyDescent="0.35">
      <c r="A3014" t="str">
        <f t="shared" si="350"/>
        <v>THE AVENUE SURGERYThe Ealing NetworkEalingE85099Sep6</v>
      </c>
      <c r="B3014" s="41" t="s">
        <v>492</v>
      </c>
      <c r="C3014" s="41" t="s">
        <v>493</v>
      </c>
      <c r="D3014" s="41" t="s">
        <v>12</v>
      </c>
      <c r="E3014" s="41" t="s">
        <v>307</v>
      </c>
      <c r="F3014" s="41" t="s">
        <v>307</v>
      </c>
      <c r="G3014" s="41" t="s">
        <v>761</v>
      </c>
      <c r="H3014" s="41">
        <v>6</v>
      </c>
      <c r="I3014" s="41">
        <v>5408.6093737633601</v>
      </c>
      <c r="J3014" s="41">
        <v>1770</v>
      </c>
      <c r="K3014" s="41">
        <v>0</v>
      </c>
      <c r="L3014" s="41">
        <v>35.222999999999999</v>
      </c>
      <c r="M3014" s="41">
        <v>0</v>
      </c>
      <c r="N3014" s="41">
        <v>1383</v>
      </c>
      <c r="O3014" s="41">
        <v>9</v>
      </c>
      <c r="P3014" s="41">
        <v>31.1175</v>
      </c>
      <c r="Q3014" s="41">
        <v>0.20249999999999999</v>
      </c>
      <c r="R3014" s="41">
        <v>7049</v>
      </c>
      <c r="S3014" s="41">
        <v>126.1771</v>
      </c>
      <c r="T3014" s="41">
        <v>17314</v>
      </c>
      <c r="U3014" s="41">
        <v>380.90800000000002</v>
      </c>
      <c r="V3014" s="41">
        <v>8819</v>
      </c>
      <c r="W3014" s="41">
        <v>161.40010000000001</v>
      </c>
      <c r="X3014" s="41">
        <v>18706</v>
      </c>
      <c r="Y3014" s="41">
        <v>412.22800000000001</v>
      </c>
      <c r="Z3014" s="6">
        <f>0</f>
        <v>0</v>
      </c>
      <c r="AA3014" s="6">
        <f t="shared" si="345"/>
        <v>161.40010000000001</v>
      </c>
      <c r="AB3014">
        <f>IF(ISBLANK(Table1[[#This Row],[FY2425_Cost]])=TRUE,#N/A,Table1[[#This Row],[FY2425_Cost]])</f>
        <v>412.22800000000001</v>
      </c>
      <c r="AC3014" s="6">
        <f t="shared" si="346"/>
        <v>250.8279</v>
      </c>
      <c r="AD3014" s="6" t="e">
        <f>SUMIFS($AB$3:AB3014,$B$3:B3014,B3014)</f>
        <v>#N/A</v>
      </c>
      <c r="AE3014" s="6">
        <f t="shared" si="347"/>
        <v>2433.8742181935122</v>
      </c>
      <c r="AF3014" s="6">
        <f t="shared" si="348"/>
        <v>2433.8742181935122</v>
      </c>
      <c r="AG3014" s="6">
        <f>VLOOKUP(Table1[[#This Row],[PracticeCode]],$AP$3:$AS$345,4,FALSE)</f>
        <v>2433.8742181935122</v>
      </c>
      <c r="AH3014" s="27">
        <f t="shared" si="349"/>
        <v>176861.52652206187</v>
      </c>
      <c r="AI3014" s="6" t="e">
        <f t="shared" si="351"/>
        <v>#N/A</v>
      </c>
    </row>
    <row r="3015" spans="1:35" x14ac:dyDescent="0.35">
      <c r="A3015" t="str">
        <f t="shared" si="350"/>
        <v>THE BARNABAS MEDICAL CENTRENGPEalingE85127Apr1</v>
      </c>
      <c r="B3015" s="41" t="s">
        <v>560</v>
      </c>
      <c r="C3015" s="41" t="s">
        <v>509</v>
      </c>
      <c r="D3015" s="41" t="s">
        <v>12</v>
      </c>
      <c r="E3015" s="41" t="s">
        <v>308</v>
      </c>
      <c r="F3015" s="41" t="s">
        <v>308</v>
      </c>
      <c r="G3015" s="41" t="s">
        <v>756</v>
      </c>
      <c r="H3015" s="41">
        <v>1</v>
      </c>
      <c r="I3015" s="41">
        <v>7909.1770444357899</v>
      </c>
      <c r="J3015" s="41">
        <v>5613</v>
      </c>
      <c r="K3015" s="41">
        <v>0</v>
      </c>
      <c r="L3015" s="41">
        <v>103.84049999999999</v>
      </c>
      <c r="M3015" s="41">
        <v>0</v>
      </c>
      <c r="N3015" s="41">
        <v>4819</v>
      </c>
      <c r="O3015" s="41">
        <v>1338</v>
      </c>
      <c r="P3015" s="41">
        <v>95.898099999999999</v>
      </c>
      <c r="Q3015" s="41">
        <v>26.626200000000001</v>
      </c>
      <c r="R3015" s="41">
        <v>3347</v>
      </c>
      <c r="S3015" s="41">
        <v>59.911299999999997</v>
      </c>
      <c r="T3015" s="41">
        <v>2640</v>
      </c>
      <c r="U3015" s="41">
        <v>58.08</v>
      </c>
      <c r="V3015" s="41">
        <v>8960</v>
      </c>
      <c r="W3015" s="41">
        <v>163.7518</v>
      </c>
      <c r="X3015" s="41">
        <v>8797</v>
      </c>
      <c r="Y3015" s="41">
        <v>180.60429999999999</v>
      </c>
      <c r="Z3015" s="6">
        <f>0</f>
        <v>0</v>
      </c>
      <c r="AA3015" s="6">
        <f t="shared" si="345"/>
        <v>163.7518</v>
      </c>
      <c r="AB3015">
        <f>IF(ISBLANK(Table1[[#This Row],[FY2425_Cost]])=TRUE,#N/A,Table1[[#This Row],[FY2425_Cost]])</f>
        <v>180.60429999999999</v>
      </c>
      <c r="AC3015" s="6">
        <f t="shared" si="346"/>
        <v>16.852499999999992</v>
      </c>
      <c r="AD3015" s="6">
        <f>SUMIFS($AB$3:AB3015,$B$3:B3015,B3015)</f>
        <v>180.60429999999999</v>
      </c>
      <c r="AE3015" s="6">
        <f t="shared" si="347"/>
        <v>3559.1296699961053</v>
      </c>
      <c r="AF3015" s="6">
        <f t="shared" si="348"/>
        <v>3559.1296699961053</v>
      </c>
      <c r="AG3015" s="6">
        <f>VLOOKUP(Table1[[#This Row],[PracticeCode]],$AP$3:$AS$345,4,FALSE)</f>
        <v>3559.1296699961053</v>
      </c>
      <c r="AH3015" s="27">
        <f t="shared" si="349"/>
        <v>258630.08935305034</v>
      </c>
      <c r="AI3015" s="6">
        <f t="shared" si="351"/>
        <v>0</v>
      </c>
    </row>
    <row r="3016" spans="1:35" x14ac:dyDescent="0.35">
      <c r="A3016" t="str">
        <f t="shared" si="350"/>
        <v>THE BARNABAS MEDICAL CENTRENGPEalingE85127Aug5</v>
      </c>
      <c r="B3016" s="41" t="s">
        <v>560</v>
      </c>
      <c r="C3016" s="41" t="s">
        <v>509</v>
      </c>
      <c r="D3016" s="41" t="s">
        <v>12</v>
      </c>
      <c r="E3016" s="41" t="s">
        <v>308</v>
      </c>
      <c r="F3016" s="41" t="s">
        <v>308</v>
      </c>
      <c r="G3016" s="41" t="s">
        <v>760</v>
      </c>
      <c r="H3016" s="41">
        <v>5</v>
      </c>
      <c r="I3016" s="41">
        <v>7909.1770444357899</v>
      </c>
      <c r="J3016" s="41">
        <v>4697</v>
      </c>
      <c r="K3016" s="41">
        <v>880</v>
      </c>
      <c r="L3016" s="41">
        <v>86.894499999999994</v>
      </c>
      <c r="M3016" s="41">
        <v>16.279999999999998</v>
      </c>
      <c r="N3016" s="41">
        <v>5221</v>
      </c>
      <c r="O3016" s="41">
        <v>918</v>
      </c>
      <c r="P3016" s="41">
        <v>103.89790000000001</v>
      </c>
      <c r="Q3016" s="41">
        <v>18.2682</v>
      </c>
      <c r="R3016" s="41">
        <v>3292</v>
      </c>
      <c r="S3016" s="41">
        <v>58.9268</v>
      </c>
      <c r="T3016" s="41">
        <v>2893</v>
      </c>
      <c r="U3016" s="41">
        <v>63.646000000000001</v>
      </c>
      <c r="V3016" s="41">
        <v>8869</v>
      </c>
      <c r="W3016" s="41">
        <v>162.10129999999998</v>
      </c>
      <c r="X3016" s="41">
        <v>9032</v>
      </c>
      <c r="Y3016" s="41">
        <v>185.81209999999999</v>
      </c>
      <c r="Z3016" s="6">
        <f>0</f>
        <v>0</v>
      </c>
      <c r="AA3016" s="6">
        <f t="shared" si="345"/>
        <v>162.10129999999998</v>
      </c>
      <c r="AB3016">
        <f>IF(ISBLANK(Table1[[#This Row],[FY2425_Cost]])=TRUE,#N/A,Table1[[#This Row],[FY2425_Cost]])</f>
        <v>185.81209999999999</v>
      </c>
      <c r="AC3016" s="6">
        <f t="shared" si="346"/>
        <v>23.710800000000006</v>
      </c>
      <c r="AD3016" s="6">
        <f>SUMIFS($AB$3:AB3016,$B$3:B3016,B3016)</f>
        <v>366.41639999999995</v>
      </c>
      <c r="AE3016" s="6">
        <f t="shared" si="347"/>
        <v>3559.1296699961053</v>
      </c>
      <c r="AF3016" s="6">
        <f t="shared" si="348"/>
        <v>3559.1296699961053</v>
      </c>
      <c r="AG3016" s="6">
        <f>VLOOKUP(Table1[[#This Row],[PracticeCode]],$AP$3:$AS$345,4,FALSE)</f>
        <v>3559.1296699961053</v>
      </c>
      <c r="AH3016" s="27">
        <f t="shared" si="349"/>
        <v>258630.08935305034</v>
      </c>
      <c r="AI3016" s="6">
        <f t="shared" si="351"/>
        <v>0</v>
      </c>
    </row>
    <row r="3017" spans="1:35" x14ac:dyDescent="0.35">
      <c r="A3017" t="str">
        <f t="shared" si="350"/>
        <v>THE BARNABAS MEDICAL CENTRENGPEalingE85127Dec9</v>
      </c>
      <c r="B3017" s="41" t="s">
        <v>560</v>
      </c>
      <c r="C3017" s="41" t="s">
        <v>509</v>
      </c>
      <c r="D3017" s="41" t="s">
        <v>12</v>
      </c>
      <c r="E3017" s="41" t="s">
        <v>308</v>
      </c>
      <c r="F3017" s="41" t="s">
        <v>308</v>
      </c>
      <c r="G3017" s="41" t="s">
        <v>764</v>
      </c>
      <c r="H3017" s="41">
        <v>9</v>
      </c>
      <c r="I3017" s="41">
        <v>7909.1770444357899</v>
      </c>
      <c r="J3017" s="41">
        <v>4581</v>
      </c>
      <c r="K3017" s="41">
        <v>613</v>
      </c>
      <c r="L3017" s="41">
        <v>91.161900000000003</v>
      </c>
      <c r="M3017" s="41">
        <v>12.198700000000001</v>
      </c>
      <c r="N3017" s="41"/>
      <c r="O3017" s="41"/>
      <c r="P3017" s="41"/>
      <c r="Q3017" s="41"/>
      <c r="R3017" s="41">
        <v>4133</v>
      </c>
      <c r="S3017" s="41">
        <v>73.980699999999999</v>
      </c>
      <c r="T3017" s="41"/>
      <c r="U3017" s="41"/>
      <c r="V3017" s="41">
        <v>9327</v>
      </c>
      <c r="W3017" s="41">
        <v>177.34129999999999</v>
      </c>
      <c r="X3017" s="41"/>
      <c r="Y3017" s="41"/>
      <c r="Z3017" s="6">
        <f>0</f>
        <v>0</v>
      </c>
      <c r="AA3017" s="6">
        <f t="shared" si="345"/>
        <v>177.34129999999999</v>
      </c>
      <c r="AB3017" t="e">
        <f>IF(ISBLANK(Table1[[#This Row],[FY2425_Cost]])=TRUE,#N/A,Table1[[#This Row],[FY2425_Cost]])</f>
        <v>#N/A</v>
      </c>
      <c r="AC3017" s="6" t="e">
        <f t="shared" si="346"/>
        <v>#N/A</v>
      </c>
      <c r="AD3017" s="6" t="e">
        <f>SUMIFS($AB$3:AB3017,$B$3:B3017,B3017)</f>
        <v>#N/A</v>
      </c>
      <c r="AE3017" s="6">
        <f t="shared" si="347"/>
        <v>3559.1296699961053</v>
      </c>
      <c r="AF3017" s="6">
        <f t="shared" si="348"/>
        <v>3559.1296699961053</v>
      </c>
      <c r="AG3017" s="6">
        <f>VLOOKUP(Table1[[#This Row],[PracticeCode]],$AP$3:$AS$345,4,FALSE)</f>
        <v>3559.1296699961053</v>
      </c>
      <c r="AH3017" s="27">
        <f t="shared" si="349"/>
        <v>258630.08935305034</v>
      </c>
      <c r="AI3017" s="6" t="e">
        <f t="shared" si="351"/>
        <v>#N/A</v>
      </c>
    </row>
    <row r="3018" spans="1:35" x14ac:dyDescent="0.35">
      <c r="A3018" t="str">
        <f t="shared" si="350"/>
        <v>THE BARNABAS MEDICAL CENTRENGPEalingE85127Feb11</v>
      </c>
      <c r="B3018" s="41" t="s">
        <v>560</v>
      </c>
      <c r="C3018" s="41" t="s">
        <v>509</v>
      </c>
      <c r="D3018" s="41" t="s">
        <v>12</v>
      </c>
      <c r="E3018" s="41" t="s">
        <v>308</v>
      </c>
      <c r="F3018" s="41" t="s">
        <v>308</v>
      </c>
      <c r="G3018" s="41" t="s">
        <v>766</v>
      </c>
      <c r="H3018" s="41">
        <v>11</v>
      </c>
      <c r="I3018" s="41">
        <v>7909.1770444357899</v>
      </c>
      <c r="J3018" s="41">
        <v>5450</v>
      </c>
      <c r="K3018" s="41">
        <v>789</v>
      </c>
      <c r="L3018" s="41">
        <v>108.45500000000001</v>
      </c>
      <c r="M3018" s="41">
        <v>15.7011</v>
      </c>
      <c r="N3018" s="41"/>
      <c r="O3018" s="41"/>
      <c r="P3018" s="41"/>
      <c r="Q3018" s="41"/>
      <c r="R3018" s="41">
        <v>3090</v>
      </c>
      <c r="S3018" s="41">
        <v>55.311</v>
      </c>
      <c r="T3018" s="41"/>
      <c r="U3018" s="41"/>
      <c r="V3018" s="41">
        <v>9329</v>
      </c>
      <c r="W3018" s="41">
        <v>179.46710000000002</v>
      </c>
      <c r="X3018" s="41"/>
      <c r="Y3018" s="41"/>
      <c r="Z3018" s="6">
        <f>0</f>
        <v>0</v>
      </c>
      <c r="AA3018" s="6">
        <f t="shared" si="345"/>
        <v>179.46710000000002</v>
      </c>
      <c r="AB3018" t="e">
        <f>IF(ISBLANK(Table1[[#This Row],[FY2425_Cost]])=TRUE,#N/A,Table1[[#This Row],[FY2425_Cost]])</f>
        <v>#N/A</v>
      </c>
      <c r="AC3018" s="6" t="e">
        <f t="shared" si="346"/>
        <v>#N/A</v>
      </c>
      <c r="AD3018" s="6" t="e">
        <f>SUMIFS($AB$3:AB3018,$B$3:B3018,B3018)</f>
        <v>#N/A</v>
      </c>
      <c r="AE3018" s="6">
        <f t="shared" si="347"/>
        <v>3559.1296699961053</v>
      </c>
      <c r="AF3018" s="6">
        <f t="shared" si="348"/>
        <v>3559.1296699961053</v>
      </c>
      <c r="AG3018" s="6">
        <f>VLOOKUP(Table1[[#This Row],[PracticeCode]],$AP$3:$AS$345,4,FALSE)</f>
        <v>3559.1296699961053</v>
      </c>
      <c r="AH3018" s="27">
        <f t="shared" si="349"/>
        <v>258630.08935305034</v>
      </c>
      <c r="AI3018" s="6" t="e">
        <f t="shared" si="351"/>
        <v>#N/A</v>
      </c>
    </row>
    <row r="3019" spans="1:35" x14ac:dyDescent="0.35">
      <c r="A3019" t="str">
        <f t="shared" si="350"/>
        <v>THE BARNABAS MEDICAL CENTRENGPEalingE85127Jan10</v>
      </c>
      <c r="B3019" s="41" t="s">
        <v>560</v>
      </c>
      <c r="C3019" s="41" t="s">
        <v>509</v>
      </c>
      <c r="D3019" s="41" t="s">
        <v>12</v>
      </c>
      <c r="E3019" s="41" t="s">
        <v>308</v>
      </c>
      <c r="F3019" s="41" t="s">
        <v>308</v>
      </c>
      <c r="G3019" s="41" t="s">
        <v>765</v>
      </c>
      <c r="H3019" s="41">
        <v>10</v>
      </c>
      <c r="I3019" s="41">
        <v>7909.1770444357899</v>
      </c>
      <c r="J3019" s="41">
        <v>5662</v>
      </c>
      <c r="K3019" s="41">
        <v>1012</v>
      </c>
      <c r="L3019" s="41">
        <v>112.6738</v>
      </c>
      <c r="M3019" s="41">
        <v>20.1388</v>
      </c>
      <c r="N3019" s="41"/>
      <c r="O3019" s="41"/>
      <c r="P3019" s="41"/>
      <c r="Q3019" s="41"/>
      <c r="R3019" s="41">
        <v>3734</v>
      </c>
      <c r="S3019" s="41">
        <v>66.8386</v>
      </c>
      <c r="T3019" s="41"/>
      <c r="U3019" s="41"/>
      <c r="V3019" s="41">
        <v>10408</v>
      </c>
      <c r="W3019" s="41">
        <v>199.65120000000002</v>
      </c>
      <c r="X3019" s="41"/>
      <c r="Y3019" s="41"/>
      <c r="Z3019" s="6">
        <f>0</f>
        <v>0</v>
      </c>
      <c r="AA3019" s="6">
        <f t="shared" si="345"/>
        <v>199.65120000000002</v>
      </c>
      <c r="AB3019" t="e">
        <f>IF(ISBLANK(Table1[[#This Row],[FY2425_Cost]])=TRUE,#N/A,Table1[[#This Row],[FY2425_Cost]])</f>
        <v>#N/A</v>
      </c>
      <c r="AC3019" s="6" t="e">
        <f t="shared" si="346"/>
        <v>#N/A</v>
      </c>
      <c r="AD3019" s="6" t="e">
        <f>SUMIFS($AB$3:AB3019,$B$3:B3019,B3019)</f>
        <v>#N/A</v>
      </c>
      <c r="AE3019" s="6">
        <f t="shared" si="347"/>
        <v>3559.1296699961053</v>
      </c>
      <c r="AF3019" s="6">
        <f t="shared" si="348"/>
        <v>3559.1296699961053</v>
      </c>
      <c r="AG3019" s="6">
        <f>VLOOKUP(Table1[[#This Row],[PracticeCode]],$AP$3:$AS$345,4,FALSE)</f>
        <v>3559.1296699961053</v>
      </c>
      <c r="AH3019" s="27">
        <f t="shared" si="349"/>
        <v>258630.08935305034</v>
      </c>
      <c r="AI3019" s="6" t="e">
        <f t="shared" si="351"/>
        <v>#N/A</v>
      </c>
    </row>
    <row r="3020" spans="1:35" x14ac:dyDescent="0.35">
      <c r="A3020" t="str">
        <f t="shared" si="350"/>
        <v>THE BARNABAS MEDICAL CENTRENGPEalingE85127Jul4</v>
      </c>
      <c r="B3020" s="41" t="s">
        <v>560</v>
      </c>
      <c r="C3020" s="41" t="s">
        <v>509</v>
      </c>
      <c r="D3020" s="41" t="s">
        <v>12</v>
      </c>
      <c r="E3020" s="41" t="s">
        <v>308</v>
      </c>
      <c r="F3020" s="41" t="s">
        <v>308</v>
      </c>
      <c r="G3020" s="41" t="s">
        <v>759</v>
      </c>
      <c r="H3020" s="41">
        <v>4</v>
      </c>
      <c r="I3020" s="41">
        <v>7909.1770444357899</v>
      </c>
      <c r="J3020" s="41">
        <v>6181</v>
      </c>
      <c r="K3020" s="41">
        <v>629</v>
      </c>
      <c r="L3020" s="41">
        <v>114.3485</v>
      </c>
      <c r="M3020" s="41">
        <v>11.6365</v>
      </c>
      <c r="N3020" s="41">
        <v>3797</v>
      </c>
      <c r="O3020" s="41">
        <v>483</v>
      </c>
      <c r="P3020" s="41">
        <v>75.560299999999998</v>
      </c>
      <c r="Q3020" s="41">
        <v>9.6117000000000008</v>
      </c>
      <c r="R3020" s="41">
        <v>3616</v>
      </c>
      <c r="S3020" s="41">
        <v>64.726399999999998</v>
      </c>
      <c r="T3020" s="41">
        <v>2991</v>
      </c>
      <c r="U3020" s="41">
        <v>65.802000000000007</v>
      </c>
      <c r="V3020" s="41">
        <v>10426</v>
      </c>
      <c r="W3020" s="41">
        <v>190.7114</v>
      </c>
      <c r="X3020" s="41">
        <v>7271</v>
      </c>
      <c r="Y3020" s="41">
        <v>150.97399999999999</v>
      </c>
      <c r="Z3020" s="6">
        <f>0</f>
        <v>0</v>
      </c>
      <c r="AA3020" s="6">
        <f t="shared" si="345"/>
        <v>190.7114</v>
      </c>
      <c r="AB3020">
        <f>IF(ISBLANK(Table1[[#This Row],[FY2425_Cost]])=TRUE,#N/A,Table1[[#This Row],[FY2425_Cost]])</f>
        <v>150.97399999999999</v>
      </c>
      <c r="AC3020" s="6">
        <f t="shared" si="346"/>
        <v>-39.737400000000008</v>
      </c>
      <c r="AD3020" s="6" t="e">
        <f>SUMIFS($AB$3:AB3020,$B$3:B3020,B3020)</f>
        <v>#N/A</v>
      </c>
      <c r="AE3020" s="6">
        <f t="shared" si="347"/>
        <v>3559.1296699961053</v>
      </c>
      <c r="AF3020" s="6">
        <f t="shared" si="348"/>
        <v>3559.1296699961053</v>
      </c>
      <c r="AG3020" s="6">
        <f>VLOOKUP(Table1[[#This Row],[PracticeCode]],$AP$3:$AS$345,4,FALSE)</f>
        <v>3559.1296699961053</v>
      </c>
      <c r="AH3020" s="27">
        <f t="shared" si="349"/>
        <v>258630.08935305034</v>
      </c>
      <c r="AI3020" s="6" t="e">
        <f t="shared" si="351"/>
        <v>#N/A</v>
      </c>
    </row>
    <row r="3021" spans="1:35" x14ac:dyDescent="0.35">
      <c r="A3021" t="str">
        <f t="shared" si="350"/>
        <v>THE BARNABAS MEDICAL CENTRENGPEalingE85127Jun3</v>
      </c>
      <c r="B3021" s="41" t="s">
        <v>560</v>
      </c>
      <c r="C3021" s="41" t="s">
        <v>509</v>
      </c>
      <c r="D3021" s="41" t="s">
        <v>12</v>
      </c>
      <c r="E3021" s="41" t="s">
        <v>308</v>
      </c>
      <c r="F3021" s="41" t="s">
        <v>308</v>
      </c>
      <c r="G3021" s="41" t="s">
        <v>758</v>
      </c>
      <c r="H3021" s="41">
        <v>3</v>
      </c>
      <c r="I3021" s="41">
        <v>7909.1770444357899</v>
      </c>
      <c r="J3021" s="41">
        <v>7756</v>
      </c>
      <c r="K3021" s="41">
        <v>299</v>
      </c>
      <c r="L3021" s="41">
        <v>143.48599999999999</v>
      </c>
      <c r="M3021" s="41">
        <v>5.5314999999999994</v>
      </c>
      <c r="N3021" s="41">
        <v>3747</v>
      </c>
      <c r="O3021" s="41">
        <v>490</v>
      </c>
      <c r="P3021" s="41">
        <v>74.565300000000008</v>
      </c>
      <c r="Q3021" s="41">
        <v>9.7510000000000012</v>
      </c>
      <c r="R3021" s="41">
        <v>3941</v>
      </c>
      <c r="S3021" s="41">
        <v>70.543899999999994</v>
      </c>
      <c r="T3021" s="41">
        <v>2751</v>
      </c>
      <c r="U3021" s="41">
        <v>60.521999999999998</v>
      </c>
      <c r="V3021" s="41">
        <v>11996</v>
      </c>
      <c r="W3021" s="41">
        <v>219.56139999999999</v>
      </c>
      <c r="X3021" s="41">
        <v>6988</v>
      </c>
      <c r="Y3021" s="41">
        <v>144.8383</v>
      </c>
      <c r="Z3021" s="6">
        <f>0</f>
        <v>0</v>
      </c>
      <c r="AA3021" s="6">
        <f t="shared" si="345"/>
        <v>219.56139999999999</v>
      </c>
      <c r="AB3021">
        <f>IF(ISBLANK(Table1[[#This Row],[FY2425_Cost]])=TRUE,#N/A,Table1[[#This Row],[FY2425_Cost]])</f>
        <v>144.8383</v>
      </c>
      <c r="AC3021" s="6">
        <f t="shared" si="346"/>
        <v>-74.723099999999988</v>
      </c>
      <c r="AD3021" s="6" t="e">
        <f>SUMIFS($AB$3:AB3021,$B$3:B3021,B3021)</f>
        <v>#N/A</v>
      </c>
      <c r="AE3021" s="6">
        <f t="shared" si="347"/>
        <v>3559.1296699961053</v>
      </c>
      <c r="AF3021" s="6">
        <f t="shared" si="348"/>
        <v>3559.1296699961053</v>
      </c>
      <c r="AG3021" s="6">
        <f>VLOOKUP(Table1[[#This Row],[PracticeCode]],$AP$3:$AS$345,4,FALSE)</f>
        <v>3559.1296699961053</v>
      </c>
      <c r="AH3021" s="27">
        <f t="shared" si="349"/>
        <v>258630.08935305034</v>
      </c>
      <c r="AI3021" s="6" t="e">
        <f t="shared" si="351"/>
        <v>#N/A</v>
      </c>
    </row>
    <row r="3022" spans="1:35" x14ac:dyDescent="0.35">
      <c r="A3022" t="str">
        <f t="shared" si="350"/>
        <v>THE BARNABAS MEDICAL CENTRENGPEalingE85127Mar12</v>
      </c>
      <c r="B3022" s="41" t="s">
        <v>560</v>
      </c>
      <c r="C3022" s="41" t="s">
        <v>509</v>
      </c>
      <c r="D3022" s="41" t="s">
        <v>12</v>
      </c>
      <c r="E3022" s="41" t="s">
        <v>308</v>
      </c>
      <c r="F3022" s="41" t="s">
        <v>308</v>
      </c>
      <c r="G3022" s="41" t="s">
        <v>767</v>
      </c>
      <c r="H3022" s="41">
        <v>12</v>
      </c>
      <c r="I3022" s="41">
        <v>7909.1770444357899</v>
      </c>
      <c r="J3022" s="41">
        <v>8865</v>
      </c>
      <c r="K3022" s="41">
        <v>856</v>
      </c>
      <c r="L3022" s="41">
        <v>176.4135</v>
      </c>
      <c r="M3022" s="41">
        <v>17.034400000000002</v>
      </c>
      <c r="N3022" s="41"/>
      <c r="O3022" s="41"/>
      <c r="P3022" s="41"/>
      <c r="Q3022" s="41"/>
      <c r="R3022" s="41">
        <v>2782</v>
      </c>
      <c r="S3022" s="41">
        <v>49.797800000000002</v>
      </c>
      <c r="T3022" s="41"/>
      <c r="U3022" s="41"/>
      <c r="V3022" s="41">
        <v>12503</v>
      </c>
      <c r="W3022" s="41">
        <v>243.2457</v>
      </c>
      <c r="X3022" s="41"/>
      <c r="Y3022" s="41"/>
      <c r="Z3022" s="6">
        <f>0</f>
        <v>0</v>
      </c>
      <c r="AA3022" s="6">
        <f t="shared" si="345"/>
        <v>243.2457</v>
      </c>
      <c r="AB3022" t="e">
        <f>IF(ISBLANK(Table1[[#This Row],[FY2425_Cost]])=TRUE,#N/A,Table1[[#This Row],[FY2425_Cost]])</f>
        <v>#N/A</v>
      </c>
      <c r="AC3022" s="6" t="e">
        <f t="shared" si="346"/>
        <v>#N/A</v>
      </c>
      <c r="AD3022" s="6" t="e">
        <f>SUMIFS($AB$3:AB3022,$B$3:B3022,B3022)</f>
        <v>#N/A</v>
      </c>
      <c r="AE3022" s="6">
        <f t="shared" si="347"/>
        <v>3559.1296699961053</v>
      </c>
      <c r="AF3022" s="6">
        <f t="shared" si="348"/>
        <v>3559.1296699961053</v>
      </c>
      <c r="AG3022" s="6">
        <f>VLOOKUP(Table1[[#This Row],[PracticeCode]],$AP$3:$AS$345,4,FALSE)</f>
        <v>3559.1296699961053</v>
      </c>
      <c r="AH3022" s="27">
        <f t="shared" si="349"/>
        <v>258630.08935305034</v>
      </c>
      <c r="AI3022" s="6" t="e">
        <f t="shared" si="351"/>
        <v>#N/A</v>
      </c>
    </row>
    <row r="3023" spans="1:35" x14ac:dyDescent="0.35">
      <c r="A3023" t="str">
        <f t="shared" si="350"/>
        <v>THE BARNABAS MEDICAL CENTRENGPEalingE85127May2</v>
      </c>
      <c r="B3023" s="41" t="s">
        <v>560</v>
      </c>
      <c r="C3023" s="41" t="s">
        <v>509</v>
      </c>
      <c r="D3023" s="41" t="s">
        <v>12</v>
      </c>
      <c r="E3023" s="41" t="s">
        <v>308</v>
      </c>
      <c r="F3023" s="41" t="s">
        <v>308</v>
      </c>
      <c r="G3023" s="41" t="s">
        <v>757</v>
      </c>
      <c r="H3023" s="41">
        <v>2</v>
      </c>
      <c r="I3023" s="41">
        <v>7909.1770444357899</v>
      </c>
      <c r="J3023" s="41">
        <v>5748</v>
      </c>
      <c r="K3023" s="41">
        <v>0</v>
      </c>
      <c r="L3023" s="41">
        <v>106.33799999999999</v>
      </c>
      <c r="M3023" s="41">
        <v>0</v>
      </c>
      <c r="N3023" s="41">
        <v>3918</v>
      </c>
      <c r="O3023" s="41">
        <v>536</v>
      </c>
      <c r="P3023" s="41">
        <v>77.96820000000001</v>
      </c>
      <c r="Q3023" s="41">
        <v>10.666400000000001</v>
      </c>
      <c r="R3023" s="41">
        <v>3643</v>
      </c>
      <c r="S3023" s="41">
        <v>65.209699999999998</v>
      </c>
      <c r="T3023" s="41">
        <v>2788</v>
      </c>
      <c r="U3023" s="41">
        <v>61.335999999999999</v>
      </c>
      <c r="V3023" s="41">
        <v>9391</v>
      </c>
      <c r="W3023" s="41">
        <v>171.54769999999999</v>
      </c>
      <c r="X3023" s="41">
        <v>7242</v>
      </c>
      <c r="Y3023" s="41">
        <v>149.97059999999999</v>
      </c>
      <c r="Z3023" s="6">
        <f>0</f>
        <v>0</v>
      </c>
      <c r="AA3023" s="6">
        <f t="shared" si="345"/>
        <v>171.54769999999999</v>
      </c>
      <c r="AB3023">
        <f>IF(ISBLANK(Table1[[#This Row],[FY2425_Cost]])=TRUE,#N/A,Table1[[#This Row],[FY2425_Cost]])</f>
        <v>149.97059999999999</v>
      </c>
      <c r="AC3023" s="6">
        <f t="shared" si="346"/>
        <v>-21.577100000000002</v>
      </c>
      <c r="AD3023" s="6" t="e">
        <f>SUMIFS($AB$3:AB3023,$B$3:B3023,B3023)</f>
        <v>#N/A</v>
      </c>
      <c r="AE3023" s="6">
        <f t="shared" si="347"/>
        <v>3559.1296699961053</v>
      </c>
      <c r="AF3023" s="6">
        <f t="shared" si="348"/>
        <v>3559.1296699961053</v>
      </c>
      <c r="AG3023" s="6">
        <f>VLOOKUP(Table1[[#This Row],[PracticeCode]],$AP$3:$AS$345,4,FALSE)</f>
        <v>3559.1296699961053</v>
      </c>
      <c r="AH3023" s="27">
        <f t="shared" si="349"/>
        <v>258630.08935305034</v>
      </c>
      <c r="AI3023" s="6" t="e">
        <f t="shared" si="351"/>
        <v>#N/A</v>
      </c>
    </row>
    <row r="3024" spans="1:35" x14ac:dyDescent="0.35">
      <c r="A3024" t="str">
        <f t="shared" si="350"/>
        <v>THE BARNABAS MEDICAL CENTRENGPEalingE85127Nov8</v>
      </c>
      <c r="B3024" s="41" t="s">
        <v>560</v>
      </c>
      <c r="C3024" s="41" t="s">
        <v>509</v>
      </c>
      <c r="D3024" s="41" t="s">
        <v>12</v>
      </c>
      <c r="E3024" s="41" t="s">
        <v>308</v>
      </c>
      <c r="F3024" s="41" t="s">
        <v>308</v>
      </c>
      <c r="G3024" s="41" t="s">
        <v>763</v>
      </c>
      <c r="H3024" s="41">
        <v>8</v>
      </c>
      <c r="I3024" s="41">
        <v>7909.1770444357899</v>
      </c>
      <c r="J3024" s="41">
        <v>6549</v>
      </c>
      <c r="K3024" s="41">
        <v>859</v>
      </c>
      <c r="L3024" s="41">
        <v>130.32510000000002</v>
      </c>
      <c r="M3024" s="41">
        <v>17.094100000000001</v>
      </c>
      <c r="N3024" s="41"/>
      <c r="O3024" s="41"/>
      <c r="P3024" s="41"/>
      <c r="Q3024" s="41"/>
      <c r="R3024" s="41">
        <v>2952</v>
      </c>
      <c r="S3024" s="41">
        <v>52.840800000000002</v>
      </c>
      <c r="T3024" s="41"/>
      <c r="U3024" s="41"/>
      <c r="V3024" s="41">
        <v>10360</v>
      </c>
      <c r="W3024" s="41">
        <v>200.26000000000002</v>
      </c>
      <c r="X3024" s="41"/>
      <c r="Y3024" s="41"/>
      <c r="Z3024" s="6">
        <f>0</f>
        <v>0</v>
      </c>
      <c r="AA3024" s="6">
        <f t="shared" si="345"/>
        <v>200.26000000000002</v>
      </c>
      <c r="AB3024" t="e">
        <f>IF(ISBLANK(Table1[[#This Row],[FY2425_Cost]])=TRUE,#N/A,Table1[[#This Row],[FY2425_Cost]])</f>
        <v>#N/A</v>
      </c>
      <c r="AC3024" s="6" t="e">
        <f t="shared" si="346"/>
        <v>#N/A</v>
      </c>
      <c r="AD3024" s="6" t="e">
        <f>SUMIFS($AB$3:AB3024,$B$3:B3024,B3024)</f>
        <v>#N/A</v>
      </c>
      <c r="AE3024" s="6">
        <f t="shared" si="347"/>
        <v>3559.1296699961053</v>
      </c>
      <c r="AF3024" s="6">
        <f t="shared" si="348"/>
        <v>3559.1296699961053</v>
      </c>
      <c r="AG3024" s="6">
        <f>VLOOKUP(Table1[[#This Row],[PracticeCode]],$AP$3:$AS$345,4,FALSE)</f>
        <v>3559.1296699961053</v>
      </c>
      <c r="AH3024" s="27">
        <f t="shared" si="349"/>
        <v>258630.08935305034</v>
      </c>
      <c r="AI3024" s="6" t="e">
        <f t="shared" si="351"/>
        <v>#N/A</v>
      </c>
    </row>
    <row r="3025" spans="1:35" x14ac:dyDescent="0.35">
      <c r="A3025" t="str">
        <f t="shared" si="350"/>
        <v>THE BARNABAS MEDICAL CENTRENGPEalingE85127Oct7</v>
      </c>
      <c r="B3025" s="41" t="s">
        <v>560</v>
      </c>
      <c r="C3025" s="41" t="s">
        <v>509</v>
      </c>
      <c r="D3025" s="41" t="s">
        <v>12</v>
      </c>
      <c r="E3025" s="41" t="s">
        <v>308</v>
      </c>
      <c r="F3025" s="41" t="s">
        <v>308</v>
      </c>
      <c r="G3025" s="41" t="s">
        <v>762</v>
      </c>
      <c r="H3025" s="41">
        <v>7</v>
      </c>
      <c r="I3025" s="41">
        <v>7909.1770444357899</v>
      </c>
      <c r="J3025" s="41">
        <v>6923</v>
      </c>
      <c r="K3025" s="41">
        <v>699</v>
      </c>
      <c r="L3025" s="41">
        <v>137.76770000000002</v>
      </c>
      <c r="M3025" s="41">
        <v>13.9101</v>
      </c>
      <c r="N3025" s="41">
        <v>0</v>
      </c>
      <c r="O3025" s="41">
        <v>736</v>
      </c>
      <c r="P3025" s="41">
        <v>0</v>
      </c>
      <c r="Q3025" s="41">
        <v>16.559999999999999</v>
      </c>
      <c r="R3025" s="41">
        <v>8339</v>
      </c>
      <c r="S3025" s="41">
        <v>149.2681</v>
      </c>
      <c r="T3025" s="41">
        <v>3106</v>
      </c>
      <c r="U3025" s="41">
        <v>68.331999999999994</v>
      </c>
      <c r="V3025" s="41">
        <v>15961</v>
      </c>
      <c r="W3025" s="41">
        <v>300.94590000000005</v>
      </c>
      <c r="X3025" s="41">
        <v>3842</v>
      </c>
      <c r="Y3025" s="41">
        <v>84.891999999999996</v>
      </c>
      <c r="Z3025" s="6">
        <f>0</f>
        <v>0</v>
      </c>
      <c r="AA3025" s="6">
        <f t="shared" si="345"/>
        <v>300.94590000000005</v>
      </c>
      <c r="AB3025">
        <f>IF(ISBLANK(Table1[[#This Row],[FY2425_Cost]])=TRUE,#N/A,Table1[[#This Row],[FY2425_Cost]])</f>
        <v>84.891999999999996</v>
      </c>
      <c r="AC3025" s="6">
        <f t="shared" si="346"/>
        <v>-216.05390000000006</v>
      </c>
      <c r="AD3025" s="6" t="e">
        <f>SUMIFS($AB$3:AB3025,$B$3:B3025,B3025)</f>
        <v>#N/A</v>
      </c>
      <c r="AE3025" s="6">
        <f t="shared" si="347"/>
        <v>3559.1296699961053</v>
      </c>
      <c r="AF3025" s="6">
        <f t="shared" si="348"/>
        <v>3559.1296699961053</v>
      </c>
      <c r="AG3025" s="6">
        <f>VLOOKUP(Table1[[#This Row],[PracticeCode]],$AP$3:$AS$345,4,FALSE)</f>
        <v>3559.1296699961053</v>
      </c>
      <c r="AH3025" s="27">
        <f t="shared" si="349"/>
        <v>258630.08935305034</v>
      </c>
      <c r="AI3025" s="6" t="e">
        <f t="shared" si="351"/>
        <v>#N/A</v>
      </c>
    </row>
    <row r="3026" spans="1:35" x14ac:dyDescent="0.35">
      <c r="A3026" t="str">
        <f t="shared" si="350"/>
        <v>THE BARNABAS MEDICAL CENTRENGPEalingE85127Sep6</v>
      </c>
      <c r="B3026" s="41" t="s">
        <v>560</v>
      </c>
      <c r="C3026" s="41" t="s">
        <v>509</v>
      </c>
      <c r="D3026" s="41" t="s">
        <v>12</v>
      </c>
      <c r="E3026" s="41" t="s">
        <v>308</v>
      </c>
      <c r="F3026" s="41" t="s">
        <v>308</v>
      </c>
      <c r="G3026" s="41" t="s">
        <v>761</v>
      </c>
      <c r="H3026" s="41">
        <v>6</v>
      </c>
      <c r="I3026" s="41">
        <v>7909.1770444357899</v>
      </c>
      <c r="J3026" s="41">
        <v>7693</v>
      </c>
      <c r="K3026" s="41">
        <v>1560</v>
      </c>
      <c r="L3026" s="41">
        <v>153.0907</v>
      </c>
      <c r="M3026" s="41">
        <v>31.044</v>
      </c>
      <c r="N3026" s="41">
        <v>3827</v>
      </c>
      <c r="O3026" s="41">
        <v>4973</v>
      </c>
      <c r="P3026" s="41">
        <v>86.107500000000002</v>
      </c>
      <c r="Q3026" s="41">
        <v>111.8925</v>
      </c>
      <c r="R3026" s="41">
        <v>10122</v>
      </c>
      <c r="S3026" s="41">
        <v>181.18379999999999</v>
      </c>
      <c r="T3026" s="41">
        <v>2983</v>
      </c>
      <c r="U3026" s="41">
        <v>65.626000000000005</v>
      </c>
      <c r="V3026" s="41">
        <v>19375</v>
      </c>
      <c r="W3026" s="41">
        <v>365.31849999999997</v>
      </c>
      <c r="X3026" s="41">
        <v>11783</v>
      </c>
      <c r="Y3026" s="41">
        <v>263.62599999999998</v>
      </c>
      <c r="Z3026" s="6">
        <f>0</f>
        <v>0</v>
      </c>
      <c r="AA3026" s="6">
        <f t="shared" si="345"/>
        <v>365.31849999999997</v>
      </c>
      <c r="AB3026">
        <f>IF(ISBLANK(Table1[[#This Row],[FY2425_Cost]])=TRUE,#N/A,Table1[[#This Row],[FY2425_Cost]])</f>
        <v>263.62599999999998</v>
      </c>
      <c r="AC3026" s="6">
        <f t="shared" si="346"/>
        <v>-101.6925</v>
      </c>
      <c r="AD3026" s="6" t="e">
        <f>SUMIFS($AB$3:AB3026,$B$3:B3026,B3026)</f>
        <v>#N/A</v>
      </c>
      <c r="AE3026" s="6">
        <f t="shared" si="347"/>
        <v>3559.1296699961053</v>
      </c>
      <c r="AF3026" s="6">
        <f t="shared" si="348"/>
        <v>3559.1296699961053</v>
      </c>
      <c r="AG3026" s="6">
        <f>VLOOKUP(Table1[[#This Row],[PracticeCode]],$AP$3:$AS$345,4,FALSE)</f>
        <v>3559.1296699961053</v>
      </c>
      <c r="AH3026" s="27">
        <f t="shared" si="349"/>
        <v>258630.08935305034</v>
      </c>
      <c r="AI3026" s="6" t="e">
        <f t="shared" si="351"/>
        <v>#N/A</v>
      </c>
    </row>
    <row r="3027" spans="1:35" x14ac:dyDescent="0.35">
      <c r="A3027" t="str">
        <f t="shared" si="350"/>
        <v>THE BEDFORD PARK SURGERYActonEalingE85066Apr1</v>
      </c>
      <c r="B3027" s="41" t="s">
        <v>490</v>
      </c>
      <c r="C3027" s="41" t="s">
        <v>435</v>
      </c>
      <c r="D3027" s="41" t="s">
        <v>12</v>
      </c>
      <c r="E3027" s="41" t="s">
        <v>309</v>
      </c>
      <c r="F3027" s="41" t="s">
        <v>309</v>
      </c>
      <c r="G3027" s="41" t="s">
        <v>756</v>
      </c>
      <c r="H3027" s="41">
        <v>1</v>
      </c>
      <c r="I3027" s="41">
        <v>3512.9693871753698</v>
      </c>
      <c r="J3027" s="41">
        <v>14457</v>
      </c>
      <c r="K3027" s="41">
        <v>0</v>
      </c>
      <c r="L3027" s="41">
        <v>267.4545</v>
      </c>
      <c r="M3027" s="41">
        <v>0</v>
      </c>
      <c r="N3027" s="41">
        <v>194</v>
      </c>
      <c r="O3027" s="41">
        <v>0</v>
      </c>
      <c r="P3027" s="41">
        <v>3.8606000000000003</v>
      </c>
      <c r="Q3027" s="41">
        <v>0</v>
      </c>
      <c r="R3027" s="41">
        <v>1212</v>
      </c>
      <c r="S3027" s="41">
        <v>21.694800000000001</v>
      </c>
      <c r="T3027" s="41">
        <v>1594</v>
      </c>
      <c r="U3027" s="41">
        <v>35.067999999999998</v>
      </c>
      <c r="V3027" s="41">
        <v>15669</v>
      </c>
      <c r="W3027" s="41">
        <v>289.14929999999998</v>
      </c>
      <c r="X3027" s="41">
        <v>1788</v>
      </c>
      <c r="Y3027" s="41">
        <v>38.928599999999996</v>
      </c>
      <c r="Z3027" s="6">
        <f>0</f>
        <v>0</v>
      </c>
      <c r="AA3027" s="6">
        <f t="shared" si="345"/>
        <v>289.14929999999998</v>
      </c>
      <c r="AB3027">
        <f>IF(ISBLANK(Table1[[#This Row],[FY2425_Cost]])=TRUE,#N/A,Table1[[#This Row],[FY2425_Cost]])</f>
        <v>38.928599999999996</v>
      </c>
      <c r="AC3027" s="6">
        <f t="shared" si="346"/>
        <v>-250.22069999999999</v>
      </c>
      <c r="AD3027" s="6">
        <f>SUMIFS($AB$3:AB3027,$B$3:B3027,B3027)</f>
        <v>38.928599999999996</v>
      </c>
      <c r="AE3027" s="6">
        <f t="shared" si="347"/>
        <v>1580.8362242289165</v>
      </c>
      <c r="AF3027" s="6">
        <f t="shared" si="348"/>
        <v>1580.8362242289165</v>
      </c>
      <c r="AG3027" s="6">
        <f>VLOOKUP(Table1[[#This Row],[PracticeCode]],$AP$3:$AS$345,4,FALSE)</f>
        <v>1580.8362242289165</v>
      </c>
      <c r="AH3027" s="27">
        <f t="shared" si="349"/>
        <v>114874.0989606346</v>
      </c>
      <c r="AI3027" s="6">
        <f t="shared" si="351"/>
        <v>0</v>
      </c>
    </row>
    <row r="3028" spans="1:35" x14ac:dyDescent="0.35">
      <c r="A3028" t="str">
        <f t="shared" si="350"/>
        <v>THE BEDFORD PARK SURGERYActonEalingE85066Aug5</v>
      </c>
      <c r="B3028" s="41" t="s">
        <v>490</v>
      </c>
      <c r="C3028" s="41" t="s">
        <v>435</v>
      </c>
      <c r="D3028" s="41" t="s">
        <v>12</v>
      </c>
      <c r="E3028" s="41" t="s">
        <v>309</v>
      </c>
      <c r="F3028" s="41" t="s">
        <v>309</v>
      </c>
      <c r="G3028" s="41" t="s">
        <v>760</v>
      </c>
      <c r="H3028" s="41">
        <v>5</v>
      </c>
      <c r="I3028" s="41">
        <v>3512.9693871753698</v>
      </c>
      <c r="J3028" s="41">
        <v>434</v>
      </c>
      <c r="K3028" s="41">
        <v>0</v>
      </c>
      <c r="L3028" s="41">
        <v>8.0289999999999999</v>
      </c>
      <c r="M3028" s="41">
        <v>0</v>
      </c>
      <c r="N3028" s="41">
        <v>443</v>
      </c>
      <c r="O3028" s="41">
        <v>2</v>
      </c>
      <c r="P3028" s="41">
        <v>8.8156999999999996</v>
      </c>
      <c r="Q3028" s="41">
        <v>3.9800000000000002E-2</v>
      </c>
      <c r="R3028" s="41">
        <v>12719</v>
      </c>
      <c r="S3028" s="41">
        <v>227.67009999999999</v>
      </c>
      <c r="T3028" s="41">
        <v>6254</v>
      </c>
      <c r="U3028" s="41">
        <v>137.58799999999999</v>
      </c>
      <c r="V3028" s="41">
        <v>13153</v>
      </c>
      <c r="W3028" s="41">
        <v>235.69909999999999</v>
      </c>
      <c r="X3028" s="41">
        <v>6699</v>
      </c>
      <c r="Y3028" s="41">
        <v>146.4435</v>
      </c>
      <c r="Z3028" s="6">
        <f>0</f>
        <v>0</v>
      </c>
      <c r="AA3028" s="6">
        <f t="shared" si="345"/>
        <v>235.69909999999999</v>
      </c>
      <c r="AB3028">
        <f>IF(ISBLANK(Table1[[#This Row],[FY2425_Cost]])=TRUE,#N/A,Table1[[#This Row],[FY2425_Cost]])</f>
        <v>146.4435</v>
      </c>
      <c r="AC3028" s="6">
        <f t="shared" si="346"/>
        <v>-89.255599999999987</v>
      </c>
      <c r="AD3028" s="6">
        <f>SUMIFS($AB$3:AB3028,$B$3:B3028,B3028)</f>
        <v>185.37209999999999</v>
      </c>
      <c r="AE3028" s="6">
        <f t="shared" si="347"/>
        <v>1580.8362242289165</v>
      </c>
      <c r="AF3028" s="6">
        <f t="shared" si="348"/>
        <v>1580.8362242289165</v>
      </c>
      <c r="AG3028" s="6">
        <f>VLOOKUP(Table1[[#This Row],[PracticeCode]],$AP$3:$AS$345,4,FALSE)</f>
        <v>1580.8362242289165</v>
      </c>
      <c r="AH3028" s="27">
        <f t="shared" si="349"/>
        <v>114874.0989606346</v>
      </c>
      <c r="AI3028" s="6">
        <f t="shared" si="351"/>
        <v>0</v>
      </c>
    </row>
    <row r="3029" spans="1:35" x14ac:dyDescent="0.35">
      <c r="A3029" t="str">
        <f t="shared" si="350"/>
        <v>THE BEDFORD PARK SURGERYActonEalingE85066Dec9</v>
      </c>
      <c r="B3029" s="41" t="s">
        <v>490</v>
      </c>
      <c r="C3029" s="41" t="s">
        <v>435</v>
      </c>
      <c r="D3029" s="41" t="s">
        <v>12</v>
      </c>
      <c r="E3029" s="41" t="s">
        <v>309</v>
      </c>
      <c r="F3029" s="41" t="s">
        <v>309</v>
      </c>
      <c r="G3029" s="41" t="s">
        <v>764</v>
      </c>
      <c r="H3029" s="41">
        <v>9</v>
      </c>
      <c r="I3029" s="41">
        <v>3512.9693871753698</v>
      </c>
      <c r="J3029" s="41">
        <v>299</v>
      </c>
      <c r="K3029" s="41">
        <v>0</v>
      </c>
      <c r="L3029" s="41">
        <v>5.9500999999999999</v>
      </c>
      <c r="M3029" s="41">
        <v>0</v>
      </c>
      <c r="N3029" s="41"/>
      <c r="O3029" s="41"/>
      <c r="P3029" s="41"/>
      <c r="Q3029" s="41"/>
      <c r="R3029" s="41">
        <v>1829</v>
      </c>
      <c r="S3029" s="41">
        <v>32.739100000000001</v>
      </c>
      <c r="T3029" s="41"/>
      <c r="U3029" s="41"/>
      <c r="V3029" s="41">
        <v>2128</v>
      </c>
      <c r="W3029" s="41">
        <v>38.6892</v>
      </c>
      <c r="X3029" s="41"/>
      <c r="Y3029" s="41"/>
      <c r="Z3029" s="6">
        <f>0</f>
        <v>0</v>
      </c>
      <c r="AA3029" s="6">
        <f t="shared" si="345"/>
        <v>38.6892</v>
      </c>
      <c r="AB3029" t="e">
        <f>IF(ISBLANK(Table1[[#This Row],[FY2425_Cost]])=TRUE,#N/A,Table1[[#This Row],[FY2425_Cost]])</f>
        <v>#N/A</v>
      </c>
      <c r="AC3029" s="6" t="e">
        <f t="shared" si="346"/>
        <v>#N/A</v>
      </c>
      <c r="AD3029" s="6" t="e">
        <f>SUMIFS($AB$3:AB3029,$B$3:B3029,B3029)</f>
        <v>#N/A</v>
      </c>
      <c r="AE3029" s="6">
        <f t="shared" si="347"/>
        <v>1580.8362242289165</v>
      </c>
      <c r="AF3029" s="6">
        <f t="shared" si="348"/>
        <v>1580.8362242289165</v>
      </c>
      <c r="AG3029" s="6">
        <f>VLOOKUP(Table1[[#This Row],[PracticeCode]],$AP$3:$AS$345,4,FALSE)</f>
        <v>1580.8362242289165</v>
      </c>
      <c r="AH3029" s="27">
        <f t="shared" si="349"/>
        <v>114874.0989606346</v>
      </c>
      <c r="AI3029" s="6" t="e">
        <f t="shared" si="351"/>
        <v>#N/A</v>
      </c>
    </row>
    <row r="3030" spans="1:35" x14ac:dyDescent="0.35">
      <c r="A3030" t="str">
        <f t="shared" si="350"/>
        <v>THE BEDFORD PARK SURGERYActonEalingE85066Feb11</v>
      </c>
      <c r="B3030" s="41" t="s">
        <v>490</v>
      </c>
      <c r="C3030" s="41" t="s">
        <v>435</v>
      </c>
      <c r="D3030" s="41" t="s">
        <v>12</v>
      </c>
      <c r="E3030" s="41" t="s">
        <v>309</v>
      </c>
      <c r="F3030" s="41" t="s">
        <v>309</v>
      </c>
      <c r="G3030" s="41" t="s">
        <v>766</v>
      </c>
      <c r="H3030" s="41">
        <v>11</v>
      </c>
      <c r="I3030" s="41">
        <v>3512.9693871753698</v>
      </c>
      <c r="J3030" s="41">
        <v>145</v>
      </c>
      <c r="K3030" s="41">
        <v>3</v>
      </c>
      <c r="L3030" s="41">
        <v>2.8855</v>
      </c>
      <c r="M3030" s="41">
        <v>5.9700000000000003E-2</v>
      </c>
      <c r="N3030" s="41"/>
      <c r="O3030" s="41"/>
      <c r="P3030" s="41"/>
      <c r="Q3030" s="41"/>
      <c r="R3030" s="41">
        <v>2198</v>
      </c>
      <c r="S3030" s="41">
        <v>39.344200000000001</v>
      </c>
      <c r="T3030" s="41"/>
      <c r="U3030" s="41"/>
      <c r="V3030" s="41">
        <v>2346</v>
      </c>
      <c r="W3030" s="41">
        <v>42.289400000000001</v>
      </c>
      <c r="X3030" s="41"/>
      <c r="Y3030" s="41"/>
      <c r="Z3030" s="6">
        <f>0</f>
        <v>0</v>
      </c>
      <c r="AA3030" s="6">
        <f t="shared" si="345"/>
        <v>42.289400000000001</v>
      </c>
      <c r="AB3030" t="e">
        <f>IF(ISBLANK(Table1[[#This Row],[FY2425_Cost]])=TRUE,#N/A,Table1[[#This Row],[FY2425_Cost]])</f>
        <v>#N/A</v>
      </c>
      <c r="AC3030" s="6" t="e">
        <f t="shared" si="346"/>
        <v>#N/A</v>
      </c>
      <c r="AD3030" s="6" t="e">
        <f>SUMIFS($AB$3:AB3030,$B$3:B3030,B3030)</f>
        <v>#N/A</v>
      </c>
      <c r="AE3030" s="6">
        <f t="shared" si="347"/>
        <v>1580.8362242289165</v>
      </c>
      <c r="AF3030" s="6">
        <f t="shared" si="348"/>
        <v>1580.8362242289165</v>
      </c>
      <c r="AG3030" s="6">
        <f>VLOOKUP(Table1[[#This Row],[PracticeCode]],$AP$3:$AS$345,4,FALSE)</f>
        <v>1580.8362242289165</v>
      </c>
      <c r="AH3030" s="27">
        <f t="shared" si="349"/>
        <v>114874.0989606346</v>
      </c>
      <c r="AI3030" s="6" t="e">
        <f t="shared" si="351"/>
        <v>#N/A</v>
      </c>
    </row>
    <row r="3031" spans="1:35" x14ac:dyDescent="0.35">
      <c r="A3031" t="str">
        <f t="shared" si="350"/>
        <v>THE BEDFORD PARK SURGERYActonEalingE85066Jan10</v>
      </c>
      <c r="B3031" s="41" t="s">
        <v>490</v>
      </c>
      <c r="C3031" s="41" t="s">
        <v>435</v>
      </c>
      <c r="D3031" s="41" t="s">
        <v>12</v>
      </c>
      <c r="E3031" s="41" t="s">
        <v>309</v>
      </c>
      <c r="F3031" s="41" t="s">
        <v>309</v>
      </c>
      <c r="G3031" s="41" t="s">
        <v>765</v>
      </c>
      <c r="H3031" s="41">
        <v>10</v>
      </c>
      <c r="I3031" s="41">
        <v>3512.9693871753698</v>
      </c>
      <c r="J3031" s="41">
        <v>229</v>
      </c>
      <c r="K3031" s="41">
        <v>0</v>
      </c>
      <c r="L3031" s="41">
        <v>4.5571000000000002</v>
      </c>
      <c r="M3031" s="41">
        <v>0</v>
      </c>
      <c r="N3031" s="41"/>
      <c r="O3031" s="41"/>
      <c r="P3031" s="41"/>
      <c r="Q3031" s="41"/>
      <c r="R3031" s="41">
        <v>6585</v>
      </c>
      <c r="S3031" s="41">
        <v>117.8715</v>
      </c>
      <c r="T3031" s="41"/>
      <c r="U3031" s="41"/>
      <c r="V3031" s="41">
        <v>6814</v>
      </c>
      <c r="W3031" s="41">
        <v>122.4286</v>
      </c>
      <c r="X3031" s="41"/>
      <c r="Y3031" s="41"/>
      <c r="Z3031" s="6">
        <f>0</f>
        <v>0</v>
      </c>
      <c r="AA3031" s="6">
        <f t="shared" si="345"/>
        <v>122.4286</v>
      </c>
      <c r="AB3031" t="e">
        <f>IF(ISBLANK(Table1[[#This Row],[FY2425_Cost]])=TRUE,#N/A,Table1[[#This Row],[FY2425_Cost]])</f>
        <v>#N/A</v>
      </c>
      <c r="AC3031" s="6" t="e">
        <f t="shared" si="346"/>
        <v>#N/A</v>
      </c>
      <c r="AD3031" s="6" t="e">
        <f>SUMIFS($AB$3:AB3031,$B$3:B3031,B3031)</f>
        <v>#N/A</v>
      </c>
      <c r="AE3031" s="6">
        <f t="shared" si="347"/>
        <v>1580.8362242289165</v>
      </c>
      <c r="AF3031" s="6">
        <f t="shared" si="348"/>
        <v>1580.8362242289165</v>
      </c>
      <c r="AG3031" s="6">
        <f>VLOOKUP(Table1[[#This Row],[PracticeCode]],$AP$3:$AS$345,4,FALSE)</f>
        <v>1580.8362242289165</v>
      </c>
      <c r="AH3031" s="27">
        <f t="shared" si="349"/>
        <v>114874.0989606346</v>
      </c>
      <c r="AI3031" s="6" t="e">
        <f t="shared" si="351"/>
        <v>#N/A</v>
      </c>
    </row>
    <row r="3032" spans="1:35" x14ac:dyDescent="0.35">
      <c r="A3032" t="str">
        <f t="shared" si="350"/>
        <v>THE BEDFORD PARK SURGERYActonEalingE85066Jul4</v>
      </c>
      <c r="B3032" s="41" t="s">
        <v>490</v>
      </c>
      <c r="C3032" s="41" t="s">
        <v>435</v>
      </c>
      <c r="D3032" s="41" t="s">
        <v>12</v>
      </c>
      <c r="E3032" s="41" t="s">
        <v>309</v>
      </c>
      <c r="F3032" s="41" t="s">
        <v>309</v>
      </c>
      <c r="G3032" s="41" t="s">
        <v>759</v>
      </c>
      <c r="H3032" s="41">
        <v>4</v>
      </c>
      <c r="I3032" s="41">
        <v>3512.9693871753698</v>
      </c>
      <c r="J3032" s="41">
        <v>292</v>
      </c>
      <c r="K3032" s="41">
        <v>0</v>
      </c>
      <c r="L3032" s="41">
        <v>5.4020000000000001</v>
      </c>
      <c r="M3032" s="41">
        <v>0</v>
      </c>
      <c r="N3032" s="41">
        <v>237</v>
      </c>
      <c r="O3032" s="41">
        <v>0</v>
      </c>
      <c r="P3032" s="41">
        <v>4.7163000000000004</v>
      </c>
      <c r="Q3032" s="41">
        <v>0</v>
      </c>
      <c r="R3032" s="41">
        <v>2125</v>
      </c>
      <c r="S3032" s="41">
        <v>38.037500000000001</v>
      </c>
      <c r="T3032" s="41">
        <v>2735</v>
      </c>
      <c r="U3032" s="41">
        <v>60.17</v>
      </c>
      <c r="V3032" s="41">
        <v>2417</v>
      </c>
      <c r="W3032" s="41">
        <v>43.439500000000002</v>
      </c>
      <c r="X3032" s="41">
        <v>2972</v>
      </c>
      <c r="Y3032" s="41">
        <v>64.886300000000006</v>
      </c>
      <c r="Z3032" s="6">
        <f>0</f>
        <v>0</v>
      </c>
      <c r="AA3032" s="6">
        <f t="shared" si="345"/>
        <v>43.439500000000002</v>
      </c>
      <c r="AB3032">
        <f>IF(ISBLANK(Table1[[#This Row],[FY2425_Cost]])=TRUE,#N/A,Table1[[#This Row],[FY2425_Cost]])</f>
        <v>64.886300000000006</v>
      </c>
      <c r="AC3032" s="6">
        <f t="shared" si="346"/>
        <v>21.446800000000003</v>
      </c>
      <c r="AD3032" s="6" t="e">
        <f>SUMIFS($AB$3:AB3032,$B$3:B3032,B3032)</f>
        <v>#N/A</v>
      </c>
      <c r="AE3032" s="6">
        <f t="shared" si="347"/>
        <v>1580.8362242289165</v>
      </c>
      <c r="AF3032" s="6">
        <f t="shared" si="348"/>
        <v>1580.8362242289165</v>
      </c>
      <c r="AG3032" s="6">
        <f>VLOOKUP(Table1[[#This Row],[PracticeCode]],$AP$3:$AS$345,4,FALSE)</f>
        <v>1580.8362242289165</v>
      </c>
      <c r="AH3032" s="27">
        <f t="shared" si="349"/>
        <v>114874.0989606346</v>
      </c>
      <c r="AI3032" s="6" t="e">
        <f t="shared" si="351"/>
        <v>#N/A</v>
      </c>
    </row>
    <row r="3033" spans="1:35" x14ac:dyDescent="0.35">
      <c r="A3033" t="str">
        <f t="shared" si="350"/>
        <v>THE BEDFORD PARK SURGERYActonEalingE85066Jun3</v>
      </c>
      <c r="B3033" s="41" t="s">
        <v>490</v>
      </c>
      <c r="C3033" s="41" t="s">
        <v>435</v>
      </c>
      <c r="D3033" s="41" t="s">
        <v>12</v>
      </c>
      <c r="E3033" s="41" t="s">
        <v>309</v>
      </c>
      <c r="F3033" s="41" t="s">
        <v>309</v>
      </c>
      <c r="G3033" s="41" t="s">
        <v>758</v>
      </c>
      <c r="H3033" s="41">
        <v>3</v>
      </c>
      <c r="I3033" s="41">
        <v>3512.9693871753698</v>
      </c>
      <c r="J3033" s="41">
        <v>387</v>
      </c>
      <c r="K3033" s="41">
        <v>0</v>
      </c>
      <c r="L3033" s="41">
        <v>7.1594999999999995</v>
      </c>
      <c r="M3033" s="41">
        <v>0</v>
      </c>
      <c r="N3033" s="41">
        <v>8746</v>
      </c>
      <c r="O3033" s="41">
        <v>2</v>
      </c>
      <c r="P3033" s="41">
        <v>174.0454</v>
      </c>
      <c r="Q3033" s="41">
        <v>3.9800000000000002E-2</v>
      </c>
      <c r="R3033" s="41">
        <v>1997</v>
      </c>
      <c r="S3033" s="41">
        <v>35.746299999999998</v>
      </c>
      <c r="T3033" s="41">
        <v>2077</v>
      </c>
      <c r="U3033" s="41">
        <v>45.694000000000003</v>
      </c>
      <c r="V3033" s="41">
        <v>2384</v>
      </c>
      <c r="W3033" s="41">
        <v>42.905799999999999</v>
      </c>
      <c r="X3033" s="41">
        <v>10825</v>
      </c>
      <c r="Y3033" s="41">
        <v>219.7792</v>
      </c>
      <c r="Z3033" s="6">
        <f>0</f>
        <v>0</v>
      </c>
      <c r="AA3033" s="6">
        <f t="shared" si="345"/>
        <v>42.905799999999999</v>
      </c>
      <c r="AB3033">
        <f>IF(ISBLANK(Table1[[#This Row],[FY2425_Cost]])=TRUE,#N/A,Table1[[#This Row],[FY2425_Cost]])</f>
        <v>219.7792</v>
      </c>
      <c r="AC3033" s="6">
        <f t="shared" si="346"/>
        <v>176.8734</v>
      </c>
      <c r="AD3033" s="6" t="e">
        <f>SUMIFS($AB$3:AB3033,$B$3:B3033,B3033)</f>
        <v>#N/A</v>
      </c>
      <c r="AE3033" s="6">
        <f t="shared" si="347"/>
        <v>1580.8362242289165</v>
      </c>
      <c r="AF3033" s="6">
        <f t="shared" si="348"/>
        <v>1580.8362242289165</v>
      </c>
      <c r="AG3033" s="6">
        <f>VLOOKUP(Table1[[#This Row],[PracticeCode]],$AP$3:$AS$345,4,FALSE)</f>
        <v>1580.8362242289165</v>
      </c>
      <c r="AH3033" s="27">
        <f t="shared" si="349"/>
        <v>114874.0989606346</v>
      </c>
      <c r="AI3033" s="6" t="e">
        <f t="shared" si="351"/>
        <v>#N/A</v>
      </c>
    </row>
    <row r="3034" spans="1:35" x14ac:dyDescent="0.35">
      <c r="A3034" t="str">
        <f t="shared" si="350"/>
        <v>THE BEDFORD PARK SURGERYActonEalingE85066Mar12</v>
      </c>
      <c r="B3034" s="41" t="s">
        <v>490</v>
      </c>
      <c r="C3034" s="41" t="s">
        <v>435</v>
      </c>
      <c r="D3034" s="41" t="s">
        <v>12</v>
      </c>
      <c r="E3034" s="41" t="s">
        <v>309</v>
      </c>
      <c r="F3034" s="41" t="s">
        <v>309</v>
      </c>
      <c r="G3034" s="41" t="s">
        <v>767</v>
      </c>
      <c r="H3034" s="41">
        <v>12</v>
      </c>
      <c r="I3034" s="41">
        <v>3512.9693871753698</v>
      </c>
      <c r="J3034" s="41">
        <v>214</v>
      </c>
      <c r="K3034" s="41">
        <v>0</v>
      </c>
      <c r="L3034" s="41">
        <v>4.2586000000000004</v>
      </c>
      <c r="M3034" s="41">
        <v>0</v>
      </c>
      <c r="N3034" s="41"/>
      <c r="O3034" s="41"/>
      <c r="P3034" s="41"/>
      <c r="Q3034" s="41"/>
      <c r="R3034" s="41">
        <v>9908</v>
      </c>
      <c r="S3034" s="41">
        <v>177.35319999999999</v>
      </c>
      <c r="T3034" s="41"/>
      <c r="U3034" s="41"/>
      <c r="V3034" s="41">
        <v>10122</v>
      </c>
      <c r="W3034" s="41">
        <v>181.61179999999999</v>
      </c>
      <c r="X3034" s="41"/>
      <c r="Y3034" s="41"/>
      <c r="Z3034" s="6">
        <f>0</f>
        <v>0</v>
      </c>
      <c r="AA3034" s="6">
        <f t="shared" si="345"/>
        <v>181.61179999999999</v>
      </c>
      <c r="AB3034" t="e">
        <f>IF(ISBLANK(Table1[[#This Row],[FY2425_Cost]])=TRUE,#N/A,Table1[[#This Row],[FY2425_Cost]])</f>
        <v>#N/A</v>
      </c>
      <c r="AC3034" s="6" t="e">
        <f t="shared" si="346"/>
        <v>#N/A</v>
      </c>
      <c r="AD3034" s="6" t="e">
        <f>SUMIFS($AB$3:AB3034,$B$3:B3034,B3034)</f>
        <v>#N/A</v>
      </c>
      <c r="AE3034" s="6">
        <f t="shared" si="347"/>
        <v>1580.8362242289165</v>
      </c>
      <c r="AF3034" s="6">
        <f t="shared" si="348"/>
        <v>1580.8362242289165</v>
      </c>
      <c r="AG3034" s="6">
        <f>VLOOKUP(Table1[[#This Row],[PracticeCode]],$AP$3:$AS$345,4,FALSE)</f>
        <v>1580.8362242289165</v>
      </c>
      <c r="AH3034" s="27">
        <f t="shared" si="349"/>
        <v>114874.0989606346</v>
      </c>
      <c r="AI3034" s="6" t="e">
        <f t="shared" si="351"/>
        <v>#N/A</v>
      </c>
    </row>
    <row r="3035" spans="1:35" x14ac:dyDescent="0.35">
      <c r="A3035" t="str">
        <f t="shared" si="350"/>
        <v>THE BEDFORD PARK SURGERYActonEalingE85066May2</v>
      </c>
      <c r="B3035" s="41" t="s">
        <v>490</v>
      </c>
      <c r="C3035" s="41" t="s">
        <v>435</v>
      </c>
      <c r="D3035" s="41" t="s">
        <v>12</v>
      </c>
      <c r="E3035" s="41" t="s">
        <v>309</v>
      </c>
      <c r="F3035" s="41" t="s">
        <v>309</v>
      </c>
      <c r="G3035" s="41" t="s">
        <v>757</v>
      </c>
      <c r="H3035" s="41">
        <v>2</v>
      </c>
      <c r="I3035" s="41">
        <v>3512.9693871753698</v>
      </c>
      <c r="J3035" s="41">
        <v>17843</v>
      </c>
      <c r="K3035" s="41">
        <v>0</v>
      </c>
      <c r="L3035" s="41">
        <v>330.09549999999996</v>
      </c>
      <c r="M3035" s="41">
        <v>0</v>
      </c>
      <c r="N3035" s="41">
        <v>1574</v>
      </c>
      <c r="O3035" s="41">
        <v>0</v>
      </c>
      <c r="P3035" s="41">
        <v>31.322600000000001</v>
      </c>
      <c r="Q3035" s="41">
        <v>0</v>
      </c>
      <c r="R3035" s="41">
        <v>8600</v>
      </c>
      <c r="S3035" s="41">
        <v>153.94</v>
      </c>
      <c r="T3035" s="41">
        <v>2242</v>
      </c>
      <c r="U3035" s="41">
        <v>49.323999999999998</v>
      </c>
      <c r="V3035" s="41">
        <v>26443</v>
      </c>
      <c r="W3035" s="41">
        <v>484.03549999999996</v>
      </c>
      <c r="X3035" s="41">
        <v>3816</v>
      </c>
      <c r="Y3035" s="41">
        <v>80.646600000000007</v>
      </c>
      <c r="Z3035" s="6">
        <f>0</f>
        <v>0</v>
      </c>
      <c r="AA3035" s="6">
        <f t="shared" si="345"/>
        <v>484.03549999999996</v>
      </c>
      <c r="AB3035">
        <f>IF(ISBLANK(Table1[[#This Row],[FY2425_Cost]])=TRUE,#N/A,Table1[[#This Row],[FY2425_Cost]])</f>
        <v>80.646600000000007</v>
      </c>
      <c r="AC3035" s="6">
        <f t="shared" si="346"/>
        <v>-403.38889999999992</v>
      </c>
      <c r="AD3035" s="6" t="e">
        <f>SUMIFS($AB$3:AB3035,$B$3:B3035,B3035)</f>
        <v>#N/A</v>
      </c>
      <c r="AE3035" s="6">
        <f t="shared" si="347"/>
        <v>1580.8362242289165</v>
      </c>
      <c r="AF3035" s="6">
        <f t="shared" si="348"/>
        <v>1580.8362242289165</v>
      </c>
      <c r="AG3035" s="6">
        <f>VLOOKUP(Table1[[#This Row],[PracticeCode]],$AP$3:$AS$345,4,FALSE)</f>
        <v>1580.8362242289165</v>
      </c>
      <c r="AH3035" s="27">
        <f t="shared" si="349"/>
        <v>114874.0989606346</v>
      </c>
      <c r="AI3035" s="6" t="e">
        <f t="shared" si="351"/>
        <v>#N/A</v>
      </c>
    </row>
    <row r="3036" spans="1:35" x14ac:dyDescent="0.35">
      <c r="A3036" t="str">
        <f t="shared" si="350"/>
        <v>THE BEDFORD PARK SURGERYActonEalingE85066Nov8</v>
      </c>
      <c r="B3036" s="41" t="s">
        <v>490</v>
      </c>
      <c r="C3036" s="41" t="s">
        <v>435</v>
      </c>
      <c r="D3036" s="41" t="s">
        <v>12</v>
      </c>
      <c r="E3036" s="41" t="s">
        <v>309</v>
      </c>
      <c r="F3036" s="41" t="s">
        <v>309</v>
      </c>
      <c r="G3036" s="41" t="s">
        <v>763</v>
      </c>
      <c r="H3036" s="41">
        <v>8</v>
      </c>
      <c r="I3036" s="41">
        <v>3512.9693871753698</v>
      </c>
      <c r="J3036" s="41">
        <v>607</v>
      </c>
      <c r="K3036" s="41">
        <v>0</v>
      </c>
      <c r="L3036" s="41">
        <v>12.0793</v>
      </c>
      <c r="M3036" s="41">
        <v>0</v>
      </c>
      <c r="N3036" s="41"/>
      <c r="O3036" s="41"/>
      <c r="P3036" s="41"/>
      <c r="Q3036" s="41"/>
      <c r="R3036" s="41">
        <v>2480</v>
      </c>
      <c r="S3036" s="41">
        <v>44.392000000000003</v>
      </c>
      <c r="T3036" s="41"/>
      <c r="U3036" s="41"/>
      <c r="V3036" s="41">
        <v>3087</v>
      </c>
      <c r="W3036" s="41">
        <v>56.471299999999999</v>
      </c>
      <c r="X3036" s="41"/>
      <c r="Y3036" s="41"/>
      <c r="Z3036" s="6">
        <f>0</f>
        <v>0</v>
      </c>
      <c r="AA3036" s="6">
        <f t="shared" si="345"/>
        <v>56.471299999999999</v>
      </c>
      <c r="AB3036" t="e">
        <f>IF(ISBLANK(Table1[[#This Row],[FY2425_Cost]])=TRUE,#N/A,Table1[[#This Row],[FY2425_Cost]])</f>
        <v>#N/A</v>
      </c>
      <c r="AC3036" s="6" t="e">
        <f t="shared" si="346"/>
        <v>#N/A</v>
      </c>
      <c r="AD3036" s="6" t="e">
        <f>SUMIFS($AB$3:AB3036,$B$3:B3036,B3036)</f>
        <v>#N/A</v>
      </c>
      <c r="AE3036" s="6">
        <f t="shared" si="347"/>
        <v>1580.8362242289165</v>
      </c>
      <c r="AF3036" s="6">
        <f t="shared" si="348"/>
        <v>1580.8362242289165</v>
      </c>
      <c r="AG3036" s="6">
        <f>VLOOKUP(Table1[[#This Row],[PracticeCode]],$AP$3:$AS$345,4,FALSE)</f>
        <v>1580.8362242289165</v>
      </c>
      <c r="AH3036" s="27">
        <f t="shared" si="349"/>
        <v>114874.0989606346</v>
      </c>
      <c r="AI3036" s="6" t="e">
        <f t="shared" si="351"/>
        <v>#N/A</v>
      </c>
    </row>
    <row r="3037" spans="1:35" x14ac:dyDescent="0.35">
      <c r="A3037" t="str">
        <f t="shared" si="350"/>
        <v>THE BEDFORD PARK SURGERYActonEalingE85066Oct7</v>
      </c>
      <c r="B3037" s="41" t="s">
        <v>490</v>
      </c>
      <c r="C3037" s="41" t="s">
        <v>435</v>
      </c>
      <c r="D3037" s="41" t="s">
        <v>12</v>
      </c>
      <c r="E3037" s="41" t="s">
        <v>309</v>
      </c>
      <c r="F3037" s="41" t="s">
        <v>309</v>
      </c>
      <c r="G3037" s="41" t="s">
        <v>762</v>
      </c>
      <c r="H3037" s="41">
        <v>7</v>
      </c>
      <c r="I3037" s="41">
        <v>3512.9693871753698</v>
      </c>
      <c r="J3037" s="41">
        <v>281</v>
      </c>
      <c r="K3037" s="41">
        <v>0</v>
      </c>
      <c r="L3037" s="41">
        <v>5.5918999999999999</v>
      </c>
      <c r="M3037" s="41">
        <v>0</v>
      </c>
      <c r="N3037" s="41">
        <v>0</v>
      </c>
      <c r="O3037" s="41">
        <v>0</v>
      </c>
      <c r="P3037" s="41">
        <v>0</v>
      </c>
      <c r="Q3037" s="41">
        <v>0</v>
      </c>
      <c r="R3037" s="41">
        <v>3181</v>
      </c>
      <c r="S3037" s="41">
        <v>56.939900000000002</v>
      </c>
      <c r="T3037" s="41">
        <v>2547</v>
      </c>
      <c r="U3037" s="41">
        <v>56.033999999999999</v>
      </c>
      <c r="V3037" s="41">
        <v>3462</v>
      </c>
      <c r="W3037" s="41">
        <v>62.531800000000004</v>
      </c>
      <c r="X3037" s="41">
        <v>2547</v>
      </c>
      <c r="Y3037" s="41">
        <v>56.033999999999999</v>
      </c>
      <c r="Z3037" s="6">
        <f>0</f>
        <v>0</v>
      </c>
      <c r="AA3037" s="6">
        <f t="shared" si="345"/>
        <v>62.531800000000004</v>
      </c>
      <c r="AB3037">
        <f>IF(ISBLANK(Table1[[#This Row],[FY2425_Cost]])=TRUE,#N/A,Table1[[#This Row],[FY2425_Cost]])</f>
        <v>56.033999999999999</v>
      </c>
      <c r="AC3037" s="6">
        <f t="shared" si="346"/>
        <v>-6.4978000000000051</v>
      </c>
      <c r="AD3037" s="6" t="e">
        <f>SUMIFS($AB$3:AB3037,$B$3:B3037,B3037)</f>
        <v>#N/A</v>
      </c>
      <c r="AE3037" s="6">
        <f t="shared" si="347"/>
        <v>1580.8362242289165</v>
      </c>
      <c r="AF3037" s="6">
        <f t="shared" si="348"/>
        <v>1580.8362242289165</v>
      </c>
      <c r="AG3037" s="6">
        <f>VLOOKUP(Table1[[#This Row],[PracticeCode]],$AP$3:$AS$345,4,FALSE)</f>
        <v>1580.8362242289165</v>
      </c>
      <c r="AH3037" s="27">
        <f t="shared" si="349"/>
        <v>114874.0989606346</v>
      </c>
      <c r="AI3037" s="6" t="e">
        <f t="shared" si="351"/>
        <v>#N/A</v>
      </c>
    </row>
    <row r="3038" spans="1:35" x14ac:dyDescent="0.35">
      <c r="A3038" t="str">
        <f t="shared" si="350"/>
        <v>THE BEDFORD PARK SURGERYActonEalingE85066Sep6</v>
      </c>
      <c r="B3038" s="41" t="s">
        <v>490</v>
      </c>
      <c r="C3038" s="41" t="s">
        <v>435</v>
      </c>
      <c r="D3038" s="41" t="s">
        <v>12</v>
      </c>
      <c r="E3038" s="41" t="s">
        <v>309</v>
      </c>
      <c r="F3038" s="41" t="s">
        <v>309</v>
      </c>
      <c r="G3038" s="41" t="s">
        <v>761</v>
      </c>
      <c r="H3038" s="41">
        <v>6</v>
      </c>
      <c r="I3038" s="41">
        <v>3512.9693871753698</v>
      </c>
      <c r="J3038" s="41">
        <v>297</v>
      </c>
      <c r="K3038" s="41">
        <v>0</v>
      </c>
      <c r="L3038" s="41">
        <v>5.9103000000000003</v>
      </c>
      <c r="M3038" s="41">
        <v>0</v>
      </c>
      <c r="N3038" s="41">
        <v>339</v>
      </c>
      <c r="O3038" s="41">
        <v>0</v>
      </c>
      <c r="P3038" s="41">
        <v>7.6274999999999995</v>
      </c>
      <c r="Q3038" s="41">
        <v>0</v>
      </c>
      <c r="R3038" s="41">
        <v>1825</v>
      </c>
      <c r="S3038" s="41">
        <v>32.667499999999997</v>
      </c>
      <c r="T3038" s="41">
        <v>12497</v>
      </c>
      <c r="U3038" s="41">
        <v>274.93400000000003</v>
      </c>
      <c r="V3038" s="41">
        <v>2122</v>
      </c>
      <c r="W3038" s="41">
        <v>38.577799999999996</v>
      </c>
      <c r="X3038" s="41">
        <v>12836</v>
      </c>
      <c r="Y3038" s="41">
        <v>282.56150000000002</v>
      </c>
      <c r="Z3038" s="6">
        <f>0</f>
        <v>0</v>
      </c>
      <c r="AA3038" s="6">
        <f t="shared" si="345"/>
        <v>38.577799999999996</v>
      </c>
      <c r="AB3038">
        <f>IF(ISBLANK(Table1[[#This Row],[FY2425_Cost]])=TRUE,#N/A,Table1[[#This Row],[FY2425_Cost]])</f>
        <v>282.56150000000002</v>
      </c>
      <c r="AC3038" s="6">
        <f t="shared" si="346"/>
        <v>243.98370000000003</v>
      </c>
      <c r="AD3038" s="6" t="e">
        <f>SUMIFS($AB$3:AB3038,$B$3:B3038,B3038)</f>
        <v>#N/A</v>
      </c>
      <c r="AE3038" s="6">
        <f t="shared" si="347"/>
        <v>1580.8362242289165</v>
      </c>
      <c r="AF3038" s="6">
        <f t="shared" si="348"/>
        <v>1580.8362242289165</v>
      </c>
      <c r="AG3038" s="6">
        <f>VLOOKUP(Table1[[#This Row],[PracticeCode]],$AP$3:$AS$345,4,FALSE)</f>
        <v>1580.8362242289165</v>
      </c>
      <c r="AH3038" s="27">
        <f t="shared" si="349"/>
        <v>114874.0989606346</v>
      </c>
      <c r="AI3038" s="6" t="e">
        <f t="shared" si="351"/>
        <v>#N/A</v>
      </c>
    </row>
    <row r="3039" spans="1:35" x14ac:dyDescent="0.35">
      <c r="A3039" t="str">
        <f t="shared" si="350"/>
        <v>THE BOILEAU ROAD SURGERYActonEalingE85694Apr1</v>
      </c>
      <c r="B3039" s="41" t="s">
        <v>535</v>
      </c>
      <c r="C3039" s="41" t="s">
        <v>435</v>
      </c>
      <c r="D3039" s="41" t="s">
        <v>12</v>
      </c>
      <c r="E3039" s="41" t="s">
        <v>310</v>
      </c>
      <c r="F3039" s="41" t="s">
        <v>310</v>
      </c>
      <c r="G3039" s="41" t="s">
        <v>756</v>
      </c>
      <c r="H3039" s="41">
        <v>1</v>
      </c>
      <c r="I3039" s="41">
        <v>4295.4776488920197</v>
      </c>
      <c r="J3039" s="41">
        <v>8438</v>
      </c>
      <c r="K3039" s="41">
        <v>0</v>
      </c>
      <c r="L3039" s="41">
        <v>156.10299999999998</v>
      </c>
      <c r="M3039" s="41">
        <v>0</v>
      </c>
      <c r="N3039" s="41">
        <v>3004</v>
      </c>
      <c r="O3039" s="41">
        <v>0</v>
      </c>
      <c r="P3039" s="41">
        <v>59.779600000000002</v>
      </c>
      <c r="Q3039" s="41">
        <v>0</v>
      </c>
      <c r="R3039" s="41">
        <v>2567</v>
      </c>
      <c r="S3039" s="41">
        <v>45.949300000000001</v>
      </c>
      <c r="T3039" s="41">
        <v>2855</v>
      </c>
      <c r="U3039" s="41">
        <v>62.81</v>
      </c>
      <c r="V3039" s="41">
        <v>11005</v>
      </c>
      <c r="W3039" s="41">
        <v>202.05229999999997</v>
      </c>
      <c r="X3039" s="41">
        <v>5859</v>
      </c>
      <c r="Y3039" s="41">
        <v>122.5896</v>
      </c>
      <c r="Z3039" s="6">
        <f>0</f>
        <v>0</v>
      </c>
      <c r="AA3039" s="6">
        <f t="shared" si="345"/>
        <v>202.05229999999997</v>
      </c>
      <c r="AB3039">
        <f>IF(ISBLANK(Table1[[#This Row],[FY2425_Cost]])=TRUE,#N/A,Table1[[#This Row],[FY2425_Cost]])</f>
        <v>122.5896</v>
      </c>
      <c r="AC3039" s="6">
        <f t="shared" si="346"/>
        <v>-79.46269999999997</v>
      </c>
      <c r="AD3039" s="6">
        <f>SUMIFS($AB$3:AB3039,$B$3:B3039,B3039)</f>
        <v>122.5896</v>
      </c>
      <c r="AE3039" s="6">
        <f t="shared" si="347"/>
        <v>1932.9649420014089</v>
      </c>
      <c r="AF3039" s="6">
        <f t="shared" si="348"/>
        <v>1932.9649420014089</v>
      </c>
      <c r="AG3039" s="6">
        <f>VLOOKUP(Table1[[#This Row],[PracticeCode]],$AP$3:$AS$345,4,FALSE)</f>
        <v>1932.9649420014089</v>
      </c>
      <c r="AH3039" s="27">
        <f t="shared" si="349"/>
        <v>140462.11911876907</v>
      </c>
      <c r="AI3039" s="6">
        <f t="shared" si="351"/>
        <v>0</v>
      </c>
    </row>
    <row r="3040" spans="1:35" x14ac:dyDescent="0.35">
      <c r="A3040" t="str">
        <f t="shared" si="350"/>
        <v>THE BOILEAU ROAD SURGERYActonEalingE85694Aug5</v>
      </c>
      <c r="B3040" s="41" t="s">
        <v>535</v>
      </c>
      <c r="C3040" s="41" t="s">
        <v>435</v>
      </c>
      <c r="D3040" s="41" t="s">
        <v>12</v>
      </c>
      <c r="E3040" s="41" t="s">
        <v>310</v>
      </c>
      <c r="F3040" s="41" t="s">
        <v>310</v>
      </c>
      <c r="G3040" s="41" t="s">
        <v>760</v>
      </c>
      <c r="H3040" s="41">
        <v>5</v>
      </c>
      <c r="I3040" s="41">
        <v>4295.4776488920197</v>
      </c>
      <c r="J3040" s="41">
        <v>3385</v>
      </c>
      <c r="K3040" s="41">
        <v>0</v>
      </c>
      <c r="L3040" s="41">
        <v>62.622499999999995</v>
      </c>
      <c r="M3040" s="41">
        <v>0</v>
      </c>
      <c r="N3040" s="41">
        <v>2484</v>
      </c>
      <c r="O3040" s="41">
        <v>0</v>
      </c>
      <c r="P3040" s="41">
        <v>49.431600000000003</v>
      </c>
      <c r="Q3040" s="41">
        <v>0</v>
      </c>
      <c r="R3040" s="41">
        <v>3930</v>
      </c>
      <c r="S3040" s="41">
        <v>70.346999999999994</v>
      </c>
      <c r="T3040" s="41">
        <v>2397</v>
      </c>
      <c r="U3040" s="41">
        <v>52.734000000000002</v>
      </c>
      <c r="V3040" s="41">
        <v>7315</v>
      </c>
      <c r="W3040" s="41">
        <v>132.96949999999998</v>
      </c>
      <c r="X3040" s="41">
        <v>4881</v>
      </c>
      <c r="Y3040" s="41">
        <v>102.16560000000001</v>
      </c>
      <c r="Z3040" s="6">
        <f>0</f>
        <v>0</v>
      </c>
      <c r="AA3040" s="6">
        <f t="shared" si="345"/>
        <v>132.96949999999998</v>
      </c>
      <c r="AB3040">
        <f>IF(ISBLANK(Table1[[#This Row],[FY2425_Cost]])=TRUE,#N/A,Table1[[#This Row],[FY2425_Cost]])</f>
        <v>102.16560000000001</v>
      </c>
      <c r="AC3040" s="6">
        <f t="shared" si="346"/>
        <v>-30.80389999999997</v>
      </c>
      <c r="AD3040" s="6">
        <f>SUMIFS($AB$3:AB3040,$B$3:B3040,B3040)</f>
        <v>224.7552</v>
      </c>
      <c r="AE3040" s="6">
        <f t="shared" si="347"/>
        <v>1932.9649420014089</v>
      </c>
      <c r="AF3040" s="6">
        <f t="shared" si="348"/>
        <v>1932.9649420014089</v>
      </c>
      <c r="AG3040" s="6">
        <f>VLOOKUP(Table1[[#This Row],[PracticeCode]],$AP$3:$AS$345,4,FALSE)</f>
        <v>1932.9649420014089</v>
      </c>
      <c r="AH3040" s="27">
        <f t="shared" si="349"/>
        <v>140462.11911876907</v>
      </c>
      <c r="AI3040" s="6">
        <f t="shared" si="351"/>
        <v>0</v>
      </c>
    </row>
    <row r="3041" spans="1:35" x14ac:dyDescent="0.35">
      <c r="A3041" t="str">
        <f t="shared" si="350"/>
        <v>THE BOILEAU ROAD SURGERYActonEalingE85694Dec9</v>
      </c>
      <c r="B3041" s="41" t="s">
        <v>535</v>
      </c>
      <c r="C3041" s="41" t="s">
        <v>435</v>
      </c>
      <c r="D3041" s="41" t="s">
        <v>12</v>
      </c>
      <c r="E3041" s="41" t="s">
        <v>310</v>
      </c>
      <c r="F3041" s="41" t="s">
        <v>310</v>
      </c>
      <c r="G3041" s="41" t="s">
        <v>764</v>
      </c>
      <c r="H3041" s="41">
        <v>9</v>
      </c>
      <c r="I3041" s="41">
        <v>4295.4776488920197</v>
      </c>
      <c r="J3041" s="41">
        <v>1930</v>
      </c>
      <c r="K3041" s="41">
        <v>0</v>
      </c>
      <c r="L3041" s="41">
        <v>38.407000000000004</v>
      </c>
      <c r="M3041" s="41">
        <v>0</v>
      </c>
      <c r="N3041" s="41"/>
      <c r="O3041" s="41"/>
      <c r="P3041" s="41"/>
      <c r="Q3041" s="41"/>
      <c r="R3041" s="41">
        <v>2413</v>
      </c>
      <c r="S3041" s="41">
        <v>43.192700000000002</v>
      </c>
      <c r="T3041" s="41"/>
      <c r="U3041" s="41"/>
      <c r="V3041" s="41">
        <v>4343</v>
      </c>
      <c r="W3041" s="41">
        <v>81.599700000000013</v>
      </c>
      <c r="X3041" s="41"/>
      <c r="Y3041" s="41"/>
      <c r="Z3041" s="6">
        <f>0</f>
        <v>0</v>
      </c>
      <c r="AA3041" s="6">
        <f t="shared" si="345"/>
        <v>81.599700000000013</v>
      </c>
      <c r="AB3041" t="e">
        <f>IF(ISBLANK(Table1[[#This Row],[FY2425_Cost]])=TRUE,#N/A,Table1[[#This Row],[FY2425_Cost]])</f>
        <v>#N/A</v>
      </c>
      <c r="AC3041" s="6" t="e">
        <f t="shared" si="346"/>
        <v>#N/A</v>
      </c>
      <c r="AD3041" s="6" t="e">
        <f>SUMIFS($AB$3:AB3041,$B$3:B3041,B3041)</f>
        <v>#N/A</v>
      </c>
      <c r="AE3041" s="6">
        <f t="shared" si="347"/>
        <v>1932.9649420014089</v>
      </c>
      <c r="AF3041" s="6">
        <f t="shared" si="348"/>
        <v>1932.9649420014089</v>
      </c>
      <c r="AG3041" s="6">
        <f>VLOOKUP(Table1[[#This Row],[PracticeCode]],$AP$3:$AS$345,4,FALSE)</f>
        <v>1932.9649420014089</v>
      </c>
      <c r="AH3041" s="27">
        <f t="shared" si="349"/>
        <v>140462.11911876907</v>
      </c>
      <c r="AI3041" s="6" t="e">
        <f t="shared" si="351"/>
        <v>#N/A</v>
      </c>
    </row>
    <row r="3042" spans="1:35" x14ac:dyDescent="0.35">
      <c r="A3042" t="str">
        <f t="shared" si="350"/>
        <v>THE BOILEAU ROAD SURGERYActonEalingE85694Feb11</v>
      </c>
      <c r="B3042" s="41" t="s">
        <v>535</v>
      </c>
      <c r="C3042" s="41" t="s">
        <v>435</v>
      </c>
      <c r="D3042" s="41" t="s">
        <v>12</v>
      </c>
      <c r="E3042" s="41" t="s">
        <v>310</v>
      </c>
      <c r="F3042" s="41" t="s">
        <v>310</v>
      </c>
      <c r="G3042" s="41" t="s">
        <v>766</v>
      </c>
      <c r="H3042" s="41">
        <v>11</v>
      </c>
      <c r="I3042" s="41">
        <v>4295.4776488920197</v>
      </c>
      <c r="J3042" s="41">
        <v>7095</v>
      </c>
      <c r="K3042" s="41">
        <v>0</v>
      </c>
      <c r="L3042" s="41">
        <v>141.19050000000001</v>
      </c>
      <c r="M3042" s="41">
        <v>0</v>
      </c>
      <c r="N3042" s="41"/>
      <c r="O3042" s="41"/>
      <c r="P3042" s="41"/>
      <c r="Q3042" s="41"/>
      <c r="R3042" s="41">
        <v>2390</v>
      </c>
      <c r="S3042" s="41">
        <v>42.780999999999999</v>
      </c>
      <c r="T3042" s="41"/>
      <c r="U3042" s="41"/>
      <c r="V3042" s="41">
        <v>9485</v>
      </c>
      <c r="W3042" s="41">
        <v>183.97150000000002</v>
      </c>
      <c r="X3042" s="41"/>
      <c r="Y3042" s="41"/>
      <c r="Z3042" s="6">
        <f>0</f>
        <v>0</v>
      </c>
      <c r="AA3042" s="6">
        <f t="shared" si="345"/>
        <v>183.97150000000002</v>
      </c>
      <c r="AB3042" t="e">
        <f>IF(ISBLANK(Table1[[#This Row],[FY2425_Cost]])=TRUE,#N/A,Table1[[#This Row],[FY2425_Cost]])</f>
        <v>#N/A</v>
      </c>
      <c r="AC3042" s="6" t="e">
        <f t="shared" si="346"/>
        <v>#N/A</v>
      </c>
      <c r="AD3042" s="6" t="e">
        <f>SUMIFS($AB$3:AB3042,$B$3:B3042,B3042)</f>
        <v>#N/A</v>
      </c>
      <c r="AE3042" s="6">
        <f t="shared" si="347"/>
        <v>1932.9649420014089</v>
      </c>
      <c r="AF3042" s="6">
        <f t="shared" si="348"/>
        <v>1932.9649420014089</v>
      </c>
      <c r="AG3042" s="6">
        <f>VLOOKUP(Table1[[#This Row],[PracticeCode]],$AP$3:$AS$345,4,FALSE)</f>
        <v>1932.9649420014089</v>
      </c>
      <c r="AH3042" s="27">
        <f t="shared" si="349"/>
        <v>140462.11911876907</v>
      </c>
      <c r="AI3042" s="6" t="e">
        <f t="shared" si="351"/>
        <v>#N/A</v>
      </c>
    </row>
    <row r="3043" spans="1:35" x14ac:dyDescent="0.35">
      <c r="A3043" t="str">
        <f t="shared" si="350"/>
        <v>THE BOILEAU ROAD SURGERYActonEalingE85694Jan10</v>
      </c>
      <c r="B3043" s="41" t="s">
        <v>535</v>
      </c>
      <c r="C3043" s="41" t="s">
        <v>435</v>
      </c>
      <c r="D3043" s="41" t="s">
        <v>12</v>
      </c>
      <c r="E3043" s="41" t="s">
        <v>310</v>
      </c>
      <c r="F3043" s="41" t="s">
        <v>310</v>
      </c>
      <c r="G3043" s="41" t="s">
        <v>765</v>
      </c>
      <c r="H3043" s="41">
        <v>10</v>
      </c>
      <c r="I3043" s="41">
        <v>4295.4776488920197</v>
      </c>
      <c r="J3043" s="41">
        <v>4552</v>
      </c>
      <c r="K3043" s="41">
        <v>0</v>
      </c>
      <c r="L3043" s="41">
        <v>90.584800000000001</v>
      </c>
      <c r="M3043" s="41">
        <v>0</v>
      </c>
      <c r="N3043" s="41"/>
      <c r="O3043" s="41"/>
      <c r="P3043" s="41"/>
      <c r="Q3043" s="41"/>
      <c r="R3043" s="41">
        <v>3593</v>
      </c>
      <c r="S3043" s="41">
        <v>64.314700000000002</v>
      </c>
      <c r="T3043" s="41"/>
      <c r="U3043" s="41"/>
      <c r="V3043" s="41">
        <v>8145</v>
      </c>
      <c r="W3043" s="41">
        <v>154.89949999999999</v>
      </c>
      <c r="X3043" s="41"/>
      <c r="Y3043" s="41"/>
      <c r="Z3043" s="6">
        <f>0</f>
        <v>0</v>
      </c>
      <c r="AA3043" s="6">
        <f t="shared" si="345"/>
        <v>154.89949999999999</v>
      </c>
      <c r="AB3043" t="e">
        <f>IF(ISBLANK(Table1[[#This Row],[FY2425_Cost]])=TRUE,#N/A,Table1[[#This Row],[FY2425_Cost]])</f>
        <v>#N/A</v>
      </c>
      <c r="AC3043" s="6" t="e">
        <f t="shared" si="346"/>
        <v>#N/A</v>
      </c>
      <c r="AD3043" s="6" t="e">
        <f>SUMIFS($AB$3:AB3043,$B$3:B3043,B3043)</f>
        <v>#N/A</v>
      </c>
      <c r="AE3043" s="6">
        <f t="shared" si="347"/>
        <v>1932.9649420014089</v>
      </c>
      <c r="AF3043" s="6">
        <f t="shared" si="348"/>
        <v>1932.9649420014089</v>
      </c>
      <c r="AG3043" s="6">
        <f>VLOOKUP(Table1[[#This Row],[PracticeCode]],$AP$3:$AS$345,4,FALSE)</f>
        <v>1932.9649420014089</v>
      </c>
      <c r="AH3043" s="27">
        <f t="shared" si="349"/>
        <v>140462.11911876907</v>
      </c>
      <c r="AI3043" s="6" t="e">
        <f t="shared" si="351"/>
        <v>#N/A</v>
      </c>
    </row>
    <row r="3044" spans="1:35" x14ac:dyDescent="0.35">
      <c r="A3044" t="str">
        <f t="shared" si="350"/>
        <v>THE BOILEAU ROAD SURGERYActonEalingE85694Jul4</v>
      </c>
      <c r="B3044" s="41" t="s">
        <v>535</v>
      </c>
      <c r="C3044" s="41" t="s">
        <v>435</v>
      </c>
      <c r="D3044" s="41" t="s">
        <v>12</v>
      </c>
      <c r="E3044" s="41" t="s">
        <v>310</v>
      </c>
      <c r="F3044" s="41" t="s">
        <v>310</v>
      </c>
      <c r="G3044" s="41" t="s">
        <v>759</v>
      </c>
      <c r="H3044" s="41">
        <v>4</v>
      </c>
      <c r="I3044" s="41">
        <v>4295.4776488920197</v>
      </c>
      <c r="J3044" s="41">
        <v>6907</v>
      </c>
      <c r="K3044" s="41">
        <v>0</v>
      </c>
      <c r="L3044" s="41">
        <v>127.7795</v>
      </c>
      <c r="M3044" s="41">
        <v>0</v>
      </c>
      <c r="N3044" s="41">
        <v>6442</v>
      </c>
      <c r="O3044" s="41">
        <v>0</v>
      </c>
      <c r="P3044" s="41">
        <v>128.19580000000002</v>
      </c>
      <c r="Q3044" s="41">
        <v>0</v>
      </c>
      <c r="R3044" s="41">
        <v>3283</v>
      </c>
      <c r="S3044" s="41">
        <v>58.765700000000002</v>
      </c>
      <c r="T3044" s="41">
        <v>5956</v>
      </c>
      <c r="U3044" s="41">
        <v>131.03200000000001</v>
      </c>
      <c r="V3044" s="41">
        <v>10190</v>
      </c>
      <c r="W3044" s="41">
        <v>186.54519999999999</v>
      </c>
      <c r="X3044" s="41">
        <v>12398</v>
      </c>
      <c r="Y3044" s="41">
        <v>259.2278</v>
      </c>
      <c r="Z3044" s="6">
        <f>0</f>
        <v>0</v>
      </c>
      <c r="AA3044" s="6">
        <f t="shared" si="345"/>
        <v>186.54519999999999</v>
      </c>
      <c r="AB3044">
        <f>IF(ISBLANK(Table1[[#This Row],[FY2425_Cost]])=TRUE,#N/A,Table1[[#This Row],[FY2425_Cost]])</f>
        <v>259.2278</v>
      </c>
      <c r="AC3044" s="6">
        <f t="shared" si="346"/>
        <v>72.682600000000008</v>
      </c>
      <c r="AD3044" s="6" t="e">
        <f>SUMIFS($AB$3:AB3044,$B$3:B3044,B3044)</f>
        <v>#N/A</v>
      </c>
      <c r="AE3044" s="6">
        <f t="shared" si="347"/>
        <v>1932.9649420014089</v>
      </c>
      <c r="AF3044" s="6">
        <f t="shared" si="348"/>
        <v>1932.9649420014089</v>
      </c>
      <c r="AG3044" s="6">
        <f>VLOOKUP(Table1[[#This Row],[PracticeCode]],$AP$3:$AS$345,4,FALSE)</f>
        <v>1932.9649420014089</v>
      </c>
      <c r="AH3044" s="27">
        <f t="shared" si="349"/>
        <v>140462.11911876907</v>
      </c>
      <c r="AI3044" s="6" t="e">
        <f t="shared" si="351"/>
        <v>#N/A</v>
      </c>
    </row>
    <row r="3045" spans="1:35" x14ac:dyDescent="0.35">
      <c r="A3045" t="str">
        <f t="shared" si="350"/>
        <v>THE BOILEAU ROAD SURGERYActonEalingE85694Jun3</v>
      </c>
      <c r="B3045" s="41" t="s">
        <v>535</v>
      </c>
      <c r="C3045" s="41" t="s">
        <v>435</v>
      </c>
      <c r="D3045" s="41" t="s">
        <v>12</v>
      </c>
      <c r="E3045" s="41" t="s">
        <v>310</v>
      </c>
      <c r="F3045" s="41" t="s">
        <v>310</v>
      </c>
      <c r="G3045" s="41" t="s">
        <v>758</v>
      </c>
      <c r="H3045" s="41">
        <v>3</v>
      </c>
      <c r="I3045" s="41">
        <v>4295.4776488920197</v>
      </c>
      <c r="J3045" s="41">
        <v>1844</v>
      </c>
      <c r="K3045" s="41">
        <v>0</v>
      </c>
      <c r="L3045" s="41">
        <v>34.113999999999997</v>
      </c>
      <c r="M3045" s="41">
        <v>0</v>
      </c>
      <c r="N3045" s="41">
        <v>6355</v>
      </c>
      <c r="O3045" s="41">
        <v>0</v>
      </c>
      <c r="P3045" s="41">
        <v>126.4645</v>
      </c>
      <c r="Q3045" s="41">
        <v>0</v>
      </c>
      <c r="R3045" s="41">
        <v>3113</v>
      </c>
      <c r="S3045" s="41">
        <v>55.722700000000003</v>
      </c>
      <c r="T3045" s="41">
        <v>2791</v>
      </c>
      <c r="U3045" s="41">
        <v>61.402000000000001</v>
      </c>
      <c r="V3045" s="41">
        <v>4957</v>
      </c>
      <c r="W3045" s="41">
        <v>89.836700000000008</v>
      </c>
      <c r="X3045" s="41">
        <v>9146</v>
      </c>
      <c r="Y3045" s="41">
        <v>187.8665</v>
      </c>
      <c r="Z3045" s="6">
        <f>0</f>
        <v>0</v>
      </c>
      <c r="AA3045" s="6">
        <f t="shared" si="345"/>
        <v>89.836700000000008</v>
      </c>
      <c r="AB3045">
        <f>IF(ISBLANK(Table1[[#This Row],[FY2425_Cost]])=TRUE,#N/A,Table1[[#This Row],[FY2425_Cost]])</f>
        <v>187.8665</v>
      </c>
      <c r="AC3045" s="6">
        <f t="shared" si="346"/>
        <v>98.029799999999994</v>
      </c>
      <c r="AD3045" s="6" t="e">
        <f>SUMIFS($AB$3:AB3045,$B$3:B3045,B3045)</f>
        <v>#N/A</v>
      </c>
      <c r="AE3045" s="6">
        <f t="shared" si="347"/>
        <v>1932.9649420014089</v>
      </c>
      <c r="AF3045" s="6">
        <f t="shared" si="348"/>
        <v>1932.9649420014089</v>
      </c>
      <c r="AG3045" s="6">
        <f>VLOOKUP(Table1[[#This Row],[PracticeCode]],$AP$3:$AS$345,4,FALSE)</f>
        <v>1932.9649420014089</v>
      </c>
      <c r="AH3045" s="27">
        <f t="shared" si="349"/>
        <v>140462.11911876907</v>
      </c>
      <c r="AI3045" s="6" t="e">
        <f t="shared" si="351"/>
        <v>#N/A</v>
      </c>
    </row>
    <row r="3046" spans="1:35" x14ac:dyDescent="0.35">
      <c r="A3046" t="str">
        <f t="shared" si="350"/>
        <v>THE BOILEAU ROAD SURGERYActonEalingE85694Mar12</v>
      </c>
      <c r="B3046" s="41" t="s">
        <v>535</v>
      </c>
      <c r="C3046" s="41" t="s">
        <v>435</v>
      </c>
      <c r="D3046" s="41" t="s">
        <v>12</v>
      </c>
      <c r="E3046" s="41" t="s">
        <v>310</v>
      </c>
      <c r="F3046" s="41" t="s">
        <v>310</v>
      </c>
      <c r="G3046" s="41" t="s">
        <v>767</v>
      </c>
      <c r="H3046" s="41">
        <v>12</v>
      </c>
      <c r="I3046" s="41">
        <v>4295.4776488920197</v>
      </c>
      <c r="J3046" s="41">
        <v>6328</v>
      </c>
      <c r="K3046" s="41">
        <v>0</v>
      </c>
      <c r="L3046" s="41">
        <v>125.92720000000001</v>
      </c>
      <c r="M3046" s="41">
        <v>0</v>
      </c>
      <c r="N3046" s="41"/>
      <c r="O3046" s="41"/>
      <c r="P3046" s="41"/>
      <c r="Q3046" s="41"/>
      <c r="R3046" s="41">
        <v>3609</v>
      </c>
      <c r="S3046" s="41">
        <v>64.601100000000002</v>
      </c>
      <c r="T3046" s="41"/>
      <c r="U3046" s="41"/>
      <c r="V3046" s="41">
        <v>9937</v>
      </c>
      <c r="W3046" s="41">
        <v>190.5283</v>
      </c>
      <c r="X3046" s="41"/>
      <c r="Y3046" s="41"/>
      <c r="Z3046" s="6">
        <f>0</f>
        <v>0</v>
      </c>
      <c r="AA3046" s="6">
        <f t="shared" si="345"/>
        <v>190.5283</v>
      </c>
      <c r="AB3046" t="e">
        <f>IF(ISBLANK(Table1[[#This Row],[FY2425_Cost]])=TRUE,#N/A,Table1[[#This Row],[FY2425_Cost]])</f>
        <v>#N/A</v>
      </c>
      <c r="AC3046" s="6" t="e">
        <f t="shared" si="346"/>
        <v>#N/A</v>
      </c>
      <c r="AD3046" s="6" t="e">
        <f>SUMIFS($AB$3:AB3046,$B$3:B3046,B3046)</f>
        <v>#N/A</v>
      </c>
      <c r="AE3046" s="6">
        <f t="shared" si="347"/>
        <v>1932.9649420014089</v>
      </c>
      <c r="AF3046" s="6">
        <f t="shared" si="348"/>
        <v>1932.9649420014089</v>
      </c>
      <c r="AG3046" s="6">
        <f>VLOOKUP(Table1[[#This Row],[PracticeCode]],$AP$3:$AS$345,4,FALSE)</f>
        <v>1932.9649420014089</v>
      </c>
      <c r="AH3046" s="27">
        <f t="shared" si="349"/>
        <v>140462.11911876907</v>
      </c>
      <c r="AI3046" s="6" t="e">
        <f t="shared" si="351"/>
        <v>#N/A</v>
      </c>
    </row>
    <row r="3047" spans="1:35" x14ac:dyDescent="0.35">
      <c r="A3047" t="str">
        <f t="shared" si="350"/>
        <v>THE BOILEAU ROAD SURGERYActonEalingE85694May2</v>
      </c>
      <c r="B3047" s="41" t="s">
        <v>535</v>
      </c>
      <c r="C3047" s="41" t="s">
        <v>435</v>
      </c>
      <c r="D3047" s="41" t="s">
        <v>12</v>
      </c>
      <c r="E3047" s="41" t="s">
        <v>310</v>
      </c>
      <c r="F3047" s="41" t="s">
        <v>310</v>
      </c>
      <c r="G3047" s="41" t="s">
        <v>757</v>
      </c>
      <c r="H3047" s="41">
        <v>2</v>
      </c>
      <c r="I3047" s="41">
        <v>4295.4776488920197</v>
      </c>
      <c r="J3047" s="41">
        <v>3211</v>
      </c>
      <c r="K3047" s="41">
        <v>0</v>
      </c>
      <c r="L3047" s="41">
        <v>59.403499999999994</v>
      </c>
      <c r="M3047" s="41">
        <v>0</v>
      </c>
      <c r="N3047" s="41">
        <v>3964</v>
      </c>
      <c r="O3047" s="41">
        <v>0</v>
      </c>
      <c r="P3047" s="41">
        <v>78.883600000000001</v>
      </c>
      <c r="Q3047" s="41">
        <v>0</v>
      </c>
      <c r="R3047" s="41">
        <v>2409</v>
      </c>
      <c r="S3047" s="41">
        <v>43.121099999999998</v>
      </c>
      <c r="T3047" s="41">
        <v>3052</v>
      </c>
      <c r="U3047" s="41">
        <v>67.144000000000005</v>
      </c>
      <c r="V3047" s="41">
        <v>5620</v>
      </c>
      <c r="W3047" s="41">
        <v>102.52459999999999</v>
      </c>
      <c r="X3047" s="41">
        <v>7016</v>
      </c>
      <c r="Y3047" s="41">
        <v>146.02760000000001</v>
      </c>
      <c r="Z3047" s="6">
        <f>0</f>
        <v>0</v>
      </c>
      <c r="AA3047" s="6">
        <f t="shared" si="345"/>
        <v>102.52459999999999</v>
      </c>
      <c r="AB3047">
        <f>IF(ISBLANK(Table1[[#This Row],[FY2425_Cost]])=TRUE,#N/A,Table1[[#This Row],[FY2425_Cost]])</f>
        <v>146.02760000000001</v>
      </c>
      <c r="AC3047" s="6">
        <f t="shared" si="346"/>
        <v>43.503000000000014</v>
      </c>
      <c r="AD3047" s="6" t="e">
        <f>SUMIFS($AB$3:AB3047,$B$3:B3047,B3047)</f>
        <v>#N/A</v>
      </c>
      <c r="AE3047" s="6">
        <f t="shared" si="347"/>
        <v>1932.9649420014089</v>
      </c>
      <c r="AF3047" s="6">
        <f t="shared" si="348"/>
        <v>1932.9649420014089</v>
      </c>
      <c r="AG3047" s="6">
        <f>VLOOKUP(Table1[[#This Row],[PracticeCode]],$AP$3:$AS$345,4,FALSE)</f>
        <v>1932.9649420014089</v>
      </c>
      <c r="AH3047" s="27">
        <f t="shared" si="349"/>
        <v>140462.11911876907</v>
      </c>
      <c r="AI3047" s="6" t="e">
        <f t="shared" si="351"/>
        <v>#N/A</v>
      </c>
    </row>
    <row r="3048" spans="1:35" x14ac:dyDescent="0.35">
      <c r="A3048" t="str">
        <f t="shared" si="350"/>
        <v>THE BOILEAU ROAD SURGERYActonEalingE85694Nov8</v>
      </c>
      <c r="B3048" s="41" t="s">
        <v>535</v>
      </c>
      <c r="C3048" s="41" t="s">
        <v>435</v>
      </c>
      <c r="D3048" s="41" t="s">
        <v>12</v>
      </c>
      <c r="E3048" s="41" t="s">
        <v>310</v>
      </c>
      <c r="F3048" s="41" t="s">
        <v>310</v>
      </c>
      <c r="G3048" s="41" t="s">
        <v>763</v>
      </c>
      <c r="H3048" s="41">
        <v>8</v>
      </c>
      <c r="I3048" s="41">
        <v>4295.4776488920197</v>
      </c>
      <c r="J3048" s="41">
        <v>16933</v>
      </c>
      <c r="K3048" s="41">
        <v>0</v>
      </c>
      <c r="L3048" s="41">
        <v>336.9667</v>
      </c>
      <c r="M3048" s="41">
        <v>0</v>
      </c>
      <c r="N3048" s="41"/>
      <c r="O3048" s="41"/>
      <c r="P3048" s="41"/>
      <c r="Q3048" s="41"/>
      <c r="R3048" s="41">
        <v>9111</v>
      </c>
      <c r="S3048" s="41">
        <v>163.08690000000001</v>
      </c>
      <c r="T3048" s="41"/>
      <c r="U3048" s="41"/>
      <c r="V3048" s="41">
        <v>26044</v>
      </c>
      <c r="W3048" s="41">
        <v>500.05360000000002</v>
      </c>
      <c r="X3048" s="41"/>
      <c r="Y3048" s="41"/>
      <c r="Z3048" s="6">
        <f>0</f>
        <v>0</v>
      </c>
      <c r="AA3048" s="6">
        <f t="shared" si="345"/>
        <v>500.05360000000002</v>
      </c>
      <c r="AB3048" t="e">
        <f>IF(ISBLANK(Table1[[#This Row],[FY2425_Cost]])=TRUE,#N/A,Table1[[#This Row],[FY2425_Cost]])</f>
        <v>#N/A</v>
      </c>
      <c r="AC3048" s="6" t="e">
        <f t="shared" si="346"/>
        <v>#N/A</v>
      </c>
      <c r="AD3048" s="6" t="e">
        <f>SUMIFS($AB$3:AB3048,$B$3:B3048,B3048)</f>
        <v>#N/A</v>
      </c>
      <c r="AE3048" s="6">
        <f t="shared" si="347"/>
        <v>1932.9649420014089</v>
      </c>
      <c r="AF3048" s="6">
        <f t="shared" si="348"/>
        <v>1932.9649420014089</v>
      </c>
      <c r="AG3048" s="6">
        <f>VLOOKUP(Table1[[#This Row],[PracticeCode]],$AP$3:$AS$345,4,FALSE)</f>
        <v>1932.9649420014089</v>
      </c>
      <c r="AH3048" s="27">
        <f t="shared" si="349"/>
        <v>140462.11911876907</v>
      </c>
      <c r="AI3048" s="6" t="e">
        <f t="shared" si="351"/>
        <v>#N/A</v>
      </c>
    </row>
    <row r="3049" spans="1:35" x14ac:dyDescent="0.35">
      <c r="A3049" t="str">
        <f t="shared" si="350"/>
        <v>THE BOILEAU ROAD SURGERYActonEalingE85694Oct7</v>
      </c>
      <c r="B3049" s="41" t="s">
        <v>535</v>
      </c>
      <c r="C3049" s="41" t="s">
        <v>435</v>
      </c>
      <c r="D3049" s="41" t="s">
        <v>12</v>
      </c>
      <c r="E3049" s="41" t="s">
        <v>310</v>
      </c>
      <c r="F3049" s="41" t="s">
        <v>310</v>
      </c>
      <c r="G3049" s="41" t="s">
        <v>762</v>
      </c>
      <c r="H3049" s="41">
        <v>7</v>
      </c>
      <c r="I3049" s="41">
        <v>4295.4776488920197</v>
      </c>
      <c r="J3049" s="41">
        <v>3907</v>
      </c>
      <c r="K3049" s="41">
        <v>0</v>
      </c>
      <c r="L3049" s="41">
        <v>77.749300000000005</v>
      </c>
      <c r="M3049" s="41">
        <v>0</v>
      </c>
      <c r="N3049" s="41">
        <v>0</v>
      </c>
      <c r="O3049" s="41">
        <v>0</v>
      </c>
      <c r="P3049" s="41">
        <v>0</v>
      </c>
      <c r="Q3049" s="41">
        <v>0</v>
      </c>
      <c r="R3049" s="41">
        <v>3859</v>
      </c>
      <c r="S3049" s="41">
        <v>69.076099999999997</v>
      </c>
      <c r="T3049" s="41">
        <v>3288</v>
      </c>
      <c r="U3049" s="41">
        <v>72.335999999999999</v>
      </c>
      <c r="V3049" s="41">
        <v>7766</v>
      </c>
      <c r="W3049" s="41">
        <v>146.8254</v>
      </c>
      <c r="X3049" s="41">
        <v>3288</v>
      </c>
      <c r="Y3049" s="41">
        <v>72.335999999999999</v>
      </c>
      <c r="Z3049" s="6">
        <f>0</f>
        <v>0</v>
      </c>
      <c r="AA3049" s="6">
        <f t="shared" si="345"/>
        <v>146.8254</v>
      </c>
      <c r="AB3049">
        <f>IF(ISBLANK(Table1[[#This Row],[FY2425_Cost]])=TRUE,#N/A,Table1[[#This Row],[FY2425_Cost]])</f>
        <v>72.335999999999999</v>
      </c>
      <c r="AC3049" s="6">
        <f t="shared" si="346"/>
        <v>-74.489400000000003</v>
      </c>
      <c r="AD3049" s="6" t="e">
        <f>SUMIFS($AB$3:AB3049,$B$3:B3049,B3049)</f>
        <v>#N/A</v>
      </c>
      <c r="AE3049" s="6">
        <f t="shared" si="347"/>
        <v>1932.9649420014089</v>
      </c>
      <c r="AF3049" s="6">
        <f t="shared" si="348"/>
        <v>1932.9649420014089</v>
      </c>
      <c r="AG3049" s="6">
        <f>VLOOKUP(Table1[[#This Row],[PracticeCode]],$AP$3:$AS$345,4,FALSE)</f>
        <v>1932.9649420014089</v>
      </c>
      <c r="AH3049" s="27">
        <f t="shared" si="349"/>
        <v>140462.11911876907</v>
      </c>
      <c r="AI3049" s="6" t="e">
        <f t="shared" si="351"/>
        <v>#N/A</v>
      </c>
    </row>
    <row r="3050" spans="1:35" x14ac:dyDescent="0.35">
      <c r="A3050" t="str">
        <f t="shared" si="350"/>
        <v>THE BOILEAU ROAD SURGERYActonEalingE85694Sep6</v>
      </c>
      <c r="B3050" s="41" t="s">
        <v>535</v>
      </c>
      <c r="C3050" s="41" t="s">
        <v>435</v>
      </c>
      <c r="D3050" s="41" t="s">
        <v>12</v>
      </c>
      <c r="E3050" s="41" t="s">
        <v>310</v>
      </c>
      <c r="F3050" s="41" t="s">
        <v>310</v>
      </c>
      <c r="G3050" s="41" t="s">
        <v>761</v>
      </c>
      <c r="H3050" s="41">
        <v>6</v>
      </c>
      <c r="I3050" s="41">
        <v>4295.4776488920197</v>
      </c>
      <c r="J3050" s="41">
        <v>5325</v>
      </c>
      <c r="K3050" s="41">
        <v>0</v>
      </c>
      <c r="L3050" s="41">
        <v>105.9675</v>
      </c>
      <c r="M3050" s="41">
        <v>0</v>
      </c>
      <c r="N3050" s="41">
        <v>7333</v>
      </c>
      <c r="O3050" s="41">
        <v>0</v>
      </c>
      <c r="P3050" s="41">
        <v>164.99250000000001</v>
      </c>
      <c r="Q3050" s="41">
        <v>0</v>
      </c>
      <c r="R3050" s="41">
        <v>5800</v>
      </c>
      <c r="S3050" s="41">
        <v>103.82</v>
      </c>
      <c r="T3050" s="41">
        <v>3530</v>
      </c>
      <c r="U3050" s="41">
        <v>77.66</v>
      </c>
      <c r="V3050" s="41">
        <v>11125</v>
      </c>
      <c r="W3050" s="41">
        <v>209.78749999999999</v>
      </c>
      <c r="X3050" s="41">
        <v>10863</v>
      </c>
      <c r="Y3050" s="41">
        <v>242.6525</v>
      </c>
      <c r="Z3050" s="6">
        <f>0</f>
        <v>0</v>
      </c>
      <c r="AA3050" s="6">
        <f t="shared" si="345"/>
        <v>209.78749999999999</v>
      </c>
      <c r="AB3050">
        <f>IF(ISBLANK(Table1[[#This Row],[FY2425_Cost]])=TRUE,#N/A,Table1[[#This Row],[FY2425_Cost]])</f>
        <v>242.6525</v>
      </c>
      <c r="AC3050" s="6">
        <f t="shared" si="346"/>
        <v>32.865000000000009</v>
      </c>
      <c r="AD3050" s="6" t="e">
        <f>SUMIFS($AB$3:AB3050,$B$3:B3050,B3050)</f>
        <v>#N/A</v>
      </c>
      <c r="AE3050" s="6">
        <f t="shared" si="347"/>
        <v>1932.9649420014089</v>
      </c>
      <c r="AF3050" s="6">
        <f t="shared" si="348"/>
        <v>1932.9649420014089</v>
      </c>
      <c r="AG3050" s="6">
        <f>VLOOKUP(Table1[[#This Row],[PracticeCode]],$AP$3:$AS$345,4,FALSE)</f>
        <v>1932.9649420014089</v>
      </c>
      <c r="AH3050" s="27">
        <f t="shared" si="349"/>
        <v>140462.11911876907</v>
      </c>
      <c r="AI3050" s="6" t="e">
        <f t="shared" si="351"/>
        <v>#N/A</v>
      </c>
    </row>
    <row r="3051" spans="1:35" x14ac:dyDescent="0.35">
      <c r="A3051" t="str">
        <f t="shared" si="350"/>
        <v>The Bush DoctorsH&amp;F Partnership PCNHammersmith &amp; FulhamE85055Apr1</v>
      </c>
      <c r="B3051" s="41" t="s">
        <v>311</v>
      </c>
      <c r="C3051" s="41" t="s">
        <v>515</v>
      </c>
      <c r="D3051" s="41" t="s">
        <v>22</v>
      </c>
      <c r="E3051" s="41" t="s">
        <v>312</v>
      </c>
      <c r="F3051" s="41" t="s">
        <v>312</v>
      </c>
      <c r="G3051" s="41" t="s">
        <v>756</v>
      </c>
      <c r="H3051" s="41">
        <v>1</v>
      </c>
      <c r="I3051" s="41">
        <v>10594.9742977365</v>
      </c>
      <c r="J3051" s="41">
        <v>7674</v>
      </c>
      <c r="K3051" s="41">
        <v>0</v>
      </c>
      <c r="L3051" s="41">
        <v>141.96899999999999</v>
      </c>
      <c r="M3051" s="41">
        <v>0</v>
      </c>
      <c r="N3051" s="41">
        <v>15689</v>
      </c>
      <c r="O3051" s="41">
        <v>37</v>
      </c>
      <c r="P3051" s="41">
        <v>312.21109999999999</v>
      </c>
      <c r="Q3051" s="41">
        <v>0.73630000000000007</v>
      </c>
      <c r="R3051" s="41">
        <v>14179</v>
      </c>
      <c r="S3051" s="41">
        <v>253.80410000000001</v>
      </c>
      <c r="T3051" s="41">
        <v>11591</v>
      </c>
      <c r="U3051" s="41">
        <v>255.00200000000001</v>
      </c>
      <c r="V3051" s="41">
        <v>21853</v>
      </c>
      <c r="W3051" s="41">
        <v>395.7731</v>
      </c>
      <c r="X3051" s="41">
        <v>27317</v>
      </c>
      <c r="Y3051" s="41">
        <v>567.94939999999997</v>
      </c>
      <c r="Z3051" s="6">
        <f>0</f>
        <v>0</v>
      </c>
      <c r="AA3051" s="6">
        <f t="shared" si="345"/>
        <v>395.7731</v>
      </c>
      <c r="AB3051">
        <f>IF(ISBLANK(Table1[[#This Row],[FY2425_Cost]])=TRUE,#N/A,Table1[[#This Row],[FY2425_Cost]])</f>
        <v>567.94939999999997</v>
      </c>
      <c r="AC3051" s="6">
        <f t="shared" si="346"/>
        <v>172.17629999999997</v>
      </c>
      <c r="AD3051" s="6">
        <f>SUMIFS($AB$3:AB3051,$B$3:B3051,B3051)</f>
        <v>567.94939999999997</v>
      </c>
      <c r="AE3051" s="6">
        <f t="shared" si="347"/>
        <v>4767.7384339814253</v>
      </c>
      <c r="AF3051" s="6">
        <f t="shared" si="348"/>
        <v>4767.7384339814253</v>
      </c>
      <c r="AG3051" s="6">
        <f>VLOOKUP(Table1[[#This Row],[PracticeCode]],$AP$3:$AS$345,4,FALSE)</f>
        <v>4767.7384339814253</v>
      </c>
      <c r="AH3051" s="27">
        <f t="shared" si="349"/>
        <v>346455.65953598358</v>
      </c>
      <c r="AI3051" s="6">
        <f t="shared" si="351"/>
        <v>0</v>
      </c>
    </row>
    <row r="3052" spans="1:35" x14ac:dyDescent="0.35">
      <c r="A3052" t="str">
        <f t="shared" si="350"/>
        <v>The Bush DoctorsH&amp;F Partnership PCNHammersmith &amp; FulhamE85055Aug5</v>
      </c>
      <c r="B3052" s="41" t="s">
        <v>311</v>
      </c>
      <c r="C3052" s="41" t="s">
        <v>515</v>
      </c>
      <c r="D3052" s="41" t="s">
        <v>22</v>
      </c>
      <c r="E3052" s="41" t="s">
        <v>312</v>
      </c>
      <c r="F3052" s="41" t="s">
        <v>312</v>
      </c>
      <c r="G3052" s="41" t="s">
        <v>760</v>
      </c>
      <c r="H3052" s="41">
        <v>5</v>
      </c>
      <c r="I3052" s="41">
        <v>10594.9742977365</v>
      </c>
      <c r="J3052" s="41">
        <v>14197</v>
      </c>
      <c r="K3052" s="41">
        <v>4</v>
      </c>
      <c r="L3052" s="41">
        <v>262.64449999999999</v>
      </c>
      <c r="M3052" s="41">
        <v>7.3999999999999996E-2</v>
      </c>
      <c r="N3052" s="41">
        <v>8004</v>
      </c>
      <c r="O3052" s="41">
        <v>122</v>
      </c>
      <c r="P3052" s="41">
        <v>159.27960000000002</v>
      </c>
      <c r="Q3052" s="41">
        <v>2.4278</v>
      </c>
      <c r="R3052" s="41">
        <v>12183</v>
      </c>
      <c r="S3052" s="41">
        <v>218.07570000000001</v>
      </c>
      <c r="T3052" s="41">
        <v>14850</v>
      </c>
      <c r="U3052" s="41">
        <v>326.7</v>
      </c>
      <c r="V3052" s="41">
        <v>26384</v>
      </c>
      <c r="W3052" s="41">
        <v>480.79420000000005</v>
      </c>
      <c r="X3052" s="41">
        <v>22976</v>
      </c>
      <c r="Y3052" s="41">
        <v>488.4074</v>
      </c>
      <c r="Z3052" s="6">
        <f>0</f>
        <v>0</v>
      </c>
      <c r="AA3052" s="6">
        <f t="shared" si="345"/>
        <v>480.79420000000005</v>
      </c>
      <c r="AB3052">
        <f>IF(ISBLANK(Table1[[#This Row],[FY2425_Cost]])=TRUE,#N/A,Table1[[#This Row],[FY2425_Cost]])</f>
        <v>488.4074</v>
      </c>
      <c r="AC3052" s="6">
        <f t="shared" si="346"/>
        <v>7.6131999999999493</v>
      </c>
      <c r="AD3052" s="6">
        <f>SUMIFS($AB$3:AB3052,$B$3:B3052,B3052)</f>
        <v>1056.3568</v>
      </c>
      <c r="AE3052" s="6">
        <f t="shared" si="347"/>
        <v>4767.7384339814253</v>
      </c>
      <c r="AF3052" s="6">
        <f t="shared" si="348"/>
        <v>4767.7384339814253</v>
      </c>
      <c r="AG3052" s="6">
        <f>VLOOKUP(Table1[[#This Row],[PracticeCode]],$AP$3:$AS$345,4,FALSE)</f>
        <v>4767.7384339814253</v>
      </c>
      <c r="AH3052" s="27">
        <f t="shared" si="349"/>
        <v>346455.65953598358</v>
      </c>
      <c r="AI3052" s="6">
        <f t="shared" si="351"/>
        <v>0</v>
      </c>
    </row>
    <row r="3053" spans="1:35" x14ac:dyDescent="0.35">
      <c r="A3053" t="str">
        <f t="shared" si="350"/>
        <v>The Bush DoctorsH&amp;F Partnership PCNHammersmith &amp; FulhamE85055Dec9</v>
      </c>
      <c r="B3053" s="41" t="s">
        <v>311</v>
      </c>
      <c r="C3053" s="41" t="s">
        <v>515</v>
      </c>
      <c r="D3053" s="41" t="s">
        <v>22</v>
      </c>
      <c r="E3053" s="41" t="s">
        <v>312</v>
      </c>
      <c r="F3053" s="41" t="s">
        <v>312</v>
      </c>
      <c r="G3053" s="41" t="s">
        <v>764</v>
      </c>
      <c r="H3053" s="41">
        <v>9</v>
      </c>
      <c r="I3053" s="41">
        <v>10594.9742977365</v>
      </c>
      <c r="J3053" s="41">
        <v>5841</v>
      </c>
      <c r="K3053" s="41">
        <v>5</v>
      </c>
      <c r="L3053" s="41">
        <v>116.2359</v>
      </c>
      <c r="M3053" s="41">
        <v>9.9500000000000005E-2</v>
      </c>
      <c r="N3053" s="41"/>
      <c r="O3053" s="41"/>
      <c r="P3053" s="41"/>
      <c r="Q3053" s="41"/>
      <c r="R3053" s="41">
        <v>21088</v>
      </c>
      <c r="S3053" s="41">
        <v>377.47519999999997</v>
      </c>
      <c r="T3053" s="41"/>
      <c r="U3053" s="41"/>
      <c r="V3053" s="41">
        <v>26934</v>
      </c>
      <c r="W3053" s="41">
        <v>493.81059999999997</v>
      </c>
      <c r="X3053" s="41"/>
      <c r="Y3053" s="41"/>
      <c r="Z3053" s="6">
        <f>0</f>
        <v>0</v>
      </c>
      <c r="AA3053" s="6">
        <f t="shared" si="345"/>
        <v>493.81059999999997</v>
      </c>
      <c r="AB3053" t="e">
        <f>IF(ISBLANK(Table1[[#This Row],[FY2425_Cost]])=TRUE,#N/A,Table1[[#This Row],[FY2425_Cost]])</f>
        <v>#N/A</v>
      </c>
      <c r="AC3053" s="6" t="e">
        <f t="shared" si="346"/>
        <v>#N/A</v>
      </c>
      <c r="AD3053" s="6" t="e">
        <f>SUMIFS($AB$3:AB3053,$B$3:B3053,B3053)</f>
        <v>#N/A</v>
      </c>
      <c r="AE3053" s="6">
        <f t="shared" si="347"/>
        <v>4767.7384339814253</v>
      </c>
      <c r="AF3053" s="6">
        <f t="shared" si="348"/>
        <v>4767.7384339814253</v>
      </c>
      <c r="AG3053" s="6">
        <f>VLOOKUP(Table1[[#This Row],[PracticeCode]],$AP$3:$AS$345,4,FALSE)</f>
        <v>4767.7384339814253</v>
      </c>
      <c r="AH3053" s="27">
        <f t="shared" si="349"/>
        <v>346455.65953598358</v>
      </c>
      <c r="AI3053" s="6" t="e">
        <f t="shared" si="351"/>
        <v>#N/A</v>
      </c>
    </row>
    <row r="3054" spans="1:35" x14ac:dyDescent="0.35">
      <c r="A3054" t="str">
        <f t="shared" si="350"/>
        <v>The Bush DoctorsH&amp;F Partnership PCNHammersmith &amp; FulhamE85055Feb11</v>
      </c>
      <c r="B3054" s="41" t="s">
        <v>311</v>
      </c>
      <c r="C3054" s="41" t="s">
        <v>515</v>
      </c>
      <c r="D3054" s="41" t="s">
        <v>22</v>
      </c>
      <c r="E3054" s="41" t="s">
        <v>312</v>
      </c>
      <c r="F3054" s="41" t="s">
        <v>312</v>
      </c>
      <c r="G3054" s="41" t="s">
        <v>766</v>
      </c>
      <c r="H3054" s="41">
        <v>11</v>
      </c>
      <c r="I3054" s="41">
        <v>10594.9742977365</v>
      </c>
      <c r="J3054" s="41">
        <v>10911</v>
      </c>
      <c r="K3054" s="41">
        <v>10</v>
      </c>
      <c r="L3054" s="41">
        <v>217.12890000000002</v>
      </c>
      <c r="M3054" s="41">
        <v>0.19900000000000001</v>
      </c>
      <c r="N3054" s="41"/>
      <c r="O3054" s="41"/>
      <c r="P3054" s="41"/>
      <c r="Q3054" s="41"/>
      <c r="R3054" s="41">
        <v>15935</v>
      </c>
      <c r="S3054" s="41">
        <v>285.23649999999998</v>
      </c>
      <c r="T3054" s="41"/>
      <c r="U3054" s="41"/>
      <c r="V3054" s="41">
        <v>26856</v>
      </c>
      <c r="W3054" s="41">
        <v>502.56439999999998</v>
      </c>
      <c r="X3054" s="41"/>
      <c r="Y3054" s="41"/>
      <c r="Z3054" s="6">
        <f>0</f>
        <v>0</v>
      </c>
      <c r="AA3054" s="6">
        <f t="shared" si="345"/>
        <v>502.56439999999998</v>
      </c>
      <c r="AB3054" t="e">
        <f>IF(ISBLANK(Table1[[#This Row],[FY2425_Cost]])=TRUE,#N/A,Table1[[#This Row],[FY2425_Cost]])</f>
        <v>#N/A</v>
      </c>
      <c r="AC3054" s="6" t="e">
        <f t="shared" si="346"/>
        <v>#N/A</v>
      </c>
      <c r="AD3054" s="6" t="e">
        <f>SUMIFS($AB$3:AB3054,$B$3:B3054,B3054)</f>
        <v>#N/A</v>
      </c>
      <c r="AE3054" s="6">
        <f t="shared" si="347"/>
        <v>4767.7384339814253</v>
      </c>
      <c r="AF3054" s="6">
        <f t="shared" si="348"/>
        <v>4767.7384339814253</v>
      </c>
      <c r="AG3054" s="6">
        <f>VLOOKUP(Table1[[#This Row],[PracticeCode]],$AP$3:$AS$345,4,FALSE)</f>
        <v>4767.7384339814253</v>
      </c>
      <c r="AH3054" s="27">
        <f t="shared" si="349"/>
        <v>346455.65953598358</v>
      </c>
      <c r="AI3054" s="6" t="e">
        <f t="shared" si="351"/>
        <v>#N/A</v>
      </c>
    </row>
    <row r="3055" spans="1:35" x14ac:dyDescent="0.35">
      <c r="A3055" t="str">
        <f t="shared" si="350"/>
        <v>The Bush DoctorsH&amp;F Partnership PCNHammersmith &amp; FulhamE85055Jan10</v>
      </c>
      <c r="B3055" s="41" t="s">
        <v>311</v>
      </c>
      <c r="C3055" s="41" t="s">
        <v>515</v>
      </c>
      <c r="D3055" s="41" t="s">
        <v>22</v>
      </c>
      <c r="E3055" s="41" t="s">
        <v>312</v>
      </c>
      <c r="F3055" s="41" t="s">
        <v>312</v>
      </c>
      <c r="G3055" s="41" t="s">
        <v>765</v>
      </c>
      <c r="H3055" s="41">
        <v>10</v>
      </c>
      <c r="I3055" s="41">
        <v>10594.9742977365</v>
      </c>
      <c r="J3055" s="41">
        <v>7156</v>
      </c>
      <c r="K3055" s="41">
        <v>25</v>
      </c>
      <c r="L3055" s="41">
        <v>142.40440000000001</v>
      </c>
      <c r="M3055" s="41">
        <v>0.49750000000000005</v>
      </c>
      <c r="N3055" s="41"/>
      <c r="O3055" s="41"/>
      <c r="P3055" s="41"/>
      <c r="Q3055" s="41"/>
      <c r="R3055" s="41">
        <v>11554</v>
      </c>
      <c r="S3055" s="41">
        <v>206.81659999999999</v>
      </c>
      <c r="T3055" s="41"/>
      <c r="U3055" s="41"/>
      <c r="V3055" s="41">
        <v>18735</v>
      </c>
      <c r="W3055" s="41">
        <v>349.71850000000001</v>
      </c>
      <c r="X3055" s="41"/>
      <c r="Y3055" s="41"/>
      <c r="Z3055" s="6">
        <f>0</f>
        <v>0</v>
      </c>
      <c r="AA3055" s="6">
        <f t="shared" si="345"/>
        <v>349.71850000000001</v>
      </c>
      <c r="AB3055" t="e">
        <f>IF(ISBLANK(Table1[[#This Row],[FY2425_Cost]])=TRUE,#N/A,Table1[[#This Row],[FY2425_Cost]])</f>
        <v>#N/A</v>
      </c>
      <c r="AC3055" s="6" t="e">
        <f t="shared" si="346"/>
        <v>#N/A</v>
      </c>
      <c r="AD3055" s="6" t="e">
        <f>SUMIFS($AB$3:AB3055,$B$3:B3055,B3055)</f>
        <v>#N/A</v>
      </c>
      <c r="AE3055" s="6">
        <f t="shared" si="347"/>
        <v>4767.7384339814253</v>
      </c>
      <c r="AF3055" s="6">
        <f t="shared" si="348"/>
        <v>4767.7384339814253</v>
      </c>
      <c r="AG3055" s="6">
        <f>VLOOKUP(Table1[[#This Row],[PracticeCode]],$AP$3:$AS$345,4,FALSE)</f>
        <v>4767.7384339814253</v>
      </c>
      <c r="AH3055" s="27">
        <f t="shared" si="349"/>
        <v>346455.65953598358</v>
      </c>
      <c r="AI3055" s="6" t="e">
        <f t="shared" si="351"/>
        <v>#N/A</v>
      </c>
    </row>
    <row r="3056" spans="1:35" x14ac:dyDescent="0.35">
      <c r="A3056" t="str">
        <f t="shared" si="350"/>
        <v>The Bush DoctorsH&amp;F Partnership PCNHammersmith &amp; FulhamE85055Jul4</v>
      </c>
      <c r="B3056" s="41" t="s">
        <v>311</v>
      </c>
      <c r="C3056" s="41" t="s">
        <v>515</v>
      </c>
      <c r="D3056" s="41" t="s">
        <v>22</v>
      </c>
      <c r="E3056" s="41" t="s">
        <v>312</v>
      </c>
      <c r="F3056" s="41" t="s">
        <v>312</v>
      </c>
      <c r="G3056" s="41" t="s">
        <v>759</v>
      </c>
      <c r="H3056" s="41">
        <v>4</v>
      </c>
      <c r="I3056" s="41">
        <v>10594.9742977365</v>
      </c>
      <c r="J3056" s="41">
        <v>18463</v>
      </c>
      <c r="K3056" s="41">
        <v>32</v>
      </c>
      <c r="L3056" s="41">
        <v>341.56549999999999</v>
      </c>
      <c r="M3056" s="41">
        <v>0.59199999999999997</v>
      </c>
      <c r="N3056" s="41">
        <v>7878</v>
      </c>
      <c r="O3056" s="41">
        <v>153</v>
      </c>
      <c r="P3056" s="41">
        <v>156.7722</v>
      </c>
      <c r="Q3056" s="41">
        <v>3.0447000000000002</v>
      </c>
      <c r="R3056" s="41">
        <v>25854</v>
      </c>
      <c r="S3056" s="41">
        <v>462.78660000000002</v>
      </c>
      <c r="T3056" s="41">
        <v>21192</v>
      </c>
      <c r="U3056" s="41">
        <v>466.22399999999999</v>
      </c>
      <c r="V3056" s="41">
        <v>44349</v>
      </c>
      <c r="W3056" s="41">
        <v>804.94409999999993</v>
      </c>
      <c r="X3056" s="41">
        <v>29223</v>
      </c>
      <c r="Y3056" s="41">
        <v>626.04089999999997</v>
      </c>
      <c r="Z3056" s="6">
        <f>0</f>
        <v>0</v>
      </c>
      <c r="AA3056" s="6">
        <f t="shared" si="345"/>
        <v>804.94409999999993</v>
      </c>
      <c r="AB3056">
        <f>IF(ISBLANK(Table1[[#This Row],[FY2425_Cost]])=TRUE,#N/A,Table1[[#This Row],[FY2425_Cost]])</f>
        <v>626.04089999999997</v>
      </c>
      <c r="AC3056" s="6">
        <f t="shared" si="346"/>
        <v>-178.90319999999997</v>
      </c>
      <c r="AD3056" s="6" t="e">
        <f>SUMIFS($AB$3:AB3056,$B$3:B3056,B3056)</f>
        <v>#N/A</v>
      </c>
      <c r="AE3056" s="6">
        <f t="shared" si="347"/>
        <v>4767.7384339814253</v>
      </c>
      <c r="AF3056" s="6">
        <f t="shared" si="348"/>
        <v>4767.7384339814253</v>
      </c>
      <c r="AG3056" s="6">
        <f>VLOOKUP(Table1[[#This Row],[PracticeCode]],$AP$3:$AS$345,4,FALSE)</f>
        <v>4767.7384339814253</v>
      </c>
      <c r="AH3056" s="27">
        <f t="shared" si="349"/>
        <v>346455.65953598358</v>
      </c>
      <c r="AI3056" s="6" t="e">
        <f t="shared" si="351"/>
        <v>#N/A</v>
      </c>
    </row>
    <row r="3057" spans="1:35" x14ac:dyDescent="0.35">
      <c r="A3057" t="str">
        <f t="shared" si="350"/>
        <v>The Bush DoctorsH&amp;F Partnership PCNHammersmith &amp; FulhamE85055Jun3</v>
      </c>
      <c r="B3057" s="41" t="s">
        <v>311</v>
      </c>
      <c r="C3057" s="41" t="s">
        <v>515</v>
      </c>
      <c r="D3057" s="41" t="s">
        <v>22</v>
      </c>
      <c r="E3057" s="41" t="s">
        <v>312</v>
      </c>
      <c r="F3057" s="41" t="s">
        <v>312</v>
      </c>
      <c r="G3057" s="41" t="s">
        <v>758</v>
      </c>
      <c r="H3057" s="41">
        <v>3</v>
      </c>
      <c r="I3057" s="41">
        <v>10594.9742977365</v>
      </c>
      <c r="J3057" s="41">
        <v>17671</v>
      </c>
      <c r="K3057" s="41">
        <v>0</v>
      </c>
      <c r="L3057" s="41">
        <v>326.9135</v>
      </c>
      <c r="M3057" s="41">
        <v>0</v>
      </c>
      <c r="N3057" s="41">
        <v>6669</v>
      </c>
      <c r="O3057" s="41">
        <v>48</v>
      </c>
      <c r="P3057" s="41">
        <v>132.7131</v>
      </c>
      <c r="Q3057" s="41">
        <v>0.95520000000000005</v>
      </c>
      <c r="R3057" s="41">
        <v>20146</v>
      </c>
      <c r="S3057" s="41">
        <v>360.61340000000001</v>
      </c>
      <c r="T3057" s="41">
        <v>3974</v>
      </c>
      <c r="U3057" s="41">
        <v>87.427999999999997</v>
      </c>
      <c r="V3057" s="41">
        <v>37817</v>
      </c>
      <c r="W3057" s="41">
        <v>687.52690000000007</v>
      </c>
      <c r="X3057" s="41">
        <v>10691</v>
      </c>
      <c r="Y3057" s="41">
        <v>221.09629999999999</v>
      </c>
      <c r="Z3057" s="6">
        <f>0</f>
        <v>0</v>
      </c>
      <c r="AA3057" s="6">
        <f t="shared" si="345"/>
        <v>687.52690000000007</v>
      </c>
      <c r="AB3057">
        <f>IF(ISBLANK(Table1[[#This Row],[FY2425_Cost]])=TRUE,#N/A,Table1[[#This Row],[FY2425_Cost]])</f>
        <v>221.09629999999999</v>
      </c>
      <c r="AC3057" s="6">
        <f t="shared" si="346"/>
        <v>-466.43060000000008</v>
      </c>
      <c r="AD3057" s="6" t="e">
        <f>SUMIFS($AB$3:AB3057,$B$3:B3057,B3057)</f>
        <v>#N/A</v>
      </c>
      <c r="AE3057" s="6">
        <f t="shared" si="347"/>
        <v>4767.7384339814253</v>
      </c>
      <c r="AF3057" s="6">
        <f t="shared" si="348"/>
        <v>4767.7384339814253</v>
      </c>
      <c r="AG3057" s="6">
        <f>VLOOKUP(Table1[[#This Row],[PracticeCode]],$AP$3:$AS$345,4,FALSE)</f>
        <v>4767.7384339814253</v>
      </c>
      <c r="AH3057" s="27">
        <f t="shared" si="349"/>
        <v>346455.65953598358</v>
      </c>
      <c r="AI3057" s="6" t="e">
        <f t="shared" si="351"/>
        <v>#N/A</v>
      </c>
    </row>
    <row r="3058" spans="1:35" x14ac:dyDescent="0.35">
      <c r="A3058" t="str">
        <f t="shared" si="350"/>
        <v>The Bush DoctorsH&amp;F Partnership PCNHammersmith &amp; FulhamE85055Mar12</v>
      </c>
      <c r="B3058" s="41" t="s">
        <v>311</v>
      </c>
      <c r="C3058" s="41" t="s">
        <v>515</v>
      </c>
      <c r="D3058" s="41" t="s">
        <v>22</v>
      </c>
      <c r="E3058" s="41" t="s">
        <v>312</v>
      </c>
      <c r="F3058" s="41" t="s">
        <v>312</v>
      </c>
      <c r="G3058" s="41" t="s">
        <v>767</v>
      </c>
      <c r="H3058" s="41">
        <v>12</v>
      </c>
      <c r="I3058" s="41">
        <v>10594.9742977365</v>
      </c>
      <c r="J3058" s="41">
        <v>14104</v>
      </c>
      <c r="K3058" s="41">
        <v>15</v>
      </c>
      <c r="L3058" s="41">
        <v>280.6696</v>
      </c>
      <c r="M3058" s="41">
        <v>0.29849999999999999</v>
      </c>
      <c r="N3058" s="41"/>
      <c r="O3058" s="41"/>
      <c r="P3058" s="41"/>
      <c r="Q3058" s="41"/>
      <c r="R3058" s="41">
        <v>12891</v>
      </c>
      <c r="S3058" s="41">
        <v>230.74889999999999</v>
      </c>
      <c r="T3058" s="41"/>
      <c r="U3058" s="41"/>
      <c r="V3058" s="41">
        <v>27010</v>
      </c>
      <c r="W3058" s="41">
        <v>511.71699999999998</v>
      </c>
      <c r="X3058" s="41"/>
      <c r="Y3058" s="41"/>
      <c r="Z3058" s="6">
        <f>0</f>
        <v>0</v>
      </c>
      <c r="AA3058" s="6">
        <f t="shared" si="345"/>
        <v>511.71699999999998</v>
      </c>
      <c r="AB3058" t="e">
        <f>IF(ISBLANK(Table1[[#This Row],[FY2425_Cost]])=TRUE,#N/A,Table1[[#This Row],[FY2425_Cost]])</f>
        <v>#N/A</v>
      </c>
      <c r="AC3058" s="6" t="e">
        <f t="shared" si="346"/>
        <v>#N/A</v>
      </c>
      <c r="AD3058" s="6" t="e">
        <f>SUMIFS($AB$3:AB3058,$B$3:B3058,B3058)</f>
        <v>#N/A</v>
      </c>
      <c r="AE3058" s="6">
        <f t="shared" si="347"/>
        <v>4767.7384339814253</v>
      </c>
      <c r="AF3058" s="6">
        <f t="shared" si="348"/>
        <v>4767.7384339814253</v>
      </c>
      <c r="AG3058" s="6">
        <f>VLOOKUP(Table1[[#This Row],[PracticeCode]],$AP$3:$AS$345,4,FALSE)</f>
        <v>4767.7384339814253</v>
      </c>
      <c r="AH3058" s="27">
        <f t="shared" si="349"/>
        <v>346455.65953598358</v>
      </c>
      <c r="AI3058" s="6" t="e">
        <f t="shared" si="351"/>
        <v>#N/A</v>
      </c>
    </row>
    <row r="3059" spans="1:35" x14ac:dyDescent="0.35">
      <c r="A3059" t="str">
        <f t="shared" si="350"/>
        <v>The Bush DoctorsH&amp;F Partnership PCNHammersmith &amp; FulhamE85055May2</v>
      </c>
      <c r="B3059" s="41" t="s">
        <v>311</v>
      </c>
      <c r="C3059" s="41" t="s">
        <v>515</v>
      </c>
      <c r="D3059" s="41" t="s">
        <v>22</v>
      </c>
      <c r="E3059" s="41" t="s">
        <v>312</v>
      </c>
      <c r="F3059" s="41" t="s">
        <v>312</v>
      </c>
      <c r="G3059" s="41" t="s">
        <v>757</v>
      </c>
      <c r="H3059" s="41">
        <v>2</v>
      </c>
      <c r="I3059" s="41">
        <v>10594.9742977365</v>
      </c>
      <c r="J3059" s="41">
        <v>25755</v>
      </c>
      <c r="K3059" s="41">
        <v>2</v>
      </c>
      <c r="L3059" s="41">
        <v>476.46749999999997</v>
      </c>
      <c r="M3059" s="41">
        <v>3.6999999999999998E-2</v>
      </c>
      <c r="N3059" s="41">
        <v>15130</v>
      </c>
      <c r="O3059" s="41">
        <v>59</v>
      </c>
      <c r="P3059" s="41">
        <v>301.08699999999999</v>
      </c>
      <c r="Q3059" s="41">
        <v>1.1741000000000001</v>
      </c>
      <c r="R3059" s="41">
        <v>22698</v>
      </c>
      <c r="S3059" s="41">
        <v>406.29419999999999</v>
      </c>
      <c r="T3059" s="41">
        <v>12829</v>
      </c>
      <c r="U3059" s="41">
        <v>282.238</v>
      </c>
      <c r="V3059" s="41">
        <v>48455</v>
      </c>
      <c r="W3059" s="41">
        <v>882.79869999999994</v>
      </c>
      <c r="X3059" s="41">
        <v>28018</v>
      </c>
      <c r="Y3059" s="41">
        <v>584.4991</v>
      </c>
      <c r="Z3059" s="6">
        <f>0</f>
        <v>0</v>
      </c>
      <c r="AA3059" s="6">
        <f t="shared" si="345"/>
        <v>882.79869999999994</v>
      </c>
      <c r="AB3059">
        <f>IF(ISBLANK(Table1[[#This Row],[FY2425_Cost]])=TRUE,#N/A,Table1[[#This Row],[FY2425_Cost]])</f>
        <v>584.4991</v>
      </c>
      <c r="AC3059" s="6">
        <f t="shared" si="346"/>
        <v>-298.29959999999994</v>
      </c>
      <c r="AD3059" s="6" t="e">
        <f>SUMIFS($AB$3:AB3059,$B$3:B3059,B3059)</f>
        <v>#N/A</v>
      </c>
      <c r="AE3059" s="6">
        <f t="shared" si="347"/>
        <v>4767.7384339814253</v>
      </c>
      <c r="AF3059" s="6">
        <f t="shared" si="348"/>
        <v>4767.7384339814253</v>
      </c>
      <c r="AG3059" s="6">
        <f>VLOOKUP(Table1[[#This Row],[PracticeCode]],$AP$3:$AS$345,4,FALSE)</f>
        <v>4767.7384339814253</v>
      </c>
      <c r="AH3059" s="27">
        <f t="shared" si="349"/>
        <v>346455.65953598358</v>
      </c>
      <c r="AI3059" s="6" t="e">
        <f t="shared" si="351"/>
        <v>#N/A</v>
      </c>
    </row>
    <row r="3060" spans="1:35" x14ac:dyDescent="0.35">
      <c r="A3060" t="str">
        <f t="shared" si="350"/>
        <v>The Bush DoctorsH&amp;F Partnership PCNHammersmith &amp; FulhamE85055Nov8</v>
      </c>
      <c r="B3060" s="41" t="s">
        <v>311</v>
      </c>
      <c r="C3060" s="41" t="s">
        <v>515</v>
      </c>
      <c r="D3060" s="41" t="s">
        <v>22</v>
      </c>
      <c r="E3060" s="41" t="s">
        <v>312</v>
      </c>
      <c r="F3060" s="41" t="s">
        <v>312</v>
      </c>
      <c r="G3060" s="41" t="s">
        <v>763</v>
      </c>
      <c r="H3060" s="41">
        <v>8</v>
      </c>
      <c r="I3060" s="41">
        <v>10594.9742977365</v>
      </c>
      <c r="J3060" s="41">
        <v>19415</v>
      </c>
      <c r="K3060" s="41">
        <v>7</v>
      </c>
      <c r="L3060" s="41">
        <v>386.35849999999999</v>
      </c>
      <c r="M3060" s="41">
        <v>0.13930000000000001</v>
      </c>
      <c r="N3060" s="41"/>
      <c r="O3060" s="41"/>
      <c r="P3060" s="41"/>
      <c r="Q3060" s="41"/>
      <c r="R3060" s="41">
        <v>20326</v>
      </c>
      <c r="S3060" s="41">
        <v>363.83539999999999</v>
      </c>
      <c r="T3060" s="41"/>
      <c r="U3060" s="41"/>
      <c r="V3060" s="41">
        <v>39748</v>
      </c>
      <c r="W3060" s="41">
        <v>750.33320000000003</v>
      </c>
      <c r="X3060" s="41"/>
      <c r="Y3060" s="41"/>
      <c r="Z3060" s="6">
        <f>0</f>
        <v>0</v>
      </c>
      <c r="AA3060" s="6">
        <f t="shared" si="345"/>
        <v>750.33320000000003</v>
      </c>
      <c r="AB3060" t="e">
        <f>IF(ISBLANK(Table1[[#This Row],[FY2425_Cost]])=TRUE,#N/A,Table1[[#This Row],[FY2425_Cost]])</f>
        <v>#N/A</v>
      </c>
      <c r="AC3060" s="6" t="e">
        <f t="shared" si="346"/>
        <v>#N/A</v>
      </c>
      <c r="AD3060" s="6" t="e">
        <f>SUMIFS($AB$3:AB3060,$B$3:B3060,B3060)</f>
        <v>#N/A</v>
      </c>
      <c r="AE3060" s="6">
        <f t="shared" si="347"/>
        <v>4767.7384339814253</v>
      </c>
      <c r="AF3060" s="6">
        <f t="shared" si="348"/>
        <v>4767.7384339814253</v>
      </c>
      <c r="AG3060" s="6">
        <f>VLOOKUP(Table1[[#This Row],[PracticeCode]],$AP$3:$AS$345,4,FALSE)</f>
        <v>4767.7384339814253</v>
      </c>
      <c r="AH3060" s="27">
        <f t="shared" si="349"/>
        <v>346455.65953598358</v>
      </c>
      <c r="AI3060" s="6" t="e">
        <f t="shared" si="351"/>
        <v>#N/A</v>
      </c>
    </row>
    <row r="3061" spans="1:35" x14ac:dyDescent="0.35">
      <c r="A3061" t="str">
        <f t="shared" si="350"/>
        <v>The Bush DoctorsH&amp;F Partnership PCNHammersmith &amp; FulhamE85055Oct7</v>
      </c>
      <c r="B3061" s="41" t="s">
        <v>311</v>
      </c>
      <c r="C3061" s="41" t="s">
        <v>515</v>
      </c>
      <c r="D3061" s="41" t="s">
        <v>22</v>
      </c>
      <c r="E3061" s="41" t="s">
        <v>312</v>
      </c>
      <c r="F3061" s="41" t="s">
        <v>312</v>
      </c>
      <c r="G3061" s="41" t="s">
        <v>762</v>
      </c>
      <c r="H3061" s="41">
        <v>7</v>
      </c>
      <c r="I3061" s="41">
        <v>10594.9742977365</v>
      </c>
      <c r="J3061" s="41">
        <v>10970</v>
      </c>
      <c r="K3061" s="41">
        <v>5</v>
      </c>
      <c r="L3061" s="41">
        <v>218.303</v>
      </c>
      <c r="M3061" s="41">
        <v>9.9500000000000005E-2</v>
      </c>
      <c r="N3061" s="41">
        <v>0</v>
      </c>
      <c r="O3061" s="41">
        <v>134</v>
      </c>
      <c r="P3061" s="41">
        <v>0</v>
      </c>
      <c r="Q3061" s="41">
        <v>3.0149999999999997</v>
      </c>
      <c r="R3061" s="41">
        <v>32160</v>
      </c>
      <c r="S3061" s="41">
        <v>575.66399999999999</v>
      </c>
      <c r="T3061" s="41">
        <v>33136</v>
      </c>
      <c r="U3061" s="41">
        <v>728.99199999999996</v>
      </c>
      <c r="V3061" s="41">
        <v>43135</v>
      </c>
      <c r="W3061" s="41">
        <v>794.06650000000002</v>
      </c>
      <c r="X3061" s="41">
        <v>33270</v>
      </c>
      <c r="Y3061" s="41">
        <v>732.00699999999995</v>
      </c>
      <c r="Z3061" s="6">
        <f>0</f>
        <v>0</v>
      </c>
      <c r="AA3061" s="6">
        <f t="shared" si="345"/>
        <v>794.06650000000002</v>
      </c>
      <c r="AB3061">
        <f>IF(ISBLANK(Table1[[#This Row],[FY2425_Cost]])=TRUE,#N/A,Table1[[#This Row],[FY2425_Cost]])</f>
        <v>732.00699999999995</v>
      </c>
      <c r="AC3061" s="6">
        <f t="shared" si="346"/>
        <v>-62.059500000000071</v>
      </c>
      <c r="AD3061" s="6" t="e">
        <f>SUMIFS($AB$3:AB3061,$B$3:B3061,B3061)</f>
        <v>#N/A</v>
      </c>
      <c r="AE3061" s="6">
        <f t="shared" si="347"/>
        <v>4767.7384339814253</v>
      </c>
      <c r="AF3061" s="6">
        <f t="shared" si="348"/>
        <v>4767.7384339814253</v>
      </c>
      <c r="AG3061" s="6">
        <f>VLOOKUP(Table1[[#This Row],[PracticeCode]],$AP$3:$AS$345,4,FALSE)</f>
        <v>4767.7384339814253</v>
      </c>
      <c r="AH3061" s="27">
        <f t="shared" si="349"/>
        <v>346455.65953598358</v>
      </c>
      <c r="AI3061" s="6" t="e">
        <f t="shared" si="351"/>
        <v>#N/A</v>
      </c>
    </row>
    <row r="3062" spans="1:35" x14ac:dyDescent="0.35">
      <c r="A3062" t="str">
        <f t="shared" si="350"/>
        <v>The Bush DoctorsH&amp;F Partnership PCNHammersmith &amp; FulhamE85055Sep6</v>
      </c>
      <c r="B3062" s="41" t="s">
        <v>311</v>
      </c>
      <c r="C3062" s="41" t="s">
        <v>515</v>
      </c>
      <c r="D3062" s="41" t="s">
        <v>22</v>
      </c>
      <c r="E3062" s="41" t="s">
        <v>312</v>
      </c>
      <c r="F3062" s="41" t="s">
        <v>312</v>
      </c>
      <c r="G3062" s="41" t="s">
        <v>761</v>
      </c>
      <c r="H3062" s="41">
        <v>6</v>
      </c>
      <c r="I3062" s="41">
        <v>10594.9742977365</v>
      </c>
      <c r="J3062" s="41">
        <v>12384</v>
      </c>
      <c r="K3062" s="41">
        <v>5</v>
      </c>
      <c r="L3062" s="41">
        <v>246.44160000000002</v>
      </c>
      <c r="M3062" s="41">
        <v>9.9500000000000005E-2</v>
      </c>
      <c r="N3062" s="41">
        <v>9284</v>
      </c>
      <c r="O3062" s="41">
        <v>145</v>
      </c>
      <c r="P3062" s="41">
        <v>208.89</v>
      </c>
      <c r="Q3062" s="41">
        <v>3.2624999999999997</v>
      </c>
      <c r="R3062" s="41">
        <v>23763</v>
      </c>
      <c r="S3062" s="41">
        <v>425.35770000000002</v>
      </c>
      <c r="T3062" s="41">
        <v>24561</v>
      </c>
      <c r="U3062" s="41">
        <v>540.34199999999998</v>
      </c>
      <c r="V3062" s="41">
        <v>36152</v>
      </c>
      <c r="W3062" s="41">
        <v>671.89880000000005</v>
      </c>
      <c r="X3062" s="41">
        <v>33990</v>
      </c>
      <c r="Y3062" s="41">
        <v>752.49450000000002</v>
      </c>
      <c r="Z3062" s="6">
        <f>0</f>
        <v>0</v>
      </c>
      <c r="AA3062" s="6">
        <f t="shared" si="345"/>
        <v>671.89880000000005</v>
      </c>
      <c r="AB3062">
        <f>IF(ISBLANK(Table1[[#This Row],[FY2425_Cost]])=TRUE,#N/A,Table1[[#This Row],[FY2425_Cost]])</f>
        <v>752.49450000000002</v>
      </c>
      <c r="AC3062" s="6">
        <f t="shared" si="346"/>
        <v>80.595699999999965</v>
      </c>
      <c r="AD3062" s="6" t="e">
        <f>SUMIFS($AB$3:AB3062,$B$3:B3062,B3062)</f>
        <v>#N/A</v>
      </c>
      <c r="AE3062" s="6">
        <f t="shared" si="347"/>
        <v>4767.7384339814253</v>
      </c>
      <c r="AF3062" s="6">
        <f t="shared" si="348"/>
        <v>4767.7384339814253</v>
      </c>
      <c r="AG3062" s="6">
        <f>VLOOKUP(Table1[[#This Row],[PracticeCode]],$AP$3:$AS$345,4,FALSE)</f>
        <v>4767.7384339814253</v>
      </c>
      <c r="AH3062" s="27">
        <f t="shared" si="349"/>
        <v>346455.65953598358</v>
      </c>
      <c r="AI3062" s="6" t="e">
        <f t="shared" si="351"/>
        <v>#N/A</v>
      </c>
    </row>
    <row r="3063" spans="1:35" x14ac:dyDescent="0.35">
      <c r="A3063" t="str">
        <f t="shared" si="350"/>
        <v>THE CEDAR BROOK PRACTICEHH CollaborativeHillingdonE86029Apr1</v>
      </c>
      <c r="B3063" s="41" t="s">
        <v>576</v>
      </c>
      <c r="C3063" s="41" t="s">
        <v>439</v>
      </c>
      <c r="D3063" s="41" t="s">
        <v>8</v>
      </c>
      <c r="E3063" s="41" t="s">
        <v>60</v>
      </c>
      <c r="F3063" s="41" t="s">
        <v>60</v>
      </c>
      <c r="G3063" s="41" t="s">
        <v>756</v>
      </c>
      <c r="H3063" s="41">
        <v>1</v>
      </c>
      <c r="I3063" s="41">
        <v>10025.5669862344</v>
      </c>
      <c r="J3063" s="41">
        <v>15819</v>
      </c>
      <c r="K3063" s="41">
        <v>417</v>
      </c>
      <c r="L3063" s="41">
        <v>292.6515</v>
      </c>
      <c r="M3063" s="41">
        <v>7.7144999999999992</v>
      </c>
      <c r="N3063" s="41">
        <v>37090</v>
      </c>
      <c r="O3063" s="41">
        <v>1707</v>
      </c>
      <c r="P3063" s="41">
        <v>738.09100000000001</v>
      </c>
      <c r="Q3063" s="41">
        <v>33.969300000000004</v>
      </c>
      <c r="R3063" s="41">
        <v>0</v>
      </c>
      <c r="S3063" s="41">
        <v>0</v>
      </c>
      <c r="T3063" s="41">
        <v>0</v>
      </c>
      <c r="U3063" s="41">
        <v>0</v>
      </c>
      <c r="V3063" s="41">
        <v>16236</v>
      </c>
      <c r="W3063" s="41">
        <v>300.36599999999999</v>
      </c>
      <c r="X3063" s="41">
        <v>38797</v>
      </c>
      <c r="Y3063" s="41">
        <v>772.06029999999998</v>
      </c>
      <c r="Z3063" s="6">
        <f>0</f>
        <v>0</v>
      </c>
      <c r="AA3063" s="6">
        <f t="shared" ref="AA3063:AA3126" si="352">IFERROR(W3063*1,#N/A)</f>
        <v>300.36599999999999</v>
      </c>
      <c r="AB3063">
        <f>IF(ISBLANK(Table1[[#This Row],[FY2425_Cost]])=TRUE,#N/A,Table1[[#This Row],[FY2425_Cost]])</f>
        <v>772.06029999999998</v>
      </c>
      <c r="AC3063" s="6">
        <f t="shared" ref="AC3063:AC3126" si="353">AB3063-AA3063</f>
        <v>471.6943</v>
      </c>
      <c r="AD3063" s="6">
        <f>SUMIFS($AB$3:AB3063,$B$3:B3063,B3063)</f>
        <v>772.06029999999998</v>
      </c>
      <c r="AE3063" s="6">
        <f t="shared" ref="AE3063:AE3126" si="354">IFERROR(I3063*$AE$1,#N/A)</f>
        <v>4511.5051438054807</v>
      </c>
      <c r="AF3063" s="6">
        <f t="shared" ref="AF3063:AF3126" si="355">AE3063+Z3063</f>
        <v>4511.5051438054807</v>
      </c>
      <c r="AG3063" s="6">
        <f>VLOOKUP(Table1[[#This Row],[PracticeCode]],$AP$3:$AS$345,4,FALSE)</f>
        <v>4511.5051438054807</v>
      </c>
      <c r="AH3063" s="27">
        <f t="shared" ref="AH3063:AH3126" si="356">IFERROR(I3063*$AH$1,#N/A)</f>
        <v>327836.04044986493</v>
      </c>
      <c r="AI3063" s="6">
        <f t="shared" si="351"/>
        <v>0</v>
      </c>
    </row>
    <row r="3064" spans="1:35" x14ac:dyDescent="0.35">
      <c r="A3064" t="str">
        <f t="shared" si="350"/>
        <v>THE CEDAR BROOK PRACTICEHH CollaborativeHillingdonE86029Aug5</v>
      </c>
      <c r="B3064" s="41" t="s">
        <v>576</v>
      </c>
      <c r="C3064" s="41" t="s">
        <v>439</v>
      </c>
      <c r="D3064" s="41" t="s">
        <v>8</v>
      </c>
      <c r="E3064" s="41" t="s">
        <v>60</v>
      </c>
      <c r="F3064" s="41" t="s">
        <v>60</v>
      </c>
      <c r="G3064" s="41" t="s">
        <v>760</v>
      </c>
      <c r="H3064" s="41">
        <v>5</v>
      </c>
      <c r="I3064" s="41">
        <v>10025.5669862344</v>
      </c>
      <c r="J3064" s="41">
        <v>10670</v>
      </c>
      <c r="K3064" s="41">
        <v>1782</v>
      </c>
      <c r="L3064" s="41">
        <v>197.39499999999998</v>
      </c>
      <c r="M3064" s="41">
        <v>32.966999999999999</v>
      </c>
      <c r="N3064" s="41">
        <v>16986</v>
      </c>
      <c r="O3064" s="41">
        <v>1864</v>
      </c>
      <c r="P3064" s="41">
        <v>338.02140000000003</v>
      </c>
      <c r="Q3064" s="41">
        <v>37.093600000000002</v>
      </c>
      <c r="R3064" s="41">
        <v>1230</v>
      </c>
      <c r="S3064" s="41">
        <v>22.016999999999999</v>
      </c>
      <c r="T3064" s="41">
        <v>0</v>
      </c>
      <c r="U3064" s="41">
        <v>0</v>
      </c>
      <c r="V3064" s="41">
        <v>13682</v>
      </c>
      <c r="W3064" s="41">
        <v>252.37899999999996</v>
      </c>
      <c r="X3064" s="41">
        <v>18850</v>
      </c>
      <c r="Y3064" s="41">
        <v>375.11500000000001</v>
      </c>
      <c r="Z3064" s="6">
        <f>0</f>
        <v>0</v>
      </c>
      <c r="AA3064" s="6">
        <f t="shared" si="352"/>
        <v>252.37899999999996</v>
      </c>
      <c r="AB3064">
        <f>IF(ISBLANK(Table1[[#This Row],[FY2425_Cost]])=TRUE,#N/A,Table1[[#This Row],[FY2425_Cost]])</f>
        <v>375.11500000000001</v>
      </c>
      <c r="AC3064" s="6">
        <f t="shared" si="353"/>
        <v>122.73600000000005</v>
      </c>
      <c r="AD3064" s="6">
        <f>SUMIFS($AB$3:AB3064,$B$3:B3064,B3064)</f>
        <v>1147.1752999999999</v>
      </c>
      <c r="AE3064" s="6">
        <f t="shared" si="354"/>
        <v>4511.5051438054807</v>
      </c>
      <c r="AF3064" s="6">
        <f t="shared" si="355"/>
        <v>4511.5051438054807</v>
      </c>
      <c r="AG3064" s="6">
        <f>VLOOKUP(Table1[[#This Row],[PracticeCode]],$AP$3:$AS$345,4,FALSE)</f>
        <v>4511.5051438054807</v>
      </c>
      <c r="AH3064" s="27">
        <f t="shared" si="356"/>
        <v>327836.04044986493</v>
      </c>
      <c r="AI3064" s="6">
        <f t="shared" si="351"/>
        <v>0</v>
      </c>
    </row>
    <row r="3065" spans="1:35" x14ac:dyDescent="0.35">
      <c r="A3065" t="str">
        <f t="shared" si="350"/>
        <v>THE CEDAR BROOK PRACTICEHH CollaborativeHillingdonE86029Dec9</v>
      </c>
      <c r="B3065" s="41" t="s">
        <v>576</v>
      </c>
      <c r="C3065" s="41" t="s">
        <v>439</v>
      </c>
      <c r="D3065" s="41" t="s">
        <v>8</v>
      </c>
      <c r="E3065" s="41" t="s">
        <v>60</v>
      </c>
      <c r="F3065" s="41" t="s">
        <v>60</v>
      </c>
      <c r="G3065" s="41" t="s">
        <v>764</v>
      </c>
      <c r="H3065" s="41">
        <v>9</v>
      </c>
      <c r="I3065" s="41">
        <v>10025.5669862344</v>
      </c>
      <c r="J3065" s="41">
        <v>16830</v>
      </c>
      <c r="K3065" s="41">
        <v>3230</v>
      </c>
      <c r="L3065" s="41">
        <v>334.91700000000003</v>
      </c>
      <c r="M3065" s="41">
        <v>64.277000000000001</v>
      </c>
      <c r="N3065" s="41"/>
      <c r="O3065" s="41"/>
      <c r="P3065" s="41"/>
      <c r="Q3065" s="41"/>
      <c r="R3065" s="41">
        <v>0</v>
      </c>
      <c r="S3065" s="41">
        <v>0</v>
      </c>
      <c r="T3065" s="41"/>
      <c r="U3065" s="41"/>
      <c r="V3065" s="41">
        <v>20060</v>
      </c>
      <c r="W3065" s="41">
        <v>399.19400000000002</v>
      </c>
      <c r="X3065" s="41"/>
      <c r="Y3065" s="41"/>
      <c r="Z3065" s="6">
        <f>0</f>
        <v>0</v>
      </c>
      <c r="AA3065" s="6">
        <f t="shared" si="352"/>
        <v>399.19400000000002</v>
      </c>
      <c r="AB3065" t="e">
        <f>IF(ISBLANK(Table1[[#This Row],[FY2425_Cost]])=TRUE,#N/A,Table1[[#This Row],[FY2425_Cost]])</f>
        <v>#N/A</v>
      </c>
      <c r="AC3065" s="6" t="e">
        <f t="shared" si="353"/>
        <v>#N/A</v>
      </c>
      <c r="AD3065" s="6" t="e">
        <f>SUMIFS($AB$3:AB3065,$B$3:B3065,B3065)</f>
        <v>#N/A</v>
      </c>
      <c r="AE3065" s="6">
        <f t="shared" si="354"/>
        <v>4511.5051438054807</v>
      </c>
      <c r="AF3065" s="6">
        <f t="shared" si="355"/>
        <v>4511.5051438054807</v>
      </c>
      <c r="AG3065" s="6">
        <f>VLOOKUP(Table1[[#This Row],[PracticeCode]],$AP$3:$AS$345,4,FALSE)</f>
        <v>4511.5051438054807</v>
      </c>
      <c r="AH3065" s="27">
        <f t="shared" si="356"/>
        <v>327836.04044986493</v>
      </c>
      <c r="AI3065" s="6" t="e">
        <f t="shared" si="351"/>
        <v>#N/A</v>
      </c>
    </row>
    <row r="3066" spans="1:35" x14ac:dyDescent="0.35">
      <c r="A3066" t="str">
        <f t="shared" si="350"/>
        <v>THE CEDAR BROOK PRACTICEHH CollaborativeHillingdonE86029Feb11</v>
      </c>
      <c r="B3066" s="41" t="s">
        <v>576</v>
      </c>
      <c r="C3066" s="41" t="s">
        <v>439</v>
      </c>
      <c r="D3066" s="41" t="s">
        <v>8</v>
      </c>
      <c r="E3066" s="41" t="s">
        <v>60</v>
      </c>
      <c r="F3066" s="41" t="s">
        <v>60</v>
      </c>
      <c r="G3066" s="41" t="s">
        <v>766</v>
      </c>
      <c r="H3066" s="41">
        <v>11</v>
      </c>
      <c r="I3066" s="41">
        <v>10025.5669862344</v>
      </c>
      <c r="J3066" s="41">
        <v>27699</v>
      </c>
      <c r="K3066" s="41">
        <v>2311</v>
      </c>
      <c r="L3066" s="41">
        <v>551.21010000000001</v>
      </c>
      <c r="M3066" s="41">
        <v>45.988900000000001</v>
      </c>
      <c r="N3066" s="41"/>
      <c r="O3066" s="41"/>
      <c r="P3066" s="41"/>
      <c r="Q3066" s="41"/>
      <c r="R3066" s="41">
        <v>0</v>
      </c>
      <c r="S3066" s="41">
        <v>0</v>
      </c>
      <c r="T3066" s="41"/>
      <c r="U3066" s="41"/>
      <c r="V3066" s="41">
        <v>30010</v>
      </c>
      <c r="W3066" s="41">
        <v>597.19900000000007</v>
      </c>
      <c r="X3066" s="41"/>
      <c r="Y3066" s="41"/>
      <c r="Z3066" s="6">
        <f>0</f>
        <v>0</v>
      </c>
      <c r="AA3066" s="6">
        <f t="shared" si="352"/>
        <v>597.19900000000007</v>
      </c>
      <c r="AB3066" t="e">
        <f>IF(ISBLANK(Table1[[#This Row],[FY2425_Cost]])=TRUE,#N/A,Table1[[#This Row],[FY2425_Cost]])</f>
        <v>#N/A</v>
      </c>
      <c r="AC3066" s="6" t="e">
        <f t="shared" si="353"/>
        <v>#N/A</v>
      </c>
      <c r="AD3066" s="6" t="e">
        <f>SUMIFS($AB$3:AB3066,$B$3:B3066,B3066)</f>
        <v>#N/A</v>
      </c>
      <c r="AE3066" s="6">
        <f t="shared" si="354"/>
        <v>4511.5051438054807</v>
      </c>
      <c r="AF3066" s="6">
        <f t="shared" si="355"/>
        <v>4511.5051438054807</v>
      </c>
      <c r="AG3066" s="6">
        <f>VLOOKUP(Table1[[#This Row],[PracticeCode]],$AP$3:$AS$345,4,FALSE)</f>
        <v>4511.5051438054807</v>
      </c>
      <c r="AH3066" s="27">
        <f t="shared" si="356"/>
        <v>327836.04044986493</v>
      </c>
      <c r="AI3066" s="6" t="e">
        <f t="shared" si="351"/>
        <v>#N/A</v>
      </c>
    </row>
    <row r="3067" spans="1:35" x14ac:dyDescent="0.35">
      <c r="A3067" t="str">
        <f t="shared" si="350"/>
        <v>THE CEDAR BROOK PRACTICEHH CollaborativeHillingdonE86029Jan10</v>
      </c>
      <c r="B3067" s="41" t="s">
        <v>576</v>
      </c>
      <c r="C3067" s="41" t="s">
        <v>439</v>
      </c>
      <c r="D3067" s="41" t="s">
        <v>8</v>
      </c>
      <c r="E3067" s="41" t="s">
        <v>60</v>
      </c>
      <c r="F3067" s="41" t="s">
        <v>60</v>
      </c>
      <c r="G3067" s="41" t="s">
        <v>765</v>
      </c>
      <c r="H3067" s="41">
        <v>10</v>
      </c>
      <c r="I3067" s="41">
        <v>10025.5669862344</v>
      </c>
      <c r="J3067" s="41">
        <v>25005</v>
      </c>
      <c r="K3067" s="41">
        <v>6036</v>
      </c>
      <c r="L3067" s="41">
        <v>497.59950000000003</v>
      </c>
      <c r="M3067" s="41">
        <v>120.11640000000001</v>
      </c>
      <c r="N3067" s="41"/>
      <c r="O3067" s="41"/>
      <c r="P3067" s="41"/>
      <c r="Q3067" s="41"/>
      <c r="R3067" s="41">
        <v>0</v>
      </c>
      <c r="S3067" s="41">
        <v>0</v>
      </c>
      <c r="T3067" s="41"/>
      <c r="U3067" s="41"/>
      <c r="V3067" s="41">
        <v>31041</v>
      </c>
      <c r="W3067" s="41">
        <v>617.71590000000003</v>
      </c>
      <c r="X3067" s="41"/>
      <c r="Y3067" s="41"/>
      <c r="Z3067" s="6">
        <f>0</f>
        <v>0</v>
      </c>
      <c r="AA3067" s="6">
        <f t="shared" si="352"/>
        <v>617.71590000000003</v>
      </c>
      <c r="AB3067" t="e">
        <f>IF(ISBLANK(Table1[[#This Row],[FY2425_Cost]])=TRUE,#N/A,Table1[[#This Row],[FY2425_Cost]])</f>
        <v>#N/A</v>
      </c>
      <c r="AC3067" s="6" t="e">
        <f t="shared" si="353"/>
        <v>#N/A</v>
      </c>
      <c r="AD3067" s="6" t="e">
        <f>SUMIFS($AB$3:AB3067,$B$3:B3067,B3067)</f>
        <v>#N/A</v>
      </c>
      <c r="AE3067" s="6">
        <f t="shared" si="354"/>
        <v>4511.5051438054807</v>
      </c>
      <c r="AF3067" s="6">
        <f t="shared" si="355"/>
        <v>4511.5051438054807</v>
      </c>
      <c r="AG3067" s="6">
        <f>VLOOKUP(Table1[[#This Row],[PracticeCode]],$AP$3:$AS$345,4,FALSE)</f>
        <v>4511.5051438054807</v>
      </c>
      <c r="AH3067" s="27">
        <f t="shared" si="356"/>
        <v>327836.04044986493</v>
      </c>
      <c r="AI3067" s="6" t="e">
        <f t="shared" si="351"/>
        <v>#N/A</v>
      </c>
    </row>
    <row r="3068" spans="1:35" x14ac:dyDescent="0.35">
      <c r="A3068" t="str">
        <f t="shared" si="350"/>
        <v>THE CEDAR BROOK PRACTICEHH CollaborativeHillingdonE86029Jul4</v>
      </c>
      <c r="B3068" s="41" t="s">
        <v>576</v>
      </c>
      <c r="C3068" s="41" t="s">
        <v>439</v>
      </c>
      <c r="D3068" s="41" t="s">
        <v>8</v>
      </c>
      <c r="E3068" s="41" t="s">
        <v>60</v>
      </c>
      <c r="F3068" s="41" t="s">
        <v>60</v>
      </c>
      <c r="G3068" s="41" t="s">
        <v>759</v>
      </c>
      <c r="H3068" s="41">
        <v>4</v>
      </c>
      <c r="I3068" s="41">
        <v>10025.5669862344</v>
      </c>
      <c r="J3068" s="41">
        <v>10503</v>
      </c>
      <c r="K3068" s="41">
        <v>1115</v>
      </c>
      <c r="L3068" s="41">
        <v>194.30549999999999</v>
      </c>
      <c r="M3068" s="41">
        <v>20.627499999999998</v>
      </c>
      <c r="N3068" s="41">
        <v>18523</v>
      </c>
      <c r="O3068" s="41">
        <v>1345</v>
      </c>
      <c r="P3068" s="41">
        <v>368.60770000000002</v>
      </c>
      <c r="Q3068" s="41">
        <v>26.765500000000003</v>
      </c>
      <c r="R3068" s="41">
        <v>782</v>
      </c>
      <c r="S3068" s="41">
        <v>13.9978</v>
      </c>
      <c r="T3068" s="41">
        <v>0</v>
      </c>
      <c r="U3068" s="41">
        <v>0</v>
      </c>
      <c r="V3068" s="41">
        <v>12400</v>
      </c>
      <c r="W3068" s="41">
        <v>228.9308</v>
      </c>
      <c r="X3068" s="41">
        <v>19868</v>
      </c>
      <c r="Y3068" s="41">
        <v>395.3732</v>
      </c>
      <c r="Z3068" s="6">
        <f>0</f>
        <v>0</v>
      </c>
      <c r="AA3068" s="6">
        <f t="shared" si="352"/>
        <v>228.9308</v>
      </c>
      <c r="AB3068">
        <f>IF(ISBLANK(Table1[[#This Row],[FY2425_Cost]])=TRUE,#N/A,Table1[[#This Row],[FY2425_Cost]])</f>
        <v>395.3732</v>
      </c>
      <c r="AC3068" s="6">
        <f t="shared" si="353"/>
        <v>166.44239999999999</v>
      </c>
      <c r="AD3068" s="6" t="e">
        <f>SUMIFS($AB$3:AB3068,$B$3:B3068,B3068)</f>
        <v>#N/A</v>
      </c>
      <c r="AE3068" s="6">
        <f t="shared" si="354"/>
        <v>4511.5051438054807</v>
      </c>
      <c r="AF3068" s="6">
        <f t="shared" si="355"/>
        <v>4511.5051438054807</v>
      </c>
      <c r="AG3068" s="6">
        <f>VLOOKUP(Table1[[#This Row],[PracticeCode]],$AP$3:$AS$345,4,FALSE)</f>
        <v>4511.5051438054807</v>
      </c>
      <c r="AH3068" s="27">
        <f t="shared" si="356"/>
        <v>327836.04044986493</v>
      </c>
      <c r="AI3068" s="6" t="e">
        <f t="shared" si="351"/>
        <v>#N/A</v>
      </c>
    </row>
    <row r="3069" spans="1:35" x14ac:dyDescent="0.35">
      <c r="A3069" t="str">
        <f t="shared" si="350"/>
        <v>THE CEDAR BROOK PRACTICEHH CollaborativeHillingdonE86029Jun3</v>
      </c>
      <c r="B3069" s="41" t="s">
        <v>576</v>
      </c>
      <c r="C3069" s="41" t="s">
        <v>439</v>
      </c>
      <c r="D3069" s="41" t="s">
        <v>8</v>
      </c>
      <c r="E3069" s="41" t="s">
        <v>60</v>
      </c>
      <c r="F3069" s="41" t="s">
        <v>60</v>
      </c>
      <c r="G3069" s="41" t="s">
        <v>758</v>
      </c>
      <c r="H3069" s="41">
        <v>3</v>
      </c>
      <c r="I3069" s="41">
        <v>10025.5669862344</v>
      </c>
      <c r="J3069" s="41">
        <v>13207</v>
      </c>
      <c r="K3069" s="41">
        <v>2569</v>
      </c>
      <c r="L3069" s="41">
        <v>244.3295</v>
      </c>
      <c r="M3069" s="41">
        <v>47.526499999999999</v>
      </c>
      <c r="N3069" s="41">
        <v>19458</v>
      </c>
      <c r="O3069" s="41">
        <v>1855</v>
      </c>
      <c r="P3069" s="41">
        <v>387.21420000000001</v>
      </c>
      <c r="Q3069" s="41">
        <v>36.914500000000004</v>
      </c>
      <c r="R3069" s="41">
        <v>0</v>
      </c>
      <c r="S3069" s="41">
        <v>0</v>
      </c>
      <c r="T3069" s="41">
        <v>0</v>
      </c>
      <c r="U3069" s="41">
        <v>0</v>
      </c>
      <c r="V3069" s="41">
        <v>15776</v>
      </c>
      <c r="W3069" s="41">
        <v>291.85599999999999</v>
      </c>
      <c r="X3069" s="41">
        <v>21313</v>
      </c>
      <c r="Y3069" s="41">
        <v>424.12869999999998</v>
      </c>
      <c r="Z3069" s="6">
        <f>0</f>
        <v>0</v>
      </c>
      <c r="AA3069" s="6">
        <f t="shared" si="352"/>
        <v>291.85599999999999</v>
      </c>
      <c r="AB3069">
        <f>IF(ISBLANK(Table1[[#This Row],[FY2425_Cost]])=TRUE,#N/A,Table1[[#This Row],[FY2425_Cost]])</f>
        <v>424.12869999999998</v>
      </c>
      <c r="AC3069" s="6">
        <f t="shared" si="353"/>
        <v>132.27269999999999</v>
      </c>
      <c r="AD3069" s="6" t="e">
        <f>SUMIFS($AB$3:AB3069,$B$3:B3069,B3069)</f>
        <v>#N/A</v>
      </c>
      <c r="AE3069" s="6">
        <f t="shared" si="354"/>
        <v>4511.5051438054807</v>
      </c>
      <c r="AF3069" s="6">
        <f t="shared" si="355"/>
        <v>4511.5051438054807</v>
      </c>
      <c r="AG3069" s="6">
        <f>VLOOKUP(Table1[[#This Row],[PracticeCode]],$AP$3:$AS$345,4,FALSE)</f>
        <v>4511.5051438054807</v>
      </c>
      <c r="AH3069" s="27">
        <f t="shared" si="356"/>
        <v>327836.04044986493</v>
      </c>
      <c r="AI3069" s="6" t="e">
        <f t="shared" si="351"/>
        <v>#N/A</v>
      </c>
    </row>
    <row r="3070" spans="1:35" x14ac:dyDescent="0.35">
      <c r="A3070" t="str">
        <f t="shared" si="350"/>
        <v>THE CEDAR BROOK PRACTICEHH CollaborativeHillingdonE86029Mar12</v>
      </c>
      <c r="B3070" s="41" t="s">
        <v>576</v>
      </c>
      <c r="C3070" s="41" t="s">
        <v>439</v>
      </c>
      <c r="D3070" s="41" t="s">
        <v>8</v>
      </c>
      <c r="E3070" s="41" t="s">
        <v>60</v>
      </c>
      <c r="F3070" s="41" t="s">
        <v>60</v>
      </c>
      <c r="G3070" s="41" t="s">
        <v>767</v>
      </c>
      <c r="H3070" s="41">
        <v>12</v>
      </c>
      <c r="I3070" s="41">
        <v>10025.5669862344</v>
      </c>
      <c r="J3070" s="41">
        <v>36811</v>
      </c>
      <c r="K3070" s="41">
        <v>1851</v>
      </c>
      <c r="L3070" s="41">
        <v>732.53890000000001</v>
      </c>
      <c r="M3070" s="41">
        <v>36.834900000000005</v>
      </c>
      <c r="N3070" s="41"/>
      <c r="O3070" s="41"/>
      <c r="P3070" s="41"/>
      <c r="Q3070" s="41"/>
      <c r="R3070" s="41">
        <v>0</v>
      </c>
      <c r="S3070" s="41">
        <v>0</v>
      </c>
      <c r="T3070" s="41"/>
      <c r="U3070" s="41"/>
      <c r="V3070" s="41">
        <v>38662</v>
      </c>
      <c r="W3070" s="41">
        <v>769.37380000000007</v>
      </c>
      <c r="X3070" s="41"/>
      <c r="Y3070" s="41"/>
      <c r="Z3070" s="6">
        <f>0</f>
        <v>0</v>
      </c>
      <c r="AA3070" s="6">
        <f t="shared" si="352"/>
        <v>769.37380000000007</v>
      </c>
      <c r="AB3070" t="e">
        <f>IF(ISBLANK(Table1[[#This Row],[FY2425_Cost]])=TRUE,#N/A,Table1[[#This Row],[FY2425_Cost]])</f>
        <v>#N/A</v>
      </c>
      <c r="AC3070" s="6" t="e">
        <f t="shared" si="353"/>
        <v>#N/A</v>
      </c>
      <c r="AD3070" s="6" t="e">
        <f>SUMIFS($AB$3:AB3070,$B$3:B3070,B3070)</f>
        <v>#N/A</v>
      </c>
      <c r="AE3070" s="6">
        <f t="shared" si="354"/>
        <v>4511.5051438054807</v>
      </c>
      <c r="AF3070" s="6">
        <f t="shared" si="355"/>
        <v>4511.5051438054807</v>
      </c>
      <c r="AG3070" s="6">
        <f>VLOOKUP(Table1[[#This Row],[PracticeCode]],$AP$3:$AS$345,4,FALSE)</f>
        <v>4511.5051438054807</v>
      </c>
      <c r="AH3070" s="27">
        <f t="shared" si="356"/>
        <v>327836.04044986493</v>
      </c>
      <c r="AI3070" s="6" t="e">
        <f t="shared" si="351"/>
        <v>#N/A</v>
      </c>
    </row>
    <row r="3071" spans="1:35" x14ac:dyDescent="0.35">
      <c r="A3071" t="str">
        <f t="shared" si="350"/>
        <v>THE CEDAR BROOK PRACTICEHH CollaborativeHillingdonE86029May2</v>
      </c>
      <c r="B3071" s="41" t="s">
        <v>576</v>
      </c>
      <c r="C3071" s="41" t="s">
        <v>439</v>
      </c>
      <c r="D3071" s="41" t="s">
        <v>8</v>
      </c>
      <c r="E3071" s="41" t="s">
        <v>60</v>
      </c>
      <c r="F3071" s="41" t="s">
        <v>60</v>
      </c>
      <c r="G3071" s="41" t="s">
        <v>757</v>
      </c>
      <c r="H3071" s="41">
        <v>2</v>
      </c>
      <c r="I3071" s="41">
        <v>10025.5669862344</v>
      </c>
      <c r="J3071" s="41">
        <v>11219</v>
      </c>
      <c r="K3071" s="41">
        <v>747</v>
      </c>
      <c r="L3071" s="41">
        <v>207.55149999999998</v>
      </c>
      <c r="M3071" s="41">
        <v>13.8195</v>
      </c>
      <c r="N3071" s="41">
        <v>22593</v>
      </c>
      <c r="O3071" s="41">
        <v>1443</v>
      </c>
      <c r="P3071" s="41">
        <v>449.60070000000002</v>
      </c>
      <c r="Q3071" s="41">
        <v>28.715700000000002</v>
      </c>
      <c r="R3071" s="41">
        <v>0</v>
      </c>
      <c r="S3071" s="41">
        <v>0</v>
      </c>
      <c r="T3071" s="41">
        <v>0</v>
      </c>
      <c r="U3071" s="41">
        <v>0</v>
      </c>
      <c r="V3071" s="41">
        <v>11966</v>
      </c>
      <c r="W3071" s="41">
        <v>221.37099999999998</v>
      </c>
      <c r="X3071" s="41">
        <v>24036</v>
      </c>
      <c r="Y3071" s="41">
        <v>478.31640000000004</v>
      </c>
      <c r="Z3071" s="6">
        <f>0</f>
        <v>0</v>
      </c>
      <c r="AA3071" s="6">
        <f t="shared" si="352"/>
        <v>221.37099999999998</v>
      </c>
      <c r="AB3071">
        <f>IF(ISBLANK(Table1[[#This Row],[FY2425_Cost]])=TRUE,#N/A,Table1[[#This Row],[FY2425_Cost]])</f>
        <v>478.31640000000004</v>
      </c>
      <c r="AC3071" s="6">
        <f t="shared" si="353"/>
        <v>256.94540000000006</v>
      </c>
      <c r="AD3071" s="6" t="e">
        <f>SUMIFS($AB$3:AB3071,$B$3:B3071,B3071)</f>
        <v>#N/A</v>
      </c>
      <c r="AE3071" s="6">
        <f t="shared" si="354"/>
        <v>4511.5051438054807</v>
      </c>
      <c r="AF3071" s="6">
        <f t="shared" si="355"/>
        <v>4511.5051438054807</v>
      </c>
      <c r="AG3071" s="6">
        <f>VLOOKUP(Table1[[#This Row],[PracticeCode]],$AP$3:$AS$345,4,FALSE)</f>
        <v>4511.5051438054807</v>
      </c>
      <c r="AH3071" s="27">
        <f t="shared" si="356"/>
        <v>327836.04044986493</v>
      </c>
      <c r="AI3071" s="6" t="e">
        <f t="shared" si="351"/>
        <v>#N/A</v>
      </c>
    </row>
    <row r="3072" spans="1:35" x14ac:dyDescent="0.35">
      <c r="A3072" t="str">
        <f t="shared" si="350"/>
        <v>THE CEDAR BROOK PRACTICEHH CollaborativeHillingdonE86029Nov8</v>
      </c>
      <c r="B3072" s="41" t="s">
        <v>576</v>
      </c>
      <c r="C3072" s="41" t="s">
        <v>439</v>
      </c>
      <c r="D3072" s="41" t="s">
        <v>8</v>
      </c>
      <c r="E3072" s="41" t="s">
        <v>60</v>
      </c>
      <c r="F3072" s="41" t="s">
        <v>60</v>
      </c>
      <c r="G3072" s="41" t="s">
        <v>763</v>
      </c>
      <c r="H3072" s="41">
        <v>8</v>
      </c>
      <c r="I3072" s="41">
        <v>10025.5669862344</v>
      </c>
      <c r="J3072" s="41">
        <v>63443</v>
      </c>
      <c r="K3072" s="41">
        <v>4158</v>
      </c>
      <c r="L3072" s="41">
        <v>1262.5157000000002</v>
      </c>
      <c r="M3072" s="41">
        <v>82.744200000000006</v>
      </c>
      <c r="N3072" s="41"/>
      <c r="O3072" s="41"/>
      <c r="P3072" s="41"/>
      <c r="Q3072" s="41"/>
      <c r="R3072" s="41">
        <v>0</v>
      </c>
      <c r="S3072" s="41">
        <v>0</v>
      </c>
      <c r="T3072" s="41"/>
      <c r="U3072" s="41"/>
      <c r="V3072" s="41">
        <v>67601</v>
      </c>
      <c r="W3072" s="41">
        <v>1345.2599000000002</v>
      </c>
      <c r="X3072" s="41"/>
      <c r="Y3072" s="41"/>
      <c r="Z3072" s="6">
        <f>0</f>
        <v>0</v>
      </c>
      <c r="AA3072" s="6">
        <f t="shared" si="352"/>
        <v>1345.2599000000002</v>
      </c>
      <c r="AB3072" t="e">
        <f>IF(ISBLANK(Table1[[#This Row],[FY2425_Cost]])=TRUE,#N/A,Table1[[#This Row],[FY2425_Cost]])</f>
        <v>#N/A</v>
      </c>
      <c r="AC3072" s="6" t="e">
        <f t="shared" si="353"/>
        <v>#N/A</v>
      </c>
      <c r="AD3072" s="6" t="e">
        <f>SUMIFS($AB$3:AB3072,$B$3:B3072,B3072)</f>
        <v>#N/A</v>
      </c>
      <c r="AE3072" s="6">
        <f t="shared" si="354"/>
        <v>4511.5051438054807</v>
      </c>
      <c r="AF3072" s="6">
        <f t="shared" si="355"/>
        <v>4511.5051438054807</v>
      </c>
      <c r="AG3072" s="6">
        <f>VLOOKUP(Table1[[#This Row],[PracticeCode]],$AP$3:$AS$345,4,FALSE)</f>
        <v>4511.5051438054807</v>
      </c>
      <c r="AH3072" s="27">
        <f t="shared" si="356"/>
        <v>327836.04044986493</v>
      </c>
      <c r="AI3072" s="6" t="e">
        <f t="shared" si="351"/>
        <v>#N/A</v>
      </c>
    </row>
    <row r="3073" spans="1:35" x14ac:dyDescent="0.35">
      <c r="A3073" t="str">
        <f t="shared" si="350"/>
        <v>THE CEDAR BROOK PRACTICEHH CollaborativeHillingdonE86029Oct7</v>
      </c>
      <c r="B3073" s="41" t="s">
        <v>576</v>
      </c>
      <c r="C3073" s="41" t="s">
        <v>439</v>
      </c>
      <c r="D3073" s="41" t="s">
        <v>8</v>
      </c>
      <c r="E3073" s="41" t="s">
        <v>60</v>
      </c>
      <c r="F3073" s="41" t="s">
        <v>60</v>
      </c>
      <c r="G3073" s="41" t="s">
        <v>762</v>
      </c>
      <c r="H3073" s="41">
        <v>7</v>
      </c>
      <c r="I3073" s="41">
        <v>10025.5669862344</v>
      </c>
      <c r="J3073" s="41">
        <v>46429</v>
      </c>
      <c r="K3073" s="41">
        <v>5528</v>
      </c>
      <c r="L3073" s="41">
        <v>923.9371000000001</v>
      </c>
      <c r="M3073" s="41">
        <v>110.00720000000001</v>
      </c>
      <c r="N3073" s="41">
        <v>0</v>
      </c>
      <c r="O3073" s="41">
        <v>3121</v>
      </c>
      <c r="P3073" s="41">
        <v>0</v>
      </c>
      <c r="Q3073" s="41">
        <v>70.222499999999997</v>
      </c>
      <c r="R3073" s="41">
        <v>869</v>
      </c>
      <c r="S3073" s="41">
        <v>15.555099999999999</v>
      </c>
      <c r="T3073" s="41">
        <v>0</v>
      </c>
      <c r="U3073" s="41">
        <v>0</v>
      </c>
      <c r="V3073" s="41">
        <v>52826</v>
      </c>
      <c r="W3073" s="41">
        <v>1049.4994000000002</v>
      </c>
      <c r="X3073" s="41">
        <v>3121</v>
      </c>
      <c r="Y3073" s="41">
        <v>70.222499999999997</v>
      </c>
      <c r="Z3073" s="6">
        <f>0</f>
        <v>0</v>
      </c>
      <c r="AA3073" s="6">
        <f t="shared" si="352"/>
        <v>1049.4994000000002</v>
      </c>
      <c r="AB3073">
        <f>IF(ISBLANK(Table1[[#This Row],[FY2425_Cost]])=TRUE,#N/A,Table1[[#This Row],[FY2425_Cost]])</f>
        <v>70.222499999999997</v>
      </c>
      <c r="AC3073" s="6">
        <f t="shared" si="353"/>
        <v>-979.27690000000018</v>
      </c>
      <c r="AD3073" s="6" t="e">
        <f>SUMIFS($AB$3:AB3073,$B$3:B3073,B3073)</f>
        <v>#N/A</v>
      </c>
      <c r="AE3073" s="6">
        <f t="shared" si="354"/>
        <v>4511.5051438054807</v>
      </c>
      <c r="AF3073" s="6">
        <f t="shared" si="355"/>
        <v>4511.5051438054807</v>
      </c>
      <c r="AG3073" s="6">
        <f>VLOOKUP(Table1[[#This Row],[PracticeCode]],$AP$3:$AS$345,4,FALSE)</f>
        <v>4511.5051438054807</v>
      </c>
      <c r="AH3073" s="27">
        <f t="shared" si="356"/>
        <v>327836.04044986493</v>
      </c>
      <c r="AI3073" s="6" t="e">
        <f t="shared" si="351"/>
        <v>#N/A</v>
      </c>
    </row>
    <row r="3074" spans="1:35" x14ac:dyDescent="0.35">
      <c r="A3074" t="str">
        <f t="shared" si="350"/>
        <v>THE CEDAR BROOK PRACTICEHH CollaborativeHillingdonE86029Sep6</v>
      </c>
      <c r="B3074" s="41" t="s">
        <v>576</v>
      </c>
      <c r="C3074" s="41" t="s">
        <v>439</v>
      </c>
      <c r="D3074" s="41" t="s">
        <v>8</v>
      </c>
      <c r="E3074" s="41" t="s">
        <v>60</v>
      </c>
      <c r="F3074" s="41" t="s">
        <v>60</v>
      </c>
      <c r="G3074" s="41" t="s">
        <v>761</v>
      </c>
      <c r="H3074" s="41">
        <v>6</v>
      </c>
      <c r="I3074" s="41">
        <v>10025.5669862344</v>
      </c>
      <c r="J3074" s="41">
        <v>20250</v>
      </c>
      <c r="K3074" s="41">
        <v>12038</v>
      </c>
      <c r="L3074" s="41">
        <v>402.97500000000002</v>
      </c>
      <c r="M3074" s="41">
        <v>239.55620000000002</v>
      </c>
      <c r="N3074" s="41">
        <v>21062</v>
      </c>
      <c r="O3074" s="41">
        <v>9288</v>
      </c>
      <c r="P3074" s="41">
        <v>473.89499999999998</v>
      </c>
      <c r="Q3074" s="41">
        <v>208.98</v>
      </c>
      <c r="R3074" s="41">
        <v>1172</v>
      </c>
      <c r="S3074" s="41">
        <v>20.9788</v>
      </c>
      <c r="T3074" s="41">
        <v>0</v>
      </c>
      <c r="U3074" s="41">
        <v>0</v>
      </c>
      <c r="V3074" s="41">
        <v>33460</v>
      </c>
      <c r="W3074" s="41">
        <v>663.51</v>
      </c>
      <c r="X3074" s="41">
        <v>30350</v>
      </c>
      <c r="Y3074" s="41">
        <v>682.875</v>
      </c>
      <c r="Z3074" s="6">
        <f>0</f>
        <v>0</v>
      </c>
      <c r="AA3074" s="6">
        <f t="shared" si="352"/>
        <v>663.51</v>
      </c>
      <c r="AB3074">
        <f>IF(ISBLANK(Table1[[#This Row],[FY2425_Cost]])=TRUE,#N/A,Table1[[#This Row],[FY2425_Cost]])</f>
        <v>682.875</v>
      </c>
      <c r="AC3074" s="6">
        <f t="shared" si="353"/>
        <v>19.365000000000009</v>
      </c>
      <c r="AD3074" s="6" t="e">
        <f>SUMIFS($AB$3:AB3074,$B$3:B3074,B3074)</f>
        <v>#N/A</v>
      </c>
      <c r="AE3074" s="6">
        <f t="shared" si="354"/>
        <v>4511.5051438054807</v>
      </c>
      <c r="AF3074" s="6">
        <f t="shared" si="355"/>
        <v>4511.5051438054807</v>
      </c>
      <c r="AG3074" s="6">
        <f>VLOOKUP(Table1[[#This Row],[PracticeCode]],$AP$3:$AS$345,4,FALSE)</f>
        <v>4511.5051438054807</v>
      </c>
      <c r="AH3074" s="27">
        <f t="shared" si="356"/>
        <v>327836.04044986493</v>
      </c>
      <c r="AI3074" s="6" t="e">
        <f t="shared" si="351"/>
        <v>#N/A</v>
      </c>
    </row>
    <row r="3075" spans="1:35" x14ac:dyDescent="0.35">
      <c r="A3075" t="str">
        <f t="shared" ref="A3075:A3138" si="357">CONCATENATE(B3075,C3075,D3075,E3075,G3075,H3075)</f>
        <v>THE CEDARS MEDICAL CENTRECelandine Health and MetroCare PCNHillingdonE86014Apr1</v>
      </c>
      <c r="B3075" s="41" t="s">
        <v>608</v>
      </c>
      <c r="C3075" s="41" t="s">
        <v>485</v>
      </c>
      <c r="D3075" s="41" t="s">
        <v>8</v>
      </c>
      <c r="E3075" s="41" t="s">
        <v>61</v>
      </c>
      <c r="F3075" s="41" t="s">
        <v>61</v>
      </c>
      <c r="G3075" s="41" t="s">
        <v>756</v>
      </c>
      <c r="H3075" s="41">
        <v>1</v>
      </c>
      <c r="I3075" s="41">
        <v>5738.52693808803</v>
      </c>
      <c r="J3075" s="41">
        <v>3344</v>
      </c>
      <c r="K3075" s="41">
        <v>0</v>
      </c>
      <c r="L3075" s="41">
        <v>61.863999999999997</v>
      </c>
      <c r="M3075" s="41">
        <v>0</v>
      </c>
      <c r="N3075" s="41">
        <v>2941</v>
      </c>
      <c r="O3075" s="41">
        <v>59</v>
      </c>
      <c r="P3075" s="41">
        <v>58.5259</v>
      </c>
      <c r="Q3075" s="41">
        <v>1.1741000000000001</v>
      </c>
      <c r="R3075" s="41">
        <v>0</v>
      </c>
      <c r="S3075" s="41">
        <v>0</v>
      </c>
      <c r="T3075" s="41">
        <v>76</v>
      </c>
      <c r="U3075" s="41">
        <v>1.6719999999999999</v>
      </c>
      <c r="V3075" s="41">
        <v>3344</v>
      </c>
      <c r="W3075" s="41">
        <v>61.863999999999997</v>
      </c>
      <c r="X3075" s="41">
        <v>3076</v>
      </c>
      <c r="Y3075" s="41">
        <v>61.372</v>
      </c>
      <c r="Z3075" s="6">
        <f>0</f>
        <v>0</v>
      </c>
      <c r="AA3075" s="6">
        <f t="shared" si="352"/>
        <v>61.863999999999997</v>
      </c>
      <c r="AB3075">
        <f>IF(ISBLANK(Table1[[#This Row],[FY2425_Cost]])=TRUE,#N/A,Table1[[#This Row],[FY2425_Cost]])</f>
        <v>61.372</v>
      </c>
      <c r="AC3075" s="6">
        <f t="shared" si="353"/>
        <v>-0.49199999999999733</v>
      </c>
      <c r="AD3075" s="6">
        <f>SUMIFS($AB$3:AB3075,$B$3:B3075,B3075)</f>
        <v>61.372</v>
      </c>
      <c r="AE3075" s="6">
        <f t="shared" si="354"/>
        <v>2582.3371221396137</v>
      </c>
      <c r="AF3075" s="6">
        <f t="shared" si="355"/>
        <v>2582.3371221396137</v>
      </c>
      <c r="AG3075" s="6">
        <f>VLOOKUP(Table1[[#This Row],[PracticeCode]],$AP$3:$AS$345,4,FALSE)</f>
        <v>2582.3371221396137</v>
      </c>
      <c r="AH3075" s="27">
        <f t="shared" si="356"/>
        <v>187649.8308754786</v>
      </c>
      <c r="AI3075" s="6">
        <f t="shared" ref="AI3075:AI3138" si="358">IF(AD3075-AF3075&lt;=0,0,AD3075-AF3075)</f>
        <v>0</v>
      </c>
    </row>
    <row r="3076" spans="1:35" x14ac:dyDescent="0.35">
      <c r="A3076" t="str">
        <f t="shared" si="357"/>
        <v>THE CEDARS MEDICAL CENTRECelandine Health and MetroCare PCNHillingdonE86014Aug5</v>
      </c>
      <c r="B3076" s="41" t="s">
        <v>608</v>
      </c>
      <c r="C3076" s="41" t="s">
        <v>485</v>
      </c>
      <c r="D3076" s="41" t="s">
        <v>8</v>
      </c>
      <c r="E3076" s="41" t="s">
        <v>61</v>
      </c>
      <c r="F3076" s="41" t="s">
        <v>61</v>
      </c>
      <c r="G3076" s="41" t="s">
        <v>760</v>
      </c>
      <c r="H3076" s="41">
        <v>5</v>
      </c>
      <c r="I3076" s="41">
        <v>5738.52693808803</v>
      </c>
      <c r="J3076" s="41">
        <v>24751</v>
      </c>
      <c r="K3076" s="41">
        <v>1379</v>
      </c>
      <c r="L3076" s="41">
        <v>457.89349999999996</v>
      </c>
      <c r="M3076" s="41">
        <v>25.511499999999998</v>
      </c>
      <c r="N3076" s="41">
        <v>7252</v>
      </c>
      <c r="O3076" s="41">
        <v>317</v>
      </c>
      <c r="P3076" s="41">
        <v>144.31480000000002</v>
      </c>
      <c r="Q3076" s="41">
        <v>6.3083</v>
      </c>
      <c r="R3076" s="41">
        <v>98</v>
      </c>
      <c r="S3076" s="41">
        <v>1.7542</v>
      </c>
      <c r="T3076" s="41">
        <v>142</v>
      </c>
      <c r="U3076" s="41">
        <v>3.1240000000000001</v>
      </c>
      <c r="V3076" s="41">
        <v>26228</v>
      </c>
      <c r="W3076" s="41">
        <v>485.1592</v>
      </c>
      <c r="X3076" s="41">
        <v>7711</v>
      </c>
      <c r="Y3076" s="41">
        <v>153.74710000000002</v>
      </c>
      <c r="Z3076" s="6">
        <f>0</f>
        <v>0</v>
      </c>
      <c r="AA3076" s="6">
        <f t="shared" si="352"/>
        <v>485.1592</v>
      </c>
      <c r="AB3076">
        <f>IF(ISBLANK(Table1[[#This Row],[FY2425_Cost]])=TRUE,#N/A,Table1[[#This Row],[FY2425_Cost]])</f>
        <v>153.74710000000002</v>
      </c>
      <c r="AC3076" s="6">
        <f t="shared" si="353"/>
        <v>-331.41210000000001</v>
      </c>
      <c r="AD3076" s="6">
        <f>SUMIFS($AB$3:AB3076,$B$3:B3076,B3076)</f>
        <v>215.1191</v>
      </c>
      <c r="AE3076" s="6">
        <f t="shared" si="354"/>
        <v>2582.3371221396137</v>
      </c>
      <c r="AF3076" s="6">
        <f t="shared" si="355"/>
        <v>2582.3371221396137</v>
      </c>
      <c r="AG3076" s="6">
        <f>VLOOKUP(Table1[[#This Row],[PracticeCode]],$AP$3:$AS$345,4,FALSE)</f>
        <v>2582.3371221396137</v>
      </c>
      <c r="AH3076" s="27">
        <f t="shared" si="356"/>
        <v>187649.8308754786</v>
      </c>
      <c r="AI3076" s="6">
        <f t="shared" si="358"/>
        <v>0</v>
      </c>
    </row>
    <row r="3077" spans="1:35" x14ac:dyDescent="0.35">
      <c r="A3077" t="str">
        <f t="shared" si="357"/>
        <v>THE CEDARS MEDICAL CENTRECelandine Health and MetroCare PCNHillingdonE86014Dec9</v>
      </c>
      <c r="B3077" s="41" t="s">
        <v>608</v>
      </c>
      <c r="C3077" s="41" t="s">
        <v>485</v>
      </c>
      <c r="D3077" s="41" t="s">
        <v>8</v>
      </c>
      <c r="E3077" s="41" t="s">
        <v>61</v>
      </c>
      <c r="F3077" s="41" t="s">
        <v>61</v>
      </c>
      <c r="G3077" s="41" t="s">
        <v>764</v>
      </c>
      <c r="H3077" s="41">
        <v>9</v>
      </c>
      <c r="I3077" s="41">
        <v>5738.52693808803</v>
      </c>
      <c r="J3077" s="41">
        <v>9220</v>
      </c>
      <c r="K3077" s="41">
        <v>7</v>
      </c>
      <c r="L3077" s="41">
        <v>183.47800000000001</v>
      </c>
      <c r="M3077" s="41">
        <v>0.13930000000000001</v>
      </c>
      <c r="N3077" s="41"/>
      <c r="O3077" s="41"/>
      <c r="P3077" s="41"/>
      <c r="Q3077" s="41"/>
      <c r="R3077" s="41">
        <v>54</v>
      </c>
      <c r="S3077" s="41">
        <v>0.96660000000000001</v>
      </c>
      <c r="T3077" s="41"/>
      <c r="U3077" s="41"/>
      <c r="V3077" s="41">
        <v>9281</v>
      </c>
      <c r="W3077" s="41">
        <v>184.5839</v>
      </c>
      <c r="X3077" s="41"/>
      <c r="Y3077" s="41"/>
      <c r="Z3077" s="6">
        <f>0</f>
        <v>0</v>
      </c>
      <c r="AA3077" s="6">
        <f t="shared" si="352"/>
        <v>184.5839</v>
      </c>
      <c r="AB3077" t="e">
        <f>IF(ISBLANK(Table1[[#This Row],[FY2425_Cost]])=TRUE,#N/A,Table1[[#This Row],[FY2425_Cost]])</f>
        <v>#N/A</v>
      </c>
      <c r="AC3077" s="6" t="e">
        <f t="shared" si="353"/>
        <v>#N/A</v>
      </c>
      <c r="AD3077" s="6" t="e">
        <f>SUMIFS($AB$3:AB3077,$B$3:B3077,B3077)</f>
        <v>#N/A</v>
      </c>
      <c r="AE3077" s="6">
        <f t="shared" si="354"/>
        <v>2582.3371221396137</v>
      </c>
      <c r="AF3077" s="6">
        <f t="shared" si="355"/>
        <v>2582.3371221396137</v>
      </c>
      <c r="AG3077" s="6">
        <f>VLOOKUP(Table1[[#This Row],[PracticeCode]],$AP$3:$AS$345,4,FALSE)</f>
        <v>2582.3371221396137</v>
      </c>
      <c r="AH3077" s="27">
        <f t="shared" si="356"/>
        <v>187649.8308754786</v>
      </c>
      <c r="AI3077" s="6" t="e">
        <f t="shared" si="358"/>
        <v>#N/A</v>
      </c>
    </row>
    <row r="3078" spans="1:35" x14ac:dyDescent="0.35">
      <c r="A3078" t="str">
        <f t="shared" si="357"/>
        <v>THE CEDARS MEDICAL CENTRECelandine Health and MetroCare PCNHillingdonE86014Feb11</v>
      </c>
      <c r="B3078" s="41" t="s">
        <v>608</v>
      </c>
      <c r="C3078" s="41" t="s">
        <v>485</v>
      </c>
      <c r="D3078" s="41" t="s">
        <v>8</v>
      </c>
      <c r="E3078" s="41" t="s">
        <v>61</v>
      </c>
      <c r="F3078" s="41" t="s">
        <v>61</v>
      </c>
      <c r="G3078" s="41" t="s">
        <v>766</v>
      </c>
      <c r="H3078" s="41">
        <v>11</v>
      </c>
      <c r="I3078" s="41">
        <v>5738.52693808803</v>
      </c>
      <c r="J3078" s="41">
        <v>4024</v>
      </c>
      <c r="K3078" s="41">
        <v>37</v>
      </c>
      <c r="L3078" s="41">
        <v>80.077600000000004</v>
      </c>
      <c r="M3078" s="41">
        <v>0.73630000000000007</v>
      </c>
      <c r="N3078" s="41"/>
      <c r="O3078" s="41"/>
      <c r="P3078" s="41"/>
      <c r="Q3078" s="41"/>
      <c r="R3078" s="41">
        <v>50</v>
      </c>
      <c r="S3078" s="41">
        <v>0.89500000000000002</v>
      </c>
      <c r="T3078" s="41"/>
      <c r="U3078" s="41"/>
      <c r="V3078" s="41">
        <v>4111</v>
      </c>
      <c r="W3078" s="41">
        <v>81.7089</v>
      </c>
      <c r="X3078" s="41"/>
      <c r="Y3078" s="41"/>
      <c r="Z3078" s="6">
        <f>0</f>
        <v>0</v>
      </c>
      <c r="AA3078" s="6">
        <f t="shared" si="352"/>
        <v>81.7089</v>
      </c>
      <c r="AB3078" t="e">
        <f>IF(ISBLANK(Table1[[#This Row],[FY2425_Cost]])=TRUE,#N/A,Table1[[#This Row],[FY2425_Cost]])</f>
        <v>#N/A</v>
      </c>
      <c r="AC3078" s="6" t="e">
        <f t="shared" si="353"/>
        <v>#N/A</v>
      </c>
      <c r="AD3078" s="6" t="e">
        <f>SUMIFS($AB$3:AB3078,$B$3:B3078,B3078)</f>
        <v>#N/A</v>
      </c>
      <c r="AE3078" s="6">
        <f t="shared" si="354"/>
        <v>2582.3371221396137</v>
      </c>
      <c r="AF3078" s="6">
        <f t="shared" si="355"/>
        <v>2582.3371221396137</v>
      </c>
      <c r="AG3078" s="6">
        <f>VLOOKUP(Table1[[#This Row],[PracticeCode]],$AP$3:$AS$345,4,FALSE)</f>
        <v>2582.3371221396137</v>
      </c>
      <c r="AH3078" s="27">
        <f t="shared" si="356"/>
        <v>187649.8308754786</v>
      </c>
      <c r="AI3078" s="6" t="e">
        <f t="shared" si="358"/>
        <v>#N/A</v>
      </c>
    </row>
    <row r="3079" spans="1:35" x14ac:dyDescent="0.35">
      <c r="A3079" t="str">
        <f t="shared" si="357"/>
        <v>THE CEDARS MEDICAL CENTRECelandine Health and MetroCare PCNHillingdonE86014Jan10</v>
      </c>
      <c r="B3079" s="41" t="s">
        <v>608</v>
      </c>
      <c r="C3079" s="41" t="s">
        <v>485</v>
      </c>
      <c r="D3079" s="41" t="s">
        <v>8</v>
      </c>
      <c r="E3079" s="41" t="s">
        <v>61</v>
      </c>
      <c r="F3079" s="41" t="s">
        <v>61</v>
      </c>
      <c r="G3079" s="41" t="s">
        <v>765</v>
      </c>
      <c r="H3079" s="41">
        <v>10</v>
      </c>
      <c r="I3079" s="41">
        <v>5738.52693808803</v>
      </c>
      <c r="J3079" s="41">
        <v>9040</v>
      </c>
      <c r="K3079" s="41">
        <v>12</v>
      </c>
      <c r="L3079" s="41">
        <v>179.89600000000002</v>
      </c>
      <c r="M3079" s="41">
        <v>0.23880000000000001</v>
      </c>
      <c r="N3079" s="41"/>
      <c r="O3079" s="41"/>
      <c r="P3079" s="41"/>
      <c r="Q3079" s="41"/>
      <c r="R3079" s="41">
        <v>42</v>
      </c>
      <c r="S3079" s="41">
        <v>0.75180000000000002</v>
      </c>
      <c r="T3079" s="41"/>
      <c r="U3079" s="41"/>
      <c r="V3079" s="41">
        <v>9094</v>
      </c>
      <c r="W3079" s="41">
        <v>180.88660000000002</v>
      </c>
      <c r="X3079" s="41"/>
      <c r="Y3079" s="41"/>
      <c r="Z3079" s="6">
        <f>0</f>
        <v>0</v>
      </c>
      <c r="AA3079" s="6">
        <f t="shared" si="352"/>
        <v>180.88660000000002</v>
      </c>
      <c r="AB3079" t="e">
        <f>IF(ISBLANK(Table1[[#This Row],[FY2425_Cost]])=TRUE,#N/A,Table1[[#This Row],[FY2425_Cost]])</f>
        <v>#N/A</v>
      </c>
      <c r="AC3079" s="6" t="e">
        <f t="shared" si="353"/>
        <v>#N/A</v>
      </c>
      <c r="AD3079" s="6" t="e">
        <f>SUMIFS($AB$3:AB3079,$B$3:B3079,B3079)</f>
        <v>#N/A</v>
      </c>
      <c r="AE3079" s="6">
        <f t="shared" si="354"/>
        <v>2582.3371221396137</v>
      </c>
      <c r="AF3079" s="6">
        <f t="shared" si="355"/>
        <v>2582.3371221396137</v>
      </c>
      <c r="AG3079" s="6">
        <f>VLOOKUP(Table1[[#This Row],[PracticeCode]],$AP$3:$AS$345,4,FALSE)</f>
        <v>2582.3371221396137</v>
      </c>
      <c r="AH3079" s="27">
        <f t="shared" si="356"/>
        <v>187649.8308754786</v>
      </c>
      <c r="AI3079" s="6" t="e">
        <f t="shared" si="358"/>
        <v>#N/A</v>
      </c>
    </row>
    <row r="3080" spans="1:35" x14ac:dyDescent="0.35">
      <c r="A3080" t="str">
        <f t="shared" si="357"/>
        <v>THE CEDARS MEDICAL CENTRECelandine Health and MetroCare PCNHillingdonE86014Jul4</v>
      </c>
      <c r="B3080" s="41" t="s">
        <v>608</v>
      </c>
      <c r="C3080" s="41" t="s">
        <v>485</v>
      </c>
      <c r="D3080" s="41" t="s">
        <v>8</v>
      </c>
      <c r="E3080" s="41" t="s">
        <v>61</v>
      </c>
      <c r="F3080" s="41" t="s">
        <v>61</v>
      </c>
      <c r="G3080" s="41" t="s">
        <v>759</v>
      </c>
      <c r="H3080" s="41">
        <v>4</v>
      </c>
      <c r="I3080" s="41">
        <v>5738.52693808803</v>
      </c>
      <c r="J3080" s="41">
        <v>13961</v>
      </c>
      <c r="K3080" s="41">
        <v>491</v>
      </c>
      <c r="L3080" s="41">
        <v>258.27850000000001</v>
      </c>
      <c r="M3080" s="41">
        <v>9.083499999999999</v>
      </c>
      <c r="N3080" s="41">
        <v>4503</v>
      </c>
      <c r="O3080" s="41">
        <v>184</v>
      </c>
      <c r="P3080" s="41">
        <v>89.609700000000004</v>
      </c>
      <c r="Q3080" s="41">
        <v>3.6616</v>
      </c>
      <c r="R3080" s="41">
        <v>54</v>
      </c>
      <c r="S3080" s="41">
        <v>0.96660000000000001</v>
      </c>
      <c r="T3080" s="41">
        <v>182</v>
      </c>
      <c r="U3080" s="41">
        <v>4.0039999999999996</v>
      </c>
      <c r="V3080" s="41">
        <v>14506</v>
      </c>
      <c r="W3080" s="41">
        <v>268.32860000000005</v>
      </c>
      <c r="X3080" s="41">
        <v>4869</v>
      </c>
      <c r="Y3080" s="41">
        <v>97.275300000000001</v>
      </c>
      <c r="Z3080" s="6">
        <f>0</f>
        <v>0</v>
      </c>
      <c r="AA3080" s="6">
        <f t="shared" si="352"/>
        <v>268.32860000000005</v>
      </c>
      <c r="AB3080">
        <f>IF(ISBLANK(Table1[[#This Row],[FY2425_Cost]])=TRUE,#N/A,Table1[[#This Row],[FY2425_Cost]])</f>
        <v>97.275300000000001</v>
      </c>
      <c r="AC3080" s="6">
        <f t="shared" si="353"/>
        <v>-171.05330000000004</v>
      </c>
      <c r="AD3080" s="6" t="e">
        <f>SUMIFS($AB$3:AB3080,$B$3:B3080,B3080)</f>
        <v>#N/A</v>
      </c>
      <c r="AE3080" s="6">
        <f t="shared" si="354"/>
        <v>2582.3371221396137</v>
      </c>
      <c r="AF3080" s="6">
        <f t="shared" si="355"/>
        <v>2582.3371221396137</v>
      </c>
      <c r="AG3080" s="6">
        <f>VLOOKUP(Table1[[#This Row],[PracticeCode]],$AP$3:$AS$345,4,FALSE)</f>
        <v>2582.3371221396137</v>
      </c>
      <c r="AH3080" s="27">
        <f t="shared" si="356"/>
        <v>187649.8308754786</v>
      </c>
      <c r="AI3080" s="6" t="e">
        <f t="shared" si="358"/>
        <v>#N/A</v>
      </c>
    </row>
    <row r="3081" spans="1:35" x14ac:dyDescent="0.35">
      <c r="A3081" t="str">
        <f t="shared" si="357"/>
        <v>THE CEDARS MEDICAL CENTRECelandine Health and MetroCare PCNHillingdonE86014Jun3</v>
      </c>
      <c r="B3081" s="41" t="s">
        <v>608</v>
      </c>
      <c r="C3081" s="41" t="s">
        <v>485</v>
      </c>
      <c r="D3081" s="41" t="s">
        <v>8</v>
      </c>
      <c r="E3081" s="41" t="s">
        <v>61</v>
      </c>
      <c r="F3081" s="41" t="s">
        <v>61</v>
      </c>
      <c r="G3081" s="41" t="s">
        <v>758</v>
      </c>
      <c r="H3081" s="41">
        <v>3</v>
      </c>
      <c r="I3081" s="41">
        <v>5738.52693808803</v>
      </c>
      <c r="J3081" s="41">
        <v>73131</v>
      </c>
      <c r="K3081" s="41">
        <v>2</v>
      </c>
      <c r="L3081" s="41">
        <v>1352.9234999999999</v>
      </c>
      <c r="M3081" s="41">
        <v>3.6999999999999998E-2</v>
      </c>
      <c r="N3081" s="41">
        <v>4578</v>
      </c>
      <c r="O3081" s="41">
        <v>119</v>
      </c>
      <c r="P3081" s="41">
        <v>91.102200000000011</v>
      </c>
      <c r="Q3081" s="41">
        <v>2.3681000000000001</v>
      </c>
      <c r="R3081" s="41">
        <v>0</v>
      </c>
      <c r="S3081" s="41">
        <v>0</v>
      </c>
      <c r="T3081" s="41">
        <v>84</v>
      </c>
      <c r="U3081" s="41">
        <v>1.8480000000000001</v>
      </c>
      <c r="V3081" s="41">
        <v>73133</v>
      </c>
      <c r="W3081" s="41">
        <v>1352.9604999999999</v>
      </c>
      <c r="X3081" s="41">
        <v>4781</v>
      </c>
      <c r="Y3081" s="41">
        <v>95.318300000000008</v>
      </c>
      <c r="Z3081" s="6">
        <f>0</f>
        <v>0</v>
      </c>
      <c r="AA3081" s="6">
        <f t="shared" si="352"/>
        <v>1352.9604999999999</v>
      </c>
      <c r="AB3081">
        <f>IF(ISBLANK(Table1[[#This Row],[FY2425_Cost]])=TRUE,#N/A,Table1[[#This Row],[FY2425_Cost]])</f>
        <v>95.318300000000008</v>
      </c>
      <c r="AC3081" s="6">
        <f t="shared" si="353"/>
        <v>-1257.6422</v>
      </c>
      <c r="AD3081" s="6" t="e">
        <f>SUMIFS($AB$3:AB3081,$B$3:B3081,B3081)</f>
        <v>#N/A</v>
      </c>
      <c r="AE3081" s="6">
        <f t="shared" si="354"/>
        <v>2582.3371221396137</v>
      </c>
      <c r="AF3081" s="6">
        <f t="shared" si="355"/>
        <v>2582.3371221396137</v>
      </c>
      <c r="AG3081" s="6">
        <f>VLOOKUP(Table1[[#This Row],[PracticeCode]],$AP$3:$AS$345,4,FALSE)</f>
        <v>2582.3371221396137</v>
      </c>
      <c r="AH3081" s="27">
        <f t="shared" si="356"/>
        <v>187649.8308754786</v>
      </c>
      <c r="AI3081" s="6" t="e">
        <f t="shared" si="358"/>
        <v>#N/A</v>
      </c>
    </row>
    <row r="3082" spans="1:35" x14ac:dyDescent="0.35">
      <c r="A3082" t="str">
        <f t="shared" si="357"/>
        <v>THE CEDARS MEDICAL CENTRECelandine Health and MetroCare PCNHillingdonE86014Mar12</v>
      </c>
      <c r="B3082" s="41" t="s">
        <v>608</v>
      </c>
      <c r="C3082" s="41" t="s">
        <v>485</v>
      </c>
      <c r="D3082" s="41" t="s">
        <v>8</v>
      </c>
      <c r="E3082" s="41" t="s">
        <v>61</v>
      </c>
      <c r="F3082" s="41" t="s">
        <v>61</v>
      </c>
      <c r="G3082" s="41" t="s">
        <v>767</v>
      </c>
      <c r="H3082" s="41">
        <v>12</v>
      </c>
      <c r="I3082" s="41">
        <v>5738.52693808803</v>
      </c>
      <c r="J3082" s="41">
        <v>25216</v>
      </c>
      <c r="K3082" s="41">
        <v>153</v>
      </c>
      <c r="L3082" s="41">
        <v>501.79840000000002</v>
      </c>
      <c r="M3082" s="41">
        <v>3.0447000000000002</v>
      </c>
      <c r="N3082" s="41"/>
      <c r="O3082" s="41"/>
      <c r="P3082" s="41"/>
      <c r="Q3082" s="41"/>
      <c r="R3082" s="41">
        <v>30</v>
      </c>
      <c r="S3082" s="41">
        <v>0.53700000000000003</v>
      </c>
      <c r="T3082" s="41"/>
      <c r="U3082" s="41"/>
      <c r="V3082" s="41">
        <v>25399</v>
      </c>
      <c r="W3082" s="41">
        <v>505.38009999999997</v>
      </c>
      <c r="X3082" s="41"/>
      <c r="Y3082" s="41"/>
      <c r="Z3082" s="6">
        <f>0</f>
        <v>0</v>
      </c>
      <c r="AA3082" s="6">
        <f t="shared" si="352"/>
        <v>505.38009999999997</v>
      </c>
      <c r="AB3082" t="e">
        <f>IF(ISBLANK(Table1[[#This Row],[FY2425_Cost]])=TRUE,#N/A,Table1[[#This Row],[FY2425_Cost]])</f>
        <v>#N/A</v>
      </c>
      <c r="AC3082" s="6" t="e">
        <f t="shared" si="353"/>
        <v>#N/A</v>
      </c>
      <c r="AD3082" s="6" t="e">
        <f>SUMIFS($AB$3:AB3082,$B$3:B3082,B3082)</f>
        <v>#N/A</v>
      </c>
      <c r="AE3082" s="6">
        <f t="shared" si="354"/>
        <v>2582.3371221396137</v>
      </c>
      <c r="AF3082" s="6">
        <f t="shared" si="355"/>
        <v>2582.3371221396137</v>
      </c>
      <c r="AG3082" s="6">
        <f>VLOOKUP(Table1[[#This Row],[PracticeCode]],$AP$3:$AS$345,4,FALSE)</f>
        <v>2582.3371221396137</v>
      </c>
      <c r="AH3082" s="27">
        <f t="shared" si="356"/>
        <v>187649.8308754786</v>
      </c>
      <c r="AI3082" s="6" t="e">
        <f t="shared" si="358"/>
        <v>#N/A</v>
      </c>
    </row>
    <row r="3083" spans="1:35" x14ac:dyDescent="0.35">
      <c r="A3083" t="str">
        <f t="shared" si="357"/>
        <v>THE CEDARS MEDICAL CENTRECelandine Health and MetroCare PCNHillingdonE86014May2</v>
      </c>
      <c r="B3083" s="41" t="s">
        <v>608</v>
      </c>
      <c r="C3083" s="41" t="s">
        <v>485</v>
      </c>
      <c r="D3083" s="41" t="s">
        <v>8</v>
      </c>
      <c r="E3083" s="41" t="s">
        <v>61</v>
      </c>
      <c r="F3083" s="41" t="s">
        <v>61</v>
      </c>
      <c r="G3083" s="41" t="s">
        <v>757</v>
      </c>
      <c r="H3083" s="41">
        <v>2</v>
      </c>
      <c r="I3083" s="41">
        <v>5738.52693808803</v>
      </c>
      <c r="J3083" s="41">
        <v>31648</v>
      </c>
      <c r="K3083" s="41">
        <v>0</v>
      </c>
      <c r="L3083" s="41">
        <v>585.48799999999994</v>
      </c>
      <c r="M3083" s="41">
        <v>0</v>
      </c>
      <c r="N3083" s="41">
        <v>2986</v>
      </c>
      <c r="O3083" s="41">
        <v>141</v>
      </c>
      <c r="P3083" s="41">
        <v>59.421400000000006</v>
      </c>
      <c r="Q3083" s="41">
        <v>2.8059000000000003</v>
      </c>
      <c r="R3083" s="41">
        <v>0</v>
      </c>
      <c r="S3083" s="41">
        <v>0</v>
      </c>
      <c r="T3083" s="41">
        <v>92</v>
      </c>
      <c r="U3083" s="41">
        <v>2.024</v>
      </c>
      <c r="V3083" s="41">
        <v>31648</v>
      </c>
      <c r="W3083" s="41">
        <v>585.48799999999994</v>
      </c>
      <c r="X3083" s="41">
        <v>3219</v>
      </c>
      <c r="Y3083" s="41">
        <v>64.251300000000001</v>
      </c>
      <c r="Z3083" s="6">
        <f>0</f>
        <v>0</v>
      </c>
      <c r="AA3083" s="6">
        <f t="shared" si="352"/>
        <v>585.48799999999994</v>
      </c>
      <c r="AB3083">
        <f>IF(ISBLANK(Table1[[#This Row],[FY2425_Cost]])=TRUE,#N/A,Table1[[#This Row],[FY2425_Cost]])</f>
        <v>64.251300000000001</v>
      </c>
      <c r="AC3083" s="6">
        <f t="shared" si="353"/>
        <v>-521.23669999999993</v>
      </c>
      <c r="AD3083" s="6" t="e">
        <f>SUMIFS($AB$3:AB3083,$B$3:B3083,B3083)</f>
        <v>#N/A</v>
      </c>
      <c r="AE3083" s="6">
        <f t="shared" si="354"/>
        <v>2582.3371221396137</v>
      </c>
      <c r="AF3083" s="6">
        <f t="shared" si="355"/>
        <v>2582.3371221396137</v>
      </c>
      <c r="AG3083" s="6">
        <f>VLOOKUP(Table1[[#This Row],[PracticeCode]],$AP$3:$AS$345,4,FALSE)</f>
        <v>2582.3371221396137</v>
      </c>
      <c r="AH3083" s="27">
        <f t="shared" si="356"/>
        <v>187649.8308754786</v>
      </c>
      <c r="AI3083" s="6" t="e">
        <f t="shared" si="358"/>
        <v>#N/A</v>
      </c>
    </row>
    <row r="3084" spans="1:35" x14ac:dyDescent="0.35">
      <c r="A3084" t="str">
        <f t="shared" si="357"/>
        <v>THE CEDARS MEDICAL CENTRECelandine Health and MetroCare PCNHillingdonE86014Nov8</v>
      </c>
      <c r="B3084" s="41" t="s">
        <v>608</v>
      </c>
      <c r="C3084" s="41" t="s">
        <v>485</v>
      </c>
      <c r="D3084" s="41" t="s">
        <v>8</v>
      </c>
      <c r="E3084" s="41" t="s">
        <v>61</v>
      </c>
      <c r="F3084" s="41" t="s">
        <v>61</v>
      </c>
      <c r="G3084" s="41" t="s">
        <v>763</v>
      </c>
      <c r="H3084" s="41">
        <v>8</v>
      </c>
      <c r="I3084" s="41">
        <v>5738.52693808803</v>
      </c>
      <c r="J3084" s="41">
        <v>10816</v>
      </c>
      <c r="K3084" s="41">
        <v>44</v>
      </c>
      <c r="L3084" s="41">
        <v>215.23840000000001</v>
      </c>
      <c r="M3084" s="41">
        <v>0.87560000000000004</v>
      </c>
      <c r="N3084" s="41"/>
      <c r="O3084" s="41"/>
      <c r="P3084" s="41"/>
      <c r="Q3084" s="41"/>
      <c r="R3084" s="41">
        <v>44</v>
      </c>
      <c r="S3084" s="41">
        <v>0.78759999999999997</v>
      </c>
      <c r="T3084" s="41"/>
      <c r="U3084" s="41"/>
      <c r="V3084" s="41">
        <v>10904</v>
      </c>
      <c r="W3084" s="41">
        <v>216.9016</v>
      </c>
      <c r="X3084" s="41"/>
      <c r="Y3084" s="41"/>
      <c r="Z3084" s="6">
        <f>0</f>
        <v>0</v>
      </c>
      <c r="AA3084" s="6">
        <f t="shared" si="352"/>
        <v>216.9016</v>
      </c>
      <c r="AB3084" t="e">
        <f>IF(ISBLANK(Table1[[#This Row],[FY2425_Cost]])=TRUE,#N/A,Table1[[#This Row],[FY2425_Cost]])</f>
        <v>#N/A</v>
      </c>
      <c r="AC3084" s="6" t="e">
        <f t="shared" si="353"/>
        <v>#N/A</v>
      </c>
      <c r="AD3084" s="6" t="e">
        <f>SUMIFS($AB$3:AB3084,$B$3:B3084,B3084)</f>
        <v>#N/A</v>
      </c>
      <c r="AE3084" s="6">
        <f t="shared" si="354"/>
        <v>2582.3371221396137</v>
      </c>
      <c r="AF3084" s="6">
        <f t="shared" si="355"/>
        <v>2582.3371221396137</v>
      </c>
      <c r="AG3084" s="6">
        <f>VLOOKUP(Table1[[#This Row],[PracticeCode]],$AP$3:$AS$345,4,FALSE)</f>
        <v>2582.3371221396137</v>
      </c>
      <c r="AH3084" s="27">
        <f t="shared" si="356"/>
        <v>187649.8308754786</v>
      </c>
      <c r="AI3084" s="6" t="e">
        <f t="shared" si="358"/>
        <v>#N/A</v>
      </c>
    </row>
    <row r="3085" spans="1:35" x14ac:dyDescent="0.35">
      <c r="A3085" t="str">
        <f t="shared" si="357"/>
        <v>THE CEDARS MEDICAL CENTRECelandine Health and MetroCare PCNHillingdonE86014Oct7</v>
      </c>
      <c r="B3085" s="41" t="s">
        <v>608</v>
      </c>
      <c r="C3085" s="41" t="s">
        <v>485</v>
      </c>
      <c r="D3085" s="41" t="s">
        <v>8</v>
      </c>
      <c r="E3085" s="41" t="s">
        <v>61</v>
      </c>
      <c r="F3085" s="41" t="s">
        <v>61</v>
      </c>
      <c r="G3085" s="41" t="s">
        <v>762</v>
      </c>
      <c r="H3085" s="41">
        <v>7</v>
      </c>
      <c r="I3085" s="41">
        <v>5738.52693808803</v>
      </c>
      <c r="J3085" s="41">
        <v>17687</v>
      </c>
      <c r="K3085" s="41">
        <v>6</v>
      </c>
      <c r="L3085" s="41">
        <v>351.97130000000004</v>
      </c>
      <c r="M3085" s="41">
        <v>0.11940000000000001</v>
      </c>
      <c r="N3085" s="41">
        <v>0</v>
      </c>
      <c r="O3085" s="41">
        <v>1339</v>
      </c>
      <c r="P3085" s="41">
        <v>0</v>
      </c>
      <c r="Q3085" s="41">
        <v>30.127499999999998</v>
      </c>
      <c r="R3085" s="41">
        <v>28</v>
      </c>
      <c r="S3085" s="41">
        <v>0.50119999999999998</v>
      </c>
      <c r="T3085" s="41">
        <v>204</v>
      </c>
      <c r="U3085" s="41">
        <v>4.4880000000000004</v>
      </c>
      <c r="V3085" s="41">
        <v>17721</v>
      </c>
      <c r="W3085" s="41">
        <v>352.59190000000001</v>
      </c>
      <c r="X3085" s="41">
        <v>1543</v>
      </c>
      <c r="Y3085" s="41">
        <v>34.615499999999997</v>
      </c>
      <c r="Z3085" s="6">
        <f>0</f>
        <v>0</v>
      </c>
      <c r="AA3085" s="6">
        <f t="shared" si="352"/>
        <v>352.59190000000001</v>
      </c>
      <c r="AB3085">
        <f>IF(ISBLANK(Table1[[#This Row],[FY2425_Cost]])=TRUE,#N/A,Table1[[#This Row],[FY2425_Cost]])</f>
        <v>34.615499999999997</v>
      </c>
      <c r="AC3085" s="6">
        <f t="shared" si="353"/>
        <v>-317.97640000000001</v>
      </c>
      <c r="AD3085" s="6" t="e">
        <f>SUMIFS($AB$3:AB3085,$B$3:B3085,B3085)</f>
        <v>#N/A</v>
      </c>
      <c r="AE3085" s="6">
        <f t="shared" si="354"/>
        <v>2582.3371221396137</v>
      </c>
      <c r="AF3085" s="6">
        <f t="shared" si="355"/>
        <v>2582.3371221396137</v>
      </c>
      <c r="AG3085" s="6">
        <f>VLOOKUP(Table1[[#This Row],[PracticeCode]],$AP$3:$AS$345,4,FALSE)</f>
        <v>2582.3371221396137</v>
      </c>
      <c r="AH3085" s="27">
        <f t="shared" si="356"/>
        <v>187649.8308754786</v>
      </c>
      <c r="AI3085" s="6" t="e">
        <f t="shared" si="358"/>
        <v>#N/A</v>
      </c>
    </row>
    <row r="3086" spans="1:35" x14ac:dyDescent="0.35">
      <c r="A3086" t="str">
        <f t="shared" si="357"/>
        <v>THE CEDARS MEDICAL CENTRECelandine Health and MetroCare PCNHillingdonE86014Sep6</v>
      </c>
      <c r="B3086" s="41" t="s">
        <v>608</v>
      </c>
      <c r="C3086" s="41" t="s">
        <v>485</v>
      </c>
      <c r="D3086" s="41" t="s">
        <v>8</v>
      </c>
      <c r="E3086" s="41" t="s">
        <v>61</v>
      </c>
      <c r="F3086" s="41" t="s">
        <v>61</v>
      </c>
      <c r="G3086" s="41" t="s">
        <v>761</v>
      </c>
      <c r="H3086" s="41">
        <v>6</v>
      </c>
      <c r="I3086" s="41">
        <v>5738.52693808803</v>
      </c>
      <c r="J3086" s="41">
        <v>9085</v>
      </c>
      <c r="K3086" s="41">
        <v>3205</v>
      </c>
      <c r="L3086" s="41">
        <v>180.79150000000001</v>
      </c>
      <c r="M3086" s="41">
        <v>63.779500000000006</v>
      </c>
      <c r="N3086" s="41">
        <v>6949</v>
      </c>
      <c r="O3086" s="41">
        <v>6960</v>
      </c>
      <c r="P3086" s="41">
        <v>156.35249999999999</v>
      </c>
      <c r="Q3086" s="41">
        <v>156.6</v>
      </c>
      <c r="R3086" s="41">
        <v>60</v>
      </c>
      <c r="S3086" s="41">
        <v>1.0740000000000001</v>
      </c>
      <c r="T3086" s="41">
        <v>166</v>
      </c>
      <c r="U3086" s="41">
        <v>3.6520000000000001</v>
      </c>
      <c r="V3086" s="41">
        <v>12350</v>
      </c>
      <c r="W3086" s="41">
        <v>245.64500000000004</v>
      </c>
      <c r="X3086" s="41">
        <v>14075</v>
      </c>
      <c r="Y3086" s="41">
        <v>316.60449999999997</v>
      </c>
      <c r="Z3086" s="6">
        <f>0</f>
        <v>0</v>
      </c>
      <c r="AA3086" s="6">
        <f t="shared" si="352"/>
        <v>245.64500000000004</v>
      </c>
      <c r="AB3086">
        <f>IF(ISBLANK(Table1[[#This Row],[FY2425_Cost]])=TRUE,#N/A,Table1[[#This Row],[FY2425_Cost]])</f>
        <v>316.60449999999997</v>
      </c>
      <c r="AC3086" s="6">
        <f t="shared" si="353"/>
        <v>70.959499999999935</v>
      </c>
      <c r="AD3086" s="6" t="e">
        <f>SUMIFS($AB$3:AB3086,$B$3:B3086,B3086)</f>
        <v>#N/A</v>
      </c>
      <c r="AE3086" s="6">
        <f t="shared" si="354"/>
        <v>2582.3371221396137</v>
      </c>
      <c r="AF3086" s="6">
        <f t="shared" si="355"/>
        <v>2582.3371221396137</v>
      </c>
      <c r="AG3086" s="6">
        <f>VLOOKUP(Table1[[#This Row],[PracticeCode]],$AP$3:$AS$345,4,FALSE)</f>
        <v>2582.3371221396137</v>
      </c>
      <c r="AH3086" s="27">
        <f t="shared" si="356"/>
        <v>187649.8308754786</v>
      </c>
      <c r="AI3086" s="6" t="e">
        <f t="shared" si="358"/>
        <v>#N/A</v>
      </c>
    </row>
    <row r="3087" spans="1:35" x14ac:dyDescent="0.35">
      <c r="A3087" t="str">
        <f t="shared" si="357"/>
        <v>The Chelsea PracticeBrompton Health PCNWest LondonE87665Apr1</v>
      </c>
      <c r="B3087" s="41" t="s">
        <v>313</v>
      </c>
      <c r="C3087" s="41" t="s">
        <v>468</v>
      </c>
      <c r="D3087" s="41" t="s">
        <v>29</v>
      </c>
      <c r="E3087" s="41" t="s">
        <v>314</v>
      </c>
      <c r="F3087" s="41" t="s">
        <v>314</v>
      </c>
      <c r="G3087" s="41" t="s">
        <v>756</v>
      </c>
      <c r="H3087" s="41">
        <v>1</v>
      </c>
      <c r="I3087" s="41">
        <v>5680.9378848685101</v>
      </c>
      <c r="J3087" s="41">
        <v>4015</v>
      </c>
      <c r="K3087" s="41">
        <v>2109</v>
      </c>
      <c r="L3087" s="41">
        <v>74.277500000000003</v>
      </c>
      <c r="M3087" s="41">
        <v>39.016500000000001</v>
      </c>
      <c r="N3087" s="41">
        <v>3252</v>
      </c>
      <c r="O3087" s="41">
        <v>516</v>
      </c>
      <c r="P3087" s="41">
        <v>64.714799999999997</v>
      </c>
      <c r="Q3087" s="41">
        <v>10.2684</v>
      </c>
      <c r="R3087" s="41">
        <v>3268</v>
      </c>
      <c r="S3087" s="41">
        <v>58.497199999999999</v>
      </c>
      <c r="T3087" s="41">
        <v>5573</v>
      </c>
      <c r="U3087" s="41">
        <v>122.60599999999999</v>
      </c>
      <c r="V3087" s="41">
        <v>9392</v>
      </c>
      <c r="W3087" s="41">
        <v>171.7912</v>
      </c>
      <c r="X3087" s="41">
        <v>9341</v>
      </c>
      <c r="Y3087" s="41">
        <v>197.58920000000001</v>
      </c>
      <c r="Z3087" s="6">
        <f>0</f>
        <v>0</v>
      </c>
      <c r="AA3087" s="6">
        <f t="shared" si="352"/>
        <v>171.7912</v>
      </c>
      <c r="AB3087">
        <f>IF(ISBLANK(Table1[[#This Row],[FY2425_Cost]])=TRUE,#N/A,Table1[[#This Row],[FY2425_Cost]])</f>
        <v>197.58920000000001</v>
      </c>
      <c r="AC3087" s="6">
        <f t="shared" si="353"/>
        <v>25.798000000000002</v>
      </c>
      <c r="AD3087" s="6">
        <f>SUMIFS($AB$3:AB3087,$B$3:B3087,B3087)</f>
        <v>197.58920000000001</v>
      </c>
      <c r="AE3087" s="6">
        <f t="shared" si="354"/>
        <v>2556.4220481908296</v>
      </c>
      <c r="AF3087" s="6">
        <f t="shared" si="355"/>
        <v>2556.4220481908296</v>
      </c>
      <c r="AG3087" s="6">
        <f>VLOOKUP(Table1[[#This Row],[PracticeCode]],$AP$3:$AS$345,4,FALSE)</f>
        <v>2556.4220481908296</v>
      </c>
      <c r="AH3087" s="27">
        <f t="shared" si="356"/>
        <v>185766.66883520028</v>
      </c>
      <c r="AI3087" s="6">
        <f t="shared" si="358"/>
        <v>0</v>
      </c>
    </row>
    <row r="3088" spans="1:35" x14ac:dyDescent="0.35">
      <c r="A3088" t="str">
        <f t="shared" si="357"/>
        <v>The Chelsea PracticeBrompton Health PCNWest LondonE87665Aug5</v>
      </c>
      <c r="B3088" s="41" t="s">
        <v>313</v>
      </c>
      <c r="C3088" s="41" t="s">
        <v>468</v>
      </c>
      <c r="D3088" s="41" t="s">
        <v>29</v>
      </c>
      <c r="E3088" s="41" t="s">
        <v>314</v>
      </c>
      <c r="F3088" s="41" t="s">
        <v>314</v>
      </c>
      <c r="G3088" s="41" t="s">
        <v>760</v>
      </c>
      <c r="H3088" s="41">
        <v>5</v>
      </c>
      <c r="I3088" s="41">
        <v>5680.9378848685101</v>
      </c>
      <c r="J3088" s="41">
        <v>3922</v>
      </c>
      <c r="K3088" s="41">
        <v>4186</v>
      </c>
      <c r="L3088" s="41">
        <v>72.557000000000002</v>
      </c>
      <c r="M3088" s="41">
        <v>77.441000000000003</v>
      </c>
      <c r="N3088" s="41">
        <v>2329</v>
      </c>
      <c r="O3088" s="41">
        <v>1313</v>
      </c>
      <c r="P3088" s="41">
        <v>46.347100000000005</v>
      </c>
      <c r="Q3088" s="41">
        <v>26.128700000000002</v>
      </c>
      <c r="R3088" s="41">
        <v>3750</v>
      </c>
      <c r="S3088" s="41">
        <v>67.125</v>
      </c>
      <c r="T3088" s="41">
        <v>7050</v>
      </c>
      <c r="U3088" s="41">
        <v>155.1</v>
      </c>
      <c r="V3088" s="41">
        <v>11858</v>
      </c>
      <c r="W3088" s="41">
        <v>217.12299999999999</v>
      </c>
      <c r="X3088" s="41">
        <v>10692</v>
      </c>
      <c r="Y3088" s="41">
        <v>227.57580000000002</v>
      </c>
      <c r="Z3088" s="6">
        <f>0</f>
        <v>0</v>
      </c>
      <c r="AA3088" s="6">
        <f t="shared" si="352"/>
        <v>217.12299999999999</v>
      </c>
      <c r="AB3088">
        <f>IF(ISBLANK(Table1[[#This Row],[FY2425_Cost]])=TRUE,#N/A,Table1[[#This Row],[FY2425_Cost]])</f>
        <v>227.57580000000002</v>
      </c>
      <c r="AC3088" s="6">
        <f t="shared" si="353"/>
        <v>10.452800000000025</v>
      </c>
      <c r="AD3088" s="6">
        <f>SUMIFS($AB$3:AB3088,$B$3:B3088,B3088)</f>
        <v>425.16500000000002</v>
      </c>
      <c r="AE3088" s="6">
        <f t="shared" si="354"/>
        <v>2556.4220481908296</v>
      </c>
      <c r="AF3088" s="6">
        <f t="shared" si="355"/>
        <v>2556.4220481908296</v>
      </c>
      <c r="AG3088" s="6">
        <f>VLOOKUP(Table1[[#This Row],[PracticeCode]],$AP$3:$AS$345,4,FALSE)</f>
        <v>2556.4220481908296</v>
      </c>
      <c r="AH3088" s="27">
        <f t="shared" si="356"/>
        <v>185766.66883520028</v>
      </c>
      <c r="AI3088" s="6">
        <f t="shared" si="358"/>
        <v>0</v>
      </c>
    </row>
    <row r="3089" spans="1:35" x14ac:dyDescent="0.35">
      <c r="A3089" t="str">
        <f t="shared" si="357"/>
        <v>The Chelsea PracticeBrompton Health PCNWest LondonE87665Dec9</v>
      </c>
      <c r="B3089" s="41" t="s">
        <v>313</v>
      </c>
      <c r="C3089" s="41" t="s">
        <v>468</v>
      </c>
      <c r="D3089" s="41" t="s">
        <v>29</v>
      </c>
      <c r="E3089" s="41" t="s">
        <v>314</v>
      </c>
      <c r="F3089" s="41" t="s">
        <v>314</v>
      </c>
      <c r="G3089" s="41" t="s">
        <v>764</v>
      </c>
      <c r="H3089" s="41">
        <v>9</v>
      </c>
      <c r="I3089" s="41">
        <v>5680.9378848685101</v>
      </c>
      <c r="J3089" s="41">
        <v>2795</v>
      </c>
      <c r="K3089" s="41">
        <v>332</v>
      </c>
      <c r="L3089" s="41">
        <v>55.6205</v>
      </c>
      <c r="M3089" s="41">
        <v>6.6068000000000007</v>
      </c>
      <c r="N3089" s="41"/>
      <c r="O3089" s="41"/>
      <c r="P3089" s="41"/>
      <c r="Q3089" s="41"/>
      <c r="R3089" s="41">
        <v>3051</v>
      </c>
      <c r="S3089" s="41">
        <v>54.612900000000003</v>
      </c>
      <c r="T3089" s="41"/>
      <c r="U3089" s="41"/>
      <c r="V3089" s="41">
        <v>6178</v>
      </c>
      <c r="W3089" s="41">
        <v>116.84020000000001</v>
      </c>
      <c r="X3089" s="41"/>
      <c r="Y3089" s="41"/>
      <c r="Z3089" s="6">
        <f>0</f>
        <v>0</v>
      </c>
      <c r="AA3089" s="6">
        <f t="shared" si="352"/>
        <v>116.84020000000001</v>
      </c>
      <c r="AB3089" t="e">
        <f>IF(ISBLANK(Table1[[#This Row],[FY2425_Cost]])=TRUE,#N/A,Table1[[#This Row],[FY2425_Cost]])</f>
        <v>#N/A</v>
      </c>
      <c r="AC3089" s="6" t="e">
        <f t="shared" si="353"/>
        <v>#N/A</v>
      </c>
      <c r="AD3089" s="6" t="e">
        <f>SUMIFS($AB$3:AB3089,$B$3:B3089,B3089)</f>
        <v>#N/A</v>
      </c>
      <c r="AE3089" s="6">
        <f t="shared" si="354"/>
        <v>2556.4220481908296</v>
      </c>
      <c r="AF3089" s="6">
        <f t="shared" si="355"/>
        <v>2556.4220481908296</v>
      </c>
      <c r="AG3089" s="6">
        <f>VLOOKUP(Table1[[#This Row],[PracticeCode]],$AP$3:$AS$345,4,FALSE)</f>
        <v>2556.4220481908296</v>
      </c>
      <c r="AH3089" s="27">
        <f t="shared" si="356"/>
        <v>185766.66883520028</v>
      </c>
      <c r="AI3089" s="6" t="e">
        <f t="shared" si="358"/>
        <v>#N/A</v>
      </c>
    </row>
    <row r="3090" spans="1:35" x14ac:dyDescent="0.35">
      <c r="A3090" t="str">
        <f t="shared" si="357"/>
        <v>The Chelsea PracticeBrompton Health PCNWest LondonE87665Feb11</v>
      </c>
      <c r="B3090" s="41" t="s">
        <v>313</v>
      </c>
      <c r="C3090" s="41" t="s">
        <v>468</v>
      </c>
      <c r="D3090" s="41" t="s">
        <v>29</v>
      </c>
      <c r="E3090" s="41" t="s">
        <v>314</v>
      </c>
      <c r="F3090" s="41" t="s">
        <v>314</v>
      </c>
      <c r="G3090" s="41" t="s">
        <v>766</v>
      </c>
      <c r="H3090" s="41">
        <v>11</v>
      </c>
      <c r="I3090" s="41">
        <v>5680.9378848685101</v>
      </c>
      <c r="J3090" s="41">
        <v>3890</v>
      </c>
      <c r="K3090" s="41">
        <v>3474</v>
      </c>
      <c r="L3090" s="41">
        <v>77.411000000000001</v>
      </c>
      <c r="M3090" s="41">
        <v>69.132599999999996</v>
      </c>
      <c r="N3090" s="41"/>
      <c r="O3090" s="41"/>
      <c r="P3090" s="41"/>
      <c r="Q3090" s="41"/>
      <c r="R3090" s="41">
        <v>27340</v>
      </c>
      <c r="S3090" s="41">
        <v>489.38600000000002</v>
      </c>
      <c r="T3090" s="41"/>
      <c r="U3090" s="41"/>
      <c r="V3090" s="41">
        <v>34704</v>
      </c>
      <c r="W3090" s="41">
        <v>635.92960000000005</v>
      </c>
      <c r="X3090" s="41"/>
      <c r="Y3090" s="41"/>
      <c r="Z3090" s="6">
        <f>0</f>
        <v>0</v>
      </c>
      <c r="AA3090" s="6">
        <f t="shared" si="352"/>
        <v>635.92960000000005</v>
      </c>
      <c r="AB3090" t="e">
        <f>IF(ISBLANK(Table1[[#This Row],[FY2425_Cost]])=TRUE,#N/A,Table1[[#This Row],[FY2425_Cost]])</f>
        <v>#N/A</v>
      </c>
      <c r="AC3090" s="6" t="e">
        <f t="shared" si="353"/>
        <v>#N/A</v>
      </c>
      <c r="AD3090" s="6" t="e">
        <f>SUMIFS($AB$3:AB3090,$B$3:B3090,B3090)</f>
        <v>#N/A</v>
      </c>
      <c r="AE3090" s="6">
        <f t="shared" si="354"/>
        <v>2556.4220481908296</v>
      </c>
      <c r="AF3090" s="6">
        <f t="shared" si="355"/>
        <v>2556.4220481908296</v>
      </c>
      <c r="AG3090" s="6">
        <f>VLOOKUP(Table1[[#This Row],[PracticeCode]],$AP$3:$AS$345,4,FALSE)</f>
        <v>2556.4220481908296</v>
      </c>
      <c r="AH3090" s="27">
        <f t="shared" si="356"/>
        <v>185766.66883520028</v>
      </c>
      <c r="AI3090" s="6" t="e">
        <f t="shared" si="358"/>
        <v>#N/A</v>
      </c>
    </row>
    <row r="3091" spans="1:35" x14ac:dyDescent="0.35">
      <c r="A3091" t="str">
        <f t="shared" si="357"/>
        <v>The Chelsea PracticeBrompton Health PCNWest LondonE87665Jan10</v>
      </c>
      <c r="B3091" s="41" t="s">
        <v>313</v>
      </c>
      <c r="C3091" s="41" t="s">
        <v>468</v>
      </c>
      <c r="D3091" s="41" t="s">
        <v>29</v>
      </c>
      <c r="E3091" s="41" t="s">
        <v>314</v>
      </c>
      <c r="F3091" s="41" t="s">
        <v>314</v>
      </c>
      <c r="G3091" s="41" t="s">
        <v>765</v>
      </c>
      <c r="H3091" s="41">
        <v>10</v>
      </c>
      <c r="I3091" s="41">
        <v>5680.9378848685101</v>
      </c>
      <c r="J3091" s="41">
        <v>5406</v>
      </c>
      <c r="K3091" s="41">
        <v>2133</v>
      </c>
      <c r="L3091" s="41">
        <v>107.57940000000001</v>
      </c>
      <c r="M3091" s="41">
        <v>42.4467</v>
      </c>
      <c r="N3091" s="41"/>
      <c r="O3091" s="41"/>
      <c r="P3091" s="41"/>
      <c r="Q3091" s="41"/>
      <c r="R3091" s="41">
        <v>4209</v>
      </c>
      <c r="S3091" s="41">
        <v>75.341099999999997</v>
      </c>
      <c r="T3091" s="41"/>
      <c r="U3091" s="41"/>
      <c r="V3091" s="41">
        <v>11748</v>
      </c>
      <c r="W3091" s="41">
        <v>225.36720000000003</v>
      </c>
      <c r="X3091" s="41"/>
      <c r="Y3091" s="41"/>
      <c r="Z3091" s="6">
        <f>0</f>
        <v>0</v>
      </c>
      <c r="AA3091" s="6">
        <f t="shared" si="352"/>
        <v>225.36720000000003</v>
      </c>
      <c r="AB3091" t="e">
        <f>IF(ISBLANK(Table1[[#This Row],[FY2425_Cost]])=TRUE,#N/A,Table1[[#This Row],[FY2425_Cost]])</f>
        <v>#N/A</v>
      </c>
      <c r="AC3091" s="6" t="e">
        <f t="shared" si="353"/>
        <v>#N/A</v>
      </c>
      <c r="AD3091" s="6" t="e">
        <f>SUMIFS($AB$3:AB3091,$B$3:B3091,B3091)</f>
        <v>#N/A</v>
      </c>
      <c r="AE3091" s="6">
        <f t="shared" si="354"/>
        <v>2556.4220481908296</v>
      </c>
      <c r="AF3091" s="6">
        <f t="shared" si="355"/>
        <v>2556.4220481908296</v>
      </c>
      <c r="AG3091" s="6">
        <f>VLOOKUP(Table1[[#This Row],[PracticeCode]],$AP$3:$AS$345,4,FALSE)</f>
        <v>2556.4220481908296</v>
      </c>
      <c r="AH3091" s="27">
        <f t="shared" si="356"/>
        <v>185766.66883520028</v>
      </c>
      <c r="AI3091" s="6" t="e">
        <f t="shared" si="358"/>
        <v>#N/A</v>
      </c>
    </row>
    <row r="3092" spans="1:35" x14ac:dyDescent="0.35">
      <c r="A3092" t="str">
        <f t="shared" si="357"/>
        <v>The Chelsea PracticeBrompton Health PCNWest LondonE87665Jul4</v>
      </c>
      <c r="B3092" s="41" t="s">
        <v>313</v>
      </c>
      <c r="C3092" s="41" t="s">
        <v>468</v>
      </c>
      <c r="D3092" s="41" t="s">
        <v>29</v>
      </c>
      <c r="E3092" s="41" t="s">
        <v>314</v>
      </c>
      <c r="F3092" s="41" t="s">
        <v>314</v>
      </c>
      <c r="G3092" s="41" t="s">
        <v>759</v>
      </c>
      <c r="H3092" s="41">
        <v>4</v>
      </c>
      <c r="I3092" s="41">
        <v>5680.9378848685101</v>
      </c>
      <c r="J3092" s="41">
        <v>9182</v>
      </c>
      <c r="K3092" s="41">
        <v>3286</v>
      </c>
      <c r="L3092" s="41">
        <v>169.86699999999999</v>
      </c>
      <c r="M3092" s="41">
        <v>60.790999999999997</v>
      </c>
      <c r="N3092" s="41">
        <v>2732</v>
      </c>
      <c r="O3092" s="41">
        <v>1715</v>
      </c>
      <c r="P3092" s="41">
        <v>54.366800000000005</v>
      </c>
      <c r="Q3092" s="41">
        <v>34.128500000000003</v>
      </c>
      <c r="R3092" s="41">
        <v>2789</v>
      </c>
      <c r="S3092" s="41">
        <v>49.923099999999998</v>
      </c>
      <c r="T3092" s="41">
        <v>7828</v>
      </c>
      <c r="U3092" s="41">
        <v>172.21600000000001</v>
      </c>
      <c r="V3092" s="41">
        <v>15257</v>
      </c>
      <c r="W3092" s="41">
        <v>280.58109999999999</v>
      </c>
      <c r="X3092" s="41">
        <v>12275</v>
      </c>
      <c r="Y3092" s="41">
        <v>260.71130000000005</v>
      </c>
      <c r="Z3092" s="6">
        <f>0</f>
        <v>0</v>
      </c>
      <c r="AA3092" s="6">
        <f t="shared" si="352"/>
        <v>280.58109999999999</v>
      </c>
      <c r="AB3092">
        <f>IF(ISBLANK(Table1[[#This Row],[FY2425_Cost]])=TRUE,#N/A,Table1[[#This Row],[FY2425_Cost]])</f>
        <v>260.71130000000005</v>
      </c>
      <c r="AC3092" s="6">
        <f t="shared" si="353"/>
        <v>-19.869799999999941</v>
      </c>
      <c r="AD3092" s="6" t="e">
        <f>SUMIFS($AB$3:AB3092,$B$3:B3092,B3092)</f>
        <v>#N/A</v>
      </c>
      <c r="AE3092" s="6">
        <f t="shared" si="354"/>
        <v>2556.4220481908296</v>
      </c>
      <c r="AF3092" s="6">
        <f t="shared" si="355"/>
        <v>2556.4220481908296</v>
      </c>
      <c r="AG3092" s="6">
        <f>VLOOKUP(Table1[[#This Row],[PracticeCode]],$AP$3:$AS$345,4,FALSE)</f>
        <v>2556.4220481908296</v>
      </c>
      <c r="AH3092" s="27">
        <f t="shared" si="356"/>
        <v>185766.66883520028</v>
      </c>
      <c r="AI3092" s="6" t="e">
        <f t="shared" si="358"/>
        <v>#N/A</v>
      </c>
    </row>
    <row r="3093" spans="1:35" x14ac:dyDescent="0.35">
      <c r="A3093" t="str">
        <f t="shared" si="357"/>
        <v>The Chelsea PracticeBrompton Health PCNWest LondonE87665Jun3</v>
      </c>
      <c r="B3093" s="41" t="s">
        <v>313</v>
      </c>
      <c r="C3093" s="41" t="s">
        <v>468</v>
      </c>
      <c r="D3093" s="41" t="s">
        <v>29</v>
      </c>
      <c r="E3093" s="41" t="s">
        <v>314</v>
      </c>
      <c r="F3093" s="41" t="s">
        <v>314</v>
      </c>
      <c r="G3093" s="41" t="s">
        <v>758</v>
      </c>
      <c r="H3093" s="41">
        <v>3</v>
      </c>
      <c r="I3093" s="41">
        <v>5680.9378848685101</v>
      </c>
      <c r="J3093" s="41">
        <v>19402</v>
      </c>
      <c r="K3093" s="41">
        <v>1854</v>
      </c>
      <c r="L3093" s="41">
        <v>358.93699999999995</v>
      </c>
      <c r="M3093" s="41">
        <v>34.298999999999999</v>
      </c>
      <c r="N3093" s="41">
        <v>2530</v>
      </c>
      <c r="O3093" s="41">
        <v>1510</v>
      </c>
      <c r="P3093" s="41">
        <v>50.347000000000001</v>
      </c>
      <c r="Q3093" s="41">
        <v>30.049000000000003</v>
      </c>
      <c r="R3093" s="41">
        <v>2885</v>
      </c>
      <c r="S3093" s="41">
        <v>51.641500000000001</v>
      </c>
      <c r="T3093" s="41">
        <v>4072</v>
      </c>
      <c r="U3093" s="41">
        <v>89.584000000000003</v>
      </c>
      <c r="V3093" s="41">
        <v>24141</v>
      </c>
      <c r="W3093" s="41">
        <v>444.87749999999994</v>
      </c>
      <c r="X3093" s="41">
        <v>8112</v>
      </c>
      <c r="Y3093" s="41">
        <v>169.98000000000002</v>
      </c>
      <c r="Z3093" s="6">
        <f>0</f>
        <v>0</v>
      </c>
      <c r="AA3093" s="6">
        <f t="shared" si="352"/>
        <v>444.87749999999994</v>
      </c>
      <c r="AB3093">
        <f>IF(ISBLANK(Table1[[#This Row],[FY2425_Cost]])=TRUE,#N/A,Table1[[#This Row],[FY2425_Cost]])</f>
        <v>169.98000000000002</v>
      </c>
      <c r="AC3093" s="6">
        <f t="shared" si="353"/>
        <v>-274.89749999999992</v>
      </c>
      <c r="AD3093" s="6" t="e">
        <f>SUMIFS($AB$3:AB3093,$B$3:B3093,B3093)</f>
        <v>#N/A</v>
      </c>
      <c r="AE3093" s="6">
        <f t="shared" si="354"/>
        <v>2556.4220481908296</v>
      </c>
      <c r="AF3093" s="6">
        <f t="shared" si="355"/>
        <v>2556.4220481908296</v>
      </c>
      <c r="AG3093" s="6">
        <f>VLOOKUP(Table1[[#This Row],[PracticeCode]],$AP$3:$AS$345,4,FALSE)</f>
        <v>2556.4220481908296</v>
      </c>
      <c r="AH3093" s="27">
        <f t="shared" si="356"/>
        <v>185766.66883520028</v>
      </c>
      <c r="AI3093" s="6" t="e">
        <f t="shared" si="358"/>
        <v>#N/A</v>
      </c>
    </row>
    <row r="3094" spans="1:35" x14ac:dyDescent="0.35">
      <c r="A3094" t="str">
        <f t="shared" si="357"/>
        <v>The Chelsea PracticeBrompton Health PCNWest LondonE87665Mar12</v>
      </c>
      <c r="B3094" s="41" t="s">
        <v>313</v>
      </c>
      <c r="C3094" s="41" t="s">
        <v>468</v>
      </c>
      <c r="D3094" s="41" t="s">
        <v>29</v>
      </c>
      <c r="E3094" s="41" t="s">
        <v>314</v>
      </c>
      <c r="F3094" s="41" t="s">
        <v>314</v>
      </c>
      <c r="G3094" s="41" t="s">
        <v>767</v>
      </c>
      <c r="H3094" s="41">
        <v>12</v>
      </c>
      <c r="I3094" s="41">
        <v>5680.9378848685101</v>
      </c>
      <c r="J3094" s="41">
        <v>12674</v>
      </c>
      <c r="K3094" s="41">
        <v>1179</v>
      </c>
      <c r="L3094" s="41">
        <v>252.21260000000001</v>
      </c>
      <c r="M3094" s="41">
        <v>23.4621</v>
      </c>
      <c r="N3094" s="41"/>
      <c r="O3094" s="41"/>
      <c r="P3094" s="41"/>
      <c r="Q3094" s="41"/>
      <c r="R3094" s="41">
        <v>15275</v>
      </c>
      <c r="S3094" s="41">
        <v>273.42250000000001</v>
      </c>
      <c r="T3094" s="41"/>
      <c r="U3094" s="41"/>
      <c r="V3094" s="41">
        <v>29128</v>
      </c>
      <c r="W3094" s="41">
        <v>549.09720000000004</v>
      </c>
      <c r="X3094" s="41"/>
      <c r="Y3094" s="41"/>
      <c r="Z3094" s="6">
        <f>0</f>
        <v>0</v>
      </c>
      <c r="AA3094" s="6">
        <f t="shared" si="352"/>
        <v>549.09720000000004</v>
      </c>
      <c r="AB3094" t="e">
        <f>IF(ISBLANK(Table1[[#This Row],[FY2425_Cost]])=TRUE,#N/A,Table1[[#This Row],[FY2425_Cost]])</f>
        <v>#N/A</v>
      </c>
      <c r="AC3094" s="6" t="e">
        <f t="shared" si="353"/>
        <v>#N/A</v>
      </c>
      <c r="AD3094" s="6" t="e">
        <f>SUMIFS($AB$3:AB3094,$B$3:B3094,B3094)</f>
        <v>#N/A</v>
      </c>
      <c r="AE3094" s="6">
        <f t="shared" si="354"/>
        <v>2556.4220481908296</v>
      </c>
      <c r="AF3094" s="6">
        <f t="shared" si="355"/>
        <v>2556.4220481908296</v>
      </c>
      <c r="AG3094" s="6">
        <f>VLOOKUP(Table1[[#This Row],[PracticeCode]],$AP$3:$AS$345,4,FALSE)</f>
        <v>2556.4220481908296</v>
      </c>
      <c r="AH3094" s="27">
        <f t="shared" si="356"/>
        <v>185766.66883520028</v>
      </c>
      <c r="AI3094" s="6" t="e">
        <f t="shared" si="358"/>
        <v>#N/A</v>
      </c>
    </row>
    <row r="3095" spans="1:35" x14ac:dyDescent="0.35">
      <c r="A3095" t="str">
        <f t="shared" si="357"/>
        <v>The Chelsea PracticeBrompton Health PCNWest LondonE87665May2</v>
      </c>
      <c r="B3095" s="41" t="s">
        <v>313</v>
      </c>
      <c r="C3095" s="41" t="s">
        <v>468</v>
      </c>
      <c r="D3095" s="41" t="s">
        <v>29</v>
      </c>
      <c r="E3095" s="41" t="s">
        <v>314</v>
      </c>
      <c r="F3095" s="41" t="s">
        <v>314</v>
      </c>
      <c r="G3095" s="41" t="s">
        <v>757</v>
      </c>
      <c r="H3095" s="41">
        <v>2</v>
      </c>
      <c r="I3095" s="41">
        <v>5680.9378848685101</v>
      </c>
      <c r="J3095" s="41">
        <v>3580</v>
      </c>
      <c r="K3095" s="41">
        <v>2254</v>
      </c>
      <c r="L3095" s="41">
        <v>66.22999999999999</v>
      </c>
      <c r="M3095" s="41">
        <v>41.698999999999998</v>
      </c>
      <c r="N3095" s="41">
        <v>2276</v>
      </c>
      <c r="O3095" s="41">
        <v>2570</v>
      </c>
      <c r="P3095" s="41">
        <v>45.292400000000001</v>
      </c>
      <c r="Q3095" s="41">
        <v>51.143000000000001</v>
      </c>
      <c r="R3095" s="41">
        <v>5375</v>
      </c>
      <c r="S3095" s="41">
        <v>96.212500000000006</v>
      </c>
      <c r="T3095" s="41">
        <v>4702</v>
      </c>
      <c r="U3095" s="41">
        <v>103.444</v>
      </c>
      <c r="V3095" s="41">
        <v>11209</v>
      </c>
      <c r="W3095" s="41">
        <v>204.14150000000001</v>
      </c>
      <c r="X3095" s="41">
        <v>9548</v>
      </c>
      <c r="Y3095" s="41">
        <v>199.8794</v>
      </c>
      <c r="Z3095" s="6">
        <f>0</f>
        <v>0</v>
      </c>
      <c r="AA3095" s="6">
        <f t="shared" si="352"/>
        <v>204.14150000000001</v>
      </c>
      <c r="AB3095">
        <f>IF(ISBLANK(Table1[[#This Row],[FY2425_Cost]])=TRUE,#N/A,Table1[[#This Row],[FY2425_Cost]])</f>
        <v>199.8794</v>
      </c>
      <c r="AC3095" s="6">
        <f t="shared" si="353"/>
        <v>-4.2621000000000038</v>
      </c>
      <c r="AD3095" s="6" t="e">
        <f>SUMIFS($AB$3:AB3095,$B$3:B3095,B3095)</f>
        <v>#N/A</v>
      </c>
      <c r="AE3095" s="6">
        <f t="shared" si="354"/>
        <v>2556.4220481908296</v>
      </c>
      <c r="AF3095" s="6">
        <f t="shared" si="355"/>
        <v>2556.4220481908296</v>
      </c>
      <c r="AG3095" s="6">
        <f>VLOOKUP(Table1[[#This Row],[PracticeCode]],$AP$3:$AS$345,4,FALSE)</f>
        <v>2556.4220481908296</v>
      </c>
      <c r="AH3095" s="27">
        <f t="shared" si="356"/>
        <v>185766.66883520028</v>
      </c>
      <c r="AI3095" s="6" t="e">
        <f t="shared" si="358"/>
        <v>#N/A</v>
      </c>
    </row>
    <row r="3096" spans="1:35" x14ac:dyDescent="0.35">
      <c r="A3096" t="str">
        <f t="shared" si="357"/>
        <v>The Chelsea PracticeBrompton Health PCNWest LondonE87665Nov8</v>
      </c>
      <c r="B3096" s="41" t="s">
        <v>313</v>
      </c>
      <c r="C3096" s="41" t="s">
        <v>468</v>
      </c>
      <c r="D3096" s="41" t="s">
        <v>29</v>
      </c>
      <c r="E3096" s="41" t="s">
        <v>314</v>
      </c>
      <c r="F3096" s="41" t="s">
        <v>314</v>
      </c>
      <c r="G3096" s="41" t="s">
        <v>763</v>
      </c>
      <c r="H3096" s="41">
        <v>8</v>
      </c>
      <c r="I3096" s="41">
        <v>5680.9378848685101</v>
      </c>
      <c r="J3096" s="41">
        <v>4605</v>
      </c>
      <c r="K3096" s="41">
        <v>8537</v>
      </c>
      <c r="L3096" s="41">
        <v>91.639499999999998</v>
      </c>
      <c r="M3096" s="41">
        <v>169.88630000000001</v>
      </c>
      <c r="N3096" s="41"/>
      <c r="O3096" s="41"/>
      <c r="P3096" s="41"/>
      <c r="Q3096" s="41"/>
      <c r="R3096" s="41">
        <v>3190</v>
      </c>
      <c r="S3096" s="41">
        <v>57.100999999999999</v>
      </c>
      <c r="T3096" s="41"/>
      <c r="U3096" s="41"/>
      <c r="V3096" s="41">
        <v>16332</v>
      </c>
      <c r="W3096" s="41">
        <v>318.6268</v>
      </c>
      <c r="X3096" s="41"/>
      <c r="Y3096" s="41"/>
      <c r="Z3096" s="6">
        <f>0</f>
        <v>0</v>
      </c>
      <c r="AA3096" s="6">
        <f t="shared" si="352"/>
        <v>318.6268</v>
      </c>
      <c r="AB3096" t="e">
        <f>IF(ISBLANK(Table1[[#This Row],[FY2425_Cost]])=TRUE,#N/A,Table1[[#This Row],[FY2425_Cost]])</f>
        <v>#N/A</v>
      </c>
      <c r="AC3096" s="6" t="e">
        <f t="shared" si="353"/>
        <v>#N/A</v>
      </c>
      <c r="AD3096" s="6" t="e">
        <f>SUMIFS($AB$3:AB3096,$B$3:B3096,B3096)</f>
        <v>#N/A</v>
      </c>
      <c r="AE3096" s="6">
        <f t="shared" si="354"/>
        <v>2556.4220481908296</v>
      </c>
      <c r="AF3096" s="6">
        <f t="shared" si="355"/>
        <v>2556.4220481908296</v>
      </c>
      <c r="AG3096" s="6">
        <f>VLOOKUP(Table1[[#This Row],[PracticeCode]],$AP$3:$AS$345,4,FALSE)</f>
        <v>2556.4220481908296</v>
      </c>
      <c r="AH3096" s="27">
        <f t="shared" si="356"/>
        <v>185766.66883520028</v>
      </c>
      <c r="AI3096" s="6" t="e">
        <f t="shared" si="358"/>
        <v>#N/A</v>
      </c>
    </row>
    <row r="3097" spans="1:35" x14ac:dyDescent="0.35">
      <c r="A3097" t="str">
        <f t="shared" si="357"/>
        <v>The Chelsea PracticeBrompton Health PCNWest LondonE87665Oct7</v>
      </c>
      <c r="B3097" s="41" t="s">
        <v>313</v>
      </c>
      <c r="C3097" s="41" t="s">
        <v>468</v>
      </c>
      <c r="D3097" s="41" t="s">
        <v>29</v>
      </c>
      <c r="E3097" s="41" t="s">
        <v>314</v>
      </c>
      <c r="F3097" s="41" t="s">
        <v>314</v>
      </c>
      <c r="G3097" s="41" t="s">
        <v>762</v>
      </c>
      <c r="H3097" s="41">
        <v>7</v>
      </c>
      <c r="I3097" s="41">
        <v>5680.9378848685101</v>
      </c>
      <c r="J3097" s="41">
        <v>5923</v>
      </c>
      <c r="K3097" s="41">
        <v>2325</v>
      </c>
      <c r="L3097" s="41">
        <v>117.8677</v>
      </c>
      <c r="M3097" s="41">
        <v>46.267500000000005</v>
      </c>
      <c r="N3097" s="41">
        <v>0</v>
      </c>
      <c r="O3097" s="41">
        <v>5096</v>
      </c>
      <c r="P3097" s="41">
        <v>0</v>
      </c>
      <c r="Q3097" s="41">
        <v>114.66</v>
      </c>
      <c r="R3097" s="41">
        <v>3666</v>
      </c>
      <c r="S3097" s="41">
        <v>65.621399999999994</v>
      </c>
      <c r="T3097" s="41">
        <v>10428</v>
      </c>
      <c r="U3097" s="41">
        <v>229.416</v>
      </c>
      <c r="V3097" s="41">
        <v>11914</v>
      </c>
      <c r="W3097" s="41">
        <v>229.75659999999999</v>
      </c>
      <c r="X3097" s="41">
        <v>15524</v>
      </c>
      <c r="Y3097" s="41">
        <v>344.07600000000002</v>
      </c>
      <c r="Z3097" s="6">
        <f>0</f>
        <v>0</v>
      </c>
      <c r="AA3097" s="6">
        <f t="shared" si="352"/>
        <v>229.75659999999999</v>
      </c>
      <c r="AB3097">
        <f>IF(ISBLANK(Table1[[#This Row],[FY2425_Cost]])=TRUE,#N/A,Table1[[#This Row],[FY2425_Cost]])</f>
        <v>344.07600000000002</v>
      </c>
      <c r="AC3097" s="6">
        <f t="shared" si="353"/>
        <v>114.31940000000003</v>
      </c>
      <c r="AD3097" s="6" t="e">
        <f>SUMIFS($AB$3:AB3097,$B$3:B3097,B3097)</f>
        <v>#N/A</v>
      </c>
      <c r="AE3097" s="6">
        <f t="shared" si="354"/>
        <v>2556.4220481908296</v>
      </c>
      <c r="AF3097" s="6">
        <f t="shared" si="355"/>
        <v>2556.4220481908296</v>
      </c>
      <c r="AG3097" s="6">
        <f>VLOOKUP(Table1[[#This Row],[PracticeCode]],$AP$3:$AS$345,4,FALSE)</f>
        <v>2556.4220481908296</v>
      </c>
      <c r="AH3097" s="27">
        <f t="shared" si="356"/>
        <v>185766.66883520028</v>
      </c>
      <c r="AI3097" s="6" t="e">
        <f t="shared" si="358"/>
        <v>#N/A</v>
      </c>
    </row>
    <row r="3098" spans="1:35" x14ac:dyDescent="0.35">
      <c r="A3098" t="str">
        <f t="shared" si="357"/>
        <v>The Chelsea PracticeBrompton Health PCNWest LondonE87665Sep6</v>
      </c>
      <c r="B3098" s="41" t="s">
        <v>313</v>
      </c>
      <c r="C3098" s="41" t="s">
        <v>468</v>
      </c>
      <c r="D3098" s="41" t="s">
        <v>29</v>
      </c>
      <c r="E3098" s="41" t="s">
        <v>314</v>
      </c>
      <c r="F3098" s="41" t="s">
        <v>314</v>
      </c>
      <c r="G3098" s="41" t="s">
        <v>761</v>
      </c>
      <c r="H3098" s="41">
        <v>6</v>
      </c>
      <c r="I3098" s="41">
        <v>5680.9378848685101</v>
      </c>
      <c r="J3098" s="41">
        <v>4533</v>
      </c>
      <c r="K3098" s="41">
        <v>5097</v>
      </c>
      <c r="L3098" s="41">
        <v>90.206699999999998</v>
      </c>
      <c r="M3098" s="41">
        <v>101.4303</v>
      </c>
      <c r="N3098" s="41">
        <v>2599</v>
      </c>
      <c r="O3098" s="41">
        <v>2792</v>
      </c>
      <c r="P3098" s="41">
        <v>58.477499999999999</v>
      </c>
      <c r="Q3098" s="41">
        <v>62.82</v>
      </c>
      <c r="R3098" s="41">
        <v>7628</v>
      </c>
      <c r="S3098" s="41">
        <v>136.5412</v>
      </c>
      <c r="T3098" s="41">
        <v>7712</v>
      </c>
      <c r="U3098" s="41">
        <v>169.66399999999999</v>
      </c>
      <c r="V3098" s="41">
        <v>17258</v>
      </c>
      <c r="W3098" s="41">
        <v>328.1782</v>
      </c>
      <c r="X3098" s="41">
        <v>13103</v>
      </c>
      <c r="Y3098" s="41">
        <v>290.9615</v>
      </c>
      <c r="Z3098" s="6">
        <f>0</f>
        <v>0</v>
      </c>
      <c r="AA3098" s="6">
        <f t="shared" si="352"/>
        <v>328.1782</v>
      </c>
      <c r="AB3098">
        <f>IF(ISBLANK(Table1[[#This Row],[FY2425_Cost]])=TRUE,#N/A,Table1[[#This Row],[FY2425_Cost]])</f>
        <v>290.9615</v>
      </c>
      <c r="AC3098" s="6">
        <f t="shared" si="353"/>
        <v>-37.216700000000003</v>
      </c>
      <c r="AD3098" s="6" t="e">
        <f>SUMIFS($AB$3:AB3098,$B$3:B3098,B3098)</f>
        <v>#N/A</v>
      </c>
      <c r="AE3098" s="6">
        <f t="shared" si="354"/>
        <v>2556.4220481908296</v>
      </c>
      <c r="AF3098" s="6">
        <f t="shared" si="355"/>
        <v>2556.4220481908296</v>
      </c>
      <c r="AG3098" s="6">
        <f>VLOOKUP(Table1[[#This Row],[PracticeCode]],$AP$3:$AS$345,4,FALSE)</f>
        <v>2556.4220481908296</v>
      </c>
      <c r="AH3098" s="27">
        <f t="shared" si="356"/>
        <v>185766.66883520028</v>
      </c>
      <c r="AI3098" s="6" t="e">
        <f t="shared" si="358"/>
        <v>#N/A</v>
      </c>
    </row>
    <row r="3099" spans="1:35" x14ac:dyDescent="0.35">
      <c r="A3099" t="str">
        <f t="shared" si="357"/>
        <v>THE CIRCLE PRACTICEHealth Alliance PCNHarrowE84004Apr1</v>
      </c>
      <c r="B3099" s="41" t="s">
        <v>612</v>
      </c>
      <c r="C3099" s="41" t="s">
        <v>447</v>
      </c>
      <c r="D3099" s="41" t="s">
        <v>26</v>
      </c>
      <c r="E3099" s="41" t="s">
        <v>316</v>
      </c>
      <c r="F3099" s="41" t="s">
        <v>316</v>
      </c>
      <c r="G3099" s="41" t="s">
        <v>756</v>
      </c>
      <c r="H3099" s="41">
        <v>1</v>
      </c>
      <c r="I3099" s="41">
        <v>7570.4236777063197</v>
      </c>
      <c r="J3099" s="41">
        <v>3802</v>
      </c>
      <c r="K3099" s="41">
        <v>0</v>
      </c>
      <c r="L3099" s="41">
        <v>70.337000000000003</v>
      </c>
      <c r="M3099" s="41">
        <v>0</v>
      </c>
      <c r="N3099" s="41">
        <v>6661</v>
      </c>
      <c r="O3099" s="41">
        <v>2</v>
      </c>
      <c r="P3099" s="41">
        <v>132.5539</v>
      </c>
      <c r="Q3099" s="41">
        <v>3.9800000000000002E-2</v>
      </c>
      <c r="R3099" s="41">
        <v>0</v>
      </c>
      <c r="S3099" s="41">
        <v>0</v>
      </c>
      <c r="T3099" s="41">
        <v>878</v>
      </c>
      <c r="U3099" s="41">
        <v>19.315999999999999</v>
      </c>
      <c r="V3099" s="41">
        <v>3802</v>
      </c>
      <c r="W3099" s="41">
        <v>70.337000000000003</v>
      </c>
      <c r="X3099" s="41">
        <v>7541</v>
      </c>
      <c r="Y3099" s="41">
        <v>151.90970000000002</v>
      </c>
      <c r="Z3099" s="6">
        <f>0</f>
        <v>0</v>
      </c>
      <c r="AA3099" s="6">
        <f t="shared" si="352"/>
        <v>70.337000000000003</v>
      </c>
      <c r="AB3099">
        <f>IF(ISBLANK(Table1[[#This Row],[FY2425_Cost]])=TRUE,#N/A,Table1[[#This Row],[FY2425_Cost]])</f>
        <v>151.90970000000002</v>
      </c>
      <c r="AC3099" s="6">
        <f t="shared" si="353"/>
        <v>81.572700000000012</v>
      </c>
      <c r="AD3099" s="6">
        <f>SUMIFS($AB$3:AB3099,$B$3:B3099,B3099)</f>
        <v>151.90970000000002</v>
      </c>
      <c r="AE3099" s="6">
        <f t="shared" si="354"/>
        <v>3406.6906549678438</v>
      </c>
      <c r="AF3099" s="6">
        <f t="shared" si="355"/>
        <v>3406.6906549678438</v>
      </c>
      <c r="AG3099" s="6">
        <f>VLOOKUP(Table1[[#This Row],[PracticeCode]],$AP$3:$AS$345,4,FALSE)</f>
        <v>3406.6906549678438</v>
      </c>
      <c r="AH3099" s="27">
        <f t="shared" si="356"/>
        <v>247552.85426099668</v>
      </c>
      <c r="AI3099" s="6">
        <f t="shared" si="358"/>
        <v>0</v>
      </c>
    </row>
    <row r="3100" spans="1:35" x14ac:dyDescent="0.35">
      <c r="A3100" t="str">
        <f t="shared" si="357"/>
        <v>THE CIRCLE PRACTICEHealth Alliance PCNHarrowE84004Aug5</v>
      </c>
      <c r="B3100" s="41" t="s">
        <v>612</v>
      </c>
      <c r="C3100" s="41" t="s">
        <v>447</v>
      </c>
      <c r="D3100" s="41" t="s">
        <v>26</v>
      </c>
      <c r="E3100" s="41" t="s">
        <v>316</v>
      </c>
      <c r="F3100" s="41" t="s">
        <v>316</v>
      </c>
      <c r="G3100" s="41" t="s">
        <v>760</v>
      </c>
      <c r="H3100" s="41">
        <v>5</v>
      </c>
      <c r="I3100" s="41">
        <v>7570.4236777063197</v>
      </c>
      <c r="J3100" s="41">
        <v>10641</v>
      </c>
      <c r="K3100" s="41">
        <v>0</v>
      </c>
      <c r="L3100" s="41">
        <v>196.85849999999999</v>
      </c>
      <c r="M3100" s="41">
        <v>0</v>
      </c>
      <c r="N3100" s="41">
        <v>8958</v>
      </c>
      <c r="O3100" s="41">
        <v>0</v>
      </c>
      <c r="P3100" s="41">
        <v>178.26420000000002</v>
      </c>
      <c r="Q3100" s="41">
        <v>0</v>
      </c>
      <c r="R3100" s="41">
        <v>548</v>
      </c>
      <c r="S3100" s="41">
        <v>9.8092000000000006</v>
      </c>
      <c r="T3100" s="41">
        <v>866</v>
      </c>
      <c r="U3100" s="41">
        <v>19.052</v>
      </c>
      <c r="V3100" s="41">
        <v>11189</v>
      </c>
      <c r="W3100" s="41">
        <v>206.6677</v>
      </c>
      <c r="X3100" s="41">
        <v>9824</v>
      </c>
      <c r="Y3100" s="41">
        <v>197.31620000000001</v>
      </c>
      <c r="Z3100" s="6">
        <f>0</f>
        <v>0</v>
      </c>
      <c r="AA3100" s="6">
        <f t="shared" si="352"/>
        <v>206.6677</v>
      </c>
      <c r="AB3100">
        <f>IF(ISBLANK(Table1[[#This Row],[FY2425_Cost]])=TRUE,#N/A,Table1[[#This Row],[FY2425_Cost]])</f>
        <v>197.31620000000001</v>
      </c>
      <c r="AC3100" s="6">
        <f t="shared" si="353"/>
        <v>-9.3514999999999873</v>
      </c>
      <c r="AD3100" s="6">
        <f>SUMIFS($AB$3:AB3100,$B$3:B3100,B3100)</f>
        <v>349.22590000000002</v>
      </c>
      <c r="AE3100" s="6">
        <f t="shared" si="354"/>
        <v>3406.6906549678438</v>
      </c>
      <c r="AF3100" s="6">
        <f t="shared" si="355"/>
        <v>3406.6906549678438</v>
      </c>
      <c r="AG3100" s="6">
        <f>VLOOKUP(Table1[[#This Row],[PracticeCode]],$AP$3:$AS$345,4,FALSE)</f>
        <v>3406.6906549678438</v>
      </c>
      <c r="AH3100" s="27">
        <f t="shared" si="356"/>
        <v>247552.85426099668</v>
      </c>
      <c r="AI3100" s="6">
        <f t="shared" si="358"/>
        <v>0</v>
      </c>
    </row>
    <row r="3101" spans="1:35" x14ac:dyDescent="0.35">
      <c r="A3101" t="str">
        <f t="shared" si="357"/>
        <v>THE CIRCLE PRACTICEHealth Alliance PCNHarrowE84004Dec9</v>
      </c>
      <c r="B3101" s="41" t="s">
        <v>612</v>
      </c>
      <c r="C3101" s="41" t="s">
        <v>447</v>
      </c>
      <c r="D3101" s="41" t="s">
        <v>26</v>
      </c>
      <c r="E3101" s="41" t="s">
        <v>316</v>
      </c>
      <c r="F3101" s="41" t="s">
        <v>316</v>
      </c>
      <c r="G3101" s="41" t="s">
        <v>764</v>
      </c>
      <c r="H3101" s="41">
        <v>9</v>
      </c>
      <c r="I3101" s="41">
        <v>7570.4236777063197</v>
      </c>
      <c r="J3101" s="41">
        <v>6108</v>
      </c>
      <c r="K3101" s="41">
        <v>2</v>
      </c>
      <c r="L3101" s="41">
        <v>121.54920000000001</v>
      </c>
      <c r="M3101" s="41">
        <v>3.9800000000000002E-2</v>
      </c>
      <c r="N3101" s="41"/>
      <c r="O3101" s="41"/>
      <c r="P3101" s="41"/>
      <c r="Q3101" s="41"/>
      <c r="R3101" s="41">
        <v>528</v>
      </c>
      <c r="S3101" s="41">
        <v>9.4512</v>
      </c>
      <c r="T3101" s="41"/>
      <c r="U3101" s="41"/>
      <c r="V3101" s="41">
        <v>6638</v>
      </c>
      <c r="W3101" s="41">
        <v>131.04020000000003</v>
      </c>
      <c r="X3101" s="41"/>
      <c r="Y3101" s="41"/>
      <c r="Z3101" s="6">
        <f>0</f>
        <v>0</v>
      </c>
      <c r="AA3101" s="6">
        <f t="shared" si="352"/>
        <v>131.04020000000003</v>
      </c>
      <c r="AB3101" t="e">
        <f>IF(ISBLANK(Table1[[#This Row],[FY2425_Cost]])=TRUE,#N/A,Table1[[#This Row],[FY2425_Cost]])</f>
        <v>#N/A</v>
      </c>
      <c r="AC3101" s="6" t="e">
        <f t="shared" si="353"/>
        <v>#N/A</v>
      </c>
      <c r="AD3101" s="6" t="e">
        <f>SUMIFS($AB$3:AB3101,$B$3:B3101,B3101)</f>
        <v>#N/A</v>
      </c>
      <c r="AE3101" s="6">
        <f t="shared" si="354"/>
        <v>3406.6906549678438</v>
      </c>
      <c r="AF3101" s="6">
        <f t="shared" si="355"/>
        <v>3406.6906549678438</v>
      </c>
      <c r="AG3101" s="6">
        <f>VLOOKUP(Table1[[#This Row],[PracticeCode]],$AP$3:$AS$345,4,FALSE)</f>
        <v>3406.6906549678438</v>
      </c>
      <c r="AH3101" s="27">
        <f t="shared" si="356"/>
        <v>247552.85426099668</v>
      </c>
      <c r="AI3101" s="6" t="e">
        <f t="shared" si="358"/>
        <v>#N/A</v>
      </c>
    </row>
    <row r="3102" spans="1:35" x14ac:dyDescent="0.35">
      <c r="A3102" t="str">
        <f t="shared" si="357"/>
        <v>THE CIRCLE PRACTICEHealth Alliance PCNHarrowE84004Feb11</v>
      </c>
      <c r="B3102" s="41" t="s">
        <v>612</v>
      </c>
      <c r="C3102" s="41" t="s">
        <v>447</v>
      </c>
      <c r="D3102" s="41" t="s">
        <v>26</v>
      </c>
      <c r="E3102" s="41" t="s">
        <v>316</v>
      </c>
      <c r="F3102" s="41" t="s">
        <v>316</v>
      </c>
      <c r="G3102" s="41" t="s">
        <v>766</v>
      </c>
      <c r="H3102" s="41">
        <v>11</v>
      </c>
      <c r="I3102" s="41">
        <v>7570.4236777063197</v>
      </c>
      <c r="J3102" s="41">
        <v>6804</v>
      </c>
      <c r="K3102" s="41">
        <v>93</v>
      </c>
      <c r="L3102" s="41">
        <v>135.39960000000002</v>
      </c>
      <c r="M3102" s="41">
        <v>1.8507</v>
      </c>
      <c r="N3102" s="41"/>
      <c r="O3102" s="41"/>
      <c r="P3102" s="41"/>
      <c r="Q3102" s="41"/>
      <c r="R3102" s="41">
        <v>606</v>
      </c>
      <c r="S3102" s="41">
        <v>10.8474</v>
      </c>
      <c r="T3102" s="41"/>
      <c r="U3102" s="41"/>
      <c r="V3102" s="41">
        <v>7503</v>
      </c>
      <c r="W3102" s="41">
        <v>148.0977</v>
      </c>
      <c r="X3102" s="41"/>
      <c r="Y3102" s="41"/>
      <c r="Z3102" s="6">
        <f>0</f>
        <v>0</v>
      </c>
      <c r="AA3102" s="6">
        <f t="shared" si="352"/>
        <v>148.0977</v>
      </c>
      <c r="AB3102" t="e">
        <f>IF(ISBLANK(Table1[[#This Row],[FY2425_Cost]])=TRUE,#N/A,Table1[[#This Row],[FY2425_Cost]])</f>
        <v>#N/A</v>
      </c>
      <c r="AC3102" s="6" t="e">
        <f t="shared" si="353"/>
        <v>#N/A</v>
      </c>
      <c r="AD3102" s="6" t="e">
        <f>SUMIFS($AB$3:AB3102,$B$3:B3102,B3102)</f>
        <v>#N/A</v>
      </c>
      <c r="AE3102" s="6">
        <f t="shared" si="354"/>
        <v>3406.6906549678438</v>
      </c>
      <c r="AF3102" s="6">
        <f t="shared" si="355"/>
        <v>3406.6906549678438</v>
      </c>
      <c r="AG3102" s="6">
        <f>VLOOKUP(Table1[[#This Row],[PracticeCode]],$AP$3:$AS$345,4,FALSE)</f>
        <v>3406.6906549678438</v>
      </c>
      <c r="AH3102" s="27">
        <f t="shared" si="356"/>
        <v>247552.85426099668</v>
      </c>
      <c r="AI3102" s="6" t="e">
        <f t="shared" si="358"/>
        <v>#N/A</v>
      </c>
    </row>
    <row r="3103" spans="1:35" x14ac:dyDescent="0.35">
      <c r="A3103" t="str">
        <f t="shared" si="357"/>
        <v>THE CIRCLE PRACTICEHealth Alliance PCNHarrowE84004Jan10</v>
      </c>
      <c r="B3103" s="41" t="s">
        <v>612</v>
      </c>
      <c r="C3103" s="41" t="s">
        <v>447</v>
      </c>
      <c r="D3103" s="41" t="s">
        <v>26</v>
      </c>
      <c r="E3103" s="41" t="s">
        <v>316</v>
      </c>
      <c r="F3103" s="41" t="s">
        <v>316</v>
      </c>
      <c r="G3103" s="41" t="s">
        <v>765</v>
      </c>
      <c r="H3103" s="41">
        <v>10</v>
      </c>
      <c r="I3103" s="41">
        <v>7570.4236777063197</v>
      </c>
      <c r="J3103" s="41">
        <v>7976</v>
      </c>
      <c r="K3103" s="41">
        <v>0</v>
      </c>
      <c r="L3103" s="41">
        <v>158.72240000000002</v>
      </c>
      <c r="M3103" s="41">
        <v>0</v>
      </c>
      <c r="N3103" s="41"/>
      <c r="O3103" s="41"/>
      <c r="P3103" s="41"/>
      <c r="Q3103" s="41"/>
      <c r="R3103" s="41">
        <v>622</v>
      </c>
      <c r="S3103" s="41">
        <v>11.133800000000001</v>
      </c>
      <c r="T3103" s="41"/>
      <c r="U3103" s="41"/>
      <c r="V3103" s="41">
        <v>8598</v>
      </c>
      <c r="W3103" s="41">
        <v>169.85620000000003</v>
      </c>
      <c r="X3103" s="41"/>
      <c r="Y3103" s="41"/>
      <c r="Z3103" s="6">
        <f>0</f>
        <v>0</v>
      </c>
      <c r="AA3103" s="6">
        <f t="shared" si="352"/>
        <v>169.85620000000003</v>
      </c>
      <c r="AB3103" t="e">
        <f>IF(ISBLANK(Table1[[#This Row],[FY2425_Cost]])=TRUE,#N/A,Table1[[#This Row],[FY2425_Cost]])</f>
        <v>#N/A</v>
      </c>
      <c r="AC3103" s="6" t="e">
        <f t="shared" si="353"/>
        <v>#N/A</v>
      </c>
      <c r="AD3103" s="6" t="e">
        <f>SUMIFS($AB$3:AB3103,$B$3:B3103,B3103)</f>
        <v>#N/A</v>
      </c>
      <c r="AE3103" s="6">
        <f t="shared" si="354"/>
        <v>3406.6906549678438</v>
      </c>
      <c r="AF3103" s="6">
        <f t="shared" si="355"/>
        <v>3406.6906549678438</v>
      </c>
      <c r="AG3103" s="6">
        <f>VLOOKUP(Table1[[#This Row],[PracticeCode]],$AP$3:$AS$345,4,FALSE)</f>
        <v>3406.6906549678438</v>
      </c>
      <c r="AH3103" s="27">
        <f t="shared" si="356"/>
        <v>247552.85426099668</v>
      </c>
      <c r="AI3103" s="6" t="e">
        <f t="shared" si="358"/>
        <v>#N/A</v>
      </c>
    </row>
    <row r="3104" spans="1:35" x14ac:dyDescent="0.35">
      <c r="A3104" t="str">
        <f t="shared" si="357"/>
        <v>THE CIRCLE PRACTICEHealth Alliance PCNHarrowE84004Jul4</v>
      </c>
      <c r="B3104" s="41" t="s">
        <v>612</v>
      </c>
      <c r="C3104" s="41" t="s">
        <v>447</v>
      </c>
      <c r="D3104" s="41" t="s">
        <v>26</v>
      </c>
      <c r="E3104" s="41" t="s">
        <v>316</v>
      </c>
      <c r="F3104" s="41" t="s">
        <v>316</v>
      </c>
      <c r="G3104" s="41" t="s">
        <v>759</v>
      </c>
      <c r="H3104" s="41">
        <v>4</v>
      </c>
      <c r="I3104" s="41">
        <v>7570.4236777063197</v>
      </c>
      <c r="J3104" s="41">
        <v>11607</v>
      </c>
      <c r="K3104" s="41">
        <v>0</v>
      </c>
      <c r="L3104" s="41">
        <v>214.7295</v>
      </c>
      <c r="M3104" s="41">
        <v>0</v>
      </c>
      <c r="N3104" s="41">
        <v>6330</v>
      </c>
      <c r="O3104" s="41">
        <v>200</v>
      </c>
      <c r="P3104" s="41">
        <v>125.96700000000001</v>
      </c>
      <c r="Q3104" s="41">
        <v>3.9800000000000004</v>
      </c>
      <c r="R3104" s="41">
        <v>386</v>
      </c>
      <c r="S3104" s="41">
        <v>6.9093999999999998</v>
      </c>
      <c r="T3104" s="41">
        <v>868</v>
      </c>
      <c r="U3104" s="41">
        <v>19.096</v>
      </c>
      <c r="V3104" s="41">
        <v>11993</v>
      </c>
      <c r="W3104" s="41">
        <v>221.63890000000001</v>
      </c>
      <c r="X3104" s="41">
        <v>7398</v>
      </c>
      <c r="Y3104" s="41">
        <v>149.04300000000001</v>
      </c>
      <c r="Z3104" s="6">
        <f>0</f>
        <v>0</v>
      </c>
      <c r="AA3104" s="6">
        <f t="shared" si="352"/>
        <v>221.63890000000001</v>
      </c>
      <c r="AB3104">
        <f>IF(ISBLANK(Table1[[#This Row],[FY2425_Cost]])=TRUE,#N/A,Table1[[#This Row],[FY2425_Cost]])</f>
        <v>149.04300000000001</v>
      </c>
      <c r="AC3104" s="6">
        <f t="shared" si="353"/>
        <v>-72.5959</v>
      </c>
      <c r="AD3104" s="6" t="e">
        <f>SUMIFS($AB$3:AB3104,$B$3:B3104,B3104)</f>
        <v>#N/A</v>
      </c>
      <c r="AE3104" s="6">
        <f t="shared" si="354"/>
        <v>3406.6906549678438</v>
      </c>
      <c r="AF3104" s="6">
        <f t="shared" si="355"/>
        <v>3406.6906549678438</v>
      </c>
      <c r="AG3104" s="6">
        <f>VLOOKUP(Table1[[#This Row],[PracticeCode]],$AP$3:$AS$345,4,FALSE)</f>
        <v>3406.6906549678438</v>
      </c>
      <c r="AH3104" s="27">
        <f t="shared" si="356"/>
        <v>247552.85426099668</v>
      </c>
      <c r="AI3104" s="6" t="e">
        <f t="shared" si="358"/>
        <v>#N/A</v>
      </c>
    </row>
    <row r="3105" spans="1:35" x14ac:dyDescent="0.35">
      <c r="A3105" t="str">
        <f t="shared" si="357"/>
        <v>THE CIRCLE PRACTICEHealth Alliance PCNHarrowE84004Jun3</v>
      </c>
      <c r="B3105" s="41" t="s">
        <v>612</v>
      </c>
      <c r="C3105" s="41" t="s">
        <v>447</v>
      </c>
      <c r="D3105" s="41" t="s">
        <v>26</v>
      </c>
      <c r="E3105" s="41" t="s">
        <v>316</v>
      </c>
      <c r="F3105" s="41" t="s">
        <v>316</v>
      </c>
      <c r="G3105" s="41" t="s">
        <v>758</v>
      </c>
      <c r="H3105" s="41">
        <v>3</v>
      </c>
      <c r="I3105" s="41">
        <v>7570.4236777063197</v>
      </c>
      <c r="J3105" s="41">
        <v>9383</v>
      </c>
      <c r="K3105" s="41">
        <v>0</v>
      </c>
      <c r="L3105" s="41">
        <v>173.5855</v>
      </c>
      <c r="M3105" s="41">
        <v>0</v>
      </c>
      <c r="N3105" s="41">
        <v>5876</v>
      </c>
      <c r="O3105" s="41">
        <v>0</v>
      </c>
      <c r="P3105" s="41">
        <v>116.9324</v>
      </c>
      <c r="Q3105" s="41">
        <v>0</v>
      </c>
      <c r="R3105" s="41">
        <v>0</v>
      </c>
      <c r="S3105" s="41">
        <v>0</v>
      </c>
      <c r="T3105" s="41">
        <v>766</v>
      </c>
      <c r="U3105" s="41">
        <v>16.852</v>
      </c>
      <c r="V3105" s="41">
        <v>9383</v>
      </c>
      <c r="W3105" s="41">
        <v>173.5855</v>
      </c>
      <c r="X3105" s="41">
        <v>6642</v>
      </c>
      <c r="Y3105" s="41">
        <v>133.78440000000001</v>
      </c>
      <c r="Z3105" s="6">
        <f>0</f>
        <v>0</v>
      </c>
      <c r="AA3105" s="6">
        <f t="shared" si="352"/>
        <v>173.5855</v>
      </c>
      <c r="AB3105">
        <f>IF(ISBLANK(Table1[[#This Row],[FY2425_Cost]])=TRUE,#N/A,Table1[[#This Row],[FY2425_Cost]])</f>
        <v>133.78440000000001</v>
      </c>
      <c r="AC3105" s="6">
        <f t="shared" si="353"/>
        <v>-39.801099999999991</v>
      </c>
      <c r="AD3105" s="6" t="e">
        <f>SUMIFS($AB$3:AB3105,$B$3:B3105,B3105)</f>
        <v>#N/A</v>
      </c>
      <c r="AE3105" s="6">
        <f t="shared" si="354"/>
        <v>3406.6906549678438</v>
      </c>
      <c r="AF3105" s="6">
        <f t="shared" si="355"/>
        <v>3406.6906549678438</v>
      </c>
      <c r="AG3105" s="6">
        <f>VLOOKUP(Table1[[#This Row],[PracticeCode]],$AP$3:$AS$345,4,FALSE)</f>
        <v>3406.6906549678438</v>
      </c>
      <c r="AH3105" s="27">
        <f t="shared" si="356"/>
        <v>247552.85426099668</v>
      </c>
      <c r="AI3105" s="6" t="e">
        <f t="shared" si="358"/>
        <v>#N/A</v>
      </c>
    </row>
    <row r="3106" spans="1:35" x14ac:dyDescent="0.35">
      <c r="A3106" t="str">
        <f t="shared" si="357"/>
        <v>THE CIRCLE PRACTICEHealth Alliance PCNHarrowE84004Mar12</v>
      </c>
      <c r="B3106" s="41" t="s">
        <v>612</v>
      </c>
      <c r="C3106" s="41" t="s">
        <v>447</v>
      </c>
      <c r="D3106" s="41" t="s">
        <v>26</v>
      </c>
      <c r="E3106" s="41" t="s">
        <v>316</v>
      </c>
      <c r="F3106" s="41" t="s">
        <v>316</v>
      </c>
      <c r="G3106" s="41" t="s">
        <v>767</v>
      </c>
      <c r="H3106" s="41">
        <v>12</v>
      </c>
      <c r="I3106" s="41">
        <v>7570.4236777063197</v>
      </c>
      <c r="J3106" s="41">
        <v>7158</v>
      </c>
      <c r="K3106" s="41">
        <v>0</v>
      </c>
      <c r="L3106" s="41">
        <v>142.4442</v>
      </c>
      <c r="M3106" s="41">
        <v>0</v>
      </c>
      <c r="N3106" s="41"/>
      <c r="O3106" s="41"/>
      <c r="P3106" s="41"/>
      <c r="Q3106" s="41"/>
      <c r="R3106" s="41">
        <v>576</v>
      </c>
      <c r="S3106" s="41">
        <v>10.3104</v>
      </c>
      <c r="T3106" s="41"/>
      <c r="U3106" s="41"/>
      <c r="V3106" s="41">
        <v>7734</v>
      </c>
      <c r="W3106" s="41">
        <v>152.75459999999998</v>
      </c>
      <c r="X3106" s="41"/>
      <c r="Y3106" s="41"/>
      <c r="Z3106" s="6">
        <f>0</f>
        <v>0</v>
      </c>
      <c r="AA3106" s="6">
        <f t="shared" si="352"/>
        <v>152.75459999999998</v>
      </c>
      <c r="AB3106" t="e">
        <f>IF(ISBLANK(Table1[[#This Row],[FY2425_Cost]])=TRUE,#N/A,Table1[[#This Row],[FY2425_Cost]])</f>
        <v>#N/A</v>
      </c>
      <c r="AC3106" s="6" t="e">
        <f t="shared" si="353"/>
        <v>#N/A</v>
      </c>
      <c r="AD3106" s="6" t="e">
        <f>SUMIFS($AB$3:AB3106,$B$3:B3106,B3106)</f>
        <v>#N/A</v>
      </c>
      <c r="AE3106" s="6">
        <f t="shared" si="354"/>
        <v>3406.6906549678438</v>
      </c>
      <c r="AF3106" s="6">
        <f t="shared" si="355"/>
        <v>3406.6906549678438</v>
      </c>
      <c r="AG3106" s="6">
        <f>VLOOKUP(Table1[[#This Row],[PracticeCode]],$AP$3:$AS$345,4,FALSE)</f>
        <v>3406.6906549678438</v>
      </c>
      <c r="AH3106" s="27">
        <f t="shared" si="356"/>
        <v>247552.85426099668</v>
      </c>
      <c r="AI3106" s="6" t="e">
        <f t="shared" si="358"/>
        <v>#N/A</v>
      </c>
    </row>
    <row r="3107" spans="1:35" x14ac:dyDescent="0.35">
      <c r="A3107" t="str">
        <f t="shared" si="357"/>
        <v>THE CIRCLE PRACTICEHealth Alliance PCNHarrowE84004May2</v>
      </c>
      <c r="B3107" s="41" t="s">
        <v>612</v>
      </c>
      <c r="C3107" s="41" t="s">
        <v>447</v>
      </c>
      <c r="D3107" s="41" t="s">
        <v>26</v>
      </c>
      <c r="E3107" s="41" t="s">
        <v>316</v>
      </c>
      <c r="F3107" s="41" t="s">
        <v>316</v>
      </c>
      <c r="G3107" s="41" t="s">
        <v>757</v>
      </c>
      <c r="H3107" s="41">
        <v>2</v>
      </c>
      <c r="I3107" s="41">
        <v>7570.4236777063197</v>
      </c>
      <c r="J3107" s="41">
        <v>5816</v>
      </c>
      <c r="K3107" s="41">
        <v>0</v>
      </c>
      <c r="L3107" s="41">
        <v>107.59599999999999</v>
      </c>
      <c r="M3107" s="41">
        <v>0</v>
      </c>
      <c r="N3107" s="41">
        <v>12269</v>
      </c>
      <c r="O3107" s="41">
        <v>0</v>
      </c>
      <c r="P3107" s="41">
        <v>244.15310000000002</v>
      </c>
      <c r="Q3107" s="41">
        <v>0</v>
      </c>
      <c r="R3107" s="41">
        <v>0</v>
      </c>
      <c r="S3107" s="41">
        <v>0</v>
      </c>
      <c r="T3107" s="41">
        <v>876</v>
      </c>
      <c r="U3107" s="41">
        <v>19.271999999999998</v>
      </c>
      <c r="V3107" s="41">
        <v>5816</v>
      </c>
      <c r="W3107" s="41">
        <v>107.59599999999999</v>
      </c>
      <c r="X3107" s="41">
        <v>13145</v>
      </c>
      <c r="Y3107" s="41">
        <v>263.42510000000004</v>
      </c>
      <c r="Z3107" s="6">
        <f>0</f>
        <v>0</v>
      </c>
      <c r="AA3107" s="6">
        <f t="shared" si="352"/>
        <v>107.59599999999999</v>
      </c>
      <c r="AB3107">
        <f>IF(ISBLANK(Table1[[#This Row],[FY2425_Cost]])=TRUE,#N/A,Table1[[#This Row],[FY2425_Cost]])</f>
        <v>263.42510000000004</v>
      </c>
      <c r="AC3107" s="6">
        <f t="shared" si="353"/>
        <v>155.82910000000004</v>
      </c>
      <c r="AD3107" s="6" t="e">
        <f>SUMIFS($AB$3:AB3107,$B$3:B3107,B3107)</f>
        <v>#N/A</v>
      </c>
      <c r="AE3107" s="6">
        <f t="shared" si="354"/>
        <v>3406.6906549678438</v>
      </c>
      <c r="AF3107" s="6">
        <f t="shared" si="355"/>
        <v>3406.6906549678438</v>
      </c>
      <c r="AG3107" s="6">
        <f>VLOOKUP(Table1[[#This Row],[PracticeCode]],$AP$3:$AS$345,4,FALSE)</f>
        <v>3406.6906549678438</v>
      </c>
      <c r="AH3107" s="27">
        <f t="shared" si="356"/>
        <v>247552.85426099668</v>
      </c>
      <c r="AI3107" s="6" t="e">
        <f t="shared" si="358"/>
        <v>#N/A</v>
      </c>
    </row>
    <row r="3108" spans="1:35" x14ac:dyDescent="0.35">
      <c r="A3108" t="str">
        <f t="shared" si="357"/>
        <v>THE CIRCLE PRACTICEHealth Alliance PCNHarrowE84004Nov8</v>
      </c>
      <c r="B3108" s="41" t="s">
        <v>612</v>
      </c>
      <c r="C3108" s="41" t="s">
        <v>447</v>
      </c>
      <c r="D3108" s="41" t="s">
        <v>26</v>
      </c>
      <c r="E3108" s="41" t="s">
        <v>316</v>
      </c>
      <c r="F3108" s="41" t="s">
        <v>316</v>
      </c>
      <c r="G3108" s="41" t="s">
        <v>763</v>
      </c>
      <c r="H3108" s="41">
        <v>8</v>
      </c>
      <c r="I3108" s="41">
        <v>7570.4236777063197</v>
      </c>
      <c r="J3108" s="41">
        <v>8579</v>
      </c>
      <c r="K3108" s="41">
        <v>0</v>
      </c>
      <c r="L3108" s="41">
        <v>170.72210000000001</v>
      </c>
      <c r="M3108" s="41">
        <v>0</v>
      </c>
      <c r="N3108" s="41"/>
      <c r="O3108" s="41"/>
      <c r="P3108" s="41"/>
      <c r="Q3108" s="41"/>
      <c r="R3108" s="41">
        <v>598</v>
      </c>
      <c r="S3108" s="41">
        <v>10.7042</v>
      </c>
      <c r="T3108" s="41"/>
      <c r="U3108" s="41"/>
      <c r="V3108" s="41">
        <v>9177</v>
      </c>
      <c r="W3108" s="41">
        <v>181.42630000000003</v>
      </c>
      <c r="X3108" s="41"/>
      <c r="Y3108" s="41"/>
      <c r="Z3108" s="6">
        <f>0</f>
        <v>0</v>
      </c>
      <c r="AA3108" s="6">
        <f t="shared" si="352"/>
        <v>181.42630000000003</v>
      </c>
      <c r="AB3108" t="e">
        <f>IF(ISBLANK(Table1[[#This Row],[FY2425_Cost]])=TRUE,#N/A,Table1[[#This Row],[FY2425_Cost]])</f>
        <v>#N/A</v>
      </c>
      <c r="AC3108" s="6" t="e">
        <f t="shared" si="353"/>
        <v>#N/A</v>
      </c>
      <c r="AD3108" s="6" t="e">
        <f>SUMIFS($AB$3:AB3108,$B$3:B3108,B3108)</f>
        <v>#N/A</v>
      </c>
      <c r="AE3108" s="6">
        <f t="shared" si="354"/>
        <v>3406.6906549678438</v>
      </c>
      <c r="AF3108" s="6">
        <f t="shared" si="355"/>
        <v>3406.6906549678438</v>
      </c>
      <c r="AG3108" s="6">
        <f>VLOOKUP(Table1[[#This Row],[PracticeCode]],$AP$3:$AS$345,4,FALSE)</f>
        <v>3406.6906549678438</v>
      </c>
      <c r="AH3108" s="27">
        <f t="shared" si="356"/>
        <v>247552.85426099668</v>
      </c>
      <c r="AI3108" s="6" t="e">
        <f t="shared" si="358"/>
        <v>#N/A</v>
      </c>
    </row>
    <row r="3109" spans="1:35" x14ac:dyDescent="0.35">
      <c r="A3109" t="str">
        <f t="shared" si="357"/>
        <v>THE CIRCLE PRACTICEHealth Alliance PCNHarrowE84004Oct7</v>
      </c>
      <c r="B3109" s="41" t="s">
        <v>612</v>
      </c>
      <c r="C3109" s="41" t="s">
        <v>447</v>
      </c>
      <c r="D3109" s="41" t="s">
        <v>26</v>
      </c>
      <c r="E3109" s="41" t="s">
        <v>316</v>
      </c>
      <c r="F3109" s="41" t="s">
        <v>316</v>
      </c>
      <c r="G3109" s="41" t="s">
        <v>762</v>
      </c>
      <c r="H3109" s="41">
        <v>7</v>
      </c>
      <c r="I3109" s="41">
        <v>7570.4236777063197</v>
      </c>
      <c r="J3109" s="41">
        <v>10368</v>
      </c>
      <c r="K3109" s="41">
        <v>3853</v>
      </c>
      <c r="L3109" s="41">
        <v>206.32320000000001</v>
      </c>
      <c r="M3109" s="41">
        <v>76.674700000000001</v>
      </c>
      <c r="N3109" s="41">
        <v>0</v>
      </c>
      <c r="O3109" s="41">
        <v>1091</v>
      </c>
      <c r="P3109" s="41">
        <v>0</v>
      </c>
      <c r="Q3109" s="41">
        <v>24.547499999999999</v>
      </c>
      <c r="R3109" s="41">
        <v>634</v>
      </c>
      <c r="S3109" s="41">
        <v>11.348599999999999</v>
      </c>
      <c r="T3109" s="41">
        <v>954</v>
      </c>
      <c r="U3109" s="41">
        <v>20.988</v>
      </c>
      <c r="V3109" s="41">
        <v>14855</v>
      </c>
      <c r="W3109" s="41">
        <v>294.34649999999999</v>
      </c>
      <c r="X3109" s="41">
        <v>2045</v>
      </c>
      <c r="Y3109" s="41">
        <v>45.535499999999999</v>
      </c>
      <c r="Z3109" s="6">
        <f>0</f>
        <v>0</v>
      </c>
      <c r="AA3109" s="6">
        <f t="shared" si="352"/>
        <v>294.34649999999999</v>
      </c>
      <c r="AB3109">
        <f>IF(ISBLANK(Table1[[#This Row],[FY2425_Cost]])=TRUE,#N/A,Table1[[#This Row],[FY2425_Cost]])</f>
        <v>45.535499999999999</v>
      </c>
      <c r="AC3109" s="6">
        <f t="shared" si="353"/>
        <v>-248.81099999999998</v>
      </c>
      <c r="AD3109" s="6" t="e">
        <f>SUMIFS($AB$3:AB3109,$B$3:B3109,B3109)</f>
        <v>#N/A</v>
      </c>
      <c r="AE3109" s="6">
        <f t="shared" si="354"/>
        <v>3406.6906549678438</v>
      </c>
      <c r="AF3109" s="6">
        <f t="shared" si="355"/>
        <v>3406.6906549678438</v>
      </c>
      <c r="AG3109" s="6">
        <f>VLOOKUP(Table1[[#This Row],[PracticeCode]],$AP$3:$AS$345,4,FALSE)</f>
        <v>3406.6906549678438</v>
      </c>
      <c r="AH3109" s="27">
        <f t="shared" si="356"/>
        <v>247552.85426099668</v>
      </c>
      <c r="AI3109" s="6" t="e">
        <f t="shared" si="358"/>
        <v>#N/A</v>
      </c>
    </row>
    <row r="3110" spans="1:35" x14ac:dyDescent="0.35">
      <c r="A3110" t="str">
        <f t="shared" si="357"/>
        <v>THE CIRCLE PRACTICEHealth Alliance PCNHarrowE84004Sep6</v>
      </c>
      <c r="B3110" s="41" t="s">
        <v>612</v>
      </c>
      <c r="C3110" s="41" t="s">
        <v>447</v>
      </c>
      <c r="D3110" s="41" t="s">
        <v>26</v>
      </c>
      <c r="E3110" s="41" t="s">
        <v>316</v>
      </c>
      <c r="F3110" s="41" t="s">
        <v>316</v>
      </c>
      <c r="G3110" s="41" t="s">
        <v>761</v>
      </c>
      <c r="H3110" s="41">
        <v>6</v>
      </c>
      <c r="I3110" s="41">
        <v>7570.4236777063197</v>
      </c>
      <c r="J3110" s="41">
        <v>6451</v>
      </c>
      <c r="K3110" s="41">
        <v>10099</v>
      </c>
      <c r="L3110" s="41">
        <v>128.3749</v>
      </c>
      <c r="M3110" s="41">
        <v>200.9701</v>
      </c>
      <c r="N3110" s="41">
        <v>7341</v>
      </c>
      <c r="O3110" s="41">
        <v>3949</v>
      </c>
      <c r="P3110" s="41">
        <v>165.17249999999999</v>
      </c>
      <c r="Q3110" s="41">
        <v>88.852499999999992</v>
      </c>
      <c r="R3110" s="41">
        <v>570</v>
      </c>
      <c r="S3110" s="41">
        <v>10.202999999999999</v>
      </c>
      <c r="T3110" s="41">
        <v>830</v>
      </c>
      <c r="U3110" s="41">
        <v>18.260000000000002</v>
      </c>
      <c r="V3110" s="41">
        <v>17120</v>
      </c>
      <c r="W3110" s="41">
        <v>339.548</v>
      </c>
      <c r="X3110" s="41">
        <v>12120</v>
      </c>
      <c r="Y3110" s="41">
        <v>272.28499999999997</v>
      </c>
      <c r="Z3110" s="6">
        <f>0</f>
        <v>0</v>
      </c>
      <c r="AA3110" s="6">
        <f t="shared" si="352"/>
        <v>339.548</v>
      </c>
      <c r="AB3110">
        <f>IF(ISBLANK(Table1[[#This Row],[FY2425_Cost]])=TRUE,#N/A,Table1[[#This Row],[FY2425_Cost]])</f>
        <v>272.28499999999997</v>
      </c>
      <c r="AC3110" s="6">
        <f t="shared" si="353"/>
        <v>-67.263000000000034</v>
      </c>
      <c r="AD3110" s="6" t="e">
        <f>SUMIFS($AB$3:AB3110,$B$3:B3110,B3110)</f>
        <v>#N/A</v>
      </c>
      <c r="AE3110" s="6">
        <f t="shared" si="354"/>
        <v>3406.6906549678438</v>
      </c>
      <c r="AF3110" s="6">
        <f t="shared" si="355"/>
        <v>3406.6906549678438</v>
      </c>
      <c r="AG3110" s="6">
        <f>VLOOKUP(Table1[[#This Row],[PracticeCode]],$AP$3:$AS$345,4,FALSE)</f>
        <v>3406.6906549678438</v>
      </c>
      <c r="AH3110" s="27">
        <f t="shared" si="356"/>
        <v>247552.85426099668</v>
      </c>
      <c r="AI3110" s="6" t="e">
        <f t="shared" si="358"/>
        <v>#N/A</v>
      </c>
    </row>
    <row r="3111" spans="1:35" x14ac:dyDescent="0.35">
      <c r="A3111" t="str">
        <f t="shared" si="357"/>
        <v>THE CIVIC MEDICAL CENTREHealth Alliance PCNHarrowE84617Apr1</v>
      </c>
      <c r="B3111" s="41" t="s">
        <v>446</v>
      </c>
      <c r="C3111" s="41" t="s">
        <v>447</v>
      </c>
      <c r="D3111" s="41" t="s">
        <v>26</v>
      </c>
      <c r="E3111" s="41" t="s">
        <v>317</v>
      </c>
      <c r="F3111" s="41" t="s">
        <v>317</v>
      </c>
      <c r="G3111" s="41" t="s">
        <v>756</v>
      </c>
      <c r="H3111" s="41">
        <v>1</v>
      </c>
      <c r="I3111" s="41">
        <v>5568.8190933276601</v>
      </c>
      <c r="J3111" s="41">
        <v>37719</v>
      </c>
      <c r="K3111" s="41">
        <v>0</v>
      </c>
      <c r="L3111" s="41">
        <v>697.80149999999992</v>
      </c>
      <c r="M3111" s="41">
        <v>0</v>
      </c>
      <c r="N3111" s="41">
        <v>1630</v>
      </c>
      <c r="O3111" s="41">
        <v>1137</v>
      </c>
      <c r="P3111" s="41">
        <v>32.437000000000005</v>
      </c>
      <c r="Q3111" s="41">
        <v>22.626300000000001</v>
      </c>
      <c r="R3111" s="41">
        <v>0</v>
      </c>
      <c r="S3111" s="41">
        <v>0</v>
      </c>
      <c r="T3111" s="41">
        <v>70</v>
      </c>
      <c r="U3111" s="41">
        <v>1.54</v>
      </c>
      <c r="V3111" s="41">
        <v>37719</v>
      </c>
      <c r="W3111" s="41">
        <v>697.80149999999992</v>
      </c>
      <c r="X3111" s="41">
        <v>2837</v>
      </c>
      <c r="Y3111" s="41">
        <v>56.603300000000004</v>
      </c>
      <c r="Z3111" s="6">
        <f>0</f>
        <v>0</v>
      </c>
      <c r="AA3111" s="6">
        <f t="shared" si="352"/>
        <v>697.80149999999992</v>
      </c>
      <c r="AB3111">
        <f>IF(ISBLANK(Table1[[#This Row],[FY2425_Cost]])=TRUE,#N/A,Table1[[#This Row],[FY2425_Cost]])</f>
        <v>56.603300000000004</v>
      </c>
      <c r="AC3111" s="6">
        <f t="shared" si="353"/>
        <v>-641.19819999999993</v>
      </c>
      <c r="AD3111" s="6">
        <f>SUMIFS($AB$3:AB3111,$B$3:B3111,B3111)</f>
        <v>56.603300000000004</v>
      </c>
      <c r="AE3111" s="6">
        <f t="shared" si="354"/>
        <v>2505.9685919974472</v>
      </c>
      <c r="AF3111" s="6">
        <f t="shared" si="355"/>
        <v>2505.9685919974472</v>
      </c>
      <c r="AG3111" s="6">
        <f>VLOOKUP(Table1[[#This Row],[PracticeCode]],$AP$3:$AS$345,4,FALSE)</f>
        <v>2505.9685919974472</v>
      </c>
      <c r="AH3111" s="27">
        <f t="shared" si="356"/>
        <v>182100.38435181451</v>
      </c>
      <c r="AI3111" s="6">
        <f t="shared" si="358"/>
        <v>0</v>
      </c>
    </row>
    <row r="3112" spans="1:35" x14ac:dyDescent="0.35">
      <c r="A3112" t="str">
        <f t="shared" si="357"/>
        <v>THE CIVIC MEDICAL CENTREHealth Alliance PCNHarrowE84617Aug5</v>
      </c>
      <c r="B3112" s="41" t="s">
        <v>446</v>
      </c>
      <c r="C3112" s="41" t="s">
        <v>447</v>
      </c>
      <c r="D3112" s="41" t="s">
        <v>26</v>
      </c>
      <c r="E3112" s="41" t="s">
        <v>317</v>
      </c>
      <c r="F3112" s="41" t="s">
        <v>317</v>
      </c>
      <c r="G3112" s="41" t="s">
        <v>760</v>
      </c>
      <c r="H3112" s="41">
        <v>5</v>
      </c>
      <c r="I3112" s="41">
        <v>5568.8190933276601</v>
      </c>
      <c r="J3112" s="41">
        <v>703</v>
      </c>
      <c r="K3112" s="41">
        <v>2</v>
      </c>
      <c r="L3112" s="41">
        <v>13.0055</v>
      </c>
      <c r="M3112" s="41">
        <v>3.6999999999999998E-2</v>
      </c>
      <c r="N3112" s="41">
        <v>1123</v>
      </c>
      <c r="O3112" s="41">
        <v>197</v>
      </c>
      <c r="P3112" s="41">
        <v>22.3477</v>
      </c>
      <c r="Q3112" s="41">
        <v>3.9203000000000001</v>
      </c>
      <c r="R3112" s="41">
        <v>41671</v>
      </c>
      <c r="S3112" s="41">
        <v>745.91089999999997</v>
      </c>
      <c r="T3112" s="41">
        <v>78</v>
      </c>
      <c r="U3112" s="41">
        <v>1.716</v>
      </c>
      <c r="V3112" s="41">
        <v>42376</v>
      </c>
      <c r="W3112" s="41">
        <v>758.95339999999999</v>
      </c>
      <c r="X3112" s="41">
        <v>1398</v>
      </c>
      <c r="Y3112" s="41">
        <v>27.984000000000002</v>
      </c>
      <c r="Z3112" s="6">
        <f>0</f>
        <v>0</v>
      </c>
      <c r="AA3112" s="6">
        <f t="shared" si="352"/>
        <v>758.95339999999999</v>
      </c>
      <c r="AB3112">
        <f>IF(ISBLANK(Table1[[#This Row],[FY2425_Cost]])=TRUE,#N/A,Table1[[#This Row],[FY2425_Cost]])</f>
        <v>27.984000000000002</v>
      </c>
      <c r="AC3112" s="6">
        <f t="shared" si="353"/>
        <v>-730.96939999999995</v>
      </c>
      <c r="AD3112" s="6">
        <f>SUMIFS($AB$3:AB3112,$B$3:B3112,B3112)</f>
        <v>84.587299999999999</v>
      </c>
      <c r="AE3112" s="6">
        <f t="shared" si="354"/>
        <v>2505.9685919974472</v>
      </c>
      <c r="AF3112" s="6">
        <f t="shared" si="355"/>
        <v>2505.9685919974472</v>
      </c>
      <c r="AG3112" s="6">
        <f>VLOOKUP(Table1[[#This Row],[PracticeCode]],$AP$3:$AS$345,4,FALSE)</f>
        <v>2505.9685919974472</v>
      </c>
      <c r="AH3112" s="27">
        <f t="shared" si="356"/>
        <v>182100.38435181451</v>
      </c>
      <c r="AI3112" s="6">
        <f t="shared" si="358"/>
        <v>0</v>
      </c>
    </row>
    <row r="3113" spans="1:35" x14ac:dyDescent="0.35">
      <c r="A3113" t="str">
        <f t="shared" si="357"/>
        <v>THE CIVIC MEDICAL CENTREHealth Alliance PCNHarrowE84617Dec9</v>
      </c>
      <c r="B3113" s="41" t="s">
        <v>446</v>
      </c>
      <c r="C3113" s="41" t="s">
        <v>447</v>
      </c>
      <c r="D3113" s="41" t="s">
        <v>26</v>
      </c>
      <c r="E3113" s="41" t="s">
        <v>317</v>
      </c>
      <c r="F3113" s="41" t="s">
        <v>317</v>
      </c>
      <c r="G3113" s="41" t="s">
        <v>764</v>
      </c>
      <c r="H3113" s="41">
        <v>9</v>
      </c>
      <c r="I3113" s="41">
        <v>5568.8190933276601</v>
      </c>
      <c r="J3113" s="41">
        <v>903</v>
      </c>
      <c r="K3113" s="41">
        <v>10</v>
      </c>
      <c r="L3113" s="41">
        <v>17.9697</v>
      </c>
      <c r="M3113" s="41">
        <v>0.19900000000000001</v>
      </c>
      <c r="N3113" s="41"/>
      <c r="O3113" s="41"/>
      <c r="P3113" s="41"/>
      <c r="Q3113" s="41"/>
      <c r="R3113" s="41">
        <v>40</v>
      </c>
      <c r="S3113" s="41">
        <v>0.71599999999999997</v>
      </c>
      <c r="T3113" s="41"/>
      <c r="U3113" s="41"/>
      <c r="V3113" s="41">
        <v>953</v>
      </c>
      <c r="W3113" s="41">
        <v>18.884700000000002</v>
      </c>
      <c r="X3113" s="41"/>
      <c r="Y3113" s="41"/>
      <c r="Z3113" s="6">
        <f>0</f>
        <v>0</v>
      </c>
      <c r="AA3113" s="6">
        <f t="shared" si="352"/>
        <v>18.884700000000002</v>
      </c>
      <c r="AB3113" t="e">
        <f>IF(ISBLANK(Table1[[#This Row],[FY2425_Cost]])=TRUE,#N/A,Table1[[#This Row],[FY2425_Cost]])</f>
        <v>#N/A</v>
      </c>
      <c r="AC3113" s="6" t="e">
        <f t="shared" si="353"/>
        <v>#N/A</v>
      </c>
      <c r="AD3113" s="6" t="e">
        <f>SUMIFS($AB$3:AB3113,$B$3:B3113,B3113)</f>
        <v>#N/A</v>
      </c>
      <c r="AE3113" s="6">
        <f t="shared" si="354"/>
        <v>2505.9685919974472</v>
      </c>
      <c r="AF3113" s="6">
        <f t="shared" si="355"/>
        <v>2505.9685919974472</v>
      </c>
      <c r="AG3113" s="6">
        <f>VLOOKUP(Table1[[#This Row],[PracticeCode]],$AP$3:$AS$345,4,FALSE)</f>
        <v>2505.9685919974472</v>
      </c>
      <c r="AH3113" s="27">
        <f t="shared" si="356"/>
        <v>182100.38435181451</v>
      </c>
      <c r="AI3113" s="6" t="e">
        <f t="shared" si="358"/>
        <v>#N/A</v>
      </c>
    </row>
    <row r="3114" spans="1:35" x14ac:dyDescent="0.35">
      <c r="A3114" t="str">
        <f t="shared" si="357"/>
        <v>THE CIVIC MEDICAL CENTREHealth Alliance PCNHarrowE84617Feb11</v>
      </c>
      <c r="B3114" s="41" t="s">
        <v>446</v>
      </c>
      <c r="C3114" s="41" t="s">
        <v>447</v>
      </c>
      <c r="D3114" s="41" t="s">
        <v>26</v>
      </c>
      <c r="E3114" s="41" t="s">
        <v>317</v>
      </c>
      <c r="F3114" s="41" t="s">
        <v>317</v>
      </c>
      <c r="G3114" s="41" t="s">
        <v>766</v>
      </c>
      <c r="H3114" s="41">
        <v>11</v>
      </c>
      <c r="I3114" s="41">
        <v>5568.8190933276601</v>
      </c>
      <c r="J3114" s="41">
        <v>2582</v>
      </c>
      <c r="K3114" s="41">
        <v>100</v>
      </c>
      <c r="L3114" s="41">
        <v>51.381800000000005</v>
      </c>
      <c r="M3114" s="41">
        <v>1.9900000000000002</v>
      </c>
      <c r="N3114" s="41"/>
      <c r="O3114" s="41"/>
      <c r="P3114" s="41"/>
      <c r="Q3114" s="41"/>
      <c r="R3114" s="41">
        <v>912</v>
      </c>
      <c r="S3114" s="41">
        <v>16.3248</v>
      </c>
      <c r="T3114" s="41"/>
      <c r="U3114" s="41"/>
      <c r="V3114" s="41">
        <v>3594</v>
      </c>
      <c r="W3114" s="41">
        <v>69.696600000000004</v>
      </c>
      <c r="X3114" s="41"/>
      <c r="Y3114" s="41"/>
      <c r="Z3114" s="6">
        <f>0</f>
        <v>0</v>
      </c>
      <c r="AA3114" s="6">
        <f t="shared" si="352"/>
        <v>69.696600000000004</v>
      </c>
      <c r="AB3114" t="e">
        <f>IF(ISBLANK(Table1[[#This Row],[FY2425_Cost]])=TRUE,#N/A,Table1[[#This Row],[FY2425_Cost]])</f>
        <v>#N/A</v>
      </c>
      <c r="AC3114" s="6" t="e">
        <f t="shared" si="353"/>
        <v>#N/A</v>
      </c>
      <c r="AD3114" s="6" t="e">
        <f>SUMIFS($AB$3:AB3114,$B$3:B3114,B3114)</f>
        <v>#N/A</v>
      </c>
      <c r="AE3114" s="6">
        <f t="shared" si="354"/>
        <v>2505.9685919974472</v>
      </c>
      <c r="AF3114" s="6">
        <f t="shared" si="355"/>
        <v>2505.9685919974472</v>
      </c>
      <c r="AG3114" s="6">
        <f>VLOOKUP(Table1[[#This Row],[PracticeCode]],$AP$3:$AS$345,4,FALSE)</f>
        <v>2505.9685919974472</v>
      </c>
      <c r="AH3114" s="27">
        <f t="shared" si="356"/>
        <v>182100.38435181451</v>
      </c>
      <c r="AI3114" s="6" t="e">
        <f t="shared" si="358"/>
        <v>#N/A</v>
      </c>
    </row>
    <row r="3115" spans="1:35" x14ac:dyDescent="0.35">
      <c r="A3115" t="str">
        <f t="shared" si="357"/>
        <v>THE CIVIC MEDICAL CENTREHealth Alliance PCNHarrowE84617Jan10</v>
      </c>
      <c r="B3115" s="41" t="s">
        <v>446</v>
      </c>
      <c r="C3115" s="41" t="s">
        <v>447</v>
      </c>
      <c r="D3115" s="41" t="s">
        <v>26</v>
      </c>
      <c r="E3115" s="41" t="s">
        <v>317</v>
      </c>
      <c r="F3115" s="41" t="s">
        <v>317</v>
      </c>
      <c r="G3115" s="41" t="s">
        <v>765</v>
      </c>
      <c r="H3115" s="41">
        <v>10</v>
      </c>
      <c r="I3115" s="41">
        <v>5568.8190933276601</v>
      </c>
      <c r="J3115" s="41">
        <v>2543</v>
      </c>
      <c r="K3115" s="41">
        <v>908</v>
      </c>
      <c r="L3115" s="41">
        <v>50.605700000000006</v>
      </c>
      <c r="M3115" s="41">
        <v>18.069200000000002</v>
      </c>
      <c r="N3115" s="41"/>
      <c r="O3115" s="41"/>
      <c r="P3115" s="41"/>
      <c r="Q3115" s="41"/>
      <c r="R3115" s="41">
        <v>1973</v>
      </c>
      <c r="S3115" s="41">
        <v>35.316699999999997</v>
      </c>
      <c r="T3115" s="41"/>
      <c r="U3115" s="41"/>
      <c r="V3115" s="41">
        <v>5424</v>
      </c>
      <c r="W3115" s="41">
        <v>103.99160000000001</v>
      </c>
      <c r="X3115" s="41"/>
      <c r="Y3115" s="41"/>
      <c r="Z3115" s="6">
        <f>0</f>
        <v>0</v>
      </c>
      <c r="AA3115" s="6">
        <f t="shared" si="352"/>
        <v>103.99160000000001</v>
      </c>
      <c r="AB3115" t="e">
        <f>IF(ISBLANK(Table1[[#This Row],[FY2425_Cost]])=TRUE,#N/A,Table1[[#This Row],[FY2425_Cost]])</f>
        <v>#N/A</v>
      </c>
      <c r="AC3115" s="6" t="e">
        <f t="shared" si="353"/>
        <v>#N/A</v>
      </c>
      <c r="AD3115" s="6" t="e">
        <f>SUMIFS($AB$3:AB3115,$B$3:B3115,B3115)</f>
        <v>#N/A</v>
      </c>
      <c r="AE3115" s="6">
        <f t="shared" si="354"/>
        <v>2505.9685919974472</v>
      </c>
      <c r="AF3115" s="6">
        <f t="shared" si="355"/>
        <v>2505.9685919974472</v>
      </c>
      <c r="AG3115" s="6">
        <f>VLOOKUP(Table1[[#This Row],[PracticeCode]],$AP$3:$AS$345,4,FALSE)</f>
        <v>2505.9685919974472</v>
      </c>
      <c r="AH3115" s="27">
        <f t="shared" si="356"/>
        <v>182100.38435181451</v>
      </c>
      <c r="AI3115" s="6" t="e">
        <f t="shared" si="358"/>
        <v>#N/A</v>
      </c>
    </row>
    <row r="3116" spans="1:35" x14ac:dyDescent="0.35">
      <c r="A3116" t="str">
        <f t="shared" si="357"/>
        <v>THE CIVIC MEDICAL CENTREHealth Alliance PCNHarrowE84617Jul4</v>
      </c>
      <c r="B3116" s="41" t="s">
        <v>446</v>
      </c>
      <c r="C3116" s="41" t="s">
        <v>447</v>
      </c>
      <c r="D3116" s="41" t="s">
        <v>26</v>
      </c>
      <c r="E3116" s="41" t="s">
        <v>317</v>
      </c>
      <c r="F3116" s="41" t="s">
        <v>317</v>
      </c>
      <c r="G3116" s="41" t="s">
        <v>759</v>
      </c>
      <c r="H3116" s="41">
        <v>4</v>
      </c>
      <c r="I3116" s="41">
        <v>5568.8190933276601</v>
      </c>
      <c r="J3116" s="41">
        <v>762</v>
      </c>
      <c r="K3116" s="41">
        <v>0</v>
      </c>
      <c r="L3116" s="41">
        <v>14.097</v>
      </c>
      <c r="M3116" s="41">
        <v>0</v>
      </c>
      <c r="N3116" s="41">
        <v>11419</v>
      </c>
      <c r="O3116" s="41">
        <v>207</v>
      </c>
      <c r="P3116" s="41">
        <v>227.2381</v>
      </c>
      <c r="Q3116" s="41">
        <v>4.1193</v>
      </c>
      <c r="R3116" s="41">
        <v>504</v>
      </c>
      <c r="S3116" s="41">
        <v>9.0215999999999994</v>
      </c>
      <c r="T3116" s="41">
        <v>456</v>
      </c>
      <c r="U3116" s="41">
        <v>10.032</v>
      </c>
      <c r="V3116" s="41">
        <v>1266</v>
      </c>
      <c r="W3116" s="41">
        <v>23.118600000000001</v>
      </c>
      <c r="X3116" s="41">
        <v>12082</v>
      </c>
      <c r="Y3116" s="41">
        <v>241.38940000000002</v>
      </c>
      <c r="Z3116" s="6">
        <f>0</f>
        <v>0</v>
      </c>
      <c r="AA3116" s="6">
        <f t="shared" si="352"/>
        <v>23.118600000000001</v>
      </c>
      <c r="AB3116">
        <f>IF(ISBLANK(Table1[[#This Row],[FY2425_Cost]])=TRUE,#N/A,Table1[[#This Row],[FY2425_Cost]])</f>
        <v>241.38940000000002</v>
      </c>
      <c r="AC3116" s="6">
        <f t="shared" si="353"/>
        <v>218.27080000000001</v>
      </c>
      <c r="AD3116" s="6" t="e">
        <f>SUMIFS($AB$3:AB3116,$B$3:B3116,B3116)</f>
        <v>#N/A</v>
      </c>
      <c r="AE3116" s="6">
        <f t="shared" si="354"/>
        <v>2505.9685919974472</v>
      </c>
      <c r="AF3116" s="6">
        <f t="shared" si="355"/>
        <v>2505.9685919974472</v>
      </c>
      <c r="AG3116" s="6">
        <f>VLOOKUP(Table1[[#This Row],[PracticeCode]],$AP$3:$AS$345,4,FALSE)</f>
        <v>2505.9685919974472</v>
      </c>
      <c r="AH3116" s="27">
        <f t="shared" si="356"/>
        <v>182100.38435181451</v>
      </c>
      <c r="AI3116" s="6" t="e">
        <f t="shared" si="358"/>
        <v>#N/A</v>
      </c>
    </row>
    <row r="3117" spans="1:35" x14ac:dyDescent="0.35">
      <c r="A3117" t="str">
        <f t="shared" si="357"/>
        <v>THE CIVIC MEDICAL CENTREHealth Alliance PCNHarrowE84617Jun3</v>
      </c>
      <c r="B3117" s="41" t="s">
        <v>446</v>
      </c>
      <c r="C3117" s="41" t="s">
        <v>447</v>
      </c>
      <c r="D3117" s="41" t="s">
        <v>26</v>
      </c>
      <c r="E3117" s="41" t="s">
        <v>317</v>
      </c>
      <c r="F3117" s="41" t="s">
        <v>317</v>
      </c>
      <c r="G3117" s="41" t="s">
        <v>758</v>
      </c>
      <c r="H3117" s="41">
        <v>3</v>
      </c>
      <c r="I3117" s="41">
        <v>5568.8190933276601</v>
      </c>
      <c r="J3117" s="41">
        <v>1183</v>
      </c>
      <c r="K3117" s="41">
        <v>0</v>
      </c>
      <c r="L3117" s="41">
        <v>21.8855</v>
      </c>
      <c r="M3117" s="41">
        <v>0</v>
      </c>
      <c r="N3117" s="41">
        <v>1497</v>
      </c>
      <c r="O3117" s="41">
        <v>80</v>
      </c>
      <c r="P3117" s="41">
        <v>29.790300000000002</v>
      </c>
      <c r="Q3117" s="41">
        <v>1.5920000000000001</v>
      </c>
      <c r="R3117" s="41">
        <v>0</v>
      </c>
      <c r="S3117" s="41">
        <v>0</v>
      </c>
      <c r="T3117" s="41">
        <v>230</v>
      </c>
      <c r="U3117" s="41">
        <v>5.0599999999999996</v>
      </c>
      <c r="V3117" s="41">
        <v>1183</v>
      </c>
      <c r="W3117" s="41">
        <v>21.8855</v>
      </c>
      <c r="X3117" s="41">
        <v>1807</v>
      </c>
      <c r="Y3117" s="41">
        <v>36.442300000000003</v>
      </c>
      <c r="Z3117" s="6">
        <f>0</f>
        <v>0</v>
      </c>
      <c r="AA3117" s="6">
        <f t="shared" si="352"/>
        <v>21.8855</v>
      </c>
      <c r="AB3117">
        <f>IF(ISBLANK(Table1[[#This Row],[FY2425_Cost]])=TRUE,#N/A,Table1[[#This Row],[FY2425_Cost]])</f>
        <v>36.442300000000003</v>
      </c>
      <c r="AC3117" s="6">
        <f t="shared" si="353"/>
        <v>14.556800000000003</v>
      </c>
      <c r="AD3117" s="6" t="e">
        <f>SUMIFS($AB$3:AB3117,$B$3:B3117,B3117)</f>
        <v>#N/A</v>
      </c>
      <c r="AE3117" s="6">
        <f t="shared" si="354"/>
        <v>2505.9685919974472</v>
      </c>
      <c r="AF3117" s="6">
        <f t="shared" si="355"/>
        <v>2505.9685919974472</v>
      </c>
      <c r="AG3117" s="6">
        <f>VLOOKUP(Table1[[#This Row],[PracticeCode]],$AP$3:$AS$345,4,FALSE)</f>
        <v>2505.9685919974472</v>
      </c>
      <c r="AH3117" s="27">
        <f t="shared" si="356"/>
        <v>182100.38435181451</v>
      </c>
      <c r="AI3117" s="6" t="e">
        <f t="shared" si="358"/>
        <v>#N/A</v>
      </c>
    </row>
    <row r="3118" spans="1:35" x14ac:dyDescent="0.35">
      <c r="A3118" t="str">
        <f t="shared" si="357"/>
        <v>THE CIVIC MEDICAL CENTREHealth Alliance PCNHarrowE84617Mar12</v>
      </c>
      <c r="B3118" s="41" t="s">
        <v>446</v>
      </c>
      <c r="C3118" s="41" t="s">
        <v>447</v>
      </c>
      <c r="D3118" s="41" t="s">
        <v>26</v>
      </c>
      <c r="E3118" s="41" t="s">
        <v>317</v>
      </c>
      <c r="F3118" s="41" t="s">
        <v>317</v>
      </c>
      <c r="G3118" s="41" t="s">
        <v>767</v>
      </c>
      <c r="H3118" s="41">
        <v>12</v>
      </c>
      <c r="I3118" s="41">
        <v>5568.8190933276601</v>
      </c>
      <c r="J3118" s="41">
        <v>1667</v>
      </c>
      <c r="K3118" s="41">
        <v>106</v>
      </c>
      <c r="L3118" s="41">
        <v>33.173300000000005</v>
      </c>
      <c r="M3118" s="41">
        <v>2.1093999999999999</v>
      </c>
      <c r="N3118" s="41"/>
      <c r="O3118" s="41"/>
      <c r="P3118" s="41"/>
      <c r="Q3118" s="41"/>
      <c r="R3118" s="41">
        <v>353</v>
      </c>
      <c r="S3118" s="41">
        <v>6.3186999999999998</v>
      </c>
      <c r="T3118" s="41"/>
      <c r="U3118" s="41"/>
      <c r="V3118" s="41">
        <v>2126</v>
      </c>
      <c r="W3118" s="41">
        <v>41.601400000000005</v>
      </c>
      <c r="X3118" s="41"/>
      <c r="Y3118" s="41"/>
      <c r="Z3118" s="6">
        <f>0</f>
        <v>0</v>
      </c>
      <c r="AA3118" s="6">
        <f t="shared" si="352"/>
        <v>41.601400000000005</v>
      </c>
      <c r="AB3118" t="e">
        <f>IF(ISBLANK(Table1[[#This Row],[FY2425_Cost]])=TRUE,#N/A,Table1[[#This Row],[FY2425_Cost]])</f>
        <v>#N/A</v>
      </c>
      <c r="AC3118" s="6" t="e">
        <f t="shared" si="353"/>
        <v>#N/A</v>
      </c>
      <c r="AD3118" s="6" t="e">
        <f>SUMIFS($AB$3:AB3118,$B$3:B3118,B3118)</f>
        <v>#N/A</v>
      </c>
      <c r="AE3118" s="6">
        <f t="shared" si="354"/>
        <v>2505.9685919974472</v>
      </c>
      <c r="AF3118" s="6">
        <f t="shared" si="355"/>
        <v>2505.9685919974472</v>
      </c>
      <c r="AG3118" s="6">
        <f>VLOOKUP(Table1[[#This Row],[PracticeCode]],$AP$3:$AS$345,4,FALSE)</f>
        <v>2505.9685919974472</v>
      </c>
      <c r="AH3118" s="27">
        <f t="shared" si="356"/>
        <v>182100.38435181451</v>
      </c>
      <c r="AI3118" s="6" t="e">
        <f t="shared" si="358"/>
        <v>#N/A</v>
      </c>
    </row>
    <row r="3119" spans="1:35" x14ac:dyDescent="0.35">
      <c r="A3119" t="str">
        <f t="shared" si="357"/>
        <v>THE CIVIC MEDICAL CENTREHealth Alliance PCNHarrowE84617May2</v>
      </c>
      <c r="B3119" s="41" t="s">
        <v>446</v>
      </c>
      <c r="C3119" s="41" t="s">
        <v>447</v>
      </c>
      <c r="D3119" s="41" t="s">
        <v>26</v>
      </c>
      <c r="E3119" s="41" t="s">
        <v>317</v>
      </c>
      <c r="F3119" s="41" t="s">
        <v>317</v>
      </c>
      <c r="G3119" s="41" t="s">
        <v>757</v>
      </c>
      <c r="H3119" s="41">
        <v>2</v>
      </c>
      <c r="I3119" s="41">
        <v>5568.8190933276601</v>
      </c>
      <c r="J3119" s="41">
        <v>7707</v>
      </c>
      <c r="K3119" s="41">
        <v>0</v>
      </c>
      <c r="L3119" s="41">
        <v>142.5795</v>
      </c>
      <c r="M3119" s="41">
        <v>0</v>
      </c>
      <c r="N3119" s="41">
        <v>1157</v>
      </c>
      <c r="O3119" s="41">
        <v>109</v>
      </c>
      <c r="P3119" s="41">
        <v>23.0243</v>
      </c>
      <c r="Q3119" s="41">
        <v>2.1691000000000003</v>
      </c>
      <c r="R3119" s="41">
        <v>0</v>
      </c>
      <c r="S3119" s="41">
        <v>0</v>
      </c>
      <c r="T3119" s="41">
        <v>152</v>
      </c>
      <c r="U3119" s="41">
        <v>3.3439999999999999</v>
      </c>
      <c r="V3119" s="41">
        <v>7707</v>
      </c>
      <c r="W3119" s="41">
        <v>142.5795</v>
      </c>
      <c r="X3119" s="41">
        <v>1418</v>
      </c>
      <c r="Y3119" s="41">
        <v>28.537400000000002</v>
      </c>
      <c r="Z3119" s="6">
        <f>0</f>
        <v>0</v>
      </c>
      <c r="AA3119" s="6">
        <f t="shared" si="352"/>
        <v>142.5795</v>
      </c>
      <c r="AB3119">
        <f>IF(ISBLANK(Table1[[#This Row],[FY2425_Cost]])=TRUE,#N/A,Table1[[#This Row],[FY2425_Cost]])</f>
        <v>28.537400000000002</v>
      </c>
      <c r="AC3119" s="6">
        <f t="shared" si="353"/>
        <v>-114.04209999999999</v>
      </c>
      <c r="AD3119" s="6" t="e">
        <f>SUMIFS($AB$3:AB3119,$B$3:B3119,B3119)</f>
        <v>#N/A</v>
      </c>
      <c r="AE3119" s="6">
        <f t="shared" si="354"/>
        <v>2505.9685919974472</v>
      </c>
      <c r="AF3119" s="6">
        <f t="shared" si="355"/>
        <v>2505.9685919974472</v>
      </c>
      <c r="AG3119" s="6">
        <f>VLOOKUP(Table1[[#This Row],[PracticeCode]],$AP$3:$AS$345,4,FALSE)</f>
        <v>2505.9685919974472</v>
      </c>
      <c r="AH3119" s="27">
        <f t="shared" si="356"/>
        <v>182100.38435181451</v>
      </c>
      <c r="AI3119" s="6" t="e">
        <f t="shared" si="358"/>
        <v>#N/A</v>
      </c>
    </row>
    <row r="3120" spans="1:35" x14ac:dyDescent="0.35">
      <c r="A3120" t="str">
        <f t="shared" si="357"/>
        <v>THE CIVIC MEDICAL CENTREHealth Alliance PCNHarrowE84617Nov8</v>
      </c>
      <c r="B3120" s="41" t="s">
        <v>446</v>
      </c>
      <c r="C3120" s="41" t="s">
        <v>447</v>
      </c>
      <c r="D3120" s="41" t="s">
        <v>26</v>
      </c>
      <c r="E3120" s="41" t="s">
        <v>317</v>
      </c>
      <c r="F3120" s="41" t="s">
        <v>317</v>
      </c>
      <c r="G3120" s="41" t="s">
        <v>763</v>
      </c>
      <c r="H3120" s="41">
        <v>8</v>
      </c>
      <c r="I3120" s="41">
        <v>5568.8190933276601</v>
      </c>
      <c r="J3120" s="41">
        <v>1504</v>
      </c>
      <c r="K3120" s="41">
        <v>4</v>
      </c>
      <c r="L3120" s="41">
        <v>29.929600000000001</v>
      </c>
      <c r="M3120" s="41">
        <v>7.9600000000000004E-2</v>
      </c>
      <c r="N3120" s="41"/>
      <c r="O3120" s="41"/>
      <c r="P3120" s="41"/>
      <c r="Q3120" s="41"/>
      <c r="R3120" s="41">
        <v>290</v>
      </c>
      <c r="S3120" s="41">
        <v>5.1909999999999998</v>
      </c>
      <c r="T3120" s="41"/>
      <c r="U3120" s="41"/>
      <c r="V3120" s="41">
        <v>1798</v>
      </c>
      <c r="W3120" s="41">
        <v>35.200200000000002</v>
      </c>
      <c r="X3120" s="41"/>
      <c r="Y3120" s="41"/>
      <c r="Z3120" s="6">
        <f>0</f>
        <v>0</v>
      </c>
      <c r="AA3120" s="6">
        <f t="shared" si="352"/>
        <v>35.200200000000002</v>
      </c>
      <c r="AB3120" t="e">
        <f>IF(ISBLANK(Table1[[#This Row],[FY2425_Cost]])=TRUE,#N/A,Table1[[#This Row],[FY2425_Cost]])</f>
        <v>#N/A</v>
      </c>
      <c r="AC3120" s="6" t="e">
        <f t="shared" si="353"/>
        <v>#N/A</v>
      </c>
      <c r="AD3120" s="6" t="e">
        <f>SUMIFS($AB$3:AB3120,$B$3:B3120,B3120)</f>
        <v>#N/A</v>
      </c>
      <c r="AE3120" s="6">
        <f t="shared" si="354"/>
        <v>2505.9685919974472</v>
      </c>
      <c r="AF3120" s="6">
        <f t="shared" si="355"/>
        <v>2505.9685919974472</v>
      </c>
      <c r="AG3120" s="6">
        <f>VLOOKUP(Table1[[#This Row],[PracticeCode]],$AP$3:$AS$345,4,FALSE)</f>
        <v>2505.9685919974472</v>
      </c>
      <c r="AH3120" s="27">
        <f t="shared" si="356"/>
        <v>182100.38435181451</v>
      </c>
      <c r="AI3120" s="6" t="e">
        <f t="shared" si="358"/>
        <v>#N/A</v>
      </c>
    </row>
    <row r="3121" spans="1:35" x14ac:dyDescent="0.35">
      <c r="A3121" t="str">
        <f t="shared" si="357"/>
        <v>THE CIVIC MEDICAL CENTREHealth Alliance PCNHarrowE84617Oct7</v>
      </c>
      <c r="B3121" s="41" t="s">
        <v>446</v>
      </c>
      <c r="C3121" s="41" t="s">
        <v>447</v>
      </c>
      <c r="D3121" s="41" t="s">
        <v>26</v>
      </c>
      <c r="E3121" s="41" t="s">
        <v>317</v>
      </c>
      <c r="F3121" s="41" t="s">
        <v>317</v>
      </c>
      <c r="G3121" s="41" t="s">
        <v>762</v>
      </c>
      <c r="H3121" s="41">
        <v>7</v>
      </c>
      <c r="I3121" s="41">
        <v>5568.8190933276601</v>
      </c>
      <c r="J3121" s="41">
        <v>1898</v>
      </c>
      <c r="K3121" s="41">
        <v>5</v>
      </c>
      <c r="L3121" s="41">
        <v>37.770200000000003</v>
      </c>
      <c r="M3121" s="41">
        <v>9.9500000000000005E-2</v>
      </c>
      <c r="N3121" s="41">
        <v>0</v>
      </c>
      <c r="O3121" s="41">
        <v>578</v>
      </c>
      <c r="P3121" s="41">
        <v>0</v>
      </c>
      <c r="Q3121" s="41">
        <v>13.004999999999999</v>
      </c>
      <c r="R3121" s="41">
        <v>6687</v>
      </c>
      <c r="S3121" s="41">
        <v>119.6973</v>
      </c>
      <c r="T3121" s="41">
        <v>9010</v>
      </c>
      <c r="U3121" s="41">
        <v>198.22</v>
      </c>
      <c r="V3121" s="41">
        <v>8590</v>
      </c>
      <c r="W3121" s="41">
        <v>157.56700000000001</v>
      </c>
      <c r="X3121" s="41">
        <v>9588</v>
      </c>
      <c r="Y3121" s="41">
        <v>211.22499999999999</v>
      </c>
      <c r="Z3121" s="6">
        <f>0</f>
        <v>0</v>
      </c>
      <c r="AA3121" s="6">
        <f t="shared" si="352"/>
        <v>157.56700000000001</v>
      </c>
      <c r="AB3121">
        <f>IF(ISBLANK(Table1[[#This Row],[FY2425_Cost]])=TRUE,#N/A,Table1[[#This Row],[FY2425_Cost]])</f>
        <v>211.22499999999999</v>
      </c>
      <c r="AC3121" s="6">
        <f t="shared" si="353"/>
        <v>53.657999999999987</v>
      </c>
      <c r="AD3121" s="6" t="e">
        <f>SUMIFS($AB$3:AB3121,$B$3:B3121,B3121)</f>
        <v>#N/A</v>
      </c>
      <c r="AE3121" s="6">
        <f t="shared" si="354"/>
        <v>2505.9685919974472</v>
      </c>
      <c r="AF3121" s="6">
        <f t="shared" si="355"/>
        <v>2505.9685919974472</v>
      </c>
      <c r="AG3121" s="6">
        <f>VLOOKUP(Table1[[#This Row],[PracticeCode]],$AP$3:$AS$345,4,FALSE)</f>
        <v>2505.9685919974472</v>
      </c>
      <c r="AH3121" s="27">
        <f t="shared" si="356"/>
        <v>182100.38435181451</v>
      </c>
      <c r="AI3121" s="6" t="e">
        <f t="shared" si="358"/>
        <v>#N/A</v>
      </c>
    </row>
    <row r="3122" spans="1:35" x14ac:dyDescent="0.35">
      <c r="A3122" t="str">
        <f t="shared" si="357"/>
        <v>THE CIVIC MEDICAL CENTREHealth Alliance PCNHarrowE84617Sep6</v>
      </c>
      <c r="B3122" s="41" t="s">
        <v>446</v>
      </c>
      <c r="C3122" s="41" t="s">
        <v>447</v>
      </c>
      <c r="D3122" s="41" t="s">
        <v>26</v>
      </c>
      <c r="E3122" s="41" t="s">
        <v>317</v>
      </c>
      <c r="F3122" s="41" t="s">
        <v>317</v>
      </c>
      <c r="G3122" s="41" t="s">
        <v>761</v>
      </c>
      <c r="H3122" s="41">
        <v>6</v>
      </c>
      <c r="I3122" s="41">
        <v>5568.8190933276601</v>
      </c>
      <c r="J3122" s="41">
        <v>3424</v>
      </c>
      <c r="K3122" s="41">
        <v>2450</v>
      </c>
      <c r="L3122" s="41">
        <v>68.137600000000006</v>
      </c>
      <c r="M3122" s="41">
        <v>48.755000000000003</v>
      </c>
      <c r="N3122" s="41">
        <v>5198</v>
      </c>
      <c r="O3122" s="41">
        <v>1986</v>
      </c>
      <c r="P3122" s="41">
        <v>116.955</v>
      </c>
      <c r="Q3122" s="41">
        <v>44.684999999999995</v>
      </c>
      <c r="R3122" s="41">
        <v>5760</v>
      </c>
      <c r="S3122" s="41">
        <v>103.104</v>
      </c>
      <c r="T3122" s="41">
        <v>15844</v>
      </c>
      <c r="U3122" s="41">
        <v>348.56799999999998</v>
      </c>
      <c r="V3122" s="41">
        <v>11634</v>
      </c>
      <c r="W3122" s="41">
        <v>219.9966</v>
      </c>
      <c r="X3122" s="41">
        <v>23028</v>
      </c>
      <c r="Y3122" s="41">
        <v>510.20799999999997</v>
      </c>
      <c r="Z3122" s="6">
        <f>0</f>
        <v>0</v>
      </c>
      <c r="AA3122" s="6">
        <f t="shared" si="352"/>
        <v>219.9966</v>
      </c>
      <c r="AB3122">
        <f>IF(ISBLANK(Table1[[#This Row],[FY2425_Cost]])=TRUE,#N/A,Table1[[#This Row],[FY2425_Cost]])</f>
        <v>510.20799999999997</v>
      </c>
      <c r="AC3122" s="6">
        <f t="shared" si="353"/>
        <v>290.21139999999997</v>
      </c>
      <c r="AD3122" s="6" t="e">
        <f>SUMIFS($AB$3:AB3122,$B$3:B3122,B3122)</f>
        <v>#N/A</v>
      </c>
      <c r="AE3122" s="6">
        <f t="shared" si="354"/>
        <v>2505.9685919974472</v>
      </c>
      <c r="AF3122" s="6">
        <f t="shared" si="355"/>
        <v>2505.9685919974472</v>
      </c>
      <c r="AG3122" s="6">
        <f>VLOOKUP(Table1[[#This Row],[PracticeCode]],$AP$3:$AS$345,4,FALSE)</f>
        <v>2505.9685919974472</v>
      </c>
      <c r="AH3122" s="27">
        <f t="shared" si="356"/>
        <v>182100.38435181451</v>
      </c>
      <c r="AI3122" s="6" t="e">
        <f t="shared" si="358"/>
        <v>#N/A</v>
      </c>
    </row>
    <row r="3123" spans="1:35" x14ac:dyDescent="0.35">
      <c r="A3123" t="str">
        <f t="shared" si="357"/>
        <v>THE CORFTON ROAD SURGERYThe Ealing NetworkEalingE85123Apr1</v>
      </c>
      <c r="B3123" s="41" t="s">
        <v>507</v>
      </c>
      <c r="C3123" s="41" t="s">
        <v>493</v>
      </c>
      <c r="D3123" s="41" t="s">
        <v>12</v>
      </c>
      <c r="E3123" s="41" t="s">
        <v>318</v>
      </c>
      <c r="F3123" s="41" t="s">
        <v>318</v>
      </c>
      <c r="G3123" s="41" t="s">
        <v>756</v>
      </c>
      <c r="H3123" s="41">
        <v>1</v>
      </c>
      <c r="I3123" s="41">
        <v>7631.3243757137498</v>
      </c>
      <c r="J3123" s="41">
        <v>2706</v>
      </c>
      <c r="K3123" s="41">
        <v>0</v>
      </c>
      <c r="L3123" s="41">
        <v>50.061</v>
      </c>
      <c r="M3123" s="41">
        <v>0</v>
      </c>
      <c r="N3123" s="41">
        <v>4065</v>
      </c>
      <c r="O3123" s="41">
        <v>6</v>
      </c>
      <c r="P3123" s="41">
        <v>80.893500000000003</v>
      </c>
      <c r="Q3123" s="41">
        <v>0.11940000000000001</v>
      </c>
      <c r="R3123" s="41">
        <v>2097</v>
      </c>
      <c r="S3123" s="41">
        <v>37.536299999999997</v>
      </c>
      <c r="T3123" s="41">
        <v>3811</v>
      </c>
      <c r="U3123" s="41">
        <v>83.841999999999999</v>
      </c>
      <c r="V3123" s="41">
        <v>4803</v>
      </c>
      <c r="W3123" s="41">
        <v>87.59729999999999</v>
      </c>
      <c r="X3123" s="41">
        <v>7882</v>
      </c>
      <c r="Y3123" s="41">
        <v>164.85489999999999</v>
      </c>
      <c r="Z3123" s="6">
        <f>0</f>
        <v>0</v>
      </c>
      <c r="AA3123" s="6">
        <f t="shared" si="352"/>
        <v>87.59729999999999</v>
      </c>
      <c r="AB3123">
        <f>IF(ISBLANK(Table1[[#This Row],[FY2425_Cost]])=TRUE,#N/A,Table1[[#This Row],[FY2425_Cost]])</f>
        <v>164.85489999999999</v>
      </c>
      <c r="AC3123" s="6">
        <f t="shared" si="353"/>
        <v>77.257599999999996</v>
      </c>
      <c r="AD3123" s="6">
        <f>SUMIFS($AB$3:AB3123,$B$3:B3123,B3123)</f>
        <v>164.85489999999999</v>
      </c>
      <c r="AE3123" s="6">
        <f t="shared" si="354"/>
        <v>3434.0959690711875</v>
      </c>
      <c r="AF3123" s="6">
        <f t="shared" si="355"/>
        <v>3434.0959690711875</v>
      </c>
      <c r="AG3123" s="6">
        <f>VLOOKUP(Table1[[#This Row],[PracticeCode]],$AP$3:$AS$345,4,FALSE)</f>
        <v>3434.0959690711875</v>
      </c>
      <c r="AH3123" s="27">
        <f t="shared" si="356"/>
        <v>249544.30708583965</v>
      </c>
      <c r="AI3123" s="6">
        <f t="shared" si="358"/>
        <v>0</v>
      </c>
    </row>
    <row r="3124" spans="1:35" x14ac:dyDescent="0.35">
      <c r="A3124" t="str">
        <f t="shared" si="357"/>
        <v>THE CORFTON ROAD SURGERYThe Ealing NetworkEalingE85123Aug5</v>
      </c>
      <c r="B3124" s="41" t="s">
        <v>507</v>
      </c>
      <c r="C3124" s="41" t="s">
        <v>493</v>
      </c>
      <c r="D3124" s="41" t="s">
        <v>12</v>
      </c>
      <c r="E3124" s="41" t="s">
        <v>318</v>
      </c>
      <c r="F3124" s="41" t="s">
        <v>318</v>
      </c>
      <c r="G3124" s="41" t="s">
        <v>760</v>
      </c>
      <c r="H3124" s="41">
        <v>5</v>
      </c>
      <c r="I3124" s="41">
        <v>7631.3243757137498</v>
      </c>
      <c r="J3124" s="41">
        <v>1931</v>
      </c>
      <c r="K3124" s="41">
        <v>0</v>
      </c>
      <c r="L3124" s="41">
        <v>35.723500000000001</v>
      </c>
      <c r="M3124" s="41">
        <v>0</v>
      </c>
      <c r="N3124" s="41">
        <v>5942</v>
      </c>
      <c r="O3124" s="41">
        <v>7</v>
      </c>
      <c r="P3124" s="41">
        <v>118.2458</v>
      </c>
      <c r="Q3124" s="41">
        <v>0.13930000000000001</v>
      </c>
      <c r="R3124" s="41">
        <v>4739</v>
      </c>
      <c r="S3124" s="41">
        <v>84.828100000000006</v>
      </c>
      <c r="T3124" s="41">
        <v>3708</v>
      </c>
      <c r="U3124" s="41">
        <v>81.575999999999993</v>
      </c>
      <c r="V3124" s="41">
        <v>6670</v>
      </c>
      <c r="W3124" s="41">
        <v>120.55160000000001</v>
      </c>
      <c r="X3124" s="41">
        <v>9657</v>
      </c>
      <c r="Y3124" s="41">
        <v>199.96109999999999</v>
      </c>
      <c r="Z3124" s="6">
        <f>0</f>
        <v>0</v>
      </c>
      <c r="AA3124" s="6">
        <f t="shared" si="352"/>
        <v>120.55160000000001</v>
      </c>
      <c r="AB3124">
        <f>IF(ISBLANK(Table1[[#This Row],[FY2425_Cost]])=TRUE,#N/A,Table1[[#This Row],[FY2425_Cost]])</f>
        <v>199.96109999999999</v>
      </c>
      <c r="AC3124" s="6">
        <f t="shared" si="353"/>
        <v>79.40949999999998</v>
      </c>
      <c r="AD3124" s="6">
        <f>SUMIFS($AB$3:AB3124,$B$3:B3124,B3124)</f>
        <v>364.81599999999997</v>
      </c>
      <c r="AE3124" s="6">
        <f t="shared" si="354"/>
        <v>3434.0959690711875</v>
      </c>
      <c r="AF3124" s="6">
        <f t="shared" si="355"/>
        <v>3434.0959690711875</v>
      </c>
      <c r="AG3124" s="6">
        <f>VLOOKUP(Table1[[#This Row],[PracticeCode]],$AP$3:$AS$345,4,FALSE)</f>
        <v>3434.0959690711875</v>
      </c>
      <c r="AH3124" s="27">
        <f t="shared" si="356"/>
        <v>249544.30708583965</v>
      </c>
      <c r="AI3124" s="6">
        <f t="shared" si="358"/>
        <v>0</v>
      </c>
    </row>
    <row r="3125" spans="1:35" x14ac:dyDescent="0.35">
      <c r="A3125" t="str">
        <f t="shared" si="357"/>
        <v>THE CORFTON ROAD SURGERYThe Ealing NetworkEalingE85123Dec9</v>
      </c>
      <c r="B3125" s="41" t="s">
        <v>507</v>
      </c>
      <c r="C3125" s="41" t="s">
        <v>493</v>
      </c>
      <c r="D3125" s="41" t="s">
        <v>12</v>
      </c>
      <c r="E3125" s="41" t="s">
        <v>318</v>
      </c>
      <c r="F3125" s="41" t="s">
        <v>318</v>
      </c>
      <c r="G3125" s="41" t="s">
        <v>764</v>
      </c>
      <c r="H3125" s="41">
        <v>9</v>
      </c>
      <c r="I3125" s="41">
        <v>7631.3243757137498</v>
      </c>
      <c r="J3125" s="41">
        <v>3852</v>
      </c>
      <c r="K3125" s="41">
        <v>3</v>
      </c>
      <c r="L3125" s="41">
        <v>76.654800000000009</v>
      </c>
      <c r="M3125" s="41">
        <v>5.9700000000000003E-2</v>
      </c>
      <c r="N3125" s="41"/>
      <c r="O3125" s="41"/>
      <c r="P3125" s="41"/>
      <c r="Q3125" s="41"/>
      <c r="R3125" s="41">
        <v>4417</v>
      </c>
      <c r="S3125" s="41">
        <v>79.064300000000003</v>
      </c>
      <c r="T3125" s="41"/>
      <c r="U3125" s="41"/>
      <c r="V3125" s="41">
        <v>8272</v>
      </c>
      <c r="W3125" s="41">
        <v>155.77880000000002</v>
      </c>
      <c r="X3125" s="41"/>
      <c r="Y3125" s="41"/>
      <c r="Z3125" s="6">
        <f>0</f>
        <v>0</v>
      </c>
      <c r="AA3125" s="6">
        <f t="shared" si="352"/>
        <v>155.77880000000002</v>
      </c>
      <c r="AB3125" t="e">
        <f>IF(ISBLANK(Table1[[#This Row],[FY2425_Cost]])=TRUE,#N/A,Table1[[#This Row],[FY2425_Cost]])</f>
        <v>#N/A</v>
      </c>
      <c r="AC3125" s="6" t="e">
        <f t="shared" si="353"/>
        <v>#N/A</v>
      </c>
      <c r="AD3125" s="6" t="e">
        <f>SUMIFS($AB$3:AB3125,$B$3:B3125,B3125)</f>
        <v>#N/A</v>
      </c>
      <c r="AE3125" s="6">
        <f t="shared" si="354"/>
        <v>3434.0959690711875</v>
      </c>
      <c r="AF3125" s="6">
        <f t="shared" si="355"/>
        <v>3434.0959690711875</v>
      </c>
      <c r="AG3125" s="6">
        <f>VLOOKUP(Table1[[#This Row],[PracticeCode]],$AP$3:$AS$345,4,FALSE)</f>
        <v>3434.0959690711875</v>
      </c>
      <c r="AH3125" s="27">
        <f t="shared" si="356"/>
        <v>249544.30708583965</v>
      </c>
      <c r="AI3125" s="6" t="e">
        <f t="shared" si="358"/>
        <v>#N/A</v>
      </c>
    </row>
    <row r="3126" spans="1:35" x14ac:dyDescent="0.35">
      <c r="A3126" t="str">
        <f t="shared" si="357"/>
        <v>THE CORFTON ROAD SURGERYThe Ealing NetworkEalingE85123Feb11</v>
      </c>
      <c r="B3126" s="41" t="s">
        <v>507</v>
      </c>
      <c r="C3126" s="41" t="s">
        <v>493</v>
      </c>
      <c r="D3126" s="41" t="s">
        <v>12</v>
      </c>
      <c r="E3126" s="41" t="s">
        <v>318</v>
      </c>
      <c r="F3126" s="41" t="s">
        <v>318</v>
      </c>
      <c r="G3126" s="41" t="s">
        <v>766</v>
      </c>
      <c r="H3126" s="41">
        <v>11</v>
      </c>
      <c r="I3126" s="41">
        <v>7631.3243757137498</v>
      </c>
      <c r="J3126" s="41">
        <v>6051</v>
      </c>
      <c r="K3126" s="41">
        <v>0</v>
      </c>
      <c r="L3126" s="41">
        <v>120.4149</v>
      </c>
      <c r="M3126" s="41">
        <v>0</v>
      </c>
      <c r="N3126" s="41"/>
      <c r="O3126" s="41"/>
      <c r="P3126" s="41"/>
      <c r="Q3126" s="41"/>
      <c r="R3126" s="41">
        <v>4138</v>
      </c>
      <c r="S3126" s="41">
        <v>74.0702</v>
      </c>
      <c r="T3126" s="41"/>
      <c r="U3126" s="41"/>
      <c r="V3126" s="41">
        <v>10189</v>
      </c>
      <c r="W3126" s="41">
        <v>194.48509999999999</v>
      </c>
      <c r="X3126" s="41"/>
      <c r="Y3126" s="41"/>
      <c r="Z3126" s="6">
        <f>0</f>
        <v>0</v>
      </c>
      <c r="AA3126" s="6">
        <f t="shared" si="352"/>
        <v>194.48509999999999</v>
      </c>
      <c r="AB3126" t="e">
        <f>IF(ISBLANK(Table1[[#This Row],[FY2425_Cost]])=TRUE,#N/A,Table1[[#This Row],[FY2425_Cost]])</f>
        <v>#N/A</v>
      </c>
      <c r="AC3126" s="6" t="e">
        <f t="shared" si="353"/>
        <v>#N/A</v>
      </c>
      <c r="AD3126" s="6" t="e">
        <f>SUMIFS($AB$3:AB3126,$B$3:B3126,B3126)</f>
        <v>#N/A</v>
      </c>
      <c r="AE3126" s="6">
        <f t="shared" si="354"/>
        <v>3434.0959690711875</v>
      </c>
      <c r="AF3126" s="6">
        <f t="shared" si="355"/>
        <v>3434.0959690711875</v>
      </c>
      <c r="AG3126" s="6">
        <f>VLOOKUP(Table1[[#This Row],[PracticeCode]],$AP$3:$AS$345,4,FALSE)</f>
        <v>3434.0959690711875</v>
      </c>
      <c r="AH3126" s="27">
        <f t="shared" si="356"/>
        <v>249544.30708583965</v>
      </c>
      <c r="AI3126" s="6" t="e">
        <f t="shared" si="358"/>
        <v>#N/A</v>
      </c>
    </row>
    <row r="3127" spans="1:35" x14ac:dyDescent="0.35">
      <c r="A3127" t="str">
        <f t="shared" si="357"/>
        <v>THE CORFTON ROAD SURGERYThe Ealing NetworkEalingE85123Jan10</v>
      </c>
      <c r="B3127" s="41" t="s">
        <v>507</v>
      </c>
      <c r="C3127" s="41" t="s">
        <v>493</v>
      </c>
      <c r="D3127" s="41" t="s">
        <v>12</v>
      </c>
      <c r="E3127" s="41" t="s">
        <v>318</v>
      </c>
      <c r="F3127" s="41" t="s">
        <v>318</v>
      </c>
      <c r="G3127" s="41" t="s">
        <v>765</v>
      </c>
      <c r="H3127" s="41">
        <v>10</v>
      </c>
      <c r="I3127" s="41">
        <v>7631.3243757137498</v>
      </c>
      <c r="J3127" s="41">
        <v>4957</v>
      </c>
      <c r="K3127" s="41">
        <v>0</v>
      </c>
      <c r="L3127" s="41">
        <v>98.644300000000001</v>
      </c>
      <c r="M3127" s="41">
        <v>0</v>
      </c>
      <c r="N3127" s="41"/>
      <c r="O3127" s="41"/>
      <c r="P3127" s="41"/>
      <c r="Q3127" s="41"/>
      <c r="R3127" s="41">
        <v>5502</v>
      </c>
      <c r="S3127" s="41">
        <v>98.485799999999998</v>
      </c>
      <c r="T3127" s="41"/>
      <c r="U3127" s="41"/>
      <c r="V3127" s="41">
        <v>10459</v>
      </c>
      <c r="W3127" s="41">
        <v>197.1301</v>
      </c>
      <c r="X3127" s="41"/>
      <c r="Y3127" s="41"/>
      <c r="Z3127" s="6">
        <f>0</f>
        <v>0</v>
      </c>
      <c r="AA3127" s="6">
        <f t="shared" ref="AA3127:AA3190" si="359">IFERROR(W3127*1,#N/A)</f>
        <v>197.1301</v>
      </c>
      <c r="AB3127" t="e">
        <f>IF(ISBLANK(Table1[[#This Row],[FY2425_Cost]])=TRUE,#N/A,Table1[[#This Row],[FY2425_Cost]])</f>
        <v>#N/A</v>
      </c>
      <c r="AC3127" s="6" t="e">
        <f t="shared" ref="AC3127:AC3190" si="360">AB3127-AA3127</f>
        <v>#N/A</v>
      </c>
      <c r="AD3127" s="6" t="e">
        <f>SUMIFS($AB$3:AB3127,$B$3:B3127,B3127)</f>
        <v>#N/A</v>
      </c>
      <c r="AE3127" s="6">
        <f t="shared" ref="AE3127:AE3190" si="361">IFERROR(I3127*$AE$1,#N/A)</f>
        <v>3434.0959690711875</v>
      </c>
      <c r="AF3127" s="6">
        <f t="shared" ref="AF3127:AF3190" si="362">AE3127+Z3127</f>
        <v>3434.0959690711875</v>
      </c>
      <c r="AG3127" s="6">
        <f>VLOOKUP(Table1[[#This Row],[PracticeCode]],$AP$3:$AS$345,4,FALSE)</f>
        <v>3434.0959690711875</v>
      </c>
      <c r="AH3127" s="27">
        <f t="shared" ref="AH3127:AH3190" si="363">IFERROR(I3127*$AH$1,#N/A)</f>
        <v>249544.30708583965</v>
      </c>
      <c r="AI3127" s="6" t="e">
        <f t="shared" si="358"/>
        <v>#N/A</v>
      </c>
    </row>
    <row r="3128" spans="1:35" x14ac:dyDescent="0.35">
      <c r="A3128" t="str">
        <f t="shared" si="357"/>
        <v>THE CORFTON ROAD SURGERYThe Ealing NetworkEalingE85123Jul4</v>
      </c>
      <c r="B3128" s="41" t="s">
        <v>507</v>
      </c>
      <c r="C3128" s="41" t="s">
        <v>493</v>
      </c>
      <c r="D3128" s="41" t="s">
        <v>12</v>
      </c>
      <c r="E3128" s="41" t="s">
        <v>318</v>
      </c>
      <c r="F3128" s="41" t="s">
        <v>318</v>
      </c>
      <c r="G3128" s="41" t="s">
        <v>759</v>
      </c>
      <c r="H3128" s="41">
        <v>4</v>
      </c>
      <c r="I3128" s="41">
        <v>7631.3243757137498</v>
      </c>
      <c r="J3128" s="41">
        <v>5198</v>
      </c>
      <c r="K3128" s="41">
        <v>5</v>
      </c>
      <c r="L3128" s="41">
        <v>96.162999999999997</v>
      </c>
      <c r="M3128" s="41">
        <v>9.2499999999999999E-2</v>
      </c>
      <c r="N3128" s="41">
        <v>3837</v>
      </c>
      <c r="O3128" s="41">
        <v>21</v>
      </c>
      <c r="P3128" s="41">
        <v>76.356300000000005</v>
      </c>
      <c r="Q3128" s="41">
        <v>0.41790000000000005</v>
      </c>
      <c r="R3128" s="41">
        <v>6218</v>
      </c>
      <c r="S3128" s="41">
        <v>111.3022</v>
      </c>
      <c r="T3128" s="41">
        <v>4219</v>
      </c>
      <c r="U3128" s="41">
        <v>92.817999999999998</v>
      </c>
      <c r="V3128" s="41">
        <v>11421</v>
      </c>
      <c r="W3128" s="41">
        <v>207.55770000000001</v>
      </c>
      <c r="X3128" s="41">
        <v>8077</v>
      </c>
      <c r="Y3128" s="41">
        <v>169.59219999999999</v>
      </c>
      <c r="Z3128" s="6">
        <f>0</f>
        <v>0</v>
      </c>
      <c r="AA3128" s="6">
        <f t="shared" si="359"/>
        <v>207.55770000000001</v>
      </c>
      <c r="AB3128">
        <f>IF(ISBLANK(Table1[[#This Row],[FY2425_Cost]])=TRUE,#N/A,Table1[[#This Row],[FY2425_Cost]])</f>
        <v>169.59219999999999</v>
      </c>
      <c r="AC3128" s="6">
        <f t="shared" si="360"/>
        <v>-37.96550000000002</v>
      </c>
      <c r="AD3128" s="6" t="e">
        <f>SUMIFS($AB$3:AB3128,$B$3:B3128,B3128)</f>
        <v>#N/A</v>
      </c>
      <c r="AE3128" s="6">
        <f t="shared" si="361"/>
        <v>3434.0959690711875</v>
      </c>
      <c r="AF3128" s="6">
        <f t="shared" si="362"/>
        <v>3434.0959690711875</v>
      </c>
      <c r="AG3128" s="6">
        <f>VLOOKUP(Table1[[#This Row],[PracticeCode]],$AP$3:$AS$345,4,FALSE)</f>
        <v>3434.0959690711875</v>
      </c>
      <c r="AH3128" s="27">
        <f t="shared" si="363"/>
        <v>249544.30708583965</v>
      </c>
      <c r="AI3128" s="6" t="e">
        <f t="shared" si="358"/>
        <v>#N/A</v>
      </c>
    </row>
    <row r="3129" spans="1:35" x14ac:dyDescent="0.35">
      <c r="A3129" t="str">
        <f t="shared" si="357"/>
        <v>THE CORFTON ROAD SURGERYThe Ealing NetworkEalingE85123Jun3</v>
      </c>
      <c r="B3129" s="41" t="s">
        <v>507</v>
      </c>
      <c r="C3129" s="41" t="s">
        <v>493</v>
      </c>
      <c r="D3129" s="41" t="s">
        <v>12</v>
      </c>
      <c r="E3129" s="41" t="s">
        <v>318</v>
      </c>
      <c r="F3129" s="41" t="s">
        <v>318</v>
      </c>
      <c r="G3129" s="41" t="s">
        <v>758</v>
      </c>
      <c r="H3129" s="41">
        <v>3</v>
      </c>
      <c r="I3129" s="41">
        <v>7631.3243757137498</v>
      </c>
      <c r="J3129" s="41">
        <v>12918</v>
      </c>
      <c r="K3129" s="41">
        <v>2</v>
      </c>
      <c r="L3129" s="41">
        <v>238.98299999999998</v>
      </c>
      <c r="M3129" s="41">
        <v>3.6999999999999998E-2</v>
      </c>
      <c r="N3129" s="41">
        <v>3732</v>
      </c>
      <c r="O3129" s="41">
        <v>6</v>
      </c>
      <c r="P3129" s="41">
        <v>74.266800000000003</v>
      </c>
      <c r="Q3129" s="41">
        <v>0.11940000000000001</v>
      </c>
      <c r="R3129" s="41">
        <v>6473</v>
      </c>
      <c r="S3129" s="41">
        <v>115.86669999999999</v>
      </c>
      <c r="T3129" s="41">
        <v>3741</v>
      </c>
      <c r="U3129" s="41">
        <v>82.302000000000007</v>
      </c>
      <c r="V3129" s="41">
        <v>19393</v>
      </c>
      <c r="W3129" s="41">
        <v>354.88669999999996</v>
      </c>
      <c r="X3129" s="41">
        <v>7479</v>
      </c>
      <c r="Y3129" s="41">
        <v>156.68819999999999</v>
      </c>
      <c r="Z3129" s="6">
        <f>0</f>
        <v>0</v>
      </c>
      <c r="AA3129" s="6">
        <f t="shared" si="359"/>
        <v>354.88669999999996</v>
      </c>
      <c r="AB3129">
        <f>IF(ISBLANK(Table1[[#This Row],[FY2425_Cost]])=TRUE,#N/A,Table1[[#This Row],[FY2425_Cost]])</f>
        <v>156.68819999999999</v>
      </c>
      <c r="AC3129" s="6">
        <f t="shared" si="360"/>
        <v>-198.19849999999997</v>
      </c>
      <c r="AD3129" s="6" t="e">
        <f>SUMIFS($AB$3:AB3129,$B$3:B3129,B3129)</f>
        <v>#N/A</v>
      </c>
      <c r="AE3129" s="6">
        <f t="shared" si="361"/>
        <v>3434.0959690711875</v>
      </c>
      <c r="AF3129" s="6">
        <f t="shared" si="362"/>
        <v>3434.0959690711875</v>
      </c>
      <c r="AG3129" s="6">
        <f>VLOOKUP(Table1[[#This Row],[PracticeCode]],$AP$3:$AS$345,4,FALSE)</f>
        <v>3434.0959690711875</v>
      </c>
      <c r="AH3129" s="27">
        <f t="shared" si="363"/>
        <v>249544.30708583965</v>
      </c>
      <c r="AI3129" s="6" t="e">
        <f t="shared" si="358"/>
        <v>#N/A</v>
      </c>
    </row>
    <row r="3130" spans="1:35" x14ac:dyDescent="0.35">
      <c r="A3130" t="str">
        <f t="shared" si="357"/>
        <v>THE CORFTON ROAD SURGERYThe Ealing NetworkEalingE85123Mar12</v>
      </c>
      <c r="B3130" s="41" t="s">
        <v>507</v>
      </c>
      <c r="C3130" s="41" t="s">
        <v>493</v>
      </c>
      <c r="D3130" s="41" t="s">
        <v>12</v>
      </c>
      <c r="E3130" s="41" t="s">
        <v>318</v>
      </c>
      <c r="F3130" s="41" t="s">
        <v>318</v>
      </c>
      <c r="G3130" s="41" t="s">
        <v>767</v>
      </c>
      <c r="H3130" s="41">
        <v>12</v>
      </c>
      <c r="I3130" s="41">
        <v>7631.3243757137498</v>
      </c>
      <c r="J3130" s="41">
        <v>6311</v>
      </c>
      <c r="K3130" s="41">
        <v>6</v>
      </c>
      <c r="L3130" s="41">
        <v>125.58890000000001</v>
      </c>
      <c r="M3130" s="41">
        <v>0.11940000000000001</v>
      </c>
      <c r="N3130" s="41"/>
      <c r="O3130" s="41"/>
      <c r="P3130" s="41"/>
      <c r="Q3130" s="41"/>
      <c r="R3130" s="41">
        <v>3402</v>
      </c>
      <c r="S3130" s="41">
        <v>60.895800000000001</v>
      </c>
      <c r="T3130" s="41"/>
      <c r="U3130" s="41"/>
      <c r="V3130" s="41">
        <v>9719</v>
      </c>
      <c r="W3130" s="41">
        <v>186.60410000000002</v>
      </c>
      <c r="X3130" s="41"/>
      <c r="Y3130" s="41"/>
      <c r="Z3130" s="6">
        <f>0</f>
        <v>0</v>
      </c>
      <c r="AA3130" s="6">
        <f t="shared" si="359"/>
        <v>186.60410000000002</v>
      </c>
      <c r="AB3130" t="e">
        <f>IF(ISBLANK(Table1[[#This Row],[FY2425_Cost]])=TRUE,#N/A,Table1[[#This Row],[FY2425_Cost]])</f>
        <v>#N/A</v>
      </c>
      <c r="AC3130" s="6" t="e">
        <f t="shared" si="360"/>
        <v>#N/A</v>
      </c>
      <c r="AD3130" s="6" t="e">
        <f>SUMIFS($AB$3:AB3130,$B$3:B3130,B3130)</f>
        <v>#N/A</v>
      </c>
      <c r="AE3130" s="6">
        <f t="shared" si="361"/>
        <v>3434.0959690711875</v>
      </c>
      <c r="AF3130" s="6">
        <f t="shared" si="362"/>
        <v>3434.0959690711875</v>
      </c>
      <c r="AG3130" s="6">
        <f>VLOOKUP(Table1[[#This Row],[PracticeCode]],$AP$3:$AS$345,4,FALSE)</f>
        <v>3434.0959690711875</v>
      </c>
      <c r="AH3130" s="27">
        <f t="shared" si="363"/>
        <v>249544.30708583965</v>
      </c>
      <c r="AI3130" s="6" t="e">
        <f t="shared" si="358"/>
        <v>#N/A</v>
      </c>
    </row>
    <row r="3131" spans="1:35" x14ac:dyDescent="0.35">
      <c r="A3131" t="str">
        <f t="shared" si="357"/>
        <v>THE CORFTON ROAD SURGERYThe Ealing NetworkEalingE85123May2</v>
      </c>
      <c r="B3131" s="41" t="s">
        <v>507</v>
      </c>
      <c r="C3131" s="41" t="s">
        <v>493</v>
      </c>
      <c r="D3131" s="41" t="s">
        <v>12</v>
      </c>
      <c r="E3131" s="41" t="s">
        <v>318</v>
      </c>
      <c r="F3131" s="41" t="s">
        <v>318</v>
      </c>
      <c r="G3131" s="41" t="s">
        <v>757</v>
      </c>
      <c r="H3131" s="41">
        <v>2</v>
      </c>
      <c r="I3131" s="41">
        <v>7631.3243757137498</v>
      </c>
      <c r="J3131" s="41">
        <v>3693</v>
      </c>
      <c r="K3131" s="41">
        <v>0</v>
      </c>
      <c r="L3131" s="41">
        <v>68.320499999999996</v>
      </c>
      <c r="M3131" s="41">
        <v>0</v>
      </c>
      <c r="N3131" s="41">
        <v>3369</v>
      </c>
      <c r="O3131" s="41">
        <v>18</v>
      </c>
      <c r="P3131" s="41">
        <v>67.04310000000001</v>
      </c>
      <c r="Q3131" s="41">
        <v>0.35820000000000002</v>
      </c>
      <c r="R3131" s="41">
        <v>4142</v>
      </c>
      <c r="S3131" s="41">
        <v>74.141800000000003</v>
      </c>
      <c r="T3131" s="41">
        <v>4071</v>
      </c>
      <c r="U3131" s="41">
        <v>89.561999999999998</v>
      </c>
      <c r="V3131" s="41">
        <v>7835</v>
      </c>
      <c r="W3131" s="41">
        <v>142.4623</v>
      </c>
      <c r="X3131" s="41">
        <v>7458</v>
      </c>
      <c r="Y3131" s="41">
        <v>156.9633</v>
      </c>
      <c r="Z3131" s="6">
        <f>0</f>
        <v>0</v>
      </c>
      <c r="AA3131" s="6">
        <f t="shared" si="359"/>
        <v>142.4623</v>
      </c>
      <c r="AB3131">
        <f>IF(ISBLANK(Table1[[#This Row],[FY2425_Cost]])=TRUE,#N/A,Table1[[#This Row],[FY2425_Cost]])</f>
        <v>156.9633</v>
      </c>
      <c r="AC3131" s="6">
        <f t="shared" si="360"/>
        <v>14.501000000000005</v>
      </c>
      <c r="AD3131" s="6" t="e">
        <f>SUMIFS($AB$3:AB3131,$B$3:B3131,B3131)</f>
        <v>#N/A</v>
      </c>
      <c r="AE3131" s="6">
        <f t="shared" si="361"/>
        <v>3434.0959690711875</v>
      </c>
      <c r="AF3131" s="6">
        <f t="shared" si="362"/>
        <v>3434.0959690711875</v>
      </c>
      <c r="AG3131" s="6">
        <f>VLOOKUP(Table1[[#This Row],[PracticeCode]],$AP$3:$AS$345,4,FALSE)</f>
        <v>3434.0959690711875</v>
      </c>
      <c r="AH3131" s="27">
        <f t="shared" si="363"/>
        <v>249544.30708583965</v>
      </c>
      <c r="AI3131" s="6" t="e">
        <f t="shared" si="358"/>
        <v>#N/A</v>
      </c>
    </row>
    <row r="3132" spans="1:35" x14ac:dyDescent="0.35">
      <c r="A3132" t="str">
        <f t="shared" si="357"/>
        <v>THE CORFTON ROAD SURGERYThe Ealing NetworkEalingE85123Nov8</v>
      </c>
      <c r="B3132" s="41" t="s">
        <v>507</v>
      </c>
      <c r="C3132" s="41" t="s">
        <v>493</v>
      </c>
      <c r="D3132" s="41" t="s">
        <v>12</v>
      </c>
      <c r="E3132" s="41" t="s">
        <v>318</v>
      </c>
      <c r="F3132" s="41" t="s">
        <v>318</v>
      </c>
      <c r="G3132" s="41" t="s">
        <v>763</v>
      </c>
      <c r="H3132" s="41">
        <v>8</v>
      </c>
      <c r="I3132" s="41">
        <v>7631.3243757137498</v>
      </c>
      <c r="J3132" s="41">
        <v>8795</v>
      </c>
      <c r="K3132" s="41">
        <v>4</v>
      </c>
      <c r="L3132" s="41">
        <v>175.0205</v>
      </c>
      <c r="M3132" s="41">
        <v>7.9600000000000004E-2</v>
      </c>
      <c r="N3132" s="41"/>
      <c r="O3132" s="41"/>
      <c r="P3132" s="41"/>
      <c r="Q3132" s="41"/>
      <c r="R3132" s="41">
        <v>5537</v>
      </c>
      <c r="S3132" s="41">
        <v>99.112300000000005</v>
      </c>
      <c r="T3132" s="41"/>
      <c r="U3132" s="41"/>
      <c r="V3132" s="41">
        <v>14336</v>
      </c>
      <c r="W3132" s="41">
        <v>274.2124</v>
      </c>
      <c r="X3132" s="41"/>
      <c r="Y3132" s="41"/>
      <c r="Z3132" s="6">
        <f>0</f>
        <v>0</v>
      </c>
      <c r="AA3132" s="6">
        <f t="shared" si="359"/>
        <v>274.2124</v>
      </c>
      <c r="AB3132" t="e">
        <f>IF(ISBLANK(Table1[[#This Row],[FY2425_Cost]])=TRUE,#N/A,Table1[[#This Row],[FY2425_Cost]])</f>
        <v>#N/A</v>
      </c>
      <c r="AC3132" s="6" t="e">
        <f t="shared" si="360"/>
        <v>#N/A</v>
      </c>
      <c r="AD3132" s="6" t="e">
        <f>SUMIFS($AB$3:AB3132,$B$3:B3132,B3132)</f>
        <v>#N/A</v>
      </c>
      <c r="AE3132" s="6">
        <f t="shared" si="361"/>
        <v>3434.0959690711875</v>
      </c>
      <c r="AF3132" s="6">
        <f t="shared" si="362"/>
        <v>3434.0959690711875</v>
      </c>
      <c r="AG3132" s="6">
        <f>VLOOKUP(Table1[[#This Row],[PracticeCode]],$AP$3:$AS$345,4,FALSE)</f>
        <v>3434.0959690711875</v>
      </c>
      <c r="AH3132" s="27">
        <f t="shared" si="363"/>
        <v>249544.30708583965</v>
      </c>
      <c r="AI3132" s="6" t="e">
        <f t="shared" si="358"/>
        <v>#N/A</v>
      </c>
    </row>
    <row r="3133" spans="1:35" x14ac:dyDescent="0.35">
      <c r="A3133" t="str">
        <f t="shared" si="357"/>
        <v>THE CORFTON ROAD SURGERYThe Ealing NetworkEalingE85123Oct7</v>
      </c>
      <c r="B3133" s="41" t="s">
        <v>507</v>
      </c>
      <c r="C3133" s="41" t="s">
        <v>493</v>
      </c>
      <c r="D3133" s="41" t="s">
        <v>12</v>
      </c>
      <c r="E3133" s="41" t="s">
        <v>318</v>
      </c>
      <c r="F3133" s="41" t="s">
        <v>318</v>
      </c>
      <c r="G3133" s="41" t="s">
        <v>762</v>
      </c>
      <c r="H3133" s="41">
        <v>7</v>
      </c>
      <c r="I3133" s="41">
        <v>7631.3243757137498</v>
      </c>
      <c r="J3133" s="41">
        <v>4697</v>
      </c>
      <c r="K3133" s="41">
        <v>9</v>
      </c>
      <c r="L3133" s="41">
        <v>93.470300000000009</v>
      </c>
      <c r="M3133" s="41">
        <v>0.17910000000000001</v>
      </c>
      <c r="N3133" s="41">
        <v>0</v>
      </c>
      <c r="O3133" s="41">
        <v>15</v>
      </c>
      <c r="P3133" s="41">
        <v>0</v>
      </c>
      <c r="Q3133" s="41">
        <v>0.33749999999999997</v>
      </c>
      <c r="R3133" s="41">
        <v>7522</v>
      </c>
      <c r="S3133" s="41">
        <v>134.6438</v>
      </c>
      <c r="T3133" s="41">
        <v>14946</v>
      </c>
      <c r="U3133" s="41">
        <v>328.81200000000001</v>
      </c>
      <c r="V3133" s="41">
        <v>12228</v>
      </c>
      <c r="W3133" s="41">
        <v>228.29320000000001</v>
      </c>
      <c r="X3133" s="41">
        <v>14961</v>
      </c>
      <c r="Y3133" s="41">
        <v>329.14949999999999</v>
      </c>
      <c r="Z3133" s="6">
        <f>0</f>
        <v>0</v>
      </c>
      <c r="AA3133" s="6">
        <f t="shared" si="359"/>
        <v>228.29320000000001</v>
      </c>
      <c r="AB3133">
        <f>IF(ISBLANK(Table1[[#This Row],[FY2425_Cost]])=TRUE,#N/A,Table1[[#This Row],[FY2425_Cost]])</f>
        <v>329.14949999999999</v>
      </c>
      <c r="AC3133" s="6">
        <f t="shared" si="360"/>
        <v>100.85629999999998</v>
      </c>
      <c r="AD3133" s="6" t="e">
        <f>SUMIFS($AB$3:AB3133,$B$3:B3133,B3133)</f>
        <v>#N/A</v>
      </c>
      <c r="AE3133" s="6">
        <f t="shared" si="361"/>
        <v>3434.0959690711875</v>
      </c>
      <c r="AF3133" s="6">
        <f t="shared" si="362"/>
        <v>3434.0959690711875</v>
      </c>
      <c r="AG3133" s="6">
        <f>VLOOKUP(Table1[[#This Row],[PracticeCode]],$AP$3:$AS$345,4,FALSE)</f>
        <v>3434.0959690711875</v>
      </c>
      <c r="AH3133" s="27">
        <f t="shared" si="363"/>
        <v>249544.30708583965</v>
      </c>
      <c r="AI3133" s="6" t="e">
        <f t="shared" si="358"/>
        <v>#N/A</v>
      </c>
    </row>
    <row r="3134" spans="1:35" x14ac:dyDescent="0.35">
      <c r="A3134" t="str">
        <f t="shared" si="357"/>
        <v>THE CORFTON ROAD SURGERYThe Ealing NetworkEalingE85123Sep6</v>
      </c>
      <c r="B3134" s="41" t="s">
        <v>507</v>
      </c>
      <c r="C3134" s="41" t="s">
        <v>493</v>
      </c>
      <c r="D3134" s="41" t="s">
        <v>12</v>
      </c>
      <c r="E3134" s="41" t="s">
        <v>318</v>
      </c>
      <c r="F3134" s="41" t="s">
        <v>318</v>
      </c>
      <c r="G3134" s="41" t="s">
        <v>761</v>
      </c>
      <c r="H3134" s="41">
        <v>6</v>
      </c>
      <c r="I3134" s="41">
        <v>7631.3243757137498</v>
      </c>
      <c r="J3134" s="41">
        <v>3112</v>
      </c>
      <c r="K3134" s="41">
        <v>0</v>
      </c>
      <c r="L3134" s="41">
        <v>61.928800000000003</v>
      </c>
      <c r="M3134" s="41">
        <v>0</v>
      </c>
      <c r="N3134" s="41">
        <v>5028</v>
      </c>
      <c r="O3134" s="41">
        <v>13</v>
      </c>
      <c r="P3134" s="41">
        <v>113.13</v>
      </c>
      <c r="Q3134" s="41">
        <v>0.29249999999999998</v>
      </c>
      <c r="R3134" s="41">
        <v>6372</v>
      </c>
      <c r="S3134" s="41">
        <v>114.05880000000001</v>
      </c>
      <c r="T3134" s="41">
        <v>6787</v>
      </c>
      <c r="U3134" s="41">
        <v>149.31399999999999</v>
      </c>
      <c r="V3134" s="41">
        <v>9484</v>
      </c>
      <c r="W3134" s="41">
        <v>175.98760000000001</v>
      </c>
      <c r="X3134" s="41">
        <v>11828</v>
      </c>
      <c r="Y3134" s="41">
        <v>262.73649999999998</v>
      </c>
      <c r="Z3134" s="6">
        <f>0</f>
        <v>0</v>
      </c>
      <c r="AA3134" s="6">
        <f t="shared" si="359"/>
        <v>175.98760000000001</v>
      </c>
      <c r="AB3134">
        <f>IF(ISBLANK(Table1[[#This Row],[FY2425_Cost]])=TRUE,#N/A,Table1[[#This Row],[FY2425_Cost]])</f>
        <v>262.73649999999998</v>
      </c>
      <c r="AC3134" s="6">
        <f t="shared" si="360"/>
        <v>86.748899999999963</v>
      </c>
      <c r="AD3134" s="6" t="e">
        <f>SUMIFS($AB$3:AB3134,$B$3:B3134,B3134)</f>
        <v>#N/A</v>
      </c>
      <c r="AE3134" s="6">
        <f t="shared" si="361"/>
        <v>3434.0959690711875</v>
      </c>
      <c r="AF3134" s="6">
        <f t="shared" si="362"/>
        <v>3434.0959690711875</v>
      </c>
      <c r="AG3134" s="6">
        <f>VLOOKUP(Table1[[#This Row],[PracticeCode]],$AP$3:$AS$345,4,FALSE)</f>
        <v>3434.0959690711875</v>
      </c>
      <c r="AH3134" s="27">
        <f t="shared" si="363"/>
        <v>249544.30708583965</v>
      </c>
      <c r="AI3134" s="6" t="e">
        <f t="shared" si="358"/>
        <v>#N/A</v>
      </c>
    </row>
    <row r="3135" spans="1:35" x14ac:dyDescent="0.35">
      <c r="A3135" t="str">
        <f t="shared" si="357"/>
        <v>THE DEVONSHIRE LODGE PRACTICENorth ConnectHillingdonE86006Apr1</v>
      </c>
      <c r="B3135" s="41" t="s">
        <v>688</v>
      </c>
      <c r="C3135" s="41" t="s">
        <v>550</v>
      </c>
      <c r="D3135" s="41" t="s">
        <v>8</v>
      </c>
      <c r="E3135" s="41" t="s">
        <v>320</v>
      </c>
      <c r="F3135" s="41" t="s">
        <v>320</v>
      </c>
      <c r="G3135" s="41" t="s">
        <v>756</v>
      </c>
      <c r="H3135" s="41">
        <v>1</v>
      </c>
      <c r="I3135" s="41">
        <v>7626.5872004367802</v>
      </c>
      <c r="J3135" s="41">
        <v>6005</v>
      </c>
      <c r="K3135" s="41">
        <v>473</v>
      </c>
      <c r="L3135" s="41">
        <v>111.0925</v>
      </c>
      <c r="M3135" s="41">
        <v>8.7504999999999988</v>
      </c>
      <c r="N3135" s="41">
        <v>28268</v>
      </c>
      <c r="O3135" s="41">
        <v>1002</v>
      </c>
      <c r="P3135" s="41">
        <v>562.53320000000008</v>
      </c>
      <c r="Q3135" s="41">
        <v>19.939800000000002</v>
      </c>
      <c r="R3135" s="41">
        <v>0</v>
      </c>
      <c r="S3135" s="41">
        <v>0</v>
      </c>
      <c r="T3135" s="41">
        <v>154</v>
      </c>
      <c r="U3135" s="41">
        <v>3.3879999999999999</v>
      </c>
      <c r="V3135" s="41">
        <v>6478</v>
      </c>
      <c r="W3135" s="41">
        <v>119.843</v>
      </c>
      <c r="X3135" s="41">
        <v>29424</v>
      </c>
      <c r="Y3135" s="41">
        <v>585.8610000000001</v>
      </c>
      <c r="Z3135" s="6">
        <f>0</f>
        <v>0</v>
      </c>
      <c r="AA3135" s="6">
        <f t="shared" si="359"/>
        <v>119.843</v>
      </c>
      <c r="AB3135">
        <f>IF(ISBLANK(Table1[[#This Row],[FY2425_Cost]])=TRUE,#N/A,Table1[[#This Row],[FY2425_Cost]])</f>
        <v>585.8610000000001</v>
      </c>
      <c r="AC3135" s="6">
        <f t="shared" si="360"/>
        <v>466.01800000000009</v>
      </c>
      <c r="AD3135" s="6">
        <f>SUMIFS($AB$3:AB3135,$B$3:B3135,B3135)</f>
        <v>585.8610000000001</v>
      </c>
      <c r="AE3135" s="6">
        <f t="shared" si="361"/>
        <v>3431.9642401965511</v>
      </c>
      <c r="AF3135" s="6">
        <f t="shared" si="362"/>
        <v>3431.9642401965511</v>
      </c>
      <c r="AG3135" s="6">
        <f>VLOOKUP(Table1[[#This Row],[PracticeCode]],$AP$3:$AS$345,4,FALSE)</f>
        <v>3431.9642401965511</v>
      </c>
      <c r="AH3135" s="27">
        <f t="shared" si="363"/>
        <v>249389.40145428272</v>
      </c>
      <c r="AI3135" s="6">
        <f t="shared" si="358"/>
        <v>0</v>
      </c>
    </row>
    <row r="3136" spans="1:35" x14ac:dyDescent="0.35">
      <c r="A3136" t="str">
        <f t="shared" si="357"/>
        <v>THE DEVONSHIRE LODGE PRACTICENorth ConnectHillingdonE86006Aug5</v>
      </c>
      <c r="B3136" s="41" t="s">
        <v>688</v>
      </c>
      <c r="C3136" s="41" t="s">
        <v>550</v>
      </c>
      <c r="D3136" s="41" t="s">
        <v>8</v>
      </c>
      <c r="E3136" s="41" t="s">
        <v>320</v>
      </c>
      <c r="F3136" s="41" t="s">
        <v>320</v>
      </c>
      <c r="G3136" s="41" t="s">
        <v>760</v>
      </c>
      <c r="H3136" s="41">
        <v>5</v>
      </c>
      <c r="I3136" s="41">
        <v>7626.5872004367802</v>
      </c>
      <c r="J3136" s="41">
        <v>17530</v>
      </c>
      <c r="K3136" s="41">
        <v>412</v>
      </c>
      <c r="L3136" s="41">
        <v>324.30500000000001</v>
      </c>
      <c r="M3136" s="41">
        <v>7.6219999999999999</v>
      </c>
      <c r="N3136" s="41">
        <v>21164</v>
      </c>
      <c r="O3136" s="41">
        <v>1305</v>
      </c>
      <c r="P3136" s="41">
        <v>421.16360000000003</v>
      </c>
      <c r="Q3136" s="41">
        <v>25.9695</v>
      </c>
      <c r="R3136" s="41">
        <v>104</v>
      </c>
      <c r="S3136" s="41">
        <v>1.8615999999999999</v>
      </c>
      <c r="T3136" s="41">
        <v>18</v>
      </c>
      <c r="U3136" s="41">
        <v>0.39600000000000002</v>
      </c>
      <c r="V3136" s="41">
        <v>18046</v>
      </c>
      <c r="W3136" s="41">
        <v>333.78860000000003</v>
      </c>
      <c r="X3136" s="41">
        <v>22487</v>
      </c>
      <c r="Y3136" s="41">
        <v>447.52910000000003</v>
      </c>
      <c r="Z3136" s="6">
        <f>0</f>
        <v>0</v>
      </c>
      <c r="AA3136" s="6">
        <f t="shared" si="359"/>
        <v>333.78860000000003</v>
      </c>
      <c r="AB3136">
        <f>IF(ISBLANK(Table1[[#This Row],[FY2425_Cost]])=TRUE,#N/A,Table1[[#This Row],[FY2425_Cost]])</f>
        <v>447.52910000000003</v>
      </c>
      <c r="AC3136" s="6">
        <f t="shared" si="360"/>
        <v>113.7405</v>
      </c>
      <c r="AD3136" s="6">
        <f>SUMIFS($AB$3:AB3136,$B$3:B3136,B3136)</f>
        <v>1033.3901000000001</v>
      </c>
      <c r="AE3136" s="6">
        <f t="shared" si="361"/>
        <v>3431.9642401965511</v>
      </c>
      <c r="AF3136" s="6">
        <f t="shared" si="362"/>
        <v>3431.9642401965511</v>
      </c>
      <c r="AG3136" s="6">
        <f>VLOOKUP(Table1[[#This Row],[PracticeCode]],$AP$3:$AS$345,4,FALSE)</f>
        <v>3431.9642401965511</v>
      </c>
      <c r="AH3136" s="27">
        <f t="shared" si="363"/>
        <v>249389.40145428272</v>
      </c>
      <c r="AI3136" s="6">
        <f t="shared" si="358"/>
        <v>0</v>
      </c>
    </row>
    <row r="3137" spans="1:35" x14ac:dyDescent="0.35">
      <c r="A3137" t="str">
        <f t="shared" si="357"/>
        <v>THE DEVONSHIRE LODGE PRACTICENorth ConnectHillingdonE86006Dec9</v>
      </c>
      <c r="B3137" s="41" t="s">
        <v>688</v>
      </c>
      <c r="C3137" s="41" t="s">
        <v>550</v>
      </c>
      <c r="D3137" s="41" t="s">
        <v>8</v>
      </c>
      <c r="E3137" s="41" t="s">
        <v>320</v>
      </c>
      <c r="F3137" s="41" t="s">
        <v>320</v>
      </c>
      <c r="G3137" s="41" t="s">
        <v>764</v>
      </c>
      <c r="H3137" s="41">
        <v>9</v>
      </c>
      <c r="I3137" s="41">
        <v>7626.5872004367802</v>
      </c>
      <c r="J3137" s="41">
        <v>10565</v>
      </c>
      <c r="K3137" s="41">
        <v>467</v>
      </c>
      <c r="L3137" s="41">
        <v>210.24350000000001</v>
      </c>
      <c r="M3137" s="41">
        <v>9.2933000000000003</v>
      </c>
      <c r="N3137" s="41"/>
      <c r="O3137" s="41"/>
      <c r="P3137" s="41"/>
      <c r="Q3137" s="41"/>
      <c r="R3137" s="41">
        <v>82</v>
      </c>
      <c r="S3137" s="41">
        <v>1.4678</v>
      </c>
      <c r="T3137" s="41"/>
      <c r="U3137" s="41"/>
      <c r="V3137" s="41">
        <v>11114</v>
      </c>
      <c r="W3137" s="41">
        <v>221.00460000000001</v>
      </c>
      <c r="X3137" s="41"/>
      <c r="Y3137" s="41"/>
      <c r="Z3137" s="6">
        <f>0</f>
        <v>0</v>
      </c>
      <c r="AA3137" s="6">
        <f t="shared" si="359"/>
        <v>221.00460000000001</v>
      </c>
      <c r="AB3137" t="e">
        <f>IF(ISBLANK(Table1[[#This Row],[FY2425_Cost]])=TRUE,#N/A,Table1[[#This Row],[FY2425_Cost]])</f>
        <v>#N/A</v>
      </c>
      <c r="AC3137" s="6" t="e">
        <f t="shared" si="360"/>
        <v>#N/A</v>
      </c>
      <c r="AD3137" s="6" t="e">
        <f>SUMIFS($AB$3:AB3137,$B$3:B3137,B3137)</f>
        <v>#N/A</v>
      </c>
      <c r="AE3137" s="6">
        <f t="shared" si="361"/>
        <v>3431.9642401965511</v>
      </c>
      <c r="AF3137" s="6">
        <f t="shared" si="362"/>
        <v>3431.9642401965511</v>
      </c>
      <c r="AG3137" s="6">
        <f>VLOOKUP(Table1[[#This Row],[PracticeCode]],$AP$3:$AS$345,4,FALSE)</f>
        <v>3431.9642401965511</v>
      </c>
      <c r="AH3137" s="27">
        <f t="shared" si="363"/>
        <v>249389.40145428272</v>
      </c>
      <c r="AI3137" s="6" t="e">
        <f t="shared" si="358"/>
        <v>#N/A</v>
      </c>
    </row>
    <row r="3138" spans="1:35" x14ac:dyDescent="0.35">
      <c r="A3138" t="str">
        <f t="shared" si="357"/>
        <v>THE DEVONSHIRE LODGE PRACTICENorth ConnectHillingdonE86006Feb11</v>
      </c>
      <c r="B3138" s="41" t="s">
        <v>688</v>
      </c>
      <c r="C3138" s="41" t="s">
        <v>550</v>
      </c>
      <c r="D3138" s="41" t="s">
        <v>8</v>
      </c>
      <c r="E3138" s="41" t="s">
        <v>320</v>
      </c>
      <c r="F3138" s="41" t="s">
        <v>320</v>
      </c>
      <c r="G3138" s="41" t="s">
        <v>766</v>
      </c>
      <c r="H3138" s="41">
        <v>11</v>
      </c>
      <c r="I3138" s="41">
        <v>7626.5872004367802</v>
      </c>
      <c r="J3138" s="41">
        <v>19460</v>
      </c>
      <c r="K3138" s="41">
        <v>2621</v>
      </c>
      <c r="L3138" s="41">
        <v>387.25400000000002</v>
      </c>
      <c r="M3138" s="41">
        <v>52.157900000000005</v>
      </c>
      <c r="N3138" s="41"/>
      <c r="O3138" s="41"/>
      <c r="P3138" s="41"/>
      <c r="Q3138" s="41"/>
      <c r="R3138" s="41">
        <v>96</v>
      </c>
      <c r="S3138" s="41">
        <v>1.7183999999999999</v>
      </c>
      <c r="T3138" s="41"/>
      <c r="U3138" s="41"/>
      <c r="V3138" s="41">
        <v>22177</v>
      </c>
      <c r="W3138" s="41">
        <v>441.13029999999998</v>
      </c>
      <c r="X3138" s="41"/>
      <c r="Y3138" s="41"/>
      <c r="Z3138" s="6">
        <f>0</f>
        <v>0</v>
      </c>
      <c r="AA3138" s="6">
        <f t="shared" si="359"/>
        <v>441.13029999999998</v>
      </c>
      <c r="AB3138" t="e">
        <f>IF(ISBLANK(Table1[[#This Row],[FY2425_Cost]])=TRUE,#N/A,Table1[[#This Row],[FY2425_Cost]])</f>
        <v>#N/A</v>
      </c>
      <c r="AC3138" s="6" t="e">
        <f t="shared" si="360"/>
        <v>#N/A</v>
      </c>
      <c r="AD3138" s="6" t="e">
        <f>SUMIFS($AB$3:AB3138,$B$3:B3138,B3138)</f>
        <v>#N/A</v>
      </c>
      <c r="AE3138" s="6">
        <f t="shared" si="361"/>
        <v>3431.9642401965511</v>
      </c>
      <c r="AF3138" s="6">
        <f t="shared" si="362"/>
        <v>3431.9642401965511</v>
      </c>
      <c r="AG3138" s="6">
        <f>VLOOKUP(Table1[[#This Row],[PracticeCode]],$AP$3:$AS$345,4,FALSE)</f>
        <v>3431.9642401965511</v>
      </c>
      <c r="AH3138" s="27">
        <f t="shared" si="363"/>
        <v>249389.40145428272</v>
      </c>
      <c r="AI3138" s="6" t="e">
        <f t="shared" si="358"/>
        <v>#N/A</v>
      </c>
    </row>
    <row r="3139" spans="1:35" x14ac:dyDescent="0.35">
      <c r="A3139" t="str">
        <f t="shared" ref="A3139:A3202" si="364">CONCATENATE(B3139,C3139,D3139,E3139,G3139,H3139)</f>
        <v>THE DEVONSHIRE LODGE PRACTICENorth ConnectHillingdonE86006Jan10</v>
      </c>
      <c r="B3139" s="41" t="s">
        <v>688</v>
      </c>
      <c r="C3139" s="41" t="s">
        <v>550</v>
      </c>
      <c r="D3139" s="41" t="s">
        <v>8</v>
      </c>
      <c r="E3139" s="41" t="s">
        <v>320</v>
      </c>
      <c r="F3139" s="41" t="s">
        <v>320</v>
      </c>
      <c r="G3139" s="41" t="s">
        <v>765</v>
      </c>
      <c r="H3139" s="41">
        <v>10</v>
      </c>
      <c r="I3139" s="41">
        <v>7626.5872004367802</v>
      </c>
      <c r="J3139" s="41">
        <v>19762</v>
      </c>
      <c r="K3139" s="41">
        <v>3428</v>
      </c>
      <c r="L3139" s="41">
        <v>393.2638</v>
      </c>
      <c r="M3139" s="41">
        <v>68.217200000000005</v>
      </c>
      <c r="N3139" s="41"/>
      <c r="O3139" s="41"/>
      <c r="P3139" s="41"/>
      <c r="Q3139" s="41"/>
      <c r="R3139" s="41">
        <v>124</v>
      </c>
      <c r="S3139" s="41">
        <v>2.2195999999999998</v>
      </c>
      <c r="T3139" s="41"/>
      <c r="U3139" s="41"/>
      <c r="V3139" s="41">
        <v>23314</v>
      </c>
      <c r="W3139" s="41">
        <v>463.70060000000001</v>
      </c>
      <c r="X3139" s="41"/>
      <c r="Y3139" s="41"/>
      <c r="Z3139" s="6">
        <f>0</f>
        <v>0</v>
      </c>
      <c r="AA3139" s="6">
        <f t="shared" si="359"/>
        <v>463.70060000000001</v>
      </c>
      <c r="AB3139" t="e">
        <f>IF(ISBLANK(Table1[[#This Row],[FY2425_Cost]])=TRUE,#N/A,Table1[[#This Row],[FY2425_Cost]])</f>
        <v>#N/A</v>
      </c>
      <c r="AC3139" s="6" t="e">
        <f t="shared" si="360"/>
        <v>#N/A</v>
      </c>
      <c r="AD3139" s="6" t="e">
        <f>SUMIFS($AB$3:AB3139,$B$3:B3139,B3139)</f>
        <v>#N/A</v>
      </c>
      <c r="AE3139" s="6">
        <f t="shared" si="361"/>
        <v>3431.9642401965511</v>
      </c>
      <c r="AF3139" s="6">
        <f t="shared" si="362"/>
        <v>3431.9642401965511</v>
      </c>
      <c r="AG3139" s="6">
        <f>VLOOKUP(Table1[[#This Row],[PracticeCode]],$AP$3:$AS$345,4,FALSE)</f>
        <v>3431.9642401965511</v>
      </c>
      <c r="AH3139" s="27">
        <f t="shared" si="363"/>
        <v>249389.40145428272</v>
      </c>
      <c r="AI3139" s="6" t="e">
        <f t="shared" ref="AI3139:AI3202" si="365">IF(AD3139-AF3139&lt;=0,0,AD3139-AF3139)</f>
        <v>#N/A</v>
      </c>
    </row>
    <row r="3140" spans="1:35" x14ac:dyDescent="0.35">
      <c r="A3140" t="str">
        <f t="shared" si="364"/>
        <v>THE DEVONSHIRE LODGE PRACTICENorth ConnectHillingdonE86006Jul4</v>
      </c>
      <c r="B3140" s="41" t="s">
        <v>688</v>
      </c>
      <c r="C3140" s="41" t="s">
        <v>550</v>
      </c>
      <c r="D3140" s="41" t="s">
        <v>8</v>
      </c>
      <c r="E3140" s="41" t="s">
        <v>320</v>
      </c>
      <c r="F3140" s="41" t="s">
        <v>320</v>
      </c>
      <c r="G3140" s="41" t="s">
        <v>759</v>
      </c>
      <c r="H3140" s="41">
        <v>4</v>
      </c>
      <c r="I3140" s="41">
        <v>7626.5872004367802</v>
      </c>
      <c r="J3140" s="41">
        <v>9111</v>
      </c>
      <c r="K3140" s="41">
        <v>462</v>
      </c>
      <c r="L3140" s="41">
        <v>168.55349999999999</v>
      </c>
      <c r="M3140" s="41">
        <v>8.5469999999999988</v>
      </c>
      <c r="N3140" s="41">
        <v>13111</v>
      </c>
      <c r="O3140" s="41">
        <v>1287</v>
      </c>
      <c r="P3140" s="41">
        <v>260.90890000000002</v>
      </c>
      <c r="Q3140" s="41">
        <v>25.6113</v>
      </c>
      <c r="R3140" s="41">
        <v>44</v>
      </c>
      <c r="S3140" s="41">
        <v>0.78759999999999997</v>
      </c>
      <c r="T3140" s="41">
        <v>54</v>
      </c>
      <c r="U3140" s="41">
        <v>1.1879999999999999</v>
      </c>
      <c r="V3140" s="41">
        <v>9617</v>
      </c>
      <c r="W3140" s="41">
        <v>177.88809999999998</v>
      </c>
      <c r="X3140" s="41">
        <v>14452</v>
      </c>
      <c r="Y3140" s="41">
        <v>287.70820000000003</v>
      </c>
      <c r="Z3140" s="6">
        <f>0</f>
        <v>0</v>
      </c>
      <c r="AA3140" s="6">
        <f t="shared" si="359"/>
        <v>177.88809999999998</v>
      </c>
      <c r="AB3140">
        <f>IF(ISBLANK(Table1[[#This Row],[FY2425_Cost]])=TRUE,#N/A,Table1[[#This Row],[FY2425_Cost]])</f>
        <v>287.70820000000003</v>
      </c>
      <c r="AC3140" s="6">
        <f t="shared" si="360"/>
        <v>109.82010000000005</v>
      </c>
      <c r="AD3140" s="6" t="e">
        <f>SUMIFS($AB$3:AB3140,$B$3:B3140,B3140)</f>
        <v>#N/A</v>
      </c>
      <c r="AE3140" s="6">
        <f t="shared" si="361"/>
        <v>3431.9642401965511</v>
      </c>
      <c r="AF3140" s="6">
        <f t="shared" si="362"/>
        <v>3431.9642401965511</v>
      </c>
      <c r="AG3140" s="6">
        <f>VLOOKUP(Table1[[#This Row],[PracticeCode]],$AP$3:$AS$345,4,FALSE)</f>
        <v>3431.9642401965511</v>
      </c>
      <c r="AH3140" s="27">
        <f t="shared" si="363"/>
        <v>249389.40145428272</v>
      </c>
      <c r="AI3140" s="6" t="e">
        <f t="shared" si="365"/>
        <v>#N/A</v>
      </c>
    </row>
    <row r="3141" spans="1:35" x14ac:dyDescent="0.35">
      <c r="A3141" t="str">
        <f t="shared" si="364"/>
        <v>THE DEVONSHIRE LODGE PRACTICENorth ConnectHillingdonE86006Jun3</v>
      </c>
      <c r="B3141" s="41" t="s">
        <v>688</v>
      </c>
      <c r="C3141" s="41" t="s">
        <v>550</v>
      </c>
      <c r="D3141" s="41" t="s">
        <v>8</v>
      </c>
      <c r="E3141" s="41" t="s">
        <v>320</v>
      </c>
      <c r="F3141" s="41" t="s">
        <v>320</v>
      </c>
      <c r="G3141" s="41" t="s">
        <v>758</v>
      </c>
      <c r="H3141" s="41">
        <v>3</v>
      </c>
      <c r="I3141" s="41">
        <v>7626.5872004367802</v>
      </c>
      <c r="J3141" s="41">
        <v>4770</v>
      </c>
      <c r="K3141" s="41">
        <v>208</v>
      </c>
      <c r="L3141" s="41">
        <v>88.24499999999999</v>
      </c>
      <c r="M3141" s="41">
        <v>3.8479999999999999</v>
      </c>
      <c r="N3141" s="41">
        <v>14820</v>
      </c>
      <c r="O3141" s="41">
        <v>888</v>
      </c>
      <c r="P3141" s="41">
        <v>294.91800000000001</v>
      </c>
      <c r="Q3141" s="41">
        <v>17.671200000000002</v>
      </c>
      <c r="R3141" s="41">
        <v>0</v>
      </c>
      <c r="S3141" s="41">
        <v>0</v>
      </c>
      <c r="T3141" s="41">
        <v>74</v>
      </c>
      <c r="U3141" s="41">
        <v>1.6279999999999999</v>
      </c>
      <c r="V3141" s="41">
        <v>4978</v>
      </c>
      <c r="W3141" s="41">
        <v>92.092999999999989</v>
      </c>
      <c r="X3141" s="41">
        <v>15782</v>
      </c>
      <c r="Y3141" s="41">
        <v>314.21719999999999</v>
      </c>
      <c r="Z3141" s="6">
        <f>0</f>
        <v>0</v>
      </c>
      <c r="AA3141" s="6">
        <f t="shared" si="359"/>
        <v>92.092999999999989</v>
      </c>
      <c r="AB3141">
        <f>IF(ISBLANK(Table1[[#This Row],[FY2425_Cost]])=TRUE,#N/A,Table1[[#This Row],[FY2425_Cost]])</f>
        <v>314.21719999999999</v>
      </c>
      <c r="AC3141" s="6">
        <f t="shared" si="360"/>
        <v>222.1242</v>
      </c>
      <c r="AD3141" s="6" t="e">
        <f>SUMIFS($AB$3:AB3141,$B$3:B3141,B3141)</f>
        <v>#N/A</v>
      </c>
      <c r="AE3141" s="6">
        <f t="shared" si="361"/>
        <v>3431.9642401965511</v>
      </c>
      <c r="AF3141" s="6">
        <f t="shared" si="362"/>
        <v>3431.9642401965511</v>
      </c>
      <c r="AG3141" s="6">
        <f>VLOOKUP(Table1[[#This Row],[PracticeCode]],$AP$3:$AS$345,4,FALSE)</f>
        <v>3431.9642401965511</v>
      </c>
      <c r="AH3141" s="27">
        <f t="shared" si="363"/>
        <v>249389.40145428272</v>
      </c>
      <c r="AI3141" s="6" t="e">
        <f t="shared" si="365"/>
        <v>#N/A</v>
      </c>
    </row>
    <row r="3142" spans="1:35" x14ac:dyDescent="0.35">
      <c r="A3142" t="str">
        <f t="shared" si="364"/>
        <v>THE DEVONSHIRE LODGE PRACTICENorth ConnectHillingdonE86006Mar12</v>
      </c>
      <c r="B3142" s="41" t="s">
        <v>688</v>
      </c>
      <c r="C3142" s="41" t="s">
        <v>550</v>
      </c>
      <c r="D3142" s="41" t="s">
        <v>8</v>
      </c>
      <c r="E3142" s="41" t="s">
        <v>320</v>
      </c>
      <c r="F3142" s="41" t="s">
        <v>320</v>
      </c>
      <c r="G3142" s="41" t="s">
        <v>767</v>
      </c>
      <c r="H3142" s="41">
        <v>12</v>
      </c>
      <c r="I3142" s="41">
        <v>7626.5872004367802</v>
      </c>
      <c r="J3142" s="41">
        <v>32991</v>
      </c>
      <c r="K3142" s="41">
        <v>2020</v>
      </c>
      <c r="L3142" s="41">
        <v>656.52089999999998</v>
      </c>
      <c r="M3142" s="41">
        <v>40.198</v>
      </c>
      <c r="N3142" s="41"/>
      <c r="O3142" s="41"/>
      <c r="P3142" s="41"/>
      <c r="Q3142" s="41"/>
      <c r="R3142" s="41">
        <v>38</v>
      </c>
      <c r="S3142" s="41">
        <v>0.68020000000000003</v>
      </c>
      <c r="T3142" s="41"/>
      <c r="U3142" s="41"/>
      <c r="V3142" s="41">
        <v>35049</v>
      </c>
      <c r="W3142" s="41">
        <v>697.39909999999998</v>
      </c>
      <c r="X3142" s="41"/>
      <c r="Y3142" s="41"/>
      <c r="Z3142" s="6">
        <f>0</f>
        <v>0</v>
      </c>
      <c r="AA3142" s="6">
        <f t="shared" si="359"/>
        <v>697.39909999999998</v>
      </c>
      <c r="AB3142" t="e">
        <f>IF(ISBLANK(Table1[[#This Row],[FY2425_Cost]])=TRUE,#N/A,Table1[[#This Row],[FY2425_Cost]])</f>
        <v>#N/A</v>
      </c>
      <c r="AC3142" s="6" t="e">
        <f t="shared" si="360"/>
        <v>#N/A</v>
      </c>
      <c r="AD3142" s="6" t="e">
        <f>SUMIFS($AB$3:AB3142,$B$3:B3142,B3142)</f>
        <v>#N/A</v>
      </c>
      <c r="AE3142" s="6">
        <f t="shared" si="361"/>
        <v>3431.9642401965511</v>
      </c>
      <c r="AF3142" s="6">
        <f t="shared" si="362"/>
        <v>3431.9642401965511</v>
      </c>
      <c r="AG3142" s="6">
        <f>VLOOKUP(Table1[[#This Row],[PracticeCode]],$AP$3:$AS$345,4,FALSE)</f>
        <v>3431.9642401965511</v>
      </c>
      <c r="AH3142" s="27">
        <f t="shared" si="363"/>
        <v>249389.40145428272</v>
      </c>
      <c r="AI3142" s="6" t="e">
        <f t="shared" si="365"/>
        <v>#N/A</v>
      </c>
    </row>
    <row r="3143" spans="1:35" x14ac:dyDescent="0.35">
      <c r="A3143" t="str">
        <f t="shared" si="364"/>
        <v>THE DEVONSHIRE LODGE PRACTICENorth ConnectHillingdonE86006May2</v>
      </c>
      <c r="B3143" s="41" t="s">
        <v>688</v>
      </c>
      <c r="C3143" s="41" t="s">
        <v>550</v>
      </c>
      <c r="D3143" s="41" t="s">
        <v>8</v>
      </c>
      <c r="E3143" s="41" t="s">
        <v>320</v>
      </c>
      <c r="F3143" s="41" t="s">
        <v>320</v>
      </c>
      <c r="G3143" s="41" t="s">
        <v>757</v>
      </c>
      <c r="H3143" s="41">
        <v>2</v>
      </c>
      <c r="I3143" s="41">
        <v>7626.5872004367802</v>
      </c>
      <c r="J3143" s="41">
        <v>4614</v>
      </c>
      <c r="K3143" s="41">
        <v>1741</v>
      </c>
      <c r="L3143" s="41">
        <v>85.358999999999995</v>
      </c>
      <c r="M3143" s="41">
        <v>32.208500000000001</v>
      </c>
      <c r="N3143" s="41">
        <v>10391</v>
      </c>
      <c r="O3143" s="41">
        <v>734</v>
      </c>
      <c r="P3143" s="41">
        <v>206.7809</v>
      </c>
      <c r="Q3143" s="41">
        <v>14.6066</v>
      </c>
      <c r="R3143" s="41">
        <v>0</v>
      </c>
      <c r="S3143" s="41">
        <v>0</v>
      </c>
      <c r="T3143" s="41">
        <v>98</v>
      </c>
      <c r="U3143" s="41">
        <v>2.1560000000000001</v>
      </c>
      <c r="V3143" s="41">
        <v>6355</v>
      </c>
      <c r="W3143" s="41">
        <v>117.5675</v>
      </c>
      <c r="X3143" s="41">
        <v>11223</v>
      </c>
      <c r="Y3143" s="41">
        <v>223.54349999999999</v>
      </c>
      <c r="Z3143" s="6">
        <f>0</f>
        <v>0</v>
      </c>
      <c r="AA3143" s="6">
        <f t="shared" si="359"/>
        <v>117.5675</v>
      </c>
      <c r="AB3143">
        <f>IF(ISBLANK(Table1[[#This Row],[FY2425_Cost]])=TRUE,#N/A,Table1[[#This Row],[FY2425_Cost]])</f>
        <v>223.54349999999999</v>
      </c>
      <c r="AC3143" s="6">
        <f t="shared" si="360"/>
        <v>105.976</v>
      </c>
      <c r="AD3143" s="6" t="e">
        <f>SUMIFS($AB$3:AB3143,$B$3:B3143,B3143)</f>
        <v>#N/A</v>
      </c>
      <c r="AE3143" s="6">
        <f t="shared" si="361"/>
        <v>3431.9642401965511</v>
      </c>
      <c r="AF3143" s="6">
        <f t="shared" si="362"/>
        <v>3431.9642401965511</v>
      </c>
      <c r="AG3143" s="6">
        <f>VLOOKUP(Table1[[#This Row],[PracticeCode]],$AP$3:$AS$345,4,FALSE)</f>
        <v>3431.9642401965511</v>
      </c>
      <c r="AH3143" s="27">
        <f t="shared" si="363"/>
        <v>249389.40145428272</v>
      </c>
      <c r="AI3143" s="6" t="e">
        <f t="shared" si="365"/>
        <v>#N/A</v>
      </c>
    </row>
    <row r="3144" spans="1:35" x14ac:dyDescent="0.35">
      <c r="A3144" t="str">
        <f t="shared" si="364"/>
        <v>THE DEVONSHIRE LODGE PRACTICENorth ConnectHillingdonE86006Nov8</v>
      </c>
      <c r="B3144" s="41" t="s">
        <v>688</v>
      </c>
      <c r="C3144" s="41" t="s">
        <v>550</v>
      </c>
      <c r="D3144" s="41" t="s">
        <v>8</v>
      </c>
      <c r="E3144" s="41" t="s">
        <v>320</v>
      </c>
      <c r="F3144" s="41" t="s">
        <v>320</v>
      </c>
      <c r="G3144" s="41" t="s">
        <v>763</v>
      </c>
      <c r="H3144" s="41">
        <v>8</v>
      </c>
      <c r="I3144" s="41">
        <v>7626.5872004367802</v>
      </c>
      <c r="J3144" s="41">
        <v>13926</v>
      </c>
      <c r="K3144" s="41">
        <v>319</v>
      </c>
      <c r="L3144" s="41">
        <v>277.12740000000002</v>
      </c>
      <c r="M3144" s="41">
        <v>6.3481000000000005</v>
      </c>
      <c r="N3144" s="41"/>
      <c r="O3144" s="41"/>
      <c r="P3144" s="41"/>
      <c r="Q3144" s="41"/>
      <c r="R3144" s="41">
        <v>26</v>
      </c>
      <c r="S3144" s="41">
        <v>0.46539999999999998</v>
      </c>
      <c r="T3144" s="41"/>
      <c r="U3144" s="41"/>
      <c r="V3144" s="41">
        <v>14271</v>
      </c>
      <c r="W3144" s="41">
        <v>283.9409</v>
      </c>
      <c r="X3144" s="41"/>
      <c r="Y3144" s="41"/>
      <c r="Z3144" s="6">
        <f>0</f>
        <v>0</v>
      </c>
      <c r="AA3144" s="6">
        <f t="shared" si="359"/>
        <v>283.9409</v>
      </c>
      <c r="AB3144" t="e">
        <f>IF(ISBLANK(Table1[[#This Row],[FY2425_Cost]])=TRUE,#N/A,Table1[[#This Row],[FY2425_Cost]])</f>
        <v>#N/A</v>
      </c>
      <c r="AC3144" s="6" t="e">
        <f t="shared" si="360"/>
        <v>#N/A</v>
      </c>
      <c r="AD3144" s="6" t="e">
        <f>SUMIFS($AB$3:AB3144,$B$3:B3144,B3144)</f>
        <v>#N/A</v>
      </c>
      <c r="AE3144" s="6">
        <f t="shared" si="361"/>
        <v>3431.9642401965511</v>
      </c>
      <c r="AF3144" s="6">
        <f t="shared" si="362"/>
        <v>3431.9642401965511</v>
      </c>
      <c r="AG3144" s="6">
        <f>VLOOKUP(Table1[[#This Row],[PracticeCode]],$AP$3:$AS$345,4,FALSE)</f>
        <v>3431.9642401965511</v>
      </c>
      <c r="AH3144" s="27">
        <f t="shared" si="363"/>
        <v>249389.40145428272</v>
      </c>
      <c r="AI3144" s="6" t="e">
        <f t="shared" si="365"/>
        <v>#N/A</v>
      </c>
    </row>
    <row r="3145" spans="1:35" x14ac:dyDescent="0.35">
      <c r="A3145" t="str">
        <f t="shared" si="364"/>
        <v>THE DEVONSHIRE LODGE PRACTICENorth ConnectHillingdonE86006Oct7</v>
      </c>
      <c r="B3145" s="41" t="s">
        <v>688</v>
      </c>
      <c r="C3145" s="41" t="s">
        <v>550</v>
      </c>
      <c r="D3145" s="41" t="s">
        <v>8</v>
      </c>
      <c r="E3145" s="41" t="s">
        <v>320</v>
      </c>
      <c r="F3145" s="41" t="s">
        <v>320</v>
      </c>
      <c r="G3145" s="41" t="s">
        <v>762</v>
      </c>
      <c r="H3145" s="41">
        <v>7</v>
      </c>
      <c r="I3145" s="41">
        <v>7626.5872004367802</v>
      </c>
      <c r="J3145" s="41">
        <v>11950</v>
      </c>
      <c r="K3145" s="41">
        <v>3084</v>
      </c>
      <c r="L3145" s="41">
        <v>237.80500000000001</v>
      </c>
      <c r="M3145" s="41">
        <v>61.371600000000001</v>
      </c>
      <c r="N3145" s="41">
        <v>0</v>
      </c>
      <c r="O3145" s="41">
        <v>5987</v>
      </c>
      <c r="P3145" s="41">
        <v>0</v>
      </c>
      <c r="Q3145" s="41">
        <v>134.70749999999998</v>
      </c>
      <c r="R3145" s="41">
        <v>104</v>
      </c>
      <c r="S3145" s="41">
        <v>1.8615999999999999</v>
      </c>
      <c r="T3145" s="41">
        <v>48</v>
      </c>
      <c r="U3145" s="41">
        <v>1.056</v>
      </c>
      <c r="V3145" s="41">
        <v>15138</v>
      </c>
      <c r="W3145" s="41">
        <v>301.03820000000002</v>
      </c>
      <c r="X3145" s="41">
        <v>6035</v>
      </c>
      <c r="Y3145" s="41">
        <v>135.76349999999999</v>
      </c>
      <c r="Z3145" s="6">
        <f>0</f>
        <v>0</v>
      </c>
      <c r="AA3145" s="6">
        <f t="shared" si="359"/>
        <v>301.03820000000002</v>
      </c>
      <c r="AB3145">
        <f>IF(ISBLANK(Table1[[#This Row],[FY2425_Cost]])=TRUE,#N/A,Table1[[#This Row],[FY2425_Cost]])</f>
        <v>135.76349999999999</v>
      </c>
      <c r="AC3145" s="6">
        <f t="shared" si="360"/>
        <v>-165.27470000000002</v>
      </c>
      <c r="AD3145" s="6" t="e">
        <f>SUMIFS($AB$3:AB3145,$B$3:B3145,B3145)</f>
        <v>#N/A</v>
      </c>
      <c r="AE3145" s="6">
        <f t="shared" si="361"/>
        <v>3431.9642401965511</v>
      </c>
      <c r="AF3145" s="6">
        <f t="shared" si="362"/>
        <v>3431.9642401965511</v>
      </c>
      <c r="AG3145" s="6">
        <f>VLOOKUP(Table1[[#This Row],[PracticeCode]],$AP$3:$AS$345,4,FALSE)</f>
        <v>3431.9642401965511</v>
      </c>
      <c r="AH3145" s="27">
        <f t="shared" si="363"/>
        <v>249389.40145428272</v>
      </c>
      <c r="AI3145" s="6" t="e">
        <f t="shared" si="365"/>
        <v>#N/A</v>
      </c>
    </row>
    <row r="3146" spans="1:35" x14ac:dyDescent="0.35">
      <c r="A3146" t="str">
        <f t="shared" si="364"/>
        <v>THE DEVONSHIRE LODGE PRACTICENorth ConnectHillingdonE86006Sep6</v>
      </c>
      <c r="B3146" s="41" t="s">
        <v>688</v>
      </c>
      <c r="C3146" s="41" t="s">
        <v>550</v>
      </c>
      <c r="D3146" s="41" t="s">
        <v>8</v>
      </c>
      <c r="E3146" s="41" t="s">
        <v>320</v>
      </c>
      <c r="F3146" s="41" t="s">
        <v>320</v>
      </c>
      <c r="G3146" s="41" t="s">
        <v>761</v>
      </c>
      <c r="H3146" s="41">
        <v>6</v>
      </c>
      <c r="I3146" s="41">
        <v>7626.5872004367802</v>
      </c>
      <c r="J3146" s="41">
        <v>15008</v>
      </c>
      <c r="K3146" s="41">
        <v>6643</v>
      </c>
      <c r="L3146" s="41">
        <v>298.6592</v>
      </c>
      <c r="M3146" s="41">
        <v>132.19570000000002</v>
      </c>
      <c r="N3146" s="41">
        <v>22539</v>
      </c>
      <c r="O3146" s="41">
        <v>3839</v>
      </c>
      <c r="P3146" s="41">
        <v>507.1275</v>
      </c>
      <c r="Q3146" s="41">
        <v>86.377499999999998</v>
      </c>
      <c r="R3146" s="41">
        <v>36</v>
      </c>
      <c r="S3146" s="41">
        <v>0.64439999999999997</v>
      </c>
      <c r="T3146" s="41">
        <v>104</v>
      </c>
      <c r="U3146" s="41">
        <v>2.2879999999999998</v>
      </c>
      <c r="V3146" s="41">
        <v>21687</v>
      </c>
      <c r="W3146" s="41">
        <v>431.49930000000006</v>
      </c>
      <c r="X3146" s="41">
        <v>26482</v>
      </c>
      <c r="Y3146" s="41">
        <v>595.79300000000001</v>
      </c>
      <c r="Z3146" s="6">
        <f>0</f>
        <v>0</v>
      </c>
      <c r="AA3146" s="6">
        <f t="shared" si="359"/>
        <v>431.49930000000006</v>
      </c>
      <c r="AB3146">
        <f>IF(ISBLANK(Table1[[#This Row],[FY2425_Cost]])=TRUE,#N/A,Table1[[#This Row],[FY2425_Cost]])</f>
        <v>595.79300000000001</v>
      </c>
      <c r="AC3146" s="6">
        <f t="shared" si="360"/>
        <v>164.29369999999994</v>
      </c>
      <c r="AD3146" s="6" t="e">
        <f>SUMIFS($AB$3:AB3146,$B$3:B3146,B3146)</f>
        <v>#N/A</v>
      </c>
      <c r="AE3146" s="6">
        <f t="shared" si="361"/>
        <v>3431.9642401965511</v>
      </c>
      <c r="AF3146" s="6">
        <f t="shared" si="362"/>
        <v>3431.9642401965511</v>
      </c>
      <c r="AG3146" s="6">
        <f>VLOOKUP(Table1[[#This Row],[PracticeCode]],$AP$3:$AS$345,4,FALSE)</f>
        <v>3431.9642401965511</v>
      </c>
      <c r="AH3146" s="27">
        <f t="shared" si="363"/>
        <v>249389.40145428272</v>
      </c>
      <c r="AI3146" s="6" t="e">
        <f t="shared" si="365"/>
        <v>#N/A</v>
      </c>
    </row>
    <row r="3147" spans="1:35" x14ac:dyDescent="0.35">
      <c r="A3147" t="str">
        <f t="shared" si="364"/>
        <v>THE DOCTOR HICKEY SURGERYSouth Westminster Primary Care NetworkCentral LondonE87740Apr1</v>
      </c>
      <c r="B3147" s="41" t="s">
        <v>603</v>
      </c>
      <c r="C3147" s="41" t="s">
        <v>470</v>
      </c>
      <c r="D3147" s="41" t="s">
        <v>33</v>
      </c>
      <c r="E3147" s="41" t="s">
        <v>321</v>
      </c>
      <c r="F3147" s="41" t="s">
        <v>321</v>
      </c>
      <c r="G3147" s="41" t="s">
        <v>756</v>
      </c>
      <c r="H3147" s="41">
        <v>1</v>
      </c>
      <c r="I3147" s="41">
        <v>2084.6506962983599</v>
      </c>
      <c r="J3147" s="41">
        <v>312</v>
      </c>
      <c r="K3147" s="41">
        <v>0</v>
      </c>
      <c r="L3147" s="41">
        <v>5.7719999999999994</v>
      </c>
      <c r="M3147" s="41">
        <v>0</v>
      </c>
      <c r="N3147" s="41">
        <v>379</v>
      </c>
      <c r="O3147" s="41">
        <v>0</v>
      </c>
      <c r="P3147" s="41">
        <v>7.5421000000000005</v>
      </c>
      <c r="Q3147" s="41">
        <v>0</v>
      </c>
      <c r="R3147" s="41">
        <v>1138</v>
      </c>
      <c r="S3147" s="41">
        <v>20.370200000000001</v>
      </c>
      <c r="T3147" s="41">
        <v>1265</v>
      </c>
      <c r="U3147" s="41">
        <v>27.83</v>
      </c>
      <c r="V3147" s="41">
        <v>1450</v>
      </c>
      <c r="W3147" s="41">
        <v>26.142199999999999</v>
      </c>
      <c r="X3147" s="41">
        <v>1644</v>
      </c>
      <c r="Y3147" s="41">
        <v>35.372099999999996</v>
      </c>
      <c r="Z3147" s="6">
        <f>0</f>
        <v>0</v>
      </c>
      <c r="AA3147" s="6">
        <f t="shared" si="359"/>
        <v>26.142199999999999</v>
      </c>
      <c r="AB3147">
        <f>IF(ISBLANK(Table1[[#This Row],[FY2425_Cost]])=TRUE,#N/A,Table1[[#This Row],[FY2425_Cost]])</f>
        <v>35.372099999999996</v>
      </c>
      <c r="AC3147" s="6">
        <f t="shared" si="360"/>
        <v>9.2298999999999971</v>
      </c>
      <c r="AD3147" s="6">
        <f>SUMIFS($AB$3:AB3147,$B$3:B3147,B3147)</f>
        <v>35.372099999999996</v>
      </c>
      <c r="AE3147" s="6">
        <f t="shared" si="361"/>
        <v>938.09281333426202</v>
      </c>
      <c r="AF3147" s="6">
        <f t="shared" si="362"/>
        <v>938.09281333426202</v>
      </c>
      <c r="AG3147" s="6">
        <f>VLOOKUP(Table1[[#This Row],[PracticeCode]],$AP$3:$AS$345,4,FALSE)</f>
        <v>938.09281333426202</v>
      </c>
      <c r="AH3147" s="27">
        <f t="shared" si="363"/>
        <v>68168.077768956369</v>
      </c>
      <c r="AI3147" s="6">
        <f t="shared" si="365"/>
        <v>0</v>
      </c>
    </row>
    <row r="3148" spans="1:35" x14ac:dyDescent="0.35">
      <c r="A3148" t="str">
        <f t="shared" si="364"/>
        <v>THE DOCTOR HICKEY SURGERYSouth Westminster Primary Care NetworkCentral LondonE87740Aug5</v>
      </c>
      <c r="B3148" s="41" t="s">
        <v>603</v>
      </c>
      <c r="C3148" s="41" t="s">
        <v>470</v>
      </c>
      <c r="D3148" s="41" t="s">
        <v>33</v>
      </c>
      <c r="E3148" s="41" t="s">
        <v>321</v>
      </c>
      <c r="F3148" s="41" t="s">
        <v>321</v>
      </c>
      <c r="G3148" s="41" t="s">
        <v>760</v>
      </c>
      <c r="H3148" s="41">
        <v>5</v>
      </c>
      <c r="I3148" s="41">
        <v>2084.6506962983599</v>
      </c>
      <c r="J3148" s="41">
        <v>387</v>
      </c>
      <c r="K3148" s="41">
        <v>2</v>
      </c>
      <c r="L3148" s="41">
        <v>7.1594999999999995</v>
      </c>
      <c r="M3148" s="41">
        <v>3.6999999999999998E-2</v>
      </c>
      <c r="N3148" s="41">
        <v>355</v>
      </c>
      <c r="O3148" s="41">
        <v>0</v>
      </c>
      <c r="P3148" s="41">
        <v>7.0645000000000007</v>
      </c>
      <c r="Q3148" s="41">
        <v>0</v>
      </c>
      <c r="R3148" s="41">
        <v>1213</v>
      </c>
      <c r="S3148" s="41">
        <v>21.712700000000002</v>
      </c>
      <c r="T3148" s="41">
        <v>1407</v>
      </c>
      <c r="U3148" s="41">
        <v>30.954000000000001</v>
      </c>
      <c r="V3148" s="41">
        <v>1602</v>
      </c>
      <c r="W3148" s="41">
        <v>28.909200000000002</v>
      </c>
      <c r="X3148" s="41">
        <v>1762</v>
      </c>
      <c r="Y3148" s="41">
        <v>38.018500000000003</v>
      </c>
      <c r="Z3148" s="6">
        <f>0</f>
        <v>0</v>
      </c>
      <c r="AA3148" s="6">
        <f t="shared" si="359"/>
        <v>28.909200000000002</v>
      </c>
      <c r="AB3148">
        <f>IF(ISBLANK(Table1[[#This Row],[FY2425_Cost]])=TRUE,#N/A,Table1[[#This Row],[FY2425_Cost]])</f>
        <v>38.018500000000003</v>
      </c>
      <c r="AC3148" s="6">
        <f t="shared" si="360"/>
        <v>9.1093000000000011</v>
      </c>
      <c r="AD3148" s="6">
        <f>SUMIFS($AB$3:AB3148,$B$3:B3148,B3148)</f>
        <v>73.390600000000006</v>
      </c>
      <c r="AE3148" s="6">
        <f t="shared" si="361"/>
        <v>938.09281333426202</v>
      </c>
      <c r="AF3148" s="6">
        <f t="shared" si="362"/>
        <v>938.09281333426202</v>
      </c>
      <c r="AG3148" s="6">
        <f>VLOOKUP(Table1[[#This Row],[PracticeCode]],$AP$3:$AS$345,4,FALSE)</f>
        <v>938.09281333426202</v>
      </c>
      <c r="AH3148" s="27">
        <f t="shared" si="363"/>
        <v>68168.077768956369</v>
      </c>
      <c r="AI3148" s="6">
        <f t="shared" si="365"/>
        <v>0</v>
      </c>
    </row>
    <row r="3149" spans="1:35" x14ac:dyDescent="0.35">
      <c r="A3149" t="str">
        <f t="shared" si="364"/>
        <v>THE DOCTOR HICKEY SURGERYSouth Westminster Primary Care NetworkCentral LondonE87740Dec9</v>
      </c>
      <c r="B3149" s="41" t="s">
        <v>603</v>
      </c>
      <c r="C3149" s="41" t="s">
        <v>470</v>
      </c>
      <c r="D3149" s="41" t="s">
        <v>33</v>
      </c>
      <c r="E3149" s="41" t="s">
        <v>321</v>
      </c>
      <c r="F3149" s="41" t="s">
        <v>321</v>
      </c>
      <c r="G3149" s="41" t="s">
        <v>764</v>
      </c>
      <c r="H3149" s="41">
        <v>9</v>
      </c>
      <c r="I3149" s="41">
        <v>2084.6506962983599</v>
      </c>
      <c r="J3149" s="41">
        <v>306</v>
      </c>
      <c r="K3149" s="41">
        <v>0</v>
      </c>
      <c r="L3149" s="41">
        <v>6.0894000000000004</v>
      </c>
      <c r="M3149" s="41">
        <v>0</v>
      </c>
      <c r="N3149" s="41"/>
      <c r="O3149" s="41"/>
      <c r="P3149" s="41"/>
      <c r="Q3149" s="41"/>
      <c r="R3149" s="41">
        <v>1390</v>
      </c>
      <c r="S3149" s="41">
        <v>24.881</v>
      </c>
      <c r="T3149" s="41"/>
      <c r="U3149" s="41"/>
      <c r="V3149" s="41">
        <v>1696</v>
      </c>
      <c r="W3149" s="41">
        <v>30.970400000000001</v>
      </c>
      <c r="X3149" s="41"/>
      <c r="Y3149" s="41"/>
      <c r="Z3149" s="6">
        <f>0</f>
        <v>0</v>
      </c>
      <c r="AA3149" s="6">
        <f t="shared" si="359"/>
        <v>30.970400000000001</v>
      </c>
      <c r="AB3149" t="e">
        <f>IF(ISBLANK(Table1[[#This Row],[FY2425_Cost]])=TRUE,#N/A,Table1[[#This Row],[FY2425_Cost]])</f>
        <v>#N/A</v>
      </c>
      <c r="AC3149" s="6" t="e">
        <f t="shared" si="360"/>
        <v>#N/A</v>
      </c>
      <c r="AD3149" s="6" t="e">
        <f>SUMIFS($AB$3:AB3149,$B$3:B3149,B3149)</f>
        <v>#N/A</v>
      </c>
      <c r="AE3149" s="6">
        <f t="shared" si="361"/>
        <v>938.09281333426202</v>
      </c>
      <c r="AF3149" s="6">
        <f t="shared" si="362"/>
        <v>938.09281333426202</v>
      </c>
      <c r="AG3149" s="6">
        <f>VLOOKUP(Table1[[#This Row],[PracticeCode]],$AP$3:$AS$345,4,FALSE)</f>
        <v>938.09281333426202</v>
      </c>
      <c r="AH3149" s="27">
        <f t="shared" si="363"/>
        <v>68168.077768956369</v>
      </c>
      <c r="AI3149" s="6" t="e">
        <f t="shared" si="365"/>
        <v>#N/A</v>
      </c>
    </row>
    <row r="3150" spans="1:35" x14ac:dyDescent="0.35">
      <c r="A3150" t="str">
        <f t="shared" si="364"/>
        <v>THE DOCTOR HICKEY SURGERYSouth Westminster Primary Care NetworkCentral LondonE87740Feb11</v>
      </c>
      <c r="B3150" s="41" t="s">
        <v>603</v>
      </c>
      <c r="C3150" s="41" t="s">
        <v>470</v>
      </c>
      <c r="D3150" s="41" t="s">
        <v>33</v>
      </c>
      <c r="E3150" s="41" t="s">
        <v>321</v>
      </c>
      <c r="F3150" s="41" t="s">
        <v>321</v>
      </c>
      <c r="G3150" s="41" t="s">
        <v>766</v>
      </c>
      <c r="H3150" s="41">
        <v>11</v>
      </c>
      <c r="I3150" s="41">
        <v>2084.6506962983599</v>
      </c>
      <c r="J3150" s="41">
        <v>522</v>
      </c>
      <c r="K3150" s="41">
        <v>3</v>
      </c>
      <c r="L3150" s="41">
        <v>10.3878</v>
      </c>
      <c r="M3150" s="41">
        <v>5.9700000000000003E-2</v>
      </c>
      <c r="N3150" s="41"/>
      <c r="O3150" s="41"/>
      <c r="P3150" s="41"/>
      <c r="Q3150" s="41"/>
      <c r="R3150" s="41">
        <v>1124</v>
      </c>
      <c r="S3150" s="41">
        <v>20.119599999999998</v>
      </c>
      <c r="T3150" s="41"/>
      <c r="U3150" s="41"/>
      <c r="V3150" s="41">
        <v>1649</v>
      </c>
      <c r="W3150" s="41">
        <v>30.567099999999996</v>
      </c>
      <c r="X3150" s="41"/>
      <c r="Y3150" s="41"/>
      <c r="Z3150" s="6">
        <f>0</f>
        <v>0</v>
      </c>
      <c r="AA3150" s="6">
        <f t="shared" si="359"/>
        <v>30.567099999999996</v>
      </c>
      <c r="AB3150" t="e">
        <f>IF(ISBLANK(Table1[[#This Row],[FY2425_Cost]])=TRUE,#N/A,Table1[[#This Row],[FY2425_Cost]])</f>
        <v>#N/A</v>
      </c>
      <c r="AC3150" s="6" t="e">
        <f t="shared" si="360"/>
        <v>#N/A</v>
      </c>
      <c r="AD3150" s="6" t="e">
        <f>SUMIFS($AB$3:AB3150,$B$3:B3150,B3150)</f>
        <v>#N/A</v>
      </c>
      <c r="AE3150" s="6">
        <f t="shared" si="361"/>
        <v>938.09281333426202</v>
      </c>
      <c r="AF3150" s="6">
        <f t="shared" si="362"/>
        <v>938.09281333426202</v>
      </c>
      <c r="AG3150" s="6">
        <f>VLOOKUP(Table1[[#This Row],[PracticeCode]],$AP$3:$AS$345,4,FALSE)</f>
        <v>938.09281333426202</v>
      </c>
      <c r="AH3150" s="27">
        <f t="shared" si="363"/>
        <v>68168.077768956369</v>
      </c>
      <c r="AI3150" s="6" t="e">
        <f t="shared" si="365"/>
        <v>#N/A</v>
      </c>
    </row>
    <row r="3151" spans="1:35" x14ac:dyDescent="0.35">
      <c r="A3151" t="str">
        <f t="shared" si="364"/>
        <v>THE DOCTOR HICKEY SURGERYSouth Westminster Primary Care NetworkCentral LondonE87740Jan10</v>
      </c>
      <c r="B3151" s="41" t="s">
        <v>603</v>
      </c>
      <c r="C3151" s="41" t="s">
        <v>470</v>
      </c>
      <c r="D3151" s="41" t="s">
        <v>33</v>
      </c>
      <c r="E3151" s="41" t="s">
        <v>321</v>
      </c>
      <c r="F3151" s="41" t="s">
        <v>321</v>
      </c>
      <c r="G3151" s="41" t="s">
        <v>765</v>
      </c>
      <c r="H3151" s="41">
        <v>10</v>
      </c>
      <c r="I3151" s="41">
        <v>2084.6506962983599</v>
      </c>
      <c r="J3151" s="41">
        <v>485</v>
      </c>
      <c r="K3151" s="41">
        <v>0</v>
      </c>
      <c r="L3151" s="41">
        <v>9.6515000000000004</v>
      </c>
      <c r="M3151" s="41">
        <v>0</v>
      </c>
      <c r="N3151" s="41"/>
      <c r="O3151" s="41"/>
      <c r="P3151" s="41"/>
      <c r="Q3151" s="41"/>
      <c r="R3151" s="41">
        <v>1420</v>
      </c>
      <c r="S3151" s="41">
        <v>25.417999999999999</v>
      </c>
      <c r="T3151" s="41"/>
      <c r="U3151" s="41"/>
      <c r="V3151" s="41">
        <v>1905</v>
      </c>
      <c r="W3151" s="41">
        <v>35.069499999999998</v>
      </c>
      <c r="X3151" s="41"/>
      <c r="Y3151" s="41"/>
      <c r="Z3151" s="6">
        <f>0</f>
        <v>0</v>
      </c>
      <c r="AA3151" s="6">
        <f t="shared" si="359"/>
        <v>35.069499999999998</v>
      </c>
      <c r="AB3151" t="e">
        <f>IF(ISBLANK(Table1[[#This Row],[FY2425_Cost]])=TRUE,#N/A,Table1[[#This Row],[FY2425_Cost]])</f>
        <v>#N/A</v>
      </c>
      <c r="AC3151" s="6" t="e">
        <f t="shared" si="360"/>
        <v>#N/A</v>
      </c>
      <c r="AD3151" s="6" t="e">
        <f>SUMIFS($AB$3:AB3151,$B$3:B3151,B3151)</f>
        <v>#N/A</v>
      </c>
      <c r="AE3151" s="6">
        <f t="shared" si="361"/>
        <v>938.09281333426202</v>
      </c>
      <c r="AF3151" s="6">
        <f t="shared" si="362"/>
        <v>938.09281333426202</v>
      </c>
      <c r="AG3151" s="6">
        <f>VLOOKUP(Table1[[#This Row],[PracticeCode]],$AP$3:$AS$345,4,FALSE)</f>
        <v>938.09281333426202</v>
      </c>
      <c r="AH3151" s="27">
        <f t="shared" si="363"/>
        <v>68168.077768956369</v>
      </c>
      <c r="AI3151" s="6" t="e">
        <f t="shared" si="365"/>
        <v>#N/A</v>
      </c>
    </row>
    <row r="3152" spans="1:35" x14ac:dyDescent="0.35">
      <c r="A3152" t="str">
        <f t="shared" si="364"/>
        <v>THE DOCTOR HICKEY SURGERYSouth Westminster Primary Care NetworkCentral LondonE87740Jul4</v>
      </c>
      <c r="B3152" s="41" t="s">
        <v>603</v>
      </c>
      <c r="C3152" s="41" t="s">
        <v>470</v>
      </c>
      <c r="D3152" s="41" t="s">
        <v>33</v>
      </c>
      <c r="E3152" s="41" t="s">
        <v>321</v>
      </c>
      <c r="F3152" s="41" t="s">
        <v>321</v>
      </c>
      <c r="G3152" s="41" t="s">
        <v>759</v>
      </c>
      <c r="H3152" s="41">
        <v>4</v>
      </c>
      <c r="I3152" s="41">
        <v>2084.6506962983599</v>
      </c>
      <c r="J3152" s="41">
        <v>363</v>
      </c>
      <c r="K3152" s="41">
        <v>0</v>
      </c>
      <c r="L3152" s="41">
        <v>6.7154999999999996</v>
      </c>
      <c r="M3152" s="41">
        <v>0</v>
      </c>
      <c r="N3152" s="41">
        <v>337</v>
      </c>
      <c r="O3152" s="41">
        <v>0</v>
      </c>
      <c r="P3152" s="41">
        <v>6.7063000000000006</v>
      </c>
      <c r="Q3152" s="41">
        <v>0</v>
      </c>
      <c r="R3152" s="41">
        <v>1350</v>
      </c>
      <c r="S3152" s="41">
        <v>24.164999999999999</v>
      </c>
      <c r="T3152" s="41">
        <v>1331</v>
      </c>
      <c r="U3152" s="41">
        <v>29.282</v>
      </c>
      <c r="V3152" s="41">
        <v>1713</v>
      </c>
      <c r="W3152" s="41">
        <v>30.880499999999998</v>
      </c>
      <c r="X3152" s="41">
        <v>1668</v>
      </c>
      <c r="Y3152" s="41">
        <v>35.988300000000002</v>
      </c>
      <c r="Z3152" s="6">
        <f>0</f>
        <v>0</v>
      </c>
      <c r="AA3152" s="6">
        <f t="shared" si="359"/>
        <v>30.880499999999998</v>
      </c>
      <c r="AB3152">
        <f>IF(ISBLANK(Table1[[#This Row],[FY2425_Cost]])=TRUE,#N/A,Table1[[#This Row],[FY2425_Cost]])</f>
        <v>35.988300000000002</v>
      </c>
      <c r="AC3152" s="6">
        <f t="shared" si="360"/>
        <v>5.1078000000000046</v>
      </c>
      <c r="AD3152" s="6" t="e">
        <f>SUMIFS($AB$3:AB3152,$B$3:B3152,B3152)</f>
        <v>#N/A</v>
      </c>
      <c r="AE3152" s="6">
        <f t="shared" si="361"/>
        <v>938.09281333426202</v>
      </c>
      <c r="AF3152" s="6">
        <f t="shared" si="362"/>
        <v>938.09281333426202</v>
      </c>
      <c r="AG3152" s="6">
        <f>VLOOKUP(Table1[[#This Row],[PracticeCode]],$AP$3:$AS$345,4,FALSE)</f>
        <v>938.09281333426202</v>
      </c>
      <c r="AH3152" s="27">
        <f t="shared" si="363"/>
        <v>68168.077768956369</v>
      </c>
      <c r="AI3152" s="6" t="e">
        <f t="shared" si="365"/>
        <v>#N/A</v>
      </c>
    </row>
    <row r="3153" spans="1:35" x14ac:dyDescent="0.35">
      <c r="A3153" t="str">
        <f t="shared" si="364"/>
        <v>THE DOCTOR HICKEY SURGERYSouth Westminster Primary Care NetworkCentral LondonE87740Jun3</v>
      </c>
      <c r="B3153" s="41" t="s">
        <v>603</v>
      </c>
      <c r="C3153" s="41" t="s">
        <v>470</v>
      </c>
      <c r="D3153" s="41" t="s">
        <v>33</v>
      </c>
      <c r="E3153" s="41" t="s">
        <v>321</v>
      </c>
      <c r="F3153" s="41" t="s">
        <v>321</v>
      </c>
      <c r="G3153" s="41" t="s">
        <v>758</v>
      </c>
      <c r="H3153" s="41">
        <v>3</v>
      </c>
      <c r="I3153" s="41">
        <v>2084.6506962983599</v>
      </c>
      <c r="J3153" s="41">
        <v>307</v>
      </c>
      <c r="K3153" s="41">
        <v>0</v>
      </c>
      <c r="L3153" s="41">
        <v>5.6795</v>
      </c>
      <c r="M3153" s="41">
        <v>0</v>
      </c>
      <c r="N3153" s="41">
        <v>403</v>
      </c>
      <c r="O3153" s="41">
        <v>0</v>
      </c>
      <c r="P3153" s="41">
        <v>8.0197000000000003</v>
      </c>
      <c r="Q3153" s="41">
        <v>0</v>
      </c>
      <c r="R3153" s="41">
        <v>1361</v>
      </c>
      <c r="S3153" s="41">
        <v>24.361899999999999</v>
      </c>
      <c r="T3153" s="41">
        <v>969</v>
      </c>
      <c r="U3153" s="41">
        <v>21.318000000000001</v>
      </c>
      <c r="V3153" s="41">
        <v>1668</v>
      </c>
      <c r="W3153" s="41">
        <v>30.041399999999999</v>
      </c>
      <c r="X3153" s="41">
        <v>1372</v>
      </c>
      <c r="Y3153" s="41">
        <v>29.337700000000002</v>
      </c>
      <c r="Z3153" s="6">
        <f>0</f>
        <v>0</v>
      </c>
      <c r="AA3153" s="6">
        <f t="shared" si="359"/>
        <v>30.041399999999999</v>
      </c>
      <c r="AB3153">
        <f>IF(ISBLANK(Table1[[#This Row],[FY2425_Cost]])=TRUE,#N/A,Table1[[#This Row],[FY2425_Cost]])</f>
        <v>29.337700000000002</v>
      </c>
      <c r="AC3153" s="6">
        <f t="shared" si="360"/>
        <v>-0.70369999999999777</v>
      </c>
      <c r="AD3153" s="6" t="e">
        <f>SUMIFS($AB$3:AB3153,$B$3:B3153,B3153)</f>
        <v>#N/A</v>
      </c>
      <c r="AE3153" s="6">
        <f t="shared" si="361"/>
        <v>938.09281333426202</v>
      </c>
      <c r="AF3153" s="6">
        <f t="shared" si="362"/>
        <v>938.09281333426202</v>
      </c>
      <c r="AG3153" s="6">
        <f>VLOOKUP(Table1[[#This Row],[PracticeCode]],$AP$3:$AS$345,4,FALSE)</f>
        <v>938.09281333426202</v>
      </c>
      <c r="AH3153" s="27">
        <f t="shared" si="363"/>
        <v>68168.077768956369</v>
      </c>
      <c r="AI3153" s="6" t="e">
        <f t="shared" si="365"/>
        <v>#N/A</v>
      </c>
    </row>
    <row r="3154" spans="1:35" x14ac:dyDescent="0.35">
      <c r="A3154" t="str">
        <f t="shared" si="364"/>
        <v>THE DOCTOR HICKEY SURGERYSouth Westminster Primary Care NetworkCentral LondonE87740Mar12</v>
      </c>
      <c r="B3154" s="41" t="s">
        <v>603</v>
      </c>
      <c r="C3154" s="41" t="s">
        <v>470</v>
      </c>
      <c r="D3154" s="41" t="s">
        <v>33</v>
      </c>
      <c r="E3154" s="41" t="s">
        <v>321</v>
      </c>
      <c r="F3154" s="41" t="s">
        <v>321</v>
      </c>
      <c r="G3154" s="41" t="s">
        <v>767</v>
      </c>
      <c r="H3154" s="41">
        <v>12</v>
      </c>
      <c r="I3154" s="41">
        <v>2084.6506962983599</v>
      </c>
      <c r="J3154" s="41">
        <v>496</v>
      </c>
      <c r="K3154" s="41">
        <v>0</v>
      </c>
      <c r="L3154" s="41">
        <v>9.8704000000000001</v>
      </c>
      <c r="M3154" s="41">
        <v>0</v>
      </c>
      <c r="N3154" s="41"/>
      <c r="O3154" s="41"/>
      <c r="P3154" s="41"/>
      <c r="Q3154" s="41"/>
      <c r="R3154" s="41">
        <v>909</v>
      </c>
      <c r="S3154" s="41">
        <v>16.271100000000001</v>
      </c>
      <c r="T3154" s="41"/>
      <c r="U3154" s="41"/>
      <c r="V3154" s="41">
        <v>1405</v>
      </c>
      <c r="W3154" s="41">
        <v>26.141500000000001</v>
      </c>
      <c r="X3154" s="41"/>
      <c r="Y3154" s="41"/>
      <c r="Z3154" s="6">
        <f>0</f>
        <v>0</v>
      </c>
      <c r="AA3154" s="6">
        <f t="shared" si="359"/>
        <v>26.141500000000001</v>
      </c>
      <c r="AB3154" t="e">
        <f>IF(ISBLANK(Table1[[#This Row],[FY2425_Cost]])=TRUE,#N/A,Table1[[#This Row],[FY2425_Cost]])</f>
        <v>#N/A</v>
      </c>
      <c r="AC3154" s="6" t="e">
        <f t="shared" si="360"/>
        <v>#N/A</v>
      </c>
      <c r="AD3154" s="6" t="e">
        <f>SUMIFS($AB$3:AB3154,$B$3:B3154,B3154)</f>
        <v>#N/A</v>
      </c>
      <c r="AE3154" s="6">
        <f t="shared" si="361"/>
        <v>938.09281333426202</v>
      </c>
      <c r="AF3154" s="6">
        <f t="shared" si="362"/>
        <v>938.09281333426202</v>
      </c>
      <c r="AG3154" s="6">
        <f>VLOOKUP(Table1[[#This Row],[PracticeCode]],$AP$3:$AS$345,4,FALSE)</f>
        <v>938.09281333426202</v>
      </c>
      <c r="AH3154" s="27">
        <f t="shared" si="363"/>
        <v>68168.077768956369</v>
      </c>
      <c r="AI3154" s="6" t="e">
        <f t="shared" si="365"/>
        <v>#N/A</v>
      </c>
    </row>
    <row r="3155" spans="1:35" x14ac:dyDescent="0.35">
      <c r="A3155" t="str">
        <f t="shared" si="364"/>
        <v>THE DOCTOR HICKEY SURGERYSouth Westminster Primary Care NetworkCentral LondonE87740May2</v>
      </c>
      <c r="B3155" s="41" t="s">
        <v>603</v>
      </c>
      <c r="C3155" s="41" t="s">
        <v>470</v>
      </c>
      <c r="D3155" s="41" t="s">
        <v>33</v>
      </c>
      <c r="E3155" s="41" t="s">
        <v>321</v>
      </c>
      <c r="F3155" s="41" t="s">
        <v>321</v>
      </c>
      <c r="G3155" s="41" t="s">
        <v>757</v>
      </c>
      <c r="H3155" s="41">
        <v>2</v>
      </c>
      <c r="I3155" s="41">
        <v>2084.6506962983599</v>
      </c>
      <c r="J3155" s="41">
        <v>322</v>
      </c>
      <c r="K3155" s="41">
        <v>0</v>
      </c>
      <c r="L3155" s="41">
        <v>5.9569999999999999</v>
      </c>
      <c r="M3155" s="41">
        <v>0</v>
      </c>
      <c r="N3155" s="41">
        <v>228</v>
      </c>
      <c r="O3155" s="41">
        <v>0</v>
      </c>
      <c r="P3155" s="41">
        <v>4.5372000000000003</v>
      </c>
      <c r="Q3155" s="41">
        <v>0</v>
      </c>
      <c r="R3155" s="41">
        <v>1235</v>
      </c>
      <c r="S3155" s="41">
        <v>22.1065</v>
      </c>
      <c r="T3155" s="41">
        <v>948</v>
      </c>
      <c r="U3155" s="41">
        <v>20.856000000000002</v>
      </c>
      <c r="V3155" s="41">
        <v>1557</v>
      </c>
      <c r="W3155" s="41">
        <v>28.063500000000001</v>
      </c>
      <c r="X3155" s="41">
        <v>1176</v>
      </c>
      <c r="Y3155" s="41">
        <v>25.3932</v>
      </c>
      <c r="Z3155" s="6">
        <f>0</f>
        <v>0</v>
      </c>
      <c r="AA3155" s="6">
        <f t="shared" si="359"/>
        <v>28.063500000000001</v>
      </c>
      <c r="AB3155">
        <f>IF(ISBLANK(Table1[[#This Row],[FY2425_Cost]])=TRUE,#N/A,Table1[[#This Row],[FY2425_Cost]])</f>
        <v>25.3932</v>
      </c>
      <c r="AC3155" s="6">
        <f t="shared" si="360"/>
        <v>-2.670300000000001</v>
      </c>
      <c r="AD3155" s="6" t="e">
        <f>SUMIFS($AB$3:AB3155,$B$3:B3155,B3155)</f>
        <v>#N/A</v>
      </c>
      <c r="AE3155" s="6">
        <f t="shared" si="361"/>
        <v>938.09281333426202</v>
      </c>
      <c r="AF3155" s="6">
        <f t="shared" si="362"/>
        <v>938.09281333426202</v>
      </c>
      <c r="AG3155" s="6">
        <f>VLOOKUP(Table1[[#This Row],[PracticeCode]],$AP$3:$AS$345,4,FALSE)</f>
        <v>938.09281333426202</v>
      </c>
      <c r="AH3155" s="27">
        <f t="shared" si="363"/>
        <v>68168.077768956369</v>
      </c>
      <c r="AI3155" s="6" t="e">
        <f t="shared" si="365"/>
        <v>#N/A</v>
      </c>
    </row>
    <row r="3156" spans="1:35" x14ac:dyDescent="0.35">
      <c r="A3156" t="str">
        <f t="shared" si="364"/>
        <v>THE DOCTOR HICKEY SURGERYSouth Westminster Primary Care NetworkCentral LondonE87740Nov8</v>
      </c>
      <c r="B3156" s="41" t="s">
        <v>603</v>
      </c>
      <c r="C3156" s="41" t="s">
        <v>470</v>
      </c>
      <c r="D3156" s="41" t="s">
        <v>33</v>
      </c>
      <c r="E3156" s="41" t="s">
        <v>321</v>
      </c>
      <c r="F3156" s="41" t="s">
        <v>321</v>
      </c>
      <c r="G3156" s="41" t="s">
        <v>763</v>
      </c>
      <c r="H3156" s="41">
        <v>8</v>
      </c>
      <c r="I3156" s="41">
        <v>2084.6506962983599</v>
      </c>
      <c r="J3156" s="41">
        <v>334</v>
      </c>
      <c r="K3156" s="41">
        <v>0</v>
      </c>
      <c r="L3156" s="41">
        <v>6.6466000000000003</v>
      </c>
      <c r="M3156" s="41">
        <v>0</v>
      </c>
      <c r="N3156" s="41"/>
      <c r="O3156" s="41"/>
      <c r="P3156" s="41"/>
      <c r="Q3156" s="41"/>
      <c r="R3156" s="41">
        <v>1238</v>
      </c>
      <c r="S3156" s="41">
        <v>22.1602</v>
      </c>
      <c r="T3156" s="41"/>
      <c r="U3156" s="41"/>
      <c r="V3156" s="41">
        <v>1572</v>
      </c>
      <c r="W3156" s="41">
        <v>28.806799999999999</v>
      </c>
      <c r="X3156" s="41"/>
      <c r="Y3156" s="41"/>
      <c r="Z3156" s="6">
        <f>0</f>
        <v>0</v>
      </c>
      <c r="AA3156" s="6">
        <f t="shared" si="359"/>
        <v>28.806799999999999</v>
      </c>
      <c r="AB3156" t="e">
        <f>IF(ISBLANK(Table1[[#This Row],[FY2425_Cost]])=TRUE,#N/A,Table1[[#This Row],[FY2425_Cost]])</f>
        <v>#N/A</v>
      </c>
      <c r="AC3156" s="6" t="e">
        <f t="shared" si="360"/>
        <v>#N/A</v>
      </c>
      <c r="AD3156" s="6" t="e">
        <f>SUMIFS($AB$3:AB3156,$B$3:B3156,B3156)</f>
        <v>#N/A</v>
      </c>
      <c r="AE3156" s="6">
        <f t="shared" si="361"/>
        <v>938.09281333426202</v>
      </c>
      <c r="AF3156" s="6">
        <f t="shared" si="362"/>
        <v>938.09281333426202</v>
      </c>
      <c r="AG3156" s="6">
        <f>VLOOKUP(Table1[[#This Row],[PracticeCode]],$AP$3:$AS$345,4,FALSE)</f>
        <v>938.09281333426202</v>
      </c>
      <c r="AH3156" s="27">
        <f t="shared" si="363"/>
        <v>68168.077768956369</v>
      </c>
      <c r="AI3156" s="6" t="e">
        <f t="shared" si="365"/>
        <v>#N/A</v>
      </c>
    </row>
    <row r="3157" spans="1:35" x14ac:dyDescent="0.35">
      <c r="A3157" t="str">
        <f t="shared" si="364"/>
        <v>THE DOCTOR HICKEY SURGERYSouth Westminster Primary Care NetworkCentral LondonE87740Oct7</v>
      </c>
      <c r="B3157" s="41" t="s">
        <v>603</v>
      </c>
      <c r="C3157" s="41" t="s">
        <v>470</v>
      </c>
      <c r="D3157" s="41" t="s">
        <v>33</v>
      </c>
      <c r="E3157" s="41" t="s">
        <v>321</v>
      </c>
      <c r="F3157" s="41" t="s">
        <v>321</v>
      </c>
      <c r="G3157" s="41" t="s">
        <v>762</v>
      </c>
      <c r="H3157" s="41">
        <v>7</v>
      </c>
      <c r="I3157" s="41">
        <v>2084.6506962983599</v>
      </c>
      <c r="J3157" s="41">
        <v>384</v>
      </c>
      <c r="K3157" s="41">
        <v>0</v>
      </c>
      <c r="L3157" s="41">
        <v>7.6416000000000004</v>
      </c>
      <c r="M3157" s="41">
        <v>0</v>
      </c>
      <c r="N3157" s="41">
        <v>0</v>
      </c>
      <c r="O3157" s="41">
        <v>0</v>
      </c>
      <c r="P3157" s="41">
        <v>0</v>
      </c>
      <c r="Q3157" s="41">
        <v>0</v>
      </c>
      <c r="R3157" s="41">
        <v>1514</v>
      </c>
      <c r="S3157" s="41">
        <v>27.1006</v>
      </c>
      <c r="T3157" s="41">
        <v>4795</v>
      </c>
      <c r="U3157" s="41">
        <v>105.49</v>
      </c>
      <c r="V3157" s="41">
        <v>1898</v>
      </c>
      <c r="W3157" s="41">
        <v>34.742199999999997</v>
      </c>
      <c r="X3157" s="41">
        <v>4795</v>
      </c>
      <c r="Y3157" s="41">
        <v>105.49</v>
      </c>
      <c r="Z3157" s="6">
        <f>0</f>
        <v>0</v>
      </c>
      <c r="AA3157" s="6">
        <f t="shared" si="359"/>
        <v>34.742199999999997</v>
      </c>
      <c r="AB3157">
        <f>IF(ISBLANK(Table1[[#This Row],[FY2425_Cost]])=TRUE,#N/A,Table1[[#This Row],[FY2425_Cost]])</f>
        <v>105.49</v>
      </c>
      <c r="AC3157" s="6">
        <f t="shared" si="360"/>
        <v>70.747799999999998</v>
      </c>
      <c r="AD3157" s="6" t="e">
        <f>SUMIFS($AB$3:AB3157,$B$3:B3157,B3157)</f>
        <v>#N/A</v>
      </c>
      <c r="AE3157" s="6">
        <f t="shared" si="361"/>
        <v>938.09281333426202</v>
      </c>
      <c r="AF3157" s="6">
        <f t="shared" si="362"/>
        <v>938.09281333426202</v>
      </c>
      <c r="AG3157" s="6">
        <f>VLOOKUP(Table1[[#This Row],[PracticeCode]],$AP$3:$AS$345,4,FALSE)</f>
        <v>938.09281333426202</v>
      </c>
      <c r="AH3157" s="27">
        <f t="shared" si="363"/>
        <v>68168.077768956369</v>
      </c>
      <c r="AI3157" s="6" t="e">
        <f t="shared" si="365"/>
        <v>#N/A</v>
      </c>
    </row>
    <row r="3158" spans="1:35" x14ac:dyDescent="0.35">
      <c r="A3158" t="str">
        <f t="shared" si="364"/>
        <v>THE DOCTOR HICKEY SURGERYSouth Westminster Primary Care NetworkCentral LondonE87740Sep6</v>
      </c>
      <c r="B3158" s="41" t="s">
        <v>603</v>
      </c>
      <c r="C3158" s="41" t="s">
        <v>470</v>
      </c>
      <c r="D3158" s="41" t="s">
        <v>33</v>
      </c>
      <c r="E3158" s="41" t="s">
        <v>321</v>
      </c>
      <c r="F3158" s="41" t="s">
        <v>321</v>
      </c>
      <c r="G3158" s="41" t="s">
        <v>761</v>
      </c>
      <c r="H3158" s="41">
        <v>6</v>
      </c>
      <c r="I3158" s="41">
        <v>2084.6506962983599</v>
      </c>
      <c r="J3158" s="41">
        <v>371</v>
      </c>
      <c r="K3158" s="41">
        <v>0</v>
      </c>
      <c r="L3158" s="41">
        <v>7.3829000000000002</v>
      </c>
      <c r="M3158" s="41">
        <v>0</v>
      </c>
      <c r="N3158" s="41">
        <v>380</v>
      </c>
      <c r="O3158" s="41">
        <v>0</v>
      </c>
      <c r="P3158" s="41">
        <v>8.5499999999999989</v>
      </c>
      <c r="Q3158" s="41">
        <v>0</v>
      </c>
      <c r="R3158" s="41">
        <v>1269</v>
      </c>
      <c r="S3158" s="41">
        <v>22.7151</v>
      </c>
      <c r="T3158" s="41">
        <v>1304</v>
      </c>
      <c r="U3158" s="41">
        <v>28.687999999999999</v>
      </c>
      <c r="V3158" s="41">
        <v>1640</v>
      </c>
      <c r="W3158" s="41">
        <v>30.097999999999999</v>
      </c>
      <c r="X3158" s="41">
        <v>1684</v>
      </c>
      <c r="Y3158" s="41">
        <v>37.238</v>
      </c>
      <c r="Z3158" s="6">
        <f>0</f>
        <v>0</v>
      </c>
      <c r="AA3158" s="6">
        <f t="shared" si="359"/>
        <v>30.097999999999999</v>
      </c>
      <c r="AB3158">
        <f>IF(ISBLANK(Table1[[#This Row],[FY2425_Cost]])=TRUE,#N/A,Table1[[#This Row],[FY2425_Cost]])</f>
        <v>37.238</v>
      </c>
      <c r="AC3158" s="6">
        <f t="shared" si="360"/>
        <v>7.1400000000000006</v>
      </c>
      <c r="AD3158" s="6" t="e">
        <f>SUMIFS($AB$3:AB3158,$B$3:B3158,B3158)</f>
        <v>#N/A</v>
      </c>
      <c r="AE3158" s="6">
        <f t="shared" si="361"/>
        <v>938.09281333426202</v>
      </c>
      <c r="AF3158" s="6">
        <f t="shared" si="362"/>
        <v>938.09281333426202</v>
      </c>
      <c r="AG3158" s="6">
        <f>VLOOKUP(Table1[[#This Row],[PracticeCode]],$AP$3:$AS$345,4,FALSE)</f>
        <v>938.09281333426202</v>
      </c>
      <c r="AH3158" s="27">
        <f t="shared" si="363"/>
        <v>68168.077768956369</v>
      </c>
      <c r="AI3158" s="6" t="e">
        <f t="shared" si="365"/>
        <v>#N/A</v>
      </c>
    </row>
    <row r="3159" spans="1:35" x14ac:dyDescent="0.35">
      <c r="A3159" t="str">
        <f t="shared" si="364"/>
        <v>The Elgin ClinicInclusive HealthWest LondonE87038Apr1</v>
      </c>
      <c r="B3159" s="41" t="s">
        <v>527</v>
      </c>
      <c r="C3159" s="41" t="s">
        <v>483</v>
      </c>
      <c r="D3159" s="41" t="s">
        <v>29</v>
      </c>
      <c r="E3159" s="41" t="s">
        <v>101</v>
      </c>
      <c r="F3159" s="41" t="s">
        <v>101</v>
      </c>
      <c r="G3159" s="41" t="s">
        <v>756</v>
      </c>
      <c r="H3159" s="41">
        <v>1</v>
      </c>
      <c r="I3159" s="41">
        <v>5302.1443035415696</v>
      </c>
      <c r="J3159" s="41">
        <v>581</v>
      </c>
      <c r="K3159" s="41">
        <v>0</v>
      </c>
      <c r="L3159" s="41">
        <v>10.7485</v>
      </c>
      <c r="M3159" s="41">
        <v>0</v>
      </c>
      <c r="N3159" s="41">
        <v>1475</v>
      </c>
      <c r="O3159" s="41">
        <v>0</v>
      </c>
      <c r="P3159" s="41">
        <v>29.352500000000003</v>
      </c>
      <c r="Q3159" s="41">
        <v>0</v>
      </c>
      <c r="R3159" s="41">
        <v>11190</v>
      </c>
      <c r="S3159" s="41">
        <v>200.30099999999999</v>
      </c>
      <c r="T3159" s="41">
        <v>3820</v>
      </c>
      <c r="U3159" s="41">
        <v>84.04</v>
      </c>
      <c r="V3159" s="41">
        <v>11771</v>
      </c>
      <c r="W3159" s="41">
        <v>211.04949999999999</v>
      </c>
      <c r="X3159" s="41">
        <v>5295</v>
      </c>
      <c r="Y3159" s="41">
        <v>113.39250000000001</v>
      </c>
      <c r="Z3159" s="6">
        <f>0</f>
        <v>0</v>
      </c>
      <c r="AA3159" s="6">
        <f t="shared" si="359"/>
        <v>211.04949999999999</v>
      </c>
      <c r="AB3159">
        <f>IF(ISBLANK(Table1[[#This Row],[FY2425_Cost]])=TRUE,#N/A,Table1[[#This Row],[FY2425_Cost]])</f>
        <v>113.39250000000001</v>
      </c>
      <c r="AC3159" s="6">
        <f t="shared" si="360"/>
        <v>-97.656999999999982</v>
      </c>
      <c r="AD3159" s="6">
        <f>SUMIFS($AB$3:AB3159,$B$3:B3159,B3159)</f>
        <v>113.39250000000001</v>
      </c>
      <c r="AE3159" s="6">
        <f t="shared" si="361"/>
        <v>2385.9649365937062</v>
      </c>
      <c r="AF3159" s="6">
        <f t="shared" si="362"/>
        <v>2385.9649365937062</v>
      </c>
      <c r="AG3159" s="6">
        <f>VLOOKUP(Table1[[#This Row],[PracticeCode]],$AP$3:$AS$345,4,FALSE)</f>
        <v>2385.9649365937062</v>
      </c>
      <c r="AH3159" s="27">
        <f t="shared" si="363"/>
        <v>173380.11872580933</v>
      </c>
      <c r="AI3159" s="6">
        <f t="shared" si="365"/>
        <v>0</v>
      </c>
    </row>
    <row r="3160" spans="1:35" x14ac:dyDescent="0.35">
      <c r="A3160" t="str">
        <f t="shared" si="364"/>
        <v>The Elgin ClinicInclusive HealthWest LondonE87038Aug5</v>
      </c>
      <c r="B3160" s="41" t="s">
        <v>527</v>
      </c>
      <c r="C3160" s="41" t="s">
        <v>483</v>
      </c>
      <c r="D3160" s="41" t="s">
        <v>29</v>
      </c>
      <c r="E3160" s="41" t="s">
        <v>101</v>
      </c>
      <c r="F3160" s="41" t="s">
        <v>101</v>
      </c>
      <c r="G3160" s="41" t="s">
        <v>760</v>
      </c>
      <c r="H3160" s="41">
        <v>5</v>
      </c>
      <c r="I3160" s="41">
        <v>5302.1443035415696</v>
      </c>
      <c r="J3160" s="41">
        <v>739</v>
      </c>
      <c r="K3160" s="41">
        <v>0</v>
      </c>
      <c r="L3160" s="41">
        <v>13.6715</v>
      </c>
      <c r="M3160" s="41">
        <v>0</v>
      </c>
      <c r="N3160" s="41">
        <v>1100</v>
      </c>
      <c r="O3160" s="41">
        <v>0</v>
      </c>
      <c r="P3160" s="41">
        <v>21.89</v>
      </c>
      <c r="Q3160" s="41">
        <v>0</v>
      </c>
      <c r="R3160" s="41">
        <v>6493</v>
      </c>
      <c r="S3160" s="41">
        <v>116.2247</v>
      </c>
      <c r="T3160" s="41">
        <v>2535</v>
      </c>
      <c r="U3160" s="41">
        <v>55.77</v>
      </c>
      <c r="V3160" s="41">
        <v>7232</v>
      </c>
      <c r="W3160" s="41">
        <v>129.89619999999999</v>
      </c>
      <c r="X3160" s="41">
        <v>3635</v>
      </c>
      <c r="Y3160" s="41">
        <v>77.66</v>
      </c>
      <c r="Z3160" s="6">
        <f>0</f>
        <v>0</v>
      </c>
      <c r="AA3160" s="6">
        <f t="shared" si="359"/>
        <v>129.89619999999999</v>
      </c>
      <c r="AB3160">
        <f>IF(ISBLANK(Table1[[#This Row],[FY2425_Cost]])=TRUE,#N/A,Table1[[#This Row],[FY2425_Cost]])</f>
        <v>77.66</v>
      </c>
      <c r="AC3160" s="6">
        <f t="shared" si="360"/>
        <v>-52.236199999999997</v>
      </c>
      <c r="AD3160" s="6">
        <f>SUMIFS($AB$3:AB3160,$B$3:B3160,B3160)</f>
        <v>191.05250000000001</v>
      </c>
      <c r="AE3160" s="6">
        <f t="shared" si="361"/>
        <v>2385.9649365937062</v>
      </c>
      <c r="AF3160" s="6">
        <f t="shared" si="362"/>
        <v>2385.9649365937062</v>
      </c>
      <c r="AG3160" s="6">
        <f>VLOOKUP(Table1[[#This Row],[PracticeCode]],$AP$3:$AS$345,4,FALSE)</f>
        <v>2385.9649365937062</v>
      </c>
      <c r="AH3160" s="27">
        <f t="shared" si="363"/>
        <v>173380.11872580933</v>
      </c>
      <c r="AI3160" s="6">
        <f t="shared" si="365"/>
        <v>0</v>
      </c>
    </row>
    <row r="3161" spans="1:35" x14ac:dyDescent="0.35">
      <c r="A3161" t="str">
        <f t="shared" si="364"/>
        <v>The Elgin ClinicInclusive HealthWest LondonE87038Dec9</v>
      </c>
      <c r="B3161" s="41" t="s">
        <v>527</v>
      </c>
      <c r="C3161" s="41" t="s">
        <v>483</v>
      </c>
      <c r="D3161" s="41" t="s">
        <v>29</v>
      </c>
      <c r="E3161" s="41" t="s">
        <v>101</v>
      </c>
      <c r="F3161" s="41" t="s">
        <v>101</v>
      </c>
      <c r="G3161" s="41" t="s">
        <v>764</v>
      </c>
      <c r="H3161" s="41">
        <v>9</v>
      </c>
      <c r="I3161" s="41">
        <v>5302.1443035415696</v>
      </c>
      <c r="J3161" s="41">
        <v>884</v>
      </c>
      <c r="K3161" s="41">
        <v>0</v>
      </c>
      <c r="L3161" s="41">
        <v>17.5916</v>
      </c>
      <c r="M3161" s="41">
        <v>0</v>
      </c>
      <c r="N3161" s="41"/>
      <c r="O3161" s="41"/>
      <c r="P3161" s="41"/>
      <c r="Q3161" s="41"/>
      <c r="R3161" s="41">
        <v>5785</v>
      </c>
      <c r="S3161" s="41">
        <v>103.5515</v>
      </c>
      <c r="T3161" s="41"/>
      <c r="U3161" s="41"/>
      <c r="V3161" s="41">
        <v>6669</v>
      </c>
      <c r="W3161" s="41">
        <v>121.1431</v>
      </c>
      <c r="X3161" s="41"/>
      <c r="Y3161" s="41"/>
      <c r="Z3161" s="6">
        <f>0</f>
        <v>0</v>
      </c>
      <c r="AA3161" s="6">
        <f t="shared" si="359"/>
        <v>121.1431</v>
      </c>
      <c r="AB3161" t="e">
        <f>IF(ISBLANK(Table1[[#This Row],[FY2425_Cost]])=TRUE,#N/A,Table1[[#This Row],[FY2425_Cost]])</f>
        <v>#N/A</v>
      </c>
      <c r="AC3161" s="6" t="e">
        <f t="shared" si="360"/>
        <v>#N/A</v>
      </c>
      <c r="AD3161" s="6" t="e">
        <f>SUMIFS($AB$3:AB3161,$B$3:B3161,B3161)</f>
        <v>#N/A</v>
      </c>
      <c r="AE3161" s="6">
        <f t="shared" si="361"/>
        <v>2385.9649365937062</v>
      </c>
      <c r="AF3161" s="6">
        <f t="shared" si="362"/>
        <v>2385.9649365937062</v>
      </c>
      <c r="AG3161" s="6">
        <f>VLOOKUP(Table1[[#This Row],[PracticeCode]],$AP$3:$AS$345,4,FALSE)</f>
        <v>2385.9649365937062</v>
      </c>
      <c r="AH3161" s="27">
        <f t="shared" si="363"/>
        <v>173380.11872580933</v>
      </c>
      <c r="AI3161" s="6" t="e">
        <f t="shared" si="365"/>
        <v>#N/A</v>
      </c>
    </row>
    <row r="3162" spans="1:35" x14ac:dyDescent="0.35">
      <c r="A3162" t="str">
        <f t="shared" si="364"/>
        <v>The Elgin ClinicInclusive HealthWest LondonE87038Feb11</v>
      </c>
      <c r="B3162" s="41" t="s">
        <v>527</v>
      </c>
      <c r="C3162" s="41" t="s">
        <v>483</v>
      </c>
      <c r="D3162" s="41" t="s">
        <v>29</v>
      </c>
      <c r="E3162" s="41" t="s">
        <v>101</v>
      </c>
      <c r="F3162" s="41" t="s">
        <v>101</v>
      </c>
      <c r="G3162" s="41" t="s">
        <v>766</v>
      </c>
      <c r="H3162" s="41">
        <v>11</v>
      </c>
      <c r="I3162" s="41">
        <v>5302.1443035415696</v>
      </c>
      <c r="J3162" s="41">
        <v>656</v>
      </c>
      <c r="K3162" s="41">
        <v>0</v>
      </c>
      <c r="L3162" s="41">
        <v>13.054400000000001</v>
      </c>
      <c r="M3162" s="41">
        <v>0</v>
      </c>
      <c r="N3162" s="41"/>
      <c r="O3162" s="41"/>
      <c r="P3162" s="41"/>
      <c r="Q3162" s="41"/>
      <c r="R3162" s="41">
        <v>6240</v>
      </c>
      <c r="S3162" s="41">
        <v>111.696</v>
      </c>
      <c r="T3162" s="41"/>
      <c r="U3162" s="41"/>
      <c r="V3162" s="41">
        <v>6896</v>
      </c>
      <c r="W3162" s="41">
        <v>124.7504</v>
      </c>
      <c r="X3162" s="41"/>
      <c r="Y3162" s="41"/>
      <c r="Z3162" s="6">
        <f>0</f>
        <v>0</v>
      </c>
      <c r="AA3162" s="6">
        <f t="shared" si="359"/>
        <v>124.7504</v>
      </c>
      <c r="AB3162" t="e">
        <f>IF(ISBLANK(Table1[[#This Row],[FY2425_Cost]])=TRUE,#N/A,Table1[[#This Row],[FY2425_Cost]])</f>
        <v>#N/A</v>
      </c>
      <c r="AC3162" s="6" t="e">
        <f t="shared" si="360"/>
        <v>#N/A</v>
      </c>
      <c r="AD3162" s="6" t="e">
        <f>SUMIFS($AB$3:AB3162,$B$3:B3162,B3162)</f>
        <v>#N/A</v>
      </c>
      <c r="AE3162" s="6">
        <f t="shared" si="361"/>
        <v>2385.9649365937062</v>
      </c>
      <c r="AF3162" s="6">
        <f t="shared" si="362"/>
        <v>2385.9649365937062</v>
      </c>
      <c r="AG3162" s="6">
        <f>VLOOKUP(Table1[[#This Row],[PracticeCode]],$AP$3:$AS$345,4,FALSE)</f>
        <v>2385.9649365937062</v>
      </c>
      <c r="AH3162" s="27">
        <f t="shared" si="363"/>
        <v>173380.11872580933</v>
      </c>
      <c r="AI3162" s="6" t="e">
        <f t="shared" si="365"/>
        <v>#N/A</v>
      </c>
    </row>
    <row r="3163" spans="1:35" x14ac:dyDescent="0.35">
      <c r="A3163" t="str">
        <f t="shared" si="364"/>
        <v>The Elgin ClinicInclusive HealthWest LondonE87038Jan10</v>
      </c>
      <c r="B3163" s="41" t="s">
        <v>527</v>
      </c>
      <c r="C3163" s="41" t="s">
        <v>483</v>
      </c>
      <c r="D3163" s="41" t="s">
        <v>29</v>
      </c>
      <c r="E3163" s="41" t="s">
        <v>101</v>
      </c>
      <c r="F3163" s="41" t="s">
        <v>101</v>
      </c>
      <c r="G3163" s="41" t="s">
        <v>765</v>
      </c>
      <c r="H3163" s="41">
        <v>10</v>
      </c>
      <c r="I3163" s="41">
        <v>5302.1443035415696</v>
      </c>
      <c r="J3163" s="41">
        <v>1594</v>
      </c>
      <c r="K3163" s="41">
        <v>0</v>
      </c>
      <c r="L3163" s="41">
        <v>31.720600000000001</v>
      </c>
      <c r="M3163" s="41">
        <v>0</v>
      </c>
      <c r="N3163" s="41"/>
      <c r="O3163" s="41"/>
      <c r="P3163" s="41"/>
      <c r="Q3163" s="41"/>
      <c r="R3163" s="41">
        <v>14208</v>
      </c>
      <c r="S3163" s="41">
        <v>254.32320000000001</v>
      </c>
      <c r="T3163" s="41"/>
      <c r="U3163" s="41"/>
      <c r="V3163" s="41">
        <v>15802</v>
      </c>
      <c r="W3163" s="41">
        <v>286.04380000000003</v>
      </c>
      <c r="X3163" s="41"/>
      <c r="Y3163" s="41"/>
      <c r="Z3163" s="6">
        <f>0</f>
        <v>0</v>
      </c>
      <c r="AA3163" s="6">
        <f t="shared" si="359"/>
        <v>286.04380000000003</v>
      </c>
      <c r="AB3163" t="e">
        <f>IF(ISBLANK(Table1[[#This Row],[FY2425_Cost]])=TRUE,#N/A,Table1[[#This Row],[FY2425_Cost]])</f>
        <v>#N/A</v>
      </c>
      <c r="AC3163" s="6" t="e">
        <f t="shared" si="360"/>
        <v>#N/A</v>
      </c>
      <c r="AD3163" s="6" t="e">
        <f>SUMIFS($AB$3:AB3163,$B$3:B3163,B3163)</f>
        <v>#N/A</v>
      </c>
      <c r="AE3163" s="6">
        <f t="shared" si="361"/>
        <v>2385.9649365937062</v>
      </c>
      <c r="AF3163" s="6">
        <f t="shared" si="362"/>
        <v>2385.9649365937062</v>
      </c>
      <c r="AG3163" s="6">
        <f>VLOOKUP(Table1[[#This Row],[PracticeCode]],$AP$3:$AS$345,4,FALSE)</f>
        <v>2385.9649365937062</v>
      </c>
      <c r="AH3163" s="27">
        <f t="shared" si="363"/>
        <v>173380.11872580933</v>
      </c>
      <c r="AI3163" s="6" t="e">
        <f t="shared" si="365"/>
        <v>#N/A</v>
      </c>
    </row>
    <row r="3164" spans="1:35" x14ac:dyDescent="0.35">
      <c r="A3164" t="str">
        <f t="shared" si="364"/>
        <v>The Elgin ClinicInclusive HealthWest LondonE87038Jul4</v>
      </c>
      <c r="B3164" s="41" t="s">
        <v>527</v>
      </c>
      <c r="C3164" s="41" t="s">
        <v>483</v>
      </c>
      <c r="D3164" s="41" t="s">
        <v>29</v>
      </c>
      <c r="E3164" s="41" t="s">
        <v>101</v>
      </c>
      <c r="F3164" s="41" t="s">
        <v>101</v>
      </c>
      <c r="G3164" s="41" t="s">
        <v>759</v>
      </c>
      <c r="H3164" s="41">
        <v>4</v>
      </c>
      <c r="I3164" s="41">
        <v>5302.1443035415696</v>
      </c>
      <c r="J3164" s="41">
        <v>2274</v>
      </c>
      <c r="K3164" s="41">
        <v>0</v>
      </c>
      <c r="L3164" s="41">
        <v>42.068999999999996</v>
      </c>
      <c r="M3164" s="41">
        <v>0</v>
      </c>
      <c r="N3164" s="41">
        <v>859</v>
      </c>
      <c r="O3164" s="41">
        <v>0</v>
      </c>
      <c r="P3164" s="41">
        <v>17.094100000000001</v>
      </c>
      <c r="Q3164" s="41">
        <v>0</v>
      </c>
      <c r="R3164" s="41">
        <v>5943</v>
      </c>
      <c r="S3164" s="41">
        <v>106.3797</v>
      </c>
      <c r="T3164" s="41">
        <v>3341</v>
      </c>
      <c r="U3164" s="41">
        <v>73.501999999999995</v>
      </c>
      <c r="V3164" s="41">
        <v>8217</v>
      </c>
      <c r="W3164" s="41">
        <v>148.4487</v>
      </c>
      <c r="X3164" s="41">
        <v>4200</v>
      </c>
      <c r="Y3164" s="41">
        <v>90.596099999999993</v>
      </c>
      <c r="Z3164" s="6">
        <f>0</f>
        <v>0</v>
      </c>
      <c r="AA3164" s="6">
        <f t="shared" si="359"/>
        <v>148.4487</v>
      </c>
      <c r="AB3164">
        <f>IF(ISBLANK(Table1[[#This Row],[FY2425_Cost]])=TRUE,#N/A,Table1[[#This Row],[FY2425_Cost]])</f>
        <v>90.596099999999993</v>
      </c>
      <c r="AC3164" s="6">
        <f t="shared" si="360"/>
        <v>-57.85260000000001</v>
      </c>
      <c r="AD3164" s="6" t="e">
        <f>SUMIFS($AB$3:AB3164,$B$3:B3164,B3164)</f>
        <v>#N/A</v>
      </c>
      <c r="AE3164" s="6">
        <f t="shared" si="361"/>
        <v>2385.9649365937062</v>
      </c>
      <c r="AF3164" s="6">
        <f t="shared" si="362"/>
        <v>2385.9649365937062</v>
      </c>
      <c r="AG3164" s="6">
        <f>VLOOKUP(Table1[[#This Row],[PracticeCode]],$AP$3:$AS$345,4,FALSE)</f>
        <v>2385.9649365937062</v>
      </c>
      <c r="AH3164" s="27">
        <f t="shared" si="363"/>
        <v>173380.11872580933</v>
      </c>
      <c r="AI3164" s="6" t="e">
        <f t="shared" si="365"/>
        <v>#N/A</v>
      </c>
    </row>
    <row r="3165" spans="1:35" x14ac:dyDescent="0.35">
      <c r="A3165" t="str">
        <f t="shared" si="364"/>
        <v>The Elgin ClinicInclusive HealthWest LondonE87038Jun3</v>
      </c>
      <c r="B3165" s="41" t="s">
        <v>527</v>
      </c>
      <c r="C3165" s="41" t="s">
        <v>483</v>
      </c>
      <c r="D3165" s="41" t="s">
        <v>29</v>
      </c>
      <c r="E3165" s="41" t="s">
        <v>101</v>
      </c>
      <c r="F3165" s="41" t="s">
        <v>101</v>
      </c>
      <c r="G3165" s="41" t="s">
        <v>758</v>
      </c>
      <c r="H3165" s="41">
        <v>3</v>
      </c>
      <c r="I3165" s="41">
        <v>5302.1443035415696</v>
      </c>
      <c r="J3165" s="41">
        <v>464</v>
      </c>
      <c r="K3165" s="41">
        <v>0</v>
      </c>
      <c r="L3165" s="41">
        <v>8.5839999999999996</v>
      </c>
      <c r="M3165" s="41">
        <v>0</v>
      </c>
      <c r="N3165" s="41">
        <v>546</v>
      </c>
      <c r="O3165" s="41">
        <v>0</v>
      </c>
      <c r="P3165" s="41">
        <v>10.865400000000001</v>
      </c>
      <c r="Q3165" s="41">
        <v>0</v>
      </c>
      <c r="R3165" s="41">
        <v>10342</v>
      </c>
      <c r="S3165" s="41">
        <v>185.12180000000001</v>
      </c>
      <c r="T3165" s="41">
        <v>4179</v>
      </c>
      <c r="U3165" s="41">
        <v>91.938000000000002</v>
      </c>
      <c r="V3165" s="41">
        <v>10806</v>
      </c>
      <c r="W3165" s="41">
        <v>193.70580000000001</v>
      </c>
      <c r="X3165" s="41">
        <v>4725</v>
      </c>
      <c r="Y3165" s="41">
        <v>102.80340000000001</v>
      </c>
      <c r="Z3165" s="6">
        <f>0</f>
        <v>0</v>
      </c>
      <c r="AA3165" s="6">
        <f t="shared" si="359"/>
        <v>193.70580000000001</v>
      </c>
      <c r="AB3165">
        <f>IF(ISBLANK(Table1[[#This Row],[FY2425_Cost]])=TRUE,#N/A,Table1[[#This Row],[FY2425_Cost]])</f>
        <v>102.80340000000001</v>
      </c>
      <c r="AC3165" s="6">
        <f t="shared" si="360"/>
        <v>-90.9024</v>
      </c>
      <c r="AD3165" s="6" t="e">
        <f>SUMIFS($AB$3:AB3165,$B$3:B3165,B3165)</f>
        <v>#N/A</v>
      </c>
      <c r="AE3165" s="6">
        <f t="shared" si="361"/>
        <v>2385.9649365937062</v>
      </c>
      <c r="AF3165" s="6">
        <f t="shared" si="362"/>
        <v>2385.9649365937062</v>
      </c>
      <c r="AG3165" s="6">
        <f>VLOOKUP(Table1[[#This Row],[PracticeCode]],$AP$3:$AS$345,4,FALSE)</f>
        <v>2385.9649365937062</v>
      </c>
      <c r="AH3165" s="27">
        <f t="shared" si="363"/>
        <v>173380.11872580933</v>
      </c>
      <c r="AI3165" s="6" t="e">
        <f t="shared" si="365"/>
        <v>#N/A</v>
      </c>
    </row>
    <row r="3166" spans="1:35" x14ac:dyDescent="0.35">
      <c r="A3166" t="str">
        <f t="shared" si="364"/>
        <v>The Elgin ClinicInclusive HealthWest LondonE87038Mar12</v>
      </c>
      <c r="B3166" s="41" t="s">
        <v>527</v>
      </c>
      <c r="C3166" s="41" t="s">
        <v>483</v>
      </c>
      <c r="D3166" s="41" t="s">
        <v>29</v>
      </c>
      <c r="E3166" s="41" t="s">
        <v>101</v>
      </c>
      <c r="F3166" s="41" t="s">
        <v>101</v>
      </c>
      <c r="G3166" s="41" t="s">
        <v>767</v>
      </c>
      <c r="H3166" s="41">
        <v>12</v>
      </c>
      <c r="I3166" s="41">
        <v>5302.1443035415696</v>
      </c>
      <c r="J3166" s="41">
        <v>1622</v>
      </c>
      <c r="K3166" s="41">
        <v>0</v>
      </c>
      <c r="L3166" s="41">
        <v>32.277799999999999</v>
      </c>
      <c r="M3166" s="41">
        <v>0</v>
      </c>
      <c r="N3166" s="41"/>
      <c r="O3166" s="41"/>
      <c r="P3166" s="41"/>
      <c r="Q3166" s="41"/>
      <c r="R3166" s="41">
        <v>2757</v>
      </c>
      <c r="S3166" s="41">
        <v>49.350299999999997</v>
      </c>
      <c r="T3166" s="41"/>
      <c r="U3166" s="41"/>
      <c r="V3166" s="41">
        <v>4379</v>
      </c>
      <c r="W3166" s="41">
        <v>81.628099999999989</v>
      </c>
      <c r="X3166" s="41"/>
      <c r="Y3166" s="41"/>
      <c r="Z3166" s="6">
        <f>0</f>
        <v>0</v>
      </c>
      <c r="AA3166" s="6">
        <f t="shared" si="359"/>
        <v>81.628099999999989</v>
      </c>
      <c r="AB3166" t="e">
        <f>IF(ISBLANK(Table1[[#This Row],[FY2425_Cost]])=TRUE,#N/A,Table1[[#This Row],[FY2425_Cost]])</f>
        <v>#N/A</v>
      </c>
      <c r="AC3166" s="6" t="e">
        <f t="shared" si="360"/>
        <v>#N/A</v>
      </c>
      <c r="AD3166" s="6" t="e">
        <f>SUMIFS($AB$3:AB3166,$B$3:B3166,B3166)</f>
        <v>#N/A</v>
      </c>
      <c r="AE3166" s="6">
        <f t="shared" si="361"/>
        <v>2385.9649365937062</v>
      </c>
      <c r="AF3166" s="6">
        <f t="shared" si="362"/>
        <v>2385.9649365937062</v>
      </c>
      <c r="AG3166" s="6">
        <f>VLOOKUP(Table1[[#This Row],[PracticeCode]],$AP$3:$AS$345,4,FALSE)</f>
        <v>2385.9649365937062</v>
      </c>
      <c r="AH3166" s="27">
        <f t="shared" si="363"/>
        <v>173380.11872580933</v>
      </c>
      <c r="AI3166" s="6" t="e">
        <f t="shared" si="365"/>
        <v>#N/A</v>
      </c>
    </row>
    <row r="3167" spans="1:35" x14ac:dyDescent="0.35">
      <c r="A3167" t="str">
        <f t="shared" si="364"/>
        <v>The Elgin ClinicInclusive HealthWest LondonE87038May2</v>
      </c>
      <c r="B3167" s="41" t="s">
        <v>527</v>
      </c>
      <c r="C3167" s="41" t="s">
        <v>483</v>
      </c>
      <c r="D3167" s="41" t="s">
        <v>29</v>
      </c>
      <c r="E3167" s="41" t="s">
        <v>101</v>
      </c>
      <c r="F3167" s="41" t="s">
        <v>101</v>
      </c>
      <c r="G3167" s="41" t="s">
        <v>757</v>
      </c>
      <c r="H3167" s="41">
        <v>2</v>
      </c>
      <c r="I3167" s="41">
        <v>5302.1443035415696</v>
      </c>
      <c r="J3167" s="41">
        <v>195</v>
      </c>
      <c r="K3167" s="41">
        <v>0</v>
      </c>
      <c r="L3167" s="41">
        <v>3.6074999999999999</v>
      </c>
      <c r="M3167" s="41">
        <v>0</v>
      </c>
      <c r="N3167" s="41">
        <v>552</v>
      </c>
      <c r="O3167" s="41">
        <v>0</v>
      </c>
      <c r="P3167" s="41">
        <v>10.9848</v>
      </c>
      <c r="Q3167" s="41">
        <v>0</v>
      </c>
      <c r="R3167" s="41">
        <v>7127</v>
      </c>
      <c r="S3167" s="41">
        <v>127.5733</v>
      </c>
      <c r="T3167" s="41">
        <v>4372</v>
      </c>
      <c r="U3167" s="41">
        <v>96.183999999999997</v>
      </c>
      <c r="V3167" s="41">
        <v>7322</v>
      </c>
      <c r="W3167" s="41">
        <v>131.1808</v>
      </c>
      <c r="X3167" s="41">
        <v>4924</v>
      </c>
      <c r="Y3167" s="41">
        <v>107.1688</v>
      </c>
      <c r="Z3167" s="6">
        <f>0</f>
        <v>0</v>
      </c>
      <c r="AA3167" s="6">
        <f t="shared" si="359"/>
        <v>131.1808</v>
      </c>
      <c r="AB3167">
        <f>IF(ISBLANK(Table1[[#This Row],[FY2425_Cost]])=TRUE,#N/A,Table1[[#This Row],[FY2425_Cost]])</f>
        <v>107.1688</v>
      </c>
      <c r="AC3167" s="6">
        <f t="shared" si="360"/>
        <v>-24.012</v>
      </c>
      <c r="AD3167" s="6" t="e">
        <f>SUMIFS($AB$3:AB3167,$B$3:B3167,B3167)</f>
        <v>#N/A</v>
      </c>
      <c r="AE3167" s="6">
        <f t="shared" si="361"/>
        <v>2385.9649365937062</v>
      </c>
      <c r="AF3167" s="6">
        <f t="shared" si="362"/>
        <v>2385.9649365937062</v>
      </c>
      <c r="AG3167" s="6">
        <f>VLOOKUP(Table1[[#This Row],[PracticeCode]],$AP$3:$AS$345,4,FALSE)</f>
        <v>2385.9649365937062</v>
      </c>
      <c r="AH3167" s="27">
        <f t="shared" si="363"/>
        <v>173380.11872580933</v>
      </c>
      <c r="AI3167" s="6" t="e">
        <f t="shared" si="365"/>
        <v>#N/A</v>
      </c>
    </row>
    <row r="3168" spans="1:35" x14ac:dyDescent="0.35">
      <c r="A3168" t="str">
        <f t="shared" si="364"/>
        <v>The Elgin ClinicInclusive HealthWest LondonE87038Nov8</v>
      </c>
      <c r="B3168" s="41" t="s">
        <v>527</v>
      </c>
      <c r="C3168" s="41" t="s">
        <v>483</v>
      </c>
      <c r="D3168" s="41" t="s">
        <v>29</v>
      </c>
      <c r="E3168" s="41" t="s">
        <v>101</v>
      </c>
      <c r="F3168" s="41" t="s">
        <v>101</v>
      </c>
      <c r="G3168" s="41" t="s">
        <v>763</v>
      </c>
      <c r="H3168" s="41">
        <v>8</v>
      </c>
      <c r="I3168" s="41">
        <v>5302.1443035415696</v>
      </c>
      <c r="J3168" s="41">
        <v>763</v>
      </c>
      <c r="K3168" s="41">
        <v>0</v>
      </c>
      <c r="L3168" s="41">
        <v>15.1837</v>
      </c>
      <c r="M3168" s="41">
        <v>0</v>
      </c>
      <c r="N3168" s="41"/>
      <c r="O3168" s="41"/>
      <c r="P3168" s="41"/>
      <c r="Q3168" s="41"/>
      <c r="R3168" s="41">
        <v>13170</v>
      </c>
      <c r="S3168" s="41">
        <v>235.74299999999999</v>
      </c>
      <c r="T3168" s="41"/>
      <c r="U3168" s="41"/>
      <c r="V3168" s="41">
        <v>13933</v>
      </c>
      <c r="W3168" s="41">
        <v>250.92669999999998</v>
      </c>
      <c r="X3168" s="41"/>
      <c r="Y3168" s="41"/>
      <c r="Z3168" s="6">
        <f>0</f>
        <v>0</v>
      </c>
      <c r="AA3168" s="6">
        <f t="shared" si="359"/>
        <v>250.92669999999998</v>
      </c>
      <c r="AB3168" t="e">
        <f>IF(ISBLANK(Table1[[#This Row],[FY2425_Cost]])=TRUE,#N/A,Table1[[#This Row],[FY2425_Cost]])</f>
        <v>#N/A</v>
      </c>
      <c r="AC3168" s="6" t="e">
        <f t="shared" si="360"/>
        <v>#N/A</v>
      </c>
      <c r="AD3168" s="6" t="e">
        <f>SUMIFS($AB$3:AB3168,$B$3:B3168,B3168)</f>
        <v>#N/A</v>
      </c>
      <c r="AE3168" s="6">
        <f t="shared" si="361"/>
        <v>2385.9649365937062</v>
      </c>
      <c r="AF3168" s="6">
        <f t="shared" si="362"/>
        <v>2385.9649365937062</v>
      </c>
      <c r="AG3168" s="6">
        <f>VLOOKUP(Table1[[#This Row],[PracticeCode]],$AP$3:$AS$345,4,FALSE)</f>
        <v>2385.9649365937062</v>
      </c>
      <c r="AH3168" s="27">
        <f t="shared" si="363"/>
        <v>173380.11872580933</v>
      </c>
      <c r="AI3168" s="6" t="e">
        <f t="shared" si="365"/>
        <v>#N/A</v>
      </c>
    </row>
    <row r="3169" spans="1:35" x14ac:dyDescent="0.35">
      <c r="A3169" t="str">
        <f t="shared" si="364"/>
        <v>The Elgin ClinicInclusive HealthWest LondonE87038Oct7</v>
      </c>
      <c r="B3169" s="41" t="s">
        <v>527</v>
      </c>
      <c r="C3169" s="41" t="s">
        <v>483</v>
      </c>
      <c r="D3169" s="41" t="s">
        <v>29</v>
      </c>
      <c r="E3169" s="41" t="s">
        <v>101</v>
      </c>
      <c r="F3169" s="41" t="s">
        <v>101</v>
      </c>
      <c r="G3169" s="41" t="s">
        <v>762</v>
      </c>
      <c r="H3169" s="41">
        <v>7</v>
      </c>
      <c r="I3169" s="41">
        <v>5302.1443035415696</v>
      </c>
      <c r="J3169" s="41">
        <v>941</v>
      </c>
      <c r="K3169" s="41">
        <v>0</v>
      </c>
      <c r="L3169" s="41">
        <v>18.725899999999999</v>
      </c>
      <c r="M3169" s="41">
        <v>0</v>
      </c>
      <c r="N3169" s="41">
        <v>0</v>
      </c>
      <c r="O3169" s="41">
        <v>0</v>
      </c>
      <c r="P3169" s="41">
        <v>0</v>
      </c>
      <c r="Q3169" s="41">
        <v>0</v>
      </c>
      <c r="R3169" s="41">
        <v>16631</v>
      </c>
      <c r="S3169" s="41">
        <v>297.69490000000002</v>
      </c>
      <c r="T3169" s="41">
        <v>11676</v>
      </c>
      <c r="U3169" s="41">
        <v>256.87200000000001</v>
      </c>
      <c r="V3169" s="41">
        <v>17572</v>
      </c>
      <c r="W3169" s="41">
        <v>316.42080000000004</v>
      </c>
      <c r="X3169" s="41">
        <v>11676</v>
      </c>
      <c r="Y3169" s="41">
        <v>256.87200000000001</v>
      </c>
      <c r="Z3169" s="6">
        <f>0</f>
        <v>0</v>
      </c>
      <c r="AA3169" s="6">
        <f t="shared" si="359"/>
        <v>316.42080000000004</v>
      </c>
      <c r="AB3169">
        <f>IF(ISBLANK(Table1[[#This Row],[FY2425_Cost]])=TRUE,#N/A,Table1[[#This Row],[FY2425_Cost]])</f>
        <v>256.87200000000001</v>
      </c>
      <c r="AC3169" s="6">
        <f t="shared" si="360"/>
        <v>-59.548800000000028</v>
      </c>
      <c r="AD3169" s="6" t="e">
        <f>SUMIFS($AB$3:AB3169,$B$3:B3169,B3169)</f>
        <v>#N/A</v>
      </c>
      <c r="AE3169" s="6">
        <f t="shared" si="361"/>
        <v>2385.9649365937062</v>
      </c>
      <c r="AF3169" s="6">
        <f t="shared" si="362"/>
        <v>2385.9649365937062</v>
      </c>
      <c r="AG3169" s="6">
        <f>VLOOKUP(Table1[[#This Row],[PracticeCode]],$AP$3:$AS$345,4,FALSE)</f>
        <v>2385.9649365937062</v>
      </c>
      <c r="AH3169" s="27">
        <f t="shared" si="363"/>
        <v>173380.11872580933</v>
      </c>
      <c r="AI3169" s="6" t="e">
        <f t="shared" si="365"/>
        <v>#N/A</v>
      </c>
    </row>
    <row r="3170" spans="1:35" x14ac:dyDescent="0.35">
      <c r="A3170" t="str">
        <f t="shared" si="364"/>
        <v>The Elgin ClinicInclusive HealthWest LondonE87038Sep6</v>
      </c>
      <c r="B3170" s="41" t="s">
        <v>527</v>
      </c>
      <c r="C3170" s="41" t="s">
        <v>483</v>
      </c>
      <c r="D3170" s="41" t="s">
        <v>29</v>
      </c>
      <c r="E3170" s="41" t="s">
        <v>101</v>
      </c>
      <c r="F3170" s="41" t="s">
        <v>101</v>
      </c>
      <c r="G3170" s="41" t="s">
        <v>761</v>
      </c>
      <c r="H3170" s="41">
        <v>6</v>
      </c>
      <c r="I3170" s="41">
        <v>5302.1443035415696</v>
      </c>
      <c r="J3170" s="41">
        <v>995</v>
      </c>
      <c r="K3170" s="41">
        <v>0</v>
      </c>
      <c r="L3170" s="41">
        <v>19.8005</v>
      </c>
      <c r="M3170" s="41">
        <v>0</v>
      </c>
      <c r="N3170" s="41">
        <v>7056</v>
      </c>
      <c r="O3170" s="41">
        <v>0</v>
      </c>
      <c r="P3170" s="41">
        <v>158.76</v>
      </c>
      <c r="Q3170" s="41">
        <v>0</v>
      </c>
      <c r="R3170" s="41">
        <v>16071</v>
      </c>
      <c r="S3170" s="41">
        <v>287.67090000000002</v>
      </c>
      <c r="T3170" s="41">
        <v>4387</v>
      </c>
      <c r="U3170" s="41">
        <v>96.513999999999996</v>
      </c>
      <c r="V3170" s="41">
        <v>17066</v>
      </c>
      <c r="W3170" s="41">
        <v>307.47140000000002</v>
      </c>
      <c r="X3170" s="41">
        <v>11443</v>
      </c>
      <c r="Y3170" s="41">
        <v>255.274</v>
      </c>
      <c r="Z3170" s="6">
        <f>0</f>
        <v>0</v>
      </c>
      <c r="AA3170" s="6">
        <f t="shared" si="359"/>
        <v>307.47140000000002</v>
      </c>
      <c r="AB3170">
        <f>IF(ISBLANK(Table1[[#This Row],[FY2425_Cost]])=TRUE,#N/A,Table1[[#This Row],[FY2425_Cost]])</f>
        <v>255.274</v>
      </c>
      <c r="AC3170" s="6">
        <f t="shared" si="360"/>
        <v>-52.197400000000016</v>
      </c>
      <c r="AD3170" s="6" t="e">
        <f>SUMIFS($AB$3:AB3170,$B$3:B3170,B3170)</f>
        <v>#N/A</v>
      </c>
      <c r="AE3170" s="6">
        <f t="shared" si="361"/>
        <v>2385.9649365937062</v>
      </c>
      <c r="AF3170" s="6">
        <f t="shared" si="362"/>
        <v>2385.9649365937062</v>
      </c>
      <c r="AG3170" s="6">
        <f>VLOOKUP(Table1[[#This Row],[PracticeCode]],$AP$3:$AS$345,4,FALSE)</f>
        <v>2385.9649365937062</v>
      </c>
      <c r="AH3170" s="27">
        <f t="shared" si="363"/>
        <v>173380.11872580933</v>
      </c>
      <c r="AI3170" s="6" t="e">
        <f t="shared" si="365"/>
        <v>#N/A</v>
      </c>
    </row>
    <row r="3171" spans="1:35" x14ac:dyDescent="0.35">
      <c r="A3171" t="str">
        <f t="shared" si="364"/>
        <v>The Exmoor SurgeryNeoHealthWest LondonE87733Apr1</v>
      </c>
      <c r="B3171" s="41" t="s">
        <v>322</v>
      </c>
      <c r="C3171" s="41" t="s">
        <v>441</v>
      </c>
      <c r="D3171" s="41" t="s">
        <v>29</v>
      </c>
      <c r="E3171" s="41" t="s">
        <v>323</v>
      </c>
      <c r="F3171" s="41" t="s">
        <v>323</v>
      </c>
      <c r="G3171" s="41" t="s">
        <v>756</v>
      </c>
      <c r="H3171" s="41">
        <v>1</v>
      </c>
      <c r="I3171" s="41">
        <v>5532.5007244051103</v>
      </c>
      <c r="J3171" s="41">
        <v>1790</v>
      </c>
      <c r="K3171" s="41">
        <v>0</v>
      </c>
      <c r="L3171" s="41">
        <v>33.114999999999995</v>
      </c>
      <c r="M3171" s="41">
        <v>0</v>
      </c>
      <c r="N3171" s="41">
        <v>1640</v>
      </c>
      <c r="O3171" s="41">
        <v>0</v>
      </c>
      <c r="P3171" s="41">
        <v>32.636000000000003</v>
      </c>
      <c r="Q3171" s="41">
        <v>0</v>
      </c>
      <c r="R3171" s="41">
        <v>5526</v>
      </c>
      <c r="S3171" s="41">
        <v>98.915400000000005</v>
      </c>
      <c r="T3171" s="41">
        <v>7197</v>
      </c>
      <c r="U3171" s="41">
        <v>158.334</v>
      </c>
      <c r="V3171" s="41">
        <v>7316</v>
      </c>
      <c r="W3171" s="41">
        <v>132.03039999999999</v>
      </c>
      <c r="X3171" s="41">
        <v>8837</v>
      </c>
      <c r="Y3171" s="41">
        <v>190.97</v>
      </c>
      <c r="Z3171" s="6">
        <f>0</f>
        <v>0</v>
      </c>
      <c r="AA3171" s="6">
        <f t="shared" si="359"/>
        <v>132.03039999999999</v>
      </c>
      <c r="AB3171">
        <f>IF(ISBLANK(Table1[[#This Row],[FY2425_Cost]])=TRUE,#N/A,Table1[[#This Row],[FY2425_Cost]])</f>
        <v>190.97</v>
      </c>
      <c r="AC3171" s="6">
        <f t="shared" si="360"/>
        <v>58.939600000000013</v>
      </c>
      <c r="AD3171" s="6">
        <f>SUMIFS($AB$3:AB3171,$B$3:B3171,B3171)</f>
        <v>190.97</v>
      </c>
      <c r="AE3171" s="6">
        <f t="shared" si="361"/>
        <v>2489.6253259822997</v>
      </c>
      <c r="AF3171" s="6">
        <f t="shared" si="362"/>
        <v>2489.6253259822997</v>
      </c>
      <c r="AG3171" s="6">
        <f>VLOOKUP(Table1[[#This Row],[PracticeCode]],$AP$3:$AS$345,4,FALSE)</f>
        <v>2489.6253259822997</v>
      </c>
      <c r="AH3171" s="27">
        <f t="shared" si="363"/>
        <v>180912.77368804713</v>
      </c>
      <c r="AI3171" s="6">
        <f t="shared" si="365"/>
        <v>0</v>
      </c>
    </row>
    <row r="3172" spans="1:35" x14ac:dyDescent="0.35">
      <c r="A3172" t="str">
        <f t="shared" si="364"/>
        <v>The Exmoor SurgeryNeoHealthWest LondonE87733Aug5</v>
      </c>
      <c r="B3172" s="41" t="s">
        <v>322</v>
      </c>
      <c r="C3172" s="41" t="s">
        <v>441</v>
      </c>
      <c r="D3172" s="41" t="s">
        <v>29</v>
      </c>
      <c r="E3172" s="41" t="s">
        <v>323</v>
      </c>
      <c r="F3172" s="41" t="s">
        <v>323</v>
      </c>
      <c r="G3172" s="41" t="s">
        <v>760</v>
      </c>
      <c r="H3172" s="41">
        <v>5</v>
      </c>
      <c r="I3172" s="41">
        <v>5532.5007244051103</v>
      </c>
      <c r="J3172" s="41">
        <v>1881</v>
      </c>
      <c r="K3172" s="41">
        <v>0</v>
      </c>
      <c r="L3172" s="41">
        <v>34.798499999999997</v>
      </c>
      <c r="M3172" s="41">
        <v>0</v>
      </c>
      <c r="N3172" s="41">
        <v>1339</v>
      </c>
      <c r="O3172" s="41">
        <v>2</v>
      </c>
      <c r="P3172" s="41">
        <v>26.646100000000001</v>
      </c>
      <c r="Q3172" s="41">
        <v>3.9800000000000002E-2</v>
      </c>
      <c r="R3172" s="41">
        <v>12324</v>
      </c>
      <c r="S3172" s="41">
        <v>220.59960000000001</v>
      </c>
      <c r="T3172" s="41">
        <v>10121</v>
      </c>
      <c r="U3172" s="41">
        <v>222.66200000000001</v>
      </c>
      <c r="V3172" s="41">
        <v>14205</v>
      </c>
      <c r="W3172" s="41">
        <v>255.3981</v>
      </c>
      <c r="X3172" s="41">
        <v>11462</v>
      </c>
      <c r="Y3172" s="41">
        <v>249.34790000000001</v>
      </c>
      <c r="Z3172" s="6">
        <f>0</f>
        <v>0</v>
      </c>
      <c r="AA3172" s="6">
        <f t="shared" si="359"/>
        <v>255.3981</v>
      </c>
      <c r="AB3172">
        <f>IF(ISBLANK(Table1[[#This Row],[FY2425_Cost]])=TRUE,#N/A,Table1[[#This Row],[FY2425_Cost]])</f>
        <v>249.34790000000001</v>
      </c>
      <c r="AC3172" s="6">
        <f t="shared" si="360"/>
        <v>-6.0501999999999896</v>
      </c>
      <c r="AD3172" s="6">
        <f>SUMIFS($AB$3:AB3172,$B$3:B3172,B3172)</f>
        <v>440.31790000000001</v>
      </c>
      <c r="AE3172" s="6">
        <f t="shared" si="361"/>
        <v>2489.6253259822997</v>
      </c>
      <c r="AF3172" s="6">
        <f t="shared" si="362"/>
        <v>2489.6253259822997</v>
      </c>
      <c r="AG3172" s="6">
        <f>VLOOKUP(Table1[[#This Row],[PracticeCode]],$AP$3:$AS$345,4,FALSE)</f>
        <v>2489.6253259822997</v>
      </c>
      <c r="AH3172" s="27">
        <f t="shared" si="363"/>
        <v>180912.77368804713</v>
      </c>
      <c r="AI3172" s="6">
        <f t="shared" si="365"/>
        <v>0</v>
      </c>
    </row>
    <row r="3173" spans="1:35" x14ac:dyDescent="0.35">
      <c r="A3173" t="str">
        <f t="shared" si="364"/>
        <v>The Exmoor SurgeryNeoHealthWest LondonE87733Dec9</v>
      </c>
      <c r="B3173" s="41" t="s">
        <v>322</v>
      </c>
      <c r="C3173" s="41" t="s">
        <v>441</v>
      </c>
      <c r="D3173" s="41" t="s">
        <v>29</v>
      </c>
      <c r="E3173" s="41" t="s">
        <v>323</v>
      </c>
      <c r="F3173" s="41" t="s">
        <v>323</v>
      </c>
      <c r="G3173" s="41" t="s">
        <v>764</v>
      </c>
      <c r="H3173" s="41">
        <v>9</v>
      </c>
      <c r="I3173" s="41">
        <v>5532.5007244051103</v>
      </c>
      <c r="J3173" s="41">
        <v>1628</v>
      </c>
      <c r="K3173" s="41">
        <v>0</v>
      </c>
      <c r="L3173" s="41">
        <v>32.397200000000005</v>
      </c>
      <c r="M3173" s="41">
        <v>0</v>
      </c>
      <c r="N3173" s="41"/>
      <c r="O3173" s="41"/>
      <c r="P3173" s="41"/>
      <c r="Q3173" s="41"/>
      <c r="R3173" s="41">
        <v>8229</v>
      </c>
      <c r="S3173" s="41">
        <v>147.29910000000001</v>
      </c>
      <c r="T3173" s="41"/>
      <c r="U3173" s="41"/>
      <c r="V3173" s="41">
        <v>9857</v>
      </c>
      <c r="W3173" s="41">
        <v>179.69630000000001</v>
      </c>
      <c r="X3173" s="41"/>
      <c r="Y3173" s="41"/>
      <c r="Z3173" s="6">
        <f>0</f>
        <v>0</v>
      </c>
      <c r="AA3173" s="6">
        <f t="shared" si="359"/>
        <v>179.69630000000001</v>
      </c>
      <c r="AB3173" t="e">
        <f>IF(ISBLANK(Table1[[#This Row],[FY2425_Cost]])=TRUE,#N/A,Table1[[#This Row],[FY2425_Cost]])</f>
        <v>#N/A</v>
      </c>
      <c r="AC3173" s="6" t="e">
        <f t="shared" si="360"/>
        <v>#N/A</v>
      </c>
      <c r="AD3173" s="6" t="e">
        <f>SUMIFS($AB$3:AB3173,$B$3:B3173,B3173)</f>
        <v>#N/A</v>
      </c>
      <c r="AE3173" s="6">
        <f t="shared" si="361"/>
        <v>2489.6253259822997</v>
      </c>
      <c r="AF3173" s="6">
        <f t="shared" si="362"/>
        <v>2489.6253259822997</v>
      </c>
      <c r="AG3173" s="6">
        <f>VLOOKUP(Table1[[#This Row],[PracticeCode]],$AP$3:$AS$345,4,FALSE)</f>
        <v>2489.6253259822997</v>
      </c>
      <c r="AH3173" s="27">
        <f t="shared" si="363"/>
        <v>180912.77368804713</v>
      </c>
      <c r="AI3173" s="6" t="e">
        <f t="shared" si="365"/>
        <v>#N/A</v>
      </c>
    </row>
    <row r="3174" spans="1:35" x14ac:dyDescent="0.35">
      <c r="A3174" t="str">
        <f t="shared" si="364"/>
        <v>The Exmoor SurgeryNeoHealthWest LondonE87733Feb11</v>
      </c>
      <c r="B3174" s="41" t="s">
        <v>322</v>
      </c>
      <c r="C3174" s="41" t="s">
        <v>441</v>
      </c>
      <c r="D3174" s="41" t="s">
        <v>29</v>
      </c>
      <c r="E3174" s="41" t="s">
        <v>323</v>
      </c>
      <c r="F3174" s="41" t="s">
        <v>323</v>
      </c>
      <c r="G3174" s="41" t="s">
        <v>766</v>
      </c>
      <c r="H3174" s="41">
        <v>11</v>
      </c>
      <c r="I3174" s="41">
        <v>5532.5007244051103</v>
      </c>
      <c r="J3174" s="41">
        <v>1940</v>
      </c>
      <c r="K3174" s="41">
        <v>0</v>
      </c>
      <c r="L3174" s="41">
        <v>38.606000000000002</v>
      </c>
      <c r="M3174" s="41">
        <v>0</v>
      </c>
      <c r="N3174" s="41"/>
      <c r="O3174" s="41"/>
      <c r="P3174" s="41"/>
      <c r="Q3174" s="41"/>
      <c r="R3174" s="41">
        <v>12133</v>
      </c>
      <c r="S3174" s="41">
        <v>217.1807</v>
      </c>
      <c r="T3174" s="41"/>
      <c r="U3174" s="41"/>
      <c r="V3174" s="41">
        <v>14073</v>
      </c>
      <c r="W3174" s="41">
        <v>255.7867</v>
      </c>
      <c r="X3174" s="41"/>
      <c r="Y3174" s="41"/>
      <c r="Z3174" s="6">
        <f>0</f>
        <v>0</v>
      </c>
      <c r="AA3174" s="6">
        <f t="shared" si="359"/>
        <v>255.7867</v>
      </c>
      <c r="AB3174" t="e">
        <f>IF(ISBLANK(Table1[[#This Row],[FY2425_Cost]])=TRUE,#N/A,Table1[[#This Row],[FY2425_Cost]])</f>
        <v>#N/A</v>
      </c>
      <c r="AC3174" s="6" t="e">
        <f t="shared" si="360"/>
        <v>#N/A</v>
      </c>
      <c r="AD3174" s="6" t="e">
        <f>SUMIFS($AB$3:AB3174,$B$3:B3174,B3174)</f>
        <v>#N/A</v>
      </c>
      <c r="AE3174" s="6">
        <f t="shared" si="361"/>
        <v>2489.6253259822997</v>
      </c>
      <c r="AF3174" s="6">
        <f t="shared" si="362"/>
        <v>2489.6253259822997</v>
      </c>
      <c r="AG3174" s="6">
        <f>VLOOKUP(Table1[[#This Row],[PracticeCode]],$AP$3:$AS$345,4,FALSE)</f>
        <v>2489.6253259822997</v>
      </c>
      <c r="AH3174" s="27">
        <f t="shared" si="363"/>
        <v>180912.77368804713</v>
      </c>
      <c r="AI3174" s="6" t="e">
        <f t="shared" si="365"/>
        <v>#N/A</v>
      </c>
    </row>
    <row r="3175" spans="1:35" x14ac:dyDescent="0.35">
      <c r="A3175" t="str">
        <f t="shared" si="364"/>
        <v>The Exmoor SurgeryNeoHealthWest LondonE87733Jan10</v>
      </c>
      <c r="B3175" s="41" t="s">
        <v>322</v>
      </c>
      <c r="C3175" s="41" t="s">
        <v>441</v>
      </c>
      <c r="D3175" s="41" t="s">
        <v>29</v>
      </c>
      <c r="E3175" s="41" t="s">
        <v>323</v>
      </c>
      <c r="F3175" s="41" t="s">
        <v>323</v>
      </c>
      <c r="G3175" s="41" t="s">
        <v>765</v>
      </c>
      <c r="H3175" s="41">
        <v>10</v>
      </c>
      <c r="I3175" s="41">
        <v>5532.5007244051103</v>
      </c>
      <c r="J3175" s="41">
        <v>1848</v>
      </c>
      <c r="K3175" s="41">
        <v>0</v>
      </c>
      <c r="L3175" s="41">
        <v>36.775200000000005</v>
      </c>
      <c r="M3175" s="41">
        <v>0</v>
      </c>
      <c r="N3175" s="41"/>
      <c r="O3175" s="41"/>
      <c r="P3175" s="41"/>
      <c r="Q3175" s="41"/>
      <c r="R3175" s="41">
        <v>17269</v>
      </c>
      <c r="S3175" s="41">
        <v>309.11509999999998</v>
      </c>
      <c r="T3175" s="41"/>
      <c r="U3175" s="41"/>
      <c r="V3175" s="41">
        <v>19117</v>
      </c>
      <c r="W3175" s="41">
        <v>345.89029999999997</v>
      </c>
      <c r="X3175" s="41"/>
      <c r="Y3175" s="41"/>
      <c r="Z3175" s="6">
        <f>0</f>
        <v>0</v>
      </c>
      <c r="AA3175" s="6">
        <f t="shared" si="359"/>
        <v>345.89029999999997</v>
      </c>
      <c r="AB3175" t="e">
        <f>IF(ISBLANK(Table1[[#This Row],[FY2425_Cost]])=TRUE,#N/A,Table1[[#This Row],[FY2425_Cost]])</f>
        <v>#N/A</v>
      </c>
      <c r="AC3175" s="6" t="e">
        <f t="shared" si="360"/>
        <v>#N/A</v>
      </c>
      <c r="AD3175" s="6" t="e">
        <f>SUMIFS($AB$3:AB3175,$B$3:B3175,B3175)</f>
        <v>#N/A</v>
      </c>
      <c r="AE3175" s="6">
        <f t="shared" si="361"/>
        <v>2489.6253259822997</v>
      </c>
      <c r="AF3175" s="6">
        <f t="shared" si="362"/>
        <v>2489.6253259822997</v>
      </c>
      <c r="AG3175" s="6">
        <f>VLOOKUP(Table1[[#This Row],[PracticeCode]],$AP$3:$AS$345,4,FALSE)</f>
        <v>2489.6253259822997</v>
      </c>
      <c r="AH3175" s="27">
        <f t="shared" si="363"/>
        <v>180912.77368804713</v>
      </c>
      <c r="AI3175" s="6" t="e">
        <f t="shared" si="365"/>
        <v>#N/A</v>
      </c>
    </row>
    <row r="3176" spans="1:35" x14ac:dyDescent="0.35">
      <c r="A3176" t="str">
        <f t="shared" si="364"/>
        <v>The Exmoor SurgeryNeoHealthWest LondonE87733Jul4</v>
      </c>
      <c r="B3176" s="41" t="s">
        <v>322</v>
      </c>
      <c r="C3176" s="41" t="s">
        <v>441</v>
      </c>
      <c r="D3176" s="41" t="s">
        <v>29</v>
      </c>
      <c r="E3176" s="41" t="s">
        <v>323</v>
      </c>
      <c r="F3176" s="41" t="s">
        <v>323</v>
      </c>
      <c r="G3176" s="41" t="s">
        <v>759</v>
      </c>
      <c r="H3176" s="41">
        <v>4</v>
      </c>
      <c r="I3176" s="41">
        <v>5532.5007244051103</v>
      </c>
      <c r="J3176" s="41">
        <v>1842</v>
      </c>
      <c r="K3176" s="41">
        <v>3</v>
      </c>
      <c r="L3176" s="41">
        <v>34.076999999999998</v>
      </c>
      <c r="M3176" s="41">
        <v>5.5499999999999994E-2</v>
      </c>
      <c r="N3176" s="41">
        <v>1701</v>
      </c>
      <c r="O3176" s="41">
        <v>0</v>
      </c>
      <c r="P3176" s="41">
        <v>33.849900000000005</v>
      </c>
      <c r="Q3176" s="41">
        <v>0</v>
      </c>
      <c r="R3176" s="41">
        <v>4749</v>
      </c>
      <c r="S3176" s="41">
        <v>85.007099999999994</v>
      </c>
      <c r="T3176" s="41">
        <v>9389</v>
      </c>
      <c r="U3176" s="41">
        <v>206.55799999999999</v>
      </c>
      <c r="V3176" s="41">
        <v>6594</v>
      </c>
      <c r="W3176" s="41">
        <v>119.1396</v>
      </c>
      <c r="X3176" s="41">
        <v>11090</v>
      </c>
      <c r="Y3176" s="41">
        <v>240.40789999999998</v>
      </c>
      <c r="Z3176" s="6">
        <f>0</f>
        <v>0</v>
      </c>
      <c r="AA3176" s="6">
        <f t="shared" si="359"/>
        <v>119.1396</v>
      </c>
      <c r="AB3176">
        <f>IF(ISBLANK(Table1[[#This Row],[FY2425_Cost]])=TRUE,#N/A,Table1[[#This Row],[FY2425_Cost]])</f>
        <v>240.40789999999998</v>
      </c>
      <c r="AC3176" s="6">
        <f t="shared" si="360"/>
        <v>121.26829999999998</v>
      </c>
      <c r="AD3176" s="6" t="e">
        <f>SUMIFS($AB$3:AB3176,$B$3:B3176,B3176)</f>
        <v>#N/A</v>
      </c>
      <c r="AE3176" s="6">
        <f t="shared" si="361"/>
        <v>2489.6253259822997</v>
      </c>
      <c r="AF3176" s="6">
        <f t="shared" si="362"/>
        <v>2489.6253259822997</v>
      </c>
      <c r="AG3176" s="6">
        <f>VLOOKUP(Table1[[#This Row],[PracticeCode]],$AP$3:$AS$345,4,FALSE)</f>
        <v>2489.6253259822997</v>
      </c>
      <c r="AH3176" s="27">
        <f t="shared" si="363"/>
        <v>180912.77368804713</v>
      </c>
      <c r="AI3176" s="6" t="e">
        <f t="shared" si="365"/>
        <v>#N/A</v>
      </c>
    </row>
    <row r="3177" spans="1:35" x14ac:dyDescent="0.35">
      <c r="A3177" t="str">
        <f t="shared" si="364"/>
        <v>The Exmoor SurgeryNeoHealthWest LondonE87733Jun3</v>
      </c>
      <c r="B3177" s="41" t="s">
        <v>322</v>
      </c>
      <c r="C3177" s="41" t="s">
        <v>441</v>
      </c>
      <c r="D3177" s="41" t="s">
        <v>29</v>
      </c>
      <c r="E3177" s="41" t="s">
        <v>323</v>
      </c>
      <c r="F3177" s="41" t="s">
        <v>323</v>
      </c>
      <c r="G3177" s="41" t="s">
        <v>758</v>
      </c>
      <c r="H3177" s="41">
        <v>3</v>
      </c>
      <c r="I3177" s="41">
        <v>5532.5007244051103</v>
      </c>
      <c r="J3177" s="41">
        <v>2163</v>
      </c>
      <c r="K3177" s="41">
        <v>0</v>
      </c>
      <c r="L3177" s="41">
        <v>40.015499999999996</v>
      </c>
      <c r="M3177" s="41">
        <v>0</v>
      </c>
      <c r="N3177" s="41">
        <v>3214</v>
      </c>
      <c r="O3177" s="41">
        <v>1</v>
      </c>
      <c r="P3177" s="41">
        <v>63.958600000000004</v>
      </c>
      <c r="Q3177" s="41">
        <v>1.9900000000000001E-2</v>
      </c>
      <c r="R3177" s="41">
        <v>4335</v>
      </c>
      <c r="S3177" s="41">
        <v>77.596500000000006</v>
      </c>
      <c r="T3177" s="41">
        <v>7562</v>
      </c>
      <c r="U3177" s="41">
        <v>166.364</v>
      </c>
      <c r="V3177" s="41">
        <v>6498</v>
      </c>
      <c r="W3177" s="41">
        <v>117.61199999999999</v>
      </c>
      <c r="X3177" s="41">
        <v>10777</v>
      </c>
      <c r="Y3177" s="41">
        <v>230.3425</v>
      </c>
      <c r="Z3177" s="6">
        <f>0</f>
        <v>0</v>
      </c>
      <c r="AA3177" s="6">
        <f t="shared" si="359"/>
        <v>117.61199999999999</v>
      </c>
      <c r="AB3177">
        <f>IF(ISBLANK(Table1[[#This Row],[FY2425_Cost]])=TRUE,#N/A,Table1[[#This Row],[FY2425_Cost]])</f>
        <v>230.3425</v>
      </c>
      <c r="AC3177" s="6">
        <f t="shared" si="360"/>
        <v>112.73050000000001</v>
      </c>
      <c r="AD3177" s="6" t="e">
        <f>SUMIFS($AB$3:AB3177,$B$3:B3177,B3177)</f>
        <v>#N/A</v>
      </c>
      <c r="AE3177" s="6">
        <f t="shared" si="361"/>
        <v>2489.6253259822997</v>
      </c>
      <c r="AF3177" s="6">
        <f t="shared" si="362"/>
        <v>2489.6253259822997</v>
      </c>
      <c r="AG3177" s="6">
        <f>VLOOKUP(Table1[[#This Row],[PracticeCode]],$AP$3:$AS$345,4,FALSE)</f>
        <v>2489.6253259822997</v>
      </c>
      <c r="AH3177" s="27">
        <f t="shared" si="363"/>
        <v>180912.77368804713</v>
      </c>
      <c r="AI3177" s="6" t="e">
        <f t="shared" si="365"/>
        <v>#N/A</v>
      </c>
    </row>
    <row r="3178" spans="1:35" x14ac:dyDescent="0.35">
      <c r="A3178" t="str">
        <f t="shared" si="364"/>
        <v>The Exmoor SurgeryNeoHealthWest LondonE87733Mar12</v>
      </c>
      <c r="B3178" s="41" t="s">
        <v>322</v>
      </c>
      <c r="C3178" s="41" t="s">
        <v>441</v>
      </c>
      <c r="D3178" s="41" t="s">
        <v>29</v>
      </c>
      <c r="E3178" s="41" t="s">
        <v>323</v>
      </c>
      <c r="F3178" s="41" t="s">
        <v>323</v>
      </c>
      <c r="G3178" s="41" t="s">
        <v>767</v>
      </c>
      <c r="H3178" s="41">
        <v>12</v>
      </c>
      <c r="I3178" s="41">
        <v>5532.5007244051103</v>
      </c>
      <c r="J3178" s="41">
        <v>9761</v>
      </c>
      <c r="K3178" s="41">
        <v>0</v>
      </c>
      <c r="L3178" s="41">
        <v>194.2439</v>
      </c>
      <c r="M3178" s="41">
        <v>0</v>
      </c>
      <c r="N3178" s="41"/>
      <c r="O3178" s="41"/>
      <c r="P3178" s="41"/>
      <c r="Q3178" s="41"/>
      <c r="R3178" s="41">
        <v>5437</v>
      </c>
      <c r="S3178" s="41">
        <v>97.322299999999998</v>
      </c>
      <c r="T3178" s="41"/>
      <c r="U3178" s="41"/>
      <c r="V3178" s="41">
        <v>15198</v>
      </c>
      <c r="W3178" s="41">
        <v>291.56619999999998</v>
      </c>
      <c r="X3178" s="41"/>
      <c r="Y3178" s="41"/>
      <c r="Z3178" s="6">
        <f>0</f>
        <v>0</v>
      </c>
      <c r="AA3178" s="6">
        <f t="shared" si="359"/>
        <v>291.56619999999998</v>
      </c>
      <c r="AB3178" t="e">
        <f>IF(ISBLANK(Table1[[#This Row],[FY2425_Cost]])=TRUE,#N/A,Table1[[#This Row],[FY2425_Cost]])</f>
        <v>#N/A</v>
      </c>
      <c r="AC3178" s="6" t="e">
        <f t="shared" si="360"/>
        <v>#N/A</v>
      </c>
      <c r="AD3178" s="6" t="e">
        <f>SUMIFS($AB$3:AB3178,$B$3:B3178,B3178)</f>
        <v>#N/A</v>
      </c>
      <c r="AE3178" s="6">
        <f t="shared" si="361"/>
        <v>2489.6253259822997</v>
      </c>
      <c r="AF3178" s="6">
        <f t="shared" si="362"/>
        <v>2489.6253259822997</v>
      </c>
      <c r="AG3178" s="6">
        <f>VLOOKUP(Table1[[#This Row],[PracticeCode]],$AP$3:$AS$345,4,FALSE)</f>
        <v>2489.6253259822997</v>
      </c>
      <c r="AH3178" s="27">
        <f t="shared" si="363"/>
        <v>180912.77368804713</v>
      </c>
      <c r="AI3178" s="6" t="e">
        <f t="shared" si="365"/>
        <v>#N/A</v>
      </c>
    </row>
    <row r="3179" spans="1:35" x14ac:dyDescent="0.35">
      <c r="A3179" t="str">
        <f t="shared" si="364"/>
        <v>The Exmoor SurgeryNeoHealthWest LondonE87733May2</v>
      </c>
      <c r="B3179" s="41" t="s">
        <v>322</v>
      </c>
      <c r="C3179" s="41" t="s">
        <v>441</v>
      </c>
      <c r="D3179" s="41" t="s">
        <v>29</v>
      </c>
      <c r="E3179" s="41" t="s">
        <v>323</v>
      </c>
      <c r="F3179" s="41" t="s">
        <v>323</v>
      </c>
      <c r="G3179" s="41" t="s">
        <v>757</v>
      </c>
      <c r="H3179" s="41">
        <v>2</v>
      </c>
      <c r="I3179" s="41">
        <v>5532.5007244051103</v>
      </c>
      <c r="J3179" s="41">
        <v>1787</v>
      </c>
      <c r="K3179" s="41">
        <v>0</v>
      </c>
      <c r="L3179" s="41">
        <v>33.0595</v>
      </c>
      <c r="M3179" s="41">
        <v>0</v>
      </c>
      <c r="N3179" s="41">
        <v>1488</v>
      </c>
      <c r="O3179" s="41">
        <v>0</v>
      </c>
      <c r="P3179" s="41">
        <v>29.6112</v>
      </c>
      <c r="Q3179" s="41">
        <v>0</v>
      </c>
      <c r="R3179" s="41">
        <v>10003</v>
      </c>
      <c r="S3179" s="41">
        <v>179.05369999999999</v>
      </c>
      <c r="T3179" s="41">
        <v>5943</v>
      </c>
      <c r="U3179" s="41">
        <v>130.74600000000001</v>
      </c>
      <c r="V3179" s="41">
        <v>11790</v>
      </c>
      <c r="W3179" s="41">
        <v>212.11320000000001</v>
      </c>
      <c r="X3179" s="41">
        <v>7431</v>
      </c>
      <c r="Y3179" s="41">
        <v>160.35720000000001</v>
      </c>
      <c r="Z3179" s="6">
        <f>0</f>
        <v>0</v>
      </c>
      <c r="AA3179" s="6">
        <f t="shared" si="359"/>
        <v>212.11320000000001</v>
      </c>
      <c r="AB3179">
        <f>IF(ISBLANK(Table1[[#This Row],[FY2425_Cost]])=TRUE,#N/A,Table1[[#This Row],[FY2425_Cost]])</f>
        <v>160.35720000000001</v>
      </c>
      <c r="AC3179" s="6">
        <f t="shared" si="360"/>
        <v>-51.756</v>
      </c>
      <c r="AD3179" s="6" t="e">
        <f>SUMIFS($AB$3:AB3179,$B$3:B3179,B3179)</f>
        <v>#N/A</v>
      </c>
      <c r="AE3179" s="6">
        <f t="shared" si="361"/>
        <v>2489.6253259822997</v>
      </c>
      <c r="AF3179" s="6">
        <f t="shared" si="362"/>
        <v>2489.6253259822997</v>
      </c>
      <c r="AG3179" s="6">
        <f>VLOOKUP(Table1[[#This Row],[PracticeCode]],$AP$3:$AS$345,4,FALSE)</f>
        <v>2489.6253259822997</v>
      </c>
      <c r="AH3179" s="27">
        <f t="shared" si="363"/>
        <v>180912.77368804713</v>
      </c>
      <c r="AI3179" s="6" t="e">
        <f t="shared" si="365"/>
        <v>#N/A</v>
      </c>
    </row>
    <row r="3180" spans="1:35" x14ac:dyDescent="0.35">
      <c r="A3180" t="str">
        <f t="shared" si="364"/>
        <v>The Exmoor SurgeryNeoHealthWest LondonE87733Nov8</v>
      </c>
      <c r="B3180" s="41" t="s">
        <v>322</v>
      </c>
      <c r="C3180" s="41" t="s">
        <v>441</v>
      </c>
      <c r="D3180" s="41" t="s">
        <v>29</v>
      </c>
      <c r="E3180" s="41" t="s">
        <v>323</v>
      </c>
      <c r="F3180" s="41" t="s">
        <v>323</v>
      </c>
      <c r="G3180" s="41" t="s">
        <v>763</v>
      </c>
      <c r="H3180" s="41">
        <v>8</v>
      </c>
      <c r="I3180" s="41">
        <v>5532.5007244051103</v>
      </c>
      <c r="J3180" s="41">
        <v>1905</v>
      </c>
      <c r="K3180" s="41">
        <v>0</v>
      </c>
      <c r="L3180" s="41">
        <v>37.909500000000001</v>
      </c>
      <c r="M3180" s="41">
        <v>0</v>
      </c>
      <c r="N3180" s="41"/>
      <c r="O3180" s="41"/>
      <c r="P3180" s="41"/>
      <c r="Q3180" s="41"/>
      <c r="R3180" s="41">
        <v>9735</v>
      </c>
      <c r="S3180" s="41">
        <v>174.25649999999999</v>
      </c>
      <c r="T3180" s="41"/>
      <c r="U3180" s="41"/>
      <c r="V3180" s="41">
        <v>11640</v>
      </c>
      <c r="W3180" s="41">
        <v>212.166</v>
      </c>
      <c r="X3180" s="41"/>
      <c r="Y3180" s="41"/>
      <c r="Z3180" s="6">
        <f>0</f>
        <v>0</v>
      </c>
      <c r="AA3180" s="6">
        <f t="shared" si="359"/>
        <v>212.166</v>
      </c>
      <c r="AB3180" t="e">
        <f>IF(ISBLANK(Table1[[#This Row],[FY2425_Cost]])=TRUE,#N/A,Table1[[#This Row],[FY2425_Cost]])</f>
        <v>#N/A</v>
      </c>
      <c r="AC3180" s="6" t="e">
        <f t="shared" si="360"/>
        <v>#N/A</v>
      </c>
      <c r="AD3180" s="6" t="e">
        <f>SUMIFS($AB$3:AB3180,$B$3:B3180,B3180)</f>
        <v>#N/A</v>
      </c>
      <c r="AE3180" s="6">
        <f t="shared" si="361"/>
        <v>2489.6253259822997</v>
      </c>
      <c r="AF3180" s="6">
        <f t="shared" si="362"/>
        <v>2489.6253259822997</v>
      </c>
      <c r="AG3180" s="6">
        <f>VLOOKUP(Table1[[#This Row],[PracticeCode]],$AP$3:$AS$345,4,FALSE)</f>
        <v>2489.6253259822997</v>
      </c>
      <c r="AH3180" s="27">
        <f t="shared" si="363"/>
        <v>180912.77368804713</v>
      </c>
      <c r="AI3180" s="6" t="e">
        <f t="shared" si="365"/>
        <v>#N/A</v>
      </c>
    </row>
    <row r="3181" spans="1:35" x14ac:dyDescent="0.35">
      <c r="A3181" t="str">
        <f t="shared" si="364"/>
        <v>The Exmoor SurgeryNeoHealthWest LondonE87733Oct7</v>
      </c>
      <c r="B3181" s="41" t="s">
        <v>322</v>
      </c>
      <c r="C3181" s="41" t="s">
        <v>441</v>
      </c>
      <c r="D3181" s="41" t="s">
        <v>29</v>
      </c>
      <c r="E3181" s="41" t="s">
        <v>323</v>
      </c>
      <c r="F3181" s="41" t="s">
        <v>323</v>
      </c>
      <c r="G3181" s="41" t="s">
        <v>762</v>
      </c>
      <c r="H3181" s="41">
        <v>7</v>
      </c>
      <c r="I3181" s="41">
        <v>5532.5007244051103</v>
      </c>
      <c r="J3181" s="41">
        <v>2288</v>
      </c>
      <c r="K3181" s="41">
        <v>2</v>
      </c>
      <c r="L3181" s="41">
        <v>45.531200000000005</v>
      </c>
      <c r="M3181" s="41">
        <v>3.9800000000000002E-2</v>
      </c>
      <c r="N3181" s="41">
        <v>0</v>
      </c>
      <c r="O3181" s="41">
        <v>0</v>
      </c>
      <c r="P3181" s="41">
        <v>0</v>
      </c>
      <c r="Q3181" s="41">
        <v>0</v>
      </c>
      <c r="R3181" s="41">
        <v>10550</v>
      </c>
      <c r="S3181" s="41">
        <v>188.845</v>
      </c>
      <c r="T3181" s="41">
        <v>19523</v>
      </c>
      <c r="U3181" s="41">
        <v>429.50599999999997</v>
      </c>
      <c r="V3181" s="41">
        <v>12840</v>
      </c>
      <c r="W3181" s="41">
        <v>234.416</v>
      </c>
      <c r="X3181" s="41">
        <v>19523</v>
      </c>
      <c r="Y3181" s="41">
        <v>429.50599999999997</v>
      </c>
      <c r="Z3181" s="6">
        <f>0</f>
        <v>0</v>
      </c>
      <c r="AA3181" s="6">
        <f t="shared" si="359"/>
        <v>234.416</v>
      </c>
      <c r="AB3181">
        <f>IF(ISBLANK(Table1[[#This Row],[FY2425_Cost]])=TRUE,#N/A,Table1[[#This Row],[FY2425_Cost]])</f>
        <v>429.50599999999997</v>
      </c>
      <c r="AC3181" s="6">
        <f t="shared" si="360"/>
        <v>195.08999999999997</v>
      </c>
      <c r="AD3181" s="6" t="e">
        <f>SUMIFS($AB$3:AB3181,$B$3:B3181,B3181)</f>
        <v>#N/A</v>
      </c>
      <c r="AE3181" s="6">
        <f t="shared" si="361"/>
        <v>2489.6253259822997</v>
      </c>
      <c r="AF3181" s="6">
        <f t="shared" si="362"/>
        <v>2489.6253259822997</v>
      </c>
      <c r="AG3181" s="6">
        <f>VLOOKUP(Table1[[#This Row],[PracticeCode]],$AP$3:$AS$345,4,FALSE)</f>
        <v>2489.6253259822997</v>
      </c>
      <c r="AH3181" s="27">
        <f t="shared" si="363"/>
        <v>180912.77368804713</v>
      </c>
      <c r="AI3181" s="6" t="e">
        <f t="shared" si="365"/>
        <v>#N/A</v>
      </c>
    </row>
    <row r="3182" spans="1:35" x14ac:dyDescent="0.35">
      <c r="A3182" t="str">
        <f t="shared" si="364"/>
        <v>The Exmoor SurgeryNeoHealthWest LondonE87733Sep6</v>
      </c>
      <c r="B3182" s="41" t="s">
        <v>322</v>
      </c>
      <c r="C3182" s="41" t="s">
        <v>441</v>
      </c>
      <c r="D3182" s="41" t="s">
        <v>29</v>
      </c>
      <c r="E3182" s="41" t="s">
        <v>323</v>
      </c>
      <c r="F3182" s="41" t="s">
        <v>323</v>
      </c>
      <c r="G3182" s="41" t="s">
        <v>761</v>
      </c>
      <c r="H3182" s="41">
        <v>6</v>
      </c>
      <c r="I3182" s="41">
        <v>5532.5007244051103</v>
      </c>
      <c r="J3182" s="41">
        <v>1593</v>
      </c>
      <c r="K3182" s="41">
        <v>3</v>
      </c>
      <c r="L3182" s="41">
        <v>31.700700000000001</v>
      </c>
      <c r="M3182" s="41">
        <v>5.9700000000000003E-2</v>
      </c>
      <c r="N3182" s="41">
        <v>1842</v>
      </c>
      <c r="O3182" s="41">
        <v>0</v>
      </c>
      <c r="P3182" s="41">
        <v>41.445</v>
      </c>
      <c r="Q3182" s="41">
        <v>0</v>
      </c>
      <c r="R3182" s="41">
        <v>11220</v>
      </c>
      <c r="S3182" s="41">
        <v>200.83799999999999</v>
      </c>
      <c r="T3182" s="41">
        <v>14418</v>
      </c>
      <c r="U3182" s="41">
        <v>317.19600000000003</v>
      </c>
      <c r="V3182" s="41">
        <v>12816</v>
      </c>
      <c r="W3182" s="41">
        <v>232.5984</v>
      </c>
      <c r="X3182" s="41">
        <v>16260</v>
      </c>
      <c r="Y3182" s="41">
        <v>358.64100000000002</v>
      </c>
      <c r="Z3182" s="6">
        <f>0</f>
        <v>0</v>
      </c>
      <c r="AA3182" s="6">
        <f t="shared" si="359"/>
        <v>232.5984</v>
      </c>
      <c r="AB3182">
        <f>IF(ISBLANK(Table1[[#This Row],[FY2425_Cost]])=TRUE,#N/A,Table1[[#This Row],[FY2425_Cost]])</f>
        <v>358.64100000000002</v>
      </c>
      <c r="AC3182" s="6">
        <f t="shared" si="360"/>
        <v>126.04260000000002</v>
      </c>
      <c r="AD3182" s="6" t="e">
        <f>SUMIFS($AB$3:AB3182,$B$3:B3182,B3182)</f>
        <v>#N/A</v>
      </c>
      <c r="AE3182" s="6">
        <f t="shared" si="361"/>
        <v>2489.6253259822997</v>
      </c>
      <c r="AF3182" s="6">
        <f t="shared" si="362"/>
        <v>2489.6253259822997</v>
      </c>
      <c r="AG3182" s="6">
        <f>VLOOKUP(Table1[[#This Row],[PracticeCode]],$AP$3:$AS$345,4,FALSE)</f>
        <v>2489.6253259822997</v>
      </c>
      <c r="AH3182" s="27">
        <f t="shared" si="363"/>
        <v>180912.77368804713</v>
      </c>
      <c r="AI3182" s="6" t="e">
        <f t="shared" si="365"/>
        <v>#N/A</v>
      </c>
    </row>
    <row r="3183" spans="1:35" x14ac:dyDescent="0.35">
      <c r="A3183" t="str">
        <f t="shared" si="364"/>
        <v>THE FLORENCE ROAD SURGERYSouth Central EalingEalingE85122Apr1</v>
      </c>
      <c r="B3183" s="41" t="s">
        <v>675</v>
      </c>
      <c r="C3183" s="41" t="s">
        <v>542</v>
      </c>
      <c r="D3183" s="41" t="s">
        <v>12</v>
      </c>
      <c r="E3183" s="41" t="s">
        <v>324</v>
      </c>
      <c r="F3183" s="41" t="s">
        <v>324</v>
      </c>
      <c r="G3183" s="41" t="s">
        <v>756</v>
      </c>
      <c r="H3183" s="41">
        <v>1</v>
      </c>
      <c r="I3183" s="41">
        <v>12061.249887620799</v>
      </c>
      <c r="J3183" s="41">
        <v>20113</v>
      </c>
      <c r="K3183" s="41">
        <v>1882</v>
      </c>
      <c r="L3183" s="41">
        <v>372.09049999999996</v>
      </c>
      <c r="M3183" s="41">
        <v>34.817</v>
      </c>
      <c r="N3183" s="41">
        <v>9022</v>
      </c>
      <c r="O3183" s="41">
        <v>487</v>
      </c>
      <c r="P3183" s="41">
        <v>179.5378</v>
      </c>
      <c r="Q3183" s="41">
        <v>9.6913</v>
      </c>
      <c r="R3183" s="41">
        <v>4174</v>
      </c>
      <c r="S3183" s="41">
        <v>74.714600000000004</v>
      </c>
      <c r="T3183" s="41">
        <v>4067</v>
      </c>
      <c r="U3183" s="41">
        <v>89.474000000000004</v>
      </c>
      <c r="V3183" s="41">
        <v>26169</v>
      </c>
      <c r="W3183" s="41">
        <v>481.62209999999999</v>
      </c>
      <c r="X3183" s="41">
        <v>13576</v>
      </c>
      <c r="Y3183" s="41">
        <v>278.70310000000001</v>
      </c>
      <c r="Z3183" s="6">
        <f>0</f>
        <v>0</v>
      </c>
      <c r="AA3183" s="6">
        <f t="shared" si="359"/>
        <v>481.62209999999999</v>
      </c>
      <c r="AB3183">
        <f>IF(ISBLANK(Table1[[#This Row],[FY2425_Cost]])=TRUE,#N/A,Table1[[#This Row],[FY2425_Cost]])</f>
        <v>278.70310000000001</v>
      </c>
      <c r="AC3183" s="6">
        <f t="shared" si="360"/>
        <v>-202.91899999999998</v>
      </c>
      <c r="AD3183" s="6">
        <f>SUMIFS($AB$3:AB3183,$B$3:B3183,B3183)</f>
        <v>278.70310000000001</v>
      </c>
      <c r="AE3183" s="6">
        <f t="shared" si="361"/>
        <v>5427.5624494293597</v>
      </c>
      <c r="AF3183" s="6">
        <f t="shared" si="362"/>
        <v>5427.5624494293597</v>
      </c>
      <c r="AG3183" s="6">
        <f>VLOOKUP(Table1[[#This Row],[PracticeCode]],$AP$3:$AS$345,4,FALSE)</f>
        <v>5427.5624494293597</v>
      </c>
      <c r="AH3183" s="27">
        <f t="shared" si="363"/>
        <v>394402.87132520019</v>
      </c>
      <c r="AI3183" s="6">
        <f t="shared" si="365"/>
        <v>0</v>
      </c>
    </row>
    <row r="3184" spans="1:35" x14ac:dyDescent="0.35">
      <c r="A3184" t="str">
        <f t="shared" si="364"/>
        <v>THE FLORENCE ROAD SURGERYSouth Central EalingEalingE85122Aug5</v>
      </c>
      <c r="B3184" s="41" t="s">
        <v>675</v>
      </c>
      <c r="C3184" s="41" t="s">
        <v>542</v>
      </c>
      <c r="D3184" s="41" t="s">
        <v>12</v>
      </c>
      <c r="E3184" s="41" t="s">
        <v>324</v>
      </c>
      <c r="F3184" s="41" t="s">
        <v>324</v>
      </c>
      <c r="G3184" s="41" t="s">
        <v>760</v>
      </c>
      <c r="H3184" s="41">
        <v>5</v>
      </c>
      <c r="I3184" s="41">
        <v>12061.249887620799</v>
      </c>
      <c r="J3184" s="41">
        <v>14832</v>
      </c>
      <c r="K3184" s="41">
        <v>410</v>
      </c>
      <c r="L3184" s="41">
        <v>274.392</v>
      </c>
      <c r="M3184" s="41">
        <v>7.585</v>
      </c>
      <c r="N3184" s="41">
        <v>7778</v>
      </c>
      <c r="O3184" s="41">
        <v>1894</v>
      </c>
      <c r="P3184" s="41">
        <v>154.78220000000002</v>
      </c>
      <c r="Q3184" s="41">
        <v>37.690600000000003</v>
      </c>
      <c r="R3184" s="41">
        <v>16020</v>
      </c>
      <c r="S3184" s="41">
        <v>286.75799999999998</v>
      </c>
      <c r="T3184" s="41">
        <v>6686</v>
      </c>
      <c r="U3184" s="41">
        <v>147.09200000000001</v>
      </c>
      <c r="V3184" s="41">
        <v>31262</v>
      </c>
      <c r="W3184" s="41">
        <v>568.7349999999999</v>
      </c>
      <c r="X3184" s="41">
        <v>16358</v>
      </c>
      <c r="Y3184" s="41">
        <v>339.56479999999999</v>
      </c>
      <c r="Z3184" s="6">
        <f>0</f>
        <v>0</v>
      </c>
      <c r="AA3184" s="6">
        <f t="shared" si="359"/>
        <v>568.7349999999999</v>
      </c>
      <c r="AB3184">
        <f>IF(ISBLANK(Table1[[#This Row],[FY2425_Cost]])=TRUE,#N/A,Table1[[#This Row],[FY2425_Cost]])</f>
        <v>339.56479999999999</v>
      </c>
      <c r="AC3184" s="6">
        <f t="shared" si="360"/>
        <v>-229.17019999999991</v>
      </c>
      <c r="AD3184" s="6">
        <f>SUMIFS($AB$3:AB3184,$B$3:B3184,B3184)</f>
        <v>618.26790000000005</v>
      </c>
      <c r="AE3184" s="6">
        <f t="shared" si="361"/>
        <v>5427.5624494293597</v>
      </c>
      <c r="AF3184" s="6">
        <f t="shared" si="362"/>
        <v>5427.5624494293597</v>
      </c>
      <c r="AG3184" s="6">
        <f>VLOOKUP(Table1[[#This Row],[PracticeCode]],$AP$3:$AS$345,4,FALSE)</f>
        <v>5427.5624494293597</v>
      </c>
      <c r="AH3184" s="27">
        <f t="shared" si="363"/>
        <v>394402.87132520019</v>
      </c>
      <c r="AI3184" s="6">
        <f t="shared" si="365"/>
        <v>0</v>
      </c>
    </row>
    <row r="3185" spans="1:35" x14ac:dyDescent="0.35">
      <c r="A3185" t="str">
        <f t="shared" si="364"/>
        <v>THE FLORENCE ROAD SURGERYSouth Central EalingEalingE85122Dec9</v>
      </c>
      <c r="B3185" s="41" t="s">
        <v>675</v>
      </c>
      <c r="C3185" s="41" t="s">
        <v>542</v>
      </c>
      <c r="D3185" s="41" t="s">
        <v>12</v>
      </c>
      <c r="E3185" s="41" t="s">
        <v>324</v>
      </c>
      <c r="F3185" s="41" t="s">
        <v>324</v>
      </c>
      <c r="G3185" s="41" t="s">
        <v>764</v>
      </c>
      <c r="H3185" s="41">
        <v>9</v>
      </c>
      <c r="I3185" s="41">
        <v>12061.249887620799</v>
      </c>
      <c r="J3185" s="41">
        <v>8104</v>
      </c>
      <c r="K3185" s="41">
        <v>4260</v>
      </c>
      <c r="L3185" s="41">
        <v>161.2696</v>
      </c>
      <c r="M3185" s="41">
        <v>84.774000000000001</v>
      </c>
      <c r="N3185" s="41"/>
      <c r="O3185" s="41"/>
      <c r="P3185" s="41"/>
      <c r="Q3185" s="41"/>
      <c r="R3185" s="41">
        <v>3630</v>
      </c>
      <c r="S3185" s="41">
        <v>64.977000000000004</v>
      </c>
      <c r="T3185" s="41"/>
      <c r="U3185" s="41"/>
      <c r="V3185" s="41">
        <v>15994</v>
      </c>
      <c r="W3185" s="41">
        <v>311.0206</v>
      </c>
      <c r="X3185" s="41"/>
      <c r="Y3185" s="41"/>
      <c r="Z3185" s="6">
        <f>0</f>
        <v>0</v>
      </c>
      <c r="AA3185" s="6">
        <f t="shared" si="359"/>
        <v>311.0206</v>
      </c>
      <c r="AB3185" t="e">
        <f>IF(ISBLANK(Table1[[#This Row],[FY2425_Cost]])=TRUE,#N/A,Table1[[#This Row],[FY2425_Cost]])</f>
        <v>#N/A</v>
      </c>
      <c r="AC3185" s="6" t="e">
        <f t="shared" si="360"/>
        <v>#N/A</v>
      </c>
      <c r="AD3185" s="6" t="e">
        <f>SUMIFS($AB$3:AB3185,$B$3:B3185,B3185)</f>
        <v>#N/A</v>
      </c>
      <c r="AE3185" s="6">
        <f t="shared" si="361"/>
        <v>5427.5624494293597</v>
      </c>
      <c r="AF3185" s="6">
        <f t="shared" si="362"/>
        <v>5427.5624494293597</v>
      </c>
      <c r="AG3185" s="6">
        <f>VLOOKUP(Table1[[#This Row],[PracticeCode]],$AP$3:$AS$345,4,FALSE)</f>
        <v>5427.5624494293597</v>
      </c>
      <c r="AH3185" s="27">
        <f t="shared" si="363"/>
        <v>394402.87132520019</v>
      </c>
      <c r="AI3185" s="6" t="e">
        <f t="shared" si="365"/>
        <v>#N/A</v>
      </c>
    </row>
    <row r="3186" spans="1:35" x14ac:dyDescent="0.35">
      <c r="A3186" t="str">
        <f t="shared" si="364"/>
        <v>THE FLORENCE ROAD SURGERYSouth Central EalingEalingE85122Feb11</v>
      </c>
      <c r="B3186" s="41" t="s">
        <v>675</v>
      </c>
      <c r="C3186" s="41" t="s">
        <v>542</v>
      </c>
      <c r="D3186" s="41" t="s">
        <v>12</v>
      </c>
      <c r="E3186" s="41" t="s">
        <v>324</v>
      </c>
      <c r="F3186" s="41" t="s">
        <v>324</v>
      </c>
      <c r="G3186" s="41" t="s">
        <v>766</v>
      </c>
      <c r="H3186" s="41">
        <v>11</v>
      </c>
      <c r="I3186" s="41">
        <v>12061.249887620799</v>
      </c>
      <c r="J3186" s="41">
        <v>10813</v>
      </c>
      <c r="K3186" s="41">
        <v>4439</v>
      </c>
      <c r="L3186" s="41">
        <v>215.17870000000002</v>
      </c>
      <c r="M3186" s="41">
        <v>88.336100000000002</v>
      </c>
      <c r="N3186" s="41"/>
      <c r="O3186" s="41"/>
      <c r="P3186" s="41"/>
      <c r="Q3186" s="41"/>
      <c r="R3186" s="41">
        <v>4939</v>
      </c>
      <c r="S3186" s="41">
        <v>88.408100000000005</v>
      </c>
      <c r="T3186" s="41"/>
      <c r="U3186" s="41"/>
      <c r="V3186" s="41">
        <v>20191</v>
      </c>
      <c r="W3186" s="41">
        <v>391.92290000000003</v>
      </c>
      <c r="X3186" s="41"/>
      <c r="Y3186" s="41"/>
      <c r="Z3186" s="6">
        <f>0</f>
        <v>0</v>
      </c>
      <c r="AA3186" s="6">
        <f t="shared" si="359"/>
        <v>391.92290000000003</v>
      </c>
      <c r="AB3186" t="e">
        <f>IF(ISBLANK(Table1[[#This Row],[FY2425_Cost]])=TRUE,#N/A,Table1[[#This Row],[FY2425_Cost]])</f>
        <v>#N/A</v>
      </c>
      <c r="AC3186" s="6" t="e">
        <f t="shared" si="360"/>
        <v>#N/A</v>
      </c>
      <c r="AD3186" s="6" t="e">
        <f>SUMIFS($AB$3:AB3186,$B$3:B3186,B3186)</f>
        <v>#N/A</v>
      </c>
      <c r="AE3186" s="6">
        <f t="shared" si="361"/>
        <v>5427.5624494293597</v>
      </c>
      <c r="AF3186" s="6">
        <f t="shared" si="362"/>
        <v>5427.5624494293597</v>
      </c>
      <c r="AG3186" s="6">
        <f>VLOOKUP(Table1[[#This Row],[PracticeCode]],$AP$3:$AS$345,4,FALSE)</f>
        <v>5427.5624494293597</v>
      </c>
      <c r="AH3186" s="27">
        <f t="shared" si="363"/>
        <v>394402.87132520019</v>
      </c>
      <c r="AI3186" s="6" t="e">
        <f t="shared" si="365"/>
        <v>#N/A</v>
      </c>
    </row>
    <row r="3187" spans="1:35" x14ac:dyDescent="0.35">
      <c r="A3187" t="str">
        <f t="shared" si="364"/>
        <v>THE FLORENCE ROAD SURGERYSouth Central EalingEalingE85122Jan10</v>
      </c>
      <c r="B3187" s="41" t="s">
        <v>675</v>
      </c>
      <c r="C3187" s="41" t="s">
        <v>542</v>
      </c>
      <c r="D3187" s="41" t="s">
        <v>12</v>
      </c>
      <c r="E3187" s="41" t="s">
        <v>324</v>
      </c>
      <c r="F3187" s="41" t="s">
        <v>324</v>
      </c>
      <c r="G3187" s="41" t="s">
        <v>765</v>
      </c>
      <c r="H3187" s="41">
        <v>10</v>
      </c>
      <c r="I3187" s="41">
        <v>12061.249887620799</v>
      </c>
      <c r="J3187" s="41">
        <v>11580</v>
      </c>
      <c r="K3187" s="41">
        <v>4272</v>
      </c>
      <c r="L3187" s="41">
        <v>230.44200000000001</v>
      </c>
      <c r="M3187" s="41">
        <v>85.012799999999999</v>
      </c>
      <c r="N3187" s="41"/>
      <c r="O3187" s="41"/>
      <c r="P3187" s="41"/>
      <c r="Q3187" s="41"/>
      <c r="R3187" s="41">
        <v>5759</v>
      </c>
      <c r="S3187" s="41">
        <v>103.0861</v>
      </c>
      <c r="T3187" s="41"/>
      <c r="U3187" s="41"/>
      <c r="V3187" s="41">
        <v>21611</v>
      </c>
      <c r="W3187" s="41">
        <v>418.54089999999997</v>
      </c>
      <c r="X3187" s="41"/>
      <c r="Y3187" s="41"/>
      <c r="Z3187" s="6">
        <f>0</f>
        <v>0</v>
      </c>
      <c r="AA3187" s="6">
        <f t="shared" si="359"/>
        <v>418.54089999999997</v>
      </c>
      <c r="AB3187" t="e">
        <f>IF(ISBLANK(Table1[[#This Row],[FY2425_Cost]])=TRUE,#N/A,Table1[[#This Row],[FY2425_Cost]])</f>
        <v>#N/A</v>
      </c>
      <c r="AC3187" s="6" t="e">
        <f t="shared" si="360"/>
        <v>#N/A</v>
      </c>
      <c r="AD3187" s="6" t="e">
        <f>SUMIFS($AB$3:AB3187,$B$3:B3187,B3187)</f>
        <v>#N/A</v>
      </c>
      <c r="AE3187" s="6">
        <f t="shared" si="361"/>
        <v>5427.5624494293597</v>
      </c>
      <c r="AF3187" s="6">
        <f t="shared" si="362"/>
        <v>5427.5624494293597</v>
      </c>
      <c r="AG3187" s="6">
        <f>VLOOKUP(Table1[[#This Row],[PracticeCode]],$AP$3:$AS$345,4,FALSE)</f>
        <v>5427.5624494293597</v>
      </c>
      <c r="AH3187" s="27">
        <f t="shared" si="363"/>
        <v>394402.87132520019</v>
      </c>
      <c r="AI3187" s="6" t="e">
        <f t="shared" si="365"/>
        <v>#N/A</v>
      </c>
    </row>
    <row r="3188" spans="1:35" x14ac:dyDescent="0.35">
      <c r="A3188" t="str">
        <f t="shared" si="364"/>
        <v>THE FLORENCE ROAD SURGERYSouth Central EalingEalingE85122Jul4</v>
      </c>
      <c r="B3188" s="41" t="s">
        <v>675</v>
      </c>
      <c r="C3188" s="41" t="s">
        <v>542</v>
      </c>
      <c r="D3188" s="41" t="s">
        <v>12</v>
      </c>
      <c r="E3188" s="41" t="s">
        <v>324</v>
      </c>
      <c r="F3188" s="41" t="s">
        <v>324</v>
      </c>
      <c r="G3188" s="41" t="s">
        <v>759</v>
      </c>
      <c r="H3188" s="41">
        <v>4</v>
      </c>
      <c r="I3188" s="41">
        <v>12061.249887620799</v>
      </c>
      <c r="J3188" s="41">
        <v>7751</v>
      </c>
      <c r="K3188" s="41">
        <v>919</v>
      </c>
      <c r="L3188" s="41">
        <v>143.39349999999999</v>
      </c>
      <c r="M3188" s="41">
        <v>17.0015</v>
      </c>
      <c r="N3188" s="41">
        <v>10155</v>
      </c>
      <c r="O3188" s="41">
        <v>3145</v>
      </c>
      <c r="P3188" s="41">
        <v>202.08450000000002</v>
      </c>
      <c r="Q3188" s="41">
        <v>62.585500000000003</v>
      </c>
      <c r="R3188" s="41">
        <v>28415</v>
      </c>
      <c r="S3188" s="41">
        <v>508.62849999999997</v>
      </c>
      <c r="T3188" s="41">
        <v>7763</v>
      </c>
      <c r="U3188" s="41">
        <v>170.786</v>
      </c>
      <c r="V3188" s="41">
        <v>37085</v>
      </c>
      <c r="W3188" s="41">
        <v>669.02350000000001</v>
      </c>
      <c r="X3188" s="41">
        <v>21063</v>
      </c>
      <c r="Y3188" s="41">
        <v>435.45600000000002</v>
      </c>
      <c r="Z3188" s="6">
        <f>0</f>
        <v>0</v>
      </c>
      <c r="AA3188" s="6">
        <f t="shared" si="359"/>
        <v>669.02350000000001</v>
      </c>
      <c r="AB3188">
        <f>IF(ISBLANK(Table1[[#This Row],[FY2425_Cost]])=TRUE,#N/A,Table1[[#This Row],[FY2425_Cost]])</f>
        <v>435.45600000000002</v>
      </c>
      <c r="AC3188" s="6">
        <f t="shared" si="360"/>
        <v>-233.5675</v>
      </c>
      <c r="AD3188" s="6" t="e">
        <f>SUMIFS($AB$3:AB3188,$B$3:B3188,B3188)</f>
        <v>#N/A</v>
      </c>
      <c r="AE3188" s="6">
        <f t="shared" si="361"/>
        <v>5427.5624494293597</v>
      </c>
      <c r="AF3188" s="6">
        <f t="shared" si="362"/>
        <v>5427.5624494293597</v>
      </c>
      <c r="AG3188" s="6">
        <f>VLOOKUP(Table1[[#This Row],[PracticeCode]],$AP$3:$AS$345,4,FALSE)</f>
        <v>5427.5624494293597</v>
      </c>
      <c r="AH3188" s="27">
        <f t="shared" si="363"/>
        <v>394402.87132520019</v>
      </c>
      <c r="AI3188" s="6" t="e">
        <f t="shared" si="365"/>
        <v>#N/A</v>
      </c>
    </row>
    <row r="3189" spans="1:35" x14ac:dyDescent="0.35">
      <c r="A3189" t="str">
        <f t="shared" si="364"/>
        <v>THE FLORENCE ROAD SURGERYSouth Central EalingEalingE85122Jun3</v>
      </c>
      <c r="B3189" s="41" t="s">
        <v>675</v>
      </c>
      <c r="C3189" s="41" t="s">
        <v>542</v>
      </c>
      <c r="D3189" s="41" t="s">
        <v>12</v>
      </c>
      <c r="E3189" s="41" t="s">
        <v>324</v>
      </c>
      <c r="F3189" s="41" t="s">
        <v>324</v>
      </c>
      <c r="G3189" s="41" t="s">
        <v>758</v>
      </c>
      <c r="H3189" s="41">
        <v>3</v>
      </c>
      <c r="I3189" s="41">
        <v>12061.249887620799</v>
      </c>
      <c r="J3189" s="41">
        <v>7109</v>
      </c>
      <c r="K3189" s="41">
        <v>1658</v>
      </c>
      <c r="L3189" s="41">
        <v>131.51649999999998</v>
      </c>
      <c r="M3189" s="41">
        <v>30.672999999999998</v>
      </c>
      <c r="N3189" s="41">
        <v>10558</v>
      </c>
      <c r="O3189" s="41">
        <v>1887</v>
      </c>
      <c r="P3189" s="41">
        <v>210.10420000000002</v>
      </c>
      <c r="Q3189" s="41">
        <v>37.551300000000005</v>
      </c>
      <c r="R3189" s="41">
        <v>6968</v>
      </c>
      <c r="S3189" s="41">
        <v>124.7272</v>
      </c>
      <c r="T3189" s="41">
        <v>5053</v>
      </c>
      <c r="U3189" s="41">
        <v>111.166</v>
      </c>
      <c r="V3189" s="41">
        <v>15735</v>
      </c>
      <c r="W3189" s="41">
        <v>286.91669999999999</v>
      </c>
      <c r="X3189" s="41">
        <v>17498</v>
      </c>
      <c r="Y3189" s="41">
        <v>358.82150000000001</v>
      </c>
      <c r="Z3189" s="6">
        <f>0</f>
        <v>0</v>
      </c>
      <c r="AA3189" s="6">
        <f t="shared" si="359"/>
        <v>286.91669999999999</v>
      </c>
      <c r="AB3189">
        <f>IF(ISBLANK(Table1[[#This Row],[FY2425_Cost]])=TRUE,#N/A,Table1[[#This Row],[FY2425_Cost]])</f>
        <v>358.82150000000001</v>
      </c>
      <c r="AC3189" s="6">
        <f t="shared" si="360"/>
        <v>71.904800000000023</v>
      </c>
      <c r="AD3189" s="6" t="e">
        <f>SUMIFS($AB$3:AB3189,$B$3:B3189,B3189)</f>
        <v>#N/A</v>
      </c>
      <c r="AE3189" s="6">
        <f t="shared" si="361"/>
        <v>5427.5624494293597</v>
      </c>
      <c r="AF3189" s="6">
        <f t="shared" si="362"/>
        <v>5427.5624494293597</v>
      </c>
      <c r="AG3189" s="6">
        <f>VLOOKUP(Table1[[#This Row],[PracticeCode]],$AP$3:$AS$345,4,FALSE)</f>
        <v>5427.5624494293597</v>
      </c>
      <c r="AH3189" s="27">
        <f t="shared" si="363"/>
        <v>394402.87132520019</v>
      </c>
      <c r="AI3189" s="6" t="e">
        <f t="shared" si="365"/>
        <v>#N/A</v>
      </c>
    </row>
    <row r="3190" spans="1:35" x14ac:dyDescent="0.35">
      <c r="A3190" t="str">
        <f t="shared" si="364"/>
        <v>THE FLORENCE ROAD SURGERYSouth Central EalingEalingE85122Mar12</v>
      </c>
      <c r="B3190" s="41" t="s">
        <v>675</v>
      </c>
      <c r="C3190" s="41" t="s">
        <v>542</v>
      </c>
      <c r="D3190" s="41" t="s">
        <v>12</v>
      </c>
      <c r="E3190" s="41" t="s">
        <v>324</v>
      </c>
      <c r="F3190" s="41" t="s">
        <v>324</v>
      </c>
      <c r="G3190" s="41" t="s">
        <v>767</v>
      </c>
      <c r="H3190" s="41">
        <v>12</v>
      </c>
      <c r="I3190" s="41">
        <v>12061.249887620799</v>
      </c>
      <c r="J3190" s="41">
        <v>12165</v>
      </c>
      <c r="K3190" s="41">
        <v>1575</v>
      </c>
      <c r="L3190" s="41">
        <v>242.08350000000002</v>
      </c>
      <c r="M3190" s="41">
        <v>31.342500000000001</v>
      </c>
      <c r="N3190" s="41"/>
      <c r="O3190" s="41"/>
      <c r="P3190" s="41"/>
      <c r="Q3190" s="41"/>
      <c r="R3190" s="41">
        <v>4031</v>
      </c>
      <c r="S3190" s="41">
        <v>72.154899999999998</v>
      </c>
      <c r="T3190" s="41"/>
      <c r="U3190" s="41"/>
      <c r="V3190" s="41">
        <v>17771</v>
      </c>
      <c r="W3190" s="41">
        <v>345.58090000000004</v>
      </c>
      <c r="X3190" s="41"/>
      <c r="Y3190" s="41"/>
      <c r="Z3190" s="6">
        <f>0</f>
        <v>0</v>
      </c>
      <c r="AA3190" s="6">
        <f t="shared" si="359"/>
        <v>345.58090000000004</v>
      </c>
      <c r="AB3190" t="e">
        <f>IF(ISBLANK(Table1[[#This Row],[FY2425_Cost]])=TRUE,#N/A,Table1[[#This Row],[FY2425_Cost]])</f>
        <v>#N/A</v>
      </c>
      <c r="AC3190" s="6" t="e">
        <f t="shared" si="360"/>
        <v>#N/A</v>
      </c>
      <c r="AD3190" s="6" t="e">
        <f>SUMIFS($AB$3:AB3190,$B$3:B3190,B3190)</f>
        <v>#N/A</v>
      </c>
      <c r="AE3190" s="6">
        <f t="shared" si="361"/>
        <v>5427.5624494293597</v>
      </c>
      <c r="AF3190" s="6">
        <f t="shared" si="362"/>
        <v>5427.5624494293597</v>
      </c>
      <c r="AG3190" s="6">
        <f>VLOOKUP(Table1[[#This Row],[PracticeCode]],$AP$3:$AS$345,4,FALSE)</f>
        <v>5427.5624494293597</v>
      </c>
      <c r="AH3190" s="27">
        <f t="shared" si="363"/>
        <v>394402.87132520019</v>
      </c>
      <c r="AI3190" s="6" t="e">
        <f t="shared" si="365"/>
        <v>#N/A</v>
      </c>
    </row>
    <row r="3191" spans="1:35" x14ac:dyDescent="0.35">
      <c r="A3191" t="str">
        <f t="shared" si="364"/>
        <v>THE FLORENCE ROAD SURGERYSouth Central EalingEalingE85122May2</v>
      </c>
      <c r="B3191" s="41" t="s">
        <v>675</v>
      </c>
      <c r="C3191" s="41" t="s">
        <v>542</v>
      </c>
      <c r="D3191" s="41" t="s">
        <v>12</v>
      </c>
      <c r="E3191" s="41" t="s">
        <v>324</v>
      </c>
      <c r="F3191" s="41" t="s">
        <v>324</v>
      </c>
      <c r="G3191" s="41" t="s">
        <v>757</v>
      </c>
      <c r="H3191" s="41">
        <v>2</v>
      </c>
      <c r="I3191" s="41">
        <v>12061.249887620799</v>
      </c>
      <c r="J3191" s="41">
        <v>6937</v>
      </c>
      <c r="K3191" s="41">
        <v>6449</v>
      </c>
      <c r="L3191" s="41">
        <v>128.33449999999999</v>
      </c>
      <c r="M3191" s="41">
        <v>119.3065</v>
      </c>
      <c r="N3191" s="41">
        <v>6449</v>
      </c>
      <c r="O3191" s="41">
        <v>595</v>
      </c>
      <c r="P3191" s="41">
        <v>128.33510000000001</v>
      </c>
      <c r="Q3191" s="41">
        <v>11.8405</v>
      </c>
      <c r="R3191" s="41">
        <v>4996</v>
      </c>
      <c r="S3191" s="41">
        <v>89.428399999999996</v>
      </c>
      <c r="T3191" s="41">
        <v>3719</v>
      </c>
      <c r="U3191" s="41">
        <v>81.817999999999998</v>
      </c>
      <c r="V3191" s="41">
        <v>18382</v>
      </c>
      <c r="W3191" s="41">
        <v>337.06939999999997</v>
      </c>
      <c r="X3191" s="41">
        <v>10763</v>
      </c>
      <c r="Y3191" s="41">
        <v>221.99360000000001</v>
      </c>
      <c r="Z3191" s="6">
        <f>0</f>
        <v>0</v>
      </c>
      <c r="AA3191" s="6">
        <f t="shared" ref="AA3191:AA3254" si="366">IFERROR(W3191*1,#N/A)</f>
        <v>337.06939999999997</v>
      </c>
      <c r="AB3191">
        <f>IF(ISBLANK(Table1[[#This Row],[FY2425_Cost]])=TRUE,#N/A,Table1[[#This Row],[FY2425_Cost]])</f>
        <v>221.99360000000001</v>
      </c>
      <c r="AC3191" s="6">
        <f t="shared" ref="AC3191:AC3254" si="367">AB3191-AA3191</f>
        <v>-115.07579999999996</v>
      </c>
      <c r="AD3191" s="6" t="e">
        <f>SUMIFS($AB$3:AB3191,$B$3:B3191,B3191)</f>
        <v>#N/A</v>
      </c>
      <c r="AE3191" s="6">
        <f t="shared" ref="AE3191:AE3254" si="368">IFERROR(I3191*$AE$1,#N/A)</f>
        <v>5427.5624494293597</v>
      </c>
      <c r="AF3191" s="6">
        <f t="shared" ref="AF3191:AF3254" si="369">AE3191+Z3191</f>
        <v>5427.5624494293597</v>
      </c>
      <c r="AG3191" s="6">
        <f>VLOOKUP(Table1[[#This Row],[PracticeCode]],$AP$3:$AS$345,4,FALSE)</f>
        <v>5427.5624494293597</v>
      </c>
      <c r="AH3191" s="27">
        <f t="shared" ref="AH3191:AH3254" si="370">IFERROR(I3191*$AH$1,#N/A)</f>
        <v>394402.87132520019</v>
      </c>
      <c r="AI3191" s="6" t="e">
        <f t="shared" si="365"/>
        <v>#N/A</v>
      </c>
    </row>
    <row r="3192" spans="1:35" x14ac:dyDescent="0.35">
      <c r="A3192" t="str">
        <f t="shared" si="364"/>
        <v>THE FLORENCE ROAD SURGERYSouth Central EalingEalingE85122Nov8</v>
      </c>
      <c r="B3192" s="41" t="s">
        <v>675</v>
      </c>
      <c r="C3192" s="41" t="s">
        <v>542</v>
      </c>
      <c r="D3192" s="41" t="s">
        <v>12</v>
      </c>
      <c r="E3192" s="41" t="s">
        <v>324</v>
      </c>
      <c r="F3192" s="41" t="s">
        <v>324</v>
      </c>
      <c r="G3192" s="41" t="s">
        <v>763</v>
      </c>
      <c r="H3192" s="41">
        <v>8</v>
      </c>
      <c r="I3192" s="41">
        <v>12061.249887620799</v>
      </c>
      <c r="J3192" s="41">
        <v>8892</v>
      </c>
      <c r="K3192" s="41">
        <v>6113</v>
      </c>
      <c r="L3192" s="41">
        <v>176.95080000000002</v>
      </c>
      <c r="M3192" s="41">
        <v>121.64870000000001</v>
      </c>
      <c r="N3192" s="41"/>
      <c r="O3192" s="41"/>
      <c r="P3192" s="41"/>
      <c r="Q3192" s="41"/>
      <c r="R3192" s="41">
        <v>4751</v>
      </c>
      <c r="S3192" s="41">
        <v>85.042900000000003</v>
      </c>
      <c r="T3192" s="41"/>
      <c r="U3192" s="41"/>
      <c r="V3192" s="41">
        <v>19756</v>
      </c>
      <c r="W3192" s="41">
        <v>383.64240000000007</v>
      </c>
      <c r="X3192" s="41"/>
      <c r="Y3192" s="41"/>
      <c r="Z3192" s="6">
        <f>0</f>
        <v>0</v>
      </c>
      <c r="AA3192" s="6">
        <f t="shared" si="366"/>
        <v>383.64240000000007</v>
      </c>
      <c r="AB3192" t="e">
        <f>IF(ISBLANK(Table1[[#This Row],[FY2425_Cost]])=TRUE,#N/A,Table1[[#This Row],[FY2425_Cost]])</f>
        <v>#N/A</v>
      </c>
      <c r="AC3192" s="6" t="e">
        <f t="shared" si="367"/>
        <v>#N/A</v>
      </c>
      <c r="AD3192" s="6" t="e">
        <f>SUMIFS($AB$3:AB3192,$B$3:B3192,B3192)</f>
        <v>#N/A</v>
      </c>
      <c r="AE3192" s="6">
        <f t="shared" si="368"/>
        <v>5427.5624494293597</v>
      </c>
      <c r="AF3192" s="6">
        <f t="shared" si="369"/>
        <v>5427.5624494293597</v>
      </c>
      <c r="AG3192" s="6">
        <f>VLOOKUP(Table1[[#This Row],[PracticeCode]],$AP$3:$AS$345,4,FALSE)</f>
        <v>5427.5624494293597</v>
      </c>
      <c r="AH3192" s="27">
        <f t="shared" si="370"/>
        <v>394402.87132520019</v>
      </c>
      <c r="AI3192" s="6" t="e">
        <f t="shared" si="365"/>
        <v>#N/A</v>
      </c>
    </row>
    <row r="3193" spans="1:35" x14ac:dyDescent="0.35">
      <c r="A3193" t="str">
        <f t="shared" si="364"/>
        <v>THE FLORENCE ROAD SURGERYSouth Central EalingEalingE85122Oct7</v>
      </c>
      <c r="B3193" s="41" t="s">
        <v>675</v>
      </c>
      <c r="C3193" s="41" t="s">
        <v>542</v>
      </c>
      <c r="D3193" s="41" t="s">
        <v>12</v>
      </c>
      <c r="E3193" s="41" t="s">
        <v>324</v>
      </c>
      <c r="F3193" s="41" t="s">
        <v>324</v>
      </c>
      <c r="G3193" s="41" t="s">
        <v>762</v>
      </c>
      <c r="H3193" s="41">
        <v>7</v>
      </c>
      <c r="I3193" s="41">
        <v>12061.249887620799</v>
      </c>
      <c r="J3193" s="41">
        <v>11272</v>
      </c>
      <c r="K3193" s="41">
        <v>6606</v>
      </c>
      <c r="L3193" s="41">
        <v>224.31280000000001</v>
      </c>
      <c r="M3193" s="41">
        <v>131.45940000000002</v>
      </c>
      <c r="N3193" s="41">
        <v>0</v>
      </c>
      <c r="O3193" s="41">
        <v>5776</v>
      </c>
      <c r="P3193" s="41">
        <v>0</v>
      </c>
      <c r="Q3193" s="41">
        <v>129.96</v>
      </c>
      <c r="R3193" s="41">
        <v>5080</v>
      </c>
      <c r="S3193" s="41">
        <v>90.932000000000002</v>
      </c>
      <c r="T3193" s="41">
        <v>12098</v>
      </c>
      <c r="U3193" s="41">
        <v>266.15600000000001</v>
      </c>
      <c r="V3193" s="41">
        <v>22958</v>
      </c>
      <c r="W3193" s="41">
        <v>446.70420000000001</v>
      </c>
      <c r="X3193" s="41">
        <v>17874</v>
      </c>
      <c r="Y3193" s="41">
        <v>396.11599999999999</v>
      </c>
      <c r="Z3193" s="6">
        <f>0</f>
        <v>0</v>
      </c>
      <c r="AA3193" s="6">
        <f t="shared" si="366"/>
        <v>446.70420000000001</v>
      </c>
      <c r="AB3193">
        <f>IF(ISBLANK(Table1[[#This Row],[FY2425_Cost]])=TRUE,#N/A,Table1[[#This Row],[FY2425_Cost]])</f>
        <v>396.11599999999999</v>
      </c>
      <c r="AC3193" s="6">
        <f t="shared" si="367"/>
        <v>-50.588200000000029</v>
      </c>
      <c r="AD3193" s="6" t="e">
        <f>SUMIFS($AB$3:AB3193,$B$3:B3193,B3193)</f>
        <v>#N/A</v>
      </c>
      <c r="AE3193" s="6">
        <f t="shared" si="368"/>
        <v>5427.5624494293597</v>
      </c>
      <c r="AF3193" s="6">
        <f t="shared" si="369"/>
        <v>5427.5624494293597</v>
      </c>
      <c r="AG3193" s="6">
        <f>VLOOKUP(Table1[[#This Row],[PracticeCode]],$AP$3:$AS$345,4,FALSE)</f>
        <v>5427.5624494293597</v>
      </c>
      <c r="AH3193" s="27">
        <f t="shared" si="370"/>
        <v>394402.87132520019</v>
      </c>
      <c r="AI3193" s="6" t="e">
        <f t="shared" si="365"/>
        <v>#N/A</v>
      </c>
    </row>
    <row r="3194" spans="1:35" x14ac:dyDescent="0.35">
      <c r="A3194" t="str">
        <f t="shared" si="364"/>
        <v>THE FLORENCE ROAD SURGERYSouth Central EalingEalingE85122Sep6</v>
      </c>
      <c r="B3194" s="41" t="s">
        <v>675</v>
      </c>
      <c r="C3194" s="41" t="s">
        <v>542</v>
      </c>
      <c r="D3194" s="41" t="s">
        <v>12</v>
      </c>
      <c r="E3194" s="41" t="s">
        <v>324</v>
      </c>
      <c r="F3194" s="41" t="s">
        <v>324</v>
      </c>
      <c r="G3194" s="41" t="s">
        <v>761</v>
      </c>
      <c r="H3194" s="41">
        <v>6</v>
      </c>
      <c r="I3194" s="41">
        <v>12061.249887620799</v>
      </c>
      <c r="J3194" s="41">
        <v>10633</v>
      </c>
      <c r="K3194" s="41">
        <v>2956</v>
      </c>
      <c r="L3194" s="41">
        <v>211.5967</v>
      </c>
      <c r="M3194" s="41">
        <v>58.824400000000004</v>
      </c>
      <c r="N3194" s="41">
        <v>9337</v>
      </c>
      <c r="O3194" s="41">
        <v>4439</v>
      </c>
      <c r="P3194" s="41">
        <v>210.08249999999998</v>
      </c>
      <c r="Q3194" s="41">
        <v>99.877499999999998</v>
      </c>
      <c r="R3194" s="41">
        <v>4646</v>
      </c>
      <c r="S3194" s="41">
        <v>83.163399999999996</v>
      </c>
      <c r="T3194" s="41">
        <v>10788</v>
      </c>
      <c r="U3194" s="41">
        <v>237.33600000000001</v>
      </c>
      <c r="V3194" s="41">
        <v>18235</v>
      </c>
      <c r="W3194" s="41">
        <v>353.58450000000005</v>
      </c>
      <c r="X3194" s="41">
        <v>24564</v>
      </c>
      <c r="Y3194" s="41">
        <v>547.29600000000005</v>
      </c>
      <c r="Z3194" s="6">
        <f>0</f>
        <v>0</v>
      </c>
      <c r="AA3194" s="6">
        <f t="shared" si="366"/>
        <v>353.58450000000005</v>
      </c>
      <c r="AB3194">
        <f>IF(ISBLANK(Table1[[#This Row],[FY2425_Cost]])=TRUE,#N/A,Table1[[#This Row],[FY2425_Cost]])</f>
        <v>547.29600000000005</v>
      </c>
      <c r="AC3194" s="6">
        <f t="shared" si="367"/>
        <v>193.7115</v>
      </c>
      <c r="AD3194" s="6" t="e">
        <f>SUMIFS($AB$3:AB3194,$B$3:B3194,B3194)</f>
        <v>#N/A</v>
      </c>
      <c r="AE3194" s="6">
        <f t="shared" si="368"/>
        <v>5427.5624494293597</v>
      </c>
      <c r="AF3194" s="6">
        <f t="shared" si="369"/>
        <v>5427.5624494293597</v>
      </c>
      <c r="AG3194" s="6">
        <f>VLOOKUP(Table1[[#This Row],[PracticeCode]],$AP$3:$AS$345,4,FALSE)</f>
        <v>5427.5624494293597</v>
      </c>
      <c r="AH3194" s="27">
        <f t="shared" si="370"/>
        <v>394402.87132520019</v>
      </c>
      <c r="AI3194" s="6" t="e">
        <f t="shared" si="365"/>
        <v>#N/A</v>
      </c>
    </row>
    <row r="3195" spans="1:35" x14ac:dyDescent="0.35">
      <c r="A3195" t="str">
        <f t="shared" si="364"/>
        <v>THE FRYENT WAY SURGERYK&amp;W NorthBrentE84048Apr1</v>
      </c>
      <c r="B3195" s="41" t="s">
        <v>624</v>
      </c>
      <c r="C3195" s="41" t="s">
        <v>461</v>
      </c>
      <c r="D3195" s="41" t="s">
        <v>18</v>
      </c>
      <c r="E3195" s="41" t="s">
        <v>326</v>
      </c>
      <c r="F3195" s="41" t="s">
        <v>326</v>
      </c>
      <c r="G3195" s="41" t="s">
        <v>756</v>
      </c>
      <c r="H3195" s="41">
        <v>1</v>
      </c>
      <c r="I3195" s="41">
        <v>6954.52790706205</v>
      </c>
      <c r="J3195" s="41">
        <v>38460</v>
      </c>
      <c r="K3195" s="41">
        <v>0</v>
      </c>
      <c r="L3195" s="41">
        <v>711.51</v>
      </c>
      <c r="M3195" s="41">
        <v>0</v>
      </c>
      <c r="N3195" s="41">
        <v>17696</v>
      </c>
      <c r="O3195" s="41">
        <v>80</v>
      </c>
      <c r="P3195" s="41">
        <v>352.15039999999999</v>
      </c>
      <c r="Q3195" s="41">
        <v>1.5920000000000001</v>
      </c>
      <c r="R3195" s="41">
        <v>0</v>
      </c>
      <c r="S3195" s="41">
        <v>0</v>
      </c>
      <c r="T3195" s="41">
        <v>0</v>
      </c>
      <c r="U3195" s="41">
        <v>0</v>
      </c>
      <c r="V3195" s="41">
        <v>38460</v>
      </c>
      <c r="W3195" s="41">
        <v>711.51</v>
      </c>
      <c r="X3195" s="41">
        <v>17776</v>
      </c>
      <c r="Y3195" s="41">
        <v>353.74239999999998</v>
      </c>
      <c r="Z3195" s="6">
        <f>0</f>
        <v>0</v>
      </c>
      <c r="AA3195" s="6">
        <f t="shared" si="366"/>
        <v>711.51</v>
      </c>
      <c r="AB3195">
        <f>IF(ISBLANK(Table1[[#This Row],[FY2425_Cost]])=TRUE,#N/A,Table1[[#This Row],[FY2425_Cost]])</f>
        <v>353.74239999999998</v>
      </c>
      <c r="AC3195" s="6">
        <f t="shared" si="367"/>
        <v>-357.76760000000002</v>
      </c>
      <c r="AD3195" s="6">
        <f>SUMIFS($AB$3:AB3195,$B$3:B3195,B3195)</f>
        <v>353.74239999999998</v>
      </c>
      <c r="AE3195" s="6">
        <f t="shared" si="368"/>
        <v>3129.5375581779226</v>
      </c>
      <c r="AF3195" s="6">
        <f t="shared" si="369"/>
        <v>3129.5375581779226</v>
      </c>
      <c r="AG3195" s="6">
        <f>VLOOKUP(Table1[[#This Row],[PracticeCode]],$AP$3:$AS$345,4,FALSE)</f>
        <v>3129.5375581779226</v>
      </c>
      <c r="AH3195" s="27">
        <f t="shared" si="370"/>
        <v>227413.06256092904</v>
      </c>
      <c r="AI3195" s="6">
        <f t="shared" si="365"/>
        <v>0</v>
      </c>
    </row>
    <row r="3196" spans="1:35" x14ac:dyDescent="0.35">
      <c r="A3196" t="str">
        <f t="shared" si="364"/>
        <v>THE FRYENT WAY SURGERYK&amp;W NorthBrentE84048Aug5</v>
      </c>
      <c r="B3196" s="41" t="s">
        <v>624</v>
      </c>
      <c r="C3196" s="41" t="s">
        <v>461</v>
      </c>
      <c r="D3196" s="41" t="s">
        <v>18</v>
      </c>
      <c r="E3196" s="41" t="s">
        <v>326</v>
      </c>
      <c r="F3196" s="41" t="s">
        <v>326</v>
      </c>
      <c r="G3196" s="41" t="s">
        <v>760</v>
      </c>
      <c r="H3196" s="41">
        <v>5</v>
      </c>
      <c r="I3196" s="41">
        <v>6954.52790706205</v>
      </c>
      <c r="J3196" s="41">
        <v>15089</v>
      </c>
      <c r="K3196" s="41">
        <v>212</v>
      </c>
      <c r="L3196" s="41">
        <v>279.1465</v>
      </c>
      <c r="M3196" s="41">
        <v>3.9219999999999997</v>
      </c>
      <c r="N3196" s="41">
        <v>21847</v>
      </c>
      <c r="O3196" s="41">
        <v>1258</v>
      </c>
      <c r="P3196" s="41">
        <v>434.75530000000003</v>
      </c>
      <c r="Q3196" s="41">
        <v>25.034200000000002</v>
      </c>
      <c r="R3196" s="41">
        <v>0</v>
      </c>
      <c r="S3196" s="41">
        <v>0</v>
      </c>
      <c r="T3196" s="41">
        <v>0</v>
      </c>
      <c r="U3196" s="41">
        <v>0</v>
      </c>
      <c r="V3196" s="41">
        <v>15301</v>
      </c>
      <c r="W3196" s="41">
        <v>283.06850000000003</v>
      </c>
      <c r="X3196" s="41">
        <v>23105</v>
      </c>
      <c r="Y3196" s="41">
        <v>459.78950000000003</v>
      </c>
      <c r="Z3196" s="6">
        <f>0</f>
        <v>0</v>
      </c>
      <c r="AA3196" s="6">
        <f t="shared" si="366"/>
        <v>283.06850000000003</v>
      </c>
      <c r="AB3196">
        <f>IF(ISBLANK(Table1[[#This Row],[FY2425_Cost]])=TRUE,#N/A,Table1[[#This Row],[FY2425_Cost]])</f>
        <v>459.78950000000003</v>
      </c>
      <c r="AC3196" s="6">
        <f t="shared" si="367"/>
        <v>176.721</v>
      </c>
      <c r="AD3196" s="6">
        <f>SUMIFS($AB$3:AB3196,$B$3:B3196,B3196)</f>
        <v>813.53189999999995</v>
      </c>
      <c r="AE3196" s="6">
        <f t="shared" si="368"/>
        <v>3129.5375581779226</v>
      </c>
      <c r="AF3196" s="6">
        <f t="shared" si="369"/>
        <v>3129.5375581779226</v>
      </c>
      <c r="AG3196" s="6">
        <f>VLOOKUP(Table1[[#This Row],[PracticeCode]],$AP$3:$AS$345,4,FALSE)</f>
        <v>3129.5375581779226</v>
      </c>
      <c r="AH3196" s="27">
        <f t="shared" si="370"/>
        <v>227413.06256092904</v>
      </c>
      <c r="AI3196" s="6">
        <f t="shared" si="365"/>
        <v>0</v>
      </c>
    </row>
    <row r="3197" spans="1:35" x14ac:dyDescent="0.35">
      <c r="A3197" t="str">
        <f t="shared" si="364"/>
        <v>THE FRYENT WAY SURGERYK&amp;W NorthBrentE84048Dec9</v>
      </c>
      <c r="B3197" s="41" t="s">
        <v>624</v>
      </c>
      <c r="C3197" s="41" t="s">
        <v>461</v>
      </c>
      <c r="D3197" s="41" t="s">
        <v>18</v>
      </c>
      <c r="E3197" s="41" t="s">
        <v>326</v>
      </c>
      <c r="F3197" s="41" t="s">
        <v>326</v>
      </c>
      <c r="G3197" s="41" t="s">
        <v>764</v>
      </c>
      <c r="H3197" s="41">
        <v>9</v>
      </c>
      <c r="I3197" s="41">
        <v>6954.52790706205</v>
      </c>
      <c r="J3197" s="41">
        <v>15711</v>
      </c>
      <c r="K3197" s="41">
        <v>280</v>
      </c>
      <c r="L3197" s="41">
        <v>312.64890000000003</v>
      </c>
      <c r="M3197" s="41">
        <v>5.5720000000000001</v>
      </c>
      <c r="N3197" s="41"/>
      <c r="O3197" s="41"/>
      <c r="P3197" s="41"/>
      <c r="Q3197" s="41"/>
      <c r="R3197" s="41">
        <v>0</v>
      </c>
      <c r="S3197" s="41">
        <v>0</v>
      </c>
      <c r="T3197" s="41"/>
      <c r="U3197" s="41"/>
      <c r="V3197" s="41">
        <v>15991</v>
      </c>
      <c r="W3197" s="41">
        <v>318.22090000000003</v>
      </c>
      <c r="X3197" s="41"/>
      <c r="Y3197" s="41"/>
      <c r="Z3197" s="6">
        <f>0</f>
        <v>0</v>
      </c>
      <c r="AA3197" s="6">
        <f t="shared" si="366"/>
        <v>318.22090000000003</v>
      </c>
      <c r="AB3197" t="e">
        <f>IF(ISBLANK(Table1[[#This Row],[FY2425_Cost]])=TRUE,#N/A,Table1[[#This Row],[FY2425_Cost]])</f>
        <v>#N/A</v>
      </c>
      <c r="AC3197" s="6" t="e">
        <f t="shared" si="367"/>
        <v>#N/A</v>
      </c>
      <c r="AD3197" s="6" t="e">
        <f>SUMIFS($AB$3:AB3197,$B$3:B3197,B3197)</f>
        <v>#N/A</v>
      </c>
      <c r="AE3197" s="6">
        <f t="shared" si="368"/>
        <v>3129.5375581779226</v>
      </c>
      <c r="AF3197" s="6">
        <f t="shared" si="369"/>
        <v>3129.5375581779226</v>
      </c>
      <c r="AG3197" s="6">
        <f>VLOOKUP(Table1[[#This Row],[PracticeCode]],$AP$3:$AS$345,4,FALSE)</f>
        <v>3129.5375581779226</v>
      </c>
      <c r="AH3197" s="27">
        <f t="shared" si="370"/>
        <v>227413.06256092904</v>
      </c>
      <c r="AI3197" s="6" t="e">
        <f t="shared" si="365"/>
        <v>#N/A</v>
      </c>
    </row>
    <row r="3198" spans="1:35" x14ac:dyDescent="0.35">
      <c r="A3198" t="str">
        <f t="shared" si="364"/>
        <v>THE FRYENT WAY SURGERYK&amp;W NorthBrentE84048Feb11</v>
      </c>
      <c r="B3198" s="41" t="s">
        <v>624</v>
      </c>
      <c r="C3198" s="41" t="s">
        <v>461</v>
      </c>
      <c r="D3198" s="41" t="s">
        <v>18</v>
      </c>
      <c r="E3198" s="41" t="s">
        <v>326</v>
      </c>
      <c r="F3198" s="41" t="s">
        <v>326</v>
      </c>
      <c r="G3198" s="41" t="s">
        <v>766</v>
      </c>
      <c r="H3198" s="41">
        <v>11</v>
      </c>
      <c r="I3198" s="41">
        <v>6954.52790706205</v>
      </c>
      <c r="J3198" s="41">
        <v>16688</v>
      </c>
      <c r="K3198" s="41">
        <v>163</v>
      </c>
      <c r="L3198" s="41">
        <v>332.09120000000001</v>
      </c>
      <c r="M3198" s="41">
        <v>3.2437</v>
      </c>
      <c r="N3198" s="41"/>
      <c r="O3198" s="41"/>
      <c r="P3198" s="41"/>
      <c r="Q3198" s="41"/>
      <c r="R3198" s="41">
        <v>0</v>
      </c>
      <c r="S3198" s="41">
        <v>0</v>
      </c>
      <c r="T3198" s="41"/>
      <c r="U3198" s="41"/>
      <c r="V3198" s="41">
        <v>16851</v>
      </c>
      <c r="W3198" s="41">
        <v>335.3349</v>
      </c>
      <c r="X3198" s="41"/>
      <c r="Y3198" s="41"/>
      <c r="Z3198" s="6">
        <f>0</f>
        <v>0</v>
      </c>
      <c r="AA3198" s="6">
        <f t="shared" si="366"/>
        <v>335.3349</v>
      </c>
      <c r="AB3198" t="e">
        <f>IF(ISBLANK(Table1[[#This Row],[FY2425_Cost]])=TRUE,#N/A,Table1[[#This Row],[FY2425_Cost]])</f>
        <v>#N/A</v>
      </c>
      <c r="AC3198" s="6" t="e">
        <f t="shared" si="367"/>
        <v>#N/A</v>
      </c>
      <c r="AD3198" s="6" t="e">
        <f>SUMIFS($AB$3:AB3198,$B$3:B3198,B3198)</f>
        <v>#N/A</v>
      </c>
      <c r="AE3198" s="6">
        <f t="shared" si="368"/>
        <v>3129.5375581779226</v>
      </c>
      <c r="AF3198" s="6">
        <f t="shared" si="369"/>
        <v>3129.5375581779226</v>
      </c>
      <c r="AG3198" s="6">
        <f>VLOOKUP(Table1[[#This Row],[PracticeCode]],$AP$3:$AS$345,4,FALSE)</f>
        <v>3129.5375581779226</v>
      </c>
      <c r="AH3198" s="27">
        <f t="shared" si="370"/>
        <v>227413.06256092904</v>
      </c>
      <c r="AI3198" s="6" t="e">
        <f t="shared" si="365"/>
        <v>#N/A</v>
      </c>
    </row>
    <row r="3199" spans="1:35" x14ac:dyDescent="0.35">
      <c r="A3199" t="str">
        <f t="shared" si="364"/>
        <v>THE FRYENT WAY SURGERYK&amp;W NorthBrentE84048Jan10</v>
      </c>
      <c r="B3199" s="41" t="s">
        <v>624</v>
      </c>
      <c r="C3199" s="41" t="s">
        <v>461</v>
      </c>
      <c r="D3199" s="41" t="s">
        <v>18</v>
      </c>
      <c r="E3199" s="41" t="s">
        <v>326</v>
      </c>
      <c r="F3199" s="41" t="s">
        <v>326</v>
      </c>
      <c r="G3199" s="41" t="s">
        <v>765</v>
      </c>
      <c r="H3199" s="41">
        <v>10</v>
      </c>
      <c r="I3199" s="41">
        <v>6954.52790706205</v>
      </c>
      <c r="J3199" s="41">
        <v>26195</v>
      </c>
      <c r="K3199" s="41">
        <v>528</v>
      </c>
      <c r="L3199" s="41">
        <v>521.28050000000007</v>
      </c>
      <c r="M3199" s="41">
        <v>10.507200000000001</v>
      </c>
      <c r="N3199" s="41"/>
      <c r="O3199" s="41"/>
      <c r="P3199" s="41"/>
      <c r="Q3199" s="41"/>
      <c r="R3199" s="41">
        <v>0</v>
      </c>
      <c r="S3199" s="41">
        <v>0</v>
      </c>
      <c r="T3199" s="41"/>
      <c r="U3199" s="41"/>
      <c r="V3199" s="41">
        <v>26723</v>
      </c>
      <c r="W3199" s="41">
        <v>531.78770000000009</v>
      </c>
      <c r="X3199" s="41"/>
      <c r="Y3199" s="41"/>
      <c r="Z3199" s="6">
        <f>0</f>
        <v>0</v>
      </c>
      <c r="AA3199" s="6">
        <f t="shared" si="366"/>
        <v>531.78770000000009</v>
      </c>
      <c r="AB3199" t="e">
        <f>IF(ISBLANK(Table1[[#This Row],[FY2425_Cost]])=TRUE,#N/A,Table1[[#This Row],[FY2425_Cost]])</f>
        <v>#N/A</v>
      </c>
      <c r="AC3199" s="6" t="e">
        <f t="shared" si="367"/>
        <v>#N/A</v>
      </c>
      <c r="AD3199" s="6" t="e">
        <f>SUMIFS($AB$3:AB3199,$B$3:B3199,B3199)</f>
        <v>#N/A</v>
      </c>
      <c r="AE3199" s="6">
        <f t="shared" si="368"/>
        <v>3129.5375581779226</v>
      </c>
      <c r="AF3199" s="6">
        <f t="shared" si="369"/>
        <v>3129.5375581779226</v>
      </c>
      <c r="AG3199" s="6">
        <f>VLOOKUP(Table1[[#This Row],[PracticeCode]],$AP$3:$AS$345,4,FALSE)</f>
        <v>3129.5375581779226</v>
      </c>
      <c r="AH3199" s="27">
        <f t="shared" si="370"/>
        <v>227413.06256092904</v>
      </c>
      <c r="AI3199" s="6" t="e">
        <f t="shared" si="365"/>
        <v>#N/A</v>
      </c>
    </row>
    <row r="3200" spans="1:35" x14ac:dyDescent="0.35">
      <c r="A3200" t="str">
        <f t="shared" si="364"/>
        <v>THE FRYENT WAY SURGERYK&amp;W NorthBrentE84048Jul4</v>
      </c>
      <c r="B3200" s="41" t="s">
        <v>624</v>
      </c>
      <c r="C3200" s="41" t="s">
        <v>461</v>
      </c>
      <c r="D3200" s="41" t="s">
        <v>18</v>
      </c>
      <c r="E3200" s="41" t="s">
        <v>326</v>
      </c>
      <c r="F3200" s="41" t="s">
        <v>326</v>
      </c>
      <c r="G3200" s="41" t="s">
        <v>759</v>
      </c>
      <c r="H3200" s="41">
        <v>4</v>
      </c>
      <c r="I3200" s="41">
        <v>6954.52790706205</v>
      </c>
      <c r="J3200" s="41">
        <v>18946</v>
      </c>
      <c r="K3200" s="41">
        <v>80</v>
      </c>
      <c r="L3200" s="41">
        <v>350.50099999999998</v>
      </c>
      <c r="M3200" s="41">
        <v>1.48</v>
      </c>
      <c r="N3200" s="41">
        <v>18242</v>
      </c>
      <c r="O3200" s="41">
        <v>292</v>
      </c>
      <c r="P3200" s="41">
        <v>363.01580000000001</v>
      </c>
      <c r="Q3200" s="41">
        <v>5.8108000000000004</v>
      </c>
      <c r="R3200" s="41">
        <v>0</v>
      </c>
      <c r="S3200" s="41">
        <v>0</v>
      </c>
      <c r="T3200" s="41">
        <v>0</v>
      </c>
      <c r="U3200" s="41">
        <v>0</v>
      </c>
      <c r="V3200" s="41">
        <v>19026</v>
      </c>
      <c r="W3200" s="41">
        <v>351.98099999999999</v>
      </c>
      <c r="X3200" s="41">
        <v>18534</v>
      </c>
      <c r="Y3200" s="41">
        <v>368.82659999999998</v>
      </c>
      <c r="Z3200" s="6">
        <f>0</f>
        <v>0</v>
      </c>
      <c r="AA3200" s="6">
        <f t="shared" si="366"/>
        <v>351.98099999999999</v>
      </c>
      <c r="AB3200">
        <f>IF(ISBLANK(Table1[[#This Row],[FY2425_Cost]])=TRUE,#N/A,Table1[[#This Row],[FY2425_Cost]])</f>
        <v>368.82659999999998</v>
      </c>
      <c r="AC3200" s="6">
        <f t="shared" si="367"/>
        <v>16.84559999999999</v>
      </c>
      <c r="AD3200" s="6" t="e">
        <f>SUMIFS($AB$3:AB3200,$B$3:B3200,B3200)</f>
        <v>#N/A</v>
      </c>
      <c r="AE3200" s="6">
        <f t="shared" si="368"/>
        <v>3129.5375581779226</v>
      </c>
      <c r="AF3200" s="6">
        <f t="shared" si="369"/>
        <v>3129.5375581779226</v>
      </c>
      <c r="AG3200" s="6">
        <f>VLOOKUP(Table1[[#This Row],[PracticeCode]],$AP$3:$AS$345,4,FALSE)</f>
        <v>3129.5375581779226</v>
      </c>
      <c r="AH3200" s="27">
        <f t="shared" si="370"/>
        <v>227413.06256092904</v>
      </c>
      <c r="AI3200" s="6" t="e">
        <f t="shared" si="365"/>
        <v>#N/A</v>
      </c>
    </row>
    <row r="3201" spans="1:35" x14ac:dyDescent="0.35">
      <c r="A3201" t="str">
        <f t="shared" si="364"/>
        <v>THE FRYENT WAY SURGERYK&amp;W NorthBrentE84048Jun3</v>
      </c>
      <c r="B3201" s="41" t="s">
        <v>624</v>
      </c>
      <c r="C3201" s="41" t="s">
        <v>461</v>
      </c>
      <c r="D3201" s="41" t="s">
        <v>18</v>
      </c>
      <c r="E3201" s="41" t="s">
        <v>326</v>
      </c>
      <c r="F3201" s="41" t="s">
        <v>326</v>
      </c>
      <c r="G3201" s="41" t="s">
        <v>758</v>
      </c>
      <c r="H3201" s="41">
        <v>3</v>
      </c>
      <c r="I3201" s="41">
        <v>6954.52790706205</v>
      </c>
      <c r="J3201" s="41">
        <v>34214</v>
      </c>
      <c r="K3201" s="41">
        <v>469</v>
      </c>
      <c r="L3201" s="41">
        <v>632.95899999999995</v>
      </c>
      <c r="M3201" s="41">
        <v>8.676499999999999</v>
      </c>
      <c r="N3201" s="41">
        <v>18048</v>
      </c>
      <c r="O3201" s="41">
        <v>266</v>
      </c>
      <c r="P3201" s="41">
        <v>359.15520000000004</v>
      </c>
      <c r="Q3201" s="41">
        <v>5.2934000000000001</v>
      </c>
      <c r="R3201" s="41">
        <v>0</v>
      </c>
      <c r="S3201" s="41">
        <v>0</v>
      </c>
      <c r="T3201" s="41">
        <v>0</v>
      </c>
      <c r="U3201" s="41">
        <v>0</v>
      </c>
      <c r="V3201" s="41">
        <v>34683</v>
      </c>
      <c r="W3201" s="41">
        <v>641.63549999999998</v>
      </c>
      <c r="X3201" s="41">
        <v>18314</v>
      </c>
      <c r="Y3201" s="41">
        <v>364.44860000000006</v>
      </c>
      <c r="Z3201" s="6">
        <f>0</f>
        <v>0</v>
      </c>
      <c r="AA3201" s="6">
        <f t="shared" si="366"/>
        <v>641.63549999999998</v>
      </c>
      <c r="AB3201">
        <f>IF(ISBLANK(Table1[[#This Row],[FY2425_Cost]])=TRUE,#N/A,Table1[[#This Row],[FY2425_Cost]])</f>
        <v>364.44860000000006</v>
      </c>
      <c r="AC3201" s="6">
        <f t="shared" si="367"/>
        <v>-277.18689999999992</v>
      </c>
      <c r="AD3201" s="6" t="e">
        <f>SUMIFS($AB$3:AB3201,$B$3:B3201,B3201)</f>
        <v>#N/A</v>
      </c>
      <c r="AE3201" s="6">
        <f t="shared" si="368"/>
        <v>3129.5375581779226</v>
      </c>
      <c r="AF3201" s="6">
        <f t="shared" si="369"/>
        <v>3129.5375581779226</v>
      </c>
      <c r="AG3201" s="6">
        <f>VLOOKUP(Table1[[#This Row],[PracticeCode]],$AP$3:$AS$345,4,FALSE)</f>
        <v>3129.5375581779226</v>
      </c>
      <c r="AH3201" s="27">
        <f t="shared" si="370"/>
        <v>227413.06256092904</v>
      </c>
      <c r="AI3201" s="6" t="e">
        <f t="shared" si="365"/>
        <v>#N/A</v>
      </c>
    </row>
    <row r="3202" spans="1:35" x14ac:dyDescent="0.35">
      <c r="A3202" t="str">
        <f t="shared" si="364"/>
        <v>THE FRYENT WAY SURGERYK&amp;W NorthBrentE84048Mar12</v>
      </c>
      <c r="B3202" s="41" t="s">
        <v>624</v>
      </c>
      <c r="C3202" s="41" t="s">
        <v>461</v>
      </c>
      <c r="D3202" s="41" t="s">
        <v>18</v>
      </c>
      <c r="E3202" s="41" t="s">
        <v>326</v>
      </c>
      <c r="F3202" s="41" t="s">
        <v>326</v>
      </c>
      <c r="G3202" s="41" t="s">
        <v>767</v>
      </c>
      <c r="H3202" s="41">
        <v>12</v>
      </c>
      <c r="I3202" s="41">
        <v>6954.52790706205</v>
      </c>
      <c r="J3202" s="41">
        <v>17529</v>
      </c>
      <c r="K3202" s="41">
        <v>215</v>
      </c>
      <c r="L3202" s="41">
        <v>348.82710000000003</v>
      </c>
      <c r="M3202" s="41">
        <v>4.2785000000000002</v>
      </c>
      <c r="N3202" s="41"/>
      <c r="O3202" s="41"/>
      <c r="P3202" s="41"/>
      <c r="Q3202" s="41"/>
      <c r="R3202" s="41">
        <v>0</v>
      </c>
      <c r="S3202" s="41">
        <v>0</v>
      </c>
      <c r="T3202" s="41"/>
      <c r="U3202" s="41"/>
      <c r="V3202" s="41">
        <v>17744</v>
      </c>
      <c r="W3202" s="41">
        <v>353.10560000000004</v>
      </c>
      <c r="X3202" s="41"/>
      <c r="Y3202" s="41"/>
      <c r="Z3202" s="6">
        <f>0</f>
        <v>0</v>
      </c>
      <c r="AA3202" s="6">
        <f t="shared" si="366"/>
        <v>353.10560000000004</v>
      </c>
      <c r="AB3202" t="e">
        <f>IF(ISBLANK(Table1[[#This Row],[FY2425_Cost]])=TRUE,#N/A,Table1[[#This Row],[FY2425_Cost]])</f>
        <v>#N/A</v>
      </c>
      <c r="AC3202" s="6" t="e">
        <f t="shared" si="367"/>
        <v>#N/A</v>
      </c>
      <c r="AD3202" s="6" t="e">
        <f>SUMIFS($AB$3:AB3202,$B$3:B3202,B3202)</f>
        <v>#N/A</v>
      </c>
      <c r="AE3202" s="6">
        <f t="shared" si="368"/>
        <v>3129.5375581779226</v>
      </c>
      <c r="AF3202" s="6">
        <f t="shared" si="369"/>
        <v>3129.5375581779226</v>
      </c>
      <c r="AG3202" s="6">
        <f>VLOOKUP(Table1[[#This Row],[PracticeCode]],$AP$3:$AS$345,4,FALSE)</f>
        <v>3129.5375581779226</v>
      </c>
      <c r="AH3202" s="27">
        <f t="shared" si="370"/>
        <v>227413.06256092904</v>
      </c>
      <c r="AI3202" s="6" t="e">
        <f t="shared" si="365"/>
        <v>#N/A</v>
      </c>
    </row>
    <row r="3203" spans="1:35" x14ac:dyDescent="0.35">
      <c r="A3203" t="str">
        <f t="shared" ref="A3203:A3266" si="371">CONCATENATE(B3203,C3203,D3203,E3203,G3203,H3203)</f>
        <v>THE FRYENT WAY SURGERYK&amp;W NorthBrentE84048May2</v>
      </c>
      <c r="B3203" s="41" t="s">
        <v>624</v>
      </c>
      <c r="C3203" s="41" t="s">
        <v>461</v>
      </c>
      <c r="D3203" s="41" t="s">
        <v>18</v>
      </c>
      <c r="E3203" s="41" t="s">
        <v>326</v>
      </c>
      <c r="F3203" s="41" t="s">
        <v>326</v>
      </c>
      <c r="G3203" s="41" t="s">
        <v>757</v>
      </c>
      <c r="H3203" s="41">
        <v>2</v>
      </c>
      <c r="I3203" s="41">
        <v>6954.52790706205</v>
      </c>
      <c r="J3203" s="41">
        <v>14983</v>
      </c>
      <c r="K3203" s="41">
        <v>0</v>
      </c>
      <c r="L3203" s="41">
        <v>277.18549999999999</v>
      </c>
      <c r="M3203" s="41">
        <v>0</v>
      </c>
      <c r="N3203" s="41">
        <v>16014</v>
      </c>
      <c r="O3203" s="41">
        <v>317</v>
      </c>
      <c r="P3203" s="41">
        <v>318.67860000000002</v>
      </c>
      <c r="Q3203" s="41">
        <v>6.3083</v>
      </c>
      <c r="R3203" s="41">
        <v>0</v>
      </c>
      <c r="S3203" s="41">
        <v>0</v>
      </c>
      <c r="T3203" s="41">
        <v>0</v>
      </c>
      <c r="U3203" s="41">
        <v>0</v>
      </c>
      <c r="V3203" s="41">
        <v>14983</v>
      </c>
      <c r="W3203" s="41">
        <v>277.18549999999999</v>
      </c>
      <c r="X3203" s="41">
        <v>16331</v>
      </c>
      <c r="Y3203" s="41">
        <v>324.98689999999999</v>
      </c>
      <c r="Z3203" s="6">
        <f>0</f>
        <v>0</v>
      </c>
      <c r="AA3203" s="6">
        <f t="shared" si="366"/>
        <v>277.18549999999999</v>
      </c>
      <c r="AB3203">
        <f>IF(ISBLANK(Table1[[#This Row],[FY2425_Cost]])=TRUE,#N/A,Table1[[#This Row],[FY2425_Cost]])</f>
        <v>324.98689999999999</v>
      </c>
      <c r="AC3203" s="6">
        <f t="shared" si="367"/>
        <v>47.801400000000001</v>
      </c>
      <c r="AD3203" s="6" t="e">
        <f>SUMIFS($AB$3:AB3203,$B$3:B3203,B3203)</f>
        <v>#N/A</v>
      </c>
      <c r="AE3203" s="6">
        <f t="shared" si="368"/>
        <v>3129.5375581779226</v>
      </c>
      <c r="AF3203" s="6">
        <f t="shared" si="369"/>
        <v>3129.5375581779226</v>
      </c>
      <c r="AG3203" s="6">
        <f>VLOOKUP(Table1[[#This Row],[PracticeCode]],$AP$3:$AS$345,4,FALSE)</f>
        <v>3129.5375581779226</v>
      </c>
      <c r="AH3203" s="27">
        <f t="shared" si="370"/>
        <v>227413.06256092904</v>
      </c>
      <c r="AI3203" s="6" t="e">
        <f t="shared" ref="AI3203:AI3266" si="372">IF(AD3203-AF3203&lt;=0,0,AD3203-AF3203)</f>
        <v>#N/A</v>
      </c>
    </row>
    <row r="3204" spans="1:35" x14ac:dyDescent="0.35">
      <c r="A3204" t="str">
        <f t="shared" si="371"/>
        <v>THE FRYENT WAY SURGERYK&amp;W NorthBrentE84048Nov8</v>
      </c>
      <c r="B3204" s="41" t="s">
        <v>624</v>
      </c>
      <c r="C3204" s="41" t="s">
        <v>461</v>
      </c>
      <c r="D3204" s="41" t="s">
        <v>18</v>
      </c>
      <c r="E3204" s="41" t="s">
        <v>326</v>
      </c>
      <c r="F3204" s="41" t="s">
        <v>326</v>
      </c>
      <c r="G3204" s="41" t="s">
        <v>763</v>
      </c>
      <c r="H3204" s="41">
        <v>8</v>
      </c>
      <c r="I3204" s="41">
        <v>6954.52790706205</v>
      </c>
      <c r="J3204" s="41">
        <v>23034</v>
      </c>
      <c r="K3204" s="41">
        <v>1020</v>
      </c>
      <c r="L3204" s="41">
        <v>458.3766</v>
      </c>
      <c r="M3204" s="41">
        <v>20.298000000000002</v>
      </c>
      <c r="N3204" s="41"/>
      <c r="O3204" s="41"/>
      <c r="P3204" s="41"/>
      <c r="Q3204" s="41"/>
      <c r="R3204" s="41">
        <v>0</v>
      </c>
      <c r="S3204" s="41">
        <v>0</v>
      </c>
      <c r="T3204" s="41"/>
      <c r="U3204" s="41"/>
      <c r="V3204" s="41">
        <v>24054</v>
      </c>
      <c r="W3204" s="41">
        <v>478.6746</v>
      </c>
      <c r="X3204" s="41"/>
      <c r="Y3204" s="41"/>
      <c r="Z3204" s="6">
        <f>0</f>
        <v>0</v>
      </c>
      <c r="AA3204" s="6">
        <f t="shared" si="366"/>
        <v>478.6746</v>
      </c>
      <c r="AB3204" t="e">
        <f>IF(ISBLANK(Table1[[#This Row],[FY2425_Cost]])=TRUE,#N/A,Table1[[#This Row],[FY2425_Cost]])</f>
        <v>#N/A</v>
      </c>
      <c r="AC3204" s="6" t="e">
        <f t="shared" si="367"/>
        <v>#N/A</v>
      </c>
      <c r="AD3204" s="6" t="e">
        <f>SUMIFS($AB$3:AB3204,$B$3:B3204,B3204)</f>
        <v>#N/A</v>
      </c>
      <c r="AE3204" s="6">
        <f t="shared" si="368"/>
        <v>3129.5375581779226</v>
      </c>
      <c r="AF3204" s="6">
        <f t="shared" si="369"/>
        <v>3129.5375581779226</v>
      </c>
      <c r="AG3204" s="6">
        <f>VLOOKUP(Table1[[#This Row],[PracticeCode]],$AP$3:$AS$345,4,FALSE)</f>
        <v>3129.5375581779226</v>
      </c>
      <c r="AH3204" s="27">
        <f t="shared" si="370"/>
        <v>227413.06256092904</v>
      </c>
      <c r="AI3204" s="6" t="e">
        <f t="shared" si="372"/>
        <v>#N/A</v>
      </c>
    </row>
    <row r="3205" spans="1:35" x14ac:dyDescent="0.35">
      <c r="A3205" t="str">
        <f t="shared" si="371"/>
        <v>THE FRYENT WAY SURGERYK&amp;W NorthBrentE84048Oct7</v>
      </c>
      <c r="B3205" s="41" t="s">
        <v>624</v>
      </c>
      <c r="C3205" s="41" t="s">
        <v>461</v>
      </c>
      <c r="D3205" s="41" t="s">
        <v>18</v>
      </c>
      <c r="E3205" s="41" t="s">
        <v>326</v>
      </c>
      <c r="F3205" s="41" t="s">
        <v>326</v>
      </c>
      <c r="G3205" s="41" t="s">
        <v>762</v>
      </c>
      <c r="H3205" s="41">
        <v>7</v>
      </c>
      <c r="I3205" s="41">
        <v>6954.52790706205</v>
      </c>
      <c r="J3205" s="41">
        <v>16305</v>
      </c>
      <c r="K3205" s="41">
        <v>5597</v>
      </c>
      <c r="L3205" s="41">
        <v>324.46950000000004</v>
      </c>
      <c r="M3205" s="41">
        <v>111.38030000000001</v>
      </c>
      <c r="N3205" s="41">
        <v>0</v>
      </c>
      <c r="O3205" s="41">
        <v>13103</v>
      </c>
      <c r="P3205" s="41">
        <v>0</v>
      </c>
      <c r="Q3205" s="41">
        <v>294.8175</v>
      </c>
      <c r="R3205" s="41">
        <v>0</v>
      </c>
      <c r="S3205" s="41">
        <v>0</v>
      </c>
      <c r="T3205" s="41">
        <v>0</v>
      </c>
      <c r="U3205" s="41">
        <v>0</v>
      </c>
      <c r="V3205" s="41">
        <v>21902</v>
      </c>
      <c r="W3205" s="41">
        <v>435.84980000000007</v>
      </c>
      <c r="X3205" s="41">
        <v>13103</v>
      </c>
      <c r="Y3205" s="41">
        <v>294.8175</v>
      </c>
      <c r="Z3205" s="6">
        <f>0</f>
        <v>0</v>
      </c>
      <c r="AA3205" s="6">
        <f t="shared" si="366"/>
        <v>435.84980000000007</v>
      </c>
      <c r="AB3205">
        <f>IF(ISBLANK(Table1[[#This Row],[FY2425_Cost]])=TRUE,#N/A,Table1[[#This Row],[FY2425_Cost]])</f>
        <v>294.8175</v>
      </c>
      <c r="AC3205" s="6">
        <f t="shared" si="367"/>
        <v>-141.03230000000008</v>
      </c>
      <c r="AD3205" s="6" t="e">
        <f>SUMIFS($AB$3:AB3205,$B$3:B3205,B3205)</f>
        <v>#N/A</v>
      </c>
      <c r="AE3205" s="6">
        <f t="shared" si="368"/>
        <v>3129.5375581779226</v>
      </c>
      <c r="AF3205" s="6">
        <f t="shared" si="369"/>
        <v>3129.5375581779226</v>
      </c>
      <c r="AG3205" s="6">
        <f>VLOOKUP(Table1[[#This Row],[PracticeCode]],$AP$3:$AS$345,4,FALSE)</f>
        <v>3129.5375581779226</v>
      </c>
      <c r="AH3205" s="27">
        <f t="shared" si="370"/>
        <v>227413.06256092904</v>
      </c>
      <c r="AI3205" s="6" t="e">
        <f t="shared" si="372"/>
        <v>#N/A</v>
      </c>
    </row>
    <row r="3206" spans="1:35" x14ac:dyDescent="0.35">
      <c r="A3206" t="str">
        <f t="shared" si="371"/>
        <v>THE FRYENT WAY SURGERYK&amp;W NorthBrentE84048Sep6</v>
      </c>
      <c r="B3206" s="41" t="s">
        <v>624</v>
      </c>
      <c r="C3206" s="41" t="s">
        <v>461</v>
      </c>
      <c r="D3206" s="41" t="s">
        <v>18</v>
      </c>
      <c r="E3206" s="41" t="s">
        <v>326</v>
      </c>
      <c r="F3206" s="41" t="s">
        <v>326</v>
      </c>
      <c r="G3206" s="41" t="s">
        <v>761</v>
      </c>
      <c r="H3206" s="41">
        <v>6</v>
      </c>
      <c r="I3206" s="41">
        <v>6954.52790706205</v>
      </c>
      <c r="J3206" s="41">
        <v>21439</v>
      </c>
      <c r="K3206" s="41">
        <v>15020</v>
      </c>
      <c r="L3206" s="41">
        <v>426.6361</v>
      </c>
      <c r="M3206" s="41">
        <v>298.89800000000002</v>
      </c>
      <c r="N3206" s="41">
        <v>36752</v>
      </c>
      <c r="O3206" s="41">
        <v>6269</v>
      </c>
      <c r="P3206" s="41">
        <v>826.92</v>
      </c>
      <c r="Q3206" s="41">
        <v>141.05249999999998</v>
      </c>
      <c r="R3206" s="41">
        <v>0</v>
      </c>
      <c r="S3206" s="41">
        <v>0</v>
      </c>
      <c r="T3206" s="41">
        <v>0</v>
      </c>
      <c r="U3206" s="41">
        <v>0</v>
      </c>
      <c r="V3206" s="41">
        <v>36459</v>
      </c>
      <c r="W3206" s="41">
        <v>725.53410000000008</v>
      </c>
      <c r="X3206" s="41">
        <v>43021</v>
      </c>
      <c r="Y3206" s="41">
        <v>967.97249999999997</v>
      </c>
      <c r="Z3206" s="6">
        <f>0</f>
        <v>0</v>
      </c>
      <c r="AA3206" s="6">
        <f t="shared" si="366"/>
        <v>725.53410000000008</v>
      </c>
      <c r="AB3206">
        <f>IF(ISBLANK(Table1[[#This Row],[FY2425_Cost]])=TRUE,#N/A,Table1[[#This Row],[FY2425_Cost]])</f>
        <v>967.97249999999997</v>
      </c>
      <c r="AC3206" s="6">
        <f t="shared" si="367"/>
        <v>242.43839999999989</v>
      </c>
      <c r="AD3206" s="6" t="e">
        <f>SUMIFS($AB$3:AB3206,$B$3:B3206,B3206)</f>
        <v>#N/A</v>
      </c>
      <c r="AE3206" s="6">
        <f t="shared" si="368"/>
        <v>3129.5375581779226</v>
      </c>
      <c r="AF3206" s="6">
        <f t="shared" si="369"/>
        <v>3129.5375581779226</v>
      </c>
      <c r="AG3206" s="6">
        <f>VLOOKUP(Table1[[#This Row],[PracticeCode]],$AP$3:$AS$345,4,FALSE)</f>
        <v>3129.5375581779226</v>
      </c>
      <c r="AH3206" s="27">
        <f t="shared" si="370"/>
        <v>227413.06256092904</v>
      </c>
      <c r="AI3206" s="6" t="e">
        <f t="shared" si="372"/>
        <v>#N/A</v>
      </c>
    </row>
    <row r="3207" spans="1:35" x14ac:dyDescent="0.35">
      <c r="A3207" t="str">
        <f t="shared" si="371"/>
        <v>The Garway Medical PracticeWest-Hill HealthWest LondonE87009Apr1</v>
      </c>
      <c r="B3207" s="41" t="s">
        <v>328</v>
      </c>
      <c r="C3207" s="41" t="s">
        <v>467</v>
      </c>
      <c r="D3207" s="41" t="s">
        <v>29</v>
      </c>
      <c r="E3207" s="41" t="s">
        <v>329</v>
      </c>
      <c r="F3207" s="41" t="s">
        <v>329</v>
      </c>
      <c r="G3207" s="41" t="s">
        <v>756</v>
      </c>
      <c r="H3207" s="41">
        <v>1</v>
      </c>
      <c r="I3207" s="41">
        <v>3852.2242829388201</v>
      </c>
      <c r="J3207" s="41">
        <v>1371</v>
      </c>
      <c r="K3207" s="41">
        <v>0</v>
      </c>
      <c r="L3207" s="41">
        <v>25.363499999999998</v>
      </c>
      <c r="M3207" s="41">
        <v>0</v>
      </c>
      <c r="N3207" s="41">
        <v>4087</v>
      </c>
      <c r="O3207" s="41">
        <v>0</v>
      </c>
      <c r="P3207" s="41">
        <v>81.331299999999999</v>
      </c>
      <c r="Q3207" s="41">
        <v>0</v>
      </c>
      <c r="R3207" s="41">
        <v>540</v>
      </c>
      <c r="S3207" s="41">
        <v>9.6660000000000004</v>
      </c>
      <c r="T3207" s="41">
        <v>972</v>
      </c>
      <c r="U3207" s="41">
        <v>21.384</v>
      </c>
      <c r="V3207" s="41">
        <v>1911</v>
      </c>
      <c r="W3207" s="41">
        <v>35.029499999999999</v>
      </c>
      <c r="X3207" s="41">
        <v>5059</v>
      </c>
      <c r="Y3207" s="41">
        <v>102.7153</v>
      </c>
      <c r="Z3207" s="6">
        <f>0</f>
        <v>0</v>
      </c>
      <c r="AA3207" s="6">
        <f t="shared" si="366"/>
        <v>35.029499999999999</v>
      </c>
      <c r="AB3207">
        <f>IF(ISBLANK(Table1[[#This Row],[FY2425_Cost]])=TRUE,#N/A,Table1[[#This Row],[FY2425_Cost]])</f>
        <v>102.7153</v>
      </c>
      <c r="AC3207" s="6">
        <f t="shared" si="367"/>
        <v>67.6858</v>
      </c>
      <c r="AD3207" s="6">
        <f>SUMIFS($AB$3:AB3207,$B$3:B3207,B3207)</f>
        <v>102.7153</v>
      </c>
      <c r="AE3207" s="6">
        <f t="shared" si="368"/>
        <v>1733.5009273224691</v>
      </c>
      <c r="AF3207" s="6">
        <f t="shared" si="369"/>
        <v>1733.5009273224691</v>
      </c>
      <c r="AG3207" s="6">
        <f>VLOOKUP(Table1[[#This Row],[PracticeCode]],$AP$3:$AS$345,4,FALSE)</f>
        <v>1733.5009273224691</v>
      </c>
      <c r="AH3207" s="27">
        <f t="shared" si="370"/>
        <v>125967.73405209943</v>
      </c>
      <c r="AI3207" s="6">
        <f t="shared" si="372"/>
        <v>0</v>
      </c>
    </row>
    <row r="3208" spans="1:35" x14ac:dyDescent="0.35">
      <c r="A3208" t="str">
        <f t="shared" si="371"/>
        <v>The Garway Medical PracticeWest-Hill HealthWest LondonE87009Aug5</v>
      </c>
      <c r="B3208" s="41" t="s">
        <v>328</v>
      </c>
      <c r="C3208" s="41" t="s">
        <v>467</v>
      </c>
      <c r="D3208" s="41" t="s">
        <v>29</v>
      </c>
      <c r="E3208" s="41" t="s">
        <v>329</v>
      </c>
      <c r="F3208" s="41" t="s">
        <v>329</v>
      </c>
      <c r="G3208" s="41" t="s">
        <v>760</v>
      </c>
      <c r="H3208" s="41">
        <v>5</v>
      </c>
      <c r="I3208" s="41">
        <v>3852.2242829388201</v>
      </c>
      <c r="J3208" s="41">
        <v>1539</v>
      </c>
      <c r="K3208" s="41">
        <v>0</v>
      </c>
      <c r="L3208" s="41">
        <v>28.471499999999999</v>
      </c>
      <c r="M3208" s="41">
        <v>0</v>
      </c>
      <c r="N3208" s="41">
        <v>2986</v>
      </c>
      <c r="O3208" s="41">
        <v>0</v>
      </c>
      <c r="P3208" s="41">
        <v>59.421400000000006</v>
      </c>
      <c r="Q3208" s="41">
        <v>0</v>
      </c>
      <c r="R3208" s="41">
        <v>649</v>
      </c>
      <c r="S3208" s="41">
        <v>11.617100000000001</v>
      </c>
      <c r="T3208" s="41">
        <v>588</v>
      </c>
      <c r="U3208" s="41">
        <v>12.936</v>
      </c>
      <c r="V3208" s="41">
        <v>2188</v>
      </c>
      <c r="W3208" s="41">
        <v>40.0886</v>
      </c>
      <c r="X3208" s="41">
        <v>3574</v>
      </c>
      <c r="Y3208" s="41">
        <v>72.357400000000013</v>
      </c>
      <c r="Z3208" s="6">
        <f>0</f>
        <v>0</v>
      </c>
      <c r="AA3208" s="6">
        <f t="shared" si="366"/>
        <v>40.0886</v>
      </c>
      <c r="AB3208">
        <f>IF(ISBLANK(Table1[[#This Row],[FY2425_Cost]])=TRUE,#N/A,Table1[[#This Row],[FY2425_Cost]])</f>
        <v>72.357400000000013</v>
      </c>
      <c r="AC3208" s="6">
        <f t="shared" si="367"/>
        <v>32.268800000000013</v>
      </c>
      <c r="AD3208" s="6">
        <f>SUMIFS($AB$3:AB3208,$B$3:B3208,B3208)</f>
        <v>175.0727</v>
      </c>
      <c r="AE3208" s="6">
        <f t="shared" si="368"/>
        <v>1733.5009273224691</v>
      </c>
      <c r="AF3208" s="6">
        <f t="shared" si="369"/>
        <v>1733.5009273224691</v>
      </c>
      <c r="AG3208" s="6">
        <f>VLOOKUP(Table1[[#This Row],[PracticeCode]],$AP$3:$AS$345,4,FALSE)</f>
        <v>1733.5009273224691</v>
      </c>
      <c r="AH3208" s="27">
        <f t="shared" si="370"/>
        <v>125967.73405209943</v>
      </c>
      <c r="AI3208" s="6">
        <f t="shared" si="372"/>
        <v>0</v>
      </c>
    </row>
    <row r="3209" spans="1:35" x14ac:dyDescent="0.35">
      <c r="A3209" t="str">
        <f t="shared" si="371"/>
        <v>The Garway Medical PracticeWest-Hill HealthWest LondonE87009Dec9</v>
      </c>
      <c r="B3209" s="41" t="s">
        <v>328</v>
      </c>
      <c r="C3209" s="41" t="s">
        <v>467</v>
      </c>
      <c r="D3209" s="41" t="s">
        <v>29</v>
      </c>
      <c r="E3209" s="41" t="s">
        <v>329</v>
      </c>
      <c r="F3209" s="41" t="s">
        <v>329</v>
      </c>
      <c r="G3209" s="41" t="s">
        <v>764</v>
      </c>
      <c r="H3209" s="41">
        <v>9</v>
      </c>
      <c r="I3209" s="41">
        <v>3852.2242829388201</v>
      </c>
      <c r="J3209" s="41">
        <v>1237</v>
      </c>
      <c r="K3209" s="41">
        <v>0</v>
      </c>
      <c r="L3209" s="41">
        <v>24.616300000000003</v>
      </c>
      <c r="M3209" s="41">
        <v>0</v>
      </c>
      <c r="N3209" s="41"/>
      <c r="O3209" s="41"/>
      <c r="P3209" s="41"/>
      <c r="Q3209" s="41"/>
      <c r="R3209" s="41">
        <v>2255</v>
      </c>
      <c r="S3209" s="41">
        <v>40.3645</v>
      </c>
      <c r="T3209" s="41"/>
      <c r="U3209" s="41"/>
      <c r="V3209" s="41">
        <v>3492</v>
      </c>
      <c r="W3209" s="41">
        <v>64.980800000000002</v>
      </c>
      <c r="X3209" s="41"/>
      <c r="Y3209" s="41"/>
      <c r="Z3209" s="6">
        <f>0</f>
        <v>0</v>
      </c>
      <c r="AA3209" s="6">
        <f t="shared" si="366"/>
        <v>64.980800000000002</v>
      </c>
      <c r="AB3209" t="e">
        <f>IF(ISBLANK(Table1[[#This Row],[FY2425_Cost]])=TRUE,#N/A,Table1[[#This Row],[FY2425_Cost]])</f>
        <v>#N/A</v>
      </c>
      <c r="AC3209" s="6" t="e">
        <f t="shared" si="367"/>
        <v>#N/A</v>
      </c>
      <c r="AD3209" s="6" t="e">
        <f>SUMIFS($AB$3:AB3209,$B$3:B3209,B3209)</f>
        <v>#N/A</v>
      </c>
      <c r="AE3209" s="6">
        <f t="shared" si="368"/>
        <v>1733.5009273224691</v>
      </c>
      <c r="AF3209" s="6">
        <f t="shared" si="369"/>
        <v>1733.5009273224691</v>
      </c>
      <c r="AG3209" s="6">
        <f>VLOOKUP(Table1[[#This Row],[PracticeCode]],$AP$3:$AS$345,4,FALSE)</f>
        <v>1733.5009273224691</v>
      </c>
      <c r="AH3209" s="27">
        <f t="shared" si="370"/>
        <v>125967.73405209943</v>
      </c>
      <c r="AI3209" s="6" t="e">
        <f t="shared" si="372"/>
        <v>#N/A</v>
      </c>
    </row>
    <row r="3210" spans="1:35" x14ac:dyDescent="0.35">
      <c r="A3210" t="str">
        <f t="shared" si="371"/>
        <v>The Garway Medical PracticeWest-Hill HealthWest LondonE87009Feb11</v>
      </c>
      <c r="B3210" s="41" t="s">
        <v>328</v>
      </c>
      <c r="C3210" s="41" t="s">
        <v>467</v>
      </c>
      <c r="D3210" s="41" t="s">
        <v>29</v>
      </c>
      <c r="E3210" s="41" t="s">
        <v>329</v>
      </c>
      <c r="F3210" s="41" t="s">
        <v>329</v>
      </c>
      <c r="G3210" s="41" t="s">
        <v>766</v>
      </c>
      <c r="H3210" s="41">
        <v>11</v>
      </c>
      <c r="I3210" s="41">
        <v>3852.2242829388201</v>
      </c>
      <c r="J3210" s="41">
        <v>2315</v>
      </c>
      <c r="K3210" s="41">
        <v>0</v>
      </c>
      <c r="L3210" s="41">
        <v>46.0685</v>
      </c>
      <c r="M3210" s="41">
        <v>0</v>
      </c>
      <c r="N3210" s="41"/>
      <c r="O3210" s="41"/>
      <c r="P3210" s="41"/>
      <c r="Q3210" s="41"/>
      <c r="R3210" s="41">
        <v>2684</v>
      </c>
      <c r="S3210" s="41">
        <v>48.043599999999998</v>
      </c>
      <c r="T3210" s="41"/>
      <c r="U3210" s="41"/>
      <c r="V3210" s="41">
        <v>4999</v>
      </c>
      <c r="W3210" s="41">
        <v>94.112099999999998</v>
      </c>
      <c r="X3210" s="41"/>
      <c r="Y3210" s="41"/>
      <c r="Z3210" s="6">
        <f>0</f>
        <v>0</v>
      </c>
      <c r="AA3210" s="6">
        <f t="shared" si="366"/>
        <v>94.112099999999998</v>
      </c>
      <c r="AB3210" t="e">
        <f>IF(ISBLANK(Table1[[#This Row],[FY2425_Cost]])=TRUE,#N/A,Table1[[#This Row],[FY2425_Cost]])</f>
        <v>#N/A</v>
      </c>
      <c r="AC3210" s="6" t="e">
        <f t="shared" si="367"/>
        <v>#N/A</v>
      </c>
      <c r="AD3210" s="6" t="e">
        <f>SUMIFS($AB$3:AB3210,$B$3:B3210,B3210)</f>
        <v>#N/A</v>
      </c>
      <c r="AE3210" s="6">
        <f t="shared" si="368"/>
        <v>1733.5009273224691</v>
      </c>
      <c r="AF3210" s="6">
        <f t="shared" si="369"/>
        <v>1733.5009273224691</v>
      </c>
      <c r="AG3210" s="6">
        <f>VLOOKUP(Table1[[#This Row],[PracticeCode]],$AP$3:$AS$345,4,FALSE)</f>
        <v>1733.5009273224691</v>
      </c>
      <c r="AH3210" s="27">
        <f t="shared" si="370"/>
        <v>125967.73405209943</v>
      </c>
      <c r="AI3210" s="6" t="e">
        <f t="shared" si="372"/>
        <v>#N/A</v>
      </c>
    </row>
    <row r="3211" spans="1:35" x14ac:dyDescent="0.35">
      <c r="A3211" t="str">
        <f t="shared" si="371"/>
        <v>The Garway Medical PracticeWest-Hill HealthWest LondonE87009Jan10</v>
      </c>
      <c r="B3211" s="41" t="s">
        <v>328</v>
      </c>
      <c r="C3211" s="41" t="s">
        <v>467</v>
      </c>
      <c r="D3211" s="41" t="s">
        <v>29</v>
      </c>
      <c r="E3211" s="41" t="s">
        <v>329</v>
      </c>
      <c r="F3211" s="41" t="s">
        <v>329</v>
      </c>
      <c r="G3211" s="41" t="s">
        <v>765</v>
      </c>
      <c r="H3211" s="41">
        <v>10</v>
      </c>
      <c r="I3211" s="41">
        <v>3852.2242829388201</v>
      </c>
      <c r="J3211" s="41">
        <v>1692</v>
      </c>
      <c r="K3211" s="41">
        <v>0</v>
      </c>
      <c r="L3211" s="41">
        <v>33.6708</v>
      </c>
      <c r="M3211" s="41">
        <v>0</v>
      </c>
      <c r="N3211" s="41"/>
      <c r="O3211" s="41"/>
      <c r="P3211" s="41"/>
      <c r="Q3211" s="41"/>
      <c r="R3211" s="41">
        <v>5123</v>
      </c>
      <c r="S3211" s="41">
        <v>91.701700000000002</v>
      </c>
      <c r="T3211" s="41"/>
      <c r="U3211" s="41"/>
      <c r="V3211" s="41">
        <v>6815</v>
      </c>
      <c r="W3211" s="41">
        <v>125.3725</v>
      </c>
      <c r="X3211" s="41"/>
      <c r="Y3211" s="41"/>
      <c r="Z3211" s="6">
        <f>0</f>
        <v>0</v>
      </c>
      <c r="AA3211" s="6">
        <f t="shared" si="366"/>
        <v>125.3725</v>
      </c>
      <c r="AB3211" t="e">
        <f>IF(ISBLANK(Table1[[#This Row],[FY2425_Cost]])=TRUE,#N/A,Table1[[#This Row],[FY2425_Cost]])</f>
        <v>#N/A</v>
      </c>
      <c r="AC3211" s="6" t="e">
        <f t="shared" si="367"/>
        <v>#N/A</v>
      </c>
      <c r="AD3211" s="6" t="e">
        <f>SUMIFS($AB$3:AB3211,$B$3:B3211,B3211)</f>
        <v>#N/A</v>
      </c>
      <c r="AE3211" s="6">
        <f t="shared" si="368"/>
        <v>1733.5009273224691</v>
      </c>
      <c r="AF3211" s="6">
        <f t="shared" si="369"/>
        <v>1733.5009273224691</v>
      </c>
      <c r="AG3211" s="6">
        <f>VLOOKUP(Table1[[#This Row],[PracticeCode]],$AP$3:$AS$345,4,FALSE)</f>
        <v>1733.5009273224691</v>
      </c>
      <c r="AH3211" s="27">
        <f t="shared" si="370"/>
        <v>125967.73405209943</v>
      </c>
      <c r="AI3211" s="6" t="e">
        <f t="shared" si="372"/>
        <v>#N/A</v>
      </c>
    </row>
    <row r="3212" spans="1:35" x14ac:dyDescent="0.35">
      <c r="A3212" t="str">
        <f t="shared" si="371"/>
        <v>The Garway Medical PracticeWest-Hill HealthWest LondonE87009Jul4</v>
      </c>
      <c r="B3212" s="41" t="s">
        <v>328</v>
      </c>
      <c r="C3212" s="41" t="s">
        <v>467</v>
      </c>
      <c r="D3212" s="41" t="s">
        <v>29</v>
      </c>
      <c r="E3212" s="41" t="s">
        <v>329</v>
      </c>
      <c r="F3212" s="41" t="s">
        <v>329</v>
      </c>
      <c r="G3212" s="41" t="s">
        <v>759</v>
      </c>
      <c r="H3212" s="41">
        <v>4</v>
      </c>
      <c r="I3212" s="41">
        <v>3852.2242829388201</v>
      </c>
      <c r="J3212" s="41">
        <v>1797</v>
      </c>
      <c r="K3212" s="41">
        <v>0</v>
      </c>
      <c r="L3212" s="41">
        <v>33.244499999999995</v>
      </c>
      <c r="M3212" s="41">
        <v>0</v>
      </c>
      <c r="N3212" s="41">
        <v>2983</v>
      </c>
      <c r="O3212" s="41">
        <v>0</v>
      </c>
      <c r="P3212" s="41">
        <v>59.361700000000006</v>
      </c>
      <c r="Q3212" s="41">
        <v>0</v>
      </c>
      <c r="R3212" s="41">
        <v>515</v>
      </c>
      <c r="S3212" s="41">
        <v>9.2185000000000006</v>
      </c>
      <c r="T3212" s="41">
        <v>695</v>
      </c>
      <c r="U3212" s="41">
        <v>15.29</v>
      </c>
      <c r="V3212" s="41">
        <v>2312</v>
      </c>
      <c r="W3212" s="41">
        <v>42.462999999999994</v>
      </c>
      <c r="X3212" s="41">
        <v>3678</v>
      </c>
      <c r="Y3212" s="41">
        <v>74.651700000000005</v>
      </c>
      <c r="Z3212" s="6">
        <f>0</f>
        <v>0</v>
      </c>
      <c r="AA3212" s="6">
        <f t="shared" si="366"/>
        <v>42.462999999999994</v>
      </c>
      <c r="AB3212">
        <f>IF(ISBLANK(Table1[[#This Row],[FY2425_Cost]])=TRUE,#N/A,Table1[[#This Row],[FY2425_Cost]])</f>
        <v>74.651700000000005</v>
      </c>
      <c r="AC3212" s="6">
        <f t="shared" si="367"/>
        <v>32.188700000000011</v>
      </c>
      <c r="AD3212" s="6" t="e">
        <f>SUMIFS($AB$3:AB3212,$B$3:B3212,B3212)</f>
        <v>#N/A</v>
      </c>
      <c r="AE3212" s="6">
        <f t="shared" si="368"/>
        <v>1733.5009273224691</v>
      </c>
      <c r="AF3212" s="6">
        <f t="shared" si="369"/>
        <v>1733.5009273224691</v>
      </c>
      <c r="AG3212" s="6">
        <f>VLOOKUP(Table1[[#This Row],[PracticeCode]],$AP$3:$AS$345,4,FALSE)</f>
        <v>1733.5009273224691</v>
      </c>
      <c r="AH3212" s="27">
        <f t="shared" si="370"/>
        <v>125967.73405209943</v>
      </c>
      <c r="AI3212" s="6" t="e">
        <f t="shared" si="372"/>
        <v>#N/A</v>
      </c>
    </row>
    <row r="3213" spans="1:35" x14ac:dyDescent="0.35">
      <c r="A3213" t="str">
        <f t="shared" si="371"/>
        <v>The Garway Medical PracticeWest-Hill HealthWest LondonE87009Jun3</v>
      </c>
      <c r="B3213" s="41" t="s">
        <v>328</v>
      </c>
      <c r="C3213" s="41" t="s">
        <v>467</v>
      </c>
      <c r="D3213" s="41" t="s">
        <v>29</v>
      </c>
      <c r="E3213" s="41" t="s">
        <v>329</v>
      </c>
      <c r="F3213" s="41" t="s">
        <v>329</v>
      </c>
      <c r="G3213" s="41" t="s">
        <v>758</v>
      </c>
      <c r="H3213" s="41">
        <v>3</v>
      </c>
      <c r="I3213" s="41">
        <v>3852.2242829388201</v>
      </c>
      <c r="J3213" s="41">
        <v>1808</v>
      </c>
      <c r="K3213" s="41">
        <v>0</v>
      </c>
      <c r="L3213" s="41">
        <v>33.448</v>
      </c>
      <c r="M3213" s="41">
        <v>0</v>
      </c>
      <c r="N3213" s="41">
        <v>3771</v>
      </c>
      <c r="O3213" s="41">
        <v>0</v>
      </c>
      <c r="P3213" s="41">
        <v>75.042900000000003</v>
      </c>
      <c r="Q3213" s="41">
        <v>0</v>
      </c>
      <c r="R3213" s="41">
        <v>1480</v>
      </c>
      <c r="S3213" s="41">
        <v>26.492000000000001</v>
      </c>
      <c r="T3213" s="41">
        <v>680</v>
      </c>
      <c r="U3213" s="41">
        <v>14.96</v>
      </c>
      <c r="V3213" s="41">
        <v>3288</v>
      </c>
      <c r="W3213" s="41">
        <v>59.94</v>
      </c>
      <c r="X3213" s="41">
        <v>4451</v>
      </c>
      <c r="Y3213" s="41">
        <v>90.002900000000011</v>
      </c>
      <c r="Z3213" s="6">
        <f>0</f>
        <v>0</v>
      </c>
      <c r="AA3213" s="6">
        <f t="shared" si="366"/>
        <v>59.94</v>
      </c>
      <c r="AB3213">
        <f>IF(ISBLANK(Table1[[#This Row],[FY2425_Cost]])=TRUE,#N/A,Table1[[#This Row],[FY2425_Cost]])</f>
        <v>90.002900000000011</v>
      </c>
      <c r="AC3213" s="6">
        <f t="shared" si="367"/>
        <v>30.062900000000013</v>
      </c>
      <c r="AD3213" s="6" t="e">
        <f>SUMIFS($AB$3:AB3213,$B$3:B3213,B3213)</f>
        <v>#N/A</v>
      </c>
      <c r="AE3213" s="6">
        <f t="shared" si="368"/>
        <v>1733.5009273224691</v>
      </c>
      <c r="AF3213" s="6">
        <f t="shared" si="369"/>
        <v>1733.5009273224691</v>
      </c>
      <c r="AG3213" s="6">
        <f>VLOOKUP(Table1[[#This Row],[PracticeCode]],$AP$3:$AS$345,4,FALSE)</f>
        <v>1733.5009273224691</v>
      </c>
      <c r="AH3213" s="27">
        <f t="shared" si="370"/>
        <v>125967.73405209943</v>
      </c>
      <c r="AI3213" s="6" t="e">
        <f t="shared" si="372"/>
        <v>#N/A</v>
      </c>
    </row>
    <row r="3214" spans="1:35" x14ac:dyDescent="0.35">
      <c r="A3214" t="str">
        <f t="shared" si="371"/>
        <v>The Garway Medical PracticeWest-Hill HealthWest LondonE87009Mar12</v>
      </c>
      <c r="B3214" s="41" t="s">
        <v>328</v>
      </c>
      <c r="C3214" s="41" t="s">
        <v>467</v>
      </c>
      <c r="D3214" s="41" t="s">
        <v>29</v>
      </c>
      <c r="E3214" s="41" t="s">
        <v>329</v>
      </c>
      <c r="F3214" s="41" t="s">
        <v>329</v>
      </c>
      <c r="G3214" s="41" t="s">
        <v>767</v>
      </c>
      <c r="H3214" s="41">
        <v>12</v>
      </c>
      <c r="I3214" s="41">
        <v>3852.2242829388201</v>
      </c>
      <c r="J3214" s="41">
        <v>4115</v>
      </c>
      <c r="K3214" s="41">
        <v>0</v>
      </c>
      <c r="L3214" s="41">
        <v>81.888500000000008</v>
      </c>
      <c r="M3214" s="41">
        <v>0</v>
      </c>
      <c r="N3214" s="41"/>
      <c r="O3214" s="41"/>
      <c r="P3214" s="41"/>
      <c r="Q3214" s="41"/>
      <c r="R3214" s="41">
        <v>1574</v>
      </c>
      <c r="S3214" s="41">
        <v>28.174600000000002</v>
      </c>
      <c r="T3214" s="41"/>
      <c r="U3214" s="41"/>
      <c r="V3214" s="41">
        <v>5689</v>
      </c>
      <c r="W3214" s="41">
        <v>110.06310000000001</v>
      </c>
      <c r="X3214" s="41"/>
      <c r="Y3214" s="41"/>
      <c r="Z3214" s="6">
        <f>0</f>
        <v>0</v>
      </c>
      <c r="AA3214" s="6">
        <f t="shared" si="366"/>
        <v>110.06310000000001</v>
      </c>
      <c r="AB3214" t="e">
        <f>IF(ISBLANK(Table1[[#This Row],[FY2425_Cost]])=TRUE,#N/A,Table1[[#This Row],[FY2425_Cost]])</f>
        <v>#N/A</v>
      </c>
      <c r="AC3214" s="6" t="e">
        <f t="shared" si="367"/>
        <v>#N/A</v>
      </c>
      <c r="AD3214" s="6" t="e">
        <f>SUMIFS($AB$3:AB3214,$B$3:B3214,B3214)</f>
        <v>#N/A</v>
      </c>
      <c r="AE3214" s="6">
        <f t="shared" si="368"/>
        <v>1733.5009273224691</v>
      </c>
      <c r="AF3214" s="6">
        <f t="shared" si="369"/>
        <v>1733.5009273224691</v>
      </c>
      <c r="AG3214" s="6">
        <f>VLOOKUP(Table1[[#This Row],[PracticeCode]],$AP$3:$AS$345,4,FALSE)</f>
        <v>1733.5009273224691</v>
      </c>
      <c r="AH3214" s="27">
        <f t="shared" si="370"/>
        <v>125967.73405209943</v>
      </c>
      <c r="AI3214" s="6" t="e">
        <f t="shared" si="372"/>
        <v>#N/A</v>
      </c>
    </row>
    <row r="3215" spans="1:35" x14ac:dyDescent="0.35">
      <c r="A3215" t="str">
        <f t="shared" si="371"/>
        <v>The Garway Medical PracticeWest-Hill HealthWest LondonE87009May2</v>
      </c>
      <c r="B3215" s="41" t="s">
        <v>328</v>
      </c>
      <c r="C3215" s="41" t="s">
        <v>467</v>
      </c>
      <c r="D3215" s="41" t="s">
        <v>29</v>
      </c>
      <c r="E3215" s="41" t="s">
        <v>329</v>
      </c>
      <c r="F3215" s="41" t="s">
        <v>329</v>
      </c>
      <c r="G3215" s="41" t="s">
        <v>757</v>
      </c>
      <c r="H3215" s="41">
        <v>2</v>
      </c>
      <c r="I3215" s="41">
        <v>3852.2242829388201</v>
      </c>
      <c r="J3215" s="41">
        <v>1968</v>
      </c>
      <c r="K3215" s="41">
        <v>2</v>
      </c>
      <c r="L3215" s="41">
        <v>36.408000000000001</v>
      </c>
      <c r="M3215" s="41">
        <v>3.6999999999999998E-2</v>
      </c>
      <c r="N3215" s="41">
        <v>3333</v>
      </c>
      <c r="O3215" s="41">
        <v>0</v>
      </c>
      <c r="P3215" s="41">
        <v>66.326700000000002</v>
      </c>
      <c r="Q3215" s="41">
        <v>0</v>
      </c>
      <c r="R3215" s="41">
        <v>582</v>
      </c>
      <c r="S3215" s="41">
        <v>10.4178</v>
      </c>
      <c r="T3215" s="41">
        <v>2266</v>
      </c>
      <c r="U3215" s="41">
        <v>49.851999999999997</v>
      </c>
      <c r="V3215" s="41">
        <v>2552</v>
      </c>
      <c r="W3215" s="41">
        <v>46.8628</v>
      </c>
      <c r="X3215" s="41">
        <v>5599</v>
      </c>
      <c r="Y3215" s="41">
        <v>116.17869999999999</v>
      </c>
      <c r="Z3215" s="6">
        <f>0</f>
        <v>0</v>
      </c>
      <c r="AA3215" s="6">
        <f t="shared" si="366"/>
        <v>46.8628</v>
      </c>
      <c r="AB3215">
        <f>IF(ISBLANK(Table1[[#This Row],[FY2425_Cost]])=TRUE,#N/A,Table1[[#This Row],[FY2425_Cost]])</f>
        <v>116.17869999999999</v>
      </c>
      <c r="AC3215" s="6">
        <f t="shared" si="367"/>
        <v>69.315899999999999</v>
      </c>
      <c r="AD3215" s="6" t="e">
        <f>SUMIFS($AB$3:AB3215,$B$3:B3215,B3215)</f>
        <v>#N/A</v>
      </c>
      <c r="AE3215" s="6">
        <f t="shared" si="368"/>
        <v>1733.5009273224691</v>
      </c>
      <c r="AF3215" s="6">
        <f t="shared" si="369"/>
        <v>1733.5009273224691</v>
      </c>
      <c r="AG3215" s="6">
        <f>VLOOKUP(Table1[[#This Row],[PracticeCode]],$AP$3:$AS$345,4,FALSE)</f>
        <v>1733.5009273224691</v>
      </c>
      <c r="AH3215" s="27">
        <f t="shared" si="370"/>
        <v>125967.73405209943</v>
      </c>
      <c r="AI3215" s="6" t="e">
        <f t="shared" si="372"/>
        <v>#N/A</v>
      </c>
    </row>
    <row r="3216" spans="1:35" x14ac:dyDescent="0.35">
      <c r="A3216" t="str">
        <f t="shared" si="371"/>
        <v>The Garway Medical PracticeWest-Hill HealthWest LondonE87009Nov8</v>
      </c>
      <c r="B3216" s="41" t="s">
        <v>328</v>
      </c>
      <c r="C3216" s="41" t="s">
        <v>467</v>
      </c>
      <c r="D3216" s="41" t="s">
        <v>29</v>
      </c>
      <c r="E3216" s="41" t="s">
        <v>329</v>
      </c>
      <c r="F3216" s="41" t="s">
        <v>329</v>
      </c>
      <c r="G3216" s="41" t="s">
        <v>763</v>
      </c>
      <c r="H3216" s="41">
        <v>8</v>
      </c>
      <c r="I3216" s="41">
        <v>3852.2242829388201</v>
      </c>
      <c r="J3216" s="41">
        <v>1620</v>
      </c>
      <c r="K3216" s="41">
        <v>0</v>
      </c>
      <c r="L3216" s="41">
        <v>32.238</v>
      </c>
      <c r="M3216" s="41">
        <v>0</v>
      </c>
      <c r="N3216" s="41"/>
      <c r="O3216" s="41"/>
      <c r="P3216" s="41"/>
      <c r="Q3216" s="41"/>
      <c r="R3216" s="41">
        <v>6686</v>
      </c>
      <c r="S3216" s="41">
        <v>119.6794</v>
      </c>
      <c r="T3216" s="41"/>
      <c r="U3216" s="41"/>
      <c r="V3216" s="41">
        <v>8306</v>
      </c>
      <c r="W3216" s="41">
        <v>151.91739999999999</v>
      </c>
      <c r="X3216" s="41"/>
      <c r="Y3216" s="41"/>
      <c r="Z3216" s="6">
        <f>0</f>
        <v>0</v>
      </c>
      <c r="AA3216" s="6">
        <f t="shared" si="366"/>
        <v>151.91739999999999</v>
      </c>
      <c r="AB3216" t="e">
        <f>IF(ISBLANK(Table1[[#This Row],[FY2425_Cost]])=TRUE,#N/A,Table1[[#This Row],[FY2425_Cost]])</f>
        <v>#N/A</v>
      </c>
      <c r="AC3216" s="6" t="e">
        <f t="shared" si="367"/>
        <v>#N/A</v>
      </c>
      <c r="AD3216" s="6" t="e">
        <f>SUMIFS($AB$3:AB3216,$B$3:B3216,B3216)</f>
        <v>#N/A</v>
      </c>
      <c r="AE3216" s="6">
        <f t="shared" si="368"/>
        <v>1733.5009273224691</v>
      </c>
      <c r="AF3216" s="6">
        <f t="shared" si="369"/>
        <v>1733.5009273224691</v>
      </c>
      <c r="AG3216" s="6">
        <f>VLOOKUP(Table1[[#This Row],[PracticeCode]],$AP$3:$AS$345,4,FALSE)</f>
        <v>1733.5009273224691</v>
      </c>
      <c r="AH3216" s="27">
        <f t="shared" si="370"/>
        <v>125967.73405209943</v>
      </c>
      <c r="AI3216" s="6" t="e">
        <f t="shared" si="372"/>
        <v>#N/A</v>
      </c>
    </row>
    <row r="3217" spans="1:35" x14ac:dyDescent="0.35">
      <c r="A3217" t="str">
        <f t="shared" si="371"/>
        <v>The Garway Medical PracticeWest-Hill HealthWest LondonE87009Oct7</v>
      </c>
      <c r="B3217" s="41" t="s">
        <v>328</v>
      </c>
      <c r="C3217" s="41" t="s">
        <v>467</v>
      </c>
      <c r="D3217" s="41" t="s">
        <v>29</v>
      </c>
      <c r="E3217" s="41" t="s">
        <v>329</v>
      </c>
      <c r="F3217" s="41" t="s">
        <v>329</v>
      </c>
      <c r="G3217" s="41" t="s">
        <v>762</v>
      </c>
      <c r="H3217" s="41">
        <v>7</v>
      </c>
      <c r="I3217" s="41">
        <v>3852.2242829388201</v>
      </c>
      <c r="J3217" s="41">
        <v>1888</v>
      </c>
      <c r="K3217" s="41">
        <v>0</v>
      </c>
      <c r="L3217" s="41">
        <v>37.571200000000005</v>
      </c>
      <c r="M3217" s="41">
        <v>0</v>
      </c>
      <c r="N3217" s="41">
        <v>0</v>
      </c>
      <c r="O3217" s="41">
        <v>2</v>
      </c>
      <c r="P3217" s="41">
        <v>0</v>
      </c>
      <c r="Q3217" s="41">
        <v>4.4999999999999998E-2</v>
      </c>
      <c r="R3217" s="41">
        <v>7684</v>
      </c>
      <c r="S3217" s="41">
        <v>137.5436</v>
      </c>
      <c r="T3217" s="41">
        <v>4507</v>
      </c>
      <c r="U3217" s="41">
        <v>99.153999999999996</v>
      </c>
      <c r="V3217" s="41">
        <v>9572</v>
      </c>
      <c r="W3217" s="41">
        <v>175.1148</v>
      </c>
      <c r="X3217" s="41">
        <v>4509</v>
      </c>
      <c r="Y3217" s="41">
        <v>99.198999999999998</v>
      </c>
      <c r="Z3217" s="6">
        <f>0</f>
        <v>0</v>
      </c>
      <c r="AA3217" s="6">
        <f t="shared" si="366"/>
        <v>175.1148</v>
      </c>
      <c r="AB3217">
        <f>IF(ISBLANK(Table1[[#This Row],[FY2425_Cost]])=TRUE,#N/A,Table1[[#This Row],[FY2425_Cost]])</f>
        <v>99.198999999999998</v>
      </c>
      <c r="AC3217" s="6">
        <f t="shared" si="367"/>
        <v>-75.915800000000004</v>
      </c>
      <c r="AD3217" s="6" t="e">
        <f>SUMIFS($AB$3:AB3217,$B$3:B3217,B3217)</f>
        <v>#N/A</v>
      </c>
      <c r="AE3217" s="6">
        <f t="shared" si="368"/>
        <v>1733.5009273224691</v>
      </c>
      <c r="AF3217" s="6">
        <f t="shared" si="369"/>
        <v>1733.5009273224691</v>
      </c>
      <c r="AG3217" s="6">
        <f>VLOOKUP(Table1[[#This Row],[PracticeCode]],$AP$3:$AS$345,4,FALSE)</f>
        <v>1733.5009273224691</v>
      </c>
      <c r="AH3217" s="27">
        <f t="shared" si="370"/>
        <v>125967.73405209943</v>
      </c>
      <c r="AI3217" s="6" t="e">
        <f t="shared" si="372"/>
        <v>#N/A</v>
      </c>
    </row>
    <row r="3218" spans="1:35" x14ac:dyDescent="0.35">
      <c r="A3218" t="str">
        <f t="shared" si="371"/>
        <v>The Garway Medical PracticeWest-Hill HealthWest LondonE87009Sep6</v>
      </c>
      <c r="B3218" s="41" t="s">
        <v>328</v>
      </c>
      <c r="C3218" s="41" t="s">
        <v>467</v>
      </c>
      <c r="D3218" s="41" t="s">
        <v>29</v>
      </c>
      <c r="E3218" s="41" t="s">
        <v>329</v>
      </c>
      <c r="F3218" s="41" t="s">
        <v>329</v>
      </c>
      <c r="G3218" s="41" t="s">
        <v>761</v>
      </c>
      <c r="H3218" s="41">
        <v>6</v>
      </c>
      <c r="I3218" s="41">
        <v>3852.2242829388201</v>
      </c>
      <c r="J3218" s="41">
        <v>1728</v>
      </c>
      <c r="K3218" s="41">
        <v>0</v>
      </c>
      <c r="L3218" s="41">
        <v>34.3872</v>
      </c>
      <c r="M3218" s="41">
        <v>0</v>
      </c>
      <c r="N3218" s="41">
        <v>2864</v>
      </c>
      <c r="O3218" s="41">
        <v>0</v>
      </c>
      <c r="P3218" s="41">
        <v>64.44</v>
      </c>
      <c r="Q3218" s="41">
        <v>0</v>
      </c>
      <c r="R3218" s="41">
        <v>4034</v>
      </c>
      <c r="S3218" s="41">
        <v>72.208600000000004</v>
      </c>
      <c r="T3218" s="41">
        <v>897</v>
      </c>
      <c r="U3218" s="41">
        <v>19.734000000000002</v>
      </c>
      <c r="V3218" s="41">
        <v>5762</v>
      </c>
      <c r="W3218" s="41">
        <v>106.5958</v>
      </c>
      <c r="X3218" s="41">
        <v>3761</v>
      </c>
      <c r="Y3218" s="41">
        <v>84.174000000000007</v>
      </c>
      <c r="Z3218" s="6">
        <f>0</f>
        <v>0</v>
      </c>
      <c r="AA3218" s="6">
        <f t="shared" si="366"/>
        <v>106.5958</v>
      </c>
      <c r="AB3218">
        <f>IF(ISBLANK(Table1[[#This Row],[FY2425_Cost]])=TRUE,#N/A,Table1[[#This Row],[FY2425_Cost]])</f>
        <v>84.174000000000007</v>
      </c>
      <c r="AC3218" s="6">
        <f t="shared" si="367"/>
        <v>-22.42179999999999</v>
      </c>
      <c r="AD3218" s="6" t="e">
        <f>SUMIFS($AB$3:AB3218,$B$3:B3218,B3218)</f>
        <v>#N/A</v>
      </c>
      <c r="AE3218" s="6">
        <f t="shared" si="368"/>
        <v>1733.5009273224691</v>
      </c>
      <c r="AF3218" s="6">
        <f t="shared" si="369"/>
        <v>1733.5009273224691</v>
      </c>
      <c r="AG3218" s="6">
        <f>VLOOKUP(Table1[[#This Row],[PracticeCode]],$AP$3:$AS$345,4,FALSE)</f>
        <v>1733.5009273224691</v>
      </c>
      <c r="AH3218" s="27">
        <f t="shared" si="370"/>
        <v>125967.73405209943</v>
      </c>
      <c r="AI3218" s="6" t="e">
        <f t="shared" si="372"/>
        <v>#N/A</v>
      </c>
    </row>
    <row r="3219" spans="1:35" x14ac:dyDescent="0.35">
      <c r="A3219" t="str">
        <f t="shared" si="371"/>
        <v>The Golborne Medical Centre (Dathi)NeoHealthWest LondonE87742Apr1</v>
      </c>
      <c r="B3219" s="41" t="s">
        <v>330</v>
      </c>
      <c r="C3219" s="41" t="s">
        <v>441</v>
      </c>
      <c r="D3219" s="41" t="s">
        <v>29</v>
      </c>
      <c r="E3219" s="41" t="s">
        <v>331</v>
      </c>
      <c r="F3219" s="41" t="s">
        <v>331</v>
      </c>
      <c r="G3219" s="41" t="s">
        <v>756</v>
      </c>
      <c r="H3219" s="41">
        <v>1</v>
      </c>
      <c r="I3219" s="41">
        <v>3336.65671625815</v>
      </c>
      <c r="J3219" s="41">
        <v>10178</v>
      </c>
      <c r="K3219" s="41">
        <v>56</v>
      </c>
      <c r="L3219" s="41">
        <v>188.29299999999998</v>
      </c>
      <c r="M3219" s="41">
        <v>1.036</v>
      </c>
      <c r="N3219" s="41">
        <v>5671</v>
      </c>
      <c r="O3219" s="41">
        <v>154</v>
      </c>
      <c r="P3219" s="41">
        <v>112.85290000000001</v>
      </c>
      <c r="Q3219" s="41">
        <v>3.0646</v>
      </c>
      <c r="R3219" s="41">
        <v>1225</v>
      </c>
      <c r="S3219" s="41">
        <v>21.927499999999998</v>
      </c>
      <c r="T3219" s="41">
        <v>2069</v>
      </c>
      <c r="U3219" s="41">
        <v>45.518000000000001</v>
      </c>
      <c r="V3219" s="41">
        <v>11459</v>
      </c>
      <c r="W3219" s="41">
        <v>211.25649999999999</v>
      </c>
      <c r="X3219" s="41">
        <v>7894</v>
      </c>
      <c r="Y3219" s="41">
        <v>161.43549999999999</v>
      </c>
      <c r="Z3219" s="6">
        <f>0</f>
        <v>0</v>
      </c>
      <c r="AA3219" s="6">
        <f t="shared" si="366"/>
        <v>211.25649999999999</v>
      </c>
      <c r="AB3219">
        <f>IF(ISBLANK(Table1[[#This Row],[FY2425_Cost]])=TRUE,#N/A,Table1[[#This Row],[FY2425_Cost]])</f>
        <v>161.43549999999999</v>
      </c>
      <c r="AC3219" s="6">
        <f t="shared" si="367"/>
        <v>-49.820999999999998</v>
      </c>
      <c r="AD3219" s="6">
        <f>SUMIFS($AB$3:AB3219,$B$3:B3219,B3219)</f>
        <v>161.43549999999999</v>
      </c>
      <c r="AE3219" s="6">
        <f t="shared" si="368"/>
        <v>1501.4955223161676</v>
      </c>
      <c r="AF3219" s="6">
        <f t="shared" si="369"/>
        <v>1501.4955223161676</v>
      </c>
      <c r="AG3219" s="6">
        <f>VLOOKUP(Table1[[#This Row],[PracticeCode]],$AP$3:$AS$345,4,FALSE)</f>
        <v>1501.4955223161676</v>
      </c>
      <c r="AH3219" s="27">
        <f t="shared" si="370"/>
        <v>109108.67462164152</v>
      </c>
      <c r="AI3219" s="6">
        <f t="shared" si="372"/>
        <v>0</v>
      </c>
    </row>
    <row r="3220" spans="1:35" x14ac:dyDescent="0.35">
      <c r="A3220" t="str">
        <f t="shared" si="371"/>
        <v>The Golborne Medical Centre (Dathi)NeoHealthWest LondonE87742Aug5</v>
      </c>
      <c r="B3220" s="41" t="s">
        <v>330</v>
      </c>
      <c r="C3220" s="41" t="s">
        <v>441</v>
      </c>
      <c r="D3220" s="41" t="s">
        <v>29</v>
      </c>
      <c r="E3220" s="41" t="s">
        <v>331</v>
      </c>
      <c r="F3220" s="41" t="s">
        <v>331</v>
      </c>
      <c r="G3220" s="41" t="s">
        <v>760</v>
      </c>
      <c r="H3220" s="41">
        <v>5</v>
      </c>
      <c r="I3220" s="41">
        <v>3336.65671625815</v>
      </c>
      <c r="J3220" s="41">
        <v>4657</v>
      </c>
      <c r="K3220" s="41">
        <v>139</v>
      </c>
      <c r="L3220" s="41">
        <v>86.154499999999999</v>
      </c>
      <c r="M3220" s="41">
        <v>2.5714999999999999</v>
      </c>
      <c r="N3220" s="41">
        <v>3919</v>
      </c>
      <c r="O3220" s="41">
        <v>379</v>
      </c>
      <c r="P3220" s="41">
        <v>77.988100000000003</v>
      </c>
      <c r="Q3220" s="41">
        <v>7.5421000000000005</v>
      </c>
      <c r="R3220" s="41">
        <v>11959</v>
      </c>
      <c r="S3220" s="41">
        <v>214.06610000000001</v>
      </c>
      <c r="T3220" s="41">
        <v>6260</v>
      </c>
      <c r="U3220" s="41">
        <v>137.72</v>
      </c>
      <c r="V3220" s="41">
        <v>16755</v>
      </c>
      <c r="W3220" s="41">
        <v>302.7921</v>
      </c>
      <c r="X3220" s="41">
        <v>10558</v>
      </c>
      <c r="Y3220" s="41">
        <v>223.25020000000001</v>
      </c>
      <c r="Z3220" s="6">
        <f>0</f>
        <v>0</v>
      </c>
      <c r="AA3220" s="6">
        <f t="shared" si="366"/>
        <v>302.7921</v>
      </c>
      <c r="AB3220">
        <f>IF(ISBLANK(Table1[[#This Row],[FY2425_Cost]])=TRUE,#N/A,Table1[[#This Row],[FY2425_Cost]])</f>
        <v>223.25020000000001</v>
      </c>
      <c r="AC3220" s="6">
        <f t="shared" si="367"/>
        <v>-79.541899999999998</v>
      </c>
      <c r="AD3220" s="6">
        <f>SUMIFS($AB$3:AB3220,$B$3:B3220,B3220)</f>
        <v>384.6857</v>
      </c>
      <c r="AE3220" s="6">
        <f t="shared" si="368"/>
        <v>1501.4955223161676</v>
      </c>
      <c r="AF3220" s="6">
        <f t="shared" si="369"/>
        <v>1501.4955223161676</v>
      </c>
      <c r="AG3220" s="6">
        <f>VLOOKUP(Table1[[#This Row],[PracticeCode]],$AP$3:$AS$345,4,FALSE)</f>
        <v>1501.4955223161676</v>
      </c>
      <c r="AH3220" s="27">
        <f t="shared" si="370"/>
        <v>109108.67462164152</v>
      </c>
      <c r="AI3220" s="6">
        <f t="shared" si="372"/>
        <v>0</v>
      </c>
    </row>
    <row r="3221" spans="1:35" x14ac:dyDescent="0.35">
      <c r="A3221" t="str">
        <f t="shared" si="371"/>
        <v>The Golborne Medical Centre (Dathi)NeoHealthWest LondonE87742Dec9</v>
      </c>
      <c r="B3221" s="41" t="s">
        <v>330</v>
      </c>
      <c r="C3221" s="41" t="s">
        <v>441</v>
      </c>
      <c r="D3221" s="41" t="s">
        <v>29</v>
      </c>
      <c r="E3221" s="41" t="s">
        <v>331</v>
      </c>
      <c r="F3221" s="41" t="s">
        <v>331</v>
      </c>
      <c r="G3221" s="41" t="s">
        <v>764</v>
      </c>
      <c r="H3221" s="41">
        <v>9</v>
      </c>
      <c r="I3221" s="41">
        <v>3336.65671625815</v>
      </c>
      <c r="J3221" s="41">
        <v>4958</v>
      </c>
      <c r="K3221" s="41">
        <v>218</v>
      </c>
      <c r="L3221" s="41">
        <v>98.664200000000008</v>
      </c>
      <c r="M3221" s="41">
        <v>4.3382000000000005</v>
      </c>
      <c r="N3221" s="41"/>
      <c r="O3221" s="41"/>
      <c r="P3221" s="41"/>
      <c r="Q3221" s="41"/>
      <c r="R3221" s="41">
        <v>2169</v>
      </c>
      <c r="S3221" s="41">
        <v>38.825099999999999</v>
      </c>
      <c r="T3221" s="41"/>
      <c r="U3221" s="41"/>
      <c r="V3221" s="41">
        <v>7345</v>
      </c>
      <c r="W3221" s="41">
        <v>141.82750000000001</v>
      </c>
      <c r="X3221" s="41"/>
      <c r="Y3221" s="41"/>
      <c r="Z3221" s="6">
        <f>0</f>
        <v>0</v>
      </c>
      <c r="AA3221" s="6">
        <f t="shared" si="366"/>
        <v>141.82750000000001</v>
      </c>
      <c r="AB3221" t="e">
        <f>IF(ISBLANK(Table1[[#This Row],[FY2425_Cost]])=TRUE,#N/A,Table1[[#This Row],[FY2425_Cost]])</f>
        <v>#N/A</v>
      </c>
      <c r="AC3221" s="6" t="e">
        <f t="shared" si="367"/>
        <v>#N/A</v>
      </c>
      <c r="AD3221" s="6" t="e">
        <f>SUMIFS($AB$3:AB3221,$B$3:B3221,B3221)</f>
        <v>#N/A</v>
      </c>
      <c r="AE3221" s="6">
        <f t="shared" si="368"/>
        <v>1501.4955223161676</v>
      </c>
      <c r="AF3221" s="6">
        <f t="shared" si="369"/>
        <v>1501.4955223161676</v>
      </c>
      <c r="AG3221" s="6">
        <f>VLOOKUP(Table1[[#This Row],[PracticeCode]],$AP$3:$AS$345,4,FALSE)</f>
        <v>1501.4955223161676</v>
      </c>
      <c r="AH3221" s="27">
        <f t="shared" si="370"/>
        <v>109108.67462164152</v>
      </c>
      <c r="AI3221" s="6" t="e">
        <f t="shared" si="372"/>
        <v>#N/A</v>
      </c>
    </row>
    <row r="3222" spans="1:35" x14ac:dyDescent="0.35">
      <c r="A3222" t="str">
        <f t="shared" si="371"/>
        <v>The Golborne Medical Centre (Dathi)NeoHealthWest LondonE87742Feb11</v>
      </c>
      <c r="B3222" s="41" t="s">
        <v>330</v>
      </c>
      <c r="C3222" s="41" t="s">
        <v>441</v>
      </c>
      <c r="D3222" s="41" t="s">
        <v>29</v>
      </c>
      <c r="E3222" s="41" t="s">
        <v>331</v>
      </c>
      <c r="F3222" s="41" t="s">
        <v>331</v>
      </c>
      <c r="G3222" s="41" t="s">
        <v>766</v>
      </c>
      <c r="H3222" s="41">
        <v>11</v>
      </c>
      <c r="I3222" s="41">
        <v>3336.65671625815</v>
      </c>
      <c r="J3222" s="41">
        <v>5071</v>
      </c>
      <c r="K3222" s="41">
        <v>184</v>
      </c>
      <c r="L3222" s="41">
        <v>100.91290000000001</v>
      </c>
      <c r="M3222" s="41">
        <v>3.6616</v>
      </c>
      <c r="N3222" s="41"/>
      <c r="O3222" s="41"/>
      <c r="P3222" s="41"/>
      <c r="Q3222" s="41"/>
      <c r="R3222" s="41">
        <v>2489</v>
      </c>
      <c r="S3222" s="41">
        <v>44.553100000000001</v>
      </c>
      <c r="T3222" s="41"/>
      <c r="U3222" s="41"/>
      <c r="V3222" s="41">
        <v>7744</v>
      </c>
      <c r="W3222" s="41">
        <v>149.1276</v>
      </c>
      <c r="X3222" s="41"/>
      <c r="Y3222" s="41"/>
      <c r="Z3222" s="6">
        <f>0</f>
        <v>0</v>
      </c>
      <c r="AA3222" s="6">
        <f t="shared" si="366"/>
        <v>149.1276</v>
      </c>
      <c r="AB3222" t="e">
        <f>IF(ISBLANK(Table1[[#This Row],[FY2425_Cost]])=TRUE,#N/A,Table1[[#This Row],[FY2425_Cost]])</f>
        <v>#N/A</v>
      </c>
      <c r="AC3222" s="6" t="e">
        <f t="shared" si="367"/>
        <v>#N/A</v>
      </c>
      <c r="AD3222" s="6" t="e">
        <f>SUMIFS($AB$3:AB3222,$B$3:B3222,B3222)</f>
        <v>#N/A</v>
      </c>
      <c r="AE3222" s="6">
        <f t="shared" si="368"/>
        <v>1501.4955223161676</v>
      </c>
      <c r="AF3222" s="6">
        <f t="shared" si="369"/>
        <v>1501.4955223161676</v>
      </c>
      <c r="AG3222" s="6">
        <f>VLOOKUP(Table1[[#This Row],[PracticeCode]],$AP$3:$AS$345,4,FALSE)</f>
        <v>1501.4955223161676</v>
      </c>
      <c r="AH3222" s="27">
        <f t="shared" si="370"/>
        <v>109108.67462164152</v>
      </c>
      <c r="AI3222" s="6" t="e">
        <f t="shared" si="372"/>
        <v>#N/A</v>
      </c>
    </row>
    <row r="3223" spans="1:35" x14ac:dyDescent="0.35">
      <c r="A3223" t="str">
        <f t="shared" si="371"/>
        <v>The Golborne Medical Centre (Dathi)NeoHealthWest LondonE87742Jan10</v>
      </c>
      <c r="B3223" s="41" t="s">
        <v>330</v>
      </c>
      <c r="C3223" s="41" t="s">
        <v>441</v>
      </c>
      <c r="D3223" s="41" t="s">
        <v>29</v>
      </c>
      <c r="E3223" s="41" t="s">
        <v>331</v>
      </c>
      <c r="F3223" s="41" t="s">
        <v>331</v>
      </c>
      <c r="G3223" s="41" t="s">
        <v>765</v>
      </c>
      <c r="H3223" s="41">
        <v>10</v>
      </c>
      <c r="I3223" s="41">
        <v>3336.65671625815</v>
      </c>
      <c r="J3223" s="41">
        <v>5509</v>
      </c>
      <c r="K3223" s="41">
        <v>279</v>
      </c>
      <c r="L3223" s="41">
        <v>109.62910000000001</v>
      </c>
      <c r="M3223" s="41">
        <v>5.5521000000000003</v>
      </c>
      <c r="N3223" s="41"/>
      <c r="O3223" s="41"/>
      <c r="P3223" s="41"/>
      <c r="Q3223" s="41"/>
      <c r="R3223" s="41">
        <v>3590</v>
      </c>
      <c r="S3223" s="41">
        <v>64.260999999999996</v>
      </c>
      <c r="T3223" s="41"/>
      <c r="U3223" s="41"/>
      <c r="V3223" s="41">
        <v>9378</v>
      </c>
      <c r="W3223" s="41">
        <v>179.44220000000001</v>
      </c>
      <c r="X3223" s="41"/>
      <c r="Y3223" s="41"/>
      <c r="Z3223" s="6">
        <f>0</f>
        <v>0</v>
      </c>
      <c r="AA3223" s="6">
        <f t="shared" si="366"/>
        <v>179.44220000000001</v>
      </c>
      <c r="AB3223" t="e">
        <f>IF(ISBLANK(Table1[[#This Row],[FY2425_Cost]])=TRUE,#N/A,Table1[[#This Row],[FY2425_Cost]])</f>
        <v>#N/A</v>
      </c>
      <c r="AC3223" s="6" t="e">
        <f t="shared" si="367"/>
        <v>#N/A</v>
      </c>
      <c r="AD3223" s="6" t="e">
        <f>SUMIFS($AB$3:AB3223,$B$3:B3223,B3223)</f>
        <v>#N/A</v>
      </c>
      <c r="AE3223" s="6">
        <f t="shared" si="368"/>
        <v>1501.4955223161676</v>
      </c>
      <c r="AF3223" s="6">
        <f t="shared" si="369"/>
        <v>1501.4955223161676</v>
      </c>
      <c r="AG3223" s="6">
        <f>VLOOKUP(Table1[[#This Row],[PracticeCode]],$AP$3:$AS$345,4,FALSE)</f>
        <v>1501.4955223161676</v>
      </c>
      <c r="AH3223" s="27">
        <f t="shared" si="370"/>
        <v>109108.67462164152</v>
      </c>
      <c r="AI3223" s="6" t="e">
        <f t="shared" si="372"/>
        <v>#N/A</v>
      </c>
    </row>
    <row r="3224" spans="1:35" x14ac:dyDescent="0.35">
      <c r="A3224" t="str">
        <f t="shared" si="371"/>
        <v>The Golborne Medical Centre (Dathi)NeoHealthWest LondonE87742Jul4</v>
      </c>
      <c r="B3224" s="41" t="s">
        <v>330</v>
      </c>
      <c r="C3224" s="41" t="s">
        <v>441</v>
      </c>
      <c r="D3224" s="41" t="s">
        <v>29</v>
      </c>
      <c r="E3224" s="41" t="s">
        <v>331</v>
      </c>
      <c r="F3224" s="41" t="s">
        <v>331</v>
      </c>
      <c r="G3224" s="41" t="s">
        <v>759</v>
      </c>
      <c r="H3224" s="41">
        <v>4</v>
      </c>
      <c r="I3224" s="41">
        <v>3336.65671625815</v>
      </c>
      <c r="J3224" s="41">
        <v>4601</v>
      </c>
      <c r="K3224" s="41">
        <v>156</v>
      </c>
      <c r="L3224" s="41">
        <v>85.118499999999997</v>
      </c>
      <c r="M3224" s="41">
        <v>2.8859999999999997</v>
      </c>
      <c r="N3224" s="41">
        <v>4828</v>
      </c>
      <c r="O3224" s="41">
        <v>466</v>
      </c>
      <c r="P3224" s="41">
        <v>96.077200000000005</v>
      </c>
      <c r="Q3224" s="41">
        <v>9.2734000000000005</v>
      </c>
      <c r="R3224" s="41">
        <v>2041</v>
      </c>
      <c r="S3224" s="41">
        <v>36.533900000000003</v>
      </c>
      <c r="T3224" s="41">
        <v>2248</v>
      </c>
      <c r="U3224" s="41">
        <v>49.456000000000003</v>
      </c>
      <c r="V3224" s="41">
        <v>6798</v>
      </c>
      <c r="W3224" s="41">
        <v>124.5384</v>
      </c>
      <c r="X3224" s="41">
        <v>7542</v>
      </c>
      <c r="Y3224" s="41">
        <v>154.8066</v>
      </c>
      <c r="Z3224" s="6">
        <f>0</f>
        <v>0</v>
      </c>
      <c r="AA3224" s="6">
        <f t="shared" si="366"/>
        <v>124.5384</v>
      </c>
      <c r="AB3224">
        <f>IF(ISBLANK(Table1[[#This Row],[FY2425_Cost]])=TRUE,#N/A,Table1[[#This Row],[FY2425_Cost]])</f>
        <v>154.8066</v>
      </c>
      <c r="AC3224" s="6">
        <f t="shared" si="367"/>
        <v>30.268200000000007</v>
      </c>
      <c r="AD3224" s="6" t="e">
        <f>SUMIFS($AB$3:AB3224,$B$3:B3224,B3224)</f>
        <v>#N/A</v>
      </c>
      <c r="AE3224" s="6">
        <f t="shared" si="368"/>
        <v>1501.4955223161676</v>
      </c>
      <c r="AF3224" s="6">
        <f t="shared" si="369"/>
        <v>1501.4955223161676</v>
      </c>
      <c r="AG3224" s="6">
        <f>VLOOKUP(Table1[[#This Row],[PracticeCode]],$AP$3:$AS$345,4,FALSE)</f>
        <v>1501.4955223161676</v>
      </c>
      <c r="AH3224" s="27">
        <f t="shared" si="370"/>
        <v>109108.67462164152</v>
      </c>
      <c r="AI3224" s="6" t="e">
        <f t="shared" si="372"/>
        <v>#N/A</v>
      </c>
    </row>
    <row r="3225" spans="1:35" x14ac:dyDescent="0.35">
      <c r="A3225" t="str">
        <f t="shared" si="371"/>
        <v>The Golborne Medical Centre (Dathi)NeoHealthWest LondonE87742Jun3</v>
      </c>
      <c r="B3225" s="41" t="s">
        <v>330</v>
      </c>
      <c r="C3225" s="41" t="s">
        <v>441</v>
      </c>
      <c r="D3225" s="41" t="s">
        <v>29</v>
      </c>
      <c r="E3225" s="41" t="s">
        <v>331</v>
      </c>
      <c r="F3225" s="41" t="s">
        <v>331</v>
      </c>
      <c r="G3225" s="41" t="s">
        <v>758</v>
      </c>
      <c r="H3225" s="41">
        <v>3</v>
      </c>
      <c r="I3225" s="41">
        <v>3336.65671625815</v>
      </c>
      <c r="J3225" s="41">
        <v>4765</v>
      </c>
      <c r="K3225" s="41">
        <v>70</v>
      </c>
      <c r="L3225" s="41">
        <v>88.152499999999989</v>
      </c>
      <c r="M3225" s="41">
        <v>1.2949999999999999</v>
      </c>
      <c r="N3225" s="41">
        <v>4058</v>
      </c>
      <c r="O3225" s="41">
        <v>68</v>
      </c>
      <c r="P3225" s="41">
        <v>80.754199999999997</v>
      </c>
      <c r="Q3225" s="41">
        <v>1.3532000000000002</v>
      </c>
      <c r="R3225" s="41">
        <v>11107</v>
      </c>
      <c r="S3225" s="41">
        <v>198.81530000000001</v>
      </c>
      <c r="T3225" s="41">
        <v>1790</v>
      </c>
      <c r="U3225" s="41">
        <v>39.380000000000003</v>
      </c>
      <c r="V3225" s="41">
        <v>15942</v>
      </c>
      <c r="W3225" s="41">
        <v>288.26279999999997</v>
      </c>
      <c r="X3225" s="41">
        <v>5916</v>
      </c>
      <c r="Y3225" s="41">
        <v>121.48740000000001</v>
      </c>
      <c r="Z3225" s="6">
        <f>0</f>
        <v>0</v>
      </c>
      <c r="AA3225" s="6">
        <f t="shared" si="366"/>
        <v>288.26279999999997</v>
      </c>
      <c r="AB3225">
        <f>IF(ISBLANK(Table1[[#This Row],[FY2425_Cost]])=TRUE,#N/A,Table1[[#This Row],[FY2425_Cost]])</f>
        <v>121.48740000000001</v>
      </c>
      <c r="AC3225" s="6">
        <f t="shared" si="367"/>
        <v>-166.77539999999996</v>
      </c>
      <c r="AD3225" s="6" t="e">
        <f>SUMIFS($AB$3:AB3225,$B$3:B3225,B3225)</f>
        <v>#N/A</v>
      </c>
      <c r="AE3225" s="6">
        <f t="shared" si="368"/>
        <v>1501.4955223161676</v>
      </c>
      <c r="AF3225" s="6">
        <f t="shared" si="369"/>
        <v>1501.4955223161676</v>
      </c>
      <c r="AG3225" s="6">
        <f>VLOOKUP(Table1[[#This Row],[PracticeCode]],$AP$3:$AS$345,4,FALSE)</f>
        <v>1501.4955223161676</v>
      </c>
      <c r="AH3225" s="27">
        <f t="shared" si="370"/>
        <v>109108.67462164152</v>
      </c>
      <c r="AI3225" s="6" t="e">
        <f t="shared" si="372"/>
        <v>#N/A</v>
      </c>
    </row>
    <row r="3226" spans="1:35" x14ac:dyDescent="0.35">
      <c r="A3226" t="str">
        <f t="shared" si="371"/>
        <v>The Golborne Medical Centre (Dathi)NeoHealthWest LondonE87742Mar12</v>
      </c>
      <c r="B3226" s="41" t="s">
        <v>330</v>
      </c>
      <c r="C3226" s="41" t="s">
        <v>441</v>
      </c>
      <c r="D3226" s="41" t="s">
        <v>29</v>
      </c>
      <c r="E3226" s="41" t="s">
        <v>331</v>
      </c>
      <c r="F3226" s="41" t="s">
        <v>331</v>
      </c>
      <c r="G3226" s="41" t="s">
        <v>767</v>
      </c>
      <c r="H3226" s="41">
        <v>12</v>
      </c>
      <c r="I3226" s="41">
        <v>3336.65671625815</v>
      </c>
      <c r="J3226" s="41">
        <v>9232</v>
      </c>
      <c r="K3226" s="41">
        <v>184</v>
      </c>
      <c r="L3226" s="41">
        <v>183.71680000000001</v>
      </c>
      <c r="M3226" s="41">
        <v>3.6616</v>
      </c>
      <c r="N3226" s="41"/>
      <c r="O3226" s="41"/>
      <c r="P3226" s="41"/>
      <c r="Q3226" s="41"/>
      <c r="R3226" s="41">
        <v>2143</v>
      </c>
      <c r="S3226" s="41">
        <v>38.359699999999997</v>
      </c>
      <c r="T3226" s="41"/>
      <c r="U3226" s="41"/>
      <c r="V3226" s="41">
        <v>11559</v>
      </c>
      <c r="W3226" s="41">
        <v>225.7381</v>
      </c>
      <c r="X3226" s="41"/>
      <c r="Y3226" s="41"/>
      <c r="Z3226" s="6">
        <f>0</f>
        <v>0</v>
      </c>
      <c r="AA3226" s="6">
        <f t="shared" si="366"/>
        <v>225.7381</v>
      </c>
      <c r="AB3226" t="e">
        <f>IF(ISBLANK(Table1[[#This Row],[FY2425_Cost]])=TRUE,#N/A,Table1[[#This Row],[FY2425_Cost]])</f>
        <v>#N/A</v>
      </c>
      <c r="AC3226" s="6" t="e">
        <f t="shared" si="367"/>
        <v>#N/A</v>
      </c>
      <c r="AD3226" s="6" t="e">
        <f>SUMIFS($AB$3:AB3226,$B$3:B3226,B3226)</f>
        <v>#N/A</v>
      </c>
      <c r="AE3226" s="6">
        <f t="shared" si="368"/>
        <v>1501.4955223161676</v>
      </c>
      <c r="AF3226" s="6">
        <f t="shared" si="369"/>
        <v>1501.4955223161676</v>
      </c>
      <c r="AG3226" s="6">
        <f>VLOOKUP(Table1[[#This Row],[PracticeCode]],$AP$3:$AS$345,4,FALSE)</f>
        <v>1501.4955223161676</v>
      </c>
      <c r="AH3226" s="27">
        <f t="shared" si="370"/>
        <v>109108.67462164152</v>
      </c>
      <c r="AI3226" s="6" t="e">
        <f t="shared" si="372"/>
        <v>#N/A</v>
      </c>
    </row>
    <row r="3227" spans="1:35" x14ac:dyDescent="0.35">
      <c r="A3227" t="str">
        <f t="shared" si="371"/>
        <v>The Golborne Medical Centre (Dathi)NeoHealthWest LondonE87742May2</v>
      </c>
      <c r="B3227" s="41" t="s">
        <v>330</v>
      </c>
      <c r="C3227" s="41" t="s">
        <v>441</v>
      </c>
      <c r="D3227" s="41" t="s">
        <v>29</v>
      </c>
      <c r="E3227" s="41" t="s">
        <v>331</v>
      </c>
      <c r="F3227" s="41" t="s">
        <v>331</v>
      </c>
      <c r="G3227" s="41" t="s">
        <v>757</v>
      </c>
      <c r="H3227" s="41">
        <v>2</v>
      </c>
      <c r="I3227" s="41">
        <v>3336.65671625815</v>
      </c>
      <c r="J3227" s="41">
        <v>10392</v>
      </c>
      <c r="K3227" s="41">
        <v>48</v>
      </c>
      <c r="L3227" s="41">
        <v>192.25199999999998</v>
      </c>
      <c r="M3227" s="41">
        <v>0.8879999999999999</v>
      </c>
      <c r="N3227" s="41">
        <v>4175</v>
      </c>
      <c r="O3227" s="41">
        <v>145</v>
      </c>
      <c r="P3227" s="41">
        <v>83.08250000000001</v>
      </c>
      <c r="Q3227" s="41">
        <v>2.8855</v>
      </c>
      <c r="R3227" s="41">
        <v>1684</v>
      </c>
      <c r="S3227" s="41">
        <v>30.143599999999999</v>
      </c>
      <c r="T3227" s="41">
        <v>9919</v>
      </c>
      <c r="U3227" s="41">
        <v>218.21799999999999</v>
      </c>
      <c r="V3227" s="41">
        <v>12124</v>
      </c>
      <c r="W3227" s="41">
        <v>223.28359999999998</v>
      </c>
      <c r="X3227" s="41">
        <v>14239</v>
      </c>
      <c r="Y3227" s="41">
        <v>304.18599999999998</v>
      </c>
      <c r="Z3227" s="6">
        <f>0</f>
        <v>0</v>
      </c>
      <c r="AA3227" s="6">
        <f t="shared" si="366"/>
        <v>223.28359999999998</v>
      </c>
      <c r="AB3227">
        <f>IF(ISBLANK(Table1[[#This Row],[FY2425_Cost]])=TRUE,#N/A,Table1[[#This Row],[FY2425_Cost]])</f>
        <v>304.18599999999998</v>
      </c>
      <c r="AC3227" s="6">
        <f t="shared" si="367"/>
        <v>80.9024</v>
      </c>
      <c r="AD3227" s="6" t="e">
        <f>SUMIFS($AB$3:AB3227,$B$3:B3227,B3227)</f>
        <v>#N/A</v>
      </c>
      <c r="AE3227" s="6">
        <f t="shared" si="368"/>
        <v>1501.4955223161676</v>
      </c>
      <c r="AF3227" s="6">
        <f t="shared" si="369"/>
        <v>1501.4955223161676</v>
      </c>
      <c r="AG3227" s="6">
        <f>VLOOKUP(Table1[[#This Row],[PracticeCode]],$AP$3:$AS$345,4,FALSE)</f>
        <v>1501.4955223161676</v>
      </c>
      <c r="AH3227" s="27">
        <f t="shared" si="370"/>
        <v>109108.67462164152</v>
      </c>
      <c r="AI3227" s="6" t="e">
        <f t="shared" si="372"/>
        <v>#N/A</v>
      </c>
    </row>
    <row r="3228" spans="1:35" x14ac:dyDescent="0.35">
      <c r="A3228" t="str">
        <f t="shared" si="371"/>
        <v>The Golborne Medical Centre (Dathi)NeoHealthWest LondonE87742Nov8</v>
      </c>
      <c r="B3228" s="41" t="s">
        <v>330</v>
      </c>
      <c r="C3228" s="41" t="s">
        <v>441</v>
      </c>
      <c r="D3228" s="41" t="s">
        <v>29</v>
      </c>
      <c r="E3228" s="41" t="s">
        <v>331</v>
      </c>
      <c r="F3228" s="41" t="s">
        <v>331</v>
      </c>
      <c r="G3228" s="41" t="s">
        <v>763</v>
      </c>
      <c r="H3228" s="41">
        <v>8</v>
      </c>
      <c r="I3228" s="41">
        <v>3336.65671625815</v>
      </c>
      <c r="J3228" s="41">
        <v>4411</v>
      </c>
      <c r="K3228" s="41">
        <v>204</v>
      </c>
      <c r="L3228" s="41">
        <v>87.778900000000007</v>
      </c>
      <c r="M3228" s="41">
        <v>4.0596000000000005</v>
      </c>
      <c r="N3228" s="41"/>
      <c r="O3228" s="41"/>
      <c r="P3228" s="41"/>
      <c r="Q3228" s="41"/>
      <c r="R3228" s="41">
        <v>10538</v>
      </c>
      <c r="S3228" s="41">
        <v>188.6302</v>
      </c>
      <c r="T3228" s="41"/>
      <c r="U3228" s="41"/>
      <c r="V3228" s="41">
        <v>15153</v>
      </c>
      <c r="W3228" s="41">
        <v>280.46870000000001</v>
      </c>
      <c r="X3228" s="41"/>
      <c r="Y3228" s="41"/>
      <c r="Z3228" s="6">
        <f>0</f>
        <v>0</v>
      </c>
      <c r="AA3228" s="6">
        <f t="shared" si="366"/>
        <v>280.46870000000001</v>
      </c>
      <c r="AB3228" t="e">
        <f>IF(ISBLANK(Table1[[#This Row],[FY2425_Cost]])=TRUE,#N/A,Table1[[#This Row],[FY2425_Cost]])</f>
        <v>#N/A</v>
      </c>
      <c r="AC3228" s="6" t="e">
        <f t="shared" si="367"/>
        <v>#N/A</v>
      </c>
      <c r="AD3228" s="6" t="e">
        <f>SUMIFS($AB$3:AB3228,$B$3:B3228,B3228)</f>
        <v>#N/A</v>
      </c>
      <c r="AE3228" s="6">
        <f t="shared" si="368"/>
        <v>1501.4955223161676</v>
      </c>
      <c r="AF3228" s="6">
        <f t="shared" si="369"/>
        <v>1501.4955223161676</v>
      </c>
      <c r="AG3228" s="6">
        <f>VLOOKUP(Table1[[#This Row],[PracticeCode]],$AP$3:$AS$345,4,FALSE)</f>
        <v>1501.4955223161676</v>
      </c>
      <c r="AH3228" s="27">
        <f t="shared" si="370"/>
        <v>109108.67462164152</v>
      </c>
      <c r="AI3228" s="6" t="e">
        <f t="shared" si="372"/>
        <v>#N/A</v>
      </c>
    </row>
    <row r="3229" spans="1:35" x14ac:dyDescent="0.35">
      <c r="A3229" t="str">
        <f t="shared" si="371"/>
        <v>The Golborne Medical Centre (Dathi)NeoHealthWest LondonE87742Oct7</v>
      </c>
      <c r="B3229" s="41" t="s">
        <v>330</v>
      </c>
      <c r="C3229" s="41" t="s">
        <v>441</v>
      </c>
      <c r="D3229" s="41" t="s">
        <v>29</v>
      </c>
      <c r="E3229" s="41" t="s">
        <v>331</v>
      </c>
      <c r="F3229" s="41" t="s">
        <v>331</v>
      </c>
      <c r="G3229" s="41" t="s">
        <v>762</v>
      </c>
      <c r="H3229" s="41">
        <v>7</v>
      </c>
      <c r="I3229" s="41">
        <v>3336.65671625815</v>
      </c>
      <c r="J3229" s="41">
        <v>4887</v>
      </c>
      <c r="K3229" s="41">
        <v>143</v>
      </c>
      <c r="L3229" s="41">
        <v>97.251300000000001</v>
      </c>
      <c r="M3229" s="41">
        <v>2.8457000000000003</v>
      </c>
      <c r="N3229" s="41">
        <v>0</v>
      </c>
      <c r="O3229" s="41">
        <v>841</v>
      </c>
      <c r="P3229" s="41">
        <v>0</v>
      </c>
      <c r="Q3229" s="41">
        <v>18.922499999999999</v>
      </c>
      <c r="R3229" s="41">
        <v>2811</v>
      </c>
      <c r="S3229" s="41">
        <v>50.316899999999997</v>
      </c>
      <c r="T3229" s="41">
        <v>4985</v>
      </c>
      <c r="U3229" s="41">
        <v>109.67</v>
      </c>
      <c r="V3229" s="41">
        <v>7841</v>
      </c>
      <c r="W3229" s="41">
        <v>150.41389999999998</v>
      </c>
      <c r="X3229" s="41">
        <v>5826</v>
      </c>
      <c r="Y3229" s="41">
        <v>128.5925</v>
      </c>
      <c r="Z3229" s="6">
        <f>0</f>
        <v>0</v>
      </c>
      <c r="AA3229" s="6">
        <f t="shared" si="366"/>
        <v>150.41389999999998</v>
      </c>
      <c r="AB3229">
        <f>IF(ISBLANK(Table1[[#This Row],[FY2425_Cost]])=TRUE,#N/A,Table1[[#This Row],[FY2425_Cost]])</f>
        <v>128.5925</v>
      </c>
      <c r="AC3229" s="6">
        <f t="shared" si="367"/>
        <v>-21.821399999999983</v>
      </c>
      <c r="AD3229" s="6" t="e">
        <f>SUMIFS($AB$3:AB3229,$B$3:B3229,B3229)</f>
        <v>#N/A</v>
      </c>
      <c r="AE3229" s="6">
        <f t="shared" si="368"/>
        <v>1501.4955223161676</v>
      </c>
      <c r="AF3229" s="6">
        <f t="shared" si="369"/>
        <v>1501.4955223161676</v>
      </c>
      <c r="AG3229" s="6">
        <f>VLOOKUP(Table1[[#This Row],[PracticeCode]],$AP$3:$AS$345,4,FALSE)</f>
        <v>1501.4955223161676</v>
      </c>
      <c r="AH3229" s="27">
        <f t="shared" si="370"/>
        <v>109108.67462164152</v>
      </c>
      <c r="AI3229" s="6" t="e">
        <f t="shared" si="372"/>
        <v>#N/A</v>
      </c>
    </row>
    <row r="3230" spans="1:35" x14ac:dyDescent="0.35">
      <c r="A3230" t="str">
        <f t="shared" si="371"/>
        <v>The Golborne Medical Centre (Dathi)NeoHealthWest LondonE87742Sep6</v>
      </c>
      <c r="B3230" s="41" t="s">
        <v>330</v>
      </c>
      <c r="C3230" s="41" t="s">
        <v>441</v>
      </c>
      <c r="D3230" s="41" t="s">
        <v>29</v>
      </c>
      <c r="E3230" s="41" t="s">
        <v>331</v>
      </c>
      <c r="F3230" s="41" t="s">
        <v>331</v>
      </c>
      <c r="G3230" s="41" t="s">
        <v>761</v>
      </c>
      <c r="H3230" s="41">
        <v>6</v>
      </c>
      <c r="I3230" s="41">
        <v>3336.65671625815</v>
      </c>
      <c r="J3230" s="41">
        <v>5118</v>
      </c>
      <c r="K3230" s="41">
        <v>163</v>
      </c>
      <c r="L3230" s="41">
        <v>101.84820000000001</v>
      </c>
      <c r="M3230" s="41">
        <v>3.2437</v>
      </c>
      <c r="N3230" s="41">
        <v>4753</v>
      </c>
      <c r="O3230" s="41">
        <v>630</v>
      </c>
      <c r="P3230" s="41">
        <v>106.9425</v>
      </c>
      <c r="Q3230" s="41">
        <v>14.174999999999999</v>
      </c>
      <c r="R3230" s="41">
        <v>9160</v>
      </c>
      <c r="S3230" s="41">
        <v>163.964</v>
      </c>
      <c r="T3230" s="41">
        <v>3890</v>
      </c>
      <c r="U3230" s="41">
        <v>85.58</v>
      </c>
      <c r="V3230" s="41">
        <v>14441</v>
      </c>
      <c r="W3230" s="41">
        <v>269.05590000000001</v>
      </c>
      <c r="X3230" s="41">
        <v>9273</v>
      </c>
      <c r="Y3230" s="41">
        <v>206.69749999999999</v>
      </c>
      <c r="Z3230" s="6">
        <f>0</f>
        <v>0</v>
      </c>
      <c r="AA3230" s="6">
        <f t="shared" si="366"/>
        <v>269.05590000000001</v>
      </c>
      <c r="AB3230">
        <f>IF(ISBLANK(Table1[[#This Row],[FY2425_Cost]])=TRUE,#N/A,Table1[[#This Row],[FY2425_Cost]])</f>
        <v>206.69749999999999</v>
      </c>
      <c r="AC3230" s="6">
        <f t="shared" si="367"/>
        <v>-62.358400000000017</v>
      </c>
      <c r="AD3230" s="6" t="e">
        <f>SUMIFS($AB$3:AB3230,$B$3:B3230,B3230)</f>
        <v>#N/A</v>
      </c>
      <c r="AE3230" s="6">
        <f t="shared" si="368"/>
        <v>1501.4955223161676</v>
      </c>
      <c r="AF3230" s="6">
        <f t="shared" si="369"/>
        <v>1501.4955223161676</v>
      </c>
      <c r="AG3230" s="6">
        <f>VLOOKUP(Table1[[#This Row],[PracticeCode]],$AP$3:$AS$345,4,FALSE)</f>
        <v>1501.4955223161676</v>
      </c>
      <c r="AH3230" s="27">
        <f t="shared" si="370"/>
        <v>109108.67462164152</v>
      </c>
      <c r="AI3230" s="6" t="e">
        <f t="shared" si="372"/>
        <v>#N/A</v>
      </c>
    </row>
    <row r="3231" spans="1:35" x14ac:dyDescent="0.35">
      <c r="A3231" t="str">
        <f t="shared" si="371"/>
        <v>The Golborne Medical Centre (Ramasamy)West-Hill HealthWest LondonE87024Apr1</v>
      </c>
      <c r="B3231" s="41" t="s">
        <v>332</v>
      </c>
      <c r="C3231" s="41" t="s">
        <v>467</v>
      </c>
      <c r="D3231" s="41" t="s">
        <v>29</v>
      </c>
      <c r="E3231" s="41" t="s">
        <v>333</v>
      </c>
      <c r="F3231" s="41" t="s">
        <v>333</v>
      </c>
      <c r="G3231" s="41" t="s">
        <v>756</v>
      </c>
      <c r="H3231" s="41">
        <v>1</v>
      </c>
      <c r="I3231" s="41">
        <v>6119.7360345479701</v>
      </c>
      <c r="J3231" s="41">
        <v>2787</v>
      </c>
      <c r="K3231" s="41">
        <v>0</v>
      </c>
      <c r="L3231" s="41">
        <v>51.5595</v>
      </c>
      <c r="M3231" s="41">
        <v>0</v>
      </c>
      <c r="N3231" s="41">
        <v>2304</v>
      </c>
      <c r="O3231" s="41">
        <v>2</v>
      </c>
      <c r="P3231" s="41">
        <v>45.849600000000002</v>
      </c>
      <c r="Q3231" s="41">
        <v>3.9800000000000002E-2</v>
      </c>
      <c r="R3231" s="41">
        <v>3899</v>
      </c>
      <c r="S3231" s="41">
        <v>69.792100000000005</v>
      </c>
      <c r="T3231" s="41">
        <v>5101</v>
      </c>
      <c r="U3231" s="41">
        <v>112.22199999999999</v>
      </c>
      <c r="V3231" s="41">
        <v>6686</v>
      </c>
      <c r="W3231" s="41">
        <v>121.3516</v>
      </c>
      <c r="X3231" s="41">
        <v>7407</v>
      </c>
      <c r="Y3231" s="41">
        <v>158.1114</v>
      </c>
      <c r="Z3231" s="6">
        <f>0</f>
        <v>0</v>
      </c>
      <c r="AA3231" s="6">
        <f t="shared" si="366"/>
        <v>121.3516</v>
      </c>
      <c r="AB3231">
        <f>IF(ISBLANK(Table1[[#This Row],[FY2425_Cost]])=TRUE,#N/A,Table1[[#This Row],[FY2425_Cost]])</f>
        <v>158.1114</v>
      </c>
      <c r="AC3231" s="6">
        <f t="shared" si="367"/>
        <v>36.759799999999998</v>
      </c>
      <c r="AD3231" s="6">
        <f>SUMIFS($AB$3:AB3231,$B$3:B3231,B3231)</f>
        <v>158.1114</v>
      </c>
      <c r="AE3231" s="6">
        <f t="shared" si="368"/>
        <v>2753.8812155465866</v>
      </c>
      <c r="AF3231" s="6">
        <f t="shared" si="369"/>
        <v>2753.8812155465866</v>
      </c>
      <c r="AG3231" s="6">
        <f>VLOOKUP(Table1[[#This Row],[PracticeCode]],$AP$3:$AS$345,4,FALSE)</f>
        <v>2753.8812155465866</v>
      </c>
      <c r="AH3231" s="27">
        <f t="shared" si="370"/>
        <v>200115.36832971865</v>
      </c>
      <c r="AI3231" s="6">
        <f t="shared" si="372"/>
        <v>0</v>
      </c>
    </row>
    <row r="3232" spans="1:35" x14ac:dyDescent="0.35">
      <c r="A3232" t="str">
        <f t="shared" si="371"/>
        <v>The Golborne Medical Centre (Ramasamy)West-Hill HealthWest LondonE87024Aug5</v>
      </c>
      <c r="B3232" s="41" t="s">
        <v>332</v>
      </c>
      <c r="C3232" s="41" t="s">
        <v>467</v>
      </c>
      <c r="D3232" s="41" t="s">
        <v>29</v>
      </c>
      <c r="E3232" s="41" t="s">
        <v>333</v>
      </c>
      <c r="F3232" s="41" t="s">
        <v>333</v>
      </c>
      <c r="G3232" s="41" t="s">
        <v>760</v>
      </c>
      <c r="H3232" s="41">
        <v>5</v>
      </c>
      <c r="I3232" s="41">
        <v>6119.7360345479701</v>
      </c>
      <c r="J3232" s="41">
        <v>1907</v>
      </c>
      <c r="K3232" s="41">
        <v>0</v>
      </c>
      <c r="L3232" s="41">
        <v>35.279499999999999</v>
      </c>
      <c r="M3232" s="41">
        <v>0</v>
      </c>
      <c r="N3232" s="41">
        <v>2390</v>
      </c>
      <c r="O3232" s="41">
        <v>2</v>
      </c>
      <c r="P3232" s="41">
        <v>47.561</v>
      </c>
      <c r="Q3232" s="41">
        <v>3.9800000000000002E-2</v>
      </c>
      <c r="R3232" s="41">
        <v>4517</v>
      </c>
      <c r="S3232" s="41">
        <v>80.854299999999995</v>
      </c>
      <c r="T3232" s="41">
        <v>4750</v>
      </c>
      <c r="U3232" s="41">
        <v>104.5</v>
      </c>
      <c r="V3232" s="41">
        <v>6424</v>
      </c>
      <c r="W3232" s="41">
        <v>116.13379999999999</v>
      </c>
      <c r="X3232" s="41">
        <v>7142</v>
      </c>
      <c r="Y3232" s="41">
        <v>152.10079999999999</v>
      </c>
      <c r="Z3232" s="6">
        <f>0</f>
        <v>0</v>
      </c>
      <c r="AA3232" s="6">
        <f t="shared" si="366"/>
        <v>116.13379999999999</v>
      </c>
      <c r="AB3232">
        <f>IF(ISBLANK(Table1[[#This Row],[FY2425_Cost]])=TRUE,#N/A,Table1[[#This Row],[FY2425_Cost]])</f>
        <v>152.10079999999999</v>
      </c>
      <c r="AC3232" s="6">
        <f t="shared" si="367"/>
        <v>35.966999999999999</v>
      </c>
      <c r="AD3232" s="6">
        <f>SUMIFS($AB$3:AB3232,$B$3:B3232,B3232)</f>
        <v>310.2122</v>
      </c>
      <c r="AE3232" s="6">
        <f t="shared" si="368"/>
        <v>2753.8812155465866</v>
      </c>
      <c r="AF3232" s="6">
        <f t="shared" si="369"/>
        <v>2753.8812155465866</v>
      </c>
      <c r="AG3232" s="6">
        <f>VLOOKUP(Table1[[#This Row],[PracticeCode]],$AP$3:$AS$345,4,FALSE)</f>
        <v>2753.8812155465866</v>
      </c>
      <c r="AH3232" s="27">
        <f t="shared" si="370"/>
        <v>200115.36832971865</v>
      </c>
      <c r="AI3232" s="6">
        <f t="shared" si="372"/>
        <v>0</v>
      </c>
    </row>
    <row r="3233" spans="1:35" x14ac:dyDescent="0.35">
      <c r="A3233" t="str">
        <f t="shared" si="371"/>
        <v>The Golborne Medical Centre (Ramasamy)West-Hill HealthWest LondonE87024Dec9</v>
      </c>
      <c r="B3233" s="41" t="s">
        <v>332</v>
      </c>
      <c r="C3233" s="41" t="s">
        <v>467</v>
      </c>
      <c r="D3233" s="41" t="s">
        <v>29</v>
      </c>
      <c r="E3233" s="41" t="s">
        <v>333</v>
      </c>
      <c r="F3233" s="41" t="s">
        <v>333</v>
      </c>
      <c r="G3233" s="41" t="s">
        <v>764</v>
      </c>
      <c r="H3233" s="41">
        <v>9</v>
      </c>
      <c r="I3233" s="41">
        <v>6119.7360345479701</v>
      </c>
      <c r="J3233" s="41">
        <v>2287</v>
      </c>
      <c r="K3233" s="41">
        <v>8</v>
      </c>
      <c r="L3233" s="41">
        <v>45.511300000000006</v>
      </c>
      <c r="M3233" s="41">
        <v>0.15920000000000001</v>
      </c>
      <c r="N3233" s="41"/>
      <c r="O3233" s="41"/>
      <c r="P3233" s="41"/>
      <c r="Q3233" s="41"/>
      <c r="R3233" s="41">
        <v>5725</v>
      </c>
      <c r="S3233" s="41">
        <v>102.47750000000001</v>
      </c>
      <c r="T3233" s="41"/>
      <c r="U3233" s="41"/>
      <c r="V3233" s="41">
        <v>8020</v>
      </c>
      <c r="W3233" s="41">
        <v>148.14800000000002</v>
      </c>
      <c r="X3233" s="41"/>
      <c r="Y3233" s="41"/>
      <c r="Z3233" s="6">
        <f>0</f>
        <v>0</v>
      </c>
      <c r="AA3233" s="6">
        <f t="shared" si="366"/>
        <v>148.14800000000002</v>
      </c>
      <c r="AB3233" t="e">
        <f>IF(ISBLANK(Table1[[#This Row],[FY2425_Cost]])=TRUE,#N/A,Table1[[#This Row],[FY2425_Cost]])</f>
        <v>#N/A</v>
      </c>
      <c r="AC3233" s="6" t="e">
        <f t="shared" si="367"/>
        <v>#N/A</v>
      </c>
      <c r="AD3233" s="6" t="e">
        <f>SUMIFS($AB$3:AB3233,$B$3:B3233,B3233)</f>
        <v>#N/A</v>
      </c>
      <c r="AE3233" s="6">
        <f t="shared" si="368"/>
        <v>2753.8812155465866</v>
      </c>
      <c r="AF3233" s="6">
        <f t="shared" si="369"/>
        <v>2753.8812155465866</v>
      </c>
      <c r="AG3233" s="6">
        <f>VLOOKUP(Table1[[#This Row],[PracticeCode]],$AP$3:$AS$345,4,FALSE)</f>
        <v>2753.8812155465866</v>
      </c>
      <c r="AH3233" s="27">
        <f t="shared" si="370"/>
        <v>200115.36832971865</v>
      </c>
      <c r="AI3233" s="6" t="e">
        <f t="shared" si="372"/>
        <v>#N/A</v>
      </c>
    </row>
    <row r="3234" spans="1:35" x14ac:dyDescent="0.35">
      <c r="A3234" t="str">
        <f t="shared" si="371"/>
        <v>The Golborne Medical Centre (Ramasamy)West-Hill HealthWest LondonE87024Feb11</v>
      </c>
      <c r="B3234" s="41" t="s">
        <v>332</v>
      </c>
      <c r="C3234" s="41" t="s">
        <v>467</v>
      </c>
      <c r="D3234" s="41" t="s">
        <v>29</v>
      </c>
      <c r="E3234" s="41" t="s">
        <v>333</v>
      </c>
      <c r="F3234" s="41" t="s">
        <v>333</v>
      </c>
      <c r="G3234" s="41" t="s">
        <v>766</v>
      </c>
      <c r="H3234" s="41">
        <v>11</v>
      </c>
      <c r="I3234" s="41">
        <v>6119.7360345479701</v>
      </c>
      <c r="J3234" s="41">
        <v>2972</v>
      </c>
      <c r="K3234" s="41">
        <v>0</v>
      </c>
      <c r="L3234" s="41">
        <v>59.142800000000001</v>
      </c>
      <c r="M3234" s="41">
        <v>0</v>
      </c>
      <c r="N3234" s="41"/>
      <c r="O3234" s="41"/>
      <c r="P3234" s="41"/>
      <c r="Q3234" s="41"/>
      <c r="R3234" s="41">
        <v>6114</v>
      </c>
      <c r="S3234" s="41">
        <v>109.4406</v>
      </c>
      <c r="T3234" s="41"/>
      <c r="U3234" s="41"/>
      <c r="V3234" s="41">
        <v>9086</v>
      </c>
      <c r="W3234" s="41">
        <v>168.58340000000001</v>
      </c>
      <c r="X3234" s="41"/>
      <c r="Y3234" s="41"/>
      <c r="Z3234" s="6">
        <f>0</f>
        <v>0</v>
      </c>
      <c r="AA3234" s="6">
        <f t="shared" si="366"/>
        <v>168.58340000000001</v>
      </c>
      <c r="AB3234" t="e">
        <f>IF(ISBLANK(Table1[[#This Row],[FY2425_Cost]])=TRUE,#N/A,Table1[[#This Row],[FY2425_Cost]])</f>
        <v>#N/A</v>
      </c>
      <c r="AC3234" s="6" t="e">
        <f t="shared" si="367"/>
        <v>#N/A</v>
      </c>
      <c r="AD3234" s="6" t="e">
        <f>SUMIFS($AB$3:AB3234,$B$3:B3234,B3234)</f>
        <v>#N/A</v>
      </c>
      <c r="AE3234" s="6">
        <f t="shared" si="368"/>
        <v>2753.8812155465866</v>
      </c>
      <c r="AF3234" s="6">
        <f t="shared" si="369"/>
        <v>2753.8812155465866</v>
      </c>
      <c r="AG3234" s="6">
        <f>VLOOKUP(Table1[[#This Row],[PracticeCode]],$AP$3:$AS$345,4,FALSE)</f>
        <v>2753.8812155465866</v>
      </c>
      <c r="AH3234" s="27">
        <f t="shared" si="370"/>
        <v>200115.36832971865</v>
      </c>
      <c r="AI3234" s="6" t="e">
        <f t="shared" si="372"/>
        <v>#N/A</v>
      </c>
    </row>
    <row r="3235" spans="1:35" x14ac:dyDescent="0.35">
      <c r="A3235" t="str">
        <f t="shared" si="371"/>
        <v>The Golborne Medical Centre (Ramasamy)West-Hill HealthWest LondonE87024Jan10</v>
      </c>
      <c r="B3235" s="41" t="s">
        <v>332</v>
      </c>
      <c r="C3235" s="41" t="s">
        <v>467</v>
      </c>
      <c r="D3235" s="41" t="s">
        <v>29</v>
      </c>
      <c r="E3235" s="41" t="s">
        <v>333</v>
      </c>
      <c r="F3235" s="41" t="s">
        <v>333</v>
      </c>
      <c r="G3235" s="41" t="s">
        <v>765</v>
      </c>
      <c r="H3235" s="41">
        <v>10</v>
      </c>
      <c r="I3235" s="41">
        <v>6119.7360345479701</v>
      </c>
      <c r="J3235" s="41">
        <v>3314</v>
      </c>
      <c r="K3235" s="41">
        <v>0</v>
      </c>
      <c r="L3235" s="41">
        <v>65.948599999999999</v>
      </c>
      <c r="M3235" s="41">
        <v>0</v>
      </c>
      <c r="N3235" s="41"/>
      <c r="O3235" s="41"/>
      <c r="P3235" s="41"/>
      <c r="Q3235" s="41"/>
      <c r="R3235" s="41">
        <v>6678</v>
      </c>
      <c r="S3235" s="41">
        <v>119.53619999999999</v>
      </c>
      <c r="T3235" s="41"/>
      <c r="U3235" s="41"/>
      <c r="V3235" s="41">
        <v>9992</v>
      </c>
      <c r="W3235" s="41">
        <v>185.48480000000001</v>
      </c>
      <c r="X3235" s="41"/>
      <c r="Y3235" s="41"/>
      <c r="Z3235" s="6">
        <f>0</f>
        <v>0</v>
      </c>
      <c r="AA3235" s="6">
        <f t="shared" si="366"/>
        <v>185.48480000000001</v>
      </c>
      <c r="AB3235" t="e">
        <f>IF(ISBLANK(Table1[[#This Row],[FY2425_Cost]])=TRUE,#N/A,Table1[[#This Row],[FY2425_Cost]])</f>
        <v>#N/A</v>
      </c>
      <c r="AC3235" s="6" t="e">
        <f t="shared" si="367"/>
        <v>#N/A</v>
      </c>
      <c r="AD3235" s="6" t="e">
        <f>SUMIFS($AB$3:AB3235,$B$3:B3235,B3235)</f>
        <v>#N/A</v>
      </c>
      <c r="AE3235" s="6">
        <f t="shared" si="368"/>
        <v>2753.8812155465866</v>
      </c>
      <c r="AF3235" s="6">
        <f t="shared" si="369"/>
        <v>2753.8812155465866</v>
      </c>
      <c r="AG3235" s="6">
        <f>VLOOKUP(Table1[[#This Row],[PracticeCode]],$AP$3:$AS$345,4,FALSE)</f>
        <v>2753.8812155465866</v>
      </c>
      <c r="AH3235" s="27">
        <f t="shared" si="370"/>
        <v>200115.36832971865</v>
      </c>
      <c r="AI3235" s="6" t="e">
        <f t="shared" si="372"/>
        <v>#N/A</v>
      </c>
    </row>
    <row r="3236" spans="1:35" x14ac:dyDescent="0.35">
      <c r="A3236" t="str">
        <f t="shared" si="371"/>
        <v>The Golborne Medical Centre (Ramasamy)West-Hill HealthWest LondonE87024Jul4</v>
      </c>
      <c r="B3236" s="41" t="s">
        <v>332</v>
      </c>
      <c r="C3236" s="41" t="s">
        <v>467</v>
      </c>
      <c r="D3236" s="41" t="s">
        <v>29</v>
      </c>
      <c r="E3236" s="41" t="s">
        <v>333</v>
      </c>
      <c r="F3236" s="41" t="s">
        <v>333</v>
      </c>
      <c r="G3236" s="41" t="s">
        <v>759</v>
      </c>
      <c r="H3236" s="41">
        <v>4</v>
      </c>
      <c r="I3236" s="41">
        <v>6119.7360345479701</v>
      </c>
      <c r="J3236" s="41">
        <v>2309</v>
      </c>
      <c r="K3236" s="41">
        <v>0</v>
      </c>
      <c r="L3236" s="41">
        <v>42.716499999999996</v>
      </c>
      <c r="M3236" s="41">
        <v>0</v>
      </c>
      <c r="N3236" s="41">
        <v>2564</v>
      </c>
      <c r="O3236" s="41">
        <v>0</v>
      </c>
      <c r="P3236" s="41">
        <v>51.023600000000002</v>
      </c>
      <c r="Q3236" s="41">
        <v>0</v>
      </c>
      <c r="R3236" s="41">
        <v>5009</v>
      </c>
      <c r="S3236" s="41">
        <v>89.661100000000005</v>
      </c>
      <c r="T3236" s="41">
        <v>6800</v>
      </c>
      <c r="U3236" s="41">
        <v>149.6</v>
      </c>
      <c r="V3236" s="41">
        <v>7318</v>
      </c>
      <c r="W3236" s="41">
        <v>132.3776</v>
      </c>
      <c r="X3236" s="41">
        <v>9364</v>
      </c>
      <c r="Y3236" s="41">
        <v>200.62360000000001</v>
      </c>
      <c r="Z3236" s="6">
        <f>0</f>
        <v>0</v>
      </c>
      <c r="AA3236" s="6">
        <f t="shared" si="366"/>
        <v>132.3776</v>
      </c>
      <c r="AB3236">
        <f>IF(ISBLANK(Table1[[#This Row],[FY2425_Cost]])=TRUE,#N/A,Table1[[#This Row],[FY2425_Cost]])</f>
        <v>200.62360000000001</v>
      </c>
      <c r="AC3236" s="6">
        <f t="shared" si="367"/>
        <v>68.246000000000009</v>
      </c>
      <c r="AD3236" s="6" t="e">
        <f>SUMIFS($AB$3:AB3236,$B$3:B3236,B3236)</f>
        <v>#N/A</v>
      </c>
      <c r="AE3236" s="6">
        <f t="shared" si="368"/>
        <v>2753.8812155465866</v>
      </c>
      <c r="AF3236" s="6">
        <f t="shared" si="369"/>
        <v>2753.8812155465866</v>
      </c>
      <c r="AG3236" s="6">
        <f>VLOOKUP(Table1[[#This Row],[PracticeCode]],$AP$3:$AS$345,4,FALSE)</f>
        <v>2753.8812155465866</v>
      </c>
      <c r="AH3236" s="27">
        <f t="shared" si="370"/>
        <v>200115.36832971865</v>
      </c>
      <c r="AI3236" s="6" t="e">
        <f t="shared" si="372"/>
        <v>#N/A</v>
      </c>
    </row>
    <row r="3237" spans="1:35" x14ac:dyDescent="0.35">
      <c r="A3237" t="str">
        <f t="shared" si="371"/>
        <v>The Golborne Medical Centre (Ramasamy)West-Hill HealthWest LondonE87024Jun3</v>
      </c>
      <c r="B3237" s="41" t="s">
        <v>332</v>
      </c>
      <c r="C3237" s="41" t="s">
        <v>467</v>
      </c>
      <c r="D3237" s="41" t="s">
        <v>29</v>
      </c>
      <c r="E3237" s="41" t="s">
        <v>333</v>
      </c>
      <c r="F3237" s="41" t="s">
        <v>333</v>
      </c>
      <c r="G3237" s="41" t="s">
        <v>758</v>
      </c>
      <c r="H3237" s="41">
        <v>3</v>
      </c>
      <c r="I3237" s="41">
        <v>6119.7360345479701</v>
      </c>
      <c r="J3237" s="41">
        <v>3574</v>
      </c>
      <c r="K3237" s="41">
        <v>10</v>
      </c>
      <c r="L3237" s="41">
        <v>66.119</v>
      </c>
      <c r="M3237" s="41">
        <v>0.185</v>
      </c>
      <c r="N3237" s="41">
        <v>2505</v>
      </c>
      <c r="O3237" s="41">
        <v>0</v>
      </c>
      <c r="P3237" s="41">
        <v>49.849499999999999</v>
      </c>
      <c r="Q3237" s="41">
        <v>0</v>
      </c>
      <c r="R3237" s="41">
        <v>5506</v>
      </c>
      <c r="S3237" s="41">
        <v>98.557400000000001</v>
      </c>
      <c r="T3237" s="41">
        <v>6101</v>
      </c>
      <c r="U3237" s="41">
        <v>134.22200000000001</v>
      </c>
      <c r="V3237" s="41">
        <v>9090</v>
      </c>
      <c r="W3237" s="41">
        <v>164.8614</v>
      </c>
      <c r="X3237" s="41">
        <v>8606</v>
      </c>
      <c r="Y3237" s="41">
        <v>184.07150000000001</v>
      </c>
      <c r="Z3237" s="6">
        <f>0</f>
        <v>0</v>
      </c>
      <c r="AA3237" s="6">
        <f t="shared" si="366"/>
        <v>164.8614</v>
      </c>
      <c r="AB3237">
        <f>IF(ISBLANK(Table1[[#This Row],[FY2425_Cost]])=TRUE,#N/A,Table1[[#This Row],[FY2425_Cost]])</f>
        <v>184.07150000000001</v>
      </c>
      <c r="AC3237" s="6">
        <f t="shared" si="367"/>
        <v>19.210100000000011</v>
      </c>
      <c r="AD3237" s="6" t="e">
        <f>SUMIFS($AB$3:AB3237,$B$3:B3237,B3237)</f>
        <v>#N/A</v>
      </c>
      <c r="AE3237" s="6">
        <f t="shared" si="368"/>
        <v>2753.8812155465866</v>
      </c>
      <c r="AF3237" s="6">
        <f t="shared" si="369"/>
        <v>2753.8812155465866</v>
      </c>
      <c r="AG3237" s="6">
        <f>VLOOKUP(Table1[[#This Row],[PracticeCode]],$AP$3:$AS$345,4,FALSE)</f>
        <v>2753.8812155465866</v>
      </c>
      <c r="AH3237" s="27">
        <f t="shared" si="370"/>
        <v>200115.36832971865</v>
      </c>
      <c r="AI3237" s="6" t="e">
        <f t="shared" si="372"/>
        <v>#N/A</v>
      </c>
    </row>
    <row r="3238" spans="1:35" x14ac:dyDescent="0.35">
      <c r="A3238" t="str">
        <f t="shared" si="371"/>
        <v>The Golborne Medical Centre (Ramasamy)West-Hill HealthWest LondonE87024Mar12</v>
      </c>
      <c r="B3238" s="41" t="s">
        <v>332</v>
      </c>
      <c r="C3238" s="41" t="s">
        <v>467</v>
      </c>
      <c r="D3238" s="41" t="s">
        <v>29</v>
      </c>
      <c r="E3238" s="41" t="s">
        <v>333</v>
      </c>
      <c r="F3238" s="41" t="s">
        <v>333</v>
      </c>
      <c r="G3238" s="41" t="s">
        <v>767</v>
      </c>
      <c r="H3238" s="41">
        <v>12</v>
      </c>
      <c r="I3238" s="41">
        <v>6119.7360345479701</v>
      </c>
      <c r="J3238" s="41">
        <v>2577</v>
      </c>
      <c r="K3238" s="41">
        <v>0</v>
      </c>
      <c r="L3238" s="41">
        <v>51.282299999999999</v>
      </c>
      <c r="M3238" s="41">
        <v>0</v>
      </c>
      <c r="N3238" s="41"/>
      <c r="O3238" s="41"/>
      <c r="P3238" s="41"/>
      <c r="Q3238" s="41"/>
      <c r="R3238" s="41">
        <v>4918</v>
      </c>
      <c r="S3238" s="41">
        <v>88.032200000000003</v>
      </c>
      <c r="T3238" s="41"/>
      <c r="U3238" s="41"/>
      <c r="V3238" s="41">
        <v>7495</v>
      </c>
      <c r="W3238" s="41">
        <v>139.31450000000001</v>
      </c>
      <c r="X3238" s="41"/>
      <c r="Y3238" s="41"/>
      <c r="Z3238" s="6">
        <f>0</f>
        <v>0</v>
      </c>
      <c r="AA3238" s="6">
        <f t="shared" si="366"/>
        <v>139.31450000000001</v>
      </c>
      <c r="AB3238" t="e">
        <f>IF(ISBLANK(Table1[[#This Row],[FY2425_Cost]])=TRUE,#N/A,Table1[[#This Row],[FY2425_Cost]])</f>
        <v>#N/A</v>
      </c>
      <c r="AC3238" s="6" t="e">
        <f t="shared" si="367"/>
        <v>#N/A</v>
      </c>
      <c r="AD3238" s="6" t="e">
        <f>SUMIFS($AB$3:AB3238,$B$3:B3238,B3238)</f>
        <v>#N/A</v>
      </c>
      <c r="AE3238" s="6">
        <f t="shared" si="368"/>
        <v>2753.8812155465866</v>
      </c>
      <c r="AF3238" s="6">
        <f t="shared" si="369"/>
        <v>2753.8812155465866</v>
      </c>
      <c r="AG3238" s="6">
        <f>VLOOKUP(Table1[[#This Row],[PracticeCode]],$AP$3:$AS$345,4,FALSE)</f>
        <v>2753.8812155465866</v>
      </c>
      <c r="AH3238" s="27">
        <f t="shared" si="370"/>
        <v>200115.36832971865</v>
      </c>
      <c r="AI3238" s="6" t="e">
        <f t="shared" si="372"/>
        <v>#N/A</v>
      </c>
    </row>
    <row r="3239" spans="1:35" x14ac:dyDescent="0.35">
      <c r="A3239" t="str">
        <f t="shared" si="371"/>
        <v>The Golborne Medical Centre (Ramasamy)West-Hill HealthWest LondonE87024May2</v>
      </c>
      <c r="B3239" s="41" t="s">
        <v>332</v>
      </c>
      <c r="C3239" s="41" t="s">
        <v>467</v>
      </c>
      <c r="D3239" s="41" t="s">
        <v>29</v>
      </c>
      <c r="E3239" s="41" t="s">
        <v>333</v>
      </c>
      <c r="F3239" s="41" t="s">
        <v>333</v>
      </c>
      <c r="G3239" s="41" t="s">
        <v>757</v>
      </c>
      <c r="H3239" s="41">
        <v>2</v>
      </c>
      <c r="I3239" s="41">
        <v>6119.7360345479701</v>
      </c>
      <c r="J3239" s="41">
        <v>2383</v>
      </c>
      <c r="K3239" s="41">
        <v>0</v>
      </c>
      <c r="L3239" s="41">
        <v>44.085499999999996</v>
      </c>
      <c r="M3239" s="41">
        <v>0</v>
      </c>
      <c r="N3239" s="41">
        <v>2071</v>
      </c>
      <c r="O3239" s="41">
        <v>3</v>
      </c>
      <c r="P3239" s="41">
        <v>41.212900000000005</v>
      </c>
      <c r="Q3239" s="41">
        <v>5.9700000000000003E-2</v>
      </c>
      <c r="R3239" s="41">
        <v>5257</v>
      </c>
      <c r="S3239" s="41">
        <v>94.100300000000004</v>
      </c>
      <c r="T3239" s="41">
        <v>5732</v>
      </c>
      <c r="U3239" s="41">
        <v>126.104</v>
      </c>
      <c r="V3239" s="41">
        <v>7640</v>
      </c>
      <c r="W3239" s="41">
        <v>138.1858</v>
      </c>
      <c r="X3239" s="41">
        <v>7806</v>
      </c>
      <c r="Y3239" s="41">
        <v>167.3766</v>
      </c>
      <c r="Z3239" s="6">
        <f>0</f>
        <v>0</v>
      </c>
      <c r="AA3239" s="6">
        <f t="shared" si="366"/>
        <v>138.1858</v>
      </c>
      <c r="AB3239">
        <f>IF(ISBLANK(Table1[[#This Row],[FY2425_Cost]])=TRUE,#N/A,Table1[[#This Row],[FY2425_Cost]])</f>
        <v>167.3766</v>
      </c>
      <c r="AC3239" s="6">
        <f t="shared" si="367"/>
        <v>29.190799999999996</v>
      </c>
      <c r="AD3239" s="6" t="e">
        <f>SUMIFS($AB$3:AB3239,$B$3:B3239,B3239)</f>
        <v>#N/A</v>
      </c>
      <c r="AE3239" s="6">
        <f t="shared" si="368"/>
        <v>2753.8812155465866</v>
      </c>
      <c r="AF3239" s="6">
        <f t="shared" si="369"/>
        <v>2753.8812155465866</v>
      </c>
      <c r="AG3239" s="6">
        <f>VLOOKUP(Table1[[#This Row],[PracticeCode]],$AP$3:$AS$345,4,FALSE)</f>
        <v>2753.8812155465866</v>
      </c>
      <c r="AH3239" s="27">
        <f t="shared" si="370"/>
        <v>200115.36832971865</v>
      </c>
      <c r="AI3239" s="6" t="e">
        <f t="shared" si="372"/>
        <v>#N/A</v>
      </c>
    </row>
    <row r="3240" spans="1:35" x14ac:dyDescent="0.35">
      <c r="A3240" t="str">
        <f t="shared" si="371"/>
        <v>The Golborne Medical Centre (Ramasamy)West-Hill HealthWest LondonE87024Nov8</v>
      </c>
      <c r="B3240" s="41" t="s">
        <v>332</v>
      </c>
      <c r="C3240" s="41" t="s">
        <v>467</v>
      </c>
      <c r="D3240" s="41" t="s">
        <v>29</v>
      </c>
      <c r="E3240" s="41" t="s">
        <v>333</v>
      </c>
      <c r="F3240" s="41" t="s">
        <v>333</v>
      </c>
      <c r="G3240" s="41" t="s">
        <v>763</v>
      </c>
      <c r="H3240" s="41">
        <v>8</v>
      </c>
      <c r="I3240" s="41">
        <v>6119.7360345479701</v>
      </c>
      <c r="J3240" s="41">
        <v>2377</v>
      </c>
      <c r="K3240" s="41">
        <v>2</v>
      </c>
      <c r="L3240" s="41">
        <v>47.302300000000002</v>
      </c>
      <c r="M3240" s="41">
        <v>3.9800000000000002E-2</v>
      </c>
      <c r="N3240" s="41"/>
      <c r="O3240" s="41"/>
      <c r="P3240" s="41"/>
      <c r="Q3240" s="41"/>
      <c r="R3240" s="41">
        <v>14988</v>
      </c>
      <c r="S3240" s="41">
        <v>268.28519999999997</v>
      </c>
      <c r="T3240" s="41"/>
      <c r="U3240" s="41"/>
      <c r="V3240" s="41">
        <v>17367</v>
      </c>
      <c r="W3240" s="41">
        <v>315.62729999999999</v>
      </c>
      <c r="X3240" s="41"/>
      <c r="Y3240" s="41"/>
      <c r="Z3240" s="6">
        <f>0</f>
        <v>0</v>
      </c>
      <c r="AA3240" s="6">
        <f t="shared" si="366"/>
        <v>315.62729999999999</v>
      </c>
      <c r="AB3240" t="e">
        <f>IF(ISBLANK(Table1[[#This Row],[FY2425_Cost]])=TRUE,#N/A,Table1[[#This Row],[FY2425_Cost]])</f>
        <v>#N/A</v>
      </c>
      <c r="AC3240" s="6" t="e">
        <f t="shared" si="367"/>
        <v>#N/A</v>
      </c>
      <c r="AD3240" s="6" t="e">
        <f>SUMIFS($AB$3:AB3240,$B$3:B3240,B3240)</f>
        <v>#N/A</v>
      </c>
      <c r="AE3240" s="6">
        <f t="shared" si="368"/>
        <v>2753.8812155465866</v>
      </c>
      <c r="AF3240" s="6">
        <f t="shared" si="369"/>
        <v>2753.8812155465866</v>
      </c>
      <c r="AG3240" s="6">
        <f>VLOOKUP(Table1[[#This Row],[PracticeCode]],$AP$3:$AS$345,4,FALSE)</f>
        <v>2753.8812155465866</v>
      </c>
      <c r="AH3240" s="27">
        <f t="shared" si="370"/>
        <v>200115.36832971865</v>
      </c>
      <c r="AI3240" s="6" t="e">
        <f t="shared" si="372"/>
        <v>#N/A</v>
      </c>
    </row>
    <row r="3241" spans="1:35" x14ac:dyDescent="0.35">
      <c r="A3241" t="str">
        <f t="shared" si="371"/>
        <v>The Golborne Medical Centre (Ramasamy)West-Hill HealthWest LondonE87024Oct7</v>
      </c>
      <c r="B3241" s="41" t="s">
        <v>332</v>
      </c>
      <c r="C3241" s="41" t="s">
        <v>467</v>
      </c>
      <c r="D3241" s="41" t="s">
        <v>29</v>
      </c>
      <c r="E3241" s="41" t="s">
        <v>333</v>
      </c>
      <c r="F3241" s="41" t="s">
        <v>333</v>
      </c>
      <c r="G3241" s="41" t="s">
        <v>762</v>
      </c>
      <c r="H3241" s="41">
        <v>7</v>
      </c>
      <c r="I3241" s="41">
        <v>6119.7360345479701</v>
      </c>
      <c r="J3241" s="41">
        <v>4405</v>
      </c>
      <c r="K3241" s="41">
        <v>3</v>
      </c>
      <c r="L3241" s="41">
        <v>87.659500000000008</v>
      </c>
      <c r="M3241" s="41">
        <v>5.9700000000000003E-2</v>
      </c>
      <c r="N3241" s="41">
        <v>0</v>
      </c>
      <c r="O3241" s="41">
        <v>0</v>
      </c>
      <c r="P3241" s="41">
        <v>0</v>
      </c>
      <c r="Q3241" s="41">
        <v>0</v>
      </c>
      <c r="R3241" s="41">
        <v>9259</v>
      </c>
      <c r="S3241" s="41">
        <v>165.73609999999999</v>
      </c>
      <c r="T3241" s="41">
        <v>17743</v>
      </c>
      <c r="U3241" s="41">
        <v>390.346</v>
      </c>
      <c r="V3241" s="41">
        <v>13667</v>
      </c>
      <c r="W3241" s="41">
        <v>253.45530000000002</v>
      </c>
      <c r="X3241" s="41">
        <v>17743</v>
      </c>
      <c r="Y3241" s="41">
        <v>390.346</v>
      </c>
      <c r="Z3241" s="6">
        <f>0</f>
        <v>0</v>
      </c>
      <c r="AA3241" s="6">
        <f t="shared" si="366"/>
        <v>253.45530000000002</v>
      </c>
      <c r="AB3241">
        <f>IF(ISBLANK(Table1[[#This Row],[FY2425_Cost]])=TRUE,#N/A,Table1[[#This Row],[FY2425_Cost]])</f>
        <v>390.346</v>
      </c>
      <c r="AC3241" s="6">
        <f t="shared" si="367"/>
        <v>136.89069999999998</v>
      </c>
      <c r="AD3241" s="6" t="e">
        <f>SUMIFS($AB$3:AB3241,$B$3:B3241,B3241)</f>
        <v>#N/A</v>
      </c>
      <c r="AE3241" s="6">
        <f t="shared" si="368"/>
        <v>2753.8812155465866</v>
      </c>
      <c r="AF3241" s="6">
        <f t="shared" si="369"/>
        <v>2753.8812155465866</v>
      </c>
      <c r="AG3241" s="6">
        <f>VLOOKUP(Table1[[#This Row],[PracticeCode]],$AP$3:$AS$345,4,FALSE)</f>
        <v>2753.8812155465866</v>
      </c>
      <c r="AH3241" s="27">
        <f t="shared" si="370"/>
        <v>200115.36832971865</v>
      </c>
      <c r="AI3241" s="6" t="e">
        <f t="shared" si="372"/>
        <v>#N/A</v>
      </c>
    </row>
    <row r="3242" spans="1:35" x14ac:dyDescent="0.35">
      <c r="A3242" t="str">
        <f t="shared" si="371"/>
        <v>The Golborne Medical Centre (Ramasamy)West-Hill HealthWest LondonE87024Sep6</v>
      </c>
      <c r="B3242" s="41" t="s">
        <v>332</v>
      </c>
      <c r="C3242" s="41" t="s">
        <v>467</v>
      </c>
      <c r="D3242" s="41" t="s">
        <v>29</v>
      </c>
      <c r="E3242" s="41" t="s">
        <v>333</v>
      </c>
      <c r="F3242" s="41" t="s">
        <v>333</v>
      </c>
      <c r="G3242" s="41" t="s">
        <v>761</v>
      </c>
      <c r="H3242" s="41">
        <v>6</v>
      </c>
      <c r="I3242" s="41">
        <v>6119.7360345479701</v>
      </c>
      <c r="J3242" s="41">
        <v>15906</v>
      </c>
      <c r="K3242" s="41">
        <v>3</v>
      </c>
      <c r="L3242" s="41">
        <v>316.52940000000001</v>
      </c>
      <c r="M3242" s="41">
        <v>5.9700000000000003E-2</v>
      </c>
      <c r="N3242" s="41">
        <v>2240</v>
      </c>
      <c r="O3242" s="41">
        <v>0</v>
      </c>
      <c r="P3242" s="41">
        <v>50.4</v>
      </c>
      <c r="Q3242" s="41">
        <v>0</v>
      </c>
      <c r="R3242" s="41">
        <v>5670</v>
      </c>
      <c r="S3242" s="41">
        <v>101.49299999999999</v>
      </c>
      <c r="T3242" s="41">
        <v>8512</v>
      </c>
      <c r="U3242" s="41">
        <v>187.26400000000001</v>
      </c>
      <c r="V3242" s="41">
        <v>21579</v>
      </c>
      <c r="W3242" s="41">
        <v>418.08210000000003</v>
      </c>
      <c r="X3242" s="41">
        <v>10752</v>
      </c>
      <c r="Y3242" s="41">
        <v>237.66400000000002</v>
      </c>
      <c r="Z3242" s="6">
        <f>0</f>
        <v>0</v>
      </c>
      <c r="AA3242" s="6">
        <f t="shared" si="366"/>
        <v>418.08210000000003</v>
      </c>
      <c r="AB3242">
        <f>IF(ISBLANK(Table1[[#This Row],[FY2425_Cost]])=TRUE,#N/A,Table1[[#This Row],[FY2425_Cost]])</f>
        <v>237.66400000000002</v>
      </c>
      <c r="AC3242" s="6">
        <f t="shared" si="367"/>
        <v>-180.41810000000001</v>
      </c>
      <c r="AD3242" s="6" t="e">
        <f>SUMIFS($AB$3:AB3242,$B$3:B3242,B3242)</f>
        <v>#N/A</v>
      </c>
      <c r="AE3242" s="6">
        <f t="shared" si="368"/>
        <v>2753.8812155465866</v>
      </c>
      <c r="AF3242" s="6">
        <f t="shared" si="369"/>
        <v>2753.8812155465866</v>
      </c>
      <c r="AG3242" s="6">
        <f>VLOOKUP(Table1[[#This Row],[PracticeCode]],$AP$3:$AS$345,4,FALSE)</f>
        <v>2753.8812155465866</v>
      </c>
      <c r="AH3242" s="27">
        <f t="shared" si="370"/>
        <v>200115.36832971865</v>
      </c>
      <c r="AI3242" s="6" t="e">
        <f t="shared" si="372"/>
        <v>#N/A</v>
      </c>
    </row>
    <row r="3243" spans="1:35" x14ac:dyDescent="0.35">
      <c r="A3243" t="str">
        <f t="shared" si="371"/>
        <v>The Good Practice Brompton Health PCNWest LondonE87762Apr1</v>
      </c>
      <c r="B3243" s="41" t="s">
        <v>684</v>
      </c>
      <c r="C3243" s="41" t="s">
        <v>468</v>
      </c>
      <c r="D3243" s="41" t="s">
        <v>29</v>
      </c>
      <c r="E3243" s="41" t="s">
        <v>334</v>
      </c>
      <c r="F3243" s="41" t="s">
        <v>334</v>
      </c>
      <c r="G3243" s="41" t="s">
        <v>756</v>
      </c>
      <c r="H3243" s="41">
        <v>1</v>
      </c>
      <c r="I3243" s="41">
        <v>7869.8115033792701</v>
      </c>
      <c r="J3243" s="41">
        <v>1380</v>
      </c>
      <c r="K3243" s="41">
        <v>0</v>
      </c>
      <c r="L3243" s="41">
        <v>25.529999999999998</v>
      </c>
      <c r="M3243" s="41">
        <v>0</v>
      </c>
      <c r="N3243" s="41">
        <v>2074</v>
      </c>
      <c r="O3243" s="41">
        <v>0</v>
      </c>
      <c r="P3243" s="41">
        <v>41.272600000000004</v>
      </c>
      <c r="Q3243" s="41">
        <v>0</v>
      </c>
      <c r="R3243" s="41">
        <v>6716</v>
      </c>
      <c r="S3243" s="41">
        <v>120.21639999999999</v>
      </c>
      <c r="T3243" s="41">
        <v>4316</v>
      </c>
      <c r="U3243" s="41">
        <v>94.951999999999998</v>
      </c>
      <c r="V3243" s="41">
        <v>8096</v>
      </c>
      <c r="W3243" s="41">
        <v>145.74639999999999</v>
      </c>
      <c r="X3243" s="41">
        <v>6390</v>
      </c>
      <c r="Y3243" s="41">
        <v>136.22460000000001</v>
      </c>
      <c r="Z3243" s="6">
        <f>0</f>
        <v>0</v>
      </c>
      <c r="AA3243" s="6">
        <f t="shared" si="366"/>
        <v>145.74639999999999</v>
      </c>
      <c r="AB3243">
        <f>IF(ISBLANK(Table1[[#This Row],[FY2425_Cost]])=TRUE,#N/A,Table1[[#This Row],[FY2425_Cost]])</f>
        <v>136.22460000000001</v>
      </c>
      <c r="AC3243" s="6">
        <f t="shared" si="367"/>
        <v>-9.5217999999999847</v>
      </c>
      <c r="AD3243" s="6">
        <f>SUMIFS($AB$3:AB3243,$B$3:B3243,B3243)</f>
        <v>136.22460000000001</v>
      </c>
      <c r="AE3243" s="6">
        <f t="shared" si="368"/>
        <v>3541.4151765206716</v>
      </c>
      <c r="AF3243" s="6">
        <f t="shared" si="369"/>
        <v>3541.4151765206716</v>
      </c>
      <c r="AG3243" s="6">
        <f>VLOOKUP(Table1[[#This Row],[PracticeCode]],$AP$3:$AS$345,4,FALSE)</f>
        <v>3541.4151765206716</v>
      </c>
      <c r="AH3243" s="27">
        <f t="shared" si="370"/>
        <v>257342.83616050216</v>
      </c>
      <c r="AI3243" s="6">
        <f t="shared" si="372"/>
        <v>0</v>
      </c>
    </row>
    <row r="3244" spans="1:35" x14ac:dyDescent="0.35">
      <c r="A3244" t="str">
        <f t="shared" si="371"/>
        <v>The Good Practice Brompton Health PCNWest LondonE87762Aug5</v>
      </c>
      <c r="B3244" s="41" t="s">
        <v>684</v>
      </c>
      <c r="C3244" s="41" t="s">
        <v>468</v>
      </c>
      <c r="D3244" s="41" t="s">
        <v>29</v>
      </c>
      <c r="E3244" s="41" t="s">
        <v>334</v>
      </c>
      <c r="F3244" s="41" t="s">
        <v>334</v>
      </c>
      <c r="G3244" s="41" t="s">
        <v>760</v>
      </c>
      <c r="H3244" s="41">
        <v>5</v>
      </c>
      <c r="I3244" s="41">
        <v>7869.8115033792701</v>
      </c>
      <c r="J3244" s="41">
        <v>2145</v>
      </c>
      <c r="K3244" s="41">
        <v>99</v>
      </c>
      <c r="L3244" s="41">
        <v>39.682499999999997</v>
      </c>
      <c r="M3244" s="41">
        <v>1.8314999999999999</v>
      </c>
      <c r="N3244" s="41">
        <v>4819</v>
      </c>
      <c r="O3244" s="41">
        <v>4826</v>
      </c>
      <c r="P3244" s="41">
        <v>95.898099999999999</v>
      </c>
      <c r="Q3244" s="41">
        <v>96.037400000000005</v>
      </c>
      <c r="R3244" s="41">
        <v>4408</v>
      </c>
      <c r="S3244" s="41">
        <v>78.903199999999998</v>
      </c>
      <c r="T3244" s="41">
        <v>5060</v>
      </c>
      <c r="U3244" s="41">
        <v>111.32</v>
      </c>
      <c r="V3244" s="41">
        <v>6652</v>
      </c>
      <c r="W3244" s="41">
        <v>120.41719999999999</v>
      </c>
      <c r="X3244" s="41">
        <v>14705</v>
      </c>
      <c r="Y3244" s="41">
        <v>303.25549999999998</v>
      </c>
      <c r="Z3244" s="6">
        <f>0</f>
        <v>0</v>
      </c>
      <c r="AA3244" s="6">
        <f t="shared" si="366"/>
        <v>120.41719999999999</v>
      </c>
      <c r="AB3244">
        <f>IF(ISBLANK(Table1[[#This Row],[FY2425_Cost]])=TRUE,#N/A,Table1[[#This Row],[FY2425_Cost]])</f>
        <v>303.25549999999998</v>
      </c>
      <c r="AC3244" s="6">
        <f t="shared" si="367"/>
        <v>182.8383</v>
      </c>
      <c r="AD3244" s="6">
        <f>SUMIFS($AB$3:AB3244,$B$3:B3244,B3244)</f>
        <v>439.48009999999999</v>
      </c>
      <c r="AE3244" s="6">
        <f t="shared" si="368"/>
        <v>3541.4151765206716</v>
      </c>
      <c r="AF3244" s="6">
        <f t="shared" si="369"/>
        <v>3541.4151765206716</v>
      </c>
      <c r="AG3244" s="6">
        <f>VLOOKUP(Table1[[#This Row],[PracticeCode]],$AP$3:$AS$345,4,FALSE)</f>
        <v>3541.4151765206716</v>
      </c>
      <c r="AH3244" s="27">
        <f t="shared" si="370"/>
        <v>257342.83616050216</v>
      </c>
      <c r="AI3244" s="6">
        <f t="shared" si="372"/>
        <v>0</v>
      </c>
    </row>
    <row r="3245" spans="1:35" x14ac:dyDescent="0.35">
      <c r="A3245" t="str">
        <f t="shared" si="371"/>
        <v>The Good Practice Brompton Health PCNWest LondonE87762Dec9</v>
      </c>
      <c r="B3245" s="41" t="s">
        <v>684</v>
      </c>
      <c r="C3245" s="41" t="s">
        <v>468</v>
      </c>
      <c r="D3245" s="41" t="s">
        <v>29</v>
      </c>
      <c r="E3245" s="41" t="s">
        <v>334</v>
      </c>
      <c r="F3245" s="41" t="s">
        <v>334</v>
      </c>
      <c r="G3245" s="41" t="s">
        <v>764</v>
      </c>
      <c r="H3245" s="41">
        <v>9</v>
      </c>
      <c r="I3245" s="41">
        <v>7869.8115033792701</v>
      </c>
      <c r="J3245" s="41">
        <v>1234</v>
      </c>
      <c r="K3245" s="41">
        <v>13</v>
      </c>
      <c r="L3245" s="41">
        <v>24.5566</v>
      </c>
      <c r="M3245" s="41">
        <v>0.25870000000000004</v>
      </c>
      <c r="N3245" s="41"/>
      <c r="O3245" s="41"/>
      <c r="P3245" s="41"/>
      <c r="Q3245" s="41"/>
      <c r="R3245" s="41">
        <v>17336</v>
      </c>
      <c r="S3245" s="41">
        <v>310.31439999999998</v>
      </c>
      <c r="T3245" s="41"/>
      <c r="U3245" s="41"/>
      <c r="V3245" s="41">
        <v>18583</v>
      </c>
      <c r="W3245" s="41">
        <v>335.12969999999996</v>
      </c>
      <c r="X3245" s="41"/>
      <c r="Y3245" s="41"/>
      <c r="Z3245" s="6">
        <f>0</f>
        <v>0</v>
      </c>
      <c r="AA3245" s="6">
        <f t="shared" si="366"/>
        <v>335.12969999999996</v>
      </c>
      <c r="AB3245" t="e">
        <f>IF(ISBLANK(Table1[[#This Row],[FY2425_Cost]])=TRUE,#N/A,Table1[[#This Row],[FY2425_Cost]])</f>
        <v>#N/A</v>
      </c>
      <c r="AC3245" s="6" t="e">
        <f t="shared" si="367"/>
        <v>#N/A</v>
      </c>
      <c r="AD3245" s="6" t="e">
        <f>SUMIFS($AB$3:AB3245,$B$3:B3245,B3245)</f>
        <v>#N/A</v>
      </c>
      <c r="AE3245" s="6">
        <f t="shared" si="368"/>
        <v>3541.4151765206716</v>
      </c>
      <c r="AF3245" s="6">
        <f t="shared" si="369"/>
        <v>3541.4151765206716</v>
      </c>
      <c r="AG3245" s="6">
        <f>VLOOKUP(Table1[[#This Row],[PracticeCode]],$AP$3:$AS$345,4,FALSE)</f>
        <v>3541.4151765206716</v>
      </c>
      <c r="AH3245" s="27">
        <f t="shared" si="370"/>
        <v>257342.83616050216</v>
      </c>
      <c r="AI3245" s="6" t="e">
        <f t="shared" si="372"/>
        <v>#N/A</v>
      </c>
    </row>
    <row r="3246" spans="1:35" x14ac:dyDescent="0.35">
      <c r="A3246" t="str">
        <f t="shared" si="371"/>
        <v>The Good Practice Brompton Health PCNWest LondonE87762Feb11</v>
      </c>
      <c r="B3246" s="41" t="s">
        <v>684</v>
      </c>
      <c r="C3246" s="41" t="s">
        <v>468</v>
      </c>
      <c r="D3246" s="41" t="s">
        <v>29</v>
      </c>
      <c r="E3246" s="41" t="s">
        <v>334</v>
      </c>
      <c r="F3246" s="41" t="s">
        <v>334</v>
      </c>
      <c r="G3246" s="41" t="s">
        <v>766</v>
      </c>
      <c r="H3246" s="41">
        <v>11</v>
      </c>
      <c r="I3246" s="41">
        <v>7869.8115033792701</v>
      </c>
      <c r="J3246" s="41">
        <v>1275</v>
      </c>
      <c r="K3246" s="41">
        <v>7</v>
      </c>
      <c r="L3246" s="41">
        <v>25.372500000000002</v>
      </c>
      <c r="M3246" s="41">
        <v>0.13930000000000001</v>
      </c>
      <c r="N3246" s="41"/>
      <c r="O3246" s="41"/>
      <c r="P3246" s="41"/>
      <c r="Q3246" s="41"/>
      <c r="R3246" s="41">
        <v>6570</v>
      </c>
      <c r="S3246" s="41">
        <v>117.60299999999999</v>
      </c>
      <c r="T3246" s="41"/>
      <c r="U3246" s="41"/>
      <c r="V3246" s="41">
        <v>7852</v>
      </c>
      <c r="W3246" s="41">
        <v>143.1148</v>
      </c>
      <c r="X3246" s="41"/>
      <c r="Y3246" s="41"/>
      <c r="Z3246" s="6">
        <f>0</f>
        <v>0</v>
      </c>
      <c r="AA3246" s="6">
        <f t="shared" si="366"/>
        <v>143.1148</v>
      </c>
      <c r="AB3246" t="e">
        <f>IF(ISBLANK(Table1[[#This Row],[FY2425_Cost]])=TRUE,#N/A,Table1[[#This Row],[FY2425_Cost]])</f>
        <v>#N/A</v>
      </c>
      <c r="AC3246" s="6" t="e">
        <f t="shared" si="367"/>
        <v>#N/A</v>
      </c>
      <c r="AD3246" s="6" t="e">
        <f>SUMIFS($AB$3:AB3246,$B$3:B3246,B3246)</f>
        <v>#N/A</v>
      </c>
      <c r="AE3246" s="6">
        <f t="shared" si="368"/>
        <v>3541.4151765206716</v>
      </c>
      <c r="AF3246" s="6">
        <f t="shared" si="369"/>
        <v>3541.4151765206716</v>
      </c>
      <c r="AG3246" s="6">
        <f>VLOOKUP(Table1[[#This Row],[PracticeCode]],$AP$3:$AS$345,4,FALSE)</f>
        <v>3541.4151765206716</v>
      </c>
      <c r="AH3246" s="27">
        <f t="shared" si="370"/>
        <v>257342.83616050216</v>
      </c>
      <c r="AI3246" s="6" t="e">
        <f t="shared" si="372"/>
        <v>#N/A</v>
      </c>
    </row>
    <row r="3247" spans="1:35" x14ac:dyDescent="0.35">
      <c r="A3247" t="str">
        <f t="shared" si="371"/>
        <v>The Good Practice Brompton Health PCNWest LondonE87762Jan10</v>
      </c>
      <c r="B3247" s="41" t="s">
        <v>684</v>
      </c>
      <c r="C3247" s="41" t="s">
        <v>468</v>
      </c>
      <c r="D3247" s="41" t="s">
        <v>29</v>
      </c>
      <c r="E3247" s="41" t="s">
        <v>334</v>
      </c>
      <c r="F3247" s="41" t="s">
        <v>334</v>
      </c>
      <c r="G3247" s="41" t="s">
        <v>765</v>
      </c>
      <c r="H3247" s="41">
        <v>10</v>
      </c>
      <c r="I3247" s="41">
        <v>7869.8115033792701</v>
      </c>
      <c r="J3247" s="41">
        <v>1323</v>
      </c>
      <c r="K3247" s="41">
        <v>10</v>
      </c>
      <c r="L3247" s="41">
        <v>26.3277</v>
      </c>
      <c r="M3247" s="41">
        <v>0.19900000000000001</v>
      </c>
      <c r="N3247" s="41"/>
      <c r="O3247" s="41"/>
      <c r="P3247" s="41"/>
      <c r="Q3247" s="41"/>
      <c r="R3247" s="41">
        <v>6768</v>
      </c>
      <c r="S3247" s="41">
        <v>121.1472</v>
      </c>
      <c r="T3247" s="41"/>
      <c r="U3247" s="41"/>
      <c r="V3247" s="41">
        <v>8101</v>
      </c>
      <c r="W3247" s="41">
        <v>147.6739</v>
      </c>
      <c r="X3247" s="41"/>
      <c r="Y3247" s="41"/>
      <c r="Z3247" s="6">
        <f>0</f>
        <v>0</v>
      </c>
      <c r="AA3247" s="6">
        <f t="shared" si="366"/>
        <v>147.6739</v>
      </c>
      <c r="AB3247" t="e">
        <f>IF(ISBLANK(Table1[[#This Row],[FY2425_Cost]])=TRUE,#N/A,Table1[[#This Row],[FY2425_Cost]])</f>
        <v>#N/A</v>
      </c>
      <c r="AC3247" s="6" t="e">
        <f t="shared" si="367"/>
        <v>#N/A</v>
      </c>
      <c r="AD3247" s="6" t="e">
        <f>SUMIFS($AB$3:AB3247,$B$3:B3247,B3247)</f>
        <v>#N/A</v>
      </c>
      <c r="AE3247" s="6">
        <f t="shared" si="368"/>
        <v>3541.4151765206716</v>
      </c>
      <c r="AF3247" s="6">
        <f t="shared" si="369"/>
        <v>3541.4151765206716</v>
      </c>
      <c r="AG3247" s="6">
        <f>VLOOKUP(Table1[[#This Row],[PracticeCode]],$AP$3:$AS$345,4,FALSE)</f>
        <v>3541.4151765206716</v>
      </c>
      <c r="AH3247" s="27">
        <f t="shared" si="370"/>
        <v>257342.83616050216</v>
      </c>
      <c r="AI3247" s="6" t="e">
        <f t="shared" si="372"/>
        <v>#N/A</v>
      </c>
    </row>
    <row r="3248" spans="1:35" x14ac:dyDescent="0.35">
      <c r="A3248" t="str">
        <f t="shared" si="371"/>
        <v>The Good Practice Brompton Health PCNWest LondonE87762Jul4</v>
      </c>
      <c r="B3248" s="41" t="s">
        <v>684</v>
      </c>
      <c r="C3248" s="41" t="s">
        <v>468</v>
      </c>
      <c r="D3248" s="41" t="s">
        <v>29</v>
      </c>
      <c r="E3248" s="41" t="s">
        <v>334</v>
      </c>
      <c r="F3248" s="41" t="s">
        <v>334</v>
      </c>
      <c r="G3248" s="41" t="s">
        <v>759</v>
      </c>
      <c r="H3248" s="41">
        <v>4</v>
      </c>
      <c r="I3248" s="41">
        <v>7869.8115033792701</v>
      </c>
      <c r="J3248" s="41">
        <v>12114</v>
      </c>
      <c r="K3248" s="41">
        <v>40</v>
      </c>
      <c r="L3248" s="41">
        <v>224.10899999999998</v>
      </c>
      <c r="M3248" s="41">
        <v>0.74</v>
      </c>
      <c r="N3248" s="41">
        <v>1774</v>
      </c>
      <c r="O3248" s="41">
        <v>1558</v>
      </c>
      <c r="P3248" s="41">
        <v>35.302600000000005</v>
      </c>
      <c r="Q3248" s="41">
        <v>31.004200000000001</v>
      </c>
      <c r="R3248" s="41">
        <v>10232</v>
      </c>
      <c r="S3248" s="41">
        <v>183.15280000000001</v>
      </c>
      <c r="T3248" s="41">
        <v>5728</v>
      </c>
      <c r="U3248" s="41">
        <v>126.01600000000001</v>
      </c>
      <c r="V3248" s="41">
        <v>22386</v>
      </c>
      <c r="W3248" s="41">
        <v>408.0018</v>
      </c>
      <c r="X3248" s="41">
        <v>9060</v>
      </c>
      <c r="Y3248" s="41">
        <v>192.32280000000003</v>
      </c>
      <c r="Z3248" s="6">
        <f>0</f>
        <v>0</v>
      </c>
      <c r="AA3248" s="6">
        <f t="shared" si="366"/>
        <v>408.0018</v>
      </c>
      <c r="AB3248">
        <f>IF(ISBLANK(Table1[[#This Row],[FY2425_Cost]])=TRUE,#N/A,Table1[[#This Row],[FY2425_Cost]])</f>
        <v>192.32280000000003</v>
      </c>
      <c r="AC3248" s="6">
        <f t="shared" si="367"/>
        <v>-215.67899999999997</v>
      </c>
      <c r="AD3248" s="6" t="e">
        <f>SUMIFS($AB$3:AB3248,$B$3:B3248,B3248)</f>
        <v>#N/A</v>
      </c>
      <c r="AE3248" s="6">
        <f t="shared" si="368"/>
        <v>3541.4151765206716</v>
      </c>
      <c r="AF3248" s="6">
        <f t="shared" si="369"/>
        <v>3541.4151765206716</v>
      </c>
      <c r="AG3248" s="6">
        <f>VLOOKUP(Table1[[#This Row],[PracticeCode]],$AP$3:$AS$345,4,FALSE)</f>
        <v>3541.4151765206716</v>
      </c>
      <c r="AH3248" s="27">
        <f t="shared" si="370"/>
        <v>257342.83616050216</v>
      </c>
      <c r="AI3248" s="6" t="e">
        <f t="shared" si="372"/>
        <v>#N/A</v>
      </c>
    </row>
    <row r="3249" spans="1:35" x14ac:dyDescent="0.35">
      <c r="A3249" t="str">
        <f t="shared" si="371"/>
        <v>The Good Practice Brompton Health PCNWest LondonE87762Jun3</v>
      </c>
      <c r="B3249" s="41" t="s">
        <v>684</v>
      </c>
      <c r="C3249" s="41" t="s">
        <v>468</v>
      </c>
      <c r="D3249" s="41" t="s">
        <v>29</v>
      </c>
      <c r="E3249" s="41" t="s">
        <v>334</v>
      </c>
      <c r="F3249" s="41" t="s">
        <v>334</v>
      </c>
      <c r="G3249" s="41" t="s">
        <v>758</v>
      </c>
      <c r="H3249" s="41">
        <v>3</v>
      </c>
      <c r="I3249" s="41">
        <v>7869.8115033792701</v>
      </c>
      <c r="J3249" s="41">
        <v>1604</v>
      </c>
      <c r="K3249" s="41">
        <v>2052</v>
      </c>
      <c r="L3249" s="41">
        <v>29.673999999999999</v>
      </c>
      <c r="M3249" s="41">
        <v>37.961999999999996</v>
      </c>
      <c r="N3249" s="41">
        <v>1419</v>
      </c>
      <c r="O3249" s="41">
        <v>49</v>
      </c>
      <c r="P3249" s="41">
        <v>28.238100000000003</v>
      </c>
      <c r="Q3249" s="41">
        <v>0.97510000000000008</v>
      </c>
      <c r="R3249" s="41">
        <v>3272</v>
      </c>
      <c r="S3249" s="41">
        <v>58.568800000000003</v>
      </c>
      <c r="T3249" s="41">
        <v>4631</v>
      </c>
      <c r="U3249" s="41">
        <v>101.88200000000001</v>
      </c>
      <c r="V3249" s="41">
        <v>6928</v>
      </c>
      <c r="W3249" s="41">
        <v>126.20480000000001</v>
      </c>
      <c r="X3249" s="41">
        <v>6099</v>
      </c>
      <c r="Y3249" s="41">
        <v>131.09520000000001</v>
      </c>
      <c r="Z3249" s="6">
        <f>0</f>
        <v>0</v>
      </c>
      <c r="AA3249" s="6">
        <f t="shared" si="366"/>
        <v>126.20480000000001</v>
      </c>
      <c r="AB3249">
        <f>IF(ISBLANK(Table1[[#This Row],[FY2425_Cost]])=TRUE,#N/A,Table1[[#This Row],[FY2425_Cost]])</f>
        <v>131.09520000000001</v>
      </c>
      <c r="AC3249" s="6">
        <f t="shared" si="367"/>
        <v>4.8903999999999996</v>
      </c>
      <c r="AD3249" s="6" t="e">
        <f>SUMIFS($AB$3:AB3249,$B$3:B3249,B3249)</f>
        <v>#N/A</v>
      </c>
      <c r="AE3249" s="6">
        <f t="shared" si="368"/>
        <v>3541.4151765206716</v>
      </c>
      <c r="AF3249" s="6">
        <f t="shared" si="369"/>
        <v>3541.4151765206716</v>
      </c>
      <c r="AG3249" s="6">
        <f>VLOOKUP(Table1[[#This Row],[PracticeCode]],$AP$3:$AS$345,4,FALSE)</f>
        <v>3541.4151765206716</v>
      </c>
      <c r="AH3249" s="27">
        <f t="shared" si="370"/>
        <v>257342.83616050216</v>
      </c>
      <c r="AI3249" s="6" t="e">
        <f t="shared" si="372"/>
        <v>#N/A</v>
      </c>
    </row>
    <row r="3250" spans="1:35" x14ac:dyDescent="0.35">
      <c r="A3250" t="str">
        <f t="shared" si="371"/>
        <v>The Good Practice Brompton Health PCNWest LondonE87762Mar12</v>
      </c>
      <c r="B3250" s="41" t="s">
        <v>684</v>
      </c>
      <c r="C3250" s="41" t="s">
        <v>468</v>
      </c>
      <c r="D3250" s="41" t="s">
        <v>29</v>
      </c>
      <c r="E3250" s="41" t="s">
        <v>334</v>
      </c>
      <c r="F3250" s="41" t="s">
        <v>334</v>
      </c>
      <c r="G3250" s="41" t="s">
        <v>767</v>
      </c>
      <c r="H3250" s="41">
        <v>12</v>
      </c>
      <c r="I3250" s="41">
        <v>7869.8115033792701</v>
      </c>
      <c r="J3250" s="41">
        <v>1345</v>
      </c>
      <c r="K3250" s="41">
        <v>1369</v>
      </c>
      <c r="L3250" s="41">
        <v>26.765500000000003</v>
      </c>
      <c r="M3250" s="41">
        <v>27.243100000000002</v>
      </c>
      <c r="N3250" s="41"/>
      <c r="O3250" s="41"/>
      <c r="P3250" s="41"/>
      <c r="Q3250" s="41"/>
      <c r="R3250" s="41">
        <v>6676</v>
      </c>
      <c r="S3250" s="41">
        <v>119.5004</v>
      </c>
      <c r="T3250" s="41"/>
      <c r="U3250" s="41"/>
      <c r="V3250" s="41">
        <v>9390</v>
      </c>
      <c r="W3250" s="41">
        <v>173.50900000000001</v>
      </c>
      <c r="X3250" s="41"/>
      <c r="Y3250" s="41"/>
      <c r="Z3250" s="6">
        <f>0</f>
        <v>0</v>
      </c>
      <c r="AA3250" s="6">
        <f t="shared" si="366"/>
        <v>173.50900000000001</v>
      </c>
      <c r="AB3250" t="e">
        <f>IF(ISBLANK(Table1[[#This Row],[FY2425_Cost]])=TRUE,#N/A,Table1[[#This Row],[FY2425_Cost]])</f>
        <v>#N/A</v>
      </c>
      <c r="AC3250" s="6" t="e">
        <f t="shared" si="367"/>
        <v>#N/A</v>
      </c>
      <c r="AD3250" s="6" t="e">
        <f>SUMIFS($AB$3:AB3250,$B$3:B3250,B3250)</f>
        <v>#N/A</v>
      </c>
      <c r="AE3250" s="6">
        <f t="shared" si="368"/>
        <v>3541.4151765206716</v>
      </c>
      <c r="AF3250" s="6">
        <f t="shared" si="369"/>
        <v>3541.4151765206716</v>
      </c>
      <c r="AG3250" s="6">
        <f>VLOOKUP(Table1[[#This Row],[PracticeCode]],$AP$3:$AS$345,4,FALSE)</f>
        <v>3541.4151765206716</v>
      </c>
      <c r="AH3250" s="27">
        <f t="shared" si="370"/>
        <v>257342.83616050216</v>
      </c>
      <c r="AI3250" s="6" t="e">
        <f t="shared" si="372"/>
        <v>#N/A</v>
      </c>
    </row>
    <row r="3251" spans="1:35" x14ac:dyDescent="0.35">
      <c r="A3251" t="str">
        <f t="shared" si="371"/>
        <v>The Good Practice Brompton Health PCNWest LondonE87762May2</v>
      </c>
      <c r="B3251" s="41" t="s">
        <v>684</v>
      </c>
      <c r="C3251" s="41" t="s">
        <v>468</v>
      </c>
      <c r="D3251" s="41" t="s">
        <v>29</v>
      </c>
      <c r="E3251" s="41" t="s">
        <v>334</v>
      </c>
      <c r="F3251" s="41" t="s">
        <v>334</v>
      </c>
      <c r="G3251" s="41" t="s">
        <v>757</v>
      </c>
      <c r="H3251" s="41">
        <v>2</v>
      </c>
      <c r="I3251" s="41">
        <v>7869.8115033792701</v>
      </c>
      <c r="J3251" s="41">
        <v>3305</v>
      </c>
      <c r="K3251" s="41">
        <v>0</v>
      </c>
      <c r="L3251" s="41">
        <v>61.142499999999998</v>
      </c>
      <c r="M3251" s="41">
        <v>0</v>
      </c>
      <c r="N3251" s="41">
        <v>1737</v>
      </c>
      <c r="O3251" s="41">
        <v>3116</v>
      </c>
      <c r="P3251" s="41">
        <v>34.566299999999998</v>
      </c>
      <c r="Q3251" s="41">
        <v>62.008400000000002</v>
      </c>
      <c r="R3251" s="41">
        <v>2881</v>
      </c>
      <c r="S3251" s="41">
        <v>51.569899999999997</v>
      </c>
      <c r="T3251" s="41">
        <v>4206</v>
      </c>
      <c r="U3251" s="41">
        <v>92.531999999999996</v>
      </c>
      <c r="V3251" s="41">
        <v>6186</v>
      </c>
      <c r="W3251" s="41">
        <v>112.7124</v>
      </c>
      <c r="X3251" s="41">
        <v>9059</v>
      </c>
      <c r="Y3251" s="41">
        <v>189.10669999999999</v>
      </c>
      <c r="Z3251" s="6">
        <f>0</f>
        <v>0</v>
      </c>
      <c r="AA3251" s="6">
        <f t="shared" si="366"/>
        <v>112.7124</v>
      </c>
      <c r="AB3251">
        <f>IF(ISBLANK(Table1[[#This Row],[FY2425_Cost]])=TRUE,#N/A,Table1[[#This Row],[FY2425_Cost]])</f>
        <v>189.10669999999999</v>
      </c>
      <c r="AC3251" s="6">
        <f t="shared" si="367"/>
        <v>76.394299999999987</v>
      </c>
      <c r="AD3251" s="6" t="e">
        <f>SUMIFS($AB$3:AB3251,$B$3:B3251,B3251)</f>
        <v>#N/A</v>
      </c>
      <c r="AE3251" s="6">
        <f t="shared" si="368"/>
        <v>3541.4151765206716</v>
      </c>
      <c r="AF3251" s="6">
        <f t="shared" si="369"/>
        <v>3541.4151765206716</v>
      </c>
      <c r="AG3251" s="6">
        <f>VLOOKUP(Table1[[#This Row],[PracticeCode]],$AP$3:$AS$345,4,FALSE)</f>
        <v>3541.4151765206716</v>
      </c>
      <c r="AH3251" s="27">
        <f t="shared" si="370"/>
        <v>257342.83616050216</v>
      </c>
      <c r="AI3251" s="6" t="e">
        <f t="shared" si="372"/>
        <v>#N/A</v>
      </c>
    </row>
    <row r="3252" spans="1:35" x14ac:dyDescent="0.35">
      <c r="A3252" t="str">
        <f t="shared" si="371"/>
        <v>The Good Practice Brompton Health PCNWest LondonE87762Nov8</v>
      </c>
      <c r="B3252" s="41" t="s">
        <v>684</v>
      </c>
      <c r="C3252" s="41" t="s">
        <v>468</v>
      </c>
      <c r="D3252" s="41" t="s">
        <v>29</v>
      </c>
      <c r="E3252" s="41" t="s">
        <v>334</v>
      </c>
      <c r="F3252" s="41" t="s">
        <v>334</v>
      </c>
      <c r="G3252" s="41" t="s">
        <v>763</v>
      </c>
      <c r="H3252" s="41">
        <v>8</v>
      </c>
      <c r="I3252" s="41">
        <v>7869.8115033792701</v>
      </c>
      <c r="J3252" s="41">
        <v>4447</v>
      </c>
      <c r="K3252" s="41">
        <v>7</v>
      </c>
      <c r="L3252" s="41">
        <v>88.4953</v>
      </c>
      <c r="M3252" s="41">
        <v>0.13930000000000001</v>
      </c>
      <c r="N3252" s="41"/>
      <c r="O3252" s="41"/>
      <c r="P3252" s="41"/>
      <c r="Q3252" s="41"/>
      <c r="R3252" s="41">
        <v>4846</v>
      </c>
      <c r="S3252" s="41">
        <v>86.743399999999994</v>
      </c>
      <c r="T3252" s="41"/>
      <c r="U3252" s="41"/>
      <c r="V3252" s="41">
        <v>9300</v>
      </c>
      <c r="W3252" s="41">
        <v>175.37799999999999</v>
      </c>
      <c r="X3252" s="41"/>
      <c r="Y3252" s="41"/>
      <c r="Z3252" s="6">
        <f>0</f>
        <v>0</v>
      </c>
      <c r="AA3252" s="6">
        <f t="shared" si="366"/>
        <v>175.37799999999999</v>
      </c>
      <c r="AB3252" t="e">
        <f>IF(ISBLANK(Table1[[#This Row],[FY2425_Cost]])=TRUE,#N/A,Table1[[#This Row],[FY2425_Cost]])</f>
        <v>#N/A</v>
      </c>
      <c r="AC3252" s="6" t="e">
        <f t="shared" si="367"/>
        <v>#N/A</v>
      </c>
      <c r="AD3252" s="6" t="e">
        <f>SUMIFS($AB$3:AB3252,$B$3:B3252,B3252)</f>
        <v>#N/A</v>
      </c>
      <c r="AE3252" s="6">
        <f t="shared" si="368"/>
        <v>3541.4151765206716</v>
      </c>
      <c r="AF3252" s="6">
        <f t="shared" si="369"/>
        <v>3541.4151765206716</v>
      </c>
      <c r="AG3252" s="6">
        <f>VLOOKUP(Table1[[#This Row],[PracticeCode]],$AP$3:$AS$345,4,FALSE)</f>
        <v>3541.4151765206716</v>
      </c>
      <c r="AH3252" s="27">
        <f t="shared" si="370"/>
        <v>257342.83616050216</v>
      </c>
      <c r="AI3252" s="6" t="e">
        <f t="shared" si="372"/>
        <v>#N/A</v>
      </c>
    </row>
    <row r="3253" spans="1:35" x14ac:dyDescent="0.35">
      <c r="A3253" t="str">
        <f t="shared" si="371"/>
        <v>The Good Practice Brompton Health PCNWest LondonE87762Oct7</v>
      </c>
      <c r="B3253" s="41" t="s">
        <v>684</v>
      </c>
      <c r="C3253" s="41" t="s">
        <v>468</v>
      </c>
      <c r="D3253" s="41" t="s">
        <v>29</v>
      </c>
      <c r="E3253" s="41" t="s">
        <v>334</v>
      </c>
      <c r="F3253" s="41" t="s">
        <v>334</v>
      </c>
      <c r="G3253" s="41" t="s">
        <v>762</v>
      </c>
      <c r="H3253" s="41">
        <v>7</v>
      </c>
      <c r="I3253" s="41">
        <v>7869.8115033792701</v>
      </c>
      <c r="J3253" s="41">
        <v>1623</v>
      </c>
      <c r="K3253" s="41">
        <v>247</v>
      </c>
      <c r="L3253" s="41">
        <v>32.297699999999999</v>
      </c>
      <c r="M3253" s="41">
        <v>4.9153000000000002</v>
      </c>
      <c r="N3253" s="41">
        <v>0</v>
      </c>
      <c r="O3253" s="41">
        <v>4</v>
      </c>
      <c r="P3253" s="41">
        <v>0</v>
      </c>
      <c r="Q3253" s="41">
        <v>0.09</v>
      </c>
      <c r="R3253" s="41">
        <v>11287</v>
      </c>
      <c r="S3253" s="41">
        <v>202.03729999999999</v>
      </c>
      <c r="T3253" s="41">
        <v>14882</v>
      </c>
      <c r="U3253" s="41">
        <v>327.404</v>
      </c>
      <c r="V3253" s="41">
        <v>13157</v>
      </c>
      <c r="W3253" s="41">
        <v>239.25029999999998</v>
      </c>
      <c r="X3253" s="41">
        <v>14886</v>
      </c>
      <c r="Y3253" s="41">
        <v>327.49399999999997</v>
      </c>
      <c r="Z3253" s="6">
        <f>0</f>
        <v>0</v>
      </c>
      <c r="AA3253" s="6">
        <f t="shared" si="366"/>
        <v>239.25029999999998</v>
      </c>
      <c r="AB3253">
        <f>IF(ISBLANK(Table1[[#This Row],[FY2425_Cost]])=TRUE,#N/A,Table1[[#This Row],[FY2425_Cost]])</f>
        <v>327.49399999999997</v>
      </c>
      <c r="AC3253" s="6">
        <f t="shared" si="367"/>
        <v>88.24369999999999</v>
      </c>
      <c r="AD3253" s="6" t="e">
        <f>SUMIFS($AB$3:AB3253,$B$3:B3253,B3253)</f>
        <v>#N/A</v>
      </c>
      <c r="AE3253" s="6">
        <f t="shared" si="368"/>
        <v>3541.4151765206716</v>
      </c>
      <c r="AF3253" s="6">
        <f t="shared" si="369"/>
        <v>3541.4151765206716</v>
      </c>
      <c r="AG3253" s="6">
        <f>VLOOKUP(Table1[[#This Row],[PracticeCode]],$AP$3:$AS$345,4,FALSE)</f>
        <v>3541.4151765206716</v>
      </c>
      <c r="AH3253" s="27">
        <f t="shared" si="370"/>
        <v>257342.83616050216</v>
      </c>
      <c r="AI3253" s="6" t="e">
        <f t="shared" si="372"/>
        <v>#N/A</v>
      </c>
    </row>
    <row r="3254" spans="1:35" x14ac:dyDescent="0.35">
      <c r="A3254" t="str">
        <f t="shared" si="371"/>
        <v>The Good Practice Brompton Health PCNWest LondonE87762Sep6</v>
      </c>
      <c r="B3254" s="41" t="s">
        <v>684</v>
      </c>
      <c r="C3254" s="41" t="s">
        <v>468</v>
      </c>
      <c r="D3254" s="41" t="s">
        <v>29</v>
      </c>
      <c r="E3254" s="41" t="s">
        <v>334</v>
      </c>
      <c r="F3254" s="41" t="s">
        <v>334</v>
      </c>
      <c r="G3254" s="41" t="s">
        <v>761</v>
      </c>
      <c r="H3254" s="41">
        <v>6</v>
      </c>
      <c r="I3254" s="41">
        <v>7869.8115033792701</v>
      </c>
      <c r="J3254" s="41">
        <v>1499</v>
      </c>
      <c r="K3254" s="41">
        <v>2000</v>
      </c>
      <c r="L3254" s="41">
        <v>29.830100000000002</v>
      </c>
      <c r="M3254" s="41">
        <v>39.800000000000004</v>
      </c>
      <c r="N3254" s="41">
        <v>1719</v>
      </c>
      <c r="O3254" s="41">
        <v>9</v>
      </c>
      <c r="P3254" s="41">
        <v>38.677500000000002</v>
      </c>
      <c r="Q3254" s="41">
        <v>0.20249999999999999</v>
      </c>
      <c r="R3254" s="41">
        <v>7195</v>
      </c>
      <c r="S3254" s="41">
        <v>128.79050000000001</v>
      </c>
      <c r="T3254" s="41">
        <v>10305</v>
      </c>
      <c r="U3254" s="41">
        <v>226.71</v>
      </c>
      <c r="V3254" s="41">
        <v>10694</v>
      </c>
      <c r="W3254" s="41">
        <v>198.42060000000001</v>
      </c>
      <c r="X3254" s="41">
        <v>12033</v>
      </c>
      <c r="Y3254" s="41">
        <v>265.59000000000003</v>
      </c>
      <c r="Z3254" s="6">
        <f>0</f>
        <v>0</v>
      </c>
      <c r="AA3254" s="6">
        <f t="shared" si="366"/>
        <v>198.42060000000001</v>
      </c>
      <c r="AB3254">
        <f>IF(ISBLANK(Table1[[#This Row],[FY2425_Cost]])=TRUE,#N/A,Table1[[#This Row],[FY2425_Cost]])</f>
        <v>265.59000000000003</v>
      </c>
      <c r="AC3254" s="6">
        <f t="shared" si="367"/>
        <v>67.169400000000024</v>
      </c>
      <c r="AD3254" s="6" t="e">
        <f>SUMIFS($AB$3:AB3254,$B$3:B3254,B3254)</f>
        <v>#N/A</v>
      </c>
      <c r="AE3254" s="6">
        <f t="shared" si="368"/>
        <v>3541.4151765206716</v>
      </c>
      <c r="AF3254" s="6">
        <f t="shared" si="369"/>
        <v>3541.4151765206716</v>
      </c>
      <c r="AG3254" s="6">
        <f>VLOOKUP(Table1[[#This Row],[PracticeCode]],$AP$3:$AS$345,4,FALSE)</f>
        <v>3541.4151765206716</v>
      </c>
      <c r="AH3254" s="27">
        <f t="shared" si="370"/>
        <v>257342.83616050216</v>
      </c>
      <c r="AI3254" s="6" t="e">
        <f t="shared" si="372"/>
        <v>#N/A</v>
      </c>
    </row>
    <row r="3255" spans="1:35" x14ac:dyDescent="0.35">
      <c r="A3255" t="str">
        <f t="shared" si="371"/>
        <v>THE GROVE MEDICAL PRACTICENGPEalingE85725Apr1</v>
      </c>
      <c r="B3255" s="41" t="s">
        <v>711</v>
      </c>
      <c r="C3255" s="41" t="s">
        <v>509</v>
      </c>
      <c r="D3255" s="41" t="s">
        <v>12</v>
      </c>
      <c r="E3255" s="41" t="s">
        <v>335</v>
      </c>
      <c r="F3255" s="41" t="s">
        <v>335</v>
      </c>
      <c r="G3255" s="41" t="s">
        <v>756</v>
      </c>
      <c r="H3255" s="41">
        <v>1</v>
      </c>
      <c r="I3255" s="41">
        <v>6181.5891487225799</v>
      </c>
      <c r="J3255" s="41">
        <v>2389</v>
      </c>
      <c r="K3255" s="41">
        <v>0</v>
      </c>
      <c r="L3255" s="41">
        <v>44.1965</v>
      </c>
      <c r="M3255" s="41">
        <v>0</v>
      </c>
      <c r="N3255" s="41">
        <v>2680</v>
      </c>
      <c r="O3255" s="41">
        <v>10</v>
      </c>
      <c r="P3255" s="41">
        <v>53.332000000000001</v>
      </c>
      <c r="Q3255" s="41">
        <v>0.19900000000000001</v>
      </c>
      <c r="R3255" s="41">
        <v>4664</v>
      </c>
      <c r="S3255" s="41">
        <v>83.485600000000005</v>
      </c>
      <c r="T3255" s="41">
        <v>8434</v>
      </c>
      <c r="U3255" s="41">
        <v>185.548</v>
      </c>
      <c r="V3255" s="41">
        <v>7053</v>
      </c>
      <c r="W3255" s="41">
        <v>127.68210000000001</v>
      </c>
      <c r="X3255" s="41">
        <v>11124</v>
      </c>
      <c r="Y3255" s="41">
        <v>239.07900000000001</v>
      </c>
      <c r="Z3255" s="6">
        <f>0</f>
        <v>0</v>
      </c>
      <c r="AA3255" s="6">
        <f t="shared" ref="AA3255:AA3318" si="373">IFERROR(W3255*1,#N/A)</f>
        <v>127.68210000000001</v>
      </c>
      <c r="AB3255">
        <f>IF(ISBLANK(Table1[[#This Row],[FY2425_Cost]])=TRUE,#N/A,Table1[[#This Row],[FY2425_Cost]])</f>
        <v>239.07900000000001</v>
      </c>
      <c r="AC3255" s="6">
        <f t="shared" ref="AC3255:AC3318" si="374">AB3255-AA3255</f>
        <v>111.3969</v>
      </c>
      <c r="AD3255" s="6">
        <f>SUMIFS($AB$3:AB3255,$B$3:B3255,B3255)</f>
        <v>239.07900000000001</v>
      </c>
      <c r="AE3255" s="6">
        <f t="shared" ref="AE3255:AE3318" si="375">IFERROR(I3255*$AE$1,#N/A)</f>
        <v>2781.7151169251611</v>
      </c>
      <c r="AF3255" s="6">
        <f t="shared" ref="AF3255:AF3318" si="376">AE3255+Z3255</f>
        <v>2781.7151169251611</v>
      </c>
      <c r="AG3255" s="6">
        <f>VLOOKUP(Table1[[#This Row],[PracticeCode]],$AP$3:$AS$345,4,FALSE)</f>
        <v>2781.7151169251611</v>
      </c>
      <c r="AH3255" s="27">
        <f t="shared" ref="AH3255:AH3318" si="377">IFERROR(I3255*$AH$1,#N/A)</f>
        <v>202137.96516322839</v>
      </c>
      <c r="AI3255" s="6">
        <f t="shared" si="372"/>
        <v>0</v>
      </c>
    </row>
    <row r="3256" spans="1:35" x14ac:dyDescent="0.35">
      <c r="A3256" t="str">
        <f t="shared" si="371"/>
        <v>THE GROVE MEDICAL PRACTICENGPEalingE85725Aug5</v>
      </c>
      <c r="B3256" s="41" t="s">
        <v>711</v>
      </c>
      <c r="C3256" s="41" t="s">
        <v>509</v>
      </c>
      <c r="D3256" s="41" t="s">
        <v>12</v>
      </c>
      <c r="E3256" s="41" t="s">
        <v>335</v>
      </c>
      <c r="F3256" s="41" t="s">
        <v>335</v>
      </c>
      <c r="G3256" s="41" t="s">
        <v>760</v>
      </c>
      <c r="H3256" s="41">
        <v>5</v>
      </c>
      <c r="I3256" s="41">
        <v>6181.5891487225799</v>
      </c>
      <c r="J3256" s="41">
        <v>2842</v>
      </c>
      <c r="K3256" s="41">
        <v>40</v>
      </c>
      <c r="L3256" s="41">
        <v>52.576999999999998</v>
      </c>
      <c r="M3256" s="41">
        <v>0.74</v>
      </c>
      <c r="N3256" s="41">
        <v>2193</v>
      </c>
      <c r="O3256" s="41">
        <v>11</v>
      </c>
      <c r="P3256" s="41">
        <v>43.640700000000002</v>
      </c>
      <c r="Q3256" s="41">
        <v>0.21890000000000001</v>
      </c>
      <c r="R3256" s="41">
        <v>6392</v>
      </c>
      <c r="S3256" s="41">
        <v>114.41679999999999</v>
      </c>
      <c r="T3256" s="41">
        <v>8076</v>
      </c>
      <c r="U3256" s="41">
        <v>177.672</v>
      </c>
      <c r="V3256" s="41">
        <v>9274</v>
      </c>
      <c r="W3256" s="41">
        <v>167.7338</v>
      </c>
      <c r="X3256" s="41">
        <v>10280</v>
      </c>
      <c r="Y3256" s="41">
        <v>221.5316</v>
      </c>
      <c r="Z3256" s="6">
        <f>0</f>
        <v>0</v>
      </c>
      <c r="AA3256" s="6">
        <f t="shared" si="373"/>
        <v>167.7338</v>
      </c>
      <c r="AB3256">
        <f>IF(ISBLANK(Table1[[#This Row],[FY2425_Cost]])=TRUE,#N/A,Table1[[#This Row],[FY2425_Cost]])</f>
        <v>221.5316</v>
      </c>
      <c r="AC3256" s="6">
        <f t="shared" si="374"/>
        <v>53.797799999999995</v>
      </c>
      <c r="AD3256" s="6">
        <f>SUMIFS($AB$3:AB3256,$B$3:B3256,B3256)</f>
        <v>460.61059999999998</v>
      </c>
      <c r="AE3256" s="6">
        <f t="shared" si="375"/>
        <v>2781.7151169251611</v>
      </c>
      <c r="AF3256" s="6">
        <f t="shared" si="376"/>
        <v>2781.7151169251611</v>
      </c>
      <c r="AG3256" s="6">
        <f>VLOOKUP(Table1[[#This Row],[PracticeCode]],$AP$3:$AS$345,4,FALSE)</f>
        <v>2781.7151169251611</v>
      </c>
      <c r="AH3256" s="27">
        <f t="shared" si="377"/>
        <v>202137.96516322839</v>
      </c>
      <c r="AI3256" s="6">
        <f t="shared" si="372"/>
        <v>0</v>
      </c>
    </row>
    <row r="3257" spans="1:35" x14ac:dyDescent="0.35">
      <c r="A3257" t="str">
        <f t="shared" si="371"/>
        <v>THE GROVE MEDICAL PRACTICENGPEalingE85725Dec9</v>
      </c>
      <c r="B3257" s="41" t="s">
        <v>711</v>
      </c>
      <c r="C3257" s="41" t="s">
        <v>509</v>
      </c>
      <c r="D3257" s="41" t="s">
        <v>12</v>
      </c>
      <c r="E3257" s="41" t="s">
        <v>335</v>
      </c>
      <c r="F3257" s="41" t="s">
        <v>335</v>
      </c>
      <c r="G3257" s="41" t="s">
        <v>764</v>
      </c>
      <c r="H3257" s="41">
        <v>9</v>
      </c>
      <c r="I3257" s="41">
        <v>6181.5891487225799</v>
      </c>
      <c r="J3257" s="41">
        <v>2979</v>
      </c>
      <c r="K3257" s="41">
        <v>28</v>
      </c>
      <c r="L3257" s="41">
        <v>59.2821</v>
      </c>
      <c r="M3257" s="41">
        <v>0.55720000000000003</v>
      </c>
      <c r="N3257" s="41"/>
      <c r="O3257" s="41"/>
      <c r="P3257" s="41"/>
      <c r="Q3257" s="41"/>
      <c r="R3257" s="41">
        <v>11488</v>
      </c>
      <c r="S3257" s="41">
        <v>205.6352</v>
      </c>
      <c r="T3257" s="41"/>
      <c r="U3257" s="41"/>
      <c r="V3257" s="41">
        <v>14495</v>
      </c>
      <c r="W3257" s="41">
        <v>265.47449999999998</v>
      </c>
      <c r="X3257" s="41"/>
      <c r="Y3257" s="41"/>
      <c r="Z3257" s="6">
        <f>0</f>
        <v>0</v>
      </c>
      <c r="AA3257" s="6">
        <f t="shared" si="373"/>
        <v>265.47449999999998</v>
      </c>
      <c r="AB3257" t="e">
        <f>IF(ISBLANK(Table1[[#This Row],[FY2425_Cost]])=TRUE,#N/A,Table1[[#This Row],[FY2425_Cost]])</f>
        <v>#N/A</v>
      </c>
      <c r="AC3257" s="6" t="e">
        <f t="shared" si="374"/>
        <v>#N/A</v>
      </c>
      <c r="AD3257" s="6" t="e">
        <f>SUMIFS($AB$3:AB3257,$B$3:B3257,B3257)</f>
        <v>#N/A</v>
      </c>
      <c r="AE3257" s="6">
        <f t="shared" si="375"/>
        <v>2781.7151169251611</v>
      </c>
      <c r="AF3257" s="6">
        <f t="shared" si="376"/>
        <v>2781.7151169251611</v>
      </c>
      <c r="AG3257" s="6">
        <f>VLOOKUP(Table1[[#This Row],[PracticeCode]],$AP$3:$AS$345,4,FALSE)</f>
        <v>2781.7151169251611</v>
      </c>
      <c r="AH3257" s="27">
        <f t="shared" si="377"/>
        <v>202137.96516322839</v>
      </c>
      <c r="AI3257" s="6" t="e">
        <f t="shared" si="372"/>
        <v>#N/A</v>
      </c>
    </row>
    <row r="3258" spans="1:35" x14ac:dyDescent="0.35">
      <c r="A3258" t="str">
        <f t="shared" si="371"/>
        <v>THE GROVE MEDICAL PRACTICENGPEalingE85725Feb11</v>
      </c>
      <c r="B3258" s="41" t="s">
        <v>711</v>
      </c>
      <c r="C3258" s="41" t="s">
        <v>509</v>
      </c>
      <c r="D3258" s="41" t="s">
        <v>12</v>
      </c>
      <c r="E3258" s="41" t="s">
        <v>335</v>
      </c>
      <c r="F3258" s="41" t="s">
        <v>335</v>
      </c>
      <c r="G3258" s="41" t="s">
        <v>766</v>
      </c>
      <c r="H3258" s="41">
        <v>11</v>
      </c>
      <c r="I3258" s="41">
        <v>6181.5891487225799</v>
      </c>
      <c r="J3258" s="41">
        <v>2938</v>
      </c>
      <c r="K3258" s="41">
        <v>5</v>
      </c>
      <c r="L3258" s="41">
        <v>58.466200000000001</v>
      </c>
      <c r="M3258" s="41">
        <v>9.9500000000000005E-2</v>
      </c>
      <c r="N3258" s="41"/>
      <c r="O3258" s="41"/>
      <c r="P3258" s="41"/>
      <c r="Q3258" s="41"/>
      <c r="R3258" s="41">
        <v>6674</v>
      </c>
      <c r="S3258" s="41">
        <v>119.4646</v>
      </c>
      <c r="T3258" s="41"/>
      <c r="U3258" s="41"/>
      <c r="V3258" s="41">
        <v>9617</v>
      </c>
      <c r="W3258" s="41">
        <v>178.03030000000001</v>
      </c>
      <c r="X3258" s="41"/>
      <c r="Y3258" s="41"/>
      <c r="Z3258" s="6">
        <f>0</f>
        <v>0</v>
      </c>
      <c r="AA3258" s="6">
        <f t="shared" si="373"/>
        <v>178.03030000000001</v>
      </c>
      <c r="AB3258" t="e">
        <f>IF(ISBLANK(Table1[[#This Row],[FY2425_Cost]])=TRUE,#N/A,Table1[[#This Row],[FY2425_Cost]])</f>
        <v>#N/A</v>
      </c>
      <c r="AC3258" s="6" t="e">
        <f t="shared" si="374"/>
        <v>#N/A</v>
      </c>
      <c r="AD3258" s="6" t="e">
        <f>SUMIFS($AB$3:AB3258,$B$3:B3258,B3258)</f>
        <v>#N/A</v>
      </c>
      <c r="AE3258" s="6">
        <f t="shared" si="375"/>
        <v>2781.7151169251611</v>
      </c>
      <c r="AF3258" s="6">
        <f t="shared" si="376"/>
        <v>2781.7151169251611</v>
      </c>
      <c r="AG3258" s="6">
        <f>VLOOKUP(Table1[[#This Row],[PracticeCode]],$AP$3:$AS$345,4,FALSE)</f>
        <v>2781.7151169251611</v>
      </c>
      <c r="AH3258" s="27">
        <f t="shared" si="377"/>
        <v>202137.96516322839</v>
      </c>
      <c r="AI3258" s="6" t="e">
        <f t="shared" si="372"/>
        <v>#N/A</v>
      </c>
    </row>
    <row r="3259" spans="1:35" x14ac:dyDescent="0.35">
      <c r="A3259" t="str">
        <f t="shared" si="371"/>
        <v>THE GROVE MEDICAL PRACTICENGPEalingE85725Jan10</v>
      </c>
      <c r="B3259" s="41" t="s">
        <v>711</v>
      </c>
      <c r="C3259" s="41" t="s">
        <v>509</v>
      </c>
      <c r="D3259" s="41" t="s">
        <v>12</v>
      </c>
      <c r="E3259" s="41" t="s">
        <v>335</v>
      </c>
      <c r="F3259" s="41" t="s">
        <v>335</v>
      </c>
      <c r="G3259" s="41" t="s">
        <v>765</v>
      </c>
      <c r="H3259" s="41">
        <v>10</v>
      </c>
      <c r="I3259" s="41">
        <v>6181.5891487225799</v>
      </c>
      <c r="J3259" s="41">
        <v>3580</v>
      </c>
      <c r="K3259" s="41">
        <v>2</v>
      </c>
      <c r="L3259" s="41">
        <v>71.242000000000004</v>
      </c>
      <c r="M3259" s="41">
        <v>3.9800000000000002E-2</v>
      </c>
      <c r="N3259" s="41"/>
      <c r="O3259" s="41"/>
      <c r="P3259" s="41"/>
      <c r="Q3259" s="41"/>
      <c r="R3259" s="41">
        <v>8497</v>
      </c>
      <c r="S3259" s="41">
        <v>152.09630000000001</v>
      </c>
      <c r="T3259" s="41"/>
      <c r="U3259" s="41"/>
      <c r="V3259" s="41">
        <v>12079</v>
      </c>
      <c r="W3259" s="41">
        <v>223.37810000000002</v>
      </c>
      <c r="X3259" s="41"/>
      <c r="Y3259" s="41"/>
      <c r="Z3259" s="6">
        <f>0</f>
        <v>0</v>
      </c>
      <c r="AA3259" s="6">
        <f t="shared" si="373"/>
        <v>223.37810000000002</v>
      </c>
      <c r="AB3259" t="e">
        <f>IF(ISBLANK(Table1[[#This Row],[FY2425_Cost]])=TRUE,#N/A,Table1[[#This Row],[FY2425_Cost]])</f>
        <v>#N/A</v>
      </c>
      <c r="AC3259" s="6" t="e">
        <f t="shared" si="374"/>
        <v>#N/A</v>
      </c>
      <c r="AD3259" s="6" t="e">
        <f>SUMIFS($AB$3:AB3259,$B$3:B3259,B3259)</f>
        <v>#N/A</v>
      </c>
      <c r="AE3259" s="6">
        <f t="shared" si="375"/>
        <v>2781.7151169251611</v>
      </c>
      <c r="AF3259" s="6">
        <f t="shared" si="376"/>
        <v>2781.7151169251611</v>
      </c>
      <c r="AG3259" s="6">
        <f>VLOOKUP(Table1[[#This Row],[PracticeCode]],$AP$3:$AS$345,4,FALSE)</f>
        <v>2781.7151169251611</v>
      </c>
      <c r="AH3259" s="27">
        <f t="shared" si="377"/>
        <v>202137.96516322839</v>
      </c>
      <c r="AI3259" s="6" t="e">
        <f t="shared" si="372"/>
        <v>#N/A</v>
      </c>
    </row>
    <row r="3260" spans="1:35" x14ac:dyDescent="0.35">
      <c r="A3260" t="str">
        <f t="shared" si="371"/>
        <v>THE GROVE MEDICAL PRACTICENGPEalingE85725Jul4</v>
      </c>
      <c r="B3260" s="41" t="s">
        <v>711</v>
      </c>
      <c r="C3260" s="41" t="s">
        <v>509</v>
      </c>
      <c r="D3260" s="41" t="s">
        <v>12</v>
      </c>
      <c r="E3260" s="41" t="s">
        <v>335</v>
      </c>
      <c r="F3260" s="41" t="s">
        <v>335</v>
      </c>
      <c r="G3260" s="41" t="s">
        <v>759</v>
      </c>
      <c r="H3260" s="41">
        <v>4</v>
      </c>
      <c r="I3260" s="41">
        <v>6181.5891487225799</v>
      </c>
      <c r="J3260" s="41">
        <v>2580</v>
      </c>
      <c r="K3260" s="41">
        <v>0</v>
      </c>
      <c r="L3260" s="41">
        <v>47.73</v>
      </c>
      <c r="M3260" s="41">
        <v>0</v>
      </c>
      <c r="N3260" s="41">
        <v>1855</v>
      </c>
      <c r="O3260" s="41">
        <v>5</v>
      </c>
      <c r="P3260" s="41">
        <v>36.914500000000004</v>
      </c>
      <c r="Q3260" s="41">
        <v>9.9500000000000005E-2</v>
      </c>
      <c r="R3260" s="41">
        <v>7846</v>
      </c>
      <c r="S3260" s="41">
        <v>140.4434</v>
      </c>
      <c r="T3260" s="41">
        <v>9022</v>
      </c>
      <c r="U3260" s="41">
        <v>198.48400000000001</v>
      </c>
      <c r="V3260" s="41">
        <v>10426</v>
      </c>
      <c r="W3260" s="41">
        <v>188.17339999999999</v>
      </c>
      <c r="X3260" s="41">
        <v>10882</v>
      </c>
      <c r="Y3260" s="41">
        <v>235.49800000000002</v>
      </c>
      <c r="Z3260" s="6">
        <f>0</f>
        <v>0</v>
      </c>
      <c r="AA3260" s="6">
        <f t="shared" si="373"/>
        <v>188.17339999999999</v>
      </c>
      <c r="AB3260">
        <f>IF(ISBLANK(Table1[[#This Row],[FY2425_Cost]])=TRUE,#N/A,Table1[[#This Row],[FY2425_Cost]])</f>
        <v>235.49800000000002</v>
      </c>
      <c r="AC3260" s="6">
        <f t="shared" si="374"/>
        <v>47.324600000000032</v>
      </c>
      <c r="AD3260" s="6" t="e">
        <f>SUMIFS($AB$3:AB3260,$B$3:B3260,B3260)</f>
        <v>#N/A</v>
      </c>
      <c r="AE3260" s="6">
        <f t="shared" si="375"/>
        <v>2781.7151169251611</v>
      </c>
      <c r="AF3260" s="6">
        <f t="shared" si="376"/>
        <v>2781.7151169251611</v>
      </c>
      <c r="AG3260" s="6">
        <f>VLOOKUP(Table1[[#This Row],[PracticeCode]],$AP$3:$AS$345,4,FALSE)</f>
        <v>2781.7151169251611</v>
      </c>
      <c r="AH3260" s="27">
        <f t="shared" si="377"/>
        <v>202137.96516322839</v>
      </c>
      <c r="AI3260" s="6" t="e">
        <f t="shared" si="372"/>
        <v>#N/A</v>
      </c>
    </row>
    <row r="3261" spans="1:35" x14ac:dyDescent="0.35">
      <c r="A3261" t="str">
        <f t="shared" si="371"/>
        <v>THE GROVE MEDICAL PRACTICENGPEalingE85725Jun3</v>
      </c>
      <c r="B3261" s="41" t="s">
        <v>711</v>
      </c>
      <c r="C3261" s="41" t="s">
        <v>509</v>
      </c>
      <c r="D3261" s="41" t="s">
        <v>12</v>
      </c>
      <c r="E3261" s="41" t="s">
        <v>335</v>
      </c>
      <c r="F3261" s="41" t="s">
        <v>335</v>
      </c>
      <c r="G3261" s="41" t="s">
        <v>758</v>
      </c>
      <c r="H3261" s="41">
        <v>3</v>
      </c>
      <c r="I3261" s="41">
        <v>6181.5891487225799</v>
      </c>
      <c r="J3261" s="41">
        <v>3501</v>
      </c>
      <c r="K3261" s="41">
        <v>0</v>
      </c>
      <c r="L3261" s="41">
        <v>64.768500000000003</v>
      </c>
      <c r="M3261" s="41">
        <v>0</v>
      </c>
      <c r="N3261" s="41">
        <v>2297</v>
      </c>
      <c r="O3261" s="41">
        <v>3</v>
      </c>
      <c r="P3261" s="41">
        <v>45.710300000000004</v>
      </c>
      <c r="Q3261" s="41">
        <v>5.9700000000000003E-2</v>
      </c>
      <c r="R3261" s="41">
        <v>7539</v>
      </c>
      <c r="S3261" s="41">
        <v>134.94810000000001</v>
      </c>
      <c r="T3261" s="41">
        <v>6505</v>
      </c>
      <c r="U3261" s="41">
        <v>143.11000000000001</v>
      </c>
      <c r="V3261" s="41">
        <v>11040</v>
      </c>
      <c r="W3261" s="41">
        <v>199.71660000000003</v>
      </c>
      <c r="X3261" s="41">
        <v>8805</v>
      </c>
      <c r="Y3261" s="41">
        <v>188.88000000000002</v>
      </c>
      <c r="Z3261" s="6">
        <f>0</f>
        <v>0</v>
      </c>
      <c r="AA3261" s="6">
        <f t="shared" si="373"/>
        <v>199.71660000000003</v>
      </c>
      <c r="AB3261">
        <f>IF(ISBLANK(Table1[[#This Row],[FY2425_Cost]])=TRUE,#N/A,Table1[[#This Row],[FY2425_Cost]])</f>
        <v>188.88000000000002</v>
      </c>
      <c r="AC3261" s="6">
        <f t="shared" si="374"/>
        <v>-10.836600000000004</v>
      </c>
      <c r="AD3261" s="6" t="e">
        <f>SUMIFS($AB$3:AB3261,$B$3:B3261,B3261)</f>
        <v>#N/A</v>
      </c>
      <c r="AE3261" s="6">
        <f t="shared" si="375"/>
        <v>2781.7151169251611</v>
      </c>
      <c r="AF3261" s="6">
        <f t="shared" si="376"/>
        <v>2781.7151169251611</v>
      </c>
      <c r="AG3261" s="6">
        <f>VLOOKUP(Table1[[#This Row],[PracticeCode]],$AP$3:$AS$345,4,FALSE)</f>
        <v>2781.7151169251611</v>
      </c>
      <c r="AH3261" s="27">
        <f t="shared" si="377"/>
        <v>202137.96516322839</v>
      </c>
      <c r="AI3261" s="6" t="e">
        <f t="shared" si="372"/>
        <v>#N/A</v>
      </c>
    </row>
    <row r="3262" spans="1:35" x14ac:dyDescent="0.35">
      <c r="A3262" t="str">
        <f t="shared" si="371"/>
        <v>THE GROVE MEDICAL PRACTICENGPEalingE85725Mar12</v>
      </c>
      <c r="B3262" s="41" t="s">
        <v>711</v>
      </c>
      <c r="C3262" s="41" t="s">
        <v>509</v>
      </c>
      <c r="D3262" s="41" t="s">
        <v>12</v>
      </c>
      <c r="E3262" s="41" t="s">
        <v>335</v>
      </c>
      <c r="F3262" s="41" t="s">
        <v>335</v>
      </c>
      <c r="G3262" s="41" t="s">
        <v>767</v>
      </c>
      <c r="H3262" s="41">
        <v>12</v>
      </c>
      <c r="I3262" s="41">
        <v>6181.5891487225799</v>
      </c>
      <c r="J3262" s="41">
        <v>3077</v>
      </c>
      <c r="K3262" s="41">
        <v>4</v>
      </c>
      <c r="L3262" s="41">
        <v>61.232300000000002</v>
      </c>
      <c r="M3262" s="41">
        <v>7.9600000000000004E-2</v>
      </c>
      <c r="N3262" s="41"/>
      <c r="O3262" s="41"/>
      <c r="P3262" s="41"/>
      <c r="Q3262" s="41"/>
      <c r="R3262" s="41">
        <v>8774</v>
      </c>
      <c r="S3262" s="41">
        <v>157.05459999999999</v>
      </c>
      <c r="T3262" s="41"/>
      <c r="U3262" s="41"/>
      <c r="V3262" s="41">
        <v>11855</v>
      </c>
      <c r="W3262" s="41">
        <v>218.3665</v>
      </c>
      <c r="X3262" s="41"/>
      <c r="Y3262" s="41"/>
      <c r="Z3262" s="6">
        <f>0</f>
        <v>0</v>
      </c>
      <c r="AA3262" s="6">
        <f t="shared" si="373"/>
        <v>218.3665</v>
      </c>
      <c r="AB3262" t="e">
        <f>IF(ISBLANK(Table1[[#This Row],[FY2425_Cost]])=TRUE,#N/A,Table1[[#This Row],[FY2425_Cost]])</f>
        <v>#N/A</v>
      </c>
      <c r="AC3262" s="6" t="e">
        <f t="shared" si="374"/>
        <v>#N/A</v>
      </c>
      <c r="AD3262" s="6" t="e">
        <f>SUMIFS($AB$3:AB3262,$B$3:B3262,B3262)</f>
        <v>#N/A</v>
      </c>
      <c r="AE3262" s="6">
        <f t="shared" si="375"/>
        <v>2781.7151169251611</v>
      </c>
      <c r="AF3262" s="6">
        <f t="shared" si="376"/>
        <v>2781.7151169251611</v>
      </c>
      <c r="AG3262" s="6">
        <f>VLOOKUP(Table1[[#This Row],[PracticeCode]],$AP$3:$AS$345,4,FALSE)</f>
        <v>2781.7151169251611</v>
      </c>
      <c r="AH3262" s="27">
        <f t="shared" si="377"/>
        <v>202137.96516322839</v>
      </c>
      <c r="AI3262" s="6" t="e">
        <f t="shared" si="372"/>
        <v>#N/A</v>
      </c>
    </row>
    <row r="3263" spans="1:35" x14ac:dyDescent="0.35">
      <c r="A3263" t="str">
        <f t="shared" si="371"/>
        <v>THE GROVE MEDICAL PRACTICENGPEalingE85725May2</v>
      </c>
      <c r="B3263" s="41" t="s">
        <v>711</v>
      </c>
      <c r="C3263" s="41" t="s">
        <v>509</v>
      </c>
      <c r="D3263" s="41" t="s">
        <v>12</v>
      </c>
      <c r="E3263" s="41" t="s">
        <v>335</v>
      </c>
      <c r="F3263" s="41" t="s">
        <v>335</v>
      </c>
      <c r="G3263" s="41" t="s">
        <v>757</v>
      </c>
      <c r="H3263" s="41">
        <v>2</v>
      </c>
      <c r="I3263" s="41">
        <v>6181.5891487225799</v>
      </c>
      <c r="J3263" s="41">
        <v>3112</v>
      </c>
      <c r="K3263" s="41">
        <v>0</v>
      </c>
      <c r="L3263" s="41">
        <v>57.571999999999996</v>
      </c>
      <c r="M3263" s="41">
        <v>0</v>
      </c>
      <c r="N3263" s="41">
        <v>2119</v>
      </c>
      <c r="O3263" s="41">
        <v>8</v>
      </c>
      <c r="P3263" s="41">
        <v>42.168100000000003</v>
      </c>
      <c r="Q3263" s="41">
        <v>0.15920000000000001</v>
      </c>
      <c r="R3263" s="41">
        <v>6885</v>
      </c>
      <c r="S3263" s="41">
        <v>123.2415</v>
      </c>
      <c r="T3263" s="41">
        <v>8019</v>
      </c>
      <c r="U3263" s="41">
        <v>176.41800000000001</v>
      </c>
      <c r="V3263" s="41">
        <v>9997</v>
      </c>
      <c r="W3263" s="41">
        <v>180.8135</v>
      </c>
      <c r="X3263" s="41">
        <v>10146</v>
      </c>
      <c r="Y3263" s="41">
        <v>218.74530000000001</v>
      </c>
      <c r="Z3263" s="6">
        <f>0</f>
        <v>0</v>
      </c>
      <c r="AA3263" s="6">
        <f t="shared" si="373"/>
        <v>180.8135</v>
      </c>
      <c r="AB3263">
        <f>IF(ISBLANK(Table1[[#This Row],[FY2425_Cost]])=TRUE,#N/A,Table1[[#This Row],[FY2425_Cost]])</f>
        <v>218.74530000000001</v>
      </c>
      <c r="AC3263" s="6">
        <f t="shared" si="374"/>
        <v>37.93180000000001</v>
      </c>
      <c r="AD3263" s="6" t="e">
        <f>SUMIFS($AB$3:AB3263,$B$3:B3263,B3263)</f>
        <v>#N/A</v>
      </c>
      <c r="AE3263" s="6">
        <f t="shared" si="375"/>
        <v>2781.7151169251611</v>
      </c>
      <c r="AF3263" s="6">
        <f t="shared" si="376"/>
        <v>2781.7151169251611</v>
      </c>
      <c r="AG3263" s="6">
        <f>VLOOKUP(Table1[[#This Row],[PracticeCode]],$AP$3:$AS$345,4,FALSE)</f>
        <v>2781.7151169251611</v>
      </c>
      <c r="AH3263" s="27">
        <f t="shared" si="377"/>
        <v>202137.96516322839</v>
      </c>
      <c r="AI3263" s="6" t="e">
        <f t="shared" si="372"/>
        <v>#N/A</v>
      </c>
    </row>
    <row r="3264" spans="1:35" x14ac:dyDescent="0.35">
      <c r="A3264" t="str">
        <f t="shared" si="371"/>
        <v>THE GROVE MEDICAL PRACTICENGPEalingE85725Nov8</v>
      </c>
      <c r="B3264" s="41" t="s">
        <v>711</v>
      </c>
      <c r="C3264" s="41" t="s">
        <v>509</v>
      </c>
      <c r="D3264" s="41" t="s">
        <v>12</v>
      </c>
      <c r="E3264" s="41" t="s">
        <v>335</v>
      </c>
      <c r="F3264" s="41" t="s">
        <v>335</v>
      </c>
      <c r="G3264" s="41" t="s">
        <v>763</v>
      </c>
      <c r="H3264" s="41">
        <v>8</v>
      </c>
      <c r="I3264" s="41">
        <v>6181.5891487225799</v>
      </c>
      <c r="J3264" s="41">
        <v>3241</v>
      </c>
      <c r="K3264" s="41">
        <v>36</v>
      </c>
      <c r="L3264" s="41">
        <v>64.495900000000006</v>
      </c>
      <c r="M3264" s="41">
        <v>0.71640000000000004</v>
      </c>
      <c r="N3264" s="41"/>
      <c r="O3264" s="41"/>
      <c r="P3264" s="41"/>
      <c r="Q3264" s="41"/>
      <c r="R3264" s="41">
        <v>9773</v>
      </c>
      <c r="S3264" s="41">
        <v>174.9367</v>
      </c>
      <c r="T3264" s="41"/>
      <c r="U3264" s="41"/>
      <c r="V3264" s="41">
        <v>13050</v>
      </c>
      <c r="W3264" s="41">
        <v>240.149</v>
      </c>
      <c r="X3264" s="41"/>
      <c r="Y3264" s="41"/>
      <c r="Z3264" s="6">
        <f>0</f>
        <v>0</v>
      </c>
      <c r="AA3264" s="6">
        <f t="shared" si="373"/>
        <v>240.149</v>
      </c>
      <c r="AB3264" t="e">
        <f>IF(ISBLANK(Table1[[#This Row],[FY2425_Cost]])=TRUE,#N/A,Table1[[#This Row],[FY2425_Cost]])</f>
        <v>#N/A</v>
      </c>
      <c r="AC3264" s="6" t="e">
        <f t="shared" si="374"/>
        <v>#N/A</v>
      </c>
      <c r="AD3264" s="6" t="e">
        <f>SUMIFS($AB$3:AB3264,$B$3:B3264,B3264)</f>
        <v>#N/A</v>
      </c>
      <c r="AE3264" s="6">
        <f t="shared" si="375"/>
        <v>2781.7151169251611</v>
      </c>
      <c r="AF3264" s="6">
        <f t="shared" si="376"/>
        <v>2781.7151169251611</v>
      </c>
      <c r="AG3264" s="6">
        <f>VLOOKUP(Table1[[#This Row],[PracticeCode]],$AP$3:$AS$345,4,FALSE)</f>
        <v>2781.7151169251611</v>
      </c>
      <c r="AH3264" s="27">
        <f t="shared" si="377"/>
        <v>202137.96516322839</v>
      </c>
      <c r="AI3264" s="6" t="e">
        <f t="shared" si="372"/>
        <v>#N/A</v>
      </c>
    </row>
    <row r="3265" spans="1:35" x14ac:dyDescent="0.35">
      <c r="A3265" t="str">
        <f t="shared" si="371"/>
        <v>THE GROVE MEDICAL PRACTICENGPEalingE85725Oct7</v>
      </c>
      <c r="B3265" s="41" t="s">
        <v>711</v>
      </c>
      <c r="C3265" s="41" t="s">
        <v>509</v>
      </c>
      <c r="D3265" s="41" t="s">
        <v>12</v>
      </c>
      <c r="E3265" s="41" t="s">
        <v>335</v>
      </c>
      <c r="F3265" s="41" t="s">
        <v>335</v>
      </c>
      <c r="G3265" s="41" t="s">
        <v>762</v>
      </c>
      <c r="H3265" s="41">
        <v>7</v>
      </c>
      <c r="I3265" s="41">
        <v>6181.5891487225799</v>
      </c>
      <c r="J3265" s="41">
        <v>2966</v>
      </c>
      <c r="K3265" s="41">
        <v>28</v>
      </c>
      <c r="L3265" s="41">
        <v>59.023400000000002</v>
      </c>
      <c r="M3265" s="41">
        <v>0.55720000000000003</v>
      </c>
      <c r="N3265" s="41">
        <v>0</v>
      </c>
      <c r="O3265" s="41">
        <v>254</v>
      </c>
      <c r="P3265" s="41">
        <v>0</v>
      </c>
      <c r="Q3265" s="41">
        <v>5.7149999999999999</v>
      </c>
      <c r="R3265" s="41">
        <v>13694</v>
      </c>
      <c r="S3265" s="41">
        <v>245.12260000000001</v>
      </c>
      <c r="T3265" s="41">
        <v>13320</v>
      </c>
      <c r="U3265" s="41">
        <v>293.04000000000002</v>
      </c>
      <c r="V3265" s="41">
        <v>16688</v>
      </c>
      <c r="W3265" s="41">
        <v>304.70320000000004</v>
      </c>
      <c r="X3265" s="41">
        <v>13574</v>
      </c>
      <c r="Y3265" s="41">
        <v>298.755</v>
      </c>
      <c r="Z3265" s="6">
        <f>0</f>
        <v>0</v>
      </c>
      <c r="AA3265" s="6">
        <f t="shared" si="373"/>
        <v>304.70320000000004</v>
      </c>
      <c r="AB3265">
        <f>IF(ISBLANK(Table1[[#This Row],[FY2425_Cost]])=TRUE,#N/A,Table1[[#This Row],[FY2425_Cost]])</f>
        <v>298.755</v>
      </c>
      <c r="AC3265" s="6">
        <f t="shared" si="374"/>
        <v>-5.9482000000000426</v>
      </c>
      <c r="AD3265" s="6" t="e">
        <f>SUMIFS($AB$3:AB3265,$B$3:B3265,B3265)</f>
        <v>#N/A</v>
      </c>
      <c r="AE3265" s="6">
        <f t="shared" si="375"/>
        <v>2781.7151169251611</v>
      </c>
      <c r="AF3265" s="6">
        <f t="shared" si="376"/>
        <v>2781.7151169251611</v>
      </c>
      <c r="AG3265" s="6">
        <f>VLOOKUP(Table1[[#This Row],[PracticeCode]],$AP$3:$AS$345,4,FALSE)</f>
        <v>2781.7151169251611</v>
      </c>
      <c r="AH3265" s="27">
        <f t="shared" si="377"/>
        <v>202137.96516322839</v>
      </c>
      <c r="AI3265" s="6" t="e">
        <f t="shared" si="372"/>
        <v>#N/A</v>
      </c>
    </row>
    <row r="3266" spans="1:35" x14ac:dyDescent="0.35">
      <c r="A3266" t="str">
        <f t="shared" si="371"/>
        <v>THE GROVE MEDICAL PRACTICENGPEalingE85725Sep6</v>
      </c>
      <c r="B3266" s="41" t="s">
        <v>711</v>
      </c>
      <c r="C3266" s="41" t="s">
        <v>509</v>
      </c>
      <c r="D3266" s="41" t="s">
        <v>12</v>
      </c>
      <c r="E3266" s="41" t="s">
        <v>335</v>
      </c>
      <c r="F3266" s="41" t="s">
        <v>335</v>
      </c>
      <c r="G3266" s="41" t="s">
        <v>761</v>
      </c>
      <c r="H3266" s="41">
        <v>6</v>
      </c>
      <c r="I3266" s="41">
        <v>6181.5891487225799</v>
      </c>
      <c r="J3266" s="41">
        <v>3104</v>
      </c>
      <c r="K3266" s="41">
        <v>56</v>
      </c>
      <c r="L3266" s="41">
        <v>61.769600000000004</v>
      </c>
      <c r="M3266" s="41">
        <v>1.1144000000000001</v>
      </c>
      <c r="N3266" s="41">
        <v>2492</v>
      </c>
      <c r="O3266" s="41">
        <v>69</v>
      </c>
      <c r="P3266" s="41">
        <v>56.07</v>
      </c>
      <c r="Q3266" s="41">
        <v>1.5525</v>
      </c>
      <c r="R3266" s="41">
        <v>12991</v>
      </c>
      <c r="S3266" s="41">
        <v>232.53890000000001</v>
      </c>
      <c r="T3266" s="41">
        <v>10489</v>
      </c>
      <c r="U3266" s="41">
        <v>230.75800000000001</v>
      </c>
      <c r="V3266" s="41">
        <v>16151</v>
      </c>
      <c r="W3266" s="41">
        <v>295.42290000000003</v>
      </c>
      <c r="X3266" s="41">
        <v>13050</v>
      </c>
      <c r="Y3266" s="41">
        <v>288.38049999999998</v>
      </c>
      <c r="Z3266" s="6">
        <f>0</f>
        <v>0</v>
      </c>
      <c r="AA3266" s="6">
        <f t="shared" si="373"/>
        <v>295.42290000000003</v>
      </c>
      <c r="AB3266">
        <f>IF(ISBLANK(Table1[[#This Row],[FY2425_Cost]])=TRUE,#N/A,Table1[[#This Row],[FY2425_Cost]])</f>
        <v>288.38049999999998</v>
      </c>
      <c r="AC3266" s="6">
        <f t="shared" si="374"/>
        <v>-7.0424000000000433</v>
      </c>
      <c r="AD3266" s="6" t="e">
        <f>SUMIFS($AB$3:AB3266,$B$3:B3266,B3266)</f>
        <v>#N/A</v>
      </c>
      <c r="AE3266" s="6">
        <f t="shared" si="375"/>
        <v>2781.7151169251611</v>
      </c>
      <c r="AF3266" s="6">
        <f t="shared" si="376"/>
        <v>2781.7151169251611</v>
      </c>
      <c r="AG3266" s="6">
        <f>VLOOKUP(Table1[[#This Row],[PracticeCode]],$AP$3:$AS$345,4,FALSE)</f>
        <v>2781.7151169251611</v>
      </c>
      <c r="AH3266" s="27">
        <f t="shared" si="377"/>
        <v>202137.96516322839</v>
      </c>
      <c r="AI3266" s="6" t="e">
        <f t="shared" si="372"/>
        <v>#N/A</v>
      </c>
    </row>
    <row r="3267" spans="1:35" x14ac:dyDescent="0.35">
      <c r="A3267" t="str">
        <f t="shared" ref="A3267:A3330" si="378">CONCATENATE(B3267,C3267,D3267,E3267,G3267,H3267)</f>
        <v>THE HEALTH CENTREInclusive HealthWest LondonE87751Apr1</v>
      </c>
      <c r="B3267" s="41" t="s">
        <v>644</v>
      </c>
      <c r="C3267" s="41" t="s">
        <v>483</v>
      </c>
      <c r="D3267" s="41" t="s">
        <v>29</v>
      </c>
      <c r="E3267" s="41" t="s">
        <v>282</v>
      </c>
      <c r="F3267" s="41" t="s">
        <v>282</v>
      </c>
      <c r="G3267" s="41" t="s">
        <v>756</v>
      </c>
      <c r="H3267" s="41">
        <v>1</v>
      </c>
      <c r="I3267" s="41">
        <v>2380.1003492108198</v>
      </c>
      <c r="J3267" s="41">
        <v>903</v>
      </c>
      <c r="K3267" s="41">
        <v>0</v>
      </c>
      <c r="L3267" s="41">
        <v>16.705500000000001</v>
      </c>
      <c r="M3267" s="41">
        <v>0</v>
      </c>
      <c r="N3267" s="41">
        <v>571</v>
      </c>
      <c r="O3267" s="41">
        <v>0</v>
      </c>
      <c r="P3267" s="41">
        <v>11.3629</v>
      </c>
      <c r="Q3267" s="41">
        <v>0</v>
      </c>
      <c r="R3267" s="41">
        <v>588</v>
      </c>
      <c r="S3267" s="41">
        <v>10.5252</v>
      </c>
      <c r="T3267" s="41">
        <v>739</v>
      </c>
      <c r="U3267" s="41">
        <v>16.257999999999999</v>
      </c>
      <c r="V3267" s="41">
        <v>1491</v>
      </c>
      <c r="W3267" s="41">
        <v>27.230699999999999</v>
      </c>
      <c r="X3267" s="41">
        <v>1310</v>
      </c>
      <c r="Y3267" s="41">
        <v>27.620899999999999</v>
      </c>
      <c r="Z3267" s="6">
        <f>0</f>
        <v>0</v>
      </c>
      <c r="AA3267" s="6">
        <f t="shared" si="373"/>
        <v>27.230699999999999</v>
      </c>
      <c r="AB3267">
        <f>IF(ISBLANK(Table1[[#This Row],[FY2425_Cost]])=TRUE,#N/A,Table1[[#This Row],[FY2425_Cost]])</f>
        <v>27.620899999999999</v>
      </c>
      <c r="AC3267" s="6">
        <f t="shared" si="374"/>
        <v>0.3902000000000001</v>
      </c>
      <c r="AD3267" s="6">
        <f>SUMIFS($AB$3:AB3267,$B$3:B3267,B3267)</f>
        <v>27.620899999999999</v>
      </c>
      <c r="AE3267" s="6">
        <f t="shared" si="375"/>
        <v>1071.0451571448689</v>
      </c>
      <c r="AF3267" s="6">
        <f t="shared" si="376"/>
        <v>1071.0451571448689</v>
      </c>
      <c r="AG3267" s="6">
        <f>VLOOKUP(Table1[[#This Row],[PracticeCode]],$AP$3:$AS$345,4,FALSE)</f>
        <v>1071.0451571448689</v>
      </c>
      <c r="AH3267" s="27">
        <f t="shared" si="377"/>
        <v>77829.281419193809</v>
      </c>
      <c r="AI3267" s="6">
        <f t="shared" ref="AI3267:AI3330" si="379">IF(AD3267-AF3267&lt;=0,0,AD3267-AF3267)</f>
        <v>0</v>
      </c>
    </row>
    <row r="3268" spans="1:35" x14ac:dyDescent="0.35">
      <c r="A3268" t="str">
        <f t="shared" si="378"/>
        <v>THE HEALTH CENTREInclusive HealthWest LondonE87751Aug5</v>
      </c>
      <c r="B3268" s="41" t="s">
        <v>644</v>
      </c>
      <c r="C3268" s="41" t="s">
        <v>483</v>
      </c>
      <c r="D3268" s="41" t="s">
        <v>29</v>
      </c>
      <c r="E3268" s="41" t="s">
        <v>282</v>
      </c>
      <c r="F3268" s="41" t="s">
        <v>282</v>
      </c>
      <c r="G3268" s="41" t="s">
        <v>760</v>
      </c>
      <c r="H3268" s="41">
        <v>5</v>
      </c>
      <c r="I3268" s="41">
        <v>2380.1003492108198</v>
      </c>
      <c r="J3268" s="41">
        <v>825</v>
      </c>
      <c r="K3268" s="41">
        <v>0</v>
      </c>
      <c r="L3268" s="41">
        <v>15.262499999999999</v>
      </c>
      <c r="M3268" s="41">
        <v>0</v>
      </c>
      <c r="N3268" s="41">
        <v>544</v>
      </c>
      <c r="O3268" s="41">
        <v>0</v>
      </c>
      <c r="P3268" s="41">
        <v>10.825600000000001</v>
      </c>
      <c r="Q3268" s="41">
        <v>0</v>
      </c>
      <c r="R3268" s="41">
        <v>841</v>
      </c>
      <c r="S3268" s="41">
        <v>15.053900000000001</v>
      </c>
      <c r="T3268" s="41">
        <v>5130</v>
      </c>
      <c r="U3268" s="41">
        <v>112.86</v>
      </c>
      <c r="V3268" s="41">
        <v>1666</v>
      </c>
      <c r="W3268" s="41">
        <v>30.316400000000002</v>
      </c>
      <c r="X3268" s="41">
        <v>5674</v>
      </c>
      <c r="Y3268" s="41">
        <v>123.68559999999999</v>
      </c>
      <c r="Z3268" s="6">
        <f>0</f>
        <v>0</v>
      </c>
      <c r="AA3268" s="6">
        <f t="shared" si="373"/>
        <v>30.316400000000002</v>
      </c>
      <c r="AB3268">
        <f>IF(ISBLANK(Table1[[#This Row],[FY2425_Cost]])=TRUE,#N/A,Table1[[#This Row],[FY2425_Cost]])</f>
        <v>123.68559999999999</v>
      </c>
      <c r="AC3268" s="6">
        <f t="shared" si="374"/>
        <v>93.369199999999992</v>
      </c>
      <c r="AD3268" s="6">
        <f>SUMIFS($AB$3:AB3268,$B$3:B3268,B3268)</f>
        <v>151.3065</v>
      </c>
      <c r="AE3268" s="6">
        <f t="shared" si="375"/>
        <v>1071.0451571448689</v>
      </c>
      <c r="AF3268" s="6">
        <f t="shared" si="376"/>
        <v>1071.0451571448689</v>
      </c>
      <c r="AG3268" s="6">
        <f>VLOOKUP(Table1[[#This Row],[PracticeCode]],$AP$3:$AS$345,4,FALSE)</f>
        <v>1071.0451571448689</v>
      </c>
      <c r="AH3268" s="27">
        <f t="shared" si="377"/>
        <v>77829.281419193809</v>
      </c>
      <c r="AI3268" s="6">
        <f t="shared" si="379"/>
        <v>0</v>
      </c>
    </row>
    <row r="3269" spans="1:35" x14ac:dyDescent="0.35">
      <c r="A3269" t="str">
        <f t="shared" si="378"/>
        <v>THE HEALTH CENTREInclusive HealthWest LondonE87751Dec9</v>
      </c>
      <c r="B3269" s="41" t="s">
        <v>644</v>
      </c>
      <c r="C3269" s="41" t="s">
        <v>483</v>
      </c>
      <c r="D3269" s="41" t="s">
        <v>29</v>
      </c>
      <c r="E3269" s="41" t="s">
        <v>282</v>
      </c>
      <c r="F3269" s="41" t="s">
        <v>282</v>
      </c>
      <c r="G3269" s="41" t="s">
        <v>764</v>
      </c>
      <c r="H3269" s="41">
        <v>9</v>
      </c>
      <c r="I3269" s="41">
        <v>2380.1003492108198</v>
      </c>
      <c r="J3269" s="41">
        <v>630</v>
      </c>
      <c r="K3269" s="41">
        <v>0</v>
      </c>
      <c r="L3269" s="41">
        <v>12.537000000000001</v>
      </c>
      <c r="M3269" s="41">
        <v>0</v>
      </c>
      <c r="N3269" s="41"/>
      <c r="O3269" s="41"/>
      <c r="P3269" s="41"/>
      <c r="Q3269" s="41"/>
      <c r="R3269" s="41">
        <v>2429</v>
      </c>
      <c r="S3269" s="41">
        <v>43.479100000000003</v>
      </c>
      <c r="T3269" s="41"/>
      <c r="U3269" s="41"/>
      <c r="V3269" s="41">
        <v>3059</v>
      </c>
      <c r="W3269" s="41">
        <v>56.016100000000002</v>
      </c>
      <c r="X3269" s="41"/>
      <c r="Y3269" s="41"/>
      <c r="Z3269" s="6">
        <f>0</f>
        <v>0</v>
      </c>
      <c r="AA3269" s="6">
        <f t="shared" si="373"/>
        <v>56.016100000000002</v>
      </c>
      <c r="AB3269" t="e">
        <f>IF(ISBLANK(Table1[[#This Row],[FY2425_Cost]])=TRUE,#N/A,Table1[[#This Row],[FY2425_Cost]])</f>
        <v>#N/A</v>
      </c>
      <c r="AC3269" s="6" t="e">
        <f t="shared" si="374"/>
        <v>#N/A</v>
      </c>
      <c r="AD3269" s="6" t="e">
        <f>SUMIFS($AB$3:AB3269,$B$3:B3269,B3269)</f>
        <v>#N/A</v>
      </c>
      <c r="AE3269" s="6">
        <f t="shared" si="375"/>
        <v>1071.0451571448689</v>
      </c>
      <c r="AF3269" s="6">
        <f t="shared" si="376"/>
        <v>1071.0451571448689</v>
      </c>
      <c r="AG3269" s="6">
        <f>VLOOKUP(Table1[[#This Row],[PracticeCode]],$AP$3:$AS$345,4,FALSE)</f>
        <v>1071.0451571448689</v>
      </c>
      <c r="AH3269" s="27">
        <f t="shared" si="377"/>
        <v>77829.281419193809</v>
      </c>
      <c r="AI3269" s="6" t="e">
        <f t="shared" si="379"/>
        <v>#N/A</v>
      </c>
    </row>
    <row r="3270" spans="1:35" x14ac:dyDescent="0.35">
      <c r="A3270" t="str">
        <f t="shared" si="378"/>
        <v>THE HEALTH CENTREInclusive HealthWest LondonE87751Feb11</v>
      </c>
      <c r="B3270" s="41" t="s">
        <v>644</v>
      </c>
      <c r="C3270" s="41" t="s">
        <v>483</v>
      </c>
      <c r="D3270" s="41" t="s">
        <v>29</v>
      </c>
      <c r="E3270" s="41" t="s">
        <v>282</v>
      </c>
      <c r="F3270" s="41" t="s">
        <v>282</v>
      </c>
      <c r="G3270" s="41" t="s">
        <v>766</v>
      </c>
      <c r="H3270" s="41">
        <v>11</v>
      </c>
      <c r="I3270" s="41">
        <v>2380.1003492108198</v>
      </c>
      <c r="J3270" s="41">
        <v>707</v>
      </c>
      <c r="K3270" s="41">
        <v>0</v>
      </c>
      <c r="L3270" s="41">
        <v>14.0693</v>
      </c>
      <c r="M3270" s="41">
        <v>0</v>
      </c>
      <c r="N3270" s="41"/>
      <c r="O3270" s="41"/>
      <c r="P3270" s="41"/>
      <c r="Q3270" s="41"/>
      <c r="R3270" s="41">
        <v>8884</v>
      </c>
      <c r="S3270" s="41">
        <v>159.02359999999999</v>
      </c>
      <c r="T3270" s="41"/>
      <c r="U3270" s="41"/>
      <c r="V3270" s="41">
        <v>9591</v>
      </c>
      <c r="W3270" s="41">
        <v>173.09289999999999</v>
      </c>
      <c r="X3270" s="41"/>
      <c r="Y3270" s="41"/>
      <c r="Z3270" s="6">
        <f>0</f>
        <v>0</v>
      </c>
      <c r="AA3270" s="6">
        <f t="shared" si="373"/>
        <v>173.09289999999999</v>
      </c>
      <c r="AB3270" t="e">
        <f>IF(ISBLANK(Table1[[#This Row],[FY2425_Cost]])=TRUE,#N/A,Table1[[#This Row],[FY2425_Cost]])</f>
        <v>#N/A</v>
      </c>
      <c r="AC3270" s="6" t="e">
        <f t="shared" si="374"/>
        <v>#N/A</v>
      </c>
      <c r="AD3270" s="6" t="e">
        <f>SUMIFS($AB$3:AB3270,$B$3:B3270,B3270)</f>
        <v>#N/A</v>
      </c>
      <c r="AE3270" s="6">
        <f t="shared" si="375"/>
        <v>1071.0451571448689</v>
      </c>
      <c r="AF3270" s="6">
        <f t="shared" si="376"/>
        <v>1071.0451571448689</v>
      </c>
      <c r="AG3270" s="6">
        <f>VLOOKUP(Table1[[#This Row],[PracticeCode]],$AP$3:$AS$345,4,FALSE)</f>
        <v>1071.0451571448689</v>
      </c>
      <c r="AH3270" s="27">
        <f t="shared" si="377"/>
        <v>77829.281419193809</v>
      </c>
      <c r="AI3270" s="6" t="e">
        <f t="shared" si="379"/>
        <v>#N/A</v>
      </c>
    </row>
    <row r="3271" spans="1:35" x14ac:dyDescent="0.35">
      <c r="A3271" t="str">
        <f t="shared" si="378"/>
        <v>THE HEALTH CENTREInclusive HealthWest LondonE87751Jan10</v>
      </c>
      <c r="B3271" s="41" t="s">
        <v>644</v>
      </c>
      <c r="C3271" s="41" t="s">
        <v>483</v>
      </c>
      <c r="D3271" s="41" t="s">
        <v>29</v>
      </c>
      <c r="E3271" s="41" t="s">
        <v>282</v>
      </c>
      <c r="F3271" s="41" t="s">
        <v>282</v>
      </c>
      <c r="G3271" s="41" t="s">
        <v>765</v>
      </c>
      <c r="H3271" s="41">
        <v>10</v>
      </c>
      <c r="I3271" s="41">
        <v>2380.1003492108198</v>
      </c>
      <c r="J3271" s="41">
        <v>835</v>
      </c>
      <c r="K3271" s="41">
        <v>0</v>
      </c>
      <c r="L3271" s="41">
        <v>16.616500000000002</v>
      </c>
      <c r="M3271" s="41">
        <v>0</v>
      </c>
      <c r="N3271" s="41"/>
      <c r="O3271" s="41"/>
      <c r="P3271" s="41"/>
      <c r="Q3271" s="41"/>
      <c r="R3271" s="41">
        <v>3516</v>
      </c>
      <c r="S3271" s="41">
        <v>62.936399999999999</v>
      </c>
      <c r="T3271" s="41"/>
      <c r="U3271" s="41"/>
      <c r="V3271" s="41">
        <v>4351</v>
      </c>
      <c r="W3271" s="41">
        <v>79.552899999999994</v>
      </c>
      <c r="X3271" s="41"/>
      <c r="Y3271" s="41"/>
      <c r="Z3271" s="6">
        <f>0</f>
        <v>0</v>
      </c>
      <c r="AA3271" s="6">
        <f t="shared" si="373"/>
        <v>79.552899999999994</v>
      </c>
      <c r="AB3271" t="e">
        <f>IF(ISBLANK(Table1[[#This Row],[FY2425_Cost]])=TRUE,#N/A,Table1[[#This Row],[FY2425_Cost]])</f>
        <v>#N/A</v>
      </c>
      <c r="AC3271" s="6" t="e">
        <f t="shared" si="374"/>
        <v>#N/A</v>
      </c>
      <c r="AD3271" s="6" t="e">
        <f>SUMIFS($AB$3:AB3271,$B$3:B3271,B3271)</f>
        <v>#N/A</v>
      </c>
      <c r="AE3271" s="6">
        <f t="shared" si="375"/>
        <v>1071.0451571448689</v>
      </c>
      <c r="AF3271" s="6">
        <f t="shared" si="376"/>
        <v>1071.0451571448689</v>
      </c>
      <c r="AG3271" s="6">
        <f>VLOOKUP(Table1[[#This Row],[PracticeCode]],$AP$3:$AS$345,4,FALSE)</f>
        <v>1071.0451571448689</v>
      </c>
      <c r="AH3271" s="27">
        <f t="shared" si="377"/>
        <v>77829.281419193809</v>
      </c>
      <c r="AI3271" s="6" t="e">
        <f t="shared" si="379"/>
        <v>#N/A</v>
      </c>
    </row>
    <row r="3272" spans="1:35" x14ac:dyDescent="0.35">
      <c r="A3272" t="str">
        <f t="shared" si="378"/>
        <v>THE HEALTH CENTREInclusive HealthWest LondonE87751Jul4</v>
      </c>
      <c r="B3272" s="41" t="s">
        <v>644</v>
      </c>
      <c r="C3272" s="41" t="s">
        <v>483</v>
      </c>
      <c r="D3272" s="41" t="s">
        <v>29</v>
      </c>
      <c r="E3272" s="41" t="s">
        <v>282</v>
      </c>
      <c r="F3272" s="41" t="s">
        <v>282</v>
      </c>
      <c r="G3272" s="41" t="s">
        <v>759</v>
      </c>
      <c r="H3272" s="41">
        <v>4</v>
      </c>
      <c r="I3272" s="41">
        <v>2380.1003492108198</v>
      </c>
      <c r="J3272" s="41">
        <v>770</v>
      </c>
      <c r="K3272" s="41">
        <v>0</v>
      </c>
      <c r="L3272" s="41">
        <v>14.244999999999999</v>
      </c>
      <c r="M3272" s="41">
        <v>0</v>
      </c>
      <c r="N3272" s="41">
        <v>521</v>
      </c>
      <c r="O3272" s="41">
        <v>0</v>
      </c>
      <c r="P3272" s="41">
        <v>10.367900000000001</v>
      </c>
      <c r="Q3272" s="41">
        <v>0</v>
      </c>
      <c r="R3272" s="41">
        <v>945</v>
      </c>
      <c r="S3272" s="41">
        <v>16.915500000000002</v>
      </c>
      <c r="T3272" s="41">
        <v>5339</v>
      </c>
      <c r="U3272" s="41">
        <v>117.458</v>
      </c>
      <c r="V3272" s="41">
        <v>1715</v>
      </c>
      <c r="W3272" s="41">
        <v>31.160499999999999</v>
      </c>
      <c r="X3272" s="41">
        <v>5860</v>
      </c>
      <c r="Y3272" s="41">
        <v>127.8259</v>
      </c>
      <c r="Z3272" s="6">
        <f>0</f>
        <v>0</v>
      </c>
      <c r="AA3272" s="6">
        <f t="shared" si="373"/>
        <v>31.160499999999999</v>
      </c>
      <c r="AB3272">
        <f>IF(ISBLANK(Table1[[#This Row],[FY2425_Cost]])=TRUE,#N/A,Table1[[#This Row],[FY2425_Cost]])</f>
        <v>127.8259</v>
      </c>
      <c r="AC3272" s="6">
        <f t="shared" si="374"/>
        <v>96.665400000000005</v>
      </c>
      <c r="AD3272" s="6" t="e">
        <f>SUMIFS($AB$3:AB3272,$B$3:B3272,B3272)</f>
        <v>#N/A</v>
      </c>
      <c r="AE3272" s="6">
        <f t="shared" si="375"/>
        <v>1071.0451571448689</v>
      </c>
      <c r="AF3272" s="6">
        <f t="shared" si="376"/>
        <v>1071.0451571448689</v>
      </c>
      <c r="AG3272" s="6">
        <f>VLOOKUP(Table1[[#This Row],[PracticeCode]],$AP$3:$AS$345,4,FALSE)</f>
        <v>1071.0451571448689</v>
      </c>
      <c r="AH3272" s="27">
        <f t="shared" si="377"/>
        <v>77829.281419193809</v>
      </c>
      <c r="AI3272" s="6" t="e">
        <f t="shared" si="379"/>
        <v>#N/A</v>
      </c>
    </row>
    <row r="3273" spans="1:35" x14ac:dyDescent="0.35">
      <c r="A3273" t="str">
        <f t="shared" si="378"/>
        <v>THE HEALTH CENTREInclusive HealthWest LondonE87751Jun3</v>
      </c>
      <c r="B3273" s="41" t="s">
        <v>644</v>
      </c>
      <c r="C3273" s="41" t="s">
        <v>483</v>
      </c>
      <c r="D3273" s="41" t="s">
        <v>29</v>
      </c>
      <c r="E3273" s="41" t="s">
        <v>282</v>
      </c>
      <c r="F3273" s="41" t="s">
        <v>282</v>
      </c>
      <c r="G3273" s="41" t="s">
        <v>758</v>
      </c>
      <c r="H3273" s="41">
        <v>3</v>
      </c>
      <c r="I3273" s="41">
        <v>2380.1003492108198</v>
      </c>
      <c r="J3273" s="41">
        <v>9516</v>
      </c>
      <c r="K3273" s="41">
        <v>0</v>
      </c>
      <c r="L3273" s="41">
        <v>176.04599999999999</v>
      </c>
      <c r="M3273" s="41">
        <v>0</v>
      </c>
      <c r="N3273" s="41">
        <v>386</v>
      </c>
      <c r="O3273" s="41">
        <v>0</v>
      </c>
      <c r="P3273" s="41">
        <v>7.6814</v>
      </c>
      <c r="Q3273" s="41">
        <v>0</v>
      </c>
      <c r="R3273" s="41">
        <v>1171</v>
      </c>
      <c r="S3273" s="41">
        <v>20.960899999999999</v>
      </c>
      <c r="T3273" s="41">
        <v>1482</v>
      </c>
      <c r="U3273" s="41">
        <v>32.603999999999999</v>
      </c>
      <c r="V3273" s="41">
        <v>10687</v>
      </c>
      <c r="W3273" s="41">
        <v>197.0069</v>
      </c>
      <c r="X3273" s="41">
        <v>1868</v>
      </c>
      <c r="Y3273" s="41">
        <v>40.285399999999996</v>
      </c>
      <c r="Z3273" s="6">
        <f>0</f>
        <v>0</v>
      </c>
      <c r="AA3273" s="6">
        <f t="shared" si="373"/>
        <v>197.0069</v>
      </c>
      <c r="AB3273">
        <f>IF(ISBLANK(Table1[[#This Row],[FY2425_Cost]])=TRUE,#N/A,Table1[[#This Row],[FY2425_Cost]])</f>
        <v>40.285399999999996</v>
      </c>
      <c r="AC3273" s="6">
        <f t="shared" si="374"/>
        <v>-156.72149999999999</v>
      </c>
      <c r="AD3273" s="6" t="e">
        <f>SUMIFS($AB$3:AB3273,$B$3:B3273,B3273)</f>
        <v>#N/A</v>
      </c>
      <c r="AE3273" s="6">
        <f t="shared" si="375"/>
        <v>1071.0451571448689</v>
      </c>
      <c r="AF3273" s="6">
        <f t="shared" si="376"/>
        <v>1071.0451571448689</v>
      </c>
      <c r="AG3273" s="6">
        <f>VLOOKUP(Table1[[#This Row],[PracticeCode]],$AP$3:$AS$345,4,FALSE)</f>
        <v>1071.0451571448689</v>
      </c>
      <c r="AH3273" s="27">
        <f t="shared" si="377"/>
        <v>77829.281419193809</v>
      </c>
      <c r="AI3273" s="6" t="e">
        <f t="shared" si="379"/>
        <v>#N/A</v>
      </c>
    </row>
    <row r="3274" spans="1:35" x14ac:dyDescent="0.35">
      <c r="A3274" t="str">
        <f t="shared" si="378"/>
        <v>THE HEALTH CENTREInclusive HealthWest LondonE87751Mar12</v>
      </c>
      <c r="B3274" s="41" t="s">
        <v>644</v>
      </c>
      <c r="C3274" s="41" t="s">
        <v>483</v>
      </c>
      <c r="D3274" s="41" t="s">
        <v>29</v>
      </c>
      <c r="E3274" s="41" t="s">
        <v>282</v>
      </c>
      <c r="F3274" s="41" t="s">
        <v>282</v>
      </c>
      <c r="G3274" s="41" t="s">
        <v>767</v>
      </c>
      <c r="H3274" s="41">
        <v>12</v>
      </c>
      <c r="I3274" s="41">
        <v>2380.1003492108198</v>
      </c>
      <c r="J3274" s="41">
        <v>828</v>
      </c>
      <c r="K3274" s="41">
        <v>0</v>
      </c>
      <c r="L3274" s="41">
        <v>16.4772</v>
      </c>
      <c r="M3274" s="41">
        <v>0</v>
      </c>
      <c r="N3274" s="41"/>
      <c r="O3274" s="41"/>
      <c r="P3274" s="41"/>
      <c r="Q3274" s="41"/>
      <c r="R3274" s="41">
        <v>998</v>
      </c>
      <c r="S3274" s="41">
        <v>17.8642</v>
      </c>
      <c r="T3274" s="41"/>
      <c r="U3274" s="41"/>
      <c r="V3274" s="41">
        <v>1826</v>
      </c>
      <c r="W3274" s="41">
        <v>34.3414</v>
      </c>
      <c r="X3274" s="41"/>
      <c r="Y3274" s="41"/>
      <c r="Z3274" s="6">
        <f>0</f>
        <v>0</v>
      </c>
      <c r="AA3274" s="6">
        <f t="shared" si="373"/>
        <v>34.3414</v>
      </c>
      <c r="AB3274" t="e">
        <f>IF(ISBLANK(Table1[[#This Row],[FY2425_Cost]])=TRUE,#N/A,Table1[[#This Row],[FY2425_Cost]])</f>
        <v>#N/A</v>
      </c>
      <c r="AC3274" s="6" t="e">
        <f t="shared" si="374"/>
        <v>#N/A</v>
      </c>
      <c r="AD3274" s="6" t="e">
        <f>SUMIFS($AB$3:AB3274,$B$3:B3274,B3274)</f>
        <v>#N/A</v>
      </c>
      <c r="AE3274" s="6">
        <f t="shared" si="375"/>
        <v>1071.0451571448689</v>
      </c>
      <c r="AF3274" s="6">
        <f t="shared" si="376"/>
        <v>1071.0451571448689</v>
      </c>
      <c r="AG3274" s="6">
        <f>VLOOKUP(Table1[[#This Row],[PracticeCode]],$AP$3:$AS$345,4,FALSE)</f>
        <v>1071.0451571448689</v>
      </c>
      <c r="AH3274" s="27">
        <f t="shared" si="377"/>
        <v>77829.281419193809</v>
      </c>
      <c r="AI3274" s="6" t="e">
        <f t="shared" si="379"/>
        <v>#N/A</v>
      </c>
    </row>
    <row r="3275" spans="1:35" x14ac:dyDescent="0.35">
      <c r="A3275" t="str">
        <f t="shared" si="378"/>
        <v>THE HEALTH CENTREInclusive HealthWest LondonE87751May2</v>
      </c>
      <c r="B3275" s="41" t="s">
        <v>644</v>
      </c>
      <c r="C3275" s="41" t="s">
        <v>483</v>
      </c>
      <c r="D3275" s="41" t="s">
        <v>29</v>
      </c>
      <c r="E3275" s="41" t="s">
        <v>282</v>
      </c>
      <c r="F3275" s="41" t="s">
        <v>282</v>
      </c>
      <c r="G3275" s="41" t="s">
        <v>757</v>
      </c>
      <c r="H3275" s="41">
        <v>2</v>
      </c>
      <c r="I3275" s="41">
        <v>2380.1003492108198</v>
      </c>
      <c r="J3275" s="41">
        <v>856</v>
      </c>
      <c r="K3275" s="41">
        <v>0</v>
      </c>
      <c r="L3275" s="41">
        <v>15.835999999999999</v>
      </c>
      <c r="M3275" s="41">
        <v>0</v>
      </c>
      <c r="N3275" s="41">
        <v>486</v>
      </c>
      <c r="O3275" s="41">
        <v>0</v>
      </c>
      <c r="P3275" s="41">
        <v>9.6714000000000002</v>
      </c>
      <c r="Q3275" s="41">
        <v>0</v>
      </c>
      <c r="R3275" s="41">
        <v>957</v>
      </c>
      <c r="S3275" s="41">
        <v>17.130299999999998</v>
      </c>
      <c r="T3275" s="41">
        <v>1017</v>
      </c>
      <c r="U3275" s="41">
        <v>22.373999999999999</v>
      </c>
      <c r="V3275" s="41">
        <v>1813</v>
      </c>
      <c r="W3275" s="41">
        <v>32.966299999999997</v>
      </c>
      <c r="X3275" s="41">
        <v>1503</v>
      </c>
      <c r="Y3275" s="41">
        <v>32.045400000000001</v>
      </c>
      <c r="Z3275" s="6">
        <f>0</f>
        <v>0</v>
      </c>
      <c r="AA3275" s="6">
        <f t="shared" si="373"/>
        <v>32.966299999999997</v>
      </c>
      <c r="AB3275">
        <f>IF(ISBLANK(Table1[[#This Row],[FY2425_Cost]])=TRUE,#N/A,Table1[[#This Row],[FY2425_Cost]])</f>
        <v>32.045400000000001</v>
      </c>
      <c r="AC3275" s="6">
        <f t="shared" si="374"/>
        <v>-0.92089999999999606</v>
      </c>
      <c r="AD3275" s="6" t="e">
        <f>SUMIFS($AB$3:AB3275,$B$3:B3275,B3275)</f>
        <v>#N/A</v>
      </c>
      <c r="AE3275" s="6">
        <f t="shared" si="375"/>
        <v>1071.0451571448689</v>
      </c>
      <c r="AF3275" s="6">
        <f t="shared" si="376"/>
        <v>1071.0451571448689</v>
      </c>
      <c r="AG3275" s="6">
        <f>VLOOKUP(Table1[[#This Row],[PracticeCode]],$AP$3:$AS$345,4,FALSE)</f>
        <v>1071.0451571448689</v>
      </c>
      <c r="AH3275" s="27">
        <f t="shared" si="377"/>
        <v>77829.281419193809</v>
      </c>
      <c r="AI3275" s="6" t="e">
        <f t="shared" si="379"/>
        <v>#N/A</v>
      </c>
    </row>
    <row r="3276" spans="1:35" x14ac:dyDescent="0.35">
      <c r="A3276" t="str">
        <f t="shared" si="378"/>
        <v>THE HEALTH CENTREInclusive HealthWest LondonE87751Nov8</v>
      </c>
      <c r="B3276" s="41" t="s">
        <v>644</v>
      </c>
      <c r="C3276" s="41" t="s">
        <v>483</v>
      </c>
      <c r="D3276" s="41" t="s">
        <v>29</v>
      </c>
      <c r="E3276" s="41" t="s">
        <v>282</v>
      </c>
      <c r="F3276" s="41" t="s">
        <v>282</v>
      </c>
      <c r="G3276" s="41" t="s">
        <v>763</v>
      </c>
      <c r="H3276" s="41">
        <v>8</v>
      </c>
      <c r="I3276" s="41">
        <v>2380.1003492108198</v>
      </c>
      <c r="J3276" s="41">
        <v>907</v>
      </c>
      <c r="K3276" s="41">
        <v>0</v>
      </c>
      <c r="L3276" s="41">
        <v>18.049300000000002</v>
      </c>
      <c r="M3276" s="41">
        <v>0</v>
      </c>
      <c r="N3276" s="41"/>
      <c r="O3276" s="41"/>
      <c r="P3276" s="41"/>
      <c r="Q3276" s="41"/>
      <c r="R3276" s="41">
        <v>1874</v>
      </c>
      <c r="S3276" s="41">
        <v>33.544600000000003</v>
      </c>
      <c r="T3276" s="41"/>
      <c r="U3276" s="41"/>
      <c r="V3276" s="41">
        <v>2781</v>
      </c>
      <c r="W3276" s="41">
        <v>51.593900000000005</v>
      </c>
      <c r="X3276" s="41"/>
      <c r="Y3276" s="41"/>
      <c r="Z3276" s="6">
        <f>0</f>
        <v>0</v>
      </c>
      <c r="AA3276" s="6">
        <f t="shared" si="373"/>
        <v>51.593900000000005</v>
      </c>
      <c r="AB3276" t="e">
        <f>IF(ISBLANK(Table1[[#This Row],[FY2425_Cost]])=TRUE,#N/A,Table1[[#This Row],[FY2425_Cost]])</f>
        <v>#N/A</v>
      </c>
      <c r="AC3276" s="6" t="e">
        <f t="shared" si="374"/>
        <v>#N/A</v>
      </c>
      <c r="AD3276" s="6" t="e">
        <f>SUMIFS($AB$3:AB3276,$B$3:B3276,B3276)</f>
        <v>#N/A</v>
      </c>
      <c r="AE3276" s="6">
        <f t="shared" si="375"/>
        <v>1071.0451571448689</v>
      </c>
      <c r="AF3276" s="6">
        <f t="shared" si="376"/>
        <v>1071.0451571448689</v>
      </c>
      <c r="AG3276" s="6">
        <f>VLOOKUP(Table1[[#This Row],[PracticeCode]],$AP$3:$AS$345,4,FALSE)</f>
        <v>1071.0451571448689</v>
      </c>
      <c r="AH3276" s="27">
        <f t="shared" si="377"/>
        <v>77829.281419193809</v>
      </c>
      <c r="AI3276" s="6" t="e">
        <f t="shared" si="379"/>
        <v>#N/A</v>
      </c>
    </row>
    <row r="3277" spans="1:35" x14ac:dyDescent="0.35">
      <c r="A3277" t="str">
        <f t="shared" si="378"/>
        <v>THE HEALTH CENTREInclusive HealthWest LondonE87751Oct7</v>
      </c>
      <c r="B3277" s="41" t="s">
        <v>644</v>
      </c>
      <c r="C3277" s="41" t="s">
        <v>483</v>
      </c>
      <c r="D3277" s="41" t="s">
        <v>29</v>
      </c>
      <c r="E3277" s="41" t="s">
        <v>282</v>
      </c>
      <c r="F3277" s="41" t="s">
        <v>282</v>
      </c>
      <c r="G3277" s="41" t="s">
        <v>762</v>
      </c>
      <c r="H3277" s="41">
        <v>7</v>
      </c>
      <c r="I3277" s="41">
        <v>2380.1003492108198</v>
      </c>
      <c r="J3277" s="41">
        <v>858</v>
      </c>
      <c r="K3277" s="41">
        <v>0</v>
      </c>
      <c r="L3277" s="41">
        <v>17.074200000000001</v>
      </c>
      <c r="M3277" s="41">
        <v>0</v>
      </c>
      <c r="N3277" s="41">
        <v>0</v>
      </c>
      <c r="O3277" s="41">
        <v>0</v>
      </c>
      <c r="P3277" s="41">
        <v>0</v>
      </c>
      <c r="Q3277" s="41">
        <v>0</v>
      </c>
      <c r="R3277" s="41">
        <v>4975</v>
      </c>
      <c r="S3277" s="41">
        <v>89.052499999999995</v>
      </c>
      <c r="T3277" s="41">
        <v>1103</v>
      </c>
      <c r="U3277" s="41">
        <v>24.265999999999998</v>
      </c>
      <c r="V3277" s="41">
        <v>5833</v>
      </c>
      <c r="W3277" s="41">
        <v>106.1267</v>
      </c>
      <c r="X3277" s="41">
        <v>1103</v>
      </c>
      <c r="Y3277" s="41">
        <v>24.265999999999998</v>
      </c>
      <c r="Z3277" s="6">
        <f>0</f>
        <v>0</v>
      </c>
      <c r="AA3277" s="6">
        <f t="shared" si="373"/>
        <v>106.1267</v>
      </c>
      <c r="AB3277">
        <f>IF(ISBLANK(Table1[[#This Row],[FY2425_Cost]])=TRUE,#N/A,Table1[[#This Row],[FY2425_Cost]])</f>
        <v>24.265999999999998</v>
      </c>
      <c r="AC3277" s="6">
        <f t="shared" si="374"/>
        <v>-81.860700000000008</v>
      </c>
      <c r="AD3277" s="6" t="e">
        <f>SUMIFS($AB$3:AB3277,$B$3:B3277,B3277)</f>
        <v>#N/A</v>
      </c>
      <c r="AE3277" s="6">
        <f t="shared" si="375"/>
        <v>1071.0451571448689</v>
      </c>
      <c r="AF3277" s="6">
        <f t="shared" si="376"/>
        <v>1071.0451571448689</v>
      </c>
      <c r="AG3277" s="6">
        <f>VLOOKUP(Table1[[#This Row],[PracticeCode]],$AP$3:$AS$345,4,FALSE)</f>
        <v>1071.0451571448689</v>
      </c>
      <c r="AH3277" s="27">
        <f t="shared" si="377"/>
        <v>77829.281419193809</v>
      </c>
      <c r="AI3277" s="6" t="e">
        <f t="shared" si="379"/>
        <v>#N/A</v>
      </c>
    </row>
    <row r="3278" spans="1:35" x14ac:dyDescent="0.35">
      <c r="A3278" t="str">
        <f t="shared" si="378"/>
        <v>THE HEALTH CENTREInclusive HealthWest LondonE87751Sep6</v>
      </c>
      <c r="B3278" s="41" t="s">
        <v>644</v>
      </c>
      <c r="C3278" s="41" t="s">
        <v>483</v>
      </c>
      <c r="D3278" s="41" t="s">
        <v>29</v>
      </c>
      <c r="E3278" s="41" t="s">
        <v>282</v>
      </c>
      <c r="F3278" s="41" t="s">
        <v>282</v>
      </c>
      <c r="G3278" s="41" t="s">
        <v>761</v>
      </c>
      <c r="H3278" s="41">
        <v>6</v>
      </c>
      <c r="I3278" s="41">
        <v>2380.1003492108198</v>
      </c>
      <c r="J3278" s="41">
        <v>1659</v>
      </c>
      <c r="K3278" s="41">
        <v>0</v>
      </c>
      <c r="L3278" s="41">
        <v>33.014099999999999</v>
      </c>
      <c r="M3278" s="41">
        <v>0</v>
      </c>
      <c r="N3278" s="41">
        <v>763</v>
      </c>
      <c r="O3278" s="41">
        <v>0</v>
      </c>
      <c r="P3278" s="41">
        <v>17.1675</v>
      </c>
      <c r="Q3278" s="41">
        <v>0</v>
      </c>
      <c r="R3278" s="41">
        <v>976</v>
      </c>
      <c r="S3278" s="41">
        <v>17.470400000000001</v>
      </c>
      <c r="T3278" s="41">
        <v>5348</v>
      </c>
      <c r="U3278" s="41">
        <v>117.65600000000001</v>
      </c>
      <c r="V3278" s="41">
        <v>2635</v>
      </c>
      <c r="W3278" s="41">
        <v>50.484499999999997</v>
      </c>
      <c r="X3278" s="41">
        <v>6111</v>
      </c>
      <c r="Y3278" s="41">
        <v>134.8235</v>
      </c>
      <c r="Z3278" s="6">
        <f>0</f>
        <v>0</v>
      </c>
      <c r="AA3278" s="6">
        <f t="shared" si="373"/>
        <v>50.484499999999997</v>
      </c>
      <c r="AB3278">
        <f>IF(ISBLANK(Table1[[#This Row],[FY2425_Cost]])=TRUE,#N/A,Table1[[#This Row],[FY2425_Cost]])</f>
        <v>134.8235</v>
      </c>
      <c r="AC3278" s="6">
        <f t="shared" si="374"/>
        <v>84.338999999999999</v>
      </c>
      <c r="AD3278" s="6" t="e">
        <f>SUMIFS($AB$3:AB3278,$B$3:B3278,B3278)</f>
        <v>#N/A</v>
      </c>
      <c r="AE3278" s="6">
        <f t="shared" si="375"/>
        <v>1071.0451571448689</v>
      </c>
      <c r="AF3278" s="6">
        <f t="shared" si="376"/>
        <v>1071.0451571448689</v>
      </c>
      <c r="AG3278" s="6">
        <f>VLOOKUP(Table1[[#This Row],[PracticeCode]],$AP$3:$AS$345,4,FALSE)</f>
        <v>1071.0451571448689</v>
      </c>
      <c r="AH3278" s="27">
        <f t="shared" si="377"/>
        <v>77829.281419193809</v>
      </c>
      <c r="AI3278" s="6" t="e">
        <f t="shared" si="379"/>
        <v>#N/A</v>
      </c>
    </row>
    <row r="3279" spans="1:35" x14ac:dyDescent="0.35">
      <c r="A3279" t="str">
        <f t="shared" si="378"/>
        <v>THE HIGH STREET PRACTICE YIEWSLEY HEALTH CENTREColne Union PCNHillingdonE86042Apr1</v>
      </c>
      <c r="B3279" s="41" t="s">
        <v>643</v>
      </c>
      <c r="C3279" s="41" t="s">
        <v>538</v>
      </c>
      <c r="D3279" s="41" t="s">
        <v>8</v>
      </c>
      <c r="E3279" s="41" t="s">
        <v>336</v>
      </c>
      <c r="F3279" s="41" t="s">
        <v>336</v>
      </c>
      <c r="G3279" s="41" t="s">
        <v>756</v>
      </c>
      <c r="H3279" s="41">
        <v>1</v>
      </c>
      <c r="I3279" s="41">
        <v>7295.4877200585797</v>
      </c>
      <c r="J3279" s="41">
        <v>7739</v>
      </c>
      <c r="K3279" s="41">
        <v>273</v>
      </c>
      <c r="L3279" s="41">
        <v>143.17149999999998</v>
      </c>
      <c r="M3279" s="41">
        <v>5.0504999999999995</v>
      </c>
      <c r="N3279" s="41">
        <v>8160</v>
      </c>
      <c r="O3279" s="41">
        <v>730</v>
      </c>
      <c r="P3279" s="41">
        <v>162.38400000000001</v>
      </c>
      <c r="Q3279" s="41">
        <v>14.527000000000001</v>
      </c>
      <c r="R3279" s="41">
        <v>0</v>
      </c>
      <c r="S3279" s="41">
        <v>0</v>
      </c>
      <c r="T3279" s="41">
        <v>20</v>
      </c>
      <c r="U3279" s="41">
        <v>0.44</v>
      </c>
      <c r="V3279" s="41">
        <v>8012</v>
      </c>
      <c r="W3279" s="41">
        <v>148.22199999999998</v>
      </c>
      <c r="X3279" s="41">
        <v>8910</v>
      </c>
      <c r="Y3279" s="41">
        <v>177.351</v>
      </c>
      <c r="Z3279" s="6">
        <f>0</f>
        <v>0</v>
      </c>
      <c r="AA3279" s="6">
        <f t="shared" si="373"/>
        <v>148.22199999999998</v>
      </c>
      <c r="AB3279">
        <f>IF(ISBLANK(Table1[[#This Row],[FY2425_Cost]])=TRUE,#N/A,Table1[[#This Row],[FY2425_Cost]])</f>
        <v>177.351</v>
      </c>
      <c r="AC3279" s="6">
        <f t="shared" si="374"/>
        <v>29.129000000000019</v>
      </c>
      <c r="AD3279" s="6">
        <f>SUMIFS($AB$3:AB3279,$B$3:B3279,B3279)</f>
        <v>177.351</v>
      </c>
      <c r="AE3279" s="6">
        <f t="shared" si="375"/>
        <v>3282.9694740263608</v>
      </c>
      <c r="AF3279" s="6">
        <f t="shared" si="376"/>
        <v>3282.9694740263608</v>
      </c>
      <c r="AG3279" s="6">
        <f>VLOOKUP(Table1[[#This Row],[PracticeCode]],$AP$3:$AS$345,4,FALSE)</f>
        <v>3282.9694740263608</v>
      </c>
      <c r="AH3279" s="27">
        <f t="shared" si="377"/>
        <v>238562.44844591556</v>
      </c>
      <c r="AI3279" s="6">
        <f t="shared" si="379"/>
        <v>0</v>
      </c>
    </row>
    <row r="3280" spans="1:35" x14ac:dyDescent="0.35">
      <c r="A3280" t="str">
        <f t="shared" si="378"/>
        <v>THE HIGH STREET PRACTICE YIEWSLEY HEALTH CENTREColne Union PCNHillingdonE86042Aug5</v>
      </c>
      <c r="B3280" s="41" t="s">
        <v>643</v>
      </c>
      <c r="C3280" s="41" t="s">
        <v>538</v>
      </c>
      <c r="D3280" s="41" t="s">
        <v>8</v>
      </c>
      <c r="E3280" s="41" t="s">
        <v>336</v>
      </c>
      <c r="F3280" s="41" t="s">
        <v>336</v>
      </c>
      <c r="G3280" s="41" t="s">
        <v>760</v>
      </c>
      <c r="H3280" s="41">
        <v>5</v>
      </c>
      <c r="I3280" s="41">
        <v>7295.4877200585797</v>
      </c>
      <c r="J3280" s="41">
        <v>9682</v>
      </c>
      <c r="K3280" s="41">
        <v>1553</v>
      </c>
      <c r="L3280" s="41">
        <v>179.11699999999999</v>
      </c>
      <c r="M3280" s="41">
        <v>28.730499999999999</v>
      </c>
      <c r="N3280" s="41">
        <v>8891</v>
      </c>
      <c r="O3280" s="41">
        <v>667</v>
      </c>
      <c r="P3280" s="41">
        <v>176.93090000000001</v>
      </c>
      <c r="Q3280" s="41">
        <v>13.273300000000001</v>
      </c>
      <c r="R3280" s="41">
        <v>4</v>
      </c>
      <c r="S3280" s="41">
        <v>7.1599999999999997E-2</v>
      </c>
      <c r="T3280" s="41">
        <v>16</v>
      </c>
      <c r="U3280" s="41">
        <v>0.35199999999999998</v>
      </c>
      <c r="V3280" s="41">
        <v>11239</v>
      </c>
      <c r="W3280" s="41">
        <v>207.91909999999999</v>
      </c>
      <c r="X3280" s="41">
        <v>9574</v>
      </c>
      <c r="Y3280" s="41">
        <v>190.55620000000002</v>
      </c>
      <c r="Z3280" s="6">
        <f>0</f>
        <v>0</v>
      </c>
      <c r="AA3280" s="6">
        <f t="shared" si="373"/>
        <v>207.91909999999999</v>
      </c>
      <c r="AB3280">
        <f>IF(ISBLANK(Table1[[#This Row],[FY2425_Cost]])=TRUE,#N/A,Table1[[#This Row],[FY2425_Cost]])</f>
        <v>190.55620000000002</v>
      </c>
      <c r="AC3280" s="6">
        <f t="shared" si="374"/>
        <v>-17.362899999999968</v>
      </c>
      <c r="AD3280" s="6">
        <f>SUMIFS($AB$3:AB3280,$B$3:B3280,B3280)</f>
        <v>367.90719999999999</v>
      </c>
      <c r="AE3280" s="6">
        <f t="shared" si="375"/>
        <v>3282.9694740263608</v>
      </c>
      <c r="AF3280" s="6">
        <f t="shared" si="376"/>
        <v>3282.9694740263608</v>
      </c>
      <c r="AG3280" s="6">
        <f>VLOOKUP(Table1[[#This Row],[PracticeCode]],$AP$3:$AS$345,4,FALSE)</f>
        <v>3282.9694740263608</v>
      </c>
      <c r="AH3280" s="27">
        <f t="shared" si="377"/>
        <v>238562.44844591556</v>
      </c>
      <c r="AI3280" s="6">
        <f t="shared" si="379"/>
        <v>0</v>
      </c>
    </row>
    <row r="3281" spans="1:35" x14ac:dyDescent="0.35">
      <c r="A3281" t="str">
        <f t="shared" si="378"/>
        <v>THE HIGH STREET PRACTICE YIEWSLEY HEALTH CENTREColne Union PCNHillingdonE86042Dec9</v>
      </c>
      <c r="B3281" s="41" t="s">
        <v>643</v>
      </c>
      <c r="C3281" s="41" t="s">
        <v>538</v>
      </c>
      <c r="D3281" s="41" t="s">
        <v>8</v>
      </c>
      <c r="E3281" s="41" t="s">
        <v>336</v>
      </c>
      <c r="F3281" s="41" t="s">
        <v>336</v>
      </c>
      <c r="G3281" s="41" t="s">
        <v>764</v>
      </c>
      <c r="H3281" s="41">
        <v>9</v>
      </c>
      <c r="I3281" s="41">
        <v>7295.4877200585797</v>
      </c>
      <c r="J3281" s="41">
        <v>7501</v>
      </c>
      <c r="K3281" s="41">
        <v>366</v>
      </c>
      <c r="L3281" s="41">
        <v>149.26990000000001</v>
      </c>
      <c r="M3281" s="41">
        <v>7.2834000000000003</v>
      </c>
      <c r="N3281" s="41"/>
      <c r="O3281" s="41"/>
      <c r="P3281" s="41"/>
      <c r="Q3281" s="41"/>
      <c r="R3281" s="41">
        <v>4</v>
      </c>
      <c r="S3281" s="41">
        <v>7.1599999999999997E-2</v>
      </c>
      <c r="T3281" s="41"/>
      <c r="U3281" s="41"/>
      <c r="V3281" s="41">
        <v>7871</v>
      </c>
      <c r="W3281" s="41">
        <v>156.6249</v>
      </c>
      <c r="X3281" s="41"/>
      <c r="Y3281" s="41"/>
      <c r="Z3281" s="6">
        <f>0</f>
        <v>0</v>
      </c>
      <c r="AA3281" s="6">
        <f t="shared" si="373"/>
        <v>156.6249</v>
      </c>
      <c r="AB3281" t="e">
        <f>IF(ISBLANK(Table1[[#This Row],[FY2425_Cost]])=TRUE,#N/A,Table1[[#This Row],[FY2425_Cost]])</f>
        <v>#N/A</v>
      </c>
      <c r="AC3281" s="6" t="e">
        <f t="shared" si="374"/>
        <v>#N/A</v>
      </c>
      <c r="AD3281" s="6" t="e">
        <f>SUMIFS($AB$3:AB3281,$B$3:B3281,B3281)</f>
        <v>#N/A</v>
      </c>
      <c r="AE3281" s="6">
        <f t="shared" si="375"/>
        <v>3282.9694740263608</v>
      </c>
      <c r="AF3281" s="6">
        <f t="shared" si="376"/>
        <v>3282.9694740263608</v>
      </c>
      <c r="AG3281" s="6">
        <f>VLOOKUP(Table1[[#This Row],[PracticeCode]],$AP$3:$AS$345,4,FALSE)</f>
        <v>3282.9694740263608</v>
      </c>
      <c r="AH3281" s="27">
        <f t="shared" si="377"/>
        <v>238562.44844591556</v>
      </c>
      <c r="AI3281" s="6" t="e">
        <f t="shared" si="379"/>
        <v>#N/A</v>
      </c>
    </row>
    <row r="3282" spans="1:35" x14ac:dyDescent="0.35">
      <c r="A3282" t="str">
        <f t="shared" si="378"/>
        <v>THE HIGH STREET PRACTICE YIEWSLEY HEALTH CENTREColne Union PCNHillingdonE86042Feb11</v>
      </c>
      <c r="B3282" s="41" t="s">
        <v>643</v>
      </c>
      <c r="C3282" s="41" t="s">
        <v>538</v>
      </c>
      <c r="D3282" s="41" t="s">
        <v>8</v>
      </c>
      <c r="E3282" s="41" t="s">
        <v>336</v>
      </c>
      <c r="F3282" s="41" t="s">
        <v>336</v>
      </c>
      <c r="G3282" s="41" t="s">
        <v>766</v>
      </c>
      <c r="H3282" s="41">
        <v>11</v>
      </c>
      <c r="I3282" s="41">
        <v>7295.4877200585797</v>
      </c>
      <c r="J3282" s="41">
        <v>12344</v>
      </c>
      <c r="K3282" s="41">
        <v>653</v>
      </c>
      <c r="L3282" s="41">
        <v>245.6456</v>
      </c>
      <c r="M3282" s="41">
        <v>12.9947</v>
      </c>
      <c r="N3282" s="41"/>
      <c r="O3282" s="41"/>
      <c r="P3282" s="41"/>
      <c r="Q3282" s="41"/>
      <c r="R3282" s="41">
        <v>2</v>
      </c>
      <c r="S3282" s="41">
        <v>3.5799999999999998E-2</v>
      </c>
      <c r="T3282" s="41"/>
      <c r="U3282" s="41"/>
      <c r="V3282" s="41">
        <v>12999</v>
      </c>
      <c r="W3282" s="41">
        <v>258.67610000000002</v>
      </c>
      <c r="X3282" s="41"/>
      <c r="Y3282" s="41"/>
      <c r="Z3282" s="6">
        <f>0</f>
        <v>0</v>
      </c>
      <c r="AA3282" s="6">
        <f t="shared" si="373"/>
        <v>258.67610000000002</v>
      </c>
      <c r="AB3282" t="e">
        <f>IF(ISBLANK(Table1[[#This Row],[FY2425_Cost]])=TRUE,#N/A,Table1[[#This Row],[FY2425_Cost]])</f>
        <v>#N/A</v>
      </c>
      <c r="AC3282" s="6" t="e">
        <f t="shared" si="374"/>
        <v>#N/A</v>
      </c>
      <c r="AD3282" s="6" t="e">
        <f>SUMIFS($AB$3:AB3282,$B$3:B3282,B3282)</f>
        <v>#N/A</v>
      </c>
      <c r="AE3282" s="6">
        <f t="shared" si="375"/>
        <v>3282.9694740263608</v>
      </c>
      <c r="AF3282" s="6">
        <f t="shared" si="376"/>
        <v>3282.9694740263608</v>
      </c>
      <c r="AG3282" s="6">
        <f>VLOOKUP(Table1[[#This Row],[PracticeCode]],$AP$3:$AS$345,4,FALSE)</f>
        <v>3282.9694740263608</v>
      </c>
      <c r="AH3282" s="27">
        <f t="shared" si="377"/>
        <v>238562.44844591556</v>
      </c>
      <c r="AI3282" s="6" t="e">
        <f t="shared" si="379"/>
        <v>#N/A</v>
      </c>
    </row>
    <row r="3283" spans="1:35" x14ac:dyDescent="0.35">
      <c r="A3283" t="str">
        <f t="shared" si="378"/>
        <v>THE HIGH STREET PRACTICE YIEWSLEY HEALTH CENTREColne Union PCNHillingdonE86042Jan10</v>
      </c>
      <c r="B3283" s="41" t="s">
        <v>643</v>
      </c>
      <c r="C3283" s="41" t="s">
        <v>538</v>
      </c>
      <c r="D3283" s="41" t="s">
        <v>8</v>
      </c>
      <c r="E3283" s="41" t="s">
        <v>336</v>
      </c>
      <c r="F3283" s="41" t="s">
        <v>336</v>
      </c>
      <c r="G3283" s="41" t="s">
        <v>765</v>
      </c>
      <c r="H3283" s="41">
        <v>10</v>
      </c>
      <c r="I3283" s="41">
        <v>7295.4877200585797</v>
      </c>
      <c r="J3283" s="41">
        <v>11603</v>
      </c>
      <c r="K3283" s="41">
        <v>435</v>
      </c>
      <c r="L3283" s="41">
        <v>230.89970000000002</v>
      </c>
      <c r="M3283" s="41">
        <v>8.6565000000000012</v>
      </c>
      <c r="N3283" s="41"/>
      <c r="O3283" s="41"/>
      <c r="P3283" s="41"/>
      <c r="Q3283" s="41"/>
      <c r="R3283" s="41">
        <v>2</v>
      </c>
      <c r="S3283" s="41">
        <v>3.5799999999999998E-2</v>
      </c>
      <c r="T3283" s="41"/>
      <c r="U3283" s="41"/>
      <c r="V3283" s="41">
        <v>12040</v>
      </c>
      <c r="W3283" s="41">
        <v>239.59200000000001</v>
      </c>
      <c r="X3283" s="41"/>
      <c r="Y3283" s="41"/>
      <c r="Z3283" s="6">
        <f>0</f>
        <v>0</v>
      </c>
      <c r="AA3283" s="6">
        <f t="shared" si="373"/>
        <v>239.59200000000001</v>
      </c>
      <c r="AB3283" t="e">
        <f>IF(ISBLANK(Table1[[#This Row],[FY2425_Cost]])=TRUE,#N/A,Table1[[#This Row],[FY2425_Cost]])</f>
        <v>#N/A</v>
      </c>
      <c r="AC3283" s="6" t="e">
        <f t="shared" si="374"/>
        <v>#N/A</v>
      </c>
      <c r="AD3283" s="6" t="e">
        <f>SUMIFS($AB$3:AB3283,$B$3:B3283,B3283)</f>
        <v>#N/A</v>
      </c>
      <c r="AE3283" s="6">
        <f t="shared" si="375"/>
        <v>3282.9694740263608</v>
      </c>
      <c r="AF3283" s="6">
        <f t="shared" si="376"/>
        <v>3282.9694740263608</v>
      </c>
      <c r="AG3283" s="6">
        <f>VLOOKUP(Table1[[#This Row],[PracticeCode]],$AP$3:$AS$345,4,FALSE)</f>
        <v>3282.9694740263608</v>
      </c>
      <c r="AH3283" s="27">
        <f t="shared" si="377"/>
        <v>238562.44844591556</v>
      </c>
      <c r="AI3283" s="6" t="e">
        <f t="shared" si="379"/>
        <v>#N/A</v>
      </c>
    </row>
    <row r="3284" spans="1:35" x14ac:dyDescent="0.35">
      <c r="A3284" t="str">
        <f t="shared" si="378"/>
        <v>THE HIGH STREET PRACTICE YIEWSLEY HEALTH CENTREColne Union PCNHillingdonE86042Jul4</v>
      </c>
      <c r="B3284" s="41" t="s">
        <v>643</v>
      </c>
      <c r="C3284" s="41" t="s">
        <v>538</v>
      </c>
      <c r="D3284" s="41" t="s">
        <v>8</v>
      </c>
      <c r="E3284" s="41" t="s">
        <v>336</v>
      </c>
      <c r="F3284" s="41" t="s">
        <v>336</v>
      </c>
      <c r="G3284" s="41" t="s">
        <v>759</v>
      </c>
      <c r="H3284" s="41">
        <v>4</v>
      </c>
      <c r="I3284" s="41">
        <v>7295.4877200585797</v>
      </c>
      <c r="J3284" s="41">
        <v>9957</v>
      </c>
      <c r="K3284" s="41">
        <v>853</v>
      </c>
      <c r="L3284" s="41">
        <v>184.2045</v>
      </c>
      <c r="M3284" s="41">
        <v>15.7805</v>
      </c>
      <c r="N3284" s="41">
        <v>11658</v>
      </c>
      <c r="O3284" s="41">
        <v>602</v>
      </c>
      <c r="P3284" s="41">
        <v>231.99420000000001</v>
      </c>
      <c r="Q3284" s="41">
        <v>11.979800000000001</v>
      </c>
      <c r="R3284" s="41">
        <v>0</v>
      </c>
      <c r="S3284" s="41">
        <v>0</v>
      </c>
      <c r="T3284" s="41">
        <v>12</v>
      </c>
      <c r="U3284" s="41">
        <v>0.26400000000000001</v>
      </c>
      <c r="V3284" s="41">
        <v>10810</v>
      </c>
      <c r="W3284" s="41">
        <v>199.98499999999999</v>
      </c>
      <c r="X3284" s="41">
        <v>12272</v>
      </c>
      <c r="Y3284" s="41">
        <v>244.23800000000003</v>
      </c>
      <c r="Z3284" s="6">
        <f>0</f>
        <v>0</v>
      </c>
      <c r="AA3284" s="6">
        <f t="shared" si="373"/>
        <v>199.98499999999999</v>
      </c>
      <c r="AB3284">
        <f>IF(ISBLANK(Table1[[#This Row],[FY2425_Cost]])=TRUE,#N/A,Table1[[#This Row],[FY2425_Cost]])</f>
        <v>244.23800000000003</v>
      </c>
      <c r="AC3284" s="6">
        <f t="shared" si="374"/>
        <v>44.253000000000043</v>
      </c>
      <c r="AD3284" s="6" t="e">
        <f>SUMIFS($AB$3:AB3284,$B$3:B3284,B3284)</f>
        <v>#N/A</v>
      </c>
      <c r="AE3284" s="6">
        <f t="shared" si="375"/>
        <v>3282.9694740263608</v>
      </c>
      <c r="AF3284" s="6">
        <f t="shared" si="376"/>
        <v>3282.9694740263608</v>
      </c>
      <c r="AG3284" s="6">
        <f>VLOOKUP(Table1[[#This Row],[PracticeCode]],$AP$3:$AS$345,4,FALSE)</f>
        <v>3282.9694740263608</v>
      </c>
      <c r="AH3284" s="27">
        <f t="shared" si="377"/>
        <v>238562.44844591556</v>
      </c>
      <c r="AI3284" s="6" t="e">
        <f t="shared" si="379"/>
        <v>#N/A</v>
      </c>
    </row>
    <row r="3285" spans="1:35" x14ac:dyDescent="0.35">
      <c r="A3285" t="str">
        <f t="shared" si="378"/>
        <v>THE HIGH STREET PRACTICE YIEWSLEY HEALTH CENTREColne Union PCNHillingdonE86042Jun3</v>
      </c>
      <c r="B3285" s="41" t="s">
        <v>643</v>
      </c>
      <c r="C3285" s="41" t="s">
        <v>538</v>
      </c>
      <c r="D3285" s="41" t="s">
        <v>8</v>
      </c>
      <c r="E3285" s="41" t="s">
        <v>336</v>
      </c>
      <c r="F3285" s="41" t="s">
        <v>336</v>
      </c>
      <c r="G3285" s="41" t="s">
        <v>758</v>
      </c>
      <c r="H3285" s="41">
        <v>3</v>
      </c>
      <c r="I3285" s="41">
        <v>7295.4877200585797</v>
      </c>
      <c r="J3285" s="41">
        <v>30546</v>
      </c>
      <c r="K3285" s="41">
        <v>990</v>
      </c>
      <c r="L3285" s="41">
        <v>565.101</v>
      </c>
      <c r="M3285" s="41">
        <v>18.314999999999998</v>
      </c>
      <c r="N3285" s="41">
        <v>8887</v>
      </c>
      <c r="O3285" s="41">
        <v>187</v>
      </c>
      <c r="P3285" s="41">
        <v>176.85130000000001</v>
      </c>
      <c r="Q3285" s="41">
        <v>3.7213000000000003</v>
      </c>
      <c r="R3285" s="41">
        <v>0</v>
      </c>
      <c r="S3285" s="41">
        <v>0</v>
      </c>
      <c r="T3285" s="41">
        <v>18</v>
      </c>
      <c r="U3285" s="41">
        <v>0.39600000000000002</v>
      </c>
      <c r="V3285" s="41">
        <v>31536</v>
      </c>
      <c r="W3285" s="41">
        <v>583.41599999999994</v>
      </c>
      <c r="X3285" s="41">
        <v>9092</v>
      </c>
      <c r="Y3285" s="41">
        <v>180.96860000000001</v>
      </c>
      <c r="Z3285" s="6">
        <f>0</f>
        <v>0</v>
      </c>
      <c r="AA3285" s="6">
        <f t="shared" si="373"/>
        <v>583.41599999999994</v>
      </c>
      <c r="AB3285">
        <f>IF(ISBLANK(Table1[[#This Row],[FY2425_Cost]])=TRUE,#N/A,Table1[[#This Row],[FY2425_Cost]])</f>
        <v>180.96860000000001</v>
      </c>
      <c r="AC3285" s="6">
        <f t="shared" si="374"/>
        <v>-402.4473999999999</v>
      </c>
      <c r="AD3285" s="6" t="e">
        <f>SUMIFS($AB$3:AB3285,$B$3:B3285,B3285)</f>
        <v>#N/A</v>
      </c>
      <c r="AE3285" s="6">
        <f t="shared" si="375"/>
        <v>3282.9694740263608</v>
      </c>
      <c r="AF3285" s="6">
        <f t="shared" si="376"/>
        <v>3282.9694740263608</v>
      </c>
      <c r="AG3285" s="6">
        <f>VLOOKUP(Table1[[#This Row],[PracticeCode]],$AP$3:$AS$345,4,FALSE)</f>
        <v>3282.9694740263608</v>
      </c>
      <c r="AH3285" s="27">
        <f t="shared" si="377"/>
        <v>238562.44844591556</v>
      </c>
      <c r="AI3285" s="6" t="e">
        <f t="shared" si="379"/>
        <v>#N/A</v>
      </c>
    </row>
    <row r="3286" spans="1:35" x14ac:dyDescent="0.35">
      <c r="A3286" t="str">
        <f t="shared" si="378"/>
        <v>THE HIGH STREET PRACTICE YIEWSLEY HEALTH CENTREColne Union PCNHillingdonE86042Mar12</v>
      </c>
      <c r="B3286" s="41" t="s">
        <v>643</v>
      </c>
      <c r="C3286" s="41" t="s">
        <v>538</v>
      </c>
      <c r="D3286" s="41" t="s">
        <v>8</v>
      </c>
      <c r="E3286" s="41" t="s">
        <v>336</v>
      </c>
      <c r="F3286" s="41" t="s">
        <v>336</v>
      </c>
      <c r="G3286" s="41" t="s">
        <v>767</v>
      </c>
      <c r="H3286" s="41">
        <v>12</v>
      </c>
      <c r="I3286" s="41">
        <v>7295.4877200585797</v>
      </c>
      <c r="J3286" s="41">
        <v>35490</v>
      </c>
      <c r="K3286" s="41">
        <v>92</v>
      </c>
      <c r="L3286" s="41">
        <v>706.25100000000009</v>
      </c>
      <c r="M3286" s="41">
        <v>1.8308</v>
      </c>
      <c r="N3286" s="41"/>
      <c r="O3286" s="41"/>
      <c r="P3286" s="41"/>
      <c r="Q3286" s="41"/>
      <c r="R3286" s="41">
        <v>10</v>
      </c>
      <c r="S3286" s="41">
        <v>0.17899999999999999</v>
      </c>
      <c r="T3286" s="41"/>
      <c r="U3286" s="41"/>
      <c r="V3286" s="41">
        <v>35592</v>
      </c>
      <c r="W3286" s="41">
        <v>708.26080000000002</v>
      </c>
      <c r="X3286" s="41"/>
      <c r="Y3286" s="41"/>
      <c r="Z3286" s="6">
        <f>0</f>
        <v>0</v>
      </c>
      <c r="AA3286" s="6">
        <f t="shared" si="373"/>
        <v>708.26080000000002</v>
      </c>
      <c r="AB3286" t="e">
        <f>IF(ISBLANK(Table1[[#This Row],[FY2425_Cost]])=TRUE,#N/A,Table1[[#This Row],[FY2425_Cost]])</f>
        <v>#N/A</v>
      </c>
      <c r="AC3286" s="6" t="e">
        <f t="shared" si="374"/>
        <v>#N/A</v>
      </c>
      <c r="AD3286" s="6" t="e">
        <f>SUMIFS($AB$3:AB3286,$B$3:B3286,B3286)</f>
        <v>#N/A</v>
      </c>
      <c r="AE3286" s="6">
        <f t="shared" si="375"/>
        <v>3282.9694740263608</v>
      </c>
      <c r="AF3286" s="6">
        <f t="shared" si="376"/>
        <v>3282.9694740263608</v>
      </c>
      <c r="AG3286" s="6">
        <f>VLOOKUP(Table1[[#This Row],[PracticeCode]],$AP$3:$AS$345,4,FALSE)</f>
        <v>3282.9694740263608</v>
      </c>
      <c r="AH3286" s="27">
        <f t="shared" si="377"/>
        <v>238562.44844591556</v>
      </c>
      <c r="AI3286" s="6" t="e">
        <f t="shared" si="379"/>
        <v>#N/A</v>
      </c>
    </row>
    <row r="3287" spans="1:35" x14ac:dyDescent="0.35">
      <c r="A3287" t="str">
        <f t="shared" si="378"/>
        <v>THE HIGH STREET PRACTICE YIEWSLEY HEALTH CENTREColne Union PCNHillingdonE86042May2</v>
      </c>
      <c r="B3287" s="41" t="s">
        <v>643</v>
      </c>
      <c r="C3287" s="41" t="s">
        <v>538</v>
      </c>
      <c r="D3287" s="41" t="s">
        <v>8</v>
      </c>
      <c r="E3287" s="41" t="s">
        <v>336</v>
      </c>
      <c r="F3287" s="41" t="s">
        <v>336</v>
      </c>
      <c r="G3287" s="41" t="s">
        <v>757</v>
      </c>
      <c r="H3287" s="41">
        <v>2</v>
      </c>
      <c r="I3287" s="41">
        <v>7295.4877200585797</v>
      </c>
      <c r="J3287" s="41">
        <v>28436</v>
      </c>
      <c r="K3287" s="41">
        <v>605</v>
      </c>
      <c r="L3287" s="41">
        <v>526.06599999999992</v>
      </c>
      <c r="M3287" s="41">
        <v>11.192499999999999</v>
      </c>
      <c r="N3287" s="41">
        <v>7478</v>
      </c>
      <c r="O3287" s="41">
        <v>436</v>
      </c>
      <c r="P3287" s="41">
        <v>148.81220000000002</v>
      </c>
      <c r="Q3287" s="41">
        <v>8.676400000000001</v>
      </c>
      <c r="R3287" s="41">
        <v>0</v>
      </c>
      <c r="S3287" s="41">
        <v>0</v>
      </c>
      <c r="T3287" s="41">
        <v>22</v>
      </c>
      <c r="U3287" s="41">
        <v>0.48399999999999999</v>
      </c>
      <c r="V3287" s="41">
        <v>29041</v>
      </c>
      <c r="W3287" s="41">
        <v>537.25849999999991</v>
      </c>
      <c r="X3287" s="41">
        <v>7936</v>
      </c>
      <c r="Y3287" s="41">
        <v>157.97260000000003</v>
      </c>
      <c r="Z3287" s="6">
        <f>0</f>
        <v>0</v>
      </c>
      <c r="AA3287" s="6">
        <f t="shared" si="373"/>
        <v>537.25849999999991</v>
      </c>
      <c r="AB3287">
        <f>IF(ISBLANK(Table1[[#This Row],[FY2425_Cost]])=TRUE,#N/A,Table1[[#This Row],[FY2425_Cost]])</f>
        <v>157.97260000000003</v>
      </c>
      <c r="AC3287" s="6">
        <f t="shared" si="374"/>
        <v>-379.28589999999986</v>
      </c>
      <c r="AD3287" s="6" t="e">
        <f>SUMIFS($AB$3:AB3287,$B$3:B3287,B3287)</f>
        <v>#N/A</v>
      </c>
      <c r="AE3287" s="6">
        <f t="shared" si="375"/>
        <v>3282.9694740263608</v>
      </c>
      <c r="AF3287" s="6">
        <f t="shared" si="376"/>
        <v>3282.9694740263608</v>
      </c>
      <c r="AG3287" s="6">
        <f>VLOOKUP(Table1[[#This Row],[PracticeCode]],$AP$3:$AS$345,4,FALSE)</f>
        <v>3282.9694740263608</v>
      </c>
      <c r="AH3287" s="27">
        <f t="shared" si="377"/>
        <v>238562.44844591556</v>
      </c>
      <c r="AI3287" s="6" t="e">
        <f t="shared" si="379"/>
        <v>#N/A</v>
      </c>
    </row>
    <row r="3288" spans="1:35" x14ac:dyDescent="0.35">
      <c r="A3288" t="str">
        <f t="shared" si="378"/>
        <v>THE HIGH STREET PRACTICE YIEWSLEY HEALTH CENTREColne Union PCNHillingdonE86042Nov8</v>
      </c>
      <c r="B3288" s="41" t="s">
        <v>643</v>
      </c>
      <c r="C3288" s="41" t="s">
        <v>538</v>
      </c>
      <c r="D3288" s="41" t="s">
        <v>8</v>
      </c>
      <c r="E3288" s="41" t="s">
        <v>336</v>
      </c>
      <c r="F3288" s="41" t="s">
        <v>336</v>
      </c>
      <c r="G3288" s="41" t="s">
        <v>763</v>
      </c>
      <c r="H3288" s="41">
        <v>8</v>
      </c>
      <c r="I3288" s="41">
        <v>7295.4877200585797</v>
      </c>
      <c r="J3288" s="41">
        <v>8428</v>
      </c>
      <c r="K3288" s="41">
        <v>2585</v>
      </c>
      <c r="L3288" s="41">
        <v>167.71720000000002</v>
      </c>
      <c r="M3288" s="41">
        <v>51.441500000000005</v>
      </c>
      <c r="N3288" s="41"/>
      <c r="O3288" s="41"/>
      <c r="P3288" s="41"/>
      <c r="Q3288" s="41"/>
      <c r="R3288" s="41">
        <v>2</v>
      </c>
      <c r="S3288" s="41">
        <v>3.5799999999999998E-2</v>
      </c>
      <c r="T3288" s="41"/>
      <c r="U3288" s="41"/>
      <c r="V3288" s="41">
        <v>11015</v>
      </c>
      <c r="W3288" s="41">
        <v>219.19450000000001</v>
      </c>
      <c r="X3288" s="41"/>
      <c r="Y3288" s="41"/>
      <c r="Z3288" s="6">
        <f>0</f>
        <v>0</v>
      </c>
      <c r="AA3288" s="6">
        <f t="shared" si="373"/>
        <v>219.19450000000001</v>
      </c>
      <c r="AB3288" t="e">
        <f>IF(ISBLANK(Table1[[#This Row],[FY2425_Cost]])=TRUE,#N/A,Table1[[#This Row],[FY2425_Cost]])</f>
        <v>#N/A</v>
      </c>
      <c r="AC3288" s="6" t="e">
        <f t="shared" si="374"/>
        <v>#N/A</v>
      </c>
      <c r="AD3288" s="6" t="e">
        <f>SUMIFS($AB$3:AB3288,$B$3:B3288,B3288)</f>
        <v>#N/A</v>
      </c>
      <c r="AE3288" s="6">
        <f t="shared" si="375"/>
        <v>3282.9694740263608</v>
      </c>
      <c r="AF3288" s="6">
        <f t="shared" si="376"/>
        <v>3282.9694740263608</v>
      </c>
      <c r="AG3288" s="6">
        <f>VLOOKUP(Table1[[#This Row],[PracticeCode]],$AP$3:$AS$345,4,FALSE)</f>
        <v>3282.9694740263608</v>
      </c>
      <c r="AH3288" s="27">
        <f t="shared" si="377"/>
        <v>238562.44844591556</v>
      </c>
      <c r="AI3288" s="6" t="e">
        <f t="shared" si="379"/>
        <v>#N/A</v>
      </c>
    </row>
    <row r="3289" spans="1:35" x14ac:dyDescent="0.35">
      <c r="A3289" t="str">
        <f t="shared" si="378"/>
        <v>THE HIGH STREET PRACTICE YIEWSLEY HEALTH CENTREColne Union PCNHillingdonE86042Oct7</v>
      </c>
      <c r="B3289" s="41" t="s">
        <v>643</v>
      </c>
      <c r="C3289" s="41" t="s">
        <v>538</v>
      </c>
      <c r="D3289" s="41" t="s">
        <v>8</v>
      </c>
      <c r="E3289" s="41" t="s">
        <v>336</v>
      </c>
      <c r="F3289" s="41" t="s">
        <v>336</v>
      </c>
      <c r="G3289" s="41" t="s">
        <v>762</v>
      </c>
      <c r="H3289" s="41">
        <v>7</v>
      </c>
      <c r="I3289" s="41">
        <v>7295.4877200585797</v>
      </c>
      <c r="J3289" s="41">
        <v>22815</v>
      </c>
      <c r="K3289" s="41">
        <v>2450</v>
      </c>
      <c r="L3289" s="41">
        <v>454.01850000000002</v>
      </c>
      <c r="M3289" s="41">
        <v>48.755000000000003</v>
      </c>
      <c r="N3289" s="41">
        <v>0</v>
      </c>
      <c r="O3289" s="41">
        <v>702</v>
      </c>
      <c r="P3289" s="41">
        <v>0</v>
      </c>
      <c r="Q3289" s="41">
        <v>15.795</v>
      </c>
      <c r="R3289" s="41">
        <v>16</v>
      </c>
      <c r="S3289" s="41">
        <v>0.28639999999999999</v>
      </c>
      <c r="T3289" s="41">
        <v>22</v>
      </c>
      <c r="U3289" s="41">
        <v>0.48399999999999999</v>
      </c>
      <c r="V3289" s="41">
        <v>25281</v>
      </c>
      <c r="W3289" s="41">
        <v>503.05990000000003</v>
      </c>
      <c r="X3289" s="41">
        <v>724</v>
      </c>
      <c r="Y3289" s="41">
        <v>16.279</v>
      </c>
      <c r="Z3289" s="6">
        <f>0</f>
        <v>0</v>
      </c>
      <c r="AA3289" s="6">
        <f t="shared" si="373"/>
        <v>503.05990000000003</v>
      </c>
      <c r="AB3289">
        <f>IF(ISBLANK(Table1[[#This Row],[FY2425_Cost]])=TRUE,#N/A,Table1[[#This Row],[FY2425_Cost]])</f>
        <v>16.279</v>
      </c>
      <c r="AC3289" s="6">
        <f t="shared" si="374"/>
        <v>-486.78090000000003</v>
      </c>
      <c r="AD3289" s="6" t="e">
        <f>SUMIFS($AB$3:AB3289,$B$3:B3289,B3289)</f>
        <v>#N/A</v>
      </c>
      <c r="AE3289" s="6">
        <f t="shared" si="375"/>
        <v>3282.9694740263608</v>
      </c>
      <c r="AF3289" s="6">
        <f t="shared" si="376"/>
        <v>3282.9694740263608</v>
      </c>
      <c r="AG3289" s="6">
        <f>VLOOKUP(Table1[[#This Row],[PracticeCode]],$AP$3:$AS$345,4,FALSE)</f>
        <v>3282.9694740263608</v>
      </c>
      <c r="AH3289" s="27">
        <f t="shared" si="377"/>
        <v>238562.44844591556</v>
      </c>
      <c r="AI3289" s="6" t="e">
        <f t="shared" si="379"/>
        <v>#N/A</v>
      </c>
    </row>
    <row r="3290" spans="1:35" x14ac:dyDescent="0.35">
      <c r="A3290" t="str">
        <f t="shared" si="378"/>
        <v>THE HIGH STREET PRACTICE YIEWSLEY HEALTH CENTREColne Union PCNHillingdonE86042Sep6</v>
      </c>
      <c r="B3290" s="41" t="s">
        <v>643</v>
      </c>
      <c r="C3290" s="41" t="s">
        <v>538</v>
      </c>
      <c r="D3290" s="41" t="s">
        <v>8</v>
      </c>
      <c r="E3290" s="41" t="s">
        <v>336</v>
      </c>
      <c r="F3290" s="41" t="s">
        <v>336</v>
      </c>
      <c r="G3290" s="41" t="s">
        <v>761</v>
      </c>
      <c r="H3290" s="41">
        <v>6</v>
      </c>
      <c r="I3290" s="41">
        <v>7295.4877200585797</v>
      </c>
      <c r="J3290" s="41">
        <v>6920</v>
      </c>
      <c r="K3290" s="41">
        <v>4625</v>
      </c>
      <c r="L3290" s="41">
        <v>137.708</v>
      </c>
      <c r="M3290" s="41">
        <v>92.037500000000009</v>
      </c>
      <c r="N3290" s="41">
        <v>9939</v>
      </c>
      <c r="O3290" s="41">
        <v>3145</v>
      </c>
      <c r="P3290" s="41">
        <v>223.6275</v>
      </c>
      <c r="Q3290" s="41">
        <v>70.762500000000003</v>
      </c>
      <c r="R3290" s="41">
        <v>0</v>
      </c>
      <c r="S3290" s="41">
        <v>0</v>
      </c>
      <c r="T3290" s="41">
        <v>10</v>
      </c>
      <c r="U3290" s="41">
        <v>0.22</v>
      </c>
      <c r="V3290" s="41">
        <v>11545</v>
      </c>
      <c r="W3290" s="41">
        <v>229.74549999999999</v>
      </c>
      <c r="X3290" s="41">
        <v>13094</v>
      </c>
      <c r="Y3290" s="41">
        <v>294.61</v>
      </c>
      <c r="Z3290" s="6">
        <f>0</f>
        <v>0</v>
      </c>
      <c r="AA3290" s="6">
        <f t="shared" si="373"/>
        <v>229.74549999999999</v>
      </c>
      <c r="AB3290">
        <f>IF(ISBLANK(Table1[[#This Row],[FY2425_Cost]])=TRUE,#N/A,Table1[[#This Row],[FY2425_Cost]])</f>
        <v>294.61</v>
      </c>
      <c r="AC3290" s="6">
        <f t="shared" si="374"/>
        <v>64.864500000000021</v>
      </c>
      <c r="AD3290" s="6" t="e">
        <f>SUMIFS($AB$3:AB3290,$B$3:B3290,B3290)</f>
        <v>#N/A</v>
      </c>
      <c r="AE3290" s="6">
        <f t="shared" si="375"/>
        <v>3282.9694740263608</v>
      </c>
      <c r="AF3290" s="6">
        <f t="shared" si="376"/>
        <v>3282.9694740263608</v>
      </c>
      <c r="AG3290" s="6">
        <f>VLOOKUP(Table1[[#This Row],[PracticeCode]],$AP$3:$AS$345,4,FALSE)</f>
        <v>3282.9694740263608</v>
      </c>
      <c r="AH3290" s="27">
        <f t="shared" si="377"/>
        <v>238562.44844591556</v>
      </c>
      <c r="AI3290" s="6" t="e">
        <f t="shared" si="379"/>
        <v>#N/A</v>
      </c>
    </row>
    <row r="3291" spans="1:35" x14ac:dyDescent="0.35">
      <c r="A3291" t="str">
        <f t="shared" si="378"/>
        <v>THE HORN LANE SURGERYActonEalingE85677Apr1</v>
      </c>
      <c r="B3291" s="41" t="s">
        <v>622</v>
      </c>
      <c r="C3291" s="41" t="s">
        <v>435</v>
      </c>
      <c r="D3291" s="41" t="s">
        <v>12</v>
      </c>
      <c r="E3291" s="41" t="s">
        <v>337</v>
      </c>
      <c r="F3291" s="41" t="s">
        <v>337</v>
      </c>
      <c r="G3291" s="41" t="s">
        <v>756</v>
      </c>
      <c r="H3291" s="41">
        <v>1</v>
      </c>
      <c r="I3291" s="41">
        <v>6074.8124849976202</v>
      </c>
      <c r="J3291" s="41">
        <v>539</v>
      </c>
      <c r="K3291" s="41">
        <v>0</v>
      </c>
      <c r="L3291" s="41">
        <v>9.9714999999999989</v>
      </c>
      <c r="M3291" s="41">
        <v>0</v>
      </c>
      <c r="N3291" s="41">
        <v>983</v>
      </c>
      <c r="O3291" s="41">
        <v>16</v>
      </c>
      <c r="P3291" s="41">
        <v>19.561700000000002</v>
      </c>
      <c r="Q3291" s="41">
        <v>0.31840000000000002</v>
      </c>
      <c r="R3291" s="41">
        <v>3187</v>
      </c>
      <c r="S3291" s="41">
        <v>57.0473</v>
      </c>
      <c r="T3291" s="41">
        <v>5412</v>
      </c>
      <c r="U3291" s="41">
        <v>119.06399999999999</v>
      </c>
      <c r="V3291" s="41">
        <v>3726</v>
      </c>
      <c r="W3291" s="41">
        <v>67.018799999999999</v>
      </c>
      <c r="X3291" s="41">
        <v>6411</v>
      </c>
      <c r="Y3291" s="41">
        <v>138.94409999999999</v>
      </c>
      <c r="Z3291" s="6">
        <f>0</f>
        <v>0</v>
      </c>
      <c r="AA3291" s="6">
        <f t="shared" si="373"/>
        <v>67.018799999999999</v>
      </c>
      <c r="AB3291">
        <f>IF(ISBLANK(Table1[[#This Row],[FY2425_Cost]])=TRUE,#N/A,Table1[[#This Row],[FY2425_Cost]])</f>
        <v>138.94409999999999</v>
      </c>
      <c r="AC3291" s="6">
        <f t="shared" si="374"/>
        <v>71.925299999999993</v>
      </c>
      <c r="AD3291" s="6">
        <f>SUMIFS($AB$3:AB3291,$B$3:B3291,B3291)</f>
        <v>138.94409999999999</v>
      </c>
      <c r="AE3291" s="6">
        <f t="shared" si="375"/>
        <v>2733.6656182489291</v>
      </c>
      <c r="AF3291" s="6">
        <f t="shared" si="376"/>
        <v>2733.6656182489291</v>
      </c>
      <c r="AG3291" s="6">
        <f>VLOOKUP(Table1[[#This Row],[PracticeCode]],$AP$3:$AS$345,4,FALSE)</f>
        <v>2733.6656182489291</v>
      </c>
      <c r="AH3291" s="27">
        <f t="shared" si="377"/>
        <v>198646.36825942219</v>
      </c>
      <c r="AI3291" s="6">
        <f t="shared" si="379"/>
        <v>0</v>
      </c>
    </row>
    <row r="3292" spans="1:35" x14ac:dyDescent="0.35">
      <c r="A3292" t="str">
        <f t="shared" si="378"/>
        <v>THE HORN LANE SURGERYActonEalingE85677Aug5</v>
      </c>
      <c r="B3292" s="41" t="s">
        <v>622</v>
      </c>
      <c r="C3292" s="41" t="s">
        <v>435</v>
      </c>
      <c r="D3292" s="41" t="s">
        <v>12</v>
      </c>
      <c r="E3292" s="41" t="s">
        <v>337</v>
      </c>
      <c r="F3292" s="41" t="s">
        <v>337</v>
      </c>
      <c r="G3292" s="41" t="s">
        <v>760</v>
      </c>
      <c r="H3292" s="41">
        <v>5</v>
      </c>
      <c r="I3292" s="41">
        <v>6074.8124849976202</v>
      </c>
      <c r="J3292" s="41">
        <v>856</v>
      </c>
      <c r="K3292" s="41">
        <v>0</v>
      </c>
      <c r="L3292" s="41">
        <v>15.835999999999999</v>
      </c>
      <c r="M3292" s="41">
        <v>0</v>
      </c>
      <c r="N3292" s="41">
        <v>1309</v>
      </c>
      <c r="O3292" s="41">
        <v>3</v>
      </c>
      <c r="P3292" s="41">
        <v>26.049100000000003</v>
      </c>
      <c r="Q3292" s="41">
        <v>5.9700000000000003E-2</v>
      </c>
      <c r="R3292" s="41">
        <v>4443</v>
      </c>
      <c r="S3292" s="41">
        <v>79.529700000000005</v>
      </c>
      <c r="T3292" s="41">
        <v>5609</v>
      </c>
      <c r="U3292" s="41">
        <v>123.398</v>
      </c>
      <c r="V3292" s="41">
        <v>5299</v>
      </c>
      <c r="W3292" s="41">
        <v>95.365700000000004</v>
      </c>
      <c r="X3292" s="41">
        <v>6921</v>
      </c>
      <c r="Y3292" s="41">
        <v>149.5068</v>
      </c>
      <c r="Z3292" s="6">
        <f>0</f>
        <v>0</v>
      </c>
      <c r="AA3292" s="6">
        <f t="shared" si="373"/>
        <v>95.365700000000004</v>
      </c>
      <c r="AB3292">
        <f>IF(ISBLANK(Table1[[#This Row],[FY2425_Cost]])=TRUE,#N/A,Table1[[#This Row],[FY2425_Cost]])</f>
        <v>149.5068</v>
      </c>
      <c r="AC3292" s="6">
        <f t="shared" si="374"/>
        <v>54.141099999999994</v>
      </c>
      <c r="AD3292" s="6">
        <f>SUMIFS($AB$3:AB3292,$B$3:B3292,B3292)</f>
        <v>288.45089999999999</v>
      </c>
      <c r="AE3292" s="6">
        <f t="shared" si="375"/>
        <v>2733.6656182489291</v>
      </c>
      <c r="AF3292" s="6">
        <f t="shared" si="376"/>
        <v>2733.6656182489291</v>
      </c>
      <c r="AG3292" s="6">
        <f>VLOOKUP(Table1[[#This Row],[PracticeCode]],$AP$3:$AS$345,4,FALSE)</f>
        <v>2733.6656182489291</v>
      </c>
      <c r="AH3292" s="27">
        <f t="shared" si="377"/>
        <v>198646.36825942219</v>
      </c>
      <c r="AI3292" s="6">
        <f t="shared" si="379"/>
        <v>0</v>
      </c>
    </row>
    <row r="3293" spans="1:35" x14ac:dyDescent="0.35">
      <c r="A3293" t="str">
        <f t="shared" si="378"/>
        <v>THE HORN LANE SURGERYActonEalingE85677Dec9</v>
      </c>
      <c r="B3293" s="41" t="s">
        <v>622</v>
      </c>
      <c r="C3293" s="41" t="s">
        <v>435</v>
      </c>
      <c r="D3293" s="41" t="s">
        <v>12</v>
      </c>
      <c r="E3293" s="41" t="s">
        <v>337</v>
      </c>
      <c r="F3293" s="41" t="s">
        <v>337</v>
      </c>
      <c r="G3293" s="41" t="s">
        <v>764</v>
      </c>
      <c r="H3293" s="41">
        <v>9</v>
      </c>
      <c r="I3293" s="41">
        <v>6074.8124849976202</v>
      </c>
      <c r="J3293" s="41">
        <v>1717</v>
      </c>
      <c r="K3293" s="41">
        <v>0</v>
      </c>
      <c r="L3293" s="41">
        <v>34.168300000000002</v>
      </c>
      <c r="M3293" s="41">
        <v>0</v>
      </c>
      <c r="N3293" s="41"/>
      <c r="O3293" s="41"/>
      <c r="P3293" s="41"/>
      <c r="Q3293" s="41"/>
      <c r="R3293" s="41">
        <v>3961</v>
      </c>
      <c r="S3293" s="41">
        <v>70.901899999999998</v>
      </c>
      <c r="T3293" s="41"/>
      <c r="U3293" s="41"/>
      <c r="V3293" s="41">
        <v>5678</v>
      </c>
      <c r="W3293" s="41">
        <v>105.0702</v>
      </c>
      <c r="X3293" s="41"/>
      <c r="Y3293" s="41"/>
      <c r="Z3293" s="6">
        <f>0</f>
        <v>0</v>
      </c>
      <c r="AA3293" s="6">
        <f t="shared" si="373"/>
        <v>105.0702</v>
      </c>
      <c r="AB3293" t="e">
        <f>IF(ISBLANK(Table1[[#This Row],[FY2425_Cost]])=TRUE,#N/A,Table1[[#This Row],[FY2425_Cost]])</f>
        <v>#N/A</v>
      </c>
      <c r="AC3293" s="6" t="e">
        <f t="shared" si="374"/>
        <v>#N/A</v>
      </c>
      <c r="AD3293" s="6" t="e">
        <f>SUMIFS($AB$3:AB3293,$B$3:B3293,B3293)</f>
        <v>#N/A</v>
      </c>
      <c r="AE3293" s="6">
        <f t="shared" si="375"/>
        <v>2733.6656182489291</v>
      </c>
      <c r="AF3293" s="6">
        <f t="shared" si="376"/>
        <v>2733.6656182489291</v>
      </c>
      <c r="AG3293" s="6">
        <f>VLOOKUP(Table1[[#This Row],[PracticeCode]],$AP$3:$AS$345,4,FALSE)</f>
        <v>2733.6656182489291</v>
      </c>
      <c r="AH3293" s="27">
        <f t="shared" si="377"/>
        <v>198646.36825942219</v>
      </c>
      <c r="AI3293" s="6" t="e">
        <f t="shared" si="379"/>
        <v>#N/A</v>
      </c>
    </row>
    <row r="3294" spans="1:35" x14ac:dyDescent="0.35">
      <c r="A3294" t="str">
        <f t="shared" si="378"/>
        <v>THE HORN LANE SURGERYActonEalingE85677Feb11</v>
      </c>
      <c r="B3294" s="41" t="s">
        <v>622</v>
      </c>
      <c r="C3294" s="41" t="s">
        <v>435</v>
      </c>
      <c r="D3294" s="41" t="s">
        <v>12</v>
      </c>
      <c r="E3294" s="41" t="s">
        <v>337</v>
      </c>
      <c r="F3294" s="41" t="s">
        <v>337</v>
      </c>
      <c r="G3294" s="41" t="s">
        <v>766</v>
      </c>
      <c r="H3294" s="41">
        <v>11</v>
      </c>
      <c r="I3294" s="41">
        <v>6074.8124849976202</v>
      </c>
      <c r="J3294" s="41">
        <v>729</v>
      </c>
      <c r="K3294" s="41">
        <v>2408</v>
      </c>
      <c r="L3294" s="41">
        <v>14.507100000000001</v>
      </c>
      <c r="M3294" s="41">
        <v>47.919200000000004</v>
      </c>
      <c r="N3294" s="41"/>
      <c r="O3294" s="41"/>
      <c r="P3294" s="41"/>
      <c r="Q3294" s="41"/>
      <c r="R3294" s="41">
        <v>5087</v>
      </c>
      <c r="S3294" s="41">
        <v>91.057299999999998</v>
      </c>
      <c r="T3294" s="41"/>
      <c r="U3294" s="41"/>
      <c r="V3294" s="41">
        <v>8224</v>
      </c>
      <c r="W3294" s="41">
        <v>153.4836</v>
      </c>
      <c r="X3294" s="41"/>
      <c r="Y3294" s="41"/>
      <c r="Z3294" s="6">
        <f>0</f>
        <v>0</v>
      </c>
      <c r="AA3294" s="6">
        <f t="shared" si="373"/>
        <v>153.4836</v>
      </c>
      <c r="AB3294" t="e">
        <f>IF(ISBLANK(Table1[[#This Row],[FY2425_Cost]])=TRUE,#N/A,Table1[[#This Row],[FY2425_Cost]])</f>
        <v>#N/A</v>
      </c>
      <c r="AC3294" s="6" t="e">
        <f t="shared" si="374"/>
        <v>#N/A</v>
      </c>
      <c r="AD3294" s="6" t="e">
        <f>SUMIFS($AB$3:AB3294,$B$3:B3294,B3294)</f>
        <v>#N/A</v>
      </c>
      <c r="AE3294" s="6">
        <f t="shared" si="375"/>
        <v>2733.6656182489291</v>
      </c>
      <c r="AF3294" s="6">
        <f t="shared" si="376"/>
        <v>2733.6656182489291</v>
      </c>
      <c r="AG3294" s="6">
        <f>VLOOKUP(Table1[[#This Row],[PracticeCode]],$AP$3:$AS$345,4,FALSE)</f>
        <v>2733.6656182489291</v>
      </c>
      <c r="AH3294" s="27">
        <f t="shared" si="377"/>
        <v>198646.36825942219</v>
      </c>
      <c r="AI3294" s="6" t="e">
        <f t="shared" si="379"/>
        <v>#N/A</v>
      </c>
    </row>
    <row r="3295" spans="1:35" x14ac:dyDescent="0.35">
      <c r="A3295" t="str">
        <f t="shared" si="378"/>
        <v>THE HORN LANE SURGERYActonEalingE85677Jan10</v>
      </c>
      <c r="B3295" s="41" t="s">
        <v>622</v>
      </c>
      <c r="C3295" s="41" t="s">
        <v>435</v>
      </c>
      <c r="D3295" s="41" t="s">
        <v>12</v>
      </c>
      <c r="E3295" s="41" t="s">
        <v>337</v>
      </c>
      <c r="F3295" s="41" t="s">
        <v>337</v>
      </c>
      <c r="G3295" s="41" t="s">
        <v>765</v>
      </c>
      <c r="H3295" s="41">
        <v>10</v>
      </c>
      <c r="I3295" s="41">
        <v>6074.8124849976202</v>
      </c>
      <c r="J3295" s="41">
        <v>1218</v>
      </c>
      <c r="K3295" s="41">
        <v>3</v>
      </c>
      <c r="L3295" s="41">
        <v>24.238200000000003</v>
      </c>
      <c r="M3295" s="41">
        <v>5.9700000000000003E-2</v>
      </c>
      <c r="N3295" s="41"/>
      <c r="O3295" s="41"/>
      <c r="P3295" s="41"/>
      <c r="Q3295" s="41"/>
      <c r="R3295" s="41">
        <v>6081</v>
      </c>
      <c r="S3295" s="41">
        <v>108.84990000000001</v>
      </c>
      <c r="T3295" s="41"/>
      <c r="U3295" s="41"/>
      <c r="V3295" s="41">
        <v>7302</v>
      </c>
      <c r="W3295" s="41">
        <v>133.14780000000002</v>
      </c>
      <c r="X3295" s="41"/>
      <c r="Y3295" s="41"/>
      <c r="Z3295" s="6">
        <f>0</f>
        <v>0</v>
      </c>
      <c r="AA3295" s="6">
        <f t="shared" si="373"/>
        <v>133.14780000000002</v>
      </c>
      <c r="AB3295" t="e">
        <f>IF(ISBLANK(Table1[[#This Row],[FY2425_Cost]])=TRUE,#N/A,Table1[[#This Row],[FY2425_Cost]])</f>
        <v>#N/A</v>
      </c>
      <c r="AC3295" s="6" t="e">
        <f t="shared" si="374"/>
        <v>#N/A</v>
      </c>
      <c r="AD3295" s="6" t="e">
        <f>SUMIFS($AB$3:AB3295,$B$3:B3295,B3295)</f>
        <v>#N/A</v>
      </c>
      <c r="AE3295" s="6">
        <f t="shared" si="375"/>
        <v>2733.6656182489291</v>
      </c>
      <c r="AF3295" s="6">
        <f t="shared" si="376"/>
        <v>2733.6656182489291</v>
      </c>
      <c r="AG3295" s="6">
        <f>VLOOKUP(Table1[[#This Row],[PracticeCode]],$AP$3:$AS$345,4,FALSE)</f>
        <v>2733.6656182489291</v>
      </c>
      <c r="AH3295" s="27">
        <f t="shared" si="377"/>
        <v>198646.36825942219</v>
      </c>
      <c r="AI3295" s="6" t="e">
        <f t="shared" si="379"/>
        <v>#N/A</v>
      </c>
    </row>
    <row r="3296" spans="1:35" x14ac:dyDescent="0.35">
      <c r="A3296" t="str">
        <f t="shared" si="378"/>
        <v>THE HORN LANE SURGERYActonEalingE85677Jul4</v>
      </c>
      <c r="B3296" s="41" t="s">
        <v>622</v>
      </c>
      <c r="C3296" s="41" t="s">
        <v>435</v>
      </c>
      <c r="D3296" s="41" t="s">
        <v>12</v>
      </c>
      <c r="E3296" s="41" t="s">
        <v>337</v>
      </c>
      <c r="F3296" s="41" t="s">
        <v>337</v>
      </c>
      <c r="G3296" s="41" t="s">
        <v>759</v>
      </c>
      <c r="H3296" s="41">
        <v>4</v>
      </c>
      <c r="I3296" s="41">
        <v>6074.8124849976202</v>
      </c>
      <c r="J3296" s="41">
        <v>611</v>
      </c>
      <c r="K3296" s="41">
        <v>6</v>
      </c>
      <c r="L3296" s="41">
        <v>11.3035</v>
      </c>
      <c r="M3296" s="41">
        <v>0.11099999999999999</v>
      </c>
      <c r="N3296" s="41">
        <v>1242</v>
      </c>
      <c r="O3296" s="41">
        <v>863</v>
      </c>
      <c r="P3296" s="41">
        <v>24.715800000000002</v>
      </c>
      <c r="Q3296" s="41">
        <v>17.1737</v>
      </c>
      <c r="R3296" s="41">
        <v>4846</v>
      </c>
      <c r="S3296" s="41">
        <v>86.743399999999994</v>
      </c>
      <c r="T3296" s="41">
        <v>6907</v>
      </c>
      <c r="U3296" s="41">
        <v>151.95400000000001</v>
      </c>
      <c r="V3296" s="41">
        <v>5463</v>
      </c>
      <c r="W3296" s="41">
        <v>98.157899999999998</v>
      </c>
      <c r="X3296" s="41">
        <v>9012</v>
      </c>
      <c r="Y3296" s="41">
        <v>193.84350000000001</v>
      </c>
      <c r="Z3296" s="6">
        <f>0</f>
        <v>0</v>
      </c>
      <c r="AA3296" s="6">
        <f t="shared" si="373"/>
        <v>98.157899999999998</v>
      </c>
      <c r="AB3296">
        <f>IF(ISBLANK(Table1[[#This Row],[FY2425_Cost]])=TRUE,#N/A,Table1[[#This Row],[FY2425_Cost]])</f>
        <v>193.84350000000001</v>
      </c>
      <c r="AC3296" s="6">
        <f t="shared" si="374"/>
        <v>95.685600000000008</v>
      </c>
      <c r="AD3296" s="6" t="e">
        <f>SUMIFS($AB$3:AB3296,$B$3:B3296,B3296)</f>
        <v>#N/A</v>
      </c>
      <c r="AE3296" s="6">
        <f t="shared" si="375"/>
        <v>2733.6656182489291</v>
      </c>
      <c r="AF3296" s="6">
        <f t="shared" si="376"/>
        <v>2733.6656182489291</v>
      </c>
      <c r="AG3296" s="6">
        <f>VLOOKUP(Table1[[#This Row],[PracticeCode]],$AP$3:$AS$345,4,FALSE)</f>
        <v>2733.6656182489291</v>
      </c>
      <c r="AH3296" s="27">
        <f t="shared" si="377"/>
        <v>198646.36825942219</v>
      </c>
      <c r="AI3296" s="6" t="e">
        <f t="shared" si="379"/>
        <v>#N/A</v>
      </c>
    </row>
    <row r="3297" spans="1:35" x14ac:dyDescent="0.35">
      <c r="A3297" t="str">
        <f t="shared" si="378"/>
        <v>THE HORN LANE SURGERYActonEalingE85677Jun3</v>
      </c>
      <c r="B3297" s="41" t="s">
        <v>622</v>
      </c>
      <c r="C3297" s="41" t="s">
        <v>435</v>
      </c>
      <c r="D3297" s="41" t="s">
        <v>12</v>
      </c>
      <c r="E3297" s="41" t="s">
        <v>337</v>
      </c>
      <c r="F3297" s="41" t="s">
        <v>337</v>
      </c>
      <c r="G3297" s="41" t="s">
        <v>758</v>
      </c>
      <c r="H3297" s="41">
        <v>3</v>
      </c>
      <c r="I3297" s="41">
        <v>6074.8124849976202</v>
      </c>
      <c r="J3297" s="41">
        <v>748</v>
      </c>
      <c r="K3297" s="41">
        <v>0</v>
      </c>
      <c r="L3297" s="41">
        <v>13.837999999999999</v>
      </c>
      <c r="M3297" s="41">
        <v>0</v>
      </c>
      <c r="N3297" s="41">
        <v>2360</v>
      </c>
      <c r="O3297" s="41">
        <v>587</v>
      </c>
      <c r="P3297" s="41">
        <v>46.964000000000006</v>
      </c>
      <c r="Q3297" s="41">
        <v>11.6813</v>
      </c>
      <c r="R3297" s="41">
        <v>4460</v>
      </c>
      <c r="S3297" s="41">
        <v>79.834000000000003</v>
      </c>
      <c r="T3297" s="41">
        <v>5584</v>
      </c>
      <c r="U3297" s="41">
        <v>122.848</v>
      </c>
      <c r="V3297" s="41">
        <v>5208</v>
      </c>
      <c r="W3297" s="41">
        <v>93.671999999999997</v>
      </c>
      <c r="X3297" s="41">
        <v>8531</v>
      </c>
      <c r="Y3297" s="41">
        <v>181.4933</v>
      </c>
      <c r="Z3297" s="6">
        <f>0</f>
        <v>0</v>
      </c>
      <c r="AA3297" s="6">
        <f t="shared" si="373"/>
        <v>93.671999999999997</v>
      </c>
      <c r="AB3297">
        <f>IF(ISBLANK(Table1[[#This Row],[FY2425_Cost]])=TRUE,#N/A,Table1[[#This Row],[FY2425_Cost]])</f>
        <v>181.4933</v>
      </c>
      <c r="AC3297" s="6">
        <f t="shared" si="374"/>
        <v>87.821300000000008</v>
      </c>
      <c r="AD3297" s="6" t="e">
        <f>SUMIFS($AB$3:AB3297,$B$3:B3297,B3297)</f>
        <v>#N/A</v>
      </c>
      <c r="AE3297" s="6">
        <f t="shared" si="375"/>
        <v>2733.6656182489291</v>
      </c>
      <c r="AF3297" s="6">
        <f t="shared" si="376"/>
        <v>2733.6656182489291</v>
      </c>
      <c r="AG3297" s="6">
        <f>VLOOKUP(Table1[[#This Row],[PracticeCode]],$AP$3:$AS$345,4,FALSE)</f>
        <v>2733.6656182489291</v>
      </c>
      <c r="AH3297" s="27">
        <f t="shared" si="377"/>
        <v>198646.36825942219</v>
      </c>
      <c r="AI3297" s="6" t="e">
        <f t="shared" si="379"/>
        <v>#N/A</v>
      </c>
    </row>
    <row r="3298" spans="1:35" x14ac:dyDescent="0.35">
      <c r="A3298" t="str">
        <f t="shared" si="378"/>
        <v>THE HORN LANE SURGERYActonEalingE85677Mar12</v>
      </c>
      <c r="B3298" s="41" t="s">
        <v>622</v>
      </c>
      <c r="C3298" s="41" t="s">
        <v>435</v>
      </c>
      <c r="D3298" s="41" t="s">
        <v>12</v>
      </c>
      <c r="E3298" s="41" t="s">
        <v>337</v>
      </c>
      <c r="F3298" s="41" t="s">
        <v>337</v>
      </c>
      <c r="G3298" s="41" t="s">
        <v>767</v>
      </c>
      <c r="H3298" s="41">
        <v>12</v>
      </c>
      <c r="I3298" s="41">
        <v>6074.8124849976202</v>
      </c>
      <c r="J3298" s="41">
        <v>5268</v>
      </c>
      <c r="K3298" s="41">
        <v>1419</v>
      </c>
      <c r="L3298" s="41">
        <v>104.83320000000001</v>
      </c>
      <c r="M3298" s="41">
        <v>28.238100000000003</v>
      </c>
      <c r="N3298" s="41"/>
      <c r="O3298" s="41"/>
      <c r="P3298" s="41"/>
      <c r="Q3298" s="41"/>
      <c r="R3298" s="41">
        <v>6086</v>
      </c>
      <c r="S3298" s="41">
        <v>108.93940000000001</v>
      </c>
      <c r="T3298" s="41"/>
      <c r="U3298" s="41"/>
      <c r="V3298" s="41">
        <v>12773</v>
      </c>
      <c r="W3298" s="41">
        <v>242.01070000000001</v>
      </c>
      <c r="X3298" s="41"/>
      <c r="Y3298" s="41"/>
      <c r="Z3298" s="6">
        <f>0</f>
        <v>0</v>
      </c>
      <c r="AA3298" s="6">
        <f t="shared" si="373"/>
        <v>242.01070000000001</v>
      </c>
      <c r="AB3298" t="e">
        <f>IF(ISBLANK(Table1[[#This Row],[FY2425_Cost]])=TRUE,#N/A,Table1[[#This Row],[FY2425_Cost]])</f>
        <v>#N/A</v>
      </c>
      <c r="AC3298" s="6" t="e">
        <f t="shared" si="374"/>
        <v>#N/A</v>
      </c>
      <c r="AD3298" s="6" t="e">
        <f>SUMIFS($AB$3:AB3298,$B$3:B3298,B3298)</f>
        <v>#N/A</v>
      </c>
      <c r="AE3298" s="6">
        <f t="shared" si="375"/>
        <v>2733.6656182489291</v>
      </c>
      <c r="AF3298" s="6">
        <f t="shared" si="376"/>
        <v>2733.6656182489291</v>
      </c>
      <c r="AG3298" s="6">
        <f>VLOOKUP(Table1[[#This Row],[PracticeCode]],$AP$3:$AS$345,4,FALSE)</f>
        <v>2733.6656182489291</v>
      </c>
      <c r="AH3298" s="27">
        <f t="shared" si="377"/>
        <v>198646.36825942219</v>
      </c>
      <c r="AI3298" s="6" t="e">
        <f t="shared" si="379"/>
        <v>#N/A</v>
      </c>
    </row>
    <row r="3299" spans="1:35" x14ac:dyDescent="0.35">
      <c r="A3299" t="str">
        <f t="shared" si="378"/>
        <v>THE HORN LANE SURGERYActonEalingE85677May2</v>
      </c>
      <c r="B3299" s="41" t="s">
        <v>622</v>
      </c>
      <c r="C3299" s="41" t="s">
        <v>435</v>
      </c>
      <c r="D3299" s="41" t="s">
        <v>12</v>
      </c>
      <c r="E3299" s="41" t="s">
        <v>337</v>
      </c>
      <c r="F3299" s="41" t="s">
        <v>337</v>
      </c>
      <c r="G3299" s="41" t="s">
        <v>757</v>
      </c>
      <c r="H3299" s="41">
        <v>2</v>
      </c>
      <c r="I3299" s="41">
        <v>6074.8124849976202</v>
      </c>
      <c r="J3299" s="41">
        <v>651</v>
      </c>
      <c r="K3299" s="41">
        <v>564</v>
      </c>
      <c r="L3299" s="41">
        <v>12.0435</v>
      </c>
      <c r="M3299" s="41">
        <v>10.433999999999999</v>
      </c>
      <c r="N3299" s="41">
        <v>807</v>
      </c>
      <c r="O3299" s="41">
        <v>39</v>
      </c>
      <c r="P3299" s="41">
        <v>16.0593</v>
      </c>
      <c r="Q3299" s="41">
        <v>0.77610000000000001</v>
      </c>
      <c r="R3299" s="41">
        <v>5562</v>
      </c>
      <c r="S3299" s="41">
        <v>99.559799999999996</v>
      </c>
      <c r="T3299" s="41">
        <v>5297</v>
      </c>
      <c r="U3299" s="41">
        <v>116.53400000000001</v>
      </c>
      <c r="V3299" s="41">
        <v>6777</v>
      </c>
      <c r="W3299" s="41">
        <v>122.03729999999999</v>
      </c>
      <c r="X3299" s="41">
        <v>6143</v>
      </c>
      <c r="Y3299" s="41">
        <v>133.36940000000001</v>
      </c>
      <c r="Z3299" s="6">
        <f>0</f>
        <v>0</v>
      </c>
      <c r="AA3299" s="6">
        <f t="shared" si="373"/>
        <v>122.03729999999999</v>
      </c>
      <c r="AB3299">
        <f>IF(ISBLANK(Table1[[#This Row],[FY2425_Cost]])=TRUE,#N/A,Table1[[#This Row],[FY2425_Cost]])</f>
        <v>133.36940000000001</v>
      </c>
      <c r="AC3299" s="6">
        <f t="shared" si="374"/>
        <v>11.332100000000025</v>
      </c>
      <c r="AD3299" s="6" t="e">
        <f>SUMIFS($AB$3:AB3299,$B$3:B3299,B3299)</f>
        <v>#N/A</v>
      </c>
      <c r="AE3299" s="6">
        <f t="shared" si="375"/>
        <v>2733.6656182489291</v>
      </c>
      <c r="AF3299" s="6">
        <f t="shared" si="376"/>
        <v>2733.6656182489291</v>
      </c>
      <c r="AG3299" s="6">
        <f>VLOOKUP(Table1[[#This Row],[PracticeCode]],$AP$3:$AS$345,4,FALSE)</f>
        <v>2733.6656182489291</v>
      </c>
      <c r="AH3299" s="27">
        <f t="shared" si="377"/>
        <v>198646.36825942219</v>
      </c>
      <c r="AI3299" s="6" t="e">
        <f t="shared" si="379"/>
        <v>#N/A</v>
      </c>
    </row>
    <row r="3300" spans="1:35" x14ac:dyDescent="0.35">
      <c r="A3300" t="str">
        <f t="shared" si="378"/>
        <v>THE HORN LANE SURGERYActonEalingE85677Nov8</v>
      </c>
      <c r="B3300" s="41" t="s">
        <v>622</v>
      </c>
      <c r="C3300" s="41" t="s">
        <v>435</v>
      </c>
      <c r="D3300" s="41" t="s">
        <v>12</v>
      </c>
      <c r="E3300" s="41" t="s">
        <v>337</v>
      </c>
      <c r="F3300" s="41" t="s">
        <v>337</v>
      </c>
      <c r="G3300" s="41" t="s">
        <v>763</v>
      </c>
      <c r="H3300" s="41">
        <v>8</v>
      </c>
      <c r="I3300" s="41">
        <v>6074.8124849976202</v>
      </c>
      <c r="J3300" s="41">
        <v>1000</v>
      </c>
      <c r="K3300" s="41">
        <v>634</v>
      </c>
      <c r="L3300" s="41">
        <v>19.900000000000002</v>
      </c>
      <c r="M3300" s="41">
        <v>12.6166</v>
      </c>
      <c r="N3300" s="41"/>
      <c r="O3300" s="41"/>
      <c r="P3300" s="41"/>
      <c r="Q3300" s="41"/>
      <c r="R3300" s="41">
        <v>5409</v>
      </c>
      <c r="S3300" s="41">
        <v>96.821100000000001</v>
      </c>
      <c r="T3300" s="41"/>
      <c r="U3300" s="41"/>
      <c r="V3300" s="41">
        <v>7043</v>
      </c>
      <c r="W3300" s="41">
        <v>129.33770000000001</v>
      </c>
      <c r="X3300" s="41"/>
      <c r="Y3300" s="41"/>
      <c r="Z3300" s="6">
        <f>0</f>
        <v>0</v>
      </c>
      <c r="AA3300" s="6">
        <f t="shared" si="373"/>
        <v>129.33770000000001</v>
      </c>
      <c r="AB3300" t="e">
        <f>IF(ISBLANK(Table1[[#This Row],[FY2425_Cost]])=TRUE,#N/A,Table1[[#This Row],[FY2425_Cost]])</f>
        <v>#N/A</v>
      </c>
      <c r="AC3300" s="6" t="e">
        <f t="shared" si="374"/>
        <v>#N/A</v>
      </c>
      <c r="AD3300" s="6" t="e">
        <f>SUMIFS($AB$3:AB3300,$B$3:B3300,B3300)</f>
        <v>#N/A</v>
      </c>
      <c r="AE3300" s="6">
        <f t="shared" si="375"/>
        <v>2733.6656182489291</v>
      </c>
      <c r="AF3300" s="6">
        <f t="shared" si="376"/>
        <v>2733.6656182489291</v>
      </c>
      <c r="AG3300" s="6">
        <f>VLOOKUP(Table1[[#This Row],[PracticeCode]],$AP$3:$AS$345,4,FALSE)</f>
        <v>2733.6656182489291</v>
      </c>
      <c r="AH3300" s="27">
        <f t="shared" si="377"/>
        <v>198646.36825942219</v>
      </c>
      <c r="AI3300" s="6" t="e">
        <f t="shared" si="379"/>
        <v>#N/A</v>
      </c>
    </row>
    <row r="3301" spans="1:35" x14ac:dyDescent="0.35">
      <c r="A3301" t="str">
        <f t="shared" si="378"/>
        <v>THE HORN LANE SURGERYActonEalingE85677Oct7</v>
      </c>
      <c r="B3301" s="41" t="s">
        <v>622</v>
      </c>
      <c r="C3301" s="41" t="s">
        <v>435</v>
      </c>
      <c r="D3301" s="41" t="s">
        <v>12</v>
      </c>
      <c r="E3301" s="41" t="s">
        <v>337</v>
      </c>
      <c r="F3301" s="41" t="s">
        <v>337</v>
      </c>
      <c r="G3301" s="41" t="s">
        <v>762</v>
      </c>
      <c r="H3301" s="41">
        <v>7</v>
      </c>
      <c r="I3301" s="41">
        <v>6074.8124849976202</v>
      </c>
      <c r="J3301" s="41">
        <v>41746</v>
      </c>
      <c r="K3301" s="41">
        <v>4</v>
      </c>
      <c r="L3301" s="41">
        <v>830.74540000000002</v>
      </c>
      <c r="M3301" s="41">
        <v>7.9600000000000004E-2</v>
      </c>
      <c r="N3301" s="41">
        <v>0</v>
      </c>
      <c r="O3301" s="41">
        <v>5675</v>
      </c>
      <c r="P3301" s="41">
        <v>0</v>
      </c>
      <c r="Q3301" s="41">
        <v>127.6875</v>
      </c>
      <c r="R3301" s="41">
        <v>7786</v>
      </c>
      <c r="S3301" s="41">
        <v>139.36940000000001</v>
      </c>
      <c r="T3301" s="41">
        <v>8481</v>
      </c>
      <c r="U3301" s="41">
        <v>186.58199999999999</v>
      </c>
      <c r="V3301" s="41">
        <v>49536</v>
      </c>
      <c r="W3301" s="41">
        <v>970.19440000000009</v>
      </c>
      <c r="X3301" s="41">
        <v>14156</v>
      </c>
      <c r="Y3301" s="41">
        <v>314.26949999999999</v>
      </c>
      <c r="Z3301" s="6">
        <f>0</f>
        <v>0</v>
      </c>
      <c r="AA3301" s="6">
        <f t="shared" si="373"/>
        <v>970.19440000000009</v>
      </c>
      <c r="AB3301">
        <f>IF(ISBLANK(Table1[[#This Row],[FY2425_Cost]])=TRUE,#N/A,Table1[[#This Row],[FY2425_Cost]])</f>
        <v>314.26949999999999</v>
      </c>
      <c r="AC3301" s="6">
        <f t="shared" si="374"/>
        <v>-655.92490000000009</v>
      </c>
      <c r="AD3301" s="6" t="e">
        <f>SUMIFS($AB$3:AB3301,$B$3:B3301,B3301)</f>
        <v>#N/A</v>
      </c>
      <c r="AE3301" s="6">
        <f t="shared" si="375"/>
        <v>2733.6656182489291</v>
      </c>
      <c r="AF3301" s="6">
        <f t="shared" si="376"/>
        <v>2733.6656182489291</v>
      </c>
      <c r="AG3301" s="6">
        <f>VLOOKUP(Table1[[#This Row],[PracticeCode]],$AP$3:$AS$345,4,FALSE)</f>
        <v>2733.6656182489291</v>
      </c>
      <c r="AH3301" s="27">
        <f t="shared" si="377"/>
        <v>198646.36825942219</v>
      </c>
      <c r="AI3301" s="6" t="e">
        <f t="shared" si="379"/>
        <v>#N/A</v>
      </c>
    </row>
    <row r="3302" spans="1:35" x14ac:dyDescent="0.35">
      <c r="A3302" t="str">
        <f t="shared" si="378"/>
        <v>THE HORN LANE SURGERYActonEalingE85677Sep6</v>
      </c>
      <c r="B3302" s="41" t="s">
        <v>622</v>
      </c>
      <c r="C3302" s="41" t="s">
        <v>435</v>
      </c>
      <c r="D3302" s="41" t="s">
        <v>12</v>
      </c>
      <c r="E3302" s="41" t="s">
        <v>337</v>
      </c>
      <c r="F3302" s="41" t="s">
        <v>337</v>
      </c>
      <c r="G3302" s="41" t="s">
        <v>761</v>
      </c>
      <c r="H3302" s="41">
        <v>6</v>
      </c>
      <c r="I3302" s="41">
        <v>6074.8124849976202</v>
      </c>
      <c r="J3302" s="41">
        <v>4052</v>
      </c>
      <c r="K3302" s="41">
        <v>0</v>
      </c>
      <c r="L3302" s="41">
        <v>80.634799999999998</v>
      </c>
      <c r="M3302" s="41">
        <v>0</v>
      </c>
      <c r="N3302" s="41">
        <v>4312</v>
      </c>
      <c r="O3302" s="41">
        <v>1009</v>
      </c>
      <c r="P3302" s="41">
        <v>97.02</v>
      </c>
      <c r="Q3302" s="41">
        <v>22.702500000000001</v>
      </c>
      <c r="R3302" s="41">
        <v>6960</v>
      </c>
      <c r="S3302" s="41">
        <v>124.584</v>
      </c>
      <c r="T3302" s="41">
        <v>6945</v>
      </c>
      <c r="U3302" s="41">
        <v>152.79</v>
      </c>
      <c r="V3302" s="41">
        <v>11012</v>
      </c>
      <c r="W3302" s="41">
        <v>205.21879999999999</v>
      </c>
      <c r="X3302" s="41">
        <v>12266</v>
      </c>
      <c r="Y3302" s="41">
        <v>272.51249999999999</v>
      </c>
      <c r="Z3302" s="6">
        <f>0</f>
        <v>0</v>
      </c>
      <c r="AA3302" s="6">
        <f t="shared" si="373"/>
        <v>205.21879999999999</v>
      </c>
      <c r="AB3302">
        <f>IF(ISBLANK(Table1[[#This Row],[FY2425_Cost]])=TRUE,#N/A,Table1[[#This Row],[FY2425_Cost]])</f>
        <v>272.51249999999999</v>
      </c>
      <c r="AC3302" s="6">
        <f t="shared" si="374"/>
        <v>67.293700000000001</v>
      </c>
      <c r="AD3302" s="6" t="e">
        <f>SUMIFS($AB$3:AB3302,$B$3:B3302,B3302)</f>
        <v>#N/A</v>
      </c>
      <c r="AE3302" s="6">
        <f t="shared" si="375"/>
        <v>2733.6656182489291</v>
      </c>
      <c r="AF3302" s="6">
        <f t="shared" si="376"/>
        <v>2733.6656182489291</v>
      </c>
      <c r="AG3302" s="6">
        <f>VLOOKUP(Table1[[#This Row],[PracticeCode]],$AP$3:$AS$345,4,FALSE)</f>
        <v>2733.6656182489291</v>
      </c>
      <c r="AH3302" s="27">
        <f t="shared" si="377"/>
        <v>198646.36825942219</v>
      </c>
      <c r="AI3302" s="6" t="e">
        <f t="shared" si="379"/>
        <v>#N/A</v>
      </c>
    </row>
    <row r="3303" spans="1:35" x14ac:dyDescent="0.35">
      <c r="A3303" t="str">
        <f t="shared" si="378"/>
        <v>THE LAW MEDICAL GROUP PRACTICEK&amp;W WestBrentE84006Apr1</v>
      </c>
      <c r="B3303" s="41" t="s">
        <v>673</v>
      </c>
      <c r="C3303" s="41" t="s">
        <v>569</v>
      </c>
      <c r="D3303" s="41" t="s">
        <v>18</v>
      </c>
      <c r="E3303" s="41" t="s">
        <v>338</v>
      </c>
      <c r="F3303" s="41" t="s">
        <v>338</v>
      </c>
      <c r="G3303" s="41" t="s">
        <v>756</v>
      </c>
      <c r="H3303" s="41">
        <v>1</v>
      </c>
      <c r="I3303" s="41">
        <v>18318.3346432734</v>
      </c>
      <c r="J3303" s="41">
        <v>13102</v>
      </c>
      <c r="K3303" s="41">
        <v>1036</v>
      </c>
      <c r="L3303" s="41">
        <v>242.387</v>
      </c>
      <c r="M3303" s="41">
        <v>19.166</v>
      </c>
      <c r="N3303" s="41">
        <v>21642</v>
      </c>
      <c r="O3303" s="41">
        <v>3255</v>
      </c>
      <c r="P3303" s="41">
        <v>430.67580000000004</v>
      </c>
      <c r="Q3303" s="41">
        <v>64.774500000000003</v>
      </c>
      <c r="R3303" s="41">
        <v>0</v>
      </c>
      <c r="S3303" s="41">
        <v>0</v>
      </c>
      <c r="T3303" s="41">
        <v>0</v>
      </c>
      <c r="U3303" s="41">
        <v>0</v>
      </c>
      <c r="V3303" s="41">
        <v>14138</v>
      </c>
      <c r="W3303" s="41">
        <v>261.553</v>
      </c>
      <c r="X3303" s="41">
        <v>24897</v>
      </c>
      <c r="Y3303" s="41">
        <v>495.45030000000003</v>
      </c>
      <c r="Z3303" s="6">
        <f>0</f>
        <v>0</v>
      </c>
      <c r="AA3303" s="6">
        <f t="shared" si="373"/>
        <v>261.553</v>
      </c>
      <c r="AB3303">
        <f>IF(ISBLANK(Table1[[#This Row],[FY2425_Cost]])=TRUE,#N/A,Table1[[#This Row],[FY2425_Cost]])</f>
        <v>495.45030000000003</v>
      </c>
      <c r="AC3303" s="6">
        <f t="shared" si="374"/>
        <v>233.89730000000003</v>
      </c>
      <c r="AD3303" s="6">
        <f>SUMIFS($AB$3:AB3303,$B$3:B3303,B3303)</f>
        <v>495.45030000000003</v>
      </c>
      <c r="AE3303" s="6">
        <f t="shared" si="375"/>
        <v>8243.2505894730293</v>
      </c>
      <c r="AF3303" s="6">
        <f t="shared" si="376"/>
        <v>8243.2505894730293</v>
      </c>
      <c r="AG3303" s="6">
        <f>VLOOKUP(Table1[[#This Row],[PracticeCode]],$AP$3:$AS$345,4,FALSE)</f>
        <v>8243.2505894730293</v>
      </c>
      <c r="AH3303" s="27">
        <f t="shared" si="377"/>
        <v>599009.54283504025</v>
      </c>
      <c r="AI3303" s="6">
        <f t="shared" si="379"/>
        <v>0</v>
      </c>
    </row>
    <row r="3304" spans="1:35" x14ac:dyDescent="0.35">
      <c r="A3304" t="str">
        <f t="shared" si="378"/>
        <v>THE LAW MEDICAL GROUP PRACTICEK&amp;W WestBrentE84006Aug5</v>
      </c>
      <c r="B3304" s="41" t="s">
        <v>673</v>
      </c>
      <c r="C3304" s="41" t="s">
        <v>569</v>
      </c>
      <c r="D3304" s="41" t="s">
        <v>18</v>
      </c>
      <c r="E3304" s="41" t="s">
        <v>338</v>
      </c>
      <c r="F3304" s="41" t="s">
        <v>338</v>
      </c>
      <c r="G3304" s="41" t="s">
        <v>760</v>
      </c>
      <c r="H3304" s="41">
        <v>5</v>
      </c>
      <c r="I3304" s="41">
        <v>18318.3346432734</v>
      </c>
      <c r="J3304" s="41">
        <v>12876</v>
      </c>
      <c r="K3304" s="41">
        <v>2007</v>
      </c>
      <c r="L3304" s="41">
        <v>238.20599999999999</v>
      </c>
      <c r="M3304" s="41">
        <v>37.1295</v>
      </c>
      <c r="N3304" s="41">
        <v>25358</v>
      </c>
      <c r="O3304" s="41">
        <v>3737</v>
      </c>
      <c r="P3304" s="41">
        <v>504.62420000000003</v>
      </c>
      <c r="Q3304" s="41">
        <v>74.36630000000001</v>
      </c>
      <c r="R3304" s="41">
        <v>0</v>
      </c>
      <c r="S3304" s="41">
        <v>0</v>
      </c>
      <c r="T3304" s="41">
        <v>0</v>
      </c>
      <c r="U3304" s="41">
        <v>0</v>
      </c>
      <c r="V3304" s="41">
        <v>14883</v>
      </c>
      <c r="W3304" s="41">
        <v>275.33549999999997</v>
      </c>
      <c r="X3304" s="41">
        <v>29095</v>
      </c>
      <c r="Y3304" s="41">
        <v>578.9905</v>
      </c>
      <c r="Z3304" s="6">
        <f>0</f>
        <v>0</v>
      </c>
      <c r="AA3304" s="6">
        <f t="shared" si="373"/>
        <v>275.33549999999997</v>
      </c>
      <c r="AB3304">
        <f>IF(ISBLANK(Table1[[#This Row],[FY2425_Cost]])=TRUE,#N/A,Table1[[#This Row],[FY2425_Cost]])</f>
        <v>578.9905</v>
      </c>
      <c r="AC3304" s="6">
        <f t="shared" si="374"/>
        <v>303.65500000000003</v>
      </c>
      <c r="AD3304" s="6">
        <f>SUMIFS($AB$3:AB3304,$B$3:B3304,B3304)</f>
        <v>1074.4408000000001</v>
      </c>
      <c r="AE3304" s="6">
        <f t="shared" si="375"/>
        <v>8243.2505894730293</v>
      </c>
      <c r="AF3304" s="6">
        <f t="shared" si="376"/>
        <v>8243.2505894730293</v>
      </c>
      <c r="AG3304" s="6">
        <f>VLOOKUP(Table1[[#This Row],[PracticeCode]],$AP$3:$AS$345,4,FALSE)</f>
        <v>8243.2505894730293</v>
      </c>
      <c r="AH3304" s="27">
        <f t="shared" si="377"/>
        <v>599009.54283504025</v>
      </c>
      <c r="AI3304" s="6">
        <f t="shared" si="379"/>
        <v>0</v>
      </c>
    </row>
    <row r="3305" spans="1:35" x14ac:dyDescent="0.35">
      <c r="A3305" t="str">
        <f t="shared" si="378"/>
        <v>THE LAW MEDICAL GROUP PRACTICEK&amp;W WestBrentE84006Dec9</v>
      </c>
      <c r="B3305" s="41" t="s">
        <v>673</v>
      </c>
      <c r="C3305" s="41" t="s">
        <v>569</v>
      </c>
      <c r="D3305" s="41" t="s">
        <v>18</v>
      </c>
      <c r="E3305" s="41" t="s">
        <v>338</v>
      </c>
      <c r="F3305" s="41" t="s">
        <v>338</v>
      </c>
      <c r="G3305" s="41" t="s">
        <v>764</v>
      </c>
      <c r="H3305" s="41">
        <v>9</v>
      </c>
      <c r="I3305" s="41">
        <v>18318.3346432734</v>
      </c>
      <c r="J3305" s="41">
        <v>19017</v>
      </c>
      <c r="K3305" s="41">
        <v>2146</v>
      </c>
      <c r="L3305" s="41">
        <v>378.43830000000003</v>
      </c>
      <c r="M3305" s="41">
        <v>42.705400000000004</v>
      </c>
      <c r="N3305" s="41"/>
      <c r="O3305" s="41"/>
      <c r="P3305" s="41"/>
      <c r="Q3305" s="41"/>
      <c r="R3305" s="41">
        <v>0</v>
      </c>
      <c r="S3305" s="41">
        <v>0</v>
      </c>
      <c r="T3305" s="41"/>
      <c r="U3305" s="41"/>
      <c r="V3305" s="41">
        <v>21163</v>
      </c>
      <c r="W3305" s="41">
        <v>421.14370000000002</v>
      </c>
      <c r="X3305" s="41"/>
      <c r="Y3305" s="41"/>
      <c r="Z3305" s="6">
        <f>0</f>
        <v>0</v>
      </c>
      <c r="AA3305" s="6">
        <f t="shared" si="373"/>
        <v>421.14370000000002</v>
      </c>
      <c r="AB3305" t="e">
        <f>IF(ISBLANK(Table1[[#This Row],[FY2425_Cost]])=TRUE,#N/A,Table1[[#This Row],[FY2425_Cost]])</f>
        <v>#N/A</v>
      </c>
      <c r="AC3305" s="6" t="e">
        <f t="shared" si="374"/>
        <v>#N/A</v>
      </c>
      <c r="AD3305" s="6" t="e">
        <f>SUMIFS($AB$3:AB3305,$B$3:B3305,B3305)</f>
        <v>#N/A</v>
      </c>
      <c r="AE3305" s="6">
        <f t="shared" si="375"/>
        <v>8243.2505894730293</v>
      </c>
      <c r="AF3305" s="6">
        <f t="shared" si="376"/>
        <v>8243.2505894730293</v>
      </c>
      <c r="AG3305" s="6">
        <f>VLOOKUP(Table1[[#This Row],[PracticeCode]],$AP$3:$AS$345,4,FALSE)</f>
        <v>8243.2505894730293</v>
      </c>
      <c r="AH3305" s="27">
        <f t="shared" si="377"/>
        <v>599009.54283504025</v>
      </c>
      <c r="AI3305" s="6" t="e">
        <f t="shared" si="379"/>
        <v>#N/A</v>
      </c>
    </row>
    <row r="3306" spans="1:35" x14ac:dyDescent="0.35">
      <c r="A3306" t="str">
        <f t="shared" si="378"/>
        <v>THE LAW MEDICAL GROUP PRACTICEK&amp;W WestBrentE84006Feb11</v>
      </c>
      <c r="B3306" s="41" t="s">
        <v>673</v>
      </c>
      <c r="C3306" s="41" t="s">
        <v>569</v>
      </c>
      <c r="D3306" s="41" t="s">
        <v>18</v>
      </c>
      <c r="E3306" s="41" t="s">
        <v>338</v>
      </c>
      <c r="F3306" s="41" t="s">
        <v>338</v>
      </c>
      <c r="G3306" s="41" t="s">
        <v>766</v>
      </c>
      <c r="H3306" s="41">
        <v>11</v>
      </c>
      <c r="I3306" s="41">
        <v>18318.3346432734</v>
      </c>
      <c r="J3306" s="41">
        <v>18675</v>
      </c>
      <c r="K3306" s="41">
        <v>1288</v>
      </c>
      <c r="L3306" s="41">
        <v>371.63249999999999</v>
      </c>
      <c r="M3306" s="41">
        <v>25.6312</v>
      </c>
      <c r="N3306" s="41"/>
      <c r="O3306" s="41"/>
      <c r="P3306" s="41"/>
      <c r="Q3306" s="41"/>
      <c r="R3306" s="41">
        <v>0</v>
      </c>
      <c r="S3306" s="41">
        <v>0</v>
      </c>
      <c r="T3306" s="41"/>
      <c r="U3306" s="41"/>
      <c r="V3306" s="41">
        <v>19963</v>
      </c>
      <c r="W3306" s="41">
        <v>397.26369999999997</v>
      </c>
      <c r="X3306" s="41"/>
      <c r="Y3306" s="41"/>
      <c r="Z3306" s="6">
        <f>0</f>
        <v>0</v>
      </c>
      <c r="AA3306" s="6">
        <f t="shared" si="373"/>
        <v>397.26369999999997</v>
      </c>
      <c r="AB3306" t="e">
        <f>IF(ISBLANK(Table1[[#This Row],[FY2425_Cost]])=TRUE,#N/A,Table1[[#This Row],[FY2425_Cost]])</f>
        <v>#N/A</v>
      </c>
      <c r="AC3306" s="6" t="e">
        <f t="shared" si="374"/>
        <v>#N/A</v>
      </c>
      <c r="AD3306" s="6" t="e">
        <f>SUMIFS($AB$3:AB3306,$B$3:B3306,B3306)</f>
        <v>#N/A</v>
      </c>
      <c r="AE3306" s="6">
        <f t="shared" si="375"/>
        <v>8243.2505894730293</v>
      </c>
      <c r="AF3306" s="6">
        <f t="shared" si="376"/>
        <v>8243.2505894730293</v>
      </c>
      <c r="AG3306" s="6">
        <f>VLOOKUP(Table1[[#This Row],[PracticeCode]],$AP$3:$AS$345,4,FALSE)</f>
        <v>8243.2505894730293</v>
      </c>
      <c r="AH3306" s="27">
        <f t="shared" si="377"/>
        <v>599009.54283504025</v>
      </c>
      <c r="AI3306" s="6" t="e">
        <f t="shared" si="379"/>
        <v>#N/A</v>
      </c>
    </row>
    <row r="3307" spans="1:35" x14ac:dyDescent="0.35">
      <c r="A3307" t="str">
        <f t="shared" si="378"/>
        <v>THE LAW MEDICAL GROUP PRACTICEK&amp;W WestBrentE84006Jan10</v>
      </c>
      <c r="B3307" s="41" t="s">
        <v>673</v>
      </c>
      <c r="C3307" s="41" t="s">
        <v>569</v>
      </c>
      <c r="D3307" s="41" t="s">
        <v>18</v>
      </c>
      <c r="E3307" s="41" t="s">
        <v>338</v>
      </c>
      <c r="F3307" s="41" t="s">
        <v>338</v>
      </c>
      <c r="G3307" s="41" t="s">
        <v>765</v>
      </c>
      <c r="H3307" s="41">
        <v>10</v>
      </c>
      <c r="I3307" s="41">
        <v>18318.3346432734</v>
      </c>
      <c r="J3307" s="41">
        <v>20136</v>
      </c>
      <c r="K3307" s="41">
        <v>2242</v>
      </c>
      <c r="L3307" s="41">
        <v>400.70640000000003</v>
      </c>
      <c r="M3307" s="41">
        <v>44.6158</v>
      </c>
      <c r="N3307" s="41"/>
      <c r="O3307" s="41"/>
      <c r="P3307" s="41"/>
      <c r="Q3307" s="41"/>
      <c r="R3307" s="41">
        <v>0</v>
      </c>
      <c r="S3307" s="41">
        <v>0</v>
      </c>
      <c r="T3307" s="41"/>
      <c r="U3307" s="41"/>
      <c r="V3307" s="41">
        <v>22378</v>
      </c>
      <c r="W3307" s="41">
        <v>445.32220000000001</v>
      </c>
      <c r="X3307" s="41"/>
      <c r="Y3307" s="41"/>
      <c r="Z3307" s="6">
        <f>0</f>
        <v>0</v>
      </c>
      <c r="AA3307" s="6">
        <f t="shared" si="373"/>
        <v>445.32220000000001</v>
      </c>
      <c r="AB3307" t="e">
        <f>IF(ISBLANK(Table1[[#This Row],[FY2425_Cost]])=TRUE,#N/A,Table1[[#This Row],[FY2425_Cost]])</f>
        <v>#N/A</v>
      </c>
      <c r="AC3307" s="6" t="e">
        <f t="shared" si="374"/>
        <v>#N/A</v>
      </c>
      <c r="AD3307" s="6" t="e">
        <f>SUMIFS($AB$3:AB3307,$B$3:B3307,B3307)</f>
        <v>#N/A</v>
      </c>
      <c r="AE3307" s="6">
        <f t="shared" si="375"/>
        <v>8243.2505894730293</v>
      </c>
      <c r="AF3307" s="6">
        <f t="shared" si="376"/>
        <v>8243.2505894730293</v>
      </c>
      <c r="AG3307" s="6">
        <f>VLOOKUP(Table1[[#This Row],[PracticeCode]],$AP$3:$AS$345,4,FALSE)</f>
        <v>8243.2505894730293</v>
      </c>
      <c r="AH3307" s="27">
        <f t="shared" si="377"/>
        <v>599009.54283504025</v>
      </c>
      <c r="AI3307" s="6" t="e">
        <f t="shared" si="379"/>
        <v>#N/A</v>
      </c>
    </row>
    <row r="3308" spans="1:35" x14ac:dyDescent="0.35">
      <c r="A3308" t="str">
        <f t="shared" si="378"/>
        <v>THE LAW MEDICAL GROUP PRACTICEK&amp;W WestBrentE84006Jul4</v>
      </c>
      <c r="B3308" s="41" t="s">
        <v>673</v>
      </c>
      <c r="C3308" s="41" t="s">
        <v>569</v>
      </c>
      <c r="D3308" s="41" t="s">
        <v>18</v>
      </c>
      <c r="E3308" s="41" t="s">
        <v>338</v>
      </c>
      <c r="F3308" s="41" t="s">
        <v>338</v>
      </c>
      <c r="G3308" s="41" t="s">
        <v>759</v>
      </c>
      <c r="H3308" s="41">
        <v>4</v>
      </c>
      <c r="I3308" s="41">
        <v>18318.3346432734</v>
      </c>
      <c r="J3308" s="41">
        <v>12130</v>
      </c>
      <c r="K3308" s="41">
        <v>793</v>
      </c>
      <c r="L3308" s="41">
        <v>224.405</v>
      </c>
      <c r="M3308" s="41">
        <v>14.670499999999999</v>
      </c>
      <c r="N3308" s="41">
        <v>26104</v>
      </c>
      <c r="O3308" s="41">
        <v>1191</v>
      </c>
      <c r="P3308" s="41">
        <v>519.46960000000001</v>
      </c>
      <c r="Q3308" s="41">
        <v>23.700900000000001</v>
      </c>
      <c r="R3308" s="41">
        <v>0</v>
      </c>
      <c r="S3308" s="41">
        <v>0</v>
      </c>
      <c r="T3308" s="41">
        <v>0</v>
      </c>
      <c r="U3308" s="41">
        <v>0</v>
      </c>
      <c r="V3308" s="41">
        <v>12923</v>
      </c>
      <c r="W3308" s="41">
        <v>239.07550000000001</v>
      </c>
      <c r="X3308" s="41">
        <v>27295</v>
      </c>
      <c r="Y3308" s="41">
        <v>543.17050000000006</v>
      </c>
      <c r="Z3308" s="6">
        <f>0</f>
        <v>0</v>
      </c>
      <c r="AA3308" s="6">
        <f t="shared" si="373"/>
        <v>239.07550000000001</v>
      </c>
      <c r="AB3308">
        <f>IF(ISBLANK(Table1[[#This Row],[FY2425_Cost]])=TRUE,#N/A,Table1[[#This Row],[FY2425_Cost]])</f>
        <v>543.17050000000006</v>
      </c>
      <c r="AC3308" s="6">
        <f t="shared" si="374"/>
        <v>304.09500000000003</v>
      </c>
      <c r="AD3308" s="6" t="e">
        <f>SUMIFS($AB$3:AB3308,$B$3:B3308,B3308)</f>
        <v>#N/A</v>
      </c>
      <c r="AE3308" s="6">
        <f t="shared" si="375"/>
        <v>8243.2505894730293</v>
      </c>
      <c r="AF3308" s="6">
        <f t="shared" si="376"/>
        <v>8243.2505894730293</v>
      </c>
      <c r="AG3308" s="6">
        <f>VLOOKUP(Table1[[#This Row],[PracticeCode]],$AP$3:$AS$345,4,FALSE)</f>
        <v>8243.2505894730293</v>
      </c>
      <c r="AH3308" s="27">
        <f t="shared" si="377"/>
        <v>599009.54283504025</v>
      </c>
      <c r="AI3308" s="6" t="e">
        <f t="shared" si="379"/>
        <v>#N/A</v>
      </c>
    </row>
    <row r="3309" spans="1:35" x14ac:dyDescent="0.35">
      <c r="A3309" t="str">
        <f t="shared" si="378"/>
        <v>THE LAW MEDICAL GROUP PRACTICEK&amp;W WestBrentE84006Jun3</v>
      </c>
      <c r="B3309" s="41" t="s">
        <v>673</v>
      </c>
      <c r="C3309" s="41" t="s">
        <v>569</v>
      </c>
      <c r="D3309" s="41" t="s">
        <v>18</v>
      </c>
      <c r="E3309" s="41" t="s">
        <v>338</v>
      </c>
      <c r="F3309" s="41" t="s">
        <v>338</v>
      </c>
      <c r="G3309" s="41" t="s">
        <v>758</v>
      </c>
      <c r="H3309" s="41">
        <v>3</v>
      </c>
      <c r="I3309" s="41">
        <v>18318.3346432734</v>
      </c>
      <c r="J3309" s="41">
        <v>13288</v>
      </c>
      <c r="K3309" s="41">
        <v>1729</v>
      </c>
      <c r="L3309" s="41">
        <v>245.82799999999997</v>
      </c>
      <c r="M3309" s="41">
        <v>31.986499999999999</v>
      </c>
      <c r="N3309" s="41">
        <v>70718</v>
      </c>
      <c r="O3309" s="41">
        <v>4572</v>
      </c>
      <c r="P3309" s="41">
        <v>1407.2882</v>
      </c>
      <c r="Q3309" s="41">
        <v>90.982800000000012</v>
      </c>
      <c r="R3309" s="41">
        <v>0</v>
      </c>
      <c r="S3309" s="41">
        <v>0</v>
      </c>
      <c r="T3309" s="41">
        <v>0</v>
      </c>
      <c r="U3309" s="41">
        <v>0</v>
      </c>
      <c r="V3309" s="41">
        <v>15017</v>
      </c>
      <c r="W3309" s="41">
        <v>277.81449999999995</v>
      </c>
      <c r="X3309" s="41">
        <v>75290</v>
      </c>
      <c r="Y3309" s="41">
        <v>1498.271</v>
      </c>
      <c r="Z3309" s="6">
        <f>0</f>
        <v>0</v>
      </c>
      <c r="AA3309" s="6">
        <f t="shared" si="373"/>
        <v>277.81449999999995</v>
      </c>
      <c r="AB3309">
        <f>IF(ISBLANK(Table1[[#This Row],[FY2425_Cost]])=TRUE,#N/A,Table1[[#This Row],[FY2425_Cost]])</f>
        <v>1498.271</v>
      </c>
      <c r="AC3309" s="6">
        <f t="shared" si="374"/>
        <v>1220.4565</v>
      </c>
      <c r="AD3309" s="6" t="e">
        <f>SUMIFS($AB$3:AB3309,$B$3:B3309,B3309)</f>
        <v>#N/A</v>
      </c>
      <c r="AE3309" s="6">
        <f t="shared" si="375"/>
        <v>8243.2505894730293</v>
      </c>
      <c r="AF3309" s="6">
        <f t="shared" si="376"/>
        <v>8243.2505894730293</v>
      </c>
      <c r="AG3309" s="6">
        <f>VLOOKUP(Table1[[#This Row],[PracticeCode]],$AP$3:$AS$345,4,FALSE)</f>
        <v>8243.2505894730293</v>
      </c>
      <c r="AH3309" s="27">
        <f t="shared" si="377"/>
        <v>599009.54283504025</v>
      </c>
      <c r="AI3309" s="6" t="e">
        <f t="shared" si="379"/>
        <v>#N/A</v>
      </c>
    </row>
    <row r="3310" spans="1:35" x14ac:dyDescent="0.35">
      <c r="A3310" t="str">
        <f t="shared" si="378"/>
        <v>THE LAW MEDICAL GROUP PRACTICEK&amp;W WestBrentE84006Mar12</v>
      </c>
      <c r="B3310" s="41" t="s">
        <v>673</v>
      </c>
      <c r="C3310" s="41" t="s">
        <v>569</v>
      </c>
      <c r="D3310" s="41" t="s">
        <v>18</v>
      </c>
      <c r="E3310" s="41" t="s">
        <v>338</v>
      </c>
      <c r="F3310" s="41" t="s">
        <v>338</v>
      </c>
      <c r="G3310" s="41" t="s">
        <v>767</v>
      </c>
      <c r="H3310" s="41">
        <v>12</v>
      </c>
      <c r="I3310" s="41">
        <v>18318.3346432734</v>
      </c>
      <c r="J3310" s="41">
        <v>22279</v>
      </c>
      <c r="K3310" s="41">
        <v>5119</v>
      </c>
      <c r="L3310" s="41">
        <v>443.35210000000001</v>
      </c>
      <c r="M3310" s="41">
        <v>101.8681</v>
      </c>
      <c r="N3310" s="41"/>
      <c r="O3310" s="41"/>
      <c r="P3310" s="41"/>
      <c r="Q3310" s="41"/>
      <c r="R3310" s="41">
        <v>0</v>
      </c>
      <c r="S3310" s="41">
        <v>0</v>
      </c>
      <c r="T3310" s="41"/>
      <c r="U3310" s="41"/>
      <c r="V3310" s="41">
        <v>27398</v>
      </c>
      <c r="W3310" s="41">
        <v>545.22019999999998</v>
      </c>
      <c r="X3310" s="41"/>
      <c r="Y3310" s="41"/>
      <c r="Z3310" s="6">
        <f>0</f>
        <v>0</v>
      </c>
      <c r="AA3310" s="6">
        <f t="shared" si="373"/>
        <v>545.22019999999998</v>
      </c>
      <c r="AB3310" t="e">
        <f>IF(ISBLANK(Table1[[#This Row],[FY2425_Cost]])=TRUE,#N/A,Table1[[#This Row],[FY2425_Cost]])</f>
        <v>#N/A</v>
      </c>
      <c r="AC3310" s="6" t="e">
        <f t="shared" si="374"/>
        <v>#N/A</v>
      </c>
      <c r="AD3310" s="6" t="e">
        <f>SUMIFS($AB$3:AB3310,$B$3:B3310,B3310)</f>
        <v>#N/A</v>
      </c>
      <c r="AE3310" s="6">
        <f t="shared" si="375"/>
        <v>8243.2505894730293</v>
      </c>
      <c r="AF3310" s="6">
        <f t="shared" si="376"/>
        <v>8243.2505894730293</v>
      </c>
      <c r="AG3310" s="6">
        <f>VLOOKUP(Table1[[#This Row],[PracticeCode]],$AP$3:$AS$345,4,FALSE)</f>
        <v>8243.2505894730293</v>
      </c>
      <c r="AH3310" s="27">
        <f t="shared" si="377"/>
        <v>599009.54283504025</v>
      </c>
      <c r="AI3310" s="6" t="e">
        <f t="shared" si="379"/>
        <v>#N/A</v>
      </c>
    </row>
    <row r="3311" spans="1:35" x14ac:dyDescent="0.35">
      <c r="A3311" t="str">
        <f t="shared" si="378"/>
        <v>THE LAW MEDICAL GROUP PRACTICEK&amp;W WestBrentE84006May2</v>
      </c>
      <c r="B3311" s="41" t="s">
        <v>673</v>
      </c>
      <c r="C3311" s="41" t="s">
        <v>569</v>
      </c>
      <c r="D3311" s="41" t="s">
        <v>18</v>
      </c>
      <c r="E3311" s="41" t="s">
        <v>338</v>
      </c>
      <c r="F3311" s="41" t="s">
        <v>338</v>
      </c>
      <c r="G3311" s="41" t="s">
        <v>757</v>
      </c>
      <c r="H3311" s="41">
        <v>2</v>
      </c>
      <c r="I3311" s="41">
        <v>18318.3346432734</v>
      </c>
      <c r="J3311" s="41">
        <v>15823</v>
      </c>
      <c r="K3311" s="41">
        <v>1700</v>
      </c>
      <c r="L3311" s="41">
        <v>292.72550000000001</v>
      </c>
      <c r="M3311" s="41">
        <v>31.45</v>
      </c>
      <c r="N3311" s="41">
        <v>61589</v>
      </c>
      <c r="O3311" s="41">
        <v>3842</v>
      </c>
      <c r="P3311" s="41">
        <v>1225.6211000000001</v>
      </c>
      <c r="Q3311" s="41">
        <v>76.455800000000011</v>
      </c>
      <c r="R3311" s="41">
        <v>0</v>
      </c>
      <c r="S3311" s="41">
        <v>0</v>
      </c>
      <c r="T3311" s="41">
        <v>0</v>
      </c>
      <c r="U3311" s="41">
        <v>0</v>
      </c>
      <c r="V3311" s="41">
        <v>17523</v>
      </c>
      <c r="W3311" s="41">
        <v>324.1755</v>
      </c>
      <c r="X3311" s="41">
        <v>65431</v>
      </c>
      <c r="Y3311" s="41">
        <v>1302.0769</v>
      </c>
      <c r="Z3311" s="6">
        <f>0</f>
        <v>0</v>
      </c>
      <c r="AA3311" s="6">
        <f t="shared" si="373"/>
        <v>324.1755</v>
      </c>
      <c r="AB3311">
        <f>IF(ISBLANK(Table1[[#This Row],[FY2425_Cost]])=TRUE,#N/A,Table1[[#This Row],[FY2425_Cost]])</f>
        <v>1302.0769</v>
      </c>
      <c r="AC3311" s="6">
        <f t="shared" si="374"/>
        <v>977.90139999999997</v>
      </c>
      <c r="AD3311" s="6" t="e">
        <f>SUMIFS($AB$3:AB3311,$B$3:B3311,B3311)</f>
        <v>#N/A</v>
      </c>
      <c r="AE3311" s="6">
        <f t="shared" si="375"/>
        <v>8243.2505894730293</v>
      </c>
      <c r="AF3311" s="6">
        <f t="shared" si="376"/>
        <v>8243.2505894730293</v>
      </c>
      <c r="AG3311" s="6">
        <f>VLOOKUP(Table1[[#This Row],[PracticeCode]],$AP$3:$AS$345,4,FALSE)</f>
        <v>8243.2505894730293</v>
      </c>
      <c r="AH3311" s="27">
        <f t="shared" si="377"/>
        <v>599009.54283504025</v>
      </c>
      <c r="AI3311" s="6" t="e">
        <f t="shared" si="379"/>
        <v>#N/A</v>
      </c>
    </row>
    <row r="3312" spans="1:35" x14ac:dyDescent="0.35">
      <c r="A3312" t="str">
        <f t="shared" si="378"/>
        <v>THE LAW MEDICAL GROUP PRACTICEK&amp;W WestBrentE84006Nov8</v>
      </c>
      <c r="B3312" s="41" t="s">
        <v>673</v>
      </c>
      <c r="C3312" s="41" t="s">
        <v>569</v>
      </c>
      <c r="D3312" s="41" t="s">
        <v>18</v>
      </c>
      <c r="E3312" s="41" t="s">
        <v>338</v>
      </c>
      <c r="F3312" s="41" t="s">
        <v>338</v>
      </c>
      <c r="G3312" s="41" t="s">
        <v>763</v>
      </c>
      <c r="H3312" s="41">
        <v>8</v>
      </c>
      <c r="I3312" s="41">
        <v>18318.3346432734</v>
      </c>
      <c r="J3312" s="41">
        <v>64005</v>
      </c>
      <c r="K3312" s="41">
        <v>9028</v>
      </c>
      <c r="L3312" s="41">
        <v>1273.6995000000002</v>
      </c>
      <c r="M3312" s="41">
        <v>179.65720000000002</v>
      </c>
      <c r="N3312" s="41"/>
      <c r="O3312" s="41"/>
      <c r="P3312" s="41"/>
      <c r="Q3312" s="41"/>
      <c r="R3312" s="41">
        <v>0</v>
      </c>
      <c r="S3312" s="41">
        <v>0</v>
      </c>
      <c r="T3312" s="41"/>
      <c r="U3312" s="41"/>
      <c r="V3312" s="41">
        <v>73033</v>
      </c>
      <c r="W3312" s="41">
        <v>1453.3567000000003</v>
      </c>
      <c r="X3312" s="41"/>
      <c r="Y3312" s="41"/>
      <c r="Z3312" s="6">
        <f>0</f>
        <v>0</v>
      </c>
      <c r="AA3312" s="6">
        <f t="shared" si="373"/>
        <v>1453.3567000000003</v>
      </c>
      <c r="AB3312" t="e">
        <f>IF(ISBLANK(Table1[[#This Row],[FY2425_Cost]])=TRUE,#N/A,Table1[[#This Row],[FY2425_Cost]])</f>
        <v>#N/A</v>
      </c>
      <c r="AC3312" s="6" t="e">
        <f t="shared" si="374"/>
        <v>#N/A</v>
      </c>
      <c r="AD3312" s="6" t="e">
        <f>SUMIFS($AB$3:AB3312,$B$3:B3312,B3312)</f>
        <v>#N/A</v>
      </c>
      <c r="AE3312" s="6">
        <f t="shared" si="375"/>
        <v>8243.2505894730293</v>
      </c>
      <c r="AF3312" s="6">
        <f t="shared" si="376"/>
        <v>8243.2505894730293</v>
      </c>
      <c r="AG3312" s="6">
        <f>VLOOKUP(Table1[[#This Row],[PracticeCode]],$AP$3:$AS$345,4,FALSE)</f>
        <v>8243.2505894730293</v>
      </c>
      <c r="AH3312" s="27">
        <f t="shared" si="377"/>
        <v>599009.54283504025</v>
      </c>
      <c r="AI3312" s="6" t="e">
        <f t="shared" si="379"/>
        <v>#N/A</v>
      </c>
    </row>
    <row r="3313" spans="1:35" x14ac:dyDescent="0.35">
      <c r="A3313" t="str">
        <f t="shared" si="378"/>
        <v>THE LAW MEDICAL GROUP PRACTICEK&amp;W WestBrentE84006Oct7</v>
      </c>
      <c r="B3313" s="41" t="s">
        <v>673</v>
      </c>
      <c r="C3313" s="41" t="s">
        <v>569</v>
      </c>
      <c r="D3313" s="41" t="s">
        <v>18</v>
      </c>
      <c r="E3313" s="41" t="s">
        <v>338</v>
      </c>
      <c r="F3313" s="41" t="s">
        <v>338</v>
      </c>
      <c r="G3313" s="41" t="s">
        <v>762</v>
      </c>
      <c r="H3313" s="41">
        <v>7</v>
      </c>
      <c r="I3313" s="41">
        <v>18318.3346432734</v>
      </c>
      <c r="J3313" s="41">
        <v>29417</v>
      </c>
      <c r="K3313" s="41">
        <v>13723</v>
      </c>
      <c r="L3313" s="41">
        <v>585.39830000000006</v>
      </c>
      <c r="M3313" s="41">
        <v>273.08770000000004</v>
      </c>
      <c r="N3313" s="41">
        <v>0</v>
      </c>
      <c r="O3313" s="41">
        <v>2825</v>
      </c>
      <c r="P3313" s="41">
        <v>0</v>
      </c>
      <c r="Q3313" s="41">
        <v>63.5625</v>
      </c>
      <c r="R3313" s="41">
        <v>0</v>
      </c>
      <c r="S3313" s="41">
        <v>0</v>
      </c>
      <c r="T3313" s="41">
        <v>0</v>
      </c>
      <c r="U3313" s="41">
        <v>0</v>
      </c>
      <c r="V3313" s="41">
        <v>43140</v>
      </c>
      <c r="W3313" s="41">
        <v>858.4860000000001</v>
      </c>
      <c r="X3313" s="41">
        <v>2825</v>
      </c>
      <c r="Y3313" s="41">
        <v>63.5625</v>
      </c>
      <c r="Z3313" s="6">
        <f>0</f>
        <v>0</v>
      </c>
      <c r="AA3313" s="6">
        <f t="shared" si="373"/>
        <v>858.4860000000001</v>
      </c>
      <c r="AB3313">
        <f>IF(ISBLANK(Table1[[#This Row],[FY2425_Cost]])=TRUE,#N/A,Table1[[#This Row],[FY2425_Cost]])</f>
        <v>63.5625</v>
      </c>
      <c r="AC3313" s="6">
        <f t="shared" si="374"/>
        <v>-794.9235000000001</v>
      </c>
      <c r="AD3313" s="6" t="e">
        <f>SUMIFS($AB$3:AB3313,$B$3:B3313,B3313)</f>
        <v>#N/A</v>
      </c>
      <c r="AE3313" s="6">
        <f t="shared" si="375"/>
        <v>8243.2505894730293</v>
      </c>
      <c r="AF3313" s="6">
        <f t="shared" si="376"/>
        <v>8243.2505894730293</v>
      </c>
      <c r="AG3313" s="6">
        <f>VLOOKUP(Table1[[#This Row],[PracticeCode]],$AP$3:$AS$345,4,FALSE)</f>
        <v>8243.2505894730293</v>
      </c>
      <c r="AH3313" s="27">
        <f t="shared" si="377"/>
        <v>599009.54283504025</v>
      </c>
      <c r="AI3313" s="6" t="e">
        <f t="shared" si="379"/>
        <v>#N/A</v>
      </c>
    </row>
    <row r="3314" spans="1:35" x14ac:dyDescent="0.35">
      <c r="A3314" t="str">
        <f t="shared" si="378"/>
        <v>THE LAW MEDICAL GROUP PRACTICEK&amp;W WestBrentE84006Sep6</v>
      </c>
      <c r="B3314" s="41" t="s">
        <v>673</v>
      </c>
      <c r="C3314" s="41" t="s">
        <v>569</v>
      </c>
      <c r="D3314" s="41" t="s">
        <v>18</v>
      </c>
      <c r="E3314" s="41" t="s">
        <v>338</v>
      </c>
      <c r="F3314" s="41" t="s">
        <v>338</v>
      </c>
      <c r="G3314" s="41" t="s">
        <v>761</v>
      </c>
      <c r="H3314" s="41">
        <v>6</v>
      </c>
      <c r="I3314" s="41">
        <v>18318.3346432734</v>
      </c>
      <c r="J3314" s="41">
        <v>15490</v>
      </c>
      <c r="K3314" s="41">
        <v>12084</v>
      </c>
      <c r="L3314" s="41">
        <v>308.25100000000003</v>
      </c>
      <c r="M3314" s="41">
        <v>240.47160000000002</v>
      </c>
      <c r="N3314" s="41">
        <v>25221</v>
      </c>
      <c r="O3314" s="41">
        <v>11683</v>
      </c>
      <c r="P3314" s="41">
        <v>567.47249999999997</v>
      </c>
      <c r="Q3314" s="41">
        <v>262.86750000000001</v>
      </c>
      <c r="R3314" s="41">
        <v>0</v>
      </c>
      <c r="S3314" s="41">
        <v>0</v>
      </c>
      <c r="T3314" s="41">
        <v>0</v>
      </c>
      <c r="U3314" s="41">
        <v>0</v>
      </c>
      <c r="V3314" s="41">
        <v>27574</v>
      </c>
      <c r="W3314" s="41">
        <v>548.72260000000006</v>
      </c>
      <c r="X3314" s="41">
        <v>36904</v>
      </c>
      <c r="Y3314" s="41">
        <v>830.33999999999992</v>
      </c>
      <c r="Z3314" s="6">
        <f>0</f>
        <v>0</v>
      </c>
      <c r="AA3314" s="6">
        <f t="shared" si="373"/>
        <v>548.72260000000006</v>
      </c>
      <c r="AB3314">
        <f>IF(ISBLANK(Table1[[#This Row],[FY2425_Cost]])=TRUE,#N/A,Table1[[#This Row],[FY2425_Cost]])</f>
        <v>830.33999999999992</v>
      </c>
      <c r="AC3314" s="6">
        <f t="shared" si="374"/>
        <v>281.61739999999986</v>
      </c>
      <c r="AD3314" s="6" t="e">
        <f>SUMIFS($AB$3:AB3314,$B$3:B3314,B3314)</f>
        <v>#N/A</v>
      </c>
      <c r="AE3314" s="6">
        <f t="shared" si="375"/>
        <v>8243.2505894730293</v>
      </c>
      <c r="AF3314" s="6">
        <f t="shared" si="376"/>
        <v>8243.2505894730293</v>
      </c>
      <c r="AG3314" s="6">
        <f>VLOOKUP(Table1[[#This Row],[PracticeCode]],$AP$3:$AS$345,4,FALSE)</f>
        <v>8243.2505894730293</v>
      </c>
      <c r="AH3314" s="27">
        <f t="shared" si="377"/>
        <v>599009.54283504025</v>
      </c>
      <c r="AI3314" s="6" t="e">
        <f t="shared" si="379"/>
        <v>#N/A</v>
      </c>
    </row>
    <row r="3315" spans="1:35" x14ac:dyDescent="0.35">
      <c r="A3315" t="str">
        <f t="shared" si="378"/>
        <v>THE LONSDALE MEDICAL CENTREK&amp;W SouthBrentE84025Apr1</v>
      </c>
      <c r="B3315" s="41" t="s">
        <v>572</v>
      </c>
      <c r="C3315" s="41" t="s">
        <v>437</v>
      </c>
      <c r="D3315" s="41" t="s">
        <v>18</v>
      </c>
      <c r="E3315" s="41" t="s">
        <v>340</v>
      </c>
      <c r="F3315" s="41" t="s">
        <v>340</v>
      </c>
      <c r="G3315" s="41" t="s">
        <v>756</v>
      </c>
      <c r="H3315" s="41">
        <v>1</v>
      </c>
      <c r="I3315" s="41">
        <v>19185.411174248198</v>
      </c>
      <c r="J3315" s="41">
        <v>13454</v>
      </c>
      <c r="K3315" s="41">
        <v>2001</v>
      </c>
      <c r="L3315" s="41">
        <v>248.899</v>
      </c>
      <c r="M3315" s="41">
        <v>37.018499999999996</v>
      </c>
      <c r="N3315" s="41">
        <v>16135</v>
      </c>
      <c r="O3315" s="41">
        <v>8656</v>
      </c>
      <c r="P3315" s="41">
        <v>321.0865</v>
      </c>
      <c r="Q3315" s="41">
        <v>172.2544</v>
      </c>
      <c r="R3315" s="41">
        <v>0</v>
      </c>
      <c r="S3315" s="41">
        <v>0</v>
      </c>
      <c r="T3315" s="41">
        <v>0</v>
      </c>
      <c r="U3315" s="41">
        <v>0</v>
      </c>
      <c r="V3315" s="41">
        <v>15455</v>
      </c>
      <c r="W3315" s="41">
        <v>285.91750000000002</v>
      </c>
      <c r="X3315" s="41">
        <v>24791</v>
      </c>
      <c r="Y3315" s="41">
        <v>493.34090000000003</v>
      </c>
      <c r="Z3315" s="6">
        <f>0</f>
        <v>0</v>
      </c>
      <c r="AA3315" s="6">
        <f t="shared" si="373"/>
        <v>285.91750000000002</v>
      </c>
      <c r="AB3315">
        <f>IF(ISBLANK(Table1[[#This Row],[FY2425_Cost]])=TRUE,#N/A,Table1[[#This Row],[FY2425_Cost]])</f>
        <v>493.34090000000003</v>
      </c>
      <c r="AC3315" s="6">
        <f t="shared" si="374"/>
        <v>207.42340000000002</v>
      </c>
      <c r="AD3315" s="6">
        <f>SUMIFS($AB$3:AB3315,$B$3:B3315,B3315)</f>
        <v>493.34090000000003</v>
      </c>
      <c r="AE3315" s="6">
        <f t="shared" si="375"/>
        <v>8633.4350284116899</v>
      </c>
      <c r="AF3315" s="6">
        <f t="shared" si="376"/>
        <v>8633.4350284116899</v>
      </c>
      <c r="AG3315" s="6">
        <f>VLOOKUP(Table1[[#This Row],[PracticeCode]],$AP$3:$AS$345,4,FALSE)</f>
        <v>8633.4350284116899</v>
      </c>
      <c r="AH3315" s="27">
        <f t="shared" si="377"/>
        <v>627362.94539791613</v>
      </c>
      <c r="AI3315" s="6">
        <f t="shared" si="379"/>
        <v>0</v>
      </c>
    </row>
    <row r="3316" spans="1:35" x14ac:dyDescent="0.35">
      <c r="A3316" t="str">
        <f t="shared" si="378"/>
        <v>THE LONSDALE MEDICAL CENTREK&amp;W SouthBrentE84025Aug5</v>
      </c>
      <c r="B3316" s="41" t="s">
        <v>572</v>
      </c>
      <c r="C3316" s="41" t="s">
        <v>437</v>
      </c>
      <c r="D3316" s="41" t="s">
        <v>18</v>
      </c>
      <c r="E3316" s="41" t="s">
        <v>340</v>
      </c>
      <c r="F3316" s="41" t="s">
        <v>340</v>
      </c>
      <c r="G3316" s="41" t="s">
        <v>760</v>
      </c>
      <c r="H3316" s="41">
        <v>5</v>
      </c>
      <c r="I3316" s="41">
        <v>19185.411174248198</v>
      </c>
      <c r="J3316" s="41">
        <v>14468</v>
      </c>
      <c r="K3316" s="41">
        <v>7658</v>
      </c>
      <c r="L3316" s="41">
        <v>267.65799999999996</v>
      </c>
      <c r="M3316" s="41">
        <v>141.673</v>
      </c>
      <c r="N3316" s="41">
        <v>29129</v>
      </c>
      <c r="O3316" s="41">
        <v>6527</v>
      </c>
      <c r="P3316" s="41">
        <v>579.6671</v>
      </c>
      <c r="Q3316" s="41">
        <v>129.88730000000001</v>
      </c>
      <c r="R3316" s="41">
        <v>0</v>
      </c>
      <c r="S3316" s="41">
        <v>0</v>
      </c>
      <c r="T3316" s="41">
        <v>0</v>
      </c>
      <c r="U3316" s="41">
        <v>0</v>
      </c>
      <c r="V3316" s="41">
        <v>22126</v>
      </c>
      <c r="W3316" s="41">
        <v>409.33099999999996</v>
      </c>
      <c r="X3316" s="41">
        <v>35656</v>
      </c>
      <c r="Y3316" s="41">
        <v>709.55439999999999</v>
      </c>
      <c r="Z3316" s="6">
        <f>0</f>
        <v>0</v>
      </c>
      <c r="AA3316" s="6">
        <f t="shared" si="373"/>
        <v>409.33099999999996</v>
      </c>
      <c r="AB3316">
        <f>IF(ISBLANK(Table1[[#This Row],[FY2425_Cost]])=TRUE,#N/A,Table1[[#This Row],[FY2425_Cost]])</f>
        <v>709.55439999999999</v>
      </c>
      <c r="AC3316" s="6">
        <f t="shared" si="374"/>
        <v>300.22340000000003</v>
      </c>
      <c r="AD3316" s="6">
        <f>SUMIFS($AB$3:AB3316,$B$3:B3316,B3316)</f>
        <v>1202.8953000000001</v>
      </c>
      <c r="AE3316" s="6">
        <f t="shared" si="375"/>
        <v>8633.4350284116899</v>
      </c>
      <c r="AF3316" s="6">
        <f t="shared" si="376"/>
        <v>8633.4350284116899</v>
      </c>
      <c r="AG3316" s="6">
        <f>VLOOKUP(Table1[[#This Row],[PracticeCode]],$AP$3:$AS$345,4,FALSE)</f>
        <v>8633.4350284116899</v>
      </c>
      <c r="AH3316" s="27">
        <f t="shared" si="377"/>
        <v>627362.94539791613</v>
      </c>
      <c r="AI3316" s="6">
        <f t="shared" si="379"/>
        <v>0</v>
      </c>
    </row>
    <row r="3317" spans="1:35" x14ac:dyDescent="0.35">
      <c r="A3317" t="str">
        <f t="shared" si="378"/>
        <v>THE LONSDALE MEDICAL CENTREK&amp;W SouthBrentE84025Dec9</v>
      </c>
      <c r="B3317" s="41" t="s">
        <v>572</v>
      </c>
      <c r="C3317" s="41" t="s">
        <v>437</v>
      </c>
      <c r="D3317" s="41" t="s">
        <v>18</v>
      </c>
      <c r="E3317" s="41" t="s">
        <v>340</v>
      </c>
      <c r="F3317" s="41" t="s">
        <v>340</v>
      </c>
      <c r="G3317" s="41" t="s">
        <v>764</v>
      </c>
      <c r="H3317" s="41">
        <v>9</v>
      </c>
      <c r="I3317" s="41">
        <v>19185.411174248198</v>
      </c>
      <c r="J3317" s="41">
        <v>9896</v>
      </c>
      <c r="K3317" s="41">
        <v>8146</v>
      </c>
      <c r="L3317" s="41">
        <v>196.93040000000002</v>
      </c>
      <c r="M3317" s="41">
        <v>162.1054</v>
      </c>
      <c r="N3317" s="41"/>
      <c r="O3317" s="41"/>
      <c r="P3317" s="41"/>
      <c r="Q3317" s="41"/>
      <c r="R3317" s="41">
        <v>0</v>
      </c>
      <c r="S3317" s="41">
        <v>0</v>
      </c>
      <c r="T3317" s="41"/>
      <c r="U3317" s="41"/>
      <c r="V3317" s="41">
        <v>18042</v>
      </c>
      <c r="W3317" s="41">
        <v>359.03579999999999</v>
      </c>
      <c r="X3317" s="41"/>
      <c r="Y3317" s="41"/>
      <c r="Z3317" s="6">
        <f>0</f>
        <v>0</v>
      </c>
      <c r="AA3317" s="6">
        <f t="shared" si="373"/>
        <v>359.03579999999999</v>
      </c>
      <c r="AB3317" t="e">
        <f>IF(ISBLANK(Table1[[#This Row],[FY2425_Cost]])=TRUE,#N/A,Table1[[#This Row],[FY2425_Cost]])</f>
        <v>#N/A</v>
      </c>
      <c r="AC3317" s="6" t="e">
        <f t="shared" si="374"/>
        <v>#N/A</v>
      </c>
      <c r="AD3317" s="6" t="e">
        <f>SUMIFS($AB$3:AB3317,$B$3:B3317,B3317)</f>
        <v>#N/A</v>
      </c>
      <c r="AE3317" s="6">
        <f t="shared" si="375"/>
        <v>8633.4350284116899</v>
      </c>
      <c r="AF3317" s="6">
        <f t="shared" si="376"/>
        <v>8633.4350284116899</v>
      </c>
      <c r="AG3317" s="6">
        <f>VLOOKUP(Table1[[#This Row],[PracticeCode]],$AP$3:$AS$345,4,FALSE)</f>
        <v>8633.4350284116899</v>
      </c>
      <c r="AH3317" s="27">
        <f t="shared" si="377"/>
        <v>627362.94539791613</v>
      </c>
      <c r="AI3317" s="6" t="e">
        <f t="shared" si="379"/>
        <v>#N/A</v>
      </c>
    </row>
    <row r="3318" spans="1:35" x14ac:dyDescent="0.35">
      <c r="A3318" t="str">
        <f t="shared" si="378"/>
        <v>THE LONSDALE MEDICAL CENTREK&amp;W SouthBrentE84025Feb11</v>
      </c>
      <c r="B3318" s="41" t="s">
        <v>572</v>
      </c>
      <c r="C3318" s="41" t="s">
        <v>437</v>
      </c>
      <c r="D3318" s="41" t="s">
        <v>18</v>
      </c>
      <c r="E3318" s="41" t="s">
        <v>340</v>
      </c>
      <c r="F3318" s="41" t="s">
        <v>340</v>
      </c>
      <c r="G3318" s="41" t="s">
        <v>766</v>
      </c>
      <c r="H3318" s="41">
        <v>11</v>
      </c>
      <c r="I3318" s="41">
        <v>19185.411174248198</v>
      </c>
      <c r="J3318" s="41">
        <v>29809</v>
      </c>
      <c r="K3318" s="41">
        <v>9366</v>
      </c>
      <c r="L3318" s="41">
        <v>593.19910000000004</v>
      </c>
      <c r="M3318" s="41">
        <v>186.38340000000002</v>
      </c>
      <c r="N3318" s="41"/>
      <c r="O3318" s="41"/>
      <c r="P3318" s="41"/>
      <c r="Q3318" s="41"/>
      <c r="R3318" s="41">
        <v>0</v>
      </c>
      <c r="S3318" s="41">
        <v>0</v>
      </c>
      <c r="T3318" s="41"/>
      <c r="U3318" s="41"/>
      <c r="V3318" s="41">
        <v>39175</v>
      </c>
      <c r="W3318" s="41">
        <v>779.5825000000001</v>
      </c>
      <c r="X3318" s="41"/>
      <c r="Y3318" s="41"/>
      <c r="Z3318" s="6">
        <f>0</f>
        <v>0</v>
      </c>
      <c r="AA3318" s="6">
        <f t="shared" si="373"/>
        <v>779.5825000000001</v>
      </c>
      <c r="AB3318" t="e">
        <f>IF(ISBLANK(Table1[[#This Row],[FY2425_Cost]])=TRUE,#N/A,Table1[[#This Row],[FY2425_Cost]])</f>
        <v>#N/A</v>
      </c>
      <c r="AC3318" s="6" t="e">
        <f t="shared" si="374"/>
        <v>#N/A</v>
      </c>
      <c r="AD3318" s="6" t="e">
        <f>SUMIFS($AB$3:AB3318,$B$3:B3318,B3318)</f>
        <v>#N/A</v>
      </c>
      <c r="AE3318" s="6">
        <f t="shared" si="375"/>
        <v>8633.4350284116899</v>
      </c>
      <c r="AF3318" s="6">
        <f t="shared" si="376"/>
        <v>8633.4350284116899</v>
      </c>
      <c r="AG3318" s="6">
        <f>VLOOKUP(Table1[[#This Row],[PracticeCode]],$AP$3:$AS$345,4,FALSE)</f>
        <v>8633.4350284116899</v>
      </c>
      <c r="AH3318" s="27">
        <f t="shared" si="377"/>
        <v>627362.94539791613</v>
      </c>
      <c r="AI3318" s="6" t="e">
        <f t="shared" si="379"/>
        <v>#N/A</v>
      </c>
    </row>
    <row r="3319" spans="1:35" x14ac:dyDescent="0.35">
      <c r="A3319" t="str">
        <f t="shared" si="378"/>
        <v>THE LONSDALE MEDICAL CENTREK&amp;W SouthBrentE84025Jan10</v>
      </c>
      <c r="B3319" s="41" t="s">
        <v>572</v>
      </c>
      <c r="C3319" s="41" t="s">
        <v>437</v>
      </c>
      <c r="D3319" s="41" t="s">
        <v>18</v>
      </c>
      <c r="E3319" s="41" t="s">
        <v>340</v>
      </c>
      <c r="F3319" s="41" t="s">
        <v>340</v>
      </c>
      <c r="G3319" s="41" t="s">
        <v>765</v>
      </c>
      <c r="H3319" s="41">
        <v>10</v>
      </c>
      <c r="I3319" s="41">
        <v>19185.411174248198</v>
      </c>
      <c r="J3319" s="41">
        <v>30943</v>
      </c>
      <c r="K3319" s="41">
        <v>16342</v>
      </c>
      <c r="L3319" s="41">
        <v>615.76570000000004</v>
      </c>
      <c r="M3319" s="41">
        <v>325.20580000000001</v>
      </c>
      <c r="N3319" s="41"/>
      <c r="O3319" s="41"/>
      <c r="P3319" s="41"/>
      <c r="Q3319" s="41"/>
      <c r="R3319" s="41">
        <v>0</v>
      </c>
      <c r="S3319" s="41">
        <v>0</v>
      </c>
      <c r="T3319" s="41"/>
      <c r="U3319" s="41"/>
      <c r="V3319" s="41">
        <v>47285</v>
      </c>
      <c r="W3319" s="41">
        <v>940.97150000000011</v>
      </c>
      <c r="X3319" s="41"/>
      <c r="Y3319" s="41"/>
      <c r="Z3319" s="6">
        <f>0</f>
        <v>0</v>
      </c>
      <c r="AA3319" s="6">
        <f t="shared" ref="AA3319:AA3382" si="380">IFERROR(W3319*1,#N/A)</f>
        <v>940.97150000000011</v>
      </c>
      <c r="AB3319" t="e">
        <f>IF(ISBLANK(Table1[[#This Row],[FY2425_Cost]])=TRUE,#N/A,Table1[[#This Row],[FY2425_Cost]])</f>
        <v>#N/A</v>
      </c>
      <c r="AC3319" s="6" t="e">
        <f t="shared" ref="AC3319:AC3382" si="381">AB3319-AA3319</f>
        <v>#N/A</v>
      </c>
      <c r="AD3319" s="6" t="e">
        <f>SUMIFS($AB$3:AB3319,$B$3:B3319,B3319)</f>
        <v>#N/A</v>
      </c>
      <c r="AE3319" s="6">
        <f t="shared" ref="AE3319:AE3382" si="382">IFERROR(I3319*$AE$1,#N/A)</f>
        <v>8633.4350284116899</v>
      </c>
      <c r="AF3319" s="6">
        <f t="shared" ref="AF3319:AF3382" si="383">AE3319+Z3319</f>
        <v>8633.4350284116899</v>
      </c>
      <c r="AG3319" s="6">
        <f>VLOOKUP(Table1[[#This Row],[PracticeCode]],$AP$3:$AS$345,4,FALSE)</f>
        <v>8633.4350284116899</v>
      </c>
      <c r="AH3319" s="27">
        <f t="shared" ref="AH3319:AH3382" si="384">IFERROR(I3319*$AH$1,#N/A)</f>
        <v>627362.94539791613</v>
      </c>
      <c r="AI3319" s="6" t="e">
        <f t="shared" si="379"/>
        <v>#N/A</v>
      </c>
    </row>
    <row r="3320" spans="1:35" x14ac:dyDescent="0.35">
      <c r="A3320" t="str">
        <f t="shared" si="378"/>
        <v>THE LONSDALE MEDICAL CENTREK&amp;W SouthBrentE84025Jul4</v>
      </c>
      <c r="B3320" s="41" t="s">
        <v>572</v>
      </c>
      <c r="C3320" s="41" t="s">
        <v>437</v>
      </c>
      <c r="D3320" s="41" t="s">
        <v>18</v>
      </c>
      <c r="E3320" s="41" t="s">
        <v>340</v>
      </c>
      <c r="F3320" s="41" t="s">
        <v>340</v>
      </c>
      <c r="G3320" s="41" t="s">
        <v>759</v>
      </c>
      <c r="H3320" s="41">
        <v>4</v>
      </c>
      <c r="I3320" s="41">
        <v>19185.411174248198</v>
      </c>
      <c r="J3320" s="41">
        <v>15529</v>
      </c>
      <c r="K3320" s="41">
        <v>4632</v>
      </c>
      <c r="L3320" s="41">
        <v>287.28649999999999</v>
      </c>
      <c r="M3320" s="41">
        <v>85.691999999999993</v>
      </c>
      <c r="N3320" s="41">
        <v>23837</v>
      </c>
      <c r="O3320" s="41">
        <v>3614</v>
      </c>
      <c r="P3320" s="41">
        <v>474.35630000000003</v>
      </c>
      <c r="Q3320" s="41">
        <v>71.918599999999998</v>
      </c>
      <c r="R3320" s="41">
        <v>0</v>
      </c>
      <c r="S3320" s="41">
        <v>0</v>
      </c>
      <c r="T3320" s="41">
        <v>0</v>
      </c>
      <c r="U3320" s="41">
        <v>0</v>
      </c>
      <c r="V3320" s="41">
        <v>20161</v>
      </c>
      <c r="W3320" s="41">
        <v>372.9785</v>
      </c>
      <c r="X3320" s="41">
        <v>27451</v>
      </c>
      <c r="Y3320" s="41">
        <v>546.2749</v>
      </c>
      <c r="Z3320" s="6">
        <f>0</f>
        <v>0</v>
      </c>
      <c r="AA3320" s="6">
        <f t="shared" si="380"/>
        <v>372.9785</v>
      </c>
      <c r="AB3320">
        <f>IF(ISBLANK(Table1[[#This Row],[FY2425_Cost]])=TRUE,#N/A,Table1[[#This Row],[FY2425_Cost]])</f>
        <v>546.2749</v>
      </c>
      <c r="AC3320" s="6">
        <f t="shared" si="381"/>
        <v>173.29640000000001</v>
      </c>
      <c r="AD3320" s="6" t="e">
        <f>SUMIFS($AB$3:AB3320,$B$3:B3320,B3320)</f>
        <v>#N/A</v>
      </c>
      <c r="AE3320" s="6">
        <f t="shared" si="382"/>
        <v>8633.4350284116899</v>
      </c>
      <c r="AF3320" s="6">
        <f t="shared" si="383"/>
        <v>8633.4350284116899</v>
      </c>
      <c r="AG3320" s="6">
        <f>VLOOKUP(Table1[[#This Row],[PracticeCode]],$AP$3:$AS$345,4,FALSE)</f>
        <v>8633.4350284116899</v>
      </c>
      <c r="AH3320" s="27">
        <f t="shared" si="384"/>
        <v>627362.94539791613</v>
      </c>
      <c r="AI3320" s="6" t="e">
        <f t="shared" si="379"/>
        <v>#N/A</v>
      </c>
    </row>
    <row r="3321" spans="1:35" x14ac:dyDescent="0.35">
      <c r="A3321" t="str">
        <f t="shared" si="378"/>
        <v>THE LONSDALE MEDICAL CENTREK&amp;W SouthBrentE84025Jun3</v>
      </c>
      <c r="B3321" s="41" t="s">
        <v>572</v>
      </c>
      <c r="C3321" s="41" t="s">
        <v>437</v>
      </c>
      <c r="D3321" s="41" t="s">
        <v>18</v>
      </c>
      <c r="E3321" s="41" t="s">
        <v>340</v>
      </c>
      <c r="F3321" s="41" t="s">
        <v>340</v>
      </c>
      <c r="G3321" s="41" t="s">
        <v>758</v>
      </c>
      <c r="H3321" s="41">
        <v>3</v>
      </c>
      <c r="I3321" s="41">
        <v>19185.411174248198</v>
      </c>
      <c r="J3321" s="41">
        <v>13988</v>
      </c>
      <c r="K3321" s="41">
        <v>8208</v>
      </c>
      <c r="L3321" s="41">
        <v>258.77799999999996</v>
      </c>
      <c r="M3321" s="41">
        <v>151.84799999999998</v>
      </c>
      <c r="N3321" s="41">
        <v>25893</v>
      </c>
      <c r="O3321" s="41">
        <v>9336</v>
      </c>
      <c r="P3321" s="41">
        <v>515.27070000000003</v>
      </c>
      <c r="Q3321" s="41">
        <v>185.78640000000001</v>
      </c>
      <c r="R3321" s="41">
        <v>0</v>
      </c>
      <c r="S3321" s="41">
        <v>0</v>
      </c>
      <c r="T3321" s="41">
        <v>0</v>
      </c>
      <c r="U3321" s="41">
        <v>0</v>
      </c>
      <c r="V3321" s="41">
        <v>22196</v>
      </c>
      <c r="W3321" s="41">
        <v>410.62599999999998</v>
      </c>
      <c r="X3321" s="41">
        <v>35229</v>
      </c>
      <c r="Y3321" s="41">
        <v>701.05709999999999</v>
      </c>
      <c r="Z3321" s="6">
        <f>0</f>
        <v>0</v>
      </c>
      <c r="AA3321" s="6">
        <f t="shared" si="380"/>
        <v>410.62599999999998</v>
      </c>
      <c r="AB3321">
        <f>IF(ISBLANK(Table1[[#This Row],[FY2425_Cost]])=TRUE,#N/A,Table1[[#This Row],[FY2425_Cost]])</f>
        <v>701.05709999999999</v>
      </c>
      <c r="AC3321" s="6">
        <f t="shared" si="381"/>
        <v>290.43110000000001</v>
      </c>
      <c r="AD3321" s="6" t="e">
        <f>SUMIFS($AB$3:AB3321,$B$3:B3321,B3321)</f>
        <v>#N/A</v>
      </c>
      <c r="AE3321" s="6">
        <f t="shared" si="382"/>
        <v>8633.4350284116899</v>
      </c>
      <c r="AF3321" s="6">
        <f t="shared" si="383"/>
        <v>8633.4350284116899</v>
      </c>
      <c r="AG3321" s="6">
        <f>VLOOKUP(Table1[[#This Row],[PracticeCode]],$AP$3:$AS$345,4,FALSE)</f>
        <v>8633.4350284116899</v>
      </c>
      <c r="AH3321" s="27">
        <f t="shared" si="384"/>
        <v>627362.94539791613</v>
      </c>
      <c r="AI3321" s="6" t="e">
        <f t="shared" si="379"/>
        <v>#N/A</v>
      </c>
    </row>
    <row r="3322" spans="1:35" x14ac:dyDescent="0.35">
      <c r="A3322" t="str">
        <f t="shared" si="378"/>
        <v>THE LONSDALE MEDICAL CENTREK&amp;W SouthBrentE84025Mar12</v>
      </c>
      <c r="B3322" s="41" t="s">
        <v>572</v>
      </c>
      <c r="C3322" s="41" t="s">
        <v>437</v>
      </c>
      <c r="D3322" s="41" t="s">
        <v>18</v>
      </c>
      <c r="E3322" s="41" t="s">
        <v>340</v>
      </c>
      <c r="F3322" s="41" t="s">
        <v>340</v>
      </c>
      <c r="G3322" s="41" t="s">
        <v>767</v>
      </c>
      <c r="H3322" s="41">
        <v>12</v>
      </c>
      <c r="I3322" s="41">
        <v>19185.411174248198</v>
      </c>
      <c r="J3322" s="41">
        <v>23033</v>
      </c>
      <c r="K3322" s="41">
        <v>20926</v>
      </c>
      <c r="L3322" s="41">
        <v>458.35670000000005</v>
      </c>
      <c r="M3322" s="41">
        <v>416.42740000000003</v>
      </c>
      <c r="N3322" s="41"/>
      <c r="O3322" s="41"/>
      <c r="P3322" s="41"/>
      <c r="Q3322" s="41"/>
      <c r="R3322" s="41">
        <v>0</v>
      </c>
      <c r="S3322" s="41">
        <v>0</v>
      </c>
      <c r="T3322" s="41"/>
      <c r="U3322" s="41"/>
      <c r="V3322" s="41">
        <v>43959</v>
      </c>
      <c r="W3322" s="41">
        <v>874.78410000000008</v>
      </c>
      <c r="X3322" s="41"/>
      <c r="Y3322" s="41"/>
      <c r="Z3322" s="6">
        <f>0</f>
        <v>0</v>
      </c>
      <c r="AA3322" s="6">
        <f t="shared" si="380"/>
        <v>874.78410000000008</v>
      </c>
      <c r="AB3322" t="e">
        <f>IF(ISBLANK(Table1[[#This Row],[FY2425_Cost]])=TRUE,#N/A,Table1[[#This Row],[FY2425_Cost]])</f>
        <v>#N/A</v>
      </c>
      <c r="AC3322" s="6" t="e">
        <f t="shared" si="381"/>
        <v>#N/A</v>
      </c>
      <c r="AD3322" s="6" t="e">
        <f>SUMIFS($AB$3:AB3322,$B$3:B3322,B3322)</f>
        <v>#N/A</v>
      </c>
      <c r="AE3322" s="6">
        <f t="shared" si="382"/>
        <v>8633.4350284116899</v>
      </c>
      <c r="AF3322" s="6">
        <f t="shared" si="383"/>
        <v>8633.4350284116899</v>
      </c>
      <c r="AG3322" s="6">
        <f>VLOOKUP(Table1[[#This Row],[PracticeCode]],$AP$3:$AS$345,4,FALSE)</f>
        <v>8633.4350284116899</v>
      </c>
      <c r="AH3322" s="27">
        <f t="shared" si="384"/>
        <v>627362.94539791613</v>
      </c>
      <c r="AI3322" s="6" t="e">
        <f t="shared" si="379"/>
        <v>#N/A</v>
      </c>
    </row>
    <row r="3323" spans="1:35" x14ac:dyDescent="0.35">
      <c r="A3323" t="str">
        <f t="shared" si="378"/>
        <v>THE LONSDALE MEDICAL CENTREK&amp;W SouthBrentE84025May2</v>
      </c>
      <c r="B3323" s="41" t="s">
        <v>572</v>
      </c>
      <c r="C3323" s="41" t="s">
        <v>437</v>
      </c>
      <c r="D3323" s="41" t="s">
        <v>18</v>
      </c>
      <c r="E3323" s="41" t="s">
        <v>340</v>
      </c>
      <c r="F3323" s="41" t="s">
        <v>340</v>
      </c>
      <c r="G3323" s="41" t="s">
        <v>757</v>
      </c>
      <c r="H3323" s="41">
        <v>2</v>
      </c>
      <c r="I3323" s="41">
        <v>19185.411174248198</v>
      </c>
      <c r="J3323" s="41">
        <v>17724</v>
      </c>
      <c r="K3323" s="41">
        <v>6223</v>
      </c>
      <c r="L3323" s="41">
        <v>327.89400000000001</v>
      </c>
      <c r="M3323" s="41">
        <v>115.12549999999999</v>
      </c>
      <c r="N3323" s="41">
        <v>18976</v>
      </c>
      <c r="O3323" s="41">
        <v>6329</v>
      </c>
      <c r="P3323" s="41">
        <v>377.62240000000003</v>
      </c>
      <c r="Q3323" s="41">
        <v>125.94710000000001</v>
      </c>
      <c r="R3323" s="41">
        <v>0</v>
      </c>
      <c r="S3323" s="41">
        <v>0</v>
      </c>
      <c r="T3323" s="41">
        <v>0</v>
      </c>
      <c r="U3323" s="41">
        <v>0</v>
      </c>
      <c r="V3323" s="41">
        <v>23947</v>
      </c>
      <c r="W3323" s="41">
        <v>443.01949999999999</v>
      </c>
      <c r="X3323" s="41">
        <v>25305</v>
      </c>
      <c r="Y3323" s="41">
        <v>503.56950000000006</v>
      </c>
      <c r="Z3323" s="6">
        <f>0</f>
        <v>0</v>
      </c>
      <c r="AA3323" s="6">
        <f t="shared" si="380"/>
        <v>443.01949999999999</v>
      </c>
      <c r="AB3323">
        <f>IF(ISBLANK(Table1[[#This Row],[FY2425_Cost]])=TRUE,#N/A,Table1[[#This Row],[FY2425_Cost]])</f>
        <v>503.56950000000006</v>
      </c>
      <c r="AC3323" s="6">
        <f t="shared" si="381"/>
        <v>60.550000000000068</v>
      </c>
      <c r="AD3323" s="6" t="e">
        <f>SUMIFS($AB$3:AB3323,$B$3:B3323,B3323)</f>
        <v>#N/A</v>
      </c>
      <c r="AE3323" s="6">
        <f t="shared" si="382"/>
        <v>8633.4350284116899</v>
      </c>
      <c r="AF3323" s="6">
        <f t="shared" si="383"/>
        <v>8633.4350284116899</v>
      </c>
      <c r="AG3323" s="6">
        <f>VLOOKUP(Table1[[#This Row],[PracticeCode]],$AP$3:$AS$345,4,FALSE)</f>
        <v>8633.4350284116899</v>
      </c>
      <c r="AH3323" s="27">
        <f t="shared" si="384"/>
        <v>627362.94539791613</v>
      </c>
      <c r="AI3323" s="6" t="e">
        <f t="shared" si="379"/>
        <v>#N/A</v>
      </c>
    </row>
    <row r="3324" spans="1:35" x14ac:dyDescent="0.35">
      <c r="A3324" t="str">
        <f t="shared" si="378"/>
        <v>THE LONSDALE MEDICAL CENTREK&amp;W SouthBrentE84025Nov8</v>
      </c>
      <c r="B3324" s="41" t="s">
        <v>572</v>
      </c>
      <c r="C3324" s="41" t="s">
        <v>437</v>
      </c>
      <c r="D3324" s="41" t="s">
        <v>18</v>
      </c>
      <c r="E3324" s="41" t="s">
        <v>340</v>
      </c>
      <c r="F3324" s="41" t="s">
        <v>340</v>
      </c>
      <c r="G3324" s="41" t="s">
        <v>763</v>
      </c>
      <c r="H3324" s="41">
        <v>8</v>
      </c>
      <c r="I3324" s="41">
        <v>19185.411174248198</v>
      </c>
      <c r="J3324" s="41">
        <v>17237</v>
      </c>
      <c r="K3324" s="41">
        <v>13604</v>
      </c>
      <c r="L3324" s="41">
        <v>343.0163</v>
      </c>
      <c r="M3324" s="41">
        <v>270.71960000000001</v>
      </c>
      <c r="N3324" s="41"/>
      <c r="O3324" s="41"/>
      <c r="P3324" s="41"/>
      <c r="Q3324" s="41"/>
      <c r="R3324" s="41">
        <v>0</v>
      </c>
      <c r="S3324" s="41">
        <v>0</v>
      </c>
      <c r="T3324" s="41"/>
      <c r="U3324" s="41"/>
      <c r="V3324" s="41">
        <v>30841</v>
      </c>
      <c r="W3324" s="41">
        <v>613.73590000000002</v>
      </c>
      <c r="X3324" s="41"/>
      <c r="Y3324" s="41"/>
      <c r="Z3324" s="6">
        <f>0</f>
        <v>0</v>
      </c>
      <c r="AA3324" s="6">
        <f t="shared" si="380"/>
        <v>613.73590000000002</v>
      </c>
      <c r="AB3324" t="e">
        <f>IF(ISBLANK(Table1[[#This Row],[FY2425_Cost]])=TRUE,#N/A,Table1[[#This Row],[FY2425_Cost]])</f>
        <v>#N/A</v>
      </c>
      <c r="AC3324" s="6" t="e">
        <f t="shared" si="381"/>
        <v>#N/A</v>
      </c>
      <c r="AD3324" s="6" t="e">
        <f>SUMIFS($AB$3:AB3324,$B$3:B3324,B3324)</f>
        <v>#N/A</v>
      </c>
      <c r="AE3324" s="6">
        <f t="shared" si="382"/>
        <v>8633.4350284116899</v>
      </c>
      <c r="AF3324" s="6">
        <f t="shared" si="383"/>
        <v>8633.4350284116899</v>
      </c>
      <c r="AG3324" s="6">
        <f>VLOOKUP(Table1[[#This Row],[PracticeCode]],$AP$3:$AS$345,4,FALSE)</f>
        <v>8633.4350284116899</v>
      </c>
      <c r="AH3324" s="27">
        <f t="shared" si="384"/>
        <v>627362.94539791613</v>
      </c>
      <c r="AI3324" s="6" t="e">
        <f t="shared" si="379"/>
        <v>#N/A</v>
      </c>
    </row>
    <row r="3325" spans="1:35" x14ac:dyDescent="0.35">
      <c r="A3325" t="str">
        <f t="shared" si="378"/>
        <v>THE LONSDALE MEDICAL CENTREK&amp;W SouthBrentE84025Oct7</v>
      </c>
      <c r="B3325" s="41" t="s">
        <v>572</v>
      </c>
      <c r="C3325" s="41" t="s">
        <v>437</v>
      </c>
      <c r="D3325" s="41" t="s">
        <v>18</v>
      </c>
      <c r="E3325" s="41" t="s">
        <v>340</v>
      </c>
      <c r="F3325" s="41" t="s">
        <v>340</v>
      </c>
      <c r="G3325" s="41" t="s">
        <v>762</v>
      </c>
      <c r="H3325" s="41">
        <v>7</v>
      </c>
      <c r="I3325" s="41">
        <v>19185.411174248198</v>
      </c>
      <c r="J3325" s="41">
        <v>52878</v>
      </c>
      <c r="K3325" s="41">
        <v>27319</v>
      </c>
      <c r="L3325" s="41">
        <v>1052.2722000000001</v>
      </c>
      <c r="M3325" s="41">
        <v>543.6481</v>
      </c>
      <c r="N3325" s="41">
        <v>0</v>
      </c>
      <c r="O3325" s="41">
        <v>25154</v>
      </c>
      <c r="P3325" s="41">
        <v>0</v>
      </c>
      <c r="Q3325" s="41">
        <v>565.96500000000003</v>
      </c>
      <c r="R3325" s="41">
        <v>0</v>
      </c>
      <c r="S3325" s="41">
        <v>0</v>
      </c>
      <c r="T3325" s="41">
        <v>0</v>
      </c>
      <c r="U3325" s="41">
        <v>0</v>
      </c>
      <c r="V3325" s="41">
        <v>80197</v>
      </c>
      <c r="W3325" s="41">
        <v>1595.9203000000002</v>
      </c>
      <c r="X3325" s="41">
        <v>25154</v>
      </c>
      <c r="Y3325" s="41">
        <v>565.96500000000003</v>
      </c>
      <c r="Z3325" s="6">
        <f>0</f>
        <v>0</v>
      </c>
      <c r="AA3325" s="6">
        <f t="shared" si="380"/>
        <v>1595.9203000000002</v>
      </c>
      <c r="AB3325">
        <f>IF(ISBLANK(Table1[[#This Row],[FY2425_Cost]])=TRUE,#N/A,Table1[[#This Row],[FY2425_Cost]])</f>
        <v>565.96500000000003</v>
      </c>
      <c r="AC3325" s="6">
        <f t="shared" si="381"/>
        <v>-1029.9553000000001</v>
      </c>
      <c r="AD3325" s="6" t="e">
        <f>SUMIFS($AB$3:AB3325,$B$3:B3325,B3325)</f>
        <v>#N/A</v>
      </c>
      <c r="AE3325" s="6">
        <f t="shared" si="382"/>
        <v>8633.4350284116899</v>
      </c>
      <c r="AF3325" s="6">
        <f t="shared" si="383"/>
        <v>8633.4350284116899</v>
      </c>
      <c r="AG3325" s="6">
        <f>VLOOKUP(Table1[[#This Row],[PracticeCode]],$AP$3:$AS$345,4,FALSE)</f>
        <v>8633.4350284116899</v>
      </c>
      <c r="AH3325" s="27">
        <f t="shared" si="384"/>
        <v>627362.94539791613</v>
      </c>
      <c r="AI3325" s="6" t="e">
        <f t="shared" si="379"/>
        <v>#N/A</v>
      </c>
    </row>
    <row r="3326" spans="1:35" x14ac:dyDescent="0.35">
      <c r="A3326" t="str">
        <f t="shared" si="378"/>
        <v>THE LONSDALE MEDICAL CENTREK&amp;W SouthBrentE84025Sep6</v>
      </c>
      <c r="B3326" s="41" t="s">
        <v>572</v>
      </c>
      <c r="C3326" s="41" t="s">
        <v>437</v>
      </c>
      <c r="D3326" s="41" t="s">
        <v>18</v>
      </c>
      <c r="E3326" s="41" t="s">
        <v>340</v>
      </c>
      <c r="F3326" s="41" t="s">
        <v>340</v>
      </c>
      <c r="G3326" s="41" t="s">
        <v>761</v>
      </c>
      <c r="H3326" s="41">
        <v>6</v>
      </c>
      <c r="I3326" s="41">
        <v>19185.411174248198</v>
      </c>
      <c r="J3326" s="41">
        <v>16068</v>
      </c>
      <c r="K3326" s="41">
        <v>19102</v>
      </c>
      <c r="L3326" s="41">
        <v>319.75319999999999</v>
      </c>
      <c r="M3326" s="41">
        <v>380.12980000000005</v>
      </c>
      <c r="N3326" s="41">
        <v>46956</v>
      </c>
      <c r="O3326" s="41">
        <v>40677</v>
      </c>
      <c r="P3326" s="41">
        <v>1056.51</v>
      </c>
      <c r="Q3326" s="41">
        <v>915.23249999999996</v>
      </c>
      <c r="R3326" s="41">
        <v>0</v>
      </c>
      <c r="S3326" s="41">
        <v>0</v>
      </c>
      <c r="T3326" s="41">
        <v>0</v>
      </c>
      <c r="U3326" s="41">
        <v>0</v>
      </c>
      <c r="V3326" s="41">
        <v>35170</v>
      </c>
      <c r="W3326" s="41">
        <v>699.88300000000004</v>
      </c>
      <c r="X3326" s="41">
        <v>87633</v>
      </c>
      <c r="Y3326" s="41">
        <v>1971.7424999999998</v>
      </c>
      <c r="Z3326" s="6">
        <f>0</f>
        <v>0</v>
      </c>
      <c r="AA3326" s="6">
        <f t="shared" si="380"/>
        <v>699.88300000000004</v>
      </c>
      <c r="AB3326">
        <f>IF(ISBLANK(Table1[[#This Row],[FY2425_Cost]])=TRUE,#N/A,Table1[[#This Row],[FY2425_Cost]])</f>
        <v>1971.7424999999998</v>
      </c>
      <c r="AC3326" s="6">
        <f t="shared" si="381"/>
        <v>1271.8594999999998</v>
      </c>
      <c r="AD3326" s="6" t="e">
        <f>SUMIFS($AB$3:AB3326,$B$3:B3326,B3326)</f>
        <v>#N/A</v>
      </c>
      <c r="AE3326" s="6">
        <f t="shared" si="382"/>
        <v>8633.4350284116899</v>
      </c>
      <c r="AF3326" s="6">
        <f t="shared" si="383"/>
        <v>8633.4350284116899</v>
      </c>
      <c r="AG3326" s="6">
        <f>VLOOKUP(Table1[[#This Row],[PracticeCode]],$AP$3:$AS$345,4,FALSE)</f>
        <v>8633.4350284116899</v>
      </c>
      <c r="AH3326" s="27">
        <f t="shared" si="384"/>
        <v>627362.94539791613</v>
      </c>
      <c r="AI3326" s="6" t="e">
        <f t="shared" si="379"/>
        <v>#N/A</v>
      </c>
    </row>
    <row r="3327" spans="1:35" x14ac:dyDescent="0.35">
      <c r="A3327" t="str">
        <f t="shared" si="378"/>
        <v>THE MANSELL ROAD PRACTICEGreenwellEalingE85129Apr1</v>
      </c>
      <c r="B3327" s="41" t="s">
        <v>647</v>
      </c>
      <c r="C3327" s="41" t="s">
        <v>511</v>
      </c>
      <c r="D3327" s="41" t="s">
        <v>12</v>
      </c>
      <c r="E3327" s="41" t="s">
        <v>341</v>
      </c>
      <c r="F3327" s="41" t="s">
        <v>341</v>
      </c>
      <c r="G3327" s="41" t="s">
        <v>756</v>
      </c>
      <c r="H3327" s="41">
        <v>1</v>
      </c>
      <c r="I3327" s="41">
        <v>6031.5886758393899</v>
      </c>
      <c r="J3327" s="41">
        <v>5636</v>
      </c>
      <c r="K3327" s="41">
        <v>1013</v>
      </c>
      <c r="L3327" s="41">
        <v>104.26599999999999</v>
      </c>
      <c r="M3327" s="41">
        <v>18.740500000000001</v>
      </c>
      <c r="N3327" s="41">
        <v>6868</v>
      </c>
      <c r="O3327" s="41">
        <v>1216</v>
      </c>
      <c r="P3327" s="41">
        <v>136.67320000000001</v>
      </c>
      <c r="Q3327" s="41">
        <v>24.198399999999999</v>
      </c>
      <c r="R3327" s="41">
        <v>3174</v>
      </c>
      <c r="S3327" s="41">
        <v>56.814599999999999</v>
      </c>
      <c r="T3327" s="41">
        <v>4628</v>
      </c>
      <c r="U3327" s="41">
        <v>101.816</v>
      </c>
      <c r="V3327" s="41">
        <v>9823</v>
      </c>
      <c r="W3327" s="41">
        <v>179.8211</v>
      </c>
      <c r="X3327" s="41">
        <v>12712</v>
      </c>
      <c r="Y3327" s="41">
        <v>262.68759999999997</v>
      </c>
      <c r="Z3327" s="6">
        <f>0</f>
        <v>0</v>
      </c>
      <c r="AA3327" s="6">
        <f t="shared" si="380"/>
        <v>179.8211</v>
      </c>
      <c r="AB3327">
        <f>IF(ISBLANK(Table1[[#This Row],[FY2425_Cost]])=TRUE,#N/A,Table1[[#This Row],[FY2425_Cost]])</f>
        <v>262.68759999999997</v>
      </c>
      <c r="AC3327" s="6">
        <f t="shared" si="381"/>
        <v>82.866499999999974</v>
      </c>
      <c r="AD3327" s="6">
        <f>SUMIFS($AB$3:AB3327,$B$3:B3327,B3327)</f>
        <v>262.68759999999997</v>
      </c>
      <c r="AE3327" s="6">
        <f t="shared" si="382"/>
        <v>2714.2149041277257</v>
      </c>
      <c r="AF3327" s="6">
        <f t="shared" si="383"/>
        <v>2714.2149041277257</v>
      </c>
      <c r="AG3327" s="6">
        <f>VLOOKUP(Table1[[#This Row],[PracticeCode]],$AP$3:$AS$345,4,FALSE)</f>
        <v>2714.2149041277257</v>
      </c>
      <c r="AH3327" s="27">
        <f t="shared" si="384"/>
        <v>197232.94969994808</v>
      </c>
      <c r="AI3327" s="6">
        <f t="shared" si="379"/>
        <v>0</v>
      </c>
    </row>
    <row r="3328" spans="1:35" x14ac:dyDescent="0.35">
      <c r="A3328" t="str">
        <f t="shared" si="378"/>
        <v>THE MANSELL ROAD PRACTICEGreenwellEalingE85129Aug5</v>
      </c>
      <c r="B3328" s="41" t="s">
        <v>647</v>
      </c>
      <c r="C3328" s="41" t="s">
        <v>511</v>
      </c>
      <c r="D3328" s="41" t="s">
        <v>12</v>
      </c>
      <c r="E3328" s="41" t="s">
        <v>341</v>
      </c>
      <c r="F3328" s="41" t="s">
        <v>341</v>
      </c>
      <c r="G3328" s="41" t="s">
        <v>760</v>
      </c>
      <c r="H3328" s="41">
        <v>5</v>
      </c>
      <c r="I3328" s="41">
        <v>6031.5886758393899</v>
      </c>
      <c r="J3328" s="41">
        <v>7516</v>
      </c>
      <c r="K3328" s="41">
        <v>1011</v>
      </c>
      <c r="L3328" s="41">
        <v>139.04599999999999</v>
      </c>
      <c r="M3328" s="41">
        <v>18.703499999999998</v>
      </c>
      <c r="N3328" s="41">
        <v>7132</v>
      </c>
      <c r="O3328" s="41">
        <v>1146</v>
      </c>
      <c r="P3328" s="41">
        <v>141.92680000000001</v>
      </c>
      <c r="Q3328" s="41">
        <v>22.805400000000002</v>
      </c>
      <c r="R3328" s="41">
        <v>2887</v>
      </c>
      <c r="S3328" s="41">
        <v>51.677300000000002</v>
      </c>
      <c r="T3328" s="41">
        <v>2241</v>
      </c>
      <c r="U3328" s="41">
        <v>49.302</v>
      </c>
      <c r="V3328" s="41">
        <v>11414</v>
      </c>
      <c r="W3328" s="41">
        <v>209.42679999999999</v>
      </c>
      <c r="X3328" s="41">
        <v>10519</v>
      </c>
      <c r="Y3328" s="41">
        <v>214.0342</v>
      </c>
      <c r="Z3328" s="6">
        <f>0</f>
        <v>0</v>
      </c>
      <c r="AA3328" s="6">
        <f t="shared" si="380"/>
        <v>209.42679999999999</v>
      </c>
      <c r="AB3328">
        <f>IF(ISBLANK(Table1[[#This Row],[FY2425_Cost]])=TRUE,#N/A,Table1[[#This Row],[FY2425_Cost]])</f>
        <v>214.0342</v>
      </c>
      <c r="AC3328" s="6">
        <f t="shared" si="381"/>
        <v>4.6074000000000126</v>
      </c>
      <c r="AD3328" s="6">
        <f>SUMIFS($AB$3:AB3328,$B$3:B3328,B3328)</f>
        <v>476.72179999999997</v>
      </c>
      <c r="AE3328" s="6">
        <f t="shared" si="382"/>
        <v>2714.2149041277257</v>
      </c>
      <c r="AF3328" s="6">
        <f t="shared" si="383"/>
        <v>2714.2149041277257</v>
      </c>
      <c r="AG3328" s="6">
        <f>VLOOKUP(Table1[[#This Row],[PracticeCode]],$AP$3:$AS$345,4,FALSE)</f>
        <v>2714.2149041277257</v>
      </c>
      <c r="AH3328" s="27">
        <f t="shared" si="384"/>
        <v>197232.94969994808</v>
      </c>
      <c r="AI3328" s="6">
        <f t="shared" si="379"/>
        <v>0</v>
      </c>
    </row>
    <row r="3329" spans="1:35" x14ac:dyDescent="0.35">
      <c r="A3329" t="str">
        <f t="shared" si="378"/>
        <v>THE MANSELL ROAD PRACTICEGreenwellEalingE85129Dec9</v>
      </c>
      <c r="B3329" s="41" t="s">
        <v>647</v>
      </c>
      <c r="C3329" s="41" t="s">
        <v>511</v>
      </c>
      <c r="D3329" s="41" t="s">
        <v>12</v>
      </c>
      <c r="E3329" s="41" t="s">
        <v>341</v>
      </c>
      <c r="F3329" s="41" t="s">
        <v>341</v>
      </c>
      <c r="G3329" s="41" t="s">
        <v>764</v>
      </c>
      <c r="H3329" s="41">
        <v>9</v>
      </c>
      <c r="I3329" s="41">
        <v>6031.5886758393899</v>
      </c>
      <c r="J3329" s="41">
        <v>5828</v>
      </c>
      <c r="K3329" s="41">
        <v>86</v>
      </c>
      <c r="L3329" s="41">
        <v>115.97720000000001</v>
      </c>
      <c r="M3329" s="41">
        <v>1.7114</v>
      </c>
      <c r="N3329" s="41"/>
      <c r="O3329" s="41"/>
      <c r="P3329" s="41"/>
      <c r="Q3329" s="41"/>
      <c r="R3329" s="41">
        <v>2028</v>
      </c>
      <c r="S3329" s="41">
        <v>36.301200000000001</v>
      </c>
      <c r="T3329" s="41"/>
      <c r="U3329" s="41"/>
      <c r="V3329" s="41">
        <v>7942</v>
      </c>
      <c r="W3329" s="41">
        <v>153.9898</v>
      </c>
      <c r="X3329" s="41"/>
      <c r="Y3329" s="41"/>
      <c r="Z3329" s="6">
        <f>0</f>
        <v>0</v>
      </c>
      <c r="AA3329" s="6">
        <f t="shared" si="380"/>
        <v>153.9898</v>
      </c>
      <c r="AB3329" t="e">
        <f>IF(ISBLANK(Table1[[#This Row],[FY2425_Cost]])=TRUE,#N/A,Table1[[#This Row],[FY2425_Cost]])</f>
        <v>#N/A</v>
      </c>
      <c r="AC3329" s="6" t="e">
        <f t="shared" si="381"/>
        <v>#N/A</v>
      </c>
      <c r="AD3329" s="6" t="e">
        <f>SUMIFS($AB$3:AB3329,$B$3:B3329,B3329)</f>
        <v>#N/A</v>
      </c>
      <c r="AE3329" s="6">
        <f t="shared" si="382"/>
        <v>2714.2149041277257</v>
      </c>
      <c r="AF3329" s="6">
        <f t="shared" si="383"/>
        <v>2714.2149041277257</v>
      </c>
      <c r="AG3329" s="6">
        <f>VLOOKUP(Table1[[#This Row],[PracticeCode]],$AP$3:$AS$345,4,FALSE)</f>
        <v>2714.2149041277257</v>
      </c>
      <c r="AH3329" s="27">
        <f t="shared" si="384"/>
        <v>197232.94969994808</v>
      </c>
      <c r="AI3329" s="6" t="e">
        <f t="shared" si="379"/>
        <v>#N/A</v>
      </c>
    </row>
    <row r="3330" spans="1:35" x14ac:dyDescent="0.35">
      <c r="A3330" t="str">
        <f t="shared" si="378"/>
        <v>THE MANSELL ROAD PRACTICEGreenwellEalingE85129Feb11</v>
      </c>
      <c r="B3330" s="41" t="s">
        <v>647</v>
      </c>
      <c r="C3330" s="41" t="s">
        <v>511</v>
      </c>
      <c r="D3330" s="41" t="s">
        <v>12</v>
      </c>
      <c r="E3330" s="41" t="s">
        <v>341</v>
      </c>
      <c r="F3330" s="41" t="s">
        <v>341</v>
      </c>
      <c r="G3330" s="41" t="s">
        <v>766</v>
      </c>
      <c r="H3330" s="41">
        <v>11</v>
      </c>
      <c r="I3330" s="41">
        <v>6031.5886758393899</v>
      </c>
      <c r="J3330" s="41">
        <v>6070</v>
      </c>
      <c r="K3330" s="41">
        <v>235</v>
      </c>
      <c r="L3330" s="41">
        <v>120.79300000000001</v>
      </c>
      <c r="M3330" s="41">
        <v>4.6764999999999999</v>
      </c>
      <c r="N3330" s="41"/>
      <c r="O3330" s="41"/>
      <c r="P3330" s="41"/>
      <c r="Q3330" s="41"/>
      <c r="R3330" s="41">
        <v>2314</v>
      </c>
      <c r="S3330" s="41">
        <v>41.4206</v>
      </c>
      <c r="T3330" s="41"/>
      <c r="U3330" s="41"/>
      <c r="V3330" s="41">
        <v>8619</v>
      </c>
      <c r="W3330" s="41">
        <v>166.89010000000002</v>
      </c>
      <c r="X3330" s="41"/>
      <c r="Y3330" s="41"/>
      <c r="Z3330" s="6">
        <f>0</f>
        <v>0</v>
      </c>
      <c r="AA3330" s="6">
        <f t="shared" si="380"/>
        <v>166.89010000000002</v>
      </c>
      <c r="AB3330" t="e">
        <f>IF(ISBLANK(Table1[[#This Row],[FY2425_Cost]])=TRUE,#N/A,Table1[[#This Row],[FY2425_Cost]])</f>
        <v>#N/A</v>
      </c>
      <c r="AC3330" s="6" t="e">
        <f t="shared" si="381"/>
        <v>#N/A</v>
      </c>
      <c r="AD3330" s="6" t="e">
        <f>SUMIFS($AB$3:AB3330,$B$3:B3330,B3330)</f>
        <v>#N/A</v>
      </c>
      <c r="AE3330" s="6">
        <f t="shared" si="382"/>
        <v>2714.2149041277257</v>
      </c>
      <c r="AF3330" s="6">
        <f t="shared" si="383"/>
        <v>2714.2149041277257</v>
      </c>
      <c r="AG3330" s="6">
        <f>VLOOKUP(Table1[[#This Row],[PracticeCode]],$AP$3:$AS$345,4,FALSE)</f>
        <v>2714.2149041277257</v>
      </c>
      <c r="AH3330" s="27">
        <f t="shared" si="384"/>
        <v>197232.94969994808</v>
      </c>
      <c r="AI3330" s="6" t="e">
        <f t="shared" si="379"/>
        <v>#N/A</v>
      </c>
    </row>
    <row r="3331" spans="1:35" x14ac:dyDescent="0.35">
      <c r="A3331" t="str">
        <f t="shared" ref="A3331:A3394" si="385">CONCATENATE(B3331,C3331,D3331,E3331,G3331,H3331)</f>
        <v>THE MANSELL ROAD PRACTICEGreenwellEalingE85129Jan10</v>
      </c>
      <c r="B3331" s="41" t="s">
        <v>647</v>
      </c>
      <c r="C3331" s="41" t="s">
        <v>511</v>
      </c>
      <c r="D3331" s="41" t="s">
        <v>12</v>
      </c>
      <c r="E3331" s="41" t="s">
        <v>341</v>
      </c>
      <c r="F3331" s="41" t="s">
        <v>341</v>
      </c>
      <c r="G3331" s="41" t="s">
        <v>765</v>
      </c>
      <c r="H3331" s="41">
        <v>10</v>
      </c>
      <c r="I3331" s="41">
        <v>6031.5886758393899</v>
      </c>
      <c r="J3331" s="41">
        <v>6605</v>
      </c>
      <c r="K3331" s="41">
        <v>92</v>
      </c>
      <c r="L3331" s="41">
        <v>131.43950000000001</v>
      </c>
      <c r="M3331" s="41">
        <v>1.8308</v>
      </c>
      <c r="N3331" s="41"/>
      <c r="O3331" s="41"/>
      <c r="P3331" s="41"/>
      <c r="Q3331" s="41"/>
      <c r="R3331" s="41">
        <v>3461</v>
      </c>
      <c r="S3331" s="41">
        <v>61.951900000000002</v>
      </c>
      <c r="T3331" s="41"/>
      <c r="U3331" s="41"/>
      <c r="V3331" s="41">
        <v>10158</v>
      </c>
      <c r="W3331" s="41">
        <v>195.22220000000002</v>
      </c>
      <c r="X3331" s="41"/>
      <c r="Y3331" s="41"/>
      <c r="Z3331" s="6">
        <f>0</f>
        <v>0</v>
      </c>
      <c r="AA3331" s="6">
        <f t="shared" si="380"/>
        <v>195.22220000000002</v>
      </c>
      <c r="AB3331" t="e">
        <f>IF(ISBLANK(Table1[[#This Row],[FY2425_Cost]])=TRUE,#N/A,Table1[[#This Row],[FY2425_Cost]])</f>
        <v>#N/A</v>
      </c>
      <c r="AC3331" s="6" t="e">
        <f t="shared" si="381"/>
        <v>#N/A</v>
      </c>
      <c r="AD3331" s="6" t="e">
        <f>SUMIFS($AB$3:AB3331,$B$3:B3331,B3331)</f>
        <v>#N/A</v>
      </c>
      <c r="AE3331" s="6">
        <f t="shared" si="382"/>
        <v>2714.2149041277257</v>
      </c>
      <c r="AF3331" s="6">
        <f t="shared" si="383"/>
        <v>2714.2149041277257</v>
      </c>
      <c r="AG3331" s="6">
        <f>VLOOKUP(Table1[[#This Row],[PracticeCode]],$AP$3:$AS$345,4,FALSE)</f>
        <v>2714.2149041277257</v>
      </c>
      <c r="AH3331" s="27">
        <f t="shared" si="384"/>
        <v>197232.94969994808</v>
      </c>
      <c r="AI3331" s="6" t="e">
        <f t="shared" ref="AI3331:AI3394" si="386">IF(AD3331-AF3331&lt;=0,0,AD3331-AF3331)</f>
        <v>#N/A</v>
      </c>
    </row>
    <row r="3332" spans="1:35" x14ac:dyDescent="0.35">
      <c r="A3332" t="str">
        <f t="shared" si="385"/>
        <v>THE MANSELL ROAD PRACTICEGreenwellEalingE85129Jul4</v>
      </c>
      <c r="B3332" s="41" t="s">
        <v>647</v>
      </c>
      <c r="C3332" s="41" t="s">
        <v>511</v>
      </c>
      <c r="D3332" s="41" t="s">
        <v>12</v>
      </c>
      <c r="E3332" s="41" t="s">
        <v>341</v>
      </c>
      <c r="F3332" s="41" t="s">
        <v>341</v>
      </c>
      <c r="G3332" s="41" t="s">
        <v>759</v>
      </c>
      <c r="H3332" s="41">
        <v>4</v>
      </c>
      <c r="I3332" s="41">
        <v>6031.5886758393899</v>
      </c>
      <c r="J3332" s="41">
        <v>6099</v>
      </c>
      <c r="K3332" s="41">
        <v>907</v>
      </c>
      <c r="L3332" s="41">
        <v>112.83149999999999</v>
      </c>
      <c r="M3332" s="41">
        <v>16.779499999999999</v>
      </c>
      <c r="N3332" s="41">
        <v>6946</v>
      </c>
      <c r="O3332" s="41">
        <v>295</v>
      </c>
      <c r="P3332" s="41">
        <v>138.22540000000001</v>
      </c>
      <c r="Q3332" s="41">
        <v>5.8705000000000007</v>
      </c>
      <c r="R3332" s="41">
        <v>2469</v>
      </c>
      <c r="S3332" s="41">
        <v>44.195099999999996</v>
      </c>
      <c r="T3332" s="41">
        <v>2741</v>
      </c>
      <c r="U3332" s="41">
        <v>60.302</v>
      </c>
      <c r="V3332" s="41">
        <v>9475</v>
      </c>
      <c r="W3332" s="41">
        <v>173.80609999999999</v>
      </c>
      <c r="X3332" s="41">
        <v>9982</v>
      </c>
      <c r="Y3332" s="41">
        <v>204.39789999999999</v>
      </c>
      <c r="Z3332" s="6">
        <f>0</f>
        <v>0</v>
      </c>
      <c r="AA3332" s="6">
        <f t="shared" si="380"/>
        <v>173.80609999999999</v>
      </c>
      <c r="AB3332">
        <f>IF(ISBLANK(Table1[[#This Row],[FY2425_Cost]])=TRUE,#N/A,Table1[[#This Row],[FY2425_Cost]])</f>
        <v>204.39789999999999</v>
      </c>
      <c r="AC3332" s="6">
        <f t="shared" si="381"/>
        <v>30.591800000000006</v>
      </c>
      <c r="AD3332" s="6" t="e">
        <f>SUMIFS($AB$3:AB3332,$B$3:B3332,B3332)</f>
        <v>#N/A</v>
      </c>
      <c r="AE3332" s="6">
        <f t="shared" si="382"/>
        <v>2714.2149041277257</v>
      </c>
      <c r="AF3332" s="6">
        <f t="shared" si="383"/>
        <v>2714.2149041277257</v>
      </c>
      <c r="AG3332" s="6">
        <f>VLOOKUP(Table1[[#This Row],[PracticeCode]],$AP$3:$AS$345,4,FALSE)</f>
        <v>2714.2149041277257</v>
      </c>
      <c r="AH3332" s="27">
        <f t="shared" si="384"/>
        <v>197232.94969994808</v>
      </c>
      <c r="AI3332" s="6" t="e">
        <f t="shared" si="386"/>
        <v>#N/A</v>
      </c>
    </row>
    <row r="3333" spans="1:35" x14ac:dyDescent="0.35">
      <c r="A3333" t="str">
        <f t="shared" si="385"/>
        <v>THE MANSELL ROAD PRACTICEGreenwellEalingE85129Jun3</v>
      </c>
      <c r="B3333" s="41" t="s">
        <v>647</v>
      </c>
      <c r="C3333" s="41" t="s">
        <v>511</v>
      </c>
      <c r="D3333" s="41" t="s">
        <v>12</v>
      </c>
      <c r="E3333" s="41" t="s">
        <v>341</v>
      </c>
      <c r="F3333" s="41" t="s">
        <v>341</v>
      </c>
      <c r="G3333" s="41" t="s">
        <v>758</v>
      </c>
      <c r="H3333" s="41">
        <v>3</v>
      </c>
      <c r="I3333" s="41">
        <v>6031.5886758393899</v>
      </c>
      <c r="J3333" s="41">
        <v>6652</v>
      </c>
      <c r="K3333" s="41">
        <v>4</v>
      </c>
      <c r="L3333" s="41">
        <v>123.062</v>
      </c>
      <c r="M3333" s="41">
        <v>7.3999999999999996E-2</v>
      </c>
      <c r="N3333" s="41">
        <v>8857</v>
      </c>
      <c r="O3333" s="41">
        <v>830</v>
      </c>
      <c r="P3333" s="41">
        <v>176.2543</v>
      </c>
      <c r="Q3333" s="41">
        <v>16.516999999999999</v>
      </c>
      <c r="R3333" s="41">
        <v>3625</v>
      </c>
      <c r="S3333" s="41">
        <v>64.887500000000003</v>
      </c>
      <c r="T3333" s="41">
        <v>2525</v>
      </c>
      <c r="U3333" s="41">
        <v>55.55</v>
      </c>
      <c r="V3333" s="41">
        <v>10281</v>
      </c>
      <c r="W3333" s="41">
        <v>188.02350000000001</v>
      </c>
      <c r="X3333" s="41">
        <v>12212</v>
      </c>
      <c r="Y3333" s="41">
        <v>248.32130000000001</v>
      </c>
      <c r="Z3333" s="6">
        <f>0</f>
        <v>0</v>
      </c>
      <c r="AA3333" s="6">
        <f t="shared" si="380"/>
        <v>188.02350000000001</v>
      </c>
      <c r="AB3333">
        <f>IF(ISBLANK(Table1[[#This Row],[FY2425_Cost]])=TRUE,#N/A,Table1[[#This Row],[FY2425_Cost]])</f>
        <v>248.32130000000001</v>
      </c>
      <c r="AC3333" s="6">
        <f t="shared" si="381"/>
        <v>60.297799999999995</v>
      </c>
      <c r="AD3333" s="6" t="e">
        <f>SUMIFS($AB$3:AB3333,$B$3:B3333,B3333)</f>
        <v>#N/A</v>
      </c>
      <c r="AE3333" s="6">
        <f t="shared" si="382"/>
        <v>2714.2149041277257</v>
      </c>
      <c r="AF3333" s="6">
        <f t="shared" si="383"/>
        <v>2714.2149041277257</v>
      </c>
      <c r="AG3333" s="6">
        <f>VLOOKUP(Table1[[#This Row],[PracticeCode]],$AP$3:$AS$345,4,FALSE)</f>
        <v>2714.2149041277257</v>
      </c>
      <c r="AH3333" s="27">
        <f t="shared" si="384"/>
        <v>197232.94969994808</v>
      </c>
      <c r="AI3333" s="6" t="e">
        <f t="shared" si="386"/>
        <v>#N/A</v>
      </c>
    </row>
    <row r="3334" spans="1:35" x14ac:dyDescent="0.35">
      <c r="A3334" t="str">
        <f t="shared" si="385"/>
        <v>THE MANSELL ROAD PRACTICEGreenwellEalingE85129Mar12</v>
      </c>
      <c r="B3334" s="41" t="s">
        <v>647</v>
      </c>
      <c r="C3334" s="41" t="s">
        <v>511</v>
      </c>
      <c r="D3334" s="41" t="s">
        <v>12</v>
      </c>
      <c r="E3334" s="41" t="s">
        <v>341</v>
      </c>
      <c r="F3334" s="41" t="s">
        <v>341</v>
      </c>
      <c r="G3334" s="41" t="s">
        <v>767</v>
      </c>
      <c r="H3334" s="41">
        <v>12</v>
      </c>
      <c r="I3334" s="41">
        <v>6031.5886758393899</v>
      </c>
      <c r="J3334" s="41">
        <v>5854</v>
      </c>
      <c r="K3334" s="41">
        <v>151</v>
      </c>
      <c r="L3334" s="41">
        <v>116.49460000000001</v>
      </c>
      <c r="M3334" s="41">
        <v>3.0049000000000001</v>
      </c>
      <c r="N3334" s="41"/>
      <c r="O3334" s="41"/>
      <c r="P3334" s="41"/>
      <c r="Q3334" s="41"/>
      <c r="R3334" s="41">
        <v>4278</v>
      </c>
      <c r="S3334" s="41">
        <v>76.5762</v>
      </c>
      <c r="T3334" s="41"/>
      <c r="U3334" s="41"/>
      <c r="V3334" s="41">
        <v>10283</v>
      </c>
      <c r="W3334" s="41">
        <v>196.07570000000001</v>
      </c>
      <c r="X3334" s="41"/>
      <c r="Y3334" s="41"/>
      <c r="Z3334" s="6">
        <f>0</f>
        <v>0</v>
      </c>
      <c r="AA3334" s="6">
        <f t="shared" si="380"/>
        <v>196.07570000000001</v>
      </c>
      <c r="AB3334" t="e">
        <f>IF(ISBLANK(Table1[[#This Row],[FY2425_Cost]])=TRUE,#N/A,Table1[[#This Row],[FY2425_Cost]])</f>
        <v>#N/A</v>
      </c>
      <c r="AC3334" s="6" t="e">
        <f t="shared" si="381"/>
        <v>#N/A</v>
      </c>
      <c r="AD3334" s="6" t="e">
        <f>SUMIFS($AB$3:AB3334,$B$3:B3334,B3334)</f>
        <v>#N/A</v>
      </c>
      <c r="AE3334" s="6">
        <f t="shared" si="382"/>
        <v>2714.2149041277257</v>
      </c>
      <c r="AF3334" s="6">
        <f t="shared" si="383"/>
        <v>2714.2149041277257</v>
      </c>
      <c r="AG3334" s="6">
        <f>VLOOKUP(Table1[[#This Row],[PracticeCode]],$AP$3:$AS$345,4,FALSE)</f>
        <v>2714.2149041277257</v>
      </c>
      <c r="AH3334" s="27">
        <f t="shared" si="384"/>
        <v>197232.94969994808</v>
      </c>
      <c r="AI3334" s="6" t="e">
        <f t="shared" si="386"/>
        <v>#N/A</v>
      </c>
    </row>
    <row r="3335" spans="1:35" x14ac:dyDescent="0.35">
      <c r="A3335" t="str">
        <f t="shared" si="385"/>
        <v>THE MANSELL ROAD PRACTICEGreenwellEalingE85129May2</v>
      </c>
      <c r="B3335" s="41" t="s">
        <v>647</v>
      </c>
      <c r="C3335" s="41" t="s">
        <v>511</v>
      </c>
      <c r="D3335" s="41" t="s">
        <v>12</v>
      </c>
      <c r="E3335" s="41" t="s">
        <v>341</v>
      </c>
      <c r="F3335" s="41" t="s">
        <v>341</v>
      </c>
      <c r="G3335" s="41" t="s">
        <v>757</v>
      </c>
      <c r="H3335" s="41">
        <v>2</v>
      </c>
      <c r="I3335" s="41">
        <v>6031.5886758393899</v>
      </c>
      <c r="J3335" s="41">
        <v>6886</v>
      </c>
      <c r="K3335" s="41">
        <v>0</v>
      </c>
      <c r="L3335" s="41">
        <v>127.39099999999999</v>
      </c>
      <c r="M3335" s="41">
        <v>0</v>
      </c>
      <c r="N3335" s="41">
        <v>5681</v>
      </c>
      <c r="O3335" s="41">
        <v>209</v>
      </c>
      <c r="P3335" s="41">
        <v>113.0519</v>
      </c>
      <c r="Q3335" s="41">
        <v>4.1591000000000005</v>
      </c>
      <c r="R3335" s="41">
        <v>6098</v>
      </c>
      <c r="S3335" s="41">
        <v>109.1542</v>
      </c>
      <c r="T3335" s="41">
        <v>2693</v>
      </c>
      <c r="U3335" s="41">
        <v>59.246000000000002</v>
      </c>
      <c r="V3335" s="41">
        <v>12984</v>
      </c>
      <c r="W3335" s="41">
        <v>236.54519999999999</v>
      </c>
      <c r="X3335" s="41">
        <v>8583</v>
      </c>
      <c r="Y3335" s="41">
        <v>176.45699999999999</v>
      </c>
      <c r="Z3335" s="6">
        <f>0</f>
        <v>0</v>
      </c>
      <c r="AA3335" s="6">
        <f t="shared" si="380"/>
        <v>236.54519999999999</v>
      </c>
      <c r="AB3335">
        <f>IF(ISBLANK(Table1[[#This Row],[FY2425_Cost]])=TRUE,#N/A,Table1[[#This Row],[FY2425_Cost]])</f>
        <v>176.45699999999999</v>
      </c>
      <c r="AC3335" s="6">
        <f t="shared" si="381"/>
        <v>-60.088200000000001</v>
      </c>
      <c r="AD3335" s="6" t="e">
        <f>SUMIFS($AB$3:AB3335,$B$3:B3335,B3335)</f>
        <v>#N/A</v>
      </c>
      <c r="AE3335" s="6">
        <f t="shared" si="382"/>
        <v>2714.2149041277257</v>
      </c>
      <c r="AF3335" s="6">
        <f t="shared" si="383"/>
        <v>2714.2149041277257</v>
      </c>
      <c r="AG3335" s="6">
        <f>VLOOKUP(Table1[[#This Row],[PracticeCode]],$AP$3:$AS$345,4,FALSE)</f>
        <v>2714.2149041277257</v>
      </c>
      <c r="AH3335" s="27">
        <f t="shared" si="384"/>
        <v>197232.94969994808</v>
      </c>
      <c r="AI3335" s="6" t="e">
        <f t="shared" si="386"/>
        <v>#N/A</v>
      </c>
    </row>
    <row r="3336" spans="1:35" x14ac:dyDescent="0.35">
      <c r="A3336" t="str">
        <f t="shared" si="385"/>
        <v>THE MANSELL ROAD PRACTICEGreenwellEalingE85129Nov8</v>
      </c>
      <c r="B3336" s="41" t="s">
        <v>647</v>
      </c>
      <c r="C3336" s="41" t="s">
        <v>511</v>
      </c>
      <c r="D3336" s="41" t="s">
        <v>12</v>
      </c>
      <c r="E3336" s="41" t="s">
        <v>341</v>
      </c>
      <c r="F3336" s="41" t="s">
        <v>341</v>
      </c>
      <c r="G3336" s="41" t="s">
        <v>763</v>
      </c>
      <c r="H3336" s="41">
        <v>8</v>
      </c>
      <c r="I3336" s="41">
        <v>6031.5886758393899</v>
      </c>
      <c r="J3336" s="41">
        <v>7368</v>
      </c>
      <c r="K3336" s="41">
        <v>820</v>
      </c>
      <c r="L3336" s="41">
        <v>146.6232</v>
      </c>
      <c r="M3336" s="41">
        <v>16.318000000000001</v>
      </c>
      <c r="N3336" s="41"/>
      <c r="O3336" s="41"/>
      <c r="P3336" s="41"/>
      <c r="Q3336" s="41"/>
      <c r="R3336" s="41">
        <v>4118</v>
      </c>
      <c r="S3336" s="41">
        <v>73.712199999999996</v>
      </c>
      <c r="T3336" s="41"/>
      <c r="U3336" s="41"/>
      <c r="V3336" s="41">
        <v>12306</v>
      </c>
      <c r="W3336" s="41">
        <v>236.6534</v>
      </c>
      <c r="X3336" s="41"/>
      <c r="Y3336" s="41"/>
      <c r="Z3336" s="6">
        <f>0</f>
        <v>0</v>
      </c>
      <c r="AA3336" s="6">
        <f t="shared" si="380"/>
        <v>236.6534</v>
      </c>
      <c r="AB3336" t="e">
        <f>IF(ISBLANK(Table1[[#This Row],[FY2425_Cost]])=TRUE,#N/A,Table1[[#This Row],[FY2425_Cost]])</f>
        <v>#N/A</v>
      </c>
      <c r="AC3336" s="6" t="e">
        <f t="shared" si="381"/>
        <v>#N/A</v>
      </c>
      <c r="AD3336" s="6" t="e">
        <f>SUMIFS($AB$3:AB3336,$B$3:B3336,B3336)</f>
        <v>#N/A</v>
      </c>
      <c r="AE3336" s="6">
        <f t="shared" si="382"/>
        <v>2714.2149041277257</v>
      </c>
      <c r="AF3336" s="6">
        <f t="shared" si="383"/>
        <v>2714.2149041277257</v>
      </c>
      <c r="AG3336" s="6">
        <f>VLOOKUP(Table1[[#This Row],[PracticeCode]],$AP$3:$AS$345,4,FALSE)</f>
        <v>2714.2149041277257</v>
      </c>
      <c r="AH3336" s="27">
        <f t="shared" si="384"/>
        <v>197232.94969994808</v>
      </c>
      <c r="AI3336" s="6" t="e">
        <f t="shared" si="386"/>
        <v>#N/A</v>
      </c>
    </row>
    <row r="3337" spans="1:35" x14ac:dyDescent="0.35">
      <c r="A3337" t="str">
        <f t="shared" si="385"/>
        <v>THE MANSELL ROAD PRACTICEGreenwellEalingE85129Oct7</v>
      </c>
      <c r="B3337" s="41" t="s">
        <v>647</v>
      </c>
      <c r="C3337" s="41" t="s">
        <v>511</v>
      </c>
      <c r="D3337" s="41" t="s">
        <v>12</v>
      </c>
      <c r="E3337" s="41" t="s">
        <v>341</v>
      </c>
      <c r="F3337" s="41" t="s">
        <v>341</v>
      </c>
      <c r="G3337" s="41" t="s">
        <v>762</v>
      </c>
      <c r="H3337" s="41">
        <v>7</v>
      </c>
      <c r="I3337" s="41">
        <v>6031.5886758393899</v>
      </c>
      <c r="J3337" s="41">
        <v>7162</v>
      </c>
      <c r="K3337" s="41">
        <v>2576</v>
      </c>
      <c r="L3337" s="41">
        <v>142.52379999999999</v>
      </c>
      <c r="M3337" s="41">
        <v>51.2624</v>
      </c>
      <c r="N3337" s="41">
        <v>0</v>
      </c>
      <c r="O3337" s="41">
        <v>4580</v>
      </c>
      <c r="P3337" s="41">
        <v>0</v>
      </c>
      <c r="Q3337" s="41">
        <v>103.05</v>
      </c>
      <c r="R3337" s="41">
        <v>3831</v>
      </c>
      <c r="S3337" s="41">
        <v>68.5749</v>
      </c>
      <c r="T3337" s="41">
        <v>3580</v>
      </c>
      <c r="U3337" s="41">
        <v>78.760000000000005</v>
      </c>
      <c r="V3337" s="41">
        <v>13569</v>
      </c>
      <c r="W3337" s="41">
        <v>262.36110000000002</v>
      </c>
      <c r="X3337" s="41">
        <v>8160</v>
      </c>
      <c r="Y3337" s="41">
        <v>181.81</v>
      </c>
      <c r="Z3337" s="6">
        <f>0</f>
        <v>0</v>
      </c>
      <c r="AA3337" s="6">
        <f t="shared" si="380"/>
        <v>262.36110000000002</v>
      </c>
      <c r="AB3337">
        <f>IF(ISBLANK(Table1[[#This Row],[FY2425_Cost]])=TRUE,#N/A,Table1[[#This Row],[FY2425_Cost]])</f>
        <v>181.81</v>
      </c>
      <c r="AC3337" s="6">
        <f t="shared" si="381"/>
        <v>-80.551100000000019</v>
      </c>
      <c r="AD3337" s="6" t="e">
        <f>SUMIFS($AB$3:AB3337,$B$3:B3337,B3337)</f>
        <v>#N/A</v>
      </c>
      <c r="AE3337" s="6">
        <f t="shared" si="382"/>
        <v>2714.2149041277257</v>
      </c>
      <c r="AF3337" s="6">
        <f t="shared" si="383"/>
        <v>2714.2149041277257</v>
      </c>
      <c r="AG3337" s="6">
        <f>VLOOKUP(Table1[[#This Row],[PracticeCode]],$AP$3:$AS$345,4,FALSE)</f>
        <v>2714.2149041277257</v>
      </c>
      <c r="AH3337" s="27">
        <f t="shared" si="384"/>
        <v>197232.94969994808</v>
      </c>
      <c r="AI3337" s="6" t="e">
        <f t="shared" si="386"/>
        <v>#N/A</v>
      </c>
    </row>
    <row r="3338" spans="1:35" x14ac:dyDescent="0.35">
      <c r="A3338" t="str">
        <f t="shared" si="385"/>
        <v>THE MANSELL ROAD PRACTICEGreenwellEalingE85129Sep6</v>
      </c>
      <c r="B3338" s="41" t="s">
        <v>647</v>
      </c>
      <c r="C3338" s="41" t="s">
        <v>511</v>
      </c>
      <c r="D3338" s="41" t="s">
        <v>12</v>
      </c>
      <c r="E3338" s="41" t="s">
        <v>341</v>
      </c>
      <c r="F3338" s="41" t="s">
        <v>341</v>
      </c>
      <c r="G3338" s="41" t="s">
        <v>761</v>
      </c>
      <c r="H3338" s="41">
        <v>6</v>
      </c>
      <c r="I3338" s="41">
        <v>6031.5886758393899</v>
      </c>
      <c r="J3338" s="41">
        <v>6244</v>
      </c>
      <c r="K3338" s="41">
        <v>6270</v>
      </c>
      <c r="L3338" s="41">
        <v>124.2556</v>
      </c>
      <c r="M3338" s="41">
        <v>124.77300000000001</v>
      </c>
      <c r="N3338" s="41">
        <v>16089</v>
      </c>
      <c r="O3338" s="41">
        <v>4123</v>
      </c>
      <c r="P3338" s="41">
        <v>362.0025</v>
      </c>
      <c r="Q3338" s="41">
        <v>92.767499999999998</v>
      </c>
      <c r="R3338" s="41">
        <v>2570</v>
      </c>
      <c r="S3338" s="41">
        <v>46.003</v>
      </c>
      <c r="T3338" s="41">
        <v>2682</v>
      </c>
      <c r="U3338" s="41">
        <v>59.003999999999998</v>
      </c>
      <c r="V3338" s="41">
        <v>15084</v>
      </c>
      <c r="W3338" s="41">
        <v>295.03160000000003</v>
      </c>
      <c r="X3338" s="41">
        <v>22894</v>
      </c>
      <c r="Y3338" s="41">
        <v>513.774</v>
      </c>
      <c r="Z3338" s="6">
        <f>0</f>
        <v>0</v>
      </c>
      <c r="AA3338" s="6">
        <f t="shared" si="380"/>
        <v>295.03160000000003</v>
      </c>
      <c r="AB3338">
        <f>IF(ISBLANK(Table1[[#This Row],[FY2425_Cost]])=TRUE,#N/A,Table1[[#This Row],[FY2425_Cost]])</f>
        <v>513.774</v>
      </c>
      <c r="AC3338" s="6">
        <f t="shared" si="381"/>
        <v>218.74239999999998</v>
      </c>
      <c r="AD3338" s="6" t="e">
        <f>SUMIFS($AB$3:AB3338,$B$3:B3338,B3338)</f>
        <v>#N/A</v>
      </c>
      <c r="AE3338" s="6">
        <f t="shared" si="382"/>
        <v>2714.2149041277257</v>
      </c>
      <c r="AF3338" s="6">
        <f t="shared" si="383"/>
        <v>2714.2149041277257</v>
      </c>
      <c r="AG3338" s="6">
        <f>VLOOKUP(Table1[[#This Row],[PracticeCode]],$AP$3:$AS$345,4,FALSE)</f>
        <v>2714.2149041277257</v>
      </c>
      <c r="AH3338" s="27">
        <f t="shared" si="384"/>
        <v>197232.94969994808</v>
      </c>
      <c r="AI3338" s="6" t="e">
        <f t="shared" si="386"/>
        <v>#N/A</v>
      </c>
    </row>
    <row r="3339" spans="1:35" x14ac:dyDescent="0.35">
      <c r="A3339" t="str">
        <f t="shared" si="385"/>
        <v>The Meanwhile Gardens Medical CentreInclusive HealthWest LondonE87026Apr1</v>
      </c>
      <c r="B3339" s="41" t="s">
        <v>498</v>
      </c>
      <c r="C3339" s="41" t="s">
        <v>483</v>
      </c>
      <c r="D3339" s="41" t="s">
        <v>29</v>
      </c>
      <c r="E3339" s="41" t="s">
        <v>213</v>
      </c>
      <c r="F3339" s="41" t="s">
        <v>213</v>
      </c>
      <c r="G3339" s="41" t="s">
        <v>756</v>
      </c>
      <c r="H3339" s="41">
        <v>1</v>
      </c>
      <c r="I3339" s="41">
        <v>2833.4966364725501</v>
      </c>
      <c r="J3339" s="41">
        <v>97</v>
      </c>
      <c r="K3339" s="41">
        <v>0</v>
      </c>
      <c r="L3339" s="41">
        <v>1.7945</v>
      </c>
      <c r="M3339" s="41">
        <v>0</v>
      </c>
      <c r="N3339" s="41">
        <v>60</v>
      </c>
      <c r="O3339" s="41">
        <v>0</v>
      </c>
      <c r="P3339" s="41">
        <v>1.194</v>
      </c>
      <c r="Q3339" s="41">
        <v>0</v>
      </c>
      <c r="R3339" s="41">
        <v>3569</v>
      </c>
      <c r="S3339" s="41">
        <v>63.885100000000001</v>
      </c>
      <c r="T3339" s="41">
        <v>1216</v>
      </c>
      <c r="U3339" s="41">
        <v>26.751999999999999</v>
      </c>
      <c r="V3339" s="41">
        <v>3666</v>
      </c>
      <c r="W3339" s="41">
        <v>65.679600000000008</v>
      </c>
      <c r="X3339" s="41">
        <v>1276</v>
      </c>
      <c r="Y3339" s="41">
        <v>27.945999999999998</v>
      </c>
      <c r="Z3339" s="6">
        <f>0</f>
        <v>0</v>
      </c>
      <c r="AA3339" s="6">
        <f t="shared" si="380"/>
        <v>65.679600000000008</v>
      </c>
      <c r="AB3339">
        <f>IF(ISBLANK(Table1[[#This Row],[FY2425_Cost]])=TRUE,#N/A,Table1[[#This Row],[FY2425_Cost]])</f>
        <v>27.945999999999998</v>
      </c>
      <c r="AC3339" s="6">
        <f t="shared" si="381"/>
        <v>-37.73360000000001</v>
      </c>
      <c r="AD3339" s="6">
        <f>SUMIFS($AB$3:AB3339,$B$3:B3339,B3339)</f>
        <v>27.945999999999998</v>
      </c>
      <c r="AE3339" s="6">
        <f t="shared" si="382"/>
        <v>1275.0734864126475</v>
      </c>
      <c r="AF3339" s="6">
        <f t="shared" si="383"/>
        <v>1275.0734864126475</v>
      </c>
      <c r="AG3339" s="6">
        <f>VLOOKUP(Table1[[#This Row],[PracticeCode]],$AP$3:$AS$345,4,FALSE)</f>
        <v>1275.0734864126475</v>
      </c>
      <c r="AH3339" s="27">
        <f t="shared" si="384"/>
        <v>92655.340012652392</v>
      </c>
      <c r="AI3339" s="6">
        <f t="shared" si="386"/>
        <v>0</v>
      </c>
    </row>
    <row r="3340" spans="1:35" x14ac:dyDescent="0.35">
      <c r="A3340" t="str">
        <f t="shared" si="385"/>
        <v>The Meanwhile Gardens Medical CentreInclusive HealthWest LondonE87026Aug5</v>
      </c>
      <c r="B3340" s="41" t="s">
        <v>498</v>
      </c>
      <c r="C3340" s="41" t="s">
        <v>483</v>
      </c>
      <c r="D3340" s="41" t="s">
        <v>29</v>
      </c>
      <c r="E3340" s="41" t="s">
        <v>213</v>
      </c>
      <c r="F3340" s="41" t="s">
        <v>213</v>
      </c>
      <c r="G3340" s="41" t="s">
        <v>760</v>
      </c>
      <c r="H3340" s="41">
        <v>5</v>
      </c>
      <c r="I3340" s="41">
        <v>2833.4966364725501</v>
      </c>
      <c r="J3340" s="41">
        <v>130</v>
      </c>
      <c r="K3340" s="41">
        <v>0</v>
      </c>
      <c r="L3340" s="41">
        <v>2.4049999999999998</v>
      </c>
      <c r="M3340" s="41">
        <v>0</v>
      </c>
      <c r="N3340" s="41">
        <v>71</v>
      </c>
      <c r="O3340" s="41">
        <v>0</v>
      </c>
      <c r="P3340" s="41">
        <v>1.4129</v>
      </c>
      <c r="Q3340" s="41">
        <v>0</v>
      </c>
      <c r="R3340" s="41">
        <v>903</v>
      </c>
      <c r="S3340" s="41">
        <v>16.163699999999999</v>
      </c>
      <c r="T3340" s="41">
        <v>1256</v>
      </c>
      <c r="U3340" s="41">
        <v>27.632000000000001</v>
      </c>
      <c r="V3340" s="41">
        <v>1033</v>
      </c>
      <c r="W3340" s="41">
        <v>18.5687</v>
      </c>
      <c r="X3340" s="41">
        <v>1327</v>
      </c>
      <c r="Y3340" s="41">
        <v>29.044900000000002</v>
      </c>
      <c r="Z3340" s="6">
        <f>0</f>
        <v>0</v>
      </c>
      <c r="AA3340" s="6">
        <f t="shared" si="380"/>
        <v>18.5687</v>
      </c>
      <c r="AB3340">
        <f>IF(ISBLANK(Table1[[#This Row],[FY2425_Cost]])=TRUE,#N/A,Table1[[#This Row],[FY2425_Cost]])</f>
        <v>29.044900000000002</v>
      </c>
      <c r="AC3340" s="6">
        <f t="shared" si="381"/>
        <v>10.476200000000002</v>
      </c>
      <c r="AD3340" s="6">
        <f>SUMIFS($AB$3:AB3340,$B$3:B3340,B3340)</f>
        <v>56.990899999999996</v>
      </c>
      <c r="AE3340" s="6">
        <f t="shared" si="382"/>
        <v>1275.0734864126475</v>
      </c>
      <c r="AF3340" s="6">
        <f t="shared" si="383"/>
        <v>1275.0734864126475</v>
      </c>
      <c r="AG3340" s="6">
        <f>VLOOKUP(Table1[[#This Row],[PracticeCode]],$AP$3:$AS$345,4,FALSE)</f>
        <v>1275.0734864126475</v>
      </c>
      <c r="AH3340" s="27">
        <f t="shared" si="384"/>
        <v>92655.340012652392</v>
      </c>
      <c r="AI3340" s="6">
        <f t="shared" si="386"/>
        <v>0</v>
      </c>
    </row>
    <row r="3341" spans="1:35" x14ac:dyDescent="0.35">
      <c r="A3341" t="str">
        <f t="shared" si="385"/>
        <v>The Meanwhile Gardens Medical CentreInclusive HealthWest LondonE87026Dec9</v>
      </c>
      <c r="B3341" s="41" t="s">
        <v>498</v>
      </c>
      <c r="C3341" s="41" t="s">
        <v>483</v>
      </c>
      <c r="D3341" s="41" t="s">
        <v>29</v>
      </c>
      <c r="E3341" s="41" t="s">
        <v>213</v>
      </c>
      <c r="F3341" s="41" t="s">
        <v>213</v>
      </c>
      <c r="G3341" s="41" t="s">
        <v>764</v>
      </c>
      <c r="H3341" s="41">
        <v>9</v>
      </c>
      <c r="I3341" s="41">
        <v>2833.4966364725501</v>
      </c>
      <c r="J3341" s="41">
        <v>116</v>
      </c>
      <c r="K3341" s="41">
        <v>0</v>
      </c>
      <c r="L3341" s="41">
        <v>2.3084000000000002</v>
      </c>
      <c r="M3341" s="41">
        <v>0</v>
      </c>
      <c r="N3341" s="41"/>
      <c r="O3341" s="41"/>
      <c r="P3341" s="41"/>
      <c r="Q3341" s="41"/>
      <c r="R3341" s="41">
        <v>2335</v>
      </c>
      <c r="S3341" s="41">
        <v>41.796500000000002</v>
      </c>
      <c r="T3341" s="41"/>
      <c r="U3341" s="41"/>
      <c r="V3341" s="41">
        <v>2451</v>
      </c>
      <c r="W3341" s="41">
        <v>44.104900000000001</v>
      </c>
      <c r="X3341" s="41"/>
      <c r="Y3341" s="41"/>
      <c r="Z3341" s="6">
        <f>0</f>
        <v>0</v>
      </c>
      <c r="AA3341" s="6">
        <f t="shared" si="380"/>
        <v>44.104900000000001</v>
      </c>
      <c r="AB3341" t="e">
        <f>IF(ISBLANK(Table1[[#This Row],[FY2425_Cost]])=TRUE,#N/A,Table1[[#This Row],[FY2425_Cost]])</f>
        <v>#N/A</v>
      </c>
      <c r="AC3341" s="6" t="e">
        <f t="shared" si="381"/>
        <v>#N/A</v>
      </c>
      <c r="AD3341" s="6" t="e">
        <f>SUMIFS($AB$3:AB3341,$B$3:B3341,B3341)</f>
        <v>#N/A</v>
      </c>
      <c r="AE3341" s="6">
        <f t="shared" si="382"/>
        <v>1275.0734864126475</v>
      </c>
      <c r="AF3341" s="6">
        <f t="shared" si="383"/>
        <v>1275.0734864126475</v>
      </c>
      <c r="AG3341" s="6">
        <f>VLOOKUP(Table1[[#This Row],[PracticeCode]],$AP$3:$AS$345,4,FALSE)</f>
        <v>1275.0734864126475</v>
      </c>
      <c r="AH3341" s="27">
        <f t="shared" si="384"/>
        <v>92655.340012652392</v>
      </c>
      <c r="AI3341" s="6" t="e">
        <f t="shared" si="386"/>
        <v>#N/A</v>
      </c>
    </row>
    <row r="3342" spans="1:35" x14ac:dyDescent="0.35">
      <c r="A3342" t="str">
        <f t="shared" si="385"/>
        <v>The Meanwhile Gardens Medical CentreInclusive HealthWest LondonE87026Feb11</v>
      </c>
      <c r="B3342" s="41" t="s">
        <v>498</v>
      </c>
      <c r="C3342" s="41" t="s">
        <v>483</v>
      </c>
      <c r="D3342" s="41" t="s">
        <v>29</v>
      </c>
      <c r="E3342" s="41" t="s">
        <v>213</v>
      </c>
      <c r="F3342" s="41" t="s">
        <v>213</v>
      </c>
      <c r="G3342" s="41" t="s">
        <v>766</v>
      </c>
      <c r="H3342" s="41">
        <v>11</v>
      </c>
      <c r="I3342" s="41">
        <v>2833.4966364725501</v>
      </c>
      <c r="J3342" s="41">
        <v>111</v>
      </c>
      <c r="K3342" s="41">
        <v>0</v>
      </c>
      <c r="L3342" s="41">
        <v>2.2089000000000003</v>
      </c>
      <c r="M3342" s="41">
        <v>0</v>
      </c>
      <c r="N3342" s="41"/>
      <c r="O3342" s="41"/>
      <c r="P3342" s="41"/>
      <c r="Q3342" s="41"/>
      <c r="R3342" s="41">
        <v>1142</v>
      </c>
      <c r="S3342" s="41">
        <v>20.441800000000001</v>
      </c>
      <c r="T3342" s="41"/>
      <c r="U3342" s="41"/>
      <c r="V3342" s="41">
        <v>1253</v>
      </c>
      <c r="W3342" s="41">
        <v>22.650700000000001</v>
      </c>
      <c r="X3342" s="41"/>
      <c r="Y3342" s="41"/>
      <c r="Z3342" s="6">
        <f>0</f>
        <v>0</v>
      </c>
      <c r="AA3342" s="6">
        <f t="shared" si="380"/>
        <v>22.650700000000001</v>
      </c>
      <c r="AB3342" t="e">
        <f>IF(ISBLANK(Table1[[#This Row],[FY2425_Cost]])=TRUE,#N/A,Table1[[#This Row],[FY2425_Cost]])</f>
        <v>#N/A</v>
      </c>
      <c r="AC3342" s="6" t="e">
        <f t="shared" si="381"/>
        <v>#N/A</v>
      </c>
      <c r="AD3342" s="6" t="e">
        <f>SUMIFS($AB$3:AB3342,$B$3:B3342,B3342)</f>
        <v>#N/A</v>
      </c>
      <c r="AE3342" s="6">
        <f t="shared" si="382"/>
        <v>1275.0734864126475</v>
      </c>
      <c r="AF3342" s="6">
        <f t="shared" si="383"/>
        <v>1275.0734864126475</v>
      </c>
      <c r="AG3342" s="6">
        <f>VLOOKUP(Table1[[#This Row],[PracticeCode]],$AP$3:$AS$345,4,FALSE)</f>
        <v>1275.0734864126475</v>
      </c>
      <c r="AH3342" s="27">
        <f t="shared" si="384"/>
        <v>92655.340012652392</v>
      </c>
      <c r="AI3342" s="6" t="e">
        <f t="shared" si="386"/>
        <v>#N/A</v>
      </c>
    </row>
    <row r="3343" spans="1:35" x14ac:dyDescent="0.35">
      <c r="A3343" t="str">
        <f t="shared" si="385"/>
        <v>The Meanwhile Gardens Medical CentreInclusive HealthWest LondonE87026Jan10</v>
      </c>
      <c r="B3343" s="41" t="s">
        <v>498</v>
      </c>
      <c r="C3343" s="41" t="s">
        <v>483</v>
      </c>
      <c r="D3343" s="41" t="s">
        <v>29</v>
      </c>
      <c r="E3343" s="41" t="s">
        <v>213</v>
      </c>
      <c r="F3343" s="41" t="s">
        <v>213</v>
      </c>
      <c r="G3343" s="41" t="s">
        <v>765</v>
      </c>
      <c r="H3343" s="41">
        <v>10</v>
      </c>
      <c r="I3343" s="41">
        <v>2833.4966364725501</v>
      </c>
      <c r="J3343" s="41">
        <v>72</v>
      </c>
      <c r="K3343" s="41">
        <v>0</v>
      </c>
      <c r="L3343" s="41">
        <v>1.4328000000000001</v>
      </c>
      <c r="M3343" s="41">
        <v>0</v>
      </c>
      <c r="N3343" s="41"/>
      <c r="O3343" s="41"/>
      <c r="P3343" s="41"/>
      <c r="Q3343" s="41"/>
      <c r="R3343" s="41">
        <v>1445</v>
      </c>
      <c r="S3343" s="41">
        <v>25.865500000000001</v>
      </c>
      <c r="T3343" s="41"/>
      <c r="U3343" s="41"/>
      <c r="V3343" s="41">
        <v>1517</v>
      </c>
      <c r="W3343" s="41">
        <v>27.298300000000001</v>
      </c>
      <c r="X3343" s="41"/>
      <c r="Y3343" s="41"/>
      <c r="Z3343" s="6">
        <f>0</f>
        <v>0</v>
      </c>
      <c r="AA3343" s="6">
        <f t="shared" si="380"/>
        <v>27.298300000000001</v>
      </c>
      <c r="AB3343" t="e">
        <f>IF(ISBLANK(Table1[[#This Row],[FY2425_Cost]])=TRUE,#N/A,Table1[[#This Row],[FY2425_Cost]])</f>
        <v>#N/A</v>
      </c>
      <c r="AC3343" s="6" t="e">
        <f t="shared" si="381"/>
        <v>#N/A</v>
      </c>
      <c r="AD3343" s="6" t="e">
        <f>SUMIFS($AB$3:AB3343,$B$3:B3343,B3343)</f>
        <v>#N/A</v>
      </c>
      <c r="AE3343" s="6">
        <f t="shared" si="382"/>
        <v>1275.0734864126475</v>
      </c>
      <c r="AF3343" s="6">
        <f t="shared" si="383"/>
        <v>1275.0734864126475</v>
      </c>
      <c r="AG3343" s="6">
        <f>VLOOKUP(Table1[[#This Row],[PracticeCode]],$AP$3:$AS$345,4,FALSE)</f>
        <v>1275.0734864126475</v>
      </c>
      <c r="AH3343" s="27">
        <f t="shared" si="384"/>
        <v>92655.340012652392</v>
      </c>
      <c r="AI3343" s="6" t="e">
        <f t="shared" si="386"/>
        <v>#N/A</v>
      </c>
    </row>
    <row r="3344" spans="1:35" x14ac:dyDescent="0.35">
      <c r="A3344" t="str">
        <f t="shared" si="385"/>
        <v>The Meanwhile Gardens Medical CentreInclusive HealthWest LondonE87026Jul4</v>
      </c>
      <c r="B3344" s="41" t="s">
        <v>498</v>
      </c>
      <c r="C3344" s="41" t="s">
        <v>483</v>
      </c>
      <c r="D3344" s="41" t="s">
        <v>29</v>
      </c>
      <c r="E3344" s="41" t="s">
        <v>213</v>
      </c>
      <c r="F3344" s="41" t="s">
        <v>213</v>
      </c>
      <c r="G3344" s="41" t="s">
        <v>759</v>
      </c>
      <c r="H3344" s="41">
        <v>4</v>
      </c>
      <c r="I3344" s="41">
        <v>2833.4966364725501</v>
      </c>
      <c r="J3344" s="41">
        <v>121</v>
      </c>
      <c r="K3344" s="41">
        <v>0</v>
      </c>
      <c r="L3344" s="41">
        <v>2.2384999999999997</v>
      </c>
      <c r="M3344" s="41">
        <v>0</v>
      </c>
      <c r="N3344" s="41">
        <v>60</v>
      </c>
      <c r="O3344" s="41">
        <v>0</v>
      </c>
      <c r="P3344" s="41">
        <v>1.194</v>
      </c>
      <c r="Q3344" s="41">
        <v>0</v>
      </c>
      <c r="R3344" s="41">
        <v>774</v>
      </c>
      <c r="S3344" s="41">
        <v>13.8546</v>
      </c>
      <c r="T3344" s="41">
        <v>3249</v>
      </c>
      <c r="U3344" s="41">
        <v>71.477999999999994</v>
      </c>
      <c r="V3344" s="41">
        <v>895</v>
      </c>
      <c r="W3344" s="41">
        <v>16.0931</v>
      </c>
      <c r="X3344" s="41">
        <v>3309</v>
      </c>
      <c r="Y3344" s="41">
        <v>72.671999999999997</v>
      </c>
      <c r="Z3344" s="6">
        <f>0</f>
        <v>0</v>
      </c>
      <c r="AA3344" s="6">
        <f t="shared" si="380"/>
        <v>16.0931</v>
      </c>
      <c r="AB3344">
        <f>IF(ISBLANK(Table1[[#This Row],[FY2425_Cost]])=TRUE,#N/A,Table1[[#This Row],[FY2425_Cost]])</f>
        <v>72.671999999999997</v>
      </c>
      <c r="AC3344" s="6">
        <f t="shared" si="381"/>
        <v>56.578899999999997</v>
      </c>
      <c r="AD3344" s="6" t="e">
        <f>SUMIFS($AB$3:AB3344,$B$3:B3344,B3344)</f>
        <v>#N/A</v>
      </c>
      <c r="AE3344" s="6">
        <f t="shared" si="382"/>
        <v>1275.0734864126475</v>
      </c>
      <c r="AF3344" s="6">
        <f t="shared" si="383"/>
        <v>1275.0734864126475</v>
      </c>
      <c r="AG3344" s="6">
        <f>VLOOKUP(Table1[[#This Row],[PracticeCode]],$AP$3:$AS$345,4,FALSE)</f>
        <v>1275.0734864126475</v>
      </c>
      <c r="AH3344" s="27">
        <f t="shared" si="384"/>
        <v>92655.340012652392</v>
      </c>
      <c r="AI3344" s="6" t="e">
        <f t="shared" si="386"/>
        <v>#N/A</v>
      </c>
    </row>
    <row r="3345" spans="1:35" x14ac:dyDescent="0.35">
      <c r="A3345" t="str">
        <f t="shared" si="385"/>
        <v>The Meanwhile Gardens Medical CentreInclusive HealthWest LondonE87026Jun3</v>
      </c>
      <c r="B3345" s="41" t="s">
        <v>498</v>
      </c>
      <c r="C3345" s="41" t="s">
        <v>483</v>
      </c>
      <c r="D3345" s="41" t="s">
        <v>29</v>
      </c>
      <c r="E3345" s="41" t="s">
        <v>213</v>
      </c>
      <c r="F3345" s="41" t="s">
        <v>213</v>
      </c>
      <c r="G3345" s="41" t="s">
        <v>758</v>
      </c>
      <c r="H3345" s="41">
        <v>3</v>
      </c>
      <c r="I3345" s="41">
        <v>2833.4966364725501</v>
      </c>
      <c r="J3345" s="41">
        <v>134</v>
      </c>
      <c r="K3345" s="41">
        <v>0</v>
      </c>
      <c r="L3345" s="41">
        <v>2.4790000000000001</v>
      </c>
      <c r="M3345" s="41">
        <v>0</v>
      </c>
      <c r="N3345" s="41">
        <v>180</v>
      </c>
      <c r="O3345" s="41">
        <v>0</v>
      </c>
      <c r="P3345" s="41">
        <v>3.5820000000000003</v>
      </c>
      <c r="Q3345" s="41">
        <v>0</v>
      </c>
      <c r="R3345" s="41">
        <v>3655</v>
      </c>
      <c r="S3345" s="41">
        <v>65.424499999999995</v>
      </c>
      <c r="T3345" s="41">
        <v>3582</v>
      </c>
      <c r="U3345" s="41">
        <v>78.804000000000002</v>
      </c>
      <c r="V3345" s="41">
        <v>3789</v>
      </c>
      <c r="W3345" s="41">
        <v>67.903499999999994</v>
      </c>
      <c r="X3345" s="41">
        <v>3762</v>
      </c>
      <c r="Y3345" s="41">
        <v>82.385999999999996</v>
      </c>
      <c r="Z3345" s="6">
        <f>0</f>
        <v>0</v>
      </c>
      <c r="AA3345" s="6">
        <f t="shared" si="380"/>
        <v>67.903499999999994</v>
      </c>
      <c r="AB3345">
        <f>IF(ISBLANK(Table1[[#This Row],[FY2425_Cost]])=TRUE,#N/A,Table1[[#This Row],[FY2425_Cost]])</f>
        <v>82.385999999999996</v>
      </c>
      <c r="AC3345" s="6">
        <f t="shared" si="381"/>
        <v>14.482500000000002</v>
      </c>
      <c r="AD3345" s="6" t="e">
        <f>SUMIFS($AB$3:AB3345,$B$3:B3345,B3345)</f>
        <v>#N/A</v>
      </c>
      <c r="AE3345" s="6">
        <f t="shared" si="382"/>
        <v>1275.0734864126475</v>
      </c>
      <c r="AF3345" s="6">
        <f t="shared" si="383"/>
        <v>1275.0734864126475</v>
      </c>
      <c r="AG3345" s="6">
        <f>VLOOKUP(Table1[[#This Row],[PracticeCode]],$AP$3:$AS$345,4,FALSE)</f>
        <v>1275.0734864126475</v>
      </c>
      <c r="AH3345" s="27">
        <f t="shared" si="384"/>
        <v>92655.340012652392</v>
      </c>
      <c r="AI3345" s="6" t="e">
        <f t="shared" si="386"/>
        <v>#N/A</v>
      </c>
    </row>
    <row r="3346" spans="1:35" x14ac:dyDescent="0.35">
      <c r="A3346" t="str">
        <f t="shared" si="385"/>
        <v>The Meanwhile Gardens Medical CentreInclusive HealthWest LondonE87026Mar12</v>
      </c>
      <c r="B3346" s="41" t="s">
        <v>498</v>
      </c>
      <c r="C3346" s="41" t="s">
        <v>483</v>
      </c>
      <c r="D3346" s="41" t="s">
        <v>29</v>
      </c>
      <c r="E3346" s="41" t="s">
        <v>213</v>
      </c>
      <c r="F3346" s="41" t="s">
        <v>213</v>
      </c>
      <c r="G3346" s="41" t="s">
        <v>767</v>
      </c>
      <c r="H3346" s="41">
        <v>12</v>
      </c>
      <c r="I3346" s="41">
        <v>2833.4966364725501</v>
      </c>
      <c r="J3346" s="41">
        <v>115</v>
      </c>
      <c r="K3346" s="41">
        <v>0</v>
      </c>
      <c r="L3346" s="41">
        <v>2.2885</v>
      </c>
      <c r="M3346" s="41">
        <v>0</v>
      </c>
      <c r="N3346" s="41"/>
      <c r="O3346" s="41"/>
      <c r="P3346" s="41"/>
      <c r="Q3346" s="41"/>
      <c r="R3346" s="41">
        <v>1189</v>
      </c>
      <c r="S3346" s="41">
        <v>21.283100000000001</v>
      </c>
      <c r="T3346" s="41"/>
      <c r="U3346" s="41"/>
      <c r="V3346" s="41">
        <v>1304</v>
      </c>
      <c r="W3346" s="41">
        <v>23.5716</v>
      </c>
      <c r="X3346" s="41"/>
      <c r="Y3346" s="41"/>
      <c r="Z3346" s="6">
        <f>0</f>
        <v>0</v>
      </c>
      <c r="AA3346" s="6">
        <f t="shared" si="380"/>
        <v>23.5716</v>
      </c>
      <c r="AB3346" t="e">
        <f>IF(ISBLANK(Table1[[#This Row],[FY2425_Cost]])=TRUE,#N/A,Table1[[#This Row],[FY2425_Cost]])</f>
        <v>#N/A</v>
      </c>
      <c r="AC3346" s="6" t="e">
        <f t="shared" si="381"/>
        <v>#N/A</v>
      </c>
      <c r="AD3346" s="6" t="e">
        <f>SUMIFS($AB$3:AB3346,$B$3:B3346,B3346)</f>
        <v>#N/A</v>
      </c>
      <c r="AE3346" s="6">
        <f t="shared" si="382"/>
        <v>1275.0734864126475</v>
      </c>
      <c r="AF3346" s="6">
        <f t="shared" si="383"/>
        <v>1275.0734864126475</v>
      </c>
      <c r="AG3346" s="6">
        <f>VLOOKUP(Table1[[#This Row],[PracticeCode]],$AP$3:$AS$345,4,FALSE)</f>
        <v>1275.0734864126475</v>
      </c>
      <c r="AH3346" s="27">
        <f t="shared" si="384"/>
        <v>92655.340012652392</v>
      </c>
      <c r="AI3346" s="6" t="e">
        <f t="shared" si="386"/>
        <v>#N/A</v>
      </c>
    </row>
    <row r="3347" spans="1:35" x14ac:dyDescent="0.35">
      <c r="A3347" t="str">
        <f t="shared" si="385"/>
        <v>The Meanwhile Gardens Medical CentreInclusive HealthWest LondonE87026May2</v>
      </c>
      <c r="B3347" s="41" t="s">
        <v>498</v>
      </c>
      <c r="C3347" s="41" t="s">
        <v>483</v>
      </c>
      <c r="D3347" s="41" t="s">
        <v>29</v>
      </c>
      <c r="E3347" s="41" t="s">
        <v>213</v>
      </c>
      <c r="F3347" s="41" t="s">
        <v>213</v>
      </c>
      <c r="G3347" s="41" t="s">
        <v>757</v>
      </c>
      <c r="H3347" s="41">
        <v>2</v>
      </c>
      <c r="I3347" s="41">
        <v>2833.4966364725501</v>
      </c>
      <c r="J3347" s="41">
        <v>118</v>
      </c>
      <c r="K3347" s="41">
        <v>0</v>
      </c>
      <c r="L3347" s="41">
        <v>2.1829999999999998</v>
      </c>
      <c r="M3347" s="41">
        <v>0</v>
      </c>
      <c r="N3347" s="41">
        <v>66</v>
      </c>
      <c r="O3347" s="41">
        <v>0</v>
      </c>
      <c r="P3347" s="41">
        <v>1.3134000000000001</v>
      </c>
      <c r="Q3347" s="41">
        <v>0</v>
      </c>
      <c r="R3347" s="41">
        <v>1063</v>
      </c>
      <c r="S3347" s="41">
        <v>19.027699999999999</v>
      </c>
      <c r="T3347" s="41">
        <v>799</v>
      </c>
      <c r="U3347" s="41">
        <v>17.577999999999999</v>
      </c>
      <c r="V3347" s="41">
        <v>1181</v>
      </c>
      <c r="W3347" s="41">
        <v>21.210699999999999</v>
      </c>
      <c r="X3347" s="41">
        <v>865</v>
      </c>
      <c r="Y3347" s="41">
        <v>18.891400000000001</v>
      </c>
      <c r="Z3347" s="6">
        <f>0</f>
        <v>0</v>
      </c>
      <c r="AA3347" s="6">
        <f t="shared" si="380"/>
        <v>21.210699999999999</v>
      </c>
      <c r="AB3347">
        <f>IF(ISBLANK(Table1[[#This Row],[FY2425_Cost]])=TRUE,#N/A,Table1[[#This Row],[FY2425_Cost]])</f>
        <v>18.891400000000001</v>
      </c>
      <c r="AC3347" s="6">
        <f t="shared" si="381"/>
        <v>-2.3192999999999984</v>
      </c>
      <c r="AD3347" s="6" t="e">
        <f>SUMIFS($AB$3:AB3347,$B$3:B3347,B3347)</f>
        <v>#N/A</v>
      </c>
      <c r="AE3347" s="6">
        <f t="shared" si="382"/>
        <v>1275.0734864126475</v>
      </c>
      <c r="AF3347" s="6">
        <f t="shared" si="383"/>
        <v>1275.0734864126475</v>
      </c>
      <c r="AG3347" s="6">
        <f>VLOOKUP(Table1[[#This Row],[PracticeCode]],$AP$3:$AS$345,4,FALSE)</f>
        <v>1275.0734864126475</v>
      </c>
      <c r="AH3347" s="27">
        <f t="shared" si="384"/>
        <v>92655.340012652392</v>
      </c>
      <c r="AI3347" s="6" t="e">
        <f t="shared" si="386"/>
        <v>#N/A</v>
      </c>
    </row>
    <row r="3348" spans="1:35" x14ac:dyDescent="0.35">
      <c r="A3348" t="str">
        <f t="shared" si="385"/>
        <v>The Meanwhile Gardens Medical CentreInclusive HealthWest LondonE87026Nov8</v>
      </c>
      <c r="B3348" s="41" t="s">
        <v>498</v>
      </c>
      <c r="C3348" s="41" t="s">
        <v>483</v>
      </c>
      <c r="D3348" s="41" t="s">
        <v>29</v>
      </c>
      <c r="E3348" s="41" t="s">
        <v>213</v>
      </c>
      <c r="F3348" s="41" t="s">
        <v>213</v>
      </c>
      <c r="G3348" s="41" t="s">
        <v>763</v>
      </c>
      <c r="H3348" s="41">
        <v>8</v>
      </c>
      <c r="I3348" s="41">
        <v>2833.4966364725501</v>
      </c>
      <c r="J3348" s="41">
        <v>136</v>
      </c>
      <c r="K3348" s="41">
        <v>0</v>
      </c>
      <c r="L3348" s="41">
        <v>2.7064000000000004</v>
      </c>
      <c r="M3348" s="41">
        <v>0</v>
      </c>
      <c r="N3348" s="41"/>
      <c r="O3348" s="41"/>
      <c r="P3348" s="41"/>
      <c r="Q3348" s="41"/>
      <c r="R3348" s="41">
        <v>5217</v>
      </c>
      <c r="S3348" s="41">
        <v>93.384299999999996</v>
      </c>
      <c r="T3348" s="41"/>
      <c r="U3348" s="41"/>
      <c r="V3348" s="41">
        <v>5353</v>
      </c>
      <c r="W3348" s="41">
        <v>96.090699999999998</v>
      </c>
      <c r="X3348" s="41"/>
      <c r="Y3348" s="41"/>
      <c r="Z3348" s="6">
        <f>0</f>
        <v>0</v>
      </c>
      <c r="AA3348" s="6">
        <f t="shared" si="380"/>
        <v>96.090699999999998</v>
      </c>
      <c r="AB3348" t="e">
        <f>IF(ISBLANK(Table1[[#This Row],[FY2425_Cost]])=TRUE,#N/A,Table1[[#This Row],[FY2425_Cost]])</f>
        <v>#N/A</v>
      </c>
      <c r="AC3348" s="6" t="e">
        <f t="shared" si="381"/>
        <v>#N/A</v>
      </c>
      <c r="AD3348" s="6" t="e">
        <f>SUMIFS($AB$3:AB3348,$B$3:B3348,B3348)</f>
        <v>#N/A</v>
      </c>
      <c r="AE3348" s="6">
        <f t="shared" si="382"/>
        <v>1275.0734864126475</v>
      </c>
      <c r="AF3348" s="6">
        <f t="shared" si="383"/>
        <v>1275.0734864126475</v>
      </c>
      <c r="AG3348" s="6">
        <f>VLOOKUP(Table1[[#This Row],[PracticeCode]],$AP$3:$AS$345,4,FALSE)</f>
        <v>1275.0734864126475</v>
      </c>
      <c r="AH3348" s="27">
        <f t="shared" si="384"/>
        <v>92655.340012652392</v>
      </c>
      <c r="AI3348" s="6" t="e">
        <f t="shared" si="386"/>
        <v>#N/A</v>
      </c>
    </row>
    <row r="3349" spans="1:35" x14ac:dyDescent="0.35">
      <c r="A3349" t="str">
        <f t="shared" si="385"/>
        <v>The Meanwhile Gardens Medical CentreInclusive HealthWest LondonE87026Oct7</v>
      </c>
      <c r="B3349" s="41" t="s">
        <v>498</v>
      </c>
      <c r="C3349" s="41" t="s">
        <v>483</v>
      </c>
      <c r="D3349" s="41" t="s">
        <v>29</v>
      </c>
      <c r="E3349" s="41" t="s">
        <v>213</v>
      </c>
      <c r="F3349" s="41" t="s">
        <v>213</v>
      </c>
      <c r="G3349" s="41" t="s">
        <v>762</v>
      </c>
      <c r="H3349" s="41">
        <v>7</v>
      </c>
      <c r="I3349" s="41">
        <v>2833.4966364725501</v>
      </c>
      <c r="J3349" s="41">
        <v>633</v>
      </c>
      <c r="K3349" s="41">
        <v>0</v>
      </c>
      <c r="L3349" s="41">
        <v>12.5967</v>
      </c>
      <c r="M3349" s="41">
        <v>0</v>
      </c>
      <c r="N3349" s="41">
        <v>0</v>
      </c>
      <c r="O3349" s="41">
        <v>0</v>
      </c>
      <c r="P3349" s="41">
        <v>0</v>
      </c>
      <c r="Q3349" s="41">
        <v>0</v>
      </c>
      <c r="R3349" s="41">
        <v>4252</v>
      </c>
      <c r="S3349" s="41">
        <v>76.110799999999998</v>
      </c>
      <c r="T3349" s="41">
        <v>1452</v>
      </c>
      <c r="U3349" s="41">
        <v>31.943999999999999</v>
      </c>
      <c r="V3349" s="41">
        <v>4885</v>
      </c>
      <c r="W3349" s="41">
        <v>88.707499999999996</v>
      </c>
      <c r="X3349" s="41">
        <v>1452</v>
      </c>
      <c r="Y3349" s="41">
        <v>31.943999999999999</v>
      </c>
      <c r="Z3349" s="6">
        <f>0</f>
        <v>0</v>
      </c>
      <c r="AA3349" s="6">
        <f t="shared" si="380"/>
        <v>88.707499999999996</v>
      </c>
      <c r="AB3349">
        <f>IF(ISBLANK(Table1[[#This Row],[FY2425_Cost]])=TRUE,#N/A,Table1[[#This Row],[FY2425_Cost]])</f>
        <v>31.943999999999999</v>
      </c>
      <c r="AC3349" s="6">
        <f t="shared" si="381"/>
        <v>-56.763499999999993</v>
      </c>
      <c r="AD3349" s="6" t="e">
        <f>SUMIFS($AB$3:AB3349,$B$3:B3349,B3349)</f>
        <v>#N/A</v>
      </c>
      <c r="AE3349" s="6">
        <f t="shared" si="382"/>
        <v>1275.0734864126475</v>
      </c>
      <c r="AF3349" s="6">
        <f t="shared" si="383"/>
        <v>1275.0734864126475</v>
      </c>
      <c r="AG3349" s="6">
        <f>VLOOKUP(Table1[[#This Row],[PracticeCode]],$AP$3:$AS$345,4,FALSE)</f>
        <v>1275.0734864126475</v>
      </c>
      <c r="AH3349" s="27">
        <f t="shared" si="384"/>
        <v>92655.340012652392</v>
      </c>
      <c r="AI3349" s="6" t="e">
        <f t="shared" si="386"/>
        <v>#N/A</v>
      </c>
    </row>
    <row r="3350" spans="1:35" x14ac:dyDescent="0.35">
      <c r="A3350" t="str">
        <f t="shared" si="385"/>
        <v>The Meanwhile Gardens Medical CentreInclusive HealthWest LondonE87026Sep6</v>
      </c>
      <c r="B3350" s="41" t="s">
        <v>498</v>
      </c>
      <c r="C3350" s="41" t="s">
        <v>483</v>
      </c>
      <c r="D3350" s="41" t="s">
        <v>29</v>
      </c>
      <c r="E3350" s="41" t="s">
        <v>213</v>
      </c>
      <c r="F3350" s="41" t="s">
        <v>213</v>
      </c>
      <c r="G3350" s="41" t="s">
        <v>761</v>
      </c>
      <c r="H3350" s="41">
        <v>6</v>
      </c>
      <c r="I3350" s="41">
        <v>2833.4966364725501</v>
      </c>
      <c r="J3350" s="41">
        <v>349</v>
      </c>
      <c r="K3350" s="41">
        <v>0</v>
      </c>
      <c r="L3350" s="41">
        <v>6.9451000000000001</v>
      </c>
      <c r="M3350" s="41">
        <v>0</v>
      </c>
      <c r="N3350" s="41">
        <v>86</v>
      </c>
      <c r="O3350" s="41">
        <v>0</v>
      </c>
      <c r="P3350" s="41">
        <v>1.9349999999999998</v>
      </c>
      <c r="Q3350" s="41">
        <v>0</v>
      </c>
      <c r="R3350" s="41">
        <v>1367</v>
      </c>
      <c r="S3350" s="41">
        <v>24.4693</v>
      </c>
      <c r="T3350" s="41">
        <v>3686</v>
      </c>
      <c r="U3350" s="41">
        <v>81.091999999999999</v>
      </c>
      <c r="V3350" s="41">
        <v>1716</v>
      </c>
      <c r="W3350" s="41">
        <v>31.414400000000001</v>
      </c>
      <c r="X3350" s="41">
        <v>3772</v>
      </c>
      <c r="Y3350" s="41">
        <v>83.027000000000001</v>
      </c>
      <c r="Z3350" s="6">
        <f>0</f>
        <v>0</v>
      </c>
      <c r="AA3350" s="6">
        <f t="shared" si="380"/>
        <v>31.414400000000001</v>
      </c>
      <c r="AB3350">
        <f>IF(ISBLANK(Table1[[#This Row],[FY2425_Cost]])=TRUE,#N/A,Table1[[#This Row],[FY2425_Cost]])</f>
        <v>83.027000000000001</v>
      </c>
      <c r="AC3350" s="6">
        <f t="shared" si="381"/>
        <v>51.6126</v>
      </c>
      <c r="AD3350" s="6" t="e">
        <f>SUMIFS($AB$3:AB3350,$B$3:B3350,B3350)</f>
        <v>#N/A</v>
      </c>
      <c r="AE3350" s="6">
        <f t="shared" si="382"/>
        <v>1275.0734864126475</v>
      </c>
      <c r="AF3350" s="6">
        <f t="shared" si="383"/>
        <v>1275.0734864126475</v>
      </c>
      <c r="AG3350" s="6">
        <f>VLOOKUP(Table1[[#This Row],[PracticeCode]],$AP$3:$AS$345,4,FALSE)</f>
        <v>1275.0734864126475</v>
      </c>
      <c r="AH3350" s="27">
        <f t="shared" si="384"/>
        <v>92655.340012652392</v>
      </c>
      <c r="AI3350" s="6" t="e">
        <f t="shared" si="386"/>
        <v>#N/A</v>
      </c>
    </row>
    <row r="3351" spans="1:35" x14ac:dyDescent="0.35">
      <c r="A3351" t="str">
        <f t="shared" si="385"/>
        <v>THE MEDICAL CENTRENGPEalingE85053Apr1</v>
      </c>
      <c r="B3351" s="41" t="s">
        <v>698</v>
      </c>
      <c r="C3351" s="41" t="s">
        <v>509</v>
      </c>
      <c r="D3351" s="41" t="s">
        <v>12</v>
      </c>
      <c r="E3351" s="41" t="s">
        <v>343</v>
      </c>
      <c r="F3351" s="41" t="s">
        <v>343</v>
      </c>
      <c r="G3351" s="41" t="s">
        <v>756</v>
      </c>
      <c r="H3351" s="41">
        <v>1</v>
      </c>
      <c r="I3351" s="41">
        <v>3057.4426853436898</v>
      </c>
      <c r="J3351" s="41">
        <v>432</v>
      </c>
      <c r="K3351" s="41">
        <v>0</v>
      </c>
      <c r="L3351" s="41">
        <v>7.992</v>
      </c>
      <c r="M3351" s="41">
        <v>0</v>
      </c>
      <c r="N3351" s="41">
        <v>299</v>
      </c>
      <c r="O3351" s="41">
        <v>0</v>
      </c>
      <c r="P3351" s="41">
        <v>5.9500999999999999</v>
      </c>
      <c r="Q3351" s="41">
        <v>0</v>
      </c>
      <c r="R3351" s="41">
        <v>1121</v>
      </c>
      <c r="S3351" s="41">
        <v>20.065899999999999</v>
      </c>
      <c r="T3351" s="41">
        <v>1533</v>
      </c>
      <c r="U3351" s="41">
        <v>33.725999999999999</v>
      </c>
      <c r="V3351" s="41">
        <v>1553</v>
      </c>
      <c r="W3351" s="41">
        <v>28.0579</v>
      </c>
      <c r="X3351" s="41">
        <v>1832</v>
      </c>
      <c r="Y3351" s="41">
        <v>39.676099999999998</v>
      </c>
      <c r="Z3351" s="6">
        <f>0</f>
        <v>0</v>
      </c>
      <c r="AA3351" s="6">
        <f t="shared" si="380"/>
        <v>28.0579</v>
      </c>
      <c r="AB3351">
        <f>IF(ISBLANK(Table1[[#This Row],[FY2425_Cost]])=TRUE,#N/A,Table1[[#This Row],[FY2425_Cost]])</f>
        <v>39.676099999999998</v>
      </c>
      <c r="AC3351" s="6">
        <f t="shared" si="381"/>
        <v>11.618199999999998</v>
      </c>
      <c r="AD3351" s="6">
        <f>SUMIFS($AB$3:AB3351,$B$3:B3351,B3351)</f>
        <v>39.676099999999998</v>
      </c>
      <c r="AE3351" s="6">
        <f t="shared" si="382"/>
        <v>1375.8492084046604</v>
      </c>
      <c r="AF3351" s="6">
        <f t="shared" si="383"/>
        <v>1375.8492084046604</v>
      </c>
      <c r="AG3351" s="6">
        <f>VLOOKUP(Table1[[#This Row],[PracticeCode]],$AP$3:$AS$345,4,FALSE)</f>
        <v>1375.8492084046604</v>
      </c>
      <c r="AH3351" s="27">
        <f t="shared" si="384"/>
        <v>99978.375810738667</v>
      </c>
      <c r="AI3351" s="6">
        <f t="shared" si="386"/>
        <v>0</v>
      </c>
    </row>
    <row r="3352" spans="1:35" x14ac:dyDescent="0.35">
      <c r="A3352" t="str">
        <f t="shared" si="385"/>
        <v>THE MEDICAL CENTRENGPEalingE85053Aug5</v>
      </c>
      <c r="B3352" s="41" t="s">
        <v>698</v>
      </c>
      <c r="C3352" s="41" t="s">
        <v>509</v>
      </c>
      <c r="D3352" s="41" t="s">
        <v>12</v>
      </c>
      <c r="E3352" s="41" t="s">
        <v>343</v>
      </c>
      <c r="F3352" s="41" t="s">
        <v>343</v>
      </c>
      <c r="G3352" s="41" t="s">
        <v>760</v>
      </c>
      <c r="H3352" s="41">
        <v>5</v>
      </c>
      <c r="I3352" s="41">
        <v>3057.4426853436898</v>
      </c>
      <c r="J3352" s="41">
        <v>453</v>
      </c>
      <c r="K3352" s="41">
        <v>0</v>
      </c>
      <c r="L3352" s="41">
        <v>8.3804999999999996</v>
      </c>
      <c r="M3352" s="41">
        <v>0</v>
      </c>
      <c r="N3352" s="41">
        <v>356</v>
      </c>
      <c r="O3352" s="41">
        <v>0</v>
      </c>
      <c r="P3352" s="41">
        <v>7.0844000000000005</v>
      </c>
      <c r="Q3352" s="41">
        <v>0</v>
      </c>
      <c r="R3352" s="41">
        <v>1323</v>
      </c>
      <c r="S3352" s="41">
        <v>23.681699999999999</v>
      </c>
      <c r="T3352" s="41">
        <v>1470</v>
      </c>
      <c r="U3352" s="41">
        <v>32.340000000000003</v>
      </c>
      <c r="V3352" s="41">
        <v>1776</v>
      </c>
      <c r="W3352" s="41">
        <v>32.062199999999997</v>
      </c>
      <c r="X3352" s="41">
        <v>1826</v>
      </c>
      <c r="Y3352" s="41">
        <v>39.424400000000006</v>
      </c>
      <c r="Z3352" s="6">
        <f>0</f>
        <v>0</v>
      </c>
      <c r="AA3352" s="6">
        <f t="shared" si="380"/>
        <v>32.062199999999997</v>
      </c>
      <c r="AB3352">
        <f>IF(ISBLANK(Table1[[#This Row],[FY2425_Cost]])=TRUE,#N/A,Table1[[#This Row],[FY2425_Cost]])</f>
        <v>39.424400000000006</v>
      </c>
      <c r="AC3352" s="6">
        <f t="shared" si="381"/>
        <v>7.3622000000000085</v>
      </c>
      <c r="AD3352" s="6">
        <f>SUMIFS($AB$3:AB3352,$B$3:B3352,B3352)</f>
        <v>79.100500000000011</v>
      </c>
      <c r="AE3352" s="6">
        <f t="shared" si="382"/>
        <v>1375.8492084046604</v>
      </c>
      <c r="AF3352" s="6">
        <f t="shared" si="383"/>
        <v>1375.8492084046604</v>
      </c>
      <c r="AG3352" s="6">
        <f>VLOOKUP(Table1[[#This Row],[PracticeCode]],$AP$3:$AS$345,4,FALSE)</f>
        <v>1375.8492084046604</v>
      </c>
      <c r="AH3352" s="27">
        <f t="shared" si="384"/>
        <v>99978.375810738667</v>
      </c>
      <c r="AI3352" s="6">
        <f t="shared" si="386"/>
        <v>0</v>
      </c>
    </row>
    <row r="3353" spans="1:35" x14ac:dyDescent="0.35">
      <c r="A3353" t="str">
        <f t="shared" si="385"/>
        <v>THE MEDICAL CENTRENGPEalingE85053Dec9</v>
      </c>
      <c r="B3353" s="41" t="s">
        <v>698</v>
      </c>
      <c r="C3353" s="41" t="s">
        <v>509</v>
      </c>
      <c r="D3353" s="41" t="s">
        <v>12</v>
      </c>
      <c r="E3353" s="41" t="s">
        <v>343</v>
      </c>
      <c r="F3353" s="41" t="s">
        <v>343</v>
      </c>
      <c r="G3353" s="41" t="s">
        <v>764</v>
      </c>
      <c r="H3353" s="41">
        <v>9</v>
      </c>
      <c r="I3353" s="41">
        <v>3057.4426853436898</v>
      </c>
      <c r="J3353" s="41">
        <v>302</v>
      </c>
      <c r="K3353" s="41">
        <v>0</v>
      </c>
      <c r="L3353" s="41">
        <v>6.0098000000000003</v>
      </c>
      <c r="M3353" s="41">
        <v>0</v>
      </c>
      <c r="N3353" s="41"/>
      <c r="O3353" s="41"/>
      <c r="P3353" s="41"/>
      <c r="Q3353" s="41"/>
      <c r="R3353" s="41">
        <v>2201</v>
      </c>
      <c r="S3353" s="41">
        <v>39.3979</v>
      </c>
      <c r="T3353" s="41"/>
      <c r="U3353" s="41"/>
      <c r="V3353" s="41">
        <v>2503</v>
      </c>
      <c r="W3353" s="41">
        <v>45.407699999999998</v>
      </c>
      <c r="X3353" s="41"/>
      <c r="Y3353" s="41"/>
      <c r="Z3353" s="6">
        <f>0</f>
        <v>0</v>
      </c>
      <c r="AA3353" s="6">
        <f t="shared" si="380"/>
        <v>45.407699999999998</v>
      </c>
      <c r="AB3353" t="e">
        <f>IF(ISBLANK(Table1[[#This Row],[FY2425_Cost]])=TRUE,#N/A,Table1[[#This Row],[FY2425_Cost]])</f>
        <v>#N/A</v>
      </c>
      <c r="AC3353" s="6" t="e">
        <f t="shared" si="381"/>
        <v>#N/A</v>
      </c>
      <c r="AD3353" s="6" t="e">
        <f>SUMIFS($AB$3:AB3353,$B$3:B3353,B3353)</f>
        <v>#N/A</v>
      </c>
      <c r="AE3353" s="6">
        <f t="shared" si="382"/>
        <v>1375.8492084046604</v>
      </c>
      <c r="AF3353" s="6">
        <f t="shared" si="383"/>
        <v>1375.8492084046604</v>
      </c>
      <c r="AG3353" s="6">
        <f>VLOOKUP(Table1[[#This Row],[PracticeCode]],$AP$3:$AS$345,4,FALSE)</f>
        <v>1375.8492084046604</v>
      </c>
      <c r="AH3353" s="27">
        <f t="shared" si="384"/>
        <v>99978.375810738667</v>
      </c>
      <c r="AI3353" s="6" t="e">
        <f t="shared" si="386"/>
        <v>#N/A</v>
      </c>
    </row>
    <row r="3354" spans="1:35" x14ac:dyDescent="0.35">
      <c r="A3354" t="str">
        <f t="shared" si="385"/>
        <v>THE MEDICAL CENTRENGPEalingE85053Feb11</v>
      </c>
      <c r="B3354" s="41" t="s">
        <v>698</v>
      </c>
      <c r="C3354" s="41" t="s">
        <v>509</v>
      </c>
      <c r="D3354" s="41" t="s">
        <v>12</v>
      </c>
      <c r="E3354" s="41" t="s">
        <v>343</v>
      </c>
      <c r="F3354" s="41" t="s">
        <v>343</v>
      </c>
      <c r="G3354" s="41" t="s">
        <v>766</v>
      </c>
      <c r="H3354" s="41">
        <v>11</v>
      </c>
      <c r="I3354" s="41">
        <v>3057.4426853436898</v>
      </c>
      <c r="J3354" s="41">
        <v>2480</v>
      </c>
      <c r="K3354" s="41">
        <v>0</v>
      </c>
      <c r="L3354" s="41">
        <v>49.352000000000004</v>
      </c>
      <c r="M3354" s="41">
        <v>0</v>
      </c>
      <c r="N3354" s="41"/>
      <c r="O3354" s="41"/>
      <c r="P3354" s="41"/>
      <c r="Q3354" s="41"/>
      <c r="R3354" s="41">
        <v>6616</v>
      </c>
      <c r="S3354" s="41">
        <v>118.4264</v>
      </c>
      <c r="T3354" s="41"/>
      <c r="U3354" s="41"/>
      <c r="V3354" s="41">
        <v>9096</v>
      </c>
      <c r="W3354" s="41">
        <v>167.7784</v>
      </c>
      <c r="X3354" s="41"/>
      <c r="Y3354" s="41"/>
      <c r="Z3354" s="6">
        <f>0</f>
        <v>0</v>
      </c>
      <c r="AA3354" s="6">
        <f t="shared" si="380"/>
        <v>167.7784</v>
      </c>
      <c r="AB3354" t="e">
        <f>IF(ISBLANK(Table1[[#This Row],[FY2425_Cost]])=TRUE,#N/A,Table1[[#This Row],[FY2425_Cost]])</f>
        <v>#N/A</v>
      </c>
      <c r="AC3354" s="6" t="e">
        <f t="shared" si="381"/>
        <v>#N/A</v>
      </c>
      <c r="AD3354" s="6" t="e">
        <f>SUMIFS($AB$3:AB3354,$B$3:B3354,B3354)</f>
        <v>#N/A</v>
      </c>
      <c r="AE3354" s="6">
        <f t="shared" si="382"/>
        <v>1375.8492084046604</v>
      </c>
      <c r="AF3354" s="6">
        <f t="shared" si="383"/>
        <v>1375.8492084046604</v>
      </c>
      <c r="AG3354" s="6">
        <f>VLOOKUP(Table1[[#This Row],[PracticeCode]],$AP$3:$AS$345,4,FALSE)</f>
        <v>1375.8492084046604</v>
      </c>
      <c r="AH3354" s="27">
        <f t="shared" si="384"/>
        <v>99978.375810738667</v>
      </c>
      <c r="AI3354" s="6" t="e">
        <f t="shared" si="386"/>
        <v>#N/A</v>
      </c>
    </row>
    <row r="3355" spans="1:35" x14ac:dyDescent="0.35">
      <c r="A3355" t="str">
        <f t="shared" si="385"/>
        <v>THE MEDICAL CENTRENGPEalingE85053Jan10</v>
      </c>
      <c r="B3355" s="41" t="s">
        <v>698</v>
      </c>
      <c r="C3355" s="41" t="s">
        <v>509</v>
      </c>
      <c r="D3355" s="41" t="s">
        <v>12</v>
      </c>
      <c r="E3355" s="41" t="s">
        <v>343</v>
      </c>
      <c r="F3355" s="41" t="s">
        <v>343</v>
      </c>
      <c r="G3355" s="41" t="s">
        <v>765</v>
      </c>
      <c r="H3355" s="41">
        <v>10</v>
      </c>
      <c r="I3355" s="41">
        <v>3057.4426853436898</v>
      </c>
      <c r="J3355" s="41">
        <v>401</v>
      </c>
      <c r="K3355" s="41">
        <v>0</v>
      </c>
      <c r="L3355" s="41">
        <v>7.9799000000000007</v>
      </c>
      <c r="M3355" s="41">
        <v>0</v>
      </c>
      <c r="N3355" s="41"/>
      <c r="O3355" s="41"/>
      <c r="P3355" s="41"/>
      <c r="Q3355" s="41"/>
      <c r="R3355" s="41">
        <v>3091</v>
      </c>
      <c r="S3355" s="41">
        <v>55.328899999999997</v>
      </c>
      <c r="T3355" s="41"/>
      <c r="U3355" s="41"/>
      <c r="V3355" s="41">
        <v>3492</v>
      </c>
      <c r="W3355" s="41">
        <v>63.308799999999998</v>
      </c>
      <c r="X3355" s="41"/>
      <c r="Y3355" s="41"/>
      <c r="Z3355" s="6">
        <f>0</f>
        <v>0</v>
      </c>
      <c r="AA3355" s="6">
        <f t="shared" si="380"/>
        <v>63.308799999999998</v>
      </c>
      <c r="AB3355" t="e">
        <f>IF(ISBLANK(Table1[[#This Row],[FY2425_Cost]])=TRUE,#N/A,Table1[[#This Row],[FY2425_Cost]])</f>
        <v>#N/A</v>
      </c>
      <c r="AC3355" s="6" t="e">
        <f t="shared" si="381"/>
        <v>#N/A</v>
      </c>
      <c r="AD3355" s="6" t="e">
        <f>SUMIFS($AB$3:AB3355,$B$3:B3355,B3355)</f>
        <v>#N/A</v>
      </c>
      <c r="AE3355" s="6">
        <f t="shared" si="382"/>
        <v>1375.8492084046604</v>
      </c>
      <c r="AF3355" s="6">
        <f t="shared" si="383"/>
        <v>1375.8492084046604</v>
      </c>
      <c r="AG3355" s="6">
        <f>VLOOKUP(Table1[[#This Row],[PracticeCode]],$AP$3:$AS$345,4,FALSE)</f>
        <v>1375.8492084046604</v>
      </c>
      <c r="AH3355" s="27">
        <f t="shared" si="384"/>
        <v>99978.375810738667</v>
      </c>
      <c r="AI3355" s="6" t="e">
        <f t="shared" si="386"/>
        <v>#N/A</v>
      </c>
    </row>
    <row r="3356" spans="1:35" x14ac:dyDescent="0.35">
      <c r="A3356" t="str">
        <f t="shared" si="385"/>
        <v>THE MEDICAL CENTRENGPEalingE85053Jul4</v>
      </c>
      <c r="B3356" s="41" t="s">
        <v>698</v>
      </c>
      <c r="C3356" s="41" t="s">
        <v>509</v>
      </c>
      <c r="D3356" s="41" t="s">
        <v>12</v>
      </c>
      <c r="E3356" s="41" t="s">
        <v>343</v>
      </c>
      <c r="F3356" s="41" t="s">
        <v>343</v>
      </c>
      <c r="G3356" s="41" t="s">
        <v>759</v>
      </c>
      <c r="H3356" s="41">
        <v>4</v>
      </c>
      <c r="I3356" s="41">
        <v>3057.4426853436898</v>
      </c>
      <c r="J3356" s="41">
        <v>414</v>
      </c>
      <c r="K3356" s="41">
        <v>0</v>
      </c>
      <c r="L3356" s="41">
        <v>7.6589999999999998</v>
      </c>
      <c r="M3356" s="41">
        <v>0</v>
      </c>
      <c r="N3356" s="41">
        <v>373</v>
      </c>
      <c r="O3356" s="41">
        <v>0</v>
      </c>
      <c r="P3356" s="41">
        <v>7.4227000000000007</v>
      </c>
      <c r="Q3356" s="41">
        <v>0</v>
      </c>
      <c r="R3356" s="41">
        <v>1255</v>
      </c>
      <c r="S3356" s="41">
        <v>22.464500000000001</v>
      </c>
      <c r="T3356" s="41">
        <v>1577</v>
      </c>
      <c r="U3356" s="41">
        <v>34.694000000000003</v>
      </c>
      <c r="V3356" s="41">
        <v>1669</v>
      </c>
      <c r="W3356" s="41">
        <v>30.1235</v>
      </c>
      <c r="X3356" s="41">
        <v>1950</v>
      </c>
      <c r="Y3356" s="41">
        <v>42.116700000000002</v>
      </c>
      <c r="Z3356" s="6">
        <f>0</f>
        <v>0</v>
      </c>
      <c r="AA3356" s="6">
        <f t="shared" si="380"/>
        <v>30.1235</v>
      </c>
      <c r="AB3356">
        <f>IF(ISBLANK(Table1[[#This Row],[FY2425_Cost]])=TRUE,#N/A,Table1[[#This Row],[FY2425_Cost]])</f>
        <v>42.116700000000002</v>
      </c>
      <c r="AC3356" s="6">
        <f t="shared" si="381"/>
        <v>11.993200000000002</v>
      </c>
      <c r="AD3356" s="6" t="e">
        <f>SUMIFS($AB$3:AB3356,$B$3:B3356,B3356)</f>
        <v>#N/A</v>
      </c>
      <c r="AE3356" s="6">
        <f t="shared" si="382"/>
        <v>1375.8492084046604</v>
      </c>
      <c r="AF3356" s="6">
        <f t="shared" si="383"/>
        <v>1375.8492084046604</v>
      </c>
      <c r="AG3356" s="6">
        <f>VLOOKUP(Table1[[#This Row],[PracticeCode]],$AP$3:$AS$345,4,FALSE)</f>
        <v>1375.8492084046604</v>
      </c>
      <c r="AH3356" s="27">
        <f t="shared" si="384"/>
        <v>99978.375810738667</v>
      </c>
      <c r="AI3356" s="6" t="e">
        <f t="shared" si="386"/>
        <v>#N/A</v>
      </c>
    </row>
    <row r="3357" spans="1:35" x14ac:dyDescent="0.35">
      <c r="A3357" t="str">
        <f t="shared" si="385"/>
        <v>THE MEDICAL CENTRENGPEalingE85053Jun3</v>
      </c>
      <c r="B3357" s="41" t="s">
        <v>698</v>
      </c>
      <c r="C3357" s="41" t="s">
        <v>509</v>
      </c>
      <c r="D3357" s="41" t="s">
        <v>12</v>
      </c>
      <c r="E3357" s="41" t="s">
        <v>343</v>
      </c>
      <c r="F3357" s="41" t="s">
        <v>343</v>
      </c>
      <c r="G3357" s="41" t="s">
        <v>758</v>
      </c>
      <c r="H3357" s="41">
        <v>3</v>
      </c>
      <c r="I3357" s="41">
        <v>3057.4426853436898</v>
      </c>
      <c r="J3357" s="41">
        <v>509</v>
      </c>
      <c r="K3357" s="41">
        <v>0</v>
      </c>
      <c r="L3357" s="41">
        <v>9.4164999999999992</v>
      </c>
      <c r="M3357" s="41">
        <v>0</v>
      </c>
      <c r="N3357" s="41">
        <v>338</v>
      </c>
      <c r="O3357" s="41">
        <v>0</v>
      </c>
      <c r="P3357" s="41">
        <v>6.7262000000000004</v>
      </c>
      <c r="Q3357" s="41">
        <v>0</v>
      </c>
      <c r="R3357" s="41">
        <v>1178</v>
      </c>
      <c r="S3357" s="41">
        <v>21.086200000000002</v>
      </c>
      <c r="T3357" s="41">
        <v>1666</v>
      </c>
      <c r="U3357" s="41">
        <v>36.652000000000001</v>
      </c>
      <c r="V3357" s="41">
        <v>1687</v>
      </c>
      <c r="W3357" s="41">
        <v>30.502700000000001</v>
      </c>
      <c r="X3357" s="41">
        <v>2004</v>
      </c>
      <c r="Y3357" s="41">
        <v>43.3782</v>
      </c>
      <c r="Z3357" s="6">
        <f>0</f>
        <v>0</v>
      </c>
      <c r="AA3357" s="6">
        <f t="shared" si="380"/>
        <v>30.502700000000001</v>
      </c>
      <c r="AB3357">
        <f>IF(ISBLANK(Table1[[#This Row],[FY2425_Cost]])=TRUE,#N/A,Table1[[#This Row],[FY2425_Cost]])</f>
        <v>43.3782</v>
      </c>
      <c r="AC3357" s="6">
        <f t="shared" si="381"/>
        <v>12.875499999999999</v>
      </c>
      <c r="AD3357" s="6" t="e">
        <f>SUMIFS($AB$3:AB3357,$B$3:B3357,B3357)</f>
        <v>#N/A</v>
      </c>
      <c r="AE3357" s="6">
        <f t="shared" si="382"/>
        <v>1375.8492084046604</v>
      </c>
      <c r="AF3357" s="6">
        <f t="shared" si="383"/>
        <v>1375.8492084046604</v>
      </c>
      <c r="AG3357" s="6">
        <f>VLOOKUP(Table1[[#This Row],[PracticeCode]],$AP$3:$AS$345,4,FALSE)</f>
        <v>1375.8492084046604</v>
      </c>
      <c r="AH3357" s="27">
        <f t="shared" si="384"/>
        <v>99978.375810738667</v>
      </c>
      <c r="AI3357" s="6" t="e">
        <f t="shared" si="386"/>
        <v>#N/A</v>
      </c>
    </row>
    <row r="3358" spans="1:35" x14ac:dyDescent="0.35">
      <c r="A3358" t="str">
        <f t="shared" si="385"/>
        <v>THE MEDICAL CENTRENGPEalingE85053Mar12</v>
      </c>
      <c r="B3358" s="41" t="s">
        <v>698</v>
      </c>
      <c r="C3358" s="41" t="s">
        <v>509</v>
      </c>
      <c r="D3358" s="41" t="s">
        <v>12</v>
      </c>
      <c r="E3358" s="41" t="s">
        <v>343</v>
      </c>
      <c r="F3358" s="41" t="s">
        <v>343</v>
      </c>
      <c r="G3358" s="41" t="s">
        <v>767</v>
      </c>
      <c r="H3358" s="41">
        <v>12</v>
      </c>
      <c r="I3358" s="41">
        <v>3057.4426853436898</v>
      </c>
      <c r="J3358" s="41">
        <v>334</v>
      </c>
      <c r="K3358" s="41">
        <v>0</v>
      </c>
      <c r="L3358" s="41">
        <v>6.6466000000000003</v>
      </c>
      <c r="M3358" s="41">
        <v>0</v>
      </c>
      <c r="N3358" s="41"/>
      <c r="O3358" s="41"/>
      <c r="P3358" s="41"/>
      <c r="Q3358" s="41"/>
      <c r="R3358" s="41">
        <v>1305</v>
      </c>
      <c r="S3358" s="41">
        <v>23.359500000000001</v>
      </c>
      <c r="T3358" s="41"/>
      <c r="U3358" s="41"/>
      <c r="V3358" s="41">
        <v>1639</v>
      </c>
      <c r="W3358" s="41">
        <v>30.0061</v>
      </c>
      <c r="X3358" s="41"/>
      <c r="Y3358" s="41"/>
      <c r="Z3358" s="6">
        <f>0</f>
        <v>0</v>
      </c>
      <c r="AA3358" s="6">
        <f t="shared" si="380"/>
        <v>30.0061</v>
      </c>
      <c r="AB3358" t="e">
        <f>IF(ISBLANK(Table1[[#This Row],[FY2425_Cost]])=TRUE,#N/A,Table1[[#This Row],[FY2425_Cost]])</f>
        <v>#N/A</v>
      </c>
      <c r="AC3358" s="6" t="e">
        <f t="shared" si="381"/>
        <v>#N/A</v>
      </c>
      <c r="AD3358" s="6" t="e">
        <f>SUMIFS($AB$3:AB3358,$B$3:B3358,B3358)</f>
        <v>#N/A</v>
      </c>
      <c r="AE3358" s="6">
        <f t="shared" si="382"/>
        <v>1375.8492084046604</v>
      </c>
      <c r="AF3358" s="6">
        <f t="shared" si="383"/>
        <v>1375.8492084046604</v>
      </c>
      <c r="AG3358" s="6">
        <f>VLOOKUP(Table1[[#This Row],[PracticeCode]],$AP$3:$AS$345,4,FALSE)</f>
        <v>1375.8492084046604</v>
      </c>
      <c r="AH3358" s="27">
        <f t="shared" si="384"/>
        <v>99978.375810738667</v>
      </c>
      <c r="AI3358" s="6" t="e">
        <f t="shared" si="386"/>
        <v>#N/A</v>
      </c>
    </row>
    <row r="3359" spans="1:35" x14ac:dyDescent="0.35">
      <c r="A3359" t="str">
        <f t="shared" si="385"/>
        <v>THE MEDICAL CENTRENGPEalingE85053May2</v>
      </c>
      <c r="B3359" s="41" t="s">
        <v>698</v>
      </c>
      <c r="C3359" s="41" t="s">
        <v>509</v>
      </c>
      <c r="D3359" s="41" t="s">
        <v>12</v>
      </c>
      <c r="E3359" s="41" t="s">
        <v>343</v>
      </c>
      <c r="F3359" s="41" t="s">
        <v>343</v>
      </c>
      <c r="G3359" s="41" t="s">
        <v>757</v>
      </c>
      <c r="H3359" s="41">
        <v>2</v>
      </c>
      <c r="I3359" s="41">
        <v>3057.4426853436898</v>
      </c>
      <c r="J3359" s="41">
        <v>479</v>
      </c>
      <c r="K3359" s="41">
        <v>0</v>
      </c>
      <c r="L3359" s="41">
        <v>8.8614999999999995</v>
      </c>
      <c r="M3359" s="41">
        <v>0</v>
      </c>
      <c r="N3359" s="41">
        <v>308</v>
      </c>
      <c r="O3359" s="41">
        <v>0</v>
      </c>
      <c r="P3359" s="41">
        <v>6.1292</v>
      </c>
      <c r="Q3359" s="41">
        <v>0</v>
      </c>
      <c r="R3359" s="41">
        <v>1248</v>
      </c>
      <c r="S3359" s="41">
        <v>22.339200000000002</v>
      </c>
      <c r="T3359" s="41">
        <v>1700</v>
      </c>
      <c r="U3359" s="41">
        <v>37.4</v>
      </c>
      <c r="V3359" s="41">
        <v>1727</v>
      </c>
      <c r="W3359" s="41">
        <v>31.200700000000001</v>
      </c>
      <c r="X3359" s="41">
        <v>2008</v>
      </c>
      <c r="Y3359" s="41">
        <v>43.529199999999996</v>
      </c>
      <c r="Z3359" s="6">
        <f>0</f>
        <v>0</v>
      </c>
      <c r="AA3359" s="6">
        <f t="shared" si="380"/>
        <v>31.200700000000001</v>
      </c>
      <c r="AB3359">
        <f>IF(ISBLANK(Table1[[#This Row],[FY2425_Cost]])=TRUE,#N/A,Table1[[#This Row],[FY2425_Cost]])</f>
        <v>43.529199999999996</v>
      </c>
      <c r="AC3359" s="6">
        <f t="shared" si="381"/>
        <v>12.328499999999995</v>
      </c>
      <c r="AD3359" s="6" t="e">
        <f>SUMIFS($AB$3:AB3359,$B$3:B3359,B3359)</f>
        <v>#N/A</v>
      </c>
      <c r="AE3359" s="6">
        <f t="shared" si="382"/>
        <v>1375.8492084046604</v>
      </c>
      <c r="AF3359" s="6">
        <f t="shared" si="383"/>
        <v>1375.8492084046604</v>
      </c>
      <c r="AG3359" s="6">
        <f>VLOOKUP(Table1[[#This Row],[PracticeCode]],$AP$3:$AS$345,4,FALSE)</f>
        <v>1375.8492084046604</v>
      </c>
      <c r="AH3359" s="27">
        <f t="shared" si="384"/>
        <v>99978.375810738667</v>
      </c>
      <c r="AI3359" s="6" t="e">
        <f t="shared" si="386"/>
        <v>#N/A</v>
      </c>
    </row>
    <row r="3360" spans="1:35" x14ac:dyDescent="0.35">
      <c r="A3360" t="str">
        <f t="shared" si="385"/>
        <v>THE MEDICAL CENTRENGPEalingE85053Nov8</v>
      </c>
      <c r="B3360" s="41" t="s">
        <v>698</v>
      </c>
      <c r="C3360" s="41" t="s">
        <v>509</v>
      </c>
      <c r="D3360" s="41" t="s">
        <v>12</v>
      </c>
      <c r="E3360" s="41" t="s">
        <v>343</v>
      </c>
      <c r="F3360" s="41" t="s">
        <v>343</v>
      </c>
      <c r="G3360" s="41" t="s">
        <v>763</v>
      </c>
      <c r="H3360" s="41">
        <v>8</v>
      </c>
      <c r="I3360" s="41">
        <v>3057.4426853436898</v>
      </c>
      <c r="J3360" s="41">
        <v>355</v>
      </c>
      <c r="K3360" s="41">
        <v>0</v>
      </c>
      <c r="L3360" s="41">
        <v>7.0645000000000007</v>
      </c>
      <c r="M3360" s="41">
        <v>0</v>
      </c>
      <c r="N3360" s="41"/>
      <c r="O3360" s="41"/>
      <c r="P3360" s="41"/>
      <c r="Q3360" s="41"/>
      <c r="R3360" s="41">
        <v>1717</v>
      </c>
      <c r="S3360" s="41">
        <v>30.734300000000001</v>
      </c>
      <c r="T3360" s="41"/>
      <c r="U3360" s="41"/>
      <c r="V3360" s="41">
        <v>2072</v>
      </c>
      <c r="W3360" s="41">
        <v>37.7988</v>
      </c>
      <c r="X3360" s="41"/>
      <c r="Y3360" s="41"/>
      <c r="Z3360" s="6">
        <f>0</f>
        <v>0</v>
      </c>
      <c r="AA3360" s="6">
        <f t="shared" si="380"/>
        <v>37.7988</v>
      </c>
      <c r="AB3360" t="e">
        <f>IF(ISBLANK(Table1[[#This Row],[FY2425_Cost]])=TRUE,#N/A,Table1[[#This Row],[FY2425_Cost]])</f>
        <v>#N/A</v>
      </c>
      <c r="AC3360" s="6" t="e">
        <f t="shared" si="381"/>
        <v>#N/A</v>
      </c>
      <c r="AD3360" s="6" t="e">
        <f>SUMIFS($AB$3:AB3360,$B$3:B3360,B3360)</f>
        <v>#N/A</v>
      </c>
      <c r="AE3360" s="6">
        <f t="shared" si="382"/>
        <v>1375.8492084046604</v>
      </c>
      <c r="AF3360" s="6">
        <f t="shared" si="383"/>
        <v>1375.8492084046604</v>
      </c>
      <c r="AG3360" s="6">
        <f>VLOOKUP(Table1[[#This Row],[PracticeCode]],$AP$3:$AS$345,4,FALSE)</f>
        <v>1375.8492084046604</v>
      </c>
      <c r="AH3360" s="27">
        <f t="shared" si="384"/>
        <v>99978.375810738667</v>
      </c>
      <c r="AI3360" s="6" t="e">
        <f t="shared" si="386"/>
        <v>#N/A</v>
      </c>
    </row>
    <row r="3361" spans="1:35" x14ac:dyDescent="0.35">
      <c r="A3361" t="str">
        <f t="shared" si="385"/>
        <v>THE MEDICAL CENTRENGPEalingE85053Oct7</v>
      </c>
      <c r="B3361" s="41" t="s">
        <v>698</v>
      </c>
      <c r="C3361" s="41" t="s">
        <v>509</v>
      </c>
      <c r="D3361" s="41" t="s">
        <v>12</v>
      </c>
      <c r="E3361" s="41" t="s">
        <v>343</v>
      </c>
      <c r="F3361" s="41" t="s">
        <v>343</v>
      </c>
      <c r="G3361" s="41" t="s">
        <v>762</v>
      </c>
      <c r="H3361" s="41">
        <v>7</v>
      </c>
      <c r="I3361" s="41">
        <v>3057.4426853436898</v>
      </c>
      <c r="J3361" s="41">
        <v>342</v>
      </c>
      <c r="K3361" s="41">
        <v>0</v>
      </c>
      <c r="L3361" s="41">
        <v>6.8058000000000005</v>
      </c>
      <c r="M3361" s="41">
        <v>0</v>
      </c>
      <c r="N3361" s="41">
        <v>0</v>
      </c>
      <c r="O3361" s="41">
        <v>0</v>
      </c>
      <c r="P3361" s="41">
        <v>0</v>
      </c>
      <c r="Q3361" s="41">
        <v>0</v>
      </c>
      <c r="R3361" s="41">
        <v>2246</v>
      </c>
      <c r="S3361" s="41">
        <v>40.203400000000002</v>
      </c>
      <c r="T3361" s="41">
        <v>4541</v>
      </c>
      <c r="U3361" s="41">
        <v>99.902000000000001</v>
      </c>
      <c r="V3361" s="41">
        <v>2588</v>
      </c>
      <c r="W3361" s="41">
        <v>47.0092</v>
      </c>
      <c r="X3361" s="41">
        <v>4541</v>
      </c>
      <c r="Y3361" s="41">
        <v>99.902000000000001</v>
      </c>
      <c r="Z3361" s="6">
        <f>0</f>
        <v>0</v>
      </c>
      <c r="AA3361" s="6">
        <f t="shared" si="380"/>
        <v>47.0092</v>
      </c>
      <c r="AB3361">
        <f>IF(ISBLANK(Table1[[#This Row],[FY2425_Cost]])=TRUE,#N/A,Table1[[#This Row],[FY2425_Cost]])</f>
        <v>99.902000000000001</v>
      </c>
      <c r="AC3361" s="6">
        <f t="shared" si="381"/>
        <v>52.892800000000001</v>
      </c>
      <c r="AD3361" s="6" t="e">
        <f>SUMIFS($AB$3:AB3361,$B$3:B3361,B3361)</f>
        <v>#N/A</v>
      </c>
      <c r="AE3361" s="6">
        <f t="shared" si="382"/>
        <v>1375.8492084046604</v>
      </c>
      <c r="AF3361" s="6">
        <f t="shared" si="383"/>
        <v>1375.8492084046604</v>
      </c>
      <c r="AG3361" s="6">
        <f>VLOOKUP(Table1[[#This Row],[PracticeCode]],$AP$3:$AS$345,4,FALSE)</f>
        <v>1375.8492084046604</v>
      </c>
      <c r="AH3361" s="27">
        <f t="shared" si="384"/>
        <v>99978.375810738667</v>
      </c>
      <c r="AI3361" s="6" t="e">
        <f t="shared" si="386"/>
        <v>#N/A</v>
      </c>
    </row>
    <row r="3362" spans="1:35" x14ac:dyDescent="0.35">
      <c r="A3362" t="str">
        <f t="shared" si="385"/>
        <v>THE MEDICAL CENTRENGPEalingE85053Sep6</v>
      </c>
      <c r="B3362" s="41" t="s">
        <v>698</v>
      </c>
      <c r="C3362" s="41" t="s">
        <v>509</v>
      </c>
      <c r="D3362" s="41" t="s">
        <v>12</v>
      </c>
      <c r="E3362" s="41" t="s">
        <v>343</v>
      </c>
      <c r="F3362" s="41" t="s">
        <v>343</v>
      </c>
      <c r="G3362" s="41" t="s">
        <v>761</v>
      </c>
      <c r="H3362" s="41">
        <v>6</v>
      </c>
      <c r="I3362" s="41">
        <v>3057.4426853436898</v>
      </c>
      <c r="J3362" s="41">
        <v>369</v>
      </c>
      <c r="K3362" s="41">
        <v>0</v>
      </c>
      <c r="L3362" s="41">
        <v>7.3431000000000006</v>
      </c>
      <c r="M3362" s="41">
        <v>0</v>
      </c>
      <c r="N3362" s="41">
        <v>344</v>
      </c>
      <c r="O3362" s="41">
        <v>0</v>
      </c>
      <c r="P3362" s="41">
        <v>7.7399999999999993</v>
      </c>
      <c r="Q3362" s="41">
        <v>0</v>
      </c>
      <c r="R3362" s="41">
        <v>3224</v>
      </c>
      <c r="S3362" s="41">
        <v>57.709600000000002</v>
      </c>
      <c r="T3362" s="41">
        <v>1391</v>
      </c>
      <c r="U3362" s="41">
        <v>30.602</v>
      </c>
      <c r="V3362" s="41">
        <v>3593</v>
      </c>
      <c r="W3362" s="41">
        <v>65.052700000000002</v>
      </c>
      <c r="X3362" s="41">
        <v>1735</v>
      </c>
      <c r="Y3362" s="41">
        <v>38.341999999999999</v>
      </c>
      <c r="Z3362" s="6">
        <f>0</f>
        <v>0</v>
      </c>
      <c r="AA3362" s="6">
        <f t="shared" si="380"/>
        <v>65.052700000000002</v>
      </c>
      <c r="AB3362">
        <f>IF(ISBLANK(Table1[[#This Row],[FY2425_Cost]])=TRUE,#N/A,Table1[[#This Row],[FY2425_Cost]])</f>
        <v>38.341999999999999</v>
      </c>
      <c r="AC3362" s="6">
        <f t="shared" si="381"/>
        <v>-26.710700000000003</v>
      </c>
      <c r="AD3362" s="6" t="e">
        <f>SUMIFS($AB$3:AB3362,$B$3:B3362,B3362)</f>
        <v>#N/A</v>
      </c>
      <c r="AE3362" s="6">
        <f t="shared" si="382"/>
        <v>1375.8492084046604</v>
      </c>
      <c r="AF3362" s="6">
        <f t="shared" si="383"/>
        <v>1375.8492084046604</v>
      </c>
      <c r="AG3362" s="6">
        <f>VLOOKUP(Table1[[#This Row],[PracticeCode]],$AP$3:$AS$345,4,FALSE)</f>
        <v>1375.8492084046604</v>
      </c>
      <c r="AH3362" s="27">
        <f t="shared" si="384"/>
        <v>99978.375810738667</v>
      </c>
      <c r="AI3362" s="6" t="e">
        <f t="shared" si="386"/>
        <v>#N/A</v>
      </c>
    </row>
    <row r="3363" spans="1:35" x14ac:dyDescent="0.35">
      <c r="A3363" t="str">
        <f t="shared" si="385"/>
        <v>The Medical Centre (Dr Kukar)North H&amp;F PCNHammersmith &amp; FulhamE85748Apr1</v>
      </c>
      <c r="B3363" s="41" t="s">
        <v>645</v>
      </c>
      <c r="C3363" s="41" t="s">
        <v>497</v>
      </c>
      <c r="D3363" s="41" t="s">
        <v>22</v>
      </c>
      <c r="E3363" s="41" t="s">
        <v>345</v>
      </c>
      <c r="F3363" s="41" t="s">
        <v>345</v>
      </c>
      <c r="G3363" s="41" t="s">
        <v>756</v>
      </c>
      <c r="H3363" s="41">
        <v>1</v>
      </c>
      <c r="I3363" s="41">
        <v>5244.2797732299896</v>
      </c>
      <c r="J3363" s="41">
        <v>835</v>
      </c>
      <c r="K3363" s="41">
        <v>0</v>
      </c>
      <c r="L3363" s="41">
        <v>15.4475</v>
      </c>
      <c r="M3363" s="41">
        <v>0</v>
      </c>
      <c r="N3363" s="41">
        <v>695</v>
      </c>
      <c r="O3363" s="41">
        <v>0</v>
      </c>
      <c r="P3363" s="41">
        <v>13.830500000000001</v>
      </c>
      <c r="Q3363" s="41">
        <v>0</v>
      </c>
      <c r="R3363" s="41">
        <v>0</v>
      </c>
      <c r="S3363" s="41">
        <v>0</v>
      </c>
      <c r="T3363" s="41">
        <v>0</v>
      </c>
      <c r="U3363" s="41">
        <v>0</v>
      </c>
      <c r="V3363" s="41">
        <v>835</v>
      </c>
      <c r="W3363" s="41">
        <v>15.4475</v>
      </c>
      <c r="X3363" s="41">
        <v>695</v>
      </c>
      <c r="Y3363" s="41">
        <v>13.830500000000001</v>
      </c>
      <c r="Z3363" s="6">
        <f>0</f>
        <v>0</v>
      </c>
      <c r="AA3363" s="6">
        <f t="shared" si="380"/>
        <v>15.4475</v>
      </c>
      <c r="AB3363">
        <f>IF(ISBLANK(Table1[[#This Row],[FY2425_Cost]])=TRUE,#N/A,Table1[[#This Row],[FY2425_Cost]])</f>
        <v>13.830500000000001</v>
      </c>
      <c r="AC3363" s="6">
        <f t="shared" si="381"/>
        <v>-1.6169999999999991</v>
      </c>
      <c r="AD3363" s="6">
        <f>SUMIFS($AB$3:AB3363,$B$3:B3363,B3363)</f>
        <v>13.830500000000001</v>
      </c>
      <c r="AE3363" s="6">
        <f t="shared" si="382"/>
        <v>2359.9258979534952</v>
      </c>
      <c r="AF3363" s="6">
        <f t="shared" si="383"/>
        <v>2359.9258979534952</v>
      </c>
      <c r="AG3363" s="6">
        <f>VLOOKUP(Table1[[#This Row],[PracticeCode]],$AP$3:$AS$345,4,FALSE)</f>
        <v>2359.9258979534952</v>
      </c>
      <c r="AH3363" s="27">
        <f t="shared" si="384"/>
        <v>171487.94858462067</v>
      </c>
      <c r="AI3363" s="6">
        <f t="shared" si="386"/>
        <v>0</v>
      </c>
    </row>
    <row r="3364" spans="1:35" x14ac:dyDescent="0.35">
      <c r="A3364" t="str">
        <f t="shared" si="385"/>
        <v>The Medical Centre (Dr Kukar)North H&amp;F PCNHammersmith &amp; FulhamE85748Aug5</v>
      </c>
      <c r="B3364" s="41" t="s">
        <v>645</v>
      </c>
      <c r="C3364" s="41" t="s">
        <v>497</v>
      </c>
      <c r="D3364" s="41" t="s">
        <v>22</v>
      </c>
      <c r="E3364" s="41" t="s">
        <v>345</v>
      </c>
      <c r="F3364" s="41" t="s">
        <v>345</v>
      </c>
      <c r="G3364" s="41" t="s">
        <v>760</v>
      </c>
      <c r="H3364" s="41">
        <v>5</v>
      </c>
      <c r="I3364" s="41">
        <v>5244.2797732299896</v>
      </c>
      <c r="J3364" s="41">
        <v>863</v>
      </c>
      <c r="K3364" s="41">
        <v>0</v>
      </c>
      <c r="L3364" s="41">
        <v>15.965499999999999</v>
      </c>
      <c r="M3364" s="41">
        <v>0</v>
      </c>
      <c r="N3364" s="41">
        <v>760</v>
      </c>
      <c r="O3364" s="41">
        <v>0</v>
      </c>
      <c r="P3364" s="41">
        <v>15.124000000000001</v>
      </c>
      <c r="Q3364" s="41">
        <v>0</v>
      </c>
      <c r="R3364" s="41">
        <v>0</v>
      </c>
      <c r="S3364" s="41">
        <v>0</v>
      </c>
      <c r="T3364" s="41">
        <v>0</v>
      </c>
      <c r="U3364" s="41">
        <v>0</v>
      </c>
      <c r="V3364" s="41">
        <v>863</v>
      </c>
      <c r="W3364" s="41">
        <v>15.965499999999999</v>
      </c>
      <c r="X3364" s="41">
        <v>760</v>
      </c>
      <c r="Y3364" s="41">
        <v>15.124000000000001</v>
      </c>
      <c r="Z3364" s="6">
        <f>0</f>
        <v>0</v>
      </c>
      <c r="AA3364" s="6">
        <f t="shared" si="380"/>
        <v>15.965499999999999</v>
      </c>
      <c r="AB3364">
        <f>IF(ISBLANK(Table1[[#This Row],[FY2425_Cost]])=TRUE,#N/A,Table1[[#This Row],[FY2425_Cost]])</f>
        <v>15.124000000000001</v>
      </c>
      <c r="AC3364" s="6">
        <f t="shared" si="381"/>
        <v>-0.84149999999999814</v>
      </c>
      <c r="AD3364" s="6">
        <f>SUMIFS($AB$3:AB3364,$B$3:B3364,B3364)</f>
        <v>28.954500000000003</v>
      </c>
      <c r="AE3364" s="6">
        <f t="shared" si="382"/>
        <v>2359.9258979534952</v>
      </c>
      <c r="AF3364" s="6">
        <f t="shared" si="383"/>
        <v>2359.9258979534952</v>
      </c>
      <c r="AG3364" s="6">
        <f>VLOOKUP(Table1[[#This Row],[PracticeCode]],$AP$3:$AS$345,4,FALSE)</f>
        <v>2359.9258979534952</v>
      </c>
      <c r="AH3364" s="27">
        <f t="shared" si="384"/>
        <v>171487.94858462067</v>
      </c>
      <c r="AI3364" s="6">
        <f t="shared" si="386"/>
        <v>0</v>
      </c>
    </row>
    <row r="3365" spans="1:35" x14ac:dyDescent="0.35">
      <c r="A3365" t="str">
        <f t="shared" si="385"/>
        <v>The Medical Centre (Dr Kukar)North H&amp;F PCNHammersmith &amp; FulhamE85748Dec9</v>
      </c>
      <c r="B3365" s="41" t="s">
        <v>645</v>
      </c>
      <c r="C3365" s="41" t="s">
        <v>497</v>
      </c>
      <c r="D3365" s="41" t="s">
        <v>22</v>
      </c>
      <c r="E3365" s="41" t="s">
        <v>345</v>
      </c>
      <c r="F3365" s="41" t="s">
        <v>345</v>
      </c>
      <c r="G3365" s="41" t="s">
        <v>764</v>
      </c>
      <c r="H3365" s="41">
        <v>9</v>
      </c>
      <c r="I3365" s="41">
        <v>5244.2797732299896</v>
      </c>
      <c r="J3365" s="41">
        <v>800</v>
      </c>
      <c r="K3365" s="41">
        <v>0</v>
      </c>
      <c r="L3365" s="41">
        <v>15.920000000000002</v>
      </c>
      <c r="M3365" s="41">
        <v>0</v>
      </c>
      <c r="N3365" s="41"/>
      <c r="O3365" s="41"/>
      <c r="P3365" s="41"/>
      <c r="Q3365" s="41"/>
      <c r="R3365" s="41">
        <v>0</v>
      </c>
      <c r="S3365" s="41">
        <v>0</v>
      </c>
      <c r="T3365" s="41"/>
      <c r="U3365" s="41"/>
      <c r="V3365" s="41">
        <v>800</v>
      </c>
      <c r="W3365" s="41">
        <v>15.920000000000002</v>
      </c>
      <c r="X3365" s="41"/>
      <c r="Y3365" s="41"/>
      <c r="Z3365" s="6">
        <f>0</f>
        <v>0</v>
      </c>
      <c r="AA3365" s="6">
        <f t="shared" si="380"/>
        <v>15.920000000000002</v>
      </c>
      <c r="AB3365" t="e">
        <f>IF(ISBLANK(Table1[[#This Row],[FY2425_Cost]])=TRUE,#N/A,Table1[[#This Row],[FY2425_Cost]])</f>
        <v>#N/A</v>
      </c>
      <c r="AC3365" s="6" t="e">
        <f t="shared" si="381"/>
        <v>#N/A</v>
      </c>
      <c r="AD3365" s="6" t="e">
        <f>SUMIFS($AB$3:AB3365,$B$3:B3365,B3365)</f>
        <v>#N/A</v>
      </c>
      <c r="AE3365" s="6">
        <f t="shared" si="382"/>
        <v>2359.9258979534952</v>
      </c>
      <c r="AF3365" s="6">
        <f t="shared" si="383"/>
        <v>2359.9258979534952</v>
      </c>
      <c r="AG3365" s="6">
        <f>VLOOKUP(Table1[[#This Row],[PracticeCode]],$AP$3:$AS$345,4,FALSE)</f>
        <v>2359.9258979534952</v>
      </c>
      <c r="AH3365" s="27">
        <f t="shared" si="384"/>
        <v>171487.94858462067</v>
      </c>
      <c r="AI3365" s="6" t="e">
        <f t="shared" si="386"/>
        <v>#N/A</v>
      </c>
    </row>
    <row r="3366" spans="1:35" x14ac:dyDescent="0.35">
      <c r="A3366" t="str">
        <f t="shared" si="385"/>
        <v>The Medical Centre (Dr Kukar)North H&amp;F PCNHammersmith &amp; FulhamE85748Feb11</v>
      </c>
      <c r="B3366" s="41" t="s">
        <v>645</v>
      </c>
      <c r="C3366" s="41" t="s">
        <v>497</v>
      </c>
      <c r="D3366" s="41" t="s">
        <v>22</v>
      </c>
      <c r="E3366" s="41" t="s">
        <v>345</v>
      </c>
      <c r="F3366" s="41" t="s">
        <v>345</v>
      </c>
      <c r="G3366" s="41" t="s">
        <v>766</v>
      </c>
      <c r="H3366" s="41">
        <v>11</v>
      </c>
      <c r="I3366" s="41">
        <v>5244.2797732299896</v>
      </c>
      <c r="J3366" s="41">
        <v>705</v>
      </c>
      <c r="K3366" s="41">
        <v>0</v>
      </c>
      <c r="L3366" s="41">
        <v>14.029500000000001</v>
      </c>
      <c r="M3366" s="41">
        <v>0</v>
      </c>
      <c r="N3366" s="41"/>
      <c r="O3366" s="41"/>
      <c r="P3366" s="41"/>
      <c r="Q3366" s="41"/>
      <c r="R3366" s="41">
        <v>0</v>
      </c>
      <c r="S3366" s="41">
        <v>0</v>
      </c>
      <c r="T3366" s="41"/>
      <c r="U3366" s="41"/>
      <c r="V3366" s="41">
        <v>705</v>
      </c>
      <c r="W3366" s="41">
        <v>14.029500000000001</v>
      </c>
      <c r="X3366" s="41"/>
      <c r="Y3366" s="41"/>
      <c r="Z3366" s="6">
        <f>0</f>
        <v>0</v>
      </c>
      <c r="AA3366" s="6">
        <f t="shared" si="380"/>
        <v>14.029500000000001</v>
      </c>
      <c r="AB3366" t="e">
        <f>IF(ISBLANK(Table1[[#This Row],[FY2425_Cost]])=TRUE,#N/A,Table1[[#This Row],[FY2425_Cost]])</f>
        <v>#N/A</v>
      </c>
      <c r="AC3366" s="6" t="e">
        <f t="shared" si="381"/>
        <v>#N/A</v>
      </c>
      <c r="AD3366" s="6" t="e">
        <f>SUMIFS($AB$3:AB3366,$B$3:B3366,B3366)</f>
        <v>#N/A</v>
      </c>
      <c r="AE3366" s="6">
        <f t="shared" si="382"/>
        <v>2359.9258979534952</v>
      </c>
      <c r="AF3366" s="6">
        <f t="shared" si="383"/>
        <v>2359.9258979534952</v>
      </c>
      <c r="AG3366" s="6">
        <f>VLOOKUP(Table1[[#This Row],[PracticeCode]],$AP$3:$AS$345,4,FALSE)</f>
        <v>2359.9258979534952</v>
      </c>
      <c r="AH3366" s="27">
        <f t="shared" si="384"/>
        <v>171487.94858462067</v>
      </c>
      <c r="AI3366" s="6" t="e">
        <f t="shared" si="386"/>
        <v>#N/A</v>
      </c>
    </row>
    <row r="3367" spans="1:35" x14ac:dyDescent="0.35">
      <c r="A3367" t="str">
        <f t="shared" si="385"/>
        <v>The Medical Centre (Dr Kukar)North H&amp;F PCNHammersmith &amp; FulhamE85748Jan10</v>
      </c>
      <c r="B3367" s="41" t="s">
        <v>645</v>
      </c>
      <c r="C3367" s="41" t="s">
        <v>497</v>
      </c>
      <c r="D3367" s="41" t="s">
        <v>22</v>
      </c>
      <c r="E3367" s="41" t="s">
        <v>345</v>
      </c>
      <c r="F3367" s="41" t="s">
        <v>345</v>
      </c>
      <c r="G3367" s="41" t="s">
        <v>765</v>
      </c>
      <c r="H3367" s="41">
        <v>10</v>
      </c>
      <c r="I3367" s="41">
        <v>5244.2797732299896</v>
      </c>
      <c r="J3367" s="41">
        <v>798</v>
      </c>
      <c r="K3367" s="41">
        <v>0</v>
      </c>
      <c r="L3367" s="41">
        <v>15.8802</v>
      </c>
      <c r="M3367" s="41">
        <v>0</v>
      </c>
      <c r="N3367" s="41"/>
      <c r="O3367" s="41"/>
      <c r="P3367" s="41"/>
      <c r="Q3367" s="41"/>
      <c r="R3367" s="41">
        <v>0</v>
      </c>
      <c r="S3367" s="41">
        <v>0</v>
      </c>
      <c r="T3367" s="41"/>
      <c r="U3367" s="41"/>
      <c r="V3367" s="41">
        <v>798</v>
      </c>
      <c r="W3367" s="41">
        <v>15.8802</v>
      </c>
      <c r="X3367" s="41"/>
      <c r="Y3367" s="41"/>
      <c r="Z3367" s="6">
        <f>0</f>
        <v>0</v>
      </c>
      <c r="AA3367" s="6">
        <f t="shared" si="380"/>
        <v>15.8802</v>
      </c>
      <c r="AB3367" t="e">
        <f>IF(ISBLANK(Table1[[#This Row],[FY2425_Cost]])=TRUE,#N/A,Table1[[#This Row],[FY2425_Cost]])</f>
        <v>#N/A</v>
      </c>
      <c r="AC3367" s="6" t="e">
        <f t="shared" si="381"/>
        <v>#N/A</v>
      </c>
      <c r="AD3367" s="6" t="e">
        <f>SUMIFS($AB$3:AB3367,$B$3:B3367,B3367)</f>
        <v>#N/A</v>
      </c>
      <c r="AE3367" s="6">
        <f t="shared" si="382"/>
        <v>2359.9258979534952</v>
      </c>
      <c r="AF3367" s="6">
        <f t="shared" si="383"/>
        <v>2359.9258979534952</v>
      </c>
      <c r="AG3367" s="6">
        <f>VLOOKUP(Table1[[#This Row],[PracticeCode]],$AP$3:$AS$345,4,FALSE)</f>
        <v>2359.9258979534952</v>
      </c>
      <c r="AH3367" s="27">
        <f t="shared" si="384"/>
        <v>171487.94858462067</v>
      </c>
      <c r="AI3367" s="6" t="e">
        <f t="shared" si="386"/>
        <v>#N/A</v>
      </c>
    </row>
    <row r="3368" spans="1:35" x14ac:dyDescent="0.35">
      <c r="A3368" t="str">
        <f t="shared" si="385"/>
        <v>The Medical Centre (Dr Kukar)North H&amp;F PCNHammersmith &amp; FulhamE85748Jul4</v>
      </c>
      <c r="B3368" s="41" t="s">
        <v>645</v>
      </c>
      <c r="C3368" s="41" t="s">
        <v>497</v>
      </c>
      <c r="D3368" s="41" t="s">
        <v>22</v>
      </c>
      <c r="E3368" s="41" t="s">
        <v>345</v>
      </c>
      <c r="F3368" s="41" t="s">
        <v>345</v>
      </c>
      <c r="G3368" s="41" t="s">
        <v>759</v>
      </c>
      <c r="H3368" s="41">
        <v>4</v>
      </c>
      <c r="I3368" s="41">
        <v>5244.2797732299896</v>
      </c>
      <c r="J3368" s="41">
        <v>862</v>
      </c>
      <c r="K3368" s="41">
        <v>0</v>
      </c>
      <c r="L3368" s="41">
        <v>15.946999999999999</v>
      </c>
      <c r="M3368" s="41">
        <v>0</v>
      </c>
      <c r="N3368" s="41">
        <v>1006</v>
      </c>
      <c r="O3368" s="41">
        <v>0</v>
      </c>
      <c r="P3368" s="41">
        <v>20.019400000000001</v>
      </c>
      <c r="Q3368" s="41">
        <v>0</v>
      </c>
      <c r="R3368" s="41">
        <v>0</v>
      </c>
      <c r="S3368" s="41">
        <v>0</v>
      </c>
      <c r="T3368" s="41">
        <v>0</v>
      </c>
      <c r="U3368" s="41">
        <v>0</v>
      </c>
      <c r="V3368" s="41">
        <v>862</v>
      </c>
      <c r="W3368" s="41">
        <v>15.946999999999999</v>
      </c>
      <c r="X3368" s="41">
        <v>1006</v>
      </c>
      <c r="Y3368" s="41">
        <v>20.019400000000001</v>
      </c>
      <c r="Z3368" s="6">
        <f>0</f>
        <v>0</v>
      </c>
      <c r="AA3368" s="6">
        <f t="shared" si="380"/>
        <v>15.946999999999999</v>
      </c>
      <c r="AB3368">
        <f>IF(ISBLANK(Table1[[#This Row],[FY2425_Cost]])=TRUE,#N/A,Table1[[#This Row],[FY2425_Cost]])</f>
        <v>20.019400000000001</v>
      </c>
      <c r="AC3368" s="6">
        <f t="shared" si="381"/>
        <v>4.0724000000000018</v>
      </c>
      <c r="AD3368" s="6" t="e">
        <f>SUMIFS($AB$3:AB3368,$B$3:B3368,B3368)</f>
        <v>#N/A</v>
      </c>
      <c r="AE3368" s="6">
        <f t="shared" si="382"/>
        <v>2359.9258979534952</v>
      </c>
      <c r="AF3368" s="6">
        <f t="shared" si="383"/>
        <v>2359.9258979534952</v>
      </c>
      <c r="AG3368" s="6">
        <f>VLOOKUP(Table1[[#This Row],[PracticeCode]],$AP$3:$AS$345,4,FALSE)</f>
        <v>2359.9258979534952</v>
      </c>
      <c r="AH3368" s="27">
        <f t="shared" si="384"/>
        <v>171487.94858462067</v>
      </c>
      <c r="AI3368" s="6" t="e">
        <f t="shared" si="386"/>
        <v>#N/A</v>
      </c>
    </row>
    <row r="3369" spans="1:35" x14ac:dyDescent="0.35">
      <c r="A3369" t="str">
        <f t="shared" si="385"/>
        <v>The Medical Centre (Dr Kukar)North H&amp;F PCNHammersmith &amp; FulhamE85748Jun3</v>
      </c>
      <c r="B3369" s="41" t="s">
        <v>645</v>
      </c>
      <c r="C3369" s="41" t="s">
        <v>497</v>
      </c>
      <c r="D3369" s="41" t="s">
        <v>22</v>
      </c>
      <c r="E3369" s="41" t="s">
        <v>345</v>
      </c>
      <c r="F3369" s="41" t="s">
        <v>345</v>
      </c>
      <c r="G3369" s="41" t="s">
        <v>758</v>
      </c>
      <c r="H3369" s="41">
        <v>3</v>
      </c>
      <c r="I3369" s="41">
        <v>5244.2797732299896</v>
      </c>
      <c r="J3369" s="41">
        <v>1060</v>
      </c>
      <c r="K3369" s="41">
        <v>0</v>
      </c>
      <c r="L3369" s="41">
        <v>19.61</v>
      </c>
      <c r="M3369" s="41">
        <v>0</v>
      </c>
      <c r="N3369" s="41">
        <v>674</v>
      </c>
      <c r="O3369" s="41">
        <v>0</v>
      </c>
      <c r="P3369" s="41">
        <v>13.412600000000001</v>
      </c>
      <c r="Q3369" s="41">
        <v>0</v>
      </c>
      <c r="R3369" s="41">
        <v>0</v>
      </c>
      <c r="S3369" s="41">
        <v>0</v>
      </c>
      <c r="T3369" s="41">
        <v>0</v>
      </c>
      <c r="U3369" s="41">
        <v>0</v>
      </c>
      <c r="V3369" s="41">
        <v>1060</v>
      </c>
      <c r="W3369" s="41">
        <v>19.61</v>
      </c>
      <c r="X3369" s="41">
        <v>674</v>
      </c>
      <c r="Y3369" s="41">
        <v>13.412600000000001</v>
      </c>
      <c r="Z3369" s="6">
        <f>0</f>
        <v>0</v>
      </c>
      <c r="AA3369" s="6">
        <f t="shared" si="380"/>
        <v>19.61</v>
      </c>
      <c r="AB3369">
        <f>IF(ISBLANK(Table1[[#This Row],[FY2425_Cost]])=TRUE,#N/A,Table1[[#This Row],[FY2425_Cost]])</f>
        <v>13.412600000000001</v>
      </c>
      <c r="AC3369" s="6">
        <f t="shared" si="381"/>
        <v>-6.1973999999999982</v>
      </c>
      <c r="AD3369" s="6" t="e">
        <f>SUMIFS($AB$3:AB3369,$B$3:B3369,B3369)</f>
        <v>#N/A</v>
      </c>
      <c r="AE3369" s="6">
        <f t="shared" si="382"/>
        <v>2359.9258979534952</v>
      </c>
      <c r="AF3369" s="6">
        <f t="shared" si="383"/>
        <v>2359.9258979534952</v>
      </c>
      <c r="AG3369" s="6">
        <f>VLOOKUP(Table1[[#This Row],[PracticeCode]],$AP$3:$AS$345,4,FALSE)</f>
        <v>2359.9258979534952</v>
      </c>
      <c r="AH3369" s="27">
        <f t="shared" si="384"/>
        <v>171487.94858462067</v>
      </c>
      <c r="AI3369" s="6" t="e">
        <f t="shared" si="386"/>
        <v>#N/A</v>
      </c>
    </row>
    <row r="3370" spans="1:35" x14ac:dyDescent="0.35">
      <c r="A3370" t="str">
        <f t="shared" si="385"/>
        <v>The Medical Centre (Dr Kukar)North H&amp;F PCNHammersmith &amp; FulhamE85748Mar12</v>
      </c>
      <c r="B3370" s="41" t="s">
        <v>645</v>
      </c>
      <c r="C3370" s="41" t="s">
        <v>497</v>
      </c>
      <c r="D3370" s="41" t="s">
        <v>22</v>
      </c>
      <c r="E3370" s="41" t="s">
        <v>345</v>
      </c>
      <c r="F3370" s="41" t="s">
        <v>345</v>
      </c>
      <c r="G3370" s="41" t="s">
        <v>767</v>
      </c>
      <c r="H3370" s="41">
        <v>12</v>
      </c>
      <c r="I3370" s="41">
        <v>5244.2797732299896</v>
      </c>
      <c r="J3370" s="41">
        <v>668</v>
      </c>
      <c r="K3370" s="41">
        <v>0</v>
      </c>
      <c r="L3370" s="41">
        <v>13.293200000000001</v>
      </c>
      <c r="M3370" s="41">
        <v>0</v>
      </c>
      <c r="N3370" s="41"/>
      <c r="O3370" s="41"/>
      <c r="P3370" s="41"/>
      <c r="Q3370" s="41"/>
      <c r="R3370" s="41">
        <v>0</v>
      </c>
      <c r="S3370" s="41">
        <v>0</v>
      </c>
      <c r="T3370" s="41"/>
      <c r="U3370" s="41"/>
      <c r="V3370" s="41">
        <v>668</v>
      </c>
      <c r="W3370" s="41">
        <v>13.293200000000001</v>
      </c>
      <c r="X3370" s="41"/>
      <c r="Y3370" s="41"/>
      <c r="Z3370" s="6">
        <f>0</f>
        <v>0</v>
      </c>
      <c r="AA3370" s="6">
        <f t="shared" si="380"/>
        <v>13.293200000000001</v>
      </c>
      <c r="AB3370" t="e">
        <f>IF(ISBLANK(Table1[[#This Row],[FY2425_Cost]])=TRUE,#N/A,Table1[[#This Row],[FY2425_Cost]])</f>
        <v>#N/A</v>
      </c>
      <c r="AC3370" s="6" t="e">
        <f t="shared" si="381"/>
        <v>#N/A</v>
      </c>
      <c r="AD3370" s="6" t="e">
        <f>SUMIFS($AB$3:AB3370,$B$3:B3370,B3370)</f>
        <v>#N/A</v>
      </c>
      <c r="AE3370" s="6">
        <f t="shared" si="382"/>
        <v>2359.9258979534952</v>
      </c>
      <c r="AF3370" s="6">
        <f t="shared" si="383"/>
        <v>2359.9258979534952</v>
      </c>
      <c r="AG3370" s="6">
        <f>VLOOKUP(Table1[[#This Row],[PracticeCode]],$AP$3:$AS$345,4,FALSE)</f>
        <v>2359.9258979534952</v>
      </c>
      <c r="AH3370" s="27">
        <f t="shared" si="384"/>
        <v>171487.94858462067</v>
      </c>
      <c r="AI3370" s="6" t="e">
        <f t="shared" si="386"/>
        <v>#N/A</v>
      </c>
    </row>
    <row r="3371" spans="1:35" x14ac:dyDescent="0.35">
      <c r="A3371" t="str">
        <f t="shared" si="385"/>
        <v>The Medical Centre (Dr Kukar)North H&amp;F PCNHammersmith &amp; FulhamE85748May2</v>
      </c>
      <c r="B3371" s="41" t="s">
        <v>645</v>
      </c>
      <c r="C3371" s="41" t="s">
        <v>497</v>
      </c>
      <c r="D3371" s="41" t="s">
        <v>22</v>
      </c>
      <c r="E3371" s="41" t="s">
        <v>345</v>
      </c>
      <c r="F3371" s="41" t="s">
        <v>345</v>
      </c>
      <c r="G3371" s="41" t="s">
        <v>757</v>
      </c>
      <c r="H3371" s="41">
        <v>2</v>
      </c>
      <c r="I3371" s="41">
        <v>5244.2797732299896</v>
      </c>
      <c r="J3371" s="41">
        <v>890</v>
      </c>
      <c r="K3371" s="41">
        <v>0</v>
      </c>
      <c r="L3371" s="41">
        <v>16.465</v>
      </c>
      <c r="M3371" s="41">
        <v>0</v>
      </c>
      <c r="N3371" s="41">
        <v>547</v>
      </c>
      <c r="O3371" s="41">
        <v>0</v>
      </c>
      <c r="P3371" s="41">
        <v>10.885300000000001</v>
      </c>
      <c r="Q3371" s="41">
        <v>0</v>
      </c>
      <c r="R3371" s="41">
        <v>0</v>
      </c>
      <c r="S3371" s="41">
        <v>0</v>
      </c>
      <c r="T3371" s="41">
        <v>0</v>
      </c>
      <c r="U3371" s="41">
        <v>0</v>
      </c>
      <c r="V3371" s="41">
        <v>890</v>
      </c>
      <c r="W3371" s="41">
        <v>16.465</v>
      </c>
      <c r="X3371" s="41">
        <v>547</v>
      </c>
      <c r="Y3371" s="41">
        <v>10.885300000000001</v>
      </c>
      <c r="Z3371" s="6">
        <f>0</f>
        <v>0</v>
      </c>
      <c r="AA3371" s="6">
        <f t="shared" si="380"/>
        <v>16.465</v>
      </c>
      <c r="AB3371">
        <f>IF(ISBLANK(Table1[[#This Row],[FY2425_Cost]])=TRUE,#N/A,Table1[[#This Row],[FY2425_Cost]])</f>
        <v>10.885300000000001</v>
      </c>
      <c r="AC3371" s="6">
        <f t="shared" si="381"/>
        <v>-5.579699999999999</v>
      </c>
      <c r="AD3371" s="6" t="e">
        <f>SUMIFS($AB$3:AB3371,$B$3:B3371,B3371)</f>
        <v>#N/A</v>
      </c>
      <c r="AE3371" s="6">
        <f t="shared" si="382"/>
        <v>2359.9258979534952</v>
      </c>
      <c r="AF3371" s="6">
        <f t="shared" si="383"/>
        <v>2359.9258979534952</v>
      </c>
      <c r="AG3371" s="6">
        <f>VLOOKUP(Table1[[#This Row],[PracticeCode]],$AP$3:$AS$345,4,FALSE)</f>
        <v>2359.9258979534952</v>
      </c>
      <c r="AH3371" s="27">
        <f t="shared" si="384"/>
        <v>171487.94858462067</v>
      </c>
      <c r="AI3371" s="6" t="e">
        <f t="shared" si="386"/>
        <v>#N/A</v>
      </c>
    </row>
    <row r="3372" spans="1:35" x14ac:dyDescent="0.35">
      <c r="A3372" t="str">
        <f t="shared" si="385"/>
        <v>The Medical Centre (Dr Kukar)North H&amp;F PCNHammersmith &amp; FulhamE85748Nov8</v>
      </c>
      <c r="B3372" s="41" t="s">
        <v>645</v>
      </c>
      <c r="C3372" s="41" t="s">
        <v>497</v>
      </c>
      <c r="D3372" s="41" t="s">
        <v>22</v>
      </c>
      <c r="E3372" s="41" t="s">
        <v>345</v>
      </c>
      <c r="F3372" s="41" t="s">
        <v>345</v>
      </c>
      <c r="G3372" s="41" t="s">
        <v>763</v>
      </c>
      <c r="H3372" s="41">
        <v>8</v>
      </c>
      <c r="I3372" s="41">
        <v>5244.2797732299896</v>
      </c>
      <c r="J3372" s="41">
        <v>681</v>
      </c>
      <c r="K3372" s="41">
        <v>0</v>
      </c>
      <c r="L3372" s="41">
        <v>13.5519</v>
      </c>
      <c r="M3372" s="41">
        <v>0</v>
      </c>
      <c r="N3372" s="41"/>
      <c r="O3372" s="41"/>
      <c r="P3372" s="41"/>
      <c r="Q3372" s="41"/>
      <c r="R3372" s="41">
        <v>0</v>
      </c>
      <c r="S3372" s="41">
        <v>0</v>
      </c>
      <c r="T3372" s="41"/>
      <c r="U3372" s="41"/>
      <c r="V3372" s="41">
        <v>681</v>
      </c>
      <c r="W3372" s="41">
        <v>13.5519</v>
      </c>
      <c r="X3372" s="41"/>
      <c r="Y3372" s="41"/>
      <c r="Z3372" s="6">
        <f>0</f>
        <v>0</v>
      </c>
      <c r="AA3372" s="6">
        <f t="shared" si="380"/>
        <v>13.5519</v>
      </c>
      <c r="AB3372" t="e">
        <f>IF(ISBLANK(Table1[[#This Row],[FY2425_Cost]])=TRUE,#N/A,Table1[[#This Row],[FY2425_Cost]])</f>
        <v>#N/A</v>
      </c>
      <c r="AC3372" s="6" t="e">
        <f t="shared" si="381"/>
        <v>#N/A</v>
      </c>
      <c r="AD3372" s="6" t="e">
        <f>SUMIFS($AB$3:AB3372,$B$3:B3372,B3372)</f>
        <v>#N/A</v>
      </c>
      <c r="AE3372" s="6">
        <f t="shared" si="382"/>
        <v>2359.9258979534952</v>
      </c>
      <c r="AF3372" s="6">
        <f t="shared" si="383"/>
        <v>2359.9258979534952</v>
      </c>
      <c r="AG3372" s="6">
        <f>VLOOKUP(Table1[[#This Row],[PracticeCode]],$AP$3:$AS$345,4,FALSE)</f>
        <v>2359.9258979534952</v>
      </c>
      <c r="AH3372" s="27">
        <f t="shared" si="384"/>
        <v>171487.94858462067</v>
      </c>
      <c r="AI3372" s="6" t="e">
        <f t="shared" si="386"/>
        <v>#N/A</v>
      </c>
    </row>
    <row r="3373" spans="1:35" x14ac:dyDescent="0.35">
      <c r="A3373" t="str">
        <f t="shared" si="385"/>
        <v>The Medical Centre (Dr Kukar)North H&amp;F PCNHammersmith &amp; FulhamE85748Oct7</v>
      </c>
      <c r="B3373" s="41" t="s">
        <v>645</v>
      </c>
      <c r="C3373" s="41" t="s">
        <v>497</v>
      </c>
      <c r="D3373" s="41" t="s">
        <v>22</v>
      </c>
      <c r="E3373" s="41" t="s">
        <v>345</v>
      </c>
      <c r="F3373" s="41" t="s">
        <v>345</v>
      </c>
      <c r="G3373" s="41" t="s">
        <v>762</v>
      </c>
      <c r="H3373" s="41">
        <v>7</v>
      </c>
      <c r="I3373" s="41">
        <v>5244.2797732299896</v>
      </c>
      <c r="J3373" s="41">
        <v>750</v>
      </c>
      <c r="K3373" s="41">
        <v>2</v>
      </c>
      <c r="L3373" s="41">
        <v>14.925000000000001</v>
      </c>
      <c r="M3373" s="41">
        <v>3.9800000000000002E-2</v>
      </c>
      <c r="N3373" s="41">
        <v>0</v>
      </c>
      <c r="O3373" s="41">
        <v>0</v>
      </c>
      <c r="P3373" s="41">
        <v>0</v>
      </c>
      <c r="Q3373" s="41">
        <v>0</v>
      </c>
      <c r="R3373" s="41">
        <v>0</v>
      </c>
      <c r="S3373" s="41">
        <v>0</v>
      </c>
      <c r="T3373" s="41">
        <v>0</v>
      </c>
      <c r="U3373" s="41">
        <v>0</v>
      </c>
      <c r="V3373" s="41">
        <v>752</v>
      </c>
      <c r="W3373" s="41">
        <v>14.9648</v>
      </c>
      <c r="X3373" s="41">
        <v>0</v>
      </c>
      <c r="Y3373" s="41">
        <v>0</v>
      </c>
      <c r="Z3373" s="6">
        <f>0</f>
        <v>0</v>
      </c>
      <c r="AA3373" s="6">
        <f t="shared" si="380"/>
        <v>14.9648</v>
      </c>
      <c r="AB3373">
        <f>IF(ISBLANK(Table1[[#This Row],[FY2425_Cost]])=TRUE,#N/A,Table1[[#This Row],[FY2425_Cost]])</f>
        <v>0</v>
      </c>
      <c r="AC3373" s="6">
        <f t="shared" si="381"/>
        <v>-14.9648</v>
      </c>
      <c r="AD3373" s="6" t="e">
        <f>SUMIFS($AB$3:AB3373,$B$3:B3373,B3373)</f>
        <v>#N/A</v>
      </c>
      <c r="AE3373" s="6">
        <f t="shared" si="382"/>
        <v>2359.9258979534952</v>
      </c>
      <c r="AF3373" s="6">
        <f t="shared" si="383"/>
        <v>2359.9258979534952</v>
      </c>
      <c r="AG3373" s="6">
        <f>VLOOKUP(Table1[[#This Row],[PracticeCode]],$AP$3:$AS$345,4,FALSE)</f>
        <v>2359.9258979534952</v>
      </c>
      <c r="AH3373" s="27">
        <f t="shared" si="384"/>
        <v>171487.94858462067</v>
      </c>
      <c r="AI3373" s="6" t="e">
        <f t="shared" si="386"/>
        <v>#N/A</v>
      </c>
    </row>
    <row r="3374" spans="1:35" x14ac:dyDescent="0.35">
      <c r="A3374" t="str">
        <f t="shared" si="385"/>
        <v>The Medical Centre (Dr Kukar)North H&amp;F PCNHammersmith &amp; FulhamE85748Sep6</v>
      </c>
      <c r="B3374" s="41" t="s">
        <v>645</v>
      </c>
      <c r="C3374" s="41" t="s">
        <v>497</v>
      </c>
      <c r="D3374" s="41" t="s">
        <v>22</v>
      </c>
      <c r="E3374" s="41" t="s">
        <v>345</v>
      </c>
      <c r="F3374" s="41" t="s">
        <v>345</v>
      </c>
      <c r="G3374" s="41" t="s">
        <v>761</v>
      </c>
      <c r="H3374" s="41">
        <v>6</v>
      </c>
      <c r="I3374" s="41">
        <v>5244.2797732299896</v>
      </c>
      <c r="J3374" s="41">
        <v>778</v>
      </c>
      <c r="K3374" s="41">
        <v>0</v>
      </c>
      <c r="L3374" s="41">
        <v>15.482200000000001</v>
      </c>
      <c r="M3374" s="41">
        <v>0</v>
      </c>
      <c r="N3374" s="41">
        <v>765</v>
      </c>
      <c r="O3374" s="41">
        <v>0</v>
      </c>
      <c r="P3374" s="41">
        <v>17.212499999999999</v>
      </c>
      <c r="Q3374" s="41">
        <v>0</v>
      </c>
      <c r="R3374" s="41">
        <v>0</v>
      </c>
      <c r="S3374" s="41">
        <v>0</v>
      </c>
      <c r="T3374" s="41">
        <v>0</v>
      </c>
      <c r="U3374" s="41">
        <v>0</v>
      </c>
      <c r="V3374" s="41">
        <v>778</v>
      </c>
      <c r="W3374" s="41">
        <v>15.482200000000001</v>
      </c>
      <c r="X3374" s="41">
        <v>765</v>
      </c>
      <c r="Y3374" s="41">
        <v>17.212499999999999</v>
      </c>
      <c r="Z3374" s="6">
        <f>0</f>
        <v>0</v>
      </c>
      <c r="AA3374" s="6">
        <f t="shared" si="380"/>
        <v>15.482200000000001</v>
      </c>
      <c r="AB3374">
        <f>IF(ISBLANK(Table1[[#This Row],[FY2425_Cost]])=TRUE,#N/A,Table1[[#This Row],[FY2425_Cost]])</f>
        <v>17.212499999999999</v>
      </c>
      <c r="AC3374" s="6">
        <f t="shared" si="381"/>
        <v>1.730299999999998</v>
      </c>
      <c r="AD3374" s="6" t="e">
        <f>SUMIFS($AB$3:AB3374,$B$3:B3374,B3374)</f>
        <v>#N/A</v>
      </c>
      <c r="AE3374" s="6">
        <f t="shared" si="382"/>
        <v>2359.9258979534952</v>
      </c>
      <c r="AF3374" s="6">
        <f t="shared" si="383"/>
        <v>2359.9258979534952</v>
      </c>
      <c r="AG3374" s="6">
        <f>VLOOKUP(Table1[[#This Row],[PracticeCode]],$AP$3:$AS$345,4,FALSE)</f>
        <v>2359.9258979534952</v>
      </c>
      <c r="AH3374" s="27">
        <f t="shared" si="384"/>
        <v>171487.94858462067</v>
      </c>
      <c r="AI3374" s="6" t="e">
        <f t="shared" si="386"/>
        <v>#N/A</v>
      </c>
    </row>
    <row r="3375" spans="1:35" x14ac:dyDescent="0.35">
      <c r="A3375" t="str">
        <f t="shared" si="385"/>
        <v>THE MILL HILL SURGERYActonEalingE85107Apr1</v>
      </c>
      <c r="B3375" s="41" t="s">
        <v>746</v>
      </c>
      <c r="C3375" s="41" t="s">
        <v>435</v>
      </c>
      <c r="D3375" s="41" t="s">
        <v>12</v>
      </c>
      <c r="E3375" s="41" t="s">
        <v>346</v>
      </c>
      <c r="F3375" s="41" t="s">
        <v>346</v>
      </c>
      <c r="G3375" s="41" t="s">
        <v>756</v>
      </c>
      <c r="H3375" s="41">
        <v>1</v>
      </c>
      <c r="I3375" s="41">
        <v>6982.0208185310703</v>
      </c>
      <c r="J3375" s="41">
        <v>9465</v>
      </c>
      <c r="K3375" s="41">
        <v>13</v>
      </c>
      <c r="L3375" s="41">
        <v>175.10249999999999</v>
      </c>
      <c r="M3375" s="41">
        <v>0.24049999999999999</v>
      </c>
      <c r="N3375" s="41">
        <v>5168</v>
      </c>
      <c r="O3375" s="41">
        <v>29</v>
      </c>
      <c r="P3375" s="41">
        <v>102.84320000000001</v>
      </c>
      <c r="Q3375" s="41">
        <v>0.57710000000000006</v>
      </c>
      <c r="R3375" s="41">
        <v>4504</v>
      </c>
      <c r="S3375" s="41">
        <v>80.621600000000001</v>
      </c>
      <c r="T3375" s="41">
        <v>5703</v>
      </c>
      <c r="U3375" s="41">
        <v>125.46599999999999</v>
      </c>
      <c r="V3375" s="41">
        <v>13982</v>
      </c>
      <c r="W3375" s="41">
        <v>255.96459999999999</v>
      </c>
      <c r="X3375" s="41">
        <v>10900</v>
      </c>
      <c r="Y3375" s="41">
        <v>228.88630000000001</v>
      </c>
      <c r="Z3375" s="6">
        <f>0</f>
        <v>0</v>
      </c>
      <c r="AA3375" s="6">
        <f t="shared" si="380"/>
        <v>255.96459999999999</v>
      </c>
      <c r="AB3375">
        <f>IF(ISBLANK(Table1[[#This Row],[FY2425_Cost]])=TRUE,#N/A,Table1[[#This Row],[FY2425_Cost]])</f>
        <v>228.88630000000001</v>
      </c>
      <c r="AC3375" s="6">
        <f t="shared" si="381"/>
        <v>-27.078299999999984</v>
      </c>
      <c r="AD3375" s="6">
        <f>SUMIFS($AB$3:AB3375,$B$3:B3375,B3375)</f>
        <v>228.88630000000001</v>
      </c>
      <c r="AE3375" s="6">
        <f t="shared" si="382"/>
        <v>3141.9093683389815</v>
      </c>
      <c r="AF3375" s="6">
        <f t="shared" si="383"/>
        <v>3141.9093683389815</v>
      </c>
      <c r="AG3375" s="6">
        <f>VLOOKUP(Table1[[#This Row],[PracticeCode]],$AP$3:$AS$345,4,FALSE)</f>
        <v>3141.9093683389815</v>
      </c>
      <c r="AH3375" s="27">
        <f t="shared" si="384"/>
        <v>228312.08076596601</v>
      </c>
      <c r="AI3375" s="6">
        <f t="shared" si="386"/>
        <v>0</v>
      </c>
    </row>
    <row r="3376" spans="1:35" x14ac:dyDescent="0.35">
      <c r="A3376" t="str">
        <f t="shared" si="385"/>
        <v>THE MILL HILL SURGERYActonEalingE85107Aug5</v>
      </c>
      <c r="B3376" s="41" t="s">
        <v>746</v>
      </c>
      <c r="C3376" s="41" t="s">
        <v>435</v>
      </c>
      <c r="D3376" s="41" t="s">
        <v>12</v>
      </c>
      <c r="E3376" s="41" t="s">
        <v>346</v>
      </c>
      <c r="F3376" s="41" t="s">
        <v>346</v>
      </c>
      <c r="G3376" s="41" t="s">
        <v>760</v>
      </c>
      <c r="H3376" s="41">
        <v>5</v>
      </c>
      <c r="I3376" s="41">
        <v>6982.0208185310703</v>
      </c>
      <c r="J3376" s="41">
        <v>3517</v>
      </c>
      <c r="K3376" s="41">
        <v>39</v>
      </c>
      <c r="L3376" s="41">
        <v>65.064499999999995</v>
      </c>
      <c r="M3376" s="41">
        <v>0.72149999999999992</v>
      </c>
      <c r="N3376" s="41">
        <v>2691</v>
      </c>
      <c r="O3376" s="41">
        <v>29</v>
      </c>
      <c r="P3376" s="41">
        <v>53.550900000000006</v>
      </c>
      <c r="Q3376" s="41">
        <v>0.57710000000000006</v>
      </c>
      <c r="R3376" s="41">
        <v>4896</v>
      </c>
      <c r="S3376" s="41">
        <v>87.638400000000004</v>
      </c>
      <c r="T3376" s="41">
        <v>2868</v>
      </c>
      <c r="U3376" s="41">
        <v>63.095999999999997</v>
      </c>
      <c r="V3376" s="41">
        <v>8452</v>
      </c>
      <c r="W3376" s="41">
        <v>153.42439999999999</v>
      </c>
      <c r="X3376" s="41">
        <v>5588</v>
      </c>
      <c r="Y3376" s="41">
        <v>117.224</v>
      </c>
      <c r="Z3376" s="6">
        <f>0</f>
        <v>0</v>
      </c>
      <c r="AA3376" s="6">
        <f t="shared" si="380"/>
        <v>153.42439999999999</v>
      </c>
      <c r="AB3376">
        <f>IF(ISBLANK(Table1[[#This Row],[FY2425_Cost]])=TRUE,#N/A,Table1[[#This Row],[FY2425_Cost]])</f>
        <v>117.224</v>
      </c>
      <c r="AC3376" s="6">
        <f t="shared" si="381"/>
        <v>-36.200399999999988</v>
      </c>
      <c r="AD3376" s="6">
        <f>SUMIFS($AB$3:AB3376,$B$3:B3376,B3376)</f>
        <v>346.1103</v>
      </c>
      <c r="AE3376" s="6">
        <f t="shared" si="382"/>
        <v>3141.9093683389815</v>
      </c>
      <c r="AF3376" s="6">
        <f t="shared" si="383"/>
        <v>3141.9093683389815</v>
      </c>
      <c r="AG3376" s="6">
        <f>VLOOKUP(Table1[[#This Row],[PracticeCode]],$AP$3:$AS$345,4,FALSE)</f>
        <v>3141.9093683389815</v>
      </c>
      <c r="AH3376" s="27">
        <f t="shared" si="384"/>
        <v>228312.08076596601</v>
      </c>
      <c r="AI3376" s="6">
        <f t="shared" si="386"/>
        <v>0</v>
      </c>
    </row>
    <row r="3377" spans="1:35" x14ac:dyDescent="0.35">
      <c r="A3377" t="str">
        <f t="shared" si="385"/>
        <v>THE MILL HILL SURGERYActonEalingE85107Dec9</v>
      </c>
      <c r="B3377" s="41" t="s">
        <v>746</v>
      </c>
      <c r="C3377" s="41" t="s">
        <v>435</v>
      </c>
      <c r="D3377" s="41" t="s">
        <v>12</v>
      </c>
      <c r="E3377" s="41" t="s">
        <v>346</v>
      </c>
      <c r="F3377" s="41" t="s">
        <v>346</v>
      </c>
      <c r="G3377" s="41" t="s">
        <v>764</v>
      </c>
      <c r="H3377" s="41">
        <v>9</v>
      </c>
      <c r="I3377" s="41">
        <v>6982.0208185310703</v>
      </c>
      <c r="J3377" s="41">
        <v>3896</v>
      </c>
      <c r="K3377" s="41">
        <v>27</v>
      </c>
      <c r="L3377" s="41">
        <v>77.5304</v>
      </c>
      <c r="M3377" s="41">
        <v>0.5373</v>
      </c>
      <c r="N3377" s="41"/>
      <c r="O3377" s="41"/>
      <c r="P3377" s="41"/>
      <c r="Q3377" s="41"/>
      <c r="R3377" s="41">
        <v>3444</v>
      </c>
      <c r="S3377" s="41">
        <v>61.647599999999997</v>
      </c>
      <c r="T3377" s="41"/>
      <c r="U3377" s="41"/>
      <c r="V3377" s="41">
        <v>7367</v>
      </c>
      <c r="W3377" s="41">
        <v>139.71530000000001</v>
      </c>
      <c r="X3377" s="41"/>
      <c r="Y3377" s="41"/>
      <c r="Z3377" s="6">
        <f>0</f>
        <v>0</v>
      </c>
      <c r="AA3377" s="6">
        <f t="shared" si="380"/>
        <v>139.71530000000001</v>
      </c>
      <c r="AB3377" t="e">
        <f>IF(ISBLANK(Table1[[#This Row],[FY2425_Cost]])=TRUE,#N/A,Table1[[#This Row],[FY2425_Cost]])</f>
        <v>#N/A</v>
      </c>
      <c r="AC3377" s="6" t="e">
        <f t="shared" si="381"/>
        <v>#N/A</v>
      </c>
      <c r="AD3377" s="6" t="e">
        <f>SUMIFS($AB$3:AB3377,$B$3:B3377,B3377)</f>
        <v>#N/A</v>
      </c>
      <c r="AE3377" s="6">
        <f t="shared" si="382"/>
        <v>3141.9093683389815</v>
      </c>
      <c r="AF3377" s="6">
        <f t="shared" si="383"/>
        <v>3141.9093683389815</v>
      </c>
      <c r="AG3377" s="6">
        <f>VLOOKUP(Table1[[#This Row],[PracticeCode]],$AP$3:$AS$345,4,FALSE)</f>
        <v>3141.9093683389815</v>
      </c>
      <c r="AH3377" s="27">
        <f t="shared" si="384"/>
        <v>228312.08076596601</v>
      </c>
      <c r="AI3377" s="6" t="e">
        <f t="shared" si="386"/>
        <v>#N/A</v>
      </c>
    </row>
    <row r="3378" spans="1:35" x14ac:dyDescent="0.35">
      <c r="A3378" t="str">
        <f t="shared" si="385"/>
        <v>THE MILL HILL SURGERYActonEalingE85107Feb11</v>
      </c>
      <c r="B3378" s="41" t="s">
        <v>746</v>
      </c>
      <c r="C3378" s="41" t="s">
        <v>435</v>
      </c>
      <c r="D3378" s="41" t="s">
        <v>12</v>
      </c>
      <c r="E3378" s="41" t="s">
        <v>346</v>
      </c>
      <c r="F3378" s="41" t="s">
        <v>346</v>
      </c>
      <c r="G3378" s="41" t="s">
        <v>766</v>
      </c>
      <c r="H3378" s="41">
        <v>11</v>
      </c>
      <c r="I3378" s="41">
        <v>6982.0208185310703</v>
      </c>
      <c r="J3378" s="41">
        <v>14177</v>
      </c>
      <c r="K3378" s="41">
        <v>63</v>
      </c>
      <c r="L3378" s="41">
        <v>282.1223</v>
      </c>
      <c r="M3378" s="41">
        <v>1.2537</v>
      </c>
      <c r="N3378" s="41"/>
      <c r="O3378" s="41"/>
      <c r="P3378" s="41"/>
      <c r="Q3378" s="41"/>
      <c r="R3378" s="41">
        <v>4132</v>
      </c>
      <c r="S3378" s="41">
        <v>73.962800000000001</v>
      </c>
      <c r="T3378" s="41"/>
      <c r="U3378" s="41"/>
      <c r="V3378" s="41">
        <v>18372</v>
      </c>
      <c r="W3378" s="41">
        <v>357.33879999999999</v>
      </c>
      <c r="X3378" s="41"/>
      <c r="Y3378" s="41"/>
      <c r="Z3378" s="6">
        <f>0</f>
        <v>0</v>
      </c>
      <c r="AA3378" s="6">
        <f t="shared" si="380"/>
        <v>357.33879999999999</v>
      </c>
      <c r="AB3378" t="e">
        <f>IF(ISBLANK(Table1[[#This Row],[FY2425_Cost]])=TRUE,#N/A,Table1[[#This Row],[FY2425_Cost]])</f>
        <v>#N/A</v>
      </c>
      <c r="AC3378" s="6" t="e">
        <f t="shared" si="381"/>
        <v>#N/A</v>
      </c>
      <c r="AD3378" s="6" t="e">
        <f>SUMIFS($AB$3:AB3378,$B$3:B3378,B3378)</f>
        <v>#N/A</v>
      </c>
      <c r="AE3378" s="6">
        <f t="shared" si="382"/>
        <v>3141.9093683389815</v>
      </c>
      <c r="AF3378" s="6">
        <f t="shared" si="383"/>
        <v>3141.9093683389815</v>
      </c>
      <c r="AG3378" s="6">
        <f>VLOOKUP(Table1[[#This Row],[PracticeCode]],$AP$3:$AS$345,4,FALSE)</f>
        <v>3141.9093683389815</v>
      </c>
      <c r="AH3378" s="27">
        <f t="shared" si="384"/>
        <v>228312.08076596601</v>
      </c>
      <c r="AI3378" s="6" t="e">
        <f t="shared" si="386"/>
        <v>#N/A</v>
      </c>
    </row>
    <row r="3379" spans="1:35" x14ac:dyDescent="0.35">
      <c r="A3379" t="str">
        <f t="shared" si="385"/>
        <v>THE MILL HILL SURGERYActonEalingE85107Jan10</v>
      </c>
      <c r="B3379" s="41" t="s">
        <v>746</v>
      </c>
      <c r="C3379" s="41" t="s">
        <v>435</v>
      </c>
      <c r="D3379" s="41" t="s">
        <v>12</v>
      </c>
      <c r="E3379" s="41" t="s">
        <v>346</v>
      </c>
      <c r="F3379" s="41" t="s">
        <v>346</v>
      </c>
      <c r="G3379" s="41" t="s">
        <v>765</v>
      </c>
      <c r="H3379" s="41">
        <v>10</v>
      </c>
      <c r="I3379" s="41">
        <v>6982.0208185310703</v>
      </c>
      <c r="J3379" s="41">
        <v>4789</v>
      </c>
      <c r="K3379" s="41">
        <v>17</v>
      </c>
      <c r="L3379" s="41">
        <v>95.301100000000005</v>
      </c>
      <c r="M3379" s="41">
        <v>0.33830000000000005</v>
      </c>
      <c r="N3379" s="41"/>
      <c r="O3379" s="41"/>
      <c r="P3379" s="41"/>
      <c r="Q3379" s="41"/>
      <c r="R3379" s="41">
        <v>5906</v>
      </c>
      <c r="S3379" s="41">
        <v>105.7174</v>
      </c>
      <c r="T3379" s="41"/>
      <c r="U3379" s="41"/>
      <c r="V3379" s="41">
        <v>10712</v>
      </c>
      <c r="W3379" s="41">
        <v>201.35680000000002</v>
      </c>
      <c r="X3379" s="41"/>
      <c r="Y3379" s="41"/>
      <c r="Z3379" s="6">
        <f>0</f>
        <v>0</v>
      </c>
      <c r="AA3379" s="6">
        <f t="shared" si="380"/>
        <v>201.35680000000002</v>
      </c>
      <c r="AB3379" t="e">
        <f>IF(ISBLANK(Table1[[#This Row],[FY2425_Cost]])=TRUE,#N/A,Table1[[#This Row],[FY2425_Cost]])</f>
        <v>#N/A</v>
      </c>
      <c r="AC3379" s="6" t="e">
        <f t="shared" si="381"/>
        <v>#N/A</v>
      </c>
      <c r="AD3379" s="6" t="e">
        <f>SUMIFS($AB$3:AB3379,$B$3:B3379,B3379)</f>
        <v>#N/A</v>
      </c>
      <c r="AE3379" s="6">
        <f t="shared" si="382"/>
        <v>3141.9093683389815</v>
      </c>
      <c r="AF3379" s="6">
        <f t="shared" si="383"/>
        <v>3141.9093683389815</v>
      </c>
      <c r="AG3379" s="6">
        <f>VLOOKUP(Table1[[#This Row],[PracticeCode]],$AP$3:$AS$345,4,FALSE)</f>
        <v>3141.9093683389815</v>
      </c>
      <c r="AH3379" s="27">
        <f t="shared" si="384"/>
        <v>228312.08076596601</v>
      </c>
      <c r="AI3379" s="6" t="e">
        <f t="shared" si="386"/>
        <v>#N/A</v>
      </c>
    </row>
    <row r="3380" spans="1:35" x14ac:dyDescent="0.35">
      <c r="A3380" t="str">
        <f t="shared" si="385"/>
        <v>THE MILL HILL SURGERYActonEalingE85107Jul4</v>
      </c>
      <c r="B3380" s="41" t="s">
        <v>746</v>
      </c>
      <c r="C3380" s="41" t="s">
        <v>435</v>
      </c>
      <c r="D3380" s="41" t="s">
        <v>12</v>
      </c>
      <c r="E3380" s="41" t="s">
        <v>346</v>
      </c>
      <c r="F3380" s="41" t="s">
        <v>346</v>
      </c>
      <c r="G3380" s="41" t="s">
        <v>759</v>
      </c>
      <c r="H3380" s="41">
        <v>4</v>
      </c>
      <c r="I3380" s="41">
        <v>6982.0208185310703</v>
      </c>
      <c r="J3380" s="41">
        <v>3277</v>
      </c>
      <c r="K3380" s="41">
        <v>3</v>
      </c>
      <c r="L3380" s="41">
        <v>60.624499999999998</v>
      </c>
      <c r="M3380" s="41">
        <v>5.5499999999999994E-2</v>
      </c>
      <c r="N3380" s="41">
        <v>3346</v>
      </c>
      <c r="O3380" s="41">
        <v>45</v>
      </c>
      <c r="P3380" s="41">
        <v>66.585400000000007</v>
      </c>
      <c r="Q3380" s="41">
        <v>0.89550000000000007</v>
      </c>
      <c r="R3380" s="41">
        <v>15349</v>
      </c>
      <c r="S3380" s="41">
        <v>274.74709999999999</v>
      </c>
      <c r="T3380" s="41">
        <v>5080</v>
      </c>
      <c r="U3380" s="41">
        <v>111.76</v>
      </c>
      <c r="V3380" s="41">
        <v>18629</v>
      </c>
      <c r="W3380" s="41">
        <v>335.4271</v>
      </c>
      <c r="X3380" s="41">
        <v>8471</v>
      </c>
      <c r="Y3380" s="41">
        <v>179.24090000000001</v>
      </c>
      <c r="Z3380" s="6">
        <f>0</f>
        <v>0</v>
      </c>
      <c r="AA3380" s="6">
        <f t="shared" si="380"/>
        <v>335.4271</v>
      </c>
      <c r="AB3380">
        <f>IF(ISBLANK(Table1[[#This Row],[FY2425_Cost]])=TRUE,#N/A,Table1[[#This Row],[FY2425_Cost]])</f>
        <v>179.24090000000001</v>
      </c>
      <c r="AC3380" s="6">
        <f t="shared" si="381"/>
        <v>-156.18619999999999</v>
      </c>
      <c r="AD3380" s="6" t="e">
        <f>SUMIFS($AB$3:AB3380,$B$3:B3380,B3380)</f>
        <v>#N/A</v>
      </c>
      <c r="AE3380" s="6">
        <f t="shared" si="382"/>
        <v>3141.9093683389815</v>
      </c>
      <c r="AF3380" s="6">
        <f t="shared" si="383"/>
        <v>3141.9093683389815</v>
      </c>
      <c r="AG3380" s="6">
        <f>VLOOKUP(Table1[[#This Row],[PracticeCode]],$AP$3:$AS$345,4,FALSE)</f>
        <v>3141.9093683389815</v>
      </c>
      <c r="AH3380" s="27">
        <f t="shared" si="384"/>
        <v>228312.08076596601</v>
      </c>
      <c r="AI3380" s="6" t="e">
        <f t="shared" si="386"/>
        <v>#N/A</v>
      </c>
    </row>
    <row r="3381" spans="1:35" x14ac:dyDescent="0.35">
      <c r="A3381" t="str">
        <f t="shared" si="385"/>
        <v>THE MILL HILL SURGERYActonEalingE85107Jun3</v>
      </c>
      <c r="B3381" s="41" t="s">
        <v>746</v>
      </c>
      <c r="C3381" s="41" t="s">
        <v>435</v>
      </c>
      <c r="D3381" s="41" t="s">
        <v>12</v>
      </c>
      <c r="E3381" s="41" t="s">
        <v>346</v>
      </c>
      <c r="F3381" s="41" t="s">
        <v>346</v>
      </c>
      <c r="G3381" s="41" t="s">
        <v>758</v>
      </c>
      <c r="H3381" s="41">
        <v>3</v>
      </c>
      <c r="I3381" s="41">
        <v>6982.0208185310703</v>
      </c>
      <c r="J3381" s="41">
        <v>3776</v>
      </c>
      <c r="K3381" s="41">
        <v>12</v>
      </c>
      <c r="L3381" s="41">
        <v>69.855999999999995</v>
      </c>
      <c r="M3381" s="41">
        <v>0.22199999999999998</v>
      </c>
      <c r="N3381" s="41">
        <v>4411</v>
      </c>
      <c r="O3381" s="41">
        <v>98</v>
      </c>
      <c r="P3381" s="41">
        <v>87.778900000000007</v>
      </c>
      <c r="Q3381" s="41">
        <v>1.9502000000000002</v>
      </c>
      <c r="R3381" s="41">
        <v>6374</v>
      </c>
      <c r="S3381" s="41">
        <v>114.0946</v>
      </c>
      <c r="T3381" s="41">
        <v>4556</v>
      </c>
      <c r="U3381" s="41">
        <v>100.232</v>
      </c>
      <c r="V3381" s="41">
        <v>10162</v>
      </c>
      <c r="W3381" s="41">
        <v>184.17259999999999</v>
      </c>
      <c r="X3381" s="41">
        <v>9065</v>
      </c>
      <c r="Y3381" s="41">
        <v>189.96109999999999</v>
      </c>
      <c r="Z3381" s="6">
        <f>0</f>
        <v>0</v>
      </c>
      <c r="AA3381" s="6">
        <f t="shared" si="380"/>
        <v>184.17259999999999</v>
      </c>
      <c r="AB3381">
        <f>IF(ISBLANK(Table1[[#This Row],[FY2425_Cost]])=TRUE,#N/A,Table1[[#This Row],[FY2425_Cost]])</f>
        <v>189.96109999999999</v>
      </c>
      <c r="AC3381" s="6">
        <f t="shared" si="381"/>
        <v>5.7884999999999991</v>
      </c>
      <c r="AD3381" s="6" t="e">
        <f>SUMIFS($AB$3:AB3381,$B$3:B3381,B3381)</f>
        <v>#N/A</v>
      </c>
      <c r="AE3381" s="6">
        <f t="shared" si="382"/>
        <v>3141.9093683389815</v>
      </c>
      <c r="AF3381" s="6">
        <f t="shared" si="383"/>
        <v>3141.9093683389815</v>
      </c>
      <c r="AG3381" s="6">
        <f>VLOOKUP(Table1[[#This Row],[PracticeCode]],$AP$3:$AS$345,4,FALSE)</f>
        <v>3141.9093683389815</v>
      </c>
      <c r="AH3381" s="27">
        <f t="shared" si="384"/>
        <v>228312.08076596601</v>
      </c>
      <c r="AI3381" s="6" t="e">
        <f t="shared" si="386"/>
        <v>#N/A</v>
      </c>
    </row>
    <row r="3382" spans="1:35" x14ac:dyDescent="0.35">
      <c r="A3382" t="str">
        <f t="shared" si="385"/>
        <v>THE MILL HILL SURGERYActonEalingE85107Mar12</v>
      </c>
      <c r="B3382" s="41" t="s">
        <v>746</v>
      </c>
      <c r="C3382" s="41" t="s">
        <v>435</v>
      </c>
      <c r="D3382" s="41" t="s">
        <v>12</v>
      </c>
      <c r="E3382" s="41" t="s">
        <v>346</v>
      </c>
      <c r="F3382" s="41" t="s">
        <v>346</v>
      </c>
      <c r="G3382" s="41" t="s">
        <v>767</v>
      </c>
      <c r="H3382" s="41">
        <v>12</v>
      </c>
      <c r="I3382" s="41">
        <v>6982.0208185310703</v>
      </c>
      <c r="J3382" s="41">
        <v>4045</v>
      </c>
      <c r="K3382" s="41">
        <v>36</v>
      </c>
      <c r="L3382" s="41">
        <v>80.495500000000007</v>
      </c>
      <c r="M3382" s="41">
        <v>0.71640000000000004</v>
      </c>
      <c r="N3382" s="41"/>
      <c r="O3382" s="41"/>
      <c r="P3382" s="41"/>
      <c r="Q3382" s="41"/>
      <c r="R3382" s="41">
        <v>4910</v>
      </c>
      <c r="S3382" s="41">
        <v>87.888999999999996</v>
      </c>
      <c r="T3382" s="41"/>
      <c r="U3382" s="41"/>
      <c r="V3382" s="41">
        <v>8991</v>
      </c>
      <c r="W3382" s="41">
        <v>169.1009</v>
      </c>
      <c r="X3382" s="41"/>
      <c r="Y3382" s="41"/>
      <c r="Z3382" s="6">
        <f>0</f>
        <v>0</v>
      </c>
      <c r="AA3382" s="6">
        <f t="shared" si="380"/>
        <v>169.1009</v>
      </c>
      <c r="AB3382" t="e">
        <f>IF(ISBLANK(Table1[[#This Row],[FY2425_Cost]])=TRUE,#N/A,Table1[[#This Row],[FY2425_Cost]])</f>
        <v>#N/A</v>
      </c>
      <c r="AC3382" s="6" t="e">
        <f t="shared" si="381"/>
        <v>#N/A</v>
      </c>
      <c r="AD3382" s="6" t="e">
        <f>SUMIFS($AB$3:AB3382,$B$3:B3382,B3382)</f>
        <v>#N/A</v>
      </c>
      <c r="AE3382" s="6">
        <f t="shared" si="382"/>
        <v>3141.9093683389815</v>
      </c>
      <c r="AF3382" s="6">
        <f t="shared" si="383"/>
        <v>3141.9093683389815</v>
      </c>
      <c r="AG3382" s="6">
        <f>VLOOKUP(Table1[[#This Row],[PracticeCode]],$AP$3:$AS$345,4,FALSE)</f>
        <v>3141.9093683389815</v>
      </c>
      <c r="AH3382" s="27">
        <f t="shared" si="384"/>
        <v>228312.08076596601</v>
      </c>
      <c r="AI3382" s="6" t="e">
        <f t="shared" si="386"/>
        <v>#N/A</v>
      </c>
    </row>
    <row r="3383" spans="1:35" x14ac:dyDescent="0.35">
      <c r="A3383" t="str">
        <f t="shared" si="385"/>
        <v>THE MILL HILL SURGERYActonEalingE85107May2</v>
      </c>
      <c r="B3383" s="41" t="s">
        <v>746</v>
      </c>
      <c r="C3383" s="41" t="s">
        <v>435</v>
      </c>
      <c r="D3383" s="41" t="s">
        <v>12</v>
      </c>
      <c r="E3383" s="41" t="s">
        <v>346</v>
      </c>
      <c r="F3383" s="41" t="s">
        <v>346</v>
      </c>
      <c r="G3383" s="41" t="s">
        <v>757</v>
      </c>
      <c r="H3383" s="41">
        <v>2</v>
      </c>
      <c r="I3383" s="41">
        <v>6982.0208185310703</v>
      </c>
      <c r="J3383" s="41">
        <v>5922</v>
      </c>
      <c r="K3383" s="41">
        <v>8</v>
      </c>
      <c r="L3383" s="41">
        <v>109.55699999999999</v>
      </c>
      <c r="M3383" s="41">
        <v>0.14799999999999999</v>
      </c>
      <c r="N3383" s="41">
        <v>4177</v>
      </c>
      <c r="O3383" s="41">
        <v>53</v>
      </c>
      <c r="P3383" s="41">
        <v>83.12230000000001</v>
      </c>
      <c r="Q3383" s="41">
        <v>1.0547</v>
      </c>
      <c r="R3383" s="41">
        <v>4837</v>
      </c>
      <c r="S3383" s="41">
        <v>86.582300000000004</v>
      </c>
      <c r="T3383" s="41">
        <v>4954</v>
      </c>
      <c r="U3383" s="41">
        <v>108.988</v>
      </c>
      <c r="V3383" s="41">
        <v>10767</v>
      </c>
      <c r="W3383" s="41">
        <v>196.28729999999999</v>
      </c>
      <c r="X3383" s="41">
        <v>9184</v>
      </c>
      <c r="Y3383" s="41">
        <v>193.16500000000002</v>
      </c>
      <c r="Z3383" s="6">
        <f>0</f>
        <v>0</v>
      </c>
      <c r="AA3383" s="6">
        <f t="shared" ref="AA3383:AA3446" si="387">IFERROR(W3383*1,#N/A)</f>
        <v>196.28729999999999</v>
      </c>
      <c r="AB3383">
        <f>IF(ISBLANK(Table1[[#This Row],[FY2425_Cost]])=TRUE,#N/A,Table1[[#This Row],[FY2425_Cost]])</f>
        <v>193.16500000000002</v>
      </c>
      <c r="AC3383" s="6">
        <f t="shared" ref="AC3383:AC3446" si="388">AB3383-AA3383</f>
        <v>-3.1222999999999672</v>
      </c>
      <c r="AD3383" s="6" t="e">
        <f>SUMIFS($AB$3:AB3383,$B$3:B3383,B3383)</f>
        <v>#N/A</v>
      </c>
      <c r="AE3383" s="6">
        <f t="shared" ref="AE3383:AE3446" si="389">IFERROR(I3383*$AE$1,#N/A)</f>
        <v>3141.9093683389815</v>
      </c>
      <c r="AF3383" s="6">
        <f t="shared" ref="AF3383:AF3446" si="390">AE3383+Z3383</f>
        <v>3141.9093683389815</v>
      </c>
      <c r="AG3383" s="6">
        <f>VLOOKUP(Table1[[#This Row],[PracticeCode]],$AP$3:$AS$345,4,FALSE)</f>
        <v>3141.9093683389815</v>
      </c>
      <c r="AH3383" s="27">
        <f t="shared" ref="AH3383:AH3446" si="391">IFERROR(I3383*$AH$1,#N/A)</f>
        <v>228312.08076596601</v>
      </c>
      <c r="AI3383" s="6" t="e">
        <f t="shared" si="386"/>
        <v>#N/A</v>
      </c>
    </row>
    <row r="3384" spans="1:35" x14ac:dyDescent="0.35">
      <c r="A3384" t="str">
        <f t="shared" si="385"/>
        <v>THE MILL HILL SURGERYActonEalingE85107Nov8</v>
      </c>
      <c r="B3384" s="41" t="s">
        <v>746</v>
      </c>
      <c r="C3384" s="41" t="s">
        <v>435</v>
      </c>
      <c r="D3384" s="41" t="s">
        <v>12</v>
      </c>
      <c r="E3384" s="41" t="s">
        <v>346</v>
      </c>
      <c r="F3384" s="41" t="s">
        <v>346</v>
      </c>
      <c r="G3384" s="41" t="s">
        <v>763</v>
      </c>
      <c r="H3384" s="41">
        <v>8</v>
      </c>
      <c r="I3384" s="41">
        <v>6982.0208185310703</v>
      </c>
      <c r="J3384" s="41">
        <v>6119</v>
      </c>
      <c r="K3384" s="41">
        <v>57</v>
      </c>
      <c r="L3384" s="41">
        <v>121.7681</v>
      </c>
      <c r="M3384" s="41">
        <v>1.1343000000000001</v>
      </c>
      <c r="N3384" s="41"/>
      <c r="O3384" s="41"/>
      <c r="P3384" s="41"/>
      <c r="Q3384" s="41"/>
      <c r="R3384" s="41">
        <v>5468</v>
      </c>
      <c r="S3384" s="41">
        <v>97.877200000000002</v>
      </c>
      <c r="T3384" s="41"/>
      <c r="U3384" s="41"/>
      <c r="V3384" s="41">
        <v>11644</v>
      </c>
      <c r="W3384" s="41">
        <v>220.77960000000002</v>
      </c>
      <c r="X3384" s="41"/>
      <c r="Y3384" s="41"/>
      <c r="Z3384" s="6">
        <f>0</f>
        <v>0</v>
      </c>
      <c r="AA3384" s="6">
        <f t="shared" si="387"/>
        <v>220.77960000000002</v>
      </c>
      <c r="AB3384" t="e">
        <f>IF(ISBLANK(Table1[[#This Row],[FY2425_Cost]])=TRUE,#N/A,Table1[[#This Row],[FY2425_Cost]])</f>
        <v>#N/A</v>
      </c>
      <c r="AC3384" s="6" t="e">
        <f t="shared" si="388"/>
        <v>#N/A</v>
      </c>
      <c r="AD3384" s="6" t="e">
        <f>SUMIFS($AB$3:AB3384,$B$3:B3384,B3384)</f>
        <v>#N/A</v>
      </c>
      <c r="AE3384" s="6">
        <f t="shared" si="389"/>
        <v>3141.9093683389815</v>
      </c>
      <c r="AF3384" s="6">
        <f t="shared" si="390"/>
        <v>3141.9093683389815</v>
      </c>
      <c r="AG3384" s="6">
        <f>VLOOKUP(Table1[[#This Row],[PracticeCode]],$AP$3:$AS$345,4,FALSE)</f>
        <v>3141.9093683389815</v>
      </c>
      <c r="AH3384" s="27">
        <f t="shared" si="391"/>
        <v>228312.08076596601</v>
      </c>
      <c r="AI3384" s="6" t="e">
        <f t="shared" si="386"/>
        <v>#N/A</v>
      </c>
    </row>
    <row r="3385" spans="1:35" x14ac:dyDescent="0.35">
      <c r="A3385" t="str">
        <f t="shared" si="385"/>
        <v>THE MILL HILL SURGERYActonEalingE85107Oct7</v>
      </c>
      <c r="B3385" s="41" t="s">
        <v>746</v>
      </c>
      <c r="C3385" s="41" t="s">
        <v>435</v>
      </c>
      <c r="D3385" s="41" t="s">
        <v>12</v>
      </c>
      <c r="E3385" s="41" t="s">
        <v>346</v>
      </c>
      <c r="F3385" s="41" t="s">
        <v>346</v>
      </c>
      <c r="G3385" s="41" t="s">
        <v>762</v>
      </c>
      <c r="H3385" s="41">
        <v>7</v>
      </c>
      <c r="I3385" s="41">
        <v>6982.0208185310703</v>
      </c>
      <c r="J3385" s="41">
        <v>5487</v>
      </c>
      <c r="K3385" s="41">
        <v>102</v>
      </c>
      <c r="L3385" s="41">
        <v>109.19130000000001</v>
      </c>
      <c r="M3385" s="41">
        <v>2.0298000000000003</v>
      </c>
      <c r="N3385" s="41">
        <v>0</v>
      </c>
      <c r="O3385" s="41">
        <v>2</v>
      </c>
      <c r="P3385" s="41">
        <v>0</v>
      </c>
      <c r="Q3385" s="41">
        <v>4.4999999999999998E-2</v>
      </c>
      <c r="R3385" s="41">
        <v>6842</v>
      </c>
      <c r="S3385" s="41">
        <v>122.4718</v>
      </c>
      <c r="T3385" s="41">
        <v>3787</v>
      </c>
      <c r="U3385" s="41">
        <v>83.313999999999993</v>
      </c>
      <c r="V3385" s="41">
        <v>12431</v>
      </c>
      <c r="W3385" s="41">
        <v>233.69290000000001</v>
      </c>
      <c r="X3385" s="41">
        <v>3789</v>
      </c>
      <c r="Y3385" s="41">
        <v>83.358999999999995</v>
      </c>
      <c r="Z3385" s="6">
        <f>0</f>
        <v>0</v>
      </c>
      <c r="AA3385" s="6">
        <f t="shared" si="387"/>
        <v>233.69290000000001</v>
      </c>
      <c r="AB3385">
        <f>IF(ISBLANK(Table1[[#This Row],[FY2425_Cost]])=TRUE,#N/A,Table1[[#This Row],[FY2425_Cost]])</f>
        <v>83.358999999999995</v>
      </c>
      <c r="AC3385" s="6">
        <f t="shared" si="388"/>
        <v>-150.33390000000003</v>
      </c>
      <c r="AD3385" s="6" t="e">
        <f>SUMIFS($AB$3:AB3385,$B$3:B3385,B3385)</f>
        <v>#N/A</v>
      </c>
      <c r="AE3385" s="6">
        <f t="shared" si="389"/>
        <v>3141.9093683389815</v>
      </c>
      <c r="AF3385" s="6">
        <f t="shared" si="390"/>
        <v>3141.9093683389815</v>
      </c>
      <c r="AG3385" s="6">
        <f>VLOOKUP(Table1[[#This Row],[PracticeCode]],$AP$3:$AS$345,4,FALSE)</f>
        <v>3141.9093683389815</v>
      </c>
      <c r="AH3385" s="27">
        <f t="shared" si="391"/>
        <v>228312.08076596601</v>
      </c>
      <c r="AI3385" s="6" t="e">
        <f t="shared" si="386"/>
        <v>#N/A</v>
      </c>
    </row>
    <row r="3386" spans="1:35" x14ac:dyDescent="0.35">
      <c r="A3386" t="str">
        <f t="shared" si="385"/>
        <v>THE MILL HILL SURGERYActonEalingE85107Sep6</v>
      </c>
      <c r="B3386" s="41" t="s">
        <v>746</v>
      </c>
      <c r="C3386" s="41" t="s">
        <v>435</v>
      </c>
      <c r="D3386" s="41" t="s">
        <v>12</v>
      </c>
      <c r="E3386" s="41" t="s">
        <v>346</v>
      </c>
      <c r="F3386" s="41" t="s">
        <v>346</v>
      </c>
      <c r="G3386" s="41" t="s">
        <v>761</v>
      </c>
      <c r="H3386" s="41">
        <v>6</v>
      </c>
      <c r="I3386" s="41">
        <v>6982.0208185310703</v>
      </c>
      <c r="J3386" s="41">
        <v>3348</v>
      </c>
      <c r="K3386" s="41">
        <v>49</v>
      </c>
      <c r="L3386" s="41">
        <v>66.625200000000007</v>
      </c>
      <c r="M3386" s="41">
        <v>0.97510000000000008</v>
      </c>
      <c r="N3386" s="41">
        <v>2837</v>
      </c>
      <c r="O3386" s="41">
        <v>10</v>
      </c>
      <c r="P3386" s="41">
        <v>63.832499999999996</v>
      </c>
      <c r="Q3386" s="41">
        <v>0.22499999999999998</v>
      </c>
      <c r="R3386" s="41">
        <v>8960</v>
      </c>
      <c r="S3386" s="41">
        <v>160.38399999999999</v>
      </c>
      <c r="T3386" s="41">
        <v>3981</v>
      </c>
      <c r="U3386" s="41">
        <v>87.581999999999994</v>
      </c>
      <c r="V3386" s="41">
        <v>12357</v>
      </c>
      <c r="W3386" s="41">
        <v>227.98429999999999</v>
      </c>
      <c r="X3386" s="41">
        <v>6828</v>
      </c>
      <c r="Y3386" s="41">
        <v>151.6395</v>
      </c>
      <c r="Z3386" s="6">
        <f>0</f>
        <v>0</v>
      </c>
      <c r="AA3386" s="6">
        <f t="shared" si="387"/>
        <v>227.98429999999999</v>
      </c>
      <c r="AB3386">
        <f>IF(ISBLANK(Table1[[#This Row],[FY2425_Cost]])=TRUE,#N/A,Table1[[#This Row],[FY2425_Cost]])</f>
        <v>151.6395</v>
      </c>
      <c r="AC3386" s="6">
        <f t="shared" si="388"/>
        <v>-76.344799999999992</v>
      </c>
      <c r="AD3386" s="6" t="e">
        <f>SUMIFS($AB$3:AB3386,$B$3:B3386,B3386)</f>
        <v>#N/A</v>
      </c>
      <c r="AE3386" s="6">
        <f t="shared" si="389"/>
        <v>3141.9093683389815</v>
      </c>
      <c r="AF3386" s="6">
        <f t="shared" si="390"/>
        <v>3141.9093683389815</v>
      </c>
      <c r="AG3386" s="6">
        <f>VLOOKUP(Table1[[#This Row],[PracticeCode]],$AP$3:$AS$345,4,FALSE)</f>
        <v>3141.9093683389815</v>
      </c>
      <c r="AH3386" s="27">
        <f t="shared" si="391"/>
        <v>228312.08076596601</v>
      </c>
      <c r="AI3386" s="6" t="e">
        <f t="shared" si="386"/>
        <v>#N/A</v>
      </c>
    </row>
    <row r="3387" spans="1:35" x14ac:dyDescent="0.35">
      <c r="A3387" t="str">
        <f t="shared" si="385"/>
        <v>THE MWH PRACTICENorth SouthallEalingE85119Apr1</v>
      </c>
      <c r="B3387" s="41" t="s">
        <v>450</v>
      </c>
      <c r="C3387" s="41" t="s">
        <v>451</v>
      </c>
      <c r="D3387" s="41" t="s">
        <v>12</v>
      </c>
      <c r="E3387" s="41" t="s">
        <v>347</v>
      </c>
      <c r="F3387" s="41" t="s">
        <v>347</v>
      </c>
      <c r="G3387" s="41" t="s">
        <v>756</v>
      </c>
      <c r="H3387" s="41">
        <v>1</v>
      </c>
      <c r="I3387" s="41">
        <v>13339.6568664239</v>
      </c>
      <c r="J3387" s="41">
        <v>6622</v>
      </c>
      <c r="K3387" s="41">
        <v>0</v>
      </c>
      <c r="L3387" s="41">
        <v>122.50699999999999</v>
      </c>
      <c r="M3387" s="41">
        <v>0</v>
      </c>
      <c r="N3387" s="41">
        <v>1936</v>
      </c>
      <c r="O3387" s="41">
        <v>325</v>
      </c>
      <c r="P3387" s="41">
        <v>38.526400000000002</v>
      </c>
      <c r="Q3387" s="41">
        <v>6.4675000000000002</v>
      </c>
      <c r="R3387" s="41">
        <v>11606</v>
      </c>
      <c r="S3387" s="41">
        <v>207.7474</v>
      </c>
      <c r="T3387" s="41">
        <v>13348</v>
      </c>
      <c r="U3387" s="41">
        <v>293.65600000000001</v>
      </c>
      <c r="V3387" s="41">
        <v>18228</v>
      </c>
      <c r="W3387" s="41">
        <v>330.25439999999998</v>
      </c>
      <c r="X3387" s="41">
        <v>15609</v>
      </c>
      <c r="Y3387" s="41">
        <v>338.6499</v>
      </c>
      <c r="Z3387" s="6">
        <f>0</f>
        <v>0</v>
      </c>
      <c r="AA3387" s="6">
        <f t="shared" si="387"/>
        <v>330.25439999999998</v>
      </c>
      <c r="AB3387">
        <f>IF(ISBLANK(Table1[[#This Row],[FY2425_Cost]])=TRUE,#N/A,Table1[[#This Row],[FY2425_Cost]])</f>
        <v>338.6499</v>
      </c>
      <c r="AC3387" s="6">
        <f t="shared" si="388"/>
        <v>8.3955000000000268</v>
      </c>
      <c r="AD3387" s="6">
        <f>SUMIFS($AB$3:AB3387,$B$3:B3387,B3387)</f>
        <v>338.6499</v>
      </c>
      <c r="AE3387" s="6">
        <f t="shared" si="389"/>
        <v>6002.845589890755</v>
      </c>
      <c r="AF3387" s="6">
        <f t="shared" si="390"/>
        <v>6002.845589890755</v>
      </c>
      <c r="AG3387" s="6">
        <f>VLOOKUP(Table1[[#This Row],[PracticeCode]],$AP$3:$AS$345,4,FALSE)</f>
        <v>6002.845589890755</v>
      </c>
      <c r="AH3387" s="27">
        <f t="shared" si="391"/>
        <v>436206.7795320616</v>
      </c>
      <c r="AI3387" s="6">
        <f t="shared" si="386"/>
        <v>0</v>
      </c>
    </row>
    <row r="3388" spans="1:35" x14ac:dyDescent="0.35">
      <c r="A3388" t="str">
        <f t="shared" si="385"/>
        <v>THE MWH PRACTICENorth SouthallEalingE85119Aug5</v>
      </c>
      <c r="B3388" s="41" t="s">
        <v>450</v>
      </c>
      <c r="C3388" s="41" t="s">
        <v>451</v>
      </c>
      <c r="D3388" s="41" t="s">
        <v>12</v>
      </c>
      <c r="E3388" s="41" t="s">
        <v>347</v>
      </c>
      <c r="F3388" s="41" t="s">
        <v>347</v>
      </c>
      <c r="G3388" s="41" t="s">
        <v>760</v>
      </c>
      <c r="H3388" s="41">
        <v>5</v>
      </c>
      <c r="I3388" s="41">
        <v>13339.6568664239</v>
      </c>
      <c r="J3388" s="41">
        <v>6493</v>
      </c>
      <c r="K3388" s="41">
        <v>41</v>
      </c>
      <c r="L3388" s="41">
        <v>120.12049999999999</v>
      </c>
      <c r="M3388" s="41">
        <v>0.75849999999999995</v>
      </c>
      <c r="N3388" s="41">
        <v>2451</v>
      </c>
      <c r="O3388" s="41">
        <v>1367</v>
      </c>
      <c r="P3388" s="41">
        <v>48.774900000000002</v>
      </c>
      <c r="Q3388" s="41">
        <v>27.203300000000002</v>
      </c>
      <c r="R3388" s="41">
        <v>21284</v>
      </c>
      <c r="S3388" s="41">
        <v>380.98360000000002</v>
      </c>
      <c r="T3388" s="41">
        <v>13645</v>
      </c>
      <c r="U3388" s="41">
        <v>300.19</v>
      </c>
      <c r="V3388" s="41">
        <v>27818</v>
      </c>
      <c r="W3388" s="41">
        <v>501.86260000000004</v>
      </c>
      <c r="X3388" s="41">
        <v>17463</v>
      </c>
      <c r="Y3388" s="41">
        <v>376.16820000000001</v>
      </c>
      <c r="Z3388" s="6">
        <f>0</f>
        <v>0</v>
      </c>
      <c r="AA3388" s="6">
        <f t="shared" si="387"/>
        <v>501.86260000000004</v>
      </c>
      <c r="AB3388">
        <f>IF(ISBLANK(Table1[[#This Row],[FY2425_Cost]])=TRUE,#N/A,Table1[[#This Row],[FY2425_Cost]])</f>
        <v>376.16820000000001</v>
      </c>
      <c r="AC3388" s="6">
        <f t="shared" si="388"/>
        <v>-125.69440000000003</v>
      </c>
      <c r="AD3388" s="6">
        <f>SUMIFS($AB$3:AB3388,$B$3:B3388,B3388)</f>
        <v>714.81809999999996</v>
      </c>
      <c r="AE3388" s="6">
        <f t="shared" si="389"/>
        <v>6002.845589890755</v>
      </c>
      <c r="AF3388" s="6">
        <f t="shared" si="390"/>
        <v>6002.845589890755</v>
      </c>
      <c r="AG3388" s="6">
        <f>VLOOKUP(Table1[[#This Row],[PracticeCode]],$AP$3:$AS$345,4,FALSE)</f>
        <v>6002.845589890755</v>
      </c>
      <c r="AH3388" s="27">
        <f t="shared" si="391"/>
        <v>436206.7795320616</v>
      </c>
      <c r="AI3388" s="6">
        <f t="shared" si="386"/>
        <v>0</v>
      </c>
    </row>
    <row r="3389" spans="1:35" x14ac:dyDescent="0.35">
      <c r="A3389" t="str">
        <f t="shared" si="385"/>
        <v>THE MWH PRACTICENorth SouthallEalingE85119Dec9</v>
      </c>
      <c r="B3389" s="41" t="s">
        <v>450</v>
      </c>
      <c r="C3389" s="41" t="s">
        <v>451</v>
      </c>
      <c r="D3389" s="41" t="s">
        <v>12</v>
      </c>
      <c r="E3389" s="41" t="s">
        <v>347</v>
      </c>
      <c r="F3389" s="41" t="s">
        <v>347</v>
      </c>
      <c r="G3389" s="41" t="s">
        <v>764</v>
      </c>
      <c r="H3389" s="41">
        <v>9</v>
      </c>
      <c r="I3389" s="41">
        <v>13339.6568664239</v>
      </c>
      <c r="J3389" s="41">
        <v>2739</v>
      </c>
      <c r="K3389" s="41">
        <v>1527</v>
      </c>
      <c r="L3389" s="41">
        <v>54.506100000000004</v>
      </c>
      <c r="M3389" s="41">
        <v>30.387300000000003</v>
      </c>
      <c r="N3389" s="41"/>
      <c r="O3389" s="41"/>
      <c r="P3389" s="41"/>
      <c r="Q3389" s="41"/>
      <c r="R3389" s="41">
        <v>12119</v>
      </c>
      <c r="S3389" s="41">
        <v>216.93010000000001</v>
      </c>
      <c r="T3389" s="41"/>
      <c r="U3389" s="41"/>
      <c r="V3389" s="41">
        <v>16385</v>
      </c>
      <c r="W3389" s="41">
        <v>301.82350000000002</v>
      </c>
      <c r="X3389" s="41"/>
      <c r="Y3389" s="41"/>
      <c r="Z3389" s="6">
        <f>0</f>
        <v>0</v>
      </c>
      <c r="AA3389" s="6">
        <f t="shared" si="387"/>
        <v>301.82350000000002</v>
      </c>
      <c r="AB3389" t="e">
        <f>IF(ISBLANK(Table1[[#This Row],[FY2425_Cost]])=TRUE,#N/A,Table1[[#This Row],[FY2425_Cost]])</f>
        <v>#N/A</v>
      </c>
      <c r="AC3389" s="6" t="e">
        <f t="shared" si="388"/>
        <v>#N/A</v>
      </c>
      <c r="AD3389" s="6" t="e">
        <f>SUMIFS($AB$3:AB3389,$B$3:B3389,B3389)</f>
        <v>#N/A</v>
      </c>
      <c r="AE3389" s="6">
        <f t="shared" si="389"/>
        <v>6002.845589890755</v>
      </c>
      <c r="AF3389" s="6">
        <f t="shared" si="390"/>
        <v>6002.845589890755</v>
      </c>
      <c r="AG3389" s="6">
        <f>VLOOKUP(Table1[[#This Row],[PracticeCode]],$AP$3:$AS$345,4,FALSE)</f>
        <v>6002.845589890755</v>
      </c>
      <c r="AH3389" s="27">
        <f t="shared" si="391"/>
        <v>436206.7795320616</v>
      </c>
      <c r="AI3389" s="6" t="e">
        <f t="shared" si="386"/>
        <v>#N/A</v>
      </c>
    </row>
    <row r="3390" spans="1:35" x14ac:dyDescent="0.35">
      <c r="A3390" t="str">
        <f t="shared" si="385"/>
        <v>THE MWH PRACTICENorth SouthallEalingE85119Feb11</v>
      </c>
      <c r="B3390" s="41" t="s">
        <v>450</v>
      </c>
      <c r="C3390" s="41" t="s">
        <v>451</v>
      </c>
      <c r="D3390" s="41" t="s">
        <v>12</v>
      </c>
      <c r="E3390" s="41" t="s">
        <v>347</v>
      </c>
      <c r="F3390" s="41" t="s">
        <v>347</v>
      </c>
      <c r="G3390" s="41" t="s">
        <v>766</v>
      </c>
      <c r="H3390" s="41">
        <v>11</v>
      </c>
      <c r="I3390" s="41">
        <v>13339.6568664239</v>
      </c>
      <c r="J3390" s="41">
        <v>2846</v>
      </c>
      <c r="K3390" s="41">
        <v>5103</v>
      </c>
      <c r="L3390" s="41">
        <v>56.635400000000004</v>
      </c>
      <c r="M3390" s="41">
        <v>101.5497</v>
      </c>
      <c r="N3390" s="41"/>
      <c r="O3390" s="41"/>
      <c r="P3390" s="41"/>
      <c r="Q3390" s="41"/>
      <c r="R3390" s="41">
        <v>14802</v>
      </c>
      <c r="S3390" s="41">
        <v>264.95580000000001</v>
      </c>
      <c r="T3390" s="41"/>
      <c r="U3390" s="41"/>
      <c r="V3390" s="41">
        <v>22751</v>
      </c>
      <c r="W3390" s="41">
        <v>423.14089999999999</v>
      </c>
      <c r="X3390" s="41"/>
      <c r="Y3390" s="41"/>
      <c r="Z3390" s="6">
        <f>0</f>
        <v>0</v>
      </c>
      <c r="AA3390" s="6">
        <f t="shared" si="387"/>
        <v>423.14089999999999</v>
      </c>
      <c r="AB3390" t="e">
        <f>IF(ISBLANK(Table1[[#This Row],[FY2425_Cost]])=TRUE,#N/A,Table1[[#This Row],[FY2425_Cost]])</f>
        <v>#N/A</v>
      </c>
      <c r="AC3390" s="6" t="e">
        <f t="shared" si="388"/>
        <v>#N/A</v>
      </c>
      <c r="AD3390" s="6" t="e">
        <f>SUMIFS($AB$3:AB3390,$B$3:B3390,B3390)</f>
        <v>#N/A</v>
      </c>
      <c r="AE3390" s="6">
        <f t="shared" si="389"/>
        <v>6002.845589890755</v>
      </c>
      <c r="AF3390" s="6">
        <f t="shared" si="390"/>
        <v>6002.845589890755</v>
      </c>
      <c r="AG3390" s="6">
        <f>VLOOKUP(Table1[[#This Row],[PracticeCode]],$AP$3:$AS$345,4,FALSE)</f>
        <v>6002.845589890755</v>
      </c>
      <c r="AH3390" s="27">
        <f t="shared" si="391"/>
        <v>436206.7795320616</v>
      </c>
      <c r="AI3390" s="6" t="e">
        <f t="shared" si="386"/>
        <v>#N/A</v>
      </c>
    </row>
    <row r="3391" spans="1:35" x14ac:dyDescent="0.35">
      <c r="A3391" t="str">
        <f t="shared" si="385"/>
        <v>THE MWH PRACTICENorth SouthallEalingE85119Jan10</v>
      </c>
      <c r="B3391" s="41" t="s">
        <v>450</v>
      </c>
      <c r="C3391" s="41" t="s">
        <v>451</v>
      </c>
      <c r="D3391" s="41" t="s">
        <v>12</v>
      </c>
      <c r="E3391" s="41" t="s">
        <v>347</v>
      </c>
      <c r="F3391" s="41" t="s">
        <v>347</v>
      </c>
      <c r="G3391" s="41" t="s">
        <v>765</v>
      </c>
      <c r="H3391" s="41">
        <v>10</v>
      </c>
      <c r="I3391" s="41">
        <v>13339.6568664239</v>
      </c>
      <c r="J3391" s="41">
        <v>7859</v>
      </c>
      <c r="K3391" s="41">
        <v>137</v>
      </c>
      <c r="L3391" s="41">
        <v>156.39410000000001</v>
      </c>
      <c r="M3391" s="41">
        <v>2.7263000000000002</v>
      </c>
      <c r="N3391" s="41"/>
      <c r="O3391" s="41"/>
      <c r="P3391" s="41"/>
      <c r="Q3391" s="41"/>
      <c r="R3391" s="41">
        <v>21606</v>
      </c>
      <c r="S3391" s="41">
        <v>386.74740000000003</v>
      </c>
      <c r="T3391" s="41"/>
      <c r="U3391" s="41"/>
      <c r="V3391" s="41">
        <v>29602</v>
      </c>
      <c r="W3391" s="41">
        <v>545.86779999999999</v>
      </c>
      <c r="X3391" s="41"/>
      <c r="Y3391" s="41"/>
      <c r="Z3391" s="6">
        <f>0</f>
        <v>0</v>
      </c>
      <c r="AA3391" s="6">
        <f t="shared" si="387"/>
        <v>545.86779999999999</v>
      </c>
      <c r="AB3391" t="e">
        <f>IF(ISBLANK(Table1[[#This Row],[FY2425_Cost]])=TRUE,#N/A,Table1[[#This Row],[FY2425_Cost]])</f>
        <v>#N/A</v>
      </c>
      <c r="AC3391" s="6" t="e">
        <f t="shared" si="388"/>
        <v>#N/A</v>
      </c>
      <c r="AD3391" s="6" t="e">
        <f>SUMIFS($AB$3:AB3391,$B$3:B3391,B3391)</f>
        <v>#N/A</v>
      </c>
      <c r="AE3391" s="6">
        <f t="shared" si="389"/>
        <v>6002.845589890755</v>
      </c>
      <c r="AF3391" s="6">
        <f t="shared" si="390"/>
        <v>6002.845589890755</v>
      </c>
      <c r="AG3391" s="6">
        <f>VLOOKUP(Table1[[#This Row],[PracticeCode]],$AP$3:$AS$345,4,FALSE)</f>
        <v>6002.845589890755</v>
      </c>
      <c r="AH3391" s="27">
        <f t="shared" si="391"/>
        <v>436206.7795320616</v>
      </c>
      <c r="AI3391" s="6" t="e">
        <f t="shared" si="386"/>
        <v>#N/A</v>
      </c>
    </row>
    <row r="3392" spans="1:35" x14ac:dyDescent="0.35">
      <c r="A3392" t="str">
        <f t="shared" si="385"/>
        <v>THE MWH PRACTICENorth SouthallEalingE85119Jul4</v>
      </c>
      <c r="B3392" s="41" t="s">
        <v>450</v>
      </c>
      <c r="C3392" s="41" t="s">
        <v>451</v>
      </c>
      <c r="D3392" s="41" t="s">
        <v>12</v>
      </c>
      <c r="E3392" s="41" t="s">
        <v>347</v>
      </c>
      <c r="F3392" s="41" t="s">
        <v>347</v>
      </c>
      <c r="G3392" s="41" t="s">
        <v>759</v>
      </c>
      <c r="H3392" s="41">
        <v>4</v>
      </c>
      <c r="I3392" s="41">
        <v>13339.6568664239</v>
      </c>
      <c r="J3392" s="41">
        <v>6592</v>
      </c>
      <c r="K3392" s="41">
        <v>6</v>
      </c>
      <c r="L3392" s="41">
        <v>121.952</v>
      </c>
      <c r="M3392" s="41">
        <v>0.11099999999999999</v>
      </c>
      <c r="N3392" s="41">
        <v>2111</v>
      </c>
      <c r="O3392" s="41">
        <v>682</v>
      </c>
      <c r="P3392" s="41">
        <v>42.008900000000004</v>
      </c>
      <c r="Q3392" s="41">
        <v>13.571800000000001</v>
      </c>
      <c r="R3392" s="41">
        <v>16693</v>
      </c>
      <c r="S3392" s="41">
        <v>298.80470000000003</v>
      </c>
      <c r="T3392" s="41">
        <v>18143</v>
      </c>
      <c r="U3392" s="41">
        <v>399.14600000000002</v>
      </c>
      <c r="V3392" s="41">
        <v>23291</v>
      </c>
      <c r="W3392" s="41">
        <v>420.86770000000001</v>
      </c>
      <c r="X3392" s="41">
        <v>20936</v>
      </c>
      <c r="Y3392" s="41">
        <v>454.72670000000005</v>
      </c>
      <c r="Z3392" s="6">
        <f>0</f>
        <v>0</v>
      </c>
      <c r="AA3392" s="6">
        <f t="shared" si="387"/>
        <v>420.86770000000001</v>
      </c>
      <c r="AB3392">
        <f>IF(ISBLANK(Table1[[#This Row],[FY2425_Cost]])=TRUE,#N/A,Table1[[#This Row],[FY2425_Cost]])</f>
        <v>454.72670000000005</v>
      </c>
      <c r="AC3392" s="6">
        <f t="shared" si="388"/>
        <v>33.859000000000037</v>
      </c>
      <c r="AD3392" s="6" t="e">
        <f>SUMIFS($AB$3:AB3392,$B$3:B3392,B3392)</f>
        <v>#N/A</v>
      </c>
      <c r="AE3392" s="6">
        <f t="shared" si="389"/>
        <v>6002.845589890755</v>
      </c>
      <c r="AF3392" s="6">
        <f t="shared" si="390"/>
        <v>6002.845589890755</v>
      </c>
      <c r="AG3392" s="6">
        <f>VLOOKUP(Table1[[#This Row],[PracticeCode]],$AP$3:$AS$345,4,FALSE)</f>
        <v>6002.845589890755</v>
      </c>
      <c r="AH3392" s="27">
        <f t="shared" si="391"/>
        <v>436206.7795320616</v>
      </c>
      <c r="AI3392" s="6" t="e">
        <f t="shared" si="386"/>
        <v>#N/A</v>
      </c>
    </row>
    <row r="3393" spans="1:35" x14ac:dyDescent="0.35">
      <c r="A3393" t="str">
        <f t="shared" si="385"/>
        <v>THE MWH PRACTICENorth SouthallEalingE85119Jun3</v>
      </c>
      <c r="B3393" s="41" t="s">
        <v>450</v>
      </c>
      <c r="C3393" s="41" t="s">
        <v>451</v>
      </c>
      <c r="D3393" s="41" t="s">
        <v>12</v>
      </c>
      <c r="E3393" s="41" t="s">
        <v>347</v>
      </c>
      <c r="F3393" s="41" t="s">
        <v>347</v>
      </c>
      <c r="G3393" s="41" t="s">
        <v>758</v>
      </c>
      <c r="H3393" s="41">
        <v>3</v>
      </c>
      <c r="I3393" s="41">
        <v>13339.6568664239</v>
      </c>
      <c r="J3393" s="41">
        <v>6273</v>
      </c>
      <c r="K3393" s="41">
        <v>0</v>
      </c>
      <c r="L3393" s="41">
        <v>116.0505</v>
      </c>
      <c r="M3393" s="41">
        <v>0</v>
      </c>
      <c r="N3393" s="41">
        <v>8675</v>
      </c>
      <c r="O3393" s="41">
        <v>377</v>
      </c>
      <c r="P3393" s="41">
        <v>172.63250000000002</v>
      </c>
      <c r="Q3393" s="41">
        <v>7.5023</v>
      </c>
      <c r="R3393" s="41">
        <v>19534</v>
      </c>
      <c r="S3393" s="41">
        <v>349.65859999999998</v>
      </c>
      <c r="T3393" s="41">
        <v>14157</v>
      </c>
      <c r="U3393" s="41">
        <v>311.45400000000001</v>
      </c>
      <c r="V3393" s="41">
        <v>25807</v>
      </c>
      <c r="W3393" s="41">
        <v>465.70909999999998</v>
      </c>
      <c r="X3393" s="41">
        <v>23209</v>
      </c>
      <c r="Y3393" s="41">
        <v>491.58879999999999</v>
      </c>
      <c r="Z3393" s="6">
        <f>0</f>
        <v>0</v>
      </c>
      <c r="AA3393" s="6">
        <f t="shared" si="387"/>
        <v>465.70909999999998</v>
      </c>
      <c r="AB3393">
        <f>IF(ISBLANK(Table1[[#This Row],[FY2425_Cost]])=TRUE,#N/A,Table1[[#This Row],[FY2425_Cost]])</f>
        <v>491.58879999999999</v>
      </c>
      <c r="AC3393" s="6">
        <f t="shared" si="388"/>
        <v>25.879700000000014</v>
      </c>
      <c r="AD3393" s="6" t="e">
        <f>SUMIFS($AB$3:AB3393,$B$3:B3393,B3393)</f>
        <v>#N/A</v>
      </c>
      <c r="AE3393" s="6">
        <f t="shared" si="389"/>
        <v>6002.845589890755</v>
      </c>
      <c r="AF3393" s="6">
        <f t="shared" si="390"/>
        <v>6002.845589890755</v>
      </c>
      <c r="AG3393" s="6">
        <f>VLOOKUP(Table1[[#This Row],[PracticeCode]],$AP$3:$AS$345,4,FALSE)</f>
        <v>6002.845589890755</v>
      </c>
      <c r="AH3393" s="27">
        <f t="shared" si="391"/>
        <v>436206.7795320616</v>
      </c>
      <c r="AI3393" s="6" t="e">
        <f t="shared" si="386"/>
        <v>#N/A</v>
      </c>
    </row>
    <row r="3394" spans="1:35" x14ac:dyDescent="0.35">
      <c r="A3394" t="str">
        <f t="shared" si="385"/>
        <v>THE MWH PRACTICENorth SouthallEalingE85119Mar12</v>
      </c>
      <c r="B3394" s="41" t="s">
        <v>450</v>
      </c>
      <c r="C3394" s="41" t="s">
        <v>451</v>
      </c>
      <c r="D3394" s="41" t="s">
        <v>12</v>
      </c>
      <c r="E3394" s="41" t="s">
        <v>347</v>
      </c>
      <c r="F3394" s="41" t="s">
        <v>347</v>
      </c>
      <c r="G3394" s="41" t="s">
        <v>767</v>
      </c>
      <c r="H3394" s="41">
        <v>12</v>
      </c>
      <c r="I3394" s="41">
        <v>13339.6568664239</v>
      </c>
      <c r="J3394" s="41">
        <v>5694</v>
      </c>
      <c r="K3394" s="41">
        <v>1905</v>
      </c>
      <c r="L3394" s="41">
        <v>113.31060000000001</v>
      </c>
      <c r="M3394" s="41">
        <v>37.909500000000001</v>
      </c>
      <c r="N3394" s="41"/>
      <c r="O3394" s="41"/>
      <c r="P3394" s="41"/>
      <c r="Q3394" s="41"/>
      <c r="R3394" s="41">
        <v>14097</v>
      </c>
      <c r="S3394" s="41">
        <v>252.33629999999999</v>
      </c>
      <c r="T3394" s="41"/>
      <c r="U3394" s="41"/>
      <c r="V3394" s="41">
        <v>21696</v>
      </c>
      <c r="W3394" s="41">
        <v>403.5564</v>
      </c>
      <c r="X3394" s="41"/>
      <c r="Y3394" s="41"/>
      <c r="Z3394" s="6">
        <f>0</f>
        <v>0</v>
      </c>
      <c r="AA3394" s="6">
        <f t="shared" si="387"/>
        <v>403.5564</v>
      </c>
      <c r="AB3394" t="e">
        <f>IF(ISBLANK(Table1[[#This Row],[FY2425_Cost]])=TRUE,#N/A,Table1[[#This Row],[FY2425_Cost]])</f>
        <v>#N/A</v>
      </c>
      <c r="AC3394" s="6" t="e">
        <f t="shared" si="388"/>
        <v>#N/A</v>
      </c>
      <c r="AD3394" s="6" t="e">
        <f>SUMIFS($AB$3:AB3394,$B$3:B3394,B3394)</f>
        <v>#N/A</v>
      </c>
      <c r="AE3394" s="6">
        <f t="shared" si="389"/>
        <v>6002.845589890755</v>
      </c>
      <c r="AF3394" s="6">
        <f t="shared" si="390"/>
        <v>6002.845589890755</v>
      </c>
      <c r="AG3394" s="6">
        <f>VLOOKUP(Table1[[#This Row],[PracticeCode]],$AP$3:$AS$345,4,FALSE)</f>
        <v>6002.845589890755</v>
      </c>
      <c r="AH3394" s="27">
        <f t="shared" si="391"/>
        <v>436206.7795320616</v>
      </c>
      <c r="AI3394" s="6" t="e">
        <f t="shared" si="386"/>
        <v>#N/A</v>
      </c>
    </row>
    <row r="3395" spans="1:35" x14ac:dyDescent="0.35">
      <c r="A3395" t="str">
        <f t="shared" ref="A3395:A3458" si="392">CONCATENATE(B3395,C3395,D3395,E3395,G3395,H3395)</f>
        <v>THE MWH PRACTICENorth SouthallEalingE85119May2</v>
      </c>
      <c r="B3395" s="41" t="s">
        <v>450</v>
      </c>
      <c r="C3395" s="41" t="s">
        <v>451</v>
      </c>
      <c r="D3395" s="41" t="s">
        <v>12</v>
      </c>
      <c r="E3395" s="41" t="s">
        <v>347</v>
      </c>
      <c r="F3395" s="41" t="s">
        <v>347</v>
      </c>
      <c r="G3395" s="41" t="s">
        <v>757</v>
      </c>
      <c r="H3395" s="41">
        <v>2</v>
      </c>
      <c r="I3395" s="41">
        <v>13339.6568664239</v>
      </c>
      <c r="J3395" s="41">
        <v>6557</v>
      </c>
      <c r="K3395" s="41">
        <v>0</v>
      </c>
      <c r="L3395" s="41">
        <v>121.30449999999999</v>
      </c>
      <c r="M3395" s="41">
        <v>0</v>
      </c>
      <c r="N3395" s="41">
        <v>3028</v>
      </c>
      <c r="O3395" s="41">
        <v>259</v>
      </c>
      <c r="P3395" s="41">
        <v>60.257200000000005</v>
      </c>
      <c r="Q3395" s="41">
        <v>5.1541000000000006</v>
      </c>
      <c r="R3395" s="41">
        <v>50728</v>
      </c>
      <c r="S3395" s="41">
        <v>908.03120000000001</v>
      </c>
      <c r="T3395" s="41">
        <v>13137</v>
      </c>
      <c r="U3395" s="41">
        <v>289.01400000000001</v>
      </c>
      <c r="V3395" s="41">
        <v>57285</v>
      </c>
      <c r="W3395" s="41">
        <v>1029.3357000000001</v>
      </c>
      <c r="X3395" s="41">
        <v>16424</v>
      </c>
      <c r="Y3395" s="41">
        <v>354.42529999999999</v>
      </c>
      <c r="Z3395" s="6">
        <f>0</f>
        <v>0</v>
      </c>
      <c r="AA3395" s="6">
        <f t="shared" si="387"/>
        <v>1029.3357000000001</v>
      </c>
      <c r="AB3395">
        <f>IF(ISBLANK(Table1[[#This Row],[FY2425_Cost]])=TRUE,#N/A,Table1[[#This Row],[FY2425_Cost]])</f>
        <v>354.42529999999999</v>
      </c>
      <c r="AC3395" s="6">
        <f t="shared" si="388"/>
        <v>-674.9104000000001</v>
      </c>
      <c r="AD3395" s="6" t="e">
        <f>SUMIFS($AB$3:AB3395,$B$3:B3395,B3395)</f>
        <v>#N/A</v>
      </c>
      <c r="AE3395" s="6">
        <f t="shared" si="389"/>
        <v>6002.845589890755</v>
      </c>
      <c r="AF3395" s="6">
        <f t="shared" si="390"/>
        <v>6002.845589890755</v>
      </c>
      <c r="AG3395" s="6">
        <f>VLOOKUP(Table1[[#This Row],[PracticeCode]],$AP$3:$AS$345,4,FALSE)</f>
        <v>6002.845589890755</v>
      </c>
      <c r="AH3395" s="27">
        <f t="shared" si="391"/>
        <v>436206.7795320616</v>
      </c>
      <c r="AI3395" s="6" t="e">
        <f t="shared" ref="AI3395:AI3458" si="393">IF(AD3395-AF3395&lt;=0,0,AD3395-AF3395)</f>
        <v>#N/A</v>
      </c>
    </row>
    <row r="3396" spans="1:35" x14ac:dyDescent="0.35">
      <c r="A3396" t="str">
        <f t="shared" si="392"/>
        <v>THE MWH PRACTICENorth SouthallEalingE85119Nov8</v>
      </c>
      <c r="B3396" s="41" t="s">
        <v>450</v>
      </c>
      <c r="C3396" s="41" t="s">
        <v>451</v>
      </c>
      <c r="D3396" s="41" t="s">
        <v>12</v>
      </c>
      <c r="E3396" s="41" t="s">
        <v>347</v>
      </c>
      <c r="F3396" s="41" t="s">
        <v>347</v>
      </c>
      <c r="G3396" s="41" t="s">
        <v>763</v>
      </c>
      <c r="H3396" s="41">
        <v>8</v>
      </c>
      <c r="I3396" s="41">
        <v>13339.6568664239</v>
      </c>
      <c r="J3396" s="41">
        <v>2487</v>
      </c>
      <c r="K3396" s="41">
        <v>100</v>
      </c>
      <c r="L3396" s="41">
        <v>49.491300000000003</v>
      </c>
      <c r="M3396" s="41">
        <v>1.9900000000000002</v>
      </c>
      <c r="N3396" s="41"/>
      <c r="O3396" s="41"/>
      <c r="P3396" s="41"/>
      <c r="Q3396" s="41"/>
      <c r="R3396" s="41">
        <v>29078</v>
      </c>
      <c r="S3396" s="41">
        <v>520.49620000000004</v>
      </c>
      <c r="T3396" s="41"/>
      <c r="U3396" s="41"/>
      <c r="V3396" s="41">
        <v>31665</v>
      </c>
      <c r="W3396" s="41">
        <v>571.97750000000008</v>
      </c>
      <c r="X3396" s="41"/>
      <c r="Y3396" s="41"/>
      <c r="Z3396" s="6">
        <f>0</f>
        <v>0</v>
      </c>
      <c r="AA3396" s="6">
        <f t="shared" si="387"/>
        <v>571.97750000000008</v>
      </c>
      <c r="AB3396" t="e">
        <f>IF(ISBLANK(Table1[[#This Row],[FY2425_Cost]])=TRUE,#N/A,Table1[[#This Row],[FY2425_Cost]])</f>
        <v>#N/A</v>
      </c>
      <c r="AC3396" s="6" t="e">
        <f t="shared" si="388"/>
        <v>#N/A</v>
      </c>
      <c r="AD3396" s="6" t="e">
        <f>SUMIFS($AB$3:AB3396,$B$3:B3396,B3396)</f>
        <v>#N/A</v>
      </c>
      <c r="AE3396" s="6">
        <f t="shared" si="389"/>
        <v>6002.845589890755</v>
      </c>
      <c r="AF3396" s="6">
        <f t="shared" si="390"/>
        <v>6002.845589890755</v>
      </c>
      <c r="AG3396" s="6">
        <f>VLOOKUP(Table1[[#This Row],[PracticeCode]],$AP$3:$AS$345,4,FALSE)</f>
        <v>6002.845589890755</v>
      </c>
      <c r="AH3396" s="27">
        <f t="shared" si="391"/>
        <v>436206.7795320616</v>
      </c>
      <c r="AI3396" s="6" t="e">
        <f t="shared" si="393"/>
        <v>#N/A</v>
      </c>
    </row>
    <row r="3397" spans="1:35" x14ac:dyDescent="0.35">
      <c r="A3397" t="str">
        <f t="shared" si="392"/>
        <v>THE MWH PRACTICENorth SouthallEalingE85119Oct7</v>
      </c>
      <c r="B3397" s="41" t="s">
        <v>450</v>
      </c>
      <c r="C3397" s="41" t="s">
        <v>451</v>
      </c>
      <c r="D3397" s="41" t="s">
        <v>12</v>
      </c>
      <c r="E3397" s="41" t="s">
        <v>347</v>
      </c>
      <c r="F3397" s="41" t="s">
        <v>347</v>
      </c>
      <c r="G3397" s="41" t="s">
        <v>762</v>
      </c>
      <c r="H3397" s="41">
        <v>7</v>
      </c>
      <c r="I3397" s="41">
        <v>13339.6568664239</v>
      </c>
      <c r="J3397" s="41">
        <v>6824</v>
      </c>
      <c r="K3397" s="41">
        <v>365</v>
      </c>
      <c r="L3397" s="41">
        <v>135.79760000000002</v>
      </c>
      <c r="M3397" s="41">
        <v>7.2635000000000005</v>
      </c>
      <c r="N3397" s="41">
        <v>0</v>
      </c>
      <c r="O3397" s="41">
        <v>2058</v>
      </c>
      <c r="P3397" s="41">
        <v>0</v>
      </c>
      <c r="Q3397" s="41">
        <v>46.305</v>
      </c>
      <c r="R3397" s="41">
        <v>27946</v>
      </c>
      <c r="S3397" s="41">
        <v>500.23340000000002</v>
      </c>
      <c r="T3397" s="41">
        <v>53169</v>
      </c>
      <c r="U3397" s="41">
        <v>1169.7180000000001</v>
      </c>
      <c r="V3397" s="41">
        <v>35135</v>
      </c>
      <c r="W3397" s="41">
        <v>643.29449999999997</v>
      </c>
      <c r="X3397" s="41">
        <v>55227</v>
      </c>
      <c r="Y3397" s="41">
        <v>1216.0230000000001</v>
      </c>
      <c r="Z3397" s="6">
        <f>0</f>
        <v>0</v>
      </c>
      <c r="AA3397" s="6">
        <f t="shared" si="387"/>
        <v>643.29449999999997</v>
      </c>
      <c r="AB3397">
        <f>IF(ISBLANK(Table1[[#This Row],[FY2425_Cost]])=TRUE,#N/A,Table1[[#This Row],[FY2425_Cost]])</f>
        <v>1216.0230000000001</v>
      </c>
      <c r="AC3397" s="6">
        <f t="shared" si="388"/>
        <v>572.72850000000017</v>
      </c>
      <c r="AD3397" s="6" t="e">
        <f>SUMIFS($AB$3:AB3397,$B$3:B3397,B3397)</f>
        <v>#N/A</v>
      </c>
      <c r="AE3397" s="6">
        <f t="shared" si="389"/>
        <v>6002.845589890755</v>
      </c>
      <c r="AF3397" s="6">
        <f t="shared" si="390"/>
        <v>6002.845589890755</v>
      </c>
      <c r="AG3397" s="6">
        <f>VLOOKUP(Table1[[#This Row],[PracticeCode]],$AP$3:$AS$345,4,FALSE)</f>
        <v>6002.845589890755</v>
      </c>
      <c r="AH3397" s="27">
        <f t="shared" si="391"/>
        <v>436206.7795320616</v>
      </c>
      <c r="AI3397" s="6" t="e">
        <f t="shared" si="393"/>
        <v>#N/A</v>
      </c>
    </row>
    <row r="3398" spans="1:35" x14ac:dyDescent="0.35">
      <c r="A3398" t="str">
        <f t="shared" si="392"/>
        <v>THE MWH PRACTICENorth SouthallEalingE85119Sep6</v>
      </c>
      <c r="B3398" s="41" t="s">
        <v>450</v>
      </c>
      <c r="C3398" s="41" t="s">
        <v>451</v>
      </c>
      <c r="D3398" s="41" t="s">
        <v>12</v>
      </c>
      <c r="E3398" s="41" t="s">
        <v>347</v>
      </c>
      <c r="F3398" s="41" t="s">
        <v>347</v>
      </c>
      <c r="G3398" s="41" t="s">
        <v>761</v>
      </c>
      <c r="H3398" s="41">
        <v>6</v>
      </c>
      <c r="I3398" s="41">
        <v>13339.6568664239</v>
      </c>
      <c r="J3398" s="41">
        <v>6016</v>
      </c>
      <c r="K3398" s="41">
        <v>229</v>
      </c>
      <c r="L3398" s="41">
        <v>119.7184</v>
      </c>
      <c r="M3398" s="41">
        <v>4.5571000000000002</v>
      </c>
      <c r="N3398" s="41">
        <v>4283</v>
      </c>
      <c r="O3398" s="41">
        <v>2493</v>
      </c>
      <c r="P3398" s="41">
        <v>96.367499999999993</v>
      </c>
      <c r="Q3398" s="41">
        <v>56.092500000000001</v>
      </c>
      <c r="R3398" s="41">
        <v>36199</v>
      </c>
      <c r="S3398" s="41">
        <v>647.96209999999996</v>
      </c>
      <c r="T3398" s="41">
        <v>19446</v>
      </c>
      <c r="U3398" s="41">
        <v>427.81200000000001</v>
      </c>
      <c r="V3398" s="41">
        <v>42444</v>
      </c>
      <c r="W3398" s="41">
        <v>772.23759999999993</v>
      </c>
      <c r="X3398" s="41">
        <v>26222</v>
      </c>
      <c r="Y3398" s="41">
        <v>580.27199999999993</v>
      </c>
      <c r="Z3398" s="6">
        <f>0</f>
        <v>0</v>
      </c>
      <c r="AA3398" s="6">
        <f t="shared" si="387"/>
        <v>772.23759999999993</v>
      </c>
      <c r="AB3398">
        <f>IF(ISBLANK(Table1[[#This Row],[FY2425_Cost]])=TRUE,#N/A,Table1[[#This Row],[FY2425_Cost]])</f>
        <v>580.27199999999993</v>
      </c>
      <c r="AC3398" s="6">
        <f t="shared" si="388"/>
        <v>-191.96559999999999</v>
      </c>
      <c r="AD3398" s="6" t="e">
        <f>SUMIFS($AB$3:AB3398,$B$3:B3398,B3398)</f>
        <v>#N/A</v>
      </c>
      <c r="AE3398" s="6">
        <f t="shared" si="389"/>
        <v>6002.845589890755</v>
      </c>
      <c r="AF3398" s="6">
        <f t="shared" si="390"/>
        <v>6002.845589890755</v>
      </c>
      <c r="AG3398" s="6">
        <f>VLOOKUP(Table1[[#This Row],[PracticeCode]],$AP$3:$AS$345,4,FALSE)</f>
        <v>6002.845589890755</v>
      </c>
      <c r="AH3398" s="27">
        <f t="shared" si="391"/>
        <v>436206.7795320616</v>
      </c>
      <c r="AI3398" s="6" t="e">
        <f t="shared" si="393"/>
        <v>#N/A</v>
      </c>
    </row>
    <row r="3399" spans="1:35" x14ac:dyDescent="0.35">
      <c r="A3399" t="str">
        <f t="shared" si="392"/>
        <v>The New SurgeryNorth H&amp;F PCNHammersmith &amp; FulhamE85042Apr1</v>
      </c>
      <c r="B3399" s="41" t="s">
        <v>348</v>
      </c>
      <c r="C3399" s="41" t="s">
        <v>497</v>
      </c>
      <c r="D3399" s="41" t="s">
        <v>22</v>
      </c>
      <c r="E3399" s="41" t="s">
        <v>349</v>
      </c>
      <c r="F3399" s="41" t="s">
        <v>349</v>
      </c>
      <c r="G3399" s="41" t="s">
        <v>756</v>
      </c>
      <c r="H3399" s="41">
        <v>1</v>
      </c>
      <c r="I3399" s="41">
        <v>6855.13713677128</v>
      </c>
      <c r="J3399" s="41">
        <v>203</v>
      </c>
      <c r="K3399" s="41">
        <v>0</v>
      </c>
      <c r="L3399" s="41">
        <v>3.7554999999999996</v>
      </c>
      <c r="M3399" s="41">
        <v>0</v>
      </c>
      <c r="N3399" s="41">
        <v>120</v>
      </c>
      <c r="O3399" s="41">
        <v>9</v>
      </c>
      <c r="P3399" s="41">
        <v>2.3879999999999999</v>
      </c>
      <c r="Q3399" s="41">
        <v>0.17910000000000001</v>
      </c>
      <c r="R3399" s="41">
        <v>6185</v>
      </c>
      <c r="S3399" s="41">
        <v>110.7115</v>
      </c>
      <c r="T3399" s="41">
        <v>9821</v>
      </c>
      <c r="U3399" s="41">
        <v>216.06200000000001</v>
      </c>
      <c r="V3399" s="41">
        <v>6388</v>
      </c>
      <c r="W3399" s="41">
        <v>114.467</v>
      </c>
      <c r="X3399" s="41">
        <v>9950</v>
      </c>
      <c r="Y3399" s="41">
        <v>218.62910000000002</v>
      </c>
      <c r="Z3399" s="6">
        <f>0</f>
        <v>0</v>
      </c>
      <c r="AA3399" s="6">
        <f t="shared" si="387"/>
        <v>114.467</v>
      </c>
      <c r="AB3399">
        <f>IF(ISBLANK(Table1[[#This Row],[FY2425_Cost]])=TRUE,#N/A,Table1[[#This Row],[FY2425_Cost]])</f>
        <v>218.62910000000002</v>
      </c>
      <c r="AC3399" s="6">
        <f t="shared" si="388"/>
        <v>104.16210000000002</v>
      </c>
      <c r="AD3399" s="6">
        <f>SUMIFS($AB$3:AB3399,$B$3:B3399,B3399)</f>
        <v>218.62910000000002</v>
      </c>
      <c r="AE3399" s="6">
        <f t="shared" si="389"/>
        <v>3084.8117115470759</v>
      </c>
      <c r="AF3399" s="6">
        <f t="shared" si="390"/>
        <v>3084.8117115470759</v>
      </c>
      <c r="AG3399" s="6">
        <f>VLOOKUP(Table1[[#This Row],[PracticeCode]],$AP$3:$AS$345,4,FALSE)</f>
        <v>3084.8117115470759</v>
      </c>
      <c r="AH3399" s="27">
        <f t="shared" si="391"/>
        <v>224162.98437242088</v>
      </c>
      <c r="AI3399" s="6">
        <f t="shared" si="393"/>
        <v>0</v>
      </c>
    </row>
    <row r="3400" spans="1:35" x14ac:dyDescent="0.35">
      <c r="A3400" t="str">
        <f t="shared" si="392"/>
        <v>The New SurgeryNorth H&amp;F PCNHammersmith &amp; FulhamE85042Aug5</v>
      </c>
      <c r="B3400" s="41" t="s">
        <v>348</v>
      </c>
      <c r="C3400" s="41" t="s">
        <v>497</v>
      </c>
      <c r="D3400" s="41" t="s">
        <v>22</v>
      </c>
      <c r="E3400" s="41" t="s">
        <v>349</v>
      </c>
      <c r="F3400" s="41" t="s">
        <v>349</v>
      </c>
      <c r="G3400" s="41" t="s">
        <v>760</v>
      </c>
      <c r="H3400" s="41">
        <v>5</v>
      </c>
      <c r="I3400" s="41">
        <v>6855.13713677128</v>
      </c>
      <c r="J3400" s="41">
        <v>172</v>
      </c>
      <c r="K3400" s="41">
        <v>0</v>
      </c>
      <c r="L3400" s="41">
        <v>3.1819999999999999</v>
      </c>
      <c r="M3400" s="41">
        <v>0</v>
      </c>
      <c r="N3400" s="41">
        <v>408</v>
      </c>
      <c r="O3400" s="41">
        <v>0</v>
      </c>
      <c r="P3400" s="41">
        <v>8.1192000000000011</v>
      </c>
      <c r="Q3400" s="41">
        <v>0</v>
      </c>
      <c r="R3400" s="41">
        <v>7049</v>
      </c>
      <c r="S3400" s="41">
        <v>126.1771</v>
      </c>
      <c r="T3400" s="41">
        <v>9291</v>
      </c>
      <c r="U3400" s="41">
        <v>204.40199999999999</v>
      </c>
      <c r="V3400" s="41">
        <v>7221</v>
      </c>
      <c r="W3400" s="41">
        <v>129.35909999999998</v>
      </c>
      <c r="X3400" s="41">
        <v>9699</v>
      </c>
      <c r="Y3400" s="41">
        <v>212.52119999999999</v>
      </c>
      <c r="Z3400" s="6">
        <f>0</f>
        <v>0</v>
      </c>
      <c r="AA3400" s="6">
        <f t="shared" si="387"/>
        <v>129.35909999999998</v>
      </c>
      <c r="AB3400">
        <f>IF(ISBLANK(Table1[[#This Row],[FY2425_Cost]])=TRUE,#N/A,Table1[[#This Row],[FY2425_Cost]])</f>
        <v>212.52119999999999</v>
      </c>
      <c r="AC3400" s="6">
        <f t="shared" si="388"/>
        <v>83.162100000000009</v>
      </c>
      <c r="AD3400" s="6">
        <f>SUMIFS($AB$3:AB3400,$B$3:B3400,B3400)</f>
        <v>431.15030000000002</v>
      </c>
      <c r="AE3400" s="6">
        <f t="shared" si="389"/>
        <v>3084.8117115470759</v>
      </c>
      <c r="AF3400" s="6">
        <f t="shared" si="390"/>
        <v>3084.8117115470759</v>
      </c>
      <c r="AG3400" s="6">
        <f>VLOOKUP(Table1[[#This Row],[PracticeCode]],$AP$3:$AS$345,4,FALSE)</f>
        <v>3084.8117115470759</v>
      </c>
      <c r="AH3400" s="27">
        <f t="shared" si="391"/>
        <v>224162.98437242088</v>
      </c>
      <c r="AI3400" s="6">
        <f t="shared" si="393"/>
        <v>0</v>
      </c>
    </row>
    <row r="3401" spans="1:35" x14ac:dyDescent="0.35">
      <c r="A3401" t="str">
        <f t="shared" si="392"/>
        <v>The New SurgeryNorth H&amp;F PCNHammersmith &amp; FulhamE85042Dec9</v>
      </c>
      <c r="B3401" s="41" t="s">
        <v>348</v>
      </c>
      <c r="C3401" s="41" t="s">
        <v>497</v>
      </c>
      <c r="D3401" s="41" t="s">
        <v>22</v>
      </c>
      <c r="E3401" s="41" t="s">
        <v>349</v>
      </c>
      <c r="F3401" s="41" t="s">
        <v>349</v>
      </c>
      <c r="G3401" s="41" t="s">
        <v>764</v>
      </c>
      <c r="H3401" s="41">
        <v>9</v>
      </c>
      <c r="I3401" s="41">
        <v>6855.13713677128</v>
      </c>
      <c r="J3401" s="41">
        <v>123</v>
      </c>
      <c r="K3401" s="41">
        <v>0</v>
      </c>
      <c r="L3401" s="41">
        <v>2.4477000000000002</v>
      </c>
      <c r="M3401" s="41">
        <v>0</v>
      </c>
      <c r="N3401" s="41"/>
      <c r="O3401" s="41"/>
      <c r="P3401" s="41"/>
      <c r="Q3401" s="41"/>
      <c r="R3401" s="41">
        <v>7705</v>
      </c>
      <c r="S3401" s="41">
        <v>137.9195</v>
      </c>
      <c r="T3401" s="41"/>
      <c r="U3401" s="41"/>
      <c r="V3401" s="41">
        <v>7828</v>
      </c>
      <c r="W3401" s="41">
        <v>140.3672</v>
      </c>
      <c r="X3401" s="41"/>
      <c r="Y3401" s="41"/>
      <c r="Z3401" s="6">
        <f>0</f>
        <v>0</v>
      </c>
      <c r="AA3401" s="6">
        <f t="shared" si="387"/>
        <v>140.3672</v>
      </c>
      <c r="AB3401" t="e">
        <f>IF(ISBLANK(Table1[[#This Row],[FY2425_Cost]])=TRUE,#N/A,Table1[[#This Row],[FY2425_Cost]])</f>
        <v>#N/A</v>
      </c>
      <c r="AC3401" s="6" t="e">
        <f t="shared" si="388"/>
        <v>#N/A</v>
      </c>
      <c r="AD3401" s="6" t="e">
        <f>SUMIFS($AB$3:AB3401,$B$3:B3401,B3401)</f>
        <v>#N/A</v>
      </c>
      <c r="AE3401" s="6">
        <f t="shared" si="389"/>
        <v>3084.8117115470759</v>
      </c>
      <c r="AF3401" s="6">
        <f t="shared" si="390"/>
        <v>3084.8117115470759</v>
      </c>
      <c r="AG3401" s="6">
        <f>VLOOKUP(Table1[[#This Row],[PracticeCode]],$AP$3:$AS$345,4,FALSE)</f>
        <v>3084.8117115470759</v>
      </c>
      <c r="AH3401" s="27">
        <f t="shared" si="391"/>
        <v>224162.98437242088</v>
      </c>
      <c r="AI3401" s="6" t="e">
        <f t="shared" si="393"/>
        <v>#N/A</v>
      </c>
    </row>
    <row r="3402" spans="1:35" x14ac:dyDescent="0.35">
      <c r="A3402" t="str">
        <f t="shared" si="392"/>
        <v>The New SurgeryNorth H&amp;F PCNHammersmith &amp; FulhamE85042Feb11</v>
      </c>
      <c r="B3402" s="41" t="s">
        <v>348</v>
      </c>
      <c r="C3402" s="41" t="s">
        <v>497</v>
      </c>
      <c r="D3402" s="41" t="s">
        <v>22</v>
      </c>
      <c r="E3402" s="41" t="s">
        <v>349</v>
      </c>
      <c r="F3402" s="41" t="s">
        <v>349</v>
      </c>
      <c r="G3402" s="41" t="s">
        <v>766</v>
      </c>
      <c r="H3402" s="41">
        <v>11</v>
      </c>
      <c r="I3402" s="41">
        <v>6855.13713677128</v>
      </c>
      <c r="J3402" s="41">
        <v>152</v>
      </c>
      <c r="K3402" s="41">
        <v>7</v>
      </c>
      <c r="L3402" s="41">
        <v>3.0247999999999999</v>
      </c>
      <c r="M3402" s="41">
        <v>0.13930000000000001</v>
      </c>
      <c r="N3402" s="41"/>
      <c r="O3402" s="41"/>
      <c r="P3402" s="41"/>
      <c r="Q3402" s="41"/>
      <c r="R3402" s="41">
        <v>9616</v>
      </c>
      <c r="S3402" s="41">
        <v>172.12639999999999</v>
      </c>
      <c r="T3402" s="41"/>
      <c r="U3402" s="41"/>
      <c r="V3402" s="41">
        <v>9775</v>
      </c>
      <c r="W3402" s="41">
        <v>175.29049999999998</v>
      </c>
      <c r="X3402" s="41"/>
      <c r="Y3402" s="41"/>
      <c r="Z3402" s="6">
        <f>0</f>
        <v>0</v>
      </c>
      <c r="AA3402" s="6">
        <f t="shared" si="387"/>
        <v>175.29049999999998</v>
      </c>
      <c r="AB3402" t="e">
        <f>IF(ISBLANK(Table1[[#This Row],[FY2425_Cost]])=TRUE,#N/A,Table1[[#This Row],[FY2425_Cost]])</f>
        <v>#N/A</v>
      </c>
      <c r="AC3402" s="6" t="e">
        <f t="shared" si="388"/>
        <v>#N/A</v>
      </c>
      <c r="AD3402" s="6" t="e">
        <f>SUMIFS($AB$3:AB3402,$B$3:B3402,B3402)</f>
        <v>#N/A</v>
      </c>
      <c r="AE3402" s="6">
        <f t="shared" si="389"/>
        <v>3084.8117115470759</v>
      </c>
      <c r="AF3402" s="6">
        <f t="shared" si="390"/>
        <v>3084.8117115470759</v>
      </c>
      <c r="AG3402" s="6">
        <f>VLOOKUP(Table1[[#This Row],[PracticeCode]],$AP$3:$AS$345,4,FALSE)</f>
        <v>3084.8117115470759</v>
      </c>
      <c r="AH3402" s="27">
        <f t="shared" si="391"/>
        <v>224162.98437242088</v>
      </c>
      <c r="AI3402" s="6" t="e">
        <f t="shared" si="393"/>
        <v>#N/A</v>
      </c>
    </row>
    <row r="3403" spans="1:35" x14ac:dyDescent="0.35">
      <c r="A3403" t="str">
        <f t="shared" si="392"/>
        <v>The New SurgeryNorth H&amp;F PCNHammersmith &amp; FulhamE85042Jan10</v>
      </c>
      <c r="B3403" s="41" t="s">
        <v>348</v>
      </c>
      <c r="C3403" s="41" t="s">
        <v>497</v>
      </c>
      <c r="D3403" s="41" t="s">
        <v>22</v>
      </c>
      <c r="E3403" s="41" t="s">
        <v>349</v>
      </c>
      <c r="F3403" s="41" t="s">
        <v>349</v>
      </c>
      <c r="G3403" s="41" t="s">
        <v>765</v>
      </c>
      <c r="H3403" s="41">
        <v>10</v>
      </c>
      <c r="I3403" s="41">
        <v>6855.13713677128</v>
      </c>
      <c r="J3403" s="41">
        <v>177</v>
      </c>
      <c r="K3403" s="41">
        <v>0</v>
      </c>
      <c r="L3403" s="41">
        <v>3.5223</v>
      </c>
      <c r="M3403" s="41">
        <v>0</v>
      </c>
      <c r="N3403" s="41"/>
      <c r="O3403" s="41"/>
      <c r="P3403" s="41"/>
      <c r="Q3403" s="41"/>
      <c r="R3403" s="41">
        <v>9188</v>
      </c>
      <c r="S3403" s="41">
        <v>164.46520000000001</v>
      </c>
      <c r="T3403" s="41"/>
      <c r="U3403" s="41"/>
      <c r="V3403" s="41">
        <v>9365</v>
      </c>
      <c r="W3403" s="41">
        <v>167.98750000000001</v>
      </c>
      <c r="X3403" s="41"/>
      <c r="Y3403" s="41"/>
      <c r="Z3403" s="6">
        <f>0</f>
        <v>0</v>
      </c>
      <c r="AA3403" s="6">
        <f t="shared" si="387"/>
        <v>167.98750000000001</v>
      </c>
      <c r="AB3403" t="e">
        <f>IF(ISBLANK(Table1[[#This Row],[FY2425_Cost]])=TRUE,#N/A,Table1[[#This Row],[FY2425_Cost]])</f>
        <v>#N/A</v>
      </c>
      <c r="AC3403" s="6" t="e">
        <f t="shared" si="388"/>
        <v>#N/A</v>
      </c>
      <c r="AD3403" s="6" t="e">
        <f>SUMIFS($AB$3:AB3403,$B$3:B3403,B3403)</f>
        <v>#N/A</v>
      </c>
      <c r="AE3403" s="6">
        <f t="shared" si="389"/>
        <v>3084.8117115470759</v>
      </c>
      <c r="AF3403" s="6">
        <f t="shared" si="390"/>
        <v>3084.8117115470759</v>
      </c>
      <c r="AG3403" s="6">
        <f>VLOOKUP(Table1[[#This Row],[PracticeCode]],$AP$3:$AS$345,4,FALSE)</f>
        <v>3084.8117115470759</v>
      </c>
      <c r="AH3403" s="27">
        <f t="shared" si="391"/>
        <v>224162.98437242088</v>
      </c>
      <c r="AI3403" s="6" t="e">
        <f t="shared" si="393"/>
        <v>#N/A</v>
      </c>
    </row>
    <row r="3404" spans="1:35" x14ac:dyDescent="0.35">
      <c r="A3404" t="str">
        <f t="shared" si="392"/>
        <v>The New SurgeryNorth H&amp;F PCNHammersmith &amp; FulhamE85042Jul4</v>
      </c>
      <c r="B3404" s="41" t="s">
        <v>348</v>
      </c>
      <c r="C3404" s="41" t="s">
        <v>497</v>
      </c>
      <c r="D3404" s="41" t="s">
        <v>22</v>
      </c>
      <c r="E3404" s="41" t="s">
        <v>349</v>
      </c>
      <c r="F3404" s="41" t="s">
        <v>349</v>
      </c>
      <c r="G3404" s="41" t="s">
        <v>759</v>
      </c>
      <c r="H3404" s="41">
        <v>4</v>
      </c>
      <c r="I3404" s="41">
        <v>6855.13713677128</v>
      </c>
      <c r="J3404" s="41">
        <v>215</v>
      </c>
      <c r="K3404" s="41">
        <v>2</v>
      </c>
      <c r="L3404" s="41">
        <v>3.9774999999999996</v>
      </c>
      <c r="M3404" s="41">
        <v>3.6999999999999998E-2</v>
      </c>
      <c r="N3404" s="41">
        <v>240</v>
      </c>
      <c r="O3404" s="41">
        <v>7</v>
      </c>
      <c r="P3404" s="41">
        <v>4.7759999999999998</v>
      </c>
      <c r="Q3404" s="41">
        <v>0.13930000000000001</v>
      </c>
      <c r="R3404" s="41">
        <v>8343</v>
      </c>
      <c r="S3404" s="41">
        <v>149.33969999999999</v>
      </c>
      <c r="T3404" s="41">
        <v>9182</v>
      </c>
      <c r="U3404" s="41">
        <v>202.00399999999999</v>
      </c>
      <c r="V3404" s="41">
        <v>8560</v>
      </c>
      <c r="W3404" s="41">
        <v>153.35419999999999</v>
      </c>
      <c r="X3404" s="41">
        <v>9429</v>
      </c>
      <c r="Y3404" s="41">
        <v>206.91929999999999</v>
      </c>
      <c r="Z3404" s="6">
        <f>0</f>
        <v>0</v>
      </c>
      <c r="AA3404" s="6">
        <f t="shared" si="387"/>
        <v>153.35419999999999</v>
      </c>
      <c r="AB3404">
        <f>IF(ISBLANK(Table1[[#This Row],[FY2425_Cost]])=TRUE,#N/A,Table1[[#This Row],[FY2425_Cost]])</f>
        <v>206.91929999999999</v>
      </c>
      <c r="AC3404" s="6">
        <f t="shared" si="388"/>
        <v>53.565100000000001</v>
      </c>
      <c r="AD3404" s="6" t="e">
        <f>SUMIFS($AB$3:AB3404,$B$3:B3404,B3404)</f>
        <v>#N/A</v>
      </c>
      <c r="AE3404" s="6">
        <f t="shared" si="389"/>
        <v>3084.8117115470759</v>
      </c>
      <c r="AF3404" s="6">
        <f t="shared" si="390"/>
        <v>3084.8117115470759</v>
      </c>
      <c r="AG3404" s="6">
        <f>VLOOKUP(Table1[[#This Row],[PracticeCode]],$AP$3:$AS$345,4,FALSE)</f>
        <v>3084.8117115470759</v>
      </c>
      <c r="AH3404" s="27">
        <f t="shared" si="391"/>
        <v>224162.98437242088</v>
      </c>
      <c r="AI3404" s="6" t="e">
        <f t="shared" si="393"/>
        <v>#N/A</v>
      </c>
    </row>
    <row r="3405" spans="1:35" x14ac:dyDescent="0.35">
      <c r="A3405" t="str">
        <f t="shared" si="392"/>
        <v>The New SurgeryNorth H&amp;F PCNHammersmith &amp; FulhamE85042Jun3</v>
      </c>
      <c r="B3405" s="41" t="s">
        <v>348</v>
      </c>
      <c r="C3405" s="41" t="s">
        <v>497</v>
      </c>
      <c r="D3405" s="41" t="s">
        <v>22</v>
      </c>
      <c r="E3405" s="41" t="s">
        <v>349</v>
      </c>
      <c r="F3405" s="41" t="s">
        <v>349</v>
      </c>
      <c r="G3405" s="41" t="s">
        <v>758</v>
      </c>
      <c r="H3405" s="41">
        <v>3</v>
      </c>
      <c r="I3405" s="41">
        <v>6855.13713677128</v>
      </c>
      <c r="J3405" s="41">
        <v>166</v>
      </c>
      <c r="K3405" s="41">
        <v>7</v>
      </c>
      <c r="L3405" s="41">
        <v>3.0709999999999997</v>
      </c>
      <c r="M3405" s="41">
        <v>0.1295</v>
      </c>
      <c r="N3405" s="41">
        <v>270</v>
      </c>
      <c r="O3405" s="41">
        <v>42</v>
      </c>
      <c r="P3405" s="41">
        <v>5.3730000000000002</v>
      </c>
      <c r="Q3405" s="41">
        <v>0.8358000000000001</v>
      </c>
      <c r="R3405" s="41">
        <v>8491</v>
      </c>
      <c r="S3405" s="41">
        <v>151.9889</v>
      </c>
      <c r="T3405" s="41">
        <v>7609</v>
      </c>
      <c r="U3405" s="41">
        <v>167.398</v>
      </c>
      <c r="V3405" s="41">
        <v>8664</v>
      </c>
      <c r="W3405" s="41">
        <v>155.18940000000001</v>
      </c>
      <c r="X3405" s="41">
        <v>7921</v>
      </c>
      <c r="Y3405" s="41">
        <v>173.60679999999999</v>
      </c>
      <c r="Z3405" s="6">
        <f>0</f>
        <v>0</v>
      </c>
      <c r="AA3405" s="6">
        <f t="shared" si="387"/>
        <v>155.18940000000001</v>
      </c>
      <c r="AB3405">
        <f>IF(ISBLANK(Table1[[#This Row],[FY2425_Cost]])=TRUE,#N/A,Table1[[#This Row],[FY2425_Cost]])</f>
        <v>173.60679999999999</v>
      </c>
      <c r="AC3405" s="6">
        <f t="shared" si="388"/>
        <v>18.417399999999986</v>
      </c>
      <c r="AD3405" s="6" t="e">
        <f>SUMIFS($AB$3:AB3405,$B$3:B3405,B3405)</f>
        <v>#N/A</v>
      </c>
      <c r="AE3405" s="6">
        <f t="shared" si="389"/>
        <v>3084.8117115470759</v>
      </c>
      <c r="AF3405" s="6">
        <f t="shared" si="390"/>
        <v>3084.8117115470759</v>
      </c>
      <c r="AG3405" s="6">
        <f>VLOOKUP(Table1[[#This Row],[PracticeCode]],$AP$3:$AS$345,4,FALSE)</f>
        <v>3084.8117115470759</v>
      </c>
      <c r="AH3405" s="27">
        <f t="shared" si="391"/>
        <v>224162.98437242088</v>
      </c>
      <c r="AI3405" s="6" t="e">
        <f t="shared" si="393"/>
        <v>#N/A</v>
      </c>
    </row>
    <row r="3406" spans="1:35" x14ac:dyDescent="0.35">
      <c r="A3406" t="str">
        <f t="shared" si="392"/>
        <v>The New SurgeryNorth H&amp;F PCNHammersmith &amp; FulhamE85042Mar12</v>
      </c>
      <c r="B3406" s="41" t="s">
        <v>348</v>
      </c>
      <c r="C3406" s="41" t="s">
        <v>497</v>
      </c>
      <c r="D3406" s="41" t="s">
        <v>22</v>
      </c>
      <c r="E3406" s="41" t="s">
        <v>349</v>
      </c>
      <c r="F3406" s="41" t="s">
        <v>349</v>
      </c>
      <c r="G3406" s="41" t="s">
        <v>767</v>
      </c>
      <c r="H3406" s="41">
        <v>12</v>
      </c>
      <c r="I3406" s="41">
        <v>6855.13713677128</v>
      </c>
      <c r="J3406" s="41">
        <v>212</v>
      </c>
      <c r="K3406" s="41">
        <v>5</v>
      </c>
      <c r="L3406" s="41">
        <v>4.2187999999999999</v>
      </c>
      <c r="M3406" s="41">
        <v>9.9500000000000005E-2</v>
      </c>
      <c r="N3406" s="41"/>
      <c r="O3406" s="41"/>
      <c r="P3406" s="41"/>
      <c r="Q3406" s="41"/>
      <c r="R3406" s="41">
        <v>10020</v>
      </c>
      <c r="S3406" s="41">
        <v>179.358</v>
      </c>
      <c r="T3406" s="41"/>
      <c r="U3406" s="41"/>
      <c r="V3406" s="41">
        <v>10237</v>
      </c>
      <c r="W3406" s="41">
        <v>183.6763</v>
      </c>
      <c r="X3406" s="41"/>
      <c r="Y3406" s="41"/>
      <c r="Z3406" s="6">
        <f>0</f>
        <v>0</v>
      </c>
      <c r="AA3406" s="6">
        <f t="shared" si="387"/>
        <v>183.6763</v>
      </c>
      <c r="AB3406" t="e">
        <f>IF(ISBLANK(Table1[[#This Row],[FY2425_Cost]])=TRUE,#N/A,Table1[[#This Row],[FY2425_Cost]])</f>
        <v>#N/A</v>
      </c>
      <c r="AC3406" s="6" t="e">
        <f t="shared" si="388"/>
        <v>#N/A</v>
      </c>
      <c r="AD3406" s="6" t="e">
        <f>SUMIFS($AB$3:AB3406,$B$3:B3406,B3406)</f>
        <v>#N/A</v>
      </c>
      <c r="AE3406" s="6">
        <f t="shared" si="389"/>
        <v>3084.8117115470759</v>
      </c>
      <c r="AF3406" s="6">
        <f t="shared" si="390"/>
        <v>3084.8117115470759</v>
      </c>
      <c r="AG3406" s="6">
        <f>VLOOKUP(Table1[[#This Row],[PracticeCode]],$AP$3:$AS$345,4,FALSE)</f>
        <v>3084.8117115470759</v>
      </c>
      <c r="AH3406" s="27">
        <f t="shared" si="391"/>
        <v>224162.98437242088</v>
      </c>
      <c r="AI3406" s="6" t="e">
        <f t="shared" si="393"/>
        <v>#N/A</v>
      </c>
    </row>
    <row r="3407" spans="1:35" x14ac:dyDescent="0.35">
      <c r="A3407" t="str">
        <f t="shared" si="392"/>
        <v>The New SurgeryNorth H&amp;F PCNHammersmith &amp; FulhamE85042May2</v>
      </c>
      <c r="B3407" s="41" t="s">
        <v>348</v>
      </c>
      <c r="C3407" s="41" t="s">
        <v>497</v>
      </c>
      <c r="D3407" s="41" t="s">
        <v>22</v>
      </c>
      <c r="E3407" s="41" t="s">
        <v>349</v>
      </c>
      <c r="F3407" s="41" t="s">
        <v>349</v>
      </c>
      <c r="G3407" s="41" t="s">
        <v>757</v>
      </c>
      <c r="H3407" s="41">
        <v>2</v>
      </c>
      <c r="I3407" s="41">
        <v>6855.13713677128</v>
      </c>
      <c r="J3407" s="41">
        <v>158</v>
      </c>
      <c r="K3407" s="41">
        <v>0</v>
      </c>
      <c r="L3407" s="41">
        <v>2.923</v>
      </c>
      <c r="M3407" s="41">
        <v>0</v>
      </c>
      <c r="N3407" s="41">
        <v>214</v>
      </c>
      <c r="O3407" s="41">
        <v>2</v>
      </c>
      <c r="P3407" s="41">
        <v>4.2586000000000004</v>
      </c>
      <c r="Q3407" s="41">
        <v>3.9800000000000002E-2</v>
      </c>
      <c r="R3407" s="41">
        <v>6775</v>
      </c>
      <c r="S3407" s="41">
        <v>121.27249999999999</v>
      </c>
      <c r="T3407" s="41">
        <v>9625</v>
      </c>
      <c r="U3407" s="41">
        <v>211.75</v>
      </c>
      <c r="V3407" s="41">
        <v>6933</v>
      </c>
      <c r="W3407" s="41">
        <v>124.1955</v>
      </c>
      <c r="X3407" s="41">
        <v>9841</v>
      </c>
      <c r="Y3407" s="41">
        <v>216.04839999999999</v>
      </c>
      <c r="Z3407" s="6">
        <f>0</f>
        <v>0</v>
      </c>
      <c r="AA3407" s="6">
        <f t="shared" si="387"/>
        <v>124.1955</v>
      </c>
      <c r="AB3407">
        <f>IF(ISBLANK(Table1[[#This Row],[FY2425_Cost]])=TRUE,#N/A,Table1[[#This Row],[FY2425_Cost]])</f>
        <v>216.04839999999999</v>
      </c>
      <c r="AC3407" s="6">
        <f t="shared" si="388"/>
        <v>91.852899999999991</v>
      </c>
      <c r="AD3407" s="6" t="e">
        <f>SUMIFS($AB$3:AB3407,$B$3:B3407,B3407)</f>
        <v>#N/A</v>
      </c>
      <c r="AE3407" s="6">
        <f t="shared" si="389"/>
        <v>3084.8117115470759</v>
      </c>
      <c r="AF3407" s="6">
        <f t="shared" si="390"/>
        <v>3084.8117115470759</v>
      </c>
      <c r="AG3407" s="6">
        <f>VLOOKUP(Table1[[#This Row],[PracticeCode]],$AP$3:$AS$345,4,FALSE)</f>
        <v>3084.8117115470759</v>
      </c>
      <c r="AH3407" s="27">
        <f t="shared" si="391"/>
        <v>224162.98437242088</v>
      </c>
      <c r="AI3407" s="6" t="e">
        <f t="shared" si="393"/>
        <v>#N/A</v>
      </c>
    </row>
    <row r="3408" spans="1:35" x14ac:dyDescent="0.35">
      <c r="A3408" t="str">
        <f t="shared" si="392"/>
        <v>The New SurgeryNorth H&amp;F PCNHammersmith &amp; FulhamE85042Nov8</v>
      </c>
      <c r="B3408" s="41" t="s">
        <v>348</v>
      </c>
      <c r="C3408" s="41" t="s">
        <v>497</v>
      </c>
      <c r="D3408" s="41" t="s">
        <v>22</v>
      </c>
      <c r="E3408" s="41" t="s">
        <v>349</v>
      </c>
      <c r="F3408" s="41" t="s">
        <v>349</v>
      </c>
      <c r="G3408" s="41" t="s">
        <v>763</v>
      </c>
      <c r="H3408" s="41">
        <v>8</v>
      </c>
      <c r="I3408" s="41">
        <v>6855.13713677128</v>
      </c>
      <c r="J3408" s="41">
        <v>312</v>
      </c>
      <c r="K3408" s="41">
        <v>4</v>
      </c>
      <c r="L3408" s="41">
        <v>6.2088000000000001</v>
      </c>
      <c r="M3408" s="41">
        <v>7.9600000000000004E-2</v>
      </c>
      <c r="N3408" s="41"/>
      <c r="O3408" s="41"/>
      <c r="P3408" s="41"/>
      <c r="Q3408" s="41"/>
      <c r="R3408" s="41">
        <v>15630</v>
      </c>
      <c r="S3408" s="41">
        <v>279.77699999999999</v>
      </c>
      <c r="T3408" s="41"/>
      <c r="U3408" s="41"/>
      <c r="V3408" s="41">
        <v>15946</v>
      </c>
      <c r="W3408" s="41">
        <v>286.06540000000001</v>
      </c>
      <c r="X3408" s="41"/>
      <c r="Y3408" s="41"/>
      <c r="Z3408" s="6">
        <f>0</f>
        <v>0</v>
      </c>
      <c r="AA3408" s="6">
        <f t="shared" si="387"/>
        <v>286.06540000000001</v>
      </c>
      <c r="AB3408" t="e">
        <f>IF(ISBLANK(Table1[[#This Row],[FY2425_Cost]])=TRUE,#N/A,Table1[[#This Row],[FY2425_Cost]])</f>
        <v>#N/A</v>
      </c>
      <c r="AC3408" s="6" t="e">
        <f t="shared" si="388"/>
        <v>#N/A</v>
      </c>
      <c r="AD3408" s="6" t="e">
        <f>SUMIFS($AB$3:AB3408,$B$3:B3408,B3408)</f>
        <v>#N/A</v>
      </c>
      <c r="AE3408" s="6">
        <f t="shared" si="389"/>
        <v>3084.8117115470759</v>
      </c>
      <c r="AF3408" s="6">
        <f t="shared" si="390"/>
        <v>3084.8117115470759</v>
      </c>
      <c r="AG3408" s="6">
        <f>VLOOKUP(Table1[[#This Row],[PracticeCode]],$AP$3:$AS$345,4,FALSE)</f>
        <v>3084.8117115470759</v>
      </c>
      <c r="AH3408" s="27">
        <f t="shared" si="391"/>
        <v>224162.98437242088</v>
      </c>
      <c r="AI3408" s="6" t="e">
        <f t="shared" si="393"/>
        <v>#N/A</v>
      </c>
    </row>
    <row r="3409" spans="1:35" x14ac:dyDescent="0.35">
      <c r="A3409" t="str">
        <f t="shared" si="392"/>
        <v>The New SurgeryNorth H&amp;F PCNHammersmith &amp; FulhamE85042Oct7</v>
      </c>
      <c r="B3409" s="41" t="s">
        <v>348</v>
      </c>
      <c r="C3409" s="41" t="s">
        <v>497</v>
      </c>
      <c r="D3409" s="41" t="s">
        <v>22</v>
      </c>
      <c r="E3409" s="41" t="s">
        <v>349</v>
      </c>
      <c r="F3409" s="41" t="s">
        <v>349</v>
      </c>
      <c r="G3409" s="41" t="s">
        <v>762</v>
      </c>
      <c r="H3409" s="41">
        <v>7</v>
      </c>
      <c r="I3409" s="41">
        <v>6855.13713677128</v>
      </c>
      <c r="J3409" s="41">
        <v>272</v>
      </c>
      <c r="K3409" s="41">
        <v>0</v>
      </c>
      <c r="L3409" s="41">
        <v>5.4128000000000007</v>
      </c>
      <c r="M3409" s="41">
        <v>0</v>
      </c>
      <c r="N3409" s="41">
        <v>0</v>
      </c>
      <c r="O3409" s="41">
        <v>0</v>
      </c>
      <c r="P3409" s="41">
        <v>0</v>
      </c>
      <c r="Q3409" s="41">
        <v>0</v>
      </c>
      <c r="R3409" s="41">
        <v>13727</v>
      </c>
      <c r="S3409" s="41">
        <v>245.7133</v>
      </c>
      <c r="T3409" s="41">
        <v>30197</v>
      </c>
      <c r="U3409" s="41">
        <v>664.33399999999995</v>
      </c>
      <c r="V3409" s="41">
        <v>13999</v>
      </c>
      <c r="W3409" s="41">
        <v>251.12610000000001</v>
      </c>
      <c r="X3409" s="41">
        <v>30197</v>
      </c>
      <c r="Y3409" s="41">
        <v>664.33399999999995</v>
      </c>
      <c r="Z3409" s="6">
        <f>0</f>
        <v>0</v>
      </c>
      <c r="AA3409" s="6">
        <f t="shared" si="387"/>
        <v>251.12610000000001</v>
      </c>
      <c r="AB3409">
        <f>IF(ISBLANK(Table1[[#This Row],[FY2425_Cost]])=TRUE,#N/A,Table1[[#This Row],[FY2425_Cost]])</f>
        <v>664.33399999999995</v>
      </c>
      <c r="AC3409" s="6">
        <f t="shared" si="388"/>
        <v>413.20789999999994</v>
      </c>
      <c r="AD3409" s="6" t="e">
        <f>SUMIFS($AB$3:AB3409,$B$3:B3409,B3409)</f>
        <v>#N/A</v>
      </c>
      <c r="AE3409" s="6">
        <f t="shared" si="389"/>
        <v>3084.8117115470759</v>
      </c>
      <c r="AF3409" s="6">
        <f t="shared" si="390"/>
        <v>3084.8117115470759</v>
      </c>
      <c r="AG3409" s="6">
        <f>VLOOKUP(Table1[[#This Row],[PracticeCode]],$AP$3:$AS$345,4,FALSE)</f>
        <v>3084.8117115470759</v>
      </c>
      <c r="AH3409" s="27">
        <f t="shared" si="391"/>
        <v>224162.98437242088</v>
      </c>
      <c r="AI3409" s="6" t="e">
        <f t="shared" si="393"/>
        <v>#N/A</v>
      </c>
    </row>
    <row r="3410" spans="1:35" x14ac:dyDescent="0.35">
      <c r="A3410" t="str">
        <f t="shared" si="392"/>
        <v>The New SurgeryNorth H&amp;F PCNHammersmith &amp; FulhamE85042Sep6</v>
      </c>
      <c r="B3410" s="41" t="s">
        <v>348</v>
      </c>
      <c r="C3410" s="41" t="s">
        <v>497</v>
      </c>
      <c r="D3410" s="41" t="s">
        <v>22</v>
      </c>
      <c r="E3410" s="41" t="s">
        <v>349</v>
      </c>
      <c r="F3410" s="41" t="s">
        <v>349</v>
      </c>
      <c r="G3410" s="41" t="s">
        <v>761</v>
      </c>
      <c r="H3410" s="41">
        <v>6</v>
      </c>
      <c r="I3410" s="41">
        <v>6855.13713677128</v>
      </c>
      <c r="J3410" s="41">
        <v>178</v>
      </c>
      <c r="K3410" s="41">
        <v>3</v>
      </c>
      <c r="L3410" s="41">
        <v>3.5422000000000002</v>
      </c>
      <c r="M3410" s="41">
        <v>5.9700000000000003E-2</v>
      </c>
      <c r="N3410" s="41">
        <v>318</v>
      </c>
      <c r="O3410" s="41">
        <v>0</v>
      </c>
      <c r="P3410" s="41">
        <v>7.1549999999999994</v>
      </c>
      <c r="Q3410" s="41">
        <v>0</v>
      </c>
      <c r="R3410" s="41">
        <v>21116</v>
      </c>
      <c r="S3410" s="41">
        <v>377.97640000000001</v>
      </c>
      <c r="T3410" s="41">
        <v>12713</v>
      </c>
      <c r="U3410" s="41">
        <v>279.68599999999998</v>
      </c>
      <c r="V3410" s="41">
        <v>21297</v>
      </c>
      <c r="W3410" s="41">
        <v>381.57830000000001</v>
      </c>
      <c r="X3410" s="41">
        <v>13031</v>
      </c>
      <c r="Y3410" s="41">
        <v>286.84099999999995</v>
      </c>
      <c r="Z3410" s="6">
        <f>0</f>
        <v>0</v>
      </c>
      <c r="AA3410" s="6">
        <f t="shared" si="387"/>
        <v>381.57830000000001</v>
      </c>
      <c r="AB3410">
        <f>IF(ISBLANK(Table1[[#This Row],[FY2425_Cost]])=TRUE,#N/A,Table1[[#This Row],[FY2425_Cost]])</f>
        <v>286.84099999999995</v>
      </c>
      <c r="AC3410" s="6">
        <f t="shared" si="388"/>
        <v>-94.737300000000062</v>
      </c>
      <c r="AD3410" s="6" t="e">
        <f>SUMIFS($AB$3:AB3410,$B$3:B3410,B3410)</f>
        <v>#N/A</v>
      </c>
      <c r="AE3410" s="6">
        <f t="shared" si="389"/>
        <v>3084.8117115470759</v>
      </c>
      <c r="AF3410" s="6">
        <f t="shared" si="390"/>
        <v>3084.8117115470759</v>
      </c>
      <c r="AG3410" s="6">
        <f>VLOOKUP(Table1[[#This Row],[PracticeCode]],$AP$3:$AS$345,4,FALSE)</f>
        <v>3084.8117115470759</v>
      </c>
      <c r="AH3410" s="27">
        <f t="shared" si="391"/>
        <v>224162.98437242088</v>
      </c>
      <c r="AI3410" s="6" t="e">
        <f t="shared" si="393"/>
        <v>#N/A</v>
      </c>
    </row>
    <row r="3411" spans="1:35" x14ac:dyDescent="0.35">
      <c r="A3411" t="str">
        <f t="shared" si="392"/>
        <v>THE NORTHWICK SURGERYSphere PCNHarrowE84044Apr1</v>
      </c>
      <c r="B3411" s="41" t="s">
        <v>584</v>
      </c>
      <c r="C3411" s="41" t="s">
        <v>474</v>
      </c>
      <c r="D3411" s="41" t="s">
        <v>26</v>
      </c>
      <c r="E3411" s="41" t="s">
        <v>350</v>
      </c>
      <c r="F3411" s="41" t="s">
        <v>350</v>
      </c>
      <c r="G3411" s="41" t="s">
        <v>756</v>
      </c>
      <c r="H3411" s="41">
        <v>1</v>
      </c>
      <c r="I3411" s="41">
        <v>10455.350525702001</v>
      </c>
      <c r="J3411" s="41">
        <v>8735</v>
      </c>
      <c r="K3411" s="41">
        <v>452</v>
      </c>
      <c r="L3411" s="41">
        <v>161.5975</v>
      </c>
      <c r="M3411" s="41">
        <v>8.3620000000000001</v>
      </c>
      <c r="N3411" s="41">
        <v>12253</v>
      </c>
      <c r="O3411" s="41">
        <v>492</v>
      </c>
      <c r="P3411" s="41">
        <v>243.83470000000003</v>
      </c>
      <c r="Q3411" s="41">
        <v>9.7908000000000008</v>
      </c>
      <c r="R3411" s="41">
        <v>0</v>
      </c>
      <c r="S3411" s="41">
        <v>0</v>
      </c>
      <c r="T3411" s="41">
        <v>222</v>
      </c>
      <c r="U3411" s="41">
        <v>4.8840000000000003</v>
      </c>
      <c r="V3411" s="41">
        <v>9187</v>
      </c>
      <c r="W3411" s="41">
        <v>169.95949999999999</v>
      </c>
      <c r="X3411" s="41">
        <v>12967</v>
      </c>
      <c r="Y3411" s="41">
        <v>258.5095</v>
      </c>
      <c r="Z3411" s="6">
        <f>0</f>
        <v>0</v>
      </c>
      <c r="AA3411" s="6">
        <f t="shared" si="387"/>
        <v>169.95949999999999</v>
      </c>
      <c r="AB3411">
        <f>IF(ISBLANK(Table1[[#This Row],[FY2425_Cost]])=TRUE,#N/A,Table1[[#This Row],[FY2425_Cost]])</f>
        <v>258.5095</v>
      </c>
      <c r="AC3411" s="6">
        <f t="shared" si="388"/>
        <v>88.550000000000011</v>
      </c>
      <c r="AD3411" s="6">
        <f>SUMIFS($AB$3:AB3411,$B$3:B3411,B3411)</f>
        <v>258.5095</v>
      </c>
      <c r="AE3411" s="6">
        <f t="shared" si="389"/>
        <v>4704.9077365659004</v>
      </c>
      <c r="AF3411" s="6">
        <f t="shared" si="390"/>
        <v>4704.9077365659004</v>
      </c>
      <c r="AG3411" s="6">
        <f>VLOOKUP(Table1[[#This Row],[PracticeCode]],$AP$3:$AS$345,4,FALSE)</f>
        <v>4704.9077365659004</v>
      </c>
      <c r="AH3411" s="27">
        <f t="shared" si="391"/>
        <v>341889.96219045547</v>
      </c>
      <c r="AI3411" s="6">
        <f t="shared" si="393"/>
        <v>0</v>
      </c>
    </row>
    <row r="3412" spans="1:35" x14ac:dyDescent="0.35">
      <c r="A3412" t="str">
        <f t="shared" si="392"/>
        <v>THE NORTHWICK SURGERYSphere PCNHarrowE84044Aug5</v>
      </c>
      <c r="B3412" s="41" t="s">
        <v>584</v>
      </c>
      <c r="C3412" s="41" t="s">
        <v>474</v>
      </c>
      <c r="D3412" s="41" t="s">
        <v>26</v>
      </c>
      <c r="E3412" s="41" t="s">
        <v>350</v>
      </c>
      <c r="F3412" s="41" t="s">
        <v>350</v>
      </c>
      <c r="G3412" s="41" t="s">
        <v>760</v>
      </c>
      <c r="H3412" s="41">
        <v>5</v>
      </c>
      <c r="I3412" s="41">
        <v>10455.350525702001</v>
      </c>
      <c r="J3412" s="41">
        <v>11421</v>
      </c>
      <c r="K3412" s="41">
        <v>416</v>
      </c>
      <c r="L3412" s="41">
        <v>211.2885</v>
      </c>
      <c r="M3412" s="41">
        <v>7.6959999999999997</v>
      </c>
      <c r="N3412" s="41">
        <v>11452</v>
      </c>
      <c r="O3412" s="41">
        <v>563</v>
      </c>
      <c r="P3412" s="41">
        <v>227.8948</v>
      </c>
      <c r="Q3412" s="41">
        <v>11.203700000000001</v>
      </c>
      <c r="R3412" s="41">
        <v>344</v>
      </c>
      <c r="S3412" s="41">
        <v>6.1576000000000004</v>
      </c>
      <c r="T3412" s="41">
        <v>246</v>
      </c>
      <c r="U3412" s="41">
        <v>5.4119999999999999</v>
      </c>
      <c r="V3412" s="41">
        <v>12181</v>
      </c>
      <c r="W3412" s="41">
        <v>225.1421</v>
      </c>
      <c r="X3412" s="41">
        <v>12261</v>
      </c>
      <c r="Y3412" s="41">
        <v>244.51050000000001</v>
      </c>
      <c r="Z3412" s="6">
        <f>0</f>
        <v>0</v>
      </c>
      <c r="AA3412" s="6">
        <f t="shared" si="387"/>
        <v>225.1421</v>
      </c>
      <c r="AB3412">
        <f>IF(ISBLANK(Table1[[#This Row],[FY2425_Cost]])=TRUE,#N/A,Table1[[#This Row],[FY2425_Cost]])</f>
        <v>244.51050000000001</v>
      </c>
      <c r="AC3412" s="6">
        <f t="shared" si="388"/>
        <v>19.368400000000008</v>
      </c>
      <c r="AD3412" s="6">
        <f>SUMIFS($AB$3:AB3412,$B$3:B3412,B3412)</f>
        <v>503.02</v>
      </c>
      <c r="AE3412" s="6">
        <f t="shared" si="389"/>
        <v>4704.9077365659004</v>
      </c>
      <c r="AF3412" s="6">
        <f t="shared" si="390"/>
        <v>4704.9077365659004</v>
      </c>
      <c r="AG3412" s="6">
        <f>VLOOKUP(Table1[[#This Row],[PracticeCode]],$AP$3:$AS$345,4,FALSE)</f>
        <v>4704.9077365659004</v>
      </c>
      <c r="AH3412" s="27">
        <f t="shared" si="391"/>
        <v>341889.96219045547</v>
      </c>
      <c r="AI3412" s="6">
        <f t="shared" si="393"/>
        <v>0</v>
      </c>
    </row>
    <row r="3413" spans="1:35" x14ac:dyDescent="0.35">
      <c r="A3413" t="str">
        <f t="shared" si="392"/>
        <v>THE NORTHWICK SURGERYSphere PCNHarrowE84044Dec9</v>
      </c>
      <c r="B3413" s="41" t="s">
        <v>584</v>
      </c>
      <c r="C3413" s="41" t="s">
        <v>474</v>
      </c>
      <c r="D3413" s="41" t="s">
        <v>26</v>
      </c>
      <c r="E3413" s="41" t="s">
        <v>350</v>
      </c>
      <c r="F3413" s="41" t="s">
        <v>350</v>
      </c>
      <c r="G3413" s="41" t="s">
        <v>764</v>
      </c>
      <c r="H3413" s="41">
        <v>9</v>
      </c>
      <c r="I3413" s="41">
        <v>10455.350525702001</v>
      </c>
      <c r="J3413" s="41">
        <v>11821</v>
      </c>
      <c r="K3413" s="41">
        <v>282</v>
      </c>
      <c r="L3413" s="41">
        <v>235.23790000000002</v>
      </c>
      <c r="M3413" s="41">
        <v>5.6118000000000006</v>
      </c>
      <c r="N3413" s="41"/>
      <c r="O3413" s="41"/>
      <c r="P3413" s="41"/>
      <c r="Q3413" s="41"/>
      <c r="R3413" s="41">
        <v>285</v>
      </c>
      <c r="S3413" s="41">
        <v>5.1014999999999997</v>
      </c>
      <c r="T3413" s="41"/>
      <c r="U3413" s="41"/>
      <c r="V3413" s="41">
        <v>12388</v>
      </c>
      <c r="W3413" s="41">
        <v>245.9512</v>
      </c>
      <c r="X3413" s="41"/>
      <c r="Y3413" s="41"/>
      <c r="Z3413" s="6">
        <f>0</f>
        <v>0</v>
      </c>
      <c r="AA3413" s="6">
        <f t="shared" si="387"/>
        <v>245.9512</v>
      </c>
      <c r="AB3413" t="e">
        <f>IF(ISBLANK(Table1[[#This Row],[FY2425_Cost]])=TRUE,#N/A,Table1[[#This Row],[FY2425_Cost]])</f>
        <v>#N/A</v>
      </c>
      <c r="AC3413" s="6" t="e">
        <f t="shared" si="388"/>
        <v>#N/A</v>
      </c>
      <c r="AD3413" s="6" t="e">
        <f>SUMIFS($AB$3:AB3413,$B$3:B3413,B3413)</f>
        <v>#N/A</v>
      </c>
      <c r="AE3413" s="6">
        <f t="shared" si="389"/>
        <v>4704.9077365659004</v>
      </c>
      <c r="AF3413" s="6">
        <f t="shared" si="390"/>
        <v>4704.9077365659004</v>
      </c>
      <c r="AG3413" s="6">
        <f>VLOOKUP(Table1[[#This Row],[PracticeCode]],$AP$3:$AS$345,4,FALSE)</f>
        <v>4704.9077365659004</v>
      </c>
      <c r="AH3413" s="27">
        <f t="shared" si="391"/>
        <v>341889.96219045547</v>
      </c>
      <c r="AI3413" s="6" t="e">
        <f t="shared" si="393"/>
        <v>#N/A</v>
      </c>
    </row>
    <row r="3414" spans="1:35" x14ac:dyDescent="0.35">
      <c r="A3414" t="str">
        <f t="shared" si="392"/>
        <v>THE NORTHWICK SURGERYSphere PCNHarrowE84044Feb11</v>
      </c>
      <c r="B3414" s="41" t="s">
        <v>584</v>
      </c>
      <c r="C3414" s="41" t="s">
        <v>474</v>
      </c>
      <c r="D3414" s="41" t="s">
        <v>26</v>
      </c>
      <c r="E3414" s="41" t="s">
        <v>350</v>
      </c>
      <c r="F3414" s="41" t="s">
        <v>350</v>
      </c>
      <c r="G3414" s="41" t="s">
        <v>766</v>
      </c>
      <c r="H3414" s="41">
        <v>11</v>
      </c>
      <c r="I3414" s="41">
        <v>10455.350525702001</v>
      </c>
      <c r="J3414" s="41">
        <v>22837</v>
      </c>
      <c r="K3414" s="41">
        <v>555</v>
      </c>
      <c r="L3414" s="41">
        <v>454.4563</v>
      </c>
      <c r="M3414" s="41">
        <v>11.044500000000001</v>
      </c>
      <c r="N3414" s="41"/>
      <c r="O3414" s="41"/>
      <c r="P3414" s="41"/>
      <c r="Q3414" s="41"/>
      <c r="R3414" s="41">
        <v>325</v>
      </c>
      <c r="S3414" s="41">
        <v>5.8174999999999999</v>
      </c>
      <c r="T3414" s="41"/>
      <c r="U3414" s="41"/>
      <c r="V3414" s="41">
        <v>23717</v>
      </c>
      <c r="W3414" s="41">
        <v>471.31830000000002</v>
      </c>
      <c r="X3414" s="41"/>
      <c r="Y3414" s="41"/>
      <c r="Z3414" s="6">
        <f>0</f>
        <v>0</v>
      </c>
      <c r="AA3414" s="6">
        <f t="shared" si="387"/>
        <v>471.31830000000002</v>
      </c>
      <c r="AB3414" t="e">
        <f>IF(ISBLANK(Table1[[#This Row],[FY2425_Cost]])=TRUE,#N/A,Table1[[#This Row],[FY2425_Cost]])</f>
        <v>#N/A</v>
      </c>
      <c r="AC3414" s="6" t="e">
        <f t="shared" si="388"/>
        <v>#N/A</v>
      </c>
      <c r="AD3414" s="6" t="e">
        <f>SUMIFS($AB$3:AB3414,$B$3:B3414,B3414)</f>
        <v>#N/A</v>
      </c>
      <c r="AE3414" s="6">
        <f t="shared" si="389"/>
        <v>4704.9077365659004</v>
      </c>
      <c r="AF3414" s="6">
        <f t="shared" si="390"/>
        <v>4704.9077365659004</v>
      </c>
      <c r="AG3414" s="6">
        <f>VLOOKUP(Table1[[#This Row],[PracticeCode]],$AP$3:$AS$345,4,FALSE)</f>
        <v>4704.9077365659004</v>
      </c>
      <c r="AH3414" s="27">
        <f t="shared" si="391"/>
        <v>341889.96219045547</v>
      </c>
      <c r="AI3414" s="6" t="e">
        <f t="shared" si="393"/>
        <v>#N/A</v>
      </c>
    </row>
    <row r="3415" spans="1:35" x14ac:dyDescent="0.35">
      <c r="A3415" t="str">
        <f t="shared" si="392"/>
        <v>THE NORTHWICK SURGERYSphere PCNHarrowE84044Jan10</v>
      </c>
      <c r="B3415" s="41" t="s">
        <v>584</v>
      </c>
      <c r="C3415" s="41" t="s">
        <v>474</v>
      </c>
      <c r="D3415" s="41" t="s">
        <v>26</v>
      </c>
      <c r="E3415" s="41" t="s">
        <v>350</v>
      </c>
      <c r="F3415" s="41" t="s">
        <v>350</v>
      </c>
      <c r="G3415" s="41" t="s">
        <v>765</v>
      </c>
      <c r="H3415" s="41">
        <v>10</v>
      </c>
      <c r="I3415" s="41">
        <v>10455.350525702001</v>
      </c>
      <c r="J3415" s="41">
        <v>16041</v>
      </c>
      <c r="K3415" s="41">
        <v>408</v>
      </c>
      <c r="L3415" s="41">
        <v>319.21590000000003</v>
      </c>
      <c r="M3415" s="41">
        <v>8.1192000000000011</v>
      </c>
      <c r="N3415" s="41"/>
      <c r="O3415" s="41"/>
      <c r="P3415" s="41"/>
      <c r="Q3415" s="41"/>
      <c r="R3415" s="41">
        <v>322</v>
      </c>
      <c r="S3415" s="41">
        <v>5.7637999999999998</v>
      </c>
      <c r="T3415" s="41"/>
      <c r="U3415" s="41"/>
      <c r="V3415" s="41">
        <v>16771</v>
      </c>
      <c r="W3415" s="41">
        <v>333.09890000000001</v>
      </c>
      <c r="X3415" s="41"/>
      <c r="Y3415" s="41"/>
      <c r="Z3415" s="6">
        <f>0</f>
        <v>0</v>
      </c>
      <c r="AA3415" s="6">
        <f t="shared" si="387"/>
        <v>333.09890000000001</v>
      </c>
      <c r="AB3415" t="e">
        <f>IF(ISBLANK(Table1[[#This Row],[FY2425_Cost]])=TRUE,#N/A,Table1[[#This Row],[FY2425_Cost]])</f>
        <v>#N/A</v>
      </c>
      <c r="AC3415" s="6" t="e">
        <f t="shared" si="388"/>
        <v>#N/A</v>
      </c>
      <c r="AD3415" s="6" t="e">
        <f>SUMIFS($AB$3:AB3415,$B$3:B3415,B3415)</f>
        <v>#N/A</v>
      </c>
      <c r="AE3415" s="6">
        <f t="shared" si="389"/>
        <v>4704.9077365659004</v>
      </c>
      <c r="AF3415" s="6">
        <f t="shared" si="390"/>
        <v>4704.9077365659004</v>
      </c>
      <c r="AG3415" s="6">
        <f>VLOOKUP(Table1[[#This Row],[PracticeCode]],$AP$3:$AS$345,4,FALSE)</f>
        <v>4704.9077365659004</v>
      </c>
      <c r="AH3415" s="27">
        <f t="shared" si="391"/>
        <v>341889.96219045547</v>
      </c>
      <c r="AI3415" s="6" t="e">
        <f t="shared" si="393"/>
        <v>#N/A</v>
      </c>
    </row>
    <row r="3416" spans="1:35" x14ac:dyDescent="0.35">
      <c r="A3416" t="str">
        <f t="shared" si="392"/>
        <v>THE NORTHWICK SURGERYSphere PCNHarrowE84044Jul4</v>
      </c>
      <c r="B3416" s="41" t="s">
        <v>584</v>
      </c>
      <c r="C3416" s="41" t="s">
        <v>474</v>
      </c>
      <c r="D3416" s="41" t="s">
        <v>26</v>
      </c>
      <c r="E3416" s="41" t="s">
        <v>350</v>
      </c>
      <c r="F3416" s="41" t="s">
        <v>350</v>
      </c>
      <c r="G3416" s="41" t="s">
        <v>759</v>
      </c>
      <c r="H3416" s="41">
        <v>4</v>
      </c>
      <c r="I3416" s="41">
        <v>10455.350525702001</v>
      </c>
      <c r="J3416" s="41">
        <v>14590</v>
      </c>
      <c r="K3416" s="41">
        <v>516</v>
      </c>
      <c r="L3416" s="41">
        <v>269.91499999999996</v>
      </c>
      <c r="M3416" s="41">
        <v>9.5459999999999994</v>
      </c>
      <c r="N3416" s="41">
        <v>13735</v>
      </c>
      <c r="O3416" s="41">
        <v>921</v>
      </c>
      <c r="P3416" s="41">
        <v>273.32650000000001</v>
      </c>
      <c r="Q3416" s="41">
        <v>18.3279</v>
      </c>
      <c r="R3416" s="41">
        <v>180</v>
      </c>
      <c r="S3416" s="41">
        <v>3.222</v>
      </c>
      <c r="T3416" s="41">
        <v>356</v>
      </c>
      <c r="U3416" s="41">
        <v>7.8319999999999999</v>
      </c>
      <c r="V3416" s="41">
        <v>15286</v>
      </c>
      <c r="W3416" s="41">
        <v>282.68299999999994</v>
      </c>
      <c r="X3416" s="41">
        <v>15012</v>
      </c>
      <c r="Y3416" s="41">
        <v>299.4864</v>
      </c>
      <c r="Z3416" s="6">
        <f>0</f>
        <v>0</v>
      </c>
      <c r="AA3416" s="6">
        <f t="shared" si="387"/>
        <v>282.68299999999994</v>
      </c>
      <c r="AB3416">
        <f>IF(ISBLANK(Table1[[#This Row],[FY2425_Cost]])=TRUE,#N/A,Table1[[#This Row],[FY2425_Cost]])</f>
        <v>299.4864</v>
      </c>
      <c r="AC3416" s="6">
        <f t="shared" si="388"/>
        <v>16.803400000000067</v>
      </c>
      <c r="AD3416" s="6" t="e">
        <f>SUMIFS($AB$3:AB3416,$B$3:B3416,B3416)</f>
        <v>#N/A</v>
      </c>
      <c r="AE3416" s="6">
        <f t="shared" si="389"/>
        <v>4704.9077365659004</v>
      </c>
      <c r="AF3416" s="6">
        <f t="shared" si="390"/>
        <v>4704.9077365659004</v>
      </c>
      <c r="AG3416" s="6">
        <f>VLOOKUP(Table1[[#This Row],[PracticeCode]],$AP$3:$AS$345,4,FALSE)</f>
        <v>4704.9077365659004</v>
      </c>
      <c r="AH3416" s="27">
        <f t="shared" si="391"/>
        <v>341889.96219045547</v>
      </c>
      <c r="AI3416" s="6" t="e">
        <f t="shared" si="393"/>
        <v>#N/A</v>
      </c>
    </row>
    <row r="3417" spans="1:35" x14ac:dyDescent="0.35">
      <c r="A3417" t="str">
        <f t="shared" si="392"/>
        <v>THE NORTHWICK SURGERYSphere PCNHarrowE84044Jun3</v>
      </c>
      <c r="B3417" s="41" t="s">
        <v>584</v>
      </c>
      <c r="C3417" s="41" t="s">
        <v>474</v>
      </c>
      <c r="D3417" s="41" t="s">
        <v>26</v>
      </c>
      <c r="E3417" s="41" t="s">
        <v>350</v>
      </c>
      <c r="F3417" s="41" t="s">
        <v>350</v>
      </c>
      <c r="G3417" s="41" t="s">
        <v>758</v>
      </c>
      <c r="H3417" s="41">
        <v>3</v>
      </c>
      <c r="I3417" s="41">
        <v>10455.350525702001</v>
      </c>
      <c r="J3417" s="41">
        <v>12924</v>
      </c>
      <c r="K3417" s="41">
        <v>342</v>
      </c>
      <c r="L3417" s="41">
        <v>239.09399999999999</v>
      </c>
      <c r="M3417" s="41">
        <v>6.327</v>
      </c>
      <c r="N3417" s="41">
        <v>15498</v>
      </c>
      <c r="O3417" s="41">
        <v>1160</v>
      </c>
      <c r="P3417" s="41">
        <v>308.41020000000003</v>
      </c>
      <c r="Q3417" s="41">
        <v>23.084</v>
      </c>
      <c r="R3417" s="41">
        <v>0</v>
      </c>
      <c r="S3417" s="41">
        <v>0</v>
      </c>
      <c r="T3417" s="41">
        <v>302</v>
      </c>
      <c r="U3417" s="41">
        <v>6.6440000000000001</v>
      </c>
      <c r="V3417" s="41">
        <v>13266</v>
      </c>
      <c r="W3417" s="41">
        <v>245.42099999999999</v>
      </c>
      <c r="X3417" s="41">
        <v>16960</v>
      </c>
      <c r="Y3417" s="41">
        <v>338.13820000000004</v>
      </c>
      <c r="Z3417" s="6">
        <f>0</f>
        <v>0</v>
      </c>
      <c r="AA3417" s="6">
        <f t="shared" si="387"/>
        <v>245.42099999999999</v>
      </c>
      <c r="AB3417">
        <f>IF(ISBLANK(Table1[[#This Row],[FY2425_Cost]])=TRUE,#N/A,Table1[[#This Row],[FY2425_Cost]])</f>
        <v>338.13820000000004</v>
      </c>
      <c r="AC3417" s="6">
        <f t="shared" si="388"/>
        <v>92.717200000000048</v>
      </c>
      <c r="AD3417" s="6" t="e">
        <f>SUMIFS($AB$3:AB3417,$B$3:B3417,B3417)</f>
        <v>#N/A</v>
      </c>
      <c r="AE3417" s="6">
        <f t="shared" si="389"/>
        <v>4704.9077365659004</v>
      </c>
      <c r="AF3417" s="6">
        <f t="shared" si="390"/>
        <v>4704.9077365659004</v>
      </c>
      <c r="AG3417" s="6">
        <f>VLOOKUP(Table1[[#This Row],[PracticeCode]],$AP$3:$AS$345,4,FALSE)</f>
        <v>4704.9077365659004</v>
      </c>
      <c r="AH3417" s="27">
        <f t="shared" si="391"/>
        <v>341889.96219045547</v>
      </c>
      <c r="AI3417" s="6" t="e">
        <f t="shared" si="393"/>
        <v>#N/A</v>
      </c>
    </row>
    <row r="3418" spans="1:35" x14ac:dyDescent="0.35">
      <c r="A3418" t="str">
        <f t="shared" si="392"/>
        <v>THE NORTHWICK SURGERYSphere PCNHarrowE84044Mar12</v>
      </c>
      <c r="B3418" s="41" t="s">
        <v>584</v>
      </c>
      <c r="C3418" s="41" t="s">
        <v>474</v>
      </c>
      <c r="D3418" s="41" t="s">
        <v>26</v>
      </c>
      <c r="E3418" s="41" t="s">
        <v>350</v>
      </c>
      <c r="F3418" s="41" t="s">
        <v>350</v>
      </c>
      <c r="G3418" s="41" t="s">
        <v>767</v>
      </c>
      <c r="H3418" s="41">
        <v>12</v>
      </c>
      <c r="I3418" s="41">
        <v>10455.350525702001</v>
      </c>
      <c r="J3418" s="41">
        <v>12289</v>
      </c>
      <c r="K3418" s="41">
        <v>500</v>
      </c>
      <c r="L3418" s="41">
        <v>244.55110000000002</v>
      </c>
      <c r="M3418" s="41">
        <v>9.9500000000000011</v>
      </c>
      <c r="N3418" s="41"/>
      <c r="O3418" s="41"/>
      <c r="P3418" s="41"/>
      <c r="Q3418" s="41"/>
      <c r="R3418" s="41">
        <v>232</v>
      </c>
      <c r="S3418" s="41">
        <v>4.1528</v>
      </c>
      <c r="T3418" s="41"/>
      <c r="U3418" s="41"/>
      <c r="V3418" s="41">
        <v>13021</v>
      </c>
      <c r="W3418" s="41">
        <v>258.65390000000002</v>
      </c>
      <c r="X3418" s="41"/>
      <c r="Y3418" s="41"/>
      <c r="Z3418" s="6">
        <f>0</f>
        <v>0</v>
      </c>
      <c r="AA3418" s="6">
        <f t="shared" si="387"/>
        <v>258.65390000000002</v>
      </c>
      <c r="AB3418" t="e">
        <f>IF(ISBLANK(Table1[[#This Row],[FY2425_Cost]])=TRUE,#N/A,Table1[[#This Row],[FY2425_Cost]])</f>
        <v>#N/A</v>
      </c>
      <c r="AC3418" s="6" t="e">
        <f t="shared" si="388"/>
        <v>#N/A</v>
      </c>
      <c r="AD3418" s="6" t="e">
        <f>SUMIFS($AB$3:AB3418,$B$3:B3418,B3418)</f>
        <v>#N/A</v>
      </c>
      <c r="AE3418" s="6">
        <f t="shared" si="389"/>
        <v>4704.9077365659004</v>
      </c>
      <c r="AF3418" s="6">
        <f t="shared" si="390"/>
        <v>4704.9077365659004</v>
      </c>
      <c r="AG3418" s="6">
        <f>VLOOKUP(Table1[[#This Row],[PracticeCode]],$AP$3:$AS$345,4,FALSE)</f>
        <v>4704.9077365659004</v>
      </c>
      <c r="AH3418" s="27">
        <f t="shared" si="391"/>
        <v>341889.96219045547</v>
      </c>
      <c r="AI3418" s="6" t="e">
        <f t="shared" si="393"/>
        <v>#N/A</v>
      </c>
    </row>
    <row r="3419" spans="1:35" x14ac:dyDescent="0.35">
      <c r="A3419" t="str">
        <f t="shared" si="392"/>
        <v>THE NORTHWICK SURGERYSphere PCNHarrowE84044May2</v>
      </c>
      <c r="B3419" s="41" t="s">
        <v>584</v>
      </c>
      <c r="C3419" s="41" t="s">
        <v>474</v>
      </c>
      <c r="D3419" s="41" t="s">
        <v>26</v>
      </c>
      <c r="E3419" s="41" t="s">
        <v>350</v>
      </c>
      <c r="F3419" s="41" t="s">
        <v>350</v>
      </c>
      <c r="G3419" s="41" t="s">
        <v>757</v>
      </c>
      <c r="H3419" s="41">
        <v>2</v>
      </c>
      <c r="I3419" s="41">
        <v>10455.350525702001</v>
      </c>
      <c r="J3419" s="41">
        <v>9082</v>
      </c>
      <c r="K3419" s="41">
        <v>433</v>
      </c>
      <c r="L3419" s="41">
        <v>168.017</v>
      </c>
      <c r="M3419" s="41">
        <v>8.0105000000000004</v>
      </c>
      <c r="N3419" s="41">
        <v>15817</v>
      </c>
      <c r="O3419" s="41">
        <v>493</v>
      </c>
      <c r="P3419" s="41">
        <v>314.75830000000002</v>
      </c>
      <c r="Q3419" s="41">
        <v>9.8107000000000006</v>
      </c>
      <c r="R3419" s="41">
        <v>0</v>
      </c>
      <c r="S3419" s="41">
        <v>0</v>
      </c>
      <c r="T3419" s="41">
        <v>235</v>
      </c>
      <c r="U3419" s="41">
        <v>5.17</v>
      </c>
      <c r="V3419" s="41">
        <v>9515</v>
      </c>
      <c r="W3419" s="41">
        <v>176.0275</v>
      </c>
      <c r="X3419" s="41">
        <v>16545</v>
      </c>
      <c r="Y3419" s="41">
        <v>329.73900000000003</v>
      </c>
      <c r="Z3419" s="6">
        <f>0</f>
        <v>0</v>
      </c>
      <c r="AA3419" s="6">
        <f t="shared" si="387"/>
        <v>176.0275</v>
      </c>
      <c r="AB3419">
        <f>IF(ISBLANK(Table1[[#This Row],[FY2425_Cost]])=TRUE,#N/A,Table1[[#This Row],[FY2425_Cost]])</f>
        <v>329.73900000000003</v>
      </c>
      <c r="AC3419" s="6">
        <f t="shared" si="388"/>
        <v>153.71150000000003</v>
      </c>
      <c r="AD3419" s="6" t="e">
        <f>SUMIFS($AB$3:AB3419,$B$3:B3419,B3419)</f>
        <v>#N/A</v>
      </c>
      <c r="AE3419" s="6">
        <f t="shared" si="389"/>
        <v>4704.9077365659004</v>
      </c>
      <c r="AF3419" s="6">
        <f t="shared" si="390"/>
        <v>4704.9077365659004</v>
      </c>
      <c r="AG3419" s="6">
        <f>VLOOKUP(Table1[[#This Row],[PracticeCode]],$AP$3:$AS$345,4,FALSE)</f>
        <v>4704.9077365659004</v>
      </c>
      <c r="AH3419" s="27">
        <f t="shared" si="391"/>
        <v>341889.96219045547</v>
      </c>
      <c r="AI3419" s="6" t="e">
        <f t="shared" si="393"/>
        <v>#N/A</v>
      </c>
    </row>
    <row r="3420" spans="1:35" x14ac:dyDescent="0.35">
      <c r="A3420" t="str">
        <f t="shared" si="392"/>
        <v>THE NORTHWICK SURGERYSphere PCNHarrowE84044Nov8</v>
      </c>
      <c r="B3420" s="41" t="s">
        <v>584</v>
      </c>
      <c r="C3420" s="41" t="s">
        <v>474</v>
      </c>
      <c r="D3420" s="41" t="s">
        <v>26</v>
      </c>
      <c r="E3420" s="41" t="s">
        <v>350</v>
      </c>
      <c r="F3420" s="41" t="s">
        <v>350</v>
      </c>
      <c r="G3420" s="41" t="s">
        <v>763</v>
      </c>
      <c r="H3420" s="41">
        <v>8</v>
      </c>
      <c r="I3420" s="41">
        <v>10455.350525702001</v>
      </c>
      <c r="J3420" s="41">
        <v>20497</v>
      </c>
      <c r="K3420" s="41">
        <v>382</v>
      </c>
      <c r="L3420" s="41">
        <v>407.89030000000002</v>
      </c>
      <c r="M3420" s="41">
        <v>7.6018000000000008</v>
      </c>
      <c r="N3420" s="41"/>
      <c r="O3420" s="41"/>
      <c r="P3420" s="41"/>
      <c r="Q3420" s="41"/>
      <c r="R3420" s="41">
        <v>256</v>
      </c>
      <c r="S3420" s="41">
        <v>4.5823999999999998</v>
      </c>
      <c r="T3420" s="41"/>
      <c r="U3420" s="41"/>
      <c r="V3420" s="41">
        <v>21135</v>
      </c>
      <c r="W3420" s="41">
        <v>420.07450000000006</v>
      </c>
      <c r="X3420" s="41"/>
      <c r="Y3420" s="41"/>
      <c r="Z3420" s="6">
        <f>0</f>
        <v>0</v>
      </c>
      <c r="AA3420" s="6">
        <f t="shared" si="387"/>
        <v>420.07450000000006</v>
      </c>
      <c r="AB3420" t="e">
        <f>IF(ISBLANK(Table1[[#This Row],[FY2425_Cost]])=TRUE,#N/A,Table1[[#This Row],[FY2425_Cost]])</f>
        <v>#N/A</v>
      </c>
      <c r="AC3420" s="6" t="e">
        <f t="shared" si="388"/>
        <v>#N/A</v>
      </c>
      <c r="AD3420" s="6" t="e">
        <f>SUMIFS($AB$3:AB3420,$B$3:B3420,B3420)</f>
        <v>#N/A</v>
      </c>
      <c r="AE3420" s="6">
        <f t="shared" si="389"/>
        <v>4704.9077365659004</v>
      </c>
      <c r="AF3420" s="6">
        <f t="shared" si="390"/>
        <v>4704.9077365659004</v>
      </c>
      <c r="AG3420" s="6">
        <f>VLOOKUP(Table1[[#This Row],[PracticeCode]],$AP$3:$AS$345,4,FALSE)</f>
        <v>4704.9077365659004</v>
      </c>
      <c r="AH3420" s="27">
        <f t="shared" si="391"/>
        <v>341889.96219045547</v>
      </c>
      <c r="AI3420" s="6" t="e">
        <f t="shared" si="393"/>
        <v>#N/A</v>
      </c>
    </row>
    <row r="3421" spans="1:35" x14ac:dyDescent="0.35">
      <c r="A3421" t="str">
        <f t="shared" si="392"/>
        <v>THE NORTHWICK SURGERYSphere PCNHarrowE84044Oct7</v>
      </c>
      <c r="B3421" s="41" t="s">
        <v>584</v>
      </c>
      <c r="C3421" s="41" t="s">
        <v>474</v>
      </c>
      <c r="D3421" s="41" t="s">
        <v>26</v>
      </c>
      <c r="E3421" s="41" t="s">
        <v>350</v>
      </c>
      <c r="F3421" s="41" t="s">
        <v>350</v>
      </c>
      <c r="G3421" s="41" t="s">
        <v>762</v>
      </c>
      <c r="H3421" s="41">
        <v>7</v>
      </c>
      <c r="I3421" s="41">
        <v>10455.350525702001</v>
      </c>
      <c r="J3421" s="41">
        <v>18828</v>
      </c>
      <c r="K3421" s="41">
        <v>530</v>
      </c>
      <c r="L3421" s="41">
        <v>374.67720000000003</v>
      </c>
      <c r="M3421" s="41">
        <v>10.547000000000001</v>
      </c>
      <c r="N3421" s="41">
        <v>0</v>
      </c>
      <c r="O3421" s="41">
        <v>4695</v>
      </c>
      <c r="P3421" s="41">
        <v>0</v>
      </c>
      <c r="Q3421" s="41">
        <v>105.6375</v>
      </c>
      <c r="R3421" s="41">
        <v>298</v>
      </c>
      <c r="S3421" s="41">
        <v>5.3342000000000001</v>
      </c>
      <c r="T3421" s="41">
        <v>296</v>
      </c>
      <c r="U3421" s="41">
        <v>6.5119999999999996</v>
      </c>
      <c r="V3421" s="41">
        <v>19656</v>
      </c>
      <c r="W3421" s="41">
        <v>390.55840000000006</v>
      </c>
      <c r="X3421" s="41">
        <v>4991</v>
      </c>
      <c r="Y3421" s="41">
        <v>112.1495</v>
      </c>
      <c r="Z3421" s="6">
        <f>0</f>
        <v>0</v>
      </c>
      <c r="AA3421" s="6">
        <f t="shared" si="387"/>
        <v>390.55840000000006</v>
      </c>
      <c r="AB3421">
        <f>IF(ISBLANK(Table1[[#This Row],[FY2425_Cost]])=TRUE,#N/A,Table1[[#This Row],[FY2425_Cost]])</f>
        <v>112.1495</v>
      </c>
      <c r="AC3421" s="6">
        <f t="shared" si="388"/>
        <v>-278.40890000000007</v>
      </c>
      <c r="AD3421" s="6" t="e">
        <f>SUMIFS($AB$3:AB3421,$B$3:B3421,B3421)</f>
        <v>#N/A</v>
      </c>
      <c r="AE3421" s="6">
        <f t="shared" si="389"/>
        <v>4704.9077365659004</v>
      </c>
      <c r="AF3421" s="6">
        <f t="shared" si="390"/>
        <v>4704.9077365659004</v>
      </c>
      <c r="AG3421" s="6">
        <f>VLOOKUP(Table1[[#This Row],[PracticeCode]],$AP$3:$AS$345,4,FALSE)</f>
        <v>4704.9077365659004</v>
      </c>
      <c r="AH3421" s="27">
        <f t="shared" si="391"/>
        <v>341889.96219045547</v>
      </c>
      <c r="AI3421" s="6" t="e">
        <f t="shared" si="393"/>
        <v>#N/A</v>
      </c>
    </row>
    <row r="3422" spans="1:35" x14ac:dyDescent="0.35">
      <c r="A3422" t="str">
        <f t="shared" si="392"/>
        <v>THE NORTHWICK SURGERYSphere PCNHarrowE84044Sep6</v>
      </c>
      <c r="B3422" s="41" t="s">
        <v>584</v>
      </c>
      <c r="C3422" s="41" t="s">
        <v>474</v>
      </c>
      <c r="D3422" s="41" t="s">
        <v>26</v>
      </c>
      <c r="E3422" s="41" t="s">
        <v>350</v>
      </c>
      <c r="F3422" s="41" t="s">
        <v>350</v>
      </c>
      <c r="G3422" s="41" t="s">
        <v>761</v>
      </c>
      <c r="H3422" s="41">
        <v>6</v>
      </c>
      <c r="I3422" s="41">
        <v>10455.350525702001</v>
      </c>
      <c r="J3422" s="41">
        <v>15324</v>
      </c>
      <c r="K3422" s="41">
        <v>1765</v>
      </c>
      <c r="L3422" s="41">
        <v>304.94760000000002</v>
      </c>
      <c r="M3422" s="41">
        <v>35.1235</v>
      </c>
      <c r="N3422" s="41">
        <v>12471</v>
      </c>
      <c r="O3422" s="41">
        <v>4751</v>
      </c>
      <c r="P3422" s="41">
        <v>280.59749999999997</v>
      </c>
      <c r="Q3422" s="41">
        <v>106.89749999999999</v>
      </c>
      <c r="R3422" s="41">
        <v>366</v>
      </c>
      <c r="S3422" s="41">
        <v>6.5514000000000001</v>
      </c>
      <c r="T3422" s="41">
        <v>433</v>
      </c>
      <c r="U3422" s="41">
        <v>9.5259999999999998</v>
      </c>
      <c r="V3422" s="41">
        <v>17455</v>
      </c>
      <c r="W3422" s="41">
        <v>346.6225</v>
      </c>
      <c r="X3422" s="41">
        <v>17655</v>
      </c>
      <c r="Y3422" s="41">
        <v>397.02099999999996</v>
      </c>
      <c r="Z3422" s="6">
        <f>0</f>
        <v>0</v>
      </c>
      <c r="AA3422" s="6">
        <f t="shared" si="387"/>
        <v>346.6225</v>
      </c>
      <c r="AB3422">
        <f>IF(ISBLANK(Table1[[#This Row],[FY2425_Cost]])=TRUE,#N/A,Table1[[#This Row],[FY2425_Cost]])</f>
        <v>397.02099999999996</v>
      </c>
      <c r="AC3422" s="6">
        <f t="shared" si="388"/>
        <v>50.398499999999956</v>
      </c>
      <c r="AD3422" s="6" t="e">
        <f>SUMIFS($AB$3:AB3422,$B$3:B3422,B3422)</f>
        <v>#N/A</v>
      </c>
      <c r="AE3422" s="6">
        <f t="shared" si="389"/>
        <v>4704.9077365659004</v>
      </c>
      <c r="AF3422" s="6">
        <f t="shared" si="390"/>
        <v>4704.9077365659004</v>
      </c>
      <c r="AG3422" s="6">
        <f>VLOOKUP(Table1[[#This Row],[PracticeCode]],$AP$3:$AS$345,4,FALSE)</f>
        <v>4704.9077365659004</v>
      </c>
      <c r="AH3422" s="27">
        <f t="shared" si="391"/>
        <v>341889.96219045547</v>
      </c>
      <c r="AI3422" s="6" t="e">
        <f t="shared" si="393"/>
        <v>#N/A</v>
      </c>
    </row>
    <row r="3423" spans="1:35" x14ac:dyDescent="0.35">
      <c r="A3423" t="str">
        <f t="shared" si="392"/>
        <v>THE OAKLAND MEDICAL CENTREColne Union PCNHillingdonE86005Apr1</v>
      </c>
      <c r="B3423" s="41" t="s">
        <v>702</v>
      </c>
      <c r="C3423" s="41" t="s">
        <v>538</v>
      </c>
      <c r="D3423" s="41" t="s">
        <v>8</v>
      </c>
      <c r="E3423" s="41" t="s">
        <v>352</v>
      </c>
      <c r="F3423" s="41" t="s">
        <v>352</v>
      </c>
      <c r="G3423" s="41" t="s">
        <v>756</v>
      </c>
      <c r="H3423" s="41">
        <v>1</v>
      </c>
      <c r="I3423" s="41">
        <v>7111.5368123951403</v>
      </c>
      <c r="J3423" s="41">
        <v>7159</v>
      </c>
      <c r="K3423" s="41">
        <v>0</v>
      </c>
      <c r="L3423" s="41">
        <v>132.44149999999999</v>
      </c>
      <c r="M3423" s="41">
        <v>0</v>
      </c>
      <c r="N3423" s="41">
        <v>8878</v>
      </c>
      <c r="O3423" s="41">
        <v>37</v>
      </c>
      <c r="P3423" s="41">
        <v>176.6722</v>
      </c>
      <c r="Q3423" s="41">
        <v>0.73630000000000007</v>
      </c>
      <c r="R3423" s="41">
        <v>0</v>
      </c>
      <c r="S3423" s="41">
        <v>0</v>
      </c>
      <c r="T3423" s="41">
        <v>18</v>
      </c>
      <c r="U3423" s="41">
        <v>0.39600000000000002</v>
      </c>
      <c r="V3423" s="41">
        <v>7159</v>
      </c>
      <c r="W3423" s="41">
        <v>132.44149999999999</v>
      </c>
      <c r="X3423" s="41">
        <v>8933</v>
      </c>
      <c r="Y3423" s="41">
        <v>177.80449999999999</v>
      </c>
      <c r="Z3423" s="6">
        <f>0</f>
        <v>0</v>
      </c>
      <c r="AA3423" s="6">
        <f t="shared" si="387"/>
        <v>132.44149999999999</v>
      </c>
      <c r="AB3423">
        <f>IF(ISBLANK(Table1[[#This Row],[FY2425_Cost]])=TRUE,#N/A,Table1[[#This Row],[FY2425_Cost]])</f>
        <v>177.80449999999999</v>
      </c>
      <c r="AC3423" s="6">
        <f t="shared" si="388"/>
        <v>45.363</v>
      </c>
      <c r="AD3423" s="6">
        <f>SUMIFS($AB$3:AB3423,$B$3:B3423,B3423)</f>
        <v>177.80449999999999</v>
      </c>
      <c r="AE3423" s="6">
        <f t="shared" si="389"/>
        <v>3200.191565577813</v>
      </c>
      <c r="AF3423" s="6">
        <f t="shared" si="390"/>
        <v>3200.191565577813</v>
      </c>
      <c r="AG3423" s="6">
        <f>VLOOKUP(Table1[[#This Row],[PracticeCode]],$AP$3:$AS$345,4,FALSE)</f>
        <v>3200.191565577813</v>
      </c>
      <c r="AH3423" s="27">
        <f t="shared" si="391"/>
        <v>232547.2537653211</v>
      </c>
      <c r="AI3423" s="6">
        <f t="shared" si="393"/>
        <v>0</v>
      </c>
    </row>
    <row r="3424" spans="1:35" x14ac:dyDescent="0.35">
      <c r="A3424" t="str">
        <f t="shared" si="392"/>
        <v>THE OAKLAND MEDICAL CENTREColne Union PCNHillingdonE86005Aug5</v>
      </c>
      <c r="B3424" s="41" t="s">
        <v>702</v>
      </c>
      <c r="C3424" s="41" t="s">
        <v>538</v>
      </c>
      <c r="D3424" s="41" t="s">
        <v>8</v>
      </c>
      <c r="E3424" s="41" t="s">
        <v>352</v>
      </c>
      <c r="F3424" s="41" t="s">
        <v>352</v>
      </c>
      <c r="G3424" s="41" t="s">
        <v>760</v>
      </c>
      <c r="H3424" s="41">
        <v>5</v>
      </c>
      <c r="I3424" s="41">
        <v>7111.5368123951403</v>
      </c>
      <c r="J3424" s="41">
        <v>8925</v>
      </c>
      <c r="K3424" s="41">
        <v>0</v>
      </c>
      <c r="L3424" s="41">
        <v>165.11249999999998</v>
      </c>
      <c r="M3424" s="41">
        <v>0</v>
      </c>
      <c r="N3424" s="41">
        <v>6909</v>
      </c>
      <c r="O3424" s="41">
        <v>5</v>
      </c>
      <c r="P3424" s="41">
        <v>137.48910000000001</v>
      </c>
      <c r="Q3424" s="41">
        <v>9.9500000000000005E-2</v>
      </c>
      <c r="R3424" s="41">
        <v>38</v>
      </c>
      <c r="S3424" s="41">
        <v>0.68020000000000003</v>
      </c>
      <c r="T3424" s="41">
        <v>18</v>
      </c>
      <c r="U3424" s="41">
        <v>0.39600000000000002</v>
      </c>
      <c r="V3424" s="41">
        <v>8963</v>
      </c>
      <c r="W3424" s="41">
        <v>165.7927</v>
      </c>
      <c r="X3424" s="41">
        <v>6932</v>
      </c>
      <c r="Y3424" s="41">
        <v>137.9846</v>
      </c>
      <c r="Z3424" s="6">
        <f>0</f>
        <v>0</v>
      </c>
      <c r="AA3424" s="6">
        <f t="shared" si="387"/>
        <v>165.7927</v>
      </c>
      <c r="AB3424">
        <f>IF(ISBLANK(Table1[[#This Row],[FY2425_Cost]])=TRUE,#N/A,Table1[[#This Row],[FY2425_Cost]])</f>
        <v>137.9846</v>
      </c>
      <c r="AC3424" s="6">
        <f t="shared" si="388"/>
        <v>-27.808099999999996</v>
      </c>
      <c r="AD3424" s="6">
        <f>SUMIFS($AB$3:AB3424,$B$3:B3424,B3424)</f>
        <v>315.78909999999996</v>
      </c>
      <c r="AE3424" s="6">
        <f t="shared" si="389"/>
        <v>3200.191565577813</v>
      </c>
      <c r="AF3424" s="6">
        <f t="shared" si="390"/>
        <v>3200.191565577813</v>
      </c>
      <c r="AG3424" s="6">
        <f>VLOOKUP(Table1[[#This Row],[PracticeCode]],$AP$3:$AS$345,4,FALSE)</f>
        <v>3200.191565577813</v>
      </c>
      <c r="AH3424" s="27">
        <f t="shared" si="391"/>
        <v>232547.2537653211</v>
      </c>
      <c r="AI3424" s="6">
        <f t="shared" si="393"/>
        <v>0</v>
      </c>
    </row>
    <row r="3425" spans="1:35" x14ac:dyDescent="0.35">
      <c r="A3425" t="str">
        <f t="shared" si="392"/>
        <v>THE OAKLAND MEDICAL CENTREColne Union PCNHillingdonE86005Dec9</v>
      </c>
      <c r="B3425" s="41" t="s">
        <v>702</v>
      </c>
      <c r="C3425" s="41" t="s">
        <v>538</v>
      </c>
      <c r="D3425" s="41" t="s">
        <v>8</v>
      </c>
      <c r="E3425" s="41" t="s">
        <v>352</v>
      </c>
      <c r="F3425" s="41" t="s">
        <v>352</v>
      </c>
      <c r="G3425" s="41" t="s">
        <v>764</v>
      </c>
      <c r="H3425" s="41">
        <v>9</v>
      </c>
      <c r="I3425" s="41">
        <v>7111.5368123951403</v>
      </c>
      <c r="J3425" s="41">
        <v>7136</v>
      </c>
      <c r="K3425" s="41">
        <v>12</v>
      </c>
      <c r="L3425" s="41">
        <v>142.00640000000001</v>
      </c>
      <c r="M3425" s="41">
        <v>0.23880000000000001</v>
      </c>
      <c r="N3425" s="41"/>
      <c r="O3425" s="41"/>
      <c r="P3425" s="41"/>
      <c r="Q3425" s="41"/>
      <c r="R3425" s="41">
        <v>72</v>
      </c>
      <c r="S3425" s="41">
        <v>1.2887999999999999</v>
      </c>
      <c r="T3425" s="41"/>
      <c r="U3425" s="41"/>
      <c r="V3425" s="41">
        <v>7220</v>
      </c>
      <c r="W3425" s="41">
        <v>143.53400000000002</v>
      </c>
      <c r="X3425" s="41"/>
      <c r="Y3425" s="41"/>
      <c r="Z3425" s="6">
        <f>0</f>
        <v>0</v>
      </c>
      <c r="AA3425" s="6">
        <f t="shared" si="387"/>
        <v>143.53400000000002</v>
      </c>
      <c r="AB3425" t="e">
        <f>IF(ISBLANK(Table1[[#This Row],[FY2425_Cost]])=TRUE,#N/A,Table1[[#This Row],[FY2425_Cost]])</f>
        <v>#N/A</v>
      </c>
      <c r="AC3425" s="6" t="e">
        <f t="shared" si="388"/>
        <v>#N/A</v>
      </c>
      <c r="AD3425" s="6" t="e">
        <f>SUMIFS($AB$3:AB3425,$B$3:B3425,B3425)</f>
        <v>#N/A</v>
      </c>
      <c r="AE3425" s="6">
        <f t="shared" si="389"/>
        <v>3200.191565577813</v>
      </c>
      <c r="AF3425" s="6">
        <f t="shared" si="390"/>
        <v>3200.191565577813</v>
      </c>
      <c r="AG3425" s="6">
        <f>VLOOKUP(Table1[[#This Row],[PracticeCode]],$AP$3:$AS$345,4,FALSE)</f>
        <v>3200.191565577813</v>
      </c>
      <c r="AH3425" s="27">
        <f t="shared" si="391"/>
        <v>232547.2537653211</v>
      </c>
      <c r="AI3425" s="6" t="e">
        <f t="shared" si="393"/>
        <v>#N/A</v>
      </c>
    </row>
    <row r="3426" spans="1:35" x14ac:dyDescent="0.35">
      <c r="A3426" t="str">
        <f t="shared" si="392"/>
        <v>THE OAKLAND MEDICAL CENTREColne Union PCNHillingdonE86005Feb11</v>
      </c>
      <c r="B3426" s="41" t="s">
        <v>702</v>
      </c>
      <c r="C3426" s="41" t="s">
        <v>538</v>
      </c>
      <c r="D3426" s="41" t="s">
        <v>8</v>
      </c>
      <c r="E3426" s="41" t="s">
        <v>352</v>
      </c>
      <c r="F3426" s="41" t="s">
        <v>352</v>
      </c>
      <c r="G3426" s="41" t="s">
        <v>766</v>
      </c>
      <c r="H3426" s="41">
        <v>11</v>
      </c>
      <c r="I3426" s="41">
        <v>7111.5368123951403</v>
      </c>
      <c r="J3426" s="41">
        <v>12305</v>
      </c>
      <c r="K3426" s="41">
        <v>0</v>
      </c>
      <c r="L3426" s="41">
        <v>244.86950000000002</v>
      </c>
      <c r="M3426" s="41">
        <v>0</v>
      </c>
      <c r="N3426" s="41"/>
      <c r="O3426" s="41"/>
      <c r="P3426" s="41"/>
      <c r="Q3426" s="41"/>
      <c r="R3426" s="41">
        <v>10</v>
      </c>
      <c r="S3426" s="41">
        <v>0.17899999999999999</v>
      </c>
      <c r="T3426" s="41"/>
      <c r="U3426" s="41"/>
      <c r="V3426" s="41">
        <v>12315</v>
      </c>
      <c r="W3426" s="41">
        <v>245.04850000000002</v>
      </c>
      <c r="X3426" s="41"/>
      <c r="Y3426" s="41"/>
      <c r="Z3426" s="6">
        <f>0</f>
        <v>0</v>
      </c>
      <c r="AA3426" s="6">
        <f t="shared" si="387"/>
        <v>245.04850000000002</v>
      </c>
      <c r="AB3426" t="e">
        <f>IF(ISBLANK(Table1[[#This Row],[FY2425_Cost]])=TRUE,#N/A,Table1[[#This Row],[FY2425_Cost]])</f>
        <v>#N/A</v>
      </c>
      <c r="AC3426" s="6" t="e">
        <f t="shared" si="388"/>
        <v>#N/A</v>
      </c>
      <c r="AD3426" s="6" t="e">
        <f>SUMIFS($AB$3:AB3426,$B$3:B3426,B3426)</f>
        <v>#N/A</v>
      </c>
      <c r="AE3426" s="6">
        <f t="shared" si="389"/>
        <v>3200.191565577813</v>
      </c>
      <c r="AF3426" s="6">
        <f t="shared" si="390"/>
        <v>3200.191565577813</v>
      </c>
      <c r="AG3426" s="6">
        <f>VLOOKUP(Table1[[#This Row],[PracticeCode]],$AP$3:$AS$345,4,FALSE)</f>
        <v>3200.191565577813</v>
      </c>
      <c r="AH3426" s="27">
        <f t="shared" si="391"/>
        <v>232547.2537653211</v>
      </c>
      <c r="AI3426" s="6" t="e">
        <f t="shared" si="393"/>
        <v>#N/A</v>
      </c>
    </row>
    <row r="3427" spans="1:35" x14ac:dyDescent="0.35">
      <c r="A3427" t="str">
        <f t="shared" si="392"/>
        <v>THE OAKLAND MEDICAL CENTREColne Union PCNHillingdonE86005Jan10</v>
      </c>
      <c r="B3427" s="41" t="s">
        <v>702</v>
      </c>
      <c r="C3427" s="41" t="s">
        <v>538</v>
      </c>
      <c r="D3427" s="41" t="s">
        <v>8</v>
      </c>
      <c r="E3427" s="41" t="s">
        <v>352</v>
      </c>
      <c r="F3427" s="41" t="s">
        <v>352</v>
      </c>
      <c r="G3427" s="41" t="s">
        <v>765</v>
      </c>
      <c r="H3427" s="41">
        <v>10</v>
      </c>
      <c r="I3427" s="41">
        <v>7111.5368123951403</v>
      </c>
      <c r="J3427" s="41">
        <v>13528</v>
      </c>
      <c r="K3427" s="41">
        <v>3</v>
      </c>
      <c r="L3427" s="41">
        <v>269.2072</v>
      </c>
      <c r="M3427" s="41">
        <v>5.9700000000000003E-2</v>
      </c>
      <c r="N3427" s="41"/>
      <c r="O3427" s="41"/>
      <c r="P3427" s="41"/>
      <c r="Q3427" s="41"/>
      <c r="R3427" s="41">
        <v>12</v>
      </c>
      <c r="S3427" s="41">
        <v>0.21479999999999999</v>
      </c>
      <c r="T3427" s="41"/>
      <c r="U3427" s="41"/>
      <c r="V3427" s="41">
        <v>13543</v>
      </c>
      <c r="W3427" s="41">
        <v>269.48170000000005</v>
      </c>
      <c r="X3427" s="41"/>
      <c r="Y3427" s="41"/>
      <c r="Z3427" s="6">
        <f>0</f>
        <v>0</v>
      </c>
      <c r="AA3427" s="6">
        <f t="shared" si="387"/>
        <v>269.48170000000005</v>
      </c>
      <c r="AB3427" t="e">
        <f>IF(ISBLANK(Table1[[#This Row],[FY2425_Cost]])=TRUE,#N/A,Table1[[#This Row],[FY2425_Cost]])</f>
        <v>#N/A</v>
      </c>
      <c r="AC3427" s="6" t="e">
        <f t="shared" si="388"/>
        <v>#N/A</v>
      </c>
      <c r="AD3427" s="6" t="e">
        <f>SUMIFS($AB$3:AB3427,$B$3:B3427,B3427)</f>
        <v>#N/A</v>
      </c>
      <c r="AE3427" s="6">
        <f t="shared" si="389"/>
        <v>3200.191565577813</v>
      </c>
      <c r="AF3427" s="6">
        <f t="shared" si="390"/>
        <v>3200.191565577813</v>
      </c>
      <c r="AG3427" s="6">
        <f>VLOOKUP(Table1[[#This Row],[PracticeCode]],$AP$3:$AS$345,4,FALSE)</f>
        <v>3200.191565577813</v>
      </c>
      <c r="AH3427" s="27">
        <f t="shared" si="391"/>
        <v>232547.2537653211</v>
      </c>
      <c r="AI3427" s="6" t="e">
        <f t="shared" si="393"/>
        <v>#N/A</v>
      </c>
    </row>
    <row r="3428" spans="1:35" x14ac:dyDescent="0.35">
      <c r="A3428" t="str">
        <f t="shared" si="392"/>
        <v>THE OAKLAND MEDICAL CENTREColne Union PCNHillingdonE86005Jul4</v>
      </c>
      <c r="B3428" s="41" t="s">
        <v>702</v>
      </c>
      <c r="C3428" s="41" t="s">
        <v>538</v>
      </c>
      <c r="D3428" s="41" t="s">
        <v>8</v>
      </c>
      <c r="E3428" s="41" t="s">
        <v>352</v>
      </c>
      <c r="F3428" s="41" t="s">
        <v>352</v>
      </c>
      <c r="G3428" s="41" t="s">
        <v>759</v>
      </c>
      <c r="H3428" s="41">
        <v>4</v>
      </c>
      <c r="I3428" s="41">
        <v>7111.5368123951403</v>
      </c>
      <c r="J3428" s="41">
        <v>11215</v>
      </c>
      <c r="K3428" s="41">
        <v>0</v>
      </c>
      <c r="L3428" s="41">
        <v>207.47749999999999</v>
      </c>
      <c r="M3428" s="41">
        <v>0</v>
      </c>
      <c r="N3428" s="41">
        <v>11462</v>
      </c>
      <c r="O3428" s="41">
        <v>3</v>
      </c>
      <c r="P3428" s="41">
        <v>228.09380000000002</v>
      </c>
      <c r="Q3428" s="41">
        <v>5.9700000000000003E-2</v>
      </c>
      <c r="R3428" s="41">
        <v>68</v>
      </c>
      <c r="S3428" s="41">
        <v>1.2172000000000001</v>
      </c>
      <c r="T3428" s="41">
        <v>20</v>
      </c>
      <c r="U3428" s="41">
        <v>0.44</v>
      </c>
      <c r="V3428" s="41">
        <v>11283</v>
      </c>
      <c r="W3428" s="41">
        <v>208.69469999999998</v>
      </c>
      <c r="X3428" s="41">
        <v>11485</v>
      </c>
      <c r="Y3428" s="41">
        <v>228.59350000000001</v>
      </c>
      <c r="Z3428" s="6">
        <f>0</f>
        <v>0</v>
      </c>
      <c r="AA3428" s="6">
        <f t="shared" si="387"/>
        <v>208.69469999999998</v>
      </c>
      <c r="AB3428">
        <f>IF(ISBLANK(Table1[[#This Row],[FY2425_Cost]])=TRUE,#N/A,Table1[[#This Row],[FY2425_Cost]])</f>
        <v>228.59350000000001</v>
      </c>
      <c r="AC3428" s="6">
        <f t="shared" si="388"/>
        <v>19.898800000000023</v>
      </c>
      <c r="AD3428" s="6" t="e">
        <f>SUMIFS($AB$3:AB3428,$B$3:B3428,B3428)</f>
        <v>#N/A</v>
      </c>
      <c r="AE3428" s="6">
        <f t="shared" si="389"/>
        <v>3200.191565577813</v>
      </c>
      <c r="AF3428" s="6">
        <f t="shared" si="390"/>
        <v>3200.191565577813</v>
      </c>
      <c r="AG3428" s="6">
        <f>VLOOKUP(Table1[[#This Row],[PracticeCode]],$AP$3:$AS$345,4,FALSE)</f>
        <v>3200.191565577813</v>
      </c>
      <c r="AH3428" s="27">
        <f t="shared" si="391"/>
        <v>232547.2537653211</v>
      </c>
      <c r="AI3428" s="6" t="e">
        <f t="shared" si="393"/>
        <v>#N/A</v>
      </c>
    </row>
    <row r="3429" spans="1:35" x14ac:dyDescent="0.35">
      <c r="A3429" t="str">
        <f t="shared" si="392"/>
        <v>THE OAKLAND MEDICAL CENTREColne Union PCNHillingdonE86005Jun3</v>
      </c>
      <c r="B3429" s="41" t="s">
        <v>702</v>
      </c>
      <c r="C3429" s="41" t="s">
        <v>538</v>
      </c>
      <c r="D3429" s="41" t="s">
        <v>8</v>
      </c>
      <c r="E3429" s="41" t="s">
        <v>352</v>
      </c>
      <c r="F3429" s="41" t="s">
        <v>352</v>
      </c>
      <c r="G3429" s="41" t="s">
        <v>758</v>
      </c>
      <c r="H3429" s="41">
        <v>3</v>
      </c>
      <c r="I3429" s="41">
        <v>7111.5368123951403</v>
      </c>
      <c r="J3429" s="41">
        <v>7544</v>
      </c>
      <c r="K3429" s="41">
        <v>0</v>
      </c>
      <c r="L3429" s="41">
        <v>139.56399999999999</v>
      </c>
      <c r="M3429" s="41">
        <v>0</v>
      </c>
      <c r="N3429" s="41">
        <v>11498</v>
      </c>
      <c r="O3429" s="41">
        <v>36</v>
      </c>
      <c r="P3429" s="41">
        <v>228.81020000000001</v>
      </c>
      <c r="Q3429" s="41">
        <v>0.71640000000000004</v>
      </c>
      <c r="R3429" s="41">
        <v>0</v>
      </c>
      <c r="S3429" s="41">
        <v>0</v>
      </c>
      <c r="T3429" s="41">
        <v>26</v>
      </c>
      <c r="U3429" s="41">
        <v>0.57199999999999995</v>
      </c>
      <c r="V3429" s="41">
        <v>7544</v>
      </c>
      <c r="W3429" s="41">
        <v>139.56399999999999</v>
      </c>
      <c r="X3429" s="41">
        <v>11560</v>
      </c>
      <c r="Y3429" s="41">
        <v>230.0986</v>
      </c>
      <c r="Z3429" s="6">
        <f>0</f>
        <v>0</v>
      </c>
      <c r="AA3429" s="6">
        <f t="shared" si="387"/>
        <v>139.56399999999999</v>
      </c>
      <c r="AB3429">
        <f>IF(ISBLANK(Table1[[#This Row],[FY2425_Cost]])=TRUE,#N/A,Table1[[#This Row],[FY2425_Cost]])</f>
        <v>230.0986</v>
      </c>
      <c r="AC3429" s="6">
        <f t="shared" si="388"/>
        <v>90.534600000000012</v>
      </c>
      <c r="AD3429" s="6" t="e">
        <f>SUMIFS($AB$3:AB3429,$B$3:B3429,B3429)</f>
        <v>#N/A</v>
      </c>
      <c r="AE3429" s="6">
        <f t="shared" si="389"/>
        <v>3200.191565577813</v>
      </c>
      <c r="AF3429" s="6">
        <f t="shared" si="390"/>
        <v>3200.191565577813</v>
      </c>
      <c r="AG3429" s="6">
        <f>VLOOKUP(Table1[[#This Row],[PracticeCode]],$AP$3:$AS$345,4,FALSE)</f>
        <v>3200.191565577813</v>
      </c>
      <c r="AH3429" s="27">
        <f t="shared" si="391"/>
        <v>232547.2537653211</v>
      </c>
      <c r="AI3429" s="6" t="e">
        <f t="shared" si="393"/>
        <v>#N/A</v>
      </c>
    </row>
    <row r="3430" spans="1:35" x14ac:dyDescent="0.35">
      <c r="A3430" t="str">
        <f t="shared" si="392"/>
        <v>THE OAKLAND MEDICAL CENTREColne Union PCNHillingdonE86005Mar12</v>
      </c>
      <c r="B3430" s="41" t="s">
        <v>702</v>
      </c>
      <c r="C3430" s="41" t="s">
        <v>538</v>
      </c>
      <c r="D3430" s="41" t="s">
        <v>8</v>
      </c>
      <c r="E3430" s="41" t="s">
        <v>352</v>
      </c>
      <c r="F3430" s="41" t="s">
        <v>352</v>
      </c>
      <c r="G3430" s="41" t="s">
        <v>767</v>
      </c>
      <c r="H3430" s="41">
        <v>12</v>
      </c>
      <c r="I3430" s="41">
        <v>7111.5368123951403</v>
      </c>
      <c r="J3430" s="41">
        <v>30514</v>
      </c>
      <c r="K3430" s="41">
        <v>30</v>
      </c>
      <c r="L3430" s="41">
        <v>607.22860000000003</v>
      </c>
      <c r="M3430" s="41">
        <v>0.59699999999999998</v>
      </c>
      <c r="N3430" s="41"/>
      <c r="O3430" s="41"/>
      <c r="P3430" s="41"/>
      <c r="Q3430" s="41"/>
      <c r="R3430" s="41">
        <v>22</v>
      </c>
      <c r="S3430" s="41">
        <v>0.39379999999999998</v>
      </c>
      <c r="T3430" s="41"/>
      <c r="U3430" s="41"/>
      <c r="V3430" s="41">
        <v>30566</v>
      </c>
      <c r="W3430" s="41">
        <v>608.21940000000006</v>
      </c>
      <c r="X3430" s="41"/>
      <c r="Y3430" s="41"/>
      <c r="Z3430" s="6">
        <f>0</f>
        <v>0</v>
      </c>
      <c r="AA3430" s="6">
        <f t="shared" si="387"/>
        <v>608.21940000000006</v>
      </c>
      <c r="AB3430" t="e">
        <f>IF(ISBLANK(Table1[[#This Row],[FY2425_Cost]])=TRUE,#N/A,Table1[[#This Row],[FY2425_Cost]])</f>
        <v>#N/A</v>
      </c>
      <c r="AC3430" s="6" t="e">
        <f t="shared" si="388"/>
        <v>#N/A</v>
      </c>
      <c r="AD3430" s="6" t="e">
        <f>SUMIFS($AB$3:AB3430,$B$3:B3430,B3430)</f>
        <v>#N/A</v>
      </c>
      <c r="AE3430" s="6">
        <f t="shared" si="389"/>
        <v>3200.191565577813</v>
      </c>
      <c r="AF3430" s="6">
        <f t="shared" si="390"/>
        <v>3200.191565577813</v>
      </c>
      <c r="AG3430" s="6">
        <f>VLOOKUP(Table1[[#This Row],[PracticeCode]],$AP$3:$AS$345,4,FALSE)</f>
        <v>3200.191565577813</v>
      </c>
      <c r="AH3430" s="27">
        <f t="shared" si="391"/>
        <v>232547.2537653211</v>
      </c>
      <c r="AI3430" s="6" t="e">
        <f t="shared" si="393"/>
        <v>#N/A</v>
      </c>
    </row>
    <row r="3431" spans="1:35" x14ac:dyDescent="0.35">
      <c r="A3431" t="str">
        <f t="shared" si="392"/>
        <v>THE OAKLAND MEDICAL CENTREColne Union PCNHillingdonE86005May2</v>
      </c>
      <c r="B3431" s="41" t="s">
        <v>702</v>
      </c>
      <c r="C3431" s="41" t="s">
        <v>538</v>
      </c>
      <c r="D3431" s="41" t="s">
        <v>8</v>
      </c>
      <c r="E3431" s="41" t="s">
        <v>352</v>
      </c>
      <c r="F3431" s="41" t="s">
        <v>352</v>
      </c>
      <c r="G3431" s="41" t="s">
        <v>757</v>
      </c>
      <c r="H3431" s="41">
        <v>2</v>
      </c>
      <c r="I3431" s="41">
        <v>7111.5368123951403</v>
      </c>
      <c r="J3431" s="41">
        <v>7308</v>
      </c>
      <c r="K3431" s="41">
        <v>0</v>
      </c>
      <c r="L3431" s="41">
        <v>135.19800000000001</v>
      </c>
      <c r="M3431" s="41">
        <v>0</v>
      </c>
      <c r="N3431" s="41">
        <v>7332</v>
      </c>
      <c r="O3431" s="41">
        <v>3</v>
      </c>
      <c r="P3431" s="41">
        <v>145.9068</v>
      </c>
      <c r="Q3431" s="41">
        <v>5.9700000000000003E-2</v>
      </c>
      <c r="R3431" s="41">
        <v>0</v>
      </c>
      <c r="S3431" s="41">
        <v>0</v>
      </c>
      <c r="T3431" s="41">
        <v>24</v>
      </c>
      <c r="U3431" s="41">
        <v>0.52800000000000002</v>
      </c>
      <c r="V3431" s="41">
        <v>7308</v>
      </c>
      <c r="W3431" s="41">
        <v>135.19800000000001</v>
      </c>
      <c r="X3431" s="41">
        <v>7359</v>
      </c>
      <c r="Y3431" s="41">
        <v>146.49449999999999</v>
      </c>
      <c r="Z3431" s="6">
        <f>0</f>
        <v>0</v>
      </c>
      <c r="AA3431" s="6">
        <f t="shared" si="387"/>
        <v>135.19800000000001</v>
      </c>
      <c r="AB3431">
        <f>IF(ISBLANK(Table1[[#This Row],[FY2425_Cost]])=TRUE,#N/A,Table1[[#This Row],[FY2425_Cost]])</f>
        <v>146.49449999999999</v>
      </c>
      <c r="AC3431" s="6">
        <f t="shared" si="388"/>
        <v>11.29649999999998</v>
      </c>
      <c r="AD3431" s="6" t="e">
        <f>SUMIFS($AB$3:AB3431,$B$3:B3431,B3431)</f>
        <v>#N/A</v>
      </c>
      <c r="AE3431" s="6">
        <f t="shared" si="389"/>
        <v>3200.191565577813</v>
      </c>
      <c r="AF3431" s="6">
        <f t="shared" si="390"/>
        <v>3200.191565577813</v>
      </c>
      <c r="AG3431" s="6">
        <f>VLOOKUP(Table1[[#This Row],[PracticeCode]],$AP$3:$AS$345,4,FALSE)</f>
        <v>3200.191565577813</v>
      </c>
      <c r="AH3431" s="27">
        <f t="shared" si="391"/>
        <v>232547.2537653211</v>
      </c>
      <c r="AI3431" s="6" t="e">
        <f t="shared" si="393"/>
        <v>#N/A</v>
      </c>
    </row>
    <row r="3432" spans="1:35" x14ac:dyDescent="0.35">
      <c r="A3432" t="str">
        <f t="shared" si="392"/>
        <v>THE OAKLAND MEDICAL CENTREColne Union PCNHillingdonE86005Nov8</v>
      </c>
      <c r="B3432" s="41" t="s">
        <v>702</v>
      </c>
      <c r="C3432" s="41" t="s">
        <v>538</v>
      </c>
      <c r="D3432" s="41" t="s">
        <v>8</v>
      </c>
      <c r="E3432" s="41" t="s">
        <v>352</v>
      </c>
      <c r="F3432" s="41" t="s">
        <v>352</v>
      </c>
      <c r="G3432" s="41" t="s">
        <v>763</v>
      </c>
      <c r="H3432" s="41">
        <v>8</v>
      </c>
      <c r="I3432" s="41">
        <v>7111.5368123951403</v>
      </c>
      <c r="J3432" s="41">
        <v>9090</v>
      </c>
      <c r="K3432" s="41">
        <v>68</v>
      </c>
      <c r="L3432" s="41">
        <v>180.89100000000002</v>
      </c>
      <c r="M3432" s="41">
        <v>1.3532000000000002</v>
      </c>
      <c r="N3432" s="41"/>
      <c r="O3432" s="41"/>
      <c r="P3432" s="41"/>
      <c r="Q3432" s="41"/>
      <c r="R3432" s="41">
        <v>62</v>
      </c>
      <c r="S3432" s="41">
        <v>1.1097999999999999</v>
      </c>
      <c r="T3432" s="41"/>
      <c r="U3432" s="41"/>
      <c r="V3432" s="41">
        <v>9220</v>
      </c>
      <c r="W3432" s="41">
        <v>183.35400000000001</v>
      </c>
      <c r="X3432" s="41"/>
      <c r="Y3432" s="41"/>
      <c r="Z3432" s="6">
        <f>0</f>
        <v>0</v>
      </c>
      <c r="AA3432" s="6">
        <f t="shared" si="387"/>
        <v>183.35400000000001</v>
      </c>
      <c r="AB3432" t="e">
        <f>IF(ISBLANK(Table1[[#This Row],[FY2425_Cost]])=TRUE,#N/A,Table1[[#This Row],[FY2425_Cost]])</f>
        <v>#N/A</v>
      </c>
      <c r="AC3432" s="6" t="e">
        <f t="shared" si="388"/>
        <v>#N/A</v>
      </c>
      <c r="AD3432" s="6" t="e">
        <f>SUMIFS($AB$3:AB3432,$B$3:B3432,B3432)</f>
        <v>#N/A</v>
      </c>
      <c r="AE3432" s="6">
        <f t="shared" si="389"/>
        <v>3200.191565577813</v>
      </c>
      <c r="AF3432" s="6">
        <f t="shared" si="390"/>
        <v>3200.191565577813</v>
      </c>
      <c r="AG3432" s="6">
        <f>VLOOKUP(Table1[[#This Row],[PracticeCode]],$AP$3:$AS$345,4,FALSE)</f>
        <v>3200.191565577813</v>
      </c>
      <c r="AH3432" s="27">
        <f t="shared" si="391"/>
        <v>232547.2537653211</v>
      </c>
      <c r="AI3432" s="6" t="e">
        <f t="shared" si="393"/>
        <v>#N/A</v>
      </c>
    </row>
    <row r="3433" spans="1:35" x14ac:dyDescent="0.35">
      <c r="A3433" t="str">
        <f t="shared" si="392"/>
        <v>THE OAKLAND MEDICAL CENTREColne Union PCNHillingdonE86005Oct7</v>
      </c>
      <c r="B3433" s="41" t="s">
        <v>702</v>
      </c>
      <c r="C3433" s="41" t="s">
        <v>538</v>
      </c>
      <c r="D3433" s="41" t="s">
        <v>8</v>
      </c>
      <c r="E3433" s="41" t="s">
        <v>352</v>
      </c>
      <c r="F3433" s="41" t="s">
        <v>352</v>
      </c>
      <c r="G3433" s="41" t="s">
        <v>762</v>
      </c>
      <c r="H3433" s="41">
        <v>7</v>
      </c>
      <c r="I3433" s="41">
        <v>7111.5368123951403</v>
      </c>
      <c r="J3433" s="41">
        <v>25325</v>
      </c>
      <c r="K3433" s="41">
        <v>1538</v>
      </c>
      <c r="L3433" s="41">
        <v>503.96750000000003</v>
      </c>
      <c r="M3433" s="41">
        <v>30.606200000000001</v>
      </c>
      <c r="N3433" s="41">
        <v>0</v>
      </c>
      <c r="O3433" s="41">
        <v>1390</v>
      </c>
      <c r="P3433" s="41">
        <v>0</v>
      </c>
      <c r="Q3433" s="41">
        <v>31.274999999999999</v>
      </c>
      <c r="R3433" s="41">
        <v>48</v>
      </c>
      <c r="S3433" s="41">
        <v>0.85919999999999996</v>
      </c>
      <c r="T3433" s="41">
        <v>28</v>
      </c>
      <c r="U3433" s="41">
        <v>0.61599999999999999</v>
      </c>
      <c r="V3433" s="41">
        <v>26911</v>
      </c>
      <c r="W3433" s="41">
        <v>535.43290000000002</v>
      </c>
      <c r="X3433" s="41">
        <v>1418</v>
      </c>
      <c r="Y3433" s="41">
        <v>31.890999999999998</v>
      </c>
      <c r="Z3433" s="6">
        <f>0</f>
        <v>0</v>
      </c>
      <c r="AA3433" s="6">
        <f t="shared" si="387"/>
        <v>535.43290000000002</v>
      </c>
      <c r="AB3433">
        <f>IF(ISBLANK(Table1[[#This Row],[FY2425_Cost]])=TRUE,#N/A,Table1[[#This Row],[FY2425_Cost]])</f>
        <v>31.890999999999998</v>
      </c>
      <c r="AC3433" s="6">
        <f t="shared" si="388"/>
        <v>-503.5419</v>
      </c>
      <c r="AD3433" s="6" t="e">
        <f>SUMIFS($AB$3:AB3433,$B$3:B3433,B3433)</f>
        <v>#N/A</v>
      </c>
      <c r="AE3433" s="6">
        <f t="shared" si="389"/>
        <v>3200.191565577813</v>
      </c>
      <c r="AF3433" s="6">
        <f t="shared" si="390"/>
        <v>3200.191565577813</v>
      </c>
      <c r="AG3433" s="6">
        <f>VLOOKUP(Table1[[#This Row],[PracticeCode]],$AP$3:$AS$345,4,FALSE)</f>
        <v>3200.191565577813</v>
      </c>
      <c r="AH3433" s="27">
        <f t="shared" si="391"/>
        <v>232547.2537653211</v>
      </c>
      <c r="AI3433" s="6" t="e">
        <f t="shared" si="393"/>
        <v>#N/A</v>
      </c>
    </row>
    <row r="3434" spans="1:35" x14ac:dyDescent="0.35">
      <c r="A3434" t="str">
        <f t="shared" si="392"/>
        <v>THE OAKLAND MEDICAL CENTREColne Union PCNHillingdonE86005Sep6</v>
      </c>
      <c r="B3434" s="41" t="s">
        <v>702</v>
      </c>
      <c r="C3434" s="41" t="s">
        <v>538</v>
      </c>
      <c r="D3434" s="41" t="s">
        <v>8</v>
      </c>
      <c r="E3434" s="41" t="s">
        <v>352</v>
      </c>
      <c r="F3434" s="41" t="s">
        <v>352</v>
      </c>
      <c r="G3434" s="41" t="s">
        <v>761</v>
      </c>
      <c r="H3434" s="41">
        <v>6</v>
      </c>
      <c r="I3434" s="41">
        <v>7111.5368123951403</v>
      </c>
      <c r="J3434" s="41">
        <v>20260</v>
      </c>
      <c r="K3434" s="41">
        <v>8955</v>
      </c>
      <c r="L3434" s="41">
        <v>403.17400000000004</v>
      </c>
      <c r="M3434" s="41">
        <v>178.2045</v>
      </c>
      <c r="N3434" s="41">
        <v>29625</v>
      </c>
      <c r="O3434" s="41">
        <v>2434</v>
      </c>
      <c r="P3434" s="41">
        <v>666.5625</v>
      </c>
      <c r="Q3434" s="41">
        <v>54.765000000000001</v>
      </c>
      <c r="R3434" s="41">
        <v>66</v>
      </c>
      <c r="S3434" s="41">
        <v>1.1814</v>
      </c>
      <c r="T3434" s="41">
        <v>10</v>
      </c>
      <c r="U3434" s="41">
        <v>0.22</v>
      </c>
      <c r="V3434" s="41">
        <v>29281</v>
      </c>
      <c r="W3434" s="41">
        <v>582.55990000000008</v>
      </c>
      <c r="X3434" s="41">
        <v>32069</v>
      </c>
      <c r="Y3434" s="41">
        <v>721.54750000000001</v>
      </c>
      <c r="Z3434" s="6">
        <f>0</f>
        <v>0</v>
      </c>
      <c r="AA3434" s="6">
        <f t="shared" si="387"/>
        <v>582.55990000000008</v>
      </c>
      <c r="AB3434">
        <f>IF(ISBLANK(Table1[[#This Row],[FY2425_Cost]])=TRUE,#N/A,Table1[[#This Row],[FY2425_Cost]])</f>
        <v>721.54750000000001</v>
      </c>
      <c r="AC3434" s="6">
        <f t="shared" si="388"/>
        <v>138.98759999999993</v>
      </c>
      <c r="AD3434" s="6" t="e">
        <f>SUMIFS($AB$3:AB3434,$B$3:B3434,B3434)</f>
        <v>#N/A</v>
      </c>
      <c r="AE3434" s="6">
        <f t="shared" si="389"/>
        <v>3200.191565577813</v>
      </c>
      <c r="AF3434" s="6">
        <f t="shared" si="390"/>
        <v>3200.191565577813</v>
      </c>
      <c r="AG3434" s="6">
        <f>VLOOKUP(Table1[[#This Row],[PracticeCode]],$AP$3:$AS$345,4,FALSE)</f>
        <v>3200.191565577813</v>
      </c>
      <c r="AH3434" s="27">
        <f t="shared" si="391"/>
        <v>232547.2537653211</v>
      </c>
      <c r="AI3434" s="6" t="e">
        <f t="shared" si="393"/>
        <v>#N/A</v>
      </c>
    </row>
    <row r="3435" spans="1:35" x14ac:dyDescent="0.35">
      <c r="A3435" t="str">
        <f t="shared" si="392"/>
        <v>THE ORCHARD MEDICAL PRACTICE C.I.CHH CollaborativeHillingdonY00352Apr1</v>
      </c>
      <c r="B3435" s="41" t="s">
        <v>626</v>
      </c>
      <c r="C3435" s="41" t="s">
        <v>439</v>
      </c>
      <c r="D3435" s="41" t="s">
        <v>8</v>
      </c>
      <c r="E3435" s="41" t="s">
        <v>159</v>
      </c>
      <c r="F3435" s="41" t="s">
        <v>159</v>
      </c>
      <c r="G3435" s="41" t="s">
        <v>756</v>
      </c>
      <c r="H3435" s="41">
        <v>1</v>
      </c>
      <c r="I3435" s="41">
        <v>20256.9149023385</v>
      </c>
      <c r="J3435" s="41">
        <v>28594</v>
      </c>
      <c r="K3435" s="41">
        <v>9397</v>
      </c>
      <c r="L3435" s="41">
        <v>528.98899999999992</v>
      </c>
      <c r="M3435" s="41">
        <v>173.84449999999998</v>
      </c>
      <c r="N3435" s="41">
        <v>29756</v>
      </c>
      <c r="O3435" s="41">
        <v>4502</v>
      </c>
      <c r="P3435" s="41">
        <v>592.14440000000002</v>
      </c>
      <c r="Q3435" s="41">
        <v>89.589800000000011</v>
      </c>
      <c r="R3435" s="41">
        <v>0</v>
      </c>
      <c r="S3435" s="41">
        <v>0</v>
      </c>
      <c r="T3435" s="41">
        <v>40</v>
      </c>
      <c r="U3435" s="41">
        <v>0.88</v>
      </c>
      <c r="V3435" s="41">
        <v>37991</v>
      </c>
      <c r="W3435" s="41">
        <v>702.83349999999996</v>
      </c>
      <c r="X3435" s="41">
        <v>34298</v>
      </c>
      <c r="Y3435" s="41">
        <v>682.61419999999998</v>
      </c>
      <c r="Z3435" s="6">
        <f>0</f>
        <v>0</v>
      </c>
      <c r="AA3435" s="6">
        <f t="shared" si="387"/>
        <v>702.83349999999996</v>
      </c>
      <c r="AB3435">
        <f>IF(ISBLANK(Table1[[#This Row],[FY2425_Cost]])=TRUE,#N/A,Table1[[#This Row],[FY2425_Cost]])</f>
        <v>682.61419999999998</v>
      </c>
      <c r="AC3435" s="6">
        <f t="shared" si="388"/>
        <v>-20.219299999999976</v>
      </c>
      <c r="AD3435" s="6">
        <f>SUMIFS($AB$3:AB3435,$B$3:B3435,B3435)</f>
        <v>682.61419999999998</v>
      </c>
      <c r="AE3435" s="6">
        <f t="shared" si="389"/>
        <v>9115.6117060523247</v>
      </c>
      <c r="AF3435" s="6">
        <f t="shared" si="390"/>
        <v>9115.6117060523247</v>
      </c>
      <c r="AG3435" s="6">
        <f>VLOOKUP(Table1[[#This Row],[PracticeCode]],$AP$3:$AS$345,4,FALSE)</f>
        <v>9115.6117060523247</v>
      </c>
      <c r="AH3435" s="27">
        <f t="shared" si="391"/>
        <v>662401.11730646901</v>
      </c>
      <c r="AI3435" s="6">
        <f t="shared" si="393"/>
        <v>0</v>
      </c>
    </row>
    <row r="3436" spans="1:35" x14ac:dyDescent="0.35">
      <c r="A3436" t="str">
        <f t="shared" si="392"/>
        <v>THE ORCHARD MEDICAL PRACTICE C.I.CHH CollaborativeHillingdonY00352Aug5</v>
      </c>
      <c r="B3436" s="41" t="s">
        <v>626</v>
      </c>
      <c r="C3436" s="41" t="s">
        <v>439</v>
      </c>
      <c r="D3436" s="41" t="s">
        <v>8</v>
      </c>
      <c r="E3436" s="41" t="s">
        <v>159</v>
      </c>
      <c r="F3436" s="41" t="s">
        <v>159</v>
      </c>
      <c r="G3436" s="41" t="s">
        <v>760</v>
      </c>
      <c r="H3436" s="41">
        <v>5</v>
      </c>
      <c r="I3436" s="41">
        <v>20256.9149023385</v>
      </c>
      <c r="J3436" s="41">
        <v>26378</v>
      </c>
      <c r="K3436" s="41">
        <v>7293</v>
      </c>
      <c r="L3436" s="41">
        <v>487.99299999999999</v>
      </c>
      <c r="M3436" s="41">
        <v>134.9205</v>
      </c>
      <c r="N3436" s="41">
        <v>28627</v>
      </c>
      <c r="O3436" s="41">
        <v>3095</v>
      </c>
      <c r="P3436" s="41">
        <v>569.67730000000006</v>
      </c>
      <c r="Q3436" s="41">
        <v>61.590500000000006</v>
      </c>
      <c r="R3436" s="41">
        <v>0</v>
      </c>
      <c r="S3436" s="41">
        <v>0</v>
      </c>
      <c r="T3436" s="41">
        <v>294</v>
      </c>
      <c r="U3436" s="41">
        <v>6.468</v>
      </c>
      <c r="V3436" s="41">
        <v>33671</v>
      </c>
      <c r="W3436" s="41">
        <v>622.9135</v>
      </c>
      <c r="X3436" s="41">
        <v>32016</v>
      </c>
      <c r="Y3436" s="41">
        <v>637.73580000000004</v>
      </c>
      <c r="Z3436" s="6">
        <f>0</f>
        <v>0</v>
      </c>
      <c r="AA3436" s="6">
        <f t="shared" si="387"/>
        <v>622.9135</v>
      </c>
      <c r="AB3436">
        <f>IF(ISBLANK(Table1[[#This Row],[FY2425_Cost]])=TRUE,#N/A,Table1[[#This Row],[FY2425_Cost]])</f>
        <v>637.73580000000004</v>
      </c>
      <c r="AC3436" s="6">
        <f t="shared" si="388"/>
        <v>14.822300000000041</v>
      </c>
      <c r="AD3436" s="6">
        <f>SUMIFS($AB$3:AB3436,$B$3:B3436,B3436)</f>
        <v>1320.35</v>
      </c>
      <c r="AE3436" s="6">
        <f t="shared" si="389"/>
        <v>9115.6117060523247</v>
      </c>
      <c r="AF3436" s="6">
        <f t="shared" si="390"/>
        <v>9115.6117060523247</v>
      </c>
      <c r="AG3436" s="6">
        <f>VLOOKUP(Table1[[#This Row],[PracticeCode]],$AP$3:$AS$345,4,FALSE)</f>
        <v>9115.6117060523247</v>
      </c>
      <c r="AH3436" s="27">
        <f t="shared" si="391"/>
        <v>662401.11730646901</v>
      </c>
      <c r="AI3436" s="6">
        <f t="shared" si="393"/>
        <v>0</v>
      </c>
    </row>
    <row r="3437" spans="1:35" x14ac:dyDescent="0.35">
      <c r="A3437" t="str">
        <f t="shared" si="392"/>
        <v>THE ORCHARD MEDICAL PRACTICE C.I.CHH CollaborativeHillingdonY00352Dec9</v>
      </c>
      <c r="B3437" s="41" t="s">
        <v>626</v>
      </c>
      <c r="C3437" s="41" t="s">
        <v>439</v>
      </c>
      <c r="D3437" s="41" t="s">
        <v>8</v>
      </c>
      <c r="E3437" s="41" t="s">
        <v>159</v>
      </c>
      <c r="F3437" s="41" t="s">
        <v>159</v>
      </c>
      <c r="G3437" s="41" t="s">
        <v>764</v>
      </c>
      <c r="H3437" s="41">
        <v>9</v>
      </c>
      <c r="I3437" s="41">
        <v>20256.9149023385</v>
      </c>
      <c r="J3437" s="41">
        <v>19594</v>
      </c>
      <c r="K3437" s="41">
        <v>2987</v>
      </c>
      <c r="L3437" s="41">
        <v>389.92060000000004</v>
      </c>
      <c r="M3437" s="41">
        <v>59.441300000000005</v>
      </c>
      <c r="N3437" s="41"/>
      <c r="O3437" s="41"/>
      <c r="P3437" s="41"/>
      <c r="Q3437" s="41"/>
      <c r="R3437" s="41">
        <v>0</v>
      </c>
      <c r="S3437" s="41">
        <v>0</v>
      </c>
      <c r="T3437" s="41"/>
      <c r="U3437" s="41"/>
      <c r="V3437" s="41">
        <v>22581</v>
      </c>
      <c r="W3437" s="41">
        <v>449.36190000000005</v>
      </c>
      <c r="X3437" s="41"/>
      <c r="Y3437" s="41"/>
      <c r="Z3437" s="6">
        <f>0</f>
        <v>0</v>
      </c>
      <c r="AA3437" s="6">
        <f t="shared" si="387"/>
        <v>449.36190000000005</v>
      </c>
      <c r="AB3437" t="e">
        <f>IF(ISBLANK(Table1[[#This Row],[FY2425_Cost]])=TRUE,#N/A,Table1[[#This Row],[FY2425_Cost]])</f>
        <v>#N/A</v>
      </c>
      <c r="AC3437" s="6" t="e">
        <f t="shared" si="388"/>
        <v>#N/A</v>
      </c>
      <c r="AD3437" s="6" t="e">
        <f>SUMIFS($AB$3:AB3437,$B$3:B3437,B3437)</f>
        <v>#N/A</v>
      </c>
      <c r="AE3437" s="6">
        <f t="shared" si="389"/>
        <v>9115.6117060523247</v>
      </c>
      <c r="AF3437" s="6">
        <f t="shared" si="390"/>
        <v>9115.6117060523247</v>
      </c>
      <c r="AG3437" s="6">
        <f>VLOOKUP(Table1[[#This Row],[PracticeCode]],$AP$3:$AS$345,4,FALSE)</f>
        <v>9115.6117060523247</v>
      </c>
      <c r="AH3437" s="27">
        <f t="shared" si="391"/>
        <v>662401.11730646901</v>
      </c>
      <c r="AI3437" s="6" t="e">
        <f t="shared" si="393"/>
        <v>#N/A</v>
      </c>
    </row>
    <row r="3438" spans="1:35" x14ac:dyDescent="0.35">
      <c r="A3438" t="str">
        <f t="shared" si="392"/>
        <v>THE ORCHARD MEDICAL PRACTICE C.I.CHH CollaborativeHillingdonY00352Feb11</v>
      </c>
      <c r="B3438" s="41" t="s">
        <v>626</v>
      </c>
      <c r="C3438" s="41" t="s">
        <v>439</v>
      </c>
      <c r="D3438" s="41" t="s">
        <v>8</v>
      </c>
      <c r="E3438" s="41" t="s">
        <v>159</v>
      </c>
      <c r="F3438" s="41" t="s">
        <v>159</v>
      </c>
      <c r="G3438" s="41" t="s">
        <v>766</v>
      </c>
      <c r="H3438" s="41">
        <v>11</v>
      </c>
      <c r="I3438" s="41">
        <v>20256.9149023385</v>
      </c>
      <c r="J3438" s="41">
        <v>45701</v>
      </c>
      <c r="K3438" s="41">
        <v>5653</v>
      </c>
      <c r="L3438" s="41">
        <v>909.44990000000007</v>
      </c>
      <c r="M3438" s="41">
        <v>112.49470000000001</v>
      </c>
      <c r="N3438" s="41"/>
      <c r="O3438" s="41"/>
      <c r="P3438" s="41"/>
      <c r="Q3438" s="41"/>
      <c r="R3438" s="41">
        <v>6</v>
      </c>
      <c r="S3438" s="41">
        <v>0.1074</v>
      </c>
      <c r="T3438" s="41"/>
      <c r="U3438" s="41"/>
      <c r="V3438" s="41">
        <v>51360</v>
      </c>
      <c r="W3438" s="41">
        <v>1022.052</v>
      </c>
      <c r="X3438" s="41"/>
      <c r="Y3438" s="41"/>
      <c r="Z3438" s="6">
        <f>0</f>
        <v>0</v>
      </c>
      <c r="AA3438" s="6">
        <f t="shared" si="387"/>
        <v>1022.052</v>
      </c>
      <c r="AB3438" t="e">
        <f>IF(ISBLANK(Table1[[#This Row],[FY2425_Cost]])=TRUE,#N/A,Table1[[#This Row],[FY2425_Cost]])</f>
        <v>#N/A</v>
      </c>
      <c r="AC3438" s="6" t="e">
        <f t="shared" si="388"/>
        <v>#N/A</v>
      </c>
      <c r="AD3438" s="6" t="e">
        <f>SUMIFS($AB$3:AB3438,$B$3:B3438,B3438)</f>
        <v>#N/A</v>
      </c>
      <c r="AE3438" s="6">
        <f t="shared" si="389"/>
        <v>9115.6117060523247</v>
      </c>
      <c r="AF3438" s="6">
        <f t="shared" si="390"/>
        <v>9115.6117060523247</v>
      </c>
      <c r="AG3438" s="6">
        <f>VLOOKUP(Table1[[#This Row],[PracticeCode]],$AP$3:$AS$345,4,FALSE)</f>
        <v>9115.6117060523247</v>
      </c>
      <c r="AH3438" s="27">
        <f t="shared" si="391"/>
        <v>662401.11730646901</v>
      </c>
      <c r="AI3438" s="6" t="e">
        <f t="shared" si="393"/>
        <v>#N/A</v>
      </c>
    </row>
    <row r="3439" spans="1:35" x14ac:dyDescent="0.35">
      <c r="A3439" t="str">
        <f t="shared" si="392"/>
        <v>THE ORCHARD MEDICAL PRACTICE C.I.CHH CollaborativeHillingdonY00352Jan10</v>
      </c>
      <c r="B3439" s="41" t="s">
        <v>626</v>
      </c>
      <c r="C3439" s="41" t="s">
        <v>439</v>
      </c>
      <c r="D3439" s="41" t="s">
        <v>8</v>
      </c>
      <c r="E3439" s="41" t="s">
        <v>159</v>
      </c>
      <c r="F3439" s="41" t="s">
        <v>159</v>
      </c>
      <c r="G3439" s="41" t="s">
        <v>765</v>
      </c>
      <c r="H3439" s="41">
        <v>10</v>
      </c>
      <c r="I3439" s="41">
        <v>20256.9149023385</v>
      </c>
      <c r="J3439" s="41">
        <v>31907</v>
      </c>
      <c r="K3439" s="41">
        <v>5747</v>
      </c>
      <c r="L3439" s="41">
        <v>634.94929999999999</v>
      </c>
      <c r="M3439" s="41">
        <v>114.3653</v>
      </c>
      <c r="N3439" s="41"/>
      <c r="O3439" s="41"/>
      <c r="P3439" s="41"/>
      <c r="Q3439" s="41"/>
      <c r="R3439" s="41">
        <v>8</v>
      </c>
      <c r="S3439" s="41">
        <v>0.14319999999999999</v>
      </c>
      <c r="T3439" s="41"/>
      <c r="U3439" s="41"/>
      <c r="V3439" s="41">
        <v>37662</v>
      </c>
      <c r="W3439" s="41">
        <v>749.45780000000002</v>
      </c>
      <c r="X3439" s="41"/>
      <c r="Y3439" s="41"/>
      <c r="Z3439" s="6">
        <f>0</f>
        <v>0</v>
      </c>
      <c r="AA3439" s="6">
        <f t="shared" si="387"/>
        <v>749.45780000000002</v>
      </c>
      <c r="AB3439" t="e">
        <f>IF(ISBLANK(Table1[[#This Row],[FY2425_Cost]])=TRUE,#N/A,Table1[[#This Row],[FY2425_Cost]])</f>
        <v>#N/A</v>
      </c>
      <c r="AC3439" s="6" t="e">
        <f t="shared" si="388"/>
        <v>#N/A</v>
      </c>
      <c r="AD3439" s="6" t="e">
        <f>SUMIFS($AB$3:AB3439,$B$3:B3439,B3439)</f>
        <v>#N/A</v>
      </c>
      <c r="AE3439" s="6">
        <f t="shared" si="389"/>
        <v>9115.6117060523247</v>
      </c>
      <c r="AF3439" s="6">
        <f t="shared" si="390"/>
        <v>9115.6117060523247</v>
      </c>
      <c r="AG3439" s="6">
        <f>VLOOKUP(Table1[[#This Row],[PracticeCode]],$AP$3:$AS$345,4,FALSE)</f>
        <v>9115.6117060523247</v>
      </c>
      <c r="AH3439" s="27">
        <f t="shared" si="391"/>
        <v>662401.11730646901</v>
      </c>
      <c r="AI3439" s="6" t="e">
        <f t="shared" si="393"/>
        <v>#N/A</v>
      </c>
    </row>
    <row r="3440" spans="1:35" x14ac:dyDescent="0.35">
      <c r="A3440" t="str">
        <f t="shared" si="392"/>
        <v>THE ORCHARD MEDICAL PRACTICE C.I.CHH CollaborativeHillingdonY00352Jul4</v>
      </c>
      <c r="B3440" s="41" t="s">
        <v>626</v>
      </c>
      <c r="C3440" s="41" t="s">
        <v>439</v>
      </c>
      <c r="D3440" s="41" t="s">
        <v>8</v>
      </c>
      <c r="E3440" s="41" t="s">
        <v>159</v>
      </c>
      <c r="F3440" s="41" t="s">
        <v>159</v>
      </c>
      <c r="G3440" s="41" t="s">
        <v>759</v>
      </c>
      <c r="H3440" s="41">
        <v>4</v>
      </c>
      <c r="I3440" s="41">
        <v>20256.9149023385</v>
      </c>
      <c r="J3440" s="41">
        <v>17567</v>
      </c>
      <c r="K3440" s="41">
        <v>3727</v>
      </c>
      <c r="L3440" s="41">
        <v>324.98949999999996</v>
      </c>
      <c r="M3440" s="41">
        <v>68.9495</v>
      </c>
      <c r="N3440" s="41">
        <v>28050</v>
      </c>
      <c r="O3440" s="41">
        <v>1321</v>
      </c>
      <c r="P3440" s="41">
        <v>558.19500000000005</v>
      </c>
      <c r="Q3440" s="41">
        <v>26.2879</v>
      </c>
      <c r="R3440" s="41">
        <v>0</v>
      </c>
      <c r="S3440" s="41">
        <v>0</v>
      </c>
      <c r="T3440" s="41">
        <v>248</v>
      </c>
      <c r="U3440" s="41">
        <v>5.4560000000000004</v>
      </c>
      <c r="V3440" s="41">
        <v>21294</v>
      </c>
      <c r="W3440" s="41">
        <v>393.93899999999996</v>
      </c>
      <c r="X3440" s="41">
        <v>29619</v>
      </c>
      <c r="Y3440" s="41">
        <v>589.9389000000001</v>
      </c>
      <c r="Z3440" s="6">
        <f>0</f>
        <v>0</v>
      </c>
      <c r="AA3440" s="6">
        <f t="shared" si="387"/>
        <v>393.93899999999996</v>
      </c>
      <c r="AB3440">
        <f>IF(ISBLANK(Table1[[#This Row],[FY2425_Cost]])=TRUE,#N/A,Table1[[#This Row],[FY2425_Cost]])</f>
        <v>589.9389000000001</v>
      </c>
      <c r="AC3440" s="6">
        <f t="shared" si="388"/>
        <v>195.99990000000014</v>
      </c>
      <c r="AD3440" s="6" t="e">
        <f>SUMIFS($AB$3:AB3440,$B$3:B3440,B3440)</f>
        <v>#N/A</v>
      </c>
      <c r="AE3440" s="6">
        <f t="shared" si="389"/>
        <v>9115.6117060523247</v>
      </c>
      <c r="AF3440" s="6">
        <f t="shared" si="390"/>
        <v>9115.6117060523247</v>
      </c>
      <c r="AG3440" s="6">
        <f>VLOOKUP(Table1[[#This Row],[PracticeCode]],$AP$3:$AS$345,4,FALSE)</f>
        <v>9115.6117060523247</v>
      </c>
      <c r="AH3440" s="27">
        <f t="shared" si="391"/>
        <v>662401.11730646901</v>
      </c>
      <c r="AI3440" s="6" t="e">
        <f t="shared" si="393"/>
        <v>#N/A</v>
      </c>
    </row>
    <row r="3441" spans="1:35" x14ac:dyDescent="0.35">
      <c r="A3441" t="str">
        <f t="shared" si="392"/>
        <v>THE ORCHARD MEDICAL PRACTICE C.I.CHH CollaborativeHillingdonY00352Jun3</v>
      </c>
      <c r="B3441" s="41" t="s">
        <v>626</v>
      </c>
      <c r="C3441" s="41" t="s">
        <v>439</v>
      </c>
      <c r="D3441" s="41" t="s">
        <v>8</v>
      </c>
      <c r="E3441" s="41" t="s">
        <v>159</v>
      </c>
      <c r="F3441" s="41" t="s">
        <v>159</v>
      </c>
      <c r="G3441" s="41" t="s">
        <v>758</v>
      </c>
      <c r="H3441" s="41">
        <v>3</v>
      </c>
      <c r="I3441" s="41">
        <v>20256.9149023385</v>
      </c>
      <c r="J3441" s="41">
        <v>84449</v>
      </c>
      <c r="K3441" s="41">
        <v>3283</v>
      </c>
      <c r="L3441" s="41">
        <v>1562.3064999999999</v>
      </c>
      <c r="M3441" s="41">
        <v>60.735499999999995</v>
      </c>
      <c r="N3441" s="41">
        <v>25158</v>
      </c>
      <c r="O3441" s="41">
        <v>1180</v>
      </c>
      <c r="P3441" s="41">
        <v>500.64420000000001</v>
      </c>
      <c r="Q3441" s="41">
        <v>23.482000000000003</v>
      </c>
      <c r="R3441" s="41">
        <v>0</v>
      </c>
      <c r="S3441" s="41">
        <v>0</v>
      </c>
      <c r="T3441" s="41">
        <v>219</v>
      </c>
      <c r="U3441" s="41">
        <v>4.8179999999999996</v>
      </c>
      <c r="V3441" s="41">
        <v>87732</v>
      </c>
      <c r="W3441" s="41">
        <v>1623.0419999999999</v>
      </c>
      <c r="X3441" s="41">
        <v>26557</v>
      </c>
      <c r="Y3441" s="41">
        <v>528.94420000000002</v>
      </c>
      <c r="Z3441" s="6">
        <f>0</f>
        <v>0</v>
      </c>
      <c r="AA3441" s="6">
        <f t="shared" si="387"/>
        <v>1623.0419999999999</v>
      </c>
      <c r="AB3441">
        <f>IF(ISBLANK(Table1[[#This Row],[FY2425_Cost]])=TRUE,#N/A,Table1[[#This Row],[FY2425_Cost]])</f>
        <v>528.94420000000002</v>
      </c>
      <c r="AC3441" s="6">
        <f t="shared" si="388"/>
        <v>-1094.0978</v>
      </c>
      <c r="AD3441" s="6" t="e">
        <f>SUMIFS($AB$3:AB3441,$B$3:B3441,B3441)</f>
        <v>#N/A</v>
      </c>
      <c r="AE3441" s="6">
        <f t="shared" si="389"/>
        <v>9115.6117060523247</v>
      </c>
      <c r="AF3441" s="6">
        <f t="shared" si="390"/>
        <v>9115.6117060523247</v>
      </c>
      <c r="AG3441" s="6">
        <f>VLOOKUP(Table1[[#This Row],[PracticeCode]],$AP$3:$AS$345,4,FALSE)</f>
        <v>9115.6117060523247</v>
      </c>
      <c r="AH3441" s="27">
        <f t="shared" si="391"/>
        <v>662401.11730646901</v>
      </c>
      <c r="AI3441" s="6" t="e">
        <f t="shared" si="393"/>
        <v>#N/A</v>
      </c>
    </row>
    <row r="3442" spans="1:35" x14ac:dyDescent="0.35">
      <c r="A3442" t="str">
        <f t="shared" si="392"/>
        <v>THE ORCHARD MEDICAL PRACTICE C.I.CHH CollaborativeHillingdonY00352Mar12</v>
      </c>
      <c r="B3442" s="41" t="s">
        <v>626</v>
      </c>
      <c r="C3442" s="41" t="s">
        <v>439</v>
      </c>
      <c r="D3442" s="41" t="s">
        <v>8</v>
      </c>
      <c r="E3442" s="41" t="s">
        <v>159</v>
      </c>
      <c r="F3442" s="41" t="s">
        <v>159</v>
      </c>
      <c r="G3442" s="41" t="s">
        <v>767</v>
      </c>
      <c r="H3442" s="41">
        <v>12</v>
      </c>
      <c r="I3442" s="41">
        <v>20256.9149023385</v>
      </c>
      <c r="J3442" s="41">
        <v>26274</v>
      </c>
      <c r="K3442" s="41">
        <v>3781</v>
      </c>
      <c r="L3442" s="41">
        <v>522.85260000000005</v>
      </c>
      <c r="M3442" s="41">
        <v>75.241900000000001</v>
      </c>
      <c r="N3442" s="41"/>
      <c r="O3442" s="41"/>
      <c r="P3442" s="41"/>
      <c r="Q3442" s="41"/>
      <c r="R3442" s="41">
        <v>50</v>
      </c>
      <c r="S3442" s="41">
        <v>0.89500000000000002</v>
      </c>
      <c r="T3442" s="41"/>
      <c r="U3442" s="41"/>
      <c r="V3442" s="41">
        <v>30105</v>
      </c>
      <c r="W3442" s="41">
        <v>598.98950000000002</v>
      </c>
      <c r="X3442" s="41"/>
      <c r="Y3442" s="41"/>
      <c r="Z3442" s="6">
        <f>0</f>
        <v>0</v>
      </c>
      <c r="AA3442" s="6">
        <f t="shared" si="387"/>
        <v>598.98950000000002</v>
      </c>
      <c r="AB3442" t="e">
        <f>IF(ISBLANK(Table1[[#This Row],[FY2425_Cost]])=TRUE,#N/A,Table1[[#This Row],[FY2425_Cost]])</f>
        <v>#N/A</v>
      </c>
      <c r="AC3442" s="6" t="e">
        <f t="shared" si="388"/>
        <v>#N/A</v>
      </c>
      <c r="AD3442" s="6" t="e">
        <f>SUMIFS($AB$3:AB3442,$B$3:B3442,B3442)</f>
        <v>#N/A</v>
      </c>
      <c r="AE3442" s="6">
        <f t="shared" si="389"/>
        <v>9115.6117060523247</v>
      </c>
      <c r="AF3442" s="6">
        <f t="shared" si="390"/>
        <v>9115.6117060523247</v>
      </c>
      <c r="AG3442" s="6">
        <f>VLOOKUP(Table1[[#This Row],[PracticeCode]],$AP$3:$AS$345,4,FALSE)</f>
        <v>9115.6117060523247</v>
      </c>
      <c r="AH3442" s="27">
        <f t="shared" si="391"/>
        <v>662401.11730646901</v>
      </c>
      <c r="AI3442" s="6" t="e">
        <f t="shared" si="393"/>
        <v>#N/A</v>
      </c>
    </row>
    <row r="3443" spans="1:35" x14ac:dyDescent="0.35">
      <c r="A3443" t="str">
        <f t="shared" si="392"/>
        <v>THE ORCHARD MEDICAL PRACTICE C.I.CHH CollaborativeHillingdonY00352May2</v>
      </c>
      <c r="B3443" s="41" t="s">
        <v>626</v>
      </c>
      <c r="C3443" s="41" t="s">
        <v>439</v>
      </c>
      <c r="D3443" s="41" t="s">
        <v>8</v>
      </c>
      <c r="E3443" s="41" t="s">
        <v>159</v>
      </c>
      <c r="F3443" s="41" t="s">
        <v>159</v>
      </c>
      <c r="G3443" s="41" t="s">
        <v>757</v>
      </c>
      <c r="H3443" s="41">
        <v>2</v>
      </c>
      <c r="I3443" s="41">
        <v>20256.9149023385</v>
      </c>
      <c r="J3443" s="41">
        <v>26555</v>
      </c>
      <c r="K3443" s="41">
        <v>3838</v>
      </c>
      <c r="L3443" s="41">
        <v>491.26749999999998</v>
      </c>
      <c r="M3443" s="41">
        <v>71.003</v>
      </c>
      <c r="N3443" s="41">
        <v>108874</v>
      </c>
      <c r="O3443" s="41">
        <v>191</v>
      </c>
      <c r="P3443" s="41">
        <v>2166.5925999999999</v>
      </c>
      <c r="Q3443" s="41">
        <v>3.8009000000000004</v>
      </c>
      <c r="R3443" s="41">
        <v>0</v>
      </c>
      <c r="S3443" s="41">
        <v>0</v>
      </c>
      <c r="T3443" s="41">
        <v>164</v>
      </c>
      <c r="U3443" s="41">
        <v>3.6080000000000001</v>
      </c>
      <c r="V3443" s="41">
        <v>30393</v>
      </c>
      <c r="W3443" s="41">
        <v>562.27049999999997</v>
      </c>
      <c r="X3443" s="41">
        <v>109229</v>
      </c>
      <c r="Y3443" s="41">
        <v>2174.0015000000003</v>
      </c>
      <c r="Z3443" s="6">
        <f>0</f>
        <v>0</v>
      </c>
      <c r="AA3443" s="6">
        <f t="shared" si="387"/>
        <v>562.27049999999997</v>
      </c>
      <c r="AB3443">
        <f>IF(ISBLANK(Table1[[#This Row],[FY2425_Cost]])=TRUE,#N/A,Table1[[#This Row],[FY2425_Cost]])</f>
        <v>2174.0015000000003</v>
      </c>
      <c r="AC3443" s="6">
        <f t="shared" si="388"/>
        <v>1611.7310000000002</v>
      </c>
      <c r="AD3443" s="6" t="e">
        <f>SUMIFS($AB$3:AB3443,$B$3:B3443,B3443)</f>
        <v>#N/A</v>
      </c>
      <c r="AE3443" s="6">
        <f t="shared" si="389"/>
        <v>9115.6117060523247</v>
      </c>
      <c r="AF3443" s="6">
        <f t="shared" si="390"/>
        <v>9115.6117060523247</v>
      </c>
      <c r="AG3443" s="6">
        <f>VLOOKUP(Table1[[#This Row],[PracticeCode]],$AP$3:$AS$345,4,FALSE)</f>
        <v>9115.6117060523247</v>
      </c>
      <c r="AH3443" s="27">
        <f t="shared" si="391"/>
        <v>662401.11730646901</v>
      </c>
      <c r="AI3443" s="6" t="e">
        <f t="shared" si="393"/>
        <v>#N/A</v>
      </c>
    </row>
    <row r="3444" spans="1:35" x14ac:dyDescent="0.35">
      <c r="A3444" t="str">
        <f t="shared" si="392"/>
        <v>THE ORCHARD MEDICAL PRACTICE C.I.CHH CollaborativeHillingdonY00352Nov8</v>
      </c>
      <c r="B3444" s="41" t="s">
        <v>626</v>
      </c>
      <c r="C3444" s="41" t="s">
        <v>439</v>
      </c>
      <c r="D3444" s="41" t="s">
        <v>8</v>
      </c>
      <c r="E3444" s="41" t="s">
        <v>159</v>
      </c>
      <c r="F3444" s="41" t="s">
        <v>159</v>
      </c>
      <c r="G3444" s="41" t="s">
        <v>763</v>
      </c>
      <c r="H3444" s="41">
        <v>8</v>
      </c>
      <c r="I3444" s="41">
        <v>20256.9149023385</v>
      </c>
      <c r="J3444" s="41">
        <v>104129</v>
      </c>
      <c r="K3444" s="41">
        <v>2426</v>
      </c>
      <c r="L3444" s="41">
        <v>2072.1671000000001</v>
      </c>
      <c r="M3444" s="41">
        <v>48.2774</v>
      </c>
      <c r="N3444" s="41"/>
      <c r="O3444" s="41"/>
      <c r="P3444" s="41"/>
      <c r="Q3444" s="41"/>
      <c r="R3444" s="41">
        <v>64</v>
      </c>
      <c r="S3444" s="41">
        <v>1.1456</v>
      </c>
      <c r="T3444" s="41"/>
      <c r="U3444" s="41"/>
      <c r="V3444" s="41">
        <v>106619</v>
      </c>
      <c r="W3444" s="41">
        <v>2121.5900999999999</v>
      </c>
      <c r="X3444" s="41"/>
      <c r="Y3444" s="41"/>
      <c r="Z3444" s="6">
        <f>0</f>
        <v>0</v>
      </c>
      <c r="AA3444" s="6">
        <f t="shared" si="387"/>
        <v>2121.5900999999999</v>
      </c>
      <c r="AB3444" t="e">
        <f>IF(ISBLANK(Table1[[#This Row],[FY2425_Cost]])=TRUE,#N/A,Table1[[#This Row],[FY2425_Cost]])</f>
        <v>#N/A</v>
      </c>
      <c r="AC3444" s="6" t="e">
        <f t="shared" si="388"/>
        <v>#N/A</v>
      </c>
      <c r="AD3444" s="6" t="e">
        <f>SUMIFS($AB$3:AB3444,$B$3:B3444,B3444)</f>
        <v>#N/A</v>
      </c>
      <c r="AE3444" s="6">
        <f t="shared" si="389"/>
        <v>9115.6117060523247</v>
      </c>
      <c r="AF3444" s="6">
        <f t="shared" si="390"/>
        <v>9115.6117060523247</v>
      </c>
      <c r="AG3444" s="6">
        <f>VLOOKUP(Table1[[#This Row],[PracticeCode]],$AP$3:$AS$345,4,FALSE)</f>
        <v>9115.6117060523247</v>
      </c>
      <c r="AH3444" s="27">
        <f t="shared" si="391"/>
        <v>662401.11730646901</v>
      </c>
      <c r="AI3444" s="6" t="e">
        <f t="shared" si="393"/>
        <v>#N/A</v>
      </c>
    </row>
    <row r="3445" spans="1:35" x14ac:dyDescent="0.35">
      <c r="A3445" t="str">
        <f t="shared" si="392"/>
        <v>THE ORCHARD MEDICAL PRACTICE C.I.CHH CollaborativeHillingdonY00352Oct7</v>
      </c>
      <c r="B3445" s="41" t="s">
        <v>626</v>
      </c>
      <c r="C3445" s="41" t="s">
        <v>439</v>
      </c>
      <c r="D3445" s="41" t="s">
        <v>8</v>
      </c>
      <c r="E3445" s="41" t="s">
        <v>159</v>
      </c>
      <c r="F3445" s="41" t="s">
        <v>159</v>
      </c>
      <c r="G3445" s="41" t="s">
        <v>762</v>
      </c>
      <c r="H3445" s="41">
        <v>7</v>
      </c>
      <c r="I3445" s="41">
        <v>20256.9149023385</v>
      </c>
      <c r="J3445" s="41">
        <v>144152</v>
      </c>
      <c r="K3445" s="41">
        <v>36263</v>
      </c>
      <c r="L3445" s="41">
        <v>2868.6248000000001</v>
      </c>
      <c r="M3445" s="41">
        <v>721.63370000000009</v>
      </c>
      <c r="N3445" s="41">
        <v>0</v>
      </c>
      <c r="O3445" s="41">
        <v>3268</v>
      </c>
      <c r="P3445" s="41">
        <v>0</v>
      </c>
      <c r="Q3445" s="41">
        <v>73.53</v>
      </c>
      <c r="R3445" s="41">
        <v>0</v>
      </c>
      <c r="S3445" s="41">
        <v>0</v>
      </c>
      <c r="T3445" s="41">
        <v>380</v>
      </c>
      <c r="U3445" s="41">
        <v>8.36</v>
      </c>
      <c r="V3445" s="41">
        <v>180415</v>
      </c>
      <c r="W3445" s="41">
        <v>3590.2584999999999</v>
      </c>
      <c r="X3445" s="41">
        <v>3648</v>
      </c>
      <c r="Y3445" s="41">
        <v>81.89</v>
      </c>
      <c r="Z3445" s="6">
        <f>0</f>
        <v>0</v>
      </c>
      <c r="AA3445" s="6">
        <f t="shared" si="387"/>
        <v>3590.2584999999999</v>
      </c>
      <c r="AB3445">
        <f>IF(ISBLANK(Table1[[#This Row],[FY2425_Cost]])=TRUE,#N/A,Table1[[#This Row],[FY2425_Cost]])</f>
        <v>81.89</v>
      </c>
      <c r="AC3445" s="6">
        <f t="shared" si="388"/>
        <v>-3508.3685</v>
      </c>
      <c r="AD3445" s="6" t="e">
        <f>SUMIFS($AB$3:AB3445,$B$3:B3445,B3445)</f>
        <v>#N/A</v>
      </c>
      <c r="AE3445" s="6">
        <f t="shared" si="389"/>
        <v>9115.6117060523247</v>
      </c>
      <c r="AF3445" s="6">
        <f t="shared" si="390"/>
        <v>9115.6117060523247</v>
      </c>
      <c r="AG3445" s="6">
        <f>VLOOKUP(Table1[[#This Row],[PracticeCode]],$AP$3:$AS$345,4,FALSE)</f>
        <v>9115.6117060523247</v>
      </c>
      <c r="AH3445" s="27">
        <f t="shared" si="391"/>
        <v>662401.11730646901</v>
      </c>
      <c r="AI3445" s="6" t="e">
        <f t="shared" si="393"/>
        <v>#N/A</v>
      </c>
    </row>
    <row r="3446" spans="1:35" x14ac:dyDescent="0.35">
      <c r="A3446" t="str">
        <f t="shared" si="392"/>
        <v>THE ORCHARD MEDICAL PRACTICE C.I.CHH CollaborativeHillingdonY00352Sep6</v>
      </c>
      <c r="B3446" s="41" t="s">
        <v>626</v>
      </c>
      <c r="C3446" s="41" t="s">
        <v>439</v>
      </c>
      <c r="D3446" s="41" t="s">
        <v>8</v>
      </c>
      <c r="E3446" s="41" t="s">
        <v>159</v>
      </c>
      <c r="F3446" s="41" t="s">
        <v>159</v>
      </c>
      <c r="G3446" s="41" t="s">
        <v>761</v>
      </c>
      <c r="H3446" s="41">
        <v>6</v>
      </c>
      <c r="I3446" s="41">
        <v>20256.9149023385</v>
      </c>
      <c r="J3446" s="41">
        <v>105557</v>
      </c>
      <c r="K3446" s="41">
        <v>14885</v>
      </c>
      <c r="L3446" s="41">
        <v>2100.5843</v>
      </c>
      <c r="M3446" s="41">
        <v>296.2115</v>
      </c>
      <c r="N3446" s="41">
        <v>32747</v>
      </c>
      <c r="O3446" s="41">
        <v>4101</v>
      </c>
      <c r="P3446" s="41">
        <v>736.8075</v>
      </c>
      <c r="Q3446" s="41">
        <v>92.272499999999994</v>
      </c>
      <c r="R3446" s="41">
        <v>8</v>
      </c>
      <c r="S3446" s="41">
        <v>0.14319999999999999</v>
      </c>
      <c r="T3446" s="41">
        <v>290</v>
      </c>
      <c r="U3446" s="41">
        <v>6.38</v>
      </c>
      <c r="V3446" s="41">
        <v>120450</v>
      </c>
      <c r="W3446" s="41">
        <v>2396.9389999999999</v>
      </c>
      <c r="X3446" s="41">
        <v>37138</v>
      </c>
      <c r="Y3446" s="41">
        <v>835.46</v>
      </c>
      <c r="Z3446" s="6">
        <f>0</f>
        <v>0</v>
      </c>
      <c r="AA3446" s="6">
        <f t="shared" si="387"/>
        <v>2396.9389999999999</v>
      </c>
      <c r="AB3446">
        <f>IF(ISBLANK(Table1[[#This Row],[FY2425_Cost]])=TRUE,#N/A,Table1[[#This Row],[FY2425_Cost]])</f>
        <v>835.46</v>
      </c>
      <c r="AC3446" s="6">
        <f t="shared" si="388"/>
        <v>-1561.4789999999998</v>
      </c>
      <c r="AD3446" s="6" t="e">
        <f>SUMIFS($AB$3:AB3446,$B$3:B3446,B3446)</f>
        <v>#N/A</v>
      </c>
      <c r="AE3446" s="6">
        <f t="shared" si="389"/>
        <v>9115.6117060523247</v>
      </c>
      <c r="AF3446" s="6">
        <f t="shared" si="390"/>
        <v>9115.6117060523247</v>
      </c>
      <c r="AG3446" s="6">
        <f>VLOOKUP(Table1[[#This Row],[PracticeCode]],$AP$3:$AS$345,4,FALSE)</f>
        <v>9115.6117060523247</v>
      </c>
      <c r="AH3446" s="27">
        <f t="shared" si="391"/>
        <v>662401.11730646901</v>
      </c>
      <c r="AI3446" s="6" t="e">
        <f t="shared" si="393"/>
        <v>#N/A</v>
      </c>
    </row>
    <row r="3447" spans="1:35" x14ac:dyDescent="0.35">
      <c r="A3447" t="str">
        <f t="shared" si="392"/>
        <v>THE PARK VIEW SURGERYLong Lane First Care Group PCNHillingdonE86026Apr1</v>
      </c>
      <c r="B3447" s="41" t="s">
        <v>502</v>
      </c>
      <c r="C3447" s="41" t="s">
        <v>503</v>
      </c>
      <c r="D3447" s="41" t="s">
        <v>8</v>
      </c>
      <c r="E3447" s="41" t="s">
        <v>238</v>
      </c>
      <c r="F3447" s="41" t="s">
        <v>238</v>
      </c>
      <c r="G3447" s="41" t="s">
        <v>756</v>
      </c>
      <c r="H3447" s="41">
        <v>1</v>
      </c>
      <c r="I3447" s="41">
        <v>8420.2956834366105</v>
      </c>
      <c r="J3447" s="41">
        <v>3528</v>
      </c>
      <c r="K3447" s="41">
        <v>1094</v>
      </c>
      <c r="L3447" s="41">
        <v>65.268000000000001</v>
      </c>
      <c r="M3447" s="41">
        <v>20.239000000000001</v>
      </c>
      <c r="N3447" s="41">
        <v>6819</v>
      </c>
      <c r="O3447" s="41">
        <v>1711</v>
      </c>
      <c r="P3447" s="41">
        <v>135.69810000000001</v>
      </c>
      <c r="Q3447" s="41">
        <v>34.048900000000003</v>
      </c>
      <c r="R3447" s="41">
        <v>1938</v>
      </c>
      <c r="S3447" s="41">
        <v>34.690199999999997</v>
      </c>
      <c r="T3447" s="41">
        <v>2518</v>
      </c>
      <c r="U3447" s="41">
        <v>55.396000000000001</v>
      </c>
      <c r="V3447" s="41">
        <v>6560</v>
      </c>
      <c r="W3447" s="41">
        <v>120.19720000000001</v>
      </c>
      <c r="X3447" s="41">
        <v>11048</v>
      </c>
      <c r="Y3447" s="41">
        <v>225.14300000000003</v>
      </c>
      <c r="Z3447" s="6">
        <f>0</f>
        <v>0</v>
      </c>
      <c r="AA3447" s="6">
        <f t="shared" ref="AA3447:AA3510" si="394">IFERROR(W3447*1,#N/A)</f>
        <v>120.19720000000001</v>
      </c>
      <c r="AB3447">
        <f>IF(ISBLANK(Table1[[#This Row],[FY2425_Cost]])=TRUE,#N/A,Table1[[#This Row],[FY2425_Cost]])</f>
        <v>225.14300000000003</v>
      </c>
      <c r="AC3447" s="6">
        <f t="shared" ref="AC3447:AC3510" si="395">AB3447-AA3447</f>
        <v>104.94580000000002</v>
      </c>
      <c r="AD3447" s="6">
        <f>SUMIFS($AB$3:AB3447,$B$3:B3447,B3447)</f>
        <v>225.14300000000003</v>
      </c>
      <c r="AE3447" s="6">
        <f t="shared" ref="AE3447:AE3510" si="396">IFERROR(I3447*$AE$1,#N/A)</f>
        <v>3789.1330575464749</v>
      </c>
      <c r="AF3447" s="6">
        <f t="shared" ref="AF3447:AF3510" si="397">AE3447+Z3447</f>
        <v>3789.1330575464749</v>
      </c>
      <c r="AG3447" s="6">
        <f>VLOOKUP(Table1[[#This Row],[PracticeCode]],$AP$3:$AS$345,4,FALSE)</f>
        <v>3789.1330575464749</v>
      </c>
      <c r="AH3447" s="27">
        <f t="shared" ref="AH3447:AH3510" si="398">IFERROR(I3447*$AH$1,#N/A)</f>
        <v>275343.66884837719</v>
      </c>
      <c r="AI3447" s="6">
        <f t="shared" si="393"/>
        <v>0</v>
      </c>
    </row>
    <row r="3448" spans="1:35" x14ac:dyDescent="0.35">
      <c r="A3448" t="str">
        <f t="shared" si="392"/>
        <v>THE PARK VIEW SURGERYLong Lane First Care Group PCNHillingdonE86026Aug5</v>
      </c>
      <c r="B3448" s="41" t="s">
        <v>502</v>
      </c>
      <c r="C3448" s="41" t="s">
        <v>503</v>
      </c>
      <c r="D3448" s="41" t="s">
        <v>8</v>
      </c>
      <c r="E3448" s="41" t="s">
        <v>238</v>
      </c>
      <c r="F3448" s="41" t="s">
        <v>238</v>
      </c>
      <c r="G3448" s="41" t="s">
        <v>760</v>
      </c>
      <c r="H3448" s="41">
        <v>5</v>
      </c>
      <c r="I3448" s="41">
        <v>8420.2956834366105</v>
      </c>
      <c r="J3448" s="41">
        <v>6643</v>
      </c>
      <c r="K3448" s="41">
        <v>1831</v>
      </c>
      <c r="L3448" s="41">
        <v>122.8955</v>
      </c>
      <c r="M3448" s="41">
        <v>33.8735</v>
      </c>
      <c r="N3448" s="41">
        <v>5869</v>
      </c>
      <c r="O3448" s="41">
        <v>323</v>
      </c>
      <c r="P3448" s="41">
        <v>116.79310000000001</v>
      </c>
      <c r="Q3448" s="41">
        <v>6.4277000000000006</v>
      </c>
      <c r="R3448" s="41">
        <v>4548</v>
      </c>
      <c r="S3448" s="41">
        <v>81.409199999999998</v>
      </c>
      <c r="T3448" s="41">
        <v>5356</v>
      </c>
      <c r="U3448" s="41">
        <v>117.83199999999999</v>
      </c>
      <c r="V3448" s="41">
        <v>13022</v>
      </c>
      <c r="W3448" s="41">
        <v>238.1782</v>
      </c>
      <c r="X3448" s="41">
        <v>11548</v>
      </c>
      <c r="Y3448" s="41">
        <v>241.05279999999999</v>
      </c>
      <c r="Z3448" s="6">
        <f>0</f>
        <v>0</v>
      </c>
      <c r="AA3448" s="6">
        <f t="shared" si="394"/>
        <v>238.1782</v>
      </c>
      <c r="AB3448">
        <f>IF(ISBLANK(Table1[[#This Row],[FY2425_Cost]])=TRUE,#N/A,Table1[[#This Row],[FY2425_Cost]])</f>
        <v>241.05279999999999</v>
      </c>
      <c r="AC3448" s="6">
        <f t="shared" si="395"/>
        <v>2.8745999999999867</v>
      </c>
      <c r="AD3448" s="6">
        <f>SUMIFS($AB$3:AB3448,$B$3:B3448,B3448)</f>
        <v>466.19580000000002</v>
      </c>
      <c r="AE3448" s="6">
        <f t="shared" si="396"/>
        <v>3789.1330575464749</v>
      </c>
      <c r="AF3448" s="6">
        <f t="shared" si="397"/>
        <v>3789.1330575464749</v>
      </c>
      <c r="AG3448" s="6">
        <f>VLOOKUP(Table1[[#This Row],[PracticeCode]],$AP$3:$AS$345,4,FALSE)</f>
        <v>3789.1330575464749</v>
      </c>
      <c r="AH3448" s="27">
        <f t="shared" si="398"/>
        <v>275343.66884837719</v>
      </c>
      <c r="AI3448" s="6">
        <f t="shared" si="393"/>
        <v>0</v>
      </c>
    </row>
    <row r="3449" spans="1:35" x14ac:dyDescent="0.35">
      <c r="A3449" t="str">
        <f t="shared" si="392"/>
        <v>THE PARK VIEW SURGERYLong Lane First Care Group PCNHillingdonE86026Dec9</v>
      </c>
      <c r="B3449" s="41" t="s">
        <v>502</v>
      </c>
      <c r="C3449" s="41" t="s">
        <v>503</v>
      </c>
      <c r="D3449" s="41" t="s">
        <v>8</v>
      </c>
      <c r="E3449" s="41" t="s">
        <v>238</v>
      </c>
      <c r="F3449" s="41" t="s">
        <v>238</v>
      </c>
      <c r="G3449" s="41" t="s">
        <v>764</v>
      </c>
      <c r="H3449" s="41">
        <v>9</v>
      </c>
      <c r="I3449" s="41">
        <v>8420.2956834366105</v>
      </c>
      <c r="J3449" s="41">
        <v>6943</v>
      </c>
      <c r="K3449" s="41">
        <v>409</v>
      </c>
      <c r="L3449" s="41">
        <v>138.16570000000002</v>
      </c>
      <c r="M3449" s="41">
        <v>8.1391000000000009</v>
      </c>
      <c r="N3449" s="41"/>
      <c r="O3449" s="41"/>
      <c r="P3449" s="41"/>
      <c r="Q3449" s="41"/>
      <c r="R3449" s="41">
        <v>2041</v>
      </c>
      <c r="S3449" s="41">
        <v>36.533900000000003</v>
      </c>
      <c r="T3449" s="41"/>
      <c r="U3449" s="41"/>
      <c r="V3449" s="41">
        <v>9393</v>
      </c>
      <c r="W3449" s="41">
        <v>182.83870000000002</v>
      </c>
      <c r="X3449" s="41"/>
      <c r="Y3449" s="41"/>
      <c r="Z3449" s="6">
        <f>0</f>
        <v>0</v>
      </c>
      <c r="AA3449" s="6">
        <f t="shared" si="394"/>
        <v>182.83870000000002</v>
      </c>
      <c r="AB3449" t="e">
        <f>IF(ISBLANK(Table1[[#This Row],[FY2425_Cost]])=TRUE,#N/A,Table1[[#This Row],[FY2425_Cost]])</f>
        <v>#N/A</v>
      </c>
      <c r="AC3449" s="6" t="e">
        <f t="shared" si="395"/>
        <v>#N/A</v>
      </c>
      <c r="AD3449" s="6" t="e">
        <f>SUMIFS($AB$3:AB3449,$B$3:B3449,B3449)</f>
        <v>#N/A</v>
      </c>
      <c r="AE3449" s="6">
        <f t="shared" si="396"/>
        <v>3789.1330575464749</v>
      </c>
      <c r="AF3449" s="6">
        <f t="shared" si="397"/>
        <v>3789.1330575464749</v>
      </c>
      <c r="AG3449" s="6">
        <f>VLOOKUP(Table1[[#This Row],[PracticeCode]],$AP$3:$AS$345,4,FALSE)</f>
        <v>3789.1330575464749</v>
      </c>
      <c r="AH3449" s="27">
        <f t="shared" si="398"/>
        <v>275343.66884837719</v>
      </c>
      <c r="AI3449" s="6" t="e">
        <f t="shared" si="393"/>
        <v>#N/A</v>
      </c>
    </row>
    <row r="3450" spans="1:35" x14ac:dyDescent="0.35">
      <c r="A3450" t="str">
        <f t="shared" si="392"/>
        <v>THE PARK VIEW SURGERYLong Lane First Care Group PCNHillingdonE86026Feb11</v>
      </c>
      <c r="B3450" s="41" t="s">
        <v>502</v>
      </c>
      <c r="C3450" s="41" t="s">
        <v>503</v>
      </c>
      <c r="D3450" s="41" t="s">
        <v>8</v>
      </c>
      <c r="E3450" s="41" t="s">
        <v>238</v>
      </c>
      <c r="F3450" s="41" t="s">
        <v>238</v>
      </c>
      <c r="G3450" s="41" t="s">
        <v>766</v>
      </c>
      <c r="H3450" s="41">
        <v>11</v>
      </c>
      <c r="I3450" s="41">
        <v>8420.2956834366105</v>
      </c>
      <c r="J3450" s="41">
        <v>11872</v>
      </c>
      <c r="K3450" s="41">
        <v>1470</v>
      </c>
      <c r="L3450" s="41">
        <v>236.25280000000001</v>
      </c>
      <c r="M3450" s="41">
        <v>29.253</v>
      </c>
      <c r="N3450" s="41"/>
      <c r="O3450" s="41"/>
      <c r="P3450" s="41"/>
      <c r="Q3450" s="41"/>
      <c r="R3450" s="41">
        <v>3002</v>
      </c>
      <c r="S3450" s="41">
        <v>53.735799999999998</v>
      </c>
      <c r="T3450" s="41"/>
      <c r="U3450" s="41"/>
      <c r="V3450" s="41">
        <v>16344</v>
      </c>
      <c r="W3450" s="41">
        <v>319.24160000000001</v>
      </c>
      <c r="X3450" s="41"/>
      <c r="Y3450" s="41"/>
      <c r="Z3450" s="6">
        <f>0</f>
        <v>0</v>
      </c>
      <c r="AA3450" s="6">
        <f t="shared" si="394"/>
        <v>319.24160000000001</v>
      </c>
      <c r="AB3450" t="e">
        <f>IF(ISBLANK(Table1[[#This Row],[FY2425_Cost]])=TRUE,#N/A,Table1[[#This Row],[FY2425_Cost]])</f>
        <v>#N/A</v>
      </c>
      <c r="AC3450" s="6" t="e">
        <f t="shared" si="395"/>
        <v>#N/A</v>
      </c>
      <c r="AD3450" s="6" t="e">
        <f>SUMIFS($AB$3:AB3450,$B$3:B3450,B3450)</f>
        <v>#N/A</v>
      </c>
      <c r="AE3450" s="6">
        <f t="shared" si="396"/>
        <v>3789.1330575464749</v>
      </c>
      <c r="AF3450" s="6">
        <f t="shared" si="397"/>
        <v>3789.1330575464749</v>
      </c>
      <c r="AG3450" s="6">
        <f>VLOOKUP(Table1[[#This Row],[PracticeCode]],$AP$3:$AS$345,4,FALSE)</f>
        <v>3789.1330575464749</v>
      </c>
      <c r="AH3450" s="27">
        <f t="shared" si="398"/>
        <v>275343.66884837719</v>
      </c>
      <c r="AI3450" s="6" t="e">
        <f t="shared" si="393"/>
        <v>#N/A</v>
      </c>
    </row>
    <row r="3451" spans="1:35" x14ac:dyDescent="0.35">
      <c r="A3451" t="str">
        <f t="shared" si="392"/>
        <v>THE PARK VIEW SURGERYLong Lane First Care Group PCNHillingdonE86026Jan10</v>
      </c>
      <c r="B3451" s="41" t="s">
        <v>502</v>
      </c>
      <c r="C3451" s="41" t="s">
        <v>503</v>
      </c>
      <c r="D3451" s="41" t="s">
        <v>8</v>
      </c>
      <c r="E3451" s="41" t="s">
        <v>238</v>
      </c>
      <c r="F3451" s="41" t="s">
        <v>238</v>
      </c>
      <c r="G3451" s="41" t="s">
        <v>765</v>
      </c>
      <c r="H3451" s="41">
        <v>10</v>
      </c>
      <c r="I3451" s="41">
        <v>8420.2956834366105</v>
      </c>
      <c r="J3451" s="41">
        <v>7265</v>
      </c>
      <c r="K3451" s="41">
        <v>634</v>
      </c>
      <c r="L3451" s="41">
        <v>144.5735</v>
      </c>
      <c r="M3451" s="41">
        <v>12.6166</v>
      </c>
      <c r="N3451" s="41"/>
      <c r="O3451" s="41"/>
      <c r="P3451" s="41"/>
      <c r="Q3451" s="41"/>
      <c r="R3451" s="41">
        <v>2566</v>
      </c>
      <c r="S3451" s="41">
        <v>45.931399999999996</v>
      </c>
      <c r="T3451" s="41"/>
      <c r="U3451" s="41"/>
      <c r="V3451" s="41">
        <v>10465</v>
      </c>
      <c r="W3451" s="41">
        <v>203.1215</v>
      </c>
      <c r="X3451" s="41"/>
      <c r="Y3451" s="41"/>
      <c r="Z3451" s="6">
        <f>0</f>
        <v>0</v>
      </c>
      <c r="AA3451" s="6">
        <f t="shared" si="394"/>
        <v>203.1215</v>
      </c>
      <c r="AB3451" t="e">
        <f>IF(ISBLANK(Table1[[#This Row],[FY2425_Cost]])=TRUE,#N/A,Table1[[#This Row],[FY2425_Cost]])</f>
        <v>#N/A</v>
      </c>
      <c r="AC3451" s="6" t="e">
        <f t="shared" si="395"/>
        <v>#N/A</v>
      </c>
      <c r="AD3451" s="6" t="e">
        <f>SUMIFS($AB$3:AB3451,$B$3:B3451,B3451)</f>
        <v>#N/A</v>
      </c>
      <c r="AE3451" s="6">
        <f t="shared" si="396"/>
        <v>3789.1330575464749</v>
      </c>
      <c r="AF3451" s="6">
        <f t="shared" si="397"/>
        <v>3789.1330575464749</v>
      </c>
      <c r="AG3451" s="6">
        <f>VLOOKUP(Table1[[#This Row],[PracticeCode]],$AP$3:$AS$345,4,FALSE)</f>
        <v>3789.1330575464749</v>
      </c>
      <c r="AH3451" s="27">
        <f t="shared" si="398"/>
        <v>275343.66884837719</v>
      </c>
      <c r="AI3451" s="6" t="e">
        <f t="shared" si="393"/>
        <v>#N/A</v>
      </c>
    </row>
    <row r="3452" spans="1:35" x14ac:dyDescent="0.35">
      <c r="A3452" t="str">
        <f t="shared" si="392"/>
        <v>THE PARK VIEW SURGERYLong Lane First Care Group PCNHillingdonE86026Jul4</v>
      </c>
      <c r="B3452" s="41" t="s">
        <v>502</v>
      </c>
      <c r="C3452" s="41" t="s">
        <v>503</v>
      </c>
      <c r="D3452" s="41" t="s">
        <v>8</v>
      </c>
      <c r="E3452" s="41" t="s">
        <v>238</v>
      </c>
      <c r="F3452" s="41" t="s">
        <v>238</v>
      </c>
      <c r="G3452" s="41" t="s">
        <v>759</v>
      </c>
      <c r="H3452" s="41">
        <v>4</v>
      </c>
      <c r="I3452" s="41">
        <v>8420.2956834366105</v>
      </c>
      <c r="J3452" s="41">
        <v>10582</v>
      </c>
      <c r="K3452" s="41">
        <v>92</v>
      </c>
      <c r="L3452" s="41">
        <v>195.767</v>
      </c>
      <c r="M3452" s="41">
        <v>1.702</v>
      </c>
      <c r="N3452" s="41">
        <v>8347</v>
      </c>
      <c r="O3452" s="41">
        <v>414</v>
      </c>
      <c r="P3452" s="41">
        <v>166.1053</v>
      </c>
      <c r="Q3452" s="41">
        <v>8.2385999999999999</v>
      </c>
      <c r="R3452" s="41">
        <v>3538</v>
      </c>
      <c r="S3452" s="41">
        <v>63.330199999999998</v>
      </c>
      <c r="T3452" s="41">
        <v>6006</v>
      </c>
      <c r="U3452" s="41">
        <v>132.13200000000001</v>
      </c>
      <c r="V3452" s="41">
        <v>14212</v>
      </c>
      <c r="W3452" s="41">
        <v>260.79919999999998</v>
      </c>
      <c r="X3452" s="41">
        <v>14767</v>
      </c>
      <c r="Y3452" s="41">
        <v>306.47590000000002</v>
      </c>
      <c r="Z3452" s="6">
        <f>0</f>
        <v>0</v>
      </c>
      <c r="AA3452" s="6">
        <f t="shared" si="394"/>
        <v>260.79919999999998</v>
      </c>
      <c r="AB3452">
        <f>IF(ISBLANK(Table1[[#This Row],[FY2425_Cost]])=TRUE,#N/A,Table1[[#This Row],[FY2425_Cost]])</f>
        <v>306.47590000000002</v>
      </c>
      <c r="AC3452" s="6">
        <f t="shared" si="395"/>
        <v>45.676700000000039</v>
      </c>
      <c r="AD3452" s="6" t="e">
        <f>SUMIFS($AB$3:AB3452,$B$3:B3452,B3452)</f>
        <v>#N/A</v>
      </c>
      <c r="AE3452" s="6">
        <f t="shared" si="396"/>
        <v>3789.1330575464749</v>
      </c>
      <c r="AF3452" s="6">
        <f t="shared" si="397"/>
        <v>3789.1330575464749</v>
      </c>
      <c r="AG3452" s="6">
        <f>VLOOKUP(Table1[[#This Row],[PracticeCode]],$AP$3:$AS$345,4,FALSE)</f>
        <v>3789.1330575464749</v>
      </c>
      <c r="AH3452" s="27">
        <f t="shared" si="398"/>
        <v>275343.66884837719</v>
      </c>
      <c r="AI3452" s="6" t="e">
        <f t="shared" si="393"/>
        <v>#N/A</v>
      </c>
    </row>
    <row r="3453" spans="1:35" x14ac:dyDescent="0.35">
      <c r="A3453" t="str">
        <f t="shared" si="392"/>
        <v>THE PARK VIEW SURGERYLong Lane First Care Group PCNHillingdonE86026Jun3</v>
      </c>
      <c r="B3453" s="41" t="s">
        <v>502</v>
      </c>
      <c r="C3453" s="41" t="s">
        <v>503</v>
      </c>
      <c r="D3453" s="41" t="s">
        <v>8</v>
      </c>
      <c r="E3453" s="41" t="s">
        <v>238</v>
      </c>
      <c r="F3453" s="41" t="s">
        <v>238</v>
      </c>
      <c r="G3453" s="41" t="s">
        <v>758</v>
      </c>
      <c r="H3453" s="41">
        <v>3</v>
      </c>
      <c r="I3453" s="41">
        <v>8420.2956834366105</v>
      </c>
      <c r="J3453" s="41">
        <v>5820</v>
      </c>
      <c r="K3453" s="41">
        <v>13</v>
      </c>
      <c r="L3453" s="41">
        <v>107.67</v>
      </c>
      <c r="M3453" s="41">
        <v>0.24049999999999999</v>
      </c>
      <c r="N3453" s="41">
        <v>16599</v>
      </c>
      <c r="O3453" s="41">
        <v>383</v>
      </c>
      <c r="P3453" s="41">
        <v>330.32010000000002</v>
      </c>
      <c r="Q3453" s="41">
        <v>7.6217000000000006</v>
      </c>
      <c r="R3453" s="41">
        <v>1885</v>
      </c>
      <c r="S3453" s="41">
        <v>33.741500000000002</v>
      </c>
      <c r="T3453" s="41">
        <v>5053</v>
      </c>
      <c r="U3453" s="41">
        <v>111.166</v>
      </c>
      <c r="V3453" s="41">
        <v>7718</v>
      </c>
      <c r="W3453" s="41">
        <v>141.65199999999999</v>
      </c>
      <c r="X3453" s="41">
        <v>22035</v>
      </c>
      <c r="Y3453" s="41">
        <v>449.1078</v>
      </c>
      <c r="Z3453" s="6">
        <f>0</f>
        <v>0</v>
      </c>
      <c r="AA3453" s="6">
        <f t="shared" si="394"/>
        <v>141.65199999999999</v>
      </c>
      <c r="AB3453">
        <f>IF(ISBLANK(Table1[[#This Row],[FY2425_Cost]])=TRUE,#N/A,Table1[[#This Row],[FY2425_Cost]])</f>
        <v>449.1078</v>
      </c>
      <c r="AC3453" s="6">
        <f t="shared" si="395"/>
        <v>307.45580000000001</v>
      </c>
      <c r="AD3453" s="6" t="e">
        <f>SUMIFS($AB$3:AB3453,$B$3:B3453,B3453)</f>
        <v>#N/A</v>
      </c>
      <c r="AE3453" s="6">
        <f t="shared" si="396"/>
        <v>3789.1330575464749</v>
      </c>
      <c r="AF3453" s="6">
        <f t="shared" si="397"/>
        <v>3789.1330575464749</v>
      </c>
      <c r="AG3453" s="6">
        <f>VLOOKUP(Table1[[#This Row],[PracticeCode]],$AP$3:$AS$345,4,FALSE)</f>
        <v>3789.1330575464749</v>
      </c>
      <c r="AH3453" s="27">
        <f t="shared" si="398"/>
        <v>275343.66884837719</v>
      </c>
      <c r="AI3453" s="6" t="e">
        <f t="shared" si="393"/>
        <v>#N/A</v>
      </c>
    </row>
    <row r="3454" spans="1:35" x14ac:dyDescent="0.35">
      <c r="A3454" t="str">
        <f t="shared" si="392"/>
        <v>THE PARK VIEW SURGERYLong Lane First Care Group PCNHillingdonE86026Mar12</v>
      </c>
      <c r="B3454" s="41" t="s">
        <v>502</v>
      </c>
      <c r="C3454" s="41" t="s">
        <v>503</v>
      </c>
      <c r="D3454" s="41" t="s">
        <v>8</v>
      </c>
      <c r="E3454" s="41" t="s">
        <v>238</v>
      </c>
      <c r="F3454" s="41" t="s">
        <v>238</v>
      </c>
      <c r="G3454" s="41" t="s">
        <v>767</v>
      </c>
      <c r="H3454" s="41">
        <v>12</v>
      </c>
      <c r="I3454" s="41">
        <v>8420.2956834366105</v>
      </c>
      <c r="J3454" s="41">
        <v>32993</v>
      </c>
      <c r="K3454" s="41">
        <v>133</v>
      </c>
      <c r="L3454" s="41">
        <v>656.5607</v>
      </c>
      <c r="M3454" s="41">
        <v>2.6467000000000001</v>
      </c>
      <c r="N3454" s="41"/>
      <c r="O3454" s="41"/>
      <c r="P3454" s="41"/>
      <c r="Q3454" s="41"/>
      <c r="R3454" s="41">
        <v>2312</v>
      </c>
      <c r="S3454" s="41">
        <v>41.384799999999998</v>
      </c>
      <c r="T3454" s="41"/>
      <c r="U3454" s="41"/>
      <c r="V3454" s="41">
        <v>35438</v>
      </c>
      <c r="W3454" s="41">
        <v>700.59220000000005</v>
      </c>
      <c r="X3454" s="41"/>
      <c r="Y3454" s="41"/>
      <c r="Z3454" s="6">
        <f>0</f>
        <v>0</v>
      </c>
      <c r="AA3454" s="6">
        <f t="shared" si="394"/>
        <v>700.59220000000005</v>
      </c>
      <c r="AB3454" t="e">
        <f>IF(ISBLANK(Table1[[#This Row],[FY2425_Cost]])=TRUE,#N/A,Table1[[#This Row],[FY2425_Cost]])</f>
        <v>#N/A</v>
      </c>
      <c r="AC3454" s="6" t="e">
        <f t="shared" si="395"/>
        <v>#N/A</v>
      </c>
      <c r="AD3454" s="6" t="e">
        <f>SUMIFS($AB$3:AB3454,$B$3:B3454,B3454)</f>
        <v>#N/A</v>
      </c>
      <c r="AE3454" s="6">
        <f t="shared" si="396"/>
        <v>3789.1330575464749</v>
      </c>
      <c r="AF3454" s="6">
        <f t="shared" si="397"/>
        <v>3789.1330575464749</v>
      </c>
      <c r="AG3454" s="6">
        <f>VLOOKUP(Table1[[#This Row],[PracticeCode]],$AP$3:$AS$345,4,FALSE)</f>
        <v>3789.1330575464749</v>
      </c>
      <c r="AH3454" s="27">
        <f t="shared" si="398"/>
        <v>275343.66884837719</v>
      </c>
      <c r="AI3454" s="6" t="e">
        <f t="shared" si="393"/>
        <v>#N/A</v>
      </c>
    </row>
    <row r="3455" spans="1:35" x14ac:dyDescent="0.35">
      <c r="A3455" t="str">
        <f t="shared" si="392"/>
        <v>THE PARK VIEW SURGERYLong Lane First Care Group PCNHillingdonE86026May2</v>
      </c>
      <c r="B3455" s="41" t="s">
        <v>502</v>
      </c>
      <c r="C3455" s="41" t="s">
        <v>503</v>
      </c>
      <c r="D3455" s="41" t="s">
        <v>8</v>
      </c>
      <c r="E3455" s="41" t="s">
        <v>238</v>
      </c>
      <c r="F3455" s="41" t="s">
        <v>238</v>
      </c>
      <c r="G3455" s="41" t="s">
        <v>757</v>
      </c>
      <c r="H3455" s="41">
        <v>2</v>
      </c>
      <c r="I3455" s="41">
        <v>8420.2956834366105</v>
      </c>
      <c r="J3455" s="41">
        <v>6477</v>
      </c>
      <c r="K3455" s="41">
        <v>99</v>
      </c>
      <c r="L3455" s="41">
        <v>119.8245</v>
      </c>
      <c r="M3455" s="41">
        <v>1.8314999999999999</v>
      </c>
      <c r="N3455" s="41">
        <v>5679</v>
      </c>
      <c r="O3455" s="41">
        <v>554</v>
      </c>
      <c r="P3455" s="41">
        <v>113.0121</v>
      </c>
      <c r="Q3455" s="41">
        <v>11.024600000000001</v>
      </c>
      <c r="R3455" s="41">
        <v>2149</v>
      </c>
      <c r="S3455" s="41">
        <v>38.467100000000002</v>
      </c>
      <c r="T3455" s="41">
        <v>5551</v>
      </c>
      <c r="U3455" s="41">
        <v>122.122</v>
      </c>
      <c r="V3455" s="41">
        <v>8725</v>
      </c>
      <c r="W3455" s="41">
        <v>160.12310000000002</v>
      </c>
      <c r="X3455" s="41">
        <v>11784</v>
      </c>
      <c r="Y3455" s="41">
        <v>246.15870000000001</v>
      </c>
      <c r="Z3455" s="6">
        <f>0</f>
        <v>0</v>
      </c>
      <c r="AA3455" s="6">
        <f t="shared" si="394"/>
        <v>160.12310000000002</v>
      </c>
      <c r="AB3455">
        <f>IF(ISBLANK(Table1[[#This Row],[FY2425_Cost]])=TRUE,#N/A,Table1[[#This Row],[FY2425_Cost]])</f>
        <v>246.15870000000001</v>
      </c>
      <c r="AC3455" s="6">
        <f t="shared" si="395"/>
        <v>86.035599999999988</v>
      </c>
      <c r="AD3455" s="6" t="e">
        <f>SUMIFS($AB$3:AB3455,$B$3:B3455,B3455)</f>
        <v>#N/A</v>
      </c>
      <c r="AE3455" s="6">
        <f t="shared" si="396"/>
        <v>3789.1330575464749</v>
      </c>
      <c r="AF3455" s="6">
        <f t="shared" si="397"/>
        <v>3789.1330575464749</v>
      </c>
      <c r="AG3455" s="6">
        <f>VLOOKUP(Table1[[#This Row],[PracticeCode]],$AP$3:$AS$345,4,FALSE)</f>
        <v>3789.1330575464749</v>
      </c>
      <c r="AH3455" s="27">
        <f t="shared" si="398"/>
        <v>275343.66884837719</v>
      </c>
      <c r="AI3455" s="6" t="e">
        <f t="shared" si="393"/>
        <v>#N/A</v>
      </c>
    </row>
    <row r="3456" spans="1:35" x14ac:dyDescent="0.35">
      <c r="A3456" t="str">
        <f t="shared" si="392"/>
        <v>THE PARK VIEW SURGERYLong Lane First Care Group PCNHillingdonE86026Nov8</v>
      </c>
      <c r="B3456" s="41" t="s">
        <v>502</v>
      </c>
      <c r="C3456" s="41" t="s">
        <v>503</v>
      </c>
      <c r="D3456" s="41" t="s">
        <v>8</v>
      </c>
      <c r="E3456" s="41" t="s">
        <v>238</v>
      </c>
      <c r="F3456" s="41" t="s">
        <v>238</v>
      </c>
      <c r="G3456" s="41" t="s">
        <v>763</v>
      </c>
      <c r="H3456" s="41">
        <v>8</v>
      </c>
      <c r="I3456" s="41">
        <v>8420.2956834366105</v>
      </c>
      <c r="J3456" s="41">
        <v>12348</v>
      </c>
      <c r="K3456" s="41">
        <v>1760</v>
      </c>
      <c r="L3456" s="41">
        <v>245.7252</v>
      </c>
      <c r="M3456" s="41">
        <v>35.024000000000001</v>
      </c>
      <c r="N3456" s="41"/>
      <c r="O3456" s="41"/>
      <c r="P3456" s="41"/>
      <c r="Q3456" s="41"/>
      <c r="R3456" s="41">
        <v>2725</v>
      </c>
      <c r="S3456" s="41">
        <v>48.777500000000003</v>
      </c>
      <c r="T3456" s="41"/>
      <c r="U3456" s="41"/>
      <c r="V3456" s="41">
        <v>16833</v>
      </c>
      <c r="W3456" s="41">
        <v>329.52670000000001</v>
      </c>
      <c r="X3456" s="41"/>
      <c r="Y3456" s="41"/>
      <c r="Z3456" s="6">
        <f>0</f>
        <v>0</v>
      </c>
      <c r="AA3456" s="6">
        <f t="shared" si="394"/>
        <v>329.52670000000001</v>
      </c>
      <c r="AB3456" t="e">
        <f>IF(ISBLANK(Table1[[#This Row],[FY2425_Cost]])=TRUE,#N/A,Table1[[#This Row],[FY2425_Cost]])</f>
        <v>#N/A</v>
      </c>
      <c r="AC3456" s="6" t="e">
        <f t="shared" si="395"/>
        <v>#N/A</v>
      </c>
      <c r="AD3456" s="6" t="e">
        <f>SUMIFS($AB$3:AB3456,$B$3:B3456,B3456)</f>
        <v>#N/A</v>
      </c>
      <c r="AE3456" s="6">
        <f t="shared" si="396"/>
        <v>3789.1330575464749</v>
      </c>
      <c r="AF3456" s="6">
        <f t="shared" si="397"/>
        <v>3789.1330575464749</v>
      </c>
      <c r="AG3456" s="6">
        <f>VLOOKUP(Table1[[#This Row],[PracticeCode]],$AP$3:$AS$345,4,FALSE)</f>
        <v>3789.1330575464749</v>
      </c>
      <c r="AH3456" s="27">
        <f t="shared" si="398"/>
        <v>275343.66884837719</v>
      </c>
      <c r="AI3456" s="6" t="e">
        <f t="shared" si="393"/>
        <v>#N/A</v>
      </c>
    </row>
    <row r="3457" spans="1:35" x14ac:dyDescent="0.35">
      <c r="A3457" t="str">
        <f t="shared" si="392"/>
        <v>THE PARK VIEW SURGERYLong Lane First Care Group PCNHillingdonE86026Oct7</v>
      </c>
      <c r="B3457" s="41" t="s">
        <v>502</v>
      </c>
      <c r="C3457" s="41" t="s">
        <v>503</v>
      </c>
      <c r="D3457" s="41" t="s">
        <v>8</v>
      </c>
      <c r="E3457" s="41" t="s">
        <v>238</v>
      </c>
      <c r="F3457" s="41" t="s">
        <v>238</v>
      </c>
      <c r="G3457" s="41" t="s">
        <v>762</v>
      </c>
      <c r="H3457" s="41">
        <v>7</v>
      </c>
      <c r="I3457" s="41">
        <v>8420.2956834366105</v>
      </c>
      <c r="J3457" s="41">
        <v>44399</v>
      </c>
      <c r="K3457" s="41">
        <v>300</v>
      </c>
      <c r="L3457" s="41">
        <v>883.54010000000005</v>
      </c>
      <c r="M3457" s="41">
        <v>5.9700000000000006</v>
      </c>
      <c r="N3457" s="41">
        <v>0</v>
      </c>
      <c r="O3457" s="41">
        <v>3510</v>
      </c>
      <c r="P3457" s="41">
        <v>0</v>
      </c>
      <c r="Q3457" s="41">
        <v>78.974999999999994</v>
      </c>
      <c r="R3457" s="41">
        <v>3688</v>
      </c>
      <c r="S3457" s="41">
        <v>66.015199999999993</v>
      </c>
      <c r="T3457" s="41">
        <v>7918</v>
      </c>
      <c r="U3457" s="41">
        <v>174.196</v>
      </c>
      <c r="V3457" s="41">
        <v>48387</v>
      </c>
      <c r="W3457" s="41">
        <v>955.52530000000002</v>
      </c>
      <c r="X3457" s="41">
        <v>11428</v>
      </c>
      <c r="Y3457" s="41">
        <v>253.17099999999999</v>
      </c>
      <c r="Z3457" s="6">
        <f>0</f>
        <v>0</v>
      </c>
      <c r="AA3457" s="6">
        <f t="shared" si="394"/>
        <v>955.52530000000002</v>
      </c>
      <c r="AB3457">
        <f>IF(ISBLANK(Table1[[#This Row],[FY2425_Cost]])=TRUE,#N/A,Table1[[#This Row],[FY2425_Cost]])</f>
        <v>253.17099999999999</v>
      </c>
      <c r="AC3457" s="6">
        <f t="shared" si="395"/>
        <v>-702.35429999999997</v>
      </c>
      <c r="AD3457" s="6" t="e">
        <f>SUMIFS($AB$3:AB3457,$B$3:B3457,B3457)</f>
        <v>#N/A</v>
      </c>
      <c r="AE3457" s="6">
        <f t="shared" si="396"/>
        <v>3789.1330575464749</v>
      </c>
      <c r="AF3457" s="6">
        <f t="shared" si="397"/>
        <v>3789.1330575464749</v>
      </c>
      <c r="AG3457" s="6">
        <f>VLOOKUP(Table1[[#This Row],[PracticeCode]],$AP$3:$AS$345,4,FALSE)</f>
        <v>3789.1330575464749</v>
      </c>
      <c r="AH3457" s="27">
        <f t="shared" si="398"/>
        <v>275343.66884837719</v>
      </c>
      <c r="AI3457" s="6" t="e">
        <f t="shared" si="393"/>
        <v>#N/A</v>
      </c>
    </row>
    <row r="3458" spans="1:35" x14ac:dyDescent="0.35">
      <c r="A3458" t="str">
        <f t="shared" si="392"/>
        <v>THE PARK VIEW SURGERYLong Lane First Care Group PCNHillingdonE86026Sep6</v>
      </c>
      <c r="B3458" s="41" t="s">
        <v>502</v>
      </c>
      <c r="C3458" s="41" t="s">
        <v>503</v>
      </c>
      <c r="D3458" s="41" t="s">
        <v>8</v>
      </c>
      <c r="E3458" s="41" t="s">
        <v>238</v>
      </c>
      <c r="F3458" s="41" t="s">
        <v>238</v>
      </c>
      <c r="G3458" s="41" t="s">
        <v>761</v>
      </c>
      <c r="H3458" s="41">
        <v>6</v>
      </c>
      <c r="I3458" s="41">
        <v>8420.2956834366105</v>
      </c>
      <c r="J3458" s="41">
        <v>27213</v>
      </c>
      <c r="K3458" s="41">
        <v>2446</v>
      </c>
      <c r="L3458" s="41">
        <v>541.53870000000006</v>
      </c>
      <c r="M3458" s="41">
        <v>48.675400000000003</v>
      </c>
      <c r="N3458" s="41">
        <v>7646</v>
      </c>
      <c r="O3458" s="41">
        <v>5950</v>
      </c>
      <c r="P3458" s="41">
        <v>172.035</v>
      </c>
      <c r="Q3458" s="41">
        <v>133.875</v>
      </c>
      <c r="R3458" s="41">
        <v>5463</v>
      </c>
      <c r="S3458" s="41">
        <v>97.787700000000001</v>
      </c>
      <c r="T3458" s="41">
        <v>6843</v>
      </c>
      <c r="U3458" s="41">
        <v>150.54599999999999</v>
      </c>
      <c r="V3458" s="41">
        <v>35122</v>
      </c>
      <c r="W3458" s="41">
        <v>688.0018</v>
      </c>
      <c r="X3458" s="41">
        <v>20439</v>
      </c>
      <c r="Y3458" s="41">
        <v>456.45599999999996</v>
      </c>
      <c r="Z3458" s="6">
        <f>0</f>
        <v>0</v>
      </c>
      <c r="AA3458" s="6">
        <f t="shared" si="394"/>
        <v>688.0018</v>
      </c>
      <c r="AB3458">
        <f>IF(ISBLANK(Table1[[#This Row],[FY2425_Cost]])=TRUE,#N/A,Table1[[#This Row],[FY2425_Cost]])</f>
        <v>456.45599999999996</v>
      </c>
      <c r="AC3458" s="6">
        <f t="shared" si="395"/>
        <v>-231.54580000000004</v>
      </c>
      <c r="AD3458" s="6" t="e">
        <f>SUMIFS($AB$3:AB3458,$B$3:B3458,B3458)</f>
        <v>#N/A</v>
      </c>
      <c r="AE3458" s="6">
        <f t="shared" si="396"/>
        <v>3789.1330575464749</v>
      </c>
      <c r="AF3458" s="6">
        <f t="shared" si="397"/>
        <v>3789.1330575464749</v>
      </c>
      <c r="AG3458" s="6">
        <f>VLOOKUP(Table1[[#This Row],[PracticeCode]],$AP$3:$AS$345,4,FALSE)</f>
        <v>3789.1330575464749</v>
      </c>
      <c r="AH3458" s="27">
        <f t="shared" si="398"/>
        <v>275343.66884837719</v>
      </c>
      <c r="AI3458" s="6" t="e">
        <f t="shared" si="393"/>
        <v>#N/A</v>
      </c>
    </row>
    <row r="3459" spans="1:35" x14ac:dyDescent="0.35">
      <c r="A3459" t="str">
        <f t="shared" ref="A3459:A3522" si="399">CONCATENATE(B3459,C3459,D3459,E3459,G3459,H3459)</f>
        <v>The Pembridge Villas SurgeryWest-Hill HealthWest LondonE87061Apr1</v>
      </c>
      <c r="B3459" s="41" t="s">
        <v>353</v>
      </c>
      <c r="C3459" s="41" t="s">
        <v>467</v>
      </c>
      <c r="D3459" s="41" t="s">
        <v>29</v>
      </c>
      <c r="E3459" s="41" t="s">
        <v>354</v>
      </c>
      <c r="F3459" s="41" t="s">
        <v>354</v>
      </c>
      <c r="G3459" s="41" t="s">
        <v>756</v>
      </c>
      <c r="H3459" s="41">
        <v>1</v>
      </c>
      <c r="I3459" s="41">
        <v>12224.7100357605</v>
      </c>
      <c r="J3459" s="41">
        <v>4693</v>
      </c>
      <c r="K3459" s="41">
        <v>0</v>
      </c>
      <c r="L3459" s="41">
        <v>86.820499999999996</v>
      </c>
      <c r="M3459" s="41">
        <v>0</v>
      </c>
      <c r="N3459" s="41">
        <v>4343</v>
      </c>
      <c r="O3459" s="41">
        <v>73</v>
      </c>
      <c r="P3459" s="41">
        <v>86.425700000000006</v>
      </c>
      <c r="Q3459" s="41">
        <v>1.4527000000000001</v>
      </c>
      <c r="R3459" s="41">
        <v>2429</v>
      </c>
      <c r="S3459" s="41">
        <v>43.479100000000003</v>
      </c>
      <c r="T3459" s="41">
        <v>14193</v>
      </c>
      <c r="U3459" s="41">
        <v>312.24599999999998</v>
      </c>
      <c r="V3459" s="41">
        <v>7122</v>
      </c>
      <c r="W3459" s="41">
        <v>130.2996</v>
      </c>
      <c r="X3459" s="41">
        <v>18609</v>
      </c>
      <c r="Y3459" s="41">
        <v>400.12439999999998</v>
      </c>
      <c r="Z3459" s="6">
        <f>0</f>
        <v>0</v>
      </c>
      <c r="AA3459" s="6">
        <f t="shared" si="394"/>
        <v>130.2996</v>
      </c>
      <c r="AB3459">
        <f>IF(ISBLANK(Table1[[#This Row],[FY2425_Cost]])=TRUE,#N/A,Table1[[#This Row],[FY2425_Cost]])</f>
        <v>400.12439999999998</v>
      </c>
      <c r="AC3459" s="6">
        <f t="shared" si="395"/>
        <v>269.82479999999998</v>
      </c>
      <c r="AD3459" s="6">
        <f>SUMIFS($AB$3:AB3459,$B$3:B3459,B3459)</f>
        <v>400.12439999999998</v>
      </c>
      <c r="AE3459" s="6">
        <f t="shared" si="396"/>
        <v>5501.1195160922252</v>
      </c>
      <c r="AF3459" s="6">
        <f t="shared" si="397"/>
        <v>5501.1195160922252</v>
      </c>
      <c r="AG3459" s="6">
        <f>VLOOKUP(Table1[[#This Row],[PracticeCode]],$AP$3:$AS$345,4,FALSE)</f>
        <v>5501.1195160922252</v>
      </c>
      <c r="AH3459" s="27">
        <f t="shared" si="398"/>
        <v>399748.01816936838</v>
      </c>
      <c r="AI3459" s="6">
        <f t="shared" ref="AI3459:AI3522" si="400">IF(AD3459-AF3459&lt;=0,0,AD3459-AF3459)</f>
        <v>0</v>
      </c>
    </row>
    <row r="3460" spans="1:35" x14ac:dyDescent="0.35">
      <c r="A3460" t="str">
        <f t="shared" si="399"/>
        <v>The Pembridge Villas SurgeryWest-Hill HealthWest LondonE87061Aug5</v>
      </c>
      <c r="B3460" s="41" t="s">
        <v>353</v>
      </c>
      <c r="C3460" s="41" t="s">
        <v>467</v>
      </c>
      <c r="D3460" s="41" t="s">
        <v>29</v>
      </c>
      <c r="E3460" s="41" t="s">
        <v>354</v>
      </c>
      <c r="F3460" s="41" t="s">
        <v>354</v>
      </c>
      <c r="G3460" s="41" t="s">
        <v>760</v>
      </c>
      <c r="H3460" s="41">
        <v>5</v>
      </c>
      <c r="I3460" s="41">
        <v>12224.7100357605</v>
      </c>
      <c r="J3460" s="41">
        <v>4536</v>
      </c>
      <c r="K3460" s="41">
        <v>0</v>
      </c>
      <c r="L3460" s="41">
        <v>83.915999999999997</v>
      </c>
      <c r="M3460" s="41">
        <v>0</v>
      </c>
      <c r="N3460" s="41">
        <v>4269</v>
      </c>
      <c r="O3460" s="41">
        <v>599</v>
      </c>
      <c r="P3460" s="41">
        <v>84.953100000000006</v>
      </c>
      <c r="Q3460" s="41">
        <v>11.920100000000001</v>
      </c>
      <c r="R3460" s="41">
        <v>3322</v>
      </c>
      <c r="S3460" s="41">
        <v>59.463799999999999</v>
      </c>
      <c r="T3460" s="41">
        <v>31814</v>
      </c>
      <c r="U3460" s="41">
        <v>699.90800000000002</v>
      </c>
      <c r="V3460" s="41">
        <v>7858</v>
      </c>
      <c r="W3460" s="41">
        <v>143.37979999999999</v>
      </c>
      <c r="X3460" s="41">
        <v>36682</v>
      </c>
      <c r="Y3460" s="41">
        <v>796.78120000000001</v>
      </c>
      <c r="Z3460" s="6">
        <f>0</f>
        <v>0</v>
      </c>
      <c r="AA3460" s="6">
        <f t="shared" si="394"/>
        <v>143.37979999999999</v>
      </c>
      <c r="AB3460">
        <f>IF(ISBLANK(Table1[[#This Row],[FY2425_Cost]])=TRUE,#N/A,Table1[[#This Row],[FY2425_Cost]])</f>
        <v>796.78120000000001</v>
      </c>
      <c r="AC3460" s="6">
        <f t="shared" si="395"/>
        <v>653.40139999999997</v>
      </c>
      <c r="AD3460" s="6">
        <f>SUMIFS($AB$3:AB3460,$B$3:B3460,B3460)</f>
        <v>1196.9056</v>
      </c>
      <c r="AE3460" s="6">
        <f t="shared" si="396"/>
        <v>5501.1195160922252</v>
      </c>
      <c r="AF3460" s="6">
        <f t="shared" si="397"/>
        <v>5501.1195160922252</v>
      </c>
      <c r="AG3460" s="6">
        <f>VLOOKUP(Table1[[#This Row],[PracticeCode]],$AP$3:$AS$345,4,FALSE)</f>
        <v>5501.1195160922252</v>
      </c>
      <c r="AH3460" s="27">
        <f t="shared" si="398"/>
        <v>399748.01816936838</v>
      </c>
      <c r="AI3460" s="6">
        <f t="shared" si="400"/>
        <v>0</v>
      </c>
    </row>
    <row r="3461" spans="1:35" x14ac:dyDescent="0.35">
      <c r="A3461" t="str">
        <f t="shared" si="399"/>
        <v>The Pembridge Villas SurgeryWest-Hill HealthWest LondonE87061Dec9</v>
      </c>
      <c r="B3461" s="41" t="s">
        <v>353</v>
      </c>
      <c r="C3461" s="41" t="s">
        <v>467</v>
      </c>
      <c r="D3461" s="41" t="s">
        <v>29</v>
      </c>
      <c r="E3461" s="41" t="s">
        <v>354</v>
      </c>
      <c r="F3461" s="41" t="s">
        <v>354</v>
      </c>
      <c r="G3461" s="41" t="s">
        <v>764</v>
      </c>
      <c r="H3461" s="41">
        <v>9</v>
      </c>
      <c r="I3461" s="41">
        <v>12224.7100357605</v>
      </c>
      <c r="J3461" s="41">
        <v>4673</v>
      </c>
      <c r="K3461" s="41">
        <v>48</v>
      </c>
      <c r="L3461" s="41">
        <v>92.992699999999999</v>
      </c>
      <c r="M3461" s="41">
        <v>0.95520000000000005</v>
      </c>
      <c r="N3461" s="41"/>
      <c r="O3461" s="41"/>
      <c r="P3461" s="41"/>
      <c r="Q3461" s="41"/>
      <c r="R3461" s="41">
        <v>8733</v>
      </c>
      <c r="S3461" s="41">
        <v>156.32069999999999</v>
      </c>
      <c r="T3461" s="41"/>
      <c r="U3461" s="41"/>
      <c r="V3461" s="41">
        <v>13454</v>
      </c>
      <c r="W3461" s="41">
        <v>250.26859999999999</v>
      </c>
      <c r="X3461" s="41"/>
      <c r="Y3461" s="41"/>
      <c r="Z3461" s="6">
        <f>0</f>
        <v>0</v>
      </c>
      <c r="AA3461" s="6">
        <f t="shared" si="394"/>
        <v>250.26859999999999</v>
      </c>
      <c r="AB3461" t="e">
        <f>IF(ISBLANK(Table1[[#This Row],[FY2425_Cost]])=TRUE,#N/A,Table1[[#This Row],[FY2425_Cost]])</f>
        <v>#N/A</v>
      </c>
      <c r="AC3461" s="6" t="e">
        <f t="shared" si="395"/>
        <v>#N/A</v>
      </c>
      <c r="AD3461" s="6" t="e">
        <f>SUMIFS($AB$3:AB3461,$B$3:B3461,B3461)</f>
        <v>#N/A</v>
      </c>
      <c r="AE3461" s="6">
        <f t="shared" si="396"/>
        <v>5501.1195160922252</v>
      </c>
      <c r="AF3461" s="6">
        <f t="shared" si="397"/>
        <v>5501.1195160922252</v>
      </c>
      <c r="AG3461" s="6">
        <f>VLOOKUP(Table1[[#This Row],[PracticeCode]],$AP$3:$AS$345,4,FALSE)</f>
        <v>5501.1195160922252</v>
      </c>
      <c r="AH3461" s="27">
        <f t="shared" si="398"/>
        <v>399748.01816936838</v>
      </c>
      <c r="AI3461" s="6" t="e">
        <f t="shared" si="400"/>
        <v>#N/A</v>
      </c>
    </row>
    <row r="3462" spans="1:35" x14ac:dyDescent="0.35">
      <c r="A3462" t="str">
        <f t="shared" si="399"/>
        <v>The Pembridge Villas SurgeryWest-Hill HealthWest LondonE87061Feb11</v>
      </c>
      <c r="B3462" s="41" t="s">
        <v>353</v>
      </c>
      <c r="C3462" s="41" t="s">
        <v>467</v>
      </c>
      <c r="D3462" s="41" t="s">
        <v>29</v>
      </c>
      <c r="E3462" s="41" t="s">
        <v>354</v>
      </c>
      <c r="F3462" s="41" t="s">
        <v>354</v>
      </c>
      <c r="G3462" s="41" t="s">
        <v>766</v>
      </c>
      <c r="H3462" s="41">
        <v>11</v>
      </c>
      <c r="I3462" s="41">
        <v>12224.7100357605</v>
      </c>
      <c r="J3462" s="41">
        <v>15244</v>
      </c>
      <c r="K3462" s="41">
        <v>173</v>
      </c>
      <c r="L3462" s="41">
        <v>303.35560000000004</v>
      </c>
      <c r="M3462" s="41">
        <v>3.4427000000000003</v>
      </c>
      <c r="N3462" s="41"/>
      <c r="O3462" s="41"/>
      <c r="P3462" s="41"/>
      <c r="Q3462" s="41"/>
      <c r="R3462" s="41">
        <v>19705</v>
      </c>
      <c r="S3462" s="41">
        <v>352.71949999999998</v>
      </c>
      <c r="T3462" s="41"/>
      <c r="U3462" s="41"/>
      <c r="V3462" s="41">
        <v>35122</v>
      </c>
      <c r="W3462" s="41">
        <v>659.51780000000008</v>
      </c>
      <c r="X3462" s="41"/>
      <c r="Y3462" s="41"/>
      <c r="Z3462" s="6">
        <f>0</f>
        <v>0</v>
      </c>
      <c r="AA3462" s="6">
        <f t="shared" si="394"/>
        <v>659.51780000000008</v>
      </c>
      <c r="AB3462" t="e">
        <f>IF(ISBLANK(Table1[[#This Row],[FY2425_Cost]])=TRUE,#N/A,Table1[[#This Row],[FY2425_Cost]])</f>
        <v>#N/A</v>
      </c>
      <c r="AC3462" s="6" t="e">
        <f t="shared" si="395"/>
        <v>#N/A</v>
      </c>
      <c r="AD3462" s="6" t="e">
        <f>SUMIFS($AB$3:AB3462,$B$3:B3462,B3462)</f>
        <v>#N/A</v>
      </c>
      <c r="AE3462" s="6">
        <f t="shared" si="396"/>
        <v>5501.1195160922252</v>
      </c>
      <c r="AF3462" s="6">
        <f t="shared" si="397"/>
        <v>5501.1195160922252</v>
      </c>
      <c r="AG3462" s="6">
        <f>VLOOKUP(Table1[[#This Row],[PracticeCode]],$AP$3:$AS$345,4,FALSE)</f>
        <v>5501.1195160922252</v>
      </c>
      <c r="AH3462" s="27">
        <f t="shared" si="398"/>
        <v>399748.01816936838</v>
      </c>
      <c r="AI3462" s="6" t="e">
        <f t="shared" si="400"/>
        <v>#N/A</v>
      </c>
    </row>
    <row r="3463" spans="1:35" x14ac:dyDescent="0.35">
      <c r="A3463" t="str">
        <f t="shared" si="399"/>
        <v>The Pembridge Villas SurgeryWest-Hill HealthWest LondonE87061Jan10</v>
      </c>
      <c r="B3463" s="41" t="s">
        <v>353</v>
      </c>
      <c r="C3463" s="41" t="s">
        <v>467</v>
      </c>
      <c r="D3463" s="41" t="s">
        <v>29</v>
      </c>
      <c r="E3463" s="41" t="s">
        <v>354</v>
      </c>
      <c r="F3463" s="41" t="s">
        <v>354</v>
      </c>
      <c r="G3463" s="41" t="s">
        <v>765</v>
      </c>
      <c r="H3463" s="41">
        <v>10</v>
      </c>
      <c r="I3463" s="41">
        <v>12224.7100357605</v>
      </c>
      <c r="J3463" s="41">
        <v>23351</v>
      </c>
      <c r="K3463" s="41">
        <v>91</v>
      </c>
      <c r="L3463" s="41">
        <v>464.68490000000003</v>
      </c>
      <c r="M3463" s="41">
        <v>1.8109000000000002</v>
      </c>
      <c r="N3463" s="41"/>
      <c r="O3463" s="41"/>
      <c r="P3463" s="41"/>
      <c r="Q3463" s="41"/>
      <c r="R3463" s="41">
        <v>37206</v>
      </c>
      <c r="S3463" s="41">
        <v>665.98739999999998</v>
      </c>
      <c r="T3463" s="41"/>
      <c r="U3463" s="41"/>
      <c r="V3463" s="41">
        <v>60648</v>
      </c>
      <c r="W3463" s="41">
        <v>1132.4832000000001</v>
      </c>
      <c r="X3463" s="41"/>
      <c r="Y3463" s="41"/>
      <c r="Z3463" s="6">
        <f>0</f>
        <v>0</v>
      </c>
      <c r="AA3463" s="6">
        <f t="shared" si="394"/>
        <v>1132.4832000000001</v>
      </c>
      <c r="AB3463" t="e">
        <f>IF(ISBLANK(Table1[[#This Row],[FY2425_Cost]])=TRUE,#N/A,Table1[[#This Row],[FY2425_Cost]])</f>
        <v>#N/A</v>
      </c>
      <c r="AC3463" s="6" t="e">
        <f t="shared" si="395"/>
        <v>#N/A</v>
      </c>
      <c r="AD3463" s="6" t="e">
        <f>SUMIFS($AB$3:AB3463,$B$3:B3463,B3463)</f>
        <v>#N/A</v>
      </c>
      <c r="AE3463" s="6">
        <f t="shared" si="396"/>
        <v>5501.1195160922252</v>
      </c>
      <c r="AF3463" s="6">
        <f t="shared" si="397"/>
        <v>5501.1195160922252</v>
      </c>
      <c r="AG3463" s="6">
        <f>VLOOKUP(Table1[[#This Row],[PracticeCode]],$AP$3:$AS$345,4,FALSE)</f>
        <v>5501.1195160922252</v>
      </c>
      <c r="AH3463" s="27">
        <f t="shared" si="398"/>
        <v>399748.01816936838</v>
      </c>
      <c r="AI3463" s="6" t="e">
        <f t="shared" si="400"/>
        <v>#N/A</v>
      </c>
    </row>
    <row r="3464" spans="1:35" x14ac:dyDescent="0.35">
      <c r="A3464" t="str">
        <f t="shared" si="399"/>
        <v>The Pembridge Villas SurgeryWest-Hill HealthWest LondonE87061Jul4</v>
      </c>
      <c r="B3464" s="41" t="s">
        <v>353</v>
      </c>
      <c r="C3464" s="41" t="s">
        <v>467</v>
      </c>
      <c r="D3464" s="41" t="s">
        <v>29</v>
      </c>
      <c r="E3464" s="41" t="s">
        <v>354</v>
      </c>
      <c r="F3464" s="41" t="s">
        <v>354</v>
      </c>
      <c r="G3464" s="41" t="s">
        <v>759</v>
      </c>
      <c r="H3464" s="41">
        <v>4</v>
      </c>
      <c r="I3464" s="41">
        <v>12224.7100357605</v>
      </c>
      <c r="J3464" s="41">
        <v>5074</v>
      </c>
      <c r="K3464" s="41">
        <v>0</v>
      </c>
      <c r="L3464" s="41">
        <v>93.869</v>
      </c>
      <c r="M3464" s="41">
        <v>0</v>
      </c>
      <c r="N3464" s="41">
        <v>7435</v>
      </c>
      <c r="O3464" s="41">
        <v>67</v>
      </c>
      <c r="P3464" s="41">
        <v>147.95650000000001</v>
      </c>
      <c r="Q3464" s="41">
        <v>1.3333000000000002</v>
      </c>
      <c r="R3464" s="41">
        <v>6322</v>
      </c>
      <c r="S3464" s="41">
        <v>113.16379999999999</v>
      </c>
      <c r="T3464" s="41">
        <v>25882</v>
      </c>
      <c r="U3464" s="41">
        <v>569.404</v>
      </c>
      <c r="V3464" s="41">
        <v>11396</v>
      </c>
      <c r="W3464" s="41">
        <v>207.03280000000001</v>
      </c>
      <c r="X3464" s="41">
        <v>33384</v>
      </c>
      <c r="Y3464" s="41">
        <v>718.69380000000001</v>
      </c>
      <c r="Z3464" s="6">
        <f>0</f>
        <v>0</v>
      </c>
      <c r="AA3464" s="6">
        <f t="shared" si="394"/>
        <v>207.03280000000001</v>
      </c>
      <c r="AB3464">
        <f>IF(ISBLANK(Table1[[#This Row],[FY2425_Cost]])=TRUE,#N/A,Table1[[#This Row],[FY2425_Cost]])</f>
        <v>718.69380000000001</v>
      </c>
      <c r="AC3464" s="6">
        <f t="shared" si="395"/>
        <v>511.661</v>
      </c>
      <c r="AD3464" s="6" t="e">
        <f>SUMIFS($AB$3:AB3464,$B$3:B3464,B3464)</f>
        <v>#N/A</v>
      </c>
      <c r="AE3464" s="6">
        <f t="shared" si="396"/>
        <v>5501.1195160922252</v>
      </c>
      <c r="AF3464" s="6">
        <f t="shared" si="397"/>
        <v>5501.1195160922252</v>
      </c>
      <c r="AG3464" s="6">
        <f>VLOOKUP(Table1[[#This Row],[PracticeCode]],$AP$3:$AS$345,4,FALSE)</f>
        <v>5501.1195160922252</v>
      </c>
      <c r="AH3464" s="27">
        <f t="shared" si="398"/>
        <v>399748.01816936838</v>
      </c>
      <c r="AI3464" s="6" t="e">
        <f t="shared" si="400"/>
        <v>#N/A</v>
      </c>
    </row>
    <row r="3465" spans="1:35" x14ac:dyDescent="0.35">
      <c r="A3465" t="str">
        <f t="shared" si="399"/>
        <v>The Pembridge Villas SurgeryWest-Hill HealthWest LondonE87061Jun3</v>
      </c>
      <c r="B3465" s="41" t="s">
        <v>353</v>
      </c>
      <c r="C3465" s="41" t="s">
        <v>467</v>
      </c>
      <c r="D3465" s="41" t="s">
        <v>29</v>
      </c>
      <c r="E3465" s="41" t="s">
        <v>354</v>
      </c>
      <c r="F3465" s="41" t="s">
        <v>354</v>
      </c>
      <c r="G3465" s="41" t="s">
        <v>758</v>
      </c>
      <c r="H3465" s="41">
        <v>3</v>
      </c>
      <c r="I3465" s="41">
        <v>12224.7100357605</v>
      </c>
      <c r="J3465" s="41">
        <v>5512</v>
      </c>
      <c r="K3465" s="41">
        <v>9</v>
      </c>
      <c r="L3465" s="41">
        <v>101.97199999999999</v>
      </c>
      <c r="M3465" s="41">
        <v>0.16649999999999998</v>
      </c>
      <c r="N3465" s="41">
        <v>4798</v>
      </c>
      <c r="O3465" s="41">
        <v>212</v>
      </c>
      <c r="P3465" s="41">
        <v>95.480200000000011</v>
      </c>
      <c r="Q3465" s="41">
        <v>4.2187999999999999</v>
      </c>
      <c r="R3465" s="41">
        <v>7006</v>
      </c>
      <c r="S3465" s="41">
        <v>125.4074</v>
      </c>
      <c r="T3465" s="41">
        <v>12172</v>
      </c>
      <c r="U3465" s="41">
        <v>267.78399999999999</v>
      </c>
      <c r="V3465" s="41">
        <v>12527</v>
      </c>
      <c r="W3465" s="41">
        <v>227.54589999999999</v>
      </c>
      <c r="X3465" s="41">
        <v>17182</v>
      </c>
      <c r="Y3465" s="41">
        <v>367.483</v>
      </c>
      <c r="Z3465" s="6">
        <f>0</f>
        <v>0</v>
      </c>
      <c r="AA3465" s="6">
        <f t="shared" si="394"/>
        <v>227.54589999999999</v>
      </c>
      <c r="AB3465">
        <f>IF(ISBLANK(Table1[[#This Row],[FY2425_Cost]])=TRUE,#N/A,Table1[[#This Row],[FY2425_Cost]])</f>
        <v>367.483</v>
      </c>
      <c r="AC3465" s="6">
        <f t="shared" si="395"/>
        <v>139.93710000000002</v>
      </c>
      <c r="AD3465" s="6" t="e">
        <f>SUMIFS($AB$3:AB3465,$B$3:B3465,B3465)</f>
        <v>#N/A</v>
      </c>
      <c r="AE3465" s="6">
        <f t="shared" si="396"/>
        <v>5501.1195160922252</v>
      </c>
      <c r="AF3465" s="6">
        <f t="shared" si="397"/>
        <v>5501.1195160922252</v>
      </c>
      <c r="AG3465" s="6">
        <f>VLOOKUP(Table1[[#This Row],[PracticeCode]],$AP$3:$AS$345,4,FALSE)</f>
        <v>5501.1195160922252</v>
      </c>
      <c r="AH3465" s="27">
        <f t="shared" si="398"/>
        <v>399748.01816936838</v>
      </c>
      <c r="AI3465" s="6" t="e">
        <f t="shared" si="400"/>
        <v>#N/A</v>
      </c>
    </row>
    <row r="3466" spans="1:35" x14ac:dyDescent="0.35">
      <c r="A3466" t="str">
        <f t="shared" si="399"/>
        <v>The Pembridge Villas SurgeryWest-Hill HealthWest LondonE87061Mar12</v>
      </c>
      <c r="B3466" s="41" t="s">
        <v>353</v>
      </c>
      <c r="C3466" s="41" t="s">
        <v>467</v>
      </c>
      <c r="D3466" s="41" t="s">
        <v>29</v>
      </c>
      <c r="E3466" s="41" t="s">
        <v>354</v>
      </c>
      <c r="F3466" s="41" t="s">
        <v>354</v>
      </c>
      <c r="G3466" s="41" t="s">
        <v>767</v>
      </c>
      <c r="H3466" s="41">
        <v>12</v>
      </c>
      <c r="I3466" s="41">
        <v>12224.7100357605</v>
      </c>
      <c r="J3466" s="41">
        <v>4409</v>
      </c>
      <c r="K3466" s="41">
        <v>115</v>
      </c>
      <c r="L3466" s="41">
        <v>87.739100000000008</v>
      </c>
      <c r="M3466" s="41">
        <v>2.2885</v>
      </c>
      <c r="N3466" s="41"/>
      <c r="O3466" s="41"/>
      <c r="P3466" s="41"/>
      <c r="Q3466" s="41"/>
      <c r="R3466" s="41">
        <v>13743</v>
      </c>
      <c r="S3466" s="41">
        <v>245.99969999999999</v>
      </c>
      <c r="T3466" s="41"/>
      <c r="U3466" s="41"/>
      <c r="V3466" s="41">
        <v>18267</v>
      </c>
      <c r="W3466" s="41">
        <v>336.02729999999997</v>
      </c>
      <c r="X3466" s="41"/>
      <c r="Y3466" s="41"/>
      <c r="Z3466" s="6">
        <f>0</f>
        <v>0</v>
      </c>
      <c r="AA3466" s="6">
        <f t="shared" si="394"/>
        <v>336.02729999999997</v>
      </c>
      <c r="AB3466" t="e">
        <f>IF(ISBLANK(Table1[[#This Row],[FY2425_Cost]])=TRUE,#N/A,Table1[[#This Row],[FY2425_Cost]])</f>
        <v>#N/A</v>
      </c>
      <c r="AC3466" s="6" t="e">
        <f t="shared" si="395"/>
        <v>#N/A</v>
      </c>
      <c r="AD3466" s="6" t="e">
        <f>SUMIFS($AB$3:AB3466,$B$3:B3466,B3466)</f>
        <v>#N/A</v>
      </c>
      <c r="AE3466" s="6">
        <f t="shared" si="396"/>
        <v>5501.1195160922252</v>
      </c>
      <c r="AF3466" s="6">
        <f t="shared" si="397"/>
        <v>5501.1195160922252</v>
      </c>
      <c r="AG3466" s="6">
        <f>VLOOKUP(Table1[[#This Row],[PracticeCode]],$AP$3:$AS$345,4,FALSE)</f>
        <v>5501.1195160922252</v>
      </c>
      <c r="AH3466" s="27">
        <f t="shared" si="398"/>
        <v>399748.01816936838</v>
      </c>
      <c r="AI3466" s="6" t="e">
        <f t="shared" si="400"/>
        <v>#N/A</v>
      </c>
    </row>
    <row r="3467" spans="1:35" x14ac:dyDescent="0.35">
      <c r="A3467" t="str">
        <f t="shared" si="399"/>
        <v>The Pembridge Villas SurgeryWest-Hill HealthWest LondonE87061May2</v>
      </c>
      <c r="B3467" s="41" t="s">
        <v>353</v>
      </c>
      <c r="C3467" s="41" t="s">
        <v>467</v>
      </c>
      <c r="D3467" s="41" t="s">
        <v>29</v>
      </c>
      <c r="E3467" s="41" t="s">
        <v>354</v>
      </c>
      <c r="F3467" s="41" t="s">
        <v>354</v>
      </c>
      <c r="G3467" s="41" t="s">
        <v>757</v>
      </c>
      <c r="H3467" s="41">
        <v>2</v>
      </c>
      <c r="I3467" s="41">
        <v>12224.7100357605</v>
      </c>
      <c r="J3467" s="41">
        <v>5144</v>
      </c>
      <c r="K3467" s="41">
        <v>0</v>
      </c>
      <c r="L3467" s="41">
        <v>95.164000000000001</v>
      </c>
      <c r="M3467" s="41">
        <v>0</v>
      </c>
      <c r="N3467" s="41">
        <v>3304</v>
      </c>
      <c r="O3467" s="41">
        <v>50</v>
      </c>
      <c r="P3467" s="41">
        <v>65.749600000000001</v>
      </c>
      <c r="Q3467" s="41">
        <v>0.99500000000000011</v>
      </c>
      <c r="R3467" s="41">
        <v>6566</v>
      </c>
      <c r="S3467" s="41">
        <v>117.5314</v>
      </c>
      <c r="T3467" s="41">
        <v>18883</v>
      </c>
      <c r="U3467" s="41">
        <v>415.42599999999999</v>
      </c>
      <c r="V3467" s="41">
        <v>11710</v>
      </c>
      <c r="W3467" s="41">
        <v>212.69540000000001</v>
      </c>
      <c r="X3467" s="41">
        <v>22237</v>
      </c>
      <c r="Y3467" s="41">
        <v>482.17059999999998</v>
      </c>
      <c r="Z3467" s="6">
        <f>0</f>
        <v>0</v>
      </c>
      <c r="AA3467" s="6">
        <f t="shared" si="394"/>
        <v>212.69540000000001</v>
      </c>
      <c r="AB3467">
        <f>IF(ISBLANK(Table1[[#This Row],[FY2425_Cost]])=TRUE,#N/A,Table1[[#This Row],[FY2425_Cost]])</f>
        <v>482.17059999999998</v>
      </c>
      <c r="AC3467" s="6">
        <f t="shared" si="395"/>
        <v>269.47519999999997</v>
      </c>
      <c r="AD3467" s="6" t="e">
        <f>SUMIFS($AB$3:AB3467,$B$3:B3467,B3467)</f>
        <v>#N/A</v>
      </c>
      <c r="AE3467" s="6">
        <f t="shared" si="396"/>
        <v>5501.1195160922252</v>
      </c>
      <c r="AF3467" s="6">
        <f t="shared" si="397"/>
        <v>5501.1195160922252</v>
      </c>
      <c r="AG3467" s="6">
        <f>VLOOKUP(Table1[[#This Row],[PracticeCode]],$AP$3:$AS$345,4,FALSE)</f>
        <v>5501.1195160922252</v>
      </c>
      <c r="AH3467" s="27">
        <f t="shared" si="398"/>
        <v>399748.01816936838</v>
      </c>
      <c r="AI3467" s="6" t="e">
        <f t="shared" si="400"/>
        <v>#N/A</v>
      </c>
    </row>
    <row r="3468" spans="1:35" x14ac:dyDescent="0.35">
      <c r="A3468" t="str">
        <f t="shared" si="399"/>
        <v>The Pembridge Villas SurgeryWest-Hill HealthWest LondonE87061Nov8</v>
      </c>
      <c r="B3468" s="41" t="s">
        <v>353</v>
      </c>
      <c r="C3468" s="41" t="s">
        <v>467</v>
      </c>
      <c r="D3468" s="41" t="s">
        <v>29</v>
      </c>
      <c r="E3468" s="41" t="s">
        <v>354</v>
      </c>
      <c r="F3468" s="41" t="s">
        <v>354</v>
      </c>
      <c r="G3468" s="41" t="s">
        <v>763</v>
      </c>
      <c r="H3468" s="41">
        <v>8</v>
      </c>
      <c r="I3468" s="41">
        <v>12224.7100357605</v>
      </c>
      <c r="J3468" s="41">
        <v>5987</v>
      </c>
      <c r="K3468" s="41">
        <v>68</v>
      </c>
      <c r="L3468" s="41">
        <v>119.1413</v>
      </c>
      <c r="M3468" s="41">
        <v>1.3532000000000002</v>
      </c>
      <c r="N3468" s="41"/>
      <c r="O3468" s="41"/>
      <c r="P3468" s="41"/>
      <c r="Q3468" s="41"/>
      <c r="R3468" s="41">
        <v>107463</v>
      </c>
      <c r="S3468" s="41">
        <v>1923.5877</v>
      </c>
      <c r="T3468" s="41"/>
      <c r="U3468" s="41"/>
      <c r="V3468" s="41">
        <v>113518</v>
      </c>
      <c r="W3468" s="41">
        <v>2044.0822000000001</v>
      </c>
      <c r="X3468" s="41"/>
      <c r="Y3468" s="41"/>
      <c r="Z3468" s="6">
        <f>0</f>
        <v>0</v>
      </c>
      <c r="AA3468" s="6">
        <f t="shared" si="394"/>
        <v>2044.0822000000001</v>
      </c>
      <c r="AB3468" t="e">
        <f>IF(ISBLANK(Table1[[#This Row],[FY2425_Cost]])=TRUE,#N/A,Table1[[#This Row],[FY2425_Cost]])</f>
        <v>#N/A</v>
      </c>
      <c r="AC3468" s="6" t="e">
        <f t="shared" si="395"/>
        <v>#N/A</v>
      </c>
      <c r="AD3468" s="6" t="e">
        <f>SUMIFS($AB$3:AB3468,$B$3:B3468,B3468)</f>
        <v>#N/A</v>
      </c>
      <c r="AE3468" s="6">
        <f t="shared" si="396"/>
        <v>5501.1195160922252</v>
      </c>
      <c r="AF3468" s="6">
        <f t="shared" si="397"/>
        <v>5501.1195160922252</v>
      </c>
      <c r="AG3468" s="6">
        <f>VLOOKUP(Table1[[#This Row],[PracticeCode]],$AP$3:$AS$345,4,FALSE)</f>
        <v>5501.1195160922252</v>
      </c>
      <c r="AH3468" s="27">
        <f t="shared" si="398"/>
        <v>399748.01816936838</v>
      </c>
      <c r="AI3468" s="6" t="e">
        <f t="shared" si="400"/>
        <v>#N/A</v>
      </c>
    </row>
    <row r="3469" spans="1:35" x14ac:dyDescent="0.35">
      <c r="A3469" t="str">
        <f t="shared" si="399"/>
        <v>The Pembridge Villas SurgeryWest-Hill HealthWest LondonE87061Oct7</v>
      </c>
      <c r="B3469" s="41" t="s">
        <v>353</v>
      </c>
      <c r="C3469" s="41" t="s">
        <v>467</v>
      </c>
      <c r="D3469" s="41" t="s">
        <v>29</v>
      </c>
      <c r="E3469" s="41" t="s">
        <v>354</v>
      </c>
      <c r="F3469" s="41" t="s">
        <v>354</v>
      </c>
      <c r="G3469" s="41" t="s">
        <v>762</v>
      </c>
      <c r="H3469" s="41">
        <v>7</v>
      </c>
      <c r="I3469" s="41">
        <v>12224.7100357605</v>
      </c>
      <c r="J3469" s="41">
        <v>7538</v>
      </c>
      <c r="K3469" s="41">
        <v>3</v>
      </c>
      <c r="L3469" s="41">
        <v>150.00620000000001</v>
      </c>
      <c r="M3469" s="41">
        <v>5.9700000000000003E-2</v>
      </c>
      <c r="N3469" s="41">
        <v>0</v>
      </c>
      <c r="O3469" s="41">
        <v>118</v>
      </c>
      <c r="P3469" s="41">
        <v>0</v>
      </c>
      <c r="Q3469" s="41">
        <v>2.6549999999999998</v>
      </c>
      <c r="R3469" s="41">
        <v>23045</v>
      </c>
      <c r="S3469" s="41">
        <v>412.50549999999998</v>
      </c>
      <c r="T3469" s="41">
        <v>33792</v>
      </c>
      <c r="U3469" s="41">
        <v>743.42399999999998</v>
      </c>
      <c r="V3469" s="41">
        <v>30586</v>
      </c>
      <c r="W3469" s="41">
        <v>562.57140000000004</v>
      </c>
      <c r="X3469" s="41">
        <v>33910</v>
      </c>
      <c r="Y3469" s="41">
        <v>746.07899999999995</v>
      </c>
      <c r="Z3469" s="6">
        <f>0</f>
        <v>0</v>
      </c>
      <c r="AA3469" s="6">
        <f t="shared" si="394"/>
        <v>562.57140000000004</v>
      </c>
      <c r="AB3469">
        <f>IF(ISBLANK(Table1[[#This Row],[FY2425_Cost]])=TRUE,#N/A,Table1[[#This Row],[FY2425_Cost]])</f>
        <v>746.07899999999995</v>
      </c>
      <c r="AC3469" s="6">
        <f t="shared" si="395"/>
        <v>183.50759999999991</v>
      </c>
      <c r="AD3469" s="6" t="e">
        <f>SUMIFS($AB$3:AB3469,$B$3:B3469,B3469)</f>
        <v>#N/A</v>
      </c>
      <c r="AE3469" s="6">
        <f t="shared" si="396"/>
        <v>5501.1195160922252</v>
      </c>
      <c r="AF3469" s="6">
        <f t="shared" si="397"/>
        <v>5501.1195160922252</v>
      </c>
      <c r="AG3469" s="6">
        <f>VLOOKUP(Table1[[#This Row],[PracticeCode]],$AP$3:$AS$345,4,FALSE)</f>
        <v>5501.1195160922252</v>
      </c>
      <c r="AH3469" s="27">
        <f t="shared" si="398"/>
        <v>399748.01816936838</v>
      </c>
      <c r="AI3469" s="6" t="e">
        <f t="shared" si="400"/>
        <v>#N/A</v>
      </c>
    </row>
    <row r="3470" spans="1:35" x14ac:dyDescent="0.35">
      <c r="A3470" t="str">
        <f t="shared" si="399"/>
        <v>The Pembridge Villas SurgeryWest-Hill HealthWest LondonE87061Sep6</v>
      </c>
      <c r="B3470" s="41" t="s">
        <v>353</v>
      </c>
      <c r="C3470" s="41" t="s">
        <v>467</v>
      </c>
      <c r="D3470" s="41" t="s">
        <v>29</v>
      </c>
      <c r="E3470" s="41" t="s">
        <v>354</v>
      </c>
      <c r="F3470" s="41" t="s">
        <v>354</v>
      </c>
      <c r="G3470" s="41" t="s">
        <v>761</v>
      </c>
      <c r="H3470" s="41">
        <v>6</v>
      </c>
      <c r="I3470" s="41">
        <v>12224.7100357605</v>
      </c>
      <c r="J3470" s="41">
        <v>57221</v>
      </c>
      <c r="K3470" s="41">
        <v>3</v>
      </c>
      <c r="L3470" s="41">
        <v>1138.6979000000001</v>
      </c>
      <c r="M3470" s="41">
        <v>5.9700000000000003E-2</v>
      </c>
      <c r="N3470" s="41">
        <v>4910</v>
      </c>
      <c r="O3470" s="41">
        <v>555</v>
      </c>
      <c r="P3470" s="41">
        <v>110.47499999999999</v>
      </c>
      <c r="Q3470" s="41">
        <v>12.487499999999999</v>
      </c>
      <c r="R3470" s="41">
        <v>13764</v>
      </c>
      <c r="S3470" s="41">
        <v>246.37559999999999</v>
      </c>
      <c r="T3470" s="41">
        <v>11839</v>
      </c>
      <c r="U3470" s="41">
        <v>260.45800000000003</v>
      </c>
      <c r="V3470" s="41">
        <v>70988</v>
      </c>
      <c r="W3470" s="41">
        <v>1385.1332000000002</v>
      </c>
      <c r="X3470" s="41">
        <v>17304</v>
      </c>
      <c r="Y3470" s="41">
        <v>383.4205</v>
      </c>
      <c r="Z3470" s="6">
        <f>0</f>
        <v>0</v>
      </c>
      <c r="AA3470" s="6">
        <f t="shared" si="394"/>
        <v>1385.1332000000002</v>
      </c>
      <c r="AB3470">
        <f>IF(ISBLANK(Table1[[#This Row],[FY2425_Cost]])=TRUE,#N/A,Table1[[#This Row],[FY2425_Cost]])</f>
        <v>383.4205</v>
      </c>
      <c r="AC3470" s="6">
        <f t="shared" si="395"/>
        <v>-1001.7127000000003</v>
      </c>
      <c r="AD3470" s="6" t="e">
        <f>SUMIFS($AB$3:AB3470,$B$3:B3470,B3470)</f>
        <v>#N/A</v>
      </c>
      <c r="AE3470" s="6">
        <f t="shared" si="396"/>
        <v>5501.1195160922252</v>
      </c>
      <c r="AF3470" s="6">
        <f t="shared" si="397"/>
        <v>5501.1195160922252</v>
      </c>
      <c r="AG3470" s="6">
        <f>VLOOKUP(Table1[[#This Row],[PracticeCode]],$AP$3:$AS$345,4,FALSE)</f>
        <v>5501.1195160922252</v>
      </c>
      <c r="AH3470" s="27">
        <f t="shared" si="398"/>
        <v>399748.01816936838</v>
      </c>
      <c r="AI3470" s="6" t="e">
        <f t="shared" si="400"/>
        <v>#N/A</v>
      </c>
    </row>
    <row r="3471" spans="1:35" x14ac:dyDescent="0.35">
      <c r="A3471" t="str">
        <f t="shared" si="399"/>
        <v>THE PINE MEDICAL CENTRELong Lane First Care Group PCNHillingdonE86016Apr1</v>
      </c>
      <c r="B3471" s="41" t="s">
        <v>526</v>
      </c>
      <c r="C3471" s="41" t="s">
        <v>503</v>
      </c>
      <c r="D3471" s="41" t="s">
        <v>8</v>
      </c>
      <c r="E3471" s="41" t="s">
        <v>355</v>
      </c>
      <c r="F3471" s="41" t="s">
        <v>355</v>
      </c>
      <c r="G3471" s="41" t="s">
        <v>756</v>
      </c>
      <c r="H3471" s="41">
        <v>1</v>
      </c>
      <c r="I3471" s="41">
        <v>6087.1582957379596</v>
      </c>
      <c r="J3471" s="41">
        <v>2578</v>
      </c>
      <c r="K3471" s="41">
        <v>0</v>
      </c>
      <c r="L3471" s="41">
        <v>47.692999999999998</v>
      </c>
      <c r="M3471" s="41">
        <v>0</v>
      </c>
      <c r="N3471" s="41">
        <v>9305</v>
      </c>
      <c r="O3471" s="41">
        <v>50</v>
      </c>
      <c r="P3471" s="41">
        <v>185.1695</v>
      </c>
      <c r="Q3471" s="41">
        <v>0.99500000000000011</v>
      </c>
      <c r="R3471" s="41">
        <v>3616</v>
      </c>
      <c r="S3471" s="41">
        <v>64.726399999999998</v>
      </c>
      <c r="T3471" s="41">
        <v>3949</v>
      </c>
      <c r="U3471" s="41">
        <v>86.878</v>
      </c>
      <c r="V3471" s="41">
        <v>6194</v>
      </c>
      <c r="W3471" s="41">
        <v>112.4194</v>
      </c>
      <c r="X3471" s="41">
        <v>13304</v>
      </c>
      <c r="Y3471" s="41">
        <v>273.04250000000002</v>
      </c>
      <c r="Z3471" s="6">
        <f>0</f>
        <v>0</v>
      </c>
      <c r="AA3471" s="6">
        <f t="shared" si="394"/>
        <v>112.4194</v>
      </c>
      <c r="AB3471">
        <f>IF(ISBLANK(Table1[[#This Row],[FY2425_Cost]])=TRUE,#N/A,Table1[[#This Row],[FY2425_Cost]])</f>
        <v>273.04250000000002</v>
      </c>
      <c r="AC3471" s="6">
        <f t="shared" si="395"/>
        <v>160.62310000000002</v>
      </c>
      <c r="AD3471" s="6">
        <f>SUMIFS($AB$3:AB3471,$B$3:B3471,B3471)</f>
        <v>273.04250000000002</v>
      </c>
      <c r="AE3471" s="6">
        <f t="shared" si="396"/>
        <v>2739.2212330820821</v>
      </c>
      <c r="AF3471" s="6">
        <f t="shared" si="397"/>
        <v>2739.2212330820821</v>
      </c>
      <c r="AG3471" s="6">
        <f>VLOOKUP(Table1[[#This Row],[PracticeCode]],$AP$3:$AS$345,4,FALSE)</f>
        <v>2739.2212330820821</v>
      </c>
      <c r="AH3471" s="27">
        <f t="shared" si="398"/>
        <v>199050.07627063131</v>
      </c>
      <c r="AI3471" s="6">
        <f t="shared" si="400"/>
        <v>0</v>
      </c>
    </row>
    <row r="3472" spans="1:35" x14ac:dyDescent="0.35">
      <c r="A3472" t="str">
        <f t="shared" si="399"/>
        <v>THE PINE MEDICAL CENTRELong Lane First Care Group PCNHillingdonE86016Aug5</v>
      </c>
      <c r="B3472" s="41" t="s">
        <v>526</v>
      </c>
      <c r="C3472" s="41" t="s">
        <v>503</v>
      </c>
      <c r="D3472" s="41" t="s">
        <v>8</v>
      </c>
      <c r="E3472" s="41" t="s">
        <v>355</v>
      </c>
      <c r="F3472" s="41" t="s">
        <v>355</v>
      </c>
      <c r="G3472" s="41" t="s">
        <v>760</v>
      </c>
      <c r="H3472" s="41">
        <v>5</v>
      </c>
      <c r="I3472" s="41">
        <v>6087.1582957379596</v>
      </c>
      <c r="J3472" s="41">
        <v>8108</v>
      </c>
      <c r="K3472" s="41">
        <v>0</v>
      </c>
      <c r="L3472" s="41">
        <v>149.99799999999999</v>
      </c>
      <c r="M3472" s="41">
        <v>0</v>
      </c>
      <c r="N3472" s="41">
        <v>7262</v>
      </c>
      <c r="O3472" s="41">
        <v>122</v>
      </c>
      <c r="P3472" s="41">
        <v>144.5138</v>
      </c>
      <c r="Q3472" s="41">
        <v>2.4278</v>
      </c>
      <c r="R3472" s="41">
        <v>5008</v>
      </c>
      <c r="S3472" s="41">
        <v>89.643199999999993</v>
      </c>
      <c r="T3472" s="41">
        <v>422</v>
      </c>
      <c r="U3472" s="41">
        <v>9.2840000000000007</v>
      </c>
      <c r="V3472" s="41">
        <v>13116</v>
      </c>
      <c r="W3472" s="41">
        <v>239.64119999999997</v>
      </c>
      <c r="X3472" s="41">
        <v>7806</v>
      </c>
      <c r="Y3472" s="41">
        <v>156.22559999999999</v>
      </c>
      <c r="Z3472" s="6">
        <f>0</f>
        <v>0</v>
      </c>
      <c r="AA3472" s="6">
        <f t="shared" si="394"/>
        <v>239.64119999999997</v>
      </c>
      <c r="AB3472">
        <f>IF(ISBLANK(Table1[[#This Row],[FY2425_Cost]])=TRUE,#N/A,Table1[[#This Row],[FY2425_Cost]])</f>
        <v>156.22559999999999</v>
      </c>
      <c r="AC3472" s="6">
        <f t="shared" si="395"/>
        <v>-83.415599999999984</v>
      </c>
      <c r="AD3472" s="6">
        <f>SUMIFS($AB$3:AB3472,$B$3:B3472,B3472)</f>
        <v>429.2681</v>
      </c>
      <c r="AE3472" s="6">
        <f t="shared" si="396"/>
        <v>2739.2212330820821</v>
      </c>
      <c r="AF3472" s="6">
        <f t="shared" si="397"/>
        <v>2739.2212330820821</v>
      </c>
      <c r="AG3472" s="6">
        <f>VLOOKUP(Table1[[#This Row],[PracticeCode]],$AP$3:$AS$345,4,FALSE)</f>
        <v>2739.2212330820821</v>
      </c>
      <c r="AH3472" s="27">
        <f t="shared" si="398"/>
        <v>199050.07627063131</v>
      </c>
      <c r="AI3472" s="6">
        <f t="shared" si="400"/>
        <v>0</v>
      </c>
    </row>
    <row r="3473" spans="1:35" x14ac:dyDescent="0.35">
      <c r="A3473" t="str">
        <f t="shared" si="399"/>
        <v>THE PINE MEDICAL CENTRELong Lane First Care Group PCNHillingdonE86016Dec9</v>
      </c>
      <c r="B3473" s="41" t="s">
        <v>526</v>
      </c>
      <c r="C3473" s="41" t="s">
        <v>503</v>
      </c>
      <c r="D3473" s="41" t="s">
        <v>8</v>
      </c>
      <c r="E3473" s="41" t="s">
        <v>355</v>
      </c>
      <c r="F3473" s="41" t="s">
        <v>355</v>
      </c>
      <c r="G3473" s="41" t="s">
        <v>764</v>
      </c>
      <c r="H3473" s="41">
        <v>9</v>
      </c>
      <c r="I3473" s="41">
        <v>6087.1582957379596</v>
      </c>
      <c r="J3473" s="41">
        <v>8612</v>
      </c>
      <c r="K3473" s="41">
        <v>660</v>
      </c>
      <c r="L3473" s="41">
        <v>171.37880000000001</v>
      </c>
      <c r="M3473" s="41">
        <v>13.134</v>
      </c>
      <c r="N3473" s="41"/>
      <c r="O3473" s="41"/>
      <c r="P3473" s="41"/>
      <c r="Q3473" s="41"/>
      <c r="R3473" s="41">
        <v>3051</v>
      </c>
      <c r="S3473" s="41">
        <v>54.612900000000003</v>
      </c>
      <c r="T3473" s="41"/>
      <c r="U3473" s="41"/>
      <c r="V3473" s="41">
        <v>12323</v>
      </c>
      <c r="W3473" s="41">
        <v>239.12570000000002</v>
      </c>
      <c r="X3473" s="41"/>
      <c r="Y3473" s="41"/>
      <c r="Z3473" s="6">
        <f>0</f>
        <v>0</v>
      </c>
      <c r="AA3473" s="6">
        <f t="shared" si="394"/>
        <v>239.12570000000002</v>
      </c>
      <c r="AB3473" t="e">
        <f>IF(ISBLANK(Table1[[#This Row],[FY2425_Cost]])=TRUE,#N/A,Table1[[#This Row],[FY2425_Cost]])</f>
        <v>#N/A</v>
      </c>
      <c r="AC3473" s="6" t="e">
        <f t="shared" si="395"/>
        <v>#N/A</v>
      </c>
      <c r="AD3473" s="6" t="e">
        <f>SUMIFS($AB$3:AB3473,$B$3:B3473,B3473)</f>
        <v>#N/A</v>
      </c>
      <c r="AE3473" s="6">
        <f t="shared" si="396"/>
        <v>2739.2212330820821</v>
      </c>
      <c r="AF3473" s="6">
        <f t="shared" si="397"/>
        <v>2739.2212330820821</v>
      </c>
      <c r="AG3473" s="6">
        <f>VLOOKUP(Table1[[#This Row],[PracticeCode]],$AP$3:$AS$345,4,FALSE)</f>
        <v>2739.2212330820821</v>
      </c>
      <c r="AH3473" s="27">
        <f t="shared" si="398"/>
        <v>199050.07627063131</v>
      </c>
      <c r="AI3473" s="6" t="e">
        <f t="shared" si="400"/>
        <v>#N/A</v>
      </c>
    </row>
    <row r="3474" spans="1:35" x14ac:dyDescent="0.35">
      <c r="A3474" t="str">
        <f t="shared" si="399"/>
        <v>THE PINE MEDICAL CENTRELong Lane First Care Group PCNHillingdonE86016Feb11</v>
      </c>
      <c r="B3474" s="41" t="s">
        <v>526</v>
      </c>
      <c r="C3474" s="41" t="s">
        <v>503</v>
      </c>
      <c r="D3474" s="41" t="s">
        <v>8</v>
      </c>
      <c r="E3474" s="41" t="s">
        <v>355</v>
      </c>
      <c r="F3474" s="41" t="s">
        <v>355</v>
      </c>
      <c r="G3474" s="41" t="s">
        <v>766</v>
      </c>
      <c r="H3474" s="41">
        <v>11</v>
      </c>
      <c r="I3474" s="41">
        <v>6087.1582957379596</v>
      </c>
      <c r="J3474" s="41">
        <v>6637</v>
      </c>
      <c r="K3474" s="41">
        <v>59</v>
      </c>
      <c r="L3474" s="41">
        <v>132.0763</v>
      </c>
      <c r="M3474" s="41">
        <v>1.1741000000000001</v>
      </c>
      <c r="N3474" s="41"/>
      <c r="O3474" s="41"/>
      <c r="P3474" s="41"/>
      <c r="Q3474" s="41"/>
      <c r="R3474" s="41">
        <v>3885</v>
      </c>
      <c r="S3474" s="41">
        <v>69.541499999999999</v>
      </c>
      <c r="T3474" s="41"/>
      <c r="U3474" s="41"/>
      <c r="V3474" s="41">
        <v>10581</v>
      </c>
      <c r="W3474" s="41">
        <v>202.7919</v>
      </c>
      <c r="X3474" s="41"/>
      <c r="Y3474" s="41"/>
      <c r="Z3474" s="6">
        <f>0</f>
        <v>0</v>
      </c>
      <c r="AA3474" s="6">
        <f t="shared" si="394"/>
        <v>202.7919</v>
      </c>
      <c r="AB3474" t="e">
        <f>IF(ISBLANK(Table1[[#This Row],[FY2425_Cost]])=TRUE,#N/A,Table1[[#This Row],[FY2425_Cost]])</f>
        <v>#N/A</v>
      </c>
      <c r="AC3474" s="6" t="e">
        <f t="shared" si="395"/>
        <v>#N/A</v>
      </c>
      <c r="AD3474" s="6" t="e">
        <f>SUMIFS($AB$3:AB3474,$B$3:B3474,B3474)</f>
        <v>#N/A</v>
      </c>
      <c r="AE3474" s="6">
        <f t="shared" si="396"/>
        <v>2739.2212330820821</v>
      </c>
      <c r="AF3474" s="6">
        <f t="shared" si="397"/>
        <v>2739.2212330820821</v>
      </c>
      <c r="AG3474" s="6">
        <f>VLOOKUP(Table1[[#This Row],[PracticeCode]],$AP$3:$AS$345,4,FALSE)</f>
        <v>2739.2212330820821</v>
      </c>
      <c r="AH3474" s="27">
        <f t="shared" si="398"/>
        <v>199050.07627063131</v>
      </c>
      <c r="AI3474" s="6" t="e">
        <f t="shared" si="400"/>
        <v>#N/A</v>
      </c>
    </row>
    <row r="3475" spans="1:35" x14ac:dyDescent="0.35">
      <c r="A3475" t="str">
        <f t="shared" si="399"/>
        <v>THE PINE MEDICAL CENTRELong Lane First Care Group PCNHillingdonE86016Jan10</v>
      </c>
      <c r="B3475" s="41" t="s">
        <v>526</v>
      </c>
      <c r="C3475" s="41" t="s">
        <v>503</v>
      </c>
      <c r="D3475" s="41" t="s">
        <v>8</v>
      </c>
      <c r="E3475" s="41" t="s">
        <v>355</v>
      </c>
      <c r="F3475" s="41" t="s">
        <v>355</v>
      </c>
      <c r="G3475" s="41" t="s">
        <v>765</v>
      </c>
      <c r="H3475" s="41">
        <v>10</v>
      </c>
      <c r="I3475" s="41">
        <v>6087.1582957379596</v>
      </c>
      <c r="J3475" s="41">
        <v>11066</v>
      </c>
      <c r="K3475" s="41">
        <v>1482</v>
      </c>
      <c r="L3475" s="41">
        <v>220.21340000000001</v>
      </c>
      <c r="M3475" s="41">
        <v>29.491800000000001</v>
      </c>
      <c r="N3475" s="41"/>
      <c r="O3475" s="41"/>
      <c r="P3475" s="41"/>
      <c r="Q3475" s="41"/>
      <c r="R3475" s="41">
        <v>4575</v>
      </c>
      <c r="S3475" s="41">
        <v>81.892499999999998</v>
      </c>
      <c r="T3475" s="41"/>
      <c r="U3475" s="41"/>
      <c r="V3475" s="41">
        <v>17123</v>
      </c>
      <c r="W3475" s="41">
        <v>331.59770000000003</v>
      </c>
      <c r="X3475" s="41"/>
      <c r="Y3475" s="41"/>
      <c r="Z3475" s="6">
        <f>0</f>
        <v>0</v>
      </c>
      <c r="AA3475" s="6">
        <f t="shared" si="394"/>
        <v>331.59770000000003</v>
      </c>
      <c r="AB3475" t="e">
        <f>IF(ISBLANK(Table1[[#This Row],[FY2425_Cost]])=TRUE,#N/A,Table1[[#This Row],[FY2425_Cost]])</f>
        <v>#N/A</v>
      </c>
      <c r="AC3475" s="6" t="e">
        <f t="shared" si="395"/>
        <v>#N/A</v>
      </c>
      <c r="AD3475" s="6" t="e">
        <f>SUMIFS($AB$3:AB3475,$B$3:B3475,B3475)</f>
        <v>#N/A</v>
      </c>
      <c r="AE3475" s="6">
        <f t="shared" si="396"/>
        <v>2739.2212330820821</v>
      </c>
      <c r="AF3475" s="6">
        <f t="shared" si="397"/>
        <v>2739.2212330820821</v>
      </c>
      <c r="AG3475" s="6">
        <f>VLOOKUP(Table1[[#This Row],[PracticeCode]],$AP$3:$AS$345,4,FALSE)</f>
        <v>2739.2212330820821</v>
      </c>
      <c r="AH3475" s="27">
        <f t="shared" si="398"/>
        <v>199050.07627063131</v>
      </c>
      <c r="AI3475" s="6" t="e">
        <f t="shared" si="400"/>
        <v>#N/A</v>
      </c>
    </row>
    <row r="3476" spans="1:35" x14ac:dyDescent="0.35">
      <c r="A3476" t="str">
        <f t="shared" si="399"/>
        <v>THE PINE MEDICAL CENTRELong Lane First Care Group PCNHillingdonE86016Jul4</v>
      </c>
      <c r="B3476" s="41" t="s">
        <v>526</v>
      </c>
      <c r="C3476" s="41" t="s">
        <v>503</v>
      </c>
      <c r="D3476" s="41" t="s">
        <v>8</v>
      </c>
      <c r="E3476" s="41" t="s">
        <v>355</v>
      </c>
      <c r="F3476" s="41" t="s">
        <v>355</v>
      </c>
      <c r="G3476" s="41" t="s">
        <v>759</v>
      </c>
      <c r="H3476" s="41">
        <v>4</v>
      </c>
      <c r="I3476" s="41">
        <v>6087.1582957379596</v>
      </c>
      <c r="J3476" s="41">
        <v>7381</v>
      </c>
      <c r="K3476" s="41">
        <v>0</v>
      </c>
      <c r="L3476" s="41">
        <v>136.54849999999999</v>
      </c>
      <c r="M3476" s="41">
        <v>0</v>
      </c>
      <c r="N3476" s="41">
        <v>4437</v>
      </c>
      <c r="O3476" s="41">
        <v>56</v>
      </c>
      <c r="P3476" s="41">
        <v>88.296300000000002</v>
      </c>
      <c r="Q3476" s="41">
        <v>1.1144000000000001</v>
      </c>
      <c r="R3476" s="41">
        <v>3113</v>
      </c>
      <c r="S3476" s="41">
        <v>55.722700000000003</v>
      </c>
      <c r="T3476" s="41">
        <v>3201</v>
      </c>
      <c r="U3476" s="41">
        <v>70.421999999999997</v>
      </c>
      <c r="V3476" s="41">
        <v>10494</v>
      </c>
      <c r="W3476" s="41">
        <v>192.27119999999999</v>
      </c>
      <c r="X3476" s="41">
        <v>7694</v>
      </c>
      <c r="Y3476" s="41">
        <v>159.83269999999999</v>
      </c>
      <c r="Z3476" s="6">
        <f>0</f>
        <v>0</v>
      </c>
      <c r="AA3476" s="6">
        <f t="shared" si="394"/>
        <v>192.27119999999999</v>
      </c>
      <c r="AB3476">
        <f>IF(ISBLANK(Table1[[#This Row],[FY2425_Cost]])=TRUE,#N/A,Table1[[#This Row],[FY2425_Cost]])</f>
        <v>159.83269999999999</v>
      </c>
      <c r="AC3476" s="6">
        <f t="shared" si="395"/>
        <v>-32.438500000000005</v>
      </c>
      <c r="AD3476" s="6" t="e">
        <f>SUMIFS($AB$3:AB3476,$B$3:B3476,B3476)</f>
        <v>#N/A</v>
      </c>
      <c r="AE3476" s="6">
        <f t="shared" si="396"/>
        <v>2739.2212330820821</v>
      </c>
      <c r="AF3476" s="6">
        <f t="shared" si="397"/>
        <v>2739.2212330820821</v>
      </c>
      <c r="AG3476" s="6">
        <f>VLOOKUP(Table1[[#This Row],[PracticeCode]],$AP$3:$AS$345,4,FALSE)</f>
        <v>2739.2212330820821</v>
      </c>
      <c r="AH3476" s="27">
        <f t="shared" si="398"/>
        <v>199050.07627063131</v>
      </c>
      <c r="AI3476" s="6" t="e">
        <f t="shared" si="400"/>
        <v>#N/A</v>
      </c>
    </row>
    <row r="3477" spans="1:35" x14ac:dyDescent="0.35">
      <c r="A3477" t="str">
        <f t="shared" si="399"/>
        <v>THE PINE MEDICAL CENTRELong Lane First Care Group PCNHillingdonE86016Jun3</v>
      </c>
      <c r="B3477" s="41" t="s">
        <v>526</v>
      </c>
      <c r="C3477" s="41" t="s">
        <v>503</v>
      </c>
      <c r="D3477" s="41" t="s">
        <v>8</v>
      </c>
      <c r="E3477" s="41" t="s">
        <v>355</v>
      </c>
      <c r="F3477" s="41" t="s">
        <v>355</v>
      </c>
      <c r="G3477" s="41" t="s">
        <v>758</v>
      </c>
      <c r="H3477" s="41">
        <v>3</v>
      </c>
      <c r="I3477" s="41">
        <v>6087.1582957379596</v>
      </c>
      <c r="J3477" s="41">
        <v>8373</v>
      </c>
      <c r="K3477" s="41">
        <v>0</v>
      </c>
      <c r="L3477" s="41">
        <v>154.90049999999999</v>
      </c>
      <c r="M3477" s="41">
        <v>0</v>
      </c>
      <c r="N3477" s="41">
        <v>26697</v>
      </c>
      <c r="O3477" s="41">
        <v>28</v>
      </c>
      <c r="P3477" s="41">
        <v>531.27030000000002</v>
      </c>
      <c r="Q3477" s="41">
        <v>0.55720000000000003</v>
      </c>
      <c r="R3477" s="41">
        <v>4620</v>
      </c>
      <c r="S3477" s="41">
        <v>82.697999999999993</v>
      </c>
      <c r="T3477" s="41">
        <v>3793</v>
      </c>
      <c r="U3477" s="41">
        <v>83.445999999999998</v>
      </c>
      <c r="V3477" s="41">
        <v>12993</v>
      </c>
      <c r="W3477" s="41">
        <v>237.5985</v>
      </c>
      <c r="X3477" s="41">
        <v>30518</v>
      </c>
      <c r="Y3477" s="41">
        <v>615.27350000000001</v>
      </c>
      <c r="Z3477" s="6">
        <f>0</f>
        <v>0</v>
      </c>
      <c r="AA3477" s="6">
        <f t="shared" si="394"/>
        <v>237.5985</v>
      </c>
      <c r="AB3477">
        <f>IF(ISBLANK(Table1[[#This Row],[FY2425_Cost]])=TRUE,#N/A,Table1[[#This Row],[FY2425_Cost]])</f>
        <v>615.27350000000001</v>
      </c>
      <c r="AC3477" s="6">
        <f t="shared" si="395"/>
        <v>377.67500000000001</v>
      </c>
      <c r="AD3477" s="6" t="e">
        <f>SUMIFS($AB$3:AB3477,$B$3:B3477,B3477)</f>
        <v>#N/A</v>
      </c>
      <c r="AE3477" s="6">
        <f t="shared" si="396"/>
        <v>2739.2212330820821</v>
      </c>
      <c r="AF3477" s="6">
        <f t="shared" si="397"/>
        <v>2739.2212330820821</v>
      </c>
      <c r="AG3477" s="6">
        <f>VLOOKUP(Table1[[#This Row],[PracticeCode]],$AP$3:$AS$345,4,FALSE)</f>
        <v>2739.2212330820821</v>
      </c>
      <c r="AH3477" s="27">
        <f t="shared" si="398"/>
        <v>199050.07627063131</v>
      </c>
      <c r="AI3477" s="6" t="e">
        <f t="shared" si="400"/>
        <v>#N/A</v>
      </c>
    </row>
    <row r="3478" spans="1:35" x14ac:dyDescent="0.35">
      <c r="A3478" t="str">
        <f t="shared" si="399"/>
        <v>THE PINE MEDICAL CENTRELong Lane First Care Group PCNHillingdonE86016Mar12</v>
      </c>
      <c r="B3478" s="41" t="s">
        <v>526</v>
      </c>
      <c r="C3478" s="41" t="s">
        <v>503</v>
      </c>
      <c r="D3478" s="41" t="s">
        <v>8</v>
      </c>
      <c r="E3478" s="41" t="s">
        <v>355</v>
      </c>
      <c r="F3478" s="41" t="s">
        <v>355</v>
      </c>
      <c r="G3478" s="41" t="s">
        <v>767</v>
      </c>
      <c r="H3478" s="41">
        <v>12</v>
      </c>
      <c r="I3478" s="41">
        <v>6087.1582957379596</v>
      </c>
      <c r="J3478" s="41">
        <v>25506</v>
      </c>
      <c r="K3478" s="41">
        <v>14</v>
      </c>
      <c r="L3478" s="41">
        <v>507.56940000000003</v>
      </c>
      <c r="M3478" s="41">
        <v>0.27860000000000001</v>
      </c>
      <c r="N3478" s="41"/>
      <c r="O3478" s="41"/>
      <c r="P3478" s="41"/>
      <c r="Q3478" s="41"/>
      <c r="R3478" s="41">
        <v>3659</v>
      </c>
      <c r="S3478" s="41">
        <v>65.496099999999998</v>
      </c>
      <c r="T3478" s="41"/>
      <c r="U3478" s="41"/>
      <c r="V3478" s="41">
        <v>29179</v>
      </c>
      <c r="W3478" s="41">
        <v>573.34410000000003</v>
      </c>
      <c r="X3478" s="41"/>
      <c r="Y3478" s="41"/>
      <c r="Z3478" s="6">
        <f>0</f>
        <v>0</v>
      </c>
      <c r="AA3478" s="6">
        <f t="shared" si="394"/>
        <v>573.34410000000003</v>
      </c>
      <c r="AB3478" t="e">
        <f>IF(ISBLANK(Table1[[#This Row],[FY2425_Cost]])=TRUE,#N/A,Table1[[#This Row],[FY2425_Cost]])</f>
        <v>#N/A</v>
      </c>
      <c r="AC3478" s="6" t="e">
        <f t="shared" si="395"/>
        <v>#N/A</v>
      </c>
      <c r="AD3478" s="6" t="e">
        <f>SUMIFS($AB$3:AB3478,$B$3:B3478,B3478)</f>
        <v>#N/A</v>
      </c>
      <c r="AE3478" s="6">
        <f t="shared" si="396"/>
        <v>2739.2212330820821</v>
      </c>
      <c r="AF3478" s="6">
        <f t="shared" si="397"/>
        <v>2739.2212330820821</v>
      </c>
      <c r="AG3478" s="6">
        <f>VLOOKUP(Table1[[#This Row],[PracticeCode]],$AP$3:$AS$345,4,FALSE)</f>
        <v>2739.2212330820821</v>
      </c>
      <c r="AH3478" s="27">
        <f t="shared" si="398"/>
        <v>199050.07627063131</v>
      </c>
      <c r="AI3478" s="6" t="e">
        <f t="shared" si="400"/>
        <v>#N/A</v>
      </c>
    </row>
    <row r="3479" spans="1:35" x14ac:dyDescent="0.35">
      <c r="A3479" t="str">
        <f t="shared" si="399"/>
        <v>THE PINE MEDICAL CENTRELong Lane First Care Group PCNHillingdonE86016May2</v>
      </c>
      <c r="B3479" s="41" t="s">
        <v>526</v>
      </c>
      <c r="C3479" s="41" t="s">
        <v>503</v>
      </c>
      <c r="D3479" s="41" t="s">
        <v>8</v>
      </c>
      <c r="E3479" s="41" t="s">
        <v>355</v>
      </c>
      <c r="F3479" s="41" t="s">
        <v>355</v>
      </c>
      <c r="G3479" s="41" t="s">
        <v>757</v>
      </c>
      <c r="H3479" s="41">
        <v>2</v>
      </c>
      <c r="I3479" s="41">
        <v>6087.1582957379596</v>
      </c>
      <c r="J3479" s="41">
        <v>6725</v>
      </c>
      <c r="K3479" s="41">
        <v>0</v>
      </c>
      <c r="L3479" s="41">
        <v>124.41249999999999</v>
      </c>
      <c r="M3479" s="41">
        <v>0</v>
      </c>
      <c r="N3479" s="41">
        <v>17406</v>
      </c>
      <c r="O3479" s="41">
        <v>80</v>
      </c>
      <c r="P3479" s="41">
        <v>346.37940000000003</v>
      </c>
      <c r="Q3479" s="41">
        <v>1.5920000000000001</v>
      </c>
      <c r="R3479" s="41">
        <v>4528</v>
      </c>
      <c r="S3479" s="41">
        <v>81.051199999999994</v>
      </c>
      <c r="T3479" s="41">
        <v>4059</v>
      </c>
      <c r="U3479" s="41">
        <v>89.298000000000002</v>
      </c>
      <c r="V3479" s="41">
        <v>11253</v>
      </c>
      <c r="W3479" s="41">
        <v>205.46369999999999</v>
      </c>
      <c r="X3479" s="41">
        <v>21545</v>
      </c>
      <c r="Y3479" s="41">
        <v>437.26940000000002</v>
      </c>
      <c r="Z3479" s="6">
        <f>0</f>
        <v>0</v>
      </c>
      <c r="AA3479" s="6">
        <f t="shared" si="394"/>
        <v>205.46369999999999</v>
      </c>
      <c r="AB3479">
        <f>IF(ISBLANK(Table1[[#This Row],[FY2425_Cost]])=TRUE,#N/A,Table1[[#This Row],[FY2425_Cost]])</f>
        <v>437.26940000000002</v>
      </c>
      <c r="AC3479" s="6">
        <f t="shared" si="395"/>
        <v>231.80570000000003</v>
      </c>
      <c r="AD3479" s="6" t="e">
        <f>SUMIFS($AB$3:AB3479,$B$3:B3479,B3479)</f>
        <v>#N/A</v>
      </c>
      <c r="AE3479" s="6">
        <f t="shared" si="396"/>
        <v>2739.2212330820821</v>
      </c>
      <c r="AF3479" s="6">
        <f t="shared" si="397"/>
        <v>2739.2212330820821</v>
      </c>
      <c r="AG3479" s="6">
        <f>VLOOKUP(Table1[[#This Row],[PracticeCode]],$AP$3:$AS$345,4,FALSE)</f>
        <v>2739.2212330820821</v>
      </c>
      <c r="AH3479" s="27">
        <f t="shared" si="398"/>
        <v>199050.07627063131</v>
      </c>
      <c r="AI3479" s="6" t="e">
        <f t="shared" si="400"/>
        <v>#N/A</v>
      </c>
    </row>
    <row r="3480" spans="1:35" x14ac:dyDescent="0.35">
      <c r="A3480" t="str">
        <f t="shared" si="399"/>
        <v>THE PINE MEDICAL CENTRELong Lane First Care Group PCNHillingdonE86016Nov8</v>
      </c>
      <c r="B3480" s="41" t="s">
        <v>526</v>
      </c>
      <c r="C3480" s="41" t="s">
        <v>503</v>
      </c>
      <c r="D3480" s="41" t="s">
        <v>8</v>
      </c>
      <c r="E3480" s="41" t="s">
        <v>355</v>
      </c>
      <c r="F3480" s="41" t="s">
        <v>355</v>
      </c>
      <c r="G3480" s="41" t="s">
        <v>763</v>
      </c>
      <c r="H3480" s="41">
        <v>8</v>
      </c>
      <c r="I3480" s="41">
        <v>6087.1582957379596</v>
      </c>
      <c r="J3480" s="41">
        <v>9385</v>
      </c>
      <c r="K3480" s="41">
        <v>3</v>
      </c>
      <c r="L3480" s="41">
        <v>186.76150000000001</v>
      </c>
      <c r="M3480" s="41">
        <v>5.9700000000000003E-2</v>
      </c>
      <c r="N3480" s="41"/>
      <c r="O3480" s="41"/>
      <c r="P3480" s="41"/>
      <c r="Q3480" s="41"/>
      <c r="R3480" s="41">
        <v>3503</v>
      </c>
      <c r="S3480" s="41">
        <v>62.703699999999998</v>
      </c>
      <c r="T3480" s="41"/>
      <c r="U3480" s="41"/>
      <c r="V3480" s="41">
        <v>12891</v>
      </c>
      <c r="W3480" s="41">
        <v>249.5249</v>
      </c>
      <c r="X3480" s="41"/>
      <c r="Y3480" s="41"/>
      <c r="Z3480" s="6">
        <f>0</f>
        <v>0</v>
      </c>
      <c r="AA3480" s="6">
        <f t="shared" si="394"/>
        <v>249.5249</v>
      </c>
      <c r="AB3480" t="e">
        <f>IF(ISBLANK(Table1[[#This Row],[FY2425_Cost]])=TRUE,#N/A,Table1[[#This Row],[FY2425_Cost]])</f>
        <v>#N/A</v>
      </c>
      <c r="AC3480" s="6" t="e">
        <f t="shared" si="395"/>
        <v>#N/A</v>
      </c>
      <c r="AD3480" s="6" t="e">
        <f>SUMIFS($AB$3:AB3480,$B$3:B3480,B3480)</f>
        <v>#N/A</v>
      </c>
      <c r="AE3480" s="6">
        <f t="shared" si="396"/>
        <v>2739.2212330820821</v>
      </c>
      <c r="AF3480" s="6">
        <f t="shared" si="397"/>
        <v>2739.2212330820821</v>
      </c>
      <c r="AG3480" s="6">
        <f>VLOOKUP(Table1[[#This Row],[PracticeCode]],$AP$3:$AS$345,4,FALSE)</f>
        <v>2739.2212330820821</v>
      </c>
      <c r="AH3480" s="27">
        <f t="shared" si="398"/>
        <v>199050.07627063131</v>
      </c>
      <c r="AI3480" s="6" t="e">
        <f t="shared" si="400"/>
        <v>#N/A</v>
      </c>
    </row>
    <row r="3481" spans="1:35" x14ac:dyDescent="0.35">
      <c r="A3481" t="str">
        <f t="shared" si="399"/>
        <v>THE PINE MEDICAL CENTRELong Lane First Care Group PCNHillingdonE86016Oct7</v>
      </c>
      <c r="B3481" s="41" t="s">
        <v>526</v>
      </c>
      <c r="C3481" s="41" t="s">
        <v>503</v>
      </c>
      <c r="D3481" s="41" t="s">
        <v>8</v>
      </c>
      <c r="E3481" s="41" t="s">
        <v>355</v>
      </c>
      <c r="F3481" s="41" t="s">
        <v>355</v>
      </c>
      <c r="G3481" s="41" t="s">
        <v>762</v>
      </c>
      <c r="H3481" s="41">
        <v>7</v>
      </c>
      <c r="I3481" s="41">
        <v>6087.1582957379596</v>
      </c>
      <c r="J3481" s="41">
        <v>10851</v>
      </c>
      <c r="K3481" s="41">
        <v>1369</v>
      </c>
      <c r="L3481" s="41">
        <v>215.9349</v>
      </c>
      <c r="M3481" s="41">
        <v>27.243100000000002</v>
      </c>
      <c r="N3481" s="41">
        <v>0</v>
      </c>
      <c r="O3481" s="41">
        <v>134</v>
      </c>
      <c r="P3481" s="41">
        <v>0</v>
      </c>
      <c r="Q3481" s="41">
        <v>3.0149999999999997</v>
      </c>
      <c r="R3481" s="41">
        <v>3905</v>
      </c>
      <c r="S3481" s="41">
        <v>69.899500000000003</v>
      </c>
      <c r="T3481" s="41">
        <v>3846</v>
      </c>
      <c r="U3481" s="41">
        <v>84.611999999999995</v>
      </c>
      <c r="V3481" s="41">
        <v>16125</v>
      </c>
      <c r="W3481" s="41">
        <v>313.07749999999999</v>
      </c>
      <c r="X3481" s="41">
        <v>3980</v>
      </c>
      <c r="Y3481" s="41">
        <v>87.626999999999995</v>
      </c>
      <c r="Z3481" s="6">
        <f>0</f>
        <v>0</v>
      </c>
      <c r="AA3481" s="6">
        <f t="shared" si="394"/>
        <v>313.07749999999999</v>
      </c>
      <c r="AB3481">
        <f>IF(ISBLANK(Table1[[#This Row],[FY2425_Cost]])=TRUE,#N/A,Table1[[#This Row],[FY2425_Cost]])</f>
        <v>87.626999999999995</v>
      </c>
      <c r="AC3481" s="6">
        <f t="shared" si="395"/>
        <v>-225.45049999999998</v>
      </c>
      <c r="AD3481" s="6" t="e">
        <f>SUMIFS($AB$3:AB3481,$B$3:B3481,B3481)</f>
        <v>#N/A</v>
      </c>
      <c r="AE3481" s="6">
        <f t="shared" si="396"/>
        <v>2739.2212330820821</v>
      </c>
      <c r="AF3481" s="6">
        <f t="shared" si="397"/>
        <v>2739.2212330820821</v>
      </c>
      <c r="AG3481" s="6">
        <f>VLOOKUP(Table1[[#This Row],[PracticeCode]],$AP$3:$AS$345,4,FALSE)</f>
        <v>2739.2212330820821</v>
      </c>
      <c r="AH3481" s="27">
        <f t="shared" si="398"/>
        <v>199050.07627063131</v>
      </c>
      <c r="AI3481" s="6" t="e">
        <f t="shared" si="400"/>
        <v>#N/A</v>
      </c>
    </row>
    <row r="3482" spans="1:35" x14ac:dyDescent="0.35">
      <c r="A3482" t="str">
        <f t="shared" si="399"/>
        <v>THE PINE MEDICAL CENTRELong Lane First Care Group PCNHillingdonE86016Sep6</v>
      </c>
      <c r="B3482" s="41" t="s">
        <v>526</v>
      </c>
      <c r="C3482" s="41" t="s">
        <v>503</v>
      </c>
      <c r="D3482" s="41" t="s">
        <v>8</v>
      </c>
      <c r="E3482" s="41" t="s">
        <v>355</v>
      </c>
      <c r="F3482" s="41" t="s">
        <v>355</v>
      </c>
      <c r="G3482" s="41" t="s">
        <v>761</v>
      </c>
      <c r="H3482" s="41">
        <v>6</v>
      </c>
      <c r="I3482" s="41">
        <v>6087.1582957379596</v>
      </c>
      <c r="J3482" s="41">
        <v>40089</v>
      </c>
      <c r="K3482" s="41">
        <v>5843</v>
      </c>
      <c r="L3482" s="41">
        <v>797.77110000000005</v>
      </c>
      <c r="M3482" s="41">
        <v>116.2757</v>
      </c>
      <c r="N3482" s="41">
        <v>7479</v>
      </c>
      <c r="O3482" s="41">
        <v>1630</v>
      </c>
      <c r="P3482" s="41">
        <v>168.2775</v>
      </c>
      <c r="Q3482" s="41">
        <v>36.674999999999997</v>
      </c>
      <c r="R3482" s="41">
        <v>4616</v>
      </c>
      <c r="S3482" s="41">
        <v>82.626400000000004</v>
      </c>
      <c r="T3482" s="41">
        <v>3809</v>
      </c>
      <c r="U3482" s="41">
        <v>83.798000000000002</v>
      </c>
      <c r="V3482" s="41">
        <v>50548</v>
      </c>
      <c r="W3482" s="41">
        <v>996.67320000000007</v>
      </c>
      <c r="X3482" s="41">
        <v>12918</v>
      </c>
      <c r="Y3482" s="41">
        <v>288.75049999999999</v>
      </c>
      <c r="Z3482" s="6">
        <f>0</f>
        <v>0</v>
      </c>
      <c r="AA3482" s="6">
        <f t="shared" si="394"/>
        <v>996.67320000000007</v>
      </c>
      <c r="AB3482">
        <f>IF(ISBLANK(Table1[[#This Row],[FY2425_Cost]])=TRUE,#N/A,Table1[[#This Row],[FY2425_Cost]])</f>
        <v>288.75049999999999</v>
      </c>
      <c r="AC3482" s="6">
        <f t="shared" si="395"/>
        <v>-707.92270000000008</v>
      </c>
      <c r="AD3482" s="6" t="e">
        <f>SUMIFS($AB$3:AB3482,$B$3:B3482,B3482)</f>
        <v>#N/A</v>
      </c>
      <c r="AE3482" s="6">
        <f t="shared" si="396"/>
        <v>2739.2212330820821</v>
      </c>
      <c r="AF3482" s="6">
        <f t="shared" si="397"/>
        <v>2739.2212330820821</v>
      </c>
      <c r="AG3482" s="6">
        <f>VLOOKUP(Table1[[#This Row],[PracticeCode]],$AP$3:$AS$345,4,FALSE)</f>
        <v>2739.2212330820821</v>
      </c>
      <c r="AH3482" s="27">
        <f t="shared" si="398"/>
        <v>199050.07627063131</v>
      </c>
      <c r="AI3482" s="6" t="e">
        <f t="shared" si="400"/>
        <v>#N/A</v>
      </c>
    </row>
    <row r="3483" spans="1:35" x14ac:dyDescent="0.35">
      <c r="A3483" t="str">
        <f t="shared" si="399"/>
        <v>THE PINN MEDICAL CENTREHealthsenseHarrowE84024Apr1</v>
      </c>
      <c r="B3483" s="41" t="s">
        <v>737</v>
      </c>
      <c r="C3483" s="41" t="s">
        <v>443</v>
      </c>
      <c r="D3483" s="41" t="s">
        <v>26</v>
      </c>
      <c r="E3483" s="41" t="s">
        <v>356</v>
      </c>
      <c r="F3483" s="41" t="s">
        <v>356</v>
      </c>
      <c r="G3483" s="41" t="s">
        <v>756</v>
      </c>
      <c r="H3483" s="41">
        <v>1</v>
      </c>
      <c r="I3483" s="41">
        <v>18006.259608157699</v>
      </c>
      <c r="J3483" s="41">
        <v>18955</v>
      </c>
      <c r="K3483" s="41">
        <v>2106</v>
      </c>
      <c r="L3483" s="41">
        <v>350.66749999999996</v>
      </c>
      <c r="M3483" s="41">
        <v>38.960999999999999</v>
      </c>
      <c r="N3483" s="41">
        <v>10384</v>
      </c>
      <c r="O3483" s="41">
        <v>6041</v>
      </c>
      <c r="P3483" s="41">
        <v>206.64160000000001</v>
      </c>
      <c r="Q3483" s="41">
        <v>120.2159</v>
      </c>
      <c r="R3483" s="41">
        <v>0</v>
      </c>
      <c r="S3483" s="41">
        <v>0</v>
      </c>
      <c r="T3483" s="41">
        <v>9675</v>
      </c>
      <c r="U3483" s="41">
        <v>212.85</v>
      </c>
      <c r="V3483" s="41">
        <v>21061</v>
      </c>
      <c r="W3483" s="41">
        <v>389.62849999999997</v>
      </c>
      <c r="X3483" s="41">
        <v>26100</v>
      </c>
      <c r="Y3483" s="41">
        <v>539.70749999999998</v>
      </c>
      <c r="Z3483" s="6">
        <f>0</f>
        <v>0</v>
      </c>
      <c r="AA3483" s="6">
        <f t="shared" si="394"/>
        <v>389.62849999999997</v>
      </c>
      <c r="AB3483">
        <f>IF(ISBLANK(Table1[[#This Row],[FY2425_Cost]])=TRUE,#N/A,Table1[[#This Row],[FY2425_Cost]])</f>
        <v>539.70749999999998</v>
      </c>
      <c r="AC3483" s="6">
        <f t="shared" si="395"/>
        <v>150.07900000000001</v>
      </c>
      <c r="AD3483" s="6">
        <f>SUMIFS($AB$3:AB3483,$B$3:B3483,B3483)</f>
        <v>539.70749999999998</v>
      </c>
      <c r="AE3483" s="6">
        <f t="shared" si="396"/>
        <v>8102.8168236709653</v>
      </c>
      <c r="AF3483" s="6">
        <f t="shared" si="397"/>
        <v>8102.8168236709653</v>
      </c>
      <c r="AG3483" s="6">
        <f>VLOOKUP(Table1[[#This Row],[PracticeCode]],$AP$3:$AS$345,4,FALSE)</f>
        <v>8102.8168236709653</v>
      </c>
      <c r="AH3483" s="27">
        <f t="shared" si="398"/>
        <v>588804.68918675685</v>
      </c>
      <c r="AI3483" s="6">
        <f t="shared" si="400"/>
        <v>0</v>
      </c>
    </row>
    <row r="3484" spans="1:35" x14ac:dyDescent="0.35">
      <c r="A3484" t="str">
        <f t="shared" si="399"/>
        <v>THE PINN MEDICAL CENTREHealthsenseHarrowE84024Aug5</v>
      </c>
      <c r="B3484" s="41" t="s">
        <v>737</v>
      </c>
      <c r="C3484" s="41" t="s">
        <v>443</v>
      </c>
      <c r="D3484" s="41" t="s">
        <v>26</v>
      </c>
      <c r="E3484" s="41" t="s">
        <v>356</v>
      </c>
      <c r="F3484" s="41" t="s">
        <v>356</v>
      </c>
      <c r="G3484" s="41" t="s">
        <v>760</v>
      </c>
      <c r="H3484" s="41">
        <v>5</v>
      </c>
      <c r="I3484" s="41">
        <v>18006.259608157699</v>
      </c>
      <c r="J3484" s="41">
        <v>6087</v>
      </c>
      <c r="K3484" s="41">
        <v>3725</v>
      </c>
      <c r="L3484" s="41">
        <v>112.6095</v>
      </c>
      <c r="M3484" s="41">
        <v>68.912499999999994</v>
      </c>
      <c r="N3484" s="41">
        <v>13884</v>
      </c>
      <c r="O3484" s="41">
        <v>6735</v>
      </c>
      <c r="P3484" s="41">
        <v>276.29160000000002</v>
      </c>
      <c r="Q3484" s="41">
        <v>134.0265</v>
      </c>
      <c r="R3484" s="41">
        <v>7460</v>
      </c>
      <c r="S3484" s="41">
        <v>133.53399999999999</v>
      </c>
      <c r="T3484" s="41">
        <v>9030</v>
      </c>
      <c r="U3484" s="41">
        <v>198.66</v>
      </c>
      <c r="V3484" s="41">
        <v>17272</v>
      </c>
      <c r="W3484" s="41">
        <v>315.05599999999998</v>
      </c>
      <c r="X3484" s="41">
        <v>29649</v>
      </c>
      <c r="Y3484" s="41">
        <v>608.97810000000004</v>
      </c>
      <c r="Z3484" s="6">
        <f>0</f>
        <v>0</v>
      </c>
      <c r="AA3484" s="6">
        <f t="shared" si="394"/>
        <v>315.05599999999998</v>
      </c>
      <c r="AB3484">
        <f>IF(ISBLANK(Table1[[#This Row],[FY2425_Cost]])=TRUE,#N/A,Table1[[#This Row],[FY2425_Cost]])</f>
        <v>608.97810000000004</v>
      </c>
      <c r="AC3484" s="6">
        <f t="shared" si="395"/>
        <v>293.92210000000006</v>
      </c>
      <c r="AD3484" s="6">
        <f>SUMIFS($AB$3:AB3484,$B$3:B3484,B3484)</f>
        <v>1148.6856</v>
      </c>
      <c r="AE3484" s="6">
        <f t="shared" si="396"/>
        <v>8102.8168236709653</v>
      </c>
      <c r="AF3484" s="6">
        <f t="shared" si="397"/>
        <v>8102.8168236709653</v>
      </c>
      <c r="AG3484" s="6">
        <f>VLOOKUP(Table1[[#This Row],[PracticeCode]],$AP$3:$AS$345,4,FALSE)</f>
        <v>8102.8168236709653</v>
      </c>
      <c r="AH3484" s="27">
        <f t="shared" si="398"/>
        <v>588804.68918675685</v>
      </c>
      <c r="AI3484" s="6">
        <f t="shared" si="400"/>
        <v>0</v>
      </c>
    </row>
    <row r="3485" spans="1:35" x14ac:dyDescent="0.35">
      <c r="A3485" t="str">
        <f t="shared" si="399"/>
        <v>THE PINN MEDICAL CENTREHealthsenseHarrowE84024Dec9</v>
      </c>
      <c r="B3485" s="41" t="s">
        <v>737</v>
      </c>
      <c r="C3485" s="41" t="s">
        <v>443</v>
      </c>
      <c r="D3485" s="41" t="s">
        <v>26</v>
      </c>
      <c r="E3485" s="41" t="s">
        <v>356</v>
      </c>
      <c r="F3485" s="41" t="s">
        <v>356</v>
      </c>
      <c r="G3485" s="41" t="s">
        <v>764</v>
      </c>
      <c r="H3485" s="41">
        <v>9</v>
      </c>
      <c r="I3485" s="41">
        <v>18006.259608157699</v>
      </c>
      <c r="J3485" s="41">
        <v>8778</v>
      </c>
      <c r="K3485" s="41">
        <v>4151</v>
      </c>
      <c r="L3485" s="41">
        <v>174.68220000000002</v>
      </c>
      <c r="M3485" s="41">
        <v>82.604900000000001</v>
      </c>
      <c r="N3485" s="41"/>
      <c r="O3485" s="41"/>
      <c r="P3485" s="41"/>
      <c r="Q3485" s="41"/>
      <c r="R3485" s="41">
        <v>6134</v>
      </c>
      <c r="S3485" s="41">
        <v>109.79859999999999</v>
      </c>
      <c r="T3485" s="41"/>
      <c r="U3485" s="41"/>
      <c r="V3485" s="41">
        <v>19063</v>
      </c>
      <c r="W3485" s="41">
        <v>367.08569999999997</v>
      </c>
      <c r="X3485" s="41"/>
      <c r="Y3485" s="41"/>
      <c r="Z3485" s="6">
        <f>0</f>
        <v>0</v>
      </c>
      <c r="AA3485" s="6">
        <f t="shared" si="394"/>
        <v>367.08569999999997</v>
      </c>
      <c r="AB3485" t="e">
        <f>IF(ISBLANK(Table1[[#This Row],[FY2425_Cost]])=TRUE,#N/A,Table1[[#This Row],[FY2425_Cost]])</f>
        <v>#N/A</v>
      </c>
      <c r="AC3485" s="6" t="e">
        <f t="shared" si="395"/>
        <v>#N/A</v>
      </c>
      <c r="AD3485" s="6" t="e">
        <f>SUMIFS($AB$3:AB3485,$B$3:B3485,B3485)</f>
        <v>#N/A</v>
      </c>
      <c r="AE3485" s="6">
        <f t="shared" si="396"/>
        <v>8102.8168236709653</v>
      </c>
      <c r="AF3485" s="6">
        <f t="shared" si="397"/>
        <v>8102.8168236709653</v>
      </c>
      <c r="AG3485" s="6">
        <f>VLOOKUP(Table1[[#This Row],[PracticeCode]],$AP$3:$AS$345,4,FALSE)</f>
        <v>8102.8168236709653</v>
      </c>
      <c r="AH3485" s="27">
        <f t="shared" si="398"/>
        <v>588804.68918675685</v>
      </c>
      <c r="AI3485" s="6" t="e">
        <f t="shared" si="400"/>
        <v>#N/A</v>
      </c>
    </row>
    <row r="3486" spans="1:35" x14ac:dyDescent="0.35">
      <c r="A3486" t="str">
        <f t="shared" si="399"/>
        <v>THE PINN MEDICAL CENTREHealthsenseHarrowE84024Feb11</v>
      </c>
      <c r="B3486" s="41" t="s">
        <v>737</v>
      </c>
      <c r="C3486" s="41" t="s">
        <v>443</v>
      </c>
      <c r="D3486" s="41" t="s">
        <v>26</v>
      </c>
      <c r="E3486" s="41" t="s">
        <v>356</v>
      </c>
      <c r="F3486" s="41" t="s">
        <v>356</v>
      </c>
      <c r="G3486" s="41" t="s">
        <v>766</v>
      </c>
      <c r="H3486" s="41">
        <v>11</v>
      </c>
      <c r="I3486" s="41">
        <v>18006.259608157699</v>
      </c>
      <c r="J3486" s="41">
        <v>16307</v>
      </c>
      <c r="K3486" s="41">
        <v>3131</v>
      </c>
      <c r="L3486" s="41">
        <v>324.5093</v>
      </c>
      <c r="M3486" s="41">
        <v>62.306900000000006</v>
      </c>
      <c r="N3486" s="41"/>
      <c r="O3486" s="41"/>
      <c r="P3486" s="41"/>
      <c r="Q3486" s="41"/>
      <c r="R3486" s="41">
        <v>9450</v>
      </c>
      <c r="S3486" s="41">
        <v>169.155</v>
      </c>
      <c r="T3486" s="41"/>
      <c r="U3486" s="41"/>
      <c r="V3486" s="41">
        <v>28888</v>
      </c>
      <c r="W3486" s="41">
        <v>555.97119999999995</v>
      </c>
      <c r="X3486" s="41"/>
      <c r="Y3486" s="41"/>
      <c r="Z3486" s="6">
        <f>0</f>
        <v>0</v>
      </c>
      <c r="AA3486" s="6">
        <f t="shared" si="394"/>
        <v>555.97119999999995</v>
      </c>
      <c r="AB3486" t="e">
        <f>IF(ISBLANK(Table1[[#This Row],[FY2425_Cost]])=TRUE,#N/A,Table1[[#This Row],[FY2425_Cost]])</f>
        <v>#N/A</v>
      </c>
      <c r="AC3486" s="6" t="e">
        <f t="shared" si="395"/>
        <v>#N/A</v>
      </c>
      <c r="AD3486" s="6" t="e">
        <f>SUMIFS($AB$3:AB3486,$B$3:B3486,B3486)</f>
        <v>#N/A</v>
      </c>
      <c r="AE3486" s="6">
        <f t="shared" si="396"/>
        <v>8102.8168236709653</v>
      </c>
      <c r="AF3486" s="6">
        <f t="shared" si="397"/>
        <v>8102.8168236709653</v>
      </c>
      <c r="AG3486" s="6">
        <f>VLOOKUP(Table1[[#This Row],[PracticeCode]],$AP$3:$AS$345,4,FALSE)</f>
        <v>8102.8168236709653</v>
      </c>
      <c r="AH3486" s="27">
        <f t="shared" si="398"/>
        <v>588804.68918675685</v>
      </c>
      <c r="AI3486" s="6" t="e">
        <f t="shared" si="400"/>
        <v>#N/A</v>
      </c>
    </row>
    <row r="3487" spans="1:35" x14ac:dyDescent="0.35">
      <c r="A3487" t="str">
        <f t="shared" si="399"/>
        <v>THE PINN MEDICAL CENTREHealthsenseHarrowE84024Jan10</v>
      </c>
      <c r="B3487" s="41" t="s">
        <v>737</v>
      </c>
      <c r="C3487" s="41" t="s">
        <v>443</v>
      </c>
      <c r="D3487" s="41" t="s">
        <v>26</v>
      </c>
      <c r="E3487" s="41" t="s">
        <v>356</v>
      </c>
      <c r="F3487" s="41" t="s">
        <v>356</v>
      </c>
      <c r="G3487" s="41" t="s">
        <v>765</v>
      </c>
      <c r="H3487" s="41">
        <v>10</v>
      </c>
      <c r="I3487" s="41">
        <v>18006.259608157699</v>
      </c>
      <c r="J3487" s="41">
        <v>14139</v>
      </c>
      <c r="K3487" s="41">
        <v>3884</v>
      </c>
      <c r="L3487" s="41">
        <v>281.36610000000002</v>
      </c>
      <c r="M3487" s="41">
        <v>77.291600000000003</v>
      </c>
      <c r="N3487" s="41"/>
      <c r="O3487" s="41"/>
      <c r="P3487" s="41"/>
      <c r="Q3487" s="41"/>
      <c r="R3487" s="41">
        <v>8771</v>
      </c>
      <c r="S3487" s="41">
        <v>157.0009</v>
      </c>
      <c r="T3487" s="41"/>
      <c r="U3487" s="41"/>
      <c r="V3487" s="41">
        <v>26794</v>
      </c>
      <c r="W3487" s="41">
        <v>515.65859999999998</v>
      </c>
      <c r="X3487" s="41"/>
      <c r="Y3487" s="41"/>
      <c r="Z3487" s="6">
        <f>0</f>
        <v>0</v>
      </c>
      <c r="AA3487" s="6">
        <f t="shared" si="394"/>
        <v>515.65859999999998</v>
      </c>
      <c r="AB3487" t="e">
        <f>IF(ISBLANK(Table1[[#This Row],[FY2425_Cost]])=TRUE,#N/A,Table1[[#This Row],[FY2425_Cost]])</f>
        <v>#N/A</v>
      </c>
      <c r="AC3487" s="6" t="e">
        <f t="shared" si="395"/>
        <v>#N/A</v>
      </c>
      <c r="AD3487" s="6" t="e">
        <f>SUMIFS($AB$3:AB3487,$B$3:B3487,B3487)</f>
        <v>#N/A</v>
      </c>
      <c r="AE3487" s="6">
        <f t="shared" si="396"/>
        <v>8102.8168236709653</v>
      </c>
      <c r="AF3487" s="6">
        <f t="shared" si="397"/>
        <v>8102.8168236709653</v>
      </c>
      <c r="AG3487" s="6">
        <f>VLOOKUP(Table1[[#This Row],[PracticeCode]],$AP$3:$AS$345,4,FALSE)</f>
        <v>8102.8168236709653</v>
      </c>
      <c r="AH3487" s="27">
        <f t="shared" si="398"/>
        <v>588804.68918675685</v>
      </c>
      <c r="AI3487" s="6" t="e">
        <f t="shared" si="400"/>
        <v>#N/A</v>
      </c>
    </row>
    <row r="3488" spans="1:35" x14ac:dyDescent="0.35">
      <c r="A3488" t="str">
        <f t="shared" si="399"/>
        <v>THE PINN MEDICAL CENTREHealthsenseHarrowE84024Jul4</v>
      </c>
      <c r="B3488" s="41" t="s">
        <v>737</v>
      </c>
      <c r="C3488" s="41" t="s">
        <v>443</v>
      </c>
      <c r="D3488" s="41" t="s">
        <v>26</v>
      </c>
      <c r="E3488" s="41" t="s">
        <v>356</v>
      </c>
      <c r="F3488" s="41" t="s">
        <v>356</v>
      </c>
      <c r="G3488" s="41" t="s">
        <v>759</v>
      </c>
      <c r="H3488" s="41">
        <v>4</v>
      </c>
      <c r="I3488" s="41">
        <v>18006.259608157699</v>
      </c>
      <c r="J3488" s="41">
        <v>9187</v>
      </c>
      <c r="K3488" s="41">
        <v>3832</v>
      </c>
      <c r="L3488" s="41">
        <v>169.95949999999999</v>
      </c>
      <c r="M3488" s="41">
        <v>70.891999999999996</v>
      </c>
      <c r="N3488" s="41">
        <v>11117</v>
      </c>
      <c r="O3488" s="41">
        <v>4637</v>
      </c>
      <c r="P3488" s="41">
        <v>221.22830000000002</v>
      </c>
      <c r="Q3488" s="41">
        <v>92.276300000000006</v>
      </c>
      <c r="R3488" s="41">
        <v>4869</v>
      </c>
      <c r="S3488" s="41">
        <v>87.155100000000004</v>
      </c>
      <c r="T3488" s="41">
        <v>9048</v>
      </c>
      <c r="U3488" s="41">
        <v>199.05600000000001</v>
      </c>
      <c r="V3488" s="41">
        <v>17888</v>
      </c>
      <c r="W3488" s="41">
        <v>328.00659999999999</v>
      </c>
      <c r="X3488" s="41">
        <v>24802</v>
      </c>
      <c r="Y3488" s="41">
        <v>512.56060000000002</v>
      </c>
      <c r="Z3488" s="6">
        <f>0</f>
        <v>0</v>
      </c>
      <c r="AA3488" s="6">
        <f t="shared" si="394"/>
        <v>328.00659999999999</v>
      </c>
      <c r="AB3488">
        <f>IF(ISBLANK(Table1[[#This Row],[FY2425_Cost]])=TRUE,#N/A,Table1[[#This Row],[FY2425_Cost]])</f>
        <v>512.56060000000002</v>
      </c>
      <c r="AC3488" s="6">
        <f t="shared" si="395"/>
        <v>184.55400000000003</v>
      </c>
      <c r="AD3488" s="6" t="e">
        <f>SUMIFS($AB$3:AB3488,$B$3:B3488,B3488)</f>
        <v>#N/A</v>
      </c>
      <c r="AE3488" s="6">
        <f t="shared" si="396"/>
        <v>8102.8168236709653</v>
      </c>
      <c r="AF3488" s="6">
        <f t="shared" si="397"/>
        <v>8102.8168236709653</v>
      </c>
      <c r="AG3488" s="6">
        <f>VLOOKUP(Table1[[#This Row],[PracticeCode]],$AP$3:$AS$345,4,FALSE)</f>
        <v>8102.8168236709653</v>
      </c>
      <c r="AH3488" s="27">
        <f t="shared" si="398"/>
        <v>588804.68918675685</v>
      </c>
      <c r="AI3488" s="6" t="e">
        <f t="shared" si="400"/>
        <v>#N/A</v>
      </c>
    </row>
    <row r="3489" spans="1:35" x14ac:dyDescent="0.35">
      <c r="A3489" t="str">
        <f t="shared" si="399"/>
        <v>THE PINN MEDICAL CENTREHealthsenseHarrowE84024Jun3</v>
      </c>
      <c r="B3489" s="41" t="s">
        <v>737</v>
      </c>
      <c r="C3489" s="41" t="s">
        <v>443</v>
      </c>
      <c r="D3489" s="41" t="s">
        <v>26</v>
      </c>
      <c r="E3489" s="41" t="s">
        <v>356</v>
      </c>
      <c r="F3489" s="41" t="s">
        <v>356</v>
      </c>
      <c r="G3489" s="41" t="s">
        <v>758</v>
      </c>
      <c r="H3489" s="41">
        <v>3</v>
      </c>
      <c r="I3489" s="41">
        <v>18006.259608157699</v>
      </c>
      <c r="J3489" s="41">
        <v>18565</v>
      </c>
      <c r="K3489" s="41">
        <v>7192</v>
      </c>
      <c r="L3489" s="41">
        <v>343.45249999999999</v>
      </c>
      <c r="M3489" s="41">
        <v>133.05199999999999</v>
      </c>
      <c r="N3489" s="41">
        <v>24585</v>
      </c>
      <c r="O3489" s="41">
        <v>4175</v>
      </c>
      <c r="P3489" s="41">
        <v>489.24150000000003</v>
      </c>
      <c r="Q3489" s="41">
        <v>83.08250000000001</v>
      </c>
      <c r="R3489" s="41">
        <v>0</v>
      </c>
      <c r="S3489" s="41">
        <v>0</v>
      </c>
      <c r="T3489" s="41">
        <v>8985</v>
      </c>
      <c r="U3489" s="41">
        <v>197.67</v>
      </c>
      <c r="V3489" s="41">
        <v>25757</v>
      </c>
      <c r="W3489" s="41">
        <v>476.50450000000001</v>
      </c>
      <c r="X3489" s="41">
        <v>37745</v>
      </c>
      <c r="Y3489" s="41">
        <v>769.99400000000003</v>
      </c>
      <c r="Z3489" s="6">
        <f>0</f>
        <v>0</v>
      </c>
      <c r="AA3489" s="6">
        <f t="shared" si="394"/>
        <v>476.50450000000001</v>
      </c>
      <c r="AB3489">
        <f>IF(ISBLANK(Table1[[#This Row],[FY2425_Cost]])=TRUE,#N/A,Table1[[#This Row],[FY2425_Cost]])</f>
        <v>769.99400000000003</v>
      </c>
      <c r="AC3489" s="6">
        <f t="shared" si="395"/>
        <v>293.48950000000002</v>
      </c>
      <c r="AD3489" s="6" t="e">
        <f>SUMIFS($AB$3:AB3489,$B$3:B3489,B3489)</f>
        <v>#N/A</v>
      </c>
      <c r="AE3489" s="6">
        <f t="shared" si="396"/>
        <v>8102.8168236709653</v>
      </c>
      <c r="AF3489" s="6">
        <f t="shared" si="397"/>
        <v>8102.8168236709653</v>
      </c>
      <c r="AG3489" s="6">
        <f>VLOOKUP(Table1[[#This Row],[PracticeCode]],$AP$3:$AS$345,4,FALSE)</f>
        <v>8102.8168236709653</v>
      </c>
      <c r="AH3489" s="27">
        <f t="shared" si="398"/>
        <v>588804.68918675685</v>
      </c>
      <c r="AI3489" s="6" t="e">
        <f t="shared" si="400"/>
        <v>#N/A</v>
      </c>
    </row>
    <row r="3490" spans="1:35" x14ac:dyDescent="0.35">
      <c r="A3490" t="str">
        <f t="shared" si="399"/>
        <v>THE PINN MEDICAL CENTREHealthsenseHarrowE84024Mar12</v>
      </c>
      <c r="B3490" s="41" t="s">
        <v>737</v>
      </c>
      <c r="C3490" s="41" t="s">
        <v>443</v>
      </c>
      <c r="D3490" s="41" t="s">
        <v>26</v>
      </c>
      <c r="E3490" s="41" t="s">
        <v>356</v>
      </c>
      <c r="F3490" s="41" t="s">
        <v>356</v>
      </c>
      <c r="G3490" s="41" t="s">
        <v>767</v>
      </c>
      <c r="H3490" s="41">
        <v>12</v>
      </c>
      <c r="I3490" s="41">
        <v>18006.259608157699</v>
      </c>
      <c r="J3490" s="41">
        <v>38418</v>
      </c>
      <c r="K3490" s="41">
        <v>2391</v>
      </c>
      <c r="L3490" s="41">
        <v>764.51820000000009</v>
      </c>
      <c r="M3490" s="41">
        <v>47.5809</v>
      </c>
      <c r="N3490" s="41"/>
      <c r="O3490" s="41"/>
      <c r="P3490" s="41"/>
      <c r="Q3490" s="41"/>
      <c r="R3490" s="41">
        <v>72674</v>
      </c>
      <c r="S3490" s="41">
        <v>1300.8646000000001</v>
      </c>
      <c r="T3490" s="41"/>
      <c r="U3490" s="41"/>
      <c r="V3490" s="41">
        <v>113483</v>
      </c>
      <c r="W3490" s="41">
        <v>2112.9637000000002</v>
      </c>
      <c r="X3490" s="41"/>
      <c r="Y3490" s="41"/>
      <c r="Z3490" s="6">
        <f>0</f>
        <v>0</v>
      </c>
      <c r="AA3490" s="6">
        <f t="shared" si="394"/>
        <v>2112.9637000000002</v>
      </c>
      <c r="AB3490" t="e">
        <f>IF(ISBLANK(Table1[[#This Row],[FY2425_Cost]])=TRUE,#N/A,Table1[[#This Row],[FY2425_Cost]])</f>
        <v>#N/A</v>
      </c>
      <c r="AC3490" s="6" t="e">
        <f t="shared" si="395"/>
        <v>#N/A</v>
      </c>
      <c r="AD3490" s="6" t="e">
        <f>SUMIFS($AB$3:AB3490,$B$3:B3490,B3490)</f>
        <v>#N/A</v>
      </c>
      <c r="AE3490" s="6">
        <f t="shared" si="396"/>
        <v>8102.8168236709653</v>
      </c>
      <c r="AF3490" s="6">
        <f t="shared" si="397"/>
        <v>8102.8168236709653</v>
      </c>
      <c r="AG3490" s="6">
        <f>VLOOKUP(Table1[[#This Row],[PracticeCode]],$AP$3:$AS$345,4,FALSE)</f>
        <v>8102.8168236709653</v>
      </c>
      <c r="AH3490" s="27">
        <f t="shared" si="398"/>
        <v>588804.68918675685</v>
      </c>
      <c r="AI3490" s="6" t="e">
        <f t="shared" si="400"/>
        <v>#N/A</v>
      </c>
    </row>
    <row r="3491" spans="1:35" x14ac:dyDescent="0.35">
      <c r="A3491" t="str">
        <f t="shared" si="399"/>
        <v>THE PINN MEDICAL CENTREHealthsenseHarrowE84024May2</v>
      </c>
      <c r="B3491" s="41" t="s">
        <v>737</v>
      </c>
      <c r="C3491" s="41" t="s">
        <v>443</v>
      </c>
      <c r="D3491" s="41" t="s">
        <v>26</v>
      </c>
      <c r="E3491" s="41" t="s">
        <v>356</v>
      </c>
      <c r="F3491" s="41" t="s">
        <v>356</v>
      </c>
      <c r="G3491" s="41" t="s">
        <v>757</v>
      </c>
      <c r="H3491" s="41">
        <v>2</v>
      </c>
      <c r="I3491" s="41">
        <v>18006.259608157699</v>
      </c>
      <c r="J3491" s="41">
        <v>60973</v>
      </c>
      <c r="K3491" s="41">
        <v>5589</v>
      </c>
      <c r="L3491" s="41">
        <v>1128.0004999999999</v>
      </c>
      <c r="M3491" s="41">
        <v>103.39649999999999</v>
      </c>
      <c r="N3491" s="41">
        <v>9081</v>
      </c>
      <c r="O3491" s="41">
        <v>3636</v>
      </c>
      <c r="P3491" s="41">
        <v>180.71190000000001</v>
      </c>
      <c r="Q3491" s="41">
        <v>72.356400000000008</v>
      </c>
      <c r="R3491" s="41">
        <v>0</v>
      </c>
      <c r="S3491" s="41">
        <v>0</v>
      </c>
      <c r="T3491" s="41">
        <v>7987</v>
      </c>
      <c r="U3491" s="41">
        <v>175.714</v>
      </c>
      <c r="V3491" s="41">
        <v>66562</v>
      </c>
      <c r="W3491" s="41">
        <v>1231.3969999999999</v>
      </c>
      <c r="X3491" s="41">
        <v>20704</v>
      </c>
      <c r="Y3491" s="41">
        <v>428.78230000000002</v>
      </c>
      <c r="Z3491" s="6">
        <f>0</f>
        <v>0</v>
      </c>
      <c r="AA3491" s="6">
        <f t="shared" si="394"/>
        <v>1231.3969999999999</v>
      </c>
      <c r="AB3491">
        <f>IF(ISBLANK(Table1[[#This Row],[FY2425_Cost]])=TRUE,#N/A,Table1[[#This Row],[FY2425_Cost]])</f>
        <v>428.78230000000002</v>
      </c>
      <c r="AC3491" s="6">
        <f t="shared" si="395"/>
        <v>-802.61469999999986</v>
      </c>
      <c r="AD3491" s="6" t="e">
        <f>SUMIFS($AB$3:AB3491,$B$3:B3491,B3491)</f>
        <v>#N/A</v>
      </c>
      <c r="AE3491" s="6">
        <f t="shared" si="396"/>
        <v>8102.8168236709653</v>
      </c>
      <c r="AF3491" s="6">
        <f t="shared" si="397"/>
        <v>8102.8168236709653</v>
      </c>
      <c r="AG3491" s="6">
        <f>VLOOKUP(Table1[[#This Row],[PracticeCode]],$AP$3:$AS$345,4,FALSE)</f>
        <v>8102.8168236709653</v>
      </c>
      <c r="AH3491" s="27">
        <f t="shared" si="398"/>
        <v>588804.68918675685</v>
      </c>
      <c r="AI3491" s="6" t="e">
        <f t="shared" si="400"/>
        <v>#N/A</v>
      </c>
    </row>
    <row r="3492" spans="1:35" x14ac:dyDescent="0.35">
      <c r="A3492" t="str">
        <f t="shared" si="399"/>
        <v>THE PINN MEDICAL CENTREHealthsenseHarrowE84024Nov8</v>
      </c>
      <c r="B3492" s="41" t="s">
        <v>737</v>
      </c>
      <c r="C3492" s="41" t="s">
        <v>443</v>
      </c>
      <c r="D3492" s="41" t="s">
        <v>26</v>
      </c>
      <c r="E3492" s="41" t="s">
        <v>356</v>
      </c>
      <c r="F3492" s="41" t="s">
        <v>356</v>
      </c>
      <c r="G3492" s="41" t="s">
        <v>763</v>
      </c>
      <c r="H3492" s="41">
        <v>8</v>
      </c>
      <c r="I3492" s="41">
        <v>18006.259608157699</v>
      </c>
      <c r="J3492" s="41">
        <v>11219</v>
      </c>
      <c r="K3492" s="41">
        <v>9829</v>
      </c>
      <c r="L3492" s="41">
        <v>223.25810000000001</v>
      </c>
      <c r="M3492" s="41">
        <v>195.59710000000001</v>
      </c>
      <c r="N3492" s="41"/>
      <c r="O3492" s="41"/>
      <c r="P3492" s="41"/>
      <c r="Q3492" s="41"/>
      <c r="R3492" s="41">
        <v>6167</v>
      </c>
      <c r="S3492" s="41">
        <v>110.38930000000001</v>
      </c>
      <c r="T3492" s="41"/>
      <c r="U3492" s="41"/>
      <c r="V3492" s="41">
        <v>27215</v>
      </c>
      <c r="W3492" s="41">
        <v>529.24450000000002</v>
      </c>
      <c r="X3492" s="41"/>
      <c r="Y3492" s="41"/>
      <c r="Z3492" s="6">
        <f>0</f>
        <v>0</v>
      </c>
      <c r="AA3492" s="6">
        <f t="shared" si="394"/>
        <v>529.24450000000002</v>
      </c>
      <c r="AB3492" t="e">
        <f>IF(ISBLANK(Table1[[#This Row],[FY2425_Cost]])=TRUE,#N/A,Table1[[#This Row],[FY2425_Cost]])</f>
        <v>#N/A</v>
      </c>
      <c r="AC3492" s="6" t="e">
        <f t="shared" si="395"/>
        <v>#N/A</v>
      </c>
      <c r="AD3492" s="6" t="e">
        <f>SUMIFS($AB$3:AB3492,$B$3:B3492,B3492)</f>
        <v>#N/A</v>
      </c>
      <c r="AE3492" s="6">
        <f t="shared" si="396"/>
        <v>8102.8168236709653</v>
      </c>
      <c r="AF3492" s="6">
        <f t="shared" si="397"/>
        <v>8102.8168236709653</v>
      </c>
      <c r="AG3492" s="6">
        <f>VLOOKUP(Table1[[#This Row],[PracticeCode]],$AP$3:$AS$345,4,FALSE)</f>
        <v>8102.8168236709653</v>
      </c>
      <c r="AH3492" s="27">
        <f t="shared" si="398"/>
        <v>588804.68918675685</v>
      </c>
      <c r="AI3492" s="6" t="e">
        <f t="shared" si="400"/>
        <v>#N/A</v>
      </c>
    </row>
    <row r="3493" spans="1:35" x14ac:dyDescent="0.35">
      <c r="A3493" t="str">
        <f t="shared" si="399"/>
        <v>THE PINN MEDICAL CENTREHealthsenseHarrowE84024Oct7</v>
      </c>
      <c r="B3493" s="41" t="s">
        <v>737</v>
      </c>
      <c r="C3493" s="41" t="s">
        <v>443</v>
      </c>
      <c r="D3493" s="41" t="s">
        <v>26</v>
      </c>
      <c r="E3493" s="41" t="s">
        <v>356</v>
      </c>
      <c r="F3493" s="41" t="s">
        <v>356</v>
      </c>
      <c r="G3493" s="41" t="s">
        <v>762</v>
      </c>
      <c r="H3493" s="41">
        <v>7</v>
      </c>
      <c r="I3493" s="41">
        <v>18006.259608157699</v>
      </c>
      <c r="J3493" s="41">
        <v>16730</v>
      </c>
      <c r="K3493" s="41">
        <v>6662</v>
      </c>
      <c r="L3493" s="41">
        <v>332.92700000000002</v>
      </c>
      <c r="M3493" s="41">
        <v>132.57380000000001</v>
      </c>
      <c r="N3493" s="41">
        <v>0</v>
      </c>
      <c r="O3493" s="41">
        <v>25174</v>
      </c>
      <c r="P3493" s="41">
        <v>0</v>
      </c>
      <c r="Q3493" s="41">
        <v>566.41499999999996</v>
      </c>
      <c r="R3493" s="41">
        <v>133714</v>
      </c>
      <c r="S3493" s="41">
        <v>2393.4805999999999</v>
      </c>
      <c r="T3493" s="41">
        <v>12150</v>
      </c>
      <c r="U3493" s="41">
        <v>267.3</v>
      </c>
      <c r="V3493" s="41">
        <v>157106</v>
      </c>
      <c r="W3493" s="41">
        <v>2858.9813999999997</v>
      </c>
      <c r="X3493" s="41">
        <v>37324</v>
      </c>
      <c r="Y3493" s="41">
        <v>833.71499999999992</v>
      </c>
      <c r="Z3493" s="6">
        <f>0</f>
        <v>0</v>
      </c>
      <c r="AA3493" s="6">
        <f t="shared" si="394"/>
        <v>2858.9813999999997</v>
      </c>
      <c r="AB3493">
        <f>IF(ISBLANK(Table1[[#This Row],[FY2425_Cost]])=TRUE,#N/A,Table1[[#This Row],[FY2425_Cost]])</f>
        <v>833.71499999999992</v>
      </c>
      <c r="AC3493" s="6">
        <f t="shared" si="395"/>
        <v>-2025.2663999999997</v>
      </c>
      <c r="AD3493" s="6" t="e">
        <f>SUMIFS($AB$3:AB3493,$B$3:B3493,B3493)</f>
        <v>#N/A</v>
      </c>
      <c r="AE3493" s="6">
        <f t="shared" si="396"/>
        <v>8102.8168236709653</v>
      </c>
      <c r="AF3493" s="6">
        <f t="shared" si="397"/>
        <v>8102.8168236709653</v>
      </c>
      <c r="AG3493" s="6">
        <f>VLOOKUP(Table1[[#This Row],[PracticeCode]],$AP$3:$AS$345,4,FALSE)</f>
        <v>8102.8168236709653</v>
      </c>
      <c r="AH3493" s="27">
        <f t="shared" si="398"/>
        <v>588804.68918675685</v>
      </c>
      <c r="AI3493" s="6" t="e">
        <f t="shared" si="400"/>
        <v>#N/A</v>
      </c>
    </row>
    <row r="3494" spans="1:35" x14ac:dyDescent="0.35">
      <c r="A3494" t="str">
        <f t="shared" si="399"/>
        <v>THE PINN MEDICAL CENTREHealthsenseHarrowE84024Sep6</v>
      </c>
      <c r="B3494" s="41" t="s">
        <v>737</v>
      </c>
      <c r="C3494" s="41" t="s">
        <v>443</v>
      </c>
      <c r="D3494" s="41" t="s">
        <v>26</v>
      </c>
      <c r="E3494" s="41" t="s">
        <v>356</v>
      </c>
      <c r="F3494" s="41" t="s">
        <v>356</v>
      </c>
      <c r="G3494" s="41" t="s">
        <v>761</v>
      </c>
      <c r="H3494" s="41">
        <v>6</v>
      </c>
      <c r="I3494" s="41">
        <v>18006.259608157699</v>
      </c>
      <c r="J3494" s="41">
        <v>27024</v>
      </c>
      <c r="K3494" s="41">
        <v>7948</v>
      </c>
      <c r="L3494" s="41">
        <v>537.77760000000001</v>
      </c>
      <c r="M3494" s="41">
        <v>158.1652</v>
      </c>
      <c r="N3494" s="41">
        <v>13079</v>
      </c>
      <c r="O3494" s="41">
        <v>8894</v>
      </c>
      <c r="P3494" s="41">
        <v>294.27749999999997</v>
      </c>
      <c r="Q3494" s="41">
        <v>200.11499999999998</v>
      </c>
      <c r="R3494" s="41">
        <v>8024</v>
      </c>
      <c r="S3494" s="41">
        <v>143.62960000000001</v>
      </c>
      <c r="T3494" s="41">
        <v>10014</v>
      </c>
      <c r="U3494" s="41">
        <v>220.30799999999999</v>
      </c>
      <c r="V3494" s="41">
        <v>42996</v>
      </c>
      <c r="W3494" s="41">
        <v>839.57240000000002</v>
      </c>
      <c r="X3494" s="41">
        <v>31987</v>
      </c>
      <c r="Y3494" s="41">
        <v>714.70049999999992</v>
      </c>
      <c r="Z3494" s="6">
        <f>0</f>
        <v>0</v>
      </c>
      <c r="AA3494" s="6">
        <f t="shared" si="394"/>
        <v>839.57240000000002</v>
      </c>
      <c r="AB3494">
        <f>IF(ISBLANK(Table1[[#This Row],[FY2425_Cost]])=TRUE,#N/A,Table1[[#This Row],[FY2425_Cost]])</f>
        <v>714.70049999999992</v>
      </c>
      <c r="AC3494" s="6">
        <f t="shared" si="395"/>
        <v>-124.8719000000001</v>
      </c>
      <c r="AD3494" s="6" t="e">
        <f>SUMIFS($AB$3:AB3494,$B$3:B3494,B3494)</f>
        <v>#N/A</v>
      </c>
      <c r="AE3494" s="6">
        <f t="shared" si="396"/>
        <v>8102.8168236709653</v>
      </c>
      <c r="AF3494" s="6">
        <f t="shared" si="397"/>
        <v>8102.8168236709653</v>
      </c>
      <c r="AG3494" s="6">
        <f>VLOOKUP(Table1[[#This Row],[PracticeCode]],$AP$3:$AS$345,4,FALSE)</f>
        <v>8102.8168236709653</v>
      </c>
      <c r="AH3494" s="27">
        <f t="shared" si="398"/>
        <v>588804.68918675685</v>
      </c>
      <c r="AI3494" s="6" t="e">
        <f t="shared" si="400"/>
        <v>#N/A</v>
      </c>
    </row>
    <row r="3495" spans="1:35" x14ac:dyDescent="0.35">
      <c r="A3495" t="str">
        <f t="shared" si="399"/>
        <v>THE PINNER ROAD SURGERYHarrow Collaborative NetworkHarrowE84040Apr1</v>
      </c>
      <c r="B3495" s="41" t="s">
        <v>670</v>
      </c>
      <c r="C3495" s="41" t="s">
        <v>445</v>
      </c>
      <c r="D3495" s="41" t="s">
        <v>26</v>
      </c>
      <c r="E3495" s="41" t="s">
        <v>357</v>
      </c>
      <c r="F3495" s="41" t="s">
        <v>357</v>
      </c>
      <c r="G3495" s="41" t="s">
        <v>756</v>
      </c>
      <c r="H3495" s="41">
        <v>1</v>
      </c>
      <c r="I3495" s="41">
        <v>3997.1941874782901</v>
      </c>
      <c r="J3495" s="41">
        <v>4513</v>
      </c>
      <c r="K3495" s="41">
        <v>5</v>
      </c>
      <c r="L3495" s="41">
        <v>83.490499999999997</v>
      </c>
      <c r="M3495" s="41">
        <v>9.2499999999999999E-2</v>
      </c>
      <c r="N3495" s="41">
        <v>4892</v>
      </c>
      <c r="O3495" s="41">
        <v>0</v>
      </c>
      <c r="P3495" s="41">
        <v>97.350800000000007</v>
      </c>
      <c r="Q3495" s="41">
        <v>0</v>
      </c>
      <c r="R3495" s="41">
        <v>0</v>
      </c>
      <c r="S3495" s="41">
        <v>0</v>
      </c>
      <c r="T3495" s="41">
        <v>111</v>
      </c>
      <c r="U3495" s="41">
        <v>2.4420000000000002</v>
      </c>
      <c r="V3495" s="41">
        <v>4518</v>
      </c>
      <c r="W3495" s="41">
        <v>83.582999999999998</v>
      </c>
      <c r="X3495" s="41">
        <v>5003</v>
      </c>
      <c r="Y3495" s="41">
        <v>99.7928</v>
      </c>
      <c r="Z3495" s="6">
        <f>0</f>
        <v>0</v>
      </c>
      <c r="AA3495" s="6">
        <f t="shared" si="394"/>
        <v>83.582999999999998</v>
      </c>
      <c r="AB3495">
        <f>IF(ISBLANK(Table1[[#This Row],[FY2425_Cost]])=TRUE,#N/A,Table1[[#This Row],[FY2425_Cost]])</f>
        <v>99.7928</v>
      </c>
      <c r="AC3495" s="6">
        <f t="shared" si="395"/>
        <v>16.209800000000001</v>
      </c>
      <c r="AD3495" s="6">
        <f>SUMIFS($AB$3:AB3495,$B$3:B3495,B3495)</f>
        <v>99.7928</v>
      </c>
      <c r="AE3495" s="6">
        <f t="shared" si="396"/>
        <v>1798.7373843652306</v>
      </c>
      <c r="AF3495" s="6">
        <f t="shared" si="397"/>
        <v>1798.7373843652306</v>
      </c>
      <c r="AG3495" s="6">
        <f>VLOOKUP(Table1[[#This Row],[PracticeCode]],$AP$3:$AS$345,4,FALSE)</f>
        <v>1798.7373843652306</v>
      </c>
      <c r="AH3495" s="27">
        <f t="shared" si="398"/>
        <v>130708.2499305401</v>
      </c>
      <c r="AI3495" s="6">
        <f t="shared" si="400"/>
        <v>0</v>
      </c>
    </row>
    <row r="3496" spans="1:35" x14ac:dyDescent="0.35">
      <c r="A3496" t="str">
        <f t="shared" si="399"/>
        <v>THE PINNER ROAD SURGERYHarrow Collaborative NetworkHarrowE84040Aug5</v>
      </c>
      <c r="B3496" s="41" t="s">
        <v>670</v>
      </c>
      <c r="C3496" s="41" t="s">
        <v>445</v>
      </c>
      <c r="D3496" s="41" t="s">
        <v>26</v>
      </c>
      <c r="E3496" s="41" t="s">
        <v>357</v>
      </c>
      <c r="F3496" s="41" t="s">
        <v>357</v>
      </c>
      <c r="G3496" s="41" t="s">
        <v>760</v>
      </c>
      <c r="H3496" s="41">
        <v>5</v>
      </c>
      <c r="I3496" s="41">
        <v>3997.1941874782901</v>
      </c>
      <c r="J3496" s="41">
        <v>4576</v>
      </c>
      <c r="K3496" s="41">
        <v>30</v>
      </c>
      <c r="L3496" s="41">
        <v>84.655999999999992</v>
      </c>
      <c r="M3496" s="41">
        <v>0.55499999999999994</v>
      </c>
      <c r="N3496" s="41">
        <v>4777</v>
      </c>
      <c r="O3496" s="41">
        <v>245</v>
      </c>
      <c r="P3496" s="41">
        <v>95.062300000000008</v>
      </c>
      <c r="Q3496" s="41">
        <v>4.8755000000000006</v>
      </c>
      <c r="R3496" s="41">
        <v>142</v>
      </c>
      <c r="S3496" s="41">
        <v>2.5417999999999998</v>
      </c>
      <c r="T3496" s="41">
        <v>175</v>
      </c>
      <c r="U3496" s="41">
        <v>3.85</v>
      </c>
      <c r="V3496" s="41">
        <v>4748</v>
      </c>
      <c r="W3496" s="41">
        <v>87.752799999999993</v>
      </c>
      <c r="X3496" s="41">
        <v>5197</v>
      </c>
      <c r="Y3496" s="41">
        <v>103.7878</v>
      </c>
      <c r="Z3496" s="6">
        <f>0</f>
        <v>0</v>
      </c>
      <c r="AA3496" s="6">
        <f t="shared" si="394"/>
        <v>87.752799999999993</v>
      </c>
      <c r="AB3496">
        <f>IF(ISBLANK(Table1[[#This Row],[FY2425_Cost]])=TRUE,#N/A,Table1[[#This Row],[FY2425_Cost]])</f>
        <v>103.7878</v>
      </c>
      <c r="AC3496" s="6">
        <f t="shared" si="395"/>
        <v>16.035000000000011</v>
      </c>
      <c r="AD3496" s="6">
        <f>SUMIFS($AB$3:AB3496,$B$3:B3496,B3496)</f>
        <v>203.5806</v>
      </c>
      <c r="AE3496" s="6">
        <f t="shared" si="396"/>
        <v>1798.7373843652306</v>
      </c>
      <c r="AF3496" s="6">
        <f t="shared" si="397"/>
        <v>1798.7373843652306</v>
      </c>
      <c r="AG3496" s="6">
        <f>VLOOKUP(Table1[[#This Row],[PracticeCode]],$AP$3:$AS$345,4,FALSE)</f>
        <v>1798.7373843652306</v>
      </c>
      <c r="AH3496" s="27">
        <f t="shared" si="398"/>
        <v>130708.2499305401</v>
      </c>
      <c r="AI3496" s="6">
        <f t="shared" si="400"/>
        <v>0</v>
      </c>
    </row>
    <row r="3497" spans="1:35" x14ac:dyDescent="0.35">
      <c r="A3497" t="str">
        <f t="shared" si="399"/>
        <v>THE PINNER ROAD SURGERYHarrow Collaborative NetworkHarrowE84040Dec9</v>
      </c>
      <c r="B3497" s="41" t="s">
        <v>670</v>
      </c>
      <c r="C3497" s="41" t="s">
        <v>445</v>
      </c>
      <c r="D3497" s="41" t="s">
        <v>26</v>
      </c>
      <c r="E3497" s="41" t="s">
        <v>357</v>
      </c>
      <c r="F3497" s="41" t="s">
        <v>357</v>
      </c>
      <c r="G3497" s="41" t="s">
        <v>764</v>
      </c>
      <c r="H3497" s="41">
        <v>9</v>
      </c>
      <c r="I3497" s="41">
        <v>3997.1941874782901</v>
      </c>
      <c r="J3497" s="41">
        <v>5497</v>
      </c>
      <c r="K3497" s="41">
        <v>1128</v>
      </c>
      <c r="L3497" s="41">
        <v>109.39030000000001</v>
      </c>
      <c r="M3497" s="41">
        <v>22.447200000000002</v>
      </c>
      <c r="N3497" s="41"/>
      <c r="O3497" s="41"/>
      <c r="P3497" s="41"/>
      <c r="Q3497" s="41"/>
      <c r="R3497" s="41">
        <v>108</v>
      </c>
      <c r="S3497" s="41">
        <v>1.9332</v>
      </c>
      <c r="T3497" s="41"/>
      <c r="U3497" s="41"/>
      <c r="V3497" s="41">
        <v>6733</v>
      </c>
      <c r="W3497" s="41">
        <v>133.77070000000001</v>
      </c>
      <c r="X3497" s="41"/>
      <c r="Y3497" s="41"/>
      <c r="Z3497" s="6">
        <f>0</f>
        <v>0</v>
      </c>
      <c r="AA3497" s="6">
        <f t="shared" si="394"/>
        <v>133.77070000000001</v>
      </c>
      <c r="AB3497" t="e">
        <f>IF(ISBLANK(Table1[[#This Row],[FY2425_Cost]])=TRUE,#N/A,Table1[[#This Row],[FY2425_Cost]])</f>
        <v>#N/A</v>
      </c>
      <c r="AC3497" s="6" t="e">
        <f t="shared" si="395"/>
        <v>#N/A</v>
      </c>
      <c r="AD3497" s="6" t="e">
        <f>SUMIFS($AB$3:AB3497,$B$3:B3497,B3497)</f>
        <v>#N/A</v>
      </c>
      <c r="AE3497" s="6">
        <f t="shared" si="396"/>
        <v>1798.7373843652306</v>
      </c>
      <c r="AF3497" s="6">
        <f t="shared" si="397"/>
        <v>1798.7373843652306</v>
      </c>
      <c r="AG3497" s="6">
        <f>VLOOKUP(Table1[[#This Row],[PracticeCode]],$AP$3:$AS$345,4,FALSE)</f>
        <v>1798.7373843652306</v>
      </c>
      <c r="AH3497" s="27">
        <f t="shared" si="398"/>
        <v>130708.2499305401</v>
      </c>
      <c r="AI3497" s="6" t="e">
        <f t="shared" si="400"/>
        <v>#N/A</v>
      </c>
    </row>
    <row r="3498" spans="1:35" x14ac:dyDescent="0.35">
      <c r="A3498" t="str">
        <f t="shared" si="399"/>
        <v>THE PINNER ROAD SURGERYHarrow Collaborative NetworkHarrowE84040Feb11</v>
      </c>
      <c r="B3498" s="41" t="s">
        <v>670</v>
      </c>
      <c r="C3498" s="41" t="s">
        <v>445</v>
      </c>
      <c r="D3498" s="41" t="s">
        <v>26</v>
      </c>
      <c r="E3498" s="41" t="s">
        <v>357</v>
      </c>
      <c r="F3498" s="41" t="s">
        <v>357</v>
      </c>
      <c r="G3498" s="41" t="s">
        <v>766</v>
      </c>
      <c r="H3498" s="41">
        <v>11</v>
      </c>
      <c r="I3498" s="41">
        <v>3997.1941874782901</v>
      </c>
      <c r="J3498" s="41">
        <v>5895</v>
      </c>
      <c r="K3498" s="41">
        <v>1671</v>
      </c>
      <c r="L3498" s="41">
        <v>117.3105</v>
      </c>
      <c r="M3498" s="41">
        <v>33.252900000000004</v>
      </c>
      <c r="N3498" s="41"/>
      <c r="O3498" s="41"/>
      <c r="P3498" s="41"/>
      <c r="Q3498" s="41"/>
      <c r="R3498" s="41">
        <v>52</v>
      </c>
      <c r="S3498" s="41">
        <v>0.93079999999999996</v>
      </c>
      <c r="T3498" s="41"/>
      <c r="U3498" s="41"/>
      <c r="V3498" s="41">
        <v>7618</v>
      </c>
      <c r="W3498" s="41">
        <v>151.49420000000001</v>
      </c>
      <c r="X3498" s="41"/>
      <c r="Y3498" s="41"/>
      <c r="Z3498" s="6">
        <f>0</f>
        <v>0</v>
      </c>
      <c r="AA3498" s="6">
        <f t="shared" si="394"/>
        <v>151.49420000000001</v>
      </c>
      <c r="AB3498" t="e">
        <f>IF(ISBLANK(Table1[[#This Row],[FY2425_Cost]])=TRUE,#N/A,Table1[[#This Row],[FY2425_Cost]])</f>
        <v>#N/A</v>
      </c>
      <c r="AC3498" s="6" t="e">
        <f t="shared" si="395"/>
        <v>#N/A</v>
      </c>
      <c r="AD3498" s="6" t="e">
        <f>SUMIFS($AB$3:AB3498,$B$3:B3498,B3498)</f>
        <v>#N/A</v>
      </c>
      <c r="AE3498" s="6">
        <f t="shared" si="396"/>
        <v>1798.7373843652306</v>
      </c>
      <c r="AF3498" s="6">
        <f t="shared" si="397"/>
        <v>1798.7373843652306</v>
      </c>
      <c r="AG3498" s="6">
        <f>VLOOKUP(Table1[[#This Row],[PracticeCode]],$AP$3:$AS$345,4,FALSE)</f>
        <v>1798.7373843652306</v>
      </c>
      <c r="AH3498" s="27">
        <f t="shared" si="398"/>
        <v>130708.2499305401</v>
      </c>
      <c r="AI3498" s="6" t="e">
        <f t="shared" si="400"/>
        <v>#N/A</v>
      </c>
    </row>
    <row r="3499" spans="1:35" x14ac:dyDescent="0.35">
      <c r="A3499" t="str">
        <f t="shared" si="399"/>
        <v>THE PINNER ROAD SURGERYHarrow Collaborative NetworkHarrowE84040Jan10</v>
      </c>
      <c r="B3499" s="41" t="s">
        <v>670</v>
      </c>
      <c r="C3499" s="41" t="s">
        <v>445</v>
      </c>
      <c r="D3499" s="41" t="s">
        <v>26</v>
      </c>
      <c r="E3499" s="41" t="s">
        <v>357</v>
      </c>
      <c r="F3499" s="41" t="s">
        <v>357</v>
      </c>
      <c r="G3499" s="41" t="s">
        <v>765</v>
      </c>
      <c r="H3499" s="41">
        <v>10</v>
      </c>
      <c r="I3499" s="41">
        <v>3997.1941874782901</v>
      </c>
      <c r="J3499" s="41">
        <v>7042</v>
      </c>
      <c r="K3499" s="41">
        <v>299</v>
      </c>
      <c r="L3499" s="41">
        <v>140.13580000000002</v>
      </c>
      <c r="M3499" s="41">
        <v>5.9500999999999999</v>
      </c>
      <c r="N3499" s="41"/>
      <c r="O3499" s="41"/>
      <c r="P3499" s="41"/>
      <c r="Q3499" s="41"/>
      <c r="R3499" s="41">
        <v>88</v>
      </c>
      <c r="S3499" s="41">
        <v>1.5751999999999999</v>
      </c>
      <c r="T3499" s="41"/>
      <c r="U3499" s="41"/>
      <c r="V3499" s="41">
        <v>7429</v>
      </c>
      <c r="W3499" s="41">
        <v>147.6611</v>
      </c>
      <c r="X3499" s="41"/>
      <c r="Y3499" s="41"/>
      <c r="Z3499" s="6">
        <f>0</f>
        <v>0</v>
      </c>
      <c r="AA3499" s="6">
        <f t="shared" si="394"/>
        <v>147.6611</v>
      </c>
      <c r="AB3499" t="e">
        <f>IF(ISBLANK(Table1[[#This Row],[FY2425_Cost]])=TRUE,#N/A,Table1[[#This Row],[FY2425_Cost]])</f>
        <v>#N/A</v>
      </c>
      <c r="AC3499" s="6" t="e">
        <f t="shared" si="395"/>
        <v>#N/A</v>
      </c>
      <c r="AD3499" s="6" t="e">
        <f>SUMIFS($AB$3:AB3499,$B$3:B3499,B3499)</f>
        <v>#N/A</v>
      </c>
      <c r="AE3499" s="6">
        <f t="shared" si="396"/>
        <v>1798.7373843652306</v>
      </c>
      <c r="AF3499" s="6">
        <f t="shared" si="397"/>
        <v>1798.7373843652306</v>
      </c>
      <c r="AG3499" s="6">
        <f>VLOOKUP(Table1[[#This Row],[PracticeCode]],$AP$3:$AS$345,4,FALSE)</f>
        <v>1798.7373843652306</v>
      </c>
      <c r="AH3499" s="27">
        <f t="shared" si="398"/>
        <v>130708.2499305401</v>
      </c>
      <c r="AI3499" s="6" t="e">
        <f t="shared" si="400"/>
        <v>#N/A</v>
      </c>
    </row>
    <row r="3500" spans="1:35" x14ac:dyDescent="0.35">
      <c r="A3500" t="str">
        <f t="shared" si="399"/>
        <v>THE PINNER ROAD SURGERYHarrow Collaborative NetworkHarrowE84040Jul4</v>
      </c>
      <c r="B3500" s="41" t="s">
        <v>670</v>
      </c>
      <c r="C3500" s="41" t="s">
        <v>445</v>
      </c>
      <c r="D3500" s="41" t="s">
        <v>26</v>
      </c>
      <c r="E3500" s="41" t="s">
        <v>357</v>
      </c>
      <c r="F3500" s="41" t="s">
        <v>357</v>
      </c>
      <c r="G3500" s="41" t="s">
        <v>759</v>
      </c>
      <c r="H3500" s="41">
        <v>4</v>
      </c>
      <c r="I3500" s="41">
        <v>3997.1941874782901</v>
      </c>
      <c r="J3500" s="41">
        <v>5472</v>
      </c>
      <c r="K3500" s="41">
        <v>299</v>
      </c>
      <c r="L3500" s="41">
        <v>101.232</v>
      </c>
      <c r="M3500" s="41">
        <v>5.5314999999999994</v>
      </c>
      <c r="N3500" s="41">
        <v>8133</v>
      </c>
      <c r="O3500" s="41">
        <v>129</v>
      </c>
      <c r="P3500" s="41">
        <v>161.8467</v>
      </c>
      <c r="Q3500" s="41">
        <v>2.5670999999999999</v>
      </c>
      <c r="R3500" s="41">
        <v>132</v>
      </c>
      <c r="S3500" s="41">
        <v>2.3628</v>
      </c>
      <c r="T3500" s="41">
        <v>62</v>
      </c>
      <c r="U3500" s="41">
        <v>1.3640000000000001</v>
      </c>
      <c r="V3500" s="41">
        <v>5903</v>
      </c>
      <c r="W3500" s="41">
        <v>109.12629999999999</v>
      </c>
      <c r="X3500" s="41">
        <v>8324</v>
      </c>
      <c r="Y3500" s="41">
        <v>165.77780000000001</v>
      </c>
      <c r="Z3500" s="6">
        <f>0</f>
        <v>0</v>
      </c>
      <c r="AA3500" s="6">
        <f t="shared" si="394"/>
        <v>109.12629999999999</v>
      </c>
      <c r="AB3500">
        <f>IF(ISBLANK(Table1[[#This Row],[FY2425_Cost]])=TRUE,#N/A,Table1[[#This Row],[FY2425_Cost]])</f>
        <v>165.77780000000001</v>
      </c>
      <c r="AC3500" s="6">
        <f t="shared" si="395"/>
        <v>56.651500000000027</v>
      </c>
      <c r="AD3500" s="6" t="e">
        <f>SUMIFS($AB$3:AB3500,$B$3:B3500,B3500)</f>
        <v>#N/A</v>
      </c>
      <c r="AE3500" s="6">
        <f t="shared" si="396"/>
        <v>1798.7373843652306</v>
      </c>
      <c r="AF3500" s="6">
        <f t="shared" si="397"/>
        <v>1798.7373843652306</v>
      </c>
      <c r="AG3500" s="6">
        <f>VLOOKUP(Table1[[#This Row],[PracticeCode]],$AP$3:$AS$345,4,FALSE)</f>
        <v>1798.7373843652306</v>
      </c>
      <c r="AH3500" s="27">
        <f t="shared" si="398"/>
        <v>130708.2499305401</v>
      </c>
      <c r="AI3500" s="6" t="e">
        <f t="shared" si="400"/>
        <v>#N/A</v>
      </c>
    </row>
    <row r="3501" spans="1:35" x14ac:dyDescent="0.35">
      <c r="A3501" t="str">
        <f t="shared" si="399"/>
        <v>THE PINNER ROAD SURGERYHarrow Collaborative NetworkHarrowE84040Jun3</v>
      </c>
      <c r="B3501" s="41" t="s">
        <v>670</v>
      </c>
      <c r="C3501" s="41" t="s">
        <v>445</v>
      </c>
      <c r="D3501" s="41" t="s">
        <v>26</v>
      </c>
      <c r="E3501" s="41" t="s">
        <v>357</v>
      </c>
      <c r="F3501" s="41" t="s">
        <v>357</v>
      </c>
      <c r="G3501" s="41" t="s">
        <v>758</v>
      </c>
      <c r="H3501" s="41">
        <v>3</v>
      </c>
      <c r="I3501" s="41">
        <v>3997.1941874782901</v>
      </c>
      <c r="J3501" s="41">
        <v>5548</v>
      </c>
      <c r="K3501" s="41">
        <v>396</v>
      </c>
      <c r="L3501" s="41">
        <v>102.63799999999999</v>
      </c>
      <c r="M3501" s="41">
        <v>7.3259999999999996</v>
      </c>
      <c r="N3501" s="41">
        <v>5590</v>
      </c>
      <c r="O3501" s="41">
        <v>278</v>
      </c>
      <c r="P3501" s="41">
        <v>111.241</v>
      </c>
      <c r="Q3501" s="41">
        <v>5.5322000000000005</v>
      </c>
      <c r="R3501" s="41">
        <v>0</v>
      </c>
      <c r="S3501" s="41">
        <v>0</v>
      </c>
      <c r="T3501" s="41">
        <v>48</v>
      </c>
      <c r="U3501" s="41">
        <v>1.056</v>
      </c>
      <c r="V3501" s="41">
        <v>5944</v>
      </c>
      <c r="W3501" s="41">
        <v>109.96399999999998</v>
      </c>
      <c r="X3501" s="41">
        <v>5916</v>
      </c>
      <c r="Y3501" s="41">
        <v>117.8292</v>
      </c>
      <c r="Z3501" s="6">
        <f>0</f>
        <v>0</v>
      </c>
      <c r="AA3501" s="6">
        <f t="shared" si="394"/>
        <v>109.96399999999998</v>
      </c>
      <c r="AB3501">
        <f>IF(ISBLANK(Table1[[#This Row],[FY2425_Cost]])=TRUE,#N/A,Table1[[#This Row],[FY2425_Cost]])</f>
        <v>117.8292</v>
      </c>
      <c r="AC3501" s="6">
        <f t="shared" si="395"/>
        <v>7.8652000000000157</v>
      </c>
      <c r="AD3501" s="6" t="e">
        <f>SUMIFS($AB$3:AB3501,$B$3:B3501,B3501)</f>
        <v>#N/A</v>
      </c>
      <c r="AE3501" s="6">
        <f t="shared" si="396"/>
        <v>1798.7373843652306</v>
      </c>
      <c r="AF3501" s="6">
        <f t="shared" si="397"/>
        <v>1798.7373843652306</v>
      </c>
      <c r="AG3501" s="6">
        <f>VLOOKUP(Table1[[#This Row],[PracticeCode]],$AP$3:$AS$345,4,FALSE)</f>
        <v>1798.7373843652306</v>
      </c>
      <c r="AH3501" s="27">
        <f t="shared" si="398"/>
        <v>130708.2499305401</v>
      </c>
      <c r="AI3501" s="6" t="e">
        <f t="shared" si="400"/>
        <v>#N/A</v>
      </c>
    </row>
    <row r="3502" spans="1:35" x14ac:dyDescent="0.35">
      <c r="A3502" t="str">
        <f t="shared" si="399"/>
        <v>THE PINNER ROAD SURGERYHarrow Collaborative NetworkHarrowE84040Mar12</v>
      </c>
      <c r="B3502" s="41" t="s">
        <v>670</v>
      </c>
      <c r="C3502" s="41" t="s">
        <v>445</v>
      </c>
      <c r="D3502" s="41" t="s">
        <v>26</v>
      </c>
      <c r="E3502" s="41" t="s">
        <v>357</v>
      </c>
      <c r="F3502" s="41" t="s">
        <v>357</v>
      </c>
      <c r="G3502" s="41" t="s">
        <v>767</v>
      </c>
      <c r="H3502" s="41">
        <v>12</v>
      </c>
      <c r="I3502" s="41">
        <v>3997.1941874782901</v>
      </c>
      <c r="J3502" s="41">
        <v>7345</v>
      </c>
      <c r="K3502" s="41">
        <v>75</v>
      </c>
      <c r="L3502" s="41">
        <v>146.16550000000001</v>
      </c>
      <c r="M3502" s="41">
        <v>1.4925000000000002</v>
      </c>
      <c r="N3502" s="41"/>
      <c r="O3502" s="41"/>
      <c r="P3502" s="41"/>
      <c r="Q3502" s="41"/>
      <c r="R3502" s="41">
        <v>82</v>
      </c>
      <c r="S3502" s="41">
        <v>1.4678</v>
      </c>
      <c r="T3502" s="41"/>
      <c r="U3502" s="41"/>
      <c r="V3502" s="41">
        <v>7502</v>
      </c>
      <c r="W3502" s="41">
        <v>149.12580000000003</v>
      </c>
      <c r="X3502" s="41"/>
      <c r="Y3502" s="41"/>
      <c r="Z3502" s="6">
        <f>0</f>
        <v>0</v>
      </c>
      <c r="AA3502" s="6">
        <f t="shared" si="394"/>
        <v>149.12580000000003</v>
      </c>
      <c r="AB3502" t="e">
        <f>IF(ISBLANK(Table1[[#This Row],[FY2425_Cost]])=TRUE,#N/A,Table1[[#This Row],[FY2425_Cost]])</f>
        <v>#N/A</v>
      </c>
      <c r="AC3502" s="6" t="e">
        <f t="shared" si="395"/>
        <v>#N/A</v>
      </c>
      <c r="AD3502" s="6" t="e">
        <f>SUMIFS($AB$3:AB3502,$B$3:B3502,B3502)</f>
        <v>#N/A</v>
      </c>
      <c r="AE3502" s="6">
        <f t="shared" si="396"/>
        <v>1798.7373843652306</v>
      </c>
      <c r="AF3502" s="6">
        <f t="shared" si="397"/>
        <v>1798.7373843652306</v>
      </c>
      <c r="AG3502" s="6">
        <f>VLOOKUP(Table1[[#This Row],[PracticeCode]],$AP$3:$AS$345,4,FALSE)</f>
        <v>1798.7373843652306</v>
      </c>
      <c r="AH3502" s="27">
        <f t="shared" si="398"/>
        <v>130708.2499305401</v>
      </c>
      <c r="AI3502" s="6" t="e">
        <f t="shared" si="400"/>
        <v>#N/A</v>
      </c>
    </row>
    <row r="3503" spans="1:35" x14ac:dyDescent="0.35">
      <c r="A3503" t="str">
        <f t="shared" si="399"/>
        <v>THE PINNER ROAD SURGERYHarrow Collaborative NetworkHarrowE84040May2</v>
      </c>
      <c r="B3503" s="41" t="s">
        <v>670</v>
      </c>
      <c r="C3503" s="41" t="s">
        <v>445</v>
      </c>
      <c r="D3503" s="41" t="s">
        <v>26</v>
      </c>
      <c r="E3503" s="41" t="s">
        <v>357</v>
      </c>
      <c r="F3503" s="41" t="s">
        <v>357</v>
      </c>
      <c r="G3503" s="41" t="s">
        <v>757</v>
      </c>
      <c r="H3503" s="41">
        <v>2</v>
      </c>
      <c r="I3503" s="41">
        <v>3997.1941874782901</v>
      </c>
      <c r="J3503" s="41">
        <v>4106</v>
      </c>
      <c r="K3503" s="41">
        <v>37</v>
      </c>
      <c r="L3503" s="41">
        <v>75.960999999999999</v>
      </c>
      <c r="M3503" s="41">
        <v>0.6845</v>
      </c>
      <c r="N3503" s="41">
        <v>5754</v>
      </c>
      <c r="O3503" s="41">
        <v>4</v>
      </c>
      <c r="P3503" s="41">
        <v>114.50460000000001</v>
      </c>
      <c r="Q3503" s="41">
        <v>7.9600000000000004E-2</v>
      </c>
      <c r="R3503" s="41">
        <v>0</v>
      </c>
      <c r="S3503" s="41">
        <v>0</v>
      </c>
      <c r="T3503" s="41">
        <v>164</v>
      </c>
      <c r="U3503" s="41">
        <v>3.6080000000000001</v>
      </c>
      <c r="V3503" s="41">
        <v>4143</v>
      </c>
      <c r="W3503" s="41">
        <v>76.645499999999998</v>
      </c>
      <c r="X3503" s="41">
        <v>5922</v>
      </c>
      <c r="Y3503" s="41">
        <v>118.19220000000001</v>
      </c>
      <c r="Z3503" s="6">
        <f>0</f>
        <v>0</v>
      </c>
      <c r="AA3503" s="6">
        <f t="shared" si="394"/>
        <v>76.645499999999998</v>
      </c>
      <c r="AB3503">
        <f>IF(ISBLANK(Table1[[#This Row],[FY2425_Cost]])=TRUE,#N/A,Table1[[#This Row],[FY2425_Cost]])</f>
        <v>118.19220000000001</v>
      </c>
      <c r="AC3503" s="6">
        <f t="shared" si="395"/>
        <v>41.546700000000016</v>
      </c>
      <c r="AD3503" s="6" t="e">
        <f>SUMIFS($AB$3:AB3503,$B$3:B3503,B3503)</f>
        <v>#N/A</v>
      </c>
      <c r="AE3503" s="6">
        <f t="shared" si="396"/>
        <v>1798.7373843652306</v>
      </c>
      <c r="AF3503" s="6">
        <f t="shared" si="397"/>
        <v>1798.7373843652306</v>
      </c>
      <c r="AG3503" s="6">
        <f>VLOOKUP(Table1[[#This Row],[PracticeCode]],$AP$3:$AS$345,4,FALSE)</f>
        <v>1798.7373843652306</v>
      </c>
      <c r="AH3503" s="27">
        <f t="shared" si="398"/>
        <v>130708.2499305401</v>
      </c>
      <c r="AI3503" s="6" t="e">
        <f t="shared" si="400"/>
        <v>#N/A</v>
      </c>
    </row>
    <row r="3504" spans="1:35" x14ac:dyDescent="0.35">
      <c r="A3504" t="str">
        <f t="shared" si="399"/>
        <v>THE PINNER ROAD SURGERYHarrow Collaborative NetworkHarrowE84040Nov8</v>
      </c>
      <c r="B3504" s="41" t="s">
        <v>670</v>
      </c>
      <c r="C3504" s="41" t="s">
        <v>445</v>
      </c>
      <c r="D3504" s="41" t="s">
        <v>26</v>
      </c>
      <c r="E3504" s="41" t="s">
        <v>357</v>
      </c>
      <c r="F3504" s="41" t="s">
        <v>357</v>
      </c>
      <c r="G3504" s="41" t="s">
        <v>763</v>
      </c>
      <c r="H3504" s="41">
        <v>8</v>
      </c>
      <c r="I3504" s="41">
        <v>3997.1941874782901</v>
      </c>
      <c r="J3504" s="41">
        <v>6735</v>
      </c>
      <c r="K3504" s="41">
        <v>2019</v>
      </c>
      <c r="L3504" s="41">
        <v>134.0265</v>
      </c>
      <c r="M3504" s="41">
        <v>40.178100000000001</v>
      </c>
      <c r="N3504" s="41"/>
      <c r="O3504" s="41"/>
      <c r="P3504" s="41"/>
      <c r="Q3504" s="41"/>
      <c r="R3504" s="41">
        <v>82</v>
      </c>
      <c r="S3504" s="41">
        <v>1.4678</v>
      </c>
      <c r="T3504" s="41"/>
      <c r="U3504" s="41"/>
      <c r="V3504" s="41">
        <v>8836</v>
      </c>
      <c r="W3504" s="41">
        <v>175.67240000000001</v>
      </c>
      <c r="X3504" s="41"/>
      <c r="Y3504" s="41"/>
      <c r="Z3504" s="6">
        <f>0</f>
        <v>0</v>
      </c>
      <c r="AA3504" s="6">
        <f t="shared" si="394"/>
        <v>175.67240000000001</v>
      </c>
      <c r="AB3504" t="e">
        <f>IF(ISBLANK(Table1[[#This Row],[FY2425_Cost]])=TRUE,#N/A,Table1[[#This Row],[FY2425_Cost]])</f>
        <v>#N/A</v>
      </c>
      <c r="AC3504" s="6" t="e">
        <f t="shared" si="395"/>
        <v>#N/A</v>
      </c>
      <c r="AD3504" s="6" t="e">
        <f>SUMIFS($AB$3:AB3504,$B$3:B3504,B3504)</f>
        <v>#N/A</v>
      </c>
      <c r="AE3504" s="6">
        <f t="shared" si="396"/>
        <v>1798.7373843652306</v>
      </c>
      <c r="AF3504" s="6">
        <f t="shared" si="397"/>
        <v>1798.7373843652306</v>
      </c>
      <c r="AG3504" s="6">
        <f>VLOOKUP(Table1[[#This Row],[PracticeCode]],$AP$3:$AS$345,4,FALSE)</f>
        <v>1798.7373843652306</v>
      </c>
      <c r="AH3504" s="27">
        <f t="shared" si="398"/>
        <v>130708.2499305401</v>
      </c>
      <c r="AI3504" s="6" t="e">
        <f t="shared" si="400"/>
        <v>#N/A</v>
      </c>
    </row>
    <row r="3505" spans="1:35" x14ac:dyDescent="0.35">
      <c r="A3505" t="str">
        <f t="shared" si="399"/>
        <v>THE PINNER ROAD SURGERYHarrow Collaborative NetworkHarrowE84040Oct7</v>
      </c>
      <c r="B3505" s="41" t="s">
        <v>670</v>
      </c>
      <c r="C3505" s="41" t="s">
        <v>445</v>
      </c>
      <c r="D3505" s="41" t="s">
        <v>26</v>
      </c>
      <c r="E3505" s="41" t="s">
        <v>357</v>
      </c>
      <c r="F3505" s="41" t="s">
        <v>357</v>
      </c>
      <c r="G3505" s="41" t="s">
        <v>762</v>
      </c>
      <c r="H3505" s="41">
        <v>7</v>
      </c>
      <c r="I3505" s="41">
        <v>3997.1941874782901</v>
      </c>
      <c r="J3505" s="41">
        <v>6175</v>
      </c>
      <c r="K3505" s="41">
        <v>2440</v>
      </c>
      <c r="L3505" s="41">
        <v>122.88250000000001</v>
      </c>
      <c r="M3505" s="41">
        <v>48.556000000000004</v>
      </c>
      <c r="N3505" s="41">
        <v>0</v>
      </c>
      <c r="O3505" s="41">
        <v>1489</v>
      </c>
      <c r="P3505" s="41">
        <v>0</v>
      </c>
      <c r="Q3505" s="41">
        <v>33.502499999999998</v>
      </c>
      <c r="R3505" s="41">
        <v>86</v>
      </c>
      <c r="S3505" s="41">
        <v>1.5394000000000001</v>
      </c>
      <c r="T3505" s="41">
        <v>92</v>
      </c>
      <c r="U3505" s="41">
        <v>2.024</v>
      </c>
      <c r="V3505" s="41">
        <v>8701</v>
      </c>
      <c r="W3505" s="41">
        <v>172.97790000000001</v>
      </c>
      <c r="X3505" s="41">
        <v>1581</v>
      </c>
      <c r="Y3505" s="41">
        <v>35.526499999999999</v>
      </c>
      <c r="Z3505" s="6">
        <f>0</f>
        <v>0</v>
      </c>
      <c r="AA3505" s="6">
        <f t="shared" si="394"/>
        <v>172.97790000000001</v>
      </c>
      <c r="AB3505">
        <f>IF(ISBLANK(Table1[[#This Row],[FY2425_Cost]])=TRUE,#N/A,Table1[[#This Row],[FY2425_Cost]])</f>
        <v>35.526499999999999</v>
      </c>
      <c r="AC3505" s="6">
        <f t="shared" si="395"/>
        <v>-137.45140000000001</v>
      </c>
      <c r="AD3505" s="6" t="e">
        <f>SUMIFS($AB$3:AB3505,$B$3:B3505,B3505)</f>
        <v>#N/A</v>
      </c>
      <c r="AE3505" s="6">
        <f t="shared" si="396"/>
        <v>1798.7373843652306</v>
      </c>
      <c r="AF3505" s="6">
        <f t="shared" si="397"/>
        <v>1798.7373843652306</v>
      </c>
      <c r="AG3505" s="6">
        <f>VLOOKUP(Table1[[#This Row],[PracticeCode]],$AP$3:$AS$345,4,FALSE)</f>
        <v>1798.7373843652306</v>
      </c>
      <c r="AH3505" s="27">
        <f t="shared" si="398"/>
        <v>130708.2499305401</v>
      </c>
      <c r="AI3505" s="6" t="e">
        <f t="shared" si="400"/>
        <v>#N/A</v>
      </c>
    </row>
    <row r="3506" spans="1:35" x14ac:dyDescent="0.35">
      <c r="A3506" t="str">
        <f t="shared" si="399"/>
        <v>THE PINNER ROAD SURGERYHarrow Collaborative NetworkHarrowE84040Sep6</v>
      </c>
      <c r="B3506" s="41" t="s">
        <v>670</v>
      </c>
      <c r="C3506" s="41" t="s">
        <v>445</v>
      </c>
      <c r="D3506" s="41" t="s">
        <v>26</v>
      </c>
      <c r="E3506" s="41" t="s">
        <v>357</v>
      </c>
      <c r="F3506" s="41" t="s">
        <v>357</v>
      </c>
      <c r="G3506" s="41" t="s">
        <v>761</v>
      </c>
      <c r="H3506" s="41">
        <v>6</v>
      </c>
      <c r="I3506" s="41">
        <v>3997.1941874782901</v>
      </c>
      <c r="J3506" s="41">
        <v>6463</v>
      </c>
      <c r="K3506" s="41">
        <v>2481</v>
      </c>
      <c r="L3506" s="41">
        <v>128.61369999999999</v>
      </c>
      <c r="M3506" s="41">
        <v>49.371900000000004</v>
      </c>
      <c r="N3506" s="41">
        <v>7456</v>
      </c>
      <c r="O3506" s="41">
        <v>106</v>
      </c>
      <c r="P3506" s="41">
        <v>167.76</v>
      </c>
      <c r="Q3506" s="41">
        <v>2.3849999999999998</v>
      </c>
      <c r="R3506" s="41">
        <v>96</v>
      </c>
      <c r="S3506" s="41">
        <v>1.7183999999999999</v>
      </c>
      <c r="T3506" s="41">
        <v>184</v>
      </c>
      <c r="U3506" s="41">
        <v>4.048</v>
      </c>
      <c r="V3506" s="41">
        <v>9040</v>
      </c>
      <c r="W3506" s="41">
        <v>179.70400000000001</v>
      </c>
      <c r="X3506" s="41">
        <v>7746</v>
      </c>
      <c r="Y3506" s="41">
        <v>174.19299999999998</v>
      </c>
      <c r="Z3506" s="6">
        <f>0</f>
        <v>0</v>
      </c>
      <c r="AA3506" s="6">
        <f t="shared" si="394"/>
        <v>179.70400000000001</v>
      </c>
      <c r="AB3506">
        <f>IF(ISBLANK(Table1[[#This Row],[FY2425_Cost]])=TRUE,#N/A,Table1[[#This Row],[FY2425_Cost]])</f>
        <v>174.19299999999998</v>
      </c>
      <c r="AC3506" s="6">
        <f t="shared" si="395"/>
        <v>-5.5110000000000241</v>
      </c>
      <c r="AD3506" s="6" t="e">
        <f>SUMIFS($AB$3:AB3506,$B$3:B3506,B3506)</f>
        <v>#N/A</v>
      </c>
      <c r="AE3506" s="6">
        <f t="shared" si="396"/>
        <v>1798.7373843652306</v>
      </c>
      <c r="AF3506" s="6">
        <f t="shared" si="397"/>
        <v>1798.7373843652306</v>
      </c>
      <c r="AG3506" s="6">
        <f>VLOOKUP(Table1[[#This Row],[PracticeCode]],$AP$3:$AS$345,4,FALSE)</f>
        <v>1798.7373843652306</v>
      </c>
      <c r="AH3506" s="27">
        <f t="shared" si="398"/>
        <v>130708.2499305401</v>
      </c>
      <c r="AI3506" s="6" t="e">
        <f t="shared" si="400"/>
        <v>#N/A</v>
      </c>
    </row>
    <row r="3507" spans="1:35" x14ac:dyDescent="0.35">
      <c r="A3507" t="str">
        <f t="shared" si="399"/>
        <v>The Portland Road PracticeWest-Hill HealthWest LondonE87029Apr1</v>
      </c>
      <c r="B3507" s="41" t="s">
        <v>724</v>
      </c>
      <c r="C3507" s="41" t="s">
        <v>467</v>
      </c>
      <c r="D3507" s="41" t="s">
        <v>29</v>
      </c>
      <c r="E3507" s="41" t="s">
        <v>245</v>
      </c>
      <c r="F3507" s="41" t="s">
        <v>245</v>
      </c>
      <c r="G3507" s="41" t="s">
        <v>756</v>
      </c>
      <c r="H3507" s="41">
        <v>1</v>
      </c>
      <c r="I3507" s="41">
        <v>8973.1469239401595</v>
      </c>
      <c r="J3507" s="41">
        <v>2534</v>
      </c>
      <c r="K3507" s="41">
        <v>0</v>
      </c>
      <c r="L3507" s="41">
        <v>46.878999999999998</v>
      </c>
      <c r="M3507" s="41">
        <v>0</v>
      </c>
      <c r="N3507" s="41">
        <v>10007</v>
      </c>
      <c r="O3507" s="41">
        <v>31</v>
      </c>
      <c r="P3507" s="41">
        <v>199.13930000000002</v>
      </c>
      <c r="Q3507" s="41">
        <v>0.6169</v>
      </c>
      <c r="R3507" s="41">
        <v>3106</v>
      </c>
      <c r="S3507" s="41">
        <v>55.5974</v>
      </c>
      <c r="T3507" s="41">
        <v>2887</v>
      </c>
      <c r="U3507" s="41">
        <v>63.514000000000003</v>
      </c>
      <c r="V3507" s="41">
        <v>5640</v>
      </c>
      <c r="W3507" s="41">
        <v>102.4764</v>
      </c>
      <c r="X3507" s="41">
        <v>12925</v>
      </c>
      <c r="Y3507" s="41">
        <v>263.27019999999999</v>
      </c>
      <c r="Z3507" s="6">
        <f>0</f>
        <v>0</v>
      </c>
      <c r="AA3507" s="6">
        <f t="shared" si="394"/>
        <v>102.4764</v>
      </c>
      <c r="AB3507">
        <f>IF(ISBLANK(Table1[[#This Row],[FY2425_Cost]])=TRUE,#N/A,Table1[[#This Row],[FY2425_Cost]])</f>
        <v>263.27019999999999</v>
      </c>
      <c r="AC3507" s="6">
        <f t="shared" si="395"/>
        <v>160.79379999999998</v>
      </c>
      <c r="AD3507" s="6">
        <f>SUMIFS($AB$3:AB3507,$B$3:B3507,B3507)</f>
        <v>263.27019999999999</v>
      </c>
      <c r="AE3507" s="6">
        <f t="shared" si="396"/>
        <v>4037.9161157730719</v>
      </c>
      <c r="AF3507" s="6">
        <f t="shared" si="397"/>
        <v>4037.9161157730719</v>
      </c>
      <c r="AG3507" s="6">
        <f>VLOOKUP(Table1[[#This Row],[PracticeCode]],$AP$3:$AS$345,4,FALSE)</f>
        <v>4037.9161157730719</v>
      </c>
      <c r="AH3507" s="27">
        <f t="shared" si="398"/>
        <v>293421.90441284323</v>
      </c>
      <c r="AI3507" s="6">
        <f t="shared" si="400"/>
        <v>0</v>
      </c>
    </row>
    <row r="3508" spans="1:35" x14ac:dyDescent="0.35">
      <c r="A3508" t="str">
        <f t="shared" si="399"/>
        <v>The Portland Road PracticeWest-Hill HealthWest LondonE87029Aug5</v>
      </c>
      <c r="B3508" s="41" t="s">
        <v>724</v>
      </c>
      <c r="C3508" s="41" t="s">
        <v>467</v>
      </c>
      <c r="D3508" s="41" t="s">
        <v>29</v>
      </c>
      <c r="E3508" s="41" t="s">
        <v>245</v>
      </c>
      <c r="F3508" s="41" t="s">
        <v>245</v>
      </c>
      <c r="G3508" s="41" t="s">
        <v>760</v>
      </c>
      <c r="H3508" s="41">
        <v>5</v>
      </c>
      <c r="I3508" s="41">
        <v>8973.1469239401595</v>
      </c>
      <c r="J3508" s="41">
        <v>2968</v>
      </c>
      <c r="K3508" s="41">
        <v>16</v>
      </c>
      <c r="L3508" s="41">
        <v>54.907999999999994</v>
      </c>
      <c r="M3508" s="41">
        <v>0.29599999999999999</v>
      </c>
      <c r="N3508" s="41">
        <v>20794</v>
      </c>
      <c r="O3508" s="41">
        <v>156</v>
      </c>
      <c r="P3508" s="41">
        <v>413.80060000000003</v>
      </c>
      <c r="Q3508" s="41">
        <v>3.1044</v>
      </c>
      <c r="R3508" s="41">
        <v>5095</v>
      </c>
      <c r="S3508" s="41">
        <v>91.200500000000005</v>
      </c>
      <c r="T3508" s="41">
        <v>2816</v>
      </c>
      <c r="U3508" s="41">
        <v>61.951999999999998</v>
      </c>
      <c r="V3508" s="41">
        <v>8079</v>
      </c>
      <c r="W3508" s="41">
        <v>146.40449999999998</v>
      </c>
      <c r="X3508" s="41">
        <v>23766</v>
      </c>
      <c r="Y3508" s="41">
        <v>478.85700000000003</v>
      </c>
      <c r="Z3508" s="6">
        <f>0</f>
        <v>0</v>
      </c>
      <c r="AA3508" s="6">
        <f t="shared" si="394"/>
        <v>146.40449999999998</v>
      </c>
      <c r="AB3508">
        <f>IF(ISBLANK(Table1[[#This Row],[FY2425_Cost]])=TRUE,#N/A,Table1[[#This Row],[FY2425_Cost]])</f>
        <v>478.85700000000003</v>
      </c>
      <c r="AC3508" s="6">
        <f t="shared" si="395"/>
        <v>332.45250000000004</v>
      </c>
      <c r="AD3508" s="6">
        <f>SUMIFS($AB$3:AB3508,$B$3:B3508,B3508)</f>
        <v>742.12720000000002</v>
      </c>
      <c r="AE3508" s="6">
        <f t="shared" si="396"/>
        <v>4037.9161157730719</v>
      </c>
      <c r="AF3508" s="6">
        <f t="shared" si="397"/>
        <v>4037.9161157730719</v>
      </c>
      <c r="AG3508" s="6">
        <f>VLOOKUP(Table1[[#This Row],[PracticeCode]],$AP$3:$AS$345,4,FALSE)</f>
        <v>4037.9161157730719</v>
      </c>
      <c r="AH3508" s="27">
        <f t="shared" si="398"/>
        <v>293421.90441284323</v>
      </c>
      <c r="AI3508" s="6">
        <f t="shared" si="400"/>
        <v>0</v>
      </c>
    </row>
    <row r="3509" spans="1:35" x14ac:dyDescent="0.35">
      <c r="A3509" t="str">
        <f t="shared" si="399"/>
        <v>The Portland Road PracticeWest-Hill HealthWest LondonE87029Dec9</v>
      </c>
      <c r="B3509" s="41" t="s">
        <v>724</v>
      </c>
      <c r="C3509" s="41" t="s">
        <v>467</v>
      </c>
      <c r="D3509" s="41" t="s">
        <v>29</v>
      </c>
      <c r="E3509" s="41" t="s">
        <v>245</v>
      </c>
      <c r="F3509" s="41" t="s">
        <v>245</v>
      </c>
      <c r="G3509" s="41" t="s">
        <v>764</v>
      </c>
      <c r="H3509" s="41">
        <v>9</v>
      </c>
      <c r="I3509" s="41">
        <v>8973.1469239401595</v>
      </c>
      <c r="J3509" s="41">
        <v>26544</v>
      </c>
      <c r="K3509" s="41">
        <v>21</v>
      </c>
      <c r="L3509" s="41">
        <v>528.22559999999999</v>
      </c>
      <c r="M3509" s="41">
        <v>0.41790000000000005</v>
      </c>
      <c r="N3509" s="41"/>
      <c r="O3509" s="41"/>
      <c r="P3509" s="41"/>
      <c r="Q3509" s="41"/>
      <c r="R3509" s="41">
        <v>10614</v>
      </c>
      <c r="S3509" s="41">
        <v>189.9906</v>
      </c>
      <c r="T3509" s="41"/>
      <c r="U3509" s="41"/>
      <c r="V3509" s="41">
        <v>37179</v>
      </c>
      <c r="W3509" s="41">
        <v>718.63409999999999</v>
      </c>
      <c r="X3509" s="41"/>
      <c r="Y3509" s="41"/>
      <c r="Z3509" s="6">
        <f>0</f>
        <v>0</v>
      </c>
      <c r="AA3509" s="6">
        <f t="shared" si="394"/>
        <v>718.63409999999999</v>
      </c>
      <c r="AB3509" t="e">
        <f>IF(ISBLANK(Table1[[#This Row],[FY2425_Cost]])=TRUE,#N/A,Table1[[#This Row],[FY2425_Cost]])</f>
        <v>#N/A</v>
      </c>
      <c r="AC3509" s="6" t="e">
        <f t="shared" si="395"/>
        <v>#N/A</v>
      </c>
      <c r="AD3509" s="6" t="e">
        <f>SUMIFS($AB$3:AB3509,$B$3:B3509,B3509)</f>
        <v>#N/A</v>
      </c>
      <c r="AE3509" s="6">
        <f t="shared" si="396"/>
        <v>4037.9161157730719</v>
      </c>
      <c r="AF3509" s="6">
        <f t="shared" si="397"/>
        <v>4037.9161157730719</v>
      </c>
      <c r="AG3509" s="6">
        <f>VLOOKUP(Table1[[#This Row],[PracticeCode]],$AP$3:$AS$345,4,FALSE)</f>
        <v>4037.9161157730719</v>
      </c>
      <c r="AH3509" s="27">
        <f t="shared" si="398"/>
        <v>293421.90441284323</v>
      </c>
      <c r="AI3509" s="6" t="e">
        <f t="shared" si="400"/>
        <v>#N/A</v>
      </c>
    </row>
    <row r="3510" spans="1:35" x14ac:dyDescent="0.35">
      <c r="A3510" t="str">
        <f t="shared" si="399"/>
        <v>The Portland Road PracticeWest-Hill HealthWest LondonE87029Feb11</v>
      </c>
      <c r="B3510" s="41" t="s">
        <v>724</v>
      </c>
      <c r="C3510" s="41" t="s">
        <v>467</v>
      </c>
      <c r="D3510" s="41" t="s">
        <v>29</v>
      </c>
      <c r="E3510" s="41" t="s">
        <v>245</v>
      </c>
      <c r="F3510" s="41" t="s">
        <v>245</v>
      </c>
      <c r="G3510" s="41" t="s">
        <v>766</v>
      </c>
      <c r="H3510" s="41">
        <v>11</v>
      </c>
      <c r="I3510" s="41">
        <v>8973.1469239401595</v>
      </c>
      <c r="J3510" s="41">
        <v>4681</v>
      </c>
      <c r="K3510" s="41">
        <v>37</v>
      </c>
      <c r="L3510" s="41">
        <v>93.151899999999998</v>
      </c>
      <c r="M3510" s="41">
        <v>0.73630000000000007</v>
      </c>
      <c r="N3510" s="41"/>
      <c r="O3510" s="41"/>
      <c r="P3510" s="41"/>
      <c r="Q3510" s="41"/>
      <c r="R3510" s="41">
        <v>3536</v>
      </c>
      <c r="S3510" s="41">
        <v>63.294400000000003</v>
      </c>
      <c r="T3510" s="41"/>
      <c r="U3510" s="41"/>
      <c r="V3510" s="41">
        <v>8254</v>
      </c>
      <c r="W3510" s="41">
        <v>157.18260000000001</v>
      </c>
      <c r="X3510" s="41"/>
      <c r="Y3510" s="41"/>
      <c r="Z3510" s="6">
        <f>0</f>
        <v>0</v>
      </c>
      <c r="AA3510" s="6">
        <f t="shared" si="394"/>
        <v>157.18260000000001</v>
      </c>
      <c r="AB3510" t="e">
        <f>IF(ISBLANK(Table1[[#This Row],[FY2425_Cost]])=TRUE,#N/A,Table1[[#This Row],[FY2425_Cost]])</f>
        <v>#N/A</v>
      </c>
      <c r="AC3510" s="6" t="e">
        <f t="shared" si="395"/>
        <v>#N/A</v>
      </c>
      <c r="AD3510" s="6" t="e">
        <f>SUMIFS($AB$3:AB3510,$B$3:B3510,B3510)</f>
        <v>#N/A</v>
      </c>
      <c r="AE3510" s="6">
        <f t="shared" si="396"/>
        <v>4037.9161157730719</v>
      </c>
      <c r="AF3510" s="6">
        <f t="shared" si="397"/>
        <v>4037.9161157730719</v>
      </c>
      <c r="AG3510" s="6">
        <f>VLOOKUP(Table1[[#This Row],[PracticeCode]],$AP$3:$AS$345,4,FALSE)</f>
        <v>4037.9161157730719</v>
      </c>
      <c r="AH3510" s="27">
        <f t="shared" si="398"/>
        <v>293421.90441284323</v>
      </c>
      <c r="AI3510" s="6" t="e">
        <f t="shared" si="400"/>
        <v>#N/A</v>
      </c>
    </row>
    <row r="3511" spans="1:35" x14ac:dyDescent="0.35">
      <c r="A3511" t="str">
        <f t="shared" si="399"/>
        <v>The Portland Road PracticeWest-Hill HealthWest LondonE87029Jan10</v>
      </c>
      <c r="B3511" s="41" t="s">
        <v>724</v>
      </c>
      <c r="C3511" s="41" t="s">
        <v>467</v>
      </c>
      <c r="D3511" s="41" t="s">
        <v>29</v>
      </c>
      <c r="E3511" s="41" t="s">
        <v>245</v>
      </c>
      <c r="F3511" s="41" t="s">
        <v>245</v>
      </c>
      <c r="G3511" s="41" t="s">
        <v>765</v>
      </c>
      <c r="H3511" s="41">
        <v>10</v>
      </c>
      <c r="I3511" s="41">
        <v>8973.1469239401595</v>
      </c>
      <c r="J3511" s="41">
        <v>9729</v>
      </c>
      <c r="K3511" s="41">
        <v>85</v>
      </c>
      <c r="L3511" s="41">
        <v>193.6071</v>
      </c>
      <c r="M3511" s="41">
        <v>1.6915</v>
      </c>
      <c r="N3511" s="41"/>
      <c r="O3511" s="41"/>
      <c r="P3511" s="41"/>
      <c r="Q3511" s="41"/>
      <c r="R3511" s="41">
        <v>6103</v>
      </c>
      <c r="S3511" s="41">
        <v>109.2437</v>
      </c>
      <c r="T3511" s="41"/>
      <c r="U3511" s="41"/>
      <c r="V3511" s="41">
        <v>15917</v>
      </c>
      <c r="W3511" s="41">
        <v>304.54230000000001</v>
      </c>
      <c r="X3511" s="41"/>
      <c r="Y3511" s="41"/>
      <c r="Z3511" s="6">
        <f>0</f>
        <v>0</v>
      </c>
      <c r="AA3511" s="6">
        <f t="shared" ref="AA3511:AA3574" si="401">IFERROR(W3511*1,#N/A)</f>
        <v>304.54230000000001</v>
      </c>
      <c r="AB3511" t="e">
        <f>IF(ISBLANK(Table1[[#This Row],[FY2425_Cost]])=TRUE,#N/A,Table1[[#This Row],[FY2425_Cost]])</f>
        <v>#N/A</v>
      </c>
      <c r="AC3511" s="6" t="e">
        <f t="shared" ref="AC3511:AC3574" si="402">AB3511-AA3511</f>
        <v>#N/A</v>
      </c>
      <c r="AD3511" s="6" t="e">
        <f>SUMIFS($AB$3:AB3511,$B$3:B3511,B3511)</f>
        <v>#N/A</v>
      </c>
      <c r="AE3511" s="6">
        <f t="shared" ref="AE3511:AE3574" si="403">IFERROR(I3511*$AE$1,#N/A)</f>
        <v>4037.9161157730719</v>
      </c>
      <c r="AF3511" s="6">
        <f t="shared" ref="AF3511:AF3574" si="404">AE3511+Z3511</f>
        <v>4037.9161157730719</v>
      </c>
      <c r="AG3511" s="6">
        <f>VLOOKUP(Table1[[#This Row],[PracticeCode]],$AP$3:$AS$345,4,FALSE)</f>
        <v>4037.9161157730719</v>
      </c>
      <c r="AH3511" s="27">
        <f t="shared" ref="AH3511:AH3574" si="405">IFERROR(I3511*$AH$1,#N/A)</f>
        <v>293421.90441284323</v>
      </c>
      <c r="AI3511" s="6" t="e">
        <f t="shared" si="400"/>
        <v>#N/A</v>
      </c>
    </row>
    <row r="3512" spans="1:35" x14ac:dyDescent="0.35">
      <c r="A3512" t="str">
        <f t="shared" si="399"/>
        <v>The Portland Road PracticeWest-Hill HealthWest LondonE87029Jul4</v>
      </c>
      <c r="B3512" s="41" t="s">
        <v>724</v>
      </c>
      <c r="C3512" s="41" t="s">
        <v>467</v>
      </c>
      <c r="D3512" s="41" t="s">
        <v>29</v>
      </c>
      <c r="E3512" s="41" t="s">
        <v>245</v>
      </c>
      <c r="F3512" s="41" t="s">
        <v>245</v>
      </c>
      <c r="G3512" s="41" t="s">
        <v>759</v>
      </c>
      <c r="H3512" s="41">
        <v>4</v>
      </c>
      <c r="I3512" s="41">
        <v>8973.1469239401595</v>
      </c>
      <c r="J3512" s="41">
        <v>7480</v>
      </c>
      <c r="K3512" s="41">
        <v>21</v>
      </c>
      <c r="L3512" s="41">
        <v>138.38</v>
      </c>
      <c r="M3512" s="41">
        <v>0.38849999999999996</v>
      </c>
      <c r="N3512" s="41">
        <v>10402</v>
      </c>
      <c r="O3512" s="41">
        <v>52</v>
      </c>
      <c r="P3512" s="41">
        <v>206.99980000000002</v>
      </c>
      <c r="Q3512" s="41">
        <v>1.0348000000000002</v>
      </c>
      <c r="R3512" s="41">
        <v>4464</v>
      </c>
      <c r="S3512" s="41">
        <v>79.905600000000007</v>
      </c>
      <c r="T3512" s="41">
        <v>6298</v>
      </c>
      <c r="U3512" s="41">
        <v>138.55600000000001</v>
      </c>
      <c r="V3512" s="41">
        <v>11965</v>
      </c>
      <c r="W3512" s="41">
        <v>218.67410000000001</v>
      </c>
      <c r="X3512" s="41">
        <v>16752</v>
      </c>
      <c r="Y3512" s="41">
        <v>346.59059999999999</v>
      </c>
      <c r="Z3512" s="6">
        <f>0</f>
        <v>0</v>
      </c>
      <c r="AA3512" s="6">
        <f t="shared" si="401"/>
        <v>218.67410000000001</v>
      </c>
      <c r="AB3512">
        <f>IF(ISBLANK(Table1[[#This Row],[FY2425_Cost]])=TRUE,#N/A,Table1[[#This Row],[FY2425_Cost]])</f>
        <v>346.59059999999999</v>
      </c>
      <c r="AC3512" s="6">
        <f t="shared" si="402"/>
        <v>127.91649999999998</v>
      </c>
      <c r="AD3512" s="6" t="e">
        <f>SUMIFS($AB$3:AB3512,$B$3:B3512,B3512)</f>
        <v>#N/A</v>
      </c>
      <c r="AE3512" s="6">
        <f t="shared" si="403"/>
        <v>4037.9161157730719</v>
      </c>
      <c r="AF3512" s="6">
        <f t="shared" si="404"/>
        <v>4037.9161157730719</v>
      </c>
      <c r="AG3512" s="6">
        <f>VLOOKUP(Table1[[#This Row],[PracticeCode]],$AP$3:$AS$345,4,FALSE)</f>
        <v>4037.9161157730719</v>
      </c>
      <c r="AH3512" s="27">
        <f t="shared" si="405"/>
        <v>293421.90441284323</v>
      </c>
      <c r="AI3512" s="6" t="e">
        <f t="shared" si="400"/>
        <v>#N/A</v>
      </c>
    </row>
    <row r="3513" spans="1:35" x14ac:dyDescent="0.35">
      <c r="A3513" t="str">
        <f t="shared" si="399"/>
        <v>The Portland Road PracticeWest-Hill HealthWest LondonE87029Jun3</v>
      </c>
      <c r="B3513" s="41" t="s">
        <v>724</v>
      </c>
      <c r="C3513" s="41" t="s">
        <v>467</v>
      </c>
      <c r="D3513" s="41" t="s">
        <v>29</v>
      </c>
      <c r="E3513" s="41" t="s">
        <v>245</v>
      </c>
      <c r="F3513" s="41" t="s">
        <v>245</v>
      </c>
      <c r="G3513" s="41" t="s">
        <v>758</v>
      </c>
      <c r="H3513" s="41">
        <v>3</v>
      </c>
      <c r="I3513" s="41">
        <v>8973.1469239401595</v>
      </c>
      <c r="J3513" s="41">
        <v>4528</v>
      </c>
      <c r="K3513" s="41">
        <v>3</v>
      </c>
      <c r="L3513" s="41">
        <v>83.768000000000001</v>
      </c>
      <c r="M3513" s="41">
        <v>5.5499999999999994E-2</v>
      </c>
      <c r="N3513" s="41">
        <v>4463</v>
      </c>
      <c r="O3513" s="41">
        <v>76</v>
      </c>
      <c r="P3513" s="41">
        <v>88.813700000000011</v>
      </c>
      <c r="Q3513" s="41">
        <v>1.5124</v>
      </c>
      <c r="R3513" s="41">
        <v>3868</v>
      </c>
      <c r="S3513" s="41">
        <v>69.237200000000001</v>
      </c>
      <c r="T3513" s="41">
        <v>3812</v>
      </c>
      <c r="U3513" s="41">
        <v>83.864000000000004</v>
      </c>
      <c r="V3513" s="41">
        <v>8399</v>
      </c>
      <c r="W3513" s="41">
        <v>153.0607</v>
      </c>
      <c r="X3513" s="41">
        <v>8351</v>
      </c>
      <c r="Y3513" s="41">
        <v>174.19010000000003</v>
      </c>
      <c r="Z3513" s="6">
        <f>0</f>
        <v>0</v>
      </c>
      <c r="AA3513" s="6">
        <f t="shared" si="401"/>
        <v>153.0607</v>
      </c>
      <c r="AB3513">
        <f>IF(ISBLANK(Table1[[#This Row],[FY2425_Cost]])=TRUE,#N/A,Table1[[#This Row],[FY2425_Cost]])</f>
        <v>174.19010000000003</v>
      </c>
      <c r="AC3513" s="6">
        <f t="shared" si="402"/>
        <v>21.129400000000032</v>
      </c>
      <c r="AD3513" s="6" t="e">
        <f>SUMIFS($AB$3:AB3513,$B$3:B3513,B3513)</f>
        <v>#N/A</v>
      </c>
      <c r="AE3513" s="6">
        <f t="shared" si="403"/>
        <v>4037.9161157730719</v>
      </c>
      <c r="AF3513" s="6">
        <f t="shared" si="404"/>
        <v>4037.9161157730719</v>
      </c>
      <c r="AG3513" s="6">
        <f>VLOOKUP(Table1[[#This Row],[PracticeCode]],$AP$3:$AS$345,4,FALSE)</f>
        <v>4037.9161157730719</v>
      </c>
      <c r="AH3513" s="27">
        <f t="shared" si="405"/>
        <v>293421.90441284323</v>
      </c>
      <c r="AI3513" s="6" t="e">
        <f t="shared" si="400"/>
        <v>#N/A</v>
      </c>
    </row>
    <row r="3514" spans="1:35" x14ac:dyDescent="0.35">
      <c r="A3514" t="str">
        <f t="shared" si="399"/>
        <v>The Portland Road PracticeWest-Hill HealthWest LondonE87029Mar12</v>
      </c>
      <c r="B3514" s="41" t="s">
        <v>724</v>
      </c>
      <c r="C3514" s="41" t="s">
        <v>467</v>
      </c>
      <c r="D3514" s="41" t="s">
        <v>29</v>
      </c>
      <c r="E3514" s="41" t="s">
        <v>245</v>
      </c>
      <c r="F3514" s="41" t="s">
        <v>245</v>
      </c>
      <c r="G3514" s="41" t="s">
        <v>767</v>
      </c>
      <c r="H3514" s="41">
        <v>12</v>
      </c>
      <c r="I3514" s="41">
        <v>8973.1469239401595</v>
      </c>
      <c r="J3514" s="41">
        <v>21127</v>
      </c>
      <c r="K3514" s="41">
        <v>80</v>
      </c>
      <c r="L3514" s="41">
        <v>420.4273</v>
      </c>
      <c r="M3514" s="41">
        <v>1.5920000000000001</v>
      </c>
      <c r="N3514" s="41"/>
      <c r="O3514" s="41"/>
      <c r="P3514" s="41"/>
      <c r="Q3514" s="41"/>
      <c r="R3514" s="41">
        <v>3751</v>
      </c>
      <c r="S3514" s="41">
        <v>67.142899999999997</v>
      </c>
      <c r="T3514" s="41"/>
      <c r="U3514" s="41"/>
      <c r="V3514" s="41">
        <v>24958</v>
      </c>
      <c r="W3514" s="41">
        <v>489.16219999999998</v>
      </c>
      <c r="X3514" s="41"/>
      <c r="Y3514" s="41"/>
      <c r="Z3514" s="6">
        <f>0</f>
        <v>0</v>
      </c>
      <c r="AA3514" s="6">
        <f t="shared" si="401"/>
        <v>489.16219999999998</v>
      </c>
      <c r="AB3514" t="e">
        <f>IF(ISBLANK(Table1[[#This Row],[FY2425_Cost]])=TRUE,#N/A,Table1[[#This Row],[FY2425_Cost]])</f>
        <v>#N/A</v>
      </c>
      <c r="AC3514" s="6" t="e">
        <f t="shared" si="402"/>
        <v>#N/A</v>
      </c>
      <c r="AD3514" s="6" t="e">
        <f>SUMIFS($AB$3:AB3514,$B$3:B3514,B3514)</f>
        <v>#N/A</v>
      </c>
      <c r="AE3514" s="6">
        <f t="shared" si="403"/>
        <v>4037.9161157730719</v>
      </c>
      <c r="AF3514" s="6">
        <f t="shared" si="404"/>
        <v>4037.9161157730719</v>
      </c>
      <c r="AG3514" s="6">
        <f>VLOOKUP(Table1[[#This Row],[PracticeCode]],$AP$3:$AS$345,4,FALSE)</f>
        <v>4037.9161157730719</v>
      </c>
      <c r="AH3514" s="27">
        <f t="shared" si="405"/>
        <v>293421.90441284323</v>
      </c>
      <c r="AI3514" s="6" t="e">
        <f t="shared" si="400"/>
        <v>#N/A</v>
      </c>
    </row>
    <row r="3515" spans="1:35" x14ac:dyDescent="0.35">
      <c r="A3515" t="str">
        <f t="shared" si="399"/>
        <v>The Portland Road PracticeWest-Hill HealthWest LondonE87029May2</v>
      </c>
      <c r="B3515" s="41" t="s">
        <v>724</v>
      </c>
      <c r="C3515" s="41" t="s">
        <v>467</v>
      </c>
      <c r="D3515" s="41" t="s">
        <v>29</v>
      </c>
      <c r="E3515" s="41" t="s">
        <v>245</v>
      </c>
      <c r="F3515" s="41" t="s">
        <v>245</v>
      </c>
      <c r="G3515" s="41" t="s">
        <v>757</v>
      </c>
      <c r="H3515" s="41">
        <v>2</v>
      </c>
      <c r="I3515" s="41">
        <v>8973.1469239401595</v>
      </c>
      <c r="J3515" s="41">
        <v>18243</v>
      </c>
      <c r="K3515" s="41">
        <v>3</v>
      </c>
      <c r="L3515" s="41">
        <v>337.49549999999999</v>
      </c>
      <c r="M3515" s="41">
        <v>5.5499999999999994E-2</v>
      </c>
      <c r="N3515" s="41">
        <v>5060</v>
      </c>
      <c r="O3515" s="41">
        <v>17</v>
      </c>
      <c r="P3515" s="41">
        <v>100.694</v>
      </c>
      <c r="Q3515" s="41">
        <v>0.33830000000000005</v>
      </c>
      <c r="R3515" s="41">
        <v>5508</v>
      </c>
      <c r="S3515" s="41">
        <v>98.593199999999996</v>
      </c>
      <c r="T3515" s="41">
        <v>2830</v>
      </c>
      <c r="U3515" s="41">
        <v>62.26</v>
      </c>
      <c r="V3515" s="41">
        <v>23754</v>
      </c>
      <c r="W3515" s="41">
        <v>436.14419999999996</v>
      </c>
      <c r="X3515" s="41">
        <v>7907</v>
      </c>
      <c r="Y3515" s="41">
        <v>163.29230000000001</v>
      </c>
      <c r="Z3515" s="6">
        <f>0</f>
        <v>0</v>
      </c>
      <c r="AA3515" s="6">
        <f t="shared" si="401"/>
        <v>436.14419999999996</v>
      </c>
      <c r="AB3515">
        <f>IF(ISBLANK(Table1[[#This Row],[FY2425_Cost]])=TRUE,#N/A,Table1[[#This Row],[FY2425_Cost]])</f>
        <v>163.29230000000001</v>
      </c>
      <c r="AC3515" s="6">
        <f t="shared" si="402"/>
        <v>-272.85189999999994</v>
      </c>
      <c r="AD3515" s="6" t="e">
        <f>SUMIFS($AB$3:AB3515,$B$3:B3515,B3515)</f>
        <v>#N/A</v>
      </c>
      <c r="AE3515" s="6">
        <f t="shared" si="403"/>
        <v>4037.9161157730719</v>
      </c>
      <c r="AF3515" s="6">
        <f t="shared" si="404"/>
        <v>4037.9161157730719</v>
      </c>
      <c r="AG3515" s="6">
        <f>VLOOKUP(Table1[[#This Row],[PracticeCode]],$AP$3:$AS$345,4,FALSE)</f>
        <v>4037.9161157730719</v>
      </c>
      <c r="AH3515" s="27">
        <f t="shared" si="405"/>
        <v>293421.90441284323</v>
      </c>
      <c r="AI3515" s="6" t="e">
        <f t="shared" si="400"/>
        <v>#N/A</v>
      </c>
    </row>
    <row r="3516" spans="1:35" x14ac:dyDescent="0.35">
      <c r="A3516" t="str">
        <f t="shared" si="399"/>
        <v>The Portland Road PracticeWest-Hill HealthWest LondonE87029Nov8</v>
      </c>
      <c r="B3516" s="41" t="s">
        <v>724</v>
      </c>
      <c r="C3516" s="41" t="s">
        <v>467</v>
      </c>
      <c r="D3516" s="41" t="s">
        <v>29</v>
      </c>
      <c r="E3516" s="41" t="s">
        <v>245</v>
      </c>
      <c r="F3516" s="41" t="s">
        <v>245</v>
      </c>
      <c r="G3516" s="41" t="s">
        <v>763</v>
      </c>
      <c r="H3516" s="41">
        <v>8</v>
      </c>
      <c r="I3516" s="41">
        <v>8973.1469239401595</v>
      </c>
      <c r="J3516" s="41">
        <v>3871</v>
      </c>
      <c r="K3516" s="41">
        <v>44</v>
      </c>
      <c r="L3516" s="41">
        <v>77.032899999999998</v>
      </c>
      <c r="M3516" s="41">
        <v>0.87560000000000004</v>
      </c>
      <c r="N3516" s="41"/>
      <c r="O3516" s="41"/>
      <c r="P3516" s="41"/>
      <c r="Q3516" s="41"/>
      <c r="R3516" s="41">
        <v>8089</v>
      </c>
      <c r="S3516" s="41">
        <v>144.79310000000001</v>
      </c>
      <c r="T3516" s="41"/>
      <c r="U3516" s="41"/>
      <c r="V3516" s="41">
        <v>12004</v>
      </c>
      <c r="W3516" s="41">
        <v>222.70160000000001</v>
      </c>
      <c r="X3516" s="41"/>
      <c r="Y3516" s="41"/>
      <c r="Z3516" s="6">
        <f>0</f>
        <v>0</v>
      </c>
      <c r="AA3516" s="6">
        <f t="shared" si="401"/>
        <v>222.70160000000001</v>
      </c>
      <c r="AB3516" t="e">
        <f>IF(ISBLANK(Table1[[#This Row],[FY2425_Cost]])=TRUE,#N/A,Table1[[#This Row],[FY2425_Cost]])</f>
        <v>#N/A</v>
      </c>
      <c r="AC3516" s="6" t="e">
        <f t="shared" si="402"/>
        <v>#N/A</v>
      </c>
      <c r="AD3516" s="6" t="e">
        <f>SUMIFS($AB$3:AB3516,$B$3:B3516,B3516)</f>
        <v>#N/A</v>
      </c>
      <c r="AE3516" s="6">
        <f t="shared" si="403"/>
        <v>4037.9161157730719</v>
      </c>
      <c r="AF3516" s="6">
        <f t="shared" si="404"/>
        <v>4037.9161157730719</v>
      </c>
      <c r="AG3516" s="6">
        <f>VLOOKUP(Table1[[#This Row],[PracticeCode]],$AP$3:$AS$345,4,FALSE)</f>
        <v>4037.9161157730719</v>
      </c>
      <c r="AH3516" s="27">
        <f t="shared" si="405"/>
        <v>293421.90441284323</v>
      </c>
      <c r="AI3516" s="6" t="e">
        <f t="shared" si="400"/>
        <v>#N/A</v>
      </c>
    </row>
    <row r="3517" spans="1:35" x14ac:dyDescent="0.35">
      <c r="A3517" t="str">
        <f t="shared" si="399"/>
        <v>The Portland Road PracticeWest-Hill HealthWest LondonE87029Oct7</v>
      </c>
      <c r="B3517" s="41" t="s">
        <v>724</v>
      </c>
      <c r="C3517" s="41" t="s">
        <v>467</v>
      </c>
      <c r="D3517" s="41" t="s">
        <v>29</v>
      </c>
      <c r="E3517" s="41" t="s">
        <v>245</v>
      </c>
      <c r="F3517" s="41" t="s">
        <v>245</v>
      </c>
      <c r="G3517" s="41" t="s">
        <v>762</v>
      </c>
      <c r="H3517" s="41">
        <v>7</v>
      </c>
      <c r="I3517" s="41">
        <v>8973.1469239401595</v>
      </c>
      <c r="J3517" s="41">
        <v>23493</v>
      </c>
      <c r="K3517" s="41">
        <v>37</v>
      </c>
      <c r="L3517" s="41">
        <v>467.51070000000004</v>
      </c>
      <c r="M3517" s="41">
        <v>0.73630000000000007</v>
      </c>
      <c r="N3517" s="41">
        <v>0</v>
      </c>
      <c r="O3517" s="41">
        <v>439</v>
      </c>
      <c r="P3517" s="41">
        <v>0</v>
      </c>
      <c r="Q3517" s="41">
        <v>9.8774999999999995</v>
      </c>
      <c r="R3517" s="41">
        <v>7043</v>
      </c>
      <c r="S3517" s="41">
        <v>126.0697</v>
      </c>
      <c r="T3517" s="41">
        <v>23250</v>
      </c>
      <c r="U3517" s="41">
        <v>511.5</v>
      </c>
      <c r="V3517" s="41">
        <v>30573</v>
      </c>
      <c r="W3517" s="41">
        <v>594.31670000000008</v>
      </c>
      <c r="X3517" s="41">
        <v>23689</v>
      </c>
      <c r="Y3517" s="41">
        <v>521.37750000000005</v>
      </c>
      <c r="Z3517" s="6">
        <f>0</f>
        <v>0</v>
      </c>
      <c r="AA3517" s="6">
        <f t="shared" si="401"/>
        <v>594.31670000000008</v>
      </c>
      <c r="AB3517">
        <f>IF(ISBLANK(Table1[[#This Row],[FY2425_Cost]])=TRUE,#N/A,Table1[[#This Row],[FY2425_Cost]])</f>
        <v>521.37750000000005</v>
      </c>
      <c r="AC3517" s="6">
        <f t="shared" si="402"/>
        <v>-72.939200000000028</v>
      </c>
      <c r="AD3517" s="6" t="e">
        <f>SUMIFS($AB$3:AB3517,$B$3:B3517,B3517)</f>
        <v>#N/A</v>
      </c>
      <c r="AE3517" s="6">
        <f t="shared" si="403"/>
        <v>4037.9161157730719</v>
      </c>
      <c r="AF3517" s="6">
        <f t="shared" si="404"/>
        <v>4037.9161157730719</v>
      </c>
      <c r="AG3517" s="6">
        <f>VLOOKUP(Table1[[#This Row],[PracticeCode]],$AP$3:$AS$345,4,FALSE)</f>
        <v>4037.9161157730719</v>
      </c>
      <c r="AH3517" s="27">
        <f t="shared" si="405"/>
        <v>293421.90441284323</v>
      </c>
      <c r="AI3517" s="6" t="e">
        <f t="shared" si="400"/>
        <v>#N/A</v>
      </c>
    </row>
    <row r="3518" spans="1:35" x14ac:dyDescent="0.35">
      <c r="A3518" t="str">
        <f t="shared" si="399"/>
        <v>The Portland Road PracticeWest-Hill HealthWest LondonE87029Sep6</v>
      </c>
      <c r="B3518" s="41" t="s">
        <v>724</v>
      </c>
      <c r="C3518" s="41" t="s">
        <v>467</v>
      </c>
      <c r="D3518" s="41" t="s">
        <v>29</v>
      </c>
      <c r="E3518" s="41" t="s">
        <v>245</v>
      </c>
      <c r="F3518" s="41" t="s">
        <v>245</v>
      </c>
      <c r="G3518" s="41" t="s">
        <v>761</v>
      </c>
      <c r="H3518" s="41">
        <v>6</v>
      </c>
      <c r="I3518" s="41">
        <v>8973.1469239401595</v>
      </c>
      <c r="J3518" s="41">
        <v>22345</v>
      </c>
      <c r="K3518" s="41">
        <v>71</v>
      </c>
      <c r="L3518" s="41">
        <v>444.66550000000001</v>
      </c>
      <c r="M3518" s="41">
        <v>1.4129</v>
      </c>
      <c r="N3518" s="41">
        <v>4208</v>
      </c>
      <c r="O3518" s="41">
        <v>329</v>
      </c>
      <c r="P3518" s="41">
        <v>94.679999999999993</v>
      </c>
      <c r="Q3518" s="41">
        <v>7.4024999999999999</v>
      </c>
      <c r="R3518" s="41">
        <v>5555</v>
      </c>
      <c r="S3518" s="41">
        <v>99.4345</v>
      </c>
      <c r="T3518" s="41">
        <v>6668</v>
      </c>
      <c r="U3518" s="41">
        <v>146.696</v>
      </c>
      <c r="V3518" s="41">
        <v>27971</v>
      </c>
      <c r="W3518" s="41">
        <v>545.51289999999995</v>
      </c>
      <c r="X3518" s="41">
        <v>11205</v>
      </c>
      <c r="Y3518" s="41">
        <v>248.77850000000001</v>
      </c>
      <c r="Z3518" s="6">
        <f>0</f>
        <v>0</v>
      </c>
      <c r="AA3518" s="6">
        <f t="shared" si="401"/>
        <v>545.51289999999995</v>
      </c>
      <c r="AB3518">
        <f>IF(ISBLANK(Table1[[#This Row],[FY2425_Cost]])=TRUE,#N/A,Table1[[#This Row],[FY2425_Cost]])</f>
        <v>248.77850000000001</v>
      </c>
      <c r="AC3518" s="6">
        <f t="shared" si="402"/>
        <v>-296.73439999999994</v>
      </c>
      <c r="AD3518" s="6" t="e">
        <f>SUMIFS($AB$3:AB3518,$B$3:B3518,B3518)</f>
        <v>#N/A</v>
      </c>
      <c r="AE3518" s="6">
        <f t="shared" si="403"/>
        <v>4037.9161157730719</v>
      </c>
      <c r="AF3518" s="6">
        <f t="shared" si="404"/>
        <v>4037.9161157730719</v>
      </c>
      <c r="AG3518" s="6">
        <f>VLOOKUP(Table1[[#This Row],[PracticeCode]],$AP$3:$AS$345,4,FALSE)</f>
        <v>4037.9161157730719</v>
      </c>
      <c r="AH3518" s="27">
        <f t="shared" si="405"/>
        <v>293421.90441284323</v>
      </c>
      <c r="AI3518" s="6" t="e">
        <f t="shared" si="400"/>
        <v>#N/A</v>
      </c>
    </row>
    <row r="3519" spans="1:35" x14ac:dyDescent="0.35">
      <c r="A3519" t="str">
        <f t="shared" si="399"/>
        <v>THE RANDOLPH SURGERYSt John’s Wood and Maida Vale NetworkCentral LondonE87046Apr1</v>
      </c>
      <c r="B3519" s="41" t="s">
        <v>480</v>
      </c>
      <c r="C3519" s="41" t="s">
        <v>481</v>
      </c>
      <c r="D3519" s="41" t="s">
        <v>33</v>
      </c>
      <c r="E3519" s="41" t="s">
        <v>361</v>
      </c>
      <c r="F3519" s="41" t="s">
        <v>361</v>
      </c>
      <c r="G3519" s="41" t="s">
        <v>756</v>
      </c>
      <c r="H3519" s="41">
        <v>1</v>
      </c>
      <c r="I3519" s="41">
        <v>12648.1397214401</v>
      </c>
      <c r="J3519" s="41">
        <v>7585</v>
      </c>
      <c r="K3519" s="41">
        <v>1092</v>
      </c>
      <c r="L3519" s="41">
        <v>140.32249999999999</v>
      </c>
      <c r="M3519" s="41">
        <v>20.201999999999998</v>
      </c>
      <c r="N3519" s="41">
        <v>9970</v>
      </c>
      <c r="O3519" s="41">
        <v>1966</v>
      </c>
      <c r="P3519" s="41">
        <v>198.40300000000002</v>
      </c>
      <c r="Q3519" s="41">
        <v>39.123400000000004</v>
      </c>
      <c r="R3519" s="41">
        <v>24346</v>
      </c>
      <c r="S3519" s="41">
        <v>435.79340000000002</v>
      </c>
      <c r="T3519" s="41">
        <v>26762</v>
      </c>
      <c r="U3519" s="41">
        <v>588.76400000000001</v>
      </c>
      <c r="V3519" s="41">
        <v>33023</v>
      </c>
      <c r="W3519" s="41">
        <v>596.31790000000001</v>
      </c>
      <c r="X3519" s="41">
        <v>38698</v>
      </c>
      <c r="Y3519" s="41">
        <v>826.29040000000009</v>
      </c>
      <c r="Z3519" s="6">
        <f>0</f>
        <v>0</v>
      </c>
      <c r="AA3519" s="6">
        <f t="shared" si="401"/>
        <v>596.31790000000001</v>
      </c>
      <c r="AB3519">
        <f>IF(ISBLANK(Table1[[#This Row],[FY2425_Cost]])=TRUE,#N/A,Table1[[#This Row],[FY2425_Cost]])</f>
        <v>826.29040000000009</v>
      </c>
      <c r="AC3519" s="6">
        <f t="shared" si="402"/>
        <v>229.97250000000008</v>
      </c>
      <c r="AD3519" s="6">
        <f>SUMIFS($AB$3:AB3519,$B$3:B3519,B3519)</f>
        <v>826.29040000000009</v>
      </c>
      <c r="AE3519" s="6">
        <f t="shared" si="403"/>
        <v>5691.6628746480455</v>
      </c>
      <c r="AF3519" s="6">
        <f t="shared" si="404"/>
        <v>5691.6628746480455</v>
      </c>
      <c r="AG3519" s="6">
        <f>VLOOKUP(Table1[[#This Row],[PracticeCode]],$AP$3:$AS$345,4,FALSE)</f>
        <v>5691.6628746480455</v>
      </c>
      <c r="AH3519" s="27">
        <f t="shared" si="405"/>
        <v>413594.16889109131</v>
      </c>
      <c r="AI3519" s="6">
        <f t="shared" si="400"/>
        <v>0</v>
      </c>
    </row>
    <row r="3520" spans="1:35" x14ac:dyDescent="0.35">
      <c r="A3520" t="str">
        <f t="shared" si="399"/>
        <v>THE RANDOLPH SURGERYSt John’s Wood and Maida Vale NetworkCentral LondonE87046Aug5</v>
      </c>
      <c r="B3520" s="41" t="s">
        <v>480</v>
      </c>
      <c r="C3520" s="41" t="s">
        <v>481</v>
      </c>
      <c r="D3520" s="41" t="s">
        <v>33</v>
      </c>
      <c r="E3520" s="41" t="s">
        <v>361</v>
      </c>
      <c r="F3520" s="41" t="s">
        <v>361</v>
      </c>
      <c r="G3520" s="41" t="s">
        <v>760</v>
      </c>
      <c r="H3520" s="41">
        <v>5</v>
      </c>
      <c r="I3520" s="41">
        <v>12648.1397214401</v>
      </c>
      <c r="J3520" s="41">
        <v>8996</v>
      </c>
      <c r="K3520" s="41">
        <v>9219</v>
      </c>
      <c r="L3520" s="41">
        <v>166.42599999999999</v>
      </c>
      <c r="M3520" s="41">
        <v>170.5515</v>
      </c>
      <c r="N3520" s="41">
        <v>12084</v>
      </c>
      <c r="O3520" s="41">
        <v>3593</v>
      </c>
      <c r="P3520" s="41">
        <v>240.47160000000002</v>
      </c>
      <c r="Q3520" s="41">
        <v>71.500700000000009</v>
      </c>
      <c r="R3520" s="41">
        <v>18498</v>
      </c>
      <c r="S3520" s="41">
        <v>331.11419999999998</v>
      </c>
      <c r="T3520" s="41">
        <v>20391</v>
      </c>
      <c r="U3520" s="41">
        <v>448.60199999999998</v>
      </c>
      <c r="V3520" s="41">
        <v>36713</v>
      </c>
      <c r="W3520" s="41">
        <v>668.09169999999995</v>
      </c>
      <c r="X3520" s="41">
        <v>36068</v>
      </c>
      <c r="Y3520" s="41">
        <v>760.57429999999999</v>
      </c>
      <c r="Z3520" s="6">
        <f>0</f>
        <v>0</v>
      </c>
      <c r="AA3520" s="6">
        <f t="shared" si="401"/>
        <v>668.09169999999995</v>
      </c>
      <c r="AB3520">
        <f>IF(ISBLANK(Table1[[#This Row],[FY2425_Cost]])=TRUE,#N/A,Table1[[#This Row],[FY2425_Cost]])</f>
        <v>760.57429999999999</v>
      </c>
      <c r="AC3520" s="6">
        <f t="shared" si="402"/>
        <v>92.482600000000048</v>
      </c>
      <c r="AD3520" s="6">
        <f>SUMIFS($AB$3:AB3520,$B$3:B3520,B3520)</f>
        <v>1586.8647000000001</v>
      </c>
      <c r="AE3520" s="6">
        <f t="shared" si="403"/>
        <v>5691.6628746480455</v>
      </c>
      <c r="AF3520" s="6">
        <f t="shared" si="404"/>
        <v>5691.6628746480455</v>
      </c>
      <c r="AG3520" s="6">
        <f>VLOOKUP(Table1[[#This Row],[PracticeCode]],$AP$3:$AS$345,4,FALSE)</f>
        <v>5691.6628746480455</v>
      </c>
      <c r="AH3520" s="27">
        <f t="shared" si="405"/>
        <v>413594.16889109131</v>
      </c>
      <c r="AI3520" s="6">
        <f t="shared" si="400"/>
        <v>0</v>
      </c>
    </row>
    <row r="3521" spans="1:35" x14ac:dyDescent="0.35">
      <c r="A3521" t="str">
        <f t="shared" si="399"/>
        <v>THE RANDOLPH SURGERYSt John’s Wood and Maida Vale NetworkCentral LondonE87046Dec9</v>
      </c>
      <c r="B3521" s="41" t="s">
        <v>480</v>
      </c>
      <c r="C3521" s="41" t="s">
        <v>481</v>
      </c>
      <c r="D3521" s="41" t="s">
        <v>33</v>
      </c>
      <c r="E3521" s="41" t="s">
        <v>361</v>
      </c>
      <c r="F3521" s="41" t="s">
        <v>361</v>
      </c>
      <c r="G3521" s="41" t="s">
        <v>764</v>
      </c>
      <c r="H3521" s="41">
        <v>9</v>
      </c>
      <c r="I3521" s="41">
        <v>12648.1397214401</v>
      </c>
      <c r="J3521" s="41">
        <v>25597</v>
      </c>
      <c r="K3521" s="41">
        <v>788</v>
      </c>
      <c r="L3521" s="41">
        <v>509.38030000000003</v>
      </c>
      <c r="M3521" s="41">
        <v>15.6812</v>
      </c>
      <c r="N3521" s="41"/>
      <c r="O3521" s="41"/>
      <c r="P3521" s="41"/>
      <c r="Q3521" s="41"/>
      <c r="R3521" s="41">
        <v>15771</v>
      </c>
      <c r="S3521" s="41">
        <v>282.30090000000001</v>
      </c>
      <c r="T3521" s="41"/>
      <c r="U3521" s="41"/>
      <c r="V3521" s="41">
        <v>42156</v>
      </c>
      <c r="W3521" s="41">
        <v>807.36239999999998</v>
      </c>
      <c r="X3521" s="41"/>
      <c r="Y3521" s="41"/>
      <c r="Z3521" s="6">
        <f>0</f>
        <v>0</v>
      </c>
      <c r="AA3521" s="6">
        <f t="shared" si="401"/>
        <v>807.36239999999998</v>
      </c>
      <c r="AB3521" t="e">
        <f>IF(ISBLANK(Table1[[#This Row],[FY2425_Cost]])=TRUE,#N/A,Table1[[#This Row],[FY2425_Cost]])</f>
        <v>#N/A</v>
      </c>
      <c r="AC3521" s="6" t="e">
        <f t="shared" si="402"/>
        <v>#N/A</v>
      </c>
      <c r="AD3521" s="6" t="e">
        <f>SUMIFS($AB$3:AB3521,$B$3:B3521,B3521)</f>
        <v>#N/A</v>
      </c>
      <c r="AE3521" s="6">
        <f t="shared" si="403"/>
        <v>5691.6628746480455</v>
      </c>
      <c r="AF3521" s="6">
        <f t="shared" si="404"/>
        <v>5691.6628746480455</v>
      </c>
      <c r="AG3521" s="6">
        <f>VLOOKUP(Table1[[#This Row],[PracticeCode]],$AP$3:$AS$345,4,FALSE)</f>
        <v>5691.6628746480455</v>
      </c>
      <c r="AH3521" s="27">
        <f t="shared" si="405"/>
        <v>413594.16889109131</v>
      </c>
      <c r="AI3521" s="6" t="e">
        <f t="shared" si="400"/>
        <v>#N/A</v>
      </c>
    </row>
    <row r="3522" spans="1:35" x14ac:dyDescent="0.35">
      <c r="A3522" t="str">
        <f t="shared" si="399"/>
        <v>THE RANDOLPH SURGERYSt John’s Wood and Maida Vale NetworkCentral LondonE87046Feb11</v>
      </c>
      <c r="B3522" s="41" t="s">
        <v>480</v>
      </c>
      <c r="C3522" s="41" t="s">
        <v>481</v>
      </c>
      <c r="D3522" s="41" t="s">
        <v>33</v>
      </c>
      <c r="E3522" s="41" t="s">
        <v>361</v>
      </c>
      <c r="F3522" s="41" t="s">
        <v>361</v>
      </c>
      <c r="G3522" s="41" t="s">
        <v>766</v>
      </c>
      <c r="H3522" s="41">
        <v>11</v>
      </c>
      <c r="I3522" s="41">
        <v>12648.1397214401</v>
      </c>
      <c r="J3522" s="41">
        <v>9096</v>
      </c>
      <c r="K3522" s="41">
        <v>6192</v>
      </c>
      <c r="L3522" s="41">
        <v>181.0104</v>
      </c>
      <c r="M3522" s="41">
        <v>123.22080000000001</v>
      </c>
      <c r="N3522" s="41"/>
      <c r="O3522" s="41"/>
      <c r="P3522" s="41"/>
      <c r="Q3522" s="41"/>
      <c r="R3522" s="41">
        <v>19772</v>
      </c>
      <c r="S3522" s="41">
        <v>353.91879999999998</v>
      </c>
      <c r="T3522" s="41"/>
      <c r="U3522" s="41"/>
      <c r="V3522" s="41">
        <v>35060</v>
      </c>
      <c r="W3522" s="41">
        <v>658.15</v>
      </c>
      <c r="X3522" s="41"/>
      <c r="Y3522" s="41"/>
      <c r="Z3522" s="6">
        <f>0</f>
        <v>0</v>
      </c>
      <c r="AA3522" s="6">
        <f t="shared" si="401"/>
        <v>658.15</v>
      </c>
      <c r="AB3522" t="e">
        <f>IF(ISBLANK(Table1[[#This Row],[FY2425_Cost]])=TRUE,#N/A,Table1[[#This Row],[FY2425_Cost]])</f>
        <v>#N/A</v>
      </c>
      <c r="AC3522" s="6" t="e">
        <f t="shared" si="402"/>
        <v>#N/A</v>
      </c>
      <c r="AD3522" s="6" t="e">
        <f>SUMIFS($AB$3:AB3522,$B$3:B3522,B3522)</f>
        <v>#N/A</v>
      </c>
      <c r="AE3522" s="6">
        <f t="shared" si="403"/>
        <v>5691.6628746480455</v>
      </c>
      <c r="AF3522" s="6">
        <f t="shared" si="404"/>
        <v>5691.6628746480455</v>
      </c>
      <c r="AG3522" s="6">
        <f>VLOOKUP(Table1[[#This Row],[PracticeCode]],$AP$3:$AS$345,4,FALSE)</f>
        <v>5691.6628746480455</v>
      </c>
      <c r="AH3522" s="27">
        <f t="shared" si="405"/>
        <v>413594.16889109131</v>
      </c>
      <c r="AI3522" s="6" t="e">
        <f t="shared" si="400"/>
        <v>#N/A</v>
      </c>
    </row>
    <row r="3523" spans="1:35" x14ac:dyDescent="0.35">
      <c r="A3523" t="str">
        <f t="shared" ref="A3523:A3586" si="406">CONCATENATE(B3523,C3523,D3523,E3523,G3523,H3523)</f>
        <v>THE RANDOLPH SURGERYSt John’s Wood and Maida Vale NetworkCentral LondonE87046Jan10</v>
      </c>
      <c r="B3523" s="41" t="s">
        <v>480</v>
      </c>
      <c r="C3523" s="41" t="s">
        <v>481</v>
      </c>
      <c r="D3523" s="41" t="s">
        <v>33</v>
      </c>
      <c r="E3523" s="41" t="s">
        <v>361</v>
      </c>
      <c r="F3523" s="41" t="s">
        <v>361</v>
      </c>
      <c r="G3523" s="41" t="s">
        <v>765</v>
      </c>
      <c r="H3523" s="41">
        <v>10</v>
      </c>
      <c r="I3523" s="41">
        <v>12648.1397214401</v>
      </c>
      <c r="J3523" s="41">
        <v>11883</v>
      </c>
      <c r="K3523" s="41">
        <v>2659</v>
      </c>
      <c r="L3523" s="41">
        <v>236.4717</v>
      </c>
      <c r="M3523" s="41">
        <v>52.914100000000005</v>
      </c>
      <c r="N3523" s="41"/>
      <c r="O3523" s="41"/>
      <c r="P3523" s="41"/>
      <c r="Q3523" s="41"/>
      <c r="R3523" s="41">
        <v>29057</v>
      </c>
      <c r="S3523" s="41">
        <v>520.12030000000004</v>
      </c>
      <c r="T3523" s="41"/>
      <c r="U3523" s="41"/>
      <c r="V3523" s="41">
        <v>43599</v>
      </c>
      <c r="W3523" s="41">
        <v>809.50610000000006</v>
      </c>
      <c r="X3523" s="41"/>
      <c r="Y3523" s="41"/>
      <c r="Z3523" s="6">
        <f>0</f>
        <v>0</v>
      </c>
      <c r="AA3523" s="6">
        <f t="shared" si="401"/>
        <v>809.50610000000006</v>
      </c>
      <c r="AB3523" t="e">
        <f>IF(ISBLANK(Table1[[#This Row],[FY2425_Cost]])=TRUE,#N/A,Table1[[#This Row],[FY2425_Cost]])</f>
        <v>#N/A</v>
      </c>
      <c r="AC3523" s="6" t="e">
        <f t="shared" si="402"/>
        <v>#N/A</v>
      </c>
      <c r="AD3523" s="6" t="e">
        <f>SUMIFS($AB$3:AB3523,$B$3:B3523,B3523)</f>
        <v>#N/A</v>
      </c>
      <c r="AE3523" s="6">
        <f t="shared" si="403"/>
        <v>5691.6628746480455</v>
      </c>
      <c r="AF3523" s="6">
        <f t="shared" si="404"/>
        <v>5691.6628746480455</v>
      </c>
      <c r="AG3523" s="6">
        <f>VLOOKUP(Table1[[#This Row],[PracticeCode]],$AP$3:$AS$345,4,FALSE)</f>
        <v>5691.6628746480455</v>
      </c>
      <c r="AH3523" s="27">
        <f t="shared" si="405"/>
        <v>413594.16889109131</v>
      </c>
      <c r="AI3523" s="6" t="e">
        <f t="shared" ref="AI3523:AI3586" si="407">IF(AD3523-AF3523&lt;=0,0,AD3523-AF3523)</f>
        <v>#N/A</v>
      </c>
    </row>
    <row r="3524" spans="1:35" x14ac:dyDescent="0.35">
      <c r="A3524" t="str">
        <f t="shared" si="406"/>
        <v>THE RANDOLPH SURGERYSt John’s Wood and Maida Vale NetworkCentral LondonE87046Jul4</v>
      </c>
      <c r="B3524" s="41" t="s">
        <v>480</v>
      </c>
      <c r="C3524" s="41" t="s">
        <v>481</v>
      </c>
      <c r="D3524" s="41" t="s">
        <v>33</v>
      </c>
      <c r="E3524" s="41" t="s">
        <v>361</v>
      </c>
      <c r="F3524" s="41" t="s">
        <v>361</v>
      </c>
      <c r="G3524" s="41" t="s">
        <v>759</v>
      </c>
      <c r="H3524" s="41">
        <v>4</v>
      </c>
      <c r="I3524" s="41">
        <v>12648.1397214401</v>
      </c>
      <c r="J3524" s="41">
        <v>8315</v>
      </c>
      <c r="K3524" s="41">
        <v>4761</v>
      </c>
      <c r="L3524" s="41">
        <v>153.82749999999999</v>
      </c>
      <c r="M3524" s="41">
        <v>88.078499999999991</v>
      </c>
      <c r="N3524" s="41">
        <v>15221</v>
      </c>
      <c r="O3524" s="41">
        <v>1136</v>
      </c>
      <c r="P3524" s="41">
        <v>302.89789999999999</v>
      </c>
      <c r="Q3524" s="41">
        <v>22.606400000000001</v>
      </c>
      <c r="R3524" s="41">
        <v>18673</v>
      </c>
      <c r="S3524" s="41">
        <v>334.24669999999998</v>
      </c>
      <c r="T3524" s="41">
        <v>20445</v>
      </c>
      <c r="U3524" s="41">
        <v>449.79</v>
      </c>
      <c r="V3524" s="41">
        <v>31749</v>
      </c>
      <c r="W3524" s="41">
        <v>576.15269999999998</v>
      </c>
      <c r="X3524" s="41">
        <v>36802</v>
      </c>
      <c r="Y3524" s="41">
        <v>775.29430000000002</v>
      </c>
      <c r="Z3524" s="6">
        <f>0</f>
        <v>0</v>
      </c>
      <c r="AA3524" s="6">
        <f t="shared" si="401"/>
        <v>576.15269999999998</v>
      </c>
      <c r="AB3524">
        <f>IF(ISBLANK(Table1[[#This Row],[FY2425_Cost]])=TRUE,#N/A,Table1[[#This Row],[FY2425_Cost]])</f>
        <v>775.29430000000002</v>
      </c>
      <c r="AC3524" s="6">
        <f t="shared" si="402"/>
        <v>199.14160000000004</v>
      </c>
      <c r="AD3524" s="6" t="e">
        <f>SUMIFS($AB$3:AB3524,$B$3:B3524,B3524)</f>
        <v>#N/A</v>
      </c>
      <c r="AE3524" s="6">
        <f t="shared" si="403"/>
        <v>5691.6628746480455</v>
      </c>
      <c r="AF3524" s="6">
        <f t="shared" si="404"/>
        <v>5691.6628746480455</v>
      </c>
      <c r="AG3524" s="6">
        <f>VLOOKUP(Table1[[#This Row],[PracticeCode]],$AP$3:$AS$345,4,FALSE)</f>
        <v>5691.6628746480455</v>
      </c>
      <c r="AH3524" s="27">
        <f t="shared" si="405"/>
        <v>413594.16889109131</v>
      </c>
      <c r="AI3524" s="6" t="e">
        <f t="shared" si="407"/>
        <v>#N/A</v>
      </c>
    </row>
    <row r="3525" spans="1:35" x14ac:dyDescent="0.35">
      <c r="A3525" t="str">
        <f t="shared" si="406"/>
        <v>THE RANDOLPH SURGERYSt John’s Wood and Maida Vale NetworkCentral LondonE87046Jun3</v>
      </c>
      <c r="B3525" s="41" t="s">
        <v>480</v>
      </c>
      <c r="C3525" s="41" t="s">
        <v>481</v>
      </c>
      <c r="D3525" s="41" t="s">
        <v>33</v>
      </c>
      <c r="E3525" s="41" t="s">
        <v>361</v>
      </c>
      <c r="F3525" s="41" t="s">
        <v>361</v>
      </c>
      <c r="G3525" s="41" t="s">
        <v>758</v>
      </c>
      <c r="H3525" s="41">
        <v>3</v>
      </c>
      <c r="I3525" s="41">
        <v>12648.1397214401</v>
      </c>
      <c r="J3525" s="41">
        <v>7372</v>
      </c>
      <c r="K3525" s="41">
        <v>6693</v>
      </c>
      <c r="L3525" s="41">
        <v>136.38200000000001</v>
      </c>
      <c r="M3525" s="41">
        <v>123.8205</v>
      </c>
      <c r="N3525" s="41">
        <v>10688</v>
      </c>
      <c r="O3525" s="41">
        <v>2246</v>
      </c>
      <c r="P3525" s="41">
        <v>212.69120000000001</v>
      </c>
      <c r="Q3525" s="41">
        <v>44.695399999999999</v>
      </c>
      <c r="R3525" s="41">
        <v>24959</v>
      </c>
      <c r="S3525" s="41">
        <v>446.76609999999999</v>
      </c>
      <c r="T3525" s="41">
        <v>20742</v>
      </c>
      <c r="U3525" s="41">
        <v>456.32400000000001</v>
      </c>
      <c r="V3525" s="41">
        <v>39024</v>
      </c>
      <c r="W3525" s="41">
        <v>706.96859999999992</v>
      </c>
      <c r="X3525" s="41">
        <v>33676</v>
      </c>
      <c r="Y3525" s="41">
        <v>713.7106</v>
      </c>
      <c r="Z3525" s="6">
        <f>0</f>
        <v>0</v>
      </c>
      <c r="AA3525" s="6">
        <f t="shared" si="401"/>
        <v>706.96859999999992</v>
      </c>
      <c r="AB3525">
        <f>IF(ISBLANK(Table1[[#This Row],[FY2425_Cost]])=TRUE,#N/A,Table1[[#This Row],[FY2425_Cost]])</f>
        <v>713.7106</v>
      </c>
      <c r="AC3525" s="6">
        <f t="shared" si="402"/>
        <v>6.7420000000000755</v>
      </c>
      <c r="AD3525" s="6" t="e">
        <f>SUMIFS($AB$3:AB3525,$B$3:B3525,B3525)</f>
        <v>#N/A</v>
      </c>
      <c r="AE3525" s="6">
        <f t="shared" si="403"/>
        <v>5691.6628746480455</v>
      </c>
      <c r="AF3525" s="6">
        <f t="shared" si="404"/>
        <v>5691.6628746480455</v>
      </c>
      <c r="AG3525" s="6">
        <f>VLOOKUP(Table1[[#This Row],[PracticeCode]],$AP$3:$AS$345,4,FALSE)</f>
        <v>5691.6628746480455</v>
      </c>
      <c r="AH3525" s="27">
        <f t="shared" si="405"/>
        <v>413594.16889109131</v>
      </c>
      <c r="AI3525" s="6" t="e">
        <f t="shared" si="407"/>
        <v>#N/A</v>
      </c>
    </row>
    <row r="3526" spans="1:35" x14ac:dyDescent="0.35">
      <c r="A3526" t="str">
        <f t="shared" si="406"/>
        <v>THE RANDOLPH SURGERYSt John’s Wood and Maida Vale NetworkCentral LondonE87046Mar12</v>
      </c>
      <c r="B3526" s="41" t="s">
        <v>480</v>
      </c>
      <c r="C3526" s="41" t="s">
        <v>481</v>
      </c>
      <c r="D3526" s="41" t="s">
        <v>33</v>
      </c>
      <c r="E3526" s="41" t="s">
        <v>361</v>
      </c>
      <c r="F3526" s="41" t="s">
        <v>361</v>
      </c>
      <c r="G3526" s="41" t="s">
        <v>767</v>
      </c>
      <c r="H3526" s="41">
        <v>12</v>
      </c>
      <c r="I3526" s="41">
        <v>12648.1397214401</v>
      </c>
      <c r="J3526" s="41">
        <v>10036</v>
      </c>
      <c r="K3526" s="41">
        <v>1413</v>
      </c>
      <c r="L3526" s="41">
        <v>199.71640000000002</v>
      </c>
      <c r="M3526" s="41">
        <v>28.1187</v>
      </c>
      <c r="N3526" s="41"/>
      <c r="O3526" s="41"/>
      <c r="P3526" s="41"/>
      <c r="Q3526" s="41"/>
      <c r="R3526" s="41">
        <v>17185</v>
      </c>
      <c r="S3526" s="41">
        <v>307.61149999999998</v>
      </c>
      <c r="T3526" s="41"/>
      <c r="U3526" s="41"/>
      <c r="V3526" s="41">
        <v>28634</v>
      </c>
      <c r="W3526" s="41">
        <v>535.44659999999999</v>
      </c>
      <c r="X3526" s="41"/>
      <c r="Y3526" s="41"/>
      <c r="Z3526" s="6">
        <f>0</f>
        <v>0</v>
      </c>
      <c r="AA3526" s="6">
        <f t="shared" si="401"/>
        <v>535.44659999999999</v>
      </c>
      <c r="AB3526" t="e">
        <f>IF(ISBLANK(Table1[[#This Row],[FY2425_Cost]])=TRUE,#N/A,Table1[[#This Row],[FY2425_Cost]])</f>
        <v>#N/A</v>
      </c>
      <c r="AC3526" s="6" t="e">
        <f t="shared" si="402"/>
        <v>#N/A</v>
      </c>
      <c r="AD3526" s="6" t="e">
        <f>SUMIFS($AB$3:AB3526,$B$3:B3526,B3526)</f>
        <v>#N/A</v>
      </c>
      <c r="AE3526" s="6">
        <f t="shared" si="403"/>
        <v>5691.6628746480455</v>
      </c>
      <c r="AF3526" s="6">
        <f t="shared" si="404"/>
        <v>5691.6628746480455</v>
      </c>
      <c r="AG3526" s="6">
        <f>VLOOKUP(Table1[[#This Row],[PracticeCode]],$AP$3:$AS$345,4,FALSE)</f>
        <v>5691.6628746480455</v>
      </c>
      <c r="AH3526" s="27">
        <f t="shared" si="405"/>
        <v>413594.16889109131</v>
      </c>
      <c r="AI3526" s="6" t="e">
        <f t="shared" si="407"/>
        <v>#N/A</v>
      </c>
    </row>
    <row r="3527" spans="1:35" x14ac:dyDescent="0.35">
      <c r="A3527" t="str">
        <f t="shared" si="406"/>
        <v>THE RANDOLPH SURGERYSt John’s Wood and Maida Vale NetworkCentral LondonE87046May2</v>
      </c>
      <c r="B3527" s="41" t="s">
        <v>480</v>
      </c>
      <c r="C3527" s="41" t="s">
        <v>481</v>
      </c>
      <c r="D3527" s="41" t="s">
        <v>33</v>
      </c>
      <c r="E3527" s="41" t="s">
        <v>361</v>
      </c>
      <c r="F3527" s="41" t="s">
        <v>361</v>
      </c>
      <c r="G3527" s="41" t="s">
        <v>757</v>
      </c>
      <c r="H3527" s="41">
        <v>2</v>
      </c>
      <c r="I3527" s="41">
        <v>12648.1397214401</v>
      </c>
      <c r="J3527" s="41">
        <v>28435</v>
      </c>
      <c r="K3527" s="41">
        <v>456</v>
      </c>
      <c r="L3527" s="41">
        <v>526.04750000000001</v>
      </c>
      <c r="M3527" s="41">
        <v>8.4359999999999999</v>
      </c>
      <c r="N3527" s="41">
        <v>8491</v>
      </c>
      <c r="O3527" s="41">
        <v>54</v>
      </c>
      <c r="P3527" s="41">
        <v>168.9709</v>
      </c>
      <c r="Q3527" s="41">
        <v>1.0746</v>
      </c>
      <c r="R3527" s="41">
        <v>13376</v>
      </c>
      <c r="S3527" s="41">
        <v>239.43039999999999</v>
      </c>
      <c r="T3527" s="41">
        <v>16861</v>
      </c>
      <c r="U3527" s="41">
        <v>370.94200000000001</v>
      </c>
      <c r="V3527" s="41">
        <v>42267</v>
      </c>
      <c r="W3527" s="41">
        <v>773.91390000000001</v>
      </c>
      <c r="X3527" s="41">
        <v>25406</v>
      </c>
      <c r="Y3527" s="41">
        <v>540.98749999999995</v>
      </c>
      <c r="Z3527" s="6">
        <f>0</f>
        <v>0</v>
      </c>
      <c r="AA3527" s="6">
        <f t="shared" si="401"/>
        <v>773.91390000000001</v>
      </c>
      <c r="AB3527">
        <f>IF(ISBLANK(Table1[[#This Row],[FY2425_Cost]])=TRUE,#N/A,Table1[[#This Row],[FY2425_Cost]])</f>
        <v>540.98749999999995</v>
      </c>
      <c r="AC3527" s="6">
        <f t="shared" si="402"/>
        <v>-232.92640000000006</v>
      </c>
      <c r="AD3527" s="6" t="e">
        <f>SUMIFS($AB$3:AB3527,$B$3:B3527,B3527)</f>
        <v>#N/A</v>
      </c>
      <c r="AE3527" s="6">
        <f t="shared" si="403"/>
        <v>5691.6628746480455</v>
      </c>
      <c r="AF3527" s="6">
        <f t="shared" si="404"/>
        <v>5691.6628746480455</v>
      </c>
      <c r="AG3527" s="6">
        <f>VLOOKUP(Table1[[#This Row],[PracticeCode]],$AP$3:$AS$345,4,FALSE)</f>
        <v>5691.6628746480455</v>
      </c>
      <c r="AH3527" s="27">
        <f t="shared" si="405"/>
        <v>413594.16889109131</v>
      </c>
      <c r="AI3527" s="6" t="e">
        <f t="shared" si="407"/>
        <v>#N/A</v>
      </c>
    </row>
    <row r="3528" spans="1:35" x14ac:dyDescent="0.35">
      <c r="A3528" t="str">
        <f t="shared" si="406"/>
        <v>THE RANDOLPH SURGERYSt John’s Wood and Maida Vale NetworkCentral LondonE87046Nov8</v>
      </c>
      <c r="B3528" s="41" t="s">
        <v>480</v>
      </c>
      <c r="C3528" s="41" t="s">
        <v>481</v>
      </c>
      <c r="D3528" s="41" t="s">
        <v>33</v>
      </c>
      <c r="E3528" s="41" t="s">
        <v>361</v>
      </c>
      <c r="F3528" s="41" t="s">
        <v>361</v>
      </c>
      <c r="G3528" s="41" t="s">
        <v>763</v>
      </c>
      <c r="H3528" s="41">
        <v>8</v>
      </c>
      <c r="I3528" s="41">
        <v>12648.1397214401</v>
      </c>
      <c r="J3528" s="41">
        <v>29403</v>
      </c>
      <c r="K3528" s="41">
        <v>836</v>
      </c>
      <c r="L3528" s="41">
        <v>585.11970000000008</v>
      </c>
      <c r="M3528" s="41">
        <v>16.636400000000002</v>
      </c>
      <c r="N3528" s="41"/>
      <c r="O3528" s="41"/>
      <c r="P3528" s="41"/>
      <c r="Q3528" s="41"/>
      <c r="R3528" s="41">
        <v>17158</v>
      </c>
      <c r="S3528" s="41">
        <v>307.12819999999999</v>
      </c>
      <c r="T3528" s="41"/>
      <c r="U3528" s="41"/>
      <c r="V3528" s="41">
        <v>47397</v>
      </c>
      <c r="W3528" s="41">
        <v>908.88430000000005</v>
      </c>
      <c r="X3528" s="41"/>
      <c r="Y3528" s="41"/>
      <c r="Z3528" s="6">
        <f>0</f>
        <v>0</v>
      </c>
      <c r="AA3528" s="6">
        <f t="shared" si="401"/>
        <v>908.88430000000005</v>
      </c>
      <c r="AB3528" t="e">
        <f>IF(ISBLANK(Table1[[#This Row],[FY2425_Cost]])=TRUE,#N/A,Table1[[#This Row],[FY2425_Cost]])</f>
        <v>#N/A</v>
      </c>
      <c r="AC3528" s="6" t="e">
        <f t="shared" si="402"/>
        <v>#N/A</v>
      </c>
      <c r="AD3528" s="6" t="e">
        <f>SUMIFS($AB$3:AB3528,$B$3:B3528,B3528)</f>
        <v>#N/A</v>
      </c>
      <c r="AE3528" s="6">
        <f t="shared" si="403"/>
        <v>5691.6628746480455</v>
      </c>
      <c r="AF3528" s="6">
        <f t="shared" si="404"/>
        <v>5691.6628746480455</v>
      </c>
      <c r="AG3528" s="6">
        <f>VLOOKUP(Table1[[#This Row],[PracticeCode]],$AP$3:$AS$345,4,FALSE)</f>
        <v>5691.6628746480455</v>
      </c>
      <c r="AH3528" s="27">
        <f t="shared" si="405"/>
        <v>413594.16889109131</v>
      </c>
      <c r="AI3528" s="6" t="e">
        <f t="shared" si="407"/>
        <v>#N/A</v>
      </c>
    </row>
    <row r="3529" spans="1:35" x14ac:dyDescent="0.35">
      <c r="A3529" t="str">
        <f t="shared" si="406"/>
        <v>THE RANDOLPH SURGERYSt John’s Wood and Maida Vale NetworkCentral LondonE87046Oct7</v>
      </c>
      <c r="B3529" s="41" t="s">
        <v>480</v>
      </c>
      <c r="C3529" s="41" t="s">
        <v>481</v>
      </c>
      <c r="D3529" s="41" t="s">
        <v>33</v>
      </c>
      <c r="E3529" s="41" t="s">
        <v>361</v>
      </c>
      <c r="F3529" s="41" t="s">
        <v>361</v>
      </c>
      <c r="G3529" s="41" t="s">
        <v>762</v>
      </c>
      <c r="H3529" s="41">
        <v>7</v>
      </c>
      <c r="I3529" s="41">
        <v>12648.1397214401</v>
      </c>
      <c r="J3529" s="41">
        <v>9503</v>
      </c>
      <c r="K3529" s="41">
        <v>17336</v>
      </c>
      <c r="L3529" s="41">
        <v>189.1097</v>
      </c>
      <c r="M3529" s="41">
        <v>344.9864</v>
      </c>
      <c r="N3529" s="41">
        <v>0</v>
      </c>
      <c r="O3529" s="41">
        <v>9744</v>
      </c>
      <c r="P3529" s="41">
        <v>0</v>
      </c>
      <c r="Q3529" s="41">
        <v>219.23999999999998</v>
      </c>
      <c r="R3529" s="41">
        <v>22172</v>
      </c>
      <c r="S3529" s="41">
        <v>396.87880000000001</v>
      </c>
      <c r="T3529" s="41">
        <v>32904</v>
      </c>
      <c r="U3529" s="41">
        <v>723.88800000000003</v>
      </c>
      <c r="V3529" s="41">
        <v>49011</v>
      </c>
      <c r="W3529" s="41">
        <v>930.97489999999993</v>
      </c>
      <c r="X3529" s="41">
        <v>42648</v>
      </c>
      <c r="Y3529" s="41">
        <v>943.12800000000004</v>
      </c>
      <c r="Z3529" s="6">
        <f>0</f>
        <v>0</v>
      </c>
      <c r="AA3529" s="6">
        <f t="shared" si="401"/>
        <v>930.97489999999993</v>
      </c>
      <c r="AB3529">
        <f>IF(ISBLANK(Table1[[#This Row],[FY2425_Cost]])=TRUE,#N/A,Table1[[#This Row],[FY2425_Cost]])</f>
        <v>943.12800000000004</v>
      </c>
      <c r="AC3529" s="6">
        <f t="shared" si="402"/>
        <v>12.153100000000109</v>
      </c>
      <c r="AD3529" s="6" t="e">
        <f>SUMIFS($AB$3:AB3529,$B$3:B3529,B3529)</f>
        <v>#N/A</v>
      </c>
      <c r="AE3529" s="6">
        <f t="shared" si="403"/>
        <v>5691.6628746480455</v>
      </c>
      <c r="AF3529" s="6">
        <f t="shared" si="404"/>
        <v>5691.6628746480455</v>
      </c>
      <c r="AG3529" s="6">
        <f>VLOOKUP(Table1[[#This Row],[PracticeCode]],$AP$3:$AS$345,4,FALSE)</f>
        <v>5691.6628746480455</v>
      </c>
      <c r="AH3529" s="27">
        <f t="shared" si="405"/>
        <v>413594.16889109131</v>
      </c>
      <c r="AI3529" s="6" t="e">
        <f t="shared" si="407"/>
        <v>#N/A</v>
      </c>
    </row>
    <row r="3530" spans="1:35" x14ac:dyDescent="0.35">
      <c r="A3530" t="str">
        <f t="shared" si="406"/>
        <v>THE RANDOLPH SURGERYSt John’s Wood and Maida Vale NetworkCentral LondonE87046Sep6</v>
      </c>
      <c r="B3530" s="41" t="s">
        <v>480</v>
      </c>
      <c r="C3530" s="41" t="s">
        <v>481</v>
      </c>
      <c r="D3530" s="41" t="s">
        <v>33</v>
      </c>
      <c r="E3530" s="41" t="s">
        <v>361</v>
      </c>
      <c r="F3530" s="41" t="s">
        <v>361</v>
      </c>
      <c r="G3530" s="41" t="s">
        <v>761</v>
      </c>
      <c r="H3530" s="41">
        <v>6</v>
      </c>
      <c r="I3530" s="41">
        <v>12648.1397214401</v>
      </c>
      <c r="J3530" s="41">
        <v>10828</v>
      </c>
      <c r="K3530" s="41">
        <v>9280</v>
      </c>
      <c r="L3530" s="41">
        <v>215.47720000000001</v>
      </c>
      <c r="M3530" s="41">
        <v>184.672</v>
      </c>
      <c r="N3530" s="41">
        <v>12629</v>
      </c>
      <c r="O3530" s="41">
        <v>4121</v>
      </c>
      <c r="P3530" s="41">
        <v>284.15249999999997</v>
      </c>
      <c r="Q3530" s="41">
        <v>92.722499999999997</v>
      </c>
      <c r="R3530" s="41">
        <v>26669</v>
      </c>
      <c r="S3530" s="41">
        <v>477.37509999999997</v>
      </c>
      <c r="T3530" s="41">
        <v>19409</v>
      </c>
      <c r="U3530" s="41">
        <v>426.99799999999999</v>
      </c>
      <c r="V3530" s="41">
        <v>46777</v>
      </c>
      <c r="W3530" s="41">
        <v>877.52430000000004</v>
      </c>
      <c r="X3530" s="41">
        <v>36159</v>
      </c>
      <c r="Y3530" s="41">
        <v>803.87300000000005</v>
      </c>
      <c r="Z3530" s="6">
        <f>0</f>
        <v>0</v>
      </c>
      <c r="AA3530" s="6">
        <f t="shared" si="401"/>
        <v>877.52430000000004</v>
      </c>
      <c r="AB3530">
        <f>IF(ISBLANK(Table1[[#This Row],[FY2425_Cost]])=TRUE,#N/A,Table1[[#This Row],[FY2425_Cost]])</f>
        <v>803.87300000000005</v>
      </c>
      <c r="AC3530" s="6">
        <f t="shared" si="402"/>
        <v>-73.651299999999992</v>
      </c>
      <c r="AD3530" s="6" t="e">
        <f>SUMIFS($AB$3:AB3530,$B$3:B3530,B3530)</f>
        <v>#N/A</v>
      </c>
      <c r="AE3530" s="6">
        <f t="shared" si="403"/>
        <v>5691.6628746480455</v>
      </c>
      <c r="AF3530" s="6">
        <f t="shared" si="404"/>
        <v>5691.6628746480455</v>
      </c>
      <c r="AG3530" s="6">
        <f>VLOOKUP(Table1[[#This Row],[PracticeCode]],$AP$3:$AS$345,4,FALSE)</f>
        <v>5691.6628746480455</v>
      </c>
      <c r="AH3530" s="27">
        <f t="shared" si="405"/>
        <v>413594.16889109131</v>
      </c>
      <c r="AI3530" s="6" t="e">
        <f t="shared" si="407"/>
        <v>#N/A</v>
      </c>
    </row>
    <row r="3531" spans="1:35" x14ac:dyDescent="0.35">
      <c r="A3531" t="str">
        <f t="shared" si="406"/>
        <v>THE RIDGEWAY SURGERYHealthsenseHarrowE84068Apr1</v>
      </c>
      <c r="B3531" s="41" t="s">
        <v>519</v>
      </c>
      <c r="C3531" s="41" t="s">
        <v>443</v>
      </c>
      <c r="D3531" s="41" t="s">
        <v>26</v>
      </c>
      <c r="E3531" s="41" t="s">
        <v>363</v>
      </c>
      <c r="F3531" s="41" t="s">
        <v>363</v>
      </c>
      <c r="G3531" s="41" t="s">
        <v>756</v>
      </c>
      <c r="H3531" s="41">
        <v>1</v>
      </c>
      <c r="I3531" s="41">
        <v>13212.0252128514</v>
      </c>
      <c r="J3531" s="41">
        <v>27508</v>
      </c>
      <c r="K3531" s="41">
        <v>4535</v>
      </c>
      <c r="L3531" s="41">
        <v>508.89799999999997</v>
      </c>
      <c r="M3531" s="41">
        <v>83.897499999999994</v>
      </c>
      <c r="N3531" s="41">
        <v>10051</v>
      </c>
      <c r="O3531" s="41">
        <v>4809</v>
      </c>
      <c r="P3531" s="41">
        <v>200.01490000000001</v>
      </c>
      <c r="Q3531" s="41">
        <v>95.699100000000001</v>
      </c>
      <c r="R3531" s="41">
        <v>0</v>
      </c>
      <c r="S3531" s="41">
        <v>0</v>
      </c>
      <c r="T3531" s="41">
        <v>4516</v>
      </c>
      <c r="U3531" s="41">
        <v>99.352000000000004</v>
      </c>
      <c r="V3531" s="41">
        <v>32043</v>
      </c>
      <c r="W3531" s="41">
        <v>592.79549999999995</v>
      </c>
      <c r="X3531" s="41">
        <v>19376</v>
      </c>
      <c r="Y3531" s="41">
        <v>395.06600000000003</v>
      </c>
      <c r="Z3531" s="6">
        <f>0</f>
        <v>0</v>
      </c>
      <c r="AA3531" s="6">
        <f t="shared" si="401"/>
        <v>592.79549999999995</v>
      </c>
      <c r="AB3531">
        <f>IF(ISBLANK(Table1[[#This Row],[FY2425_Cost]])=TRUE,#N/A,Table1[[#This Row],[FY2425_Cost]])</f>
        <v>395.06600000000003</v>
      </c>
      <c r="AC3531" s="6">
        <f t="shared" si="402"/>
        <v>-197.72949999999992</v>
      </c>
      <c r="AD3531" s="6">
        <f>SUMIFS($AB$3:AB3531,$B$3:B3531,B3531)</f>
        <v>395.06600000000003</v>
      </c>
      <c r="AE3531" s="6">
        <f t="shared" si="403"/>
        <v>5945.4113457831299</v>
      </c>
      <c r="AF3531" s="6">
        <f t="shared" si="404"/>
        <v>5945.4113457831299</v>
      </c>
      <c r="AG3531" s="6">
        <f>VLOOKUP(Table1[[#This Row],[PracticeCode]],$AP$3:$AS$345,4,FALSE)</f>
        <v>5945.4113457831299</v>
      </c>
      <c r="AH3531" s="27">
        <f t="shared" si="405"/>
        <v>432033.2244602408</v>
      </c>
      <c r="AI3531" s="6">
        <f t="shared" si="407"/>
        <v>0</v>
      </c>
    </row>
    <row r="3532" spans="1:35" x14ac:dyDescent="0.35">
      <c r="A3532" t="str">
        <f t="shared" si="406"/>
        <v>THE RIDGEWAY SURGERYHealthsenseHarrowE84068Aug5</v>
      </c>
      <c r="B3532" s="41" t="s">
        <v>519</v>
      </c>
      <c r="C3532" s="41" t="s">
        <v>443</v>
      </c>
      <c r="D3532" s="41" t="s">
        <v>26</v>
      </c>
      <c r="E3532" s="41" t="s">
        <v>363</v>
      </c>
      <c r="F3532" s="41" t="s">
        <v>363</v>
      </c>
      <c r="G3532" s="41" t="s">
        <v>760</v>
      </c>
      <c r="H3532" s="41">
        <v>5</v>
      </c>
      <c r="I3532" s="41">
        <v>13212.0252128514</v>
      </c>
      <c r="J3532" s="41">
        <v>15854</v>
      </c>
      <c r="K3532" s="41">
        <v>14200</v>
      </c>
      <c r="L3532" s="41">
        <v>293.29899999999998</v>
      </c>
      <c r="M3532" s="41">
        <v>262.7</v>
      </c>
      <c r="N3532" s="41">
        <v>21284</v>
      </c>
      <c r="O3532" s="41">
        <v>3932</v>
      </c>
      <c r="P3532" s="41">
        <v>423.55160000000001</v>
      </c>
      <c r="Q3532" s="41">
        <v>78.246800000000007</v>
      </c>
      <c r="R3532" s="41">
        <v>4213</v>
      </c>
      <c r="S3532" s="41">
        <v>75.412700000000001</v>
      </c>
      <c r="T3532" s="41">
        <v>4436</v>
      </c>
      <c r="U3532" s="41">
        <v>97.591999999999999</v>
      </c>
      <c r="V3532" s="41">
        <v>34267</v>
      </c>
      <c r="W3532" s="41">
        <v>631.4117</v>
      </c>
      <c r="X3532" s="41">
        <v>29652</v>
      </c>
      <c r="Y3532" s="41">
        <v>599.3904</v>
      </c>
      <c r="Z3532" s="6">
        <f>0</f>
        <v>0</v>
      </c>
      <c r="AA3532" s="6">
        <f t="shared" si="401"/>
        <v>631.4117</v>
      </c>
      <c r="AB3532">
        <f>IF(ISBLANK(Table1[[#This Row],[FY2425_Cost]])=TRUE,#N/A,Table1[[#This Row],[FY2425_Cost]])</f>
        <v>599.3904</v>
      </c>
      <c r="AC3532" s="6">
        <f t="shared" si="402"/>
        <v>-32.021299999999997</v>
      </c>
      <c r="AD3532" s="6">
        <f>SUMIFS($AB$3:AB3532,$B$3:B3532,B3532)</f>
        <v>994.45640000000003</v>
      </c>
      <c r="AE3532" s="6">
        <f t="shared" si="403"/>
        <v>5945.4113457831299</v>
      </c>
      <c r="AF3532" s="6">
        <f t="shared" si="404"/>
        <v>5945.4113457831299</v>
      </c>
      <c r="AG3532" s="6">
        <f>VLOOKUP(Table1[[#This Row],[PracticeCode]],$AP$3:$AS$345,4,FALSE)</f>
        <v>5945.4113457831299</v>
      </c>
      <c r="AH3532" s="27">
        <f t="shared" si="405"/>
        <v>432033.2244602408</v>
      </c>
      <c r="AI3532" s="6">
        <f t="shared" si="407"/>
        <v>0</v>
      </c>
    </row>
    <row r="3533" spans="1:35" x14ac:dyDescent="0.35">
      <c r="A3533" t="str">
        <f t="shared" si="406"/>
        <v>THE RIDGEWAY SURGERYHealthsenseHarrowE84068Dec9</v>
      </c>
      <c r="B3533" s="41" t="s">
        <v>519</v>
      </c>
      <c r="C3533" s="41" t="s">
        <v>443</v>
      </c>
      <c r="D3533" s="41" t="s">
        <v>26</v>
      </c>
      <c r="E3533" s="41" t="s">
        <v>363</v>
      </c>
      <c r="F3533" s="41" t="s">
        <v>363</v>
      </c>
      <c r="G3533" s="41" t="s">
        <v>764</v>
      </c>
      <c r="H3533" s="41">
        <v>9</v>
      </c>
      <c r="I3533" s="41">
        <v>13212.0252128514</v>
      </c>
      <c r="J3533" s="41">
        <v>6092</v>
      </c>
      <c r="K3533" s="41">
        <v>10753</v>
      </c>
      <c r="L3533" s="41">
        <v>121.2308</v>
      </c>
      <c r="M3533" s="41">
        <v>213.9847</v>
      </c>
      <c r="N3533" s="41"/>
      <c r="O3533" s="41"/>
      <c r="P3533" s="41"/>
      <c r="Q3533" s="41"/>
      <c r="R3533" s="41">
        <v>4311</v>
      </c>
      <c r="S3533" s="41">
        <v>77.166899999999998</v>
      </c>
      <c r="T3533" s="41"/>
      <c r="U3533" s="41"/>
      <c r="V3533" s="41">
        <v>21156</v>
      </c>
      <c r="W3533" s="41">
        <v>412.38240000000002</v>
      </c>
      <c r="X3533" s="41"/>
      <c r="Y3533" s="41"/>
      <c r="Z3533" s="6">
        <f>0</f>
        <v>0</v>
      </c>
      <c r="AA3533" s="6">
        <f t="shared" si="401"/>
        <v>412.38240000000002</v>
      </c>
      <c r="AB3533" t="e">
        <f>IF(ISBLANK(Table1[[#This Row],[FY2425_Cost]])=TRUE,#N/A,Table1[[#This Row],[FY2425_Cost]])</f>
        <v>#N/A</v>
      </c>
      <c r="AC3533" s="6" t="e">
        <f t="shared" si="402"/>
        <v>#N/A</v>
      </c>
      <c r="AD3533" s="6" t="e">
        <f>SUMIFS($AB$3:AB3533,$B$3:B3533,B3533)</f>
        <v>#N/A</v>
      </c>
      <c r="AE3533" s="6">
        <f t="shared" si="403"/>
        <v>5945.4113457831299</v>
      </c>
      <c r="AF3533" s="6">
        <f t="shared" si="404"/>
        <v>5945.4113457831299</v>
      </c>
      <c r="AG3533" s="6">
        <f>VLOOKUP(Table1[[#This Row],[PracticeCode]],$AP$3:$AS$345,4,FALSE)</f>
        <v>5945.4113457831299</v>
      </c>
      <c r="AH3533" s="27">
        <f t="shared" si="405"/>
        <v>432033.2244602408</v>
      </c>
      <c r="AI3533" s="6" t="e">
        <f t="shared" si="407"/>
        <v>#N/A</v>
      </c>
    </row>
    <row r="3534" spans="1:35" x14ac:dyDescent="0.35">
      <c r="A3534" t="str">
        <f t="shared" si="406"/>
        <v>THE RIDGEWAY SURGERYHealthsenseHarrowE84068Feb11</v>
      </c>
      <c r="B3534" s="41" t="s">
        <v>519</v>
      </c>
      <c r="C3534" s="41" t="s">
        <v>443</v>
      </c>
      <c r="D3534" s="41" t="s">
        <v>26</v>
      </c>
      <c r="E3534" s="41" t="s">
        <v>363</v>
      </c>
      <c r="F3534" s="41" t="s">
        <v>363</v>
      </c>
      <c r="G3534" s="41" t="s">
        <v>766</v>
      </c>
      <c r="H3534" s="41">
        <v>11</v>
      </c>
      <c r="I3534" s="41">
        <v>13212.0252128514</v>
      </c>
      <c r="J3534" s="41">
        <v>13401</v>
      </c>
      <c r="K3534" s="41">
        <v>2982</v>
      </c>
      <c r="L3534" s="41">
        <v>266.67990000000003</v>
      </c>
      <c r="M3534" s="41">
        <v>59.341800000000006</v>
      </c>
      <c r="N3534" s="41"/>
      <c r="O3534" s="41"/>
      <c r="P3534" s="41"/>
      <c r="Q3534" s="41"/>
      <c r="R3534" s="41">
        <v>4902</v>
      </c>
      <c r="S3534" s="41">
        <v>87.745800000000003</v>
      </c>
      <c r="T3534" s="41"/>
      <c r="U3534" s="41"/>
      <c r="V3534" s="41">
        <v>21285</v>
      </c>
      <c r="W3534" s="41">
        <v>413.76750000000004</v>
      </c>
      <c r="X3534" s="41"/>
      <c r="Y3534" s="41"/>
      <c r="Z3534" s="6">
        <f>0</f>
        <v>0</v>
      </c>
      <c r="AA3534" s="6">
        <f t="shared" si="401"/>
        <v>413.76750000000004</v>
      </c>
      <c r="AB3534" t="e">
        <f>IF(ISBLANK(Table1[[#This Row],[FY2425_Cost]])=TRUE,#N/A,Table1[[#This Row],[FY2425_Cost]])</f>
        <v>#N/A</v>
      </c>
      <c r="AC3534" s="6" t="e">
        <f t="shared" si="402"/>
        <v>#N/A</v>
      </c>
      <c r="AD3534" s="6" t="e">
        <f>SUMIFS($AB$3:AB3534,$B$3:B3534,B3534)</f>
        <v>#N/A</v>
      </c>
      <c r="AE3534" s="6">
        <f t="shared" si="403"/>
        <v>5945.4113457831299</v>
      </c>
      <c r="AF3534" s="6">
        <f t="shared" si="404"/>
        <v>5945.4113457831299</v>
      </c>
      <c r="AG3534" s="6">
        <f>VLOOKUP(Table1[[#This Row],[PracticeCode]],$AP$3:$AS$345,4,FALSE)</f>
        <v>5945.4113457831299</v>
      </c>
      <c r="AH3534" s="27">
        <f t="shared" si="405"/>
        <v>432033.2244602408</v>
      </c>
      <c r="AI3534" s="6" t="e">
        <f t="shared" si="407"/>
        <v>#N/A</v>
      </c>
    </row>
    <row r="3535" spans="1:35" x14ac:dyDescent="0.35">
      <c r="A3535" t="str">
        <f t="shared" si="406"/>
        <v>THE RIDGEWAY SURGERYHealthsenseHarrowE84068Jan10</v>
      </c>
      <c r="B3535" s="41" t="s">
        <v>519</v>
      </c>
      <c r="C3535" s="41" t="s">
        <v>443</v>
      </c>
      <c r="D3535" s="41" t="s">
        <v>26</v>
      </c>
      <c r="E3535" s="41" t="s">
        <v>363</v>
      </c>
      <c r="F3535" s="41" t="s">
        <v>363</v>
      </c>
      <c r="G3535" s="41" t="s">
        <v>765</v>
      </c>
      <c r="H3535" s="41">
        <v>10</v>
      </c>
      <c r="I3535" s="41">
        <v>13212.0252128514</v>
      </c>
      <c r="J3535" s="41">
        <v>15974</v>
      </c>
      <c r="K3535" s="41">
        <v>5694</v>
      </c>
      <c r="L3535" s="41">
        <v>317.88260000000002</v>
      </c>
      <c r="M3535" s="41">
        <v>113.31060000000001</v>
      </c>
      <c r="N3535" s="41"/>
      <c r="O3535" s="41"/>
      <c r="P3535" s="41"/>
      <c r="Q3535" s="41"/>
      <c r="R3535" s="41">
        <v>4963</v>
      </c>
      <c r="S3535" s="41">
        <v>88.837699999999998</v>
      </c>
      <c r="T3535" s="41"/>
      <c r="U3535" s="41"/>
      <c r="V3535" s="41">
        <v>26631</v>
      </c>
      <c r="W3535" s="41">
        <v>520.03090000000009</v>
      </c>
      <c r="X3535" s="41"/>
      <c r="Y3535" s="41"/>
      <c r="Z3535" s="6">
        <f>0</f>
        <v>0</v>
      </c>
      <c r="AA3535" s="6">
        <f t="shared" si="401"/>
        <v>520.03090000000009</v>
      </c>
      <c r="AB3535" t="e">
        <f>IF(ISBLANK(Table1[[#This Row],[FY2425_Cost]])=TRUE,#N/A,Table1[[#This Row],[FY2425_Cost]])</f>
        <v>#N/A</v>
      </c>
      <c r="AC3535" s="6" t="e">
        <f t="shared" si="402"/>
        <v>#N/A</v>
      </c>
      <c r="AD3535" s="6" t="e">
        <f>SUMIFS($AB$3:AB3535,$B$3:B3535,B3535)</f>
        <v>#N/A</v>
      </c>
      <c r="AE3535" s="6">
        <f t="shared" si="403"/>
        <v>5945.4113457831299</v>
      </c>
      <c r="AF3535" s="6">
        <f t="shared" si="404"/>
        <v>5945.4113457831299</v>
      </c>
      <c r="AG3535" s="6">
        <f>VLOOKUP(Table1[[#This Row],[PracticeCode]],$AP$3:$AS$345,4,FALSE)</f>
        <v>5945.4113457831299</v>
      </c>
      <c r="AH3535" s="27">
        <f t="shared" si="405"/>
        <v>432033.2244602408</v>
      </c>
      <c r="AI3535" s="6" t="e">
        <f t="shared" si="407"/>
        <v>#N/A</v>
      </c>
    </row>
    <row r="3536" spans="1:35" x14ac:dyDescent="0.35">
      <c r="A3536" t="str">
        <f t="shared" si="406"/>
        <v>THE RIDGEWAY SURGERYHealthsenseHarrowE84068Jul4</v>
      </c>
      <c r="B3536" s="41" t="s">
        <v>519</v>
      </c>
      <c r="C3536" s="41" t="s">
        <v>443</v>
      </c>
      <c r="D3536" s="41" t="s">
        <v>26</v>
      </c>
      <c r="E3536" s="41" t="s">
        <v>363</v>
      </c>
      <c r="F3536" s="41" t="s">
        <v>363</v>
      </c>
      <c r="G3536" s="41" t="s">
        <v>759</v>
      </c>
      <c r="H3536" s="41">
        <v>4</v>
      </c>
      <c r="I3536" s="41">
        <v>13212.0252128514</v>
      </c>
      <c r="J3536" s="41">
        <v>124483</v>
      </c>
      <c r="K3536" s="41">
        <v>4244</v>
      </c>
      <c r="L3536" s="41">
        <v>2302.9355</v>
      </c>
      <c r="M3536" s="41">
        <v>78.513999999999996</v>
      </c>
      <c r="N3536" s="41">
        <v>47222</v>
      </c>
      <c r="O3536" s="41">
        <v>3272</v>
      </c>
      <c r="P3536" s="41">
        <v>939.71780000000001</v>
      </c>
      <c r="Q3536" s="41">
        <v>65.112800000000007</v>
      </c>
      <c r="R3536" s="41">
        <v>3265</v>
      </c>
      <c r="S3536" s="41">
        <v>58.4435</v>
      </c>
      <c r="T3536" s="41">
        <v>4604</v>
      </c>
      <c r="U3536" s="41">
        <v>101.288</v>
      </c>
      <c r="V3536" s="41">
        <v>131992</v>
      </c>
      <c r="W3536" s="41">
        <v>2439.893</v>
      </c>
      <c r="X3536" s="41">
        <v>55098</v>
      </c>
      <c r="Y3536" s="41">
        <v>1106.1186</v>
      </c>
      <c r="Z3536" s="6">
        <f>0</f>
        <v>0</v>
      </c>
      <c r="AA3536" s="6">
        <f t="shared" si="401"/>
        <v>2439.893</v>
      </c>
      <c r="AB3536">
        <f>IF(ISBLANK(Table1[[#This Row],[FY2425_Cost]])=TRUE,#N/A,Table1[[#This Row],[FY2425_Cost]])</f>
        <v>1106.1186</v>
      </c>
      <c r="AC3536" s="6">
        <f t="shared" si="402"/>
        <v>-1333.7744</v>
      </c>
      <c r="AD3536" s="6" t="e">
        <f>SUMIFS($AB$3:AB3536,$B$3:B3536,B3536)</f>
        <v>#N/A</v>
      </c>
      <c r="AE3536" s="6">
        <f t="shared" si="403"/>
        <v>5945.4113457831299</v>
      </c>
      <c r="AF3536" s="6">
        <f t="shared" si="404"/>
        <v>5945.4113457831299</v>
      </c>
      <c r="AG3536" s="6">
        <f>VLOOKUP(Table1[[#This Row],[PracticeCode]],$AP$3:$AS$345,4,FALSE)</f>
        <v>5945.4113457831299</v>
      </c>
      <c r="AH3536" s="27">
        <f t="shared" si="405"/>
        <v>432033.2244602408</v>
      </c>
      <c r="AI3536" s="6" t="e">
        <f t="shared" si="407"/>
        <v>#N/A</v>
      </c>
    </row>
    <row r="3537" spans="1:35" x14ac:dyDescent="0.35">
      <c r="A3537" t="str">
        <f t="shared" si="406"/>
        <v>THE RIDGEWAY SURGERYHealthsenseHarrowE84068Jun3</v>
      </c>
      <c r="B3537" s="41" t="s">
        <v>519</v>
      </c>
      <c r="C3537" s="41" t="s">
        <v>443</v>
      </c>
      <c r="D3537" s="41" t="s">
        <v>26</v>
      </c>
      <c r="E3537" s="41" t="s">
        <v>363</v>
      </c>
      <c r="F3537" s="41" t="s">
        <v>363</v>
      </c>
      <c r="G3537" s="41" t="s">
        <v>758</v>
      </c>
      <c r="H3537" s="41">
        <v>3</v>
      </c>
      <c r="I3537" s="41">
        <v>13212.0252128514</v>
      </c>
      <c r="J3537" s="41">
        <v>12471</v>
      </c>
      <c r="K3537" s="41">
        <v>3092</v>
      </c>
      <c r="L3537" s="41">
        <v>230.71349999999998</v>
      </c>
      <c r="M3537" s="41">
        <v>57.201999999999998</v>
      </c>
      <c r="N3537" s="41">
        <v>48247</v>
      </c>
      <c r="O3537" s="41">
        <v>1376</v>
      </c>
      <c r="P3537" s="41">
        <v>960.11530000000005</v>
      </c>
      <c r="Q3537" s="41">
        <v>27.382400000000001</v>
      </c>
      <c r="R3537" s="41">
        <v>0</v>
      </c>
      <c r="S3537" s="41">
        <v>0</v>
      </c>
      <c r="T3537" s="41">
        <v>3914</v>
      </c>
      <c r="U3537" s="41">
        <v>86.108000000000004</v>
      </c>
      <c r="V3537" s="41">
        <v>15563</v>
      </c>
      <c r="W3537" s="41">
        <v>287.91549999999995</v>
      </c>
      <c r="X3537" s="41">
        <v>53537</v>
      </c>
      <c r="Y3537" s="41">
        <v>1073.6057000000001</v>
      </c>
      <c r="Z3537" s="6">
        <f>0</f>
        <v>0</v>
      </c>
      <c r="AA3537" s="6">
        <f t="shared" si="401"/>
        <v>287.91549999999995</v>
      </c>
      <c r="AB3537">
        <f>IF(ISBLANK(Table1[[#This Row],[FY2425_Cost]])=TRUE,#N/A,Table1[[#This Row],[FY2425_Cost]])</f>
        <v>1073.6057000000001</v>
      </c>
      <c r="AC3537" s="6">
        <f t="shared" si="402"/>
        <v>785.69020000000012</v>
      </c>
      <c r="AD3537" s="6" t="e">
        <f>SUMIFS($AB$3:AB3537,$B$3:B3537,B3537)</f>
        <v>#N/A</v>
      </c>
      <c r="AE3537" s="6">
        <f t="shared" si="403"/>
        <v>5945.4113457831299</v>
      </c>
      <c r="AF3537" s="6">
        <f t="shared" si="404"/>
        <v>5945.4113457831299</v>
      </c>
      <c r="AG3537" s="6">
        <f>VLOOKUP(Table1[[#This Row],[PracticeCode]],$AP$3:$AS$345,4,FALSE)</f>
        <v>5945.4113457831299</v>
      </c>
      <c r="AH3537" s="27">
        <f t="shared" si="405"/>
        <v>432033.2244602408</v>
      </c>
      <c r="AI3537" s="6" t="e">
        <f t="shared" si="407"/>
        <v>#N/A</v>
      </c>
    </row>
    <row r="3538" spans="1:35" x14ac:dyDescent="0.35">
      <c r="A3538" t="str">
        <f t="shared" si="406"/>
        <v>THE RIDGEWAY SURGERYHealthsenseHarrowE84068Mar12</v>
      </c>
      <c r="B3538" s="41" t="s">
        <v>519</v>
      </c>
      <c r="C3538" s="41" t="s">
        <v>443</v>
      </c>
      <c r="D3538" s="41" t="s">
        <v>26</v>
      </c>
      <c r="E3538" s="41" t="s">
        <v>363</v>
      </c>
      <c r="F3538" s="41" t="s">
        <v>363</v>
      </c>
      <c r="G3538" s="41" t="s">
        <v>767</v>
      </c>
      <c r="H3538" s="41">
        <v>12</v>
      </c>
      <c r="I3538" s="41">
        <v>13212.0252128514</v>
      </c>
      <c r="J3538" s="41">
        <v>9511</v>
      </c>
      <c r="K3538" s="41">
        <v>2735</v>
      </c>
      <c r="L3538" s="41">
        <v>189.2689</v>
      </c>
      <c r="M3538" s="41">
        <v>54.426500000000004</v>
      </c>
      <c r="N3538" s="41"/>
      <c r="O3538" s="41"/>
      <c r="P3538" s="41"/>
      <c r="Q3538" s="41"/>
      <c r="R3538" s="41">
        <v>4649</v>
      </c>
      <c r="S3538" s="41">
        <v>83.217100000000002</v>
      </c>
      <c r="T3538" s="41"/>
      <c r="U3538" s="41"/>
      <c r="V3538" s="41">
        <v>16895</v>
      </c>
      <c r="W3538" s="41">
        <v>326.91250000000002</v>
      </c>
      <c r="X3538" s="41"/>
      <c r="Y3538" s="41"/>
      <c r="Z3538" s="6">
        <f>0</f>
        <v>0</v>
      </c>
      <c r="AA3538" s="6">
        <f t="shared" si="401"/>
        <v>326.91250000000002</v>
      </c>
      <c r="AB3538" t="e">
        <f>IF(ISBLANK(Table1[[#This Row],[FY2425_Cost]])=TRUE,#N/A,Table1[[#This Row],[FY2425_Cost]])</f>
        <v>#N/A</v>
      </c>
      <c r="AC3538" s="6" t="e">
        <f t="shared" si="402"/>
        <v>#N/A</v>
      </c>
      <c r="AD3538" s="6" t="e">
        <f>SUMIFS($AB$3:AB3538,$B$3:B3538,B3538)</f>
        <v>#N/A</v>
      </c>
      <c r="AE3538" s="6">
        <f t="shared" si="403"/>
        <v>5945.4113457831299</v>
      </c>
      <c r="AF3538" s="6">
        <f t="shared" si="404"/>
        <v>5945.4113457831299</v>
      </c>
      <c r="AG3538" s="6">
        <f>VLOOKUP(Table1[[#This Row],[PracticeCode]],$AP$3:$AS$345,4,FALSE)</f>
        <v>5945.4113457831299</v>
      </c>
      <c r="AH3538" s="27">
        <f t="shared" si="405"/>
        <v>432033.2244602408</v>
      </c>
      <c r="AI3538" s="6" t="e">
        <f t="shared" si="407"/>
        <v>#N/A</v>
      </c>
    </row>
    <row r="3539" spans="1:35" x14ac:dyDescent="0.35">
      <c r="A3539" t="str">
        <f t="shared" si="406"/>
        <v>THE RIDGEWAY SURGERYHealthsenseHarrowE84068May2</v>
      </c>
      <c r="B3539" s="41" t="s">
        <v>519</v>
      </c>
      <c r="C3539" s="41" t="s">
        <v>443</v>
      </c>
      <c r="D3539" s="41" t="s">
        <v>26</v>
      </c>
      <c r="E3539" s="41" t="s">
        <v>363</v>
      </c>
      <c r="F3539" s="41" t="s">
        <v>363</v>
      </c>
      <c r="G3539" s="41" t="s">
        <v>757</v>
      </c>
      <c r="H3539" s="41">
        <v>2</v>
      </c>
      <c r="I3539" s="41">
        <v>13212.0252128514</v>
      </c>
      <c r="J3539" s="41">
        <v>43314</v>
      </c>
      <c r="K3539" s="41">
        <v>3768</v>
      </c>
      <c r="L3539" s="41">
        <v>801.30899999999997</v>
      </c>
      <c r="M3539" s="41">
        <v>69.707999999999998</v>
      </c>
      <c r="N3539" s="41">
        <v>7808</v>
      </c>
      <c r="O3539" s="41">
        <v>2642</v>
      </c>
      <c r="P3539" s="41">
        <v>155.3792</v>
      </c>
      <c r="Q3539" s="41">
        <v>52.575800000000001</v>
      </c>
      <c r="R3539" s="41">
        <v>0</v>
      </c>
      <c r="S3539" s="41">
        <v>0</v>
      </c>
      <c r="T3539" s="41">
        <v>4203</v>
      </c>
      <c r="U3539" s="41">
        <v>92.465999999999994</v>
      </c>
      <c r="V3539" s="41">
        <v>47082</v>
      </c>
      <c r="W3539" s="41">
        <v>871.01699999999994</v>
      </c>
      <c r="X3539" s="41">
        <v>14653</v>
      </c>
      <c r="Y3539" s="41">
        <v>300.42099999999999</v>
      </c>
      <c r="Z3539" s="6">
        <f>0</f>
        <v>0</v>
      </c>
      <c r="AA3539" s="6">
        <f t="shared" si="401"/>
        <v>871.01699999999994</v>
      </c>
      <c r="AB3539">
        <f>IF(ISBLANK(Table1[[#This Row],[FY2425_Cost]])=TRUE,#N/A,Table1[[#This Row],[FY2425_Cost]])</f>
        <v>300.42099999999999</v>
      </c>
      <c r="AC3539" s="6">
        <f t="shared" si="402"/>
        <v>-570.596</v>
      </c>
      <c r="AD3539" s="6" t="e">
        <f>SUMIFS($AB$3:AB3539,$B$3:B3539,B3539)</f>
        <v>#N/A</v>
      </c>
      <c r="AE3539" s="6">
        <f t="shared" si="403"/>
        <v>5945.4113457831299</v>
      </c>
      <c r="AF3539" s="6">
        <f t="shared" si="404"/>
        <v>5945.4113457831299</v>
      </c>
      <c r="AG3539" s="6">
        <f>VLOOKUP(Table1[[#This Row],[PracticeCode]],$AP$3:$AS$345,4,FALSE)</f>
        <v>5945.4113457831299</v>
      </c>
      <c r="AH3539" s="27">
        <f t="shared" si="405"/>
        <v>432033.2244602408</v>
      </c>
      <c r="AI3539" s="6" t="e">
        <f t="shared" si="407"/>
        <v>#N/A</v>
      </c>
    </row>
    <row r="3540" spans="1:35" x14ac:dyDescent="0.35">
      <c r="A3540" t="str">
        <f t="shared" si="406"/>
        <v>THE RIDGEWAY SURGERYHealthsenseHarrowE84068Nov8</v>
      </c>
      <c r="B3540" s="41" t="s">
        <v>519</v>
      </c>
      <c r="C3540" s="41" t="s">
        <v>443</v>
      </c>
      <c r="D3540" s="41" t="s">
        <v>26</v>
      </c>
      <c r="E3540" s="41" t="s">
        <v>363</v>
      </c>
      <c r="F3540" s="41" t="s">
        <v>363</v>
      </c>
      <c r="G3540" s="41" t="s">
        <v>763</v>
      </c>
      <c r="H3540" s="41">
        <v>8</v>
      </c>
      <c r="I3540" s="41">
        <v>13212.0252128514</v>
      </c>
      <c r="J3540" s="41">
        <v>7965</v>
      </c>
      <c r="K3540" s="41">
        <v>1408</v>
      </c>
      <c r="L3540" s="41">
        <v>158.5035</v>
      </c>
      <c r="M3540" s="41">
        <v>28.019200000000001</v>
      </c>
      <c r="N3540" s="41"/>
      <c r="O3540" s="41"/>
      <c r="P3540" s="41"/>
      <c r="Q3540" s="41"/>
      <c r="R3540" s="41">
        <v>5008</v>
      </c>
      <c r="S3540" s="41">
        <v>89.643199999999993</v>
      </c>
      <c r="T3540" s="41"/>
      <c r="U3540" s="41"/>
      <c r="V3540" s="41">
        <v>14381</v>
      </c>
      <c r="W3540" s="41">
        <v>276.16590000000002</v>
      </c>
      <c r="X3540" s="41"/>
      <c r="Y3540" s="41"/>
      <c r="Z3540" s="6">
        <f>0</f>
        <v>0</v>
      </c>
      <c r="AA3540" s="6">
        <f t="shared" si="401"/>
        <v>276.16590000000002</v>
      </c>
      <c r="AB3540" t="e">
        <f>IF(ISBLANK(Table1[[#This Row],[FY2425_Cost]])=TRUE,#N/A,Table1[[#This Row],[FY2425_Cost]])</f>
        <v>#N/A</v>
      </c>
      <c r="AC3540" s="6" t="e">
        <f t="shared" si="402"/>
        <v>#N/A</v>
      </c>
      <c r="AD3540" s="6" t="e">
        <f>SUMIFS($AB$3:AB3540,$B$3:B3540,B3540)</f>
        <v>#N/A</v>
      </c>
      <c r="AE3540" s="6">
        <f t="shared" si="403"/>
        <v>5945.4113457831299</v>
      </c>
      <c r="AF3540" s="6">
        <f t="shared" si="404"/>
        <v>5945.4113457831299</v>
      </c>
      <c r="AG3540" s="6">
        <f>VLOOKUP(Table1[[#This Row],[PracticeCode]],$AP$3:$AS$345,4,FALSE)</f>
        <v>5945.4113457831299</v>
      </c>
      <c r="AH3540" s="27">
        <f t="shared" si="405"/>
        <v>432033.2244602408</v>
      </c>
      <c r="AI3540" s="6" t="e">
        <f t="shared" si="407"/>
        <v>#N/A</v>
      </c>
    </row>
    <row r="3541" spans="1:35" x14ac:dyDescent="0.35">
      <c r="A3541" t="str">
        <f t="shared" si="406"/>
        <v>THE RIDGEWAY SURGERYHealthsenseHarrowE84068Oct7</v>
      </c>
      <c r="B3541" s="41" t="s">
        <v>519</v>
      </c>
      <c r="C3541" s="41" t="s">
        <v>443</v>
      </c>
      <c r="D3541" s="41" t="s">
        <v>26</v>
      </c>
      <c r="E3541" s="41" t="s">
        <v>363</v>
      </c>
      <c r="F3541" s="41" t="s">
        <v>363</v>
      </c>
      <c r="G3541" s="41" t="s">
        <v>762</v>
      </c>
      <c r="H3541" s="41">
        <v>7</v>
      </c>
      <c r="I3541" s="41">
        <v>13212.0252128514</v>
      </c>
      <c r="J3541" s="41">
        <v>9364</v>
      </c>
      <c r="K3541" s="41">
        <v>4870</v>
      </c>
      <c r="L3541" s="41">
        <v>186.34360000000001</v>
      </c>
      <c r="M3541" s="41">
        <v>96.913000000000011</v>
      </c>
      <c r="N3541" s="41">
        <v>0</v>
      </c>
      <c r="O3541" s="41">
        <v>9567</v>
      </c>
      <c r="P3541" s="41">
        <v>0</v>
      </c>
      <c r="Q3541" s="41">
        <v>215.25749999999999</v>
      </c>
      <c r="R3541" s="41">
        <v>4460</v>
      </c>
      <c r="S3541" s="41">
        <v>79.834000000000003</v>
      </c>
      <c r="T3541" s="41">
        <v>4247</v>
      </c>
      <c r="U3541" s="41">
        <v>93.433999999999997</v>
      </c>
      <c r="V3541" s="41">
        <v>18694</v>
      </c>
      <c r="W3541" s="41">
        <v>363.09060000000005</v>
      </c>
      <c r="X3541" s="41">
        <v>13814</v>
      </c>
      <c r="Y3541" s="41">
        <v>308.69150000000002</v>
      </c>
      <c r="Z3541" s="6">
        <f>0</f>
        <v>0</v>
      </c>
      <c r="AA3541" s="6">
        <f t="shared" si="401"/>
        <v>363.09060000000005</v>
      </c>
      <c r="AB3541">
        <f>IF(ISBLANK(Table1[[#This Row],[FY2425_Cost]])=TRUE,#N/A,Table1[[#This Row],[FY2425_Cost]])</f>
        <v>308.69150000000002</v>
      </c>
      <c r="AC3541" s="6">
        <f t="shared" si="402"/>
        <v>-54.399100000000033</v>
      </c>
      <c r="AD3541" s="6" t="e">
        <f>SUMIFS($AB$3:AB3541,$B$3:B3541,B3541)</f>
        <v>#N/A</v>
      </c>
      <c r="AE3541" s="6">
        <f t="shared" si="403"/>
        <v>5945.4113457831299</v>
      </c>
      <c r="AF3541" s="6">
        <f t="shared" si="404"/>
        <v>5945.4113457831299</v>
      </c>
      <c r="AG3541" s="6">
        <f>VLOOKUP(Table1[[#This Row],[PracticeCode]],$AP$3:$AS$345,4,FALSE)</f>
        <v>5945.4113457831299</v>
      </c>
      <c r="AH3541" s="27">
        <f t="shared" si="405"/>
        <v>432033.2244602408</v>
      </c>
      <c r="AI3541" s="6" t="e">
        <f t="shared" si="407"/>
        <v>#N/A</v>
      </c>
    </row>
    <row r="3542" spans="1:35" x14ac:dyDescent="0.35">
      <c r="A3542" t="str">
        <f t="shared" si="406"/>
        <v>THE RIDGEWAY SURGERYHealthsenseHarrowE84068Sep6</v>
      </c>
      <c r="B3542" s="41" t="s">
        <v>519</v>
      </c>
      <c r="C3542" s="41" t="s">
        <v>443</v>
      </c>
      <c r="D3542" s="41" t="s">
        <v>26</v>
      </c>
      <c r="E3542" s="41" t="s">
        <v>363</v>
      </c>
      <c r="F3542" s="41" t="s">
        <v>363</v>
      </c>
      <c r="G3542" s="41" t="s">
        <v>761</v>
      </c>
      <c r="H3542" s="41">
        <v>6</v>
      </c>
      <c r="I3542" s="41">
        <v>13212.0252128514</v>
      </c>
      <c r="J3542" s="41">
        <v>31050</v>
      </c>
      <c r="K3542" s="41">
        <v>7024</v>
      </c>
      <c r="L3542" s="41">
        <v>617.89499999999998</v>
      </c>
      <c r="M3542" s="41">
        <v>139.77760000000001</v>
      </c>
      <c r="N3542" s="41">
        <v>22218</v>
      </c>
      <c r="O3542" s="41">
        <v>16300</v>
      </c>
      <c r="P3542" s="41">
        <v>499.90499999999997</v>
      </c>
      <c r="Q3542" s="41">
        <v>366.75</v>
      </c>
      <c r="R3542" s="41">
        <v>4977</v>
      </c>
      <c r="S3542" s="41">
        <v>89.088300000000004</v>
      </c>
      <c r="T3542" s="41">
        <v>108140</v>
      </c>
      <c r="U3542" s="41">
        <v>2379.08</v>
      </c>
      <c r="V3542" s="41">
        <v>43051</v>
      </c>
      <c r="W3542" s="41">
        <v>846.76089999999999</v>
      </c>
      <c r="X3542" s="41">
        <v>146658</v>
      </c>
      <c r="Y3542" s="41">
        <v>3245.7349999999997</v>
      </c>
      <c r="Z3542" s="6">
        <f>0</f>
        <v>0</v>
      </c>
      <c r="AA3542" s="6">
        <f t="shared" si="401"/>
        <v>846.76089999999999</v>
      </c>
      <c r="AB3542">
        <f>IF(ISBLANK(Table1[[#This Row],[FY2425_Cost]])=TRUE,#N/A,Table1[[#This Row],[FY2425_Cost]])</f>
        <v>3245.7349999999997</v>
      </c>
      <c r="AC3542" s="6">
        <f t="shared" si="402"/>
        <v>2398.9740999999995</v>
      </c>
      <c r="AD3542" s="6" t="e">
        <f>SUMIFS($AB$3:AB3542,$B$3:B3542,B3542)</f>
        <v>#N/A</v>
      </c>
      <c r="AE3542" s="6">
        <f t="shared" si="403"/>
        <v>5945.4113457831299</v>
      </c>
      <c r="AF3542" s="6">
        <f t="shared" si="404"/>
        <v>5945.4113457831299</v>
      </c>
      <c r="AG3542" s="6">
        <f>VLOOKUP(Table1[[#This Row],[PracticeCode]],$AP$3:$AS$345,4,FALSE)</f>
        <v>5945.4113457831299</v>
      </c>
      <c r="AH3542" s="27">
        <f t="shared" si="405"/>
        <v>432033.2244602408</v>
      </c>
      <c r="AI3542" s="6" t="e">
        <f t="shared" si="407"/>
        <v>#N/A</v>
      </c>
    </row>
    <row r="3543" spans="1:35" x14ac:dyDescent="0.35">
      <c r="A3543" t="str">
        <f t="shared" si="406"/>
        <v>THE SALUJA CLINICNorth SouthallEalingE85663Apr1</v>
      </c>
      <c r="B3543" s="41" t="s">
        <v>621</v>
      </c>
      <c r="C3543" s="41" t="s">
        <v>451</v>
      </c>
      <c r="D3543" s="41" t="s">
        <v>12</v>
      </c>
      <c r="E3543" s="41" t="s">
        <v>364</v>
      </c>
      <c r="F3543" s="41" t="s">
        <v>364</v>
      </c>
      <c r="G3543" s="41" t="s">
        <v>756</v>
      </c>
      <c r="H3543" s="41">
        <v>1</v>
      </c>
      <c r="I3543" s="41">
        <v>9920.4533966984109</v>
      </c>
      <c r="J3543" s="41">
        <v>7243</v>
      </c>
      <c r="K3543" s="41">
        <v>0</v>
      </c>
      <c r="L3543" s="41">
        <v>133.99549999999999</v>
      </c>
      <c r="M3543" s="41">
        <v>0</v>
      </c>
      <c r="N3543" s="41">
        <v>9410</v>
      </c>
      <c r="O3543" s="41">
        <v>320</v>
      </c>
      <c r="P3543" s="41">
        <v>187.25900000000001</v>
      </c>
      <c r="Q3543" s="41">
        <v>6.3680000000000003</v>
      </c>
      <c r="R3543" s="41">
        <v>4048</v>
      </c>
      <c r="S3543" s="41">
        <v>72.459199999999996</v>
      </c>
      <c r="T3543" s="41">
        <v>4985</v>
      </c>
      <c r="U3543" s="41">
        <v>109.67</v>
      </c>
      <c r="V3543" s="41">
        <v>11291</v>
      </c>
      <c r="W3543" s="41">
        <v>206.4547</v>
      </c>
      <c r="X3543" s="41">
        <v>14715</v>
      </c>
      <c r="Y3543" s="41">
        <v>303.29700000000003</v>
      </c>
      <c r="Z3543" s="6">
        <f>0</f>
        <v>0</v>
      </c>
      <c r="AA3543" s="6">
        <f t="shared" si="401"/>
        <v>206.4547</v>
      </c>
      <c r="AB3543">
        <f>IF(ISBLANK(Table1[[#This Row],[FY2425_Cost]])=TRUE,#N/A,Table1[[#This Row],[FY2425_Cost]])</f>
        <v>303.29700000000003</v>
      </c>
      <c r="AC3543" s="6">
        <f t="shared" si="402"/>
        <v>96.842300000000023</v>
      </c>
      <c r="AD3543" s="6">
        <f>SUMIFS($AB$3:AB3543,$B$3:B3543,B3543)</f>
        <v>303.29700000000003</v>
      </c>
      <c r="AE3543" s="6">
        <f t="shared" si="403"/>
        <v>4464.2040285142848</v>
      </c>
      <c r="AF3543" s="6">
        <f t="shared" si="404"/>
        <v>4464.2040285142848</v>
      </c>
      <c r="AG3543" s="6">
        <f>VLOOKUP(Table1[[#This Row],[PracticeCode]],$AP$3:$AS$345,4,FALSE)</f>
        <v>4464.2040285142848</v>
      </c>
      <c r="AH3543" s="27">
        <f t="shared" si="405"/>
        <v>324398.82607203803</v>
      </c>
      <c r="AI3543" s="6">
        <f t="shared" si="407"/>
        <v>0</v>
      </c>
    </row>
    <row r="3544" spans="1:35" x14ac:dyDescent="0.35">
      <c r="A3544" t="str">
        <f t="shared" si="406"/>
        <v>THE SALUJA CLINICNorth SouthallEalingE85663Aug5</v>
      </c>
      <c r="B3544" s="41" t="s">
        <v>621</v>
      </c>
      <c r="C3544" s="41" t="s">
        <v>451</v>
      </c>
      <c r="D3544" s="41" t="s">
        <v>12</v>
      </c>
      <c r="E3544" s="41" t="s">
        <v>364</v>
      </c>
      <c r="F3544" s="41" t="s">
        <v>364</v>
      </c>
      <c r="G3544" s="41" t="s">
        <v>760</v>
      </c>
      <c r="H3544" s="41">
        <v>5</v>
      </c>
      <c r="I3544" s="41">
        <v>9920.4533966984109</v>
      </c>
      <c r="J3544" s="41">
        <v>22218</v>
      </c>
      <c r="K3544" s="41">
        <v>0</v>
      </c>
      <c r="L3544" s="41">
        <v>411.03299999999996</v>
      </c>
      <c r="M3544" s="41">
        <v>0</v>
      </c>
      <c r="N3544" s="41">
        <v>8691</v>
      </c>
      <c r="O3544" s="41">
        <v>42</v>
      </c>
      <c r="P3544" s="41">
        <v>172.95090000000002</v>
      </c>
      <c r="Q3544" s="41">
        <v>0.8358000000000001</v>
      </c>
      <c r="R3544" s="41">
        <v>8436</v>
      </c>
      <c r="S3544" s="41">
        <v>151.0044</v>
      </c>
      <c r="T3544" s="41">
        <v>6118</v>
      </c>
      <c r="U3544" s="41">
        <v>134.596</v>
      </c>
      <c r="V3544" s="41">
        <v>30654</v>
      </c>
      <c r="W3544" s="41">
        <v>562.03739999999993</v>
      </c>
      <c r="X3544" s="41">
        <v>14851</v>
      </c>
      <c r="Y3544" s="41">
        <v>308.3827</v>
      </c>
      <c r="Z3544" s="6">
        <f>0</f>
        <v>0</v>
      </c>
      <c r="AA3544" s="6">
        <f t="shared" si="401"/>
        <v>562.03739999999993</v>
      </c>
      <c r="AB3544">
        <f>IF(ISBLANK(Table1[[#This Row],[FY2425_Cost]])=TRUE,#N/A,Table1[[#This Row],[FY2425_Cost]])</f>
        <v>308.3827</v>
      </c>
      <c r="AC3544" s="6">
        <f t="shared" si="402"/>
        <v>-253.65469999999993</v>
      </c>
      <c r="AD3544" s="6">
        <f>SUMIFS($AB$3:AB3544,$B$3:B3544,B3544)</f>
        <v>611.67970000000003</v>
      </c>
      <c r="AE3544" s="6">
        <f t="shared" si="403"/>
        <v>4464.2040285142848</v>
      </c>
      <c r="AF3544" s="6">
        <f t="shared" si="404"/>
        <v>4464.2040285142848</v>
      </c>
      <c r="AG3544" s="6">
        <f>VLOOKUP(Table1[[#This Row],[PracticeCode]],$AP$3:$AS$345,4,FALSE)</f>
        <v>4464.2040285142848</v>
      </c>
      <c r="AH3544" s="27">
        <f t="shared" si="405"/>
        <v>324398.82607203803</v>
      </c>
      <c r="AI3544" s="6">
        <f t="shared" si="407"/>
        <v>0</v>
      </c>
    </row>
    <row r="3545" spans="1:35" x14ac:dyDescent="0.35">
      <c r="A3545" t="str">
        <f t="shared" si="406"/>
        <v>THE SALUJA CLINICNorth SouthallEalingE85663Dec9</v>
      </c>
      <c r="B3545" s="41" t="s">
        <v>621</v>
      </c>
      <c r="C3545" s="41" t="s">
        <v>451</v>
      </c>
      <c r="D3545" s="41" t="s">
        <v>12</v>
      </c>
      <c r="E3545" s="41" t="s">
        <v>364</v>
      </c>
      <c r="F3545" s="41" t="s">
        <v>364</v>
      </c>
      <c r="G3545" s="41" t="s">
        <v>764</v>
      </c>
      <c r="H3545" s="41">
        <v>9</v>
      </c>
      <c r="I3545" s="41">
        <v>9920.4533966984109</v>
      </c>
      <c r="J3545" s="41">
        <v>8827</v>
      </c>
      <c r="K3545" s="41">
        <v>41</v>
      </c>
      <c r="L3545" s="41">
        <v>175.65730000000002</v>
      </c>
      <c r="M3545" s="41">
        <v>0.81590000000000007</v>
      </c>
      <c r="N3545" s="41"/>
      <c r="O3545" s="41"/>
      <c r="P3545" s="41"/>
      <c r="Q3545" s="41"/>
      <c r="R3545" s="41">
        <v>3344</v>
      </c>
      <c r="S3545" s="41">
        <v>59.857599999999998</v>
      </c>
      <c r="T3545" s="41"/>
      <c r="U3545" s="41"/>
      <c r="V3545" s="41">
        <v>12212</v>
      </c>
      <c r="W3545" s="41">
        <v>236.33080000000001</v>
      </c>
      <c r="X3545" s="41"/>
      <c r="Y3545" s="41"/>
      <c r="Z3545" s="6">
        <f>0</f>
        <v>0</v>
      </c>
      <c r="AA3545" s="6">
        <f t="shared" si="401"/>
        <v>236.33080000000001</v>
      </c>
      <c r="AB3545" t="e">
        <f>IF(ISBLANK(Table1[[#This Row],[FY2425_Cost]])=TRUE,#N/A,Table1[[#This Row],[FY2425_Cost]])</f>
        <v>#N/A</v>
      </c>
      <c r="AC3545" s="6" t="e">
        <f t="shared" si="402"/>
        <v>#N/A</v>
      </c>
      <c r="AD3545" s="6" t="e">
        <f>SUMIFS($AB$3:AB3545,$B$3:B3545,B3545)</f>
        <v>#N/A</v>
      </c>
      <c r="AE3545" s="6">
        <f t="shared" si="403"/>
        <v>4464.2040285142848</v>
      </c>
      <c r="AF3545" s="6">
        <f t="shared" si="404"/>
        <v>4464.2040285142848</v>
      </c>
      <c r="AG3545" s="6">
        <f>VLOOKUP(Table1[[#This Row],[PracticeCode]],$AP$3:$AS$345,4,FALSE)</f>
        <v>4464.2040285142848</v>
      </c>
      <c r="AH3545" s="27">
        <f t="shared" si="405"/>
        <v>324398.82607203803</v>
      </c>
      <c r="AI3545" s="6" t="e">
        <f t="shared" si="407"/>
        <v>#N/A</v>
      </c>
    </row>
    <row r="3546" spans="1:35" x14ac:dyDescent="0.35">
      <c r="A3546" t="str">
        <f t="shared" si="406"/>
        <v>THE SALUJA CLINICNorth SouthallEalingE85663Feb11</v>
      </c>
      <c r="B3546" s="41" t="s">
        <v>621</v>
      </c>
      <c r="C3546" s="41" t="s">
        <v>451</v>
      </c>
      <c r="D3546" s="41" t="s">
        <v>12</v>
      </c>
      <c r="E3546" s="41" t="s">
        <v>364</v>
      </c>
      <c r="F3546" s="41" t="s">
        <v>364</v>
      </c>
      <c r="G3546" s="41" t="s">
        <v>766</v>
      </c>
      <c r="H3546" s="41">
        <v>11</v>
      </c>
      <c r="I3546" s="41">
        <v>9920.4533966984109</v>
      </c>
      <c r="J3546" s="41">
        <v>11269</v>
      </c>
      <c r="K3546" s="41">
        <v>63</v>
      </c>
      <c r="L3546" s="41">
        <v>224.25310000000002</v>
      </c>
      <c r="M3546" s="41">
        <v>1.2537</v>
      </c>
      <c r="N3546" s="41"/>
      <c r="O3546" s="41"/>
      <c r="P3546" s="41"/>
      <c r="Q3546" s="41"/>
      <c r="R3546" s="41">
        <v>5586</v>
      </c>
      <c r="S3546" s="41">
        <v>99.989400000000003</v>
      </c>
      <c r="T3546" s="41"/>
      <c r="U3546" s="41"/>
      <c r="V3546" s="41">
        <v>16918</v>
      </c>
      <c r="W3546" s="41">
        <v>325.49620000000004</v>
      </c>
      <c r="X3546" s="41"/>
      <c r="Y3546" s="41"/>
      <c r="Z3546" s="6">
        <f>0</f>
        <v>0</v>
      </c>
      <c r="AA3546" s="6">
        <f t="shared" si="401"/>
        <v>325.49620000000004</v>
      </c>
      <c r="AB3546" t="e">
        <f>IF(ISBLANK(Table1[[#This Row],[FY2425_Cost]])=TRUE,#N/A,Table1[[#This Row],[FY2425_Cost]])</f>
        <v>#N/A</v>
      </c>
      <c r="AC3546" s="6" t="e">
        <f t="shared" si="402"/>
        <v>#N/A</v>
      </c>
      <c r="AD3546" s="6" t="e">
        <f>SUMIFS($AB$3:AB3546,$B$3:B3546,B3546)</f>
        <v>#N/A</v>
      </c>
      <c r="AE3546" s="6">
        <f t="shared" si="403"/>
        <v>4464.2040285142848</v>
      </c>
      <c r="AF3546" s="6">
        <f t="shared" si="404"/>
        <v>4464.2040285142848</v>
      </c>
      <c r="AG3546" s="6">
        <f>VLOOKUP(Table1[[#This Row],[PracticeCode]],$AP$3:$AS$345,4,FALSE)</f>
        <v>4464.2040285142848</v>
      </c>
      <c r="AH3546" s="27">
        <f t="shared" si="405"/>
        <v>324398.82607203803</v>
      </c>
      <c r="AI3546" s="6" t="e">
        <f t="shared" si="407"/>
        <v>#N/A</v>
      </c>
    </row>
    <row r="3547" spans="1:35" x14ac:dyDescent="0.35">
      <c r="A3547" t="str">
        <f t="shared" si="406"/>
        <v>THE SALUJA CLINICNorth SouthallEalingE85663Jan10</v>
      </c>
      <c r="B3547" s="41" t="s">
        <v>621</v>
      </c>
      <c r="C3547" s="41" t="s">
        <v>451</v>
      </c>
      <c r="D3547" s="41" t="s">
        <v>12</v>
      </c>
      <c r="E3547" s="41" t="s">
        <v>364</v>
      </c>
      <c r="F3547" s="41" t="s">
        <v>364</v>
      </c>
      <c r="G3547" s="41" t="s">
        <v>765</v>
      </c>
      <c r="H3547" s="41">
        <v>10</v>
      </c>
      <c r="I3547" s="41">
        <v>9920.4533966984109</v>
      </c>
      <c r="J3547" s="41">
        <v>9280</v>
      </c>
      <c r="K3547" s="41">
        <v>119</v>
      </c>
      <c r="L3547" s="41">
        <v>184.672</v>
      </c>
      <c r="M3547" s="41">
        <v>2.3681000000000001</v>
      </c>
      <c r="N3547" s="41"/>
      <c r="O3547" s="41"/>
      <c r="P3547" s="41"/>
      <c r="Q3547" s="41"/>
      <c r="R3547" s="41">
        <v>6966</v>
      </c>
      <c r="S3547" s="41">
        <v>124.6914</v>
      </c>
      <c r="T3547" s="41"/>
      <c r="U3547" s="41"/>
      <c r="V3547" s="41">
        <v>16365</v>
      </c>
      <c r="W3547" s="41">
        <v>311.73149999999998</v>
      </c>
      <c r="X3547" s="41"/>
      <c r="Y3547" s="41"/>
      <c r="Z3547" s="6">
        <f>0</f>
        <v>0</v>
      </c>
      <c r="AA3547" s="6">
        <f t="shared" si="401"/>
        <v>311.73149999999998</v>
      </c>
      <c r="AB3547" t="e">
        <f>IF(ISBLANK(Table1[[#This Row],[FY2425_Cost]])=TRUE,#N/A,Table1[[#This Row],[FY2425_Cost]])</f>
        <v>#N/A</v>
      </c>
      <c r="AC3547" s="6" t="e">
        <f t="shared" si="402"/>
        <v>#N/A</v>
      </c>
      <c r="AD3547" s="6" t="e">
        <f>SUMIFS($AB$3:AB3547,$B$3:B3547,B3547)</f>
        <v>#N/A</v>
      </c>
      <c r="AE3547" s="6">
        <f t="shared" si="403"/>
        <v>4464.2040285142848</v>
      </c>
      <c r="AF3547" s="6">
        <f t="shared" si="404"/>
        <v>4464.2040285142848</v>
      </c>
      <c r="AG3547" s="6">
        <f>VLOOKUP(Table1[[#This Row],[PracticeCode]],$AP$3:$AS$345,4,FALSE)</f>
        <v>4464.2040285142848</v>
      </c>
      <c r="AH3547" s="27">
        <f t="shared" si="405"/>
        <v>324398.82607203803</v>
      </c>
      <c r="AI3547" s="6" t="e">
        <f t="shared" si="407"/>
        <v>#N/A</v>
      </c>
    </row>
    <row r="3548" spans="1:35" x14ac:dyDescent="0.35">
      <c r="A3548" t="str">
        <f t="shared" si="406"/>
        <v>THE SALUJA CLINICNorth SouthallEalingE85663Jul4</v>
      </c>
      <c r="B3548" s="41" t="s">
        <v>621</v>
      </c>
      <c r="C3548" s="41" t="s">
        <v>451</v>
      </c>
      <c r="D3548" s="41" t="s">
        <v>12</v>
      </c>
      <c r="E3548" s="41" t="s">
        <v>364</v>
      </c>
      <c r="F3548" s="41" t="s">
        <v>364</v>
      </c>
      <c r="G3548" s="41" t="s">
        <v>759</v>
      </c>
      <c r="H3548" s="41">
        <v>4</v>
      </c>
      <c r="I3548" s="41">
        <v>9920.4533966984109</v>
      </c>
      <c r="J3548" s="41">
        <v>8159</v>
      </c>
      <c r="K3548" s="41">
        <v>0</v>
      </c>
      <c r="L3548" s="41">
        <v>150.94149999999999</v>
      </c>
      <c r="M3548" s="41">
        <v>0</v>
      </c>
      <c r="N3548" s="41">
        <v>9317</v>
      </c>
      <c r="O3548" s="41">
        <v>38</v>
      </c>
      <c r="P3548" s="41">
        <v>185.4083</v>
      </c>
      <c r="Q3548" s="41">
        <v>0.75619999999999998</v>
      </c>
      <c r="R3548" s="41">
        <v>4998</v>
      </c>
      <c r="S3548" s="41">
        <v>89.464200000000005</v>
      </c>
      <c r="T3548" s="41">
        <v>5153</v>
      </c>
      <c r="U3548" s="41">
        <v>113.366</v>
      </c>
      <c r="V3548" s="41">
        <v>13157</v>
      </c>
      <c r="W3548" s="41">
        <v>240.4057</v>
      </c>
      <c r="X3548" s="41">
        <v>14508</v>
      </c>
      <c r="Y3548" s="41">
        <v>299.53050000000002</v>
      </c>
      <c r="Z3548" s="6">
        <f>0</f>
        <v>0</v>
      </c>
      <c r="AA3548" s="6">
        <f t="shared" si="401"/>
        <v>240.4057</v>
      </c>
      <c r="AB3548">
        <f>IF(ISBLANK(Table1[[#This Row],[FY2425_Cost]])=TRUE,#N/A,Table1[[#This Row],[FY2425_Cost]])</f>
        <v>299.53050000000002</v>
      </c>
      <c r="AC3548" s="6">
        <f t="shared" si="402"/>
        <v>59.124800000000022</v>
      </c>
      <c r="AD3548" s="6" t="e">
        <f>SUMIFS($AB$3:AB3548,$B$3:B3548,B3548)</f>
        <v>#N/A</v>
      </c>
      <c r="AE3548" s="6">
        <f t="shared" si="403"/>
        <v>4464.2040285142848</v>
      </c>
      <c r="AF3548" s="6">
        <f t="shared" si="404"/>
        <v>4464.2040285142848</v>
      </c>
      <c r="AG3548" s="6">
        <f>VLOOKUP(Table1[[#This Row],[PracticeCode]],$AP$3:$AS$345,4,FALSE)</f>
        <v>4464.2040285142848</v>
      </c>
      <c r="AH3548" s="27">
        <f t="shared" si="405"/>
        <v>324398.82607203803</v>
      </c>
      <c r="AI3548" s="6" t="e">
        <f t="shared" si="407"/>
        <v>#N/A</v>
      </c>
    </row>
    <row r="3549" spans="1:35" x14ac:dyDescent="0.35">
      <c r="A3549" t="str">
        <f t="shared" si="406"/>
        <v>THE SALUJA CLINICNorth SouthallEalingE85663Jun3</v>
      </c>
      <c r="B3549" s="41" t="s">
        <v>621</v>
      </c>
      <c r="C3549" s="41" t="s">
        <v>451</v>
      </c>
      <c r="D3549" s="41" t="s">
        <v>12</v>
      </c>
      <c r="E3549" s="41" t="s">
        <v>364</v>
      </c>
      <c r="F3549" s="41" t="s">
        <v>364</v>
      </c>
      <c r="G3549" s="41" t="s">
        <v>758</v>
      </c>
      <c r="H3549" s="41">
        <v>3</v>
      </c>
      <c r="I3549" s="41">
        <v>9920.4533966984109</v>
      </c>
      <c r="J3549" s="41">
        <v>8899</v>
      </c>
      <c r="K3549" s="41">
        <v>0</v>
      </c>
      <c r="L3549" s="41">
        <v>164.63149999999999</v>
      </c>
      <c r="M3549" s="41">
        <v>0</v>
      </c>
      <c r="N3549" s="41">
        <v>9424</v>
      </c>
      <c r="O3549" s="41">
        <v>37</v>
      </c>
      <c r="P3549" s="41">
        <v>187.5376</v>
      </c>
      <c r="Q3549" s="41">
        <v>0.73630000000000007</v>
      </c>
      <c r="R3549" s="41">
        <v>6453</v>
      </c>
      <c r="S3549" s="41">
        <v>115.5087</v>
      </c>
      <c r="T3549" s="41">
        <v>6614</v>
      </c>
      <c r="U3549" s="41">
        <v>145.50800000000001</v>
      </c>
      <c r="V3549" s="41">
        <v>15352</v>
      </c>
      <c r="W3549" s="41">
        <v>280.14019999999999</v>
      </c>
      <c r="X3549" s="41">
        <v>16075</v>
      </c>
      <c r="Y3549" s="41">
        <v>333.78190000000001</v>
      </c>
      <c r="Z3549" s="6">
        <f>0</f>
        <v>0</v>
      </c>
      <c r="AA3549" s="6">
        <f t="shared" si="401"/>
        <v>280.14019999999999</v>
      </c>
      <c r="AB3549">
        <f>IF(ISBLANK(Table1[[#This Row],[FY2425_Cost]])=TRUE,#N/A,Table1[[#This Row],[FY2425_Cost]])</f>
        <v>333.78190000000001</v>
      </c>
      <c r="AC3549" s="6">
        <f t="shared" si="402"/>
        <v>53.641700000000014</v>
      </c>
      <c r="AD3549" s="6" t="e">
        <f>SUMIFS($AB$3:AB3549,$B$3:B3549,B3549)</f>
        <v>#N/A</v>
      </c>
      <c r="AE3549" s="6">
        <f t="shared" si="403"/>
        <v>4464.2040285142848</v>
      </c>
      <c r="AF3549" s="6">
        <f t="shared" si="404"/>
        <v>4464.2040285142848</v>
      </c>
      <c r="AG3549" s="6">
        <f>VLOOKUP(Table1[[#This Row],[PracticeCode]],$AP$3:$AS$345,4,FALSE)</f>
        <v>4464.2040285142848</v>
      </c>
      <c r="AH3549" s="27">
        <f t="shared" si="405"/>
        <v>324398.82607203803</v>
      </c>
      <c r="AI3549" s="6" t="e">
        <f t="shared" si="407"/>
        <v>#N/A</v>
      </c>
    </row>
    <row r="3550" spans="1:35" x14ac:dyDescent="0.35">
      <c r="A3550" t="str">
        <f t="shared" si="406"/>
        <v>THE SALUJA CLINICNorth SouthallEalingE85663Mar12</v>
      </c>
      <c r="B3550" s="41" t="s">
        <v>621</v>
      </c>
      <c r="C3550" s="41" t="s">
        <v>451</v>
      </c>
      <c r="D3550" s="41" t="s">
        <v>12</v>
      </c>
      <c r="E3550" s="41" t="s">
        <v>364</v>
      </c>
      <c r="F3550" s="41" t="s">
        <v>364</v>
      </c>
      <c r="G3550" s="41" t="s">
        <v>767</v>
      </c>
      <c r="H3550" s="41">
        <v>12</v>
      </c>
      <c r="I3550" s="41">
        <v>9920.4533966984109</v>
      </c>
      <c r="J3550" s="41">
        <v>9451</v>
      </c>
      <c r="K3550" s="41">
        <v>182</v>
      </c>
      <c r="L3550" s="41">
        <v>188.07490000000001</v>
      </c>
      <c r="M3550" s="41">
        <v>3.6218000000000004</v>
      </c>
      <c r="N3550" s="41"/>
      <c r="O3550" s="41"/>
      <c r="P3550" s="41"/>
      <c r="Q3550" s="41"/>
      <c r="R3550" s="41">
        <v>3684</v>
      </c>
      <c r="S3550" s="41">
        <v>65.943600000000004</v>
      </c>
      <c r="T3550" s="41"/>
      <c r="U3550" s="41"/>
      <c r="V3550" s="41">
        <v>13317</v>
      </c>
      <c r="W3550" s="41">
        <v>257.64030000000002</v>
      </c>
      <c r="X3550" s="41"/>
      <c r="Y3550" s="41"/>
      <c r="Z3550" s="6">
        <f>0</f>
        <v>0</v>
      </c>
      <c r="AA3550" s="6">
        <f t="shared" si="401"/>
        <v>257.64030000000002</v>
      </c>
      <c r="AB3550" t="e">
        <f>IF(ISBLANK(Table1[[#This Row],[FY2425_Cost]])=TRUE,#N/A,Table1[[#This Row],[FY2425_Cost]])</f>
        <v>#N/A</v>
      </c>
      <c r="AC3550" s="6" t="e">
        <f t="shared" si="402"/>
        <v>#N/A</v>
      </c>
      <c r="AD3550" s="6" t="e">
        <f>SUMIFS($AB$3:AB3550,$B$3:B3550,B3550)</f>
        <v>#N/A</v>
      </c>
      <c r="AE3550" s="6">
        <f t="shared" si="403"/>
        <v>4464.2040285142848</v>
      </c>
      <c r="AF3550" s="6">
        <f t="shared" si="404"/>
        <v>4464.2040285142848</v>
      </c>
      <c r="AG3550" s="6">
        <f>VLOOKUP(Table1[[#This Row],[PracticeCode]],$AP$3:$AS$345,4,FALSE)</f>
        <v>4464.2040285142848</v>
      </c>
      <c r="AH3550" s="27">
        <f t="shared" si="405"/>
        <v>324398.82607203803</v>
      </c>
      <c r="AI3550" s="6" t="e">
        <f t="shared" si="407"/>
        <v>#N/A</v>
      </c>
    </row>
    <row r="3551" spans="1:35" x14ac:dyDescent="0.35">
      <c r="A3551" t="str">
        <f t="shared" si="406"/>
        <v>THE SALUJA CLINICNorth SouthallEalingE85663May2</v>
      </c>
      <c r="B3551" s="41" t="s">
        <v>621</v>
      </c>
      <c r="C3551" s="41" t="s">
        <v>451</v>
      </c>
      <c r="D3551" s="41" t="s">
        <v>12</v>
      </c>
      <c r="E3551" s="41" t="s">
        <v>364</v>
      </c>
      <c r="F3551" s="41" t="s">
        <v>364</v>
      </c>
      <c r="G3551" s="41" t="s">
        <v>757</v>
      </c>
      <c r="H3551" s="41">
        <v>2</v>
      </c>
      <c r="I3551" s="41">
        <v>9920.4533966984109</v>
      </c>
      <c r="J3551" s="41">
        <v>7549</v>
      </c>
      <c r="K3551" s="41">
        <v>0</v>
      </c>
      <c r="L3551" s="41">
        <v>139.65649999999999</v>
      </c>
      <c r="M3551" s="41">
        <v>0</v>
      </c>
      <c r="N3551" s="41">
        <v>8279</v>
      </c>
      <c r="O3551" s="41">
        <v>44</v>
      </c>
      <c r="P3551" s="41">
        <v>164.75210000000001</v>
      </c>
      <c r="Q3551" s="41">
        <v>0.87560000000000004</v>
      </c>
      <c r="R3551" s="41">
        <v>5245</v>
      </c>
      <c r="S3551" s="41">
        <v>93.885499999999993</v>
      </c>
      <c r="T3551" s="41">
        <v>19065</v>
      </c>
      <c r="U3551" s="41">
        <v>419.43</v>
      </c>
      <c r="V3551" s="41">
        <v>12794</v>
      </c>
      <c r="W3551" s="41">
        <v>233.54199999999997</v>
      </c>
      <c r="X3551" s="41">
        <v>27388</v>
      </c>
      <c r="Y3551" s="41">
        <v>585.05770000000007</v>
      </c>
      <c r="Z3551" s="6">
        <f>0</f>
        <v>0</v>
      </c>
      <c r="AA3551" s="6">
        <f t="shared" si="401"/>
        <v>233.54199999999997</v>
      </c>
      <c r="AB3551">
        <f>IF(ISBLANK(Table1[[#This Row],[FY2425_Cost]])=TRUE,#N/A,Table1[[#This Row],[FY2425_Cost]])</f>
        <v>585.05770000000007</v>
      </c>
      <c r="AC3551" s="6">
        <f t="shared" si="402"/>
        <v>351.51570000000009</v>
      </c>
      <c r="AD3551" s="6" t="e">
        <f>SUMIFS($AB$3:AB3551,$B$3:B3551,B3551)</f>
        <v>#N/A</v>
      </c>
      <c r="AE3551" s="6">
        <f t="shared" si="403"/>
        <v>4464.2040285142848</v>
      </c>
      <c r="AF3551" s="6">
        <f t="shared" si="404"/>
        <v>4464.2040285142848</v>
      </c>
      <c r="AG3551" s="6">
        <f>VLOOKUP(Table1[[#This Row],[PracticeCode]],$AP$3:$AS$345,4,FALSE)</f>
        <v>4464.2040285142848</v>
      </c>
      <c r="AH3551" s="27">
        <f t="shared" si="405"/>
        <v>324398.82607203803</v>
      </c>
      <c r="AI3551" s="6" t="e">
        <f t="shared" si="407"/>
        <v>#N/A</v>
      </c>
    </row>
    <row r="3552" spans="1:35" x14ac:dyDescent="0.35">
      <c r="A3552" t="str">
        <f t="shared" si="406"/>
        <v>THE SALUJA CLINICNorth SouthallEalingE85663Nov8</v>
      </c>
      <c r="B3552" s="41" t="s">
        <v>621</v>
      </c>
      <c r="C3552" s="41" t="s">
        <v>451</v>
      </c>
      <c r="D3552" s="41" t="s">
        <v>12</v>
      </c>
      <c r="E3552" s="41" t="s">
        <v>364</v>
      </c>
      <c r="F3552" s="41" t="s">
        <v>364</v>
      </c>
      <c r="G3552" s="41" t="s">
        <v>763</v>
      </c>
      <c r="H3552" s="41">
        <v>8</v>
      </c>
      <c r="I3552" s="41">
        <v>9920.4533966984109</v>
      </c>
      <c r="J3552" s="41">
        <v>16022</v>
      </c>
      <c r="K3552" s="41">
        <v>70</v>
      </c>
      <c r="L3552" s="41">
        <v>318.83780000000002</v>
      </c>
      <c r="M3552" s="41">
        <v>1.393</v>
      </c>
      <c r="N3552" s="41"/>
      <c r="O3552" s="41"/>
      <c r="P3552" s="41"/>
      <c r="Q3552" s="41"/>
      <c r="R3552" s="41">
        <v>9984</v>
      </c>
      <c r="S3552" s="41">
        <v>178.71360000000001</v>
      </c>
      <c r="T3552" s="41"/>
      <c r="U3552" s="41"/>
      <c r="V3552" s="41">
        <v>26076</v>
      </c>
      <c r="W3552" s="41">
        <v>498.94439999999997</v>
      </c>
      <c r="X3552" s="41"/>
      <c r="Y3552" s="41"/>
      <c r="Z3552" s="6">
        <f>0</f>
        <v>0</v>
      </c>
      <c r="AA3552" s="6">
        <f t="shared" si="401"/>
        <v>498.94439999999997</v>
      </c>
      <c r="AB3552" t="e">
        <f>IF(ISBLANK(Table1[[#This Row],[FY2425_Cost]])=TRUE,#N/A,Table1[[#This Row],[FY2425_Cost]])</f>
        <v>#N/A</v>
      </c>
      <c r="AC3552" s="6" t="e">
        <f t="shared" si="402"/>
        <v>#N/A</v>
      </c>
      <c r="AD3552" s="6" t="e">
        <f>SUMIFS($AB$3:AB3552,$B$3:B3552,B3552)</f>
        <v>#N/A</v>
      </c>
      <c r="AE3552" s="6">
        <f t="shared" si="403"/>
        <v>4464.2040285142848</v>
      </c>
      <c r="AF3552" s="6">
        <f t="shared" si="404"/>
        <v>4464.2040285142848</v>
      </c>
      <c r="AG3552" s="6">
        <f>VLOOKUP(Table1[[#This Row],[PracticeCode]],$AP$3:$AS$345,4,FALSE)</f>
        <v>4464.2040285142848</v>
      </c>
      <c r="AH3552" s="27">
        <f t="shared" si="405"/>
        <v>324398.82607203803</v>
      </c>
      <c r="AI3552" s="6" t="e">
        <f t="shared" si="407"/>
        <v>#N/A</v>
      </c>
    </row>
    <row r="3553" spans="1:35" x14ac:dyDescent="0.35">
      <c r="A3553" t="str">
        <f t="shared" si="406"/>
        <v>THE SALUJA CLINICNorth SouthallEalingE85663Oct7</v>
      </c>
      <c r="B3553" s="41" t="s">
        <v>621</v>
      </c>
      <c r="C3553" s="41" t="s">
        <v>451</v>
      </c>
      <c r="D3553" s="41" t="s">
        <v>12</v>
      </c>
      <c r="E3553" s="41" t="s">
        <v>364</v>
      </c>
      <c r="F3553" s="41" t="s">
        <v>364</v>
      </c>
      <c r="G3553" s="41" t="s">
        <v>762</v>
      </c>
      <c r="H3553" s="41">
        <v>7</v>
      </c>
      <c r="I3553" s="41">
        <v>9920.4533966984109</v>
      </c>
      <c r="J3553" s="41">
        <v>10974</v>
      </c>
      <c r="K3553" s="41">
        <v>133</v>
      </c>
      <c r="L3553" s="41">
        <v>218.38260000000002</v>
      </c>
      <c r="M3553" s="41">
        <v>2.6467000000000001</v>
      </c>
      <c r="N3553" s="41">
        <v>0</v>
      </c>
      <c r="O3553" s="41">
        <v>71</v>
      </c>
      <c r="P3553" s="41">
        <v>0</v>
      </c>
      <c r="Q3553" s="41">
        <v>1.5974999999999999</v>
      </c>
      <c r="R3553" s="41">
        <v>25427</v>
      </c>
      <c r="S3553" s="41">
        <v>455.14330000000001</v>
      </c>
      <c r="T3553" s="41">
        <v>23692</v>
      </c>
      <c r="U3553" s="41">
        <v>521.22400000000005</v>
      </c>
      <c r="V3553" s="41">
        <v>36534</v>
      </c>
      <c r="W3553" s="41">
        <v>676.1726000000001</v>
      </c>
      <c r="X3553" s="41">
        <v>23763</v>
      </c>
      <c r="Y3553" s="41">
        <v>522.82150000000001</v>
      </c>
      <c r="Z3553" s="6">
        <f>0</f>
        <v>0</v>
      </c>
      <c r="AA3553" s="6">
        <f t="shared" si="401"/>
        <v>676.1726000000001</v>
      </c>
      <c r="AB3553">
        <f>IF(ISBLANK(Table1[[#This Row],[FY2425_Cost]])=TRUE,#N/A,Table1[[#This Row],[FY2425_Cost]])</f>
        <v>522.82150000000001</v>
      </c>
      <c r="AC3553" s="6">
        <f t="shared" si="402"/>
        <v>-153.35110000000009</v>
      </c>
      <c r="AD3553" s="6" t="e">
        <f>SUMIFS($AB$3:AB3553,$B$3:B3553,B3553)</f>
        <v>#N/A</v>
      </c>
      <c r="AE3553" s="6">
        <f t="shared" si="403"/>
        <v>4464.2040285142848</v>
      </c>
      <c r="AF3553" s="6">
        <f t="shared" si="404"/>
        <v>4464.2040285142848</v>
      </c>
      <c r="AG3553" s="6">
        <f>VLOOKUP(Table1[[#This Row],[PracticeCode]],$AP$3:$AS$345,4,FALSE)</f>
        <v>4464.2040285142848</v>
      </c>
      <c r="AH3553" s="27">
        <f t="shared" si="405"/>
        <v>324398.82607203803</v>
      </c>
      <c r="AI3553" s="6" t="e">
        <f t="shared" si="407"/>
        <v>#N/A</v>
      </c>
    </row>
    <row r="3554" spans="1:35" x14ac:dyDescent="0.35">
      <c r="A3554" t="str">
        <f t="shared" si="406"/>
        <v>THE SALUJA CLINICNorth SouthallEalingE85663Sep6</v>
      </c>
      <c r="B3554" s="41" t="s">
        <v>621</v>
      </c>
      <c r="C3554" s="41" t="s">
        <v>451</v>
      </c>
      <c r="D3554" s="41" t="s">
        <v>12</v>
      </c>
      <c r="E3554" s="41" t="s">
        <v>364</v>
      </c>
      <c r="F3554" s="41" t="s">
        <v>364</v>
      </c>
      <c r="G3554" s="41" t="s">
        <v>761</v>
      </c>
      <c r="H3554" s="41">
        <v>6</v>
      </c>
      <c r="I3554" s="41">
        <v>9920.4533966984109</v>
      </c>
      <c r="J3554" s="41">
        <v>12775</v>
      </c>
      <c r="K3554" s="41">
        <v>0</v>
      </c>
      <c r="L3554" s="41">
        <v>254.22250000000003</v>
      </c>
      <c r="M3554" s="41">
        <v>0</v>
      </c>
      <c r="N3554" s="41">
        <v>9843</v>
      </c>
      <c r="O3554" s="41">
        <v>201</v>
      </c>
      <c r="P3554" s="41">
        <v>221.4675</v>
      </c>
      <c r="Q3554" s="41">
        <v>4.5225</v>
      </c>
      <c r="R3554" s="41">
        <v>6868</v>
      </c>
      <c r="S3554" s="41">
        <v>122.9372</v>
      </c>
      <c r="T3554" s="41">
        <v>6065</v>
      </c>
      <c r="U3554" s="41">
        <v>133.43</v>
      </c>
      <c r="V3554" s="41">
        <v>19643</v>
      </c>
      <c r="W3554" s="41">
        <v>377.15970000000004</v>
      </c>
      <c r="X3554" s="41">
        <v>16109</v>
      </c>
      <c r="Y3554" s="41">
        <v>359.42</v>
      </c>
      <c r="Z3554" s="6">
        <f>0</f>
        <v>0</v>
      </c>
      <c r="AA3554" s="6">
        <f t="shared" si="401"/>
        <v>377.15970000000004</v>
      </c>
      <c r="AB3554">
        <f>IF(ISBLANK(Table1[[#This Row],[FY2425_Cost]])=TRUE,#N/A,Table1[[#This Row],[FY2425_Cost]])</f>
        <v>359.42</v>
      </c>
      <c r="AC3554" s="6">
        <f t="shared" si="402"/>
        <v>-17.739700000000028</v>
      </c>
      <c r="AD3554" s="6" t="e">
        <f>SUMIFS($AB$3:AB3554,$B$3:B3554,B3554)</f>
        <v>#N/A</v>
      </c>
      <c r="AE3554" s="6">
        <f t="shared" si="403"/>
        <v>4464.2040285142848</v>
      </c>
      <c r="AF3554" s="6">
        <f t="shared" si="404"/>
        <v>4464.2040285142848</v>
      </c>
      <c r="AG3554" s="6">
        <f>VLOOKUP(Table1[[#This Row],[PracticeCode]],$AP$3:$AS$345,4,FALSE)</f>
        <v>4464.2040285142848</v>
      </c>
      <c r="AH3554" s="27">
        <f t="shared" si="405"/>
        <v>324398.82607203803</v>
      </c>
      <c r="AI3554" s="6" t="e">
        <f t="shared" si="407"/>
        <v>#N/A</v>
      </c>
    </row>
    <row r="3555" spans="1:35" x14ac:dyDescent="0.35">
      <c r="A3555" t="str">
        <f t="shared" si="406"/>
        <v>THE SHAFTESBURY MEDICAL CENTREHarrow Collaborative NetworkHarrowE84062Apr1</v>
      </c>
      <c r="B3555" s="41" t="s">
        <v>669</v>
      </c>
      <c r="C3555" s="41" t="s">
        <v>445</v>
      </c>
      <c r="D3555" s="41" t="s">
        <v>26</v>
      </c>
      <c r="E3555" s="41" t="s">
        <v>365</v>
      </c>
      <c r="F3555" s="41" t="s">
        <v>365</v>
      </c>
      <c r="G3555" s="41" t="s">
        <v>756</v>
      </c>
      <c r="H3555" s="41">
        <v>1</v>
      </c>
      <c r="I3555" s="41">
        <v>4743.9562203326404</v>
      </c>
      <c r="J3555" s="41">
        <v>18915</v>
      </c>
      <c r="K3555" s="41">
        <v>86</v>
      </c>
      <c r="L3555" s="41">
        <v>349.92750000000001</v>
      </c>
      <c r="M3555" s="41">
        <v>1.591</v>
      </c>
      <c r="N3555" s="41">
        <v>6176</v>
      </c>
      <c r="O3555" s="41">
        <v>3080</v>
      </c>
      <c r="P3555" s="41">
        <v>122.9024</v>
      </c>
      <c r="Q3555" s="41">
        <v>61.292000000000002</v>
      </c>
      <c r="R3555" s="41">
        <v>0</v>
      </c>
      <c r="S3555" s="41">
        <v>0</v>
      </c>
      <c r="T3555" s="41">
        <v>22</v>
      </c>
      <c r="U3555" s="41">
        <v>0.48399999999999999</v>
      </c>
      <c r="V3555" s="41">
        <v>19001</v>
      </c>
      <c r="W3555" s="41">
        <v>351.51850000000002</v>
      </c>
      <c r="X3555" s="41">
        <v>9278</v>
      </c>
      <c r="Y3555" s="41">
        <v>184.67840000000001</v>
      </c>
      <c r="Z3555" s="6">
        <f>0</f>
        <v>0</v>
      </c>
      <c r="AA3555" s="6">
        <f t="shared" si="401"/>
        <v>351.51850000000002</v>
      </c>
      <c r="AB3555">
        <f>IF(ISBLANK(Table1[[#This Row],[FY2425_Cost]])=TRUE,#N/A,Table1[[#This Row],[FY2425_Cost]])</f>
        <v>184.67840000000001</v>
      </c>
      <c r="AC3555" s="6">
        <f t="shared" si="402"/>
        <v>-166.84010000000001</v>
      </c>
      <c r="AD3555" s="6">
        <f>SUMIFS($AB$3:AB3555,$B$3:B3555,B3555)</f>
        <v>184.67840000000001</v>
      </c>
      <c r="AE3555" s="6">
        <f t="shared" si="403"/>
        <v>2134.7802991496883</v>
      </c>
      <c r="AF3555" s="6">
        <f t="shared" si="404"/>
        <v>2134.7802991496883</v>
      </c>
      <c r="AG3555" s="6">
        <f>VLOOKUP(Table1[[#This Row],[PracticeCode]],$AP$3:$AS$345,4,FALSE)</f>
        <v>2134.7802991496883</v>
      </c>
      <c r="AH3555" s="27">
        <f t="shared" si="405"/>
        <v>155127.36840487734</v>
      </c>
      <c r="AI3555" s="6">
        <f t="shared" si="407"/>
        <v>0</v>
      </c>
    </row>
    <row r="3556" spans="1:35" x14ac:dyDescent="0.35">
      <c r="A3556" t="str">
        <f t="shared" si="406"/>
        <v>THE SHAFTESBURY MEDICAL CENTREHarrow Collaborative NetworkHarrowE84062Aug5</v>
      </c>
      <c r="B3556" s="41" t="s">
        <v>669</v>
      </c>
      <c r="C3556" s="41" t="s">
        <v>445</v>
      </c>
      <c r="D3556" s="41" t="s">
        <v>26</v>
      </c>
      <c r="E3556" s="41" t="s">
        <v>365</v>
      </c>
      <c r="F3556" s="41" t="s">
        <v>365</v>
      </c>
      <c r="G3556" s="41" t="s">
        <v>760</v>
      </c>
      <c r="H3556" s="41">
        <v>5</v>
      </c>
      <c r="I3556" s="41">
        <v>4743.9562203326404</v>
      </c>
      <c r="J3556" s="41">
        <v>4932</v>
      </c>
      <c r="K3556" s="41">
        <v>83</v>
      </c>
      <c r="L3556" s="41">
        <v>91.24199999999999</v>
      </c>
      <c r="M3556" s="41">
        <v>1.5354999999999999</v>
      </c>
      <c r="N3556" s="41">
        <v>6114</v>
      </c>
      <c r="O3556" s="41">
        <v>1786</v>
      </c>
      <c r="P3556" s="41">
        <v>121.66860000000001</v>
      </c>
      <c r="Q3556" s="41">
        <v>35.541400000000003</v>
      </c>
      <c r="R3556" s="41">
        <v>28</v>
      </c>
      <c r="S3556" s="41">
        <v>0.50119999999999998</v>
      </c>
      <c r="T3556" s="41">
        <v>2960</v>
      </c>
      <c r="U3556" s="41">
        <v>65.12</v>
      </c>
      <c r="V3556" s="41">
        <v>5043</v>
      </c>
      <c r="W3556" s="41">
        <v>93.278699999999986</v>
      </c>
      <c r="X3556" s="41">
        <v>10860</v>
      </c>
      <c r="Y3556" s="41">
        <v>222.33</v>
      </c>
      <c r="Z3556" s="6">
        <f>0</f>
        <v>0</v>
      </c>
      <c r="AA3556" s="6">
        <f t="shared" si="401"/>
        <v>93.278699999999986</v>
      </c>
      <c r="AB3556">
        <f>IF(ISBLANK(Table1[[#This Row],[FY2425_Cost]])=TRUE,#N/A,Table1[[#This Row],[FY2425_Cost]])</f>
        <v>222.33</v>
      </c>
      <c r="AC3556" s="6">
        <f t="shared" si="402"/>
        <v>129.05130000000003</v>
      </c>
      <c r="AD3556" s="6">
        <f>SUMIFS($AB$3:AB3556,$B$3:B3556,B3556)</f>
        <v>407.00840000000005</v>
      </c>
      <c r="AE3556" s="6">
        <f t="shared" si="403"/>
        <v>2134.7802991496883</v>
      </c>
      <c r="AF3556" s="6">
        <f t="shared" si="404"/>
        <v>2134.7802991496883</v>
      </c>
      <c r="AG3556" s="6">
        <f>VLOOKUP(Table1[[#This Row],[PracticeCode]],$AP$3:$AS$345,4,FALSE)</f>
        <v>2134.7802991496883</v>
      </c>
      <c r="AH3556" s="27">
        <f t="shared" si="405"/>
        <v>155127.36840487734</v>
      </c>
      <c r="AI3556" s="6">
        <f t="shared" si="407"/>
        <v>0</v>
      </c>
    </row>
    <row r="3557" spans="1:35" x14ac:dyDescent="0.35">
      <c r="A3557" t="str">
        <f t="shared" si="406"/>
        <v>THE SHAFTESBURY MEDICAL CENTREHarrow Collaborative NetworkHarrowE84062Dec9</v>
      </c>
      <c r="B3557" s="41" t="s">
        <v>669</v>
      </c>
      <c r="C3557" s="41" t="s">
        <v>445</v>
      </c>
      <c r="D3557" s="41" t="s">
        <v>26</v>
      </c>
      <c r="E3557" s="41" t="s">
        <v>365</v>
      </c>
      <c r="F3557" s="41" t="s">
        <v>365</v>
      </c>
      <c r="G3557" s="41" t="s">
        <v>764</v>
      </c>
      <c r="H3557" s="41">
        <v>9</v>
      </c>
      <c r="I3557" s="41">
        <v>4743.9562203326404</v>
      </c>
      <c r="J3557" s="41">
        <v>3007</v>
      </c>
      <c r="K3557" s="41">
        <v>861</v>
      </c>
      <c r="L3557" s="41">
        <v>59.839300000000001</v>
      </c>
      <c r="M3557" s="41">
        <v>17.133900000000001</v>
      </c>
      <c r="N3557" s="41"/>
      <c r="O3557" s="41"/>
      <c r="P3557" s="41"/>
      <c r="Q3557" s="41"/>
      <c r="R3557" s="41">
        <v>2528</v>
      </c>
      <c r="S3557" s="41">
        <v>45.251199999999997</v>
      </c>
      <c r="T3557" s="41"/>
      <c r="U3557" s="41"/>
      <c r="V3557" s="41">
        <v>6396</v>
      </c>
      <c r="W3557" s="41">
        <v>122.2244</v>
      </c>
      <c r="X3557" s="41"/>
      <c r="Y3557" s="41"/>
      <c r="Z3557" s="6">
        <f>0</f>
        <v>0</v>
      </c>
      <c r="AA3557" s="6">
        <f t="shared" si="401"/>
        <v>122.2244</v>
      </c>
      <c r="AB3557" t="e">
        <f>IF(ISBLANK(Table1[[#This Row],[FY2425_Cost]])=TRUE,#N/A,Table1[[#This Row],[FY2425_Cost]])</f>
        <v>#N/A</v>
      </c>
      <c r="AC3557" s="6" t="e">
        <f t="shared" si="402"/>
        <v>#N/A</v>
      </c>
      <c r="AD3557" s="6" t="e">
        <f>SUMIFS($AB$3:AB3557,$B$3:B3557,B3557)</f>
        <v>#N/A</v>
      </c>
      <c r="AE3557" s="6">
        <f t="shared" si="403"/>
        <v>2134.7802991496883</v>
      </c>
      <c r="AF3557" s="6">
        <f t="shared" si="404"/>
        <v>2134.7802991496883</v>
      </c>
      <c r="AG3557" s="6">
        <f>VLOOKUP(Table1[[#This Row],[PracticeCode]],$AP$3:$AS$345,4,FALSE)</f>
        <v>2134.7802991496883</v>
      </c>
      <c r="AH3557" s="27">
        <f t="shared" si="405"/>
        <v>155127.36840487734</v>
      </c>
      <c r="AI3557" s="6" t="e">
        <f t="shared" si="407"/>
        <v>#N/A</v>
      </c>
    </row>
    <row r="3558" spans="1:35" x14ac:dyDescent="0.35">
      <c r="A3558" t="str">
        <f t="shared" si="406"/>
        <v>THE SHAFTESBURY MEDICAL CENTREHarrow Collaborative NetworkHarrowE84062Feb11</v>
      </c>
      <c r="B3558" s="41" t="s">
        <v>669</v>
      </c>
      <c r="C3558" s="41" t="s">
        <v>445</v>
      </c>
      <c r="D3558" s="41" t="s">
        <v>26</v>
      </c>
      <c r="E3558" s="41" t="s">
        <v>365</v>
      </c>
      <c r="F3558" s="41" t="s">
        <v>365</v>
      </c>
      <c r="G3558" s="41" t="s">
        <v>766</v>
      </c>
      <c r="H3558" s="41">
        <v>11</v>
      </c>
      <c r="I3558" s="41">
        <v>4743.9562203326404</v>
      </c>
      <c r="J3558" s="41">
        <v>10684</v>
      </c>
      <c r="K3558" s="41">
        <v>4312</v>
      </c>
      <c r="L3558" s="41">
        <v>212.61160000000001</v>
      </c>
      <c r="M3558" s="41">
        <v>85.808800000000005</v>
      </c>
      <c r="N3558" s="41"/>
      <c r="O3558" s="41"/>
      <c r="P3558" s="41"/>
      <c r="Q3558" s="41"/>
      <c r="R3558" s="41">
        <v>14</v>
      </c>
      <c r="S3558" s="41">
        <v>0.25059999999999999</v>
      </c>
      <c r="T3558" s="41"/>
      <c r="U3558" s="41"/>
      <c r="V3558" s="41">
        <v>15010</v>
      </c>
      <c r="W3558" s="41">
        <v>298.67100000000005</v>
      </c>
      <c r="X3558" s="41"/>
      <c r="Y3558" s="41"/>
      <c r="Z3558" s="6">
        <f>0</f>
        <v>0</v>
      </c>
      <c r="AA3558" s="6">
        <f t="shared" si="401"/>
        <v>298.67100000000005</v>
      </c>
      <c r="AB3558" t="e">
        <f>IF(ISBLANK(Table1[[#This Row],[FY2425_Cost]])=TRUE,#N/A,Table1[[#This Row],[FY2425_Cost]])</f>
        <v>#N/A</v>
      </c>
      <c r="AC3558" s="6" t="e">
        <f t="shared" si="402"/>
        <v>#N/A</v>
      </c>
      <c r="AD3558" s="6" t="e">
        <f>SUMIFS($AB$3:AB3558,$B$3:B3558,B3558)</f>
        <v>#N/A</v>
      </c>
      <c r="AE3558" s="6">
        <f t="shared" si="403"/>
        <v>2134.7802991496883</v>
      </c>
      <c r="AF3558" s="6">
        <f t="shared" si="404"/>
        <v>2134.7802991496883</v>
      </c>
      <c r="AG3558" s="6">
        <f>VLOOKUP(Table1[[#This Row],[PracticeCode]],$AP$3:$AS$345,4,FALSE)</f>
        <v>2134.7802991496883</v>
      </c>
      <c r="AH3558" s="27">
        <f t="shared" si="405"/>
        <v>155127.36840487734</v>
      </c>
      <c r="AI3558" s="6" t="e">
        <f t="shared" si="407"/>
        <v>#N/A</v>
      </c>
    </row>
    <row r="3559" spans="1:35" x14ac:dyDescent="0.35">
      <c r="A3559" t="str">
        <f t="shared" si="406"/>
        <v>THE SHAFTESBURY MEDICAL CENTREHarrow Collaborative NetworkHarrowE84062Jan10</v>
      </c>
      <c r="B3559" s="41" t="s">
        <v>669</v>
      </c>
      <c r="C3559" s="41" t="s">
        <v>445</v>
      </c>
      <c r="D3559" s="41" t="s">
        <v>26</v>
      </c>
      <c r="E3559" s="41" t="s">
        <v>365</v>
      </c>
      <c r="F3559" s="41" t="s">
        <v>365</v>
      </c>
      <c r="G3559" s="41" t="s">
        <v>765</v>
      </c>
      <c r="H3559" s="41">
        <v>10</v>
      </c>
      <c r="I3559" s="41">
        <v>4743.9562203326404</v>
      </c>
      <c r="J3559" s="41">
        <v>5204</v>
      </c>
      <c r="K3559" s="41">
        <v>976</v>
      </c>
      <c r="L3559" s="41">
        <v>103.5596</v>
      </c>
      <c r="M3559" s="41">
        <v>19.4224</v>
      </c>
      <c r="N3559" s="41"/>
      <c r="O3559" s="41"/>
      <c r="P3559" s="41"/>
      <c r="Q3559" s="41"/>
      <c r="R3559" s="41">
        <v>24</v>
      </c>
      <c r="S3559" s="41">
        <v>0.42959999999999998</v>
      </c>
      <c r="T3559" s="41"/>
      <c r="U3559" s="41"/>
      <c r="V3559" s="41">
        <v>6204</v>
      </c>
      <c r="W3559" s="41">
        <v>123.41159999999999</v>
      </c>
      <c r="X3559" s="41"/>
      <c r="Y3559" s="41"/>
      <c r="Z3559" s="6">
        <f>0</f>
        <v>0</v>
      </c>
      <c r="AA3559" s="6">
        <f t="shared" si="401"/>
        <v>123.41159999999999</v>
      </c>
      <c r="AB3559" t="e">
        <f>IF(ISBLANK(Table1[[#This Row],[FY2425_Cost]])=TRUE,#N/A,Table1[[#This Row],[FY2425_Cost]])</f>
        <v>#N/A</v>
      </c>
      <c r="AC3559" s="6" t="e">
        <f t="shared" si="402"/>
        <v>#N/A</v>
      </c>
      <c r="AD3559" s="6" t="e">
        <f>SUMIFS($AB$3:AB3559,$B$3:B3559,B3559)</f>
        <v>#N/A</v>
      </c>
      <c r="AE3559" s="6">
        <f t="shared" si="403"/>
        <v>2134.7802991496883</v>
      </c>
      <c r="AF3559" s="6">
        <f t="shared" si="404"/>
        <v>2134.7802991496883</v>
      </c>
      <c r="AG3559" s="6">
        <f>VLOOKUP(Table1[[#This Row],[PracticeCode]],$AP$3:$AS$345,4,FALSE)</f>
        <v>2134.7802991496883</v>
      </c>
      <c r="AH3559" s="27">
        <f t="shared" si="405"/>
        <v>155127.36840487734</v>
      </c>
      <c r="AI3559" s="6" t="e">
        <f t="shared" si="407"/>
        <v>#N/A</v>
      </c>
    </row>
    <row r="3560" spans="1:35" x14ac:dyDescent="0.35">
      <c r="A3560" t="str">
        <f t="shared" si="406"/>
        <v>THE SHAFTESBURY MEDICAL CENTREHarrow Collaborative NetworkHarrowE84062Jul4</v>
      </c>
      <c r="B3560" s="41" t="s">
        <v>669</v>
      </c>
      <c r="C3560" s="41" t="s">
        <v>445</v>
      </c>
      <c r="D3560" s="41" t="s">
        <v>26</v>
      </c>
      <c r="E3560" s="41" t="s">
        <v>365</v>
      </c>
      <c r="F3560" s="41" t="s">
        <v>365</v>
      </c>
      <c r="G3560" s="41" t="s">
        <v>759</v>
      </c>
      <c r="H3560" s="41">
        <v>4</v>
      </c>
      <c r="I3560" s="41">
        <v>4743.9562203326404</v>
      </c>
      <c r="J3560" s="41">
        <v>7920</v>
      </c>
      <c r="K3560" s="41">
        <v>54</v>
      </c>
      <c r="L3560" s="41">
        <v>146.51999999999998</v>
      </c>
      <c r="M3560" s="41">
        <v>0.999</v>
      </c>
      <c r="N3560" s="41">
        <v>5801</v>
      </c>
      <c r="O3560" s="41">
        <v>1604</v>
      </c>
      <c r="P3560" s="41">
        <v>115.43990000000001</v>
      </c>
      <c r="Q3560" s="41">
        <v>31.919600000000003</v>
      </c>
      <c r="R3560" s="41">
        <v>12</v>
      </c>
      <c r="S3560" s="41">
        <v>0.21479999999999999</v>
      </c>
      <c r="T3560" s="41">
        <v>43</v>
      </c>
      <c r="U3560" s="41">
        <v>0.94599999999999995</v>
      </c>
      <c r="V3560" s="41">
        <v>7986</v>
      </c>
      <c r="W3560" s="41">
        <v>147.73379999999997</v>
      </c>
      <c r="X3560" s="41">
        <v>7448</v>
      </c>
      <c r="Y3560" s="41">
        <v>148.30550000000002</v>
      </c>
      <c r="Z3560" s="6">
        <f>0</f>
        <v>0</v>
      </c>
      <c r="AA3560" s="6">
        <f t="shared" si="401"/>
        <v>147.73379999999997</v>
      </c>
      <c r="AB3560">
        <f>IF(ISBLANK(Table1[[#This Row],[FY2425_Cost]])=TRUE,#N/A,Table1[[#This Row],[FY2425_Cost]])</f>
        <v>148.30550000000002</v>
      </c>
      <c r="AC3560" s="6">
        <f t="shared" si="402"/>
        <v>0.57170000000004961</v>
      </c>
      <c r="AD3560" s="6" t="e">
        <f>SUMIFS($AB$3:AB3560,$B$3:B3560,B3560)</f>
        <v>#N/A</v>
      </c>
      <c r="AE3560" s="6">
        <f t="shared" si="403"/>
        <v>2134.7802991496883</v>
      </c>
      <c r="AF3560" s="6">
        <f t="shared" si="404"/>
        <v>2134.7802991496883</v>
      </c>
      <c r="AG3560" s="6">
        <f>VLOOKUP(Table1[[#This Row],[PracticeCode]],$AP$3:$AS$345,4,FALSE)</f>
        <v>2134.7802991496883</v>
      </c>
      <c r="AH3560" s="27">
        <f t="shared" si="405"/>
        <v>155127.36840487734</v>
      </c>
      <c r="AI3560" s="6" t="e">
        <f t="shared" si="407"/>
        <v>#N/A</v>
      </c>
    </row>
    <row r="3561" spans="1:35" x14ac:dyDescent="0.35">
      <c r="A3561" t="str">
        <f t="shared" si="406"/>
        <v>THE SHAFTESBURY MEDICAL CENTREHarrow Collaborative NetworkHarrowE84062Jun3</v>
      </c>
      <c r="B3561" s="41" t="s">
        <v>669</v>
      </c>
      <c r="C3561" s="41" t="s">
        <v>445</v>
      </c>
      <c r="D3561" s="41" t="s">
        <v>26</v>
      </c>
      <c r="E3561" s="41" t="s">
        <v>365</v>
      </c>
      <c r="F3561" s="41" t="s">
        <v>365</v>
      </c>
      <c r="G3561" s="41" t="s">
        <v>758</v>
      </c>
      <c r="H3561" s="41">
        <v>3</v>
      </c>
      <c r="I3561" s="41">
        <v>4743.9562203326404</v>
      </c>
      <c r="J3561" s="41">
        <v>21486</v>
      </c>
      <c r="K3561" s="41">
        <v>67</v>
      </c>
      <c r="L3561" s="41">
        <v>397.49099999999999</v>
      </c>
      <c r="M3561" s="41">
        <v>1.2395</v>
      </c>
      <c r="N3561" s="41">
        <v>6000</v>
      </c>
      <c r="O3561" s="41">
        <v>199</v>
      </c>
      <c r="P3561" s="41">
        <v>119.4</v>
      </c>
      <c r="Q3561" s="41">
        <v>3.9601000000000002</v>
      </c>
      <c r="R3561" s="41">
        <v>0</v>
      </c>
      <c r="S3561" s="41">
        <v>0</v>
      </c>
      <c r="T3561" s="41">
        <v>26</v>
      </c>
      <c r="U3561" s="41">
        <v>0.57199999999999995</v>
      </c>
      <c r="V3561" s="41">
        <v>21553</v>
      </c>
      <c r="W3561" s="41">
        <v>398.73050000000001</v>
      </c>
      <c r="X3561" s="41">
        <v>6225</v>
      </c>
      <c r="Y3561" s="41">
        <v>123.93210000000001</v>
      </c>
      <c r="Z3561" s="6">
        <f>0</f>
        <v>0</v>
      </c>
      <c r="AA3561" s="6">
        <f t="shared" si="401"/>
        <v>398.73050000000001</v>
      </c>
      <c r="AB3561">
        <f>IF(ISBLANK(Table1[[#This Row],[FY2425_Cost]])=TRUE,#N/A,Table1[[#This Row],[FY2425_Cost]])</f>
        <v>123.93210000000001</v>
      </c>
      <c r="AC3561" s="6">
        <f t="shared" si="402"/>
        <v>-274.79840000000002</v>
      </c>
      <c r="AD3561" s="6" t="e">
        <f>SUMIFS($AB$3:AB3561,$B$3:B3561,B3561)</f>
        <v>#N/A</v>
      </c>
      <c r="AE3561" s="6">
        <f t="shared" si="403"/>
        <v>2134.7802991496883</v>
      </c>
      <c r="AF3561" s="6">
        <f t="shared" si="404"/>
        <v>2134.7802991496883</v>
      </c>
      <c r="AG3561" s="6">
        <f>VLOOKUP(Table1[[#This Row],[PracticeCode]],$AP$3:$AS$345,4,FALSE)</f>
        <v>2134.7802991496883</v>
      </c>
      <c r="AH3561" s="27">
        <f t="shared" si="405"/>
        <v>155127.36840487734</v>
      </c>
      <c r="AI3561" s="6" t="e">
        <f t="shared" si="407"/>
        <v>#N/A</v>
      </c>
    </row>
    <row r="3562" spans="1:35" x14ac:dyDescent="0.35">
      <c r="A3562" t="str">
        <f t="shared" si="406"/>
        <v>THE SHAFTESBURY MEDICAL CENTREHarrow Collaborative NetworkHarrowE84062Mar12</v>
      </c>
      <c r="B3562" s="41" t="s">
        <v>669</v>
      </c>
      <c r="C3562" s="41" t="s">
        <v>445</v>
      </c>
      <c r="D3562" s="41" t="s">
        <v>26</v>
      </c>
      <c r="E3562" s="41" t="s">
        <v>365</v>
      </c>
      <c r="F3562" s="41" t="s">
        <v>365</v>
      </c>
      <c r="G3562" s="41" t="s">
        <v>767</v>
      </c>
      <c r="H3562" s="41">
        <v>12</v>
      </c>
      <c r="I3562" s="41">
        <v>4743.9562203326404</v>
      </c>
      <c r="J3562" s="41">
        <v>7618</v>
      </c>
      <c r="K3562" s="41">
        <v>1924</v>
      </c>
      <c r="L3562" s="41">
        <v>151.59820000000002</v>
      </c>
      <c r="M3562" s="41">
        <v>38.287600000000005</v>
      </c>
      <c r="N3562" s="41"/>
      <c r="O3562" s="41"/>
      <c r="P3562" s="41"/>
      <c r="Q3562" s="41"/>
      <c r="R3562" s="41">
        <v>8</v>
      </c>
      <c r="S3562" s="41">
        <v>0.14319999999999999</v>
      </c>
      <c r="T3562" s="41"/>
      <c r="U3562" s="41"/>
      <c r="V3562" s="41">
        <v>9550</v>
      </c>
      <c r="W3562" s="41">
        <v>190.02900000000002</v>
      </c>
      <c r="X3562" s="41"/>
      <c r="Y3562" s="41"/>
      <c r="Z3562" s="6">
        <f>0</f>
        <v>0</v>
      </c>
      <c r="AA3562" s="6">
        <f t="shared" si="401"/>
        <v>190.02900000000002</v>
      </c>
      <c r="AB3562" t="e">
        <f>IF(ISBLANK(Table1[[#This Row],[FY2425_Cost]])=TRUE,#N/A,Table1[[#This Row],[FY2425_Cost]])</f>
        <v>#N/A</v>
      </c>
      <c r="AC3562" s="6" t="e">
        <f t="shared" si="402"/>
        <v>#N/A</v>
      </c>
      <c r="AD3562" s="6" t="e">
        <f>SUMIFS($AB$3:AB3562,$B$3:B3562,B3562)</f>
        <v>#N/A</v>
      </c>
      <c r="AE3562" s="6">
        <f t="shared" si="403"/>
        <v>2134.7802991496883</v>
      </c>
      <c r="AF3562" s="6">
        <f t="shared" si="404"/>
        <v>2134.7802991496883</v>
      </c>
      <c r="AG3562" s="6">
        <f>VLOOKUP(Table1[[#This Row],[PracticeCode]],$AP$3:$AS$345,4,FALSE)</f>
        <v>2134.7802991496883</v>
      </c>
      <c r="AH3562" s="27">
        <f t="shared" si="405"/>
        <v>155127.36840487734</v>
      </c>
      <c r="AI3562" s="6" t="e">
        <f t="shared" si="407"/>
        <v>#N/A</v>
      </c>
    </row>
    <row r="3563" spans="1:35" x14ac:dyDescent="0.35">
      <c r="A3563" t="str">
        <f t="shared" si="406"/>
        <v>THE SHAFTESBURY MEDICAL CENTREHarrow Collaborative NetworkHarrowE84062May2</v>
      </c>
      <c r="B3563" s="41" t="s">
        <v>669</v>
      </c>
      <c r="C3563" s="41" t="s">
        <v>445</v>
      </c>
      <c r="D3563" s="41" t="s">
        <v>26</v>
      </c>
      <c r="E3563" s="41" t="s">
        <v>365</v>
      </c>
      <c r="F3563" s="41" t="s">
        <v>365</v>
      </c>
      <c r="G3563" s="41" t="s">
        <v>757</v>
      </c>
      <c r="H3563" s="41">
        <v>2</v>
      </c>
      <c r="I3563" s="41">
        <v>4743.9562203326404</v>
      </c>
      <c r="J3563" s="41">
        <v>5818</v>
      </c>
      <c r="K3563" s="41">
        <v>794</v>
      </c>
      <c r="L3563" s="41">
        <v>107.633</v>
      </c>
      <c r="M3563" s="41">
        <v>14.689</v>
      </c>
      <c r="N3563" s="41">
        <v>4591</v>
      </c>
      <c r="O3563" s="41">
        <v>1061</v>
      </c>
      <c r="P3563" s="41">
        <v>91.360900000000001</v>
      </c>
      <c r="Q3563" s="41">
        <v>21.113900000000001</v>
      </c>
      <c r="R3563" s="41">
        <v>0</v>
      </c>
      <c r="S3563" s="41">
        <v>0</v>
      </c>
      <c r="T3563" s="41">
        <v>18</v>
      </c>
      <c r="U3563" s="41">
        <v>0.39600000000000002</v>
      </c>
      <c r="V3563" s="41">
        <v>6612</v>
      </c>
      <c r="W3563" s="41">
        <v>122.322</v>
      </c>
      <c r="X3563" s="41">
        <v>5670</v>
      </c>
      <c r="Y3563" s="41">
        <v>112.8708</v>
      </c>
      <c r="Z3563" s="6">
        <f>0</f>
        <v>0</v>
      </c>
      <c r="AA3563" s="6">
        <f t="shared" si="401"/>
        <v>122.322</v>
      </c>
      <c r="AB3563">
        <f>IF(ISBLANK(Table1[[#This Row],[FY2425_Cost]])=TRUE,#N/A,Table1[[#This Row],[FY2425_Cost]])</f>
        <v>112.8708</v>
      </c>
      <c r="AC3563" s="6">
        <f t="shared" si="402"/>
        <v>-9.4512</v>
      </c>
      <c r="AD3563" s="6" t="e">
        <f>SUMIFS($AB$3:AB3563,$B$3:B3563,B3563)</f>
        <v>#N/A</v>
      </c>
      <c r="AE3563" s="6">
        <f t="shared" si="403"/>
        <v>2134.7802991496883</v>
      </c>
      <c r="AF3563" s="6">
        <f t="shared" si="404"/>
        <v>2134.7802991496883</v>
      </c>
      <c r="AG3563" s="6">
        <f>VLOOKUP(Table1[[#This Row],[PracticeCode]],$AP$3:$AS$345,4,FALSE)</f>
        <v>2134.7802991496883</v>
      </c>
      <c r="AH3563" s="27">
        <f t="shared" si="405"/>
        <v>155127.36840487734</v>
      </c>
      <c r="AI3563" s="6" t="e">
        <f t="shared" si="407"/>
        <v>#N/A</v>
      </c>
    </row>
    <row r="3564" spans="1:35" x14ac:dyDescent="0.35">
      <c r="A3564" t="str">
        <f t="shared" si="406"/>
        <v>THE SHAFTESBURY MEDICAL CENTREHarrow Collaborative NetworkHarrowE84062Nov8</v>
      </c>
      <c r="B3564" s="41" t="s">
        <v>669</v>
      </c>
      <c r="C3564" s="41" t="s">
        <v>445</v>
      </c>
      <c r="D3564" s="41" t="s">
        <v>26</v>
      </c>
      <c r="E3564" s="41" t="s">
        <v>365</v>
      </c>
      <c r="F3564" s="41" t="s">
        <v>365</v>
      </c>
      <c r="G3564" s="41" t="s">
        <v>763</v>
      </c>
      <c r="H3564" s="41">
        <v>8</v>
      </c>
      <c r="I3564" s="41">
        <v>4743.9562203326404</v>
      </c>
      <c r="J3564" s="41">
        <v>3930</v>
      </c>
      <c r="K3564" s="41">
        <v>1649</v>
      </c>
      <c r="L3564" s="41">
        <v>78.207000000000008</v>
      </c>
      <c r="M3564" s="41">
        <v>32.815100000000001</v>
      </c>
      <c r="N3564" s="41"/>
      <c r="O3564" s="41"/>
      <c r="P3564" s="41"/>
      <c r="Q3564" s="41"/>
      <c r="R3564" s="41">
        <v>20</v>
      </c>
      <c r="S3564" s="41">
        <v>0.35799999999999998</v>
      </c>
      <c r="T3564" s="41"/>
      <c r="U3564" s="41"/>
      <c r="V3564" s="41">
        <v>5599</v>
      </c>
      <c r="W3564" s="41">
        <v>111.38010000000001</v>
      </c>
      <c r="X3564" s="41"/>
      <c r="Y3564" s="41"/>
      <c r="Z3564" s="6">
        <f>0</f>
        <v>0</v>
      </c>
      <c r="AA3564" s="6">
        <f t="shared" si="401"/>
        <v>111.38010000000001</v>
      </c>
      <c r="AB3564" t="e">
        <f>IF(ISBLANK(Table1[[#This Row],[FY2425_Cost]])=TRUE,#N/A,Table1[[#This Row],[FY2425_Cost]])</f>
        <v>#N/A</v>
      </c>
      <c r="AC3564" s="6" t="e">
        <f t="shared" si="402"/>
        <v>#N/A</v>
      </c>
      <c r="AD3564" s="6" t="e">
        <f>SUMIFS($AB$3:AB3564,$B$3:B3564,B3564)</f>
        <v>#N/A</v>
      </c>
      <c r="AE3564" s="6">
        <f t="shared" si="403"/>
        <v>2134.7802991496883</v>
      </c>
      <c r="AF3564" s="6">
        <f t="shared" si="404"/>
        <v>2134.7802991496883</v>
      </c>
      <c r="AG3564" s="6">
        <f>VLOOKUP(Table1[[#This Row],[PracticeCode]],$AP$3:$AS$345,4,FALSE)</f>
        <v>2134.7802991496883</v>
      </c>
      <c r="AH3564" s="27">
        <f t="shared" si="405"/>
        <v>155127.36840487734</v>
      </c>
      <c r="AI3564" s="6" t="e">
        <f t="shared" si="407"/>
        <v>#N/A</v>
      </c>
    </row>
    <row r="3565" spans="1:35" x14ac:dyDescent="0.35">
      <c r="A3565" t="str">
        <f t="shared" si="406"/>
        <v>THE SHAFTESBURY MEDICAL CENTREHarrow Collaborative NetworkHarrowE84062Oct7</v>
      </c>
      <c r="B3565" s="41" t="s">
        <v>669</v>
      </c>
      <c r="C3565" s="41" t="s">
        <v>445</v>
      </c>
      <c r="D3565" s="41" t="s">
        <v>26</v>
      </c>
      <c r="E3565" s="41" t="s">
        <v>365</v>
      </c>
      <c r="F3565" s="41" t="s">
        <v>365</v>
      </c>
      <c r="G3565" s="41" t="s">
        <v>762</v>
      </c>
      <c r="H3565" s="41">
        <v>7</v>
      </c>
      <c r="I3565" s="41">
        <v>4743.9562203326404</v>
      </c>
      <c r="J3565" s="41">
        <v>5435</v>
      </c>
      <c r="K3565" s="41">
        <v>2414</v>
      </c>
      <c r="L3565" s="41">
        <v>108.15650000000001</v>
      </c>
      <c r="M3565" s="41">
        <v>48.038600000000002</v>
      </c>
      <c r="N3565" s="41">
        <v>0</v>
      </c>
      <c r="O3565" s="41">
        <v>7647</v>
      </c>
      <c r="P3565" s="41">
        <v>0</v>
      </c>
      <c r="Q3565" s="41">
        <v>172.0575</v>
      </c>
      <c r="R3565" s="41">
        <v>10</v>
      </c>
      <c r="S3565" s="41">
        <v>0.17899999999999999</v>
      </c>
      <c r="T3565" s="41">
        <v>41</v>
      </c>
      <c r="U3565" s="41">
        <v>0.90200000000000002</v>
      </c>
      <c r="V3565" s="41">
        <v>7859</v>
      </c>
      <c r="W3565" s="41">
        <v>156.37410000000003</v>
      </c>
      <c r="X3565" s="41">
        <v>7688</v>
      </c>
      <c r="Y3565" s="41">
        <v>172.95949999999999</v>
      </c>
      <c r="Z3565" s="6">
        <f>0</f>
        <v>0</v>
      </c>
      <c r="AA3565" s="6">
        <f t="shared" si="401"/>
        <v>156.37410000000003</v>
      </c>
      <c r="AB3565">
        <f>IF(ISBLANK(Table1[[#This Row],[FY2425_Cost]])=TRUE,#N/A,Table1[[#This Row],[FY2425_Cost]])</f>
        <v>172.95949999999999</v>
      </c>
      <c r="AC3565" s="6">
        <f t="shared" si="402"/>
        <v>16.585399999999964</v>
      </c>
      <c r="AD3565" s="6" t="e">
        <f>SUMIFS($AB$3:AB3565,$B$3:B3565,B3565)</f>
        <v>#N/A</v>
      </c>
      <c r="AE3565" s="6">
        <f t="shared" si="403"/>
        <v>2134.7802991496883</v>
      </c>
      <c r="AF3565" s="6">
        <f t="shared" si="404"/>
        <v>2134.7802991496883</v>
      </c>
      <c r="AG3565" s="6">
        <f>VLOOKUP(Table1[[#This Row],[PracticeCode]],$AP$3:$AS$345,4,FALSE)</f>
        <v>2134.7802991496883</v>
      </c>
      <c r="AH3565" s="27">
        <f t="shared" si="405"/>
        <v>155127.36840487734</v>
      </c>
      <c r="AI3565" s="6" t="e">
        <f t="shared" si="407"/>
        <v>#N/A</v>
      </c>
    </row>
    <row r="3566" spans="1:35" x14ac:dyDescent="0.35">
      <c r="A3566" t="str">
        <f t="shared" si="406"/>
        <v>THE SHAFTESBURY MEDICAL CENTREHarrow Collaborative NetworkHarrowE84062Sep6</v>
      </c>
      <c r="B3566" s="41" t="s">
        <v>669</v>
      </c>
      <c r="C3566" s="41" t="s">
        <v>445</v>
      </c>
      <c r="D3566" s="41" t="s">
        <v>26</v>
      </c>
      <c r="E3566" s="41" t="s">
        <v>365</v>
      </c>
      <c r="F3566" s="41" t="s">
        <v>365</v>
      </c>
      <c r="G3566" s="41" t="s">
        <v>761</v>
      </c>
      <c r="H3566" s="41">
        <v>6</v>
      </c>
      <c r="I3566" s="41">
        <v>4743.9562203326404</v>
      </c>
      <c r="J3566" s="41">
        <v>5837</v>
      </c>
      <c r="K3566" s="41">
        <v>1683</v>
      </c>
      <c r="L3566" s="41">
        <v>116.1563</v>
      </c>
      <c r="M3566" s="41">
        <v>33.491700000000002</v>
      </c>
      <c r="N3566" s="41">
        <v>7211</v>
      </c>
      <c r="O3566" s="41">
        <v>3740</v>
      </c>
      <c r="P3566" s="41">
        <v>162.2475</v>
      </c>
      <c r="Q3566" s="41">
        <v>84.149999999999991</v>
      </c>
      <c r="R3566" s="41">
        <v>24</v>
      </c>
      <c r="S3566" s="41">
        <v>0.42959999999999998</v>
      </c>
      <c r="T3566" s="41">
        <v>109</v>
      </c>
      <c r="U3566" s="41">
        <v>2.3980000000000001</v>
      </c>
      <c r="V3566" s="41">
        <v>7544</v>
      </c>
      <c r="W3566" s="41">
        <v>150.07759999999999</v>
      </c>
      <c r="X3566" s="41">
        <v>11060</v>
      </c>
      <c r="Y3566" s="41">
        <v>248.79549999999998</v>
      </c>
      <c r="Z3566" s="6">
        <f>0</f>
        <v>0</v>
      </c>
      <c r="AA3566" s="6">
        <f t="shared" si="401"/>
        <v>150.07759999999999</v>
      </c>
      <c r="AB3566">
        <f>IF(ISBLANK(Table1[[#This Row],[FY2425_Cost]])=TRUE,#N/A,Table1[[#This Row],[FY2425_Cost]])</f>
        <v>248.79549999999998</v>
      </c>
      <c r="AC3566" s="6">
        <f t="shared" si="402"/>
        <v>98.717899999999986</v>
      </c>
      <c r="AD3566" s="6" t="e">
        <f>SUMIFS($AB$3:AB3566,$B$3:B3566,B3566)</f>
        <v>#N/A</v>
      </c>
      <c r="AE3566" s="6">
        <f t="shared" si="403"/>
        <v>2134.7802991496883</v>
      </c>
      <c r="AF3566" s="6">
        <f t="shared" si="404"/>
        <v>2134.7802991496883</v>
      </c>
      <c r="AG3566" s="6">
        <f>VLOOKUP(Table1[[#This Row],[PracticeCode]],$AP$3:$AS$345,4,FALSE)</f>
        <v>2134.7802991496883</v>
      </c>
      <c r="AH3566" s="27">
        <f t="shared" si="405"/>
        <v>155127.36840487734</v>
      </c>
      <c r="AI3566" s="6" t="e">
        <f t="shared" si="407"/>
        <v>#N/A</v>
      </c>
    </row>
    <row r="3567" spans="1:35" x14ac:dyDescent="0.35">
      <c r="A3567" t="str">
        <f t="shared" si="406"/>
        <v>THE SOMERSET ROAD SURGERYNortholtEalingE85623Apr1</v>
      </c>
      <c r="B3567" s="41" t="s">
        <v>597</v>
      </c>
      <c r="C3567" s="41" t="s">
        <v>532</v>
      </c>
      <c r="D3567" s="41" t="s">
        <v>12</v>
      </c>
      <c r="E3567" s="41" t="s">
        <v>278</v>
      </c>
      <c r="F3567" s="41" t="s">
        <v>278</v>
      </c>
      <c r="G3567" s="41" t="s">
        <v>756</v>
      </c>
      <c r="H3567" s="41">
        <v>1</v>
      </c>
      <c r="I3567" s="41">
        <v>2535.0290771918899</v>
      </c>
      <c r="J3567" s="41">
        <v>1265</v>
      </c>
      <c r="K3567" s="41">
        <v>0</v>
      </c>
      <c r="L3567" s="41">
        <v>23.4025</v>
      </c>
      <c r="M3567" s="41">
        <v>0</v>
      </c>
      <c r="N3567" s="41">
        <v>3889</v>
      </c>
      <c r="O3567" s="41">
        <v>0</v>
      </c>
      <c r="P3567" s="41">
        <v>77.391100000000009</v>
      </c>
      <c r="Q3567" s="41">
        <v>0</v>
      </c>
      <c r="R3567" s="41">
        <v>0</v>
      </c>
      <c r="S3567" s="41">
        <v>0</v>
      </c>
      <c r="T3567" s="41">
        <v>0</v>
      </c>
      <c r="U3567" s="41">
        <v>0</v>
      </c>
      <c r="V3567" s="41">
        <v>1265</v>
      </c>
      <c r="W3567" s="41">
        <v>23.4025</v>
      </c>
      <c r="X3567" s="41">
        <v>3889</v>
      </c>
      <c r="Y3567" s="41">
        <v>77.391100000000009</v>
      </c>
      <c r="Z3567" s="6">
        <f>0</f>
        <v>0</v>
      </c>
      <c r="AA3567" s="6">
        <f t="shared" si="401"/>
        <v>23.4025</v>
      </c>
      <c r="AB3567">
        <f>IF(ISBLANK(Table1[[#This Row],[FY2425_Cost]])=TRUE,#N/A,Table1[[#This Row],[FY2425_Cost]])</f>
        <v>77.391100000000009</v>
      </c>
      <c r="AC3567" s="6">
        <f t="shared" si="402"/>
        <v>53.988600000000005</v>
      </c>
      <c r="AD3567" s="6">
        <f>SUMIFS($AB$3:AB3567,$B$3:B3567,B3567)</f>
        <v>77.391100000000009</v>
      </c>
      <c r="AE3567" s="6">
        <f t="shared" si="403"/>
        <v>1140.7630847363505</v>
      </c>
      <c r="AF3567" s="6">
        <f t="shared" si="404"/>
        <v>1140.7630847363505</v>
      </c>
      <c r="AG3567" s="6">
        <f>VLOOKUP(Table1[[#This Row],[PracticeCode]],$AP$3:$AS$345,4,FALSE)</f>
        <v>1140.7630847363505</v>
      </c>
      <c r="AH3567" s="27">
        <f t="shared" si="405"/>
        <v>82895.450824174812</v>
      </c>
      <c r="AI3567" s="6">
        <f t="shared" si="407"/>
        <v>0</v>
      </c>
    </row>
    <row r="3568" spans="1:35" x14ac:dyDescent="0.35">
      <c r="A3568" t="str">
        <f t="shared" si="406"/>
        <v>THE SOMERSET ROAD SURGERYNortholtEalingE85623Aug5</v>
      </c>
      <c r="B3568" s="41" t="s">
        <v>597</v>
      </c>
      <c r="C3568" s="41" t="s">
        <v>532</v>
      </c>
      <c r="D3568" s="41" t="s">
        <v>12</v>
      </c>
      <c r="E3568" s="41" t="s">
        <v>278</v>
      </c>
      <c r="F3568" s="41" t="s">
        <v>278</v>
      </c>
      <c r="G3568" s="41" t="s">
        <v>760</v>
      </c>
      <c r="H3568" s="41">
        <v>5</v>
      </c>
      <c r="I3568" s="41">
        <v>2535.0290771918899</v>
      </c>
      <c r="J3568" s="41">
        <v>5569</v>
      </c>
      <c r="K3568" s="41">
        <v>0</v>
      </c>
      <c r="L3568" s="41">
        <v>103.0265</v>
      </c>
      <c r="M3568" s="41">
        <v>0</v>
      </c>
      <c r="N3568" s="41">
        <v>8972</v>
      </c>
      <c r="O3568" s="41">
        <v>796</v>
      </c>
      <c r="P3568" s="41">
        <v>178.5428</v>
      </c>
      <c r="Q3568" s="41">
        <v>15.840400000000001</v>
      </c>
      <c r="R3568" s="41">
        <v>0</v>
      </c>
      <c r="S3568" s="41">
        <v>0</v>
      </c>
      <c r="T3568" s="41">
        <v>0</v>
      </c>
      <c r="U3568" s="41">
        <v>0</v>
      </c>
      <c r="V3568" s="41">
        <v>5569</v>
      </c>
      <c r="W3568" s="41">
        <v>103.0265</v>
      </c>
      <c r="X3568" s="41">
        <v>9768</v>
      </c>
      <c r="Y3568" s="41">
        <v>194.38319999999999</v>
      </c>
      <c r="Z3568" s="6">
        <f>0</f>
        <v>0</v>
      </c>
      <c r="AA3568" s="6">
        <f t="shared" si="401"/>
        <v>103.0265</v>
      </c>
      <c r="AB3568">
        <f>IF(ISBLANK(Table1[[#This Row],[FY2425_Cost]])=TRUE,#N/A,Table1[[#This Row],[FY2425_Cost]])</f>
        <v>194.38319999999999</v>
      </c>
      <c r="AC3568" s="6">
        <f t="shared" si="402"/>
        <v>91.356699999999989</v>
      </c>
      <c r="AD3568" s="6">
        <f>SUMIFS($AB$3:AB3568,$B$3:B3568,B3568)</f>
        <v>271.77429999999998</v>
      </c>
      <c r="AE3568" s="6">
        <f t="shared" si="403"/>
        <v>1140.7630847363505</v>
      </c>
      <c r="AF3568" s="6">
        <f t="shared" si="404"/>
        <v>1140.7630847363505</v>
      </c>
      <c r="AG3568" s="6">
        <f>VLOOKUP(Table1[[#This Row],[PracticeCode]],$AP$3:$AS$345,4,FALSE)</f>
        <v>1140.7630847363505</v>
      </c>
      <c r="AH3568" s="27">
        <f t="shared" si="405"/>
        <v>82895.450824174812</v>
      </c>
      <c r="AI3568" s="6">
        <f t="shared" si="407"/>
        <v>0</v>
      </c>
    </row>
    <row r="3569" spans="1:35" x14ac:dyDescent="0.35">
      <c r="A3569" t="str">
        <f t="shared" si="406"/>
        <v>THE SOMERSET ROAD SURGERYNortholtEalingE85623Dec9</v>
      </c>
      <c r="B3569" s="41" t="s">
        <v>597</v>
      </c>
      <c r="C3569" s="41" t="s">
        <v>532</v>
      </c>
      <c r="D3569" s="41" t="s">
        <v>12</v>
      </c>
      <c r="E3569" s="41" t="s">
        <v>278</v>
      </c>
      <c r="F3569" s="41" t="s">
        <v>278</v>
      </c>
      <c r="G3569" s="41" t="s">
        <v>764</v>
      </c>
      <c r="H3569" s="41">
        <v>9</v>
      </c>
      <c r="I3569" s="41">
        <v>2535.0290771918899</v>
      </c>
      <c r="J3569" s="41">
        <v>2972</v>
      </c>
      <c r="K3569" s="41">
        <v>0</v>
      </c>
      <c r="L3569" s="41">
        <v>59.142800000000001</v>
      </c>
      <c r="M3569" s="41">
        <v>0</v>
      </c>
      <c r="N3569" s="41"/>
      <c r="O3569" s="41"/>
      <c r="P3569" s="41"/>
      <c r="Q3569" s="41"/>
      <c r="R3569" s="41">
        <v>0</v>
      </c>
      <c r="S3569" s="41">
        <v>0</v>
      </c>
      <c r="T3569" s="41"/>
      <c r="U3569" s="41"/>
      <c r="V3569" s="41">
        <v>2972</v>
      </c>
      <c r="W3569" s="41">
        <v>59.142800000000001</v>
      </c>
      <c r="X3569" s="41"/>
      <c r="Y3569" s="41"/>
      <c r="Z3569" s="6">
        <f>0</f>
        <v>0</v>
      </c>
      <c r="AA3569" s="6">
        <f t="shared" si="401"/>
        <v>59.142800000000001</v>
      </c>
      <c r="AB3569" t="e">
        <f>IF(ISBLANK(Table1[[#This Row],[FY2425_Cost]])=TRUE,#N/A,Table1[[#This Row],[FY2425_Cost]])</f>
        <v>#N/A</v>
      </c>
      <c r="AC3569" s="6" t="e">
        <f t="shared" si="402"/>
        <v>#N/A</v>
      </c>
      <c r="AD3569" s="6" t="e">
        <f>SUMIFS($AB$3:AB3569,$B$3:B3569,B3569)</f>
        <v>#N/A</v>
      </c>
      <c r="AE3569" s="6">
        <f t="shared" si="403"/>
        <v>1140.7630847363505</v>
      </c>
      <c r="AF3569" s="6">
        <f t="shared" si="404"/>
        <v>1140.7630847363505</v>
      </c>
      <c r="AG3569" s="6">
        <f>VLOOKUP(Table1[[#This Row],[PracticeCode]],$AP$3:$AS$345,4,FALSE)</f>
        <v>1140.7630847363505</v>
      </c>
      <c r="AH3569" s="27">
        <f t="shared" si="405"/>
        <v>82895.450824174812</v>
      </c>
      <c r="AI3569" s="6" t="e">
        <f t="shared" si="407"/>
        <v>#N/A</v>
      </c>
    </row>
    <row r="3570" spans="1:35" x14ac:dyDescent="0.35">
      <c r="A3570" t="str">
        <f t="shared" si="406"/>
        <v>THE SOMERSET ROAD SURGERYNortholtEalingE85623Feb11</v>
      </c>
      <c r="B3570" s="41" t="s">
        <v>597</v>
      </c>
      <c r="C3570" s="41" t="s">
        <v>532</v>
      </c>
      <c r="D3570" s="41" t="s">
        <v>12</v>
      </c>
      <c r="E3570" s="41" t="s">
        <v>278</v>
      </c>
      <c r="F3570" s="41" t="s">
        <v>278</v>
      </c>
      <c r="G3570" s="41" t="s">
        <v>766</v>
      </c>
      <c r="H3570" s="41">
        <v>11</v>
      </c>
      <c r="I3570" s="41">
        <v>2535.0290771918899</v>
      </c>
      <c r="J3570" s="41">
        <v>2331</v>
      </c>
      <c r="K3570" s="41">
        <v>0</v>
      </c>
      <c r="L3570" s="41">
        <v>46.386900000000004</v>
      </c>
      <c r="M3570" s="41">
        <v>0</v>
      </c>
      <c r="N3570" s="41"/>
      <c r="O3570" s="41"/>
      <c r="P3570" s="41"/>
      <c r="Q3570" s="41"/>
      <c r="R3570" s="41">
        <v>0</v>
      </c>
      <c r="S3570" s="41">
        <v>0</v>
      </c>
      <c r="T3570" s="41"/>
      <c r="U3570" s="41"/>
      <c r="V3570" s="41">
        <v>2331</v>
      </c>
      <c r="W3570" s="41">
        <v>46.386900000000004</v>
      </c>
      <c r="X3570" s="41"/>
      <c r="Y3570" s="41"/>
      <c r="Z3570" s="6">
        <f>0</f>
        <v>0</v>
      </c>
      <c r="AA3570" s="6">
        <f t="shared" si="401"/>
        <v>46.386900000000004</v>
      </c>
      <c r="AB3570" t="e">
        <f>IF(ISBLANK(Table1[[#This Row],[FY2425_Cost]])=TRUE,#N/A,Table1[[#This Row],[FY2425_Cost]])</f>
        <v>#N/A</v>
      </c>
      <c r="AC3570" s="6" t="e">
        <f t="shared" si="402"/>
        <v>#N/A</v>
      </c>
      <c r="AD3570" s="6" t="e">
        <f>SUMIFS($AB$3:AB3570,$B$3:B3570,B3570)</f>
        <v>#N/A</v>
      </c>
      <c r="AE3570" s="6">
        <f t="shared" si="403"/>
        <v>1140.7630847363505</v>
      </c>
      <c r="AF3570" s="6">
        <f t="shared" si="404"/>
        <v>1140.7630847363505</v>
      </c>
      <c r="AG3570" s="6">
        <f>VLOOKUP(Table1[[#This Row],[PracticeCode]],$AP$3:$AS$345,4,FALSE)</f>
        <v>1140.7630847363505</v>
      </c>
      <c r="AH3570" s="27">
        <f t="shared" si="405"/>
        <v>82895.450824174812</v>
      </c>
      <c r="AI3570" s="6" t="e">
        <f t="shared" si="407"/>
        <v>#N/A</v>
      </c>
    </row>
    <row r="3571" spans="1:35" x14ac:dyDescent="0.35">
      <c r="A3571" t="str">
        <f t="shared" si="406"/>
        <v>THE SOMERSET ROAD SURGERYNortholtEalingE85623Jan10</v>
      </c>
      <c r="B3571" s="41" t="s">
        <v>597</v>
      </c>
      <c r="C3571" s="41" t="s">
        <v>532</v>
      </c>
      <c r="D3571" s="41" t="s">
        <v>12</v>
      </c>
      <c r="E3571" s="41" t="s">
        <v>278</v>
      </c>
      <c r="F3571" s="41" t="s">
        <v>278</v>
      </c>
      <c r="G3571" s="41" t="s">
        <v>765</v>
      </c>
      <c r="H3571" s="41">
        <v>10</v>
      </c>
      <c r="I3571" s="41">
        <v>2535.0290771918899</v>
      </c>
      <c r="J3571" s="41">
        <v>2434</v>
      </c>
      <c r="K3571" s="41">
        <v>2</v>
      </c>
      <c r="L3571" s="41">
        <v>48.436600000000006</v>
      </c>
      <c r="M3571" s="41">
        <v>3.9800000000000002E-2</v>
      </c>
      <c r="N3571" s="41"/>
      <c r="O3571" s="41"/>
      <c r="P3571" s="41"/>
      <c r="Q3571" s="41"/>
      <c r="R3571" s="41">
        <v>0</v>
      </c>
      <c r="S3571" s="41">
        <v>0</v>
      </c>
      <c r="T3571" s="41"/>
      <c r="U3571" s="41"/>
      <c r="V3571" s="41">
        <v>2436</v>
      </c>
      <c r="W3571" s="41">
        <v>48.476400000000005</v>
      </c>
      <c r="X3571" s="41"/>
      <c r="Y3571" s="41"/>
      <c r="Z3571" s="6">
        <f>0</f>
        <v>0</v>
      </c>
      <c r="AA3571" s="6">
        <f t="shared" si="401"/>
        <v>48.476400000000005</v>
      </c>
      <c r="AB3571" t="e">
        <f>IF(ISBLANK(Table1[[#This Row],[FY2425_Cost]])=TRUE,#N/A,Table1[[#This Row],[FY2425_Cost]])</f>
        <v>#N/A</v>
      </c>
      <c r="AC3571" s="6" t="e">
        <f t="shared" si="402"/>
        <v>#N/A</v>
      </c>
      <c r="AD3571" s="6" t="e">
        <f>SUMIFS($AB$3:AB3571,$B$3:B3571,B3571)</f>
        <v>#N/A</v>
      </c>
      <c r="AE3571" s="6">
        <f t="shared" si="403"/>
        <v>1140.7630847363505</v>
      </c>
      <c r="AF3571" s="6">
        <f t="shared" si="404"/>
        <v>1140.7630847363505</v>
      </c>
      <c r="AG3571" s="6">
        <f>VLOOKUP(Table1[[#This Row],[PracticeCode]],$AP$3:$AS$345,4,FALSE)</f>
        <v>1140.7630847363505</v>
      </c>
      <c r="AH3571" s="27">
        <f t="shared" si="405"/>
        <v>82895.450824174812</v>
      </c>
      <c r="AI3571" s="6" t="e">
        <f t="shared" si="407"/>
        <v>#N/A</v>
      </c>
    </row>
    <row r="3572" spans="1:35" x14ac:dyDescent="0.35">
      <c r="A3572" t="str">
        <f t="shared" si="406"/>
        <v>THE SOMERSET ROAD SURGERYNortholtEalingE85623Jul4</v>
      </c>
      <c r="B3572" s="41" t="s">
        <v>597</v>
      </c>
      <c r="C3572" s="41" t="s">
        <v>532</v>
      </c>
      <c r="D3572" s="41" t="s">
        <v>12</v>
      </c>
      <c r="E3572" s="41" t="s">
        <v>278</v>
      </c>
      <c r="F3572" s="41" t="s">
        <v>278</v>
      </c>
      <c r="G3572" s="41" t="s">
        <v>759</v>
      </c>
      <c r="H3572" s="41">
        <v>4</v>
      </c>
      <c r="I3572" s="41">
        <v>2535.0290771918899</v>
      </c>
      <c r="J3572" s="41">
        <v>2299</v>
      </c>
      <c r="K3572" s="41">
        <v>0</v>
      </c>
      <c r="L3572" s="41">
        <v>42.531500000000001</v>
      </c>
      <c r="M3572" s="41">
        <v>0</v>
      </c>
      <c r="N3572" s="41">
        <v>12726</v>
      </c>
      <c r="O3572" s="41">
        <v>0</v>
      </c>
      <c r="P3572" s="41">
        <v>253.2474</v>
      </c>
      <c r="Q3572" s="41">
        <v>0</v>
      </c>
      <c r="R3572" s="41">
        <v>0</v>
      </c>
      <c r="S3572" s="41">
        <v>0</v>
      </c>
      <c r="T3572" s="41">
        <v>0</v>
      </c>
      <c r="U3572" s="41">
        <v>0</v>
      </c>
      <c r="V3572" s="41">
        <v>2299</v>
      </c>
      <c r="W3572" s="41">
        <v>42.531500000000001</v>
      </c>
      <c r="X3572" s="41">
        <v>12726</v>
      </c>
      <c r="Y3572" s="41">
        <v>253.2474</v>
      </c>
      <c r="Z3572" s="6">
        <f>0</f>
        <v>0</v>
      </c>
      <c r="AA3572" s="6">
        <f t="shared" si="401"/>
        <v>42.531500000000001</v>
      </c>
      <c r="AB3572">
        <f>IF(ISBLANK(Table1[[#This Row],[FY2425_Cost]])=TRUE,#N/A,Table1[[#This Row],[FY2425_Cost]])</f>
        <v>253.2474</v>
      </c>
      <c r="AC3572" s="6">
        <f t="shared" si="402"/>
        <v>210.7159</v>
      </c>
      <c r="AD3572" s="6" t="e">
        <f>SUMIFS($AB$3:AB3572,$B$3:B3572,B3572)</f>
        <v>#N/A</v>
      </c>
      <c r="AE3572" s="6">
        <f t="shared" si="403"/>
        <v>1140.7630847363505</v>
      </c>
      <c r="AF3572" s="6">
        <f t="shared" si="404"/>
        <v>1140.7630847363505</v>
      </c>
      <c r="AG3572" s="6">
        <f>VLOOKUP(Table1[[#This Row],[PracticeCode]],$AP$3:$AS$345,4,FALSE)</f>
        <v>1140.7630847363505</v>
      </c>
      <c r="AH3572" s="27">
        <f t="shared" si="405"/>
        <v>82895.450824174812</v>
      </c>
      <c r="AI3572" s="6" t="e">
        <f t="shared" si="407"/>
        <v>#N/A</v>
      </c>
    </row>
    <row r="3573" spans="1:35" x14ac:dyDescent="0.35">
      <c r="A3573" t="str">
        <f t="shared" si="406"/>
        <v>THE SOMERSET ROAD SURGERYNortholtEalingE85623Jun3</v>
      </c>
      <c r="B3573" s="41" t="s">
        <v>597</v>
      </c>
      <c r="C3573" s="41" t="s">
        <v>532</v>
      </c>
      <c r="D3573" s="41" t="s">
        <v>12</v>
      </c>
      <c r="E3573" s="41" t="s">
        <v>278</v>
      </c>
      <c r="F3573" s="41" t="s">
        <v>278</v>
      </c>
      <c r="G3573" s="41" t="s">
        <v>758</v>
      </c>
      <c r="H3573" s="41">
        <v>3</v>
      </c>
      <c r="I3573" s="41">
        <v>2535.0290771918899</v>
      </c>
      <c r="J3573" s="41">
        <v>2162</v>
      </c>
      <c r="K3573" s="41">
        <v>5</v>
      </c>
      <c r="L3573" s="41">
        <v>39.997</v>
      </c>
      <c r="M3573" s="41">
        <v>9.2499999999999999E-2</v>
      </c>
      <c r="N3573" s="41">
        <v>2800</v>
      </c>
      <c r="O3573" s="41">
        <v>0</v>
      </c>
      <c r="P3573" s="41">
        <v>55.720000000000006</v>
      </c>
      <c r="Q3573" s="41">
        <v>0</v>
      </c>
      <c r="R3573" s="41">
        <v>0</v>
      </c>
      <c r="S3573" s="41">
        <v>0</v>
      </c>
      <c r="T3573" s="41">
        <v>0</v>
      </c>
      <c r="U3573" s="41">
        <v>0</v>
      </c>
      <c r="V3573" s="41">
        <v>2167</v>
      </c>
      <c r="W3573" s="41">
        <v>40.089500000000001</v>
      </c>
      <c r="X3573" s="41">
        <v>2800</v>
      </c>
      <c r="Y3573" s="41">
        <v>55.720000000000006</v>
      </c>
      <c r="Z3573" s="6">
        <f>0</f>
        <v>0</v>
      </c>
      <c r="AA3573" s="6">
        <f t="shared" si="401"/>
        <v>40.089500000000001</v>
      </c>
      <c r="AB3573">
        <f>IF(ISBLANK(Table1[[#This Row],[FY2425_Cost]])=TRUE,#N/A,Table1[[#This Row],[FY2425_Cost]])</f>
        <v>55.720000000000006</v>
      </c>
      <c r="AC3573" s="6">
        <f t="shared" si="402"/>
        <v>15.630500000000005</v>
      </c>
      <c r="AD3573" s="6" t="e">
        <f>SUMIFS($AB$3:AB3573,$B$3:B3573,B3573)</f>
        <v>#N/A</v>
      </c>
      <c r="AE3573" s="6">
        <f t="shared" si="403"/>
        <v>1140.7630847363505</v>
      </c>
      <c r="AF3573" s="6">
        <f t="shared" si="404"/>
        <v>1140.7630847363505</v>
      </c>
      <c r="AG3573" s="6">
        <f>VLOOKUP(Table1[[#This Row],[PracticeCode]],$AP$3:$AS$345,4,FALSE)</f>
        <v>1140.7630847363505</v>
      </c>
      <c r="AH3573" s="27">
        <f t="shared" si="405"/>
        <v>82895.450824174812</v>
      </c>
      <c r="AI3573" s="6" t="e">
        <f t="shared" si="407"/>
        <v>#N/A</v>
      </c>
    </row>
    <row r="3574" spans="1:35" x14ac:dyDescent="0.35">
      <c r="A3574" t="str">
        <f t="shared" si="406"/>
        <v>THE SOMERSET ROAD SURGERYNortholtEalingE85623Mar12</v>
      </c>
      <c r="B3574" s="41" t="s">
        <v>597</v>
      </c>
      <c r="C3574" s="41" t="s">
        <v>532</v>
      </c>
      <c r="D3574" s="41" t="s">
        <v>12</v>
      </c>
      <c r="E3574" s="41" t="s">
        <v>278</v>
      </c>
      <c r="F3574" s="41" t="s">
        <v>278</v>
      </c>
      <c r="G3574" s="41" t="s">
        <v>767</v>
      </c>
      <c r="H3574" s="41">
        <v>12</v>
      </c>
      <c r="I3574" s="41">
        <v>2535.0290771918899</v>
      </c>
      <c r="J3574" s="41">
        <v>2254</v>
      </c>
      <c r="K3574" s="41">
        <v>4</v>
      </c>
      <c r="L3574" s="41">
        <v>44.854600000000005</v>
      </c>
      <c r="M3574" s="41">
        <v>7.9600000000000004E-2</v>
      </c>
      <c r="N3574" s="41"/>
      <c r="O3574" s="41"/>
      <c r="P3574" s="41"/>
      <c r="Q3574" s="41"/>
      <c r="R3574" s="41">
        <v>0</v>
      </c>
      <c r="S3574" s="41">
        <v>0</v>
      </c>
      <c r="T3574" s="41"/>
      <c r="U3574" s="41"/>
      <c r="V3574" s="41">
        <v>2258</v>
      </c>
      <c r="W3574" s="41">
        <v>44.934200000000004</v>
      </c>
      <c r="X3574" s="41"/>
      <c r="Y3574" s="41"/>
      <c r="Z3574" s="6">
        <f>0</f>
        <v>0</v>
      </c>
      <c r="AA3574" s="6">
        <f t="shared" si="401"/>
        <v>44.934200000000004</v>
      </c>
      <c r="AB3574" t="e">
        <f>IF(ISBLANK(Table1[[#This Row],[FY2425_Cost]])=TRUE,#N/A,Table1[[#This Row],[FY2425_Cost]])</f>
        <v>#N/A</v>
      </c>
      <c r="AC3574" s="6" t="e">
        <f t="shared" si="402"/>
        <v>#N/A</v>
      </c>
      <c r="AD3574" s="6" t="e">
        <f>SUMIFS($AB$3:AB3574,$B$3:B3574,B3574)</f>
        <v>#N/A</v>
      </c>
      <c r="AE3574" s="6">
        <f t="shared" si="403"/>
        <v>1140.7630847363505</v>
      </c>
      <c r="AF3574" s="6">
        <f t="shared" si="404"/>
        <v>1140.7630847363505</v>
      </c>
      <c r="AG3574" s="6">
        <f>VLOOKUP(Table1[[#This Row],[PracticeCode]],$AP$3:$AS$345,4,FALSE)</f>
        <v>1140.7630847363505</v>
      </c>
      <c r="AH3574" s="27">
        <f t="shared" si="405"/>
        <v>82895.450824174812</v>
      </c>
      <c r="AI3574" s="6" t="e">
        <f t="shared" si="407"/>
        <v>#N/A</v>
      </c>
    </row>
    <row r="3575" spans="1:35" x14ac:dyDescent="0.35">
      <c r="A3575" t="str">
        <f t="shared" si="406"/>
        <v>THE SOMERSET ROAD SURGERYNortholtEalingE85623May2</v>
      </c>
      <c r="B3575" s="41" t="s">
        <v>597</v>
      </c>
      <c r="C3575" s="41" t="s">
        <v>532</v>
      </c>
      <c r="D3575" s="41" t="s">
        <v>12</v>
      </c>
      <c r="E3575" s="41" t="s">
        <v>278</v>
      </c>
      <c r="F3575" s="41" t="s">
        <v>278</v>
      </c>
      <c r="G3575" s="41" t="s">
        <v>757</v>
      </c>
      <c r="H3575" s="41">
        <v>2</v>
      </c>
      <c r="I3575" s="41">
        <v>2535.0290771918899</v>
      </c>
      <c r="J3575" s="41">
        <v>1996</v>
      </c>
      <c r="K3575" s="41">
        <v>0</v>
      </c>
      <c r="L3575" s="41">
        <v>36.925999999999995</v>
      </c>
      <c r="M3575" s="41">
        <v>0</v>
      </c>
      <c r="N3575" s="41">
        <v>3829</v>
      </c>
      <c r="O3575" s="41">
        <v>0</v>
      </c>
      <c r="P3575" s="41">
        <v>76.197100000000006</v>
      </c>
      <c r="Q3575" s="41">
        <v>0</v>
      </c>
      <c r="R3575" s="41">
        <v>0</v>
      </c>
      <c r="S3575" s="41">
        <v>0</v>
      </c>
      <c r="T3575" s="41">
        <v>0</v>
      </c>
      <c r="U3575" s="41">
        <v>0</v>
      </c>
      <c r="V3575" s="41">
        <v>1996</v>
      </c>
      <c r="W3575" s="41">
        <v>36.925999999999995</v>
      </c>
      <c r="X3575" s="41">
        <v>3829</v>
      </c>
      <c r="Y3575" s="41">
        <v>76.197100000000006</v>
      </c>
      <c r="Z3575" s="6">
        <f>0</f>
        <v>0</v>
      </c>
      <c r="AA3575" s="6">
        <f t="shared" ref="AA3575:AA3638" si="408">IFERROR(W3575*1,#N/A)</f>
        <v>36.925999999999995</v>
      </c>
      <c r="AB3575">
        <f>IF(ISBLANK(Table1[[#This Row],[FY2425_Cost]])=TRUE,#N/A,Table1[[#This Row],[FY2425_Cost]])</f>
        <v>76.197100000000006</v>
      </c>
      <c r="AC3575" s="6">
        <f t="shared" ref="AC3575:AC3638" si="409">AB3575-AA3575</f>
        <v>39.271100000000011</v>
      </c>
      <c r="AD3575" s="6" t="e">
        <f>SUMIFS($AB$3:AB3575,$B$3:B3575,B3575)</f>
        <v>#N/A</v>
      </c>
      <c r="AE3575" s="6">
        <f t="shared" ref="AE3575:AE3638" si="410">IFERROR(I3575*$AE$1,#N/A)</f>
        <v>1140.7630847363505</v>
      </c>
      <c r="AF3575" s="6">
        <f t="shared" ref="AF3575:AF3638" si="411">AE3575+Z3575</f>
        <v>1140.7630847363505</v>
      </c>
      <c r="AG3575" s="6">
        <f>VLOOKUP(Table1[[#This Row],[PracticeCode]],$AP$3:$AS$345,4,FALSE)</f>
        <v>1140.7630847363505</v>
      </c>
      <c r="AH3575" s="27">
        <f t="shared" ref="AH3575:AH3638" si="412">IFERROR(I3575*$AH$1,#N/A)</f>
        <v>82895.450824174812</v>
      </c>
      <c r="AI3575" s="6" t="e">
        <f t="shared" si="407"/>
        <v>#N/A</v>
      </c>
    </row>
    <row r="3576" spans="1:35" x14ac:dyDescent="0.35">
      <c r="A3576" t="str">
        <f t="shared" si="406"/>
        <v>THE SOMERSET ROAD SURGERYNortholtEalingE85623Nov8</v>
      </c>
      <c r="B3576" s="41" t="s">
        <v>597</v>
      </c>
      <c r="C3576" s="41" t="s">
        <v>532</v>
      </c>
      <c r="D3576" s="41" t="s">
        <v>12</v>
      </c>
      <c r="E3576" s="41" t="s">
        <v>278</v>
      </c>
      <c r="F3576" s="41" t="s">
        <v>278</v>
      </c>
      <c r="G3576" s="41" t="s">
        <v>763</v>
      </c>
      <c r="H3576" s="41">
        <v>8</v>
      </c>
      <c r="I3576" s="41">
        <v>2535.0290771918899</v>
      </c>
      <c r="J3576" s="41">
        <v>1655</v>
      </c>
      <c r="K3576" s="41">
        <v>0</v>
      </c>
      <c r="L3576" s="41">
        <v>32.9345</v>
      </c>
      <c r="M3576" s="41">
        <v>0</v>
      </c>
      <c r="N3576" s="41"/>
      <c r="O3576" s="41"/>
      <c r="P3576" s="41"/>
      <c r="Q3576" s="41"/>
      <c r="R3576" s="41">
        <v>0</v>
      </c>
      <c r="S3576" s="41">
        <v>0</v>
      </c>
      <c r="T3576" s="41"/>
      <c r="U3576" s="41"/>
      <c r="V3576" s="41">
        <v>1655</v>
      </c>
      <c r="W3576" s="41">
        <v>32.9345</v>
      </c>
      <c r="X3576" s="41"/>
      <c r="Y3576" s="41"/>
      <c r="Z3576" s="6">
        <f>0</f>
        <v>0</v>
      </c>
      <c r="AA3576" s="6">
        <f t="shared" si="408"/>
        <v>32.9345</v>
      </c>
      <c r="AB3576" t="e">
        <f>IF(ISBLANK(Table1[[#This Row],[FY2425_Cost]])=TRUE,#N/A,Table1[[#This Row],[FY2425_Cost]])</f>
        <v>#N/A</v>
      </c>
      <c r="AC3576" s="6" t="e">
        <f t="shared" si="409"/>
        <v>#N/A</v>
      </c>
      <c r="AD3576" s="6" t="e">
        <f>SUMIFS($AB$3:AB3576,$B$3:B3576,B3576)</f>
        <v>#N/A</v>
      </c>
      <c r="AE3576" s="6">
        <f t="shared" si="410"/>
        <v>1140.7630847363505</v>
      </c>
      <c r="AF3576" s="6">
        <f t="shared" si="411"/>
        <v>1140.7630847363505</v>
      </c>
      <c r="AG3576" s="6">
        <f>VLOOKUP(Table1[[#This Row],[PracticeCode]],$AP$3:$AS$345,4,FALSE)</f>
        <v>1140.7630847363505</v>
      </c>
      <c r="AH3576" s="27">
        <f t="shared" si="412"/>
        <v>82895.450824174812</v>
      </c>
      <c r="AI3576" s="6" t="e">
        <f t="shared" si="407"/>
        <v>#N/A</v>
      </c>
    </row>
    <row r="3577" spans="1:35" x14ac:dyDescent="0.35">
      <c r="A3577" t="str">
        <f t="shared" si="406"/>
        <v>THE SOMERSET ROAD SURGERYNortholtEalingE85623Oct7</v>
      </c>
      <c r="B3577" s="41" t="s">
        <v>597</v>
      </c>
      <c r="C3577" s="41" t="s">
        <v>532</v>
      </c>
      <c r="D3577" s="41" t="s">
        <v>12</v>
      </c>
      <c r="E3577" s="41" t="s">
        <v>278</v>
      </c>
      <c r="F3577" s="41" t="s">
        <v>278</v>
      </c>
      <c r="G3577" s="41" t="s">
        <v>762</v>
      </c>
      <c r="H3577" s="41">
        <v>7</v>
      </c>
      <c r="I3577" s="41">
        <v>2535.0290771918899</v>
      </c>
      <c r="J3577" s="41">
        <v>2084</v>
      </c>
      <c r="K3577" s="41">
        <v>3</v>
      </c>
      <c r="L3577" s="41">
        <v>41.471600000000002</v>
      </c>
      <c r="M3577" s="41">
        <v>5.9700000000000003E-2</v>
      </c>
      <c r="N3577" s="41">
        <v>0</v>
      </c>
      <c r="O3577" s="41">
        <v>2185</v>
      </c>
      <c r="P3577" s="41">
        <v>0</v>
      </c>
      <c r="Q3577" s="41">
        <v>49.162500000000001</v>
      </c>
      <c r="R3577" s="41">
        <v>0</v>
      </c>
      <c r="S3577" s="41">
        <v>0</v>
      </c>
      <c r="T3577" s="41">
        <v>0</v>
      </c>
      <c r="U3577" s="41">
        <v>0</v>
      </c>
      <c r="V3577" s="41">
        <v>2087</v>
      </c>
      <c r="W3577" s="41">
        <v>41.531300000000002</v>
      </c>
      <c r="X3577" s="41">
        <v>2185</v>
      </c>
      <c r="Y3577" s="41">
        <v>49.162500000000001</v>
      </c>
      <c r="Z3577" s="6">
        <f>0</f>
        <v>0</v>
      </c>
      <c r="AA3577" s="6">
        <f t="shared" si="408"/>
        <v>41.531300000000002</v>
      </c>
      <c r="AB3577">
        <f>IF(ISBLANK(Table1[[#This Row],[FY2425_Cost]])=TRUE,#N/A,Table1[[#This Row],[FY2425_Cost]])</f>
        <v>49.162500000000001</v>
      </c>
      <c r="AC3577" s="6">
        <f t="shared" si="409"/>
        <v>7.6311999999999998</v>
      </c>
      <c r="AD3577" s="6" t="e">
        <f>SUMIFS($AB$3:AB3577,$B$3:B3577,B3577)</f>
        <v>#N/A</v>
      </c>
      <c r="AE3577" s="6">
        <f t="shared" si="410"/>
        <v>1140.7630847363505</v>
      </c>
      <c r="AF3577" s="6">
        <f t="shared" si="411"/>
        <v>1140.7630847363505</v>
      </c>
      <c r="AG3577" s="6">
        <f>VLOOKUP(Table1[[#This Row],[PracticeCode]],$AP$3:$AS$345,4,FALSE)</f>
        <v>1140.7630847363505</v>
      </c>
      <c r="AH3577" s="27">
        <f t="shared" si="412"/>
        <v>82895.450824174812</v>
      </c>
      <c r="AI3577" s="6" t="e">
        <f t="shared" si="407"/>
        <v>#N/A</v>
      </c>
    </row>
    <row r="3578" spans="1:35" x14ac:dyDescent="0.35">
      <c r="A3578" t="str">
        <f t="shared" si="406"/>
        <v>THE SOMERSET ROAD SURGERYNortholtEalingE85623Sep6</v>
      </c>
      <c r="B3578" s="41" t="s">
        <v>597</v>
      </c>
      <c r="C3578" s="41" t="s">
        <v>532</v>
      </c>
      <c r="D3578" s="41" t="s">
        <v>12</v>
      </c>
      <c r="E3578" s="41" t="s">
        <v>278</v>
      </c>
      <c r="F3578" s="41" t="s">
        <v>278</v>
      </c>
      <c r="G3578" s="41" t="s">
        <v>761</v>
      </c>
      <c r="H3578" s="41">
        <v>6</v>
      </c>
      <c r="I3578" s="41">
        <v>2535.0290771918899</v>
      </c>
      <c r="J3578" s="41">
        <v>1614</v>
      </c>
      <c r="K3578" s="41">
        <v>0</v>
      </c>
      <c r="L3578" s="41">
        <v>32.118600000000001</v>
      </c>
      <c r="M3578" s="41">
        <v>0</v>
      </c>
      <c r="N3578" s="41">
        <v>1978</v>
      </c>
      <c r="O3578" s="41">
        <v>674</v>
      </c>
      <c r="P3578" s="41">
        <v>44.504999999999995</v>
      </c>
      <c r="Q3578" s="41">
        <v>15.164999999999999</v>
      </c>
      <c r="R3578" s="41">
        <v>0</v>
      </c>
      <c r="S3578" s="41">
        <v>0</v>
      </c>
      <c r="T3578" s="41">
        <v>0</v>
      </c>
      <c r="U3578" s="41">
        <v>0</v>
      </c>
      <c r="V3578" s="41">
        <v>1614</v>
      </c>
      <c r="W3578" s="41">
        <v>32.118600000000001</v>
      </c>
      <c r="X3578" s="41">
        <v>2652</v>
      </c>
      <c r="Y3578" s="41">
        <v>59.669999999999995</v>
      </c>
      <c r="Z3578" s="6">
        <f>0</f>
        <v>0</v>
      </c>
      <c r="AA3578" s="6">
        <f t="shared" si="408"/>
        <v>32.118600000000001</v>
      </c>
      <c r="AB3578">
        <f>IF(ISBLANK(Table1[[#This Row],[FY2425_Cost]])=TRUE,#N/A,Table1[[#This Row],[FY2425_Cost]])</f>
        <v>59.669999999999995</v>
      </c>
      <c r="AC3578" s="6">
        <f t="shared" si="409"/>
        <v>27.551399999999994</v>
      </c>
      <c r="AD3578" s="6" t="e">
        <f>SUMIFS($AB$3:AB3578,$B$3:B3578,B3578)</f>
        <v>#N/A</v>
      </c>
      <c r="AE3578" s="6">
        <f t="shared" si="410"/>
        <v>1140.7630847363505</v>
      </c>
      <c r="AF3578" s="6">
        <f t="shared" si="411"/>
        <v>1140.7630847363505</v>
      </c>
      <c r="AG3578" s="6">
        <f>VLOOKUP(Table1[[#This Row],[PracticeCode]],$AP$3:$AS$345,4,FALSE)</f>
        <v>1140.7630847363505</v>
      </c>
      <c r="AH3578" s="27">
        <f t="shared" si="412"/>
        <v>82895.450824174812</v>
      </c>
      <c r="AI3578" s="6" t="e">
        <f t="shared" si="407"/>
        <v>#N/A</v>
      </c>
    </row>
    <row r="3579" spans="1:35" x14ac:dyDescent="0.35">
      <c r="A3579" t="str">
        <f t="shared" si="406"/>
        <v>THE SOUTHALL MEDICAL CENTRESouth SouthallEalingE85633Apr1</v>
      </c>
      <c r="B3579" s="41" t="s">
        <v>452</v>
      </c>
      <c r="C3579" s="41" t="s">
        <v>453</v>
      </c>
      <c r="D3579" s="41" t="s">
        <v>12</v>
      </c>
      <c r="E3579" s="41" t="s">
        <v>366</v>
      </c>
      <c r="F3579" s="41" t="s">
        <v>366</v>
      </c>
      <c r="G3579" s="41" t="s">
        <v>756</v>
      </c>
      <c r="H3579" s="41">
        <v>1</v>
      </c>
      <c r="I3579" s="41">
        <v>8727.4491264136504</v>
      </c>
      <c r="J3579" s="41">
        <v>923</v>
      </c>
      <c r="K3579" s="41">
        <v>0</v>
      </c>
      <c r="L3579" s="41">
        <v>17.075499999999998</v>
      </c>
      <c r="M3579" s="41">
        <v>0</v>
      </c>
      <c r="N3579" s="41">
        <v>974</v>
      </c>
      <c r="O3579" s="41">
        <v>10</v>
      </c>
      <c r="P3579" s="41">
        <v>19.3826</v>
      </c>
      <c r="Q3579" s="41">
        <v>0.19900000000000001</v>
      </c>
      <c r="R3579" s="41">
        <v>8150</v>
      </c>
      <c r="S3579" s="41">
        <v>145.88499999999999</v>
      </c>
      <c r="T3579" s="41">
        <v>8160</v>
      </c>
      <c r="U3579" s="41">
        <v>179.52</v>
      </c>
      <c r="V3579" s="41">
        <v>9073</v>
      </c>
      <c r="W3579" s="41">
        <v>162.9605</v>
      </c>
      <c r="X3579" s="41">
        <v>9144</v>
      </c>
      <c r="Y3579" s="41">
        <v>199.10160000000002</v>
      </c>
      <c r="Z3579" s="6">
        <f>0</f>
        <v>0</v>
      </c>
      <c r="AA3579" s="6">
        <f t="shared" si="408"/>
        <v>162.9605</v>
      </c>
      <c r="AB3579">
        <f>IF(ISBLANK(Table1[[#This Row],[FY2425_Cost]])=TRUE,#N/A,Table1[[#This Row],[FY2425_Cost]])</f>
        <v>199.10160000000002</v>
      </c>
      <c r="AC3579" s="6">
        <f t="shared" si="409"/>
        <v>36.141100000000023</v>
      </c>
      <c r="AD3579" s="6">
        <f>SUMIFS($AB$3:AB3579,$B$3:B3579,B3579)</f>
        <v>199.10160000000002</v>
      </c>
      <c r="AE3579" s="6">
        <f t="shared" si="410"/>
        <v>3927.3521068861428</v>
      </c>
      <c r="AF3579" s="6">
        <f t="shared" si="411"/>
        <v>3927.3521068861428</v>
      </c>
      <c r="AG3579" s="6">
        <f>VLOOKUP(Table1[[#This Row],[PracticeCode]],$AP$3:$AS$345,4,FALSE)</f>
        <v>3927.3521068861428</v>
      </c>
      <c r="AH3579" s="27">
        <f t="shared" si="412"/>
        <v>285387.58643372642</v>
      </c>
      <c r="AI3579" s="6">
        <f t="shared" si="407"/>
        <v>0</v>
      </c>
    </row>
    <row r="3580" spans="1:35" x14ac:dyDescent="0.35">
      <c r="A3580" t="str">
        <f t="shared" si="406"/>
        <v>THE SOUTHALL MEDICAL CENTRESouth SouthallEalingE85633Aug5</v>
      </c>
      <c r="B3580" s="41" t="s">
        <v>452</v>
      </c>
      <c r="C3580" s="41" t="s">
        <v>453</v>
      </c>
      <c r="D3580" s="41" t="s">
        <v>12</v>
      </c>
      <c r="E3580" s="41" t="s">
        <v>366</v>
      </c>
      <c r="F3580" s="41" t="s">
        <v>366</v>
      </c>
      <c r="G3580" s="41" t="s">
        <v>760</v>
      </c>
      <c r="H3580" s="41">
        <v>5</v>
      </c>
      <c r="I3580" s="41">
        <v>8727.4491264136504</v>
      </c>
      <c r="J3580" s="41">
        <v>819</v>
      </c>
      <c r="K3580" s="41">
        <v>0</v>
      </c>
      <c r="L3580" s="41">
        <v>15.151499999999999</v>
      </c>
      <c r="M3580" s="41">
        <v>0</v>
      </c>
      <c r="N3580" s="41">
        <v>3105</v>
      </c>
      <c r="O3580" s="41">
        <v>0</v>
      </c>
      <c r="P3580" s="41">
        <v>61.789500000000004</v>
      </c>
      <c r="Q3580" s="41">
        <v>0</v>
      </c>
      <c r="R3580" s="41">
        <v>7762</v>
      </c>
      <c r="S3580" s="41">
        <v>138.93979999999999</v>
      </c>
      <c r="T3580" s="41">
        <v>11345</v>
      </c>
      <c r="U3580" s="41">
        <v>249.59</v>
      </c>
      <c r="V3580" s="41">
        <v>8581</v>
      </c>
      <c r="W3580" s="41">
        <v>154.09129999999999</v>
      </c>
      <c r="X3580" s="41">
        <v>14450</v>
      </c>
      <c r="Y3580" s="41">
        <v>311.37950000000001</v>
      </c>
      <c r="Z3580" s="6">
        <f>0</f>
        <v>0</v>
      </c>
      <c r="AA3580" s="6">
        <f t="shared" si="408"/>
        <v>154.09129999999999</v>
      </c>
      <c r="AB3580">
        <f>IF(ISBLANK(Table1[[#This Row],[FY2425_Cost]])=TRUE,#N/A,Table1[[#This Row],[FY2425_Cost]])</f>
        <v>311.37950000000001</v>
      </c>
      <c r="AC3580" s="6">
        <f t="shared" si="409"/>
        <v>157.28820000000002</v>
      </c>
      <c r="AD3580" s="6">
        <f>SUMIFS($AB$3:AB3580,$B$3:B3580,B3580)</f>
        <v>510.48110000000003</v>
      </c>
      <c r="AE3580" s="6">
        <f t="shared" si="410"/>
        <v>3927.3521068861428</v>
      </c>
      <c r="AF3580" s="6">
        <f t="shared" si="411"/>
        <v>3927.3521068861428</v>
      </c>
      <c r="AG3580" s="6">
        <f>VLOOKUP(Table1[[#This Row],[PracticeCode]],$AP$3:$AS$345,4,FALSE)</f>
        <v>3927.3521068861428</v>
      </c>
      <c r="AH3580" s="27">
        <f t="shared" si="412"/>
        <v>285387.58643372642</v>
      </c>
      <c r="AI3580" s="6">
        <f t="shared" si="407"/>
        <v>0</v>
      </c>
    </row>
    <row r="3581" spans="1:35" x14ac:dyDescent="0.35">
      <c r="A3581" t="str">
        <f t="shared" si="406"/>
        <v>THE SOUTHALL MEDICAL CENTRESouth SouthallEalingE85633Dec9</v>
      </c>
      <c r="B3581" s="41" t="s">
        <v>452</v>
      </c>
      <c r="C3581" s="41" t="s">
        <v>453</v>
      </c>
      <c r="D3581" s="41" t="s">
        <v>12</v>
      </c>
      <c r="E3581" s="41" t="s">
        <v>366</v>
      </c>
      <c r="F3581" s="41" t="s">
        <v>366</v>
      </c>
      <c r="G3581" s="41" t="s">
        <v>764</v>
      </c>
      <c r="H3581" s="41">
        <v>9</v>
      </c>
      <c r="I3581" s="41">
        <v>8727.4491264136504</v>
      </c>
      <c r="J3581" s="41">
        <v>15907</v>
      </c>
      <c r="K3581" s="41">
        <v>13</v>
      </c>
      <c r="L3581" s="41">
        <v>316.54930000000002</v>
      </c>
      <c r="M3581" s="41">
        <v>0.25870000000000004</v>
      </c>
      <c r="N3581" s="41"/>
      <c r="O3581" s="41"/>
      <c r="P3581" s="41"/>
      <c r="Q3581" s="41"/>
      <c r="R3581" s="41">
        <v>6478</v>
      </c>
      <c r="S3581" s="41">
        <v>115.9562</v>
      </c>
      <c r="T3581" s="41"/>
      <c r="U3581" s="41"/>
      <c r="V3581" s="41">
        <v>22398</v>
      </c>
      <c r="W3581" s="41">
        <v>432.76419999999996</v>
      </c>
      <c r="X3581" s="41"/>
      <c r="Y3581" s="41"/>
      <c r="Z3581" s="6">
        <f>0</f>
        <v>0</v>
      </c>
      <c r="AA3581" s="6">
        <f t="shared" si="408"/>
        <v>432.76419999999996</v>
      </c>
      <c r="AB3581" t="e">
        <f>IF(ISBLANK(Table1[[#This Row],[FY2425_Cost]])=TRUE,#N/A,Table1[[#This Row],[FY2425_Cost]])</f>
        <v>#N/A</v>
      </c>
      <c r="AC3581" s="6" t="e">
        <f t="shared" si="409"/>
        <v>#N/A</v>
      </c>
      <c r="AD3581" s="6" t="e">
        <f>SUMIFS($AB$3:AB3581,$B$3:B3581,B3581)</f>
        <v>#N/A</v>
      </c>
      <c r="AE3581" s="6">
        <f t="shared" si="410"/>
        <v>3927.3521068861428</v>
      </c>
      <c r="AF3581" s="6">
        <f t="shared" si="411"/>
        <v>3927.3521068861428</v>
      </c>
      <c r="AG3581" s="6">
        <f>VLOOKUP(Table1[[#This Row],[PracticeCode]],$AP$3:$AS$345,4,FALSE)</f>
        <v>3927.3521068861428</v>
      </c>
      <c r="AH3581" s="27">
        <f t="shared" si="412"/>
        <v>285387.58643372642</v>
      </c>
      <c r="AI3581" s="6" t="e">
        <f t="shared" si="407"/>
        <v>#N/A</v>
      </c>
    </row>
    <row r="3582" spans="1:35" x14ac:dyDescent="0.35">
      <c r="A3582" t="str">
        <f t="shared" si="406"/>
        <v>THE SOUTHALL MEDICAL CENTRESouth SouthallEalingE85633Feb11</v>
      </c>
      <c r="B3582" s="41" t="s">
        <v>452</v>
      </c>
      <c r="C3582" s="41" t="s">
        <v>453</v>
      </c>
      <c r="D3582" s="41" t="s">
        <v>12</v>
      </c>
      <c r="E3582" s="41" t="s">
        <v>366</v>
      </c>
      <c r="F3582" s="41" t="s">
        <v>366</v>
      </c>
      <c r="G3582" s="41" t="s">
        <v>766</v>
      </c>
      <c r="H3582" s="41">
        <v>11</v>
      </c>
      <c r="I3582" s="41">
        <v>8727.4491264136504</v>
      </c>
      <c r="J3582" s="41">
        <v>1224</v>
      </c>
      <c r="K3582" s="41">
        <v>28</v>
      </c>
      <c r="L3582" s="41">
        <v>24.357600000000001</v>
      </c>
      <c r="M3582" s="41">
        <v>0.55720000000000003</v>
      </c>
      <c r="N3582" s="41"/>
      <c r="O3582" s="41"/>
      <c r="P3582" s="41"/>
      <c r="Q3582" s="41"/>
      <c r="R3582" s="41">
        <v>7232</v>
      </c>
      <c r="S3582" s="41">
        <v>129.4528</v>
      </c>
      <c r="T3582" s="41"/>
      <c r="U3582" s="41"/>
      <c r="V3582" s="41">
        <v>8484</v>
      </c>
      <c r="W3582" s="41">
        <v>154.36760000000001</v>
      </c>
      <c r="X3582" s="41"/>
      <c r="Y3582" s="41"/>
      <c r="Z3582" s="6">
        <f>0</f>
        <v>0</v>
      </c>
      <c r="AA3582" s="6">
        <f t="shared" si="408"/>
        <v>154.36760000000001</v>
      </c>
      <c r="AB3582" t="e">
        <f>IF(ISBLANK(Table1[[#This Row],[FY2425_Cost]])=TRUE,#N/A,Table1[[#This Row],[FY2425_Cost]])</f>
        <v>#N/A</v>
      </c>
      <c r="AC3582" s="6" t="e">
        <f t="shared" si="409"/>
        <v>#N/A</v>
      </c>
      <c r="AD3582" s="6" t="e">
        <f>SUMIFS($AB$3:AB3582,$B$3:B3582,B3582)</f>
        <v>#N/A</v>
      </c>
      <c r="AE3582" s="6">
        <f t="shared" si="410"/>
        <v>3927.3521068861428</v>
      </c>
      <c r="AF3582" s="6">
        <f t="shared" si="411"/>
        <v>3927.3521068861428</v>
      </c>
      <c r="AG3582" s="6">
        <f>VLOOKUP(Table1[[#This Row],[PracticeCode]],$AP$3:$AS$345,4,FALSE)</f>
        <v>3927.3521068861428</v>
      </c>
      <c r="AH3582" s="27">
        <f t="shared" si="412"/>
        <v>285387.58643372642</v>
      </c>
      <c r="AI3582" s="6" t="e">
        <f t="shared" si="407"/>
        <v>#N/A</v>
      </c>
    </row>
    <row r="3583" spans="1:35" x14ac:dyDescent="0.35">
      <c r="A3583" t="str">
        <f t="shared" si="406"/>
        <v>THE SOUTHALL MEDICAL CENTRESouth SouthallEalingE85633Jan10</v>
      </c>
      <c r="B3583" s="41" t="s">
        <v>452</v>
      </c>
      <c r="C3583" s="41" t="s">
        <v>453</v>
      </c>
      <c r="D3583" s="41" t="s">
        <v>12</v>
      </c>
      <c r="E3583" s="41" t="s">
        <v>366</v>
      </c>
      <c r="F3583" s="41" t="s">
        <v>366</v>
      </c>
      <c r="G3583" s="41" t="s">
        <v>765</v>
      </c>
      <c r="H3583" s="41">
        <v>10</v>
      </c>
      <c r="I3583" s="41">
        <v>8727.4491264136504</v>
      </c>
      <c r="J3583" s="41">
        <v>1314</v>
      </c>
      <c r="K3583" s="41">
        <v>10</v>
      </c>
      <c r="L3583" s="41">
        <v>26.148600000000002</v>
      </c>
      <c r="M3583" s="41">
        <v>0.19900000000000001</v>
      </c>
      <c r="N3583" s="41"/>
      <c r="O3583" s="41"/>
      <c r="P3583" s="41"/>
      <c r="Q3583" s="41"/>
      <c r="R3583" s="41">
        <v>8259</v>
      </c>
      <c r="S3583" s="41">
        <v>147.83609999999999</v>
      </c>
      <c r="T3583" s="41"/>
      <c r="U3583" s="41"/>
      <c r="V3583" s="41">
        <v>9583</v>
      </c>
      <c r="W3583" s="41">
        <v>174.18369999999999</v>
      </c>
      <c r="X3583" s="41"/>
      <c r="Y3583" s="41"/>
      <c r="Z3583" s="6">
        <f>0</f>
        <v>0</v>
      </c>
      <c r="AA3583" s="6">
        <f t="shared" si="408"/>
        <v>174.18369999999999</v>
      </c>
      <c r="AB3583" t="e">
        <f>IF(ISBLANK(Table1[[#This Row],[FY2425_Cost]])=TRUE,#N/A,Table1[[#This Row],[FY2425_Cost]])</f>
        <v>#N/A</v>
      </c>
      <c r="AC3583" s="6" t="e">
        <f t="shared" si="409"/>
        <v>#N/A</v>
      </c>
      <c r="AD3583" s="6" t="e">
        <f>SUMIFS($AB$3:AB3583,$B$3:B3583,B3583)</f>
        <v>#N/A</v>
      </c>
      <c r="AE3583" s="6">
        <f t="shared" si="410"/>
        <v>3927.3521068861428</v>
      </c>
      <c r="AF3583" s="6">
        <f t="shared" si="411"/>
        <v>3927.3521068861428</v>
      </c>
      <c r="AG3583" s="6">
        <f>VLOOKUP(Table1[[#This Row],[PracticeCode]],$AP$3:$AS$345,4,FALSE)</f>
        <v>3927.3521068861428</v>
      </c>
      <c r="AH3583" s="27">
        <f t="shared" si="412"/>
        <v>285387.58643372642</v>
      </c>
      <c r="AI3583" s="6" t="e">
        <f t="shared" si="407"/>
        <v>#N/A</v>
      </c>
    </row>
    <row r="3584" spans="1:35" x14ac:dyDescent="0.35">
      <c r="A3584" t="str">
        <f t="shared" si="406"/>
        <v>THE SOUTHALL MEDICAL CENTRESouth SouthallEalingE85633Jul4</v>
      </c>
      <c r="B3584" s="41" t="s">
        <v>452</v>
      </c>
      <c r="C3584" s="41" t="s">
        <v>453</v>
      </c>
      <c r="D3584" s="41" t="s">
        <v>12</v>
      </c>
      <c r="E3584" s="41" t="s">
        <v>366</v>
      </c>
      <c r="F3584" s="41" t="s">
        <v>366</v>
      </c>
      <c r="G3584" s="41" t="s">
        <v>759</v>
      </c>
      <c r="H3584" s="41">
        <v>4</v>
      </c>
      <c r="I3584" s="41">
        <v>8727.4491264136504</v>
      </c>
      <c r="J3584" s="41">
        <v>906</v>
      </c>
      <c r="K3584" s="41">
        <v>0</v>
      </c>
      <c r="L3584" s="41">
        <v>16.760999999999999</v>
      </c>
      <c r="M3584" s="41">
        <v>0</v>
      </c>
      <c r="N3584" s="41">
        <v>1605</v>
      </c>
      <c r="O3584" s="41">
        <v>13</v>
      </c>
      <c r="P3584" s="41">
        <v>31.939500000000002</v>
      </c>
      <c r="Q3584" s="41">
        <v>0.25870000000000004</v>
      </c>
      <c r="R3584" s="41">
        <v>8855</v>
      </c>
      <c r="S3584" s="41">
        <v>158.50450000000001</v>
      </c>
      <c r="T3584" s="41">
        <v>8491</v>
      </c>
      <c r="U3584" s="41">
        <v>186.80199999999999</v>
      </c>
      <c r="V3584" s="41">
        <v>9761</v>
      </c>
      <c r="W3584" s="41">
        <v>175.2655</v>
      </c>
      <c r="X3584" s="41">
        <v>10109</v>
      </c>
      <c r="Y3584" s="41">
        <v>219.00020000000001</v>
      </c>
      <c r="Z3584" s="6">
        <f>0</f>
        <v>0</v>
      </c>
      <c r="AA3584" s="6">
        <f t="shared" si="408"/>
        <v>175.2655</v>
      </c>
      <c r="AB3584">
        <f>IF(ISBLANK(Table1[[#This Row],[FY2425_Cost]])=TRUE,#N/A,Table1[[#This Row],[FY2425_Cost]])</f>
        <v>219.00020000000001</v>
      </c>
      <c r="AC3584" s="6">
        <f t="shared" si="409"/>
        <v>43.734700000000004</v>
      </c>
      <c r="AD3584" s="6" t="e">
        <f>SUMIFS($AB$3:AB3584,$B$3:B3584,B3584)</f>
        <v>#N/A</v>
      </c>
      <c r="AE3584" s="6">
        <f t="shared" si="410"/>
        <v>3927.3521068861428</v>
      </c>
      <c r="AF3584" s="6">
        <f t="shared" si="411"/>
        <v>3927.3521068861428</v>
      </c>
      <c r="AG3584" s="6">
        <f>VLOOKUP(Table1[[#This Row],[PracticeCode]],$AP$3:$AS$345,4,FALSE)</f>
        <v>3927.3521068861428</v>
      </c>
      <c r="AH3584" s="27">
        <f t="shared" si="412"/>
        <v>285387.58643372642</v>
      </c>
      <c r="AI3584" s="6" t="e">
        <f t="shared" si="407"/>
        <v>#N/A</v>
      </c>
    </row>
    <row r="3585" spans="1:35" x14ac:dyDescent="0.35">
      <c r="A3585" t="str">
        <f t="shared" si="406"/>
        <v>THE SOUTHALL MEDICAL CENTRESouth SouthallEalingE85633Jun3</v>
      </c>
      <c r="B3585" s="41" t="s">
        <v>452</v>
      </c>
      <c r="C3585" s="41" t="s">
        <v>453</v>
      </c>
      <c r="D3585" s="41" t="s">
        <v>12</v>
      </c>
      <c r="E3585" s="41" t="s">
        <v>366</v>
      </c>
      <c r="F3585" s="41" t="s">
        <v>366</v>
      </c>
      <c r="G3585" s="41" t="s">
        <v>758</v>
      </c>
      <c r="H3585" s="41">
        <v>3</v>
      </c>
      <c r="I3585" s="41">
        <v>8727.4491264136504</v>
      </c>
      <c r="J3585" s="41">
        <v>1215</v>
      </c>
      <c r="K3585" s="41">
        <v>0</v>
      </c>
      <c r="L3585" s="41">
        <v>22.477499999999999</v>
      </c>
      <c r="M3585" s="41">
        <v>0</v>
      </c>
      <c r="N3585" s="41">
        <v>869</v>
      </c>
      <c r="O3585" s="41">
        <v>0</v>
      </c>
      <c r="P3585" s="41">
        <v>17.293100000000003</v>
      </c>
      <c r="Q3585" s="41">
        <v>0</v>
      </c>
      <c r="R3585" s="41">
        <v>8349</v>
      </c>
      <c r="S3585" s="41">
        <v>149.44710000000001</v>
      </c>
      <c r="T3585" s="41">
        <v>8802</v>
      </c>
      <c r="U3585" s="41">
        <v>193.64400000000001</v>
      </c>
      <c r="V3585" s="41">
        <v>9564</v>
      </c>
      <c r="W3585" s="41">
        <v>171.9246</v>
      </c>
      <c r="X3585" s="41">
        <v>9671</v>
      </c>
      <c r="Y3585" s="41">
        <v>210.93710000000002</v>
      </c>
      <c r="Z3585" s="6">
        <f>0</f>
        <v>0</v>
      </c>
      <c r="AA3585" s="6">
        <f t="shared" si="408"/>
        <v>171.9246</v>
      </c>
      <c r="AB3585">
        <f>IF(ISBLANK(Table1[[#This Row],[FY2425_Cost]])=TRUE,#N/A,Table1[[#This Row],[FY2425_Cost]])</f>
        <v>210.93710000000002</v>
      </c>
      <c r="AC3585" s="6">
        <f t="shared" si="409"/>
        <v>39.012500000000017</v>
      </c>
      <c r="AD3585" s="6" t="e">
        <f>SUMIFS($AB$3:AB3585,$B$3:B3585,B3585)</f>
        <v>#N/A</v>
      </c>
      <c r="AE3585" s="6">
        <f t="shared" si="410"/>
        <v>3927.3521068861428</v>
      </c>
      <c r="AF3585" s="6">
        <f t="shared" si="411"/>
        <v>3927.3521068861428</v>
      </c>
      <c r="AG3585" s="6">
        <f>VLOOKUP(Table1[[#This Row],[PracticeCode]],$AP$3:$AS$345,4,FALSE)</f>
        <v>3927.3521068861428</v>
      </c>
      <c r="AH3585" s="27">
        <f t="shared" si="412"/>
        <v>285387.58643372642</v>
      </c>
      <c r="AI3585" s="6" t="e">
        <f t="shared" si="407"/>
        <v>#N/A</v>
      </c>
    </row>
    <row r="3586" spans="1:35" x14ac:dyDescent="0.35">
      <c r="A3586" t="str">
        <f t="shared" si="406"/>
        <v>THE SOUTHALL MEDICAL CENTRESouth SouthallEalingE85633Mar12</v>
      </c>
      <c r="B3586" s="41" t="s">
        <v>452</v>
      </c>
      <c r="C3586" s="41" t="s">
        <v>453</v>
      </c>
      <c r="D3586" s="41" t="s">
        <v>12</v>
      </c>
      <c r="E3586" s="41" t="s">
        <v>366</v>
      </c>
      <c r="F3586" s="41" t="s">
        <v>366</v>
      </c>
      <c r="G3586" s="41" t="s">
        <v>767</v>
      </c>
      <c r="H3586" s="41">
        <v>12</v>
      </c>
      <c r="I3586" s="41">
        <v>8727.4491264136504</v>
      </c>
      <c r="J3586" s="41">
        <v>746</v>
      </c>
      <c r="K3586" s="41">
        <v>2</v>
      </c>
      <c r="L3586" s="41">
        <v>14.845400000000001</v>
      </c>
      <c r="M3586" s="41">
        <v>3.9800000000000002E-2</v>
      </c>
      <c r="N3586" s="41"/>
      <c r="O3586" s="41"/>
      <c r="P3586" s="41"/>
      <c r="Q3586" s="41"/>
      <c r="R3586" s="41">
        <v>5860</v>
      </c>
      <c r="S3586" s="41">
        <v>104.89400000000001</v>
      </c>
      <c r="T3586" s="41"/>
      <c r="U3586" s="41"/>
      <c r="V3586" s="41">
        <v>6608</v>
      </c>
      <c r="W3586" s="41">
        <v>119.7792</v>
      </c>
      <c r="X3586" s="41"/>
      <c r="Y3586" s="41"/>
      <c r="Z3586" s="6">
        <f>0</f>
        <v>0</v>
      </c>
      <c r="AA3586" s="6">
        <f t="shared" si="408"/>
        <v>119.7792</v>
      </c>
      <c r="AB3586" t="e">
        <f>IF(ISBLANK(Table1[[#This Row],[FY2425_Cost]])=TRUE,#N/A,Table1[[#This Row],[FY2425_Cost]])</f>
        <v>#N/A</v>
      </c>
      <c r="AC3586" s="6" t="e">
        <f t="shared" si="409"/>
        <v>#N/A</v>
      </c>
      <c r="AD3586" s="6" t="e">
        <f>SUMIFS($AB$3:AB3586,$B$3:B3586,B3586)</f>
        <v>#N/A</v>
      </c>
      <c r="AE3586" s="6">
        <f t="shared" si="410"/>
        <v>3927.3521068861428</v>
      </c>
      <c r="AF3586" s="6">
        <f t="shared" si="411"/>
        <v>3927.3521068861428</v>
      </c>
      <c r="AG3586" s="6">
        <f>VLOOKUP(Table1[[#This Row],[PracticeCode]],$AP$3:$AS$345,4,FALSE)</f>
        <v>3927.3521068861428</v>
      </c>
      <c r="AH3586" s="27">
        <f t="shared" si="412"/>
        <v>285387.58643372642</v>
      </c>
      <c r="AI3586" s="6" t="e">
        <f t="shared" si="407"/>
        <v>#N/A</v>
      </c>
    </row>
    <row r="3587" spans="1:35" x14ac:dyDescent="0.35">
      <c r="A3587" t="str">
        <f t="shared" ref="A3587:A3650" si="413">CONCATENATE(B3587,C3587,D3587,E3587,G3587,H3587)</f>
        <v>THE SOUTHALL MEDICAL CENTRESouth SouthallEalingE85633May2</v>
      </c>
      <c r="B3587" s="41" t="s">
        <v>452</v>
      </c>
      <c r="C3587" s="41" t="s">
        <v>453</v>
      </c>
      <c r="D3587" s="41" t="s">
        <v>12</v>
      </c>
      <c r="E3587" s="41" t="s">
        <v>366</v>
      </c>
      <c r="F3587" s="41" t="s">
        <v>366</v>
      </c>
      <c r="G3587" s="41" t="s">
        <v>757</v>
      </c>
      <c r="H3587" s="41">
        <v>2</v>
      </c>
      <c r="I3587" s="41">
        <v>8727.4491264136504</v>
      </c>
      <c r="J3587" s="41">
        <v>964</v>
      </c>
      <c r="K3587" s="41">
        <v>0</v>
      </c>
      <c r="L3587" s="41">
        <v>17.834</v>
      </c>
      <c r="M3587" s="41">
        <v>0</v>
      </c>
      <c r="N3587" s="41">
        <v>910</v>
      </c>
      <c r="O3587" s="41">
        <v>35</v>
      </c>
      <c r="P3587" s="41">
        <v>18.109000000000002</v>
      </c>
      <c r="Q3587" s="41">
        <v>0.69650000000000001</v>
      </c>
      <c r="R3587" s="41">
        <v>11769</v>
      </c>
      <c r="S3587" s="41">
        <v>210.6651</v>
      </c>
      <c r="T3587" s="41">
        <v>7547</v>
      </c>
      <c r="U3587" s="41">
        <v>166.03399999999999</v>
      </c>
      <c r="V3587" s="41">
        <v>12733</v>
      </c>
      <c r="W3587" s="41">
        <v>228.4991</v>
      </c>
      <c r="X3587" s="41">
        <v>8492</v>
      </c>
      <c r="Y3587" s="41">
        <v>184.83949999999999</v>
      </c>
      <c r="Z3587" s="6">
        <f>0</f>
        <v>0</v>
      </c>
      <c r="AA3587" s="6">
        <f t="shared" si="408"/>
        <v>228.4991</v>
      </c>
      <c r="AB3587">
        <f>IF(ISBLANK(Table1[[#This Row],[FY2425_Cost]])=TRUE,#N/A,Table1[[#This Row],[FY2425_Cost]])</f>
        <v>184.83949999999999</v>
      </c>
      <c r="AC3587" s="6">
        <f t="shared" si="409"/>
        <v>-43.659600000000012</v>
      </c>
      <c r="AD3587" s="6" t="e">
        <f>SUMIFS($AB$3:AB3587,$B$3:B3587,B3587)</f>
        <v>#N/A</v>
      </c>
      <c r="AE3587" s="6">
        <f t="shared" si="410"/>
        <v>3927.3521068861428</v>
      </c>
      <c r="AF3587" s="6">
        <f t="shared" si="411"/>
        <v>3927.3521068861428</v>
      </c>
      <c r="AG3587" s="6">
        <f>VLOOKUP(Table1[[#This Row],[PracticeCode]],$AP$3:$AS$345,4,FALSE)</f>
        <v>3927.3521068861428</v>
      </c>
      <c r="AH3587" s="27">
        <f t="shared" si="412"/>
        <v>285387.58643372642</v>
      </c>
      <c r="AI3587" s="6" t="e">
        <f t="shared" ref="AI3587:AI3650" si="414">IF(AD3587-AF3587&lt;=0,0,AD3587-AF3587)</f>
        <v>#N/A</v>
      </c>
    </row>
    <row r="3588" spans="1:35" x14ac:dyDescent="0.35">
      <c r="A3588" t="str">
        <f t="shared" si="413"/>
        <v>THE SOUTHALL MEDICAL CENTRESouth SouthallEalingE85633Nov8</v>
      </c>
      <c r="B3588" s="41" t="s">
        <v>452</v>
      </c>
      <c r="C3588" s="41" t="s">
        <v>453</v>
      </c>
      <c r="D3588" s="41" t="s">
        <v>12</v>
      </c>
      <c r="E3588" s="41" t="s">
        <v>366</v>
      </c>
      <c r="F3588" s="41" t="s">
        <v>366</v>
      </c>
      <c r="G3588" s="41" t="s">
        <v>763</v>
      </c>
      <c r="H3588" s="41">
        <v>8</v>
      </c>
      <c r="I3588" s="41">
        <v>8727.4491264136504</v>
      </c>
      <c r="J3588" s="41">
        <v>1000</v>
      </c>
      <c r="K3588" s="41">
        <v>6</v>
      </c>
      <c r="L3588" s="41">
        <v>19.900000000000002</v>
      </c>
      <c r="M3588" s="41">
        <v>0.11940000000000001</v>
      </c>
      <c r="N3588" s="41"/>
      <c r="O3588" s="41"/>
      <c r="P3588" s="41"/>
      <c r="Q3588" s="41"/>
      <c r="R3588" s="41">
        <v>8805</v>
      </c>
      <c r="S3588" s="41">
        <v>157.6095</v>
      </c>
      <c r="T3588" s="41"/>
      <c r="U3588" s="41"/>
      <c r="V3588" s="41">
        <v>9811</v>
      </c>
      <c r="W3588" s="41">
        <v>177.62889999999999</v>
      </c>
      <c r="X3588" s="41"/>
      <c r="Y3588" s="41"/>
      <c r="Z3588" s="6">
        <f>0</f>
        <v>0</v>
      </c>
      <c r="AA3588" s="6">
        <f t="shared" si="408"/>
        <v>177.62889999999999</v>
      </c>
      <c r="AB3588" t="e">
        <f>IF(ISBLANK(Table1[[#This Row],[FY2425_Cost]])=TRUE,#N/A,Table1[[#This Row],[FY2425_Cost]])</f>
        <v>#N/A</v>
      </c>
      <c r="AC3588" s="6" t="e">
        <f t="shared" si="409"/>
        <v>#N/A</v>
      </c>
      <c r="AD3588" s="6" t="e">
        <f>SUMIFS($AB$3:AB3588,$B$3:B3588,B3588)</f>
        <v>#N/A</v>
      </c>
      <c r="AE3588" s="6">
        <f t="shared" si="410"/>
        <v>3927.3521068861428</v>
      </c>
      <c r="AF3588" s="6">
        <f t="shared" si="411"/>
        <v>3927.3521068861428</v>
      </c>
      <c r="AG3588" s="6">
        <f>VLOOKUP(Table1[[#This Row],[PracticeCode]],$AP$3:$AS$345,4,FALSE)</f>
        <v>3927.3521068861428</v>
      </c>
      <c r="AH3588" s="27">
        <f t="shared" si="412"/>
        <v>285387.58643372642</v>
      </c>
      <c r="AI3588" s="6" t="e">
        <f t="shared" si="414"/>
        <v>#N/A</v>
      </c>
    </row>
    <row r="3589" spans="1:35" x14ac:dyDescent="0.35">
      <c r="A3589" t="str">
        <f t="shared" si="413"/>
        <v>THE SOUTHALL MEDICAL CENTRESouth SouthallEalingE85633Oct7</v>
      </c>
      <c r="B3589" s="41" t="s">
        <v>452</v>
      </c>
      <c r="C3589" s="41" t="s">
        <v>453</v>
      </c>
      <c r="D3589" s="41" t="s">
        <v>12</v>
      </c>
      <c r="E3589" s="41" t="s">
        <v>366</v>
      </c>
      <c r="F3589" s="41" t="s">
        <v>366</v>
      </c>
      <c r="G3589" s="41" t="s">
        <v>762</v>
      </c>
      <c r="H3589" s="41">
        <v>7</v>
      </c>
      <c r="I3589" s="41">
        <v>8727.4491264136504</v>
      </c>
      <c r="J3589" s="41">
        <v>1056</v>
      </c>
      <c r="K3589" s="41">
        <v>10</v>
      </c>
      <c r="L3589" s="41">
        <v>21.014400000000002</v>
      </c>
      <c r="M3589" s="41">
        <v>0.19900000000000001</v>
      </c>
      <c r="N3589" s="41">
        <v>0</v>
      </c>
      <c r="O3589" s="41">
        <v>10</v>
      </c>
      <c r="P3589" s="41">
        <v>0</v>
      </c>
      <c r="Q3589" s="41">
        <v>0.22499999999999998</v>
      </c>
      <c r="R3589" s="41">
        <v>4618</v>
      </c>
      <c r="S3589" s="41">
        <v>82.662199999999999</v>
      </c>
      <c r="T3589" s="41">
        <v>16248</v>
      </c>
      <c r="U3589" s="41">
        <v>357.45600000000002</v>
      </c>
      <c r="V3589" s="41">
        <v>5684</v>
      </c>
      <c r="W3589" s="41">
        <v>103.87560000000001</v>
      </c>
      <c r="X3589" s="41">
        <v>16258</v>
      </c>
      <c r="Y3589" s="41">
        <v>357.68100000000004</v>
      </c>
      <c r="Z3589" s="6">
        <f>0</f>
        <v>0</v>
      </c>
      <c r="AA3589" s="6">
        <f t="shared" si="408"/>
        <v>103.87560000000001</v>
      </c>
      <c r="AB3589">
        <f>IF(ISBLANK(Table1[[#This Row],[FY2425_Cost]])=TRUE,#N/A,Table1[[#This Row],[FY2425_Cost]])</f>
        <v>357.68100000000004</v>
      </c>
      <c r="AC3589" s="6">
        <f t="shared" si="409"/>
        <v>253.80540000000002</v>
      </c>
      <c r="AD3589" s="6" t="e">
        <f>SUMIFS($AB$3:AB3589,$B$3:B3589,B3589)</f>
        <v>#N/A</v>
      </c>
      <c r="AE3589" s="6">
        <f t="shared" si="410"/>
        <v>3927.3521068861428</v>
      </c>
      <c r="AF3589" s="6">
        <f t="shared" si="411"/>
        <v>3927.3521068861428</v>
      </c>
      <c r="AG3589" s="6">
        <f>VLOOKUP(Table1[[#This Row],[PracticeCode]],$AP$3:$AS$345,4,FALSE)</f>
        <v>3927.3521068861428</v>
      </c>
      <c r="AH3589" s="27">
        <f t="shared" si="412"/>
        <v>285387.58643372642</v>
      </c>
      <c r="AI3589" s="6" t="e">
        <f t="shared" si="414"/>
        <v>#N/A</v>
      </c>
    </row>
    <row r="3590" spans="1:35" x14ac:dyDescent="0.35">
      <c r="A3590" t="str">
        <f t="shared" si="413"/>
        <v>THE SOUTHALL MEDICAL CENTRESouth SouthallEalingE85633Sep6</v>
      </c>
      <c r="B3590" s="41" t="s">
        <v>452</v>
      </c>
      <c r="C3590" s="41" t="s">
        <v>453</v>
      </c>
      <c r="D3590" s="41" t="s">
        <v>12</v>
      </c>
      <c r="E3590" s="41" t="s">
        <v>366</v>
      </c>
      <c r="F3590" s="41" t="s">
        <v>366</v>
      </c>
      <c r="G3590" s="41" t="s">
        <v>761</v>
      </c>
      <c r="H3590" s="41">
        <v>6</v>
      </c>
      <c r="I3590" s="41">
        <v>8727.4491264136504</v>
      </c>
      <c r="J3590" s="41">
        <v>970</v>
      </c>
      <c r="K3590" s="41">
        <v>1</v>
      </c>
      <c r="L3590" s="41">
        <v>19.303000000000001</v>
      </c>
      <c r="M3590" s="41">
        <v>1.9900000000000001E-2</v>
      </c>
      <c r="N3590" s="41">
        <v>787</v>
      </c>
      <c r="O3590" s="41">
        <v>2</v>
      </c>
      <c r="P3590" s="41">
        <v>17.7075</v>
      </c>
      <c r="Q3590" s="41">
        <v>4.4999999999999998E-2</v>
      </c>
      <c r="R3590" s="41">
        <v>7571</v>
      </c>
      <c r="S3590" s="41">
        <v>135.52090000000001</v>
      </c>
      <c r="T3590" s="41">
        <v>11507</v>
      </c>
      <c r="U3590" s="41">
        <v>253.154</v>
      </c>
      <c r="V3590" s="41">
        <v>8542</v>
      </c>
      <c r="W3590" s="41">
        <v>154.84380000000002</v>
      </c>
      <c r="X3590" s="41">
        <v>12296</v>
      </c>
      <c r="Y3590" s="41">
        <v>270.90649999999999</v>
      </c>
      <c r="Z3590" s="6">
        <f>0</f>
        <v>0</v>
      </c>
      <c r="AA3590" s="6">
        <f t="shared" si="408"/>
        <v>154.84380000000002</v>
      </c>
      <c r="AB3590">
        <f>IF(ISBLANK(Table1[[#This Row],[FY2425_Cost]])=TRUE,#N/A,Table1[[#This Row],[FY2425_Cost]])</f>
        <v>270.90649999999999</v>
      </c>
      <c r="AC3590" s="6">
        <f t="shared" si="409"/>
        <v>116.06269999999998</v>
      </c>
      <c r="AD3590" s="6" t="e">
        <f>SUMIFS($AB$3:AB3590,$B$3:B3590,B3590)</f>
        <v>#N/A</v>
      </c>
      <c r="AE3590" s="6">
        <f t="shared" si="410"/>
        <v>3927.3521068861428</v>
      </c>
      <c r="AF3590" s="6">
        <f t="shared" si="411"/>
        <v>3927.3521068861428</v>
      </c>
      <c r="AG3590" s="6">
        <f>VLOOKUP(Table1[[#This Row],[PracticeCode]],$AP$3:$AS$345,4,FALSE)</f>
        <v>3927.3521068861428</v>
      </c>
      <c r="AH3590" s="27">
        <f t="shared" si="412"/>
        <v>285387.58643372642</v>
      </c>
      <c r="AI3590" s="6" t="e">
        <f t="shared" si="414"/>
        <v>#N/A</v>
      </c>
    </row>
    <row r="3591" spans="1:35" x14ac:dyDescent="0.35">
      <c r="A3591" t="str">
        <f t="shared" si="413"/>
        <v>THE STAG - HOLLYROOD PRACTICEK&amp;W NorthBrentE84020Apr1</v>
      </c>
      <c r="B3591" s="41" t="s">
        <v>695</v>
      </c>
      <c r="C3591" s="41" t="s">
        <v>461</v>
      </c>
      <c r="D3591" s="41" t="s">
        <v>18</v>
      </c>
      <c r="E3591" s="41" t="s">
        <v>175</v>
      </c>
      <c r="F3591" s="41" t="s">
        <v>175</v>
      </c>
      <c r="G3591" s="41" t="s">
        <v>756</v>
      </c>
      <c r="H3591" s="41">
        <v>1</v>
      </c>
      <c r="I3591" s="41">
        <v>6567.4621371318199</v>
      </c>
      <c r="J3591" s="41">
        <v>5306</v>
      </c>
      <c r="K3591" s="41">
        <v>0</v>
      </c>
      <c r="L3591" s="41">
        <v>98.161000000000001</v>
      </c>
      <c r="M3591" s="41">
        <v>0</v>
      </c>
      <c r="N3591" s="41">
        <v>6130</v>
      </c>
      <c r="O3591" s="41">
        <v>0</v>
      </c>
      <c r="P3591" s="41">
        <v>121.98700000000001</v>
      </c>
      <c r="Q3591" s="41">
        <v>0</v>
      </c>
      <c r="R3591" s="41">
        <v>0</v>
      </c>
      <c r="S3591" s="41">
        <v>0</v>
      </c>
      <c r="T3591" s="41">
        <v>0</v>
      </c>
      <c r="U3591" s="41">
        <v>0</v>
      </c>
      <c r="V3591" s="41">
        <v>5306</v>
      </c>
      <c r="W3591" s="41">
        <v>98.161000000000001</v>
      </c>
      <c r="X3591" s="41">
        <v>6130</v>
      </c>
      <c r="Y3591" s="41">
        <v>121.98700000000001</v>
      </c>
      <c r="Z3591" s="6">
        <f>0</f>
        <v>0</v>
      </c>
      <c r="AA3591" s="6">
        <f t="shared" si="408"/>
        <v>98.161000000000001</v>
      </c>
      <c r="AB3591">
        <f>IF(ISBLANK(Table1[[#This Row],[FY2425_Cost]])=TRUE,#N/A,Table1[[#This Row],[FY2425_Cost]])</f>
        <v>121.98700000000001</v>
      </c>
      <c r="AC3591" s="6">
        <f t="shared" si="409"/>
        <v>23.826000000000008</v>
      </c>
      <c r="AD3591" s="6">
        <f>SUMIFS($AB$3:AB3591,$B$3:B3591,B3591)</f>
        <v>121.98700000000001</v>
      </c>
      <c r="AE3591" s="6">
        <f t="shared" si="410"/>
        <v>2955.3579617093192</v>
      </c>
      <c r="AF3591" s="6">
        <f t="shared" si="411"/>
        <v>2955.3579617093192</v>
      </c>
      <c r="AG3591" s="6">
        <f>VLOOKUP(Table1[[#This Row],[PracticeCode]],$AP$3:$AS$345,4,FALSE)</f>
        <v>2955.3579617093192</v>
      </c>
      <c r="AH3591" s="27">
        <f t="shared" si="412"/>
        <v>214756.01188421051</v>
      </c>
      <c r="AI3591" s="6">
        <f t="shared" si="414"/>
        <v>0</v>
      </c>
    </row>
    <row r="3592" spans="1:35" x14ac:dyDescent="0.35">
      <c r="A3592" t="str">
        <f t="shared" si="413"/>
        <v>THE STAG - HOLLYROOD PRACTICEK&amp;W NorthBrentE84020Aug5</v>
      </c>
      <c r="B3592" s="41" t="s">
        <v>695</v>
      </c>
      <c r="C3592" s="41" t="s">
        <v>461</v>
      </c>
      <c r="D3592" s="41" t="s">
        <v>18</v>
      </c>
      <c r="E3592" s="41" t="s">
        <v>175</v>
      </c>
      <c r="F3592" s="41" t="s">
        <v>175</v>
      </c>
      <c r="G3592" s="41" t="s">
        <v>760</v>
      </c>
      <c r="H3592" s="41">
        <v>5</v>
      </c>
      <c r="I3592" s="41">
        <v>6567.4621371318199</v>
      </c>
      <c r="J3592" s="41">
        <v>6302</v>
      </c>
      <c r="K3592" s="41">
        <v>306</v>
      </c>
      <c r="L3592" s="41">
        <v>116.58699999999999</v>
      </c>
      <c r="M3592" s="41">
        <v>5.6609999999999996</v>
      </c>
      <c r="N3592" s="41">
        <v>6637</v>
      </c>
      <c r="O3592" s="41">
        <v>0</v>
      </c>
      <c r="P3592" s="41">
        <v>132.0763</v>
      </c>
      <c r="Q3592" s="41">
        <v>0</v>
      </c>
      <c r="R3592" s="41">
        <v>0</v>
      </c>
      <c r="S3592" s="41">
        <v>0</v>
      </c>
      <c r="T3592" s="41">
        <v>0</v>
      </c>
      <c r="U3592" s="41">
        <v>0</v>
      </c>
      <c r="V3592" s="41">
        <v>6608</v>
      </c>
      <c r="W3592" s="41">
        <v>122.24799999999999</v>
      </c>
      <c r="X3592" s="41">
        <v>6637</v>
      </c>
      <c r="Y3592" s="41">
        <v>132.0763</v>
      </c>
      <c r="Z3592" s="6">
        <f>0</f>
        <v>0</v>
      </c>
      <c r="AA3592" s="6">
        <f t="shared" si="408"/>
        <v>122.24799999999999</v>
      </c>
      <c r="AB3592">
        <f>IF(ISBLANK(Table1[[#This Row],[FY2425_Cost]])=TRUE,#N/A,Table1[[#This Row],[FY2425_Cost]])</f>
        <v>132.0763</v>
      </c>
      <c r="AC3592" s="6">
        <f t="shared" si="409"/>
        <v>9.8283000000000129</v>
      </c>
      <c r="AD3592" s="6">
        <f>SUMIFS($AB$3:AB3592,$B$3:B3592,B3592)</f>
        <v>254.06330000000003</v>
      </c>
      <c r="AE3592" s="6">
        <f t="shared" si="410"/>
        <v>2955.3579617093192</v>
      </c>
      <c r="AF3592" s="6">
        <f t="shared" si="411"/>
        <v>2955.3579617093192</v>
      </c>
      <c r="AG3592" s="6">
        <f>VLOOKUP(Table1[[#This Row],[PracticeCode]],$AP$3:$AS$345,4,FALSE)</f>
        <v>2955.3579617093192</v>
      </c>
      <c r="AH3592" s="27">
        <f t="shared" si="412"/>
        <v>214756.01188421051</v>
      </c>
      <c r="AI3592" s="6">
        <f t="shared" si="414"/>
        <v>0</v>
      </c>
    </row>
    <row r="3593" spans="1:35" x14ac:dyDescent="0.35">
      <c r="A3593" t="str">
        <f t="shared" si="413"/>
        <v>THE STAG - HOLLYROOD PRACTICEK&amp;W NorthBrentE84020Dec9</v>
      </c>
      <c r="B3593" s="41" t="s">
        <v>695</v>
      </c>
      <c r="C3593" s="41" t="s">
        <v>461</v>
      </c>
      <c r="D3593" s="41" t="s">
        <v>18</v>
      </c>
      <c r="E3593" s="41" t="s">
        <v>175</v>
      </c>
      <c r="F3593" s="41" t="s">
        <v>175</v>
      </c>
      <c r="G3593" s="41" t="s">
        <v>764</v>
      </c>
      <c r="H3593" s="41">
        <v>9</v>
      </c>
      <c r="I3593" s="41">
        <v>6567.4621371318199</v>
      </c>
      <c r="J3593" s="41">
        <v>6960</v>
      </c>
      <c r="K3593" s="41">
        <v>4</v>
      </c>
      <c r="L3593" s="41">
        <v>138.50400000000002</v>
      </c>
      <c r="M3593" s="41">
        <v>7.9600000000000004E-2</v>
      </c>
      <c r="N3593" s="41"/>
      <c r="O3593" s="41"/>
      <c r="P3593" s="41"/>
      <c r="Q3593" s="41"/>
      <c r="R3593" s="41">
        <v>0</v>
      </c>
      <c r="S3593" s="41">
        <v>0</v>
      </c>
      <c r="T3593" s="41"/>
      <c r="U3593" s="41"/>
      <c r="V3593" s="41">
        <v>6964</v>
      </c>
      <c r="W3593" s="41">
        <v>138.58360000000002</v>
      </c>
      <c r="X3593" s="41"/>
      <c r="Y3593" s="41"/>
      <c r="Z3593" s="6">
        <f>0</f>
        <v>0</v>
      </c>
      <c r="AA3593" s="6">
        <f t="shared" si="408"/>
        <v>138.58360000000002</v>
      </c>
      <c r="AB3593" t="e">
        <f>IF(ISBLANK(Table1[[#This Row],[FY2425_Cost]])=TRUE,#N/A,Table1[[#This Row],[FY2425_Cost]])</f>
        <v>#N/A</v>
      </c>
      <c r="AC3593" s="6" t="e">
        <f t="shared" si="409"/>
        <v>#N/A</v>
      </c>
      <c r="AD3593" s="6" t="e">
        <f>SUMIFS($AB$3:AB3593,$B$3:B3593,B3593)</f>
        <v>#N/A</v>
      </c>
      <c r="AE3593" s="6">
        <f t="shared" si="410"/>
        <v>2955.3579617093192</v>
      </c>
      <c r="AF3593" s="6">
        <f t="shared" si="411"/>
        <v>2955.3579617093192</v>
      </c>
      <c r="AG3593" s="6">
        <f>VLOOKUP(Table1[[#This Row],[PracticeCode]],$AP$3:$AS$345,4,FALSE)</f>
        <v>2955.3579617093192</v>
      </c>
      <c r="AH3593" s="27">
        <f t="shared" si="412"/>
        <v>214756.01188421051</v>
      </c>
      <c r="AI3593" s="6" t="e">
        <f t="shared" si="414"/>
        <v>#N/A</v>
      </c>
    </row>
    <row r="3594" spans="1:35" x14ac:dyDescent="0.35">
      <c r="A3594" t="str">
        <f t="shared" si="413"/>
        <v>THE STAG - HOLLYROOD PRACTICEK&amp;W NorthBrentE84020Feb11</v>
      </c>
      <c r="B3594" s="41" t="s">
        <v>695</v>
      </c>
      <c r="C3594" s="41" t="s">
        <v>461</v>
      </c>
      <c r="D3594" s="41" t="s">
        <v>18</v>
      </c>
      <c r="E3594" s="41" t="s">
        <v>175</v>
      </c>
      <c r="F3594" s="41" t="s">
        <v>175</v>
      </c>
      <c r="G3594" s="41" t="s">
        <v>766</v>
      </c>
      <c r="H3594" s="41">
        <v>11</v>
      </c>
      <c r="I3594" s="41">
        <v>6567.4621371318199</v>
      </c>
      <c r="J3594" s="41">
        <v>7779</v>
      </c>
      <c r="K3594" s="41">
        <v>15</v>
      </c>
      <c r="L3594" s="41">
        <v>154.8021</v>
      </c>
      <c r="M3594" s="41">
        <v>0.29849999999999999</v>
      </c>
      <c r="N3594" s="41"/>
      <c r="O3594" s="41"/>
      <c r="P3594" s="41"/>
      <c r="Q3594" s="41"/>
      <c r="R3594" s="41">
        <v>0</v>
      </c>
      <c r="S3594" s="41">
        <v>0</v>
      </c>
      <c r="T3594" s="41"/>
      <c r="U3594" s="41"/>
      <c r="V3594" s="41">
        <v>7794</v>
      </c>
      <c r="W3594" s="41">
        <v>155.10059999999999</v>
      </c>
      <c r="X3594" s="41"/>
      <c r="Y3594" s="41"/>
      <c r="Z3594" s="6">
        <f>0</f>
        <v>0</v>
      </c>
      <c r="AA3594" s="6">
        <f t="shared" si="408"/>
        <v>155.10059999999999</v>
      </c>
      <c r="AB3594" t="e">
        <f>IF(ISBLANK(Table1[[#This Row],[FY2425_Cost]])=TRUE,#N/A,Table1[[#This Row],[FY2425_Cost]])</f>
        <v>#N/A</v>
      </c>
      <c r="AC3594" s="6" t="e">
        <f t="shared" si="409"/>
        <v>#N/A</v>
      </c>
      <c r="AD3594" s="6" t="e">
        <f>SUMIFS($AB$3:AB3594,$B$3:B3594,B3594)</f>
        <v>#N/A</v>
      </c>
      <c r="AE3594" s="6">
        <f t="shared" si="410"/>
        <v>2955.3579617093192</v>
      </c>
      <c r="AF3594" s="6">
        <f t="shared" si="411"/>
        <v>2955.3579617093192</v>
      </c>
      <c r="AG3594" s="6">
        <f>VLOOKUP(Table1[[#This Row],[PracticeCode]],$AP$3:$AS$345,4,FALSE)</f>
        <v>2955.3579617093192</v>
      </c>
      <c r="AH3594" s="27">
        <f t="shared" si="412"/>
        <v>214756.01188421051</v>
      </c>
      <c r="AI3594" s="6" t="e">
        <f t="shared" si="414"/>
        <v>#N/A</v>
      </c>
    </row>
    <row r="3595" spans="1:35" x14ac:dyDescent="0.35">
      <c r="A3595" t="str">
        <f t="shared" si="413"/>
        <v>THE STAG - HOLLYROOD PRACTICEK&amp;W NorthBrentE84020Jan10</v>
      </c>
      <c r="B3595" s="41" t="s">
        <v>695</v>
      </c>
      <c r="C3595" s="41" t="s">
        <v>461</v>
      </c>
      <c r="D3595" s="41" t="s">
        <v>18</v>
      </c>
      <c r="E3595" s="41" t="s">
        <v>175</v>
      </c>
      <c r="F3595" s="41" t="s">
        <v>175</v>
      </c>
      <c r="G3595" s="41" t="s">
        <v>765</v>
      </c>
      <c r="H3595" s="41">
        <v>10</v>
      </c>
      <c r="I3595" s="41">
        <v>6567.4621371318199</v>
      </c>
      <c r="J3595" s="41">
        <v>11196</v>
      </c>
      <c r="K3595" s="41">
        <v>0</v>
      </c>
      <c r="L3595" s="41">
        <v>222.80040000000002</v>
      </c>
      <c r="M3595" s="41">
        <v>0</v>
      </c>
      <c r="N3595" s="41"/>
      <c r="O3595" s="41"/>
      <c r="P3595" s="41"/>
      <c r="Q3595" s="41"/>
      <c r="R3595" s="41">
        <v>0</v>
      </c>
      <c r="S3595" s="41">
        <v>0</v>
      </c>
      <c r="T3595" s="41"/>
      <c r="U3595" s="41"/>
      <c r="V3595" s="41">
        <v>11196</v>
      </c>
      <c r="W3595" s="41">
        <v>222.80040000000002</v>
      </c>
      <c r="X3595" s="41"/>
      <c r="Y3595" s="41"/>
      <c r="Z3595" s="6">
        <f>0</f>
        <v>0</v>
      </c>
      <c r="AA3595" s="6">
        <f t="shared" si="408"/>
        <v>222.80040000000002</v>
      </c>
      <c r="AB3595" t="e">
        <f>IF(ISBLANK(Table1[[#This Row],[FY2425_Cost]])=TRUE,#N/A,Table1[[#This Row],[FY2425_Cost]])</f>
        <v>#N/A</v>
      </c>
      <c r="AC3595" s="6" t="e">
        <f t="shared" si="409"/>
        <v>#N/A</v>
      </c>
      <c r="AD3595" s="6" t="e">
        <f>SUMIFS($AB$3:AB3595,$B$3:B3595,B3595)</f>
        <v>#N/A</v>
      </c>
      <c r="AE3595" s="6">
        <f t="shared" si="410"/>
        <v>2955.3579617093192</v>
      </c>
      <c r="AF3595" s="6">
        <f t="shared" si="411"/>
        <v>2955.3579617093192</v>
      </c>
      <c r="AG3595" s="6">
        <f>VLOOKUP(Table1[[#This Row],[PracticeCode]],$AP$3:$AS$345,4,FALSE)</f>
        <v>2955.3579617093192</v>
      </c>
      <c r="AH3595" s="27">
        <f t="shared" si="412"/>
        <v>214756.01188421051</v>
      </c>
      <c r="AI3595" s="6" t="e">
        <f t="shared" si="414"/>
        <v>#N/A</v>
      </c>
    </row>
    <row r="3596" spans="1:35" x14ac:dyDescent="0.35">
      <c r="A3596" t="str">
        <f t="shared" si="413"/>
        <v>THE STAG - HOLLYROOD PRACTICEK&amp;W NorthBrentE84020Jul4</v>
      </c>
      <c r="B3596" s="41" t="s">
        <v>695</v>
      </c>
      <c r="C3596" s="41" t="s">
        <v>461</v>
      </c>
      <c r="D3596" s="41" t="s">
        <v>18</v>
      </c>
      <c r="E3596" s="41" t="s">
        <v>175</v>
      </c>
      <c r="F3596" s="41" t="s">
        <v>175</v>
      </c>
      <c r="G3596" s="41" t="s">
        <v>759</v>
      </c>
      <c r="H3596" s="41">
        <v>4</v>
      </c>
      <c r="I3596" s="41">
        <v>6567.4621371318199</v>
      </c>
      <c r="J3596" s="41">
        <v>8452</v>
      </c>
      <c r="K3596" s="41">
        <v>2</v>
      </c>
      <c r="L3596" s="41">
        <v>156.36199999999999</v>
      </c>
      <c r="M3596" s="41">
        <v>3.6999999999999998E-2</v>
      </c>
      <c r="N3596" s="41">
        <v>6047</v>
      </c>
      <c r="O3596" s="41">
        <v>0</v>
      </c>
      <c r="P3596" s="41">
        <v>120.3353</v>
      </c>
      <c r="Q3596" s="41">
        <v>0</v>
      </c>
      <c r="R3596" s="41">
        <v>0</v>
      </c>
      <c r="S3596" s="41">
        <v>0</v>
      </c>
      <c r="T3596" s="41">
        <v>0</v>
      </c>
      <c r="U3596" s="41">
        <v>0</v>
      </c>
      <c r="V3596" s="41">
        <v>8454</v>
      </c>
      <c r="W3596" s="41">
        <v>156.399</v>
      </c>
      <c r="X3596" s="41">
        <v>6047</v>
      </c>
      <c r="Y3596" s="41">
        <v>120.3353</v>
      </c>
      <c r="Z3596" s="6">
        <f>0</f>
        <v>0</v>
      </c>
      <c r="AA3596" s="6">
        <f t="shared" si="408"/>
        <v>156.399</v>
      </c>
      <c r="AB3596">
        <f>IF(ISBLANK(Table1[[#This Row],[FY2425_Cost]])=TRUE,#N/A,Table1[[#This Row],[FY2425_Cost]])</f>
        <v>120.3353</v>
      </c>
      <c r="AC3596" s="6">
        <f t="shared" si="409"/>
        <v>-36.063699999999997</v>
      </c>
      <c r="AD3596" s="6" t="e">
        <f>SUMIFS($AB$3:AB3596,$B$3:B3596,B3596)</f>
        <v>#N/A</v>
      </c>
      <c r="AE3596" s="6">
        <f t="shared" si="410"/>
        <v>2955.3579617093192</v>
      </c>
      <c r="AF3596" s="6">
        <f t="shared" si="411"/>
        <v>2955.3579617093192</v>
      </c>
      <c r="AG3596" s="6">
        <f>VLOOKUP(Table1[[#This Row],[PracticeCode]],$AP$3:$AS$345,4,FALSE)</f>
        <v>2955.3579617093192</v>
      </c>
      <c r="AH3596" s="27">
        <f t="shared" si="412"/>
        <v>214756.01188421051</v>
      </c>
      <c r="AI3596" s="6" t="e">
        <f t="shared" si="414"/>
        <v>#N/A</v>
      </c>
    </row>
    <row r="3597" spans="1:35" x14ac:dyDescent="0.35">
      <c r="A3597" t="str">
        <f t="shared" si="413"/>
        <v>THE STAG - HOLLYROOD PRACTICEK&amp;W NorthBrentE84020Jun3</v>
      </c>
      <c r="B3597" s="41" t="s">
        <v>695</v>
      </c>
      <c r="C3597" s="41" t="s">
        <v>461</v>
      </c>
      <c r="D3597" s="41" t="s">
        <v>18</v>
      </c>
      <c r="E3597" s="41" t="s">
        <v>175</v>
      </c>
      <c r="F3597" s="41" t="s">
        <v>175</v>
      </c>
      <c r="G3597" s="41" t="s">
        <v>758</v>
      </c>
      <c r="H3597" s="41">
        <v>3</v>
      </c>
      <c r="I3597" s="41">
        <v>6567.4621371318199</v>
      </c>
      <c r="J3597" s="41">
        <v>7973</v>
      </c>
      <c r="K3597" s="41">
        <v>0</v>
      </c>
      <c r="L3597" s="41">
        <v>147.50049999999999</v>
      </c>
      <c r="M3597" s="41">
        <v>0</v>
      </c>
      <c r="N3597" s="41">
        <v>6404</v>
      </c>
      <c r="O3597" s="41">
        <v>0</v>
      </c>
      <c r="P3597" s="41">
        <v>127.43960000000001</v>
      </c>
      <c r="Q3597" s="41">
        <v>0</v>
      </c>
      <c r="R3597" s="41">
        <v>0</v>
      </c>
      <c r="S3597" s="41">
        <v>0</v>
      </c>
      <c r="T3597" s="41">
        <v>0</v>
      </c>
      <c r="U3597" s="41">
        <v>0</v>
      </c>
      <c r="V3597" s="41">
        <v>7973</v>
      </c>
      <c r="W3597" s="41">
        <v>147.50049999999999</v>
      </c>
      <c r="X3597" s="41">
        <v>6404</v>
      </c>
      <c r="Y3597" s="41">
        <v>127.43960000000001</v>
      </c>
      <c r="Z3597" s="6">
        <f>0</f>
        <v>0</v>
      </c>
      <c r="AA3597" s="6">
        <f t="shared" si="408"/>
        <v>147.50049999999999</v>
      </c>
      <c r="AB3597">
        <f>IF(ISBLANK(Table1[[#This Row],[FY2425_Cost]])=TRUE,#N/A,Table1[[#This Row],[FY2425_Cost]])</f>
        <v>127.43960000000001</v>
      </c>
      <c r="AC3597" s="6">
        <f t="shared" si="409"/>
        <v>-20.060899999999975</v>
      </c>
      <c r="AD3597" s="6" t="e">
        <f>SUMIFS($AB$3:AB3597,$B$3:B3597,B3597)</f>
        <v>#N/A</v>
      </c>
      <c r="AE3597" s="6">
        <f t="shared" si="410"/>
        <v>2955.3579617093192</v>
      </c>
      <c r="AF3597" s="6">
        <f t="shared" si="411"/>
        <v>2955.3579617093192</v>
      </c>
      <c r="AG3597" s="6">
        <f>VLOOKUP(Table1[[#This Row],[PracticeCode]],$AP$3:$AS$345,4,FALSE)</f>
        <v>2955.3579617093192</v>
      </c>
      <c r="AH3597" s="27">
        <f t="shared" si="412"/>
        <v>214756.01188421051</v>
      </c>
      <c r="AI3597" s="6" t="e">
        <f t="shared" si="414"/>
        <v>#N/A</v>
      </c>
    </row>
    <row r="3598" spans="1:35" x14ac:dyDescent="0.35">
      <c r="A3598" t="str">
        <f t="shared" si="413"/>
        <v>THE STAG - HOLLYROOD PRACTICEK&amp;W NorthBrentE84020Mar12</v>
      </c>
      <c r="B3598" s="41" t="s">
        <v>695</v>
      </c>
      <c r="C3598" s="41" t="s">
        <v>461</v>
      </c>
      <c r="D3598" s="41" t="s">
        <v>18</v>
      </c>
      <c r="E3598" s="41" t="s">
        <v>175</v>
      </c>
      <c r="F3598" s="41" t="s">
        <v>175</v>
      </c>
      <c r="G3598" s="41" t="s">
        <v>767</v>
      </c>
      <c r="H3598" s="41">
        <v>12</v>
      </c>
      <c r="I3598" s="41">
        <v>6567.4621371318199</v>
      </c>
      <c r="J3598" s="41">
        <v>7188</v>
      </c>
      <c r="K3598" s="41">
        <v>4993</v>
      </c>
      <c r="L3598" s="41">
        <v>143.0412</v>
      </c>
      <c r="M3598" s="41">
        <v>99.360700000000008</v>
      </c>
      <c r="N3598" s="41"/>
      <c r="O3598" s="41"/>
      <c r="P3598" s="41"/>
      <c r="Q3598" s="41"/>
      <c r="R3598" s="41">
        <v>0</v>
      </c>
      <c r="S3598" s="41">
        <v>0</v>
      </c>
      <c r="T3598" s="41"/>
      <c r="U3598" s="41"/>
      <c r="V3598" s="41">
        <v>12181</v>
      </c>
      <c r="W3598" s="41">
        <v>242.40190000000001</v>
      </c>
      <c r="X3598" s="41"/>
      <c r="Y3598" s="41"/>
      <c r="Z3598" s="6">
        <f>0</f>
        <v>0</v>
      </c>
      <c r="AA3598" s="6">
        <f t="shared" si="408"/>
        <v>242.40190000000001</v>
      </c>
      <c r="AB3598" t="e">
        <f>IF(ISBLANK(Table1[[#This Row],[FY2425_Cost]])=TRUE,#N/A,Table1[[#This Row],[FY2425_Cost]])</f>
        <v>#N/A</v>
      </c>
      <c r="AC3598" s="6" t="e">
        <f t="shared" si="409"/>
        <v>#N/A</v>
      </c>
      <c r="AD3598" s="6" t="e">
        <f>SUMIFS($AB$3:AB3598,$B$3:B3598,B3598)</f>
        <v>#N/A</v>
      </c>
      <c r="AE3598" s="6">
        <f t="shared" si="410"/>
        <v>2955.3579617093192</v>
      </c>
      <c r="AF3598" s="6">
        <f t="shared" si="411"/>
        <v>2955.3579617093192</v>
      </c>
      <c r="AG3598" s="6">
        <f>VLOOKUP(Table1[[#This Row],[PracticeCode]],$AP$3:$AS$345,4,FALSE)</f>
        <v>2955.3579617093192</v>
      </c>
      <c r="AH3598" s="27">
        <f t="shared" si="412"/>
        <v>214756.01188421051</v>
      </c>
      <c r="AI3598" s="6" t="e">
        <f t="shared" si="414"/>
        <v>#N/A</v>
      </c>
    </row>
    <row r="3599" spans="1:35" x14ac:dyDescent="0.35">
      <c r="A3599" t="str">
        <f t="shared" si="413"/>
        <v>THE STAG - HOLLYROOD PRACTICEK&amp;W NorthBrentE84020May2</v>
      </c>
      <c r="B3599" s="41" t="s">
        <v>695</v>
      </c>
      <c r="C3599" s="41" t="s">
        <v>461</v>
      </c>
      <c r="D3599" s="41" t="s">
        <v>18</v>
      </c>
      <c r="E3599" s="41" t="s">
        <v>175</v>
      </c>
      <c r="F3599" s="41" t="s">
        <v>175</v>
      </c>
      <c r="G3599" s="41" t="s">
        <v>757</v>
      </c>
      <c r="H3599" s="41">
        <v>2</v>
      </c>
      <c r="I3599" s="41">
        <v>6567.4621371318199</v>
      </c>
      <c r="J3599" s="41">
        <v>7448</v>
      </c>
      <c r="K3599" s="41">
        <v>0</v>
      </c>
      <c r="L3599" s="41">
        <v>137.78799999999998</v>
      </c>
      <c r="M3599" s="41">
        <v>0</v>
      </c>
      <c r="N3599" s="41">
        <v>5958</v>
      </c>
      <c r="O3599" s="41">
        <v>3</v>
      </c>
      <c r="P3599" s="41">
        <v>118.5642</v>
      </c>
      <c r="Q3599" s="41">
        <v>5.9700000000000003E-2</v>
      </c>
      <c r="R3599" s="41">
        <v>0</v>
      </c>
      <c r="S3599" s="41">
        <v>0</v>
      </c>
      <c r="T3599" s="41">
        <v>0</v>
      </c>
      <c r="U3599" s="41">
        <v>0</v>
      </c>
      <c r="V3599" s="41">
        <v>7448</v>
      </c>
      <c r="W3599" s="41">
        <v>137.78799999999998</v>
      </c>
      <c r="X3599" s="41">
        <v>5961</v>
      </c>
      <c r="Y3599" s="41">
        <v>118.62390000000001</v>
      </c>
      <c r="Z3599" s="6">
        <f>0</f>
        <v>0</v>
      </c>
      <c r="AA3599" s="6">
        <f t="shared" si="408"/>
        <v>137.78799999999998</v>
      </c>
      <c r="AB3599">
        <f>IF(ISBLANK(Table1[[#This Row],[FY2425_Cost]])=TRUE,#N/A,Table1[[#This Row],[FY2425_Cost]])</f>
        <v>118.62390000000001</v>
      </c>
      <c r="AC3599" s="6">
        <f t="shared" si="409"/>
        <v>-19.164099999999976</v>
      </c>
      <c r="AD3599" s="6" t="e">
        <f>SUMIFS($AB$3:AB3599,$B$3:B3599,B3599)</f>
        <v>#N/A</v>
      </c>
      <c r="AE3599" s="6">
        <f t="shared" si="410"/>
        <v>2955.3579617093192</v>
      </c>
      <c r="AF3599" s="6">
        <f t="shared" si="411"/>
        <v>2955.3579617093192</v>
      </c>
      <c r="AG3599" s="6">
        <f>VLOOKUP(Table1[[#This Row],[PracticeCode]],$AP$3:$AS$345,4,FALSE)</f>
        <v>2955.3579617093192</v>
      </c>
      <c r="AH3599" s="27">
        <f t="shared" si="412"/>
        <v>214756.01188421051</v>
      </c>
      <c r="AI3599" s="6" t="e">
        <f t="shared" si="414"/>
        <v>#N/A</v>
      </c>
    </row>
    <row r="3600" spans="1:35" x14ac:dyDescent="0.35">
      <c r="A3600" t="str">
        <f t="shared" si="413"/>
        <v>THE STAG - HOLLYROOD PRACTICEK&amp;W NorthBrentE84020Nov8</v>
      </c>
      <c r="B3600" s="41" t="s">
        <v>695</v>
      </c>
      <c r="C3600" s="41" t="s">
        <v>461</v>
      </c>
      <c r="D3600" s="41" t="s">
        <v>18</v>
      </c>
      <c r="E3600" s="41" t="s">
        <v>175</v>
      </c>
      <c r="F3600" s="41" t="s">
        <v>175</v>
      </c>
      <c r="G3600" s="41" t="s">
        <v>763</v>
      </c>
      <c r="H3600" s="41">
        <v>8</v>
      </c>
      <c r="I3600" s="41">
        <v>6567.4621371318199</v>
      </c>
      <c r="J3600" s="41">
        <v>7806</v>
      </c>
      <c r="K3600" s="41">
        <v>0</v>
      </c>
      <c r="L3600" s="41">
        <v>155.33940000000001</v>
      </c>
      <c r="M3600" s="41">
        <v>0</v>
      </c>
      <c r="N3600" s="41"/>
      <c r="O3600" s="41"/>
      <c r="P3600" s="41"/>
      <c r="Q3600" s="41"/>
      <c r="R3600" s="41">
        <v>0</v>
      </c>
      <c r="S3600" s="41">
        <v>0</v>
      </c>
      <c r="T3600" s="41"/>
      <c r="U3600" s="41"/>
      <c r="V3600" s="41">
        <v>7806</v>
      </c>
      <c r="W3600" s="41">
        <v>155.33940000000001</v>
      </c>
      <c r="X3600" s="41"/>
      <c r="Y3600" s="41"/>
      <c r="Z3600" s="6">
        <f>0</f>
        <v>0</v>
      </c>
      <c r="AA3600" s="6">
        <f t="shared" si="408"/>
        <v>155.33940000000001</v>
      </c>
      <c r="AB3600" t="e">
        <f>IF(ISBLANK(Table1[[#This Row],[FY2425_Cost]])=TRUE,#N/A,Table1[[#This Row],[FY2425_Cost]])</f>
        <v>#N/A</v>
      </c>
      <c r="AC3600" s="6" t="e">
        <f t="shared" si="409"/>
        <v>#N/A</v>
      </c>
      <c r="AD3600" s="6" t="e">
        <f>SUMIFS($AB$3:AB3600,$B$3:B3600,B3600)</f>
        <v>#N/A</v>
      </c>
      <c r="AE3600" s="6">
        <f t="shared" si="410"/>
        <v>2955.3579617093192</v>
      </c>
      <c r="AF3600" s="6">
        <f t="shared" si="411"/>
        <v>2955.3579617093192</v>
      </c>
      <c r="AG3600" s="6">
        <f>VLOOKUP(Table1[[#This Row],[PracticeCode]],$AP$3:$AS$345,4,FALSE)</f>
        <v>2955.3579617093192</v>
      </c>
      <c r="AH3600" s="27">
        <f t="shared" si="412"/>
        <v>214756.01188421051</v>
      </c>
      <c r="AI3600" s="6" t="e">
        <f t="shared" si="414"/>
        <v>#N/A</v>
      </c>
    </row>
    <row r="3601" spans="1:35" x14ac:dyDescent="0.35">
      <c r="A3601" t="str">
        <f t="shared" si="413"/>
        <v>THE STAG - HOLLYROOD PRACTICEK&amp;W NorthBrentE84020Oct7</v>
      </c>
      <c r="B3601" s="41" t="s">
        <v>695</v>
      </c>
      <c r="C3601" s="41" t="s">
        <v>461</v>
      </c>
      <c r="D3601" s="41" t="s">
        <v>18</v>
      </c>
      <c r="E3601" s="41" t="s">
        <v>175</v>
      </c>
      <c r="F3601" s="41" t="s">
        <v>175</v>
      </c>
      <c r="G3601" s="41" t="s">
        <v>762</v>
      </c>
      <c r="H3601" s="41">
        <v>7</v>
      </c>
      <c r="I3601" s="41">
        <v>6567.4621371318199</v>
      </c>
      <c r="J3601" s="41">
        <v>19288</v>
      </c>
      <c r="K3601" s="41">
        <v>100</v>
      </c>
      <c r="L3601" s="41">
        <v>383.83120000000002</v>
      </c>
      <c r="M3601" s="41">
        <v>1.9900000000000002</v>
      </c>
      <c r="N3601" s="41">
        <v>0</v>
      </c>
      <c r="O3601" s="41">
        <v>5987</v>
      </c>
      <c r="P3601" s="41">
        <v>0</v>
      </c>
      <c r="Q3601" s="41">
        <v>134.70749999999998</v>
      </c>
      <c r="R3601" s="41">
        <v>0</v>
      </c>
      <c r="S3601" s="41">
        <v>0</v>
      </c>
      <c r="T3601" s="41">
        <v>0</v>
      </c>
      <c r="U3601" s="41">
        <v>0</v>
      </c>
      <c r="V3601" s="41">
        <v>19388</v>
      </c>
      <c r="W3601" s="41">
        <v>385.82120000000003</v>
      </c>
      <c r="X3601" s="41">
        <v>5987</v>
      </c>
      <c r="Y3601" s="41">
        <v>134.70749999999998</v>
      </c>
      <c r="Z3601" s="6">
        <f>0</f>
        <v>0</v>
      </c>
      <c r="AA3601" s="6">
        <f t="shared" si="408"/>
        <v>385.82120000000003</v>
      </c>
      <c r="AB3601">
        <f>IF(ISBLANK(Table1[[#This Row],[FY2425_Cost]])=TRUE,#N/A,Table1[[#This Row],[FY2425_Cost]])</f>
        <v>134.70749999999998</v>
      </c>
      <c r="AC3601" s="6">
        <f t="shared" si="409"/>
        <v>-251.11370000000005</v>
      </c>
      <c r="AD3601" s="6" t="e">
        <f>SUMIFS($AB$3:AB3601,$B$3:B3601,B3601)</f>
        <v>#N/A</v>
      </c>
      <c r="AE3601" s="6">
        <f t="shared" si="410"/>
        <v>2955.3579617093192</v>
      </c>
      <c r="AF3601" s="6">
        <f t="shared" si="411"/>
        <v>2955.3579617093192</v>
      </c>
      <c r="AG3601" s="6">
        <f>VLOOKUP(Table1[[#This Row],[PracticeCode]],$AP$3:$AS$345,4,FALSE)</f>
        <v>2955.3579617093192</v>
      </c>
      <c r="AH3601" s="27">
        <f t="shared" si="412"/>
        <v>214756.01188421051</v>
      </c>
      <c r="AI3601" s="6" t="e">
        <f t="shared" si="414"/>
        <v>#N/A</v>
      </c>
    </row>
    <row r="3602" spans="1:35" x14ac:dyDescent="0.35">
      <c r="A3602" t="str">
        <f t="shared" si="413"/>
        <v>THE STAG - HOLLYROOD PRACTICEK&amp;W NorthBrentE84020Sep6</v>
      </c>
      <c r="B3602" s="41" t="s">
        <v>695</v>
      </c>
      <c r="C3602" s="41" t="s">
        <v>461</v>
      </c>
      <c r="D3602" s="41" t="s">
        <v>18</v>
      </c>
      <c r="E3602" s="41" t="s">
        <v>175</v>
      </c>
      <c r="F3602" s="41" t="s">
        <v>175</v>
      </c>
      <c r="G3602" s="41" t="s">
        <v>761</v>
      </c>
      <c r="H3602" s="41">
        <v>6</v>
      </c>
      <c r="I3602" s="41">
        <v>6567.4621371318199</v>
      </c>
      <c r="J3602" s="41">
        <v>7734</v>
      </c>
      <c r="K3602" s="41">
        <v>394</v>
      </c>
      <c r="L3602" s="41">
        <v>153.9066</v>
      </c>
      <c r="M3602" s="41">
        <v>7.8406000000000002</v>
      </c>
      <c r="N3602" s="41">
        <v>7832</v>
      </c>
      <c r="O3602" s="41">
        <v>0</v>
      </c>
      <c r="P3602" s="41">
        <v>176.22</v>
      </c>
      <c r="Q3602" s="41">
        <v>0</v>
      </c>
      <c r="R3602" s="41">
        <v>0</v>
      </c>
      <c r="S3602" s="41">
        <v>0</v>
      </c>
      <c r="T3602" s="41">
        <v>0</v>
      </c>
      <c r="U3602" s="41">
        <v>0</v>
      </c>
      <c r="V3602" s="41">
        <v>8128</v>
      </c>
      <c r="W3602" s="41">
        <v>161.74719999999999</v>
      </c>
      <c r="X3602" s="41">
        <v>7832</v>
      </c>
      <c r="Y3602" s="41">
        <v>176.22</v>
      </c>
      <c r="Z3602" s="6">
        <f>0</f>
        <v>0</v>
      </c>
      <c r="AA3602" s="6">
        <f t="shared" si="408"/>
        <v>161.74719999999999</v>
      </c>
      <c r="AB3602">
        <f>IF(ISBLANK(Table1[[#This Row],[FY2425_Cost]])=TRUE,#N/A,Table1[[#This Row],[FY2425_Cost]])</f>
        <v>176.22</v>
      </c>
      <c r="AC3602" s="6">
        <f t="shared" si="409"/>
        <v>14.472800000000007</v>
      </c>
      <c r="AD3602" s="6" t="e">
        <f>SUMIFS($AB$3:AB3602,$B$3:B3602,B3602)</f>
        <v>#N/A</v>
      </c>
      <c r="AE3602" s="6">
        <f t="shared" si="410"/>
        <v>2955.3579617093192</v>
      </c>
      <c r="AF3602" s="6">
        <f t="shared" si="411"/>
        <v>2955.3579617093192</v>
      </c>
      <c r="AG3602" s="6">
        <f>VLOOKUP(Table1[[#This Row],[PracticeCode]],$AP$3:$AS$345,4,FALSE)</f>
        <v>2955.3579617093192</v>
      </c>
      <c r="AH3602" s="27">
        <f t="shared" si="412"/>
        <v>214756.01188421051</v>
      </c>
      <c r="AI3602" s="6" t="e">
        <f t="shared" si="414"/>
        <v>#N/A</v>
      </c>
    </row>
    <row r="3603" spans="1:35" x14ac:dyDescent="0.35">
      <c r="A3603" t="str">
        <f t="shared" si="413"/>
        <v>THE STANMORE MEDICAL CENTREHealth Alliance PCNHarrowE84057Apr1</v>
      </c>
      <c r="B3603" s="41" t="s">
        <v>585</v>
      </c>
      <c r="C3603" s="41" t="s">
        <v>447</v>
      </c>
      <c r="D3603" s="41" t="s">
        <v>26</v>
      </c>
      <c r="E3603" s="41" t="s">
        <v>367</v>
      </c>
      <c r="F3603" s="41" t="s">
        <v>367</v>
      </c>
      <c r="G3603" s="41" t="s">
        <v>756</v>
      </c>
      <c r="H3603" s="41">
        <v>1</v>
      </c>
      <c r="I3603" s="41">
        <v>12128.611903458101</v>
      </c>
      <c r="J3603" s="41">
        <v>19700</v>
      </c>
      <c r="K3603" s="41">
        <v>1429</v>
      </c>
      <c r="L3603" s="41">
        <v>364.45</v>
      </c>
      <c r="M3603" s="41">
        <v>26.436499999999999</v>
      </c>
      <c r="N3603" s="41">
        <v>18773</v>
      </c>
      <c r="O3603" s="41">
        <v>1967</v>
      </c>
      <c r="P3603" s="41">
        <v>373.58270000000005</v>
      </c>
      <c r="Q3603" s="41">
        <v>39.143300000000004</v>
      </c>
      <c r="R3603" s="41">
        <v>0</v>
      </c>
      <c r="S3603" s="41">
        <v>0</v>
      </c>
      <c r="T3603" s="41">
        <v>0</v>
      </c>
      <c r="U3603" s="41">
        <v>0</v>
      </c>
      <c r="V3603" s="41">
        <v>21129</v>
      </c>
      <c r="W3603" s="41">
        <v>390.88650000000001</v>
      </c>
      <c r="X3603" s="41">
        <v>20740</v>
      </c>
      <c r="Y3603" s="41">
        <v>412.72600000000006</v>
      </c>
      <c r="Z3603" s="6">
        <f>0</f>
        <v>0</v>
      </c>
      <c r="AA3603" s="6">
        <f t="shared" si="408"/>
        <v>390.88650000000001</v>
      </c>
      <c r="AB3603">
        <f>IF(ISBLANK(Table1[[#This Row],[FY2425_Cost]])=TRUE,#N/A,Table1[[#This Row],[FY2425_Cost]])</f>
        <v>412.72600000000006</v>
      </c>
      <c r="AC3603" s="6">
        <f t="shared" si="409"/>
        <v>21.839500000000044</v>
      </c>
      <c r="AD3603" s="6">
        <f>SUMIFS($AB$3:AB3603,$B$3:B3603,B3603)</f>
        <v>412.72600000000006</v>
      </c>
      <c r="AE3603" s="6">
        <f t="shared" si="410"/>
        <v>5457.8753565561456</v>
      </c>
      <c r="AF3603" s="6">
        <f t="shared" si="411"/>
        <v>5457.8753565561456</v>
      </c>
      <c r="AG3603" s="6">
        <f>VLOOKUP(Table1[[#This Row],[PracticeCode]],$AP$3:$AS$345,4,FALSE)</f>
        <v>5457.8753565561456</v>
      </c>
      <c r="AH3603" s="27">
        <f t="shared" si="412"/>
        <v>396605.6092430799</v>
      </c>
      <c r="AI3603" s="6">
        <f t="shared" si="414"/>
        <v>0</v>
      </c>
    </row>
    <row r="3604" spans="1:35" x14ac:dyDescent="0.35">
      <c r="A3604" t="str">
        <f t="shared" si="413"/>
        <v>THE STANMORE MEDICAL CENTREHealth Alliance PCNHarrowE84057Aug5</v>
      </c>
      <c r="B3604" s="41" t="s">
        <v>585</v>
      </c>
      <c r="C3604" s="41" t="s">
        <v>447</v>
      </c>
      <c r="D3604" s="41" t="s">
        <v>26</v>
      </c>
      <c r="E3604" s="41" t="s">
        <v>367</v>
      </c>
      <c r="F3604" s="41" t="s">
        <v>367</v>
      </c>
      <c r="G3604" s="41" t="s">
        <v>760</v>
      </c>
      <c r="H3604" s="41">
        <v>5</v>
      </c>
      <c r="I3604" s="41">
        <v>12128.611903458101</v>
      </c>
      <c r="J3604" s="41">
        <v>20819</v>
      </c>
      <c r="K3604" s="41">
        <v>1942</v>
      </c>
      <c r="L3604" s="41">
        <v>385.1515</v>
      </c>
      <c r="M3604" s="41">
        <v>35.927</v>
      </c>
      <c r="N3604" s="41">
        <v>20429</v>
      </c>
      <c r="O3604" s="41">
        <v>2983</v>
      </c>
      <c r="P3604" s="41">
        <v>406.53710000000001</v>
      </c>
      <c r="Q3604" s="41">
        <v>59.361700000000006</v>
      </c>
      <c r="R3604" s="41">
        <v>0</v>
      </c>
      <c r="S3604" s="41">
        <v>0</v>
      </c>
      <c r="T3604" s="41">
        <v>0</v>
      </c>
      <c r="U3604" s="41">
        <v>0</v>
      </c>
      <c r="V3604" s="41">
        <v>22761</v>
      </c>
      <c r="W3604" s="41">
        <v>421.07850000000002</v>
      </c>
      <c r="X3604" s="41">
        <v>23412</v>
      </c>
      <c r="Y3604" s="41">
        <v>465.89879999999999</v>
      </c>
      <c r="Z3604" s="6">
        <f>0</f>
        <v>0</v>
      </c>
      <c r="AA3604" s="6">
        <f t="shared" si="408"/>
        <v>421.07850000000002</v>
      </c>
      <c r="AB3604">
        <f>IF(ISBLANK(Table1[[#This Row],[FY2425_Cost]])=TRUE,#N/A,Table1[[#This Row],[FY2425_Cost]])</f>
        <v>465.89879999999999</v>
      </c>
      <c r="AC3604" s="6">
        <f t="shared" si="409"/>
        <v>44.820299999999975</v>
      </c>
      <c r="AD3604" s="6">
        <f>SUMIFS($AB$3:AB3604,$B$3:B3604,B3604)</f>
        <v>878.62480000000005</v>
      </c>
      <c r="AE3604" s="6">
        <f t="shared" si="410"/>
        <v>5457.8753565561456</v>
      </c>
      <c r="AF3604" s="6">
        <f t="shared" si="411"/>
        <v>5457.8753565561456</v>
      </c>
      <c r="AG3604" s="6">
        <f>VLOOKUP(Table1[[#This Row],[PracticeCode]],$AP$3:$AS$345,4,FALSE)</f>
        <v>5457.8753565561456</v>
      </c>
      <c r="AH3604" s="27">
        <f t="shared" si="412"/>
        <v>396605.6092430799</v>
      </c>
      <c r="AI3604" s="6">
        <f t="shared" si="414"/>
        <v>0</v>
      </c>
    </row>
    <row r="3605" spans="1:35" x14ac:dyDescent="0.35">
      <c r="A3605" t="str">
        <f t="shared" si="413"/>
        <v>THE STANMORE MEDICAL CENTREHealth Alliance PCNHarrowE84057Dec9</v>
      </c>
      <c r="B3605" s="41" t="s">
        <v>585</v>
      </c>
      <c r="C3605" s="41" t="s">
        <v>447</v>
      </c>
      <c r="D3605" s="41" t="s">
        <v>26</v>
      </c>
      <c r="E3605" s="41" t="s">
        <v>367</v>
      </c>
      <c r="F3605" s="41" t="s">
        <v>367</v>
      </c>
      <c r="G3605" s="41" t="s">
        <v>764</v>
      </c>
      <c r="H3605" s="41">
        <v>9</v>
      </c>
      <c r="I3605" s="41">
        <v>12128.611903458101</v>
      </c>
      <c r="J3605" s="41">
        <v>16257</v>
      </c>
      <c r="K3605" s="41">
        <v>791</v>
      </c>
      <c r="L3605" s="41">
        <v>323.51429999999999</v>
      </c>
      <c r="M3605" s="41">
        <v>15.740900000000002</v>
      </c>
      <c r="N3605" s="41"/>
      <c r="O3605" s="41"/>
      <c r="P3605" s="41"/>
      <c r="Q3605" s="41"/>
      <c r="R3605" s="41">
        <v>0</v>
      </c>
      <c r="S3605" s="41">
        <v>0</v>
      </c>
      <c r="T3605" s="41"/>
      <c r="U3605" s="41"/>
      <c r="V3605" s="41">
        <v>17048</v>
      </c>
      <c r="W3605" s="41">
        <v>339.2552</v>
      </c>
      <c r="X3605" s="41"/>
      <c r="Y3605" s="41"/>
      <c r="Z3605" s="6">
        <f>0</f>
        <v>0</v>
      </c>
      <c r="AA3605" s="6">
        <f t="shared" si="408"/>
        <v>339.2552</v>
      </c>
      <c r="AB3605" t="e">
        <f>IF(ISBLANK(Table1[[#This Row],[FY2425_Cost]])=TRUE,#N/A,Table1[[#This Row],[FY2425_Cost]])</f>
        <v>#N/A</v>
      </c>
      <c r="AC3605" s="6" t="e">
        <f t="shared" si="409"/>
        <v>#N/A</v>
      </c>
      <c r="AD3605" s="6" t="e">
        <f>SUMIFS($AB$3:AB3605,$B$3:B3605,B3605)</f>
        <v>#N/A</v>
      </c>
      <c r="AE3605" s="6">
        <f t="shared" si="410"/>
        <v>5457.8753565561456</v>
      </c>
      <c r="AF3605" s="6">
        <f t="shared" si="411"/>
        <v>5457.8753565561456</v>
      </c>
      <c r="AG3605" s="6">
        <f>VLOOKUP(Table1[[#This Row],[PracticeCode]],$AP$3:$AS$345,4,FALSE)</f>
        <v>5457.8753565561456</v>
      </c>
      <c r="AH3605" s="27">
        <f t="shared" si="412"/>
        <v>396605.6092430799</v>
      </c>
      <c r="AI3605" s="6" t="e">
        <f t="shared" si="414"/>
        <v>#N/A</v>
      </c>
    </row>
    <row r="3606" spans="1:35" x14ac:dyDescent="0.35">
      <c r="A3606" t="str">
        <f t="shared" si="413"/>
        <v>THE STANMORE MEDICAL CENTREHealth Alliance PCNHarrowE84057Feb11</v>
      </c>
      <c r="B3606" s="41" t="s">
        <v>585</v>
      </c>
      <c r="C3606" s="41" t="s">
        <v>447</v>
      </c>
      <c r="D3606" s="41" t="s">
        <v>26</v>
      </c>
      <c r="E3606" s="41" t="s">
        <v>367</v>
      </c>
      <c r="F3606" s="41" t="s">
        <v>367</v>
      </c>
      <c r="G3606" s="41" t="s">
        <v>766</v>
      </c>
      <c r="H3606" s="41">
        <v>11</v>
      </c>
      <c r="I3606" s="41">
        <v>12128.611903458101</v>
      </c>
      <c r="J3606" s="41">
        <v>16593</v>
      </c>
      <c r="K3606" s="41">
        <v>1714</v>
      </c>
      <c r="L3606" s="41">
        <v>330.20070000000004</v>
      </c>
      <c r="M3606" s="41">
        <v>34.108600000000003</v>
      </c>
      <c r="N3606" s="41"/>
      <c r="O3606" s="41"/>
      <c r="P3606" s="41"/>
      <c r="Q3606" s="41"/>
      <c r="R3606" s="41">
        <v>0</v>
      </c>
      <c r="S3606" s="41">
        <v>0</v>
      </c>
      <c r="T3606" s="41"/>
      <c r="U3606" s="41"/>
      <c r="V3606" s="41">
        <v>18307</v>
      </c>
      <c r="W3606" s="41">
        <v>364.30930000000006</v>
      </c>
      <c r="X3606" s="41"/>
      <c r="Y3606" s="41"/>
      <c r="Z3606" s="6">
        <f>0</f>
        <v>0</v>
      </c>
      <c r="AA3606" s="6">
        <f t="shared" si="408"/>
        <v>364.30930000000006</v>
      </c>
      <c r="AB3606" t="e">
        <f>IF(ISBLANK(Table1[[#This Row],[FY2425_Cost]])=TRUE,#N/A,Table1[[#This Row],[FY2425_Cost]])</f>
        <v>#N/A</v>
      </c>
      <c r="AC3606" s="6" t="e">
        <f t="shared" si="409"/>
        <v>#N/A</v>
      </c>
      <c r="AD3606" s="6" t="e">
        <f>SUMIFS($AB$3:AB3606,$B$3:B3606,B3606)</f>
        <v>#N/A</v>
      </c>
      <c r="AE3606" s="6">
        <f t="shared" si="410"/>
        <v>5457.8753565561456</v>
      </c>
      <c r="AF3606" s="6">
        <f t="shared" si="411"/>
        <v>5457.8753565561456</v>
      </c>
      <c r="AG3606" s="6">
        <f>VLOOKUP(Table1[[#This Row],[PracticeCode]],$AP$3:$AS$345,4,FALSE)</f>
        <v>5457.8753565561456</v>
      </c>
      <c r="AH3606" s="27">
        <f t="shared" si="412"/>
        <v>396605.6092430799</v>
      </c>
      <c r="AI3606" s="6" t="e">
        <f t="shared" si="414"/>
        <v>#N/A</v>
      </c>
    </row>
    <row r="3607" spans="1:35" x14ac:dyDescent="0.35">
      <c r="A3607" t="str">
        <f t="shared" si="413"/>
        <v>THE STANMORE MEDICAL CENTREHealth Alliance PCNHarrowE84057Jan10</v>
      </c>
      <c r="B3607" s="41" t="s">
        <v>585</v>
      </c>
      <c r="C3607" s="41" t="s">
        <v>447</v>
      </c>
      <c r="D3607" s="41" t="s">
        <v>26</v>
      </c>
      <c r="E3607" s="41" t="s">
        <v>367</v>
      </c>
      <c r="F3607" s="41" t="s">
        <v>367</v>
      </c>
      <c r="G3607" s="41" t="s">
        <v>765</v>
      </c>
      <c r="H3607" s="41">
        <v>10</v>
      </c>
      <c r="I3607" s="41">
        <v>12128.611903458101</v>
      </c>
      <c r="J3607" s="41">
        <v>21012</v>
      </c>
      <c r="K3607" s="41">
        <v>1093</v>
      </c>
      <c r="L3607" s="41">
        <v>418.1388</v>
      </c>
      <c r="M3607" s="41">
        <v>21.750700000000002</v>
      </c>
      <c r="N3607" s="41"/>
      <c r="O3607" s="41"/>
      <c r="P3607" s="41"/>
      <c r="Q3607" s="41"/>
      <c r="R3607" s="41">
        <v>0</v>
      </c>
      <c r="S3607" s="41">
        <v>0</v>
      </c>
      <c r="T3607" s="41"/>
      <c r="U3607" s="41"/>
      <c r="V3607" s="41">
        <v>22105</v>
      </c>
      <c r="W3607" s="41">
        <v>439.8895</v>
      </c>
      <c r="X3607" s="41"/>
      <c r="Y3607" s="41"/>
      <c r="Z3607" s="6">
        <f>0</f>
        <v>0</v>
      </c>
      <c r="AA3607" s="6">
        <f t="shared" si="408"/>
        <v>439.8895</v>
      </c>
      <c r="AB3607" t="e">
        <f>IF(ISBLANK(Table1[[#This Row],[FY2425_Cost]])=TRUE,#N/A,Table1[[#This Row],[FY2425_Cost]])</f>
        <v>#N/A</v>
      </c>
      <c r="AC3607" s="6" t="e">
        <f t="shared" si="409"/>
        <v>#N/A</v>
      </c>
      <c r="AD3607" s="6" t="e">
        <f>SUMIFS($AB$3:AB3607,$B$3:B3607,B3607)</f>
        <v>#N/A</v>
      </c>
      <c r="AE3607" s="6">
        <f t="shared" si="410"/>
        <v>5457.8753565561456</v>
      </c>
      <c r="AF3607" s="6">
        <f t="shared" si="411"/>
        <v>5457.8753565561456</v>
      </c>
      <c r="AG3607" s="6">
        <f>VLOOKUP(Table1[[#This Row],[PracticeCode]],$AP$3:$AS$345,4,FALSE)</f>
        <v>5457.8753565561456</v>
      </c>
      <c r="AH3607" s="27">
        <f t="shared" si="412"/>
        <v>396605.6092430799</v>
      </c>
      <c r="AI3607" s="6" t="e">
        <f t="shared" si="414"/>
        <v>#N/A</v>
      </c>
    </row>
    <row r="3608" spans="1:35" x14ac:dyDescent="0.35">
      <c r="A3608" t="str">
        <f t="shared" si="413"/>
        <v>THE STANMORE MEDICAL CENTREHealth Alliance PCNHarrowE84057Jul4</v>
      </c>
      <c r="B3608" s="41" t="s">
        <v>585</v>
      </c>
      <c r="C3608" s="41" t="s">
        <v>447</v>
      </c>
      <c r="D3608" s="41" t="s">
        <v>26</v>
      </c>
      <c r="E3608" s="41" t="s">
        <v>367</v>
      </c>
      <c r="F3608" s="41" t="s">
        <v>367</v>
      </c>
      <c r="G3608" s="41" t="s">
        <v>759</v>
      </c>
      <c r="H3608" s="41">
        <v>4</v>
      </c>
      <c r="I3608" s="41">
        <v>12128.611903458101</v>
      </c>
      <c r="J3608" s="41">
        <v>20662</v>
      </c>
      <c r="K3608" s="41">
        <v>2003</v>
      </c>
      <c r="L3608" s="41">
        <v>382.24699999999996</v>
      </c>
      <c r="M3608" s="41">
        <v>37.055499999999995</v>
      </c>
      <c r="N3608" s="41">
        <v>18160</v>
      </c>
      <c r="O3608" s="41">
        <v>1932</v>
      </c>
      <c r="P3608" s="41">
        <v>361.38400000000001</v>
      </c>
      <c r="Q3608" s="41">
        <v>38.446800000000003</v>
      </c>
      <c r="R3608" s="41">
        <v>0</v>
      </c>
      <c r="S3608" s="41">
        <v>0</v>
      </c>
      <c r="T3608" s="41">
        <v>0</v>
      </c>
      <c r="U3608" s="41">
        <v>0</v>
      </c>
      <c r="V3608" s="41">
        <v>22665</v>
      </c>
      <c r="W3608" s="41">
        <v>419.30249999999995</v>
      </c>
      <c r="X3608" s="41">
        <v>20092</v>
      </c>
      <c r="Y3608" s="41">
        <v>399.83080000000001</v>
      </c>
      <c r="Z3608" s="6">
        <f>0</f>
        <v>0</v>
      </c>
      <c r="AA3608" s="6">
        <f t="shared" si="408"/>
        <v>419.30249999999995</v>
      </c>
      <c r="AB3608">
        <f>IF(ISBLANK(Table1[[#This Row],[FY2425_Cost]])=TRUE,#N/A,Table1[[#This Row],[FY2425_Cost]])</f>
        <v>399.83080000000001</v>
      </c>
      <c r="AC3608" s="6">
        <f t="shared" si="409"/>
        <v>-19.471699999999942</v>
      </c>
      <c r="AD3608" s="6" t="e">
        <f>SUMIFS($AB$3:AB3608,$B$3:B3608,B3608)</f>
        <v>#N/A</v>
      </c>
      <c r="AE3608" s="6">
        <f t="shared" si="410"/>
        <v>5457.8753565561456</v>
      </c>
      <c r="AF3608" s="6">
        <f t="shared" si="411"/>
        <v>5457.8753565561456</v>
      </c>
      <c r="AG3608" s="6">
        <f>VLOOKUP(Table1[[#This Row],[PracticeCode]],$AP$3:$AS$345,4,FALSE)</f>
        <v>5457.8753565561456</v>
      </c>
      <c r="AH3608" s="27">
        <f t="shared" si="412"/>
        <v>396605.6092430799</v>
      </c>
      <c r="AI3608" s="6" t="e">
        <f t="shared" si="414"/>
        <v>#N/A</v>
      </c>
    </row>
    <row r="3609" spans="1:35" x14ac:dyDescent="0.35">
      <c r="A3609" t="str">
        <f t="shared" si="413"/>
        <v>THE STANMORE MEDICAL CENTREHealth Alliance PCNHarrowE84057Jun3</v>
      </c>
      <c r="B3609" s="41" t="s">
        <v>585</v>
      </c>
      <c r="C3609" s="41" t="s">
        <v>447</v>
      </c>
      <c r="D3609" s="41" t="s">
        <v>26</v>
      </c>
      <c r="E3609" s="41" t="s">
        <v>367</v>
      </c>
      <c r="F3609" s="41" t="s">
        <v>367</v>
      </c>
      <c r="G3609" s="41" t="s">
        <v>758</v>
      </c>
      <c r="H3609" s="41">
        <v>3</v>
      </c>
      <c r="I3609" s="41">
        <v>12128.611903458101</v>
      </c>
      <c r="J3609" s="41">
        <v>20033</v>
      </c>
      <c r="K3609" s="41">
        <v>1563</v>
      </c>
      <c r="L3609" s="41">
        <v>370.6105</v>
      </c>
      <c r="M3609" s="41">
        <v>28.915499999999998</v>
      </c>
      <c r="N3609" s="41">
        <v>17134</v>
      </c>
      <c r="O3609" s="41">
        <v>2055</v>
      </c>
      <c r="P3609" s="41">
        <v>340.96660000000003</v>
      </c>
      <c r="Q3609" s="41">
        <v>40.894500000000001</v>
      </c>
      <c r="R3609" s="41">
        <v>0</v>
      </c>
      <c r="S3609" s="41">
        <v>0</v>
      </c>
      <c r="T3609" s="41">
        <v>0</v>
      </c>
      <c r="U3609" s="41">
        <v>0</v>
      </c>
      <c r="V3609" s="41">
        <v>21596</v>
      </c>
      <c r="W3609" s="41">
        <v>399.52600000000001</v>
      </c>
      <c r="X3609" s="41">
        <v>19189</v>
      </c>
      <c r="Y3609" s="41">
        <v>381.86110000000002</v>
      </c>
      <c r="Z3609" s="6">
        <f>0</f>
        <v>0</v>
      </c>
      <c r="AA3609" s="6">
        <f t="shared" si="408"/>
        <v>399.52600000000001</v>
      </c>
      <c r="AB3609">
        <f>IF(ISBLANK(Table1[[#This Row],[FY2425_Cost]])=TRUE,#N/A,Table1[[#This Row],[FY2425_Cost]])</f>
        <v>381.86110000000002</v>
      </c>
      <c r="AC3609" s="6">
        <f t="shared" si="409"/>
        <v>-17.664899999999989</v>
      </c>
      <c r="AD3609" s="6" t="e">
        <f>SUMIFS($AB$3:AB3609,$B$3:B3609,B3609)</f>
        <v>#N/A</v>
      </c>
      <c r="AE3609" s="6">
        <f t="shared" si="410"/>
        <v>5457.8753565561456</v>
      </c>
      <c r="AF3609" s="6">
        <f t="shared" si="411"/>
        <v>5457.8753565561456</v>
      </c>
      <c r="AG3609" s="6">
        <f>VLOOKUP(Table1[[#This Row],[PracticeCode]],$AP$3:$AS$345,4,FALSE)</f>
        <v>5457.8753565561456</v>
      </c>
      <c r="AH3609" s="27">
        <f t="shared" si="412"/>
        <v>396605.6092430799</v>
      </c>
      <c r="AI3609" s="6" t="e">
        <f t="shared" si="414"/>
        <v>#N/A</v>
      </c>
    </row>
    <row r="3610" spans="1:35" x14ac:dyDescent="0.35">
      <c r="A3610" t="str">
        <f t="shared" si="413"/>
        <v>THE STANMORE MEDICAL CENTREHealth Alliance PCNHarrowE84057Mar12</v>
      </c>
      <c r="B3610" s="41" t="s">
        <v>585</v>
      </c>
      <c r="C3610" s="41" t="s">
        <v>447</v>
      </c>
      <c r="D3610" s="41" t="s">
        <v>26</v>
      </c>
      <c r="E3610" s="41" t="s">
        <v>367</v>
      </c>
      <c r="F3610" s="41" t="s">
        <v>367</v>
      </c>
      <c r="G3610" s="41" t="s">
        <v>767</v>
      </c>
      <c r="H3610" s="41">
        <v>12</v>
      </c>
      <c r="I3610" s="41">
        <v>12128.611903458101</v>
      </c>
      <c r="J3610" s="41">
        <v>14881</v>
      </c>
      <c r="K3610" s="41">
        <v>1245</v>
      </c>
      <c r="L3610" s="41">
        <v>296.13190000000003</v>
      </c>
      <c r="M3610" s="41">
        <v>24.775500000000001</v>
      </c>
      <c r="N3610" s="41"/>
      <c r="O3610" s="41"/>
      <c r="P3610" s="41"/>
      <c r="Q3610" s="41"/>
      <c r="R3610" s="41">
        <v>0</v>
      </c>
      <c r="S3610" s="41">
        <v>0</v>
      </c>
      <c r="T3610" s="41"/>
      <c r="U3610" s="41"/>
      <c r="V3610" s="41">
        <v>16126</v>
      </c>
      <c r="W3610" s="41">
        <v>320.90740000000005</v>
      </c>
      <c r="X3610" s="41"/>
      <c r="Y3610" s="41"/>
      <c r="Z3610" s="6">
        <f>0</f>
        <v>0</v>
      </c>
      <c r="AA3610" s="6">
        <f t="shared" si="408"/>
        <v>320.90740000000005</v>
      </c>
      <c r="AB3610" t="e">
        <f>IF(ISBLANK(Table1[[#This Row],[FY2425_Cost]])=TRUE,#N/A,Table1[[#This Row],[FY2425_Cost]])</f>
        <v>#N/A</v>
      </c>
      <c r="AC3610" s="6" t="e">
        <f t="shared" si="409"/>
        <v>#N/A</v>
      </c>
      <c r="AD3610" s="6" t="e">
        <f>SUMIFS($AB$3:AB3610,$B$3:B3610,B3610)</f>
        <v>#N/A</v>
      </c>
      <c r="AE3610" s="6">
        <f t="shared" si="410"/>
        <v>5457.8753565561456</v>
      </c>
      <c r="AF3610" s="6">
        <f t="shared" si="411"/>
        <v>5457.8753565561456</v>
      </c>
      <c r="AG3610" s="6">
        <f>VLOOKUP(Table1[[#This Row],[PracticeCode]],$AP$3:$AS$345,4,FALSE)</f>
        <v>5457.8753565561456</v>
      </c>
      <c r="AH3610" s="27">
        <f t="shared" si="412"/>
        <v>396605.6092430799</v>
      </c>
      <c r="AI3610" s="6" t="e">
        <f t="shared" si="414"/>
        <v>#N/A</v>
      </c>
    </row>
    <row r="3611" spans="1:35" x14ac:dyDescent="0.35">
      <c r="A3611" t="str">
        <f t="shared" si="413"/>
        <v>THE STANMORE MEDICAL CENTREHealth Alliance PCNHarrowE84057May2</v>
      </c>
      <c r="B3611" s="41" t="s">
        <v>585</v>
      </c>
      <c r="C3611" s="41" t="s">
        <v>447</v>
      </c>
      <c r="D3611" s="41" t="s">
        <v>26</v>
      </c>
      <c r="E3611" s="41" t="s">
        <v>367</v>
      </c>
      <c r="F3611" s="41" t="s">
        <v>367</v>
      </c>
      <c r="G3611" s="41" t="s">
        <v>757</v>
      </c>
      <c r="H3611" s="41">
        <v>2</v>
      </c>
      <c r="I3611" s="41">
        <v>12128.611903458101</v>
      </c>
      <c r="J3611" s="41">
        <v>69692</v>
      </c>
      <c r="K3611" s="41">
        <v>1110</v>
      </c>
      <c r="L3611" s="41">
        <v>1289.3019999999999</v>
      </c>
      <c r="M3611" s="41">
        <v>20.535</v>
      </c>
      <c r="N3611" s="41">
        <v>16223</v>
      </c>
      <c r="O3611" s="41">
        <v>1605</v>
      </c>
      <c r="P3611" s="41">
        <v>322.83770000000004</v>
      </c>
      <c r="Q3611" s="41">
        <v>31.939500000000002</v>
      </c>
      <c r="R3611" s="41">
        <v>0</v>
      </c>
      <c r="S3611" s="41">
        <v>0</v>
      </c>
      <c r="T3611" s="41">
        <v>0</v>
      </c>
      <c r="U3611" s="41">
        <v>0</v>
      </c>
      <c r="V3611" s="41">
        <v>70802</v>
      </c>
      <c r="W3611" s="41">
        <v>1309.837</v>
      </c>
      <c r="X3611" s="41">
        <v>17828</v>
      </c>
      <c r="Y3611" s="41">
        <v>354.77720000000005</v>
      </c>
      <c r="Z3611" s="6">
        <f>0</f>
        <v>0</v>
      </c>
      <c r="AA3611" s="6">
        <f t="shared" si="408"/>
        <v>1309.837</v>
      </c>
      <c r="AB3611">
        <f>IF(ISBLANK(Table1[[#This Row],[FY2425_Cost]])=TRUE,#N/A,Table1[[#This Row],[FY2425_Cost]])</f>
        <v>354.77720000000005</v>
      </c>
      <c r="AC3611" s="6">
        <f t="shared" si="409"/>
        <v>-955.0598</v>
      </c>
      <c r="AD3611" s="6" t="e">
        <f>SUMIFS($AB$3:AB3611,$B$3:B3611,B3611)</f>
        <v>#N/A</v>
      </c>
      <c r="AE3611" s="6">
        <f t="shared" si="410"/>
        <v>5457.8753565561456</v>
      </c>
      <c r="AF3611" s="6">
        <f t="shared" si="411"/>
        <v>5457.8753565561456</v>
      </c>
      <c r="AG3611" s="6">
        <f>VLOOKUP(Table1[[#This Row],[PracticeCode]],$AP$3:$AS$345,4,FALSE)</f>
        <v>5457.8753565561456</v>
      </c>
      <c r="AH3611" s="27">
        <f t="shared" si="412"/>
        <v>396605.6092430799</v>
      </c>
      <c r="AI3611" s="6" t="e">
        <f t="shared" si="414"/>
        <v>#N/A</v>
      </c>
    </row>
    <row r="3612" spans="1:35" x14ac:dyDescent="0.35">
      <c r="A3612" t="str">
        <f t="shared" si="413"/>
        <v>THE STANMORE MEDICAL CENTREHealth Alliance PCNHarrowE84057Nov8</v>
      </c>
      <c r="B3612" s="41" t="s">
        <v>585</v>
      </c>
      <c r="C3612" s="41" t="s">
        <v>447</v>
      </c>
      <c r="D3612" s="41" t="s">
        <v>26</v>
      </c>
      <c r="E3612" s="41" t="s">
        <v>367</v>
      </c>
      <c r="F3612" s="41" t="s">
        <v>367</v>
      </c>
      <c r="G3612" s="41" t="s">
        <v>763</v>
      </c>
      <c r="H3612" s="41">
        <v>8</v>
      </c>
      <c r="I3612" s="41">
        <v>12128.611903458101</v>
      </c>
      <c r="J3612" s="41">
        <v>19537</v>
      </c>
      <c r="K3612" s="41">
        <v>1337</v>
      </c>
      <c r="L3612" s="41">
        <v>388.78630000000004</v>
      </c>
      <c r="M3612" s="41">
        <v>26.606300000000001</v>
      </c>
      <c r="N3612" s="41"/>
      <c r="O3612" s="41"/>
      <c r="P3612" s="41"/>
      <c r="Q3612" s="41"/>
      <c r="R3612" s="41">
        <v>0</v>
      </c>
      <c r="S3612" s="41">
        <v>0</v>
      </c>
      <c r="T3612" s="41"/>
      <c r="U3612" s="41"/>
      <c r="V3612" s="41">
        <v>20874</v>
      </c>
      <c r="W3612" s="41">
        <v>415.39260000000002</v>
      </c>
      <c r="X3612" s="41"/>
      <c r="Y3612" s="41"/>
      <c r="Z3612" s="6">
        <f>0</f>
        <v>0</v>
      </c>
      <c r="AA3612" s="6">
        <f t="shared" si="408"/>
        <v>415.39260000000002</v>
      </c>
      <c r="AB3612" t="e">
        <f>IF(ISBLANK(Table1[[#This Row],[FY2425_Cost]])=TRUE,#N/A,Table1[[#This Row],[FY2425_Cost]])</f>
        <v>#N/A</v>
      </c>
      <c r="AC3612" s="6" t="e">
        <f t="shared" si="409"/>
        <v>#N/A</v>
      </c>
      <c r="AD3612" s="6" t="e">
        <f>SUMIFS($AB$3:AB3612,$B$3:B3612,B3612)</f>
        <v>#N/A</v>
      </c>
      <c r="AE3612" s="6">
        <f t="shared" si="410"/>
        <v>5457.8753565561456</v>
      </c>
      <c r="AF3612" s="6">
        <f t="shared" si="411"/>
        <v>5457.8753565561456</v>
      </c>
      <c r="AG3612" s="6">
        <f>VLOOKUP(Table1[[#This Row],[PracticeCode]],$AP$3:$AS$345,4,FALSE)</f>
        <v>5457.8753565561456</v>
      </c>
      <c r="AH3612" s="27">
        <f t="shared" si="412"/>
        <v>396605.6092430799</v>
      </c>
      <c r="AI3612" s="6" t="e">
        <f t="shared" si="414"/>
        <v>#N/A</v>
      </c>
    </row>
    <row r="3613" spans="1:35" x14ac:dyDescent="0.35">
      <c r="A3613" t="str">
        <f t="shared" si="413"/>
        <v>THE STANMORE MEDICAL CENTREHealth Alliance PCNHarrowE84057Oct7</v>
      </c>
      <c r="B3613" s="41" t="s">
        <v>585</v>
      </c>
      <c r="C3613" s="41" t="s">
        <v>447</v>
      </c>
      <c r="D3613" s="41" t="s">
        <v>26</v>
      </c>
      <c r="E3613" s="41" t="s">
        <v>367</v>
      </c>
      <c r="F3613" s="41" t="s">
        <v>367</v>
      </c>
      <c r="G3613" s="41" t="s">
        <v>762</v>
      </c>
      <c r="H3613" s="41">
        <v>7</v>
      </c>
      <c r="I3613" s="41">
        <v>12128.611903458101</v>
      </c>
      <c r="J3613" s="41">
        <v>19426</v>
      </c>
      <c r="K3613" s="41">
        <v>6561</v>
      </c>
      <c r="L3613" s="41">
        <v>386.57740000000001</v>
      </c>
      <c r="M3613" s="41">
        <v>130.56390000000002</v>
      </c>
      <c r="N3613" s="41">
        <v>0</v>
      </c>
      <c r="O3613" s="41">
        <v>4361</v>
      </c>
      <c r="P3613" s="41">
        <v>0</v>
      </c>
      <c r="Q3613" s="41">
        <v>98.122500000000002</v>
      </c>
      <c r="R3613" s="41">
        <v>0</v>
      </c>
      <c r="S3613" s="41">
        <v>0</v>
      </c>
      <c r="T3613" s="41">
        <v>0</v>
      </c>
      <c r="U3613" s="41">
        <v>0</v>
      </c>
      <c r="V3613" s="41">
        <v>25987</v>
      </c>
      <c r="W3613" s="41">
        <v>517.1413</v>
      </c>
      <c r="X3613" s="41">
        <v>4361</v>
      </c>
      <c r="Y3613" s="41">
        <v>98.122500000000002</v>
      </c>
      <c r="Z3613" s="6">
        <f>0</f>
        <v>0</v>
      </c>
      <c r="AA3613" s="6">
        <f t="shared" si="408"/>
        <v>517.1413</v>
      </c>
      <c r="AB3613">
        <f>IF(ISBLANK(Table1[[#This Row],[FY2425_Cost]])=TRUE,#N/A,Table1[[#This Row],[FY2425_Cost]])</f>
        <v>98.122500000000002</v>
      </c>
      <c r="AC3613" s="6">
        <f t="shared" si="409"/>
        <v>-419.0188</v>
      </c>
      <c r="AD3613" s="6" t="e">
        <f>SUMIFS($AB$3:AB3613,$B$3:B3613,B3613)</f>
        <v>#N/A</v>
      </c>
      <c r="AE3613" s="6">
        <f t="shared" si="410"/>
        <v>5457.8753565561456</v>
      </c>
      <c r="AF3613" s="6">
        <f t="shared" si="411"/>
        <v>5457.8753565561456</v>
      </c>
      <c r="AG3613" s="6">
        <f>VLOOKUP(Table1[[#This Row],[PracticeCode]],$AP$3:$AS$345,4,FALSE)</f>
        <v>5457.8753565561456</v>
      </c>
      <c r="AH3613" s="27">
        <f t="shared" si="412"/>
        <v>396605.6092430799</v>
      </c>
      <c r="AI3613" s="6" t="e">
        <f t="shared" si="414"/>
        <v>#N/A</v>
      </c>
    </row>
    <row r="3614" spans="1:35" x14ac:dyDescent="0.35">
      <c r="A3614" t="str">
        <f t="shared" si="413"/>
        <v>THE STANMORE MEDICAL CENTREHealth Alliance PCNHarrowE84057Sep6</v>
      </c>
      <c r="B3614" s="41" t="s">
        <v>585</v>
      </c>
      <c r="C3614" s="41" t="s">
        <v>447</v>
      </c>
      <c r="D3614" s="41" t="s">
        <v>26</v>
      </c>
      <c r="E3614" s="41" t="s">
        <v>367</v>
      </c>
      <c r="F3614" s="41" t="s">
        <v>367</v>
      </c>
      <c r="G3614" s="41" t="s">
        <v>761</v>
      </c>
      <c r="H3614" s="41">
        <v>6</v>
      </c>
      <c r="I3614" s="41">
        <v>12128.611903458101</v>
      </c>
      <c r="J3614" s="41">
        <v>20832</v>
      </c>
      <c r="K3614" s="41">
        <v>14865</v>
      </c>
      <c r="L3614" s="41">
        <v>414.55680000000001</v>
      </c>
      <c r="M3614" s="41">
        <v>295.81350000000003</v>
      </c>
      <c r="N3614" s="41">
        <v>22679</v>
      </c>
      <c r="O3614" s="41">
        <v>8659</v>
      </c>
      <c r="P3614" s="41">
        <v>510.27749999999997</v>
      </c>
      <c r="Q3614" s="41">
        <v>194.82749999999999</v>
      </c>
      <c r="R3614" s="41">
        <v>0</v>
      </c>
      <c r="S3614" s="41">
        <v>0</v>
      </c>
      <c r="T3614" s="41">
        <v>0</v>
      </c>
      <c r="U3614" s="41">
        <v>0</v>
      </c>
      <c r="V3614" s="41">
        <v>35697</v>
      </c>
      <c r="W3614" s="41">
        <v>710.37030000000004</v>
      </c>
      <c r="X3614" s="41">
        <v>31338</v>
      </c>
      <c r="Y3614" s="41">
        <v>705.10500000000002</v>
      </c>
      <c r="Z3614" s="6">
        <f>0</f>
        <v>0</v>
      </c>
      <c r="AA3614" s="6">
        <f t="shared" si="408"/>
        <v>710.37030000000004</v>
      </c>
      <c r="AB3614">
        <f>IF(ISBLANK(Table1[[#This Row],[FY2425_Cost]])=TRUE,#N/A,Table1[[#This Row],[FY2425_Cost]])</f>
        <v>705.10500000000002</v>
      </c>
      <c r="AC3614" s="6">
        <f t="shared" si="409"/>
        <v>-5.2653000000000247</v>
      </c>
      <c r="AD3614" s="6" t="e">
        <f>SUMIFS($AB$3:AB3614,$B$3:B3614,B3614)</f>
        <v>#N/A</v>
      </c>
      <c r="AE3614" s="6">
        <f t="shared" si="410"/>
        <v>5457.8753565561456</v>
      </c>
      <c r="AF3614" s="6">
        <f t="shared" si="411"/>
        <v>5457.8753565561456</v>
      </c>
      <c r="AG3614" s="6">
        <f>VLOOKUP(Table1[[#This Row],[PracticeCode]],$AP$3:$AS$345,4,FALSE)</f>
        <v>5457.8753565561456</v>
      </c>
      <c r="AH3614" s="27">
        <f t="shared" si="412"/>
        <v>396605.6092430799</v>
      </c>
      <c r="AI3614" s="6" t="e">
        <f t="shared" si="414"/>
        <v>#N/A</v>
      </c>
    </row>
    <row r="3615" spans="1:35" x14ac:dyDescent="0.35">
      <c r="A3615" t="str">
        <f t="shared" si="413"/>
        <v>THE STREATFIELD MEDICAL CENTREHealth Alliance PCNHarrowE84646Apr1</v>
      </c>
      <c r="B3615" s="41" t="s">
        <v>570</v>
      </c>
      <c r="C3615" s="41" t="s">
        <v>447</v>
      </c>
      <c r="D3615" s="41" t="s">
        <v>26</v>
      </c>
      <c r="E3615" s="41" t="s">
        <v>369</v>
      </c>
      <c r="F3615" s="41" t="s">
        <v>369</v>
      </c>
      <c r="G3615" s="41" t="s">
        <v>756</v>
      </c>
      <c r="H3615" s="41">
        <v>1</v>
      </c>
      <c r="I3615" s="41">
        <v>5606.4298678551704</v>
      </c>
      <c r="J3615" s="41">
        <v>7955</v>
      </c>
      <c r="K3615" s="41">
        <v>0</v>
      </c>
      <c r="L3615" s="41">
        <v>147.16749999999999</v>
      </c>
      <c r="M3615" s="41">
        <v>0</v>
      </c>
      <c r="N3615" s="41">
        <v>11562</v>
      </c>
      <c r="O3615" s="41">
        <v>407</v>
      </c>
      <c r="P3615" s="41">
        <v>230.08380000000002</v>
      </c>
      <c r="Q3615" s="41">
        <v>8.0993000000000013</v>
      </c>
      <c r="R3615" s="41">
        <v>0</v>
      </c>
      <c r="S3615" s="41">
        <v>0</v>
      </c>
      <c r="T3615" s="41">
        <v>2</v>
      </c>
      <c r="U3615" s="41">
        <v>4.3999999999999997E-2</v>
      </c>
      <c r="V3615" s="41">
        <v>7955</v>
      </c>
      <c r="W3615" s="41">
        <v>147.16749999999999</v>
      </c>
      <c r="X3615" s="41">
        <v>11971</v>
      </c>
      <c r="Y3615" s="41">
        <v>238.22710000000004</v>
      </c>
      <c r="Z3615" s="6">
        <f>0</f>
        <v>0</v>
      </c>
      <c r="AA3615" s="6">
        <f t="shared" si="408"/>
        <v>147.16749999999999</v>
      </c>
      <c r="AB3615">
        <f>IF(ISBLANK(Table1[[#This Row],[FY2425_Cost]])=TRUE,#N/A,Table1[[#This Row],[FY2425_Cost]])</f>
        <v>238.22710000000004</v>
      </c>
      <c r="AC3615" s="6">
        <f t="shared" si="409"/>
        <v>91.059600000000046</v>
      </c>
      <c r="AD3615" s="6">
        <f>SUMIFS($AB$3:AB3615,$B$3:B3615,B3615)</f>
        <v>238.22710000000004</v>
      </c>
      <c r="AE3615" s="6">
        <f t="shared" si="410"/>
        <v>2522.8934405348268</v>
      </c>
      <c r="AF3615" s="6">
        <f t="shared" si="411"/>
        <v>2522.8934405348268</v>
      </c>
      <c r="AG3615" s="6">
        <f>VLOOKUP(Table1[[#This Row],[PracticeCode]],$AP$3:$AS$345,4,FALSE)</f>
        <v>2522.8934405348268</v>
      </c>
      <c r="AH3615" s="27">
        <f t="shared" si="412"/>
        <v>183330.2566788641</v>
      </c>
      <c r="AI3615" s="6">
        <f t="shared" si="414"/>
        <v>0</v>
      </c>
    </row>
    <row r="3616" spans="1:35" x14ac:dyDescent="0.35">
      <c r="A3616" t="str">
        <f t="shared" si="413"/>
        <v>THE STREATFIELD MEDICAL CENTREHealth Alliance PCNHarrowE84646Aug5</v>
      </c>
      <c r="B3616" s="41" t="s">
        <v>570</v>
      </c>
      <c r="C3616" s="41" t="s">
        <v>447</v>
      </c>
      <c r="D3616" s="41" t="s">
        <v>26</v>
      </c>
      <c r="E3616" s="41" t="s">
        <v>369</v>
      </c>
      <c r="F3616" s="41" t="s">
        <v>369</v>
      </c>
      <c r="G3616" s="41" t="s">
        <v>760</v>
      </c>
      <c r="H3616" s="41">
        <v>5</v>
      </c>
      <c r="I3616" s="41">
        <v>5606.4298678551704</v>
      </c>
      <c r="J3616" s="41">
        <v>8572</v>
      </c>
      <c r="K3616" s="41">
        <v>0</v>
      </c>
      <c r="L3616" s="41">
        <v>158.58199999999999</v>
      </c>
      <c r="M3616" s="41">
        <v>0</v>
      </c>
      <c r="N3616" s="41">
        <v>10772</v>
      </c>
      <c r="O3616" s="41">
        <v>418</v>
      </c>
      <c r="P3616" s="41">
        <v>214.36280000000002</v>
      </c>
      <c r="Q3616" s="41">
        <v>8.3182000000000009</v>
      </c>
      <c r="R3616" s="41">
        <v>0</v>
      </c>
      <c r="S3616" s="41">
        <v>0</v>
      </c>
      <c r="T3616" s="41">
        <v>2</v>
      </c>
      <c r="U3616" s="41">
        <v>4.3999999999999997E-2</v>
      </c>
      <c r="V3616" s="41">
        <v>8572</v>
      </c>
      <c r="W3616" s="41">
        <v>158.58199999999999</v>
      </c>
      <c r="X3616" s="41">
        <v>11192</v>
      </c>
      <c r="Y3616" s="41">
        <v>222.72500000000002</v>
      </c>
      <c r="Z3616" s="6">
        <f>0</f>
        <v>0</v>
      </c>
      <c r="AA3616" s="6">
        <f t="shared" si="408"/>
        <v>158.58199999999999</v>
      </c>
      <c r="AB3616">
        <f>IF(ISBLANK(Table1[[#This Row],[FY2425_Cost]])=TRUE,#N/A,Table1[[#This Row],[FY2425_Cost]])</f>
        <v>222.72500000000002</v>
      </c>
      <c r="AC3616" s="6">
        <f t="shared" si="409"/>
        <v>64.143000000000029</v>
      </c>
      <c r="AD3616" s="6">
        <f>SUMIFS($AB$3:AB3616,$B$3:B3616,B3616)</f>
        <v>460.95210000000009</v>
      </c>
      <c r="AE3616" s="6">
        <f t="shared" si="410"/>
        <v>2522.8934405348268</v>
      </c>
      <c r="AF3616" s="6">
        <f t="shared" si="411"/>
        <v>2522.8934405348268</v>
      </c>
      <c r="AG3616" s="6">
        <f>VLOOKUP(Table1[[#This Row],[PracticeCode]],$AP$3:$AS$345,4,FALSE)</f>
        <v>2522.8934405348268</v>
      </c>
      <c r="AH3616" s="27">
        <f t="shared" si="412"/>
        <v>183330.2566788641</v>
      </c>
      <c r="AI3616" s="6">
        <f t="shared" si="414"/>
        <v>0</v>
      </c>
    </row>
    <row r="3617" spans="1:35" x14ac:dyDescent="0.35">
      <c r="A3617" t="str">
        <f t="shared" si="413"/>
        <v>THE STREATFIELD MEDICAL CENTREHealth Alliance PCNHarrowE84646Dec9</v>
      </c>
      <c r="B3617" s="41" t="s">
        <v>570</v>
      </c>
      <c r="C3617" s="41" t="s">
        <v>447</v>
      </c>
      <c r="D3617" s="41" t="s">
        <v>26</v>
      </c>
      <c r="E3617" s="41" t="s">
        <v>369</v>
      </c>
      <c r="F3617" s="41" t="s">
        <v>369</v>
      </c>
      <c r="G3617" s="41" t="s">
        <v>764</v>
      </c>
      <c r="H3617" s="41">
        <v>9</v>
      </c>
      <c r="I3617" s="41">
        <v>5606.4298678551704</v>
      </c>
      <c r="J3617" s="41">
        <v>12599</v>
      </c>
      <c r="K3617" s="41">
        <v>1515</v>
      </c>
      <c r="L3617" s="41">
        <v>250.7201</v>
      </c>
      <c r="M3617" s="41">
        <v>30.148500000000002</v>
      </c>
      <c r="N3617" s="41"/>
      <c r="O3617" s="41"/>
      <c r="P3617" s="41"/>
      <c r="Q3617" s="41"/>
      <c r="R3617" s="41">
        <v>0</v>
      </c>
      <c r="S3617" s="41">
        <v>0</v>
      </c>
      <c r="T3617" s="41"/>
      <c r="U3617" s="41"/>
      <c r="V3617" s="41">
        <v>14114</v>
      </c>
      <c r="W3617" s="41">
        <v>280.86860000000001</v>
      </c>
      <c r="X3617" s="41"/>
      <c r="Y3617" s="41"/>
      <c r="Z3617" s="6">
        <f>0</f>
        <v>0</v>
      </c>
      <c r="AA3617" s="6">
        <f t="shared" si="408"/>
        <v>280.86860000000001</v>
      </c>
      <c r="AB3617" t="e">
        <f>IF(ISBLANK(Table1[[#This Row],[FY2425_Cost]])=TRUE,#N/A,Table1[[#This Row],[FY2425_Cost]])</f>
        <v>#N/A</v>
      </c>
      <c r="AC3617" s="6" t="e">
        <f t="shared" si="409"/>
        <v>#N/A</v>
      </c>
      <c r="AD3617" s="6" t="e">
        <f>SUMIFS($AB$3:AB3617,$B$3:B3617,B3617)</f>
        <v>#N/A</v>
      </c>
      <c r="AE3617" s="6">
        <f t="shared" si="410"/>
        <v>2522.8934405348268</v>
      </c>
      <c r="AF3617" s="6">
        <f t="shared" si="411"/>
        <v>2522.8934405348268</v>
      </c>
      <c r="AG3617" s="6">
        <f>VLOOKUP(Table1[[#This Row],[PracticeCode]],$AP$3:$AS$345,4,FALSE)</f>
        <v>2522.8934405348268</v>
      </c>
      <c r="AH3617" s="27">
        <f t="shared" si="412"/>
        <v>183330.2566788641</v>
      </c>
      <c r="AI3617" s="6" t="e">
        <f t="shared" si="414"/>
        <v>#N/A</v>
      </c>
    </row>
    <row r="3618" spans="1:35" x14ac:dyDescent="0.35">
      <c r="A3618" t="str">
        <f t="shared" si="413"/>
        <v>THE STREATFIELD MEDICAL CENTREHealth Alliance PCNHarrowE84646Feb11</v>
      </c>
      <c r="B3618" s="41" t="s">
        <v>570</v>
      </c>
      <c r="C3618" s="41" t="s">
        <v>447</v>
      </c>
      <c r="D3618" s="41" t="s">
        <v>26</v>
      </c>
      <c r="E3618" s="41" t="s">
        <v>369</v>
      </c>
      <c r="F3618" s="41" t="s">
        <v>369</v>
      </c>
      <c r="G3618" s="41" t="s">
        <v>766</v>
      </c>
      <c r="H3618" s="41">
        <v>11</v>
      </c>
      <c r="I3618" s="41">
        <v>5606.4298678551704</v>
      </c>
      <c r="J3618" s="41">
        <v>11916</v>
      </c>
      <c r="K3618" s="41">
        <v>232</v>
      </c>
      <c r="L3618" s="41">
        <v>237.1284</v>
      </c>
      <c r="M3618" s="41">
        <v>4.6168000000000005</v>
      </c>
      <c r="N3618" s="41"/>
      <c r="O3618" s="41"/>
      <c r="P3618" s="41"/>
      <c r="Q3618" s="41"/>
      <c r="R3618" s="41">
        <v>0</v>
      </c>
      <c r="S3618" s="41">
        <v>0</v>
      </c>
      <c r="T3618" s="41"/>
      <c r="U3618" s="41"/>
      <c r="V3618" s="41">
        <v>12148</v>
      </c>
      <c r="W3618" s="41">
        <v>241.74520000000001</v>
      </c>
      <c r="X3618" s="41"/>
      <c r="Y3618" s="41"/>
      <c r="Z3618" s="6">
        <f>0</f>
        <v>0</v>
      </c>
      <c r="AA3618" s="6">
        <f t="shared" si="408"/>
        <v>241.74520000000001</v>
      </c>
      <c r="AB3618" t="e">
        <f>IF(ISBLANK(Table1[[#This Row],[FY2425_Cost]])=TRUE,#N/A,Table1[[#This Row],[FY2425_Cost]])</f>
        <v>#N/A</v>
      </c>
      <c r="AC3618" s="6" t="e">
        <f t="shared" si="409"/>
        <v>#N/A</v>
      </c>
      <c r="AD3618" s="6" t="e">
        <f>SUMIFS($AB$3:AB3618,$B$3:B3618,B3618)</f>
        <v>#N/A</v>
      </c>
      <c r="AE3618" s="6">
        <f t="shared" si="410"/>
        <v>2522.8934405348268</v>
      </c>
      <c r="AF3618" s="6">
        <f t="shared" si="411"/>
        <v>2522.8934405348268</v>
      </c>
      <c r="AG3618" s="6">
        <f>VLOOKUP(Table1[[#This Row],[PracticeCode]],$AP$3:$AS$345,4,FALSE)</f>
        <v>2522.8934405348268</v>
      </c>
      <c r="AH3618" s="27">
        <f t="shared" si="412"/>
        <v>183330.2566788641</v>
      </c>
      <c r="AI3618" s="6" t="e">
        <f t="shared" si="414"/>
        <v>#N/A</v>
      </c>
    </row>
    <row r="3619" spans="1:35" x14ac:dyDescent="0.35">
      <c r="A3619" t="str">
        <f t="shared" si="413"/>
        <v>THE STREATFIELD MEDICAL CENTREHealth Alliance PCNHarrowE84646Jan10</v>
      </c>
      <c r="B3619" s="41" t="s">
        <v>570</v>
      </c>
      <c r="C3619" s="41" t="s">
        <v>447</v>
      </c>
      <c r="D3619" s="41" t="s">
        <v>26</v>
      </c>
      <c r="E3619" s="41" t="s">
        <v>369</v>
      </c>
      <c r="F3619" s="41" t="s">
        <v>369</v>
      </c>
      <c r="G3619" s="41" t="s">
        <v>765</v>
      </c>
      <c r="H3619" s="41">
        <v>10</v>
      </c>
      <c r="I3619" s="41">
        <v>5606.4298678551704</v>
      </c>
      <c r="J3619" s="41">
        <v>14322</v>
      </c>
      <c r="K3619" s="41">
        <v>2066</v>
      </c>
      <c r="L3619" s="41">
        <v>285.00780000000003</v>
      </c>
      <c r="M3619" s="41">
        <v>41.113399999999999</v>
      </c>
      <c r="N3619" s="41"/>
      <c r="O3619" s="41"/>
      <c r="P3619" s="41"/>
      <c r="Q3619" s="41"/>
      <c r="R3619" s="41">
        <v>0</v>
      </c>
      <c r="S3619" s="41">
        <v>0</v>
      </c>
      <c r="T3619" s="41"/>
      <c r="U3619" s="41"/>
      <c r="V3619" s="41">
        <v>16388</v>
      </c>
      <c r="W3619" s="41">
        <v>326.12120000000004</v>
      </c>
      <c r="X3619" s="41"/>
      <c r="Y3619" s="41"/>
      <c r="Z3619" s="6">
        <f>0</f>
        <v>0</v>
      </c>
      <c r="AA3619" s="6">
        <f t="shared" si="408"/>
        <v>326.12120000000004</v>
      </c>
      <c r="AB3619" t="e">
        <f>IF(ISBLANK(Table1[[#This Row],[FY2425_Cost]])=TRUE,#N/A,Table1[[#This Row],[FY2425_Cost]])</f>
        <v>#N/A</v>
      </c>
      <c r="AC3619" s="6" t="e">
        <f t="shared" si="409"/>
        <v>#N/A</v>
      </c>
      <c r="AD3619" s="6" t="e">
        <f>SUMIFS($AB$3:AB3619,$B$3:B3619,B3619)</f>
        <v>#N/A</v>
      </c>
      <c r="AE3619" s="6">
        <f t="shared" si="410"/>
        <v>2522.8934405348268</v>
      </c>
      <c r="AF3619" s="6">
        <f t="shared" si="411"/>
        <v>2522.8934405348268</v>
      </c>
      <c r="AG3619" s="6">
        <f>VLOOKUP(Table1[[#This Row],[PracticeCode]],$AP$3:$AS$345,4,FALSE)</f>
        <v>2522.8934405348268</v>
      </c>
      <c r="AH3619" s="27">
        <f t="shared" si="412"/>
        <v>183330.2566788641</v>
      </c>
      <c r="AI3619" s="6" t="e">
        <f t="shared" si="414"/>
        <v>#N/A</v>
      </c>
    </row>
    <row r="3620" spans="1:35" x14ac:dyDescent="0.35">
      <c r="A3620" t="str">
        <f t="shared" si="413"/>
        <v>THE STREATFIELD MEDICAL CENTREHealth Alliance PCNHarrowE84646Jul4</v>
      </c>
      <c r="B3620" s="41" t="s">
        <v>570</v>
      </c>
      <c r="C3620" s="41" t="s">
        <v>447</v>
      </c>
      <c r="D3620" s="41" t="s">
        <v>26</v>
      </c>
      <c r="E3620" s="41" t="s">
        <v>369</v>
      </c>
      <c r="F3620" s="41" t="s">
        <v>369</v>
      </c>
      <c r="G3620" s="41" t="s">
        <v>759</v>
      </c>
      <c r="H3620" s="41">
        <v>4</v>
      </c>
      <c r="I3620" s="41">
        <v>5606.4298678551704</v>
      </c>
      <c r="J3620" s="41">
        <v>12758</v>
      </c>
      <c r="K3620" s="41">
        <v>1553</v>
      </c>
      <c r="L3620" s="41">
        <v>236.023</v>
      </c>
      <c r="M3620" s="41">
        <v>28.730499999999999</v>
      </c>
      <c r="N3620" s="41">
        <v>13247</v>
      </c>
      <c r="O3620" s="41">
        <v>460</v>
      </c>
      <c r="P3620" s="41">
        <v>263.61529999999999</v>
      </c>
      <c r="Q3620" s="41">
        <v>9.1539999999999999</v>
      </c>
      <c r="R3620" s="41">
        <v>0</v>
      </c>
      <c r="S3620" s="41">
        <v>0</v>
      </c>
      <c r="T3620" s="41">
        <v>6</v>
      </c>
      <c r="U3620" s="41">
        <v>0.13200000000000001</v>
      </c>
      <c r="V3620" s="41">
        <v>14311</v>
      </c>
      <c r="W3620" s="41">
        <v>264.75349999999997</v>
      </c>
      <c r="X3620" s="41">
        <v>13713</v>
      </c>
      <c r="Y3620" s="41">
        <v>272.90129999999999</v>
      </c>
      <c r="Z3620" s="6">
        <f>0</f>
        <v>0</v>
      </c>
      <c r="AA3620" s="6">
        <f t="shared" si="408"/>
        <v>264.75349999999997</v>
      </c>
      <c r="AB3620">
        <f>IF(ISBLANK(Table1[[#This Row],[FY2425_Cost]])=TRUE,#N/A,Table1[[#This Row],[FY2425_Cost]])</f>
        <v>272.90129999999999</v>
      </c>
      <c r="AC3620" s="6">
        <f t="shared" si="409"/>
        <v>8.1478000000000179</v>
      </c>
      <c r="AD3620" s="6" t="e">
        <f>SUMIFS($AB$3:AB3620,$B$3:B3620,B3620)</f>
        <v>#N/A</v>
      </c>
      <c r="AE3620" s="6">
        <f t="shared" si="410"/>
        <v>2522.8934405348268</v>
      </c>
      <c r="AF3620" s="6">
        <f t="shared" si="411"/>
        <v>2522.8934405348268</v>
      </c>
      <c r="AG3620" s="6">
        <f>VLOOKUP(Table1[[#This Row],[PracticeCode]],$AP$3:$AS$345,4,FALSE)</f>
        <v>2522.8934405348268</v>
      </c>
      <c r="AH3620" s="27">
        <f t="shared" si="412"/>
        <v>183330.2566788641</v>
      </c>
      <c r="AI3620" s="6" t="e">
        <f t="shared" si="414"/>
        <v>#N/A</v>
      </c>
    </row>
    <row r="3621" spans="1:35" x14ac:dyDescent="0.35">
      <c r="A3621" t="str">
        <f t="shared" si="413"/>
        <v>THE STREATFIELD MEDICAL CENTREHealth Alliance PCNHarrowE84646Jun3</v>
      </c>
      <c r="B3621" s="41" t="s">
        <v>570</v>
      </c>
      <c r="C3621" s="41" t="s">
        <v>447</v>
      </c>
      <c r="D3621" s="41" t="s">
        <v>26</v>
      </c>
      <c r="E3621" s="41" t="s">
        <v>369</v>
      </c>
      <c r="F3621" s="41" t="s">
        <v>369</v>
      </c>
      <c r="G3621" s="41" t="s">
        <v>758</v>
      </c>
      <c r="H3621" s="41">
        <v>3</v>
      </c>
      <c r="I3621" s="41">
        <v>5606.4298678551704</v>
      </c>
      <c r="J3621" s="41">
        <v>9961</v>
      </c>
      <c r="K3621" s="41">
        <v>0</v>
      </c>
      <c r="L3621" s="41">
        <v>184.27849999999998</v>
      </c>
      <c r="M3621" s="41">
        <v>0</v>
      </c>
      <c r="N3621" s="41">
        <v>15093</v>
      </c>
      <c r="O3621" s="41">
        <v>59</v>
      </c>
      <c r="P3621" s="41">
        <v>300.35070000000002</v>
      </c>
      <c r="Q3621" s="41">
        <v>1.1741000000000001</v>
      </c>
      <c r="R3621" s="41">
        <v>0</v>
      </c>
      <c r="S3621" s="41">
        <v>0</v>
      </c>
      <c r="T3621" s="41">
        <v>0</v>
      </c>
      <c r="U3621" s="41">
        <v>0</v>
      </c>
      <c r="V3621" s="41">
        <v>9961</v>
      </c>
      <c r="W3621" s="41">
        <v>184.27849999999998</v>
      </c>
      <c r="X3621" s="41">
        <v>15152</v>
      </c>
      <c r="Y3621" s="41">
        <v>301.52480000000003</v>
      </c>
      <c r="Z3621" s="6">
        <f>0</f>
        <v>0</v>
      </c>
      <c r="AA3621" s="6">
        <f t="shared" si="408"/>
        <v>184.27849999999998</v>
      </c>
      <c r="AB3621">
        <f>IF(ISBLANK(Table1[[#This Row],[FY2425_Cost]])=TRUE,#N/A,Table1[[#This Row],[FY2425_Cost]])</f>
        <v>301.52480000000003</v>
      </c>
      <c r="AC3621" s="6">
        <f t="shared" si="409"/>
        <v>117.24630000000005</v>
      </c>
      <c r="AD3621" s="6" t="e">
        <f>SUMIFS($AB$3:AB3621,$B$3:B3621,B3621)</f>
        <v>#N/A</v>
      </c>
      <c r="AE3621" s="6">
        <f t="shared" si="410"/>
        <v>2522.8934405348268</v>
      </c>
      <c r="AF3621" s="6">
        <f t="shared" si="411"/>
        <v>2522.8934405348268</v>
      </c>
      <c r="AG3621" s="6">
        <f>VLOOKUP(Table1[[#This Row],[PracticeCode]],$AP$3:$AS$345,4,FALSE)</f>
        <v>2522.8934405348268</v>
      </c>
      <c r="AH3621" s="27">
        <f t="shared" si="412"/>
        <v>183330.2566788641</v>
      </c>
      <c r="AI3621" s="6" t="e">
        <f t="shared" si="414"/>
        <v>#N/A</v>
      </c>
    </row>
    <row r="3622" spans="1:35" x14ac:dyDescent="0.35">
      <c r="A3622" t="str">
        <f t="shared" si="413"/>
        <v>THE STREATFIELD MEDICAL CENTREHealth Alliance PCNHarrowE84646Mar12</v>
      </c>
      <c r="B3622" s="41" t="s">
        <v>570</v>
      </c>
      <c r="C3622" s="41" t="s">
        <v>447</v>
      </c>
      <c r="D3622" s="41" t="s">
        <v>26</v>
      </c>
      <c r="E3622" s="41" t="s">
        <v>369</v>
      </c>
      <c r="F3622" s="41" t="s">
        <v>369</v>
      </c>
      <c r="G3622" s="41" t="s">
        <v>767</v>
      </c>
      <c r="H3622" s="41">
        <v>12</v>
      </c>
      <c r="I3622" s="41">
        <v>5606.4298678551704</v>
      </c>
      <c r="J3622" s="41">
        <v>10220</v>
      </c>
      <c r="K3622" s="41">
        <v>1632</v>
      </c>
      <c r="L3622" s="41">
        <v>203.37800000000001</v>
      </c>
      <c r="M3622" s="41">
        <v>32.476800000000004</v>
      </c>
      <c r="N3622" s="41"/>
      <c r="O3622" s="41"/>
      <c r="P3622" s="41"/>
      <c r="Q3622" s="41"/>
      <c r="R3622" s="41">
        <v>4</v>
      </c>
      <c r="S3622" s="41">
        <v>7.1599999999999997E-2</v>
      </c>
      <c r="T3622" s="41"/>
      <c r="U3622" s="41"/>
      <c r="V3622" s="41">
        <v>11856</v>
      </c>
      <c r="W3622" s="41">
        <v>235.9264</v>
      </c>
      <c r="X3622" s="41"/>
      <c r="Y3622" s="41"/>
      <c r="Z3622" s="6">
        <f>0</f>
        <v>0</v>
      </c>
      <c r="AA3622" s="6">
        <f t="shared" si="408"/>
        <v>235.9264</v>
      </c>
      <c r="AB3622" t="e">
        <f>IF(ISBLANK(Table1[[#This Row],[FY2425_Cost]])=TRUE,#N/A,Table1[[#This Row],[FY2425_Cost]])</f>
        <v>#N/A</v>
      </c>
      <c r="AC3622" s="6" t="e">
        <f t="shared" si="409"/>
        <v>#N/A</v>
      </c>
      <c r="AD3622" s="6" t="e">
        <f>SUMIFS($AB$3:AB3622,$B$3:B3622,B3622)</f>
        <v>#N/A</v>
      </c>
      <c r="AE3622" s="6">
        <f t="shared" si="410"/>
        <v>2522.8934405348268</v>
      </c>
      <c r="AF3622" s="6">
        <f t="shared" si="411"/>
        <v>2522.8934405348268</v>
      </c>
      <c r="AG3622" s="6">
        <f>VLOOKUP(Table1[[#This Row],[PracticeCode]],$AP$3:$AS$345,4,FALSE)</f>
        <v>2522.8934405348268</v>
      </c>
      <c r="AH3622" s="27">
        <f t="shared" si="412"/>
        <v>183330.2566788641</v>
      </c>
      <c r="AI3622" s="6" t="e">
        <f t="shared" si="414"/>
        <v>#N/A</v>
      </c>
    </row>
    <row r="3623" spans="1:35" x14ac:dyDescent="0.35">
      <c r="A3623" t="str">
        <f t="shared" si="413"/>
        <v>THE STREATFIELD MEDICAL CENTREHealth Alliance PCNHarrowE84646May2</v>
      </c>
      <c r="B3623" s="41" t="s">
        <v>570</v>
      </c>
      <c r="C3623" s="41" t="s">
        <v>447</v>
      </c>
      <c r="D3623" s="41" t="s">
        <v>26</v>
      </c>
      <c r="E3623" s="41" t="s">
        <v>369</v>
      </c>
      <c r="F3623" s="41" t="s">
        <v>369</v>
      </c>
      <c r="G3623" s="41" t="s">
        <v>757</v>
      </c>
      <c r="H3623" s="41">
        <v>2</v>
      </c>
      <c r="I3623" s="41">
        <v>5606.4298678551704</v>
      </c>
      <c r="J3623" s="41">
        <v>9005</v>
      </c>
      <c r="K3623" s="41">
        <v>0</v>
      </c>
      <c r="L3623" s="41">
        <v>166.5925</v>
      </c>
      <c r="M3623" s="41">
        <v>0</v>
      </c>
      <c r="N3623" s="41">
        <v>10305</v>
      </c>
      <c r="O3623" s="41">
        <v>58</v>
      </c>
      <c r="P3623" s="41">
        <v>205.06950000000001</v>
      </c>
      <c r="Q3623" s="41">
        <v>1.1542000000000001</v>
      </c>
      <c r="R3623" s="41">
        <v>0</v>
      </c>
      <c r="S3623" s="41">
        <v>0</v>
      </c>
      <c r="T3623" s="41">
        <v>0</v>
      </c>
      <c r="U3623" s="41">
        <v>0</v>
      </c>
      <c r="V3623" s="41">
        <v>9005</v>
      </c>
      <c r="W3623" s="41">
        <v>166.5925</v>
      </c>
      <c r="X3623" s="41">
        <v>10363</v>
      </c>
      <c r="Y3623" s="41">
        <v>206.22370000000001</v>
      </c>
      <c r="Z3623" s="6">
        <f>0</f>
        <v>0</v>
      </c>
      <c r="AA3623" s="6">
        <f t="shared" si="408"/>
        <v>166.5925</v>
      </c>
      <c r="AB3623">
        <f>IF(ISBLANK(Table1[[#This Row],[FY2425_Cost]])=TRUE,#N/A,Table1[[#This Row],[FY2425_Cost]])</f>
        <v>206.22370000000001</v>
      </c>
      <c r="AC3623" s="6">
        <f t="shared" si="409"/>
        <v>39.631200000000007</v>
      </c>
      <c r="AD3623" s="6" t="e">
        <f>SUMIFS($AB$3:AB3623,$B$3:B3623,B3623)</f>
        <v>#N/A</v>
      </c>
      <c r="AE3623" s="6">
        <f t="shared" si="410"/>
        <v>2522.8934405348268</v>
      </c>
      <c r="AF3623" s="6">
        <f t="shared" si="411"/>
        <v>2522.8934405348268</v>
      </c>
      <c r="AG3623" s="6">
        <f>VLOOKUP(Table1[[#This Row],[PracticeCode]],$AP$3:$AS$345,4,FALSE)</f>
        <v>2522.8934405348268</v>
      </c>
      <c r="AH3623" s="27">
        <f t="shared" si="412"/>
        <v>183330.2566788641</v>
      </c>
      <c r="AI3623" s="6" t="e">
        <f t="shared" si="414"/>
        <v>#N/A</v>
      </c>
    </row>
    <row r="3624" spans="1:35" x14ac:dyDescent="0.35">
      <c r="A3624" t="str">
        <f t="shared" si="413"/>
        <v>THE STREATFIELD MEDICAL CENTREHealth Alliance PCNHarrowE84646Nov8</v>
      </c>
      <c r="B3624" s="41" t="s">
        <v>570</v>
      </c>
      <c r="C3624" s="41" t="s">
        <v>447</v>
      </c>
      <c r="D3624" s="41" t="s">
        <v>26</v>
      </c>
      <c r="E3624" s="41" t="s">
        <v>369</v>
      </c>
      <c r="F3624" s="41" t="s">
        <v>369</v>
      </c>
      <c r="G3624" s="41" t="s">
        <v>763</v>
      </c>
      <c r="H3624" s="41">
        <v>8</v>
      </c>
      <c r="I3624" s="41">
        <v>5606.4298678551704</v>
      </c>
      <c r="J3624" s="41">
        <v>11003</v>
      </c>
      <c r="K3624" s="41">
        <v>1479</v>
      </c>
      <c r="L3624" s="41">
        <v>218.9597</v>
      </c>
      <c r="M3624" s="41">
        <v>29.432100000000002</v>
      </c>
      <c r="N3624" s="41"/>
      <c r="O3624" s="41"/>
      <c r="P3624" s="41"/>
      <c r="Q3624" s="41"/>
      <c r="R3624" s="41">
        <v>0</v>
      </c>
      <c r="S3624" s="41">
        <v>0</v>
      </c>
      <c r="T3624" s="41"/>
      <c r="U3624" s="41"/>
      <c r="V3624" s="41">
        <v>12482</v>
      </c>
      <c r="W3624" s="41">
        <v>248.39179999999999</v>
      </c>
      <c r="X3624" s="41"/>
      <c r="Y3624" s="41"/>
      <c r="Z3624" s="6">
        <f>0</f>
        <v>0</v>
      </c>
      <c r="AA3624" s="6">
        <f t="shared" si="408"/>
        <v>248.39179999999999</v>
      </c>
      <c r="AB3624" t="e">
        <f>IF(ISBLANK(Table1[[#This Row],[FY2425_Cost]])=TRUE,#N/A,Table1[[#This Row],[FY2425_Cost]])</f>
        <v>#N/A</v>
      </c>
      <c r="AC3624" s="6" t="e">
        <f t="shared" si="409"/>
        <v>#N/A</v>
      </c>
      <c r="AD3624" s="6" t="e">
        <f>SUMIFS($AB$3:AB3624,$B$3:B3624,B3624)</f>
        <v>#N/A</v>
      </c>
      <c r="AE3624" s="6">
        <f t="shared" si="410"/>
        <v>2522.8934405348268</v>
      </c>
      <c r="AF3624" s="6">
        <f t="shared" si="411"/>
        <v>2522.8934405348268</v>
      </c>
      <c r="AG3624" s="6">
        <f>VLOOKUP(Table1[[#This Row],[PracticeCode]],$AP$3:$AS$345,4,FALSE)</f>
        <v>2522.8934405348268</v>
      </c>
      <c r="AH3624" s="27">
        <f t="shared" si="412"/>
        <v>183330.2566788641</v>
      </c>
      <c r="AI3624" s="6" t="e">
        <f t="shared" si="414"/>
        <v>#N/A</v>
      </c>
    </row>
    <row r="3625" spans="1:35" x14ac:dyDescent="0.35">
      <c r="A3625" t="str">
        <f t="shared" si="413"/>
        <v>THE STREATFIELD MEDICAL CENTREHealth Alliance PCNHarrowE84646Oct7</v>
      </c>
      <c r="B3625" s="41" t="s">
        <v>570</v>
      </c>
      <c r="C3625" s="41" t="s">
        <v>447</v>
      </c>
      <c r="D3625" s="41" t="s">
        <v>26</v>
      </c>
      <c r="E3625" s="41" t="s">
        <v>369</v>
      </c>
      <c r="F3625" s="41" t="s">
        <v>369</v>
      </c>
      <c r="G3625" s="41" t="s">
        <v>762</v>
      </c>
      <c r="H3625" s="41">
        <v>7</v>
      </c>
      <c r="I3625" s="41">
        <v>5606.4298678551704</v>
      </c>
      <c r="J3625" s="41">
        <v>8992</v>
      </c>
      <c r="K3625" s="41">
        <v>493</v>
      </c>
      <c r="L3625" s="41">
        <v>178.9408</v>
      </c>
      <c r="M3625" s="41">
        <v>9.8107000000000006</v>
      </c>
      <c r="N3625" s="41">
        <v>0</v>
      </c>
      <c r="O3625" s="41">
        <v>3371</v>
      </c>
      <c r="P3625" s="41">
        <v>0</v>
      </c>
      <c r="Q3625" s="41">
        <v>75.847499999999997</v>
      </c>
      <c r="R3625" s="41">
        <v>0</v>
      </c>
      <c r="S3625" s="41">
        <v>0</v>
      </c>
      <c r="T3625" s="41">
        <v>4</v>
      </c>
      <c r="U3625" s="41">
        <v>8.7999999999999995E-2</v>
      </c>
      <c r="V3625" s="41">
        <v>9485</v>
      </c>
      <c r="W3625" s="41">
        <v>188.75149999999999</v>
      </c>
      <c r="X3625" s="41">
        <v>3375</v>
      </c>
      <c r="Y3625" s="41">
        <v>75.93549999999999</v>
      </c>
      <c r="Z3625" s="6">
        <f>0</f>
        <v>0</v>
      </c>
      <c r="AA3625" s="6">
        <f t="shared" si="408"/>
        <v>188.75149999999999</v>
      </c>
      <c r="AB3625">
        <f>IF(ISBLANK(Table1[[#This Row],[FY2425_Cost]])=TRUE,#N/A,Table1[[#This Row],[FY2425_Cost]])</f>
        <v>75.93549999999999</v>
      </c>
      <c r="AC3625" s="6">
        <f t="shared" si="409"/>
        <v>-112.816</v>
      </c>
      <c r="AD3625" s="6" t="e">
        <f>SUMIFS($AB$3:AB3625,$B$3:B3625,B3625)</f>
        <v>#N/A</v>
      </c>
      <c r="AE3625" s="6">
        <f t="shared" si="410"/>
        <v>2522.8934405348268</v>
      </c>
      <c r="AF3625" s="6">
        <f t="shared" si="411"/>
        <v>2522.8934405348268</v>
      </c>
      <c r="AG3625" s="6">
        <f>VLOOKUP(Table1[[#This Row],[PracticeCode]],$AP$3:$AS$345,4,FALSE)</f>
        <v>2522.8934405348268</v>
      </c>
      <c r="AH3625" s="27">
        <f t="shared" si="412"/>
        <v>183330.2566788641</v>
      </c>
      <c r="AI3625" s="6" t="e">
        <f t="shared" si="414"/>
        <v>#N/A</v>
      </c>
    </row>
    <row r="3626" spans="1:35" x14ac:dyDescent="0.35">
      <c r="A3626" t="str">
        <f t="shared" si="413"/>
        <v>THE STREATFIELD MEDICAL CENTREHealth Alliance PCNHarrowE84646Sep6</v>
      </c>
      <c r="B3626" s="41" t="s">
        <v>570</v>
      </c>
      <c r="C3626" s="41" t="s">
        <v>447</v>
      </c>
      <c r="D3626" s="41" t="s">
        <v>26</v>
      </c>
      <c r="E3626" s="41" t="s">
        <v>369</v>
      </c>
      <c r="F3626" s="41" t="s">
        <v>369</v>
      </c>
      <c r="G3626" s="41" t="s">
        <v>761</v>
      </c>
      <c r="H3626" s="41">
        <v>6</v>
      </c>
      <c r="I3626" s="41">
        <v>5606.4298678551704</v>
      </c>
      <c r="J3626" s="41">
        <v>7926</v>
      </c>
      <c r="K3626" s="41">
        <v>2013</v>
      </c>
      <c r="L3626" s="41">
        <v>157.72740000000002</v>
      </c>
      <c r="M3626" s="41">
        <v>40.058700000000002</v>
      </c>
      <c r="N3626" s="41">
        <v>12659</v>
      </c>
      <c r="O3626" s="41">
        <v>1327</v>
      </c>
      <c r="P3626" s="41">
        <v>284.82749999999999</v>
      </c>
      <c r="Q3626" s="41">
        <v>29.857499999999998</v>
      </c>
      <c r="R3626" s="41">
        <v>4</v>
      </c>
      <c r="S3626" s="41">
        <v>7.1599999999999997E-2</v>
      </c>
      <c r="T3626" s="41">
        <v>0</v>
      </c>
      <c r="U3626" s="41">
        <v>0</v>
      </c>
      <c r="V3626" s="41">
        <v>9943</v>
      </c>
      <c r="W3626" s="41">
        <v>197.85770000000002</v>
      </c>
      <c r="X3626" s="41">
        <v>13986</v>
      </c>
      <c r="Y3626" s="41">
        <v>314.685</v>
      </c>
      <c r="Z3626" s="6">
        <f>0</f>
        <v>0</v>
      </c>
      <c r="AA3626" s="6">
        <f t="shared" si="408"/>
        <v>197.85770000000002</v>
      </c>
      <c r="AB3626">
        <f>IF(ISBLANK(Table1[[#This Row],[FY2425_Cost]])=TRUE,#N/A,Table1[[#This Row],[FY2425_Cost]])</f>
        <v>314.685</v>
      </c>
      <c r="AC3626" s="6">
        <f t="shared" si="409"/>
        <v>116.82729999999998</v>
      </c>
      <c r="AD3626" s="6" t="e">
        <f>SUMIFS($AB$3:AB3626,$B$3:B3626,B3626)</f>
        <v>#N/A</v>
      </c>
      <c r="AE3626" s="6">
        <f t="shared" si="410"/>
        <v>2522.8934405348268</v>
      </c>
      <c r="AF3626" s="6">
        <f t="shared" si="411"/>
        <v>2522.8934405348268</v>
      </c>
      <c r="AG3626" s="6">
        <f>VLOOKUP(Table1[[#This Row],[PracticeCode]],$AP$3:$AS$345,4,FALSE)</f>
        <v>2522.8934405348268</v>
      </c>
      <c r="AH3626" s="27">
        <f t="shared" si="412"/>
        <v>183330.2566788641</v>
      </c>
      <c r="AI3626" s="6" t="e">
        <f t="shared" si="414"/>
        <v>#N/A</v>
      </c>
    </row>
    <row r="3627" spans="1:35" x14ac:dyDescent="0.35">
      <c r="A3627" t="str">
        <f t="shared" si="413"/>
        <v>THE SUNFLOWER MEDICAL CENTREHarness NorthBrentE84626Apr1</v>
      </c>
      <c r="B3627" s="41" t="s">
        <v>545</v>
      </c>
      <c r="C3627" s="41" t="s">
        <v>431</v>
      </c>
      <c r="D3627" s="41" t="s">
        <v>18</v>
      </c>
      <c r="E3627" s="41" t="s">
        <v>370</v>
      </c>
      <c r="F3627" s="41" t="s">
        <v>370</v>
      </c>
      <c r="G3627" s="41" t="s">
        <v>756</v>
      </c>
      <c r="H3627" s="41">
        <v>1</v>
      </c>
      <c r="I3627" s="41">
        <v>4233.3061749012604</v>
      </c>
      <c r="J3627" s="41">
        <v>3167</v>
      </c>
      <c r="K3627" s="41">
        <v>66</v>
      </c>
      <c r="L3627" s="41">
        <v>58.589499999999994</v>
      </c>
      <c r="M3627" s="41">
        <v>1.2209999999999999</v>
      </c>
      <c r="N3627" s="41">
        <v>4298</v>
      </c>
      <c r="O3627" s="41">
        <v>4</v>
      </c>
      <c r="P3627" s="41">
        <v>85.530200000000008</v>
      </c>
      <c r="Q3627" s="41">
        <v>7.9600000000000004E-2</v>
      </c>
      <c r="R3627" s="41">
        <v>0</v>
      </c>
      <c r="S3627" s="41">
        <v>0</v>
      </c>
      <c r="T3627" s="41">
        <v>184</v>
      </c>
      <c r="U3627" s="41">
        <v>4.048</v>
      </c>
      <c r="V3627" s="41">
        <v>3233</v>
      </c>
      <c r="W3627" s="41">
        <v>59.81049999999999</v>
      </c>
      <c r="X3627" s="41">
        <v>4486</v>
      </c>
      <c r="Y3627" s="41">
        <v>89.657800000000009</v>
      </c>
      <c r="Z3627" s="6">
        <f>0</f>
        <v>0</v>
      </c>
      <c r="AA3627" s="6">
        <f t="shared" si="408"/>
        <v>59.81049999999999</v>
      </c>
      <c r="AB3627">
        <f>IF(ISBLANK(Table1[[#This Row],[FY2425_Cost]])=TRUE,#N/A,Table1[[#This Row],[FY2425_Cost]])</f>
        <v>89.657800000000009</v>
      </c>
      <c r="AC3627" s="6">
        <f t="shared" si="409"/>
        <v>29.847300000000018</v>
      </c>
      <c r="AD3627" s="6">
        <f>SUMIFS($AB$3:AB3627,$B$3:B3627,B3627)</f>
        <v>89.657800000000009</v>
      </c>
      <c r="AE3627" s="6">
        <f t="shared" si="410"/>
        <v>1904.9877787055673</v>
      </c>
      <c r="AF3627" s="6">
        <f t="shared" si="411"/>
        <v>1904.9877787055673</v>
      </c>
      <c r="AG3627" s="6">
        <f>VLOOKUP(Table1[[#This Row],[PracticeCode]],$AP$3:$AS$345,4,FALSE)</f>
        <v>1904.9877787055673</v>
      </c>
      <c r="AH3627" s="27">
        <f t="shared" si="412"/>
        <v>138429.11191927124</v>
      </c>
      <c r="AI3627" s="6">
        <f t="shared" si="414"/>
        <v>0</v>
      </c>
    </row>
    <row r="3628" spans="1:35" x14ac:dyDescent="0.35">
      <c r="A3628" t="str">
        <f t="shared" si="413"/>
        <v>THE SUNFLOWER MEDICAL CENTREHarness NorthBrentE84626Aug5</v>
      </c>
      <c r="B3628" s="41" t="s">
        <v>545</v>
      </c>
      <c r="C3628" s="41" t="s">
        <v>431</v>
      </c>
      <c r="D3628" s="41" t="s">
        <v>18</v>
      </c>
      <c r="E3628" s="41" t="s">
        <v>370</v>
      </c>
      <c r="F3628" s="41" t="s">
        <v>370</v>
      </c>
      <c r="G3628" s="41" t="s">
        <v>760</v>
      </c>
      <c r="H3628" s="41">
        <v>5</v>
      </c>
      <c r="I3628" s="41">
        <v>4233.3061749012604</v>
      </c>
      <c r="J3628" s="41">
        <v>12080</v>
      </c>
      <c r="K3628" s="41">
        <v>22</v>
      </c>
      <c r="L3628" s="41">
        <v>223.48</v>
      </c>
      <c r="M3628" s="41">
        <v>0.40699999999999997</v>
      </c>
      <c r="N3628" s="41">
        <v>4005</v>
      </c>
      <c r="O3628" s="41">
        <v>106</v>
      </c>
      <c r="P3628" s="41">
        <v>79.6995</v>
      </c>
      <c r="Q3628" s="41">
        <v>2.1093999999999999</v>
      </c>
      <c r="R3628" s="41">
        <v>138</v>
      </c>
      <c r="S3628" s="41">
        <v>2.4702000000000002</v>
      </c>
      <c r="T3628" s="41">
        <v>190</v>
      </c>
      <c r="U3628" s="41">
        <v>4.18</v>
      </c>
      <c r="V3628" s="41">
        <v>12240</v>
      </c>
      <c r="W3628" s="41">
        <v>226.35720000000001</v>
      </c>
      <c r="X3628" s="41">
        <v>4301</v>
      </c>
      <c r="Y3628" s="41">
        <v>85.988900000000001</v>
      </c>
      <c r="Z3628" s="6">
        <f>0</f>
        <v>0</v>
      </c>
      <c r="AA3628" s="6">
        <f t="shared" si="408"/>
        <v>226.35720000000001</v>
      </c>
      <c r="AB3628">
        <f>IF(ISBLANK(Table1[[#This Row],[FY2425_Cost]])=TRUE,#N/A,Table1[[#This Row],[FY2425_Cost]])</f>
        <v>85.988900000000001</v>
      </c>
      <c r="AC3628" s="6">
        <f t="shared" si="409"/>
        <v>-140.3683</v>
      </c>
      <c r="AD3628" s="6">
        <f>SUMIFS($AB$3:AB3628,$B$3:B3628,B3628)</f>
        <v>175.64670000000001</v>
      </c>
      <c r="AE3628" s="6">
        <f t="shared" si="410"/>
        <v>1904.9877787055673</v>
      </c>
      <c r="AF3628" s="6">
        <f t="shared" si="411"/>
        <v>1904.9877787055673</v>
      </c>
      <c r="AG3628" s="6">
        <f>VLOOKUP(Table1[[#This Row],[PracticeCode]],$AP$3:$AS$345,4,FALSE)</f>
        <v>1904.9877787055673</v>
      </c>
      <c r="AH3628" s="27">
        <f t="shared" si="412"/>
        <v>138429.11191927124</v>
      </c>
      <c r="AI3628" s="6">
        <f t="shared" si="414"/>
        <v>0</v>
      </c>
    </row>
    <row r="3629" spans="1:35" x14ac:dyDescent="0.35">
      <c r="A3629" t="str">
        <f t="shared" si="413"/>
        <v>THE SUNFLOWER MEDICAL CENTREHarness NorthBrentE84626Dec9</v>
      </c>
      <c r="B3629" s="41" t="s">
        <v>545</v>
      </c>
      <c r="C3629" s="41" t="s">
        <v>431</v>
      </c>
      <c r="D3629" s="41" t="s">
        <v>18</v>
      </c>
      <c r="E3629" s="41" t="s">
        <v>370</v>
      </c>
      <c r="F3629" s="41" t="s">
        <v>370</v>
      </c>
      <c r="G3629" s="41" t="s">
        <v>764</v>
      </c>
      <c r="H3629" s="41">
        <v>9</v>
      </c>
      <c r="I3629" s="41">
        <v>4233.3061749012604</v>
      </c>
      <c r="J3629" s="41">
        <v>4242</v>
      </c>
      <c r="K3629" s="41">
        <v>13</v>
      </c>
      <c r="L3629" s="41">
        <v>84.415800000000004</v>
      </c>
      <c r="M3629" s="41">
        <v>0.25870000000000004</v>
      </c>
      <c r="N3629" s="41"/>
      <c r="O3629" s="41"/>
      <c r="P3629" s="41"/>
      <c r="Q3629" s="41"/>
      <c r="R3629" s="41">
        <v>150</v>
      </c>
      <c r="S3629" s="41">
        <v>2.6850000000000001</v>
      </c>
      <c r="T3629" s="41"/>
      <c r="U3629" s="41"/>
      <c r="V3629" s="41">
        <v>4405</v>
      </c>
      <c r="W3629" s="41">
        <v>87.359500000000011</v>
      </c>
      <c r="X3629" s="41"/>
      <c r="Y3629" s="41"/>
      <c r="Z3629" s="6">
        <f>0</f>
        <v>0</v>
      </c>
      <c r="AA3629" s="6">
        <f t="shared" si="408"/>
        <v>87.359500000000011</v>
      </c>
      <c r="AB3629" t="e">
        <f>IF(ISBLANK(Table1[[#This Row],[FY2425_Cost]])=TRUE,#N/A,Table1[[#This Row],[FY2425_Cost]])</f>
        <v>#N/A</v>
      </c>
      <c r="AC3629" s="6" t="e">
        <f t="shared" si="409"/>
        <v>#N/A</v>
      </c>
      <c r="AD3629" s="6" t="e">
        <f>SUMIFS($AB$3:AB3629,$B$3:B3629,B3629)</f>
        <v>#N/A</v>
      </c>
      <c r="AE3629" s="6">
        <f t="shared" si="410"/>
        <v>1904.9877787055673</v>
      </c>
      <c r="AF3629" s="6">
        <f t="shared" si="411"/>
        <v>1904.9877787055673</v>
      </c>
      <c r="AG3629" s="6">
        <f>VLOOKUP(Table1[[#This Row],[PracticeCode]],$AP$3:$AS$345,4,FALSE)</f>
        <v>1904.9877787055673</v>
      </c>
      <c r="AH3629" s="27">
        <f t="shared" si="412"/>
        <v>138429.11191927124</v>
      </c>
      <c r="AI3629" s="6" t="e">
        <f t="shared" si="414"/>
        <v>#N/A</v>
      </c>
    </row>
    <row r="3630" spans="1:35" x14ac:dyDescent="0.35">
      <c r="A3630" t="str">
        <f t="shared" si="413"/>
        <v>THE SUNFLOWER MEDICAL CENTREHarness NorthBrentE84626Feb11</v>
      </c>
      <c r="B3630" s="41" t="s">
        <v>545</v>
      </c>
      <c r="C3630" s="41" t="s">
        <v>431</v>
      </c>
      <c r="D3630" s="41" t="s">
        <v>18</v>
      </c>
      <c r="E3630" s="41" t="s">
        <v>370</v>
      </c>
      <c r="F3630" s="41" t="s">
        <v>370</v>
      </c>
      <c r="G3630" s="41" t="s">
        <v>766</v>
      </c>
      <c r="H3630" s="41">
        <v>11</v>
      </c>
      <c r="I3630" s="41">
        <v>4233.3061749012604</v>
      </c>
      <c r="J3630" s="41">
        <v>4223</v>
      </c>
      <c r="K3630" s="41">
        <v>4</v>
      </c>
      <c r="L3630" s="41">
        <v>84.037700000000001</v>
      </c>
      <c r="M3630" s="41">
        <v>7.9600000000000004E-2</v>
      </c>
      <c r="N3630" s="41"/>
      <c r="O3630" s="41"/>
      <c r="P3630" s="41"/>
      <c r="Q3630" s="41"/>
      <c r="R3630" s="41">
        <v>168</v>
      </c>
      <c r="S3630" s="41">
        <v>3.0072000000000001</v>
      </c>
      <c r="T3630" s="41"/>
      <c r="U3630" s="41"/>
      <c r="V3630" s="41">
        <v>4395</v>
      </c>
      <c r="W3630" s="41">
        <v>87.124499999999998</v>
      </c>
      <c r="X3630" s="41"/>
      <c r="Y3630" s="41"/>
      <c r="Z3630" s="6">
        <f>0</f>
        <v>0</v>
      </c>
      <c r="AA3630" s="6">
        <f t="shared" si="408"/>
        <v>87.124499999999998</v>
      </c>
      <c r="AB3630" t="e">
        <f>IF(ISBLANK(Table1[[#This Row],[FY2425_Cost]])=TRUE,#N/A,Table1[[#This Row],[FY2425_Cost]])</f>
        <v>#N/A</v>
      </c>
      <c r="AC3630" s="6" t="e">
        <f t="shared" si="409"/>
        <v>#N/A</v>
      </c>
      <c r="AD3630" s="6" t="e">
        <f>SUMIFS($AB$3:AB3630,$B$3:B3630,B3630)</f>
        <v>#N/A</v>
      </c>
      <c r="AE3630" s="6">
        <f t="shared" si="410"/>
        <v>1904.9877787055673</v>
      </c>
      <c r="AF3630" s="6">
        <f t="shared" si="411"/>
        <v>1904.9877787055673</v>
      </c>
      <c r="AG3630" s="6">
        <f>VLOOKUP(Table1[[#This Row],[PracticeCode]],$AP$3:$AS$345,4,FALSE)</f>
        <v>1904.9877787055673</v>
      </c>
      <c r="AH3630" s="27">
        <f t="shared" si="412"/>
        <v>138429.11191927124</v>
      </c>
      <c r="AI3630" s="6" t="e">
        <f t="shared" si="414"/>
        <v>#N/A</v>
      </c>
    </row>
    <row r="3631" spans="1:35" x14ac:dyDescent="0.35">
      <c r="A3631" t="str">
        <f t="shared" si="413"/>
        <v>THE SUNFLOWER MEDICAL CENTREHarness NorthBrentE84626Jan10</v>
      </c>
      <c r="B3631" s="41" t="s">
        <v>545</v>
      </c>
      <c r="C3631" s="41" t="s">
        <v>431</v>
      </c>
      <c r="D3631" s="41" t="s">
        <v>18</v>
      </c>
      <c r="E3631" s="41" t="s">
        <v>370</v>
      </c>
      <c r="F3631" s="41" t="s">
        <v>370</v>
      </c>
      <c r="G3631" s="41" t="s">
        <v>765</v>
      </c>
      <c r="H3631" s="41">
        <v>10</v>
      </c>
      <c r="I3631" s="41">
        <v>4233.3061749012604</v>
      </c>
      <c r="J3631" s="41">
        <v>5017</v>
      </c>
      <c r="K3631" s="41">
        <v>5</v>
      </c>
      <c r="L3631" s="41">
        <v>99.838300000000004</v>
      </c>
      <c r="M3631" s="41">
        <v>9.9500000000000005E-2</v>
      </c>
      <c r="N3631" s="41"/>
      <c r="O3631" s="41"/>
      <c r="P3631" s="41"/>
      <c r="Q3631" s="41"/>
      <c r="R3631" s="41">
        <v>152</v>
      </c>
      <c r="S3631" s="41">
        <v>2.7208000000000001</v>
      </c>
      <c r="T3631" s="41"/>
      <c r="U3631" s="41"/>
      <c r="V3631" s="41">
        <v>5174</v>
      </c>
      <c r="W3631" s="41">
        <v>102.65860000000001</v>
      </c>
      <c r="X3631" s="41"/>
      <c r="Y3631" s="41"/>
      <c r="Z3631" s="6">
        <f>0</f>
        <v>0</v>
      </c>
      <c r="AA3631" s="6">
        <f t="shared" si="408"/>
        <v>102.65860000000001</v>
      </c>
      <c r="AB3631" t="e">
        <f>IF(ISBLANK(Table1[[#This Row],[FY2425_Cost]])=TRUE,#N/A,Table1[[#This Row],[FY2425_Cost]])</f>
        <v>#N/A</v>
      </c>
      <c r="AC3631" s="6" t="e">
        <f t="shared" si="409"/>
        <v>#N/A</v>
      </c>
      <c r="AD3631" s="6" t="e">
        <f>SUMIFS($AB$3:AB3631,$B$3:B3631,B3631)</f>
        <v>#N/A</v>
      </c>
      <c r="AE3631" s="6">
        <f t="shared" si="410"/>
        <v>1904.9877787055673</v>
      </c>
      <c r="AF3631" s="6">
        <f t="shared" si="411"/>
        <v>1904.9877787055673</v>
      </c>
      <c r="AG3631" s="6">
        <f>VLOOKUP(Table1[[#This Row],[PracticeCode]],$AP$3:$AS$345,4,FALSE)</f>
        <v>1904.9877787055673</v>
      </c>
      <c r="AH3631" s="27">
        <f t="shared" si="412"/>
        <v>138429.11191927124</v>
      </c>
      <c r="AI3631" s="6" t="e">
        <f t="shared" si="414"/>
        <v>#N/A</v>
      </c>
    </row>
    <row r="3632" spans="1:35" x14ac:dyDescent="0.35">
      <c r="A3632" t="str">
        <f t="shared" si="413"/>
        <v>THE SUNFLOWER MEDICAL CENTREHarness NorthBrentE84626Jul4</v>
      </c>
      <c r="B3632" s="41" t="s">
        <v>545</v>
      </c>
      <c r="C3632" s="41" t="s">
        <v>431</v>
      </c>
      <c r="D3632" s="41" t="s">
        <v>18</v>
      </c>
      <c r="E3632" s="41" t="s">
        <v>370</v>
      </c>
      <c r="F3632" s="41" t="s">
        <v>370</v>
      </c>
      <c r="G3632" s="41" t="s">
        <v>759</v>
      </c>
      <c r="H3632" s="41">
        <v>4</v>
      </c>
      <c r="I3632" s="41">
        <v>4233.3061749012604</v>
      </c>
      <c r="J3632" s="41">
        <v>4167</v>
      </c>
      <c r="K3632" s="41">
        <v>19</v>
      </c>
      <c r="L3632" s="41">
        <v>77.089500000000001</v>
      </c>
      <c r="M3632" s="41">
        <v>0.35149999999999998</v>
      </c>
      <c r="N3632" s="41">
        <v>4134</v>
      </c>
      <c r="O3632" s="41">
        <v>486</v>
      </c>
      <c r="P3632" s="41">
        <v>82.266600000000011</v>
      </c>
      <c r="Q3632" s="41">
        <v>9.6714000000000002</v>
      </c>
      <c r="R3632" s="41">
        <v>82</v>
      </c>
      <c r="S3632" s="41">
        <v>1.4678</v>
      </c>
      <c r="T3632" s="41">
        <v>172</v>
      </c>
      <c r="U3632" s="41">
        <v>3.7839999999999998</v>
      </c>
      <c r="V3632" s="41">
        <v>4268</v>
      </c>
      <c r="W3632" s="41">
        <v>78.908799999999999</v>
      </c>
      <c r="X3632" s="41">
        <v>4792</v>
      </c>
      <c r="Y3632" s="41">
        <v>95.722000000000023</v>
      </c>
      <c r="Z3632" s="6">
        <f>0</f>
        <v>0</v>
      </c>
      <c r="AA3632" s="6">
        <f t="shared" si="408"/>
        <v>78.908799999999999</v>
      </c>
      <c r="AB3632">
        <f>IF(ISBLANK(Table1[[#This Row],[FY2425_Cost]])=TRUE,#N/A,Table1[[#This Row],[FY2425_Cost]])</f>
        <v>95.722000000000023</v>
      </c>
      <c r="AC3632" s="6">
        <f t="shared" si="409"/>
        <v>16.813200000000023</v>
      </c>
      <c r="AD3632" s="6" t="e">
        <f>SUMIFS($AB$3:AB3632,$B$3:B3632,B3632)</f>
        <v>#N/A</v>
      </c>
      <c r="AE3632" s="6">
        <f t="shared" si="410"/>
        <v>1904.9877787055673</v>
      </c>
      <c r="AF3632" s="6">
        <f t="shared" si="411"/>
        <v>1904.9877787055673</v>
      </c>
      <c r="AG3632" s="6">
        <f>VLOOKUP(Table1[[#This Row],[PracticeCode]],$AP$3:$AS$345,4,FALSE)</f>
        <v>1904.9877787055673</v>
      </c>
      <c r="AH3632" s="27">
        <f t="shared" si="412"/>
        <v>138429.11191927124</v>
      </c>
      <c r="AI3632" s="6" t="e">
        <f t="shared" si="414"/>
        <v>#N/A</v>
      </c>
    </row>
    <row r="3633" spans="1:35" x14ac:dyDescent="0.35">
      <c r="A3633" t="str">
        <f t="shared" si="413"/>
        <v>THE SUNFLOWER MEDICAL CENTREHarness NorthBrentE84626Jun3</v>
      </c>
      <c r="B3633" s="41" t="s">
        <v>545</v>
      </c>
      <c r="C3633" s="41" t="s">
        <v>431</v>
      </c>
      <c r="D3633" s="41" t="s">
        <v>18</v>
      </c>
      <c r="E3633" s="41" t="s">
        <v>370</v>
      </c>
      <c r="F3633" s="41" t="s">
        <v>370</v>
      </c>
      <c r="G3633" s="41" t="s">
        <v>758</v>
      </c>
      <c r="H3633" s="41">
        <v>3</v>
      </c>
      <c r="I3633" s="41">
        <v>4233.3061749012604</v>
      </c>
      <c r="J3633" s="41">
        <v>4035</v>
      </c>
      <c r="K3633" s="41">
        <v>33</v>
      </c>
      <c r="L3633" s="41">
        <v>74.647499999999994</v>
      </c>
      <c r="M3633" s="41">
        <v>0.61049999999999993</v>
      </c>
      <c r="N3633" s="41">
        <v>4246</v>
      </c>
      <c r="O3633" s="41">
        <v>34</v>
      </c>
      <c r="P3633" s="41">
        <v>84.495400000000004</v>
      </c>
      <c r="Q3633" s="41">
        <v>0.67660000000000009</v>
      </c>
      <c r="R3633" s="41">
        <v>0</v>
      </c>
      <c r="S3633" s="41">
        <v>0</v>
      </c>
      <c r="T3633" s="41">
        <v>200</v>
      </c>
      <c r="U3633" s="41">
        <v>4.4000000000000004</v>
      </c>
      <c r="V3633" s="41">
        <v>4068</v>
      </c>
      <c r="W3633" s="41">
        <v>75.257999999999996</v>
      </c>
      <c r="X3633" s="41">
        <v>4480</v>
      </c>
      <c r="Y3633" s="41">
        <v>89.572000000000003</v>
      </c>
      <c r="Z3633" s="6">
        <f>0</f>
        <v>0</v>
      </c>
      <c r="AA3633" s="6">
        <f t="shared" si="408"/>
        <v>75.257999999999996</v>
      </c>
      <c r="AB3633">
        <f>IF(ISBLANK(Table1[[#This Row],[FY2425_Cost]])=TRUE,#N/A,Table1[[#This Row],[FY2425_Cost]])</f>
        <v>89.572000000000003</v>
      </c>
      <c r="AC3633" s="6">
        <f t="shared" si="409"/>
        <v>14.314000000000007</v>
      </c>
      <c r="AD3633" s="6" t="e">
        <f>SUMIFS($AB$3:AB3633,$B$3:B3633,B3633)</f>
        <v>#N/A</v>
      </c>
      <c r="AE3633" s="6">
        <f t="shared" si="410"/>
        <v>1904.9877787055673</v>
      </c>
      <c r="AF3633" s="6">
        <f t="shared" si="411"/>
        <v>1904.9877787055673</v>
      </c>
      <c r="AG3633" s="6">
        <f>VLOOKUP(Table1[[#This Row],[PracticeCode]],$AP$3:$AS$345,4,FALSE)</f>
        <v>1904.9877787055673</v>
      </c>
      <c r="AH3633" s="27">
        <f t="shared" si="412"/>
        <v>138429.11191927124</v>
      </c>
      <c r="AI3633" s="6" t="e">
        <f t="shared" si="414"/>
        <v>#N/A</v>
      </c>
    </row>
    <row r="3634" spans="1:35" x14ac:dyDescent="0.35">
      <c r="A3634" t="str">
        <f t="shared" si="413"/>
        <v>THE SUNFLOWER MEDICAL CENTREHarness NorthBrentE84626Mar12</v>
      </c>
      <c r="B3634" s="41" t="s">
        <v>545</v>
      </c>
      <c r="C3634" s="41" t="s">
        <v>431</v>
      </c>
      <c r="D3634" s="41" t="s">
        <v>18</v>
      </c>
      <c r="E3634" s="41" t="s">
        <v>370</v>
      </c>
      <c r="F3634" s="41" t="s">
        <v>370</v>
      </c>
      <c r="G3634" s="41" t="s">
        <v>767</v>
      </c>
      <c r="H3634" s="41">
        <v>12</v>
      </c>
      <c r="I3634" s="41">
        <v>4233.3061749012604</v>
      </c>
      <c r="J3634" s="41">
        <v>33750</v>
      </c>
      <c r="K3634" s="41">
        <v>493</v>
      </c>
      <c r="L3634" s="41">
        <v>671.625</v>
      </c>
      <c r="M3634" s="41">
        <v>9.8107000000000006</v>
      </c>
      <c r="N3634" s="41"/>
      <c r="O3634" s="41"/>
      <c r="P3634" s="41"/>
      <c r="Q3634" s="41"/>
      <c r="R3634" s="41">
        <v>170</v>
      </c>
      <c r="S3634" s="41">
        <v>3.0430000000000001</v>
      </c>
      <c r="T3634" s="41"/>
      <c r="U3634" s="41"/>
      <c r="V3634" s="41">
        <v>34413</v>
      </c>
      <c r="W3634" s="41">
        <v>684.4787</v>
      </c>
      <c r="X3634" s="41"/>
      <c r="Y3634" s="41"/>
      <c r="Z3634" s="6">
        <f>0</f>
        <v>0</v>
      </c>
      <c r="AA3634" s="6">
        <f t="shared" si="408"/>
        <v>684.4787</v>
      </c>
      <c r="AB3634" t="e">
        <f>IF(ISBLANK(Table1[[#This Row],[FY2425_Cost]])=TRUE,#N/A,Table1[[#This Row],[FY2425_Cost]])</f>
        <v>#N/A</v>
      </c>
      <c r="AC3634" s="6" t="e">
        <f t="shared" si="409"/>
        <v>#N/A</v>
      </c>
      <c r="AD3634" s="6" t="e">
        <f>SUMIFS($AB$3:AB3634,$B$3:B3634,B3634)</f>
        <v>#N/A</v>
      </c>
      <c r="AE3634" s="6">
        <f t="shared" si="410"/>
        <v>1904.9877787055673</v>
      </c>
      <c r="AF3634" s="6">
        <f t="shared" si="411"/>
        <v>1904.9877787055673</v>
      </c>
      <c r="AG3634" s="6">
        <f>VLOOKUP(Table1[[#This Row],[PracticeCode]],$AP$3:$AS$345,4,FALSE)</f>
        <v>1904.9877787055673</v>
      </c>
      <c r="AH3634" s="27">
        <f t="shared" si="412"/>
        <v>138429.11191927124</v>
      </c>
      <c r="AI3634" s="6" t="e">
        <f t="shared" si="414"/>
        <v>#N/A</v>
      </c>
    </row>
    <row r="3635" spans="1:35" x14ac:dyDescent="0.35">
      <c r="A3635" t="str">
        <f t="shared" si="413"/>
        <v>THE SUNFLOWER MEDICAL CENTREHarness NorthBrentE84626May2</v>
      </c>
      <c r="B3635" s="41" t="s">
        <v>545</v>
      </c>
      <c r="C3635" s="41" t="s">
        <v>431</v>
      </c>
      <c r="D3635" s="41" t="s">
        <v>18</v>
      </c>
      <c r="E3635" s="41" t="s">
        <v>370</v>
      </c>
      <c r="F3635" s="41" t="s">
        <v>370</v>
      </c>
      <c r="G3635" s="41" t="s">
        <v>757</v>
      </c>
      <c r="H3635" s="41">
        <v>2</v>
      </c>
      <c r="I3635" s="41">
        <v>4233.3061749012604</v>
      </c>
      <c r="J3635" s="41">
        <v>4294</v>
      </c>
      <c r="K3635" s="41">
        <v>56</v>
      </c>
      <c r="L3635" s="41">
        <v>79.438999999999993</v>
      </c>
      <c r="M3635" s="41">
        <v>1.036</v>
      </c>
      <c r="N3635" s="41">
        <v>3450</v>
      </c>
      <c r="O3635" s="41">
        <v>0</v>
      </c>
      <c r="P3635" s="41">
        <v>68.655000000000001</v>
      </c>
      <c r="Q3635" s="41">
        <v>0</v>
      </c>
      <c r="R3635" s="41">
        <v>0</v>
      </c>
      <c r="S3635" s="41">
        <v>0</v>
      </c>
      <c r="T3635" s="41">
        <v>178</v>
      </c>
      <c r="U3635" s="41">
        <v>3.9159999999999999</v>
      </c>
      <c r="V3635" s="41">
        <v>4350</v>
      </c>
      <c r="W3635" s="41">
        <v>80.474999999999994</v>
      </c>
      <c r="X3635" s="41">
        <v>3628</v>
      </c>
      <c r="Y3635" s="41">
        <v>72.570999999999998</v>
      </c>
      <c r="Z3635" s="6">
        <f>0</f>
        <v>0</v>
      </c>
      <c r="AA3635" s="6">
        <f t="shared" si="408"/>
        <v>80.474999999999994</v>
      </c>
      <c r="AB3635">
        <f>IF(ISBLANK(Table1[[#This Row],[FY2425_Cost]])=TRUE,#N/A,Table1[[#This Row],[FY2425_Cost]])</f>
        <v>72.570999999999998</v>
      </c>
      <c r="AC3635" s="6">
        <f t="shared" si="409"/>
        <v>-7.9039999999999964</v>
      </c>
      <c r="AD3635" s="6" t="e">
        <f>SUMIFS($AB$3:AB3635,$B$3:B3635,B3635)</f>
        <v>#N/A</v>
      </c>
      <c r="AE3635" s="6">
        <f t="shared" si="410"/>
        <v>1904.9877787055673</v>
      </c>
      <c r="AF3635" s="6">
        <f t="shared" si="411"/>
        <v>1904.9877787055673</v>
      </c>
      <c r="AG3635" s="6">
        <f>VLOOKUP(Table1[[#This Row],[PracticeCode]],$AP$3:$AS$345,4,FALSE)</f>
        <v>1904.9877787055673</v>
      </c>
      <c r="AH3635" s="27">
        <f t="shared" si="412"/>
        <v>138429.11191927124</v>
      </c>
      <c r="AI3635" s="6" t="e">
        <f t="shared" si="414"/>
        <v>#N/A</v>
      </c>
    </row>
    <row r="3636" spans="1:35" x14ac:dyDescent="0.35">
      <c r="A3636" t="str">
        <f t="shared" si="413"/>
        <v>THE SUNFLOWER MEDICAL CENTREHarness NorthBrentE84626Nov8</v>
      </c>
      <c r="B3636" s="41" t="s">
        <v>545</v>
      </c>
      <c r="C3636" s="41" t="s">
        <v>431</v>
      </c>
      <c r="D3636" s="41" t="s">
        <v>18</v>
      </c>
      <c r="E3636" s="41" t="s">
        <v>370</v>
      </c>
      <c r="F3636" s="41" t="s">
        <v>370</v>
      </c>
      <c r="G3636" s="41" t="s">
        <v>763</v>
      </c>
      <c r="H3636" s="41">
        <v>8</v>
      </c>
      <c r="I3636" s="41">
        <v>4233.3061749012604</v>
      </c>
      <c r="J3636" s="41">
        <v>6056</v>
      </c>
      <c r="K3636" s="41">
        <v>0</v>
      </c>
      <c r="L3636" s="41">
        <v>120.51440000000001</v>
      </c>
      <c r="M3636" s="41">
        <v>0</v>
      </c>
      <c r="N3636" s="41"/>
      <c r="O3636" s="41"/>
      <c r="P3636" s="41"/>
      <c r="Q3636" s="41"/>
      <c r="R3636" s="41">
        <v>160</v>
      </c>
      <c r="S3636" s="41">
        <v>2.8639999999999999</v>
      </c>
      <c r="T3636" s="41"/>
      <c r="U3636" s="41"/>
      <c r="V3636" s="41">
        <v>6216</v>
      </c>
      <c r="W3636" s="41">
        <v>123.37840000000001</v>
      </c>
      <c r="X3636" s="41"/>
      <c r="Y3636" s="41"/>
      <c r="Z3636" s="6">
        <f>0</f>
        <v>0</v>
      </c>
      <c r="AA3636" s="6">
        <f t="shared" si="408"/>
        <v>123.37840000000001</v>
      </c>
      <c r="AB3636" t="e">
        <f>IF(ISBLANK(Table1[[#This Row],[FY2425_Cost]])=TRUE,#N/A,Table1[[#This Row],[FY2425_Cost]])</f>
        <v>#N/A</v>
      </c>
      <c r="AC3636" s="6" t="e">
        <f t="shared" si="409"/>
        <v>#N/A</v>
      </c>
      <c r="AD3636" s="6" t="e">
        <f>SUMIFS($AB$3:AB3636,$B$3:B3636,B3636)</f>
        <v>#N/A</v>
      </c>
      <c r="AE3636" s="6">
        <f t="shared" si="410"/>
        <v>1904.9877787055673</v>
      </c>
      <c r="AF3636" s="6">
        <f t="shared" si="411"/>
        <v>1904.9877787055673</v>
      </c>
      <c r="AG3636" s="6">
        <f>VLOOKUP(Table1[[#This Row],[PracticeCode]],$AP$3:$AS$345,4,FALSE)</f>
        <v>1904.9877787055673</v>
      </c>
      <c r="AH3636" s="27">
        <f t="shared" si="412"/>
        <v>138429.11191927124</v>
      </c>
      <c r="AI3636" s="6" t="e">
        <f t="shared" si="414"/>
        <v>#N/A</v>
      </c>
    </row>
    <row r="3637" spans="1:35" x14ac:dyDescent="0.35">
      <c r="A3637" t="str">
        <f t="shared" si="413"/>
        <v>THE SUNFLOWER MEDICAL CENTREHarness NorthBrentE84626Oct7</v>
      </c>
      <c r="B3637" s="41" t="s">
        <v>545</v>
      </c>
      <c r="C3637" s="41" t="s">
        <v>431</v>
      </c>
      <c r="D3637" s="41" t="s">
        <v>18</v>
      </c>
      <c r="E3637" s="41" t="s">
        <v>370</v>
      </c>
      <c r="F3637" s="41" t="s">
        <v>370</v>
      </c>
      <c r="G3637" s="41" t="s">
        <v>762</v>
      </c>
      <c r="H3637" s="41">
        <v>7</v>
      </c>
      <c r="I3637" s="41">
        <v>4233.3061749012604</v>
      </c>
      <c r="J3637" s="41">
        <v>16060</v>
      </c>
      <c r="K3637" s="41">
        <v>1543</v>
      </c>
      <c r="L3637" s="41">
        <v>319.59399999999999</v>
      </c>
      <c r="M3637" s="41">
        <v>30.7057</v>
      </c>
      <c r="N3637" s="41">
        <v>0</v>
      </c>
      <c r="O3637" s="41">
        <v>7004</v>
      </c>
      <c r="P3637" s="41">
        <v>0</v>
      </c>
      <c r="Q3637" s="41">
        <v>157.59</v>
      </c>
      <c r="R3637" s="41">
        <v>182</v>
      </c>
      <c r="S3637" s="41">
        <v>3.2578</v>
      </c>
      <c r="T3637" s="41">
        <v>240</v>
      </c>
      <c r="U3637" s="41">
        <v>5.28</v>
      </c>
      <c r="V3637" s="41">
        <v>17785</v>
      </c>
      <c r="W3637" s="41">
        <v>353.55749999999995</v>
      </c>
      <c r="X3637" s="41">
        <v>7244</v>
      </c>
      <c r="Y3637" s="41">
        <v>162.87</v>
      </c>
      <c r="Z3637" s="6">
        <f>0</f>
        <v>0</v>
      </c>
      <c r="AA3637" s="6">
        <f t="shared" si="408"/>
        <v>353.55749999999995</v>
      </c>
      <c r="AB3637">
        <f>IF(ISBLANK(Table1[[#This Row],[FY2425_Cost]])=TRUE,#N/A,Table1[[#This Row],[FY2425_Cost]])</f>
        <v>162.87</v>
      </c>
      <c r="AC3637" s="6">
        <f t="shared" si="409"/>
        <v>-190.68749999999994</v>
      </c>
      <c r="AD3637" s="6" t="e">
        <f>SUMIFS($AB$3:AB3637,$B$3:B3637,B3637)</f>
        <v>#N/A</v>
      </c>
      <c r="AE3637" s="6">
        <f t="shared" si="410"/>
        <v>1904.9877787055673</v>
      </c>
      <c r="AF3637" s="6">
        <f t="shared" si="411"/>
        <v>1904.9877787055673</v>
      </c>
      <c r="AG3637" s="6">
        <f>VLOOKUP(Table1[[#This Row],[PracticeCode]],$AP$3:$AS$345,4,FALSE)</f>
        <v>1904.9877787055673</v>
      </c>
      <c r="AH3637" s="27">
        <f t="shared" si="412"/>
        <v>138429.11191927124</v>
      </c>
      <c r="AI3637" s="6" t="e">
        <f t="shared" si="414"/>
        <v>#N/A</v>
      </c>
    </row>
    <row r="3638" spans="1:35" x14ac:dyDescent="0.35">
      <c r="A3638" t="str">
        <f t="shared" si="413"/>
        <v>THE SUNFLOWER MEDICAL CENTREHarness NorthBrentE84626Sep6</v>
      </c>
      <c r="B3638" s="41" t="s">
        <v>545</v>
      </c>
      <c r="C3638" s="41" t="s">
        <v>431</v>
      </c>
      <c r="D3638" s="41" t="s">
        <v>18</v>
      </c>
      <c r="E3638" s="41" t="s">
        <v>370</v>
      </c>
      <c r="F3638" s="41" t="s">
        <v>370</v>
      </c>
      <c r="G3638" s="41" t="s">
        <v>761</v>
      </c>
      <c r="H3638" s="41">
        <v>6</v>
      </c>
      <c r="I3638" s="41">
        <v>4233.3061749012604</v>
      </c>
      <c r="J3638" s="41">
        <v>4691</v>
      </c>
      <c r="K3638" s="41">
        <v>2699</v>
      </c>
      <c r="L3638" s="41">
        <v>93.35090000000001</v>
      </c>
      <c r="M3638" s="41">
        <v>53.710100000000004</v>
      </c>
      <c r="N3638" s="41">
        <v>4493</v>
      </c>
      <c r="O3638" s="41">
        <v>2552</v>
      </c>
      <c r="P3638" s="41">
        <v>101.0925</v>
      </c>
      <c r="Q3638" s="41">
        <v>57.419999999999995</v>
      </c>
      <c r="R3638" s="41">
        <v>150</v>
      </c>
      <c r="S3638" s="41">
        <v>2.6850000000000001</v>
      </c>
      <c r="T3638" s="41">
        <v>192</v>
      </c>
      <c r="U3638" s="41">
        <v>4.2240000000000002</v>
      </c>
      <c r="V3638" s="41">
        <v>7540</v>
      </c>
      <c r="W3638" s="41">
        <v>149.74600000000001</v>
      </c>
      <c r="X3638" s="41">
        <v>7237</v>
      </c>
      <c r="Y3638" s="41">
        <v>162.73649999999998</v>
      </c>
      <c r="Z3638" s="6">
        <f>0</f>
        <v>0</v>
      </c>
      <c r="AA3638" s="6">
        <f t="shared" si="408"/>
        <v>149.74600000000001</v>
      </c>
      <c r="AB3638">
        <f>IF(ISBLANK(Table1[[#This Row],[FY2425_Cost]])=TRUE,#N/A,Table1[[#This Row],[FY2425_Cost]])</f>
        <v>162.73649999999998</v>
      </c>
      <c r="AC3638" s="6">
        <f t="shared" si="409"/>
        <v>12.990499999999969</v>
      </c>
      <c r="AD3638" s="6" t="e">
        <f>SUMIFS($AB$3:AB3638,$B$3:B3638,B3638)</f>
        <v>#N/A</v>
      </c>
      <c r="AE3638" s="6">
        <f t="shared" si="410"/>
        <v>1904.9877787055673</v>
      </c>
      <c r="AF3638" s="6">
        <f t="shared" si="411"/>
        <v>1904.9877787055673</v>
      </c>
      <c r="AG3638" s="6">
        <f>VLOOKUP(Table1[[#This Row],[PracticeCode]],$AP$3:$AS$345,4,FALSE)</f>
        <v>1904.9877787055673</v>
      </c>
      <c r="AH3638" s="27">
        <f t="shared" si="412"/>
        <v>138429.11191927124</v>
      </c>
      <c r="AI3638" s="6" t="e">
        <f t="shared" si="414"/>
        <v>#N/A</v>
      </c>
    </row>
    <row r="3639" spans="1:35" x14ac:dyDescent="0.35">
      <c r="A3639" t="str">
        <f t="shared" si="413"/>
        <v>THE SURGERYHarness NorthBrentE84635Apr1</v>
      </c>
      <c r="B3639" s="41" t="s">
        <v>430</v>
      </c>
      <c r="C3639" s="41" t="s">
        <v>431</v>
      </c>
      <c r="D3639" s="41" t="s">
        <v>18</v>
      </c>
      <c r="E3639" s="41" t="s">
        <v>371</v>
      </c>
      <c r="F3639" s="41" t="s">
        <v>371</v>
      </c>
      <c r="G3639" s="41" t="s">
        <v>756</v>
      </c>
      <c r="H3639" s="41">
        <v>1</v>
      </c>
      <c r="I3639" s="41">
        <v>4914.2619581153003</v>
      </c>
      <c r="J3639" s="41">
        <v>3607</v>
      </c>
      <c r="K3639" s="41">
        <v>759</v>
      </c>
      <c r="L3639" s="41">
        <v>66.729500000000002</v>
      </c>
      <c r="M3639" s="41">
        <v>14.041499999999999</v>
      </c>
      <c r="N3639" s="41">
        <v>5073</v>
      </c>
      <c r="O3639" s="41">
        <v>395</v>
      </c>
      <c r="P3639" s="41">
        <v>100.95270000000001</v>
      </c>
      <c r="Q3639" s="41">
        <v>7.8605</v>
      </c>
      <c r="R3639" s="41">
        <v>0</v>
      </c>
      <c r="S3639" s="41">
        <v>0</v>
      </c>
      <c r="T3639" s="41">
        <v>724</v>
      </c>
      <c r="U3639" s="41">
        <v>15.928000000000001</v>
      </c>
      <c r="V3639" s="41">
        <v>4366</v>
      </c>
      <c r="W3639" s="41">
        <v>80.771000000000001</v>
      </c>
      <c r="X3639" s="41">
        <v>6192</v>
      </c>
      <c r="Y3639" s="41">
        <v>124.74120000000001</v>
      </c>
      <c r="Z3639" s="6">
        <f>0</f>
        <v>0</v>
      </c>
      <c r="AA3639" s="6">
        <f t="shared" ref="AA3639:AA3702" si="415">IFERROR(W3639*1,#N/A)</f>
        <v>80.771000000000001</v>
      </c>
      <c r="AB3639">
        <f>IF(ISBLANK(Table1[[#This Row],[FY2425_Cost]])=TRUE,#N/A,Table1[[#This Row],[FY2425_Cost]])</f>
        <v>124.74120000000001</v>
      </c>
      <c r="AC3639" s="6">
        <f t="shared" ref="AC3639:AC3702" si="416">AB3639-AA3639</f>
        <v>43.970200000000006</v>
      </c>
      <c r="AD3639" s="6">
        <f>SUMIFS($AB$3:AB3639,$B$3:B3639,B3639)</f>
        <v>124.74120000000001</v>
      </c>
      <c r="AE3639" s="6">
        <f t="shared" ref="AE3639:AE3702" si="417">IFERROR(I3639*$AE$1,#N/A)</f>
        <v>2211.417881151885</v>
      </c>
      <c r="AF3639" s="6">
        <f t="shared" ref="AF3639:AF3702" si="418">AE3639+Z3639</f>
        <v>2211.417881151885</v>
      </c>
      <c r="AG3639" s="6">
        <f>VLOOKUP(Table1[[#This Row],[PracticeCode]],$AP$3:$AS$345,4,FALSE)</f>
        <v>2211.417881151885</v>
      </c>
      <c r="AH3639" s="27">
        <f t="shared" ref="AH3639:AH3702" si="419">IFERROR(I3639*$AH$1,#N/A)</f>
        <v>160696.36603037032</v>
      </c>
      <c r="AI3639" s="6">
        <f t="shared" si="414"/>
        <v>0</v>
      </c>
    </row>
    <row r="3640" spans="1:35" x14ac:dyDescent="0.35">
      <c r="A3640" t="str">
        <f t="shared" si="413"/>
        <v>THE SURGERYHarness NorthBrentE84635Aug5</v>
      </c>
      <c r="B3640" s="41" t="s">
        <v>430</v>
      </c>
      <c r="C3640" s="41" t="s">
        <v>431</v>
      </c>
      <c r="D3640" s="41" t="s">
        <v>18</v>
      </c>
      <c r="E3640" s="41" t="s">
        <v>371</v>
      </c>
      <c r="F3640" s="41" t="s">
        <v>371</v>
      </c>
      <c r="G3640" s="41" t="s">
        <v>760</v>
      </c>
      <c r="H3640" s="41">
        <v>5</v>
      </c>
      <c r="I3640" s="41">
        <v>4914.2619581153003</v>
      </c>
      <c r="J3640" s="41">
        <v>4614</v>
      </c>
      <c r="K3640" s="41">
        <v>954</v>
      </c>
      <c r="L3640" s="41">
        <v>85.358999999999995</v>
      </c>
      <c r="M3640" s="41">
        <v>17.648999999999997</v>
      </c>
      <c r="N3640" s="41">
        <v>6842</v>
      </c>
      <c r="O3640" s="41">
        <v>1477</v>
      </c>
      <c r="P3640" s="41">
        <v>136.1558</v>
      </c>
      <c r="Q3640" s="41">
        <v>29.392300000000002</v>
      </c>
      <c r="R3640" s="41">
        <v>590</v>
      </c>
      <c r="S3640" s="41">
        <v>10.561</v>
      </c>
      <c r="T3640" s="41">
        <v>684</v>
      </c>
      <c r="U3640" s="41">
        <v>15.048</v>
      </c>
      <c r="V3640" s="41">
        <v>6158</v>
      </c>
      <c r="W3640" s="41">
        <v>113.56899999999999</v>
      </c>
      <c r="X3640" s="41">
        <v>9003</v>
      </c>
      <c r="Y3640" s="41">
        <v>180.59610000000001</v>
      </c>
      <c r="Z3640" s="6">
        <f>0</f>
        <v>0</v>
      </c>
      <c r="AA3640" s="6">
        <f t="shared" si="415"/>
        <v>113.56899999999999</v>
      </c>
      <c r="AB3640">
        <f>IF(ISBLANK(Table1[[#This Row],[FY2425_Cost]])=TRUE,#N/A,Table1[[#This Row],[FY2425_Cost]])</f>
        <v>180.59610000000001</v>
      </c>
      <c r="AC3640" s="6">
        <f t="shared" si="416"/>
        <v>67.027100000000019</v>
      </c>
      <c r="AD3640" s="6">
        <f>SUMIFS($AB$3:AB3640,$B$3:B3640,B3640)</f>
        <v>305.33730000000003</v>
      </c>
      <c r="AE3640" s="6">
        <f t="shared" si="417"/>
        <v>2211.417881151885</v>
      </c>
      <c r="AF3640" s="6">
        <f t="shared" si="418"/>
        <v>2211.417881151885</v>
      </c>
      <c r="AG3640" s="6">
        <f>VLOOKUP(Table1[[#This Row],[PracticeCode]],$AP$3:$AS$345,4,FALSE)</f>
        <v>2211.417881151885</v>
      </c>
      <c r="AH3640" s="27">
        <f t="shared" si="419"/>
        <v>160696.36603037032</v>
      </c>
      <c r="AI3640" s="6">
        <f t="shared" si="414"/>
        <v>0</v>
      </c>
    </row>
    <row r="3641" spans="1:35" x14ac:dyDescent="0.35">
      <c r="A3641" t="str">
        <f t="shared" si="413"/>
        <v>THE SURGERYHarness NorthBrentE84635Dec9</v>
      </c>
      <c r="B3641" s="41" t="s">
        <v>430</v>
      </c>
      <c r="C3641" s="41" t="s">
        <v>431</v>
      </c>
      <c r="D3641" s="41" t="s">
        <v>18</v>
      </c>
      <c r="E3641" s="41" t="s">
        <v>371</v>
      </c>
      <c r="F3641" s="41" t="s">
        <v>371</v>
      </c>
      <c r="G3641" s="41" t="s">
        <v>764</v>
      </c>
      <c r="H3641" s="41">
        <v>9</v>
      </c>
      <c r="I3641" s="41">
        <v>4914.2619581153003</v>
      </c>
      <c r="J3641" s="41">
        <v>5394</v>
      </c>
      <c r="K3641" s="41">
        <v>2229</v>
      </c>
      <c r="L3641" s="41">
        <v>107.34060000000001</v>
      </c>
      <c r="M3641" s="41">
        <v>44.357100000000003</v>
      </c>
      <c r="N3641" s="41"/>
      <c r="O3641" s="41"/>
      <c r="P3641" s="41"/>
      <c r="Q3641" s="41"/>
      <c r="R3641" s="41">
        <v>898</v>
      </c>
      <c r="S3641" s="41">
        <v>16.074200000000001</v>
      </c>
      <c r="T3641" s="41"/>
      <c r="U3641" s="41"/>
      <c r="V3641" s="41">
        <v>8521</v>
      </c>
      <c r="W3641" s="41">
        <v>167.77189999999999</v>
      </c>
      <c r="X3641" s="41"/>
      <c r="Y3641" s="41"/>
      <c r="Z3641" s="6">
        <f>0</f>
        <v>0</v>
      </c>
      <c r="AA3641" s="6">
        <f t="shared" si="415"/>
        <v>167.77189999999999</v>
      </c>
      <c r="AB3641" t="e">
        <f>IF(ISBLANK(Table1[[#This Row],[FY2425_Cost]])=TRUE,#N/A,Table1[[#This Row],[FY2425_Cost]])</f>
        <v>#N/A</v>
      </c>
      <c r="AC3641" s="6" t="e">
        <f t="shared" si="416"/>
        <v>#N/A</v>
      </c>
      <c r="AD3641" s="6" t="e">
        <f>SUMIFS($AB$3:AB3641,$B$3:B3641,B3641)</f>
        <v>#N/A</v>
      </c>
      <c r="AE3641" s="6">
        <f t="shared" si="417"/>
        <v>2211.417881151885</v>
      </c>
      <c r="AF3641" s="6">
        <f t="shared" si="418"/>
        <v>2211.417881151885</v>
      </c>
      <c r="AG3641" s="6">
        <f>VLOOKUP(Table1[[#This Row],[PracticeCode]],$AP$3:$AS$345,4,FALSE)</f>
        <v>2211.417881151885</v>
      </c>
      <c r="AH3641" s="27">
        <f t="shared" si="419"/>
        <v>160696.36603037032</v>
      </c>
      <c r="AI3641" s="6" t="e">
        <f t="shared" si="414"/>
        <v>#N/A</v>
      </c>
    </row>
    <row r="3642" spans="1:35" x14ac:dyDescent="0.35">
      <c r="A3642" t="str">
        <f t="shared" si="413"/>
        <v>THE SURGERYHarness NorthBrentE84635Feb11</v>
      </c>
      <c r="B3642" s="41" t="s">
        <v>430</v>
      </c>
      <c r="C3642" s="41" t="s">
        <v>431</v>
      </c>
      <c r="D3642" s="41" t="s">
        <v>18</v>
      </c>
      <c r="E3642" s="41" t="s">
        <v>371</v>
      </c>
      <c r="F3642" s="41" t="s">
        <v>371</v>
      </c>
      <c r="G3642" s="41" t="s">
        <v>766</v>
      </c>
      <c r="H3642" s="41">
        <v>11</v>
      </c>
      <c r="I3642" s="41">
        <v>4914.2619581153003</v>
      </c>
      <c r="J3642" s="41">
        <v>5875</v>
      </c>
      <c r="K3642" s="41">
        <v>804</v>
      </c>
      <c r="L3642" s="41">
        <v>116.91250000000001</v>
      </c>
      <c r="M3642" s="41">
        <v>15.999600000000001</v>
      </c>
      <c r="N3642" s="41"/>
      <c r="O3642" s="41"/>
      <c r="P3642" s="41"/>
      <c r="Q3642" s="41"/>
      <c r="R3642" s="41">
        <v>1010</v>
      </c>
      <c r="S3642" s="41">
        <v>18.079000000000001</v>
      </c>
      <c r="T3642" s="41"/>
      <c r="U3642" s="41"/>
      <c r="V3642" s="41">
        <v>7689</v>
      </c>
      <c r="W3642" s="41">
        <v>150.99110000000002</v>
      </c>
      <c r="X3642" s="41"/>
      <c r="Y3642" s="41"/>
      <c r="Z3642" s="6">
        <f>0</f>
        <v>0</v>
      </c>
      <c r="AA3642" s="6">
        <f t="shared" si="415"/>
        <v>150.99110000000002</v>
      </c>
      <c r="AB3642" t="e">
        <f>IF(ISBLANK(Table1[[#This Row],[FY2425_Cost]])=TRUE,#N/A,Table1[[#This Row],[FY2425_Cost]])</f>
        <v>#N/A</v>
      </c>
      <c r="AC3642" s="6" t="e">
        <f t="shared" si="416"/>
        <v>#N/A</v>
      </c>
      <c r="AD3642" s="6" t="e">
        <f>SUMIFS($AB$3:AB3642,$B$3:B3642,B3642)</f>
        <v>#N/A</v>
      </c>
      <c r="AE3642" s="6">
        <f t="shared" si="417"/>
        <v>2211.417881151885</v>
      </c>
      <c r="AF3642" s="6">
        <f t="shared" si="418"/>
        <v>2211.417881151885</v>
      </c>
      <c r="AG3642" s="6">
        <f>VLOOKUP(Table1[[#This Row],[PracticeCode]],$AP$3:$AS$345,4,FALSE)</f>
        <v>2211.417881151885</v>
      </c>
      <c r="AH3642" s="27">
        <f t="shared" si="419"/>
        <v>160696.36603037032</v>
      </c>
      <c r="AI3642" s="6" t="e">
        <f t="shared" si="414"/>
        <v>#N/A</v>
      </c>
    </row>
    <row r="3643" spans="1:35" x14ac:dyDescent="0.35">
      <c r="A3643" t="str">
        <f t="shared" si="413"/>
        <v>THE SURGERYHarness NorthBrentE84635Jan10</v>
      </c>
      <c r="B3643" s="41" t="s">
        <v>430</v>
      </c>
      <c r="C3643" s="41" t="s">
        <v>431</v>
      </c>
      <c r="D3643" s="41" t="s">
        <v>18</v>
      </c>
      <c r="E3643" s="41" t="s">
        <v>371</v>
      </c>
      <c r="F3643" s="41" t="s">
        <v>371</v>
      </c>
      <c r="G3643" s="41" t="s">
        <v>765</v>
      </c>
      <c r="H3643" s="41">
        <v>10</v>
      </c>
      <c r="I3643" s="41">
        <v>4914.2619581153003</v>
      </c>
      <c r="J3643" s="41">
        <v>6289</v>
      </c>
      <c r="K3643" s="41">
        <v>1824</v>
      </c>
      <c r="L3643" s="41">
        <v>125.1511</v>
      </c>
      <c r="M3643" s="41">
        <v>36.297600000000003</v>
      </c>
      <c r="N3643" s="41"/>
      <c r="O3643" s="41"/>
      <c r="P3643" s="41"/>
      <c r="Q3643" s="41"/>
      <c r="R3643" s="41">
        <v>1010</v>
      </c>
      <c r="S3643" s="41">
        <v>18.079000000000001</v>
      </c>
      <c r="T3643" s="41"/>
      <c r="U3643" s="41"/>
      <c r="V3643" s="41">
        <v>9123</v>
      </c>
      <c r="W3643" s="41">
        <v>179.52770000000001</v>
      </c>
      <c r="X3643" s="41"/>
      <c r="Y3643" s="41"/>
      <c r="Z3643" s="6">
        <f>0</f>
        <v>0</v>
      </c>
      <c r="AA3643" s="6">
        <f t="shared" si="415"/>
        <v>179.52770000000001</v>
      </c>
      <c r="AB3643" t="e">
        <f>IF(ISBLANK(Table1[[#This Row],[FY2425_Cost]])=TRUE,#N/A,Table1[[#This Row],[FY2425_Cost]])</f>
        <v>#N/A</v>
      </c>
      <c r="AC3643" s="6" t="e">
        <f t="shared" si="416"/>
        <v>#N/A</v>
      </c>
      <c r="AD3643" s="6" t="e">
        <f>SUMIFS($AB$3:AB3643,$B$3:B3643,B3643)</f>
        <v>#N/A</v>
      </c>
      <c r="AE3643" s="6">
        <f t="shared" si="417"/>
        <v>2211.417881151885</v>
      </c>
      <c r="AF3643" s="6">
        <f t="shared" si="418"/>
        <v>2211.417881151885</v>
      </c>
      <c r="AG3643" s="6">
        <f>VLOOKUP(Table1[[#This Row],[PracticeCode]],$AP$3:$AS$345,4,FALSE)</f>
        <v>2211.417881151885</v>
      </c>
      <c r="AH3643" s="27">
        <f t="shared" si="419"/>
        <v>160696.36603037032</v>
      </c>
      <c r="AI3643" s="6" t="e">
        <f t="shared" si="414"/>
        <v>#N/A</v>
      </c>
    </row>
    <row r="3644" spans="1:35" x14ac:dyDescent="0.35">
      <c r="A3644" t="str">
        <f t="shared" si="413"/>
        <v>THE SURGERYHarness NorthBrentE84635Jul4</v>
      </c>
      <c r="B3644" s="41" t="s">
        <v>430</v>
      </c>
      <c r="C3644" s="41" t="s">
        <v>431</v>
      </c>
      <c r="D3644" s="41" t="s">
        <v>18</v>
      </c>
      <c r="E3644" s="41" t="s">
        <v>371</v>
      </c>
      <c r="F3644" s="41" t="s">
        <v>371</v>
      </c>
      <c r="G3644" s="41" t="s">
        <v>759</v>
      </c>
      <c r="H3644" s="41">
        <v>4</v>
      </c>
      <c r="I3644" s="41">
        <v>4914.2619581153003</v>
      </c>
      <c r="J3644" s="41">
        <v>4703</v>
      </c>
      <c r="K3644" s="41">
        <v>415</v>
      </c>
      <c r="L3644" s="41">
        <v>87.005499999999998</v>
      </c>
      <c r="M3644" s="41">
        <v>7.6774999999999993</v>
      </c>
      <c r="N3644" s="41">
        <v>4651</v>
      </c>
      <c r="O3644" s="41">
        <v>282</v>
      </c>
      <c r="P3644" s="41">
        <v>92.554900000000004</v>
      </c>
      <c r="Q3644" s="41">
        <v>5.6118000000000006</v>
      </c>
      <c r="R3644" s="41">
        <v>316</v>
      </c>
      <c r="S3644" s="41">
        <v>5.6563999999999997</v>
      </c>
      <c r="T3644" s="41">
        <v>738</v>
      </c>
      <c r="U3644" s="41">
        <v>16.236000000000001</v>
      </c>
      <c r="V3644" s="41">
        <v>5434</v>
      </c>
      <c r="W3644" s="41">
        <v>100.3394</v>
      </c>
      <c r="X3644" s="41">
        <v>5671</v>
      </c>
      <c r="Y3644" s="41">
        <v>114.40270000000001</v>
      </c>
      <c r="Z3644" s="6">
        <f>0</f>
        <v>0</v>
      </c>
      <c r="AA3644" s="6">
        <f t="shared" si="415"/>
        <v>100.3394</v>
      </c>
      <c r="AB3644">
        <f>IF(ISBLANK(Table1[[#This Row],[FY2425_Cost]])=TRUE,#N/A,Table1[[#This Row],[FY2425_Cost]])</f>
        <v>114.40270000000001</v>
      </c>
      <c r="AC3644" s="6">
        <f t="shared" si="416"/>
        <v>14.063300000000012</v>
      </c>
      <c r="AD3644" s="6" t="e">
        <f>SUMIFS($AB$3:AB3644,$B$3:B3644,B3644)</f>
        <v>#N/A</v>
      </c>
      <c r="AE3644" s="6">
        <f t="shared" si="417"/>
        <v>2211.417881151885</v>
      </c>
      <c r="AF3644" s="6">
        <f t="shared" si="418"/>
        <v>2211.417881151885</v>
      </c>
      <c r="AG3644" s="6">
        <f>VLOOKUP(Table1[[#This Row],[PracticeCode]],$AP$3:$AS$345,4,FALSE)</f>
        <v>2211.417881151885</v>
      </c>
      <c r="AH3644" s="27">
        <f t="shared" si="419"/>
        <v>160696.36603037032</v>
      </c>
      <c r="AI3644" s="6" t="e">
        <f t="shared" si="414"/>
        <v>#N/A</v>
      </c>
    </row>
    <row r="3645" spans="1:35" x14ac:dyDescent="0.35">
      <c r="A3645" t="str">
        <f t="shared" si="413"/>
        <v>THE SURGERYHarness NorthBrentE84635Jun3</v>
      </c>
      <c r="B3645" s="41" t="s">
        <v>430</v>
      </c>
      <c r="C3645" s="41" t="s">
        <v>431</v>
      </c>
      <c r="D3645" s="41" t="s">
        <v>18</v>
      </c>
      <c r="E3645" s="41" t="s">
        <v>371</v>
      </c>
      <c r="F3645" s="41" t="s">
        <v>371</v>
      </c>
      <c r="G3645" s="41" t="s">
        <v>758</v>
      </c>
      <c r="H3645" s="41">
        <v>3</v>
      </c>
      <c r="I3645" s="41">
        <v>4914.2619581153003</v>
      </c>
      <c r="J3645" s="41">
        <v>3777</v>
      </c>
      <c r="K3645" s="41">
        <v>2025</v>
      </c>
      <c r="L3645" s="41">
        <v>69.874499999999998</v>
      </c>
      <c r="M3645" s="41">
        <v>37.462499999999999</v>
      </c>
      <c r="N3645" s="41">
        <v>5397</v>
      </c>
      <c r="O3645" s="41">
        <v>1208</v>
      </c>
      <c r="P3645" s="41">
        <v>107.4003</v>
      </c>
      <c r="Q3645" s="41">
        <v>24.039200000000001</v>
      </c>
      <c r="R3645" s="41">
        <v>0</v>
      </c>
      <c r="S3645" s="41">
        <v>0</v>
      </c>
      <c r="T3645" s="41">
        <v>816</v>
      </c>
      <c r="U3645" s="41">
        <v>17.952000000000002</v>
      </c>
      <c r="V3645" s="41">
        <v>5802</v>
      </c>
      <c r="W3645" s="41">
        <v>107.33699999999999</v>
      </c>
      <c r="X3645" s="41">
        <v>7421</v>
      </c>
      <c r="Y3645" s="41">
        <v>149.39150000000001</v>
      </c>
      <c r="Z3645" s="6">
        <f>0</f>
        <v>0</v>
      </c>
      <c r="AA3645" s="6">
        <f t="shared" si="415"/>
        <v>107.33699999999999</v>
      </c>
      <c r="AB3645">
        <f>IF(ISBLANK(Table1[[#This Row],[FY2425_Cost]])=TRUE,#N/A,Table1[[#This Row],[FY2425_Cost]])</f>
        <v>149.39150000000001</v>
      </c>
      <c r="AC3645" s="6">
        <f t="shared" si="416"/>
        <v>42.054500000000019</v>
      </c>
      <c r="AD3645" s="6" t="e">
        <f>SUMIFS($AB$3:AB3645,$B$3:B3645,B3645)</f>
        <v>#N/A</v>
      </c>
      <c r="AE3645" s="6">
        <f t="shared" si="417"/>
        <v>2211.417881151885</v>
      </c>
      <c r="AF3645" s="6">
        <f t="shared" si="418"/>
        <v>2211.417881151885</v>
      </c>
      <c r="AG3645" s="6">
        <f>VLOOKUP(Table1[[#This Row],[PracticeCode]],$AP$3:$AS$345,4,FALSE)</f>
        <v>2211.417881151885</v>
      </c>
      <c r="AH3645" s="27">
        <f t="shared" si="419"/>
        <v>160696.36603037032</v>
      </c>
      <c r="AI3645" s="6" t="e">
        <f t="shared" si="414"/>
        <v>#N/A</v>
      </c>
    </row>
    <row r="3646" spans="1:35" x14ac:dyDescent="0.35">
      <c r="A3646" t="str">
        <f t="shared" si="413"/>
        <v>THE SURGERYHarness NorthBrentE84635Mar12</v>
      </c>
      <c r="B3646" s="41" t="s">
        <v>430</v>
      </c>
      <c r="C3646" s="41" t="s">
        <v>431</v>
      </c>
      <c r="D3646" s="41" t="s">
        <v>18</v>
      </c>
      <c r="E3646" s="41" t="s">
        <v>371</v>
      </c>
      <c r="F3646" s="41" t="s">
        <v>371</v>
      </c>
      <c r="G3646" s="41" t="s">
        <v>767</v>
      </c>
      <c r="H3646" s="41">
        <v>12</v>
      </c>
      <c r="I3646" s="41">
        <v>4914.2619581153003</v>
      </c>
      <c r="J3646" s="41">
        <v>4758</v>
      </c>
      <c r="K3646" s="41">
        <v>110</v>
      </c>
      <c r="L3646" s="41">
        <v>94.684200000000004</v>
      </c>
      <c r="M3646" s="41">
        <v>2.1890000000000001</v>
      </c>
      <c r="N3646" s="41"/>
      <c r="O3646" s="41"/>
      <c r="P3646" s="41"/>
      <c r="Q3646" s="41"/>
      <c r="R3646" s="41">
        <v>712</v>
      </c>
      <c r="S3646" s="41">
        <v>12.7448</v>
      </c>
      <c r="T3646" s="41"/>
      <c r="U3646" s="41"/>
      <c r="V3646" s="41">
        <v>5580</v>
      </c>
      <c r="W3646" s="41">
        <v>109.61799999999999</v>
      </c>
      <c r="X3646" s="41"/>
      <c r="Y3646" s="41"/>
      <c r="Z3646" s="6">
        <f>0</f>
        <v>0</v>
      </c>
      <c r="AA3646" s="6">
        <f t="shared" si="415"/>
        <v>109.61799999999999</v>
      </c>
      <c r="AB3646" t="e">
        <f>IF(ISBLANK(Table1[[#This Row],[FY2425_Cost]])=TRUE,#N/A,Table1[[#This Row],[FY2425_Cost]])</f>
        <v>#N/A</v>
      </c>
      <c r="AC3646" s="6" t="e">
        <f t="shared" si="416"/>
        <v>#N/A</v>
      </c>
      <c r="AD3646" s="6" t="e">
        <f>SUMIFS($AB$3:AB3646,$B$3:B3646,B3646)</f>
        <v>#N/A</v>
      </c>
      <c r="AE3646" s="6">
        <f t="shared" si="417"/>
        <v>2211.417881151885</v>
      </c>
      <c r="AF3646" s="6">
        <f t="shared" si="418"/>
        <v>2211.417881151885</v>
      </c>
      <c r="AG3646" s="6">
        <f>VLOOKUP(Table1[[#This Row],[PracticeCode]],$AP$3:$AS$345,4,FALSE)</f>
        <v>2211.417881151885</v>
      </c>
      <c r="AH3646" s="27">
        <f t="shared" si="419"/>
        <v>160696.36603037032</v>
      </c>
      <c r="AI3646" s="6" t="e">
        <f t="shared" si="414"/>
        <v>#N/A</v>
      </c>
    </row>
    <row r="3647" spans="1:35" x14ac:dyDescent="0.35">
      <c r="A3647" t="str">
        <f t="shared" si="413"/>
        <v>THE SURGERYHarness NorthBrentE84635May2</v>
      </c>
      <c r="B3647" s="41" t="s">
        <v>430</v>
      </c>
      <c r="C3647" s="41" t="s">
        <v>431</v>
      </c>
      <c r="D3647" s="41" t="s">
        <v>18</v>
      </c>
      <c r="E3647" s="41" t="s">
        <v>371</v>
      </c>
      <c r="F3647" s="41" t="s">
        <v>371</v>
      </c>
      <c r="G3647" s="41" t="s">
        <v>757</v>
      </c>
      <c r="H3647" s="41">
        <v>2</v>
      </c>
      <c r="I3647" s="41">
        <v>4914.2619581153003</v>
      </c>
      <c r="J3647" s="41">
        <v>3317</v>
      </c>
      <c r="K3647" s="41">
        <v>735</v>
      </c>
      <c r="L3647" s="41">
        <v>61.3645</v>
      </c>
      <c r="M3647" s="41">
        <v>13.5975</v>
      </c>
      <c r="N3647" s="41">
        <v>8700</v>
      </c>
      <c r="O3647" s="41">
        <v>259</v>
      </c>
      <c r="P3647" s="41">
        <v>173.13</v>
      </c>
      <c r="Q3647" s="41">
        <v>5.1541000000000006</v>
      </c>
      <c r="R3647" s="41">
        <v>0</v>
      </c>
      <c r="S3647" s="41">
        <v>0</v>
      </c>
      <c r="T3647" s="41">
        <v>800</v>
      </c>
      <c r="U3647" s="41">
        <v>17.600000000000001</v>
      </c>
      <c r="V3647" s="41">
        <v>4052</v>
      </c>
      <c r="W3647" s="41">
        <v>74.962000000000003</v>
      </c>
      <c r="X3647" s="41">
        <v>9759</v>
      </c>
      <c r="Y3647" s="41">
        <v>195.88409999999999</v>
      </c>
      <c r="Z3647" s="6">
        <f>0</f>
        <v>0</v>
      </c>
      <c r="AA3647" s="6">
        <f t="shared" si="415"/>
        <v>74.962000000000003</v>
      </c>
      <c r="AB3647">
        <f>IF(ISBLANK(Table1[[#This Row],[FY2425_Cost]])=TRUE,#N/A,Table1[[#This Row],[FY2425_Cost]])</f>
        <v>195.88409999999999</v>
      </c>
      <c r="AC3647" s="6">
        <f t="shared" si="416"/>
        <v>120.92209999999999</v>
      </c>
      <c r="AD3647" s="6" t="e">
        <f>SUMIFS($AB$3:AB3647,$B$3:B3647,B3647)</f>
        <v>#N/A</v>
      </c>
      <c r="AE3647" s="6">
        <f t="shared" si="417"/>
        <v>2211.417881151885</v>
      </c>
      <c r="AF3647" s="6">
        <f t="shared" si="418"/>
        <v>2211.417881151885</v>
      </c>
      <c r="AG3647" s="6">
        <f>VLOOKUP(Table1[[#This Row],[PracticeCode]],$AP$3:$AS$345,4,FALSE)</f>
        <v>2211.417881151885</v>
      </c>
      <c r="AH3647" s="27">
        <f t="shared" si="419"/>
        <v>160696.36603037032</v>
      </c>
      <c r="AI3647" s="6" t="e">
        <f t="shared" si="414"/>
        <v>#N/A</v>
      </c>
    </row>
    <row r="3648" spans="1:35" x14ac:dyDescent="0.35">
      <c r="A3648" t="str">
        <f t="shared" si="413"/>
        <v>THE SURGERYHarness NorthBrentE84635Nov8</v>
      </c>
      <c r="B3648" s="41" t="s">
        <v>430</v>
      </c>
      <c r="C3648" s="41" t="s">
        <v>431</v>
      </c>
      <c r="D3648" s="41" t="s">
        <v>18</v>
      </c>
      <c r="E3648" s="41" t="s">
        <v>371</v>
      </c>
      <c r="F3648" s="41" t="s">
        <v>371</v>
      </c>
      <c r="G3648" s="41" t="s">
        <v>763</v>
      </c>
      <c r="H3648" s="41">
        <v>8</v>
      </c>
      <c r="I3648" s="41">
        <v>4914.2619581153003</v>
      </c>
      <c r="J3648" s="41">
        <v>7585</v>
      </c>
      <c r="K3648" s="41">
        <v>2308</v>
      </c>
      <c r="L3648" s="41">
        <v>150.94150000000002</v>
      </c>
      <c r="M3648" s="41">
        <v>45.929200000000002</v>
      </c>
      <c r="N3648" s="41"/>
      <c r="O3648" s="41"/>
      <c r="P3648" s="41"/>
      <c r="Q3648" s="41"/>
      <c r="R3648" s="41">
        <v>1004</v>
      </c>
      <c r="S3648" s="41">
        <v>17.971599999999999</v>
      </c>
      <c r="T3648" s="41"/>
      <c r="U3648" s="41"/>
      <c r="V3648" s="41">
        <v>10897</v>
      </c>
      <c r="W3648" s="41">
        <v>214.84230000000002</v>
      </c>
      <c r="X3648" s="41"/>
      <c r="Y3648" s="41"/>
      <c r="Z3648" s="6">
        <f>0</f>
        <v>0</v>
      </c>
      <c r="AA3648" s="6">
        <f t="shared" si="415"/>
        <v>214.84230000000002</v>
      </c>
      <c r="AB3648" t="e">
        <f>IF(ISBLANK(Table1[[#This Row],[FY2425_Cost]])=TRUE,#N/A,Table1[[#This Row],[FY2425_Cost]])</f>
        <v>#N/A</v>
      </c>
      <c r="AC3648" s="6" t="e">
        <f t="shared" si="416"/>
        <v>#N/A</v>
      </c>
      <c r="AD3648" s="6" t="e">
        <f>SUMIFS($AB$3:AB3648,$B$3:B3648,B3648)</f>
        <v>#N/A</v>
      </c>
      <c r="AE3648" s="6">
        <f t="shared" si="417"/>
        <v>2211.417881151885</v>
      </c>
      <c r="AF3648" s="6">
        <f t="shared" si="418"/>
        <v>2211.417881151885</v>
      </c>
      <c r="AG3648" s="6">
        <f>VLOOKUP(Table1[[#This Row],[PracticeCode]],$AP$3:$AS$345,4,FALSE)</f>
        <v>2211.417881151885</v>
      </c>
      <c r="AH3648" s="27">
        <f t="shared" si="419"/>
        <v>160696.36603037032</v>
      </c>
      <c r="AI3648" s="6" t="e">
        <f t="shared" si="414"/>
        <v>#N/A</v>
      </c>
    </row>
    <row r="3649" spans="1:35" x14ac:dyDescent="0.35">
      <c r="A3649" t="str">
        <f t="shared" si="413"/>
        <v>THE SURGERYHarness NorthBrentE84635Oct7</v>
      </c>
      <c r="B3649" s="41" t="s">
        <v>430</v>
      </c>
      <c r="C3649" s="41" t="s">
        <v>431</v>
      </c>
      <c r="D3649" s="41" t="s">
        <v>18</v>
      </c>
      <c r="E3649" s="41" t="s">
        <v>371</v>
      </c>
      <c r="F3649" s="41" t="s">
        <v>371</v>
      </c>
      <c r="G3649" s="41" t="s">
        <v>762</v>
      </c>
      <c r="H3649" s="41">
        <v>7</v>
      </c>
      <c r="I3649" s="41">
        <v>4914.2619581153003</v>
      </c>
      <c r="J3649" s="41">
        <v>6280</v>
      </c>
      <c r="K3649" s="41">
        <v>4365</v>
      </c>
      <c r="L3649" s="41">
        <v>124.97200000000001</v>
      </c>
      <c r="M3649" s="41">
        <v>86.863500000000002</v>
      </c>
      <c r="N3649" s="41">
        <v>0</v>
      </c>
      <c r="O3649" s="41">
        <v>2990</v>
      </c>
      <c r="P3649" s="41">
        <v>0</v>
      </c>
      <c r="Q3649" s="41">
        <v>67.274999999999991</v>
      </c>
      <c r="R3649" s="41">
        <v>830</v>
      </c>
      <c r="S3649" s="41">
        <v>14.856999999999999</v>
      </c>
      <c r="T3649" s="41">
        <v>718</v>
      </c>
      <c r="U3649" s="41">
        <v>15.795999999999999</v>
      </c>
      <c r="V3649" s="41">
        <v>11475</v>
      </c>
      <c r="W3649" s="41">
        <v>226.69250000000002</v>
      </c>
      <c r="X3649" s="41">
        <v>3708</v>
      </c>
      <c r="Y3649" s="41">
        <v>83.070999999999998</v>
      </c>
      <c r="Z3649" s="6">
        <f>0</f>
        <v>0</v>
      </c>
      <c r="AA3649" s="6">
        <f t="shared" si="415"/>
        <v>226.69250000000002</v>
      </c>
      <c r="AB3649">
        <f>IF(ISBLANK(Table1[[#This Row],[FY2425_Cost]])=TRUE,#N/A,Table1[[#This Row],[FY2425_Cost]])</f>
        <v>83.070999999999998</v>
      </c>
      <c r="AC3649" s="6">
        <f t="shared" si="416"/>
        <v>-143.62150000000003</v>
      </c>
      <c r="AD3649" s="6" t="e">
        <f>SUMIFS($AB$3:AB3649,$B$3:B3649,B3649)</f>
        <v>#N/A</v>
      </c>
      <c r="AE3649" s="6">
        <f t="shared" si="417"/>
        <v>2211.417881151885</v>
      </c>
      <c r="AF3649" s="6">
        <f t="shared" si="418"/>
        <v>2211.417881151885</v>
      </c>
      <c r="AG3649" s="6">
        <f>VLOOKUP(Table1[[#This Row],[PracticeCode]],$AP$3:$AS$345,4,FALSE)</f>
        <v>2211.417881151885</v>
      </c>
      <c r="AH3649" s="27">
        <f t="shared" si="419"/>
        <v>160696.36603037032</v>
      </c>
      <c r="AI3649" s="6" t="e">
        <f t="shared" si="414"/>
        <v>#N/A</v>
      </c>
    </row>
    <row r="3650" spans="1:35" x14ac:dyDescent="0.35">
      <c r="A3650" t="str">
        <f t="shared" si="413"/>
        <v>THE SURGERYHarness NorthBrentE84635Sep6</v>
      </c>
      <c r="B3650" s="41" t="s">
        <v>430</v>
      </c>
      <c r="C3650" s="41" t="s">
        <v>431</v>
      </c>
      <c r="D3650" s="41" t="s">
        <v>18</v>
      </c>
      <c r="E3650" s="41" t="s">
        <v>371</v>
      </c>
      <c r="F3650" s="41" t="s">
        <v>371</v>
      </c>
      <c r="G3650" s="41" t="s">
        <v>761</v>
      </c>
      <c r="H3650" s="41">
        <v>6</v>
      </c>
      <c r="I3650" s="41">
        <v>4914.2619581153003</v>
      </c>
      <c r="J3650" s="41">
        <v>6533</v>
      </c>
      <c r="K3650" s="41">
        <v>8985</v>
      </c>
      <c r="L3650" s="41">
        <v>130.0067</v>
      </c>
      <c r="M3650" s="41">
        <v>178.8015</v>
      </c>
      <c r="N3650" s="41">
        <v>5863</v>
      </c>
      <c r="O3650" s="41">
        <v>6887</v>
      </c>
      <c r="P3650" s="41">
        <v>131.91749999999999</v>
      </c>
      <c r="Q3650" s="41">
        <v>154.95749999999998</v>
      </c>
      <c r="R3650" s="41">
        <v>708</v>
      </c>
      <c r="S3650" s="41">
        <v>12.6732</v>
      </c>
      <c r="T3650" s="41">
        <v>601</v>
      </c>
      <c r="U3650" s="41">
        <v>13.222</v>
      </c>
      <c r="V3650" s="41">
        <v>16226</v>
      </c>
      <c r="W3650" s="41">
        <v>321.48140000000001</v>
      </c>
      <c r="X3650" s="41">
        <v>13351</v>
      </c>
      <c r="Y3650" s="41">
        <v>300.09699999999998</v>
      </c>
      <c r="Z3650" s="6">
        <f>0</f>
        <v>0</v>
      </c>
      <c r="AA3650" s="6">
        <f t="shared" si="415"/>
        <v>321.48140000000001</v>
      </c>
      <c r="AB3650">
        <f>IF(ISBLANK(Table1[[#This Row],[FY2425_Cost]])=TRUE,#N/A,Table1[[#This Row],[FY2425_Cost]])</f>
        <v>300.09699999999998</v>
      </c>
      <c r="AC3650" s="6">
        <f t="shared" si="416"/>
        <v>-21.384400000000028</v>
      </c>
      <c r="AD3650" s="6" t="e">
        <f>SUMIFS($AB$3:AB3650,$B$3:B3650,B3650)</f>
        <v>#N/A</v>
      </c>
      <c r="AE3650" s="6">
        <f t="shared" si="417"/>
        <v>2211.417881151885</v>
      </c>
      <c r="AF3650" s="6">
        <f t="shared" si="418"/>
        <v>2211.417881151885</v>
      </c>
      <c r="AG3650" s="6">
        <f>VLOOKUP(Table1[[#This Row],[PracticeCode]],$AP$3:$AS$345,4,FALSE)</f>
        <v>2211.417881151885</v>
      </c>
      <c r="AH3650" s="27">
        <f t="shared" si="419"/>
        <v>160696.36603037032</v>
      </c>
      <c r="AI3650" s="6" t="e">
        <f t="shared" si="414"/>
        <v>#N/A</v>
      </c>
    </row>
    <row r="3651" spans="1:35" x14ac:dyDescent="0.35">
      <c r="A3651" t="str">
        <f t="shared" ref="A3651:A3714" si="420">CONCATENATE(B3651,C3651,D3651,E3651,G3651,H3651)</f>
        <v>THE TOWN SURGERYNorth SouthallEalingE85721Apr1</v>
      </c>
      <c r="B3651" s="41" t="s">
        <v>689</v>
      </c>
      <c r="C3651" s="41" t="s">
        <v>451</v>
      </c>
      <c r="D3651" s="41" t="s">
        <v>12</v>
      </c>
      <c r="E3651" s="41" t="s">
        <v>375</v>
      </c>
      <c r="F3651" s="41" t="s">
        <v>375</v>
      </c>
      <c r="G3651" s="41" t="s">
        <v>756</v>
      </c>
      <c r="H3651" s="41">
        <v>1</v>
      </c>
      <c r="I3651" s="41">
        <v>1944.38931023039</v>
      </c>
      <c r="J3651" s="41">
        <v>4790</v>
      </c>
      <c r="K3651" s="41">
        <v>0</v>
      </c>
      <c r="L3651" s="41">
        <v>88.614999999999995</v>
      </c>
      <c r="M3651" s="41">
        <v>0</v>
      </c>
      <c r="N3651" s="41">
        <v>329</v>
      </c>
      <c r="O3651" s="41">
        <v>0</v>
      </c>
      <c r="P3651" s="41">
        <v>6.5471000000000004</v>
      </c>
      <c r="Q3651" s="41">
        <v>0</v>
      </c>
      <c r="R3651" s="41">
        <v>3049</v>
      </c>
      <c r="S3651" s="41">
        <v>54.577100000000002</v>
      </c>
      <c r="T3651" s="41">
        <v>2959</v>
      </c>
      <c r="U3651" s="41">
        <v>65.097999999999999</v>
      </c>
      <c r="V3651" s="41">
        <v>7839</v>
      </c>
      <c r="W3651" s="41">
        <v>143.19209999999998</v>
      </c>
      <c r="X3651" s="41">
        <v>3288</v>
      </c>
      <c r="Y3651" s="41">
        <v>71.645099999999999</v>
      </c>
      <c r="Z3651" s="6">
        <f>0</f>
        <v>0</v>
      </c>
      <c r="AA3651" s="6">
        <f t="shared" si="415"/>
        <v>143.19209999999998</v>
      </c>
      <c r="AB3651">
        <f>IF(ISBLANK(Table1[[#This Row],[FY2425_Cost]])=TRUE,#N/A,Table1[[#This Row],[FY2425_Cost]])</f>
        <v>71.645099999999999</v>
      </c>
      <c r="AC3651" s="6">
        <f t="shared" si="416"/>
        <v>-71.546999999999983</v>
      </c>
      <c r="AD3651" s="6">
        <f>SUMIFS($AB$3:AB3651,$B$3:B3651,B3651)</f>
        <v>71.645099999999999</v>
      </c>
      <c r="AE3651" s="6">
        <f t="shared" si="417"/>
        <v>874.97518960367552</v>
      </c>
      <c r="AF3651" s="6">
        <f t="shared" si="418"/>
        <v>874.97518960367552</v>
      </c>
      <c r="AG3651" s="6">
        <f>VLOOKUP(Table1[[#This Row],[PracticeCode]],$AP$3:$AS$345,4,FALSE)</f>
        <v>874.97518960367552</v>
      </c>
      <c r="AH3651" s="27">
        <f t="shared" si="419"/>
        <v>63581.530444533761</v>
      </c>
      <c r="AI3651" s="6">
        <f t="shared" ref="AI3651:AI3714" si="421">IF(AD3651-AF3651&lt;=0,0,AD3651-AF3651)</f>
        <v>0</v>
      </c>
    </row>
    <row r="3652" spans="1:35" x14ac:dyDescent="0.35">
      <c r="A3652" t="str">
        <f t="shared" si="420"/>
        <v>THE TOWN SURGERYNorth SouthallEalingE85721Aug5</v>
      </c>
      <c r="B3652" s="41" t="s">
        <v>689</v>
      </c>
      <c r="C3652" s="41" t="s">
        <v>451</v>
      </c>
      <c r="D3652" s="41" t="s">
        <v>12</v>
      </c>
      <c r="E3652" s="41" t="s">
        <v>375</v>
      </c>
      <c r="F3652" s="41" t="s">
        <v>375</v>
      </c>
      <c r="G3652" s="41" t="s">
        <v>760</v>
      </c>
      <c r="H3652" s="41">
        <v>5</v>
      </c>
      <c r="I3652" s="41">
        <v>1944.38931023039</v>
      </c>
      <c r="J3652" s="41">
        <v>198</v>
      </c>
      <c r="K3652" s="41">
        <v>0</v>
      </c>
      <c r="L3652" s="41">
        <v>3.6629999999999998</v>
      </c>
      <c r="M3652" s="41">
        <v>0</v>
      </c>
      <c r="N3652" s="41">
        <v>222</v>
      </c>
      <c r="O3652" s="41">
        <v>2</v>
      </c>
      <c r="P3652" s="41">
        <v>4.4178000000000006</v>
      </c>
      <c r="Q3652" s="41">
        <v>3.9800000000000002E-2</v>
      </c>
      <c r="R3652" s="41">
        <v>4594</v>
      </c>
      <c r="S3652" s="41">
        <v>82.232600000000005</v>
      </c>
      <c r="T3652" s="41">
        <v>3091</v>
      </c>
      <c r="U3652" s="41">
        <v>68.001999999999995</v>
      </c>
      <c r="V3652" s="41">
        <v>4792</v>
      </c>
      <c r="W3652" s="41">
        <v>85.895600000000002</v>
      </c>
      <c r="X3652" s="41">
        <v>3315</v>
      </c>
      <c r="Y3652" s="41">
        <v>72.459599999999995</v>
      </c>
      <c r="Z3652" s="6">
        <f>0</f>
        <v>0</v>
      </c>
      <c r="AA3652" s="6">
        <f t="shared" si="415"/>
        <v>85.895600000000002</v>
      </c>
      <c r="AB3652">
        <f>IF(ISBLANK(Table1[[#This Row],[FY2425_Cost]])=TRUE,#N/A,Table1[[#This Row],[FY2425_Cost]])</f>
        <v>72.459599999999995</v>
      </c>
      <c r="AC3652" s="6">
        <f t="shared" si="416"/>
        <v>-13.436000000000007</v>
      </c>
      <c r="AD3652" s="6">
        <f>SUMIFS($AB$3:AB3652,$B$3:B3652,B3652)</f>
        <v>144.10469999999998</v>
      </c>
      <c r="AE3652" s="6">
        <f t="shared" si="417"/>
        <v>874.97518960367552</v>
      </c>
      <c r="AF3652" s="6">
        <f t="shared" si="418"/>
        <v>874.97518960367552</v>
      </c>
      <c r="AG3652" s="6">
        <f>VLOOKUP(Table1[[#This Row],[PracticeCode]],$AP$3:$AS$345,4,FALSE)</f>
        <v>874.97518960367552</v>
      </c>
      <c r="AH3652" s="27">
        <f t="shared" si="419"/>
        <v>63581.530444533761</v>
      </c>
      <c r="AI3652" s="6">
        <f t="shared" si="421"/>
        <v>0</v>
      </c>
    </row>
    <row r="3653" spans="1:35" x14ac:dyDescent="0.35">
      <c r="A3653" t="str">
        <f t="shared" si="420"/>
        <v>THE TOWN SURGERYNorth SouthallEalingE85721Dec9</v>
      </c>
      <c r="B3653" s="41" t="s">
        <v>689</v>
      </c>
      <c r="C3653" s="41" t="s">
        <v>451</v>
      </c>
      <c r="D3653" s="41" t="s">
        <v>12</v>
      </c>
      <c r="E3653" s="41" t="s">
        <v>375</v>
      </c>
      <c r="F3653" s="41" t="s">
        <v>375</v>
      </c>
      <c r="G3653" s="41" t="s">
        <v>764</v>
      </c>
      <c r="H3653" s="41">
        <v>9</v>
      </c>
      <c r="I3653" s="41">
        <v>1944.38931023039</v>
      </c>
      <c r="J3653" s="41">
        <v>401</v>
      </c>
      <c r="K3653" s="41">
        <v>4</v>
      </c>
      <c r="L3653" s="41">
        <v>7.9799000000000007</v>
      </c>
      <c r="M3653" s="41">
        <v>7.9600000000000004E-2</v>
      </c>
      <c r="N3653" s="41"/>
      <c r="O3653" s="41"/>
      <c r="P3653" s="41"/>
      <c r="Q3653" s="41"/>
      <c r="R3653" s="41">
        <v>2214</v>
      </c>
      <c r="S3653" s="41">
        <v>39.630600000000001</v>
      </c>
      <c r="T3653" s="41"/>
      <c r="U3653" s="41"/>
      <c r="V3653" s="41">
        <v>2619</v>
      </c>
      <c r="W3653" s="41">
        <v>47.690100000000001</v>
      </c>
      <c r="X3653" s="41"/>
      <c r="Y3653" s="41"/>
      <c r="Z3653" s="6">
        <f>0</f>
        <v>0</v>
      </c>
      <c r="AA3653" s="6">
        <f t="shared" si="415"/>
        <v>47.690100000000001</v>
      </c>
      <c r="AB3653" t="e">
        <f>IF(ISBLANK(Table1[[#This Row],[FY2425_Cost]])=TRUE,#N/A,Table1[[#This Row],[FY2425_Cost]])</f>
        <v>#N/A</v>
      </c>
      <c r="AC3653" s="6" t="e">
        <f t="shared" si="416"/>
        <v>#N/A</v>
      </c>
      <c r="AD3653" s="6" t="e">
        <f>SUMIFS($AB$3:AB3653,$B$3:B3653,B3653)</f>
        <v>#N/A</v>
      </c>
      <c r="AE3653" s="6">
        <f t="shared" si="417"/>
        <v>874.97518960367552</v>
      </c>
      <c r="AF3653" s="6">
        <f t="shared" si="418"/>
        <v>874.97518960367552</v>
      </c>
      <c r="AG3653" s="6">
        <f>VLOOKUP(Table1[[#This Row],[PracticeCode]],$AP$3:$AS$345,4,FALSE)</f>
        <v>874.97518960367552</v>
      </c>
      <c r="AH3653" s="27">
        <f t="shared" si="419"/>
        <v>63581.530444533761</v>
      </c>
      <c r="AI3653" s="6" t="e">
        <f t="shared" si="421"/>
        <v>#N/A</v>
      </c>
    </row>
    <row r="3654" spans="1:35" x14ac:dyDescent="0.35">
      <c r="A3654" t="str">
        <f t="shared" si="420"/>
        <v>THE TOWN SURGERYNorth SouthallEalingE85721Feb11</v>
      </c>
      <c r="B3654" s="41" t="s">
        <v>689</v>
      </c>
      <c r="C3654" s="41" t="s">
        <v>451</v>
      </c>
      <c r="D3654" s="41" t="s">
        <v>12</v>
      </c>
      <c r="E3654" s="41" t="s">
        <v>375</v>
      </c>
      <c r="F3654" s="41" t="s">
        <v>375</v>
      </c>
      <c r="G3654" s="41" t="s">
        <v>766</v>
      </c>
      <c r="H3654" s="41">
        <v>11</v>
      </c>
      <c r="I3654" s="41">
        <v>1944.38931023039</v>
      </c>
      <c r="J3654" s="41">
        <v>332</v>
      </c>
      <c r="K3654" s="41">
        <v>0</v>
      </c>
      <c r="L3654" s="41">
        <v>6.6068000000000007</v>
      </c>
      <c r="M3654" s="41">
        <v>0</v>
      </c>
      <c r="N3654" s="41"/>
      <c r="O3654" s="41"/>
      <c r="P3654" s="41"/>
      <c r="Q3654" s="41"/>
      <c r="R3654" s="41">
        <v>2249</v>
      </c>
      <c r="S3654" s="41">
        <v>40.257100000000001</v>
      </c>
      <c r="T3654" s="41"/>
      <c r="U3654" s="41"/>
      <c r="V3654" s="41">
        <v>2581</v>
      </c>
      <c r="W3654" s="41">
        <v>46.863900000000001</v>
      </c>
      <c r="X3654" s="41"/>
      <c r="Y3654" s="41"/>
      <c r="Z3654" s="6">
        <f>0</f>
        <v>0</v>
      </c>
      <c r="AA3654" s="6">
        <f t="shared" si="415"/>
        <v>46.863900000000001</v>
      </c>
      <c r="AB3654" t="e">
        <f>IF(ISBLANK(Table1[[#This Row],[FY2425_Cost]])=TRUE,#N/A,Table1[[#This Row],[FY2425_Cost]])</f>
        <v>#N/A</v>
      </c>
      <c r="AC3654" s="6" t="e">
        <f t="shared" si="416"/>
        <v>#N/A</v>
      </c>
      <c r="AD3654" s="6" t="e">
        <f>SUMIFS($AB$3:AB3654,$B$3:B3654,B3654)</f>
        <v>#N/A</v>
      </c>
      <c r="AE3654" s="6">
        <f t="shared" si="417"/>
        <v>874.97518960367552</v>
      </c>
      <c r="AF3654" s="6">
        <f t="shared" si="418"/>
        <v>874.97518960367552</v>
      </c>
      <c r="AG3654" s="6">
        <f>VLOOKUP(Table1[[#This Row],[PracticeCode]],$AP$3:$AS$345,4,FALSE)</f>
        <v>874.97518960367552</v>
      </c>
      <c r="AH3654" s="27">
        <f t="shared" si="419"/>
        <v>63581.530444533761</v>
      </c>
      <c r="AI3654" s="6" t="e">
        <f t="shared" si="421"/>
        <v>#N/A</v>
      </c>
    </row>
    <row r="3655" spans="1:35" x14ac:dyDescent="0.35">
      <c r="A3655" t="str">
        <f t="shared" si="420"/>
        <v>THE TOWN SURGERYNorth SouthallEalingE85721Jan10</v>
      </c>
      <c r="B3655" s="41" t="s">
        <v>689</v>
      </c>
      <c r="C3655" s="41" t="s">
        <v>451</v>
      </c>
      <c r="D3655" s="41" t="s">
        <v>12</v>
      </c>
      <c r="E3655" s="41" t="s">
        <v>375</v>
      </c>
      <c r="F3655" s="41" t="s">
        <v>375</v>
      </c>
      <c r="G3655" s="41" t="s">
        <v>765</v>
      </c>
      <c r="H3655" s="41">
        <v>10</v>
      </c>
      <c r="I3655" s="41">
        <v>1944.38931023039</v>
      </c>
      <c r="J3655" s="41">
        <v>297</v>
      </c>
      <c r="K3655" s="41">
        <v>5</v>
      </c>
      <c r="L3655" s="41">
        <v>5.9103000000000003</v>
      </c>
      <c r="M3655" s="41">
        <v>9.9500000000000005E-2</v>
      </c>
      <c r="N3655" s="41"/>
      <c r="O3655" s="41"/>
      <c r="P3655" s="41"/>
      <c r="Q3655" s="41"/>
      <c r="R3655" s="41">
        <v>5012</v>
      </c>
      <c r="S3655" s="41">
        <v>89.714799999999997</v>
      </c>
      <c r="T3655" s="41"/>
      <c r="U3655" s="41"/>
      <c r="V3655" s="41">
        <v>5314</v>
      </c>
      <c r="W3655" s="41">
        <v>95.724599999999995</v>
      </c>
      <c r="X3655" s="41"/>
      <c r="Y3655" s="41"/>
      <c r="Z3655" s="6">
        <f>0</f>
        <v>0</v>
      </c>
      <c r="AA3655" s="6">
        <f t="shared" si="415"/>
        <v>95.724599999999995</v>
      </c>
      <c r="AB3655" t="e">
        <f>IF(ISBLANK(Table1[[#This Row],[FY2425_Cost]])=TRUE,#N/A,Table1[[#This Row],[FY2425_Cost]])</f>
        <v>#N/A</v>
      </c>
      <c r="AC3655" s="6" t="e">
        <f t="shared" si="416"/>
        <v>#N/A</v>
      </c>
      <c r="AD3655" s="6" t="e">
        <f>SUMIFS($AB$3:AB3655,$B$3:B3655,B3655)</f>
        <v>#N/A</v>
      </c>
      <c r="AE3655" s="6">
        <f t="shared" si="417"/>
        <v>874.97518960367552</v>
      </c>
      <c r="AF3655" s="6">
        <f t="shared" si="418"/>
        <v>874.97518960367552</v>
      </c>
      <c r="AG3655" s="6">
        <f>VLOOKUP(Table1[[#This Row],[PracticeCode]],$AP$3:$AS$345,4,FALSE)</f>
        <v>874.97518960367552</v>
      </c>
      <c r="AH3655" s="27">
        <f t="shared" si="419"/>
        <v>63581.530444533761</v>
      </c>
      <c r="AI3655" s="6" t="e">
        <f t="shared" si="421"/>
        <v>#N/A</v>
      </c>
    </row>
    <row r="3656" spans="1:35" x14ac:dyDescent="0.35">
      <c r="A3656" t="str">
        <f t="shared" si="420"/>
        <v>THE TOWN SURGERYNorth SouthallEalingE85721Jul4</v>
      </c>
      <c r="B3656" s="41" t="s">
        <v>689</v>
      </c>
      <c r="C3656" s="41" t="s">
        <v>451</v>
      </c>
      <c r="D3656" s="41" t="s">
        <v>12</v>
      </c>
      <c r="E3656" s="41" t="s">
        <v>375</v>
      </c>
      <c r="F3656" s="41" t="s">
        <v>375</v>
      </c>
      <c r="G3656" s="41" t="s">
        <v>759</v>
      </c>
      <c r="H3656" s="41">
        <v>4</v>
      </c>
      <c r="I3656" s="41">
        <v>1944.38931023039</v>
      </c>
      <c r="J3656" s="41">
        <v>161</v>
      </c>
      <c r="K3656" s="41">
        <v>0</v>
      </c>
      <c r="L3656" s="41">
        <v>2.9784999999999999</v>
      </c>
      <c r="M3656" s="41">
        <v>0</v>
      </c>
      <c r="N3656" s="41">
        <v>215</v>
      </c>
      <c r="O3656" s="41">
        <v>2</v>
      </c>
      <c r="P3656" s="41">
        <v>4.2785000000000002</v>
      </c>
      <c r="Q3656" s="41">
        <v>3.9800000000000002E-2</v>
      </c>
      <c r="R3656" s="41">
        <v>3553</v>
      </c>
      <c r="S3656" s="41">
        <v>63.598700000000001</v>
      </c>
      <c r="T3656" s="41">
        <v>6333</v>
      </c>
      <c r="U3656" s="41">
        <v>139.32599999999999</v>
      </c>
      <c r="V3656" s="41">
        <v>3714</v>
      </c>
      <c r="W3656" s="41">
        <v>66.577200000000005</v>
      </c>
      <c r="X3656" s="41">
        <v>6550</v>
      </c>
      <c r="Y3656" s="41">
        <v>143.64429999999999</v>
      </c>
      <c r="Z3656" s="6">
        <f>0</f>
        <v>0</v>
      </c>
      <c r="AA3656" s="6">
        <f t="shared" si="415"/>
        <v>66.577200000000005</v>
      </c>
      <c r="AB3656">
        <f>IF(ISBLANK(Table1[[#This Row],[FY2425_Cost]])=TRUE,#N/A,Table1[[#This Row],[FY2425_Cost]])</f>
        <v>143.64429999999999</v>
      </c>
      <c r="AC3656" s="6">
        <f t="shared" si="416"/>
        <v>77.067099999999982</v>
      </c>
      <c r="AD3656" s="6" t="e">
        <f>SUMIFS($AB$3:AB3656,$B$3:B3656,B3656)</f>
        <v>#N/A</v>
      </c>
      <c r="AE3656" s="6">
        <f t="shared" si="417"/>
        <v>874.97518960367552</v>
      </c>
      <c r="AF3656" s="6">
        <f t="shared" si="418"/>
        <v>874.97518960367552</v>
      </c>
      <c r="AG3656" s="6">
        <f>VLOOKUP(Table1[[#This Row],[PracticeCode]],$AP$3:$AS$345,4,FALSE)</f>
        <v>874.97518960367552</v>
      </c>
      <c r="AH3656" s="27">
        <f t="shared" si="419"/>
        <v>63581.530444533761</v>
      </c>
      <c r="AI3656" s="6" t="e">
        <f t="shared" si="421"/>
        <v>#N/A</v>
      </c>
    </row>
    <row r="3657" spans="1:35" x14ac:dyDescent="0.35">
      <c r="A3657" t="str">
        <f t="shared" si="420"/>
        <v>THE TOWN SURGERYNorth SouthallEalingE85721Jun3</v>
      </c>
      <c r="B3657" s="41" t="s">
        <v>689</v>
      </c>
      <c r="C3657" s="41" t="s">
        <v>451</v>
      </c>
      <c r="D3657" s="41" t="s">
        <v>12</v>
      </c>
      <c r="E3657" s="41" t="s">
        <v>375</v>
      </c>
      <c r="F3657" s="41" t="s">
        <v>375</v>
      </c>
      <c r="G3657" s="41" t="s">
        <v>758</v>
      </c>
      <c r="H3657" s="41">
        <v>3</v>
      </c>
      <c r="I3657" s="41">
        <v>1944.38931023039</v>
      </c>
      <c r="J3657" s="41">
        <v>589</v>
      </c>
      <c r="K3657" s="41">
        <v>0</v>
      </c>
      <c r="L3657" s="41">
        <v>10.8965</v>
      </c>
      <c r="M3657" s="41">
        <v>0</v>
      </c>
      <c r="N3657" s="41">
        <v>370</v>
      </c>
      <c r="O3657" s="41">
        <v>0</v>
      </c>
      <c r="P3657" s="41">
        <v>7.3630000000000004</v>
      </c>
      <c r="Q3657" s="41">
        <v>0</v>
      </c>
      <c r="R3657" s="41">
        <v>3930</v>
      </c>
      <c r="S3657" s="41">
        <v>70.346999999999994</v>
      </c>
      <c r="T3657" s="41">
        <v>2729</v>
      </c>
      <c r="U3657" s="41">
        <v>60.037999999999997</v>
      </c>
      <c r="V3657" s="41">
        <v>4519</v>
      </c>
      <c r="W3657" s="41">
        <v>81.243499999999997</v>
      </c>
      <c r="X3657" s="41">
        <v>3099</v>
      </c>
      <c r="Y3657" s="41">
        <v>67.400999999999996</v>
      </c>
      <c r="Z3657" s="6">
        <f>0</f>
        <v>0</v>
      </c>
      <c r="AA3657" s="6">
        <f t="shared" si="415"/>
        <v>81.243499999999997</v>
      </c>
      <c r="AB3657">
        <f>IF(ISBLANK(Table1[[#This Row],[FY2425_Cost]])=TRUE,#N/A,Table1[[#This Row],[FY2425_Cost]])</f>
        <v>67.400999999999996</v>
      </c>
      <c r="AC3657" s="6">
        <f t="shared" si="416"/>
        <v>-13.842500000000001</v>
      </c>
      <c r="AD3657" s="6" t="e">
        <f>SUMIFS($AB$3:AB3657,$B$3:B3657,B3657)</f>
        <v>#N/A</v>
      </c>
      <c r="AE3657" s="6">
        <f t="shared" si="417"/>
        <v>874.97518960367552</v>
      </c>
      <c r="AF3657" s="6">
        <f t="shared" si="418"/>
        <v>874.97518960367552</v>
      </c>
      <c r="AG3657" s="6">
        <f>VLOOKUP(Table1[[#This Row],[PracticeCode]],$AP$3:$AS$345,4,FALSE)</f>
        <v>874.97518960367552</v>
      </c>
      <c r="AH3657" s="27">
        <f t="shared" si="419"/>
        <v>63581.530444533761</v>
      </c>
      <c r="AI3657" s="6" t="e">
        <f t="shared" si="421"/>
        <v>#N/A</v>
      </c>
    </row>
    <row r="3658" spans="1:35" x14ac:dyDescent="0.35">
      <c r="A3658" t="str">
        <f t="shared" si="420"/>
        <v>THE TOWN SURGERYNorth SouthallEalingE85721Mar12</v>
      </c>
      <c r="B3658" s="41" t="s">
        <v>689</v>
      </c>
      <c r="C3658" s="41" t="s">
        <v>451</v>
      </c>
      <c r="D3658" s="41" t="s">
        <v>12</v>
      </c>
      <c r="E3658" s="41" t="s">
        <v>375</v>
      </c>
      <c r="F3658" s="41" t="s">
        <v>375</v>
      </c>
      <c r="G3658" s="41" t="s">
        <v>767</v>
      </c>
      <c r="H3658" s="41">
        <v>12</v>
      </c>
      <c r="I3658" s="41">
        <v>1944.38931023039</v>
      </c>
      <c r="J3658" s="41">
        <v>474</v>
      </c>
      <c r="K3658" s="41">
        <v>0</v>
      </c>
      <c r="L3658" s="41">
        <v>9.4326000000000008</v>
      </c>
      <c r="M3658" s="41">
        <v>0</v>
      </c>
      <c r="N3658" s="41"/>
      <c r="O3658" s="41"/>
      <c r="P3658" s="41"/>
      <c r="Q3658" s="41"/>
      <c r="R3658" s="41">
        <v>2802</v>
      </c>
      <c r="S3658" s="41">
        <v>50.155799999999999</v>
      </c>
      <c r="T3658" s="41"/>
      <c r="U3658" s="41"/>
      <c r="V3658" s="41">
        <v>3276</v>
      </c>
      <c r="W3658" s="41">
        <v>59.5884</v>
      </c>
      <c r="X3658" s="41"/>
      <c r="Y3658" s="41"/>
      <c r="Z3658" s="6">
        <f>0</f>
        <v>0</v>
      </c>
      <c r="AA3658" s="6">
        <f t="shared" si="415"/>
        <v>59.5884</v>
      </c>
      <c r="AB3658" t="e">
        <f>IF(ISBLANK(Table1[[#This Row],[FY2425_Cost]])=TRUE,#N/A,Table1[[#This Row],[FY2425_Cost]])</f>
        <v>#N/A</v>
      </c>
      <c r="AC3658" s="6" t="e">
        <f t="shared" si="416"/>
        <v>#N/A</v>
      </c>
      <c r="AD3658" s="6" t="e">
        <f>SUMIFS($AB$3:AB3658,$B$3:B3658,B3658)</f>
        <v>#N/A</v>
      </c>
      <c r="AE3658" s="6">
        <f t="shared" si="417"/>
        <v>874.97518960367552</v>
      </c>
      <c r="AF3658" s="6">
        <f t="shared" si="418"/>
        <v>874.97518960367552</v>
      </c>
      <c r="AG3658" s="6">
        <f>VLOOKUP(Table1[[#This Row],[PracticeCode]],$AP$3:$AS$345,4,FALSE)</f>
        <v>874.97518960367552</v>
      </c>
      <c r="AH3658" s="27">
        <f t="shared" si="419"/>
        <v>63581.530444533761</v>
      </c>
      <c r="AI3658" s="6" t="e">
        <f t="shared" si="421"/>
        <v>#N/A</v>
      </c>
    </row>
    <row r="3659" spans="1:35" x14ac:dyDescent="0.35">
      <c r="A3659" t="str">
        <f t="shared" si="420"/>
        <v>THE TOWN SURGERYNorth SouthallEalingE85721May2</v>
      </c>
      <c r="B3659" s="41" t="s">
        <v>689</v>
      </c>
      <c r="C3659" s="41" t="s">
        <v>451</v>
      </c>
      <c r="D3659" s="41" t="s">
        <v>12</v>
      </c>
      <c r="E3659" s="41" t="s">
        <v>375</v>
      </c>
      <c r="F3659" s="41" t="s">
        <v>375</v>
      </c>
      <c r="G3659" s="41" t="s">
        <v>757</v>
      </c>
      <c r="H3659" s="41">
        <v>2</v>
      </c>
      <c r="I3659" s="41">
        <v>1944.38931023039</v>
      </c>
      <c r="J3659" s="41">
        <v>2687</v>
      </c>
      <c r="K3659" s="41">
        <v>0</v>
      </c>
      <c r="L3659" s="41">
        <v>49.709499999999998</v>
      </c>
      <c r="M3659" s="41">
        <v>0</v>
      </c>
      <c r="N3659" s="41">
        <v>270</v>
      </c>
      <c r="O3659" s="41">
        <v>0</v>
      </c>
      <c r="P3659" s="41">
        <v>5.3730000000000002</v>
      </c>
      <c r="Q3659" s="41">
        <v>0</v>
      </c>
      <c r="R3659" s="41">
        <v>3069</v>
      </c>
      <c r="S3659" s="41">
        <v>54.935099999999998</v>
      </c>
      <c r="T3659" s="41">
        <v>2687</v>
      </c>
      <c r="U3659" s="41">
        <v>59.113999999999997</v>
      </c>
      <c r="V3659" s="41">
        <v>5756</v>
      </c>
      <c r="W3659" s="41">
        <v>104.6446</v>
      </c>
      <c r="X3659" s="41">
        <v>2957</v>
      </c>
      <c r="Y3659" s="41">
        <v>64.486999999999995</v>
      </c>
      <c r="Z3659" s="6">
        <f>0</f>
        <v>0</v>
      </c>
      <c r="AA3659" s="6">
        <f t="shared" si="415"/>
        <v>104.6446</v>
      </c>
      <c r="AB3659">
        <f>IF(ISBLANK(Table1[[#This Row],[FY2425_Cost]])=TRUE,#N/A,Table1[[#This Row],[FY2425_Cost]])</f>
        <v>64.486999999999995</v>
      </c>
      <c r="AC3659" s="6">
        <f t="shared" si="416"/>
        <v>-40.157600000000002</v>
      </c>
      <c r="AD3659" s="6" t="e">
        <f>SUMIFS($AB$3:AB3659,$B$3:B3659,B3659)</f>
        <v>#N/A</v>
      </c>
      <c r="AE3659" s="6">
        <f t="shared" si="417"/>
        <v>874.97518960367552</v>
      </c>
      <c r="AF3659" s="6">
        <f t="shared" si="418"/>
        <v>874.97518960367552</v>
      </c>
      <c r="AG3659" s="6">
        <f>VLOOKUP(Table1[[#This Row],[PracticeCode]],$AP$3:$AS$345,4,FALSE)</f>
        <v>874.97518960367552</v>
      </c>
      <c r="AH3659" s="27">
        <f t="shared" si="419"/>
        <v>63581.530444533761</v>
      </c>
      <c r="AI3659" s="6" t="e">
        <f t="shared" si="421"/>
        <v>#N/A</v>
      </c>
    </row>
    <row r="3660" spans="1:35" x14ac:dyDescent="0.35">
      <c r="A3660" t="str">
        <f t="shared" si="420"/>
        <v>THE TOWN SURGERYNorth SouthallEalingE85721Nov8</v>
      </c>
      <c r="B3660" s="41" t="s">
        <v>689</v>
      </c>
      <c r="C3660" s="41" t="s">
        <v>451</v>
      </c>
      <c r="D3660" s="41" t="s">
        <v>12</v>
      </c>
      <c r="E3660" s="41" t="s">
        <v>375</v>
      </c>
      <c r="F3660" s="41" t="s">
        <v>375</v>
      </c>
      <c r="G3660" s="41" t="s">
        <v>763</v>
      </c>
      <c r="H3660" s="41">
        <v>8</v>
      </c>
      <c r="I3660" s="41">
        <v>1944.38931023039</v>
      </c>
      <c r="J3660" s="41">
        <v>304</v>
      </c>
      <c r="K3660" s="41">
        <v>0</v>
      </c>
      <c r="L3660" s="41">
        <v>6.0495999999999999</v>
      </c>
      <c r="M3660" s="41">
        <v>0</v>
      </c>
      <c r="N3660" s="41"/>
      <c r="O3660" s="41"/>
      <c r="P3660" s="41"/>
      <c r="Q3660" s="41"/>
      <c r="R3660" s="41">
        <v>2538</v>
      </c>
      <c r="S3660" s="41">
        <v>45.430199999999999</v>
      </c>
      <c r="T3660" s="41"/>
      <c r="U3660" s="41"/>
      <c r="V3660" s="41">
        <v>2842</v>
      </c>
      <c r="W3660" s="41">
        <v>51.479799999999997</v>
      </c>
      <c r="X3660" s="41"/>
      <c r="Y3660" s="41"/>
      <c r="Z3660" s="6">
        <f>0</f>
        <v>0</v>
      </c>
      <c r="AA3660" s="6">
        <f t="shared" si="415"/>
        <v>51.479799999999997</v>
      </c>
      <c r="AB3660" t="e">
        <f>IF(ISBLANK(Table1[[#This Row],[FY2425_Cost]])=TRUE,#N/A,Table1[[#This Row],[FY2425_Cost]])</f>
        <v>#N/A</v>
      </c>
      <c r="AC3660" s="6" t="e">
        <f t="shared" si="416"/>
        <v>#N/A</v>
      </c>
      <c r="AD3660" s="6" t="e">
        <f>SUMIFS($AB$3:AB3660,$B$3:B3660,B3660)</f>
        <v>#N/A</v>
      </c>
      <c r="AE3660" s="6">
        <f t="shared" si="417"/>
        <v>874.97518960367552</v>
      </c>
      <c r="AF3660" s="6">
        <f t="shared" si="418"/>
        <v>874.97518960367552</v>
      </c>
      <c r="AG3660" s="6">
        <f>VLOOKUP(Table1[[#This Row],[PracticeCode]],$AP$3:$AS$345,4,FALSE)</f>
        <v>874.97518960367552</v>
      </c>
      <c r="AH3660" s="27">
        <f t="shared" si="419"/>
        <v>63581.530444533761</v>
      </c>
      <c r="AI3660" s="6" t="e">
        <f t="shared" si="421"/>
        <v>#N/A</v>
      </c>
    </row>
    <row r="3661" spans="1:35" x14ac:dyDescent="0.35">
      <c r="A3661" t="str">
        <f t="shared" si="420"/>
        <v>THE TOWN SURGERYNorth SouthallEalingE85721Oct7</v>
      </c>
      <c r="B3661" s="41" t="s">
        <v>689</v>
      </c>
      <c r="C3661" s="41" t="s">
        <v>451</v>
      </c>
      <c r="D3661" s="41" t="s">
        <v>12</v>
      </c>
      <c r="E3661" s="41" t="s">
        <v>375</v>
      </c>
      <c r="F3661" s="41" t="s">
        <v>375</v>
      </c>
      <c r="G3661" s="41" t="s">
        <v>762</v>
      </c>
      <c r="H3661" s="41">
        <v>7</v>
      </c>
      <c r="I3661" s="41">
        <v>1944.38931023039</v>
      </c>
      <c r="J3661" s="41">
        <v>225</v>
      </c>
      <c r="K3661" s="41">
        <v>0</v>
      </c>
      <c r="L3661" s="41">
        <v>4.4775</v>
      </c>
      <c r="M3661" s="41">
        <v>0</v>
      </c>
      <c r="N3661" s="41">
        <v>0</v>
      </c>
      <c r="O3661" s="41">
        <v>0</v>
      </c>
      <c r="P3661" s="41">
        <v>0</v>
      </c>
      <c r="Q3661" s="41">
        <v>0</v>
      </c>
      <c r="R3661" s="41">
        <v>2924</v>
      </c>
      <c r="S3661" s="41">
        <v>52.339599999999997</v>
      </c>
      <c r="T3661" s="41">
        <v>7744</v>
      </c>
      <c r="U3661" s="41">
        <v>170.36799999999999</v>
      </c>
      <c r="V3661" s="41">
        <v>3149</v>
      </c>
      <c r="W3661" s="41">
        <v>56.817099999999996</v>
      </c>
      <c r="X3661" s="41">
        <v>7744</v>
      </c>
      <c r="Y3661" s="41">
        <v>170.36799999999999</v>
      </c>
      <c r="Z3661" s="6">
        <f>0</f>
        <v>0</v>
      </c>
      <c r="AA3661" s="6">
        <f t="shared" si="415"/>
        <v>56.817099999999996</v>
      </c>
      <c r="AB3661">
        <f>IF(ISBLANK(Table1[[#This Row],[FY2425_Cost]])=TRUE,#N/A,Table1[[#This Row],[FY2425_Cost]])</f>
        <v>170.36799999999999</v>
      </c>
      <c r="AC3661" s="6">
        <f t="shared" si="416"/>
        <v>113.5509</v>
      </c>
      <c r="AD3661" s="6" t="e">
        <f>SUMIFS($AB$3:AB3661,$B$3:B3661,B3661)</f>
        <v>#N/A</v>
      </c>
      <c r="AE3661" s="6">
        <f t="shared" si="417"/>
        <v>874.97518960367552</v>
      </c>
      <c r="AF3661" s="6">
        <f t="shared" si="418"/>
        <v>874.97518960367552</v>
      </c>
      <c r="AG3661" s="6">
        <f>VLOOKUP(Table1[[#This Row],[PracticeCode]],$AP$3:$AS$345,4,FALSE)</f>
        <v>874.97518960367552</v>
      </c>
      <c r="AH3661" s="27">
        <f t="shared" si="419"/>
        <v>63581.530444533761</v>
      </c>
      <c r="AI3661" s="6" t="e">
        <f t="shared" si="421"/>
        <v>#N/A</v>
      </c>
    </row>
    <row r="3662" spans="1:35" x14ac:dyDescent="0.35">
      <c r="A3662" t="str">
        <f t="shared" si="420"/>
        <v>THE TOWN SURGERYNorth SouthallEalingE85721Sep6</v>
      </c>
      <c r="B3662" s="41" t="s">
        <v>689</v>
      </c>
      <c r="C3662" s="41" t="s">
        <v>451</v>
      </c>
      <c r="D3662" s="41" t="s">
        <v>12</v>
      </c>
      <c r="E3662" s="41" t="s">
        <v>375</v>
      </c>
      <c r="F3662" s="41" t="s">
        <v>375</v>
      </c>
      <c r="G3662" s="41" t="s">
        <v>761</v>
      </c>
      <c r="H3662" s="41">
        <v>6</v>
      </c>
      <c r="I3662" s="41">
        <v>1944.38931023039</v>
      </c>
      <c r="J3662" s="41">
        <v>234</v>
      </c>
      <c r="K3662" s="41">
        <v>0</v>
      </c>
      <c r="L3662" s="41">
        <v>4.6566000000000001</v>
      </c>
      <c r="M3662" s="41">
        <v>0</v>
      </c>
      <c r="N3662" s="41">
        <v>206</v>
      </c>
      <c r="O3662" s="41">
        <v>8</v>
      </c>
      <c r="P3662" s="41">
        <v>4.6349999999999998</v>
      </c>
      <c r="Q3662" s="41">
        <v>0.18</v>
      </c>
      <c r="R3662" s="41">
        <v>6426</v>
      </c>
      <c r="S3662" s="41">
        <v>115.0254</v>
      </c>
      <c r="T3662" s="41">
        <v>4852</v>
      </c>
      <c r="U3662" s="41">
        <v>106.744</v>
      </c>
      <c r="V3662" s="41">
        <v>6660</v>
      </c>
      <c r="W3662" s="41">
        <v>119.682</v>
      </c>
      <c r="X3662" s="41">
        <v>5066</v>
      </c>
      <c r="Y3662" s="41">
        <v>111.559</v>
      </c>
      <c r="Z3662" s="6">
        <f>0</f>
        <v>0</v>
      </c>
      <c r="AA3662" s="6">
        <f t="shared" si="415"/>
        <v>119.682</v>
      </c>
      <c r="AB3662">
        <f>IF(ISBLANK(Table1[[#This Row],[FY2425_Cost]])=TRUE,#N/A,Table1[[#This Row],[FY2425_Cost]])</f>
        <v>111.559</v>
      </c>
      <c r="AC3662" s="6">
        <f t="shared" si="416"/>
        <v>-8.1230000000000047</v>
      </c>
      <c r="AD3662" s="6" t="e">
        <f>SUMIFS($AB$3:AB3662,$B$3:B3662,B3662)</f>
        <v>#N/A</v>
      </c>
      <c r="AE3662" s="6">
        <f t="shared" si="417"/>
        <v>874.97518960367552</v>
      </c>
      <c r="AF3662" s="6">
        <f t="shared" si="418"/>
        <v>874.97518960367552</v>
      </c>
      <c r="AG3662" s="6">
        <f>VLOOKUP(Table1[[#This Row],[PracticeCode]],$AP$3:$AS$345,4,FALSE)</f>
        <v>874.97518960367552</v>
      </c>
      <c r="AH3662" s="27">
        <f t="shared" si="419"/>
        <v>63581.530444533761</v>
      </c>
      <c r="AI3662" s="6" t="e">
        <f t="shared" si="421"/>
        <v>#N/A</v>
      </c>
    </row>
    <row r="3663" spans="1:35" x14ac:dyDescent="0.35">
      <c r="A3663" t="str">
        <f t="shared" si="420"/>
        <v>THE TUDOR HOUSE MEDICAL CENTREK&amp;W CentralBrentE84684Apr1</v>
      </c>
      <c r="B3663" s="41" t="s">
        <v>565</v>
      </c>
      <c r="C3663" s="41" t="s">
        <v>464</v>
      </c>
      <c r="D3663" s="41" t="s">
        <v>18</v>
      </c>
      <c r="E3663" s="41" t="s">
        <v>376</v>
      </c>
      <c r="F3663" s="41" t="s">
        <v>376</v>
      </c>
      <c r="G3663" s="41" t="s">
        <v>756</v>
      </c>
      <c r="H3663" s="41">
        <v>1</v>
      </c>
      <c r="I3663" s="41">
        <v>4659.7130624768997</v>
      </c>
      <c r="J3663" s="41">
        <v>8859</v>
      </c>
      <c r="K3663" s="41">
        <v>1521</v>
      </c>
      <c r="L3663" s="41">
        <v>163.89149999999998</v>
      </c>
      <c r="M3663" s="41">
        <v>28.138499999999997</v>
      </c>
      <c r="N3663" s="41">
        <v>7375</v>
      </c>
      <c r="O3663" s="41">
        <v>845</v>
      </c>
      <c r="P3663" s="41">
        <v>146.76250000000002</v>
      </c>
      <c r="Q3663" s="41">
        <v>16.8155</v>
      </c>
      <c r="R3663" s="41">
        <v>0</v>
      </c>
      <c r="S3663" s="41">
        <v>0</v>
      </c>
      <c r="T3663" s="41">
        <v>0</v>
      </c>
      <c r="U3663" s="41">
        <v>0</v>
      </c>
      <c r="V3663" s="41">
        <v>10380</v>
      </c>
      <c r="W3663" s="41">
        <v>192.02999999999997</v>
      </c>
      <c r="X3663" s="41">
        <v>8220</v>
      </c>
      <c r="Y3663" s="41">
        <v>163.57800000000003</v>
      </c>
      <c r="Z3663" s="6">
        <f>0</f>
        <v>0</v>
      </c>
      <c r="AA3663" s="6">
        <f t="shared" si="415"/>
        <v>192.02999999999997</v>
      </c>
      <c r="AB3663">
        <f>IF(ISBLANK(Table1[[#This Row],[FY2425_Cost]])=TRUE,#N/A,Table1[[#This Row],[FY2425_Cost]])</f>
        <v>163.57800000000003</v>
      </c>
      <c r="AC3663" s="6">
        <f t="shared" si="416"/>
        <v>-28.451999999999941</v>
      </c>
      <c r="AD3663" s="6">
        <f>SUMIFS($AB$3:AB3663,$B$3:B3663,B3663)</f>
        <v>163.57800000000003</v>
      </c>
      <c r="AE3663" s="6">
        <f t="shared" si="417"/>
        <v>2096.8708781146051</v>
      </c>
      <c r="AF3663" s="6">
        <f t="shared" si="418"/>
        <v>2096.8708781146051</v>
      </c>
      <c r="AG3663" s="6">
        <f>VLOOKUP(Table1[[#This Row],[PracticeCode]],$AP$3:$AS$345,4,FALSE)</f>
        <v>2096.8708781146051</v>
      </c>
      <c r="AH3663" s="27">
        <f t="shared" si="419"/>
        <v>152372.61714299463</v>
      </c>
      <c r="AI3663" s="6">
        <f t="shared" si="421"/>
        <v>0</v>
      </c>
    </row>
    <row r="3664" spans="1:35" x14ac:dyDescent="0.35">
      <c r="A3664" t="str">
        <f t="shared" si="420"/>
        <v>THE TUDOR HOUSE MEDICAL CENTREK&amp;W CentralBrentE84684Aug5</v>
      </c>
      <c r="B3664" s="41" t="s">
        <v>565</v>
      </c>
      <c r="C3664" s="41" t="s">
        <v>464</v>
      </c>
      <c r="D3664" s="41" t="s">
        <v>18</v>
      </c>
      <c r="E3664" s="41" t="s">
        <v>376</v>
      </c>
      <c r="F3664" s="41" t="s">
        <v>376</v>
      </c>
      <c r="G3664" s="41" t="s">
        <v>760</v>
      </c>
      <c r="H3664" s="41">
        <v>5</v>
      </c>
      <c r="I3664" s="41">
        <v>4659.7130624768997</v>
      </c>
      <c r="J3664" s="41">
        <v>6967</v>
      </c>
      <c r="K3664" s="41">
        <v>1556</v>
      </c>
      <c r="L3664" s="41">
        <v>128.8895</v>
      </c>
      <c r="M3664" s="41">
        <v>28.785999999999998</v>
      </c>
      <c r="N3664" s="41">
        <v>8930</v>
      </c>
      <c r="O3664" s="41">
        <v>773</v>
      </c>
      <c r="P3664" s="41">
        <v>177.70700000000002</v>
      </c>
      <c r="Q3664" s="41">
        <v>15.382700000000002</v>
      </c>
      <c r="R3664" s="41">
        <v>0</v>
      </c>
      <c r="S3664" s="41">
        <v>0</v>
      </c>
      <c r="T3664" s="41">
        <v>0</v>
      </c>
      <c r="U3664" s="41">
        <v>0</v>
      </c>
      <c r="V3664" s="41">
        <v>8523</v>
      </c>
      <c r="W3664" s="41">
        <v>157.6755</v>
      </c>
      <c r="X3664" s="41">
        <v>9703</v>
      </c>
      <c r="Y3664" s="41">
        <v>193.08970000000002</v>
      </c>
      <c r="Z3664" s="6">
        <f>0</f>
        <v>0</v>
      </c>
      <c r="AA3664" s="6">
        <f t="shared" si="415"/>
        <v>157.6755</v>
      </c>
      <c r="AB3664">
        <f>IF(ISBLANK(Table1[[#This Row],[FY2425_Cost]])=TRUE,#N/A,Table1[[#This Row],[FY2425_Cost]])</f>
        <v>193.08970000000002</v>
      </c>
      <c r="AC3664" s="6">
        <f t="shared" si="416"/>
        <v>35.414200000000022</v>
      </c>
      <c r="AD3664" s="6">
        <f>SUMIFS($AB$3:AB3664,$B$3:B3664,B3664)</f>
        <v>356.66770000000008</v>
      </c>
      <c r="AE3664" s="6">
        <f t="shared" si="417"/>
        <v>2096.8708781146051</v>
      </c>
      <c r="AF3664" s="6">
        <f t="shared" si="418"/>
        <v>2096.8708781146051</v>
      </c>
      <c r="AG3664" s="6">
        <f>VLOOKUP(Table1[[#This Row],[PracticeCode]],$AP$3:$AS$345,4,FALSE)</f>
        <v>2096.8708781146051</v>
      </c>
      <c r="AH3664" s="27">
        <f t="shared" si="419"/>
        <v>152372.61714299463</v>
      </c>
      <c r="AI3664" s="6">
        <f t="shared" si="421"/>
        <v>0</v>
      </c>
    </row>
    <row r="3665" spans="1:35" x14ac:dyDescent="0.35">
      <c r="A3665" t="str">
        <f t="shared" si="420"/>
        <v>THE TUDOR HOUSE MEDICAL CENTREK&amp;W CentralBrentE84684Dec9</v>
      </c>
      <c r="B3665" s="41" t="s">
        <v>565</v>
      </c>
      <c r="C3665" s="41" t="s">
        <v>464</v>
      </c>
      <c r="D3665" s="41" t="s">
        <v>18</v>
      </c>
      <c r="E3665" s="41" t="s">
        <v>376</v>
      </c>
      <c r="F3665" s="41" t="s">
        <v>376</v>
      </c>
      <c r="G3665" s="41" t="s">
        <v>764</v>
      </c>
      <c r="H3665" s="41">
        <v>9</v>
      </c>
      <c r="I3665" s="41">
        <v>4659.7130624768997</v>
      </c>
      <c r="J3665" s="41">
        <v>10759</v>
      </c>
      <c r="K3665" s="41">
        <v>1214</v>
      </c>
      <c r="L3665" s="41">
        <v>214.10410000000002</v>
      </c>
      <c r="M3665" s="41">
        <v>24.1586</v>
      </c>
      <c r="N3665" s="41"/>
      <c r="O3665" s="41"/>
      <c r="P3665" s="41"/>
      <c r="Q3665" s="41"/>
      <c r="R3665" s="41">
        <v>0</v>
      </c>
      <c r="S3665" s="41">
        <v>0</v>
      </c>
      <c r="T3665" s="41"/>
      <c r="U3665" s="41"/>
      <c r="V3665" s="41">
        <v>11973</v>
      </c>
      <c r="W3665" s="41">
        <v>238.26270000000002</v>
      </c>
      <c r="X3665" s="41"/>
      <c r="Y3665" s="41"/>
      <c r="Z3665" s="6">
        <f>0</f>
        <v>0</v>
      </c>
      <c r="AA3665" s="6">
        <f t="shared" si="415"/>
        <v>238.26270000000002</v>
      </c>
      <c r="AB3665" t="e">
        <f>IF(ISBLANK(Table1[[#This Row],[FY2425_Cost]])=TRUE,#N/A,Table1[[#This Row],[FY2425_Cost]])</f>
        <v>#N/A</v>
      </c>
      <c r="AC3665" s="6" t="e">
        <f t="shared" si="416"/>
        <v>#N/A</v>
      </c>
      <c r="AD3665" s="6" t="e">
        <f>SUMIFS($AB$3:AB3665,$B$3:B3665,B3665)</f>
        <v>#N/A</v>
      </c>
      <c r="AE3665" s="6">
        <f t="shared" si="417"/>
        <v>2096.8708781146051</v>
      </c>
      <c r="AF3665" s="6">
        <f t="shared" si="418"/>
        <v>2096.8708781146051</v>
      </c>
      <c r="AG3665" s="6">
        <f>VLOOKUP(Table1[[#This Row],[PracticeCode]],$AP$3:$AS$345,4,FALSE)</f>
        <v>2096.8708781146051</v>
      </c>
      <c r="AH3665" s="27">
        <f t="shared" si="419"/>
        <v>152372.61714299463</v>
      </c>
      <c r="AI3665" s="6" t="e">
        <f t="shared" si="421"/>
        <v>#N/A</v>
      </c>
    </row>
    <row r="3666" spans="1:35" x14ac:dyDescent="0.35">
      <c r="A3666" t="str">
        <f t="shared" si="420"/>
        <v>THE TUDOR HOUSE MEDICAL CENTREK&amp;W CentralBrentE84684Feb11</v>
      </c>
      <c r="B3666" s="41" t="s">
        <v>565</v>
      </c>
      <c r="C3666" s="41" t="s">
        <v>464</v>
      </c>
      <c r="D3666" s="41" t="s">
        <v>18</v>
      </c>
      <c r="E3666" s="41" t="s">
        <v>376</v>
      </c>
      <c r="F3666" s="41" t="s">
        <v>376</v>
      </c>
      <c r="G3666" s="41" t="s">
        <v>766</v>
      </c>
      <c r="H3666" s="41">
        <v>11</v>
      </c>
      <c r="I3666" s="41">
        <v>4659.7130624768997</v>
      </c>
      <c r="J3666" s="41">
        <v>9526</v>
      </c>
      <c r="K3666" s="41">
        <v>351</v>
      </c>
      <c r="L3666" s="41">
        <v>189.56740000000002</v>
      </c>
      <c r="M3666" s="41">
        <v>6.9849000000000006</v>
      </c>
      <c r="N3666" s="41"/>
      <c r="O3666" s="41"/>
      <c r="P3666" s="41"/>
      <c r="Q3666" s="41"/>
      <c r="R3666" s="41">
        <v>0</v>
      </c>
      <c r="S3666" s="41">
        <v>0</v>
      </c>
      <c r="T3666" s="41"/>
      <c r="U3666" s="41"/>
      <c r="V3666" s="41">
        <v>9877</v>
      </c>
      <c r="W3666" s="41">
        <v>196.55230000000003</v>
      </c>
      <c r="X3666" s="41"/>
      <c r="Y3666" s="41"/>
      <c r="Z3666" s="6">
        <f>0</f>
        <v>0</v>
      </c>
      <c r="AA3666" s="6">
        <f t="shared" si="415"/>
        <v>196.55230000000003</v>
      </c>
      <c r="AB3666" t="e">
        <f>IF(ISBLANK(Table1[[#This Row],[FY2425_Cost]])=TRUE,#N/A,Table1[[#This Row],[FY2425_Cost]])</f>
        <v>#N/A</v>
      </c>
      <c r="AC3666" s="6" t="e">
        <f t="shared" si="416"/>
        <v>#N/A</v>
      </c>
      <c r="AD3666" s="6" t="e">
        <f>SUMIFS($AB$3:AB3666,$B$3:B3666,B3666)</f>
        <v>#N/A</v>
      </c>
      <c r="AE3666" s="6">
        <f t="shared" si="417"/>
        <v>2096.8708781146051</v>
      </c>
      <c r="AF3666" s="6">
        <f t="shared" si="418"/>
        <v>2096.8708781146051</v>
      </c>
      <c r="AG3666" s="6">
        <f>VLOOKUP(Table1[[#This Row],[PracticeCode]],$AP$3:$AS$345,4,FALSE)</f>
        <v>2096.8708781146051</v>
      </c>
      <c r="AH3666" s="27">
        <f t="shared" si="419"/>
        <v>152372.61714299463</v>
      </c>
      <c r="AI3666" s="6" t="e">
        <f t="shared" si="421"/>
        <v>#N/A</v>
      </c>
    </row>
    <row r="3667" spans="1:35" x14ac:dyDescent="0.35">
      <c r="A3667" t="str">
        <f t="shared" si="420"/>
        <v>THE TUDOR HOUSE MEDICAL CENTREK&amp;W CentralBrentE84684Jan10</v>
      </c>
      <c r="B3667" s="41" t="s">
        <v>565</v>
      </c>
      <c r="C3667" s="41" t="s">
        <v>464</v>
      </c>
      <c r="D3667" s="41" t="s">
        <v>18</v>
      </c>
      <c r="E3667" s="41" t="s">
        <v>376</v>
      </c>
      <c r="F3667" s="41" t="s">
        <v>376</v>
      </c>
      <c r="G3667" s="41" t="s">
        <v>765</v>
      </c>
      <c r="H3667" s="41">
        <v>10</v>
      </c>
      <c r="I3667" s="41">
        <v>4659.7130624768997</v>
      </c>
      <c r="J3667" s="41">
        <v>8150</v>
      </c>
      <c r="K3667" s="41">
        <v>2895</v>
      </c>
      <c r="L3667" s="41">
        <v>162.185</v>
      </c>
      <c r="M3667" s="41">
        <v>57.610500000000002</v>
      </c>
      <c r="N3667" s="41"/>
      <c r="O3667" s="41"/>
      <c r="P3667" s="41"/>
      <c r="Q3667" s="41"/>
      <c r="R3667" s="41">
        <v>0</v>
      </c>
      <c r="S3667" s="41">
        <v>0</v>
      </c>
      <c r="T3667" s="41"/>
      <c r="U3667" s="41"/>
      <c r="V3667" s="41">
        <v>11045</v>
      </c>
      <c r="W3667" s="41">
        <v>219.7955</v>
      </c>
      <c r="X3667" s="41"/>
      <c r="Y3667" s="41"/>
      <c r="Z3667" s="6">
        <f>0</f>
        <v>0</v>
      </c>
      <c r="AA3667" s="6">
        <f t="shared" si="415"/>
        <v>219.7955</v>
      </c>
      <c r="AB3667" t="e">
        <f>IF(ISBLANK(Table1[[#This Row],[FY2425_Cost]])=TRUE,#N/A,Table1[[#This Row],[FY2425_Cost]])</f>
        <v>#N/A</v>
      </c>
      <c r="AC3667" s="6" t="e">
        <f t="shared" si="416"/>
        <v>#N/A</v>
      </c>
      <c r="AD3667" s="6" t="e">
        <f>SUMIFS($AB$3:AB3667,$B$3:B3667,B3667)</f>
        <v>#N/A</v>
      </c>
      <c r="AE3667" s="6">
        <f t="shared" si="417"/>
        <v>2096.8708781146051</v>
      </c>
      <c r="AF3667" s="6">
        <f t="shared" si="418"/>
        <v>2096.8708781146051</v>
      </c>
      <c r="AG3667" s="6">
        <f>VLOOKUP(Table1[[#This Row],[PracticeCode]],$AP$3:$AS$345,4,FALSE)</f>
        <v>2096.8708781146051</v>
      </c>
      <c r="AH3667" s="27">
        <f t="shared" si="419"/>
        <v>152372.61714299463</v>
      </c>
      <c r="AI3667" s="6" t="e">
        <f t="shared" si="421"/>
        <v>#N/A</v>
      </c>
    </row>
    <row r="3668" spans="1:35" x14ac:dyDescent="0.35">
      <c r="A3668" t="str">
        <f t="shared" si="420"/>
        <v>THE TUDOR HOUSE MEDICAL CENTREK&amp;W CentralBrentE84684Jul4</v>
      </c>
      <c r="B3668" s="41" t="s">
        <v>565</v>
      </c>
      <c r="C3668" s="41" t="s">
        <v>464</v>
      </c>
      <c r="D3668" s="41" t="s">
        <v>18</v>
      </c>
      <c r="E3668" s="41" t="s">
        <v>376</v>
      </c>
      <c r="F3668" s="41" t="s">
        <v>376</v>
      </c>
      <c r="G3668" s="41" t="s">
        <v>759</v>
      </c>
      <c r="H3668" s="41">
        <v>4</v>
      </c>
      <c r="I3668" s="41">
        <v>4659.7130624768997</v>
      </c>
      <c r="J3668" s="41">
        <v>7821</v>
      </c>
      <c r="K3668" s="41">
        <v>1947</v>
      </c>
      <c r="L3668" s="41">
        <v>144.6885</v>
      </c>
      <c r="M3668" s="41">
        <v>36.019500000000001</v>
      </c>
      <c r="N3668" s="41">
        <v>9467</v>
      </c>
      <c r="O3668" s="41">
        <v>607</v>
      </c>
      <c r="P3668" s="41">
        <v>188.39330000000001</v>
      </c>
      <c r="Q3668" s="41">
        <v>12.0793</v>
      </c>
      <c r="R3668" s="41">
        <v>0</v>
      </c>
      <c r="S3668" s="41">
        <v>0</v>
      </c>
      <c r="T3668" s="41">
        <v>0</v>
      </c>
      <c r="U3668" s="41">
        <v>0</v>
      </c>
      <c r="V3668" s="41">
        <v>9768</v>
      </c>
      <c r="W3668" s="41">
        <v>180.708</v>
      </c>
      <c r="X3668" s="41">
        <v>10074</v>
      </c>
      <c r="Y3668" s="41">
        <v>200.4726</v>
      </c>
      <c r="Z3668" s="6">
        <f>0</f>
        <v>0</v>
      </c>
      <c r="AA3668" s="6">
        <f t="shared" si="415"/>
        <v>180.708</v>
      </c>
      <c r="AB3668">
        <f>IF(ISBLANK(Table1[[#This Row],[FY2425_Cost]])=TRUE,#N/A,Table1[[#This Row],[FY2425_Cost]])</f>
        <v>200.4726</v>
      </c>
      <c r="AC3668" s="6">
        <f t="shared" si="416"/>
        <v>19.764600000000002</v>
      </c>
      <c r="AD3668" s="6" t="e">
        <f>SUMIFS($AB$3:AB3668,$B$3:B3668,B3668)</f>
        <v>#N/A</v>
      </c>
      <c r="AE3668" s="6">
        <f t="shared" si="417"/>
        <v>2096.8708781146051</v>
      </c>
      <c r="AF3668" s="6">
        <f t="shared" si="418"/>
        <v>2096.8708781146051</v>
      </c>
      <c r="AG3668" s="6">
        <f>VLOOKUP(Table1[[#This Row],[PracticeCode]],$AP$3:$AS$345,4,FALSE)</f>
        <v>2096.8708781146051</v>
      </c>
      <c r="AH3668" s="27">
        <f t="shared" si="419"/>
        <v>152372.61714299463</v>
      </c>
      <c r="AI3668" s="6" t="e">
        <f t="shared" si="421"/>
        <v>#N/A</v>
      </c>
    </row>
    <row r="3669" spans="1:35" x14ac:dyDescent="0.35">
      <c r="A3669" t="str">
        <f t="shared" si="420"/>
        <v>THE TUDOR HOUSE MEDICAL CENTREK&amp;W CentralBrentE84684Jun3</v>
      </c>
      <c r="B3669" s="41" t="s">
        <v>565</v>
      </c>
      <c r="C3669" s="41" t="s">
        <v>464</v>
      </c>
      <c r="D3669" s="41" t="s">
        <v>18</v>
      </c>
      <c r="E3669" s="41" t="s">
        <v>376</v>
      </c>
      <c r="F3669" s="41" t="s">
        <v>376</v>
      </c>
      <c r="G3669" s="41" t="s">
        <v>758</v>
      </c>
      <c r="H3669" s="41">
        <v>3</v>
      </c>
      <c r="I3669" s="41">
        <v>4659.7130624768997</v>
      </c>
      <c r="J3669" s="41">
        <v>8999</v>
      </c>
      <c r="K3669" s="41">
        <v>866</v>
      </c>
      <c r="L3669" s="41">
        <v>166.48149999999998</v>
      </c>
      <c r="M3669" s="41">
        <v>16.021000000000001</v>
      </c>
      <c r="N3669" s="41">
        <v>7907</v>
      </c>
      <c r="O3669" s="41">
        <v>412</v>
      </c>
      <c r="P3669" s="41">
        <v>157.3493</v>
      </c>
      <c r="Q3669" s="41">
        <v>8.1988000000000003</v>
      </c>
      <c r="R3669" s="41">
        <v>0</v>
      </c>
      <c r="S3669" s="41">
        <v>0</v>
      </c>
      <c r="T3669" s="41">
        <v>0</v>
      </c>
      <c r="U3669" s="41">
        <v>0</v>
      </c>
      <c r="V3669" s="41">
        <v>9865</v>
      </c>
      <c r="W3669" s="41">
        <v>182.5025</v>
      </c>
      <c r="X3669" s="41">
        <v>8319</v>
      </c>
      <c r="Y3669" s="41">
        <v>165.54810000000001</v>
      </c>
      <c r="Z3669" s="6">
        <f>0</f>
        <v>0</v>
      </c>
      <c r="AA3669" s="6">
        <f t="shared" si="415"/>
        <v>182.5025</v>
      </c>
      <c r="AB3669">
        <f>IF(ISBLANK(Table1[[#This Row],[FY2425_Cost]])=TRUE,#N/A,Table1[[#This Row],[FY2425_Cost]])</f>
        <v>165.54810000000001</v>
      </c>
      <c r="AC3669" s="6">
        <f t="shared" si="416"/>
        <v>-16.954399999999993</v>
      </c>
      <c r="AD3669" s="6" t="e">
        <f>SUMIFS($AB$3:AB3669,$B$3:B3669,B3669)</f>
        <v>#N/A</v>
      </c>
      <c r="AE3669" s="6">
        <f t="shared" si="417"/>
        <v>2096.8708781146051</v>
      </c>
      <c r="AF3669" s="6">
        <f t="shared" si="418"/>
        <v>2096.8708781146051</v>
      </c>
      <c r="AG3669" s="6">
        <f>VLOOKUP(Table1[[#This Row],[PracticeCode]],$AP$3:$AS$345,4,FALSE)</f>
        <v>2096.8708781146051</v>
      </c>
      <c r="AH3669" s="27">
        <f t="shared" si="419"/>
        <v>152372.61714299463</v>
      </c>
      <c r="AI3669" s="6" t="e">
        <f t="shared" si="421"/>
        <v>#N/A</v>
      </c>
    </row>
    <row r="3670" spans="1:35" x14ac:dyDescent="0.35">
      <c r="A3670" t="str">
        <f t="shared" si="420"/>
        <v>THE TUDOR HOUSE MEDICAL CENTREK&amp;W CentralBrentE84684Mar12</v>
      </c>
      <c r="B3670" s="41" t="s">
        <v>565</v>
      </c>
      <c r="C3670" s="41" t="s">
        <v>464</v>
      </c>
      <c r="D3670" s="41" t="s">
        <v>18</v>
      </c>
      <c r="E3670" s="41" t="s">
        <v>376</v>
      </c>
      <c r="F3670" s="41" t="s">
        <v>376</v>
      </c>
      <c r="G3670" s="41" t="s">
        <v>767</v>
      </c>
      <c r="H3670" s="41">
        <v>12</v>
      </c>
      <c r="I3670" s="41">
        <v>4659.7130624768997</v>
      </c>
      <c r="J3670" s="41">
        <v>10178</v>
      </c>
      <c r="K3670" s="41">
        <v>1063</v>
      </c>
      <c r="L3670" s="41">
        <v>202.54220000000001</v>
      </c>
      <c r="M3670" s="41">
        <v>21.153700000000001</v>
      </c>
      <c r="N3670" s="41"/>
      <c r="O3670" s="41"/>
      <c r="P3670" s="41"/>
      <c r="Q3670" s="41"/>
      <c r="R3670" s="41">
        <v>0</v>
      </c>
      <c r="S3670" s="41">
        <v>0</v>
      </c>
      <c r="T3670" s="41"/>
      <c r="U3670" s="41"/>
      <c r="V3670" s="41">
        <v>11241</v>
      </c>
      <c r="W3670" s="41">
        <v>223.69589999999999</v>
      </c>
      <c r="X3670" s="41"/>
      <c r="Y3670" s="41"/>
      <c r="Z3670" s="6">
        <f>0</f>
        <v>0</v>
      </c>
      <c r="AA3670" s="6">
        <f t="shared" si="415"/>
        <v>223.69589999999999</v>
      </c>
      <c r="AB3670" t="e">
        <f>IF(ISBLANK(Table1[[#This Row],[FY2425_Cost]])=TRUE,#N/A,Table1[[#This Row],[FY2425_Cost]])</f>
        <v>#N/A</v>
      </c>
      <c r="AC3670" s="6" t="e">
        <f t="shared" si="416"/>
        <v>#N/A</v>
      </c>
      <c r="AD3670" s="6" t="e">
        <f>SUMIFS($AB$3:AB3670,$B$3:B3670,B3670)</f>
        <v>#N/A</v>
      </c>
      <c r="AE3670" s="6">
        <f t="shared" si="417"/>
        <v>2096.8708781146051</v>
      </c>
      <c r="AF3670" s="6">
        <f t="shared" si="418"/>
        <v>2096.8708781146051</v>
      </c>
      <c r="AG3670" s="6">
        <f>VLOOKUP(Table1[[#This Row],[PracticeCode]],$AP$3:$AS$345,4,FALSE)</f>
        <v>2096.8708781146051</v>
      </c>
      <c r="AH3670" s="27">
        <f t="shared" si="419"/>
        <v>152372.61714299463</v>
      </c>
      <c r="AI3670" s="6" t="e">
        <f t="shared" si="421"/>
        <v>#N/A</v>
      </c>
    </row>
    <row r="3671" spans="1:35" x14ac:dyDescent="0.35">
      <c r="A3671" t="str">
        <f t="shared" si="420"/>
        <v>THE TUDOR HOUSE MEDICAL CENTREK&amp;W CentralBrentE84684May2</v>
      </c>
      <c r="B3671" s="41" t="s">
        <v>565</v>
      </c>
      <c r="C3671" s="41" t="s">
        <v>464</v>
      </c>
      <c r="D3671" s="41" t="s">
        <v>18</v>
      </c>
      <c r="E3671" s="41" t="s">
        <v>376</v>
      </c>
      <c r="F3671" s="41" t="s">
        <v>376</v>
      </c>
      <c r="G3671" s="41" t="s">
        <v>757</v>
      </c>
      <c r="H3671" s="41">
        <v>2</v>
      </c>
      <c r="I3671" s="41">
        <v>4659.7130624768997</v>
      </c>
      <c r="J3671" s="41">
        <v>10655</v>
      </c>
      <c r="K3671" s="41">
        <v>3334</v>
      </c>
      <c r="L3671" s="41">
        <v>197.11749999999998</v>
      </c>
      <c r="M3671" s="41">
        <v>61.678999999999995</v>
      </c>
      <c r="N3671" s="41">
        <v>6359</v>
      </c>
      <c r="O3671" s="41">
        <v>322</v>
      </c>
      <c r="P3671" s="41">
        <v>126.5441</v>
      </c>
      <c r="Q3671" s="41">
        <v>6.4077999999999999</v>
      </c>
      <c r="R3671" s="41">
        <v>0</v>
      </c>
      <c r="S3671" s="41">
        <v>0</v>
      </c>
      <c r="T3671" s="41">
        <v>0</v>
      </c>
      <c r="U3671" s="41">
        <v>0</v>
      </c>
      <c r="V3671" s="41">
        <v>13989</v>
      </c>
      <c r="W3671" s="41">
        <v>258.79649999999998</v>
      </c>
      <c r="X3671" s="41">
        <v>6681</v>
      </c>
      <c r="Y3671" s="41">
        <v>132.95189999999999</v>
      </c>
      <c r="Z3671" s="6">
        <f>0</f>
        <v>0</v>
      </c>
      <c r="AA3671" s="6">
        <f t="shared" si="415"/>
        <v>258.79649999999998</v>
      </c>
      <c r="AB3671">
        <f>IF(ISBLANK(Table1[[#This Row],[FY2425_Cost]])=TRUE,#N/A,Table1[[#This Row],[FY2425_Cost]])</f>
        <v>132.95189999999999</v>
      </c>
      <c r="AC3671" s="6">
        <f t="shared" si="416"/>
        <v>-125.84459999999999</v>
      </c>
      <c r="AD3671" s="6" t="e">
        <f>SUMIFS($AB$3:AB3671,$B$3:B3671,B3671)</f>
        <v>#N/A</v>
      </c>
      <c r="AE3671" s="6">
        <f t="shared" si="417"/>
        <v>2096.8708781146051</v>
      </c>
      <c r="AF3671" s="6">
        <f t="shared" si="418"/>
        <v>2096.8708781146051</v>
      </c>
      <c r="AG3671" s="6">
        <f>VLOOKUP(Table1[[#This Row],[PracticeCode]],$AP$3:$AS$345,4,FALSE)</f>
        <v>2096.8708781146051</v>
      </c>
      <c r="AH3671" s="27">
        <f t="shared" si="419"/>
        <v>152372.61714299463</v>
      </c>
      <c r="AI3671" s="6" t="e">
        <f t="shared" si="421"/>
        <v>#N/A</v>
      </c>
    </row>
    <row r="3672" spans="1:35" x14ac:dyDescent="0.35">
      <c r="A3672" t="str">
        <f t="shared" si="420"/>
        <v>THE TUDOR HOUSE MEDICAL CENTREK&amp;W CentralBrentE84684Nov8</v>
      </c>
      <c r="B3672" s="41" t="s">
        <v>565</v>
      </c>
      <c r="C3672" s="41" t="s">
        <v>464</v>
      </c>
      <c r="D3672" s="41" t="s">
        <v>18</v>
      </c>
      <c r="E3672" s="41" t="s">
        <v>376</v>
      </c>
      <c r="F3672" s="41" t="s">
        <v>376</v>
      </c>
      <c r="G3672" s="41" t="s">
        <v>763</v>
      </c>
      <c r="H3672" s="41">
        <v>8</v>
      </c>
      <c r="I3672" s="41">
        <v>4659.7130624768997</v>
      </c>
      <c r="J3672" s="41">
        <v>8280</v>
      </c>
      <c r="K3672" s="41">
        <v>2006</v>
      </c>
      <c r="L3672" s="41">
        <v>164.77200000000002</v>
      </c>
      <c r="M3672" s="41">
        <v>39.919400000000003</v>
      </c>
      <c r="N3672" s="41"/>
      <c r="O3672" s="41"/>
      <c r="P3672" s="41"/>
      <c r="Q3672" s="41"/>
      <c r="R3672" s="41">
        <v>0</v>
      </c>
      <c r="S3672" s="41">
        <v>0</v>
      </c>
      <c r="T3672" s="41"/>
      <c r="U3672" s="41"/>
      <c r="V3672" s="41">
        <v>10286</v>
      </c>
      <c r="W3672" s="41">
        <v>204.69140000000002</v>
      </c>
      <c r="X3672" s="41"/>
      <c r="Y3672" s="41"/>
      <c r="Z3672" s="6">
        <f>0</f>
        <v>0</v>
      </c>
      <c r="AA3672" s="6">
        <f t="shared" si="415"/>
        <v>204.69140000000002</v>
      </c>
      <c r="AB3672" t="e">
        <f>IF(ISBLANK(Table1[[#This Row],[FY2425_Cost]])=TRUE,#N/A,Table1[[#This Row],[FY2425_Cost]])</f>
        <v>#N/A</v>
      </c>
      <c r="AC3672" s="6" t="e">
        <f t="shared" si="416"/>
        <v>#N/A</v>
      </c>
      <c r="AD3672" s="6" t="e">
        <f>SUMIFS($AB$3:AB3672,$B$3:B3672,B3672)</f>
        <v>#N/A</v>
      </c>
      <c r="AE3672" s="6">
        <f t="shared" si="417"/>
        <v>2096.8708781146051</v>
      </c>
      <c r="AF3672" s="6">
        <f t="shared" si="418"/>
        <v>2096.8708781146051</v>
      </c>
      <c r="AG3672" s="6">
        <f>VLOOKUP(Table1[[#This Row],[PracticeCode]],$AP$3:$AS$345,4,FALSE)</f>
        <v>2096.8708781146051</v>
      </c>
      <c r="AH3672" s="27">
        <f t="shared" si="419"/>
        <v>152372.61714299463</v>
      </c>
      <c r="AI3672" s="6" t="e">
        <f t="shared" si="421"/>
        <v>#N/A</v>
      </c>
    </row>
    <row r="3673" spans="1:35" x14ac:dyDescent="0.35">
      <c r="A3673" t="str">
        <f t="shared" si="420"/>
        <v>THE TUDOR HOUSE MEDICAL CENTREK&amp;W CentralBrentE84684Oct7</v>
      </c>
      <c r="B3673" s="41" t="s">
        <v>565</v>
      </c>
      <c r="C3673" s="41" t="s">
        <v>464</v>
      </c>
      <c r="D3673" s="41" t="s">
        <v>18</v>
      </c>
      <c r="E3673" s="41" t="s">
        <v>376</v>
      </c>
      <c r="F3673" s="41" t="s">
        <v>376</v>
      </c>
      <c r="G3673" s="41" t="s">
        <v>762</v>
      </c>
      <c r="H3673" s="41">
        <v>7</v>
      </c>
      <c r="I3673" s="41">
        <v>4659.7130624768997</v>
      </c>
      <c r="J3673" s="41">
        <v>10396</v>
      </c>
      <c r="K3673" s="41">
        <v>2514</v>
      </c>
      <c r="L3673" s="41">
        <v>206.88040000000001</v>
      </c>
      <c r="M3673" s="41">
        <v>50.028600000000004</v>
      </c>
      <c r="N3673" s="41">
        <v>0</v>
      </c>
      <c r="O3673" s="41">
        <v>2105</v>
      </c>
      <c r="P3673" s="41">
        <v>0</v>
      </c>
      <c r="Q3673" s="41">
        <v>47.362499999999997</v>
      </c>
      <c r="R3673" s="41">
        <v>0</v>
      </c>
      <c r="S3673" s="41">
        <v>0</v>
      </c>
      <c r="T3673" s="41">
        <v>0</v>
      </c>
      <c r="U3673" s="41">
        <v>0</v>
      </c>
      <c r="V3673" s="41">
        <v>12910</v>
      </c>
      <c r="W3673" s="41">
        <v>256.90899999999999</v>
      </c>
      <c r="X3673" s="41">
        <v>2105</v>
      </c>
      <c r="Y3673" s="41">
        <v>47.362499999999997</v>
      </c>
      <c r="Z3673" s="6">
        <f>0</f>
        <v>0</v>
      </c>
      <c r="AA3673" s="6">
        <f t="shared" si="415"/>
        <v>256.90899999999999</v>
      </c>
      <c r="AB3673">
        <f>IF(ISBLANK(Table1[[#This Row],[FY2425_Cost]])=TRUE,#N/A,Table1[[#This Row],[FY2425_Cost]])</f>
        <v>47.362499999999997</v>
      </c>
      <c r="AC3673" s="6">
        <f t="shared" si="416"/>
        <v>-209.54649999999998</v>
      </c>
      <c r="AD3673" s="6" t="e">
        <f>SUMIFS($AB$3:AB3673,$B$3:B3673,B3673)</f>
        <v>#N/A</v>
      </c>
      <c r="AE3673" s="6">
        <f t="shared" si="417"/>
        <v>2096.8708781146051</v>
      </c>
      <c r="AF3673" s="6">
        <f t="shared" si="418"/>
        <v>2096.8708781146051</v>
      </c>
      <c r="AG3673" s="6">
        <f>VLOOKUP(Table1[[#This Row],[PracticeCode]],$AP$3:$AS$345,4,FALSE)</f>
        <v>2096.8708781146051</v>
      </c>
      <c r="AH3673" s="27">
        <f t="shared" si="419"/>
        <v>152372.61714299463</v>
      </c>
      <c r="AI3673" s="6" t="e">
        <f t="shared" si="421"/>
        <v>#N/A</v>
      </c>
    </row>
    <row r="3674" spans="1:35" x14ac:dyDescent="0.35">
      <c r="A3674" t="str">
        <f t="shared" si="420"/>
        <v>THE TUDOR HOUSE MEDICAL CENTREK&amp;W CentralBrentE84684Sep6</v>
      </c>
      <c r="B3674" s="41" t="s">
        <v>565</v>
      </c>
      <c r="C3674" s="41" t="s">
        <v>464</v>
      </c>
      <c r="D3674" s="41" t="s">
        <v>18</v>
      </c>
      <c r="E3674" s="41" t="s">
        <v>376</v>
      </c>
      <c r="F3674" s="41" t="s">
        <v>376</v>
      </c>
      <c r="G3674" s="41" t="s">
        <v>761</v>
      </c>
      <c r="H3674" s="41">
        <v>6</v>
      </c>
      <c r="I3674" s="41">
        <v>4659.7130624768997</v>
      </c>
      <c r="J3674" s="41">
        <v>9111</v>
      </c>
      <c r="K3674" s="41">
        <v>4535</v>
      </c>
      <c r="L3674" s="41">
        <v>181.30890000000002</v>
      </c>
      <c r="M3674" s="41">
        <v>90.246500000000012</v>
      </c>
      <c r="N3674" s="41">
        <v>8221</v>
      </c>
      <c r="O3674" s="41">
        <v>3496</v>
      </c>
      <c r="P3674" s="41">
        <v>184.9725</v>
      </c>
      <c r="Q3674" s="41">
        <v>78.66</v>
      </c>
      <c r="R3674" s="41">
        <v>0</v>
      </c>
      <c r="S3674" s="41">
        <v>0</v>
      </c>
      <c r="T3674" s="41">
        <v>0</v>
      </c>
      <c r="U3674" s="41">
        <v>0</v>
      </c>
      <c r="V3674" s="41">
        <v>13646</v>
      </c>
      <c r="W3674" s="41">
        <v>271.55540000000002</v>
      </c>
      <c r="X3674" s="41">
        <v>11717</v>
      </c>
      <c r="Y3674" s="41">
        <v>263.63249999999999</v>
      </c>
      <c r="Z3674" s="6">
        <f>0</f>
        <v>0</v>
      </c>
      <c r="AA3674" s="6">
        <f t="shared" si="415"/>
        <v>271.55540000000002</v>
      </c>
      <c r="AB3674">
        <f>IF(ISBLANK(Table1[[#This Row],[FY2425_Cost]])=TRUE,#N/A,Table1[[#This Row],[FY2425_Cost]])</f>
        <v>263.63249999999999</v>
      </c>
      <c r="AC3674" s="6">
        <f t="shared" si="416"/>
        <v>-7.9229000000000269</v>
      </c>
      <c r="AD3674" s="6" t="e">
        <f>SUMIFS($AB$3:AB3674,$B$3:B3674,B3674)</f>
        <v>#N/A</v>
      </c>
      <c r="AE3674" s="6">
        <f t="shared" si="417"/>
        <v>2096.8708781146051</v>
      </c>
      <c r="AF3674" s="6">
        <f t="shared" si="418"/>
        <v>2096.8708781146051</v>
      </c>
      <c r="AG3674" s="6">
        <f>VLOOKUP(Table1[[#This Row],[PracticeCode]],$AP$3:$AS$345,4,FALSE)</f>
        <v>2096.8708781146051</v>
      </c>
      <c r="AH3674" s="27">
        <f t="shared" si="419"/>
        <v>152372.61714299463</v>
      </c>
      <c r="AI3674" s="6" t="e">
        <f t="shared" si="421"/>
        <v>#N/A</v>
      </c>
    </row>
    <row r="3675" spans="1:35" x14ac:dyDescent="0.35">
      <c r="A3675" t="str">
        <f t="shared" si="420"/>
        <v>THE VALE SURGERYActonEalingE85635Apr1</v>
      </c>
      <c r="B3675" s="41" t="s">
        <v>660</v>
      </c>
      <c r="C3675" s="41" t="s">
        <v>435</v>
      </c>
      <c r="D3675" s="41" t="s">
        <v>12</v>
      </c>
      <c r="E3675" s="41" t="s">
        <v>377</v>
      </c>
      <c r="F3675" s="41" t="s">
        <v>377</v>
      </c>
      <c r="G3675" s="41" t="s">
        <v>756</v>
      </c>
      <c r="H3675" s="41">
        <v>1</v>
      </c>
      <c r="I3675" s="41">
        <v>4774.86597862699</v>
      </c>
      <c r="J3675" s="41">
        <v>369</v>
      </c>
      <c r="K3675" s="41">
        <v>0</v>
      </c>
      <c r="L3675" s="41">
        <v>6.8264999999999993</v>
      </c>
      <c r="M3675" s="41">
        <v>0</v>
      </c>
      <c r="N3675" s="41">
        <v>97</v>
      </c>
      <c r="O3675" s="41">
        <v>0</v>
      </c>
      <c r="P3675" s="41">
        <v>1.9303000000000001</v>
      </c>
      <c r="Q3675" s="41">
        <v>0</v>
      </c>
      <c r="R3675" s="41">
        <v>1557</v>
      </c>
      <c r="S3675" s="41">
        <v>27.8703</v>
      </c>
      <c r="T3675" s="41">
        <v>3287</v>
      </c>
      <c r="U3675" s="41">
        <v>72.313999999999993</v>
      </c>
      <c r="V3675" s="41">
        <v>1926</v>
      </c>
      <c r="W3675" s="41">
        <v>34.696799999999996</v>
      </c>
      <c r="X3675" s="41">
        <v>3384</v>
      </c>
      <c r="Y3675" s="41">
        <v>74.244299999999996</v>
      </c>
      <c r="Z3675" s="6">
        <f>0</f>
        <v>0</v>
      </c>
      <c r="AA3675" s="6">
        <f t="shared" si="415"/>
        <v>34.696799999999996</v>
      </c>
      <c r="AB3675">
        <f>IF(ISBLANK(Table1[[#This Row],[FY2425_Cost]])=TRUE,#N/A,Table1[[#This Row],[FY2425_Cost]])</f>
        <v>74.244299999999996</v>
      </c>
      <c r="AC3675" s="6">
        <f t="shared" si="416"/>
        <v>39.547499999999999</v>
      </c>
      <c r="AD3675" s="6">
        <f>SUMIFS($AB$3:AB3675,$B$3:B3675,B3675)</f>
        <v>74.244299999999996</v>
      </c>
      <c r="AE3675" s="6">
        <f t="shared" si="417"/>
        <v>2148.6896903821457</v>
      </c>
      <c r="AF3675" s="6">
        <f t="shared" si="418"/>
        <v>2148.6896903821457</v>
      </c>
      <c r="AG3675" s="6">
        <f>VLOOKUP(Table1[[#This Row],[PracticeCode]],$AP$3:$AS$345,4,FALSE)</f>
        <v>2148.6896903821457</v>
      </c>
      <c r="AH3675" s="27">
        <f t="shared" si="419"/>
        <v>156138.11750110259</v>
      </c>
      <c r="AI3675" s="6">
        <f t="shared" si="421"/>
        <v>0</v>
      </c>
    </row>
    <row r="3676" spans="1:35" x14ac:dyDescent="0.35">
      <c r="A3676" t="str">
        <f t="shared" si="420"/>
        <v>THE VALE SURGERYActonEalingE85635Aug5</v>
      </c>
      <c r="B3676" s="41" t="s">
        <v>660</v>
      </c>
      <c r="C3676" s="41" t="s">
        <v>435</v>
      </c>
      <c r="D3676" s="41" t="s">
        <v>12</v>
      </c>
      <c r="E3676" s="41" t="s">
        <v>377</v>
      </c>
      <c r="F3676" s="41" t="s">
        <v>377</v>
      </c>
      <c r="G3676" s="41" t="s">
        <v>760</v>
      </c>
      <c r="H3676" s="41">
        <v>5</v>
      </c>
      <c r="I3676" s="41">
        <v>4774.86597862699</v>
      </c>
      <c r="J3676" s="41">
        <v>260</v>
      </c>
      <c r="K3676" s="41">
        <v>0</v>
      </c>
      <c r="L3676" s="41">
        <v>4.8099999999999996</v>
      </c>
      <c r="M3676" s="41">
        <v>0</v>
      </c>
      <c r="N3676" s="41">
        <v>183</v>
      </c>
      <c r="O3676" s="41">
        <v>0</v>
      </c>
      <c r="P3676" s="41">
        <v>3.6417000000000002</v>
      </c>
      <c r="Q3676" s="41">
        <v>0</v>
      </c>
      <c r="R3676" s="41">
        <v>2652</v>
      </c>
      <c r="S3676" s="41">
        <v>47.470799999999997</v>
      </c>
      <c r="T3676" s="41">
        <v>2459</v>
      </c>
      <c r="U3676" s="41">
        <v>54.097999999999999</v>
      </c>
      <c r="V3676" s="41">
        <v>2912</v>
      </c>
      <c r="W3676" s="41">
        <v>52.280799999999999</v>
      </c>
      <c r="X3676" s="41">
        <v>2642</v>
      </c>
      <c r="Y3676" s="41">
        <v>57.739699999999999</v>
      </c>
      <c r="Z3676" s="6">
        <f>0</f>
        <v>0</v>
      </c>
      <c r="AA3676" s="6">
        <f t="shared" si="415"/>
        <v>52.280799999999999</v>
      </c>
      <c r="AB3676">
        <f>IF(ISBLANK(Table1[[#This Row],[FY2425_Cost]])=TRUE,#N/A,Table1[[#This Row],[FY2425_Cost]])</f>
        <v>57.739699999999999</v>
      </c>
      <c r="AC3676" s="6">
        <f t="shared" si="416"/>
        <v>5.4588999999999999</v>
      </c>
      <c r="AD3676" s="6">
        <f>SUMIFS($AB$3:AB3676,$B$3:B3676,B3676)</f>
        <v>131.98399999999998</v>
      </c>
      <c r="AE3676" s="6">
        <f t="shared" si="417"/>
        <v>2148.6896903821457</v>
      </c>
      <c r="AF3676" s="6">
        <f t="shared" si="418"/>
        <v>2148.6896903821457</v>
      </c>
      <c r="AG3676" s="6">
        <f>VLOOKUP(Table1[[#This Row],[PracticeCode]],$AP$3:$AS$345,4,FALSE)</f>
        <v>2148.6896903821457</v>
      </c>
      <c r="AH3676" s="27">
        <f t="shared" si="419"/>
        <v>156138.11750110259</v>
      </c>
      <c r="AI3676" s="6">
        <f t="shared" si="421"/>
        <v>0</v>
      </c>
    </row>
    <row r="3677" spans="1:35" x14ac:dyDescent="0.35">
      <c r="A3677" t="str">
        <f t="shared" si="420"/>
        <v>THE VALE SURGERYActonEalingE85635Dec9</v>
      </c>
      <c r="B3677" s="41" t="s">
        <v>660</v>
      </c>
      <c r="C3677" s="41" t="s">
        <v>435</v>
      </c>
      <c r="D3677" s="41" t="s">
        <v>12</v>
      </c>
      <c r="E3677" s="41" t="s">
        <v>377</v>
      </c>
      <c r="F3677" s="41" t="s">
        <v>377</v>
      </c>
      <c r="G3677" s="41" t="s">
        <v>764</v>
      </c>
      <c r="H3677" s="41">
        <v>9</v>
      </c>
      <c r="I3677" s="41">
        <v>4774.86597862699</v>
      </c>
      <c r="J3677" s="41">
        <v>117</v>
      </c>
      <c r="K3677" s="41">
        <v>0</v>
      </c>
      <c r="L3677" s="41">
        <v>2.3283</v>
      </c>
      <c r="M3677" s="41">
        <v>0</v>
      </c>
      <c r="N3677" s="41"/>
      <c r="O3677" s="41"/>
      <c r="P3677" s="41"/>
      <c r="Q3677" s="41"/>
      <c r="R3677" s="41">
        <v>3226</v>
      </c>
      <c r="S3677" s="41">
        <v>57.745399999999997</v>
      </c>
      <c r="T3677" s="41"/>
      <c r="U3677" s="41"/>
      <c r="V3677" s="41">
        <v>3343</v>
      </c>
      <c r="W3677" s="41">
        <v>60.073699999999995</v>
      </c>
      <c r="X3677" s="41"/>
      <c r="Y3677" s="41"/>
      <c r="Z3677" s="6">
        <f>0</f>
        <v>0</v>
      </c>
      <c r="AA3677" s="6">
        <f t="shared" si="415"/>
        <v>60.073699999999995</v>
      </c>
      <c r="AB3677" t="e">
        <f>IF(ISBLANK(Table1[[#This Row],[FY2425_Cost]])=TRUE,#N/A,Table1[[#This Row],[FY2425_Cost]])</f>
        <v>#N/A</v>
      </c>
      <c r="AC3677" s="6" t="e">
        <f t="shared" si="416"/>
        <v>#N/A</v>
      </c>
      <c r="AD3677" s="6" t="e">
        <f>SUMIFS($AB$3:AB3677,$B$3:B3677,B3677)</f>
        <v>#N/A</v>
      </c>
      <c r="AE3677" s="6">
        <f t="shared" si="417"/>
        <v>2148.6896903821457</v>
      </c>
      <c r="AF3677" s="6">
        <f t="shared" si="418"/>
        <v>2148.6896903821457</v>
      </c>
      <c r="AG3677" s="6">
        <f>VLOOKUP(Table1[[#This Row],[PracticeCode]],$AP$3:$AS$345,4,FALSE)</f>
        <v>2148.6896903821457</v>
      </c>
      <c r="AH3677" s="27">
        <f t="shared" si="419"/>
        <v>156138.11750110259</v>
      </c>
      <c r="AI3677" s="6" t="e">
        <f t="shared" si="421"/>
        <v>#N/A</v>
      </c>
    </row>
    <row r="3678" spans="1:35" x14ac:dyDescent="0.35">
      <c r="A3678" t="str">
        <f t="shared" si="420"/>
        <v>THE VALE SURGERYActonEalingE85635Feb11</v>
      </c>
      <c r="B3678" s="41" t="s">
        <v>660</v>
      </c>
      <c r="C3678" s="41" t="s">
        <v>435</v>
      </c>
      <c r="D3678" s="41" t="s">
        <v>12</v>
      </c>
      <c r="E3678" s="41" t="s">
        <v>377</v>
      </c>
      <c r="F3678" s="41" t="s">
        <v>377</v>
      </c>
      <c r="G3678" s="41" t="s">
        <v>766</v>
      </c>
      <c r="H3678" s="41">
        <v>11</v>
      </c>
      <c r="I3678" s="41">
        <v>4774.86597862699</v>
      </c>
      <c r="J3678" s="41">
        <v>97</v>
      </c>
      <c r="K3678" s="41">
        <v>0</v>
      </c>
      <c r="L3678" s="41">
        <v>1.9303000000000001</v>
      </c>
      <c r="M3678" s="41">
        <v>0</v>
      </c>
      <c r="N3678" s="41"/>
      <c r="O3678" s="41"/>
      <c r="P3678" s="41"/>
      <c r="Q3678" s="41"/>
      <c r="R3678" s="41">
        <v>2551</v>
      </c>
      <c r="S3678" s="41">
        <v>45.6629</v>
      </c>
      <c r="T3678" s="41"/>
      <c r="U3678" s="41"/>
      <c r="V3678" s="41">
        <v>2648</v>
      </c>
      <c r="W3678" s="41">
        <v>47.593200000000003</v>
      </c>
      <c r="X3678" s="41"/>
      <c r="Y3678" s="41"/>
      <c r="Z3678" s="6">
        <f>0</f>
        <v>0</v>
      </c>
      <c r="AA3678" s="6">
        <f t="shared" si="415"/>
        <v>47.593200000000003</v>
      </c>
      <c r="AB3678" t="e">
        <f>IF(ISBLANK(Table1[[#This Row],[FY2425_Cost]])=TRUE,#N/A,Table1[[#This Row],[FY2425_Cost]])</f>
        <v>#N/A</v>
      </c>
      <c r="AC3678" s="6" t="e">
        <f t="shared" si="416"/>
        <v>#N/A</v>
      </c>
      <c r="AD3678" s="6" t="e">
        <f>SUMIFS($AB$3:AB3678,$B$3:B3678,B3678)</f>
        <v>#N/A</v>
      </c>
      <c r="AE3678" s="6">
        <f t="shared" si="417"/>
        <v>2148.6896903821457</v>
      </c>
      <c r="AF3678" s="6">
        <f t="shared" si="418"/>
        <v>2148.6896903821457</v>
      </c>
      <c r="AG3678" s="6">
        <f>VLOOKUP(Table1[[#This Row],[PracticeCode]],$AP$3:$AS$345,4,FALSE)</f>
        <v>2148.6896903821457</v>
      </c>
      <c r="AH3678" s="27">
        <f t="shared" si="419"/>
        <v>156138.11750110259</v>
      </c>
      <c r="AI3678" s="6" t="e">
        <f t="shared" si="421"/>
        <v>#N/A</v>
      </c>
    </row>
    <row r="3679" spans="1:35" x14ac:dyDescent="0.35">
      <c r="A3679" t="str">
        <f t="shared" si="420"/>
        <v>THE VALE SURGERYActonEalingE85635Jan10</v>
      </c>
      <c r="B3679" s="41" t="s">
        <v>660</v>
      </c>
      <c r="C3679" s="41" t="s">
        <v>435</v>
      </c>
      <c r="D3679" s="41" t="s">
        <v>12</v>
      </c>
      <c r="E3679" s="41" t="s">
        <v>377</v>
      </c>
      <c r="F3679" s="41" t="s">
        <v>377</v>
      </c>
      <c r="G3679" s="41" t="s">
        <v>765</v>
      </c>
      <c r="H3679" s="41">
        <v>10</v>
      </c>
      <c r="I3679" s="41">
        <v>4774.86597862699</v>
      </c>
      <c r="J3679" s="41">
        <v>90</v>
      </c>
      <c r="K3679" s="41">
        <v>0</v>
      </c>
      <c r="L3679" s="41">
        <v>1.7910000000000001</v>
      </c>
      <c r="M3679" s="41">
        <v>0</v>
      </c>
      <c r="N3679" s="41"/>
      <c r="O3679" s="41"/>
      <c r="P3679" s="41"/>
      <c r="Q3679" s="41"/>
      <c r="R3679" s="41">
        <v>2989</v>
      </c>
      <c r="S3679" s="41">
        <v>53.503100000000003</v>
      </c>
      <c r="T3679" s="41"/>
      <c r="U3679" s="41"/>
      <c r="V3679" s="41">
        <v>3079</v>
      </c>
      <c r="W3679" s="41">
        <v>55.2941</v>
      </c>
      <c r="X3679" s="41"/>
      <c r="Y3679" s="41"/>
      <c r="Z3679" s="6">
        <f>0</f>
        <v>0</v>
      </c>
      <c r="AA3679" s="6">
        <f t="shared" si="415"/>
        <v>55.2941</v>
      </c>
      <c r="AB3679" t="e">
        <f>IF(ISBLANK(Table1[[#This Row],[FY2425_Cost]])=TRUE,#N/A,Table1[[#This Row],[FY2425_Cost]])</f>
        <v>#N/A</v>
      </c>
      <c r="AC3679" s="6" t="e">
        <f t="shared" si="416"/>
        <v>#N/A</v>
      </c>
      <c r="AD3679" s="6" t="e">
        <f>SUMIFS($AB$3:AB3679,$B$3:B3679,B3679)</f>
        <v>#N/A</v>
      </c>
      <c r="AE3679" s="6">
        <f t="shared" si="417"/>
        <v>2148.6896903821457</v>
      </c>
      <c r="AF3679" s="6">
        <f t="shared" si="418"/>
        <v>2148.6896903821457</v>
      </c>
      <c r="AG3679" s="6">
        <f>VLOOKUP(Table1[[#This Row],[PracticeCode]],$AP$3:$AS$345,4,FALSE)</f>
        <v>2148.6896903821457</v>
      </c>
      <c r="AH3679" s="27">
        <f t="shared" si="419"/>
        <v>156138.11750110259</v>
      </c>
      <c r="AI3679" s="6" t="e">
        <f t="shared" si="421"/>
        <v>#N/A</v>
      </c>
    </row>
    <row r="3680" spans="1:35" x14ac:dyDescent="0.35">
      <c r="A3680" t="str">
        <f t="shared" si="420"/>
        <v>THE VALE SURGERYActonEalingE85635Jul4</v>
      </c>
      <c r="B3680" s="41" t="s">
        <v>660</v>
      </c>
      <c r="C3680" s="41" t="s">
        <v>435</v>
      </c>
      <c r="D3680" s="41" t="s">
        <v>12</v>
      </c>
      <c r="E3680" s="41" t="s">
        <v>377</v>
      </c>
      <c r="F3680" s="41" t="s">
        <v>377</v>
      </c>
      <c r="G3680" s="41" t="s">
        <v>759</v>
      </c>
      <c r="H3680" s="41">
        <v>4</v>
      </c>
      <c r="I3680" s="41">
        <v>4774.86597862699</v>
      </c>
      <c r="J3680" s="41">
        <v>227</v>
      </c>
      <c r="K3680" s="41">
        <v>0</v>
      </c>
      <c r="L3680" s="41">
        <v>4.1994999999999996</v>
      </c>
      <c r="M3680" s="41">
        <v>0</v>
      </c>
      <c r="N3680" s="41">
        <v>196</v>
      </c>
      <c r="O3680" s="41">
        <v>0</v>
      </c>
      <c r="P3680" s="41">
        <v>3.9004000000000003</v>
      </c>
      <c r="Q3680" s="41">
        <v>0</v>
      </c>
      <c r="R3680" s="41">
        <v>2087</v>
      </c>
      <c r="S3680" s="41">
        <v>37.357300000000002</v>
      </c>
      <c r="T3680" s="41">
        <v>2188</v>
      </c>
      <c r="U3680" s="41">
        <v>48.136000000000003</v>
      </c>
      <c r="V3680" s="41">
        <v>2314</v>
      </c>
      <c r="W3680" s="41">
        <v>41.556800000000003</v>
      </c>
      <c r="X3680" s="41">
        <v>2384</v>
      </c>
      <c r="Y3680" s="41">
        <v>52.0364</v>
      </c>
      <c r="Z3680" s="6">
        <f>0</f>
        <v>0</v>
      </c>
      <c r="AA3680" s="6">
        <f t="shared" si="415"/>
        <v>41.556800000000003</v>
      </c>
      <c r="AB3680">
        <f>IF(ISBLANK(Table1[[#This Row],[FY2425_Cost]])=TRUE,#N/A,Table1[[#This Row],[FY2425_Cost]])</f>
        <v>52.0364</v>
      </c>
      <c r="AC3680" s="6">
        <f t="shared" si="416"/>
        <v>10.479599999999998</v>
      </c>
      <c r="AD3680" s="6" t="e">
        <f>SUMIFS($AB$3:AB3680,$B$3:B3680,B3680)</f>
        <v>#N/A</v>
      </c>
      <c r="AE3680" s="6">
        <f t="shared" si="417"/>
        <v>2148.6896903821457</v>
      </c>
      <c r="AF3680" s="6">
        <f t="shared" si="418"/>
        <v>2148.6896903821457</v>
      </c>
      <c r="AG3680" s="6">
        <f>VLOOKUP(Table1[[#This Row],[PracticeCode]],$AP$3:$AS$345,4,FALSE)</f>
        <v>2148.6896903821457</v>
      </c>
      <c r="AH3680" s="27">
        <f t="shared" si="419"/>
        <v>156138.11750110259</v>
      </c>
      <c r="AI3680" s="6" t="e">
        <f t="shared" si="421"/>
        <v>#N/A</v>
      </c>
    </row>
    <row r="3681" spans="1:35" x14ac:dyDescent="0.35">
      <c r="A3681" t="str">
        <f t="shared" si="420"/>
        <v>THE VALE SURGERYActonEalingE85635Jun3</v>
      </c>
      <c r="B3681" s="41" t="s">
        <v>660</v>
      </c>
      <c r="C3681" s="41" t="s">
        <v>435</v>
      </c>
      <c r="D3681" s="41" t="s">
        <v>12</v>
      </c>
      <c r="E3681" s="41" t="s">
        <v>377</v>
      </c>
      <c r="F3681" s="41" t="s">
        <v>377</v>
      </c>
      <c r="G3681" s="41" t="s">
        <v>758</v>
      </c>
      <c r="H3681" s="41">
        <v>3</v>
      </c>
      <c r="I3681" s="41">
        <v>4774.86597862699</v>
      </c>
      <c r="J3681" s="41">
        <v>176</v>
      </c>
      <c r="K3681" s="41">
        <v>0</v>
      </c>
      <c r="L3681" s="41">
        <v>3.2559999999999998</v>
      </c>
      <c r="M3681" s="41">
        <v>0</v>
      </c>
      <c r="N3681" s="41">
        <v>275</v>
      </c>
      <c r="O3681" s="41">
        <v>0</v>
      </c>
      <c r="P3681" s="41">
        <v>5.4725000000000001</v>
      </c>
      <c r="Q3681" s="41">
        <v>0</v>
      </c>
      <c r="R3681" s="41">
        <v>1954</v>
      </c>
      <c r="S3681" s="41">
        <v>34.976599999999998</v>
      </c>
      <c r="T3681" s="41">
        <v>2168</v>
      </c>
      <c r="U3681" s="41">
        <v>47.695999999999998</v>
      </c>
      <c r="V3681" s="41">
        <v>2130</v>
      </c>
      <c r="W3681" s="41">
        <v>38.232599999999998</v>
      </c>
      <c r="X3681" s="41">
        <v>2443</v>
      </c>
      <c r="Y3681" s="41">
        <v>53.168499999999995</v>
      </c>
      <c r="Z3681" s="6">
        <f>0</f>
        <v>0</v>
      </c>
      <c r="AA3681" s="6">
        <f t="shared" si="415"/>
        <v>38.232599999999998</v>
      </c>
      <c r="AB3681">
        <f>IF(ISBLANK(Table1[[#This Row],[FY2425_Cost]])=TRUE,#N/A,Table1[[#This Row],[FY2425_Cost]])</f>
        <v>53.168499999999995</v>
      </c>
      <c r="AC3681" s="6">
        <f t="shared" si="416"/>
        <v>14.935899999999997</v>
      </c>
      <c r="AD3681" s="6" t="e">
        <f>SUMIFS($AB$3:AB3681,$B$3:B3681,B3681)</f>
        <v>#N/A</v>
      </c>
      <c r="AE3681" s="6">
        <f t="shared" si="417"/>
        <v>2148.6896903821457</v>
      </c>
      <c r="AF3681" s="6">
        <f t="shared" si="418"/>
        <v>2148.6896903821457</v>
      </c>
      <c r="AG3681" s="6">
        <f>VLOOKUP(Table1[[#This Row],[PracticeCode]],$AP$3:$AS$345,4,FALSE)</f>
        <v>2148.6896903821457</v>
      </c>
      <c r="AH3681" s="27">
        <f t="shared" si="419"/>
        <v>156138.11750110259</v>
      </c>
      <c r="AI3681" s="6" t="e">
        <f t="shared" si="421"/>
        <v>#N/A</v>
      </c>
    </row>
    <row r="3682" spans="1:35" x14ac:dyDescent="0.35">
      <c r="A3682" t="str">
        <f t="shared" si="420"/>
        <v>THE VALE SURGERYActonEalingE85635Mar12</v>
      </c>
      <c r="B3682" s="41" t="s">
        <v>660</v>
      </c>
      <c r="C3682" s="41" t="s">
        <v>435</v>
      </c>
      <c r="D3682" s="41" t="s">
        <v>12</v>
      </c>
      <c r="E3682" s="41" t="s">
        <v>377</v>
      </c>
      <c r="F3682" s="41" t="s">
        <v>377</v>
      </c>
      <c r="G3682" s="41" t="s">
        <v>767</v>
      </c>
      <c r="H3682" s="41">
        <v>12</v>
      </c>
      <c r="I3682" s="41">
        <v>4774.86597862699</v>
      </c>
      <c r="J3682" s="41">
        <v>331</v>
      </c>
      <c r="K3682" s="41">
        <v>0</v>
      </c>
      <c r="L3682" s="41">
        <v>6.5869</v>
      </c>
      <c r="M3682" s="41">
        <v>0</v>
      </c>
      <c r="N3682" s="41"/>
      <c r="O3682" s="41"/>
      <c r="P3682" s="41"/>
      <c r="Q3682" s="41"/>
      <c r="R3682" s="41">
        <v>3225</v>
      </c>
      <c r="S3682" s="41">
        <v>57.727499999999999</v>
      </c>
      <c r="T3682" s="41"/>
      <c r="U3682" s="41"/>
      <c r="V3682" s="41">
        <v>3556</v>
      </c>
      <c r="W3682" s="41">
        <v>64.314400000000006</v>
      </c>
      <c r="X3682" s="41"/>
      <c r="Y3682" s="41"/>
      <c r="Z3682" s="6">
        <f>0</f>
        <v>0</v>
      </c>
      <c r="AA3682" s="6">
        <f t="shared" si="415"/>
        <v>64.314400000000006</v>
      </c>
      <c r="AB3682" t="e">
        <f>IF(ISBLANK(Table1[[#This Row],[FY2425_Cost]])=TRUE,#N/A,Table1[[#This Row],[FY2425_Cost]])</f>
        <v>#N/A</v>
      </c>
      <c r="AC3682" s="6" t="e">
        <f t="shared" si="416"/>
        <v>#N/A</v>
      </c>
      <c r="AD3682" s="6" t="e">
        <f>SUMIFS($AB$3:AB3682,$B$3:B3682,B3682)</f>
        <v>#N/A</v>
      </c>
      <c r="AE3682" s="6">
        <f t="shared" si="417"/>
        <v>2148.6896903821457</v>
      </c>
      <c r="AF3682" s="6">
        <f t="shared" si="418"/>
        <v>2148.6896903821457</v>
      </c>
      <c r="AG3682" s="6">
        <f>VLOOKUP(Table1[[#This Row],[PracticeCode]],$AP$3:$AS$345,4,FALSE)</f>
        <v>2148.6896903821457</v>
      </c>
      <c r="AH3682" s="27">
        <f t="shared" si="419"/>
        <v>156138.11750110259</v>
      </c>
      <c r="AI3682" s="6" t="e">
        <f t="shared" si="421"/>
        <v>#N/A</v>
      </c>
    </row>
    <row r="3683" spans="1:35" x14ac:dyDescent="0.35">
      <c r="A3683" t="str">
        <f t="shared" si="420"/>
        <v>THE VALE SURGERYActonEalingE85635May2</v>
      </c>
      <c r="B3683" s="41" t="s">
        <v>660</v>
      </c>
      <c r="C3683" s="41" t="s">
        <v>435</v>
      </c>
      <c r="D3683" s="41" t="s">
        <v>12</v>
      </c>
      <c r="E3683" s="41" t="s">
        <v>377</v>
      </c>
      <c r="F3683" s="41" t="s">
        <v>377</v>
      </c>
      <c r="G3683" s="41" t="s">
        <v>757</v>
      </c>
      <c r="H3683" s="41">
        <v>2</v>
      </c>
      <c r="I3683" s="41">
        <v>4774.86597862699</v>
      </c>
      <c r="J3683" s="41">
        <v>88</v>
      </c>
      <c r="K3683" s="41">
        <v>0</v>
      </c>
      <c r="L3683" s="41">
        <v>1.6279999999999999</v>
      </c>
      <c r="M3683" s="41">
        <v>0</v>
      </c>
      <c r="N3683" s="41">
        <v>103</v>
      </c>
      <c r="O3683" s="41">
        <v>0</v>
      </c>
      <c r="P3683" s="41">
        <v>2.0497000000000001</v>
      </c>
      <c r="Q3683" s="41">
        <v>0</v>
      </c>
      <c r="R3683" s="41">
        <v>2098</v>
      </c>
      <c r="S3683" s="41">
        <v>37.554200000000002</v>
      </c>
      <c r="T3683" s="41">
        <v>1810</v>
      </c>
      <c r="U3683" s="41">
        <v>39.82</v>
      </c>
      <c r="V3683" s="41">
        <v>2186</v>
      </c>
      <c r="W3683" s="41">
        <v>39.182200000000002</v>
      </c>
      <c r="X3683" s="41">
        <v>1913</v>
      </c>
      <c r="Y3683" s="41">
        <v>41.869700000000002</v>
      </c>
      <c r="Z3683" s="6">
        <f>0</f>
        <v>0</v>
      </c>
      <c r="AA3683" s="6">
        <f t="shared" si="415"/>
        <v>39.182200000000002</v>
      </c>
      <c r="AB3683">
        <f>IF(ISBLANK(Table1[[#This Row],[FY2425_Cost]])=TRUE,#N/A,Table1[[#This Row],[FY2425_Cost]])</f>
        <v>41.869700000000002</v>
      </c>
      <c r="AC3683" s="6">
        <f t="shared" si="416"/>
        <v>2.6875</v>
      </c>
      <c r="AD3683" s="6" t="e">
        <f>SUMIFS($AB$3:AB3683,$B$3:B3683,B3683)</f>
        <v>#N/A</v>
      </c>
      <c r="AE3683" s="6">
        <f t="shared" si="417"/>
        <v>2148.6896903821457</v>
      </c>
      <c r="AF3683" s="6">
        <f t="shared" si="418"/>
        <v>2148.6896903821457</v>
      </c>
      <c r="AG3683" s="6">
        <f>VLOOKUP(Table1[[#This Row],[PracticeCode]],$AP$3:$AS$345,4,FALSE)</f>
        <v>2148.6896903821457</v>
      </c>
      <c r="AH3683" s="27">
        <f t="shared" si="419"/>
        <v>156138.11750110259</v>
      </c>
      <c r="AI3683" s="6" t="e">
        <f t="shared" si="421"/>
        <v>#N/A</v>
      </c>
    </row>
    <row r="3684" spans="1:35" x14ac:dyDescent="0.35">
      <c r="A3684" t="str">
        <f t="shared" si="420"/>
        <v>THE VALE SURGERYActonEalingE85635Nov8</v>
      </c>
      <c r="B3684" s="41" t="s">
        <v>660</v>
      </c>
      <c r="C3684" s="41" t="s">
        <v>435</v>
      </c>
      <c r="D3684" s="41" t="s">
        <v>12</v>
      </c>
      <c r="E3684" s="41" t="s">
        <v>377</v>
      </c>
      <c r="F3684" s="41" t="s">
        <v>377</v>
      </c>
      <c r="G3684" s="41" t="s">
        <v>763</v>
      </c>
      <c r="H3684" s="41">
        <v>8</v>
      </c>
      <c r="I3684" s="41">
        <v>4774.86597862699</v>
      </c>
      <c r="J3684" s="41">
        <v>151</v>
      </c>
      <c r="K3684" s="41">
        <v>0</v>
      </c>
      <c r="L3684" s="41">
        <v>3.0049000000000001</v>
      </c>
      <c r="M3684" s="41">
        <v>0</v>
      </c>
      <c r="N3684" s="41"/>
      <c r="O3684" s="41"/>
      <c r="P3684" s="41"/>
      <c r="Q3684" s="41"/>
      <c r="R3684" s="41">
        <v>2227</v>
      </c>
      <c r="S3684" s="41">
        <v>39.863300000000002</v>
      </c>
      <c r="T3684" s="41"/>
      <c r="U3684" s="41"/>
      <c r="V3684" s="41">
        <v>2378</v>
      </c>
      <c r="W3684" s="41">
        <v>42.868200000000002</v>
      </c>
      <c r="X3684" s="41"/>
      <c r="Y3684" s="41"/>
      <c r="Z3684" s="6">
        <f>0</f>
        <v>0</v>
      </c>
      <c r="AA3684" s="6">
        <f t="shared" si="415"/>
        <v>42.868200000000002</v>
      </c>
      <c r="AB3684" t="e">
        <f>IF(ISBLANK(Table1[[#This Row],[FY2425_Cost]])=TRUE,#N/A,Table1[[#This Row],[FY2425_Cost]])</f>
        <v>#N/A</v>
      </c>
      <c r="AC3684" s="6" t="e">
        <f t="shared" si="416"/>
        <v>#N/A</v>
      </c>
      <c r="AD3684" s="6" t="e">
        <f>SUMIFS($AB$3:AB3684,$B$3:B3684,B3684)</f>
        <v>#N/A</v>
      </c>
      <c r="AE3684" s="6">
        <f t="shared" si="417"/>
        <v>2148.6896903821457</v>
      </c>
      <c r="AF3684" s="6">
        <f t="shared" si="418"/>
        <v>2148.6896903821457</v>
      </c>
      <c r="AG3684" s="6">
        <f>VLOOKUP(Table1[[#This Row],[PracticeCode]],$AP$3:$AS$345,4,FALSE)</f>
        <v>2148.6896903821457</v>
      </c>
      <c r="AH3684" s="27">
        <f t="shared" si="419"/>
        <v>156138.11750110259</v>
      </c>
      <c r="AI3684" s="6" t="e">
        <f t="shared" si="421"/>
        <v>#N/A</v>
      </c>
    </row>
    <row r="3685" spans="1:35" x14ac:dyDescent="0.35">
      <c r="A3685" t="str">
        <f t="shared" si="420"/>
        <v>THE VALE SURGERYActonEalingE85635Oct7</v>
      </c>
      <c r="B3685" s="41" t="s">
        <v>660</v>
      </c>
      <c r="C3685" s="41" t="s">
        <v>435</v>
      </c>
      <c r="D3685" s="41" t="s">
        <v>12</v>
      </c>
      <c r="E3685" s="41" t="s">
        <v>377</v>
      </c>
      <c r="F3685" s="41" t="s">
        <v>377</v>
      </c>
      <c r="G3685" s="41" t="s">
        <v>762</v>
      </c>
      <c r="H3685" s="41">
        <v>7</v>
      </c>
      <c r="I3685" s="41">
        <v>4774.86597862699</v>
      </c>
      <c r="J3685" s="41">
        <v>815</v>
      </c>
      <c r="K3685" s="41">
        <v>0</v>
      </c>
      <c r="L3685" s="41">
        <v>16.218500000000002</v>
      </c>
      <c r="M3685" s="41">
        <v>0</v>
      </c>
      <c r="N3685" s="41">
        <v>0</v>
      </c>
      <c r="O3685" s="41">
        <v>0</v>
      </c>
      <c r="P3685" s="41">
        <v>0</v>
      </c>
      <c r="Q3685" s="41">
        <v>0</v>
      </c>
      <c r="R3685" s="41">
        <v>3416</v>
      </c>
      <c r="S3685" s="41">
        <v>61.1464</v>
      </c>
      <c r="T3685" s="41">
        <v>6701</v>
      </c>
      <c r="U3685" s="41">
        <v>147.422</v>
      </c>
      <c r="V3685" s="41">
        <v>4231</v>
      </c>
      <c r="W3685" s="41">
        <v>77.364900000000006</v>
      </c>
      <c r="X3685" s="41">
        <v>6701</v>
      </c>
      <c r="Y3685" s="41">
        <v>147.422</v>
      </c>
      <c r="Z3685" s="6">
        <f>0</f>
        <v>0</v>
      </c>
      <c r="AA3685" s="6">
        <f t="shared" si="415"/>
        <v>77.364900000000006</v>
      </c>
      <c r="AB3685">
        <f>IF(ISBLANK(Table1[[#This Row],[FY2425_Cost]])=TRUE,#N/A,Table1[[#This Row],[FY2425_Cost]])</f>
        <v>147.422</v>
      </c>
      <c r="AC3685" s="6">
        <f t="shared" si="416"/>
        <v>70.057099999999991</v>
      </c>
      <c r="AD3685" s="6" t="e">
        <f>SUMIFS($AB$3:AB3685,$B$3:B3685,B3685)</f>
        <v>#N/A</v>
      </c>
      <c r="AE3685" s="6">
        <f t="shared" si="417"/>
        <v>2148.6896903821457</v>
      </c>
      <c r="AF3685" s="6">
        <f t="shared" si="418"/>
        <v>2148.6896903821457</v>
      </c>
      <c r="AG3685" s="6">
        <f>VLOOKUP(Table1[[#This Row],[PracticeCode]],$AP$3:$AS$345,4,FALSE)</f>
        <v>2148.6896903821457</v>
      </c>
      <c r="AH3685" s="27">
        <f t="shared" si="419"/>
        <v>156138.11750110259</v>
      </c>
      <c r="AI3685" s="6" t="e">
        <f t="shared" si="421"/>
        <v>#N/A</v>
      </c>
    </row>
    <row r="3686" spans="1:35" x14ac:dyDescent="0.35">
      <c r="A3686" t="str">
        <f t="shared" si="420"/>
        <v>THE VALE SURGERYActonEalingE85635Sep6</v>
      </c>
      <c r="B3686" s="41" t="s">
        <v>660</v>
      </c>
      <c r="C3686" s="41" t="s">
        <v>435</v>
      </c>
      <c r="D3686" s="41" t="s">
        <v>12</v>
      </c>
      <c r="E3686" s="41" t="s">
        <v>377</v>
      </c>
      <c r="F3686" s="41" t="s">
        <v>377</v>
      </c>
      <c r="G3686" s="41" t="s">
        <v>761</v>
      </c>
      <c r="H3686" s="41">
        <v>6</v>
      </c>
      <c r="I3686" s="41">
        <v>4774.86597862699</v>
      </c>
      <c r="J3686" s="41">
        <v>158</v>
      </c>
      <c r="K3686" s="41">
        <v>0</v>
      </c>
      <c r="L3686" s="41">
        <v>3.1442000000000001</v>
      </c>
      <c r="M3686" s="41">
        <v>0</v>
      </c>
      <c r="N3686" s="41">
        <v>1908</v>
      </c>
      <c r="O3686" s="41">
        <v>0</v>
      </c>
      <c r="P3686" s="41">
        <v>42.93</v>
      </c>
      <c r="Q3686" s="41">
        <v>0</v>
      </c>
      <c r="R3686" s="41">
        <v>9715</v>
      </c>
      <c r="S3686" s="41">
        <v>173.89850000000001</v>
      </c>
      <c r="T3686" s="41">
        <v>2647</v>
      </c>
      <c r="U3686" s="41">
        <v>58.234000000000002</v>
      </c>
      <c r="V3686" s="41">
        <v>9873</v>
      </c>
      <c r="W3686" s="41">
        <v>177.04270000000002</v>
      </c>
      <c r="X3686" s="41">
        <v>4555</v>
      </c>
      <c r="Y3686" s="41">
        <v>101.164</v>
      </c>
      <c r="Z3686" s="6">
        <f>0</f>
        <v>0</v>
      </c>
      <c r="AA3686" s="6">
        <f t="shared" si="415"/>
        <v>177.04270000000002</v>
      </c>
      <c r="AB3686">
        <f>IF(ISBLANK(Table1[[#This Row],[FY2425_Cost]])=TRUE,#N/A,Table1[[#This Row],[FY2425_Cost]])</f>
        <v>101.164</v>
      </c>
      <c r="AC3686" s="6">
        <f t="shared" si="416"/>
        <v>-75.878700000000023</v>
      </c>
      <c r="AD3686" s="6" t="e">
        <f>SUMIFS($AB$3:AB3686,$B$3:B3686,B3686)</f>
        <v>#N/A</v>
      </c>
      <c r="AE3686" s="6">
        <f t="shared" si="417"/>
        <v>2148.6896903821457</v>
      </c>
      <c r="AF3686" s="6">
        <f t="shared" si="418"/>
        <v>2148.6896903821457</v>
      </c>
      <c r="AG3686" s="6">
        <f>VLOOKUP(Table1[[#This Row],[PracticeCode]],$AP$3:$AS$345,4,FALSE)</f>
        <v>2148.6896903821457</v>
      </c>
      <c r="AH3686" s="27">
        <f t="shared" si="419"/>
        <v>156138.11750110259</v>
      </c>
      <c r="AI3686" s="6" t="e">
        <f t="shared" si="421"/>
        <v>#N/A</v>
      </c>
    </row>
    <row r="3687" spans="1:35" x14ac:dyDescent="0.35">
      <c r="A3687" t="str">
        <f t="shared" si="420"/>
        <v>THE WARREN PRACTICEHH CollaborativeHillingdonE86019Apr1</v>
      </c>
      <c r="B3687" s="41" t="s">
        <v>459</v>
      </c>
      <c r="C3687" s="41" t="s">
        <v>439</v>
      </c>
      <c r="D3687" s="41" t="s">
        <v>8</v>
      </c>
      <c r="E3687" s="41" t="s">
        <v>378</v>
      </c>
      <c r="F3687" s="41" t="s">
        <v>378</v>
      </c>
      <c r="G3687" s="41" t="s">
        <v>756</v>
      </c>
      <c r="H3687" s="41">
        <v>1</v>
      </c>
      <c r="I3687" s="41">
        <v>6871.8471077719596</v>
      </c>
      <c r="J3687" s="41">
        <v>9614</v>
      </c>
      <c r="K3687" s="41">
        <v>895</v>
      </c>
      <c r="L3687" s="41">
        <v>177.85899999999998</v>
      </c>
      <c r="M3687" s="41">
        <v>16.557499999999997</v>
      </c>
      <c r="N3687" s="41">
        <v>15955</v>
      </c>
      <c r="O3687" s="41">
        <v>1669</v>
      </c>
      <c r="P3687" s="41">
        <v>317.50450000000001</v>
      </c>
      <c r="Q3687" s="41">
        <v>33.213100000000004</v>
      </c>
      <c r="R3687" s="41">
        <v>3322</v>
      </c>
      <c r="S3687" s="41">
        <v>59.463799999999999</v>
      </c>
      <c r="T3687" s="41">
        <v>3574</v>
      </c>
      <c r="U3687" s="41">
        <v>78.628</v>
      </c>
      <c r="V3687" s="41">
        <v>13831</v>
      </c>
      <c r="W3687" s="41">
        <v>253.88029999999998</v>
      </c>
      <c r="X3687" s="41">
        <v>21198</v>
      </c>
      <c r="Y3687" s="41">
        <v>429.34559999999999</v>
      </c>
      <c r="Z3687" s="6">
        <f>0</f>
        <v>0</v>
      </c>
      <c r="AA3687" s="6">
        <f t="shared" si="415"/>
        <v>253.88029999999998</v>
      </c>
      <c r="AB3687">
        <f>IF(ISBLANK(Table1[[#This Row],[FY2425_Cost]])=TRUE,#N/A,Table1[[#This Row],[FY2425_Cost]])</f>
        <v>429.34559999999999</v>
      </c>
      <c r="AC3687" s="6">
        <f t="shared" si="416"/>
        <v>175.46530000000001</v>
      </c>
      <c r="AD3687" s="6">
        <f>SUMIFS($AB$3:AB3687,$B$3:B3687,B3687)</f>
        <v>429.34559999999999</v>
      </c>
      <c r="AE3687" s="6">
        <f t="shared" si="417"/>
        <v>3092.331198497382</v>
      </c>
      <c r="AF3687" s="6">
        <f t="shared" si="418"/>
        <v>3092.331198497382</v>
      </c>
      <c r="AG3687" s="6">
        <f>VLOOKUP(Table1[[#This Row],[PracticeCode]],$AP$3:$AS$345,4,FALSE)</f>
        <v>3092.331198497382</v>
      </c>
      <c r="AH3687" s="27">
        <f t="shared" si="419"/>
        <v>224709.4004241431</v>
      </c>
      <c r="AI3687" s="6">
        <f t="shared" si="421"/>
        <v>0</v>
      </c>
    </row>
    <row r="3688" spans="1:35" x14ac:dyDescent="0.35">
      <c r="A3688" t="str">
        <f t="shared" si="420"/>
        <v>THE WARREN PRACTICEHH CollaborativeHillingdonE86019Aug5</v>
      </c>
      <c r="B3688" s="41" t="s">
        <v>459</v>
      </c>
      <c r="C3688" s="41" t="s">
        <v>439</v>
      </c>
      <c r="D3688" s="41" t="s">
        <v>8</v>
      </c>
      <c r="E3688" s="41" t="s">
        <v>378</v>
      </c>
      <c r="F3688" s="41" t="s">
        <v>378</v>
      </c>
      <c r="G3688" s="41" t="s">
        <v>760</v>
      </c>
      <c r="H3688" s="41">
        <v>5</v>
      </c>
      <c r="I3688" s="41">
        <v>6871.8471077719596</v>
      </c>
      <c r="J3688" s="41">
        <v>8979</v>
      </c>
      <c r="K3688" s="41">
        <v>2</v>
      </c>
      <c r="L3688" s="41">
        <v>166.11149999999998</v>
      </c>
      <c r="M3688" s="41">
        <v>3.6999999999999998E-2</v>
      </c>
      <c r="N3688" s="41">
        <v>5734</v>
      </c>
      <c r="O3688" s="41">
        <v>1249</v>
      </c>
      <c r="P3688" s="41">
        <v>114.1066</v>
      </c>
      <c r="Q3688" s="41">
        <v>24.8551</v>
      </c>
      <c r="R3688" s="41">
        <v>3551</v>
      </c>
      <c r="S3688" s="41">
        <v>63.562899999999999</v>
      </c>
      <c r="T3688" s="41">
        <v>4458</v>
      </c>
      <c r="U3688" s="41">
        <v>98.075999999999993</v>
      </c>
      <c r="V3688" s="41">
        <v>12532</v>
      </c>
      <c r="W3688" s="41">
        <v>229.71139999999997</v>
      </c>
      <c r="X3688" s="41">
        <v>11441</v>
      </c>
      <c r="Y3688" s="41">
        <v>237.0377</v>
      </c>
      <c r="Z3688" s="6">
        <f>0</f>
        <v>0</v>
      </c>
      <c r="AA3688" s="6">
        <f t="shared" si="415"/>
        <v>229.71139999999997</v>
      </c>
      <c r="AB3688">
        <f>IF(ISBLANK(Table1[[#This Row],[FY2425_Cost]])=TRUE,#N/A,Table1[[#This Row],[FY2425_Cost]])</f>
        <v>237.0377</v>
      </c>
      <c r="AC3688" s="6">
        <f t="shared" si="416"/>
        <v>7.3263000000000318</v>
      </c>
      <c r="AD3688" s="6">
        <f>SUMIFS($AB$3:AB3688,$B$3:B3688,B3688)</f>
        <v>666.38329999999996</v>
      </c>
      <c r="AE3688" s="6">
        <f t="shared" si="417"/>
        <v>3092.331198497382</v>
      </c>
      <c r="AF3688" s="6">
        <f t="shared" si="418"/>
        <v>3092.331198497382</v>
      </c>
      <c r="AG3688" s="6">
        <f>VLOOKUP(Table1[[#This Row],[PracticeCode]],$AP$3:$AS$345,4,FALSE)</f>
        <v>3092.331198497382</v>
      </c>
      <c r="AH3688" s="27">
        <f t="shared" si="419"/>
        <v>224709.4004241431</v>
      </c>
      <c r="AI3688" s="6">
        <f t="shared" si="421"/>
        <v>0</v>
      </c>
    </row>
    <row r="3689" spans="1:35" x14ac:dyDescent="0.35">
      <c r="A3689" t="str">
        <f t="shared" si="420"/>
        <v>THE WARREN PRACTICEHH CollaborativeHillingdonE86019Dec9</v>
      </c>
      <c r="B3689" s="41" t="s">
        <v>459</v>
      </c>
      <c r="C3689" s="41" t="s">
        <v>439</v>
      </c>
      <c r="D3689" s="41" t="s">
        <v>8</v>
      </c>
      <c r="E3689" s="41" t="s">
        <v>378</v>
      </c>
      <c r="F3689" s="41" t="s">
        <v>378</v>
      </c>
      <c r="G3689" s="41" t="s">
        <v>764</v>
      </c>
      <c r="H3689" s="41">
        <v>9</v>
      </c>
      <c r="I3689" s="41">
        <v>6871.8471077719596</v>
      </c>
      <c r="J3689" s="41">
        <v>3249</v>
      </c>
      <c r="K3689" s="41">
        <v>949</v>
      </c>
      <c r="L3689" s="41">
        <v>64.655100000000004</v>
      </c>
      <c r="M3689" s="41">
        <v>18.885100000000001</v>
      </c>
      <c r="N3689" s="41"/>
      <c r="O3689" s="41"/>
      <c r="P3689" s="41"/>
      <c r="Q3689" s="41"/>
      <c r="R3689" s="41">
        <v>2997</v>
      </c>
      <c r="S3689" s="41">
        <v>53.646299999999997</v>
      </c>
      <c r="T3689" s="41"/>
      <c r="U3689" s="41"/>
      <c r="V3689" s="41">
        <v>7195</v>
      </c>
      <c r="W3689" s="41">
        <v>137.1865</v>
      </c>
      <c r="X3689" s="41"/>
      <c r="Y3689" s="41"/>
      <c r="Z3689" s="6">
        <f>0</f>
        <v>0</v>
      </c>
      <c r="AA3689" s="6">
        <f t="shared" si="415"/>
        <v>137.1865</v>
      </c>
      <c r="AB3689" t="e">
        <f>IF(ISBLANK(Table1[[#This Row],[FY2425_Cost]])=TRUE,#N/A,Table1[[#This Row],[FY2425_Cost]])</f>
        <v>#N/A</v>
      </c>
      <c r="AC3689" s="6" t="e">
        <f t="shared" si="416"/>
        <v>#N/A</v>
      </c>
      <c r="AD3689" s="6" t="e">
        <f>SUMIFS($AB$3:AB3689,$B$3:B3689,B3689)</f>
        <v>#N/A</v>
      </c>
      <c r="AE3689" s="6">
        <f t="shared" si="417"/>
        <v>3092.331198497382</v>
      </c>
      <c r="AF3689" s="6">
        <f t="shared" si="418"/>
        <v>3092.331198497382</v>
      </c>
      <c r="AG3689" s="6">
        <f>VLOOKUP(Table1[[#This Row],[PracticeCode]],$AP$3:$AS$345,4,FALSE)</f>
        <v>3092.331198497382</v>
      </c>
      <c r="AH3689" s="27">
        <f t="shared" si="419"/>
        <v>224709.4004241431</v>
      </c>
      <c r="AI3689" s="6" t="e">
        <f t="shared" si="421"/>
        <v>#N/A</v>
      </c>
    </row>
    <row r="3690" spans="1:35" x14ac:dyDescent="0.35">
      <c r="A3690" t="str">
        <f t="shared" si="420"/>
        <v>THE WARREN PRACTICEHH CollaborativeHillingdonE86019Feb11</v>
      </c>
      <c r="B3690" s="41" t="s">
        <v>459</v>
      </c>
      <c r="C3690" s="41" t="s">
        <v>439</v>
      </c>
      <c r="D3690" s="41" t="s">
        <v>8</v>
      </c>
      <c r="E3690" s="41" t="s">
        <v>378</v>
      </c>
      <c r="F3690" s="41" t="s">
        <v>378</v>
      </c>
      <c r="G3690" s="41" t="s">
        <v>766</v>
      </c>
      <c r="H3690" s="41">
        <v>11</v>
      </c>
      <c r="I3690" s="41">
        <v>6871.8471077719596</v>
      </c>
      <c r="J3690" s="41">
        <v>6665</v>
      </c>
      <c r="K3690" s="41">
        <v>394</v>
      </c>
      <c r="L3690" s="41">
        <v>132.6335</v>
      </c>
      <c r="M3690" s="41">
        <v>7.8406000000000002</v>
      </c>
      <c r="N3690" s="41"/>
      <c r="O3690" s="41"/>
      <c r="P3690" s="41"/>
      <c r="Q3690" s="41"/>
      <c r="R3690" s="41">
        <v>4029</v>
      </c>
      <c r="S3690" s="41">
        <v>72.119100000000003</v>
      </c>
      <c r="T3690" s="41"/>
      <c r="U3690" s="41"/>
      <c r="V3690" s="41">
        <v>11088</v>
      </c>
      <c r="W3690" s="41">
        <v>212.5932</v>
      </c>
      <c r="X3690" s="41"/>
      <c r="Y3690" s="41"/>
      <c r="Z3690" s="6">
        <f>0</f>
        <v>0</v>
      </c>
      <c r="AA3690" s="6">
        <f t="shared" si="415"/>
        <v>212.5932</v>
      </c>
      <c r="AB3690" t="e">
        <f>IF(ISBLANK(Table1[[#This Row],[FY2425_Cost]])=TRUE,#N/A,Table1[[#This Row],[FY2425_Cost]])</f>
        <v>#N/A</v>
      </c>
      <c r="AC3690" s="6" t="e">
        <f t="shared" si="416"/>
        <v>#N/A</v>
      </c>
      <c r="AD3690" s="6" t="e">
        <f>SUMIFS($AB$3:AB3690,$B$3:B3690,B3690)</f>
        <v>#N/A</v>
      </c>
      <c r="AE3690" s="6">
        <f t="shared" si="417"/>
        <v>3092.331198497382</v>
      </c>
      <c r="AF3690" s="6">
        <f t="shared" si="418"/>
        <v>3092.331198497382</v>
      </c>
      <c r="AG3690" s="6">
        <f>VLOOKUP(Table1[[#This Row],[PracticeCode]],$AP$3:$AS$345,4,FALSE)</f>
        <v>3092.331198497382</v>
      </c>
      <c r="AH3690" s="27">
        <f t="shared" si="419"/>
        <v>224709.4004241431</v>
      </c>
      <c r="AI3690" s="6" t="e">
        <f t="shared" si="421"/>
        <v>#N/A</v>
      </c>
    </row>
    <row r="3691" spans="1:35" x14ac:dyDescent="0.35">
      <c r="A3691" t="str">
        <f t="shared" si="420"/>
        <v>THE WARREN PRACTICEHH CollaborativeHillingdonE86019Jan10</v>
      </c>
      <c r="B3691" s="41" t="s">
        <v>459</v>
      </c>
      <c r="C3691" s="41" t="s">
        <v>439</v>
      </c>
      <c r="D3691" s="41" t="s">
        <v>8</v>
      </c>
      <c r="E3691" s="41" t="s">
        <v>378</v>
      </c>
      <c r="F3691" s="41" t="s">
        <v>378</v>
      </c>
      <c r="G3691" s="41" t="s">
        <v>765</v>
      </c>
      <c r="H3691" s="41">
        <v>10</v>
      </c>
      <c r="I3691" s="41">
        <v>6871.8471077719596</v>
      </c>
      <c r="J3691" s="41">
        <v>5313</v>
      </c>
      <c r="K3691" s="41">
        <v>649</v>
      </c>
      <c r="L3691" s="41">
        <v>105.7287</v>
      </c>
      <c r="M3691" s="41">
        <v>12.915100000000001</v>
      </c>
      <c r="N3691" s="41"/>
      <c r="O3691" s="41"/>
      <c r="P3691" s="41"/>
      <c r="Q3691" s="41"/>
      <c r="R3691" s="41">
        <v>4328</v>
      </c>
      <c r="S3691" s="41">
        <v>77.471199999999996</v>
      </c>
      <c r="T3691" s="41"/>
      <c r="U3691" s="41"/>
      <c r="V3691" s="41">
        <v>10290</v>
      </c>
      <c r="W3691" s="41">
        <v>196.11500000000001</v>
      </c>
      <c r="X3691" s="41"/>
      <c r="Y3691" s="41"/>
      <c r="Z3691" s="6">
        <f>0</f>
        <v>0</v>
      </c>
      <c r="AA3691" s="6">
        <f t="shared" si="415"/>
        <v>196.11500000000001</v>
      </c>
      <c r="AB3691" t="e">
        <f>IF(ISBLANK(Table1[[#This Row],[FY2425_Cost]])=TRUE,#N/A,Table1[[#This Row],[FY2425_Cost]])</f>
        <v>#N/A</v>
      </c>
      <c r="AC3691" s="6" t="e">
        <f t="shared" si="416"/>
        <v>#N/A</v>
      </c>
      <c r="AD3691" s="6" t="e">
        <f>SUMIFS($AB$3:AB3691,$B$3:B3691,B3691)</f>
        <v>#N/A</v>
      </c>
      <c r="AE3691" s="6">
        <f t="shared" si="417"/>
        <v>3092.331198497382</v>
      </c>
      <c r="AF3691" s="6">
        <f t="shared" si="418"/>
        <v>3092.331198497382</v>
      </c>
      <c r="AG3691" s="6">
        <f>VLOOKUP(Table1[[#This Row],[PracticeCode]],$AP$3:$AS$345,4,FALSE)</f>
        <v>3092.331198497382</v>
      </c>
      <c r="AH3691" s="27">
        <f t="shared" si="419"/>
        <v>224709.4004241431</v>
      </c>
      <c r="AI3691" s="6" t="e">
        <f t="shared" si="421"/>
        <v>#N/A</v>
      </c>
    </row>
    <row r="3692" spans="1:35" x14ac:dyDescent="0.35">
      <c r="A3692" t="str">
        <f t="shared" si="420"/>
        <v>THE WARREN PRACTICEHH CollaborativeHillingdonE86019Jul4</v>
      </c>
      <c r="B3692" s="41" t="s">
        <v>459</v>
      </c>
      <c r="C3692" s="41" t="s">
        <v>439</v>
      </c>
      <c r="D3692" s="41" t="s">
        <v>8</v>
      </c>
      <c r="E3692" s="41" t="s">
        <v>378</v>
      </c>
      <c r="F3692" s="41" t="s">
        <v>378</v>
      </c>
      <c r="G3692" s="41" t="s">
        <v>759</v>
      </c>
      <c r="H3692" s="41">
        <v>4</v>
      </c>
      <c r="I3692" s="41">
        <v>6871.8471077719596</v>
      </c>
      <c r="J3692" s="41">
        <v>4946</v>
      </c>
      <c r="K3692" s="41">
        <v>841</v>
      </c>
      <c r="L3692" s="41">
        <v>91.500999999999991</v>
      </c>
      <c r="M3692" s="41">
        <v>15.558499999999999</v>
      </c>
      <c r="N3692" s="41">
        <v>4469</v>
      </c>
      <c r="O3692" s="41">
        <v>747</v>
      </c>
      <c r="P3692" s="41">
        <v>88.93310000000001</v>
      </c>
      <c r="Q3692" s="41">
        <v>14.865300000000001</v>
      </c>
      <c r="R3692" s="41">
        <v>3832</v>
      </c>
      <c r="S3692" s="41">
        <v>68.592799999999997</v>
      </c>
      <c r="T3692" s="41">
        <v>5064</v>
      </c>
      <c r="U3692" s="41">
        <v>111.408</v>
      </c>
      <c r="V3692" s="41">
        <v>9619</v>
      </c>
      <c r="W3692" s="41">
        <v>175.65229999999997</v>
      </c>
      <c r="X3692" s="41">
        <v>10280</v>
      </c>
      <c r="Y3692" s="41">
        <v>215.20640000000003</v>
      </c>
      <c r="Z3692" s="6">
        <f>0</f>
        <v>0</v>
      </c>
      <c r="AA3692" s="6">
        <f t="shared" si="415"/>
        <v>175.65229999999997</v>
      </c>
      <c r="AB3692">
        <f>IF(ISBLANK(Table1[[#This Row],[FY2425_Cost]])=TRUE,#N/A,Table1[[#This Row],[FY2425_Cost]])</f>
        <v>215.20640000000003</v>
      </c>
      <c r="AC3692" s="6">
        <f t="shared" si="416"/>
        <v>39.554100000000062</v>
      </c>
      <c r="AD3692" s="6" t="e">
        <f>SUMIFS($AB$3:AB3692,$B$3:B3692,B3692)</f>
        <v>#N/A</v>
      </c>
      <c r="AE3692" s="6">
        <f t="shared" si="417"/>
        <v>3092.331198497382</v>
      </c>
      <c r="AF3692" s="6">
        <f t="shared" si="418"/>
        <v>3092.331198497382</v>
      </c>
      <c r="AG3692" s="6">
        <f>VLOOKUP(Table1[[#This Row],[PracticeCode]],$AP$3:$AS$345,4,FALSE)</f>
        <v>3092.331198497382</v>
      </c>
      <c r="AH3692" s="27">
        <f t="shared" si="419"/>
        <v>224709.4004241431</v>
      </c>
      <c r="AI3692" s="6" t="e">
        <f t="shared" si="421"/>
        <v>#N/A</v>
      </c>
    </row>
    <row r="3693" spans="1:35" x14ac:dyDescent="0.35">
      <c r="A3693" t="str">
        <f t="shared" si="420"/>
        <v>THE WARREN PRACTICEHH CollaborativeHillingdonE86019Jun3</v>
      </c>
      <c r="B3693" s="41" t="s">
        <v>459</v>
      </c>
      <c r="C3693" s="41" t="s">
        <v>439</v>
      </c>
      <c r="D3693" s="41" t="s">
        <v>8</v>
      </c>
      <c r="E3693" s="41" t="s">
        <v>378</v>
      </c>
      <c r="F3693" s="41" t="s">
        <v>378</v>
      </c>
      <c r="G3693" s="41" t="s">
        <v>758</v>
      </c>
      <c r="H3693" s="41">
        <v>3</v>
      </c>
      <c r="I3693" s="41">
        <v>6871.8471077719596</v>
      </c>
      <c r="J3693" s="41">
        <v>11504</v>
      </c>
      <c r="K3693" s="41">
        <v>1282</v>
      </c>
      <c r="L3693" s="41">
        <v>212.82399999999998</v>
      </c>
      <c r="M3693" s="41">
        <v>23.716999999999999</v>
      </c>
      <c r="N3693" s="41">
        <v>3754</v>
      </c>
      <c r="O3693" s="41">
        <v>104</v>
      </c>
      <c r="P3693" s="41">
        <v>74.704599999999999</v>
      </c>
      <c r="Q3693" s="41">
        <v>2.0696000000000003</v>
      </c>
      <c r="R3693" s="41">
        <v>3945</v>
      </c>
      <c r="S3693" s="41">
        <v>70.615499999999997</v>
      </c>
      <c r="T3693" s="41">
        <v>4751</v>
      </c>
      <c r="U3693" s="41">
        <v>104.52200000000001</v>
      </c>
      <c r="V3693" s="41">
        <v>16731</v>
      </c>
      <c r="W3693" s="41">
        <v>307.15649999999999</v>
      </c>
      <c r="X3693" s="41">
        <v>8609</v>
      </c>
      <c r="Y3693" s="41">
        <v>181.2962</v>
      </c>
      <c r="Z3693" s="6">
        <f>0</f>
        <v>0</v>
      </c>
      <c r="AA3693" s="6">
        <f t="shared" si="415"/>
        <v>307.15649999999999</v>
      </c>
      <c r="AB3693">
        <f>IF(ISBLANK(Table1[[#This Row],[FY2425_Cost]])=TRUE,#N/A,Table1[[#This Row],[FY2425_Cost]])</f>
        <v>181.2962</v>
      </c>
      <c r="AC3693" s="6">
        <f t="shared" si="416"/>
        <v>-125.8603</v>
      </c>
      <c r="AD3693" s="6" t="e">
        <f>SUMIFS($AB$3:AB3693,$B$3:B3693,B3693)</f>
        <v>#N/A</v>
      </c>
      <c r="AE3693" s="6">
        <f t="shared" si="417"/>
        <v>3092.331198497382</v>
      </c>
      <c r="AF3693" s="6">
        <f t="shared" si="418"/>
        <v>3092.331198497382</v>
      </c>
      <c r="AG3693" s="6">
        <f>VLOOKUP(Table1[[#This Row],[PracticeCode]],$AP$3:$AS$345,4,FALSE)</f>
        <v>3092.331198497382</v>
      </c>
      <c r="AH3693" s="27">
        <f t="shared" si="419"/>
        <v>224709.4004241431</v>
      </c>
      <c r="AI3693" s="6" t="e">
        <f t="shared" si="421"/>
        <v>#N/A</v>
      </c>
    </row>
    <row r="3694" spans="1:35" x14ac:dyDescent="0.35">
      <c r="A3694" t="str">
        <f t="shared" si="420"/>
        <v>THE WARREN PRACTICEHH CollaborativeHillingdonE86019Mar12</v>
      </c>
      <c r="B3694" s="41" t="s">
        <v>459</v>
      </c>
      <c r="C3694" s="41" t="s">
        <v>439</v>
      </c>
      <c r="D3694" s="41" t="s">
        <v>8</v>
      </c>
      <c r="E3694" s="41" t="s">
        <v>378</v>
      </c>
      <c r="F3694" s="41" t="s">
        <v>378</v>
      </c>
      <c r="G3694" s="41" t="s">
        <v>767</v>
      </c>
      <c r="H3694" s="41">
        <v>12</v>
      </c>
      <c r="I3694" s="41">
        <v>6871.8471077719596</v>
      </c>
      <c r="J3694" s="41">
        <v>13145</v>
      </c>
      <c r="K3694" s="41">
        <v>602</v>
      </c>
      <c r="L3694" s="41">
        <v>261.58550000000002</v>
      </c>
      <c r="M3694" s="41">
        <v>11.979800000000001</v>
      </c>
      <c r="N3694" s="41"/>
      <c r="O3694" s="41"/>
      <c r="P3694" s="41"/>
      <c r="Q3694" s="41"/>
      <c r="R3694" s="41">
        <v>3917</v>
      </c>
      <c r="S3694" s="41">
        <v>70.1143</v>
      </c>
      <c r="T3694" s="41"/>
      <c r="U3694" s="41"/>
      <c r="V3694" s="41">
        <v>17664</v>
      </c>
      <c r="W3694" s="41">
        <v>343.67960000000005</v>
      </c>
      <c r="X3694" s="41"/>
      <c r="Y3694" s="41"/>
      <c r="Z3694" s="6">
        <f>0</f>
        <v>0</v>
      </c>
      <c r="AA3694" s="6">
        <f t="shared" si="415"/>
        <v>343.67960000000005</v>
      </c>
      <c r="AB3694" t="e">
        <f>IF(ISBLANK(Table1[[#This Row],[FY2425_Cost]])=TRUE,#N/A,Table1[[#This Row],[FY2425_Cost]])</f>
        <v>#N/A</v>
      </c>
      <c r="AC3694" s="6" t="e">
        <f t="shared" si="416"/>
        <v>#N/A</v>
      </c>
      <c r="AD3694" s="6" t="e">
        <f>SUMIFS($AB$3:AB3694,$B$3:B3694,B3694)</f>
        <v>#N/A</v>
      </c>
      <c r="AE3694" s="6">
        <f t="shared" si="417"/>
        <v>3092.331198497382</v>
      </c>
      <c r="AF3694" s="6">
        <f t="shared" si="418"/>
        <v>3092.331198497382</v>
      </c>
      <c r="AG3694" s="6">
        <f>VLOOKUP(Table1[[#This Row],[PracticeCode]],$AP$3:$AS$345,4,FALSE)</f>
        <v>3092.331198497382</v>
      </c>
      <c r="AH3694" s="27">
        <f t="shared" si="419"/>
        <v>224709.4004241431</v>
      </c>
      <c r="AI3694" s="6" t="e">
        <f t="shared" si="421"/>
        <v>#N/A</v>
      </c>
    </row>
    <row r="3695" spans="1:35" x14ac:dyDescent="0.35">
      <c r="A3695" t="str">
        <f t="shared" si="420"/>
        <v>THE WARREN PRACTICEHH CollaborativeHillingdonE86019May2</v>
      </c>
      <c r="B3695" s="41" t="s">
        <v>459</v>
      </c>
      <c r="C3695" s="41" t="s">
        <v>439</v>
      </c>
      <c r="D3695" s="41" t="s">
        <v>8</v>
      </c>
      <c r="E3695" s="41" t="s">
        <v>378</v>
      </c>
      <c r="F3695" s="41" t="s">
        <v>378</v>
      </c>
      <c r="G3695" s="41" t="s">
        <v>757</v>
      </c>
      <c r="H3695" s="41">
        <v>2</v>
      </c>
      <c r="I3695" s="41">
        <v>6871.8471077719596</v>
      </c>
      <c r="J3695" s="41">
        <v>5897</v>
      </c>
      <c r="K3695" s="41">
        <v>772</v>
      </c>
      <c r="L3695" s="41">
        <v>109.0945</v>
      </c>
      <c r="M3695" s="41">
        <v>14.282</v>
      </c>
      <c r="N3695" s="41">
        <v>4266</v>
      </c>
      <c r="O3695" s="41">
        <v>4</v>
      </c>
      <c r="P3695" s="41">
        <v>84.8934</v>
      </c>
      <c r="Q3695" s="41">
        <v>7.9600000000000004E-2</v>
      </c>
      <c r="R3695" s="41">
        <v>3534</v>
      </c>
      <c r="S3695" s="41">
        <v>63.258600000000001</v>
      </c>
      <c r="T3695" s="41">
        <v>4177</v>
      </c>
      <c r="U3695" s="41">
        <v>91.894000000000005</v>
      </c>
      <c r="V3695" s="41">
        <v>10203</v>
      </c>
      <c r="W3695" s="41">
        <v>186.63509999999999</v>
      </c>
      <c r="X3695" s="41">
        <v>8447</v>
      </c>
      <c r="Y3695" s="41">
        <v>176.86700000000002</v>
      </c>
      <c r="Z3695" s="6">
        <f>0</f>
        <v>0</v>
      </c>
      <c r="AA3695" s="6">
        <f t="shared" si="415"/>
        <v>186.63509999999999</v>
      </c>
      <c r="AB3695">
        <f>IF(ISBLANK(Table1[[#This Row],[FY2425_Cost]])=TRUE,#N/A,Table1[[#This Row],[FY2425_Cost]])</f>
        <v>176.86700000000002</v>
      </c>
      <c r="AC3695" s="6">
        <f t="shared" si="416"/>
        <v>-9.7680999999999756</v>
      </c>
      <c r="AD3695" s="6" t="e">
        <f>SUMIFS($AB$3:AB3695,$B$3:B3695,B3695)</f>
        <v>#N/A</v>
      </c>
      <c r="AE3695" s="6">
        <f t="shared" si="417"/>
        <v>3092.331198497382</v>
      </c>
      <c r="AF3695" s="6">
        <f t="shared" si="418"/>
        <v>3092.331198497382</v>
      </c>
      <c r="AG3695" s="6">
        <f>VLOOKUP(Table1[[#This Row],[PracticeCode]],$AP$3:$AS$345,4,FALSE)</f>
        <v>3092.331198497382</v>
      </c>
      <c r="AH3695" s="27">
        <f t="shared" si="419"/>
        <v>224709.4004241431</v>
      </c>
      <c r="AI3695" s="6" t="e">
        <f t="shared" si="421"/>
        <v>#N/A</v>
      </c>
    </row>
    <row r="3696" spans="1:35" x14ac:dyDescent="0.35">
      <c r="A3696" t="str">
        <f t="shared" si="420"/>
        <v>THE WARREN PRACTICEHH CollaborativeHillingdonE86019Nov8</v>
      </c>
      <c r="B3696" s="41" t="s">
        <v>459</v>
      </c>
      <c r="C3696" s="41" t="s">
        <v>439</v>
      </c>
      <c r="D3696" s="41" t="s">
        <v>8</v>
      </c>
      <c r="E3696" s="41" t="s">
        <v>378</v>
      </c>
      <c r="F3696" s="41" t="s">
        <v>378</v>
      </c>
      <c r="G3696" s="41" t="s">
        <v>763</v>
      </c>
      <c r="H3696" s="41">
        <v>8</v>
      </c>
      <c r="I3696" s="41">
        <v>6871.8471077719596</v>
      </c>
      <c r="J3696" s="41">
        <v>3384</v>
      </c>
      <c r="K3696" s="41">
        <v>901</v>
      </c>
      <c r="L3696" s="41">
        <v>67.3416</v>
      </c>
      <c r="M3696" s="41">
        <v>17.9299</v>
      </c>
      <c r="N3696" s="41"/>
      <c r="O3696" s="41"/>
      <c r="P3696" s="41"/>
      <c r="Q3696" s="41"/>
      <c r="R3696" s="41">
        <v>3896</v>
      </c>
      <c r="S3696" s="41">
        <v>69.738399999999999</v>
      </c>
      <c r="T3696" s="41"/>
      <c r="U3696" s="41"/>
      <c r="V3696" s="41">
        <v>8181</v>
      </c>
      <c r="W3696" s="41">
        <v>155.00990000000002</v>
      </c>
      <c r="X3696" s="41"/>
      <c r="Y3696" s="41"/>
      <c r="Z3696" s="6">
        <f>0</f>
        <v>0</v>
      </c>
      <c r="AA3696" s="6">
        <f t="shared" si="415"/>
        <v>155.00990000000002</v>
      </c>
      <c r="AB3696" t="e">
        <f>IF(ISBLANK(Table1[[#This Row],[FY2425_Cost]])=TRUE,#N/A,Table1[[#This Row],[FY2425_Cost]])</f>
        <v>#N/A</v>
      </c>
      <c r="AC3696" s="6" t="e">
        <f t="shared" si="416"/>
        <v>#N/A</v>
      </c>
      <c r="AD3696" s="6" t="e">
        <f>SUMIFS($AB$3:AB3696,$B$3:B3696,B3696)</f>
        <v>#N/A</v>
      </c>
      <c r="AE3696" s="6">
        <f t="shared" si="417"/>
        <v>3092.331198497382</v>
      </c>
      <c r="AF3696" s="6">
        <f t="shared" si="418"/>
        <v>3092.331198497382</v>
      </c>
      <c r="AG3696" s="6">
        <f>VLOOKUP(Table1[[#This Row],[PracticeCode]],$AP$3:$AS$345,4,FALSE)</f>
        <v>3092.331198497382</v>
      </c>
      <c r="AH3696" s="27">
        <f t="shared" si="419"/>
        <v>224709.4004241431</v>
      </c>
      <c r="AI3696" s="6" t="e">
        <f t="shared" si="421"/>
        <v>#N/A</v>
      </c>
    </row>
    <row r="3697" spans="1:35" x14ac:dyDescent="0.35">
      <c r="A3697" t="str">
        <f t="shared" si="420"/>
        <v>THE WARREN PRACTICEHH CollaborativeHillingdonE86019Oct7</v>
      </c>
      <c r="B3697" s="41" t="s">
        <v>459</v>
      </c>
      <c r="C3697" s="41" t="s">
        <v>439</v>
      </c>
      <c r="D3697" s="41" t="s">
        <v>8</v>
      </c>
      <c r="E3697" s="41" t="s">
        <v>378</v>
      </c>
      <c r="F3697" s="41" t="s">
        <v>378</v>
      </c>
      <c r="G3697" s="41" t="s">
        <v>762</v>
      </c>
      <c r="H3697" s="41">
        <v>7</v>
      </c>
      <c r="I3697" s="41">
        <v>6871.8471077719596</v>
      </c>
      <c r="J3697" s="41">
        <v>19929</v>
      </c>
      <c r="K3697" s="41">
        <v>2082</v>
      </c>
      <c r="L3697" s="41">
        <v>396.58710000000002</v>
      </c>
      <c r="M3697" s="41">
        <v>41.431800000000003</v>
      </c>
      <c r="N3697" s="41">
        <v>0</v>
      </c>
      <c r="O3697" s="41">
        <v>2346</v>
      </c>
      <c r="P3697" s="41">
        <v>0</v>
      </c>
      <c r="Q3697" s="41">
        <v>52.784999999999997</v>
      </c>
      <c r="R3697" s="41">
        <v>4498</v>
      </c>
      <c r="S3697" s="41">
        <v>80.514200000000002</v>
      </c>
      <c r="T3697" s="41">
        <v>5418</v>
      </c>
      <c r="U3697" s="41">
        <v>119.196</v>
      </c>
      <c r="V3697" s="41">
        <v>26509</v>
      </c>
      <c r="W3697" s="41">
        <v>518.53309999999999</v>
      </c>
      <c r="X3697" s="41">
        <v>7764</v>
      </c>
      <c r="Y3697" s="41">
        <v>171.98099999999999</v>
      </c>
      <c r="Z3697" s="6">
        <f>0</f>
        <v>0</v>
      </c>
      <c r="AA3697" s="6">
        <f t="shared" si="415"/>
        <v>518.53309999999999</v>
      </c>
      <c r="AB3697">
        <f>IF(ISBLANK(Table1[[#This Row],[FY2425_Cost]])=TRUE,#N/A,Table1[[#This Row],[FY2425_Cost]])</f>
        <v>171.98099999999999</v>
      </c>
      <c r="AC3697" s="6">
        <f t="shared" si="416"/>
        <v>-346.5521</v>
      </c>
      <c r="AD3697" s="6" t="e">
        <f>SUMIFS($AB$3:AB3697,$B$3:B3697,B3697)</f>
        <v>#N/A</v>
      </c>
      <c r="AE3697" s="6">
        <f t="shared" si="417"/>
        <v>3092.331198497382</v>
      </c>
      <c r="AF3697" s="6">
        <f t="shared" si="418"/>
        <v>3092.331198497382</v>
      </c>
      <c r="AG3697" s="6">
        <f>VLOOKUP(Table1[[#This Row],[PracticeCode]],$AP$3:$AS$345,4,FALSE)</f>
        <v>3092.331198497382</v>
      </c>
      <c r="AH3697" s="27">
        <f t="shared" si="419"/>
        <v>224709.4004241431</v>
      </c>
      <c r="AI3697" s="6" t="e">
        <f t="shared" si="421"/>
        <v>#N/A</v>
      </c>
    </row>
    <row r="3698" spans="1:35" x14ac:dyDescent="0.35">
      <c r="A3698" t="str">
        <f t="shared" si="420"/>
        <v>THE WARREN PRACTICEHH CollaborativeHillingdonE86019Sep6</v>
      </c>
      <c r="B3698" s="41" t="s">
        <v>459</v>
      </c>
      <c r="C3698" s="41" t="s">
        <v>439</v>
      </c>
      <c r="D3698" s="41" t="s">
        <v>8</v>
      </c>
      <c r="E3698" s="41" t="s">
        <v>378</v>
      </c>
      <c r="F3698" s="41" t="s">
        <v>378</v>
      </c>
      <c r="G3698" s="41" t="s">
        <v>761</v>
      </c>
      <c r="H3698" s="41">
        <v>6</v>
      </c>
      <c r="I3698" s="41">
        <v>6871.8471077719596</v>
      </c>
      <c r="J3698" s="41">
        <v>14382</v>
      </c>
      <c r="K3698" s="41">
        <v>1281</v>
      </c>
      <c r="L3698" s="41">
        <v>286.20179999999999</v>
      </c>
      <c r="M3698" s="41">
        <v>25.491900000000001</v>
      </c>
      <c r="N3698" s="41">
        <v>5160</v>
      </c>
      <c r="O3698" s="41">
        <v>4535</v>
      </c>
      <c r="P3698" s="41">
        <v>116.1</v>
      </c>
      <c r="Q3698" s="41">
        <v>102.03749999999999</v>
      </c>
      <c r="R3698" s="41">
        <v>4411</v>
      </c>
      <c r="S3698" s="41">
        <v>78.956900000000005</v>
      </c>
      <c r="T3698" s="41">
        <v>5213</v>
      </c>
      <c r="U3698" s="41">
        <v>114.68600000000001</v>
      </c>
      <c r="V3698" s="41">
        <v>20074</v>
      </c>
      <c r="W3698" s="41">
        <v>390.6506</v>
      </c>
      <c r="X3698" s="41">
        <v>14908</v>
      </c>
      <c r="Y3698" s="41">
        <v>332.82349999999997</v>
      </c>
      <c r="Z3698" s="6">
        <f>0</f>
        <v>0</v>
      </c>
      <c r="AA3698" s="6">
        <f t="shared" si="415"/>
        <v>390.6506</v>
      </c>
      <c r="AB3698">
        <f>IF(ISBLANK(Table1[[#This Row],[FY2425_Cost]])=TRUE,#N/A,Table1[[#This Row],[FY2425_Cost]])</f>
        <v>332.82349999999997</v>
      </c>
      <c r="AC3698" s="6">
        <f t="shared" si="416"/>
        <v>-57.82710000000003</v>
      </c>
      <c r="AD3698" s="6" t="e">
        <f>SUMIFS($AB$3:AB3698,$B$3:B3698,B3698)</f>
        <v>#N/A</v>
      </c>
      <c r="AE3698" s="6">
        <f t="shared" si="417"/>
        <v>3092.331198497382</v>
      </c>
      <c r="AF3698" s="6">
        <f t="shared" si="418"/>
        <v>3092.331198497382</v>
      </c>
      <c r="AG3698" s="6">
        <f>VLOOKUP(Table1[[#This Row],[PracticeCode]],$AP$3:$AS$345,4,FALSE)</f>
        <v>3092.331198497382</v>
      </c>
      <c r="AH3698" s="27">
        <f t="shared" si="419"/>
        <v>224709.4004241431</v>
      </c>
      <c r="AI3698" s="6" t="e">
        <f t="shared" si="421"/>
        <v>#N/A</v>
      </c>
    </row>
    <row r="3699" spans="1:35" x14ac:dyDescent="0.35">
      <c r="A3699" t="str">
        <f t="shared" si="420"/>
        <v>THE WESTBOURNE GREEN SURGERYRegents HealthCentral LondonY00902Apr1</v>
      </c>
      <c r="B3699" s="41" t="s">
        <v>752</v>
      </c>
      <c r="C3699" s="41" t="s">
        <v>456</v>
      </c>
      <c r="D3699" s="41" t="s">
        <v>33</v>
      </c>
      <c r="E3699" s="41" t="s">
        <v>380</v>
      </c>
      <c r="F3699" s="41" t="s">
        <v>380</v>
      </c>
      <c r="G3699" s="41" t="s">
        <v>756</v>
      </c>
      <c r="H3699" s="41">
        <v>1</v>
      </c>
      <c r="I3699" s="41">
        <v>3467.65089684439</v>
      </c>
      <c r="J3699" s="41">
        <v>410</v>
      </c>
      <c r="K3699" s="41">
        <v>599</v>
      </c>
      <c r="L3699" s="41">
        <v>7.585</v>
      </c>
      <c r="M3699" s="41">
        <v>11.0815</v>
      </c>
      <c r="N3699" s="41">
        <v>111</v>
      </c>
      <c r="O3699" s="41">
        <v>0</v>
      </c>
      <c r="P3699" s="41">
        <v>2.2089000000000003</v>
      </c>
      <c r="Q3699" s="41">
        <v>0</v>
      </c>
      <c r="R3699" s="41">
        <v>3822</v>
      </c>
      <c r="S3699" s="41">
        <v>68.413799999999995</v>
      </c>
      <c r="T3699" s="41">
        <v>4084</v>
      </c>
      <c r="U3699" s="41">
        <v>89.847999999999999</v>
      </c>
      <c r="V3699" s="41">
        <v>4831</v>
      </c>
      <c r="W3699" s="41">
        <v>87.080299999999994</v>
      </c>
      <c r="X3699" s="41">
        <v>4195</v>
      </c>
      <c r="Y3699" s="41">
        <v>92.056899999999999</v>
      </c>
      <c r="Z3699" s="6">
        <f>0</f>
        <v>0</v>
      </c>
      <c r="AA3699" s="6">
        <f t="shared" si="415"/>
        <v>87.080299999999994</v>
      </c>
      <c r="AB3699">
        <f>IF(ISBLANK(Table1[[#This Row],[FY2425_Cost]])=TRUE,#N/A,Table1[[#This Row],[FY2425_Cost]])</f>
        <v>92.056899999999999</v>
      </c>
      <c r="AC3699" s="6">
        <f t="shared" si="416"/>
        <v>4.9766000000000048</v>
      </c>
      <c r="AD3699" s="6">
        <f>SUMIFS($AB$3:AB3699,$B$3:B3699,B3699)</f>
        <v>92.056899999999999</v>
      </c>
      <c r="AE3699" s="6">
        <f t="shared" si="417"/>
        <v>1560.4429035799756</v>
      </c>
      <c r="AF3699" s="6">
        <f t="shared" si="418"/>
        <v>1560.4429035799756</v>
      </c>
      <c r="AG3699" s="6">
        <f>VLOOKUP(Table1[[#This Row],[PracticeCode]],$AP$3:$AS$345,4,FALSE)</f>
        <v>1560.4429035799756</v>
      </c>
      <c r="AH3699" s="27">
        <f t="shared" si="419"/>
        <v>113392.18432681156</v>
      </c>
      <c r="AI3699" s="6">
        <f t="shared" si="421"/>
        <v>0</v>
      </c>
    </row>
    <row r="3700" spans="1:35" x14ac:dyDescent="0.35">
      <c r="A3700" t="str">
        <f t="shared" si="420"/>
        <v>THE WESTBOURNE GREEN SURGERYRegents HealthCentral LondonY00902Aug5</v>
      </c>
      <c r="B3700" s="41" t="s">
        <v>752</v>
      </c>
      <c r="C3700" s="41" t="s">
        <v>456</v>
      </c>
      <c r="D3700" s="41" t="s">
        <v>33</v>
      </c>
      <c r="E3700" s="41" t="s">
        <v>380</v>
      </c>
      <c r="F3700" s="41" t="s">
        <v>380</v>
      </c>
      <c r="G3700" s="41" t="s">
        <v>760</v>
      </c>
      <c r="H3700" s="41">
        <v>5</v>
      </c>
      <c r="I3700" s="41">
        <v>3467.65089684439</v>
      </c>
      <c r="J3700" s="41">
        <v>109</v>
      </c>
      <c r="K3700" s="41">
        <v>0</v>
      </c>
      <c r="L3700" s="41">
        <v>2.0164999999999997</v>
      </c>
      <c r="M3700" s="41">
        <v>0</v>
      </c>
      <c r="N3700" s="41">
        <v>239</v>
      </c>
      <c r="O3700" s="41">
        <v>0</v>
      </c>
      <c r="P3700" s="41">
        <v>4.7561</v>
      </c>
      <c r="Q3700" s="41">
        <v>0</v>
      </c>
      <c r="R3700" s="41">
        <v>4447</v>
      </c>
      <c r="S3700" s="41">
        <v>79.601299999999995</v>
      </c>
      <c r="T3700" s="41">
        <v>6849</v>
      </c>
      <c r="U3700" s="41">
        <v>150.678</v>
      </c>
      <c r="V3700" s="41">
        <v>4556</v>
      </c>
      <c r="W3700" s="41">
        <v>81.617799999999988</v>
      </c>
      <c r="X3700" s="41">
        <v>7088</v>
      </c>
      <c r="Y3700" s="41">
        <v>155.4341</v>
      </c>
      <c r="Z3700" s="6">
        <f>0</f>
        <v>0</v>
      </c>
      <c r="AA3700" s="6">
        <f t="shared" si="415"/>
        <v>81.617799999999988</v>
      </c>
      <c r="AB3700">
        <f>IF(ISBLANK(Table1[[#This Row],[FY2425_Cost]])=TRUE,#N/A,Table1[[#This Row],[FY2425_Cost]])</f>
        <v>155.4341</v>
      </c>
      <c r="AC3700" s="6">
        <f t="shared" si="416"/>
        <v>73.816300000000012</v>
      </c>
      <c r="AD3700" s="6">
        <f>SUMIFS($AB$3:AB3700,$B$3:B3700,B3700)</f>
        <v>247.49099999999999</v>
      </c>
      <c r="AE3700" s="6">
        <f t="shared" si="417"/>
        <v>1560.4429035799756</v>
      </c>
      <c r="AF3700" s="6">
        <f t="shared" si="418"/>
        <v>1560.4429035799756</v>
      </c>
      <c r="AG3700" s="6">
        <f>VLOOKUP(Table1[[#This Row],[PracticeCode]],$AP$3:$AS$345,4,FALSE)</f>
        <v>1560.4429035799756</v>
      </c>
      <c r="AH3700" s="27">
        <f t="shared" si="419"/>
        <v>113392.18432681156</v>
      </c>
      <c r="AI3700" s="6">
        <f t="shared" si="421"/>
        <v>0</v>
      </c>
    </row>
    <row r="3701" spans="1:35" x14ac:dyDescent="0.35">
      <c r="A3701" t="str">
        <f t="shared" si="420"/>
        <v>THE WESTBOURNE GREEN SURGERYRegents HealthCentral LondonY00902Dec9</v>
      </c>
      <c r="B3701" s="41" t="s">
        <v>752</v>
      </c>
      <c r="C3701" s="41" t="s">
        <v>456</v>
      </c>
      <c r="D3701" s="41" t="s">
        <v>33</v>
      </c>
      <c r="E3701" s="41" t="s">
        <v>380</v>
      </c>
      <c r="F3701" s="41" t="s">
        <v>380</v>
      </c>
      <c r="G3701" s="41" t="s">
        <v>764</v>
      </c>
      <c r="H3701" s="41">
        <v>9</v>
      </c>
      <c r="I3701" s="41">
        <v>3467.65089684439</v>
      </c>
      <c r="J3701" s="41">
        <v>185</v>
      </c>
      <c r="K3701" s="41">
        <v>0</v>
      </c>
      <c r="L3701" s="41">
        <v>3.6815000000000002</v>
      </c>
      <c r="M3701" s="41">
        <v>0</v>
      </c>
      <c r="N3701" s="41"/>
      <c r="O3701" s="41"/>
      <c r="P3701" s="41"/>
      <c r="Q3701" s="41"/>
      <c r="R3701" s="41">
        <v>3910</v>
      </c>
      <c r="S3701" s="41">
        <v>69.989000000000004</v>
      </c>
      <c r="T3701" s="41"/>
      <c r="U3701" s="41"/>
      <c r="V3701" s="41">
        <v>4095</v>
      </c>
      <c r="W3701" s="41">
        <v>73.670500000000004</v>
      </c>
      <c r="X3701" s="41"/>
      <c r="Y3701" s="41"/>
      <c r="Z3701" s="6">
        <f>0</f>
        <v>0</v>
      </c>
      <c r="AA3701" s="6">
        <f t="shared" si="415"/>
        <v>73.670500000000004</v>
      </c>
      <c r="AB3701" t="e">
        <f>IF(ISBLANK(Table1[[#This Row],[FY2425_Cost]])=TRUE,#N/A,Table1[[#This Row],[FY2425_Cost]])</f>
        <v>#N/A</v>
      </c>
      <c r="AC3701" s="6" t="e">
        <f t="shared" si="416"/>
        <v>#N/A</v>
      </c>
      <c r="AD3701" s="6" t="e">
        <f>SUMIFS($AB$3:AB3701,$B$3:B3701,B3701)</f>
        <v>#N/A</v>
      </c>
      <c r="AE3701" s="6">
        <f t="shared" si="417"/>
        <v>1560.4429035799756</v>
      </c>
      <c r="AF3701" s="6">
        <f t="shared" si="418"/>
        <v>1560.4429035799756</v>
      </c>
      <c r="AG3701" s="6">
        <f>VLOOKUP(Table1[[#This Row],[PracticeCode]],$AP$3:$AS$345,4,FALSE)</f>
        <v>1560.4429035799756</v>
      </c>
      <c r="AH3701" s="27">
        <f t="shared" si="419"/>
        <v>113392.18432681156</v>
      </c>
      <c r="AI3701" s="6" t="e">
        <f t="shared" si="421"/>
        <v>#N/A</v>
      </c>
    </row>
    <row r="3702" spans="1:35" x14ac:dyDescent="0.35">
      <c r="A3702" t="str">
        <f t="shared" si="420"/>
        <v>THE WESTBOURNE GREEN SURGERYRegents HealthCentral LondonY00902Feb11</v>
      </c>
      <c r="B3702" s="41" t="s">
        <v>752</v>
      </c>
      <c r="C3702" s="41" t="s">
        <v>456</v>
      </c>
      <c r="D3702" s="41" t="s">
        <v>33</v>
      </c>
      <c r="E3702" s="41" t="s">
        <v>380</v>
      </c>
      <c r="F3702" s="41" t="s">
        <v>380</v>
      </c>
      <c r="G3702" s="41" t="s">
        <v>766</v>
      </c>
      <c r="H3702" s="41">
        <v>11</v>
      </c>
      <c r="I3702" s="41">
        <v>3467.65089684439</v>
      </c>
      <c r="J3702" s="41">
        <v>502</v>
      </c>
      <c r="K3702" s="41">
        <v>0</v>
      </c>
      <c r="L3702" s="41">
        <v>9.9898000000000007</v>
      </c>
      <c r="M3702" s="41">
        <v>0</v>
      </c>
      <c r="N3702" s="41"/>
      <c r="O3702" s="41"/>
      <c r="P3702" s="41"/>
      <c r="Q3702" s="41"/>
      <c r="R3702" s="41">
        <v>4008</v>
      </c>
      <c r="S3702" s="41">
        <v>71.743200000000002</v>
      </c>
      <c r="T3702" s="41"/>
      <c r="U3702" s="41"/>
      <c r="V3702" s="41">
        <v>4510</v>
      </c>
      <c r="W3702" s="41">
        <v>81.733000000000004</v>
      </c>
      <c r="X3702" s="41"/>
      <c r="Y3702" s="41"/>
      <c r="Z3702" s="6">
        <f>0</f>
        <v>0</v>
      </c>
      <c r="AA3702" s="6">
        <f t="shared" si="415"/>
        <v>81.733000000000004</v>
      </c>
      <c r="AB3702" t="e">
        <f>IF(ISBLANK(Table1[[#This Row],[FY2425_Cost]])=TRUE,#N/A,Table1[[#This Row],[FY2425_Cost]])</f>
        <v>#N/A</v>
      </c>
      <c r="AC3702" s="6" t="e">
        <f t="shared" si="416"/>
        <v>#N/A</v>
      </c>
      <c r="AD3702" s="6" t="e">
        <f>SUMIFS($AB$3:AB3702,$B$3:B3702,B3702)</f>
        <v>#N/A</v>
      </c>
      <c r="AE3702" s="6">
        <f t="shared" si="417"/>
        <v>1560.4429035799756</v>
      </c>
      <c r="AF3702" s="6">
        <f t="shared" si="418"/>
        <v>1560.4429035799756</v>
      </c>
      <c r="AG3702" s="6">
        <f>VLOOKUP(Table1[[#This Row],[PracticeCode]],$AP$3:$AS$345,4,FALSE)</f>
        <v>1560.4429035799756</v>
      </c>
      <c r="AH3702" s="27">
        <f t="shared" si="419"/>
        <v>113392.18432681156</v>
      </c>
      <c r="AI3702" s="6" t="e">
        <f t="shared" si="421"/>
        <v>#N/A</v>
      </c>
    </row>
    <row r="3703" spans="1:35" x14ac:dyDescent="0.35">
      <c r="A3703" t="str">
        <f t="shared" si="420"/>
        <v>THE WESTBOURNE GREEN SURGERYRegents HealthCentral LondonY00902Jan10</v>
      </c>
      <c r="B3703" s="41" t="s">
        <v>752</v>
      </c>
      <c r="C3703" s="41" t="s">
        <v>456</v>
      </c>
      <c r="D3703" s="41" t="s">
        <v>33</v>
      </c>
      <c r="E3703" s="41" t="s">
        <v>380</v>
      </c>
      <c r="F3703" s="41" t="s">
        <v>380</v>
      </c>
      <c r="G3703" s="41" t="s">
        <v>765</v>
      </c>
      <c r="H3703" s="41">
        <v>10</v>
      </c>
      <c r="I3703" s="41">
        <v>3467.65089684439</v>
      </c>
      <c r="J3703" s="41">
        <v>213</v>
      </c>
      <c r="K3703" s="41">
        <v>0</v>
      </c>
      <c r="L3703" s="41">
        <v>4.2387000000000006</v>
      </c>
      <c r="M3703" s="41">
        <v>0</v>
      </c>
      <c r="N3703" s="41"/>
      <c r="O3703" s="41"/>
      <c r="P3703" s="41"/>
      <c r="Q3703" s="41"/>
      <c r="R3703" s="41">
        <v>5993</v>
      </c>
      <c r="S3703" s="41">
        <v>107.2747</v>
      </c>
      <c r="T3703" s="41"/>
      <c r="U3703" s="41"/>
      <c r="V3703" s="41">
        <v>6206</v>
      </c>
      <c r="W3703" s="41">
        <v>111.51339999999999</v>
      </c>
      <c r="X3703" s="41"/>
      <c r="Y3703" s="41"/>
      <c r="Z3703" s="6">
        <f>0</f>
        <v>0</v>
      </c>
      <c r="AA3703" s="6">
        <f t="shared" ref="AA3703:AA3712" si="422">IFERROR(W3703*1,#N/A)</f>
        <v>111.51339999999999</v>
      </c>
      <c r="AB3703" t="e">
        <f>IF(ISBLANK(Table1[[#This Row],[FY2425_Cost]])=TRUE,#N/A,Table1[[#This Row],[FY2425_Cost]])</f>
        <v>#N/A</v>
      </c>
      <c r="AC3703" s="6" t="e">
        <f t="shared" ref="AC3703:AC3712" si="423">AB3703-AA3703</f>
        <v>#N/A</v>
      </c>
      <c r="AD3703" s="6" t="e">
        <f>SUMIFS($AB$3:AB3703,$B$3:B3703,B3703)</f>
        <v>#N/A</v>
      </c>
      <c r="AE3703" s="6">
        <f t="shared" ref="AE3703:AE3712" si="424">IFERROR(I3703*$AE$1,#N/A)</f>
        <v>1560.4429035799756</v>
      </c>
      <c r="AF3703" s="6">
        <f t="shared" ref="AF3703:AF3712" si="425">AE3703+Z3703</f>
        <v>1560.4429035799756</v>
      </c>
      <c r="AG3703" s="6">
        <f>VLOOKUP(Table1[[#This Row],[PracticeCode]],$AP$3:$AS$345,4,FALSE)</f>
        <v>1560.4429035799756</v>
      </c>
      <c r="AH3703" s="27">
        <f t="shared" ref="AH3703:AH3712" si="426">IFERROR(I3703*$AH$1,#N/A)</f>
        <v>113392.18432681156</v>
      </c>
      <c r="AI3703" s="6" t="e">
        <f t="shared" si="421"/>
        <v>#N/A</v>
      </c>
    </row>
    <row r="3704" spans="1:35" x14ac:dyDescent="0.35">
      <c r="A3704" t="str">
        <f t="shared" si="420"/>
        <v>THE WESTBOURNE GREEN SURGERYRegents HealthCentral LondonY00902Jul4</v>
      </c>
      <c r="B3704" s="41" t="s">
        <v>752</v>
      </c>
      <c r="C3704" s="41" t="s">
        <v>456</v>
      </c>
      <c r="D3704" s="41" t="s">
        <v>33</v>
      </c>
      <c r="E3704" s="41" t="s">
        <v>380</v>
      </c>
      <c r="F3704" s="41" t="s">
        <v>380</v>
      </c>
      <c r="G3704" s="41" t="s">
        <v>759</v>
      </c>
      <c r="H3704" s="41">
        <v>4</v>
      </c>
      <c r="I3704" s="41">
        <v>3467.65089684439</v>
      </c>
      <c r="J3704" s="41">
        <v>70</v>
      </c>
      <c r="K3704" s="41">
        <v>0</v>
      </c>
      <c r="L3704" s="41">
        <v>1.2949999999999999</v>
      </c>
      <c r="M3704" s="41">
        <v>0</v>
      </c>
      <c r="N3704" s="41">
        <v>157</v>
      </c>
      <c r="O3704" s="41">
        <v>0</v>
      </c>
      <c r="P3704" s="41">
        <v>3.1243000000000003</v>
      </c>
      <c r="Q3704" s="41">
        <v>0</v>
      </c>
      <c r="R3704" s="41">
        <v>3312</v>
      </c>
      <c r="S3704" s="41">
        <v>59.284799999999997</v>
      </c>
      <c r="T3704" s="41">
        <v>7455</v>
      </c>
      <c r="U3704" s="41">
        <v>164.01</v>
      </c>
      <c r="V3704" s="41">
        <v>3382</v>
      </c>
      <c r="W3704" s="41">
        <v>60.579799999999999</v>
      </c>
      <c r="X3704" s="41">
        <v>7612</v>
      </c>
      <c r="Y3704" s="41">
        <v>167.1343</v>
      </c>
      <c r="Z3704" s="6">
        <f>0</f>
        <v>0</v>
      </c>
      <c r="AA3704" s="6">
        <f t="shared" si="422"/>
        <v>60.579799999999999</v>
      </c>
      <c r="AB3704">
        <f>IF(ISBLANK(Table1[[#This Row],[FY2425_Cost]])=TRUE,#N/A,Table1[[#This Row],[FY2425_Cost]])</f>
        <v>167.1343</v>
      </c>
      <c r="AC3704" s="6">
        <f t="shared" si="423"/>
        <v>106.55449999999999</v>
      </c>
      <c r="AD3704" s="6" t="e">
        <f>SUMIFS($AB$3:AB3704,$B$3:B3704,B3704)</f>
        <v>#N/A</v>
      </c>
      <c r="AE3704" s="6">
        <f t="shared" si="424"/>
        <v>1560.4429035799756</v>
      </c>
      <c r="AF3704" s="6">
        <f t="shared" si="425"/>
        <v>1560.4429035799756</v>
      </c>
      <c r="AG3704" s="6">
        <f>VLOOKUP(Table1[[#This Row],[PracticeCode]],$AP$3:$AS$345,4,FALSE)</f>
        <v>1560.4429035799756</v>
      </c>
      <c r="AH3704" s="27">
        <f t="shared" si="426"/>
        <v>113392.18432681156</v>
      </c>
      <c r="AI3704" s="6" t="e">
        <f t="shared" si="421"/>
        <v>#N/A</v>
      </c>
    </row>
    <row r="3705" spans="1:35" x14ac:dyDescent="0.35">
      <c r="A3705" t="str">
        <f t="shared" si="420"/>
        <v>THE WESTBOURNE GREEN SURGERYRegents HealthCentral LondonY00902Jun3</v>
      </c>
      <c r="B3705" s="41" t="s">
        <v>752</v>
      </c>
      <c r="C3705" s="41" t="s">
        <v>456</v>
      </c>
      <c r="D3705" s="41" t="s">
        <v>33</v>
      </c>
      <c r="E3705" s="41" t="s">
        <v>380</v>
      </c>
      <c r="F3705" s="41" t="s">
        <v>380</v>
      </c>
      <c r="G3705" s="41" t="s">
        <v>758</v>
      </c>
      <c r="H3705" s="41">
        <v>3</v>
      </c>
      <c r="I3705" s="41">
        <v>3467.65089684439</v>
      </c>
      <c r="J3705" s="41">
        <v>102</v>
      </c>
      <c r="K3705" s="41">
        <v>0</v>
      </c>
      <c r="L3705" s="41">
        <v>1.887</v>
      </c>
      <c r="M3705" s="41">
        <v>0</v>
      </c>
      <c r="N3705" s="41">
        <v>137</v>
      </c>
      <c r="O3705" s="41">
        <v>0</v>
      </c>
      <c r="P3705" s="41">
        <v>2.7263000000000002</v>
      </c>
      <c r="Q3705" s="41">
        <v>0</v>
      </c>
      <c r="R3705" s="41">
        <v>3772</v>
      </c>
      <c r="S3705" s="41">
        <v>67.518799999999999</v>
      </c>
      <c r="T3705" s="41">
        <v>6271</v>
      </c>
      <c r="U3705" s="41">
        <v>137.96199999999999</v>
      </c>
      <c r="V3705" s="41">
        <v>3874</v>
      </c>
      <c r="W3705" s="41">
        <v>69.405799999999999</v>
      </c>
      <c r="X3705" s="41">
        <v>6408</v>
      </c>
      <c r="Y3705" s="41">
        <v>140.6883</v>
      </c>
      <c r="Z3705" s="6">
        <f>0</f>
        <v>0</v>
      </c>
      <c r="AA3705" s="6">
        <f t="shared" si="422"/>
        <v>69.405799999999999</v>
      </c>
      <c r="AB3705">
        <f>IF(ISBLANK(Table1[[#This Row],[FY2425_Cost]])=TRUE,#N/A,Table1[[#This Row],[FY2425_Cost]])</f>
        <v>140.6883</v>
      </c>
      <c r="AC3705" s="6">
        <f t="shared" si="423"/>
        <v>71.282499999999999</v>
      </c>
      <c r="AD3705" s="6" t="e">
        <f>SUMIFS($AB$3:AB3705,$B$3:B3705,B3705)</f>
        <v>#N/A</v>
      </c>
      <c r="AE3705" s="6">
        <f t="shared" si="424"/>
        <v>1560.4429035799756</v>
      </c>
      <c r="AF3705" s="6">
        <f t="shared" si="425"/>
        <v>1560.4429035799756</v>
      </c>
      <c r="AG3705" s="6">
        <f>VLOOKUP(Table1[[#This Row],[PracticeCode]],$AP$3:$AS$345,4,FALSE)</f>
        <v>1560.4429035799756</v>
      </c>
      <c r="AH3705" s="27">
        <f t="shared" si="426"/>
        <v>113392.18432681156</v>
      </c>
      <c r="AI3705" s="6" t="e">
        <f t="shared" si="421"/>
        <v>#N/A</v>
      </c>
    </row>
    <row r="3706" spans="1:35" x14ac:dyDescent="0.35">
      <c r="A3706" t="str">
        <f t="shared" si="420"/>
        <v>THE WESTBOURNE GREEN SURGERYRegents HealthCentral LondonY00902Mar12</v>
      </c>
      <c r="B3706" s="41" t="s">
        <v>752</v>
      </c>
      <c r="C3706" s="41" t="s">
        <v>456</v>
      </c>
      <c r="D3706" s="41" t="s">
        <v>33</v>
      </c>
      <c r="E3706" s="41" t="s">
        <v>380</v>
      </c>
      <c r="F3706" s="41" t="s">
        <v>380</v>
      </c>
      <c r="G3706" s="41" t="s">
        <v>767</v>
      </c>
      <c r="H3706" s="41">
        <v>12</v>
      </c>
      <c r="I3706" s="41">
        <v>3467.65089684439</v>
      </c>
      <c r="J3706" s="41">
        <v>522</v>
      </c>
      <c r="K3706" s="41">
        <v>0</v>
      </c>
      <c r="L3706" s="41">
        <v>10.3878</v>
      </c>
      <c r="M3706" s="41">
        <v>0</v>
      </c>
      <c r="N3706" s="41"/>
      <c r="O3706" s="41"/>
      <c r="P3706" s="41"/>
      <c r="Q3706" s="41"/>
      <c r="R3706" s="41">
        <v>5058</v>
      </c>
      <c r="S3706" s="41">
        <v>90.538200000000003</v>
      </c>
      <c r="T3706" s="41"/>
      <c r="U3706" s="41"/>
      <c r="V3706" s="41">
        <v>5580</v>
      </c>
      <c r="W3706" s="41">
        <v>100.926</v>
      </c>
      <c r="X3706" s="41"/>
      <c r="Y3706" s="41"/>
      <c r="Z3706" s="6">
        <f>0</f>
        <v>0</v>
      </c>
      <c r="AA3706" s="6">
        <f t="shared" si="422"/>
        <v>100.926</v>
      </c>
      <c r="AB3706" t="e">
        <f>IF(ISBLANK(Table1[[#This Row],[FY2425_Cost]])=TRUE,#N/A,Table1[[#This Row],[FY2425_Cost]])</f>
        <v>#N/A</v>
      </c>
      <c r="AC3706" s="6" t="e">
        <f t="shared" si="423"/>
        <v>#N/A</v>
      </c>
      <c r="AD3706" s="6" t="e">
        <f>SUMIFS($AB$3:AB3706,$B$3:B3706,B3706)</f>
        <v>#N/A</v>
      </c>
      <c r="AE3706" s="6">
        <f t="shared" si="424"/>
        <v>1560.4429035799756</v>
      </c>
      <c r="AF3706" s="6">
        <f t="shared" si="425"/>
        <v>1560.4429035799756</v>
      </c>
      <c r="AG3706" s="6">
        <f>VLOOKUP(Table1[[#This Row],[PracticeCode]],$AP$3:$AS$345,4,FALSE)</f>
        <v>1560.4429035799756</v>
      </c>
      <c r="AH3706" s="27">
        <f t="shared" si="426"/>
        <v>113392.18432681156</v>
      </c>
      <c r="AI3706" s="6" t="e">
        <f t="shared" si="421"/>
        <v>#N/A</v>
      </c>
    </row>
    <row r="3707" spans="1:35" x14ac:dyDescent="0.35">
      <c r="A3707" t="str">
        <f t="shared" si="420"/>
        <v>THE WESTBOURNE GREEN SURGERYRegents HealthCentral LondonY00902May2</v>
      </c>
      <c r="B3707" s="41" t="s">
        <v>752</v>
      </c>
      <c r="C3707" s="41" t="s">
        <v>456</v>
      </c>
      <c r="D3707" s="41" t="s">
        <v>33</v>
      </c>
      <c r="E3707" s="41" t="s">
        <v>380</v>
      </c>
      <c r="F3707" s="41" t="s">
        <v>380</v>
      </c>
      <c r="G3707" s="41" t="s">
        <v>757</v>
      </c>
      <c r="H3707" s="41">
        <v>2</v>
      </c>
      <c r="I3707" s="41">
        <v>3467.65089684439</v>
      </c>
      <c r="J3707" s="41">
        <v>324</v>
      </c>
      <c r="K3707" s="41">
        <v>276</v>
      </c>
      <c r="L3707" s="41">
        <v>5.9939999999999998</v>
      </c>
      <c r="M3707" s="41">
        <v>5.1059999999999999</v>
      </c>
      <c r="N3707" s="41">
        <v>72</v>
      </c>
      <c r="O3707" s="41">
        <v>0</v>
      </c>
      <c r="P3707" s="41">
        <v>1.4328000000000001</v>
      </c>
      <c r="Q3707" s="41">
        <v>0</v>
      </c>
      <c r="R3707" s="41">
        <v>3655</v>
      </c>
      <c r="S3707" s="41">
        <v>65.424499999999995</v>
      </c>
      <c r="T3707" s="41">
        <v>5860</v>
      </c>
      <c r="U3707" s="41">
        <v>128.91999999999999</v>
      </c>
      <c r="V3707" s="41">
        <v>4255</v>
      </c>
      <c r="W3707" s="41">
        <v>76.524499999999989</v>
      </c>
      <c r="X3707" s="41">
        <v>5932</v>
      </c>
      <c r="Y3707" s="41">
        <v>130.35279999999997</v>
      </c>
      <c r="Z3707" s="6">
        <f>0</f>
        <v>0</v>
      </c>
      <c r="AA3707" s="6">
        <f t="shared" si="422"/>
        <v>76.524499999999989</v>
      </c>
      <c r="AB3707">
        <f>IF(ISBLANK(Table1[[#This Row],[FY2425_Cost]])=TRUE,#N/A,Table1[[#This Row],[FY2425_Cost]])</f>
        <v>130.35279999999997</v>
      </c>
      <c r="AC3707" s="6">
        <f t="shared" si="423"/>
        <v>53.828299999999984</v>
      </c>
      <c r="AD3707" s="6" t="e">
        <f>SUMIFS($AB$3:AB3707,$B$3:B3707,B3707)</f>
        <v>#N/A</v>
      </c>
      <c r="AE3707" s="6">
        <f t="shared" si="424"/>
        <v>1560.4429035799756</v>
      </c>
      <c r="AF3707" s="6">
        <f t="shared" si="425"/>
        <v>1560.4429035799756</v>
      </c>
      <c r="AG3707" s="6">
        <f>VLOOKUP(Table1[[#This Row],[PracticeCode]],$AP$3:$AS$345,4,FALSE)</f>
        <v>1560.4429035799756</v>
      </c>
      <c r="AH3707" s="27">
        <f t="shared" si="426"/>
        <v>113392.18432681156</v>
      </c>
      <c r="AI3707" s="6" t="e">
        <f t="shared" si="421"/>
        <v>#N/A</v>
      </c>
    </row>
    <row r="3708" spans="1:35" x14ac:dyDescent="0.35">
      <c r="A3708" t="str">
        <f t="shared" si="420"/>
        <v>THE WESTBOURNE GREEN SURGERYRegents HealthCentral LondonY00902Nov8</v>
      </c>
      <c r="B3708" s="41" t="s">
        <v>752</v>
      </c>
      <c r="C3708" s="41" t="s">
        <v>456</v>
      </c>
      <c r="D3708" s="41" t="s">
        <v>33</v>
      </c>
      <c r="E3708" s="41" t="s">
        <v>380</v>
      </c>
      <c r="F3708" s="41" t="s">
        <v>380</v>
      </c>
      <c r="G3708" s="41" t="s">
        <v>763</v>
      </c>
      <c r="H3708" s="41">
        <v>8</v>
      </c>
      <c r="I3708" s="41">
        <v>3467.65089684439</v>
      </c>
      <c r="J3708" s="41">
        <v>1117</v>
      </c>
      <c r="K3708" s="41">
        <v>0</v>
      </c>
      <c r="L3708" s="41">
        <v>22.228300000000001</v>
      </c>
      <c r="M3708" s="41">
        <v>0</v>
      </c>
      <c r="N3708" s="41"/>
      <c r="O3708" s="41"/>
      <c r="P3708" s="41"/>
      <c r="Q3708" s="41"/>
      <c r="R3708" s="41">
        <v>7654</v>
      </c>
      <c r="S3708" s="41">
        <v>137.00659999999999</v>
      </c>
      <c r="T3708" s="41"/>
      <c r="U3708" s="41"/>
      <c r="V3708" s="41">
        <v>8771</v>
      </c>
      <c r="W3708" s="41">
        <v>159.23489999999998</v>
      </c>
      <c r="X3708" s="41"/>
      <c r="Y3708" s="41"/>
      <c r="Z3708" s="6">
        <f>0</f>
        <v>0</v>
      </c>
      <c r="AA3708" s="6">
        <f t="shared" si="422"/>
        <v>159.23489999999998</v>
      </c>
      <c r="AB3708" t="e">
        <f>IF(ISBLANK(Table1[[#This Row],[FY2425_Cost]])=TRUE,#N/A,Table1[[#This Row],[FY2425_Cost]])</f>
        <v>#N/A</v>
      </c>
      <c r="AC3708" s="6" t="e">
        <f t="shared" si="423"/>
        <v>#N/A</v>
      </c>
      <c r="AD3708" s="6" t="e">
        <f>SUMIFS($AB$3:AB3708,$B$3:B3708,B3708)</f>
        <v>#N/A</v>
      </c>
      <c r="AE3708" s="6">
        <f t="shared" si="424"/>
        <v>1560.4429035799756</v>
      </c>
      <c r="AF3708" s="6">
        <f t="shared" si="425"/>
        <v>1560.4429035799756</v>
      </c>
      <c r="AG3708" s="6">
        <f>VLOOKUP(Table1[[#This Row],[PracticeCode]],$AP$3:$AS$345,4,FALSE)</f>
        <v>1560.4429035799756</v>
      </c>
      <c r="AH3708" s="27">
        <f t="shared" si="426"/>
        <v>113392.18432681156</v>
      </c>
      <c r="AI3708" s="6" t="e">
        <f t="shared" si="421"/>
        <v>#N/A</v>
      </c>
    </row>
    <row r="3709" spans="1:35" x14ac:dyDescent="0.35">
      <c r="A3709" t="str">
        <f t="shared" si="420"/>
        <v>THE WESTBOURNE GREEN SURGERYRegents HealthCentral LondonY00902Oct7</v>
      </c>
      <c r="B3709" s="41" t="s">
        <v>752</v>
      </c>
      <c r="C3709" s="41" t="s">
        <v>456</v>
      </c>
      <c r="D3709" s="41" t="s">
        <v>33</v>
      </c>
      <c r="E3709" s="41" t="s">
        <v>380</v>
      </c>
      <c r="F3709" s="41" t="s">
        <v>380</v>
      </c>
      <c r="G3709" s="41" t="s">
        <v>762</v>
      </c>
      <c r="H3709" s="41">
        <v>7</v>
      </c>
      <c r="I3709" s="41">
        <v>3467.65089684439</v>
      </c>
      <c r="J3709" s="41">
        <v>246</v>
      </c>
      <c r="K3709" s="41">
        <v>2251</v>
      </c>
      <c r="L3709" s="41">
        <v>4.8954000000000004</v>
      </c>
      <c r="M3709" s="41">
        <v>44.794900000000005</v>
      </c>
      <c r="N3709" s="41">
        <v>0</v>
      </c>
      <c r="O3709" s="41">
        <v>58</v>
      </c>
      <c r="P3709" s="41">
        <v>0</v>
      </c>
      <c r="Q3709" s="41">
        <v>1.3049999999999999</v>
      </c>
      <c r="R3709" s="41">
        <v>6219</v>
      </c>
      <c r="S3709" s="41">
        <v>111.3201</v>
      </c>
      <c r="T3709" s="41">
        <v>12511</v>
      </c>
      <c r="U3709" s="41">
        <v>275.24200000000002</v>
      </c>
      <c r="V3709" s="41">
        <v>8716</v>
      </c>
      <c r="W3709" s="41">
        <v>161.0104</v>
      </c>
      <c r="X3709" s="41">
        <v>12569</v>
      </c>
      <c r="Y3709" s="41">
        <v>276.54700000000003</v>
      </c>
      <c r="Z3709" s="6">
        <f>0</f>
        <v>0</v>
      </c>
      <c r="AA3709" s="6">
        <f t="shared" si="422"/>
        <v>161.0104</v>
      </c>
      <c r="AB3709">
        <f>IF(ISBLANK(Table1[[#This Row],[FY2425_Cost]])=TRUE,#N/A,Table1[[#This Row],[FY2425_Cost]])</f>
        <v>276.54700000000003</v>
      </c>
      <c r="AC3709" s="6">
        <f t="shared" si="423"/>
        <v>115.53660000000002</v>
      </c>
      <c r="AD3709" s="6" t="e">
        <f>SUMIFS($AB$3:AB3709,$B$3:B3709,B3709)</f>
        <v>#N/A</v>
      </c>
      <c r="AE3709" s="6">
        <f t="shared" si="424"/>
        <v>1560.4429035799756</v>
      </c>
      <c r="AF3709" s="6">
        <f t="shared" si="425"/>
        <v>1560.4429035799756</v>
      </c>
      <c r="AG3709" s="6">
        <f>VLOOKUP(Table1[[#This Row],[PracticeCode]],$AP$3:$AS$345,4,FALSE)</f>
        <v>1560.4429035799756</v>
      </c>
      <c r="AH3709" s="27">
        <f t="shared" si="426"/>
        <v>113392.18432681156</v>
      </c>
      <c r="AI3709" s="6" t="e">
        <f t="shared" si="421"/>
        <v>#N/A</v>
      </c>
    </row>
    <row r="3710" spans="1:35" x14ac:dyDescent="0.35">
      <c r="A3710" t="str">
        <f t="shared" si="420"/>
        <v>THE WESTBOURNE GREEN SURGERYRegents HealthCentral LondonY00902Sep6</v>
      </c>
      <c r="B3710" s="41" t="s">
        <v>752</v>
      </c>
      <c r="C3710" s="41" t="s">
        <v>456</v>
      </c>
      <c r="D3710" s="41" t="s">
        <v>33</v>
      </c>
      <c r="E3710" s="41" t="s">
        <v>380</v>
      </c>
      <c r="F3710" s="41" t="s">
        <v>380</v>
      </c>
      <c r="G3710" s="41" t="s">
        <v>761</v>
      </c>
      <c r="H3710" s="41">
        <v>6</v>
      </c>
      <c r="I3710" s="41">
        <v>3467.65089684439</v>
      </c>
      <c r="J3710" s="41">
        <v>132</v>
      </c>
      <c r="K3710" s="41">
        <v>0</v>
      </c>
      <c r="L3710" s="41">
        <v>2.6268000000000002</v>
      </c>
      <c r="M3710" s="41">
        <v>0</v>
      </c>
      <c r="N3710" s="41">
        <v>172</v>
      </c>
      <c r="O3710" s="41">
        <v>652</v>
      </c>
      <c r="P3710" s="41">
        <v>3.8699999999999997</v>
      </c>
      <c r="Q3710" s="41">
        <v>14.67</v>
      </c>
      <c r="R3710" s="41">
        <v>4186</v>
      </c>
      <c r="S3710" s="41">
        <v>74.929400000000001</v>
      </c>
      <c r="T3710" s="41">
        <v>5082</v>
      </c>
      <c r="U3710" s="41">
        <v>111.804</v>
      </c>
      <c r="V3710" s="41">
        <v>4318</v>
      </c>
      <c r="W3710" s="41">
        <v>77.556200000000004</v>
      </c>
      <c r="X3710" s="41">
        <v>5906</v>
      </c>
      <c r="Y3710" s="41">
        <v>130.34399999999999</v>
      </c>
      <c r="Z3710" s="6">
        <f>0</f>
        <v>0</v>
      </c>
      <c r="AA3710" s="6">
        <f t="shared" si="422"/>
        <v>77.556200000000004</v>
      </c>
      <c r="AB3710">
        <f>IF(ISBLANK(Table1[[#This Row],[FY2425_Cost]])=TRUE,#N/A,Table1[[#This Row],[FY2425_Cost]])</f>
        <v>130.34399999999999</v>
      </c>
      <c r="AC3710" s="6">
        <f t="shared" si="423"/>
        <v>52.78779999999999</v>
      </c>
      <c r="AD3710" s="6" t="e">
        <f>SUMIFS($AB$3:AB3710,$B$3:B3710,B3710)</f>
        <v>#N/A</v>
      </c>
      <c r="AE3710" s="6">
        <f t="shared" si="424"/>
        <v>1560.4429035799756</v>
      </c>
      <c r="AF3710" s="6">
        <f t="shared" si="425"/>
        <v>1560.4429035799756</v>
      </c>
      <c r="AG3710" s="6">
        <f>VLOOKUP(Table1[[#This Row],[PracticeCode]],$AP$3:$AS$345,4,FALSE)</f>
        <v>1560.4429035799756</v>
      </c>
      <c r="AH3710" s="27">
        <f t="shared" si="426"/>
        <v>113392.18432681156</v>
      </c>
      <c r="AI3710" s="6" t="e">
        <f t="shared" si="421"/>
        <v>#N/A</v>
      </c>
    </row>
    <row r="3711" spans="1:35" x14ac:dyDescent="0.35">
      <c r="A3711" t="str">
        <f t="shared" si="420"/>
        <v>THE WILLESDEN MEDICAL CENTREK&amp;W SouthBrentE84021Apr1</v>
      </c>
      <c r="B3711" s="41" t="s">
        <v>625</v>
      </c>
      <c r="C3711" s="41" t="s">
        <v>437</v>
      </c>
      <c r="D3711" s="41" t="s">
        <v>18</v>
      </c>
      <c r="E3711" s="41" t="s">
        <v>381</v>
      </c>
      <c r="F3711" s="41" t="s">
        <v>381</v>
      </c>
      <c r="G3711" s="41" t="s">
        <v>756</v>
      </c>
      <c r="H3711" s="41">
        <v>1</v>
      </c>
      <c r="I3711" s="41">
        <v>14062.168084230199</v>
      </c>
      <c r="J3711" s="41">
        <v>29803</v>
      </c>
      <c r="K3711" s="41">
        <v>16182</v>
      </c>
      <c r="L3711" s="41">
        <v>551.35550000000001</v>
      </c>
      <c r="M3711" s="41">
        <v>299.36699999999996</v>
      </c>
      <c r="N3711" s="41">
        <v>53259</v>
      </c>
      <c r="O3711" s="41">
        <v>3833</v>
      </c>
      <c r="P3711" s="41">
        <v>1059.8541</v>
      </c>
      <c r="Q3711" s="41">
        <v>76.276700000000005</v>
      </c>
      <c r="R3711" s="41">
        <v>0</v>
      </c>
      <c r="S3711" s="41">
        <v>0</v>
      </c>
      <c r="T3711" s="41">
        <v>0</v>
      </c>
      <c r="U3711" s="41">
        <v>0</v>
      </c>
      <c r="V3711" s="41">
        <v>45985</v>
      </c>
      <c r="W3711" s="41">
        <v>850.72249999999997</v>
      </c>
      <c r="X3711" s="41">
        <v>57092</v>
      </c>
      <c r="Y3711" s="41">
        <v>1136.1307999999999</v>
      </c>
      <c r="Z3711" s="6">
        <f>0</f>
        <v>0</v>
      </c>
      <c r="AA3711" s="6">
        <f t="shared" si="422"/>
        <v>850.72249999999997</v>
      </c>
      <c r="AB3711">
        <f>IF(ISBLANK(Table1[[#This Row],[FY2425_Cost]])=TRUE,#N/A,Table1[[#This Row],[FY2425_Cost]])</f>
        <v>1136.1307999999999</v>
      </c>
      <c r="AC3711" s="6">
        <f t="shared" si="423"/>
        <v>285.40829999999994</v>
      </c>
      <c r="AD3711" s="6">
        <f>SUMIFS($AB$3:AB3711,$B$3:B3711,B3711)</f>
        <v>1136.1307999999999</v>
      </c>
      <c r="AE3711" s="6">
        <f t="shared" si="424"/>
        <v>6327.9756379035898</v>
      </c>
      <c r="AF3711" s="6">
        <f t="shared" si="425"/>
        <v>6327.9756379035898</v>
      </c>
      <c r="AG3711" s="6">
        <f>VLOOKUP(Table1[[#This Row],[PracticeCode]],$AP$3:$AS$345,4,FALSE)</f>
        <v>6327.9756379035898</v>
      </c>
      <c r="AH3711" s="27">
        <f t="shared" si="426"/>
        <v>459832.89635432756</v>
      </c>
      <c r="AI3711" s="6">
        <f t="shared" si="421"/>
        <v>0</v>
      </c>
    </row>
    <row r="3712" spans="1:35" x14ac:dyDescent="0.35">
      <c r="A3712" t="str">
        <f t="shared" si="420"/>
        <v>THE WILLESDEN MEDICAL CENTREK&amp;W SouthBrentE84021Aug5</v>
      </c>
      <c r="B3712" s="41" t="s">
        <v>625</v>
      </c>
      <c r="C3712" s="41" t="s">
        <v>437</v>
      </c>
      <c r="D3712" s="41" t="s">
        <v>18</v>
      </c>
      <c r="E3712" s="41" t="s">
        <v>381</v>
      </c>
      <c r="F3712" s="41" t="s">
        <v>381</v>
      </c>
      <c r="G3712" s="41" t="s">
        <v>760</v>
      </c>
      <c r="H3712" s="41">
        <v>5</v>
      </c>
      <c r="I3712" s="41">
        <v>14062.168084230199</v>
      </c>
      <c r="J3712" s="41">
        <v>37388</v>
      </c>
      <c r="K3712" s="41">
        <v>5610</v>
      </c>
      <c r="L3712" s="41">
        <v>691.678</v>
      </c>
      <c r="M3712" s="41">
        <v>103.785</v>
      </c>
      <c r="N3712" s="41">
        <v>24236</v>
      </c>
      <c r="O3712" s="41">
        <v>2682</v>
      </c>
      <c r="P3712" s="41">
        <v>482.29640000000001</v>
      </c>
      <c r="Q3712" s="41">
        <v>53.3718</v>
      </c>
      <c r="R3712" s="41">
        <v>0</v>
      </c>
      <c r="S3712" s="41">
        <v>0</v>
      </c>
      <c r="T3712" s="41">
        <v>0</v>
      </c>
      <c r="U3712" s="41">
        <v>0</v>
      </c>
      <c r="V3712" s="41">
        <v>42998</v>
      </c>
      <c r="W3712" s="41">
        <v>795.46299999999997</v>
      </c>
      <c r="X3712" s="41">
        <v>26918</v>
      </c>
      <c r="Y3712" s="41">
        <v>535.66819999999996</v>
      </c>
      <c r="Z3712" s="6">
        <f>0</f>
        <v>0</v>
      </c>
      <c r="AA3712" s="6">
        <f t="shared" si="422"/>
        <v>795.46299999999997</v>
      </c>
      <c r="AB3712">
        <f>IF(ISBLANK(Table1[[#This Row],[FY2425_Cost]])=TRUE,#N/A,Table1[[#This Row],[FY2425_Cost]])</f>
        <v>535.66819999999996</v>
      </c>
      <c r="AC3712" s="6">
        <f t="shared" si="423"/>
        <v>-259.79480000000001</v>
      </c>
      <c r="AD3712" s="6">
        <f>SUMIFS($AB$3:AB3712,$B$3:B3712,B3712)</f>
        <v>1671.799</v>
      </c>
      <c r="AE3712" s="6">
        <f t="shared" si="424"/>
        <v>6327.9756379035898</v>
      </c>
      <c r="AF3712" s="6">
        <f t="shared" si="425"/>
        <v>6327.9756379035898</v>
      </c>
      <c r="AG3712" s="6">
        <f>VLOOKUP(Table1[[#This Row],[PracticeCode]],$AP$3:$AS$345,4,FALSE)</f>
        <v>6327.9756379035898</v>
      </c>
      <c r="AH3712" s="27">
        <f t="shared" si="426"/>
        <v>459832.89635432756</v>
      </c>
      <c r="AI3712" s="6">
        <f t="shared" si="421"/>
        <v>0</v>
      </c>
    </row>
    <row r="3713" spans="1:35" x14ac:dyDescent="0.35">
      <c r="A3713" t="str">
        <f t="shared" si="420"/>
        <v>THE WILLESDEN MEDICAL CENTREK&amp;W SouthBrentE84021Dec9</v>
      </c>
      <c r="B3713" s="41" t="s">
        <v>625</v>
      </c>
      <c r="C3713" s="41" t="s">
        <v>437</v>
      </c>
      <c r="D3713" s="41" t="s">
        <v>18</v>
      </c>
      <c r="E3713" s="41" t="s">
        <v>381</v>
      </c>
      <c r="F3713" s="41" t="s">
        <v>381</v>
      </c>
      <c r="G3713" s="41" t="s">
        <v>764</v>
      </c>
      <c r="H3713" s="41">
        <v>9</v>
      </c>
      <c r="I3713" s="41">
        <v>14062.168084230199</v>
      </c>
      <c r="J3713" s="41">
        <v>27862</v>
      </c>
      <c r="K3713" s="41">
        <v>4496</v>
      </c>
      <c r="L3713" s="41">
        <v>554.4538</v>
      </c>
      <c r="M3713" s="41">
        <v>89.470399999999998</v>
      </c>
      <c r="N3713" s="41"/>
      <c r="O3713" s="41"/>
      <c r="P3713" s="41"/>
      <c r="Q3713" s="41"/>
      <c r="R3713" s="41">
        <v>0</v>
      </c>
      <c r="S3713" s="41">
        <v>0</v>
      </c>
      <c r="T3713" s="41"/>
      <c r="U3713" s="41"/>
      <c r="V3713" s="41">
        <v>32358</v>
      </c>
      <c r="W3713" s="41">
        <v>643.92420000000004</v>
      </c>
      <c r="X3713" s="41"/>
      <c r="Y3713" s="41"/>
      <c r="Z3713" s="6">
        <f>0</f>
        <v>0</v>
      </c>
      <c r="AA3713" s="6"/>
      <c r="AB3713" t="e">
        <f>IF(ISBLANK(Table1[[#This Row],[FY2425_Cost]])=TRUE,#N/A,Table1[[#This Row],[FY2425_Cost]])</f>
        <v>#N/A</v>
      </c>
      <c r="AC3713" s="6"/>
      <c r="AD3713" s="6"/>
      <c r="AE3713" s="6"/>
      <c r="AF3713" s="6"/>
      <c r="AG3713" s="6">
        <f>VLOOKUP(Table1[[#This Row],[PracticeCode]],$AP$3:$AS$345,4,FALSE)</f>
        <v>6327.9756379035898</v>
      </c>
      <c r="AH3713" s="55"/>
      <c r="AI3713" s="6">
        <f t="shared" si="421"/>
        <v>0</v>
      </c>
    </row>
    <row r="3714" spans="1:35" x14ac:dyDescent="0.35">
      <c r="A3714" t="str">
        <f t="shared" si="420"/>
        <v>THE WILLESDEN MEDICAL CENTREK&amp;W SouthBrentE84021Feb11</v>
      </c>
      <c r="B3714" s="41" t="s">
        <v>625</v>
      </c>
      <c r="C3714" s="41" t="s">
        <v>437</v>
      </c>
      <c r="D3714" s="41" t="s">
        <v>18</v>
      </c>
      <c r="E3714" s="41" t="s">
        <v>381</v>
      </c>
      <c r="F3714" s="41" t="s">
        <v>381</v>
      </c>
      <c r="G3714" s="41" t="s">
        <v>766</v>
      </c>
      <c r="H3714" s="41">
        <v>11</v>
      </c>
      <c r="I3714" s="41">
        <v>14062.168084230199</v>
      </c>
      <c r="J3714" s="41">
        <v>40836</v>
      </c>
      <c r="K3714" s="41">
        <v>24673</v>
      </c>
      <c r="L3714" s="41">
        <v>812.63640000000009</v>
      </c>
      <c r="M3714" s="41">
        <v>490.99270000000001</v>
      </c>
      <c r="N3714" s="41"/>
      <c r="O3714" s="41"/>
      <c r="P3714" s="41"/>
      <c r="Q3714" s="41"/>
      <c r="R3714" s="41">
        <v>0</v>
      </c>
      <c r="S3714" s="41">
        <v>0</v>
      </c>
      <c r="T3714" s="41"/>
      <c r="U3714" s="41"/>
      <c r="V3714" s="41">
        <v>65509</v>
      </c>
      <c r="W3714" s="41">
        <v>1303.6291000000001</v>
      </c>
      <c r="X3714" s="41"/>
      <c r="Y3714" s="41"/>
      <c r="Z3714" s="6">
        <f>0</f>
        <v>0</v>
      </c>
      <c r="AA3714" s="6"/>
      <c r="AB3714" t="e">
        <f>IF(ISBLANK(Table1[[#This Row],[FY2425_Cost]])=TRUE,#N/A,Table1[[#This Row],[FY2425_Cost]])</f>
        <v>#N/A</v>
      </c>
      <c r="AC3714" s="6"/>
      <c r="AD3714" s="6"/>
      <c r="AE3714" s="6"/>
      <c r="AF3714" s="6"/>
      <c r="AG3714" s="6">
        <f>VLOOKUP(Table1[[#This Row],[PracticeCode]],$AP$3:$AS$345,4,FALSE)</f>
        <v>6327.9756379035898</v>
      </c>
      <c r="AH3714" s="55"/>
      <c r="AI3714" s="6">
        <f t="shared" si="421"/>
        <v>0</v>
      </c>
    </row>
    <row r="3715" spans="1:35" x14ac:dyDescent="0.35">
      <c r="A3715" t="str">
        <f t="shared" ref="A3715:A3778" si="427">CONCATENATE(B3715,C3715,D3715,E3715,G3715,H3715)</f>
        <v>THE WILLESDEN MEDICAL CENTREK&amp;W SouthBrentE84021Jan10</v>
      </c>
      <c r="B3715" s="41" t="s">
        <v>625</v>
      </c>
      <c r="C3715" s="41" t="s">
        <v>437</v>
      </c>
      <c r="D3715" s="41" t="s">
        <v>18</v>
      </c>
      <c r="E3715" s="41" t="s">
        <v>381</v>
      </c>
      <c r="F3715" s="41" t="s">
        <v>381</v>
      </c>
      <c r="G3715" s="41" t="s">
        <v>765</v>
      </c>
      <c r="H3715" s="41">
        <v>10</v>
      </c>
      <c r="I3715" s="41">
        <v>14062.168084230199</v>
      </c>
      <c r="J3715" s="41">
        <v>40723</v>
      </c>
      <c r="K3715" s="41">
        <v>16083</v>
      </c>
      <c r="L3715" s="41">
        <v>810.3877</v>
      </c>
      <c r="M3715" s="41">
        <v>320.05170000000004</v>
      </c>
      <c r="N3715" s="41"/>
      <c r="O3715" s="41"/>
      <c r="P3715" s="41"/>
      <c r="Q3715" s="41"/>
      <c r="R3715" s="41">
        <v>0</v>
      </c>
      <c r="S3715" s="41">
        <v>0</v>
      </c>
      <c r="T3715" s="41"/>
      <c r="U3715" s="41"/>
      <c r="V3715" s="41">
        <v>56806</v>
      </c>
      <c r="W3715" s="41">
        <v>1130.4394</v>
      </c>
      <c r="X3715" s="41"/>
      <c r="Y3715" s="41"/>
      <c r="Z3715" s="6">
        <f>0</f>
        <v>0</v>
      </c>
      <c r="AA3715" s="6"/>
      <c r="AB3715" t="e">
        <f>IF(ISBLANK(Table1[[#This Row],[FY2425_Cost]])=TRUE,#N/A,Table1[[#This Row],[FY2425_Cost]])</f>
        <v>#N/A</v>
      </c>
      <c r="AC3715" s="6"/>
      <c r="AD3715" s="6"/>
      <c r="AE3715" s="6"/>
      <c r="AF3715" s="6"/>
      <c r="AG3715" s="6">
        <f>VLOOKUP(Table1[[#This Row],[PracticeCode]],$AP$3:$AS$345,4,FALSE)</f>
        <v>6327.9756379035898</v>
      </c>
      <c r="AH3715" s="55"/>
      <c r="AI3715" s="6">
        <f t="shared" ref="AI3715:AI3778" si="428">IF(AD3715-AF3715&lt;=0,0,AD3715-AF3715)</f>
        <v>0</v>
      </c>
    </row>
    <row r="3716" spans="1:35" x14ac:dyDescent="0.35">
      <c r="A3716" t="str">
        <f t="shared" si="427"/>
        <v>THE WILLESDEN MEDICAL CENTREK&amp;W SouthBrentE84021Jul4</v>
      </c>
      <c r="B3716" s="41" t="s">
        <v>625</v>
      </c>
      <c r="C3716" s="41" t="s">
        <v>437</v>
      </c>
      <c r="D3716" s="41" t="s">
        <v>18</v>
      </c>
      <c r="E3716" s="41" t="s">
        <v>381</v>
      </c>
      <c r="F3716" s="41" t="s">
        <v>381</v>
      </c>
      <c r="G3716" s="41" t="s">
        <v>759</v>
      </c>
      <c r="H3716" s="41">
        <v>4</v>
      </c>
      <c r="I3716" s="41">
        <v>14062.168084230199</v>
      </c>
      <c r="J3716" s="41">
        <v>42447</v>
      </c>
      <c r="K3716" s="41">
        <v>5392</v>
      </c>
      <c r="L3716" s="41">
        <v>785.26949999999999</v>
      </c>
      <c r="M3716" s="41">
        <v>99.751999999999995</v>
      </c>
      <c r="N3716" s="41">
        <v>28926</v>
      </c>
      <c r="O3716" s="41">
        <v>3569</v>
      </c>
      <c r="P3716" s="41">
        <v>575.62740000000008</v>
      </c>
      <c r="Q3716" s="41">
        <v>71.023099999999999</v>
      </c>
      <c r="R3716" s="41">
        <v>0</v>
      </c>
      <c r="S3716" s="41">
        <v>0</v>
      </c>
      <c r="T3716" s="41">
        <v>0</v>
      </c>
      <c r="U3716" s="41">
        <v>0</v>
      </c>
      <c r="V3716" s="41">
        <v>47839</v>
      </c>
      <c r="W3716" s="41">
        <v>885.02149999999995</v>
      </c>
      <c r="X3716" s="41">
        <v>32495</v>
      </c>
      <c r="Y3716" s="41">
        <v>646.65050000000008</v>
      </c>
      <c r="Z3716" s="6">
        <f>0</f>
        <v>0</v>
      </c>
      <c r="AA3716" s="6"/>
      <c r="AB3716">
        <f>IF(ISBLANK(Table1[[#This Row],[FY2425_Cost]])=TRUE,#N/A,Table1[[#This Row],[FY2425_Cost]])</f>
        <v>646.65050000000008</v>
      </c>
      <c r="AC3716" s="6"/>
      <c r="AD3716" s="6"/>
      <c r="AE3716" s="6"/>
      <c r="AF3716" s="6"/>
      <c r="AG3716" s="6">
        <f>VLOOKUP(Table1[[#This Row],[PracticeCode]],$AP$3:$AS$345,4,FALSE)</f>
        <v>6327.9756379035898</v>
      </c>
      <c r="AH3716" s="55"/>
      <c r="AI3716" s="6">
        <f t="shared" si="428"/>
        <v>0</v>
      </c>
    </row>
    <row r="3717" spans="1:35" x14ac:dyDescent="0.35">
      <c r="A3717" t="str">
        <f t="shared" si="427"/>
        <v>THE WILLESDEN MEDICAL CENTREK&amp;W SouthBrentE84021Jun3</v>
      </c>
      <c r="B3717" s="41" t="s">
        <v>625</v>
      </c>
      <c r="C3717" s="41" t="s">
        <v>437</v>
      </c>
      <c r="D3717" s="41" t="s">
        <v>18</v>
      </c>
      <c r="E3717" s="41" t="s">
        <v>381</v>
      </c>
      <c r="F3717" s="41" t="s">
        <v>381</v>
      </c>
      <c r="G3717" s="41" t="s">
        <v>758</v>
      </c>
      <c r="H3717" s="41">
        <v>3</v>
      </c>
      <c r="I3717" s="41">
        <v>14062.168084230199</v>
      </c>
      <c r="J3717" s="41">
        <v>34095</v>
      </c>
      <c r="K3717" s="41">
        <v>6923</v>
      </c>
      <c r="L3717" s="41">
        <v>630.75749999999994</v>
      </c>
      <c r="M3717" s="41">
        <v>128.07550000000001</v>
      </c>
      <c r="N3717" s="41">
        <v>34809</v>
      </c>
      <c r="O3717" s="41">
        <v>3185</v>
      </c>
      <c r="P3717" s="41">
        <v>692.69910000000004</v>
      </c>
      <c r="Q3717" s="41">
        <v>63.381500000000003</v>
      </c>
      <c r="R3717" s="41">
        <v>0</v>
      </c>
      <c r="S3717" s="41">
        <v>0</v>
      </c>
      <c r="T3717" s="41">
        <v>0</v>
      </c>
      <c r="U3717" s="41">
        <v>0</v>
      </c>
      <c r="V3717" s="41">
        <v>41018</v>
      </c>
      <c r="W3717" s="41">
        <v>758.83299999999997</v>
      </c>
      <c r="X3717" s="41">
        <v>37994</v>
      </c>
      <c r="Y3717" s="41">
        <v>756.0806</v>
      </c>
      <c r="Z3717" s="6">
        <f>0</f>
        <v>0</v>
      </c>
      <c r="AA3717" s="6"/>
      <c r="AB3717">
        <f>IF(ISBLANK(Table1[[#This Row],[FY2425_Cost]])=TRUE,#N/A,Table1[[#This Row],[FY2425_Cost]])</f>
        <v>756.0806</v>
      </c>
      <c r="AC3717" s="6"/>
      <c r="AD3717" s="6"/>
      <c r="AE3717" s="6"/>
      <c r="AF3717" s="6"/>
      <c r="AG3717" s="6">
        <f>VLOOKUP(Table1[[#This Row],[PracticeCode]],$AP$3:$AS$345,4,FALSE)</f>
        <v>6327.9756379035898</v>
      </c>
      <c r="AH3717" s="55"/>
      <c r="AI3717" s="6">
        <f t="shared" si="428"/>
        <v>0</v>
      </c>
    </row>
    <row r="3718" spans="1:35" x14ac:dyDescent="0.35">
      <c r="A3718" t="str">
        <f t="shared" si="427"/>
        <v>THE WILLESDEN MEDICAL CENTREK&amp;W SouthBrentE84021Mar12</v>
      </c>
      <c r="B3718" s="41" t="s">
        <v>625</v>
      </c>
      <c r="C3718" s="41" t="s">
        <v>437</v>
      </c>
      <c r="D3718" s="41" t="s">
        <v>18</v>
      </c>
      <c r="E3718" s="41" t="s">
        <v>381</v>
      </c>
      <c r="F3718" s="41" t="s">
        <v>381</v>
      </c>
      <c r="G3718" s="41" t="s">
        <v>767</v>
      </c>
      <c r="H3718" s="41">
        <v>12</v>
      </c>
      <c r="I3718" s="41">
        <v>14062.168084230199</v>
      </c>
      <c r="J3718" s="41">
        <v>35968</v>
      </c>
      <c r="K3718" s="41">
        <v>5984</v>
      </c>
      <c r="L3718" s="41">
        <v>715.76319999999998</v>
      </c>
      <c r="M3718" s="41">
        <v>119.08160000000001</v>
      </c>
      <c r="N3718" s="41"/>
      <c r="O3718" s="41"/>
      <c r="P3718" s="41"/>
      <c r="Q3718" s="41"/>
      <c r="R3718" s="41">
        <v>0</v>
      </c>
      <c r="S3718" s="41">
        <v>0</v>
      </c>
      <c r="T3718" s="41"/>
      <c r="U3718" s="41"/>
      <c r="V3718" s="41">
        <v>41952</v>
      </c>
      <c r="W3718" s="41">
        <v>834.84479999999996</v>
      </c>
      <c r="X3718" s="41"/>
      <c r="Y3718" s="41"/>
      <c r="Z3718" s="6">
        <f>0</f>
        <v>0</v>
      </c>
      <c r="AA3718" s="6"/>
      <c r="AB3718" t="e">
        <f>IF(ISBLANK(Table1[[#This Row],[FY2425_Cost]])=TRUE,#N/A,Table1[[#This Row],[FY2425_Cost]])</f>
        <v>#N/A</v>
      </c>
      <c r="AC3718" s="6"/>
      <c r="AD3718" s="6"/>
      <c r="AE3718" s="6"/>
      <c r="AF3718" s="6"/>
      <c r="AG3718" s="6">
        <f>VLOOKUP(Table1[[#This Row],[PracticeCode]],$AP$3:$AS$345,4,FALSE)</f>
        <v>6327.9756379035898</v>
      </c>
      <c r="AH3718" s="55"/>
      <c r="AI3718" s="6">
        <f t="shared" si="428"/>
        <v>0</v>
      </c>
    </row>
    <row r="3719" spans="1:35" x14ac:dyDescent="0.35">
      <c r="A3719" t="str">
        <f t="shared" si="427"/>
        <v>THE WILLESDEN MEDICAL CENTREK&amp;W SouthBrentE84021May2</v>
      </c>
      <c r="B3719" s="41" t="s">
        <v>625</v>
      </c>
      <c r="C3719" s="41" t="s">
        <v>437</v>
      </c>
      <c r="D3719" s="41" t="s">
        <v>18</v>
      </c>
      <c r="E3719" s="41" t="s">
        <v>381</v>
      </c>
      <c r="F3719" s="41" t="s">
        <v>381</v>
      </c>
      <c r="G3719" s="41" t="s">
        <v>757</v>
      </c>
      <c r="H3719" s="41">
        <v>2</v>
      </c>
      <c r="I3719" s="41">
        <v>14062.168084230199</v>
      </c>
      <c r="J3719" s="41">
        <v>77949</v>
      </c>
      <c r="K3719" s="41">
        <v>13341</v>
      </c>
      <c r="L3719" s="41">
        <v>1442.0564999999999</v>
      </c>
      <c r="M3719" s="41">
        <v>246.80849999999998</v>
      </c>
      <c r="N3719" s="41">
        <v>46395</v>
      </c>
      <c r="O3719" s="41">
        <v>4295</v>
      </c>
      <c r="P3719" s="41">
        <v>923.26050000000009</v>
      </c>
      <c r="Q3719" s="41">
        <v>85.470500000000001</v>
      </c>
      <c r="R3719" s="41">
        <v>0</v>
      </c>
      <c r="S3719" s="41">
        <v>0</v>
      </c>
      <c r="T3719" s="41">
        <v>0</v>
      </c>
      <c r="U3719" s="41">
        <v>0</v>
      </c>
      <c r="V3719" s="41">
        <v>91290</v>
      </c>
      <c r="W3719" s="41">
        <v>1688.8649999999998</v>
      </c>
      <c r="X3719" s="41">
        <v>50690</v>
      </c>
      <c r="Y3719" s="41">
        <v>1008.7310000000001</v>
      </c>
      <c r="Z3719" s="6">
        <f>0</f>
        <v>0</v>
      </c>
      <c r="AA3719" s="6"/>
      <c r="AB3719">
        <f>IF(ISBLANK(Table1[[#This Row],[FY2425_Cost]])=TRUE,#N/A,Table1[[#This Row],[FY2425_Cost]])</f>
        <v>1008.7310000000001</v>
      </c>
      <c r="AC3719" s="6"/>
      <c r="AD3719" s="6"/>
      <c r="AE3719" s="6"/>
      <c r="AF3719" s="6"/>
      <c r="AG3719" s="6">
        <f>VLOOKUP(Table1[[#This Row],[PracticeCode]],$AP$3:$AS$345,4,FALSE)</f>
        <v>6327.9756379035898</v>
      </c>
      <c r="AH3719" s="55"/>
      <c r="AI3719" s="6">
        <f t="shared" si="428"/>
        <v>0</v>
      </c>
    </row>
    <row r="3720" spans="1:35" x14ac:dyDescent="0.35">
      <c r="A3720" t="str">
        <f t="shared" si="427"/>
        <v>THE WILLESDEN MEDICAL CENTREK&amp;W SouthBrentE84021Nov8</v>
      </c>
      <c r="B3720" s="41" t="s">
        <v>625</v>
      </c>
      <c r="C3720" s="41" t="s">
        <v>437</v>
      </c>
      <c r="D3720" s="41" t="s">
        <v>18</v>
      </c>
      <c r="E3720" s="41" t="s">
        <v>381</v>
      </c>
      <c r="F3720" s="41" t="s">
        <v>381</v>
      </c>
      <c r="G3720" s="41" t="s">
        <v>763</v>
      </c>
      <c r="H3720" s="41">
        <v>8</v>
      </c>
      <c r="I3720" s="41">
        <v>14062.168084230199</v>
      </c>
      <c r="J3720" s="41">
        <v>53787</v>
      </c>
      <c r="K3720" s="41">
        <v>38605</v>
      </c>
      <c r="L3720" s="41">
        <v>1070.3613</v>
      </c>
      <c r="M3720" s="41">
        <v>768.23950000000002</v>
      </c>
      <c r="N3720" s="41"/>
      <c r="O3720" s="41"/>
      <c r="P3720" s="41"/>
      <c r="Q3720" s="41"/>
      <c r="R3720" s="41">
        <v>0</v>
      </c>
      <c r="S3720" s="41">
        <v>0</v>
      </c>
      <c r="T3720" s="41"/>
      <c r="U3720" s="41"/>
      <c r="V3720" s="41">
        <v>92392</v>
      </c>
      <c r="W3720" s="41">
        <v>1838.6008000000002</v>
      </c>
      <c r="X3720" s="41"/>
      <c r="Y3720" s="41"/>
      <c r="Z3720" s="6">
        <f>0</f>
        <v>0</v>
      </c>
      <c r="AA3720" s="6">
        <f>IFERROR(W3720*1,#N/A)</f>
        <v>1838.6008000000002</v>
      </c>
      <c r="AB3720" t="e">
        <f>IF(ISBLANK(Table1[[#This Row],[FY2425_Cost]])=TRUE,#N/A,Table1[[#This Row],[FY2425_Cost]])</f>
        <v>#N/A</v>
      </c>
      <c r="AC3720" s="6" t="e">
        <f>AB3720-AA3720</f>
        <v>#N/A</v>
      </c>
      <c r="AD3720" s="6" t="e">
        <f>SUMIFS($AB$3:AB3720,$B$3:B3720,B3720)</f>
        <v>#N/A</v>
      </c>
      <c r="AE3720" s="6">
        <f>IFERROR(I3720*$AE$1,#N/A)</f>
        <v>6327.9756379035898</v>
      </c>
      <c r="AF3720" s="6">
        <f>AE3720+Z3720</f>
        <v>6327.9756379035898</v>
      </c>
      <c r="AG3720" s="6">
        <f>VLOOKUP(Table1[[#This Row],[PracticeCode]],$AP$3:$AS$345,4,FALSE)</f>
        <v>6327.9756379035898</v>
      </c>
      <c r="AH3720" s="27">
        <f>IFERROR(I3720*$AH$1,#N/A)</f>
        <v>459832.89635432756</v>
      </c>
      <c r="AI3720" s="6" t="e">
        <f t="shared" si="428"/>
        <v>#N/A</v>
      </c>
    </row>
    <row r="3721" spans="1:35" x14ac:dyDescent="0.35">
      <c r="A3721" t="str">
        <f t="shared" si="427"/>
        <v>THE WILLESDEN MEDICAL CENTREK&amp;W SouthBrentE84021Oct7</v>
      </c>
      <c r="B3721" s="41" t="s">
        <v>625</v>
      </c>
      <c r="C3721" s="41" t="s">
        <v>437</v>
      </c>
      <c r="D3721" s="41" t="s">
        <v>18</v>
      </c>
      <c r="E3721" s="41" t="s">
        <v>381</v>
      </c>
      <c r="F3721" s="41" t="s">
        <v>381</v>
      </c>
      <c r="G3721" s="41" t="s">
        <v>762</v>
      </c>
      <c r="H3721" s="41">
        <v>7</v>
      </c>
      <c r="I3721" s="41">
        <v>14062.168084230199</v>
      </c>
      <c r="J3721" s="41">
        <v>61037</v>
      </c>
      <c r="K3721" s="41">
        <v>26220</v>
      </c>
      <c r="L3721" s="41">
        <v>1214.6363000000001</v>
      </c>
      <c r="M3721" s="41">
        <v>521.77800000000002</v>
      </c>
      <c r="N3721" s="41">
        <v>0</v>
      </c>
      <c r="O3721" s="41">
        <v>33018</v>
      </c>
      <c r="P3721" s="41">
        <v>0</v>
      </c>
      <c r="Q3721" s="41">
        <v>742.90499999999997</v>
      </c>
      <c r="R3721" s="41">
        <v>0</v>
      </c>
      <c r="S3721" s="41">
        <v>0</v>
      </c>
      <c r="T3721" s="41">
        <v>0</v>
      </c>
      <c r="U3721" s="41">
        <v>0</v>
      </c>
      <c r="V3721" s="41">
        <v>87257</v>
      </c>
      <c r="W3721" s="41">
        <v>1736.4143000000001</v>
      </c>
      <c r="X3721" s="41">
        <v>33018</v>
      </c>
      <c r="Y3721" s="41">
        <v>742.90499999999997</v>
      </c>
      <c r="Z3721" s="6">
        <f>0</f>
        <v>0</v>
      </c>
      <c r="AA3721" s="6"/>
      <c r="AB3721">
        <f>IF(ISBLANK(Table1[[#This Row],[FY2425_Cost]])=TRUE,#N/A,Table1[[#This Row],[FY2425_Cost]])</f>
        <v>742.90499999999997</v>
      </c>
      <c r="AC3721" s="6"/>
      <c r="AD3721" s="6"/>
      <c r="AE3721" s="6"/>
      <c r="AF3721" s="6"/>
      <c r="AG3721" s="6">
        <f>VLOOKUP(Table1[[#This Row],[PracticeCode]],$AP$3:$AS$345,4,FALSE)</f>
        <v>6327.9756379035898</v>
      </c>
      <c r="AH3721" s="55"/>
      <c r="AI3721" s="6">
        <f t="shared" si="428"/>
        <v>0</v>
      </c>
    </row>
    <row r="3722" spans="1:35" x14ac:dyDescent="0.35">
      <c r="A3722" t="str">
        <f t="shared" si="427"/>
        <v>THE WILLESDEN MEDICAL CENTREK&amp;W SouthBrentE84021Sep6</v>
      </c>
      <c r="B3722" s="41" t="s">
        <v>625</v>
      </c>
      <c r="C3722" s="41" t="s">
        <v>437</v>
      </c>
      <c r="D3722" s="41" t="s">
        <v>18</v>
      </c>
      <c r="E3722" s="41" t="s">
        <v>381</v>
      </c>
      <c r="F3722" s="41" t="s">
        <v>381</v>
      </c>
      <c r="G3722" s="41" t="s">
        <v>761</v>
      </c>
      <c r="H3722" s="41">
        <v>6</v>
      </c>
      <c r="I3722" s="41">
        <v>14062.168084230199</v>
      </c>
      <c r="J3722" s="41">
        <v>44934</v>
      </c>
      <c r="K3722" s="41">
        <v>21577</v>
      </c>
      <c r="L3722" s="41">
        <v>894.1866</v>
      </c>
      <c r="M3722" s="41">
        <v>429.38230000000004</v>
      </c>
      <c r="N3722" s="41">
        <v>21704</v>
      </c>
      <c r="O3722" s="41">
        <v>10777</v>
      </c>
      <c r="P3722" s="41">
        <v>488.34</v>
      </c>
      <c r="Q3722" s="41">
        <v>242.48249999999999</v>
      </c>
      <c r="R3722" s="41">
        <v>0</v>
      </c>
      <c r="S3722" s="41">
        <v>0</v>
      </c>
      <c r="T3722" s="41">
        <v>0</v>
      </c>
      <c r="U3722" s="41">
        <v>0</v>
      </c>
      <c r="V3722" s="41">
        <v>66511</v>
      </c>
      <c r="W3722" s="41">
        <v>1323.5689</v>
      </c>
      <c r="X3722" s="41">
        <v>32481</v>
      </c>
      <c r="Y3722" s="41">
        <v>730.82249999999999</v>
      </c>
      <c r="Z3722" s="6">
        <f>0</f>
        <v>0</v>
      </c>
      <c r="AA3722" s="6"/>
      <c r="AB3722">
        <f>IF(ISBLANK(Table1[[#This Row],[FY2425_Cost]])=TRUE,#N/A,Table1[[#This Row],[FY2425_Cost]])</f>
        <v>730.82249999999999</v>
      </c>
      <c r="AC3722" s="6"/>
      <c r="AD3722" s="6"/>
      <c r="AE3722" s="6"/>
      <c r="AF3722" s="6"/>
      <c r="AG3722" s="6">
        <f>VLOOKUP(Table1[[#This Row],[PracticeCode]],$AP$3:$AS$345,4,FALSE)</f>
        <v>6327.9756379035898</v>
      </c>
      <c r="AH3722" s="55"/>
      <c r="AI3722" s="6">
        <f t="shared" si="428"/>
        <v>0</v>
      </c>
    </row>
    <row r="3723" spans="1:35" x14ac:dyDescent="0.35">
      <c r="A3723" t="str">
        <f t="shared" si="427"/>
        <v>THE WILLOW TREE SURGERYLong Lane First Care Group PCNHillingdonE86610Apr1</v>
      </c>
      <c r="B3723" s="41" t="s">
        <v>739</v>
      </c>
      <c r="C3723" s="41" t="s">
        <v>503</v>
      </c>
      <c r="D3723" s="41" t="s">
        <v>8</v>
      </c>
      <c r="E3723" s="41" t="s">
        <v>407</v>
      </c>
      <c r="F3723" s="41" t="s">
        <v>407</v>
      </c>
      <c r="G3723" s="41" t="s">
        <v>756</v>
      </c>
      <c r="H3723" s="41">
        <v>1</v>
      </c>
      <c r="I3723" s="41">
        <v>3195.1587972530501</v>
      </c>
      <c r="J3723" s="41">
        <v>4352</v>
      </c>
      <c r="K3723" s="41">
        <v>0</v>
      </c>
      <c r="L3723" s="41">
        <v>80.512</v>
      </c>
      <c r="M3723" s="41">
        <v>0</v>
      </c>
      <c r="N3723" s="41">
        <v>2200</v>
      </c>
      <c r="O3723" s="41">
        <v>32</v>
      </c>
      <c r="P3723" s="41">
        <v>43.78</v>
      </c>
      <c r="Q3723" s="41">
        <v>0.63680000000000003</v>
      </c>
      <c r="R3723" s="41">
        <v>0</v>
      </c>
      <c r="S3723" s="41">
        <v>0</v>
      </c>
      <c r="T3723" s="41">
        <v>0</v>
      </c>
      <c r="U3723" s="41">
        <v>0</v>
      </c>
      <c r="V3723" s="41">
        <v>4352</v>
      </c>
      <c r="W3723" s="41">
        <v>80.512</v>
      </c>
      <c r="X3723" s="41">
        <v>2232</v>
      </c>
      <c r="Y3723" s="41">
        <v>44.416800000000002</v>
      </c>
      <c r="Z3723" s="6">
        <f>0</f>
        <v>0</v>
      </c>
      <c r="AA3723" s="6"/>
      <c r="AB3723">
        <f>IF(ISBLANK(Table1[[#This Row],[FY2425_Cost]])=TRUE,#N/A,Table1[[#This Row],[FY2425_Cost]])</f>
        <v>44.416800000000002</v>
      </c>
      <c r="AC3723" s="6"/>
      <c r="AD3723" s="6"/>
      <c r="AE3723" s="6"/>
      <c r="AF3723" s="6"/>
      <c r="AG3723" s="6">
        <f>VLOOKUP(Table1[[#This Row],[PracticeCode]],$AP$3:$AS$345,4,FALSE)</f>
        <v>1437.8214587638727</v>
      </c>
      <c r="AH3723" s="55"/>
      <c r="AI3723" s="6">
        <f t="shared" si="428"/>
        <v>0</v>
      </c>
    </row>
    <row r="3724" spans="1:35" x14ac:dyDescent="0.35">
      <c r="A3724" t="str">
        <f t="shared" si="427"/>
        <v>THE WILLOW TREE SURGERYLong Lane First Care Group PCNHillingdonE86610Aug5</v>
      </c>
      <c r="B3724" s="41" t="s">
        <v>739</v>
      </c>
      <c r="C3724" s="41" t="s">
        <v>503</v>
      </c>
      <c r="D3724" s="41" t="s">
        <v>8</v>
      </c>
      <c r="E3724" s="41" t="s">
        <v>407</v>
      </c>
      <c r="F3724" s="41" t="s">
        <v>407</v>
      </c>
      <c r="G3724" s="41" t="s">
        <v>760</v>
      </c>
      <c r="H3724" s="41">
        <v>5</v>
      </c>
      <c r="I3724" s="41">
        <v>3195.1587972530501</v>
      </c>
      <c r="J3724" s="41">
        <v>10009</v>
      </c>
      <c r="K3724" s="41">
        <v>6</v>
      </c>
      <c r="L3724" s="41">
        <v>185.16649999999998</v>
      </c>
      <c r="M3724" s="41">
        <v>0.11099999999999999</v>
      </c>
      <c r="N3724" s="41">
        <v>1665</v>
      </c>
      <c r="O3724" s="41">
        <v>0</v>
      </c>
      <c r="P3724" s="41">
        <v>33.133500000000005</v>
      </c>
      <c r="Q3724" s="41">
        <v>0</v>
      </c>
      <c r="R3724" s="41">
        <v>98</v>
      </c>
      <c r="S3724" s="41">
        <v>1.7542</v>
      </c>
      <c r="T3724" s="41">
        <v>0</v>
      </c>
      <c r="U3724" s="41">
        <v>0</v>
      </c>
      <c r="V3724" s="41">
        <v>10113</v>
      </c>
      <c r="W3724" s="41">
        <v>187.03169999999997</v>
      </c>
      <c r="X3724" s="41">
        <v>1665</v>
      </c>
      <c r="Y3724" s="41">
        <v>33.133500000000005</v>
      </c>
      <c r="Z3724" s="6">
        <f>0</f>
        <v>0</v>
      </c>
      <c r="AA3724" s="6"/>
      <c r="AB3724">
        <f>IF(ISBLANK(Table1[[#This Row],[FY2425_Cost]])=TRUE,#N/A,Table1[[#This Row],[FY2425_Cost]])</f>
        <v>33.133500000000005</v>
      </c>
      <c r="AC3724" s="6"/>
      <c r="AD3724" s="6"/>
      <c r="AE3724" s="6"/>
      <c r="AF3724" s="6"/>
      <c r="AG3724" s="6">
        <f>VLOOKUP(Table1[[#This Row],[PracticeCode]],$AP$3:$AS$345,4,FALSE)</f>
        <v>1437.8214587638727</v>
      </c>
      <c r="AH3724" s="55"/>
      <c r="AI3724" s="6">
        <f t="shared" si="428"/>
        <v>0</v>
      </c>
    </row>
    <row r="3725" spans="1:35" x14ac:dyDescent="0.35">
      <c r="A3725" t="str">
        <f t="shared" si="427"/>
        <v>THE WILLOW TREE SURGERYLong Lane First Care Group PCNHillingdonE86610Dec9</v>
      </c>
      <c r="B3725" s="41" t="s">
        <v>739</v>
      </c>
      <c r="C3725" s="41" t="s">
        <v>503</v>
      </c>
      <c r="D3725" s="41" t="s">
        <v>8</v>
      </c>
      <c r="E3725" s="41" t="s">
        <v>407</v>
      </c>
      <c r="F3725" s="41" t="s">
        <v>407</v>
      </c>
      <c r="G3725" s="41" t="s">
        <v>764</v>
      </c>
      <c r="H3725" s="41">
        <v>9</v>
      </c>
      <c r="I3725" s="41">
        <v>3195.1587972530501</v>
      </c>
      <c r="J3725" s="41">
        <v>2239</v>
      </c>
      <c r="K3725" s="41">
        <v>0</v>
      </c>
      <c r="L3725" s="41">
        <v>44.556100000000001</v>
      </c>
      <c r="M3725" s="41">
        <v>0</v>
      </c>
      <c r="N3725" s="41"/>
      <c r="O3725" s="41"/>
      <c r="P3725" s="41"/>
      <c r="Q3725" s="41"/>
      <c r="R3725" s="41">
        <v>0</v>
      </c>
      <c r="S3725" s="41">
        <v>0</v>
      </c>
      <c r="T3725" s="41"/>
      <c r="U3725" s="41"/>
      <c r="V3725" s="41">
        <v>2239</v>
      </c>
      <c r="W3725" s="41">
        <v>44.556100000000001</v>
      </c>
      <c r="X3725" s="41"/>
      <c r="Y3725" s="41"/>
      <c r="Z3725" s="6">
        <f>0</f>
        <v>0</v>
      </c>
      <c r="AA3725" s="6">
        <f t="shared" ref="AA3725:AA3731" si="429">IFERROR(W3725*1,#N/A)</f>
        <v>44.556100000000001</v>
      </c>
      <c r="AB3725" t="e">
        <f>IF(ISBLANK(Table1[[#This Row],[FY2425_Cost]])=TRUE,#N/A,Table1[[#This Row],[FY2425_Cost]])</f>
        <v>#N/A</v>
      </c>
      <c r="AC3725" s="6" t="e">
        <f t="shared" ref="AC3725:AC3731" si="430">AB3725-AA3725</f>
        <v>#N/A</v>
      </c>
      <c r="AD3725" s="6" t="e">
        <f>SUMIFS($AB$3:AB3725,$B$3:B3725,B3725)</f>
        <v>#N/A</v>
      </c>
      <c r="AE3725" s="6">
        <f t="shared" ref="AE3725:AE3731" si="431">IFERROR(I3725*$AE$1,#N/A)</f>
        <v>1437.8214587638727</v>
      </c>
      <c r="AF3725" s="6">
        <f t="shared" ref="AF3725:AF3731" si="432">AE3725+Z3725</f>
        <v>1437.8214587638727</v>
      </c>
      <c r="AG3725" s="6">
        <f>VLOOKUP(Table1[[#This Row],[PracticeCode]],$AP$3:$AS$345,4,FALSE)</f>
        <v>1437.8214587638727</v>
      </c>
      <c r="AH3725" s="27">
        <f t="shared" ref="AH3725:AH3731" si="433">IFERROR(I3725*$AH$1,#N/A)</f>
        <v>104481.69267017474</v>
      </c>
      <c r="AI3725" s="6" t="e">
        <f t="shared" si="428"/>
        <v>#N/A</v>
      </c>
    </row>
    <row r="3726" spans="1:35" x14ac:dyDescent="0.35">
      <c r="A3726" t="str">
        <f t="shared" si="427"/>
        <v>THE WILLOW TREE SURGERYLong Lane First Care Group PCNHillingdonE86610Feb11</v>
      </c>
      <c r="B3726" s="41" t="s">
        <v>739</v>
      </c>
      <c r="C3726" s="41" t="s">
        <v>503</v>
      </c>
      <c r="D3726" s="41" t="s">
        <v>8</v>
      </c>
      <c r="E3726" s="41" t="s">
        <v>407</v>
      </c>
      <c r="F3726" s="41" t="s">
        <v>407</v>
      </c>
      <c r="G3726" s="41" t="s">
        <v>766</v>
      </c>
      <c r="H3726" s="41">
        <v>11</v>
      </c>
      <c r="I3726" s="41">
        <v>3195.1587972530501</v>
      </c>
      <c r="J3726" s="41">
        <v>3313</v>
      </c>
      <c r="K3726" s="41">
        <v>18</v>
      </c>
      <c r="L3726" s="41">
        <v>65.928700000000006</v>
      </c>
      <c r="M3726" s="41">
        <v>0.35820000000000002</v>
      </c>
      <c r="N3726" s="41"/>
      <c r="O3726" s="41"/>
      <c r="P3726" s="41"/>
      <c r="Q3726" s="41"/>
      <c r="R3726" s="41">
        <v>0</v>
      </c>
      <c r="S3726" s="41">
        <v>0</v>
      </c>
      <c r="T3726" s="41"/>
      <c r="U3726" s="41"/>
      <c r="V3726" s="41">
        <v>3331</v>
      </c>
      <c r="W3726" s="41">
        <v>66.286900000000003</v>
      </c>
      <c r="X3726" s="41"/>
      <c r="Y3726" s="41"/>
      <c r="Z3726" s="6">
        <f>0</f>
        <v>0</v>
      </c>
      <c r="AA3726" s="6">
        <f t="shared" si="429"/>
        <v>66.286900000000003</v>
      </c>
      <c r="AB3726" t="e">
        <f>IF(ISBLANK(Table1[[#This Row],[FY2425_Cost]])=TRUE,#N/A,Table1[[#This Row],[FY2425_Cost]])</f>
        <v>#N/A</v>
      </c>
      <c r="AC3726" s="6" t="e">
        <f t="shared" si="430"/>
        <v>#N/A</v>
      </c>
      <c r="AD3726" s="6" t="e">
        <f>SUMIFS($AB$3:AB3726,$B$3:B3726,B3726)</f>
        <v>#N/A</v>
      </c>
      <c r="AE3726" s="6">
        <f t="shared" si="431"/>
        <v>1437.8214587638727</v>
      </c>
      <c r="AF3726" s="6">
        <f t="shared" si="432"/>
        <v>1437.8214587638727</v>
      </c>
      <c r="AG3726" s="6">
        <f>VLOOKUP(Table1[[#This Row],[PracticeCode]],$AP$3:$AS$345,4,FALSE)</f>
        <v>1437.8214587638727</v>
      </c>
      <c r="AH3726" s="27">
        <f t="shared" si="433"/>
        <v>104481.69267017474</v>
      </c>
      <c r="AI3726" s="6" t="e">
        <f t="shared" si="428"/>
        <v>#N/A</v>
      </c>
    </row>
    <row r="3727" spans="1:35" x14ac:dyDescent="0.35">
      <c r="A3727" t="str">
        <f t="shared" si="427"/>
        <v>THE WILLOW TREE SURGERYLong Lane First Care Group PCNHillingdonE86610Jan10</v>
      </c>
      <c r="B3727" s="41" t="s">
        <v>739</v>
      </c>
      <c r="C3727" s="41" t="s">
        <v>503</v>
      </c>
      <c r="D3727" s="41" t="s">
        <v>8</v>
      </c>
      <c r="E3727" s="41" t="s">
        <v>407</v>
      </c>
      <c r="F3727" s="41" t="s">
        <v>407</v>
      </c>
      <c r="G3727" s="41" t="s">
        <v>765</v>
      </c>
      <c r="H3727" s="41">
        <v>10</v>
      </c>
      <c r="I3727" s="41">
        <v>3195.1587972530501</v>
      </c>
      <c r="J3727" s="41">
        <v>3163</v>
      </c>
      <c r="K3727" s="41">
        <v>43</v>
      </c>
      <c r="L3727" s="41">
        <v>62.9437</v>
      </c>
      <c r="M3727" s="41">
        <v>0.85570000000000002</v>
      </c>
      <c r="N3727" s="41"/>
      <c r="O3727" s="41"/>
      <c r="P3727" s="41"/>
      <c r="Q3727" s="41"/>
      <c r="R3727" s="41">
        <v>18</v>
      </c>
      <c r="S3727" s="41">
        <v>0.32219999999999999</v>
      </c>
      <c r="T3727" s="41"/>
      <c r="U3727" s="41"/>
      <c r="V3727" s="41">
        <v>3224</v>
      </c>
      <c r="W3727" s="41">
        <v>64.121600000000001</v>
      </c>
      <c r="X3727" s="41"/>
      <c r="Y3727" s="41"/>
      <c r="Z3727" s="6">
        <f>0</f>
        <v>0</v>
      </c>
      <c r="AA3727" s="6">
        <f t="shared" si="429"/>
        <v>64.121600000000001</v>
      </c>
      <c r="AB3727" t="e">
        <f>IF(ISBLANK(Table1[[#This Row],[FY2425_Cost]])=TRUE,#N/A,Table1[[#This Row],[FY2425_Cost]])</f>
        <v>#N/A</v>
      </c>
      <c r="AC3727" s="6" t="e">
        <f t="shared" si="430"/>
        <v>#N/A</v>
      </c>
      <c r="AD3727" s="6" t="e">
        <f>SUMIFS($AB$3:AB3727,$B$3:B3727,B3727)</f>
        <v>#N/A</v>
      </c>
      <c r="AE3727" s="6">
        <f t="shared" si="431"/>
        <v>1437.8214587638727</v>
      </c>
      <c r="AF3727" s="6">
        <f t="shared" si="432"/>
        <v>1437.8214587638727</v>
      </c>
      <c r="AG3727" s="6">
        <f>VLOOKUP(Table1[[#This Row],[PracticeCode]],$AP$3:$AS$345,4,FALSE)</f>
        <v>1437.8214587638727</v>
      </c>
      <c r="AH3727" s="27">
        <f t="shared" si="433"/>
        <v>104481.69267017474</v>
      </c>
      <c r="AI3727" s="6" t="e">
        <f t="shared" si="428"/>
        <v>#N/A</v>
      </c>
    </row>
    <row r="3728" spans="1:35" x14ac:dyDescent="0.35">
      <c r="A3728" t="str">
        <f t="shared" si="427"/>
        <v>THE WILLOW TREE SURGERYLong Lane First Care Group PCNHillingdonE86610Jul4</v>
      </c>
      <c r="B3728" s="41" t="s">
        <v>739</v>
      </c>
      <c r="C3728" s="41" t="s">
        <v>503</v>
      </c>
      <c r="D3728" s="41" t="s">
        <v>8</v>
      </c>
      <c r="E3728" s="41" t="s">
        <v>407</v>
      </c>
      <c r="F3728" s="41" t="s">
        <v>407</v>
      </c>
      <c r="G3728" s="41" t="s">
        <v>759</v>
      </c>
      <c r="H3728" s="41">
        <v>4</v>
      </c>
      <c r="I3728" s="41">
        <v>3195.1587972530501</v>
      </c>
      <c r="J3728" s="41">
        <v>2816</v>
      </c>
      <c r="K3728" s="41">
        <v>2</v>
      </c>
      <c r="L3728" s="41">
        <v>52.095999999999997</v>
      </c>
      <c r="M3728" s="41">
        <v>3.6999999999999998E-2</v>
      </c>
      <c r="N3728" s="41">
        <v>1406</v>
      </c>
      <c r="O3728" s="41">
        <v>0</v>
      </c>
      <c r="P3728" s="41">
        <v>27.979400000000002</v>
      </c>
      <c r="Q3728" s="41">
        <v>0</v>
      </c>
      <c r="R3728" s="41">
        <v>74</v>
      </c>
      <c r="S3728" s="41">
        <v>1.3246</v>
      </c>
      <c r="T3728" s="41">
        <v>2</v>
      </c>
      <c r="U3728" s="41">
        <v>4.3999999999999997E-2</v>
      </c>
      <c r="V3728" s="41">
        <v>2892</v>
      </c>
      <c r="W3728" s="41">
        <v>53.457599999999992</v>
      </c>
      <c r="X3728" s="41">
        <v>1408</v>
      </c>
      <c r="Y3728" s="41">
        <v>28.023400000000002</v>
      </c>
      <c r="Z3728" s="6">
        <f>0</f>
        <v>0</v>
      </c>
      <c r="AA3728" s="6">
        <f t="shared" si="429"/>
        <v>53.457599999999992</v>
      </c>
      <c r="AB3728">
        <f>IF(ISBLANK(Table1[[#This Row],[FY2425_Cost]])=TRUE,#N/A,Table1[[#This Row],[FY2425_Cost]])</f>
        <v>28.023400000000002</v>
      </c>
      <c r="AC3728" s="6">
        <f t="shared" si="430"/>
        <v>-25.43419999999999</v>
      </c>
      <c r="AD3728" s="6" t="e">
        <f>SUMIFS($AB$3:AB3728,$B$3:B3728,B3728)</f>
        <v>#N/A</v>
      </c>
      <c r="AE3728" s="6">
        <f t="shared" si="431"/>
        <v>1437.8214587638727</v>
      </c>
      <c r="AF3728" s="6">
        <f t="shared" si="432"/>
        <v>1437.8214587638727</v>
      </c>
      <c r="AG3728" s="6">
        <f>VLOOKUP(Table1[[#This Row],[PracticeCode]],$AP$3:$AS$345,4,FALSE)</f>
        <v>1437.8214587638727</v>
      </c>
      <c r="AH3728" s="27">
        <f t="shared" si="433"/>
        <v>104481.69267017474</v>
      </c>
      <c r="AI3728" s="6" t="e">
        <f t="shared" si="428"/>
        <v>#N/A</v>
      </c>
    </row>
    <row r="3729" spans="1:35" x14ac:dyDescent="0.35">
      <c r="A3729" t="str">
        <f t="shared" si="427"/>
        <v>THE WILLOW TREE SURGERYLong Lane First Care Group PCNHillingdonE86610Jun3</v>
      </c>
      <c r="B3729" s="41" t="s">
        <v>739</v>
      </c>
      <c r="C3729" s="41" t="s">
        <v>503</v>
      </c>
      <c r="D3729" s="41" t="s">
        <v>8</v>
      </c>
      <c r="E3729" s="41" t="s">
        <v>407</v>
      </c>
      <c r="F3729" s="41" t="s">
        <v>407</v>
      </c>
      <c r="G3729" s="41" t="s">
        <v>758</v>
      </c>
      <c r="H3729" s="41">
        <v>3</v>
      </c>
      <c r="I3729" s="41">
        <v>3195.1587972530501</v>
      </c>
      <c r="J3729" s="41">
        <v>11489</v>
      </c>
      <c r="K3729" s="41">
        <v>0</v>
      </c>
      <c r="L3729" s="41">
        <v>212.54649999999998</v>
      </c>
      <c r="M3729" s="41">
        <v>0</v>
      </c>
      <c r="N3729" s="41">
        <v>7705</v>
      </c>
      <c r="O3729" s="41">
        <v>0</v>
      </c>
      <c r="P3729" s="41">
        <v>153.3295</v>
      </c>
      <c r="Q3729" s="41">
        <v>0</v>
      </c>
      <c r="R3729" s="41">
        <v>0</v>
      </c>
      <c r="S3729" s="41">
        <v>0</v>
      </c>
      <c r="T3729" s="41">
        <v>2</v>
      </c>
      <c r="U3729" s="41">
        <v>4.3999999999999997E-2</v>
      </c>
      <c r="V3729" s="41">
        <v>11489</v>
      </c>
      <c r="W3729" s="41">
        <v>212.54649999999998</v>
      </c>
      <c r="X3729" s="41">
        <v>7707</v>
      </c>
      <c r="Y3729" s="41">
        <v>153.37350000000001</v>
      </c>
      <c r="Z3729" s="6">
        <f>0</f>
        <v>0</v>
      </c>
      <c r="AA3729" s="6">
        <f t="shared" si="429"/>
        <v>212.54649999999998</v>
      </c>
      <c r="AB3729">
        <f>IF(ISBLANK(Table1[[#This Row],[FY2425_Cost]])=TRUE,#N/A,Table1[[#This Row],[FY2425_Cost]])</f>
        <v>153.37350000000001</v>
      </c>
      <c r="AC3729" s="6">
        <f t="shared" si="430"/>
        <v>-59.172999999999973</v>
      </c>
      <c r="AD3729" s="6" t="e">
        <f>SUMIFS($AB$3:AB3729,$B$3:B3729,B3729)</f>
        <v>#N/A</v>
      </c>
      <c r="AE3729" s="6">
        <f t="shared" si="431"/>
        <v>1437.8214587638727</v>
      </c>
      <c r="AF3729" s="6">
        <f t="shared" si="432"/>
        <v>1437.8214587638727</v>
      </c>
      <c r="AG3729" s="6">
        <f>VLOOKUP(Table1[[#This Row],[PracticeCode]],$AP$3:$AS$345,4,FALSE)</f>
        <v>1437.8214587638727</v>
      </c>
      <c r="AH3729" s="27">
        <f t="shared" si="433"/>
        <v>104481.69267017474</v>
      </c>
      <c r="AI3729" s="6" t="e">
        <f t="shared" si="428"/>
        <v>#N/A</v>
      </c>
    </row>
    <row r="3730" spans="1:35" x14ac:dyDescent="0.35">
      <c r="A3730" t="str">
        <f t="shared" si="427"/>
        <v>THE WILLOW TREE SURGERYLong Lane First Care Group PCNHillingdonE86610Mar12</v>
      </c>
      <c r="B3730" s="41" t="s">
        <v>739</v>
      </c>
      <c r="C3730" s="41" t="s">
        <v>503</v>
      </c>
      <c r="D3730" s="41" t="s">
        <v>8</v>
      </c>
      <c r="E3730" s="41" t="s">
        <v>407</v>
      </c>
      <c r="F3730" s="41" t="s">
        <v>407</v>
      </c>
      <c r="G3730" s="41" t="s">
        <v>767</v>
      </c>
      <c r="H3730" s="41">
        <v>12</v>
      </c>
      <c r="I3730" s="41">
        <v>3195.1587972530501</v>
      </c>
      <c r="J3730" s="41">
        <v>12199</v>
      </c>
      <c r="K3730" s="41">
        <v>24</v>
      </c>
      <c r="L3730" s="41">
        <v>242.76010000000002</v>
      </c>
      <c r="M3730" s="41">
        <v>0.47760000000000002</v>
      </c>
      <c r="N3730" s="41"/>
      <c r="O3730" s="41"/>
      <c r="P3730" s="41"/>
      <c r="Q3730" s="41"/>
      <c r="R3730" s="41">
        <v>2</v>
      </c>
      <c r="S3730" s="41">
        <v>3.5799999999999998E-2</v>
      </c>
      <c r="T3730" s="41"/>
      <c r="U3730" s="41"/>
      <c r="V3730" s="41">
        <v>12225</v>
      </c>
      <c r="W3730" s="41">
        <v>243.27350000000001</v>
      </c>
      <c r="X3730" s="41"/>
      <c r="Y3730" s="41"/>
      <c r="Z3730" s="6">
        <f>0</f>
        <v>0</v>
      </c>
      <c r="AA3730" s="6">
        <f t="shared" si="429"/>
        <v>243.27350000000001</v>
      </c>
      <c r="AB3730" t="e">
        <f>IF(ISBLANK(Table1[[#This Row],[FY2425_Cost]])=TRUE,#N/A,Table1[[#This Row],[FY2425_Cost]])</f>
        <v>#N/A</v>
      </c>
      <c r="AC3730" s="6" t="e">
        <f t="shared" si="430"/>
        <v>#N/A</v>
      </c>
      <c r="AD3730" s="6" t="e">
        <f>SUMIFS($AB$3:AB3730,$B$3:B3730,B3730)</f>
        <v>#N/A</v>
      </c>
      <c r="AE3730" s="6">
        <f t="shared" si="431"/>
        <v>1437.8214587638727</v>
      </c>
      <c r="AF3730" s="6">
        <f t="shared" si="432"/>
        <v>1437.8214587638727</v>
      </c>
      <c r="AG3730" s="6">
        <f>VLOOKUP(Table1[[#This Row],[PracticeCode]],$AP$3:$AS$345,4,FALSE)</f>
        <v>1437.8214587638727</v>
      </c>
      <c r="AH3730" s="27">
        <f t="shared" si="433"/>
        <v>104481.69267017474</v>
      </c>
      <c r="AI3730" s="6" t="e">
        <f t="shared" si="428"/>
        <v>#N/A</v>
      </c>
    </row>
    <row r="3731" spans="1:35" x14ac:dyDescent="0.35">
      <c r="A3731" t="str">
        <f t="shared" si="427"/>
        <v>THE WILLOW TREE SURGERYLong Lane First Care Group PCNHillingdonE86610May2</v>
      </c>
      <c r="B3731" s="41" t="s">
        <v>739</v>
      </c>
      <c r="C3731" s="41" t="s">
        <v>503</v>
      </c>
      <c r="D3731" s="41" t="s">
        <v>8</v>
      </c>
      <c r="E3731" s="41" t="s">
        <v>407</v>
      </c>
      <c r="F3731" s="41" t="s">
        <v>407</v>
      </c>
      <c r="G3731" s="41" t="s">
        <v>757</v>
      </c>
      <c r="H3731" s="41">
        <v>2</v>
      </c>
      <c r="I3731" s="41">
        <v>3195.1587972530501</v>
      </c>
      <c r="J3731" s="41">
        <v>2816</v>
      </c>
      <c r="K3731" s="41">
        <v>0</v>
      </c>
      <c r="L3731" s="41">
        <v>52.095999999999997</v>
      </c>
      <c r="M3731" s="41">
        <v>0</v>
      </c>
      <c r="N3731" s="41">
        <v>1352</v>
      </c>
      <c r="O3731" s="41">
        <v>0</v>
      </c>
      <c r="P3731" s="41">
        <v>26.904800000000002</v>
      </c>
      <c r="Q3731" s="41">
        <v>0</v>
      </c>
      <c r="R3731" s="41">
        <v>0</v>
      </c>
      <c r="S3731" s="41">
        <v>0</v>
      </c>
      <c r="T3731" s="41">
        <v>6</v>
      </c>
      <c r="U3731" s="41">
        <v>0.13200000000000001</v>
      </c>
      <c r="V3731" s="41">
        <v>2816</v>
      </c>
      <c r="W3731" s="41">
        <v>52.095999999999997</v>
      </c>
      <c r="X3731" s="41">
        <v>1358</v>
      </c>
      <c r="Y3731" s="41">
        <v>27.036800000000003</v>
      </c>
      <c r="Z3731" s="6">
        <f>0</f>
        <v>0</v>
      </c>
      <c r="AA3731" s="6">
        <f t="shared" si="429"/>
        <v>52.095999999999997</v>
      </c>
      <c r="AB3731">
        <f>IF(ISBLANK(Table1[[#This Row],[FY2425_Cost]])=TRUE,#N/A,Table1[[#This Row],[FY2425_Cost]])</f>
        <v>27.036800000000003</v>
      </c>
      <c r="AC3731" s="6">
        <f t="shared" si="430"/>
        <v>-25.059199999999993</v>
      </c>
      <c r="AD3731" s="6" t="e">
        <f>SUMIFS($AB$3:AB3731,$B$3:B3731,B3731)</f>
        <v>#N/A</v>
      </c>
      <c r="AE3731" s="6">
        <f t="shared" si="431"/>
        <v>1437.8214587638727</v>
      </c>
      <c r="AF3731" s="6">
        <f t="shared" si="432"/>
        <v>1437.8214587638727</v>
      </c>
      <c r="AG3731" s="6">
        <f>VLOOKUP(Table1[[#This Row],[PracticeCode]],$AP$3:$AS$345,4,FALSE)</f>
        <v>1437.8214587638727</v>
      </c>
      <c r="AH3731" s="27">
        <f t="shared" si="433"/>
        <v>104481.69267017474</v>
      </c>
      <c r="AI3731" s="6" t="e">
        <f t="shared" si="428"/>
        <v>#N/A</v>
      </c>
    </row>
    <row r="3732" spans="1:35" x14ac:dyDescent="0.35">
      <c r="A3732" t="str">
        <f t="shared" si="427"/>
        <v>THE WILLOW TREE SURGERYLong Lane First Care Group PCNHillingdonE86610Nov8</v>
      </c>
      <c r="B3732" s="41" t="s">
        <v>739</v>
      </c>
      <c r="C3732" s="41" t="s">
        <v>503</v>
      </c>
      <c r="D3732" s="41" t="s">
        <v>8</v>
      </c>
      <c r="E3732" s="41" t="s">
        <v>407</v>
      </c>
      <c r="F3732" s="41" t="s">
        <v>407</v>
      </c>
      <c r="G3732" s="41" t="s">
        <v>763</v>
      </c>
      <c r="H3732" s="41">
        <v>8</v>
      </c>
      <c r="I3732" s="41">
        <v>3195.1587972530501</v>
      </c>
      <c r="J3732" s="41">
        <v>1551</v>
      </c>
      <c r="K3732" s="41">
        <v>0</v>
      </c>
      <c r="L3732" s="41">
        <v>30.864900000000002</v>
      </c>
      <c r="M3732" s="41">
        <v>0</v>
      </c>
      <c r="N3732" s="41"/>
      <c r="O3732" s="41"/>
      <c r="P3732" s="41"/>
      <c r="Q3732" s="41"/>
      <c r="R3732" s="41">
        <v>0</v>
      </c>
      <c r="S3732" s="41">
        <v>0</v>
      </c>
      <c r="T3732" s="41"/>
      <c r="U3732" s="41"/>
      <c r="V3732" s="41">
        <v>1551</v>
      </c>
      <c r="W3732" s="41">
        <v>30.864900000000002</v>
      </c>
      <c r="X3732" s="41"/>
      <c r="Y3732" s="41"/>
      <c r="Z3732" s="6">
        <f>0</f>
        <v>0</v>
      </c>
      <c r="AA3732" s="6"/>
      <c r="AB3732" t="e">
        <f>IF(ISBLANK(Table1[[#This Row],[FY2425_Cost]])=TRUE,#N/A,Table1[[#This Row],[FY2425_Cost]])</f>
        <v>#N/A</v>
      </c>
      <c r="AC3732" s="6"/>
      <c r="AD3732" s="6"/>
      <c r="AE3732" s="6"/>
      <c r="AF3732" s="6"/>
      <c r="AG3732" s="6">
        <f>VLOOKUP(Table1[[#This Row],[PracticeCode]],$AP$3:$AS$345,4,FALSE)</f>
        <v>1437.8214587638727</v>
      </c>
      <c r="AH3732" s="55"/>
      <c r="AI3732" s="6">
        <f t="shared" si="428"/>
        <v>0</v>
      </c>
    </row>
    <row r="3733" spans="1:35" x14ac:dyDescent="0.35">
      <c r="A3733" t="str">
        <f t="shared" si="427"/>
        <v>THE WILLOW TREE SURGERYLong Lane First Care Group PCNHillingdonE86610Oct7</v>
      </c>
      <c r="B3733" s="41" t="s">
        <v>739</v>
      </c>
      <c r="C3733" s="41" t="s">
        <v>503</v>
      </c>
      <c r="D3733" s="41" t="s">
        <v>8</v>
      </c>
      <c r="E3733" s="41" t="s">
        <v>407</v>
      </c>
      <c r="F3733" s="41" t="s">
        <v>407</v>
      </c>
      <c r="G3733" s="41" t="s">
        <v>762</v>
      </c>
      <c r="H3733" s="41">
        <v>7</v>
      </c>
      <c r="I3733" s="41">
        <v>3195.1587972530501</v>
      </c>
      <c r="J3733" s="41">
        <v>9913</v>
      </c>
      <c r="K3733" s="41">
        <v>20</v>
      </c>
      <c r="L3733" s="41">
        <v>197.26870000000002</v>
      </c>
      <c r="M3733" s="41">
        <v>0.39800000000000002</v>
      </c>
      <c r="N3733" s="41">
        <v>0</v>
      </c>
      <c r="O3733" s="41">
        <v>0</v>
      </c>
      <c r="P3733" s="41">
        <v>0</v>
      </c>
      <c r="Q3733" s="41">
        <v>0</v>
      </c>
      <c r="R3733" s="41">
        <v>0</v>
      </c>
      <c r="S3733" s="41">
        <v>0</v>
      </c>
      <c r="T3733" s="41">
        <v>152</v>
      </c>
      <c r="U3733" s="41">
        <v>3.3439999999999999</v>
      </c>
      <c r="V3733" s="41">
        <v>9933</v>
      </c>
      <c r="W3733" s="41">
        <v>197.66670000000002</v>
      </c>
      <c r="X3733" s="41">
        <v>152</v>
      </c>
      <c r="Y3733" s="41">
        <v>3.3439999999999999</v>
      </c>
      <c r="Z3733" s="6">
        <f>0</f>
        <v>0</v>
      </c>
      <c r="AA3733" s="6">
        <f t="shared" ref="AA3733:AA3796" si="434">IFERROR(W3733*1,#N/A)</f>
        <v>197.66670000000002</v>
      </c>
      <c r="AB3733">
        <f>IF(ISBLANK(Table1[[#This Row],[FY2425_Cost]])=TRUE,#N/A,Table1[[#This Row],[FY2425_Cost]])</f>
        <v>3.3439999999999999</v>
      </c>
      <c r="AC3733" s="6">
        <f t="shared" ref="AC3733:AC3796" si="435">AB3733-AA3733</f>
        <v>-194.32270000000003</v>
      </c>
      <c r="AD3733" s="6" t="e">
        <f>SUMIFS($AB$3:AB3733,$B$3:B3733,B3733)</f>
        <v>#N/A</v>
      </c>
      <c r="AE3733" s="6">
        <f t="shared" ref="AE3733:AE3796" si="436">IFERROR(I3733*$AE$1,#N/A)</f>
        <v>1437.8214587638727</v>
      </c>
      <c r="AF3733" s="6">
        <f t="shared" ref="AF3733:AF3796" si="437">AE3733+Z3733</f>
        <v>1437.8214587638727</v>
      </c>
      <c r="AG3733" s="6">
        <f>VLOOKUP(Table1[[#This Row],[PracticeCode]],$AP$3:$AS$345,4,FALSE)</f>
        <v>1437.8214587638727</v>
      </c>
      <c r="AH3733" s="27">
        <f t="shared" ref="AH3733:AH3796" si="438">IFERROR(I3733*$AH$1,#N/A)</f>
        <v>104481.69267017474</v>
      </c>
      <c r="AI3733" s="6" t="e">
        <f t="shared" si="428"/>
        <v>#N/A</v>
      </c>
    </row>
    <row r="3734" spans="1:35" x14ac:dyDescent="0.35">
      <c r="A3734" t="str">
        <f t="shared" si="427"/>
        <v>THE WILLOW TREE SURGERYLong Lane First Care Group PCNHillingdonE86610Sep6</v>
      </c>
      <c r="B3734" s="41" t="s">
        <v>739</v>
      </c>
      <c r="C3734" s="41" t="s">
        <v>503</v>
      </c>
      <c r="D3734" s="41" t="s">
        <v>8</v>
      </c>
      <c r="E3734" s="41" t="s">
        <v>407</v>
      </c>
      <c r="F3734" s="41" t="s">
        <v>407</v>
      </c>
      <c r="G3734" s="41" t="s">
        <v>761</v>
      </c>
      <c r="H3734" s="41">
        <v>6</v>
      </c>
      <c r="I3734" s="41">
        <v>3195.1587972530501</v>
      </c>
      <c r="J3734" s="41">
        <v>18300</v>
      </c>
      <c r="K3734" s="41">
        <v>0</v>
      </c>
      <c r="L3734" s="41">
        <v>364.17</v>
      </c>
      <c r="M3734" s="41">
        <v>0</v>
      </c>
      <c r="N3734" s="41">
        <v>2609</v>
      </c>
      <c r="O3734" s="41">
        <v>0</v>
      </c>
      <c r="P3734" s="41">
        <v>58.702500000000001</v>
      </c>
      <c r="Q3734" s="41">
        <v>0</v>
      </c>
      <c r="R3734" s="41">
        <v>0</v>
      </c>
      <c r="S3734" s="41">
        <v>0</v>
      </c>
      <c r="T3734" s="41">
        <v>16</v>
      </c>
      <c r="U3734" s="41">
        <v>0.35199999999999998</v>
      </c>
      <c r="V3734" s="41">
        <v>18300</v>
      </c>
      <c r="W3734" s="41">
        <v>364.17</v>
      </c>
      <c r="X3734" s="41">
        <v>2625</v>
      </c>
      <c r="Y3734" s="41">
        <v>59.054499999999997</v>
      </c>
      <c r="Z3734" s="6">
        <f>0</f>
        <v>0</v>
      </c>
      <c r="AA3734" s="6">
        <f t="shared" si="434"/>
        <v>364.17</v>
      </c>
      <c r="AB3734">
        <f>IF(ISBLANK(Table1[[#This Row],[FY2425_Cost]])=TRUE,#N/A,Table1[[#This Row],[FY2425_Cost]])</f>
        <v>59.054499999999997</v>
      </c>
      <c r="AC3734" s="6">
        <f t="shared" si="435"/>
        <v>-305.1155</v>
      </c>
      <c r="AD3734" s="6" t="e">
        <f>SUMIFS($AB$3:AB3734,$B$3:B3734,B3734)</f>
        <v>#N/A</v>
      </c>
      <c r="AE3734" s="6">
        <f t="shared" si="436"/>
        <v>1437.8214587638727</v>
      </c>
      <c r="AF3734" s="6">
        <f t="shared" si="437"/>
        <v>1437.8214587638727</v>
      </c>
      <c r="AG3734" s="6">
        <f>VLOOKUP(Table1[[#This Row],[PracticeCode]],$AP$3:$AS$345,4,FALSE)</f>
        <v>1437.8214587638727</v>
      </c>
      <c r="AH3734" s="27">
        <f t="shared" si="438"/>
        <v>104481.69267017474</v>
      </c>
      <c r="AI3734" s="6" t="e">
        <f t="shared" si="428"/>
        <v>#N/A</v>
      </c>
    </row>
    <row r="3735" spans="1:35" x14ac:dyDescent="0.35">
      <c r="A3735" t="str">
        <f t="shared" si="427"/>
        <v>THE WINDMILL MEDICAL PRACTICEKilburn PartnershipBrentE84012Apr1</v>
      </c>
      <c r="B3735" s="41" t="s">
        <v>604</v>
      </c>
      <c r="C3735" s="41" t="s">
        <v>605</v>
      </c>
      <c r="D3735" s="41" t="s">
        <v>18</v>
      </c>
      <c r="E3735" s="41" t="s">
        <v>208</v>
      </c>
      <c r="F3735" s="41" t="s">
        <v>208</v>
      </c>
      <c r="G3735" s="41" t="s">
        <v>756</v>
      </c>
      <c r="H3735" s="41">
        <v>1</v>
      </c>
      <c r="I3735" s="41">
        <v>8220.2902673439203</v>
      </c>
      <c r="J3735" s="41">
        <v>12320</v>
      </c>
      <c r="K3735" s="41">
        <v>331</v>
      </c>
      <c r="L3735" s="41">
        <v>227.92</v>
      </c>
      <c r="M3735" s="41">
        <v>6.1234999999999999</v>
      </c>
      <c r="N3735" s="41">
        <v>6764</v>
      </c>
      <c r="O3735" s="41">
        <v>333</v>
      </c>
      <c r="P3735" s="41">
        <v>134.6036</v>
      </c>
      <c r="Q3735" s="41">
        <v>6.6267000000000005</v>
      </c>
      <c r="R3735" s="41">
        <v>0</v>
      </c>
      <c r="S3735" s="41">
        <v>0</v>
      </c>
      <c r="T3735" s="41">
        <v>298</v>
      </c>
      <c r="U3735" s="41">
        <v>6.556</v>
      </c>
      <c r="V3735" s="41">
        <v>12651</v>
      </c>
      <c r="W3735" s="41">
        <v>234.04349999999999</v>
      </c>
      <c r="X3735" s="41">
        <v>7395</v>
      </c>
      <c r="Y3735" s="41">
        <v>147.78630000000001</v>
      </c>
      <c r="Z3735" s="6">
        <f>0</f>
        <v>0</v>
      </c>
      <c r="AA3735" s="6">
        <f t="shared" si="434"/>
        <v>234.04349999999999</v>
      </c>
      <c r="AB3735">
        <f>IF(ISBLANK(Table1[[#This Row],[FY2425_Cost]])=TRUE,#N/A,Table1[[#This Row],[FY2425_Cost]])</f>
        <v>147.78630000000001</v>
      </c>
      <c r="AC3735" s="6">
        <f t="shared" si="435"/>
        <v>-86.257199999999983</v>
      </c>
      <c r="AD3735" s="6">
        <f>SUMIFS($AB$3:AB3735,$B$3:B3735,B3735)</f>
        <v>147.78630000000001</v>
      </c>
      <c r="AE3735" s="6">
        <f t="shared" si="436"/>
        <v>3699.1306203047643</v>
      </c>
      <c r="AF3735" s="6">
        <f t="shared" si="437"/>
        <v>3699.1306203047643</v>
      </c>
      <c r="AG3735" s="6">
        <f>VLOOKUP(Table1[[#This Row],[PracticeCode]],$AP$3:$AS$345,4,FALSE)</f>
        <v>3699.1306203047643</v>
      </c>
      <c r="AH3735" s="27">
        <f t="shared" si="438"/>
        <v>268803.4917421462</v>
      </c>
      <c r="AI3735" s="6">
        <f t="shared" si="428"/>
        <v>0</v>
      </c>
    </row>
    <row r="3736" spans="1:35" x14ac:dyDescent="0.35">
      <c r="A3736" t="str">
        <f t="shared" si="427"/>
        <v>THE WINDMILL MEDICAL PRACTICEKilburn PartnershipBrentE84012Aug5</v>
      </c>
      <c r="B3736" s="41" t="s">
        <v>604</v>
      </c>
      <c r="C3736" s="41" t="s">
        <v>605</v>
      </c>
      <c r="D3736" s="41" t="s">
        <v>18</v>
      </c>
      <c r="E3736" s="41" t="s">
        <v>208</v>
      </c>
      <c r="F3736" s="41" t="s">
        <v>208</v>
      </c>
      <c r="G3736" s="41" t="s">
        <v>760</v>
      </c>
      <c r="H3736" s="41">
        <v>5</v>
      </c>
      <c r="I3736" s="41">
        <v>8220.2902673439203</v>
      </c>
      <c r="J3736" s="41">
        <v>9223</v>
      </c>
      <c r="K3736" s="41">
        <v>2427</v>
      </c>
      <c r="L3736" s="41">
        <v>170.62549999999999</v>
      </c>
      <c r="M3736" s="41">
        <v>44.899499999999996</v>
      </c>
      <c r="N3736" s="41">
        <v>6872</v>
      </c>
      <c r="O3736" s="41">
        <v>345</v>
      </c>
      <c r="P3736" s="41">
        <v>136.75280000000001</v>
      </c>
      <c r="Q3736" s="41">
        <v>6.8654999999999999</v>
      </c>
      <c r="R3736" s="41">
        <v>234</v>
      </c>
      <c r="S3736" s="41">
        <v>4.1886000000000001</v>
      </c>
      <c r="T3736" s="41">
        <v>599</v>
      </c>
      <c r="U3736" s="41">
        <v>13.178000000000001</v>
      </c>
      <c r="V3736" s="41">
        <v>11884</v>
      </c>
      <c r="W3736" s="41">
        <v>219.71359999999999</v>
      </c>
      <c r="X3736" s="41">
        <v>7816</v>
      </c>
      <c r="Y3736" s="41">
        <v>156.7963</v>
      </c>
      <c r="Z3736" s="6">
        <f>0</f>
        <v>0</v>
      </c>
      <c r="AA3736" s="6">
        <f t="shared" si="434"/>
        <v>219.71359999999999</v>
      </c>
      <c r="AB3736">
        <f>IF(ISBLANK(Table1[[#This Row],[FY2425_Cost]])=TRUE,#N/A,Table1[[#This Row],[FY2425_Cost]])</f>
        <v>156.7963</v>
      </c>
      <c r="AC3736" s="6">
        <f t="shared" si="435"/>
        <v>-62.917299999999983</v>
      </c>
      <c r="AD3736" s="6">
        <f>SUMIFS($AB$3:AB3736,$B$3:B3736,B3736)</f>
        <v>304.58260000000001</v>
      </c>
      <c r="AE3736" s="6">
        <f t="shared" si="436"/>
        <v>3699.1306203047643</v>
      </c>
      <c r="AF3736" s="6">
        <f t="shared" si="437"/>
        <v>3699.1306203047643</v>
      </c>
      <c r="AG3736" s="6">
        <f>VLOOKUP(Table1[[#This Row],[PracticeCode]],$AP$3:$AS$345,4,FALSE)</f>
        <v>3699.1306203047643</v>
      </c>
      <c r="AH3736" s="27">
        <f t="shared" si="438"/>
        <v>268803.4917421462</v>
      </c>
      <c r="AI3736" s="6">
        <f t="shared" si="428"/>
        <v>0</v>
      </c>
    </row>
    <row r="3737" spans="1:35" x14ac:dyDescent="0.35">
      <c r="A3737" t="str">
        <f t="shared" si="427"/>
        <v>THE WINDMILL MEDICAL PRACTICEKilburn PartnershipBrentE84012Dec9</v>
      </c>
      <c r="B3737" s="41" t="s">
        <v>604</v>
      </c>
      <c r="C3737" s="41" t="s">
        <v>605</v>
      </c>
      <c r="D3737" s="41" t="s">
        <v>18</v>
      </c>
      <c r="E3737" s="41" t="s">
        <v>208</v>
      </c>
      <c r="F3737" s="41" t="s">
        <v>208</v>
      </c>
      <c r="G3737" s="41" t="s">
        <v>764</v>
      </c>
      <c r="H3737" s="41">
        <v>9</v>
      </c>
      <c r="I3737" s="41">
        <v>8220.2902673439203</v>
      </c>
      <c r="J3737" s="41">
        <v>8739</v>
      </c>
      <c r="K3737" s="41">
        <v>438</v>
      </c>
      <c r="L3737" s="41">
        <v>173.90610000000001</v>
      </c>
      <c r="M3737" s="41">
        <v>8.7162000000000006</v>
      </c>
      <c r="N3737" s="41"/>
      <c r="O3737" s="41"/>
      <c r="P3737" s="41"/>
      <c r="Q3737" s="41"/>
      <c r="R3737" s="41">
        <v>215</v>
      </c>
      <c r="S3737" s="41">
        <v>3.8485</v>
      </c>
      <c r="T3737" s="41"/>
      <c r="U3737" s="41"/>
      <c r="V3737" s="41">
        <v>9392</v>
      </c>
      <c r="W3737" s="41">
        <v>186.4708</v>
      </c>
      <c r="X3737" s="41"/>
      <c r="Y3737" s="41"/>
      <c r="Z3737" s="6">
        <f>0</f>
        <v>0</v>
      </c>
      <c r="AA3737" s="6">
        <f t="shared" si="434"/>
        <v>186.4708</v>
      </c>
      <c r="AB3737" t="e">
        <f>IF(ISBLANK(Table1[[#This Row],[FY2425_Cost]])=TRUE,#N/A,Table1[[#This Row],[FY2425_Cost]])</f>
        <v>#N/A</v>
      </c>
      <c r="AC3737" s="6" t="e">
        <f t="shared" si="435"/>
        <v>#N/A</v>
      </c>
      <c r="AD3737" s="6" t="e">
        <f>SUMIFS($AB$3:AB3737,$B$3:B3737,B3737)</f>
        <v>#N/A</v>
      </c>
      <c r="AE3737" s="6">
        <f t="shared" si="436"/>
        <v>3699.1306203047643</v>
      </c>
      <c r="AF3737" s="6">
        <f t="shared" si="437"/>
        <v>3699.1306203047643</v>
      </c>
      <c r="AG3737" s="6">
        <f>VLOOKUP(Table1[[#This Row],[PracticeCode]],$AP$3:$AS$345,4,FALSE)</f>
        <v>3699.1306203047643</v>
      </c>
      <c r="AH3737" s="27">
        <f t="shared" si="438"/>
        <v>268803.4917421462</v>
      </c>
      <c r="AI3737" s="6" t="e">
        <f t="shared" si="428"/>
        <v>#N/A</v>
      </c>
    </row>
    <row r="3738" spans="1:35" x14ac:dyDescent="0.35">
      <c r="A3738" t="str">
        <f t="shared" si="427"/>
        <v>THE WINDMILL MEDICAL PRACTICEKilburn PartnershipBrentE84012Feb11</v>
      </c>
      <c r="B3738" s="41" t="s">
        <v>604</v>
      </c>
      <c r="C3738" s="41" t="s">
        <v>605</v>
      </c>
      <c r="D3738" s="41" t="s">
        <v>18</v>
      </c>
      <c r="E3738" s="41" t="s">
        <v>208</v>
      </c>
      <c r="F3738" s="41" t="s">
        <v>208</v>
      </c>
      <c r="G3738" s="41" t="s">
        <v>766</v>
      </c>
      <c r="H3738" s="41">
        <v>11</v>
      </c>
      <c r="I3738" s="41">
        <v>8220.2902673439203</v>
      </c>
      <c r="J3738" s="41">
        <v>20361</v>
      </c>
      <c r="K3738" s="41">
        <v>325</v>
      </c>
      <c r="L3738" s="41">
        <v>405.18389999999999</v>
      </c>
      <c r="M3738" s="41">
        <v>6.4675000000000002</v>
      </c>
      <c r="N3738" s="41"/>
      <c r="O3738" s="41"/>
      <c r="P3738" s="41"/>
      <c r="Q3738" s="41"/>
      <c r="R3738" s="41">
        <v>404</v>
      </c>
      <c r="S3738" s="41">
        <v>7.2316000000000003</v>
      </c>
      <c r="T3738" s="41"/>
      <c r="U3738" s="41"/>
      <c r="V3738" s="41">
        <v>21090</v>
      </c>
      <c r="W3738" s="41">
        <v>418.88299999999998</v>
      </c>
      <c r="X3738" s="41"/>
      <c r="Y3738" s="41"/>
      <c r="Z3738" s="6">
        <f>0</f>
        <v>0</v>
      </c>
      <c r="AA3738" s="6">
        <f t="shared" si="434"/>
        <v>418.88299999999998</v>
      </c>
      <c r="AB3738" t="e">
        <f>IF(ISBLANK(Table1[[#This Row],[FY2425_Cost]])=TRUE,#N/A,Table1[[#This Row],[FY2425_Cost]])</f>
        <v>#N/A</v>
      </c>
      <c r="AC3738" s="6" t="e">
        <f t="shared" si="435"/>
        <v>#N/A</v>
      </c>
      <c r="AD3738" s="6" t="e">
        <f>SUMIFS($AB$3:AB3738,$B$3:B3738,B3738)</f>
        <v>#N/A</v>
      </c>
      <c r="AE3738" s="6">
        <f t="shared" si="436"/>
        <v>3699.1306203047643</v>
      </c>
      <c r="AF3738" s="6">
        <f t="shared" si="437"/>
        <v>3699.1306203047643</v>
      </c>
      <c r="AG3738" s="6">
        <f>VLOOKUP(Table1[[#This Row],[PracticeCode]],$AP$3:$AS$345,4,FALSE)</f>
        <v>3699.1306203047643</v>
      </c>
      <c r="AH3738" s="27">
        <f t="shared" si="438"/>
        <v>268803.4917421462</v>
      </c>
      <c r="AI3738" s="6" t="e">
        <f t="shared" si="428"/>
        <v>#N/A</v>
      </c>
    </row>
    <row r="3739" spans="1:35" x14ac:dyDescent="0.35">
      <c r="A3739" t="str">
        <f t="shared" si="427"/>
        <v>THE WINDMILL MEDICAL PRACTICEKilburn PartnershipBrentE84012Jan10</v>
      </c>
      <c r="B3739" s="41" t="s">
        <v>604</v>
      </c>
      <c r="C3739" s="41" t="s">
        <v>605</v>
      </c>
      <c r="D3739" s="41" t="s">
        <v>18</v>
      </c>
      <c r="E3739" s="41" t="s">
        <v>208</v>
      </c>
      <c r="F3739" s="41" t="s">
        <v>208</v>
      </c>
      <c r="G3739" s="41" t="s">
        <v>765</v>
      </c>
      <c r="H3739" s="41">
        <v>10</v>
      </c>
      <c r="I3739" s="41">
        <v>8220.2902673439203</v>
      </c>
      <c r="J3739" s="41">
        <v>11819</v>
      </c>
      <c r="K3739" s="41">
        <v>410</v>
      </c>
      <c r="L3739" s="41">
        <v>235.19810000000001</v>
      </c>
      <c r="M3739" s="41">
        <v>8.1590000000000007</v>
      </c>
      <c r="N3739" s="41"/>
      <c r="O3739" s="41"/>
      <c r="P3739" s="41"/>
      <c r="Q3739" s="41"/>
      <c r="R3739" s="41">
        <v>442</v>
      </c>
      <c r="S3739" s="41">
        <v>7.9118000000000004</v>
      </c>
      <c r="T3739" s="41"/>
      <c r="U3739" s="41"/>
      <c r="V3739" s="41">
        <v>12671</v>
      </c>
      <c r="W3739" s="41">
        <v>251.2689</v>
      </c>
      <c r="X3739" s="41"/>
      <c r="Y3739" s="41"/>
      <c r="Z3739" s="6">
        <f>0</f>
        <v>0</v>
      </c>
      <c r="AA3739" s="6">
        <f t="shared" si="434"/>
        <v>251.2689</v>
      </c>
      <c r="AB3739" t="e">
        <f>IF(ISBLANK(Table1[[#This Row],[FY2425_Cost]])=TRUE,#N/A,Table1[[#This Row],[FY2425_Cost]])</f>
        <v>#N/A</v>
      </c>
      <c r="AC3739" s="6" t="e">
        <f t="shared" si="435"/>
        <v>#N/A</v>
      </c>
      <c r="AD3739" s="6" t="e">
        <f>SUMIFS($AB$3:AB3739,$B$3:B3739,B3739)</f>
        <v>#N/A</v>
      </c>
      <c r="AE3739" s="6">
        <f t="shared" si="436"/>
        <v>3699.1306203047643</v>
      </c>
      <c r="AF3739" s="6">
        <f t="shared" si="437"/>
        <v>3699.1306203047643</v>
      </c>
      <c r="AG3739" s="6">
        <f>VLOOKUP(Table1[[#This Row],[PracticeCode]],$AP$3:$AS$345,4,FALSE)</f>
        <v>3699.1306203047643</v>
      </c>
      <c r="AH3739" s="27">
        <f t="shared" si="438"/>
        <v>268803.4917421462</v>
      </c>
      <c r="AI3739" s="6" t="e">
        <f t="shared" si="428"/>
        <v>#N/A</v>
      </c>
    </row>
    <row r="3740" spans="1:35" x14ac:dyDescent="0.35">
      <c r="A3740" t="str">
        <f t="shared" si="427"/>
        <v>THE WINDMILL MEDICAL PRACTICEKilburn PartnershipBrentE84012Jul4</v>
      </c>
      <c r="B3740" s="41" t="s">
        <v>604</v>
      </c>
      <c r="C3740" s="41" t="s">
        <v>605</v>
      </c>
      <c r="D3740" s="41" t="s">
        <v>18</v>
      </c>
      <c r="E3740" s="41" t="s">
        <v>208</v>
      </c>
      <c r="F3740" s="41" t="s">
        <v>208</v>
      </c>
      <c r="G3740" s="41" t="s">
        <v>759</v>
      </c>
      <c r="H3740" s="41">
        <v>4</v>
      </c>
      <c r="I3740" s="41">
        <v>8220.2902673439203</v>
      </c>
      <c r="J3740" s="41">
        <v>9050</v>
      </c>
      <c r="K3740" s="41">
        <v>1185</v>
      </c>
      <c r="L3740" s="41">
        <v>167.42499999999998</v>
      </c>
      <c r="M3740" s="41">
        <v>21.922499999999999</v>
      </c>
      <c r="N3740" s="41">
        <v>7525</v>
      </c>
      <c r="O3740" s="41">
        <v>636</v>
      </c>
      <c r="P3740" s="41">
        <v>149.7475</v>
      </c>
      <c r="Q3740" s="41">
        <v>12.656400000000001</v>
      </c>
      <c r="R3740" s="41">
        <v>216</v>
      </c>
      <c r="S3740" s="41">
        <v>3.8664000000000001</v>
      </c>
      <c r="T3740" s="41">
        <v>704</v>
      </c>
      <c r="U3740" s="41">
        <v>15.488</v>
      </c>
      <c r="V3740" s="41">
        <v>10451</v>
      </c>
      <c r="W3740" s="41">
        <v>193.21389999999997</v>
      </c>
      <c r="X3740" s="41">
        <v>8865</v>
      </c>
      <c r="Y3740" s="41">
        <v>177.89189999999999</v>
      </c>
      <c r="Z3740" s="6">
        <f>0</f>
        <v>0</v>
      </c>
      <c r="AA3740" s="6">
        <f t="shared" si="434"/>
        <v>193.21389999999997</v>
      </c>
      <c r="AB3740">
        <f>IF(ISBLANK(Table1[[#This Row],[FY2425_Cost]])=TRUE,#N/A,Table1[[#This Row],[FY2425_Cost]])</f>
        <v>177.89189999999999</v>
      </c>
      <c r="AC3740" s="6">
        <f t="shared" si="435"/>
        <v>-15.321999999999974</v>
      </c>
      <c r="AD3740" s="6" t="e">
        <f>SUMIFS($AB$3:AB3740,$B$3:B3740,B3740)</f>
        <v>#N/A</v>
      </c>
      <c r="AE3740" s="6">
        <f t="shared" si="436"/>
        <v>3699.1306203047643</v>
      </c>
      <c r="AF3740" s="6">
        <f t="shared" si="437"/>
        <v>3699.1306203047643</v>
      </c>
      <c r="AG3740" s="6">
        <f>VLOOKUP(Table1[[#This Row],[PracticeCode]],$AP$3:$AS$345,4,FALSE)</f>
        <v>3699.1306203047643</v>
      </c>
      <c r="AH3740" s="27">
        <f t="shared" si="438"/>
        <v>268803.4917421462</v>
      </c>
      <c r="AI3740" s="6" t="e">
        <f t="shared" si="428"/>
        <v>#N/A</v>
      </c>
    </row>
    <row r="3741" spans="1:35" x14ac:dyDescent="0.35">
      <c r="A3741" t="str">
        <f t="shared" si="427"/>
        <v>THE WINDMILL MEDICAL PRACTICEKilburn PartnershipBrentE84012Jun3</v>
      </c>
      <c r="B3741" s="41" t="s">
        <v>604</v>
      </c>
      <c r="C3741" s="41" t="s">
        <v>605</v>
      </c>
      <c r="D3741" s="41" t="s">
        <v>18</v>
      </c>
      <c r="E3741" s="41" t="s">
        <v>208</v>
      </c>
      <c r="F3741" s="41" t="s">
        <v>208</v>
      </c>
      <c r="G3741" s="41" t="s">
        <v>758</v>
      </c>
      <c r="H3741" s="41">
        <v>3</v>
      </c>
      <c r="I3741" s="41">
        <v>8220.2902673439203</v>
      </c>
      <c r="J3741" s="41">
        <v>10755</v>
      </c>
      <c r="K3741" s="41">
        <v>875</v>
      </c>
      <c r="L3741" s="41">
        <v>198.9675</v>
      </c>
      <c r="M3741" s="41">
        <v>16.1875</v>
      </c>
      <c r="N3741" s="41">
        <v>9198</v>
      </c>
      <c r="O3741" s="41">
        <v>611</v>
      </c>
      <c r="P3741" s="41">
        <v>183.0402</v>
      </c>
      <c r="Q3741" s="41">
        <v>12.158900000000001</v>
      </c>
      <c r="R3741" s="41">
        <v>0</v>
      </c>
      <c r="S3741" s="41">
        <v>0</v>
      </c>
      <c r="T3741" s="41">
        <v>445</v>
      </c>
      <c r="U3741" s="41">
        <v>9.7899999999999991</v>
      </c>
      <c r="V3741" s="41">
        <v>11630</v>
      </c>
      <c r="W3741" s="41">
        <v>215.155</v>
      </c>
      <c r="X3741" s="41">
        <v>10254</v>
      </c>
      <c r="Y3741" s="41">
        <v>204.98909999999998</v>
      </c>
      <c r="Z3741" s="6">
        <f>0</f>
        <v>0</v>
      </c>
      <c r="AA3741" s="6">
        <f t="shared" si="434"/>
        <v>215.155</v>
      </c>
      <c r="AB3741">
        <f>IF(ISBLANK(Table1[[#This Row],[FY2425_Cost]])=TRUE,#N/A,Table1[[#This Row],[FY2425_Cost]])</f>
        <v>204.98909999999998</v>
      </c>
      <c r="AC3741" s="6">
        <f t="shared" si="435"/>
        <v>-10.165900000000022</v>
      </c>
      <c r="AD3741" s="6" t="e">
        <f>SUMIFS($AB$3:AB3741,$B$3:B3741,B3741)</f>
        <v>#N/A</v>
      </c>
      <c r="AE3741" s="6">
        <f t="shared" si="436"/>
        <v>3699.1306203047643</v>
      </c>
      <c r="AF3741" s="6">
        <f t="shared" si="437"/>
        <v>3699.1306203047643</v>
      </c>
      <c r="AG3741" s="6">
        <f>VLOOKUP(Table1[[#This Row],[PracticeCode]],$AP$3:$AS$345,4,FALSE)</f>
        <v>3699.1306203047643</v>
      </c>
      <c r="AH3741" s="27">
        <f t="shared" si="438"/>
        <v>268803.4917421462</v>
      </c>
      <c r="AI3741" s="6" t="e">
        <f t="shared" si="428"/>
        <v>#N/A</v>
      </c>
    </row>
    <row r="3742" spans="1:35" x14ac:dyDescent="0.35">
      <c r="A3742" t="str">
        <f t="shared" si="427"/>
        <v>THE WINDMILL MEDICAL PRACTICEKilburn PartnershipBrentE84012Mar12</v>
      </c>
      <c r="B3742" s="41" t="s">
        <v>604</v>
      </c>
      <c r="C3742" s="41" t="s">
        <v>605</v>
      </c>
      <c r="D3742" s="41" t="s">
        <v>18</v>
      </c>
      <c r="E3742" s="41" t="s">
        <v>208</v>
      </c>
      <c r="F3742" s="41" t="s">
        <v>208</v>
      </c>
      <c r="G3742" s="41" t="s">
        <v>767</v>
      </c>
      <c r="H3742" s="41">
        <v>12</v>
      </c>
      <c r="I3742" s="41">
        <v>8220.2902673439203</v>
      </c>
      <c r="J3742" s="41">
        <v>8598</v>
      </c>
      <c r="K3742" s="41">
        <v>257</v>
      </c>
      <c r="L3742" s="41">
        <v>171.1002</v>
      </c>
      <c r="M3742" s="41">
        <v>5.1143000000000001</v>
      </c>
      <c r="N3742" s="41"/>
      <c r="O3742" s="41"/>
      <c r="P3742" s="41"/>
      <c r="Q3742" s="41"/>
      <c r="R3742" s="41">
        <v>376</v>
      </c>
      <c r="S3742" s="41">
        <v>6.7304000000000004</v>
      </c>
      <c r="T3742" s="41"/>
      <c r="U3742" s="41"/>
      <c r="V3742" s="41">
        <v>9231</v>
      </c>
      <c r="W3742" s="41">
        <v>182.94489999999999</v>
      </c>
      <c r="X3742" s="41"/>
      <c r="Y3742" s="41"/>
      <c r="Z3742" s="6">
        <f>0</f>
        <v>0</v>
      </c>
      <c r="AA3742" s="6">
        <f t="shared" si="434"/>
        <v>182.94489999999999</v>
      </c>
      <c r="AB3742" t="e">
        <f>IF(ISBLANK(Table1[[#This Row],[FY2425_Cost]])=TRUE,#N/A,Table1[[#This Row],[FY2425_Cost]])</f>
        <v>#N/A</v>
      </c>
      <c r="AC3742" s="6" t="e">
        <f t="shared" si="435"/>
        <v>#N/A</v>
      </c>
      <c r="AD3742" s="6" t="e">
        <f>SUMIFS($AB$3:AB3742,$B$3:B3742,B3742)</f>
        <v>#N/A</v>
      </c>
      <c r="AE3742" s="6">
        <f t="shared" si="436"/>
        <v>3699.1306203047643</v>
      </c>
      <c r="AF3742" s="6">
        <f t="shared" si="437"/>
        <v>3699.1306203047643</v>
      </c>
      <c r="AG3742" s="6">
        <f>VLOOKUP(Table1[[#This Row],[PracticeCode]],$AP$3:$AS$345,4,FALSE)</f>
        <v>3699.1306203047643</v>
      </c>
      <c r="AH3742" s="27">
        <f t="shared" si="438"/>
        <v>268803.4917421462</v>
      </c>
      <c r="AI3742" s="6" t="e">
        <f t="shared" si="428"/>
        <v>#N/A</v>
      </c>
    </row>
    <row r="3743" spans="1:35" x14ac:dyDescent="0.35">
      <c r="A3743" t="str">
        <f t="shared" si="427"/>
        <v>THE WINDMILL MEDICAL PRACTICEKilburn PartnershipBrentE84012May2</v>
      </c>
      <c r="B3743" s="41" t="s">
        <v>604</v>
      </c>
      <c r="C3743" s="41" t="s">
        <v>605</v>
      </c>
      <c r="D3743" s="41" t="s">
        <v>18</v>
      </c>
      <c r="E3743" s="41" t="s">
        <v>208</v>
      </c>
      <c r="F3743" s="41" t="s">
        <v>208</v>
      </c>
      <c r="G3743" s="41" t="s">
        <v>757</v>
      </c>
      <c r="H3743" s="41">
        <v>2</v>
      </c>
      <c r="I3743" s="41">
        <v>8220.2902673439203</v>
      </c>
      <c r="J3743" s="41">
        <v>12125</v>
      </c>
      <c r="K3743" s="41">
        <v>496</v>
      </c>
      <c r="L3743" s="41">
        <v>224.3125</v>
      </c>
      <c r="M3743" s="41">
        <v>9.1760000000000002</v>
      </c>
      <c r="N3743" s="41">
        <v>7445</v>
      </c>
      <c r="O3743" s="41">
        <v>619</v>
      </c>
      <c r="P3743" s="41">
        <v>148.15550000000002</v>
      </c>
      <c r="Q3743" s="41">
        <v>12.318100000000001</v>
      </c>
      <c r="R3743" s="41">
        <v>0</v>
      </c>
      <c r="S3743" s="41">
        <v>0</v>
      </c>
      <c r="T3743" s="41">
        <v>384</v>
      </c>
      <c r="U3743" s="41">
        <v>8.4480000000000004</v>
      </c>
      <c r="V3743" s="41">
        <v>12621</v>
      </c>
      <c r="W3743" s="41">
        <v>233.48849999999999</v>
      </c>
      <c r="X3743" s="41">
        <v>8448</v>
      </c>
      <c r="Y3743" s="41">
        <v>168.92160000000004</v>
      </c>
      <c r="Z3743" s="6">
        <f>0</f>
        <v>0</v>
      </c>
      <c r="AA3743" s="6">
        <f t="shared" si="434"/>
        <v>233.48849999999999</v>
      </c>
      <c r="AB3743">
        <f>IF(ISBLANK(Table1[[#This Row],[FY2425_Cost]])=TRUE,#N/A,Table1[[#This Row],[FY2425_Cost]])</f>
        <v>168.92160000000004</v>
      </c>
      <c r="AC3743" s="6">
        <f t="shared" si="435"/>
        <v>-64.566899999999947</v>
      </c>
      <c r="AD3743" s="6" t="e">
        <f>SUMIFS($AB$3:AB3743,$B$3:B3743,B3743)</f>
        <v>#N/A</v>
      </c>
      <c r="AE3743" s="6">
        <f t="shared" si="436"/>
        <v>3699.1306203047643</v>
      </c>
      <c r="AF3743" s="6">
        <f t="shared" si="437"/>
        <v>3699.1306203047643</v>
      </c>
      <c r="AG3743" s="6">
        <f>VLOOKUP(Table1[[#This Row],[PracticeCode]],$AP$3:$AS$345,4,FALSE)</f>
        <v>3699.1306203047643</v>
      </c>
      <c r="AH3743" s="27">
        <f t="shared" si="438"/>
        <v>268803.4917421462</v>
      </c>
      <c r="AI3743" s="6" t="e">
        <f t="shared" si="428"/>
        <v>#N/A</v>
      </c>
    </row>
    <row r="3744" spans="1:35" x14ac:dyDescent="0.35">
      <c r="A3744" t="str">
        <f t="shared" si="427"/>
        <v>THE WINDMILL MEDICAL PRACTICEKilburn PartnershipBrentE84012Nov8</v>
      </c>
      <c r="B3744" s="41" t="s">
        <v>604</v>
      </c>
      <c r="C3744" s="41" t="s">
        <v>605</v>
      </c>
      <c r="D3744" s="41" t="s">
        <v>18</v>
      </c>
      <c r="E3744" s="41" t="s">
        <v>208</v>
      </c>
      <c r="F3744" s="41" t="s">
        <v>208</v>
      </c>
      <c r="G3744" s="41" t="s">
        <v>763</v>
      </c>
      <c r="H3744" s="41">
        <v>8</v>
      </c>
      <c r="I3744" s="41">
        <v>8220.2902673439203</v>
      </c>
      <c r="J3744" s="41">
        <v>8581</v>
      </c>
      <c r="K3744" s="41">
        <v>317</v>
      </c>
      <c r="L3744" s="41">
        <v>170.7619</v>
      </c>
      <c r="M3744" s="41">
        <v>6.3083</v>
      </c>
      <c r="N3744" s="41"/>
      <c r="O3744" s="41"/>
      <c r="P3744" s="41"/>
      <c r="Q3744" s="41"/>
      <c r="R3744" s="41">
        <v>304</v>
      </c>
      <c r="S3744" s="41">
        <v>5.4416000000000002</v>
      </c>
      <c r="T3744" s="41"/>
      <c r="U3744" s="41"/>
      <c r="V3744" s="41">
        <v>9202</v>
      </c>
      <c r="W3744" s="41">
        <v>182.51179999999999</v>
      </c>
      <c r="X3744" s="41"/>
      <c r="Y3744" s="41"/>
      <c r="Z3744" s="6">
        <f>0</f>
        <v>0</v>
      </c>
      <c r="AA3744" s="6">
        <f t="shared" si="434"/>
        <v>182.51179999999999</v>
      </c>
      <c r="AB3744" t="e">
        <f>IF(ISBLANK(Table1[[#This Row],[FY2425_Cost]])=TRUE,#N/A,Table1[[#This Row],[FY2425_Cost]])</f>
        <v>#N/A</v>
      </c>
      <c r="AC3744" s="6" t="e">
        <f t="shared" si="435"/>
        <v>#N/A</v>
      </c>
      <c r="AD3744" s="6" t="e">
        <f>SUMIFS($AB$3:AB3744,$B$3:B3744,B3744)</f>
        <v>#N/A</v>
      </c>
      <c r="AE3744" s="6">
        <f t="shared" si="436"/>
        <v>3699.1306203047643</v>
      </c>
      <c r="AF3744" s="6">
        <f t="shared" si="437"/>
        <v>3699.1306203047643</v>
      </c>
      <c r="AG3744" s="6">
        <f>VLOOKUP(Table1[[#This Row],[PracticeCode]],$AP$3:$AS$345,4,FALSE)</f>
        <v>3699.1306203047643</v>
      </c>
      <c r="AH3744" s="27">
        <f t="shared" si="438"/>
        <v>268803.4917421462</v>
      </c>
      <c r="AI3744" s="6" t="e">
        <f t="shared" si="428"/>
        <v>#N/A</v>
      </c>
    </row>
    <row r="3745" spans="1:35" x14ac:dyDescent="0.35">
      <c r="A3745" t="str">
        <f t="shared" si="427"/>
        <v>THE WINDMILL MEDICAL PRACTICEKilburn PartnershipBrentE84012Oct7</v>
      </c>
      <c r="B3745" s="41" t="s">
        <v>604</v>
      </c>
      <c r="C3745" s="41" t="s">
        <v>605</v>
      </c>
      <c r="D3745" s="41" t="s">
        <v>18</v>
      </c>
      <c r="E3745" s="41" t="s">
        <v>208</v>
      </c>
      <c r="F3745" s="41" t="s">
        <v>208</v>
      </c>
      <c r="G3745" s="41" t="s">
        <v>762</v>
      </c>
      <c r="H3745" s="41">
        <v>7</v>
      </c>
      <c r="I3745" s="41">
        <v>8220.2902673439203</v>
      </c>
      <c r="J3745" s="41">
        <v>7311</v>
      </c>
      <c r="K3745" s="41">
        <v>3092</v>
      </c>
      <c r="L3745" s="41">
        <v>145.4889</v>
      </c>
      <c r="M3745" s="41">
        <v>61.530800000000006</v>
      </c>
      <c r="N3745" s="41">
        <v>0</v>
      </c>
      <c r="O3745" s="41">
        <v>3883</v>
      </c>
      <c r="P3745" s="41">
        <v>0</v>
      </c>
      <c r="Q3745" s="41">
        <v>87.367499999999993</v>
      </c>
      <c r="R3745" s="41">
        <v>258</v>
      </c>
      <c r="S3745" s="41">
        <v>4.6181999999999999</v>
      </c>
      <c r="T3745" s="41">
        <v>709</v>
      </c>
      <c r="U3745" s="41">
        <v>15.598000000000001</v>
      </c>
      <c r="V3745" s="41">
        <v>10661</v>
      </c>
      <c r="W3745" s="41">
        <v>211.6379</v>
      </c>
      <c r="X3745" s="41">
        <v>4592</v>
      </c>
      <c r="Y3745" s="41">
        <v>102.96549999999999</v>
      </c>
      <c r="Z3745" s="6">
        <f>0</f>
        <v>0</v>
      </c>
      <c r="AA3745" s="6">
        <f t="shared" si="434"/>
        <v>211.6379</v>
      </c>
      <c r="AB3745">
        <f>IF(ISBLANK(Table1[[#This Row],[FY2425_Cost]])=TRUE,#N/A,Table1[[#This Row],[FY2425_Cost]])</f>
        <v>102.96549999999999</v>
      </c>
      <c r="AC3745" s="6">
        <f t="shared" si="435"/>
        <v>-108.67240000000001</v>
      </c>
      <c r="AD3745" s="6" t="e">
        <f>SUMIFS($AB$3:AB3745,$B$3:B3745,B3745)</f>
        <v>#N/A</v>
      </c>
      <c r="AE3745" s="6">
        <f t="shared" si="436"/>
        <v>3699.1306203047643</v>
      </c>
      <c r="AF3745" s="6">
        <f t="shared" si="437"/>
        <v>3699.1306203047643</v>
      </c>
      <c r="AG3745" s="6">
        <f>VLOOKUP(Table1[[#This Row],[PracticeCode]],$AP$3:$AS$345,4,FALSE)</f>
        <v>3699.1306203047643</v>
      </c>
      <c r="AH3745" s="27">
        <f t="shared" si="438"/>
        <v>268803.4917421462</v>
      </c>
      <c r="AI3745" s="6" t="e">
        <f t="shared" si="428"/>
        <v>#N/A</v>
      </c>
    </row>
    <row r="3746" spans="1:35" x14ac:dyDescent="0.35">
      <c r="A3746" t="str">
        <f t="shared" si="427"/>
        <v>THE WINDMILL MEDICAL PRACTICEKilburn PartnershipBrentE84012Sep6</v>
      </c>
      <c r="B3746" s="41" t="s">
        <v>604</v>
      </c>
      <c r="C3746" s="41" t="s">
        <v>605</v>
      </c>
      <c r="D3746" s="41" t="s">
        <v>18</v>
      </c>
      <c r="E3746" s="41" t="s">
        <v>208</v>
      </c>
      <c r="F3746" s="41" t="s">
        <v>208</v>
      </c>
      <c r="G3746" s="41" t="s">
        <v>761</v>
      </c>
      <c r="H3746" s="41">
        <v>6</v>
      </c>
      <c r="I3746" s="41">
        <v>8220.2902673439203</v>
      </c>
      <c r="J3746" s="41">
        <v>8664</v>
      </c>
      <c r="K3746" s="41">
        <v>4143</v>
      </c>
      <c r="L3746" s="41">
        <v>172.4136</v>
      </c>
      <c r="M3746" s="41">
        <v>82.445700000000002</v>
      </c>
      <c r="N3746" s="41">
        <v>7998</v>
      </c>
      <c r="O3746" s="41">
        <v>6413</v>
      </c>
      <c r="P3746" s="41">
        <v>179.95499999999998</v>
      </c>
      <c r="Q3746" s="41">
        <v>144.29249999999999</v>
      </c>
      <c r="R3746" s="41">
        <v>208</v>
      </c>
      <c r="S3746" s="41">
        <v>3.7231999999999998</v>
      </c>
      <c r="T3746" s="41">
        <v>553</v>
      </c>
      <c r="U3746" s="41">
        <v>12.166</v>
      </c>
      <c r="V3746" s="41">
        <v>13015</v>
      </c>
      <c r="W3746" s="41">
        <v>258.58250000000004</v>
      </c>
      <c r="X3746" s="41">
        <v>14964</v>
      </c>
      <c r="Y3746" s="41">
        <v>336.41349999999994</v>
      </c>
      <c r="Z3746" s="6">
        <f>0</f>
        <v>0</v>
      </c>
      <c r="AA3746" s="6">
        <f t="shared" si="434"/>
        <v>258.58250000000004</v>
      </c>
      <c r="AB3746">
        <f>IF(ISBLANK(Table1[[#This Row],[FY2425_Cost]])=TRUE,#N/A,Table1[[#This Row],[FY2425_Cost]])</f>
        <v>336.41349999999994</v>
      </c>
      <c r="AC3746" s="6">
        <f t="shared" si="435"/>
        <v>77.830999999999904</v>
      </c>
      <c r="AD3746" s="6" t="e">
        <f>SUMIFS($AB$3:AB3746,$B$3:B3746,B3746)</f>
        <v>#N/A</v>
      </c>
      <c r="AE3746" s="6">
        <f t="shared" si="436"/>
        <v>3699.1306203047643</v>
      </c>
      <c r="AF3746" s="6">
        <f t="shared" si="437"/>
        <v>3699.1306203047643</v>
      </c>
      <c r="AG3746" s="6">
        <f>VLOOKUP(Table1[[#This Row],[PracticeCode]],$AP$3:$AS$345,4,FALSE)</f>
        <v>3699.1306203047643</v>
      </c>
      <c r="AH3746" s="27">
        <f t="shared" si="438"/>
        <v>268803.4917421462</v>
      </c>
      <c r="AI3746" s="6" t="e">
        <f t="shared" si="428"/>
        <v>#N/A</v>
      </c>
    </row>
    <row r="3747" spans="1:35" x14ac:dyDescent="0.35">
      <c r="A3747" t="str">
        <f t="shared" si="427"/>
        <v>THE YIEWSLEY FAMILY PRACTICEColne Union PCNHillingdonE86010Apr1</v>
      </c>
      <c r="B3747" s="41" t="s">
        <v>708</v>
      </c>
      <c r="C3747" s="41" t="s">
        <v>538</v>
      </c>
      <c r="D3747" s="41" t="s">
        <v>8</v>
      </c>
      <c r="E3747" s="41" t="s">
        <v>412</v>
      </c>
      <c r="F3747" s="41" t="s">
        <v>412</v>
      </c>
      <c r="G3747" s="41" t="s">
        <v>756</v>
      </c>
      <c r="H3747" s="41">
        <v>1</v>
      </c>
      <c r="I3747" s="41">
        <v>14717.893567273</v>
      </c>
      <c r="J3747" s="41">
        <v>5329</v>
      </c>
      <c r="K3747" s="41">
        <v>5851</v>
      </c>
      <c r="L3747" s="41">
        <v>98.586500000000001</v>
      </c>
      <c r="M3747" s="41">
        <v>108.2435</v>
      </c>
      <c r="N3747" s="41">
        <v>38852</v>
      </c>
      <c r="O3747" s="41">
        <v>5888</v>
      </c>
      <c r="P3747" s="41">
        <v>773.15480000000002</v>
      </c>
      <c r="Q3747" s="41">
        <v>117.1712</v>
      </c>
      <c r="R3747" s="41">
        <v>0</v>
      </c>
      <c r="S3747" s="41">
        <v>0</v>
      </c>
      <c r="T3747" s="41">
        <v>209</v>
      </c>
      <c r="U3747" s="41">
        <v>4.5979999999999999</v>
      </c>
      <c r="V3747" s="41">
        <v>11180</v>
      </c>
      <c r="W3747" s="41">
        <v>206.82999999999998</v>
      </c>
      <c r="X3747" s="41">
        <v>44949</v>
      </c>
      <c r="Y3747" s="41">
        <v>894.92399999999998</v>
      </c>
      <c r="Z3747" s="6">
        <f>0</f>
        <v>0</v>
      </c>
      <c r="AA3747" s="6">
        <f t="shared" si="434"/>
        <v>206.82999999999998</v>
      </c>
      <c r="AB3747">
        <f>IF(ISBLANK(Table1[[#This Row],[FY2425_Cost]])=TRUE,#N/A,Table1[[#This Row],[FY2425_Cost]])</f>
        <v>894.92399999999998</v>
      </c>
      <c r="AC3747" s="6">
        <f t="shared" si="435"/>
        <v>688.09400000000005</v>
      </c>
      <c r="AD3747" s="6">
        <f>SUMIFS($AB$3:AB3747,$B$3:B3747,B3747)</f>
        <v>894.92399999999998</v>
      </c>
      <c r="AE3747" s="6">
        <f t="shared" si="436"/>
        <v>6623.05210527285</v>
      </c>
      <c r="AF3747" s="6">
        <f t="shared" si="437"/>
        <v>6623.05210527285</v>
      </c>
      <c r="AG3747" s="6">
        <f>VLOOKUP(Table1[[#This Row],[PracticeCode]],$AP$3:$AS$345,4,FALSE)</f>
        <v>6623.05210527285</v>
      </c>
      <c r="AH3747" s="27">
        <f t="shared" si="438"/>
        <v>481275.11964982713</v>
      </c>
      <c r="AI3747" s="6">
        <f t="shared" si="428"/>
        <v>0</v>
      </c>
    </row>
    <row r="3748" spans="1:35" x14ac:dyDescent="0.35">
      <c r="A3748" t="str">
        <f t="shared" si="427"/>
        <v>THE YIEWSLEY FAMILY PRACTICEColne Union PCNHillingdonE86010Aug5</v>
      </c>
      <c r="B3748" s="41" t="s">
        <v>708</v>
      </c>
      <c r="C3748" s="41" t="s">
        <v>538</v>
      </c>
      <c r="D3748" s="41" t="s">
        <v>8</v>
      </c>
      <c r="E3748" s="41" t="s">
        <v>412</v>
      </c>
      <c r="F3748" s="41" t="s">
        <v>412</v>
      </c>
      <c r="G3748" s="41" t="s">
        <v>760</v>
      </c>
      <c r="H3748" s="41">
        <v>5</v>
      </c>
      <c r="I3748" s="41">
        <v>14717.893567273</v>
      </c>
      <c r="J3748" s="41">
        <v>7760</v>
      </c>
      <c r="K3748" s="41">
        <v>4810</v>
      </c>
      <c r="L3748" s="41">
        <v>143.56</v>
      </c>
      <c r="M3748" s="41">
        <v>88.984999999999999</v>
      </c>
      <c r="N3748" s="41">
        <v>18625</v>
      </c>
      <c r="O3748" s="41">
        <v>12359</v>
      </c>
      <c r="P3748" s="41">
        <v>370.63750000000005</v>
      </c>
      <c r="Q3748" s="41">
        <v>245.94410000000002</v>
      </c>
      <c r="R3748" s="41">
        <v>0</v>
      </c>
      <c r="S3748" s="41">
        <v>0</v>
      </c>
      <c r="T3748" s="41">
        <v>72</v>
      </c>
      <c r="U3748" s="41">
        <v>1.5840000000000001</v>
      </c>
      <c r="V3748" s="41">
        <v>12570</v>
      </c>
      <c r="W3748" s="41">
        <v>232.54500000000002</v>
      </c>
      <c r="X3748" s="41">
        <v>31056</v>
      </c>
      <c r="Y3748" s="41">
        <v>618.16560000000004</v>
      </c>
      <c r="Z3748" s="6">
        <f>0</f>
        <v>0</v>
      </c>
      <c r="AA3748" s="6">
        <f t="shared" si="434"/>
        <v>232.54500000000002</v>
      </c>
      <c r="AB3748">
        <f>IF(ISBLANK(Table1[[#This Row],[FY2425_Cost]])=TRUE,#N/A,Table1[[#This Row],[FY2425_Cost]])</f>
        <v>618.16560000000004</v>
      </c>
      <c r="AC3748" s="6">
        <f t="shared" si="435"/>
        <v>385.62060000000002</v>
      </c>
      <c r="AD3748" s="6">
        <f>SUMIFS($AB$3:AB3748,$B$3:B3748,B3748)</f>
        <v>1513.0896</v>
      </c>
      <c r="AE3748" s="6">
        <f t="shared" si="436"/>
        <v>6623.05210527285</v>
      </c>
      <c r="AF3748" s="6">
        <f t="shared" si="437"/>
        <v>6623.05210527285</v>
      </c>
      <c r="AG3748" s="6">
        <f>VLOOKUP(Table1[[#This Row],[PracticeCode]],$AP$3:$AS$345,4,FALSE)</f>
        <v>6623.05210527285</v>
      </c>
      <c r="AH3748" s="27">
        <f t="shared" si="438"/>
        <v>481275.11964982713</v>
      </c>
      <c r="AI3748" s="6">
        <f t="shared" si="428"/>
        <v>0</v>
      </c>
    </row>
    <row r="3749" spans="1:35" x14ac:dyDescent="0.35">
      <c r="A3749" t="str">
        <f t="shared" si="427"/>
        <v>THE YIEWSLEY FAMILY PRACTICEColne Union PCNHillingdonE86010Dec9</v>
      </c>
      <c r="B3749" s="41" t="s">
        <v>708</v>
      </c>
      <c r="C3749" s="41" t="s">
        <v>538</v>
      </c>
      <c r="D3749" s="41" t="s">
        <v>8</v>
      </c>
      <c r="E3749" s="41" t="s">
        <v>412</v>
      </c>
      <c r="F3749" s="41" t="s">
        <v>412</v>
      </c>
      <c r="G3749" s="41" t="s">
        <v>764</v>
      </c>
      <c r="H3749" s="41">
        <v>9</v>
      </c>
      <c r="I3749" s="41">
        <v>14717.893567273</v>
      </c>
      <c r="J3749" s="41">
        <v>10566</v>
      </c>
      <c r="K3749" s="41">
        <v>4147</v>
      </c>
      <c r="L3749" s="41">
        <v>210.26340000000002</v>
      </c>
      <c r="M3749" s="41">
        <v>82.525300000000001</v>
      </c>
      <c r="N3749" s="41"/>
      <c r="O3749" s="41"/>
      <c r="P3749" s="41"/>
      <c r="Q3749" s="41"/>
      <c r="R3749" s="41">
        <v>2</v>
      </c>
      <c r="S3749" s="41">
        <v>3.5799999999999998E-2</v>
      </c>
      <c r="T3749" s="41"/>
      <c r="U3749" s="41"/>
      <c r="V3749" s="41">
        <v>14715</v>
      </c>
      <c r="W3749" s="41">
        <v>292.8245</v>
      </c>
      <c r="X3749" s="41"/>
      <c r="Y3749" s="41"/>
      <c r="Z3749" s="6">
        <f>0</f>
        <v>0</v>
      </c>
      <c r="AA3749" s="6">
        <f t="shared" si="434"/>
        <v>292.8245</v>
      </c>
      <c r="AB3749" t="e">
        <f>IF(ISBLANK(Table1[[#This Row],[FY2425_Cost]])=TRUE,#N/A,Table1[[#This Row],[FY2425_Cost]])</f>
        <v>#N/A</v>
      </c>
      <c r="AC3749" s="6" t="e">
        <f t="shared" si="435"/>
        <v>#N/A</v>
      </c>
      <c r="AD3749" s="6" t="e">
        <f>SUMIFS($AB$3:AB3749,$B$3:B3749,B3749)</f>
        <v>#N/A</v>
      </c>
      <c r="AE3749" s="6">
        <f t="shared" si="436"/>
        <v>6623.05210527285</v>
      </c>
      <c r="AF3749" s="6">
        <f t="shared" si="437"/>
        <v>6623.05210527285</v>
      </c>
      <c r="AG3749" s="6">
        <f>VLOOKUP(Table1[[#This Row],[PracticeCode]],$AP$3:$AS$345,4,FALSE)</f>
        <v>6623.05210527285</v>
      </c>
      <c r="AH3749" s="27">
        <f t="shared" si="438"/>
        <v>481275.11964982713</v>
      </c>
      <c r="AI3749" s="6" t="e">
        <f t="shared" si="428"/>
        <v>#N/A</v>
      </c>
    </row>
    <row r="3750" spans="1:35" x14ac:dyDescent="0.35">
      <c r="A3750" t="str">
        <f t="shared" si="427"/>
        <v>THE YIEWSLEY FAMILY PRACTICEColne Union PCNHillingdonE86010Feb11</v>
      </c>
      <c r="B3750" s="41" t="s">
        <v>708</v>
      </c>
      <c r="C3750" s="41" t="s">
        <v>538</v>
      </c>
      <c r="D3750" s="41" t="s">
        <v>8</v>
      </c>
      <c r="E3750" s="41" t="s">
        <v>412</v>
      </c>
      <c r="F3750" s="41" t="s">
        <v>412</v>
      </c>
      <c r="G3750" s="41" t="s">
        <v>766</v>
      </c>
      <c r="H3750" s="41">
        <v>11</v>
      </c>
      <c r="I3750" s="41">
        <v>14717.893567273</v>
      </c>
      <c r="J3750" s="41">
        <v>23690</v>
      </c>
      <c r="K3750" s="41">
        <v>6699</v>
      </c>
      <c r="L3750" s="41">
        <v>471.43100000000004</v>
      </c>
      <c r="M3750" s="41">
        <v>133.31010000000001</v>
      </c>
      <c r="N3750" s="41"/>
      <c r="O3750" s="41"/>
      <c r="P3750" s="41"/>
      <c r="Q3750" s="41"/>
      <c r="R3750" s="41">
        <v>8</v>
      </c>
      <c r="S3750" s="41">
        <v>0.14319999999999999</v>
      </c>
      <c r="T3750" s="41"/>
      <c r="U3750" s="41"/>
      <c r="V3750" s="41">
        <v>30397</v>
      </c>
      <c r="W3750" s="41">
        <v>604.88430000000005</v>
      </c>
      <c r="X3750" s="41"/>
      <c r="Y3750" s="41"/>
      <c r="Z3750" s="6">
        <f>0</f>
        <v>0</v>
      </c>
      <c r="AA3750" s="6">
        <f t="shared" si="434"/>
        <v>604.88430000000005</v>
      </c>
      <c r="AB3750" t="e">
        <f>IF(ISBLANK(Table1[[#This Row],[FY2425_Cost]])=TRUE,#N/A,Table1[[#This Row],[FY2425_Cost]])</f>
        <v>#N/A</v>
      </c>
      <c r="AC3750" s="6" t="e">
        <f t="shared" si="435"/>
        <v>#N/A</v>
      </c>
      <c r="AD3750" s="6" t="e">
        <f>SUMIFS($AB$3:AB3750,$B$3:B3750,B3750)</f>
        <v>#N/A</v>
      </c>
      <c r="AE3750" s="6">
        <f t="shared" si="436"/>
        <v>6623.05210527285</v>
      </c>
      <c r="AF3750" s="6">
        <f t="shared" si="437"/>
        <v>6623.05210527285</v>
      </c>
      <c r="AG3750" s="6">
        <f>VLOOKUP(Table1[[#This Row],[PracticeCode]],$AP$3:$AS$345,4,FALSE)</f>
        <v>6623.05210527285</v>
      </c>
      <c r="AH3750" s="27">
        <f t="shared" si="438"/>
        <v>481275.11964982713</v>
      </c>
      <c r="AI3750" s="6" t="e">
        <f t="shared" si="428"/>
        <v>#N/A</v>
      </c>
    </row>
    <row r="3751" spans="1:35" x14ac:dyDescent="0.35">
      <c r="A3751" t="str">
        <f t="shared" si="427"/>
        <v>THE YIEWSLEY FAMILY PRACTICEColne Union PCNHillingdonE86010Jan10</v>
      </c>
      <c r="B3751" s="41" t="s">
        <v>708</v>
      </c>
      <c r="C3751" s="41" t="s">
        <v>538</v>
      </c>
      <c r="D3751" s="41" t="s">
        <v>8</v>
      </c>
      <c r="E3751" s="41" t="s">
        <v>412</v>
      </c>
      <c r="F3751" s="41" t="s">
        <v>412</v>
      </c>
      <c r="G3751" s="41" t="s">
        <v>765</v>
      </c>
      <c r="H3751" s="41">
        <v>10</v>
      </c>
      <c r="I3751" s="41">
        <v>14717.893567273</v>
      </c>
      <c r="J3751" s="41">
        <v>27832</v>
      </c>
      <c r="K3751" s="41">
        <v>6603</v>
      </c>
      <c r="L3751" s="41">
        <v>553.85680000000002</v>
      </c>
      <c r="M3751" s="41">
        <v>131.3997</v>
      </c>
      <c r="N3751" s="41"/>
      <c r="O3751" s="41"/>
      <c r="P3751" s="41"/>
      <c r="Q3751" s="41"/>
      <c r="R3751" s="41">
        <v>6</v>
      </c>
      <c r="S3751" s="41">
        <v>0.1074</v>
      </c>
      <c r="T3751" s="41"/>
      <c r="U3751" s="41"/>
      <c r="V3751" s="41">
        <v>34441</v>
      </c>
      <c r="W3751" s="41">
        <v>685.36389999999994</v>
      </c>
      <c r="X3751" s="41"/>
      <c r="Y3751" s="41"/>
      <c r="Z3751" s="6">
        <f>0</f>
        <v>0</v>
      </c>
      <c r="AA3751" s="6">
        <f t="shared" si="434"/>
        <v>685.36389999999994</v>
      </c>
      <c r="AB3751" t="e">
        <f>IF(ISBLANK(Table1[[#This Row],[FY2425_Cost]])=TRUE,#N/A,Table1[[#This Row],[FY2425_Cost]])</f>
        <v>#N/A</v>
      </c>
      <c r="AC3751" s="6" t="e">
        <f t="shared" si="435"/>
        <v>#N/A</v>
      </c>
      <c r="AD3751" s="6" t="e">
        <f>SUMIFS($AB$3:AB3751,$B$3:B3751,B3751)</f>
        <v>#N/A</v>
      </c>
      <c r="AE3751" s="6">
        <f t="shared" si="436"/>
        <v>6623.05210527285</v>
      </c>
      <c r="AF3751" s="6">
        <f t="shared" si="437"/>
        <v>6623.05210527285</v>
      </c>
      <c r="AG3751" s="6">
        <f>VLOOKUP(Table1[[#This Row],[PracticeCode]],$AP$3:$AS$345,4,FALSE)</f>
        <v>6623.05210527285</v>
      </c>
      <c r="AH3751" s="27">
        <f t="shared" si="438"/>
        <v>481275.11964982713</v>
      </c>
      <c r="AI3751" s="6" t="e">
        <f t="shared" si="428"/>
        <v>#N/A</v>
      </c>
    </row>
    <row r="3752" spans="1:35" x14ac:dyDescent="0.35">
      <c r="A3752" t="str">
        <f t="shared" si="427"/>
        <v>THE YIEWSLEY FAMILY PRACTICEColne Union PCNHillingdonE86010Jul4</v>
      </c>
      <c r="B3752" s="41" t="s">
        <v>708</v>
      </c>
      <c r="C3752" s="41" t="s">
        <v>538</v>
      </c>
      <c r="D3752" s="41" t="s">
        <v>8</v>
      </c>
      <c r="E3752" s="41" t="s">
        <v>412</v>
      </c>
      <c r="F3752" s="41" t="s">
        <v>412</v>
      </c>
      <c r="G3752" s="41" t="s">
        <v>759</v>
      </c>
      <c r="H3752" s="41">
        <v>4</v>
      </c>
      <c r="I3752" s="41">
        <v>14717.893567273</v>
      </c>
      <c r="J3752" s="41">
        <v>9659</v>
      </c>
      <c r="K3752" s="41">
        <v>6985</v>
      </c>
      <c r="L3752" s="41">
        <v>178.69149999999999</v>
      </c>
      <c r="M3752" s="41">
        <v>129.2225</v>
      </c>
      <c r="N3752" s="41">
        <v>24416</v>
      </c>
      <c r="O3752" s="41">
        <v>3438</v>
      </c>
      <c r="P3752" s="41">
        <v>485.8784</v>
      </c>
      <c r="Q3752" s="41">
        <v>68.416200000000003</v>
      </c>
      <c r="R3752" s="41">
        <v>0</v>
      </c>
      <c r="S3752" s="41">
        <v>0</v>
      </c>
      <c r="T3752" s="41">
        <v>114</v>
      </c>
      <c r="U3752" s="41">
        <v>2.508</v>
      </c>
      <c r="V3752" s="41">
        <v>16644</v>
      </c>
      <c r="W3752" s="41">
        <v>307.91399999999999</v>
      </c>
      <c r="X3752" s="41">
        <v>27968</v>
      </c>
      <c r="Y3752" s="41">
        <v>556.80259999999998</v>
      </c>
      <c r="Z3752" s="6">
        <f>0</f>
        <v>0</v>
      </c>
      <c r="AA3752" s="6">
        <f t="shared" si="434"/>
        <v>307.91399999999999</v>
      </c>
      <c r="AB3752">
        <f>IF(ISBLANK(Table1[[#This Row],[FY2425_Cost]])=TRUE,#N/A,Table1[[#This Row],[FY2425_Cost]])</f>
        <v>556.80259999999998</v>
      </c>
      <c r="AC3752" s="6">
        <f t="shared" si="435"/>
        <v>248.8886</v>
      </c>
      <c r="AD3752" s="6" t="e">
        <f>SUMIFS($AB$3:AB3752,$B$3:B3752,B3752)</f>
        <v>#N/A</v>
      </c>
      <c r="AE3752" s="6">
        <f t="shared" si="436"/>
        <v>6623.05210527285</v>
      </c>
      <c r="AF3752" s="6">
        <f t="shared" si="437"/>
        <v>6623.05210527285</v>
      </c>
      <c r="AG3752" s="6">
        <f>VLOOKUP(Table1[[#This Row],[PracticeCode]],$AP$3:$AS$345,4,FALSE)</f>
        <v>6623.05210527285</v>
      </c>
      <c r="AH3752" s="27">
        <f t="shared" si="438"/>
        <v>481275.11964982713</v>
      </c>
      <c r="AI3752" s="6" t="e">
        <f t="shared" si="428"/>
        <v>#N/A</v>
      </c>
    </row>
    <row r="3753" spans="1:35" x14ac:dyDescent="0.35">
      <c r="A3753" t="str">
        <f t="shared" si="427"/>
        <v>THE YIEWSLEY FAMILY PRACTICEColne Union PCNHillingdonE86010Jun3</v>
      </c>
      <c r="B3753" s="41" t="s">
        <v>708</v>
      </c>
      <c r="C3753" s="41" t="s">
        <v>538</v>
      </c>
      <c r="D3753" s="41" t="s">
        <v>8</v>
      </c>
      <c r="E3753" s="41" t="s">
        <v>412</v>
      </c>
      <c r="F3753" s="41" t="s">
        <v>412</v>
      </c>
      <c r="G3753" s="41" t="s">
        <v>758</v>
      </c>
      <c r="H3753" s="41">
        <v>3</v>
      </c>
      <c r="I3753" s="41">
        <v>14717.893567273</v>
      </c>
      <c r="J3753" s="41">
        <v>9900</v>
      </c>
      <c r="K3753" s="41">
        <v>5551</v>
      </c>
      <c r="L3753" s="41">
        <v>183.14999999999998</v>
      </c>
      <c r="M3753" s="41">
        <v>102.6935</v>
      </c>
      <c r="N3753" s="41">
        <v>15562</v>
      </c>
      <c r="O3753" s="41">
        <v>8099</v>
      </c>
      <c r="P3753" s="41">
        <v>309.68380000000002</v>
      </c>
      <c r="Q3753" s="41">
        <v>161.17010000000002</v>
      </c>
      <c r="R3753" s="41">
        <v>0</v>
      </c>
      <c r="S3753" s="41">
        <v>0</v>
      </c>
      <c r="T3753" s="41">
        <v>177</v>
      </c>
      <c r="U3753" s="41">
        <v>3.8940000000000001</v>
      </c>
      <c r="V3753" s="41">
        <v>15451</v>
      </c>
      <c r="W3753" s="41">
        <v>285.84349999999995</v>
      </c>
      <c r="X3753" s="41">
        <v>23838</v>
      </c>
      <c r="Y3753" s="41">
        <v>474.74790000000007</v>
      </c>
      <c r="Z3753" s="6">
        <f>0</f>
        <v>0</v>
      </c>
      <c r="AA3753" s="6">
        <f t="shared" si="434"/>
        <v>285.84349999999995</v>
      </c>
      <c r="AB3753">
        <f>IF(ISBLANK(Table1[[#This Row],[FY2425_Cost]])=TRUE,#N/A,Table1[[#This Row],[FY2425_Cost]])</f>
        <v>474.74790000000007</v>
      </c>
      <c r="AC3753" s="6">
        <f t="shared" si="435"/>
        <v>188.90440000000012</v>
      </c>
      <c r="AD3753" s="6" t="e">
        <f>SUMIFS($AB$3:AB3753,$B$3:B3753,B3753)</f>
        <v>#N/A</v>
      </c>
      <c r="AE3753" s="6">
        <f t="shared" si="436"/>
        <v>6623.05210527285</v>
      </c>
      <c r="AF3753" s="6">
        <f t="shared" si="437"/>
        <v>6623.05210527285</v>
      </c>
      <c r="AG3753" s="6">
        <f>VLOOKUP(Table1[[#This Row],[PracticeCode]],$AP$3:$AS$345,4,FALSE)</f>
        <v>6623.05210527285</v>
      </c>
      <c r="AH3753" s="27">
        <f t="shared" si="438"/>
        <v>481275.11964982713</v>
      </c>
      <c r="AI3753" s="6" t="e">
        <f t="shared" si="428"/>
        <v>#N/A</v>
      </c>
    </row>
    <row r="3754" spans="1:35" x14ac:dyDescent="0.35">
      <c r="A3754" t="str">
        <f t="shared" si="427"/>
        <v>THE YIEWSLEY FAMILY PRACTICEColne Union PCNHillingdonE86010Mar12</v>
      </c>
      <c r="B3754" s="41" t="s">
        <v>708</v>
      </c>
      <c r="C3754" s="41" t="s">
        <v>538</v>
      </c>
      <c r="D3754" s="41" t="s">
        <v>8</v>
      </c>
      <c r="E3754" s="41" t="s">
        <v>412</v>
      </c>
      <c r="F3754" s="41" t="s">
        <v>412</v>
      </c>
      <c r="G3754" s="41" t="s">
        <v>767</v>
      </c>
      <c r="H3754" s="41">
        <v>12</v>
      </c>
      <c r="I3754" s="41">
        <v>14717.893567273</v>
      </c>
      <c r="J3754" s="41">
        <v>61245</v>
      </c>
      <c r="K3754" s="41">
        <v>7938</v>
      </c>
      <c r="L3754" s="41">
        <v>1218.7755</v>
      </c>
      <c r="M3754" s="41">
        <v>157.96620000000001</v>
      </c>
      <c r="N3754" s="41"/>
      <c r="O3754" s="41"/>
      <c r="P3754" s="41"/>
      <c r="Q3754" s="41"/>
      <c r="R3754" s="41">
        <v>30</v>
      </c>
      <c r="S3754" s="41">
        <v>0.53700000000000003</v>
      </c>
      <c r="T3754" s="41"/>
      <c r="U3754" s="41"/>
      <c r="V3754" s="41">
        <v>69213</v>
      </c>
      <c r="W3754" s="41">
        <v>1377.2787000000001</v>
      </c>
      <c r="X3754" s="41"/>
      <c r="Y3754" s="41"/>
      <c r="Z3754" s="6">
        <f>0</f>
        <v>0</v>
      </c>
      <c r="AA3754" s="6">
        <f t="shared" si="434"/>
        <v>1377.2787000000001</v>
      </c>
      <c r="AB3754" t="e">
        <f>IF(ISBLANK(Table1[[#This Row],[FY2425_Cost]])=TRUE,#N/A,Table1[[#This Row],[FY2425_Cost]])</f>
        <v>#N/A</v>
      </c>
      <c r="AC3754" s="6" t="e">
        <f t="shared" si="435"/>
        <v>#N/A</v>
      </c>
      <c r="AD3754" s="6" t="e">
        <f>SUMIFS($AB$3:AB3754,$B$3:B3754,B3754)</f>
        <v>#N/A</v>
      </c>
      <c r="AE3754" s="6">
        <f t="shared" si="436"/>
        <v>6623.05210527285</v>
      </c>
      <c r="AF3754" s="6">
        <f t="shared" si="437"/>
        <v>6623.05210527285</v>
      </c>
      <c r="AG3754" s="6">
        <f>VLOOKUP(Table1[[#This Row],[PracticeCode]],$AP$3:$AS$345,4,FALSE)</f>
        <v>6623.05210527285</v>
      </c>
      <c r="AH3754" s="27">
        <f t="shared" si="438"/>
        <v>481275.11964982713</v>
      </c>
      <c r="AI3754" s="6" t="e">
        <f t="shared" si="428"/>
        <v>#N/A</v>
      </c>
    </row>
    <row r="3755" spans="1:35" x14ac:dyDescent="0.35">
      <c r="A3755" t="str">
        <f t="shared" si="427"/>
        <v>THE YIEWSLEY FAMILY PRACTICEColne Union PCNHillingdonE86010May2</v>
      </c>
      <c r="B3755" s="41" t="s">
        <v>708</v>
      </c>
      <c r="C3755" s="41" t="s">
        <v>538</v>
      </c>
      <c r="D3755" s="41" t="s">
        <v>8</v>
      </c>
      <c r="E3755" s="41" t="s">
        <v>412</v>
      </c>
      <c r="F3755" s="41" t="s">
        <v>412</v>
      </c>
      <c r="G3755" s="41" t="s">
        <v>757</v>
      </c>
      <c r="H3755" s="41">
        <v>2</v>
      </c>
      <c r="I3755" s="41">
        <v>14717.893567273</v>
      </c>
      <c r="J3755" s="41">
        <v>38962</v>
      </c>
      <c r="K3755" s="41">
        <v>2601</v>
      </c>
      <c r="L3755" s="41">
        <v>720.79699999999991</v>
      </c>
      <c r="M3755" s="41">
        <v>48.118499999999997</v>
      </c>
      <c r="N3755" s="41">
        <v>10367</v>
      </c>
      <c r="O3755" s="41">
        <v>6205</v>
      </c>
      <c r="P3755" s="41">
        <v>206.30330000000001</v>
      </c>
      <c r="Q3755" s="41">
        <v>123.4795</v>
      </c>
      <c r="R3755" s="41">
        <v>0</v>
      </c>
      <c r="S3755" s="41">
        <v>0</v>
      </c>
      <c r="T3755" s="41">
        <v>123</v>
      </c>
      <c r="U3755" s="41">
        <v>2.706</v>
      </c>
      <c r="V3755" s="41">
        <v>41563</v>
      </c>
      <c r="W3755" s="41">
        <v>768.91549999999995</v>
      </c>
      <c r="X3755" s="41">
        <v>16695</v>
      </c>
      <c r="Y3755" s="41">
        <v>332.48880000000003</v>
      </c>
      <c r="Z3755" s="6">
        <f>0</f>
        <v>0</v>
      </c>
      <c r="AA3755" s="6">
        <f t="shared" si="434"/>
        <v>768.91549999999995</v>
      </c>
      <c r="AB3755">
        <f>IF(ISBLANK(Table1[[#This Row],[FY2425_Cost]])=TRUE,#N/A,Table1[[#This Row],[FY2425_Cost]])</f>
        <v>332.48880000000003</v>
      </c>
      <c r="AC3755" s="6">
        <f t="shared" si="435"/>
        <v>-436.42669999999993</v>
      </c>
      <c r="AD3755" s="6" t="e">
        <f>SUMIFS($AB$3:AB3755,$B$3:B3755,B3755)</f>
        <v>#N/A</v>
      </c>
      <c r="AE3755" s="6">
        <f t="shared" si="436"/>
        <v>6623.05210527285</v>
      </c>
      <c r="AF3755" s="6">
        <f t="shared" si="437"/>
        <v>6623.05210527285</v>
      </c>
      <c r="AG3755" s="6">
        <f>VLOOKUP(Table1[[#This Row],[PracticeCode]],$AP$3:$AS$345,4,FALSE)</f>
        <v>6623.05210527285</v>
      </c>
      <c r="AH3755" s="27">
        <f t="shared" si="438"/>
        <v>481275.11964982713</v>
      </c>
      <c r="AI3755" s="6" t="e">
        <f t="shared" si="428"/>
        <v>#N/A</v>
      </c>
    </row>
    <row r="3756" spans="1:35" x14ac:dyDescent="0.35">
      <c r="A3756" t="str">
        <f t="shared" si="427"/>
        <v>THE YIEWSLEY FAMILY PRACTICEColne Union PCNHillingdonE86010Nov8</v>
      </c>
      <c r="B3756" s="41" t="s">
        <v>708</v>
      </c>
      <c r="C3756" s="41" t="s">
        <v>538</v>
      </c>
      <c r="D3756" s="41" t="s">
        <v>8</v>
      </c>
      <c r="E3756" s="41" t="s">
        <v>412</v>
      </c>
      <c r="F3756" s="41" t="s">
        <v>412</v>
      </c>
      <c r="G3756" s="41" t="s">
        <v>763</v>
      </c>
      <c r="H3756" s="41">
        <v>8</v>
      </c>
      <c r="I3756" s="41">
        <v>14717.893567273</v>
      </c>
      <c r="J3756" s="41">
        <v>12712</v>
      </c>
      <c r="K3756" s="41">
        <v>11956</v>
      </c>
      <c r="L3756" s="41">
        <v>252.96880000000002</v>
      </c>
      <c r="M3756" s="41">
        <v>237.92440000000002</v>
      </c>
      <c r="N3756" s="41"/>
      <c r="O3756" s="41"/>
      <c r="P3756" s="41"/>
      <c r="Q3756" s="41"/>
      <c r="R3756" s="41">
        <v>11</v>
      </c>
      <c r="S3756" s="41">
        <v>0.19689999999999999</v>
      </c>
      <c r="T3756" s="41"/>
      <c r="U3756" s="41"/>
      <c r="V3756" s="41">
        <v>24679</v>
      </c>
      <c r="W3756" s="41">
        <v>491.09010000000006</v>
      </c>
      <c r="X3756" s="41"/>
      <c r="Y3756" s="41"/>
      <c r="Z3756" s="6">
        <f>0</f>
        <v>0</v>
      </c>
      <c r="AA3756" s="6">
        <f t="shared" si="434"/>
        <v>491.09010000000006</v>
      </c>
      <c r="AB3756" t="e">
        <f>IF(ISBLANK(Table1[[#This Row],[FY2425_Cost]])=TRUE,#N/A,Table1[[#This Row],[FY2425_Cost]])</f>
        <v>#N/A</v>
      </c>
      <c r="AC3756" s="6" t="e">
        <f t="shared" si="435"/>
        <v>#N/A</v>
      </c>
      <c r="AD3756" s="6" t="e">
        <f>SUMIFS($AB$3:AB3756,$B$3:B3756,B3756)</f>
        <v>#N/A</v>
      </c>
      <c r="AE3756" s="6">
        <f t="shared" si="436"/>
        <v>6623.05210527285</v>
      </c>
      <c r="AF3756" s="6">
        <f t="shared" si="437"/>
        <v>6623.05210527285</v>
      </c>
      <c r="AG3756" s="6">
        <f>VLOOKUP(Table1[[#This Row],[PracticeCode]],$AP$3:$AS$345,4,FALSE)</f>
        <v>6623.05210527285</v>
      </c>
      <c r="AH3756" s="27">
        <f t="shared" si="438"/>
        <v>481275.11964982713</v>
      </c>
      <c r="AI3756" s="6" t="e">
        <f t="shared" si="428"/>
        <v>#N/A</v>
      </c>
    </row>
    <row r="3757" spans="1:35" x14ac:dyDescent="0.35">
      <c r="A3757" t="str">
        <f t="shared" si="427"/>
        <v>THE YIEWSLEY FAMILY PRACTICEColne Union PCNHillingdonE86010Oct7</v>
      </c>
      <c r="B3757" s="41" t="s">
        <v>708</v>
      </c>
      <c r="C3757" s="41" t="s">
        <v>538</v>
      </c>
      <c r="D3757" s="41" t="s">
        <v>8</v>
      </c>
      <c r="E3757" s="41" t="s">
        <v>412</v>
      </c>
      <c r="F3757" s="41" t="s">
        <v>412</v>
      </c>
      <c r="G3757" s="41" t="s">
        <v>762</v>
      </c>
      <c r="H3757" s="41">
        <v>7</v>
      </c>
      <c r="I3757" s="41">
        <v>14717.893567273</v>
      </c>
      <c r="J3757" s="41">
        <v>11671</v>
      </c>
      <c r="K3757" s="41">
        <v>9922</v>
      </c>
      <c r="L3757" s="41">
        <v>232.25290000000001</v>
      </c>
      <c r="M3757" s="41">
        <v>197.4478</v>
      </c>
      <c r="N3757" s="41">
        <v>0</v>
      </c>
      <c r="O3757" s="41">
        <v>11324</v>
      </c>
      <c r="P3757" s="41">
        <v>0</v>
      </c>
      <c r="Q3757" s="41">
        <v>254.79</v>
      </c>
      <c r="R3757" s="41">
        <v>8</v>
      </c>
      <c r="S3757" s="41">
        <v>0.14319999999999999</v>
      </c>
      <c r="T3757" s="41">
        <v>217</v>
      </c>
      <c r="U3757" s="41">
        <v>4.774</v>
      </c>
      <c r="V3757" s="41">
        <v>21601</v>
      </c>
      <c r="W3757" s="41">
        <v>429.84389999999996</v>
      </c>
      <c r="X3757" s="41">
        <v>11541</v>
      </c>
      <c r="Y3757" s="41">
        <v>259.56399999999996</v>
      </c>
      <c r="Z3757" s="6">
        <f>0</f>
        <v>0</v>
      </c>
      <c r="AA3757" s="6">
        <f t="shared" si="434"/>
        <v>429.84389999999996</v>
      </c>
      <c r="AB3757">
        <f>IF(ISBLANK(Table1[[#This Row],[FY2425_Cost]])=TRUE,#N/A,Table1[[#This Row],[FY2425_Cost]])</f>
        <v>259.56399999999996</v>
      </c>
      <c r="AC3757" s="6">
        <f t="shared" si="435"/>
        <v>-170.2799</v>
      </c>
      <c r="AD3757" s="6" t="e">
        <f>SUMIFS($AB$3:AB3757,$B$3:B3757,B3757)</f>
        <v>#N/A</v>
      </c>
      <c r="AE3757" s="6">
        <f t="shared" si="436"/>
        <v>6623.05210527285</v>
      </c>
      <c r="AF3757" s="6">
        <f t="shared" si="437"/>
        <v>6623.05210527285</v>
      </c>
      <c r="AG3757" s="6">
        <f>VLOOKUP(Table1[[#This Row],[PracticeCode]],$AP$3:$AS$345,4,FALSE)</f>
        <v>6623.05210527285</v>
      </c>
      <c r="AH3757" s="27">
        <f t="shared" si="438"/>
        <v>481275.11964982713</v>
      </c>
      <c r="AI3757" s="6" t="e">
        <f t="shared" si="428"/>
        <v>#N/A</v>
      </c>
    </row>
    <row r="3758" spans="1:35" x14ac:dyDescent="0.35">
      <c r="A3758" t="str">
        <f t="shared" si="427"/>
        <v>THE YIEWSLEY FAMILY PRACTICEColne Union PCNHillingdonE86010Sep6</v>
      </c>
      <c r="B3758" s="41" t="s">
        <v>708</v>
      </c>
      <c r="C3758" s="41" t="s">
        <v>538</v>
      </c>
      <c r="D3758" s="41" t="s">
        <v>8</v>
      </c>
      <c r="E3758" s="41" t="s">
        <v>412</v>
      </c>
      <c r="F3758" s="41" t="s">
        <v>412</v>
      </c>
      <c r="G3758" s="41" t="s">
        <v>761</v>
      </c>
      <c r="H3758" s="41">
        <v>6</v>
      </c>
      <c r="I3758" s="41">
        <v>14717.893567273</v>
      </c>
      <c r="J3758" s="41">
        <v>9157</v>
      </c>
      <c r="K3758" s="41">
        <v>30127</v>
      </c>
      <c r="L3758" s="41">
        <v>182.2243</v>
      </c>
      <c r="M3758" s="41">
        <v>599.52730000000008</v>
      </c>
      <c r="N3758" s="41">
        <v>26470</v>
      </c>
      <c r="O3758" s="41">
        <v>31407</v>
      </c>
      <c r="P3758" s="41">
        <v>595.57499999999993</v>
      </c>
      <c r="Q3758" s="41">
        <v>706.65750000000003</v>
      </c>
      <c r="R3758" s="41">
        <v>0</v>
      </c>
      <c r="S3758" s="41">
        <v>0</v>
      </c>
      <c r="T3758" s="41">
        <v>125</v>
      </c>
      <c r="U3758" s="41">
        <v>2.75</v>
      </c>
      <c r="V3758" s="41">
        <v>39284</v>
      </c>
      <c r="W3758" s="41">
        <v>781.75160000000005</v>
      </c>
      <c r="X3758" s="41">
        <v>58002</v>
      </c>
      <c r="Y3758" s="41">
        <v>1304.9825000000001</v>
      </c>
      <c r="Z3758" s="6">
        <f>0</f>
        <v>0</v>
      </c>
      <c r="AA3758" s="6">
        <f t="shared" si="434"/>
        <v>781.75160000000005</v>
      </c>
      <c r="AB3758">
        <f>IF(ISBLANK(Table1[[#This Row],[FY2425_Cost]])=TRUE,#N/A,Table1[[#This Row],[FY2425_Cost]])</f>
        <v>1304.9825000000001</v>
      </c>
      <c r="AC3758" s="6">
        <f t="shared" si="435"/>
        <v>523.23090000000002</v>
      </c>
      <c r="AD3758" s="6" t="e">
        <f>SUMIFS($AB$3:AB3758,$B$3:B3758,B3758)</f>
        <v>#N/A</v>
      </c>
      <c r="AE3758" s="6">
        <f t="shared" si="436"/>
        <v>6623.05210527285</v>
      </c>
      <c r="AF3758" s="6">
        <f t="shared" si="437"/>
        <v>6623.05210527285</v>
      </c>
      <c r="AG3758" s="6">
        <f>VLOOKUP(Table1[[#This Row],[PracticeCode]],$AP$3:$AS$345,4,FALSE)</f>
        <v>6623.05210527285</v>
      </c>
      <c r="AH3758" s="27">
        <f t="shared" si="438"/>
        <v>481275.11964982713</v>
      </c>
      <c r="AI3758" s="6" t="e">
        <f t="shared" si="428"/>
        <v>#N/A</v>
      </c>
    </row>
    <row r="3759" spans="1:35" x14ac:dyDescent="0.35">
      <c r="A3759" t="str">
        <f t="shared" si="427"/>
        <v>THIRD FLOOR LANARK ROAD MEDICAL CENTRESt John’s Wood and Maida Vale NetworkCentral LondonE87663Apr1</v>
      </c>
      <c r="B3759" s="41" t="s">
        <v>547</v>
      </c>
      <c r="C3759" s="41" t="s">
        <v>481</v>
      </c>
      <c r="D3759" s="41" t="s">
        <v>33</v>
      </c>
      <c r="E3759" s="41" t="s">
        <v>382</v>
      </c>
      <c r="F3759" s="41" t="s">
        <v>382</v>
      </c>
      <c r="G3759" s="41" t="s">
        <v>756</v>
      </c>
      <c r="H3759" s="41">
        <v>1</v>
      </c>
      <c r="I3759" s="41">
        <v>3275.4178942384401</v>
      </c>
      <c r="J3759" s="41">
        <v>43</v>
      </c>
      <c r="K3759" s="41">
        <v>245</v>
      </c>
      <c r="L3759" s="41">
        <v>0.79549999999999998</v>
      </c>
      <c r="M3759" s="41">
        <v>4.5324999999999998</v>
      </c>
      <c r="N3759" s="41">
        <v>104</v>
      </c>
      <c r="O3759" s="41">
        <v>8</v>
      </c>
      <c r="P3759" s="41">
        <v>2.0696000000000003</v>
      </c>
      <c r="Q3759" s="41">
        <v>0.15920000000000001</v>
      </c>
      <c r="R3759" s="41">
        <v>1505</v>
      </c>
      <c r="S3759" s="41">
        <v>26.939499999999999</v>
      </c>
      <c r="T3759" s="41">
        <v>3555</v>
      </c>
      <c r="U3759" s="41">
        <v>78.209999999999994</v>
      </c>
      <c r="V3759" s="41">
        <v>1793</v>
      </c>
      <c r="W3759" s="41">
        <v>32.267499999999998</v>
      </c>
      <c r="X3759" s="41">
        <v>3667</v>
      </c>
      <c r="Y3759" s="41">
        <v>80.438800000000001</v>
      </c>
      <c r="Z3759" s="6">
        <f>0</f>
        <v>0</v>
      </c>
      <c r="AA3759" s="6">
        <f t="shared" si="434"/>
        <v>32.267499999999998</v>
      </c>
      <c r="AB3759">
        <f>IF(ISBLANK(Table1[[#This Row],[FY2425_Cost]])=TRUE,#N/A,Table1[[#This Row],[FY2425_Cost]])</f>
        <v>80.438800000000001</v>
      </c>
      <c r="AC3759" s="6">
        <f t="shared" si="435"/>
        <v>48.171300000000002</v>
      </c>
      <c r="AD3759" s="6">
        <f>SUMIFS($AB$3:AB3759,$B$3:B3759,B3759)</f>
        <v>80.438800000000001</v>
      </c>
      <c r="AE3759" s="6">
        <f t="shared" si="436"/>
        <v>1473.9380524072981</v>
      </c>
      <c r="AF3759" s="6">
        <f t="shared" si="437"/>
        <v>1473.9380524072981</v>
      </c>
      <c r="AG3759" s="6">
        <f>VLOOKUP(Table1[[#This Row],[PracticeCode]],$AP$3:$AS$345,4,FALSE)</f>
        <v>1473.9380524072981</v>
      </c>
      <c r="AH3759" s="27">
        <f t="shared" si="438"/>
        <v>107106.165141597</v>
      </c>
      <c r="AI3759" s="6">
        <f t="shared" si="428"/>
        <v>0</v>
      </c>
    </row>
    <row r="3760" spans="1:35" x14ac:dyDescent="0.35">
      <c r="A3760" t="str">
        <f t="shared" si="427"/>
        <v>THIRD FLOOR LANARK ROAD MEDICAL CENTRESt John’s Wood and Maida Vale NetworkCentral LondonE87663Aug5</v>
      </c>
      <c r="B3760" s="41" t="s">
        <v>547</v>
      </c>
      <c r="C3760" s="41" t="s">
        <v>481</v>
      </c>
      <c r="D3760" s="41" t="s">
        <v>33</v>
      </c>
      <c r="E3760" s="41" t="s">
        <v>382</v>
      </c>
      <c r="F3760" s="41" t="s">
        <v>382</v>
      </c>
      <c r="G3760" s="41" t="s">
        <v>760</v>
      </c>
      <c r="H3760" s="41">
        <v>5</v>
      </c>
      <c r="I3760" s="41">
        <v>3275.4178942384401</v>
      </c>
      <c r="J3760" s="41">
        <v>0</v>
      </c>
      <c r="K3760" s="41">
        <v>0</v>
      </c>
      <c r="L3760" s="41">
        <v>0</v>
      </c>
      <c r="M3760" s="41">
        <v>0</v>
      </c>
      <c r="N3760" s="41">
        <v>33</v>
      </c>
      <c r="O3760" s="41">
        <v>0</v>
      </c>
      <c r="P3760" s="41">
        <v>0.65670000000000006</v>
      </c>
      <c r="Q3760" s="41">
        <v>0</v>
      </c>
      <c r="R3760" s="41">
        <v>1860</v>
      </c>
      <c r="S3760" s="41">
        <v>33.293999999999997</v>
      </c>
      <c r="T3760" s="41">
        <v>3020</v>
      </c>
      <c r="U3760" s="41">
        <v>66.44</v>
      </c>
      <c r="V3760" s="41">
        <v>1860</v>
      </c>
      <c r="W3760" s="41">
        <v>33.293999999999997</v>
      </c>
      <c r="X3760" s="41">
        <v>3053</v>
      </c>
      <c r="Y3760" s="41">
        <v>67.096699999999998</v>
      </c>
      <c r="Z3760" s="6">
        <f>0</f>
        <v>0</v>
      </c>
      <c r="AA3760" s="6">
        <f t="shared" si="434"/>
        <v>33.293999999999997</v>
      </c>
      <c r="AB3760">
        <f>IF(ISBLANK(Table1[[#This Row],[FY2425_Cost]])=TRUE,#N/A,Table1[[#This Row],[FY2425_Cost]])</f>
        <v>67.096699999999998</v>
      </c>
      <c r="AC3760" s="6">
        <f t="shared" si="435"/>
        <v>33.802700000000002</v>
      </c>
      <c r="AD3760" s="6">
        <f>SUMIFS($AB$3:AB3760,$B$3:B3760,B3760)</f>
        <v>147.53550000000001</v>
      </c>
      <c r="AE3760" s="6">
        <f t="shared" si="436"/>
        <v>1473.9380524072981</v>
      </c>
      <c r="AF3760" s="6">
        <f t="shared" si="437"/>
        <v>1473.9380524072981</v>
      </c>
      <c r="AG3760" s="6">
        <f>VLOOKUP(Table1[[#This Row],[PracticeCode]],$AP$3:$AS$345,4,FALSE)</f>
        <v>1473.9380524072981</v>
      </c>
      <c r="AH3760" s="27">
        <f t="shared" si="438"/>
        <v>107106.165141597</v>
      </c>
      <c r="AI3760" s="6">
        <f t="shared" si="428"/>
        <v>0</v>
      </c>
    </row>
    <row r="3761" spans="1:35" x14ac:dyDescent="0.35">
      <c r="A3761" t="str">
        <f t="shared" si="427"/>
        <v>THIRD FLOOR LANARK ROAD MEDICAL CENTRESt John’s Wood and Maida Vale NetworkCentral LondonE87663Dec9</v>
      </c>
      <c r="B3761" s="41" t="s">
        <v>547</v>
      </c>
      <c r="C3761" s="41" t="s">
        <v>481</v>
      </c>
      <c r="D3761" s="41" t="s">
        <v>33</v>
      </c>
      <c r="E3761" s="41" t="s">
        <v>382</v>
      </c>
      <c r="F3761" s="41" t="s">
        <v>382</v>
      </c>
      <c r="G3761" s="41" t="s">
        <v>764</v>
      </c>
      <c r="H3761" s="41">
        <v>9</v>
      </c>
      <c r="I3761" s="41">
        <v>3275.4178942384401</v>
      </c>
      <c r="J3761" s="41">
        <v>31</v>
      </c>
      <c r="K3761" s="41">
        <v>2</v>
      </c>
      <c r="L3761" s="41">
        <v>0.6169</v>
      </c>
      <c r="M3761" s="41">
        <v>3.9800000000000002E-2</v>
      </c>
      <c r="N3761" s="41"/>
      <c r="O3761" s="41"/>
      <c r="P3761" s="41"/>
      <c r="Q3761" s="41"/>
      <c r="R3761" s="41">
        <v>1903</v>
      </c>
      <c r="S3761" s="41">
        <v>34.063699999999997</v>
      </c>
      <c r="T3761" s="41"/>
      <c r="U3761" s="41"/>
      <c r="V3761" s="41">
        <v>1936</v>
      </c>
      <c r="W3761" s="41">
        <v>34.720399999999998</v>
      </c>
      <c r="X3761" s="41"/>
      <c r="Y3761" s="41"/>
      <c r="Z3761" s="6">
        <f>0</f>
        <v>0</v>
      </c>
      <c r="AA3761" s="6">
        <f t="shared" si="434"/>
        <v>34.720399999999998</v>
      </c>
      <c r="AB3761" t="e">
        <f>IF(ISBLANK(Table1[[#This Row],[FY2425_Cost]])=TRUE,#N/A,Table1[[#This Row],[FY2425_Cost]])</f>
        <v>#N/A</v>
      </c>
      <c r="AC3761" s="6" t="e">
        <f t="shared" si="435"/>
        <v>#N/A</v>
      </c>
      <c r="AD3761" s="6" t="e">
        <f>SUMIFS($AB$3:AB3761,$B$3:B3761,B3761)</f>
        <v>#N/A</v>
      </c>
      <c r="AE3761" s="6">
        <f t="shared" si="436"/>
        <v>1473.9380524072981</v>
      </c>
      <c r="AF3761" s="6">
        <f t="shared" si="437"/>
        <v>1473.9380524072981</v>
      </c>
      <c r="AG3761" s="6">
        <f>VLOOKUP(Table1[[#This Row],[PracticeCode]],$AP$3:$AS$345,4,FALSE)</f>
        <v>1473.9380524072981</v>
      </c>
      <c r="AH3761" s="27">
        <f t="shared" si="438"/>
        <v>107106.165141597</v>
      </c>
      <c r="AI3761" s="6" t="e">
        <f t="shared" si="428"/>
        <v>#N/A</v>
      </c>
    </row>
    <row r="3762" spans="1:35" x14ac:dyDescent="0.35">
      <c r="A3762" t="str">
        <f t="shared" si="427"/>
        <v>THIRD FLOOR LANARK ROAD MEDICAL CENTRESt John’s Wood and Maida Vale NetworkCentral LondonE87663Feb11</v>
      </c>
      <c r="B3762" s="41" t="s">
        <v>547</v>
      </c>
      <c r="C3762" s="41" t="s">
        <v>481</v>
      </c>
      <c r="D3762" s="41" t="s">
        <v>33</v>
      </c>
      <c r="E3762" s="41" t="s">
        <v>382</v>
      </c>
      <c r="F3762" s="41" t="s">
        <v>382</v>
      </c>
      <c r="G3762" s="41" t="s">
        <v>766</v>
      </c>
      <c r="H3762" s="41">
        <v>11</v>
      </c>
      <c r="I3762" s="41">
        <v>3275.4178942384401</v>
      </c>
      <c r="J3762" s="41">
        <v>29</v>
      </c>
      <c r="K3762" s="41">
        <v>0</v>
      </c>
      <c r="L3762" s="41">
        <v>0.57710000000000006</v>
      </c>
      <c r="M3762" s="41">
        <v>0</v>
      </c>
      <c r="N3762" s="41"/>
      <c r="O3762" s="41"/>
      <c r="P3762" s="41"/>
      <c r="Q3762" s="41"/>
      <c r="R3762" s="41">
        <v>4026</v>
      </c>
      <c r="S3762" s="41">
        <v>72.065399999999997</v>
      </c>
      <c r="T3762" s="41"/>
      <c r="U3762" s="41"/>
      <c r="V3762" s="41">
        <v>4055</v>
      </c>
      <c r="W3762" s="41">
        <v>72.642499999999998</v>
      </c>
      <c r="X3762" s="41"/>
      <c r="Y3762" s="41"/>
      <c r="Z3762" s="6">
        <f>0</f>
        <v>0</v>
      </c>
      <c r="AA3762" s="6">
        <f t="shared" si="434"/>
        <v>72.642499999999998</v>
      </c>
      <c r="AB3762" t="e">
        <f>IF(ISBLANK(Table1[[#This Row],[FY2425_Cost]])=TRUE,#N/A,Table1[[#This Row],[FY2425_Cost]])</f>
        <v>#N/A</v>
      </c>
      <c r="AC3762" s="6" t="e">
        <f t="shared" si="435"/>
        <v>#N/A</v>
      </c>
      <c r="AD3762" s="6" t="e">
        <f>SUMIFS($AB$3:AB3762,$B$3:B3762,B3762)</f>
        <v>#N/A</v>
      </c>
      <c r="AE3762" s="6">
        <f t="shared" si="436"/>
        <v>1473.9380524072981</v>
      </c>
      <c r="AF3762" s="6">
        <f t="shared" si="437"/>
        <v>1473.9380524072981</v>
      </c>
      <c r="AG3762" s="6">
        <f>VLOOKUP(Table1[[#This Row],[PracticeCode]],$AP$3:$AS$345,4,FALSE)</f>
        <v>1473.9380524072981</v>
      </c>
      <c r="AH3762" s="27">
        <f t="shared" si="438"/>
        <v>107106.165141597</v>
      </c>
      <c r="AI3762" s="6" t="e">
        <f t="shared" si="428"/>
        <v>#N/A</v>
      </c>
    </row>
    <row r="3763" spans="1:35" x14ac:dyDescent="0.35">
      <c r="A3763" t="str">
        <f t="shared" si="427"/>
        <v>THIRD FLOOR LANARK ROAD MEDICAL CENTRESt John’s Wood and Maida Vale NetworkCentral LondonE87663Jan10</v>
      </c>
      <c r="B3763" s="41" t="s">
        <v>547</v>
      </c>
      <c r="C3763" s="41" t="s">
        <v>481</v>
      </c>
      <c r="D3763" s="41" t="s">
        <v>33</v>
      </c>
      <c r="E3763" s="41" t="s">
        <v>382</v>
      </c>
      <c r="F3763" s="41" t="s">
        <v>382</v>
      </c>
      <c r="G3763" s="41" t="s">
        <v>765</v>
      </c>
      <c r="H3763" s="41">
        <v>10</v>
      </c>
      <c r="I3763" s="41">
        <v>3275.4178942384401</v>
      </c>
      <c r="J3763" s="41">
        <v>79</v>
      </c>
      <c r="K3763" s="41">
        <v>0</v>
      </c>
      <c r="L3763" s="41">
        <v>1.5721000000000001</v>
      </c>
      <c r="M3763" s="41">
        <v>0</v>
      </c>
      <c r="N3763" s="41"/>
      <c r="O3763" s="41"/>
      <c r="P3763" s="41"/>
      <c r="Q3763" s="41"/>
      <c r="R3763" s="41">
        <v>3119</v>
      </c>
      <c r="S3763" s="41">
        <v>55.830100000000002</v>
      </c>
      <c r="T3763" s="41"/>
      <c r="U3763" s="41"/>
      <c r="V3763" s="41">
        <v>3198</v>
      </c>
      <c r="W3763" s="41">
        <v>57.402200000000001</v>
      </c>
      <c r="X3763" s="41"/>
      <c r="Y3763" s="41"/>
      <c r="Z3763" s="6">
        <f>0</f>
        <v>0</v>
      </c>
      <c r="AA3763" s="6">
        <f t="shared" si="434"/>
        <v>57.402200000000001</v>
      </c>
      <c r="AB3763" t="e">
        <f>IF(ISBLANK(Table1[[#This Row],[FY2425_Cost]])=TRUE,#N/A,Table1[[#This Row],[FY2425_Cost]])</f>
        <v>#N/A</v>
      </c>
      <c r="AC3763" s="6" t="e">
        <f t="shared" si="435"/>
        <v>#N/A</v>
      </c>
      <c r="AD3763" s="6" t="e">
        <f>SUMIFS($AB$3:AB3763,$B$3:B3763,B3763)</f>
        <v>#N/A</v>
      </c>
      <c r="AE3763" s="6">
        <f t="shared" si="436"/>
        <v>1473.9380524072981</v>
      </c>
      <c r="AF3763" s="6">
        <f t="shared" si="437"/>
        <v>1473.9380524072981</v>
      </c>
      <c r="AG3763" s="6">
        <f>VLOOKUP(Table1[[#This Row],[PracticeCode]],$AP$3:$AS$345,4,FALSE)</f>
        <v>1473.9380524072981</v>
      </c>
      <c r="AH3763" s="27">
        <f t="shared" si="438"/>
        <v>107106.165141597</v>
      </c>
      <c r="AI3763" s="6" t="e">
        <f t="shared" si="428"/>
        <v>#N/A</v>
      </c>
    </row>
    <row r="3764" spans="1:35" x14ac:dyDescent="0.35">
      <c r="A3764" t="str">
        <f t="shared" si="427"/>
        <v>THIRD FLOOR LANARK ROAD MEDICAL CENTRESt John’s Wood and Maida Vale NetworkCentral LondonE87663Jul4</v>
      </c>
      <c r="B3764" s="41" t="s">
        <v>547</v>
      </c>
      <c r="C3764" s="41" t="s">
        <v>481</v>
      </c>
      <c r="D3764" s="41" t="s">
        <v>33</v>
      </c>
      <c r="E3764" s="41" t="s">
        <v>382</v>
      </c>
      <c r="F3764" s="41" t="s">
        <v>382</v>
      </c>
      <c r="G3764" s="41" t="s">
        <v>759</v>
      </c>
      <c r="H3764" s="41">
        <v>4</v>
      </c>
      <c r="I3764" s="41">
        <v>3275.4178942384401</v>
      </c>
      <c r="J3764" s="41">
        <v>15</v>
      </c>
      <c r="K3764" s="41">
        <v>0</v>
      </c>
      <c r="L3764" s="41">
        <v>0.27749999999999997</v>
      </c>
      <c r="M3764" s="41">
        <v>0</v>
      </c>
      <c r="N3764" s="41">
        <v>24</v>
      </c>
      <c r="O3764" s="41">
        <v>0</v>
      </c>
      <c r="P3764" s="41">
        <v>0.47760000000000002</v>
      </c>
      <c r="Q3764" s="41">
        <v>0</v>
      </c>
      <c r="R3764" s="41">
        <v>2457</v>
      </c>
      <c r="S3764" s="41">
        <v>43.9803</v>
      </c>
      <c r="T3764" s="41">
        <v>2663</v>
      </c>
      <c r="U3764" s="41">
        <v>58.585999999999999</v>
      </c>
      <c r="V3764" s="41">
        <v>2472</v>
      </c>
      <c r="W3764" s="41">
        <v>44.257800000000003</v>
      </c>
      <c r="X3764" s="41">
        <v>2687</v>
      </c>
      <c r="Y3764" s="41">
        <v>59.063600000000001</v>
      </c>
      <c r="Z3764" s="6">
        <f>0</f>
        <v>0</v>
      </c>
      <c r="AA3764" s="6">
        <f t="shared" si="434"/>
        <v>44.257800000000003</v>
      </c>
      <c r="AB3764">
        <f>IF(ISBLANK(Table1[[#This Row],[FY2425_Cost]])=TRUE,#N/A,Table1[[#This Row],[FY2425_Cost]])</f>
        <v>59.063600000000001</v>
      </c>
      <c r="AC3764" s="6">
        <f t="shared" si="435"/>
        <v>14.805799999999998</v>
      </c>
      <c r="AD3764" s="6" t="e">
        <f>SUMIFS($AB$3:AB3764,$B$3:B3764,B3764)</f>
        <v>#N/A</v>
      </c>
      <c r="AE3764" s="6">
        <f t="shared" si="436"/>
        <v>1473.9380524072981</v>
      </c>
      <c r="AF3764" s="6">
        <f t="shared" si="437"/>
        <v>1473.9380524072981</v>
      </c>
      <c r="AG3764" s="6">
        <f>VLOOKUP(Table1[[#This Row],[PracticeCode]],$AP$3:$AS$345,4,FALSE)</f>
        <v>1473.9380524072981</v>
      </c>
      <c r="AH3764" s="27">
        <f t="shared" si="438"/>
        <v>107106.165141597</v>
      </c>
      <c r="AI3764" s="6" t="e">
        <f t="shared" si="428"/>
        <v>#N/A</v>
      </c>
    </row>
    <row r="3765" spans="1:35" x14ac:dyDescent="0.35">
      <c r="A3765" t="str">
        <f t="shared" si="427"/>
        <v>THIRD FLOOR LANARK ROAD MEDICAL CENTRESt John’s Wood and Maida Vale NetworkCentral LondonE87663Jun3</v>
      </c>
      <c r="B3765" s="41" t="s">
        <v>547</v>
      </c>
      <c r="C3765" s="41" t="s">
        <v>481</v>
      </c>
      <c r="D3765" s="41" t="s">
        <v>33</v>
      </c>
      <c r="E3765" s="41" t="s">
        <v>382</v>
      </c>
      <c r="F3765" s="41" t="s">
        <v>382</v>
      </c>
      <c r="G3765" s="41" t="s">
        <v>758</v>
      </c>
      <c r="H3765" s="41">
        <v>3</v>
      </c>
      <c r="I3765" s="41">
        <v>3275.4178942384401</v>
      </c>
      <c r="J3765" s="41">
        <v>12</v>
      </c>
      <c r="K3765" s="41">
        <v>6</v>
      </c>
      <c r="L3765" s="41">
        <v>0.22199999999999998</v>
      </c>
      <c r="M3765" s="41">
        <v>0.11099999999999999</v>
      </c>
      <c r="N3765" s="41">
        <v>117</v>
      </c>
      <c r="O3765" s="41">
        <v>0</v>
      </c>
      <c r="P3765" s="41">
        <v>2.3283</v>
      </c>
      <c r="Q3765" s="41">
        <v>0</v>
      </c>
      <c r="R3765" s="41">
        <v>4604</v>
      </c>
      <c r="S3765" s="41">
        <v>82.411600000000007</v>
      </c>
      <c r="T3765" s="41">
        <v>2224</v>
      </c>
      <c r="U3765" s="41">
        <v>48.927999999999997</v>
      </c>
      <c r="V3765" s="41">
        <v>4622</v>
      </c>
      <c r="W3765" s="41">
        <v>82.744600000000005</v>
      </c>
      <c r="X3765" s="41">
        <v>2341</v>
      </c>
      <c r="Y3765" s="41">
        <v>51.256299999999996</v>
      </c>
      <c r="Z3765" s="6">
        <f>0</f>
        <v>0</v>
      </c>
      <c r="AA3765" s="6">
        <f t="shared" si="434"/>
        <v>82.744600000000005</v>
      </c>
      <c r="AB3765">
        <f>IF(ISBLANK(Table1[[#This Row],[FY2425_Cost]])=TRUE,#N/A,Table1[[#This Row],[FY2425_Cost]])</f>
        <v>51.256299999999996</v>
      </c>
      <c r="AC3765" s="6">
        <f t="shared" si="435"/>
        <v>-31.48830000000001</v>
      </c>
      <c r="AD3765" s="6" t="e">
        <f>SUMIFS($AB$3:AB3765,$B$3:B3765,B3765)</f>
        <v>#N/A</v>
      </c>
      <c r="AE3765" s="6">
        <f t="shared" si="436"/>
        <v>1473.9380524072981</v>
      </c>
      <c r="AF3765" s="6">
        <f t="shared" si="437"/>
        <v>1473.9380524072981</v>
      </c>
      <c r="AG3765" s="6">
        <f>VLOOKUP(Table1[[#This Row],[PracticeCode]],$AP$3:$AS$345,4,FALSE)</f>
        <v>1473.9380524072981</v>
      </c>
      <c r="AH3765" s="27">
        <f t="shared" si="438"/>
        <v>107106.165141597</v>
      </c>
      <c r="AI3765" s="6" t="e">
        <f t="shared" si="428"/>
        <v>#N/A</v>
      </c>
    </row>
    <row r="3766" spans="1:35" x14ac:dyDescent="0.35">
      <c r="A3766" t="str">
        <f t="shared" si="427"/>
        <v>THIRD FLOOR LANARK ROAD MEDICAL CENTRESt John’s Wood and Maida Vale NetworkCentral LondonE87663Mar12</v>
      </c>
      <c r="B3766" s="41" t="s">
        <v>547</v>
      </c>
      <c r="C3766" s="41" t="s">
        <v>481</v>
      </c>
      <c r="D3766" s="41" t="s">
        <v>33</v>
      </c>
      <c r="E3766" s="41" t="s">
        <v>382</v>
      </c>
      <c r="F3766" s="41" t="s">
        <v>382</v>
      </c>
      <c r="G3766" s="41" t="s">
        <v>767</v>
      </c>
      <c r="H3766" s="41">
        <v>12</v>
      </c>
      <c r="I3766" s="41">
        <v>3275.4178942384401</v>
      </c>
      <c r="J3766" s="41">
        <v>22</v>
      </c>
      <c r="K3766" s="41">
        <v>0</v>
      </c>
      <c r="L3766" s="41">
        <v>0.43780000000000002</v>
      </c>
      <c r="M3766" s="41">
        <v>0</v>
      </c>
      <c r="N3766" s="41"/>
      <c r="O3766" s="41"/>
      <c r="P3766" s="41"/>
      <c r="Q3766" s="41"/>
      <c r="R3766" s="41">
        <v>913</v>
      </c>
      <c r="S3766" s="41">
        <v>16.342700000000001</v>
      </c>
      <c r="T3766" s="41"/>
      <c r="U3766" s="41"/>
      <c r="V3766" s="41">
        <v>935</v>
      </c>
      <c r="W3766" s="41">
        <v>16.7805</v>
      </c>
      <c r="X3766" s="41"/>
      <c r="Y3766" s="41"/>
      <c r="Z3766" s="6">
        <f>0</f>
        <v>0</v>
      </c>
      <c r="AA3766" s="6">
        <f t="shared" si="434"/>
        <v>16.7805</v>
      </c>
      <c r="AB3766" t="e">
        <f>IF(ISBLANK(Table1[[#This Row],[FY2425_Cost]])=TRUE,#N/A,Table1[[#This Row],[FY2425_Cost]])</f>
        <v>#N/A</v>
      </c>
      <c r="AC3766" s="6" t="e">
        <f t="shared" si="435"/>
        <v>#N/A</v>
      </c>
      <c r="AD3766" s="6" t="e">
        <f>SUMIFS($AB$3:AB3766,$B$3:B3766,B3766)</f>
        <v>#N/A</v>
      </c>
      <c r="AE3766" s="6">
        <f t="shared" si="436"/>
        <v>1473.9380524072981</v>
      </c>
      <c r="AF3766" s="6">
        <f t="shared" si="437"/>
        <v>1473.9380524072981</v>
      </c>
      <c r="AG3766" s="6">
        <f>VLOOKUP(Table1[[#This Row],[PracticeCode]],$AP$3:$AS$345,4,FALSE)</f>
        <v>1473.9380524072981</v>
      </c>
      <c r="AH3766" s="27">
        <f t="shared" si="438"/>
        <v>107106.165141597</v>
      </c>
      <c r="AI3766" s="6" t="e">
        <f t="shared" si="428"/>
        <v>#N/A</v>
      </c>
    </row>
    <row r="3767" spans="1:35" x14ac:dyDescent="0.35">
      <c r="A3767" t="str">
        <f t="shared" si="427"/>
        <v>THIRD FLOOR LANARK ROAD MEDICAL CENTRESt John’s Wood and Maida Vale NetworkCentral LondonE87663May2</v>
      </c>
      <c r="B3767" s="41" t="s">
        <v>547</v>
      </c>
      <c r="C3767" s="41" t="s">
        <v>481</v>
      </c>
      <c r="D3767" s="41" t="s">
        <v>33</v>
      </c>
      <c r="E3767" s="41" t="s">
        <v>382</v>
      </c>
      <c r="F3767" s="41" t="s">
        <v>382</v>
      </c>
      <c r="G3767" s="41" t="s">
        <v>757</v>
      </c>
      <c r="H3767" s="41">
        <v>2</v>
      </c>
      <c r="I3767" s="41">
        <v>3275.4178942384401</v>
      </c>
      <c r="J3767" s="41">
        <v>23</v>
      </c>
      <c r="K3767" s="41">
        <v>132</v>
      </c>
      <c r="L3767" s="41">
        <v>0.42549999999999999</v>
      </c>
      <c r="M3767" s="41">
        <v>2.4419999999999997</v>
      </c>
      <c r="N3767" s="41">
        <v>17</v>
      </c>
      <c r="O3767" s="41">
        <v>0</v>
      </c>
      <c r="P3767" s="41">
        <v>0.33830000000000005</v>
      </c>
      <c r="Q3767" s="41">
        <v>0</v>
      </c>
      <c r="R3767" s="41">
        <v>1354</v>
      </c>
      <c r="S3767" s="41">
        <v>24.236599999999999</v>
      </c>
      <c r="T3767" s="41">
        <v>1987</v>
      </c>
      <c r="U3767" s="41">
        <v>43.713999999999999</v>
      </c>
      <c r="V3767" s="41">
        <v>1509</v>
      </c>
      <c r="W3767" s="41">
        <v>27.104099999999999</v>
      </c>
      <c r="X3767" s="41">
        <v>2004</v>
      </c>
      <c r="Y3767" s="41">
        <v>44.052299999999995</v>
      </c>
      <c r="Z3767" s="6">
        <f>0</f>
        <v>0</v>
      </c>
      <c r="AA3767" s="6">
        <f t="shared" si="434"/>
        <v>27.104099999999999</v>
      </c>
      <c r="AB3767">
        <f>IF(ISBLANK(Table1[[#This Row],[FY2425_Cost]])=TRUE,#N/A,Table1[[#This Row],[FY2425_Cost]])</f>
        <v>44.052299999999995</v>
      </c>
      <c r="AC3767" s="6">
        <f t="shared" si="435"/>
        <v>16.948199999999996</v>
      </c>
      <c r="AD3767" s="6" t="e">
        <f>SUMIFS($AB$3:AB3767,$B$3:B3767,B3767)</f>
        <v>#N/A</v>
      </c>
      <c r="AE3767" s="6">
        <f t="shared" si="436"/>
        <v>1473.9380524072981</v>
      </c>
      <c r="AF3767" s="6">
        <f t="shared" si="437"/>
        <v>1473.9380524072981</v>
      </c>
      <c r="AG3767" s="6">
        <f>VLOOKUP(Table1[[#This Row],[PracticeCode]],$AP$3:$AS$345,4,FALSE)</f>
        <v>1473.9380524072981</v>
      </c>
      <c r="AH3767" s="27">
        <f t="shared" si="438"/>
        <v>107106.165141597</v>
      </c>
      <c r="AI3767" s="6" t="e">
        <f t="shared" si="428"/>
        <v>#N/A</v>
      </c>
    </row>
    <row r="3768" spans="1:35" x14ac:dyDescent="0.35">
      <c r="A3768" t="str">
        <f t="shared" si="427"/>
        <v>THIRD FLOOR LANARK ROAD MEDICAL CENTRESt John’s Wood and Maida Vale NetworkCentral LondonE87663Nov8</v>
      </c>
      <c r="B3768" s="41" t="s">
        <v>547</v>
      </c>
      <c r="C3768" s="41" t="s">
        <v>481</v>
      </c>
      <c r="D3768" s="41" t="s">
        <v>33</v>
      </c>
      <c r="E3768" s="41" t="s">
        <v>382</v>
      </c>
      <c r="F3768" s="41" t="s">
        <v>382</v>
      </c>
      <c r="G3768" s="41" t="s">
        <v>763</v>
      </c>
      <c r="H3768" s="41">
        <v>8</v>
      </c>
      <c r="I3768" s="41">
        <v>3275.4178942384401</v>
      </c>
      <c r="J3768" s="41">
        <v>11</v>
      </c>
      <c r="K3768" s="41">
        <v>2</v>
      </c>
      <c r="L3768" s="41">
        <v>0.21890000000000001</v>
      </c>
      <c r="M3768" s="41">
        <v>3.9800000000000002E-2</v>
      </c>
      <c r="N3768" s="41"/>
      <c r="O3768" s="41"/>
      <c r="P3768" s="41"/>
      <c r="Q3768" s="41"/>
      <c r="R3768" s="41">
        <v>4964</v>
      </c>
      <c r="S3768" s="41">
        <v>88.855599999999995</v>
      </c>
      <c r="T3768" s="41"/>
      <c r="U3768" s="41"/>
      <c r="V3768" s="41">
        <v>4977</v>
      </c>
      <c r="W3768" s="41">
        <v>89.1143</v>
      </c>
      <c r="X3768" s="41"/>
      <c r="Y3768" s="41"/>
      <c r="Z3768" s="6">
        <f>0</f>
        <v>0</v>
      </c>
      <c r="AA3768" s="6">
        <f t="shared" si="434"/>
        <v>89.1143</v>
      </c>
      <c r="AB3768" t="e">
        <f>IF(ISBLANK(Table1[[#This Row],[FY2425_Cost]])=TRUE,#N/A,Table1[[#This Row],[FY2425_Cost]])</f>
        <v>#N/A</v>
      </c>
      <c r="AC3768" s="6" t="e">
        <f t="shared" si="435"/>
        <v>#N/A</v>
      </c>
      <c r="AD3768" s="6" t="e">
        <f>SUMIFS($AB$3:AB3768,$B$3:B3768,B3768)</f>
        <v>#N/A</v>
      </c>
      <c r="AE3768" s="6">
        <f t="shared" si="436"/>
        <v>1473.9380524072981</v>
      </c>
      <c r="AF3768" s="6">
        <f t="shared" si="437"/>
        <v>1473.9380524072981</v>
      </c>
      <c r="AG3768" s="6">
        <f>VLOOKUP(Table1[[#This Row],[PracticeCode]],$AP$3:$AS$345,4,FALSE)</f>
        <v>1473.9380524072981</v>
      </c>
      <c r="AH3768" s="27">
        <f t="shared" si="438"/>
        <v>107106.165141597</v>
      </c>
      <c r="AI3768" s="6" t="e">
        <f t="shared" si="428"/>
        <v>#N/A</v>
      </c>
    </row>
    <row r="3769" spans="1:35" x14ac:dyDescent="0.35">
      <c r="A3769" t="str">
        <f t="shared" si="427"/>
        <v>THIRD FLOOR LANARK ROAD MEDICAL CENTRESt John’s Wood and Maida Vale NetworkCentral LondonE87663Oct7</v>
      </c>
      <c r="B3769" s="41" t="s">
        <v>547</v>
      </c>
      <c r="C3769" s="41" t="s">
        <v>481</v>
      </c>
      <c r="D3769" s="41" t="s">
        <v>33</v>
      </c>
      <c r="E3769" s="41" t="s">
        <v>382</v>
      </c>
      <c r="F3769" s="41" t="s">
        <v>382</v>
      </c>
      <c r="G3769" s="41" t="s">
        <v>762</v>
      </c>
      <c r="H3769" s="41">
        <v>7</v>
      </c>
      <c r="I3769" s="41">
        <v>3275.4178942384401</v>
      </c>
      <c r="J3769" s="41">
        <v>10</v>
      </c>
      <c r="K3769" s="41">
        <v>0</v>
      </c>
      <c r="L3769" s="41">
        <v>0.19900000000000001</v>
      </c>
      <c r="M3769" s="41">
        <v>0</v>
      </c>
      <c r="N3769" s="41">
        <v>0</v>
      </c>
      <c r="O3769" s="41">
        <v>16</v>
      </c>
      <c r="P3769" s="41">
        <v>0</v>
      </c>
      <c r="Q3769" s="41">
        <v>0.36</v>
      </c>
      <c r="R3769" s="41">
        <v>2259</v>
      </c>
      <c r="S3769" s="41">
        <v>40.436100000000003</v>
      </c>
      <c r="T3769" s="41">
        <v>4625</v>
      </c>
      <c r="U3769" s="41">
        <v>101.75</v>
      </c>
      <c r="V3769" s="41">
        <v>2269</v>
      </c>
      <c r="W3769" s="41">
        <v>40.635100000000001</v>
      </c>
      <c r="X3769" s="41">
        <v>4641</v>
      </c>
      <c r="Y3769" s="41">
        <v>102.11</v>
      </c>
      <c r="Z3769" s="6">
        <f>0</f>
        <v>0</v>
      </c>
      <c r="AA3769" s="6">
        <f t="shared" si="434"/>
        <v>40.635100000000001</v>
      </c>
      <c r="AB3769">
        <f>IF(ISBLANK(Table1[[#This Row],[FY2425_Cost]])=TRUE,#N/A,Table1[[#This Row],[FY2425_Cost]])</f>
        <v>102.11</v>
      </c>
      <c r="AC3769" s="6">
        <f t="shared" si="435"/>
        <v>61.474899999999998</v>
      </c>
      <c r="AD3769" s="6" t="e">
        <f>SUMIFS($AB$3:AB3769,$B$3:B3769,B3769)</f>
        <v>#N/A</v>
      </c>
      <c r="AE3769" s="6">
        <f t="shared" si="436"/>
        <v>1473.9380524072981</v>
      </c>
      <c r="AF3769" s="6">
        <f t="shared" si="437"/>
        <v>1473.9380524072981</v>
      </c>
      <c r="AG3769" s="6">
        <f>VLOOKUP(Table1[[#This Row],[PracticeCode]],$AP$3:$AS$345,4,FALSE)</f>
        <v>1473.9380524072981</v>
      </c>
      <c r="AH3769" s="27">
        <f t="shared" si="438"/>
        <v>107106.165141597</v>
      </c>
      <c r="AI3769" s="6" t="e">
        <f t="shared" si="428"/>
        <v>#N/A</v>
      </c>
    </row>
    <row r="3770" spans="1:35" x14ac:dyDescent="0.35">
      <c r="A3770" t="str">
        <f t="shared" si="427"/>
        <v>THIRD FLOOR LANARK ROAD MEDICAL CENTRESt John’s Wood and Maida Vale NetworkCentral LondonE87663Sep6</v>
      </c>
      <c r="B3770" s="41" t="s">
        <v>547</v>
      </c>
      <c r="C3770" s="41" t="s">
        <v>481</v>
      </c>
      <c r="D3770" s="41" t="s">
        <v>33</v>
      </c>
      <c r="E3770" s="41" t="s">
        <v>382</v>
      </c>
      <c r="F3770" s="41" t="s">
        <v>382</v>
      </c>
      <c r="G3770" s="41" t="s">
        <v>761</v>
      </c>
      <c r="H3770" s="41">
        <v>6</v>
      </c>
      <c r="I3770" s="41">
        <v>3275.4178942384401</v>
      </c>
      <c r="J3770" s="41">
        <v>32</v>
      </c>
      <c r="K3770" s="41">
        <v>0</v>
      </c>
      <c r="L3770" s="41">
        <v>0.63680000000000003</v>
      </c>
      <c r="M3770" s="41">
        <v>0</v>
      </c>
      <c r="N3770" s="41">
        <v>83</v>
      </c>
      <c r="O3770" s="41">
        <v>0</v>
      </c>
      <c r="P3770" s="41">
        <v>1.8674999999999999</v>
      </c>
      <c r="Q3770" s="41">
        <v>0</v>
      </c>
      <c r="R3770" s="41">
        <v>2264</v>
      </c>
      <c r="S3770" s="41">
        <v>40.525599999999997</v>
      </c>
      <c r="T3770" s="41">
        <v>2291</v>
      </c>
      <c r="U3770" s="41">
        <v>50.402000000000001</v>
      </c>
      <c r="V3770" s="41">
        <v>2296</v>
      </c>
      <c r="W3770" s="41">
        <v>41.162399999999998</v>
      </c>
      <c r="X3770" s="41">
        <v>2374</v>
      </c>
      <c r="Y3770" s="41">
        <v>52.269500000000001</v>
      </c>
      <c r="Z3770" s="6">
        <f>0</f>
        <v>0</v>
      </c>
      <c r="AA3770" s="6">
        <f t="shared" si="434"/>
        <v>41.162399999999998</v>
      </c>
      <c r="AB3770">
        <f>IF(ISBLANK(Table1[[#This Row],[FY2425_Cost]])=TRUE,#N/A,Table1[[#This Row],[FY2425_Cost]])</f>
        <v>52.269500000000001</v>
      </c>
      <c r="AC3770" s="6">
        <f t="shared" si="435"/>
        <v>11.107100000000003</v>
      </c>
      <c r="AD3770" s="6" t="e">
        <f>SUMIFS($AB$3:AB3770,$B$3:B3770,B3770)</f>
        <v>#N/A</v>
      </c>
      <c r="AE3770" s="6">
        <f t="shared" si="436"/>
        <v>1473.9380524072981</v>
      </c>
      <c r="AF3770" s="6">
        <f t="shared" si="437"/>
        <v>1473.9380524072981</v>
      </c>
      <c r="AG3770" s="6">
        <f>VLOOKUP(Table1[[#This Row],[PracticeCode]],$AP$3:$AS$345,4,FALSE)</f>
        <v>1473.9380524072981</v>
      </c>
      <c r="AH3770" s="27">
        <f t="shared" si="438"/>
        <v>107106.165141597</v>
      </c>
      <c r="AI3770" s="6" t="e">
        <f t="shared" si="428"/>
        <v>#N/A</v>
      </c>
    </row>
    <row r="3771" spans="1:35" x14ac:dyDescent="0.35">
      <c r="A3771" t="str">
        <f t="shared" si="427"/>
        <v>Thornbury Road Centre for HealthBrentworthHounslowE85001Apr1</v>
      </c>
      <c r="B3771" s="41" t="s">
        <v>751</v>
      </c>
      <c r="C3771" s="41" t="s">
        <v>472</v>
      </c>
      <c r="D3771" s="41" t="s">
        <v>16</v>
      </c>
      <c r="E3771" s="41" t="s">
        <v>383</v>
      </c>
      <c r="F3771" s="41" t="s">
        <v>383</v>
      </c>
      <c r="G3771" s="41" t="s">
        <v>756</v>
      </c>
      <c r="H3771" s="41">
        <v>1</v>
      </c>
      <c r="I3771" s="41">
        <v>8434.51215185824</v>
      </c>
      <c r="J3771" s="41">
        <v>43268</v>
      </c>
      <c r="K3771" s="41">
        <v>4</v>
      </c>
      <c r="L3771" s="41">
        <v>800.45799999999997</v>
      </c>
      <c r="M3771" s="41">
        <v>7.3999999999999996E-2</v>
      </c>
      <c r="N3771" s="41">
        <v>11549</v>
      </c>
      <c r="O3771" s="41">
        <v>0</v>
      </c>
      <c r="P3771" s="41">
        <v>229.82510000000002</v>
      </c>
      <c r="Q3771" s="41">
        <v>0</v>
      </c>
      <c r="R3771" s="41">
        <v>5146</v>
      </c>
      <c r="S3771" s="41">
        <v>92.113399999999999</v>
      </c>
      <c r="T3771" s="41">
        <v>1239</v>
      </c>
      <c r="U3771" s="41">
        <v>27.257999999999999</v>
      </c>
      <c r="V3771" s="41">
        <v>48418</v>
      </c>
      <c r="W3771" s="41">
        <v>892.64539999999988</v>
      </c>
      <c r="X3771" s="41">
        <v>12788</v>
      </c>
      <c r="Y3771" s="41">
        <v>257.0831</v>
      </c>
      <c r="Z3771" s="6">
        <f>0</f>
        <v>0</v>
      </c>
      <c r="AA3771" s="6">
        <f t="shared" si="434"/>
        <v>892.64539999999988</v>
      </c>
      <c r="AB3771">
        <f>IF(ISBLANK(Table1[[#This Row],[FY2425_Cost]])=TRUE,#N/A,Table1[[#This Row],[FY2425_Cost]])</f>
        <v>257.0831</v>
      </c>
      <c r="AC3771" s="6">
        <f t="shared" si="435"/>
        <v>-635.56229999999982</v>
      </c>
      <c r="AD3771" s="6">
        <f>SUMIFS($AB$3:AB3771,$B$3:B3771,B3771)</f>
        <v>257.0831</v>
      </c>
      <c r="AE3771" s="6">
        <f t="shared" si="436"/>
        <v>3795.5304683362083</v>
      </c>
      <c r="AF3771" s="6">
        <f t="shared" si="437"/>
        <v>3795.5304683362083</v>
      </c>
      <c r="AG3771" s="6">
        <f>VLOOKUP(Table1[[#This Row],[PracticeCode]],$AP$3:$AS$345,4,FALSE)</f>
        <v>3795.5304683362083</v>
      </c>
      <c r="AH3771" s="27">
        <f t="shared" si="438"/>
        <v>275808.54736576445</v>
      </c>
      <c r="AI3771" s="6">
        <f t="shared" si="428"/>
        <v>0</v>
      </c>
    </row>
    <row r="3772" spans="1:35" x14ac:dyDescent="0.35">
      <c r="A3772" t="str">
        <f t="shared" si="427"/>
        <v>Thornbury Road Centre for HealthBrentworthHounslowE85001Aug5</v>
      </c>
      <c r="B3772" s="41" t="s">
        <v>751</v>
      </c>
      <c r="C3772" s="41" t="s">
        <v>472</v>
      </c>
      <c r="D3772" s="41" t="s">
        <v>16</v>
      </c>
      <c r="E3772" s="41" t="s">
        <v>383</v>
      </c>
      <c r="F3772" s="41" t="s">
        <v>383</v>
      </c>
      <c r="G3772" s="41" t="s">
        <v>760</v>
      </c>
      <c r="H3772" s="41">
        <v>5</v>
      </c>
      <c r="I3772" s="41">
        <v>8434.51215185824</v>
      </c>
      <c r="J3772" s="41">
        <v>9245</v>
      </c>
      <c r="K3772" s="41">
        <v>3</v>
      </c>
      <c r="L3772" s="41">
        <v>171.0325</v>
      </c>
      <c r="M3772" s="41">
        <v>5.5499999999999994E-2</v>
      </c>
      <c r="N3772" s="41">
        <v>7991</v>
      </c>
      <c r="O3772" s="41">
        <v>0</v>
      </c>
      <c r="P3772" s="41">
        <v>159.02090000000001</v>
      </c>
      <c r="Q3772" s="41">
        <v>0</v>
      </c>
      <c r="R3772" s="41">
        <v>5893</v>
      </c>
      <c r="S3772" s="41">
        <v>105.4847</v>
      </c>
      <c r="T3772" s="41">
        <v>10690</v>
      </c>
      <c r="U3772" s="41">
        <v>235.18</v>
      </c>
      <c r="V3772" s="41">
        <v>15141</v>
      </c>
      <c r="W3772" s="41">
        <v>276.5727</v>
      </c>
      <c r="X3772" s="41">
        <v>18681</v>
      </c>
      <c r="Y3772" s="41">
        <v>394.20090000000005</v>
      </c>
      <c r="Z3772" s="6">
        <f>0</f>
        <v>0</v>
      </c>
      <c r="AA3772" s="6">
        <f t="shared" si="434"/>
        <v>276.5727</v>
      </c>
      <c r="AB3772">
        <f>IF(ISBLANK(Table1[[#This Row],[FY2425_Cost]])=TRUE,#N/A,Table1[[#This Row],[FY2425_Cost]])</f>
        <v>394.20090000000005</v>
      </c>
      <c r="AC3772" s="6">
        <f t="shared" si="435"/>
        <v>117.62820000000005</v>
      </c>
      <c r="AD3772" s="6">
        <f>SUMIFS($AB$3:AB3772,$B$3:B3772,B3772)</f>
        <v>651.28400000000011</v>
      </c>
      <c r="AE3772" s="6">
        <f t="shared" si="436"/>
        <v>3795.5304683362083</v>
      </c>
      <c r="AF3772" s="6">
        <f t="shared" si="437"/>
        <v>3795.5304683362083</v>
      </c>
      <c r="AG3772" s="6">
        <f>VLOOKUP(Table1[[#This Row],[PracticeCode]],$AP$3:$AS$345,4,FALSE)</f>
        <v>3795.5304683362083</v>
      </c>
      <c r="AH3772" s="27">
        <f t="shared" si="438"/>
        <v>275808.54736576445</v>
      </c>
      <c r="AI3772" s="6">
        <f t="shared" si="428"/>
        <v>0</v>
      </c>
    </row>
    <row r="3773" spans="1:35" x14ac:dyDescent="0.35">
      <c r="A3773" t="str">
        <f t="shared" si="427"/>
        <v>Thornbury Road Centre for HealthBrentworthHounslowE85001Dec9</v>
      </c>
      <c r="B3773" s="41" t="s">
        <v>751</v>
      </c>
      <c r="C3773" s="41" t="s">
        <v>472</v>
      </c>
      <c r="D3773" s="41" t="s">
        <v>16</v>
      </c>
      <c r="E3773" s="41" t="s">
        <v>383</v>
      </c>
      <c r="F3773" s="41" t="s">
        <v>383</v>
      </c>
      <c r="G3773" s="41" t="s">
        <v>764</v>
      </c>
      <c r="H3773" s="41">
        <v>9</v>
      </c>
      <c r="I3773" s="41">
        <v>8434.51215185824</v>
      </c>
      <c r="J3773" s="41">
        <v>11486</v>
      </c>
      <c r="K3773" s="41">
        <v>0</v>
      </c>
      <c r="L3773" s="41">
        <v>228.57140000000001</v>
      </c>
      <c r="M3773" s="41">
        <v>0</v>
      </c>
      <c r="N3773" s="41"/>
      <c r="O3773" s="41"/>
      <c r="P3773" s="41"/>
      <c r="Q3773" s="41"/>
      <c r="R3773" s="41">
        <v>4932</v>
      </c>
      <c r="S3773" s="41">
        <v>88.282799999999995</v>
      </c>
      <c r="T3773" s="41"/>
      <c r="U3773" s="41"/>
      <c r="V3773" s="41">
        <v>16418</v>
      </c>
      <c r="W3773" s="41">
        <v>316.85419999999999</v>
      </c>
      <c r="X3773" s="41"/>
      <c r="Y3773" s="41"/>
      <c r="Z3773" s="6">
        <f>0</f>
        <v>0</v>
      </c>
      <c r="AA3773" s="6">
        <f t="shared" si="434"/>
        <v>316.85419999999999</v>
      </c>
      <c r="AB3773" t="e">
        <f>IF(ISBLANK(Table1[[#This Row],[FY2425_Cost]])=TRUE,#N/A,Table1[[#This Row],[FY2425_Cost]])</f>
        <v>#N/A</v>
      </c>
      <c r="AC3773" s="6" t="e">
        <f t="shared" si="435"/>
        <v>#N/A</v>
      </c>
      <c r="AD3773" s="6" t="e">
        <f>SUMIFS($AB$3:AB3773,$B$3:B3773,B3773)</f>
        <v>#N/A</v>
      </c>
      <c r="AE3773" s="6">
        <f t="shared" si="436"/>
        <v>3795.5304683362083</v>
      </c>
      <c r="AF3773" s="6">
        <f t="shared" si="437"/>
        <v>3795.5304683362083</v>
      </c>
      <c r="AG3773" s="6">
        <f>VLOOKUP(Table1[[#This Row],[PracticeCode]],$AP$3:$AS$345,4,FALSE)</f>
        <v>3795.5304683362083</v>
      </c>
      <c r="AH3773" s="27">
        <f t="shared" si="438"/>
        <v>275808.54736576445</v>
      </c>
      <c r="AI3773" s="6" t="e">
        <f t="shared" si="428"/>
        <v>#N/A</v>
      </c>
    </row>
    <row r="3774" spans="1:35" x14ac:dyDescent="0.35">
      <c r="A3774" t="str">
        <f t="shared" si="427"/>
        <v>Thornbury Road Centre for HealthBrentworthHounslowE85001Feb11</v>
      </c>
      <c r="B3774" s="41" t="s">
        <v>751</v>
      </c>
      <c r="C3774" s="41" t="s">
        <v>472</v>
      </c>
      <c r="D3774" s="41" t="s">
        <v>16</v>
      </c>
      <c r="E3774" s="41" t="s">
        <v>383</v>
      </c>
      <c r="F3774" s="41" t="s">
        <v>383</v>
      </c>
      <c r="G3774" s="41" t="s">
        <v>766</v>
      </c>
      <c r="H3774" s="41">
        <v>11</v>
      </c>
      <c r="I3774" s="41">
        <v>8434.51215185824</v>
      </c>
      <c r="J3774" s="41">
        <v>12237</v>
      </c>
      <c r="K3774" s="41">
        <v>0</v>
      </c>
      <c r="L3774" s="41">
        <v>243.5163</v>
      </c>
      <c r="M3774" s="41">
        <v>0</v>
      </c>
      <c r="N3774" s="41"/>
      <c r="O3774" s="41"/>
      <c r="P3774" s="41"/>
      <c r="Q3774" s="41"/>
      <c r="R3774" s="41">
        <v>7016</v>
      </c>
      <c r="S3774" s="41">
        <v>125.5864</v>
      </c>
      <c r="T3774" s="41"/>
      <c r="U3774" s="41"/>
      <c r="V3774" s="41">
        <v>19253</v>
      </c>
      <c r="W3774" s="41">
        <v>369.10270000000003</v>
      </c>
      <c r="X3774" s="41"/>
      <c r="Y3774" s="41"/>
      <c r="Z3774" s="6">
        <f>0</f>
        <v>0</v>
      </c>
      <c r="AA3774" s="6">
        <f t="shared" si="434"/>
        <v>369.10270000000003</v>
      </c>
      <c r="AB3774" t="e">
        <f>IF(ISBLANK(Table1[[#This Row],[FY2425_Cost]])=TRUE,#N/A,Table1[[#This Row],[FY2425_Cost]])</f>
        <v>#N/A</v>
      </c>
      <c r="AC3774" s="6" t="e">
        <f t="shared" si="435"/>
        <v>#N/A</v>
      </c>
      <c r="AD3774" s="6" t="e">
        <f>SUMIFS($AB$3:AB3774,$B$3:B3774,B3774)</f>
        <v>#N/A</v>
      </c>
      <c r="AE3774" s="6">
        <f t="shared" si="436"/>
        <v>3795.5304683362083</v>
      </c>
      <c r="AF3774" s="6">
        <f t="shared" si="437"/>
        <v>3795.5304683362083</v>
      </c>
      <c r="AG3774" s="6">
        <f>VLOOKUP(Table1[[#This Row],[PracticeCode]],$AP$3:$AS$345,4,FALSE)</f>
        <v>3795.5304683362083</v>
      </c>
      <c r="AH3774" s="27">
        <f t="shared" si="438"/>
        <v>275808.54736576445</v>
      </c>
      <c r="AI3774" s="6" t="e">
        <f t="shared" si="428"/>
        <v>#N/A</v>
      </c>
    </row>
    <row r="3775" spans="1:35" x14ac:dyDescent="0.35">
      <c r="A3775" t="str">
        <f t="shared" si="427"/>
        <v>Thornbury Road Centre for HealthBrentworthHounslowE85001Jan10</v>
      </c>
      <c r="B3775" s="41" t="s">
        <v>751</v>
      </c>
      <c r="C3775" s="41" t="s">
        <v>472</v>
      </c>
      <c r="D3775" s="41" t="s">
        <v>16</v>
      </c>
      <c r="E3775" s="41" t="s">
        <v>383</v>
      </c>
      <c r="F3775" s="41" t="s">
        <v>383</v>
      </c>
      <c r="G3775" s="41" t="s">
        <v>765</v>
      </c>
      <c r="H3775" s="41">
        <v>10</v>
      </c>
      <c r="I3775" s="41">
        <v>8434.51215185824</v>
      </c>
      <c r="J3775" s="41">
        <v>14856</v>
      </c>
      <c r="K3775" s="41">
        <v>0</v>
      </c>
      <c r="L3775" s="41">
        <v>295.63440000000003</v>
      </c>
      <c r="M3775" s="41">
        <v>0</v>
      </c>
      <c r="N3775" s="41"/>
      <c r="O3775" s="41"/>
      <c r="P3775" s="41"/>
      <c r="Q3775" s="41"/>
      <c r="R3775" s="41">
        <v>6813</v>
      </c>
      <c r="S3775" s="41">
        <v>121.95269999999999</v>
      </c>
      <c r="T3775" s="41"/>
      <c r="U3775" s="41"/>
      <c r="V3775" s="41">
        <v>21669</v>
      </c>
      <c r="W3775" s="41">
        <v>417.58710000000002</v>
      </c>
      <c r="X3775" s="41"/>
      <c r="Y3775" s="41"/>
      <c r="Z3775" s="6">
        <f>0</f>
        <v>0</v>
      </c>
      <c r="AA3775" s="6">
        <f t="shared" si="434"/>
        <v>417.58710000000002</v>
      </c>
      <c r="AB3775" t="e">
        <f>IF(ISBLANK(Table1[[#This Row],[FY2425_Cost]])=TRUE,#N/A,Table1[[#This Row],[FY2425_Cost]])</f>
        <v>#N/A</v>
      </c>
      <c r="AC3775" s="6" t="e">
        <f t="shared" si="435"/>
        <v>#N/A</v>
      </c>
      <c r="AD3775" s="6" t="e">
        <f>SUMIFS($AB$3:AB3775,$B$3:B3775,B3775)</f>
        <v>#N/A</v>
      </c>
      <c r="AE3775" s="6">
        <f t="shared" si="436"/>
        <v>3795.5304683362083</v>
      </c>
      <c r="AF3775" s="6">
        <f t="shared" si="437"/>
        <v>3795.5304683362083</v>
      </c>
      <c r="AG3775" s="6">
        <f>VLOOKUP(Table1[[#This Row],[PracticeCode]],$AP$3:$AS$345,4,FALSE)</f>
        <v>3795.5304683362083</v>
      </c>
      <c r="AH3775" s="27">
        <f t="shared" si="438"/>
        <v>275808.54736576445</v>
      </c>
      <c r="AI3775" s="6" t="e">
        <f t="shared" si="428"/>
        <v>#N/A</v>
      </c>
    </row>
    <row r="3776" spans="1:35" x14ac:dyDescent="0.35">
      <c r="A3776" t="str">
        <f t="shared" si="427"/>
        <v>Thornbury Road Centre for HealthBrentworthHounslowE85001Jul4</v>
      </c>
      <c r="B3776" s="41" t="s">
        <v>751</v>
      </c>
      <c r="C3776" s="41" t="s">
        <v>472</v>
      </c>
      <c r="D3776" s="41" t="s">
        <v>16</v>
      </c>
      <c r="E3776" s="41" t="s">
        <v>383</v>
      </c>
      <c r="F3776" s="41" t="s">
        <v>383</v>
      </c>
      <c r="G3776" s="41" t="s">
        <v>759</v>
      </c>
      <c r="H3776" s="41">
        <v>4</v>
      </c>
      <c r="I3776" s="41">
        <v>8434.51215185824</v>
      </c>
      <c r="J3776" s="41">
        <v>8556</v>
      </c>
      <c r="K3776" s="41">
        <v>9</v>
      </c>
      <c r="L3776" s="41">
        <v>158.286</v>
      </c>
      <c r="M3776" s="41">
        <v>0.16649999999999998</v>
      </c>
      <c r="N3776" s="41">
        <v>10764</v>
      </c>
      <c r="O3776" s="41">
        <v>0</v>
      </c>
      <c r="P3776" s="41">
        <v>214.20360000000002</v>
      </c>
      <c r="Q3776" s="41">
        <v>0</v>
      </c>
      <c r="R3776" s="41">
        <v>7079</v>
      </c>
      <c r="S3776" s="41">
        <v>126.7141</v>
      </c>
      <c r="T3776" s="41">
        <v>7881</v>
      </c>
      <c r="U3776" s="41">
        <v>173.38200000000001</v>
      </c>
      <c r="V3776" s="41">
        <v>15644</v>
      </c>
      <c r="W3776" s="41">
        <v>285.16660000000002</v>
      </c>
      <c r="X3776" s="41">
        <v>18645</v>
      </c>
      <c r="Y3776" s="41">
        <v>387.5856</v>
      </c>
      <c r="Z3776" s="6">
        <f>0</f>
        <v>0</v>
      </c>
      <c r="AA3776" s="6">
        <f t="shared" si="434"/>
        <v>285.16660000000002</v>
      </c>
      <c r="AB3776">
        <f>IF(ISBLANK(Table1[[#This Row],[FY2425_Cost]])=TRUE,#N/A,Table1[[#This Row],[FY2425_Cost]])</f>
        <v>387.5856</v>
      </c>
      <c r="AC3776" s="6">
        <f t="shared" si="435"/>
        <v>102.41899999999998</v>
      </c>
      <c r="AD3776" s="6" t="e">
        <f>SUMIFS($AB$3:AB3776,$B$3:B3776,B3776)</f>
        <v>#N/A</v>
      </c>
      <c r="AE3776" s="6">
        <f t="shared" si="436"/>
        <v>3795.5304683362083</v>
      </c>
      <c r="AF3776" s="6">
        <f t="shared" si="437"/>
        <v>3795.5304683362083</v>
      </c>
      <c r="AG3776" s="6">
        <f>VLOOKUP(Table1[[#This Row],[PracticeCode]],$AP$3:$AS$345,4,FALSE)</f>
        <v>3795.5304683362083</v>
      </c>
      <c r="AH3776" s="27">
        <f t="shared" si="438"/>
        <v>275808.54736576445</v>
      </c>
      <c r="AI3776" s="6" t="e">
        <f t="shared" si="428"/>
        <v>#N/A</v>
      </c>
    </row>
    <row r="3777" spans="1:35" x14ac:dyDescent="0.35">
      <c r="A3777" t="str">
        <f t="shared" si="427"/>
        <v>Thornbury Road Centre for HealthBrentworthHounslowE85001Jun3</v>
      </c>
      <c r="B3777" s="41" t="s">
        <v>751</v>
      </c>
      <c r="C3777" s="41" t="s">
        <v>472</v>
      </c>
      <c r="D3777" s="41" t="s">
        <v>16</v>
      </c>
      <c r="E3777" s="41" t="s">
        <v>383</v>
      </c>
      <c r="F3777" s="41" t="s">
        <v>383</v>
      </c>
      <c r="G3777" s="41" t="s">
        <v>758</v>
      </c>
      <c r="H3777" s="41">
        <v>3</v>
      </c>
      <c r="I3777" s="41">
        <v>8434.51215185824</v>
      </c>
      <c r="J3777" s="41">
        <v>12889</v>
      </c>
      <c r="K3777" s="41">
        <v>4</v>
      </c>
      <c r="L3777" s="41">
        <v>238.44649999999999</v>
      </c>
      <c r="M3777" s="41">
        <v>7.3999999999999996E-2</v>
      </c>
      <c r="N3777" s="41">
        <v>11401</v>
      </c>
      <c r="O3777" s="41">
        <v>0</v>
      </c>
      <c r="P3777" s="41">
        <v>226.87990000000002</v>
      </c>
      <c r="Q3777" s="41">
        <v>0</v>
      </c>
      <c r="R3777" s="41">
        <v>6817</v>
      </c>
      <c r="S3777" s="41">
        <v>122.0243</v>
      </c>
      <c r="T3777" s="41">
        <v>6200</v>
      </c>
      <c r="U3777" s="41">
        <v>136.4</v>
      </c>
      <c r="V3777" s="41">
        <v>19710</v>
      </c>
      <c r="W3777" s="41">
        <v>360.54480000000001</v>
      </c>
      <c r="X3777" s="41">
        <v>17601</v>
      </c>
      <c r="Y3777" s="41">
        <v>363.2799</v>
      </c>
      <c r="Z3777" s="6">
        <f>0</f>
        <v>0</v>
      </c>
      <c r="AA3777" s="6">
        <f t="shared" si="434"/>
        <v>360.54480000000001</v>
      </c>
      <c r="AB3777">
        <f>IF(ISBLANK(Table1[[#This Row],[FY2425_Cost]])=TRUE,#N/A,Table1[[#This Row],[FY2425_Cost]])</f>
        <v>363.2799</v>
      </c>
      <c r="AC3777" s="6">
        <f t="shared" si="435"/>
        <v>2.7350999999999885</v>
      </c>
      <c r="AD3777" s="6" t="e">
        <f>SUMIFS($AB$3:AB3777,$B$3:B3777,B3777)</f>
        <v>#N/A</v>
      </c>
      <c r="AE3777" s="6">
        <f t="shared" si="436"/>
        <v>3795.5304683362083</v>
      </c>
      <c r="AF3777" s="6">
        <f t="shared" si="437"/>
        <v>3795.5304683362083</v>
      </c>
      <c r="AG3777" s="6">
        <f>VLOOKUP(Table1[[#This Row],[PracticeCode]],$AP$3:$AS$345,4,FALSE)</f>
        <v>3795.5304683362083</v>
      </c>
      <c r="AH3777" s="27">
        <f t="shared" si="438"/>
        <v>275808.54736576445</v>
      </c>
      <c r="AI3777" s="6" t="e">
        <f t="shared" si="428"/>
        <v>#N/A</v>
      </c>
    </row>
    <row r="3778" spans="1:35" x14ac:dyDescent="0.35">
      <c r="A3778" t="str">
        <f t="shared" si="427"/>
        <v>Thornbury Road Centre for HealthBrentworthHounslowE85001Mar12</v>
      </c>
      <c r="B3778" s="41" t="s">
        <v>751</v>
      </c>
      <c r="C3778" s="41" t="s">
        <v>472</v>
      </c>
      <c r="D3778" s="41" t="s">
        <v>16</v>
      </c>
      <c r="E3778" s="41" t="s">
        <v>383</v>
      </c>
      <c r="F3778" s="41" t="s">
        <v>383</v>
      </c>
      <c r="G3778" s="41" t="s">
        <v>767</v>
      </c>
      <c r="H3778" s="41">
        <v>12</v>
      </c>
      <c r="I3778" s="41">
        <v>8434.51215185824</v>
      </c>
      <c r="J3778" s="41">
        <v>12702</v>
      </c>
      <c r="K3778" s="41">
        <v>3</v>
      </c>
      <c r="L3778" s="41">
        <v>252.7698</v>
      </c>
      <c r="M3778" s="41">
        <v>5.9700000000000003E-2</v>
      </c>
      <c r="N3778" s="41"/>
      <c r="O3778" s="41"/>
      <c r="P3778" s="41"/>
      <c r="Q3778" s="41"/>
      <c r="R3778" s="41">
        <v>5006</v>
      </c>
      <c r="S3778" s="41">
        <v>89.607399999999998</v>
      </c>
      <c r="T3778" s="41"/>
      <c r="U3778" s="41"/>
      <c r="V3778" s="41">
        <v>17711</v>
      </c>
      <c r="W3778" s="41">
        <v>342.43689999999998</v>
      </c>
      <c r="X3778" s="41"/>
      <c r="Y3778" s="41"/>
      <c r="Z3778" s="6">
        <f>0</f>
        <v>0</v>
      </c>
      <c r="AA3778" s="6">
        <f t="shared" si="434"/>
        <v>342.43689999999998</v>
      </c>
      <c r="AB3778" t="e">
        <f>IF(ISBLANK(Table1[[#This Row],[FY2425_Cost]])=TRUE,#N/A,Table1[[#This Row],[FY2425_Cost]])</f>
        <v>#N/A</v>
      </c>
      <c r="AC3778" s="6" t="e">
        <f t="shared" si="435"/>
        <v>#N/A</v>
      </c>
      <c r="AD3778" s="6" t="e">
        <f>SUMIFS($AB$3:AB3778,$B$3:B3778,B3778)</f>
        <v>#N/A</v>
      </c>
      <c r="AE3778" s="6">
        <f t="shared" si="436"/>
        <v>3795.5304683362083</v>
      </c>
      <c r="AF3778" s="6">
        <f t="shared" si="437"/>
        <v>3795.5304683362083</v>
      </c>
      <c r="AG3778" s="6">
        <f>VLOOKUP(Table1[[#This Row],[PracticeCode]],$AP$3:$AS$345,4,FALSE)</f>
        <v>3795.5304683362083</v>
      </c>
      <c r="AH3778" s="27">
        <f t="shared" si="438"/>
        <v>275808.54736576445</v>
      </c>
      <c r="AI3778" s="6" t="e">
        <f t="shared" si="428"/>
        <v>#N/A</v>
      </c>
    </row>
    <row r="3779" spans="1:35" x14ac:dyDescent="0.35">
      <c r="A3779" t="str">
        <f t="shared" ref="A3779:A3842" si="439">CONCATENATE(B3779,C3779,D3779,E3779,G3779,H3779)</f>
        <v>Thornbury Road Centre for HealthBrentworthHounslowE85001May2</v>
      </c>
      <c r="B3779" s="41" t="s">
        <v>751</v>
      </c>
      <c r="C3779" s="41" t="s">
        <v>472</v>
      </c>
      <c r="D3779" s="41" t="s">
        <v>16</v>
      </c>
      <c r="E3779" s="41" t="s">
        <v>383</v>
      </c>
      <c r="F3779" s="41" t="s">
        <v>383</v>
      </c>
      <c r="G3779" s="41" t="s">
        <v>757</v>
      </c>
      <c r="H3779" s="41">
        <v>2</v>
      </c>
      <c r="I3779" s="41">
        <v>8434.51215185824</v>
      </c>
      <c r="J3779" s="41">
        <v>15063</v>
      </c>
      <c r="K3779" s="41">
        <v>14</v>
      </c>
      <c r="L3779" s="41">
        <v>278.66550000000001</v>
      </c>
      <c r="M3779" s="41">
        <v>0.25900000000000001</v>
      </c>
      <c r="N3779" s="41">
        <v>9883</v>
      </c>
      <c r="O3779" s="41">
        <v>4</v>
      </c>
      <c r="P3779" s="41">
        <v>196.67170000000002</v>
      </c>
      <c r="Q3779" s="41">
        <v>7.9600000000000004E-2</v>
      </c>
      <c r="R3779" s="41">
        <v>5255</v>
      </c>
      <c r="S3779" s="41">
        <v>94.064499999999995</v>
      </c>
      <c r="T3779" s="41">
        <v>5833</v>
      </c>
      <c r="U3779" s="41">
        <v>128.32599999999999</v>
      </c>
      <c r="V3779" s="41">
        <v>20332</v>
      </c>
      <c r="W3779" s="41">
        <v>372.98900000000003</v>
      </c>
      <c r="X3779" s="41">
        <v>15720</v>
      </c>
      <c r="Y3779" s="41">
        <v>325.07730000000004</v>
      </c>
      <c r="Z3779" s="6">
        <f>0</f>
        <v>0</v>
      </c>
      <c r="AA3779" s="6">
        <f t="shared" si="434"/>
        <v>372.98900000000003</v>
      </c>
      <c r="AB3779">
        <f>IF(ISBLANK(Table1[[#This Row],[FY2425_Cost]])=TRUE,#N/A,Table1[[#This Row],[FY2425_Cost]])</f>
        <v>325.07730000000004</v>
      </c>
      <c r="AC3779" s="6">
        <f t="shared" si="435"/>
        <v>-47.911699999999996</v>
      </c>
      <c r="AD3779" s="6" t="e">
        <f>SUMIFS($AB$3:AB3779,$B$3:B3779,B3779)</f>
        <v>#N/A</v>
      </c>
      <c r="AE3779" s="6">
        <f t="shared" si="436"/>
        <v>3795.5304683362083</v>
      </c>
      <c r="AF3779" s="6">
        <f t="shared" si="437"/>
        <v>3795.5304683362083</v>
      </c>
      <c r="AG3779" s="6">
        <f>VLOOKUP(Table1[[#This Row],[PracticeCode]],$AP$3:$AS$345,4,FALSE)</f>
        <v>3795.5304683362083</v>
      </c>
      <c r="AH3779" s="27">
        <f t="shared" si="438"/>
        <v>275808.54736576445</v>
      </c>
      <c r="AI3779" s="6" t="e">
        <f t="shared" ref="AI3779:AI3842" si="440">IF(AD3779-AF3779&lt;=0,0,AD3779-AF3779)</f>
        <v>#N/A</v>
      </c>
    </row>
    <row r="3780" spans="1:35" x14ac:dyDescent="0.35">
      <c r="A3780" t="str">
        <f t="shared" si="439"/>
        <v>Thornbury Road Centre for HealthBrentworthHounslowE85001Nov8</v>
      </c>
      <c r="B3780" s="41" t="s">
        <v>751</v>
      </c>
      <c r="C3780" s="41" t="s">
        <v>472</v>
      </c>
      <c r="D3780" s="41" t="s">
        <v>16</v>
      </c>
      <c r="E3780" s="41" t="s">
        <v>383</v>
      </c>
      <c r="F3780" s="41" t="s">
        <v>383</v>
      </c>
      <c r="G3780" s="41" t="s">
        <v>763</v>
      </c>
      <c r="H3780" s="41">
        <v>8</v>
      </c>
      <c r="I3780" s="41">
        <v>8434.51215185824</v>
      </c>
      <c r="J3780" s="41">
        <v>13533</v>
      </c>
      <c r="K3780" s="41">
        <v>14</v>
      </c>
      <c r="L3780" s="41">
        <v>269.30670000000003</v>
      </c>
      <c r="M3780" s="41">
        <v>0.27860000000000001</v>
      </c>
      <c r="N3780" s="41"/>
      <c r="O3780" s="41"/>
      <c r="P3780" s="41"/>
      <c r="Q3780" s="41"/>
      <c r="R3780" s="41">
        <v>6320</v>
      </c>
      <c r="S3780" s="41">
        <v>113.128</v>
      </c>
      <c r="T3780" s="41"/>
      <c r="U3780" s="41"/>
      <c r="V3780" s="41">
        <v>19867</v>
      </c>
      <c r="W3780" s="41">
        <v>382.7133</v>
      </c>
      <c r="X3780" s="41"/>
      <c r="Y3780" s="41"/>
      <c r="Z3780" s="6">
        <f>0</f>
        <v>0</v>
      </c>
      <c r="AA3780" s="6">
        <f t="shared" si="434"/>
        <v>382.7133</v>
      </c>
      <c r="AB3780" t="e">
        <f>IF(ISBLANK(Table1[[#This Row],[FY2425_Cost]])=TRUE,#N/A,Table1[[#This Row],[FY2425_Cost]])</f>
        <v>#N/A</v>
      </c>
      <c r="AC3780" s="6" t="e">
        <f t="shared" si="435"/>
        <v>#N/A</v>
      </c>
      <c r="AD3780" s="6" t="e">
        <f>SUMIFS($AB$3:AB3780,$B$3:B3780,B3780)</f>
        <v>#N/A</v>
      </c>
      <c r="AE3780" s="6">
        <f t="shared" si="436"/>
        <v>3795.5304683362083</v>
      </c>
      <c r="AF3780" s="6">
        <f t="shared" si="437"/>
        <v>3795.5304683362083</v>
      </c>
      <c r="AG3780" s="6">
        <f>VLOOKUP(Table1[[#This Row],[PracticeCode]],$AP$3:$AS$345,4,FALSE)</f>
        <v>3795.5304683362083</v>
      </c>
      <c r="AH3780" s="27">
        <f t="shared" si="438"/>
        <v>275808.54736576445</v>
      </c>
      <c r="AI3780" s="6" t="e">
        <f t="shared" si="440"/>
        <v>#N/A</v>
      </c>
    </row>
    <row r="3781" spans="1:35" x14ac:dyDescent="0.35">
      <c r="A3781" t="str">
        <f t="shared" si="439"/>
        <v>Thornbury Road Centre for HealthBrentworthHounslowE85001Oct7</v>
      </c>
      <c r="B3781" s="41" t="s">
        <v>751</v>
      </c>
      <c r="C3781" s="41" t="s">
        <v>472</v>
      </c>
      <c r="D3781" s="41" t="s">
        <v>16</v>
      </c>
      <c r="E3781" s="41" t="s">
        <v>383</v>
      </c>
      <c r="F3781" s="41" t="s">
        <v>383</v>
      </c>
      <c r="G3781" s="41" t="s">
        <v>762</v>
      </c>
      <c r="H3781" s="41">
        <v>7</v>
      </c>
      <c r="I3781" s="41">
        <v>8434.51215185824</v>
      </c>
      <c r="J3781" s="41">
        <v>15632</v>
      </c>
      <c r="K3781" s="41">
        <v>2</v>
      </c>
      <c r="L3781" s="41">
        <v>311.07679999999999</v>
      </c>
      <c r="M3781" s="41">
        <v>3.9800000000000002E-2</v>
      </c>
      <c r="N3781" s="41">
        <v>0</v>
      </c>
      <c r="O3781" s="41">
        <v>11</v>
      </c>
      <c r="P3781" s="41">
        <v>0</v>
      </c>
      <c r="Q3781" s="41">
        <v>0.2475</v>
      </c>
      <c r="R3781" s="41">
        <v>11246</v>
      </c>
      <c r="S3781" s="41">
        <v>201.30340000000001</v>
      </c>
      <c r="T3781" s="41">
        <v>11569</v>
      </c>
      <c r="U3781" s="41">
        <v>254.518</v>
      </c>
      <c r="V3781" s="41">
        <v>26880</v>
      </c>
      <c r="W3781" s="41">
        <v>512.42000000000007</v>
      </c>
      <c r="X3781" s="41">
        <v>11580</v>
      </c>
      <c r="Y3781" s="41">
        <v>254.7655</v>
      </c>
      <c r="Z3781" s="6">
        <f>0</f>
        <v>0</v>
      </c>
      <c r="AA3781" s="6">
        <f t="shared" si="434"/>
        <v>512.42000000000007</v>
      </c>
      <c r="AB3781">
        <f>IF(ISBLANK(Table1[[#This Row],[FY2425_Cost]])=TRUE,#N/A,Table1[[#This Row],[FY2425_Cost]])</f>
        <v>254.7655</v>
      </c>
      <c r="AC3781" s="6">
        <f t="shared" si="435"/>
        <v>-257.6545000000001</v>
      </c>
      <c r="AD3781" s="6" t="e">
        <f>SUMIFS($AB$3:AB3781,$B$3:B3781,B3781)</f>
        <v>#N/A</v>
      </c>
      <c r="AE3781" s="6">
        <f t="shared" si="436"/>
        <v>3795.5304683362083</v>
      </c>
      <c r="AF3781" s="6">
        <f t="shared" si="437"/>
        <v>3795.5304683362083</v>
      </c>
      <c r="AG3781" s="6">
        <f>VLOOKUP(Table1[[#This Row],[PracticeCode]],$AP$3:$AS$345,4,FALSE)</f>
        <v>3795.5304683362083</v>
      </c>
      <c r="AH3781" s="27">
        <f t="shared" si="438"/>
        <v>275808.54736576445</v>
      </c>
      <c r="AI3781" s="6" t="e">
        <f t="shared" si="440"/>
        <v>#N/A</v>
      </c>
    </row>
    <row r="3782" spans="1:35" x14ac:dyDescent="0.35">
      <c r="A3782" t="str">
        <f t="shared" si="439"/>
        <v>Thornbury Road Centre for HealthBrentworthHounslowE85001Sep6</v>
      </c>
      <c r="B3782" s="41" t="s">
        <v>751</v>
      </c>
      <c r="C3782" s="41" t="s">
        <v>472</v>
      </c>
      <c r="D3782" s="41" t="s">
        <v>16</v>
      </c>
      <c r="E3782" s="41" t="s">
        <v>383</v>
      </c>
      <c r="F3782" s="41" t="s">
        <v>383</v>
      </c>
      <c r="G3782" s="41" t="s">
        <v>761</v>
      </c>
      <c r="H3782" s="41">
        <v>6</v>
      </c>
      <c r="I3782" s="41">
        <v>8434.51215185824</v>
      </c>
      <c r="J3782" s="41">
        <v>13406</v>
      </c>
      <c r="K3782" s="41">
        <v>5</v>
      </c>
      <c r="L3782" s="41">
        <v>266.77940000000001</v>
      </c>
      <c r="M3782" s="41">
        <v>9.9500000000000005E-2</v>
      </c>
      <c r="N3782" s="41">
        <v>8105</v>
      </c>
      <c r="O3782" s="41">
        <v>2</v>
      </c>
      <c r="P3782" s="41">
        <v>182.36249999999998</v>
      </c>
      <c r="Q3782" s="41">
        <v>4.4999999999999998E-2</v>
      </c>
      <c r="R3782" s="41">
        <v>10049</v>
      </c>
      <c r="S3782" s="41">
        <v>179.87710000000001</v>
      </c>
      <c r="T3782" s="41">
        <v>14490</v>
      </c>
      <c r="U3782" s="41">
        <v>318.77999999999997</v>
      </c>
      <c r="V3782" s="41">
        <v>23460</v>
      </c>
      <c r="W3782" s="41">
        <v>446.75599999999997</v>
      </c>
      <c r="X3782" s="41">
        <v>22597</v>
      </c>
      <c r="Y3782" s="41">
        <v>501.18749999999994</v>
      </c>
      <c r="Z3782" s="6">
        <f>0</f>
        <v>0</v>
      </c>
      <c r="AA3782" s="6">
        <f t="shared" si="434"/>
        <v>446.75599999999997</v>
      </c>
      <c r="AB3782">
        <f>IF(ISBLANK(Table1[[#This Row],[FY2425_Cost]])=TRUE,#N/A,Table1[[#This Row],[FY2425_Cost]])</f>
        <v>501.18749999999994</v>
      </c>
      <c r="AC3782" s="6">
        <f t="shared" si="435"/>
        <v>54.431499999999971</v>
      </c>
      <c r="AD3782" s="6" t="e">
        <f>SUMIFS($AB$3:AB3782,$B$3:B3782,B3782)</f>
        <v>#N/A</v>
      </c>
      <c r="AE3782" s="6">
        <f t="shared" si="436"/>
        <v>3795.5304683362083</v>
      </c>
      <c r="AF3782" s="6">
        <f t="shared" si="437"/>
        <v>3795.5304683362083</v>
      </c>
      <c r="AG3782" s="6">
        <f>VLOOKUP(Table1[[#This Row],[PracticeCode]],$AP$3:$AS$345,4,FALSE)</f>
        <v>3795.5304683362083</v>
      </c>
      <c r="AH3782" s="27">
        <f t="shared" si="438"/>
        <v>275808.54736576445</v>
      </c>
      <c r="AI3782" s="6" t="e">
        <f t="shared" si="440"/>
        <v>#N/A</v>
      </c>
    </row>
    <row r="3783" spans="1:35" x14ac:dyDescent="0.35">
      <c r="A3783" t="str">
        <f t="shared" si="439"/>
        <v>TOWNFIELD DOCTORS SURGERYHH CollaborativeHillingdonE86018Apr1</v>
      </c>
      <c r="B3783" s="41" t="s">
        <v>563</v>
      </c>
      <c r="C3783" s="41" t="s">
        <v>439</v>
      </c>
      <c r="D3783" s="41" t="s">
        <v>8</v>
      </c>
      <c r="E3783" s="41" t="s">
        <v>384</v>
      </c>
      <c r="F3783" s="41" t="s">
        <v>384</v>
      </c>
      <c r="G3783" s="41" t="s">
        <v>756</v>
      </c>
      <c r="H3783" s="41">
        <v>1</v>
      </c>
      <c r="I3783" s="41">
        <v>8207.8077644243094</v>
      </c>
      <c r="J3783" s="41">
        <v>12029</v>
      </c>
      <c r="K3783" s="41">
        <v>426</v>
      </c>
      <c r="L3783" s="41">
        <v>222.53649999999999</v>
      </c>
      <c r="M3783" s="41">
        <v>7.8809999999999993</v>
      </c>
      <c r="N3783" s="41">
        <v>21659</v>
      </c>
      <c r="O3783" s="41">
        <v>139</v>
      </c>
      <c r="P3783" s="41">
        <v>431.01410000000004</v>
      </c>
      <c r="Q3783" s="41">
        <v>2.7661000000000002</v>
      </c>
      <c r="R3783" s="41">
        <v>0</v>
      </c>
      <c r="S3783" s="41">
        <v>0</v>
      </c>
      <c r="T3783" s="41">
        <v>3115</v>
      </c>
      <c r="U3783" s="41">
        <v>68.53</v>
      </c>
      <c r="V3783" s="41">
        <v>12455</v>
      </c>
      <c r="W3783" s="41">
        <v>230.41749999999999</v>
      </c>
      <c r="X3783" s="41">
        <v>24913</v>
      </c>
      <c r="Y3783" s="41">
        <v>502.31020000000001</v>
      </c>
      <c r="Z3783" s="6">
        <f>0</f>
        <v>0</v>
      </c>
      <c r="AA3783" s="6">
        <f t="shared" si="434"/>
        <v>230.41749999999999</v>
      </c>
      <c r="AB3783">
        <f>IF(ISBLANK(Table1[[#This Row],[FY2425_Cost]])=TRUE,#N/A,Table1[[#This Row],[FY2425_Cost]])</f>
        <v>502.31020000000001</v>
      </c>
      <c r="AC3783" s="6">
        <f t="shared" si="435"/>
        <v>271.89269999999999</v>
      </c>
      <c r="AD3783" s="6">
        <f>SUMIFS($AB$3:AB3783,$B$3:B3783,B3783)</f>
        <v>502.31020000000001</v>
      </c>
      <c r="AE3783" s="6">
        <f t="shared" si="436"/>
        <v>3693.5134939909394</v>
      </c>
      <c r="AF3783" s="6">
        <f t="shared" si="437"/>
        <v>3693.5134939909394</v>
      </c>
      <c r="AG3783" s="6">
        <f>VLOOKUP(Table1[[#This Row],[PracticeCode]],$AP$3:$AS$345,4,FALSE)</f>
        <v>3693.5134939909394</v>
      </c>
      <c r="AH3783" s="27">
        <f t="shared" si="438"/>
        <v>268395.31389667495</v>
      </c>
      <c r="AI3783" s="6">
        <f t="shared" si="440"/>
        <v>0</v>
      </c>
    </row>
    <row r="3784" spans="1:35" x14ac:dyDescent="0.35">
      <c r="A3784" t="str">
        <f t="shared" si="439"/>
        <v>TOWNFIELD DOCTORS SURGERYHH CollaborativeHillingdonE86018Aug5</v>
      </c>
      <c r="B3784" s="41" t="s">
        <v>563</v>
      </c>
      <c r="C3784" s="41" t="s">
        <v>439</v>
      </c>
      <c r="D3784" s="41" t="s">
        <v>8</v>
      </c>
      <c r="E3784" s="41" t="s">
        <v>384</v>
      </c>
      <c r="F3784" s="41" t="s">
        <v>384</v>
      </c>
      <c r="G3784" s="41" t="s">
        <v>760</v>
      </c>
      <c r="H3784" s="41">
        <v>5</v>
      </c>
      <c r="I3784" s="41">
        <v>8207.8077644243094</v>
      </c>
      <c r="J3784" s="41">
        <v>9883</v>
      </c>
      <c r="K3784" s="41">
        <v>905</v>
      </c>
      <c r="L3784" s="41">
        <v>182.8355</v>
      </c>
      <c r="M3784" s="41">
        <v>16.7425</v>
      </c>
      <c r="N3784" s="41">
        <v>9281</v>
      </c>
      <c r="O3784" s="41">
        <v>155</v>
      </c>
      <c r="P3784" s="41">
        <v>184.6919</v>
      </c>
      <c r="Q3784" s="41">
        <v>3.0845000000000002</v>
      </c>
      <c r="R3784" s="41">
        <v>1068</v>
      </c>
      <c r="S3784" s="41">
        <v>19.1172</v>
      </c>
      <c r="T3784" s="41">
        <v>2403</v>
      </c>
      <c r="U3784" s="41">
        <v>52.866</v>
      </c>
      <c r="V3784" s="41">
        <v>11856</v>
      </c>
      <c r="W3784" s="41">
        <v>218.6952</v>
      </c>
      <c r="X3784" s="41">
        <v>11839</v>
      </c>
      <c r="Y3784" s="41">
        <v>240.64240000000001</v>
      </c>
      <c r="Z3784" s="6">
        <f>0</f>
        <v>0</v>
      </c>
      <c r="AA3784" s="6">
        <f t="shared" si="434"/>
        <v>218.6952</v>
      </c>
      <c r="AB3784">
        <f>IF(ISBLANK(Table1[[#This Row],[FY2425_Cost]])=TRUE,#N/A,Table1[[#This Row],[FY2425_Cost]])</f>
        <v>240.64240000000001</v>
      </c>
      <c r="AC3784" s="6">
        <f t="shared" si="435"/>
        <v>21.947200000000009</v>
      </c>
      <c r="AD3784" s="6">
        <f>SUMIFS($AB$3:AB3784,$B$3:B3784,B3784)</f>
        <v>742.95260000000007</v>
      </c>
      <c r="AE3784" s="6">
        <f t="shared" si="436"/>
        <v>3693.5134939909394</v>
      </c>
      <c r="AF3784" s="6">
        <f t="shared" si="437"/>
        <v>3693.5134939909394</v>
      </c>
      <c r="AG3784" s="6">
        <f>VLOOKUP(Table1[[#This Row],[PracticeCode]],$AP$3:$AS$345,4,FALSE)</f>
        <v>3693.5134939909394</v>
      </c>
      <c r="AH3784" s="27">
        <f t="shared" si="438"/>
        <v>268395.31389667495</v>
      </c>
      <c r="AI3784" s="6">
        <f t="shared" si="440"/>
        <v>0</v>
      </c>
    </row>
    <row r="3785" spans="1:35" x14ac:dyDescent="0.35">
      <c r="A3785" t="str">
        <f t="shared" si="439"/>
        <v>TOWNFIELD DOCTORS SURGERYHH CollaborativeHillingdonE86018Dec9</v>
      </c>
      <c r="B3785" s="41" t="s">
        <v>563</v>
      </c>
      <c r="C3785" s="41" t="s">
        <v>439</v>
      </c>
      <c r="D3785" s="41" t="s">
        <v>8</v>
      </c>
      <c r="E3785" s="41" t="s">
        <v>384</v>
      </c>
      <c r="F3785" s="41" t="s">
        <v>384</v>
      </c>
      <c r="G3785" s="41" t="s">
        <v>764</v>
      </c>
      <c r="H3785" s="41">
        <v>9</v>
      </c>
      <c r="I3785" s="41">
        <v>8207.8077644243094</v>
      </c>
      <c r="J3785" s="41">
        <v>22652</v>
      </c>
      <c r="K3785" s="41">
        <v>329</v>
      </c>
      <c r="L3785" s="41">
        <v>450.77480000000003</v>
      </c>
      <c r="M3785" s="41">
        <v>6.5471000000000004</v>
      </c>
      <c r="N3785" s="41"/>
      <c r="O3785" s="41"/>
      <c r="P3785" s="41"/>
      <c r="Q3785" s="41"/>
      <c r="R3785" s="41">
        <v>3180</v>
      </c>
      <c r="S3785" s="41">
        <v>56.921999999999997</v>
      </c>
      <c r="T3785" s="41"/>
      <c r="U3785" s="41"/>
      <c r="V3785" s="41">
        <v>26161</v>
      </c>
      <c r="W3785" s="41">
        <v>514.24390000000005</v>
      </c>
      <c r="X3785" s="41"/>
      <c r="Y3785" s="41"/>
      <c r="Z3785" s="6">
        <f>0</f>
        <v>0</v>
      </c>
      <c r="AA3785" s="6">
        <f t="shared" si="434"/>
        <v>514.24390000000005</v>
      </c>
      <c r="AB3785" t="e">
        <f>IF(ISBLANK(Table1[[#This Row],[FY2425_Cost]])=TRUE,#N/A,Table1[[#This Row],[FY2425_Cost]])</f>
        <v>#N/A</v>
      </c>
      <c r="AC3785" s="6" t="e">
        <f t="shared" si="435"/>
        <v>#N/A</v>
      </c>
      <c r="AD3785" s="6" t="e">
        <f>SUMIFS($AB$3:AB3785,$B$3:B3785,B3785)</f>
        <v>#N/A</v>
      </c>
      <c r="AE3785" s="6">
        <f t="shared" si="436"/>
        <v>3693.5134939909394</v>
      </c>
      <c r="AF3785" s="6">
        <f t="shared" si="437"/>
        <v>3693.5134939909394</v>
      </c>
      <c r="AG3785" s="6">
        <f>VLOOKUP(Table1[[#This Row],[PracticeCode]],$AP$3:$AS$345,4,FALSE)</f>
        <v>3693.5134939909394</v>
      </c>
      <c r="AH3785" s="27">
        <f t="shared" si="438"/>
        <v>268395.31389667495</v>
      </c>
      <c r="AI3785" s="6" t="e">
        <f t="shared" si="440"/>
        <v>#N/A</v>
      </c>
    </row>
    <row r="3786" spans="1:35" x14ac:dyDescent="0.35">
      <c r="A3786" t="str">
        <f t="shared" si="439"/>
        <v>TOWNFIELD DOCTORS SURGERYHH CollaborativeHillingdonE86018Feb11</v>
      </c>
      <c r="B3786" s="41" t="s">
        <v>563</v>
      </c>
      <c r="C3786" s="41" t="s">
        <v>439</v>
      </c>
      <c r="D3786" s="41" t="s">
        <v>8</v>
      </c>
      <c r="E3786" s="41" t="s">
        <v>384</v>
      </c>
      <c r="F3786" s="41" t="s">
        <v>384</v>
      </c>
      <c r="G3786" s="41" t="s">
        <v>766</v>
      </c>
      <c r="H3786" s="41">
        <v>11</v>
      </c>
      <c r="I3786" s="41">
        <v>8207.8077644243094</v>
      </c>
      <c r="J3786" s="41">
        <v>14856</v>
      </c>
      <c r="K3786" s="41">
        <v>1127</v>
      </c>
      <c r="L3786" s="41">
        <v>295.63440000000003</v>
      </c>
      <c r="M3786" s="41">
        <v>22.427300000000002</v>
      </c>
      <c r="N3786" s="41"/>
      <c r="O3786" s="41"/>
      <c r="P3786" s="41"/>
      <c r="Q3786" s="41"/>
      <c r="R3786" s="41">
        <v>3195</v>
      </c>
      <c r="S3786" s="41">
        <v>57.1905</v>
      </c>
      <c r="T3786" s="41"/>
      <c r="U3786" s="41"/>
      <c r="V3786" s="41">
        <v>19178</v>
      </c>
      <c r="W3786" s="41">
        <v>375.25220000000002</v>
      </c>
      <c r="X3786" s="41"/>
      <c r="Y3786" s="41"/>
      <c r="Z3786" s="6">
        <f>0</f>
        <v>0</v>
      </c>
      <c r="AA3786" s="6">
        <f t="shared" si="434"/>
        <v>375.25220000000002</v>
      </c>
      <c r="AB3786" t="e">
        <f>IF(ISBLANK(Table1[[#This Row],[FY2425_Cost]])=TRUE,#N/A,Table1[[#This Row],[FY2425_Cost]])</f>
        <v>#N/A</v>
      </c>
      <c r="AC3786" s="6" t="e">
        <f t="shared" si="435"/>
        <v>#N/A</v>
      </c>
      <c r="AD3786" s="6" t="e">
        <f>SUMIFS($AB$3:AB3786,$B$3:B3786,B3786)</f>
        <v>#N/A</v>
      </c>
      <c r="AE3786" s="6">
        <f t="shared" si="436"/>
        <v>3693.5134939909394</v>
      </c>
      <c r="AF3786" s="6">
        <f t="shared" si="437"/>
        <v>3693.5134939909394</v>
      </c>
      <c r="AG3786" s="6">
        <f>VLOOKUP(Table1[[#This Row],[PracticeCode]],$AP$3:$AS$345,4,FALSE)</f>
        <v>3693.5134939909394</v>
      </c>
      <c r="AH3786" s="27">
        <f t="shared" si="438"/>
        <v>268395.31389667495</v>
      </c>
      <c r="AI3786" s="6" t="e">
        <f t="shared" si="440"/>
        <v>#N/A</v>
      </c>
    </row>
    <row r="3787" spans="1:35" x14ac:dyDescent="0.35">
      <c r="A3787" t="str">
        <f t="shared" si="439"/>
        <v>TOWNFIELD DOCTORS SURGERYHH CollaborativeHillingdonE86018Jan10</v>
      </c>
      <c r="B3787" s="41" t="s">
        <v>563</v>
      </c>
      <c r="C3787" s="41" t="s">
        <v>439</v>
      </c>
      <c r="D3787" s="41" t="s">
        <v>8</v>
      </c>
      <c r="E3787" s="41" t="s">
        <v>384</v>
      </c>
      <c r="F3787" s="41" t="s">
        <v>384</v>
      </c>
      <c r="G3787" s="41" t="s">
        <v>765</v>
      </c>
      <c r="H3787" s="41">
        <v>10</v>
      </c>
      <c r="I3787" s="41">
        <v>8207.8077644243094</v>
      </c>
      <c r="J3787" s="41">
        <v>12238</v>
      </c>
      <c r="K3787" s="41">
        <v>2009</v>
      </c>
      <c r="L3787" s="41">
        <v>243.53620000000001</v>
      </c>
      <c r="M3787" s="41">
        <v>39.979100000000003</v>
      </c>
      <c r="N3787" s="41"/>
      <c r="O3787" s="41"/>
      <c r="P3787" s="41"/>
      <c r="Q3787" s="41"/>
      <c r="R3787" s="41">
        <v>4040</v>
      </c>
      <c r="S3787" s="41">
        <v>72.316000000000003</v>
      </c>
      <c r="T3787" s="41"/>
      <c r="U3787" s="41"/>
      <c r="V3787" s="41">
        <v>18287</v>
      </c>
      <c r="W3787" s="41">
        <v>355.83130000000006</v>
      </c>
      <c r="X3787" s="41"/>
      <c r="Y3787" s="41"/>
      <c r="Z3787" s="6">
        <f>0</f>
        <v>0</v>
      </c>
      <c r="AA3787" s="6">
        <f t="shared" si="434"/>
        <v>355.83130000000006</v>
      </c>
      <c r="AB3787" t="e">
        <f>IF(ISBLANK(Table1[[#This Row],[FY2425_Cost]])=TRUE,#N/A,Table1[[#This Row],[FY2425_Cost]])</f>
        <v>#N/A</v>
      </c>
      <c r="AC3787" s="6" t="e">
        <f t="shared" si="435"/>
        <v>#N/A</v>
      </c>
      <c r="AD3787" s="6" t="e">
        <f>SUMIFS($AB$3:AB3787,$B$3:B3787,B3787)</f>
        <v>#N/A</v>
      </c>
      <c r="AE3787" s="6">
        <f t="shared" si="436"/>
        <v>3693.5134939909394</v>
      </c>
      <c r="AF3787" s="6">
        <f t="shared" si="437"/>
        <v>3693.5134939909394</v>
      </c>
      <c r="AG3787" s="6">
        <f>VLOOKUP(Table1[[#This Row],[PracticeCode]],$AP$3:$AS$345,4,FALSE)</f>
        <v>3693.5134939909394</v>
      </c>
      <c r="AH3787" s="27">
        <f t="shared" si="438"/>
        <v>268395.31389667495</v>
      </c>
      <c r="AI3787" s="6" t="e">
        <f t="shared" si="440"/>
        <v>#N/A</v>
      </c>
    </row>
    <row r="3788" spans="1:35" x14ac:dyDescent="0.35">
      <c r="A3788" t="str">
        <f t="shared" si="439"/>
        <v>TOWNFIELD DOCTORS SURGERYHH CollaborativeHillingdonE86018Jul4</v>
      </c>
      <c r="B3788" s="41" t="s">
        <v>563</v>
      </c>
      <c r="C3788" s="41" t="s">
        <v>439</v>
      </c>
      <c r="D3788" s="41" t="s">
        <v>8</v>
      </c>
      <c r="E3788" s="41" t="s">
        <v>384</v>
      </c>
      <c r="F3788" s="41" t="s">
        <v>384</v>
      </c>
      <c r="G3788" s="41" t="s">
        <v>759</v>
      </c>
      <c r="H3788" s="41">
        <v>4</v>
      </c>
      <c r="I3788" s="41">
        <v>8207.8077644243094</v>
      </c>
      <c r="J3788" s="41">
        <v>10666</v>
      </c>
      <c r="K3788" s="41">
        <v>17</v>
      </c>
      <c r="L3788" s="41">
        <v>197.321</v>
      </c>
      <c r="M3788" s="41">
        <v>0.3145</v>
      </c>
      <c r="N3788" s="41">
        <v>22867</v>
      </c>
      <c r="O3788" s="41">
        <v>621</v>
      </c>
      <c r="P3788" s="41">
        <v>455.05330000000004</v>
      </c>
      <c r="Q3788" s="41">
        <v>12.357900000000001</v>
      </c>
      <c r="R3788" s="41">
        <v>6</v>
      </c>
      <c r="S3788" s="41">
        <v>0.1074</v>
      </c>
      <c r="T3788" s="41">
        <v>2500</v>
      </c>
      <c r="U3788" s="41">
        <v>55</v>
      </c>
      <c r="V3788" s="41">
        <v>10689</v>
      </c>
      <c r="W3788" s="41">
        <v>197.74290000000002</v>
      </c>
      <c r="X3788" s="41">
        <v>25988</v>
      </c>
      <c r="Y3788" s="41">
        <v>522.41120000000001</v>
      </c>
      <c r="Z3788" s="6">
        <f>0</f>
        <v>0</v>
      </c>
      <c r="AA3788" s="6">
        <f t="shared" si="434"/>
        <v>197.74290000000002</v>
      </c>
      <c r="AB3788">
        <f>IF(ISBLANK(Table1[[#This Row],[FY2425_Cost]])=TRUE,#N/A,Table1[[#This Row],[FY2425_Cost]])</f>
        <v>522.41120000000001</v>
      </c>
      <c r="AC3788" s="6">
        <f t="shared" si="435"/>
        <v>324.66829999999999</v>
      </c>
      <c r="AD3788" s="6" t="e">
        <f>SUMIFS($AB$3:AB3788,$B$3:B3788,B3788)</f>
        <v>#N/A</v>
      </c>
      <c r="AE3788" s="6">
        <f t="shared" si="436"/>
        <v>3693.5134939909394</v>
      </c>
      <c r="AF3788" s="6">
        <f t="shared" si="437"/>
        <v>3693.5134939909394</v>
      </c>
      <c r="AG3788" s="6">
        <f>VLOOKUP(Table1[[#This Row],[PracticeCode]],$AP$3:$AS$345,4,FALSE)</f>
        <v>3693.5134939909394</v>
      </c>
      <c r="AH3788" s="27">
        <f t="shared" si="438"/>
        <v>268395.31389667495</v>
      </c>
      <c r="AI3788" s="6" t="e">
        <f t="shared" si="440"/>
        <v>#N/A</v>
      </c>
    </row>
    <row r="3789" spans="1:35" x14ac:dyDescent="0.35">
      <c r="A3789" t="str">
        <f t="shared" si="439"/>
        <v>TOWNFIELD DOCTORS SURGERYHH CollaborativeHillingdonE86018Jun3</v>
      </c>
      <c r="B3789" s="41" t="s">
        <v>563</v>
      </c>
      <c r="C3789" s="41" t="s">
        <v>439</v>
      </c>
      <c r="D3789" s="41" t="s">
        <v>8</v>
      </c>
      <c r="E3789" s="41" t="s">
        <v>384</v>
      </c>
      <c r="F3789" s="41" t="s">
        <v>384</v>
      </c>
      <c r="G3789" s="41" t="s">
        <v>758</v>
      </c>
      <c r="H3789" s="41">
        <v>3</v>
      </c>
      <c r="I3789" s="41">
        <v>8207.8077644243094</v>
      </c>
      <c r="J3789" s="41">
        <v>15385</v>
      </c>
      <c r="K3789" s="41">
        <v>339</v>
      </c>
      <c r="L3789" s="41">
        <v>284.6225</v>
      </c>
      <c r="M3789" s="41">
        <v>6.2714999999999996</v>
      </c>
      <c r="N3789" s="41">
        <v>10192</v>
      </c>
      <c r="O3789" s="41">
        <v>719</v>
      </c>
      <c r="P3789" s="41">
        <v>202.82080000000002</v>
      </c>
      <c r="Q3789" s="41">
        <v>14.308100000000001</v>
      </c>
      <c r="R3789" s="41">
        <v>0</v>
      </c>
      <c r="S3789" s="41">
        <v>0</v>
      </c>
      <c r="T3789" s="41">
        <v>2720</v>
      </c>
      <c r="U3789" s="41">
        <v>59.84</v>
      </c>
      <c r="V3789" s="41">
        <v>15724</v>
      </c>
      <c r="W3789" s="41">
        <v>290.89400000000001</v>
      </c>
      <c r="X3789" s="41">
        <v>13631</v>
      </c>
      <c r="Y3789" s="41">
        <v>276.96890000000002</v>
      </c>
      <c r="Z3789" s="6">
        <f>0</f>
        <v>0</v>
      </c>
      <c r="AA3789" s="6">
        <f t="shared" si="434"/>
        <v>290.89400000000001</v>
      </c>
      <c r="AB3789">
        <f>IF(ISBLANK(Table1[[#This Row],[FY2425_Cost]])=TRUE,#N/A,Table1[[#This Row],[FY2425_Cost]])</f>
        <v>276.96890000000002</v>
      </c>
      <c r="AC3789" s="6">
        <f t="shared" si="435"/>
        <v>-13.925099999999986</v>
      </c>
      <c r="AD3789" s="6" t="e">
        <f>SUMIFS($AB$3:AB3789,$B$3:B3789,B3789)</f>
        <v>#N/A</v>
      </c>
      <c r="AE3789" s="6">
        <f t="shared" si="436"/>
        <v>3693.5134939909394</v>
      </c>
      <c r="AF3789" s="6">
        <f t="shared" si="437"/>
        <v>3693.5134939909394</v>
      </c>
      <c r="AG3789" s="6">
        <f>VLOOKUP(Table1[[#This Row],[PracticeCode]],$AP$3:$AS$345,4,FALSE)</f>
        <v>3693.5134939909394</v>
      </c>
      <c r="AH3789" s="27">
        <f t="shared" si="438"/>
        <v>268395.31389667495</v>
      </c>
      <c r="AI3789" s="6" t="e">
        <f t="shared" si="440"/>
        <v>#N/A</v>
      </c>
    </row>
    <row r="3790" spans="1:35" x14ac:dyDescent="0.35">
      <c r="A3790" t="str">
        <f t="shared" si="439"/>
        <v>TOWNFIELD DOCTORS SURGERYHH CollaborativeHillingdonE86018Mar12</v>
      </c>
      <c r="B3790" s="41" t="s">
        <v>563</v>
      </c>
      <c r="C3790" s="41" t="s">
        <v>439</v>
      </c>
      <c r="D3790" s="41" t="s">
        <v>8</v>
      </c>
      <c r="E3790" s="41" t="s">
        <v>384</v>
      </c>
      <c r="F3790" s="41" t="s">
        <v>384</v>
      </c>
      <c r="G3790" s="41" t="s">
        <v>767</v>
      </c>
      <c r="H3790" s="41">
        <v>12</v>
      </c>
      <c r="I3790" s="41">
        <v>8207.8077644243094</v>
      </c>
      <c r="J3790" s="41">
        <v>19819</v>
      </c>
      <c r="K3790" s="41">
        <v>453</v>
      </c>
      <c r="L3790" s="41">
        <v>394.3981</v>
      </c>
      <c r="M3790" s="41">
        <v>9.0147000000000013</v>
      </c>
      <c r="N3790" s="41"/>
      <c r="O3790" s="41"/>
      <c r="P3790" s="41"/>
      <c r="Q3790" s="41"/>
      <c r="R3790" s="41">
        <v>2898</v>
      </c>
      <c r="S3790" s="41">
        <v>51.874200000000002</v>
      </c>
      <c r="T3790" s="41"/>
      <c r="U3790" s="41"/>
      <c r="V3790" s="41">
        <v>23170</v>
      </c>
      <c r="W3790" s="41">
        <v>455.28700000000003</v>
      </c>
      <c r="X3790" s="41"/>
      <c r="Y3790" s="41"/>
      <c r="Z3790" s="6">
        <f>0</f>
        <v>0</v>
      </c>
      <c r="AA3790" s="6">
        <f t="shared" si="434"/>
        <v>455.28700000000003</v>
      </c>
      <c r="AB3790" t="e">
        <f>IF(ISBLANK(Table1[[#This Row],[FY2425_Cost]])=TRUE,#N/A,Table1[[#This Row],[FY2425_Cost]])</f>
        <v>#N/A</v>
      </c>
      <c r="AC3790" s="6" t="e">
        <f t="shared" si="435"/>
        <v>#N/A</v>
      </c>
      <c r="AD3790" s="6" t="e">
        <f>SUMIFS($AB$3:AB3790,$B$3:B3790,B3790)</f>
        <v>#N/A</v>
      </c>
      <c r="AE3790" s="6">
        <f t="shared" si="436"/>
        <v>3693.5134939909394</v>
      </c>
      <c r="AF3790" s="6">
        <f t="shared" si="437"/>
        <v>3693.5134939909394</v>
      </c>
      <c r="AG3790" s="6">
        <f>VLOOKUP(Table1[[#This Row],[PracticeCode]],$AP$3:$AS$345,4,FALSE)</f>
        <v>3693.5134939909394</v>
      </c>
      <c r="AH3790" s="27">
        <f t="shared" si="438"/>
        <v>268395.31389667495</v>
      </c>
      <c r="AI3790" s="6" t="e">
        <f t="shared" si="440"/>
        <v>#N/A</v>
      </c>
    </row>
    <row r="3791" spans="1:35" x14ac:dyDescent="0.35">
      <c r="A3791" t="str">
        <f t="shared" si="439"/>
        <v>TOWNFIELD DOCTORS SURGERYHH CollaborativeHillingdonE86018May2</v>
      </c>
      <c r="B3791" s="41" t="s">
        <v>563</v>
      </c>
      <c r="C3791" s="41" t="s">
        <v>439</v>
      </c>
      <c r="D3791" s="41" t="s">
        <v>8</v>
      </c>
      <c r="E3791" s="41" t="s">
        <v>384</v>
      </c>
      <c r="F3791" s="41" t="s">
        <v>384</v>
      </c>
      <c r="G3791" s="41" t="s">
        <v>757</v>
      </c>
      <c r="H3791" s="41">
        <v>2</v>
      </c>
      <c r="I3791" s="41">
        <v>8207.8077644243094</v>
      </c>
      <c r="J3791" s="41">
        <v>23969</v>
      </c>
      <c r="K3791" s="41">
        <v>14</v>
      </c>
      <c r="L3791" s="41">
        <v>443.42649999999998</v>
      </c>
      <c r="M3791" s="41">
        <v>0.25900000000000001</v>
      </c>
      <c r="N3791" s="41">
        <v>8479</v>
      </c>
      <c r="O3791" s="41">
        <v>1405</v>
      </c>
      <c r="P3791" s="41">
        <v>168.7321</v>
      </c>
      <c r="Q3791" s="41">
        <v>27.959500000000002</v>
      </c>
      <c r="R3791" s="41">
        <v>0</v>
      </c>
      <c r="S3791" s="41">
        <v>0</v>
      </c>
      <c r="T3791" s="41">
        <v>3120</v>
      </c>
      <c r="U3791" s="41">
        <v>68.64</v>
      </c>
      <c r="V3791" s="41">
        <v>23983</v>
      </c>
      <c r="W3791" s="41">
        <v>443.68549999999999</v>
      </c>
      <c r="X3791" s="41">
        <v>13004</v>
      </c>
      <c r="Y3791" s="41">
        <v>265.33159999999998</v>
      </c>
      <c r="Z3791" s="6">
        <f>0</f>
        <v>0</v>
      </c>
      <c r="AA3791" s="6">
        <f t="shared" si="434"/>
        <v>443.68549999999999</v>
      </c>
      <c r="AB3791">
        <f>IF(ISBLANK(Table1[[#This Row],[FY2425_Cost]])=TRUE,#N/A,Table1[[#This Row],[FY2425_Cost]])</f>
        <v>265.33159999999998</v>
      </c>
      <c r="AC3791" s="6">
        <f t="shared" si="435"/>
        <v>-178.35390000000001</v>
      </c>
      <c r="AD3791" s="6" t="e">
        <f>SUMIFS($AB$3:AB3791,$B$3:B3791,B3791)</f>
        <v>#N/A</v>
      </c>
      <c r="AE3791" s="6">
        <f t="shared" si="436"/>
        <v>3693.5134939909394</v>
      </c>
      <c r="AF3791" s="6">
        <f t="shared" si="437"/>
        <v>3693.5134939909394</v>
      </c>
      <c r="AG3791" s="6">
        <f>VLOOKUP(Table1[[#This Row],[PracticeCode]],$AP$3:$AS$345,4,FALSE)</f>
        <v>3693.5134939909394</v>
      </c>
      <c r="AH3791" s="27">
        <f t="shared" si="438"/>
        <v>268395.31389667495</v>
      </c>
      <c r="AI3791" s="6" t="e">
        <f t="shared" si="440"/>
        <v>#N/A</v>
      </c>
    </row>
    <row r="3792" spans="1:35" x14ac:dyDescent="0.35">
      <c r="A3792" t="str">
        <f t="shared" si="439"/>
        <v>TOWNFIELD DOCTORS SURGERYHH CollaborativeHillingdonE86018Nov8</v>
      </c>
      <c r="B3792" s="41" t="s">
        <v>563</v>
      </c>
      <c r="C3792" s="41" t="s">
        <v>439</v>
      </c>
      <c r="D3792" s="41" t="s">
        <v>8</v>
      </c>
      <c r="E3792" s="41" t="s">
        <v>384</v>
      </c>
      <c r="F3792" s="41" t="s">
        <v>384</v>
      </c>
      <c r="G3792" s="41" t="s">
        <v>763</v>
      </c>
      <c r="H3792" s="41">
        <v>8</v>
      </c>
      <c r="I3792" s="41">
        <v>8207.8077644243094</v>
      </c>
      <c r="J3792" s="41">
        <v>12994</v>
      </c>
      <c r="K3792" s="41">
        <v>550</v>
      </c>
      <c r="L3792" s="41">
        <v>258.5806</v>
      </c>
      <c r="M3792" s="41">
        <v>10.945</v>
      </c>
      <c r="N3792" s="41"/>
      <c r="O3792" s="41"/>
      <c r="P3792" s="41"/>
      <c r="Q3792" s="41"/>
      <c r="R3792" s="41">
        <v>3583</v>
      </c>
      <c r="S3792" s="41">
        <v>64.1357</v>
      </c>
      <c r="T3792" s="41"/>
      <c r="U3792" s="41"/>
      <c r="V3792" s="41">
        <v>17127</v>
      </c>
      <c r="W3792" s="41">
        <v>333.66129999999998</v>
      </c>
      <c r="X3792" s="41"/>
      <c r="Y3792" s="41"/>
      <c r="Z3792" s="6">
        <f>0</f>
        <v>0</v>
      </c>
      <c r="AA3792" s="6">
        <f t="shared" si="434"/>
        <v>333.66129999999998</v>
      </c>
      <c r="AB3792" t="e">
        <f>IF(ISBLANK(Table1[[#This Row],[FY2425_Cost]])=TRUE,#N/A,Table1[[#This Row],[FY2425_Cost]])</f>
        <v>#N/A</v>
      </c>
      <c r="AC3792" s="6" t="e">
        <f t="shared" si="435"/>
        <v>#N/A</v>
      </c>
      <c r="AD3792" s="6" t="e">
        <f>SUMIFS($AB$3:AB3792,$B$3:B3792,B3792)</f>
        <v>#N/A</v>
      </c>
      <c r="AE3792" s="6">
        <f t="shared" si="436"/>
        <v>3693.5134939909394</v>
      </c>
      <c r="AF3792" s="6">
        <f t="shared" si="437"/>
        <v>3693.5134939909394</v>
      </c>
      <c r="AG3792" s="6">
        <f>VLOOKUP(Table1[[#This Row],[PracticeCode]],$AP$3:$AS$345,4,FALSE)</f>
        <v>3693.5134939909394</v>
      </c>
      <c r="AH3792" s="27">
        <f t="shared" si="438"/>
        <v>268395.31389667495</v>
      </c>
      <c r="AI3792" s="6" t="e">
        <f t="shared" si="440"/>
        <v>#N/A</v>
      </c>
    </row>
    <row r="3793" spans="1:35" x14ac:dyDescent="0.35">
      <c r="A3793" t="str">
        <f t="shared" si="439"/>
        <v>TOWNFIELD DOCTORS SURGERYHH CollaborativeHillingdonE86018Oct7</v>
      </c>
      <c r="B3793" s="41" t="s">
        <v>563</v>
      </c>
      <c r="C3793" s="41" t="s">
        <v>439</v>
      </c>
      <c r="D3793" s="41" t="s">
        <v>8</v>
      </c>
      <c r="E3793" s="41" t="s">
        <v>384</v>
      </c>
      <c r="F3793" s="41" t="s">
        <v>384</v>
      </c>
      <c r="G3793" s="41" t="s">
        <v>762</v>
      </c>
      <c r="H3793" s="41">
        <v>7</v>
      </c>
      <c r="I3793" s="41">
        <v>8207.8077644243094</v>
      </c>
      <c r="J3793" s="41">
        <v>34962</v>
      </c>
      <c r="K3793" s="41">
        <v>151</v>
      </c>
      <c r="L3793" s="41">
        <v>695.74380000000008</v>
      </c>
      <c r="M3793" s="41">
        <v>3.0049000000000001</v>
      </c>
      <c r="N3793" s="41">
        <v>0</v>
      </c>
      <c r="O3793" s="41">
        <v>653</v>
      </c>
      <c r="P3793" s="41">
        <v>0</v>
      </c>
      <c r="Q3793" s="41">
        <v>14.692499999999999</v>
      </c>
      <c r="R3793" s="41">
        <v>3595</v>
      </c>
      <c r="S3793" s="41">
        <v>64.350499999999997</v>
      </c>
      <c r="T3793" s="41">
        <v>2971</v>
      </c>
      <c r="U3793" s="41">
        <v>65.361999999999995</v>
      </c>
      <c r="V3793" s="41">
        <v>38708</v>
      </c>
      <c r="W3793" s="41">
        <v>763.09920000000011</v>
      </c>
      <c r="X3793" s="41">
        <v>3624</v>
      </c>
      <c r="Y3793" s="41">
        <v>80.05449999999999</v>
      </c>
      <c r="Z3793" s="6">
        <f>0</f>
        <v>0</v>
      </c>
      <c r="AA3793" s="6">
        <f t="shared" si="434"/>
        <v>763.09920000000011</v>
      </c>
      <c r="AB3793">
        <f>IF(ISBLANK(Table1[[#This Row],[FY2425_Cost]])=TRUE,#N/A,Table1[[#This Row],[FY2425_Cost]])</f>
        <v>80.05449999999999</v>
      </c>
      <c r="AC3793" s="6">
        <f t="shared" si="435"/>
        <v>-683.04470000000015</v>
      </c>
      <c r="AD3793" s="6" t="e">
        <f>SUMIFS($AB$3:AB3793,$B$3:B3793,B3793)</f>
        <v>#N/A</v>
      </c>
      <c r="AE3793" s="6">
        <f t="shared" si="436"/>
        <v>3693.5134939909394</v>
      </c>
      <c r="AF3793" s="6">
        <f t="shared" si="437"/>
        <v>3693.5134939909394</v>
      </c>
      <c r="AG3793" s="6">
        <f>VLOOKUP(Table1[[#This Row],[PracticeCode]],$AP$3:$AS$345,4,FALSE)</f>
        <v>3693.5134939909394</v>
      </c>
      <c r="AH3793" s="27">
        <f t="shared" si="438"/>
        <v>268395.31389667495</v>
      </c>
      <c r="AI3793" s="6" t="e">
        <f t="shared" si="440"/>
        <v>#N/A</v>
      </c>
    </row>
    <row r="3794" spans="1:35" x14ac:dyDescent="0.35">
      <c r="A3794" t="str">
        <f t="shared" si="439"/>
        <v>TOWNFIELD DOCTORS SURGERYHH CollaborativeHillingdonE86018Sep6</v>
      </c>
      <c r="B3794" s="41" t="s">
        <v>563</v>
      </c>
      <c r="C3794" s="41" t="s">
        <v>439</v>
      </c>
      <c r="D3794" s="41" t="s">
        <v>8</v>
      </c>
      <c r="E3794" s="41" t="s">
        <v>384</v>
      </c>
      <c r="F3794" s="41" t="s">
        <v>384</v>
      </c>
      <c r="G3794" s="41" t="s">
        <v>761</v>
      </c>
      <c r="H3794" s="41">
        <v>6</v>
      </c>
      <c r="I3794" s="41">
        <v>8207.8077644243094</v>
      </c>
      <c r="J3794" s="41">
        <v>12323</v>
      </c>
      <c r="K3794" s="41">
        <v>332</v>
      </c>
      <c r="L3794" s="41">
        <v>245.2277</v>
      </c>
      <c r="M3794" s="41">
        <v>6.6068000000000007</v>
      </c>
      <c r="N3794" s="41">
        <v>8466</v>
      </c>
      <c r="O3794" s="41">
        <v>593</v>
      </c>
      <c r="P3794" s="41">
        <v>190.48499999999999</v>
      </c>
      <c r="Q3794" s="41">
        <v>13.342499999999999</v>
      </c>
      <c r="R3794" s="41">
        <v>3338</v>
      </c>
      <c r="S3794" s="41">
        <v>59.7502</v>
      </c>
      <c r="T3794" s="41">
        <v>2652</v>
      </c>
      <c r="U3794" s="41">
        <v>58.344000000000001</v>
      </c>
      <c r="V3794" s="41">
        <v>15993</v>
      </c>
      <c r="W3794" s="41">
        <v>311.5847</v>
      </c>
      <c r="X3794" s="41">
        <v>11711</v>
      </c>
      <c r="Y3794" s="41">
        <v>262.17149999999998</v>
      </c>
      <c r="Z3794" s="6">
        <f>0</f>
        <v>0</v>
      </c>
      <c r="AA3794" s="6">
        <f t="shared" si="434"/>
        <v>311.5847</v>
      </c>
      <c r="AB3794">
        <f>IF(ISBLANK(Table1[[#This Row],[FY2425_Cost]])=TRUE,#N/A,Table1[[#This Row],[FY2425_Cost]])</f>
        <v>262.17149999999998</v>
      </c>
      <c r="AC3794" s="6">
        <f t="shared" si="435"/>
        <v>-49.413200000000018</v>
      </c>
      <c r="AD3794" s="6" t="e">
        <f>SUMIFS($AB$3:AB3794,$B$3:B3794,B3794)</f>
        <v>#N/A</v>
      </c>
      <c r="AE3794" s="6">
        <f t="shared" si="436"/>
        <v>3693.5134939909394</v>
      </c>
      <c r="AF3794" s="6">
        <f t="shared" si="437"/>
        <v>3693.5134939909394</v>
      </c>
      <c r="AG3794" s="6">
        <f>VLOOKUP(Table1[[#This Row],[PracticeCode]],$AP$3:$AS$345,4,FALSE)</f>
        <v>3693.5134939909394</v>
      </c>
      <c r="AH3794" s="27">
        <f t="shared" si="438"/>
        <v>268395.31389667495</v>
      </c>
      <c r="AI3794" s="6" t="e">
        <f t="shared" si="440"/>
        <v>#N/A</v>
      </c>
    </row>
    <row r="3795" spans="1:35" x14ac:dyDescent="0.35">
      <c r="A3795" t="str">
        <f t="shared" si="439"/>
        <v>Twickenham Park Medical CentreFeltham and BedfontHounslowE85045Apr1</v>
      </c>
      <c r="B3795" s="41" t="s">
        <v>385</v>
      </c>
      <c r="C3795" s="41" t="s">
        <v>454</v>
      </c>
      <c r="D3795" s="41" t="s">
        <v>16</v>
      </c>
      <c r="E3795" s="41" t="s">
        <v>386</v>
      </c>
      <c r="F3795" s="41" t="s">
        <v>386</v>
      </c>
      <c r="G3795" s="41" t="s">
        <v>756</v>
      </c>
      <c r="H3795" s="41">
        <v>1</v>
      </c>
      <c r="I3795" s="41">
        <v>3577.5654110274299</v>
      </c>
      <c r="J3795" s="41">
        <v>998</v>
      </c>
      <c r="K3795" s="41">
        <v>174</v>
      </c>
      <c r="L3795" s="41">
        <v>18.462999999999997</v>
      </c>
      <c r="M3795" s="41">
        <v>3.2189999999999999</v>
      </c>
      <c r="N3795" s="41">
        <v>710</v>
      </c>
      <c r="O3795" s="41">
        <v>0</v>
      </c>
      <c r="P3795" s="41">
        <v>14.129000000000001</v>
      </c>
      <c r="Q3795" s="41">
        <v>0</v>
      </c>
      <c r="R3795" s="41">
        <v>2432</v>
      </c>
      <c r="S3795" s="41">
        <v>43.532800000000002</v>
      </c>
      <c r="T3795" s="41">
        <v>2045</v>
      </c>
      <c r="U3795" s="41">
        <v>44.99</v>
      </c>
      <c r="V3795" s="41">
        <v>3604</v>
      </c>
      <c r="W3795" s="41">
        <v>65.214799999999997</v>
      </c>
      <c r="X3795" s="41">
        <v>2755</v>
      </c>
      <c r="Y3795" s="41">
        <v>59.119</v>
      </c>
      <c r="Z3795" s="6">
        <f>0</f>
        <v>0</v>
      </c>
      <c r="AA3795" s="6">
        <f t="shared" si="434"/>
        <v>65.214799999999997</v>
      </c>
      <c r="AB3795">
        <f>IF(ISBLANK(Table1[[#This Row],[FY2425_Cost]])=TRUE,#N/A,Table1[[#This Row],[FY2425_Cost]])</f>
        <v>59.119</v>
      </c>
      <c r="AC3795" s="6">
        <f t="shared" si="435"/>
        <v>-6.095799999999997</v>
      </c>
      <c r="AD3795" s="6">
        <f>SUMIFS($AB$3:AB3795,$B$3:B3795,B3795)</f>
        <v>59.119</v>
      </c>
      <c r="AE3795" s="6">
        <f t="shared" si="436"/>
        <v>1609.9044349623434</v>
      </c>
      <c r="AF3795" s="6">
        <f t="shared" si="437"/>
        <v>1609.9044349623434</v>
      </c>
      <c r="AG3795" s="6">
        <f>VLOOKUP(Table1[[#This Row],[PracticeCode]],$AP$3:$AS$345,4,FALSE)</f>
        <v>1609.9044349623434</v>
      </c>
      <c r="AH3795" s="27">
        <f t="shared" si="438"/>
        <v>116986.38894059697</v>
      </c>
      <c r="AI3795" s="6">
        <f t="shared" si="440"/>
        <v>0</v>
      </c>
    </row>
    <row r="3796" spans="1:35" x14ac:dyDescent="0.35">
      <c r="A3796" t="str">
        <f t="shared" si="439"/>
        <v>Twickenham Park Medical CentreFeltham and BedfontHounslowE85045Aug5</v>
      </c>
      <c r="B3796" s="41" t="s">
        <v>385</v>
      </c>
      <c r="C3796" s="41" t="s">
        <v>454</v>
      </c>
      <c r="D3796" s="41" t="s">
        <v>16</v>
      </c>
      <c r="E3796" s="41" t="s">
        <v>386</v>
      </c>
      <c r="F3796" s="41" t="s">
        <v>386</v>
      </c>
      <c r="G3796" s="41" t="s">
        <v>760</v>
      </c>
      <c r="H3796" s="41">
        <v>5</v>
      </c>
      <c r="I3796" s="41">
        <v>3577.5654110274299</v>
      </c>
      <c r="J3796" s="41">
        <v>1277</v>
      </c>
      <c r="K3796" s="41">
        <v>500</v>
      </c>
      <c r="L3796" s="41">
        <v>23.624499999999998</v>
      </c>
      <c r="M3796" s="41">
        <v>9.25</v>
      </c>
      <c r="N3796" s="41">
        <v>566</v>
      </c>
      <c r="O3796" s="41">
        <v>0</v>
      </c>
      <c r="P3796" s="41">
        <v>11.263400000000001</v>
      </c>
      <c r="Q3796" s="41">
        <v>0</v>
      </c>
      <c r="R3796" s="41">
        <v>3229</v>
      </c>
      <c r="S3796" s="41">
        <v>57.799100000000003</v>
      </c>
      <c r="T3796" s="41">
        <v>1819</v>
      </c>
      <c r="U3796" s="41">
        <v>40.018000000000001</v>
      </c>
      <c r="V3796" s="41">
        <v>5006</v>
      </c>
      <c r="W3796" s="41">
        <v>90.673599999999993</v>
      </c>
      <c r="X3796" s="41">
        <v>2385</v>
      </c>
      <c r="Y3796" s="41">
        <v>51.281400000000005</v>
      </c>
      <c r="Z3796" s="6">
        <f>0</f>
        <v>0</v>
      </c>
      <c r="AA3796" s="6">
        <f t="shared" si="434"/>
        <v>90.673599999999993</v>
      </c>
      <c r="AB3796">
        <f>IF(ISBLANK(Table1[[#This Row],[FY2425_Cost]])=TRUE,#N/A,Table1[[#This Row],[FY2425_Cost]])</f>
        <v>51.281400000000005</v>
      </c>
      <c r="AC3796" s="6">
        <f t="shared" si="435"/>
        <v>-39.392199999999988</v>
      </c>
      <c r="AD3796" s="6">
        <f>SUMIFS($AB$3:AB3796,$B$3:B3796,B3796)</f>
        <v>110.4004</v>
      </c>
      <c r="AE3796" s="6">
        <f t="shared" si="436"/>
        <v>1609.9044349623434</v>
      </c>
      <c r="AF3796" s="6">
        <f t="shared" si="437"/>
        <v>1609.9044349623434</v>
      </c>
      <c r="AG3796" s="6">
        <f>VLOOKUP(Table1[[#This Row],[PracticeCode]],$AP$3:$AS$345,4,FALSE)</f>
        <v>1609.9044349623434</v>
      </c>
      <c r="AH3796" s="27">
        <f t="shared" si="438"/>
        <v>116986.38894059697</v>
      </c>
      <c r="AI3796" s="6">
        <f t="shared" si="440"/>
        <v>0</v>
      </c>
    </row>
    <row r="3797" spans="1:35" x14ac:dyDescent="0.35">
      <c r="A3797" t="str">
        <f t="shared" si="439"/>
        <v>Twickenham Park Medical CentreFeltham and BedfontHounslowE85045Dec9</v>
      </c>
      <c r="B3797" s="41" t="s">
        <v>385</v>
      </c>
      <c r="C3797" s="41" t="s">
        <v>454</v>
      </c>
      <c r="D3797" s="41" t="s">
        <v>16</v>
      </c>
      <c r="E3797" s="41" t="s">
        <v>386</v>
      </c>
      <c r="F3797" s="41" t="s">
        <v>386</v>
      </c>
      <c r="G3797" s="41" t="s">
        <v>764</v>
      </c>
      <c r="H3797" s="41">
        <v>9</v>
      </c>
      <c r="I3797" s="41">
        <v>3577.5654110274299</v>
      </c>
      <c r="J3797" s="41">
        <v>899</v>
      </c>
      <c r="K3797" s="41">
        <v>164</v>
      </c>
      <c r="L3797" s="41">
        <v>17.8901</v>
      </c>
      <c r="M3797" s="41">
        <v>3.2636000000000003</v>
      </c>
      <c r="N3797" s="41"/>
      <c r="O3797" s="41"/>
      <c r="P3797" s="41"/>
      <c r="Q3797" s="41"/>
      <c r="R3797" s="41">
        <v>3136</v>
      </c>
      <c r="S3797" s="41">
        <v>56.134399999999999</v>
      </c>
      <c r="T3797" s="41"/>
      <c r="U3797" s="41"/>
      <c r="V3797" s="41">
        <v>4199</v>
      </c>
      <c r="W3797" s="41">
        <v>77.2881</v>
      </c>
      <c r="X3797" s="41"/>
      <c r="Y3797" s="41"/>
      <c r="Z3797" s="6">
        <f>0</f>
        <v>0</v>
      </c>
      <c r="AA3797" s="6">
        <f t="shared" ref="AA3797:AA3860" si="441">IFERROR(W3797*1,#N/A)</f>
        <v>77.2881</v>
      </c>
      <c r="AB3797" t="e">
        <f>IF(ISBLANK(Table1[[#This Row],[FY2425_Cost]])=TRUE,#N/A,Table1[[#This Row],[FY2425_Cost]])</f>
        <v>#N/A</v>
      </c>
      <c r="AC3797" s="6" t="e">
        <f t="shared" ref="AC3797:AC3860" si="442">AB3797-AA3797</f>
        <v>#N/A</v>
      </c>
      <c r="AD3797" s="6" t="e">
        <f>SUMIFS($AB$3:AB3797,$B$3:B3797,B3797)</f>
        <v>#N/A</v>
      </c>
      <c r="AE3797" s="6">
        <f t="shared" ref="AE3797:AE3860" si="443">IFERROR(I3797*$AE$1,#N/A)</f>
        <v>1609.9044349623434</v>
      </c>
      <c r="AF3797" s="6">
        <f t="shared" ref="AF3797:AF3860" si="444">AE3797+Z3797</f>
        <v>1609.9044349623434</v>
      </c>
      <c r="AG3797" s="6">
        <f>VLOOKUP(Table1[[#This Row],[PracticeCode]],$AP$3:$AS$345,4,FALSE)</f>
        <v>1609.9044349623434</v>
      </c>
      <c r="AH3797" s="27">
        <f t="shared" ref="AH3797:AH3860" si="445">IFERROR(I3797*$AH$1,#N/A)</f>
        <v>116986.38894059697</v>
      </c>
      <c r="AI3797" s="6" t="e">
        <f t="shared" si="440"/>
        <v>#N/A</v>
      </c>
    </row>
    <row r="3798" spans="1:35" x14ac:dyDescent="0.35">
      <c r="A3798" t="str">
        <f t="shared" si="439"/>
        <v>Twickenham Park Medical CentreFeltham and BedfontHounslowE85045Feb11</v>
      </c>
      <c r="B3798" s="41" t="s">
        <v>385</v>
      </c>
      <c r="C3798" s="41" t="s">
        <v>454</v>
      </c>
      <c r="D3798" s="41" t="s">
        <v>16</v>
      </c>
      <c r="E3798" s="41" t="s">
        <v>386</v>
      </c>
      <c r="F3798" s="41" t="s">
        <v>386</v>
      </c>
      <c r="G3798" s="41" t="s">
        <v>766</v>
      </c>
      <c r="H3798" s="41">
        <v>11</v>
      </c>
      <c r="I3798" s="41">
        <v>3577.5654110274299</v>
      </c>
      <c r="J3798" s="41">
        <v>1027</v>
      </c>
      <c r="K3798" s="41">
        <v>608</v>
      </c>
      <c r="L3798" s="41">
        <v>20.4373</v>
      </c>
      <c r="M3798" s="41">
        <v>12.0992</v>
      </c>
      <c r="N3798" s="41"/>
      <c r="O3798" s="41"/>
      <c r="P3798" s="41"/>
      <c r="Q3798" s="41"/>
      <c r="R3798" s="41">
        <v>6287</v>
      </c>
      <c r="S3798" s="41">
        <v>112.5373</v>
      </c>
      <c r="T3798" s="41"/>
      <c r="U3798" s="41"/>
      <c r="V3798" s="41">
        <v>7922</v>
      </c>
      <c r="W3798" s="41">
        <v>145.07380000000001</v>
      </c>
      <c r="X3798" s="41"/>
      <c r="Y3798" s="41"/>
      <c r="Z3798" s="6">
        <f>0</f>
        <v>0</v>
      </c>
      <c r="AA3798" s="6">
        <f t="shared" si="441"/>
        <v>145.07380000000001</v>
      </c>
      <c r="AB3798" t="e">
        <f>IF(ISBLANK(Table1[[#This Row],[FY2425_Cost]])=TRUE,#N/A,Table1[[#This Row],[FY2425_Cost]])</f>
        <v>#N/A</v>
      </c>
      <c r="AC3798" s="6" t="e">
        <f t="shared" si="442"/>
        <v>#N/A</v>
      </c>
      <c r="AD3798" s="6" t="e">
        <f>SUMIFS($AB$3:AB3798,$B$3:B3798,B3798)</f>
        <v>#N/A</v>
      </c>
      <c r="AE3798" s="6">
        <f t="shared" si="443"/>
        <v>1609.9044349623434</v>
      </c>
      <c r="AF3798" s="6">
        <f t="shared" si="444"/>
        <v>1609.9044349623434</v>
      </c>
      <c r="AG3798" s="6">
        <f>VLOOKUP(Table1[[#This Row],[PracticeCode]],$AP$3:$AS$345,4,FALSE)</f>
        <v>1609.9044349623434</v>
      </c>
      <c r="AH3798" s="27">
        <f t="shared" si="445"/>
        <v>116986.38894059697</v>
      </c>
      <c r="AI3798" s="6" t="e">
        <f t="shared" si="440"/>
        <v>#N/A</v>
      </c>
    </row>
    <row r="3799" spans="1:35" x14ac:dyDescent="0.35">
      <c r="A3799" t="str">
        <f t="shared" si="439"/>
        <v>Twickenham Park Medical CentreFeltham and BedfontHounslowE85045Jan10</v>
      </c>
      <c r="B3799" s="41" t="s">
        <v>385</v>
      </c>
      <c r="C3799" s="41" t="s">
        <v>454</v>
      </c>
      <c r="D3799" s="41" t="s">
        <v>16</v>
      </c>
      <c r="E3799" s="41" t="s">
        <v>386</v>
      </c>
      <c r="F3799" s="41" t="s">
        <v>386</v>
      </c>
      <c r="G3799" s="41" t="s">
        <v>765</v>
      </c>
      <c r="H3799" s="41">
        <v>10</v>
      </c>
      <c r="I3799" s="41">
        <v>3577.5654110274299</v>
      </c>
      <c r="J3799" s="41">
        <v>700</v>
      </c>
      <c r="K3799" s="41">
        <v>504</v>
      </c>
      <c r="L3799" s="41">
        <v>13.930000000000001</v>
      </c>
      <c r="M3799" s="41">
        <v>10.0296</v>
      </c>
      <c r="N3799" s="41"/>
      <c r="O3799" s="41"/>
      <c r="P3799" s="41"/>
      <c r="Q3799" s="41"/>
      <c r="R3799" s="41">
        <v>2963</v>
      </c>
      <c r="S3799" s="41">
        <v>53.037700000000001</v>
      </c>
      <c r="T3799" s="41"/>
      <c r="U3799" s="41"/>
      <c r="V3799" s="41">
        <v>4167</v>
      </c>
      <c r="W3799" s="41">
        <v>76.997299999999996</v>
      </c>
      <c r="X3799" s="41"/>
      <c r="Y3799" s="41"/>
      <c r="Z3799" s="6">
        <f>0</f>
        <v>0</v>
      </c>
      <c r="AA3799" s="6">
        <f t="shared" si="441"/>
        <v>76.997299999999996</v>
      </c>
      <c r="AB3799" t="e">
        <f>IF(ISBLANK(Table1[[#This Row],[FY2425_Cost]])=TRUE,#N/A,Table1[[#This Row],[FY2425_Cost]])</f>
        <v>#N/A</v>
      </c>
      <c r="AC3799" s="6" t="e">
        <f t="shared" si="442"/>
        <v>#N/A</v>
      </c>
      <c r="AD3799" s="6" t="e">
        <f>SUMIFS($AB$3:AB3799,$B$3:B3799,B3799)</f>
        <v>#N/A</v>
      </c>
      <c r="AE3799" s="6">
        <f t="shared" si="443"/>
        <v>1609.9044349623434</v>
      </c>
      <c r="AF3799" s="6">
        <f t="shared" si="444"/>
        <v>1609.9044349623434</v>
      </c>
      <c r="AG3799" s="6">
        <f>VLOOKUP(Table1[[#This Row],[PracticeCode]],$AP$3:$AS$345,4,FALSE)</f>
        <v>1609.9044349623434</v>
      </c>
      <c r="AH3799" s="27">
        <f t="shared" si="445"/>
        <v>116986.38894059697</v>
      </c>
      <c r="AI3799" s="6" t="e">
        <f t="shared" si="440"/>
        <v>#N/A</v>
      </c>
    </row>
    <row r="3800" spans="1:35" x14ac:dyDescent="0.35">
      <c r="A3800" t="str">
        <f t="shared" si="439"/>
        <v>Twickenham Park Medical CentreFeltham and BedfontHounslowE85045Jul4</v>
      </c>
      <c r="B3800" s="41" t="s">
        <v>385</v>
      </c>
      <c r="C3800" s="41" t="s">
        <v>454</v>
      </c>
      <c r="D3800" s="41" t="s">
        <v>16</v>
      </c>
      <c r="E3800" s="41" t="s">
        <v>386</v>
      </c>
      <c r="F3800" s="41" t="s">
        <v>386</v>
      </c>
      <c r="G3800" s="41" t="s">
        <v>759</v>
      </c>
      <c r="H3800" s="41">
        <v>4</v>
      </c>
      <c r="I3800" s="41">
        <v>3577.5654110274299</v>
      </c>
      <c r="J3800" s="41">
        <v>1630</v>
      </c>
      <c r="K3800" s="41">
        <v>746</v>
      </c>
      <c r="L3800" s="41">
        <v>30.154999999999998</v>
      </c>
      <c r="M3800" s="41">
        <v>13.801</v>
      </c>
      <c r="N3800" s="41">
        <v>966</v>
      </c>
      <c r="O3800" s="41">
        <v>0</v>
      </c>
      <c r="P3800" s="41">
        <v>19.223400000000002</v>
      </c>
      <c r="Q3800" s="41">
        <v>0</v>
      </c>
      <c r="R3800" s="41">
        <v>9643</v>
      </c>
      <c r="S3800" s="41">
        <v>172.6097</v>
      </c>
      <c r="T3800" s="41">
        <v>2227</v>
      </c>
      <c r="U3800" s="41">
        <v>48.994</v>
      </c>
      <c r="V3800" s="41">
        <v>12019</v>
      </c>
      <c r="W3800" s="41">
        <v>216.56569999999999</v>
      </c>
      <c r="X3800" s="41">
        <v>3193</v>
      </c>
      <c r="Y3800" s="41">
        <v>68.217399999999998</v>
      </c>
      <c r="Z3800" s="6">
        <f>0</f>
        <v>0</v>
      </c>
      <c r="AA3800" s="6">
        <f t="shared" si="441"/>
        <v>216.56569999999999</v>
      </c>
      <c r="AB3800">
        <f>IF(ISBLANK(Table1[[#This Row],[FY2425_Cost]])=TRUE,#N/A,Table1[[#This Row],[FY2425_Cost]])</f>
        <v>68.217399999999998</v>
      </c>
      <c r="AC3800" s="6">
        <f t="shared" si="442"/>
        <v>-148.34829999999999</v>
      </c>
      <c r="AD3800" s="6" t="e">
        <f>SUMIFS($AB$3:AB3800,$B$3:B3800,B3800)</f>
        <v>#N/A</v>
      </c>
      <c r="AE3800" s="6">
        <f t="shared" si="443"/>
        <v>1609.9044349623434</v>
      </c>
      <c r="AF3800" s="6">
        <f t="shared" si="444"/>
        <v>1609.9044349623434</v>
      </c>
      <c r="AG3800" s="6">
        <f>VLOOKUP(Table1[[#This Row],[PracticeCode]],$AP$3:$AS$345,4,FALSE)</f>
        <v>1609.9044349623434</v>
      </c>
      <c r="AH3800" s="27">
        <f t="shared" si="445"/>
        <v>116986.38894059697</v>
      </c>
      <c r="AI3800" s="6" t="e">
        <f t="shared" si="440"/>
        <v>#N/A</v>
      </c>
    </row>
    <row r="3801" spans="1:35" x14ac:dyDescent="0.35">
      <c r="A3801" t="str">
        <f t="shared" si="439"/>
        <v>Twickenham Park Medical CentreFeltham and BedfontHounslowE85045Jun3</v>
      </c>
      <c r="B3801" s="41" t="s">
        <v>385</v>
      </c>
      <c r="C3801" s="41" t="s">
        <v>454</v>
      </c>
      <c r="D3801" s="41" t="s">
        <v>16</v>
      </c>
      <c r="E3801" s="41" t="s">
        <v>386</v>
      </c>
      <c r="F3801" s="41" t="s">
        <v>386</v>
      </c>
      <c r="G3801" s="41" t="s">
        <v>758</v>
      </c>
      <c r="H3801" s="41">
        <v>3</v>
      </c>
      <c r="I3801" s="41">
        <v>3577.5654110274299</v>
      </c>
      <c r="J3801" s="41">
        <v>2168</v>
      </c>
      <c r="K3801" s="41">
        <v>887</v>
      </c>
      <c r="L3801" s="41">
        <v>40.107999999999997</v>
      </c>
      <c r="M3801" s="41">
        <v>16.409499999999998</v>
      </c>
      <c r="N3801" s="41">
        <v>365</v>
      </c>
      <c r="O3801" s="41">
        <v>0</v>
      </c>
      <c r="P3801" s="41">
        <v>7.2635000000000005</v>
      </c>
      <c r="Q3801" s="41">
        <v>0</v>
      </c>
      <c r="R3801" s="41">
        <v>13891</v>
      </c>
      <c r="S3801" s="41">
        <v>248.6489</v>
      </c>
      <c r="T3801" s="41">
        <v>2047</v>
      </c>
      <c r="U3801" s="41">
        <v>45.033999999999999</v>
      </c>
      <c r="V3801" s="41">
        <v>16946</v>
      </c>
      <c r="W3801" s="41">
        <v>305.16640000000001</v>
      </c>
      <c r="X3801" s="41">
        <v>2412</v>
      </c>
      <c r="Y3801" s="41">
        <v>52.297499999999999</v>
      </c>
      <c r="Z3801" s="6">
        <f>0</f>
        <v>0</v>
      </c>
      <c r="AA3801" s="6">
        <f t="shared" si="441"/>
        <v>305.16640000000001</v>
      </c>
      <c r="AB3801">
        <f>IF(ISBLANK(Table1[[#This Row],[FY2425_Cost]])=TRUE,#N/A,Table1[[#This Row],[FY2425_Cost]])</f>
        <v>52.297499999999999</v>
      </c>
      <c r="AC3801" s="6">
        <f t="shared" si="442"/>
        <v>-252.8689</v>
      </c>
      <c r="AD3801" s="6" t="e">
        <f>SUMIFS($AB$3:AB3801,$B$3:B3801,B3801)</f>
        <v>#N/A</v>
      </c>
      <c r="AE3801" s="6">
        <f t="shared" si="443"/>
        <v>1609.9044349623434</v>
      </c>
      <c r="AF3801" s="6">
        <f t="shared" si="444"/>
        <v>1609.9044349623434</v>
      </c>
      <c r="AG3801" s="6">
        <f>VLOOKUP(Table1[[#This Row],[PracticeCode]],$AP$3:$AS$345,4,FALSE)</f>
        <v>1609.9044349623434</v>
      </c>
      <c r="AH3801" s="27">
        <f t="shared" si="445"/>
        <v>116986.38894059697</v>
      </c>
      <c r="AI3801" s="6" t="e">
        <f t="shared" si="440"/>
        <v>#N/A</v>
      </c>
    </row>
    <row r="3802" spans="1:35" x14ac:dyDescent="0.35">
      <c r="A3802" t="str">
        <f t="shared" si="439"/>
        <v>Twickenham Park Medical CentreFeltham and BedfontHounslowE85045Mar12</v>
      </c>
      <c r="B3802" s="41" t="s">
        <v>385</v>
      </c>
      <c r="C3802" s="41" t="s">
        <v>454</v>
      </c>
      <c r="D3802" s="41" t="s">
        <v>16</v>
      </c>
      <c r="E3802" s="41" t="s">
        <v>386</v>
      </c>
      <c r="F3802" s="41" t="s">
        <v>386</v>
      </c>
      <c r="G3802" s="41" t="s">
        <v>767</v>
      </c>
      <c r="H3802" s="41">
        <v>12</v>
      </c>
      <c r="I3802" s="41">
        <v>3577.5654110274299</v>
      </c>
      <c r="J3802" s="41">
        <v>988</v>
      </c>
      <c r="K3802" s="41">
        <v>117</v>
      </c>
      <c r="L3802" s="41">
        <v>19.661200000000001</v>
      </c>
      <c r="M3802" s="41">
        <v>2.3283</v>
      </c>
      <c r="N3802" s="41"/>
      <c r="O3802" s="41"/>
      <c r="P3802" s="41"/>
      <c r="Q3802" s="41"/>
      <c r="R3802" s="41">
        <v>2431</v>
      </c>
      <c r="S3802" s="41">
        <v>43.514899999999997</v>
      </c>
      <c r="T3802" s="41"/>
      <c r="U3802" s="41"/>
      <c r="V3802" s="41">
        <v>3536</v>
      </c>
      <c r="W3802" s="41">
        <v>65.504400000000004</v>
      </c>
      <c r="X3802" s="41"/>
      <c r="Y3802" s="41"/>
      <c r="Z3802" s="6">
        <f>0</f>
        <v>0</v>
      </c>
      <c r="AA3802" s="6">
        <f t="shared" si="441"/>
        <v>65.504400000000004</v>
      </c>
      <c r="AB3802" t="e">
        <f>IF(ISBLANK(Table1[[#This Row],[FY2425_Cost]])=TRUE,#N/A,Table1[[#This Row],[FY2425_Cost]])</f>
        <v>#N/A</v>
      </c>
      <c r="AC3802" s="6" t="e">
        <f t="shared" si="442"/>
        <v>#N/A</v>
      </c>
      <c r="AD3802" s="6" t="e">
        <f>SUMIFS($AB$3:AB3802,$B$3:B3802,B3802)</f>
        <v>#N/A</v>
      </c>
      <c r="AE3802" s="6">
        <f t="shared" si="443"/>
        <v>1609.9044349623434</v>
      </c>
      <c r="AF3802" s="6">
        <f t="shared" si="444"/>
        <v>1609.9044349623434</v>
      </c>
      <c r="AG3802" s="6">
        <f>VLOOKUP(Table1[[#This Row],[PracticeCode]],$AP$3:$AS$345,4,FALSE)</f>
        <v>1609.9044349623434</v>
      </c>
      <c r="AH3802" s="27">
        <f t="shared" si="445"/>
        <v>116986.38894059697</v>
      </c>
      <c r="AI3802" s="6" t="e">
        <f t="shared" si="440"/>
        <v>#N/A</v>
      </c>
    </row>
    <row r="3803" spans="1:35" x14ac:dyDescent="0.35">
      <c r="A3803" t="str">
        <f t="shared" si="439"/>
        <v>Twickenham Park Medical CentreFeltham and BedfontHounslowE85045May2</v>
      </c>
      <c r="B3803" s="41" t="s">
        <v>385</v>
      </c>
      <c r="C3803" s="41" t="s">
        <v>454</v>
      </c>
      <c r="D3803" s="41" t="s">
        <v>16</v>
      </c>
      <c r="E3803" s="41" t="s">
        <v>386</v>
      </c>
      <c r="F3803" s="41" t="s">
        <v>386</v>
      </c>
      <c r="G3803" s="41" t="s">
        <v>757</v>
      </c>
      <c r="H3803" s="41">
        <v>2</v>
      </c>
      <c r="I3803" s="41">
        <v>3577.5654110274299</v>
      </c>
      <c r="J3803" s="41">
        <v>12188</v>
      </c>
      <c r="K3803" s="41">
        <v>791</v>
      </c>
      <c r="L3803" s="41">
        <v>225.47799999999998</v>
      </c>
      <c r="M3803" s="41">
        <v>14.6335</v>
      </c>
      <c r="N3803" s="41">
        <v>684</v>
      </c>
      <c r="O3803" s="41">
        <v>0</v>
      </c>
      <c r="P3803" s="41">
        <v>13.611600000000001</v>
      </c>
      <c r="Q3803" s="41">
        <v>0</v>
      </c>
      <c r="R3803" s="41">
        <v>8038</v>
      </c>
      <c r="S3803" s="41">
        <v>143.8802</v>
      </c>
      <c r="T3803" s="41">
        <v>3377</v>
      </c>
      <c r="U3803" s="41">
        <v>74.293999999999997</v>
      </c>
      <c r="V3803" s="41">
        <v>21017</v>
      </c>
      <c r="W3803" s="41">
        <v>383.99169999999998</v>
      </c>
      <c r="X3803" s="41">
        <v>4061</v>
      </c>
      <c r="Y3803" s="41">
        <v>87.905599999999993</v>
      </c>
      <c r="Z3803" s="6">
        <f>0</f>
        <v>0</v>
      </c>
      <c r="AA3803" s="6">
        <f t="shared" si="441"/>
        <v>383.99169999999998</v>
      </c>
      <c r="AB3803">
        <f>IF(ISBLANK(Table1[[#This Row],[FY2425_Cost]])=TRUE,#N/A,Table1[[#This Row],[FY2425_Cost]])</f>
        <v>87.905599999999993</v>
      </c>
      <c r="AC3803" s="6">
        <f t="shared" si="442"/>
        <v>-296.08609999999999</v>
      </c>
      <c r="AD3803" s="6" t="e">
        <f>SUMIFS($AB$3:AB3803,$B$3:B3803,B3803)</f>
        <v>#N/A</v>
      </c>
      <c r="AE3803" s="6">
        <f t="shared" si="443"/>
        <v>1609.9044349623434</v>
      </c>
      <c r="AF3803" s="6">
        <f t="shared" si="444"/>
        <v>1609.9044349623434</v>
      </c>
      <c r="AG3803" s="6">
        <f>VLOOKUP(Table1[[#This Row],[PracticeCode]],$AP$3:$AS$345,4,FALSE)</f>
        <v>1609.9044349623434</v>
      </c>
      <c r="AH3803" s="27">
        <f t="shared" si="445"/>
        <v>116986.38894059697</v>
      </c>
      <c r="AI3803" s="6" t="e">
        <f t="shared" si="440"/>
        <v>#N/A</v>
      </c>
    </row>
    <row r="3804" spans="1:35" x14ac:dyDescent="0.35">
      <c r="A3804" t="str">
        <f t="shared" si="439"/>
        <v>Twickenham Park Medical CentreFeltham and BedfontHounslowE85045Nov8</v>
      </c>
      <c r="B3804" s="41" t="s">
        <v>385</v>
      </c>
      <c r="C3804" s="41" t="s">
        <v>454</v>
      </c>
      <c r="D3804" s="41" t="s">
        <v>16</v>
      </c>
      <c r="E3804" s="41" t="s">
        <v>386</v>
      </c>
      <c r="F3804" s="41" t="s">
        <v>386</v>
      </c>
      <c r="G3804" s="41" t="s">
        <v>763</v>
      </c>
      <c r="H3804" s="41">
        <v>8</v>
      </c>
      <c r="I3804" s="41">
        <v>3577.5654110274299</v>
      </c>
      <c r="J3804" s="41">
        <v>571</v>
      </c>
      <c r="K3804" s="41">
        <v>480</v>
      </c>
      <c r="L3804" s="41">
        <v>11.3629</v>
      </c>
      <c r="M3804" s="41">
        <v>9.5519999999999996</v>
      </c>
      <c r="N3804" s="41"/>
      <c r="O3804" s="41"/>
      <c r="P3804" s="41"/>
      <c r="Q3804" s="41"/>
      <c r="R3804" s="41">
        <v>2519</v>
      </c>
      <c r="S3804" s="41">
        <v>45.0901</v>
      </c>
      <c r="T3804" s="41"/>
      <c r="U3804" s="41"/>
      <c r="V3804" s="41">
        <v>3570</v>
      </c>
      <c r="W3804" s="41">
        <v>66.004999999999995</v>
      </c>
      <c r="X3804" s="41"/>
      <c r="Y3804" s="41"/>
      <c r="Z3804" s="6">
        <f>0</f>
        <v>0</v>
      </c>
      <c r="AA3804" s="6">
        <f t="shared" si="441"/>
        <v>66.004999999999995</v>
      </c>
      <c r="AB3804" t="e">
        <f>IF(ISBLANK(Table1[[#This Row],[FY2425_Cost]])=TRUE,#N/A,Table1[[#This Row],[FY2425_Cost]])</f>
        <v>#N/A</v>
      </c>
      <c r="AC3804" s="6" t="e">
        <f t="shared" si="442"/>
        <v>#N/A</v>
      </c>
      <c r="AD3804" s="6" t="e">
        <f>SUMIFS($AB$3:AB3804,$B$3:B3804,B3804)</f>
        <v>#N/A</v>
      </c>
      <c r="AE3804" s="6">
        <f t="shared" si="443"/>
        <v>1609.9044349623434</v>
      </c>
      <c r="AF3804" s="6">
        <f t="shared" si="444"/>
        <v>1609.9044349623434</v>
      </c>
      <c r="AG3804" s="6">
        <f>VLOOKUP(Table1[[#This Row],[PracticeCode]],$AP$3:$AS$345,4,FALSE)</f>
        <v>1609.9044349623434</v>
      </c>
      <c r="AH3804" s="27">
        <f t="shared" si="445"/>
        <v>116986.38894059697</v>
      </c>
      <c r="AI3804" s="6" t="e">
        <f t="shared" si="440"/>
        <v>#N/A</v>
      </c>
    </row>
    <row r="3805" spans="1:35" x14ac:dyDescent="0.35">
      <c r="A3805" t="str">
        <f t="shared" si="439"/>
        <v>Twickenham Park Medical CentreFeltham and BedfontHounslowE85045Oct7</v>
      </c>
      <c r="B3805" s="41" t="s">
        <v>385</v>
      </c>
      <c r="C3805" s="41" t="s">
        <v>454</v>
      </c>
      <c r="D3805" s="41" t="s">
        <v>16</v>
      </c>
      <c r="E3805" s="41" t="s">
        <v>386</v>
      </c>
      <c r="F3805" s="41" t="s">
        <v>386</v>
      </c>
      <c r="G3805" s="41" t="s">
        <v>762</v>
      </c>
      <c r="H3805" s="41">
        <v>7</v>
      </c>
      <c r="I3805" s="41">
        <v>3577.5654110274299</v>
      </c>
      <c r="J3805" s="41">
        <v>705</v>
      </c>
      <c r="K3805" s="41">
        <v>2147</v>
      </c>
      <c r="L3805" s="41">
        <v>14.029500000000001</v>
      </c>
      <c r="M3805" s="41">
        <v>42.725300000000004</v>
      </c>
      <c r="N3805" s="41">
        <v>0</v>
      </c>
      <c r="O3805" s="41">
        <v>0</v>
      </c>
      <c r="P3805" s="41">
        <v>0</v>
      </c>
      <c r="Q3805" s="41">
        <v>0</v>
      </c>
      <c r="R3805" s="41">
        <v>2748</v>
      </c>
      <c r="S3805" s="41">
        <v>49.1892</v>
      </c>
      <c r="T3805" s="41">
        <v>8745</v>
      </c>
      <c r="U3805" s="41">
        <v>192.39</v>
      </c>
      <c r="V3805" s="41">
        <v>5600</v>
      </c>
      <c r="W3805" s="41">
        <v>105.944</v>
      </c>
      <c r="X3805" s="41">
        <v>8745</v>
      </c>
      <c r="Y3805" s="41">
        <v>192.39</v>
      </c>
      <c r="Z3805" s="6">
        <f>0</f>
        <v>0</v>
      </c>
      <c r="AA3805" s="6">
        <f t="shared" si="441"/>
        <v>105.944</v>
      </c>
      <c r="AB3805">
        <f>IF(ISBLANK(Table1[[#This Row],[FY2425_Cost]])=TRUE,#N/A,Table1[[#This Row],[FY2425_Cost]])</f>
        <v>192.39</v>
      </c>
      <c r="AC3805" s="6">
        <f t="shared" si="442"/>
        <v>86.445999999999984</v>
      </c>
      <c r="AD3805" s="6" t="e">
        <f>SUMIFS($AB$3:AB3805,$B$3:B3805,B3805)</f>
        <v>#N/A</v>
      </c>
      <c r="AE3805" s="6">
        <f t="shared" si="443"/>
        <v>1609.9044349623434</v>
      </c>
      <c r="AF3805" s="6">
        <f t="shared" si="444"/>
        <v>1609.9044349623434</v>
      </c>
      <c r="AG3805" s="6">
        <f>VLOOKUP(Table1[[#This Row],[PracticeCode]],$AP$3:$AS$345,4,FALSE)</f>
        <v>1609.9044349623434</v>
      </c>
      <c r="AH3805" s="27">
        <f t="shared" si="445"/>
        <v>116986.38894059697</v>
      </c>
      <c r="AI3805" s="6" t="e">
        <f t="shared" si="440"/>
        <v>#N/A</v>
      </c>
    </row>
    <row r="3806" spans="1:35" x14ac:dyDescent="0.35">
      <c r="A3806" t="str">
        <f t="shared" si="439"/>
        <v>Twickenham Park Medical CentreFeltham and BedfontHounslowE85045Sep6</v>
      </c>
      <c r="B3806" s="41" t="s">
        <v>385</v>
      </c>
      <c r="C3806" s="41" t="s">
        <v>454</v>
      </c>
      <c r="D3806" s="41" t="s">
        <v>16</v>
      </c>
      <c r="E3806" s="41" t="s">
        <v>386</v>
      </c>
      <c r="F3806" s="41" t="s">
        <v>386</v>
      </c>
      <c r="G3806" s="41" t="s">
        <v>761</v>
      </c>
      <c r="H3806" s="41">
        <v>6</v>
      </c>
      <c r="I3806" s="41">
        <v>3577.5654110274299</v>
      </c>
      <c r="J3806" s="41">
        <v>434</v>
      </c>
      <c r="K3806" s="41">
        <v>1844</v>
      </c>
      <c r="L3806" s="41">
        <v>8.6365999999999996</v>
      </c>
      <c r="M3806" s="41">
        <v>36.695599999999999</v>
      </c>
      <c r="N3806" s="41">
        <v>244</v>
      </c>
      <c r="O3806" s="41">
        <v>0</v>
      </c>
      <c r="P3806" s="41">
        <v>5.49</v>
      </c>
      <c r="Q3806" s="41">
        <v>0</v>
      </c>
      <c r="R3806" s="41">
        <v>13531</v>
      </c>
      <c r="S3806" s="41">
        <v>242.20490000000001</v>
      </c>
      <c r="T3806" s="41">
        <v>1783</v>
      </c>
      <c r="U3806" s="41">
        <v>39.225999999999999</v>
      </c>
      <c r="V3806" s="41">
        <v>15809</v>
      </c>
      <c r="W3806" s="41">
        <v>287.53710000000001</v>
      </c>
      <c r="X3806" s="41">
        <v>2027</v>
      </c>
      <c r="Y3806" s="41">
        <v>44.716000000000001</v>
      </c>
      <c r="Z3806" s="6">
        <f>0</f>
        <v>0</v>
      </c>
      <c r="AA3806" s="6">
        <f t="shared" si="441"/>
        <v>287.53710000000001</v>
      </c>
      <c r="AB3806">
        <f>IF(ISBLANK(Table1[[#This Row],[FY2425_Cost]])=TRUE,#N/A,Table1[[#This Row],[FY2425_Cost]])</f>
        <v>44.716000000000001</v>
      </c>
      <c r="AC3806" s="6">
        <f t="shared" si="442"/>
        <v>-242.8211</v>
      </c>
      <c r="AD3806" s="6" t="e">
        <f>SUMIFS($AB$3:AB3806,$B$3:B3806,B3806)</f>
        <v>#N/A</v>
      </c>
      <c r="AE3806" s="6">
        <f t="shared" si="443"/>
        <v>1609.9044349623434</v>
      </c>
      <c r="AF3806" s="6">
        <f t="shared" si="444"/>
        <v>1609.9044349623434</v>
      </c>
      <c r="AG3806" s="6">
        <f>VLOOKUP(Table1[[#This Row],[PracticeCode]],$AP$3:$AS$345,4,FALSE)</f>
        <v>1609.9044349623434</v>
      </c>
      <c r="AH3806" s="27">
        <f t="shared" si="445"/>
        <v>116986.38894059697</v>
      </c>
      <c r="AI3806" s="6" t="e">
        <f t="shared" si="440"/>
        <v>#N/A</v>
      </c>
    </row>
    <row r="3807" spans="1:35" x14ac:dyDescent="0.35">
      <c r="A3807" t="str">
        <f t="shared" si="439"/>
        <v>UXENDON CRESCENT SURGERYK&amp;W NorthBrentE84007Apr1</v>
      </c>
      <c r="B3807" s="41" t="s">
        <v>487</v>
      </c>
      <c r="C3807" s="41" t="s">
        <v>461</v>
      </c>
      <c r="D3807" s="41" t="s">
        <v>18</v>
      </c>
      <c r="E3807" s="41" t="s">
        <v>387</v>
      </c>
      <c r="F3807" s="41" t="s">
        <v>387</v>
      </c>
      <c r="G3807" s="41" t="s">
        <v>756</v>
      </c>
      <c r="H3807" s="41">
        <v>1</v>
      </c>
      <c r="I3807" s="41">
        <v>5883.37507293824</v>
      </c>
      <c r="J3807" s="41">
        <v>6233</v>
      </c>
      <c r="K3807" s="41">
        <v>0</v>
      </c>
      <c r="L3807" s="41">
        <v>115.31049999999999</v>
      </c>
      <c r="M3807" s="41">
        <v>0</v>
      </c>
      <c r="N3807" s="41">
        <v>7226</v>
      </c>
      <c r="O3807" s="41">
        <v>0</v>
      </c>
      <c r="P3807" s="41">
        <v>143.79740000000001</v>
      </c>
      <c r="Q3807" s="41">
        <v>0</v>
      </c>
      <c r="R3807" s="41">
        <v>0</v>
      </c>
      <c r="S3807" s="41">
        <v>0</v>
      </c>
      <c r="T3807" s="41">
        <v>1516</v>
      </c>
      <c r="U3807" s="41">
        <v>33.351999999999997</v>
      </c>
      <c r="V3807" s="41">
        <v>6233</v>
      </c>
      <c r="W3807" s="41">
        <v>115.31049999999999</v>
      </c>
      <c r="X3807" s="41">
        <v>8742</v>
      </c>
      <c r="Y3807" s="41">
        <v>177.14940000000001</v>
      </c>
      <c r="Z3807" s="6">
        <f>0</f>
        <v>0</v>
      </c>
      <c r="AA3807" s="6">
        <f t="shared" si="441"/>
        <v>115.31049999999999</v>
      </c>
      <c r="AB3807">
        <f>IF(ISBLANK(Table1[[#This Row],[FY2425_Cost]])=TRUE,#N/A,Table1[[#This Row],[FY2425_Cost]])</f>
        <v>177.14940000000001</v>
      </c>
      <c r="AC3807" s="6">
        <f t="shared" si="442"/>
        <v>61.838900000000024</v>
      </c>
      <c r="AD3807" s="6">
        <f>SUMIFS($AB$3:AB3807,$B$3:B3807,B3807)</f>
        <v>177.14940000000001</v>
      </c>
      <c r="AE3807" s="6">
        <f t="shared" si="443"/>
        <v>2647.5187828222079</v>
      </c>
      <c r="AF3807" s="6">
        <f t="shared" si="444"/>
        <v>2647.5187828222079</v>
      </c>
      <c r="AG3807" s="6">
        <f>VLOOKUP(Table1[[#This Row],[PracticeCode]],$AP$3:$AS$345,4,FALSE)</f>
        <v>2647.5187828222079</v>
      </c>
      <c r="AH3807" s="27">
        <f t="shared" si="445"/>
        <v>192386.36488508046</v>
      </c>
      <c r="AI3807" s="6">
        <f t="shared" si="440"/>
        <v>0</v>
      </c>
    </row>
    <row r="3808" spans="1:35" x14ac:dyDescent="0.35">
      <c r="A3808" t="str">
        <f t="shared" si="439"/>
        <v>UXENDON CRESCENT SURGERYK&amp;W NorthBrentE84007Aug5</v>
      </c>
      <c r="B3808" s="41" t="s">
        <v>487</v>
      </c>
      <c r="C3808" s="41" t="s">
        <v>461</v>
      </c>
      <c r="D3808" s="41" t="s">
        <v>18</v>
      </c>
      <c r="E3808" s="41" t="s">
        <v>387</v>
      </c>
      <c r="F3808" s="41" t="s">
        <v>387</v>
      </c>
      <c r="G3808" s="41" t="s">
        <v>760</v>
      </c>
      <c r="H3808" s="41">
        <v>5</v>
      </c>
      <c r="I3808" s="41">
        <v>5883.37507293824</v>
      </c>
      <c r="J3808" s="41">
        <v>13573</v>
      </c>
      <c r="K3808" s="41">
        <v>0</v>
      </c>
      <c r="L3808" s="41">
        <v>251.10049999999998</v>
      </c>
      <c r="M3808" s="41">
        <v>0</v>
      </c>
      <c r="N3808" s="41">
        <v>11525</v>
      </c>
      <c r="O3808" s="41">
        <v>0</v>
      </c>
      <c r="P3808" s="41">
        <v>229.34750000000003</v>
      </c>
      <c r="Q3808" s="41">
        <v>0</v>
      </c>
      <c r="R3808" s="41">
        <v>1777</v>
      </c>
      <c r="S3808" s="41">
        <v>31.808299999999999</v>
      </c>
      <c r="T3808" s="41">
        <v>0</v>
      </c>
      <c r="U3808" s="41">
        <v>0</v>
      </c>
      <c r="V3808" s="41">
        <v>15350</v>
      </c>
      <c r="W3808" s="41">
        <v>282.90879999999999</v>
      </c>
      <c r="X3808" s="41">
        <v>11525</v>
      </c>
      <c r="Y3808" s="41">
        <v>229.34750000000003</v>
      </c>
      <c r="Z3808" s="6">
        <f>0</f>
        <v>0</v>
      </c>
      <c r="AA3808" s="6">
        <f t="shared" si="441"/>
        <v>282.90879999999999</v>
      </c>
      <c r="AB3808">
        <f>IF(ISBLANK(Table1[[#This Row],[FY2425_Cost]])=TRUE,#N/A,Table1[[#This Row],[FY2425_Cost]])</f>
        <v>229.34750000000003</v>
      </c>
      <c r="AC3808" s="6">
        <f t="shared" si="442"/>
        <v>-53.56129999999996</v>
      </c>
      <c r="AD3808" s="6">
        <f>SUMIFS($AB$3:AB3808,$B$3:B3808,B3808)</f>
        <v>406.49690000000004</v>
      </c>
      <c r="AE3808" s="6">
        <f t="shared" si="443"/>
        <v>2647.5187828222079</v>
      </c>
      <c r="AF3808" s="6">
        <f t="shared" si="444"/>
        <v>2647.5187828222079</v>
      </c>
      <c r="AG3808" s="6">
        <f>VLOOKUP(Table1[[#This Row],[PracticeCode]],$AP$3:$AS$345,4,FALSE)</f>
        <v>2647.5187828222079</v>
      </c>
      <c r="AH3808" s="27">
        <f t="shared" si="445"/>
        <v>192386.36488508046</v>
      </c>
      <c r="AI3808" s="6">
        <f t="shared" si="440"/>
        <v>0</v>
      </c>
    </row>
    <row r="3809" spans="1:35" x14ac:dyDescent="0.35">
      <c r="A3809" t="str">
        <f t="shared" si="439"/>
        <v>UXENDON CRESCENT SURGERYK&amp;W NorthBrentE84007Dec9</v>
      </c>
      <c r="B3809" s="41" t="s">
        <v>487</v>
      </c>
      <c r="C3809" s="41" t="s">
        <v>461</v>
      </c>
      <c r="D3809" s="41" t="s">
        <v>18</v>
      </c>
      <c r="E3809" s="41" t="s">
        <v>387</v>
      </c>
      <c r="F3809" s="41" t="s">
        <v>387</v>
      </c>
      <c r="G3809" s="41" t="s">
        <v>764</v>
      </c>
      <c r="H3809" s="41">
        <v>9</v>
      </c>
      <c r="I3809" s="41">
        <v>5883.37507293824</v>
      </c>
      <c r="J3809" s="41">
        <v>7444</v>
      </c>
      <c r="K3809" s="41">
        <v>0</v>
      </c>
      <c r="L3809" s="41">
        <v>148.13560000000001</v>
      </c>
      <c r="M3809" s="41">
        <v>0</v>
      </c>
      <c r="N3809" s="41"/>
      <c r="O3809" s="41"/>
      <c r="P3809" s="41"/>
      <c r="Q3809" s="41"/>
      <c r="R3809" s="41">
        <v>1449</v>
      </c>
      <c r="S3809" s="41">
        <v>25.937100000000001</v>
      </c>
      <c r="T3809" s="41"/>
      <c r="U3809" s="41"/>
      <c r="V3809" s="41">
        <v>8893</v>
      </c>
      <c r="W3809" s="41">
        <v>174.0727</v>
      </c>
      <c r="X3809" s="41"/>
      <c r="Y3809" s="41"/>
      <c r="Z3809" s="6">
        <f>0</f>
        <v>0</v>
      </c>
      <c r="AA3809" s="6">
        <f t="shared" si="441"/>
        <v>174.0727</v>
      </c>
      <c r="AB3809" t="e">
        <f>IF(ISBLANK(Table1[[#This Row],[FY2425_Cost]])=TRUE,#N/A,Table1[[#This Row],[FY2425_Cost]])</f>
        <v>#N/A</v>
      </c>
      <c r="AC3809" s="6" t="e">
        <f t="shared" si="442"/>
        <v>#N/A</v>
      </c>
      <c r="AD3809" s="6" t="e">
        <f>SUMIFS($AB$3:AB3809,$B$3:B3809,B3809)</f>
        <v>#N/A</v>
      </c>
      <c r="AE3809" s="6">
        <f t="shared" si="443"/>
        <v>2647.5187828222079</v>
      </c>
      <c r="AF3809" s="6">
        <f t="shared" si="444"/>
        <v>2647.5187828222079</v>
      </c>
      <c r="AG3809" s="6">
        <f>VLOOKUP(Table1[[#This Row],[PracticeCode]],$AP$3:$AS$345,4,FALSE)</f>
        <v>2647.5187828222079</v>
      </c>
      <c r="AH3809" s="27">
        <f t="shared" si="445"/>
        <v>192386.36488508046</v>
      </c>
      <c r="AI3809" s="6" t="e">
        <f t="shared" si="440"/>
        <v>#N/A</v>
      </c>
    </row>
    <row r="3810" spans="1:35" x14ac:dyDescent="0.35">
      <c r="A3810" t="str">
        <f t="shared" si="439"/>
        <v>UXENDON CRESCENT SURGERYK&amp;W NorthBrentE84007Feb11</v>
      </c>
      <c r="B3810" s="41" t="s">
        <v>487</v>
      </c>
      <c r="C3810" s="41" t="s">
        <v>461</v>
      </c>
      <c r="D3810" s="41" t="s">
        <v>18</v>
      </c>
      <c r="E3810" s="41" t="s">
        <v>387</v>
      </c>
      <c r="F3810" s="41" t="s">
        <v>387</v>
      </c>
      <c r="G3810" s="41" t="s">
        <v>766</v>
      </c>
      <c r="H3810" s="41">
        <v>11</v>
      </c>
      <c r="I3810" s="41">
        <v>5883.37507293824</v>
      </c>
      <c r="J3810" s="41">
        <v>9948</v>
      </c>
      <c r="K3810" s="41">
        <v>6</v>
      </c>
      <c r="L3810" s="41">
        <v>197.96520000000001</v>
      </c>
      <c r="M3810" s="41">
        <v>0.11940000000000001</v>
      </c>
      <c r="N3810" s="41"/>
      <c r="O3810" s="41"/>
      <c r="P3810" s="41"/>
      <c r="Q3810" s="41"/>
      <c r="R3810" s="41">
        <v>1708</v>
      </c>
      <c r="S3810" s="41">
        <v>30.5732</v>
      </c>
      <c r="T3810" s="41"/>
      <c r="U3810" s="41"/>
      <c r="V3810" s="41">
        <v>11662</v>
      </c>
      <c r="W3810" s="41">
        <v>228.65780000000001</v>
      </c>
      <c r="X3810" s="41"/>
      <c r="Y3810" s="41"/>
      <c r="Z3810" s="6">
        <f>0</f>
        <v>0</v>
      </c>
      <c r="AA3810" s="6">
        <f t="shared" si="441"/>
        <v>228.65780000000001</v>
      </c>
      <c r="AB3810" t="e">
        <f>IF(ISBLANK(Table1[[#This Row],[FY2425_Cost]])=TRUE,#N/A,Table1[[#This Row],[FY2425_Cost]])</f>
        <v>#N/A</v>
      </c>
      <c r="AC3810" s="6" t="e">
        <f t="shared" si="442"/>
        <v>#N/A</v>
      </c>
      <c r="AD3810" s="6" t="e">
        <f>SUMIFS($AB$3:AB3810,$B$3:B3810,B3810)</f>
        <v>#N/A</v>
      </c>
      <c r="AE3810" s="6">
        <f t="shared" si="443"/>
        <v>2647.5187828222079</v>
      </c>
      <c r="AF3810" s="6">
        <f t="shared" si="444"/>
        <v>2647.5187828222079</v>
      </c>
      <c r="AG3810" s="6">
        <f>VLOOKUP(Table1[[#This Row],[PracticeCode]],$AP$3:$AS$345,4,FALSE)</f>
        <v>2647.5187828222079</v>
      </c>
      <c r="AH3810" s="27">
        <f t="shared" si="445"/>
        <v>192386.36488508046</v>
      </c>
      <c r="AI3810" s="6" t="e">
        <f t="shared" si="440"/>
        <v>#N/A</v>
      </c>
    </row>
    <row r="3811" spans="1:35" x14ac:dyDescent="0.35">
      <c r="A3811" t="str">
        <f t="shared" si="439"/>
        <v>UXENDON CRESCENT SURGERYK&amp;W NorthBrentE84007Jan10</v>
      </c>
      <c r="B3811" s="41" t="s">
        <v>487</v>
      </c>
      <c r="C3811" s="41" t="s">
        <v>461</v>
      </c>
      <c r="D3811" s="41" t="s">
        <v>18</v>
      </c>
      <c r="E3811" s="41" t="s">
        <v>387</v>
      </c>
      <c r="F3811" s="41" t="s">
        <v>387</v>
      </c>
      <c r="G3811" s="41" t="s">
        <v>765</v>
      </c>
      <c r="H3811" s="41">
        <v>10</v>
      </c>
      <c r="I3811" s="41">
        <v>5883.37507293824</v>
      </c>
      <c r="J3811" s="41">
        <v>10093</v>
      </c>
      <c r="K3811" s="41">
        <v>38</v>
      </c>
      <c r="L3811" s="41">
        <v>200.85070000000002</v>
      </c>
      <c r="M3811" s="41">
        <v>0.75619999999999998</v>
      </c>
      <c r="N3811" s="41"/>
      <c r="O3811" s="41"/>
      <c r="P3811" s="41"/>
      <c r="Q3811" s="41"/>
      <c r="R3811" s="41">
        <v>1879</v>
      </c>
      <c r="S3811" s="41">
        <v>33.634099999999997</v>
      </c>
      <c r="T3811" s="41"/>
      <c r="U3811" s="41"/>
      <c r="V3811" s="41">
        <v>12010</v>
      </c>
      <c r="W3811" s="41">
        <v>235.24100000000001</v>
      </c>
      <c r="X3811" s="41"/>
      <c r="Y3811" s="41"/>
      <c r="Z3811" s="6">
        <f>0</f>
        <v>0</v>
      </c>
      <c r="AA3811" s="6">
        <f t="shared" si="441"/>
        <v>235.24100000000001</v>
      </c>
      <c r="AB3811" t="e">
        <f>IF(ISBLANK(Table1[[#This Row],[FY2425_Cost]])=TRUE,#N/A,Table1[[#This Row],[FY2425_Cost]])</f>
        <v>#N/A</v>
      </c>
      <c r="AC3811" s="6" t="e">
        <f t="shared" si="442"/>
        <v>#N/A</v>
      </c>
      <c r="AD3811" s="6" t="e">
        <f>SUMIFS($AB$3:AB3811,$B$3:B3811,B3811)</f>
        <v>#N/A</v>
      </c>
      <c r="AE3811" s="6">
        <f t="shared" si="443"/>
        <v>2647.5187828222079</v>
      </c>
      <c r="AF3811" s="6">
        <f t="shared" si="444"/>
        <v>2647.5187828222079</v>
      </c>
      <c r="AG3811" s="6">
        <f>VLOOKUP(Table1[[#This Row],[PracticeCode]],$AP$3:$AS$345,4,FALSE)</f>
        <v>2647.5187828222079</v>
      </c>
      <c r="AH3811" s="27">
        <f t="shared" si="445"/>
        <v>192386.36488508046</v>
      </c>
      <c r="AI3811" s="6" t="e">
        <f t="shared" si="440"/>
        <v>#N/A</v>
      </c>
    </row>
    <row r="3812" spans="1:35" x14ac:dyDescent="0.35">
      <c r="A3812" t="str">
        <f t="shared" si="439"/>
        <v>UXENDON CRESCENT SURGERYK&amp;W NorthBrentE84007Jul4</v>
      </c>
      <c r="B3812" s="41" t="s">
        <v>487</v>
      </c>
      <c r="C3812" s="41" t="s">
        <v>461</v>
      </c>
      <c r="D3812" s="41" t="s">
        <v>18</v>
      </c>
      <c r="E3812" s="41" t="s">
        <v>387</v>
      </c>
      <c r="F3812" s="41" t="s">
        <v>387</v>
      </c>
      <c r="G3812" s="41" t="s">
        <v>759</v>
      </c>
      <c r="H3812" s="41">
        <v>4</v>
      </c>
      <c r="I3812" s="41">
        <v>5883.37507293824</v>
      </c>
      <c r="J3812" s="41">
        <v>15040</v>
      </c>
      <c r="K3812" s="41">
        <v>7</v>
      </c>
      <c r="L3812" s="41">
        <v>278.24</v>
      </c>
      <c r="M3812" s="41">
        <v>0.1295</v>
      </c>
      <c r="N3812" s="41">
        <v>5721</v>
      </c>
      <c r="O3812" s="41">
        <v>0</v>
      </c>
      <c r="P3812" s="41">
        <v>113.84790000000001</v>
      </c>
      <c r="Q3812" s="41">
        <v>0</v>
      </c>
      <c r="R3812" s="41">
        <v>2289</v>
      </c>
      <c r="S3812" s="41">
        <v>40.973100000000002</v>
      </c>
      <c r="T3812" s="41">
        <v>0</v>
      </c>
      <c r="U3812" s="41">
        <v>0</v>
      </c>
      <c r="V3812" s="41">
        <v>17336</v>
      </c>
      <c r="W3812" s="41">
        <v>319.3426</v>
      </c>
      <c r="X3812" s="41">
        <v>5721</v>
      </c>
      <c r="Y3812" s="41">
        <v>113.84790000000001</v>
      </c>
      <c r="Z3812" s="6">
        <f>0</f>
        <v>0</v>
      </c>
      <c r="AA3812" s="6">
        <f t="shared" si="441"/>
        <v>319.3426</v>
      </c>
      <c r="AB3812">
        <f>IF(ISBLANK(Table1[[#This Row],[FY2425_Cost]])=TRUE,#N/A,Table1[[#This Row],[FY2425_Cost]])</f>
        <v>113.84790000000001</v>
      </c>
      <c r="AC3812" s="6">
        <f t="shared" si="442"/>
        <v>-205.49469999999999</v>
      </c>
      <c r="AD3812" s="6" t="e">
        <f>SUMIFS($AB$3:AB3812,$B$3:B3812,B3812)</f>
        <v>#N/A</v>
      </c>
      <c r="AE3812" s="6">
        <f t="shared" si="443"/>
        <v>2647.5187828222079</v>
      </c>
      <c r="AF3812" s="6">
        <f t="shared" si="444"/>
        <v>2647.5187828222079</v>
      </c>
      <c r="AG3812" s="6">
        <f>VLOOKUP(Table1[[#This Row],[PracticeCode]],$AP$3:$AS$345,4,FALSE)</f>
        <v>2647.5187828222079</v>
      </c>
      <c r="AH3812" s="27">
        <f t="shared" si="445"/>
        <v>192386.36488508046</v>
      </c>
      <c r="AI3812" s="6" t="e">
        <f t="shared" si="440"/>
        <v>#N/A</v>
      </c>
    </row>
    <row r="3813" spans="1:35" x14ac:dyDescent="0.35">
      <c r="A3813" t="str">
        <f t="shared" si="439"/>
        <v>UXENDON CRESCENT SURGERYK&amp;W NorthBrentE84007Jun3</v>
      </c>
      <c r="B3813" s="41" t="s">
        <v>487</v>
      </c>
      <c r="C3813" s="41" t="s">
        <v>461</v>
      </c>
      <c r="D3813" s="41" t="s">
        <v>18</v>
      </c>
      <c r="E3813" s="41" t="s">
        <v>387</v>
      </c>
      <c r="F3813" s="41" t="s">
        <v>387</v>
      </c>
      <c r="G3813" s="41" t="s">
        <v>758</v>
      </c>
      <c r="H3813" s="41">
        <v>3</v>
      </c>
      <c r="I3813" s="41">
        <v>5883.37507293824</v>
      </c>
      <c r="J3813" s="41">
        <v>27023</v>
      </c>
      <c r="K3813" s="41">
        <v>0</v>
      </c>
      <c r="L3813" s="41">
        <v>499.9255</v>
      </c>
      <c r="M3813" s="41">
        <v>0</v>
      </c>
      <c r="N3813" s="41">
        <v>6961</v>
      </c>
      <c r="O3813" s="41">
        <v>2</v>
      </c>
      <c r="P3813" s="41">
        <v>138.5239</v>
      </c>
      <c r="Q3813" s="41">
        <v>3.9800000000000002E-2</v>
      </c>
      <c r="R3813" s="41">
        <v>2041</v>
      </c>
      <c r="S3813" s="41">
        <v>36.533900000000003</v>
      </c>
      <c r="T3813" s="41">
        <v>0</v>
      </c>
      <c r="U3813" s="41">
        <v>0</v>
      </c>
      <c r="V3813" s="41">
        <v>29064</v>
      </c>
      <c r="W3813" s="41">
        <v>536.45939999999996</v>
      </c>
      <c r="X3813" s="41">
        <v>6963</v>
      </c>
      <c r="Y3813" s="41">
        <v>138.56370000000001</v>
      </c>
      <c r="Z3813" s="6">
        <f>0</f>
        <v>0</v>
      </c>
      <c r="AA3813" s="6">
        <f t="shared" si="441"/>
        <v>536.45939999999996</v>
      </c>
      <c r="AB3813">
        <f>IF(ISBLANK(Table1[[#This Row],[FY2425_Cost]])=TRUE,#N/A,Table1[[#This Row],[FY2425_Cost]])</f>
        <v>138.56370000000001</v>
      </c>
      <c r="AC3813" s="6">
        <f t="shared" si="442"/>
        <v>-397.89569999999992</v>
      </c>
      <c r="AD3813" s="6" t="e">
        <f>SUMIFS($AB$3:AB3813,$B$3:B3813,B3813)</f>
        <v>#N/A</v>
      </c>
      <c r="AE3813" s="6">
        <f t="shared" si="443"/>
        <v>2647.5187828222079</v>
      </c>
      <c r="AF3813" s="6">
        <f t="shared" si="444"/>
        <v>2647.5187828222079</v>
      </c>
      <c r="AG3813" s="6">
        <f>VLOOKUP(Table1[[#This Row],[PracticeCode]],$AP$3:$AS$345,4,FALSE)</f>
        <v>2647.5187828222079</v>
      </c>
      <c r="AH3813" s="27">
        <f t="shared" si="445"/>
        <v>192386.36488508046</v>
      </c>
      <c r="AI3813" s="6" t="e">
        <f t="shared" si="440"/>
        <v>#N/A</v>
      </c>
    </row>
    <row r="3814" spans="1:35" x14ac:dyDescent="0.35">
      <c r="A3814" t="str">
        <f t="shared" si="439"/>
        <v>UXENDON CRESCENT SURGERYK&amp;W NorthBrentE84007Mar12</v>
      </c>
      <c r="B3814" s="41" t="s">
        <v>487</v>
      </c>
      <c r="C3814" s="41" t="s">
        <v>461</v>
      </c>
      <c r="D3814" s="41" t="s">
        <v>18</v>
      </c>
      <c r="E3814" s="41" t="s">
        <v>387</v>
      </c>
      <c r="F3814" s="41" t="s">
        <v>387</v>
      </c>
      <c r="G3814" s="41" t="s">
        <v>767</v>
      </c>
      <c r="H3814" s="41">
        <v>12</v>
      </c>
      <c r="I3814" s="41">
        <v>5883.37507293824</v>
      </c>
      <c r="J3814" s="41">
        <v>7202</v>
      </c>
      <c r="K3814" s="41">
        <v>0</v>
      </c>
      <c r="L3814" s="41">
        <v>143.31980000000001</v>
      </c>
      <c r="M3814" s="41">
        <v>0</v>
      </c>
      <c r="N3814" s="41"/>
      <c r="O3814" s="41"/>
      <c r="P3814" s="41"/>
      <c r="Q3814" s="41"/>
      <c r="R3814" s="41">
        <v>1569</v>
      </c>
      <c r="S3814" s="41">
        <v>28.085100000000001</v>
      </c>
      <c r="T3814" s="41"/>
      <c r="U3814" s="41"/>
      <c r="V3814" s="41">
        <v>8771</v>
      </c>
      <c r="W3814" s="41">
        <v>171.40490000000003</v>
      </c>
      <c r="X3814" s="41"/>
      <c r="Y3814" s="41"/>
      <c r="Z3814" s="6">
        <f>0</f>
        <v>0</v>
      </c>
      <c r="AA3814" s="6">
        <f t="shared" si="441"/>
        <v>171.40490000000003</v>
      </c>
      <c r="AB3814" t="e">
        <f>IF(ISBLANK(Table1[[#This Row],[FY2425_Cost]])=TRUE,#N/A,Table1[[#This Row],[FY2425_Cost]])</f>
        <v>#N/A</v>
      </c>
      <c r="AC3814" s="6" t="e">
        <f t="shared" si="442"/>
        <v>#N/A</v>
      </c>
      <c r="AD3814" s="6" t="e">
        <f>SUMIFS($AB$3:AB3814,$B$3:B3814,B3814)</f>
        <v>#N/A</v>
      </c>
      <c r="AE3814" s="6">
        <f t="shared" si="443"/>
        <v>2647.5187828222079</v>
      </c>
      <c r="AF3814" s="6">
        <f t="shared" si="444"/>
        <v>2647.5187828222079</v>
      </c>
      <c r="AG3814" s="6">
        <f>VLOOKUP(Table1[[#This Row],[PracticeCode]],$AP$3:$AS$345,4,FALSE)</f>
        <v>2647.5187828222079</v>
      </c>
      <c r="AH3814" s="27">
        <f t="shared" si="445"/>
        <v>192386.36488508046</v>
      </c>
      <c r="AI3814" s="6" t="e">
        <f t="shared" si="440"/>
        <v>#N/A</v>
      </c>
    </row>
    <row r="3815" spans="1:35" x14ac:dyDescent="0.35">
      <c r="A3815" t="str">
        <f t="shared" si="439"/>
        <v>UXENDON CRESCENT SURGERYK&amp;W NorthBrentE84007May2</v>
      </c>
      <c r="B3815" s="41" t="s">
        <v>487</v>
      </c>
      <c r="C3815" s="41" t="s">
        <v>461</v>
      </c>
      <c r="D3815" s="41" t="s">
        <v>18</v>
      </c>
      <c r="E3815" s="41" t="s">
        <v>387</v>
      </c>
      <c r="F3815" s="41" t="s">
        <v>387</v>
      </c>
      <c r="G3815" s="41" t="s">
        <v>757</v>
      </c>
      <c r="H3815" s="41">
        <v>2</v>
      </c>
      <c r="I3815" s="41">
        <v>5883.37507293824</v>
      </c>
      <c r="J3815" s="41">
        <v>13173</v>
      </c>
      <c r="K3815" s="41">
        <v>1</v>
      </c>
      <c r="L3815" s="41">
        <v>243.70049999999998</v>
      </c>
      <c r="M3815" s="41">
        <v>1.8499999999999999E-2</v>
      </c>
      <c r="N3815" s="41">
        <v>6566</v>
      </c>
      <c r="O3815" s="41">
        <v>0</v>
      </c>
      <c r="P3815" s="41">
        <v>130.6634</v>
      </c>
      <c r="Q3815" s="41">
        <v>0</v>
      </c>
      <c r="R3815" s="41">
        <v>1878</v>
      </c>
      <c r="S3815" s="41">
        <v>33.616199999999999</v>
      </c>
      <c r="T3815" s="41">
        <v>61</v>
      </c>
      <c r="U3815" s="41">
        <v>1.3420000000000001</v>
      </c>
      <c r="V3815" s="41">
        <v>15052</v>
      </c>
      <c r="W3815" s="41">
        <v>277.33519999999999</v>
      </c>
      <c r="X3815" s="41">
        <v>6627</v>
      </c>
      <c r="Y3815" s="41">
        <v>132.00540000000001</v>
      </c>
      <c r="Z3815" s="6">
        <f>0</f>
        <v>0</v>
      </c>
      <c r="AA3815" s="6">
        <f t="shared" si="441"/>
        <v>277.33519999999999</v>
      </c>
      <c r="AB3815">
        <f>IF(ISBLANK(Table1[[#This Row],[FY2425_Cost]])=TRUE,#N/A,Table1[[#This Row],[FY2425_Cost]])</f>
        <v>132.00540000000001</v>
      </c>
      <c r="AC3815" s="6">
        <f t="shared" si="442"/>
        <v>-145.32979999999998</v>
      </c>
      <c r="AD3815" s="6" t="e">
        <f>SUMIFS($AB$3:AB3815,$B$3:B3815,B3815)</f>
        <v>#N/A</v>
      </c>
      <c r="AE3815" s="6">
        <f t="shared" si="443"/>
        <v>2647.5187828222079</v>
      </c>
      <c r="AF3815" s="6">
        <f t="shared" si="444"/>
        <v>2647.5187828222079</v>
      </c>
      <c r="AG3815" s="6">
        <f>VLOOKUP(Table1[[#This Row],[PracticeCode]],$AP$3:$AS$345,4,FALSE)</f>
        <v>2647.5187828222079</v>
      </c>
      <c r="AH3815" s="27">
        <f t="shared" si="445"/>
        <v>192386.36488508046</v>
      </c>
      <c r="AI3815" s="6" t="e">
        <f t="shared" si="440"/>
        <v>#N/A</v>
      </c>
    </row>
    <row r="3816" spans="1:35" x14ac:dyDescent="0.35">
      <c r="A3816" t="str">
        <f t="shared" si="439"/>
        <v>UXENDON CRESCENT SURGERYK&amp;W NorthBrentE84007Nov8</v>
      </c>
      <c r="B3816" s="41" t="s">
        <v>487</v>
      </c>
      <c r="C3816" s="41" t="s">
        <v>461</v>
      </c>
      <c r="D3816" s="41" t="s">
        <v>18</v>
      </c>
      <c r="E3816" s="41" t="s">
        <v>387</v>
      </c>
      <c r="F3816" s="41" t="s">
        <v>387</v>
      </c>
      <c r="G3816" s="41" t="s">
        <v>763</v>
      </c>
      <c r="H3816" s="41">
        <v>8</v>
      </c>
      <c r="I3816" s="41">
        <v>5883.37507293824</v>
      </c>
      <c r="J3816" s="41">
        <v>9124</v>
      </c>
      <c r="K3816" s="41">
        <v>9</v>
      </c>
      <c r="L3816" s="41">
        <v>181.5676</v>
      </c>
      <c r="M3816" s="41">
        <v>0.17910000000000001</v>
      </c>
      <c r="N3816" s="41"/>
      <c r="O3816" s="41"/>
      <c r="P3816" s="41"/>
      <c r="Q3816" s="41"/>
      <c r="R3816" s="41">
        <v>1656</v>
      </c>
      <c r="S3816" s="41">
        <v>29.642399999999999</v>
      </c>
      <c r="T3816" s="41"/>
      <c r="U3816" s="41"/>
      <c r="V3816" s="41">
        <v>10789</v>
      </c>
      <c r="W3816" s="41">
        <v>211.38910000000001</v>
      </c>
      <c r="X3816" s="41"/>
      <c r="Y3816" s="41"/>
      <c r="Z3816" s="6">
        <f>0</f>
        <v>0</v>
      </c>
      <c r="AA3816" s="6">
        <f t="shared" si="441"/>
        <v>211.38910000000001</v>
      </c>
      <c r="AB3816" t="e">
        <f>IF(ISBLANK(Table1[[#This Row],[FY2425_Cost]])=TRUE,#N/A,Table1[[#This Row],[FY2425_Cost]])</f>
        <v>#N/A</v>
      </c>
      <c r="AC3816" s="6" t="e">
        <f t="shared" si="442"/>
        <v>#N/A</v>
      </c>
      <c r="AD3816" s="6" t="e">
        <f>SUMIFS($AB$3:AB3816,$B$3:B3816,B3816)</f>
        <v>#N/A</v>
      </c>
      <c r="AE3816" s="6">
        <f t="shared" si="443"/>
        <v>2647.5187828222079</v>
      </c>
      <c r="AF3816" s="6">
        <f t="shared" si="444"/>
        <v>2647.5187828222079</v>
      </c>
      <c r="AG3816" s="6">
        <f>VLOOKUP(Table1[[#This Row],[PracticeCode]],$AP$3:$AS$345,4,FALSE)</f>
        <v>2647.5187828222079</v>
      </c>
      <c r="AH3816" s="27">
        <f t="shared" si="445"/>
        <v>192386.36488508046</v>
      </c>
      <c r="AI3816" s="6" t="e">
        <f t="shared" si="440"/>
        <v>#N/A</v>
      </c>
    </row>
    <row r="3817" spans="1:35" x14ac:dyDescent="0.35">
      <c r="A3817" t="str">
        <f t="shared" si="439"/>
        <v>UXENDON CRESCENT SURGERYK&amp;W NorthBrentE84007Oct7</v>
      </c>
      <c r="B3817" s="41" t="s">
        <v>487</v>
      </c>
      <c r="C3817" s="41" t="s">
        <v>461</v>
      </c>
      <c r="D3817" s="41" t="s">
        <v>18</v>
      </c>
      <c r="E3817" s="41" t="s">
        <v>387</v>
      </c>
      <c r="F3817" s="41" t="s">
        <v>387</v>
      </c>
      <c r="G3817" s="41" t="s">
        <v>762</v>
      </c>
      <c r="H3817" s="41">
        <v>7</v>
      </c>
      <c r="I3817" s="41">
        <v>5883.37507293824</v>
      </c>
      <c r="J3817" s="41">
        <v>11137</v>
      </c>
      <c r="K3817" s="41">
        <v>13</v>
      </c>
      <c r="L3817" s="41">
        <v>221.62630000000001</v>
      </c>
      <c r="M3817" s="41">
        <v>0.25870000000000004</v>
      </c>
      <c r="N3817" s="41">
        <v>0</v>
      </c>
      <c r="O3817" s="41">
        <v>0</v>
      </c>
      <c r="P3817" s="41">
        <v>0</v>
      </c>
      <c r="Q3817" s="41">
        <v>0</v>
      </c>
      <c r="R3817" s="41">
        <v>1677</v>
      </c>
      <c r="S3817" s="41">
        <v>30.0183</v>
      </c>
      <c r="T3817" s="41">
        <v>0</v>
      </c>
      <c r="U3817" s="41">
        <v>0</v>
      </c>
      <c r="V3817" s="41">
        <v>12827</v>
      </c>
      <c r="W3817" s="41">
        <v>251.90330000000003</v>
      </c>
      <c r="X3817" s="41">
        <v>0</v>
      </c>
      <c r="Y3817" s="41">
        <v>0</v>
      </c>
      <c r="Z3817" s="6">
        <f>0</f>
        <v>0</v>
      </c>
      <c r="AA3817" s="6">
        <f t="shared" si="441"/>
        <v>251.90330000000003</v>
      </c>
      <c r="AB3817">
        <f>IF(ISBLANK(Table1[[#This Row],[FY2425_Cost]])=TRUE,#N/A,Table1[[#This Row],[FY2425_Cost]])</f>
        <v>0</v>
      </c>
      <c r="AC3817" s="6">
        <f t="shared" si="442"/>
        <v>-251.90330000000003</v>
      </c>
      <c r="AD3817" s="6" t="e">
        <f>SUMIFS($AB$3:AB3817,$B$3:B3817,B3817)</f>
        <v>#N/A</v>
      </c>
      <c r="AE3817" s="6">
        <f t="shared" si="443"/>
        <v>2647.5187828222079</v>
      </c>
      <c r="AF3817" s="6">
        <f t="shared" si="444"/>
        <v>2647.5187828222079</v>
      </c>
      <c r="AG3817" s="6">
        <f>VLOOKUP(Table1[[#This Row],[PracticeCode]],$AP$3:$AS$345,4,FALSE)</f>
        <v>2647.5187828222079</v>
      </c>
      <c r="AH3817" s="27">
        <f t="shared" si="445"/>
        <v>192386.36488508046</v>
      </c>
      <c r="AI3817" s="6" t="e">
        <f t="shared" si="440"/>
        <v>#N/A</v>
      </c>
    </row>
    <row r="3818" spans="1:35" x14ac:dyDescent="0.35">
      <c r="A3818" t="str">
        <f t="shared" si="439"/>
        <v>UXENDON CRESCENT SURGERYK&amp;W NorthBrentE84007Sep6</v>
      </c>
      <c r="B3818" s="41" t="s">
        <v>487</v>
      </c>
      <c r="C3818" s="41" t="s">
        <v>461</v>
      </c>
      <c r="D3818" s="41" t="s">
        <v>18</v>
      </c>
      <c r="E3818" s="41" t="s">
        <v>387</v>
      </c>
      <c r="F3818" s="41" t="s">
        <v>387</v>
      </c>
      <c r="G3818" s="41" t="s">
        <v>761</v>
      </c>
      <c r="H3818" s="41">
        <v>6</v>
      </c>
      <c r="I3818" s="41">
        <v>5883.37507293824</v>
      </c>
      <c r="J3818" s="41">
        <v>63267</v>
      </c>
      <c r="K3818" s="41">
        <v>207</v>
      </c>
      <c r="L3818" s="41">
        <v>1259.0133000000001</v>
      </c>
      <c r="M3818" s="41">
        <v>4.1193</v>
      </c>
      <c r="N3818" s="41">
        <v>25000</v>
      </c>
      <c r="O3818" s="41">
        <v>5</v>
      </c>
      <c r="P3818" s="41">
        <v>562.5</v>
      </c>
      <c r="Q3818" s="41">
        <v>0.11249999999999999</v>
      </c>
      <c r="R3818" s="41">
        <v>2619</v>
      </c>
      <c r="S3818" s="41">
        <v>46.880099999999999</v>
      </c>
      <c r="T3818" s="41">
        <v>0</v>
      </c>
      <c r="U3818" s="41">
        <v>0</v>
      </c>
      <c r="V3818" s="41">
        <v>66093</v>
      </c>
      <c r="W3818" s="41">
        <v>1310.0127000000002</v>
      </c>
      <c r="X3818" s="41">
        <v>25005</v>
      </c>
      <c r="Y3818" s="41">
        <v>562.61249999999995</v>
      </c>
      <c r="Z3818" s="6">
        <f>0</f>
        <v>0</v>
      </c>
      <c r="AA3818" s="6">
        <f t="shared" si="441"/>
        <v>1310.0127000000002</v>
      </c>
      <c r="AB3818">
        <f>IF(ISBLANK(Table1[[#This Row],[FY2425_Cost]])=TRUE,#N/A,Table1[[#This Row],[FY2425_Cost]])</f>
        <v>562.61249999999995</v>
      </c>
      <c r="AC3818" s="6">
        <f t="shared" si="442"/>
        <v>-747.40020000000027</v>
      </c>
      <c r="AD3818" s="6" t="e">
        <f>SUMIFS($AB$3:AB3818,$B$3:B3818,B3818)</f>
        <v>#N/A</v>
      </c>
      <c r="AE3818" s="6">
        <f t="shared" si="443"/>
        <v>2647.5187828222079</v>
      </c>
      <c r="AF3818" s="6">
        <f t="shared" si="444"/>
        <v>2647.5187828222079</v>
      </c>
      <c r="AG3818" s="6">
        <f>VLOOKUP(Table1[[#This Row],[PracticeCode]],$AP$3:$AS$345,4,FALSE)</f>
        <v>2647.5187828222079</v>
      </c>
      <c r="AH3818" s="27">
        <f t="shared" si="445"/>
        <v>192386.36488508046</v>
      </c>
      <c r="AI3818" s="6" t="e">
        <f t="shared" si="440"/>
        <v>#N/A</v>
      </c>
    </row>
    <row r="3819" spans="1:35" x14ac:dyDescent="0.35">
      <c r="A3819" t="str">
        <f t="shared" si="439"/>
        <v>VICTORIA MEDICAL CENTRESouth Westminster Primary Care NetworkCentral LondonE87002Apr1</v>
      </c>
      <c r="B3819" s="41" t="s">
        <v>666</v>
      </c>
      <c r="C3819" s="41" t="s">
        <v>470</v>
      </c>
      <c r="D3819" s="41" t="s">
        <v>33</v>
      </c>
      <c r="E3819" s="41" t="s">
        <v>388</v>
      </c>
      <c r="F3819" s="41" t="s">
        <v>388</v>
      </c>
      <c r="G3819" s="41" t="s">
        <v>756</v>
      </c>
      <c r="H3819" s="41">
        <v>1</v>
      </c>
      <c r="I3819" s="41">
        <v>18040.151766292802</v>
      </c>
      <c r="J3819" s="41">
        <v>12975</v>
      </c>
      <c r="K3819" s="41">
        <v>2557</v>
      </c>
      <c r="L3819" s="41">
        <v>240.03749999999999</v>
      </c>
      <c r="M3819" s="41">
        <v>47.304499999999997</v>
      </c>
      <c r="N3819" s="41">
        <v>3622</v>
      </c>
      <c r="O3819" s="41">
        <v>4806</v>
      </c>
      <c r="P3819" s="41">
        <v>72.077800000000011</v>
      </c>
      <c r="Q3819" s="41">
        <v>95.639400000000009</v>
      </c>
      <c r="R3819" s="41">
        <v>3952</v>
      </c>
      <c r="S3819" s="41">
        <v>70.740799999999993</v>
      </c>
      <c r="T3819" s="41">
        <v>5257</v>
      </c>
      <c r="U3819" s="41">
        <v>115.654</v>
      </c>
      <c r="V3819" s="41">
        <v>19484</v>
      </c>
      <c r="W3819" s="41">
        <v>358.08279999999996</v>
      </c>
      <c r="X3819" s="41">
        <v>13685</v>
      </c>
      <c r="Y3819" s="41">
        <v>283.37120000000004</v>
      </c>
      <c r="Z3819" s="6">
        <f>0</f>
        <v>0</v>
      </c>
      <c r="AA3819" s="6">
        <f t="shared" si="441"/>
        <v>358.08279999999996</v>
      </c>
      <c r="AB3819">
        <f>IF(ISBLANK(Table1[[#This Row],[FY2425_Cost]])=TRUE,#N/A,Table1[[#This Row],[FY2425_Cost]])</f>
        <v>283.37120000000004</v>
      </c>
      <c r="AC3819" s="6">
        <f t="shared" si="442"/>
        <v>-74.711599999999919</v>
      </c>
      <c r="AD3819" s="6">
        <f>SUMIFS($AB$3:AB3819,$B$3:B3819,B3819)</f>
        <v>283.37120000000004</v>
      </c>
      <c r="AE3819" s="6">
        <f t="shared" si="443"/>
        <v>8118.0682948317608</v>
      </c>
      <c r="AF3819" s="6">
        <f t="shared" si="444"/>
        <v>8118.0682948317608</v>
      </c>
      <c r="AG3819" s="6">
        <f>VLOOKUP(Table1[[#This Row],[PracticeCode]],$AP$3:$AS$345,4,FALSE)</f>
        <v>8118.0682948317608</v>
      </c>
      <c r="AH3819" s="27">
        <f t="shared" si="445"/>
        <v>589912.96275777463</v>
      </c>
      <c r="AI3819" s="6">
        <f t="shared" si="440"/>
        <v>0</v>
      </c>
    </row>
    <row r="3820" spans="1:35" x14ac:dyDescent="0.35">
      <c r="A3820" t="str">
        <f t="shared" si="439"/>
        <v>VICTORIA MEDICAL CENTRESouth Westminster Primary Care NetworkCentral LondonE87002Aug5</v>
      </c>
      <c r="B3820" s="41" t="s">
        <v>666</v>
      </c>
      <c r="C3820" s="41" t="s">
        <v>470</v>
      </c>
      <c r="D3820" s="41" t="s">
        <v>33</v>
      </c>
      <c r="E3820" s="41" t="s">
        <v>388</v>
      </c>
      <c r="F3820" s="41" t="s">
        <v>388</v>
      </c>
      <c r="G3820" s="41" t="s">
        <v>760</v>
      </c>
      <c r="H3820" s="41">
        <v>5</v>
      </c>
      <c r="I3820" s="41">
        <v>18040.151766292802</v>
      </c>
      <c r="J3820" s="41">
        <v>4792</v>
      </c>
      <c r="K3820" s="41">
        <v>237</v>
      </c>
      <c r="L3820" s="41">
        <v>88.652000000000001</v>
      </c>
      <c r="M3820" s="41">
        <v>4.3845000000000001</v>
      </c>
      <c r="N3820" s="41">
        <v>3387</v>
      </c>
      <c r="O3820" s="41">
        <v>122</v>
      </c>
      <c r="P3820" s="41">
        <v>67.401300000000006</v>
      </c>
      <c r="Q3820" s="41">
        <v>2.4278</v>
      </c>
      <c r="R3820" s="41">
        <v>9158</v>
      </c>
      <c r="S3820" s="41">
        <v>163.9282</v>
      </c>
      <c r="T3820" s="41">
        <v>8929</v>
      </c>
      <c r="U3820" s="41">
        <v>196.43799999999999</v>
      </c>
      <c r="V3820" s="41">
        <v>14187</v>
      </c>
      <c r="W3820" s="41">
        <v>256.96469999999999</v>
      </c>
      <c r="X3820" s="41">
        <v>12438</v>
      </c>
      <c r="Y3820" s="41">
        <v>266.26710000000003</v>
      </c>
      <c r="Z3820" s="6">
        <f>0</f>
        <v>0</v>
      </c>
      <c r="AA3820" s="6">
        <f t="shared" si="441"/>
        <v>256.96469999999999</v>
      </c>
      <c r="AB3820">
        <f>IF(ISBLANK(Table1[[#This Row],[FY2425_Cost]])=TRUE,#N/A,Table1[[#This Row],[FY2425_Cost]])</f>
        <v>266.26710000000003</v>
      </c>
      <c r="AC3820" s="6">
        <f t="shared" si="442"/>
        <v>9.3024000000000342</v>
      </c>
      <c r="AD3820" s="6">
        <f>SUMIFS($AB$3:AB3820,$B$3:B3820,B3820)</f>
        <v>549.63830000000007</v>
      </c>
      <c r="AE3820" s="6">
        <f t="shared" si="443"/>
        <v>8118.0682948317608</v>
      </c>
      <c r="AF3820" s="6">
        <f t="shared" si="444"/>
        <v>8118.0682948317608</v>
      </c>
      <c r="AG3820" s="6">
        <f>VLOOKUP(Table1[[#This Row],[PracticeCode]],$AP$3:$AS$345,4,FALSE)</f>
        <v>8118.0682948317608</v>
      </c>
      <c r="AH3820" s="27">
        <f t="shared" si="445"/>
        <v>589912.96275777463</v>
      </c>
      <c r="AI3820" s="6">
        <f t="shared" si="440"/>
        <v>0</v>
      </c>
    </row>
    <row r="3821" spans="1:35" x14ac:dyDescent="0.35">
      <c r="A3821" t="str">
        <f t="shared" si="439"/>
        <v>VICTORIA MEDICAL CENTRESouth Westminster Primary Care NetworkCentral LondonE87002Dec9</v>
      </c>
      <c r="B3821" s="41" t="s">
        <v>666</v>
      </c>
      <c r="C3821" s="41" t="s">
        <v>470</v>
      </c>
      <c r="D3821" s="41" t="s">
        <v>33</v>
      </c>
      <c r="E3821" s="41" t="s">
        <v>388</v>
      </c>
      <c r="F3821" s="41" t="s">
        <v>388</v>
      </c>
      <c r="G3821" s="41" t="s">
        <v>764</v>
      </c>
      <c r="H3821" s="41">
        <v>9</v>
      </c>
      <c r="I3821" s="41">
        <v>18040.151766292802</v>
      </c>
      <c r="J3821" s="41">
        <v>27563</v>
      </c>
      <c r="K3821" s="41">
        <v>282</v>
      </c>
      <c r="L3821" s="41">
        <v>548.50369999999998</v>
      </c>
      <c r="M3821" s="41">
        <v>5.6118000000000006</v>
      </c>
      <c r="N3821" s="41"/>
      <c r="O3821" s="41"/>
      <c r="P3821" s="41"/>
      <c r="Q3821" s="41"/>
      <c r="R3821" s="41">
        <v>2808</v>
      </c>
      <c r="S3821" s="41">
        <v>50.263199999999998</v>
      </c>
      <c r="T3821" s="41"/>
      <c r="U3821" s="41"/>
      <c r="V3821" s="41">
        <v>30653</v>
      </c>
      <c r="W3821" s="41">
        <v>604.37869999999998</v>
      </c>
      <c r="X3821" s="41"/>
      <c r="Y3821" s="41"/>
      <c r="Z3821" s="6">
        <f>0</f>
        <v>0</v>
      </c>
      <c r="AA3821" s="6">
        <f t="shared" si="441"/>
        <v>604.37869999999998</v>
      </c>
      <c r="AB3821" t="e">
        <f>IF(ISBLANK(Table1[[#This Row],[FY2425_Cost]])=TRUE,#N/A,Table1[[#This Row],[FY2425_Cost]])</f>
        <v>#N/A</v>
      </c>
      <c r="AC3821" s="6" t="e">
        <f t="shared" si="442"/>
        <v>#N/A</v>
      </c>
      <c r="AD3821" s="6" t="e">
        <f>SUMIFS($AB$3:AB3821,$B$3:B3821,B3821)</f>
        <v>#N/A</v>
      </c>
      <c r="AE3821" s="6">
        <f t="shared" si="443"/>
        <v>8118.0682948317608</v>
      </c>
      <c r="AF3821" s="6">
        <f t="shared" si="444"/>
        <v>8118.0682948317608</v>
      </c>
      <c r="AG3821" s="6">
        <f>VLOOKUP(Table1[[#This Row],[PracticeCode]],$AP$3:$AS$345,4,FALSE)</f>
        <v>8118.0682948317608</v>
      </c>
      <c r="AH3821" s="27">
        <f t="shared" si="445"/>
        <v>589912.96275777463</v>
      </c>
      <c r="AI3821" s="6" t="e">
        <f t="shared" si="440"/>
        <v>#N/A</v>
      </c>
    </row>
    <row r="3822" spans="1:35" x14ac:dyDescent="0.35">
      <c r="A3822" t="str">
        <f t="shared" si="439"/>
        <v>VICTORIA MEDICAL CENTRESouth Westminster Primary Care NetworkCentral LondonE87002Feb11</v>
      </c>
      <c r="B3822" s="41" t="s">
        <v>666</v>
      </c>
      <c r="C3822" s="41" t="s">
        <v>470</v>
      </c>
      <c r="D3822" s="41" t="s">
        <v>33</v>
      </c>
      <c r="E3822" s="41" t="s">
        <v>388</v>
      </c>
      <c r="F3822" s="41" t="s">
        <v>388</v>
      </c>
      <c r="G3822" s="41" t="s">
        <v>766</v>
      </c>
      <c r="H3822" s="41">
        <v>11</v>
      </c>
      <c r="I3822" s="41">
        <v>18040.151766292802</v>
      </c>
      <c r="J3822" s="41">
        <v>3736</v>
      </c>
      <c r="K3822" s="41">
        <v>693</v>
      </c>
      <c r="L3822" s="41">
        <v>74.346400000000003</v>
      </c>
      <c r="M3822" s="41">
        <v>13.790700000000001</v>
      </c>
      <c r="N3822" s="41"/>
      <c r="O3822" s="41"/>
      <c r="P3822" s="41"/>
      <c r="Q3822" s="41"/>
      <c r="R3822" s="41">
        <v>8541</v>
      </c>
      <c r="S3822" s="41">
        <v>152.88390000000001</v>
      </c>
      <c r="T3822" s="41"/>
      <c r="U3822" s="41"/>
      <c r="V3822" s="41">
        <v>12970</v>
      </c>
      <c r="W3822" s="41">
        <v>241.02100000000002</v>
      </c>
      <c r="X3822" s="41"/>
      <c r="Y3822" s="41"/>
      <c r="Z3822" s="6">
        <f>0</f>
        <v>0</v>
      </c>
      <c r="AA3822" s="6">
        <f t="shared" si="441"/>
        <v>241.02100000000002</v>
      </c>
      <c r="AB3822" t="e">
        <f>IF(ISBLANK(Table1[[#This Row],[FY2425_Cost]])=TRUE,#N/A,Table1[[#This Row],[FY2425_Cost]])</f>
        <v>#N/A</v>
      </c>
      <c r="AC3822" s="6" t="e">
        <f t="shared" si="442"/>
        <v>#N/A</v>
      </c>
      <c r="AD3822" s="6" t="e">
        <f>SUMIFS($AB$3:AB3822,$B$3:B3822,B3822)</f>
        <v>#N/A</v>
      </c>
      <c r="AE3822" s="6">
        <f t="shared" si="443"/>
        <v>8118.0682948317608</v>
      </c>
      <c r="AF3822" s="6">
        <f t="shared" si="444"/>
        <v>8118.0682948317608</v>
      </c>
      <c r="AG3822" s="6">
        <f>VLOOKUP(Table1[[#This Row],[PracticeCode]],$AP$3:$AS$345,4,FALSE)</f>
        <v>8118.0682948317608</v>
      </c>
      <c r="AH3822" s="27">
        <f t="shared" si="445"/>
        <v>589912.96275777463</v>
      </c>
      <c r="AI3822" s="6" t="e">
        <f t="shared" si="440"/>
        <v>#N/A</v>
      </c>
    </row>
    <row r="3823" spans="1:35" x14ac:dyDescent="0.35">
      <c r="A3823" t="str">
        <f t="shared" si="439"/>
        <v>VICTORIA MEDICAL CENTRESouth Westminster Primary Care NetworkCentral LondonE87002Jan10</v>
      </c>
      <c r="B3823" s="41" t="s">
        <v>666</v>
      </c>
      <c r="C3823" s="41" t="s">
        <v>470</v>
      </c>
      <c r="D3823" s="41" t="s">
        <v>33</v>
      </c>
      <c r="E3823" s="41" t="s">
        <v>388</v>
      </c>
      <c r="F3823" s="41" t="s">
        <v>388</v>
      </c>
      <c r="G3823" s="41" t="s">
        <v>765</v>
      </c>
      <c r="H3823" s="41">
        <v>10</v>
      </c>
      <c r="I3823" s="41">
        <v>18040.151766292802</v>
      </c>
      <c r="J3823" s="41">
        <v>57694</v>
      </c>
      <c r="K3823" s="41">
        <v>562</v>
      </c>
      <c r="L3823" s="41">
        <v>1148.1106</v>
      </c>
      <c r="M3823" s="41">
        <v>11.1838</v>
      </c>
      <c r="N3823" s="41"/>
      <c r="O3823" s="41"/>
      <c r="P3823" s="41"/>
      <c r="Q3823" s="41"/>
      <c r="R3823" s="41">
        <v>9208</v>
      </c>
      <c r="S3823" s="41">
        <v>164.82320000000001</v>
      </c>
      <c r="T3823" s="41"/>
      <c r="U3823" s="41"/>
      <c r="V3823" s="41">
        <v>67464</v>
      </c>
      <c r="W3823" s="41">
        <v>1324.1176</v>
      </c>
      <c r="X3823" s="41"/>
      <c r="Y3823" s="41"/>
      <c r="Z3823" s="6">
        <f>0</f>
        <v>0</v>
      </c>
      <c r="AA3823" s="6">
        <f t="shared" si="441"/>
        <v>1324.1176</v>
      </c>
      <c r="AB3823" t="e">
        <f>IF(ISBLANK(Table1[[#This Row],[FY2425_Cost]])=TRUE,#N/A,Table1[[#This Row],[FY2425_Cost]])</f>
        <v>#N/A</v>
      </c>
      <c r="AC3823" s="6" t="e">
        <f t="shared" si="442"/>
        <v>#N/A</v>
      </c>
      <c r="AD3823" s="6" t="e">
        <f>SUMIFS($AB$3:AB3823,$B$3:B3823,B3823)</f>
        <v>#N/A</v>
      </c>
      <c r="AE3823" s="6">
        <f t="shared" si="443"/>
        <v>8118.0682948317608</v>
      </c>
      <c r="AF3823" s="6">
        <f t="shared" si="444"/>
        <v>8118.0682948317608</v>
      </c>
      <c r="AG3823" s="6">
        <f>VLOOKUP(Table1[[#This Row],[PracticeCode]],$AP$3:$AS$345,4,FALSE)</f>
        <v>8118.0682948317608</v>
      </c>
      <c r="AH3823" s="27">
        <f t="shared" si="445"/>
        <v>589912.96275777463</v>
      </c>
      <c r="AI3823" s="6" t="e">
        <f t="shared" si="440"/>
        <v>#N/A</v>
      </c>
    </row>
    <row r="3824" spans="1:35" x14ac:dyDescent="0.35">
      <c r="A3824" t="str">
        <f t="shared" si="439"/>
        <v>VICTORIA MEDICAL CENTRESouth Westminster Primary Care NetworkCentral LondonE87002Jul4</v>
      </c>
      <c r="B3824" s="41" t="s">
        <v>666</v>
      </c>
      <c r="C3824" s="41" t="s">
        <v>470</v>
      </c>
      <c r="D3824" s="41" t="s">
        <v>33</v>
      </c>
      <c r="E3824" s="41" t="s">
        <v>388</v>
      </c>
      <c r="F3824" s="41" t="s">
        <v>388</v>
      </c>
      <c r="G3824" s="41" t="s">
        <v>759</v>
      </c>
      <c r="H3824" s="41">
        <v>4</v>
      </c>
      <c r="I3824" s="41">
        <v>18040.151766292802</v>
      </c>
      <c r="J3824" s="41">
        <v>9175</v>
      </c>
      <c r="K3824" s="41">
        <v>479</v>
      </c>
      <c r="L3824" s="41">
        <v>169.73749999999998</v>
      </c>
      <c r="M3824" s="41">
        <v>8.8614999999999995</v>
      </c>
      <c r="N3824" s="41">
        <v>73988</v>
      </c>
      <c r="O3824" s="41">
        <v>192</v>
      </c>
      <c r="P3824" s="41">
        <v>1472.3612000000001</v>
      </c>
      <c r="Q3824" s="41">
        <v>3.8208000000000002</v>
      </c>
      <c r="R3824" s="41">
        <v>4417</v>
      </c>
      <c r="S3824" s="41">
        <v>79.064300000000003</v>
      </c>
      <c r="T3824" s="41">
        <v>5932</v>
      </c>
      <c r="U3824" s="41">
        <v>130.50399999999999</v>
      </c>
      <c r="V3824" s="41">
        <v>14071</v>
      </c>
      <c r="W3824" s="41">
        <v>257.66329999999999</v>
      </c>
      <c r="X3824" s="41">
        <v>80112</v>
      </c>
      <c r="Y3824" s="41">
        <v>1606.6859999999999</v>
      </c>
      <c r="Z3824" s="6">
        <f>0</f>
        <v>0</v>
      </c>
      <c r="AA3824" s="6">
        <f t="shared" si="441"/>
        <v>257.66329999999999</v>
      </c>
      <c r="AB3824">
        <f>IF(ISBLANK(Table1[[#This Row],[FY2425_Cost]])=TRUE,#N/A,Table1[[#This Row],[FY2425_Cost]])</f>
        <v>1606.6859999999999</v>
      </c>
      <c r="AC3824" s="6">
        <f t="shared" si="442"/>
        <v>1349.0227</v>
      </c>
      <c r="AD3824" s="6" t="e">
        <f>SUMIFS($AB$3:AB3824,$B$3:B3824,B3824)</f>
        <v>#N/A</v>
      </c>
      <c r="AE3824" s="6">
        <f t="shared" si="443"/>
        <v>8118.0682948317608</v>
      </c>
      <c r="AF3824" s="6">
        <f t="shared" si="444"/>
        <v>8118.0682948317608</v>
      </c>
      <c r="AG3824" s="6">
        <f>VLOOKUP(Table1[[#This Row],[PracticeCode]],$AP$3:$AS$345,4,FALSE)</f>
        <v>8118.0682948317608</v>
      </c>
      <c r="AH3824" s="27">
        <f t="shared" si="445"/>
        <v>589912.96275777463</v>
      </c>
      <c r="AI3824" s="6" t="e">
        <f t="shared" si="440"/>
        <v>#N/A</v>
      </c>
    </row>
    <row r="3825" spans="1:35" x14ac:dyDescent="0.35">
      <c r="A3825" t="str">
        <f t="shared" si="439"/>
        <v>VICTORIA MEDICAL CENTRESouth Westminster Primary Care NetworkCentral LondonE87002Jun3</v>
      </c>
      <c r="B3825" s="41" t="s">
        <v>666</v>
      </c>
      <c r="C3825" s="41" t="s">
        <v>470</v>
      </c>
      <c r="D3825" s="41" t="s">
        <v>33</v>
      </c>
      <c r="E3825" s="41" t="s">
        <v>388</v>
      </c>
      <c r="F3825" s="41" t="s">
        <v>388</v>
      </c>
      <c r="G3825" s="41" t="s">
        <v>758</v>
      </c>
      <c r="H3825" s="41">
        <v>3</v>
      </c>
      <c r="I3825" s="41">
        <v>18040.151766292802</v>
      </c>
      <c r="J3825" s="41">
        <v>3040</v>
      </c>
      <c r="K3825" s="41">
        <v>434</v>
      </c>
      <c r="L3825" s="41">
        <v>56.239999999999995</v>
      </c>
      <c r="M3825" s="41">
        <v>8.0289999999999999</v>
      </c>
      <c r="N3825" s="41">
        <v>4010</v>
      </c>
      <c r="O3825" s="41">
        <v>255</v>
      </c>
      <c r="P3825" s="41">
        <v>79.799000000000007</v>
      </c>
      <c r="Q3825" s="41">
        <v>5.0745000000000005</v>
      </c>
      <c r="R3825" s="41">
        <v>4480</v>
      </c>
      <c r="S3825" s="41">
        <v>80.191999999999993</v>
      </c>
      <c r="T3825" s="41">
        <v>3879</v>
      </c>
      <c r="U3825" s="41">
        <v>85.337999999999994</v>
      </c>
      <c r="V3825" s="41">
        <v>7954</v>
      </c>
      <c r="W3825" s="41">
        <v>144.46099999999998</v>
      </c>
      <c r="X3825" s="41">
        <v>8144</v>
      </c>
      <c r="Y3825" s="41">
        <v>170.2115</v>
      </c>
      <c r="Z3825" s="6">
        <f>0</f>
        <v>0</v>
      </c>
      <c r="AA3825" s="6">
        <f t="shared" si="441"/>
        <v>144.46099999999998</v>
      </c>
      <c r="AB3825">
        <f>IF(ISBLANK(Table1[[#This Row],[FY2425_Cost]])=TRUE,#N/A,Table1[[#This Row],[FY2425_Cost]])</f>
        <v>170.2115</v>
      </c>
      <c r="AC3825" s="6">
        <f t="shared" si="442"/>
        <v>25.750500000000017</v>
      </c>
      <c r="AD3825" s="6" t="e">
        <f>SUMIFS($AB$3:AB3825,$B$3:B3825,B3825)</f>
        <v>#N/A</v>
      </c>
      <c r="AE3825" s="6">
        <f t="shared" si="443"/>
        <v>8118.0682948317608</v>
      </c>
      <c r="AF3825" s="6">
        <f t="shared" si="444"/>
        <v>8118.0682948317608</v>
      </c>
      <c r="AG3825" s="6">
        <f>VLOOKUP(Table1[[#This Row],[PracticeCode]],$AP$3:$AS$345,4,FALSE)</f>
        <v>8118.0682948317608</v>
      </c>
      <c r="AH3825" s="27">
        <f t="shared" si="445"/>
        <v>589912.96275777463</v>
      </c>
      <c r="AI3825" s="6" t="e">
        <f t="shared" si="440"/>
        <v>#N/A</v>
      </c>
    </row>
    <row r="3826" spans="1:35" x14ac:dyDescent="0.35">
      <c r="A3826" t="str">
        <f t="shared" si="439"/>
        <v>VICTORIA MEDICAL CENTRESouth Westminster Primary Care NetworkCentral LondonE87002Mar12</v>
      </c>
      <c r="B3826" s="41" t="s">
        <v>666</v>
      </c>
      <c r="C3826" s="41" t="s">
        <v>470</v>
      </c>
      <c r="D3826" s="41" t="s">
        <v>33</v>
      </c>
      <c r="E3826" s="41" t="s">
        <v>388</v>
      </c>
      <c r="F3826" s="41" t="s">
        <v>388</v>
      </c>
      <c r="G3826" s="41" t="s">
        <v>767</v>
      </c>
      <c r="H3826" s="41">
        <v>12</v>
      </c>
      <c r="I3826" s="41">
        <v>18040.151766292802</v>
      </c>
      <c r="J3826" s="41">
        <v>4077</v>
      </c>
      <c r="K3826" s="41">
        <v>324</v>
      </c>
      <c r="L3826" s="41">
        <v>81.132300000000001</v>
      </c>
      <c r="M3826" s="41">
        <v>6.4476000000000004</v>
      </c>
      <c r="N3826" s="41"/>
      <c r="O3826" s="41"/>
      <c r="P3826" s="41"/>
      <c r="Q3826" s="41"/>
      <c r="R3826" s="41">
        <v>4364</v>
      </c>
      <c r="S3826" s="41">
        <v>78.115600000000001</v>
      </c>
      <c r="T3826" s="41"/>
      <c r="U3826" s="41"/>
      <c r="V3826" s="41">
        <v>8765</v>
      </c>
      <c r="W3826" s="41">
        <v>165.69549999999998</v>
      </c>
      <c r="X3826" s="41"/>
      <c r="Y3826" s="41"/>
      <c r="Z3826" s="6">
        <f>0</f>
        <v>0</v>
      </c>
      <c r="AA3826" s="6">
        <f t="shared" si="441"/>
        <v>165.69549999999998</v>
      </c>
      <c r="AB3826" t="e">
        <f>IF(ISBLANK(Table1[[#This Row],[FY2425_Cost]])=TRUE,#N/A,Table1[[#This Row],[FY2425_Cost]])</f>
        <v>#N/A</v>
      </c>
      <c r="AC3826" s="6" t="e">
        <f t="shared" si="442"/>
        <v>#N/A</v>
      </c>
      <c r="AD3826" s="6" t="e">
        <f>SUMIFS($AB$3:AB3826,$B$3:B3826,B3826)</f>
        <v>#N/A</v>
      </c>
      <c r="AE3826" s="6">
        <f t="shared" si="443"/>
        <v>8118.0682948317608</v>
      </c>
      <c r="AF3826" s="6">
        <f t="shared" si="444"/>
        <v>8118.0682948317608</v>
      </c>
      <c r="AG3826" s="6">
        <f>VLOOKUP(Table1[[#This Row],[PracticeCode]],$AP$3:$AS$345,4,FALSE)</f>
        <v>8118.0682948317608</v>
      </c>
      <c r="AH3826" s="27">
        <f t="shared" si="445"/>
        <v>589912.96275777463</v>
      </c>
      <c r="AI3826" s="6" t="e">
        <f t="shared" si="440"/>
        <v>#N/A</v>
      </c>
    </row>
    <row r="3827" spans="1:35" x14ac:dyDescent="0.35">
      <c r="A3827" t="str">
        <f t="shared" si="439"/>
        <v>VICTORIA MEDICAL CENTRESouth Westminster Primary Care NetworkCentral LondonE87002May2</v>
      </c>
      <c r="B3827" s="41" t="s">
        <v>666</v>
      </c>
      <c r="C3827" s="41" t="s">
        <v>470</v>
      </c>
      <c r="D3827" s="41" t="s">
        <v>33</v>
      </c>
      <c r="E3827" s="41" t="s">
        <v>388</v>
      </c>
      <c r="F3827" s="41" t="s">
        <v>388</v>
      </c>
      <c r="G3827" s="41" t="s">
        <v>757</v>
      </c>
      <c r="H3827" s="41">
        <v>2</v>
      </c>
      <c r="I3827" s="41">
        <v>18040.151766292802</v>
      </c>
      <c r="J3827" s="41">
        <v>3508</v>
      </c>
      <c r="K3827" s="41">
        <v>1328</v>
      </c>
      <c r="L3827" s="41">
        <v>64.897999999999996</v>
      </c>
      <c r="M3827" s="41">
        <v>24.567999999999998</v>
      </c>
      <c r="N3827" s="41">
        <v>32925</v>
      </c>
      <c r="O3827" s="41">
        <v>322</v>
      </c>
      <c r="P3827" s="41">
        <v>655.20749999999998</v>
      </c>
      <c r="Q3827" s="41">
        <v>6.4077999999999999</v>
      </c>
      <c r="R3827" s="41">
        <v>5886</v>
      </c>
      <c r="S3827" s="41">
        <v>105.35939999999999</v>
      </c>
      <c r="T3827" s="41">
        <v>4438</v>
      </c>
      <c r="U3827" s="41">
        <v>97.635999999999996</v>
      </c>
      <c r="V3827" s="41">
        <v>10722</v>
      </c>
      <c r="W3827" s="41">
        <v>194.8254</v>
      </c>
      <c r="X3827" s="41">
        <v>37685</v>
      </c>
      <c r="Y3827" s="41">
        <v>759.2512999999999</v>
      </c>
      <c r="Z3827" s="6">
        <f>0</f>
        <v>0</v>
      </c>
      <c r="AA3827" s="6">
        <f t="shared" si="441"/>
        <v>194.8254</v>
      </c>
      <c r="AB3827">
        <f>IF(ISBLANK(Table1[[#This Row],[FY2425_Cost]])=TRUE,#N/A,Table1[[#This Row],[FY2425_Cost]])</f>
        <v>759.2512999999999</v>
      </c>
      <c r="AC3827" s="6">
        <f t="shared" si="442"/>
        <v>564.42589999999996</v>
      </c>
      <c r="AD3827" s="6" t="e">
        <f>SUMIFS($AB$3:AB3827,$B$3:B3827,B3827)</f>
        <v>#N/A</v>
      </c>
      <c r="AE3827" s="6">
        <f t="shared" si="443"/>
        <v>8118.0682948317608</v>
      </c>
      <c r="AF3827" s="6">
        <f t="shared" si="444"/>
        <v>8118.0682948317608</v>
      </c>
      <c r="AG3827" s="6">
        <f>VLOOKUP(Table1[[#This Row],[PracticeCode]],$AP$3:$AS$345,4,FALSE)</f>
        <v>8118.0682948317608</v>
      </c>
      <c r="AH3827" s="27">
        <f t="shared" si="445"/>
        <v>589912.96275777463</v>
      </c>
      <c r="AI3827" s="6" t="e">
        <f t="shared" si="440"/>
        <v>#N/A</v>
      </c>
    </row>
    <row r="3828" spans="1:35" x14ac:dyDescent="0.35">
      <c r="A3828" t="str">
        <f t="shared" si="439"/>
        <v>VICTORIA MEDICAL CENTRESouth Westminster Primary Care NetworkCentral LondonE87002Nov8</v>
      </c>
      <c r="B3828" s="41" t="s">
        <v>666</v>
      </c>
      <c r="C3828" s="41" t="s">
        <v>470</v>
      </c>
      <c r="D3828" s="41" t="s">
        <v>33</v>
      </c>
      <c r="E3828" s="41" t="s">
        <v>388</v>
      </c>
      <c r="F3828" s="41" t="s">
        <v>388</v>
      </c>
      <c r="G3828" s="41" t="s">
        <v>763</v>
      </c>
      <c r="H3828" s="41">
        <v>8</v>
      </c>
      <c r="I3828" s="41">
        <v>18040.151766292802</v>
      </c>
      <c r="J3828" s="41">
        <v>57068</v>
      </c>
      <c r="K3828" s="41">
        <v>254</v>
      </c>
      <c r="L3828" s="41">
        <v>1135.6532</v>
      </c>
      <c r="M3828" s="41">
        <v>5.0546000000000006</v>
      </c>
      <c r="N3828" s="41"/>
      <c r="O3828" s="41"/>
      <c r="P3828" s="41"/>
      <c r="Q3828" s="41"/>
      <c r="R3828" s="41">
        <v>4759</v>
      </c>
      <c r="S3828" s="41">
        <v>85.186099999999996</v>
      </c>
      <c r="T3828" s="41"/>
      <c r="U3828" s="41"/>
      <c r="V3828" s="41">
        <v>62081</v>
      </c>
      <c r="W3828" s="41">
        <v>1225.8938999999998</v>
      </c>
      <c r="X3828" s="41"/>
      <c r="Y3828" s="41"/>
      <c r="Z3828" s="6">
        <f>0</f>
        <v>0</v>
      </c>
      <c r="AA3828" s="6">
        <f t="shared" si="441"/>
        <v>1225.8938999999998</v>
      </c>
      <c r="AB3828" t="e">
        <f>IF(ISBLANK(Table1[[#This Row],[FY2425_Cost]])=TRUE,#N/A,Table1[[#This Row],[FY2425_Cost]])</f>
        <v>#N/A</v>
      </c>
      <c r="AC3828" s="6" t="e">
        <f t="shared" si="442"/>
        <v>#N/A</v>
      </c>
      <c r="AD3828" s="6" t="e">
        <f>SUMIFS($AB$3:AB3828,$B$3:B3828,B3828)</f>
        <v>#N/A</v>
      </c>
      <c r="AE3828" s="6">
        <f t="shared" si="443"/>
        <v>8118.0682948317608</v>
      </c>
      <c r="AF3828" s="6">
        <f t="shared" si="444"/>
        <v>8118.0682948317608</v>
      </c>
      <c r="AG3828" s="6">
        <f>VLOOKUP(Table1[[#This Row],[PracticeCode]],$AP$3:$AS$345,4,FALSE)</f>
        <v>8118.0682948317608</v>
      </c>
      <c r="AH3828" s="27">
        <f t="shared" si="445"/>
        <v>589912.96275777463</v>
      </c>
      <c r="AI3828" s="6" t="e">
        <f t="shared" si="440"/>
        <v>#N/A</v>
      </c>
    </row>
    <row r="3829" spans="1:35" x14ac:dyDescent="0.35">
      <c r="A3829" t="str">
        <f t="shared" si="439"/>
        <v>VICTORIA MEDICAL CENTRESouth Westminster Primary Care NetworkCentral LondonE87002Oct7</v>
      </c>
      <c r="B3829" s="41" t="s">
        <v>666</v>
      </c>
      <c r="C3829" s="41" t="s">
        <v>470</v>
      </c>
      <c r="D3829" s="41" t="s">
        <v>33</v>
      </c>
      <c r="E3829" s="41" t="s">
        <v>388</v>
      </c>
      <c r="F3829" s="41" t="s">
        <v>388</v>
      </c>
      <c r="G3829" s="41" t="s">
        <v>762</v>
      </c>
      <c r="H3829" s="41">
        <v>7</v>
      </c>
      <c r="I3829" s="41">
        <v>18040.151766292802</v>
      </c>
      <c r="J3829" s="41">
        <v>64798</v>
      </c>
      <c r="K3829" s="41">
        <v>14941</v>
      </c>
      <c r="L3829" s="41">
        <v>1289.4802</v>
      </c>
      <c r="M3829" s="41">
        <v>297.32589999999999</v>
      </c>
      <c r="N3829" s="41">
        <v>0</v>
      </c>
      <c r="O3829" s="41">
        <v>286</v>
      </c>
      <c r="P3829" s="41">
        <v>0</v>
      </c>
      <c r="Q3829" s="41">
        <v>6.4349999999999996</v>
      </c>
      <c r="R3829" s="41">
        <v>5555</v>
      </c>
      <c r="S3829" s="41">
        <v>99.4345</v>
      </c>
      <c r="T3829" s="41">
        <v>43993</v>
      </c>
      <c r="U3829" s="41">
        <v>967.846</v>
      </c>
      <c r="V3829" s="41">
        <v>85294</v>
      </c>
      <c r="W3829" s="41">
        <v>1686.2406000000001</v>
      </c>
      <c r="X3829" s="41">
        <v>44279</v>
      </c>
      <c r="Y3829" s="41">
        <v>974.28099999999995</v>
      </c>
      <c r="Z3829" s="6">
        <f>0</f>
        <v>0</v>
      </c>
      <c r="AA3829" s="6">
        <f t="shared" si="441"/>
        <v>1686.2406000000001</v>
      </c>
      <c r="AB3829">
        <f>IF(ISBLANK(Table1[[#This Row],[FY2425_Cost]])=TRUE,#N/A,Table1[[#This Row],[FY2425_Cost]])</f>
        <v>974.28099999999995</v>
      </c>
      <c r="AC3829" s="6">
        <f t="shared" si="442"/>
        <v>-711.95960000000014</v>
      </c>
      <c r="AD3829" s="6" t="e">
        <f>SUMIFS($AB$3:AB3829,$B$3:B3829,B3829)</f>
        <v>#N/A</v>
      </c>
      <c r="AE3829" s="6">
        <f t="shared" si="443"/>
        <v>8118.0682948317608</v>
      </c>
      <c r="AF3829" s="6">
        <f t="shared" si="444"/>
        <v>8118.0682948317608</v>
      </c>
      <c r="AG3829" s="6">
        <f>VLOOKUP(Table1[[#This Row],[PracticeCode]],$AP$3:$AS$345,4,FALSE)</f>
        <v>8118.0682948317608</v>
      </c>
      <c r="AH3829" s="27">
        <f t="shared" si="445"/>
        <v>589912.96275777463</v>
      </c>
      <c r="AI3829" s="6" t="e">
        <f t="shared" si="440"/>
        <v>#N/A</v>
      </c>
    </row>
    <row r="3830" spans="1:35" x14ac:dyDescent="0.35">
      <c r="A3830" t="str">
        <f t="shared" si="439"/>
        <v>VICTORIA MEDICAL CENTRESouth Westminster Primary Care NetworkCentral LondonE87002Sep6</v>
      </c>
      <c r="B3830" s="41" t="s">
        <v>666</v>
      </c>
      <c r="C3830" s="41" t="s">
        <v>470</v>
      </c>
      <c r="D3830" s="41" t="s">
        <v>33</v>
      </c>
      <c r="E3830" s="41" t="s">
        <v>388</v>
      </c>
      <c r="F3830" s="41" t="s">
        <v>388</v>
      </c>
      <c r="G3830" s="41" t="s">
        <v>761</v>
      </c>
      <c r="H3830" s="41">
        <v>6</v>
      </c>
      <c r="I3830" s="41">
        <v>18040.151766292802</v>
      </c>
      <c r="J3830" s="41">
        <v>41218</v>
      </c>
      <c r="K3830" s="41">
        <v>2133</v>
      </c>
      <c r="L3830" s="41">
        <v>820.23820000000001</v>
      </c>
      <c r="M3830" s="41">
        <v>42.4467</v>
      </c>
      <c r="N3830" s="41">
        <v>55816</v>
      </c>
      <c r="O3830" s="41">
        <v>159</v>
      </c>
      <c r="P3830" s="41">
        <v>1255.8599999999999</v>
      </c>
      <c r="Q3830" s="41">
        <v>3.5774999999999997</v>
      </c>
      <c r="R3830" s="41">
        <v>14568</v>
      </c>
      <c r="S3830" s="41">
        <v>260.7672</v>
      </c>
      <c r="T3830" s="41">
        <v>5891</v>
      </c>
      <c r="U3830" s="41">
        <v>129.602</v>
      </c>
      <c r="V3830" s="41">
        <v>57919</v>
      </c>
      <c r="W3830" s="41">
        <v>1123.4521</v>
      </c>
      <c r="X3830" s="41">
        <v>61866</v>
      </c>
      <c r="Y3830" s="41">
        <v>1389.0395000000001</v>
      </c>
      <c r="Z3830" s="6">
        <f>0</f>
        <v>0</v>
      </c>
      <c r="AA3830" s="6">
        <f t="shared" si="441"/>
        <v>1123.4521</v>
      </c>
      <c r="AB3830">
        <f>IF(ISBLANK(Table1[[#This Row],[FY2425_Cost]])=TRUE,#N/A,Table1[[#This Row],[FY2425_Cost]])</f>
        <v>1389.0395000000001</v>
      </c>
      <c r="AC3830" s="6">
        <f t="shared" si="442"/>
        <v>265.58740000000012</v>
      </c>
      <c r="AD3830" s="6" t="e">
        <f>SUMIFS($AB$3:AB3830,$B$3:B3830,B3830)</f>
        <v>#N/A</v>
      </c>
      <c r="AE3830" s="6">
        <f t="shared" si="443"/>
        <v>8118.0682948317608</v>
      </c>
      <c r="AF3830" s="6">
        <f t="shared" si="444"/>
        <v>8118.0682948317608</v>
      </c>
      <c r="AG3830" s="6">
        <f>VLOOKUP(Table1[[#This Row],[PracticeCode]],$AP$3:$AS$345,4,FALSE)</f>
        <v>8118.0682948317608</v>
      </c>
      <c r="AH3830" s="27">
        <f t="shared" si="445"/>
        <v>589912.96275777463</v>
      </c>
      <c r="AI3830" s="6" t="e">
        <f t="shared" si="440"/>
        <v>#N/A</v>
      </c>
    </row>
    <row r="3831" spans="1:35" x14ac:dyDescent="0.35">
      <c r="A3831" t="str">
        <f t="shared" si="439"/>
        <v>WALLASEY MEDICAL CENTRECelandine Health and MetroCare PCNHillingdonE86619Apr1</v>
      </c>
      <c r="B3831" s="41" t="s">
        <v>539</v>
      </c>
      <c r="C3831" s="41" t="s">
        <v>485</v>
      </c>
      <c r="D3831" s="41" t="s">
        <v>8</v>
      </c>
      <c r="E3831" s="41" t="s">
        <v>389</v>
      </c>
      <c r="F3831" s="41" t="s">
        <v>389</v>
      </c>
      <c r="G3831" s="41" t="s">
        <v>756</v>
      </c>
      <c r="H3831" s="41">
        <v>1</v>
      </c>
      <c r="I3831" s="41">
        <v>2974.0252902860698</v>
      </c>
      <c r="J3831" s="41">
        <v>1872</v>
      </c>
      <c r="K3831" s="41">
        <v>0</v>
      </c>
      <c r="L3831" s="41">
        <v>34.631999999999998</v>
      </c>
      <c r="M3831" s="41">
        <v>0</v>
      </c>
      <c r="N3831" s="41">
        <v>7610</v>
      </c>
      <c r="O3831" s="41">
        <v>0</v>
      </c>
      <c r="P3831" s="41">
        <v>151.43900000000002</v>
      </c>
      <c r="Q3831" s="41">
        <v>0</v>
      </c>
      <c r="R3831" s="41">
        <v>0</v>
      </c>
      <c r="S3831" s="41">
        <v>0</v>
      </c>
      <c r="T3831" s="41">
        <v>782</v>
      </c>
      <c r="U3831" s="41">
        <v>17.204000000000001</v>
      </c>
      <c r="V3831" s="41">
        <v>1872</v>
      </c>
      <c r="W3831" s="41">
        <v>34.631999999999998</v>
      </c>
      <c r="X3831" s="41">
        <v>8392</v>
      </c>
      <c r="Y3831" s="41">
        <v>168.64300000000003</v>
      </c>
      <c r="Z3831" s="6">
        <f>0</f>
        <v>0</v>
      </c>
      <c r="AA3831" s="6">
        <f t="shared" si="441"/>
        <v>34.631999999999998</v>
      </c>
      <c r="AB3831">
        <f>IF(ISBLANK(Table1[[#This Row],[FY2425_Cost]])=TRUE,#N/A,Table1[[#This Row],[FY2425_Cost]])</f>
        <v>168.64300000000003</v>
      </c>
      <c r="AC3831" s="6">
        <f t="shared" si="442"/>
        <v>134.01100000000002</v>
      </c>
      <c r="AD3831" s="6">
        <f>SUMIFS($AB$3:AB3831,$B$3:B3831,B3831)</f>
        <v>168.64300000000003</v>
      </c>
      <c r="AE3831" s="6">
        <f t="shared" si="443"/>
        <v>1338.3113806287315</v>
      </c>
      <c r="AF3831" s="6">
        <f t="shared" si="444"/>
        <v>1338.3113806287315</v>
      </c>
      <c r="AG3831" s="6">
        <f>VLOOKUP(Table1[[#This Row],[PracticeCode]],$AP$3:$AS$345,4,FALSE)</f>
        <v>1338.3113806287315</v>
      </c>
      <c r="AH3831" s="27">
        <f t="shared" si="445"/>
        <v>97250.62699235449</v>
      </c>
      <c r="AI3831" s="6">
        <f t="shared" si="440"/>
        <v>0</v>
      </c>
    </row>
    <row r="3832" spans="1:35" x14ac:dyDescent="0.35">
      <c r="A3832" t="str">
        <f t="shared" si="439"/>
        <v>WALLASEY MEDICAL CENTRECelandine Health and MetroCare PCNHillingdonE86619Aug5</v>
      </c>
      <c r="B3832" s="41" t="s">
        <v>539</v>
      </c>
      <c r="C3832" s="41" t="s">
        <v>485</v>
      </c>
      <c r="D3832" s="41" t="s">
        <v>8</v>
      </c>
      <c r="E3832" s="41" t="s">
        <v>389</v>
      </c>
      <c r="F3832" s="41" t="s">
        <v>389</v>
      </c>
      <c r="G3832" s="41" t="s">
        <v>760</v>
      </c>
      <c r="H3832" s="41">
        <v>5</v>
      </c>
      <c r="I3832" s="41">
        <v>2974.0252902860698</v>
      </c>
      <c r="J3832" s="41">
        <v>2312</v>
      </c>
      <c r="K3832" s="41">
        <v>0</v>
      </c>
      <c r="L3832" s="41">
        <v>42.771999999999998</v>
      </c>
      <c r="M3832" s="41">
        <v>0</v>
      </c>
      <c r="N3832" s="41">
        <v>3251</v>
      </c>
      <c r="O3832" s="41">
        <v>591</v>
      </c>
      <c r="P3832" s="41">
        <v>64.694900000000004</v>
      </c>
      <c r="Q3832" s="41">
        <v>11.760900000000001</v>
      </c>
      <c r="R3832" s="41">
        <v>744</v>
      </c>
      <c r="S3832" s="41">
        <v>13.317600000000001</v>
      </c>
      <c r="T3832" s="41">
        <v>620</v>
      </c>
      <c r="U3832" s="41">
        <v>13.64</v>
      </c>
      <c r="V3832" s="41">
        <v>3056</v>
      </c>
      <c r="W3832" s="41">
        <v>56.089599999999997</v>
      </c>
      <c r="X3832" s="41">
        <v>4462</v>
      </c>
      <c r="Y3832" s="41">
        <v>90.095800000000011</v>
      </c>
      <c r="Z3832" s="6">
        <f>0</f>
        <v>0</v>
      </c>
      <c r="AA3832" s="6">
        <f t="shared" si="441"/>
        <v>56.089599999999997</v>
      </c>
      <c r="AB3832">
        <f>IF(ISBLANK(Table1[[#This Row],[FY2425_Cost]])=TRUE,#N/A,Table1[[#This Row],[FY2425_Cost]])</f>
        <v>90.095800000000011</v>
      </c>
      <c r="AC3832" s="6">
        <f t="shared" si="442"/>
        <v>34.006200000000014</v>
      </c>
      <c r="AD3832" s="6">
        <f>SUMIFS($AB$3:AB3832,$B$3:B3832,B3832)</f>
        <v>258.73880000000003</v>
      </c>
      <c r="AE3832" s="6">
        <f t="shared" si="443"/>
        <v>1338.3113806287315</v>
      </c>
      <c r="AF3832" s="6">
        <f t="shared" si="444"/>
        <v>1338.3113806287315</v>
      </c>
      <c r="AG3832" s="6">
        <f>VLOOKUP(Table1[[#This Row],[PracticeCode]],$AP$3:$AS$345,4,FALSE)</f>
        <v>1338.3113806287315</v>
      </c>
      <c r="AH3832" s="27">
        <f t="shared" si="445"/>
        <v>97250.62699235449</v>
      </c>
      <c r="AI3832" s="6">
        <f t="shared" si="440"/>
        <v>0</v>
      </c>
    </row>
    <row r="3833" spans="1:35" x14ac:dyDescent="0.35">
      <c r="A3833" t="str">
        <f t="shared" si="439"/>
        <v>WALLASEY MEDICAL CENTRECelandine Health and MetroCare PCNHillingdonE86619Dec9</v>
      </c>
      <c r="B3833" s="41" t="s">
        <v>539</v>
      </c>
      <c r="C3833" s="41" t="s">
        <v>485</v>
      </c>
      <c r="D3833" s="41" t="s">
        <v>8</v>
      </c>
      <c r="E3833" s="41" t="s">
        <v>389</v>
      </c>
      <c r="F3833" s="41" t="s">
        <v>389</v>
      </c>
      <c r="G3833" s="41" t="s">
        <v>764</v>
      </c>
      <c r="H3833" s="41">
        <v>9</v>
      </c>
      <c r="I3833" s="41">
        <v>2974.0252902860698</v>
      </c>
      <c r="J3833" s="41">
        <v>2688</v>
      </c>
      <c r="K3833" s="41">
        <v>0</v>
      </c>
      <c r="L3833" s="41">
        <v>53.491200000000006</v>
      </c>
      <c r="M3833" s="41">
        <v>0</v>
      </c>
      <c r="N3833" s="41"/>
      <c r="O3833" s="41"/>
      <c r="P3833" s="41"/>
      <c r="Q3833" s="41"/>
      <c r="R3833" s="41">
        <v>870</v>
      </c>
      <c r="S3833" s="41">
        <v>15.573</v>
      </c>
      <c r="T3833" s="41"/>
      <c r="U3833" s="41"/>
      <c r="V3833" s="41">
        <v>3558</v>
      </c>
      <c r="W3833" s="41">
        <v>69.0642</v>
      </c>
      <c r="X3833" s="41"/>
      <c r="Y3833" s="41"/>
      <c r="Z3833" s="6">
        <f>0</f>
        <v>0</v>
      </c>
      <c r="AA3833" s="6">
        <f t="shared" si="441"/>
        <v>69.0642</v>
      </c>
      <c r="AB3833" t="e">
        <f>IF(ISBLANK(Table1[[#This Row],[FY2425_Cost]])=TRUE,#N/A,Table1[[#This Row],[FY2425_Cost]])</f>
        <v>#N/A</v>
      </c>
      <c r="AC3833" s="6" t="e">
        <f t="shared" si="442"/>
        <v>#N/A</v>
      </c>
      <c r="AD3833" s="6" t="e">
        <f>SUMIFS($AB$3:AB3833,$B$3:B3833,B3833)</f>
        <v>#N/A</v>
      </c>
      <c r="AE3833" s="6">
        <f t="shared" si="443"/>
        <v>1338.3113806287315</v>
      </c>
      <c r="AF3833" s="6">
        <f t="shared" si="444"/>
        <v>1338.3113806287315</v>
      </c>
      <c r="AG3833" s="6">
        <f>VLOOKUP(Table1[[#This Row],[PracticeCode]],$AP$3:$AS$345,4,FALSE)</f>
        <v>1338.3113806287315</v>
      </c>
      <c r="AH3833" s="27">
        <f t="shared" si="445"/>
        <v>97250.62699235449</v>
      </c>
      <c r="AI3833" s="6" t="e">
        <f t="shared" si="440"/>
        <v>#N/A</v>
      </c>
    </row>
    <row r="3834" spans="1:35" x14ac:dyDescent="0.35">
      <c r="A3834" t="str">
        <f t="shared" si="439"/>
        <v>WALLASEY MEDICAL CENTRECelandine Health and MetroCare PCNHillingdonE86619Feb11</v>
      </c>
      <c r="B3834" s="41" t="s">
        <v>539</v>
      </c>
      <c r="C3834" s="41" t="s">
        <v>485</v>
      </c>
      <c r="D3834" s="41" t="s">
        <v>8</v>
      </c>
      <c r="E3834" s="41" t="s">
        <v>389</v>
      </c>
      <c r="F3834" s="41" t="s">
        <v>389</v>
      </c>
      <c r="G3834" s="41" t="s">
        <v>766</v>
      </c>
      <c r="H3834" s="41">
        <v>11</v>
      </c>
      <c r="I3834" s="41">
        <v>2974.0252902860698</v>
      </c>
      <c r="J3834" s="41">
        <v>3245</v>
      </c>
      <c r="K3834" s="41">
        <v>0</v>
      </c>
      <c r="L3834" s="41">
        <v>64.575500000000005</v>
      </c>
      <c r="M3834" s="41">
        <v>0</v>
      </c>
      <c r="N3834" s="41"/>
      <c r="O3834" s="41"/>
      <c r="P3834" s="41"/>
      <c r="Q3834" s="41"/>
      <c r="R3834" s="41">
        <v>998</v>
      </c>
      <c r="S3834" s="41">
        <v>17.8642</v>
      </c>
      <c r="T3834" s="41"/>
      <c r="U3834" s="41"/>
      <c r="V3834" s="41">
        <v>4243</v>
      </c>
      <c r="W3834" s="41">
        <v>82.439700000000002</v>
      </c>
      <c r="X3834" s="41"/>
      <c r="Y3834" s="41"/>
      <c r="Z3834" s="6">
        <f>0</f>
        <v>0</v>
      </c>
      <c r="AA3834" s="6">
        <f t="shared" si="441"/>
        <v>82.439700000000002</v>
      </c>
      <c r="AB3834" t="e">
        <f>IF(ISBLANK(Table1[[#This Row],[FY2425_Cost]])=TRUE,#N/A,Table1[[#This Row],[FY2425_Cost]])</f>
        <v>#N/A</v>
      </c>
      <c r="AC3834" s="6" t="e">
        <f t="shared" si="442"/>
        <v>#N/A</v>
      </c>
      <c r="AD3834" s="6" t="e">
        <f>SUMIFS($AB$3:AB3834,$B$3:B3834,B3834)</f>
        <v>#N/A</v>
      </c>
      <c r="AE3834" s="6">
        <f t="shared" si="443"/>
        <v>1338.3113806287315</v>
      </c>
      <c r="AF3834" s="6">
        <f t="shared" si="444"/>
        <v>1338.3113806287315</v>
      </c>
      <c r="AG3834" s="6">
        <f>VLOOKUP(Table1[[#This Row],[PracticeCode]],$AP$3:$AS$345,4,FALSE)</f>
        <v>1338.3113806287315</v>
      </c>
      <c r="AH3834" s="27">
        <f t="shared" si="445"/>
        <v>97250.62699235449</v>
      </c>
      <c r="AI3834" s="6" t="e">
        <f t="shared" si="440"/>
        <v>#N/A</v>
      </c>
    </row>
    <row r="3835" spans="1:35" x14ac:dyDescent="0.35">
      <c r="A3835" t="str">
        <f t="shared" si="439"/>
        <v>WALLASEY MEDICAL CENTRECelandine Health and MetroCare PCNHillingdonE86619Jan10</v>
      </c>
      <c r="B3835" s="41" t="s">
        <v>539</v>
      </c>
      <c r="C3835" s="41" t="s">
        <v>485</v>
      </c>
      <c r="D3835" s="41" t="s">
        <v>8</v>
      </c>
      <c r="E3835" s="41" t="s">
        <v>389</v>
      </c>
      <c r="F3835" s="41" t="s">
        <v>389</v>
      </c>
      <c r="G3835" s="41" t="s">
        <v>765</v>
      </c>
      <c r="H3835" s="41">
        <v>10</v>
      </c>
      <c r="I3835" s="41">
        <v>2974.0252902860698</v>
      </c>
      <c r="J3835" s="41">
        <v>3989</v>
      </c>
      <c r="K3835" s="41">
        <v>0</v>
      </c>
      <c r="L3835" s="41">
        <v>79.381100000000004</v>
      </c>
      <c r="M3835" s="41">
        <v>0</v>
      </c>
      <c r="N3835" s="41"/>
      <c r="O3835" s="41"/>
      <c r="P3835" s="41"/>
      <c r="Q3835" s="41"/>
      <c r="R3835" s="41">
        <v>1149</v>
      </c>
      <c r="S3835" s="41">
        <v>20.5671</v>
      </c>
      <c r="T3835" s="41"/>
      <c r="U3835" s="41"/>
      <c r="V3835" s="41">
        <v>5138</v>
      </c>
      <c r="W3835" s="41">
        <v>99.9482</v>
      </c>
      <c r="X3835" s="41"/>
      <c r="Y3835" s="41"/>
      <c r="Z3835" s="6">
        <f>0</f>
        <v>0</v>
      </c>
      <c r="AA3835" s="6">
        <f t="shared" si="441"/>
        <v>99.9482</v>
      </c>
      <c r="AB3835" t="e">
        <f>IF(ISBLANK(Table1[[#This Row],[FY2425_Cost]])=TRUE,#N/A,Table1[[#This Row],[FY2425_Cost]])</f>
        <v>#N/A</v>
      </c>
      <c r="AC3835" s="6" t="e">
        <f t="shared" si="442"/>
        <v>#N/A</v>
      </c>
      <c r="AD3835" s="6" t="e">
        <f>SUMIFS($AB$3:AB3835,$B$3:B3835,B3835)</f>
        <v>#N/A</v>
      </c>
      <c r="AE3835" s="6">
        <f t="shared" si="443"/>
        <v>1338.3113806287315</v>
      </c>
      <c r="AF3835" s="6">
        <f t="shared" si="444"/>
        <v>1338.3113806287315</v>
      </c>
      <c r="AG3835" s="6">
        <f>VLOOKUP(Table1[[#This Row],[PracticeCode]],$AP$3:$AS$345,4,FALSE)</f>
        <v>1338.3113806287315</v>
      </c>
      <c r="AH3835" s="27">
        <f t="shared" si="445"/>
        <v>97250.62699235449</v>
      </c>
      <c r="AI3835" s="6" t="e">
        <f t="shared" si="440"/>
        <v>#N/A</v>
      </c>
    </row>
    <row r="3836" spans="1:35" x14ac:dyDescent="0.35">
      <c r="A3836" t="str">
        <f t="shared" si="439"/>
        <v>WALLASEY MEDICAL CENTRECelandine Health and MetroCare PCNHillingdonE86619Jul4</v>
      </c>
      <c r="B3836" s="41" t="s">
        <v>539</v>
      </c>
      <c r="C3836" s="41" t="s">
        <v>485</v>
      </c>
      <c r="D3836" s="41" t="s">
        <v>8</v>
      </c>
      <c r="E3836" s="41" t="s">
        <v>389</v>
      </c>
      <c r="F3836" s="41" t="s">
        <v>389</v>
      </c>
      <c r="G3836" s="41" t="s">
        <v>759</v>
      </c>
      <c r="H3836" s="41">
        <v>4</v>
      </c>
      <c r="I3836" s="41">
        <v>2974.0252902860698</v>
      </c>
      <c r="J3836" s="41">
        <v>15947</v>
      </c>
      <c r="K3836" s="41">
        <v>0</v>
      </c>
      <c r="L3836" s="41">
        <v>295.01949999999999</v>
      </c>
      <c r="M3836" s="41">
        <v>0</v>
      </c>
      <c r="N3836" s="41">
        <v>2071</v>
      </c>
      <c r="O3836" s="41">
        <v>0</v>
      </c>
      <c r="P3836" s="41">
        <v>41.212900000000005</v>
      </c>
      <c r="Q3836" s="41">
        <v>0</v>
      </c>
      <c r="R3836" s="41">
        <v>478</v>
      </c>
      <c r="S3836" s="41">
        <v>8.5562000000000005</v>
      </c>
      <c r="T3836" s="41">
        <v>1030</v>
      </c>
      <c r="U3836" s="41">
        <v>22.66</v>
      </c>
      <c r="V3836" s="41">
        <v>16425</v>
      </c>
      <c r="W3836" s="41">
        <v>303.57569999999998</v>
      </c>
      <c r="X3836" s="41">
        <v>3101</v>
      </c>
      <c r="Y3836" s="41">
        <v>63.872900000000001</v>
      </c>
      <c r="Z3836" s="6">
        <f>0</f>
        <v>0</v>
      </c>
      <c r="AA3836" s="6">
        <f t="shared" si="441"/>
        <v>303.57569999999998</v>
      </c>
      <c r="AB3836">
        <f>IF(ISBLANK(Table1[[#This Row],[FY2425_Cost]])=TRUE,#N/A,Table1[[#This Row],[FY2425_Cost]])</f>
        <v>63.872900000000001</v>
      </c>
      <c r="AC3836" s="6">
        <f t="shared" si="442"/>
        <v>-239.70279999999997</v>
      </c>
      <c r="AD3836" s="6" t="e">
        <f>SUMIFS($AB$3:AB3836,$B$3:B3836,B3836)</f>
        <v>#N/A</v>
      </c>
      <c r="AE3836" s="6">
        <f t="shared" si="443"/>
        <v>1338.3113806287315</v>
      </c>
      <c r="AF3836" s="6">
        <f t="shared" si="444"/>
        <v>1338.3113806287315</v>
      </c>
      <c r="AG3836" s="6">
        <f>VLOOKUP(Table1[[#This Row],[PracticeCode]],$AP$3:$AS$345,4,FALSE)</f>
        <v>1338.3113806287315</v>
      </c>
      <c r="AH3836" s="27">
        <f t="shared" si="445"/>
        <v>97250.62699235449</v>
      </c>
      <c r="AI3836" s="6" t="e">
        <f t="shared" si="440"/>
        <v>#N/A</v>
      </c>
    </row>
    <row r="3837" spans="1:35" x14ac:dyDescent="0.35">
      <c r="A3837" t="str">
        <f t="shared" si="439"/>
        <v>WALLASEY MEDICAL CENTRECelandine Health and MetroCare PCNHillingdonE86619Jun3</v>
      </c>
      <c r="B3837" s="41" t="s">
        <v>539</v>
      </c>
      <c r="C3837" s="41" t="s">
        <v>485</v>
      </c>
      <c r="D3837" s="41" t="s">
        <v>8</v>
      </c>
      <c r="E3837" s="41" t="s">
        <v>389</v>
      </c>
      <c r="F3837" s="41" t="s">
        <v>389</v>
      </c>
      <c r="G3837" s="41" t="s">
        <v>758</v>
      </c>
      <c r="H3837" s="41">
        <v>3</v>
      </c>
      <c r="I3837" s="41">
        <v>2974.0252902860698</v>
      </c>
      <c r="J3837" s="41">
        <v>22136</v>
      </c>
      <c r="K3837" s="41">
        <v>0</v>
      </c>
      <c r="L3837" s="41">
        <v>409.51599999999996</v>
      </c>
      <c r="M3837" s="41">
        <v>0</v>
      </c>
      <c r="N3837" s="41">
        <v>2623</v>
      </c>
      <c r="O3837" s="41">
        <v>0</v>
      </c>
      <c r="P3837" s="41">
        <v>52.197700000000005</v>
      </c>
      <c r="Q3837" s="41">
        <v>0</v>
      </c>
      <c r="R3837" s="41">
        <v>0</v>
      </c>
      <c r="S3837" s="41">
        <v>0</v>
      </c>
      <c r="T3837" s="41">
        <v>1018</v>
      </c>
      <c r="U3837" s="41">
        <v>22.396000000000001</v>
      </c>
      <c r="V3837" s="41">
        <v>22136</v>
      </c>
      <c r="W3837" s="41">
        <v>409.51599999999996</v>
      </c>
      <c r="X3837" s="41">
        <v>3641</v>
      </c>
      <c r="Y3837" s="41">
        <v>74.593700000000013</v>
      </c>
      <c r="Z3837" s="6">
        <f>0</f>
        <v>0</v>
      </c>
      <c r="AA3837" s="6">
        <f t="shared" si="441"/>
        <v>409.51599999999996</v>
      </c>
      <c r="AB3837">
        <f>IF(ISBLANK(Table1[[#This Row],[FY2425_Cost]])=TRUE,#N/A,Table1[[#This Row],[FY2425_Cost]])</f>
        <v>74.593700000000013</v>
      </c>
      <c r="AC3837" s="6">
        <f t="shared" si="442"/>
        <v>-334.92229999999995</v>
      </c>
      <c r="AD3837" s="6" t="e">
        <f>SUMIFS($AB$3:AB3837,$B$3:B3837,B3837)</f>
        <v>#N/A</v>
      </c>
      <c r="AE3837" s="6">
        <f t="shared" si="443"/>
        <v>1338.3113806287315</v>
      </c>
      <c r="AF3837" s="6">
        <f t="shared" si="444"/>
        <v>1338.3113806287315</v>
      </c>
      <c r="AG3837" s="6">
        <f>VLOOKUP(Table1[[#This Row],[PracticeCode]],$AP$3:$AS$345,4,FALSE)</f>
        <v>1338.3113806287315</v>
      </c>
      <c r="AH3837" s="27">
        <f t="shared" si="445"/>
        <v>97250.62699235449</v>
      </c>
      <c r="AI3837" s="6" t="e">
        <f t="shared" si="440"/>
        <v>#N/A</v>
      </c>
    </row>
    <row r="3838" spans="1:35" x14ac:dyDescent="0.35">
      <c r="A3838" t="str">
        <f t="shared" si="439"/>
        <v>WALLASEY MEDICAL CENTRECelandine Health and MetroCare PCNHillingdonE86619Mar12</v>
      </c>
      <c r="B3838" s="41" t="s">
        <v>539</v>
      </c>
      <c r="C3838" s="41" t="s">
        <v>485</v>
      </c>
      <c r="D3838" s="41" t="s">
        <v>8</v>
      </c>
      <c r="E3838" s="41" t="s">
        <v>389</v>
      </c>
      <c r="F3838" s="41" t="s">
        <v>389</v>
      </c>
      <c r="G3838" s="41" t="s">
        <v>767</v>
      </c>
      <c r="H3838" s="41">
        <v>12</v>
      </c>
      <c r="I3838" s="41">
        <v>2974.0252902860698</v>
      </c>
      <c r="J3838" s="41">
        <v>6998</v>
      </c>
      <c r="K3838" s="41">
        <v>0</v>
      </c>
      <c r="L3838" s="41">
        <v>139.2602</v>
      </c>
      <c r="M3838" s="41">
        <v>0</v>
      </c>
      <c r="N3838" s="41"/>
      <c r="O3838" s="41"/>
      <c r="P3838" s="41"/>
      <c r="Q3838" s="41"/>
      <c r="R3838" s="41">
        <v>948</v>
      </c>
      <c r="S3838" s="41">
        <v>16.969200000000001</v>
      </c>
      <c r="T3838" s="41"/>
      <c r="U3838" s="41"/>
      <c r="V3838" s="41">
        <v>7946</v>
      </c>
      <c r="W3838" s="41">
        <v>156.2294</v>
      </c>
      <c r="X3838" s="41"/>
      <c r="Y3838" s="41"/>
      <c r="Z3838" s="6">
        <f>0</f>
        <v>0</v>
      </c>
      <c r="AA3838" s="6">
        <f t="shared" si="441"/>
        <v>156.2294</v>
      </c>
      <c r="AB3838" t="e">
        <f>IF(ISBLANK(Table1[[#This Row],[FY2425_Cost]])=TRUE,#N/A,Table1[[#This Row],[FY2425_Cost]])</f>
        <v>#N/A</v>
      </c>
      <c r="AC3838" s="6" t="e">
        <f t="shared" si="442"/>
        <v>#N/A</v>
      </c>
      <c r="AD3838" s="6" t="e">
        <f>SUMIFS($AB$3:AB3838,$B$3:B3838,B3838)</f>
        <v>#N/A</v>
      </c>
      <c r="AE3838" s="6">
        <f t="shared" si="443"/>
        <v>1338.3113806287315</v>
      </c>
      <c r="AF3838" s="6">
        <f t="shared" si="444"/>
        <v>1338.3113806287315</v>
      </c>
      <c r="AG3838" s="6">
        <f>VLOOKUP(Table1[[#This Row],[PracticeCode]],$AP$3:$AS$345,4,FALSE)</f>
        <v>1338.3113806287315</v>
      </c>
      <c r="AH3838" s="27">
        <f t="shared" si="445"/>
        <v>97250.62699235449</v>
      </c>
      <c r="AI3838" s="6" t="e">
        <f t="shared" si="440"/>
        <v>#N/A</v>
      </c>
    </row>
    <row r="3839" spans="1:35" x14ac:dyDescent="0.35">
      <c r="A3839" t="str">
        <f t="shared" si="439"/>
        <v>WALLASEY MEDICAL CENTRECelandine Health and MetroCare PCNHillingdonE86619May2</v>
      </c>
      <c r="B3839" s="41" t="s">
        <v>539</v>
      </c>
      <c r="C3839" s="41" t="s">
        <v>485</v>
      </c>
      <c r="D3839" s="41" t="s">
        <v>8</v>
      </c>
      <c r="E3839" s="41" t="s">
        <v>389</v>
      </c>
      <c r="F3839" s="41" t="s">
        <v>389</v>
      </c>
      <c r="G3839" s="41" t="s">
        <v>757</v>
      </c>
      <c r="H3839" s="41">
        <v>2</v>
      </c>
      <c r="I3839" s="41">
        <v>2974.0252902860698</v>
      </c>
      <c r="J3839" s="41">
        <v>2856</v>
      </c>
      <c r="K3839" s="41">
        <v>0</v>
      </c>
      <c r="L3839" s="41">
        <v>52.835999999999999</v>
      </c>
      <c r="M3839" s="41">
        <v>0</v>
      </c>
      <c r="N3839" s="41">
        <v>2025</v>
      </c>
      <c r="O3839" s="41">
        <v>0</v>
      </c>
      <c r="P3839" s="41">
        <v>40.297499999999999</v>
      </c>
      <c r="Q3839" s="41">
        <v>0</v>
      </c>
      <c r="R3839" s="41">
        <v>0</v>
      </c>
      <c r="S3839" s="41">
        <v>0</v>
      </c>
      <c r="T3839" s="41">
        <v>869</v>
      </c>
      <c r="U3839" s="41">
        <v>19.117999999999999</v>
      </c>
      <c r="V3839" s="41">
        <v>2856</v>
      </c>
      <c r="W3839" s="41">
        <v>52.835999999999999</v>
      </c>
      <c r="X3839" s="41">
        <v>2894</v>
      </c>
      <c r="Y3839" s="41">
        <v>59.415499999999994</v>
      </c>
      <c r="Z3839" s="6">
        <f>0</f>
        <v>0</v>
      </c>
      <c r="AA3839" s="6">
        <f t="shared" si="441"/>
        <v>52.835999999999999</v>
      </c>
      <c r="AB3839">
        <f>IF(ISBLANK(Table1[[#This Row],[FY2425_Cost]])=TRUE,#N/A,Table1[[#This Row],[FY2425_Cost]])</f>
        <v>59.415499999999994</v>
      </c>
      <c r="AC3839" s="6">
        <f t="shared" si="442"/>
        <v>6.5794999999999959</v>
      </c>
      <c r="AD3839" s="6" t="e">
        <f>SUMIFS($AB$3:AB3839,$B$3:B3839,B3839)</f>
        <v>#N/A</v>
      </c>
      <c r="AE3839" s="6">
        <f t="shared" si="443"/>
        <v>1338.3113806287315</v>
      </c>
      <c r="AF3839" s="6">
        <f t="shared" si="444"/>
        <v>1338.3113806287315</v>
      </c>
      <c r="AG3839" s="6">
        <f>VLOOKUP(Table1[[#This Row],[PracticeCode]],$AP$3:$AS$345,4,FALSE)</f>
        <v>1338.3113806287315</v>
      </c>
      <c r="AH3839" s="27">
        <f t="shared" si="445"/>
        <v>97250.62699235449</v>
      </c>
      <c r="AI3839" s="6" t="e">
        <f t="shared" si="440"/>
        <v>#N/A</v>
      </c>
    </row>
    <row r="3840" spans="1:35" x14ac:dyDescent="0.35">
      <c r="A3840" t="str">
        <f t="shared" si="439"/>
        <v>WALLASEY MEDICAL CENTRECelandine Health and MetroCare PCNHillingdonE86619Nov8</v>
      </c>
      <c r="B3840" s="41" t="s">
        <v>539</v>
      </c>
      <c r="C3840" s="41" t="s">
        <v>485</v>
      </c>
      <c r="D3840" s="41" t="s">
        <v>8</v>
      </c>
      <c r="E3840" s="41" t="s">
        <v>389</v>
      </c>
      <c r="F3840" s="41" t="s">
        <v>389</v>
      </c>
      <c r="G3840" s="41" t="s">
        <v>763</v>
      </c>
      <c r="H3840" s="41">
        <v>8</v>
      </c>
      <c r="I3840" s="41">
        <v>2974.0252902860698</v>
      </c>
      <c r="J3840" s="41">
        <v>3023</v>
      </c>
      <c r="K3840" s="41">
        <v>0</v>
      </c>
      <c r="L3840" s="41">
        <v>60.157700000000006</v>
      </c>
      <c r="M3840" s="41">
        <v>0</v>
      </c>
      <c r="N3840" s="41"/>
      <c r="O3840" s="41"/>
      <c r="P3840" s="41"/>
      <c r="Q3840" s="41"/>
      <c r="R3840" s="41">
        <v>1157</v>
      </c>
      <c r="S3840" s="41">
        <v>20.7103</v>
      </c>
      <c r="T3840" s="41"/>
      <c r="U3840" s="41"/>
      <c r="V3840" s="41">
        <v>4180</v>
      </c>
      <c r="W3840" s="41">
        <v>80.868000000000009</v>
      </c>
      <c r="X3840" s="41"/>
      <c r="Y3840" s="41"/>
      <c r="Z3840" s="6">
        <f>0</f>
        <v>0</v>
      </c>
      <c r="AA3840" s="6">
        <f t="shared" si="441"/>
        <v>80.868000000000009</v>
      </c>
      <c r="AB3840" t="e">
        <f>IF(ISBLANK(Table1[[#This Row],[FY2425_Cost]])=TRUE,#N/A,Table1[[#This Row],[FY2425_Cost]])</f>
        <v>#N/A</v>
      </c>
      <c r="AC3840" s="6" t="e">
        <f t="shared" si="442"/>
        <v>#N/A</v>
      </c>
      <c r="AD3840" s="6" t="e">
        <f>SUMIFS($AB$3:AB3840,$B$3:B3840,B3840)</f>
        <v>#N/A</v>
      </c>
      <c r="AE3840" s="6">
        <f t="shared" si="443"/>
        <v>1338.3113806287315</v>
      </c>
      <c r="AF3840" s="6">
        <f t="shared" si="444"/>
        <v>1338.3113806287315</v>
      </c>
      <c r="AG3840" s="6">
        <f>VLOOKUP(Table1[[#This Row],[PracticeCode]],$AP$3:$AS$345,4,FALSE)</f>
        <v>1338.3113806287315</v>
      </c>
      <c r="AH3840" s="27">
        <f t="shared" si="445"/>
        <v>97250.62699235449</v>
      </c>
      <c r="AI3840" s="6" t="e">
        <f t="shared" si="440"/>
        <v>#N/A</v>
      </c>
    </row>
    <row r="3841" spans="1:35" x14ac:dyDescent="0.35">
      <c r="A3841" t="str">
        <f t="shared" si="439"/>
        <v>WALLASEY MEDICAL CENTRECelandine Health and MetroCare PCNHillingdonE86619Oct7</v>
      </c>
      <c r="B3841" s="41" t="s">
        <v>539</v>
      </c>
      <c r="C3841" s="41" t="s">
        <v>485</v>
      </c>
      <c r="D3841" s="41" t="s">
        <v>8</v>
      </c>
      <c r="E3841" s="41" t="s">
        <v>389</v>
      </c>
      <c r="F3841" s="41" t="s">
        <v>389</v>
      </c>
      <c r="G3841" s="41" t="s">
        <v>762</v>
      </c>
      <c r="H3841" s="41">
        <v>7</v>
      </c>
      <c r="I3841" s="41">
        <v>2974.0252902860698</v>
      </c>
      <c r="J3841" s="41">
        <v>9531</v>
      </c>
      <c r="K3841" s="41">
        <v>850</v>
      </c>
      <c r="L3841" s="41">
        <v>189.6669</v>
      </c>
      <c r="M3841" s="41">
        <v>16.914999999999999</v>
      </c>
      <c r="N3841" s="41">
        <v>0</v>
      </c>
      <c r="O3841" s="41">
        <v>167</v>
      </c>
      <c r="P3841" s="41">
        <v>0</v>
      </c>
      <c r="Q3841" s="41">
        <v>3.7574999999999998</v>
      </c>
      <c r="R3841" s="41">
        <v>820</v>
      </c>
      <c r="S3841" s="41">
        <v>14.678000000000001</v>
      </c>
      <c r="T3841" s="41">
        <v>1112</v>
      </c>
      <c r="U3841" s="41">
        <v>24.463999999999999</v>
      </c>
      <c r="V3841" s="41">
        <v>11201</v>
      </c>
      <c r="W3841" s="41">
        <v>221.25989999999999</v>
      </c>
      <c r="X3841" s="41">
        <v>1279</v>
      </c>
      <c r="Y3841" s="41">
        <v>28.221499999999999</v>
      </c>
      <c r="Z3841" s="6">
        <f>0</f>
        <v>0</v>
      </c>
      <c r="AA3841" s="6">
        <f t="shared" si="441"/>
        <v>221.25989999999999</v>
      </c>
      <c r="AB3841">
        <f>IF(ISBLANK(Table1[[#This Row],[FY2425_Cost]])=TRUE,#N/A,Table1[[#This Row],[FY2425_Cost]])</f>
        <v>28.221499999999999</v>
      </c>
      <c r="AC3841" s="6">
        <f t="shared" si="442"/>
        <v>-193.0384</v>
      </c>
      <c r="AD3841" s="6" t="e">
        <f>SUMIFS($AB$3:AB3841,$B$3:B3841,B3841)</f>
        <v>#N/A</v>
      </c>
      <c r="AE3841" s="6">
        <f t="shared" si="443"/>
        <v>1338.3113806287315</v>
      </c>
      <c r="AF3841" s="6">
        <f t="shared" si="444"/>
        <v>1338.3113806287315</v>
      </c>
      <c r="AG3841" s="6">
        <f>VLOOKUP(Table1[[#This Row],[PracticeCode]],$AP$3:$AS$345,4,FALSE)</f>
        <v>1338.3113806287315</v>
      </c>
      <c r="AH3841" s="27">
        <f t="shared" si="445"/>
        <v>97250.62699235449</v>
      </c>
      <c r="AI3841" s="6" t="e">
        <f t="shared" si="440"/>
        <v>#N/A</v>
      </c>
    </row>
    <row r="3842" spans="1:35" x14ac:dyDescent="0.35">
      <c r="A3842" t="str">
        <f t="shared" si="439"/>
        <v>WALLASEY MEDICAL CENTRECelandine Health and MetroCare PCNHillingdonE86619Sep6</v>
      </c>
      <c r="B3842" s="41" t="s">
        <v>539</v>
      </c>
      <c r="C3842" s="41" t="s">
        <v>485</v>
      </c>
      <c r="D3842" s="41" t="s">
        <v>8</v>
      </c>
      <c r="E3842" s="41" t="s">
        <v>389</v>
      </c>
      <c r="F3842" s="41" t="s">
        <v>389</v>
      </c>
      <c r="G3842" s="41" t="s">
        <v>761</v>
      </c>
      <c r="H3842" s="41">
        <v>6</v>
      </c>
      <c r="I3842" s="41">
        <v>2974.0252902860698</v>
      </c>
      <c r="J3842" s="41">
        <v>2140</v>
      </c>
      <c r="K3842" s="41">
        <v>1734</v>
      </c>
      <c r="L3842" s="41">
        <v>42.586000000000006</v>
      </c>
      <c r="M3842" s="41">
        <v>34.506599999999999</v>
      </c>
      <c r="N3842" s="41">
        <v>4086</v>
      </c>
      <c r="O3842" s="41">
        <v>1417</v>
      </c>
      <c r="P3842" s="41">
        <v>91.935000000000002</v>
      </c>
      <c r="Q3842" s="41">
        <v>31.8825</v>
      </c>
      <c r="R3842" s="41">
        <v>951</v>
      </c>
      <c r="S3842" s="41">
        <v>17.0229</v>
      </c>
      <c r="T3842" s="41">
        <v>875</v>
      </c>
      <c r="U3842" s="41">
        <v>19.25</v>
      </c>
      <c r="V3842" s="41">
        <v>4825</v>
      </c>
      <c r="W3842" s="41">
        <v>94.115499999999997</v>
      </c>
      <c r="X3842" s="41">
        <v>6378</v>
      </c>
      <c r="Y3842" s="41">
        <v>143.0675</v>
      </c>
      <c r="Z3842" s="6">
        <f>0</f>
        <v>0</v>
      </c>
      <c r="AA3842" s="6">
        <f t="shared" si="441"/>
        <v>94.115499999999997</v>
      </c>
      <c r="AB3842">
        <f>IF(ISBLANK(Table1[[#This Row],[FY2425_Cost]])=TRUE,#N/A,Table1[[#This Row],[FY2425_Cost]])</f>
        <v>143.0675</v>
      </c>
      <c r="AC3842" s="6">
        <f t="shared" si="442"/>
        <v>48.951999999999998</v>
      </c>
      <c r="AD3842" s="6" t="e">
        <f>SUMIFS($AB$3:AB3842,$B$3:B3842,B3842)</f>
        <v>#N/A</v>
      </c>
      <c r="AE3842" s="6">
        <f t="shared" si="443"/>
        <v>1338.3113806287315</v>
      </c>
      <c r="AF3842" s="6">
        <f t="shared" si="444"/>
        <v>1338.3113806287315</v>
      </c>
      <c r="AG3842" s="6">
        <f>VLOOKUP(Table1[[#This Row],[PracticeCode]],$AP$3:$AS$345,4,FALSE)</f>
        <v>1338.3113806287315</v>
      </c>
      <c r="AH3842" s="27">
        <f t="shared" si="445"/>
        <v>97250.62699235449</v>
      </c>
      <c r="AI3842" s="6" t="e">
        <f t="shared" si="440"/>
        <v>#N/A</v>
      </c>
    </row>
    <row r="3843" spans="1:35" x14ac:dyDescent="0.35">
      <c r="A3843" t="str">
        <f t="shared" ref="A3843:A3906" si="446">CONCATENATE(B3843,C3843,D3843,E3843,G3843,H3843)</f>
        <v>WALM LANE SURGERYHarness SouthBrentE84086Apr1</v>
      </c>
      <c r="B3843" s="41" t="s">
        <v>720</v>
      </c>
      <c r="C3843" s="41" t="s">
        <v>489</v>
      </c>
      <c r="D3843" s="41" t="s">
        <v>18</v>
      </c>
      <c r="E3843" s="41" t="s">
        <v>390</v>
      </c>
      <c r="F3843" s="41" t="s">
        <v>390</v>
      </c>
      <c r="G3843" s="41" t="s">
        <v>756</v>
      </c>
      <c r="H3843" s="41">
        <v>1</v>
      </c>
      <c r="I3843" s="41">
        <v>6777.0819651479096</v>
      </c>
      <c r="J3843" s="41">
        <v>4643</v>
      </c>
      <c r="K3843" s="41">
        <v>8</v>
      </c>
      <c r="L3843" s="41">
        <v>85.895499999999998</v>
      </c>
      <c r="M3843" s="41">
        <v>0.14799999999999999</v>
      </c>
      <c r="N3843" s="41">
        <v>6633</v>
      </c>
      <c r="O3843" s="41">
        <v>473</v>
      </c>
      <c r="P3843" s="41">
        <v>131.9967</v>
      </c>
      <c r="Q3843" s="41">
        <v>9.412700000000001</v>
      </c>
      <c r="R3843" s="41">
        <v>0</v>
      </c>
      <c r="S3843" s="41">
        <v>0</v>
      </c>
      <c r="T3843" s="41">
        <v>276</v>
      </c>
      <c r="U3843" s="41">
        <v>6.0720000000000001</v>
      </c>
      <c r="V3843" s="41">
        <v>4651</v>
      </c>
      <c r="W3843" s="41">
        <v>86.043499999999995</v>
      </c>
      <c r="X3843" s="41">
        <v>7382</v>
      </c>
      <c r="Y3843" s="41">
        <v>147.48140000000001</v>
      </c>
      <c r="Z3843" s="6">
        <f>0</f>
        <v>0</v>
      </c>
      <c r="AA3843" s="6">
        <f t="shared" si="441"/>
        <v>86.043499999999995</v>
      </c>
      <c r="AB3843">
        <f>IF(ISBLANK(Table1[[#This Row],[FY2425_Cost]])=TRUE,#N/A,Table1[[#This Row],[FY2425_Cost]])</f>
        <v>147.48140000000001</v>
      </c>
      <c r="AC3843" s="6">
        <f t="shared" si="442"/>
        <v>61.437900000000013</v>
      </c>
      <c r="AD3843" s="6">
        <f>SUMIFS($AB$3:AB3843,$B$3:B3843,B3843)</f>
        <v>147.48140000000001</v>
      </c>
      <c r="AE3843" s="6">
        <f t="shared" si="443"/>
        <v>3049.6868843165594</v>
      </c>
      <c r="AF3843" s="6">
        <f t="shared" si="444"/>
        <v>3049.6868843165594</v>
      </c>
      <c r="AG3843" s="6">
        <f>VLOOKUP(Table1[[#This Row],[PracticeCode]],$AP$3:$AS$345,4,FALSE)</f>
        <v>3049.6868843165594</v>
      </c>
      <c r="AH3843" s="27">
        <f t="shared" si="445"/>
        <v>221610.58026033666</v>
      </c>
      <c r="AI3843" s="6">
        <f t="shared" ref="AI3843:AI3906" si="447">IF(AD3843-AF3843&lt;=0,0,AD3843-AF3843)</f>
        <v>0</v>
      </c>
    </row>
    <row r="3844" spans="1:35" x14ac:dyDescent="0.35">
      <c r="A3844" t="str">
        <f t="shared" si="446"/>
        <v>WALM LANE SURGERYHarness SouthBrentE84086Aug5</v>
      </c>
      <c r="B3844" s="41" t="s">
        <v>720</v>
      </c>
      <c r="C3844" s="41" t="s">
        <v>489</v>
      </c>
      <c r="D3844" s="41" t="s">
        <v>18</v>
      </c>
      <c r="E3844" s="41" t="s">
        <v>390</v>
      </c>
      <c r="F3844" s="41" t="s">
        <v>390</v>
      </c>
      <c r="G3844" s="41" t="s">
        <v>760</v>
      </c>
      <c r="H3844" s="41">
        <v>5</v>
      </c>
      <c r="I3844" s="41">
        <v>6777.0819651479096</v>
      </c>
      <c r="J3844" s="41">
        <v>8201</v>
      </c>
      <c r="K3844" s="41">
        <v>1180</v>
      </c>
      <c r="L3844" s="41">
        <v>151.71850000000001</v>
      </c>
      <c r="M3844" s="41">
        <v>21.83</v>
      </c>
      <c r="N3844" s="41">
        <v>9191</v>
      </c>
      <c r="O3844" s="41">
        <v>330</v>
      </c>
      <c r="P3844" s="41">
        <v>182.90090000000001</v>
      </c>
      <c r="Q3844" s="41">
        <v>6.5670000000000002</v>
      </c>
      <c r="R3844" s="41">
        <v>360</v>
      </c>
      <c r="S3844" s="41">
        <v>6.444</v>
      </c>
      <c r="T3844" s="41">
        <v>276</v>
      </c>
      <c r="U3844" s="41">
        <v>6.0720000000000001</v>
      </c>
      <c r="V3844" s="41">
        <v>9741</v>
      </c>
      <c r="W3844" s="41">
        <v>179.99249999999998</v>
      </c>
      <c r="X3844" s="41">
        <v>9797</v>
      </c>
      <c r="Y3844" s="41">
        <v>195.53990000000002</v>
      </c>
      <c r="Z3844" s="6">
        <f>0</f>
        <v>0</v>
      </c>
      <c r="AA3844" s="6">
        <f t="shared" si="441"/>
        <v>179.99249999999998</v>
      </c>
      <c r="AB3844">
        <f>IF(ISBLANK(Table1[[#This Row],[FY2425_Cost]])=TRUE,#N/A,Table1[[#This Row],[FY2425_Cost]])</f>
        <v>195.53990000000002</v>
      </c>
      <c r="AC3844" s="6">
        <f t="shared" si="442"/>
        <v>15.547400000000039</v>
      </c>
      <c r="AD3844" s="6">
        <f>SUMIFS($AB$3:AB3844,$B$3:B3844,B3844)</f>
        <v>343.0213</v>
      </c>
      <c r="AE3844" s="6">
        <f t="shared" si="443"/>
        <v>3049.6868843165594</v>
      </c>
      <c r="AF3844" s="6">
        <f t="shared" si="444"/>
        <v>3049.6868843165594</v>
      </c>
      <c r="AG3844" s="6">
        <f>VLOOKUP(Table1[[#This Row],[PracticeCode]],$AP$3:$AS$345,4,FALSE)</f>
        <v>3049.6868843165594</v>
      </c>
      <c r="AH3844" s="27">
        <f t="shared" si="445"/>
        <v>221610.58026033666</v>
      </c>
      <c r="AI3844" s="6">
        <f t="shared" si="447"/>
        <v>0</v>
      </c>
    </row>
    <row r="3845" spans="1:35" x14ac:dyDescent="0.35">
      <c r="A3845" t="str">
        <f t="shared" si="446"/>
        <v>WALM LANE SURGERYHarness SouthBrentE84086Dec9</v>
      </c>
      <c r="B3845" s="41" t="s">
        <v>720</v>
      </c>
      <c r="C3845" s="41" t="s">
        <v>489</v>
      </c>
      <c r="D3845" s="41" t="s">
        <v>18</v>
      </c>
      <c r="E3845" s="41" t="s">
        <v>390</v>
      </c>
      <c r="F3845" s="41" t="s">
        <v>390</v>
      </c>
      <c r="G3845" s="41" t="s">
        <v>764</v>
      </c>
      <c r="H3845" s="41">
        <v>9</v>
      </c>
      <c r="I3845" s="41">
        <v>6777.0819651479096</v>
      </c>
      <c r="J3845" s="41">
        <v>7226</v>
      </c>
      <c r="K3845" s="41">
        <v>50</v>
      </c>
      <c r="L3845" s="41">
        <v>143.79740000000001</v>
      </c>
      <c r="M3845" s="41">
        <v>0.99500000000000011</v>
      </c>
      <c r="N3845" s="41"/>
      <c r="O3845" s="41"/>
      <c r="P3845" s="41"/>
      <c r="Q3845" s="41"/>
      <c r="R3845" s="41">
        <v>226</v>
      </c>
      <c r="S3845" s="41">
        <v>4.0453999999999999</v>
      </c>
      <c r="T3845" s="41"/>
      <c r="U3845" s="41"/>
      <c r="V3845" s="41">
        <v>7502</v>
      </c>
      <c r="W3845" s="41">
        <v>148.83780000000002</v>
      </c>
      <c r="X3845" s="41"/>
      <c r="Y3845" s="41"/>
      <c r="Z3845" s="6">
        <f>0</f>
        <v>0</v>
      </c>
      <c r="AA3845" s="6">
        <f t="shared" si="441"/>
        <v>148.83780000000002</v>
      </c>
      <c r="AB3845" t="e">
        <f>IF(ISBLANK(Table1[[#This Row],[FY2425_Cost]])=TRUE,#N/A,Table1[[#This Row],[FY2425_Cost]])</f>
        <v>#N/A</v>
      </c>
      <c r="AC3845" s="6" t="e">
        <f t="shared" si="442"/>
        <v>#N/A</v>
      </c>
      <c r="AD3845" s="6" t="e">
        <f>SUMIFS($AB$3:AB3845,$B$3:B3845,B3845)</f>
        <v>#N/A</v>
      </c>
      <c r="AE3845" s="6">
        <f t="shared" si="443"/>
        <v>3049.6868843165594</v>
      </c>
      <c r="AF3845" s="6">
        <f t="shared" si="444"/>
        <v>3049.6868843165594</v>
      </c>
      <c r="AG3845" s="6">
        <f>VLOOKUP(Table1[[#This Row],[PracticeCode]],$AP$3:$AS$345,4,FALSE)</f>
        <v>3049.6868843165594</v>
      </c>
      <c r="AH3845" s="27">
        <f t="shared" si="445"/>
        <v>221610.58026033666</v>
      </c>
      <c r="AI3845" s="6" t="e">
        <f t="shared" si="447"/>
        <v>#N/A</v>
      </c>
    </row>
    <row r="3846" spans="1:35" x14ac:dyDescent="0.35">
      <c r="A3846" t="str">
        <f t="shared" si="446"/>
        <v>WALM LANE SURGERYHarness SouthBrentE84086Feb11</v>
      </c>
      <c r="B3846" s="41" t="s">
        <v>720</v>
      </c>
      <c r="C3846" s="41" t="s">
        <v>489</v>
      </c>
      <c r="D3846" s="41" t="s">
        <v>18</v>
      </c>
      <c r="E3846" s="41" t="s">
        <v>390</v>
      </c>
      <c r="F3846" s="41" t="s">
        <v>390</v>
      </c>
      <c r="G3846" s="41" t="s">
        <v>766</v>
      </c>
      <c r="H3846" s="41">
        <v>11</v>
      </c>
      <c r="I3846" s="41">
        <v>6777.0819651479096</v>
      </c>
      <c r="J3846" s="41">
        <v>7957</v>
      </c>
      <c r="K3846" s="41">
        <v>116</v>
      </c>
      <c r="L3846" s="41">
        <v>158.3443</v>
      </c>
      <c r="M3846" s="41">
        <v>2.3084000000000002</v>
      </c>
      <c r="N3846" s="41"/>
      <c r="O3846" s="41"/>
      <c r="P3846" s="41"/>
      <c r="Q3846" s="41"/>
      <c r="R3846" s="41">
        <v>302</v>
      </c>
      <c r="S3846" s="41">
        <v>5.4058000000000002</v>
      </c>
      <c r="T3846" s="41"/>
      <c r="U3846" s="41"/>
      <c r="V3846" s="41">
        <v>8375</v>
      </c>
      <c r="W3846" s="41">
        <v>166.05850000000001</v>
      </c>
      <c r="X3846" s="41"/>
      <c r="Y3846" s="41"/>
      <c r="Z3846" s="6">
        <f>0</f>
        <v>0</v>
      </c>
      <c r="AA3846" s="6">
        <f t="shared" si="441"/>
        <v>166.05850000000001</v>
      </c>
      <c r="AB3846" t="e">
        <f>IF(ISBLANK(Table1[[#This Row],[FY2425_Cost]])=TRUE,#N/A,Table1[[#This Row],[FY2425_Cost]])</f>
        <v>#N/A</v>
      </c>
      <c r="AC3846" s="6" t="e">
        <f t="shared" si="442"/>
        <v>#N/A</v>
      </c>
      <c r="AD3846" s="6" t="e">
        <f>SUMIFS($AB$3:AB3846,$B$3:B3846,B3846)</f>
        <v>#N/A</v>
      </c>
      <c r="AE3846" s="6">
        <f t="shared" si="443"/>
        <v>3049.6868843165594</v>
      </c>
      <c r="AF3846" s="6">
        <f t="shared" si="444"/>
        <v>3049.6868843165594</v>
      </c>
      <c r="AG3846" s="6">
        <f>VLOOKUP(Table1[[#This Row],[PracticeCode]],$AP$3:$AS$345,4,FALSE)</f>
        <v>3049.6868843165594</v>
      </c>
      <c r="AH3846" s="27">
        <f t="shared" si="445"/>
        <v>221610.58026033666</v>
      </c>
      <c r="AI3846" s="6" t="e">
        <f t="shared" si="447"/>
        <v>#N/A</v>
      </c>
    </row>
    <row r="3847" spans="1:35" x14ac:dyDescent="0.35">
      <c r="A3847" t="str">
        <f t="shared" si="446"/>
        <v>WALM LANE SURGERYHarness SouthBrentE84086Jan10</v>
      </c>
      <c r="B3847" s="41" t="s">
        <v>720</v>
      </c>
      <c r="C3847" s="41" t="s">
        <v>489</v>
      </c>
      <c r="D3847" s="41" t="s">
        <v>18</v>
      </c>
      <c r="E3847" s="41" t="s">
        <v>390</v>
      </c>
      <c r="F3847" s="41" t="s">
        <v>390</v>
      </c>
      <c r="G3847" s="41" t="s">
        <v>765</v>
      </c>
      <c r="H3847" s="41">
        <v>10</v>
      </c>
      <c r="I3847" s="41">
        <v>6777.0819651479096</v>
      </c>
      <c r="J3847" s="41">
        <v>8378</v>
      </c>
      <c r="K3847" s="41">
        <v>191</v>
      </c>
      <c r="L3847" s="41">
        <v>166.72220000000002</v>
      </c>
      <c r="M3847" s="41">
        <v>3.8009000000000004</v>
      </c>
      <c r="N3847" s="41"/>
      <c r="O3847" s="41"/>
      <c r="P3847" s="41"/>
      <c r="Q3847" s="41"/>
      <c r="R3847" s="41">
        <v>314</v>
      </c>
      <c r="S3847" s="41">
        <v>5.6205999999999996</v>
      </c>
      <c r="T3847" s="41"/>
      <c r="U3847" s="41"/>
      <c r="V3847" s="41">
        <v>8883</v>
      </c>
      <c r="W3847" s="41">
        <v>176.14370000000002</v>
      </c>
      <c r="X3847" s="41"/>
      <c r="Y3847" s="41"/>
      <c r="Z3847" s="6">
        <f>0</f>
        <v>0</v>
      </c>
      <c r="AA3847" s="6">
        <f t="shared" si="441"/>
        <v>176.14370000000002</v>
      </c>
      <c r="AB3847" t="e">
        <f>IF(ISBLANK(Table1[[#This Row],[FY2425_Cost]])=TRUE,#N/A,Table1[[#This Row],[FY2425_Cost]])</f>
        <v>#N/A</v>
      </c>
      <c r="AC3847" s="6" t="e">
        <f t="shared" si="442"/>
        <v>#N/A</v>
      </c>
      <c r="AD3847" s="6" t="e">
        <f>SUMIFS($AB$3:AB3847,$B$3:B3847,B3847)</f>
        <v>#N/A</v>
      </c>
      <c r="AE3847" s="6">
        <f t="shared" si="443"/>
        <v>3049.6868843165594</v>
      </c>
      <c r="AF3847" s="6">
        <f t="shared" si="444"/>
        <v>3049.6868843165594</v>
      </c>
      <c r="AG3847" s="6">
        <f>VLOOKUP(Table1[[#This Row],[PracticeCode]],$AP$3:$AS$345,4,FALSE)</f>
        <v>3049.6868843165594</v>
      </c>
      <c r="AH3847" s="27">
        <f t="shared" si="445"/>
        <v>221610.58026033666</v>
      </c>
      <c r="AI3847" s="6" t="e">
        <f t="shared" si="447"/>
        <v>#N/A</v>
      </c>
    </row>
    <row r="3848" spans="1:35" x14ac:dyDescent="0.35">
      <c r="A3848" t="str">
        <f t="shared" si="446"/>
        <v>WALM LANE SURGERYHarness SouthBrentE84086Jul4</v>
      </c>
      <c r="B3848" s="41" t="s">
        <v>720</v>
      </c>
      <c r="C3848" s="41" t="s">
        <v>489</v>
      </c>
      <c r="D3848" s="41" t="s">
        <v>18</v>
      </c>
      <c r="E3848" s="41" t="s">
        <v>390</v>
      </c>
      <c r="F3848" s="41" t="s">
        <v>390</v>
      </c>
      <c r="G3848" s="41" t="s">
        <v>759</v>
      </c>
      <c r="H3848" s="41">
        <v>4</v>
      </c>
      <c r="I3848" s="41">
        <v>6777.0819651479096</v>
      </c>
      <c r="J3848" s="41">
        <v>10384</v>
      </c>
      <c r="K3848" s="41">
        <v>583</v>
      </c>
      <c r="L3848" s="41">
        <v>192.10399999999998</v>
      </c>
      <c r="M3848" s="41">
        <v>10.785499999999999</v>
      </c>
      <c r="N3848" s="41">
        <v>8289</v>
      </c>
      <c r="O3848" s="41">
        <v>291</v>
      </c>
      <c r="P3848" s="41">
        <v>164.9511</v>
      </c>
      <c r="Q3848" s="41">
        <v>5.7909000000000006</v>
      </c>
      <c r="R3848" s="41">
        <v>174</v>
      </c>
      <c r="S3848" s="41">
        <v>3.1145999999999998</v>
      </c>
      <c r="T3848" s="41">
        <v>416</v>
      </c>
      <c r="U3848" s="41">
        <v>9.1519999999999992</v>
      </c>
      <c r="V3848" s="41">
        <v>11141</v>
      </c>
      <c r="W3848" s="41">
        <v>206.00409999999999</v>
      </c>
      <c r="X3848" s="41">
        <v>8996</v>
      </c>
      <c r="Y3848" s="41">
        <v>179.89399999999998</v>
      </c>
      <c r="Z3848" s="6">
        <f>0</f>
        <v>0</v>
      </c>
      <c r="AA3848" s="6">
        <f t="shared" si="441"/>
        <v>206.00409999999999</v>
      </c>
      <c r="AB3848">
        <f>IF(ISBLANK(Table1[[#This Row],[FY2425_Cost]])=TRUE,#N/A,Table1[[#This Row],[FY2425_Cost]])</f>
        <v>179.89399999999998</v>
      </c>
      <c r="AC3848" s="6">
        <f t="shared" si="442"/>
        <v>-26.110100000000017</v>
      </c>
      <c r="AD3848" s="6" t="e">
        <f>SUMIFS($AB$3:AB3848,$B$3:B3848,B3848)</f>
        <v>#N/A</v>
      </c>
      <c r="AE3848" s="6">
        <f t="shared" si="443"/>
        <v>3049.6868843165594</v>
      </c>
      <c r="AF3848" s="6">
        <f t="shared" si="444"/>
        <v>3049.6868843165594</v>
      </c>
      <c r="AG3848" s="6">
        <f>VLOOKUP(Table1[[#This Row],[PracticeCode]],$AP$3:$AS$345,4,FALSE)</f>
        <v>3049.6868843165594</v>
      </c>
      <c r="AH3848" s="27">
        <f t="shared" si="445"/>
        <v>221610.58026033666</v>
      </c>
      <c r="AI3848" s="6" t="e">
        <f t="shared" si="447"/>
        <v>#N/A</v>
      </c>
    </row>
    <row r="3849" spans="1:35" x14ac:dyDescent="0.35">
      <c r="A3849" t="str">
        <f t="shared" si="446"/>
        <v>WALM LANE SURGERYHarness SouthBrentE84086Jun3</v>
      </c>
      <c r="B3849" s="41" t="s">
        <v>720</v>
      </c>
      <c r="C3849" s="41" t="s">
        <v>489</v>
      </c>
      <c r="D3849" s="41" t="s">
        <v>18</v>
      </c>
      <c r="E3849" s="41" t="s">
        <v>390</v>
      </c>
      <c r="F3849" s="41" t="s">
        <v>390</v>
      </c>
      <c r="G3849" s="41" t="s">
        <v>758</v>
      </c>
      <c r="H3849" s="41">
        <v>3</v>
      </c>
      <c r="I3849" s="41">
        <v>6777.0819651479096</v>
      </c>
      <c r="J3849" s="41">
        <v>9812</v>
      </c>
      <c r="K3849" s="41">
        <v>2</v>
      </c>
      <c r="L3849" s="41">
        <v>181.52199999999999</v>
      </c>
      <c r="M3849" s="41">
        <v>3.6999999999999998E-2</v>
      </c>
      <c r="N3849" s="41">
        <v>9417</v>
      </c>
      <c r="O3849" s="41">
        <v>1025</v>
      </c>
      <c r="P3849" s="41">
        <v>187.39830000000001</v>
      </c>
      <c r="Q3849" s="41">
        <v>20.397500000000001</v>
      </c>
      <c r="R3849" s="41">
        <v>0</v>
      </c>
      <c r="S3849" s="41">
        <v>0</v>
      </c>
      <c r="T3849" s="41">
        <v>278</v>
      </c>
      <c r="U3849" s="41">
        <v>6.1159999999999997</v>
      </c>
      <c r="V3849" s="41">
        <v>9814</v>
      </c>
      <c r="W3849" s="41">
        <v>181.559</v>
      </c>
      <c r="X3849" s="41">
        <v>10720</v>
      </c>
      <c r="Y3849" s="41">
        <v>213.91180000000003</v>
      </c>
      <c r="Z3849" s="6">
        <f>0</f>
        <v>0</v>
      </c>
      <c r="AA3849" s="6">
        <f t="shared" si="441"/>
        <v>181.559</v>
      </c>
      <c r="AB3849">
        <f>IF(ISBLANK(Table1[[#This Row],[FY2425_Cost]])=TRUE,#N/A,Table1[[#This Row],[FY2425_Cost]])</f>
        <v>213.91180000000003</v>
      </c>
      <c r="AC3849" s="6">
        <f t="shared" si="442"/>
        <v>32.35280000000003</v>
      </c>
      <c r="AD3849" s="6" t="e">
        <f>SUMIFS($AB$3:AB3849,$B$3:B3849,B3849)</f>
        <v>#N/A</v>
      </c>
      <c r="AE3849" s="6">
        <f t="shared" si="443"/>
        <v>3049.6868843165594</v>
      </c>
      <c r="AF3849" s="6">
        <f t="shared" si="444"/>
        <v>3049.6868843165594</v>
      </c>
      <c r="AG3849" s="6">
        <f>VLOOKUP(Table1[[#This Row],[PracticeCode]],$AP$3:$AS$345,4,FALSE)</f>
        <v>3049.6868843165594</v>
      </c>
      <c r="AH3849" s="27">
        <f t="shared" si="445"/>
        <v>221610.58026033666</v>
      </c>
      <c r="AI3849" s="6" t="e">
        <f t="shared" si="447"/>
        <v>#N/A</v>
      </c>
    </row>
    <row r="3850" spans="1:35" x14ac:dyDescent="0.35">
      <c r="A3850" t="str">
        <f t="shared" si="446"/>
        <v>WALM LANE SURGERYHarness SouthBrentE84086Mar12</v>
      </c>
      <c r="B3850" s="41" t="s">
        <v>720</v>
      </c>
      <c r="C3850" s="41" t="s">
        <v>489</v>
      </c>
      <c r="D3850" s="41" t="s">
        <v>18</v>
      </c>
      <c r="E3850" s="41" t="s">
        <v>390</v>
      </c>
      <c r="F3850" s="41" t="s">
        <v>390</v>
      </c>
      <c r="G3850" s="41" t="s">
        <v>767</v>
      </c>
      <c r="H3850" s="41">
        <v>12</v>
      </c>
      <c r="I3850" s="41">
        <v>6777.0819651479096</v>
      </c>
      <c r="J3850" s="41">
        <v>7668</v>
      </c>
      <c r="K3850" s="41">
        <v>120</v>
      </c>
      <c r="L3850" s="41">
        <v>152.5932</v>
      </c>
      <c r="M3850" s="41">
        <v>2.3879999999999999</v>
      </c>
      <c r="N3850" s="41"/>
      <c r="O3850" s="41"/>
      <c r="P3850" s="41"/>
      <c r="Q3850" s="41"/>
      <c r="R3850" s="41">
        <v>303</v>
      </c>
      <c r="S3850" s="41">
        <v>5.4237000000000002</v>
      </c>
      <c r="T3850" s="41"/>
      <c r="U3850" s="41"/>
      <c r="V3850" s="41">
        <v>8091</v>
      </c>
      <c r="W3850" s="41">
        <v>160.4049</v>
      </c>
      <c r="X3850" s="41"/>
      <c r="Y3850" s="41"/>
      <c r="Z3850" s="6">
        <f>0</f>
        <v>0</v>
      </c>
      <c r="AA3850" s="6">
        <f t="shared" si="441"/>
        <v>160.4049</v>
      </c>
      <c r="AB3850" t="e">
        <f>IF(ISBLANK(Table1[[#This Row],[FY2425_Cost]])=TRUE,#N/A,Table1[[#This Row],[FY2425_Cost]])</f>
        <v>#N/A</v>
      </c>
      <c r="AC3850" s="6" t="e">
        <f t="shared" si="442"/>
        <v>#N/A</v>
      </c>
      <c r="AD3850" s="6" t="e">
        <f>SUMIFS($AB$3:AB3850,$B$3:B3850,B3850)</f>
        <v>#N/A</v>
      </c>
      <c r="AE3850" s="6">
        <f t="shared" si="443"/>
        <v>3049.6868843165594</v>
      </c>
      <c r="AF3850" s="6">
        <f t="shared" si="444"/>
        <v>3049.6868843165594</v>
      </c>
      <c r="AG3850" s="6">
        <f>VLOOKUP(Table1[[#This Row],[PracticeCode]],$AP$3:$AS$345,4,FALSE)</f>
        <v>3049.6868843165594</v>
      </c>
      <c r="AH3850" s="27">
        <f t="shared" si="445"/>
        <v>221610.58026033666</v>
      </c>
      <c r="AI3850" s="6" t="e">
        <f t="shared" si="447"/>
        <v>#N/A</v>
      </c>
    </row>
    <row r="3851" spans="1:35" x14ac:dyDescent="0.35">
      <c r="A3851" t="str">
        <f t="shared" si="446"/>
        <v>WALM LANE SURGERYHarness SouthBrentE84086May2</v>
      </c>
      <c r="B3851" s="41" t="s">
        <v>720</v>
      </c>
      <c r="C3851" s="41" t="s">
        <v>489</v>
      </c>
      <c r="D3851" s="41" t="s">
        <v>18</v>
      </c>
      <c r="E3851" s="41" t="s">
        <v>390</v>
      </c>
      <c r="F3851" s="41" t="s">
        <v>390</v>
      </c>
      <c r="G3851" s="41" t="s">
        <v>757</v>
      </c>
      <c r="H3851" s="41">
        <v>2</v>
      </c>
      <c r="I3851" s="41">
        <v>6777.0819651479096</v>
      </c>
      <c r="J3851" s="41">
        <v>5530</v>
      </c>
      <c r="K3851" s="41">
        <v>0</v>
      </c>
      <c r="L3851" s="41">
        <v>102.30499999999999</v>
      </c>
      <c r="M3851" s="41">
        <v>0</v>
      </c>
      <c r="N3851" s="41">
        <v>6212</v>
      </c>
      <c r="O3851" s="41">
        <v>547</v>
      </c>
      <c r="P3851" s="41">
        <v>123.61880000000001</v>
      </c>
      <c r="Q3851" s="41">
        <v>10.885300000000001</v>
      </c>
      <c r="R3851" s="41">
        <v>0</v>
      </c>
      <c r="S3851" s="41">
        <v>0</v>
      </c>
      <c r="T3851" s="41">
        <v>252</v>
      </c>
      <c r="U3851" s="41">
        <v>5.5439999999999996</v>
      </c>
      <c r="V3851" s="41">
        <v>5530</v>
      </c>
      <c r="W3851" s="41">
        <v>102.30499999999999</v>
      </c>
      <c r="X3851" s="41">
        <v>7011</v>
      </c>
      <c r="Y3851" s="41">
        <v>140.04810000000001</v>
      </c>
      <c r="Z3851" s="6">
        <f>0</f>
        <v>0</v>
      </c>
      <c r="AA3851" s="6">
        <f t="shared" si="441"/>
        <v>102.30499999999999</v>
      </c>
      <c r="AB3851">
        <f>IF(ISBLANK(Table1[[#This Row],[FY2425_Cost]])=TRUE,#N/A,Table1[[#This Row],[FY2425_Cost]])</f>
        <v>140.04810000000001</v>
      </c>
      <c r="AC3851" s="6">
        <f t="shared" si="442"/>
        <v>37.743100000000013</v>
      </c>
      <c r="AD3851" s="6" t="e">
        <f>SUMIFS($AB$3:AB3851,$B$3:B3851,B3851)</f>
        <v>#N/A</v>
      </c>
      <c r="AE3851" s="6">
        <f t="shared" si="443"/>
        <v>3049.6868843165594</v>
      </c>
      <c r="AF3851" s="6">
        <f t="shared" si="444"/>
        <v>3049.6868843165594</v>
      </c>
      <c r="AG3851" s="6">
        <f>VLOOKUP(Table1[[#This Row],[PracticeCode]],$AP$3:$AS$345,4,FALSE)</f>
        <v>3049.6868843165594</v>
      </c>
      <c r="AH3851" s="27">
        <f t="shared" si="445"/>
        <v>221610.58026033666</v>
      </c>
      <c r="AI3851" s="6" t="e">
        <f t="shared" si="447"/>
        <v>#N/A</v>
      </c>
    </row>
    <row r="3852" spans="1:35" x14ac:dyDescent="0.35">
      <c r="A3852" t="str">
        <f t="shared" si="446"/>
        <v>WALM LANE SURGERYHarness SouthBrentE84086Nov8</v>
      </c>
      <c r="B3852" s="41" t="s">
        <v>720</v>
      </c>
      <c r="C3852" s="41" t="s">
        <v>489</v>
      </c>
      <c r="D3852" s="41" t="s">
        <v>18</v>
      </c>
      <c r="E3852" s="41" t="s">
        <v>390</v>
      </c>
      <c r="F3852" s="41" t="s">
        <v>390</v>
      </c>
      <c r="G3852" s="41" t="s">
        <v>763</v>
      </c>
      <c r="H3852" s="41">
        <v>8</v>
      </c>
      <c r="I3852" s="41">
        <v>6777.0819651479096</v>
      </c>
      <c r="J3852" s="41">
        <v>9184</v>
      </c>
      <c r="K3852" s="41">
        <v>736</v>
      </c>
      <c r="L3852" s="41">
        <v>182.76160000000002</v>
      </c>
      <c r="M3852" s="41">
        <v>14.6464</v>
      </c>
      <c r="N3852" s="41"/>
      <c r="O3852" s="41"/>
      <c r="P3852" s="41"/>
      <c r="Q3852" s="41"/>
      <c r="R3852" s="41">
        <v>236</v>
      </c>
      <c r="S3852" s="41">
        <v>4.2244000000000002</v>
      </c>
      <c r="T3852" s="41"/>
      <c r="U3852" s="41"/>
      <c r="V3852" s="41">
        <v>10156</v>
      </c>
      <c r="W3852" s="41">
        <v>201.63240000000002</v>
      </c>
      <c r="X3852" s="41"/>
      <c r="Y3852" s="41"/>
      <c r="Z3852" s="6">
        <f>0</f>
        <v>0</v>
      </c>
      <c r="AA3852" s="6">
        <f t="shared" si="441"/>
        <v>201.63240000000002</v>
      </c>
      <c r="AB3852" t="e">
        <f>IF(ISBLANK(Table1[[#This Row],[FY2425_Cost]])=TRUE,#N/A,Table1[[#This Row],[FY2425_Cost]])</f>
        <v>#N/A</v>
      </c>
      <c r="AC3852" s="6" t="e">
        <f t="shared" si="442"/>
        <v>#N/A</v>
      </c>
      <c r="AD3852" s="6" t="e">
        <f>SUMIFS($AB$3:AB3852,$B$3:B3852,B3852)</f>
        <v>#N/A</v>
      </c>
      <c r="AE3852" s="6">
        <f t="shared" si="443"/>
        <v>3049.6868843165594</v>
      </c>
      <c r="AF3852" s="6">
        <f t="shared" si="444"/>
        <v>3049.6868843165594</v>
      </c>
      <c r="AG3852" s="6">
        <f>VLOOKUP(Table1[[#This Row],[PracticeCode]],$AP$3:$AS$345,4,FALSE)</f>
        <v>3049.6868843165594</v>
      </c>
      <c r="AH3852" s="27">
        <f t="shared" si="445"/>
        <v>221610.58026033666</v>
      </c>
      <c r="AI3852" s="6" t="e">
        <f t="shared" si="447"/>
        <v>#N/A</v>
      </c>
    </row>
    <row r="3853" spans="1:35" x14ac:dyDescent="0.35">
      <c r="A3853" t="str">
        <f t="shared" si="446"/>
        <v>WALM LANE SURGERYHarness SouthBrentE84086Oct7</v>
      </c>
      <c r="B3853" s="41" t="s">
        <v>720</v>
      </c>
      <c r="C3853" s="41" t="s">
        <v>489</v>
      </c>
      <c r="D3853" s="41" t="s">
        <v>18</v>
      </c>
      <c r="E3853" s="41" t="s">
        <v>390</v>
      </c>
      <c r="F3853" s="41" t="s">
        <v>390</v>
      </c>
      <c r="G3853" s="41" t="s">
        <v>762</v>
      </c>
      <c r="H3853" s="41">
        <v>7</v>
      </c>
      <c r="I3853" s="41">
        <v>6777.0819651479096</v>
      </c>
      <c r="J3853" s="41">
        <v>8129</v>
      </c>
      <c r="K3853" s="41">
        <v>2092</v>
      </c>
      <c r="L3853" s="41">
        <v>161.7671</v>
      </c>
      <c r="M3853" s="41">
        <v>41.630800000000001</v>
      </c>
      <c r="N3853" s="41">
        <v>0</v>
      </c>
      <c r="O3853" s="41">
        <v>3824</v>
      </c>
      <c r="P3853" s="41">
        <v>0</v>
      </c>
      <c r="Q3853" s="41">
        <v>86.039999999999992</v>
      </c>
      <c r="R3853" s="41">
        <v>220</v>
      </c>
      <c r="S3853" s="41">
        <v>3.9380000000000002</v>
      </c>
      <c r="T3853" s="41">
        <v>433</v>
      </c>
      <c r="U3853" s="41">
        <v>9.5259999999999998</v>
      </c>
      <c r="V3853" s="41">
        <v>10441</v>
      </c>
      <c r="W3853" s="41">
        <v>207.33589999999998</v>
      </c>
      <c r="X3853" s="41">
        <v>4257</v>
      </c>
      <c r="Y3853" s="41">
        <v>95.565999999999988</v>
      </c>
      <c r="Z3853" s="6">
        <f>0</f>
        <v>0</v>
      </c>
      <c r="AA3853" s="6">
        <f t="shared" si="441"/>
        <v>207.33589999999998</v>
      </c>
      <c r="AB3853">
        <f>IF(ISBLANK(Table1[[#This Row],[FY2425_Cost]])=TRUE,#N/A,Table1[[#This Row],[FY2425_Cost]])</f>
        <v>95.565999999999988</v>
      </c>
      <c r="AC3853" s="6">
        <f t="shared" si="442"/>
        <v>-111.76989999999999</v>
      </c>
      <c r="AD3853" s="6" t="e">
        <f>SUMIFS($AB$3:AB3853,$B$3:B3853,B3853)</f>
        <v>#N/A</v>
      </c>
      <c r="AE3853" s="6">
        <f t="shared" si="443"/>
        <v>3049.6868843165594</v>
      </c>
      <c r="AF3853" s="6">
        <f t="shared" si="444"/>
        <v>3049.6868843165594</v>
      </c>
      <c r="AG3853" s="6">
        <f>VLOOKUP(Table1[[#This Row],[PracticeCode]],$AP$3:$AS$345,4,FALSE)</f>
        <v>3049.6868843165594</v>
      </c>
      <c r="AH3853" s="27">
        <f t="shared" si="445"/>
        <v>221610.58026033666</v>
      </c>
      <c r="AI3853" s="6" t="e">
        <f t="shared" si="447"/>
        <v>#N/A</v>
      </c>
    </row>
    <row r="3854" spans="1:35" x14ac:dyDescent="0.35">
      <c r="A3854" t="str">
        <f t="shared" si="446"/>
        <v>WALM LANE SURGERYHarness SouthBrentE84086Sep6</v>
      </c>
      <c r="B3854" s="41" t="s">
        <v>720</v>
      </c>
      <c r="C3854" s="41" t="s">
        <v>489</v>
      </c>
      <c r="D3854" s="41" t="s">
        <v>18</v>
      </c>
      <c r="E3854" s="41" t="s">
        <v>390</v>
      </c>
      <c r="F3854" s="41" t="s">
        <v>390</v>
      </c>
      <c r="G3854" s="41" t="s">
        <v>761</v>
      </c>
      <c r="H3854" s="41">
        <v>6</v>
      </c>
      <c r="I3854" s="41">
        <v>6777.0819651479096</v>
      </c>
      <c r="J3854" s="41">
        <v>8206</v>
      </c>
      <c r="K3854" s="41">
        <v>1606</v>
      </c>
      <c r="L3854" s="41">
        <v>163.29940000000002</v>
      </c>
      <c r="M3854" s="41">
        <v>31.959400000000002</v>
      </c>
      <c r="N3854" s="41">
        <v>8696</v>
      </c>
      <c r="O3854" s="41">
        <v>210</v>
      </c>
      <c r="P3854" s="41">
        <v>195.66</v>
      </c>
      <c r="Q3854" s="41">
        <v>4.7249999999999996</v>
      </c>
      <c r="R3854" s="41">
        <v>268</v>
      </c>
      <c r="S3854" s="41">
        <v>4.7972000000000001</v>
      </c>
      <c r="T3854" s="41">
        <v>392</v>
      </c>
      <c r="U3854" s="41">
        <v>8.6240000000000006</v>
      </c>
      <c r="V3854" s="41">
        <v>10080</v>
      </c>
      <c r="W3854" s="41">
        <v>200.05600000000001</v>
      </c>
      <c r="X3854" s="41">
        <v>9298</v>
      </c>
      <c r="Y3854" s="41">
        <v>209.00899999999999</v>
      </c>
      <c r="Z3854" s="6">
        <f>0</f>
        <v>0</v>
      </c>
      <c r="AA3854" s="6">
        <f t="shared" si="441"/>
        <v>200.05600000000001</v>
      </c>
      <c r="AB3854">
        <f>IF(ISBLANK(Table1[[#This Row],[FY2425_Cost]])=TRUE,#N/A,Table1[[#This Row],[FY2425_Cost]])</f>
        <v>209.00899999999999</v>
      </c>
      <c r="AC3854" s="6">
        <f t="shared" si="442"/>
        <v>8.9529999999999745</v>
      </c>
      <c r="AD3854" s="6" t="e">
        <f>SUMIFS($AB$3:AB3854,$B$3:B3854,B3854)</f>
        <v>#N/A</v>
      </c>
      <c r="AE3854" s="6">
        <f t="shared" si="443"/>
        <v>3049.6868843165594</v>
      </c>
      <c r="AF3854" s="6">
        <f t="shared" si="444"/>
        <v>3049.6868843165594</v>
      </c>
      <c r="AG3854" s="6">
        <f>VLOOKUP(Table1[[#This Row],[PracticeCode]],$AP$3:$AS$345,4,FALSE)</f>
        <v>3049.6868843165594</v>
      </c>
      <c r="AH3854" s="27">
        <f t="shared" si="445"/>
        <v>221610.58026033666</v>
      </c>
      <c r="AI3854" s="6" t="e">
        <f t="shared" si="447"/>
        <v>#N/A</v>
      </c>
    </row>
    <row r="3855" spans="1:35" x14ac:dyDescent="0.35">
      <c r="A3855" t="str">
        <f t="shared" si="446"/>
        <v>WALNUT WAY SURGERYCelandine Health and MetroCare PCNHillingdonE86629Apr1</v>
      </c>
      <c r="B3855" s="41" t="s">
        <v>484</v>
      </c>
      <c r="C3855" s="41" t="s">
        <v>485</v>
      </c>
      <c r="D3855" s="41" t="s">
        <v>8</v>
      </c>
      <c r="E3855" s="41" t="s">
        <v>91</v>
      </c>
      <c r="F3855" s="41" t="s">
        <v>91</v>
      </c>
      <c r="G3855" s="41" t="s">
        <v>756</v>
      </c>
      <c r="H3855" s="41">
        <v>1</v>
      </c>
      <c r="I3855" s="41">
        <v>3485.1899858475999</v>
      </c>
      <c r="J3855" s="41">
        <v>2001</v>
      </c>
      <c r="K3855" s="41">
        <v>0</v>
      </c>
      <c r="L3855" s="41">
        <v>37.018499999999996</v>
      </c>
      <c r="M3855" s="41">
        <v>0</v>
      </c>
      <c r="N3855" s="41">
        <v>2322</v>
      </c>
      <c r="O3855" s="41">
        <v>3</v>
      </c>
      <c r="P3855" s="41">
        <v>46.207799999999999</v>
      </c>
      <c r="Q3855" s="41">
        <v>5.9700000000000003E-2</v>
      </c>
      <c r="R3855" s="41">
        <v>0</v>
      </c>
      <c r="S3855" s="41">
        <v>0</v>
      </c>
      <c r="T3855" s="41">
        <v>0</v>
      </c>
      <c r="U3855" s="41">
        <v>0</v>
      </c>
      <c r="V3855" s="41">
        <v>2001</v>
      </c>
      <c r="W3855" s="41">
        <v>37.018499999999996</v>
      </c>
      <c r="X3855" s="41">
        <v>2325</v>
      </c>
      <c r="Y3855" s="41">
        <v>46.267499999999998</v>
      </c>
      <c r="Z3855" s="6">
        <f>0</f>
        <v>0</v>
      </c>
      <c r="AA3855" s="6">
        <f t="shared" si="441"/>
        <v>37.018499999999996</v>
      </c>
      <c r="AB3855">
        <f>IF(ISBLANK(Table1[[#This Row],[FY2425_Cost]])=TRUE,#N/A,Table1[[#This Row],[FY2425_Cost]])</f>
        <v>46.267499999999998</v>
      </c>
      <c r="AC3855" s="6">
        <f t="shared" si="442"/>
        <v>9.2490000000000023</v>
      </c>
      <c r="AD3855" s="6">
        <f>SUMIFS($AB$3:AB3855,$B$3:B3855,B3855)</f>
        <v>46.267499999999998</v>
      </c>
      <c r="AE3855" s="6">
        <f t="shared" si="443"/>
        <v>1568.3354936314199</v>
      </c>
      <c r="AF3855" s="6">
        <f t="shared" si="444"/>
        <v>1568.3354936314199</v>
      </c>
      <c r="AG3855" s="6">
        <f>VLOOKUP(Table1[[#This Row],[PracticeCode]],$AP$3:$AS$345,4,FALSE)</f>
        <v>1568.3354936314199</v>
      </c>
      <c r="AH3855" s="27">
        <f t="shared" si="445"/>
        <v>113965.71253721653</v>
      </c>
      <c r="AI3855" s="6">
        <f t="shared" si="447"/>
        <v>0</v>
      </c>
    </row>
    <row r="3856" spans="1:35" x14ac:dyDescent="0.35">
      <c r="A3856" t="str">
        <f t="shared" si="446"/>
        <v>WALNUT WAY SURGERYCelandine Health and MetroCare PCNHillingdonE86629Aug5</v>
      </c>
      <c r="B3856" s="41" t="s">
        <v>484</v>
      </c>
      <c r="C3856" s="41" t="s">
        <v>485</v>
      </c>
      <c r="D3856" s="41" t="s">
        <v>8</v>
      </c>
      <c r="E3856" s="41" t="s">
        <v>91</v>
      </c>
      <c r="F3856" s="41" t="s">
        <v>91</v>
      </c>
      <c r="G3856" s="41" t="s">
        <v>760</v>
      </c>
      <c r="H3856" s="41">
        <v>5</v>
      </c>
      <c r="I3856" s="41">
        <v>3485.1899858475999</v>
      </c>
      <c r="J3856" s="41">
        <v>19378</v>
      </c>
      <c r="K3856" s="41">
        <v>2360</v>
      </c>
      <c r="L3856" s="41">
        <v>358.49299999999999</v>
      </c>
      <c r="M3856" s="41">
        <v>43.66</v>
      </c>
      <c r="N3856" s="41">
        <v>3910</v>
      </c>
      <c r="O3856" s="41">
        <v>1</v>
      </c>
      <c r="P3856" s="41">
        <v>77.808999999999997</v>
      </c>
      <c r="Q3856" s="41">
        <v>1.9900000000000001E-2</v>
      </c>
      <c r="R3856" s="41">
        <v>0</v>
      </c>
      <c r="S3856" s="41">
        <v>0</v>
      </c>
      <c r="T3856" s="41">
        <v>0</v>
      </c>
      <c r="U3856" s="41">
        <v>0</v>
      </c>
      <c r="V3856" s="41">
        <v>21738</v>
      </c>
      <c r="W3856" s="41">
        <v>402.15300000000002</v>
      </c>
      <c r="X3856" s="41">
        <v>3911</v>
      </c>
      <c r="Y3856" s="41">
        <v>77.828900000000004</v>
      </c>
      <c r="Z3856" s="6">
        <f>0</f>
        <v>0</v>
      </c>
      <c r="AA3856" s="6">
        <f t="shared" si="441"/>
        <v>402.15300000000002</v>
      </c>
      <c r="AB3856">
        <f>IF(ISBLANK(Table1[[#This Row],[FY2425_Cost]])=TRUE,#N/A,Table1[[#This Row],[FY2425_Cost]])</f>
        <v>77.828900000000004</v>
      </c>
      <c r="AC3856" s="6">
        <f t="shared" si="442"/>
        <v>-324.32410000000004</v>
      </c>
      <c r="AD3856" s="6">
        <f>SUMIFS($AB$3:AB3856,$B$3:B3856,B3856)</f>
        <v>124.0964</v>
      </c>
      <c r="AE3856" s="6">
        <f t="shared" si="443"/>
        <v>1568.3354936314199</v>
      </c>
      <c r="AF3856" s="6">
        <f t="shared" si="444"/>
        <v>1568.3354936314199</v>
      </c>
      <c r="AG3856" s="6">
        <f>VLOOKUP(Table1[[#This Row],[PracticeCode]],$AP$3:$AS$345,4,FALSE)</f>
        <v>1568.3354936314199</v>
      </c>
      <c r="AH3856" s="27">
        <f t="shared" si="445"/>
        <v>113965.71253721653</v>
      </c>
      <c r="AI3856" s="6">
        <f t="shared" si="447"/>
        <v>0</v>
      </c>
    </row>
    <row r="3857" spans="1:35" x14ac:dyDescent="0.35">
      <c r="A3857" t="str">
        <f t="shared" si="446"/>
        <v>WALNUT WAY SURGERYCelandine Health and MetroCare PCNHillingdonE86629Dec9</v>
      </c>
      <c r="B3857" s="41" t="s">
        <v>484</v>
      </c>
      <c r="C3857" s="41" t="s">
        <v>485</v>
      </c>
      <c r="D3857" s="41" t="s">
        <v>8</v>
      </c>
      <c r="E3857" s="41" t="s">
        <v>91</v>
      </c>
      <c r="F3857" s="41" t="s">
        <v>91</v>
      </c>
      <c r="G3857" s="41" t="s">
        <v>764</v>
      </c>
      <c r="H3857" s="41">
        <v>9</v>
      </c>
      <c r="I3857" s="41">
        <v>3485.1899858475999</v>
      </c>
      <c r="J3857" s="41">
        <v>2283</v>
      </c>
      <c r="K3857" s="41">
        <v>0</v>
      </c>
      <c r="L3857" s="41">
        <v>45.431699999999999</v>
      </c>
      <c r="M3857" s="41">
        <v>0</v>
      </c>
      <c r="N3857" s="41"/>
      <c r="O3857" s="41"/>
      <c r="P3857" s="41"/>
      <c r="Q3857" s="41"/>
      <c r="R3857" s="41">
        <v>0</v>
      </c>
      <c r="S3857" s="41">
        <v>0</v>
      </c>
      <c r="T3857" s="41"/>
      <c r="U3857" s="41"/>
      <c r="V3857" s="41">
        <v>2283</v>
      </c>
      <c r="W3857" s="41">
        <v>45.431699999999999</v>
      </c>
      <c r="X3857" s="41"/>
      <c r="Y3857" s="41"/>
      <c r="Z3857" s="6">
        <f>0</f>
        <v>0</v>
      </c>
      <c r="AA3857" s="6">
        <f t="shared" si="441"/>
        <v>45.431699999999999</v>
      </c>
      <c r="AB3857" t="e">
        <f>IF(ISBLANK(Table1[[#This Row],[FY2425_Cost]])=TRUE,#N/A,Table1[[#This Row],[FY2425_Cost]])</f>
        <v>#N/A</v>
      </c>
      <c r="AC3857" s="6" t="e">
        <f t="shared" si="442"/>
        <v>#N/A</v>
      </c>
      <c r="AD3857" s="6" t="e">
        <f>SUMIFS($AB$3:AB3857,$B$3:B3857,B3857)</f>
        <v>#N/A</v>
      </c>
      <c r="AE3857" s="6">
        <f t="shared" si="443"/>
        <v>1568.3354936314199</v>
      </c>
      <c r="AF3857" s="6">
        <f t="shared" si="444"/>
        <v>1568.3354936314199</v>
      </c>
      <c r="AG3857" s="6">
        <f>VLOOKUP(Table1[[#This Row],[PracticeCode]],$AP$3:$AS$345,4,FALSE)</f>
        <v>1568.3354936314199</v>
      </c>
      <c r="AH3857" s="27">
        <f t="shared" si="445"/>
        <v>113965.71253721653</v>
      </c>
      <c r="AI3857" s="6" t="e">
        <f t="shared" si="447"/>
        <v>#N/A</v>
      </c>
    </row>
    <row r="3858" spans="1:35" x14ac:dyDescent="0.35">
      <c r="A3858" t="str">
        <f t="shared" si="446"/>
        <v>WALNUT WAY SURGERYCelandine Health and MetroCare PCNHillingdonE86629Feb11</v>
      </c>
      <c r="B3858" s="41" t="s">
        <v>484</v>
      </c>
      <c r="C3858" s="41" t="s">
        <v>485</v>
      </c>
      <c r="D3858" s="41" t="s">
        <v>8</v>
      </c>
      <c r="E3858" s="41" t="s">
        <v>91</v>
      </c>
      <c r="F3858" s="41" t="s">
        <v>91</v>
      </c>
      <c r="G3858" s="41" t="s">
        <v>766</v>
      </c>
      <c r="H3858" s="41">
        <v>11</v>
      </c>
      <c r="I3858" s="41">
        <v>3485.1899858475999</v>
      </c>
      <c r="J3858" s="41">
        <v>2566</v>
      </c>
      <c r="K3858" s="41">
        <v>0</v>
      </c>
      <c r="L3858" s="41">
        <v>51.063400000000001</v>
      </c>
      <c r="M3858" s="41">
        <v>0</v>
      </c>
      <c r="N3858" s="41"/>
      <c r="O3858" s="41"/>
      <c r="P3858" s="41"/>
      <c r="Q3858" s="41"/>
      <c r="R3858" s="41">
        <v>0</v>
      </c>
      <c r="S3858" s="41">
        <v>0</v>
      </c>
      <c r="T3858" s="41"/>
      <c r="U3858" s="41"/>
      <c r="V3858" s="41">
        <v>2566</v>
      </c>
      <c r="W3858" s="41">
        <v>51.063400000000001</v>
      </c>
      <c r="X3858" s="41"/>
      <c r="Y3858" s="41"/>
      <c r="Z3858" s="6">
        <f>0</f>
        <v>0</v>
      </c>
      <c r="AA3858" s="6">
        <f t="shared" si="441"/>
        <v>51.063400000000001</v>
      </c>
      <c r="AB3858" t="e">
        <f>IF(ISBLANK(Table1[[#This Row],[FY2425_Cost]])=TRUE,#N/A,Table1[[#This Row],[FY2425_Cost]])</f>
        <v>#N/A</v>
      </c>
      <c r="AC3858" s="6" t="e">
        <f t="shared" si="442"/>
        <v>#N/A</v>
      </c>
      <c r="AD3858" s="6" t="e">
        <f>SUMIFS($AB$3:AB3858,$B$3:B3858,B3858)</f>
        <v>#N/A</v>
      </c>
      <c r="AE3858" s="6">
        <f t="shared" si="443"/>
        <v>1568.3354936314199</v>
      </c>
      <c r="AF3858" s="6">
        <f t="shared" si="444"/>
        <v>1568.3354936314199</v>
      </c>
      <c r="AG3858" s="6">
        <f>VLOOKUP(Table1[[#This Row],[PracticeCode]],$AP$3:$AS$345,4,FALSE)</f>
        <v>1568.3354936314199</v>
      </c>
      <c r="AH3858" s="27">
        <f t="shared" si="445"/>
        <v>113965.71253721653</v>
      </c>
      <c r="AI3858" s="6" t="e">
        <f t="shared" si="447"/>
        <v>#N/A</v>
      </c>
    </row>
    <row r="3859" spans="1:35" x14ac:dyDescent="0.35">
      <c r="A3859" t="str">
        <f t="shared" si="446"/>
        <v>WALNUT WAY SURGERYCelandine Health and MetroCare PCNHillingdonE86629Jan10</v>
      </c>
      <c r="B3859" s="41" t="s">
        <v>484</v>
      </c>
      <c r="C3859" s="41" t="s">
        <v>485</v>
      </c>
      <c r="D3859" s="41" t="s">
        <v>8</v>
      </c>
      <c r="E3859" s="41" t="s">
        <v>91</v>
      </c>
      <c r="F3859" s="41" t="s">
        <v>91</v>
      </c>
      <c r="G3859" s="41" t="s">
        <v>765</v>
      </c>
      <c r="H3859" s="41">
        <v>10</v>
      </c>
      <c r="I3859" s="41">
        <v>3485.1899858475999</v>
      </c>
      <c r="J3859" s="41">
        <v>19778</v>
      </c>
      <c r="K3859" s="41">
        <v>2</v>
      </c>
      <c r="L3859" s="41">
        <v>393.5822</v>
      </c>
      <c r="M3859" s="41">
        <v>3.9800000000000002E-2</v>
      </c>
      <c r="N3859" s="41"/>
      <c r="O3859" s="41"/>
      <c r="P3859" s="41"/>
      <c r="Q3859" s="41"/>
      <c r="R3859" s="41">
        <v>0</v>
      </c>
      <c r="S3859" s="41">
        <v>0</v>
      </c>
      <c r="T3859" s="41"/>
      <c r="U3859" s="41"/>
      <c r="V3859" s="41">
        <v>19780</v>
      </c>
      <c r="W3859" s="41">
        <v>393.62200000000001</v>
      </c>
      <c r="X3859" s="41"/>
      <c r="Y3859" s="41"/>
      <c r="Z3859" s="6">
        <f>0</f>
        <v>0</v>
      </c>
      <c r="AA3859" s="6">
        <f t="shared" si="441"/>
        <v>393.62200000000001</v>
      </c>
      <c r="AB3859" t="e">
        <f>IF(ISBLANK(Table1[[#This Row],[FY2425_Cost]])=TRUE,#N/A,Table1[[#This Row],[FY2425_Cost]])</f>
        <v>#N/A</v>
      </c>
      <c r="AC3859" s="6" t="e">
        <f t="shared" si="442"/>
        <v>#N/A</v>
      </c>
      <c r="AD3859" s="6" t="e">
        <f>SUMIFS($AB$3:AB3859,$B$3:B3859,B3859)</f>
        <v>#N/A</v>
      </c>
      <c r="AE3859" s="6">
        <f t="shared" si="443"/>
        <v>1568.3354936314199</v>
      </c>
      <c r="AF3859" s="6">
        <f t="shared" si="444"/>
        <v>1568.3354936314199</v>
      </c>
      <c r="AG3859" s="6">
        <f>VLOOKUP(Table1[[#This Row],[PracticeCode]],$AP$3:$AS$345,4,FALSE)</f>
        <v>1568.3354936314199</v>
      </c>
      <c r="AH3859" s="27">
        <f t="shared" si="445"/>
        <v>113965.71253721653</v>
      </c>
      <c r="AI3859" s="6" t="e">
        <f t="shared" si="447"/>
        <v>#N/A</v>
      </c>
    </row>
    <row r="3860" spans="1:35" x14ac:dyDescent="0.35">
      <c r="A3860" t="str">
        <f t="shared" si="446"/>
        <v>WALNUT WAY SURGERYCelandine Health and MetroCare PCNHillingdonE86629Jul4</v>
      </c>
      <c r="B3860" s="41" t="s">
        <v>484</v>
      </c>
      <c r="C3860" s="41" t="s">
        <v>485</v>
      </c>
      <c r="D3860" s="41" t="s">
        <v>8</v>
      </c>
      <c r="E3860" s="41" t="s">
        <v>91</v>
      </c>
      <c r="F3860" s="41" t="s">
        <v>91</v>
      </c>
      <c r="G3860" s="41" t="s">
        <v>759</v>
      </c>
      <c r="H3860" s="41">
        <v>4</v>
      </c>
      <c r="I3860" s="41">
        <v>3485.1899858475999</v>
      </c>
      <c r="J3860" s="41">
        <v>11415</v>
      </c>
      <c r="K3860" s="41">
        <v>3</v>
      </c>
      <c r="L3860" s="41">
        <v>211.17749999999998</v>
      </c>
      <c r="M3860" s="41">
        <v>5.5499999999999994E-2</v>
      </c>
      <c r="N3860" s="41">
        <v>2423</v>
      </c>
      <c r="O3860" s="41">
        <v>0</v>
      </c>
      <c r="P3860" s="41">
        <v>48.217700000000001</v>
      </c>
      <c r="Q3860" s="41">
        <v>0</v>
      </c>
      <c r="R3860" s="41">
        <v>0</v>
      </c>
      <c r="S3860" s="41">
        <v>0</v>
      </c>
      <c r="T3860" s="41">
        <v>0</v>
      </c>
      <c r="U3860" s="41">
        <v>0</v>
      </c>
      <c r="V3860" s="41">
        <v>11418</v>
      </c>
      <c r="W3860" s="41">
        <v>211.23299999999998</v>
      </c>
      <c r="X3860" s="41">
        <v>2423</v>
      </c>
      <c r="Y3860" s="41">
        <v>48.217700000000001</v>
      </c>
      <c r="Z3860" s="6">
        <f>0</f>
        <v>0</v>
      </c>
      <c r="AA3860" s="6">
        <f t="shared" si="441"/>
        <v>211.23299999999998</v>
      </c>
      <c r="AB3860">
        <f>IF(ISBLANK(Table1[[#This Row],[FY2425_Cost]])=TRUE,#N/A,Table1[[#This Row],[FY2425_Cost]])</f>
        <v>48.217700000000001</v>
      </c>
      <c r="AC3860" s="6">
        <f t="shared" si="442"/>
        <v>-163.01529999999997</v>
      </c>
      <c r="AD3860" s="6" t="e">
        <f>SUMIFS($AB$3:AB3860,$B$3:B3860,B3860)</f>
        <v>#N/A</v>
      </c>
      <c r="AE3860" s="6">
        <f t="shared" si="443"/>
        <v>1568.3354936314199</v>
      </c>
      <c r="AF3860" s="6">
        <f t="shared" si="444"/>
        <v>1568.3354936314199</v>
      </c>
      <c r="AG3860" s="6">
        <f>VLOOKUP(Table1[[#This Row],[PracticeCode]],$AP$3:$AS$345,4,FALSE)</f>
        <v>1568.3354936314199</v>
      </c>
      <c r="AH3860" s="27">
        <f t="shared" si="445"/>
        <v>113965.71253721653</v>
      </c>
      <c r="AI3860" s="6" t="e">
        <f t="shared" si="447"/>
        <v>#N/A</v>
      </c>
    </row>
    <row r="3861" spans="1:35" x14ac:dyDescent="0.35">
      <c r="A3861" t="str">
        <f t="shared" si="446"/>
        <v>WALNUT WAY SURGERYCelandine Health and MetroCare PCNHillingdonE86629Jun3</v>
      </c>
      <c r="B3861" s="41" t="s">
        <v>484</v>
      </c>
      <c r="C3861" s="41" t="s">
        <v>485</v>
      </c>
      <c r="D3861" s="41" t="s">
        <v>8</v>
      </c>
      <c r="E3861" s="41" t="s">
        <v>91</v>
      </c>
      <c r="F3861" s="41" t="s">
        <v>91</v>
      </c>
      <c r="G3861" s="41" t="s">
        <v>758</v>
      </c>
      <c r="H3861" s="41">
        <v>3</v>
      </c>
      <c r="I3861" s="41">
        <v>3485.1899858475999</v>
      </c>
      <c r="J3861" s="41">
        <v>12010</v>
      </c>
      <c r="K3861" s="41">
        <v>0</v>
      </c>
      <c r="L3861" s="41">
        <v>222.185</v>
      </c>
      <c r="M3861" s="41">
        <v>0</v>
      </c>
      <c r="N3861" s="41">
        <v>2139</v>
      </c>
      <c r="O3861" s="41">
        <v>0</v>
      </c>
      <c r="P3861" s="41">
        <v>42.566099999999999</v>
      </c>
      <c r="Q3861" s="41">
        <v>0</v>
      </c>
      <c r="R3861" s="41">
        <v>0</v>
      </c>
      <c r="S3861" s="41">
        <v>0</v>
      </c>
      <c r="T3861" s="41">
        <v>0</v>
      </c>
      <c r="U3861" s="41">
        <v>0</v>
      </c>
      <c r="V3861" s="41">
        <v>12010</v>
      </c>
      <c r="W3861" s="41">
        <v>222.185</v>
      </c>
      <c r="X3861" s="41">
        <v>2139</v>
      </c>
      <c r="Y3861" s="41">
        <v>42.566099999999999</v>
      </c>
      <c r="Z3861" s="6">
        <f>0</f>
        <v>0</v>
      </c>
      <c r="AA3861" s="6">
        <f t="shared" ref="AA3861:AA3924" si="448">IFERROR(W3861*1,#N/A)</f>
        <v>222.185</v>
      </c>
      <c r="AB3861">
        <f>IF(ISBLANK(Table1[[#This Row],[FY2425_Cost]])=TRUE,#N/A,Table1[[#This Row],[FY2425_Cost]])</f>
        <v>42.566099999999999</v>
      </c>
      <c r="AC3861" s="6">
        <f t="shared" ref="AC3861:AC3924" si="449">AB3861-AA3861</f>
        <v>-179.6189</v>
      </c>
      <c r="AD3861" s="6" t="e">
        <f>SUMIFS($AB$3:AB3861,$B$3:B3861,B3861)</f>
        <v>#N/A</v>
      </c>
      <c r="AE3861" s="6">
        <f t="shared" ref="AE3861:AE3924" si="450">IFERROR(I3861*$AE$1,#N/A)</f>
        <v>1568.3354936314199</v>
      </c>
      <c r="AF3861" s="6">
        <f t="shared" ref="AF3861:AF3924" si="451">AE3861+Z3861</f>
        <v>1568.3354936314199</v>
      </c>
      <c r="AG3861" s="6">
        <f>VLOOKUP(Table1[[#This Row],[PracticeCode]],$AP$3:$AS$345,4,FALSE)</f>
        <v>1568.3354936314199</v>
      </c>
      <c r="AH3861" s="27">
        <f t="shared" ref="AH3861:AH3924" si="452">IFERROR(I3861*$AH$1,#N/A)</f>
        <v>113965.71253721653</v>
      </c>
      <c r="AI3861" s="6" t="e">
        <f t="shared" si="447"/>
        <v>#N/A</v>
      </c>
    </row>
    <row r="3862" spans="1:35" x14ac:dyDescent="0.35">
      <c r="A3862" t="str">
        <f t="shared" si="446"/>
        <v>WALNUT WAY SURGERYCelandine Health and MetroCare PCNHillingdonE86629Mar12</v>
      </c>
      <c r="B3862" s="41" t="s">
        <v>484</v>
      </c>
      <c r="C3862" s="41" t="s">
        <v>485</v>
      </c>
      <c r="D3862" s="41" t="s">
        <v>8</v>
      </c>
      <c r="E3862" s="41" t="s">
        <v>91</v>
      </c>
      <c r="F3862" s="41" t="s">
        <v>91</v>
      </c>
      <c r="G3862" s="41" t="s">
        <v>767</v>
      </c>
      <c r="H3862" s="41">
        <v>12</v>
      </c>
      <c r="I3862" s="41">
        <v>3485.1899858475999</v>
      </c>
      <c r="J3862" s="41">
        <v>7893</v>
      </c>
      <c r="K3862" s="41">
        <v>0</v>
      </c>
      <c r="L3862" s="41">
        <v>157.07070000000002</v>
      </c>
      <c r="M3862" s="41">
        <v>0</v>
      </c>
      <c r="N3862" s="41"/>
      <c r="O3862" s="41"/>
      <c r="P3862" s="41"/>
      <c r="Q3862" s="41"/>
      <c r="R3862" s="41">
        <v>0</v>
      </c>
      <c r="S3862" s="41">
        <v>0</v>
      </c>
      <c r="T3862" s="41"/>
      <c r="U3862" s="41"/>
      <c r="V3862" s="41">
        <v>7893</v>
      </c>
      <c r="W3862" s="41">
        <v>157.07070000000002</v>
      </c>
      <c r="X3862" s="41"/>
      <c r="Y3862" s="41"/>
      <c r="Z3862" s="6">
        <f>0</f>
        <v>0</v>
      </c>
      <c r="AA3862" s="6">
        <f t="shared" si="448"/>
        <v>157.07070000000002</v>
      </c>
      <c r="AB3862" t="e">
        <f>IF(ISBLANK(Table1[[#This Row],[FY2425_Cost]])=TRUE,#N/A,Table1[[#This Row],[FY2425_Cost]])</f>
        <v>#N/A</v>
      </c>
      <c r="AC3862" s="6" t="e">
        <f t="shared" si="449"/>
        <v>#N/A</v>
      </c>
      <c r="AD3862" s="6" t="e">
        <f>SUMIFS($AB$3:AB3862,$B$3:B3862,B3862)</f>
        <v>#N/A</v>
      </c>
      <c r="AE3862" s="6">
        <f t="shared" si="450"/>
        <v>1568.3354936314199</v>
      </c>
      <c r="AF3862" s="6">
        <f t="shared" si="451"/>
        <v>1568.3354936314199</v>
      </c>
      <c r="AG3862" s="6">
        <f>VLOOKUP(Table1[[#This Row],[PracticeCode]],$AP$3:$AS$345,4,FALSE)</f>
        <v>1568.3354936314199</v>
      </c>
      <c r="AH3862" s="27">
        <f t="shared" si="452"/>
        <v>113965.71253721653</v>
      </c>
      <c r="AI3862" s="6" t="e">
        <f t="shared" si="447"/>
        <v>#N/A</v>
      </c>
    </row>
    <row r="3863" spans="1:35" x14ac:dyDescent="0.35">
      <c r="A3863" t="str">
        <f t="shared" si="446"/>
        <v>WALNUT WAY SURGERYCelandine Health and MetroCare PCNHillingdonE86629May2</v>
      </c>
      <c r="B3863" s="41" t="s">
        <v>484</v>
      </c>
      <c r="C3863" s="41" t="s">
        <v>485</v>
      </c>
      <c r="D3863" s="41" t="s">
        <v>8</v>
      </c>
      <c r="E3863" s="41" t="s">
        <v>91</v>
      </c>
      <c r="F3863" s="41" t="s">
        <v>91</v>
      </c>
      <c r="G3863" s="41" t="s">
        <v>757</v>
      </c>
      <c r="H3863" s="41">
        <v>2</v>
      </c>
      <c r="I3863" s="41">
        <v>3485.1899858475999</v>
      </c>
      <c r="J3863" s="41">
        <v>3085</v>
      </c>
      <c r="K3863" s="41">
        <v>0</v>
      </c>
      <c r="L3863" s="41">
        <v>57.072499999999998</v>
      </c>
      <c r="M3863" s="41">
        <v>0</v>
      </c>
      <c r="N3863" s="41">
        <v>1655</v>
      </c>
      <c r="O3863" s="41">
        <v>0</v>
      </c>
      <c r="P3863" s="41">
        <v>32.9345</v>
      </c>
      <c r="Q3863" s="41">
        <v>0</v>
      </c>
      <c r="R3863" s="41">
        <v>0</v>
      </c>
      <c r="S3863" s="41">
        <v>0</v>
      </c>
      <c r="T3863" s="41">
        <v>0</v>
      </c>
      <c r="U3863" s="41">
        <v>0</v>
      </c>
      <c r="V3863" s="41">
        <v>3085</v>
      </c>
      <c r="W3863" s="41">
        <v>57.072499999999998</v>
      </c>
      <c r="X3863" s="41">
        <v>1655</v>
      </c>
      <c r="Y3863" s="41">
        <v>32.9345</v>
      </c>
      <c r="Z3863" s="6">
        <f>0</f>
        <v>0</v>
      </c>
      <c r="AA3863" s="6">
        <f t="shared" si="448"/>
        <v>57.072499999999998</v>
      </c>
      <c r="AB3863">
        <f>IF(ISBLANK(Table1[[#This Row],[FY2425_Cost]])=TRUE,#N/A,Table1[[#This Row],[FY2425_Cost]])</f>
        <v>32.9345</v>
      </c>
      <c r="AC3863" s="6">
        <f t="shared" si="449"/>
        <v>-24.137999999999998</v>
      </c>
      <c r="AD3863" s="6" t="e">
        <f>SUMIFS($AB$3:AB3863,$B$3:B3863,B3863)</f>
        <v>#N/A</v>
      </c>
      <c r="AE3863" s="6">
        <f t="shared" si="450"/>
        <v>1568.3354936314199</v>
      </c>
      <c r="AF3863" s="6">
        <f t="shared" si="451"/>
        <v>1568.3354936314199</v>
      </c>
      <c r="AG3863" s="6">
        <f>VLOOKUP(Table1[[#This Row],[PracticeCode]],$AP$3:$AS$345,4,FALSE)</f>
        <v>1568.3354936314199</v>
      </c>
      <c r="AH3863" s="27">
        <f t="shared" si="452"/>
        <v>113965.71253721653</v>
      </c>
      <c r="AI3863" s="6" t="e">
        <f t="shared" si="447"/>
        <v>#N/A</v>
      </c>
    </row>
    <row r="3864" spans="1:35" x14ac:dyDescent="0.35">
      <c r="A3864" t="str">
        <f t="shared" si="446"/>
        <v>WALNUT WAY SURGERYCelandine Health and MetroCare PCNHillingdonE86629Nov8</v>
      </c>
      <c r="B3864" s="41" t="s">
        <v>484</v>
      </c>
      <c r="C3864" s="41" t="s">
        <v>485</v>
      </c>
      <c r="D3864" s="41" t="s">
        <v>8</v>
      </c>
      <c r="E3864" s="41" t="s">
        <v>91</v>
      </c>
      <c r="F3864" s="41" t="s">
        <v>91</v>
      </c>
      <c r="G3864" s="41" t="s">
        <v>763</v>
      </c>
      <c r="H3864" s="41">
        <v>8</v>
      </c>
      <c r="I3864" s="41">
        <v>3485.1899858475999</v>
      </c>
      <c r="J3864" s="41">
        <v>3411</v>
      </c>
      <c r="K3864" s="41">
        <v>0</v>
      </c>
      <c r="L3864" s="41">
        <v>67.878900000000002</v>
      </c>
      <c r="M3864" s="41">
        <v>0</v>
      </c>
      <c r="N3864" s="41"/>
      <c r="O3864" s="41"/>
      <c r="P3864" s="41"/>
      <c r="Q3864" s="41"/>
      <c r="R3864" s="41">
        <v>0</v>
      </c>
      <c r="S3864" s="41">
        <v>0</v>
      </c>
      <c r="T3864" s="41"/>
      <c r="U3864" s="41"/>
      <c r="V3864" s="41">
        <v>3411</v>
      </c>
      <c r="W3864" s="41">
        <v>67.878900000000002</v>
      </c>
      <c r="X3864" s="41"/>
      <c r="Y3864" s="41"/>
      <c r="Z3864" s="6">
        <f>0</f>
        <v>0</v>
      </c>
      <c r="AA3864" s="6">
        <f t="shared" si="448"/>
        <v>67.878900000000002</v>
      </c>
      <c r="AB3864" t="e">
        <f>IF(ISBLANK(Table1[[#This Row],[FY2425_Cost]])=TRUE,#N/A,Table1[[#This Row],[FY2425_Cost]])</f>
        <v>#N/A</v>
      </c>
      <c r="AC3864" s="6" t="e">
        <f t="shared" si="449"/>
        <v>#N/A</v>
      </c>
      <c r="AD3864" s="6" t="e">
        <f>SUMIFS($AB$3:AB3864,$B$3:B3864,B3864)</f>
        <v>#N/A</v>
      </c>
      <c r="AE3864" s="6">
        <f t="shared" si="450"/>
        <v>1568.3354936314199</v>
      </c>
      <c r="AF3864" s="6">
        <f t="shared" si="451"/>
        <v>1568.3354936314199</v>
      </c>
      <c r="AG3864" s="6">
        <f>VLOOKUP(Table1[[#This Row],[PracticeCode]],$AP$3:$AS$345,4,FALSE)</f>
        <v>1568.3354936314199</v>
      </c>
      <c r="AH3864" s="27">
        <f t="shared" si="452"/>
        <v>113965.71253721653</v>
      </c>
      <c r="AI3864" s="6" t="e">
        <f t="shared" si="447"/>
        <v>#N/A</v>
      </c>
    </row>
    <row r="3865" spans="1:35" x14ac:dyDescent="0.35">
      <c r="A3865" t="str">
        <f t="shared" si="446"/>
        <v>WALNUT WAY SURGERYCelandine Health and MetroCare PCNHillingdonE86629Oct7</v>
      </c>
      <c r="B3865" s="41" t="s">
        <v>484</v>
      </c>
      <c r="C3865" s="41" t="s">
        <v>485</v>
      </c>
      <c r="D3865" s="41" t="s">
        <v>8</v>
      </c>
      <c r="E3865" s="41" t="s">
        <v>91</v>
      </c>
      <c r="F3865" s="41" t="s">
        <v>91</v>
      </c>
      <c r="G3865" s="41" t="s">
        <v>762</v>
      </c>
      <c r="H3865" s="41">
        <v>7</v>
      </c>
      <c r="I3865" s="41">
        <v>3485.1899858475999</v>
      </c>
      <c r="J3865" s="41">
        <v>9788</v>
      </c>
      <c r="K3865" s="41">
        <v>0</v>
      </c>
      <c r="L3865" s="41">
        <v>194.78120000000001</v>
      </c>
      <c r="M3865" s="41">
        <v>0</v>
      </c>
      <c r="N3865" s="41">
        <v>0</v>
      </c>
      <c r="O3865" s="41">
        <v>9</v>
      </c>
      <c r="P3865" s="41">
        <v>0</v>
      </c>
      <c r="Q3865" s="41">
        <v>0.20249999999999999</v>
      </c>
      <c r="R3865" s="41">
        <v>0</v>
      </c>
      <c r="S3865" s="41">
        <v>0</v>
      </c>
      <c r="T3865" s="41">
        <v>0</v>
      </c>
      <c r="U3865" s="41">
        <v>0</v>
      </c>
      <c r="V3865" s="41">
        <v>9788</v>
      </c>
      <c r="W3865" s="41">
        <v>194.78120000000001</v>
      </c>
      <c r="X3865" s="41">
        <v>9</v>
      </c>
      <c r="Y3865" s="41">
        <v>0.20249999999999999</v>
      </c>
      <c r="Z3865" s="6">
        <f>0</f>
        <v>0</v>
      </c>
      <c r="AA3865" s="6">
        <f t="shared" si="448"/>
        <v>194.78120000000001</v>
      </c>
      <c r="AB3865">
        <f>IF(ISBLANK(Table1[[#This Row],[FY2425_Cost]])=TRUE,#N/A,Table1[[#This Row],[FY2425_Cost]])</f>
        <v>0.20249999999999999</v>
      </c>
      <c r="AC3865" s="6">
        <f t="shared" si="449"/>
        <v>-194.57870000000003</v>
      </c>
      <c r="AD3865" s="6" t="e">
        <f>SUMIFS($AB$3:AB3865,$B$3:B3865,B3865)</f>
        <v>#N/A</v>
      </c>
      <c r="AE3865" s="6">
        <f t="shared" si="450"/>
        <v>1568.3354936314199</v>
      </c>
      <c r="AF3865" s="6">
        <f t="shared" si="451"/>
        <v>1568.3354936314199</v>
      </c>
      <c r="AG3865" s="6">
        <f>VLOOKUP(Table1[[#This Row],[PracticeCode]],$AP$3:$AS$345,4,FALSE)</f>
        <v>1568.3354936314199</v>
      </c>
      <c r="AH3865" s="27">
        <f t="shared" si="452"/>
        <v>113965.71253721653</v>
      </c>
      <c r="AI3865" s="6" t="e">
        <f t="shared" si="447"/>
        <v>#N/A</v>
      </c>
    </row>
    <row r="3866" spans="1:35" x14ac:dyDescent="0.35">
      <c r="A3866" t="str">
        <f t="shared" si="446"/>
        <v>WALNUT WAY SURGERYCelandine Health and MetroCare PCNHillingdonE86629Sep6</v>
      </c>
      <c r="B3866" s="41" t="s">
        <v>484</v>
      </c>
      <c r="C3866" s="41" t="s">
        <v>485</v>
      </c>
      <c r="D3866" s="41" t="s">
        <v>8</v>
      </c>
      <c r="E3866" s="41" t="s">
        <v>91</v>
      </c>
      <c r="F3866" s="41" t="s">
        <v>91</v>
      </c>
      <c r="G3866" s="41" t="s">
        <v>761</v>
      </c>
      <c r="H3866" s="41">
        <v>6</v>
      </c>
      <c r="I3866" s="41">
        <v>3485.1899858475999</v>
      </c>
      <c r="J3866" s="41">
        <v>2363</v>
      </c>
      <c r="K3866" s="41">
        <v>0</v>
      </c>
      <c r="L3866" s="41">
        <v>47.023700000000005</v>
      </c>
      <c r="M3866" s="41">
        <v>0</v>
      </c>
      <c r="N3866" s="41">
        <v>2090</v>
      </c>
      <c r="O3866" s="41">
        <v>10</v>
      </c>
      <c r="P3866" s="41">
        <v>47.024999999999999</v>
      </c>
      <c r="Q3866" s="41">
        <v>0.22499999999999998</v>
      </c>
      <c r="R3866" s="41">
        <v>0</v>
      </c>
      <c r="S3866" s="41">
        <v>0</v>
      </c>
      <c r="T3866" s="41">
        <v>0</v>
      </c>
      <c r="U3866" s="41">
        <v>0</v>
      </c>
      <c r="V3866" s="41">
        <v>2363</v>
      </c>
      <c r="W3866" s="41">
        <v>47.023700000000005</v>
      </c>
      <c r="X3866" s="41">
        <v>2100</v>
      </c>
      <c r="Y3866" s="41">
        <v>47.25</v>
      </c>
      <c r="Z3866" s="6">
        <f>0</f>
        <v>0</v>
      </c>
      <c r="AA3866" s="6">
        <f t="shared" si="448"/>
        <v>47.023700000000005</v>
      </c>
      <c r="AB3866">
        <f>IF(ISBLANK(Table1[[#This Row],[FY2425_Cost]])=TRUE,#N/A,Table1[[#This Row],[FY2425_Cost]])</f>
        <v>47.25</v>
      </c>
      <c r="AC3866" s="6">
        <f t="shared" si="449"/>
        <v>0.22629999999999484</v>
      </c>
      <c r="AD3866" s="6" t="e">
        <f>SUMIFS($AB$3:AB3866,$B$3:B3866,B3866)</f>
        <v>#N/A</v>
      </c>
      <c r="AE3866" s="6">
        <f t="shared" si="450"/>
        <v>1568.3354936314199</v>
      </c>
      <c r="AF3866" s="6">
        <f t="shared" si="451"/>
        <v>1568.3354936314199</v>
      </c>
      <c r="AG3866" s="6">
        <f>VLOOKUP(Table1[[#This Row],[PracticeCode]],$AP$3:$AS$345,4,FALSE)</f>
        <v>1568.3354936314199</v>
      </c>
      <c r="AH3866" s="27">
        <f t="shared" si="452"/>
        <v>113965.71253721653</v>
      </c>
      <c r="AI3866" s="6" t="e">
        <f t="shared" si="447"/>
        <v>#N/A</v>
      </c>
    </row>
    <row r="3867" spans="1:35" x14ac:dyDescent="0.35">
      <c r="A3867" t="str">
        <f t="shared" si="446"/>
        <v>WATERSIDE MEDICAL CENTRESouth SouthallEalingE85006Apr1</v>
      </c>
      <c r="B3867" s="41" t="s">
        <v>659</v>
      </c>
      <c r="C3867" s="41" t="s">
        <v>453</v>
      </c>
      <c r="D3867" s="41" t="s">
        <v>12</v>
      </c>
      <c r="E3867" s="41" t="s">
        <v>391</v>
      </c>
      <c r="F3867" s="41" t="s">
        <v>391</v>
      </c>
      <c r="G3867" s="41" t="s">
        <v>756</v>
      </c>
      <c r="H3867" s="41">
        <v>1</v>
      </c>
      <c r="I3867" s="41">
        <v>4766.8258673805403</v>
      </c>
      <c r="J3867" s="41">
        <v>1832</v>
      </c>
      <c r="K3867" s="41">
        <v>0</v>
      </c>
      <c r="L3867" s="41">
        <v>33.891999999999996</v>
      </c>
      <c r="M3867" s="41">
        <v>0</v>
      </c>
      <c r="N3867" s="41">
        <v>1362</v>
      </c>
      <c r="O3867" s="41">
        <v>59</v>
      </c>
      <c r="P3867" s="41">
        <v>27.1038</v>
      </c>
      <c r="Q3867" s="41">
        <v>1.1741000000000001</v>
      </c>
      <c r="R3867" s="41">
        <v>3317</v>
      </c>
      <c r="S3867" s="41">
        <v>59.374299999999998</v>
      </c>
      <c r="T3867" s="41">
        <v>2732</v>
      </c>
      <c r="U3867" s="41">
        <v>60.103999999999999</v>
      </c>
      <c r="V3867" s="41">
        <v>5149</v>
      </c>
      <c r="W3867" s="41">
        <v>93.266300000000001</v>
      </c>
      <c r="X3867" s="41">
        <v>4153</v>
      </c>
      <c r="Y3867" s="41">
        <v>88.381900000000002</v>
      </c>
      <c r="Z3867" s="6">
        <f>0</f>
        <v>0</v>
      </c>
      <c r="AA3867" s="6">
        <f t="shared" si="448"/>
        <v>93.266300000000001</v>
      </c>
      <c r="AB3867">
        <f>IF(ISBLANK(Table1[[#This Row],[FY2425_Cost]])=TRUE,#N/A,Table1[[#This Row],[FY2425_Cost]])</f>
        <v>88.381900000000002</v>
      </c>
      <c r="AC3867" s="6">
        <f t="shared" si="449"/>
        <v>-4.8843999999999994</v>
      </c>
      <c r="AD3867" s="6">
        <f>SUMIFS($AB$3:AB3867,$B$3:B3867,B3867)</f>
        <v>88.381900000000002</v>
      </c>
      <c r="AE3867" s="6">
        <f t="shared" si="450"/>
        <v>2145.0716403212432</v>
      </c>
      <c r="AF3867" s="6">
        <f t="shared" si="451"/>
        <v>2145.0716403212432</v>
      </c>
      <c r="AG3867" s="6">
        <f>VLOOKUP(Table1[[#This Row],[PracticeCode]],$AP$3:$AS$345,4,FALSE)</f>
        <v>2145.0716403212432</v>
      </c>
      <c r="AH3867" s="27">
        <f t="shared" si="452"/>
        <v>155875.20586334367</v>
      </c>
      <c r="AI3867" s="6">
        <f t="shared" si="447"/>
        <v>0</v>
      </c>
    </row>
    <row r="3868" spans="1:35" x14ac:dyDescent="0.35">
      <c r="A3868" t="str">
        <f t="shared" si="446"/>
        <v>WATERSIDE MEDICAL CENTRESouth SouthallEalingE85006Aug5</v>
      </c>
      <c r="B3868" s="41" t="s">
        <v>659</v>
      </c>
      <c r="C3868" s="41" t="s">
        <v>453</v>
      </c>
      <c r="D3868" s="41" t="s">
        <v>12</v>
      </c>
      <c r="E3868" s="41" t="s">
        <v>391</v>
      </c>
      <c r="F3868" s="41" t="s">
        <v>391</v>
      </c>
      <c r="G3868" s="41" t="s">
        <v>760</v>
      </c>
      <c r="H3868" s="41">
        <v>5</v>
      </c>
      <c r="I3868" s="41">
        <v>4766.8258673805403</v>
      </c>
      <c r="J3868" s="41">
        <v>11715</v>
      </c>
      <c r="K3868" s="41">
        <v>66</v>
      </c>
      <c r="L3868" s="41">
        <v>216.72749999999999</v>
      </c>
      <c r="M3868" s="41">
        <v>1.2209999999999999</v>
      </c>
      <c r="N3868" s="41">
        <v>1743</v>
      </c>
      <c r="O3868" s="41">
        <v>78</v>
      </c>
      <c r="P3868" s="41">
        <v>34.685700000000004</v>
      </c>
      <c r="Q3868" s="41">
        <v>1.5522</v>
      </c>
      <c r="R3868" s="41">
        <v>3997</v>
      </c>
      <c r="S3868" s="41">
        <v>71.546300000000002</v>
      </c>
      <c r="T3868" s="41">
        <v>3130</v>
      </c>
      <c r="U3868" s="41">
        <v>68.86</v>
      </c>
      <c r="V3868" s="41">
        <v>15778</v>
      </c>
      <c r="W3868" s="41">
        <v>289.4948</v>
      </c>
      <c r="X3868" s="41">
        <v>4951</v>
      </c>
      <c r="Y3868" s="41">
        <v>105.09790000000001</v>
      </c>
      <c r="Z3868" s="6">
        <f>0</f>
        <v>0</v>
      </c>
      <c r="AA3868" s="6">
        <f t="shared" si="448"/>
        <v>289.4948</v>
      </c>
      <c r="AB3868">
        <f>IF(ISBLANK(Table1[[#This Row],[FY2425_Cost]])=TRUE,#N/A,Table1[[#This Row],[FY2425_Cost]])</f>
        <v>105.09790000000001</v>
      </c>
      <c r="AC3868" s="6">
        <f t="shared" si="449"/>
        <v>-184.39689999999999</v>
      </c>
      <c r="AD3868" s="6">
        <f>SUMIFS($AB$3:AB3868,$B$3:B3868,B3868)</f>
        <v>193.47980000000001</v>
      </c>
      <c r="AE3868" s="6">
        <f t="shared" si="450"/>
        <v>2145.0716403212432</v>
      </c>
      <c r="AF3868" s="6">
        <f t="shared" si="451"/>
        <v>2145.0716403212432</v>
      </c>
      <c r="AG3868" s="6">
        <f>VLOOKUP(Table1[[#This Row],[PracticeCode]],$AP$3:$AS$345,4,FALSE)</f>
        <v>2145.0716403212432</v>
      </c>
      <c r="AH3868" s="27">
        <f t="shared" si="452"/>
        <v>155875.20586334367</v>
      </c>
      <c r="AI3868" s="6">
        <f t="shared" si="447"/>
        <v>0</v>
      </c>
    </row>
    <row r="3869" spans="1:35" x14ac:dyDescent="0.35">
      <c r="A3869" t="str">
        <f t="shared" si="446"/>
        <v>WATERSIDE MEDICAL CENTRESouth SouthallEalingE85006Dec9</v>
      </c>
      <c r="B3869" s="41" t="s">
        <v>659</v>
      </c>
      <c r="C3869" s="41" t="s">
        <v>453</v>
      </c>
      <c r="D3869" s="41" t="s">
        <v>12</v>
      </c>
      <c r="E3869" s="41" t="s">
        <v>391</v>
      </c>
      <c r="F3869" s="41" t="s">
        <v>391</v>
      </c>
      <c r="G3869" s="41" t="s">
        <v>764</v>
      </c>
      <c r="H3869" s="41">
        <v>9</v>
      </c>
      <c r="I3869" s="41">
        <v>4766.8258673805403</v>
      </c>
      <c r="J3869" s="41">
        <v>1288</v>
      </c>
      <c r="K3869" s="41">
        <v>1489</v>
      </c>
      <c r="L3869" s="41">
        <v>25.6312</v>
      </c>
      <c r="M3869" s="41">
        <v>29.6311</v>
      </c>
      <c r="N3869" s="41"/>
      <c r="O3869" s="41"/>
      <c r="P3869" s="41"/>
      <c r="Q3869" s="41"/>
      <c r="R3869" s="41">
        <v>7598</v>
      </c>
      <c r="S3869" s="41">
        <v>136.0042</v>
      </c>
      <c r="T3869" s="41"/>
      <c r="U3869" s="41"/>
      <c r="V3869" s="41">
        <v>10375</v>
      </c>
      <c r="W3869" s="41">
        <v>191.26650000000001</v>
      </c>
      <c r="X3869" s="41"/>
      <c r="Y3869" s="41"/>
      <c r="Z3869" s="6">
        <f>0</f>
        <v>0</v>
      </c>
      <c r="AA3869" s="6">
        <f t="shared" si="448"/>
        <v>191.26650000000001</v>
      </c>
      <c r="AB3869" t="e">
        <f>IF(ISBLANK(Table1[[#This Row],[FY2425_Cost]])=TRUE,#N/A,Table1[[#This Row],[FY2425_Cost]])</f>
        <v>#N/A</v>
      </c>
      <c r="AC3869" s="6" t="e">
        <f t="shared" si="449"/>
        <v>#N/A</v>
      </c>
      <c r="AD3869" s="6" t="e">
        <f>SUMIFS($AB$3:AB3869,$B$3:B3869,B3869)</f>
        <v>#N/A</v>
      </c>
      <c r="AE3869" s="6">
        <f t="shared" si="450"/>
        <v>2145.0716403212432</v>
      </c>
      <c r="AF3869" s="6">
        <f t="shared" si="451"/>
        <v>2145.0716403212432</v>
      </c>
      <c r="AG3869" s="6">
        <f>VLOOKUP(Table1[[#This Row],[PracticeCode]],$AP$3:$AS$345,4,FALSE)</f>
        <v>2145.0716403212432</v>
      </c>
      <c r="AH3869" s="27">
        <f t="shared" si="452"/>
        <v>155875.20586334367</v>
      </c>
      <c r="AI3869" s="6" t="e">
        <f t="shared" si="447"/>
        <v>#N/A</v>
      </c>
    </row>
    <row r="3870" spans="1:35" x14ac:dyDescent="0.35">
      <c r="A3870" t="str">
        <f t="shared" si="446"/>
        <v>WATERSIDE MEDICAL CENTRESouth SouthallEalingE85006Feb11</v>
      </c>
      <c r="B3870" s="41" t="s">
        <v>659</v>
      </c>
      <c r="C3870" s="41" t="s">
        <v>453</v>
      </c>
      <c r="D3870" s="41" t="s">
        <v>12</v>
      </c>
      <c r="E3870" s="41" t="s">
        <v>391</v>
      </c>
      <c r="F3870" s="41" t="s">
        <v>391</v>
      </c>
      <c r="G3870" s="41" t="s">
        <v>766</v>
      </c>
      <c r="H3870" s="41">
        <v>11</v>
      </c>
      <c r="I3870" s="41">
        <v>4766.8258673805403</v>
      </c>
      <c r="J3870" s="41">
        <v>1059</v>
      </c>
      <c r="K3870" s="41">
        <v>83</v>
      </c>
      <c r="L3870" s="41">
        <v>21.074100000000001</v>
      </c>
      <c r="M3870" s="41">
        <v>1.6517000000000002</v>
      </c>
      <c r="N3870" s="41"/>
      <c r="O3870" s="41"/>
      <c r="P3870" s="41"/>
      <c r="Q3870" s="41"/>
      <c r="R3870" s="41">
        <v>3596</v>
      </c>
      <c r="S3870" s="41">
        <v>64.368399999999994</v>
      </c>
      <c r="T3870" s="41"/>
      <c r="U3870" s="41"/>
      <c r="V3870" s="41">
        <v>4738</v>
      </c>
      <c r="W3870" s="41">
        <v>87.094200000000001</v>
      </c>
      <c r="X3870" s="41"/>
      <c r="Y3870" s="41"/>
      <c r="Z3870" s="6">
        <f>0</f>
        <v>0</v>
      </c>
      <c r="AA3870" s="6">
        <f t="shared" si="448"/>
        <v>87.094200000000001</v>
      </c>
      <c r="AB3870" t="e">
        <f>IF(ISBLANK(Table1[[#This Row],[FY2425_Cost]])=TRUE,#N/A,Table1[[#This Row],[FY2425_Cost]])</f>
        <v>#N/A</v>
      </c>
      <c r="AC3870" s="6" t="e">
        <f t="shared" si="449"/>
        <v>#N/A</v>
      </c>
      <c r="AD3870" s="6" t="e">
        <f>SUMIFS($AB$3:AB3870,$B$3:B3870,B3870)</f>
        <v>#N/A</v>
      </c>
      <c r="AE3870" s="6">
        <f t="shared" si="450"/>
        <v>2145.0716403212432</v>
      </c>
      <c r="AF3870" s="6">
        <f t="shared" si="451"/>
        <v>2145.0716403212432</v>
      </c>
      <c r="AG3870" s="6">
        <f>VLOOKUP(Table1[[#This Row],[PracticeCode]],$AP$3:$AS$345,4,FALSE)</f>
        <v>2145.0716403212432</v>
      </c>
      <c r="AH3870" s="27">
        <f t="shared" si="452"/>
        <v>155875.20586334367</v>
      </c>
      <c r="AI3870" s="6" t="e">
        <f t="shared" si="447"/>
        <v>#N/A</v>
      </c>
    </row>
    <row r="3871" spans="1:35" x14ac:dyDescent="0.35">
      <c r="A3871" t="str">
        <f t="shared" si="446"/>
        <v>WATERSIDE MEDICAL CENTRESouth SouthallEalingE85006Jan10</v>
      </c>
      <c r="B3871" s="41" t="s">
        <v>659</v>
      </c>
      <c r="C3871" s="41" t="s">
        <v>453</v>
      </c>
      <c r="D3871" s="41" t="s">
        <v>12</v>
      </c>
      <c r="E3871" s="41" t="s">
        <v>391</v>
      </c>
      <c r="F3871" s="41" t="s">
        <v>391</v>
      </c>
      <c r="G3871" s="41" t="s">
        <v>765</v>
      </c>
      <c r="H3871" s="41">
        <v>10</v>
      </c>
      <c r="I3871" s="41">
        <v>4766.8258673805403</v>
      </c>
      <c r="J3871" s="41">
        <v>19363</v>
      </c>
      <c r="K3871" s="41">
        <v>409</v>
      </c>
      <c r="L3871" s="41">
        <v>385.32370000000003</v>
      </c>
      <c r="M3871" s="41">
        <v>8.1391000000000009</v>
      </c>
      <c r="N3871" s="41"/>
      <c r="O3871" s="41"/>
      <c r="P3871" s="41"/>
      <c r="Q3871" s="41"/>
      <c r="R3871" s="41">
        <v>5184</v>
      </c>
      <c r="S3871" s="41">
        <v>92.793599999999998</v>
      </c>
      <c r="T3871" s="41"/>
      <c r="U3871" s="41"/>
      <c r="V3871" s="41">
        <v>24956</v>
      </c>
      <c r="W3871" s="41">
        <v>486.25639999999999</v>
      </c>
      <c r="X3871" s="41"/>
      <c r="Y3871" s="41"/>
      <c r="Z3871" s="6">
        <f>0</f>
        <v>0</v>
      </c>
      <c r="AA3871" s="6">
        <f t="shared" si="448"/>
        <v>486.25639999999999</v>
      </c>
      <c r="AB3871" t="e">
        <f>IF(ISBLANK(Table1[[#This Row],[FY2425_Cost]])=TRUE,#N/A,Table1[[#This Row],[FY2425_Cost]])</f>
        <v>#N/A</v>
      </c>
      <c r="AC3871" s="6" t="e">
        <f t="shared" si="449"/>
        <v>#N/A</v>
      </c>
      <c r="AD3871" s="6" t="e">
        <f>SUMIFS($AB$3:AB3871,$B$3:B3871,B3871)</f>
        <v>#N/A</v>
      </c>
      <c r="AE3871" s="6">
        <f t="shared" si="450"/>
        <v>2145.0716403212432</v>
      </c>
      <c r="AF3871" s="6">
        <f t="shared" si="451"/>
        <v>2145.0716403212432</v>
      </c>
      <c r="AG3871" s="6">
        <f>VLOOKUP(Table1[[#This Row],[PracticeCode]],$AP$3:$AS$345,4,FALSE)</f>
        <v>2145.0716403212432</v>
      </c>
      <c r="AH3871" s="27">
        <f t="shared" si="452"/>
        <v>155875.20586334367</v>
      </c>
      <c r="AI3871" s="6" t="e">
        <f t="shared" si="447"/>
        <v>#N/A</v>
      </c>
    </row>
    <row r="3872" spans="1:35" x14ac:dyDescent="0.35">
      <c r="A3872" t="str">
        <f t="shared" si="446"/>
        <v>WATERSIDE MEDICAL CENTRESouth SouthallEalingE85006Jul4</v>
      </c>
      <c r="B3872" s="41" t="s">
        <v>659</v>
      </c>
      <c r="C3872" s="41" t="s">
        <v>453</v>
      </c>
      <c r="D3872" s="41" t="s">
        <v>12</v>
      </c>
      <c r="E3872" s="41" t="s">
        <v>391</v>
      </c>
      <c r="F3872" s="41" t="s">
        <v>391</v>
      </c>
      <c r="G3872" s="41" t="s">
        <v>759</v>
      </c>
      <c r="H3872" s="41">
        <v>4</v>
      </c>
      <c r="I3872" s="41">
        <v>4766.8258673805403</v>
      </c>
      <c r="J3872" s="41">
        <v>1474</v>
      </c>
      <c r="K3872" s="41">
        <v>13</v>
      </c>
      <c r="L3872" s="41">
        <v>27.268999999999998</v>
      </c>
      <c r="M3872" s="41">
        <v>0.24049999999999999</v>
      </c>
      <c r="N3872" s="41">
        <v>7775</v>
      </c>
      <c r="O3872" s="41">
        <v>99</v>
      </c>
      <c r="P3872" s="41">
        <v>154.7225</v>
      </c>
      <c r="Q3872" s="41">
        <v>1.9701000000000002</v>
      </c>
      <c r="R3872" s="41">
        <v>3310</v>
      </c>
      <c r="S3872" s="41">
        <v>59.249000000000002</v>
      </c>
      <c r="T3872" s="41">
        <v>3970</v>
      </c>
      <c r="U3872" s="41">
        <v>87.34</v>
      </c>
      <c r="V3872" s="41">
        <v>4797</v>
      </c>
      <c r="W3872" s="41">
        <v>86.758499999999998</v>
      </c>
      <c r="X3872" s="41">
        <v>11844</v>
      </c>
      <c r="Y3872" s="41">
        <v>244.0326</v>
      </c>
      <c r="Z3872" s="6">
        <f>0</f>
        <v>0</v>
      </c>
      <c r="AA3872" s="6">
        <f t="shared" si="448"/>
        <v>86.758499999999998</v>
      </c>
      <c r="AB3872">
        <f>IF(ISBLANK(Table1[[#This Row],[FY2425_Cost]])=TRUE,#N/A,Table1[[#This Row],[FY2425_Cost]])</f>
        <v>244.0326</v>
      </c>
      <c r="AC3872" s="6">
        <f t="shared" si="449"/>
        <v>157.2741</v>
      </c>
      <c r="AD3872" s="6" t="e">
        <f>SUMIFS($AB$3:AB3872,$B$3:B3872,B3872)</f>
        <v>#N/A</v>
      </c>
      <c r="AE3872" s="6">
        <f t="shared" si="450"/>
        <v>2145.0716403212432</v>
      </c>
      <c r="AF3872" s="6">
        <f t="shared" si="451"/>
        <v>2145.0716403212432</v>
      </c>
      <c r="AG3872" s="6">
        <f>VLOOKUP(Table1[[#This Row],[PracticeCode]],$AP$3:$AS$345,4,FALSE)</f>
        <v>2145.0716403212432</v>
      </c>
      <c r="AH3872" s="27">
        <f t="shared" si="452"/>
        <v>155875.20586334367</v>
      </c>
      <c r="AI3872" s="6" t="e">
        <f t="shared" si="447"/>
        <v>#N/A</v>
      </c>
    </row>
    <row r="3873" spans="1:35" x14ac:dyDescent="0.35">
      <c r="A3873" t="str">
        <f t="shared" si="446"/>
        <v>WATERSIDE MEDICAL CENTRESouth SouthallEalingE85006Jun3</v>
      </c>
      <c r="B3873" s="41" t="s">
        <v>659</v>
      </c>
      <c r="C3873" s="41" t="s">
        <v>453</v>
      </c>
      <c r="D3873" s="41" t="s">
        <v>12</v>
      </c>
      <c r="E3873" s="41" t="s">
        <v>391</v>
      </c>
      <c r="F3873" s="41" t="s">
        <v>391</v>
      </c>
      <c r="G3873" s="41" t="s">
        <v>758</v>
      </c>
      <c r="H3873" s="41">
        <v>3</v>
      </c>
      <c r="I3873" s="41">
        <v>4766.8258673805403</v>
      </c>
      <c r="J3873" s="41">
        <v>1811</v>
      </c>
      <c r="K3873" s="41">
        <v>0</v>
      </c>
      <c r="L3873" s="41">
        <v>33.503499999999995</v>
      </c>
      <c r="M3873" s="41">
        <v>0</v>
      </c>
      <c r="N3873" s="41">
        <v>1535</v>
      </c>
      <c r="O3873" s="41">
        <v>88</v>
      </c>
      <c r="P3873" s="41">
        <v>30.546500000000002</v>
      </c>
      <c r="Q3873" s="41">
        <v>1.7512000000000001</v>
      </c>
      <c r="R3873" s="41">
        <v>5072</v>
      </c>
      <c r="S3873" s="41">
        <v>90.788799999999995</v>
      </c>
      <c r="T3873" s="41">
        <v>3144</v>
      </c>
      <c r="U3873" s="41">
        <v>69.168000000000006</v>
      </c>
      <c r="V3873" s="41">
        <v>6883</v>
      </c>
      <c r="W3873" s="41">
        <v>124.29229999999998</v>
      </c>
      <c r="X3873" s="41">
        <v>4767</v>
      </c>
      <c r="Y3873" s="41">
        <v>101.4657</v>
      </c>
      <c r="Z3873" s="6">
        <f>0</f>
        <v>0</v>
      </c>
      <c r="AA3873" s="6">
        <f t="shared" si="448"/>
        <v>124.29229999999998</v>
      </c>
      <c r="AB3873">
        <f>IF(ISBLANK(Table1[[#This Row],[FY2425_Cost]])=TRUE,#N/A,Table1[[#This Row],[FY2425_Cost]])</f>
        <v>101.4657</v>
      </c>
      <c r="AC3873" s="6">
        <f t="shared" si="449"/>
        <v>-22.826599999999985</v>
      </c>
      <c r="AD3873" s="6" t="e">
        <f>SUMIFS($AB$3:AB3873,$B$3:B3873,B3873)</f>
        <v>#N/A</v>
      </c>
      <c r="AE3873" s="6">
        <f t="shared" si="450"/>
        <v>2145.0716403212432</v>
      </c>
      <c r="AF3873" s="6">
        <f t="shared" si="451"/>
        <v>2145.0716403212432</v>
      </c>
      <c r="AG3873" s="6">
        <f>VLOOKUP(Table1[[#This Row],[PracticeCode]],$AP$3:$AS$345,4,FALSE)</f>
        <v>2145.0716403212432</v>
      </c>
      <c r="AH3873" s="27">
        <f t="shared" si="452"/>
        <v>155875.20586334367</v>
      </c>
      <c r="AI3873" s="6" t="e">
        <f t="shared" si="447"/>
        <v>#N/A</v>
      </c>
    </row>
    <row r="3874" spans="1:35" x14ac:dyDescent="0.35">
      <c r="A3874" t="str">
        <f t="shared" si="446"/>
        <v>WATERSIDE MEDICAL CENTRESouth SouthallEalingE85006Mar12</v>
      </c>
      <c r="B3874" s="41" t="s">
        <v>659</v>
      </c>
      <c r="C3874" s="41" t="s">
        <v>453</v>
      </c>
      <c r="D3874" s="41" t="s">
        <v>12</v>
      </c>
      <c r="E3874" s="41" t="s">
        <v>391</v>
      </c>
      <c r="F3874" s="41" t="s">
        <v>391</v>
      </c>
      <c r="G3874" s="41" t="s">
        <v>767</v>
      </c>
      <c r="H3874" s="41">
        <v>12</v>
      </c>
      <c r="I3874" s="41">
        <v>4766.8258673805403</v>
      </c>
      <c r="J3874" s="41">
        <v>1442</v>
      </c>
      <c r="K3874" s="41">
        <v>63</v>
      </c>
      <c r="L3874" s="41">
        <v>28.695800000000002</v>
      </c>
      <c r="M3874" s="41">
        <v>1.2537</v>
      </c>
      <c r="N3874" s="41"/>
      <c r="O3874" s="41"/>
      <c r="P3874" s="41"/>
      <c r="Q3874" s="41"/>
      <c r="R3874" s="41">
        <v>4374</v>
      </c>
      <c r="S3874" s="41">
        <v>78.294600000000003</v>
      </c>
      <c r="T3874" s="41"/>
      <c r="U3874" s="41"/>
      <c r="V3874" s="41">
        <v>5879</v>
      </c>
      <c r="W3874" s="41">
        <v>108.2441</v>
      </c>
      <c r="X3874" s="41"/>
      <c r="Y3874" s="41"/>
      <c r="Z3874" s="6">
        <f>0</f>
        <v>0</v>
      </c>
      <c r="AA3874" s="6">
        <f t="shared" si="448"/>
        <v>108.2441</v>
      </c>
      <c r="AB3874" t="e">
        <f>IF(ISBLANK(Table1[[#This Row],[FY2425_Cost]])=TRUE,#N/A,Table1[[#This Row],[FY2425_Cost]])</f>
        <v>#N/A</v>
      </c>
      <c r="AC3874" s="6" t="e">
        <f t="shared" si="449"/>
        <v>#N/A</v>
      </c>
      <c r="AD3874" s="6" t="e">
        <f>SUMIFS($AB$3:AB3874,$B$3:B3874,B3874)</f>
        <v>#N/A</v>
      </c>
      <c r="AE3874" s="6">
        <f t="shared" si="450"/>
        <v>2145.0716403212432</v>
      </c>
      <c r="AF3874" s="6">
        <f t="shared" si="451"/>
        <v>2145.0716403212432</v>
      </c>
      <c r="AG3874" s="6">
        <f>VLOOKUP(Table1[[#This Row],[PracticeCode]],$AP$3:$AS$345,4,FALSE)</f>
        <v>2145.0716403212432</v>
      </c>
      <c r="AH3874" s="27">
        <f t="shared" si="452"/>
        <v>155875.20586334367</v>
      </c>
      <c r="AI3874" s="6" t="e">
        <f t="shared" si="447"/>
        <v>#N/A</v>
      </c>
    </row>
    <row r="3875" spans="1:35" x14ac:dyDescent="0.35">
      <c r="A3875" t="str">
        <f t="shared" si="446"/>
        <v>WATERSIDE MEDICAL CENTRESouth SouthallEalingE85006May2</v>
      </c>
      <c r="B3875" s="41" t="s">
        <v>659</v>
      </c>
      <c r="C3875" s="41" t="s">
        <v>453</v>
      </c>
      <c r="D3875" s="41" t="s">
        <v>12</v>
      </c>
      <c r="E3875" s="41" t="s">
        <v>391</v>
      </c>
      <c r="F3875" s="41" t="s">
        <v>391</v>
      </c>
      <c r="G3875" s="41" t="s">
        <v>757</v>
      </c>
      <c r="H3875" s="41">
        <v>2</v>
      </c>
      <c r="I3875" s="41">
        <v>4766.8258673805403</v>
      </c>
      <c r="J3875" s="41">
        <v>1906</v>
      </c>
      <c r="K3875" s="41">
        <v>3</v>
      </c>
      <c r="L3875" s="41">
        <v>35.260999999999996</v>
      </c>
      <c r="M3875" s="41">
        <v>5.5499999999999994E-2</v>
      </c>
      <c r="N3875" s="41">
        <v>1328</v>
      </c>
      <c r="O3875" s="41">
        <v>85</v>
      </c>
      <c r="P3875" s="41">
        <v>26.427200000000003</v>
      </c>
      <c r="Q3875" s="41">
        <v>1.6915</v>
      </c>
      <c r="R3875" s="41">
        <v>5461</v>
      </c>
      <c r="S3875" s="41">
        <v>97.751900000000006</v>
      </c>
      <c r="T3875" s="41">
        <v>2815</v>
      </c>
      <c r="U3875" s="41">
        <v>61.93</v>
      </c>
      <c r="V3875" s="41">
        <v>7370</v>
      </c>
      <c r="W3875" s="41">
        <v>133.0684</v>
      </c>
      <c r="X3875" s="41">
        <v>4228</v>
      </c>
      <c r="Y3875" s="41">
        <v>90.048699999999997</v>
      </c>
      <c r="Z3875" s="6">
        <f>0</f>
        <v>0</v>
      </c>
      <c r="AA3875" s="6">
        <f t="shared" si="448"/>
        <v>133.0684</v>
      </c>
      <c r="AB3875">
        <f>IF(ISBLANK(Table1[[#This Row],[FY2425_Cost]])=TRUE,#N/A,Table1[[#This Row],[FY2425_Cost]])</f>
        <v>90.048699999999997</v>
      </c>
      <c r="AC3875" s="6">
        <f t="shared" si="449"/>
        <v>-43.0197</v>
      </c>
      <c r="AD3875" s="6" t="e">
        <f>SUMIFS($AB$3:AB3875,$B$3:B3875,B3875)</f>
        <v>#N/A</v>
      </c>
      <c r="AE3875" s="6">
        <f t="shared" si="450"/>
        <v>2145.0716403212432</v>
      </c>
      <c r="AF3875" s="6">
        <f t="shared" si="451"/>
        <v>2145.0716403212432</v>
      </c>
      <c r="AG3875" s="6">
        <f>VLOOKUP(Table1[[#This Row],[PracticeCode]],$AP$3:$AS$345,4,FALSE)</f>
        <v>2145.0716403212432</v>
      </c>
      <c r="AH3875" s="27">
        <f t="shared" si="452"/>
        <v>155875.20586334367</v>
      </c>
      <c r="AI3875" s="6" t="e">
        <f t="shared" si="447"/>
        <v>#N/A</v>
      </c>
    </row>
    <row r="3876" spans="1:35" x14ac:dyDescent="0.35">
      <c r="A3876" t="str">
        <f t="shared" si="446"/>
        <v>WATERSIDE MEDICAL CENTRESouth SouthallEalingE85006Nov8</v>
      </c>
      <c r="B3876" s="41" t="s">
        <v>659</v>
      </c>
      <c r="C3876" s="41" t="s">
        <v>453</v>
      </c>
      <c r="D3876" s="41" t="s">
        <v>12</v>
      </c>
      <c r="E3876" s="41" t="s">
        <v>391</v>
      </c>
      <c r="F3876" s="41" t="s">
        <v>391</v>
      </c>
      <c r="G3876" s="41" t="s">
        <v>763</v>
      </c>
      <c r="H3876" s="41">
        <v>8</v>
      </c>
      <c r="I3876" s="41">
        <v>4766.8258673805403</v>
      </c>
      <c r="J3876" s="41">
        <v>2376</v>
      </c>
      <c r="K3876" s="41">
        <v>35</v>
      </c>
      <c r="L3876" s="41">
        <v>47.282400000000003</v>
      </c>
      <c r="M3876" s="41">
        <v>0.69650000000000001</v>
      </c>
      <c r="N3876" s="41"/>
      <c r="O3876" s="41"/>
      <c r="P3876" s="41"/>
      <c r="Q3876" s="41"/>
      <c r="R3876" s="41">
        <v>8770</v>
      </c>
      <c r="S3876" s="41">
        <v>156.983</v>
      </c>
      <c r="T3876" s="41"/>
      <c r="U3876" s="41"/>
      <c r="V3876" s="41">
        <v>11181</v>
      </c>
      <c r="W3876" s="41">
        <v>204.96190000000001</v>
      </c>
      <c r="X3876" s="41"/>
      <c r="Y3876" s="41"/>
      <c r="Z3876" s="6">
        <f>0</f>
        <v>0</v>
      </c>
      <c r="AA3876" s="6">
        <f t="shared" si="448"/>
        <v>204.96190000000001</v>
      </c>
      <c r="AB3876" t="e">
        <f>IF(ISBLANK(Table1[[#This Row],[FY2425_Cost]])=TRUE,#N/A,Table1[[#This Row],[FY2425_Cost]])</f>
        <v>#N/A</v>
      </c>
      <c r="AC3876" s="6" t="e">
        <f t="shared" si="449"/>
        <v>#N/A</v>
      </c>
      <c r="AD3876" s="6" t="e">
        <f>SUMIFS($AB$3:AB3876,$B$3:B3876,B3876)</f>
        <v>#N/A</v>
      </c>
      <c r="AE3876" s="6">
        <f t="shared" si="450"/>
        <v>2145.0716403212432</v>
      </c>
      <c r="AF3876" s="6">
        <f t="shared" si="451"/>
        <v>2145.0716403212432</v>
      </c>
      <c r="AG3876" s="6">
        <f>VLOOKUP(Table1[[#This Row],[PracticeCode]],$AP$3:$AS$345,4,FALSE)</f>
        <v>2145.0716403212432</v>
      </c>
      <c r="AH3876" s="27">
        <f t="shared" si="452"/>
        <v>155875.20586334367</v>
      </c>
      <c r="AI3876" s="6" t="e">
        <f t="shared" si="447"/>
        <v>#N/A</v>
      </c>
    </row>
    <row r="3877" spans="1:35" x14ac:dyDescent="0.35">
      <c r="A3877" t="str">
        <f t="shared" si="446"/>
        <v>WATERSIDE MEDICAL CENTRESouth SouthallEalingE85006Oct7</v>
      </c>
      <c r="B3877" s="41" t="s">
        <v>659</v>
      </c>
      <c r="C3877" s="41" t="s">
        <v>453</v>
      </c>
      <c r="D3877" s="41" t="s">
        <v>12</v>
      </c>
      <c r="E3877" s="41" t="s">
        <v>391</v>
      </c>
      <c r="F3877" s="41" t="s">
        <v>391</v>
      </c>
      <c r="G3877" s="41" t="s">
        <v>762</v>
      </c>
      <c r="H3877" s="41">
        <v>7</v>
      </c>
      <c r="I3877" s="41">
        <v>4766.8258673805403</v>
      </c>
      <c r="J3877" s="41">
        <v>1987</v>
      </c>
      <c r="K3877" s="41">
        <v>6195</v>
      </c>
      <c r="L3877" s="41">
        <v>39.5413</v>
      </c>
      <c r="M3877" s="41">
        <v>123.2805</v>
      </c>
      <c r="N3877" s="41">
        <v>0</v>
      </c>
      <c r="O3877" s="41">
        <v>2328</v>
      </c>
      <c r="P3877" s="41">
        <v>0</v>
      </c>
      <c r="Q3877" s="41">
        <v>52.379999999999995</v>
      </c>
      <c r="R3877" s="41">
        <v>6238</v>
      </c>
      <c r="S3877" s="41">
        <v>111.6602</v>
      </c>
      <c r="T3877" s="41">
        <v>12863</v>
      </c>
      <c r="U3877" s="41">
        <v>282.98599999999999</v>
      </c>
      <c r="V3877" s="41">
        <v>14420</v>
      </c>
      <c r="W3877" s="41">
        <v>274.48199999999997</v>
      </c>
      <c r="X3877" s="41">
        <v>15191</v>
      </c>
      <c r="Y3877" s="41">
        <v>335.36599999999999</v>
      </c>
      <c r="Z3877" s="6">
        <f>0</f>
        <v>0</v>
      </c>
      <c r="AA3877" s="6">
        <f t="shared" si="448"/>
        <v>274.48199999999997</v>
      </c>
      <c r="AB3877">
        <f>IF(ISBLANK(Table1[[#This Row],[FY2425_Cost]])=TRUE,#N/A,Table1[[#This Row],[FY2425_Cost]])</f>
        <v>335.36599999999999</v>
      </c>
      <c r="AC3877" s="6">
        <f t="shared" si="449"/>
        <v>60.884000000000015</v>
      </c>
      <c r="AD3877" s="6" t="e">
        <f>SUMIFS($AB$3:AB3877,$B$3:B3877,B3877)</f>
        <v>#N/A</v>
      </c>
      <c r="AE3877" s="6">
        <f t="shared" si="450"/>
        <v>2145.0716403212432</v>
      </c>
      <c r="AF3877" s="6">
        <f t="shared" si="451"/>
        <v>2145.0716403212432</v>
      </c>
      <c r="AG3877" s="6">
        <f>VLOOKUP(Table1[[#This Row],[PracticeCode]],$AP$3:$AS$345,4,FALSE)</f>
        <v>2145.0716403212432</v>
      </c>
      <c r="AH3877" s="27">
        <f t="shared" si="452"/>
        <v>155875.20586334367</v>
      </c>
      <c r="AI3877" s="6" t="e">
        <f t="shared" si="447"/>
        <v>#N/A</v>
      </c>
    </row>
    <row r="3878" spans="1:35" x14ac:dyDescent="0.35">
      <c r="A3878" t="str">
        <f t="shared" si="446"/>
        <v>WATERSIDE MEDICAL CENTRESouth SouthallEalingE85006Sep6</v>
      </c>
      <c r="B3878" s="41" t="s">
        <v>659</v>
      </c>
      <c r="C3878" s="41" t="s">
        <v>453</v>
      </c>
      <c r="D3878" s="41" t="s">
        <v>12</v>
      </c>
      <c r="E3878" s="41" t="s">
        <v>391</v>
      </c>
      <c r="F3878" s="41" t="s">
        <v>391</v>
      </c>
      <c r="G3878" s="41" t="s">
        <v>761</v>
      </c>
      <c r="H3878" s="41">
        <v>6</v>
      </c>
      <c r="I3878" s="41">
        <v>4766.8258673805403</v>
      </c>
      <c r="J3878" s="41">
        <v>2262</v>
      </c>
      <c r="K3878" s="41">
        <v>2177</v>
      </c>
      <c r="L3878" s="41">
        <v>45.013800000000003</v>
      </c>
      <c r="M3878" s="41">
        <v>43.322300000000006</v>
      </c>
      <c r="N3878" s="41">
        <v>2447</v>
      </c>
      <c r="O3878" s="41">
        <v>228</v>
      </c>
      <c r="P3878" s="41">
        <v>55.057499999999997</v>
      </c>
      <c r="Q3878" s="41">
        <v>5.13</v>
      </c>
      <c r="R3878" s="41">
        <v>5675</v>
      </c>
      <c r="S3878" s="41">
        <v>101.5825</v>
      </c>
      <c r="T3878" s="41">
        <v>8433</v>
      </c>
      <c r="U3878" s="41">
        <v>185.52600000000001</v>
      </c>
      <c r="V3878" s="41">
        <v>10114</v>
      </c>
      <c r="W3878" s="41">
        <v>189.91860000000003</v>
      </c>
      <c r="X3878" s="41">
        <v>11108</v>
      </c>
      <c r="Y3878" s="41">
        <v>245.71350000000001</v>
      </c>
      <c r="Z3878" s="6">
        <f>0</f>
        <v>0</v>
      </c>
      <c r="AA3878" s="6">
        <f t="shared" si="448"/>
        <v>189.91860000000003</v>
      </c>
      <c r="AB3878">
        <f>IF(ISBLANK(Table1[[#This Row],[FY2425_Cost]])=TRUE,#N/A,Table1[[#This Row],[FY2425_Cost]])</f>
        <v>245.71350000000001</v>
      </c>
      <c r="AC3878" s="6">
        <f t="shared" si="449"/>
        <v>55.794899999999984</v>
      </c>
      <c r="AD3878" s="6" t="e">
        <f>SUMIFS($AB$3:AB3878,$B$3:B3878,B3878)</f>
        <v>#N/A</v>
      </c>
      <c r="AE3878" s="6">
        <f t="shared" si="450"/>
        <v>2145.0716403212432</v>
      </c>
      <c r="AF3878" s="6">
        <f t="shared" si="451"/>
        <v>2145.0716403212432</v>
      </c>
      <c r="AG3878" s="6">
        <f>VLOOKUP(Table1[[#This Row],[PracticeCode]],$AP$3:$AS$345,4,FALSE)</f>
        <v>2145.0716403212432</v>
      </c>
      <c r="AH3878" s="27">
        <f t="shared" si="452"/>
        <v>155875.20586334367</v>
      </c>
      <c r="AI3878" s="6" t="e">
        <f t="shared" si="447"/>
        <v>#N/A</v>
      </c>
    </row>
    <row r="3879" spans="1:35" x14ac:dyDescent="0.35">
      <c r="A3879" t="str">
        <f t="shared" si="446"/>
        <v>WELLINGTON HEALTH CENTRESt John’s Wood and Maida Vale NetworkCentral LondonE87754Apr1</v>
      </c>
      <c r="B3879" s="41" t="s">
        <v>706</v>
      </c>
      <c r="C3879" s="41" t="s">
        <v>481</v>
      </c>
      <c r="D3879" s="41" t="s">
        <v>33</v>
      </c>
      <c r="E3879" s="41" t="s">
        <v>393</v>
      </c>
      <c r="F3879" s="41" t="s">
        <v>393</v>
      </c>
      <c r="G3879" s="41" t="s">
        <v>756</v>
      </c>
      <c r="H3879" s="41">
        <v>1</v>
      </c>
      <c r="I3879" s="41">
        <v>5679.8831826799296</v>
      </c>
      <c r="J3879" s="41">
        <v>868</v>
      </c>
      <c r="K3879" s="41">
        <v>745</v>
      </c>
      <c r="L3879" s="41">
        <v>16.058</v>
      </c>
      <c r="M3879" s="41">
        <v>13.782499999999999</v>
      </c>
      <c r="N3879" s="41">
        <v>1702</v>
      </c>
      <c r="O3879" s="41">
        <v>436</v>
      </c>
      <c r="P3879" s="41">
        <v>33.869800000000005</v>
      </c>
      <c r="Q3879" s="41">
        <v>8.676400000000001</v>
      </c>
      <c r="R3879" s="41">
        <v>2516</v>
      </c>
      <c r="S3879" s="41">
        <v>45.0364</v>
      </c>
      <c r="T3879" s="41">
        <v>6501</v>
      </c>
      <c r="U3879" s="41">
        <v>143.02199999999999</v>
      </c>
      <c r="V3879" s="41">
        <v>4129</v>
      </c>
      <c r="W3879" s="41">
        <v>74.876900000000006</v>
      </c>
      <c r="X3879" s="41">
        <v>8639</v>
      </c>
      <c r="Y3879" s="41">
        <v>185.56819999999999</v>
      </c>
      <c r="Z3879" s="6">
        <f>0</f>
        <v>0</v>
      </c>
      <c r="AA3879" s="6">
        <f t="shared" si="448"/>
        <v>74.876900000000006</v>
      </c>
      <c r="AB3879">
        <f>IF(ISBLANK(Table1[[#This Row],[FY2425_Cost]])=TRUE,#N/A,Table1[[#This Row],[FY2425_Cost]])</f>
        <v>185.56819999999999</v>
      </c>
      <c r="AC3879" s="6">
        <f t="shared" si="449"/>
        <v>110.69129999999998</v>
      </c>
      <c r="AD3879" s="6">
        <f>SUMIFS($AB$3:AB3879,$B$3:B3879,B3879)</f>
        <v>185.56819999999999</v>
      </c>
      <c r="AE3879" s="6">
        <f t="shared" si="450"/>
        <v>2555.9474322059682</v>
      </c>
      <c r="AF3879" s="6">
        <f t="shared" si="451"/>
        <v>2555.9474322059682</v>
      </c>
      <c r="AG3879" s="6">
        <f>VLOOKUP(Table1[[#This Row],[PracticeCode]],$AP$3:$AS$345,4,FALSE)</f>
        <v>2555.9474322059682</v>
      </c>
      <c r="AH3879" s="27">
        <f t="shared" si="452"/>
        <v>185732.1800736337</v>
      </c>
      <c r="AI3879" s="6">
        <f t="shared" si="447"/>
        <v>0</v>
      </c>
    </row>
    <row r="3880" spans="1:35" x14ac:dyDescent="0.35">
      <c r="A3880" t="str">
        <f t="shared" si="446"/>
        <v>WELLINGTON HEALTH CENTRESt John’s Wood and Maida Vale NetworkCentral LondonE87754Aug5</v>
      </c>
      <c r="B3880" s="41" t="s">
        <v>706</v>
      </c>
      <c r="C3880" s="41" t="s">
        <v>481</v>
      </c>
      <c r="D3880" s="41" t="s">
        <v>33</v>
      </c>
      <c r="E3880" s="41" t="s">
        <v>393</v>
      </c>
      <c r="F3880" s="41" t="s">
        <v>393</v>
      </c>
      <c r="G3880" s="41" t="s">
        <v>760</v>
      </c>
      <c r="H3880" s="41">
        <v>5</v>
      </c>
      <c r="I3880" s="41">
        <v>5679.8831826799296</v>
      </c>
      <c r="J3880" s="41">
        <v>1342</v>
      </c>
      <c r="K3880" s="41">
        <v>677</v>
      </c>
      <c r="L3880" s="41">
        <v>24.826999999999998</v>
      </c>
      <c r="M3880" s="41">
        <v>12.5245</v>
      </c>
      <c r="N3880" s="41">
        <v>1172</v>
      </c>
      <c r="O3880" s="41">
        <v>302</v>
      </c>
      <c r="P3880" s="41">
        <v>23.322800000000001</v>
      </c>
      <c r="Q3880" s="41">
        <v>6.0098000000000003</v>
      </c>
      <c r="R3880" s="41">
        <v>2799</v>
      </c>
      <c r="S3880" s="41">
        <v>50.1021</v>
      </c>
      <c r="T3880" s="41">
        <v>5389</v>
      </c>
      <c r="U3880" s="41">
        <v>118.55800000000001</v>
      </c>
      <c r="V3880" s="41">
        <v>4818</v>
      </c>
      <c r="W3880" s="41">
        <v>87.453599999999994</v>
      </c>
      <c r="X3880" s="41">
        <v>6863</v>
      </c>
      <c r="Y3880" s="41">
        <v>147.89060000000001</v>
      </c>
      <c r="Z3880" s="6">
        <f>0</f>
        <v>0</v>
      </c>
      <c r="AA3880" s="6">
        <f t="shared" si="448"/>
        <v>87.453599999999994</v>
      </c>
      <c r="AB3880">
        <f>IF(ISBLANK(Table1[[#This Row],[FY2425_Cost]])=TRUE,#N/A,Table1[[#This Row],[FY2425_Cost]])</f>
        <v>147.89060000000001</v>
      </c>
      <c r="AC3880" s="6">
        <f t="shared" si="449"/>
        <v>60.437000000000012</v>
      </c>
      <c r="AD3880" s="6">
        <f>SUMIFS($AB$3:AB3880,$B$3:B3880,B3880)</f>
        <v>333.4588</v>
      </c>
      <c r="AE3880" s="6">
        <f t="shared" si="450"/>
        <v>2555.9474322059682</v>
      </c>
      <c r="AF3880" s="6">
        <f t="shared" si="451"/>
        <v>2555.9474322059682</v>
      </c>
      <c r="AG3880" s="6">
        <f>VLOOKUP(Table1[[#This Row],[PracticeCode]],$AP$3:$AS$345,4,FALSE)</f>
        <v>2555.9474322059682</v>
      </c>
      <c r="AH3880" s="27">
        <f t="shared" si="452"/>
        <v>185732.1800736337</v>
      </c>
      <c r="AI3880" s="6">
        <f t="shared" si="447"/>
        <v>0</v>
      </c>
    </row>
    <row r="3881" spans="1:35" x14ac:dyDescent="0.35">
      <c r="A3881" t="str">
        <f t="shared" si="446"/>
        <v>WELLINGTON HEALTH CENTRESt John’s Wood and Maida Vale NetworkCentral LondonE87754Dec9</v>
      </c>
      <c r="B3881" s="41" t="s">
        <v>706</v>
      </c>
      <c r="C3881" s="41" t="s">
        <v>481</v>
      </c>
      <c r="D3881" s="41" t="s">
        <v>33</v>
      </c>
      <c r="E3881" s="41" t="s">
        <v>393</v>
      </c>
      <c r="F3881" s="41" t="s">
        <v>393</v>
      </c>
      <c r="G3881" s="41" t="s">
        <v>764</v>
      </c>
      <c r="H3881" s="41">
        <v>9</v>
      </c>
      <c r="I3881" s="41">
        <v>5679.8831826799296</v>
      </c>
      <c r="J3881" s="41">
        <v>835</v>
      </c>
      <c r="K3881" s="41">
        <v>1024</v>
      </c>
      <c r="L3881" s="41">
        <v>16.616500000000002</v>
      </c>
      <c r="M3881" s="41">
        <v>20.377600000000001</v>
      </c>
      <c r="N3881" s="41"/>
      <c r="O3881" s="41"/>
      <c r="P3881" s="41"/>
      <c r="Q3881" s="41"/>
      <c r="R3881" s="41">
        <v>5804</v>
      </c>
      <c r="S3881" s="41">
        <v>103.8916</v>
      </c>
      <c r="T3881" s="41"/>
      <c r="U3881" s="41"/>
      <c r="V3881" s="41">
        <v>7663</v>
      </c>
      <c r="W3881" s="41">
        <v>140.88569999999999</v>
      </c>
      <c r="X3881" s="41"/>
      <c r="Y3881" s="41"/>
      <c r="Z3881" s="6">
        <f>0</f>
        <v>0</v>
      </c>
      <c r="AA3881" s="6">
        <f t="shared" si="448"/>
        <v>140.88569999999999</v>
      </c>
      <c r="AB3881" t="e">
        <f>IF(ISBLANK(Table1[[#This Row],[FY2425_Cost]])=TRUE,#N/A,Table1[[#This Row],[FY2425_Cost]])</f>
        <v>#N/A</v>
      </c>
      <c r="AC3881" s="6" t="e">
        <f t="shared" si="449"/>
        <v>#N/A</v>
      </c>
      <c r="AD3881" s="6" t="e">
        <f>SUMIFS($AB$3:AB3881,$B$3:B3881,B3881)</f>
        <v>#N/A</v>
      </c>
      <c r="AE3881" s="6">
        <f t="shared" si="450"/>
        <v>2555.9474322059682</v>
      </c>
      <c r="AF3881" s="6">
        <f t="shared" si="451"/>
        <v>2555.9474322059682</v>
      </c>
      <c r="AG3881" s="6">
        <f>VLOOKUP(Table1[[#This Row],[PracticeCode]],$AP$3:$AS$345,4,FALSE)</f>
        <v>2555.9474322059682</v>
      </c>
      <c r="AH3881" s="27">
        <f t="shared" si="452"/>
        <v>185732.1800736337</v>
      </c>
      <c r="AI3881" s="6" t="e">
        <f t="shared" si="447"/>
        <v>#N/A</v>
      </c>
    </row>
    <row r="3882" spans="1:35" x14ac:dyDescent="0.35">
      <c r="A3882" t="str">
        <f t="shared" si="446"/>
        <v>WELLINGTON HEALTH CENTRESt John’s Wood and Maida Vale NetworkCentral LondonE87754Feb11</v>
      </c>
      <c r="B3882" s="41" t="s">
        <v>706</v>
      </c>
      <c r="C3882" s="41" t="s">
        <v>481</v>
      </c>
      <c r="D3882" s="41" t="s">
        <v>33</v>
      </c>
      <c r="E3882" s="41" t="s">
        <v>393</v>
      </c>
      <c r="F3882" s="41" t="s">
        <v>393</v>
      </c>
      <c r="G3882" s="41" t="s">
        <v>766</v>
      </c>
      <c r="H3882" s="41">
        <v>11</v>
      </c>
      <c r="I3882" s="41">
        <v>5679.8831826799296</v>
      </c>
      <c r="J3882" s="41">
        <v>1260</v>
      </c>
      <c r="K3882" s="41">
        <v>3513</v>
      </c>
      <c r="L3882" s="41">
        <v>25.074000000000002</v>
      </c>
      <c r="M3882" s="41">
        <v>69.90870000000001</v>
      </c>
      <c r="N3882" s="41"/>
      <c r="O3882" s="41"/>
      <c r="P3882" s="41"/>
      <c r="Q3882" s="41"/>
      <c r="R3882" s="41">
        <v>4478</v>
      </c>
      <c r="S3882" s="41">
        <v>80.156199999999998</v>
      </c>
      <c r="T3882" s="41"/>
      <c r="U3882" s="41"/>
      <c r="V3882" s="41">
        <v>9251</v>
      </c>
      <c r="W3882" s="41">
        <v>175.13890000000001</v>
      </c>
      <c r="X3882" s="41"/>
      <c r="Y3882" s="41"/>
      <c r="Z3882" s="6">
        <f>0</f>
        <v>0</v>
      </c>
      <c r="AA3882" s="6">
        <f t="shared" si="448"/>
        <v>175.13890000000001</v>
      </c>
      <c r="AB3882" t="e">
        <f>IF(ISBLANK(Table1[[#This Row],[FY2425_Cost]])=TRUE,#N/A,Table1[[#This Row],[FY2425_Cost]])</f>
        <v>#N/A</v>
      </c>
      <c r="AC3882" s="6" t="e">
        <f t="shared" si="449"/>
        <v>#N/A</v>
      </c>
      <c r="AD3882" s="6" t="e">
        <f>SUMIFS($AB$3:AB3882,$B$3:B3882,B3882)</f>
        <v>#N/A</v>
      </c>
      <c r="AE3882" s="6">
        <f t="shared" si="450"/>
        <v>2555.9474322059682</v>
      </c>
      <c r="AF3882" s="6">
        <f t="shared" si="451"/>
        <v>2555.9474322059682</v>
      </c>
      <c r="AG3882" s="6">
        <f>VLOOKUP(Table1[[#This Row],[PracticeCode]],$AP$3:$AS$345,4,FALSE)</f>
        <v>2555.9474322059682</v>
      </c>
      <c r="AH3882" s="27">
        <f t="shared" si="452"/>
        <v>185732.1800736337</v>
      </c>
      <c r="AI3882" s="6" t="e">
        <f t="shared" si="447"/>
        <v>#N/A</v>
      </c>
    </row>
    <row r="3883" spans="1:35" x14ac:dyDescent="0.35">
      <c r="A3883" t="str">
        <f t="shared" si="446"/>
        <v>WELLINGTON HEALTH CENTRESt John’s Wood and Maida Vale NetworkCentral LondonE87754Jan10</v>
      </c>
      <c r="B3883" s="41" t="s">
        <v>706</v>
      </c>
      <c r="C3883" s="41" t="s">
        <v>481</v>
      </c>
      <c r="D3883" s="41" t="s">
        <v>33</v>
      </c>
      <c r="E3883" s="41" t="s">
        <v>393</v>
      </c>
      <c r="F3883" s="41" t="s">
        <v>393</v>
      </c>
      <c r="G3883" s="41" t="s">
        <v>765</v>
      </c>
      <c r="H3883" s="41">
        <v>10</v>
      </c>
      <c r="I3883" s="41">
        <v>5679.8831826799296</v>
      </c>
      <c r="J3883" s="41">
        <v>3386</v>
      </c>
      <c r="K3883" s="41">
        <v>3575</v>
      </c>
      <c r="L3883" s="41">
        <v>67.381399999999999</v>
      </c>
      <c r="M3883" s="41">
        <v>71.142499999999998</v>
      </c>
      <c r="N3883" s="41"/>
      <c r="O3883" s="41"/>
      <c r="P3883" s="41"/>
      <c r="Q3883" s="41"/>
      <c r="R3883" s="41">
        <v>8263</v>
      </c>
      <c r="S3883" s="41">
        <v>147.90770000000001</v>
      </c>
      <c r="T3883" s="41"/>
      <c r="U3883" s="41"/>
      <c r="V3883" s="41">
        <v>15224</v>
      </c>
      <c r="W3883" s="41">
        <v>286.4316</v>
      </c>
      <c r="X3883" s="41"/>
      <c r="Y3883" s="41"/>
      <c r="Z3883" s="6">
        <f>0</f>
        <v>0</v>
      </c>
      <c r="AA3883" s="6">
        <f t="shared" si="448"/>
        <v>286.4316</v>
      </c>
      <c r="AB3883" t="e">
        <f>IF(ISBLANK(Table1[[#This Row],[FY2425_Cost]])=TRUE,#N/A,Table1[[#This Row],[FY2425_Cost]])</f>
        <v>#N/A</v>
      </c>
      <c r="AC3883" s="6" t="e">
        <f t="shared" si="449"/>
        <v>#N/A</v>
      </c>
      <c r="AD3883" s="6" t="e">
        <f>SUMIFS($AB$3:AB3883,$B$3:B3883,B3883)</f>
        <v>#N/A</v>
      </c>
      <c r="AE3883" s="6">
        <f t="shared" si="450"/>
        <v>2555.9474322059682</v>
      </c>
      <c r="AF3883" s="6">
        <f t="shared" si="451"/>
        <v>2555.9474322059682</v>
      </c>
      <c r="AG3883" s="6">
        <f>VLOOKUP(Table1[[#This Row],[PracticeCode]],$AP$3:$AS$345,4,FALSE)</f>
        <v>2555.9474322059682</v>
      </c>
      <c r="AH3883" s="27">
        <f t="shared" si="452"/>
        <v>185732.1800736337</v>
      </c>
      <c r="AI3883" s="6" t="e">
        <f t="shared" si="447"/>
        <v>#N/A</v>
      </c>
    </row>
    <row r="3884" spans="1:35" x14ac:dyDescent="0.35">
      <c r="A3884" t="str">
        <f t="shared" si="446"/>
        <v>WELLINGTON HEALTH CENTRESt John’s Wood and Maida Vale NetworkCentral LondonE87754Jul4</v>
      </c>
      <c r="B3884" s="41" t="s">
        <v>706</v>
      </c>
      <c r="C3884" s="41" t="s">
        <v>481</v>
      </c>
      <c r="D3884" s="41" t="s">
        <v>33</v>
      </c>
      <c r="E3884" s="41" t="s">
        <v>393</v>
      </c>
      <c r="F3884" s="41" t="s">
        <v>393</v>
      </c>
      <c r="G3884" s="41" t="s">
        <v>759</v>
      </c>
      <c r="H3884" s="41">
        <v>4</v>
      </c>
      <c r="I3884" s="41">
        <v>5679.8831826799296</v>
      </c>
      <c r="J3884" s="41">
        <v>1301</v>
      </c>
      <c r="K3884" s="41">
        <v>1087</v>
      </c>
      <c r="L3884" s="41">
        <v>24.0685</v>
      </c>
      <c r="M3884" s="41">
        <v>20.109500000000001</v>
      </c>
      <c r="N3884" s="41">
        <v>1064</v>
      </c>
      <c r="O3884" s="41">
        <v>404</v>
      </c>
      <c r="P3884" s="41">
        <v>21.1736</v>
      </c>
      <c r="Q3884" s="41">
        <v>8.0396000000000001</v>
      </c>
      <c r="R3884" s="41">
        <v>2817</v>
      </c>
      <c r="S3884" s="41">
        <v>50.424300000000002</v>
      </c>
      <c r="T3884" s="41">
        <v>3553</v>
      </c>
      <c r="U3884" s="41">
        <v>78.165999999999997</v>
      </c>
      <c r="V3884" s="41">
        <v>5205</v>
      </c>
      <c r="W3884" s="41">
        <v>94.6023</v>
      </c>
      <c r="X3884" s="41">
        <v>5021</v>
      </c>
      <c r="Y3884" s="41">
        <v>107.3792</v>
      </c>
      <c r="Z3884" s="6">
        <f>0</f>
        <v>0</v>
      </c>
      <c r="AA3884" s="6">
        <f t="shared" si="448"/>
        <v>94.6023</v>
      </c>
      <c r="AB3884">
        <f>IF(ISBLANK(Table1[[#This Row],[FY2425_Cost]])=TRUE,#N/A,Table1[[#This Row],[FY2425_Cost]])</f>
        <v>107.3792</v>
      </c>
      <c r="AC3884" s="6">
        <f t="shared" si="449"/>
        <v>12.776899999999998</v>
      </c>
      <c r="AD3884" s="6" t="e">
        <f>SUMIFS($AB$3:AB3884,$B$3:B3884,B3884)</f>
        <v>#N/A</v>
      </c>
      <c r="AE3884" s="6">
        <f t="shared" si="450"/>
        <v>2555.9474322059682</v>
      </c>
      <c r="AF3884" s="6">
        <f t="shared" si="451"/>
        <v>2555.9474322059682</v>
      </c>
      <c r="AG3884" s="6">
        <f>VLOOKUP(Table1[[#This Row],[PracticeCode]],$AP$3:$AS$345,4,FALSE)</f>
        <v>2555.9474322059682</v>
      </c>
      <c r="AH3884" s="27">
        <f t="shared" si="452"/>
        <v>185732.1800736337</v>
      </c>
      <c r="AI3884" s="6" t="e">
        <f t="shared" si="447"/>
        <v>#N/A</v>
      </c>
    </row>
    <row r="3885" spans="1:35" x14ac:dyDescent="0.35">
      <c r="A3885" t="str">
        <f t="shared" si="446"/>
        <v>WELLINGTON HEALTH CENTRESt John’s Wood and Maida Vale NetworkCentral LondonE87754Jun3</v>
      </c>
      <c r="B3885" s="41" t="s">
        <v>706</v>
      </c>
      <c r="C3885" s="41" t="s">
        <v>481</v>
      </c>
      <c r="D3885" s="41" t="s">
        <v>33</v>
      </c>
      <c r="E3885" s="41" t="s">
        <v>393</v>
      </c>
      <c r="F3885" s="41" t="s">
        <v>393</v>
      </c>
      <c r="G3885" s="41" t="s">
        <v>758</v>
      </c>
      <c r="H3885" s="41">
        <v>3</v>
      </c>
      <c r="I3885" s="41">
        <v>5679.8831826799296</v>
      </c>
      <c r="J3885" s="41">
        <v>50890</v>
      </c>
      <c r="K3885" s="41">
        <v>997</v>
      </c>
      <c r="L3885" s="41">
        <v>941.46499999999992</v>
      </c>
      <c r="M3885" s="41">
        <v>18.444499999999998</v>
      </c>
      <c r="N3885" s="41">
        <v>1158</v>
      </c>
      <c r="O3885" s="41">
        <v>3280</v>
      </c>
      <c r="P3885" s="41">
        <v>23.0442</v>
      </c>
      <c r="Q3885" s="41">
        <v>65.272000000000006</v>
      </c>
      <c r="R3885" s="41">
        <v>2819</v>
      </c>
      <c r="S3885" s="41">
        <v>50.460099999999997</v>
      </c>
      <c r="T3885" s="41">
        <v>3452</v>
      </c>
      <c r="U3885" s="41">
        <v>75.944000000000003</v>
      </c>
      <c r="V3885" s="41">
        <v>54706</v>
      </c>
      <c r="W3885" s="41">
        <v>1010.3695999999999</v>
      </c>
      <c r="X3885" s="41">
        <v>7890</v>
      </c>
      <c r="Y3885" s="41">
        <v>164.2602</v>
      </c>
      <c r="Z3885" s="6">
        <f>0</f>
        <v>0</v>
      </c>
      <c r="AA3885" s="6">
        <f t="shared" si="448"/>
        <v>1010.3695999999999</v>
      </c>
      <c r="AB3885">
        <f>IF(ISBLANK(Table1[[#This Row],[FY2425_Cost]])=TRUE,#N/A,Table1[[#This Row],[FY2425_Cost]])</f>
        <v>164.2602</v>
      </c>
      <c r="AC3885" s="6">
        <f t="shared" si="449"/>
        <v>-846.10939999999982</v>
      </c>
      <c r="AD3885" s="6" t="e">
        <f>SUMIFS($AB$3:AB3885,$B$3:B3885,B3885)</f>
        <v>#N/A</v>
      </c>
      <c r="AE3885" s="6">
        <f t="shared" si="450"/>
        <v>2555.9474322059682</v>
      </c>
      <c r="AF3885" s="6">
        <f t="shared" si="451"/>
        <v>2555.9474322059682</v>
      </c>
      <c r="AG3885" s="6">
        <f>VLOOKUP(Table1[[#This Row],[PracticeCode]],$AP$3:$AS$345,4,FALSE)</f>
        <v>2555.9474322059682</v>
      </c>
      <c r="AH3885" s="27">
        <f t="shared" si="452"/>
        <v>185732.1800736337</v>
      </c>
      <c r="AI3885" s="6" t="e">
        <f t="shared" si="447"/>
        <v>#N/A</v>
      </c>
    </row>
    <row r="3886" spans="1:35" x14ac:dyDescent="0.35">
      <c r="A3886" t="str">
        <f t="shared" si="446"/>
        <v>WELLINGTON HEALTH CENTRESt John’s Wood and Maida Vale NetworkCentral LondonE87754Mar12</v>
      </c>
      <c r="B3886" s="41" t="s">
        <v>706</v>
      </c>
      <c r="C3886" s="41" t="s">
        <v>481</v>
      </c>
      <c r="D3886" s="41" t="s">
        <v>33</v>
      </c>
      <c r="E3886" s="41" t="s">
        <v>393</v>
      </c>
      <c r="F3886" s="41" t="s">
        <v>393</v>
      </c>
      <c r="G3886" s="41" t="s">
        <v>767</v>
      </c>
      <c r="H3886" s="41">
        <v>12</v>
      </c>
      <c r="I3886" s="41">
        <v>5679.8831826799296</v>
      </c>
      <c r="J3886" s="41">
        <v>1277</v>
      </c>
      <c r="K3886" s="41">
        <v>3780</v>
      </c>
      <c r="L3886" s="41">
        <v>25.412300000000002</v>
      </c>
      <c r="M3886" s="41">
        <v>75.222000000000008</v>
      </c>
      <c r="N3886" s="41"/>
      <c r="O3886" s="41"/>
      <c r="P3886" s="41"/>
      <c r="Q3886" s="41"/>
      <c r="R3886" s="41">
        <v>3070</v>
      </c>
      <c r="S3886" s="41">
        <v>54.953000000000003</v>
      </c>
      <c r="T3886" s="41"/>
      <c r="U3886" s="41"/>
      <c r="V3886" s="41">
        <v>8127</v>
      </c>
      <c r="W3886" s="41">
        <v>155.58730000000003</v>
      </c>
      <c r="X3886" s="41"/>
      <c r="Y3886" s="41"/>
      <c r="Z3886" s="6">
        <f>0</f>
        <v>0</v>
      </c>
      <c r="AA3886" s="6">
        <f t="shared" si="448"/>
        <v>155.58730000000003</v>
      </c>
      <c r="AB3886" t="e">
        <f>IF(ISBLANK(Table1[[#This Row],[FY2425_Cost]])=TRUE,#N/A,Table1[[#This Row],[FY2425_Cost]])</f>
        <v>#N/A</v>
      </c>
      <c r="AC3886" s="6" t="e">
        <f t="shared" si="449"/>
        <v>#N/A</v>
      </c>
      <c r="AD3886" s="6" t="e">
        <f>SUMIFS($AB$3:AB3886,$B$3:B3886,B3886)</f>
        <v>#N/A</v>
      </c>
      <c r="AE3886" s="6">
        <f t="shared" si="450"/>
        <v>2555.9474322059682</v>
      </c>
      <c r="AF3886" s="6">
        <f t="shared" si="451"/>
        <v>2555.9474322059682</v>
      </c>
      <c r="AG3886" s="6">
        <f>VLOOKUP(Table1[[#This Row],[PracticeCode]],$AP$3:$AS$345,4,FALSE)</f>
        <v>2555.9474322059682</v>
      </c>
      <c r="AH3886" s="27">
        <f t="shared" si="452"/>
        <v>185732.1800736337</v>
      </c>
      <c r="AI3886" s="6" t="e">
        <f t="shared" si="447"/>
        <v>#N/A</v>
      </c>
    </row>
    <row r="3887" spans="1:35" x14ac:dyDescent="0.35">
      <c r="A3887" t="str">
        <f t="shared" si="446"/>
        <v>WELLINGTON HEALTH CENTRESt John’s Wood and Maida Vale NetworkCentral LondonE87754May2</v>
      </c>
      <c r="B3887" s="41" t="s">
        <v>706</v>
      </c>
      <c r="C3887" s="41" t="s">
        <v>481</v>
      </c>
      <c r="D3887" s="41" t="s">
        <v>33</v>
      </c>
      <c r="E3887" s="41" t="s">
        <v>393</v>
      </c>
      <c r="F3887" s="41" t="s">
        <v>393</v>
      </c>
      <c r="G3887" s="41" t="s">
        <v>757</v>
      </c>
      <c r="H3887" s="41">
        <v>2</v>
      </c>
      <c r="I3887" s="41">
        <v>5679.8831826799296</v>
      </c>
      <c r="J3887" s="41">
        <v>17243</v>
      </c>
      <c r="K3887" s="41">
        <v>345</v>
      </c>
      <c r="L3887" s="41">
        <v>318.99549999999999</v>
      </c>
      <c r="M3887" s="41">
        <v>6.3824999999999994</v>
      </c>
      <c r="N3887" s="41">
        <v>1484</v>
      </c>
      <c r="O3887" s="41">
        <v>1473</v>
      </c>
      <c r="P3887" s="41">
        <v>29.531600000000001</v>
      </c>
      <c r="Q3887" s="41">
        <v>29.312700000000003</v>
      </c>
      <c r="R3887" s="41">
        <v>6383</v>
      </c>
      <c r="S3887" s="41">
        <v>114.2557</v>
      </c>
      <c r="T3887" s="41">
        <v>2396</v>
      </c>
      <c r="U3887" s="41">
        <v>52.712000000000003</v>
      </c>
      <c r="V3887" s="41">
        <v>23971</v>
      </c>
      <c r="W3887" s="41">
        <v>439.63369999999998</v>
      </c>
      <c r="X3887" s="41">
        <v>5353</v>
      </c>
      <c r="Y3887" s="41">
        <v>111.55630000000001</v>
      </c>
      <c r="Z3887" s="6">
        <f>0</f>
        <v>0</v>
      </c>
      <c r="AA3887" s="6">
        <f t="shared" si="448"/>
        <v>439.63369999999998</v>
      </c>
      <c r="AB3887">
        <f>IF(ISBLANK(Table1[[#This Row],[FY2425_Cost]])=TRUE,#N/A,Table1[[#This Row],[FY2425_Cost]])</f>
        <v>111.55630000000001</v>
      </c>
      <c r="AC3887" s="6">
        <f t="shared" si="449"/>
        <v>-328.07739999999995</v>
      </c>
      <c r="AD3887" s="6" t="e">
        <f>SUMIFS($AB$3:AB3887,$B$3:B3887,B3887)</f>
        <v>#N/A</v>
      </c>
      <c r="AE3887" s="6">
        <f t="shared" si="450"/>
        <v>2555.9474322059682</v>
      </c>
      <c r="AF3887" s="6">
        <f t="shared" si="451"/>
        <v>2555.9474322059682</v>
      </c>
      <c r="AG3887" s="6">
        <f>VLOOKUP(Table1[[#This Row],[PracticeCode]],$AP$3:$AS$345,4,FALSE)</f>
        <v>2555.9474322059682</v>
      </c>
      <c r="AH3887" s="27">
        <f t="shared" si="452"/>
        <v>185732.1800736337</v>
      </c>
      <c r="AI3887" s="6" t="e">
        <f t="shared" si="447"/>
        <v>#N/A</v>
      </c>
    </row>
    <row r="3888" spans="1:35" x14ac:dyDescent="0.35">
      <c r="A3888" t="str">
        <f t="shared" si="446"/>
        <v>WELLINGTON HEALTH CENTRESt John’s Wood and Maida Vale NetworkCentral LondonE87754Nov8</v>
      </c>
      <c r="B3888" s="41" t="s">
        <v>706</v>
      </c>
      <c r="C3888" s="41" t="s">
        <v>481</v>
      </c>
      <c r="D3888" s="41" t="s">
        <v>33</v>
      </c>
      <c r="E3888" s="41" t="s">
        <v>393</v>
      </c>
      <c r="F3888" s="41" t="s">
        <v>393</v>
      </c>
      <c r="G3888" s="41" t="s">
        <v>763</v>
      </c>
      <c r="H3888" s="41">
        <v>8</v>
      </c>
      <c r="I3888" s="41">
        <v>5679.8831826799296</v>
      </c>
      <c r="J3888" s="41">
        <v>1133</v>
      </c>
      <c r="K3888" s="41">
        <v>914</v>
      </c>
      <c r="L3888" s="41">
        <v>22.546700000000001</v>
      </c>
      <c r="M3888" s="41">
        <v>18.188600000000001</v>
      </c>
      <c r="N3888" s="41"/>
      <c r="O3888" s="41"/>
      <c r="P3888" s="41"/>
      <c r="Q3888" s="41"/>
      <c r="R3888" s="41">
        <v>3463</v>
      </c>
      <c r="S3888" s="41">
        <v>61.987699999999997</v>
      </c>
      <c r="T3888" s="41"/>
      <c r="U3888" s="41"/>
      <c r="V3888" s="41">
        <v>5510</v>
      </c>
      <c r="W3888" s="41">
        <v>102.723</v>
      </c>
      <c r="X3888" s="41"/>
      <c r="Y3888" s="41"/>
      <c r="Z3888" s="6">
        <f>0</f>
        <v>0</v>
      </c>
      <c r="AA3888" s="6">
        <f t="shared" si="448"/>
        <v>102.723</v>
      </c>
      <c r="AB3888" t="e">
        <f>IF(ISBLANK(Table1[[#This Row],[FY2425_Cost]])=TRUE,#N/A,Table1[[#This Row],[FY2425_Cost]])</f>
        <v>#N/A</v>
      </c>
      <c r="AC3888" s="6" t="e">
        <f t="shared" si="449"/>
        <v>#N/A</v>
      </c>
      <c r="AD3888" s="6" t="e">
        <f>SUMIFS($AB$3:AB3888,$B$3:B3888,B3888)</f>
        <v>#N/A</v>
      </c>
      <c r="AE3888" s="6">
        <f t="shared" si="450"/>
        <v>2555.9474322059682</v>
      </c>
      <c r="AF3888" s="6">
        <f t="shared" si="451"/>
        <v>2555.9474322059682</v>
      </c>
      <c r="AG3888" s="6">
        <f>VLOOKUP(Table1[[#This Row],[PracticeCode]],$AP$3:$AS$345,4,FALSE)</f>
        <v>2555.9474322059682</v>
      </c>
      <c r="AH3888" s="27">
        <f t="shared" si="452"/>
        <v>185732.1800736337</v>
      </c>
      <c r="AI3888" s="6" t="e">
        <f t="shared" si="447"/>
        <v>#N/A</v>
      </c>
    </row>
    <row r="3889" spans="1:35" x14ac:dyDescent="0.35">
      <c r="A3889" t="str">
        <f t="shared" si="446"/>
        <v>WELLINGTON HEALTH CENTRESt John’s Wood and Maida Vale NetworkCentral LondonE87754Oct7</v>
      </c>
      <c r="B3889" s="41" t="s">
        <v>706</v>
      </c>
      <c r="C3889" s="41" t="s">
        <v>481</v>
      </c>
      <c r="D3889" s="41" t="s">
        <v>33</v>
      </c>
      <c r="E3889" s="41" t="s">
        <v>393</v>
      </c>
      <c r="F3889" s="41" t="s">
        <v>393</v>
      </c>
      <c r="G3889" s="41" t="s">
        <v>762</v>
      </c>
      <c r="H3889" s="41">
        <v>7</v>
      </c>
      <c r="I3889" s="41">
        <v>5679.8831826799296</v>
      </c>
      <c r="J3889" s="41">
        <v>1122</v>
      </c>
      <c r="K3889" s="41">
        <v>8233</v>
      </c>
      <c r="L3889" s="41">
        <v>22.3278</v>
      </c>
      <c r="M3889" s="41">
        <v>163.83670000000001</v>
      </c>
      <c r="N3889" s="41">
        <v>0</v>
      </c>
      <c r="O3889" s="41">
        <v>6106</v>
      </c>
      <c r="P3889" s="41">
        <v>0</v>
      </c>
      <c r="Q3889" s="41">
        <v>137.38499999999999</v>
      </c>
      <c r="R3889" s="41">
        <v>2881</v>
      </c>
      <c r="S3889" s="41">
        <v>51.569899999999997</v>
      </c>
      <c r="T3889" s="41">
        <v>2492</v>
      </c>
      <c r="U3889" s="41">
        <v>54.823999999999998</v>
      </c>
      <c r="V3889" s="41">
        <v>12236</v>
      </c>
      <c r="W3889" s="41">
        <v>237.73439999999999</v>
      </c>
      <c r="X3889" s="41">
        <v>8598</v>
      </c>
      <c r="Y3889" s="41">
        <v>192.209</v>
      </c>
      <c r="Z3889" s="6">
        <f>0</f>
        <v>0</v>
      </c>
      <c r="AA3889" s="6">
        <f t="shared" si="448"/>
        <v>237.73439999999999</v>
      </c>
      <c r="AB3889">
        <f>IF(ISBLANK(Table1[[#This Row],[FY2425_Cost]])=TRUE,#N/A,Table1[[#This Row],[FY2425_Cost]])</f>
        <v>192.209</v>
      </c>
      <c r="AC3889" s="6">
        <f t="shared" si="449"/>
        <v>-45.525399999999991</v>
      </c>
      <c r="AD3889" s="6" t="e">
        <f>SUMIFS($AB$3:AB3889,$B$3:B3889,B3889)</f>
        <v>#N/A</v>
      </c>
      <c r="AE3889" s="6">
        <f t="shared" si="450"/>
        <v>2555.9474322059682</v>
      </c>
      <c r="AF3889" s="6">
        <f t="shared" si="451"/>
        <v>2555.9474322059682</v>
      </c>
      <c r="AG3889" s="6">
        <f>VLOOKUP(Table1[[#This Row],[PracticeCode]],$AP$3:$AS$345,4,FALSE)</f>
        <v>2555.9474322059682</v>
      </c>
      <c r="AH3889" s="27">
        <f t="shared" si="452"/>
        <v>185732.1800736337</v>
      </c>
      <c r="AI3889" s="6" t="e">
        <f t="shared" si="447"/>
        <v>#N/A</v>
      </c>
    </row>
    <row r="3890" spans="1:35" x14ac:dyDescent="0.35">
      <c r="A3890" t="str">
        <f t="shared" si="446"/>
        <v>WELLINGTON HEALTH CENTRESt John’s Wood and Maida Vale NetworkCentral LondonE87754Sep6</v>
      </c>
      <c r="B3890" s="41" t="s">
        <v>706</v>
      </c>
      <c r="C3890" s="41" t="s">
        <v>481</v>
      </c>
      <c r="D3890" s="41" t="s">
        <v>33</v>
      </c>
      <c r="E3890" s="41" t="s">
        <v>393</v>
      </c>
      <c r="F3890" s="41" t="s">
        <v>393</v>
      </c>
      <c r="G3890" s="41" t="s">
        <v>761</v>
      </c>
      <c r="H3890" s="41">
        <v>6</v>
      </c>
      <c r="I3890" s="41">
        <v>5679.8831826799296</v>
      </c>
      <c r="J3890" s="41">
        <v>1068</v>
      </c>
      <c r="K3890" s="41">
        <v>2842</v>
      </c>
      <c r="L3890" s="41">
        <v>21.2532</v>
      </c>
      <c r="M3890" s="41">
        <v>56.555800000000005</v>
      </c>
      <c r="N3890" s="41">
        <v>1348</v>
      </c>
      <c r="O3890" s="41">
        <v>1974</v>
      </c>
      <c r="P3890" s="41">
        <v>30.33</v>
      </c>
      <c r="Q3890" s="41">
        <v>44.414999999999999</v>
      </c>
      <c r="R3890" s="41">
        <v>5867</v>
      </c>
      <c r="S3890" s="41">
        <v>105.0193</v>
      </c>
      <c r="T3890" s="41">
        <v>3702</v>
      </c>
      <c r="U3890" s="41">
        <v>81.444000000000003</v>
      </c>
      <c r="V3890" s="41">
        <v>9777</v>
      </c>
      <c r="W3890" s="41">
        <v>182.82830000000001</v>
      </c>
      <c r="X3890" s="41">
        <v>7024</v>
      </c>
      <c r="Y3890" s="41">
        <v>156.18900000000002</v>
      </c>
      <c r="Z3890" s="6">
        <f>0</f>
        <v>0</v>
      </c>
      <c r="AA3890" s="6">
        <f t="shared" si="448"/>
        <v>182.82830000000001</v>
      </c>
      <c r="AB3890">
        <f>IF(ISBLANK(Table1[[#This Row],[FY2425_Cost]])=TRUE,#N/A,Table1[[#This Row],[FY2425_Cost]])</f>
        <v>156.18900000000002</v>
      </c>
      <c r="AC3890" s="6">
        <f t="shared" si="449"/>
        <v>-26.639299999999992</v>
      </c>
      <c r="AD3890" s="6" t="e">
        <f>SUMIFS($AB$3:AB3890,$B$3:B3890,B3890)</f>
        <v>#N/A</v>
      </c>
      <c r="AE3890" s="6">
        <f t="shared" si="450"/>
        <v>2555.9474322059682</v>
      </c>
      <c r="AF3890" s="6">
        <f t="shared" si="451"/>
        <v>2555.9474322059682</v>
      </c>
      <c r="AG3890" s="6">
        <f>VLOOKUP(Table1[[#This Row],[PracticeCode]],$AP$3:$AS$345,4,FALSE)</f>
        <v>2555.9474322059682</v>
      </c>
      <c r="AH3890" s="27">
        <f t="shared" si="452"/>
        <v>185732.1800736337</v>
      </c>
      <c r="AI3890" s="6" t="e">
        <f t="shared" si="447"/>
        <v>#N/A</v>
      </c>
    </row>
    <row r="3891" spans="1:35" x14ac:dyDescent="0.35">
      <c r="A3891" t="str">
        <f t="shared" si="446"/>
        <v>WEMBLEY PARK DRIVE MEDICAL CENTREHarness NorthBrentE84709Apr1</v>
      </c>
      <c r="B3891" s="41" t="s">
        <v>501</v>
      </c>
      <c r="C3891" s="41" t="s">
        <v>431</v>
      </c>
      <c r="D3891" s="41" t="s">
        <v>18</v>
      </c>
      <c r="E3891" s="41" t="s">
        <v>394</v>
      </c>
      <c r="F3891" s="41" t="s">
        <v>394</v>
      </c>
      <c r="G3891" s="41" t="s">
        <v>756</v>
      </c>
      <c r="H3891" s="41">
        <v>1</v>
      </c>
      <c r="I3891" s="41">
        <v>15131.2654642203</v>
      </c>
      <c r="J3891" s="41">
        <v>21572</v>
      </c>
      <c r="K3891" s="41">
        <v>1153</v>
      </c>
      <c r="L3891" s="41">
        <v>399.08199999999999</v>
      </c>
      <c r="M3891" s="41">
        <v>21.330500000000001</v>
      </c>
      <c r="N3891" s="41">
        <v>132894</v>
      </c>
      <c r="O3891" s="41">
        <v>4229</v>
      </c>
      <c r="P3891" s="41">
        <v>2644.5906</v>
      </c>
      <c r="Q3891" s="41">
        <v>84.1571</v>
      </c>
      <c r="R3891" s="41">
        <v>0</v>
      </c>
      <c r="S3891" s="41">
        <v>0</v>
      </c>
      <c r="T3891" s="41">
        <v>0</v>
      </c>
      <c r="U3891" s="41">
        <v>0</v>
      </c>
      <c r="V3891" s="41">
        <v>22725</v>
      </c>
      <c r="W3891" s="41">
        <v>420.41250000000002</v>
      </c>
      <c r="X3891" s="41">
        <v>137123</v>
      </c>
      <c r="Y3891" s="41">
        <v>2728.7476999999999</v>
      </c>
      <c r="Z3891" s="6">
        <f>0</f>
        <v>0</v>
      </c>
      <c r="AA3891" s="6">
        <f t="shared" si="448"/>
        <v>420.41250000000002</v>
      </c>
      <c r="AB3891">
        <f>IF(ISBLANK(Table1[[#This Row],[FY2425_Cost]])=TRUE,#N/A,Table1[[#This Row],[FY2425_Cost]])</f>
        <v>2728.7476999999999</v>
      </c>
      <c r="AC3891" s="6">
        <f t="shared" si="449"/>
        <v>2308.3352</v>
      </c>
      <c r="AD3891" s="6">
        <f>SUMIFS($AB$3:AB3891,$B$3:B3891,B3891)</f>
        <v>2728.7476999999999</v>
      </c>
      <c r="AE3891" s="6">
        <f t="shared" si="450"/>
        <v>6809.0694588991346</v>
      </c>
      <c r="AF3891" s="6">
        <f t="shared" si="451"/>
        <v>6809.0694588991346</v>
      </c>
      <c r="AG3891" s="6">
        <f>VLOOKUP(Table1[[#This Row],[PracticeCode]],$AP$3:$AS$345,4,FALSE)</f>
        <v>6809.0694588991346</v>
      </c>
      <c r="AH3891" s="27">
        <f t="shared" si="452"/>
        <v>494792.38068000384</v>
      </c>
      <c r="AI3891" s="6">
        <f t="shared" si="447"/>
        <v>0</v>
      </c>
    </row>
    <row r="3892" spans="1:35" x14ac:dyDescent="0.35">
      <c r="A3892" t="str">
        <f t="shared" si="446"/>
        <v>WEMBLEY PARK DRIVE MEDICAL CENTREHarness NorthBrentE84709Aug5</v>
      </c>
      <c r="B3892" s="41" t="s">
        <v>501</v>
      </c>
      <c r="C3892" s="41" t="s">
        <v>431</v>
      </c>
      <c r="D3892" s="41" t="s">
        <v>18</v>
      </c>
      <c r="E3892" s="41" t="s">
        <v>394</v>
      </c>
      <c r="F3892" s="41" t="s">
        <v>394</v>
      </c>
      <c r="G3892" s="41" t="s">
        <v>760</v>
      </c>
      <c r="H3892" s="41">
        <v>5</v>
      </c>
      <c r="I3892" s="41">
        <v>15131.2654642203</v>
      </c>
      <c r="J3892" s="41">
        <v>26504</v>
      </c>
      <c r="K3892" s="41">
        <v>29803</v>
      </c>
      <c r="L3892" s="41">
        <v>490.32399999999996</v>
      </c>
      <c r="M3892" s="41">
        <v>551.35550000000001</v>
      </c>
      <c r="N3892" s="41">
        <v>30342</v>
      </c>
      <c r="O3892" s="41">
        <v>19351</v>
      </c>
      <c r="P3892" s="41">
        <v>603.80579999999998</v>
      </c>
      <c r="Q3892" s="41">
        <v>385.0849</v>
      </c>
      <c r="R3892" s="41">
        <v>0</v>
      </c>
      <c r="S3892" s="41">
        <v>0</v>
      </c>
      <c r="T3892" s="41">
        <v>0</v>
      </c>
      <c r="U3892" s="41">
        <v>0</v>
      </c>
      <c r="V3892" s="41">
        <v>56307</v>
      </c>
      <c r="W3892" s="41">
        <v>1041.6795</v>
      </c>
      <c r="X3892" s="41">
        <v>49693</v>
      </c>
      <c r="Y3892" s="41">
        <v>988.89069999999992</v>
      </c>
      <c r="Z3892" s="6">
        <f>0</f>
        <v>0</v>
      </c>
      <c r="AA3892" s="6">
        <f t="shared" si="448"/>
        <v>1041.6795</v>
      </c>
      <c r="AB3892">
        <f>IF(ISBLANK(Table1[[#This Row],[FY2425_Cost]])=TRUE,#N/A,Table1[[#This Row],[FY2425_Cost]])</f>
        <v>988.89069999999992</v>
      </c>
      <c r="AC3892" s="6">
        <f t="shared" si="449"/>
        <v>-52.788800000000037</v>
      </c>
      <c r="AD3892" s="6">
        <f>SUMIFS($AB$3:AB3892,$B$3:B3892,B3892)</f>
        <v>3717.6383999999998</v>
      </c>
      <c r="AE3892" s="6">
        <f t="shared" si="450"/>
        <v>6809.0694588991346</v>
      </c>
      <c r="AF3892" s="6">
        <f t="shared" si="451"/>
        <v>6809.0694588991346</v>
      </c>
      <c r="AG3892" s="6">
        <f>VLOOKUP(Table1[[#This Row],[PracticeCode]],$AP$3:$AS$345,4,FALSE)</f>
        <v>6809.0694588991346</v>
      </c>
      <c r="AH3892" s="27">
        <f t="shared" si="452"/>
        <v>494792.38068000384</v>
      </c>
      <c r="AI3892" s="6">
        <f t="shared" si="447"/>
        <v>0</v>
      </c>
    </row>
    <row r="3893" spans="1:35" x14ac:dyDescent="0.35">
      <c r="A3893" t="str">
        <f t="shared" si="446"/>
        <v>WEMBLEY PARK DRIVE MEDICAL CENTREHarness NorthBrentE84709Dec9</v>
      </c>
      <c r="B3893" s="41" t="s">
        <v>501</v>
      </c>
      <c r="C3893" s="41" t="s">
        <v>431</v>
      </c>
      <c r="D3893" s="41" t="s">
        <v>18</v>
      </c>
      <c r="E3893" s="41" t="s">
        <v>394</v>
      </c>
      <c r="F3893" s="41" t="s">
        <v>394</v>
      </c>
      <c r="G3893" s="41" t="s">
        <v>764</v>
      </c>
      <c r="H3893" s="41">
        <v>9</v>
      </c>
      <c r="I3893" s="41">
        <v>15131.2654642203</v>
      </c>
      <c r="J3893" s="41">
        <v>25144</v>
      </c>
      <c r="K3893" s="41">
        <v>4928</v>
      </c>
      <c r="L3893" s="41">
        <v>500.36560000000003</v>
      </c>
      <c r="M3893" s="41">
        <v>98.0672</v>
      </c>
      <c r="N3893" s="41"/>
      <c r="O3893" s="41"/>
      <c r="P3893" s="41"/>
      <c r="Q3893" s="41"/>
      <c r="R3893" s="41">
        <v>0</v>
      </c>
      <c r="S3893" s="41">
        <v>0</v>
      </c>
      <c r="T3893" s="41"/>
      <c r="U3893" s="41"/>
      <c r="V3893" s="41">
        <v>30072</v>
      </c>
      <c r="W3893" s="41">
        <v>598.43280000000004</v>
      </c>
      <c r="X3893" s="41"/>
      <c r="Y3893" s="41"/>
      <c r="Z3893" s="6">
        <f>0</f>
        <v>0</v>
      </c>
      <c r="AA3893" s="6">
        <f t="shared" si="448"/>
        <v>598.43280000000004</v>
      </c>
      <c r="AB3893" t="e">
        <f>IF(ISBLANK(Table1[[#This Row],[FY2425_Cost]])=TRUE,#N/A,Table1[[#This Row],[FY2425_Cost]])</f>
        <v>#N/A</v>
      </c>
      <c r="AC3893" s="6" t="e">
        <f t="shared" si="449"/>
        <v>#N/A</v>
      </c>
      <c r="AD3893" s="6" t="e">
        <f>SUMIFS($AB$3:AB3893,$B$3:B3893,B3893)</f>
        <v>#N/A</v>
      </c>
      <c r="AE3893" s="6">
        <f t="shared" si="450"/>
        <v>6809.0694588991346</v>
      </c>
      <c r="AF3893" s="6">
        <f t="shared" si="451"/>
        <v>6809.0694588991346</v>
      </c>
      <c r="AG3893" s="6">
        <f>VLOOKUP(Table1[[#This Row],[PracticeCode]],$AP$3:$AS$345,4,FALSE)</f>
        <v>6809.0694588991346</v>
      </c>
      <c r="AH3893" s="27">
        <f t="shared" si="452"/>
        <v>494792.38068000384</v>
      </c>
      <c r="AI3893" s="6" t="e">
        <f t="shared" si="447"/>
        <v>#N/A</v>
      </c>
    </row>
    <row r="3894" spans="1:35" x14ac:dyDescent="0.35">
      <c r="A3894" t="str">
        <f t="shared" si="446"/>
        <v>WEMBLEY PARK DRIVE MEDICAL CENTREHarness NorthBrentE84709Feb11</v>
      </c>
      <c r="B3894" s="41" t="s">
        <v>501</v>
      </c>
      <c r="C3894" s="41" t="s">
        <v>431</v>
      </c>
      <c r="D3894" s="41" t="s">
        <v>18</v>
      </c>
      <c r="E3894" s="41" t="s">
        <v>394</v>
      </c>
      <c r="F3894" s="41" t="s">
        <v>394</v>
      </c>
      <c r="G3894" s="41" t="s">
        <v>766</v>
      </c>
      <c r="H3894" s="41">
        <v>11</v>
      </c>
      <c r="I3894" s="41">
        <v>15131.2654642203</v>
      </c>
      <c r="J3894" s="41">
        <v>53466</v>
      </c>
      <c r="K3894" s="41">
        <v>5846</v>
      </c>
      <c r="L3894" s="41">
        <v>1063.9734000000001</v>
      </c>
      <c r="M3894" s="41">
        <v>116.33540000000001</v>
      </c>
      <c r="N3894" s="41"/>
      <c r="O3894" s="41"/>
      <c r="P3894" s="41"/>
      <c r="Q3894" s="41"/>
      <c r="R3894" s="41">
        <v>0</v>
      </c>
      <c r="S3894" s="41">
        <v>0</v>
      </c>
      <c r="T3894" s="41"/>
      <c r="U3894" s="41"/>
      <c r="V3894" s="41">
        <v>59312</v>
      </c>
      <c r="W3894" s="41">
        <v>1180.3088</v>
      </c>
      <c r="X3894" s="41"/>
      <c r="Y3894" s="41"/>
      <c r="Z3894" s="6">
        <f>0</f>
        <v>0</v>
      </c>
      <c r="AA3894" s="6">
        <f t="shared" si="448"/>
        <v>1180.3088</v>
      </c>
      <c r="AB3894" t="e">
        <f>IF(ISBLANK(Table1[[#This Row],[FY2425_Cost]])=TRUE,#N/A,Table1[[#This Row],[FY2425_Cost]])</f>
        <v>#N/A</v>
      </c>
      <c r="AC3894" s="6" t="e">
        <f t="shared" si="449"/>
        <v>#N/A</v>
      </c>
      <c r="AD3894" s="6" t="e">
        <f>SUMIFS($AB$3:AB3894,$B$3:B3894,B3894)</f>
        <v>#N/A</v>
      </c>
      <c r="AE3894" s="6">
        <f t="shared" si="450"/>
        <v>6809.0694588991346</v>
      </c>
      <c r="AF3894" s="6">
        <f t="shared" si="451"/>
        <v>6809.0694588991346</v>
      </c>
      <c r="AG3894" s="6">
        <f>VLOOKUP(Table1[[#This Row],[PracticeCode]],$AP$3:$AS$345,4,FALSE)</f>
        <v>6809.0694588991346</v>
      </c>
      <c r="AH3894" s="27">
        <f t="shared" si="452"/>
        <v>494792.38068000384</v>
      </c>
      <c r="AI3894" s="6" t="e">
        <f t="shared" si="447"/>
        <v>#N/A</v>
      </c>
    </row>
    <row r="3895" spans="1:35" x14ac:dyDescent="0.35">
      <c r="A3895" t="str">
        <f t="shared" si="446"/>
        <v>WEMBLEY PARK DRIVE MEDICAL CENTREHarness NorthBrentE84709Jan10</v>
      </c>
      <c r="B3895" s="41" t="s">
        <v>501</v>
      </c>
      <c r="C3895" s="41" t="s">
        <v>431</v>
      </c>
      <c r="D3895" s="41" t="s">
        <v>18</v>
      </c>
      <c r="E3895" s="41" t="s">
        <v>394</v>
      </c>
      <c r="F3895" s="41" t="s">
        <v>394</v>
      </c>
      <c r="G3895" s="41" t="s">
        <v>765</v>
      </c>
      <c r="H3895" s="41">
        <v>10</v>
      </c>
      <c r="I3895" s="41">
        <v>15131.2654642203</v>
      </c>
      <c r="J3895" s="41">
        <v>27019</v>
      </c>
      <c r="K3895" s="41">
        <v>22002</v>
      </c>
      <c r="L3895" s="41">
        <v>537.67809999999997</v>
      </c>
      <c r="M3895" s="41">
        <v>437.83980000000003</v>
      </c>
      <c r="N3895" s="41"/>
      <c r="O3895" s="41"/>
      <c r="P3895" s="41"/>
      <c r="Q3895" s="41"/>
      <c r="R3895" s="41">
        <v>0</v>
      </c>
      <c r="S3895" s="41">
        <v>0</v>
      </c>
      <c r="T3895" s="41"/>
      <c r="U3895" s="41"/>
      <c r="V3895" s="41">
        <v>49021</v>
      </c>
      <c r="W3895" s="41">
        <v>975.51790000000005</v>
      </c>
      <c r="X3895" s="41"/>
      <c r="Y3895" s="41"/>
      <c r="Z3895" s="6">
        <f>0</f>
        <v>0</v>
      </c>
      <c r="AA3895" s="6">
        <f t="shared" si="448"/>
        <v>975.51790000000005</v>
      </c>
      <c r="AB3895" t="e">
        <f>IF(ISBLANK(Table1[[#This Row],[FY2425_Cost]])=TRUE,#N/A,Table1[[#This Row],[FY2425_Cost]])</f>
        <v>#N/A</v>
      </c>
      <c r="AC3895" s="6" t="e">
        <f t="shared" si="449"/>
        <v>#N/A</v>
      </c>
      <c r="AD3895" s="6" t="e">
        <f>SUMIFS($AB$3:AB3895,$B$3:B3895,B3895)</f>
        <v>#N/A</v>
      </c>
      <c r="AE3895" s="6">
        <f t="shared" si="450"/>
        <v>6809.0694588991346</v>
      </c>
      <c r="AF3895" s="6">
        <f t="shared" si="451"/>
        <v>6809.0694588991346</v>
      </c>
      <c r="AG3895" s="6">
        <f>VLOOKUP(Table1[[#This Row],[PracticeCode]],$AP$3:$AS$345,4,FALSE)</f>
        <v>6809.0694588991346</v>
      </c>
      <c r="AH3895" s="27">
        <f t="shared" si="452"/>
        <v>494792.38068000384</v>
      </c>
      <c r="AI3895" s="6" t="e">
        <f t="shared" si="447"/>
        <v>#N/A</v>
      </c>
    </row>
    <row r="3896" spans="1:35" x14ac:dyDescent="0.35">
      <c r="A3896" t="str">
        <f t="shared" si="446"/>
        <v>WEMBLEY PARK DRIVE MEDICAL CENTREHarness NorthBrentE84709Jul4</v>
      </c>
      <c r="B3896" s="41" t="s">
        <v>501</v>
      </c>
      <c r="C3896" s="41" t="s">
        <v>431</v>
      </c>
      <c r="D3896" s="41" t="s">
        <v>18</v>
      </c>
      <c r="E3896" s="41" t="s">
        <v>394</v>
      </c>
      <c r="F3896" s="41" t="s">
        <v>394</v>
      </c>
      <c r="G3896" s="41" t="s">
        <v>759</v>
      </c>
      <c r="H3896" s="41">
        <v>4</v>
      </c>
      <c r="I3896" s="41">
        <v>15131.2654642203</v>
      </c>
      <c r="J3896" s="41">
        <v>25214</v>
      </c>
      <c r="K3896" s="41">
        <v>18208</v>
      </c>
      <c r="L3896" s="41">
        <v>466.459</v>
      </c>
      <c r="M3896" s="41">
        <v>336.84799999999996</v>
      </c>
      <c r="N3896" s="41">
        <v>32540</v>
      </c>
      <c r="O3896" s="41">
        <v>8948</v>
      </c>
      <c r="P3896" s="41">
        <v>647.54600000000005</v>
      </c>
      <c r="Q3896" s="41">
        <v>178.0652</v>
      </c>
      <c r="R3896" s="41">
        <v>0</v>
      </c>
      <c r="S3896" s="41">
        <v>0</v>
      </c>
      <c r="T3896" s="41">
        <v>0</v>
      </c>
      <c r="U3896" s="41">
        <v>0</v>
      </c>
      <c r="V3896" s="41">
        <v>43422</v>
      </c>
      <c r="W3896" s="41">
        <v>803.30700000000002</v>
      </c>
      <c r="X3896" s="41">
        <v>41488</v>
      </c>
      <c r="Y3896" s="41">
        <v>825.61120000000005</v>
      </c>
      <c r="Z3896" s="6">
        <f>0</f>
        <v>0</v>
      </c>
      <c r="AA3896" s="6">
        <f t="shared" si="448"/>
        <v>803.30700000000002</v>
      </c>
      <c r="AB3896">
        <f>IF(ISBLANK(Table1[[#This Row],[FY2425_Cost]])=TRUE,#N/A,Table1[[#This Row],[FY2425_Cost]])</f>
        <v>825.61120000000005</v>
      </c>
      <c r="AC3896" s="6">
        <f t="shared" si="449"/>
        <v>22.304200000000037</v>
      </c>
      <c r="AD3896" s="6" t="e">
        <f>SUMIFS($AB$3:AB3896,$B$3:B3896,B3896)</f>
        <v>#N/A</v>
      </c>
      <c r="AE3896" s="6">
        <f t="shared" si="450"/>
        <v>6809.0694588991346</v>
      </c>
      <c r="AF3896" s="6">
        <f t="shared" si="451"/>
        <v>6809.0694588991346</v>
      </c>
      <c r="AG3896" s="6">
        <f>VLOOKUP(Table1[[#This Row],[PracticeCode]],$AP$3:$AS$345,4,FALSE)</f>
        <v>6809.0694588991346</v>
      </c>
      <c r="AH3896" s="27">
        <f t="shared" si="452"/>
        <v>494792.38068000384</v>
      </c>
      <c r="AI3896" s="6" t="e">
        <f t="shared" si="447"/>
        <v>#N/A</v>
      </c>
    </row>
    <row r="3897" spans="1:35" x14ac:dyDescent="0.35">
      <c r="A3897" t="str">
        <f t="shared" si="446"/>
        <v>WEMBLEY PARK DRIVE MEDICAL CENTREHarness NorthBrentE84709Jun3</v>
      </c>
      <c r="B3897" s="41" t="s">
        <v>501</v>
      </c>
      <c r="C3897" s="41" t="s">
        <v>431</v>
      </c>
      <c r="D3897" s="41" t="s">
        <v>18</v>
      </c>
      <c r="E3897" s="41" t="s">
        <v>394</v>
      </c>
      <c r="F3897" s="41" t="s">
        <v>394</v>
      </c>
      <c r="G3897" s="41" t="s">
        <v>758</v>
      </c>
      <c r="H3897" s="41">
        <v>3</v>
      </c>
      <c r="I3897" s="41">
        <v>15131.2654642203</v>
      </c>
      <c r="J3897" s="41">
        <v>66924</v>
      </c>
      <c r="K3897" s="41">
        <v>2874</v>
      </c>
      <c r="L3897" s="41">
        <v>1238.0940000000001</v>
      </c>
      <c r="M3897" s="41">
        <v>53.168999999999997</v>
      </c>
      <c r="N3897" s="41">
        <v>32894</v>
      </c>
      <c r="O3897" s="41">
        <v>12848</v>
      </c>
      <c r="P3897" s="41">
        <v>654.59059999999999</v>
      </c>
      <c r="Q3897" s="41">
        <v>255.67520000000002</v>
      </c>
      <c r="R3897" s="41">
        <v>0</v>
      </c>
      <c r="S3897" s="41">
        <v>0</v>
      </c>
      <c r="T3897" s="41">
        <v>0</v>
      </c>
      <c r="U3897" s="41">
        <v>0</v>
      </c>
      <c r="V3897" s="41">
        <v>69798</v>
      </c>
      <c r="W3897" s="41">
        <v>1291.2630000000001</v>
      </c>
      <c r="X3897" s="41">
        <v>45742</v>
      </c>
      <c r="Y3897" s="41">
        <v>910.26580000000001</v>
      </c>
      <c r="Z3897" s="6">
        <f>0</f>
        <v>0</v>
      </c>
      <c r="AA3897" s="6">
        <f t="shared" si="448"/>
        <v>1291.2630000000001</v>
      </c>
      <c r="AB3897">
        <f>IF(ISBLANK(Table1[[#This Row],[FY2425_Cost]])=TRUE,#N/A,Table1[[#This Row],[FY2425_Cost]])</f>
        <v>910.26580000000001</v>
      </c>
      <c r="AC3897" s="6">
        <f t="shared" si="449"/>
        <v>-380.99720000000013</v>
      </c>
      <c r="AD3897" s="6" t="e">
        <f>SUMIFS($AB$3:AB3897,$B$3:B3897,B3897)</f>
        <v>#N/A</v>
      </c>
      <c r="AE3897" s="6">
        <f t="shared" si="450"/>
        <v>6809.0694588991346</v>
      </c>
      <c r="AF3897" s="6">
        <f t="shared" si="451"/>
        <v>6809.0694588991346</v>
      </c>
      <c r="AG3897" s="6">
        <f>VLOOKUP(Table1[[#This Row],[PracticeCode]],$AP$3:$AS$345,4,FALSE)</f>
        <v>6809.0694588991346</v>
      </c>
      <c r="AH3897" s="27">
        <f t="shared" si="452"/>
        <v>494792.38068000384</v>
      </c>
      <c r="AI3897" s="6" t="e">
        <f t="shared" si="447"/>
        <v>#N/A</v>
      </c>
    </row>
    <row r="3898" spans="1:35" x14ac:dyDescent="0.35">
      <c r="A3898" t="str">
        <f t="shared" si="446"/>
        <v>WEMBLEY PARK DRIVE MEDICAL CENTREHarness NorthBrentE84709Mar12</v>
      </c>
      <c r="B3898" s="41" t="s">
        <v>501</v>
      </c>
      <c r="C3898" s="41" t="s">
        <v>431</v>
      </c>
      <c r="D3898" s="41" t="s">
        <v>18</v>
      </c>
      <c r="E3898" s="41" t="s">
        <v>394</v>
      </c>
      <c r="F3898" s="41" t="s">
        <v>394</v>
      </c>
      <c r="G3898" s="41" t="s">
        <v>767</v>
      </c>
      <c r="H3898" s="41">
        <v>12</v>
      </c>
      <c r="I3898" s="41">
        <v>15131.2654642203</v>
      </c>
      <c r="J3898" s="41">
        <v>36082</v>
      </c>
      <c r="K3898" s="41">
        <v>25128</v>
      </c>
      <c r="L3898" s="41">
        <v>718.03180000000009</v>
      </c>
      <c r="M3898" s="41">
        <v>500.04720000000003</v>
      </c>
      <c r="N3898" s="41"/>
      <c r="O3898" s="41"/>
      <c r="P3898" s="41"/>
      <c r="Q3898" s="41"/>
      <c r="R3898" s="41">
        <v>0</v>
      </c>
      <c r="S3898" s="41">
        <v>0</v>
      </c>
      <c r="T3898" s="41"/>
      <c r="U3898" s="41"/>
      <c r="V3898" s="41">
        <v>61210</v>
      </c>
      <c r="W3898" s="41">
        <v>1218.0790000000002</v>
      </c>
      <c r="X3898" s="41"/>
      <c r="Y3898" s="41"/>
      <c r="Z3898" s="6">
        <f>0</f>
        <v>0</v>
      </c>
      <c r="AA3898" s="6">
        <f t="shared" si="448"/>
        <v>1218.0790000000002</v>
      </c>
      <c r="AB3898" t="e">
        <f>IF(ISBLANK(Table1[[#This Row],[FY2425_Cost]])=TRUE,#N/A,Table1[[#This Row],[FY2425_Cost]])</f>
        <v>#N/A</v>
      </c>
      <c r="AC3898" s="6" t="e">
        <f t="shared" si="449"/>
        <v>#N/A</v>
      </c>
      <c r="AD3898" s="6" t="e">
        <f>SUMIFS($AB$3:AB3898,$B$3:B3898,B3898)</f>
        <v>#N/A</v>
      </c>
      <c r="AE3898" s="6">
        <f t="shared" si="450"/>
        <v>6809.0694588991346</v>
      </c>
      <c r="AF3898" s="6">
        <f t="shared" si="451"/>
        <v>6809.0694588991346</v>
      </c>
      <c r="AG3898" s="6">
        <f>VLOOKUP(Table1[[#This Row],[PracticeCode]],$AP$3:$AS$345,4,FALSE)</f>
        <v>6809.0694588991346</v>
      </c>
      <c r="AH3898" s="27">
        <f t="shared" si="452"/>
        <v>494792.38068000384</v>
      </c>
      <c r="AI3898" s="6" t="e">
        <f t="shared" si="447"/>
        <v>#N/A</v>
      </c>
    </row>
    <row r="3899" spans="1:35" x14ac:dyDescent="0.35">
      <c r="A3899" t="str">
        <f t="shared" si="446"/>
        <v>WEMBLEY PARK DRIVE MEDICAL CENTREHarness NorthBrentE84709May2</v>
      </c>
      <c r="B3899" s="41" t="s">
        <v>501</v>
      </c>
      <c r="C3899" s="41" t="s">
        <v>431</v>
      </c>
      <c r="D3899" s="41" t="s">
        <v>18</v>
      </c>
      <c r="E3899" s="41" t="s">
        <v>394</v>
      </c>
      <c r="F3899" s="41" t="s">
        <v>394</v>
      </c>
      <c r="G3899" s="41" t="s">
        <v>757</v>
      </c>
      <c r="H3899" s="41">
        <v>2</v>
      </c>
      <c r="I3899" s="41">
        <v>15131.2654642203</v>
      </c>
      <c r="J3899" s="41">
        <v>23277</v>
      </c>
      <c r="K3899" s="41">
        <v>5456</v>
      </c>
      <c r="L3899" s="41">
        <v>430.62449999999995</v>
      </c>
      <c r="M3899" s="41">
        <v>100.93599999999999</v>
      </c>
      <c r="N3899" s="41">
        <v>24583</v>
      </c>
      <c r="O3899" s="41">
        <v>16241</v>
      </c>
      <c r="P3899" s="41">
        <v>489.20170000000002</v>
      </c>
      <c r="Q3899" s="41">
        <v>323.19589999999999</v>
      </c>
      <c r="R3899" s="41">
        <v>0</v>
      </c>
      <c r="S3899" s="41">
        <v>0</v>
      </c>
      <c r="T3899" s="41">
        <v>0</v>
      </c>
      <c r="U3899" s="41">
        <v>0</v>
      </c>
      <c r="V3899" s="41">
        <v>28733</v>
      </c>
      <c r="W3899" s="41">
        <v>531.56049999999993</v>
      </c>
      <c r="X3899" s="41">
        <v>40824</v>
      </c>
      <c r="Y3899" s="41">
        <v>812.39760000000001</v>
      </c>
      <c r="Z3899" s="6">
        <f>0</f>
        <v>0</v>
      </c>
      <c r="AA3899" s="6">
        <f t="shared" si="448"/>
        <v>531.56049999999993</v>
      </c>
      <c r="AB3899">
        <f>IF(ISBLANK(Table1[[#This Row],[FY2425_Cost]])=TRUE,#N/A,Table1[[#This Row],[FY2425_Cost]])</f>
        <v>812.39760000000001</v>
      </c>
      <c r="AC3899" s="6">
        <f t="shared" si="449"/>
        <v>280.83710000000008</v>
      </c>
      <c r="AD3899" s="6" t="e">
        <f>SUMIFS($AB$3:AB3899,$B$3:B3899,B3899)</f>
        <v>#N/A</v>
      </c>
      <c r="AE3899" s="6">
        <f t="shared" si="450"/>
        <v>6809.0694588991346</v>
      </c>
      <c r="AF3899" s="6">
        <f t="shared" si="451"/>
        <v>6809.0694588991346</v>
      </c>
      <c r="AG3899" s="6">
        <f>VLOOKUP(Table1[[#This Row],[PracticeCode]],$AP$3:$AS$345,4,FALSE)</f>
        <v>6809.0694588991346</v>
      </c>
      <c r="AH3899" s="27">
        <f t="shared" si="452"/>
        <v>494792.38068000384</v>
      </c>
      <c r="AI3899" s="6" t="e">
        <f t="shared" si="447"/>
        <v>#N/A</v>
      </c>
    </row>
    <row r="3900" spans="1:35" x14ac:dyDescent="0.35">
      <c r="A3900" t="str">
        <f t="shared" si="446"/>
        <v>WEMBLEY PARK DRIVE MEDICAL CENTREHarness NorthBrentE84709Nov8</v>
      </c>
      <c r="B3900" s="41" t="s">
        <v>501</v>
      </c>
      <c r="C3900" s="41" t="s">
        <v>431</v>
      </c>
      <c r="D3900" s="41" t="s">
        <v>18</v>
      </c>
      <c r="E3900" s="41" t="s">
        <v>394</v>
      </c>
      <c r="F3900" s="41" t="s">
        <v>394</v>
      </c>
      <c r="G3900" s="41" t="s">
        <v>763</v>
      </c>
      <c r="H3900" s="41">
        <v>8</v>
      </c>
      <c r="I3900" s="41">
        <v>15131.2654642203</v>
      </c>
      <c r="J3900" s="41">
        <v>27374</v>
      </c>
      <c r="K3900" s="41">
        <v>3817</v>
      </c>
      <c r="L3900" s="41">
        <v>544.74260000000004</v>
      </c>
      <c r="M3900" s="41">
        <v>75.958300000000008</v>
      </c>
      <c r="N3900" s="41"/>
      <c r="O3900" s="41"/>
      <c r="P3900" s="41"/>
      <c r="Q3900" s="41"/>
      <c r="R3900" s="41">
        <v>0</v>
      </c>
      <c r="S3900" s="41">
        <v>0</v>
      </c>
      <c r="T3900" s="41"/>
      <c r="U3900" s="41"/>
      <c r="V3900" s="41">
        <v>31191</v>
      </c>
      <c r="W3900" s="41">
        <v>620.70090000000005</v>
      </c>
      <c r="X3900" s="41"/>
      <c r="Y3900" s="41"/>
      <c r="Z3900" s="6">
        <f>0</f>
        <v>0</v>
      </c>
      <c r="AA3900" s="6">
        <f t="shared" si="448"/>
        <v>620.70090000000005</v>
      </c>
      <c r="AB3900" t="e">
        <f>IF(ISBLANK(Table1[[#This Row],[FY2425_Cost]])=TRUE,#N/A,Table1[[#This Row],[FY2425_Cost]])</f>
        <v>#N/A</v>
      </c>
      <c r="AC3900" s="6" t="e">
        <f t="shared" si="449"/>
        <v>#N/A</v>
      </c>
      <c r="AD3900" s="6" t="e">
        <f>SUMIFS($AB$3:AB3900,$B$3:B3900,B3900)</f>
        <v>#N/A</v>
      </c>
      <c r="AE3900" s="6">
        <f t="shared" si="450"/>
        <v>6809.0694588991346</v>
      </c>
      <c r="AF3900" s="6">
        <f t="shared" si="451"/>
        <v>6809.0694588991346</v>
      </c>
      <c r="AG3900" s="6">
        <f>VLOOKUP(Table1[[#This Row],[PracticeCode]],$AP$3:$AS$345,4,FALSE)</f>
        <v>6809.0694588991346</v>
      </c>
      <c r="AH3900" s="27">
        <f t="shared" si="452"/>
        <v>494792.38068000384</v>
      </c>
      <c r="AI3900" s="6" t="e">
        <f t="shared" si="447"/>
        <v>#N/A</v>
      </c>
    </row>
    <row r="3901" spans="1:35" x14ac:dyDescent="0.35">
      <c r="A3901" t="str">
        <f t="shared" si="446"/>
        <v>WEMBLEY PARK DRIVE MEDICAL CENTREHarness NorthBrentE84709Oct7</v>
      </c>
      <c r="B3901" s="41" t="s">
        <v>501</v>
      </c>
      <c r="C3901" s="41" t="s">
        <v>431</v>
      </c>
      <c r="D3901" s="41" t="s">
        <v>18</v>
      </c>
      <c r="E3901" s="41" t="s">
        <v>394</v>
      </c>
      <c r="F3901" s="41" t="s">
        <v>394</v>
      </c>
      <c r="G3901" s="41" t="s">
        <v>762</v>
      </c>
      <c r="H3901" s="41">
        <v>7</v>
      </c>
      <c r="I3901" s="41">
        <v>15131.2654642203</v>
      </c>
      <c r="J3901" s="41">
        <v>80312</v>
      </c>
      <c r="K3901" s="41">
        <v>17831</v>
      </c>
      <c r="L3901" s="41">
        <v>1598.2088000000001</v>
      </c>
      <c r="M3901" s="41">
        <v>354.83690000000001</v>
      </c>
      <c r="N3901" s="41">
        <v>0</v>
      </c>
      <c r="O3901" s="41">
        <v>40445</v>
      </c>
      <c r="P3901" s="41">
        <v>0</v>
      </c>
      <c r="Q3901" s="41">
        <v>910.01249999999993</v>
      </c>
      <c r="R3901" s="41">
        <v>0</v>
      </c>
      <c r="S3901" s="41">
        <v>0</v>
      </c>
      <c r="T3901" s="41">
        <v>0</v>
      </c>
      <c r="U3901" s="41">
        <v>0</v>
      </c>
      <c r="V3901" s="41">
        <v>98143</v>
      </c>
      <c r="W3901" s="41">
        <v>1953.0457000000001</v>
      </c>
      <c r="X3901" s="41">
        <v>40445</v>
      </c>
      <c r="Y3901" s="41">
        <v>910.01249999999993</v>
      </c>
      <c r="Z3901" s="6">
        <f>0</f>
        <v>0</v>
      </c>
      <c r="AA3901" s="6">
        <f t="shared" si="448"/>
        <v>1953.0457000000001</v>
      </c>
      <c r="AB3901">
        <f>IF(ISBLANK(Table1[[#This Row],[FY2425_Cost]])=TRUE,#N/A,Table1[[#This Row],[FY2425_Cost]])</f>
        <v>910.01249999999993</v>
      </c>
      <c r="AC3901" s="6">
        <f t="shared" si="449"/>
        <v>-1043.0332000000003</v>
      </c>
      <c r="AD3901" s="6" t="e">
        <f>SUMIFS($AB$3:AB3901,$B$3:B3901,B3901)</f>
        <v>#N/A</v>
      </c>
      <c r="AE3901" s="6">
        <f t="shared" si="450"/>
        <v>6809.0694588991346</v>
      </c>
      <c r="AF3901" s="6">
        <f t="shared" si="451"/>
        <v>6809.0694588991346</v>
      </c>
      <c r="AG3901" s="6">
        <f>VLOOKUP(Table1[[#This Row],[PracticeCode]],$AP$3:$AS$345,4,FALSE)</f>
        <v>6809.0694588991346</v>
      </c>
      <c r="AH3901" s="27">
        <f t="shared" si="452"/>
        <v>494792.38068000384</v>
      </c>
      <c r="AI3901" s="6" t="e">
        <f t="shared" si="447"/>
        <v>#N/A</v>
      </c>
    </row>
    <row r="3902" spans="1:35" x14ac:dyDescent="0.35">
      <c r="A3902" t="str">
        <f t="shared" si="446"/>
        <v>WEMBLEY PARK DRIVE MEDICAL CENTREHarness NorthBrentE84709Sep6</v>
      </c>
      <c r="B3902" s="41" t="s">
        <v>501</v>
      </c>
      <c r="C3902" s="41" t="s">
        <v>431</v>
      </c>
      <c r="D3902" s="41" t="s">
        <v>18</v>
      </c>
      <c r="E3902" s="41" t="s">
        <v>394</v>
      </c>
      <c r="F3902" s="41" t="s">
        <v>394</v>
      </c>
      <c r="G3902" s="41" t="s">
        <v>761</v>
      </c>
      <c r="H3902" s="41">
        <v>6</v>
      </c>
      <c r="I3902" s="41">
        <v>15131.2654642203</v>
      </c>
      <c r="J3902" s="41">
        <v>113570</v>
      </c>
      <c r="K3902" s="41">
        <v>32592</v>
      </c>
      <c r="L3902" s="41">
        <v>2260.0430000000001</v>
      </c>
      <c r="M3902" s="41">
        <v>648.58080000000007</v>
      </c>
      <c r="N3902" s="41">
        <v>35901</v>
      </c>
      <c r="O3902" s="41">
        <v>30618</v>
      </c>
      <c r="P3902" s="41">
        <v>807.77249999999992</v>
      </c>
      <c r="Q3902" s="41">
        <v>688.90499999999997</v>
      </c>
      <c r="R3902" s="41">
        <v>0</v>
      </c>
      <c r="S3902" s="41">
        <v>0</v>
      </c>
      <c r="T3902" s="41">
        <v>0</v>
      </c>
      <c r="U3902" s="41">
        <v>0</v>
      </c>
      <c r="V3902" s="41">
        <v>146162</v>
      </c>
      <c r="W3902" s="41">
        <v>2908.6238000000003</v>
      </c>
      <c r="X3902" s="41">
        <v>66519</v>
      </c>
      <c r="Y3902" s="41">
        <v>1496.6774999999998</v>
      </c>
      <c r="Z3902" s="6">
        <f>0</f>
        <v>0</v>
      </c>
      <c r="AA3902" s="6">
        <f t="shared" si="448"/>
        <v>2908.6238000000003</v>
      </c>
      <c r="AB3902">
        <f>IF(ISBLANK(Table1[[#This Row],[FY2425_Cost]])=TRUE,#N/A,Table1[[#This Row],[FY2425_Cost]])</f>
        <v>1496.6774999999998</v>
      </c>
      <c r="AC3902" s="6">
        <f t="shared" si="449"/>
        <v>-1411.9463000000005</v>
      </c>
      <c r="AD3902" s="6" t="e">
        <f>SUMIFS($AB$3:AB3902,$B$3:B3902,B3902)</f>
        <v>#N/A</v>
      </c>
      <c r="AE3902" s="6">
        <f t="shared" si="450"/>
        <v>6809.0694588991346</v>
      </c>
      <c r="AF3902" s="6">
        <f t="shared" si="451"/>
        <v>6809.0694588991346</v>
      </c>
      <c r="AG3902" s="6">
        <f>VLOOKUP(Table1[[#This Row],[PracticeCode]],$AP$3:$AS$345,4,FALSE)</f>
        <v>6809.0694588991346</v>
      </c>
      <c r="AH3902" s="27">
        <f t="shared" si="452"/>
        <v>494792.38068000384</v>
      </c>
      <c r="AI3902" s="6" t="e">
        <f t="shared" si="447"/>
        <v>#N/A</v>
      </c>
    </row>
    <row r="3903" spans="1:35" x14ac:dyDescent="0.35">
      <c r="A3903" t="str">
        <f t="shared" si="446"/>
        <v>WEST END SURGERYNortholtEalingE85064Apr1</v>
      </c>
      <c r="B3903" s="41" t="s">
        <v>661</v>
      </c>
      <c r="C3903" s="41" t="s">
        <v>532</v>
      </c>
      <c r="D3903" s="41" t="s">
        <v>12</v>
      </c>
      <c r="E3903" s="41" t="s">
        <v>395</v>
      </c>
      <c r="F3903" s="41" t="s">
        <v>395</v>
      </c>
      <c r="G3903" s="41" t="s">
        <v>756</v>
      </c>
      <c r="H3903" s="41">
        <v>1</v>
      </c>
      <c r="I3903" s="41">
        <v>6244.5835181298698</v>
      </c>
      <c r="J3903" s="41">
        <v>369</v>
      </c>
      <c r="K3903" s="41">
        <v>0</v>
      </c>
      <c r="L3903" s="41">
        <v>6.8264999999999993</v>
      </c>
      <c r="M3903" s="41">
        <v>0</v>
      </c>
      <c r="N3903" s="41">
        <v>299</v>
      </c>
      <c r="O3903" s="41">
        <v>0</v>
      </c>
      <c r="P3903" s="41">
        <v>5.9500999999999999</v>
      </c>
      <c r="Q3903" s="41">
        <v>0</v>
      </c>
      <c r="R3903" s="41">
        <v>13526</v>
      </c>
      <c r="S3903" s="41">
        <v>242.11539999999999</v>
      </c>
      <c r="T3903" s="41">
        <v>11254</v>
      </c>
      <c r="U3903" s="41">
        <v>247.58799999999999</v>
      </c>
      <c r="V3903" s="41">
        <v>13895</v>
      </c>
      <c r="W3903" s="41">
        <v>248.9419</v>
      </c>
      <c r="X3903" s="41">
        <v>11553</v>
      </c>
      <c r="Y3903" s="41">
        <v>253.53809999999999</v>
      </c>
      <c r="Z3903" s="6">
        <f>0</f>
        <v>0</v>
      </c>
      <c r="AA3903" s="6">
        <f t="shared" si="448"/>
        <v>248.9419</v>
      </c>
      <c r="AB3903">
        <f>IF(ISBLANK(Table1[[#This Row],[FY2425_Cost]])=TRUE,#N/A,Table1[[#This Row],[FY2425_Cost]])</f>
        <v>253.53809999999999</v>
      </c>
      <c r="AC3903" s="6">
        <f t="shared" si="449"/>
        <v>4.5961999999999819</v>
      </c>
      <c r="AD3903" s="6">
        <f>SUMIFS($AB$3:AB3903,$B$3:B3903,B3903)</f>
        <v>253.53809999999999</v>
      </c>
      <c r="AE3903" s="6">
        <f t="shared" si="450"/>
        <v>2810.0625831584416</v>
      </c>
      <c r="AF3903" s="6">
        <f t="shared" si="451"/>
        <v>2810.0625831584416</v>
      </c>
      <c r="AG3903" s="6">
        <f>VLOOKUP(Table1[[#This Row],[PracticeCode]],$AP$3:$AS$345,4,FALSE)</f>
        <v>2810.0625831584416</v>
      </c>
      <c r="AH3903" s="27">
        <f t="shared" si="452"/>
        <v>204197.88104284677</v>
      </c>
      <c r="AI3903" s="6">
        <f t="shared" si="447"/>
        <v>0</v>
      </c>
    </row>
    <row r="3904" spans="1:35" x14ac:dyDescent="0.35">
      <c r="A3904" t="str">
        <f t="shared" si="446"/>
        <v>WEST END SURGERYNortholtEalingE85064Aug5</v>
      </c>
      <c r="B3904" s="41" t="s">
        <v>661</v>
      </c>
      <c r="C3904" s="41" t="s">
        <v>532</v>
      </c>
      <c r="D3904" s="41" t="s">
        <v>12</v>
      </c>
      <c r="E3904" s="41" t="s">
        <v>395</v>
      </c>
      <c r="F3904" s="41" t="s">
        <v>395</v>
      </c>
      <c r="G3904" s="41" t="s">
        <v>760</v>
      </c>
      <c r="H3904" s="41">
        <v>5</v>
      </c>
      <c r="I3904" s="41">
        <v>6244.5835181298698</v>
      </c>
      <c r="J3904" s="41">
        <v>18416</v>
      </c>
      <c r="K3904" s="41">
        <v>0</v>
      </c>
      <c r="L3904" s="41">
        <v>340.69599999999997</v>
      </c>
      <c r="M3904" s="41">
        <v>0</v>
      </c>
      <c r="N3904" s="41">
        <v>434</v>
      </c>
      <c r="O3904" s="41">
        <v>0</v>
      </c>
      <c r="P3904" s="41">
        <v>8.6365999999999996</v>
      </c>
      <c r="Q3904" s="41">
        <v>0</v>
      </c>
      <c r="R3904" s="41">
        <v>21075</v>
      </c>
      <c r="S3904" s="41">
        <v>377.24250000000001</v>
      </c>
      <c r="T3904" s="41">
        <v>16749</v>
      </c>
      <c r="U3904" s="41">
        <v>368.47800000000001</v>
      </c>
      <c r="V3904" s="41">
        <v>39491</v>
      </c>
      <c r="W3904" s="41">
        <v>717.93849999999998</v>
      </c>
      <c r="X3904" s="41">
        <v>17183</v>
      </c>
      <c r="Y3904" s="41">
        <v>377.1146</v>
      </c>
      <c r="Z3904" s="6">
        <f>0</f>
        <v>0</v>
      </c>
      <c r="AA3904" s="6">
        <f t="shared" si="448"/>
        <v>717.93849999999998</v>
      </c>
      <c r="AB3904">
        <f>IF(ISBLANK(Table1[[#This Row],[FY2425_Cost]])=TRUE,#N/A,Table1[[#This Row],[FY2425_Cost]])</f>
        <v>377.1146</v>
      </c>
      <c r="AC3904" s="6">
        <f t="shared" si="449"/>
        <v>-340.82389999999998</v>
      </c>
      <c r="AD3904" s="6">
        <f>SUMIFS($AB$3:AB3904,$B$3:B3904,B3904)</f>
        <v>630.65269999999998</v>
      </c>
      <c r="AE3904" s="6">
        <f t="shared" si="450"/>
        <v>2810.0625831584416</v>
      </c>
      <c r="AF3904" s="6">
        <f t="shared" si="451"/>
        <v>2810.0625831584416</v>
      </c>
      <c r="AG3904" s="6">
        <f>VLOOKUP(Table1[[#This Row],[PracticeCode]],$AP$3:$AS$345,4,FALSE)</f>
        <v>2810.0625831584416</v>
      </c>
      <c r="AH3904" s="27">
        <f t="shared" si="452"/>
        <v>204197.88104284677</v>
      </c>
      <c r="AI3904" s="6">
        <f t="shared" si="447"/>
        <v>0</v>
      </c>
    </row>
    <row r="3905" spans="1:35" x14ac:dyDescent="0.35">
      <c r="A3905" t="str">
        <f t="shared" si="446"/>
        <v>WEST END SURGERYNortholtEalingE85064Dec9</v>
      </c>
      <c r="B3905" s="41" t="s">
        <v>661</v>
      </c>
      <c r="C3905" s="41" t="s">
        <v>532</v>
      </c>
      <c r="D3905" s="41" t="s">
        <v>12</v>
      </c>
      <c r="E3905" s="41" t="s">
        <v>395</v>
      </c>
      <c r="F3905" s="41" t="s">
        <v>395</v>
      </c>
      <c r="G3905" s="41" t="s">
        <v>764</v>
      </c>
      <c r="H3905" s="41">
        <v>9</v>
      </c>
      <c r="I3905" s="41">
        <v>6244.5835181298698</v>
      </c>
      <c r="J3905" s="41">
        <v>286</v>
      </c>
      <c r="K3905" s="41">
        <v>0</v>
      </c>
      <c r="L3905" s="41">
        <v>5.6914000000000007</v>
      </c>
      <c r="M3905" s="41">
        <v>0</v>
      </c>
      <c r="N3905" s="41"/>
      <c r="O3905" s="41"/>
      <c r="P3905" s="41"/>
      <c r="Q3905" s="41"/>
      <c r="R3905" s="41">
        <v>19917</v>
      </c>
      <c r="S3905" s="41">
        <v>356.51429999999999</v>
      </c>
      <c r="T3905" s="41"/>
      <c r="U3905" s="41"/>
      <c r="V3905" s="41">
        <v>20203</v>
      </c>
      <c r="W3905" s="41">
        <v>362.20569999999998</v>
      </c>
      <c r="X3905" s="41"/>
      <c r="Y3905" s="41"/>
      <c r="Z3905" s="6">
        <f>0</f>
        <v>0</v>
      </c>
      <c r="AA3905" s="6">
        <f t="shared" si="448"/>
        <v>362.20569999999998</v>
      </c>
      <c r="AB3905" t="e">
        <f>IF(ISBLANK(Table1[[#This Row],[FY2425_Cost]])=TRUE,#N/A,Table1[[#This Row],[FY2425_Cost]])</f>
        <v>#N/A</v>
      </c>
      <c r="AC3905" s="6" t="e">
        <f t="shared" si="449"/>
        <v>#N/A</v>
      </c>
      <c r="AD3905" s="6" t="e">
        <f>SUMIFS($AB$3:AB3905,$B$3:B3905,B3905)</f>
        <v>#N/A</v>
      </c>
      <c r="AE3905" s="6">
        <f t="shared" si="450"/>
        <v>2810.0625831584416</v>
      </c>
      <c r="AF3905" s="6">
        <f t="shared" si="451"/>
        <v>2810.0625831584416</v>
      </c>
      <c r="AG3905" s="6">
        <f>VLOOKUP(Table1[[#This Row],[PracticeCode]],$AP$3:$AS$345,4,FALSE)</f>
        <v>2810.0625831584416</v>
      </c>
      <c r="AH3905" s="27">
        <f t="shared" si="452"/>
        <v>204197.88104284677</v>
      </c>
      <c r="AI3905" s="6" t="e">
        <f t="shared" si="447"/>
        <v>#N/A</v>
      </c>
    </row>
    <row r="3906" spans="1:35" x14ac:dyDescent="0.35">
      <c r="A3906" t="str">
        <f t="shared" si="446"/>
        <v>WEST END SURGERYNortholtEalingE85064Feb11</v>
      </c>
      <c r="B3906" s="41" t="s">
        <v>661</v>
      </c>
      <c r="C3906" s="41" t="s">
        <v>532</v>
      </c>
      <c r="D3906" s="41" t="s">
        <v>12</v>
      </c>
      <c r="E3906" s="41" t="s">
        <v>395</v>
      </c>
      <c r="F3906" s="41" t="s">
        <v>395</v>
      </c>
      <c r="G3906" s="41" t="s">
        <v>766</v>
      </c>
      <c r="H3906" s="41">
        <v>11</v>
      </c>
      <c r="I3906" s="41">
        <v>6244.5835181298698</v>
      </c>
      <c r="J3906" s="41">
        <v>601</v>
      </c>
      <c r="K3906" s="41">
        <v>0</v>
      </c>
      <c r="L3906" s="41">
        <v>11.959900000000001</v>
      </c>
      <c r="M3906" s="41">
        <v>0</v>
      </c>
      <c r="N3906" s="41"/>
      <c r="O3906" s="41"/>
      <c r="P3906" s="41"/>
      <c r="Q3906" s="41"/>
      <c r="R3906" s="41">
        <v>16996</v>
      </c>
      <c r="S3906" s="41">
        <v>304.22840000000002</v>
      </c>
      <c r="T3906" s="41"/>
      <c r="U3906" s="41"/>
      <c r="V3906" s="41">
        <v>17597</v>
      </c>
      <c r="W3906" s="41">
        <v>316.18830000000003</v>
      </c>
      <c r="X3906" s="41"/>
      <c r="Y3906" s="41"/>
      <c r="Z3906" s="6">
        <f>0</f>
        <v>0</v>
      </c>
      <c r="AA3906" s="6">
        <f t="shared" si="448"/>
        <v>316.18830000000003</v>
      </c>
      <c r="AB3906" t="e">
        <f>IF(ISBLANK(Table1[[#This Row],[FY2425_Cost]])=TRUE,#N/A,Table1[[#This Row],[FY2425_Cost]])</f>
        <v>#N/A</v>
      </c>
      <c r="AC3906" s="6" t="e">
        <f t="shared" si="449"/>
        <v>#N/A</v>
      </c>
      <c r="AD3906" s="6" t="e">
        <f>SUMIFS($AB$3:AB3906,$B$3:B3906,B3906)</f>
        <v>#N/A</v>
      </c>
      <c r="AE3906" s="6">
        <f t="shared" si="450"/>
        <v>2810.0625831584416</v>
      </c>
      <c r="AF3906" s="6">
        <f t="shared" si="451"/>
        <v>2810.0625831584416</v>
      </c>
      <c r="AG3906" s="6">
        <f>VLOOKUP(Table1[[#This Row],[PracticeCode]],$AP$3:$AS$345,4,FALSE)</f>
        <v>2810.0625831584416</v>
      </c>
      <c r="AH3906" s="27">
        <f t="shared" si="452"/>
        <v>204197.88104284677</v>
      </c>
      <c r="AI3906" s="6" t="e">
        <f t="shared" si="447"/>
        <v>#N/A</v>
      </c>
    </row>
    <row r="3907" spans="1:35" x14ac:dyDescent="0.35">
      <c r="A3907" t="str">
        <f t="shared" ref="A3907:A3970" si="453">CONCATENATE(B3907,C3907,D3907,E3907,G3907,H3907)</f>
        <v>WEST END SURGERYNortholtEalingE85064Jan10</v>
      </c>
      <c r="B3907" s="41" t="s">
        <v>661</v>
      </c>
      <c r="C3907" s="41" t="s">
        <v>532</v>
      </c>
      <c r="D3907" s="41" t="s">
        <v>12</v>
      </c>
      <c r="E3907" s="41" t="s">
        <v>395</v>
      </c>
      <c r="F3907" s="41" t="s">
        <v>395</v>
      </c>
      <c r="G3907" s="41" t="s">
        <v>765</v>
      </c>
      <c r="H3907" s="41">
        <v>10</v>
      </c>
      <c r="I3907" s="41">
        <v>6244.5835181298698</v>
      </c>
      <c r="J3907" s="41">
        <v>321</v>
      </c>
      <c r="K3907" s="41">
        <v>0</v>
      </c>
      <c r="L3907" s="41">
        <v>6.3879000000000001</v>
      </c>
      <c r="M3907" s="41">
        <v>0</v>
      </c>
      <c r="N3907" s="41"/>
      <c r="O3907" s="41"/>
      <c r="P3907" s="41"/>
      <c r="Q3907" s="41"/>
      <c r="R3907" s="41">
        <v>19847</v>
      </c>
      <c r="S3907" s="41">
        <v>355.26130000000001</v>
      </c>
      <c r="T3907" s="41"/>
      <c r="U3907" s="41"/>
      <c r="V3907" s="41">
        <v>20168</v>
      </c>
      <c r="W3907" s="41">
        <v>361.64920000000001</v>
      </c>
      <c r="X3907" s="41"/>
      <c r="Y3907" s="41"/>
      <c r="Z3907" s="6">
        <f>0</f>
        <v>0</v>
      </c>
      <c r="AA3907" s="6">
        <f t="shared" si="448"/>
        <v>361.64920000000001</v>
      </c>
      <c r="AB3907" t="e">
        <f>IF(ISBLANK(Table1[[#This Row],[FY2425_Cost]])=TRUE,#N/A,Table1[[#This Row],[FY2425_Cost]])</f>
        <v>#N/A</v>
      </c>
      <c r="AC3907" s="6" t="e">
        <f t="shared" si="449"/>
        <v>#N/A</v>
      </c>
      <c r="AD3907" s="6" t="e">
        <f>SUMIFS($AB$3:AB3907,$B$3:B3907,B3907)</f>
        <v>#N/A</v>
      </c>
      <c r="AE3907" s="6">
        <f t="shared" si="450"/>
        <v>2810.0625831584416</v>
      </c>
      <c r="AF3907" s="6">
        <f t="shared" si="451"/>
        <v>2810.0625831584416</v>
      </c>
      <c r="AG3907" s="6">
        <f>VLOOKUP(Table1[[#This Row],[PracticeCode]],$AP$3:$AS$345,4,FALSE)</f>
        <v>2810.0625831584416</v>
      </c>
      <c r="AH3907" s="27">
        <f t="shared" si="452"/>
        <v>204197.88104284677</v>
      </c>
      <c r="AI3907" s="6" t="e">
        <f t="shared" ref="AI3907:AI3970" si="454">IF(AD3907-AF3907&lt;=0,0,AD3907-AF3907)</f>
        <v>#N/A</v>
      </c>
    </row>
    <row r="3908" spans="1:35" x14ac:dyDescent="0.35">
      <c r="A3908" t="str">
        <f t="shared" si="453"/>
        <v>WEST END SURGERYNortholtEalingE85064Jul4</v>
      </c>
      <c r="B3908" s="41" t="s">
        <v>661</v>
      </c>
      <c r="C3908" s="41" t="s">
        <v>532</v>
      </c>
      <c r="D3908" s="41" t="s">
        <v>12</v>
      </c>
      <c r="E3908" s="41" t="s">
        <v>395</v>
      </c>
      <c r="F3908" s="41" t="s">
        <v>395</v>
      </c>
      <c r="G3908" s="41" t="s">
        <v>759</v>
      </c>
      <c r="H3908" s="41">
        <v>4</v>
      </c>
      <c r="I3908" s="41">
        <v>6244.5835181298698</v>
      </c>
      <c r="J3908" s="41">
        <v>552</v>
      </c>
      <c r="K3908" s="41">
        <v>0</v>
      </c>
      <c r="L3908" s="41">
        <v>10.212</v>
      </c>
      <c r="M3908" s="41">
        <v>0</v>
      </c>
      <c r="N3908" s="41">
        <v>340</v>
      </c>
      <c r="O3908" s="41">
        <v>0</v>
      </c>
      <c r="P3908" s="41">
        <v>6.766</v>
      </c>
      <c r="Q3908" s="41">
        <v>0</v>
      </c>
      <c r="R3908" s="41">
        <v>18899</v>
      </c>
      <c r="S3908" s="41">
        <v>338.2921</v>
      </c>
      <c r="T3908" s="41">
        <v>18230</v>
      </c>
      <c r="U3908" s="41">
        <v>401.06</v>
      </c>
      <c r="V3908" s="41">
        <v>19451</v>
      </c>
      <c r="W3908" s="41">
        <v>348.50409999999999</v>
      </c>
      <c r="X3908" s="41">
        <v>18570</v>
      </c>
      <c r="Y3908" s="41">
        <v>407.82600000000002</v>
      </c>
      <c r="Z3908" s="6">
        <f>0</f>
        <v>0</v>
      </c>
      <c r="AA3908" s="6">
        <f t="shared" si="448"/>
        <v>348.50409999999999</v>
      </c>
      <c r="AB3908">
        <f>IF(ISBLANK(Table1[[#This Row],[FY2425_Cost]])=TRUE,#N/A,Table1[[#This Row],[FY2425_Cost]])</f>
        <v>407.82600000000002</v>
      </c>
      <c r="AC3908" s="6">
        <f t="shared" si="449"/>
        <v>59.321900000000028</v>
      </c>
      <c r="AD3908" s="6" t="e">
        <f>SUMIFS($AB$3:AB3908,$B$3:B3908,B3908)</f>
        <v>#N/A</v>
      </c>
      <c r="AE3908" s="6">
        <f t="shared" si="450"/>
        <v>2810.0625831584416</v>
      </c>
      <c r="AF3908" s="6">
        <f t="shared" si="451"/>
        <v>2810.0625831584416</v>
      </c>
      <c r="AG3908" s="6">
        <f>VLOOKUP(Table1[[#This Row],[PracticeCode]],$AP$3:$AS$345,4,FALSE)</f>
        <v>2810.0625831584416</v>
      </c>
      <c r="AH3908" s="27">
        <f t="shared" si="452"/>
        <v>204197.88104284677</v>
      </c>
      <c r="AI3908" s="6" t="e">
        <f t="shared" si="454"/>
        <v>#N/A</v>
      </c>
    </row>
    <row r="3909" spans="1:35" x14ac:dyDescent="0.35">
      <c r="A3909" t="str">
        <f t="shared" si="453"/>
        <v>WEST END SURGERYNortholtEalingE85064Jun3</v>
      </c>
      <c r="B3909" s="41" t="s">
        <v>661</v>
      </c>
      <c r="C3909" s="41" t="s">
        <v>532</v>
      </c>
      <c r="D3909" s="41" t="s">
        <v>12</v>
      </c>
      <c r="E3909" s="41" t="s">
        <v>395</v>
      </c>
      <c r="F3909" s="41" t="s">
        <v>395</v>
      </c>
      <c r="G3909" s="41" t="s">
        <v>758</v>
      </c>
      <c r="H3909" s="41">
        <v>3</v>
      </c>
      <c r="I3909" s="41">
        <v>6244.5835181298698</v>
      </c>
      <c r="J3909" s="41">
        <v>614</v>
      </c>
      <c r="K3909" s="41">
        <v>0</v>
      </c>
      <c r="L3909" s="41">
        <v>11.359</v>
      </c>
      <c r="M3909" s="41">
        <v>0</v>
      </c>
      <c r="N3909" s="41">
        <v>1445</v>
      </c>
      <c r="O3909" s="41">
        <v>0</v>
      </c>
      <c r="P3909" s="41">
        <v>28.755500000000001</v>
      </c>
      <c r="Q3909" s="41">
        <v>0</v>
      </c>
      <c r="R3909" s="41">
        <v>17227</v>
      </c>
      <c r="S3909" s="41">
        <v>308.36329999999998</v>
      </c>
      <c r="T3909" s="41">
        <v>11531</v>
      </c>
      <c r="U3909" s="41">
        <v>253.68199999999999</v>
      </c>
      <c r="V3909" s="41">
        <v>17841</v>
      </c>
      <c r="W3909" s="41">
        <v>319.72229999999996</v>
      </c>
      <c r="X3909" s="41">
        <v>12976</v>
      </c>
      <c r="Y3909" s="41">
        <v>282.4375</v>
      </c>
      <c r="Z3909" s="6">
        <f>0</f>
        <v>0</v>
      </c>
      <c r="AA3909" s="6">
        <f t="shared" si="448"/>
        <v>319.72229999999996</v>
      </c>
      <c r="AB3909">
        <f>IF(ISBLANK(Table1[[#This Row],[FY2425_Cost]])=TRUE,#N/A,Table1[[#This Row],[FY2425_Cost]])</f>
        <v>282.4375</v>
      </c>
      <c r="AC3909" s="6">
        <f t="shared" si="449"/>
        <v>-37.284799999999962</v>
      </c>
      <c r="AD3909" s="6" t="e">
        <f>SUMIFS($AB$3:AB3909,$B$3:B3909,B3909)</f>
        <v>#N/A</v>
      </c>
      <c r="AE3909" s="6">
        <f t="shared" si="450"/>
        <v>2810.0625831584416</v>
      </c>
      <c r="AF3909" s="6">
        <f t="shared" si="451"/>
        <v>2810.0625831584416</v>
      </c>
      <c r="AG3909" s="6">
        <f>VLOOKUP(Table1[[#This Row],[PracticeCode]],$AP$3:$AS$345,4,FALSE)</f>
        <v>2810.0625831584416</v>
      </c>
      <c r="AH3909" s="27">
        <f t="shared" si="452"/>
        <v>204197.88104284677</v>
      </c>
      <c r="AI3909" s="6" t="e">
        <f t="shared" si="454"/>
        <v>#N/A</v>
      </c>
    </row>
    <row r="3910" spans="1:35" x14ac:dyDescent="0.35">
      <c r="A3910" t="str">
        <f t="shared" si="453"/>
        <v>WEST END SURGERYNortholtEalingE85064Mar12</v>
      </c>
      <c r="B3910" s="41" t="s">
        <v>661</v>
      </c>
      <c r="C3910" s="41" t="s">
        <v>532</v>
      </c>
      <c r="D3910" s="41" t="s">
        <v>12</v>
      </c>
      <c r="E3910" s="41" t="s">
        <v>395</v>
      </c>
      <c r="F3910" s="41" t="s">
        <v>395</v>
      </c>
      <c r="G3910" s="41" t="s">
        <v>767</v>
      </c>
      <c r="H3910" s="41">
        <v>12</v>
      </c>
      <c r="I3910" s="41">
        <v>6244.5835181298698</v>
      </c>
      <c r="J3910" s="41">
        <v>534</v>
      </c>
      <c r="K3910" s="41">
        <v>0</v>
      </c>
      <c r="L3910" s="41">
        <v>10.6266</v>
      </c>
      <c r="M3910" s="41">
        <v>0</v>
      </c>
      <c r="N3910" s="41"/>
      <c r="O3910" s="41"/>
      <c r="P3910" s="41"/>
      <c r="Q3910" s="41"/>
      <c r="R3910" s="41">
        <v>10464</v>
      </c>
      <c r="S3910" s="41">
        <v>187.3056</v>
      </c>
      <c r="T3910" s="41"/>
      <c r="U3910" s="41"/>
      <c r="V3910" s="41">
        <v>10998</v>
      </c>
      <c r="W3910" s="41">
        <v>197.93219999999999</v>
      </c>
      <c r="X3910" s="41"/>
      <c r="Y3910" s="41"/>
      <c r="Z3910" s="6">
        <f>0</f>
        <v>0</v>
      </c>
      <c r="AA3910" s="6">
        <f t="shared" si="448"/>
        <v>197.93219999999999</v>
      </c>
      <c r="AB3910" t="e">
        <f>IF(ISBLANK(Table1[[#This Row],[FY2425_Cost]])=TRUE,#N/A,Table1[[#This Row],[FY2425_Cost]])</f>
        <v>#N/A</v>
      </c>
      <c r="AC3910" s="6" t="e">
        <f t="shared" si="449"/>
        <v>#N/A</v>
      </c>
      <c r="AD3910" s="6" t="e">
        <f>SUMIFS($AB$3:AB3910,$B$3:B3910,B3910)</f>
        <v>#N/A</v>
      </c>
      <c r="AE3910" s="6">
        <f t="shared" si="450"/>
        <v>2810.0625831584416</v>
      </c>
      <c r="AF3910" s="6">
        <f t="shared" si="451"/>
        <v>2810.0625831584416</v>
      </c>
      <c r="AG3910" s="6">
        <f>VLOOKUP(Table1[[#This Row],[PracticeCode]],$AP$3:$AS$345,4,FALSE)</f>
        <v>2810.0625831584416</v>
      </c>
      <c r="AH3910" s="27">
        <f t="shared" si="452"/>
        <v>204197.88104284677</v>
      </c>
      <c r="AI3910" s="6" t="e">
        <f t="shared" si="454"/>
        <v>#N/A</v>
      </c>
    </row>
    <row r="3911" spans="1:35" x14ac:dyDescent="0.35">
      <c r="A3911" t="str">
        <f t="shared" si="453"/>
        <v>WEST END SURGERYNortholtEalingE85064May2</v>
      </c>
      <c r="B3911" s="41" t="s">
        <v>661</v>
      </c>
      <c r="C3911" s="41" t="s">
        <v>532</v>
      </c>
      <c r="D3911" s="41" t="s">
        <v>12</v>
      </c>
      <c r="E3911" s="41" t="s">
        <v>395</v>
      </c>
      <c r="F3911" s="41" t="s">
        <v>395</v>
      </c>
      <c r="G3911" s="41" t="s">
        <v>757</v>
      </c>
      <c r="H3911" s="41">
        <v>2</v>
      </c>
      <c r="I3911" s="41">
        <v>6244.5835181298698</v>
      </c>
      <c r="J3911" s="41">
        <v>324</v>
      </c>
      <c r="K3911" s="41">
        <v>0</v>
      </c>
      <c r="L3911" s="41">
        <v>5.9939999999999998</v>
      </c>
      <c r="M3911" s="41">
        <v>0</v>
      </c>
      <c r="N3911" s="41">
        <v>385</v>
      </c>
      <c r="O3911" s="41">
        <v>0</v>
      </c>
      <c r="P3911" s="41">
        <v>7.6615000000000002</v>
      </c>
      <c r="Q3911" s="41">
        <v>0</v>
      </c>
      <c r="R3911" s="41">
        <v>11865</v>
      </c>
      <c r="S3911" s="41">
        <v>212.3835</v>
      </c>
      <c r="T3911" s="41">
        <v>11599</v>
      </c>
      <c r="U3911" s="41">
        <v>255.178</v>
      </c>
      <c r="V3911" s="41">
        <v>12189</v>
      </c>
      <c r="W3911" s="41">
        <v>218.3775</v>
      </c>
      <c r="X3911" s="41">
        <v>11984</v>
      </c>
      <c r="Y3911" s="41">
        <v>262.83949999999999</v>
      </c>
      <c r="Z3911" s="6">
        <f>0</f>
        <v>0</v>
      </c>
      <c r="AA3911" s="6">
        <f t="shared" si="448"/>
        <v>218.3775</v>
      </c>
      <c r="AB3911">
        <f>IF(ISBLANK(Table1[[#This Row],[FY2425_Cost]])=TRUE,#N/A,Table1[[#This Row],[FY2425_Cost]])</f>
        <v>262.83949999999999</v>
      </c>
      <c r="AC3911" s="6">
        <f t="shared" si="449"/>
        <v>44.461999999999989</v>
      </c>
      <c r="AD3911" s="6" t="e">
        <f>SUMIFS($AB$3:AB3911,$B$3:B3911,B3911)</f>
        <v>#N/A</v>
      </c>
      <c r="AE3911" s="6">
        <f t="shared" si="450"/>
        <v>2810.0625831584416</v>
      </c>
      <c r="AF3911" s="6">
        <f t="shared" si="451"/>
        <v>2810.0625831584416</v>
      </c>
      <c r="AG3911" s="6">
        <f>VLOOKUP(Table1[[#This Row],[PracticeCode]],$AP$3:$AS$345,4,FALSE)</f>
        <v>2810.0625831584416</v>
      </c>
      <c r="AH3911" s="27">
        <f t="shared" si="452"/>
        <v>204197.88104284677</v>
      </c>
      <c r="AI3911" s="6" t="e">
        <f t="shared" si="454"/>
        <v>#N/A</v>
      </c>
    </row>
    <row r="3912" spans="1:35" x14ac:dyDescent="0.35">
      <c r="A3912" t="str">
        <f t="shared" si="453"/>
        <v>WEST END SURGERYNortholtEalingE85064Nov8</v>
      </c>
      <c r="B3912" s="41" t="s">
        <v>661</v>
      </c>
      <c r="C3912" s="41" t="s">
        <v>532</v>
      </c>
      <c r="D3912" s="41" t="s">
        <v>12</v>
      </c>
      <c r="E3912" s="41" t="s">
        <v>395</v>
      </c>
      <c r="F3912" s="41" t="s">
        <v>395</v>
      </c>
      <c r="G3912" s="41" t="s">
        <v>763</v>
      </c>
      <c r="H3912" s="41">
        <v>8</v>
      </c>
      <c r="I3912" s="41">
        <v>6244.5835181298698</v>
      </c>
      <c r="J3912" s="41">
        <v>352</v>
      </c>
      <c r="K3912" s="41">
        <v>0</v>
      </c>
      <c r="L3912" s="41">
        <v>7.0048000000000004</v>
      </c>
      <c r="M3912" s="41">
        <v>0</v>
      </c>
      <c r="N3912" s="41"/>
      <c r="O3912" s="41"/>
      <c r="P3912" s="41"/>
      <c r="Q3912" s="41"/>
      <c r="R3912" s="41">
        <v>24902</v>
      </c>
      <c r="S3912" s="41">
        <v>445.74579999999997</v>
      </c>
      <c r="T3912" s="41"/>
      <c r="U3912" s="41"/>
      <c r="V3912" s="41">
        <v>25254</v>
      </c>
      <c r="W3912" s="41">
        <v>452.75059999999996</v>
      </c>
      <c r="X3912" s="41"/>
      <c r="Y3912" s="41"/>
      <c r="Z3912" s="6">
        <f>0</f>
        <v>0</v>
      </c>
      <c r="AA3912" s="6">
        <f t="shared" si="448"/>
        <v>452.75059999999996</v>
      </c>
      <c r="AB3912" t="e">
        <f>IF(ISBLANK(Table1[[#This Row],[FY2425_Cost]])=TRUE,#N/A,Table1[[#This Row],[FY2425_Cost]])</f>
        <v>#N/A</v>
      </c>
      <c r="AC3912" s="6" t="e">
        <f t="shared" si="449"/>
        <v>#N/A</v>
      </c>
      <c r="AD3912" s="6" t="e">
        <f>SUMIFS($AB$3:AB3912,$B$3:B3912,B3912)</f>
        <v>#N/A</v>
      </c>
      <c r="AE3912" s="6">
        <f t="shared" si="450"/>
        <v>2810.0625831584416</v>
      </c>
      <c r="AF3912" s="6">
        <f t="shared" si="451"/>
        <v>2810.0625831584416</v>
      </c>
      <c r="AG3912" s="6">
        <f>VLOOKUP(Table1[[#This Row],[PracticeCode]],$AP$3:$AS$345,4,FALSE)</f>
        <v>2810.0625831584416</v>
      </c>
      <c r="AH3912" s="27">
        <f t="shared" si="452"/>
        <v>204197.88104284677</v>
      </c>
      <c r="AI3912" s="6" t="e">
        <f t="shared" si="454"/>
        <v>#N/A</v>
      </c>
    </row>
    <row r="3913" spans="1:35" x14ac:dyDescent="0.35">
      <c r="A3913" t="str">
        <f t="shared" si="453"/>
        <v>WEST END SURGERYNortholtEalingE85064Oct7</v>
      </c>
      <c r="B3913" s="41" t="s">
        <v>661</v>
      </c>
      <c r="C3913" s="41" t="s">
        <v>532</v>
      </c>
      <c r="D3913" s="41" t="s">
        <v>12</v>
      </c>
      <c r="E3913" s="41" t="s">
        <v>395</v>
      </c>
      <c r="F3913" s="41" t="s">
        <v>395</v>
      </c>
      <c r="G3913" s="41" t="s">
        <v>762</v>
      </c>
      <c r="H3913" s="41">
        <v>7</v>
      </c>
      <c r="I3913" s="41">
        <v>6244.5835181298698</v>
      </c>
      <c r="J3913" s="41">
        <v>380</v>
      </c>
      <c r="K3913" s="41">
        <v>0</v>
      </c>
      <c r="L3913" s="41">
        <v>7.5620000000000003</v>
      </c>
      <c r="M3913" s="41">
        <v>0</v>
      </c>
      <c r="N3913" s="41">
        <v>0</v>
      </c>
      <c r="O3913" s="41">
        <v>0</v>
      </c>
      <c r="P3913" s="41">
        <v>0</v>
      </c>
      <c r="Q3913" s="41">
        <v>0</v>
      </c>
      <c r="R3913" s="41">
        <v>24076</v>
      </c>
      <c r="S3913" s="41">
        <v>430.96039999999999</v>
      </c>
      <c r="T3913" s="41">
        <v>32248</v>
      </c>
      <c r="U3913" s="41">
        <v>709.45600000000002</v>
      </c>
      <c r="V3913" s="41">
        <v>24456</v>
      </c>
      <c r="W3913" s="41">
        <v>438.5224</v>
      </c>
      <c r="X3913" s="41">
        <v>32248</v>
      </c>
      <c r="Y3913" s="41">
        <v>709.45600000000002</v>
      </c>
      <c r="Z3913" s="6">
        <f>0</f>
        <v>0</v>
      </c>
      <c r="AA3913" s="6">
        <f t="shared" si="448"/>
        <v>438.5224</v>
      </c>
      <c r="AB3913">
        <f>IF(ISBLANK(Table1[[#This Row],[FY2425_Cost]])=TRUE,#N/A,Table1[[#This Row],[FY2425_Cost]])</f>
        <v>709.45600000000002</v>
      </c>
      <c r="AC3913" s="6">
        <f t="shared" si="449"/>
        <v>270.93360000000001</v>
      </c>
      <c r="AD3913" s="6" t="e">
        <f>SUMIFS($AB$3:AB3913,$B$3:B3913,B3913)</f>
        <v>#N/A</v>
      </c>
      <c r="AE3913" s="6">
        <f t="shared" si="450"/>
        <v>2810.0625831584416</v>
      </c>
      <c r="AF3913" s="6">
        <f t="shared" si="451"/>
        <v>2810.0625831584416</v>
      </c>
      <c r="AG3913" s="6">
        <f>VLOOKUP(Table1[[#This Row],[PracticeCode]],$AP$3:$AS$345,4,FALSE)</f>
        <v>2810.0625831584416</v>
      </c>
      <c r="AH3913" s="27">
        <f t="shared" si="452"/>
        <v>204197.88104284677</v>
      </c>
      <c r="AI3913" s="6" t="e">
        <f t="shared" si="454"/>
        <v>#N/A</v>
      </c>
    </row>
    <row r="3914" spans="1:35" x14ac:dyDescent="0.35">
      <c r="A3914" t="str">
        <f t="shared" si="453"/>
        <v>WEST END SURGERYNortholtEalingE85064Sep6</v>
      </c>
      <c r="B3914" s="41" t="s">
        <v>661</v>
      </c>
      <c r="C3914" s="41" t="s">
        <v>532</v>
      </c>
      <c r="D3914" s="41" t="s">
        <v>12</v>
      </c>
      <c r="E3914" s="41" t="s">
        <v>395</v>
      </c>
      <c r="F3914" s="41" t="s">
        <v>395</v>
      </c>
      <c r="G3914" s="41" t="s">
        <v>761</v>
      </c>
      <c r="H3914" s="41">
        <v>6</v>
      </c>
      <c r="I3914" s="41">
        <v>6244.5835181298698</v>
      </c>
      <c r="J3914" s="41">
        <v>657</v>
      </c>
      <c r="K3914" s="41">
        <v>0</v>
      </c>
      <c r="L3914" s="41">
        <v>13.074300000000001</v>
      </c>
      <c r="M3914" s="41">
        <v>0</v>
      </c>
      <c r="N3914" s="41">
        <v>476</v>
      </c>
      <c r="O3914" s="41">
        <v>0</v>
      </c>
      <c r="P3914" s="41">
        <v>10.709999999999999</v>
      </c>
      <c r="Q3914" s="41">
        <v>0</v>
      </c>
      <c r="R3914" s="41">
        <v>18026</v>
      </c>
      <c r="S3914" s="41">
        <v>322.66539999999998</v>
      </c>
      <c r="T3914" s="41">
        <v>17432</v>
      </c>
      <c r="U3914" s="41">
        <v>383.50400000000002</v>
      </c>
      <c r="V3914" s="41">
        <v>18683</v>
      </c>
      <c r="W3914" s="41">
        <v>335.73969999999997</v>
      </c>
      <c r="X3914" s="41">
        <v>17908</v>
      </c>
      <c r="Y3914" s="41">
        <v>394.214</v>
      </c>
      <c r="Z3914" s="6">
        <f>0</f>
        <v>0</v>
      </c>
      <c r="AA3914" s="6">
        <f t="shared" si="448"/>
        <v>335.73969999999997</v>
      </c>
      <c r="AB3914">
        <f>IF(ISBLANK(Table1[[#This Row],[FY2425_Cost]])=TRUE,#N/A,Table1[[#This Row],[FY2425_Cost]])</f>
        <v>394.214</v>
      </c>
      <c r="AC3914" s="6">
        <f t="shared" si="449"/>
        <v>58.474300000000028</v>
      </c>
      <c r="AD3914" s="6" t="e">
        <f>SUMIFS($AB$3:AB3914,$B$3:B3914,B3914)</f>
        <v>#N/A</v>
      </c>
      <c r="AE3914" s="6">
        <f t="shared" si="450"/>
        <v>2810.0625831584416</v>
      </c>
      <c r="AF3914" s="6">
        <f t="shared" si="451"/>
        <v>2810.0625831584416</v>
      </c>
      <c r="AG3914" s="6">
        <f>VLOOKUP(Table1[[#This Row],[PracticeCode]],$AP$3:$AS$345,4,FALSE)</f>
        <v>2810.0625831584416</v>
      </c>
      <c r="AH3914" s="27">
        <f t="shared" si="452"/>
        <v>204197.88104284677</v>
      </c>
      <c r="AI3914" s="6" t="e">
        <f t="shared" si="454"/>
        <v>#N/A</v>
      </c>
    </row>
    <row r="3915" spans="1:35" x14ac:dyDescent="0.35">
      <c r="A3915" t="str">
        <f t="shared" si="453"/>
        <v>WEST LONDON MEDICAL CENTREunallocatedHillingdonE86620Apr1</v>
      </c>
      <c r="B3915" s="41" t="s">
        <v>504</v>
      </c>
      <c r="C3915" s="41" t="s">
        <v>826</v>
      </c>
      <c r="D3915" s="41" t="s">
        <v>8</v>
      </c>
      <c r="E3915" s="41" t="s">
        <v>397</v>
      </c>
      <c r="F3915" s="41" t="s">
        <v>397</v>
      </c>
      <c r="G3915" s="41" t="s">
        <v>756</v>
      </c>
      <c r="H3915" s="41">
        <v>1</v>
      </c>
      <c r="I3915" s="41">
        <v>5114.7966744345204</v>
      </c>
      <c r="J3915" s="41">
        <v>20011</v>
      </c>
      <c r="K3915" s="41">
        <v>0</v>
      </c>
      <c r="L3915" s="41">
        <v>370.20349999999996</v>
      </c>
      <c r="M3915" s="41">
        <v>0</v>
      </c>
      <c r="N3915" s="41">
        <v>21033</v>
      </c>
      <c r="O3915" s="41">
        <v>0</v>
      </c>
      <c r="P3915" s="41">
        <v>418.55670000000003</v>
      </c>
      <c r="Q3915" s="41">
        <v>0</v>
      </c>
      <c r="R3915" s="41">
        <v>0</v>
      </c>
      <c r="S3915" s="41">
        <v>0</v>
      </c>
      <c r="T3915" s="41">
        <v>0</v>
      </c>
      <c r="U3915" s="41">
        <v>0</v>
      </c>
      <c r="V3915" s="41">
        <v>20011</v>
      </c>
      <c r="W3915" s="41">
        <v>370.20349999999996</v>
      </c>
      <c r="X3915" s="41">
        <v>21033</v>
      </c>
      <c r="Y3915" s="41">
        <v>418.55670000000003</v>
      </c>
      <c r="Z3915" s="6">
        <f>0</f>
        <v>0</v>
      </c>
      <c r="AA3915" s="6">
        <f t="shared" si="448"/>
        <v>370.20349999999996</v>
      </c>
      <c r="AB3915">
        <f>IF(ISBLANK(Table1[[#This Row],[FY2425_Cost]])=TRUE,#N/A,Table1[[#This Row],[FY2425_Cost]])</f>
        <v>418.55670000000003</v>
      </c>
      <c r="AC3915" s="6">
        <f t="shared" si="449"/>
        <v>48.353200000000072</v>
      </c>
      <c r="AD3915" s="6">
        <f>SUMIFS($AB$3:AB3915,$B$3:B3915,B3915)</f>
        <v>418.55670000000003</v>
      </c>
      <c r="AE3915" s="6">
        <f t="shared" si="450"/>
        <v>2301.6585034955342</v>
      </c>
      <c r="AF3915" s="6">
        <f t="shared" si="451"/>
        <v>2301.6585034955342</v>
      </c>
      <c r="AG3915" s="6">
        <f>VLOOKUP(Table1[[#This Row],[PracticeCode]],$AP$3:$AS$345,4,FALSE)</f>
        <v>2301.6585034955342</v>
      </c>
      <c r="AH3915" s="27">
        <f t="shared" si="452"/>
        <v>167253.85125400883</v>
      </c>
      <c r="AI3915" s="6">
        <f t="shared" si="454"/>
        <v>0</v>
      </c>
    </row>
    <row r="3916" spans="1:35" x14ac:dyDescent="0.35">
      <c r="A3916" t="str">
        <f t="shared" si="453"/>
        <v>WEST LONDON MEDICAL CENTREunallocatedHillingdonE86620Aug5</v>
      </c>
      <c r="B3916" s="41" t="s">
        <v>504</v>
      </c>
      <c r="C3916" s="41" t="s">
        <v>826</v>
      </c>
      <c r="D3916" s="41" t="s">
        <v>8</v>
      </c>
      <c r="E3916" s="41" t="s">
        <v>397</v>
      </c>
      <c r="F3916" s="41" t="s">
        <v>397</v>
      </c>
      <c r="G3916" s="41" t="s">
        <v>760</v>
      </c>
      <c r="H3916" s="41">
        <v>5</v>
      </c>
      <c r="I3916" s="41">
        <v>5114.7966744345204</v>
      </c>
      <c r="J3916" s="41">
        <v>4314</v>
      </c>
      <c r="K3916" s="41">
        <v>0</v>
      </c>
      <c r="L3916" s="41">
        <v>79.808999999999997</v>
      </c>
      <c r="M3916" s="41">
        <v>0</v>
      </c>
      <c r="N3916" s="41">
        <v>4786</v>
      </c>
      <c r="O3916" s="41">
        <v>0</v>
      </c>
      <c r="P3916" s="41">
        <v>95.241399999999999</v>
      </c>
      <c r="Q3916" s="41">
        <v>0</v>
      </c>
      <c r="R3916" s="41">
        <v>0</v>
      </c>
      <c r="S3916" s="41">
        <v>0</v>
      </c>
      <c r="T3916" s="41">
        <v>0</v>
      </c>
      <c r="U3916" s="41">
        <v>0</v>
      </c>
      <c r="V3916" s="41">
        <v>4314</v>
      </c>
      <c r="W3916" s="41">
        <v>79.808999999999997</v>
      </c>
      <c r="X3916" s="41">
        <v>4786</v>
      </c>
      <c r="Y3916" s="41">
        <v>95.241399999999999</v>
      </c>
      <c r="Z3916" s="6">
        <f>0</f>
        <v>0</v>
      </c>
      <c r="AA3916" s="6">
        <f t="shared" si="448"/>
        <v>79.808999999999997</v>
      </c>
      <c r="AB3916">
        <f>IF(ISBLANK(Table1[[#This Row],[FY2425_Cost]])=TRUE,#N/A,Table1[[#This Row],[FY2425_Cost]])</f>
        <v>95.241399999999999</v>
      </c>
      <c r="AC3916" s="6">
        <f t="shared" si="449"/>
        <v>15.432400000000001</v>
      </c>
      <c r="AD3916" s="6">
        <f>SUMIFS($AB$3:AB3916,$B$3:B3916,B3916)</f>
        <v>513.79809999999998</v>
      </c>
      <c r="AE3916" s="6">
        <f t="shared" si="450"/>
        <v>2301.6585034955342</v>
      </c>
      <c r="AF3916" s="6">
        <f t="shared" si="451"/>
        <v>2301.6585034955342</v>
      </c>
      <c r="AG3916" s="6">
        <f>VLOOKUP(Table1[[#This Row],[PracticeCode]],$AP$3:$AS$345,4,FALSE)</f>
        <v>2301.6585034955342</v>
      </c>
      <c r="AH3916" s="27">
        <f t="shared" si="452"/>
        <v>167253.85125400883</v>
      </c>
      <c r="AI3916" s="6">
        <f t="shared" si="454"/>
        <v>0</v>
      </c>
    </row>
    <row r="3917" spans="1:35" x14ac:dyDescent="0.35">
      <c r="A3917" t="str">
        <f t="shared" si="453"/>
        <v>WEST LONDON MEDICAL CENTREunallocatedHillingdonE86620Dec9</v>
      </c>
      <c r="B3917" s="41" t="s">
        <v>504</v>
      </c>
      <c r="C3917" s="41" t="s">
        <v>826</v>
      </c>
      <c r="D3917" s="41" t="s">
        <v>8</v>
      </c>
      <c r="E3917" s="41" t="s">
        <v>397</v>
      </c>
      <c r="F3917" s="41" t="s">
        <v>397</v>
      </c>
      <c r="G3917" s="41" t="s">
        <v>764</v>
      </c>
      <c r="H3917" s="41">
        <v>9</v>
      </c>
      <c r="I3917" s="41">
        <v>5114.7966744345204</v>
      </c>
      <c r="J3917" s="41">
        <v>11015</v>
      </c>
      <c r="K3917" s="41">
        <v>0</v>
      </c>
      <c r="L3917" s="41">
        <v>219.19850000000002</v>
      </c>
      <c r="M3917" s="41">
        <v>0</v>
      </c>
      <c r="N3917" s="41"/>
      <c r="O3917" s="41"/>
      <c r="P3917" s="41"/>
      <c r="Q3917" s="41"/>
      <c r="R3917" s="41">
        <v>0</v>
      </c>
      <c r="S3917" s="41">
        <v>0</v>
      </c>
      <c r="T3917" s="41"/>
      <c r="U3917" s="41"/>
      <c r="V3917" s="41">
        <v>11015</v>
      </c>
      <c r="W3917" s="41">
        <v>219.19850000000002</v>
      </c>
      <c r="X3917" s="41"/>
      <c r="Y3917" s="41"/>
      <c r="Z3917" s="6">
        <f>0</f>
        <v>0</v>
      </c>
      <c r="AA3917" s="6">
        <f t="shared" si="448"/>
        <v>219.19850000000002</v>
      </c>
      <c r="AB3917" t="e">
        <f>IF(ISBLANK(Table1[[#This Row],[FY2425_Cost]])=TRUE,#N/A,Table1[[#This Row],[FY2425_Cost]])</f>
        <v>#N/A</v>
      </c>
      <c r="AC3917" s="6" t="e">
        <f t="shared" si="449"/>
        <v>#N/A</v>
      </c>
      <c r="AD3917" s="6" t="e">
        <f>SUMIFS($AB$3:AB3917,$B$3:B3917,B3917)</f>
        <v>#N/A</v>
      </c>
      <c r="AE3917" s="6">
        <f t="shared" si="450"/>
        <v>2301.6585034955342</v>
      </c>
      <c r="AF3917" s="6">
        <f t="shared" si="451"/>
        <v>2301.6585034955342</v>
      </c>
      <c r="AG3917" s="6">
        <f>VLOOKUP(Table1[[#This Row],[PracticeCode]],$AP$3:$AS$345,4,FALSE)</f>
        <v>2301.6585034955342</v>
      </c>
      <c r="AH3917" s="27">
        <f t="shared" si="452"/>
        <v>167253.85125400883</v>
      </c>
      <c r="AI3917" s="6" t="e">
        <f t="shared" si="454"/>
        <v>#N/A</v>
      </c>
    </row>
    <row r="3918" spans="1:35" x14ac:dyDescent="0.35">
      <c r="A3918" t="str">
        <f t="shared" si="453"/>
        <v>WEST LONDON MEDICAL CENTREunallocatedHillingdonE86620Feb11</v>
      </c>
      <c r="B3918" s="41" t="s">
        <v>504</v>
      </c>
      <c r="C3918" s="41" t="s">
        <v>826</v>
      </c>
      <c r="D3918" s="41" t="s">
        <v>8</v>
      </c>
      <c r="E3918" s="41" t="s">
        <v>397</v>
      </c>
      <c r="F3918" s="41" t="s">
        <v>397</v>
      </c>
      <c r="G3918" s="41" t="s">
        <v>766</v>
      </c>
      <c r="H3918" s="41">
        <v>11</v>
      </c>
      <c r="I3918" s="41">
        <v>5114.7966744345204</v>
      </c>
      <c r="J3918" s="41">
        <v>6550</v>
      </c>
      <c r="K3918" s="41">
        <v>0</v>
      </c>
      <c r="L3918" s="41">
        <v>130.345</v>
      </c>
      <c r="M3918" s="41">
        <v>0</v>
      </c>
      <c r="N3918" s="41"/>
      <c r="O3918" s="41"/>
      <c r="P3918" s="41"/>
      <c r="Q3918" s="41"/>
      <c r="R3918" s="41">
        <v>0</v>
      </c>
      <c r="S3918" s="41">
        <v>0</v>
      </c>
      <c r="T3918" s="41"/>
      <c r="U3918" s="41"/>
      <c r="V3918" s="41">
        <v>6550</v>
      </c>
      <c r="W3918" s="41">
        <v>130.345</v>
      </c>
      <c r="X3918" s="41"/>
      <c r="Y3918" s="41"/>
      <c r="Z3918" s="6">
        <f>0</f>
        <v>0</v>
      </c>
      <c r="AA3918" s="6">
        <f t="shared" si="448"/>
        <v>130.345</v>
      </c>
      <c r="AB3918" t="e">
        <f>IF(ISBLANK(Table1[[#This Row],[FY2425_Cost]])=TRUE,#N/A,Table1[[#This Row],[FY2425_Cost]])</f>
        <v>#N/A</v>
      </c>
      <c r="AC3918" s="6" t="e">
        <f t="shared" si="449"/>
        <v>#N/A</v>
      </c>
      <c r="AD3918" s="6" t="e">
        <f>SUMIFS($AB$3:AB3918,$B$3:B3918,B3918)</f>
        <v>#N/A</v>
      </c>
      <c r="AE3918" s="6">
        <f t="shared" si="450"/>
        <v>2301.6585034955342</v>
      </c>
      <c r="AF3918" s="6">
        <f t="shared" si="451"/>
        <v>2301.6585034955342</v>
      </c>
      <c r="AG3918" s="6">
        <f>VLOOKUP(Table1[[#This Row],[PracticeCode]],$AP$3:$AS$345,4,FALSE)</f>
        <v>2301.6585034955342</v>
      </c>
      <c r="AH3918" s="27">
        <f t="shared" si="452"/>
        <v>167253.85125400883</v>
      </c>
      <c r="AI3918" s="6" t="e">
        <f t="shared" si="454"/>
        <v>#N/A</v>
      </c>
    </row>
    <row r="3919" spans="1:35" x14ac:dyDescent="0.35">
      <c r="A3919" t="str">
        <f t="shared" si="453"/>
        <v>WEST LONDON MEDICAL CENTREunallocatedHillingdonE86620Jan10</v>
      </c>
      <c r="B3919" s="41" t="s">
        <v>504</v>
      </c>
      <c r="C3919" s="41" t="s">
        <v>826</v>
      </c>
      <c r="D3919" s="41" t="s">
        <v>8</v>
      </c>
      <c r="E3919" s="41" t="s">
        <v>397</v>
      </c>
      <c r="F3919" s="41" t="s">
        <v>397</v>
      </c>
      <c r="G3919" s="41" t="s">
        <v>765</v>
      </c>
      <c r="H3919" s="41">
        <v>10</v>
      </c>
      <c r="I3919" s="41">
        <v>5114.7966744345204</v>
      </c>
      <c r="J3919" s="41">
        <v>9030</v>
      </c>
      <c r="K3919" s="41">
        <v>0</v>
      </c>
      <c r="L3919" s="41">
        <v>179.697</v>
      </c>
      <c r="M3919" s="41">
        <v>0</v>
      </c>
      <c r="N3919" s="41"/>
      <c r="O3919" s="41"/>
      <c r="P3919" s="41"/>
      <c r="Q3919" s="41"/>
      <c r="R3919" s="41">
        <v>0</v>
      </c>
      <c r="S3919" s="41">
        <v>0</v>
      </c>
      <c r="T3919" s="41"/>
      <c r="U3919" s="41"/>
      <c r="V3919" s="41">
        <v>9030</v>
      </c>
      <c r="W3919" s="41">
        <v>179.697</v>
      </c>
      <c r="X3919" s="41"/>
      <c r="Y3919" s="41"/>
      <c r="Z3919" s="6">
        <f>0</f>
        <v>0</v>
      </c>
      <c r="AA3919" s="6">
        <f t="shared" si="448"/>
        <v>179.697</v>
      </c>
      <c r="AB3919" t="e">
        <f>IF(ISBLANK(Table1[[#This Row],[FY2425_Cost]])=TRUE,#N/A,Table1[[#This Row],[FY2425_Cost]])</f>
        <v>#N/A</v>
      </c>
      <c r="AC3919" s="6" t="e">
        <f t="shared" si="449"/>
        <v>#N/A</v>
      </c>
      <c r="AD3919" s="6" t="e">
        <f>SUMIFS($AB$3:AB3919,$B$3:B3919,B3919)</f>
        <v>#N/A</v>
      </c>
      <c r="AE3919" s="6">
        <f t="shared" si="450"/>
        <v>2301.6585034955342</v>
      </c>
      <c r="AF3919" s="6">
        <f t="shared" si="451"/>
        <v>2301.6585034955342</v>
      </c>
      <c r="AG3919" s="6">
        <f>VLOOKUP(Table1[[#This Row],[PracticeCode]],$AP$3:$AS$345,4,FALSE)</f>
        <v>2301.6585034955342</v>
      </c>
      <c r="AH3919" s="27">
        <f t="shared" si="452"/>
        <v>167253.85125400883</v>
      </c>
      <c r="AI3919" s="6" t="e">
        <f t="shared" si="454"/>
        <v>#N/A</v>
      </c>
    </row>
    <row r="3920" spans="1:35" x14ac:dyDescent="0.35">
      <c r="A3920" t="str">
        <f t="shared" si="453"/>
        <v>WEST LONDON MEDICAL CENTREunallocatedHillingdonE86620Jul4</v>
      </c>
      <c r="B3920" s="41" t="s">
        <v>504</v>
      </c>
      <c r="C3920" s="41" t="s">
        <v>826</v>
      </c>
      <c r="D3920" s="41" t="s">
        <v>8</v>
      </c>
      <c r="E3920" s="41" t="s">
        <v>397</v>
      </c>
      <c r="F3920" s="41" t="s">
        <v>397</v>
      </c>
      <c r="G3920" s="41" t="s">
        <v>759</v>
      </c>
      <c r="H3920" s="41">
        <v>4</v>
      </c>
      <c r="I3920" s="41">
        <v>5114.7966744345204</v>
      </c>
      <c r="J3920" s="41">
        <v>5223</v>
      </c>
      <c r="K3920" s="41">
        <v>0</v>
      </c>
      <c r="L3920" s="41">
        <v>96.625499999999988</v>
      </c>
      <c r="M3920" s="41">
        <v>0</v>
      </c>
      <c r="N3920" s="41">
        <v>5538</v>
      </c>
      <c r="O3920" s="41">
        <v>0</v>
      </c>
      <c r="P3920" s="41">
        <v>110.20620000000001</v>
      </c>
      <c r="Q3920" s="41">
        <v>0</v>
      </c>
      <c r="R3920" s="41">
        <v>0</v>
      </c>
      <c r="S3920" s="41">
        <v>0</v>
      </c>
      <c r="T3920" s="41">
        <v>0</v>
      </c>
      <c r="U3920" s="41">
        <v>0</v>
      </c>
      <c r="V3920" s="41">
        <v>5223</v>
      </c>
      <c r="W3920" s="41">
        <v>96.625499999999988</v>
      </c>
      <c r="X3920" s="41">
        <v>5538</v>
      </c>
      <c r="Y3920" s="41">
        <v>110.20620000000001</v>
      </c>
      <c r="Z3920" s="6">
        <f>0</f>
        <v>0</v>
      </c>
      <c r="AA3920" s="6">
        <f t="shared" si="448"/>
        <v>96.625499999999988</v>
      </c>
      <c r="AB3920">
        <f>IF(ISBLANK(Table1[[#This Row],[FY2425_Cost]])=TRUE,#N/A,Table1[[#This Row],[FY2425_Cost]])</f>
        <v>110.20620000000001</v>
      </c>
      <c r="AC3920" s="6">
        <f t="shared" si="449"/>
        <v>13.580700000000022</v>
      </c>
      <c r="AD3920" s="6" t="e">
        <f>SUMIFS($AB$3:AB3920,$B$3:B3920,B3920)</f>
        <v>#N/A</v>
      </c>
      <c r="AE3920" s="6">
        <f t="shared" si="450"/>
        <v>2301.6585034955342</v>
      </c>
      <c r="AF3920" s="6">
        <f t="shared" si="451"/>
        <v>2301.6585034955342</v>
      </c>
      <c r="AG3920" s="6">
        <f>VLOOKUP(Table1[[#This Row],[PracticeCode]],$AP$3:$AS$345,4,FALSE)</f>
        <v>2301.6585034955342</v>
      </c>
      <c r="AH3920" s="27">
        <f t="shared" si="452"/>
        <v>167253.85125400883</v>
      </c>
      <c r="AI3920" s="6" t="e">
        <f t="shared" si="454"/>
        <v>#N/A</v>
      </c>
    </row>
    <row r="3921" spans="1:35" x14ac:dyDescent="0.35">
      <c r="A3921" t="str">
        <f t="shared" si="453"/>
        <v>WEST LONDON MEDICAL CENTREunallocatedHillingdonE86620Jun3</v>
      </c>
      <c r="B3921" s="41" t="s">
        <v>504</v>
      </c>
      <c r="C3921" s="41" t="s">
        <v>826</v>
      </c>
      <c r="D3921" s="41" t="s">
        <v>8</v>
      </c>
      <c r="E3921" s="41" t="s">
        <v>397</v>
      </c>
      <c r="F3921" s="41" t="s">
        <v>397</v>
      </c>
      <c r="G3921" s="41" t="s">
        <v>758</v>
      </c>
      <c r="H3921" s="41">
        <v>3</v>
      </c>
      <c r="I3921" s="41">
        <v>5114.7966744345204</v>
      </c>
      <c r="J3921" s="41">
        <v>25257</v>
      </c>
      <c r="K3921" s="41">
        <v>0</v>
      </c>
      <c r="L3921" s="41">
        <v>467.25449999999995</v>
      </c>
      <c r="M3921" s="41">
        <v>0</v>
      </c>
      <c r="N3921" s="41">
        <v>4809</v>
      </c>
      <c r="O3921" s="41">
        <v>0</v>
      </c>
      <c r="P3921" s="41">
        <v>95.699100000000001</v>
      </c>
      <c r="Q3921" s="41">
        <v>0</v>
      </c>
      <c r="R3921" s="41">
        <v>0</v>
      </c>
      <c r="S3921" s="41">
        <v>0</v>
      </c>
      <c r="T3921" s="41">
        <v>0</v>
      </c>
      <c r="U3921" s="41">
        <v>0</v>
      </c>
      <c r="V3921" s="41">
        <v>25257</v>
      </c>
      <c r="W3921" s="41">
        <v>467.25449999999995</v>
      </c>
      <c r="X3921" s="41">
        <v>4809</v>
      </c>
      <c r="Y3921" s="41">
        <v>95.699100000000001</v>
      </c>
      <c r="Z3921" s="6">
        <f>0</f>
        <v>0</v>
      </c>
      <c r="AA3921" s="6">
        <f t="shared" si="448"/>
        <v>467.25449999999995</v>
      </c>
      <c r="AB3921">
        <f>IF(ISBLANK(Table1[[#This Row],[FY2425_Cost]])=TRUE,#N/A,Table1[[#This Row],[FY2425_Cost]])</f>
        <v>95.699100000000001</v>
      </c>
      <c r="AC3921" s="6">
        <f t="shared" si="449"/>
        <v>-371.55539999999996</v>
      </c>
      <c r="AD3921" s="6" t="e">
        <f>SUMIFS($AB$3:AB3921,$B$3:B3921,B3921)</f>
        <v>#N/A</v>
      </c>
      <c r="AE3921" s="6">
        <f t="shared" si="450"/>
        <v>2301.6585034955342</v>
      </c>
      <c r="AF3921" s="6">
        <f t="shared" si="451"/>
        <v>2301.6585034955342</v>
      </c>
      <c r="AG3921" s="6">
        <f>VLOOKUP(Table1[[#This Row],[PracticeCode]],$AP$3:$AS$345,4,FALSE)</f>
        <v>2301.6585034955342</v>
      </c>
      <c r="AH3921" s="27">
        <f t="shared" si="452"/>
        <v>167253.85125400883</v>
      </c>
      <c r="AI3921" s="6" t="e">
        <f t="shared" si="454"/>
        <v>#N/A</v>
      </c>
    </row>
    <row r="3922" spans="1:35" x14ac:dyDescent="0.35">
      <c r="A3922" t="str">
        <f t="shared" si="453"/>
        <v>WEST LONDON MEDICAL CENTREunallocatedHillingdonE86620Mar12</v>
      </c>
      <c r="B3922" s="41" t="s">
        <v>504</v>
      </c>
      <c r="C3922" s="41" t="s">
        <v>826</v>
      </c>
      <c r="D3922" s="41" t="s">
        <v>8</v>
      </c>
      <c r="E3922" s="41" t="s">
        <v>397</v>
      </c>
      <c r="F3922" s="41" t="s">
        <v>397</v>
      </c>
      <c r="G3922" s="41" t="s">
        <v>767</v>
      </c>
      <c r="H3922" s="41">
        <v>12</v>
      </c>
      <c r="I3922" s="41">
        <v>5114.7966744345204</v>
      </c>
      <c r="J3922" s="41">
        <v>6493</v>
      </c>
      <c r="K3922" s="41">
        <v>0</v>
      </c>
      <c r="L3922" s="41">
        <v>129.2107</v>
      </c>
      <c r="M3922" s="41">
        <v>0</v>
      </c>
      <c r="N3922" s="41"/>
      <c r="O3922" s="41"/>
      <c r="P3922" s="41"/>
      <c r="Q3922" s="41"/>
      <c r="R3922" s="41">
        <v>0</v>
      </c>
      <c r="S3922" s="41">
        <v>0</v>
      </c>
      <c r="T3922" s="41"/>
      <c r="U3922" s="41"/>
      <c r="V3922" s="41">
        <v>6493</v>
      </c>
      <c r="W3922" s="41">
        <v>129.2107</v>
      </c>
      <c r="X3922" s="41"/>
      <c r="Y3922" s="41"/>
      <c r="Z3922" s="6">
        <f>0</f>
        <v>0</v>
      </c>
      <c r="AA3922" s="6">
        <f t="shared" si="448"/>
        <v>129.2107</v>
      </c>
      <c r="AB3922" t="e">
        <f>IF(ISBLANK(Table1[[#This Row],[FY2425_Cost]])=TRUE,#N/A,Table1[[#This Row],[FY2425_Cost]])</f>
        <v>#N/A</v>
      </c>
      <c r="AC3922" s="6" t="e">
        <f t="shared" si="449"/>
        <v>#N/A</v>
      </c>
      <c r="AD3922" s="6" t="e">
        <f>SUMIFS($AB$3:AB3922,$B$3:B3922,B3922)</f>
        <v>#N/A</v>
      </c>
      <c r="AE3922" s="6">
        <f t="shared" si="450"/>
        <v>2301.6585034955342</v>
      </c>
      <c r="AF3922" s="6">
        <f t="shared" si="451"/>
        <v>2301.6585034955342</v>
      </c>
      <c r="AG3922" s="6">
        <f>VLOOKUP(Table1[[#This Row],[PracticeCode]],$AP$3:$AS$345,4,FALSE)</f>
        <v>2301.6585034955342</v>
      </c>
      <c r="AH3922" s="27">
        <f t="shared" si="452"/>
        <v>167253.85125400883</v>
      </c>
      <c r="AI3922" s="6" t="e">
        <f t="shared" si="454"/>
        <v>#N/A</v>
      </c>
    </row>
    <row r="3923" spans="1:35" x14ac:dyDescent="0.35">
      <c r="A3923" t="str">
        <f t="shared" si="453"/>
        <v>WEST LONDON MEDICAL CENTREunallocatedHillingdonE86620May2</v>
      </c>
      <c r="B3923" s="41" t="s">
        <v>504</v>
      </c>
      <c r="C3923" s="41" t="s">
        <v>826</v>
      </c>
      <c r="D3923" s="41" t="s">
        <v>8</v>
      </c>
      <c r="E3923" s="41" t="s">
        <v>397</v>
      </c>
      <c r="F3923" s="41" t="s">
        <v>397</v>
      </c>
      <c r="G3923" s="41" t="s">
        <v>757</v>
      </c>
      <c r="H3923" s="41">
        <v>2</v>
      </c>
      <c r="I3923" s="41">
        <v>5114.7966744345204</v>
      </c>
      <c r="J3923" s="41">
        <v>5419</v>
      </c>
      <c r="K3923" s="41">
        <v>0</v>
      </c>
      <c r="L3923" s="41">
        <v>100.25149999999999</v>
      </c>
      <c r="M3923" s="41">
        <v>0</v>
      </c>
      <c r="N3923" s="41">
        <v>4402</v>
      </c>
      <c r="O3923" s="41">
        <v>0</v>
      </c>
      <c r="P3923" s="41">
        <v>87.599800000000002</v>
      </c>
      <c r="Q3923" s="41">
        <v>0</v>
      </c>
      <c r="R3923" s="41">
        <v>0</v>
      </c>
      <c r="S3923" s="41">
        <v>0</v>
      </c>
      <c r="T3923" s="41">
        <v>0</v>
      </c>
      <c r="U3923" s="41">
        <v>0</v>
      </c>
      <c r="V3923" s="41">
        <v>5419</v>
      </c>
      <c r="W3923" s="41">
        <v>100.25149999999999</v>
      </c>
      <c r="X3923" s="41">
        <v>4402</v>
      </c>
      <c r="Y3923" s="41">
        <v>87.599800000000002</v>
      </c>
      <c r="Z3923" s="6">
        <f>0</f>
        <v>0</v>
      </c>
      <c r="AA3923" s="6">
        <f t="shared" si="448"/>
        <v>100.25149999999999</v>
      </c>
      <c r="AB3923">
        <f>IF(ISBLANK(Table1[[#This Row],[FY2425_Cost]])=TRUE,#N/A,Table1[[#This Row],[FY2425_Cost]])</f>
        <v>87.599800000000002</v>
      </c>
      <c r="AC3923" s="6">
        <f t="shared" si="449"/>
        <v>-12.651699999999991</v>
      </c>
      <c r="AD3923" s="6" t="e">
        <f>SUMIFS($AB$3:AB3923,$B$3:B3923,B3923)</f>
        <v>#N/A</v>
      </c>
      <c r="AE3923" s="6">
        <f t="shared" si="450"/>
        <v>2301.6585034955342</v>
      </c>
      <c r="AF3923" s="6">
        <f t="shared" si="451"/>
        <v>2301.6585034955342</v>
      </c>
      <c r="AG3923" s="6">
        <f>VLOOKUP(Table1[[#This Row],[PracticeCode]],$AP$3:$AS$345,4,FALSE)</f>
        <v>2301.6585034955342</v>
      </c>
      <c r="AH3923" s="27">
        <f t="shared" si="452"/>
        <v>167253.85125400883</v>
      </c>
      <c r="AI3923" s="6" t="e">
        <f t="shared" si="454"/>
        <v>#N/A</v>
      </c>
    </row>
    <row r="3924" spans="1:35" x14ac:dyDescent="0.35">
      <c r="A3924" t="str">
        <f t="shared" si="453"/>
        <v>WEST LONDON MEDICAL CENTREunallocatedHillingdonE86620Nov8</v>
      </c>
      <c r="B3924" s="41" t="s">
        <v>504</v>
      </c>
      <c r="C3924" s="41" t="s">
        <v>826</v>
      </c>
      <c r="D3924" s="41" t="s">
        <v>8</v>
      </c>
      <c r="E3924" s="41" t="s">
        <v>397</v>
      </c>
      <c r="F3924" s="41" t="s">
        <v>397</v>
      </c>
      <c r="G3924" s="41" t="s">
        <v>763</v>
      </c>
      <c r="H3924" s="41">
        <v>8</v>
      </c>
      <c r="I3924" s="41">
        <v>5114.7966744345204</v>
      </c>
      <c r="J3924" s="41">
        <v>7410</v>
      </c>
      <c r="K3924" s="41">
        <v>0</v>
      </c>
      <c r="L3924" s="41">
        <v>147.459</v>
      </c>
      <c r="M3924" s="41">
        <v>0</v>
      </c>
      <c r="N3924" s="41"/>
      <c r="O3924" s="41"/>
      <c r="P3924" s="41"/>
      <c r="Q3924" s="41"/>
      <c r="R3924" s="41">
        <v>0</v>
      </c>
      <c r="S3924" s="41">
        <v>0</v>
      </c>
      <c r="T3924" s="41"/>
      <c r="U3924" s="41"/>
      <c r="V3924" s="41">
        <v>7410</v>
      </c>
      <c r="W3924" s="41">
        <v>147.459</v>
      </c>
      <c r="X3924" s="41"/>
      <c r="Y3924" s="41"/>
      <c r="Z3924" s="6">
        <f>0</f>
        <v>0</v>
      </c>
      <c r="AA3924" s="6">
        <f t="shared" si="448"/>
        <v>147.459</v>
      </c>
      <c r="AB3924" t="e">
        <f>IF(ISBLANK(Table1[[#This Row],[FY2425_Cost]])=TRUE,#N/A,Table1[[#This Row],[FY2425_Cost]])</f>
        <v>#N/A</v>
      </c>
      <c r="AC3924" s="6" t="e">
        <f t="shared" si="449"/>
        <v>#N/A</v>
      </c>
      <c r="AD3924" s="6" t="e">
        <f>SUMIFS($AB$3:AB3924,$B$3:B3924,B3924)</f>
        <v>#N/A</v>
      </c>
      <c r="AE3924" s="6">
        <f t="shared" si="450"/>
        <v>2301.6585034955342</v>
      </c>
      <c r="AF3924" s="6">
        <f t="shared" si="451"/>
        <v>2301.6585034955342</v>
      </c>
      <c r="AG3924" s="6">
        <f>VLOOKUP(Table1[[#This Row],[PracticeCode]],$AP$3:$AS$345,4,FALSE)</f>
        <v>2301.6585034955342</v>
      </c>
      <c r="AH3924" s="27">
        <f t="shared" si="452"/>
        <v>167253.85125400883</v>
      </c>
      <c r="AI3924" s="6" t="e">
        <f t="shared" si="454"/>
        <v>#N/A</v>
      </c>
    </row>
    <row r="3925" spans="1:35" x14ac:dyDescent="0.35">
      <c r="A3925" t="str">
        <f t="shared" si="453"/>
        <v>WEST LONDON MEDICAL CENTREunallocatedHillingdonE86620Oct7</v>
      </c>
      <c r="B3925" s="41" t="s">
        <v>504</v>
      </c>
      <c r="C3925" s="41" t="s">
        <v>826</v>
      </c>
      <c r="D3925" s="41" t="s">
        <v>8</v>
      </c>
      <c r="E3925" s="41" t="s">
        <v>397</v>
      </c>
      <c r="F3925" s="41" t="s">
        <v>397</v>
      </c>
      <c r="G3925" s="41" t="s">
        <v>762</v>
      </c>
      <c r="H3925" s="41">
        <v>7</v>
      </c>
      <c r="I3925" s="41">
        <v>5114.7966744345204</v>
      </c>
      <c r="J3925" s="41">
        <v>14653</v>
      </c>
      <c r="K3925" s="41">
        <v>0</v>
      </c>
      <c r="L3925" s="41">
        <v>291.59469999999999</v>
      </c>
      <c r="M3925" s="41">
        <v>0</v>
      </c>
      <c r="N3925" s="41">
        <v>0</v>
      </c>
      <c r="O3925" s="41">
        <v>0</v>
      </c>
      <c r="P3925" s="41">
        <v>0</v>
      </c>
      <c r="Q3925" s="41">
        <v>0</v>
      </c>
      <c r="R3925" s="41">
        <v>0</v>
      </c>
      <c r="S3925" s="41">
        <v>0</v>
      </c>
      <c r="T3925" s="41">
        <v>0</v>
      </c>
      <c r="U3925" s="41">
        <v>0</v>
      </c>
      <c r="V3925" s="41">
        <v>14653</v>
      </c>
      <c r="W3925" s="41">
        <v>291.59469999999999</v>
      </c>
      <c r="X3925" s="41">
        <v>0</v>
      </c>
      <c r="Y3925" s="41">
        <v>0</v>
      </c>
      <c r="Z3925" s="6">
        <f>0</f>
        <v>0</v>
      </c>
      <c r="AA3925" s="6">
        <f t="shared" ref="AA3925:AA3988" si="455">IFERROR(W3925*1,#N/A)</f>
        <v>291.59469999999999</v>
      </c>
      <c r="AB3925">
        <f>IF(ISBLANK(Table1[[#This Row],[FY2425_Cost]])=TRUE,#N/A,Table1[[#This Row],[FY2425_Cost]])</f>
        <v>0</v>
      </c>
      <c r="AC3925" s="6">
        <f t="shared" ref="AC3925:AC3988" si="456">AB3925-AA3925</f>
        <v>-291.59469999999999</v>
      </c>
      <c r="AD3925" s="6" t="e">
        <f>SUMIFS($AB$3:AB3925,$B$3:B3925,B3925)</f>
        <v>#N/A</v>
      </c>
      <c r="AE3925" s="6">
        <f t="shared" ref="AE3925:AE3988" si="457">IFERROR(I3925*$AE$1,#N/A)</f>
        <v>2301.6585034955342</v>
      </c>
      <c r="AF3925" s="6">
        <f t="shared" ref="AF3925:AF3988" si="458">AE3925+Z3925</f>
        <v>2301.6585034955342</v>
      </c>
      <c r="AG3925" s="6">
        <f>VLOOKUP(Table1[[#This Row],[PracticeCode]],$AP$3:$AS$345,4,FALSE)</f>
        <v>2301.6585034955342</v>
      </c>
      <c r="AH3925" s="27">
        <f t="shared" ref="AH3925:AH3988" si="459">IFERROR(I3925*$AH$1,#N/A)</f>
        <v>167253.85125400883</v>
      </c>
      <c r="AI3925" s="6" t="e">
        <f t="shared" si="454"/>
        <v>#N/A</v>
      </c>
    </row>
    <row r="3926" spans="1:35" x14ac:dyDescent="0.35">
      <c r="A3926" t="str">
        <f t="shared" si="453"/>
        <v>WEST LONDON MEDICAL CENTREunallocatedHillingdonE86620Sep6</v>
      </c>
      <c r="B3926" s="41" t="s">
        <v>504</v>
      </c>
      <c r="C3926" s="41" t="s">
        <v>826</v>
      </c>
      <c r="D3926" s="41" t="s">
        <v>8</v>
      </c>
      <c r="E3926" s="41" t="s">
        <v>397</v>
      </c>
      <c r="F3926" s="41" t="s">
        <v>397</v>
      </c>
      <c r="G3926" s="41" t="s">
        <v>761</v>
      </c>
      <c r="H3926" s="41">
        <v>6</v>
      </c>
      <c r="I3926" s="41">
        <v>5114.7966744345204</v>
      </c>
      <c r="J3926" s="41">
        <v>8270</v>
      </c>
      <c r="K3926" s="41">
        <v>0</v>
      </c>
      <c r="L3926" s="41">
        <v>164.57300000000001</v>
      </c>
      <c r="M3926" s="41">
        <v>0</v>
      </c>
      <c r="N3926" s="41">
        <v>7547</v>
      </c>
      <c r="O3926" s="41">
        <v>0</v>
      </c>
      <c r="P3926" s="41">
        <v>169.8075</v>
      </c>
      <c r="Q3926" s="41">
        <v>0</v>
      </c>
      <c r="R3926" s="41">
        <v>0</v>
      </c>
      <c r="S3926" s="41">
        <v>0</v>
      </c>
      <c r="T3926" s="41">
        <v>0</v>
      </c>
      <c r="U3926" s="41">
        <v>0</v>
      </c>
      <c r="V3926" s="41">
        <v>8270</v>
      </c>
      <c r="W3926" s="41">
        <v>164.57300000000001</v>
      </c>
      <c r="X3926" s="41">
        <v>7547</v>
      </c>
      <c r="Y3926" s="41">
        <v>169.8075</v>
      </c>
      <c r="Z3926" s="6">
        <f>0</f>
        <v>0</v>
      </c>
      <c r="AA3926" s="6">
        <f t="shared" si="455"/>
        <v>164.57300000000001</v>
      </c>
      <c r="AB3926">
        <f>IF(ISBLANK(Table1[[#This Row],[FY2425_Cost]])=TRUE,#N/A,Table1[[#This Row],[FY2425_Cost]])</f>
        <v>169.8075</v>
      </c>
      <c r="AC3926" s="6">
        <f t="shared" si="456"/>
        <v>5.234499999999997</v>
      </c>
      <c r="AD3926" s="6" t="e">
        <f>SUMIFS($AB$3:AB3926,$B$3:B3926,B3926)</f>
        <v>#N/A</v>
      </c>
      <c r="AE3926" s="6">
        <f t="shared" si="457"/>
        <v>2301.6585034955342</v>
      </c>
      <c r="AF3926" s="6">
        <f t="shared" si="458"/>
        <v>2301.6585034955342</v>
      </c>
      <c r="AG3926" s="6">
        <f>VLOOKUP(Table1[[#This Row],[PracticeCode]],$AP$3:$AS$345,4,FALSE)</f>
        <v>2301.6585034955342</v>
      </c>
      <c r="AH3926" s="27">
        <f t="shared" si="459"/>
        <v>167253.85125400883</v>
      </c>
      <c r="AI3926" s="6" t="e">
        <f t="shared" si="454"/>
        <v>#N/A</v>
      </c>
    </row>
    <row r="3927" spans="1:35" x14ac:dyDescent="0.35">
      <c r="A3927" t="str">
        <f t="shared" si="453"/>
        <v>West4GPsChiswickHounslowE85040Apr1</v>
      </c>
      <c r="B3927" s="41" t="s">
        <v>663</v>
      </c>
      <c r="C3927" s="41" t="s">
        <v>534</v>
      </c>
      <c r="D3927" s="41" t="s">
        <v>16</v>
      </c>
      <c r="E3927" s="41" t="s">
        <v>398</v>
      </c>
      <c r="F3927" s="41" t="s">
        <v>398</v>
      </c>
      <c r="G3927" s="41" t="s">
        <v>756</v>
      </c>
      <c r="H3927" s="41">
        <v>1</v>
      </c>
      <c r="I3927" s="41">
        <v>7968.3549481506898</v>
      </c>
      <c r="J3927" s="41">
        <v>2596</v>
      </c>
      <c r="K3927" s="41">
        <v>0</v>
      </c>
      <c r="L3927" s="41">
        <v>48.025999999999996</v>
      </c>
      <c r="M3927" s="41">
        <v>0</v>
      </c>
      <c r="N3927" s="41">
        <v>3931</v>
      </c>
      <c r="O3927" s="41">
        <v>862</v>
      </c>
      <c r="P3927" s="41">
        <v>78.226900000000001</v>
      </c>
      <c r="Q3927" s="41">
        <v>17.1538</v>
      </c>
      <c r="R3927" s="41">
        <v>2046</v>
      </c>
      <c r="S3927" s="41">
        <v>36.623399999999997</v>
      </c>
      <c r="T3927" s="41">
        <v>3448</v>
      </c>
      <c r="U3927" s="41">
        <v>75.855999999999995</v>
      </c>
      <c r="V3927" s="41">
        <v>4642</v>
      </c>
      <c r="W3927" s="41">
        <v>84.649399999999986</v>
      </c>
      <c r="X3927" s="41">
        <v>8241</v>
      </c>
      <c r="Y3927" s="41">
        <v>171.23669999999998</v>
      </c>
      <c r="Z3927" s="6">
        <f>0</f>
        <v>0</v>
      </c>
      <c r="AA3927" s="6">
        <f t="shared" si="455"/>
        <v>84.649399999999986</v>
      </c>
      <c r="AB3927">
        <f>IF(ISBLANK(Table1[[#This Row],[FY2425_Cost]])=TRUE,#N/A,Table1[[#This Row],[FY2425_Cost]])</f>
        <v>171.23669999999998</v>
      </c>
      <c r="AC3927" s="6">
        <f t="shared" si="456"/>
        <v>86.587299999999999</v>
      </c>
      <c r="AD3927" s="6">
        <f>SUMIFS($AB$3:AB3927,$B$3:B3927,B3927)</f>
        <v>171.23669999999998</v>
      </c>
      <c r="AE3927" s="6">
        <f t="shared" si="457"/>
        <v>3585.7597266678104</v>
      </c>
      <c r="AF3927" s="6">
        <f t="shared" si="458"/>
        <v>3585.7597266678104</v>
      </c>
      <c r="AG3927" s="6">
        <f>VLOOKUP(Table1[[#This Row],[PracticeCode]],$AP$3:$AS$345,4,FALSE)</f>
        <v>3585.7597266678104</v>
      </c>
      <c r="AH3927" s="27">
        <f t="shared" si="459"/>
        <v>260565.20680452758</v>
      </c>
      <c r="AI3927" s="6">
        <f t="shared" si="454"/>
        <v>0</v>
      </c>
    </row>
    <row r="3928" spans="1:35" x14ac:dyDescent="0.35">
      <c r="A3928" t="str">
        <f t="shared" si="453"/>
        <v>West4GPsChiswickHounslowE85040Aug5</v>
      </c>
      <c r="B3928" s="41" t="s">
        <v>663</v>
      </c>
      <c r="C3928" s="41" t="s">
        <v>534</v>
      </c>
      <c r="D3928" s="41" t="s">
        <v>16</v>
      </c>
      <c r="E3928" s="41" t="s">
        <v>398</v>
      </c>
      <c r="F3928" s="41" t="s">
        <v>398</v>
      </c>
      <c r="G3928" s="41" t="s">
        <v>760</v>
      </c>
      <c r="H3928" s="41">
        <v>5</v>
      </c>
      <c r="I3928" s="41">
        <v>7968.3549481506898</v>
      </c>
      <c r="J3928" s="41">
        <v>2734</v>
      </c>
      <c r="K3928" s="41">
        <v>0</v>
      </c>
      <c r="L3928" s="41">
        <v>50.579000000000001</v>
      </c>
      <c r="M3928" s="41">
        <v>0</v>
      </c>
      <c r="N3928" s="41">
        <v>4922</v>
      </c>
      <c r="O3928" s="41">
        <v>2251</v>
      </c>
      <c r="P3928" s="41">
        <v>97.947800000000001</v>
      </c>
      <c r="Q3928" s="41">
        <v>44.794900000000005</v>
      </c>
      <c r="R3928" s="41">
        <v>2966</v>
      </c>
      <c r="S3928" s="41">
        <v>53.0914</v>
      </c>
      <c r="T3928" s="41">
        <v>2522</v>
      </c>
      <c r="U3928" s="41">
        <v>55.484000000000002</v>
      </c>
      <c r="V3928" s="41">
        <v>5700</v>
      </c>
      <c r="W3928" s="41">
        <v>103.6704</v>
      </c>
      <c r="X3928" s="41">
        <v>9695</v>
      </c>
      <c r="Y3928" s="41">
        <v>198.22670000000002</v>
      </c>
      <c r="Z3928" s="6">
        <f>0</f>
        <v>0</v>
      </c>
      <c r="AA3928" s="6">
        <f t="shared" si="455"/>
        <v>103.6704</v>
      </c>
      <c r="AB3928">
        <f>IF(ISBLANK(Table1[[#This Row],[FY2425_Cost]])=TRUE,#N/A,Table1[[#This Row],[FY2425_Cost]])</f>
        <v>198.22670000000002</v>
      </c>
      <c r="AC3928" s="6">
        <f t="shared" si="456"/>
        <v>94.556300000000022</v>
      </c>
      <c r="AD3928" s="6">
        <f>SUMIFS($AB$3:AB3928,$B$3:B3928,B3928)</f>
        <v>369.46339999999998</v>
      </c>
      <c r="AE3928" s="6">
        <f t="shared" si="457"/>
        <v>3585.7597266678104</v>
      </c>
      <c r="AF3928" s="6">
        <f t="shared" si="458"/>
        <v>3585.7597266678104</v>
      </c>
      <c r="AG3928" s="6">
        <f>VLOOKUP(Table1[[#This Row],[PracticeCode]],$AP$3:$AS$345,4,FALSE)</f>
        <v>3585.7597266678104</v>
      </c>
      <c r="AH3928" s="27">
        <f t="shared" si="459"/>
        <v>260565.20680452758</v>
      </c>
      <c r="AI3928" s="6">
        <f t="shared" si="454"/>
        <v>0</v>
      </c>
    </row>
    <row r="3929" spans="1:35" x14ac:dyDescent="0.35">
      <c r="A3929" t="str">
        <f t="shared" si="453"/>
        <v>West4GPsChiswickHounslowE85040Dec9</v>
      </c>
      <c r="B3929" s="41" t="s">
        <v>663</v>
      </c>
      <c r="C3929" s="41" t="s">
        <v>534</v>
      </c>
      <c r="D3929" s="41" t="s">
        <v>16</v>
      </c>
      <c r="E3929" s="41" t="s">
        <v>398</v>
      </c>
      <c r="F3929" s="41" t="s">
        <v>398</v>
      </c>
      <c r="G3929" s="41" t="s">
        <v>764</v>
      </c>
      <c r="H3929" s="41">
        <v>9</v>
      </c>
      <c r="I3929" s="41">
        <v>7968.3549481506898</v>
      </c>
      <c r="J3929" s="41">
        <v>2001</v>
      </c>
      <c r="K3929" s="41">
        <v>2626</v>
      </c>
      <c r="L3929" s="41">
        <v>39.819900000000004</v>
      </c>
      <c r="M3929" s="41">
        <v>52.257400000000004</v>
      </c>
      <c r="N3929" s="41"/>
      <c r="O3929" s="41"/>
      <c r="P3929" s="41"/>
      <c r="Q3929" s="41"/>
      <c r="R3929" s="41">
        <v>4229</v>
      </c>
      <c r="S3929" s="41">
        <v>75.699100000000001</v>
      </c>
      <c r="T3929" s="41"/>
      <c r="U3929" s="41"/>
      <c r="V3929" s="41">
        <v>8856</v>
      </c>
      <c r="W3929" s="41">
        <v>167.77640000000002</v>
      </c>
      <c r="X3929" s="41"/>
      <c r="Y3929" s="41"/>
      <c r="Z3929" s="6">
        <f>0</f>
        <v>0</v>
      </c>
      <c r="AA3929" s="6">
        <f t="shared" si="455"/>
        <v>167.77640000000002</v>
      </c>
      <c r="AB3929" t="e">
        <f>IF(ISBLANK(Table1[[#This Row],[FY2425_Cost]])=TRUE,#N/A,Table1[[#This Row],[FY2425_Cost]])</f>
        <v>#N/A</v>
      </c>
      <c r="AC3929" s="6" t="e">
        <f t="shared" si="456"/>
        <v>#N/A</v>
      </c>
      <c r="AD3929" s="6" t="e">
        <f>SUMIFS($AB$3:AB3929,$B$3:B3929,B3929)</f>
        <v>#N/A</v>
      </c>
      <c r="AE3929" s="6">
        <f t="shared" si="457"/>
        <v>3585.7597266678104</v>
      </c>
      <c r="AF3929" s="6">
        <f t="shared" si="458"/>
        <v>3585.7597266678104</v>
      </c>
      <c r="AG3929" s="6">
        <f>VLOOKUP(Table1[[#This Row],[PracticeCode]],$AP$3:$AS$345,4,FALSE)</f>
        <v>3585.7597266678104</v>
      </c>
      <c r="AH3929" s="27">
        <f t="shared" si="459"/>
        <v>260565.20680452758</v>
      </c>
      <c r="AI3929" s="6" t="e">
        <f t="shared" si="454"/>
        <v>#N/A</v>
      </c>
    </row>
    <row r="3930" spans="1:35" x14ac:dyDescent="0.35">
      <c r="A3930" t="str">
        <f t="shared" si="453"/>
        <v>West4GPsChiswickHounslowE85040Feb11</v>
      </c>
      <c r="B3930" s="41" t="s">
        <v>663</v>
      </c>
      <c r="C3930" s="41" t="s">
        <v>534</v>
      </c>
      <c r="D3930" s="41" t="s">
        <v>16</v>
      </c>
      <c r="E3930" s="41" t="s">
        <v>398</v>
      </c>
      <c r="F3930" s="41" t="s">
        <v>398</v>
      </c>
      <c r="G3930" s="41" t="s">
        <v>766</v>
      </c>
      <c r="H3930" s="41">
        <v>11</v>
      </c>
      <c r="I3930" s="41">
        <v>7968.3549481506898</v>
      </c>
      <c r="J3930" s="41">
        <v>6351</v>
      </c>
      <c r="K3930" s="41">
        <v>2363</v>
      </c>
      <c r="L3930" s="41">
        <v>126.3849</v>
      </c>
      <c r="M3930" s="41">
        <v>47.023700000000005</v>
      </c>
      <c r="N3930" s="41"/>
      <c r="O3930" s="41"/>
      <c r="P3930" s="41"/>
      <c r="Q3930" s="41"/>
      <c r="R3930" s="41">
        <v>6229</v>
      </c>
      <c r="S3930" s="41">
        <v>111.4991</v>
      </c>
      <c r="T3930" s="41"/>
      <c r="U3930" s="41"/>
      <c r="V3930" s="41">
        <v>14943</v>
      </c>
      <c r="W3930" s="41">
        <v>284.90769999999998</v>
      </c>
      <c r="X3930" s="41"/>
      <c r="Y3930" s="41"/>
      <c r="Z3930" s="6">
        <f>0</f>
        <v>0</v>
      </c>
      <c r="AA3930" s="6">
        <f t="shared" si="455"/>
        <v>284.90769999999998</v>
      </c>
      <c r="AB3930" t="e">
        <f>IF(ISBLANK(Table1[[#This Row],[FY2425_Cost]])=TRUE,#N/A,Table1[[#This Row],[FY2425_Cost]])</f>
        <v>#N/A</v>
      </c>
      <c r="AC3930" s="6" t="e">
        <f t="shared" si="456"/>
        <v>#N/A</v>
      </c>
      <c r="AD3930" s="6" t="e">
        <f>SUMIFS($AB$3:AB3930,$B$3:B3930,B3930)</f>
        <v>#N/A</v>
      </c>
      <c r="AE3930" s="6">
        <f t="shared" si="457"/>
        <v>3585.7597266678104</v>
      </c>
      <c r="AF3930" s="6">
        <f t="shared" si="458"/>
        <v>3585.7597266678104</v>
      </c>
      <c r="AG3930" s="6">
        <f>VLOOKUP(Table1[[#This Row],[PracticeCode]],$AP$3:$AS$345,4,FALSE)</f>
        <v>3585.7597266678104</v>
      </c>
      <c r="AH3930" s="27">
        <f t="shared" si="459"/>
        <v>260565.20680452758</v>
      </c>
      <c r="AI3930" s="6" t="e">
        <f t="shared" si="454"/>
        <v>#N/A</v>
      </c>
    </row>
    <row r="3931" spans="1:35" x14ac:dyDescent="0.35">
      <c r="A3931" t="str">
        <f t="shared" si="453"/>
        <v>West4GPsChiswickHounslowE85040Jan10</v>
      </c>
      <c r="B3931" s="41" t="s">
        <v>663</v>
      </c>
      <c r="C3931" s="41" t="s">
        <v>534</v>
      </c>
      <c r="D3931" s="41" t="s">
        <v>16</v>
      </c>
      <c r="E3931" s="41" t="s">
        <v>398</v>
      </c>
      <c r="F3931" s="41" t="s">
        <v>398</v>
      </c>
      <c r="G3931" s="41" t="s">
        <v>765</v>
      </c>
      <c r="H3931" s="41">
        <v>10</v>
      </c>
      <c r="I3931" s="41">
        <v>7968.3549481506898</v>
      </c>
      <c r="J3931" s="41">
        <v>4362</v>
      </c>
      <c r="K3931" s="41">
        <v>4513</v>
      </c>
      <c r="L3931" s="41">
        <v>86.80380000000001</v>
      </c>
      <c r="M3931" s="41">
        <v>89.808700000000002</v>
      </c>
      <c r="N3931" s="41"/>
      <c r="O3931" s="41"/>
      <c r="P3931" s="41"/>
      <c r="Q3931" s="41"/>
      <c r="R3931" s="41">
        <v>7075</v>
      </c>
      <c r="S3931" s="41">
        <v>126.6425</v>
      </c>
      <c r="T3931" s="41"/>
      <c r="U3931" s="41"/>
      <c r="V3931" s="41">
        <v>15950</v>
      </c>
      <c r="W3931" s="41">
        <v>303.255</v>
      </c>
      <c r="X3931" s="41"/>
      <c r="Y3931" s="41"/>
      <c r="Z3931" s="6">
        <f>0</f>
        <v>0</v>
      </c>
      <c r="AA3931" s="6">
        <f t="shared" si="455"/>
        <v>303.255</v>
      </c>
      <c r="AB3931" t="e">
        <f>IF(ISBLANK(Table1[[#This Row],[FY2425_Cost]])=TRUE,#N/A,Table1[[#This Row],[FY2425_Cost]])</f>
        <v>#N/A</v>
      </c>
      <c r="AC3931" s="6" t="e">
        <f t="shared" si="456"/>
        <v>#N/A</v>
      </c>
      <c r="AD3931" s="6" t="e">
        <f>SUMIFS($AB$3:AB3931,$B$3:B3931,B3931)</f>
        <v>#N/A</v>
      </c>
      <c r="AE3931" s="6">
        <f t="shared" si="457"/>
        <v>3585.7597266678104</v>
      </c>
      <c r="AF3931" s="6">
        <f t="shared" si="458"/>
        <v>3585.7597266678104</v>
      </c>
      <c r="AG3931" s="6">
        <f>VLOOKUP(Table1[[#This Row],[PracticeCode]],$AP$3:$AS$345,4,FALSE)</f>
        <v>3585.7597266678104</v>
      </c>
      <c r="AH3931" s="27">
        <f t="shared" si="459"/>
        <v>260565.20680452758</v>
      </c>
      <c r="AI3931" s="6" t="e">
        <f t="shared" si="454"/>
        <v>#N/A</v>
      </c>
    </row>
    <row r="3932" spans="1:35" x14ac:dyDescent="0.35">
      <c r="A3932" t="str">
        <f t="shared" si="453"/>
        <v>West4GPsChiswickHounslowE85040Jul4</v>
      </c>
      <c r="B3932" s="41" t="s">
        <v>663</v>
      </c>
      <c r="C3932" s="41" t="s">
        <v>534</v>
      </c>
      <c r="D3932" s="41" t="s">
        <v>16</v>
      </c>
      <c r="E3932" s="41" t="s">
        <v>398</v>
      </c>
      <c r="F3932" s="41" t="s">
        <v>398</v>
      </c>
      <c r="G3932" s="41" t="s">
        <v>759</v>
      </c>
      <c r="H3932" s="41">
        <v>4</v>
      </c>
      <c r="I3932" s="41">
        <v>7968.3549481506898</v>
      </c>
      <c r="J3932" s="41">
        <v>2416</v>
      </c>
      <c r="K3932" s="41">
        <v>0</v>
      </c>
      <c r="L3932" s="41">
        <v>44.695999999999998</v>
      </c>
      <c r="M3932" s="41">
        <v>0</v>
      </c>
      <c r="N3932" s="41">
        <v>5110</v>
      </c>
      <c r="O3932" s="41">
        <v>1499</v>
      </c>
      <c r="P3932" s="41">
        <v>101.68900000000001</v>
      </c>
      <c r="Q3932" s="41">
        <v>29.830100000000002</v>
      </c>
      <c r="R3932" s="41">
        <v>4090</v>
      </c>
      <c r="S3932" s="41">
        <v>73.210999999999999</v>
      </c>
      <c r="T3932" s="41">
        <v>3883</v>
      </c>
      <c r="U3932" s="41">
        <v>85.426000000000002</v>
      </c>
      <c r="V3932" s="41">
        <v>6506</v>
      </c>
      <c r="W3932" s="41">
        <v>117.907</v>
      </c>
      <c r="X3932" s="41">
        <v>10492</v>
      </c>
      <c r="Y3932" s="41">
        <v>216.94510000000002</v>
      </c>
      <c r="Z3932" s="6">
        <f>0</f>
        <v>0</v>
      </c>
      <c r="AA3932" s="6">
        <f t="shared" si="455"/>
        <v>117.907</v>
      </c>
      <c r="AB3932">
        <f>IF(ISBLANK(Table1[[#This Row],[FY2425_Cost]])=TRUE,#N/A,Table1[[#This Row],[FY2425_Cost]])</f>
        <v>216.94510000000002</v>
      </c>
      <c r="AC3932" s="6">
        <f t="shared" si="456"/>
        <v>99.038100000000028</v>
      </c>
      <c r="AD3932" s="6" t="e">
        <f>SUMIFS($AB$3:AB3932,$B$3:B3932,B3932)</f>
        <v>#N/A</v>
      </c>
      <c r="AE3932" s="6">
        <f t="shared" si="457"/>
        <v>3585.7597266678104</v>
      </c>
      <c r="AF3932" s="6">
        <f t="shared" si="458"/>
        <v>3585.7597266678104</v>
      </c>
      <c r="AG3932" s="6">
        <f>VLOOKUP(Table1[[#This Row],[PracticeCode]],$AP$3:$AS$345,4,FALSE)</f>
        <v>3585.7597266678104</v>
      </c>
      <c r="AH3932" s="27">
        <f t="shared" si="459"/>
        <v>260565.20680452758</v>
      </c>
      <c r="AI3932" s="6" t="e">
        <f t="shared" si="454"/>
        <v>#N/A</v>
      </c>
    </row>
    <row r="3933" spans="1:35" x14ac:dyDescent="0.35">
      <c r="A3933" t="str">
        <f t="shared" si="453"/>
        <v>West4GPsChiswickHounslowE85040Jun3</v>
      </c>
      <c r="B3933" s="41" t="s">
        <v>663</v>
      </c>
      <c r="C3933" s="41" t="s">
        <v>534</v>
      </c>
      <c r="D3933" s="41" t="s">
        <v>16</v>
      </c>
      <c r="E3933" s="41" t="s">
        <v>398</v>
      </c>
      <c r="F3933" s="41" t="s">
        <v>398</v>
      </c>
      <c r="G3933" s="41" t="s">
        <v>758</v>
      </c>
      <c r="H3933" s="41">
        <v>3</v>
      </c>
      <c r="I3933" s="41">
        <v>7968.3549481506898</v>
      </c>
      <c r="J3933" s="41">
        <v>2884</v>
      </c>
      <c r="K3933" s="41">
        <v>0</v>
      </c>
      <c r="L3933" s="41">
        <v>53.353999999999999</v>
      </c>
      <c r="M3933" s="41">
        <v>0</v>
      </c>
      <c r="N3933" s="41">
        <v>5936</v>
      </c>
      <c r="O3933" s="41">
        <v>2326</v>
      </c>
      <c r="P3933" s="41">
        <v>118.1264</v>
      </c>
      <c r="Q3933" s="41">
        <v>46.287400000000005</v>
      </c>
      <c r="R3933" s="41">
        <v>8238</v>
      </c>
      <c r="S3933" s="41">
        <v>147.46019999999999</v>
      </c>
      <c r="T3933" s="41">
        <v>2895</v>
      </c>
      <c r="U3933" s="41">
        <v>63.69</v>
      </c>
      <c r="V3933" s="41">
        <v>11122</v>
      </c>
      <c r="W3933" s="41">
        <v>200.81419999999997</v>
      </c>
      <c r="X3933" s="41">
        <v>11157</v>
      </c>
      <c r="Y3933" s="41">
        <v>228.10380000000001</v>
      </c>
      <c r="Z3933" s="6">
        <f>0</f>
        <v>0</v>
      </c>
      <c r="AA3933" s="6">
        <f t="shared" si="455"/>
        <v>200.81419999999997</v>
      </c>
      <c r="AB3933">
        <f>IF(ISBLANK(Table1[[#This Row],[FY2425_Cost]])=TRUE,#N/A,Table1[[#This Row],[FY2425_Cost]])</f>
        <v>228.10380000000001</v>
      </c>
      <c r="AC3933" s="6">
        <f t="shared" si="456"/>
        <v>27.289600000000036</v>
      </c>
      <c r="AD3933" s="6" t="e">
        <f>SUMIFS($AB$3:AB3933,$B$3:B3933,B3933)</f>
        <v>#N/A</v>
      </c>
      <c r="AE3933" s="6">
        <f t="shared" si="457"/>
        <v>3585.7597266678104</v>
      </c>
      <c r="AF3933" s="6">
        <f t="shared" si="458"/>
        <v>3585.7597266678104</v>
      </c>
      <c r="AG3933" s="6">
        <f>VLOOKUP(Table1[[#This Row],[PracticeCode]],$AP$3:$AS$345,4,FALSE)</f>
        <v>3585.7597266678104</v>
      </c>
      <c r="AH3933" s="27">
        <f t="shared" si="459"/>
        <v>260565.20680452758</v>
      </c>
      <c r="AI3933" s="6" t="e">
        <f t="shared" si="454"/>
        <v>#N/A</v>
      </c>
    </row>
    <row r="3934" spans="1:35" x14ac:dyDescent="0.35">
      <c r="A3934" t="str">
        <f t="shared" si="453"/>
        <v>West4GPsChiswickHounslowE85040Mar12</v>
      </c>
      <c r="B3934" s="41" t="s">
        <v>663</v>
      </c>
      <c r="C3934" s="41" t="s">
        <v>534</v>
      </c>
      <c r="D3934" s="41" t="s">
        <v>16</v>
      </c>
      <c r="E3934" s="41" t="s">
        <v>398</v>
      </c>
      <c r="F3934" s="41" t="s">
        <v>398</v>
      </c>
      <c r="G3934" s="41" t="s">
        <v>767</v>
      </c>
      <c r="H3934" s="41">
        <v>12</v>
      </c>
      <c r="I3934" s="41">
        <v>7968.3549481506898</v>
      </c>
      <c r="J3934" s="41">
        <v>19370</v>
      </c>
      <c r="K3934" s="41">
        <v>1422</v>
      </c>
      <c r="L3934" s="41">
        <v>385.46300000000002</v>
      </c>
      <c r="M3934" s="41">
        <v>28.297800000000002</v>
      </c>
      <c r="N3934" s="41"/>
      <c r="O3934" s="41"/>
      <c r="P3934" s="41"/>
      <c r="Q3934" s="41"/>
      <c r="R3934" s="41">
        <v>7562</v>
      </c>
      <c r="S3934" s="41">
        <v>135.35980000000001</v>
      </c>
      <c r="T3934" s="41"/>
      <c r="U3934" s="41"/>
      <c r="V3934" s="41">
        <v>28354</v>
      </c>
      <c r="W3934" s="41">
        <v>549.12059999999997</v>
      </c>
      <c r="X3934" s="41"/>
      <c r="Y3934" s="41"/>
      <c r="Z3934" s="6">
        <f>0</f>
        <v>0</v>
      </c>
      <c r="AA3934" s="6">
        <f t="shared" si="455"/>
        <v>549.12059999999997</v>
      </c>
      <c r="AB3934" t="e">
        <f>IF(ISBLANK(Table1[[#This Row],[FY2425_Cost]])=TRUE,#N/A,Table1[[#This Row],[FY2425_Cost]])</f>
        <v>#N/A</v>
      </c>
      <c r="AC3934" s="6" t="e">
        <f t="shared" si="456"/>
        <v>#N/A</v>
      </c>
      <c r="AD3934" s="6" t="e">
        <f>SUMIFS($AB$3:AB3934,$B$3:B3934,B3934)</f>
        <v>#N/A</v>
      </c>
      <c r="AE3934" s="6">
        <f t="shared" si="457"/>
        <v>3585.7597266678104</v>
      </c>
      <c r="AF3934" s="6">
        <f t="shared" si="458"/>
        <v>3585.7597266678104</v>
      </c>
      <c r="AG3934" s="6">
        <f>VLOOKUP(Table1[[#This Row],[PracticeCode]],$AP$3:$AS$345,4,FALSE)</f>
        <v>3585.7597266678104</v>
      </c>
      <c r="AH3934" s="27">
        <f t="shared" si="459"/>
        <v>260565.20680452758</v>
      </c>
      <c r="AI3934" s="6" t="e">
        <f t="shared" si="454"/>
        <v>#N/A</v>
      </c>
    </row>
    <row r="3935" spans="1:35" x14ac:dyDescent="0.35">
      <c r="A3935" t="str">
        <f t="shared" si="453"/>
        <v>West4GPsChiswickHounslowE85040May2</v>
      </c>
      <c r="B3935" s="41" t="s">
        <v>663</v>
      </c>
      <c r="C3935" s="41" t="s">
        <v>534</v>
      </c>
      <c r="D3935" s="41" t="s">
        <v>16</v>
      </c>
      <c r="E3935" s="41" t="s">
        <v>398</v>
      </c>
      <c r="F3935" s="41" t="s">
        <v>398</v>
      </c>
      <c r="G3935" s="41" t="s">
        <v>757</v>
      </c>
      <c r="H3935" s="41">
        <v>2</v>
      </c>
      <c r="I3935" s="41">
        <v>7968.3549481506898</v>
      </c>
      <c r="J3935" s="41">
        <v>14786</v>
      </c>
      <c r="K3935" s="41">
        <v>0</v>
      </c>
      <c r="L3935" s="41">
        <v>273.541</v>
      </c>
      <c r="M3935" s="41">
        <v>0</v>
      </c>
      <c r="N3935" s="41">
        <v>4032</v>
      </c>
      <c r="O3935" s="41">
        <v>2677</v>
      </c>
      <c r="P3935" s="41">
        <v>80.236800000000002</v>
      </c>
      <c r="Q3935" s="41">
        <v>53.272300000000001</v>
      </c>
      <c r="R3935" s="41">
        <v>7137</v>
      </c>
      <c r="S3935" s="41">
        <v>127.75230000000001</v>
      </c>
      <c r="T3935" s="41">
        <v>4494</v>
      </c>
      <c r="U3935" s="41">
        <v>98.867999999999995</v>
      </c>
      <c r="V3935" s="41">
        <v>21923</v>
      </c>
      <c r="W3935" s="41">
        <v>401.29329999999999</v>
      </c>
      <c r="X3935" s="41">
        <v>11203</v>
      </c>
      <c r="Y3935" s="41">
        <v>232.37709999999998</v>
      </c>
      <c r="Z3935" s="6">
        <f>0</f>
        <v>0</v>
      </c>
      <c r="AA3935" s="6">
        <f t="shared" si="455"/>
        <v>401.29329999999999</v>
      </c>
      <c r="AB3935">
        <f>IF(ISBLANK(Table1[[#This Row],[FY2425_Cost]])=TRUE,#N/A,Table1[[#This Row],[FY2425_Cost]])</f>
        <v>232.37709999999998</v>
      </c>
      <c r="AC3935" s="6">
        <f t="shared" si="456"/>
        <v>-168.9162</v>
      </c>
      <c r="AD3935" s="6" t="e">
        <f>SUMIFS($AB$3:AB3935,$B$3:B3935,B3935)</f>
        <v>#N/A</v>
      </c>
      <c r="AE3935" s="6">
        <f t="shared" si="457"/>
        <v>3585.7597266678104</v>
      </c>
      <c r="AF3935" s="6">
        <f t="shared" si="458"/>
        <v>3585.7597266678104</v>
      </c>
      <c r="AG3935" s="6">
        <f>VLOOKUP(Table1[[#This Row],[PracticeCode]],$AP$3:$AS$345,4,FALSE)</f>
        <v>3585.7597266678104</v>
      </c>
      <c r="AH3935" s="27">
        <f t="shared" si="459"/>
        <v>260565.20680452758</v>
      </c>
      <c r="AI3935" s="6" t="e">
        <f t="shared" si="454"/>
        <v>#N/A</v>
      </c>
    </row>
    <row r="3936" spans="1:35" x14ac:dyDescent="0.35">
      <c r="A3936" t="str">
        <f t="shared" si="453"/>
        <v>West4GPsChiswickHounslowE85040Nov8</v>
      </c>
      <c r="B3936" s="41" t="s">
        <v>663</v>
      </c>
      <c r="C3936" s="41" t="s">
        <v>534</v>
      </c>
      <c r="D3936" s="41" t="s">
        <v>16</v>
      </c>
      <c r="E3936" s="41" t="s">
        <v>398</v>
      </c>
      <c r="F3936" s="41" t="s">
        <v>398</v>
      </c>
      <c r="G3936" s="41" t="s">
        <v>763</v>
      </c>
      <c r="H3936" s="41">
        <v>8</v>
      </c>
      <c r="I3936" s="41">
        <v>7968.3549481506898</v>
      </c>
      <c r="J3936" s="41">
        <v>2397</v>
      </c>
      <c r="K3936" s="41">
        <v>16</v>
      </c>
      <c r="L3936" s="41">
        <v>47.700300000000006</v>
      </c>
      <c r="M3936" s="41">
        <v>0.31840000000000002</v>
      </c>
      <c r="N3936" s="41"/>
      <c r="O3936" s="41"/>
      <c r="P3936" s="41"/>
      <c r="Q3936" s="41"/>
      <c r="R3936" s="41">
        <v>14270</v>
      </c>
      <c r="S3936" s="41">
        <v>255.43299999999999</v>
      </c>
      <c r="T3936" s="41"/>
      <c r="U3936" s="41"/>
      <c r="V3936" s="41">
        <v>16683</v>
      </c>
      <c r="W3936" s="41">
        <v>303.45170000000002</v>
      </c>
      <c r="X3936" s="41"/>
      <c r="Y3936" s="41"/>
      <c r="Z3936" s="6">
        <f>0</f>
        <v>0</v>
      </c>
      <c r="AA3936" s="6">
        <f t="shared" si="455"/>
        <v>303.45170000000002</v>
      </c>
      <c r="AB3936" t="e">
        <f>IF(ISBLANK(Table1[[#This Row],[FY2425_Cost]])=TRUE,#N/A,Table1[[#This Row],[FY2425_Cost]])</f>
        <v>#N/A</v>
      </c>
      <c r="AC3936" s="6" t="e">
        <f t="shared" si="456"/>
        <v>#N/A</v>
      </c>
      <c r="AD3936" s="6" t="e">
        <f>SUMIFS($AB$3:AB3936,$B$3:B3936,B3936)</f>
        <v>#N/A</v>
      </c>
      <c r="AE3936" s="6">
        <f t="shared" si="457"/>
        <v>3585.7597266678104</v>
      </c>
      <c r="AF3936" s="6">
        <f t="shared" si="458"/>
        <v>3585.7597266678104</v>
      </c>
      <c r="AG3936" s="6">
        <f>VLOOKUP(Table1[[#This Row],[PracticeCode]],$AP$3:$AS$345,4,FALSE)</f>
        <v>3585.7597266678104</v>
      </c>
      <c r="AH3936" s="27">
        <f t="shared" si="459"/>
        <v>260565.20680452758</v>
      </c>
      <c r="AI3936" s="6" t="e">
        <f t="shared" si="454"/>
        <v>#N/A</v>
      </c>
    </row>
    <row r="3937" spans="1:35" x14ac:dyDescent="0.35">
      <c r="A3937" t="str">
        <f t="shared" si="453"/>
        <v>West4GPsChiswickHounslowE85040Oct7</v>
      </c>
      <c r="B3937" s="41" t="s">
        <v>663</v>
      </c>
      <c r="C3937" s="41" t="s">
        <v>534</v>
      </c>
      <c r="D3937" s="41" t="s">
        <v>16</v>
      </c>
      <c r="E3937" s="41" t="s">
        <v>398</v>
      </c>
      <c r="F3937" s="41" t="s">
        <v>398</v>
      </c>
      <c r="G3937" s="41" t="s">
        <v>762</v>
      </c>
      <c r="H3937" s="41">
        <v>7</v>
      </c>
      <c r="I3937" s="41">
        <v>7968.3549481506898</v>
      </c>
      <c r="J3937" s="41">
        <v>3416</v>
      </c>
      <c r="K3937" s="41">
        <v>0</v>
      </c>
      <c r="L3937" s="41">
        <v>67.978400000000008</v>
      </c>
      <c r="M3937" s="41">
        <v>0</v>
      </c>
      <c r="N3937" s="41">
        <v>0</v>
      </c>
      <c r="O3937" s="41">
        <v>2205</v>
      </c>
      <c r="P3937" s="41">
        <v>0</v>
      </c>
      <c r="Q3937" s="41">
        <v>49.612499999999997</v>
      </c>
      <c r="R3937" s="41">
        <v>7403</v>
      </c>
      <c r="S3937" s="41">
        <v>132.5137</v>
      </c>
      <c r="T3937" s="41">
        <v>7934</v>
      </c>
      <c r="U3937" s="41">
        <v>174.548</v>
      </c>
      <c r="V3937" s="41">
        <v>10819</v>
      </c>
      <c r="W3937" s="41">
        <v>200.49209999999999</v>
      </c>
      <c r="X3937" s="41">
        <v>10139</v>
      </c>
      <c r="Y3937" s="41">
        <v>224.16050000000001</v>
      </c>
      <c r="Z3937" s="6">
        <f>0</f>
        <v>0</v>
      </c>
      <c r="AA3937" s="6">
        <f t="shared" si="455"/>
        <v>200.49209999999999</v>
      </c>
      <c r="AB3937">
        <f>IF(ISBLANK(Table1[[#This Row],[FY2425_Cost]])=TRUE,#N/A,Table1[[#This Row],[FY2425_Cost]])</f>
        <v>224.16050000000001</v>
      </c>
      <c r="AC3937" s="6">
        <f t="shared" si="456"/>
        <v>23.66840000000002</v>
      </c>
      <c r="AD3937" s="6" t="e">
        <f>SUMIFS($AB$3:AB3937,$B$3:B3937,B3937)</f>
        <v>#N/A</v>
      </c>
      <c r="AE3937" s="6">
        <f t="shared" si="457"/>
        <v>3585.7597266678104</v>
      </c>
      <c r="AF3937" s="6">
        <f t="shared" si="458"/>
        <v>3585.7597266678104</v>
      </c>
      <c r="AG3937" s="6">
        <f>VLOOKUP(Table1[[#This Row],[PracticeCode]],$AP$3:$AS$345,4,FALSE)</f>
        <v>3585.7597266678104</v>
      </c>
      <c r="AH3937" s="27">
        <f t="shared" si="459"/>
        <v>260565.20680452758</v>
      </c>
      <c r="AI3937" s="6" t="e">
        <f t="shared" si="454"/>
        <v>#N/A</v>
      </c>
    </row>
    <row r="3938" spans="1:35" x14ac:dyDescent="0.35">
      <c r="A3938" t="str">
        <f t="shared" si="453"/>
        <v>West4GPsChiswickHounslowE85040Sep6</v>
      </c>
      <c r="B3938" s="41" t="s">
        <v>663</v>
      </c>
      <c r="C3938" s="41" t="s">
        <v>534</v>
      </c>
      <c r="D3938" s="41" t="s">
        <v>16</v>
      </c>
      <c r="E3938" s="41" t="s">
        <v>398</v>
      </c>
      <c r="F3938" s="41" t="s">
        <v>398</v>
      </c>
      <c r="G3938" s="41" t="s">
        <v>761</v>
      </c>
      <c r="H3938" s="41">
        <v>6</v>
      </c>
      <c r="I3938" s="41">
        <v>7968.3549481506898</v>
      </c>
      <c r="J3938" s="41">
        <v>2752</v>
      </c>
      <c r="K3938" s="41">
        <v>0</v>
      </c>
      <c r="L3938" s="41">
        <v>54.764800000000001</v>
      </c>
      <c r="M3938" s="41">
        <v>0</v>
      </c>
      <c r="N3938" s="41">
        <v>4977</v>
      </c>
      <c r="O3938" s="41">
        <v>1816</v>
      </c>
      <c r="P3938" s="41">
        <v>111.9825</v>
      </c>
      <c r="Q3938" s="41">
        <v>40.86</v>
      </c>
      <c r="R3938" s="41">
        <v>6985</v>
      </c>
      <c r="S3938" s="41">
        <v>125.03149999999999</v>
      </c>
      <c r="T3938" s="41">
        <v>8888</v>
      </c>
      <c r="U3938" s="41">
        <v>195.536</v>
      </c>
      <c r="V3938" s="41">
        <v>9737</v>
      </c>
      <c r="W3938" s="41">
        <v>179.7963</v>
      </c>
      <c r="X3938" s="41">
        <v>15681</v>
      </c>
      <c r="Y3938" s="41">
        <v>348.37850000000003</v>
      </c>
      <c r="Z3938" s="6">
        <f>0</f>
        <v>0</v>
      </c>
      <c r="AA3938" s="6">
        <f t="shared" si="455"/>
        <v>179.7963</v>
      </c>
      <c r="AB3938">
        <f>IF(ISBLANK(Table1[[#This Row],[FY2425_Cost]])=TRUE,#N/A,Table1[[#This Row],[FY2425_Cost]])</f>
        <v>348.37850000000003</v>
      </c>
      <c r="AC3938" s="6">
        <f t="shared" si="456"/>
        <v>168.58220000000003</v>
      </c>
      <c r="AD3938" s="6" t="e">
        <f>SUMIFS($AB$3:AB3938,$B$3:B3938,B3938)</f>
        <v>#N/A</v>
      </c>
      <c r="AE3938" s="6">
        <f t="shared" si="457"/>
        <v>3585.7597266678104</v>
      </c>
      <c r="AF3938" s="6">
        <f t="shared" si="458"/>
        <v>3585.7597266678104</v>
      </c>
      <c r="AG3938" s="6">
        <f>VLOOKUP(Table1[[#This Row],[PracticeCode]],$AP$3:$AS$345,4,FALSE)</f>
        <v>3585.7597266678104</v>
      </c>
      <c r="AH3938" s="27">
        <f t="shared" si="459"/>
        <v>260565.20680452758</v>
      </c>
      <c r="AI3938" s="6" t="e">
        <f t="shared" si="454"/>
        <v>#N/A</v>
      </c>
    </row>
    <row r="3939" spans="1:35" x14ac:dyDescent="0.35">
      <c r="A3939" t="str">
        <f t="shared" si="453"/>
        <v>Westbourne Grove Medical CentreWest-Hill HealthWest LondonE87007Apr1</v>
      </c>
      <c r="B3939" s="41" t="s">
        <v>399</v>
      </c>
      <c r="C3939" s="41" t="s">
        <v>467</v>
      </c>
      <c r="D3939" s="41" t="s">
        <v>29</v>
      </c>
      <c r="E3939" s="41" t="s">
        <v>400</v>
      </c>
      <c r="F3939" s="41" t="s">
        <v>400</v>
      </c>
      <c r="G3939" s="41" t="s">
        <v>756</v>
      </c>
      <c r="H3939" s="41">
        <v>1</v>
      </c>
      <c r="I3939" s="41">
        <v>1.15175861463258</v>
      </c>
      <c r="J3939" s="41">
        <v>0</v>
      </c>
      <c r="K3939" s="41">
        <v>0</v>
      </c>
      <c r="L3939" s="41">
        <v>0</v>
      </c>
      <c r="M3939" s="41">
        <v>0</v>
      </c>
      <c r="N3939" s="41">
        <v>0</v>
      </c>
      <c r="O3939" s="41">
        <v>0</v>
      </c>
      <c r="P3939" s="41">
        <v>0</v>
      </c>
      <c r="Q3939" s="41">
        <v>0</v>
      </c>
      <c r="R3939" s="41">
        <v>45726</v>
      </c>
      <c r="S3939" s="41">
        <v>818.49540000000002</v>
      </c>
      <c r="T3939" s="41">
        <v>0</v>
      </c>
      <c r="U3939" s="41">
        <v>0</v>
      </c>
      <c r="V3939" s="41">
        <v>45726</v>
      </c>
      <c r="W3939" s="41">
        <v>818.49540000000002</v>
      </c>
      <c r="X3939" s="41">
        <v>0</v>
      </c>
      <c r="Y3939" s="41">
        <v>0</v>
      </c>
      <c r="Z3939" s="6">
        <f>0</f>
        <v>0</v>
      </c>
      <c r="AA3939" s="6">
        <f t="shared" si="455"/>
        <v>818.49540000000002</v>
      </c>
      <c r="AB3939">
        <f>IF(ISBLANK(Table1[[#This Row],[FY2425_Cost]])=TRUE,#N/A,Table1[[#This Row],[FY2425_Cost]])</f>
        <v>0</v>
      </c>
      <c r="AC3939" s="6">
        <f t="shared" si="456"/>
        <v>-818.49540000000002</v>
      </c>
      <c r="AD3939" s="6">
        <f>SUMIFS($AB$3:AB3939,$B$3:B3939,B3939)</f>
        <v>0</v>
      </c>
      <c r="AE3939" s="6">
        <f t="shared" si="457"/>
        <v>0.51829137658466107</v>
      </c>
      <c r="AF3939" s="6">
        <f t="shared" si="458"/>
        <v>0.51829137658466107</v>
      </c>
      <c r="AG3939" s="6">
        <f>VLOOKUP(Table1[[#This Row],[PracticeCode]],$AP$3:$AS$345,4,FALSE)</f>
        <v>0.51829137658466107</v>
      </c>
      <c r="AH3939" s="27">
        <f t="shared" si="459"/>
        <v>37.662506698485366</v>
      </c>
      <c r="AI3939" s="6">
        <f t="shared" si="454"/>
        <v>0</v>
      </c>
    </row>
    <row r="3940" spans="1:35" x14ac:dyDescent="0.35">
      <c r="A3940" t="str">
        <f t="shared" si="453"/>
        <v>Westbourne Grove Medical CentreWest-Hill HealthWest LondonE87007Aug5</v>
      </c>
      <c r="B3940" s="41" t="s">
        <v>399</v>
      </c>
      <c r="C3940" s="41" t="s">
        <v>467</v>
      </c>
      <c r="D3940" s="41" t="s">
        <v>29</v>
      </c>
      <c r="E3940" s="41" t="s">
        <v>400</v>
      </c>
      <c r="F3940" s="41" t="s">
        <v>400</v>
      </c>
      <c r="G3940" s="41" t="s">
        <v>760</v>
      </c>
      <c r="H3940" s="41">
        <v>5</v>
      </c>
      <c r="I3940" s="41">
        <v>1.15175861463258</v>
      </c>
      <c r="J3940" s="41">
        <v>0</v>
      </c>
      <c r="K3940" s="41">
        <v>0</v>
      </c>
      <c r="L3940" s="41">
        <v>0</v>
      </c>
      <c r="M3940" s="41">
        <v>0</v>
      </c>
      <c r="N3940" s="41">
        <v>0</v>
      </c>
      <c r="O3940" s="41">
        <v>0</v>
      </c>
      <c r="P3940" s="41">
        <v>0</v>
      </c>
      <c r="Q3940" s="41">
        <v>0</v>
      </c>
      <c r="R3940" s="41">
        <v>0</v>
      </c>
      <c r="S3940" s="41">
        <v>0</v>
      </c>
      <c r="T3940" s="41">
        <v>0</v>
      </c>
      <c r="U3940" s="41">
        <v>0</v>
      </c>
      <c r="V3940" s="41">
        <v>0</v>
      </c>
      <c r="W3940" s="41">
        <v>0</v>
      </c>
      <c r="X3940" s="41">
        <v>0</v>
      </c>
      <c r="Y3940" s="41">
        <v>0</v>
      </c>
      <c r="Z3940" s="6">
        <f>0</f>
        <v>0</v>
      </c>
      <c r="AA3940" s="6">
        <f t="shared" si="455"/>
        <v>0</v>
      </c>
      <c r="AB3940">
        <f>IF(ISBLANK(Table1[[#This Row],[FY2425_Cost]])=TRUE,#N/A,Table1[[#This Row],[FY2425_Cost]])</f>
        <v>0</v>
      </c>
      <c r="AC3940" s="6">
        <f t="shared" si="456"/>
        <v>0</v>
      </c>
      <c r="AD3940" s="6">
        <f>SUMIFS($AB$3:AB3940,$B$3:B3940,B3940)</f>
        <v>0</v>
      </c>
      <c r="AE3940" s="6">
        <f t="shared" si="457"/>
        <v>0.51829137658466107</v>
      </c>
      <c r="AF3940" s="6">
        <f t="shared" si="458"/>
        <v>0.51829137658466107</v>
      </c>
      <c r="AG3940" s="6">
        <f>VLOOKUP(Table1[[#This Row],[PracticeCode]],$AP$3:$AS$345,4,FALSE)</f>
        <v>0.51829137658466107</v>
      </c>
      <c r="AH3940" s="27">
        <f t="shared" si="459"/>
        <v>37.662506698485366</v>
      </c>
      <c r="AI3940" s="6">
        <f t="shared" si="454"/>
        <v>0</v>
      </c>
    </row>
    <row r="3941" spans="1:35" x14ac:dyDescent="0.35">
      <c r="A3941" t="str">
        <f t="shared" si="453"/>
        <v>Westbourne Grove Medical CentreWest-Hill HealthWest LondonE87007Jul4</v>
      </c>
      <c r="B3941" s="41" t="s">
        <v>399</v>
      </c>
      <c r="C3941" s="41" t="s">
        <v>467</v>
      </c>
      <c r="D3941" s="41" t="s">
        <v>29</v>
      </c>
      <c r="E3941" s="41" t="s">
        <v>400</v>
      </c>
      <c r="F3941" s="41" t="s">
        <v>400</v>
      </c>
      <c r="G3941" s="41" t="s">
        <v>759</v>
      </c>
      <c r="H3941" s="41">
        <v>4</v>
      </c>
      <c r="I3941" s="41">
        <v>1.15175861463258</v>
      </c>
      <c r="J3941" s="41">
        <v>0</v>
      </c>
      <c r="K3941" s="41">
        <v>0</v>
      </c>
      <c r="L3941" s="41">
        <v>0</v>
      </c>
      <c r="M3941" s="41">
        <v>0</v>
      </c>
      <c r="N3941" s="41">
        <v>0</v>
      </c>
      <c r="O3941" s="41">
        <v>0</v>
      </c>
      <c r="P3941" s="41">
        <v>0</v>
      </c>
      <c r="Q3941" s="41">
        <v>0</v>
      </c>
      <c r="R3941" s="41">
        <v>0</v>
      </c>
      <c r="S3941" s="41">
        <v>0</v>
      </c>
      <c r="T3941" s="41">
        <v>0</v>
      </c>
      <c r="U3941" s="41">
        <v>0</v>
      </c>
      <c r="V3941" s="41">
        <v>0</v>
      </c>
      <c r="W3941" s="41">
        <v>0</v>
      </c>
      <c r="X3941" s="41">
        <v>0</v>
      </c>
      <c r="Y3941" s="41">
        <v>0</v>
      </c>
      <c r="Z3941" s="6">
        <f>0</f>
        <v>0</v>
      </c>
      <c r="AA3941" s="6">
        <f t="shared" si="455"/>
        <v>0</v>
      </c>
      <c r="AB3941">
        <f>IF(ISBLANK(Table1[[#This Row],[FY2425_Cost]])=TRUE,#N/A,Table1[[#This Row],[FY2425_Cost]])</f>
        <v>0</v>
      </c>
      <c r="AC3941" s="6">
        <f t="shared" si="456"/>
        <v>0</v>
      </c>
      <c r="AD3941" s="6">
        <f>SUMIFS($AB$3:AB3941,$B$3:B3941,B3941)</f>
        <v>0</v>
      </c>
      <c r="AE3941" s="6">
        <f t="shared" si="457"/>
        <v>0.51829137658466107</v>
      </c>
      <c r="AF3941" s="6">
        <f t="shared" si="458"/>
        <v>0.51829137658466107</v>
      </c>
      <c r="AG3941" s="6">
        <f>VLOOKUP(Table1[[#This Row],[PracticeCode]],$AP$3:$AS$345,4,FALSE)</f>
        <v>0.51829137658466107</v>
      </c>
      <c r="AH3941" s="27">
        <f t="shared" si="459"/>
        <v>37.662506698485366</v>
      </c>
      <c r="AI3941" s="6">
        <f t="shared" si="454"/>
        <v>0</v>
      </c>
    </row>
    <row r="3942" spans="1:35" x14ac:dyDescent="0.35">
      <c r="A3942" t="str">
        <f t="shared" si="453"/>
        <v>Westbourne Grove Medical CentreWest-Hill HealthWest LondonE87007Jun3</v>
      </c>
      <c r="B3942" s="41" t="s">
        <v>399</v>
      </c>
      <c r="C3942" s="41" t="s">
        <v>467</v>
      </c>
      <c r="D3942" s="41" t="s">
        <v>29</v>
      </c>
      <c r="E3942" s="41" t="s">
        <v>400</v>
      </c>
      <c r="F3942" s="41" t="s">
        <v>400</v>
      </c>
      <c r="G3942" s="41" t="s">
        <v>758</v>
      </c>
      <c r="H3942" s="41">
        <v>3</v>
      </c>
      <c r="I3942" s="41">
        <v>1.15175861463258</v>
      </c>
      <c r="J3942" s="41">
        <v>0</v>
      </c>
      <c r="K3942" s="41">
        <v>0</v>
      </c>
      <c r="L3942" s="41">
        <v>0</v>
      </c>
      <c r="M3942" s="41">
        <v>0</v>
      </c>
      <c r="N3942" s="41">
        <v>0</v>
      </c>
      <c r="O3942" s="41">
        <v>0</v>
      </c>
      <c r="P3942" s="41">
        <v>0</v>
      </c>
      <c r="Q3942" s="41">
        <v>0</v>
      </c>
      <c r="R3942" s="41">
        <v>5</v>
      </c>
      <c r="S3942" s="41">
        <v>8.9499999999999996E-2</v>
      </c>
      <c r="T3942" s="41">
        <v>0</v>
      </c>
      <c r="U3942" s="41">
        <v>0</v>
      </c>
      <c r="V3942" s="41">
        <v>5</v>
      </c>
      <c r="W3942" s="41">
        <v>8.9499999999999996E-2</v>
      </c>
      <c r="X3942" s="41">
        <v>0</v>
      </c>
      <c r="Y3942" s="41">
        <v>0</v>
      </c>
      <c r="Z3942" s="6">
        <f>0</f>
        <v>0</v>
      </c>
      <c r="AA3942" s="6">
        <f t="shared" si="455"/>
        <v>8.9499999999999996E-2</v>
      </c>
      <c r="AB3942">
        <f>IF(ISBLANK(Table1[[#This Row],[FY2425_Cost]])=TRUE,#N/A,Table1[[#This Row],[FY2425_Cost]])</f>
        <v>0</v>
      </c>
      <c r="AC3942" s="6">
        <f t="shared" si="456"/>
        <v>-8.9499999999999996E-2</v>
      </c>
      <c r="AD3942" s="6">
        <f>SUMIFS($AB$3:AB3942,$B$3:B3942,B3942)</f>
        <v>0</v>
      </c>
      <c r="AE3942" s="6">
        <f t="shared" si="457"/>
        <v>0.51829137658466107</v>
      </c>
      <c r="AF3942" s="6">
        <f t="shared" si="458"/>
        <v>0.51829137658466107</v>
      </c>
      <c r="AG3942" s="6">
        <f>VLOOKUP(Table1[[#This Row],[PracticeCode]],$AP$3:$AS$345,4,FALSE)</f>
        <v>0.51829137658466107</v>
      </c>
      <c r="AH3942" s="27">
        <f t="shared" si="459"/>
        <v>37.662506698485366</v>
      </c>
      <c r="AI3942" s="6">
        <f t="shared" si="454"/>
        <v>0</v>
      </c>
    </row>
    <row r="3943" spans="1:35" x14ac:dyDescent="0.35">
      <c r="A3943" t="str">
        <f t="shared" si="453"/>
        <v>Westbourne Grove Medical CentreWest-Hill HealthWest LondonE87007May2</v>
      </c>
      <c r="B3943" s="41" t="s">
        <v>399</v>
      </c>
      <c r="C3943" s="41" t="s">
        <v>467</v>
      </c>
      <c r="D3943" s="41" t="s">
        <v>29</v>
      </c>
      <c r="E3943" s="41" t="s">
        <v>400</v>
      </c>
      <c r="F3943" s="41" t="s">
        <v>400</v>
      </c>
      <c r="G3943" s="41" t="s">
        <v>757</v>
      </c>
      <c r="H3943" s="41">
        <v>2</v>
      </c>
      <c r="I3943" s="41">
        <v>1.15175861463258</v>
      </c>
      <c r="J3943" s="41">
        <v>0</v>
      </c>
      <c r="K3943" s="41">
        <v>0</v>
      </c>
      <c r="L3943" s="41">
        <v>0</v>
      </c>
      <c r="M3943" s="41">
        <v>0</v>
      </c>
      <c r="N3943" s="41">
        <v>0</v>
      </c>
      <c r="O3943" s="41">
        <v>0</v>
      </c>
      <c r="P3943" s="41">
        <v>0</v>
      </c>
      <c r="Q3943" s="41">
        <v>0</v>
      </c>
      <c r="R3943" s="41">
        <v>48</v>
      </c>
      <c r="S3943" s="41">
        <v>0.85919999999999996</v>
      </c>
      <c r="T3943" s="41">
        <v>0</v>
      </c>
      <c r="U3943" s="41">
        <v>0</v>
      </c>
      <c r="V3943" s="41">
        <v>48</v>
      </c>
      <c r="W3943" s="41">
        <v>0.85919999999999996</v>
      </c>
      <c r="X3943" s="41">
        <v>0</v>
      </c>
      <c r="Y3943" s="41">
        <v>0</v>
      </c>
      <c r="Z3943" s="6">
        <f>0</f>
        <v>0</v>
      </c>
      <c r="AA3943" s="6">
        <f t="shared" si="455"/>
        <v>0.85919999999999996</v>
      </c>
      <c r="AB3943">
        <f>IF(ISBLANK(Table1[[#This Row],[FY2425_Cost]])=TRUE,#N/A,Table1[[#This Row],[FY2425_Cost]])</f>
        <v>0</v>
      </c>
      <c r="AC3943" s="6">
        <f t="shared" si="456"/>
        <v>-0.85919999999999996</v>
      </c>
      <c r="AD3943" s="6">
        <f>SUMIFS($AB$3:AB3943,$B$3:B3943,B3943)</f>
        <v>0</v>
      </c>
      <c r="AE3943" s="6">
        <f t="shared" si="457"/>
        <v>0.51829137658466107</v>
      </c>
      <c r="AF3943" s="6">
        <f t="shared" si="458"/>
        <v>0.51829137658466107</v>
      </c>
      <c r="AG3943" s="6">
        <f>VLOOKUP(Table1[[#This Row],[PracticeCode]],$AP$3:$AS$345,4,FALSE)</f>
        <v>0.51829137658466107</v>
      </c>
      <c r="AH3943" s="27">
        <f t="shared" si="459"/>
        <v>37.662506698485366</v>
      </c>
      <c r="AI3943" s="6">
        <f t="shared" si="454"/>
        <v>0</v>
      </c>
    </row>
    <row r="3944" spans="1:35" x14ac:dyDescent="0.35">
      <c r="A3944" t="str">
        <f t="shared" si="453"/>
        <v>Westbourne Grove Medical CentreWest-Hill HealthWest LondonE87007Oct7</v>
      </c>
      <c r="B3944" s="41" t="s">
        <v>399</v>
      </c>
      <c r="C3944" s="41" t="s">
        <v>467</v>
      </c>
      <c r="D3944" s="41" t="s">
        <v>29</v>
      </c>
      <c r="E3944" s="41" t="s">
        <v>400</v>
      </c>
      <c r="F3944" s="41" t="s">
        <v>400</v>
      </c>
      <c r="G3944" s="41" t="s">
        <v>762</v>
      </c>
      <c r="H3944" s="41">
        <v>7</v>
      </c>
      <c r="I3944" s="41">
        <v>1.15175861463258</v>
      </c>
      <c r="J3944" s="41">
        <v>0</v>
      </c>
      <c r="K3944" s="41">
        <v>0</v>
      </c>
      <c r="L3944" s="41">
        <v>0</v>
      </c>
      <c r="M3944" s="41">
        <v>0</v>
      </c>
      <c r="N3944" s="41">
        <v>0</v>
      </c>
      <c r="O3944" s="41">
        <v>0</v>
      </c>
      <c r="P3944" s="41">
        <v>0</v>
      </c>
      <c r="Q3944" s="41">
        <v>0</v>
      </c>
      <c r="R3944" s="41">
        <v>0</v>
      </c>
      <c r="S3944" s="41">
        <v>0</v>
      </c>
      <c r="T3944" s="41">
        <v>0</v>
      </c>
      <c r="U3944" s="41">
        <v>0</v>
      </c>
      <c r="V3944" s="41">
        <v>0</v>
      </c>
      <c r="W3944" s="41">
        <v>0</v>
      </c>
      <c r="X3944" s="41">
        <v>0</v>
      </c>
      <c r="Y3944" s="41">
        <v>0</v>
      </c>
      <c r="Z3944" s="6">
        <f>0</f>
        <v>0</v>
      </c>
      <c r="AA3944" s="6">
        <f t="shared" si="455"/>
        <v>0</v>
      </c>
      <c r="AB3944">
        <f>IF(ISBLANK(Table1[[#This Row],[FY2425_Cost]])=TRUE,#N/A,Table1[[#This Row],[FY2425_Cost]])</f>
        <v>0</v>
      </c>
      <c r="AC3944" s="6">
        <f t="shared" si="456"/>
        <v>0</v>
      </c>
      <c r="AD3944" s="6">
        <f>SUMIFS($AB$3:AB3944,$B$3:B3944,B3944)</f>
        <v>0</v>
      </c>
      <c r="AE3944" s="6">
        <f t="shared" si="457"/>
        <v>0.51829137658466107</v>
      </c>
      <c r="AF3944" s="6">
        <f t="shared" si="458"/>
        <v>0.51829137658466107</v>
      </c>
      <c r="AG3944" s="6">
        <f>VLOOKUP(Table1[[#This Row],[PracticeCode]],$AP$3:$AS$345,4,FALSE)</f>
        <v>0.51829137658466107</v>
      </c>
      <c r="AH3944" s="27">
        <f t="shared" si="459"/>
        <v>37.662506698485366</v>
      </c>
      <c r="AI3944" s="6">
        <f t="shared" si="454"/>
        <v>0</v>
      </c>
    </row>
    <row r="3945" spans="1:35" x14ac:dyDescent="0.35">
      <c r="A3945" t="str">
        <f t="shared" si="453"/>
        <v>Westbourne Grove Medical CentreWest-Hill HealthWest LondonE87007Sep6</v>
      </c>
      <c r="B3945" s="41" t="s">
        <v>399</v>
      </c>
      <c r="C3945" s="41" t="s">
        <v>467</v>
      </c>
      <c r="D3945" s="41" t="s">
        <v>29</v>
      </c>
      <c r="E3945" s="41" t="s">
        <v>400</v>
      </c>
      <c r="F3945" s="41" t="s">
        <v>400</v>
      </c>
      <c r="G3945" s="41" t="s">
        <v>761</v>
      </c>
      <c r="H3945" s="41">
        <v>6</v>
      </c>
      <c r="I3945" s="41">
        <v>1.15175861463258</v>
      </c>
      <c r="J3945" s="41">
        <v>0</v>
      </c>
      <c r="K3945" s="41">
        <v>0</v>
      </c>
      <c r="L3945" s="41">
        <v>0</v>
      </c>
      <c r="M3945" s="41">
        <v>0</v>
      </c>
      <c r="N3945" s="41">
        <v>0</v>
      </c>
      <c r="O3945" s="41">
        <v>0</v>
      </c>
      <c r="P3945" s="41">
        <v>0</v>
      </c>
      <c r="Q3945" s="41">
        <v>0</v>
      </c>
      <c r="R3945" s="41">
        <v>0</v>
      </c>
      <c r="S3945" s="41">
        <v>0</v>
      </c>
      <c r="T3945" s="41">
        <v>0</v>
      </c>
      <c r="U3945" s="41">
        <v>0</v>
      </c>
      <c r="V3945" s="41">
        <v>0</v>
      </c>
      <c r="W3945" s="41">
        <v>0</v>
      </c>
      <c r="X3945" s="41">
        <v>0</v>
      </c>
      <c r="Y3945" s="41">
        <v>0</v>
      </c>
      <c r="Z3945" s="6">
        <f>0</f>
        <v>0</v>
      </c>
      <c r="AA3945" s="6">
        <f t="shared" si="455"/>
        <v>0</v>
      </c>
      <c r="AB3945">
        <f>IF(ISBLANK(Table1[[#This Row],[FY2425_Cost]])=TRUE,#N/A,Table1[[#This Row],[FY2425_Cost]])</f>
        <v>0</v>
      </c>
      <c r="AC3945" s="6">
        <f t="shared" si="456"/>
        <v>0</v>
      </c>
      <c r="AD3945" s="6">
        <f>SUMIFS($AB$3:AB3945,$B$3:B3945,B3945)</f>
        <v>0</v>
      </c>
      <c r="AE3945" s="6">
        <f t="shared" si="457"/>
        <v>0.51829137658466107</v>
      </c>
      <c r="AF3945" s="6">
        <f t="shared" si="458"/>
        <v>0.51829137658466107</v>
      </c>
      <c r="AG3945" s="6">
        <f>VLOOKUP(Table1[[#This Row],[PracticeCode]],$AP$3:$AS$345,4,FALSE)</f>
        <v>0.51829137658466107</v>
      </c>
      <c r="AH3945" s="27">
        <f t="shared" si="459"/>
        <v>37.662506698485366</v>
      </c>
      <c r="AI3945" s="6">
        <f t="shared" si="454"/>
        <v>0</v>
      </c>
    </row>
    <row r="3946" spans="1:35" x14ac:dyDescent="0.35">
      <c r="A3946" t="str">
        <f t="shared" si="453"/>
        <v>WESTMINSTER SCHOOLSouth Westminster Primary Care NetworkCentral LondonE87691Apr1</v>
      </c>
      <c r="B3946" s="41" t="s">
        <v>520</v>
      </c>
      <c r="C3946" s="41" t="s">
        <v>470</v>
      </c>
      <c r="D3946" s="41" t="s">
        <v>33</v>
      </c>
      <c r="E3946" s="41" t="s">
        <v>401</v>
      </c>
      <c r="F3946" s="41" t="s">
        <v>401</v>
      </c>
      <c r="G3946" s="41" t="s">
        <v>756</v>
      </c>
      <c r="H3946" s="41">
        <v>1</v>
      </c>
      <c r="I3946" s="41">
        <v>153.347827987432</v>
      </c>
      <c r="J3946" s="41">
        <v>0</v>
      </c>
      <c r="K3946" s="41">
        <v>0</v>
      </c>
      <c r="L3946" s="41">
        <v>0</v>
      </c>
      <c r="M3946" s="41">
        <v>0</v>
      </c>
      <c r="N3946" s="41">
        <v>0</v>
      </c>
      <c r="O3946" s="41">
        <v>0</v>
      </c>
      <c r="P3946" s="41">
        <v>0</v>
      </c>
      <c r="Q3946" s="41">
        <v>0</v>
      </c>
      <c r="R3946" s="41">
        <v>24</v>
      </c>
      <c r="S3946" s="41">
        <v>0.42959999999999998</v>
      </c>
      <c r="T3946" s="41">
        <v>0</v>
      </c>
      <c r="U3946" s="41">
        <v>0</v>
      </c>
      <c r="V3946" s="41">
        <v>24</v>
      </c>
      <c r="W3946" s="41">
        <v>0.42959999999999998</v>
      </c>
      <c r="X3946" s="41">
        <v>0</v>
      </c>
      <c r="Y3946" s="41">
        <v>0</v>
      </c>
      <c r="Z3946" s="6">
        <f>0</f>
        <v>0</v>
      </c>
      <c r="AA3946" s="6">
        <f t="shared" si="455"/>
        <v>0.42959999999999998</v>
      </c>
      <c r="AB3946">
        <f>IF(ISBLANK(Table1[[#This Row],[FY2425_Cost]])=TRUE,#N/A,Table1[[#This Row],[FY2425_Cost]])</f>
        <v>0</v>
      </c>
      <c r="AC3946" s="6">
        <f t="shared" si="456"/>
        <v>-0.42959999999999998</v>
      </c>
      <c r="AD3946" s="6">
        <f>SUMIFS($AB$3:AB3946,$B$3:B3946,B3946)</f>
        <v>0</v>
      </c>
      <c r="AE3946" s="6">
        <f t="shared" si="457"/>
        <v>69.006522594344403</v>
      </c>
      <c r="AF3946" s="6">
        <f t="shared" si="458"/>
        <v>69.006522594344403</v>
      </c>
      <c r="AG3946" s="6">
        <f>VLOOKUP(Table1[[#This Row],[PracticeCode]],$AP$3:$AS$345,4,FALSE)</f>
        <v>69.006522594344403</v>
      </c>
      <c r="AH3946" s="27">
        <f t="shared" si="459"/>
        <v>5014.4739751890265</v>
      </c>
      <c r="AI3946" s="6">
        <f t="shared" si="454"/>
        <v>0</v>
      </c>
    </row>
    <row r="3947" spans="1:35" x14ac:dyDescent="0.35">
      <c r="A3947" t="str">
        <f t="shared" si="453"/>
        <v>WESTMINSTER SCHOOLSouth Westminster Primary Care NetworkCentral LondonE87691Aug5</v>
      </c>
      <c r="B3947" s="41" t="s">
        <v>520</v>
      </c>
      <c r="C3947" s="41" t="s">
        <v>470</v>
      </c>
      <c r="D3947" s="41" t="s">
        <v>33</v>
      </c>
      <c r="E3947" s="41" t="s">
        <v>401</v>
      </c>
      <c r="F3947" s="41" t="s">
        <v>401</v>
      </c>
      <c r="G3947" s="41" t="s">
        <v>760</v>
      </c>
      <c r="H3947" s="41">
        <v>5</v>
      </c>
      <c r="I3947" s="41">
        <v>153.347827987432</v>
      </c>
      <c r="J3947" s="41">
        <v>0</v>
      </c>
      <c r="K3947" s="41">
        <v>0</v>
      </c>
      <c r="L3947" s="41">
        <v>0</v>
      </c>
      <c r="M3947" s="41">
        <v>0</v>
      </c>
      <c r="N3947" s="41">
        <v>0</v>
      </c>
      <c r="O3947" s="41">
        <v>0</v>
      </c>
      <c r="P3947" s="41">
        <v>0</v>
      </c>
      <c r="Q3947" s="41">
        <v>0</v>
      </c>
      <c r="R3947" s="41">
        <v>6</v>
      </c>
      <c r="S3947" s="41">
        <v>0.1074</v>
      </c>
      <c r="T3947" s="41">
        <v>0</v>
      </c>
      <c r="U3947" s="41">
        <v>0</v>
      </c>
      <c r="V3947" s="41">
        <v>6</v>
      </c>
      <c r="W3947" s="41">
        <v>0.1074</v>
      </c>
      <c r="X3947" s="41">
        <v>0</v>
      </c>
      <c r="Y3947" s="41">
        <v>0</v>
      </c>
      <c r="Z3947" s="6">
        <f>0</f>
        <v>0</v>
      </c>
      <c r="AA3947" s="6">
        <f t="shared" si="455"/>
        <v>0.1074</v>
      </c>
      <c r="AB3947">
        <f>IF(ISBLANK(Table1[[#This Row],[FY2425_Cost]])=TRUE,#N/A,Table1[[#This Row],[FY2425_Cost]])</f>
        <v>0</v>
      </c>
      <c r="AC3947" s="6">
        <f t="shared" si="456"/>
        <v>-0.1074</v>
      </c>
      <c r="AD3947" s="6">
        <f>SUMIFS($AB$3:AB3947,$B$3:B3947,B3947)</f>
        <v>0</v>
      </c>
      <c r="AE3947" s="6">
        <f t="shared" si="457"/>
        <v>69.006522594344403</v>
      </c>
      <c r="AF3947" s="6">
        <f t="shared" si="458"/>
        <v>69.006522594344403</v>
      </c>
      <c r="AG3947" s="6">
        <f>VLOOKUP(Table1[[#This Row],[PracticeCode]],$AP$3:$AS$345,4,FALSE)</f>
        <v>69.006522594344403</v>
      </c>
      <c r="AH3947" s="27">
        <f t="shared" si="459"/>
        <v>5014.4739751890265</v>
      </c>
      <c r="AI3947" s="6">
        <f t="shared" si="454"/>
        <v>0</v>
      </c>
    </row>
    <row r="3948" spans="1:35" x14ac:dyDescent="0.35">
      <c r="A3948" t="str">
        <f t="shared" si="453"/>
        <v>WESTMINSTER SCHOOLSouth Westminster Primary Care NetworkCentral LondonE87691Dec9</v>
      </c>
      <c r="B3948" s="41" t="s">
        <v>520</v>
      </c>
      <c r="C3948" s="41" t="s">
        <v>470</v>
      </c>
      <c r="D3948" s="41" t="s">
        <v>33</v>
      </c>
      <c r="E3948" s="41" t="s">
        <v>401</v>
      </c>
      <c r="F3948" s="41" t="s">
        <v>401</v>
      </c>
      <c r="G3948" s="41" t="s">
        <v>764</v>
      </c>
      <c r="H3948" s="41">
        <v>9</v>
      </c>
      <c r="I3948" s="41">
        <v>153.347827987432</v>
      </c>
      <c r="J3948" s="41">
        <v>0</v>
      </c>
      <c r="K3948" s="41">
        <v>0</v>
      </c>
      <c r="L3948" s="41">
        <v>0</v>
      </c>
      <c r="M3948" s="41">
        <v>0</v>
      </c>
      <c r="N3948" s="41"/>
      <c r="O3948" s="41"/>
      <c r="P3948" s="41"/>
      <c r="Q3948" s="41"/>
      <c r="R3948" s="41">
        <v>0</v>
      </c>
      <c r="S3948" s="41">
        <v>0</v>
      </c>
      <c r="T3948" s="41"/>
      <c r="U3948" s="41"/>
      <c r="V3948" s="41">
        <v>0</v>
      </c>
      <c r="W3948" s="41">
        <v>0</v>
      </c>
      <c r="X3948" s="41"/>
      <c r="Y3948" s="41"/>
      <c r="Z3948" s="6">
        <f>0</f>
        <v>0</v>
      </c>
      <c r="AA3948" s="6">
        <f t="shared" si="455"/>
        <v>0</v>
      </c>
      <c r="AB3948" t="e">
        <f>IF(ISBLANK(Table1[[#This Row],[FY2425_Cost]])=TRUE,#N/A,Table1[[#This Row],[FY2425_Cost]])</f>
        <v>#N/A</v>
      </c>
      <c r="AC3948" s="6" t="e">
        <f t="shared" si="456"/>
        <v>#N/A</v>
      </c>
      <c r="AD3948" s="6" t="e">
        <f>SUMIFS($AB$3:AB3948,$B$3:B3948,B3948)</f>
        <v>#N/A</v>
      </c>
      <c r="AE3948" s="6">
        <f t="shared" si="457"/>
        <v>69.006522594344403</v>
      </c>
      <c r="AF3948" s="6">
        <f t="shared" si="458"/>
        <v>69.006522594344403</v>
      </c>
      <c r="AG3948" s="6">
        <f>VLOOKUP(Table1[[#This Row],[PracticeCode]],$AP$3:$AS$345,4,FALSE)</f>
        <v>69.006522594344403</v>
      </c>
      <c r="AH3948" s="27">
        <f t="shared" si="459"/>
        <v>5014.4739751890265</v>
      </c>
      <c r="AI3948" s="6" t="e">
        <f t="shared" si="454"/>
        <v>#N/A</v>
      </c>
    </row>
    <row r="3949" spans="1:35" x14ac:dyDescent="0.35">
      <c r="A3949" t="str">
        <f t="shared" si="453"/>
        <v>WESTMINSTER SCHOOLSouth Westminster Primary Care NetworkCentral LondonE87691Feb11</v>
      </c>
      <c r="B3949" s="41" t="s">
        <v>520</v>
      </c>
      <c r="C3949" s="41" t="s">
        <v>470</v>
      </c>
      <c r="D3949" s="41" t="s">
        <v>33</v>
      </c>
      <c r="E3949" s="41" t="s">
        <v>401</v>
      </c>
      <c r="F3949" s="41" t="s">
        <v>401</v>
      </c>
      <c r="G3949" s="41" t="s">
        <v>766</v>
      </c>
      <c r="H3949" s="41">
        <v>11</v>
      </c>
      <c r="I3949" s="41">
        <v>153.347827987432</v>
      </c>
      <c r="J3949" s="41">
        <v>0</v>
      </c>
      <c r="K3949" s="41">
        <v>0</v>
      </c>
      <c r="L3949" s="41">
        <v>0</v>
      </c>
      <c r="M3949" s="41">
        <v>0</v>
      </c>
      <c r="N3949" s="41"/>
      <c r="O3949" s="41"/>
      <c r="P3949" s="41"/>
      <c r="Q3949" s="41"/>
      <c r="R3949" s="41">
        <v>0</v>
      </c>
      <c r="S3949" s="41">
        <v>0</v>
      </c>
      <c r="T3949" s="41"/>
      <c r="U3949" s="41"/>
      <c r="V3949" s="41">
        <v>0</v>
      </c>
      <c r="W3949" s="41">
        <v>0</v>
      </c>
      <c r="X3949" s="41"/>
      <c r="Y3949" s="41"/>
      <c r="Z3949" s="6">
        <f>0</f>
        <v>0</v>
      </c>
      <c r="AA3949" s="6">
        <f t="shared" si="455"/>
        <v>0</v>
      </c>
      <c r="AB3949" t="e">
        <f>IF(ISBLANK(Table1[[#This Row],[FY2425_Cost]])=TRUE,#N/A,Table1[[#This Row],[FY2425_Cost]])</f>
        <v>#N/A</v>
      </c>
      <c r="AC3949" s="6" t="e">
        <f t="shared" si="456"/>
        <v>#N/A</v>
      </c>
      <c r="AD3949" s="6" t="e">
        <f>SUMIFS($AB$3:AB3949,$B$3:B3949,B3949)</f>
        <v>#N/A</v>
      </c>
      <c r="AE3949" s="6">
        <f t="shared" si="457"/>
        <v>69.006522594344403</v>
      </c>
      <c r="AF3949" s="6">
        <f t="shared" si="458"/>
        <v>69.006522594344403</v>
      </c>
      <c r="AG3949" s="6">
        <f>VLOOKUP(Table1[[#This Row],[PracticeCode]],$AP$3:$AS$345,4,FALSE)</f>
        <v>69.006522594344403</v>
      </c>
      <c r="AH3949" s="27">
        <f t="shared" si="459"/>
        <v>5014.4739751890265</v>
      </c>
      <c r="AI3949" s="6" t="e">
        <f t="shared" si="454"/>
        <v>#N/A</v>
      </c>
    </row>
    <row r="3950" spans="1:35" x14ac:dyDescent="0.35">
      <c r="A3950" t="str">
        <f t="shared" si="453"/>
        <v>WESTMINSTER SCHOOLSouth Westminster Primary Care NetworkCentral LondonE87691Jan10</v>
      </c>
      <c r="B3950" s="41" t="s">
        <v>520</v>
      </c>
      <c r="C3950" s="41" t="s">
        <v>470</v>
      </c>
      <c r="D3950" s="41" t="s">
        <v>33</v>
      </c>
      <c r="E3950" s="41" t="s">
        <v>401</v>
      </c>
      <c r="F3950" s="41" t="s">
        <v>401</v>
      </c>
      <c r="G3950" s="41" t="s">
        <v>765</v>
      </c>
      <c r="H3950" s="41">
        <v>10</v>
      </c>
      <c r="I3950" s="41">
        <v>153.347827987432</v>
      </c>
      <c r="J3950" s="41">
        <v>0</v>
      </c>
      <c r="K3950" s="41">
        <v>0</v>
      </c>
      <c r="L3950" s="41">
        <v>0</v>
      </c>
      <c r="M3950" s="41">
        <v>0</v>
      </c>
      <c r="N3950" s="41"/>
      <c r="O3950" s="41"/>
      <c r="P3950" s="41"/>
      <c r="Q3950" s="41"/>
      <c r="R3950" s="41">
        <v>0</v>
      </c>
      <c r="S3950" s="41">
        <v>0</v>
      </c>
      <c r="T3950" s="41"/>
      <c r="U3950" s="41"/>
      <c r="V3950" s="41">
        <v>0</v>
      </c>
      <c r="W3950" s="41">
        <v>0</v>
      </c>
      <c r="X3950" s="41"/>
      <c r="Y3950" s="41"/>
      <c r="Z3950" s="6">
        <f>0</f>
        <v>0</v>
      </c>
      <c r="AA3950" s="6">
        <f t="shared" si="455"/>
        <v>0</v>
      </c>
      <c r="AB3950" t="e">
        <f>IF(ISBLANK(Table1[[#This Row],[FY2425_Cost]])=TRUE,#N/A,Table1[[#This Row],[FY2425_Cost]])</f>
        <v>#N/A</v>
      </c>
      <c r="AC3950" s="6" t="e">
        <f t="shared" si="456"/>
        <v>#N/A</v>
      </c>
      <c r="AD3950" s="6" t="e">
        <f>SUMIFS($AB$3:AB3950,$B$3:B3950,B3950)</f>
        <v>#N/A</v>
      </c>
      <c r="AE3950" s="6">
        <f t="shared" si="457"/>
        <v>69.006522594344403</v>
      </c>
      <c r="AF3950" s="6">
        <f t="shared" si="458"/>
        <v>69.006522594344403</v>
      </c>
      <c r="AG3950" s="6">
        <f>VLOOKUP(Table1[[#This Row],[PracticeCode]],$AP$3:$AS$345,4,FALSE)</f>
        <v>69.006522594344403</v>
      </c>
      <c r="AH3950" s="27">
        <f t="shared" si="459"/>
        <v>5014.4739751890265</v>
      </c>
      <c r="AI3950" s="6" t="e">
        <f t="shared" si="454"/>
        <v>#N/A</v>
      </c>
    </row>
    <row r="3951" spans="1:35" x14ac:dyDescent="0.35">
      <c r="A3951" t="str">
        <f t="shared" si="453"/>
        <v>WESTMINSTER SCHOOLSouth Westminster Primary Care NetworkCentral LondonE87691Jul4</v>
      </c>
      <c r="B3951" s="41" t="s">
        <v>520</v>
      </c>
      <c r="C3951" s="41" t="s">
        <v>470</v>
      </c>
      <c r="D3951" s="41" t="s">
        <v>33</v>
      </c>
      <c r="E3951" s="41" t="s">
        <v>401</v>
      </c>
      <c r="F3951" s="41" t="s">
        <v>401</v>
      </c>
      <c r="G3951" s="41" t="s">
        <v>759</v>
      </c>
      <c r="H3951" s="41">
        <v>4</v>
      </c>
      <c r="I3951" s="41">
        <v>153.347827987432</v>
      </c>
      <c r="J3951" s="41">
        <v>0</v>
      </c>
      <c r="K3951" s="41">
        <v>0</v>
      </c>
      <c r="L3951" s="41">
        <v>0</v>
      </c>
      <c r="M3951" s="41">
        <v>0</v>
      </c>
      <c r="N3951" s="41">
        <v>0</v>
      </c>
      <c r="O3951" s="41">
        <v>0</v>
      </c>
      <c r="P3951" s="41">
        <v>0</v>
      </c>
      <c r="Q3951" s="41">
        <v>0</v>
      </c>
      <c r="R3951" s="41">
        <v>2</v>
      </c>
      <c r="S3951" s="41">
        <v>3.5799999999999998E-2</v>
      </c>
      <c r="T3951" s="41">
        <v>0</v>
      </c>
      <c r="U3951" s="41">
        <v>0</v>
      </c>
      <c r="V3951" s="41">
        <v>2</v>
      </c>
      <c r="W3951" s="41">
        <v>3.5799999999999998E-2</v>
      </c>
      <c r="X3951" s="41">
        <v>0</v>
      </c>
      <c r="Y3951" s="41">
        <v>0</v>
      </c>
      <c r="Z3951" s="6">
        <f>0</f>
        <v>0</v>
      </c>
      <c r="AA3951" s="6">
        <f t="shared" si="455"/>
        <v>3.5799999999999998E-2</v>
      </c>
      <c r="AB3951">
        <f>IF(ISBLANK(Table1[[#This Row],[FY2425_Cost]])=TRUE,#N/A,Table1[[#This Row],[FY2425_Cost]])</f>
        <v>0</v>
      </c>
      <c r="AC3951" s="6">
        <f t="shared" si="456"/>
        <v>-3.5799999999999998E-2</v>
      </c>
      <c r="AD3951" s="6" t="e">
        <f>SUMIFS($AB$3:AB3951,$B$3:B3951,B3951)</f>
        <v>#N/A</v>
      </c>
      <c r="AE3951" s="6">
        <f t="shared" si="457"/>
        <v>69.006522594344403</v>
      </c>
      <c r="AF3951" s="6">
        <f t="shared" si="458"/>
        <v>69.006522594344403</v>
      </c>
      <c r="AG3951" s="6">
        <f>VLOOKUP(Table1[[#This Row],[PracticeCode]],$AP$3:$AS$345,4,FALSE)</f>
        <v>69.006522594344403</v>
      </c>
      <c r="AH3951" s="27">
        <f t="shared" si="459"/>
        <v>5014.4739751890265</v>
      </c>
      <c r="AI3951" s="6" t="e">
        <f t="shared" si="454"/>
        <v>#N/A</v>
      </c>
    </row>
    <row r="3952" spans="1:35" x14ac:dyDescent="0.35">
      <c r="A3952" t="str">
        <f t="shared" si="453"/>
        <v>WESTMINSTER SCHOOLSouth Westminster Primary Care NetworkCentral LondonE87691Jun3</v>
      </c>
      <c r="B3952" s="41" t="s">
        <v>520</v>
      </c>
      <c r="C3952" s="41" t="s">
        <v>470</v>
      </c>
      <c r="D3952" s="41" t="s">
        <v>33</v>
      </c>
      <c r="E3952" s="41" t="s">
        <v>401</v>
      </c>
      <c r="F3952" s="41" t="s">
        <v>401</v>
      </c>
      <c r="G3952" s="41" t="s">
        <v>758</v>
      </c>
      <c r="H3952" s="41">
        <v>3</v>
      </c>
      <c r="I3952" s="41">
        <v>153.347827987432</v>
      </c>
      <c r="J3952" s="41">
        <v>0</v>
      </c>
      <c r="K3952" s="41">
        <v>0</v>
      </c>
      <c r="L3952" s="41">
        <v>0</v>
      </c>
      <c r="M3952" s="41">
        <v>0</v>
      </c>
      <c r="N3952" s="41">
        <v>0</v>
      </c>
      <c r="O3952" s="41">
        <v>0</v>
      </c>
      <c r="P3952" s="41">
        <v>0</v>
      </c>
      <c r="Q3952" s="41">
        <v>0</v>
      </c>
      <c r="R3952" s="41">
        <v>21</v>
      </c>
      <c r="S3952" s="41">
        <v>0.37590000000000001</v>
      </c>
      <c r="T3952" s="41">
        <v>0</v>
      </c>
      <c r="U3952" s="41">
        <v>0</v>
      </c>
      <c r="V3952" s="41">
        <v>21</v>
      </c>
      <c r="W3952" s="41">
        <v>0.37590000000000001</v>
      </c>
      <c r="X3952" s="41">
        <v>0</v>
      </c>
      <c r="Y3952" s="41">
        <v>0</v>
      </c>
      <c r="Z3952" s="6">
        <f>0</f>
        <v>0</v>
      </c>
      <c r="AA3952" s="6">
        <f t="shared" si="455"/>
        <v>0.37590000000000001</v>
      </c>
      <c r="AB3952">
        <f>IF(ISBLANK(Table1[[#This Row],[FY2425_Cost]])=TRUE,#N/A,Table1[[#This Row],[FY2425_Cost]])</f>
        <v>0</v>
      </c>
      <c r="AC3952" s="6">
        <f t="shared" si="456"/>
        <v>-0.37590000000000001</v>
      </c>
      <c r="AD3952" s="6" t="e">
        <f>SUMIFS($AB$3:AB3952,$B$3:B3952,B3952)</f>
        <v>#N/A</v>
      </c>
      <c r="AE3952" s="6">
        <f t="shared" si="457"/>
        <v>69.006522594344403</v>
      </c>
      <c r="AF3952" s="6">
        <f t="shared" si="458"/>
        <v>69.006522594344403</v>
      </c>
      <c r="AG3952" s="6">
        <f>VLOOKUP(Table1[[#This Row],[PracticeCode]],$AP$3:$AS$345,4,FALSE)</f>
        <v>69.006522594344403</v>
      </c>
      <c r="AH3952" s="27">
        <f t="shared" si="459"/>
        <v>5014.4739751890265</v>
      </c>
      <c r="AI3952" s="6" t="e">
        <f t="shared" si="454"/>
        <v>#N/A</v>
      </c>
    </row>
    <row r="3953" spans="1:35" x14ac:dyDescent="0.35">
      <c r="A3953" t="str">
        <f t="shared" si="453"/>
        <v>WESTMINSTER SCHOOLSouth Westminster Primary Care NetworkCentral LondonE87691Mar12</v>
      </c>
      <c r="B3953" s="41" t="s">
        <v>520</v>
      </c>
      <c r="C3953" s="41" t="s">
        <v>470</v>
      </c>
      <c r="D3953" s="41" t="s">
        <v>33</v>
      </c>
      <c r="E3953" s="41" t="s">
        <v>401</v>
      </c>
      <c r="F3953" s="41" t="s">
        <v>401</v>
      </c>
      <c r="G3953" s="41" t="s">
        <v>767</v>
      </c>
      <c r="H3953" s="41">
        <v>12</v>
      </c>
      <c r="I3953" s="41">
        <v>153.347827987432</v>
      </c>
      <c r="J3953" s="41">
        <v>0</v>
      </c>
      <c r="K3953" s="41">
        <v>0</v>
      </c>
      <c r="L3953" s="41">
        <v>0</v>
      </c>
      <c r="M3953" s="41">
        <v>0</v>
      </c>
      <c r="N3953" s="41"/>
      <c r="O3953" s="41"/>
      <c r="P3953" s="41"/>
      <c r="Q3953" s="41"/>
      <c r="R3953" s="41">
        <v>0</v>
      </c>
      <c r="S3953" s="41">
        <v>0</v>
      </c>
      <c r="T3953" s="41"/>
      <c r="U3953" s="41"/>
      <c r="V3953" s="41">
        <v>0</v>
      </c>
      <c r="W3953" s="41">
        <v>0</v>
      </c>
      <c r="X3953" s="41"/>
      <c r="Y3953" s="41"/>
      <c r="Z3953" s="6">
        <f>0</f>
        <v>0</v>
      </c>
      <c r="AA3953" s="6">
        <f t="shared" si="455"/>
        <v>0</v>
      </c>
      <c r="AB3953" t="e">
        <f>IF(ISBLANK(Table1[[#This Row],[FY2425_Cost]])=TRUE,#N/A,Table1[[#This Row],[FY2425_Cost]])</f>
        <v>#N/A</v>
      </c>
      <c r="AC3953" s="6" t="e">
        <f t="shared" si="456"/>
        <v>#N/A</v>
      </c>
      <c r="AD3953" s="6" t="e">
        <f>SUMIFS($AB$3:AB3953,$B$3:B3953,B3953)</f>
        <v>#N/A</v>
      </c>
      <c r="AE3953" s="6">
        <f t="shared" si="457"/>
        <v>69.006522594344403</v>
      </c>
      <c r="AF3953" s="6">
        <f t="shared" si="458"/>
        <v>69.006522594344403</v>
      </c>
      <c r="AG3953" s="6">
        <f>VLOOKUP(Table1[[#This Row],[PracticeCode]],$AP$3:$AS$345,4,FALSE)</f>
        <v>69.006522594344403</v>
      </c>
      <c r="AH3953" s="27">
        <f t="shared" si="459"/>
        <v>5014.4739751890265</v>
      </c>
      <c r="AI3953" s="6" t="e">
        <f t="shared" si="454"/>
        <v>#N/A</v>
      </c>
    </row>
    <row r="3954" spans="1:35" x14ac:dyDescent="0.35">
      <c r="A3954" t="str">
        <f t="shared" si="453"/>
        <v>WESTMINSTER SCHOOLSouth Westminster Primary Care NetworkCentral LondonE87691May2</v>
      </c>
      <c r="B3954" s="41" t="s">
        <v>520</v>
      </c>
      <c r="C3954" s="41" t="s">
        <v>470</v>
      </c>
      <c r="D3954" s="41" t="s">
        <v>33</v>
      </c>
      <c r="E3954" s="41" t="s">
        <v>401</v>
      </c>
      <c r="F3954" s="41" t="s">
        <v>401</v>
      </c>
      <c r="G3954" s="41" t="s">
        <v>757</v>
      </c>
      <c r="H3954" s="41">
        <v>2</v>
      </c>
      <c r="I3954" s="41">
        <v>153.347827987432</v>
      </c>
      <c r="J3954" s="41">
        <v>0</v>
      </c>
      <c r="K3954" s="41">
        <v>0</v>
      </c>
      <c r="L3954" s="41">
        <v>0</v>
      </c>
      <c r="M3954" s="41">
        <v>0</v>
      </c>
      <c r="N3954" s="41">
        <v>0</v>
      </c>
      <c r="O3954" s="41">
        <v>0</v>
      </c>
      <c r="P3954" s="41">
        <v>0</v>
      </c>
      <c r="Q3954" s="41">
        <v>0</v>
      </c>
      <c r="R3954" s="41">
        <v>13</v>
      </c>
      <c r="S3954" s="41">
        <v>0.23269999999999999</v>
      </c>
      <c r="T3954" s="41">
        <v>0</v>
      </c>
      <c r="U3954" s="41">
        <v>0</v>
      </c>
      <c r="V3954" s="41">
        <v>13</v>
      </c>
      <c r="W3954" s="41">
        <v>0.23269999999999999</v>
      </c>
      <c r="X3954" s="41">
        <v>0</v>
      </c>
      <c r="Y3954" s="41">
        <v>0</v>
      </c>
      <c r="Z3954" s="6">
        <f>0</f>
        <v>0</v>
      </c>
      <c r="AA3954" s="6">
        <f t="shared" si="455"/>
        <v>0.23269999999999999</v>
      </c>
      <c r="AB3954">
        <f>IF(ISBLANK(Table1[[#This Row],[FY2425_Cost]])=TRUE,#N/A,Table1[[#This Row],[FY2425_Cost]])</f>
        <v>0</v>
      </c>
      <c r="AC3954" s="6">
        <f t="shared" si="456"/>
        <v>-0.23269999999999999</v>
      </c>
      <c r="AD3954" s="6" t="e">
        <f>SUMIFS($AB$3:AB3954,$B$3:B3954,B3954)</f>
        <v>#N/A</v>
      </c>
      <c r="AE3954" s="6">
        <f t="shared" si="457"/>
        <v>69.006522594344403</v>
      </c>
      <c r="AF3954" s="6">
        <f t="shared" si="458"/>
        <v>69.006522594344403</v>
      </c>
      <c r="AG3954" s="6">
        <f>VLOOKUP(Table1[[#This Row],[PracticeCode]],$AP$3:$AS$345,4,FALSE)</f>
        <v>69.006522594344403</v>
      </c>
      <c r="AH3954" s="27">
        <f t="shared" si="459"/>
        <v>5014.4739751890265</v>
      </c>
      <c r="AI3954" s="6" t="e">
        <f t="shared" si="454"/>
        <v>#N/A</v>
      </c>
    </row>
    <row r="3955" spans="1:35" x14ac:dyDescent="0.35">
      <c r="A3955" t="str">
        <f t="shared" si="453"/>
        <v>WESTMINSTER SCHOOLSouth Westminster Primary Care NetworkCentral LondonE87691Nov8</v>
      </c>
      <c r="B3955" s="41" t="s">
        <v>520</v>
      </c>
      <c r="C3955" s="41" t="s">
        <v>470</v>
      </c>
      <c r="D3955" s="41" t="s">
        <v>33</v>
      </c>
      <c r="E3955" s="41" t="s">
        <v>401</v>
      </c>
      <c r="F3955" s="41" t="s">
        <v>401</v>
      </c>
      <c r="G3955" s="41" t="s">
        <v>763</v>
      </c>
      <c r="H3955" s="41">
        <v>8</v>
      </c>
      <c r="I3955" s="41">
        <v>153.347827987432</v>
      </c>
      <c r="J3955" s="41">
        <v>0</v>
      </c>
      <c r="K3955" s="41">
        <v>0</v>
      </c>
      <c r="L3955" s="41">
        <v>0</v>
      </c>
      <c r="M3955" s="41">
        <v>0</v>
      </c>
      <c r="N3955" s="41"/>
      <c r="O3955" s="41"/>
      <c r="P3955" s="41"/>
      <c r="Q3955" s="41"/>
      <c r="R3955" s="41">
        <v>0</v>
      </c>
      <c r="S3955" s="41">
        <v>0</v>
      </c>
      <c r="T3955" s="41"/>
      <c r="U3955" s="41"/>
      <c r="V3955" s="41">
        <v>0</v>
      </c>
      <c r="W3955" s="41">
        <v>0</v>
      </c>
      <c r="X3955" s="41"/>
      <c r="Y3955" s="41"/>
      <c r="Z3955" s="6">
        <f>0</f>
        <v>0</v>
      </c>
      <c r="AA3955" s="6">
        <f t="shared" si="455"/>
        <v>0</v>
      </c>
      <c r="AB3955" t="e">
        <f>IF(ISBLANK(Table1[[#This Row],[FY2425_Cost]])=TRUE,#N/A,Table1[[#This Row],[FY2425_Cost]])</f>
        <v>#N/A</v>
      </c>
      <c r="AC3955" s="6" t="e">
        <f t="shared" si="456"/>
        <v>#N/A</v>
      </c>
      <c r="AD3955" s="6" t="e">
        <f>SUMIFS($AB$3:AB3955,$B$3:B3955,B3955)</f>
        <v>#N/A</v>
      </c>
      <c r="AE3955" s="6">
        <f t="shared" si="457"/>
        <v>69.006522594344403</v>
      </c>
      <c r="AF3955" s="6">
        <f t="shared" si="458"/>
        <v>69.006522594344403</v>
      </c>
      <c r="AG3955" s="6">
        <f>VLOOKUP(Table1[[#This Row],[PracticeCode]],$AP$3:$AS$345,4,FALSE)</f>
        <v>69.006522594344403</v>
      </c>
      <c r="AH3955" s="27">
        <f t="shared" si="459"/>
        <v>5014.4739751890265</v>
      </c>
      <c r="AI3955" s="6" t="e">
        <f t="shared" si="454"/>
        <v>#N/A</v>
      </c>
    </row>
    <row r="3956" spans="1:35" x14ac:dyDescent="0.35">
      <c r="A3956" t="str">
        <f t="shared" si="453"/>
        <v>WESTMINSTER SCHOOLSouth Westminster Primary Care NetworkCentral LondonE87691Oct7</v>
      </c>
      <c r="B3956" s="41" t="s">
        <v>520</v>
      </c>
      <c r="C3956" s="41" t="s">
        <v>470</v>
      </c>
      <c r="D3956" s="41" t="s">
        <v>33</v>
      </c>
      <c r="E3956" s="41" t="s">
        <v>401</v>
      </c>
      <c r="F3956" s="41" t="s">
        <v>401</v>
      </c>
      <c r="G3956" s="41" t="s">
        <v>762</v>
      </c>
      <c r="H3956" s="41">
        <v>7</v>
      </c>
      <c r="I3956" s="41">
        <v>153.347827987432</v>
      </c>
      <c r="J3956" s="41">
        <v>0</v>
      </c>
      <c r="K3956" s="41">
        <v>0</v>
      </c>
      <c r="L3956" s="41">
        <v>0</v>
      </c>
      <c r="M3956" s="41">
        <v>0</v>
      </c>
      <c r="N3956" s="41">
        <v>0</v>
      </c>
      <c r="O3956" s="41">
        <v>0</v>
      </c>
      <c r="P3956" s="41">
        <v>0</v>
      </c>
      <c r="Q3956" s="41">
        <v>0</v>
      </c>
      <c r="R3956" s="41">
        <v>0</v>
      </c>
      <c r="S3956" s="41">
        <v>0</v>
      </c>
      <c r="T3956" s="41">
        <v>0</v>
      </c>
      <c r="U3956" s="41">
        <v>0</v>
      </c>
      <c r="V3956" s="41">
        <v>0</v>
      </c>
      <c r="W3956" s="41">
        <v>0</v>
      </c>
      <c r="X3956" s="41">
        <v>0</v>
      </c>
      <c r="Y3956" s="41">
        <v>0</v>
      </c>
      <c r="Z3956" s="6">
        <f>0</f>
        <v>0</v>
      </c>
      <c r="AA3956" s="6">
        <f t="shared" si="455"/>
        <v>0</v>
      </c>
      <c r="AB3956">
        <f>IF(ISBLANK(Table1[[#This Row],[FY2425_Cost]])=TRUE,#N/A,Table1[[#This Row],[FY2425_Cost]])</f>
        <v>0</v>
      </c>
      <c r="AC3956" s="6">
        <f t="shared" si="456"/>
        <v>0</v>
      </c>
      <c r="AD3956" s="6" t="e">
        <f>SUMIFS($AB$3:AB3956,$B$3:B3956,B3956)</f>
        <v>#N/A</v>
      </c>
      <c r="AE3956" s="6">
        <f t="shared" si="457"/>
        <v>69.006522594344403</v>
      </c>
      <c r="AF3956" s="6">
        <f t="shared" si="458"/>
        <v>69.006522594344403</v>
      </c>
      <c r="AG3956" s="6">
        <f>VLOOKUP(Table1[[#This Row],[PracticeCode]],$AP$3:$AS$345,4,FALSE)</f>
        <v>69.006522594344403</v>
      </c>
      <c r="AH3956" s="27">
        <f t="shared" si="459"/>
        <v>5014.4739751890265</v>
      </c>
      <c r="AI3956" s="6" t="e">
        <f t="shared" si="454"/>
        <v>#N/A</v>
      </c>
    </row>
    <row r="3957" spans="1:35" x14ac:dyDescent="0.35">
      <c r="A3957" t="str">
        <f t="shared" si="453"/>
        <v>WESTMINSTER SCHOOLSouth Westminster Primary Care NetworkCentral LondonE87691Sep6</v>
      </c>
      <c r="B3957" s="41" t="s">
        <v>520</v>
      </c>
      <c r="C3957" s="41" t="s">
        <v>470</v>
      </c>
      <c r="D3957" s="41" t="s">
        <v>33</v>
      </c>
      <c r="E3957" s="41" t="s">
        <v>401</v>
      </c>
      <c r="F3957" s="41" t="s">
        <v>401</v>
      </c>
      <c r="G3957" s="41" t="s">
        <v>761</v>
      </c>
      <c r="H3957" s="41">
        <v>6</v>
      </c>
      <c r="I3957" s="41">
        <v>153.347827987432</v>
      </c>
      <c r="J3957" s="41">
        <v>0</v>
      </c>
      <c r="K3957" s="41">
        <v>0</v>
      </c>
      <c r="L3957" s="41">
        <v>0</v>
      </c>
      <c r="M3957" s="41">
        <v>0</v>
      </c>
      <c r="N3957" s="41">
        <v>0</v>
      </c>
      <c r="O3957" s="41">
        <v>0</v>
      </c>
      <c r="P3957" s="41">
        <v>0</v>
      </c>
      <c r="Q3957" s="41">
        <v>0</v>
      </c>
      <c r="R3957" s="41">
        <v>12</v>
      </c>
      <c r="S3957" s="41">
        <v>0.21479999999999999</v>
      </c>
      <c r="T3957" s="41">
        <v>0</v>
      </c>
      <c r="U3957" s="41">
        <v>0</v>
      </c>
      <c r="V3957" s="41">
        <v>12</v>
      </c>
      <c r="W3957" s="41">
        <v>0.21479999999999999</v>
      </c>
      <c r="X3957" s="41">
        <v>0</v>
      </c>
      <c r="Y3957" s="41">
        <v>0</v>
      </c>
      <c r="Z3957" s="6">
        <f>0</f>
        <v>0</v>
      </c>
      <c r="AA3957" s="6">
        <f t="shared" si="455"/>
        <v>0.21479999999999999</v>
      </c>
      <c r="AB3957">
        <f>IF(ISBLANK(Table1[[#This Row],[FY2425_Cost]])=TRUE,#N/A,Table1[[#This Row],[FY2425_Cost]])</f>
        <v>0</v>
      </c>
      <c r="AC3957" s="6">
        <f t="shared" si="456"/>
        <v>-0.21479999999999999</v>
      </c>
      <c r="AD3957" s="6" t="e">
        <f>SUMIFS($AB$3:AB3957,$B$3:B3957,B3957)</f>
        <v>#N/A</v>
      </c>
      <c r="AE3957" s="6">
        <f t="shared" si="457"/>
        <v>69.006522594344403</v>
      </c>
      <c r="AF3957" s="6">
        <f t="shared" si="458"/>
        <v>69.006522594344403</v>
      </c>
      <c r="AG3957" s="6">
        <f>VLOOKUP(Table1[[#This Row],[PracticeCode]],$AP$3:$AS$345,4,FALSE)</f>
        <v>69.006522594344403</v>
      </c>
      <c r="AH3957" s="27">
        <f t="shared" si="459"/>
        <v>5014.4739751890265</v>
      </c>
      <c r="AI3957" s="6" t="e">
        <f t="shared" si="454"/>
        <v>#N/A</v>
      </c>
    </row>
    <row r="3958" spans="1:35" x14ac:dyDescent="0.35">
      <c r="A3958" t="str">
        <f t="shared" si="453"/>
        <v>WESTSEVEN GPGreenwellEalingE85013Apr1</v>
      </c>
      <c r="B3958" s="41" t="s">
        <v>680</v>
      </c>
      <c r="C3958" s="41" t="s">
        <v>511</v>
      </c>
      <c r="D3958" s="41" t="s">
        <v>12</v>
      </c>
      <c r="E3958" s="41" t="s">
        <v>402</v>
      </c>
      <c r="F3958" s="41" t="s">
        <v>402</v>
      </c>
      <c r="G3958" s="41" t="s">
        <v>756</v>
      </c>
      <c r="H3958" s="41">
        <v>1</v>
      </c>
      <c r="I3958" s="41">
        <v>5374.05568791517</v>
      </c>
      <c r="J3958" s="41">
        <v>7999</v>
      </c>
      <c r="K3958" s="41">
        <v>0</v>
      </c>
      <c r="L3958" s="41">
        <v>147.98149999999998</v>
      </c>
      <c r="M3958" s="41">
        <v>0</v>
      </c>
      <c r="N3958" s="41">
        <v>7159</v>
      </c>
      <c r="O3958" s="41">
        <v>0</v>
      </c>
      <c r="P3958" s="41">
        <v>142.4641</v>
      </c>
      <c r="Q3958" s="41">
        <v>0</v>
      </c>
      <c r="R3958" s="41">
        <v>4155</v>
      </c>
      <c r="S3958" s="41">
        <v>74.374499999999998</v>
      </c>
      <c r="T3958" s="41">
        <v>3826</v>
      </c>
      <c r="U3958" s="41">
        <v>84.171999999999997</v>
      </c>
      <c r="V3958" s="41">
        <v>12154</v>
      </c>
      <c r="W3958" s="41">
        <v>222.35599999999999</v>
      </c>
      <c r="X3958" s="41">
        <v>10985</v>
      </c>
      <c r="Y3958" s="41">
        <v>226.6361</v>
      </c>
      <c r="Z3958" s="6">
        <f>0</f>
        <v>0</v>
      </c>
      <c r="AA3958" s="6">
        <f t="shared" si="455"/>
        <v>222.35599999999999</v>
      </c>
      <c r="AB3958">
        <f>IF(ISBLANK(Table1[[#This Row],[FY2425_Cost]])=TRUE,#N/A,Table1[[#This Row],[FY2425_Cost]])</f>
        <v>226.6361</v>
      </c>
      <c r="AC3958" s="6">
        <f t="shared" si="456"/>
        <v>4.2801000000000045</v>
      </c>
      <c r="AD3958" s="6">
        <f>SUMIFS($AB$3:AB3958,$B$3:B3958,B3958)</f>
        <v>226.6361</v>
      </c>
      <c r="AE3958" s="6">
        <f t="shared" si="457"/>
        <v>2418.3250595618265</v>
      </c>
      <c r="AF3958" s="6">
        <f t="shared" si="458"/>
        <v>2418.3250595618265</v>
      </c>
      <c r="AG3958" s="6">
        <f>VLOOKUP(Table1[[#This Row],[PracticeCode]],$AP$3:$AS$345,4,FALSE)</f>
        <v>2418.3250595618265</v>
      </c>
      <c r="AH3958" s="27">
        <f t="shared" si="459"/>
        <v>175731.62099482608</v>
      </c>
      <c r="AI3958" s="6">
        <f t="shared" si="454"/>
        <v>0</v>
      </c>
    </row>
    <row r="3959" spans="1:35" x14ac:dyDescent="0.35">
      <c r="A3959" t="str">
        <f t="shared" si="453"/>
        <v>WESTSEVEN GPGreenwellEalingE85013Aug5</v>
      </c>
      <c r="B3959" s="41" t="s">
        <v>680</v>
      </c>
      <c r="C3959" s="41" t="s">
        <v>511</v>
      </c>
      <c r="D3959" s="41" t="s">
        <v>12</v>
      </c>
      <c r="E3959" s="41" t="s">
        <v>402</v>
      </c>
      <c r="F3959" s="41" t="s">
        <v>402</v>
      </c>
      <c r="G3959" s="41" t="s">
        <v>760</v>
      </c>
      <c r="H3959" s="41">
        <v>5</v>
      </c>
      <c r="I3959" s="41">
        <v>5374.05568791517</v>
      </c>
      <c r="J3959" s="41">
        <v>5672</v>
      </c>
      <c r="K3959" s="41">
        <v>0</v>
      </c>
      <c r="L3959" s="41">
        <v>104.93199999999999</v>
      </c>
      <c r="M3959" s="41">
        <v>0</v>
      </c>
      <c r="N3959" s="41">
        <v>4915</v>
      </c>
      <c r="O3959" s="41">
        <v>0</v>
      </c>
      <c r="P3959" s="41">
        <v>97.808500000000009</v>
      </c>
      <c r="Q3959" s="41">
        <v>0</v>
      </c>
      <c r="R3959" s="41">
        <v>5827</v>
      </c>
      <c r="S3959" s="41">
        <v>104.30329999999999</v>
      </c>
      <c r="T3959" s="41">
        <v>2954</v>
      </c>
      <c r="U3959" s="41">
        <v>64.988</v>
      </c>
      <c r="V3959" s="41">
        <v>11499</v>
      </c>
      <c r="W3959" s="41">
        <v>209.2353</v>
      </c>
      <c r="X3959" s="41">
        <v>7869</v>
      </c>
      <c r="Y3959" s="41">
        <v>162.79650000000001</v>
      </c>
      <c r="Z3959" s="6">
        <f>0</f>
        <v>0</v>
      </c>
      <c r="AA3959" s="6">
        <f t="shared" si="455"/>
        <v>209.2353</v>
      </c>
      <c r="AB3959">
        <f>IF(ISBLANK(Table1[[#This Row],[FY2425_Cost]])=TRUE,#N/A,Table1[[#This Row],[FY2425_Cost]])</f>
        <v>162.79650000000001</v>
      </c>
      <c r="AC3959" s="6">
        <f t="shared" si="456"/>
        <v>-46.438799999999986</v>
      </c>
      <c r="AD3959" s="6">
        <f>SUMIFS($AB$3:AB3959,$B$3:B3959,B3959)</f>
        <v>389.43259999999998</v>
      </c>
      <c r="AE3959" s="6">
        <f t="shared" si="457"/>
        <v>2418.3250595618265</v>
      </c>
      <c r="AF3959" s="6">
        <f t="shared" si="458"/>
        <v>2418.3250595618265</v>
      </c>
      <c r="AG3959" s="6">
        <f>VLOOKUP(Table1[[#This Row],[PracticeCode]],$AP$3:$AS$345,4,FALSE)</f>
        <v>2418.3250595618265</v>
      </c>
      <c r="AH3959" s="27">
        <f t="shared" si="459"/>
        <v>175731.62099482608</v>
      </c>
      <c r="AI3959" s="6">
        <f t="shared" si="454"/>
        <v>0</v>
      </c>
    </row>
    <row r="3960" spans="1:35" x14ac:dyDescent="0.35">
      <c r="A3960" t="str">
        <f t="shared" si="453"/>
        <v>WESTSEVEN GPGreenwellEalingE85013Dec9</v>
      </c>
      <c r="B3960" s="41" t="s">
        <v>680</v>
      </c>
      <c r="C3960" s="41" t="s">
        <v>511</v>
      </c>
      <c r="D3960" s="41" t="s">
        <v>12</v>
      </c>
      <c r="E3960" s="41" t="s">
        <v>402</v>
      </c>
      <c r="F3960" s="41" t="s">
        <v>402</v>
      </c>
      <c r="G3960" s="41" t="s">
        <v>764</v>
      </c>
      <c r="H3960" s="41">
        <v>9</v>
      </c>
      <c r="I3960" s="41">
        <v>5374.05568791517</v>
      </c>
      <c r="J3960" s="41">
        <v>4475</v>
      </c>
      <c r="K3960" s="41">
        <v>4</v>
      </c>
      <c r="L3960" s="41">
        <v>89.052500000000009</v>
      </c>
      <c r="M3960" s="41">
        <v>7.9600000000000004E-2</v>
      </c>
      <c r="N3960" s="41"/>
      <c r="O3960" s="41"/>
      <c r="P3960" s="41"/>
      <c r="Q3960" s="41"/>
      <c r="R3960" s="41">
        <v>2510</v>
      </c>
      <c r="S3960" s="41">
        <v>44.929000000000002</v>
      </c>
      <c r="T3960" s="41"/>
      <c r="U3960" s="41"/>
      <c r="V3960" s="41">
        <v>6989</v>
      </c>
      <c r="W3960" s="41">
        <v>134.06110000000001</v>
      </c>
      <c r="X3960" s="41"/>
      <c r="Y3960" s="41"/>
      <c r="Z3960" s="6">
        <f>0</f>
        <v>0</v>
      </c>
      <c r="AA3960" s="6">
        <f t="shared" si="455"/>
        <v>134.06110000000001</v>
      </c>
      <c r="AB3960" t="e">
        <f>IF(ISBLANK(Table1[[#This Row],[FY2425_Cost]])=TRUE,#N/A,Table1[[#This Row],[FY2425_Cost]])</f>
        <v>#N/A</v>
      </c>
      <c r="AC3960" s="6" t="e">
        <f t="shared" si="456"/>
        <v>#N/A</v>
      </c>
      <c r="AD3960" s="6" t="e">
        <f>SUMIFS($AB$3:AB3960,$B$3:B3960,B3960)</f>
        <v>#N/A</v>
      </c>
      <c r="AE3960" s="6">
        <f t="shared" si="457"/>
        <v>2418.3250595618265</v>
      </c>
      <c r="AF3960" s="6">
        <f t="shared" si="458"/>
        <v>2418.3250595618265</v>
      </c>
      <c r="AG3960" s="6">
        <f>VLOOKUP(Table1[[#This Row],[PracticeCode]],$AP$3:$AS$345,4,FALSE)</f>
        <v>2418.3250595618265</v>
      </c>
      <c r="AH3960" s="27">
        <f t="shared" si="459"/>
        <v>175731.62099482608</v>
      </c>
      <c r="AI3960" s="6" t="e">
        <f t="shared" si="454"/>
        <v>#N/A</v>
      </c>
    </row>
    <row r="3961" spans="1:35" x14ac:dyDescent="0.35">
      <c r="A3961" t="str">
        <f t="shared" si="453"/>
        <v>WESTSEVEN GPGreenwellEalingE85013Feb11</v>
      </c>
      <c r="B3961" s="41" t="s">
        <v>680</v>
      </c>
      <c r="C3961" s="41" t="s">
        <v>511</v>
      </c>
      <c r="D3961" s="41" t="s">
        <v>12</v>
      </c>
      <c r="E3961" s="41" t="s">
        <v>402</v>
      </c>
      <c r="F3961" s="41" t="s">
        <v>402</v>
      </c>
      <c r="G3961" s="41" t="s">
        <v>766</v>
      </c>
      <c r="H3961" s="41">
        <v>11</v>
      </c>
      <c r="I3961" s="41">
        <v>5374.05568791517</v>
      </c>
      <c r="J3961" s="41">
        <v>5979</v>
      </c>
      <c r="K3961" s="41">
        <v>0</v>
      </c>
      <c r="L3961" s="41">
        <v>118.9821</v>
      </c>
      <c r="M3961" s="41">
        <v>0</v>
      </c>
      <c r="N3961" s="41"/>
      <c r="O3961" s="41"/>
      <c r="P3961" s="41"/>
      <c r="Q3961" s="41"/>
      <c r="R3961" s="41">
        <v>3379</v>
      </c>
      <c r="S3961" s="41">
        <v>60.484099999999998</v>
      </c>
      <c r="T3961" s="41"/>
      <c r="U3961" s="41"/>
      <c r="V3961" s="41">
        <v>9358</v>
      </c>
      <c r="W3961" s="41">
        <v>179.46620000000001</v>
      </c>
      <c r="X3961" s="41"/>
      <c r="Y3961" s="41"/>
      <c r="Z3961" s="6">
        <f>0</f>
        <v>0</v>
      </c>
      <c r="AA3961" s="6">
        <f t="shared" si="455"/>
        <v>179.46620000000001</v>
      </c>
      <c r="AB3961" t="e">
        <f>IF(ISBLANK(Table1[[#This Row],[FY2425_Cost]])=TRUE,#N/A,Table1[[#This Row],[FY2425_Cost]])</f>
        <v>#N/A</v>
      </c>
      <c r="AC3961" s="6" t="e">
        <f t="shared" si="456"/>
        <v>#N/A</v>
      </c>
      <c r="AD3961" s="6" t="e">
        <f>SUMIFS($AB$3:AB3961,$B$3:B3961,B3961)</f>
        <v>#N/A</v>
      </c>
      <c r="AE3961" s="6">
        <f t="shared" si="457"/>
        <v>2418.3250595618265</v>
      </c>
      <c r="AF3961" s="6">
        <f t="shared" si="458"/>
        <v>2418.3250595618265</v>
      </c>
      <c r="AG3961" s="6">
        <f>VLOOKUP(Table1[[#This Row],[PracticeCode]],$AP$3:$AS$345,4,FALSE)</f>
        <v>2418.3250595618265</v>
      </c>
      <c r="AH3961" s="27">
        <f t="shared" si="459"/>
        <v>175731.62099482608</v>
      </c>
      <c r="AI3961" s="6" t="e">
        <f t="shared" si="454"/>
        <v>#N/A</v>
      </c>
    </row>
    <row r="3962" spans="1:35" x14ac:dyDescent="0.35">
      <c r="A3962" t="str">
        <f t="shared" si="453"/>
        <v>WESTSEVEN GPGreenwellEalingE85013Jan10</v>
      </c>
      <c r="B3962" s="41" t="s">
        <v>680</v>
      </c>
      <c r="C3962" s="41" t="s">
        <v>511</v>
      </c>
      <c r="D3962" s="41" t="s">
        <v>12</v>
      </c>
      <c r="E3962" s="41" t="s">
        <v>402</v>
      </c>
      <c r="F3962" s="41" t="s">
        <v>402</v>
      </c>
      <c r="G3962" s="41" t="s">
        <v>765</v>
      </c>
      <c r="H3962" s="41">
        <v>10</v>
      </c>
      <c r="I3962" s="41">
        <v>5374.05568791517</v>
      </c>
      <c r="J3962" s="41">
        <v>7043</v>
      </c>
      <c r="K3962" s="41">
        <v>0</v>
      </c>
      <c r="L3962" s="41">
        <v>140.1557</v>
      </c>
      <c r="M3962" s="41">
        <v>0</v>
      </c>
      <c r="N3962" s="41"/>
      <c r="O3962" s="41"/>
      <c r="P3962" s="41"/>
      <c r="Q3962" s="41"/>
      <c r="R3962" s="41">
        <v>2950</v>
      </c>
      <c r="S3962" s="41">
        <v>52.805</v>
      </c>
      <c r="T3962" s="41"/>
      <c r="U3962" s="41"/>
      <c r="V3962" s="41">
        <v>9993</v>
      </c>
      <c r="W3962" s="41">
        <v>192.9607</v>
      </c>
      <c r="X3962" s="41"/>
      <c r="Y3962" s="41"/>
      <c r="Z3962" s="6">
        <f>0</f>
        <v>0</v>
      </c>
      <c r="AA3962" s="6">
        <f t="shared" si="455"/>
        <v>192.9607</v>
      </c>
      <c r="AB3962" t="e">
        <f>IF(ISBLANK(Table1[[#This Row],[FY2425_Cost]])=TRUE,#N/A,Table1[[#This Row],[FY2425_Cost]])</f>
        <v>#N/A</v>
      </c>
      <c r="AC3962" s="6" t="e">
        <f t="shared" si="456"/>
        <v>#N/A</v>
      </c>
      <c r="AD3962" s="6" t="e">
        <f>SUMIFS($AB$3:AB3962,$B$3:B3962,B3962)</f>
        <v>#N/A</v>
      </c>
      <c r="AE3962" s="6">
        <f t="shared" si="457"/>
        <v>2418.3250595618265</v>
      </c>
      <c r="AF3962" s="6">
        <f t="shared" si="458"/>
        <v>2418.3250595618265</v>
      </c>
      <c r="AG3962" s="6">
        <f>VLOOKUP(Table1[[#This Row],[PracticeCode]],$AP$3:$AS$345,4,FALSE)</f>
        <v>2418.3250595618265</v>
      </c>
      <c r="AH3962" s="27">
        <f t="shared" si="459"/>
        <v>175731.62099482608</v>
      </c>
      <c r="AI3962" s="6" t="e">
        <f t="shared" si="454"/>
        <v>#N/A</v>
      </c>
    </row>
    <row r="3963" spans="1:35" x14ac:dyDescent="0.35">
      <c r="A3963" t="str">
        <f t="shared" si="453"/>
        <v>WESTSEVEN GPGreenwellEalingE85013Jul4</v>
      </c>
      <c r="B3963" s="41" t="s">
        <v>680</v>
      </c>
      <c r="C3963" s="41" t="s">
        <v>511</v>
      </c>
      <c r="D3963" s="41" t="s">
        <v>12</v>
      </c>
      <c r="E3963" s="41" t="s">
        <v>402</v>
      </c>
      <c r="F3963" s="41" t="s">
        <v>402</v>
      </c>
      <c r="G3963" s="41" t="s">
        <v>759</v>
      </c>
      <c r="H3963" s="41">
        <v>4</v>
      </c>
      <c r="I3963" s="41">
        <v>5374.05568791517</v>
      </c>
      <c r="J3963" s="41">
        <v>6297</v>
      </c>
      <c r="K3963" s="41">
        <v>0</v>
      </c>
      <c r="L3963" s="41">
        <v>116.49449999999999</v>
      </c>
      <c r="M3963" s="41">
        <v>0</v>
      </c>
      <c r="N3963" s="41">
        <v>4666</v>
      </c>
      <c r="O3963" s="41">
        <v>0</v>
      </c>
      <c r="P3963" s="41">
        <v>92.853400000000008</v>
      </c>
      <c r="Q3963" s="41">
        <v>0</v>
      </c>
      <c r="R3963" s="41">
        <v>2233</v>
      </c>
      <c r="S3963" s="41">
        <v>39.970700000000001</v>
      </c>
      <c r="T3963" s="41">
        <v>2827</v>
      </c>
      <c r="U3963" s="41">
        <v>62.194000000000003</v>
      </c>
      <c r="V3963" s="41">
        <v>8530</v>
      </c>
      <c r="W3963" s="41">
        <v>156.46519999999998</v>
      </c>
      <c r="X3963" s="41">
        <v>7493</v>
      </c>
      <c r="Y3963" s="41">
        <v>155.04740000000001</v>
      </c>
      <c r="Z3963" s="6">
        <f>0</f>
        <v>0</v>
      </c>
      <c r="AA3963" s="6">
        <f t="shared" si="455"/>
        <v>156.46519999999998</v>
      </c>
      <c r="AB3963">
        <f>IF(ISBLANK(Table1[[#This Row],[FY2425_Cost]])=TRUE,#N/A,Table1[[#This Row],[FY2425_Cost]])</f>
        <v>155.04740000000001</v>
      </c>
      <c r="AC3963" s="6">
        <f t="shared" si="456"/>
        <v>-1.4177999999999713</v>
      </c>
      <c r="AD3963" s="6" t="e">
        <f>SUMIFS($AB$3:AB3963,$B$3:B3963,B3963)</f>
        <v>#N/A</v>
      </c>
      <c r="AE3963" s="6">
        <f t="shared" si="457"/>
        <v>2418.3250595618265</v>
      </c>
      <c r="AF3963" s="6">
        <f t="shared" si="458"/>
        <v>2418.3250595618265</v>
      </c>
      <c r="AG3963" s="6">
        <f>VLOOKUP(Table1[[#This Row],[PracticeCode]],$AP$3:$AS$345,4,FALSE)</f>
        <v>2418.3250595618265</v>
      </c>
      <c r="AH3963" s="27">
        <f t="shared" si="459"/>
        <v>175731.62099482608</v>
      </c>
      <c r="AI3963" s="6" t="e">
        <f t="shared" si="454"/>
        <v>#N/A</v>
      </c>
    </row>
    <row r="3964" spans="1:35" x14ac:dyDescent="0.35">
      <c r="A3964" t="str">
        <f t="shared" si="453"/>
        <v>WESTSEVEN GPGreenwellEalingE85013Jun3</v>
      </c>
      <c r="B3964" s="41" t="s">
        <v>680</v>
      </c>
      <c r="C3964" s="41" t="s">
        <v>511</v>
      </c>
      <c r="D3964" s="41" t="s">
        <v>12</v>
      </c>
      <c r="E3964" s="41" t="s">
        <v>402</v>
      </c>
      <c r="F3964" s="41" t="s">
        <v>402</v>
      </c>
      <c r="G3964" s="41" t="s">
        <v>758</v>
      </c>
      <c r="H3964" s="41">
        <v>3</v>
      </c>
      <c r="I3964" s="41">
        <v>5374.05568791517</v>
      </c>
      <c r="J3964" s="41">
        <v>6956</v>
      </c>
      <c r="K3964" s="41">
        <v>3</v>
      </c>
      <c r="L3964" s="41">
        <v>128.68600000000001</v>
      </c>
      <c r="M3964" s="41">
        <v>5.5499999999999994E-2</v>
      </c>
      <c r="N3964" s="41">
        <v>6189</v>
      </c>
      <c r="O3964" s="41">
        <v>0</v>
      </c>
      <c r="P3964" s="41">
        <v>123.1611</v>
      </c>
      <c r="Q3964" s="41">
        <v>0</v>
      </c>
      <c r="R3964" s="41">
        <v>2726</v>
      </c>
      <c r="S3964" s="41">
        <v>48.795400000000001</v>
      </c>
      <c r="T3964" s="41">
        <v>3032</v>
      </c>
      <c r="U3964" s="41">
        <v>66.703999999999994</v>
      </c>
      <c r="V3964" s="41">
        <v>9685</v>
      </c>
      <c r="W3964" s="41">
        <v>177.5369</v>
      </c>
      <c r="X3964" s="41">
        <v>9221</v>
      </c>
      <c r="Y3964" s="41">
        <v>189.86509999999998</v>
      </c>
      <c r="Z3964" s="6">
        <f>0</f>
        <v>0</v>
      </c>
      <c r="AA3964" s="6">
        <f t="shared" si="455"/>
        <v>177.5369</v>
      </c>
      <c r="AB3964">
        <f>IF(ISBLANK(Table1[[#This Row],[FY2425_Cost]])=TRUE,#N/A,Table1[[#This Row],[FY2425_Cost]])</f>
        <v>189.86509999999998</v>
      </c>
      <c r="AC3964" s="6">
        <f t="shared" si="456"/>
        <v>12.328199999999981</v>
      </c>
      <c r="AD3964" s="6" t="e">
        <f>SUMIFS($AB$3:AB3964,$B$3:B3964,B3964)</f>
        <v>#N/A</v>
      </c>
      <c r="AE3964" s="6">
        <f t="shared" si="457"/>
        <v>2418.3250595618265</v>
      </c>
      <c r="AF3964" s="6">
        <f t="shared" si="458"/>
        <v>2418.3250595618265</v>
      </c>
      <c r="AG3964" s="6">
        <f>VLOOKUP(Table1[[#This Row],[PracticeCode]],$AP$3:$AS$345,4,FALSE)</f>
        <v>2418.3250595618265</v>
      </c>
      <c r="AH3964" s="27">
        <f t="shared" si="459"/>
        <v>175731.62099482608</v>
      </c>
      <c r="AI3964" s="6" t="e">
        <f t="shared" si="454"/>
        <v>#N/A</v>
      </c>
    </row>
    <row r="3965" spans="1:35" x14ac:dyDescent="0.35">
      <c r="A3965" t="str">
        <f t="shared" si="453"/>
        <v>WESTSEVEN GPGreenwellEalingE85013Mar12</v>
      </c>
      <c r="B3965" s="41" t="s">
        <v>680</v>
      </c>
      <c r="C3965" s="41" t="s">
        <v>511</v>
      </c>
      <c r="D3965" s="41" t="s">
        <v>12</v>
      </c>
      <c r="E3965" s="41" t="s">
        <v>402</v>
      </c>
      <c r="F3965" s="41" t="s">
        <v>402</v>
      </c>
      <c r="G3965" s="41" t="s">
        <v>767</v>
      </c>
      <c r="H3965" s="41">
        <v>12</v>
      </c>
      <c r="I3965" s="41">
        <v>5374.05568791517</v>
      </c>
      <c r="J3965" s="41">
        <v>6228</v>
      </c>
      <c r="K3965" s="41">
        <v>2</v>
      </c>
      <c r="L3965" s="41">
        <v>123.9372</v>
      </c>
      <c r="M3965" s="41">
        <v>3.9800000000000002E-2</v>
      </c>
      <c r="N3965" s="41"/>
      <c r="O3965" s="41"/>
      <c r="P3965" s="41"/>
      <c r="Q3965" s="41"/>
      <c r="R3965" s="41">
        <v>4577</v>
      </c>
      <c r="S3965" s="41">
        <v>81.928299999999993</v>
      </c>
      <c r="T3965" s="41"/>
      <c r="U3965" s="41"/>
      <c r="V3965" s="41">
        <v>10807</v>
      </c>
      <c r="W3965" s="41">
        <v>205.90530000000001</v>
      </c>
      <c r="X3965" s="41"/>
      <c r="Y3965" s="41"/>
      <c r="Z3965" s="6">
        <f>0</f>
        <v>0</v>
      </c>
      <c r="AA3965" s="6">
        <f t="shared" si="455"/>
        <v>205.90530000000001</v>
      </c>
      <c r="AB3965" t="e">
        <f>IF(ISBLANK(Table1[[#This Row],[FY2425_Cost]])=TRUE,#N/A,Table1[[#This Row],[FY2425_Cost]])</f>
        <v>#N/A</v>
      </c>
      <c r="AC3965" s="6" t="e">
        <f t="shared" si="456"/>
        <v>#N/A</v>
      </c>
      <c r="AD3965" s="6" t="e">
        <f>SUMIFS($AB$3:AB3965,$B$3:B3965,B3965)</f>
        <v>#N/A</v>
      </c>
      <c r="AE3965" s="6">
        <f t="shared" si="457"/>
        <v>2418.3250595618265</v>
      </c>
      <c r="AF3965" s="6">
        <f t="shared" si="458"/>
        <v>2418.3250595618265</v>
      </c>
      <c r="AG3965" s="6">
        <f>VLOOKUP(Table1[[#This Row],[PracticeCode]],$AP$3:$AS$345,4,FALSE)</f>
        <v>2418.3250595618265</v>
      </c>
      <c r="AH3965" s="27">
        <f t="shared" si="459"/>
        <v>175731.62099482608</v>
      </c>
      <c r="AI3965" s="6" t="e">
        <f t="shared" si="454"/>
        <v>#N/A</v>
      </c>
    </row>
    <row r="3966" spans="1:35" x14ac:dyDescent="0.35">
      <c r="A3966" t="str">
        <f t="shared" si="453"/>
        <v>WESTSEVEN GPGreenwellEalingE85013May2</v>
      </c>
      <c r="B3966" s="41" t="s">
        <v>680</v>
      </c>
      <c r="C3966" s="41" t="s">
        <v>511</v>
      </c>
      <c r="D3966" s="41" t="s">
        <v>12</v>
      </c>
      <c r="E3966" s="41" t="s">
        <v>402</v>
      </c>
      <c r="F3966" s="41" t="s">
        <v>402</v>
      </c>
      <c r="G3966" s="41" t="s">
        <v>757</v>
      </c>
      <c r="H3966" s="41">
        <v>2</v>
      </c>
      <c r="I3966" s="41">
        <v>5374.05568791517</v>
      </c>
      <c r="J3966" s="41">
        <v>5236</v>
      </c>
      <c r="K3966" s="41">
        <v>0</v>
      </c>
      <c r="L3966" s="41">
        <v>96.866</v>
      </c>
      <c r="M3966" s="41">
        <v>0</v>
      </c>
      <c r="N3966" s="41">
        <v>4770</v>
      </c>
      <c r="O3966" s="41">
        <v>0</v>
      </c>
      <c r="P3966" s="41">
        <v>94.923000000000002</v>
      </c>
      <c r="Q3966" s="41">
        <v>0</v>
      </c>
      <c r="R3966" s="41">
        <v>2081</v>
      </c>
      <c r="S3966" s="41">
        <v>37.249899999999997</v>
      </c>
      <c r="T3966" s="41">
        <v>3719</v>
      </c>
      <c r="U3966" s="41">
        <v>81.817999999999998</v>
      </c>
      <c r="V3966" s="41">
        <v>7317</v>
      </c>
      <c r="W3966" s="41">
        <v>134.11590000000001</v>
      </c>
      <c r="X3966" s="41">
        <v>8489</v>
      </c>
      <c r="Y3966" s="41">
        <v>176.74099999999999</v>
      </c>
      <c r="Z3966" s="6">
        <f>0</f>
        <v>0</v>
      </c>
      <c r="AA3966" s="6">
        <f t="shared" si="455"/>
        <v>134.11590000000001</v>
      </c>
      <c r="AB3966">
        <f>IF(ISBLANK(Table1[[#This Row],[FY2425_Cost]])=TRUE,#N/A,Table1[[#This Row],[FY2425_Cost]])</f>
        <v>176.74099999999999</v>
      </c>
      <c r="AC3966" s="6">
        <f t="shared" si="456"/>
        <v>42.625099999999975</v>
      </c>
      <c r="AD3966" s="6" t="e">
        <f>SUMIFS($AB$3:AB3966,$B$3:B3966,B3966)</f>
        <v>#N/A</v>
      </c>
      <c r="AE3966" s="6">
        <f t="shared" si="457"/>
        <v>2418.3250595618265</v>
      </c>
      <c r="AF3966" s="6">
        <f t="shared" si="458"/>
        <v>2418.3250595618265</v>
      </c>
      <c r="AG3966" s="6">
        <f>VLOOKUP(Table1[[#This Row],[PracticeCode]],$AP$3:$AS$345,4,FALSE)</f>
        <v>2418.3250595618265</v>
      </c>
      <c r="AH3966" s="27">
        <f t="shared" si="459"/>
        <v>175731.62099482608</v>
      </c>
      <c r="AI3966" s="6" t="e">
        <f t="shared" si="454"/>
        <v>#N/A</v>
      </c>
    </row>
    <row r="3967" spans="1:35" x14ac:dyDescent="0.35">
      <c r="A3967" t="str">
        <f t="shared" si="453"/>
        <v>WESTSEVEN GPGreenwellEalingE85013Nov8</v>
      </c>
      <c r="B3967" s="41" t="s">
        <v>680</v>
      </c>
      <c r="C3967" s="41" t="s">
        <v>511</v>
      </c>
      <c r="D3967" s="41" t="s">
        <v>12</v>
      </c>
      <c r="E3967" s="41" t="s">
        <v>402</v>
      </c>
      <c r="F3967" s="41" t="s">
        <v>402</v>
      </c>
      <c r="G3967" s="41" t="s">
        <v>763</v>
      </c>
      <c r="H3967" s="41">
        <v>8</v>
      </c>
      <c r="I3967" s="41">
        <v>5374.05568791517</v>
      </c>
      <c r="J3967" s="41">
        <v>6730</v>
      </c>
      <c r="K3967" s="41">
        <v>0</v>
      </c>
      <c r="L3967" s="41">
        <v>133.92700000000002</v>
      </c>
      <c r="M3967" s="41">
        <v>0</v>
      </c>
      <c r="N3967" s="41"/>
      <c r="O3967" s="41"/>
      <c r="P3967" s="41"/>
      <c r="Q3967" s="41"/>
      <c r="R3967" s="41">
        <v>3001</v>
      </c>
      <c r="S3967" s="41">
        <v>53.7179</v>
      </c>
      <c r="T3967" s="41"/>
      <c r="U3967" s="41"/>
      <c r="V3967" s="41">
        <v>9731</v>
      </c>
      <c r="W3967" s="41">
        <v>187.64490000000001</v>
      </c>
      <c r="X3967" s="41"/>
      <c r="Y3967" s="41"/>
      <c r="Z3967" s="6">
        <f>0</f>
        <v>0</v>
      </c>
      <c r="AA3967" s="6">
        <f t="shared" si="455"/>
        <v>187.64490000000001</v>
      </c>
      <c r="AB3967" t="e">
        <f>IF(ISBLANK(Table1[[#This Row],[FY2425_Cost]])=TRUE,#N/A,Table1[[#This Row],[FY2425_Cost]])</f>
        <v>#N/A</v>
      </c>
      <c r="AC3967" s="6" t="e">
        <f t="shared" si="456"/>
        <v>#N/A</v>
      </c>
      <c r="AD3967" s="6" t="e">
        <f>SUMIFS($AB$3:AB3967,$B$3:B3967,B3967)</f>
        <v>#N/A</v>
      </c>
      <c r="AE3967" s="6">
        <f t="shared" si="457"/>
        <v>2418.3250595618265</v>
      </c>
      <c r="AF3967" s="6">
        <f t="shared" si="458"/>
        <v>2418.3250595618265</v>
      </c>
      <c r="AG3967" s="6">
        <f>VLOOKUP(Table1[[#This Row],[PracticeCode]],$AP$3:$AS$345,4,FALSE)</f>
        <v>2418.3250595618265</v>
      </c>
      <c r="AH3967" s="27">
        <f t="shared" si="459"/>
        <v>175731.62099482608</v>
      </c>
      <c r="AI3967" s="6" t="e">
        <f t="shared" si="454"/>
        <v>#N/A</v>
      </c>
    </row>
    <row r="3968" spans="1:35" x14ac:dyDescent="0.35">
      <c r="A3968" t="str">
        <f t="shared" si="453"/>
        <v>WESTSEVEN GPGreenwellEalingE85013Oct7</v>
      </c>
      <c r="B3968" s="41" t="s">
        <v>680</v>
      </c>
      <c r="C3968" s="41" t="s">
        <v>511</v>
      </c>
      <c r="D3968" s="41" t="s">
        <v>12</v>
      </c>
      <c r="E3968" s="41" t="s">
        <v>402</v>
      </c>
      <c r="F3968" s="41" t="s">
        <v>402</v>
      </c>
      <c r="G3968" s="41" t="s">
        <v>762</v>
      </c>
      <c r="H3968" s="41">
        <v>7</v>
      </c>
      <c r="I3968" s="41">
        <v>5374.05568791517</v>
      </c>
      <c r="J3968" s="41">
        <v>6468</v>
      </c>
      <c r="K3968" s="41">
        <v>0</v>
      </c>
      <c r="L3968" s="41">
        <v>128.7132</v>
      </c>
      <c r="M3968" s="41">
        <v>0</v>
      </c>
      <c r="N3968" s="41">
        <v>0</v>
      </c>
      <c r="O3968" s="41">
        <v>0</v>
      </c>
      <c r="P3968" s="41">
        <v>0</v>
      </c>
      <c r="Q3968" s="41">
        <v>0</v>
      </c>
      <c r="R3968" s="41">
        <v>3073</v>
      </c>
      <c r="S3968" s="41">
        <v>55.006700000000002</v>
      </c>
      <c r="T3968" s="41">
        <v>12278</v>
      </c>
      <c r="U3968" s="41">
        <v>270.11599999999999</v>
      </c>
      <c r="V3968" s="41">
        <v>9541</v>
      </c>
      <c r="W3968" s="41">
        <v>183.7199</v>
      </c>
      <c r="X3968" s="41">
        <v>12278</v>
      </c>
      <c r="Y3968" s="41">
        <v>270.11599999999999</v>
      </c>
      <c r="Z3968" s="6">
        <f>0</f>
        <v>0</v>
      </c>
      <c r="AA3968" s="6">
        <f t="shared" si="455"/>
        <v>183.7199</v>
      </c>
      <c r="AB3968">
        <f>IF(ISBLANK(Table1[[#This Row],[FY2425_Cost]])=TRUE,#N/A,Table1[[#This Row],[FY2425_Cost]])</f>
        <v>270.11599999999999</v>
      </c>
      <c r="AC3968" s="6">
        <f t="shared" si="456"/>
        <v>86.39609999999999</v>
      </c>
      <c r="AD3968" s="6" t="e">
        <f>SUMIFS($AB$3:AB3968,$B$3:B3968,B3968)</f>
        <v>#N/A</v>
      </c>
      <c r="AE3968" s="6">
        <f t="shared" si="457"/>
        <v>2418.3250595618265</v>
      </c>
      <c r="AF3968" s="6">
        <f t="shared" si="458"/>
        <v>2418.3250595618265</v>
      </c>
      <c r="AG3968" s="6">
        <f>VLOOKUP(Table1[[#This Row],[PracticeCode]],$AP$3:$AS$345,4,FALSE)</f>
        <v>2418.3250595618265</v>
      </c>
      <c r="AH3968" s="27">
        <f t="shared" si="459"/>
        <v>175731.62099482608</v>
      </c>
      <c r="AI3968" s="6" t="e">
        <f t="shared" si="454"/>
        <v>#N/A</v>
      </c>
    </row>
    <row r="3969" spans="1:35" x14ac:dyDescent="0.35">
      <c r="A3969" t="str">
        <f t="shared" si="453"/>
        <v>WESTSEVEN GPGreenwellEalingE85013Sep6</v>
      </c>
      <c r="B3969" s="41" t="s">
        <v>680</v>
      </c>
      <c r="C3969" s="41" t="s">
        <v>511</v>
      </c>
      <c r="D3969" s="41" t="s">
        <v>12</v>
      </c>
      <c r="E3969" s="41" t="s">
        <v>402</v>
      </c>
      <c r="F3969" s="41" t="s">
        <v>402</v>
      </c>
      <c r="G3969" s="41" t="s">
        <v>761</v>
      </c>
      <c r="H3969" s="41">
        <v>6</v>
      </c>
      <c r="I3969" s="41">
        <v>5374.05568791517</v>
      </c>
      <c r="J3969" s="41">
        <v>8283</v>
      </c>
      <c r="K3969" s="41">
        <v>0</v>
      </c>
      <c r="L3969" s="41">
        <v>164.83170000000001</v>
      </c>
      <c r="M3969" s="41">
        <v>0</v>
      </c>
      <c r="N3969" s="41">
        <v>4932</v>
      </c>
      <c r="O3969" s="41">
        <v>0</v>
      </c>
      <c r="P3969" s="41">
        <v>110.97</v>
      </c>
      <c r="Q3969" s="41">
        <v>0</v>
      </c>
      <c r="R3969" s="41">
        <v>10068</v>
      </c>
      <c r="S3969" s="41">
        <v>180.21719999999999</v>
      </c>
      <c r="T3969" s="41">
        <v>8676</v>
      </c>
      <c r="U3969" s="41">
        <v>190.87200000000001</v>
      </c>
      <c r="V3969" s="41">
        <v>18351</v>
      </c>
      <c r="W3969" s="41">
        <v>345.0489</v>
      </c>
      <c r="X3969" s="41">
        <v>13608</v>
      </c>
      <c r="Y3969" s="41">
        <v>301.84199999999998</v>
      </c>
      <c r="Z3969" s="6">
        <f>0</f>
        <v>0</v>
      </c>
      <c r="AA3969" s="6">
        <f t="shared" si="455"/>
        <v>345.0489</v>
      </c>
      <c r="AB3969">
        <f>IF(ISBLANK(Table1[[#This Row],[FY2425_Cost]])=TRUE,#N/A,Table1[[#This Row],[FY2425_Cost]])</f>
        <v>301.84199999999998</v>
      </c>
      <c r="AC3969" s="6">
        <f t="shared" si="456"/>
        <v>-43.206900000000019</v>
      </c>
      <c r="AD3969" s="6" t="e">
        <f>SUMIFS($AB$3:AB3969,$B$3:B3969,B3969)</f>
        <v>#N/A</v>
      </c>
      <c r="AE3969" s="6">
        <f t="shared" si="457"/>
        <v>2418.3250595618265</v>
      </c>
      <c r="AF3969" s="6">
        <f t="shared" si="458"/>
        <v>2418.3250595618265</v>
      </c>
      <c r="AG3969" s="6">
        <f>VLOOKUP(Table1[[#This Row],[PracticeCode]],$AP$3:$AS$345,4,FALSE)</f>
        <v>2418.3250595618265</v>
      </c>
      <c r="AH3969" s="27">
        <f t="shared" si="459"/>
        <v>175731.62099482608</v>
      </c>
      <c r="AI3969" s="6" t="e">
        <f t="shared" si="454"/>
        <v>#N/A</v>
      </c>
    </row>
    <row r="3970" spans="1:35" x14ac:dyDescent="0.35">
      <c r="A3970" t="str">
        <f t="shared" si="453"/>
        <v>WESTWAY SURGERYNorth H&amp;F PCNHammersmith &amp; FulhamE85005Apr1</v>
      </c>
      <c r="B3970" s="41" t="s">
        <v>674</v>
      </c>
      <c r="C3970" s="41" t="s">
        <v>497</v>
      </c>
      <c r="D3970" s="41" t="s">
        <v>22</v>
      </c>
      <c r="E3970" s="41" t="s">
        <v>373</v>
      </c>
      <c r="F3970" s="41" t="s">
        <v>373</v>
      </c>
      <c r="G3970" s="41" t="s">
        <v>756</v>
      </c>
      <c r="H3970" s="41">
        <v>1</v>
      </c>
      <c r="I3970" s="41">
        <v>4868.2740797410697</v>
      </c>
      <c r="J3970" s="41">
        <v>610</v>
      </c>
      <c r="K3970" s="41">
        <v>0</v>
      </c>
      <c r="L3970" s="41">
        <v>11.285</v>
      </c>
      <c r="M3970" s="41">
        <v>0</v>
      </c>
      <c r="N3970" s="41">
        <v>36377</v>
      </c>
      <c r="O3970" s="41">
        <v>2</v>
      </c>
      <c r="P3970" s="41">
        <v>723.90230000000008</v>
      </c>
      <c r="Q3970" s="41">
        <v>3.9800000000000002E-2</v>
      </c>
      <c r="R3970" s="41">
        <v>3394</v>
      </c>
      <c r="S3970" s="41">
        <v>60.752600000000001</v>
      </c>
      <c r="T3970" s="41">
        <v>3613</v>
      </c>
      <c r="U3970" s="41">
        <v>79.486000000000004</v>
      </c>
      <c r="V3970" s="41">
        <v>4004</v>
      </c>
      <c r="W3970" s="41">
        <v>72.037599999999998</v>
      </c>
      <c r="X3970" s="41">
        <v>39992</v>
      </c>
      <c r="Y3970" s="41">
        <v>803.42810000000009</v>
      </c>
      <c r="Z3970" s="6">
        <f>0</f>
        <v>0</v>
      </c>
      <c r="AA3970" s="6">
        <f t="shared" si="455"/>
        <v>72.037599999999998</v>
      </c>
      <c r="AB3970">
        <f>IF(ISBLANK(Table1[[#This Row],[FY2425_Cost]])=TRUE,#N/A,Table1[[#This Row],[FY2425_Cost]])</f>
        <v>803.42810000000009</v>
      </c>
      <c r="AC3970" s="6">
        <f t="shared" si="456"/>
        <v>731.39050000000009</v>
      </c>
      <c r="AD3970" s="6">
        <f>SUMIFS($AB$3:AB3970,$B$3:B3970,B3970)</f>
        <v>803.42810000000009</v>
      </c>
      <c r="AE3970" s="6">
        <f t="shared" si="457"/>
        <v>2190.7233358834815</v>
      </c>
      <c r="AF3970" s="6">
        <f t="shared" si="458"/>
        <v>2190.7233358834815</v>
      </c>
      <c r="AG3970" s="6">
        <f>VLOOKUP(Table1[[#This Row],[PracticeCode]],$AP$3:$AS$345,4,FALSE)</f>
        <v>2190.7233358834815</v>
      </c>
      <c r="AH3970" s="27">
        <f t="shared" si="459"/>
        <v>159192.562407533</v>
      </c>
      <c r="AI3970" s="6">
        <f t="shared" si="454"/>
        <v>0</v>
      </c>
    </row>
    <row r="3971" spans="1:35" x14ac:dyDescent="0.35">
      <c r="A3971" t="str">
        <f t="shared" ref="A3971:A4034" si="460">CONCATENATE(B3971,C3971,D3971,E3971,G3971,H3971)</f>
        <v>WESTWAY SURGERYNorth H&amp;F PCNHammersmith &amp; FulhamE85005Aug5</v>
      </c>
      <c r="B3971" s="41" t="s">
        <v>674</v>
      </c>
      <c r="C3971" s="41" t="s">
        <v>497</v>
      </c>
      <c r="D3971" s="41" t="s">
        <v>22</v>
      </c>
      <c r="E3971" s="41" t="s">
        <v>373</v>
      </c>
      <c r="F3971" s="41" t="s">
        <v>373</v>
      </c>
      <c r="G3971" s="41" t="s">
        <v>760</v>
      </c>
      <c r="H3971" s="41">
        <v>5</v>
      </c>
      <c r="I3971" s="41">
        <v>4868.2740797410697</v>
      </c>
      <c r="J3971" s="41">
        <v>799</v>
      </c>
      <c r="K3971" s="41">
        <v>3</v>
      </c>
      <c r="L3971" s="41">
        <v>14.781499999999999</v>
      </c>
      <c r="M3971" s="41">
        <v>5.5499999999999994E-2</v>
      </c>
      <c r="N3971" s="41">
        <v>11031</v>
      </c>
      <c r="O3971" s="41">
        <v>0</v>
      </c>
      <c r="P3971" s="41">
        <v>219.51690000000002</v>
      </c>
      <c r="Q3971" s="41">
        <v>0</v>
      </c>
      <c r="R3971" s="41">
        <v>4430</v>
      </c>
      <c r="S3971" s="41">
        <v>79.296999999999997</v>
      </c>
      <c r="T3971" s="41">
        <v>3849</v>
      </c>
      <c r="U3971" s="41">
        <v>84.677999999999997</v>
      </c>
      <c r="V3971" s="41">
        <v>5232</v>
      </c>
      <c r="W3971" s="41">
        <v>94.134</v>
      </c>
      <c r="X3971" s="41">
        <v>14880</v>
      </c>
      <c r="Y3971" s="41">
        <v>304.19490000000002</v>
      </c>
      <c r="Z3971" s="6">
        <f>0</f>
        <v>0</v>
      </c>
      <c r="AA3971" s="6">
        <f t="shared" si="455"/>
        <v>94.134</v>
      </c>
      <c r="AB3971">
        <f>IF(ISBLANK(Table1[[#This Row],[FY2425_Cost]])=TRUE,#N/A,Table1[[#This Row],[FY2425_Cost]])</f>
        <v>304.19490000000002</v>
      </c>
      <c r="AC3971" s="6">
        <f t="shared" si="456"/>
        <v>210.0609</v>
      </c>
      <c r="AD3971" s="6">
        <f>SUMIFS($AB$3:AB3971,$B$3:B3971,B3971)</f>
        <v>1107.623</v>
      </c>
      <c r="AE3971" s="6">
        <f t="shared" si="457"/>
        <v>2190.7233358834815</v>
      </c>
      <c r="AF3971" s="6">
        <f t="shared" si="458"/>
        <v>2190.7233358834815</v>
      </c>
      <c r="AG3971" s="6">
        <f>VLOOKUP(Table1[[#This Row],[PracticeCode]],$AP$3:$AS$345,4,FALSE)</f>
        <v>2190.7233358834815</v>
      </c>
      <c r="AH3971" s="27">
        <f t="shared" si="459"/>
        <v>159192.562407533</v>
      </c>
      <c r="AI3971" s="6">
        <f t="shared" ref="AI3971:AI4034" si="461">IF(AD3971-AF3971&lt;=0,0,AD3971-AF3971)</f>
        <v>0</v>
      </c>
    </row>
    <row r="3972" spans="1:35" x14ac:dyDescent="0.35">
      <c r="A3972" t="str">
        <f t="shared" si="460"/>
        <v>WESTWAY SURGERYNorth H&amp;F PCNHammersmith &amp; FulhamE85005Dec9</v>
      </c>
      <c r="B3972" s="41" t="s">
        <v>674</v>
      </c>
      <c r="C3972" s="41" t="s">
        <v>497</v>
      </c>
      <c r="D3972" s="41" t="s">
        <v>22</v>
      </c>
      <c r="E3972" s="41" t="s">
        <v>373</v>
      </c>
      <c r="F3972" s="41" t="s">
        <v>373</v>
      </c>
      <c r="G3972" s="41" t="s">
        <v>764</v>
      </c>
      <c r="H3972" s="41">
        <v>9</v>
      </c>
      <c r="I3972" s="41">
        <v>4868.2740797410697</v>
      </c>
      <c r="J3972" s="41">
        <v>669</v>
      </c>
      <c r="K3972" s="41">
        <v>0</v>
      </c>
      <c r="L3972" s="41">
        <v>13.3131</v>
      </c>
      <c r="M3972" s="41">
        <v>0</v>
      </c>
      <c r="N3972" s="41"/>
      <c r="O3972" s="41"/>
      <c r="P3972" s="41"/>
      <c r="Q3972" s="41"/>
      <c r="R3972" s="41">
        <v>12578</v>
      </c>
      <c r="S3972" s="41">
        <v>225.14619999999999</v>
      </c>
      <c r="T3972" s="41"/>
      <c r="U3972" s="41"/>
      <c r="V3972" s="41">
        <v>13247</v>
      </c>
      <c r="W3972" s="41">
        <v>238.45929999999998</v>
      </c>
      <c r="X3972" s="41"/>
      <c r="Y3972" s="41"/>
      <c r="Z3972" s="6">
        <f>0</f>
        <v>0</v>
      </c>
      <c r="AA3972" s="6">
        <f t="shared" si="455"/>
        <v>238.45929999999998</v>
      </c>
      <c r="AB3972" t="e">
        <f>IF(ISBLANK(Table1[[#This Row],[FY2425_Cost]])=TRUE,#N/A,Table1[[#This Row],[FY2425_Cost]])</f>
        <v>#N/A</v>
      </c>
      <c r="AC3972" s="6" t="e">
        <f t="shared" si="456"/>
        <v>#N/A</v>
      </c>
      <c r="AD3972" s="6" t="e">
        <f>SUMIFS($AB$3:AB3972,$B$3:B3972,B3972)</f>
        <v>#N/A</v>
      </c>
      <c r="AE3972" s="6">
        <f t="shared" si="457"/>
        <v>2190.7233358834815</v>
      </c>
      <c r="AF3972" s="6">
        <f t="shared" si="458"/>
        <v>2190.7233358834815</v>
      </c>
      <c r="AG3972" s="6">
        <f>VLOOKUP(Table1[[#This Row],[PracticeCode]],$AP$3:$AS$345,4,FALSE)</f>
        <v>2190.7233358834815</v>
      </c>
      <c r="AH3972" s="27">
        <f t="shared" si="459"/>
        <v>159192.562407533</v>
      </c>
      <c r="AI3972" s="6" t="e">
        <f t="shared" si="461"/>
        <v>#N/A</v>
      </c>
    </row>
    <row r="3973" spans="1:35" x14ac:dyDescent="0.35">
      <c r="A3973" t="str">
        <f t="shared" si="460"/>
        <v>WESTWAY SURGERYNorth H&amp;F PCNHammersmith &amp; FulhamE85005Feb11</v>
      </c>
      <c r="B3973" s="41" t="s">
        <v>674</v>
      </c>
      <c r="C3973" s="41" t="s">
        <v>497</v>
      </c>
      <c r="D3973" s="41" t="s">
        <v>22</v>
      </c>
      <c r="E3973" s="41" t="s">
        <v>373</v>
      </c>
      <c r="F3973" s="41" t="s">
        <v>373</v>
      </c>
      <c r="G3973" s="41" t="s">
        <v>766</v>
      </c>
      <c r="H3973" s="41">
        <v>11</v>
      </c>
      <c r="I3973" s="41">
        <v>4868.2740797410697</v>
      </c>
      <c r="J3973" s="41">
        <v>13580</v>
      </c>
      <c r="K3973" s="41">
        <v>0</v>
      </c>
      <c r="L3973" s="41">
        <v>270.24200000000002</v>
      </c>
      <c r="M3973" s="41">
        <v>0</v>
      </c>
      <c r="N3973" s="41"/>
      <c r="O3973" s="41"/>
      <c r="P3973" s="41"/>
      <c r="Q3973" s="41"/>
      <c r="R3973" s="41">
        <v>13436</v>
      </c>
      <c r="S3973" s="41">
        <v>240.5044</v>
      </c>
      <c r="T3973" s="41"/>
      <c r="U3973" s="41"/>
      <c r="V3973" s="41">
        <v>27016</v>
      </c>
      <c r="W3973" s="41">
        <v>510.74639999999999</v>
      </c>
      <c r="X3973" s="41"/>
      <c r="Y3973" s="41"/>
      <c r="Z3973" s="6">
        <f>0</f>
        <v>0</v>
      </c>
      <c r="AA3973" s="6">
        <f t="shared" si="455"/>
        <v>510.74639999999999</v>
      </c>
      <c r="AB3973" t="e">
        <f>IF(ISBLANK(Table1[[#This Row],[FY2425_Cost]])=TRUE,#N/A,Table1[[#This Row],[FY2425_Cost]])</f>
        <v>#N/A</v>
      </c>
      <c r="AC3973" s="6" t="e">
        <f t="shared" si="456"/>
        <v>#N/A</v>
      </c>
      <c r="AD3973" s="6" t="e">
        <f>SUMIFS($AB$3:AB3973,$B$3:B3973,B3973)</f>
        <v>#N/A</v>
      </c>
      <c r="AE3973" s="6">
        <f t="shared" si="457"/>
        <v>2190.7233358834815</v>
      </c>
      <c r="AF3973" s="6">
        <f t="shared" si="458"/>
        <v>2190.7233358834815</v>
      </c>
      <c r="AG3973" s="6">
        <f>VLOOKUP(Table1[[#This Row],[PracticeCode]],$AP$3:$AS$345,4,FALSE)</f>
        <v>2190.7233358834815</v>
      </c>
      <c r="AH3973" s="27">
        <f t="shared" si="459"/>
        <v>159192.562407533</v>
      </c>
      <c r="AI3973" s="6" t="e">
        <f t="shared" si="461"/>
        <v>#N/A</v>
      </c>
    </row>
    <row r="3974" spans="1:35" x14ac:dyDescent="0.35">
      <c r="A3974" t="str">
        <f t="shared" si="460"/>
        <v>WESTWAY SURGERYNorth H&amp;F PCNHammersmith &amp; FulhamE85005Jan10</v>
      </c>
      <c r="B3974" s="41" t="s">
        <v>674</v>
      </c>
      <c r="C3974" s="41" t="s">
        <v>497</v>
      </c>
      <c r="D3974" s="41" t="s">
        <v>22</v>
      </c>
      <c r="E3974" s="41" t="s">
        <v>373</v>
      </c>
      <c r="F3974" s="41" t="s">
        <v>373</v>
      </c>
      <c r="G3974" s="41" t="s">
        <v>765</v>
      </c>
      <c r="H3974" s="41">
        <v>10</v>
      </c>
      <c r="I3974" s="41">
        <v>4868.2740797410697</v>
      </c>
      <c r="J3974" s="41">
        <v>972</v>
      </c>
      <c r="K3974" s="41">
        <v>2</v>
      </c>
      <c r="L3974" s="41">
        <v>19.3428</v>
      </c>
      <c r="M3974" s="41">
        <v>3.9800000000000002E-2</v>
      </c>
      <c r="N3974" s="41"/>
      <c r="O3974" s="41"/>
      <c r="P3974" s="41"/>
      <c r="Q3974" s="41"/>
      <c r="R3974" s="41">
        <v>3752</v>
      </c>
      <c r="S3974" s="41">
        <v>67.160799999999995</v>
      </c>
      <c r="T3974" s="41"/>
      <c r="U3974" s="41"/>
      <c r="V3974" s="41">
        <v>4726</v>
      </c>
      <c r="W3974" s="41">
        <v>86.543399999999991</v>
      </c>
      <c r="X3974" s="41"/>
      <c r="Y3974" s="41"/>
      <c r="Z3974" s="6">
        <f>0</f>
        <v>0</v>
      </c>
      <c r="AA3974" s="6">
        <f t="shared" si="455"/>
        <v>86.543399999999991</v>
      </c>
      <c r="AB3974" t="e">
        <f>IF(ISBLANK(Table1[[#This Row],[FY2425_Cost]])=TRUE,#N/A,Table1[[#This Row],[FY2425_Cost]])</f>
        <v>#N/A</v>
      </c>
      <c r="AC3974" s="6" t="e">
        <f t="shared" si="456"/>
        <v>#N/A</v>
      </c>
      <c r="AD3974" s="6" t="e">
        <f>SUMIFS($AB$3:AB3974,$B$3:B3974,B3974)</f>
        <v>#N/A</v>
      </c>
      <c r="AE3974" s="6">
        <f t="shared" si="457"/>
        <v>2190.7233358834815</v>
      </c>
      <c r="AF3974" s="6">
        <f t="shared" si="458"/>
        <v>2190.7233358834815</v>
      </c>
      <c r="AG3974" s="6">
        <f>VLOOKUP(Table1[[#This Row],[PracticeCode]],$AP$3:$AS$345,4,FALSE)</f>
        <v>2190.7233358834815</v>
      </c>
      <c r="AH3974" s="27">
        <f t="shared" si="459"/>
        <v>159192.562407533</v>
      </c>
      <c r="AI3974" s="6" t="e">
        <f t="shared" si="461"/>
        <v>#N/A</v>
      </c>
    </row>
    <row r="3975" spans="1:35" x14ac:dyDescent="0.35">
      <c r="A3975" t="str">
        <f t="shared" si="460"/>
        <v>WESTWAY SURGERYNorth H&amp;F PCNHammersmith &amp; FulhamE85005Jul4</v>
      </c>
      <c r="B3975" s="41" t="s">
        <v>674</v>
      </c>
      <c r="C3975" s="41" t="s">
        <v>497</v>
      </c>
      <c r="D3975" s="41" t="s">
        <v>22</v>
      </c>
      <c r="E3975" s="41" t="s">
        <v>373</v>
      </c>
      <c r="F3975" s="41" t="s">
        <v>373</v>
      </c>
      <c r="G3975" s="41" t="s">
        <v>759</v>
      </c>
      <c r="H3975" s="41">
        <v>4</v>
      </c>
      <c r="I3975" s="41">
        <v>4868.2740797410697</v>
      </c>
      <c r="J3975" s="41">
        <v>573</v>
      </c>
      <c r="K3975" s="41">
        <v>0</v>
      </c>
      <c r="L3975" s="41">
        <v>10.6005</v>
      </c>
      <c r="M3975" s="41">
        <v>0</v>
      </c>
      <c r="N3975" s="41">
        <v>16576</v>
      </c>
      <c r="O3975" s="41">
        <v>0</v>
      </c>
      <c r="P3975" s="41">
        <v>329.86240000000004</v>
      </c>
      <c r="Q3975" s="41">
        <v>0</v>
      </c>
      <c r="R3975" s="41">
        <v>3951</v>
      </c>
      <c r="S3975" s="41">
        <v>70.722899999999996</v>
      </c>
      <c r="T3975" s="41">
        <v>6225</v>
      </c>
      <c r="U3975" s="41">
        <v>136.94999999999999</v>
      </c>
      <c r="V3975" s="41">
        <v>4524</v>
      </c>
      <c r="W3975" s="41">
        <v>81.323399999999992</v>
      </c>
      <c r="X3975" s="41">
        <v>22801</v>
      </c>
      <c r="Y3975" s="41">
        <v>466.81240000000003</v>
      </c>
      <c r="Z3975" s="6">
        <f>0</f>
        <v>0</v>
      </c>
      <c r="AA3975" s="6">
        <f t="shared" si="455"/>
        <v>81.323399999999992</v>
      </c>
      <c r="AB3975">
        <f>IF(ISBLANK(Table1[[#This Row],[FY2425_Cost]])=TRUE,#N/A,Table1[[#This Row],[FY2425_Cost]])</f>
        <v>466.81240000000003</v>
      </c>
      <c r="AC3975" s="6">
        <f t="shared" si="456"/>
        <v>385.48900000000003</v>
      </c>
      <c r="AD3975" s="6" t="e">
        <f>SUMIFS($AB$3:AB3975,$B$3:B3975,B3975)</f>
        <v>#N/A</v>
      </c>
      <c r="AE3975" s="6">
        <f t="shared" si="457"/>
        <v>2190.7233358834815</v>
      </c>
      <c r="AF3975" s="6">
        <f t="shared" si="458"/>
        <v>2190.7233358834815</v>
      </c>
      <c r="AG3975" s="6">
        <f>VLOOKUP(Table1[[#This Row],[PracticeCode]],$AP$3:$AS$345,4,FALSE)</f>
        <v>2190.7233358834815</v>
      </c>
      <c r="AH3975" s="27">
        <f t="shared" si="459"/>
        <v>159192.562407533</v>
      </c>
      <c r="AI3975" s="6" t="e">
        <f t="shared" si="461"/>
        <v>#N/A</v>
      </c>
    </row>
    <row r="3976" spans="1:35" x14ac:dyDescent="0.35">
      <c r="A3976" t="str">
        <f t="shared" si="460"/>
        <v>WESTWAY SURGERYNorth H&amp;F PCNHammersmith &amp; FulhamE85005Jun3</v>
      </c>
      <c r="B3976" s="41" t="s">
        <v>674</v>
      </c>
      <c r="C3976" s="41" t="s">
        <v>497</v>
      </c>
      <c r="D3976" s="41" t="s">
        <v>22</v>
      </c>
      <c r="E3976" s="41" t="s">
        <v>373</v>
      </c>
      <c r="F3976" s="41" t="s">
        <v>373</v>
      </c>
      <c r="G3976" s="41" t="s">
        <v>758</v>
      </c>
      <c r="H3976" s="41">
        <v>3</v>
      </c>
      <c r="I3976" s="41">
        <v>4868.2740797410697</v>
      </c>
      <c r="J3976" s="41">
        <v>579</v>
      </c>
      <c r="K3976" s="41">
        <v>0</v>
      </c>
      <c r="L3976" s="41">
        <v>10.711499999999999</v>
      </c>
      <c r="M3976" s="41">
        <v>0</v>
      </c>
      <c r="N3976" s="41">
        <v>18160</v>
      </c>
      <c r="O3976" s="41">
        <v>0</v>
      </c>
      <c r="P3976" s="41">
        <v>361.38400000000001</v>
      </c>
      <c r="Q3976" s="41">
        <v>0</v>
      </c>
      <c r="R3976" s="41">
        <v>2594</v>
      </c>
      <c r="S3976" s="41">
        <v>46.432600000000001</v>
      </c>
      <c r="T3976" s="41">
        <v>3113</v>
      </c>
      <c r="U3976" s="41">
        <v>68.486000000000004</v>
      </c>
      <c r="V3976" s="41">
        <v>3173</v>
      </c>
      <c r="W3976" s="41">
        <v>57.144100000000002</v>
      </c>
      <c r="X3976" s="41">
        <v>21273</v>
      </c>
      <c r="Y3976" s="41">
        <v>429.87</v>
      </c>
      <c r="Z3976" s="6">
        <f>0</f>
        <v>0</v>
      </c>
      <c r="AA3976" s="6">
        <f t="shared" si="455"/>
        <v>57.144100000000002</v>
      </c>
      <c r="AB3976">
        <f>IF(ISBLANK(Table1[[#This Row],[FY2425_Cost]])=TRUE,#N/A,Table1[[#This Row],[FY2425_Cost]])</f>
        <v>429.87</v>
      </c>
      <c r="AC3976" s="6">
        <f t="shared" si="456"/>
        <v>372.72590000000002</v>
      </c>
      <c r="AD3976" s="6" t="e">
        <f>SUMIFS($AB$3:AB3976,$B$3:B3976,B3976)</f>
        <v>#N/A</v>
      </c>
      <c r="AE3976" s="6">
        <f t="shared" si="457"/>
        <v>2190.7233358834815</v>
      </c>
      <c r="AF3976" s="6">
        <f t="shared" si="458"/>
        <v>2190.7233358834815</v>
      </c>
      <c r="AG3976" s="6">
        <f>VLOOKUP(Table1[[#This Row],[PracticeCode]],$AP$3:$AS$345,4,FALSE)</f>
        <v>2190.7233358834815</v>
      </c>
      <c r="AH3976" s="27">
        <f t="shared" si="459"/>
        <v>159192.562407533</v>
      </c>
      <c r="AI3976" s="6" t="e">
        <f t="shared" si="461"/>
        <v>#N/A</v>
      </c>
    </row>
    <row r="3977" spans="1:35" x14ac:dyDescent="0.35">
      <c r="A3977" t="str">
        <f t="shared" si="460"/>
        <v>WESTWAY SURGERYNorth H&amp;F PCNHammersmith &amp; FulhamE85005Mar12</v>
      </c>
      <c r="B3977" s="41" t="s">
        <v>674</v>
      </c>
      <c r="C3977" s="41" t="s">
        <v>497</v>
      </c>
      <c r="D3977" s="41" t="s">
        <v>22</v>
      </c>
      <c r="E3977" s="41" t="s">
        <v>373</v>
      </c>
      <c r="F3977" s="41" t="s">
        <v>373</v>
      </c>
      <c r="G3977" s="41" t="s">
        <v>767</v>
      </c>
      <c r="H3977" s="41">
        <v>12</v>
      </c>
      <c r="I3977" s="41">
        <v>4868.2740797410697</v>
      </c>
      <c r="J3977" s="41">
        <v>835</v>
      </c>
      <c r="K3977" s="41">
        <v>0</v>
      </c>
      <c r="L3977" s="41">
        <v>16.616500000000002</v>
      </c>
      <c r="M3977" s="41">
        <v>0</v>
      </c>
      <c r="N3977" s="41"/>
      <c r="O3977" s="41"/>
      <c r="P3977" s="41"/>
      <c r="Q3977" s="41"/>
      <c r="R3977" s="41">
        <v>6141</v>
      </c>
      <c r="S3977" s="41">
        <v>109.9239</v>
      </c>
      <c r="T3977" s="41"/>
      <c r="U3977" s="41"/>
      <c r="V3977" s="41">
        <v>6976</v>
      </c>
      <c r="W3977" s="41">
        <v>126.54040000000001</v>
      </c>
      <c r="X3977" s="41"/>
      <c r="Y3977" s="41"/>
      <c r="Z3977" s="6">
        <f>0</f>
        <v>0</v>
      </c>
      <c r="AA3977" s="6">
        <f t="shared" si="455"/>
        <v>126.54040000000001</v>
      </c>
      <c r="AB3977" t="e">
        <f>IF(ISBLANK(Table1[[#This Row],[FY2425_Cost]])=TRUE,#N/A,Table1[[#This Row],[FY2425_Cost]])</f>
        <v>#N/A</v>
      </c>
      <c r="AC3977" s="6" t="e">
        <f t="shared" si="456"/>
        <v>#N/A</v>
      </c>
      <c r="AD3977" s="6" t="e">
        <f>SUMIFS($AB$3:AB3977,$B$3:B3977,B3977)</f>
        <v>#N/A</v>
      </c>
      <c r="AE3977" s="6">
        <f t="shared" si="457"/>
        <v>2190.7233358834815</v>
      </c>
      <c r="AF3977" s="6">
        <f t="shared" si="458"/>
        <v>2190.7233358834815</v>
      </c>
      <c r="AG3977" s="6">
        <f>VLOOKUP(Table1[[#This Row],[PracticeCode]],$AP$3:$AS$345,4,FALSE)</f>
        <v>2190.7233358834815</v>
      </c>
      <c r="AH3977" s="27">
        <f t="shared" si="459"/>
        <v>159192.562407533</v>
      </c>
      <c r="AI3977" s="6" t="e">
        <f t="shared" si="461"/>
        <v>#N/A</v>
      </c>
    </row>
    <row r="3978" spans="1:35" x14ac:dyDescent="0.35">
      <c r="A3978" t="str">
        <f t="shared" si="460"/>
        <v>WESTWAY SURGERYNorth H&amp;F PCNHammersmith &amp; FulhamE85005May2</v>
      </c>
      <c r="B3978" s="41" t="s">
        <v>674</v>
      </c>
      <c r="C3978" s="41" t="s">
        <v>497</v>
      </c>
      <c r="D3978" s="41" t="s">
        <v>22</v>
      </c>
      <c r="E3978" s="41" t="s">
        <v>373</v>
      </c>
      <c r="F3978" s="41" t="s">
        <v>373</v>
      </c>
      <c r="G3978" s="41" t="s">
        <v>757</v>
      </c>
      <c r="H3978" s="41">
        <v>2</v>
      </c>
      <c r="I3978" s="41">
        <v>4868.2740797410697</v>
      </c>
      <c r="J3978" s="41">
        <v>583</v>
      </c>
      <c r="K3978" s="41">
        <v>0</v>
      </c>
      <c r="L3978" s="41">
        <v>10.785499999999999</v>
      </c>
      <c r="M3978" s="41">
        <v>0</v>
      </c>
      <c r="N3978" s="41">
        <v>70341</v>
      </c>
      <c r="O3978" s="41">
        <v>0</v>
      </c>
      <c r="P3978" s="41">
        <v>1399.7859000000001</v>
      </c>
      <c r="Q3978" s="41">
        <v>0</v>
      </c>
      <c r="R3978" s="41">
        <v>4981</v>
      </c>
      <c r="S3978" s="41">
        <v>89.159899999999993</v>
      </c>
      <c r="T3978" s="41">
        <v>12018</v>
      </c>
      <c r="U3978" s="41">
        <v>264.39600000000002</v>
      </c>
      <c r="V3978" s="41">
        <v>5564</v>
      </c>
      <c r="W3978" s="41">
        <v>99.945399999999992</v>
      </c>
      <c r="X3978" s="41">
        <v>82359</v>
      </c>
      <c r="Y3978" s="41">
        <v>1664.1819</v>
      </c>
      <c r="Z3978" s="6">
        <f>0</f>
        <v>0</v>
      </c>
      <c r="AA3978" s="6">
        <f t="shared" si="455"/>
        <v>99.945399999999992</v>
      </c>
      <c r="AB3978">
        <f>IF(ISBLANK(Table1[[#This Row],[FY2425_Cost]])=TRUE,#N/A,Table1[[#This Row],[FY2425_Cost]])</f>
        <v>1664.1819</v>
      </c>
      <c r="AC3978" s="6">
        <f t="shared" si="456"/>
        <v>1564.2365</v>
      </c>
      <c r="AD3978" s="6" t="e">
        <f>SUMIFS($AB$3:AB3978,$B$3:B3978,B3978)</f>
        <v>#N/A</v>
      </c>
      <c r="AE3978" s="6">
        <f t="shared" si="457"/>
        <v>2190.7233358834815</v>
      </c>
      <c r="AF3978" s="6">
        <f t="shared" si="458"/>
        <v>2190.7233358834815</v>
      </c>
      <c r="AG3978" s="6">
        <f>VLOOKUP(Table1[[#This Row],[PracticeCode]],$AP$3:$AS$345,4,FALSE)</f>
        <v>2190.7233358834815</v>
      </c>
      <c r="AH3978" s="27">
        <f t="shared" si="459"/>
        <v>159192.562407533</v>
      </c>
      <c r="AI3978" s="6" t="e">
        <f t="shared" si="461"/>
        <v>#N/A</v>
      </c>
    </row>
    <row r="3979" spans="1:35" x14ac:dyDescent="0.35">
      <c r="A3979" t="str">
        <f t="shared" si="460"/>
        <v>WESTWAY SURGERYNorth H&amp;F PCNHammersmith &amp; FulhamE85005Nov8</v>
      </c>
      <c r="B3979" s="41" t="s">
        <v>674</v>
      </c>
      <c r="C3979" s="41" t="s">
        <v>497</v>
      </c>
      <c r="D3979" s="41" t="s">
        <v>22</v>
      </c>
      <c r="E3979" s="41" t="s">
        <v>373</v>
      </c>
      <c r="F3979" s="41" t="s">
        <v>373</v>
      </c>
      <c r="G3979" s="41" t="s">
        <v>763</v>
      </c>
      <c r="H3979" s="41">
        <v>8</v>
      </c>
      <c r="I3979" s="41">
        <v>4868.2740797410697</v>
      </c>
      <c r="J3979" s="41">
        <v>715</v>
      </c>
      <c r="K3979" s="41">
        <v>0</v>
      </c>
      <c r="L3979" s="41">
        <v>14.2285</v>
      </c>
      <c r="M3979" s="41">
        <v>0</v>
      </c>
      <c r="N3979" s="41"/>
      <c r="O3979" s="41"/>
      <c r="P3979" s="41"/>
      <c r="Q3979" s="41"/>
      <c r="R3979" s="41">
        <v>13223</v>
      </c>
      <c r="S3979" s="41">
        <v>236.6917</v>
      </c>
      <c r="T3979" s="41"/>
      <c r="U3979" s="41"/>
      <c r="V3979" s="41">
        <v>13938</v>
      </c>
      <c r="W3979" s="41">
        <v>250.92019999999999</v>
      </c>
      <c r="X3979" s="41"/>
      <c r="Y3979" s="41"/>
      <c r="Z3979" s="6">
        <f>0</f>
        <v>0</v>
      </c>
      <c r="AA3979" s="6">
        <f t="shared" si="455"/>
        <v>250.92019999999999</v>
      </c>
      <c r="AB3979" t="e">
        <f>IF(ISBLANK(Table1[[#This Row],[FY2425_Cost]])=TRUE,#N/A,Table1[[#This Row],[FY2425_Cost]])</f>
        <v>#N/A</v>
      </c>
      <c r="AC3979" s="6" t="e">
        <f t="shared" si="456"/>
        <v>#N/A</v>
      </c>
      <c r="AD3979" s="6" t="e">
        <f>SUMIFS($AB$3:AB3979,$B$3:B3979,B3979)</f>
        <v>#N/A</v>
      </c>
      <c r="AE3979" s="6">
        <f t="shared" si="457"/>
        <v>2190.7233358834815</v>
      </c>
      <c r="AF3979" s="6">
        <f t="shared" si="458"/>
        <v>2190.7233358834815</v>
      </c>
      <c r="AG3979" s="6">
        <f>VLOOKUP(Table1[[#This Row],[PracticeCode]],$AP$3:$AS$345,4,FALSE)</f>
        <v>2190.7233358834815</v>
      </c>
      <c r="AH3979" s="27">
        <f t="shared" si="459"/>
        <v>159192.562407533</v>
      </c>
      <c r="AI3979" s="6" t="e">
        <f t="shared" si="461"/>
        <v>#N/A</v>
      </c>
    </row>
    <row r="3980" spans="1:35" x14ac:dyDescent="0.35">
      <c r="A3980" t="str">
        <f t="shared" si="460"/>
        <v>WESTWAY SURGERYNorth H&amp;F PCNHammersmith &amp; FulhamE85005Oct7</v>
      </c>
      <c r="B3980" s="41" t="s">
        <v>674</v>
      </c>
      <c r="C3980" s="41" t="s">
        <v>497</v>
      </c>
      <c r="D3980" s="41" t="s">
        <v>22</v>
      </c>
      <c r="E3980" s="41" t="s">
        <v>373</v>
      </c>
      <c r="F3980" s="41" t="s">
        <v>373</v>
      </c>
      <c r="G3980" s="41" t="s">
        <v>762</v>
      </c>
      <c r="H3980" s="41">
        <v>7</v>
      </c>
      <c r="I3980" s="41">
        <v>4868.2740797410697</v>
      </c>
      <c r="J3980" s="41">
        <v>838</v>
      </c>
      <c r="K3980" s="41">
        <v>0</v>
      </c>
      <c r="L3980" s="41">
        <v>16.676200000000001</v>
      </c>
      <c r="M3980" s="41">
        <v>0</v>
      </c>
      <c r="N3980" s="41">
        <v>0</v>
      </c>
      <c r="O3980" s="41">
        <v>0</v>
      </c>
      <c r="P3980" s="41">
        <v>0</v>
      </c>
      <c r="Q3980" s="41">
        <v>0</v>
      </c>
      <c r="R3980" s="41">
        <v>7076</v>
      </c>
      <c r="S3980" s="41">
        <v>126.6604</v>
      </c>
      <c r="T3980" s="41">
        <v>5039</v>
      </c>
      <c r="U3980" s="41">
        <v>110.858</v>
      </c>
      <c r="V3980" s="41">
        <v>7914</v>
      </c>
      <c r="W3980" s="41">
        <v>143.3366</v>
      </c>
      <c r="X3980" s="41">
        <v>5039</v>
      </c>
      <c r="Y3980" s="41">
        <v>110.858</v>
      </c>
      <c r="Z3980" s="6">
        <f>0</f>
        <v>0</v>
      </c>
      <c r="AA3980" s="6">
        <f t="shared" si="455"/>
        <v>143.3366</v>
      </c>
      <c r="AB3980">
        <f>IF(ISBLANK(Table1[[#This Row],[FY2425_Cost]])=TRUE,#N/A,Table1[[#This Row],[FY2425_Cost]])</f>
        <v>110.858</v>
      </c>
      <c r="AC3980" s="6">
        <f t="shared" si="456"/>
        <v>-32.4786</v>
      </c>
      <c r="AD3980" s="6" t="e">
        <f>SUMIFS($AB$3:AB3980,$B$3:B3980,B3980)</f>
        <v>#N/A</v>
      </c>
      <c r="AE3980" s="6">
        <f t="shared" si="457"/>
        <v>2190.7233358834815</v>
      </c>
      <c r="AF3980" s="6">
        <f t="shared" si="458"/>
        <v>2190.7233358834815</v>
      </c>
      <c r="AG3980" s="6">
        <f>VLOOKUP(Table1[[#This Row],[PracticeCode]],$AP$3:$AS$345,4,FALSE)</f>
        <v>2190.7233358834815</v>
      </c>
      <c r="AH3980" s="27">
        <f t="shared" si="459"/>
        <v>159192.562407533</v>
      </c>
      <c r="AI3980" s="6" t="e">
        <f t="shared" si="461"/>
        <v>#N/A</v>
      </c>
    </row>
    <row r="3981" spans="1:35" x14ac:dyDescent="0.35">
      <c r="A3981" t="str">
        <f t="shared" si="460"/>
        <v>WESTWAY SURGERYNorth H&amp;F PCNHammersmith &amp; FulhamE85005Sep6</v>
      </c>
      <c r="B3981" s="41" t="s">
        <v>674</v>
      </c>
      <c r="C3981" s="41" t="s">
        <v>497</v>
      </c>
      <c r="D3981" s="41" t="s">
        <v>22</v>
      </c>
      <c r="E3981" s="41" t="s">
        <v>373</v>
      </c>
      <c r="F3981" s="41" t="s">
        <v>373</v>
      </c>
      <c r="G3981" s="41" t="s">
        <v>761</v>
      </c>
      <c r="H3981" s="41">
        <v>6</v>
      </c>
      <c r="I3981" s="41">
        <v>4868.2740797410697</v>
      </c>
      <c r="J3981" s="41">
        <v>625</v>
      </c>
      <c r="K3981" s="41">
        <v>0</v>
      </c>
      <c r="L3981" s="41">
        <v>12.4375</v>
      </c>
      <c r="M3981" s="41">
        <v>0</v>
      </c>
      <c r="N3981" s="41">
        <v>3323</v>
      </c>
      <c r="O3981" s="41">
        <v>0</v>
      </c>
      <c r="P3981" s="41">
        <v>74.767499999999998</v>
      </c>
      <c r="Q3981" s="41">
        <v>0</v>
      </c>
      <c r="R3981" s="41">
        <v>5463</v>
      </c>
      <c r="S3981" s="41">
        <v>97.787700000000001</v>
      </c>
      <c r="T3981" s="41">
        <v>3637</v>
      </c>
      <c r="U3981" s="41">
        <v>80.013999999999996</v>
      </c>
      <c r="V3981" s="41">
        <v>6088</v>
      </c>
      <c r="W3981" s="41">
        <v>110.2252</v>
      </c>
      <c r="X3981" s="41">
        <v>6960</v>
      </c>
      <c r="Y3981" s="41">
        <v>154.78149999999999</v>
      </c>
      <c r="Z3981" s="6">
        <f>0</f>
        <v>0</v>
      </c>
      <c r="AA3981" s="6">
        <f t="shared" si="455"/>
        <v>110.2252</v>
      </c>
      <c r="AB3981">
        <f>IF(ISBLANK(Table1[[#This Row],[FY2425_Cost]])=TRUE,#N/A,Table1[[#This Row],[FY2425_Cost]])</f>
        <v>154.78149999999999</v>
      </c>
      <c r="AC3981" s="6">
        <f t="shared" si="456"/>
        <v>44.556299999999993</v>
      </c>
      <c r="AD3981" s="6" t="e">
        <f>SUMIFS($AB$3:AB3981,$B$3:B3981,B3981)</f>
        <v>#N/A</v>
      </c>
      <c r="AE3981" s="6">
        <f t="shared" si="457"/>
        <v>2190.7233358834815</v>
      </c>
      <c r="AF3981" s="6">
        <f t="shared" si="458"/>
        <v>2190.7233358834815</v>
      </c>
      <c r="AG3981" s="6">
        <f>VLOOKUP(Table1[[#This Row],[PracticeCode]],$AP$3:$AS$345,4,FALSE)</f>
        <v>2190.7233358834815</v>
      </c>
      <c r="AH3981" s="27">
        <f t="shared" si="459"/>
        <v>159192.562407533</v>
      </c>
      <c r="AI3981" s="6" t="e">
        <f t="shared" si="461"/>
        <v>#N/A</v>
      </c>
    </row>
    <row r="3982" spans="1:35" x14ac:dyDescent="0.35">
      <c r="A3982" t="str">
        <f t="shared" si="460"/>
        <v>WILLESDEN GREEN SURGERYK&amp;W SouthBrentE84702Apr1</v>
      </c>
      <c r="B3982" s="41" t="s">
        <v>696</v>
      </c>
      <c r="C3982" s="41" t="s">
        <v>437</v>
      </c>
      <c r="D3982" s="41" t="s">
        <v>18</v>
      </c>
      <c r="E3982" s="41" t="s">
        <v>403</v>
      </c>
      <c r="F3982" s="41" t="s">
        <v>403</v>
      </c>
      <c r="G3982" s="41" t="s">
        <v>756</v>
      </c>
      <c r="H3982" s="41">
        <v>1</v>
      </c>
      <c r="I3982" s="41">
        <v>10529.2384276213</v>
      </c>
      <c r="J3982" s="41">
        <v>14853</v>
      </c>
      <c r="K3982" s="41">
        <v>293</v>
      </c>
      <c r="L3982" s="41">
        <v>274.78049999999996</v>
      </c>
      <c r="M3982" s="41">
        <v>5.4204999999999997</v>
      </c>
      <c r="N3982" s="41">
        <v>23310</v>
      </c>
      <c r="O3982" s="41">
        <v>364</v>
      </c>
      <c r="P3982" s="41">
        <v>463.86900000000003</v>
      </c>
      <c r="Q3982" s="41">
        <v>7.2436000000000007</v>
      </c>
      <c r="R3982" s="41">
        <v>0</v>
      </c>
      <c r="S3982" s="41">
        <v>0</v>
      </c>
      <c r="T3982" s="41">
        <v>0</v>
      </c>
      <c r="U3982" s="41">
        <v>0</v>
      </c>
      <c r="V3982" s="41">
        <v>15146</v>
      </c>
      <c r="W3982" s="41">
        <v>280.20099999999996</v>
      </c>
      <c r="X3982" s="41">
        <v>23674</v>
      </c>
      <c r="Y3982" s="41">
        <v>471.11260000000004</v>
      </c>
      <c r="Z3982" s="6">
        <f>0</f>
        <v>0</v>
      </c>
      <c r="AA3982" s="6">
        <f t="shared" si="455"/>
        <v>280.20099999999996</v>
      </c>
      <c r="AB3982">
        <f>IF(ISBLANK(Table1[[#This Row],[FY2425_Cost]])=TRUE,#N/A,Table1[[#This Row],[FY2425_Cost]])</f>
        <v>471.11260000000004</v>
      </c>
      <c r="AC3982" s="6">
        <f t="shared" si="456"/>
        <v>190.91160000000008</v>
      </c>
      <c r="AD3982" s="6">
        <f>SUMIFS($AB$3:AB3982,$B$3:B3982,B3982)</f>
        <v>471.11260000000004</v>
      </c>
      <c r="AE3982" s="6">
        <f t="shared" si="457"/>
        <v>4738.1572924295851</v>
      </c>
      <c r="AF3982" s="6">
        <f t="shared" si="458"/>
        <v>4738.1572924295851</v>
      </c>
      <c r="AG3982" s="6">
        <f>VLOOKUP(Table1[[#This Row],[PracticeCode]],$AP$3:$AS$345,4,FALSE)</f>
        <v>4738.1572924295851</v>
      </c>
      <c r="AH3982" s="27">
        <f t="shared" si="459"/>
        <v>344306.09658321651</v>
      </c>
      <c r="AI3982" s="6">
        <f t="shared" si="461"/>
        <v>0</v>
      </c>
    </row>
    <row r="3983" spans="1:35" x14ac:dyDescent="0.35">
      <c r="A3983" t="str">
        <f t="shared" si="460"/>
        <v>WILLESDEN GREEN SURGERYK&amp;W SouthBrentE84702Aug5</v>
      </c>
      <c r="B3983" s="41" t="s">
        <v>696</v>
      </c>
      <c r="C3983" s="41" t="s">
        <v>437</v>
      </c>
      <c r="D3983" s="41" t="s">
        <v>18</v>
      </c>
      <c r="E3983" s="41" t="s">
        <v>403</v>
      </c>
      <c r="F3983" s="41" t="s">
        <v>403</v>
      </c>
      <c r="G3983" s="41" t="s">
        <v>760</v>
      </c>
      <c r="H3983" s="41">
        <v>5</v>
      </c>
      <c r="I3983" s="41">
        <v>10529.2384276213</v>
      </c>
      <c r="J3983" s="41">
        <v>23992</v>
      </c>
      <c r="K3983" s="41">
        <v>1359</v>
      </c>
      <c r="L3983" s="41">
        <v>443.85199999999998</v>
      </c>
      <c r="M3983" s="41">
        <v>25.141499999999997</v>
      </c>
      <c r="N3983" s="41">
        <v>18052</v>
      </c>
      <c r="O3983" s="41">
        <v>4300</v>
      </c>
      <c r="P3983" s="41">
        <v>359.23480000000001</v>
      </c>
      <c r="Q3983" s="41">
        <v>85.570000000000007</v>
      </c>
      <c r="R3983" s="41">
        <v>0</v>
      </c>
      <c r="S3983" s="41">
        <v>0</v>
      </c>
      <c r="T3983" s="41">
        <v>0</v>
      </c>
      <c r="U3983" s="41">
        <v>0</v>
      </c>
      <c r="V3983" s="41">
        <v>25351</v>
      </c>
      <c r="W3983" s="41">
        <v>468.99349999999998</v>
      </c>
      <c r="X3983" s="41">
        <v>22352</v>
      </c>
      <c r="Y3983" s="41">
        <v>444.8048</v>
      </c>
      <c r="Z3983" s="6">
        <f>0</f>
        <v>0</v>
      </c>
      <c r="AA3983" s="6">
        <f t="shared" si="455"/>
        <v>468.99349999999998</v>
      </c>
      <c r="AB3983">
        <f>IF(ISBLANK(Table1[[#This Row],[FY2425_Cost]])=TRUE,#N/A,Table1[[#This Row],[FY2425_Cost]])</f>
        <v>444.8048</v>
      </c>
      <c r="AC3983" s="6">
        <f t="shared" si="456"/>
        <v>-24.188699999999983</v>
      </c>
      <c r="AD3983" s="6">
        <f>SUMIFS($AB$3:AB3983,$B$3:B3983,B3983)</f>
        <v>915.91740000000004</v>
      </c>
      <c r="AE3983" s="6">
        <f t="shared" si="457"/>
        <v>4738.1572924295851</v>
      </c>
      <c r="AF3983" s="6">
        <f t="shared" si="458"/>
        <v>4738.1572924295851</v>
      </c>
      <c r="AG3983" s="6">
        <f>VLOOKUP(Table1[[#This Row],[PracticeCode]],$AP$3:$AS$345,4,FALSE)</f>
        <v>4738.1572924295851</v>
      </c>
      <c r="AH3983" s="27">
        <f t="shared" si="459"/>
        <v>344306.09658321651</v>
      </c>
      <c r="AI3983" s="6">
        <f t="shared" si="461"/>
        <v>0</v>
      </c>
    </row>
    <row r="3984" spans="1:35" x14ac:dyDescent="0.35">
      <c r="A3984" t="str">
        <f t="shared" si="460"/>
        <v>WILLESDEN GREEN SURGERYK&amp;W SouthBrentE84702Dec9</v>
      </c>
      <c r="B3984" s="41" t="s">
        <v>696</v>
      </c>
      <c r="C3984" s="41" t="s">
        <v>437</v>
      </c>
      <c r="D3984" s="41" t="s">
        <v>18</v>
      </c>
      <c r="E3984" s="41" t="s">
        <v>403</v>
      </c>
      <c r="F3984" s="41" t="s">
        <v>403</v>
      </c>
      <c r="G3984" s="41" t="s">
        <v>764</v>
      </c>
      <c r="H3984" s="41">
        <v>9</v>
      </c>
      <c r="I3984" s="41">
        <v>10529.2384276213</v>
      </c>
      <c r="J3984" s="41">
        <v>15948</v>
      </c>
      <c r="K3984" s="41">
        <v>7078</v>
      </c>
      <c r="L3984" s="41">
        <v>317.36520000000002</v>
      </c>
      <c r="M3984" s="41">
        <v>140.85220000000001</v>
      </c>
      <c r="N3984" s="41"/>
      <c r="O3984" s="41"/>
      <c r="P3984" s="41"/>
      <c r="Q3984" s="41"/>
      <c r="R3984" s="41">
        <v>0</v>
      </c>
      <c r="S3984" s="41">
        <v>0</v>
      </c>
      <c r="T3984" s="41"/>
      <c r="U3984" s="41"/>
      <c r="V3984" s="41">
        <v>23026</v>
      </c>
      <c r="W3984" s="41">
        <v>458.2174</v>
      </c>
      <c r="X3984" s="41"/>
      <c r="Y3984" s="41"/>
      <c r="Z3984" s="6">
        <f>0</f>
        <v>0</v>
      </c>
      <c r="AA3984" s="6">
        <f t="shared" si="455"/>
        <v>458.2174</v>
      </c>
      <c r="AB3984" t="e">
        <f>IF(ISBLANK(Table1[[#This Row],[FY2425_Cost]])=TRUE,#N/A,Table1[[#This Row],[FY2425_Cost]])</f>
        <v>#N/A</v>
      </c>
      <c r="AC3984" s="6" t="e">
        <f t="shared" si="456"/>
        <v>#N/A</v>
      </c>
      <c r="AD3984" s="6" t="e">
        <f>SUMIFS($AB$3:AB3984,$B$3:B3984,B3984)</f>
        <v>#N/A</v>
      </c>
      <c r="AE3984" s="6">
        <f t="shared" si="457"/>
        <v>4738.1572924295851</v>
      </c>
      <c r="AF3984" s="6">
        <f t="shared" si="458"/>
        <v>4738.1572924295851</v>
      </c>
      <c r="AG3984" s="6">
        <f>VLOOKUP(Table1[[#This Row],[PracticeCode]],$AP$3:$AS$345,4,FALSE)</f>
        <v>4738.1572924295851</v>
      </c>
      <c r="AH3984" s="27">
        <f t="shared" si="459"/>
        <v>344306.09658321651</v>
      </c>
      <c r="AI3984" s="6" t="e">
        <f t="shared" si="461"/>
        <v>#N/A</v>
      </c>
    </row>
    <row r="3985" spans="1:35" x14ac:dyDescent="0.35">
      <c r="A3985" t="str">
        <f t="shared" si="460"/>
        <v>WILLESDEN GREEN SURGERYK&amp;W SouthBrentE84702Feb11</v>
      </c>
      <c r="B3985" s="41" t="s">
        <v>696</v>
      </c>
      <c r="C3985" s="41" t="s">
        <v>437</v>
      </c>
      <c r="D3985" s="41" t="s">
        <v>18</v>
      </c>
      <c r="E3985" s="41" t="s">
        <v>403</v>
      </c>
      <c r="F3985" s="41" t="s">
        <v>403</v>
      </c>
      <c r="G3985" s="41" t="s">
        <v>766</v>
      </c>
      <c r="H3985" s="41">
        <v>11</v>
      </c>
      <c r="I3985" s="41">
        <v>10529.2384276213</v>
      </c>
      <c r="J3985" s="41">
        <v>18053</v>
      </c>
      <c r="K3985" s="41">
        <v>372</v>
      </c>
      <c r="L3985" s="41">
        <v>359.25470000000001</v>
      </c>
      <c r="M3985" s="41">
        <v>7.4028</v>
      </c>
      <c r="N3985" s="41"/>
      <c r="O3985" s="41"/>
      <c r="P3985" s="41"/>
      <c r="Q3985" s="41"/>
      <c r="R3985" s="41">
        <v>0</v>
      </c>
      <c r="S3985" s="41">
        <v>0</v>
      </c>
      <c r="T3985" s="41"/>
      <c r="U3985" s="41"/>
      <c r="V3985" s="41">
        <v>18425</v>
      </c>
      <c r="W3985" s="41">
        <v>366.65750000000003</v>
      </c>
      <c r="X3985" s="41"/>
      <c r="Y3985" s="41"/>
      <c r="Z3985" s="6">
        <f>0</f>
        <v>0</v>
      </c>
      <c r="AA3985" s="6">
        <f t="shared" si="455"/>
        <v>366.65750000000003</v>
      </c>
      <c r="AB3985" t="e">
        <f>IF(ISBLANK(Table1[[#This Row],[FY2425_Cost]])=TRUE,#N/A,Table1[[#This Row],[FY2425_Cost]])</f>
        <v>#N/A</v>
      </c>
      <c r="AC3985" s="6" t="e">
        <f t="shared" si="456"/>
        <v>#N/A</v>
      </c>
      <c r="AD3985" s="6" t="e">
        <f>SUMIFS($AB$3:AB3985,$B$3:B3985,B3985)</f>
        <v>#N/A</v>
      </c>
      <c r="AE3985" s="6">
        <f t="shared" si="457"/>
        <v>4738.1572924295851</v>
      </c>
      <c r="AF3985" s="6">
        <f t="shared" si="458"/>
        <v>4738.1572924295851</v>
      </c>
      <c r="AG3985" s="6">
        <f>VLOOKUP(Table1[[#This Row],[PracticeCode]],$AP$3:$AS$345,4,FALSE)</f>
        <v>4738.1572924295851</v>
      </c>
      <c r="AH3985" s="27">
        <f t="shared" si="459"/>
        <v>344306.09658321651</v>
      </c>
      <c r="AI3985" s="6" t="e">
        <f t="shared" si="461"/>
        <v>#N/A</v>
      </c>
    </row>
    <row r="3986" spans="1:35" x14ac:dyDescent="0.35">
      <c r="A3986" t="str">
        <f t="shared" si="460"/>
        <v>WILLESDEN GREEN SURGERYK&amp;W SouthBrentE84702Jan10</v>
      </c>
      <c r="B3986" s="41" t="s">
        <v>696</v>
      </c>
      <c r="C3986" s="41" t="s">
        <v>437</v>
      </c>
      <c r="D3986" s="41" t="s">
        <v>18</v>
      </c>
      <c r="E3986" s="41" t="s">
        <v>403</v>
      </c>
      <c r="F3986" s="41" t="s">
        <v>403</v>
      </c>
      <c r="G3986" s="41" t="s">
        <v>765</v>
      </c>
      <c r="H3986" s="41">
        <v>10</v>
      </c>
      <c r="I3986" s="41">
        <v>10529.2384276213</v>
      </c>
      <c r="J3986" s="41">
        <v>21212</v>
      </c>
      <c r="K3986" s="41">
        <v>1333</v>
      </c>
      <c r="L3986" s="41">
        <v>422.11880000000002</v>
      </c>
      <c r="M3986" s="41">
        <v>26.526700000000002</v>
      </c>
      <c r="N3986" s="41"/>
      <c r="O3986" s="41"/>
      <c r="P3986" s="41"/>
      <c r="Q3986" s="41"/>
      <c r="R3986" s="41">
        <v>0</v>
      </c>
      <c r="S3986" s="41">
        <v>0</v>
      </c>
      <c r="T3986" s="41"/>
      <c r="U3986" s="41"/>
      <c r="V3986" s="41">
        <v>22545</v>
      </c>
      <c r="W3986" s="41">
        <v>448.64550000000003</v>
      </c>
      <c r="X3986" s="41"/>
      <c r="Y3986" s="41"/>
      <c r="Z3986" s="6">
        <f>0</f>
        <v>0</v>
      </c>
      <c r="AA3986" s="6">
        <f t="shared" si="455"/>
        <v>448.64550000000003</v>
      </c>
      <c r="AB3986" t="e">
        <f>IF(ISBLANK(Table1[[#This Row],[FY2425_Cost]])=TRUE,#N/A,Table1[[#This Row],[FY2425_Cost]])</f>
        <v>#N/A</v>
      </c>
      <c r="AC3986" s="6" t="e">
        <f t="shared" si="456"/>
        <v>#N/A</v>
      </c>
      <c r="AD3986" s="6" t="e">
        <f>SUMIFS($AB$3:AB3986,$B$3:B3986,B3986)</f>
        <v>#N/A</v>
      </c>
      <c r="AE3986" s="6">
        <f t="shared" si="457"/>
        <v>4738.1572924295851</v>
      </c>
      <c r="AF3986" s="6">
        <f t="shared" si="458"/>
        <v>4738.1572924295851</v>
      </c>
      <c r="AG3986" s="6">
        <f>VLOOKUP(Table1[[#This Row],[PracticeCode]],$AP$3:$AS$345,4,FALSE)</f>
        <v>4738.1572924295851</v>
      </c>
      <c r="AH3986" s="27">
        <f t="shared" si="459"/>
        <v>344306.09658321651</v>
      </c>
      <c r="AI3986" s="6" t="e">
        <f t="shared" si="461"/>
        <v>#N/A</v>
      </c>
    </row>
    <row r="3987" spans="1:35" x14ac:dyDescent="0.35">
      <c r="A3987" t="str">
        <f t="shared" si="460"/>
        <v>WILLESDEN GREEN SURGERYK&amp;W SouthBrentE84702Jul4</v>
      </c>
      <c r="B3987" s="41" t="s">
        <v>696</v>
      </c>
      <c r="C3987" s="41" t="s">
        <v>437</v>
      </c>
      <c r="D3987" s="41" t="s">
        <v>18</v>
      </c>
      <c r="E3987" s="41" t="s">
        <v>403</v>
      </c>
      <c r="F3987" s="41" t="s">
        <v>403</v>
      </c>
      <c r="G3987" s="41" t="s">
        <v>759</v>
      </c>
      <c r="H3987" s="41">
        <v>4</v>
      </c>
      <c r="I3987" s="41">
        <v>10529.2384276213</v>
      </c>
      <c r="J3987" s="41">
        <v>27219</v>
      </c>
      <c r="K3987" s="41">
        <v>4770</v>
      </c>
      <c r="L3987" s="41">
        <v>503.55149999999998</v>
      </c>
      <c r="M3987" s="41">
        <v>88.24499999999999</v>
      </c>
      <c r="N3987" s="41">
        <v>20602</v>
      </c>
      <c r="O3987" s="41">
        <v>1238</v>
      </c>
      <c r="P3987" s="41">
        <v>409.97980000000001</v>
      </c>
      <c r="Q3987" s="41">
        <v>24.636200000000002</v>
      </c>
      <c r="R3987" s="41">
        <v>0</v>
      </c>
      <c r="S3987" s="41">
        <v>0</v>
      </c>
      <c r="T3987" s="41">
        <v>0</v>
      </c>
      <c r="U3987" s="41">
        <v>0</v>
      </c>
      <c r="V3987" s="41">
        <v>31989</v>
      </c>
      <c r="W3987" s="41">
        <v>591.79649999999992</v>
      </c>
      <c r="X3987" s="41">
        <v>21840</v>
      </c>
      <c r="Y3987" s="41">
        <v>434.61599999999999</v>
      </c>
      <c r="Z3987" s="6">
        <f>0</f>
        <v>0</v>
      </c>
      <c r="AA3987" s="6">
        <f t="shared" si="455"/>
        <v>591.79649999999992</v>
      </c>
      <c r="AB3987">
        <f>IF(ISBLANK(Table1[[#This Row],[FY2425_Cost]])=TRUE,#N/A,Table1[[#This Row],[FY2425_Cost]])</f>
        <v>434.61599999999999</v>
      </c>
      <c r="AC3987" s="6">
        <f t="shared" si="456"/>
        <v>-157.18049999999994</v>
      </c>
      <c r="AD3987" s="6" t="e">
        <f>SUMIFS($AB$3:AB3987,$B$3:B3987,B3987)</f>
        <v>#N/A</v>
      </c>
      <c r="AE3987" s="6">
        <f t="shared" si="457"/>
        <v>4738.1572924295851</v>
      </c>
      <c r="AF3987" s="6">
        <f t="shared" si="458"/>
        <v>4738.1572924295851</v>
      </c>
      <c r="AG3987" s="6">
        <f>VLOOKUP(Table1[[#This Row],[PracticeCode]],$AP$3:$AS$345,4,FALSE)</f>
        <v>4738.1572924295851</v>
      </c>
      <c r="AH3987" s="27">
        <f t="shared" si="459"/>
        <v>344306.09658321651</v>
      </c>
      <c r="AI3987" s="6" t="e">
        <f t="shared" si="461"/>
        <v>#N/A</v>
      </c>
    </row>
    <row r="3988" spans="1:35" x14ac:dyDescent="0.35">
      <c r="A3988" t="str">
        <f t="shared" si="460"/>
        <v>WILLESDEN GREEN SURGERYK&amp;W SouthBrentE84702Jun3</v>
      </c>
      <c r="B3988" s="41" t="s">
        <v>696</v>
      </c>
      <c r="C3988" s="41" t="s">
        <v>437</v>
      </c>
      <c r="D3988" s="41" t="s">
        <v>18</v>
      </c>
      <c r="E3988" s="41" t="s">
        <v>403</v>
      </c>
      <c r="F3988" s="41" t="s">
        <v>403</v>
      </c>
      <c r="G3988" s="41" t="s">
        <v>758</v>
      </c>
      <c r="H3988" s="41">
        <v>3</v>
      </c>
      <c r="I3988" s="41">
        <v>10529.2384276213</v>
      </c>
      <c r="J3988" s="41">
        <v>19277</v>
      </c>
      <c r="K3988" s="41">
        <v>603</v>
      </c>
      <c r="L3988" s="41">
        <v>356.62449999999995</v>
      </c>
      <c r="M3988" s="41">
        <v>11.1555</v>
      </c>
      <c r="N3988" s="41">
        <v>26119</v>
      </c>
      <c r="O3988" s="41">
        <v>1011</v>
      </c>
      <c r="P3988" s="41">
        <v>519.7681</v>
      </c>
      <c r="Q3988" s="41">
        <v>20.1189</v>
      </c>
      <c r="R3988" s="41">
        <v>0</v>
      </c>
      <c r="S3988" s="41">
        <v>0</v>
      </c>
      <c r="T3988" s="41">
        <v>0</v>
      </c>
      <c r="U3988" s="41">
        <v>0</v>
      </c>
      <c r="V3988" s="41">
        <v>19880</v>
      </c>
      <c r="W3988" s="41">
        <v>367.78</v>
      </c>
      <c r="X3988" s="41">
        <v>27130</v>
      </c>
      <c r="Y3988" s="41">
        <v>539.88700000000006</v>
      </c>
      <c r="Z3988" s="6">
        <f>0</f>
        <v>0</v>
      </c>
      <c r="AA3988" s="6">
        <f t="shared" si="455"/>
        <v>367.78</v>
      </c>
      <c r="AB3988">
        <f>IF(ISBLANK(Table1[[#This Row],[FY2425_Cost]])=TRUE,#N/A,Table1[[#This Row],[FY2425_Cost]])</f>
        <v>539.88700000000006</v>
      </c>
      <c r="AC3988" s="6">
        <f t="shared" si="456"/>
        <v>172.10700000000008</v>
      </c>
      <c r="AD3988" s="6" t="e">
        <f>SUMIFS($AB$3:AB3988,$B$3:B3988,B3988)</f>
        <v>#N/A</v>
      </c>
      <c r="AE3988" s="6">
        <f t="shared" si="457"/>
        <v>4738.1572924295851</v>
      </c>
      <c r="AF3988" s="6">
        <f t="shared" si="458"/>
        <v>4738.1572924295851</v>
      </c>
      <c r="AG3988" s="6">
        <f>VLOOKUP(Table1[[#This Row],[PracticeCode]],$AP$3:$AS$345,4,FALSE)</f>
        <v>4738.1572924295851</v>
      </c>
      <c r="AH3988" s="27">
        <f t="shared" si="459"/>
        <v>344306.09658321651</v>
      </c>
      <c r="AI3988" s="6" t="e">
        <f t="shared" si="461"/>
        <v>#N/A</v>
      </c>
    </row>
    <row r="3989" spans="1:35" x14ac:dyDescent="0.35">
      <c r="A3989" t="str">
        <f t="shared" si="460"/>
        <v>WILLESDEN GREEN SURGERYK&amp;W SouthBrentE84702Mar12</v>
      </c>
      <c r="B3989" s="41" t="s">
        <v>696</v>
      </c>
      <c r="C3989" s="41" t="s">
        <v>437</v>
      </c>
      <c r="D3989" s="41" t="s">
        <v>18</v>
      </c>
      <c r="E3989" s="41" t="s">
        <v>403</v>
      </c>
      <c r="F3989" s="41" t="s">
        <v>403</v>
      </c>
      <c r="G3989" s="41" t="s">
        <v>767</v>
      </c>
      <c r="H3989" s="41">
        <v>12</v>
      </c>
      <c r="I3989" s="41">
        <v>10529.2384276213</v>
      </c>
      <c r="J3989" s="41">
        <v>24867</v>
      </c>
      <c r="K3989" s="41">
        <v>7080</v>
      </c>
      <c r="L3989" s="41">
        <v>494.85330000000005</v>
      </c>
      <c r="M3989" s="41">
        <v>140.892</v>
      </c>
      <c r="N3989" s="41"/>
      <c r="O3989" s="41"/>
      <c r="P3989" s="41"/>
      <c r="Q3989" s="41"/>
      <c r="R3989" s="41">
        <v>0</v>
      </c>
      <c r="S3989" s="41">
        <v>0</v>
      </c>
      <c r="T3989" s="41"/>
      <c r="U3989" s="41"/>
      <c r="V3989" s="41">
        <v>31947</v>
      </c>
      <c r="W3989" s="41">
        <v>635.74530000000004</v>
      </c>
      <c r="X3989" s="41"/>
      <c r="Y3989" s="41"/>
      <c r="Z3989" s="6">
        <f>0</f>
        <v>0</v>
      </c>
      <c r="AA3989" s="6">
        <f t="shared" ref="AA3989:AA4052" si="462">IFERROR(W3989*1,#N/A)</f>
        <v>635.74530000000004</v>
      </c>
      <c r="AB3989" t="e">
        <f>IF(ISBLANK(Table1[[#This Row],[FY2425_Cost]])=TRUE,#N/A,Table1[[#This Row],[FY2425_Cost]])</f>
        <v>#N/A</v>
      </c>
      <c r="AC3989" s="6" t="e">
        <f t="shared" ref="AC3989:AC4052" si="463">AB3989-AA3989</f>
        <v>#N/A</v>
      </c>
      <c r="AD3989" s="6" t="e">
        <f>SUMIFS($AB$3:AB3989,$B$3:B3989,B3989)</f>
        <v>#N/A</v>
      </c>
      <c r="AE3989" s="6">
        <f t="shared" ref="AE3989:AE4052" si="464">IFERROR(I3989*$AE$1,#N/A)</f>
        <v>4738.1572924295851</v>
      </c>
      <c r="AF3989" s="6">
        <f t="shared" ref="AF3989:AF4052" si="465">AE3989+Z3989</f>
        <v>4738.1572924295851</v>
      </c>
      <c r="AG3989" s="6">
        <f>VLOOKUP(Table1[[#This Row],[PracticeCode]],$AP$3:$AS$345,4,FALSE)</f>
        <v>4738.1572924295851</v>
      </c>
      <c r="AH3989" s="27">
        <f t="shared" ref="AH3989:AH4052" si="466">IFERROR(I3989*$AH$1,#N/A)</f>
        <v>344306.09658321651</v>
      </c>
      <c r="AI3989" s="6" t="e">
        <f t="shared" si="461"/>
        <v>#N/A</v>
      </c>
    </row>
    <row r="3990" spans="1:35" x14ac:dyDescent="0.35">
      <c r="A3990" t="str">
        <f t="shared" si="460"/>
        <v>WILLESDEN GREEN SURGERYK&amp;W SouthBrentE84702May2</v>
      </c>
      <c r="B3990" s="41" t="s">
        <v>696</v>
      </c>
      <c r="C3990" s="41" t="s">
        <v>437</v>
      </c>
      <c r="D3990" s="41" t="s">
        <v>18</v>
      </c>
      <c r="E3990" s="41" t="s">
        <v>403</v>
      </c>
      <c r="F3990" s="41" t="s">
        <v>403</v>
      </c>
      <c r="G3990" s="41" t="s">
        <v>757</v>
      </c>
      <c r="H3990" s="41">
        <v>2</v>
      </c>
      <c r="I3990" s="41">
        <v>10529.2384276213</v>
      </c>
      <c r="J3990" s="41">
        <v>55585</v>
      </c>
      <c r="K3990" s="41">
        <v>993</v>
      </c>
      <c r="L3990" s="41">
        <v>1028.3225</v>
      </c>
      <c r="M3990" s="41">
        <v>18.3705</v>
      </c>
      <c r="N3990" s="41">
        <v>20190</v>
      </c>
      <c r="O3990" s="41">
        <v>2895</v>
      </c>
      <c r="P3990" s="41">
        <v>401.78100000000001</v>
      </c>
      <c r="Q3990" s="41">
        <v>57.610500000000002</v>
      </c>
      <c r="R3990" s="41">
        <v>0</v>
      </c>
      <c r="S3990" s="41">
        <v>0</v>
      </c>
      <c r="T3990" s="41">
        <v>0</v>
      </c>
      <c r="U3990" s="41">
        <v>0</v>
      </c>
      <c r="V3990" s="41">
        <v>56578</v>
      </c>
      <c r="W3990" s="41">
        <v>1046.693</v>
      </c>
      <c r="X3990" s="41">
        <v>23085</v>
      </c>
      <c r="Y3990" s="41">
        <v>459.39150000000001</v>
      </c>
      <c r="Z3990" s="6">
        <f>0</f>
        <v>0</v>
      </c>
      <c r="AA3990" s="6">
        <f t="shared" si="462"/>
        <v>1046.693</v>
      </c>
      <c r="AB3990">
        <f>IF(ISBLANK(Table1[[#This Row],[FY2425_Cost]])=TRUE,#N/A,Table1[[#This Row],[FY2425_Cost]])</f>
        <v>459.39150000000001</v>
      </c>
      <c r="AC3990" s="6">
        <f t="shared" si="463"/>
        <v>-587.30150000000003</v>
      </c>
      <c r="AD3990" s="6" t="e">
        <f>SUMIFS($AB$3:AB3990,$B$3:B3990,B3990)</f>
        <v>#N/A</v>
      </c>
      <c r="AE3990" s="6">
        <f t="shared" si="464"/>
        <v>4738.1572924295851</v>
      </c>
      <c r="AF3990" s="6">
        <f t="shared" si="465"/>
        <v>4738.1572924295851</v>
      </c>
      <c r="AG3990" s="6">
        <f>VLOOKUP(Table1[[#This Row],[PracticeCode]],$AP$3:$AS$345,4,FALSE)</f>
        <v>4738.1572924295851</v>
      </c>
      <c r="AH3990" s="27">
        <f t="shared" si="466"/>
        <v>344306.09658321651</v>
      </c>
      <c r="AI3990" s="6" t="e">
        <f t="shared" si="461"/>
        <v>#N/A</v>
      </c>
    </row>
    <row r="3991" spans="1:35" x14ac:dyDescent="0.35">
      <c r="A3991" t="str">
        <f t="shared" si="460"/>
        <v>WILLESDEN GREEN SURGERYK&amp;W SouthBrentE84702Nov8</v>
      </c>
      <c r="B3991" s="41" t="s">
        <v>696</v>
      </c>
      <c r="C3991" s="41" t="s">
        <v>437</v>
      </c>
      <c r="D3991" s="41" t="s">
        <v>18</v>
      </c>
      <c r="E3991" s="41" t="s">
        <v>403</v>
      </c>
      <c r="F3991" s="41" t="s">
        <v>403</v>
      </c>
      <c r="G3991" s="41" t="s">
        <v>763</v>
      </c>
      <c r="H3991" s="41">
        <v>8</v>
      </c>
      <c r="I3991" s="41">
        <v>10529.2384276213</v>
      </c>
      <c r="J3991" s="41">
        <v>20122</v>
      </c>
      <c r="K3991" s="41">
        <v>1484</v>
      </c>
      <c r="L3991" s="41">
        <v>400.42780000000005</v>
      </c>
      <c r="M3991" s="41">
        <v>29.531600000000001</v>
      </c>
      <c r="N3991" s="41"/>
      <c r="O3991" s="41"/>
      <c r="P3991" s="41"/>
      <c r="Q3991" s="41"/>
      <c r="R3991" s="41">
        <v>0</v>
      </c>
      <c r="S3991" s="41">
        <v>0</v>
      </c>
      <c r="T3991" s="41"/>
      <c r="U3991" s="41"/>
      <c r="V3991" s="41">
        <v>21606</v>
      </c>
      <c r="W3991" s="41">
        <v>429.95940000000007</v>
      </c>
      <c r="X3991" s="41"/>
      <c r="Y3991" s="41"/>
      <c r="Z3991" s="6">
        <f>0</f>
        <v>0</v>
      </c>
      <c r="AA3991" s="6">
        <f t="shared" si="462"/>
        <v>429.95940000000007</v>
      </c>
      <c r="AB3991" t="e">
        <f>IF(ISBLANK(Table1[[#This Row],[FY2425_Cost]])=TRUE,#N/A,Table1[[#This Row],[FY2425_Cost]])</f>
        <v>#N/A</v>
      </c>
      <c r="AC3991" s="6" t="e">
        <f t="shared" si="463"/>
        <v>#N/A</v>
      </c>
      <c r="AD3991" s="6" t="e">
        <f>SUMIFS($AB$3:AB3991,$B$3:B3991,B3991)</f>
        <v>#N/A</v>
      </c>
      <c r="AE3991" s="6">
        <f t="shared" si="464"/>
        <v>4738.1572924295851</v>
      </c>
      <c r="AF3991" s="6">
        <f t="shared" si="465"/>
        <v>4738.1572924295851</v>
      </c>
      <c r="AG3991" s="6">
        <f>VLOOKUP(Table1[[#This Row],[PracticeCode]],$AP$3:$AS$345,4,FALSE)</f>
        <v>4738.1572924295851</v>
      </c>
      <c r="AH3991" s="27">
        <f t="shared" si="466"/>
        <v>344306.09658321651</v>
      </c>
      <c r="AI3991" s="6" t="e">
        <f t="shared" si="461"/>
        <v>#N/A</v>
      </c>
    </row>
    <row r="3992" spans="1:35" x14ac:dyDescent="0.35">
      <c r="A3992" t="str">
        <f t="shared" si="460"/>
        <v>WILLESDEN GREEN SURGERYK&amp;W SouthBrentE84702Oct7</v>
      </c>
      <c r="B3992" s="41" t="s">
        <v>696</v>
      </c>
      <c r="C3992" s="41" t="s">
        <v>437</v>
      </c>
      <c r="D3992" s="41" t="s">
        <v>18</v>
      </c>
      <c r="E3992" s="41" t="s">
        <v>403</v>
      </c>
      <c r="F3992" s="41" t="s">
        <v>403</v>
      </c>
      <c r="G3992" s="41" t="s">
        <v>762</v>
      </c>
      <c r="H3992" s="41">
        <v>7</v>
      </c>
      <c r="I3992" s="41">
        <v>10529.2384276213</v>
      </c>
      <c r="J3992" s="41">
        <v>19281</v>
      </c>
      <c r="K3992" s="41">
        <v>8135</v>
      </c>
      <c r="L3992" s="41">
        <v>383.69190000000003</v>
      </c>
      <c r="M3992" s="41">
        <v>161.88650000000001</v>
      </c>
      <c r="N3992" s="41">
        <v>0</v>
      </c>
      <c r="O3992" s="41">
        <v>16140</v>
      </c>
      <c r="P3992" s="41">
        <v>0</v>
      </c>
      <c r="Q3992" s="41">
        <v>363.15</v>
      </c>
      <c r="R3992" s="41">
        <v>0</v>
      </c>
      <c r="S3992" s="41">
        <v>0</v>
      </c>
      <c r="T3992" s="41">
        <v>0</v>
      </c>
      <c r="U3992" s="41">
        <v>0</v>
      </c>
      <c r="V3992" s="41">
        <v>27416</v>
      </c>
      <c r="W3992" s="41">
        <v>545.5784000000001</v>
      </c>
      <c r="X3992" s="41">
        <v>16140</v>
      </c>
      <c r="Y3992" s="41">
        <v>363.15</v>
      </c>
      <c r="Z3992" s="6">
        <f>0</f>
        <v>0</v>
      </c>
      <c r="AA3992" s="6">
        <f t="shared" si="462"/>
        <v>545.5784000000001</v>
      </c>
      <c r="AB3992">
        <f>IF(ISBLANK(Table1[[#This Row],[FY2425_Cost]])=TRUE,#N/A,Table1[[#This Row],[FY2425_Cost]])</f>
        <v>363.15</v>
      </c>
      <c r="AC3992" s="6">
        <f t="shared" si="463"/>
        <v>-182.42840000000012</v>
      </c>
      <c r="AD3992" s="6" t="e">
        <f>SUMIFS($AB$3:AB3992,$B$3:B3992,B3992)</f>
        <v>#N/A</v>
      </c>
      <c r="AE3992" s="6">
        <f t="shared" si="464"/>
        <v>4738.1572924295851</v>
      </c>
      <c r="AF3992" s="6">
        <f t="shared" si="465"/>
        <v>4738.1572924295851</v>
      </c>
      <c r="AG3992" s="6">
        <f>VLOOKUP(Table1[[#This Row],[PracticeCode]],$AP$3:$AS$345,4,FALSE)</f>
        <v>4738.1572924295851</v>
      </c>
      <c r="AH3992" s="27">
        <f t="shared" si="466"/>
        <v>344306.09658321651</v>
      </c>
      <c r="AI3992" s="6" t="e">
        <f t="shared" si="461"/>
        <v>#N/A</v>
      </c>
    </row>
    <row r="3993" spans="1:35" x14ac:dyDescent="0.35">
      <c r="A3993" t="str">
        <f t="shared" si="460"/>
        <v>WILLESDEN GREEN SURGERYK&amp;W SouthBrentE84702Sep6</v>
      </c>
      <c r="B3993" s="41" t="s">
        <v>696</v>
      </c>
      <c r="C3993" s="41" t="s">
        <v>437</v>
      </c>
      <c r="D3993" s="41" t="s">
        <v>18</v>
      </c>
      <c r="E3993" s="41" t="s">
        <v>403</v>
      </c>
      <c r="F3993" s="41" t="s">
        <v>403</v>
      </c>
      <c r="G3993" s="41" t="s">
        <v>761</v>
      </c>
      <c r="H3993" s="41">
        <v>6</v>
      </c>
      <c r="I3993" s="41">
        <v>10529.2384276213</v>
      </c>
      <c r="J3993" s="41">
        <v>18487</v>
      </c>
      <c r="K3993" s="41">
        <v>9211</v>
      </c>
      <c r="L3993" s="41">
        <v>367.8913</v>
      </c>
      <c r="M3993" s="41">
        <v>183.2989</v>
      </c>
      <c r="N3993" s="41">
        <v>25665</v>
      </c>
      <c r="O3993" s="41">
        <v>20126</v>
      </c>
      <c r="P3993" s="41">
        <v>577.46249999999998</v>
      </c>
      <c r="Q3993" s="41">
        <v>452.83499999999998</v>
      </c>
      <c r="R3993" s="41">
        <v>0</v>
      </c>
      <c r="S3993" s="41">
        <v>0</v>
      </c>
      <c r="T3993" s="41">
        <v>0</v>
      </c>
      <c r="U3993" s="41">
        <v>0</v>
      </c>
      <c r="V3993" s="41">
        <v>27698</v>
      </c>
      <c r="W3993" s="41">
        <v>551.1902</v>
      </c>
      <c r="X3993" s="41">
        <v>45791</v>
      </c>
      <c r="Y3993" s="41">
        <v>1030.2974999999999</v>
      </c>
      <c r="Z3993" s="6">
        <f>0</f>
        <v>0</v>
      </c>
      <c r="AA3993" s="6">
        <f t="shared" si="462"/>
        <v>551.1902</v>
      </c>
      <c r="AB3993">
        <f>IF(ISBLANK(Table1[[#This Row],[FY2425_Cost]])=TRUE,#N/A,Table1[[#This Row],[FY2425_Cost]])</f>
        <v>1030.2974999999999</v>
      </c>
      <c r="AC3993" s="6">
        <f t="shared" si="463"/>
        <v>479.1072999999999</v>
      </c>
      <c r="AD3993" s="6" t="e">
        <f>SUMIFS($AB$3:AB3993,$B$3:B3993,B3993)</f>
        <v>#N/A</v>
      </c>
      <c r="AE3993" s="6">
        <f t="shared" si="464"/>
        <v>4738.1572924295851</v>
      </c>
      <c r="AF3993" s="6">
        <f t="shared" si="465"/>
        <v>4738.1572924295851</v>
      </c>
      <c r="AG3993" s="6">
        <f>VLOOKUP(Table1[[#This Row],[PracticeCode]],$AP$3:$AS$345,4,FALSE)</f>
        <v>4738.1572924295851</v>
      </c>
      <c r="AH3993" s="27">
        <f t="shared" si="466"/>
        <v>344306.09658321651</v>
      </c>
      <c r="AI3993" s="6" t="e">
        <f t="shared" si="461"/>
        <v>#N/A</v>
      </c>
    </row>
    <row r="3994" spans="1:35" x14ac:dyDescent="0.35">
      <c r="A3994" t="str">
        <f t="shared" si="460"/>
        <v>Willow PracticeHounslow HealthHounslowE85600Apr1</v>
      </c>
      <c r="B3994" s="41" t="s">
        <v>404</v>
      </c>
      <c r="C3994" s="41" t="s">
        <v>433</v>
      </c>
      <c r="D3994" s="41" t="s">
        <v>16</v>
      </c>
      <c r="E3994" s="41" t="s">
        <v>405</v>
      </c>
      <c r="F3994" s="41" t="s">
        <v>405</v>
      </c>
      <c r="G3994" s="41" t="s">
        <v>756</v>
      </c>
      <c r="H3994" s="41">
        <v>1</v>
      </c>
      <c r="I3994" s="41">
        <v>5483.0660676808702</v>
      </c>
      <c r="J3994" s="41">
        <v>6473</v>
      </c>
      <c r="K3994" s="41">
        <v>223</v>
      </c>
      <c r="L3994" s="41">
        <v>119.75049999999999</v>
      </c>
      <c r="M3994" s="41">
        <v>4.1254999999999997</v>
      </c>
      <c r="N3994" s="41">
        <v>3204</v>
      </c>
      <c r="O3994" s="41">
        <v>749</v>
      </c>
      <c r="P3994" s="41">
        <v>63.759600000000006</v>
      </c>
      <c r="Q3994" s="41">
        <v>14.905100000000001</v>
      </c>
      <c r="R3994" s="41">
        <v>2837</v>
      </c>
      <c r="S3994" s="41">
        <v>50.782299999999999</v>
      </c>
      <c r="T3994" s="41">
        <v>6431</v>
      </c>
      <c r="U3994" s="41">
        <v>141.482</v>
      </c>
      <c r="V3994" s="41">
        <v>9533</v>
      </c>
      <c r="W3994" s="41">
        <v>174.6583</v>
      </c>
      <c r="X3994" s="41">
        <v>10384</v>
      </c>
      <c r="Y3994" s="41">
        <v>220.14670000000001</v>
      </c>
      <c r="Z3994" s="6">
        <f>0</f>
        <v>0</v>
      </c>
      <c r="AA3994" s="6">
        <f t="shared" si="462"/>
        <v>174.6583</v>
      </c>
      <c r="AB3994">
        <f>IF(ISBLANK(Table1[[#This Row],[FY2425_Cost]])=TRUE,#N/A,Table1[[#This Row],[FY2425_Cost]])</f>
        <v>220.14670000000001</v>
      </c>
      <c r="AC3994" s="6">
        <f t="shared" si="463"/>
        <v>45.488400000000013</v>
      </c>
      <c r="AD3994" s="6">
        <f>SUMIFS($AB$3:AB3994,$B$3:B3994,B3994)</f>
        <v>220.14670000000001</v>
      </c>
      <c r="AE3994" s="6">
        <f t="shared" si="464"/>
        <v>2467.3797304563918</v>
      </c>
      <c r="AF3994" s="6">
        <f t="shared" si="465"/>
        <v>2467.3797304563918</v>
      </c>
      <c r="AG3994" s="6">
        <f>VLOOKUP(Table1[[#This Row],[PracticeCode]],$AP$3:$AS$345,4,FALSE)</f>
        <v>2467.3797304563918</v>
      </c>
      <c r="AH3994" s="27">
        <f t="shared" si="466"/>
        <v>179296.26041316448</v>
      </c>
      <c r="AI3994" s="6">
        <f t="shared" si="461"/>
        <v>0</v>
      </c>
    </row>
    <row r="3995" spans="1:35" x14ac:dyDescent="0.35">
      <c r="A3995" t="str">
        <f t="shared" si="460"/>
        <v>Willow PracticeHounslow HealthHounslowE85600Aug5</v>
      </c>
      <c r="B3995" s="41" t="s">
        <v>404</v>
      </c>
      <c r="C3995" s="41" t="s">
        <v>433</v>
      </c>
      <c r="D3995" s="41" t="s">
        <v>16</v>
      </c>
      <c r="E3995" s="41" t="s">
        <v>405</v>
      </c>
      <c r="F3995" s="41" t="s">
        <v>405</v>
      </c>
      <c r="G3995" s="41" t="s">
        <v>760</v>
      </c>
      <c r="H3995" s="41">
        <v>5</v>
      </c>
      <c r="I3995" s="41">
        <v>5483.0660676808702</v>
      </c>
      <c r="J3995" s="41">
        <v>4756</v>
      </c>
      <c r="K3995" s="41">
        <v>974</v>
      </c>
      <c r="L3995" s="41">
        <v>87.98599999999999</v>
      </c>
      <c r="M3995" s="41">
        <v>18.018999999999998</v>
      </c>
      <c r="N3995" s="41">
        <v>4699</v>
      </c>
      <c r="O3995" s="41">
        <v>917</v>
      </c>
      <c r="P3995" s="41">
        <v>93.510100000000008</v>
      </c>
      <c r="Q3995" s="41">
        <v>18.2483</v>
      </c>
      <c r="R3995" s="41">
        <v>8645</v>
      </c>
      <c r="S3995" s="41">
        <v>154.74549999999999</v>
      </c>
      <c r="T3995" s="41">
        <v>7543</v>
      </c>
      <c r="U3995" s="41">
        <v>165.946</v>
      </c>
      <c r="V3995" s="41">
        <v>14375</v>
      </c>
      <c r="W3995" s="41">
        <v>260.75049999999999</v>
      </c>
      <c r="X3995" s="41">
        <v>13159</v>
      </c>
      <c r="Y3995" s="41">
        <v>277.70440000000002</v>
      </c>
      <c r="Z3995" s="6">
        <f>0</f>
        <v>0</v>
      </c>
      <c r="AA3995" s="6">
        <f t="shared" si="462"/>
        <v>260.75049999999999</v>
      </c>
      <c r="AB3995">
        <f>IF(ISBLANK(Table1[[#This Row],[FY2425_Cost]])=TRUE,#N/A,Table1[[#This Row],[FY2425_Cost]])</f>
        <v>277.70440000000002</v>
      </c>
      <c r="AC3995" s="6">
        <f t="shared" si="463"/>
        <v>16.953900000000033</v>
      </c>
      <c r="AD3995" s="6">
        <f>SUMIFS($AB$3:AB3995,$B$3:B3995,B3995)</f>
        <v>497.85110000000003</v>
      </c>
      <c r="AE3995" s="6">
        <f t="shared" si="464"/>
        <v>2467.3797304563918</v>
      </c>
      <c r="AF3995" s="6">
        <f t="shared" si="465"/>
        <v>2467.3797304563918</v>
      </c>
      <c r="AG3995" s="6">
        <f>VLOOKUP(Table1[[#This Row],[PracticeCode]],$AP$3:$AS$345,4,FALSE)</f>
        <v>2467.3797304563918</v>
      </c>
      <c r="AH3995" s="27">
        <f t="shared" si="466"/>
        <v>179296.26041316448</v>
      </c>
      <c r="AI3995" s="6">
        <f t="shared" si="461"/>
        <v>0</v>
      </c>
    </row>
    <row r="3996" spans="1:35" x14ac:dyDescent="0.35">
      <c r="A3996" t="str">
        <f t="shared" si="460"/>
        <v>Willow PracticeHounslow HealthHounslowE85600Dec9</v>
      </c>
      <c r="B3996" s="41" t="s">
        <v>404</v>
      </c>
      <c r="C3996" s="41" t="s">
        <v>433</v>
      </c>
      <c r="D3996" s="41" t="s">
        <v>16</v>
      </c>
      <c r="E3996" s="41" t="s">
        <v>405</v>
      </c>
      <c r="F3996" s="41" t="s">
        <v>405</v>
      </c>
      <c r="G3996" s="41" t="s">
        <v>764</v>
      </c>
      <c r="H3996" s="41">
        <v>9</v>
      </c>
      <c r="I3996" s="41">
        <v>5483.0660676808702</v>
      </c>
      <c r="J3996" s="41">
        <v>3113</v>
      </c>
      <c r="K3996" s="41">
        <v>1282</v>
      </c>
      <c r="L3996" s="41">
        <v>61.948700000000002</v>
      </c>
      <c r="M3996" s="41">
        <v>25.511800000000001</v>
      </c>
      <c r="N3996" s="41"/>
      <c r="O3996" s="41"/>
      <c r="P3996" s="41"/>
      <c r="Q3996" s="41"/>
      <c r="R3996" s="41">
        <v>5232</v>
      </c>
      <c r="S3996" s="41">
        <v>93.652799999999999</v>
      </c>
      <c r="T3996" s="41"/>
      <c r="U3996" s="41"/>
      <c r="V3996" s="41">
        <v>9627</v>
      </c>
      <c r="W3996" s="41">
        <v>181.11329999999998</v>
      </c>
      <c r="X3996" s="41"/>
      <c r="Y3996" s="41"/>
      <c r="Z3996" s="6">
        <f>0</f>
        <v>0</v>
      </c>
      <c r="AA3996" s="6">
        <f t="shared" si="462"/>
        <v>181.11329999999998</v>
      </c>
      <c r="AB3996" t="e">
        <f>IF(ISBLANK(Table1[[#This Row],[FY2425_Cost]])=TRUE,#N/A,Table1[[#This Row],[FY2425_Cost]])</f>
        <v>#N/A</v>
      </c>
      <c r="AC3996" s="6" t="e">
        <f t="shared" si="463"/>
        <v>#N/A</v>
      </c>
      <c r="AD3996" s="6" t="e">
        <f>SUMIFS($AB$3:AB3996,$B$3:B3996,B3996)</f>
        <v>#N/A</v>
      </c>
      <c r="AE3996" s="6">
        <f t="shared" si="464"/>
        <v>2467.3797304563918</v>
      </c>
      <c r="AF3996" s="6">
        <f t="shared" si="465"/>
        <v>2467.3797304563918</v>
      </c>
      <c r="AG3996" s="6">
        <f>VLOOKUP(Table1[[#This Row],[PracticeCode]],$AP$3:$AS$345,4,FALSE)</f>
        <v>2467.3797304563918</v>
      </c>
      <c r="AH3996" s="27">
        <f t="shared" si="466"/>
        <v>179296.26041316448</v>
      </c>
      <c r="AI3996" s="6" t="e">
        <f t="shared" si="461"/>
        <v>#N/A</v>
      </c>
    </row>
    <row r="3997" spans="1:35" x14ac:dyDescent="0.35">
      <c r="A3997" t="str">
        <f t="shared" si="460"/>
        <v>Willow PracticeHounslow HealthHounslowE85600Feb11</v>
      </c>
      <c r="B3997" s="41" t="s">
        <v>404</v>
      </c>
      <c r="C3997" s="41" t="s">
        <v>433</v>
      </c>
      <c r="D3997" s="41" t="s">
        <v>16</v>
      </c>
      <c r="E3997" s="41" t="s">
        <v>405</v>
      </c>
      <c r="F3997" s="41" t="s">
        <v>405</v>
      </c>
      <c r="G3997" s="41" t="s">
        <v>766</v>
      </c>
      <c r="H3997" s="41">
        <v>11</v>
      </c>
      <c r="I3997" s="41">
        <v>5483.0660676808702</v>
      </c>
      <c r="J3997" s="41">
        <v>5352</v>
      </c>
      <c r="K3997" s="41">
        <v>858</v>
      </c>
      <c r="L3997" s="41">
        <v>106.5048</v>
      </c>
      <c r="M3997" s="41">
        <v>17.074200000000001</v>
      </c>
      <c r="N3997" s="41"/>
      <c r="O3997" s="41"/>
      <c r="P3997" s="41"/>
      <c r="Q3997" s="41"/>
      <c r="R3997" s="41">
        <v>7288</v>
      </c>
      <c r="S3997" s="41">
        <v>130.45519999999999</v>
      </c>
      <c r="T3997" s="41"/>
      <c r="U3997" s="41"/>
      <c r="V3997" s="41">
        <v>13498</v>
      </c>
      <c r="W3997" s="41">
        <v>254.0342</v>
      </c>
      <c r="X3997" s="41"/>
      <c r="Y3997" s="41"/>
      <c r="Z3997" s="6">
        <f>0</f>
        <v>0</v>
      </c>
      <c r="AA3997" s="6">
        <f t="shared" si="462"/>
        <v>254.0342</v>
      </c>
      <c r="AB3997" t="e">
        <f>IF(ISBLANK(Table1[[#This Row],[FY2425_Cost]])=TRUE,#N/A,Table1[[#This Row],[FY2425_Cost]])</f>
        <v>#N/A</v>
      </c>
      <c r="AC3997" s="6" t="e">
        <f t="shared" si="463"/>
        <v>#N/A</v>
      </c>
      <c r="AD3997" s="6" t="e">
        <f>SUMIFS($AB$3:AB3997,$B$3:B3997,B3997)</f>
        <v>#N/A</v>
      </c>
      <c r="AE3997" s="6">
        <f t="shared" si="464"/>
        <v>2467.3797304563918</v>
      </c>
      <c r="AF3997" s="6">
        <f t="shared" si="465"/>
        <v>2467.3797304563918</v>
      </c>
      <c r="AG3997" s="6">
        <f>VLOOKUP(Table1[[#This Row],[PracticeCode]],$AP$3:$AS$345,4,FALSE)</f>
        <v>2467.3797304563918</v>
      </c>
      <c r="AH3997" s="27">
        <f t="shared" si="466"/>
        <v>179296.26041316448</v>
      </c>
      <c r="AI3997" s="6" t="e">
        <f t="shared" si="461"/>
        <v>#N/A</v>
      </c>
    </row>
    <row r="3998" spans="1:35" x14ac:dyDescent="0.35">
      <c r="A3998" t="str">
        <f t="shared" si="460"/>
        <v>Willow PracticeHounslow HealthHounslowE85600Jan10</v>
      </c>
      <c r="B3998" s="41" t="s">
        <v>404</v>
      </c>
      <c r="C3998" s="41" t="s">
        <v>433</v>
      </c>
      <c r="D3998" s="41" t="s">
        <v>16</v>
      </c>
      <c r="E3998" s="41" t="s">
        <v>405</v>
      </c>
      <c r="F3998" s="41" t="s">
        <v>405</v>
      </c>
      <c r="G3998" s="41" t="s">
        <v>765</v>
      </c>
      <c r="H3998" s="41">
        <v>10</v>
      </c>
      <c r="I3998" s="41">
        <v>5483.0660676808702</v>
      </c>
      <c r="J3998" s="41">
        <v>4330</v>
      </c>
      <c r="K3998" s="41">
        <v>1005</v>
      </c>
      <c r="L3998" s="41">
        <v>86.167000000000002</v>
      </c>
      <c r="M3998" s="41">
        <v>19.999500000000001</v>
      </c>
      <c r="N3998" s="41"/>
      <c r="O3998" s="41"/>
      <c r="P3998" s="41"/>
      <c r="Q3998" s="41"/>
      <c r="R3998" s="41">
        <v>15726</v>
      </c>
      <c r="S3998" s="41">
        <v>281.49540000000002</v>
      </c>
      <c r="T3998" s="41"/>
      <c r="U3998" s="41"/>
      <c r="V3998" s="41">
        <v>21061</v>
      </c>
      <c r="W3998" s="41">
        <v>387.6619</v>
      </c>
      <c r="X3998" s="41"/>
      <c r="Y3998" s="41"/>
      <c r="Z3998" s="6">
        <f>0</f>
        <v>0</v>
      </c>
      <c r="AA3998" s="6">
        <f t="shared" si="462"/>
        <v>387.6619</v>
      </c>
      <c r="AB3998" t="e">
        <f>IF(ISBLANK(Table1[[#This Row],[FY2425_Cost]])=TRUE,#N/A,Table1[[#This Row],[FY2425_Cost]])</f>
        <v>#N/A</v>
      </c>
      <c r="AC3998" s="6" t="e">
        <f t="shared" si="463"/>
        <v>#N/A</v>
      </c>
      <c r="AD3998" s="6" t="e">
        <f>SUMIFS($AB$3:AB3998,$B$3:B3998,B3998)</f>
        <v>#N/A</v>
      </c>
      <c r="AE3998" s="6">
        <f t="shared" si="464"/>
        <v>2467.3797304563918</v>
      </c>
      <c r="AF3998" s="6">
        <f t="shared" si="465"/>
        <v>2467.3797304563918</v>
      </c>
      <c r="AG3998" s="6">
        <f>VLOOKUP(Table1[[#This Row],[PracticeCode]],$AP$3:$AS$345,4,FALSE)</f>
        <v>2467.3797304563918</v>
      </c>
      <c r="AH3998" s="27">
        <f t="shared" si="466"/>
        <v>179296.26041316448</v>
      </c>
      <c r="AI3998" s="6" t="e">
        <f t="shared" si="461"/>
        <v>#N/A</v>
      </c>
    </row>
    <row r="3999" spans="1:35" x14ac:dyDescent="0.35">
      <c r="A3999" t="str">
        <f t="shared" si="460"/>
        <v>Willow PracticeHounslow HealthHounslowE85600Jul4</v>
      </c>
      <c r="B3999" s="41" t="s">
        <v>404</v>
      </c>
      <c r="C3999" s="41" t="s">
        <v>433</v>
      </c>
      <c r="D3999" s="41" t="s">
        <v>16</v>
      </c>
      <c r="E3999" s="41" t="s">
        <v>405</v>
      </c>
      <c r="F3999" s="41" t="s">
        <v>405</v>
      </c>
      <c r="G3999" s="41" t="s">
        <v>759</v>
      </c>
      <c r="H3999" s="41">
        <v>4</v>
      </c>
      <c r="I3999" s="41">
        <v>5483.0660676808702</v>
      </c>
      <c r="J3999" s="41">
        <v>3835</v>
      </c>
      <c r="K3999" s="41">
        <v>901</v>
      </c>
      <c r="L3999" s="41">
        <v>70.947499999999991</v>
      </c>
      <c r="M3999" s="41">
        <v>16.668499999999998</v>
      </c>
      <c r="N3999" s="41">
        <v>5087</v>
      </c>
      <c r="O3999" s="41">
        <v>1159</v>
      </c>
      <c r="P3999" s="41">
        <v>101.2313</v>
      </c>
      <c r="Q3999" s="41">
        <v>23.0641</v>
      </c>
      <c r="R3999" s="41">
        <v>4047</v>
      </c>
      <c r="S3999" s="41">
        <v>72.441299999999998</v>
      </c>
      <c r="T3999" s="41">
        <v>8883</v>
      </c>
      <c r="U3999" s="41">
        <v>195.42599999999999</v>
      </c>
      <c r="V3999" s="41">
        <v>8783</v>
      </c>
      <c r="W3999" s="41">
        <v>160.0573</v>
      </c>
      <c r="X3999" s="41">
        <v>15129</v>
      </c>
      <c r="Y3999" s="41">
        <v>319.72140000000002</v>
      </c>
      <c r="Z3999" s="6">
        <f>0</f>
        <v>0</v>
      </c>
      <c r="AA3999" s="6">
        <f t="shared" si="462"/>
        <v>160.0573</v>
      </c>
      <c r="AB3999">
        <f>IF(ISBLANK(Table1[[#This Row],[FY2425_Cost]])=TRUE,#N/A,Table1[[#This Row],[FY2425_Cost]])</f>
        <v>319.72140000000002</v>
      </c>
      <c r="AC3999" s="6">
        <f t="shared" si="463"/>
        <v>159.66410000000002</v>
      </c>
      <c r="AD3999" s="6" t="e">
        <f>SUMIFS($AB$3:AB3999,$B$3:B3999,B3999)</f>
        <v>#N/A</v>
      </c>
      <c r="AE3999" s="6">
        <f t="shared" si="464"/>
        <v>2467.3797304563918</v>
      </c>
      <c r="AF3999" s="6">
        <f t="shared" si="465"/>
        <v>2467.3797304563918</v>
      </c>
      <c r="AG3999" s="6">
        <f>VLOOKUP(Table1[[#This Row],[PracticeCode]],$AP$3:$AS$345,4,FALSE)</f>
        <v>2467.3797304563918</v>
      </c>
      <c r="AH3999" s="27">
        <f t="shared" si="466"/>
        <v>179296.26041316448</v>
      </c>
      <c r="AI3999" s="6" t="e">
        <f t="shared" si="461"/>
        <v>#N/A</v>
      </c>
    </row>
    <row r="4000" spans="1:35" x14ac:dyDescent="0.35">
      <c r="A4000" t="str">
        <f t="shared" si="460"/>
        <v>Willow PracticeHounslow HealthHounslowE85600Jun3</v>
      </c>
      <c r="B4000" s="41" t="s">
        <v>404</v>
      </c>
      <c r="C4000" s="41" t="s">
        <v>433</v>
      </c>
      <c r="D4000" s="41" t="s">
        <v>16</v>
      </c>
      <c r="E4000" s="41" t="s">
        <v>405</v>
      </c>
      <c r="F4000" s="41" t="s">
        <v>405</v>
      </c>
      <c r="G4000" s="41" t="s">
        <v>758</v>
      </c>
      <c r="H4000" s="41">
        <v>3</v>
      </c>
      <c r="I4000" s="41">
        <v>5483.0660676808702</v>
      </c>
      <c r="J4000" s="41">
        <v>5455</v>
      </c>
      <c r="K4000" s="41">
        <v>1198</v>
      </c>
      <c r="L4000" s="41">
        <v>100.91749999999999</v>
      </c>
      <c r="M4000" s="41">
        <v>22.163</v>
      </c>
      <c r="N4000" s="41">
        <v>4092</v>
      </c>
      <c r="O4000" s="41">
        <v>328</v>
      </c>
      <c r="P4000" s="41">
        <v>81.430800000000005</v>
      </c>
      <c r="Q4000" s="41">
        <v>6.5272000000000006</v>
      </c>
      <c r="R4000" s="41">
        <v>3986</v>
      </c>
      <c r="S4000" s="41">
        <v>71.349400000000003</v>
      </c>
      <c r="T4000" s="41">
        <v>6848</v>
      </c>
      <c r="U4000" s="41">
        <v>150.65600000000001</v>
      </c>
      <c r="V4000" s="41">
        <v>10639</v>
      </c>
      <c r="W4000" s="41">
        <v>194.42989999999998</v>
      </c>
      <c r="X4000" s="41">
        <v>11268</v>
      </c>
      <c r="Y4000" s="41">
        <v>238.614</v>
      </c>
      <c r="Z4000" s="6">
        <f>0</f>
        <v>0</v>
      </c>
      <c r="AA4000" s="6">
        <f t="shared" si="462"/>
        <v>194.42989999999998</v>
      </c>
      <c r="AB4000">
        <f>IF(ISBLANK(Table1[[#This Row],[FY2425_Cost]])=TRUE,#N/A,Table1[[#This Row],[FY2425_Cost]])</f>
        <v>238.614</v>
      </c>
      <c r="AC4000" s="6">
        <f t="shared" si="463"/>
        <v>44.184100000000029</v>
      </c>
      <c r="AD4000" s="6" t="e">
        <f>SUMIFS($AB$3:AB4000,$B$3:B4000,B4000)</f>
        <v>#N/A</v>
      </c>
      <c r="AE4000" s="6">
        <f t="shared" si="464"/>
        <v>2467.3797304563918</v>
      </c>
      <c r="AF4000" s="6">
        <f t="shared" si="465"/>
        <v>2467.3797304563918</v>
      </c>
      <c r="AG4000" s="6">
        <f>VLOOKUP(Table1[[#This Row],[PracticeCode]],$AP$3:$AS$345,4,FALSE)</f>
        <v>2467.3797304563918</v>
      </c>
      <c r="AH4000" s="27">
        <f t="shared" si="466"/>
        <v>179296.26041316448</v>
      </c>
      <c r="AI4000" s="6" t="e">
        <f t="shared" si="461"/>
        <v>#N/A</v>
      </c>
    </row>
    <row r="4001" spans="1:35" x14ac:dyDescent="0.35">
      <c r="A4001" t="str">
        <f t="shared" si="460"/>
        <v>Willow PracticeHounslow HealthHounslowE85600Mar12</v>
      </c>
      <c r="B4001" s="41" t="s">
        <v>404</v>
      </c>
      <c r="C4001" s="41" t="s">
        <v>433</v>
      </c>
      <c r="D4001" s="41" t="s">
        <v>16</v>
      </c>
      <c r="E4001" s="41" t="s">
        <v>405</v>
      </c>
      <c r="F4001" s="41" t="s">
        <v>405</v>
      </c>
      <c r="G4001" s="41" t="s">
        <v>767</v>
      </c>
      <c r="H4001" s="41">
        <v>12</v>
      </c>
      <c r="I4001" s="41">
        <v>5483.0660676808702</v>
      </c>
      <c r="J4001" s="41">
        <v>7420</v>
      </c>
      <c r="K4001" s="41">
        <v>844</v>
      </c>
      <c r="L4001" s="41">
        <v>147.65800000000002</v>
      </c>
      <c r="M4001" s="41">
        <v>16.7956</v>
      </c>
      <c r="N4001" s="41"/>
      <c r="O4001" s="41"/>
      <c r="P4001" s="41"/>
      <c r="Q4001" s="41"/>
      <c r="R4001" s="41">
        <v>7389</v>
      </c>
      <c r="S4001" s="41">
        <v>132.26310000000001</v>
      </c>
      <c r="T4001" s="41"/>
      <c r="U4001" s="41"/>
      <c r="V4001" s="41">
        <v>15653</v>
      </c>
      <c r="W4001" s="41">
        <v>296.71670000000006</v>
      </c>
      <c r="X4001" s="41"/>
      <c r="Y4001" s="41"/>
      <c r="Z4001" s="6">
        <f>0</f>
        <v>0</v>
      </c>
      <c r="AA4001" s="6">
        <f t="shared" si="462"/>
        <v>296.71670000000006</v>
      </c>
      <c r="AB4001" t="e">
        <f>IF(ISBLANK(Table1[[#This Row],[FY2425_Cost]])=TRUE,#N/A,Table1[[#This Row],[FY2425_Cost]])</f>
        <v>#N/A</v>
      </c>
      <c r="AC4001" s="6" t="e">
        <f t="shared" si="463"/>
        <v>#N/A</v>
      </c>
      <c r="AD4001" s="6" t="e">
        <f>SUMIFS($AB$3:AB4001,$B$3:B4001,B4001)</f>
        <v>#N/A</v>
      </c>
      <c r="AE4001" s="6">
        <f t="shared" si="464"/>
        <v>2467.3797304563918</v>
      </c>
      <c r="AF4001" s="6">
        <f t="shared" si="465"/>
        <v>2467.3797304563918</v>
      </c>
      <c r="AG4001" s="6">
        <f>VLOOKUP(Table1[[#This Row],[PracticeCode]],$AP$3:$AS$345,4,FALSE)</f>
        <v>2467.3797304563918</v>
      </c>
      <c r="AH4001" s="27">
        <f t="shared" si="466"/>
        <v>179296.26041316448</v>
      </c>
      <c r="AI4001" s="6" t="e">
        <f t="shared" si="461"/>
        <v>#N/A</v>
      </c>
    </row>
    <row r="4002" spans="1:35" x14ac:dyDescent="0.35">
      <c r="A4002" t="str">
        <f t="shared" si="460"/>
        <v>Willow PracticeHounslow HealthHounslowE85600May2</v>
      </c>
      <c r="B4002" s="41" t="s">
        <v>404</v>
      </c>
      <c r="C4002" s="41" t="s">
        <v>433</v>
      </c>
      <c r="D4002" s="41" t="s">
        <v>16</v>
      </c>
      <c r="E4002" s="41" t="s">
        <v>405</v>
      </c>
      <c r="F4002" s="41" t="s">
        <v>405</v>
      </c>
      <c r="G4002" s="41" t="s">
        <v>757</v>
      </c>
      <c r="H4002" s="41">
        <v>2</v>
      </c>
      <c r="I4002" s="41">
        <v>5483.0660676808702</v>
      </c>
      <c r="J4002" s="41">
        <v>8233</v>
      </c>
      <c r="K4002" s="41">
        <v>359</v>
      </c>
      <c r="L4002" s="41">
        <v>152.31049999999999</v>
      </c>
      <c r="M4002" s="41">
        <v>6.6414999999999997</v>
      </c>
      <c r="N4002" s="41">
        <v>3208</v>
      </c>
      <c r="O4002" s="41">
        <v>838</v>
      </c>
      <c r="P4002" s="41">
        <v>63.839200000000005</v>
      </c>
      <c r="Q4002" s="41">
        <v>16.676200000000001</v>
      </c>
      <c r="R4002" s="41">
        <v>3533</v>
      </c>
      <c r="S4002" s="41">
        <v>63.240699999999997</v>
      </c>
      <c r="T4002" s="41">
        <v>7397</v>
      </c>
      <c r="U4002" s="41">
        <v>162.73400000000001</v>
      </c>
      <c r="V4002" s="41">
        <v>12125</v>
      </c>
      <c r="W4002" s="41">
        <v>222.1927</v>
      </c>
      <c r="X4002" s="41">
        <v>11443</v>
      </c>
      <c r="Y4002" s="41">
        <v>243.24940000000001</v>
      </c>
      <c r="Z4002" s="6">
        <f>0</f>
        <v>0</v>
      </c>
      <c r="AA4002" s="6">
        <f t="shared" si="462"/>
        <v>222.1927</v>
      </c>
      <c r="AB4002">
        <f>IF(ISBLANK(Table1[[#This Row],[FY2425_Cost]])=TRUE,#N/A,Table1[[#This Row],[FY2425_Cost]])</f>
        <v>243.24940000000001</v>
      </c>
      <c r="AC4002" s="6">
        <f t="shared" si="463"/>
        <v>21.056700000000006</v>
      </c>
      <c r="AD4002" s="6" t="e">
        <f>SUMIFS($AB$3:AB4002,$B$3:B4002,B4002)</f>
        <v>#N/A</v>
      </c>
      <c r="AE4002" s="6">
        <f t="shared" si="464"/>
        <v>2467.3797304563918</v>
      </c>
      <c r="AF4002" s="6">
        <f t="shared" si="465"/>
        <v>2467.3797304563918</v>
      </c>
      <c r="AG4002" s="6">
        <f>VLOOKUP(Table1[[#This Row],[PracticeCode]],$AP$3:$AS$345,4,FALSE)</f>
        <v>2467.3797304563918</v>
      </c>
      <c r="AH4002" s="27">
        <f t="shared" si="466"/>
        <v>179296.26041316448</v>
      </c>
      <c r="AI4002" s="6" t="e">
        <f t="shared" si="461"/>
        <v>#N/A</v>
      </c>
    </row>
    <row r="4003" spans="1:35" x14ac:dyDescent="0.35">
      <c r="A4003" t="str">
        <f t="shared" si="460"/>
        <v>Willow PracticeHounslow HealthHounslowE85600Nov8</v>
      </c>
      <c r="B4003" s="41" t="s">
        <v>404</v>
      </c>
      <c r="C4003" s="41" t="s">
        <v>433</v>
      </c>
      <c r="D4003" s="41" t="s">
        <v>16</v>
      </c>
      <c r="E4003" s="41" t="s">
        <v>405</v>
      </c>
      <c r="F4003" s="41" t="s">
        <v>405</v>
      </c>
      <c r="G4003" s="41" t="s">
        <v>763</v>
      </c>
      <c r="H4003" s="41">
        <v>8</v>
      </c>
      <c r="I4003" s="41">
        <v>5483.0660676808702</v>
      </c>
      <c r="J4003" s="41">
        <v>5703</v>
      </c>
      <c r="K4003" s="41">
        <v>661</v>
      </c>
      <c r="L4003" s="41">
        <v>113.4897</v>
      </c>
      <c r="M4003" s="41">
        <v>13.1539</v>
      </c>
      <c r="N4003" s="41"/>
      <c r="O4003" s="41"/>
      <c r="P4003" s="41"/>
      <c r="Q4003" s="41"/>
      <c r="R4003" s="41">
        <v>8300</v>
      </c>
      <c r="S4003" s="41">
        <v>148.57</v>
      </c>
      <c r="T4003" s="41"/>
      <c r="U4003" s="41"/>
      <c r="V4003" s="41">
        <v>14664</v>
      </c>
      <c r="W4003" s="41">
        <v>275.21359999999999</v>
      </c>
      <c r="X4003" s="41"/>
      <c r="Y4003" s="41"/>
      <c r="Z4003" s="6">
        <f>0</f>
        <v>0</v>
      </c>
      <c r="AA4003" s="6">
        <f t="shared" si="462"/>
        <v>275.21359999999999</v>
      </c>
      <c r="AB4003" t="e">
        <f>IF(ISBLANK(Table1[[#This Row],[FY2425_Cost]])=TRUE,#N/A,Table1[[#This Row],[FY2425_Cost]])</f>
        <v>#N/A</v>
      </c>
      <c r="AC4003" s="6" t="e">
        <f t="shared" si="463"/>
        <v>#N/A</v>
      </c>
      <c r="AD4003" s="6" t="e">
        <f>SUMIFS($AB$3:AB4003,$B$3:B4003,B4003)</f>
        <v>#N/A</v>
      </c>
      <c r="AE4003" s="6">
        <f t="shared" si="464"/>
        <v>2467.3797304563918</v>
      </c>
      <c r="AF4003" s="6">
        <f t="shared" si="465"/>
        <v>2467.3797304563918</v>
      </c>
      <c r="AG4003" s="6">
        <f>VLOOKUP(Table1[[#This Row],[PracticeCode]],$AP$3:$AS$345,4,FALSE)</f>
        <v>2467.3797304563918</v>
      </c>
      <c r="AH4003" s="27">
        <f t="shared" si="466"/>
        <v>179296.26041316448</v>
      </c>
      <c r="AI4003" s="6" t="e">
        <f t="shared" si="461"/>
        <v>#N/A</v>
      </c>
    </row>
    <row r="4004" spans="1:35" x14ac:dyDescent="0.35">
      <c r="A4004" t="str">
        <f t="shared" si="460"/>
        <v>Willow PracticeHounslow HealthHounslowE85600Oct7</v>
      </c>
      <c r="B4004" s="41" t="s">
        <v>404</v>
      </c>
      <c r="C4004" s="41" t="s">
        <v>433</v>
      </c>
      <c r="D4004" s="41" t="s">
        <v>16</v>
      </c>
      <c r="E4004" s="41" t="s">
        <v>405</v>
      </c>
      <c r="F4004" s="41" t="s">
        <v>405</v>
      </c>
      <c r="G4004" s="41" t="s">
        <v>762</v>
      </c>
      <c r="H4004" s="41">
        <v>7</v>
      </c>
      <c r="I4004" s="41">
        <v>5483.0660676808702</v>
      </c>
      <c r="J4004" s="41">
        <v>5714</v>
      </c>
      <c r="K4004" s="41">
        <v>594</v>
      </c>
      <c r="L4004" s="41">
        <v>113.7086</v>
      </c>
      <c r="M4004" s="41">
        <v>11.820600000000001</v>
      </c>
      <c r="N4004" s="41">
        <v>0</v>
      </c>
      <c r="O4004" s="41">
        <v>2024</v>
      </c>
      <c r="P4004" s="41">
        <v>0</v>
      </c>
      <c r="Q4004" s="41">
        <v>45.54</v>
      </c>
      <c r="R4004" s="41">
        <v>11375</v>
      </c>
      <c r="S4004" s="41">
        <v>203.61250000000001</v>
      </c>
      <c r="T4004" s="41">
        <v>30972</v>
      </c>
      <c r="U4004" s="41">
        <v>681.38400000000001</v>
      </c>
      <c r="V4004" s="41">
        <v>17683</v>
      </c>
      <c r="W4004" s="41">
        <v>329.14170000000001</v>
      </c>
      <c r="X4004" s="41">
        <v>32996</v>
      </c>
      <c r="Y4004" s="41">
        <v>726.92399999999998</v>
      </c>
      <c r="Z4004" s="6">
        <f>0</f>
        <v>0</v>
      </c>
      <c r="AA4004" s="6">
        <f t="shared" si="462"/>
        <v>329.14170000000001</v>
      </c>
      <c r="AB4004">
        <f>IF(ISBLANK(Table1[[#This Row],[FY2425_Cost]])=TRUE,#N/A,Table1[[#This Row],[FY2425_Cost]])</f>
        <v>726.92399999999998</v>
      </c>
      <c r="AC4004" s="6">
        <f t="shared" si="463"/>
        <v>397.78229999999996</v>
      </c>
      <c r="AD4004" s="6" t="e">
        <f>SUMIFS($AB$3:AB4004,$B$3:B4004,B4004)</f>
        <v>#N/A</v>
      </c>
      <c r="AE4004" s="6">
        <f t="shared" si="464"/>
        <v>2467.3797304563918</v>
      </c>
      <c r="AF4004" s="6">
        <f t="shared" si="465"/>
        <v>2467.3797304563918</v>
      </c>
      <c r="AG4004" s="6">
        <f>VLOOKUP(Table1[[#This Row],[PracticeCode]],$AP$3:$AS$345,4,FALSE)</f>
        <v>2467.3797304563918</v>
      </c>
      <c r="AH4004" s="27">
        <f t="shared" si="466"/>
        <v>179296.26041316448</v>
      </c>
      <c r="AI4004" s="6" t="e">
        <f t="shared" si="461"/>
        <v>#N/A</v>
      </c>
    </row>
    <row r="4005" spans="1:35" x14ac:dyDescent="0.35">
      <c r="A4005" t="str">
        <f t="shared" si="460"/>
        <v>Willow PracticeHounslow HealthHounslowE85600Sep6</v>
      </c>
      <c r="B4005" s="41" t="s">
        <v>404</v>
      </c>
      <c r="C4005" s="41" t="s">
        <v>433</v>
      </c>
      <c r="D4005" s="41" t="s">
        <v>16</v>
      </c>
      <c r="E4005" s="41" t="s">
        <v>405</v>
      </c>
      <c r="F4005" s="41" t="s">
        <v>405</v>
      </c>
      <c r="G4005" s="41" t="s">
        <v>761</v>
      </c>
      <c r="H4005" s="41">
        <v>6</v>
      </c>
      <c r="I4005" s="41">
        <v>5483.0660676808702</v>
      </c>
      <c r="J4005" s="41">
        <v>5373</v>
      </c>
      <c r="K4005" s="41">
        <v>1061</v>
      </c>
      <c r="L4005" s="41">
        <v>106.92270000000001</v>
      </c>
      <c r="M4005" s="41">
        <v>21.113900000000001</v>
      </c>
      <c r="N4005" s="41">
        <v>4314</v>
      </c>
      <c r="O4005" s="41">
        <v>700</v>
      </c>
      <c r="P4005" s="41">
        <v>97.064999999999998</v>
      </c>
      <c r="Q4005" s="41">
        <v>15.75</v>
      </c>
      <c r="R4005" s="41">
        <v>13868</v>
      </c>
      <c r="S4005" s="41">
        <v>248.2372</v>
      </c>
      <c r="T4005" s="41">
        <v>23952</v>
      </c>
      <c r="U4005" s="41">
        <v>526.94399999999996</v>
      </c>
      <c r="V4005" s="41">
        <v>20302</v>
      </c>
      <c r="W4005" s="41">
        <v>376.27380000000005</v>
      </c>
      <c r="X4005" s="41">
        <v>28966</v>
      </c>
      <c r="Y4005" s="41">
        <v>639.75900000000001</v>
      </c>
      <c r="Z4005" s="6">
        <f>0</f>
        <v>0</v>
      </c>
      <c r="AA4005" s="6">
        <f t="shared" si="462"/>
        <v>376.27380000000005</v>
      </c>
      <c r="AB4005">
        <f>IF(ISBLANK(Table1[[#This Row],[FY2425_Cost]])=TRUE,#N/A,Table1[[#This Row],[FY2425_Cost]])</f>
        <v>639.75900000000001</v>
      </c>
      <c r="AC4005" s="6">
        <f t="shared" si="463"/>
        <v>263.48519999999996</v>
      </c>
      <c r="AD4005" s="6" t="e">
        <f>SUMIFS($AB$3:AB4005,$B$3:B4005,B4005)</f>
        <v>#N/A</v>
      </c>
      <c r="AE4005" s="6">
        <f t="shared" si="464"/>
        <v>2467.3797304563918</v>
      </c>
      <c r="AF4005" s="6">
        <f t="shared" si="465"/>
        <v>2467.3797304563918</v>
      </c>
      <c r="AG4005" s="6">
        <f>VLOOKUP(Table1[[#This Row],[PracticeCode]],$AP$3:$AS$345,4,FALSE)</f>
        <v>2467.3797304563918</v>
      </c>
      <c r="AH4005" s="27">
        <f t="shared" si="466"/>
        <v>179296.26041316448</v>
      </c>
      <c r="AI4005" s="6" t="e">
        <f t="shared" si="461"/>
        <v>#N/A</v>
      </c>
    </row>
    <row r="4006" spans="1:35" x14ac:dyDescent="0.35">
      <c r="A4006" t="str">
        <f t="shared" si="460"/>
        <v>WILLOW TREE FAMILY DOCTORSHarness NorthBrentE84015Apr1</v>
      </c>
      <c r="B4006" s="41" t="s">
        <v>734</v>
      </c>
      <c r="C4006" s="41" t="s">
        <v>431</v>
      </c>
      <c r="D4006" s="41" t="s">
        <v>18</v>
      </c>
      <c r="E4006" s="41" t="s">
        <v>406</v>
      </c>
      <c r="F4006" s="41" t="s">
        <v>406</v>
      </c>
      <c r="G4006" s="41" t="s">
        <v>756</v>
      </c>
      <c r="H4006" s="41">
        <v>1</v>
      </c>
      <c r="I4006" s="41">
        <v>14651.163726770699</v>
      </c>
      <c r="J4006" s="41">
        <v>7762</v>
      </c>
      <c r="K4006" s="41">
        <v>1546</v>
      </c>
      <c r="L4006" s="41">
        <v>143.59699999999998</v>
      </c>
      <c r="M4006" s="41">
        <v>28.600999999999999</v>
      </c>
      <c r="N4006" s="41">
        <v>18199</v>
      </c>
      <c r="O4006" s="41">
        <v>4330</v>
      </c>
      <c r="P4006" s="41">
        <v>362.1601</v>
      </c>
      <c r="Q4006" s="41">
        <v>86.167000000000002</v>
      </c>
      <c r="R4006" s="41">
        <v>2594</v>
      </c>
      <c r="S4006" s="41">
        <v>46.432600000000001</v>
      </c>
      <c r="T4006" s="41">
        <v>5370</v>
      </c>
      <c r="U4006" s="41">
        <v>118.14</v>
      </c>
      <c r="V4006" s="41">
        <v>11902</v>
      </c>
      <c r="W4006" s="41">
        <v>218.63059999999999</v>
      </c>
      <c r="X4006" s="41">
        <v>27899</v>
      </c>
      <c r="Y4006" s="41">
        <v>566.46709999999996</v>
      </c>
      <c r="Z4006" s="6">
        <f>0</f>
        <v>0</v>
      </c>
      <c r="AA4006" s="6">
        <f t="shared" si="462"/>
        <v>218.63059999999999</v>
      </c>
      <c r="AB4006">
        <f>IF(ISBLANK(Table1[[#This Row],[FY2425_Cost]])=TRUE,#N/A,Table1[[#This Row],[FY2425_Cost]])</f>
        <v>566.46709999999996</v>
      </c>
      <c r="AC4006" s="6">
        <f t="shared" si="463"/>
        <v>347.8365</v>
      </c>
      <c r="AD4006" s="6">
        <f>SUMIFS($AB$3:AB4006,$B$3:B4006,B4006)</f>
        <v>566.46709999999996</v>
      </c>
      <c r="AE4006" s="6">
        <f t="shared" si="464"/>
        <v>6593.0236770468146</v>
      </c>
      <c r="AF4006" s="6">
        <f t="shared" si="465"/>
        <v>6593.0236770468146</v>
      </c>
      <c r="AG4006" s="6">
        <f>VLOOKUP(Table1[[#This Row],[PracticeCode]],$AP$3:$AS$345,4,FALSE)</f>
        <v>6593.0236770468146</v>
      </c>
      <c r="AH4006" s="27">
        <f t="shared" si="466"/>
        <v>479093.05386540189</v>
      </c>
      <c r="AI4006" s="6">
        <f t="shared" si="461"/>
        <v>0</v>
      </c>
    </row>
    <row r="4007" spans="1:35" x14ac:dyDescent="0.35">
      <c r="A4007" t="str">
        <f t="shared" si="460"/>
        <v>WILLOW TREE FAMILY DOCTORSHarness NorthBrentE84015Aug5</v>
      </c>
      <c r="B4007" s="41" t="s">
        <v>734</v>
      </c>
      <c r="C4007" s="41" t="s">
        <v>431</v>
      </c>
      <c r="D4007" s="41" t="s">
        <v>18</v>
      </c>
      <c r="E4007" s="41" t="s">
        <v>406</v>
      </c>
      <c r="F4007" s="41" t="s">
        <v>406</v>
      </c>
      <c r="G4007" s="41" t="s">
        <v>760</v>
      </c>
      <c r="H4007" s="41">
        <v>5</v>
      </c>
      <c r="I4007" s="41">
        <v>14651.163726770699</v>
      </c>
      <c r="J4007" s="41">
        <v>9442</v>
      </c>
      <c r="K4007" s="41">
        <v>2355</v>
      </c>
      <c r="L4007" s="41">
        <v>174.67699999999999</v>
      </c>
      <c r="M4007" s="41">
        <v>43.567499999999995</v>
      </c>
      <c r="N4007" s="41">
        <v>10101</v>
      </c>
      <c r="O4007" s="41">
        <v>2818</v>
      </c>
      <c r="P4007" s="41">
        <v>201.00990000000002</v>
      </c>
      <c r="Q4007" s="41">
        <v>56.078200000000002</v>
      </c>
      <c r="R4007" s="41">
        <v>7041</v>
      </c>
      <c r="S4007" s="41">
        <v>126.0339</v>
      </c>
      <c r="T4007" s="41">
        <v>9215</v>
      </c>
      <c r="U4007" s="41">
        <v>202.73</v>
      </c>
      <c r="V4007" s="41">
        <v>18838</v>
      </c>
      <c r="W4007" s="41">
        <v>344.27839999999998</v>
      </c>
      <c r="X4007" s="41">
        <v>22134</v>
      </c>
      <c r="Y4007" s="41">
        <v>459.81809999999996</v>
      </c>
      <c r="Z4007" s="6">
        <f>0</f>
        <v>0</v>
      </c>
      <c r="AA4007" s="6">
        <f t="shared" si="462"/>
        <v>344.27839999999998</v>
      </c>
      <c r="AB4007">
        <f>IF(ISBLANK(Table1[[#This Row],[FY2425_Cost]])=TRUE,#N/A,Table1[[#This Row],[FY2425_Cost]])</f>
        <v>459.81809999999996</v>
      </c>
      <c r="AC4007" s="6">
        <f t="shared" si="463"/>
        <v>115.53969999999998</v>
      </c>
      <c r="AD4007" s="6">
        <f>SUMIFS($AB$3:AB4007,$B$3:B4007,B4007)</f>
        <v>1026.2851999999998</v>
      </c>
      <c r="AE4007" s="6">
        <f t="shared" si="464"/>
        <v>6593.0236770468146</v>
      </c>
      <c r="AF4007" s="6">
        <f t="shared" si="465"/>
        <v>6593.0236770468146</v>
      </c>
      <c r="AG4007" s="6">
        <f>VLOOKUP(Table1[[#This Row],[PracticeCode]],$AP$3:$AS$345,4,FALSE)</f>
        <v>6593.0236770468146</v>
      </c>
      <c r="AH4007" s="27">
        <f t="shared" si="466"/>
        <v>479093.05386540189</v>
      </c>
      <c r="AI4007" s="6">
        <f t="shared" si="461"/>
        <v>0</v>
      </c>
    </row>
    <row r="4008" spans="1:35" x14ac:dyDescent="0.35">
      <c r="A4008" t="str">
        <f t="shared" si="460"/>
        <v>WILLOW TREE FAMILY DOCTORSHarness NorthBrentE84015Dec9</v>
      </c>
      <c r="B4008" s="41" t="s">
        <v>734</v>
      </c>
      <c r="C4008" s="41" t="s">
        <v>431</v>
      </c>
      <c r="D4008" s="41" t="s">
        <v>18</v>
      </c>
      <c r="E4008" s="41" t="s">
        <v>406</v>
      </c>
      <c r="F4008" s="41" t="s">
        <v>406</v>
      </c>
      <c r="G4008" s="41" t="s">
        <v>764</v>
      </c>
      <c r="H4008" s="41">
        <v>9</v>
      </c>
      <c r="I4008" s="41">
        <v>14651.163726770699</v>
      </c>
      <c r="J4008" s="41">
        <v>13543</v>
      </c>
      <c r="K4008" s="41">
        <v>3660</v>
      </c>
      <c r="L4008" s="41">
        <v>269.50569999999999</v>
      </c>
      <c r="M4008" s="41">
        <v>72.834000000000003</v>
      </c>
      <c r="N4008" s="41"/>
      <c r="O4008" s="41"/>
      <c r="P4008" s="41"/>
      <c r="Q4008" s="41"/>
      <c r="R4008" s="41">
        <v>2701</v>
      </c>
      <c r="S4008" s="41">
        <v>48.347900000000003</v>
      </c>
      <c r="T4008" s="41"/>
      <c r="U4008" s="41"/>
      <c r="V4008" s="41">
        <v>19904</v>
      </c>
      <c r="W4008" s="41">
        <v>390.68759999999997</v>
      </c>
      <c r="X4008" s="41"/>
      <c r="Y4008" s="41"/>
      <c r="Z4008" s="6">
        <f>0</f>
        <v>0</v>
      </c>
      <c r="AA4008" s="6">
        <f t="shared" si="462"/>
        <v>390.68759999999997</v>
      </c>
      <c r="AB4008" t="e">
        <f>IF(ISBLANK(Table1[[#This Row],[FY2425_Cost]])=TRUE,#N/A,Table1[[#This Row],[FY2425_Cost]])</f>
        <v>#N/A</v>
      </c>
      <c r="AC4008" s="6" t="e">
        <f t="shared" si="463"/>
        <v>#N/A</v>
      </c>
      <c r="AD4008" s="6" t="e">
        <f>SUMIFS($AB$3:AB4008,$B$3:B4008,B4008)</f>
        <v>#N/A</v>
      </c>
      <c r="AE4008" s="6">
        <f t="shared" si="464"/>
        <v>6593.0236770468146</v>
      </c>
      <c r="AF4008" s="6">
        <f t="shared" si="465"/>
        <v>6593.0236770468146</v>
      </c>
      <c r="AG4008" s="6">
        <f>VLOOKUP(Table1[[#This Row],[PracticeCode]],$AP$3:$AS$345,4,FALSE)</f>
        <v>6593.0236770468146</v>
      </c>
      <c r="AH4008" s="27">
        <f t="shared" si="466"/>
        <v>479093.05386540189</v>
      </c>
      <c r="AI4008" s="6" t="e">
        <f t="shared" si="461"/>
        <v>#N/A</v>
      </c>
    </row>
    <row r="4009" spans="1:35" x14ac:dyDescent="0.35">
      <c r="A4009" t="str">
        <f t="shared" si="460"/>
        <v>WILLOW TREE FAMILY DOCTORSHarness NorthBrentE84015Feb11</v>
      </c>
      <c r="B4009" s="41" t="s">
        <v>734</v>
      </c>
      <c r="C4009" s="41" t="s">
        <v>431</v>
      </c>
      <c r="D4009" s="41" t="s">
        <v>18</v>
      </c>
      <c r="E4009" s="41" t="s">
        <v>406</v>
      </c>
      <c r="F4009" s="41" t="s">
        <v>406</v>
      </c>
      <c r="G4009" s="41" t="s">
        <v>766</v>
      </c>
      <c r="H4009" s="41">
        <v>11</v>
      </c>
      <c r="I4009" s="41">
        <v>14651.163726770699</v>
      </c>
      <c r="J4009" s="41">
        <v>21193</v>
      </c>
      <c r="K4009" s="41">
        <v>3094</v>
      </c>
      <c r="L4009" s="41">
        <v>421.7407</v>
      </c>
      <c r="M4009" s="41">
        <v>61.570600000000006</v>
      </c>
      <c r="N4009" s="41"/>
      <c r="O4009" s="41"/>
      <c r="P4009" s="41"/>
      <c r="Q4009" s="41"/>
      <c r="R4009" s="41">
        <v>4045</v>
      </c>
      <c r="S4009" s="41">
        <v>72.405500000000004</v>
      </c>
      <c r="T4009" s="41"/>
      <c r="U4009" s="41"/>
      <c r="V4009" s="41">
        <v>28332</v>
      </c>
      <c r="W4009" s="41">
        <v>555.71680000000003</v>
      </c>
      <c r="X4009" s="41"/>
      <c r="Y4009" s="41"/>
      <c r="Z4009" s="6">
        <f>0</f>
        <v>0</v>
      </c>
      <c r="AA4009" s="6">
        <f t="shared" si="462"/>
        <v>555.71680000000003</v>
      </c>
      <c r="AB4009" t="e">
        <f>IF(ISBLANK(Table1[[#This Row],[FY2425_Cost]])=TRUE,#N/A,Table1[[#This Row],[FY2425_Cost]])</f>
        <v>#N/A</v>
      </c>
      <c r="AC4009" s="6" t="e">
        <f t="shared" si="463"/>
        <v>#N/A</v>
      </c>
      <c r="AD4009" s="6" t="e">
        <f>SUMIFS($AB$3:AB4009,$B$3:B4009,B4009)</f>
        <v>#N/A</v>
      </c>
      <c r="AE4009" s="6">
        <f t="shared" si="464"/>
        <v>6593.0236770468146</v>
      </c>
      <c r="AF4009" s="6">
        <f t="shared" si="465"/>
        <v>6593.0236770468146</v>
      </c>
      <c r="AG4009" s="6">
        <f>VLOOKUP(Table1[[#This Row],[PracticeCode]],$AP$3:$AS$345,4,FALSE)</f>
        <v>6593.0236770468146</v>
      </c>
      <c r="AH4009" s="27">
        <f t="shared" si="466"/>
        <v>479093.05386540189</v>
      </c>
      <c r="AI4009" s="6" t="e">
        <f t="shared" si="461"/>
        <v>#N/A</v>
      </c>
    </row>
    <row r="4010" spans="1:35" x14ac:dyDescent="0.35">
      <c r="A4010" t="str">
        <f t="shared" si="460"/>
        <v>WILLOW TREE FAMILY DOCTORSHarness NorthBrentE84015Jan10</v>
      </c>
      <c r="B4010" s="41" t="s">
        <v>734</v>
      </c>
      <c r="C4010" s="41" t="s">
        <v>431</v>
      </c>
      <c r="D4010" s="41" t="s">
        <v>18</v>
      </c>
      <c r="E4010" s="41" t="s">
        <v>406</v>
      </c>
      <c r="F4010" s="41" t="s">
        <v>406</v>
      </c>
      <c r="G4010" s="41" t="s">
        <v>765</v>
      </c>
      <c r="H4010" s="41">
        <v>10</v>
      </c>
      <c r="I4010" s="41">
        <v>14651.163726770699</v>
      </c>
      <c r="J4010" s="41">
        <v>20493</v>
      </c>
      <c r="K4010" s="41">
        <v>6291</v>
      </c>
      <c r="L4010" s="41">
        <v>407.8107</v>
      </c>
      <c r="M4010" s="41">
        <v>125.19090000000001</v>
      </c>
      <c r="N4010" s="41"/>
      <c r="O4010" s="41"/>
      <c r="P4010" s="41"/>
      <c r="Q4010" s="41"/>
      <c r="R4010" s="41">
        <v>3843</v>
      </c>
      <c r="S4010" s="41">
        <v>68.789699999999996</v>
      </c>
      <c r="T4010" s="41"/>
      <c r="U4010" s="41"/>
      <c r="V4010" s="41">
        <v>30627</v>
      </c>
      <c r="W4010" s="41">
        <v>601.79130000000009</v>
      </c>
      <c r="X4010" s="41"/>
      <c r="Y4010" s="41"/>
      <c r="Z4010" s="6">
        <f>0</f>
        <v>0</v>
      </c>
      <c r="AA4010" s="6">
        <f t="shared" si="462"/>
        <v>601.79130000000009</v>
      </c>
      <c r="AB4010" t="e">
        <f>IF(ISBLANK(Table1[[#This Row],[FY2425_Cost]])=TRUE,#N/A,Table1[[#This Row],[FY2425_Cost]])</f>
        <v>#N/A</v>
      </c>
      <c r="AC4010" s="6" t="e">
        <f t="shared" si="463"/>
        <v>#N/A</v>
      </c>
      <c r="AD4010" s="6" t="e">
        <f>SUMIFS($AB$3:AB4010,$B$3:B4010,B4010)</f>
        <v>#N/A</v>
      </c>
      <c r="AE4010" s="6">
        <f t="shared" si="464"/>
        <v>6593.0236770468146</v>
      </c>
      <c r="AF4010" s="6">
        <f t="shared" si="465"/>
        <v>6593.0236770468146</v>
      </c>
      <c r="AG4010" s="6">
        <f>VLOOKUP(Table1[[#This Row],[PracticeCode]],$AP$3:$AS$345,4,FALSE)</f>
        <v>6593.0236770468146</v>
      </c>
      <c r="AH4010" s="27">
        <f t="shared" si="466"/>
        <v>479093.05386540189</v>
      </c>
      <c r="AI4010" s="6" t="e">
        <f t="shared" si="461"/>
        <v>#N/A</v>
      </c>
    </row>
    <row r="4011" spans="1:35" x14ac:dyDescent="0.35">
      <c r="A4011" t="str">
        <f t="shared" si="460"/>
        <v>WILLOW TREE FAMILY DOCTORSHarness NorthBrentE84015Jul4</v>
      </c>
      <c r="B4011" s="41" t="s">
        <v>734</v>
      </c>
      <c r="C4011" s="41" t="s">
        <v>431</v>
      </c>
      <c r="D4011" s="41" t="s">
        <v>18</v>
      </c>
      <c r="E4011" s="41" t="s">
        <v>406</v>
      </c>
      <c r="F4011" s="41" t="s">
        <v>406</v>
      </c>
      <c r="G4011" s="41" t="s">
        <v>759</v>
      </c>
      <c r="H4011" s="41">
        <v>4</v>
      </c>
      <c r="I4011" s="41">
        <v>14651.163726770699</v>
      </c>
      <c r="J4011" s="41">
        <v>8957</v>
      </c>
      <c r="K4011" s="41">
        <v>426</v>
      </c>
      <c r="L4011" s="41">
        <v>165.7045</v>
      </c>
      <c r="M4011" s="41">
        <v>7.8809999999999993</v>
      </c>
      <c r="N4011" s="41">
        <v>10768</v>
      </c>
      <c r="O4011" s="41">
        <v>779</v>
      </c>
      <c r="P4011" s="41">
        <v>214.28320000000002</v>
      </c>
      <c r="Q4011" s="41">
        <v>15.5021</v>
      </c>
      <c r="R4011" s="41">
        <v>6319</v>
      </c>
      <c r="S4011" s="41">
        <v>113.1101</v>
      </c>
      <c r="T4011" s="41">
        <v>11592</v>
      </c>
      <c r="U4011" s="41">
        <v>255.024</v>
      </c>
      <c r="V4011" s="41">
        <v>15702</v>
      </c>
      <c r="W4011" s="41">
        <v>286.69560000000001</v>
      </c>
      <c r="X4011" s="41">
        <v>23139</v>
      </c>
      <c r="Y4011" s="41">
        <v>484.80930000000001</v>
      </c>
      <c r="Z4011" s="6">
        <f>0</f>
        <v>0</v>
      </c>
      <c r="AA4011" s="6">
        <f t="shared" si="462"/>
        <v>286.69560000000001</v>
      </c>
      <c r="AB4011">
        <f>IF(ISBLANK(Table1[[#This Row],[FY2425_Cost]])=TRUE,#N/A,Table1[[#This Row],[FY2425_Cost]])</f>
        <v>484.80930000000001</v>
      </c>
      <c r="AC4011" s="6">
        <f t="shared" si="463"/>
        <v>198.11369999999999</v>
      </c>
      <c r="AD4011" s="6" t="e">
        <f>SUMIFS($AB$3:AB4011,$B$3:B4011,B4011)</f>
        <v>#N/A</v>
      </c>
      <c r="AE4011" s="6">
        <f t="shared" si="464"/>
        <v>6593.0236770468146</v>
      </c>
      <c r="AF4011" s="6">
        <f t="shared" si="465"/>
        <v>6593.0236770468146</v>
      </c>
      <c r="AG4011" s="6">
        <f>VLOOKUP(Table1[[#This Row],[PracticeCode]],$AP$3:$AS$345,4,FALSE)</f>
        <v>6593.0236770468146</v>
      </c>
      <c r="AH4011" s="27">
        <f t="shared" si="466"/>
        <v>479093.05386540189</v>
      </c>
      <c r="AI4011" s="6" t="e">
        <f t="shared" si="461"/>
        <v>#N/A</v>
      </c>
    </row>
    <row r="4012" spans="1:35" x14ac:dyDescent="0.35">
      <c r="A4012" t="str">
        <f t="shared" si="460"/>
        <v>WILLOW TREE FAMILY DOCTORSHarness NorthBrentE84015Jun3</v>
      </c>
      <c r="B4012" s="41" t="s">
        <v>734</v>
      </c>
      <c r="C4012" s="41" t="s">
        <v>431</v>
      </c>
      <c r="D4012" s="41" t="s">
        <v>18</v>
      </c>
      <c r="E4012" s="41" t="s">
        <v>406</v>
      </c>
      <c r="F4012" s="41" t="s">
        <v>406</v>
      </c>
      <c r="G4012" s="41" t="s">
        <v>758</v>
      </c>
      <c r="H4012" s="41">
        <v>3</v>
      </c>
      <c r="I4012" s="41">
        <v>14651.163726770699</v>
      </c>
      <c r="J4012" s="41">
        <v>9671</v>
      </c>
      <c r="K4012" s="41">
        <v>1575</v>
      </c>
      <c r="L4012" s="41">
        <v>178.9135</v>
      </c>
      <c r="M4012" s="41">
        <v>29.137499999999999</v>
      </c>
      <c r="N4012" s="41">
        <v>17850</v>
      </c>
      <c r="O4012" s="41">
        <v>6228</v>
      </c>
      <c r="P4012" s="41">
        <v>355.21500000000003</v>
      </c>
      <c r="Q4012" s="41">
        <v>123.9372</v>
      </c>
      <c r="R4012" s="41">
        <v>2756</v>
      </c>
      <c r="S4012" s="41">
        <v>49.3324</v>
      </c>
      <c r="T4012" s="41">
        <v>9231</v>
      </c>
      <c r="U4012" s="41">
        <v>203.08199999999999</v>
      </c>
      <c r="V4012" s="41">
        <v>14002</v>
      </c>
      <c r="W4012" s="41">
        <v>257.38339999999999</v>
      </c>
      <c r="X4012" s="41">
        <v>33309</v>
      </c>
      <c r="Y4012" s="41">
        <v>682.2342000000001</v>
      </c>
      <c r="Z4012" s="6">
        <f>0</f>
        <v>0</v>
      </c>
      <c r="AA4012" s="6">
        <f t="shared" si="462"/>
        <v>257.38339999999999</v>
      </c>
      <c r="AB4012">
        <f>IF(ISBLANK(Table1[[#This Row],[FY2425_Cost]])=TRUE,#N/A,Table1[[#This Row],[FY2425_Cost]])</f>
        <v>682.2342000000001</v>
      </c>
      <c r="AC4012" s="6">
        <f t="shared" si="463"/>
        <v>424.85080000000011</v>
      </c>
      <c r="AD4012" s="6" t="e">
        <f>SUMIFS($AB$3:AB4012,$B$3:B4012,B4012)</f>
        <v>#N/A</v>
      </c>
      <c r="AE4012" s="6">
        <f t="shared" si="464"/>
        <v>6593.0236770468146</v>
      </c>
      <c r="AF4012" s="6">
        <f t="shared" si="465"/>
        <v>6593.0236770468146</v>
      </c>
      <c r="AG4012" s="6">
        <f>VLOOKUP(Table1[[#This Row],[PracticeCode]],$AP$3:$AS$345,4,FALSE)</f>
        <v>6593.0236770468146</v>
      </c>
      <c r="AH4012" s="27">
        <f t="shared" si="466"/>
        <v>479093.05386540189</v>
      </c>
      <c r="AI4012" s="6" t="e">
        <f t="shared" si="461"/>
        <v>#N/A</v>
      </c>
    </row>
    <row r="4013" spans="1:35" x14ac:dyDescent="0.35">
      <c r="A4013" t="str">
        <f t="shared" si="460"/>
        <v>WILLOW TREE FAMILY DOCTORSHarness NorthBrentE84015Mar12</v>
      </c>
      <c r="B4013" s="41" t="s">
        <v>734</v>
      </c>
      <c r="C4013" s="41" t="s">
        <v>431</v>
      </c>
      <c r="D4013" s="41" t="s">
        <v>18</v>
      </c>
      <c r="E4013" s="41" t="s">
        <v>406</v>
      </c>
      <c r="F4013" s="41" t="s">
        <v>406</v>
      </c>
      <c r="G4013" s="41" t="s">
        <v>767</v>
      </c>
      <c r="H4013" s="41">
        <v>12</v>
      </c>
      <c r="I4013" s="41">
        <v>14651.163726770699</v>
      </c>
      <c r="J4013" s="41">
        <v>25669</v>
      </c>
      <c r="K4013" s="41">
        <v>6452</v>
      </c>
      <c r="L4013" s="41">
        <v>510.81310000000002</v>
      </c>
      <c r="M4013" s="41">
        <v>128.3948</v>
      </c>
      <c r="N4013" s="41"/>
      <c r="O4013" s="41"/>
      <c r="P4013" s="41"/>
      <c r="Q4013" s="41"/>
      <c r="R4013" s="41">
        <v>4934</v>
      </c>
      <c r="S4013" s="41">
        <v>88.318600000000004</v>
      </c>
      <c r="T4013" s="41"/>
      <c r="U4013" s="41"/>
      <c r="V4013" s="41">
        <v>37055</v>
      </c>
      <c r="W4013" s="41">
        <v>727.52649999999994</v>
      </c>
      <c r="X4013" s="41"/>
      <c r="Y4013" s="41"/>
      <c r="Z4013" s="6">
        <f>0</f>
        <v>0</v>
      </c>
      <c r="AA4013" s="6">
        <f t="shared" si="462"/>
        <v>727.52649999999994</v>
      </c>
      <c r="AB4013" t="e">
        <f>IF(ISBLANK(Table1[[#This Row],[FY2425_Cost]])=TRUE,#N/A,Table1[[#This Row],[FY2425_Cost]])</f>
        <v>#N/A</v>
      </c>
      <c r="AC4013" s="6" t="e">
        <f t="shared" si="463"/>
        <v>#N/A</v>
      </c>
      <c r="AD4013" s="6" t="e">
        <f>SUMIFS($AB$3:AB4013,$B$3:B4013,B4013)</f>
        <v>#N/A</v>
      </c>
      <c r="AE4013" s="6">
        <f t="shared" si="464"/>
        <v>6593.0236770468146</v>
      </c>
      <c r="AF4013" s="6">
        <f t="shared" si="465"/>
        <v>6593.0236770468146</v>
      </c>
      <c r="AG4013" s="6">
        <f>VLOOKUP(Table1[[#This Row],[PracticeCode]],$AP$3:$AS$345,4,FALSE)</f>
        <v>6593.0236770468146</v>
      </c>
      <c r="AH4013" s="27">
        <f t="shared" si="466"/>
        <v>479093.05386540189</v>
      </c>
      <c r="AI4013" s="6" t="e">
        <f t="shared" si="461"/>
        <v>#N/A</v>
      </c>
    </row>
    <row r="4014" spans="1:35" x14ac:dyDescent="0.35">
      <c r="A4014" t="str">
        <f t="shared" si="460"/>
        <v>WILLOW TREE FAMILY DOCTORSHarness NorthBrentE84015May2</v>
      </c>
      <c r="B4014" s="41" t="s">
        <v>734</v>
      </c>
      <c r="C4014" s="41" t="s">
        <v>431</v>
      </c>
      <c r="D4014" s="41" t="s">
        <v>18</v>
      </c>
      <c r="E4014" s="41" t="s">
        <v>406</v>
      </c>
      <c r="F4014" s="41" t="s">
        <v>406</v>
      </c>
      <c r="G4014" s="41" t="s">
        <v>757</v>
      </c>
      <c r="H4014" s="41">
        <v>2</v>
      </c>
      <c r="I4014" s="41">
        <v>14651.163726770699</v>
      </c>
      <c r="J4014" s="41">
        <v>9558</v>
      </c>
      <c r="K4014" s="41">
        <v>1658</v>
      </c>
      <c r="L4014" s="41">
        <v>176.82299999999998</v>
      </c>
      <c r="M4014" s="41">
        <v>30.672999999999998</v>
      </c>
      <c r="N4014" s="41">
        <v>16017</v>
      </c>
      <c r="O4014" s="41">
        <v>3028</v>
      </c>
      <c r="P4014" s="41">
        <v>318.73830000000004</v>
      </c>
      <c r="Q4014" s="41">
        <v>60.257200000000005</v>
      </c>
      <c r="R4014" s="41">
        <v>3176</v>
      </c>
      <c r="S4014" s="41">
        <v>56.8504</v>
      </c>
      <c r="T4014" s="41">
        <v>5974</v>
      </c>
      <c r="U4014" s="41">
        <v>131.428</v>
      </c>
      <c r="V4014" s="41">
        <v>14392</v>
      </c>
      <c r="W4014" s="41">
        <v>264.34639999999996</v>
      </c>
      <c r="X4014" s="41">
        <v>25019</v>
      </c>
      <c r="Y4014" s="41">
        <v>510.42350000000005</v>
      </c>
      <c r="Z4014" s="6">
        <f>0</f>
        <v>0</v>
      </c>
      <c r="AA4014" s="6">
        <f t="shared" si="462"/>
        <v>264.34639999999996</v>
      </c>
      <c r="AB4014">
        <f>IF(ISBLANK(Table1[[#This Row],[FY2425_Cost]])=TRUE,#N/A,Table1[[#This Row],[FY2425_Cost]])</f>
        <v>510.42350000000005</v>
      </c>
      <c r="AC4014" s="6">
        <f t="shared" si="463"/>
        <v>246.07710000000009</v>
      </c>
      <c r="AD4014" s="6" t="e">
        <f>SUMIFS($AB$3:AB4014,$B$3:B4014,B4014)</f>
        <v>#N/A</v>
      </c>
      <c r="AE4014" s="6">
        <f t="shared" si="464"/>
        <v>6593.0236770468146</v>
      </c>
      <c r="AF4014" s="6">
        <f t="shared" si="465"/>
        <v>6593.0236770468146</v>
      </c>
      <c r="AG4014" s="6">
        <f>VLOOKUP(Table1[[#This Row],[PracticeCode]],$AP$3:$AS$345,4,FALSE)</f>
        <v>6593.0236770468146</v>
      </c>
      <c r="AH4014" s="27">
        <f t="shared" si="466"/>
        <v>479093.05386540189</v>
      </c>
      <c r="AI4014" s="6" t="e">
        <f t="shared" si="461"/>
        <v>#N/A</v>
      </c>
    </row>
    <row r="4015" spans="1:35" x14ac:dyDescent="0.35">
      <c r="A4015" t="str">
        <f t="shared" si="460"/>
        <v>WILLOW TREE FAMILY DOCTORSHarness NorthBrentE84015Nov8</v>
      </c>
      <c r="B4015" s="41" t="s">
        <v>734</v>
      </c>
      <c r="C4015" s="41" t="s">
        <v>431</v>
      </c>
      <c r="D4015" s="41" t="s">
        <v>18</v>
      </c>
      <c r="E4015" s="41" t="s">
        <v>406</v>
      </c>
      <c r="F4015" s="41" t="s">
        <v>406</v>
      </c>
      <c r="G4015" s="41" t="s">
        <v>763</v>
      </c>
      <c r="H4015" s="41">
        <v>8</v>
      </c>
      <c r="I4015" s="41">
        <v>14651.163726770699</v>
      </c>
      <c r="J4015" s="41">
        <v>8877</v>
      </c>
      <c r="K4015" s="41">
        <v>21542</v>
      </c>
      <c r="L4015" s="41">
        <v>176.6523</v>
      </c>
      <c r="M4015" s="41">
        <v>428.68580000000003</v>
      </c>
      <c r="N4015" s="41"/>
      <c r="O4015" s="41"/>
      <c r="P4015" s="41"/>
      <c r="Q4015" s="41"/>
      <c r="R4015" s="41">
        <v>2715</v>
      </c>
      <c r="S4015" s="41">
        <v>48.598500000000001</v>
      </c>
      <c r="T4015" s="41"/>
      <c r="U4015" s="41"/>
      <c r="V4015" s="41">
        <v>33134</v>
      </c>
      <c r="W4015" s="41">
        <v>653.9366</v>
      </c>
      <c r="X4015" s="41"/>
      <c r="Y4015" s="41"/>
      <c r="Z4015" s="6">
        <f>0</f>
        <v>0</v>
      </c>
      <c r="AA4015" s="6">
        <f t="shared" si="462"/>
        <v>653.9366</v>
      </c>
      <c r="AB4015" t="e">
        <f>IF(ISBLANK(Table1[[#This Row],[FY2425_Cost]])=TRUE,#N/A,Table1[[#This Row],[FY2425_Cost]])</f>
        <v>#N/A</v>
      </c>
      <c r="AC4015" s="6" t="e">
        <f t="shared" si="463"/>
        <v>#N/A</v>
      </c>
      <c r="AD4015" s="6" t="e">
        <f>SUMIFS($AB$3:AB4015,$B$3:B4015,B4015)</f>
        <v>#N/A</v>
      </c>
      <c r="AE4015" s="6">
        <f t="shared" si="464"/>
        <v>6593.0236770468146</v>
      </c>
      <c r="AF4015" s="6">
        <f t="shared" si="465"/>
        <v>6593.0236770468146</v>
      </c>
      <c r="AG4015" s="6">
        <f>VLOOKUP(Table1[[#This Row],[PracticeCode]],$AP$3:$AS$345,4,FALSE)</f>
        <v>6593.0236770468146</v>
      </c>
      <c r="AH4015" s="27">
        <f t="shared" si="466"/>
        <v>479093.05386540189</v>
      </c>
      <c r="AI4015" s="6" t="e">
        <f t="shared" si="461"/>
        <v>#N/A</v>
      </c>
    </row>
    <row r="4016" spans="1:35" x14ac:dyDescent="0.35">
      <c r="A4016" t="str">
        <f t="shared" si="460"/>
        <v>WILLOW TREE FAMILY DOCTORSHarness NorthBrentE84015Oct7</v>
      </c>
      <c r="B4016" s="41" t="s">
        <v>734</v>
      </c>
      <c r="C4016" s="41" t="s">
        <v>431</v>
      </c>
      <c r="D4016" s="41" t="s">
        <v>18</v>
      </c>
      <c r="E4016" s="41" t="s">
        <v>406</v>
      </c>
      <c r="F4016" s="41" t="s">
        <v>406</v>
      </c>
      <c r="G4016" s="41" t="s">
        <v>762</v>
      </c>
      <c r="H4016" s="41">
        <v>7</v>
      </c>
      <c r="I4016" s="41">
        <v>14651.163726770699</v>
      </c>
      <c r="J4016" s="41">
        <v>9346</v>
      </c>
      <c r="K4016" s="41">
        <v>19832</v>
      </c>
      <c r="L4016" s="41">
        <v>185.9854</v>
      </c>
      <c r="M4016" s="41">
        <v>394.65680000000003</v>
      </c>
      <c r="N4016" s="41">
        <v>0</v>
      </c>
      <c r="O4016" s="41">
        <v>3703</v>
      </c>
      <c r="P4016" s="41">
        <v>0</v>
      </c>
      <c r="Q4016" s="41">
        <v>83.317499999999995</v>
      </c>
      <c r="R4016" s="41">
        <v>6340</v>
      </c>
      <c r="S4016" s="41">
        <v>113.486</v>
      </c>
      <c r="T4016" s="41">
        <v>11815</v>
      </c>
      <c r="U4016" s="41">
        <v>259.93</v>
      </c>
      <c r="V4016" s="41">
        <v>35518</v>
      </c>
      <c r="W4016" s="41">
        <v>694.12819999999999</v>
      </c>
      <c r="X4016" s="41">
        <v>15518</v>
      </c>
      <c r="Y4016" s="41">
        <v>343.2475</v>
      </c>
      <c r="Z4016" s="6">
        <f>0</f>
        <v>0</v>
      </c>
      <c r="AA4016" s="6">
        <f t="shared" si="462"/>
        <v>694.12819999999999</v>
      </c>
      <c r="AB4016">
        <f>IF(ISBLANK(Table1[[#This Row],[FY2425_Cost]])=TRUE,#N/A,Table1[[#This Row],[FY2425_Cost]])</f>
        <v>343.2475</v>
      </c>
      <c r="AC4016" s="6">
        <f t="shared" si="463"/>
        <v>-350.88069999999999</v>
      </c>
      <c r="AD4016" s="6" t="e">
        <f>SUMIFS($AB$3:AB4016,$B$3:B4016,B4016)</f>
        <v>#N/A</v>
      </c>
      <c r="AE4016" s="6">
        <f t="shared" si="464"/>
        <v>6593.0236770468146</v>
      </c>
      <c r="AF4016" s="6">
        <f t="shared" si="465"/>
        <v>6593.0236770468146</v>
      </c>
      <c r="AG4016" s="6">
        <f>VLOOKUP(Table1[[#This Row],[PracticeCode]],$AP$3:$AS$345,4,FALSE)</f>
        <v>6593.0236770468146</v>
      </c>
      <c r="AH4016" s="27">
        <f t="shared" si="466"/>
        <v>479093.05386540189</v>
      </c>
      <c r="AI4016" s="6" t="e">
        <f t="shared" si="461"/>
        <v>#N/A</v>
      </c>
    </row>
    <row r="4017" spans="1:35" x14ac:dyDescent="0.35">
      <c r="A4017" t="str">
        <f t="shared" si="460"/>
        <v>WILLOW TREE FAMILY DOCTORSHarness NorthBrentE84015Sep6</v>
      </c>
      <c r="B4017" s="41" t="s">
        <v>734</v>
      </c>
      <c r="C4017" s="41" t="s">
        <v>431</v>
      </c>
      <c r="D4017" s="41" t="s">
        <v>18</v>
      </c>
      <c r="E4017" s="41" t="s">
        <v>406</v>
      </c>
      <c r="F4017" s="41" t="s">
        <v>406</v>
      </c>
      <c r="G4017" s="41" t="s">
        <v>761</v>
      </c>
      <c r="H4017" s="41">
        <v>6</v>
      </c>
      <c r="I4017" s="41">
        <v>14651.163726770699</v>
      </c>
      <c r="J4017" s="41">
        <v>11683</v>
      </c>
      <c r="K4017" s="41">
        <v>15906</v>
      </c>
      <c r="L4017" s="41">
        <v>232.49170000000001</v>
      </c>
      <c r="M4017" s="41">
        <v>316.52940000000001</v>
      </c>
      <c r="N4017" s="41">
        <v>13422</v>
      </c>
      <c r="O4017" s="41">
        <v>4112</v>
      </c>
      <c r="P4017" s="41">
        <v>301.995</v>
      </c>
      <c r="Q4017" s="41">
        <v>92.52</v>
      </c>
      <c r="R4017" s="41">
        <v>6975</v>
      </c>
      <c r="S4017" s="41">
        <v>124.85250000000001</v>
      </c>
      <c r="T4017" s="41">
        <v>10525</v>
      </c>
      <c r="U4017" s="41">
        <v>231.55</v>
      </c>
      <c r="V4017" s="41">
        <v>34564</v>
      </c>
      <c r="W4017" s="41">
        <v>673.87360000000001</v>
      </c>
      <c r="X4017" s="41">
        <v>28059</v>
      </c>
      <c r="Y4017" s="41">
        <v>626.06500000000005</v>
      </c>
      <c r="Z4017" s="6">
        <f>0</f>
        <v>0</v>
      </c>
      <c r="AA4017" s="6">
        <f t="shared" si="462"/>
        <v>673.87360000000001</v>
      </c>
      <c r="AB4017">
        <f>IF(ISBLANK(Table1[[#This Row],[FY2425_Cost]])=TRUE,#N/A,Table1[[#This Row],[FY2425_Cost]])</f>
        <v>626.06500000000005</v>
      </c>
      <c r="AC4017" s="6">
        <f t="shared" si="463"/>
        <v>-47.808599999999956</v>
      </c>
      <c r="AD4017" s="6" t="e">
        <f>SUMIFS($AB$3:AB4017,$B$3:B4017,B4017)</f>
        <v>#N/A</v>
      </c>
      <c r="AE4017" s="6">
        <f t="shared" si="464"/>
        <v>6593.0236770468146</v>
      </c>
      <c r="AF4017" s="6">
        <f t="shared" si="465"/>
        <v>6593.0236770468146</v>
      </c>
      <c r="AG4017" s="6">
        <f>VLOOKUP(Table1[[#This Row],[PracticeCode]],$AP$3:$AS$345,4,FALSE)</f>
        <v>6593.0236770468146</v>
      </c>
      <c r="AH4017" s="27">
        <f t="shared" si="466"/>
        <v>479093.05386540189</v>
      </c>
      <c r="AI4017" s="6" t="e">
        <f t="shared" si="461"/>
        <v>#N/A</v>
      </c>
    </row>
    <row r="4018" spans="1:35" x14ac:dyDescent="0.35">
      <c r="A4018" t="str">
        <f t="shared" si="460"/>
        <v>WOOD LANE MEDICAL CENTRECelandine Health and MetroCare PCNHillingdonE86012Apr1</v>
      </c>
      <c r="B4018" s="41" t="s">
        <v>602</v>
      </c>
      <c r="C4018" s="41" t="s">
        <v>485</v>
      </c>
      <c r="D4018" s="41" t="s">
        <v>8</v>
      </c>
      <c r="E4018" s="41" t="s">
        <v>408</v>
      </c>
      <c r="F4018" s="41" t="s">
        <v>408</v>
      </c>
      <c r="G4018" s="41" t="s">
        <v>756</v>
      </c>
      <c r="H4018" s="41">
        <v>1</v>
      </c>
      <c r="I4018" s="41">
        <v>10597.9705763321</v>
      </c>
      <c r="J4018" s="41">
        <v>4529</v>
      </c>
      <c r="K4018" s="41">
        <v>679</v>
      </c>
      <c r="L4018" s="41">
        <v>83.78649999999999</v>
      </c>
      <c r="M4018" s="41">
        <v>12.561499999999999</v>
      </c>
      <c r="N4018" s="41">
        <v>7490</v>
      </c>
      <c r="O4018" s="41">
        <v>2843</v>
      </c>
      <c r="P4018" s="41">
        <v>149.05100000000002</v>
      </c>
      <c r="Q4018" s="41">
        <v>56.575700000000005</v>
      </c>
      <c r="R4018" s="41">
        <v>4597</v>
      </c>
      <c r="S4018" s="41">
        <v>82.286299999999997</v>
      </c>
      <c r="T4018" s="41">
        <v>2761</v>
      </c>
      <c r="U4018" s="41">
        <v>60.741999999999997</v>
      </c>
      <c r="V4018" s="41">
        <v>9805</v>
      </c>
      <c r="W4018" s="41">
        <v>178.6343</v>
      </c>
      <c r="X4018" s="41">
        <v>13094</v>
      </c>
      <c r="Y4018" s="41">
        <v>266.36870000000005</v>
      </c>
      <c r="Z4018" s="6">
        <f>0</f>
        <v>0</v>
      </c>
      <c r="AA4018" s="6">
        <f t="shared" si="462"/>
        <v>178.6343</v>
      </c>
      <c r="AB4018">
        <f>IF(ISBLANK(Table1[[#This Row],[FY2425_Cost]])=TRUE,#N/A,Table1[[#This Row],[FY2425_Cost]])</f>
        <v>266.36870000000005</v>
      </c>
      <c r="AC4018" s="6">
        <f t="shared" si="463"/>
        <v>87.734400000000051</v>
      </c>
      <c r="AD4018" s="6">
        <f>SUMIFS($AB$3:AB4018,$B$3:B4018,B4018)</f>
        <v>266.36870000000005</v>
      </c>
      <c r="AE4018" s="6">
        <f t="shared" si="464"/>
        <v>4769.0867593494449</v>
      </c>
      <c r="AF4018" s="6">
        <f t="shared" si="465"/>
        <v>4769.0867593494449</v>
      </c>
      <c r="AG4018" s="6">
        <f>VLOOKUP(Table1[[#This Row],[PracticeCode]],$AP$3:$AS$345,4,FALSE)</f>
        <v>4769.0867593494449</v>
      </c>
      <c r="AH4018" s="27">
        <f t="shared" si="466"/>
        <v>346553.63784605969</v>
      </c>
      <c r="AI4018" s="6">
        <f t="shared" si="461"/>
        <v>0</v>
      </c>
    </row>
    <row r="4019" spans="1:35" x14ac:dyDescent="0.35">
      <c r="A4019" t="str">
        <f t="shared" si="460"/>
        <v>WOOD LANE MEDICAL CENTRECelandine Health and MetroCare PCNHillingdonE86012Aug5</v>
      </c>
      <c r="B4019" s="41" t="s">
        <v>602</v>
      </c>
      <c r="C4019" s="41" t="s">
        <v>485</v>
      </c>
      <c r="D4019" s="41" t="s">
        <v>8</v>
      </c>
      <c r="E4019" s="41" t="s">
        <v>408</v>
      </c>
      <c r="F4019" s="41" t="s">
        <v>408</v>
      </c>
      <c r="G4019" s="41" t="s">
        <v>760</v>
      </c>
      <c r="H4019" s="41">
        <v>5</v>
      </c>
      <c r="I4019" s="41">
        <v>10597.9705763321</v>
      </c>
      <c r="J4019" s="41">
        <v>24222</v>
      </c>
      <c r="K4019" s="41">
        <v>7322</v>
      </c>
      <c r="L4019" s="41">
        <v>448.10699999999997</v>
      </c>
      <c r="M4019" s="41">
        <v>135.45699999999999</v>
      </c>
      <c r="N4019" s="41">
        <v>13156</v>
      </c>
      <c r="O4019" s="41">
        <v>1583</v>
      </c>
      <c r="P4019" s="41">
        <v>261.80439999999999</v>
      </c>
      <c r="Q4019" s="41">
        <v>31.501700000000003</v>
      </c>
      <c r="R4019" s="41">
        <v>4110</v>
      </c>
      <c r="S4019" s="41">
        <v>73.569000000000003</v>
      </c>
      <c r="T4019" s="41">
        <v>3667</v>
      </c>
      <c r="U4019" s="41">
        <v>80.674000000000007</v>
      </c>
      <c r="V4019" s="41">
        <v>35654</v>
      </c>
      <c r="W4019" s="41">
        <v>657.13299999999992</v>
      </c>
      <c r="X4019" s="41">
        <v>18406</v>
      </c>
      <c r="Y4019" s="41">
        <v>373.98009999999999</v>
      </c>
      <c r="Z4019" s="6">
        <f>0</f>
        <v>0</v>
      </c>
      <c r="AA4019" s="6">
        <f t="shared" si="462"/>
        <v>657.13299999999992</v>
      </c>
      <c r="AB4019">
        <f>IF(ISBLANK(Table1[[#This Row],[FY2425_Cost]])=TRUE,#N/A,Table1[[#This Row],[FY2425_Cost]])</f>
        <v>373.98009999999999</v>
      </c>
      <c r="AC4019" s="6">
        <f t="shared" si="463"/>
        <v>-283.15289999999993</v>
      </c>
      <c r="AD4019" s="6">
        <f>SUMIFS($AB$3:AB4019,$B$3:B4019,B4019)</f>
        <v>640.34879999999998</v>
      </c>
      <c r="AE4019" s="6">
        <f t="shared" si="464"/>
        <v>4769.0867593494449</v>
      </c>
      <c r="AF4019" s="6">
        <f t="shared" si="465"/>
        <v>4769.0867593494449</v>
      </c>
      <c r="AG4019" s="6">
        <f>VLOOKUP(Table1[[#This Row],[PracticeCode]],$AP$3:$AS$345,4,FALSE)</f>
        <v>4769.0867593494449</v>
      </c>
      <c r="AH4019" s="27">
        <f t="shared" si="466"/>
        <v>346553.63784605969</v>
      </c>
      <c r="AI4019" s="6">
        <f t="shared" si="461"/>
        <v>0</v>
      </c>
    </row>
    <row r="4020" spans="1:35" x14ac:dyDescent="0.35">
      <c r="A4020" t="str">
        <f t="shared" si="460"/>
        <v>WOOD LANE MEDICAL CENTRECelandine Health and MetroCare PCNHillingdonE86012Dec9</v>
      </c>
      <c r="B4020" s="41" t="s">
        <v>602</v>
      </c>
      <c r="C4020" s="41" t="s">
        <v>485</v>
      </c>
      <c r="D4020" s="41" t="s">
        <v>8</v>
      </c>
      <c r="E4020" s="41" t="s">
        <v>408</v>
      </c>
      <c r="F4020" s="41" t="s">
        <v>408</v>
      </c>
      <c r="G4020" s="41" t="s">
        <v>764</v>
      </c>
      <c r="H4020" s="41">
        <v>9</v>
      </c>
      <c r="I4020" s="41">
        <v>10597.9705763321</v>
      </c>
      <c r="J4020" s="41">
        <v>7029</v>
      </c>
      <c r="K4020" s="41">
        <v>1091</v>
      </c>
      <c r="L4020" s="41">
        <v>139.87710000000001</v>
      </c>
      <c r="M4020" s="41">
        <v>21.710900000000002</v>
      </c>
      <c r="N4020" s="41"/>
      <c r="O4020" s="41"/>
      <c r="P4020" s="41"/>
      <c r="Q4020" s="41"/>
      <c r="R4020" s="41">
        <v>1839</v>
      </c>
      <c r="S4020" s="41">
        <v>32.918100000000003</v>
      </c>
      <c r="T4020" s="41"/>
      <c r="U4020" s="41"/>
      <c r="V4020" s="41">
        <v>9959</v>
      </c>
      <c r="W4020" s="41">
        <v>194.50610000000003</v>
      </c>
      <c r="X4020" s="41"/>
      <c r="Y4020" s="41"/>
      <c r="Z4020" s="6">
        <f>0</f>
        <v>0</v>
      </c>
      <c r="AA4020" s="6">
        <f t="shared" si="462"/>
        <v>194.50610000000003</v>
      </c>
      <c r="AB4020" t="e">
        <f>IF(ISBLANK(Table1[[#This Row],[FY2425_Cost]])=TRUE,#N/A,Table1[[#This Row],[FY2425_Cost]])</f>
        <v>#N/A</v>
      </c>
      <c r="AC4020" s="6" t="e">
        <f t="shared" si="463"/>
        <v>#N/A</v>
      </c>
      <c r="AD4020" s="6" t="e">
        <f>SUMIFS($AB$3:AB4020,$B$3:B4020,B4020)</f>
        <v>#N/A</v>
      </c>
      <c r="AE4020" s="6">
        <f t="shared" si="464"/>
        <v>4769.0867593494449</v>
      </c>
      <c r="AF4020" s="6">
        <f t="shared" si="465"/>
        <v>4769.0867593494449</v>
      </c>
      <c r="AG4020" s="6">
        <f>VLOOKUP(Table1[[#This Row],[PracticeCode]],$AP$3:$AS$345,4,FALSE)</f>
        <v>4769.0867593494449</v>
      </c>
      <c r="AH4020" s="27">
        <f t="shared" si="466"/>
        <v>346553.63784605969</v>
      </c>
      <c r="AI4020" s="6" t="e">
        <f t="shared" si="461"/>
        <v>#N/A</v>
      </c>
    </row>
    <row r="4021" spans="1:35" x14ac:dyDescent="0.35">
      <c r="A4021" t="str">
        <f t="shared" si="460"/>
        <v>WOOD LANE MEDICAL CENTRECelandine Health and MetroCare PCNHillingdonE86012Feb11</v>
      </c>
      <c r="B4021" s="41" t="s">
        <v>602</v>
      </c>
      <c r="C4021" s="41" t="s">
        <v>485</v>
      </c>
      <c r="D4021" s="41" t="s">
        <v>8</v>
      </c>
      <c r="E4021" s="41" t="s">
        <v>408</v>
      </c>
      <c r="F4021" s="41" t="s">
        <v>408</v>
      </c>
      <c r="G4021" s="41" t="s">
        <v>766</v>
      </c>
      <c r="H4021" s="41">
        <v>11</v>
      </c>
      <c r="I4021" s="41">
        <v>10597.9705763321</v>
      </c>
      <c r="J4021" s="41">
        <v>7694</v>
      </c>
      <c r="K4021" s="41">
        <v>563</v>
      </c>
      <c r="L4021" s="41">
        <v>153.11060000000001</v>
      </c>
      <c r="M4021" s="41">
        <v>11.203700000000001</v>
      </c>
      <c r="N4021" s="41"/>
      <c r="O4021" s="41"/>
      <c r="P4021" s="41"/>
      <c r="Q4021" s="41"/>
      <c r="R4021" s="41">
        <v>2141</v>
      </c>
      <c r="S4021" s="41">
        <v>38.323900000000002</v>
      </c>
      <c r="T4021" s="41"/>
      <c r="U4021" s="41"/>
      <c r="V4021" s="41">
        <v>10398</v>
      </c>
      <c r="W4021" s="41">
        <v>202.63820000000001</v>
      </c>
      <c r="X4021" s="41"/>
      <c r="Y4021" s="41"/>
      <c r="Z4021" s="6">
        <f>0</f>
        <v>0</v>
      </c>
      <c r="AA4021" s="6">
        <f t="shared" si="462"/>
        <v>202.63820000000001</v>
      </c>
      <c r="AB4021" t="e">
        <f>IF(ISBLANK(Table1[[#This Row],[FY2425_Cost]])=TRUE,#N/A,Table1[[#This Row],[FY2425_Cost]])</f>
        <v>#N/A</v>
      </c>
      <c r="AC4021" s="6" t="e">
        <f t="shared" si="463"/>
        <v>#N/A</v>
      </c>
      <c r="AD4021" s="6" t="e">
        <f>SUMIFS($AB$3:AB4021,$B$3:B4021,B4021)</f>
        <v>#N/A</v>
      </c>
      <c r="AE4021" s="6">
        <f t="shared" si="464"/>
        <v>4769.0867593494449</v>
      </c>
      <c r="AF4021" s="6">
        <f t="shared" si="465"/>
        <v>4769.0867593494449</v>
      </c>
      <c r="AG4021" s="6">
        <f>VLOOKUP(Table1[[#This Row],[PracticeCode]],$AP$3:$AS$345,4,FALSE)</f>
        <v>4769.0867593494449</v>
      </c>
      <c r="AH4021" s="27">
        <f t="shared" si="466"/>
        <v>346553.63784605969</v>
      </c>
      <c r="AI4021" s="6" t="e">
        <f t="shared" si="461"/>
        <v>#N/A</v>
      </c>
    </row>
    <row r="4022" spans="1:35" x14ac:dyDescent="0.35">
      <c r="A4022" t="str">
        <f t="shared" si="460"/>
        <v>WOOD LANE MEDICAL CENTRECelandine Health and MetroCare PCNHillingdonE86012Jan10</v>
      </c>
      <c r="B4022" s="41" t="s">
        <v>602</v>
      </c>
      <c r="C4022" s="41" t="s">
        <v>485</v>
      </c>
      <c r="D4022" s="41" t="s">
        <v>8</v>
      </c>
      <c r="E4022" s="41" t="s">
        <v>408</v>
      </c>
      <c r="F4022" s="41" t="s">
        <v>408</v>
      </c>
      <c r="G4022" s="41" t="s">
        <v>765</v>
      </c>
      <c r="H4022" s="41">
        <v>10</v>
      </c>
      <c r="I4022" s="41">
        <v>10597.9705763321</v>
      </c>
      <c r="J4022" s="41">
        <v>11379</v>
      </c>
      <c r="K4022" s="41">
        <v>1518</v>
      </c>
      <c r="L4022" s="41">
        <v>226.44210000000001</v>
      </c>
      <c r="M4022" s="41">
        <v>30.208200000000001</v>
      </c>
      <c r="N4022" s="41"/>
      <c r="O4022" s="41"/>
      <c r="P4022" s="41"/>
      <c r="Q4022" s="41"/>
      <c r="R4022" s="41">
        <v>2837</v>
      </c>
      <c r="S4022" s="41">
        <v>50.782299999999999</v>
      </c>
      <c r="T4022" s="41"/>
      <c r="U4022" s="41"/>
      <c r="V4022" s="41">
        <v>15734</v>
      </c>
      <c r="W4022" s="41">
        <v>307.43260000000004</v>
      </c>
      <c r="X4022" s="41"/>
      <c r="Y4022" s="41"/>
      <c r="Z4022" s="6">
        <f>0</f>
        <v>0</v>
      </c>
      <c r="AA4022" s="6">
        <f t="shared" si="462"/>
        <v>307.43260000000004</v>
      </c>
      <c r="AB4022" t="e">
        <f>IF(ISBLANK(Table1[[#This Row],[FY2425_Cost]])=TRUE,#N/A,Table1[[#This Row],[FY2425_Cost]])</f>
        <v>#N/A</v>
      </c>
      <c r="AC4022" s="6" t="e">
        <f t="shared" si="463"/>
        <v>#N/A</v>
      </c>
      <c r="AD4022" s="6" t="e">
        <f>SUMIFS($AB$3:AB4022,$B$3:B4022,B4022)</f>
        <v>#N/A</v>
      </c>
      <c r="AE4022" s="6">
        <f t="shared" si="464"/>
        <v>4769.0867593494449</v>
      </c>
      <c r="AF4022" s="6">
        <f t="shared" si="465"/>
        <v>4769.0867593494449</v>
      </c>
      <c r="AG4022" s="6">
        <f>VLOOKUP(Table1[[#This Row],[PracticeCode]],$AP$3:$AS$345,4,FALSE)</f>
        <v>4769.0867593494449</v>
      </c>
      <c r="AH4022" s="27">
        <f t="shared" si="466"/>
        <v>346553.63784605969</v>
      </c>
      <c r="AI4022" s="6" t="e">
        <f t="shared" si="461"/>
        <v>#N/A</v>
      </c>
    </row>
    <row r="4023" spans="1:35" x14ac:dyDescent="0.35">
      <c r="A4023" t="str">
        <f t="shared" si="460"/>
        <v>WOOD LANE MEDICAL CENTRECelandine Health and MetroCare PCNHillingdonE86012Jul4</v>
      </c>
      <c r="B4023" s="41" t="s">
        <v>602</v>
      </c>
      <c r="C4023" s="41" t="s">
        <v>485</v>
      </c>
      <c r="D4023" s="41" t="s">
        <v>8</v>
      </c>
      <c r="E4023" s="41" t="s">
        <v>408</v>
      </c>
      <c r="F4023" s="41" t="s">
        <v>408</v>
      </c>
      <c r="G4023" s="41" t="s">
        <v>759</v>
      </c>
      <c r="H4023" s="41">
        <v>4</v>
      </c>
      <c r="I4023" s="41">
        <v>10597.9705763321</v>
      </c>
      <c r="J4023" s="41">
        <v>44002</v>
      </c>
      <c r="K4023" s="41">
        <v>1185</v>
      </c>
      <c r="L4023" s="41">
        <v>814.03699999999992</v>
      </c>
      <c r="M4023" s="41">
        <v>21.922499999999999</v>
      </c>
      <c r="N4023" s="41">
        <v>8124</v>
      </c>
      <c r="O4023" s="41">
        <v>1066</v>
      </c>
      <c r="P4023" s="41">
        <v>161.66760000000002</v>
      </c>
      <c r="Q4023" s="41">
        <v>21.2134</v>
      </c>
      <c r="R4023" s="41">
        <v>4843</v>
      </c>
      <c r="S4023" s="41">
        <v>86.689700000000002</v>
      </c>
      <c r="T4023" s="41">
        <v>4285</v>
      </c>
      <c r="U4023" s="41">
        <v>94.27</v>
      </c>
      <c r="V4023" s="41">
        <v>50030</v>
      </c>
      <c r="W4023" s="41">
        <v>922.64919999999995</v>
      </c>
      <c r="X4023" s="41">
        <v>13475</v>
      </c>
      <c r="Y4023" s="41">
        <v>277.15100000000001</v>
      </c>
      <c r="Z4023" s="6">
        <f>0</f>
        <v>0</v>
      </c>
      <c r="AA4023" s="6">
        <f t="shared" si="462"/>
        <v>922.64919999999995</v>
      </c>
      <c r="AB4023">
        <f>IF(ISBLANK(Table1[[#This Row],[FY2425_Cost]])=TRUE,#N/A,Table1[[#This Row],[FY2425_Cost]])</f>
        <v>277.15100000000001</v>
      </c>
      <c r="AC4023" s="6">
        <f t="shared" si="463"/>
        <v>-645.4982</v>
      </c>
      <c r="AD4023" s="6" t="e">
        <f>SUMIFS($AB$3:AB4023,$B$3:B4023,B4023)</f>
        <v>#N/A</v>
      </c>
      <c r="AE4023" s="6">
        <f t="shared" si="464"/>
        <v>4769.0867593494449</v>
      </c>
      <c r="AF4023" s="6">
        <f t="shared" si="465"/>
        <v>4769.0867593494449</v>
      </c>
      <c r="AG4023" s="6">
        <f>VLOOKUP(Table1[[#This Row],[PracticeCode]],$AP$3:$AS$345,4,FALSE)</f>
        <v>4769.0867593494449</v>
      </c>
      <c r="AH4023" s="27">
        <f t="shared" si="466"/>
        <v>346553.63784605969</v>
      </c>
      <c r="AI4023" s="6" t="e">
        <f t="shared" si="461"/>
        <v>#N/A</v>
      </c>
    </row>
    <row r="4024" spans="1:35" x14ac:dyDescent="0.35">
      <c r="A4024" t="str">
        <f t="shared" si="460"/>
        <v>WOOD LANE MEDICAL CENTRECelandine Health and MetroCare PCNHillingdonE86012Jun3</v>
      </c>
      <c r="B4024" s="41" t="s">
        <v>602</v>
      </c>
      <c r="C4024" s="41" t="s">
        <v>485</v>
      </c>
      <c r="D4024" s="41" t="s">
        <v>8</v>
      </c>
      <c r="E4024" s="41" t="s">
        <v>408</v>
      </c>
      <c r="F4024" s="41" t="s">
        <v>408</v>
      </c>
      <c r="G4024" s="41" t="s">
        <v>758</v>
      </c>
      <c r="H4024" s="41">
        <v>3</v>
      </c>
      <c r="I4024" s="41">
        <v>10597.9705763321</v>
      </c>
      <c r="J4024" s="41">
        <v>30775</v>
      </c>
      <c r="K4024" s="41">
        <v>682</v>
      </c>
      <c r="L4024" s="41">
        <v>569.33749999999998</v>
      </c>
      <c r="M4024" s="41">
        <v>12.616999999999999</v>
      </c>
      <c r="N4024" s="41">
        <v>11892</v>
      </c>
      <c r="O4024" s="41">
        <v>1126</v>
      </c>
      <c r="P4024" s="41">
        <v>236.6508</v>
      </c>
      <c r="Q4024" s="41">
        <v>22.407400000000003</v>
      </c>
      <c r="R4024" s="41">
        <v>5032</v>
      </c>
      <c r="S4024" s="41">
        <v>90.072800000000001</v>
      </c>
      <c r="T4024" s="41">
        <v>2461</v>
      </c>
      <c r="U4024" s="41">
        <v>54.142000000000003</v>
      </c>
      <c r="V4024" s="41">
        <v>36489</v>
      </c>
      <c r="W4024" s="41">
        <v>672.02729999999997</v>
      </c>
      <c r="X4024" s="41">
        <v>15479</v>
      </c>
      <c r="Y4024" s="41">
        <v>313.2002</v>
      </c>
      <c r="Z4024" s="6">
        <f>0</f>
        <v>0</v>
      </c>
      <c r="AA4024" s="6">
        <f t="shared" si="462"/>
        <v>672.02729999999997</v>
      </c>
      <c r="AB4024">
        <f>IF(ISBLANK(Table1[[#This Row],[FY2425_Cost]])=TRUE,#N/A,Table1[[#This Row],[FY2425_Cost]])</f>
        <v>313.2002</v>
      </c>
      <c r="AC4024" s="6">
        <f t="shared" si="463"/>
        <v>-358.82709999999997</v>
      </c>
      <c r="AD4024" s="6" t="e">
        <f>SUMIFS($AB$3:AB4024,$B$3:B4024,B4024)</f>
        <v>#N/A</v>
      </c>
      <c r="AE4024" s="6">
        <f t="shared" si="464"/>
        <v>4769.0867593494449</v>
      </c>
      <c r="AF4024" s="6">
        <f t="shared" si="465"/>
        <v>4769.0867593494449</v>
      </c>
      <c r="AG4024" s="6">
        <f>VLOOKUP(Table1[[#This Row],[PracticeCode]],$AP$3:$AS$345,4,FALSE)</f>
        <v>4769.0867593494449</v>
      </c>
      <c r="AH4024" s="27">
        <f t="shared" si="466"/>
        <v>346553.63784605969</v>
      </c>
      <c r="AI4024" s="6" t="e">
        <f t="shared" si="461"/>
        <v>#N/A</v>
      </c>
    </row>
    <row r="4025" spans="1:35" x14ac:dyDescent="0.35">
      <c r="A4025" t="str">
        <f t="shared" si="460"/>
        <v>WOOD LANE MEDICAL CENTRECelandine Health and MetroCare PCNHillingdonE86012Mar12</v>
      </c>
      <c r="B4025" s="41" t="s">
        <v>602</v>
      </c>
      <c r="C4025" s="41" t="s">
        <v>485</v>
      </c>
      <c r="D4025" s="41" t="s">
        <v>8</v>
      </c>
      <c r="E4025" s="41" t="s">
        <v>408</v>
      </c>
      <c r="F4025" s="41" t="s">
        <v>408</v>
      </c>
      <c r="G4025" s="41" t="s">
        <v>767</v>
      </c>
      <c r="H4025" s="41">
        <v>12</v>
      </c>
      <c r="I4025" s="41">
        <v>10597.9705763321</v>
      </c>
      <c r="J4025" s="41">
        <v>7827</v>
      </c>
      <c r="K4025" s="41">
        <v>635</v>
      </c>
      <c r="L4025" s="41">
        <v>155.75730000000001</v>
      </c>
      <c r="M4025" s="41">
        <v>12.6365</v>
      </c>
      <c r="N4025" s="41"/>
      <c r="O4025" s="41"/>
      <c r="P4025" s="41"/>
      <c r="Q4025" s="41"/>
      <c r="R4025" s="41">
        <v>2287</v>
      </c>
      <c r="S4025" s="41">
        <v>40.9373</v>
      </c>
      <c r="T4025" s="41"/>
      <c r="U4025" s="41"/>
      <c r="V4025" s="41">
        <v>10749</v>
      </c>
      <c r="W4025" s="41">
        <v>209.33110000000002</v>
      </c>
      <c r="X4025" s="41"/>
      <c r="Y4025" s="41"/>
      <c r="Z4025" s="6">
        <f>0</f>
        <v>0</v>
      </c>
      <c r="AA4025" s="6">
        <f t="shared" si="462"/>
        <v>209.33110000000002</v>
      </c>
      <c r="AB4025" t="e">
        <f>IF(ISBLANK(Table1[[#This Row],[FY2425_Cost]])=TRUE,#N/A,Table1[[#This Row],[FY2425_Cost]])</f>
        <v>#N/A</v>
      </c>
      <c r="AC4025" s="6" t="e">
        <f t="shared" si="463"/>
        <v>#N/A</v>
      </c>
      <c r="AD4025" s="6" t="e">
        <f>SUMIFS($AB$3:AB4025,$B$3:B4025,B4025)</f>
        <v>#N/A</v>
      </c>
      <c r="AE4025" s="6">
        <f t="shared" si="464"/>
        <v>4769.0867593494449</v>
      </c>
      <c r="AF4025" s="6">
        <f t="shared" si="465"/>
        <v>4769.0867593494449</v>
      </c>
      <c r="AG4025" s="6">
        <f>VLOOKUP(Table1[[#This Row],[PracticeCode]],$AP$3:$AS$345,4,FALSE)</f>
        <v>4769.0867593494449</v>
      </c>
      <c r="AH4025" s="27">
        <f t="shared" si="466"/>
        <v>346553.63784605969</v>
      </c>
      <c r="AI4025" s="6" t="e">
        <f t="shared" si="461"/>
        <v>#N/A</v>
      </c>
    </row>
    <row r="4026" spans="1:35" x14ac:dyDescent="0.35">
      <c r="A4026" t="str">
        <f t="shared" si="460"/>
        <v>WOOD LANE MEDICAL CENTRECelandine Health and MetroCare PCNHillingdonE86012May2</v>
      </c>
      <c r="B4026" s="41" t="s">
        <v>602</v>
      </c>
      <c r="C4026" s="41" t="s">
        <v>485</v>
      </c>
      <c r="D4026" s="41" t="s">
        <v>8</v>
      </c>
      <c r="E4026" s="41" t="s">
        <v>408</v>
      </c>
      <c r="F4026" s="41" t="s">
        <v>408</v>
      </c>
      <c r="G4026" s="41" t="s">
        <v>757</v>
      </c>
      <c r="H4026" s="41">
        <v>2</v>
      </c>
      <c r="I4026" s="41">
        <v>10597.9705763321</v>
      </c>
      <c r="J4026" s="41">
        <v>4688</v>
      </c>
      <c r="K4026" s="41">
        <v>777</v>
      </c>
      <c r="L4026" s="41">
        <v>86.727999999999994</v>
      </c>
      <c r="M4026" s="41">
        <v>14.374499999999999</v>
      </c>
      <c r="N4026" s="41">
        <v>8395</v>
      </c>
      <c r="O4026" s="41">
        <v>832</v>
      </c>
      <c r="P4026" s="41">
        <v>167.06050000000002</v>
      </c>
      <c r="Q4026" s="41">
        <v>16.556800000000003</v>
      </c>
      <c r="R4026" s="41">
        <v>5381</v>
      </c>
      <c r="S4026" s="41">
        <v>96.319900000000004</v>
      </c>
      <c r="T4026" s="41">
        <v>2448</v>
      </c>
      <c r="U4026" s="41">
        <v>53.856000000000002</v>
      </c>
      <c r="V4026" s="41">
        <v>10846</v>
      </c>
      <c r="W4026" s="41">
        <v>197.42239999999998</v>
      </c>
      <c r="X4026" s="41">
        <v>11675</v>
      </c>
      <c r="Y4026" s="41">
        <v>237.47330000000002</v>
      </c>
      <c r="Z4026" s="6">
        <f>0</f>
        <v>0</v>
      </c>
      <c r="AA4026" s="6">
        <f t="shared" si="462"/>
        <v>197.42239999999998</v>
      </c>
      <c r="AB4026">
        <f>IF(ISBLANK(Table1[[#This Row],[FY2425_Cost]])=TRUE,#N/A,Table1[[#This Row],[FY2425_Cost]])</f>
        <v>237.47330000000002</v>
      </c>
      <c r="AC4026" s="6">
        <f t="shared" si="463"/>
        <v>40.050900000000041</v>
      </c>
      <c r="AD4026" s="6" t="e">
        <f>SUMIFS($AB$3:AB4026,$B$3:B4026,B4026)</f>
        <v>#N/A</v>
      </c>
      <c r="AE4026" s="6">
        <f t="shared" si="464"/>
        <v>4769.0867593494449</v>
      </c>
      <c r="AF4026" s="6">
        <f t="shared" si="465"/>
        <v>4769.0867593494449</v>
      </c>
      <c r="AG4026" s="6">
        <f>VLOOKUP(Table1[[#This Row],[PracticeCode]],$AP$3:$AS$345,4,FALSE)</f>
        <v>4769.0867593494449</v>
      </c>
      <c r="AH4026" s="27">
        <f t="shared" si="466"/>
        <v>346553.63784605969</v>
      </c>
      <c r="AI4026" s="6" t="e">
        <f t="shared" si="461"/>
        <v>#N/A</v>
      </c>
    </row>
    <row r="4027" spans="1:35" x14ac:dyDescent="0.35">
      <c r="A4027" t="str">
        <f t="shared" si="460"/>
        <v>WOOD LANE MEDICAL CENTRECelandine Health and MetroCare PCNHillingdonE86012Nov8</v>
      </c>
      <c r="B4027" s="41" t="s">
        <v>602</v>
      </c>
      <c r="C4027" s="41" t="s">
        <v>485</v>
      </c>
      <c r="D4027" s="41" t="s">
        <v>8</v>
      </c>
      <c r="E4027" s="41" t="s">
        <v>408</v>
      </c>
      <c r="F4027" s="41" t="s">
        <v>408</v>
      </c>
      <c r="G4027" s="41" t="s">
        <v>763</v>
      </c>
      <c r="H4027" s="41">
        <v>8</v>
      </c>
      <c r="I4027" s="41">
        <v>10597.9705763321</v>
      </c>
      <c r="J4027" s="41">
        <v>11616</v>
      </c>
      <c r="K4027" s="41">
        <v>1815</v>
      </c>
      <c r="L4027" s="41">
        <v>231.1584</v>
      </c>
      <c r="M4027" s="41">
        <v>36.118500000000004</v>
      </c>
      <c r="N4027" s="41"/>
      <c r="O4027" s="41"/>
      <c r="P4027" s="41"/>
      <c r="Q4027" s="41"/>
      <c r="R4027" s="41">
        <v>2598</v>
      </c>
      <c r="S4027" s="41">
        <v>46.504199999999997</v>
      </c>
      <c r="T4027" s="41"/>
      <c r="U4027" s="41"/>
      <c r="V4027" s="41">
        <v>16029</v>
      </c>
      <c r="W4027" s="41">
        <v>313.78110000000004</v>
      </c>
      <c r="X4027" s="41"/>
      <c r="Y4027" s="41"/>
      <c r="Z4027" s="6">
        <f>0</f>
        <v>0</v>
      </c>
      <c r="AA4027" s="6">
        <f t="shared" si="462"/>
        <v>313.78110000000004</v>
      </c>
      <c r="AB4027" t="e">
        <f>IF(ISBLANK(Table1[[#This Row],[FY2425_Cost]])=TRUE,#N/A,Table1[[#This Row],[FY2425_Cost]])</f>
        <v>#N/A</v>
      </c>
      <c r="AC4027" s="6" t="e">
        <f t="shared" si="463"/>
        <v>#N/A</v>
      </c>
      <c r="AD4027" s="6" t="e">
        <f>SUMIFS($AB$3:AB4027,$B$3:B4027,B4027)</f>
        <v>#N/A</v>
      </c>
      <c r="AE4027" s="6">
        <f t="shared" si="464"/>
        <v>4769.0867593494449</v>
      </c>
      <c r="AF4027" s="6">
        <f t="shared" si="465"/>
        <v>4769.0867593494449</v>
      </c>
      <c r="AG4027" s="6">
        <f>VLOOKUP(Table1[[#This Row],[PracticeCode]],$AP$3:$AS$345,4,FALSE)</f>
        <v>4769.0867593494449</v>
      </c>
      <c r="AH4027" s="27">
        <f t="shared" si="466"/>
        <v>346553.63784605969</v>
      </c>
      <c r="AI4027" s="6" t="e">
        <f t="shared" si="461"/>
        <v>#N/A</v>
      </c>
    </row>
    <row r="4028" spans="1:35" x14ac:dyDescent="0.35">
      <c r="A4028" t="str">
        <f t="shared" si="460"/>
        <v>WOOD LANE MEDICAL CENTRECelandine Health and MetroCare PCNHillingdonE86012Oct7</v>
      </c>
      <c r="B4028" s="41" t="s">
        <v>602</v>
      </c>
      <c r="C4028" s="41" t="s">
        <v>485</v>
      </c>
      <c r="D4028" s="41" t="s">
        <v>8</v>
      </c>
      <c r="E4028" s="41" t="s">
        <v>408</v>
      </c>
      <c r="F4028" s="41" t="s">
        <v>408</v>
      </c>
      <c r="G4028" s="41" t="s">
        <v>762</v>
      </c>
      <c r="H4028" s="41">
        <v>7</v>
      </c>
      <c r="I4028" s="41">
        <v>10597.9705763321</v>
      </c>
      <c r="J4028" s="41">
        <v>13999</v>
      </c>
      <c r="K4028" s="41">
        <v>9644</v>
      </c>
      <c r="L4028" s="41">
        <v>278.58010000000002</v>
      </c>
      <c r="M4028" s="41">
        <v>191.91560000000001</v>
      </c>
      <c r="N4028" s="41">
        <v>0</v>
      </c>
      <c r="O4028" s="41">
        <v>8971</v>
      </c>
      <c r="P4028" s="41">
        <v>0</v>
      </c>
      <c r="Q4028" s="41">
        <v>201.8475</v>
      </c>
      <c r="R4028" s="41">
        <v>3372</v>
      </c>
      <c r="S4028" s="41">
        <v>60.358800000000002</v>
      </c>
      <c r="T4028" s="41">
        <v>3137</v>
      </c>
      <c r="U4028" s="41">
        <v>69.013999999999996</v>
      </c>
      <c r="V4028" s="41">
        <v>27015</v>
      </c>
      <c r="W4028" s="41">
        <v>530.85450000000003</v>
      </c>
      <c r="X4028" s="41">
        <v>12108</v>
      </c>
      <c r="Y4028" s="41">
        <v>270.86149999999998</v>
      </c>
      <c r="Z4028" s="6">
        <f>0</f>
        <v>0</v>
      </c>
      <c r="AA4028" s="6">
        <f t="shared" si="462"/>
        <v>530.85450000000003</v>
      </c>
      <c r="AB4028">
        <f>IF(ISBLANK(Table1[[#This Row],[FY2425_Cost]])=TRUE,#N/A,Table1[[#This Row],[FY2425_Cost]])</f>
        <v>270.86149999999998</v>
      </c>
      <c r="AC4028" s="6">
        <f t="shared" si="463"/>
        <v>-259.99300000000005</v>
      </c>
      <c r="AD4028" s="6" t="e">
        <f>SUMIFS($AB$3:AB4028,$B$3:B4028,B4028)</f>
        <v>#N/A</v>
      </c>
      <c r="AE4028" s="6">
        <f t="shared" si="464"/>
        <v>4769.0867593494449</v>
      </c>
      <c r="AF4028" s="6">
        <f t="shared" si="465"/>
        <v>4769.0867593494449</v>
      </c>
      <c r="AG4028" s="6">
        <f>VLOOKUP(Table1[[#This Row],[PracticeCode]],$AP$3:$AS$345,4,FALSE)</f>
        <v>4769.0867593494449</v>
      </c>
      <c r="AH4028" s="27">
        <f t="shared" si="466"/>
        <v>346553.63784605969</v>
      </c>
      <c r="AI4028" s="6" t="e">
        <f t="shared" si="461"/>
        <v>#N/A</v>
      </c>
    </row>
    <row r="4029" spans="1:35" x14ac:dyDescent="0.35">
      <c r="A4029" t="str">
        <f t="shared" si="460"/>
        <v>WOOD LANE MEDICAL CENTRECelandine Health and MetroCare PCNHillingdonE86012Sep6</v>
      </c>
      <c r="B4029" s="41" t="s">
        <v>602</v>
      </c>
      <c r="C4029" s="41" t="s">
        <v>485</v>
      </c>
      <c r="D4029" s="41" t="s">
        <v>8</v>
      </c>
      <c r="E4029" s="41" t="s">
        <v>408</v>
      </c>
      <c r="F4029" s="41" t="s">
        <v>408</v>
      </c>
      <c r="G4029" s="41" t="s">
        <v>761</v>
      </c>
      <c r="H4029" s="41">
        <v>6</v>
      </c>
      <c r="I4029" s="41">
        <v>10597.9705763321</v>
      </c>
      <c r="J4029" s="41">
        <v>11704</v>
      </c>
      <c r="K4029" s="41">
        <v>6683</v>
      </c>
      <c r="L4029" s="41">
        <v>232.90960000000001</v>
      </c>
      <c r="M4029" s="41">
        <v>132.99170000000001</v>
      </c>
      <c r="N4029" s="41">
        <v>10901</v>
      </c>
      <c r="O4029" s="41">
        <v>5753</v>
      </c>
      <c r="P4029" s="41">
        <v>245.27249999999998</v>
      </c>
      <c r="Q4029" s="41">
        <v>129.4425</v>
      </c>
      <c r="R4029" s="41">
        <v>3346</v>
      </c>
      <c r="S4029" s="41">
        <v>59.8934</v>
      </c>
      <c r="T4029" s="41">
        <v>5774</v>
      </c>
      <c r="U4029" s="41">
        <v>127.02800000000001</v>
      </c>
      <c r="V4029" s="41">
        <v>21733</v>
      </c>
      <c r="W4029" s="41">
        <v>425.79469999999998</v>
      </c>
      <c r="X4029" s="41">
        <v>22428</v>
      </c>
      <c r="Y4029" s="41">
        <v>501.74299999999999</v>
      </c>
      <c r="Z4029" s="6">
        <f>0</f>
        <v>0</v>
      </c>
      <c r="AA4029" s="6">
        <f t="shared" si="462"/>
        <v>425.79469999999998</v>
      </c>
      <c r="AB4029">
        <f>IF(ISBLANK(Table1[[#This Row],[FY2425_Cost]])=TRUE,#N/A,Table1[[#This Row],[FY2425_Cost]])</f>
        <v>501.74299999999999</v>
      </c>
      <c r="AC4029" s="6">
        <f t="shared" si="463"/>
        <v>75.948300000000017</v>
      </c>
      <c r="AD4029" s="6" t="e">
        <f>SUMIFS($AB$3:AB4029,$B$3:B4029,B4029)</f>
        <v>#N/A</v>
      </c>
      <c r="AE4029" s="6">
        <f t="shared" si="464"/>
        <v>4769.0867593494449</v>
      </c>
      <c r="AF4029" s="6">
        <f t="shared" si="465"/>
        <v>4769.0867593494449</v>
      </c>
      <c r="AG4029" s="6">
        <f>VLOOKUP(Table1[[#This Row],[PracticeCode]],$AP$3:$AS$345,4,FALSE)</f>
        <v>4769.0867593494449</v>
      </c>
      <c r="AH4029" s="27">
        <f t="shared" si="466"/>
        <v>346553.63784605969</v>
      </c>
      <c r="AI4029" s="6" t="e">
        <f t="shared" si="461"/>
        <v>#N/A</v>
      </c>
    </row>
    <row r="4030" spans="1:35" x14ac:dyDescent="0.35">
      <c r="A4030" t="str">
        <f t="shared" si="460"/>
        <v>WOODBRIDGE MEDICAL CENTRENorth SouthallEalingE85083Apr1</v>
      </c>
      <c r="B4030" s="41" t="s">
        <v>741</v>
      </c>
      <c r="C4030" s="41" t="s">
        <v>451</v>
      </c>
      <c r="D4030" s="41" t="s">
        <v>12</v>
      </c>
      <c r="E4030" s="41" t="s">
        <v>93</v>
      </c>
      <c r="F4030" s="41" t="s">
        <v>93</v>
      </c>
      <c r="G4030" s="41" t="s">
        <v>756</v>
      </c>
      <c r="H4030" s="41">
        <v>1</v>
      </c>
      <c r="I4030" s="41">
        <v>6097.8062152922903</v>
      </c>
      <c r="J4030" s="41">
        <v>294</v>
      </c>
      <c r="K4030" s="41">
        <v>0</v>
      </c>
      <c r="L4030" s="41">
        <v>5.4390000000000001</v>
      </c>
      <c r="M4030" s="41">
        <v>0</v>
      </c>
      <c r="N4030" s="41">
        <v>599</v>
      </c>
      <c r="O4030" s="41">
        <v>0</v>
      </c>
      <c r="P4030" s="41">
        <v>11.920100000000001</v>
      </c>
      <c r="Q4030" s="41">
        <v>0</v>
      </c>
      <c r="R4030" s="41">
        <v>5232</v>
      </c>
      <c r="S4030" s="41">
        <v>93.652799999999999</v>
      </c>
      <c r="T4030" s="41">
        <v>9035</v>
      </c>
      <c r="U4030" s="41">
        <v>198.77</v>
      </c>
      <c r="V4030" s="41">
        <v>5526</v>
      </c>
      <c r="W4030" s="41">
        <v>99.091800000000006</v>
      </c>
      <c r="X4030" s="41">
        <v>9634</v>
      </c>
      <c r="Y4030" s="41">
        <v>210.6901</v>
      </c>
      <c r="Z4030" s="6">
        <f>0</f>
        <v>0</v>
      </c>
      <c r="AA4030" s="6">
        <f t="shared" si="462"/>
        <v>99.091800000000006</v>
      </c>
      <c r="AB4030">
        <f>IF(ISBLANK(Table1[[#This Row],[FY2425_Cost]])=TRUE,#N/A,Table1[[#This Row],[FY2425_Cost]])</f>
        <v>210.6901</v>
      </c>
      <c r="AC4030" s="6">
        <f t="shared" si="463"/>
        <v>111.59829999999999</v>
      </c>
      <c r="AD4030" s="6">
        <f>SUMIFS($AB$3:AB4030,$B$3:B4030,B4030)</f>
        <v>210.6901</v>
      </c>
      <c r="AE4030" s="6">
        <f t="shared" si="464"/>
        <v>2744.0127968815309</v>
      </c>
      <c r="AF4030" s="6">
        <f t="shared" si="465"/>
        <v>2744.0127968815309</v>
      </c>
      <c r="AG4030" s="6">
        <f>VLOOKUP(Table1[[#This Row],[PracticeCode]],$AP$3:$AS$345,4,FALSE)</f>
        <v>2744.0127968815309</v>
      </c>
      <c r="AH4030" s="27">
        <f t="shared" si="466"/>
        <v>199398.26324005792</v>
      </c>
      <c r="AI4030" s="6">
        <f t="shared" si="461"/>
        <v>0</v>
      </c>
    </row>
    <row r="4031" spans="1:35" x14ac:dyDescent="0.35">
      <c r="A4031" t="str">
        <f t="shared" si="460"/>
        <v>WOODBRIDGE MEDICAL CENTRENorth SouthallEalingE85083Aug5</v>
      </c>
      <c r="B4031" s="41" t="s">
        <v>741</v>
      </c>
      <c r="C4031" s="41" t="s">
        <v>451</v>
      </c>
      <c r="D4031" s="41" t="s">
        <v>12</v>
      </c>
      <c r="E4031" s="41" t="s">
        <v>93</v>
      </c>
      <c r="F4031" s="41" t="s">
        <v>93</v>
      </c>
      <c r="G4031" s="41" t="s">
        <v>760</v>
      </c>
      <c r="H4031" s="41">
        <v>5</v>
      </c>
      <c r="I4031" s="41">
        <v>6097.8062152922903</v>
      </c>
      <c r="J4031" s="41">
        <v>5076</v>
      </c>
      <c r="K4031" s="41">
        <v>25</v>
      </c>
      <c r="L4031" s="41">
        <v>93.905999999999992</v>
      </c>
      <c r="M4031" s="41">
        <v>0.46249999999999997</v>
      </c>
      <c r="N4031" s="41">
        <v>549</v>
      </c>
      <c r="O4031" s="41">
        <v>0</v>
      </c>
      <c r="P4031" s="41">
        <v>10.9251</v>
      </c>
      <c r="Q4031" s="41">
        <v>0</v>
      </c>
      <c r="R4031" s="41">
        <v>11050</v>
      </c>
      <c r="S4031" s="41">
        <v>197.79499999999999</v>
      </c>
      <c r="T4031" s="41">
        <v>8343</v>
      </c>
      <c r="U4031" s="41">
        <v>183.54599999999999</v>
      </c>
      <c r="V4031" s="41">
        <v>16151</v>
      </c>
      <c r="W4031" s="41">
        <v>292.1635</v>
      </c>
      <c r="X4031" s="41">
        <v>8892</v>
      </c>
      <c r="Y4031" s="41">
        <v>194.47109999999998</v>
      </c>
      <c r="Z4031" s="6">
        <f>0</f>
        <v>0</v>
      </c>
      <c r="AA4031" s="6">
        <f t="shared" si="462"/>
        <v>292.1635</v>
      </c>
      <c r="AB4031">
        <f>IF(ISBLANK(Table1[[#This Row],[FY2425_Cost]])=TRUE,#N/A,Table1[[#This Row],[FY2425_Cost]])</f>
        <v>194.47109999999998</v>
      </c>
      <c r="AC4031" s="6">
        <f t="shared" si="463"/>
        <v>-97.692400000000021</v>
      </c>
      <c r="AD4031" s="6">
        <f>SUMIFS($AB$3:AB4031,$B$3:B4031,B4031)</f>
        <v>405.16120000000001</v>
      </c>
      <c r="AE4031" s="6">
        <f t="shared" si="464"/>
        <v>2744.0127968815309</v>
      </c>
      <c r="AF4031" s="6">
        <f t="shared" si="465"/>
        <v>2744.0127968815309</v>
      </c>
      <c r="AG4031" s="6">
        <f>VLOOKUP(Table1[[#This Row],[PracticeCode]],$AP$3:$AS$345,4,FALSE)</f>
        <v>2744.0127968815309</v>
      </c>
      <c r="AH4031" s="27">
        <f t="shared" si="466"/>
        <v>199398.26324005792</v>
      </c>
      <c r="AI4031" s="6">
        <f t="shared" si="461"/>
        <v>0</v>
      </c>
    </row>
    <row r="4032" spans="1:35" x14ac:dyDescent="0.35">
      <c r="A4032" t="str">
        <f t="shared" si="460"/>
        <v>WOODBRIDGE MEDICAL CENTRENorth SouthallEalingE85083Dec9</v>
      </c>
      <c r="B4032" s="41" t="s">
        <v>741</v>
      </c>
      <c r="C4032" s="41" t="s">
        <v>451</v>
      </c>
      <c r="D4032" s="41" t="s">
        <v>12</v>
      </c>
      <c r="E4032" s="41" t="s">
        <v>93</v>
      </c>
      <c r="F4032" s="41" t="s">
        <v>93</v>
      </c>
      <c r="G4032" s="41" t="s">
        <v>764</v>
      </c>
      <c r="H4032" s="41">
        <v>9</v>
      </c>
      <c r="I4032" s="41">
        <v>6097.8062152922903</v>
      </c>
      <c r="J4032" s="41">
        <v>704</v>
      </c>
      <c r="K4032" s="41">
        <v>15</v>
      </c>
      <c r="L4032" s="41">
        <v>14.009600000000001</v>
      </c>
      <c r="M4032" s="41">
        <v>0.29849999999999999</v>
      </c>
      <c r="N4032" s="41"/>
      <c r="O4032" s="41"/>
      <c r="P4032" s="41"/>
      <c r="Q4032" s="41"/>
      <c r="R4032" s="41">
        <v>8149</v>
      </c>
      <c r="S4032" s="41">
        <v>145.86709999999999</v>
      </c>
      <c r="T4032" s="41"/>
      <c r="U4032" s="41"/>
      <c r="V4032" s="41">
        <v>8868</v>
      </c>
      <c r="W4032" s="41">
        <v>160.17519999999999</v>
      </c>
      <c r="X4032" s="41"/>
      <c r="Y4032" s="41"/>
      <c r="Z4032" s="6">
        <f>0</f>
        <v>0</v>
      </c>
      <c r="AA4032" s="6">
        <f t="shared" si="462"/>
        <v>160.17519999999999</v>
      </c>
      <c r="AB4032" t="e">
        <f>IF(ISBLANK(Table1[[#This Row],[FY2425_Cost]])=TRUE,#N/A,Table1[[#This Row],[FY2425_Cost]])</f>
        <v>#N/A</v>
      </c>
      <c r="AC4032" s="6" t="e">
        <f t="shared" si="463"/>
        <v>#N/A</v>
      </c>
      <c r="AD4032" s="6" t="e">
        <f>SUMIFS($AB$3:AB4032,$B$3:B4032,B4032)</f>
        <v>#N/A</v>
      </c>
      <c r="AE4032" s="6">
        <f t="shared" si="464"/>
        <v>2744.0127968815309</v>
      </c>
      <c r="AF4032" s="6">
        <f t="shared" si="465"/>
        <v>2744.0127968815309</v>
      </c>
      <c r="AG4032" s="6">
        <f>VLOOKUP(Table1[[#This Row],[PracticeCode]],$AP$3:$AS$345,4,FALSE)</f>
        <v>2744.0127968815309</v>
      </c>
      <c r="AH4032" s="27">
        <f t="shared" si="466"/>
        <v>199398.26324005792</v>
      </c>
      <c r="AI4032" s="6" t="e">
        <f t="shared" si="461"/>
        <v>#N/A</v>
      </c>
    </row>
    <row r="4033" spans="1:35" x14ac:dyDescent="0.35">
      <c r="A4033" t="str">
        <f t="shared" si="460"/>
        <v>WOODBRIDGE MEDICAL CENTRENorth SouthallEalingE85083Feb11</v>
      </c>
      <c r="B4033" s="41" t="s">
        <v>741</v>
      </c>
      <c r="C4033" s="41" t="s">
        <v>451</v>
      </c>
      <c r="D4033" s="41" t="s">
        <v>12</v>
      </c>
      <c r="E4033" s="41" t="s">
        <v>93</v>
      </c>
      <c r="F4033" s="41" t="s">
        <v>93</v>
      </c>
      <c r="G4033" s="41" t="s">
        <v>766</v>
      </c>
      <c r="H4033" s="41">
        <v>11</v>
      </c>
      <c r="I4033" s="41">
        <v>6097.8062152922903</v>
      </c>
      <c r="J4033" s="41">
        <v>458</v>
      </c>
      <c r="K4033" s="41">
        <v>10</v>
      </c>
      <c r="L4033" s="41">
        <v>9.1142000000000003</v>
      </c>
      <c r="M4033" s="41">
        <v>0.19900000000000001</v>
      </c>
      <c r="N4033" s="41"/>
      <c r="O4033" s="41"/>
      <c r="P4033" s="41"/>
      <c r="Q4033" s="41"/>
      <c r="R4033" s="41">
        <v>13793</v>
      </c>
      <c r="S4033" s="41">
        <v>246.8947</v>
      </c>
      <c r="T4033" s="41"/>
      <c r="U4033" s="41"/>
      <c r="V4033" s="41">
        <v>14261</v>
      </c>
      <c r="W4033" s="41">
        <v>256.2079</v>
      </c>
      <c r="X4033" s="41"/>
      <c r="Y4033" s="41"/>
      <c r="Z4033" s="6">
        <f>0</f>
        <v>0</v>
      </c>
      <c r="AA4033" s="6">
        <f t="shared" si="462"/>
        <v>256.2079</v>
      </c>
      <c r="AB4033" t="e">
        <f>IF(ISBLANK(Table1[[#This Row],[FY2425_Cost]])=TRUE,#N/A,Table1[[#This Row],[FY2425_Cost]])</f>
        <v>#N/A</v>
      </c>
      <c r="AC4033" s="6" t="e">
        <f t="shared" si="463"/>
        <v>#N/A</v>
      </c>
      <c r="AD4033" s="6" t="e">
        <f>SUMIFS($AB$3:AB4033,$B$3:B4033,B4033)</f>
        <v>#N/A</v>
      </c>
      <c r="AE4033" s="6">
        <f t="shared" si="464"/>
        <v>2744.0127968815309</v>
      </c>
      <c r="AF4033" s="6">
        <f t="shared" si="465"/>
        <v>2744.0127968815309</v>
      </c>
      <c r="AG4033" s="6">
        <f>VLOOKUP(Table1[[#This Row],[PracticeCode]],$AP$3:$AS$345,4,FALSE)</f>
        <v>2744.0127968815309</v>
      </c>
      <c r="AH4033" s="27">
        <f t="shared" si="466"/>
        <v>199398.26324005792</v>
      </c>
      <c r="AI4033" s="6" t="e">
        <f t="shared" si="461"/>
        <v>#N/A</v>
      </c>
    </row>
    <row r="4034" spans="1:35" x14ac:dyDescent="0.35">
      <c r="A4034" t="str">
        <f t="shared" si="460"/>
        <v>WOODBRIDGE MEDICAL CENTRENorth SouthallEalingE85083Jan10</v>
      </c>
      <c r="B4034" s="41" t="s">
        <v>741</v>
      </c>
      <c r="C4034" s="41" t="s">
        <v>451</v>
      </c>
      <c r="D4034" s="41" t="s">
        <v>12</v>
      </c>
      <c r="E4034" s="41" t="s">
        <v>93</v>
      </c>
      <c r="F4034" s="41" t="s">
        <v>93</v>
      </c>
      <c r="G4034" s="41" t="s">
        <v>765</v>
      </c>
      <c r="H4034" s="41">
        <v>10</v>
      </c>
      <c r="I4034" s="41">
        <v>6097.8062152922903</v>
      </c>
      <c r="J4034" s="41">
        <v>1731</v>
      </c>
      <c r="K4034" s="41">
        <v>7</v>
      </c>
      <c r="L4034" s="41">
        <v>34.446899999999999</v>
      </c>
      <c r="M4034" s="41">
        <v>0.13930000000000001</v>
      </c>
      <c r="N4034" s="41"/>
      <c r="O4034" s="41"/>
      <c r="P4034" s="41"/>
      <c r="Q4034" s="41"/>
      <c r="R4034" s="41">
        <v>11424</v>
      </c>
      <c r="S4034" s="41">
        <v>204.4896</v>
      </c>
      <c r="T4034" s="41"/>
      <c r="U4034" s="41"/>
      <c r="V4034" s="41">
        <v>13162</v>
      </c>
      <c r="W4034" s="41">
        <v>239.07579999999999</v>
      </c>
      <c r="X4034" s="41"/>
      <c r="Y4034" s="41"/>
      <c r="Z4034" s="6">
        <f>0</f>
        <v>0</v>
      </c>
      <c r="AA4034" s="6">
        <f t="shared" si="462"/>
        <v>239.07579999999999</v>
      </c>
      <c r="AB4034" t="e">
        <f>IF(ISBLANK(Table1[[#This Row],[FY2425_Cost]])=TRUE,#N/A,Table1[[#This Row],[FY2425_Cost]])</f>
        <v>#N/A</v>
      </c>
      <c r="AC4034" s="6" t="e">
        <f t="shared" si="463"/>
        <v>#N/A</v>
      </c>
      <c r="AD4034" s="6" t="e">
        <f>SUMIFS($AB$3:AB4034,$B$3:B4034,B4034)</f>
        <v>#N/A</v>
      </c>
      <c r="AE4034" s="6">
        <f t="shared" si="464"/>
        <v>2744.0127968815309</v>
      </c>
      <c r="AF4034" s="6">
        <f t="shared" si="465"/>
        <v>2744.0127968815309</v>
      </c>
      <c r="AG4034" s="6">
        <f>VLOOKUP(Table1[[#This Row],[PracticeCode]],$AP$3:$AS$345,4,FALSE)</f>
        <v>2744.0127968815309</v>
      </c>
      <c r="AH4034" s="27">
        <f t="shared" si="466"/>
        <v>199398.26324005792</v>
      </c>
      <c r="AI4034" s="6" t="e">
        <f t="shared" si="461"/>
        <v>#N/A</v>
      </c>
    </row>
    <row r="4035" spans="1:35" x14ac:dyDescent="0.35">
      <c r="A4035" t="str">
        <f t="shared" ref="A4035:A4076" si="467">CONCATENATE(B4035,C4035,D4035,E4035,G4035,H4035)</f>
        <v>WOODBRIDGE MEDICAL CENTRENorth SouthallEalingE85083Jul4</v>
      </c>
      <c r="B4035" s="41" t="s">
        <v>741</v>
      </c>
      <c r="C4035" s="41" t="s">
        <v>451</v>
      </c>
      <c r="D4035" s="41" t="s">
        <v>12</v>
      </c>
      <c r="E4035" s="41" t="s">
        <v>93</v>
      </c>
      <c r="F4035" s="41" t="s">
        <v>93</v>
      </c>
      <c r="G4035" s="41" t="s">
        <v>759</v>
      </c>
      <c r="H4035" s="41">
        <v>4</v>
      </c>
      <c r="I4035" s="41">
        <v>6097.8062152922903</v>
      </c>
      <c r="J4035" s="41">
        <v>411</v>
      </c>
      <c r="K4035" s="41">
        <v>0</v>
      </c>
      <c r="L4035" s="41">
        <v>7.6034999999999995</v>
      </c>
      <c r="M4035" s="41">
        <v>0</v>
      </c>
      <c r="N4035" s="41">
        <v>254</v>
      </c>
      <c r="O4035" s="41">
        <v>0</v>
      </c>
      <c r="P4035" s="41">
        <v>5.0546000000000006</v>
      </c>
      <c r="Q4035" s="41">
        <v>0</v>
      </c>
      <c r="R4035" s="41">
        <v>6959</v>
      </c>
      <c r="S4035" s="41">
        <v>124.56610000000001</v>
      </c>
      <c r="T4035" s="41">
        <v>8182</v>
      </c>
      <c r="U4035" s="41">
        <v>180.00399999999999</v>
      </c>
      <c r="V4035" s="41">
        <v>7370</v>
      </c>
      <c r="W4035" s="41">
        <v>132.1696</v>
      </c>
      <c r="X4035" s="41">
        <v>8436</v>
      </c>
      <c r="Y4035" s="41">
        <v>185.05859999999998</v>
      </c>
      <c r="Z4035" s="6">
        <f>0</f>
        <v>0</v>
      </c>
      <c r="AA4035" s="6">
        <f t="shared" si="462"/>
        <v>132.1696</v>
      </c>
      <c r="AB4035">
        <f>IF(ISBLANK(Table1[[#This Row],[FY2425_Cost]])=TRUE,#N/A,Table1[[#This Row],[FY2425_Cost]])</f>
        <v>185.05859999999998</v>
      </c>
      <c r="AC4035" s="6">
        <f t="shared" si="463"/>
        <v>52.888999999999982</v>
      </c>
      <c r="AD4035" s="6" t="e">
        <f>SUMIFS($AB$3:AB4035,$B$3:B4035,B4035)</f>
        <v>#N/A</v>
      </c>
      <c r="AE4035" s="6">
        <f t="shared" si="464"/>
        <v>2744.0127968815309</v>
      </c>
      <c r="AF4035" s="6">
        <f t="shared" si="465"/>
        <v>2744.0127968815309</v>
      </c>
      <c r="AG4035" s="6">
        <f>VLOOKUP(Table1[[#This Row],[PracticeCode]],$AP$3:$AS$345,4,FALSE)</f>
        <v>2744.0127968815309</v>
      </c>
      <c r="AH4035" s="27">
        <f t="shared" si="466"/>
        <v>199398.26324005792</v>
      </c>
      <c r="AI4035" s="6" t="e">
        <f t="shared" ref="AI4035:AI4077" si="468">IF(AD4035-AF4035&lt;=0,0,AD4035-AF4035)</f>
        <v>#N/A</v>
      </c>
    </row>
    <row r="4036" spans="1:35" x14ac:dyDescent="0.35">
      <c r="A4036" t="str">
        <f t="shared" si="467"/>
        <v>WOODBRIDGE MEDICAL CENTRENorth SouthallEalingE85083Jun3</v>
      </c>
      <c r="B4036" s="41" t="s">
        <v>741</v>
      </c>
      <c r="C4036" s="41" t="s">
        <v>451</v>
      </c>
      <c r="D4036" s="41" t="s">
        <v>12</v>
      </c>
      <c r="E4036" s="41" t="s">
        <v>93</v>
      </c>
      <c r="F4036" s="41" t="s">
        <v>93</v>
      </c>
      <c r="G4036" s="41" t="s">
        <v>758</v>
      </c>
      <c r="H4036" s="41">
        <v>3</v>
      </c>
      <c r="I4036" s="41">
        <v>6097.8062152922903</v>
      </c>
      <c r="J4036" s="41">
        <v>457</v>
      </c>
      <c r="K4036" s="41">
        <v>4</v>
      </c>
      <c r="L4036" s="41">
        <v>8.4544999999999995</v>
      </c>
      <c r="M4036" s="41">
        <v>7.3999999999999996E-2</v>
      </c>
      <c r="N4036" s="41">
        <v>352</v>
      </c>
      <c r="O4036" s="41">
        <v>0</v>
      </c>
      <c r="P4036" s="41">
        <v>7.0048000000000004</v>
      </c>
      <c r="Q4036" s="41">
        <v>0</v>
      </c>
      <c r="R4036" s="41">
        <v>7916</v>
      </c>
      <c r="S4036" s="41">
        <v>141.69640000000001</v>
      </c>
      <c r="T4036" s="41">
        <v>10842</v>
      </c>
      <c r="U4036" s="41">
        <v>238.524</v>
      </c>
      <c r="V4036" s="41">
        <v>8377</v>
      </c>
      <c r="W4036" s="41">
        <v>150.22490000000002</v>
      </c>
      <c r="X4036" s="41">
        <v>11194</v>
      </c>
      <c r="Y4036" s="41">
        <v>245.52879999999999</v>
      </c>
      <c r="Z4036" s="6">
        <f>0</f>
        <v>0</v>
      </c>
      <c r="AA4036" s="6">
        <f t="shared" si="462"/>
        <v>150.22490000000002</v>
      </c>
      <c r="AB4036">
        <f>IF(ISBLANK(Table1[[#This Row],[FY2425_Cost]])=TRUE,#N/A,Table1[[#This Row],[FY2425_Cost]])</f>
        <v>245.52879999999999</v>
      </c>
      <c r="AC4036" s="6">
        <f t="shared" si="463"/>
        <v>95.30389999999997</v>
      </c>
      <c r="AD4036" s="6" t="e">
        <f>SUMIFS($AB$3:AB4036,$B$3:B4036,B4036)</f>
        <v>#N/A</v>
      </c>
      <c r="AE4036" s="6">
        <f t="shared" si="464"/>
        <v>2744.0127968815309</v>
      </c>
      <c r="AF4036" s="6">
        <f t="shared" si="465"/>
        <v>2744.0127968815309</v>
      </c>
      <c r="AG4036" s="6">
        <f>VLOOKUP(Table1[[#This Row],[PracticeCode]],$AP$3:$AS$345,4,FALSE)</f>
        <v>2744.0127968815309</v>
      </c>
      <c r="AH4036" s="27">
        <f t="shared" si="466"/>
        <v>199398.26324005792</v>
      </c>
      <c r="AI4036" s="6" t="e">
        <f t="shared" si="468"/>
        <v>#N/A</v>
      </c>
    </row>
    <row r="4037" spans="1:35" x14ac:dyDescent="0.35">
      <c r="A4037" t="str">
        <f t="shared" si="467"/>
        <v>WOODBRIDGE MEDICAL CENTRENorth SouthallEalingE85083Mar12</v>
      </c>
      <c r="B4037" s="41" t="s">
        <v>741</v>
      </c>
      <c r="C4037" s="41" t="s">
        <v>451</v>
      </c>
      <c r="D4037" s="41" t="s">
        <v>12</v>
      </c>
      <c r="E4037" s="41" t="s">
        <v>93</v>
      </c>
      <c r="F4037" s="41" t="s">
        <v>93</v>
      </c>
      <c r="G4037" s="41" t="s">
        <v>767</v>
      </c>
      <c r="H4037" s="41">
        <v>12</v>
      </c>
      <c r="I4037" s="41">
        <v>6097.8062152922903</v>
      </c>
      <c r="J4037" s="41">
        <v>330</v>
      </c>
      <c r="K4037" s="41">
        <v>0</v>
      </c>
      <c r="L4037" s="41">
        <v>6.5670000000000002</v>
      </c>
      <c r="M4037" s="41">
        <v>0</v>
      </c>
      <c r="N4037" s="41"/>
      <c r="O4037" s="41"/>
      <c r="P4037" s="41"/>
      <c r="Q4037" s="41"/>
      <c r="R4037" s="41">
        <v>7044</v>
      </c>
      <c r="S4037" s="41">
        <v>126.08759999999999</v>
      </c>
      <c r="T4037" s="41"/>
      <c r="U4037" s="41"/>
      <c r="V4037" s="41">
        <v>7374</v>
      </c>
      <c r="W4037" s="41">
        <v>132.65459999999999</v>
      </c>
      <c r="X4037" s="41"/>
      <c r="Y4037" s="41"/>
      <c r="Z4037" s="6">
        <f>0</f>
        <v>0</v>
      </c>
      <c r="AA4037" s="6">
        <f t="shared" si="462"/>
        <v>132.65459999999999</v>
      </c>
      <c r="AB4037" t="e">
        <f>IF(ISBLANK(Table1[[#This Row],[FY2425_Cost]])=TRUE,#N/A,Table1[[#This Row],[FY2425_Cost]])</f>
        <v>#N/A</v>
      </c>
      <c r="AC4037" s="6" t="e">
        <f t="shared" si="463"/>
        <v>#N/A</v>
      </c>
      <c r="AD4037" s="6" t="e">
        <f>SUMIFS($AB$3:AB4037,$B$3:B4037,B4037)</f>
        <v>#N/A</v>
      </c>
      <c r="AE4037" s="6">
        <f t="shared" si="464"/>
        <v>2744.0127968815309</v>
      </c>
      <c r="AF4037" s="6">
        <f t="shared" si="465"/>
        <v>2744.0127968815309</v>
      </c>
      <c r="AG4037" s="6">
        <f>VLOOKUP(Table1[[#This Row],[PracticeCode]],$AP$3:$AS$345,4,FALSE)</f>
        <v>2744.0127968815309</v>
      </c>
      <c r="AH4037" s="27">
        <f t="shared" si="466"/>
        <v>199398.26324005792</v>
      </c>
      <c r="AI4037" s="6" t="e">
        <f t="shared" si="468"/>
        <v>#N/A</v>
      </c>
    </row>
    <row r="4038" spans="1:35" x14ac:dyDescent="0.35">
      <c r="A4038" t="str">
        <f t="shared" si="467"/>
        <v>WOODBRIDGE MEDICAL CENTRENorth SouthallEalingE85083May2</v>
      </c>
      <c r="B4038" s="41" t="s">
        <v>741</v>
      </c>
      <c r="C4038" s="41" t="s">
        <v>451</v>
      </c>
      <c r="D4038" s="41" t="s">
        <v>12</v>
      </c>
      <c r="E4038" s="41" t="s">
        <v>93</v>
      </c>
      <c r="F4038" s="41" t="s">
        <v>93</v>
      </c>
      <c r="G4038" s="41" t="s">
        <v>757</v>
      </c>
      <c r="H4038" s="41">
        <v>2</v>
      </c>
      <c r="I4038" s="41">
        <v>6097.8062152922903</v>
      </c>
      <c r="J4038" s="41">
        <v>480</v>
      </c>
      <c r="K4038" s="41">
        <v>0</v>
      </c>
      <c r="L4038" s="41">
        <v>8.879999999999999</v>
      </c>
      <c r="M4038" s="41">
        <v>0</v>
      </c>
      <c r="N4038" s="41">
        <v>373</v>
      </c>
      <c r="O4038" s="41">
        <v>0</v>
      </c>
      <c r="P4038" s="41">
        <v>7.4227000000000007</v>
      </c>
      <c r="Q4038" s="41">
        <v>0</v>
      </c>
      <c r="R4038" s="41">
        <v>5847</v>
      </c>
      <c r="S4038" s="41">
        <v>104.6613</v>
      </c>
      <c r="T4038" s="41">
        <v>7206</v>
      </c>
      <c r="U4038" s="41">
        <v>158.53200000000001</v>
      </c>
      <c r="V4038" s="41">
        <v>6327</v>
      </c>
      <c r="W4038" s="41">
        <v>113.54129999999999</v>
      </c>
      <c r="X4038" s="41">
        <v>7579</v>
      </c>
      <c r="Y4038" s="41">
        <v>165.9547</v>
      </c>
      <c r="Z4038" s="6">
        <f>0</f>
        <v>0</v>
      </c>
      <c r="AA4038" s="6">
        <f t="shared" si="462"/>
        <v>113.54129999999999</v>
      </c>
      <c r="AB4038">
        <f>IF(ISBLANK(Table1[[#This Row],[FY2425_Cost]])=TRUE,#N/A,Table1[[#This Row],[FY2425_Cost]])</f>
        <v>165.9547</v>
      </c>
      <c r="AC4038" s="6">
        <f t="shared" si="463"/>
        <v>52.41340000000001</v>
      </c>
      <c r="AD4038" s="6" t="e">
        <f>SUMIFS($AB$3:AB4038,$B$3:B4038,B4038)</f>
        <v>#N/A</v>
      </c>
      <c r="AE4038" s="6">
        <f t="shared" si="464"/>
        <v>2744.0127968815309</v>
      </c>
      <c r="AF4038" s="6">
        <f t="shared" si="465"/>
        <v>2744.0127968815309</v>
      </c>
      <c r="AG4038" s="6">
        <f>VLOOKUP(Table1[[#This Row],[PracticeCode]],$AP$3:$AS$345,4,FALSE)</f>
        <v>2744.0127968815309</v>
      </c>
      <c r="AH4038" s="27">
        <f t="shared" si="466"/>
        <v>199398.26324005792</v>
      </c>
      <c r="AI4038" s="6" t="e">
        <f t="shared" si="468"/>
        <v>#N/A</v>
      </c>
    </row>
    <row r="4039" spans="1:35" x14ac:dyDescent="0.35">
      <c r="A4039" t="str">
        <f t="shared" si="467"/>
        <v>WOODBRIDGE MEDICAL CENTRENorth SouthallEalingE85083Nov8</v>
      </c>
      <c r="B4039" s="41" t="s">
        <v>741</v>
      </c>
      <c r="C4039" s="41" t="s">
        <v>451</v>
      </c>
      <c r="D4039" s="41" t="s">
        <v>12</v>
      </c>
      <c r="E4039" s="41" t="s">
        <v>93</v>
      </c>
      <c r="F4039" s="41" t="s">
        <v>93</v>
      </c>
      <c r="G4039" s="41" t="s">
        <v>763</v>
      </c>
      <c r="H4039" s="41">
        <v>8</v>
      </c>
      <c r="I4039" s="41">
        <v>6097.8062152922903</v>
      </c>
      <c r="J4039" s="41">
        <v>475</v>
      </c>
      <c r="K4039" s="41">
        <v>0</v>
      </c>
      <c r="L4039" s="41">
        <v>9.4525000000000006</v>
      </c>
      <c r="M4039" s="41">
        <v>0</v>
      </c>
      <c r="N4039" s="41"/>
      <c r="O4039" s="41"/>
      <c r="P4039" s="41"/>
      <c r="Q4039" s="41"/>
      <c r="R4039" s="41">
        <v>11354</v>
      </c>
      <c r="S4039" s="41">
        <v>203.23660000000001</v>
      </c>
      <c r="T4039" s="41"/>
      <c r="U4039" s="41"/>
      <c r="V4039" s="41">
        <v>11829</v>
      </c>
      <c r="W4039" s="41">
        <v>212.6891</v>
      </c>
      <c r="X4039" s="41"/>
      <c r="Y4039" s="41"/>
      <c r="Z4039" s="6">
        <f>0</f>
        <v>0</v>
      </c>
      <c r="AA4039" s="6">
        <f t="shared" si="462"/>
        <v>212.6891</v>
      </c>
      <c r="AB4039" t="e">
        <f>IF(ISBLANK(Table1[[#This Row],[FY2425_Cost]])=TRUE,#N/A,Table1[[#This Row],[FY2425_Cost]])</f>
        <v>#N/A</v>
      </c>
      <c r="AC4039" s="6" t="e">
        <f t="shared" si="463"/>
        <v>#N/A</v>
      </c>
      <c r="AD4039" s="6" t="e">
        <f>SUMIFS($AB$3:AB4039,$B$3:B4039,B4039)</f>
        <v>#N/A</v>
      </c>
      <c r="AE4039" s="6">
        <f t="shared" si="464"/>
        <v>2744.0127968815309</v>
      </c>
      <c r="AF4039" s="6">
        <f t="shared" si="465"/>
        <v>2744.0127968815309</v>
      </c>
      <c r="AG4039" s="6">
        <f>VLOOKUP(Table1[[#This Row],[PracticeCode]],$AP$3:$AS$345,4,FALSE)</f>
        <v>2744.0127968815309</v>
      </c>
      <c r="AH4039" s="27">
        <f t="shared" si="466"/>
        <v>199398.26324005792</v>
      </c>
      <c r="AI4039" s="6" t="e">
        <f t="shared" si="468"/>
        <v>#N/A</v>
      </c>
    </row>
    <row r="4040" spans="1:35" x14ac:dyDescent="0.35">
      <c r="A4040" t="str">
        <f t="shared" si="467"/>
        <v>WOODBRIDGE MEDICAL CENTRENorth SouthallEalingE85083Oct7</v>
      </c>
      <c r="B4040" s="41" t="s">
        <v>741</v>
      </c>
      <c r="C4040" s="41" t="s">
        <v>451</v>
      </c>
      <c r="D4040" s="41" t="s">
        <v>12</v>
      </c>
      <c r="E4040" s="41" t="s">
        <v>93</v>
      </c>
      <c r="F4040" s="41" t="s">
        <v>93</v>
      </c>
      <c r="G4040" s="41" t="s">
        <v>762</v>
      </c>
      <c r="H4040" s="41">
        <v>7</v>
      </c>
      <c r="I4040" s="41">
        <v>6097.8062152922903</v>
      </c>
      <c r="J4040" s="41">
        <v>575</v>
      </c>
      <c r="K4040" s="41">
        <v>0</v>
      </c>
      <c r="L4040" s="41">
        <v>11.442500000000001</v>
      </c>
      <c r="M4040" s="41">
        <v>0</v>
      </c>
      <c r="N4040" s="41">
        <v>0</v>
      </c>
      <c r="O4040" s="41">
        <v>2</v>
      </c>
      <c r="P4040" s="41">
        <v>0</v>
      </c>
      <c r="Q4040" s="41">
        <v>4.4999999999999998E-2</v>
      </c>
      <c r="R4040" s="41">
        <v>18059</v>
      </c>
      <c r="S4040" s="41">
        <v>323.2561</v>
      </c>
      <c r="T4040" s="41">
        <v>19017</v>
      </c>
      <c r="U4040" s="41">
        <v>418.37400000000002</v>
      </c>
      <c r="V4040" s="41">
        <v>18634</v>
      </c>
      <c r="W4040" s="41">
        <v>334.6986</v>
      </c>
      <c r="X4040" s="41">
        <v>19019</v>
      </c>
      <c r="Y4040" s="41">
        <v>418.41900000000004</v>
      </c>
      <c r="Z4040" s="6">
        <f>0</f>
        <v>0</v>
      </c>
      <c r="AA4040" s="6">
        <f t="shared" si="462"/>
        <v>334.6986</v>
      </c>
      <c r="AB4040">
        <f>IF(ISBLANK(Table1[[#This Row],[FY2425_Cost]])=TRUE,#N/A,Table1[[#This Row],[FY2425_Cost]])</f>
        <v>418.41900000000004</v>
      </c>
      <c r="AC4040" s="6">
        <f t="shared" si="463"/>
        <v>83.720400000000041</v>
      </c>
      <c r="AD4040" s="6" t="e">
        <f>SUMIFS($AB$3:AB4040,$B$3:B4040,B4040)</f>
        <v>#N/A</v>
      </c>
      <c r="AE4040" s="6">
        <f t="shared" si="464"/>
        <v>2744.0127968815309</v>
      </c>
      <c r="AF4040" s="6">
        <f t="shared" si="465"/>
        <v>2744.0127968815309</v>
      </c>
      <c r="AG4040" s="6">
        <f>VLOOKUP(Table1[[#This Row],[PracticeCode]],$AP$3:$AS$345,4,FALSE)</f>
        <v>2744.0127968815309</v>
      </c>
      <c r="AH4040" s="27">
        <f t="shared" si="466"/>
        <v>199398.26324005792</v>
      </c>
      <c r="AI4040" s="6" t="e">
        <f t="shared" si="468"/>
        <v>#N/A</v>
      </c>
    </row>
    <row r="4041" spans="1:35" x14ac:dyDescent="0.35">
      <c r="A4041" t="str">
        <f t="shared" si="467"/>
        <v>WOODBRIDGE MEDICAL CENTRENorth SouthallEalingE85083Sep6</v>
      </c>
      <c r="B4041" s="41" t="s">
        <v>741</v>
      </c>
      <c r="C4041" s="41" t="s">
        <v>451</v>
      </c>
      <c r="D4041" s="41" t="s">
        <v>12</v>
      </c>
      <c r="E4041" s="41" t="s">
        <v>93</v>
      </c>
      <c r="F4041" s="41" t="s">
        <v>93</v>
      </c>
      <c r="G4041" s="41" t="s">
        <v>761</v>
      </c>
      <c r="H4041" s="41">
        <v>6</v>
      </c>
      <c r="I4041" s="41">
        <v>6097.8062152922903</v>
      </c>
      <c r="J4041" s="41">
        <v>437</v>
      </c>
      <c r="K4041" s="41">
        <v>10</v>
      </c>
      <c r="L4041" s="41">
        <v>8.6963000000000008</v>
      </c>
      <c r="M4041" s="41">
        <v>0.19900000000000001</v>
      </c>
      <c r="N4041" s="41">
        <v>596</v>
      </c>
      <c r="O4041" s="41">
        <v>0</v>
      </c>
      <c r="P4041" s="41">
        <v>13.41</v>
      </c>
      <c r="Q4041" s="41">
        <v>0</v>
      </c>
      <c r="R4041" s="41">
        <v>18322</v>
      </c>
      <c r="S4041" s="41">
        <v>327.96379999999999</v>
      </c>
      <c r="T4041" s="41">
        <v>17480</v>
      </c>
      <c r="U4041" s="41">
        <v>384.56</v>
      </c>
      <c r="V4041" s="41">
        <v>18769</v>
      </c>
      <c r="W4041" s="41">
        <v>336.85910000000001</v>
      </c>
      <c r="X4041" s="41">
        <v>18076</v>
      </c>
      <c r="Y4041" s="41">
        <v>397.97</v>
      </c>
      <c r="Z4041" s="6">
        <f>0</f>
        <v>0</v>
      </c>
      <c r="AA4041" s="6">
        <f t="shared" si="462"/>
        <v>336.85910000000001</v>
      </c>
      <c r="AB4041">
        <f>IF(ISBLANK(Table1[[#This Row],[FY2425_Cost]])=TRUE,#N/A,Table1[[#This Row],[FY2425_Cost]])</f>
        <v>397.97</v>
      </c>
      <c r="AC4041" s="6">
        <f t="shared" si="463"/>
        <v>61.110900000000015</v>
      </c>
      <c r="AD4041" s="6" t="e">
        <f>SUMIFS($AB$3:AB4041,$B$3:B4041,B4041)</f>
        <v>#N/A</v>
      </c>
      <c r="AE4041" s="6">
        <f t="shared" si="464"/>
        <v>2744.0127968815309</v>
      </c>
      <c r="AF4041" s="6">
        <f t="shared" si="465"/>
        <v>2744.0127968815309</v>
      </c>
      <c r="AG4041" s="6">
        <f>VLOOKUP(Table1[[#This Row],[PracticeCode]],$AP$3:$AS$345,4,FALSE)</f>
        <v>2744.0127968815309</v>
      </c>
      <c r="AH4041" s="27">
        <f t="shared" si="466"/>
        <v>199398.26324005792</v>
      </c>
      <c r="AI4041" s="6" t="e">
        <f t="shared" si="468"/>
        <v>#N/A</v>
      </c>
    </row>
    <row r="4042" spans="1:35" x14ac:dyDescent="0.35">
      <c r="A4042" t="str">
        <f t="shared" si="467"/>
        <v>WOODFIELD ROAD SURGERYRegents HealthCentral LondonE87741Apr1</v>
      </c>
      <c r="B4042" s="41" t="s">
        <v>593</v>
      </c>
      <c r="C4042" s="41" t="s">
        <v>456</v>
      </c>
      <c r="D4042" s="41" t="s">
        <v>33</v>
      </c>
      <c r="E4042" s="41" t="s">
        <v>409</v>
      </c>
      <c r="F4042" s="41" t="s">
        <v>409</v>
      </c>
      <c r="G4042" s="41" t="s">
        <v>756</v>
      </c>
      <c r="H4042" s="41">
        <v>1</v>
      </c>
      <c r="I4042" s="41">
        <v>4196.1738610433704</v>
      </c>
      <c r="J4042" s="41">
        <v>1116</v>
      </c>
      <c r="K4042" s="41">
        <v>382</v>
      </c>
      <c r="L4042" s="41">
        <v>20.645999999999997</v>
      </c>
      <c r="M4042" s="41">
        <v>7.0669999999999993</v>
      </c>
      <c r="N4042" s="41">
        <v>1359</v>
      </c>
      <c r="O4042" s="41">
        <v>0</v>
      </c>
      <c r="P4042" s="41">
        <v>27.0441</v>
      </c>
      <c r="Q4042" s="41">
        <v>0</v>
      </c>
      <c r="R4042" s="41">
        <v>1672</v>
      </c>
      <c r="S4042" s="41">
        <v>29.928799999999999</v>
      </c>
      <c r="T4042" s="41">
        <v>1583</v>
      </c>
      <c r="U4042" s="41">
        <v>34.826000000000001</v>
      </c>
      <c r="V4042" s="41">
        <v>3170</v>
      </c>
      <c r="W4042" s="41">
        <v>57.641799999999996</v>
      </c>
      <c r="X4042" s="41">
        <v>2942</v>
      </c>
      <c r="Y4042" s="41">
        <v>61.870100000000001</v>
      </c>
      <c r="Z4042" s="6">
        <f>0</f>
        <v>0</v>
      </c>
      <c r="AA4042" s="6">
        <f t="shared" si="462"/>
        <v>57.641799999999996</v>
      </c>
      <c r="AB4042">
        <f>IF(ISBLANK(Table1[[#This Row],[FY2425_Cost]])=TRUE,#N/A,Table1[[#This Row],[FY2425_Cost]])</f>
        <v>61.870100000000001</v>
      </c>
      <c r="AC4042" s="6">
        <f t="shared" si="463"/>
        <v>4.2283000000000044</v>
      </c>
      <c r="AD4042" s="6">
        <f>SUMIFS($AB$3:AB4042,$B$3:B4042,B4042)</f>
        <v>61.870100000000001</v>
      </c>
      <c r="AE4042" s="6">
        <f t="shared" si="464"/>
        <v>1888.2782374695166</v>
      </c>
      <c r="AF4042" s="6">
        <f t="shared" si="465"/>
        <v>1888.2782374695166</v>
      </c>
      <c r="AG4042" s="6">
        <f>VLOOKUP(Table1[[#This Row],[PracticeCode]],$AP$3:$AS$345,4,FALSE)</f>
        <v>1888.2782374695166</v>
      </c>
      <c r="AH4042" s="27">
        <f t="shared" si="466"/>
        <v>137214.88525611823</v>
      </c>
      <c r="AI4042" s="6">
        <f t="shared" si="468"/>
        <v>0</v>
      </c>
    </row>
    <row r="4043" spans="1:35" x14ac:dyDescent="0.35">
      <c r="A4043" t="str">
        <f t="shared" si="467"/>
        <v>WOODFIELD ROAD SURGERYRegents HealthCentral LondonE87741Aug5</v>
      </c>
      <c r="B4043" s="41" t="s">
        <v>593</v>
      </c>
      <c r="C4043" s="41" t="s">
        <v>456</v>
      </c>
      <c r="D4043" s="41" t="s">
        <v>33</v>
      </c>
      <c r="E4043" s="41" t="s">
        <v>409</v>
      </c>
      <c r="F4043" s="41" t="s">
        <v>409</v>
      </c>
      <c r="G4043" s="41" t="s">
        <v>760</v>
      </c>
      <c r="H4043" s="41">
        <v>5</v>
      </c>
      <c r="I4043" s="41">
        <v>4196.1738610433704</v>
      </c>
      <c r="J4043" s="41">
        <v>1121</v>
      </c>
      <c r="K4043" s="41">
        <v>2</v>
      </c>
      <c r="L4043" s="41">
        <v>20.738499999999998</v>
      </c>
      <c r="M4043" s="41">
        <v>3.6999999999999998E-2</v>
      </c>
      <c r="N4043" s="41">
        <v>1583</v>
      </c>
      <c r="O4043" s="41">
        <v>6</v>
      </c>
      <c r="P4043" s="41">
        <v>31.501700000000003</v>
      </c>
      <c r="Q4043" s="41">
        <v>0.11940000000000001</v>
      </c>
      <c r="R4043" s="41">
        <v>2820</v>
      </c>
      <c r="S4043" s="41">
        <v>50.478000000000002</v>
      </c>
      <c r="T4043" s="41">
        <v>5474</v>
      </c>
      <c r="U4043" s="41">
        <v>120.428</v>
      </c>
      <c r="V4043" s="41">
        <v>3943</v>
      </c>
      <c r="W4043" s="41">
        <v>71.253500000000003</v>
      </c>
      <c r="X4043" s="41">
        <v>7063</v>
      </c>
      <c r="Y4043" s="41">
        <v>152.04910000000001</v>
      </c>
      <c r="Z4043" s="6">
        <f>0</f>
        <v>0</v>
      </c>
      <c r="AA4043" s="6">
        <f t="shared" si="462"/>
        <v>71.253500000000003</v>
      </c>
      <c r="AB4043">
        <f>IF(ISBLANK(Table1[[#This Row],[FY2425_Cost]])=TRUE,#N/A,Table1[[#This Row],[FY2425_Cost]])</f>
        <v>152.04910000000001</v>
      </c>
      <c r="AC4043" s="6">
        <f t="shared" si="463"/>
        <v>80.795600000000007</v>
      </c>
      <c r="AD4043" s="6">
        <f>SUMIFS($AB$3:AB4043,$B$3:B4043,B4043)</f>
        <v>213.91920000000002</v>
      </c>
      <c r="AE4043" s="6">
        <f t="shared" si="464"/>
        <v>1888.2782374695166</v>
      </c>
      <c r="AF4043" s="6">
        <f t="shared" si="465"/>
        <v>1888.2782374695166</v>
      </c>
      <c r="AG4043" s="6">
        <f>VLOOKUP(Table1[[#This Row],[PracticeCode]],$AP$3:$AS$345,4,FALSE)</f>
        <v>1888.2782374695166</v>
      </c>
      <c r="AH4043" s="27">
        <f t="shared" si="466"/>
        <v>137214.88525611823</v>
      </c>
      <c r="AI4043" s="6">
        <f t="shared" si="468"/>
        <v>0</v>
      </c>
    </row>
    <row r="4044" spans="1:35" x14ac:dyDescent="0.35">
      <c r="A4044" t="str">
        <f t="shared" si="467"/>
        <v>WOODFIELD ROAD SURGERYRegents HealthCentral LondonE87741Dec9</v>
      </c>
      <c r="B4044" s="41" t="s">
        <v>593</v>
      </c>
      <c r="C4044" s="41" t="s">
        <v>456</v>
      </c>
      <c r="D4044" s="41" t="s">
        <v>33</v>
      </c>
      <c r="E4044" s="41" t="s">
        <v>409</v>
      </c>
      <c r="F4044" s="41" t="s">
        <v>409</v>
      </c>
      <c r="G4044" s="41" t="s">
        <v>764</v>
      </c>
      <c r="H4044" s="41">
        <v>9</v>
      </c>
      <c r="I4044" s="41">
        <v>4196.1738610433704</v>
      </c>
      <c r="J4044" s="41">
        <v>1319</v>
      </c>
      <c r="K4044" s="41">
        <v>0</v>
      </c>
      <c r="L4044" s="41">
        <v>26.248100000000001</v>
      </c>
      <c r="M4044" s="41">
        <v>0</v>
      </c>
      <c r="N4044" s="41"/>
      <c r="O4044" s="41"/>
      <c r="P4044" s="41"/>
      <c r="Q4044" s="41"/>
      <c r="R4044" s="41">
        <v>862</v>
      </c>
      <c r="S4044" s="41">
        <v>15.4298</v>
      </c>
      <c r="T4044" s="41"/>
      <c r="U4044" s="41"/>
      <c r="V4044" s="41">
        <v>2181</v>
      </c>
      <c r="W4044" s="41">
        <v>41.677900000000001</v>
      </c>
      <c r="X4044" s="41"/>
      <c r="Y4044" s="41"/>
      <c r="Z4044" s="6">
        <f>0</f>
        <v>0</v>
      </c>
      <c r="AA4044" s="6">
        <f t="shared" si="462"/>
        <v>41.677900000000001</v>
      </c>
      <c r="AB4044" t="e">
        <f>IF(ISBLANK(Table1[[#This Row],[FY2425_Cost]])=TRUE,#N/A,Table1[[#This Row],[FY2425_Cost]])</f>
        <v>#N/A</v>
      </c>
      <c r="AC4044" s="6" t="e">
        <f t="shared" si="463"/>
        <v>#N/A</v>
      </c>
      <c r="AD4044" s="6" t="e">
        <f>SUMIFS($AB$3:AB4044,$B$3:B4044,B4044)</f>
        <v>#N/A</v>
      </c>
      <c r="AE4044" s="6">
        <f t="shared" si="464"/>
        <v>1888.2782374695166</v>
      </c>
      <c r="AF4044" s="6">
        <f t="shared" si="465"/>
        <v>1888.2782374695166</v>
      </c>
      <c r="AG4044" s="6">
        <f>VLOOKUP(Table1[[#This Row],[PracticeCode]],$AP$3:$AS$345,4,FALSE)</f>
        <v>1888.2782374695166</v>
      </c>
      <c r="AH4044" s="27">
        <f t="shared" si="466"/>
        <v>137214.88525611823</v>
      </c>
      <c r="AI4044" s="6" t="e">
        <f t="shared" si="468"/>
        <v>#N/A</v>
      </c>
    </row>
    <row r="4045" spans="1:35" x14ac:dyDescent="0.35">
      <c r="A4045" t="str">
        <f t="shared" si="467"/>
        <v>WOODFIELD ROAD SURGERYRegents HealthCentral LondonE87741Feb11</v>
      </c>
      <c r="B4045" s="41" t="s">
        <v>593</v>
      </c>
      <c r="C4045" s="41" t="s">
        <v>456</v>
      </c>
      <c r="D4045" s="41" t="s">
        <v>33</v>
      </c>
      <c r="E4045" s="41" t="s">
        <v>409</v>
      </c>
      <c r="F4045" s="41" t="s">
        <v>409</v>
      </c>
      <c r="G4045" s="41" t="s">
        <v>766</v>
      </c>
      <c r="H4045" s="41">
        <v>11</v>
      </c>
      <c r="I4045" s="41">
        <v>4196.1738610433704</v>
      </c>
      <c r="J4045" s="41">
        <v>1299</v>
      </c>
      <c r="K4045" s="41">
        <v>0</v>
      </c>
      <c r="L4045" s="41">
        <v>25.850100000000001</v>
      </c>
      <c r="M4045" s="41">
        <v>0</v>
      </c>
      <c r="N4045" s="41"/>
      <c r="O4045" s="41"/>
      <c r="P4045" s="41"/>
      <c r="Q4045" s="41"/>
      <c r="R4045" s="41">
        <v>3183</v>
      </c>
      <c r="S4045" s="41">
        <v>56.975700000000003</v>
      </c>
      <c r="T4045" s="41"/>
      <c r="U4045" s="41"/>
      <c r="V4045" s="41">
        <v>4482</v>
      </c>
      <c r="W4045" s="41">
        <v>82.825800000000001</v>
      </c>
      <c r="X4045" s="41"/>
      <c r="Y4045" s="41"/>
      <c r="Z4045" s="6">
        <f>0</f>
        <v>0</v>
      </c>
      <c r="AA4045" s="6">
        <f t="shared" si="462"/>
        <v>82.825800000000001</v>
      </c>
      <c r="AB4045" t="e">
        <f>IF(ISBLANK(Table1[[#This Row],[FY2425_Cost]])=TRUE,#N/A,Table1[[#This Row],[FY2425_Cost]])</f>
        <v>#N/A</v>
      </c>
      <c r="AC4045" s="6" t="e">
        <f t="shared" si="463"/>
        <v>#N/A</v>
      </c>
      <c r="AD4045" s="6" t="e">
        <f>SUMIFS($AB$3:AB4045,$B$3:B4045,B4045)</f>
        <v>#N/A</v>
      </c>
      <c r="AE4045" s="6">
        <f t="shared" si="464"/>
        <v>1888.2782374695166</v>
      </c>
      <c r="AF4045" s="6">
        <f t="shared" si="465"/>
        <v>1888.2782374695166</v>
      </c>
      <c r="AG4045" s="6">
        <f>VLOOKUP(Table1[[#This Row],[PracticeCode]],$AP$3:$AS$345,4,FALSE)</f>
        <v>1888.2782374695166</v>
      </c>
      <c r="AH4045" s="27">
        <f t="shared" si="466"/>
        <v>137214.88525611823</v>
      </c>
      <c r="AI4045" s="6" t="e">
        <f t="shared" si="468"/>
        <v>#N/A</v>
      </c>
    </row>
    <row r="4046" spans="1:35" x14ac:dyDescent="0.35">
      <c r="A4046" t="str">
        <f t="shared" si="467"/>
        <v>WOODFIELD ROAD SURGERYRegents HealthCentral LondonE87741Jan10</v>
      </c>
      <c r="B4046" s="41" t="s">
        <v>593</v>
      </c>
      <c r="C4046" s="41" t="s">
        <v>456</v>
      </c>
      <c r="D4046" s="41" t="s">
        <v>33</v>
      </c>
      <c r="E4046" s="41" t="s">
        <v>409</v>
      </c>
      <c r="F4046" s="41" t="s">
        <v>409</v>
      </c>
      <c r="G4046" s="41" t="s">
        <v>765</v>
      </c>
      <c r="H4046" s="41">
        <v>10</v>
      </c>
      <c r="I4046" s="41">
        <v>4196.1738610433704</v>
      </c>
      <c r="J4046" s="41">
        <v>1296</v>
      </c>
      <c r="K4046" s="41">
        <v>0</v>
      </c>
      <c r="L4046" s="41">
        <v>25.790400000000002</v>
      </c>
      <c r="M4046" s="41">
        <v>0</v>
      </c>
      <c r="N4046" s="41"/>
      <c r="O4046" s="41"/>
      <c r="P4046" s="41"/>
      <c r="Q4046" s="41"/>
      <c r="R4046" s="41">
        <v>3551</v>
      </c>
      <c r="S4046" s="41">
        <v>63.562899999999999</v>
      </c>
      <c r="T4046" s="41"/>
      <c r="U4046" s="41"/>
      <c r="V4046" s="41">
        <v>4847</v>
      </c>
      <c r="W4046" s="41">
        <v>89.353300000000004</v>
      </c>
      <c r="X4046" s="41"/>
      <c r="Y4046" s="41"/>
      <c r="Z4046" s="6">
        <f>0</f>
        <v>0</v>
      </c>
      <c r="AA4046" s="6">
        <f t="shared" si="462"/>
        <v>89.353300000000004</v>
      </c>
      <c r="AB4046" t="e">
        <f>IF(ISBLANK(Table1[[#This Row],[FY2425_Cost]])=TRUE,#N/A,Table1[[#This Row],[FY2425_Cost]])</f>
        <v>#N/A</v>
      </c>
      <c r="AC4046" s="6" t="e">
        <f t="shared" si="463"/>
        <v>#N/A</v>
      </c>
      <c r="AD4046" s="6" t="e">
        <f>SUMIFS($AB$3:AB4046,$B$3:B4046,B4046)</f>
        <v>#N/A</v>
      </c>
      <c r="AE4046" s="6">
        <f t="shared" si="464"/>
        <v>1888.2782374695166</v>
      </c>
      <c r="AF4046" s="6">
        <f t="shared" si="465"/>
        <v>1888.2782374695166</v>
      </c>
      <c r="AG4046" s="6">
        <f>VLOOKUP(Table1[[#This Row],[PracticeCode]],$AP$3:$AS$345,4,FALSE)</f>
        <v>1888.2782374695166</v>
      </c>
      <c r="AH4046" s="27">
        <f t="shared" si="466"/>
        <v>137214.88525611823</v>
      </c>
      <c r="AI4046" s="6" t="e">
        <f t="shared" si="468"/>
        <v>#N/A</v>
      </c>
    </row>
    <row r="4047" spans="1:35" x14ac:dyDescent="0.35">
      <c r="A4047" t="str">
        <f t="shared" si="467"/>
        <v>WOODFIELD ROAD SURGERYRegents HealthCentral LondonE87741Jul4</v>
      </c>
      <c r="B4047" s="41" t="s">
        <v>593</v>
      </c>
      <c r="C4047" s="41" t="s">
        <v>456</v>
      </c>
      <c r="D4047" s="41" t="s">
        <v>33</v>
      </c>
      <c r="E4047" s="41" t="s">
        <v>409</v>
      </c>
      <c r="F4047" s="41" t="s">
        <v>409</v>
      </c>
      <c r="G4047" s="41" t="s">
        <v>759</v>
      </c>
      <c r="H4047" s="41">
        <v>4</v>
      </c>
      <c r="I4047" s="41">
        <v>4196.1738610433704</v>
      </c>
      <c r="J4047" s="41">
        <v>1199</v>
      </c>
      <c r="K4047" s="41">
        <v>0</v>
      </c>
      <c r="L4047" s="41">
        <v>22.1815</v>
      </c>
      <c r="M4047" s="41">
        <v>0</v>
      </c>
      <c r="N4047" s="41">
        <v>2066</v>
      </c>
      <c r="O4047" s="41">
        <v>12</v>
      </c>
      <c r="P4047" s="41">
        <v>41.113399999999999</v>
      </c>
      <c r="Q4047" s="41">
        <v>0.23880000000000001</v>
      </c>
      <c r="R4047" s="41">
        <v>2354</v>
      </c>
      <c r="S4047" s="41">
        <v>42.136600000000001</v>
      </c>
      <c r="T4047" s="41">
        <v>3075</v>
      </c>
      <c r="U4047" s="41">
        <v>67.650000000000006</v>
      </c>
      <c r="V4047" s="41">
        <v>3553</v>
      </c>
      <c r="W4047" s="41">
        <v>64.318100000000001</v>
      </c>
      <c r="X4047" s="41">
        <v>5153</v>
      </c>
      <c r="Y4047" s="41">
        <v>109.0022</v>
      </c>
      <c r="Z4047" s="6">
        <f>0</f>
        <v>0</v>
      </c>
      <c r="AA4047" s="6">
        <f t="shared" si="462"/>
        <v>64.318100000000001</v>
      </c>
      <c r="AB4047">
        <f>IF(ISBLANK(Table1[[#This Row],[FY2425_Cost]])=TRUE,#N/A,Table1[[#This Row],[FY2425_Cost]])</f>
        <v>109.0022</v>
      </c>
      <c r="AC4047" s="6">
        <f t="shared" si="463"/>
        <v>44.684100000000001</v>
      </c>
      <c r="AD4047" s="6" t="e">
        <f>SUMIFS($AB$3:AB4047,$B$3:B4047,B4047)</f>
        <v>#N/A</v>
      </c>
      <c r="AE4047" s="6">
        <f t="shared" si="464"/>
        <v>1888.2782374695166</v>
      </c>
      <c r="AF4047" s="6">
        <f t="shared" si="465"/>
        <v>1888.2782374695166</v>
      </c>
      <c r="AG4047" s="6">
        <f>VLOOKUP(Table1[[#This Row],[PracticeCode]],$AP$3:$AS$345,4,FALSE)</f>
        <v>1888.2782374695166</v>
      </c>
      <c r="AH4047" s="27">
        <f t="shared" si="466"/>
        <v>137214.88525611823</v>
      </c>
      <c r="AI4047" s="6" t="e">
        <f t="shared" si="468"/>
        <v>#N/A</v>
      </c>
    </row>
    <row r="4048" spans="1:35" x14ac:dyDescent="0.35">
      <c r="A4048" t="str">
        <f t="shared" si="467"/>
        <v>WOODFIELD ROAD SURGERYRegents HealthCentral LondonE87741Jun3</v>
      </c>
      <c r="B4048" s="41" t="s">
        <v>593</v>
      </c>
      <c r="C4048" s="41" t="s">
        <v>456</v>
      </c>
      <c r="D4048" s="41" t="s">
        <v>33</v>
      </c>
      <c r="E4048" s="41" t="s">
        <v>409</v>
      </c>
      <c r="F4048" s="41" t="s">
        <v>409</v>
      </c>
      <c r="G4048" s="41" t="s">
        <v>758</v>
      </c>
      <c r="H4048" s="41">
        <v>3</v>
      </c>
      <c r="I4048" s="41">
        <v>4196.1738610433704</v>
      </c>
      <c r="J4048" s="41">
        <v>1450</v>
      </c>
      <c r="K4048" s="41">
        <v>3</v>
      </c>
      <c r="L4048" s="41">
        <v>26.824999999999999</v>
      </c>
      <c r="M4048" s="41">
        <v>5.5499999999999994E-2</v>
      </c>
      <c r="N4048" s="41">
        <v>1708</v>
      </c>
      <c r="O4048" s="41">
        <v>7</v>
      </c>
      <c r="P4048" s="41">
        <v>33.989200000000004</v>
      </c>
      <c r="Q4048" s="41">
        <v>0.13930000000000001</v>
      </c>
      <c r="R4048" s="41">
        <v>1772</v>
      </c>
      <c r="S4048" s="41">
        <v>31.718800000000002</v>
      </c>
      <c r="T4048" s="41">
        <v>2618</v>
      </c>
      <c r="U4048" s="41">
        <v>57.595999999999997</v>
      </c>
      <c r="V4048" s="41">
        <v>3225</v>
      </c>
      <c r="W4048" s="41">
        <v>58.599299999999999</v>
      </c>
      <c r="X4048" s="41">
        <v>4333</v>
      </c>
      <c r="Y4048" s="41">
        <v>91.724500000000006</v>
      </c>
      <c r="Z4048" s="6">
        <f>0</f>
        <v>0</v>
      </c>
      <c r="AA4048" s="6">
        <f t="shared" si="462"/>
        <v>58.599299999999999</v>
      </c>
      <c r="AB4048">
        <f>IF(ISBLANK(Table1[[#This Row],[FY2425_Cost]])=TRUE,#N/A,Table1[[#This Row],[FY2425_Cost]])</f>
        <v>91.724500000000006</v>
      </c>
      <c r="AC4048" s="6">
        <f t="shared" si="463"/>
        <v>33.125200000000007</v>
      </c>
      <c r="AD4048" s="6" t="e">
        <f>SUMIFS($AB$3:AB4048,$B$3:B4048,B4048)</f>
        <v>#N/A</v>
      </c>
      <c r="AE4048" s="6">
        <f t="shared" si="464"/>
        <v>1888.2782374695166</v>
      </c>
      <c r="AF4048" s="6">
        <f t="shared" si="465"/>
        <v>1888.2782374695166</v>
      </c>
      <c r="AG4048" s="6">
        <f>VLOOKUP(Table1[[#This Row],[PracticeCode]],$AP$3:$AS$345,4,FALSE)</f>
        <v>1888.2782374695166</v>
      </c>
      <c r="AH4048" s="27">
        <f t="shared" si="466"/>
        <v>137214.88525611823</v>
      </c>
      <c r="AI4048" s="6" t="e">
        <f t="shared" si="468"/>
        <v>#N/A</v>
      </c>
    </row>
    <row r="4049" spans="1:35" x14ac:dyDescent="0.35">
      <c r="A4049" t="str">
        <f t="shared" si="467"/>
        <v>WOODFIELD ROAD SURGERYRegents HealthCentral LondonE87741Mar12</v>
      </c>
      <c r="B4049" s="41" t="s">
        <v>593</v>
      </c>
      <c r="C4049" s="41" t="s">
        <v>456</v>
      </c>
      <c r="D4049" s="41" t="s">
        <v>33</v>
      </c>
      <c r="E4049" s="41" t="s">
        <v>409</v>
      </c>
      <c r="F4049" s="41" t="s">
        <v>409</v>
      </c>
      <c r="G4049" s="41" t="s">
        <v>767</v>
      </c>
      <c r="H4049" s="41">
        <v>12</v>
      </c>
      <c r="I4049" s="41">
        <v>4196.1738610433704</v>
      </c>
      <c r="J4049" s="41">
        <v>1306</v>
      </c>
      <c r="K4049" s="41">
        <v>0</v>
      </c>
      <c r="L4049" s="41">
        <v>25.9894</v>
      </c>
      <c r="M4049" s="41">
        <v>0</v>
      </c>
      <c r="N4049" s="41"/>
      <c r="O4049" s="41"/>
      <c r="P4049" s="41"/>
      <c r="Q4049" s="41"/>
      <c r="R4049" s="41">
        <v>2399</v>
      </c>
      <c r="S4049" s="41">
        <v>42.942100000000003</v>
      </c>
      <c r="T4049" s="41"/>
      <c r="U4049" s="41"/>
      <c r="V4049" s="41">
        <v>3705</v>
      </c>
      <c r="W4049" s="41">
        <v>68.9315</v>
      </c>
      <c r="X4049" s="41"/>
      <c r="Y4049" s="41"/>
      <c r="Z4049" s="6">
        <f>0</f>
        <v>0</v>
      </c>
      <c r="AA4049" s="6">
        <f t="shared" si="462"/>
        <v>68.9315</v>
      </c>
      <c r="AB4049" t="e">
        <f>IF(ISBLANK(Table1[[#This Row],[FY2425_Cost]])=TRUE,#N/A,Table1[[#This Row],[FY2425_Cost]])</f>
        <v>#N/A</v>
      </c>
      <c r="AC4049" s="6" t="e">
        <f t="shared" si="463"/>
        <v>#N/A</v>
      </c>
      <c r="AD4049" s="6" t="e">
        <f>SUMIFS($AB$3:AB4049,$B$3:B4049,B4049)</f>
        <v>#N/A</v>
      </c>
      <c r="AE4049" s="6">
        <f t="shared" si="464"/>
        <v>1888.2782374695166</v>
      </c>
      <c r="AF4049" s="6">
        <f t="shared" si="465"/>
        <v>1888.2782374695166</v>
      </c>
      <c r="AG4049" s="6">
        <f>VLOOKUP(Table1[[#This Row],[PracticeCode]],$AP$3:$AS$345,4,FALSE)</f>
        <v>1888.2782374695166</v>
      </c>
      <c r="AH4049" s="27">
        <f t="shared" si="466"/>
        <v>137214.88525611823</v>
      </c>
      <c r="AI4049" s="6" t="e">
        <f t="shared" si="468"/>
        <v>#N/A</v>
      </c>
    </row>
    <row r="4050" spans="1:35" x14ac:dyDescent="0.35">
      <c r="A4050" t="str">
        <f t="shared" si="467"/>
        <v>WOODFIELD ROAD SURGERYRegents HealthCentral LondonE87741May2</v>
      </c>
      <c r="B4050" s="41" t="s">
        <v>593</v>
      </c>
      <c r="C4050" s="41" t="s">
        <v>456</v>
      </c>
      <c r="D4050" s="41" t="s">
        <v>33</v>
      </c>
      <c r="E4050" s="41" t="s">
        <v>409</v>
      </c>
      <c r="F4050" s="41" t="s">
        <v>409</v>
      </c>
      <c r="G4050" s="41" t="s">
        <v>757</v>
      </c>
      <c r="H4050" s="41">
        <v>2</v>
      </c>
      <c r="I4050" s="41">
        <v>4196.1738610433704</v>
      </c>
      <c r="J4050" s="41">
        <v>1219</v>
      </c>
      <c r="K4050" s="41">
        <v>180</v>
      </c>
      <c r="L4050" s="41">
        <v>22.551499999999997</v>
      </c>
      <c r="M4050" s="41">
        <v>3.3299999999999996</v>
      </c>
      <c r="N4050" s="41">
        <v>1281</v>
      </c>
      <c r="O4050" s="41">
        <v>0</v>
      </c>
      <c r="P4050" s="41">
        <v>25.491900000000001</v>
      </c>
      <c r="Q4050" s="41">
        <v>0</v>
      </c>
      <c r="R4050" s="41">
        <v>2048</v>
      </c>
      <c r="S4050" s="41">
        <v>36.659199999999998</v>
      </c>
      <c r="T4050" s="41">
        <v>2068</v>
      </c>
      <c r="U4050" s="41">
        <v>45.496000000000002</v>
      </c>
      <c r="V4050" s="41">
        <v>3447</v>
      </c>
      <c r="W4050" s="41">
        <v>62.540699999999994</v>
      </c>
      <c r="X4050" s="41">
        <v>3349</v>
      </c>
      <c r="Y4050" s="41">
        <v>70.987899999999996</v>
      </c>
      <c r="Z4050" s="6">
        <f>0</f>
        <v>0</v>
      </c>
      <c r="AA4050" s="6">
        <f t="shared" si="462"/>
        <v>62.540699999999994</v>
      </c>
      <c r="AB4050">
        <f>IF(ISBLANK(Table1[[#This Row],[FY2425_Cost]])=TRUE,#N/A,Table1[[#This Row],[FY2425_Cost]])</f>
        <v>70.987899999999996</v>
      </c>
      <c r="AC4050" s="6">
        <f t="shared" si="463"/>
        <v>8.4472000000000023</v>
      </c>
      <c r="AD4050" s="6" t="e">
        <f>SUMIFS($AB$3:AB4050,$B$3:B4050,B4050)</f>
        <v>#N/A</v>
      </c>
      <c r="AE4050" s="6">
        <f t="shared" si="464"/>
        <v>1888.2782374695166</v>
      </c>
      <c r="AF4050" s="6">
        <f t="shared" si="465"/>
        <v>1888.2782374695166</v>
      </c>
      <c r="AG4050" s="6">
        <f>VLOOKUP(Table1[[#This Row],[PracticeCode]],$AP$3:$AS$345,4,FALSE)</f>
        <v>1888.2782374695166</v>
      </c>
      <c r="AH4050" s="27">
        <f t="shared" si="466"/>
        <v>137214.88525611823</v>
      </c>
      <c r="AI4050" s="6" t="e">
        <f t="shared" si="468"/>
        <v>#N/A</v>
      </c>
    </row>
    <row r="4051" spans="1:35" x14ac:dyDescent="0.35">
      <c r="A4051" t="str">
        <f t="shared" si="467"/>
        <v>WOODFIELD ROAD SURGERYRegents HealthCentral LondonE87741Nov8</v>
      </c>
      <c r="B4051" s="41" t="s">
        <v>593</v>
      </c>
      <c r="C4051" s="41" t="s">
        <v>456</v>
      </c>
      <c r="D4051" s="41" t="s">
        <v>33</v>
      </c>
      <c r="E4051" s="41" t="s">
        <v>409</v>
      </c>
      <c r="F4051" s="41" t="s">
        <v>409</v>
      </c>
      <c r="G4051" s="41" t="s">
        <v>763</v>
      </c>
      <c r="H4051" s="41">
        <v>8</v>
      </c>
      <c r="I4051" s="41">
        <v>4196.1738610433704</v>
      </c>
      <c r="J4051" s="41">
        <v>1300</v>
      </c>
      <c r="K4051" s="41">
        <v>11</v>
      </c>
      <c r="L4051" s="41">
        <v>25.87</v>
      </c>
      <c r="M4051" s="41">
        <v>0.21890000000000001</v>
      </c>
      <c r="N4051" s="41"/>
      <c r="O4051" s="41"/>
      <c r="P4051" s="41"/>
      <c r="Q4051" s="41"/>
      <c r="R4051" s="41">
        <v>2718</v>
      </c>
      <c r="S4051" s="41">
        <v>48.652200000000001</v>
      </c>
      <c r="T4051" s="41"/>
      <c r="U4051" s="41"/>
      <c r="V4051" s="41">
        <v>4029</v>
      </c>
      <c r="W4051" s="41">
        <v>74.741100000000003</v>
      </c>
      <c r="X4051" s="41"/>
      <c r="Y4051" s="41"/>
      <c r="Z4051" s="6">
        <f>0</f>
        <v>0</v>
      </c>
      <c r="AA4051" s="6">
        <f t="shared" si="462"/>
        <v>74.741100000000003</v>
      </c>
      <c r="AB4051" t="e">
        <f>IF(ISBLANK(Table1[[#This Row],[FY2425_Cost]])=TRUE,#N/A,Table1[[#This Row],[FY2425_Cost]])</f>
        <v>#N/A</v>
      </c>
      <c r="AC4051" s="6" t="e">
        <f t="shared" si="463"/>
        <v>#N/A</v>
      </c>
      <c r="AD4051" s="6" t="e">
        <f>SUMIFS($AB$3:AB4051,$B$3:B4051,B4051)</f>
        <v>#N/A</v>
      </c>
      <c r="AE4051" s="6">
        <f t="shared" si="464"/>
        <v>1888.2782374695166</v>
      </c>
      <c r="AF4051" s="6">
        <f t="shared" si="465"/>
        <v>1888.2782374695166</v>
      </c>
      <c r="AG4051" s="6">
        <f>VLOOKUP(Table1[[#This Row],[PracticeCode]],$AP$3:$AS$345,4,FALSE)</f>
        <v>1888.2782374695166</v>
      </c>
      <c r="AH4051" s="27">
        <f t="shared" si="466"/>
        <v>137214.88525611823</v>
      </c>
      <c r="AI4051" s="6" t="e">
        <f t="shared" si="468"/>
        <v>#N/A</v>
      </c>
    </row>
    <row r="4052" spans="1:35" x14ac:dyDescent="0.35">
      <c r="A4052" t="str">
        <f t="shared" si="467"/>
        <v>WOODFIELD ROAD SURGERYRegents HealthCentral LondonE87741Oct7</v>
      </c>
      <c r="B4052" s="41" t="s">
        <v>593</v>
      </c>
      <c r="C4052" s="41" t="s">
        <v>456</v>
      </c>
      <c r="D4052" s="41" t="s">
        <v>33</v>
      </c>
      <c r="E4052" s="41" t="s">
        <v>409</v>
      </c>
      <c r="F4052" s="41" t="s">
        <v>409</v>
      </c>
      <c r="G4052" s="41" t="s">
        <v>762</v>
      </c>
      <c r="H4052" s="41">
        <v>7</v>
      </c>
      <c r="I4052" s="41">
        <v>4196.1738610433704</v>
      </c>
      <c r="J4052" s="41">
        <v>1203</v>
      </c>
      <c r="K4052" s="41">
        <v>3076</v>
      </c>
      <c r="L4052" s="41">
        <v>23.939700000000002</v>
      </c>
      <c r="M4052" s="41">
        <v>61.212400000000002</v>
      </c>
      <c r="N4052" s="41">
        <v>0</v>
      </c>
      <c r="O4052" s="41">
        <v>16</v>
      </c>
      <c r="P4052" s="41">
        <v>0</v>
      </c>
      <c r="Q4052" s="41">
        <v>0.36</v>
      </c>
      <c r="R4052" s="41">
        <v>2891</v>
      </c>
      <c r="S4052" s="41">
        <v>51.748899999999999</v>
      </c>
      <c r="T4052" s="41">
        <v>3705</v>
      </c>
      <c r="U4052" s="41">
        <v>81.510000000000005</v>
      </c>
      <c r="V4052" s="41">
        <v>7170</v>
      </c>
      <c r="W4052" s="41">
        <v>136.90100000000001</v>
      </c>
      <c r="X4052" s="41">
        <v>3721</v>
      </c>
      <c r="Y4052" s="41">
        <v>81.87</v>
      </c>
      <c r="Z4052" s="6">
        <f>0</f>
        <v>0</v>
      </c>
      <c r="AA4052" s="6">
        <f t="shared" si="462"/>
        <v>136.90100000000001</v>
      </c>
      <c r="AB4052">
        <f>IF(ISBLANK(Table1[[#This Row],[FY2425_Cost]])=TRUE,#N/A,Table1[[#This Row],[FY2425_Cost]])</f>
        <v>81.87</v>
      </c>
      <c r="AC4052" s="6">
        <f t="shared" si="463"/>
        <v>-55.031000000000006</v>
      </c>
      <c r="AD4052" s="6" t="e">
        <f>SUMIFS($AB$3:AB4052,$B$3:B4052,B4052)</f>
        <v>#N/A</v>
      </c>
      <c r="AE4052" s="6">
        <f t="shared" si="464"/>
        <v>1888.2782374695166</v>
      </c>
      <c r="AF4052" s="6">
        <f t="shared" si="465"/>
        <v>1888.2782374695166</v>
      </c>
      <c r="AG4052" s="6">
        <f>VLOOKUP(Table1[[#This Row],[PracticeCode]],$AP$3:$AS$345,4,FALSE)</f>
        <v>1888.2782374695166</v>
      </c>
      <c r="AH4052" s="27">
        <f t="shared" si="466"/>
        <v>137214.88525611823</v>
      </c>
      <c r="AI4052" s="6" t="e">
        <f t="shared" si="468"/>
        <v>#N/A</v>
      </c>
    </row>
    <row r="4053" spans="1:35" x14ac:dyDescent="0.35">
      <c r="A4053" t="str">
        <f t="shared" si="467"/>
        <v>WOODFIELD ROAD SURGERYRegents HealthCentral LondonE87741Sep6</v>
      </c>
      <c r="B4053" s="41" t="s">
        <v>593</v>
      </c>
      <c r="C4053" s="41" t="s">
        <v>456</v>
      </c>
      <c r="D4053" s="41" t="s">
        <v>33</v>
      </c>
      <c r="E4053" s="41" t="s">
        <v>409</v>
      </c>
      <c r="F4053" s="41" t="s">
        <v>409</v>
      </c>
      <c r="G4053" s="41" t="s">
        <v>761</v>
      </c>
      <c r="H4053" s="41">
        <v>6</v>
      </c>
      <c r="I4053" s="41">
        <v>4196.1738610433704</v>
      </c>
      <c r="J4053" s="41">
        <v>1300</v>
      </c>
      <c r="K4053" s="41">
        <v>0</v>
      </c>
      <c r="L4053" s="41">
        <v>25.87</v>
      </c>
      <c r="M4053" s="41">
        <v>0</v>
      </c>
      <c r="N4053" s="41">
        <v>1956</v>
      </c>
      <c r="O4053" s="41">
        <v>0</v>
      </c>
      <c r="P4053" s="41">
        <v>44.01</v>
      </c>
      <c r="Q4053" s="41">
        <v>0</v>
      </c>
      <c r="R4053" s="41">
        <v>3166</v>
      </c>
      <c r="S4053" s="41">
        <v>56.671399999999998</v>
      </c>
      <c r="T4053" s="41">
        <v>4378</v>
      </c>
      <c r="U4053" s="41">
        <v>96.316000000000003</v>
      </c>
      <c r="V4053" s="41">
        <v>4466</v>
      </c>
      <c r="W4053" s="41">
        <v>82.541399999999996</v>
      </c>
      <c r="X4053" s="41">
        <v>6334</v>
      </c>
      <c r="Y4053" s="41">
        <v>140.32599999999999</v>
      </c>
      <c r="Z4053" s="6">
        <f>0</f>
        <v>0</v>
      </c>
      <c r="AA4053" s="6">
        <f t="shared" ref="AA4053:AA4069" si="469">IFERROR(W4053*1,#N/A)</f>
        <v>82.541399999999996</v>
      </c>
      <c r="AB4053">
        <f>IF(ISBLANK(Table1[[#This Row],[FY2425_Cost]])=TRUE,#N/A,Table1[[#This Row],[FY2425_Cost]])</f>
        <v>140.32599999999999</v>
      </c>
      <c r="AC4053" s="6">
        <f t="shared" ref="AC4053:AC4069" si="470">AB4053-AA4053</f>
        <v>57.784599999999998</v>
      </c>
      <c r="AD4053" s="6" t="e">
        <f>SUMIFS($AB$3:AB4053,$B$3:B4053,B4053)</f>
        <v>#N/A</v>
      </c>
      <c r="AE4053" s="6">
        <f t="shared" ref="AE4053:AE4069" si="471">IFERROR(I4053*$AE$1,#N/A)</f>
        <v>1888.2782374695166</v>
      </c>
      <c r="AF4053" s="6">
        <f t="shared" ref="AF4053:AF4069" si="472">AE4053+Z4053</f>
        <v>1888.2782374695166</v>
      </c>
      <c r="AG4053" s="6">
        <f>VLOOKUP(Table1[[#This Row],[PracticeCode]],$AP$3:$AS$345,4,FALSE)</f>
        <v>1888.2782374695166</v>
      </c>
      <c r="AH4053" s="27">
        <f t="shared" ref="AH4053:AH4069" si="473">IFERROR(I4053*$AH$1,#N/A)</f>
        <v>137214.88525611823</v>
      </c>
      <c r="AI4053" s="6" t="e">
        <f t="shared" si="468"/>
        <v>#N/A</v>
      </c>
    </row>
    <row r="4054" spans="1:35" x14ac:dyDescent="0.35">
      <c r="A4054" t="str">
        <f t="shared" si="467"/>
        <v>YEADING MEDICAL CENTRENortholtEalingE85021Apr1</v>
      </c>
      <c r="B4054" s="41" t="s">
        <v>685</v>
      </c>
      <c r="C4054" s="41" t="s">
        <v>532</v>
      </c>
      <c r="D4054" s="41" t="s">
        <v>12</v>
      </c>
      <c r="E4054" s="41" t="s">
        <v>411</v>
      </c>
      <c r="F4054" s="41" t="s">
        <v>411</v>
      </c>
      <c r="G4054" s="41" t="s">
        <v>756</v>
      </c>
      <c r="H4054" s="41">
        <v>1</v>
      </c>
      <c r="I4054" s="41">
        <v>6467.6500761464504</v>
      </c>
      <c r="J4054" s="41">
        <v>1621</v>
      </c>
      <c r="K4054" s="41">
        <v>0</v>
      </c>
      <c r="L4054" s="41">
        <v>29.988499999999998</v>
      </c>
      <c r="M4054" s="41">
        <v>0</v>
      </c>
      <c r="N4054" s="41">
        <v>2851</v>
      </c>
      <c r="O4054" s="41">
        <v>30</v>
      </c>
      <c r="P4054" s="41">
        <v>56.734900000000003</v>
      </c>
      <c r="Q4054" s="41">
        <v>0.59699999999999998</v>
      </c>
      <c r="R4054" s="41">
        <v>2939</v>
      </c>
      <c r="S4054" s="41">
        <v>52.6081</v>
      </c>
      <c r="T4054" s="41">
        <v>9094</v>
      </c>
      <c r="U4054" s="41">
        <v>200.06800000000001</v>
      </c>
      <c r="V4054" s="41">
        <v>4560</v>
      </c>
      <c r="W4054" s="41">
        <v>82.596599999999995</v>
      </c>
      <c r="X4054" s="41">
        <v>11975</v>
      </c>
      <c r="Y4054" s="41">
        <v>257.3999</v>
      </c>
      <c r="Z4054" s="6">
        <f>0</f>
        <v>0</v>
      </c>
      <c r="AA4054" s="6">
        <f t="shared" si="469"/>
        <v>82.596599999999995</v>
      </c>
      <c r="AB4054">
        <f>IF(ISBLANK(Table1[[#This Row],[FY2425_Cost]])=TRUE,#N/A,Table1[[#This Row],[FY2425_Cost]])</f>
        <v>257.3999</v>
      </c>
      <c r="AC4054" s="6">
        <f t="shared" si="470"/>
        <v>174.80330000000001</v>
      </c>
      <c r="AD4054" s="6">
        <f>SUMIFS($AB$3:AB4054,$B$3:B4054,B4054)</f>
        <v>257.3999</v>
      </c>
      <c r="AE4054" s="6">
        <f t="shared" si="471"/>
        <v>2910.4425342659029</v>
      </c>
      <c r="AF4054" s="6">
        <f t="shared" si="472"/>
        <v>2910.4425342659029</v>
      </c>
      <c r="AG4054" s="6">
        <f>VLOOKUP(Table1[[#This Row],[PracticeCode]],$AP$3:$AS$345,4,FALSE)</f>
        <v>2910.4425342659029</v>
      </c>
      <c r="AH4054" s="27">
        <f t="shared" si="473"/>
        <v>211492.15748998895</v>
      </c>
      <c r="AI4054" s="6">
        <f t="shared" si="468"/>
        <v>0</v>
      </c>
    </row>
    <row r="4055" spans="1:35" x14ac:dyDescent="0.35">
      <c r="A4055" t="str">
        <f t="shared" si="467"/>
        <v>YEADING MEDICAL CENTRENortholtEalingE85021Aug5</v>
      </c>
      <c r="B4055" s="41" t="s">
        <v>685</v>
      </c>
      <c r="C4055" s="41" t="s">
        <v>532</v>
      </c>
      <c r="D4055" s="41" t="s">
        <v>12</v>
      </c>
      <c r="E4055" s="41" t="s">
        <v>411</v>
      </c>
      <c r="F4055" s="41" t="s">
        <v>411</v>
      </c>
      <c r="G4055" s="41" t="s">
        <v>760</v>
      </c>
      <c r="H4055" s="41">
        <v>5</v>
      </c>
      <c r="I4055" s="41">
        <v>6467.6500761464504</v>
      </c>
      <c r="J4055" s="41">
        <v>2128</v>
      </c>
      <c r="K4055" s="41">
        <v>2</v>
      </c>
      <c r="L4055" s="41">
        <v>39.367999999999995</v>
      </c>
      <c r="M4055" s="41">
        <v>3.6999999999999998E-2</v>
      </c>
      <c r="N4055" s="41">
        <v>2480</v>
      </c>
      <c r="O4055" s="41">
        <v>15</v>
      </c>
      <c r="P4055" s="41">
        <v>49.352000000000004</v>
      </c>
      <c r="Q4055" s="41">
        <v>0.29849999999999999</v>
      </c>
      <c r="R4055" s="41">
        <v>6546</v>
      </c>
      <c r="S4055" s="41">
        <v>117.1734</v>
      </c>
      <c r="T4055" s="41">
        <v>8038</v>
      </c>
      <c r="U4055" s="41">
        <v>176.83600000000001</v>
      </c>
      <c r="V4055" s="41">
        <v>8676</v>
      </c>
      <c r="W4055" s="41">
        <v>156.57839999999999</v>
      </c>
      <c r="X4055" s="41">
        <v>10533</v>
      </c>
      <c r="Y4055" s="41">
        <v>226.48650000000001</v>
      </c>
      <c r="Z4055" s="6">
        <f>0</f>
        <v>0</v>
      </c>
      <c r="AA4055" s="6">
        <f t="shared" si="469"/>
        <v>156.57839999999999</v>
      </c>
      <c r="AB4055">
        <f>IF(ISBLANK(Table1[[#This Row],[FY2425_Cost]])=TRUE,#N/A,Table1[[#This Row],[FY2425_Cost]])</f>
        <v>226.48650000000001</v>
      </c>
      <c r="AC4055" s="6">
        <f t="shared" si="470"/>
        <v>69.908100000000019</v>
      </c>
      <c r="AD4055" s="6">
        <f>SUMIFS($AB$3:AB4055,$B$3:B4055,B4055)</f>
        <v>483.88639999999998</v>
      </c>
      <c r="AE4055" s="6">
        <f t="shared" si="471"/>
        <v>2910.4425342659029</v>
      </c>
      <c r="AF4055" s="6">
        <f t="shared" si="472"/>
        <v>2910.4425342659029</v>
      </c>
      <c r="AG4055" s="6">
        <f>VLOOKUP(Table1[[#This Row],[PracticeCode]],$AP$3:$AS$345,4,FALSE)</f>
        <v>2910.4425342659029</v>
      </c>
      <c r="AH4055" s="27">
        <f t="shared" si="473"/>
        <v>211492.15748998895</v>
      </c>
      <c r="AI4055" s="6">
        <f t="shared" si="468"/>
        <v>0</v>
      </c>
    </row>
    <row r="4056" spans="1:35" x14ac:dyDescent="0.35">
      <c r="A4056" t="str">
        <f t="shared" si="467"/>
        <v>YEADING MEDICAL CENTRENortholtEalingE85021Dec9</v>
      </c>
      <c r="B4056" s="41" t="s">
        <v>685</v>
      </c>
      <c r="C4056" s="41" t="s">
        <v>532</v>
      </c>
      <c r="D4056" s="41" t="s">
        <v>12</v>
      </c>
      <c r="E4056" s="41" t="s">
        <v>411</v>
      </c>
      <c r="F4056" s="41" t="s">
        <v>411</v>
      </c>
      <c r="G4056" s="41" t="s">
        <v>764</v>
      </c>
      <c r="H4056" s="41">
        <v>9</v>
      </c>
      <c r="I4056" s="41">
        <v>6467.6500761464504</v>
      </c>
      <c r="J4056" s="41">
        <v>16602</v>
      </c>
      <c r="K4056" s="41">
        <v>15</v>
      </c>
      <c r="L4056" s="41">
        <v>330.37979999999999</v>
      </c>
      <c r="M4056" s="41">
        <v>0.29849999999999999</v>
      </c>
      <c r="N4056" s="41"/>
      <c r="O4056" s="41"/>
      <c r="P4056" s="41"/>
      <c r="Q4056" s="41"/>
      <c r="R4056" s="41">
        <v>13139</v>
      </c>
      <c r="S4056" s="41">
        <v>235.18809999999999</v>
      </c>
      <c r="T4056" s="41"/>
      <c r="U4056" s="41"/>
      <c r="V4056" s="41">
        <v>29756</v>
      </c>
      <c r="W4056" s="41">
        <v>565.8664</v>
      </c>
      <c r="X4056" s="41"/>
      <c r="Y4056" s="41"/>
      <c r="Z4056" s="6">
        <f>0</f>
        <v>0</v>
      </c>
      <c r="AA4056" s="6">
        <f t="shared" si="469"/>
        <v>565.8664</v>
      </c>
      <c r="AB4056" t="e">
        <f>IF(ISBLANK(Table1[[#This Row],[FY2425_Cost]])=TRUE,#N/A,Table1[[#This Row],[FY2425_Cost]])</f>
        <v>#N/A</v>
      </c>
      <c r="AC4056" s="6" t="e">
        <f t="shared" si="470"/>
        <v>#N/A</v>
      </c>
      <c r="AD4056" s="6" t="e">
        <f>SUMIFS($AB$3:AB4056,$B$3:B4056,B4056)</f>
        <v>#N/A</v>
      </c>
      <c r="AE4056" s="6">
        <f t="shared" si="471"/>
        <v>2910.4425342659029</v>
      </c>
      <c r="AF4056" s="6">
        <f t="shared" si="472"/>
        <v>2910.4425342659029</v>
      </c>
      <c r="AG4056" s="6">
        <f>VLOOKUP(Table1[[#This Row],[PracticeCode]],$AP$3:$AS$345,4,FALSE)</f>
        <v>2910.4425342659029</v>
      </c>
      <c r="AH4056" s="27">
        <f t="shared" si="473"/>
        <v>211492.15748998895</v>
      </c>
      <c r="AI4056" s="6" t="e">
        <f t="shared" si="468"/>
        <v>#N/A</v>
      </c>
    </row>
    <row r="4057" spans="1:35" x14ac:dyDescent="0.35">
      <c r="A4057" t="str">
        <f t="shared" si="467"/>
        <v>YEADING MEDICAL CENTRENortholtEalingE85021Feb11</v>
      </c>
      <c r="B4057" s="41" t="s">
        <v>685</v>
      </c>
      <c r="C4057" s="41" t="s">
        <v>532</v>
      </c>
      <c r="D4057" s="41" t="s">
        <v>12</v>
      </c>
      <c r="E4057" s="41" t="s">
        <v>411</v>
      </c>
      <c r="F4057" s="41" t="s">
        <v>411</v>
      </c>
      <c r="G4057" s="41" t="s">
        <v>766</v>
      </c>
      <c r="H4057" s="41">
        <v>11</v>
      </c>
      <c r="I4057" s="41">
        <v>6467.6500761464504</v>
      </c>
      <c r="J4057" s="41">
        <v>6961</v>
      </c>
      <c r="K4057" s="41">
        <v>8</v>
      </c>
      <c r="L4057" s="41">
        <v>138.5239</v>
      </c>
      <c r="M4057" s="41">
        <v>0.15920000000000001</v>
      </c>
      <c r="N4057" s="41"/>
      <c r="O4057" s="41"/>
      <c r="P4057" s="41"/>
      <c r="Q4057" s="41"/>
      <c r="R4057" s="41">
        <v>9573</v>
      </c>
      <c r="S4057" s="41">
        <v>171.35669999999999</v>
      </c>
      <c r="T4057" s="41"/>
      <c r="U4057" s="41"/>
      <c r="V4057" s="41">
        <v>16542</v>
      </c>
      <c r="W4057" s="41">
        <v>310.03980000000001</v>
      </c>
      <c r="X4057" s="41"/>
      <c r="Y4057" s="41"/>
      <c r="Z4057" s="6">
        <f>0</f>
        <v>0</v>
      </c>
      <c r="AA4057" s="6">
        <f t="shared" si="469"/>
        <v>310.03980000000001</v>
      </c>
      <c r="AB4057" t="e">
        <f>IF(ISBLANK(Table1[[#This Row],[FY2425_Cost]])=TRUE,#N/A,Table1[[#This Row],[FY2425_Cost]])</f>
        <v>#N/A</v>
      </c>
      <c r="AC4057" s="6" t="e">
        <f t="shared" si="470"/>
        <v>#N/A</v>
      </c>
      <c r="AD4057" s="6" t="e">
        <f>SUMIFS($AB$3:AB4057,$B$3:B4057,B4057)</f>
        <v>#N/A</v>
      </c>
      <c r="AE4057" s="6">
        <f t="shared" si="471"/>
        <v>2910.4425342659029</v>
      </c>
      <c r="AF4057" s="6">
        <f t="shared" si="472"/>
        <v>2910.4425342659029</v>
      </c>
      <c r="AG4057" s="6">
        <f>VLOOKUP(Table1[[#This Row],[PracticeCode]],$AP$3:$AS$345,4,FALSE)</f>
        <v>2910.4425342659029</v>
      </c>
      <c r="AH4057" s="27">
        <f t="shared" si="473"/>
        <v>211492.15748998895</v>
      </c>
      <c r="AI4057" s="6" t="e">
        <f t="shared" si="468"/>
        <v>#N/A</v>
      </c>
    </row>
    <row r="4058" spans="1:35" x14ac:dyDescent="0.35">
      <c r="A4058" t="str">
        <f t="shared" si="467"/>
        <v>YEADING MEDICAL CENTRENortholtEalingE85021Jan10</v>
      </c>
      <c r="B4058" s="41" t="s">
        <v>685</v>
      </c>
      <c r="C4058" s="41" t="s">
        <v>532</v>
      </c>
      <c r="D4058" s="41" t="s">
        <v>12</v>
      </c>
      <c r="E4058" s="41" t="s">
        <v>411</v>
      </c>
      <c r="F4058" s="41" t="s">
        <v>411</v>
      </c>
      <c r="G4058" s="41" t="s">
        <v>765</v>
      </c>
      <c r="H4058" s="41">
        <v>10</v>
      </c>
      <c r="I4058" s="41">
        <v>6467.6500761464504</v>
      </c>
      <c r="J4058" s="41">
        <v>4369</v>
      </c>
      <c r="K4058" s="41">
        <v>0</v>
      </c>
      <c r="L4058" s="41">
        <v>86.943100000000001</v>
      </c>
      <c r="M4058" s="41">
        <v>0</v>
      </c>
      <c r="N4058" s="41"/>
      <c r="O4058" s="41"/>
      <c r="P4058" s="41"/>
      <c r="Q4058" s="41"/>
      <c r="R4058" s="41">
        <v>11284</v>
      </c>
      <c r="S4058" s="41">
        <v>201.9836</v>
      </c>
      <c r="T4058" s="41"/>
      <c r="U4058" s="41"/>
      <c r="V4058" s="41">
        <v>15653</v>
      </c>
      <c r="W4058" s="41">
        <v>288.92669999999998</v>
      </c>
      <c r="X4058" s="41"/>
      <c r="Y4058" s="41"/>
      <c r="Z4058" s="6">
        <f>0</f>
        <v>0</v>
      </c>
      <c r="AA4058" s="6">
        <f t="shared" si="469"/>
        <v>288.92669999999998</v>
      </c>
      <c r="AB4058" t="e">
        <f>IF(ISBLANK(Table1[[#This Row],[FY2425_Cost]])=TRUE,#N/A,Table1[[#This Row],[FY2425_Cost]])</f>
        <v>#N/A</v>
      </c>
      <c r="AC4058" s="6" t="e">
        <f t="shared" si="470"/>
        <v>#N/A</v>
      </c>
      <c r="AD4058" s="6" t="e">
        <f>SUMIFS($AB$3:AB4058,$B$3:B4058,B4058)</f>
        <v>#N/A</v>
      </c>
      <c r="AE4058" s="6">
        <f t="shared" si="471"/>
        <v>2910.4425342659029</v>
      </c>
      <c r="AF4058" s="6">
        <f t="shared" si="472"/>
        <v>2910.4425342659029</v>
      </c>
      <c r="AG4058" s="6">
        <f>VLOOKUP(Table1[[#This Row],[PracticeCode]],$AP$3:$AS$345,4,FALSE)</f>
        <v>2910.4425342659029</v>
      </c>
      <c r="AH4058" s="27">
        <f t="shared" si="473"/>
        <v>211492.15748998895</v>
      </c>
      <c r="AI4058" s="6" t="e">
        <f t="shared" si="468"/>
        <v>#N/A</v>
      </c>
    </row>
    <row r="4059" spans="1:35" x14ac:dyDescent="0.35">
      <c r="A4059" t="str">
        <f t="shared" si="467"/>
        <v>YEADING MEDICAL CENTRENortholtEalingE85021Jul4</v>
      </c>
      <c r="B4059" s="41" t="s">
        <v>685</v>
      </c>
      <c r="C4059" s="41" t="s">
        <v>532</v>
      </c>
      <c r="D4059" s="41" t="s">
        <v>12</v>
      </c>
      <c r="E4059" s="41" t="s">
        <v>411</v>
      </c>
      <c r="F4059" s="41" t="s">
        <v>411</v>
      </c>
      <c r="G4059" s="41" t="s">
        <v>759</v>
      </c>
      <c r="H4059" s="41">
        <v>4</v>
      </c>
      <c r="I4059" s="41">
        <v>6467.6500761464504</v>
      </c>
      <c r="J4059" s="41">
        <v>5109</v>
      </c>
      <c r="K4059" s="41">
        <v>8</v>
      </c>
      <c r="L4059" s="41">
        <v>94.516499999999994</v>
      </c>
      <c r="M4059" s="41">
        <v>0.14799999999999999</v>
      </c>
      <c r="N4059" s="41">
        <v>2965</v>
      </c>
      <c r="O4059" s="41">
        <v>0</v>
      </c>
      <c r="P4059" s="41">
        <v>59.003500000000003</v>
      </c>
      <c r="Q4059" s="41">
        <v>0</v>
      </c>
      <c r="R4059" s="41">
        <v>4601</v>
      </c>
      <c r="S4059" s="41">
        <v>82.357900000000001</v>
      </c>
      <c r="T4059" s="41">
        <v>7231</v>
      </c>
      <c r="U4059" s="41">
        <v>159.08199999999999</v>
      </c>
      <c r="V4059" s="41">
        <v>9718</v>
      </c>
      <c r="W4059" s="41">
        <v>177.0224</v>
      </c>
      <c r="X4059" s="41">
        <v>10196</v>
      </c>
      <c r="Y4059" s="41">
        <v>218.0855</v>
      </c>
      <c r="Z4059" s="6">
        <f>0</f>
        <v>0</v>
      </c>
      <c r="AA4059" s="6">
        <f t="shared" si="469"/>
        <v>177.0224</v>
      </c>
      <c r="AB4059">
        <f>IF(ISBLANK(Table1[[#This Row],[FY2425_Cost]])=TRUE,#N/A,Table1[[#This Row],[FY2425_Cost]])</f>
        <v>218.0855</v>
      </c>
      <c r="AC4059" s="6">
        <f t="shared" si="470"/>
        <v>41.063099999999991</v>
      </c>
      <c r="AD4059" s="6" t="e">
        <f>SUMIFS($AB$3:AB4059,$B$3:B4059,B4059)</f>
        <v>#N/A</v>
      </c>
      <c r="AE4059" s="6">
        <f t="shared" si="471"/>
        <v>2910.4425342659029</v>
      </c>
      <c r="AF4059" s="6">
        <f t="shared" si="472"/>
        <v>2910.4425342659029</v>
      </c>
      <c r="AG4059" s="6">
        <f>VLOOKUP(Table1[[#This Row],[PracticeCode]],$AP$3:$AS$345,4,FALSE)</f>
        <v>2910.4425342659029</v>
      </c>
      <c r="AH4059" s="27">
        <f t="shared" si="473"/>
        <v>211492.15748998895</v>
      </c>
      <c r="AI4059" s="6" t="e">
        <f t="shared" si="468"/>
        <v>#N/A</v>
      </c>
    </row>
    <row r="4060" spans="1:35" x14ac:dyDescent="0.35">
      <c r="A4060" t="str">
        <f t="shared" si="467"/>
        <v>YEADING MEDICAL CENTRENortholtEalingE85021Jun3</v>
      </c>
      <c r="B4060" s="41" t="s">
        <v>685</v>
      </c>
      <c r="C4060" s="41" t="s">
        <v>532</v>
      </c>
      <c r="D4060" s="41" t="s">
        <v>12</v>
      </c>
      <c r="E4060" s="41" t="s">
        <v>411</v>
      </c>
      <c r="F4060" s="41" t="s">
        <v>411</v>
      </c>
      <c r="G4060" s="41" t="s">
        <v>758</v>
      </c>
      <c r="H4060" s="41">
        <v>3</v>
      </c>
      <c r="I4060" s="41">
        <v>6467.6500761464504</v>
      </c>
      <c r="J4060" s="41">
        <v>23580</v>
      </c>
      <c r="K4060" s="41">
        <v>2</v>
      </c>
      <c r="L4060" s="41">
        <v>436.22999999999996</v>
      </c>
      <c r="M4060" s="41">
        <v>3.6999999999999998E-2</v>
      </c>
      <c r="N4060" s="41">
        <v>2745</v>
      </c>
      <c r="O4060" s="41">
        <v>28</v>
      </c>
      <c r="P4060" s="41">
        <v>54.625500000000002</v>
      </c>
      <c r="Q4060" s="41">
        <v>0.55720000000000003</v>
      </c>
      <c r="R4060" s="41">
        <v>5042</v>
      </c>
      <c r="S4060" s="41">
        <v>90.251800000000003</v>
      </c>
      <c r="T4060" s="41">
        <v>7204</v>
      </c>
      <c r="U4060" s="41">
        <v>158.488</v>
      </c>
      <c r="V4060" s="41">
        <v>28624</v>
      </c>
      <c r="W4060" s="41">
        <v>526.51879999999994</v>
      </c>
      <c r="X4060" s="41">
        <v>9977</v>
      </c>
      <c r="Y4060" s="41">
        <v>213.67070000000001</v>
      </c>
      <c r="Z4060" s="6">
        <f>0</f>
        <v>0</v>
      </c>
      <c r="AA4060" s="6">
        <f t="shared" si="469"/>
        <v>526.51879999999994</v>
      </c>
      <c r="AB4060">
        <f>IF(ISBLANK(Table1[[#This Row],[FY2425_Cost]])=TRUE,#N/A,Table1[[#This Row],[FY2425_Cost]])</f>
        <v>213.67070000000001</v>
      </c>
      <c r="AC4060" s="6">
        <f t="shared" si="470"/>
        <v>-312.84809999999993</v>
      </c>
      <c r="AD4060" s="6" t="e">
        <f>SUMIFS($AB$3:AB4060,$B$3:B4060,B4060)</f>
        <v>#N/A</v>
      </c>
      <c r="AE4060" s="6">
        <f t="shared" si="471"/>
        <v>2910.4425342659029</v>
      </c>
      <c r="AF4060" s="6">
        <f t="shared" si="472"/>
        <v>2910.4425342659029</v>
      </c>
      <c r="AG4060" s="6">
        <f>VLOOKUP(Table1[[#This Row],[PracticeCode]],$AP$3:$AS$345,4,FALSE)</f>
        <v>2910.4425342659029</v>
      </c>
      <c r="AH4060" s="27">
        <f t="shared" si="473"/>
        <v>211492.15748998895</v>
      </c>
      <c r="AI4060" s="6" t="e">
        <f t="shared" si="468"/>
        <v>#N/A</v>
      </c>
    </row>
    <row r="4061" spans="1:35" x14ac:dyDescent="0.35">
      <c r="A4061" t="str">
        <f t="shared" si="467"/>
        <v>YEADING MEDICAL CENTRENortholtEalingE85021Mar12</v>
      </c>
      <c r="B4061" s="41" t="s">
        <v>685</v>
      </c>
      <c r="C4061" s="41" t="s">
        <v>532</v>
      </c>
      <c r="D4061" s="41" t="s">
        <v>12</v>
      </c>
      <c r="E4061" s="41" t="s">
        <v>411</v>
      </c>
      <c r="F4061" s="41" t="s">
        <v>411</v>
      </c>
      <c r="G4061" s="41" t="s">
        <v>767</v>
      </c>
      <c r="H4061" s="41">
        <v>12</v>
      </c>
      <c r="I4061" s="41">
        <v>6467.6500761464504</v>
      </c>
      <c r="J4061" s="41">
        <v>4841</v>
      </c>
      <c r="K4061" s="41">
        <v>23</v>
      </c>
      <c r="L4061" s="41">
        <v>96.335900000000009</v>
      </c>
      <c r="M4061" s="41">
        <v>0.4577</v>
      </c>
      <c r="N4061" s="41"/>
      <c r="O4061" s="41"/>
      <c r="P4061" s="41"/>
      <c r="Q4061" s="41"/>
      <c r="R4061" s="41">
        <v>11613</v>
      </c>
      <c r="S4061" s="41">
        <v>207.87270000000001</v>
      </c>
      <c r="T4061" s="41"/>
      <c r="U4061" s="41"/>
      <c r="V4061" s="41">
        <v>16477</v>
      </c>
      <c r="W4061" s="41">
        <v>304.66630000000004</v>
      </c>
      <c r="X4061" s="41"/>
      <c r="Y4061" s="41"/>
      <c r="Z4061" s="6">
        <f>0</f>
        <v>0</v>
      </c>
      <c r="AA4061" s="6">
        <f t="shared" si="469"/>
        <v>304.66630000000004</v>
      </c>
      <c r="AB4061" t="e">
        <f>IF(ISBLANK(Table1[[#This Row],[FY2425_Cost]])=TRUE,#N/A,Table1[[#This Row],[FY2425_Cost]])</f>
        <v>#N/A</v>
      </c>
      <c r="AC4061" s="6" t="e">
        <f t="shared" si="470"/>
        <v>#N/A</v>
      </c>
      <c r="AD4061" s="6" t="e">
        <f>SUMIFS($AB$3:AB4061,$B$3:B4061,B4061)</f>
        <v>#N/A</v>
      </c>
      <c r="AE4061" s="6">
        <f t="shared" si="471"/>
        <v>2910.4425342659029</v>
      </c>
      <c r="AF4061" s="6">
        <f t="shared" si="472"/>
        <v>2910.4425342659029</v>
      </c>
      <c r="AG4061" s="6">
        <f>VLOOKUP(Table1[[#This Row],[PracticeCode]],$AP$3:$AS$345,4,FALSE)</f>
        <v>2910.4425342659029</v>
      </c>
      <c r="AH4061" s="27">
        <f t="shared" si="473"/>
        <v>211492.15748998895</v>
      </c>
      <c r="AI4061" s="6" t="e">
        <f t="shared" si="468"/>
        <v>#N/A</v>
      </c>
    </row>
    <row r="4062" spans="1:35" x14ac:dyDescent="0.35">
      <c r="A4062" t="str">
        <f t="shared" si="467"/>
        <v>YEADING MEDICAL CENTRENortholtEalingE85021May2</v>
      </c>
      <c r="B4062" s="41" t="s">
        <v>685</v>
      </c>
      <c r="C4062" s="41" t="s">
        <v>532</v>
      </c>
      <c r="D4062" s="41" t="s">
        <v>12</v>
      </c>
      <c r="E4062" s="41" t="s">
        <v>411</v>
      </c>
      <c r="F4062" s="41" t="s">
        <v>411</v>
      </c>
      <c r="G4062" s="41" t="s">
        <v>757</v>
      </c>
      <c r="H4062" s="41">
        <v>2</v>
      </c>
      <c r="I4062" s="41">
        <v>6467.6500761464504</v>
      </c>
      <c r="J4062" s="41">
        <v>2267</v>
      </c>
      <c r="K4062" s="41">
        <v>0</v>
      </c>
      <c r="L4062" s="41">
        <v>41.939499999999995</v>
      </c>
      <c r="M4062" s="41">
        <v>0</v>
      </c>
      <c r="N4062" s="41">
        <v>2215</v>
      </c>
      <c r="O4062" s="41">
        <v>4</v>
      </c>
      <c r="P4062" s="41">
        <v>44.078500000000005</v>
      </c>
      <c r="Q4062" s="41">
        <v>7.9600000000000004E-2</v>
      </c>
      <c r="R4062" s="41">
        <v>3711</v>
      </c>
      <c r="S4062" s="41">
        <v>66.426900000000003</v>
      </c>
      <c r="T4062" s="41">
        <v>6586</v>
      </c>
      <c r="U4062" s="41">
        <v>144.892</v>
      </c>
      <c r="V4062" s="41">
        <v>5978</v>
      </c>
      <c r="W4062" s="41">
        <v>108.3664</v>
      </c>
      <c r="X4062" s="41">
        <v>8805</v>
      </c>
      <c r="Y4062" s="41">
        <v>189.05009999999999</v>
      </c>
      <c r="Z4062" s="6">
        <f>0</f>
        <v>0</v>
      </c>
      <c r="AA4062" s="6">
        <f t="shared" si="469"/>
        <v>108.3664</v>
      </c>
      <c r="AB4062">
        <f>IF(ISBLANK(Table1[[#This Row],[FY2425_Cost]])=TRUE,#N/A,Table1[[#This Row],[FY2425_Cost]])</f>
        <v>189.05009999999999</v>
      </c>
      <c r="AC4062" s="6">
        <f t="shared" si="470"/>
        <v>80.683699999999988</v>
      </c>
      <c r="AD4062" s="6" t="e">
        <f>SUMIFS($AB$3:AB4062,$B$3:B4062,B4062)</f>
        <v>#N/A</v>
      </c>
      <c r="AE4062" s="6">
        <f t="shared" si="471"/>
        <v>2910.4425342659029</v>
      </c>
      <c r="AF4062" s="6">
        <f t="shared" si="472"/>
        <v>2910.4425342659029</v>
      </c>
      <c r="AG4062" s="6">
        <f>VLOOKUP(Table1[[#This Row],[PracticeCode]],$AP$3:$AS$345,4,FALSE)</f>
        <v>2910.4425342659029</v>
      </c>
      <c r="AH4062" s="27">
        <f t="shared" si="473"/>
        <v>211492.15748998895</v>
      </c>
      <c r="AI4062" s="6" t="e">
        <f t="shared" si="468"/>
        <v>#N/A</v>
      </c>
    </row>
    <row r="4063" spans="1:35" x14ac:dyDescent="0.35">
      <c r="A4063" t="str">
        <f t="shared" si="467"/>
        <v>YEADING MEDICAL CENTRENortholtEalingE85021Nov8</v>
      </c>
      <c r="B4063" s="41" t="s">
        <v>685</v>
      </c>
      <c r="C4063" s="41" t="s">
        <v>532</v>
      </c>
      <c r="D4063" s="41" t="s">
        <v>12</v>
      </c>
      <c r="E4063" s="41" t="s">
        <v>411</v>
      </c>
      <c r="F4063" s="41" t="s">
        <v>411</v>
      </c>
      <c r="G4063" s="41" t="s">
        <v>763</v>
      </c>
      <c r="H4063" s="41">
        <v>8</v>
      </c>
      <c r="I4063" s="41">
        <v>6467.6500761464504</v>
      </c>
      <c r="J4063" s="41">
        <v>3752</v>
      </c>
      <c r="K4063" s="41">
        <v>2</v>
      </c>
      <c r="L4063" s="41">
        <v>74.6648</v>
      </c>
      <c r="M4063" s="41">
        <v>3.9800000000000002E-2</v>
      </c>
      <c r="N4063" s="41"/>
      <c r="O4063" s="41"/>
      <c r="P4063" s="41"/>
      <c r="Q4063" s="41"/>
      <c r="R4063" s="41">
        <v>7829</v>
      </c>
      <c r="S4063" s="41">
        <v>140.13910000000001</v>
      </c>
      <c r="T4063" s="41"/>
      <c r="U4063" s="41"/>
      <c r="V4063" s="41">
        <v>11583</v>
      </c>
      <c r="W4063" s="41">
        <v>214.84370000000001</v>
      </c>
      <c r="X4063" s="41"/>
      <c r="Y4063" s="41"/>
      <c r="Z4063" s="6">
        <f>0</f>
        <v>0</v>
      </c>
      <c r="AA4063" s="6">
        <f t="shared" si="469"/>
        <v>214.84370000000001</v>
      </c>
      <c r="AB4063" t="e">
        <f>IF(ISBLANK(Table1[[#This Row],[FY2425_Cost]])=TRUE,#N/A,Table1[[#This Row],[FY2425_Cost]])</f>
        <v>#N/A</v>
      </c>
      <c r="AC4063" s="6" t="e">
        <f t="shared" si="470"/>
        <v>#N/A</v>
      </c>
      <c r="AD4063" s="6" t="e">
        <f>SUMIFS($AB$3:AB4063,$B$3:B4063,B4063)</f>
        <v>#N/A</v>
      </c>
      <c r="AE4063" s="6">
        <f t="shared" si="471"/>
        <v>2910.4425342659029</v>
      </c>
      <c r="AF4063" s="6">
        <f t="shared" si="472"/>
        <v>2910.4425342659029</v>
      </c>
      <c r="AG4063" s="6">
        <f>VLOOKUP(Table1[[#This Row],[PracticeCode]],$AP$3:$AS$345,4,FALSE)</f>
        <v>2910.4425342659029</v>
      </c>
      <c r="AH4063" s="27">
        <f t="shared" si="473"/>
        <v>211492.15748998895</v>
      </c>
      <c r="AI4063" s="6" t="e">
        <f t="shared" si="468"/>
        <v>#N/A</v>
      </c>
    </row>
    <row r="4064" spans="1:35" x14ac:dyDescent="0.35">
      <c r="A4064" t="str">
        <f t="shared" si="467"/>
        <v>YEADING MEDICAL CENTRENortholtEalingE85021Oct7</v>
      </c>
      <c r="B4064" s="41" t="s">
        <v>685</v>
      </c>
      <c r="C4064" s="41" t="s">
        <v>532</v>
      </c>
      <c r="D4064" s="41" t="s">
        <v>12</v>
      </c>
      <c r="E4064" s="41" t="s">
        <v>411</v>
      </c>
      <c r="F4064" s="41" t="s">
        <v>411</v>
      </c>
      <c r="G4064" s="41" t="s">
        <v>762</v>
      </c>
      <c r="H4064" s="41">
        <v>7</v>
      </c>
      <c r="I4064" s="41">
        <v>6467.6500761464504</v>
      </c>
      <c r="J4064" s="41">
        <v>3178</v>
      </c>
      <c r="K4064" s="41">
        <v>48</v>
      </c>
      <c r="L4064" s="41">
        <v>63.242200000000004</v>
      </c>
      <c r="M4064" s="41">
        <v>0.95520000000000005</v>
      </c>
      <c r="N4064" s="41">
        <v>0</v>
      </c>
      <c r="O4064" s="41">
        <v>13</v>
      </c>
      <c r="P4064" s="41">
        <v>0</v>
      </c>
      <c r="Q4064" s="41">
        <v>0.29249999999999998</v>
      </c>
      <c r="R4064" s="41">
        <v>15886</v>
      </c>
      <c r="S4064" s="41">
        <v>284.35939999999999</v>
      </c>
      <c r="T4064" s="41">
        <v>14894</v>
      </c>
      <c r="U4064" s="41">
        <v>327.66800000000001</v>
      </c>
      <c r="V4064" s="41">
        <v>19112</v>
      </c>
      <c r="W4064" s="41">
        <v>348.55680000000001</v>
      </c>
      <c r="X4064" s="41">
        <v>14907</v>
      </c>
      <c r="Y4064" s="41">
        <v>327.96050000000002</v>
      </c>
      <c r="Z4064" s="6">
        <f>0</f>
        <v>0</v>
      </c>
      <c r="AA4064" s="6">
        <f t="shared" si="469"/>
        <v>348.55680000000001</v>
      </c>
      <c r="AB4064">
        <f>IF(ISBLANK(Table1[[#This Row],[FY2425_Cost]])=TRUE,#N/A,Table1[[#This Row],[FY2425_Cost]])</f>
        <v>327.96050000000002</v>
      </c>
      <c r="AC4064" s="6">
        <f t="shared" si="470"/>
        <v>-20.596299999999985</v>
      </c>
      <c r="AD4064" s="6" t="e">
        <f>SUMIFS($AB$3:AB4064,$B$3:B4064,B4064)</f>
        <v>#N/A</v>
      </c>
      <c r="AE4064" s="6">
        <f t="shared" si="471"/>
        <v>2910.4425342659029</v>
      </c>
      <c r="AF4064" s="6">
        <f t="shared" si="472"/>
        <v>2910.4425342659029</v>
      </c>
      <c r="AG4064" s="6">
        <f>VLOOKUP(Table1[[#This Row],[PracticeCode]],$AP$3:$AS$345,4,FALSE)</f>
        <v>2910.4425342659029</v>
      </c>
      <c r="AH4064" s="27">
        <f t="shared" si="473"/>
        <v>211492.15748998895</v>
      </c>
      <c r="AI4064" s="6" t="e">
        <f t="shared" si="468"/>
        <v>#N/A</v>
      </c>
    </row>
    <row r="4065" spans="1:35" x14ac:dyDescent="0.35">
      <c r="A4065" t="str">
        <f t="shared" si="467"/>
        <v>YEADING MEDICAL CENTRENortholtEalingE85021Sep6</v>
      </c>
      <c r="B4065" s="41" t="s">
        <v>685</v>
      </c>
      <c r="C4065" s="41" t="s">
        <v>532</v>
      </c>
      <c r="D4065" s="41" t="s">
        <v>12</v>
      </c>
      <c r="E4065" s="41" t="s">
        <v>411</v>
      </c>
      <c r="F4065" s="41" t="s">
        <v>411</v>
      </c>
      <c r="G4065" s="41" t="s">
        <v>761</v>
      </c>
      <c r="H4065" s="41">
        <v>6</v>
      </c>
      <c r="I4065" s="41">
        <v>6467.6500761464504</v>
      </c>
      <c r="J4065" s="41">
        <v>2293</v>
      </c>
      <c r="K4065" s="41">
        <v>62</v>
      </c>
      <c r="L4065" s="41">
        <v>45.630700000000004</v>
      </c>
      <c r="M4065" s="41">
        <v>1.2338</v>
      </c>
      <c r="N4065" s="41">
        <v>2881</v>
      </c>
      <c r="O4065" s="41">
        <v>30</v>
      </c>
      <c r="P4065" s="41">
        <v>64.822499999999991</v>
      </c>
      <c r="Q4065" s="41">
        <v>0.67499999999999993</v>
      </c>
      <c r="R4065" s="41">
        <v>16122</v>
      </c>
      <c r="S4065" s="41">
        <v>288.5838</v>
      </c>
      <c r="T4065" s="41">
        <v>15495</v>
      </c>
      <c r="U4065" s="41">
        <v>340.89</v>
      </c>
      <c r="V4065" s="41">
        <v>18477</v>
      </c>
      <c r="W4065" s="41">
        <v>335.44830000000002</v>
      </c>
      <c r="X4065" s="41">
        <v>18406</v>
      </c>
      <c r="Y4065" s="41">
        <v>406.38749999999999</v>
      </c>
      <c r="Z4065" s="6">
        <f>0</f>
        <v>0</v>
      </c>
      <c r="AA4065" s="6">
        <f t="shared" si="469"/>
        <v>335.44830000000002</v>
      </c>
      <c r="AB4065">
        <f>IF(ISBLANK(Table1[[#This Row],[FY2425_Cost]])=TRUE,#N/A,Table1[[#This Row],[FY2425_Cost]])</f>
        <v>406.38749999999999</v>
      </c>
      <c r="AC4065" s="6">
        <f t="shared" si="470"/>
        <v>70.939199999999971</v>
      </c>
      <c r="AD4065" s="6" t="e">
        <f>SUMIFS($AB$3:AB4065,$B$3:B4065,B4065)</f>
        <v>#N/A</v>
      </c>
      <c r="AE4065" s="6">
        <f t="shared" si="471"/>
        <v>2910.4425342659029</v>
      </c>
      <c r="AF4065" s="6">
        <f t="shared" si="472"/>
        <v>2910.4425342659029</v>
      </c>
      <c r="AG4065" s="6">
        <f>VLOOKUP(Table1[[#This Row],[PracticeCode]],$AP$3:$AS$345,4,FALSE)</f>
        <v>2910.4425342659029</v>
      </c>
      <c r="AH4065" s="27">
        <f t="shared" si="473"/>
        <v>211492.15748998895</v>
      </c>
      <c r="AI4065" s="6" t="e">
        <f t="shared" si="468"/>
        <v>#N/A</v>
      </c>
    </row>
    <row r="4066" spans="1:35" x14ac:dyDescent="0.35">
      <c r="A4066" t="str">
        <f t="shared" si="467"/>
        <v>ZAIN MEDICAL CENTREHarrow Collaborative NetworkHarrowE84653Apr1</v>
      </c>
      <c r="B4066" s="41" t="s">
        <v>525</v>
      </c>
      <c r="C4066" s="41" t="s">
        <v>445</v>
      </c>
      <c r="D4066" s="41" t="s">
        <v>26</v>
      </c>
      <c r="E4066" s="41" t="s">
        <v>413</v>
      </c>
      <c r="F4066" s="41" t="s">
        <v>413</v>
      </c>
      <c r="G4066" s="41" t="s">
        <v>756</v>
      </c>
      <c r="H4066" s="41">
        <v>1</v>
      </c>
      <c r="I4066" s="41">
        <v>2599.3956107614399</v>
      </c>
      <c r="J4066" s="41">
        <v>2972</v>
      </c>
      <c r="K4066" s="41">
        <v>0</v>
      </c>
      <c r="L4066" s="41">
        <v>54.981999999999999</v>
      </c>
      <c r="M4066" s="41">
        <v>0</v>
      </c>
      <c r="N4066" s="41">
        <v>2643</v>
      </c>
      <c r="O4066" s="41">
        <v>212</v>
      </c>
      <c r="P4066" s="41">
        <v>52.595700000000001</v>
      </c>
      <c r="Q4066" s="41">
        <v>4.2187999999999999</v>
      </c>
      <c r="R4066" s="41">
        <v>0</v>
      </c>
      <c r="S4066" s="41">
        <v>0</v>
      </c>
      <c r="T4066" s="41">
        <v>2</v>
      </c>
      <c r="U4066" s="41">
        <v>4.3999999999999997E-2</v>
      </c>
      <c r="V4066" s="41">
        <v>2972</v>
      </c>
      <c r="W4066" s="41">
        <v>54.981999999999999</v>
      </c>
      <c r="X4066" s="41">
        <v>2857</v>
      </c>
      <c r="Y4066" s="41">
        <v>56.858499999999999</v>
      </c>
      <c r="Z4066" s="6">
        <f>0</f>
        <v>0</v>
      </c>
      <c r="AA4066" s="6">
        <f t="shared" si="469"/>
        <v>54.981999999999999</v>
      </c>
      <c r="AB4066">
        <f>IF(ISBLANK(Table1[[#This Row],[FY2425_Cost]])=TRUE,#N/A,Table1[[#This Row],[FY2425_Cost]])</f>
        <v>56.858499999999999</v>
      </c>
      <c r="AC4066" s="6">
        <f t="shared" si="470"/>
        <v>1.8765000000000001</v>
      </c>
      <c r="AD4066" s="6">
        <f>SUMIFS($AB$3:AB4066,$B$3:B4066,B4066)</f>
        <v>56.858499999999999</v>
      </c>
      <c r="AE4066" s="6">
        <f t="shared" si="471"/>
        <v>1169.728024842648</v>
      </c>
      <c r="AF4066" s="6">
        <f t="shared" si="472"/>
        <v>1169.728024842648</v>
      </c>
      <c r="AG4066" s="6">
        <f>VLOOKUP(Table1[[#This Row],[PracticeCode]],$AP$3:$AS$345,4,FALSE)</f>
        <v>1169.728024842648</v>
      </c>
      <c r="AH4066" s="27">
        <f t="shared" si="473"/>
        <v>85000.236471899087</v>
      </c>
      <c r="AI4066" s="6">
        <f t="shared" si="468"/>
        <v>0</v>
      </c>
    </row>
    <row r="4067" spans="1:35" x14ac:dyDescent="0.35">
      <c r="A4067" t="str">
        <f t="shared" si="467"/>
        <v>ZAIN MEDICAL CENTREHarrow Collaborative NetworkHarrowE84653Aug5</v>
      </c>
      <c r="B4067" s="41" t="s">
        <v>525</v>
      </c>
      <c r="C4067" s="41" t="s">
        <v>445</v>
      </c>
      <c r="D4067" s="41" t="s">
        <v>26</v>
      </c>
      <c r="E4067" s="41" t="s">
        <v>413</v>
      </c>
      <c r="F4067" s="41" t="s">
        <v>413</v>
      </c>
      <c r="G4067" s="41" t="s">
        <v>760</v>
      </c>
      <c r="H4067" s="41">
        <v>5</v>
      </c>
      <c r="I4067" s="41">
        <v>2599.3956107614399</v>
      </c>
      <c r="J4067" s="41">
        <v>1839</v>
      </c>
      <c r="K4067" s="41">
        <v>3616</v>
      </c>
      <c r="L4067" s="41">
        <v>34.021499999999996</v>
      </c>
      <c r="M4067" s="41">
        <v>66.896000000000001</v>
      </c>
      <c r="N4067" s="41">
        <v>5323</v>
      </c>
      <c r="O4067" s="41">
        <v>2790</v>
      </c>
      <c r="P4067" s="41">
        <v>105.9277</v>
      </c>
      <c r="Q4067" s="41">
        <v>55.521000000000001</v>
      </c>
      <c r="R4067" s="41">
        <v>0</v>
      </c>
      <c r="S4067" s="41">
        <v>0</v>
      </c>
      <c r="T4067" s="41">
        <v>16</v>
      </c>
      <c r="U4067" s="41">
        <v>0.35199999999999998</v>
      </c>
      <c r="V4067" s="41">
        <v>5455</v>
      </c>
      <c r="W4067" s="41">
        <v>100.91749999999999</v>
      </c>
      <c r="X4067" s="41">
        <v>8129</v>
      </c>
      <c r="Y4067" s="41">
        <v>161.80070000000001</v>
      </c>
      <c r="Z4067" s="6">
        <f>0</f>
        <v>0</v>
      </c>
      <c r="AA4067" s="6">
        <f t="shared" si="469"/>
        <v>100.91749999999999</v>
      </c>
      <c r="AB4067">
        <f>IF(ISBLANK(Table1[[#This Row],[FY2425_Cost]])=TRUE,#N/A,Table1[[#This Row],[FY2425_Cost]])</f>
        <v>161.80070000000001</v>
      </c>
      <c r="AC4067" s="6">
        <f t="shared" si="470"/>
        <v>60.883200000000016</v>
      </c>
      <c r="AD4067" s="6">
        <f>SUMIFS($AB$3:AB4067,$B$3:B4067,B4067)</f>
        <v>218.6592</v>
      </c>
      <c r="AE4067" s="6">
        <f t="shared" si="471"/>
        <v>1169.728024842648</v>
      </c>
      <c r="AF4067" s="6">
        <f t="shared" si="472"/>
        <v>1169.728024842648</v>
      </c>
      <c r="AG4067" s="6">
        <f>VLOOKUP(Table1[[#This Row],[PracticeCode]],$AP$3:$AS$345,4,FALSE)</f>
        <v>1169.728024842648</v>
      </c>
      <c r="AH4067" s="27">
        <f t="shared" si="473"/>
        <v>85000.236471899087</v>
      </c>
      <c r="AI4067" s="6">
        <f t="shared" si="468"/>
        <v>0</v>
      </c>
    </row>
    <row r="4068" spans="1:35" x14ac:dyDescent="0.35">
      <c r="A4068" t="str">
        <f t="shared" si="467"/>
        <v>ZAIN MEDICAL CENTREHarrow Collaborative NetworkHarrowE84653Dec9</v>
      </c>
      <c r="B4068" s="41" t="s">
        <v>525</v>
      </c>
      <c r="C4068" s="41" t="s">
        <v>445</v>
      </c>
      <c r="D4068" s="41" t="s">
        <v>26</v>
      </c>
      <c r="E4068" s="41" t="s">
        <v>413</v>
      </c>
      <c r="F4068" s="41" t="s">
        <v>413</v>
      </c>
      <c r="G4068" s="41" t="s">
        <v>764</v>
      </c>
      <c r="H4068" s="41">
        <v>9</v>
      </c>
      <c r="I4068" s="41">
        <v>2599.3956107614399</v>
      </c>
      <c r="J4068" s="41">
        <v>4086</v>
      </c>
      <c r="K4068" s="41">
        <v>4</v>
      </c>
      <c r="L4068" s="41">
        <v>81.311400000000006</v>
      </c>
      <c r="M4068" s="41">
        <v>7.9600000000000004E-2</v>
      </c>
      <c r="N4068" s="41"/>
      <c r="O4068" s="41"/>
      <c r="P4068" s="41"/>
      <c r="Q4068" s="41"/>
      <c r="R4068" s="41">
        <v>0</v>
      </c>
      <c r="S4068" s="41">
        <v>0</v>
      </c>
      <c r="T4068" s="41"/>
      <c r="U4068" s="41"/>
      <c r="V4068" s="41">
        <v>4090</v>
      </c>
      <c r="W4068" s="41">
        <v>81.391000000000005</v>
      </c>
      <c r="X4068" s="41"/>
      <c r="Y4068" s="41"/>
      <c r="Z4068" s="6">
        <f>0</f>
        <v>0</v>
      </c>
      <c r="AA4068" s="6">
        <f t="shared" si="469"/>
        <v>81.391000000000005</v>
      </c>
      <c r="AB4068" t="e">
        <f>IF(ISBLANK(Table1[[#This Row],[FY2425_Cost]])=TRUE,#N/A,Table1[[#This Row],[FY2425_Cost]])</f>
        <v>#N/A</v>
      </c>
      <c r="AC4068" s="6" t="e">
        <f t="shared" si="470"/>
        <v>#N/A</v>
      </c>
      <c r="AD4068" s="6" t="e">
        <f>SUMIFS($AB$3:AB4068,$B$3:B4068,B4068)</f>
        <v>#N/A</v>
      </c>
      <c r="AE4068" s="6">
        <f t="shared" si="471"/>
        <v>1169.728024842648</v>
      </c>
      <c r="AF4068" s="6">
        <f t="shared" si="472"/>
        <v>1169.728024842648</v>
      </c>
      <c r="AG4068" s="6">
        <f>VLOOKUP(Table1[[#This Row],[PracticeCode]],$AP$3:$AS$345,4,FALSE)</f>
        <v>1169.728024842648</v>
      </c>
      <c r="AH4068" s="27">
        <f t="shared" si="473"/>
        <v>85000.236471899087</v>
      </c>
      <c r="AI4068" s="6" t="e">
        <f t="shared" si="468"/>
        <v>#N/A</v>
      </c>
    </row>
    <row r="4069" spans="1:35" x14ac:dyDescent="0.35">
      <c r="A4069" t="str">
        <f t="shared" si="467"/>
        <v>ZAIN MEDICAL CENTREHarrow Collaborative NetworkHarrowE84653Feb11</v>
      </c>
      <c r="B4069" s="41" t="s">
        <v>525</v>
      </c>
      <c r="C4069" s="41" t="s">
        <v>445</v>
      </c>
      <c r="D4069" s="41" t="s">
        <v>26</v>
      </c>
      <c r="E4069" s="41" t="s">
        <v>413</v>
      </c>
      <c r="F4069" s="41" t="s">
        <v>413</v>
      </c>
      <c r="G4069" s="41" t="s">
        <v>766</v>
      </c>
      <c r="H4069" s="41">
        <v>11</v>
      </c>
      <c r="I4069" s="41">
        <v>2599.3956107614399</v>
      </c>
      <c r="J4069" s="41">
        <v>4106</v>
      </c>
      <c r="K4069" s="41">
        <v>354</v>
      </c>
      <c r="L4069" s="41">
        <v>81.709400000000002</v>
      </c>
      <c r="M4069" s="41">
        <v>7.0446</v>
      </c>
      <c r="N4069" s="41"/>
      <c r="O4069" s="41"/>
      <c r="P4069" s="41"/>
      <c r="Q4069" s="41"/>
      <c r="R4069" s="41">
        <v>2</v>
      </c>
      <c r="S4069" s="41">
        <v>3.5799999999999998E-2</v>
      </c>
      <c r="T4069" s="41"/>
      <c r="U4069" s="41"/>
      <c r="V4069" s="41">
        <v>4462</v>
      </c>
      <c r="W4069" s="41">
        <v>88.7898</v>
      </c>
      <c r="X4069" s="41"/>
      <c r="Y4069" s="41"/>
      <c r="Z4069" s="6">
        <f>0</f>
        <v>0</v>
      </c>
      <c r="AA4069" s="6">
        <f t="shared" si="469"/>
        <v>88.7898</v>
      </c>
      <c r="AB4069" t="e">
        <f>IF(ISBLANK(Table1[[#This Row],[FY2425_Cost]])=TRUE,#N/A,Table1[[#This Row],[FY2425_Cost]])</f>
        <v>#N/A</v>
      </c>
      <c r="AC4069" s="6" t="e">
        <f t="shared" si="470"/>
        <v>#N/A</v>
      </c>
      <c r="AD4069" s="6" t="e">
        <f>SUMIFS($AB$3:AB4069,$B$3:B4069,B4069)</f>
        <v>#N/A</v>
      </c>
      <c r="AE4069" s="6">
        <f t="shared" si="471"/>
        <v>1169.728024842648</v>
      </c>
      <c r="AF4069" s="6">
        <f t="shared" si="472"/>
        <v>1169.728024842648</v>
      </c>
      <c r="AG4069" s="6">
        <f>VLOOKUP(Table1[[#This Row],[PracticeCode]],$AP$3:$AS$345,4,FALSE)</f>
        <v>1169.728024842648</v>
      </c>
      <c r="AH4069" s="27">
        <f t="shared" si="473"/>
        <v>85000.236471899087</v>
      </c>
      <c r="AI4069" s="6" t="e">
        <f t="shared" si="468"/>
        <v>#N/A</v>
      </c>
    </row>
    <row r="4070" spans="1:35" x14ac:dyDescent="0.35">
      <c r="A4070" t="str">
        <f t="shared" si="467"/>
        <v>ZAIN MEDICAL CENTREHarrow Collaborative NetworkHarrowE84653Jan10</v>
      </c>
      <c r="B4070" s="41" t="s">
        <v>525</v>
      </c>
      <c r="C4070" s="41" t="s">
        <v>445</v>
      </c>
      <c r="D4070" s="41" t="s">
        <v>26</v>
      </c>
      <c r="E4070" s="41" t="s">
        <v>413</v>
      </c>
      <c r="F4070" s="41" t="s">
        <v>413</v>
      </c>
      <c r="G4070" s="41" t="s">
        <v>765</v>
      </c>
      <c r="H4070" s="41">
        <v>10</v>
      </c>
      <c r="I4070" s="41">
        <v>2599.3956107614399</v>
      </c>
      <c r="J4070" s="41">
        <v>5049</v>
      </c>
      <c r="K4070" s="41">
        <v>287</v>
      </c>
      <c r="L4070" s="41">
        <v>100.47510000000001</v>
      </c>
      <c r="M4070" s="41">
        <v>5.7113000000000005</v>
      </c>
      <c r="N4070" s="41"/>
      <c r="O4070" s="41"/>
      <c r="P4070" s="41"/>
      <c r="Q4070" s="41"/>
      <c r="R4070" s="41">
        <v>0</v>
      </c>
      <c r="S4070" s="41">
        <v>0</v>
      </c>
      <c r="T4070" s="41"/>
      <c r="U4070" s="41"/>
      <c r="V4070" s="41">
        <v>5336</v>
      </c>
      <c r="W4070" s="41">
        <v>106.18640000000001</v>
      </c>
      <c r="X4070" s="41"/>
      <c r="Y4070" s="41"/>
      <c r="Z4070" s="6">
        <f>0</f>
        <v>0</v>
      </c>
      <c r="AA4070" s="6"/>
      <c r="AB4070" t="e">
        <f>IF(ISBLANK(Table1[[#This Row],[FY2425_Cost]])=TRUE,#N/A,Table1[[#This Row],[FY2425_Cost]])</f>
        <v>#N/A</v>
      </c>
      <c r="AC4070" s="6"/>
      <c r="AD4070" s="6"/>
      <c r="AE4070" s="6"/>
      <c r="AF4070" s="6"/>
      <c r="AG4070" s="6">
        <f>VLOOKUP(Table1[[#This Row],[PracticeCode]],$AP$3:$AS$345,4,FALSE)</f>
        <v>1169.728024842648</v>
      </c>
      <c r="AH4070" s="88"/>
      <c r="AI4070" s="6">
        <f t="shared" si="468"/>
        <v>0</v>
      </c>
    </row>
    <row r="4071" spans="1:35" x14ac:dyDescent="0.35">
      <c r="A4071" t="str">
        <f t="shared" si="467"/>
        <v>ZAIN MEDICAL CENTREHarrow Collaborative NetworkHarrowE84653Jul4</v>
      </c>
      <c r="B4071" s="41" t="s">
        <v>525</v>
      </c>
      <c r="C4071" s="41" t="s">
        <v>445</v>
      </c>
      <c r="D4071" s="41" t="s">
        <v>26</v>
      </c>
      <c r="E4071" s="41" t="s">
        <v>413</v>
      </c>
      <c r="F4071" s="41" t="s">
        <v>413</v>
      </c>
      <c r="G4071" s="41" t="s">
        <v>759</v>
      </c>
      <c r="H4071" s="41">
        <v>4</v>
      </c>
      <c r="I4071" s="41">
        <v>2599.3956107614399</v>
      </c>
      <c r="J4071" s="41">
        <v>702</v>
      </c>
      <c r="K4071" s="41">
        <v>233</v>
      </c>
      <c r="L4071" s="41">
        <v>12.987</v>
      </c>
      <c r="M4071" s="41">
        <v>4.3105000000000002</v>
      </c>
      <c r="N4071" s="41">
        <v>4473</v>
      </c>
      <c r="O4071" s="41">
        <v>1272</v>
      </c>
      <c r="P4071" s="41">
        <v>89.012700000000009</v>
      </c>
      <c r="Q4071" s="41">
        <v>25.312800000000003</v>
      </c>
      <c r="R4071" s="41">
        <v>0</v>
      </c>
      <c r="S4071" s="41">
        <v>0</v>
      </c>
      <c r="T4071" s="41">
        <v>7</v>
      </c>
      <c r="U4071" s="41">
        <v>0.154</v>
      </c>
      <c r="V4071" s="41">
        <v>935</v>
      </c>
      <c r="W4071" s="41">
        <v>17.297499999999999</v>
      </c>
      <c r="X4071" s="41">
        <v>5752</v>
      </c>
      <c r="Y4071" s="41">
        <v>114.4795</v>
      </c>
      <c r="Z4071" s="6">
        <f>0</f>
        <v>0</v>
      </c>
      <c r="AA4071" s="6">
        <f t="shared" ref="AA4071:AA4076" si="474">IFERROR(W4071*1,#N/A)</f>
        <v>17.297499999999999</v>
      </c>
      <c r="AB4071">
        <f>IF(ISBLANK(Table1[[#This Row],[FY2425_Cost]])=TRUE,#N/A,Table1[[#This Row],[FY2425_Cost]])</f>
        <v>114.4795</v>
      </c>
      <c r="AC4071" s="6">
        <f t="shared" ref="AC4071:AC4076" si="475">AB4071-AA4071</f>
        <v>97.182000000000002</v>
      </c>
      <c r="AD4071" s="6" t="e">
        <f>SUMIFS($AB$3:AB4073,$B$3:B4073,B4071)</f>
        <v>#N/A</v>
      </c>
      <c r="AE4071" s="6">
        <f t="shared" ref="AE4071:AE4076" si="476">IFERROR(I4071*$AE$1,#N/A)</f>
        <v>1169.728024842648</v>
      </c>
      <c r="AF4071" s="6">
        <f t="shared" ref="AF4071:AF4076" si="477">AE4071+Z4071</f>
        <v>1169.728024842648</v>
      </c>
      <c r="AG4071" s="6">
        <f>VLOOKUP(Table1[[#This Row],[PracticeCode]],$AP$3:$AS$345,4,FALSE)</f>
        <v>1169.728024842648</v>
      </c>
      <c r="AH4071" s="27">
        <f t="shared" ref="AH4071:AH4076" si="478">IFERROR(I4071*$AH$1,#N/A)</f>
        <v>85000.236471899087</v>
      </c>
      <c r="AI4071" s="6" t="e">
        <f t="shared" si="468"/>
        <v>#N/A</v>
      </c>
    </row>
    <row r="4072" spans="1:35" x14ac:dyDescent="0.35">
      <c r="A4072" t="str">
        <f t="shared" si="467"/>
        <v>ZAIN MEDICAL CENTREHarrow Collaborative NetworkHarrowE84653Jun3</v>
      </c>
      <c r="B4072" s="41" t="s">
        <v>525</v>
      </c>
      <c r="C4072" s="41" t="s">
        <v>445</v>
      </c>
      <c r="D4072" s="41" t="s">
        <v>26</v>
      </c>
      <c r="E4072" s="41" t="s">
        <v>413</v>
      </c>
      <c r="F4072" s="41" t="s">
        <v>413</v>
      </c>
      <c r="G4072" s="41" t="s">
        <v>758</v>
      </c>
      <c r="H4072" s="41">
        <v>3</v>
      </c>
      <c r="I4072" s="41">
        <v>2599.3956107614399</v>
      </c>
      <c r="J4072" s="41">
        <v>1606</v>
      </c>
      <c r="K4072" s="41">
        <v>870</v>
      </c>
      <c r="L4072" s="41">
        <v>29.710999999999999</v>
      </c>
      <c r="M4072" s="41">
        <v>16.094999999999999</v>
      </c>
      <c r="N4072" s="41">
        <v>3364</v>
      </c>
      <c r="O4072" s="41">
        <v>1153</v>
      </c>
      <c r="P4072" s="41">
        <v>66.943600000000004</v>
      </c>
      <c r="Q4072" s="41">
        <v>22.944700000000001</v>
      </c>
      <c r="R4072" s="41">
        <v>0</v>
      </c>
      <c r="S4072" s="41">
        <v>0</v>
      </c>
      <c r="T4072" s="41">
        <v>0</v>
      </c>
      <c r="U4072" s="41">
        <v>0</v>
      </c>
      <c r="V4072" s="41">
        <v>2476</v>
      </c>
      <c r="W4072" s="41">
        <v>45.805999999999997</v>
      </c>
      <c r="X4072" s="41">
        <v>4517</v>
      </c>
      <c r="Y4072" s="41">
        <v>89.888300000000001</v>
      </c>
      <c r="Z4072" s="6">
        <f>0</f>
        <v>0</v>
      </c>
      <c r="AA4072" s="6">
        <f t="shared" si="474"/>
        <v>45.805999999999997</v>
      </c>
      <c r="AB4072">
        <f>IF(ISBLANK(Table1[[#This Row],[FY2425_Cost]])=TRUE,#N/A,Table1[[#This Row],[FY2425_Cost]])</f>
        <v>89.888300000000001</v>
      </c>
      <c r="AC4072" s="6">
        <f t="shared" si="475"/>
        <v>44.082300000000004</v>
      </c>
      <c r="AD4072" s="6" t="e">
        <f>SUMIFS($AB$3:AB4074,$B$3:B4074,B4072)</f>
        <v>#N/A</v>
      </c>
      <c r="AE4072" s="6">
        <f t="shared" si="476"/>
        <v>1169.728024842648</v>
      </c>
      <c r="AF4072" s="6">
        <f t="shared" si="477"/>
        <v>1169.728024842648</v>
      </c>
      <c r="AG4072" s="6">
        <f>VLOOKUP(Table1[[#This Row],[PracticeCode]],$AP$3:$AS$345,4,FALSE)</f>
        <v>1169.728024842648</v>
      </c>
      <c r="AH4072" s="27">
        <f t="shared" si="478"/>
        <v>85000.236471899087</v>
      </c>
      <c r="AI4072" s="6" t="e">
        <f t="shared" si="468"/>
        <v>#N/A</v>
      </c>
    </row>
    <row r="4073" spans="1:35" x14ac:dyDescent="0.35">
      <c r="A4073" t="str">
        <f t="shared" si="467"/>
        <v>ZAIN MEDICAL CENTREHarrow Collaborative NetworkHarrowE84653Mar12</v>
      </c>
      <c r="B4073" s="41" t="s">
        <v>525</v>
      </c>
      <c r="C4073" s="41" t="s">
        <v>445</v>
      </c>
      <c r="D4073" s="41" t="s">
        <v>26</v>
      </c>
      <c r="E4073" s="41" t="s">
        <v>413</v>
      </c>
      <c r="F4073" s="41" t="s">
        <v>413</v>
      </c>
      <c r="G4073" s="41" t="s">
        <v>767</v>
      </c>
      <c r="H4073" s="41">
        <v>12</v>
      </c>
      <c r="I4073" s="41">
        <v>2599.3956107614399</v>
      </c>
      <c r="J4073" s="41">
        <v>3540</v>
      </c>
      <c r="K4073" s="41">
        <v>0</v>
      </c>
      <c r="L4073" s="41">
        <v>70.445999999999998</v>
      </c>
      <c r="M4073" s="41">
        <v>0</v>
      </c>
      <c r="N4073" s="41"/>
      <c r="O4073" s="41"/>
      <c r="P4073" s="41"/>
      <c r="Q4073" s="41"/>
      <c r="R4073" s="41">
        <v>0</v>
      </c>
      <c r="S4073" s="41">
        <v>0</v>
      </c>
      <c r="T4073" s="41"/>
      <c r="U4073" s="41"/>
      <c r="V4073" s="41">
        <v>3540</v>
      </c>
      <c r="W4073" s="41">
        <v>70.445999999999998</v>
      </c>
      <c r="X4073" s="41"/>
      <c r="Y4073" s="41"/>
      <c r="Z4073" s="6">
        <f>0</f>
        <v>0</v>
      </c>
      <c r="AA4073" s="6">
        <f t="shared" si="474"/>
        <v>70.445999999999998</v>
      </c>
      <c r="AB4073" t="e">
        <f>IF(ISBLANK(Table1[[#This Row],[FY2425_Cost]])=TRUE,#N/A,Table1[[#This Row],[FY2425_Cost]])</f>
        <v>#N/A</v>
      </c>
      <c r="AC4073" s="6" t="e">
        <f t="shared" si="475"/>
        <v>#N/A</v>
      </c>
      <c r="AD4073" s="6" t="e">
        <f>SUMIFS($AB$3:AB4073,$B$3:B4073,B4073)</f>
        <v>#N/A</v>
      </c>
      <c r="AE4073" s="6">
        <f t="shared" si="476"/>
        <v>1169.728024842648</v>
      </c>
      <c r="AF4073" s="6">
        <f t="shared" si="477"/>
        <v>1169.728024842648</v>
      </c>
      <c r="AG4073" s="6">
        <f>VLOOKUP(Table1[[#This Row],[PracticeCode]],$AP$3:$AS$345,4,FALSE)</f>
        <v>1169.728024842648</v>
      </c>
      <c r="AH4073" s="27">
        <f t="shared" si="478"/>
        <v>85000.236471899087</v>
      </c>
      <c r="AI4073" s="6" t="e">
        <f t="shared" si="468"/>
        <v>#N/A</v>
      </c>
    </row>
    <row r="4074" spans="1:35" x14ac:dyDescent="0.35">
      <c r="A4074" t="str">
        <f t="shared" si="467"/>
        <v>ZAIN MEDICAL CENTREHarrow Collaborative NetworkHarrowE84653May2</v>
      </c>
      <c r="B4074" s="41" t="s">
        <v>525</v>
      </c>
      <c r="C4074" s="41" t="s">
        <v>445</v>
      </c>
      <c r="D4074" s="41" t="s">
        <v>26</v>
      </c>
      <c r="E4074" s="41" t="s">
        <v>413</v>
      </c>
      <c r="F4074" s="41" t="s">
        <v>413</v>
      </c>
      <c r="G4074" s="41" t="s">
        <v>757</v>
      </c>
      <c r="H4074" s="41">
        <v>2</v>
      </c>
      <c r="I4074" s="41">
        <v>2599.3956107614399</v>
      </c>
      <c r="J4074" s="41">
        <v>2217</v>
      </c>
      <c r="K4074" s="41">
        <v>547</v>
      </c>
      <c r="L4074" s="41">
        <v>41.014499999999998</v>
      </c>
      <c r="M4074" s="41">
        <v>10.1195</v>
      </c>
      <c r="N4074" s="41">
        <v>2529</v>
      </c>
      <c r="O4074" s="41">
        <v>236</v>
      </c>
      <c r="P4074" s="41">
        <v>50.327100000000002</v>
      </c>
      <c r="Q4074" s="41">
        <v>4.6964000000000006</v>
      </c>
      <c r="R4074" s="41">
        <v>0</v>
      </c>
      <c r="S4074" s="41">
        <v>0</v>
      </c>
      <c r="T4074" s="41">
        <v>4</v>
      </c>
      <c r="U4074" s="41">
        <v>8.7999999999999995E-2</v>
      </c>
      <c r="V4074" s="41">
        <v>2764</v>
      </c>
      <c r="W4074" s="41">
        <v>51.134</v>
      </c>
      <c r="X4074" s="41">
        <v>2769</v>
      </c>
      <c r="Y4074" s="41">
        <v>55.111499999999999</v>
      </c>
      <c r="Z4074" s="6">
        <f>0</f>
        <v>0</v>
      </c>
      <c r="AA4074" s="6">
        <f t="shared" si="474"/>
        <v>51.134</v>
      </c>
      <c r="AB4074">
        <f>IF(ISBLANK(Table1[[#This Row],[FY2425_Cost]])=TRUE,#N/A,Table1[[#This Row],[FY2425_Cost]])</f>
        <v>55.111499999999999</v>
      </c>
      <c r="AC4074" s="6">
        <f t="shared" si="475"/>
        <v>3.9774999999999991</v>
      </c>
      <c r="AD4074" s="6" t="e">
        <f>SUMIFS($AB$3:AB4074,$B$3:B4074,B4074)</f>
        <v>#N/A</v>
      </c>
      <c r="AE4074" s="6">
        <f t="shared" si="476"/>
        <v>1169.728024842648</v>
      </c>
      <c r="AF4074" s="6">
        <f t="shared" si="477"/>
        <v>1169.728024842648</v>
      </c>
      <c r="AG4074" s="6">
        <f>VLOOKUP(Table1[[#This Row],[PracticeCode]],$AP$3:$AS$345,4,FALSE)</f>
        <v>1169.728024842648</v>
      </c>
      <c r="AH4074" s="27">
        <f t="shared" si="478"/>
        <v>85000.236471899087</v>
      </c>
      <c r="AI4074" s="6" t="e">
        <f t="shared" si="468"/>
        <v>#N/A</v>
      </c>
    </row>
    <row r="4075" spans="1:35" x14ac:dyDescent="0.35">
      <c r="A4075" t="str">
        <f t="shared" si="467"/>
        <v>ZAIN MEDICAL CENTREHarrow Collaborative NetworkHarrowE84653Nov8</v>
      </c>
      <c r="B4075" s="41" t="s">
        <v>525</v>
      </c>
      <c r="C4075" s="41" t="s">
        <v>445</v>
      </c>
      <c r="D4075" s="41" t="s">
        <v>26</v>
      </c>
      <c r="E4075" s="41" t="s">
        <v>413</v>
      </c>
      <c r="F4075" s="41" t="s">
        <v>413</v>
      </c>
      <c r="G4075" s="41" t="s">
        <v>763</v>
      </c>
      <c r="H4075" s="41">
        <v>8</v>
      </c>
      <c r="I4075" s="41">
        <v>2599.3956107614399</v>
      </c>
      <c r="J4075" s="41">
        <v>3002</v>
      </c>
      <c r="K4075" s="41">
        <v>434</v>
      </c>
      <c r="L4075" s="41">
        <v>59.739800000000002</v>
      </c>
      <c r="M4075" s="41">
        <v>8.6365999999999996</v>
      </c>
      <c r="N4075" s="41"/>
      <c r="O4075" s="41"/>
      <c r="P4075" s="41"/>
      <c r="Q4075" s="41"/>
      <c r="R4075" s="41">
        <v>0</v>
      </c>
      <c r="S4075" s="41">
        <v>0</v>
      </c>
      <c r="T4075" s="41"/>
      <c r="U4075" s="41"/>
      <c r="V4075" s="41">
        <v>3436</v>
      </c>
      <c r="W4075" s="41">
        <v>68.376400000000004</v>
      </c>
      <c r="X4075" s="41"/>
      <c r="Y4075" s="41"/>
      <c r="Z4075" s="6">
        <f>0</f>
        <v>0</v>
      </c>
      <c r="AA4075" s="6">
        <f t="shared" si="474"/>
        <v>68.376400000000004</v>
      </c>
      <c r="AB4075" t="e">
        <f>IF(ISBLANK(Table1[[#This Row],[FY2425_Cost]])=TRUE,#N/A,Table1[[#This Row],[FY2425_Cost]])</f>
        <v>#N/A</v>
      </c>
      <c r="AC4075" s="6" t="e">
        <f t="shared" si="475"/>
        <v>#N/A</v>
      </c>
      <c r="AD4075" s="6" t="e">
        <f>SUMIFS($AB$3:AB4075,$B$3:B4075,B4075)</f>
        <v>#N/A</v>
      </c>
      <c r="AE4075" s="6">
        <f t="shared" si="476"/>
        <v>1169.728024842648</v>
      </c>
      <c r="AF4075" s="6">
        <f t="shared" si="477"/>
        <v>1169.728024842648</v>
      </c>
      <c r="AG4075" s="6">
        <f>VLOOKUP(Table1[[#This Row],[PracticeCode]],$AP$3:$AS$345,4,FALSE)</f>
        <v>1169.728024842648</v>
      </c>
      <c r="AH4075" s="27">
        <f t="shared" si="478"/>
        <v>85000.236471899087</v>
      </c>
      <c r="AI4075" s="6" t="e">
        <f t="shared" si="468"/>
        <v>#N/A</v>
      </c>
    </row>
    <row r="4076" spans="1:35" x14ac:dyDescent="0.35">
      <c r="A4076" t="str">
        <f t="shared" si="467"/>
        <v>ZAIN MEDICAL CENTREHarrow Collaborative NetworkHarrowE84653Oct7</v>
      </c>
      <c r="B4076" s="41" t="s">
        <v>525</v>
      </c>
      <c r="C4076" s="41" t="s">
        <v>445</v>
      </c>
      <c r="D4076" s="41" t="s">
        <v>26</v>
      </c>
      <c r="E4076" s="41" t="s">
        <v>413</v>
      </c>
      <c r="F4076" s="41" t="s">
        <v>413</v>
      </c>
      <c r="G4076" s="41" t="s">
        <v>762</v>
      </c>
      <c r="H4076" s="41">
        <v>7</v>
      </c>
      <c r="I4076" s="41">
        <v>2599.3956107614399</v>
      </c>
      <c r="J4076" s="41">
        <v>2463</v>
      </c>
      <c r="K4076" s="41">
        <v>978</v>
      </c>
      <c r="L4076" s="41">
        <v>49.0137</v>
      </c>
      <c r="M4076" s="41">
        <v>19.462199999999999</v>
      </c>
      <c r="N4076" s="41">
        <v>0</v>
      </c>
      <c r="O4076" s="41">
        <v>4396</v>
      </c>
      <c r="P4076" s="41">
        <v>0</v>
      </c>
      <c r="Q4076" s="41">
        <v>98.91</v>
      </c>
      <c r="R4076" s="41">
        <v>0</v>
      </c>
      <c r="S4076" s="41">
        <v>0</v>
      </c>
      <c r="T4076" s="41">
        <v>2</v>
      </c>
      <c r="U4076" s="41">
        <v>4.3999999999999997E-2</v>
      </c>
      <c r="V4076" s="41">
        <v>3441</v>
      </c>
      <c r="W4076" s="41">
        <v>68.475899999999996</v>
      </c>
      <c r="X4076" s="41">
        <v>4398</v>
      </c>
      <c r="Y4076" s="41">
        <v>98.953999999999994</v>
      </c>
      <c r="Z4076" s="6">
        <f>0</f>
        <v>0</v>
      </c>
      <c r="AA4076" s="6">
        <f t="shared" si="474"/>
        <v>68.475899999999996</v>
      </c>
      <c r="AB4076">
        <f>IF(ISBLANK(Table1[[#This Row],[FY2425_Cost]])=TRUE,#N/A,Table1[[#This Row],[FY2425_Cost]])</f>
        <v>98.953999999999994</v>
      </c>
      <c r="AC4076" s="6">
        <f t="shared" si="475"/>
        <v>30.478099999999998</v>
      </c>
      <c r="AD4076" s="6" t="e">
        <f>SUMIFS($AB$3:AB4077,$B$3:B4077,B4076)</f>
        <v>#N/A</v>
      </c>
      <c r="AE4076" s="6">
        <f t="shared" si="476"/>
        <v>1169.728024842648</v>
      </c>
      <c r="AF4076" s="6">
        <f t="shared" si="477"/>
        <v>1169.728024842648</v>
      </c>
      <c r="AG4076" s="6">
        <f>VLOOKUP(Table1[[#This Row],[PracticeCode]],$AP$3:$AS$345,4,FALSE)</f>
        <v>1169.728024842648</v>
      </c>
      <c r="AH4076" s="27">
        <f t="shared" si="478"/>
        <v>85000.236471899087</v>
      </c>
      <c r="AI4076" s="6" t="e">
        <f t="shared" si="468"/>
        <v>#N/A</v>
      </c>
    </row>
    <row r="4077" spans="1:35" x14ac:dyDescent="0.35">
      <c r="B4077" s="41" t="s">
        <v>525</v>
      </c>
      <c r="C4077" s="41" t="s">
        <v>445</v>
      </c>
      <c r="D4077" s="41" t="s">
        <v>26</v>
      </c>
      <c r="E4077" s="41" t="s">
        <v>413</v>
      </c>
      <c r="F4077" s="41" t="s">
        <v>413</v>
      </c>
      <c r="G4077" s="41" t="s">
        <v>761</v>
      </c>
      <c r="H4077" s="41">
        <v>6</v>
      </c>
      <c r="I4077" s="41">
        <v>2599.3956107614399</v>
      </c>
      <c r="J4077" s="41">
        <v>2551</v>
      </c>
      <c r="K4077" s="41">
        <v>573</v>
      </c>
      <c r="L4077" s="41">
        <v>50.764900000000004</v>
      </c>
      <c r="M4077" s="41">
        <v>11.402700000000001</v>
      </c>
      <c r="N4077" s="41">
        <v>8045</v>
      </c>
      <c r="O4077" s="41">
        <v>2740</v>
      </c>
      <c r="P4077" s="41">
        <v>181.01249999999999</v>
      </c>
      <c r="Q4077" s="41">
        <v>61.65</v>
      </c>
      <c r="R4077" s="41">
        <v>0</v>
      </c>
      <c r="S4077" s="41">
        <v>0</v>
      </c>
      <c r="T4077" s="41">
        <v>4</v>
      </c>
      <c r="U4077" s="41">
        <v>8.7999999999999995E-2</v>
      </c>
      <c r="V4077" s="41">
        <v>3124</v>
      </c>
      <c r="W4077" s="41">
        <v>62.167600000000007</v>
      </c>
      <c r="X4077" s="41">
        <v>10789</v>
      </c>
      <c r="Y4077" s="41">
        <v>242.75049999999999</v>
      </c>
      <c r="Z4077" s="6">
        <f>0</f>
        <v>0</v>
      </c>
      <c r="AA4077" s="6"/>
      <c r="AB4077">
        <f>IF(ISBLANK(Table1[[#This Row],[FY2425_Cost]])=TRUE,#N/A,Table1[[#This Row],[FY2425_Cost]])</f>
        <v>242.75049999999999</v>
      </c>
      <c r="AC4077" s="6"/>
      <c r="AD4077" s="6"/>
      <c r="AE4077" s="6"/>
      <c r="AF4077" s="6"/>
      <c r="AG4077" s="6">
        <f>VLOOKUP(Table1[[#This Row],[PracticeCode]],$AP$3:$AS$345,4,FALSE)</f>
        <v>1169.728024842648</v>
      </c>
      <c r="AH4077" s="88"/>
      <c r="AI4077" s="6">
        <f t="shared" si="468"/>
        <v>0</v>
      </c>
    </row>
    <row r="4078" spans="1:35" x14ac:dyDescent="0.35">
      <c r="A4078" t="str">
        <f t="shared" ref="A4078:A4088" si="479">CONCATENATE(B4078,C4078,D4078,E4078,G4078,H4078)</f>
        <v/>
      </c>
      <c r="B4078" s="41"/>
      <c r="C4078" s="41"/>
      <c r="D4078" s="41"/>
      <c r="E4078" s="41"/>
      <c r="F4078" s="41"/>
      <c r="G4078" s="41"/>
      <c r="H4078" s="41"/>
      <c r="I4078" s="41"/>
      <c r="J4078" s="41"/>
      <c r="K4078" s="41"/>
      <c r="L4078" s="41"/>
      <c r="M4078" s="41"/>
      <c r="N4078" s="41"/>
      <c r="O4078" s="41"/>
      <c r="P4078" s="41"/>
      <c r="Q4078" s="41"/>
      <c r="R4078" s="41"/>
      <c r="S4078" s="41"/>
      <c r="T4078" s="41"/>
      <c r="U4078" s="41"/>
      <c r="V4078" s="41"/>
      <c r="W4078" s="41"/>
      <c r="X4078" s="41"/>
      <c r="Y4078" s="41"/>
      <c r="Z4078" s="6">
        <f>0</f>
        <v>0</v>
      </c>
      <c r="AA4078" s="6">
        <f t="shared" ref="AA4078:AA4088" si="480">IFERROR(W4078*1,#N/A)</f>
        <v>0</v>
      </c>
      <c r="AB4078" t="e">
        <f>IF(ISBLANK(Table1[[#This Row],[FY2425_Cost]])=TRUE,#N/A,Table1[[#This Row],[FY2425_Cost]])</f>
        <v>#VALUE!</v>
      </c>
      <c r="AC4078" s="6" t="e">
        <f t="shared" ref="AC4078:AC4088" si="481">AB4078-AA4078</f>
        <v>#VALUE!</v>
      </c>
      <c r="AD4078" s="6">
        <f>SUMIFS($AB$3:AB4078,$B$3:B4078,B4078)</f>
        <v>0</v>
      </c>
      <c r="AE4078" s="6">
        <f t="shared" ref="AE4078:AE4088" si="482">IFERROR(I4078*$AE$1,#N/A)</f>
        <v>0</v>
      </c>
      <c r="AF4078" s="6">
        <f t="shared" ref="AF4078:AF4088" si="483">AE4078+Z4078</f>
        <v>0</v>
      </c>
      <c r="AG4078" s="6" t="e">
        <f>VLOOKUP(Table1[[#This Row],[PracticeCode]],$AP$3:$AS$345,4,FALSE)</f>
        <v>#VALUE!</v>
      </c>
      <c r="AH4078" s="27">
        <f t="shared" ref="AH4078:AH4088" si="484">IFERROR(I4078*$AH$1,#N/A)</f>
        <v>0</v>
      </c>
      <c r="AI4078" s="6">
        <f t="shared" ref="AI4078:AI4088" si="485">IF(AD4078-AF4078&lt;=0,0,AD4078-AF4078)</f>
        <v>0</v>
      </c>
    </row>
    <row r="4079" spans="1:35" x14ac:dyDescent="0.35">
      <c r="A4079" t="str">
        <f t="shared" si="479"/>
        <v/>
      </c>
      <c r="B4079" s="41"/>
      <c r="C4079" s="41"/>
      <c r="D4079" s="41"/>
      <c r="E4079" s="41"/>
      <c r="F4079" s="41"/>
      <c r="G4079" s="41"/>
      <c r="H4079" s="41"/>
      <c r="I4079" s="41"/>
      <c r="J4079" s="41"/>
      <c r="K4079" s="41"/>
      <c r="L4079" s="41"/>
      <c r="M4079" s="41"/>
      <c r="N4079" s="41"/>
      <c r="O4079" s="41"/>
      <c r="P4079" s="41"/>
      <c r="Q4079" s="41"/>
      <c r="R4079" s="41"/>
      <c r="S4079" s="41"/>
      <c r="T4079" s="41"/>
      <c r="U4079" s="41"/>
      <c r="V4079" s="41"/>
      <c r="W4079" s="41"/>
      <c r="X4079" s="41"/>
      <c r="Y4079" s="41"/>
      <c r="Z4079" s="6">
        <f>0</f>
        <v>0</v>
      </c>
      <c r="AA4079" s="6">
        <f t="shared" si="480"/>
        <v>0</v>
      </c>
      <c r="AB4079" t="e">
        <f>IF(ISBLANK(Table1[[#This Row],[FY2425_Cost]])=TRUE,#N/A,Table1[[#This Row],[FY2425_Cost]])</f>
        <v>#VALUE!</v>
      </c>
      <c r="AC4079" s="6" t="e">
        <f t="shared" si="481"/>
        <v>#VALUE!</v>
      </c>
      <c r="AD4079" s="6">
        <f>SUMIFS($AB$3:AB4079,$B$3:B4079,B4079)</f>
        <v>0</v>
      </c>
      <c r="AE4079" s="6">
        <f t="shared" si="482"/>
        <v>0</v>
      </c>
      <c r="AF4079" s="6">
        <f t="shared" si="483"/>
        <v>0</v>
      </c>
      <c r="AG4079" s="6" t="e">
        <f>VLOOKUP(Table1[[#This Row],[PracticeCode]],$AP$3:$AS$345,4,FALSE)</f>
        <v>#VALUE!</v>
      </c>
      <c r="AH4079" s="27">
        <f t="shared" si="484"/>
        <v>0</v>
      </c>
      <c r="AI4079" s="6">
        <f t="shared" si="485"/>
        <v>0</v>
      </c>
    </row>
    <row r="4080" spans="1:35" x14ac:dyDescent="0.35">
      <c r="A4080" t="str">
        <f t="shared" si="479"/>
        <v/>
      </c>
      <c r="B4080" s="41"/>
      <c r="C4080" s="41"/>
      <c r="D4080" s="41"/>
      <c r="E4080" s="41"/>
      <c r="F4080" s="41"/>
      <c r="G4080" s="41"/>
      <c r="H4080" s="41"/>
      <c r="I4080" s="41"/>
      <c r="J4080" s="41"/>
      <c r="K4080" s="41"/>
      <c r="L4080" s="41"/>
      <c r="M4080" s="41"/>
      <c r="N4080" s="41"/>
      <c r="O4080" s="41"/>
      <c r="P4080" s="41"/>
      <c r="Q4080" s="41"/>
      <c r="R4080" s="41"/>
      <c r="S4080" s="41"/>
      <c r="T4080" s="41"/>
      <c r="U4080" s="41"/>
      <c r="V4080" s="41"/>
      <c r="W4080" s="41"/>
      <c r="X4080" s="41"/>
      <c r="Y4080" s="41"/>
      <c r="Z4080" s="6">
        <f>0</f>
        <v>0</v>
      </c>
      <c r="AA4080" s="6">
        <f t="shared" si="480"/>
        <v>0</v>
      </c>
      <c r="AB4080" t="e">
        <f>IF(ISBLANK(Table1[[#This Row],[FY2425_Cost]])=TRUE,#N/A,Table1[[#This Row],[FY2425_Cost]])</f>
        <v>#VALUE!</v>
      </c>
      <c r="AC4080" s="6" t="e">
        <f t="shared" si="481"/>
        <v>#VALUE!</v>
      </c>
      <c r="AD4080" s="6">
        <f>SUMIFS($AB$3:AB4080,$B$3:B4080,B4080)</f>
        <v>0</v>
      </c>
      <c r="AE4080" s="6">
        <f t="shared" si="482"/>
        <v>0</v>
      </c>
      <c r="AF4080" s="6">
        <f t="shared" si="483"/>
        <v>0</v>
      </c>
      <c r="AG4080" s="6" t="e">
        <f>VLOOKUP(Table1[[#This Row],[PracticeCode]],$AP$3:$AS$345,4,FALSE)</f>
        <v>#VALUE!</v>
      </c>
      <c r="AH4080" s="27">
        <f t="shared" si="484"/>
        <v>0</v>
      </c>
      <c r="AI4080" s="6">
        <f t="shared" si="485"/>
        <v>0</v>
      </c>
    </row>
    <row r="4081" spans="1:35" x14ac:dyDescent="0.35">
      <c r="A4081" t="str">
        <f t="shared" si="479"/>
        <v/>
      </c>
      <c r="B4081" s="41"/>
      <c r="C4081" s="41"/>
      <c r="D4081" s="41"/>
      <c r="E4081" s="41"/>
      <c r="F4081" s="41"/>
      <c r="G4081" s="41"/>
      <c r="H4081" s="41"/>
      <c r="I4081" s="41"/>
      <c r="J4081" s="41"/>
      <c r="K4081" s="41"/>
      <c r="L4081" s="41"/>
      <c r="M4081" s="41"/>
      <c r="N4081" s="41"/>
      <c r="O4081" s="41"/>
      <c r="P4081" s="41"/>
      <c r="Q4081" s="41"/>
      <c r="R4081" s="41"/>
      <c r="S4081" s="41"/>
      <c r="T4081" s="41"/>
      <c r="U4081" s="41"/>
      <c r="V4081" s="41"/>
      <c r="W4081" s="41"/>
      <c r="X4081" s="41"/>
      <c r="Y4081" s="41"/>
      <c r="Z4081" s="6">
        <f>0</f>
        <v>0</v>
      </c>
      <c r="AA4081" s="6">
        <f t="shared" si="480"/>
        <v>0</v>
      </c>
      <c r="AB4081" t="e">
        <f>IF(ISBLANK(Table1[[#This Row],[FY2425_Cost]])=TRUE,#N/A,Table1[[#This Row],[FY2425_Cost]])</f>
        <v>#VALUE!</v>
      </c>
      <c r="AC4081" s="6" t="e">
        <f t="shared" si="481"/>
        <v>#VALUE!</v>
      </c>
      <c r="AD4081" s="6">
        <f>SUMIFS($AB$3:AB4081,$B$3:B4081,B4081)</f>
        <v>0</v>
      </c>
      <c r="AE4081" s="6">
        <f t="shared" si="482"/>
        <v>0</v>
      </c>
      <c r="AF4081" s="6">
        <f t="shared" si="483"/>
        <v>0</v>
      </c>
      <c r="AG4081" s="6" t="e">
        <f>VLOOKUP(Table1[[#This Row],[PracticeCode]],$AP$3:$AS$345,4,FALSE)</f>
        <v>#VALUE!</v>
      </c>
      <c r="AH4081" s="27">
        <f t="shared" si="484"/>
        <v>0</v>
      </c>
      <c r="AI4081" s="6">
        <f t="shared" si="485"/>
        <v>0</v>
      </c>
    </row>
    <row r="4082" spans="1:35" x14ac:dyDescent="0.35">
      <c r="A4082" t="str">
        <f t="shared" si="479"/>
        <v/>
      </c>
      <c r="B4082" s="41"/>
      <c r="C4082" s="41"/>
      <c r="D4082" s="41"/>
      <c r="E4082" s="41"/>
      <c r="F4082" s="41"/>
      <c r="G4082" s="41"/>
      <c r="H4082" s="41"/>
      <c r="I4082" s="41"/>
      <c r="J4082" s="41"/>
      <c r="K4082" s="41"/>
      <c r="L4082" s="41"/>
      <c r="M4082" s="41"/>
      <c r="N4082" s="41"/>
      <c r="O4082" s="41"/>
      <c r="P4082" s="41"/>
      <c r="Q4082" s="41"/>
      <c r="R4082" s="41"/>
      <c r="S4082" s="41"/>
      <c r="T4082" s="41"/>
      <c r="U4082" s="41"/>
      <c r="V4082" s="41"/>
      <c r="W4082" s="41"/>
      <c r="X4082" s="41"/>
      <c r="Y4082" s="41"/>
      <c r="Z4082" s="6">
        <f>0</f>
        <v>0</v>
      </c>
      <c r="AA4082" s="6">
        <f t="shared" si="480"/>
        <v>0</v>
      </c>
      <c r="AB4082" t="e">
        <f>IF(ISBLANK(Table1[[#This Row],[FY2425_Cost]])=TRUE,#N/A,Table1[[#This Row],[FY2425_Cost]])</f>
        <v>#VALUE!</v>
      </c>
      <c r="AC4082" s="6" t="e">
        <f t="shared" si="481"/>
        <v>#VALUE!</v>
      </c>
      <c r="AD4082" s="6">
        <f>SUMIFS($AB$3:AB4082,$B$3:B4082,B4082)</f>
        <v>0</v>
      </c>
      <c r="AE4082" s="6">
        <f t="shared" si="482"/>
        <v>0</v>
      </c>
      <c r="AF4082" s="6">
        <f t="shared" si="483"/>
        <v>0</v>
      </c>
      <c r="AG4082" s="6" t="e">
        <f>VLOOKUP(Table1[[#This Row],[PracticeCode]],$AP$3:$AS$345,4,FALSE)</f>
        <v>#VALUE!</v>
      </c>
      <c r="AH4082" s="27">
        <f t="shared" si="484"/>
        <v>0</v>
      </c>
      <c r="AI4082" s="6">
        <f t="shared" si="485"/>
        <v>0</v>
      </c>
    </row>
    <row r="4083" spans="1:35" x14ac:dyDescent="0.35">
      <c r="A4083" t="str">
        <f t="shared" si="479"/>
        <v/>
      </c>
      <c r="B4083" s="41"/>
      <c r="C4083" s="41"/>
      <c r="D4083" s="41"/>
      <c r="E4083" s="41"/>
      <c r="F4083" s="41"/>
      <c r="G4083" s="41"/>
      <c r="H4083" s="41"/>
      <c r="I4083" s="41"/>
      <c r="J4083" s="41"/>
      <c r="K4083" s="41"/>
      <c r="L4083" s="41"/>
      <c r="M4083" s="41"/>
      <c r="N4083" s="41"/>
      <c r="O4083" s="41"/>
      <c r="P4083" s="41"/>
      <c r="Q4083" s="41"/>
      <c r="R4083" s="41"/>
      <c r="S4083" s="41"/>
      <c r="T4083" s="41"/>
      <c r="U4083" s="41"/>
      <c r="V4083" s="41"/>
      <c r="W4083" s="41"/>
      <c r="X4083" s="41"/>
      <c r="Y4083" s="41"/>
      <c r="Z4083" s="6">
        <f>0</f>
        <v>0</v>
      </c>
      <c r="AA4083" s="6">
        <f t="shared" si="480"/>
        <v>0</v>
      </c>
      <c r="AB4083" t="e">
        <f>IF(ISBLANK(Table1[[#This Row],[FY2425_Cost]])=TRUE,#N/A,Table1[[#This Row],[FY2425_Cost]])</f>
        <v>#VALUE!</v>
      </c>
      <c r="AC4083" s="6" t="e">
        <f t="shared" si="481"/>
        <v>#VALUE!</v>
      </c>
      <c r="AD4083" s="6">
        <f>SUMIFS($AB$3:AB4083,$B$3:B4083,B4083)</f>
        <v>0</v>
      </c>
      <c r="AE4083" s="6">
        <f t="shared" si="482"/>
        <v>0</v>
      </c>
      <c r="AF4083" s="6">
        <f t="shared" si="483"/>
        <v>0</v>
      </c>
      <c r="AG4083" s="6" t="e">
        <f>VLOOKUP(Table1[[#This Row],[PracticeCode]],$AP$3:$AS$345,4,FALSE)</f>
        <v>#VALUE!</v>
      </c>
      <c r="AH4083" s="27">
        <f t="shared" si="484"/>
        <v>0</v>
      </c>
      <c r="AI4083" s="6">
        <f t="shared" si="485"/>
        <v>0</v>
      </c>
    </row>
    <row r="4084" spans="1:35" x14ac:dyDescent="0.35">
      <c r="A4084" t="str">
        <f t="shared" si="479"/>
        <v/>
      </c>
      <c r="B4084" s="41"/>
      <c r="C4084" s="41"/>
      <c r="D4084" s="41"/>
      <c r="E4084" s="41"/>
      <c r="F4084" s="41"/>
      <c r="G4084" s="41"/>
      <c r="H4084" s="41"/>
      <c r="I4084" s="41"/>
      <c r="J4084" s="41"/>
      <c r="K4084" s="41"/>
      <c r="L4084" s="41"/>
      <c r="M4084" s="41"/>
      <c r="N4084" s="41"/>
      <c r="O4084" s="41"/>
      <c r="P4084" s="41"/>
      <c r="Q4084" s="41"/>
      <c r="R4084" s="41"/>
      <c r="S4084" s="41"/>
      <c r="T4084" s="41"/>
      <c r="U4084" s="41"/>
      <c r="V4084" s="41"/>
      <c r="W4084" s="41"/>
      <c r="X4084" s="41"/>
      <c r="Y4084" s="41"/>
      <c r="Z4084" s="6">
        <f>0</f>
        <v>0</v>
      </c>
      <c r="AA4084" s="6">
        <f t="shared" si="480"/>
        <v>0</v>
      </c>
      <c r="AB4084" t="e">
        <f>IF(ISBLANK(Table1[[#This Row],[FY2425_Cost]])=TRUE,#N/A,Table1[[#This Row],[FY2425_Cost]])</f>
        <v>#VALUE!</v>
      </c>
      <c r="AC4084" s="6" t="e">
        <f t="shared" si="481"/>
        <v>#VALUE!</v>
      </c>
      <c r="AD4084" s="6">
        <f>SUMIFS($AB$3:AB4084,$B$3:B4084,B4084)</f>
        <v>0</v>
      </c>
      <c r="AE4084" s="6">
        <f t="shared" si="482"/>
        <v>0</v>
      </c>
      <c r="AF4084" s="6">
        <f t="shared" si="483"/>
        <v>0</v>
      </c>
      <c r="AG4084" s="6" t="e">
        <f>VLOOKUP(Table1[[#This Row],[PracticeCode]],$AP$3:$AS$345,4,FALSE)</f>
        <v>#VALUE!</v>
      </c>
      <c r="AH4084" s="27">
        <f t="shared" si="484"/>
        <v>0</v>
      </c>
      <c r="AI4084" s="6">
        <f t="shared" si="485"/>
        <v>0</v>
      </c>
    </row>
    <row r="4085" spans="1:35" x14ac:dyDescent="0.35">
      <c r="A4085" t="str">
        <f t="shared" si="479"/>
        <v/>
      </c>
      <c r="B4085" s="41"/>
      <c r="C4085" s="41"/>
      <c r="D4085" s="41"/>
      <c r="E4085" s="41"/>
      <c r="F4085" s="41"/>
      <c r="G4085" s="41"/>
      <c r="H4085" s="41"/>
      <c r="I4085" s="41"/>
      <c r="J4085" s="41"/>
      <c r="K4085" s="41"/>
      <c r="L4085" s="41"/>
      <c r="M4085" s="41"/>
      <c r="N4085" s="41"/>
      <c r="O4085" s="41"/>
      <c r="P4085" s="41"/>
      <c r="Q4085" s="41"/>
      <c r="R4085" s="41"/>
      <c r="S4085" s="41"/>
      <c r="T4085" s="41"/>
      <c r="U4085" s="41"/>
      <c r="V4085" s="41"/>
      <c r="W4085" s="41"/>
      <c r="X4085" s="41"/>
      <c r="Y4085" s="41"/>
      <c r="Z4085" s="6">
        <f>0</f>
        <v>0</v>
      </c>
      <c r="AA4085" s="6">
        <f t="shared" si="480"/>
        <v>0</v>
      </c>
      <c r="AB4085" t="e">
        <f>IF(ISBLANK(Table1[[#This Row],[FY2425_Cost]])=TRUE,#N/A,Table1[[#This Row],[FY2425_Cost]])</f>
        <v>#VALUE!</v>
      </c>
      <c r="AC4085" s="6" t="e">
        <f t="shared" si="481"/>
        <v>#VALUE!</v>
      </c>
      <c r="AD4085" s="6">
        <f>SUMIFS($AB$3:AB4085,$B$3:B4085,B4085)</f>
        <v>0</v>
      </c>
      <c r="AE4085" s="6">
        <f t="shared" si="482"/>
        <v>0</v>
      </c>
      <c r="AF4085" s="6">
        <f t="shared" si="483"/>
        <v>0</v>
      </c>
      <c r="AG4085" s="6" t="e">
        <f>VLOOKUP(Table1[[#This Row],[PracticeCode]],$AP$3:$AS$345,4,FALSE)</f>
        <v>#VALUE!</v>
      </c>
      <c r="AH4085" s="27">
        <f t="shared" si="484"/>
        <v>0</v>
      </c>
      <c r="AI4085" s="6">
        <f t="shared" si="485"/>
        <v>0</v>
      </c>
    </row>
    <row r="4086" spans="1:35" x14ac:dyDescent="0.35">
      <c r="A4086" t="str">
        <f t="shared" si="479"/>
        <v/>
      </c>
      <c r="B4086" s="41"/>
      <c r="C4086" s="41"/>
      <c r="D4086" s="41"/>
      <c r="E4086" s="41"/>
      <c r="F4086" s="41"/>
      <c r="G4086" s="41"/>
      <c r="H4086" s="41"/>
      <c r="I4086" s="41"/>
      <c r="J4086" s="41"/>
      <c r="K4086" s="41"/>
      <c r="L4086" s="41"/>
      <c r="M4086" s="41"/>
      <c r="N4086" s="41"/>
      <c r="O4086" s="41"/>
      <c r="P4086" s="41"/>
      <c r="Q4086" s="41"/>
      <c r="R4086" s="41"/>
      <c r="S4086" s="41"/>
      <c r="T4086" s="41"/>
      <c r="U4086" s="41"/>
      <c r="V4086" s="41"/>
      <c r="W4086" s="41"/>
      <c r="X4086" s="41"/>
      <c r="Y4086" s="41"/>
      <c r="Z4086" s="6">
        <f>0</f>
        <v>0</v>
      </c>
      <c r="AA4086" s="6">
        <f t="shared" si="480"/>
        <v>0</v>
      </c>
      <c r="AB4086" t="e">
        <f>IF(ISBLANK(Table1[[#This Row],[FY2425_Cost]])=TRUE,#N/A,Table1[[#This Row],[FY2425_Cost]])</f>
        <v>#VALUE!</v>
      </c>
      <c r="AC4086" s="6" t="e">
        <f t="shared" si="481"/>
        <v>#VALUE!</v>
      </c>
      <c r="AD4086" s="6">
        <f>SUMIFS($AB$3:AB4086,$B$3:B4086,B4086)</f>
        <v>0</v>
      </c>
      <c r="AE4086" s="6">
        <f t="shared" si="482"/>
        <v>0</v>
      </c>
      <c r="AF4086" s="6">
        <f t="shared" si="483"/>
        <v>0</v>
      </c>
      <c r="AG4086" s="6" t="e">
        <f>VLOOKUP(Table1[[#This Row],[PracticeCode]],$AP$3:$AS$345,4,FALSE)</f>
        <v>#VALUE!</v>
      </c>
      <c r="AH4086" s="27">
        <f t="shared" si="484"/>
        <v>0</v>
      </c>
      <c r="AI4086" s="6">
        <f t="shared" si="485"/>
        <v>0</v>
      </c>
    </row>
    <row r="4087" spans="1:35" x14ac:dyDescent="0.35">
      <c r="A4087" t="str">
        <f t="shared" si="479"/>
        <v/>
      </c>
      <c r="B4087" s="41"/>
      <c r="C4087" s="41"/>
      <c r="D4087" s="41"/>
      <c r="E4087" s="41"/>
      <c r="F4087" s="41"/>
      <c r="G4087" s="41"/>
      <c r="H4087" s="41"/>
      <c r="I4087" s="41"/>
      <c r="J4087" s="41"/>
      <c r="K4087" s="41"/>
      <c r="L4087" s="41"/>
      <c r="M4087" s="41"/>
      <c r="N4087" s="41"/>
      <c r="O4087" s="41"/>
      <c r="P4087" s="41"/>
      <c r="Q4087" s="41"/>
      <c r="R4087" s="41"/>
      <c r="S4087" s="41"/>
      <c r="T4087" s="41"/>
      <c r="U4087" s="41"/>
      <c r="V4087" s="41"/>
      <c r="W4087" s="41"/>
      <c r="X4087" s="41"/>
      <c r="Y4087" s="41"/>
      <c r="Z4087" s="6">
        <f>0</f>
        <v>0</v>
      </c>
      <c r="AA4087" s="6">
        <f t="shared" si="480"/>
        <v>0</v>
      </c>
      <c r="AB4087" t="e">
        <f>IF(ISBLANK(Table1[[#This Row],[FY2425_Cost]])=TRUE,#N/A,Table1[[#This Row],[FY2425_Cost]])</f>
        <v>#VALUE!</v>
      </c>
      <c r="AC4087" s="6" t="e">
        <f t="shared" si="481"/>
        <v>#VALUE!</v>
      </c>
      <c r="AD4087" s="6">
        <f>SUMIFS($AB$3:AB4087,$B$3:B4087,B4087)</f>
        <v>0</v>
      </c>
      <c r="AE4087" s="6">
        <f t="shared" si="482"/>
        <v>0</v>
      </c>
      <c r="AF4087" s="6">
        <f t="shared" si="483"/>
        <v>0</v>
      </c>
      <c r="AG4087" s="6" t="e">
        <f>VLOOKUP(Table1[[#This Row],[PracticeCode]],$AP$3:$AS$345,4,FALSE)</f>
        <v>#VALUE!</v>
      </c>
      <c r="AH4087" s="27">
        <f t="shared" si="484"/>
        <v>0</v>
      </c>
      <c r="AI4087" s="6">
        <f t="shared" si="485"/>
        <v>0</v>
      </c>
    </row>
    <row r="4088" spans="1:35" x14ac:dyDescent="0.35">
      <c r="A4088" t="str">
        <f t="shared" si="479"/>
        <v/>
      </c>
      <c r="B4088" s="41"/>
      <c r="C4088" s="41"/>
      <c r="D4088" s="41"/>
      <c r="E4088" s="41"/>
      <c r="F4088" s="41"/>
      <c r="G4088" s="41"/>
      <c r="H4088" s="41"/>
      <c r="I4088" s="41"/>
      <c r="J4088" s="41"/>
      <c r="K4088" s="41"/>
      <c r="L4088" s="41"/>
      <c r="M4088" s="41"/>
      <c r="N4088" s="41"/>
      <c r="O4088" s="41"/>
      <c r="P4088" s="41"/>
      <c r="Q4088" s="41"/>
      <c r="R4088" s="41"/>
      <c r="S4088" s="41"/>
      <c r="T4088" s="41"/>
      <c r="U4088" s="41"/>
      <c r="V4088" s="41"/>
      <c r="W4088" s="41"/>
      <c r="X4088" s="41"/>
      <c r="Y4088" s="41"/>
      <c r="Z4088" s="6">
        <f>0</f>
        <v>0</v>
      </c>
      <c r="AA4088" s="6">
        <f t="shared" si="480"/>
        <v>0</v>
      </c>
      <c r="AB4088" t="e">
        <f>IF(ISBLANK(Table1[[#This Row],[FY2425_Cost]])=TRUE,#N/A,Table1[[#This Row],[FY2425_Cost]])</f>
        <v>#VALUE!</v>
      </c>
      <c r="AC4088" s="6" t="e">
        <f t="shared" si="481"/>
        <v>#VALUE!</v>
      </c>
      <c r="AD4088" s="6">
        <f>SUMIFS($AB$3:AB4088,$B$3:B4088,B4088)</f>
        <v>0</v>
      </c>
      <c r="AE4088" s="6">
        <f t="shared" si="482"/>
        <v>0</v>
      </c>
      <c r="AF4088" s="6">
        <f t="shared" si="483"/>
        <v>0</v>
      </c>
      <c r="AG4088" s="6" t="e">
        <f>VLOOKUP(Table1[[#This Row],[PracticeCode]],$AP$3:$AS$345,4,FALSE)</f>
        <v>#VALUE!</v>
      </c>
      <c r="AH4088" s="27">
        <f t="shared" si="484"/>
        <v>0</v>
      </c>
      <c r="AI4088" s="6">
        <f t="shared" si="485"/>
        <v>0</v>
      </c>
    </row>
    <row r="4089" spans="1:35" x14ac:dyDescent="0.35">
      <c r="A4089" t="str">
        <f t="shared" ref="A4089:A4101" si="486">CONCATENATE(B4089,C4089,D4089,E4089,G4089,H4089)</f>
        <v/>
      </c>
      <c r="B4089" s="41"/>
      <c r="C4089" s="41"/>
      <c r="D4089" s="41"/>
      <c r="E4089" s="41"/>
      <c r="F4089" s="41"/>
      <c r="G4089" s="41"/>
      <c r="H4089" s="41"/>
      <c r="I4089" s="41"/>
      <c r="J4089" s="41"/>
      <c r="K4089" s="41"/>
      <c r="L4089" s="41"/>
      <c r="M4089" s="41"/>
      <c r="N4089" s="41"/>
      <c r="O4089" s="41"/>
      <c r="P4089" s="41"/>
      <c r="Q4089" s="41"/>
      <c r="R4089" s="41"/>
      <c r="S4089" s="41"/>
      <c r="T4089" s="41"/>
      <c r="U4089" s="41"/>
      <c r="V4089" s="41"/>
      <c r="W4089" s="41"/>
      <c r="X4089" s="41"/>
      <c r="Y4089" s="41"/>
      <c r="Z4089" s="6">
        <f>0</f>
        <v>0</v>
      </c>
      <c r="AA4089" s="6">
        <f t="shared" ref="AA4089:AA4112" si="487">IFERROR(W4089*1,#N/A)</f>
        <v>0</v>
      </c>
      <c r="AB4089" t="e">
        <f>IF(ISBLANK(Table1[[#This Row],[FY2425_Cost]])=TRUE,#N/A,Table1[[#This Row],[FY2425_Cost]])</f>
        <v>#VALUE!</v>
      </c>
      <c r="AC4089" s="6" t="e">
        <f t="shared" ref="AC4089:AC4112" si="488">AB4089-AA4089</f>
        <v>#VALUE!</v>
      </c>
      <c r="AD4089" s="6">
        <f>SUMIFS($AB$3:AB4089,$B$3:B4089,B4089)</f>
        <v>0</v>
      </c>
      <c r="AE4089" s="6">
        <f t="shared" ref="AE4089:AE4112" si="489">IFERROR(I4089*$AE$1,#N/A)</f>
        <v>0</v>
      </c>
      <c r="AF4089" s="6">
        <f t="shared" ref="AF4089:AF4112" si="490">AE4089+Z4089</f>
        <v>0</v>
      </c>
      <c r="AG4089" s="6" t="e">
        <f>VLOOKUP(Table1[[#This Row],[PracticeCode]],$AP$3:$AS$345,4,FALSE)</f>
        <v>#VALUE!</v>
      </c>
      <c r="AH4089" s="27">
        <f t="shared" ref="AH4089:AH4112" si="491">IFERROR(I4089*$AH$1,#N/A)</f>
        <v>0</v>
      </c>
      <c r="AI4089" s="6">
        <f>IF(AD4089-AF4089&lt;=0,0,AD4089-#REF!)</f>
        <v>0</v>
      </c>
    </row>
    <row r="4090" spans="1:35" x14ac:dyDescent="0.35">
      <c r="A4090" t="str">
        <f t="shared" si="486"/>
        <v/>
      </c>
      <c r="B4090" s="41"/>
      <c r="C4090" s="41"/>
      <c r="D4090" s="41"/>
      <c r="E4090" s="41"/>
      <c r="F4090" s="41"/>
      <c r="G4090" s="41"/>
      <c r="H4090" s="41"/>
      <c r="I4090" s="41"/>
      <c r="J4090" s="41"/>
      <c r="K4090" s="41"/>
      <c r="L4090" s="41"/>
      <c r="M4090" s="41"/>
      <c r="N4090" s="41"/>
      <c r="O4090" s="41"/>
      <c r="P4090" s="41"/>
      <c r="Q4090" s="41"/>
      <c r="R4090" s="41"/>
      <c r="S4090" s="41"/>
      <c r="T4090" s="41"/>
      <c r="U4090" s="41"/>
      <c r="V4090" s="41"/>
      <c r="W4090" s="41"/>
      <c r="X4090" s="41"/>
      <c r="Y4090" s="41"/>
      <c r="Z4090" s="6">
        <f>0</f>
        <v>0</v>
      </c>
      <c r="AA4090" s="6">
        <f t="shared" si="487"/>
        <v>0</v>
      </c>
      <c r="AB4090" t="e">
        <f>IF(ISBLANK(Table1[[#This Row],[FY2425_Cost]])=TRUE,#N/A,Table1[[#This Row],[FY2425_Cost]])</f>
        <v>#VALUE!</v>
      </c>
      <c r="AC4090" s="6" t="e">
        <f t="shared" si="488"/>
        <v>#VALUE!</v>
      </c>
      <c r="AD4090" s="6">
        <f>SUMIFS($AB$3:AB4090,$B$3:B4090,B4090)</f>
        <v>0</v>
      </c>
      <c r="AE4090" s="6">
        <f t="shared" si="489"/>
        <v>0</v>
      </c>
      <c r="AF4090" s="6">
        <f t="shared" si="490"/>
        <v>0</v>
      </c>
      <c r="AG4090" s="6" t="e">
        <f>VLOOKUP(Table1[[#This Row],[PracticeCode]],$AP$3:$AS$345,4,FALSE)</f>
        <v>#VALUE!</v>
      </c>
      <c r="AH4090" s="27">
        <f t="shared" si="491"/>
        <v>0</v>
      </c>
      <c r="AI4090" s="6">
        <f>IF(AD4090-AF4090&lt;=0,0,AD4090-#REF!)</f>
        <v>0</v>
      </c>
    </row>
    <row r="4091" spans="1:35" x14ac:dyDescent="0.35">
      <c r="A4091" t="str">
        <f t="shared" si="486"/>
        <v/>
      </c>
      <c r="B4091" s="41"/>
      <c r="C4091" s="41"/>
      <c r="D4091" s="41"/>
      <c r="E4091" s="41"/>
      <c r="F4091" s="41"/>
      <c r="G4091" s="41"/>
      <c r="H4091" s="41"/>
      <c r="I4091" s="41"/>
      <c r="J4091" s="41"/>
      <c r="K4091" s="41"/>
      <c r="L4091" s="41"/>
      <c r="M4091" s="41"/>
      <c r="N4091" s="41"/>
      <c r="O4091" s="41"/>
      <c r="P4091" s="41"/>
      <c r="Q4091" s="41"/>
      <c r="R4091" s="41"/>
      <c r="S4091" s="41"/>
      <c r="T4091" s="41"/>
      <c r="U4091" s="41"/>
      <c r="V4091" s="41"/>
      <c r="W4091" s="41"/>
      <c r="X4091" s="41"/>
      <c r="Y4091" s="41"/>
      <c r="Z4091" s="6">
        <f>0</f>
        <v>0</v>
      </c>
      <c r="AA4091" s="6">
        <f t="shared" si="487"/>
        <v>0</v>
      </c>
      <c r="AB4091" t="e">
        <f>IF(ISBLANK(Table1[[#This Row],[FY2425_Cost]])=TRUE,#N/A,Table1[[#This Row],[FY2425_Cost]])</f>
        <v>#VALUE!</v>
      </c>
      <c r="AC4091" s="6" t="e">
        <f t="shared" si="488"/>
        <v>#VALUE!</v>
      </c>
      <c r="AD4091" s="6">
        <f>SUMIFS($AB$3:AB4091,$B$3:B4091,B4091)</f>
        <v>0</v>
      </c>
      <c r="AE4091" s="6">
        <f t="shared" si="489"/>
        <v>0</v>
      </c>
      <c r="AF4091" s="6">
        <f t="shared" si="490"/>
        <v>0</v>
      </c>
      <c r="AG4091" s="6" t="e">
        <f>VLOOKUP(Table1[[#This Row],[PracticeCode]],$AP$3:$AS$345,4,FALSE)</f>
        <v>#VALUE!</v>
      </c>
      <c r="AH4091" s="27">
        <f t="shared" si="491"/>
        <v>0</v>
      </c>
      <c r="AI4091" s="6">
        <f>IF(AD4091-AF4091&lt;=0,0,AD4091-#REF!)</f>
        <v>0</v>
      </c>
    </row>
    <row r="4092" spans="1:35" x14ac:dyDescent="0.35">
      <c r="A4092" t="str">
        <f t="shared" si="486"/>
        <v/>
      </c>
      <c r="B4092" s="41"/>
      <c r="C4092" s="41"/>
      <c r="D4092" s="41"/>
      <c r="E4092" s="41"/>
      <c r="F4092" s="41"/>
      <c r="G4092" s="41"/>
      <c r="H4092" s="41"/>
      <c r="I4092" s="41"/>
      <c r="J4092" s="41"/>
      <c r="K4092" s="41"/>
      <c r="L4092" s="41"/>
      <c r="M4092" s="41"/>
      <c r="N4092" s="41"/>
      <c r="O4092" s="41"/>
      <c r="P4092" s="41"/>
      <c r="Q4092" s="41"/>
      <c r="R4092" s="41"/>
      <c r="S4092" s="41"/>
      <c r="T4092" s="41"/>
      <c r="U4092" s="41"/>
      <c r="V4092" s="41"/>
      <c r="W4092" s="41"/>
      <c r="X4092" s="41"/>
      <c r="Y4092" s="41"/>
      <c r="Z4092" s="6">
        <f>0</f>
        <v>0</v>
      </c>
      <c r="AA4092" s="6">
        <f t="shared" si="487"/>
        <v>0</v>
      </c>
      <c r="AB4092" t="e">
        <f>IF(ISBLANK(Table1[[#This Row],[FY2425_Cost]])=TRUE,#N/A,Table1[[#This Row],[FY2425_Cost]])</f>
        <v>#VALUE!</v>
      </c>
      <c r="AC4092" s="6" t="e">
        <f t="shared" si="488"/>
        <v>#VALUE!</v>
      </c>
      <c r="AD4092" s="6">
        <f>SUMIFS($AB$3:AB4092,$B$3:B4092,B4092)</f>
        <v>0</v>
      </c>
      <c r="AE4092" s="6">
        <f t="shared" si="489"/>
        <v>0</v>
      </c>
      <c r="AF4092" s="6">
        <f t="shared" si="490"/>
        <v>0</v>
      </c>
      <c r="AG4092" s="6" t="e">
        <f>VLOOKUP(Table1[[#This Row],[PracticeCode]],$AP$3:$AS$345,4,FALSE)</f>
        <v>#VALUE!</v>
      </c>
      <c r="AH4092" s="27">
        <f t="shared" si="491"/>
        <v>0</v>
      </c>
      <c r="AI4092" s="6">
        <f>IF(AD4092-AF4092&lt;=0,0,AD4092-#REF!)</f>
        <v>0</v>
      </c>
    </row>
    <row r="4093" spans="1:35" x14ac:dyDescent="0.35">
      <c r="A4093" t="str">
        <f t="shared" si="486"/>
        <v/>
      </c>
      <c r="B4093" s="41"/>
      <c r="C4093" s="41"/>
      <c r="D4093" s="41"/>
      <c r="E4093" s="41"/>
      <c r="F4093" s="41"/>
      <c r="G4093" s="41"/>
      <c r="H4093" s="41"/>
      <c r="I4093" s="41"/>
      <c r="J4093" s="41"/>
      <c r="K4093" s="41"/>
      <c r="L4093" s="41"/>
      <c r="M4093" s="41"/>
      <c r="N4093" s="41"/>
      <c r="O4093" s="41"/>
      <c r="P4093" s="41"/>
      <c r="Q4093" s="41"/>
      <c r="R4093" s="41"/>
      <c r="S4093" s="41"/>
      <c r="T4093" s="41"/>
      <c r="U4093" s="41"/>
      <c r="V4093" s="41"/>
      <c r="W4093" s="41"/>
      <c r="X4093" s="41"/>
      <c r="Y4093" s="41"/>
      <c r="Z4093" s="6">
        <f>0</f>
        <v>0</v>
      </c>
      <c r="AA4093" s="6">
        <f t="shared" si="487"/>
        <v>0</v>
      </c>
      <c r="AB4093" t="e">
        <f>IF(ISBLANK(Table1[[#This Row],[FY2425_Cost]])=TRUE,#N/A,Table1[[#This Row],[FY2425_Cost]])</f>
        <v>#VALUE!</v>
      </c>
      <c r="AC4093" s="6" t="e">
        <f t="shared" si="488"/>
        <v>#VALUE!</v>
      </c>
      <c r="AD4093" s="6">
        <f>SUMIFS($AB$3:AB4093,$B$3:B4093,B4093)</f>
        <v>0</v>
      </c>
      <c r="AE4093" s="6">
        <f t="shared" si="489"/>
        <v>0</v>
      </c>
      <c r="AF4093" s="6">
        <f t="shared" si="490"/>
        <v>0</v>
      </c>
      <c r="AG4093" s="6" t="e">
        <f>VLOOKUP(Table1[[#This Row],[PracticeCode]],$AP$3:$AS$345,4,FALSE)</f>
        <v>#VALUE!</v>
      </c>
      <c r="AH4093" s="27">
        <f t="shared" si="491"/>
        <v>0</v>
      </c>
      <c r="AI4093" s="6">
        <f>IF(AD4093-AF4093&lt;=0,0,AD4093-#REF!)</f>
        <v>0</v>
      </c>
    </row>
    <row r="4094" spans="1:35" x14ac:dyDescent="0.35">
      <c r="A4094" t="str">
        <f t="shared" si="486"/>
        <v/>
      </c>
      <c r="B4094" s="41"/>
      <c r="C4094" s="41"/>
      <c r="D4094" s="41"/>
      <c r="E4094" s="41"/>
      <c r="F4094" s="41"/>
      <c r="G4094" s="41"/>
      <c r="H4094" s="41"/>
      <c r="I4094" s="41"/>
      <c r="J4094" s="41"/>
      <c r="K4094" s="41"/>
      <c r="L4094" s="41"/>
      <c r="M4094" s="41"/>
      <c r="N4094" s="41"/>
      <c r="O4094" s="41"/>
      <c r="P4094" s="41"/>
      <c r="Q4094" s="41"/>
      <c r="R4094" s="41"/>
      <c r="S4094" s="41"/>
      <c r="T4094" s="41"/>
      <c r="U4094" s="41"/>
      <c r="V4094" s="41"/>
      <c r="W4094" s="41"/>
      <c r="X4094" s="41"/>
      <c r="Y4094" s="41"/>
      <c r="Z4094" s="6">
        <f>0</f>
        <v>0</v>
      </c>
      <c r="AA4094" s="6">
        <f t="shared" si="487"/>
        <v>0</v>
      </c>
      <c r="AB4094" t="e">
        <f>IF(ISBLANK(Table1[[#This Row],[FY2425_Cost]])=TRUE,#N/A,Table1[[#This Row],[FY2425_Cost]])</f>
        <v>#VALUE!</v>
      </c>
      <c r="AC4094" s="6" t="e">
        <f t="shared" si="488"/>
        <v>#VALUE!</v>
      </c>
      <c r="AD4094" s="6">
        <f>SUMIFS($AB$3:AB4094,$B$3:B4094,B4094)</f>
        <v>0</v>
      </c>
      <c r="AE4094" s="6">
        <f t="shared" si="489"/>
        <v>0</v>
      </c>
      <c r="AF4094" s="6">
        <f t="shared" si="490"/>
        <v>0</v>
      </c>
      <c r="AG4094" s="6" t="e">
        <f>VLOOKUP(Table1[[#This Row],[PracticeCode]],$AP$3:$AS$345,4,FALSE)</f>
        <v>#VALUE!</v>
      </c>
      <c r="AH4094" s="27">
        <f t="shared" si="491"/>
        <v>0</v>
      </c>
      <c r="AI4094" s="6">
        <f>IF(AD4094-AF4094&lt;=0,0,AD4094-#REF!)</f>
        <v>0</v>
      </c>
    </row>
    <row r="4095" spans="1:35" x14ac:dyDescent="0.35">
      <c r="A4095" t="str">
        <f t="shared" si="486"/>
        <v/>
      </c>
      <c r="B4095" s="41"/>
      <c r="C4095" s="41"/>
      <c r="D4095" s="41"/>
      <c r="E4095" s="41"/>
      <c r="F4095" s="41"/>
      <c r="G4095" s="41"/>
      <c r="H4095" s="41"/>
      <c r="I4095" s="41"/>
      <c r="J4095" s="41"/>
      <c r="K4095" s="41"/>
      <c r="L4095" s="41"/>
      <c r="M4095" s="41"/>
      <c r="N4095" s="41"/>
      <c r="O4095" s="41"/>
      <c r="P4095" s="41"/>
      <c r="Q4095" s="41"/>
      <c r="R4095" s="41"/>
      <c r="S4095" s="41"/>
      <c r="T4095" s="41"/>
      <c r="U4095" s="41"/>
      <c r="V4095" s="41"/>
      <c r="W4095" s="41"/>
      <c r="X4095" s="41"/>
      <c r="Y4095" s="41"/>
      <c r="Z4095" s="6">
        <f>0</f>
        <v>0</v>
      </c>
      <c r="AA4095" s="6">
        <f t="shared" si="487"/>
        <v>0</v>
      </c>
      <c r="AB4095" t="e">
        <f>IF(ISBLANK(Table1[[#This Row],[FY2425_Cost]])=TRUE,#N/A,Table1[[#This Row],[FY2425_Cost]])</f>
        <v>#VALUE!</v>
      </c>
      <c r="AC4095" s="6" t="e">
        <f t="shared" si="488"/>
        <v>#VALUE!</v>
      </c>
      <c r="AD4095" s="6">
        <f>SUMIFS($AB$3:AB4095,$B$3:B4095,B4095)</f>
        <v>0</v>
      </c>
      <c r="AE4095" s="6">
        <f t="shared" si="489"/>
        <v>0</v>
      </c>
      <c r="AF4095" s="6">
        <f t="shared" si="490"/>
        <v>0</v>
      </c>
      <c r="AG4095" s="6" t="e">
        <f>VLOOKUP(Table1[[#This Row],[PracticeCode]],$AP$3:$AS$345,4,FALSE)</f>
        <v>#VALUE!</v>
      </c>
      <c r="AH4095" s="27">
        <f t="shared" si="491"/>
        <v>0</v>
      </c>
      <c r="AI4095" s="6">
        <f>IF(AD4095-AF4095&lt;=0,0,AD4095-#REF!)</f>
        <v>0</v>
      </c>
    </row>
    <row r="4096" spans="1:35" x14ac:dyDescent="0.35">
      <c r="A4096" t="str">
        <f t="shared" si="486"/>
        <v/>
      </c>
      <c r="B4096" s="41"/>
      <c r="C4096" s="41"/>
      <c r="D4096" s="41"/>
      <c r="E4096" s="41"/>
      <c r="F4096" s="41"/>
      <c r="G4096" s="41"/>
      <c r="H4096" s="41"/>
      <c r="I4096" s="41"/>
      <c r="J4096" s="41"/>
      <c r="K4096" s="41"/>
      <c r="L4096" s="41"/>
      <c r="M4096" s="41"/>
      <c r="N4096" s="41"/>
      <c r="O4096" s="41"/>
      <c r="P4096" s="41"/>
      <c r="Q4096" s="41"/>
      <c r="R4096" s="41"/>
      <c r="S4096" s="41"/>
      <c r="T4096" s="41"/>
      <c r="U4096" s="41"/>
      <c r="V4096" s="41"/>
      <c r="W4096" s="41"/>
      <c r="X4096" s="41"/>
      <c r="Y4096" s="41"/>
      <c r="Z4096" s="6">
        <f>0</f>
        <v>0</v>
      </c>
      <c r="AA4096" s="6">
        <f t="shared" si="487"/>
        <v>0</v>
      </c>
      <c r="AB4096" t="e">
        <f>IF(ISBLANK(Table1[[#This Row],[FY2425_Cost]])=TRUE,#N/A,Table1[[#This Row],[FY2425_Cost]])</f>
        <v>#VALUE!</v>
      </c>
      <c r="AC4096" s="6" t="e">
        <f t="shared" si="488"/>
        <v>#VALUE!</v>
      </c>
      <c r="AD4096" s="6">
        <f>SUMIFS($AB$3:AB4096,$B$3:B4096,B4096)</f>
        <v>0</v>
      </c>
      <c r="AE4096" s="6">
        <f t="shared" si="489"/>
        <v>0</v>
      </c>
      <c r="AF4096" s="6">
        <f t="shared" si="490"/>
        <v>0</v>
      </c>
      <c r="AG4096" s="6" t="e">
        <f>VLOOKUP(Table1[[#This Row],[PracticeCode]],$AP$3:$AS$345,4,FALSE)</f>
        <v>#VALUE!</v>
      </c>
      <c r="AH4096" s="27">
        <f t="shared" si="491"/>
        <v>0</v>
      </c>
      <c r="AI4096" s="6">
        <f>IF(AD4096-AF4096&lt;=0,0,AD4096-#REF!)</f>
        <v>0</v>
      </c>
    </row>
    <row r="4097" spans="1:35" x14ac:dyDescent="0.35">
      <c r="A4097" t="str">
        <f t="shared" si="486"/>
        <v/>
      </c>
      <c r="B4097" s="41"/>
      <c r="C4097" s="41"/>
      <c r="D4097" s="41"/>
      <c r="E4097" s="41"/>
      <c r="F4097" s="41"/>
      <c r="G4097" s="41"/>
      <c r="H4097" s="41"/>
      <c r="I4097" s="41"/>
      <c r="J4097" s="41"/>
      <c r="K4097" s="41"/>
      <c r="L4097" s="41"/>
      <c r="M4097" s="41"/>
      <c r="N4097" s="41"/>
      <c r="O4097" s="41"/>
      <c r="P4097" s="41"/>
      <c r="Q4097" s="41"/>
      <c r="R4097" s="41"/>
      <c r="S4097" s="41"/>
      <c r="T4097" s="41"/>
      <c r="U4097" s="41"/>
      <c r="V4097" s="41"/>
      <c r="W4097" s="41"/>
      <c r="X4097" s="41"/>
      <c r="Y4097" s="41"/>
      <c r="Z4097" s="6">
        <f>0</f>
        <v>0</v>
      </c>
      <c r="AA4097" s="6">
        <f t="shared" si="487"/>
        <v>0</v>
      </c>
      <c r="AB4097" t="e">
        <f>IF(ISBLANK(Table1[[#This Row],[FY2425_Cost]])=TRUE,#N/A,Table1[[#This Row],[FY2425_Cost]])</f>
        <v>#VALUE!</v>
      </c>
      <c r="AC4097" s="6" t="e">
        <f t="shared" si="488"/>
        <v>#VALUE!</v>
      </c>
      <c r="AD4097" s="6">
        <f>SUMIFS($AB$3:AB4097,$B$3:B4097,B4097)</f>
        <v>0</v>
      </c>
      <c r="AE4097" s="6">
        <f t="shared" si="489"/>
        <v>0</v>
      </c>
      <c r="AF4097" s="6">
        <f t="shared" si="490"/>
        <v>0</v>
      </c>
      <c r="AG4097" s="6" t="e">
        <f>VLOOKUP(Table1[[#This Row],[PracticeCode]],$AP$3:$AS$345,4,FALSE)</f>
        <v>#VALUE!</v>
      </c>
      <c r="AH4097" s="27">
        <f t="shared" si="491"/>
        <v>0</v>
      </c>
      <c r="AI4097" s="6">
        <f>IF(AD4097-AF4097&lt;=0,0,AD4097-#REF!)</f>
        <v>0</v>
      </c>
    </row>
    <row r="4098" spans="1:35" x14ac:dyDescent="0.35">
      <c r="A4098" t="str">
        <f t="shared" si="486"/>
        <v/>
      </c>
      <c r="B4098" s="41"/>
      <c r="C4098" s="41"/>
      <c r="D4098" s="41"/>
      <c r="E4098" s="41"/>
      <c r="F4098" s="41"/>
      <c r="G4098" s="41"/>
      <c r="H4098" s="41"/>
      <c r="I4098" s="41"/>
      <c r="J4098" s="41"/>
      <c r="K4098" s="41"/>
      <c r="L4098" s="41"/>
      <c r="M4098" s="41"/>
      <c r="N4098" s="41"/>
      <c r="O4098" s="41"/>
      <c r="P4098" s="41"/>
      <c r="Q4098" s="41"/>
      <c r="R4098" s="41"/>
      <c r="S4098" s="41"/>
      <c r="T4098" s="41"/>
      <c r="U4098" s="41"/>
      <c r="V4098" s="41"/>
      <c r="W4098" s="41"/>
      <c r="X4098" s="41"/>
      <c r="Y4098" s="41"/>
      <c r="Z4098" s="6">
        <f>0</f>
        <v>0</v>
      </c>
      <c r="AA4098" s="6">
        <f t="shared" si="487"/>
        <v>0</v>
      </c>
      <c r="AB4098" t="e">
        <f>IF(ISBLANK(Table1[[#This Row],[FY2425_Cost]])=TRUE,#N/A,Table1[[#This Row],[FY2425_Cost]])</f>
        <v>#VALUE!</v>
      </c>
      <c r="AC4098" s="6" t="e">
        <f t="shared" si="488"/>
        <v>#VALUE!</v>
      </c>
      <c r="AD4098" s="6">
        <f>SUMIFS($AB$3:AB4098,$B$3:B4098,B4098)</f>
        <v>0</v>
      </c>
      <c r="AE4098" s="6">
        <f t="shared" si="489"/>
        <v>0</v>
      </c>
      <c r="AF4098" s="6">
        <f t="shared" si="490"/>
        <v>0</v>
      </c>
      <c r="AG4098" s="6" t="e">
        <f>VLOOKUP(Table1[[#This Row],[PracticeCode]],$AP$3:$AS$345,4,FALSE)</f>
        <v>#VALUE!</v>
      </c>
      <c r="AH4098" s="27">
        <f t="shared" si="491"/>
        <v>0</v>
      </c>
      <c r="AI4098" s="6">
        <f>IF(AD4098-AF4098&lt;=0,0,AD4098-#REF!)</f>
        <v>0</v>
      </c>
    </row>
    <row r="4099" spans="1:35" x14ac:dyDescent="0.35">
      <c r="A4099" t="str">
        <f t="shared" si="486"/>
        <v/>
      </c>
      <c r="B4099" s="41"/>
      <c r="C4099" s="41"/>
      <c r="D4099" s="41"/>
      <c r="E4099" s="41"/>
      <c r="F4099" s="41"/>
      <c r="G4099" s="41"/>
      <c r="H4099" s="41"/>
      <c r="I4099" s="41"/>
      <c r="J4099" s="41"/>
      <c r="K4099" s="41"/>
      <c r="L4099" s="41"/>
      <c r="M4099" s="41"/>
      <c r="N4099" s="41"/>
      <c r="O4099" s="41"/>
      <c r="P4099" s="41"/>
      <c r="Q4099" s="41"/>
      <c r="R4099" s="41"/>
      <c r="S4099" s="41"/>
      <c r="T4099" s="41"/>
      <c r="U4099" s="41"/>
      <c r="V4099" s="41"/>
      <c r="W4099" s="41"/>
      <c r="X4099" s="41"/>
      <c r="Y4099" s="41"/>
      <c r="Z4099" s="6">
        <f>0</f>
        <v>0</v>
      </c>
      <c r="AA4099" s="6">
        <f t="shared" si="487"/>
        <v>0</v>
      </c>
      <c r="AB4099" t="e">
        <f>IF(ISBLANK(Table1[[#This Row],[FY2425_Cost]])=TRUE,#N/A,Table1[[#This Row],[FY2425_Cost]])</f>
        <v>#VALUE!</v>
      </c>
      <c r="AC4099" s="6" t="e">
        <f t="shared" si="488"/>
        <v>#VALUE!</v>
      </c>
      <c r="AD4099" s="6">
        <f>SUMIFS($AB$3:AB4099,$B$3:B4099,B4099)</f>
        <v>0</v>
      </c>
      <c r="AE4099" s="6">
        <f t="shared" si="489"/>
        <v>0</v>
      </c>
      <c r="AF4099" s="6">
        <f t="shared" si="490"/>
        <v>0</v>
      </c>
      <c r="AG4099" s="6" t="e">
        <f>VLOOKUP(Table1[[#This Row],[PracticeCode]],$AP$3:$AS$345,4,FALSE)</f>
        <v>#VALUE!</v>
      </c>
      <c r="AH4099" s="27">
        <f t="shared" si="491"/>
        <v>0</v>
      </c>
      <c r="AI4099" s="6">
        <f>IF(AD4099-AF4099&lt;=0,0,AD4099-#REF!)</f>
        <v>0</v>
      </c>
    </row>
    <row r="4100" spans="1:35" x14ac:dyDescent="0.35">
      <c r="A4100" t="str">
        <f t="shared" si="486"/>
        <v/>
      </c>
      <c r="B4100" s="41"/>
      <c r="C4100" s="41"/>
      <c r="D4100" s="41"/>
      <c r="E4100" s="41"/>
      <c r="F4100" s="41"/>
      <c r="G4100" s="41"/>
      <c r="H4100" s="41"/>
      <c r="I4100" s="41"/>
      <c r="J4100" s="41"/>
      <c r="K4100" s="41"/>
      <c r="L4100" s="41"/>
      <c r="M4100" s="41"/>
      <c r="N4100" s="41"/>
      <c r="O4100" s="41"/>
      <c r="P4100" s="41"/>
      <c r="Q4100" s="41"/>
      <c r="R4100" s="41"/>
      <c r="S4100" s="41"/>
      <c r="T4100" s="41"/>
      <c r="U4100" s="41"/>
      <c r="V4100" s="41"/>
      <c r="W4100" s="41"/>
      <c r="X4100" s="41"/>
      <c r="Y4100" s="41"/>
      <c r="Z4100" s="6">
        <f>0</f>
        <v>0</v>
      </c>
      <c r="AA4100" s="6">
        <f t="shared" si="487"/>
        <v>0</v>
      </c>
      <c r="AB4100" t="e">
        <f>IF(ISBLANK(Table1[[#This Row],[FY2425_Cost]])=TRUE,#N/A,Table1[[#This Row],[FY2425_Cost]])</f>
        <v>#VALUE!</v>
      </c>
      <c r="AC4100" s="6" t="e">
        <f t="shared" si="488"/>
        <v>#VALUE!</v>
      </c>
      <c r="AD4100" s="6">
        <f>SUMIFS($AB$3:AB4100,$B$3:B4100,B4100)</f>
        <v>0</v>
      </c>
      <c r="AE4100" s="6">
        <f t="shared" si="489"/>
        <v>0</v>
      </c>
      <c r="AF4100" s="6">
        <f t="shared" si="490"/>
        <v>0</v>
      </c>
      <c r="AG4100" s="6" t="e">
        <f>VLOOKUP(Table1[[#This Row],[PracticeCode]],$AP$3:$AS$345,4,FALSE)</f>
        <v>#VALUE!</v>
      </c>
      <c r="AH4100" s="27">
        <f t="shared" si="491"/>
        <v>0</v>
      </c>
      <c r="AI4100" s="6">
        <f>IF(AD4100-AF4100&lt;=0,0,AD4100-#REF!)</f>
        <v>0</v>
      </c>
    </row>
    <row r="4101" spans="1:35" x14ac:dyDescent="0.35">
      <c r="A4101" t="str">
        <f t="shared" si="486"/>
        <v/>
      </c>
      <c r="B4101" s="41"/>
      <c r="C4101" s="41"/>
      <c r="D4101" s="41"/>
      <c r="E4101" s="41"/>
      <c r="F4101" s="41"/>
      <c r="G4101" s="41"/>
      <c r="H4101" s="41"/>
      <c r="I4101" s="41"/>
      <c r="J4101" s="41"/>
      <c r="K4101" s="41"/>
      <c r="L4101" s="41"/>
      <c r="M4101" s="41"/>
      <c r="N4101" s="41"/>
      <c r="O4101" s="41"/>
      <c r="P4101" s="41"/>
      <c r="Q4101" s="41"/>
      <c r="R4101" s="41"/>
      <c r="S4101" s="41"/>
      <c r="T4101" s="41"/>
      <c r="U4101" s="41"/>
      <c r="V4101" s="41"/>
      <c r="W4101" s="41"/>
      <c r="X4101" s="41"/>
      <c r="Y4101" s="41"/>
      <c r="Z4101" s="6">
        <f>0</f>
        <v>0</v>
      </c>
      <c r="AA4101" s="6">
        <f t="shared" si="487"/>
        <v>0</v>
      </c>
      <c r="AB4101" t="e">
        <f>IF(ISBLANK(Table1[[#This Row],[FY2425_Cost]])=TRUE,#N/A,Table1[[#This Row],[FY2425_Cost]])</f>
        <v>#VALUE!</v>
      </c>
      <c r="AC4101" s="6" t="e">
        <f t="shared" si="488"/>
        <v>#VALUE!</v>
      </c>
      <c r="AD4101" s="6">
        <f>SUMIFS($AB$3:AB4101,$B$3:B4101,B4101)</f>
        <v>0</v>
      </c>
      <c r="AE4101" s="6">
        <f t="shared" si="489"/>
        <v>0</v>
      </c>
      <c r="AF4101" s="6">
        <f t="shared" si="490"/>
        <v>0</v>
      </c>
      <c r="AG4101" s="6" t="e">
        <f>VLOOKUP(Table1[[#This Row],[PracticeCode]],$AP$3:$AS$345,4,FALSE)</f>
        <v>#VALUE!</v>
      </c>
      <c r="AH4101" s="27">
        <f t="shared" si="491"/>
        <v>0</v>
      </c>
      <c r="AI4101" s="6">
        <f>IF(AD4101-AF4101&lt;=0,0,AD4101-#REF!)</f>
        <v>0</v>
      </c>
    </row>
    <row r="4102" spans="1:35" x14ac:dyDescent="0.35">
      <c r="A4102" t="str">
        <f t="shared" ref="A4102:A4139" si="492">CONCATENATE(B4102,C4102,D4102,E4102,G4102,H4102)</f>
        <v/>
      </c>
      <c r="B4102" s="41"/>
      <c r="C4102" s="41"/>
      <c r="D4102" s="41"/>
      <c r="E4102" s="41"/>
      <c r="F4102" s="41"/>
      <c r="G4102" s="41"/>
      <c r="H4102" s="41"/>
      <c r="I4102" s="41"/>
      <c r="J4102" s="41"/>
      <c r="K4102" s="41"/>
      <c r="L4102" s="41"/>
      <c r="M4102" s="41"/>
      <c r="N4102" s="41"/>
      <c r="O4102" s="41"/>
      <c r="P4102" s="41"/>
      <c r="Q4102" s="41"/>
      <c r="R4102" s="41"/>
      <c r="S4102" s="41"/>
      <c r="T4102" s="41"/>
      <c r="U4102" s="41"/>
      <c r="V4102" s="41"/>
      <c r="W4102" s="41"/>
      <c r="X4102" s="41"/>
      <c r="Y4102" s="41"/>
      <c r="Z4102" s="6">
        <f>0</f>
        <v>0</v>
      </c>
      <c r="AA4102" s="6">
        <f t="shared" si="487"/>
        <v>0</v>
      </c>
      <c r="AB4102" t="e">
        <f>IF(ISBLANK(Table1[[#This Row],[FY2425_Cost]])=TRUE,#N/A,Table1[[#This Row],[FY2425_Cost]])</f>
        <v>#VALUE!</v>
      </c>
      <c r="AC4102" s="6" t="e">
        <f t="shared" si="488"/>
        <v>#VALUE!</v>
      </c>
      <c r="AD4102" s="6">
        <f>SUMIFS($AB$3:AB4102,$B$3:B4102,B4102)</f>
        <v>0</v>
      </c>
      <c r="AE4102" s="6">
        <f t="shared" si="489"/>
        <v>0</v>
      </c>
      <c r="AF4102" s="6">
        <f t="shared" si="490"/>
        <v>0</v>
      </c>
      <c r="AG4102" s="6" t="e">
        <f>VLOOKUP(Table1[[#This Row],[PracticeCode]],$AP$3:$AS$345,4,FALSE)</f>
        <v>#VALUE!</v>
      </c>
      <c r="AH4102" s="27">
        <f t="shared" si="491"/>
        <v>0</v>
      </c>
      <c r="AI4102" s="6">
        <f>IF(AD4102-AF4102&lt;=0,0,AD4102-#REF!)</f>
        <v>0</v>
      </c>
    </row>
    <row r="4103" spans="1:35" x14ac:dyDescent="0.35">
      <c r="A4103" t="str">
        <f t="shared" si="492"/>
        <v/>
      </c>
      <c r="B4103" s="41"/>
      <c r="C4103" s="41"/>
      <c r="D4103" s="41"/>
      <c r="E4103" s="41"/>
      <c r="F4103" s="41"/>
      <c r="G4103" s="41"/>
      <c r="H4103" s="41"/>
      <c r="I4103" s="41"/>
      <c r="J4103" s="41"/>
      <c r="K4103" s="41"/>
      <c r="L4103" s="41"/>
      <c r="M4103" s="41"/>
      <c r="N4103" s="41"/>
      <c r="O4103" s="41"/>
      <c r="P4103" s="41"/>
      <c r="Q4103" s="41"/>
      <c r="R4103" s="41"/>
      <c r="S4103" s="41"/>
      <c r="T4103" s="41"/>
      <c r="U4103" s="41"/>
      <c r="V4103" s="41"/>
      <c r="W4103" s="41"/>
      <c r="X4103" s="41"/>
      <c r="Y4103" s="41"/>
      <c r="Z4103" s="6">
        <f>0</f>
        <v>0</v>
      </c>
      <c r="AA4103" s="6">
        <f t="shared" si="487"/>
        <v>0</v>
      </c>
      <c r="AB4103" t="e">
        <f>IF(ISBLANK(Table1[[#This Row],[FY2425_Cost]])=TRUE,#N/A,Table1[[#This Row],[FY2425_Cost]])</f>
        <v>#VALUE!</v>
      </c>
      <c r="AC4103" s="6" t="e">
        <f t="shared" si="488"/>
        <v>#VALUE!</v>
      </c>
      <c r="AD4103" s="6">
        <f>SUMIFS($AB$3:AB4103,$B$3:B4103,B4103)</f>
        <v>0</v>
      </c>
      <c r="AE4103" s="6">
        <f t="shared" si="489"/>
        <v>0</v>
      </c>
      <c r="AF4103" s="6">
        <f t="shared" si="490"/>
        <v>0</v>
      </c>
      <c r="AG4103" s="6" t="e">
        <f>VLOOKUP(Table1[[#This Row],[PracticeCode]],$AP$3:$AS$345,4,FALSE)</f>
        <v>#VALUE!</v>
      </c>
      <c r="AH4103" s="27">
        <f t="shared" si="491"/>
        <v>0</v>
      </c>
      <c r="AI4103" s="6">
        <f>IF(AD4103-AF4103&lt;=0,0,AD4103-#REF!)</f>
        <v>0</v>
      </c>
    </row>
    <row r="4104" spans="1:35" x14ac:dyDescent="0.35">
      <c r="A4104" t="str">
        <f t="shared" si="492"/>
        <v/>
      </c>
      <c r="B4104" s="41"/>
      <c r="C4104" s="41"/>
      <c r="D4104" s="41"/>
      <c r="E4104" s="41"/>
      <c r="F4104" s="41"/>
      <c r="G4104" s="41"/>
      <c r="H4104" s="41"/>
      <c r="I4104" s="41"/>
      <c r="J4104" s="41"/>
      <c r="K4104" s="41"/>
      <c r="L4104" s="41"/>
      <c r="M4104" s="41"/>
      <c r="N4104" s="41"/>
      <c r="O4104" s="41"/>
      <c r="P4104" s="41"/>
      <c r="Q4104" s="41"/>
      <c r="R4104" s="41"/>
      <c r="S4104" s="41"/>
      <c r="T4104" s="41"/>
      <c r="U4104" s="41"/>
      <c r="V4104" s="41"/>
      <c r="W4104" s="41"/>
      <c r="X4104" s="41"/>
      <c r="Y4104" s="41"/>
      <c r="Z4104" s="6">
        <f>0</f>
        <v>0</v>
      </c>
      <c r="AA4104" s="6">
        <f t="shared" si="487"/>
        <v>0</v>
      </c>
      <c r="AB4104" t="e">
        <f>IF(ISBLANK(Table1[[#This Row],[FY2425_Cost]])=TRUE,#N/A,Table1[[#This Row],[FY2425_Cost]])</f>
        <v>#VALUE!</v>
      </c>
      <c r="AC4104" s="6" t="e">
        <f t="shared" si="488"/>
        <v>#VALUE!</v>
      </c>
      <c r="AD4104" s="6">
        <f>SUMIFS($AB$3:AB4104,$B$3:B4104,B4104)</f>
        <v>0</v>
      </c>
      <c r="AE4104" s="6">
        <f t="shared" si="489"/>
        <v>0</v>
      </c>
      <c r="AF4104" s="6">
        <f t="shared" si="490"/>
        <v>0</v>
      </c>
      <c r="AG4104" s="6" t="e">
        <f>VLOOKUP(Table1[[#This Row],[PracticeCode]],$AP$3:$AS$345,4,FALSE)</f>
        <v>#VALUE!</v>
      </c>
      <c r="AH4104" s="27">
        <f t="shared" si="491"/>
        <v>0</v>
      </c>
      <c r="AI4104" s="6">
        <f>IF(AD4104-AF4104&lt;=0,0,AD4104-#REF!)</f>
        <v>0</v>
      </c>
    </row>
    <row r="4105" spans="1:35" x14ac:dyDescent="0.35">
      <c r="A4105" t="str">
        <f t="shared" si="492"/>
        <v/>
      </c>
      <c r="B4105" s="41"/>
      <c r="C4105" s="41"/>
      <c r="D4105" s="41"/>
      <c r="E4105" s="41"/>
      <c r="F4105" s="41"/>
      <c r="G4105" s="41"/>
      <c r="H4105" s="41"/>
      <c r="I4105" s="41"/>
      <c r="J4105" s="41"/>
      <c r="K4105" s="41"/>
      <c r="L4105" s="41"/>
      <c r="M4105" s="41"/>
      <c r="N4105" s="41"/>
      <c r="O4105" s="41"/>
      <c r="P4105" s="41"/>
      <c r="Q4105" s="41"/>
      <c r="R4105" s="41"/>
      <c r="S4105" s="41"/>
      <c r="T4105" s="41"/>
      <c r="U4105" s="41"/>
      <c r="V4105" s="41"/>
      <c r="W4105" s="41"/>
      <c r="X4105" s="41"/>
      <c r="Y4105" s="41"/>
      <c r="Z4105" s="6">
        <f>0</f>
        <v>0</v>
      </c>
      <c r="AA4105" s="6">
        <f t="shared" si="487"/>
        <v>0</v>
      </c>
      <c r="AB4105" t="e">
        <f>IF(ISBLANK(Table1[[#This Row],[FY2425_Cost]])=TRUE,#N/A,Table1[[#This Row],[FY2425_Cost]])</f>
        <v>#VALUE!</v>
      </c>
      <c r="AC4105" s="6" t="e">
        <f t="shared" si="488"/>
        <v>#VALUE!</v>
      </c>
      <c r="AD4105" s="6">
        <f>SUMIFS($AB$3:AB4105,$B$3:B4105,B4105)</f>
        <v>0</v>
      </c>
      <c r="AE4105" s="6">
        <f t="shared" si="489"/>
        <v>0</v>
      </c>
      <c r="AF4105" s="6">
        <f t="shared" si="490"/>
        <v>0</v>
      </c>
      <c r="AG4105" s="6" t="e">
        <f>VLOOKUP(Table1[[#This Row],[PracticeCode]],$AP$3:$AS$345,4,FALSE)</f>
        <v>#VALUE!</v>
      </c>
      <c r="AH4105" s="27">
        <f t="shared" si="491"/>
        <v>0</v>
      </c>
      <c r="AI4105" s="6">
        <f>IF(AD4105-AF4105&lt;=0,0,AD4105-#REF!)</f>
        <v>0</v>
      </c>
    </row>
    <row r="4106" spans="1:35" x14ac:dyDescent="0.35">
      <c r="A4106" t="str">
        <f t="shared" si="492"/>
        <v/>
      </c>
      <c r="B4106" s="41"/>
      <c r="C4106" s="41"/>
      <c r="D4106" s="41"/>
      <c r="E4106" s="41"/>
      <c r="F4106" s="41"/>
      <c r="G4106" s="41"/>
      <c r="H4106" s="41"/>
      <c r="I4106" s="41"/>
      <c r="J4106" s="41"/>
      <c r="K4106" s="41"/>
      <c r="L4106" s="41"/>
      <c r="M4106" s="41"/>
      <c r="N4106" s="41"/>
      <c r="O4106" s="41"/>
      <c r="P4106" s="41"/>
      <c r="Q4106" s="41"/>
      <c r="R4106" s="41"/>
      <c r="S4106" s="41"/>
      <c r="T4106" s="41"/>
      <c r="U4106" s="41"/>
      <c r="V4106" s="41"/>
      <c r="W4106" s="41"/>
      <c r="X4106" s="41"/>
      <c r="Y4106" s="41"/>
      <c r="Z4106" s="6">
        <f>0</f>
        <v>0</v>
      </c>
      <c r="AA4106" s="6">
        <f t="shared" si="487"/>
        <v>0</v>
      </c>
      <c r="AB4106" t="e">
        <f>IF(ISBLANK(Table1[[#This Row],[FY2425_Cost]])=TRUE,#N/A,Table1[[#This Row],[FY2425_Cost]])</f>
        <v>#VALUE!</v>
      </c>
      <c r="AC4106" s="6" t="e">
        <f t="shared" si="488"/>
        <v>#VALUE!</v>
      </c>
      <c r="AD4106" s="6">
        <f>SUMIFS($AB$3:AB4106,$B$3:B4106,B4106)</f>
        <v>0</v>
      </c>
      <c r="AE4106" s="6">
        <f t="shared" si="489"/>
        <v>0</v>
      </c>
      <c r="AF4106" s="6">
        <f t="shared" si="490"/>
        <v>0</v>
      </c>
      <c r="AG4106" s="6" t="e">
        <f>VLOOKUP(Table1[[#This Row],[PracticeCode]],$AP$3:$AS$345,4,FALSE)</f>
        <v>#VALUE!</v>
      </c>
      <c r="AH4106" s="27">
        <f t="shared" si="491"/>
        <v>0</v>
      </c>
      <c r="AI4106" s="6">
        <f>IF(AD4106-AF4106&lt;=0,0,AD4106-#REF!)</f>
        <v>0</v>
      </c>
    </row>
    <row r="4107" spans="1:35" x14ac:dyDescent="0.35">
      <c r="A4107" t="str">
        <f t="shared" si="492"/>
        <v/>
      </c>
      <c r="B4107" s="41"/>
      <c r="C4107" s="41"/>
      <c r="D4107" s="41"/>
      <c r="E4107" s="41"/>
      <c r="F4107" s="41"/>
      <c r="G4107" s="41"/>
      <c r="H4107" s="41"/>
      <c r="I4107" s="41"/>
      <c r="J4107" s="41"/>
      <c r="K4107" s="41"/>
      <c r="L4107" s="41"/>
      <c r="M4107" s="41"/>
      <c r="N4107" s="41"/>
      <c r="O4107" s="41"/>
      <c r="P4107" s="41"/>
      <c r="Q4107" s="41"/>
      <c r="R4107" s="41"/>
      <c r="S4107" s="41"/>
      <c r="T4107" s="41"/>
      <c r="U4107" s="41"/>
      <c r="V4107" s="41"/>
      <c r="W4107" s="41"/>
      <c r="X4107" s="41"/>
      <c r="Y4107" s="41"/>
      <c r="Z4107" s="6">
        <f>0</f>
        <v>0</v>
      </c>
      <c r="AA4107" s="6">
        <f t="shared" si="487"/>
        <v>0</v>
      </c>
      <c r="AB4107" t="e">
        <f>IF(ISBLANK(Table1[[#This Row],[FY2425_Cost]])=TRUE,#N/A,Table1[[#This Row],[FY2425_Cost]])</f>
        <v>#VALUE!</v>
      </c>
      <c r="AC4107" s="6" t="e">
        <f t="shared" si="488"/>
        <v>#VALUE!</v>
      </c>
      <c r="AD4107" s="6">
        <f>SUMIFS($AB$3:AB4107,$B$3:B4107,B4107)</f>
        <v>0</v>
      </c>
      <c r="AE4107" s="6">
        <f t="shared" si="489"/>
        <v>0</v>
      </c>
      <c r="AF4107" s="6">
        <f t="shared" si="490"/>
        <v>0</v>
      </c>
      <c r="AG4107" s="6" t="e">
        <f>VLOOKUP(Table1[[#This Row],[PracticeCode]],$AP$3:$AS$345,4,FALSE)</f>
        <v>#VALUE!</v>
      </c>
      <c r="AH4107" s="27">
        <f t="shared" si="491"/>
        <v>0</v>
      </c>
      <c r="AI4107" s="6">
        <f>IF(AD4107-AF4107&lt;=0,0,AD4107-#REF!)</f>
        <v>0</v>
      </c>
    </row>
    <row r="4108" spans="1:35" x14ac:dyDescent="0.35">
      <c r="A4108" t="str">
        <f t="shared" si="492"/>
        <v/>
      </c>
      <c r="B4108" s="41"/>
      <c r="C4108" s="41"/>
      <c r="D4108" s="41"/>
      <c r="E4108" s="41"/>
      <c r="F4108" s="41"/>
      <c r="G4108" s="41"/>
      <c r="H4108" s="41"/>
      <c r="I4108" s="41"/>
      <c r="J4108" s="41"/>
      <c r="K4108" s="41"/>
      <c r="L4108" s="41"/>
      <c r="M4108" s="41"/>
      <c r="N4108" s="41"/>
      <c r="O4108" s="41"/>
      <c r="P4108" s="41"/>
      <c r="Q4108" s="41"/>
      <c r="R4108" s="41"/>
      <c r="S4108" s="41"/>
      <c r="T4108" s="41"/>
      <c r="U4108" s="41"/>
      <c r="V4108" s="41"/>
      <c r="W4108" s="41"/>
      <c r="X4108" s="41"/>
      <c r="Y4108" s="41"/>
      <c r="Z4108" s="6">
        <f>0</f>
        <v>0</v>
      </c>
      <c r="AA4108" s="6">
        <f t="shared" si="487"/>
        <v>0</v>
      </c>
      <c r="AB4108" t="e">
        <f>IF(ISBLANK(Table1[[#This Row],[FY2425_Cost]])=TRUE,#N/A,Table1[[#This Row],[FY2425_Cost]])</f>
        <v>#VALUE!</v>
      </c>
      <c r="AC4108" s="6" t="e">
        <f t="shared" si="488"/>
        <v>#VALUE!</v>
      </c>
      <c r="AD4108" s="6">
        <f>SUMIFS($AB$3:AB4108,$B$3:B4108,B4108)</f>
        <v>0</v>
      </c>
      <c r="AE4108" s="6">
        <f t="shared" si="489"/>
        <v>0</v>
      </c>
      <c r="AF4108" s="6">
        <f t="shared" si="490"/>
        <v>0</v>
      </c>
      <c r="AG4108" s="6" t="e">
        <f>VLOOKUP(Table1[[#This Row],[PracticeCode]],$AP$3:$AS$345,4,FALSE)</f>
        <v>#VALUE!</v>
      </c>
      <c r="AH4108" s="27">
        <f t="shared" si="491"/>
        <v>0</v>
      </c>
      <c r="AI4108" s="6">
        <f>IF(AD4108-AF4108&lt;=0,0,AD4108-#REF!)</f>
        <v>0</v>
      </c>
    </row>
    <row r="4109" spans="1:35" x14ac:dyDescent="0.35">
      <c r="A4109" t="str">
        <f t="shared" si="492"/>
        <v/>
      </c>
      <c r="B4109" s="41"/>
      <c r="C4109" s="41"/>
      <c r="D4109" s="41"/>
      <c r="E4109" s="41"/>
      <c r="F4109" s="41"/>
      <c r="G4109" s="41"/>
      <c r="H4109" s="41"/>
      <c r="I4109" s="41"/>
      <c r="J4109" s="41"/>
      <c r="K4109" s="41"/>
      <c r="L4109" s="41"/>
      <c r="M4109" s="41"/>
      <c r="N4109" s="41"/>
      <c r="O4109" s="41"/>
      <c r="P4109" s="41"/>
      <c r="Q4109" s="41"/>
      <c r="R4109" s="41"/>
      <c r="S4109" s="41"/>
      <c r="T4109" s="41"/>
      <c r="U4109" s="41"/>
      <c r="V4109" s="41"/>
      <c r="W4109" s="41"/>
      <c r="X4109" s="41"/>
      <c r="Y4109" s="41"/>
      <c r="Z4109" s="6">
        <f>0</f>
        <v>0</v>
      </c>
      <c r="AA4109" s="6">
        <f t="shared" si="487"/>
        <v>0</v>
      </c>
      <c r="AB4109" t="e">
        <f>IF(ISBLANK(Table1[[#This Row],[FY2425_Cost]])=TRUE,#N/A,Table1[[#This Row],[FY2425_Cost]])</f>
        <v>#VALUE!</v>
      </c>
      <c r="AC4109" s="6" t="e">
        <f t="shared" si="488"/>
        <v>#VALUE!</v>
      </c>
      <c r="AD4109" s="6">
        <f>SUMIFS($AB$3:AB4109,$B$3:B4109,B4109)</f>
        <v>0</v>
      </c>
      <c r="AE4109" s="6">
        <f t="shared" si="489"/>
        <v>0</v>
      </c>
      <c r="AF4109" s="6">
        <f t="shared" si="490"/>
        <v>0</v>
      </c>
      <c r="AG4109" s="6" t="e">
        <f>VLOOKUP(Table1[[#This Row],[PracticeCode]],$AP$3:$AS$345,4,FALSE)</f>
        <v>#VALUE!</v>
      </c>
      <c r="AH4109" s="27">
        <f t="shared" si="491"/>
        <v>0</v>
      </c>
      <c r="AI4109" s="6">
        <f>IF(AD4109-AF4109&lt;=0,0,AD4109-#REF!)</f>
        <v>0</v>
      </c>
    </row>
    <row r="4110" spans="1:35" x14ac:dyDescent="0.35">
      <c r="A4110" t="str">
        <f t="shared" si="492"/>
        <v/>
      </c>
      <c r="B4110" s="41"/>
      <c r="C4110" s="41"/>
      <c r="D4110" s="41"/>
      <c r="E4110" s="41"/>
      <c r="F4110" s="41"/>
      <c r="G4110" s="41"/>
      <c r="H4110" s="41"/>
      <c r="I4110" s="41"/>
      <c r="J4110" s="41"/>
      <c r="K4110" s="41"/>
      <c r="L4110" s="41"/>
      <c r="M4110" s="41"/>
      <c r="N4110" s="41"/>
      <c r="O4110" s="41"/>
      <c r="P4110" s="41"/>
      <c r="Q4110" s="41"/>
      <c r="R4110" s="41"/>
      <c r="S4110" s="41"/>
      <c r="T4110" s="41"/>
      <c r="U4110" s="41"/>
      <c r="V4110" s="41"/>
      <c r="W4110" s="41"/>
      <c r="X4110" s="41"/>
      <c r="Y4110" s="41"/>
      <c r="Z4110" s="6">
        <f>0</f>
        <v>0</v>
      </c>
      <c r="AA4110" s="6">
        <f t="shared" si="487"/>
        <v>0</v>
      </c>
      <c r="AB4110" t="e">
        <f>IF(ISBLANK(Table1[[#This Row],[FY2425_Cost]])=TRUE,#N/A,Table1[[#This Row],[FY2425_Cost]])</f>
        <v>#VALUE!</v>
      </c>
      <c r="AC4110" s="6" t="e">
        <f t="shared" si="488"/>
        <v>#VALUE!</v>
      </c>
      <c r="AD4110" s="6">
        <f>SUMIFS($AB$3:AB4110,$B$3:B4110,B4110)</f>
        <v>0</v>
      </c>
      <c r="AE4110" s="6">
        <f t="shared" si="489"/>
        <v>0</v>
      </c>
      <c r="AF4110" s="6">
        <f t="shared" si="490"/>
        <v>0</v>
      </c>
      <c r="AG4110" s="6" t="e">
        <f>VLOOKUP(Table1[[#This Row],[PracticeCode]],$AP$3:$AS$345,4,FALSE)</f>
        <v>#VALUE!</v>
      </c>
      <c r="AH4110" s="27">
        <f t="shared" si="491"/>
        <v>0</v>
      </c>
      <c r="AI4110" s="6">
        <f>IF(AD4110-AF4110&lt;=0,0,AD4110-#REF!)</f>
        <v>0</v>
      </c>
    </row>
    <row r="4111" spans="1:35" x14ac:dyDescent="0.35">
      <c r="A4111" t="str">
        <f t="shared" si="492"/>
        <v/>
      </c>
      <c r="B4111" s="41"/>
      <c r="C4111" s="41"/>
      <c r="D4111" s="41"/>
      <c r="E4111" s="41"/>
      <c r="F4111" s="41"/>
      <c r="G4111" s="41"/>
      <c r="H4111" s="41"/>
      <c r="I4111" s="41"/>
      <c r="J4111" s="41"/>
      <c r="K4111" s="41"/>
      <c r="L4111" s="41"/>
      <c r="M4111" s="41"/>
      <c r="N4111" s="41"/>
      <c r="O4111" s="41"/>
      <c r="P4111" s="41"/>
      <c r="Q4111" s="41"/>
      <c r="R4111" s="41"/>
      <c r="S4111" s="41"/>
      <c r="T4111" s="41"/>
      <c r="U4111" s="41"/>
      <c r="V4111" s="41"/>
      <c r="W4111" s="41"/>
      <c r="X4111" s="41"/>
      <c r="Y4111" s="41"/>
      <c r="Z4111" s="6">
        <f>0</f>
        <v>0</v>
      </c>
      <c r="AA4111" s="6">
        <f t="shared" si="487"/>
        <v>0</v>
      </c>
      <c r="AB4111" t="e">
        <f>IF(ISBLANK(Table1[[#This Row],[FY2425_Cost]])=TRUE,#N/A,Table1[[#This Row],[FY2425_Cost]])</f>
        <v>#VALUE!</v>
      </c>
      <c r="AC4111" s="6" t="e">
        <f t="shared" si="488"/>
        <v>#VALUE!</v>
      </c>
      <c r="AD4111" s="6">
        <f>SUMIFS($AB$3:AB4111,$B$3:B4111,B4111)</f>
        <v>0</v>
      </c>
      <c r="AE4111" s="6">
        <f t="shared" si="489"/>
        <v>0</v>
      </c>
      <c r="AF4111" s="6">
        <f t="shared" si="490"/>
        <v>0</v>
      </c>
      <c r="AG4111" s="6" t="e">
        <f>VLOOKUP(Table1[[#This Row],[PracticeCode]],$AP$3:$AS$345,4,FALSE)</f>
        <v>#VALUE!</v>
      </c>
      <c r="AH4111" s="27">
        <f t="shared" si="491"/>
        <v>0</v>
      </c>
      <c r="AI4111" s="6">
        <f>IF(AD4111-AF4111&lt;=0,0,AD4111-#REF!)</f>
        <v>0</v>
      </c>
    </row>
    <row r="4112" spans="1:35" x14ac:dyDescent="0.35">
      <c r="A4112" t="str">
        <f t="shared" si="492"/>
        <v/>
      </c>
      <c r="B4112" s="41"/>
      <c r="C4112" s="41"/>
      <c r="D4112" s="41"/>
      <c r="E4112" s="41"/>
      <c r="F4112" s="41"/>
      <c r="G4112" s="41"/>
      <c r="H4112" s="41"/>
      <c r="I4112" s="41"/>
      <c r="J4112" s="41"/>
      <c r="K4112" s="41"/>
      <c r="L4112" s="41"/>
      <c r="M4112" s="41"/>
      <c r="N4112" s="41"/>
      <c r="O4112" s="41"/>
      <c r="P4112" s="41"/>
      <c r="Q4112" s="41"/>
      <c r="R4112" s="41"/>
      <c r="S4112" s="41"/>
      <c r="T4112" s="41"/>
      <c r="U4112" s="41"/>
      <c r="V4112" s="41"/>
      <c r="W4112" s="41"/>
      <c r="X4112" s="41"/>
      <c r="Y4112" s="41"/>
      <c r="Z4112" s="6">
        <f>0</f>
        <v>0</v>
      </c>
      <c r="AA4112" s="6">
        <f t="shared" si="487"/>
        <v>0</v>
      </c>
      <c r="AB4112" t="e">
        <f>IF(ISBLANK(Table1[[#This Row],[FY2425_Cost]])=TRUE,#N/A,Table1[[#This Row],[FY2425_Cost]])</f>
        <v>#VALUE!</v>
      </c>
      <c r="AC4112" s="6" t="e">
        <f t="shared" si="488"/>
        <v>#VALUE!</v>
      </c>
      <c r="AD4112" s="6">
        <f>SUMIFS($AB$3:AB4112,$B$3:B4112,B4112)</f>
        <v>0</v>
      </c>
      <c r="AE4112" s="6">
        <f t="shared" si="489"/>
        <v>0</v>
      </c>
      <c r="AF4112" s="6">
        <f t="shared" si="490"/>
        <v>0</v>
      </c>
      <c r="AG4112" s="6" t="e">
        <f>VLOOKUP(Table1[[#This Row],[PracticeCode]],$AP$3:$AS$345,4,FALSE)</f>
        <v>#VALUE!</v>
      </c>
      <c r="AH4112" s="27">
        <f t="shared" si="491"/>
        <v>0</v>
      </c>
      <c r="AI4112" s="6">
        <f>IF(AD4112-AF4112&lt;=0,0,AD4112-#REF!)</f>
        <v>0</v>
      </c>
    </row>
    <row r="4113" spans="1:35" x14ac:dyDescent="0.35">
      <c r="A4113" t="str">
        <f t="shared" si="492"/>
        <v/>
      </c>
      <c r="B4113" s="41"/>
      <c r="C4113" s="41"/>
      <c r="D4113" s="41"/>
      <c r="E4113" s="41"/>
      <c r="F4113" s="41"/>
      <c r="G4113" s="41"/>
      <c r="H4113" s="41"/>
      <c r="I4113" s="41"/>
      <c r="J4113" s="41"/>
      <c r="K4113" s="41"/>
      <c r="L4113" s="41"/>
      <c r="M4113" s="41"/>
      <c r="N4113" s="41"/>
      <c r="O4113" s="41"/>
      <c r="P4113" s="41"/>
      <c r="Q4113" s="41"/>
      <c r="R4113" s="41"/>
      <c r="S4113" s="41"/>
      <c r="T4113" s="41"/>
      <c r="U4113" s="41"/>
      <c r="V4113" s="41"/>
      <c r="W4113" s="41"/>
      <c r="X4113" s="41"/>
      <c r="Y4113" s="41"/>
      <c r="Z4113" s="6">
        <f>0</f>
        <v>0</v>
      </c>
      <c r="AA4113" s="6">
        <f t="shared" ref="AA4113:AA4139" si="493">IFERROR(W4113*1,#N/A)</f>
        <v>0</v>
      </c>
      <c r="AB4113" t="e">
        <f>IF(ISBLANK(Table1[[#This Row],[FY2425_Cost]])=TRUE,#N/A,Table1[[#This Row],[FY2425_Cost]])</f>
        <v>#VALUE!</v>
      </c>
      <c r="AC4113" s="6" t="e">
        <f t="shared" ref="AC4113:AC4139" si="494">AB4113-AA4113</f>
        <v>#VALUE!</v>
      </c>
      <c r="AD4113" s="6">
        <f>SUMIFS($AB$3:AB4113,$B$3:B4113,B4113)</f>
        <v>0</v>
      </c>
      <c r="AE4113" s="6">
        <f t="shared" ref="AE4113:AE4139" si="495">IFERROR(I4113*$AE$1,#N/A)</f>
        <v>0</v>
      </c>
      <c r="AF4113" s="6">
        <f t="shared" ref="AF4113:AF4139" si="496">AE4113+Z4113</f>
        <v>0</v>
      </c>
      <c r="AG4113" s="6" t="e">
        <f>VLOOKUP(Table1[[#This Row],[PracticeCode]],$AP$3:$AS$345,4,FALSE)</f>
        <v>#VALUE!</v>
      </c>
      <c r="AH4113" s="27">
        <f t="shared" ref="AH4113:AH4139" si="497">IFERROR(I4113*$AH$1,#N/A)</f>
        <v>0</v>
      </c>
      <c r="AI4113" s="6">
        <f>IF(AD4113-AF4113&lt;=0,0,AD4113-#REF!)</f>
        <v>0</v>
      </c>
    </row>
    <row r="4114" spans="1:35" x14ac:dyDescent="0.35">
      <c r="A4114" t="str">
        <f t="shared" si="492"/>
        <v/>
      </c>
      <c r="B4114" s="41"/>
      <c r="C4114" s="41"/>
      <c r="D4114" s="41"/>
      <c r="E4114" s="41"/>
      <c r="F4114" s="41"/>
      <c r="G4114" s="41"/>
      <c r="H4114" s="41"/>
      <c r="I4114" s="41"/>
      <c r="J4114" s="41"/>
      <c r="K4114" s="41"/>
      <c r="L4114" s="41"/>
      <c r="M4114" s="41"/>
      <c r="N4114" s="41"/>
      <c r="O4114" s="41"/>
      <c r="P4114" s="41"/>
      <c r="Q4114" s="41"/>
      <c r="R4114" s="41"/>
      <c r="S4114" s="41"/>
      <c r="T4114" s="41"/>
      <c r="U4114" s="41"/>
      <c r="V4114" s="41"/>
      <c r="W4114" s="41"/>
      <c r="X4114" s="41"/>
      <c r="Y4114" s="41"/>
      <c r="Z4114" s="6">
        <f>0</f>
        <v>0</v>
      </c>
      <c r="AA4114" s="6">
        <f t="shared" si="493"/>
        <v>0</v>
      </c>
      <c r="AB4114" t="e">
        <f>IF(ISBLANK(Table1[[#This Row],[FY2425_Cost]])=TRUE,#N/A,Table1[[#This Row],[FY2425_Cost]])</f>
        <v>#VALUE!</v>
      </c>
      <c r="AC4114" s="6" t="e">
        <f t="shared" si="494"/>
        <v>#VALUE!</v>
      </c>
      <c r="AD4114" s="6">
        <f>SUMIFS($AB$3:AB4114,$B$3:B4114,B4114)</f>
        <v>0</v>
      </c>
      <c r="AE4114" s="6">
        <f t="shared" si="495"/>
        <v>0</v>
      </c>
      <c r="AF4114" s="6">
        <f t="shared" si="496"/>
        <v>0</v>
      </c>
      <c r="AG4114" s="6" t="e">
        <f>VLOOKUP(Table1[[#This Row],[PracticeCode]],$AP$3:$AS$345,4,FALSE)</f>
        <v>#VALUE!</v>
      </c>
      <c r="AH4114" s="27">
        <f t="shared" si="497"/>
        <v>0</v>
      </c>
      <c r="AI4114" s="6">
        <f>IF(AD4114-AF4114&lt;=0,0,AD4114-#REF!)</f>
        <v>0</v>
      </c>
    </row>
    <row r="4115" spans="1:35" x14ac:dyDescent="0.35">
      <c r="A4115" t="str">
        <f t="shared" si="492"/>
        <v/>
      </c>
      <c r="B4115" s="41"/>
      <c r="C4115" s="41"/>
      <c r="D4115" s="41"/>
      <c r="E4115" s="41"/>
      <c r="F4115" s="41"/>
      <c r="G4115" s="41"/>
      <c r="H4115" s="41"/>
      <c r="I4115" s="41"/>
      <c r="J4115" s="41"/>
      <c r="K4115" s="41"/>
      <c r="L4115" s="41"/>
      <c r="M4115" s="41"/>
      <c r="N4115" s="41"/>
      <c r="O4115" s="41"/>
      <c r="P4115" s="41"/>
      <c r="Q4115" s="41"/>
      <c r="R4115" s="41"/>
      <c r="S4115" s="41"/>
      <c r="T4115" s="41"/>
      <c r="U4115" s="41"/>
      <c r="V4115" s="41"/>
      <c r="W4115" s="41"/>
      <c r="X4115" s="41"/>
      <c r="Y4115" s="41"/>
      <c r="Z4115" s="6">
        <f>0</f>
        <v>0</v>
      </c>
      <c r="AA4115" s="6">
        <f t="shared" si="493"/>
        <v>0</v>
      </c>
      <c r="AB4115" t="e">
        <f>IF(ISBLANK(Table1[[#This Row],[FY2425_Cost]])=TRUE,#N/A,Table1[[#This Row],[FY2425_Cost]])</f>
        <v>#VALUE!</v>
      </c>
      <c r="AC4115" s="6" t="e">
        <f t="shared" si="494"/>
        <v>#VALUE!</v>
      </c>
      <c r="AD4115" s="6">
        <f>SUMIFS($AB$3:AB4115,$B$3:B4115,B4115)</f>
        <v>0</v>
      </c>
      <c r="AE4115" s="6">
        <f t="shared" si="495"/>
        <v>0</v>
      </c>
      <c r="AF4115" s="6">
        <f t="shared" si="496"/>
        <v>0</v>
      </c>
      <c r="AG4115" s="6" t="e">
        <f>VLOOKUP(Table1[[#This Row],[PracticeCode]],$AP$3:$AS$345,4,FALSE)</f>
        <v>#VALUE!</v>
      </c>
      <c r="AH4115" s="27">
        <f t="shared" si="497"/>
        <v>0</v>
      </c>
      <c r="AI4115" s="6">
        <f>IF(AD4115-AF4115&lt;=0,0,AD4115-#REF!)</f>
        <v>0</v>
      </c>
    </row>
    <row r="4116" spans="1:35" x14ac:dyDescent="0.35">
      <c r="A4116" t="str">
        <f t="shared" si="492"/>
        <v/>
      </c>
      <c r="B4116" s="41"/>
      <c r="C4116" s="41"/>
      <c r="D4116" s="41"/>
      <c r="E4116" s="41"/>
      <c r="F4116" s="41"/>
      <c r="G4116" s="41"/>
      <c r="H4116" s="41"/>
      <c r="I4116" s="41"/>
      <c r="J4116" s="41"/>
      <c r="K4116" s="41"/>
      <c r="L4116" s="41"/>
      <c r="M4116" s="41"/>
      <c r="N4116" s="41"/>
      <c r="O4116" s="41"/>
      <c r="P4116" s="41"/>
      <c r="Q4116" s="41"/>
      <c r="R4116" s="41"/>
      <c r="S4116" s="41"/>
      <c r="T4116" s="41"/>
      <c r="U4116" s="41"/>
      <c r="V4116" s="41"/>
      <c r="W4116" s="41"/>
      <c r="X4116" s="41"/>
      <c r="Y4116" s="41"/>
      <c r="Z4116" s="6">
        <f>0</f>
        <v>0</v>
      </c>
      <c r="AA4116" s="6">
        <f t="shared" si="493"/>
        <v>0</v>
      </c>
      <c r="AB4116" t="e">
        <f>IF(ISBLANK(Table1[[#This Row],[FY2425_Cost]])=TRUE,#N/A,Table1[[#This Row],[FY2425_Cost]])</f>
        <v>#VALUE!</v>
      </c>
      <c r="AC4116" s="6" t="e">
        <f t="shared" si="494"/>
        <v>#VALUE!</v>
      </c>
      <c r="AD4116" s="6">
        <f>SUMIFS($AB$3:AB4116,$B$3:B4116,B4116)</f>
        <v>0</v>
      </c>
      <c r="AE4116" s="6">
        <f t="shared" si="495"/>
        <v>0</v>
      </c>
      <c r="AF4116" s="6">
        <f t="shared" si="496"/>
        <v>0</v>
      </c>
      <c r="AG4116" s="6" t="e">
        <f>VLOOKUP(Table1[[#This Row],[PracticeCode]],$AP$3:$AS$345,4,FALSE)</f>
        <v>#VALUE!</v>
      </c>
      <c r="AH4116" s="27">
        <f t="shared" si="497"/>
        <v>0</v>
      </c>
      <c r="AI4116" s="6">
        <f>IF(AD4116-AF4116&lt;=0,0,AD4116-#REF!)</f>
        <v>0</v>
      </c>
    </row>
    <row r="4117" spans="1:35" x14ac:dyDescent="0.35">
      <c r="A4117" t="str">
        <f t="shared" si="492"/>
        <v/>
      </c>
      <c r="B4117" s="41"/>
      <c r="C4117" s="41"/>
      <c r="D4117" s="41"/>
      <c r="E4117" s="41"/>
      <c r="F4117" s="41"/>
      <c r="G4117" s="41"/>
      <c r="H4117" s="41"/>
      <c r="I4117" s="41"/>
      <c r="J4117" s="41"/>
      <c r="K4117" s="41"/>
      <c r="L4117" s="41"/>
      <c r="M4117" s="41"/>
      <c r="N4117" s="41"/>
      <c r="O4117" s="41"/>
      <c r="P4117" s="41"/>
      <c r="Q4117" s="41"/>
      <c r="R4117" s="41"/>
      <c r="S4117" s="41"/>
      <c r="T4117" s="41"/>
      <c r="U4117" s="41"/>
      <c r="V4117" s="41"/>
      <c r="W4117" s="41"/>
      <c r="X4117" s="41"/>
      <c r="Y4117" s="41"/>
      <c r="Z4117" s="6">
        <f>0</f>
        <v>0</v>
      </c>
      <c r="AA4117" s="6">
        <f t="shared" si="493"/>
        <v>0</v>
      </c>
      <c r="AB4117" t="e">
        <f>IF(ISBLANK(Table1[[#This Row],[FY2425_Cost]])=TRUE,#N/A,Table1[[#This Row],[FY2425_Cost]])</f>
        <v>#VALUE!</v>
      </c>
      <c r="AC4117" s="6" t="e">
        <f t="shared" si="494"/>
        <v>#VALUE!</v>
      </c>
      <c r="AD4117" s="6">
        <f>SUMIFS($AB$3:AB4117,$B$3:B4117,B4117)</f>
        <v>0</v>
      </c>
      <c r="AE4117" s="6">
        <f t="shared" si="495"/>
        <v>0</v>
      </c>
      <c r="AF4117" s="6">
        <f t="shared" si="496"/>
        <v>0</v>
      </c>
      <c r="AG4117" s="6" t="e">
        <f>VLOOKUP(Table1[[#This Row],[PracticeCode]],$AP$3:$AS$345,4,FALSE)</f>
        <v>#VALUE!</v>
      </c>
      <c r="AH4117" s="27">
        <f t="shared" si="497"/>
        <v>0</v>
      </c>
      <c r="AI4117" s="6">
        <f>IF(AD4117-AF4117&lt;=0,0,AD4117-#REF!)</f>
        <v>0</v>
      </c>
    </row>
    <row r="4118" spans="1:35" x14ac:dyDescent="0.35">
      <c r="A4118" t="str">
        <f t="shared" si="492"/>
        <v/>
      </c>
      <c r="B4118" s="41"/>
      <c r="C4118" s="41"/>
      <c r="D4118" s="41"/>
      <c r="E4118" s="41"/>
      <c r="F4118" s="41"/>
      <c r="G4118" s="41"/>
      <c r="H4118" s="41"/>
      <c r="I4118" s="41"/>
      <c r="J4118" s="41"/>
      <c r="K4118" s="41"/>
      <c r="L4118" s="41"/>
      <c r="M4118" s="41"/>
      <c r="N4118" s="41"/>
      <c r="O4118" s="41"/>
      <c r="P4118" s="41"/>
      <c r="Q4118" s="41"/>
      <c r="R4118" s="41"/>
      <c r="S4118" s="41"/>
      <c r="T4118" s="41"/>
      <c r="U4118" s="41"/>
      <c r="V4118" s="41"/>
      <c r="W4118" s="41"/>
      <c r="X4118" s="41"/>
      <c r="Y4118" s="41"/>
      <c r="Z4118" s="6">
        <f>0</f>
        <v>0</v>
      </c>
      <c r="AA4118" s="6">
        <f t="shared" si="493"/>
        <v>0</v>
      </c>
      <c r="AB4118" t="e">
        <f>IF(ISBLANK(Table1[[#This Row],[FY2425_Cost]])=TRUE,#N/A,Table1[[#This Row],[FY2425_Cost]])</f>
        <v>#VALUE!</v>
      </c>
      <c r="AC4118" s="6" t="e">
        <f t="shared" si="494"/>
        <v>#VALUE!</v>
      </c>
      <c r="AD4118" s="6">
        <f>SUMIFS($AB$3:AB4118,$B$3:B4118,B4118)</f>
        <v>0</v>
      </c>
      <c r="AE4118" s="6">
        <f t="shared" si="495"/>
        <v>0</v>
      </c>
      <c r="AF4118" s="6">
        <f t="shared" si="496"/>
        <v>0</v>
      </c>
      <c r="AG4118" s="6" t="e">
        <f>VLOOKUP(Table1[[#This Row],[PracticeCode]],$AP$3:$AS$345,4,FALSE)</f>
        <v>#VALUE!</v>
      </c>
      <c r="AH4118" s="27">
        <f t="shared" si="497"/>
        <v>0</v>
      </c>
      <c r="AI4118" s="6">
        <f>IF(AD4118-AF4118&lt;=0,0,AD4118-#REF!)</f>
        <v>0</v>
      </c>
    </row>
    <row r="4119" spans="1:35" x14ac:dyDescent="0.35">
      <c r="A4119" t="str">
        <f t="shared" si="492"/>
        <v/>
      </c>
      <c r="B4119" s="41"/>
      <c r="C4119" s="41"/>
      <c r="D4119" s="41"/>
      <c r="E4119" s="41"/>
      <c r="F4119" s="41"/>
      <c r="G4119" s="41"/>
      <c r="H4119" s="41"/>
      <c r="I4119" s="41"/>
      <c r="J4119" s="41"/>
      <c r="K4119" s="41"/>
      <c r="L4119" s="41"/>
      <c r="M4119" s="41"/>
      <c r="N4119" s="41"/>
      <c r="O4119" s="41"/>
      <c r="P4119" s="41"/>
      <c r="Q4119" s="41"/>
      <c r="R4119" s="41"/>
      <c r="S4119" s="41"/>
      <c r="T4119" s="41"/>
      <c r="U4119" s="41"/>
      <c r="V4119" s="41"/>
      <c r="W4119" s="41"/>
      <c r="X4119" s="41"/>
      <c r="Y4119" s="41"/>
      <c r="Z4119" s="6">
        <f>0</f>
        <v>0</v>
      </c>
      <c r="AA4119" s="6">
        <f t="shared" si="493"/>
        <v>0</v>
      </c>
      <c r="AB4119" t="e">
        <f>IF(ISBLANK(Table1[[#This Row],[FY2425_Cost]])=TRUE,#N/A,Table1[[#This Row],[FY2425_Cost]])</f>
        <v>#VALUE!</v>
      </c>
      <c r="AC4119" s="6" t="e">
        <f t="shared" si="494"/>
        <v>#VALUE!</v>
      </c>
      <c r="AD4119" s="6">
        <f>SUMIFS($AB$3:AB4119,$B$3:B4119,B4119)</f>
        <v>0</v>
      </c>
      <c r="AE4119" s="6">
        <f t="shared" si="495"/>
        <v>0</v>
      </c>
      <c r="AF4119" s="6">
        <f t="shared" si="496"/>
        <v>0</v>
      </c>
      <c r="AG4119" s="6" t="e">
        <f>VLOOKUP(Table1[[#This Row],[PracticeCode]],$AP$3:$AS$345,4,FALSE)</f>
        <v>#VALUE!</v>
      </c>
      <c r="AH4119" s="27">
        <f t="shared" si="497"/>
        <v>0</v>
      </c>
      <c r="AI4119" s="6">
        <f>IF(AD4119-AF4119&lt;=0,0,AD4119-#REF!)</f>
        <v>0</v>
      </c>
    </row>
    <row r="4120" spans="1:35" x14ac:dyDescent="0.35">
      <c r="A4120" t="str">
        <f t="shared" si="492"/>
        <v/>
      </c>
      <c r="B4120" s="41"/>
      <c r="C4120" s="41"/>
      <c r="D4120" s="41"/>
      <c r="E4120" s="41"/>
      <c r="F4120" s="41"/>
      <c r="G4120" s="41"/>
      <c r="H4120" s="41"/>
      <c r="I4120" s="41"/>
      <c r="J4120" s="41"/>
      <c r="K4120" s="41"/>
      <c r="L4120" s="41"/>
      <c r="M4120" s="41"/>
      <c r="N4120" s="41"/>
      <c r="O4120" s="41"/>
      <c r="P4120" s="41"/>
      <c r="Q4120" s="41"/>
      <c r="R4120" s="41"/>
      <c r="S4120" s="41"/>
      <c r="T4120" s="41"/>
      <c r="U4120" s="41"/>
      <c r="V4120" s="41"/>
      <c r="W4120" s="41"/>
      <c r="X4120" s="41"/>
      <c r="Y4120" s="41"/>
      <c r="Z4120" s="6">
        <f>0</f>
        <v>0</v>
      </c>
      <c r="AA4120" s="6">
        <f t="shared" si="493"/>
        <v>0</v>
      </c>
      <c r="AB4120" t="e">
        <f>IF(ISBLANK(Table1[[#This Row],[FY2425_Cost]])=TRUE,#N/A,Table1[[#This Row],[FY2425_Cost]])</f>
        <v>#VALUE!</v>
      </c>
      <c r="AC4120" s="6" t="e">
        <f t="shared" si="494"/>
        <v>#VALUE!</v>
      </c>
      <c r="AD4120" s="6">
        <f>SUMIFS($AB$3:AB4120,$B$3:B4120,B4120)</f>
        <v>0</v>
      </c>
      <c r="AE4120" s="6">
        <f t="shared" si="495"/>
        <v>0</v>
      </c>
      <c r="AF4120" s="6">
        <f t="shared" si="496"/>
        <v>0</v>
      </c>
      <c r="AG4120" s="6" t="e">
        <f>VLOOKUP(Table1[[#This Row],[PracticeCode]],$AP$3:$AS$345,4,FALSE)</f>
        <v>#VALUE!</v>
      </c>
      <c r="AH4120" s="27">
        <f t="shared" si="497"/>
        <v>0</v>
      </c>
      <c r="AI4120" s="6">
        <f>IF(AD4120-AF4120&lt;=0,0,AD4120-#REF!)</f>
        <v>0</v>
      </c>
    </row>
    <row r="4121" spans="1:35" x14ac:dyDescent="0.35">
      <c r="A4121" t="str">
        <f t="shared" si="492"/>
        <v/>
      </c>
      <c r="B4121" s="41"/>
      <c r="C4121" s="41"/>
      <c r="D4121" s="41"/>
      <c r="E4121" s="41"/>
      <c r="F4121" s="41"/>
      <c r="G4121" s="41"/>
      <c r="H4121" s="41"/>
      <c r="I4121" s="41"/>
      <c r="J4121" s="41"/>
      <c r="K4121" s="41"/>
      <c r="L4121" s="41"/>
      <c r="M4121" s="41"/>
      <c r="N4121" s="41"/>
      <c r="O4121" s="41"/>
      <c r="P4121" s="41"/>
      <c r="Q4121" s="41"/>
      <c r="R4121" s="41"/>
      <c r="S4121" s="41"/>
      <c r="T4121" s="41"/>
      <c r="U4121" s="41"/>
      <c r="V4121" s="41"/>
      <c r="W4121" s="41"/>
      <c r="X4121" s="41"/>
      <c r="Y4121" s="41"/>
      <c r="Z4121" s="6">
        <f>0</f>
        <v>0</v>
      </c>
      <c r="AA4121" s="6">
        <f t="shared" si="493"/>
        <v>0</v>
      </c>
      <c r="AB4121" t="e">
        <f>IF(ISBLANK(Table1[[#This Row],[FY2425_Cost]])=TRUE,#N/A,Table1[[#This Row],[FY2425_Cost]])</f>
        <v>#VALUE!</v>
      </c>
      <c r="AC4121" s="6" t="e">
        <f t="shared" si="494"/>
        <v>#VALUE!</v>
      </c>
      <c r="AD4121" s="6">
        <f>SUMIFS($AB$3:AB4121,$B$3:B4121,B4121)</f>
        <v>0</v>
      </c>
      <c r="AE4121" s="6">
        <f t="shared" si="495"/>
        <v>0</v>
      </c>
      <c r="AF4121" s="6">
        <f t="shared" si="496"/>
        <v>0</v>
      </c>
      <c r="AG4121" s="6" t="e">
        <f>VLOOKUP(Table1[[#This Row],[PracticeCode]],$AP$3:$AS$345,4,FALSE)</f>
        <v>#VALUE!</v>
      </c>
      <c r="AH4121" s="27">
        <f t="shared" si="497"/>
        <v>0</v>
      </c>
      <c r="AI4121" s="6">
        <f>IF(AD4121-AF4121&lt;=0,0,AD4121-#REF!)</f>
        <v>0</v>
      </c>
    </row>
    <row r="4122" spans="1:35" x14ac:dyDescent="0.35">
      <c r="A4122" t="str">
        <f t="shared" si="492"/>
        <v/>
      </c>
      <c r="B4122" s="41"/>
      <c r="C4122" s="41"/>
      <c r="D4122" s="41"/>
      <c r="E4122" s="41"/>
      <c r="F4122" s="41"/>
      <c r="G4122" s="41"/>
      <c r="H4122" s="41"/>
      <c r="I4122" s="41"/>
      <c r="J4122" s="41"/>
      <c r="K4122" s="41"/>
      <c r="L4122" s="41"/>
      <c r="M4122" s="41"/>
      <c r="N4122" s="41"/>
      <c r="O4122" s="41"/>
      <c r="P4122" s="41"/>
      <c r="Q4122" s="41"/>
      <c r="R4122" s="41"/>
      <c r="S4122" s="41"/>
      <c r="T4122" s="41"/>
      <c r="U4122" s="41"/>
      <c r="V4122" s="41"/>
      <c r="W4122" s="41"/>
      <c r="X4122" s="41"/>
      <c r="Y4122" s="41"/>
      <c r="Z4122" s="6">
        <f>0</f>
        <v>0</v>
      </c>
      <c r="AA4122" s="6">
        <f t="shared" si="493"/>
        <v>0</v>
      </c>
      <c r="AB4122" t="e">
        <f>IF(ISBLANK(Table1[[#This Row],[FY2425_Cost]])=TRUE,#N/A,Table1[[#This Row],[FY2425_Cost]])</f>
        <v>#VALUE!</v>
      </c>
      <c r="AC4122" s="6" t="e">
        <f t="shared" si="494"/>
        <v>#VALUE!</v>
      </c>
      <c r="AD4122" s="6">
        <f>SUMIFS($AB$3:AB4122,$B$3:B4122,B4122)</f>
        <v>0</v>
      </c>
      <c r="AE4122" s="6">
        <f t="shared" si="495"/>
        <v>0</v>
      </c>
      <c r="AF4122" s="6">
        <f t="shared" si="496"/>
        <v>0</v>
      </c>
      <c r="AG4122" s="6" t="e">
        <f>VLOOKUP(Table1[[#This Row],[PracticeCode]],$AP$3:$AS$345,4,FALSE)</f>
        <v>#VALUE!</v>
      </c>
      <c r="AH4122" s="27">
        <f t="shared" si="497"/>
        <v>0</v>
      </c>
      <c r="AI4122" s="6">
        <f>IF(AD4122-AF4122&lt;=0,0,AD4122-#REF!)</f>
        <v>0</v>
      </c>
    </row>
    <row r="4123" spans="1:35" x14ac:dyDescent="0.35">
      <c r="A4123" t="str">
        <f t="shared" si="492"/>
        <v/>
      </c>
      <c r="B4123" s="41"/>
      <c r="C4123" s="41"/>
      <c r="D4123" s="41"/>
      <c r="E4123" s="41"/>
      <c r="F4123" s="41"/>
      <c r="G4123" s="41"/>
      <c r="H4123" s="41"/>
      <c r="I4123" s="41"/>
      <c r="J4123" s="41"/>
      <c r="K4123" s="41"/>
      <c r="L4123" s="41"/>
      <c r="M4123" s="41"/>
      <c r="N4123" s="41"/>
      <c r="O4123" s="41"/>
      <c r="P4123" s="41"/>
      <c r="Q4123" s="41"/>
      <c r="R4123" s="41"/>
      <c r="S4123" s="41"/>
      <c r="T4123" s="41"/>
      <c r="U4123" s="41"/>
      <c r="V4123" s="41"/>
      <c r="W4123" s="41"/>
      <c r="X4123" s="41"/>
      <c r="Y4123" s="41"/>
      <c r="Z4123" s="6">
        <f>0</f>
        <v>0</v>
      </c>
      <c r="AA4123" s="6">
        <f t="shared" si="493"/>
        <v>0</v>
      </c>
      <c r="AB4123" t="e">
        <f>IF(ISBLANK(Table1[[#This Row],[FY2425_Cost]])=TRUE,#N/A,Table1[[#This Row],[FY2425_Cost]])</f>
        <v>#VALUE!</v>
      </c>
      <c r="AC4123" s="6" t="e">
        <f t="shared" si="494"/>
        <v>#VALUE!</v>
      </c>
      <c r="AD4123" s="6">
        <f>SUMIFS($AB$3:AB4123,$B$3:B4123,B4123)</f>
        <v>0</v>
      </c>
      <c r="AE4123" s="6">
        <f t="shared" si="495"/>
        <v>0</v>
      </c>
      <c r="AF4123" s="6">
        <f t="shared" si="496"/>
        <v>0</v>
      </c>
      <c r="AG4123" s="6" t="e">
        <f>VLOOKUP(Table1[[#This Row],[PracticeCode]],$AP$3:$AS$345,4,FALSE)</f>
        <v>#VALUE!</v>
      </c>
      <c r="AH4123" s="27">
        <f t="shared" si="497"/>
        <v>0</v>
      </c>
      <c r="AI4123" s="6">
        <f>IF(AD4123-AF4123&lt;=0,0,AD4123-#REF!)</f>
        <v>0</v>
      </c>
    </row>
    <row r="4124" spans="1:35" x14ac:dyDescent="0.35">
      <c r="A4124" t="str">
        <f t="shared" si="492"/>
        <v/>
      </c>
      <c r="B4124" s="41"/>
      <c r="C4124" s="41"/>
      <c r="D4124" s="41"/>
      <c r="E4124" s="41"/>
      <c r="F4124" s="41"/>
      <c r="G4124" s="41"/>
      <c r="H4124" s="41"/>
      <c r="I4124" s="41"/>
      <c r="J4124" s="41"/>
      <c r="K4124" s="41"/>
      <c r="L4124" s="41"/>
      <c r="M4124" s="41"/>
      <c r="N4124" s="41"/>
      <c r="O4124" s="41"/>
      <c r="P4124" s="41"/>
      <c r="Q4124" s="41"/>
      <c r="R4124" s="41"/>
      <c r="S4124" s="41"/>
      <c r="T4124" s="41"/>
      <c r="U4124" s="41"/>
      <c r="V4124" s="41"/>
      <c r="W4124" s="41"/>
      <c r="X4124" s="41"/>
      <c r="Y4124" s="41"/>
      <c r="Z4124" s="6">
        <f>0</f>
        <v>0</v>
      </c>
      <c r="AA4124" s="6">
        <f t="shared" si="493"/>
        <v>0</v>
      </c>
      <c r="AB4124" t="e">
        <f>IF(ISBLANK(Table1[[#This Row],[FY2425_Cost]])=TRUE,#N/A,Table1[[#This Row],[FY2425_Cost]])</f>
        <v>#VALUE!</v>
      </c>
      <c r="AC4124" s="6" t="e">
        <f t="shared" si="494"/>
        <v>#VALUE!</v>
      </c>
      <c r="AD4124" s="6">
        <f>SUMIFS($AB$3:AB4124,$B$3:B4124,B4124)</f>
        <v>0</v>
      </c>
      <c r="AE4124" s="6">
        <f t="shared" si="495"/>
        <v>0</v>
      </c>
      <c r="AF4124" s="6">
        <f t="shared" si="496"/>
        <v>0</v>
      </c>
      <c r="AG4124" s="6" t="e">
        <f>VLOOKUP(Table1[[#This Row],[PracticeCode]],$AP$3:$AS$345,4,FALSE)</f>
        <v>#VALUE!</v>
      </c>
      <c r="AH4124" s="27">
        <f t="shared" si="497"/>
        <v>0</v>
      </c>
      <c r="AI4124" s="6">
        <f>IF(AD4124-AF4124&lt;=0,0,AD4124-#REF!)</f>
        <v>0</v>
      </c>
    </row>
    <row r="4125" spans="1:35" x14ac:dyDescent="0.35">
      <c r="A4125" t="str">
        <f t="shared" si="492"/>
        <v/>
      </c>
      <c r="B4125" s="41"/>
      <c r="C4125" s="41"/>
      <c r="D4125" s="41"/>
      <c r="E4125" s="41"/>
      <c r="F4125" s="41"/>
      <c r="G4125" s="41"/>
      <c r="H4125" s="41"/>
      <c r="I4125" s="41"/>
      <c r="J4125" s="41"/>
      <c r="K4125" s="41"/>
      <c r="L4125" s="41"/>
      <c r="M4125" s="41"/>
      <c r="N4125" s="41"/>
      <c r="O4125" s="41"/>
      <c r="P4125" s="41"/>
      <c r="Q4125" s="41"/>
      <c r="R4125" s="41"/>
      <c r="S4125" s="41"/>
      <c r="T4125" s="41"/>
      <c r="U4125" s="41"/>
      <c r="V4125" s="41"/>
      <c r="W4125" s="41"/>
      <c r="X4125" s="41"/>
      <c r="Y4125" s="41"/>
      <c r="Z4125" s="6">
        <f>0</f>
        <v>0</v>
      </c>
      <c r="AA4125" s="6">
        <f t="shared" si="493"/>
        <v>0</v>
      </c>
      <c r="AB4125" t="e">
        <f>IF(ISBLANK(Table1[[#This Row],[FY2425_Cost]])=TRUE,#N/A,Table1[[#This Row],[FY2425_Cost]])</f>
        <v>#VALUE!</v>
      </c>
      <c r="AC4125" s="6" t="e">
        <f t="shared" si="494"/>
        <v>#VALUE!</v>
      </c>
      <c r="AD4125" s="6">
        <f>SUMIFS($AB$3:AB4125,$B$3:B4125,B4125)</f>
        <v>0</v>
      </c>
      <c r="AE4125" s="6">
        <f t="shared" si="495"/>
        <v>0</v>
      </c>
      <c r="AF4125" s="6">
        <f t="shared" si="496"/>
        <v>0</v>
      </c>
      <c r="AG4125" s="6" t="e">
        <f>VLOOKUP(Table1[[#This Row],[PracticeCode]],$AP$3:$AS$345,4,FALSE)</f>
        <v>#VALUE!</v>
      </c>
      <c r="AH4125" s="27">
        <f t="shared" si="497"/>
        <v>0</v>
      </c>
      <c r="AI4125" s="6">
        <f>IF(AD4125-AF4125&lt;=0,0,AD4125-#REF!)</f>
        <v>0</v>
      </c>
    </row>
    <row r="4126" spans="1:35" x14ac:dyDescent="0.35">
      <c r="A4126" t="str">
        <f t="shared" si="492"/>
        <v/>
      </c>
      <c r="B4126" s="41"/>
      <c r="C4126" s="41"/>
      <c r="D4126" s="41"/>
      <c r="E4126" s="41"/>
      <c r="F4126" s="41"/>
      <c r="G4126" s="41"/>
      <c r="H4126" s="41"/>
      <c r="I4126" s="41"/>
      <c r="J4126" s="41"/>
      <c r="K4126" s="41"/>
      <c r="L4126" s="41"/>
      <c r="M4126" s="41"/>
      <c r="N4126" s="41"/>
      <c r="O4126" s="41"/>
      <c r="P4126" s="41"/>
      <c r="Q4126" s="41"/>
      <c r="R4126" s="41"/>
      <c r="S4126" s="41"/>
      <c r="T4126" s="41"/>
      <c r="U4126" s="41"/>
      <c r="V4126" s="41"/>
      <c r="W4126" s="41"/>
      <c r="X4126" s="41"/>
      <c r="Y4126" s="41"/>
      <c r="Z4126" s="6">
        <f>0</f>
        <v>0</v>
      </c>
      <c r="AA4126" s="6">
        <f t="shared" si="493"/>
        <v>0</v>
      </c>
      <c r="AB4126" t="e">
        <f>IF(ISBLANK(Table1[[#This Row],[FY2425_Cost]])=TRUE,#N/A,Table1[[#This Row],[FY2425_Cost]])</f>
        <v>#VALUE!</v>
      </c>
      <c r="AC4126" s="6" t="e">
        <f t="shared" si="494"/>
        <v>#VALUE!</v>
      </c>
      <c r="AD4126" s="6">
        <f>SUMIFS($AB$3:AB4126,$B$3:B4126,B4126)</f>
        <v>0</v>
      </c>
      <c r="AE4126" s="6">
        <f t="shared" si="495"/>
        <v>0</v>
      </c>
      <c r="AF4126" s="6">
        <f t="shared" si="496"/>
        <v>0</v>
      </c>
      <c r="AG4126" s="6" t="e">
        <f>VLOOKUP(Table1[[#This Row],[PracticeCode]],$AP$3:$AS$345,4,FALSE)</f>
        <v>#VALUE!</v>
      </c>
      <c r="AH4126" s="27">
        <f t="shared" si="497"/>
        <v>0</v>
      </c>
      <c r="AI4126" s="6">
        <f>IF(AD4126-AF4126&lt;=0,0,AD4126-#REF!)</f>
        <v>0</v>
      </c>
    </row>
    <row r="4127" spans="1:35" x14ac:dyDescent="0.35">
      <c r="A4127" t="str">
        <f t="shared" si="492"/>
        <v/>
      </c>
      <c r="B4127" s="41"/>
      <c r="C4127" s="41"/>
      <c r="D4127" s="41"/>
      <c r="E4127" s="41"/>
      <c r="F4127" s="41"/>
      <c r="G4127" s="41"/>
      <c r="H4127" s="41"/>
      <c r="I4127" s="41"/>
      <c r="J4127" s="41"/>
      <c r="K4127" s="41"/>
      <c r="L4127" s="41"/>
      <c r="M4127" s="41"/>
      <c r="N4127" s="41"/>
      <c r="O4127" s="41"/>
      <c r="P4127" s="41"/>
      <c r="Q4127" s="41"/>
      <c r="R4127" s="41"/>
      <c r="S4127" s="41"/>
      <c r="T4127" s="41"/>
      <c r="U4127" s="41"/>
      <c r="V4127" s="41"/>
      <c r="W4127" s="41"/>
      <c r="X4127" s="41"/>
      <c r="Y4127" s="41"/>
      <c r="Z4127" s="6">
        <f>0</f>
        <v>0</v>
      </c>
      <c r="AA4127" s="6">
        <f t="shared" si="493"/>
        <v>0</v>
      </c>
      <c r="AB4127" t="e">
        <f>IF(ISBLANK(Table1[[#This Row],[FY2425_Cost]])=TRUE,#N/A,Table1[[#This Row],[FY2425_Cost]])</f>
        <v>#VALUE!</v>
      </c>
      <c r="AC4127" s="6" t="e">
        <f t="shared" si="494"/>
        <v>#VALUE!</v>
      </c>
      <c r="AD4127" s="6">
        <f>SUMIFS($AB$3:AB4127,$B$3:B4127,B4127)</f>
        <v>0</v>
      </c>
      <c r="AE4127" s="6">
        <f t="shared" si="495"/>
        <v>0</v>
      </c>
      <c r="AF4127" s="6">
        <f t="shared" si="496"/>
        <v>0</v>
      </c>
      <c r="AG4127" s="6" t="e">
        <f>VLOOKUP(Table1[[#This Row],[PracticeCode]],$AP$3:$AS$345,4,FALSE)</f>
        <v>#VALUE!</v>
      </c>
      <c r="AH4127" s="27">
        <f t="shared" si="497"/>
        <v>0</v>
      </c>
      <c r="AI4127" s="6">
        <f>IF(AD4127-AF4127&lt;=0,0,AD4127-#REF!)</f>
        <v>0</v>
      </c>
    </row>
    <row r="4128" spans="1:35" x14ac:dyDescent="0.35">
      <c r="A4128" t="str">
        <f t="shared" si="492"/>
        <v/>
      </c>
      <c r="B4128" s="41"/>
      <c r="C4128" s="41"/>
      <c r="D4128" s="41"/>
      <c r="E4128" s="41"/>
      <c r="F4128" s="41"/>
      <c r="G4128" s="41"/>
      <c r="H4128" s="41"/>
      <c r="I4128" s="41"/>
      <c r="J4128" s="41"/>
      <c r="K4128" s="41"/>
      <c r="L4128" s="41"/>
      <c r="M4128" s="41"/>
      <c r="N4128" s="41"/>
      <c r="O4128" s="41"/>
      <c r="P4128" s="41"/>
      <c r="Q4128" s="41"/>
      <c r="R4128" s="41"/>
      <c r="S4128" s="41"/>
      <c r="T4128" s="41"/>
      <c r="U4128" s="41"/>
      <c r="V4128" s="41"/>
      <c r="W4128" s="41"/>
      <c r="X4128" s="41"/>
      <c r="Y4128" s="41"/>
      <c r="Z4128" s="6">
        <f>0</f>
        <v>0</v>
      </c>
      <c r="AA4128" s="6">
        <f t="shared" si="493"/>
        <v>0</v>
      </c>
      <c r="AB4128" t="e">
        <f>IF(ISBLANK(Table1[[#This Row],[FY2425_Cost]])=TRUE,#N/A,Table1[[#This Row],[FY2425_Cost]])</f>
        <v>#VALUE!</v>
      </c>
      <c r="AC4128" s="6" t="e">
        <f t="shared" si="494"/>
        <v>#VALUE!</v>
      </c>
      <c r="AD4128" s="6">
        <f>SUMIFS($AB$3:AB4128,$B$3:B4128,B4128)</f>
        <v>0</v>
      </c>
      <c r="AE4128" s="6">
        <f t="shared" si="495"/>
        <v>0</v>
      </c>
      <c r="AF4128" s="6">
        <f t="shared" si="496"/>
        <v>0</v>
      </c>
      <c r="AG4128" s="6" t="e">
        <f>VLOOKUP(Table1[[#This Row],[PracticeCode]],$AP$3:$AS$345,4,FALSE)</f>
        <v>#VALUE!</v>
      </c>
      <c r="AH4128" s="27">
        <f t="shared" si="497"/>
        <v>0</v>
      </c>
      <c r="AI4128" s="6">
        <f>IF(AD4128-AF4128&lt;=0,0,AD4128-#REF!)</f>
        <v>0</v>
      </c>
    </row>
    <row r="4129" spans="1:35" x14ac:dyDescent="0.35">
      <c r="A4129" t="str">
        <f t="shared" si="492"/>
        <v/>
      </c>
      <c r="B4129" s="41"/>
      <c r="C4129" s="41"/>
      <c r="D4129" s="41"/>
      <c r="E4129" s="41"/>
      <c r="F4129" s="41"/>
      <c r="G4129" s="41"/>
      <c r="H4129" s="41"/>
      <c r="I4129" s="41"/>
      <c r="J4129" s="41"/>
      <c r="K4129" s="41"/>
      <c r="L4129" s="41"/>
      <c r="M4129" s="41"/>
      <c r="N4129" s="41"/>
      <c r="O4129" s="41"/>
      <c r="P4129" s="41"/>
      <c r="Q4129" s="41"/>
      <c r="R4129" s="41"/>
      <c r="S4129" s="41"/>
      <c r="T4129" s="41"/>
      <c r="U4129" s="41"/>
      <c r="V4129" s="41"/>
      <c r="W4129" s="41"/>
      <c r="X4129" s="41"/>
      <c r="Y4129" s="41"/>
      <c r="Z4129" s="6">
        <f>0</f>
        <v>0</v>
      </c>
      <c r="AA4129" s="6">
        <f t="shared" si="493"/>
        <v>0</v>
      </c>
      <c r="AB4129" t="e">
        <f>IF(ISBLANK(Table1[[#This Row],[FY2425_Cost]])=TRUE,#N/A,Table1[[#This Row],[FY2425_Cost]])</f>
        <v>#VALUE!</v>
      </c>
      <c r="AC4129" s="6" t="e">
        <f t="shared" si="494"/>
        <v>#VALUE!</v>
      </c>
      <c r="AD4129" s="6">
        <f>SUMIFS($AB$3:AB4129,$B$3:B4129,B4129)</f>
        <v>0</v>
      </c>
      <c r="AE4129" s="6">
        <f t="shared" si="495"/>
        <v>0</v>
      </c>
      <c r="AF4129" s="6">
        <f t="shared" si="496"/>
        <v>0</v>
      </c>
      <c r="AG4129" s="6" t="e">
        <f>VLOOKUP(Table1[[#This Row],[PracticeCode]],$AP$3:$AS$345,4,FALSE)</f>
        <v>#VALUE!</v>
      </c>
      <c r="AH4129" s="27">
        <f t="shared" si="497"/>
        <v>0</v>
      </c>
      <c r="AI4129" s="6">
        <f>IF(AD4129-AF4129&lt;=0,0,AD4129-#REF!)</f>
        <v>0</v>
      </c>
    </row>
    <row r="4130" spans="1:35" x14ac:dyDescent="0.35">
      <c r="A4130" t="str">
        <f t="shared" si="492"/>
        <v/>
      </c>
      <c r="B4130" s="41"/>
      <c r="C4130" s="41"/>
      <c r="D4130" s="41"/>
      <c r="E4130" s="41"/>
      <c r="F4130" s="41"/>
      <c r="G4130" s="41"/>
      <c r="H4130" s="41"/>
      <c r="I4130" s="41"/>
      <c r="J4130" s="41"/>
      <c r="K4130" s="41"/>
      <c r="L4130" s="41"/>
      <c r="M4130" s="41"/>
      <c r="N4130" s="41"/>
      <c r="O4130" s="41"/>
      <c r="P4130" s="41"/>
      <c r="Q4130" s="41"/>
      <c r="R4130" s="41"/>
      <c r="S4130" s="41"/>
      <c r="T4130" s="41"/>
      <c r="U4130" s="41"/>
      <c r="V4130" s="41"/>
      <c r="W4130" s="41"/>
      <c r="X4130" s="41"/>
      <c r="Y4130" s="41"/>
      <c r="Z4130" s="6">
        <f>0</f>
        <v>0</v>
      </c>
      <c r="AA4130" s="6">
        <f t="shared" si="493"/>
        <v>0</v>
      </c>
      <c r="AB4130" t="e">
        <f>IF(ISBLANK(Table1[[#This Row],[FY2425_Cost]])=TRUE,#N/A,Table1[[#This Row],[FY2425_Cost]])</f>
        <v>#VALUE!</v>
      </c>
      <c r="AC4130" s="6" t="e">
        <f t="shared" si="494"/>
        <v>#VALUE!</v>
      </c>
      <c r="AD4130" s="6">
        <f>SUMIFS($AB$3:AB4130,$B$3:B4130,B4130)</f>
        <v>0</v>
      </c>
      <c r="AE4130" s="6">
        <f t="shared" si="495"/>
        <v>0</v>
      </c>
      <c r="AF4130" s="6">
        <f t="shared" si="496"/>
        <v>0</v>
      </c>
      <c r="AG4130" s="6" t="e">
        <f>VLOOKUP(Table1[[#This Row],[PracticeCode]],$AP$3:$AS$345,4,FALSE)</f>
        <v>#VALUE!</v>
      </c>
      <c r="AH4130" s="27">
        <f t="shared" si="497"/>
        <v>0</v>
      </c>
      <c r="AI4130" s="6">
        <f>IF(AD4130-AF4130&lt;=0,0,AD4130-#REF!)</f>
        <v>0</v>
      </c>
    </row>
    <row r="4131" spans="1:35" x14ac:dyDescent="0.35">
      <c r="A4131" t="str">
        <f t="shared" si="492"/>
        <v/>
      </c>
      <c r="B4131" s="41"/>
      <c r="C4131" s="41"/>
      <c r="D4131" s="41"/>
      <c r="E4131" s="41"/>
      <c r="F4131" s="41"/>
      <c r="G4131" s="41"/>
      <c r="H4131" s="41"/>
      <c r="I4131" s="41"/>
      <c r="J4131" s="41"/>
      <c r="K4131" s="41"/>
      <c r="L4131" s="41"/>
      <c r="M4131" s="41"/>
      <c r="N4131" s="41"/>
      <c r="O4131" s="41"/>
      <c r="P4131" s="41"/>
      <c r="Q4131" s="41"/>
      <c r="R4131" s="41"/>
      <c r="S4131" s="41"/>
      <c r="T4131" s="41"/>
      <c r="U4131" s="41"/>
      <c r="V4131" s="41"/>
      <c r="W4131" s="41"/>
      <c r="X4131" s="41"/>
      <c r="Y4131" s="41"/>
      <c r="Z4131" s="6">
        <f>0</f>
        <v>0</v>
      </c>
      <c r="AA4131" s="6">
        <f t="shared" si="493"/>
        <v>0</v>
      </c>
      <c r="AB4131" t="e">
        <f>IF(ISBLANK(Table1[[#This Row],[FY2425_Cost]])=TRUE,#N/A,Table1[[#This Row],[FY2425_Cost]])</f>
        <v>#VALUE!</v>
      </c>
      <c r="AC4131" s="6" t="e">
        <f t="shared" si="494"/>
        <v>#VALUE!</v>
      </c>
      <c r="AD4131" s="6">
        <f>SUMIFS($AB$3:AB4131,$B$3:B4131,B4131)</f>
        <v>0</v>
      </c>
      <c r="AE4131" s="6">
        <f t="shared" si="495"/>
        <v>0</v>
      </c>
      <c r="AF4131" s="6">
        <f t="shared" si="496"/>
        <v>0</v>
      </c>
      <c r="AG4131" s="6" t="e">
        <f>VLOOKUP(Table1[[#This Row],[PracticeCode]],$AP$3:$AS$345,4,FALSE)</f>
        <v>#VALUE!</v>
      </c>
      <c r="AH4131" s="27">
        <f t="shared" si="497"/>
        <v>0</v>
      </c>
      <c r="AI4131" s="6">
        <f>IF(AD4131-AF4131&lt;=0,0,AD4131-#REF!)</f>
        <v>0</v>
      </c>
    </row>
    <row r="4132" spans="1:35" x14ac:dyDescent="0.35">
      <c r="A4132" t="str">
        <f t="shared" si="492"/>
        <v/>
      </c>
      <c r="B4132" s="41"/>
      <c r="C4132" s="41"/>
      <c r="D4132" s="41"/>
      <c r="E4132" s="41"/>
      <c r="F4132" s="41"/>
      <c r="G4132" s="41"/>
      <c r="H4132" s="41"/>
      <c r="I4132" s="41"/>
      <c r="J4132" s="41"/>
      <c r="K4132" s="41"/>
      <c r="L4132" s="41"/>
      <c r="M4132" s="41"/>
      <c r="N4132" s="41"/>
      <c r="O4132" s="41"/>
      <c r="P4132" s="41"/>
      <c r="Q4132" s="41"/>
      <c r="R4132" s="41"/>
      <c r="S4132" s="41"/>
      <c r="T4132" s="41"/>
      <c r="U4132" s="41"/>
      <c r="V4132" s="41"/>
      <c r="W4132" s="41"/>
      <c r="X4132" s="41"/>
      <c r="Y4132" s="41"/>
      <c r="Z4132" s="6">
        <f>0</f>
        <v>0</v>
      </c>
      <c r="AA4132" s="6">
        <f t="shared" si="493"/>
        <v>0</v>
      </c>
      <c r="AB4132" t="e">
        <f>IF(ISBLANK(Table1[[#This Row],[FY2425_Cost]])=TRUE,#N/A,Table1[[#This Row],[FY2425_Cost]])</f>
        <v>#VALUE!</v>
      </c>
      <c r="AC4132" s="6" t="e">
        <f t="shared" si="494"/>
        <v>#VALUE!</v>
      </c>
      <c r="AD4132" s="6">
        <f>SUMIFS($AB$3:AB4132,$B$3:B4132,B4132)</f>
        <v>0</v>
      </c>
      <c r="AE4132" s="6">
        <f t="shared" si="495"/>
        <v>0</v>
      </c>
      <c r="AF4132" s="6">
        <f t="shared" si="496"/>
        <v>0</v>
      </c>
      <c r="AG4132" s="6" t="e">
        <f>VLOOKUP(Table1[[#This Row],[PracticeCode]],$AP$3:$AS$345,4,FALSE)</f>
        <v>#VALUE!</v>
      </c>
      <c r="AH4132" s="27">
        <f t="shared" si="497"/>
        <v>0</v>
      </c>
      <c r="AI4132" s="6">
        <f>IF(AD4132-AF4132&lt;=0,0,AD4132-#REF!)</f>
        <v>0</v>
      </c>
    </row>
    <row r="4133" spans="1:35" x14ac:dyDescent="0.35">
      <c r="A4133" t="str">
        <f t="shared" si="492"/>
        <v/>
      </c>
      <c r="B4133" s="41"/>
      <c r="C4133" s="41"/>
      <c r="D4133" s="41"/>
      <c r="E4133" s="41"/>
      <c r="F4133" s="41"/>
      <c r="G4133" s="41"/>
      <c r="H4133" s="41"/>
      <c r="I4133" s="41"/>
      <c r="J4133" s="41"/>
      <c r="K4133" s="41"/>
      <c r="L4133" s="41"/>
      <c r="M4133" s="41"/>
      <c r="N4133" s="41"/>
      <c r="O4133" s="41"/>
      <c r="P4133" s="41"/>
      <c r="Q4133" s="41"/>
      <c r="R4133" s="41"/>
      <c r="S4133" s="41"/>
      <c r="T4133" s="41"/>
      <c r="U4133" s="41"/>
      <c r="V4133" s="41"/>
      <c r="W4133" s="41"/>
      <c r="X4133" s="41"/>
      <c r="Y4133" s="41"/>
      <c r="Z4133" s="6">
        <f>0</f>
        <v>0</v>
      </c>
      <c r="AA4133" s="6">
        <f t="shared" si="493"/>
        <v>0</v>
      </c>
      <c r="AB4133" t="e">
        <f>IF(ISBLANK(Table1[[#This Row],[FY2425_Cost]])=TRUE,#N/A,Table1[[#This Row],[FY2425_Cost]])</f>
        <v>#VALUE!</v>
      </c>
      <c r="AC4133" s="6" t="e">
        <f t="shared" si="494"/>
        <v>#VALUE!</v>
      </c>
      <c r="AD4133" s="6">
        <f>SUMIFS($AB$3:AB4133,$B$3:B4133,B4133)</f>
        <v>0</v>
      </c>
      <c r="AE4133" s="6">
        <f t="shared" si="495"/>
        <v>0</v>
      </c>
      <c r="AF4133" s="6">
        <f t="shared" si="496"/>
        <v>0</v>
      </c>
      <c r="AG4133" s="6" t="e">
        <f>VLOOKUP(Table1[[#This Row],[PracticeCode]],$AP$3:$AS$345,4,FALSE)</f>
        <v>#VALUE!</v>
      </c>
      <c r="AH4133" s="27">
        <f t="shared" si="497"/>
        <v>0</v>
      </c>
      <c r="AI4133" s="6">
        <f>IF(AD4133-AF4133&lt;=0,0,AD4133-#REF!)</f>
        <v>0</v>
      </c>
    </row>
    <row r="4134" spans="1:35" x14ac:dyDescent="0.35">
      <c r="A4134" t="str">
        <f t="shared" si="492"/>
        <v/>
      </c>
      <c r="B4134" s="41"/>
      <c r="C4134" s="41"/>
      <c r="D4134" s="41"/>
      <c r="E4134" s="41"/>
      <c r="F4134" s="41"/>
      <c r="G4134" s="41"/>
      <c r="H4134" s="41"/>
      <c r="I4134" s="41"/>
      <c r="J4134" s="41"/>
      <c r="K4134" s="41"/>
      <c r="L4134" s="41"/>
      <c r="M4134" s="41"/>
      <c r="N4134" s="41"/>
      <c r="O4134" s="41"/>
      <c r="P4134" s="41"/>
      <c r="Q4134" s="41"/>
      <c r="R4134" s="41"/>
      <c r="S4134" s="41"/>
      <c r="T4134" s="41"/>
      <c r="U4134" s="41"/>
      <c r="V4134" s="41"/>
      <c r="W4134" s="41"/>
      <c r="X4134" s="41"/>
      <c r="Y4134" s="41"/>
      <c r="Z4134" s="6">
        <f>0</f>
        <v>0</v>
      </c>
      <c r="AA4134" s="6">
        <f t="shared" si="493"/>
        <v>0</v>
      </c>
      <c r="AB4134" t="e">
        <f>IF(ISBLANK(Table1[[#This Row],[FY2425_Cost]])=TRUE,#N/A,Table1[[#This Row],[FY2425_Cost]])</f>
        <v>#VALUE!</v>
      </c>
      <c r="AC4134" s="6" t="e">
        <f t="shared" si="494"/>
        <v>#VALUE!</v>
      </c>
      <c r="AD4134" s="6">
        <f>SUMIFS($AB$3:AB4134,$B$3:B4134,B4134)</f>
        <v>0</v>
      </c>
      <c r="AE4134" s="6">
        <f t="shared" si="495"/>
        <v>0</v>
      </c>
      <c r="AF4134" s="6">
        <f t="shared" si="496"/>
        <v>0</v>
      </c>
      <c r="AG4134" s="6" t="e">
        <f>VLOOKUP(Table1[[#This Row],[PracticeCode]],$AP$3:$AS$345,4,FALSE)</f>
        <v>#VALUE!</v>
      </c>
      <c r="AH4134" s="27">
        <f t="shared" si="497"/>
        <v>0</v>
      </c>
      <c r="AI4134" s="6">
        <f>IF(AD4134-AF4134&lt;=0,0,AD4134-#REF!)</f>
        <v>0</v>
      </c>
    </row>
    <row r="4135" spans="1:35" x14ac:dyDescent="0.35">
      <c r="A4135" t="str">
        <f t="shared" si="492"/>
        <v/>
      </c>
      <c r="B4135" s="41"/>
      <c r="C4135" s="41"/>
      <c r="D4135" s="41"/>
      <c r="E4135" s="41"/>
      <c r="F4135" s="41"/>
      <c r="G4135" s="41"/>
      <c r="H4135" s="41"/>
      <c r="I4135" s="41"/>
      <c r="J4135" s="41"/>
      <c r="K4135" s="41"/>
      <c r="L4135" s="41"/>
      <c r="M4135" s="41"/>
      <c r="N4135" s="41"/>
      <c r="O4135" s="41"/>
      <c r="P4135" s="41"/>
      <c r="Q4135" s="41"/>
      <c r="R4135" s="41"/>
      <c r="S4135" s="41"/>
      <c r="T4135" s="41"/>
      <c r="U4135" s="41"/>
      <c r="V4135" s="41"/>
      <c r="W4135" s="41"/>
      <c r="X4135" s="41"/>
      <c r="Y4135" s="41"/>
      <c r="Z4135" s="6">
        <f>0</f>
        <v>0</v>
      </c>
      <c r="AA4135" s="6">
        <f t="shared" si="493"/>
        <v>0</v>
      </c>
      <c r="AB4135" t="e">
        <f>IF(ISBLANK(Table1[[#This Row],[FY2425_Cost]])=TRUE,#N/A,Table1[[#This Row],[FY2425_Cost]])</f>
        <v>#VALUE!</v>
      </c>
      <c r="AC4135" s="6" t="e">
        <f t="shared" si="494"/>
        <v>#VALUE!</v>
      </c>
      <c r="AD4135" s="6">
        <f>SUMIFS($AB$3:AB4135,$B$3:B4135,B4135)</f>
        <v>0</v>
      </c>
      <c r="AE4135" s="6">
        <f t="shared" si="495"/>
        <v>0</v>
      </c>
      <c r="AF4135" s="6">
        <f t="shared" si="496"/>
        <v>0</v>
      </c>
      <c r="AG4135" s="6" t="e">
        <f>VLOOKUP(Table1[[#This Row],[PracticeCode]],$AP$3:$AS$345,4,FALSE)</f>
        <v>#VALUE!</v>
      </c>
      <c r="AH4135" s="27">
        <f t="shared" si="497"/>
        <v>0</v>
      </c>
      <c r="AI4135" s="6">
        <f>IF(AD4135-AF4135&lt;=0,0,AD4135-#REF!)</f>
        <v>0</v>
      </c>
    </row>
    <row r="4136" spans="1:35" x14ac:dyDescent="0.35">
      <c r="A4136" t="str">
        <f t="shared" si="492"/>
        <v/>
      </c>
      <c r="B4136" s="41"/>
      <c r="C4136" s="41"/>
      <c r="D4136" s="41"/>
      <c r="E4136" s="41"/>
      <c r="F4136" s="41"/>
      <c r="G4136" s="41"/>
      <c r="H4136" s="41"/>
      <c r="I4136" s="41"/>
      <c r="J4136" s="41"/>
      <c r="K4136" s="41"/>
      <c r="L4136" s="41"/>
      <c r="M4136" s="41"/>
      <c r="N4136" s="41"/>
      <c r="O4136" s="41"/>
      <c r="P4136" s="41"/>
      <c r="Q4136" s="41"/>
      <c r="R4136" s="41"/>
      <c r="S4136" s="41"/>
      <c r="T4136" s="41"/>
      <c r="U4136" s="41"/>
      <c r="V4136" s="41"/>
      <c r="W4136" s="41"/>
      <c r="X4136" s="41"/>
      <c r="Y4136" s="41"/>
      <c r="Z4136" s="6">
        <f>0</f>
        <v>0</v>
      </c>
      <c r="AA4136" s="6">
        <f t="shared" si="493"/>
        <v>0</v>
      </c>
      <c r="AB4136" t="e">
        <f>IF(ISBLANK(Table1[[#This Row],[FY2425_Cost]])=TRUE,#N/A,Table1[[#This Row],[FY2425_Cost]])</f>
        <v>#VALUE!</v>
      </c>
      <c r="AC4136" s="6" t="e">
        <f t="shared" si="494"/>
        <v>#VALUE!</v>
      </c>
      <c r="AD4136" s="6">
        <f>SUMIFS($AB$3:AB4136,$B$3:B4136,B4136)</f>
        <v>0</v>
      </c>
      <c r="AE4136" s="6">
        <f t="shared" si="495"/>
        <v>0</v>
      </c>
      <c r="AF4136" s="6">
        <f t="shared" si="496"/>
        <v>0</v>
      </c>
      <c r="AG4136" s="6" t="e">
        <f>VLOOKUP(Table1[[#This Row],[PracticeCode]],$AP$3:$AS$345,4,FALSE)</f>
        <v>#VALUE!</v>
      </c>
      <c r="AH4136" s="27">
        <f t="shared" si="497"/>
        <v>0</v>
      </c>
      <c r="AI4136" s="6">
        <f>IF(AD4136-AF4136&lt;=0,0,AD4136-#REF!)</f>
        <v>0</v>
      </c>
    </row>
    <row r="4137" spans="1:35" x14ac:dyDescent="0.35">
      <c r="A4137" t="str">
        <f t="shared" si="492"/>
        <v/>
      </c>
      <c r="B4137" s="41"/>
      <c r="C4137" s="41"/>
      <c r="D4137" s="41"/>
      <c r="E4137" s="41"/>
      <c r="F4137" s="41"/>
      <c r="G4137" s="41"/>
      <c r="H4137" s="41"/>
      <c r="I4137" s="41"/>
      <c r="J4137" s="41"/>
      <c r="K4137" s="41"/>
      <c r="L4137" s="41"/>
      <c r="M4137" s="41"/>
      <c r="N4137" s="41"/>
      <c r="O4137" s="41"/>
      <c r="P4137" s="41"/>
      <c r="Q4137" s="41"/>
      <c r="R4137" s="41"/>
      <c r="S4137" s="41"/>
      <c r="T4137" s="41"/>
      <c r="U4137" s="41"/>
      <c r="V4137" s="41"/>
      <c r="W4137" s="41"/>
      <c r="X4137" s="41"/>
      <c r="Y4137" s="41"/>
      <c r="Z4137" s="6">
        <f>0</f>
        <v>0</v>
      </c>
      <c r="AA4137" s="6">
        <f t="shared" si="493"/>
        <v>0</v>
      </c>
      <c r="AB4137" t="e">
        <f>IF(ISBLANK(Table1[[#This Row],[FY2425_Cost]])=TRUE,#N/A,Table1[[#This Row],[FY2425_Cost]])</f>
        <v>#VALUE!</v>
      </c>
      <c r="AC4137" s="6" t="e">
        <f t="shared" si="494"/>
        <v>#VALUE!</v>
      </c>
      <c r="AD4137" s="6">
        <f>SUMIFS($AB$3:AB4137,$B$3:B4137,B4137)</f>
        <v>0</v>
      </c>
      <c r="AE4137" s="6">
        <f t="shared" si="495"/>
        <v>0</v>
      </c>
      <c r="AF4137" s="6">
        <f t="shared" si="496"/>
        <v>0</v>
      </c>
      <c r="AG4137" s="6" t="e">
        <f>VLOOKUP(Table1[[#This Row],[PracticeCode]],$AP$3:$AS$345,4,FALSE)</f>
        <v>#VALUE!</v>
      </c>
      <c r="AH4137" s="27">
        <f t="shared" si="497"/>
        <v>0</v>
      </c>
      <c r="AI4137" s="6">
        <f>IF(AD4137-AF4137&lt;=0,0,AD4137-#REF!)</f>
        <v>0</v>
      </c>
    </row>
    <row r="4138" spans="1:35" x14ac:dyDescent="0.35">
      <c r="A4138" t="str">
        <f t="shared" si="492"/>
        <v/>
      </c>
      <c r="B4138" s="41"/>
      <c r="C4138" s="41"/>
      <c r="D4138" s="41"/>
      <c r="E4138" s="41"/>
      <c r="F4138" s="41"/>
      <c r="G4138" s="41"/>
      <c r="H4138" s="41"/>
      <c r="I4138" s="41"/>
      <c r="J4138" s="41"/>
      <c r="K4138" s="41"/>
      <c r="L4138" s="41"/>
      <c r="M4138" s="41"/>
      <c r="N4138" s="41"/>
      <c r="O4138" s="41"/>
      <c r="P4138" s="41"/>
      <c r="Q4138" s="41"/>
      <c r="R4138" s="41"/>
      <c r="S4138" s="41"/>
      <c r="T4138" s="41"/>
      <c r="U4138" s="41"/>
      <c r="V4138" s="41"/>
      <c r="W4138" s="41"/>
      <c r="X4138" s="41"/>
      <c r="Y4138" s="41"/>
      <c r="Z4138" s="6">
        <f>0</f>
        <v>0</v>
      </c>
      <c r="AA4138" s="6">
        <f t="shared" si="493"/>
        <v>0</v>
      </c>
      <c r="AB4138" t="e">
        <f>IF(ISBLANK(Table1[[#This Row],[FY2425_Cost]])=TRUE,#N/A,Table1[[#This Row],[FY2425_Cost]])</f>
        <v>#VALUE!</v>
      </c>
      <c r="AC4138" s="6" t="e">
        <f t="shared" si="494"/>
        <v>#VALUE!</v>
      </c>
      <c r="AD4138" s="6">
        <f>SUMIFS($AB$3:AB4138,$B$3:B4138,B4138)</f>
        <v>0</v>
      </c>
      <c r="AE4138" s="6">
        <f t="shared" si="495"/>
        <v>0</v>
      </c>
      <c r="AF4138" s="6">
        <f t="shared" si="496"/>
        <v>0</v>
      </c>
      <c r="AG4138" s="6" t="e">
        <f>VLOOKUP(Table1[[#This Row],[PracticeCode]],$AP$3:$AS$345,4,FALSE)</f>
        <v>#VALUE!</v>
      </c>
      <c r="AH4138" s="27">
        <f t="shared" si="497"/>
        <v>0</v>
      </c>
      <c r="AI4138" s="6">
        <f>IF(AD4138-AF4138&lt;=0,0,AD4138-#REF!)</f>
        <v>0</v>
      </c>
    </row>
    <row r="4139" spans="1:35" x14ac:dyDescent="0.35">
      <c r="A4139" t="str">
        <f t="shared" si="492"/>
        <v/>
      </c>
      <c r="B4139" s="41"/>
      <c r="C4139" s="41"/>
      <c r="D4139" s="41"/>
      <c r="E4139" s="41"/>
      <c r="F4139" s="41"/>
      <c r="G4139" s="41"/>
      <c r="H4139" s="41"/>
      <c r="I4139" s="41"/>
      <c r="J4139" s="41"/>
      <c r="K4139" s="41"/>
      <c r="L4139" s="41"/>
      <c r="M4139" s="41"/>
      <c r="N4139" s="41"/>
      <c r="O4139" s="41"/>
      <c r="P4139" s="41"/>
      <c r="Q4139" s="41"/>
      <c r="R4139" s="41"/>
      <c r="S4139" s="41"/>
      <c r="T4139" s="41"/>
      <c r="U4139" s="41"/>
      <c r="V4139" s="41"/>
      <c r="W4139" s="41"/>
      <c r="X4139" s="41"/>
      <c r="Y4139" s="41"/>
      <c r="Z4139" s="6">
        <f>0</f>
        <v>0</v>
      </c>
      <c r="AA4139" s="6">
        <f t="shared" si="493"/>
        <v>0</v>
      </c>
      <c r="AB4139" t="e">
        <f>IF(ISBLANK(Table1[[#This Row],[FY2425_Cost]])=TRUE,#N/A,Table1[[#This Row],[FY2425_Cost]])</f>
        <v>#VALUE!</v>
      </c>
      <c r="AC4139" s="6" t="e">
        <f t="shared" si="494"/>
        <v>#VALUE!</v>
      </c>
      <c r="AD4139" s="6">
        <f>SUMIFS($AB$3:AB4077,$B$3:B4077,B4139)</f>
        <v>0</v>
      </c>
      <c r="AE4139" s="6">
        <f t="shared" si="495"/>
        <v>0</v>
      </c>
      <c r="AF4139" s="6">
        <f t="shared" si="496"/>
        <v>0</v>
      </c>
      <c r="AG4139" s="6" t="e">
        <f>VLOOKUP(Table1[[#This Row],[PracticeCode]],$AP$3:$AS$345,4,FALSE)</f>
        <v>#VALUE!</v>
      </c>
      <c r="AH4139" s="27">
        <f t="shared" si="497"/>
        <v>0</v>
      </c>
      <c r="AI4139" s="6">
        <f>IF(AD4139-AF4139&lt;=0,0,AD4139-#REF!)</f>
        <v>0</v>
      </c>
    </row>
    <row r="4140" spans="1:35" x14ac:dyDescent="0.35">
      <c r="A4140" t="str">
        <f t="shared" ref="A4140:A4148" si="498">CONCATENATE(B4140,C4140,D4140,E4140,G4140,H4140)</f>
        <v/>
      </c>
      <c r="B4140" s="41"/>
      <c r="C4140" s="41"/>
      <c r="D4140" s="41"/>
      <c r="E4140" s="41"/>
      <c r="F4140" s="41"/>
      <c r="G4140" s="41"/>
      <c r="H4140" s="41"/>
      <c r="I4140" s="41"/>
      <c r="J4140" s="41"/>
      <c r="K4140" s="41"/>
      <c r="L4140" s="41"/>
      <c r="M4140" s="41"/>
      <c r="N4140" s="41"/>
      <c r="O4140" s="41"/>
      <c r="P4140" s="41"/>
      <c r="Q4140" s="41"/>
      <c r="R4140" s="41"/>
      <c r="S4140" s="41"/>
      <c r="T4140" s="41"/>
      <c r="U4140" s="41"/>
      <c r="V4140" s="41"/>
      <c r="W4140" s="41"/>
      <c r="X4140" s="41"/>
      <c r="Y4140" s="41"/>
      <c r="Z4140" s="6"/>
      <c r="AA4140" s="6"/>
      <c r="AC4140" s="6"/>
      <c r="AD4140" s="6"/>
      <c r="AE4140" s="6"/>
      <c r="AF4140" s="6"/>
      <c r="AG4140" s="6"/>
      <c r="AH4140" s="27"/>
      <c r="AI4140" s="6"/>
    </row>
    <row r="4141" spans="1:35" x14ac:dyDescent="0.35">
      <c r="A4141" t="str">
        <f t="shared" si="498"/>
        <v/>
      </c>
      <c r="B4141" s="41"/>
      <c r="C4141" s="41"/>
      <c r="D4141" s="41"/>
      <c r="E4141" s="41"/>
      <c r="F4141" s="41"/>
      <c r="G4141" s="41"/>
      <c r="H4141" s="41"/>
      <c r="I4141" s="41"/>
      <c r="J4141" s="41"/>
      <c r="K4141" s="41"/>
      <c r="L4141" s="41"/>
      <c r="M4141" s="41"/>
      <c r="N4141" s="41"/>
      <c r="O4141" s="41"/>
      <c r="P4141" s="41"/>
      <c r="Q4141" s="41"/>
      <c r="R4141" s="41"/>
      <c r="S4141" s="41"/>
      <c r="T4141" s="41"/>
      <c r="U4141" s="41"/>
      <c r="V4141" s="41"/>
      <c r="W4141" s="41"/>
      <c r="X4141" s="41"/>
      <c r="Y4141" s="41"/>
      <c r="Z4141" s="6"/>
      <c r="AA4141" s="6"/>
      <c r="AC4141" s="6"/>
      <c r="AD4141" s="6"/>
      <c r="AE4141" s="6"/>
      <c r="AF4141" s="6"/>
      <c r="AG4141" s="6"/>
      <c r="AH4141" s="27"/>
      <c r="AI4141" s="6"/>
    </row>
    <row r="4142" spans="1:35" x14ac:dyDescent="0.35">
      <c r="A4142" t="str">
        <f t="shared" si="498"/>
        <v/>
      </c>
      <c r="B4142" s="41"/>
      <c r="C4142" s="41"/>
      <c r="D4142" s="41"/>
      <c r="E4142" s="41"/>
      <c r="F4142" s="41"/>
      <c r="G4142" s="41"/>
      <c r="H4142" s="41"/>
      <c r="I4142" s="41"/>
      <c r="J4142" s="41"/>
      <c r="K4142" s="41"/>
      <c r="L4142" s="41"/>
      <c r="M4142" s="41"/>
      <c r="N4142" s="41"/>
      <c r="O4142" s="41"/>
      <c r="P4142" s="41"/>
      <c r="Q4142" s="41"/>
      <c r="R4142" s="41"/>
      <c r="S4142" s="41"/>
      <c r="T4142" s="41"/>
      <c r="U4142" s="41"/>
      <c r="V4142" s="41"/>
      <c r="W4142" s="41"/>
      <c r="X4142" s="41"/>
      <c r="Y4142" s="41"/>
      <c r="Z4142" s="6"/>
      <c r="AA4142" s="6"/>
      <c r="AC4142" s="6"/>
      <c r="AD4142" s="6"/>
      <c r="AE4142" s="6"/>
      <c r="AF4142" s="6"/>
      <c r="AG4142" s="6"/>
      <c r="AH4142" s="27"/>
      <c r="AI4142" s="6"/>
    </row>
    <row r="4143" spans="1:35" x14ac:dyDescent="0.35">
      <c r="A4143" t="str">
        <f t="shared" si="498"/>
        <v/>
      </c>
      <c r="B4143" s="41"/>
      <c r="C4143" s="41"/>
      <c r="D4143" s="41"/>
      <c r="E4143" s="41"/>
      <c r="F4143" s="41"/>
      <c r="G4143" s="41"/>
      <c r="H4143" s="41"/>
      <c r="I4143" s="41"/>
      <c r="J4143" s="41"/>
      <c r="K4143" s="41"/>
      <c r="L4143" s="41"/>
      <c r="M4143" s="41"/>
      <c r="N4143" s="41"/>
      <c r="O4143" s="41"/>
      <c r="P4143" s="41"/>
      <c r="Q4143" s="41"/>
      <c r="R4143" s="41"/>
      <c r="S4143" s="41"/>
      <c r="T4143" s="41"/>
      <c r="U4143" s="41"/>
      <c r="V4143" s="41"/>
      <c r="W4143" s="41"/>
      <c r="X4143" s="41"/>
      <c r="Y4143" s="41"/>
      <c r="Z4143" s="6"/>
      <c r="AA4143" s="6"/>
      <c r="AC4143" s="6"/>
      <c r="AD4143" s="6"/>
      <c r="AE4143" s="6"/>
      <c r="AF4143" s="6"/>
      <c r="AG4143" s="6"/>
      <c r="AH4143" s="27"/>
      <c r="AI4143" s="6"/>
    </row>
    <row r="4144" spans="1:35" x14ac:dyDescent="0.35">
      <c r="A4144" t="str">
        <f t="shared" si="498"/>
        <v/>
      </c>
      <c r="B4144" s="41"/>
      <c r="C4144" s="41"/>
      <c r="D4144" s="41"/>
      <c r="E4144" s="41"/>
      <c r="F4144" s="41"/>
      <c r="G4144" s="41"/>
      <c r="H4144" s="41"/>
      <c r="I4144" s="41"/>
      <c r="J4144" s="41"/>
      <c r="K4144" s="41"/>
      <c r="L4144" s="41"/>
      <c r="M4144" s="41"/>
      <c r="N4144" s="41"/>
      <c r="O4144" s="41"/>
      <c r="P4144" s="41"/>
      <c r="Q4144" s="41"/>
      <c r="R4144" s="41"/>
      <c r="S4144" s="41"/>
      <c r="T4144" s="41"/>
      <c r="U4144" s="41"/>
      <c r="V4144" s="41"/>
      <c r="W4144" s="41"/>
      <c r="X4144" s="41"/>
      <c r="Y4144" s="41"/>
      <c r="Z4144" s="6"/>
      <c r="AA4144" s="6"/>
      <c r="AC4144" s="6"/>
      <c r="AD4144" s="6"/>
      <c r="AE4144" s="6"/>
      <c r="AF4144" s="6"/>
      <c r="AG4144" s="6"/>
      <c r="AH4144" s="27"/>
      <c r="AI4144" s="6"/>
    </row>
    <row r="4145" spans="1:35" x14ac:dyDescent="0.35">
      <c r="A4145" t="str">
        <f t="shared" si="498"/>
        <v/>
      </c>
      <c r="B4145" s="41"/>
      <c r="C4145" s="41"/>
      <c r="D4145" s="41"/>
      <c r="E4145" s="41"/>
      <c r="F4145" s="41"/>
      <c r="G4145" s="41"/>
      <c r="H4145" s="41"/>
      <c r="I4145" s="41"/>
      <c r="J4145" s="41"/>
      <c r="K4145" s="41"/>
      <c r="L4145" s="41"/>
      <c r="M4145" s="41"/>
      <c r="N4145" s="41"/>
      <c r="O4145" s="41"/>
      <c r="P4145" s="41"/>
      <c r="Q4145" s="41"/>
      <c r="R4145" s="41"/>
      <c r="S4145" s="41"/>
      <c r="T4145" s="41"/>
      <c r="U4145" s="41"/>
      <c r="V4145" s="41"/>
      <c r="W4145" s="41"/>
      <c r="X4145" s="41"/>
      <c r="Y4145" s="41"/>
      <c r="Z4145" s="6"/>
      <c r="AA4145" s="6"/>
      <c r="AC4145" s="6"/>
      <c r="AD4145" s="6"/>
      <c r="AE4145" s="6"/>
      <c r="AF4145" s="6"/>
      <c r="AG4145" s="6"/>
      <c r="AH4145" s="27"/>
      <c r="AI4145" s="6"/>
    </row>
    <row r="4146" spans="1:35" x14ac:dyDescent="0.35">
      <c r="A4146" t="str">
        <f t="shared" si="498"/>
        <v/>
      </c>
      <c r="B4146" s="41"/>
      <c r="C4146" s="41"/>
      <c r="D4146" s="41"/>
      <c r="E4146" s="41"/>
      <c r="F4146" s="41"/>
      <c r="G4146" s="41"/>
      <c r="H4146" s="41"/>
      <c r="I4146" s="41"/>
      <c r="J4146" s="41"/>
      <c r="K4146" s="41"/>
      <c r="L4146" s="41"/>
      <c r="M4146" s="41"/>
      <c r="N4146" s="41"/>
      <c r="O4146" s="41"/>
      <c r="P4146" s="41"/>
      <c r="Q4146" s="41"/>
      <c r="R4146" s="41"/>
      <c r="S4146" s="41"/>
      <c r="T4146" s="41"/>
      <c r="U4146" s="41"/>
      <c r="V4146" s="41"/>
      <c r="W4146" s="41"/>
      <c r="X4146" s="41"/>
      <c r="Y4146" s="41"/>
      <c r="Z4146" s="6"/>
      <c r="AA4146" s="6"/>
      <c r="AC4146" s="6"/>
      <c r="AD4146" s="6"/>
      <c r="AE4146" s="6"/>
      <c r="AF4146" s="6"/>
      <c r="AG4146" s="6"/>
      <c r="AH4146" s="27"/>
      <c r="AI4146" s="6"/>
    </row>
    <row r="4147" spans="1:35" x14ac:dyDescent="0.35">
      <c r="A4147" t="str">
        <f t="shared" si="498"/>
        <v/>
      </c>
      <c r="B4147" s="41"/>
      <c r="C4147" s="41"/>
      <c r="D4147" s="41"/>
      <c r="E4147" s="41"/>
      <c r="F4147" s="41"/>
      <c r="G4147" s="41"/>
      <c r="H4147" s="41"/>
      <c r="I4147" s="41"/>
      <c r="J4147" s="41"/>
      <c r="K4147" s="41"/>
      <c r="L4147" s="41"/>
      <c r="M4147" s="41"/>
      <c r="N4147" s="41"/>
      <c r="O4147" s="41"/>
      <c r="P4147" s="41"/>
      <c r="Q4147" s="41"/>
      <c r="R4147" s="41"/>
      <c r="S4147" s="41"/>
      <c r="T4147" s="41"/>
      <c r="U4147" s="41"/>
      <c r="V4147" s="41"/>
      <c r="W4147" s="41"/>
      <c r="X4147" s="41"/>
      <c r="Y4147" s="41"/>
      <c r="Z4147" s="6"/>
      <c r="AA4147" s="6"/>
      <c r="AC4147" s="6"/>
      <c r="AD4147" s="6"/>
      <c r="AE4147" s="6"/>
      <c r="AF4147" s="6"/>
      <c r="AG4147" s="6"/>
      <c r="AH4147" s="27"/>
      <c r="AI4147" s="6"/>
    </row>
    <row r="4148" spans="1:35" x14ac:dyDescent="0.35">
      <c r="A4148" t="str">
        <f t="shared" si="498"/>
        <v/>
      </c>
      <c r="B4148" s="41"/>
      <c r="C4148" s="41"/>
      <c r="D4148" s="41"/>
      <c r="E4148" s="41"/>
      <c r="F4148" s="41"/>
      <c r="G4148" s="41"/>
      <c r="H4148" s="41"/>
      <c r="I4148" s="41"/>
      <c r="J4148" s="41"/>
      <c r="K4148" s="41"/>
      <c r="L4148" s="41"/>
      <c r="M4148" s="41"/>
      <c r="N4148" s="41"/>
      <c r="O4148" s="41"/>
      <c r="P4148" s="41"/>
      <c r="Q4148" s="41"/>
      <c r="R4148" s="41"/>
      <c r="S4148" s="41"/>
      <c r="T4148" s="41"/>
      <c r="U4148" s="41"/>
      <c r="V4148" s="41"/>
      <c r="W4148" s="41"/>
      <c r="X4148" s="41"/>
      <c r="Y4148" s="41"/>
      <c r="Z4148" s="6"/>
      <c r="AA4148" s="6"/>
      <c r="AC4148" s="6"/>
      <c r="AD4148" s="6"/>
      <c r="AE4148" s="6"/>
      <c r="AF4148" s="6"/>
      <c r="AG4148" s="6"/>
      <c r="AH4148" s="27"/>
      <c r="AI4148" s="6"/>
    </row>
    <row r="4149" spans="1:35" x14ac:dyDescent="0.35">
      <c r="A4149" t="str">
        <f t="shared" ref="A4149:A4163" si="499">CONCATENATE(B4149,C4149,D4149,E4149,G4149,H4149)</f>
        <v/>
      </c>
      <c r="B4149" s="41"/>
      <c r="C4149" s="41"/>
      <c r="D4149" s="41"/>
      <c r="E4149" s="41"/>
      <c r="F4149" s="41"/>
      <c r="G4149" s="41"/>
      <c r="H4149" s="41"/>
      <c r="I4149" s="41"/>
      <c r="J4149" s="41"/>
      <c r="K4149" s="41"/>
      <c r="L4149" s="41"/>
      <c r="M4149" s="41"/>
      <c r="N4149" s="41"/>
      <c r="O4149" s="41"/>
      <c r="P4149" s="41"/>
      <c r="Q4149" s="41"/>
      <c r="R4149" s="41"/>
      <c r="S4149" s="41"/>
      <c r="T4149" s="41"/>
      <c r="U4149" s="41"/>
      <c r="V4149" s="41"/>
      <c r="W4149" s="41"/>
      <c r="X4149" s="41"/>
      <c r="Y4149" s="41"/>
      <c r="Z4149" s="6"/>
      <c r="AA4149" s="6"/>
      <c r="AC4149" s="6"/>
      <c r="AD4149" s="6"/>
      <c r="AE4149" s="6"/>
      <c r="AF4149" s="6"/>
      <c r="AG4149" s="6"/>
      <c r="AH4149" s="27"/>
      <c r="AI4149" s="6"/>
    </row>
    <row r="4150" spans="1:35" x14ac:dyDescent="0.35">
      <c r="A4150" t="str">
        <f t="shared" si="499"/>
        <v/>
      </c>
      <c r="B4150" s="41"/>
      <c r="C4150" s="41"/>
      <c r="D4150" s="41"/>
      <c r="E4150" s="41"/>
      <c r="F4150" s="41"/>
      <c r="G4150" s="41"/>
      <c r="H4150" s="41"/>
      <c r="I4150" s="41"/>
      <c r="J4150" s="41"/>
      <c r="K4150" s="41"/>
      <c r="L4150" s="41"/>
      <c r="M4150" s="41"/>
      <c r="N4150" s="41"/>
      <c r="O4150" s="41"/>
      <c r="P4150" s="41"/>
      <c r="Q4150" s="41"/>
      <c r="R4150" s="41"/>
      <c r="S4150" s="41"/>
      <c r="T4150" s="41"/>
      <c r="U4150" s="41"/>
      <c r="V4150" s="41"/>
      <c r="W4150" s="41"/>
      <c r="X4150" s="41"/>
      <c r="Y4150" s="41"/>
      <c r="Z4150" s="6"/>
      <c r="AA4150" s="6"/>
      <c r="AC4150" s="6"/>
      <c r="AD4150" s="6"/>
      <c r="AE4150" s="6"/>
      <c r="AF4150" s="6"/>
      <c r="AG4150" s="6"/>
      <c r="AH4150" s="27"/>
      <c r="AI4150" s="6"/>
    </row>
    <row r="4151" spans="1:35" x14ac:dyDescent="0.35">
      <c r="A4151" t="str">
        <f t="shared" si="499"/>
        <v/>
      </c>
      <c r="B4151" s="41"/>
      <c r="C4151" s="41"/>
      <c r="D4151" s="41"/>
      <c r="E4151" s="41"/>
      <c r="F4151" s="41"/>
      <c r="G4151" s="41"/>
      <c r="H4151" s="41"/>
      <c r="I4151" s="41"/>
      <c r="J4151" s="41"/>
      <c r="K4151" s="41"/>
      <c r="L4151" s="41"/>
      <c r="M4151" s="41"/>
      <c r="N4151" s="41"/>
      <c r="O4151" s="41"/>
      <c r="P4151" s="41"/>
      <c r="Q4151" s="41"/>
      <c r="R4151" s="41"/>
      <c r="S4151" s="41"/>
      <c r="T4151" s="41"/>
      <c r="U4151" s="41"/>
      <c r="V4151" s="41"/>
      <c r="W4151" s="41"/>
      <c r="X4151" s="41"/>
      <c r="Y4151" s="41"/>
      <c r="Z4151" s="6"/>
      <c r="AA4151" s="6"/>
      <c r="AC4151" s="6"/>
      <c r="AD4151" s="6"/>
      <c r="AE4151" s="6"/>
      <c r="AF4151" s="6"/>
      <c r="AG4151" s="6"/>
      <c r="AH4151" s="27"/>
      <c r="AI4151" s="6"/>
    </row>
    <row r="4152" spans="1:35" x14ac:dyDescent="0.35">
      <c r="A4152" t="str">
        <f t="shared" si="499"/>
        <v/>
      </c>
      <c r="B4152" s="41"/>
      <c r="C4152" s="41"/>
      <c r="D4152" s="41"/>
      <c r="E4152" s="41"/>
      <c r="F4152" s="41"/>
      <c r="G4152" s="41"/>
      <c r="H4152" s="41"/>
      <c r="I4152" s="41"/>
      <c r="J4152" s="41"/>
      <c r="K4152" s="41"/>
      <c r="L4152" s="41"/>
      <c r="M4152" s="41"/>
      <c r="N4152" s="41"/>
      <c r="O4152" s="41"/>
      <c r="P4152" s="41"/>
      <c r="Q4152" s="41"/>
      <c r="R4152" s="41"/>
      <c r="S4152" s="41"/>
      <c r="T4152" s="41"/>
      <c r="U4152" s="41"/>
      <c r="V4152" s="41"/>
      <c r="W4152" s="41"/>
      <c r="X4152" s="41"/>
      <c r="Y4152" s="41"/>
      <c r="Z4152" s="6"/>
      <c r="AA4152" s="6"/>
      <c r="AC4152" s="6"/>
      <c r="AD4152" s="6"/>
      <c r="AE4152" s="6"/>
      <c r="AF4152" s="6"/>
      <c r="AG4152" s="6"/>
      <c r="AH4152" s="27"/>
      <c r="AI4152" s="6"/>
    </row>
    <row r="4153" spans="1:35" x14ac:dyDescent="0.35">
      <c r="A4153" t="str">
        <f t="shared" si="499"/>
        <v/>
      </c>
      <c r="B4153" s="41"/>
      <c r="C4153" s="41"/>
      <c r="D4153" s="41"/>
      <c r="E4153" s="41"/>
      <c r="F4153" s="41"/>
      <c r="G4153" s="41"/>
      <c r="H4153" s="41"/>
      <c r="I4153" s="41"/>
      <c r="J4153" s="41"/>
      <c r="K4153" s="41"/>
      <c r="L4153" s="41"/>
      <c r="M4153" s="41"/>
      <c r="N4153" s="41"/>
      <c r="O4153" s="41"/>
      <c r="P4153" s="41"/>
      <c r="Q4153" s="41"/>
      <c r="R4153" s="41"/>
      <c r="S4153" s="41"/>
      <c r="T4153" s="41"/>
      <c r="U4153" s="41"/>
      <c r="V4153" s="41"/>
      <c r="W4153" s="41"/>
      <c r="X4153" s="41"/>
      <c r="Y4153" s="41"/>
      <c r="Z4153" s="6"/>
      <c r="AA4153" s="6"/>
      <c r="AC4153" s="6"/>
      <c r="AD4153" s="6"/>
      <c r="AE4153" s="6"/>
      <c r="AF4153" s="6"/>
      <c r="AG4153" s="6"/>
      <c r="AH4153" s="27"/>
      <c r="AI4153" s="6"/>
    </row>
    <row r="4154" spans="1:35" x14ac:dyDescent="0.35">
      <c r="A4154" t="str">
        <f t="shared" si="499"/>
        <v/>
      </c>
      <c r="B4154" s="41"/>
      <c r="C4154" s="41"/>
      <c r="D4154" s="41"/>
      <c r="E4154" s="41"/>
      <c r="F4154" s="41"/>
      <c r="G4154" s="41"/>
      <c r="H4154" s="41"/>
      <c r="I4154" s="41"/>
      <c r="J4154" s="41"/>
      <c r="K4154" s="41"/>
      <c r="L4154" s="41"/>
      <c r="M4154" s="41"/>
      <c r="N4154" s="41"/>
      <c r="O4154" s="41"/>
      <c r="P4154" s="41"/>
      <c r="Q4154" s="41"/>
      <c r="R4154" s="41"/>
      <c r="S4154" s="41"/>
      <c r="T4154" s="41"/>
      <c r="U4154" s="41"/>
      <c r="V4154" s="41"/>
      <c r="W4154" s="41"/>
      <c r="X4154" s="41"/>
      <c r="Y4154" s="41"/>
      <c r="Z4154" s="6"/>
      <c r="AA4154" s="6"/>
      <c r="AC4154" s="6"/>
      <c r="AD4154" s="6"/>
      <c r="AE4154" s="6"/>
      <c r="AF4154" s="6"/>
      <c r="AG4154" s="6"/>
      <c r="AH4154" s="27"/>
      <c r="AI4154" s="6"/>
    </row>
    <row r="4155" spans="1:35" x14ac:dyDescent="0.35">
      <c r="A4155" t="str">
        <f t="shared" si="499"/>
        <v/>
      </c>
      <c r="B4155" s="41"/>
      <c r="C4155" s="41"/>
      <c r="D4155" s="41"/>
      <c r="E4155" s="41"/>
      <c r="F4155" s="41"/>
      <c r="G4155" s="41"/>
      <c r="H4155" s="41"/>
      <c r="I4155" s="41"/>
      <c r="J4155" s="41"/>
      <c r="K4155" s="41"/>
      <c r="L4155" s="41"/>
      <c r="M4155" s="41"/>
      <c r="N4155" s="41"/>
      <c r="O4155" s="41"/>
      <c r="P4155" s="41"/>
      <c r="Q4155" s="41"/>
      <c r="R4155" s="41"/>
      <c r="S4155" s="41"/>
      <c r="T4155" s="41"/>
      <c r="U4155" s="41"/>
      <c r="V4155" s="41"/>
      <c r="W4155" s="41"/>
      <c r="X4155" s="41"/>
      <c r="Y4155" s="41"/>
      <c r="Z4155" s="6"/>
      <c r="AA4155" s="6"/>
      <c r="AC4155" s="6"/>
      <c r="AD4155" s="6"/>
      <c r="AE4155" s="6"/>
      <c r="AF4155" s="6"/>
      <c r="AG4155" s="6"/>
      <c r="AH4155" s="27"/>
      <c r="AI4155" s="6"/>
    </row>
    <row r="4156" spans="1:35" x14ac:dyDescent="0.35">
      <c r="A4156" t="str">
        <f t="shared" si="499"/>
        <v/>
      </c>
      <c r="B4156" s="41"/>
      <c r="C4156" s="41"/>
      <c r="D4156" s="41"/>
      <c r="E4156" s="41"/>
      <c r="F4156" s="41"/>
      <c r="G4156" s="41"/>
      <c r="H4156" s="41"/>
      <c r="I4156" s="41"/>
      <c r="J4156" s="41"/>
      <c r="K4156" s="41"/>
      <c r="L4156" s="41"/>
      <c r="M4156" s="41"/>
      <c r="N4156" s="41"/>
      <c r="O4156" s="41"/>
      <c r="P4156" s="41"/>
      <c r="Q4156" s="41"/>
      <c r="R4156" s="41"/>
      <c r="S4156" s="41"/>
      <c r="T4156" s="41"/>
      <c r="U4156" s="41"/>
      <c r="V4156" s="41"/>
      <c r="W4156" s="41"/>
      <c r="X4156" s="41"/>
      <c r="Y4156" s="41"/>
      <c r="Z4156" s="6"/>
      <c r="AA4156" s="6"/>
      <c r="AC4156" s="6"/>
      <c r="AD4156" s="6"/>
      <c r="AE4156" s="6"/>
      <c r="AF4156" s="6"/>
      <c r="AG4156" s="6"/>
      <c r="AH4156" s="27"/>
      <c r="AI4156" s="6"/>
    </row>
    <row r="4157" spans="1:35" x14ac:dyDescent="0.35">
      <c r="A4157" t="str">
        <f t="shared" si="499"/>
        <v/>
      </c>
      <c r="B4157" s="41"/>
      <c r="C4157" s="41"/>
      <c r="D4157" s="41"/>
      <c r="E4157" s="41"/>
      <c r="F4157" s="41"/>
      <c r="G4157" s="41"/>
      <c r="H4157" s="41"/>
      <c r="I4157" s="41"/>
      <c r="J4157" s="41"/>
      <c r="K4157" s="41"/>
      <c r="L4157" s="41"/>
      <c r="M4157" s="41"/>
      <c r="N4157" s="41"/>
      <c r="O4157" s="41"/>
      <c r="P4157" s="41"/>
      <c r="Q4157" s="41"/>
      <c r="R4157" s="41"/>
      <c r="S4157" s="41"/>
      <c r="T4157" s="41"/>
      <c r="U4157" s="41"/>
      <c r="V4157" s="41"/>
      <c r="W4157" s="41"/>
      <c r="X4157" s="41"/>
      <c r="Y4157" s="41"/>
      <c r="Z4157" s="6"/>
      <c r="AA4157" s="6"/>
      <c r="AC4157" s="6"/>
      <c r="AD4157" s="6"/>
      <c r="AE4157" s="6"/>
      <c r="AF4157" s="6"/>
      <c r="AG4157" s="6"/>
      <c r="AH4157" s="27"/>
      <c r="AI4157" s="6"/>
    </row>
    <row r="4158" spans="1:35" x14ac:dyDescent="0.35">
      <c r="A4158" t="str">
        <f t="shared" si="499"/>
        <v/>
      </c>
      <c r="B4158" s="41"/>
      <c r="C4158" s="41"/>
      <c r="D4158" s="41"/>
      <c r="E4158" s="41"/>
      <c r="F4158" s="41"/>
      <c r="G4158" s="41"/>
      <c r="H4158" s="41"/>
      <c r="I4158" s="41"/>
      <c r="J4158" s="41"/>
      <c r="K4158" s="41"/>
      <c r="L4158" s="41"/>
      <c r="M4158" s="41"/>
      <c r="N4158" s="41"/>
      <c r="O4158" s="41"/>
      <c r="P4158" s="41"/>
      <c r="Q4158" s="41"/>
      <c r="R4158" s="41"/>
      <c r="S4158" s="41"/>
      <c r="T4158" s="41"/>
      <c r="U4158" s="41"/>
      <c r="V4158" s="41"/>
      <c r="W4158" s="41"/>
      <c r="X4158" s="41"/>
      <c r="Y4158" s="41"/>
      <c r="Z4158" s="6"/>
      <c r="AA4158" s="6"/>
      <c r="AC4158" s="6"/>
      <c r="AD4158" s="6"/>
      <c r="AE4158" s="6"/>
      <c r="AF4158" s="6"/>
      <c r="AG4158" s="6"/>
      <c r="AH4158" s="27"/>
      <c r="AI4158" s="6"/>
    </row>
    <row r="4159" spans="1:35" x14ac:dyDescent="0.35">
      <c r="A4159" t="str">
        <f t="shared" si="499"/>
        <v/>
      </c>
      <c r="B4159" s="41"/>
      <c r="C4159" s="41"/>
      <c r="D4159" s="41"/>
      <c r="E4159" s="41"/>
      <c r="F4159" s="41"/>
      <c r="G4159" s="41"/>
      <c r="H4159" s="41"/>
      <c r="I4159" s="41"/>
      <c r="J4159" s="41"/>
      <c r="K4159" s="41"/>
      <c r="L4159" s="41"/>
      <c r="M4159" s="41"/>
      <c r="N4159" s="41"/>
      <c r="O4159" s="41"/>
      <c r="P4159" s="41"/>
      <c r="Q4159" s="41"/>
      <c r="R4159" s="41"/>
      <c r="S4159" s="41"/>
      <c r="T4159" s="41"/>
      <c r="U4159" s="41"/>
      <c r="V4159" s="41"/>
      <c r="W4159" s="41"/>
      <c r="X4159" s="41"/>
      <c r="Y4159" s="41"/>
      <c r="Z4159" s="6"/>
      <c r="AA4159" s="6"/>
      <c r="AC4159" s="6"/>
      <c r="AD4159" s="6"/>
      <c r="AE4159" s="6"/>
      <c r="AF4159" s="6"/>
      <c r="AG4159" s="6"/>
      <c r="AH4159" s="27"/>
      <c r="AI4159" s="6"/>
    </row>
    <row r="4160" spans="1:35" x14ac:dyDescent="0.35">
      <c r="A4160" t="str">
        <f t="shared" si="499"/>
        <v/>
      </c>
      <c r="B4160" s="41"/>
      <c r="C4160" s="41"/>
      <c r="D4160" s="41"/>
      <c r="E4160" s="41"/>
      <c r="F4160" s="41"/>
      <c r="G4160" s="41"/>
      <c r="H4160" s="41"/>
      <c r="I4160" s="41"/>
      <c r="J4160" s="41"/>
      <c r="K4160" s="41"/>
      <c r="L4160" s="41"/>
      <c r="M4160" s="41"/>
      <c r="N4160" s="41"/>
      <c r="O4160" s="41"/>
      <c r="P4160" s="41"/>
      <c r="Q4160" s="41"/>
      <c r="R4160" s="41"/>
      <c r="S4160" s="41"/>
      <c r="T4160" s="41"/>
      <c r="U4160" s="41"/>
      <c r="V4160" s="41"/>
      <c r="W4160" s="41"/>
      <c r="X4160" s="41"/>
      <c r="Y4160" s="41"/>
      <c r="Z4160" s="6"/>
      <c r="AA4160" s="6"/>
      <c r="AC4160" s="6"/>
      <c r="AD4160" s="6"/>
      <c r="AE4160" s="6"/>
      <c r="AF4160" s="6"/>
      <c r="AG4160" s="6"/>
      <c r="AH4160" s="27"/>
      <c r="AI4160" s="6"/>
    </row>
    <row r="4161" spans="1:35" x14ac:dyDescent="0.35">
      <c r="A4161" t="str">
        <f t="shared" si="499"/>
        <v/>
      </c>
      <c r="B4161" s="41"/>
      <c r="C4161" s="41"/>
      <c r="D4161" s="41"/>
      <c r="E4161" s="41"/>
      <c r="F4161" s="41"/>
      <c r="G4161" s="41"/>
      <c r="H4161" s="41"/>
      <c r="I4161" s="41"/>
      <c r="J4161" s="41"/>
      <c r="K4161" s="41"/>
      <c r="L4161" s="41"/>
      <c r="M4161" s="41"/>
      <c r="N4161" s="41"/>
      <c r="O4161" s="41"/>
      <c r="P4161" s="41"/>
      <c r="Q4161" s="41"/>
      <c r="R4161" s="41"/>
      <c r="S4161" s="41"/>
      <c r="T4161" s="41"/>
      <c r="U4161" s="41"/>
      <c r="V4161" s="41"/>
      <c r="W4161" s="41"/>
      <c r="X4161" s="41"/>
      <c r="Y4161" s="41"/>
      <c r="Z4161" s="6"/>
      <c r="AA4161" s="6"/>
      <c r="AC4161" s="6"/>
      <c r="AD4161" s="6"/>
      <c r="AE4161" s="6"/>
      <c r="AF4161" s="6"/>
      <c r="AG4161" s="6"/>
      <c r="AH4161" s="27"/>
      <c r="AI4161" s="6"/>
    </row>
    <row r="4162" spans="1:35" x14ac:dyDescent="0.35">
      <c r="A4162" t="str">
        <f t="shared" si="499"/>
        <v/>
      </c>
      <c r="B4162" s="41"/>
      <c r="C4162" s="41"/>
      <c r="D4162" s="41"/>
      <c r="E4162" s="41"/>
      <c r="F4162" s="41"/>
      <c r="G4162" s="41"/>
      <c r="H4162" s="41"/>
      <c r="I4162" s="41"/>
      <c r="J4162" s="41"/>
      <c r="K4162" s="41"/>
      <c r="L4162" s="41"/>
      <c r="M4162" s="41"/>
      <c r="N4162" s="41"/>
      <c r="O4162" s="41"/>
      <c r="P4162" s="41"/>
      <c r="Q4162" s="41"/>
      <c r="R4162" s="41"/>
      <c r="S4162" s="41"/>
      <c r="T4162" s="41"/>
      <c r="U4162" s="41"/>
      <c r="V4162" s="41"/>
      <c r="W4162" s="41"/>
      <c r="X4162" s="41"/>
      <c r="Y4162" s="41"/>
      <c r="Z4162" s="6"/>
      <c r="AA4162" s="6"/>
      <c r="AC4162" s="6"/>
      <c r="AD4162" s="6"/>
      <c r="AE4162" s="6"/>
      <c r="AF4162" s="6"/>
      <c r="AG4162" s="6"/>
      <c r="AH4162" s="27"/>
      <c r="AI4162" s="6"/>
    </row>
    <row r="4163" spans="1:35" x14ac:dyDescent="0.35">
      <c r="A4163" t="str">
        <f t="shared" si="499"/>
        <v/>
      </c>
      <c r="B4163" s="41"/>
      <c r="C4163" s="41"/>
      <c r="D4163" s="41"/>
      <c r="E4163" s="41"/>
      <c r="F4163" s="41"/>
      <c r="G4163" s="41"/>
      <c r="H4163" s="41"/>
      <c r="I4163" s="41"/>
      <c r="J4163" s="41"/>
      <c r="K4163" s="41"/>
      <c r="L4163" s="41"/>
      <c r="M4163" s="41"/>
      <c r="N4163" s="41"/>
      <c r="O4163" s="41"/>
      <c r="P4163" s="41"/>
      <c r="Q4163" s="41"/>
      <c r="R4163" s="41"/>
      <c r="S4163" s="41"/>
      <c r="T4163" s="41"/>
      <c r="U4163" s="41"/>
      <c r="V4163" s="41"/>
      <c r="W4163" s="41"/>
      <c r="X4163" s="41"/>
      <c r="Y4163" s="41"/>
      <c r="Z4163" s="6"/>
      <c r="AA4163" s="6"/>
      <c r="AC4163" s="6"/>
      <c r="AD4163" s="6"/>
      <c r="AE4163" s="6"/>
      <c r="AF4163" s="6"/>
      <c r="AG4163" s="6"/>
      <c r="AH4163" s="27"/>
      <c r="AI4163" s="6"/>
    </row>
    <row r="4164" spans="1:35" x14ac:dyDescent="0.35">
      <c r="A4164" t="str">
        <f>CONCATENATE(B4164,C4164,D4164,E4164,G4164,H4164)</f>
        <v/>
      </c>
      <c r="I4164"/>
      <c r="Z4164" s="6"/>
      <c r="AA4164" s="6"/>
      <c r="AC4164" s="6"/>
      <c r="AD4164" s="6"/>
      <c r="AE4164" s="6"/>
      <c r="AF4164" s="6"/>
      <c r="AG4164" s="6"/>
      <c r="AH4164" s="27"/>
      <c r="AI4164" s="6"/>
    </row>
  </sheetData>
  <sortState ref="A3:AH4226">
    <sortCondition ref="B3:B4226"/>
    <sortCondition ref="H3:H4226"/>
  </sortState>
  <mergeCells count="3">
    <mergeCell ref="J1:Q1"/>
    <mergeCell ref="R1:U1"/>
    <mergeCell ref="V1:Y1"/>
  </mergeCells>
  <pageMargins left="0.7" right="0.7" top="0.75" bottom="0.75" header="0.3" footer="0.3"/>
  <pageSetup paperSize="9"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59"/>
  <sheetViews>
    <sheetView workbookViewId="0"/>
  </sheetViews>
  <sheetFormatPr defaultRowHeight="14.5" x14ac:dyDescent="0.35"/>
  <cols>
    <col min="1" max="1" width="54.1796875" customWidth="1"/>
    <col min="2" max="2" width="45.1796875" customWidth="1"/>
    <col min="3" max="3" width="22.81640625" customWidth="1"/>
    <col min="4" max="4" width="14.81640625" customWidth="1"/>
    <col min="5" max="5" width="12" customWidth="1"/>
    <col min="6" max="6" width="9.1796875" customWidth="1"/>
    <col min="7" max="7" width="15.1796875" customWidth="1"/>
    <col min="8" max="8" width="38.54296875" customWidth="1"/>
    <col min="9" max="9" width="30.81640625" customWidth="1"/>
    <col min="10" max="10" width="38.1796875" customWidth="1"/>
    <col min="11" max="11" width="25.26953125" customWidth="1"/>
    <col min="12" max="12" width="32.54296875" customWidth="1"/>
    <col min="13" max="13" width="30.81640625" customWidth="1"/>
    <col min="14" max="14" width="38.1796875" customWidth="1"/>
    <col min="15" max="15" width="25.26953125" customWidth="1"/>
    <col min="16" max="16" width="32.54296875" customWidth="1"/>
    <col min="17" max="17" width="16.453125" customWidth="1"/>
    <col min="18" max="18" width="20.453125" customWidth="1"/>
    <col min="19" max="19" width="16.453125" customWidth="1"/>
    <col min="20" max="20" width="20.453125" bestFit="1" customWidth="1"/>
    <col min="21" max="22" width="14.26953125" customWidth="1"/>
    <col min="23" max="24" width="14.26953125" bestFit="1" customWidth="1"/>
    <col min="25" max="25" width="13.26953125" bestFit="1" customWidth="1"/>
    <col min="26" max="26" width="13.26953125" customWidth="1"/>
    <col min="30" max="30" width="13.453125" bestFit="1" customWidth="1"/>
  </cols>
  <sheetData>
    <row r="1" spans="1:28" x14ac:dyDescent="0.35">
      <c r="A1" s="41" t="s">
        <v>414</v>
      </c>
      <c r="B1" s="41" t="s">
        <v>415</v>
      </c>
      <c r="C1" s="41" t="s">
        <v>416</v>
      </c>
      <c r="D1" s="41" t="s">
        <v>417</v>
      </c>
      <c r="E1" s="41" t="s">
        <v>418</v>
      </c>
      <c r="F1" s="41" t="s">
        <v>774</v>
      </c>
      <c r="G1" s="41" t="s">
        <v>775</v>
      </c>
      <c r="H1" s="41" t="s">
        <v>419</v>
      </c>
      <c r="I1" s="41" t="s">
        <v>420</v>
      </c>
      <c r="J1" s="41" t="s">
        <v>421</v>
      </c>
      <c r="K1" s="41" t="s">
        <v>422</v>
      </c>
      <c r="L1" s="41" t="s">
        <v>423</v>
      </c>
      <c r="M1" s="41" t="s">
        <v>778</v>
      </c>
      <c r="N1" s="41" t="s">
        <v>779</v>
      </c>
      <c r="O1" s="41" t="s">
        <v>780</v>
      </c>
      <c r="P1" s="41" t="s">
        <v>781</v>
      </c>
      <c r="Q1" s="41" t="s">
        <v>424</v>
      </c>
      <c r="R1" s="41" t="s">
        <v>425</v>
      </c>
      <c r="S1" s="41" t="s">
        <v>782</v>
      </c>
      <c r="T1" s="41" t="s">
        <v>783</v>
      </c>
      <c r="U1" s="41" t="s">
        <v>426</v>
      </c>
      <c r="V1" s="41" t="s">
        <v>784</v>
      </c>
      <c r="W1" s="41" t="s">
        <v>785</v>
      </c>
      <c r="X1" s="41" t="s">
        <v>786</v>
      </c>
    </row>
    <row r="2" spans="1:28" x14ac:dyDescent="0.35">
      <c r="A2" s="41" t="s">
        <v>428</v>
      </c>
      <c r="B2" s="41" t="s">
        <v>429</v>
      </c>
      <c r="C2" s="41" t="s">
        <v>22</v>
      </c>
      <c r="D2" s="41" t="s">
        <v>224</v>
      </c>
      <c r="E2" s="41" t="s">
        <v>224</v>
      </c>
      <c r="F2" s="41" t="s">
        <v>756</v>
      </c>
      <c r="G2" s="41">
        <v>1</v>
      </c>
      <c r="H2" s="41">
        <v>6893.72630550944</v>
      </c>
      <c r="I2" s="41">
        <v>66236</v>
      </c>
      <c r="J2" s="41">
        <v>0</v>
      </c>
      <c r="K2" s="41">
        <v>1225.366</v>
      </c>
      <c r="L2" s="41">
        <v>0</v>
      </c>
      <c r="M2" s="41">
        <v>2122</v>
      </c>
      <c r="N2" s="41">
        <v>8</v>
      </c>
      <c r="O2" s="41">
        <v>42.227800000000002</v>
      </c>
      <c r="P2" s="41">
        <v>0.15920000000000001</v>
      </c>
      <c r="Q2" s="41">
        <v>2628</v>
      </c>
      <c r="R2" s="41">
        <v>47.041200000000003</v>
      </c>
      <c r="S2" s="41">
        <v>12115</v>
      </c>
      <c r="T2" s="41">
        <v>266.52999999999997</v>
      </c>
      <c r="U2" s="41">
        <v>68864</v>
      </c>
      <c r="V2" s="41">
        <v>1272.4072000000001</v>
      </c>
      <c r="W2" s="41">
        <v>14245</v>
      </c>
      <c r="X2" s="41">
        <v>308.91699999999997</v>
      </c>
    </row>
    <row r="3" spans="1:28" x14ac:dyDescent="0.35">
      <c r="A3" s="41" t="s">
        <v>428</v>
      </c>
      <c r="B3" s="41" t="s">
        <v>429</v>
      </c>
      <c r="C3" s="41" t="s">
        <v>22</v>
      </c>
      <c r="D3" s="41" t="s">
        <v>224</v>
      </c>
      <c r="E3" s="41" t="s">
        <v>224</v>
      </c>
      <c r="F3" s="41" t="s">
        <v>760</v>
      </c>
      <c r="G3" s="41">
        <v>5</v>
      </c>
      <c r="H3" s="41">
        <v>6893.72630550944</v>
      </c>
      <c r="I3" s="41">
        <v>4619</v>
      </c>
      <c r="J3" s="41">
        <v>5</v>
      </c>
      <c r="K3" s="41">
        <v>85.451499999999996</v>
      </c>
      <c r="L3" s="41">
        <v>9.2499999999999999E-2</v>
      </c>
      <c r="M3" s="41">
        <v>2160</v>
      </c>
      <c r="N3" s="41">
        <v>14</v>
      </c>
      <c r="O3" s="41">
        <v>42.984000000000002</v>
      </c>
      <c r="P3" s="41">
        <v>0.27860000000000001</v>
      </c>
      <c r="Q3" s="41">
        <v>5709</v>
      </c>
      <c r="R3" s="41">
        <v>102.19110000000001</v>
      </c>
      <c r="S3" s="41">
        <v>9656</v>
      </c>
      <c r="T3" s="41">
        <v>212.43199999999999</v>
      </c>
      <c r="U3" s="41">
        <v>10333</v>
      </c>
      <c r="V3" s="41">
        <v>187.73509999999999</v>
      </c>
      <c r="W3" s="41">
        <v>11830</v>
      </c>
      <c r="X3" s="41">
        <v>255.69459999999998</v>
      </c>
      <c r="AB3" s="27"/>
    </row>
    <row r="4" spans="1:28" x14ac:dyDescent="0.35">
      <c r="A4" s="41" t="s">
        <v>428</v>
      </c>
      <c r="B4" s="41" t="s">
        <v>429</v>
      </c>
      <c r="C4" s="41" t="s">
        <v>22</v>
      </c>
      <c r="D4" s="41" t="s">
        <v>224</v>
      </c>
      <c r="E4" s="41" t="s">
        <v>224</v>
      </c>
      <c r="F4" s="41" t="s">
        <v>764</v>
      </c>
      <c r="G4" s="41">
        <v>9</v>
      </c>
      <c r="H4" s="41">
        <v>6893.72630550944</v>
      </c>
      <c r="I4" s="41">
        <v>3704</v>
      </c>
      <c r="J4" s="41">
        <v>0</v>
      </c>
      <c r="K4" s="41">
        <v>73.709600000000009</v>
      </c>
      <c r="L4" s="41">
        <v>0</v>
      </c>
      <c r="M4" s="41"/>
      <c r="N4" s="41"/>
      <c r="O4" s="41"/>
      <c r="P4" s="41"/>
      <c r="Q4" s="41">
        <v>10760</v>
      </c>
      <c r="R4" s="41">
        <v>192.60400000000001</v>
      </c>
      <c r="S4" s="41"/>
      <c r="T4" s="41"/>
      <c r="U4" s="41">
        <v>14464</v>
      </c>
      <c r="V4" s="41">
        <v>266.31360000000001</v>
      </c>
      <c r="W4" s="41"/>
      <c r="X4" s="41"/>
    </row>
    <row r="5" spans="1:28" x14ac:dyDescent="0.35">
      <c r="A5" s="41" t="s">
        <v>428</v>
      </c>
      <c r="B5" s="41" t="s">
        <v>429</v>
      </c>
      <c r="C5" s="41" t="s">
        <v>22</v>
      </c>
      <c r="D5" s="41" t="s">
        <v>224</v>
      </c>
      <c r="E5" s="41" t="s">
        <v>224</v>
      </c>
      <c r="F5" s="41" t="s">
        <v>766</v>
      </c>
      <c r="G5" s="41">
        <v>11</v>
      </c>
      <c r="H5" s="41">
        <v>6893.72630550944</v>
      </c>
      <c r="I5" s="41">
        <v>1856</v>
      </c>
      <c r="J5" s="41">
        <v>0</v>
      </c>
      <c r="K5" s="41">
        <v>36.934400000000004</v>
      </c>
      <c r="L5" s="41">
        <v>0</v>
      </c>
      <c r="M5" s="41"/>
      <c r="N5" s="41"/>
      <c r="O5" s="41"/>
      <c r="P5" s="41"/>
      <c r="Q5" s="41">
        <v>16012</v>
      </c>
      <c r="R5" s="41">
        <v>286.6148</v>
      </c>
      <c r="S5" s="41"/>
      <c r="T5" s="41"/>
      <c r="U5" s="41">
        <v>17868</v>
      </c>
      <c r="V5" s="41">
        <v>323.54919999999998</v>
      </c>
      <c r="W5" s="41"/>
      <c r="X5" s="41"/>
    </row>
    <row r="6" spans="1:28" x14ac:dyDescent="0.35">
      <c r="A6" s="41" t="s">
        <v>428</v>
      </c>
      <c r="B6" s="41" t="s">
        <v>429</v>
      </c>
      <c r="C6" s="41" t="s">
        <v>22</v>
      </c>
      <c r="D6" s="41" t="s">
        <v>224</v>
      </c>
      <c r="E6" s="41" t="s">
        <v>224</v>
      </c>
      <c r="F6" s="41" t="s">
        <v>765</v>
      </c>
      <c r="G6" s="41">
        <v>10</v>
      </c>
      <c r="H6" s="41">
        <v>6893.72630550944</v>
      </c>
      <c r="I6" s="41">
        <v>3113</v>
      </c>
      <c r="J6" s="41">
        <v>33</v>
      </c>
      <c r="K6" s="41">
        <v>61.948700000000002</v>
      </c>
      <c r="L6" s="41">
        <v>0.65670000000000006</v>
      </c>
      <c r="M6" s="41"/>
      <c r="N6" s="41"/>
      <c r="O6" s="41"/>
      <c r="P6" s="41"/>
      <c r="Q6" s="41">
        <v>15622</v>
      </c>
      <c r="R6" s="41">
        <v>279.63380000000001</v>
      </c>
      <c r="S6" s="41"/>
      <c r="T6" s="41"/>
      <c r="U6" s="41">
        <v>18768</v>
      </c>
      <c r="V6" s="41">
        <v>342.23919999999998</v>
      </c>
      <c r="W6" s="41"/>
      <c r="X6" s="41"/>
    </row>
    <row r="7" spans="1:28" x14ac:dyDescent="0.35">
      <c r="A7" s="41" t="s">
        <v>428</v>
      </c>
      <c r="B7" s="41" t="s">
        <v>429</v>
      </c>
      <c r="C7" s="41" t="s">
        <v>22</v>
      </c>
      <c r="D7" s="41" t="s">
        <v>224</v>
      </c>
      <c r="E7" s="41" t="s">
        <v>224</v>
      </c>
      <c r="F7" s="41" t="s">
        <v>759</v>
      </c>
      <c r="G7" s="41">
        <v>4</v>
      </c>
      <c r="H7" s="41">
        <v>6893.72630550944</v>
      </c>
      <c r="I7" s="41">
        <v>5393</v>
      </c>
      <c r="J7" s="41">
        <v>0</v>
      </c>
      <c r="K7" s="41">
        <v>99.770499999999998</v>
      </c>
      <c r="L7" s="41">
        <v>0</v>
      </c>
      <c r="M7" s="41">
        <v>1453</v>
      </c>
      <c r="N7" s="41">
        <v>0</v>
      </c>
      <c r="O7" s="41">
        <v>28.9147</v>
      </c>
      <c r="P7" s="41">
        <v>0</v>
      </c>
      <c r="Q7" s="41">
        <v>4149</v>
      </c>
      <c r="R7" s="41">
        <v>74.267099999999999</v>
      </c>
      <c r="S7" s="41">
        <v>11475</v>
      </c>
      <c r="T7" s="41">
        <v>252.45</v>
      </c>
      <c r="U7" s="41">
        <v>9542</v>
      </c>
      <c r="V7" s="41">
        <v>174.0376</v>
      </c>
      <c r="W7" s="41">
        <v>12928</v>
      </c>
      <c r="X7" s="41">
        <v>281.36469999999997</v>
      </c>
    </row>
    <row r="8" spans="1:28" x14ac:dyDescent="0.35">
      <c r="A8" s="41" t="s">
        <v>428</v>
      </c>
      <c r="B8" s="41" t="s">
        <v>429</v>
      </c>
      <c r="C8" s="41" t="s">
        <v>22</v>
      </c>
      <c r="D8" s="41" t="s">
        <v>224</v>
      </c>
      <c r="E8" s="41" t="s">
        <v>224</v>
      </c>
      <c r="F8" s="41" t="s">
        <v>758</v>
      </c>
      <c r="G8" s="41">
        <v>3</v>
      </c>
      <c r="H8" s="41">
        <v>6893.72630550944</v>
      </c>
      <c r="I8" s="41">
        <v>5564</v>
      </c>
      <c r="J8" s="41">
        <v>7</v>
      </c>
      <c r="K8" s="41">
        <v>102.934</v>
      </c>
      <c r="L8" s="41">
        <v>0.1295</v>
      </c>
      <c r="M8" s="41">
        <v>10894</v>
      </c>
      <c r="N8" s="41">
        <v>6</v>
      </c>
      <c r="O8" s="41">
        <v>216.79060000000001</v>
      </c>
      <c r="P8" s="41">
        <v>0.11940000000000001</v>
      </c>
      <c r="Q8" s="41">
        <v>4412</v>
      </c>
      <c r="R8" s="41">
        <v>78.974800000000002</v>
      </c>
      <c r="S8" s="41">
        <v>9996</v>
      </c>
      <c r="T8" s="41">
        <v>219.91200000000001</v>
      </c>
      <c r="U8" s="41">
        <v>9983</v>
      </c>
      <c r="V8" s="41">
        <v>182.03829999999999</v>
      </c>
      <c r="W8" s="41">
        <v>20896</v>
      </c>
      <c r="X8" s="41">
        <v>436.822</v>
      </c>
    </row>
    <row r="9" spans="1:28" x14ac:dyDescent="0.35">
      <c r="A9" s="41" t="s">
        <v>428</v>
      </c>
      <c r="B9" s="41" t="s">
        <v>429</v>
      </c>
      <c r="C9" s="41" t="s">
        <v>22</v>
      </c>
      <c r="D9" s="41" t="s">
        <v>224</v>
      </c>
      <c r="E9" s="41" t="s">
        <v>224</v>
      </c>
      <c r="F9" s="41" t="s">
        <v>767</v>
      </c>
      <c r="G9" s="41">
        <v>12</v>
      </c>
      <c r="H9" s="41">
        <v>6893.72630550944</v>
      </c>
      <c r="I9" s="41">
        <v>1438</v>
      </c>
      <c r="J9" s="41">
        <v>6</v>
      </c>
      <c r="K9" s="41">
        <v>28.616200000000003</v>
      </c>
      <c r="L9" s="41">
        <v>0.11940000000000001</v>
      </c>
      <c r="M9" s="41"/>
      <c r="N9" s="41"/>
      <c r="O9" s="41"/>
      <c r="P9" s="41"/>
      <c r="Q9" s="41">
        <v>11736</v>
      </c>
      <c r="R9" s="41">
        <v>210.0744</v>
      </c>
      <c r="S9" s="41"/>
      <c r="T9" s="41"/>
      <c r="U9" s="41">
        <v>13180</v>
      </c>
      <c r="V9" s="41">
        <v>238.81</v>
      </c>
      <c r="W9" s="41"/>
      <c r="X9" s="41"/>
    </row>
    <row r="10" spans="1:28" x14ac:dyDescent="0.35">
      <c r="A10" s="41" t="s">
        <v>428</v>
      </c>
      <c r="B10" s="41" t="s">
        <v>429</v>
      </c>
      <c r="C10" s="41" t="s">
        <v>22</v>
      </c>
      <c r="D10" s="41" t="s">
        <v>224</v>
      </c>
      <c r="E10" s="41" t="s">
        <v>224</v>
      </c>
      <c r="F10" s="41" t="s">
        <v>757</v>
      </c>
      <c r="G10" s="41">
        <v>2</v>
      </c>
      <c r="H10" s="41">
        <v>6893.72630550944</v>
      </c>
      <c r="I10" s="41">
        <v>3783</v>
      </c>
      <c r="J10" s="41">
        <v>0</v>
      </c>
      <c r="K10" s="41">
        <v>69.985500000000002</v>
      </c>
      <c r="L10" s="41">
        <v>0</v>
      </c>
      <c r="M10" s="41">
        <v>1984</v>
      </c>
      <c r="N10" s="41">
        <v>7</v>
      </c>
      <c r="O10" s="41">
        <v>39.4816</v>
      </c>
      <c r="P10" s="41">
        <v>0.13930000000000001</v>
      </c>
      <c r="Q10" s="41">
        <v>4220</v>
      </c>
      <c r="R10" s="41">
        <v>75.537999999999997</v>
      </c>
      <c r="S10" s="41">
        <v>10414</v>
      </c>
      <c r="T10" s="41">
        <v>229.108</v>
      </c>
      <c r="U10" s="41">
        <v>8003</v>
      </c>
      <c r="V10" s="41">
        <v>145.52350000000001</v>
      </c>
      <c r="W10" s="41">
        <v>12405</v>
      </c>
      <c r="X10" s="41">
        <v>268.72890000000001</v>
      </c>
    </row>
    <row r="11" spans="1:28" x14ac:dyDescent="0.35">
      <c r="A11" s="41" t="s">
        <v>428</v>
      </c>
      <c r="B11" s="41" t="s">
        <v>429</v>
      </c>
      <c r="C11" s="41" t="s">
        <v>22</v>
      </c>
      <c r="D11" s="41" t="s">
        <v>224</v>
      </c>
      <c r="E11" s="41" t="s">
        <v>224</v>
      </c>
      <c r="F11" s="41" t="s">
        <v>763</v>
      </c>
      <c r="G11" s="41">
        <v>8</v>
      </c>
      <c r="H11" s="41">
        <v>6893.72630550944</v>
      </c>
      <c r="I11" s="41">
        <v>3896</v>
      </c>
      <c r="J11" s="41">
        <v>0</v>
      </c>
      <c r="K11" s="41">
        <v>77.5304</v>
      </c>
      <c r="L11" s="41">
        <v>0</v>
      </c>
      <c r="M11" s="41"/>
      <c r="N11" s="41"/>
      <c r="O11" s="41"/>
      <c r="P11" s="41"/>
      <c r="Q11" s="41">
        <v>6423</v>
      </c>
      <c r="R11" s="41">
        <v>114.9717</v>
      </c>
      <c r="S11" s="41"/>
      <c r="T11" s="41"/>
      <c r="U11" s="41">
        <v>10319</v>
      </c>
      <c r="V11" s="41">
        <v>192.50209999999998</v>
      </c>
      <c r="W11" s="41"/>
      <c r="X11" s="41"/>
    </row>
    <row r="12" spans="1:28" x14ac:dyDescent="0.35">
      <c r="A12" s="41" t="s">
        <v>428</v>
      </c>
      <c r="B12" s="41" t="s">
        <v>429</v>
      </c>
      <c r="C12" s="41" t="s">
        <v>22</v>
      </c>
      <c r="D12" s="41" t="s">
        <v>224</v>
      </c>
      <c r="E12" s="41" t="s">
        <v>224</v>
      </c>
      <c r="F12" s="41" t="s">
        <v>762</v>
      </c>
      <c r="G12" s="41">
        <v>7</v>
      </c>
      <c r="H12" s="41">
        <v>6893.72630550944</v>
      </c>
      <c r="I12" s="41">
        <v>2756</v>
      </c>
      <c r="J12" s="41">
        <v>0</v>
      </c>
      <c r="K12" s="41">
        <v>54.8444</v>
      </c>
      <c r="L12" s="41">
        <v>0</v>
      </c>
      <c r="M12" s="41">
        <v>0</v>
      </c>
      <c r="N12" s="41">
        <v>24</v>
      </c>
      <c r="O12" s="41">
        <v>0</v>
      </c>
      <c r="P12" s="41">
        <v>0.54</v>
      </c>
      <c r="Q12" s="41">
        <v>8120</v>
      </c>
      <c r="R12" s="41">
        <v>145.34800000000001</v>
      </c>
      <c r="S12" s="41">
        <v>17673</v>
      </c>
      <c r="T12" s="41">
        <v>388.80599999999998</v>
      </c>
      <c r="U12" s="41">
        <v>10876</v>
      </c>
      <c r="V12" s="41">
        <v>200.19240000000002</v>
      </c>
      <c r="W12" s="41">
        <v>17697</v>
      </c>
      <c r="X12" s="41">
        <v>389.346</v>
      </c>
    </row>
    <row r="13" spans="1:28" x14ac:dyDescent="0.35">
      <c r="A13" s="41" t="s">
        <v>428</v>
      </c>
      <c r="B13" s="41" t="s">
        <v>429</v>
      </c>
      <c r="C13" s="41" t="s">
        <v>22</v>
      </c>
      <c r="D13" s="41" t="s">
        <v>224</v>
      </c>
      <c r="E13" s="41" t="s">
        <v>224</v>
      </c>
      <c r="F13" s="41" t="s">
        <v>761</v>
      </c>
      <c r="G13" s="41">
        <v>6</v>
      </c>
      <c r="H13" s="41">
        <v>6893.72630550944</v>
      </c>
      <c r="I13" s="41">
        <v>3393</v>
      </c>
      <c r="J13" s="41">
        <v>0</v>
      </c>
      <c r="K13" s="41">
        <v>67.520700000000005</v>
      </c>
      <c r="L13" s="41">
        <v>0</v>
      </c>
      <c r="M13" s="41">
        <v>3904</v>
      </c>
      <c r="N13" s="41">
        <v>23</v>
      </c>
      <c r="O13" s="41">
        <v>87.84</v>
      </c>
      <c r="P13" s="41">
        <v>0.51749999999999996</v>
      </c>
      <c r="Q13" s="41">
        <v>15484</v>
      </c>
      <c r="R13" s="41">
        <v>277.16359999999997</v>
      </c>
      <c r="S13" s="41">
        <v>20214</v>
      </c>
      <c r="T13" s="41">
        <v>444.70800000000003</v>
      </c>
      <c r="U13" s="41">
        <v>18877</v>
      </c>
      <c r="V13" s="41">
        <v>344.68430000000001</v>
      </c>
      <c r="W13" s="41">
        <v>24141</v>
      </c>
      <c r="X13" s="41">
        <v>533.06550000000004</v>
      </c>
    </row>
    <row r="14" spans="1:28" x14ac:dyDescent="0.35">
      <c r="A14" s="41" t="s">
        <v>658</v>
      </c>
      <c r="B14" s="41" t="s">
        <v>503</v>
      </c>
      <c r="C14" s="41" t="s">
        <v>8</v>
      </c>
      <c r="D14" s="41" t="s">
        <v>9</v>
      </c>
      <c r="E14" s="41" t="s">
        <v>9</v>
      </c>
      <c r="F14" s="41" t="s">
        <v>756</v>
      </c>
      <c r="G14" s="41">
        <v>1</v>
      </c>
      <c r="H14" s="41">
        <v>5436.70875726549</v>
      </c>
      <c r="I14" s="41">
        <v>7156</v>
      </c>
      <c r="J14" s="41">
        <v>1377</v>
      </c>
      <c r="K14" s="41">
        <v>132.386</v>
      </c>
      <c r="L14" s="41">
        <v>25.474499999999999</v>
      </c>
      <c r="M14" s="41">
        <v>8640</v>
      </c>
      <c r="N14" s="41">
        <v>235</v>
      </c>
      <c r="O14" s="41">
        <v>171.93600000000001</v>
      </c>
      <c r="P14" s="41">
        <v>4.6764999999999999</v>
      </c>
      <c r="Q14" s="41">
        <v>0</v>
      </c>
      <c r="R14" s="41">
        <v>0</v>
      </c>
      <c r="S14" s="41">
        <v>3110</v>
      </c>
      <c r="T14" s="41">
        <v>68.42</v>
      </c>
      <c r="U14" s="41">
        <v>8533</v>
      </c>
      <c r="V14" s="41">
        <v>157.8605</v>
      </c>
      <c r="W14" s="41">
        <v>11985</v>
      </c>
      <c r="X14" s="41">
        <v>245.03250000000003</v>
      </c>
    </row>
    <row r="15" spans="1:28" x14ac:dyDescent="0.35">
      <c r="A15" s="41" t="s">
        <v>658</v>
      </c>
      <c r="B15" s="41" t="s">
        <v>503</v>
      </c>
      <c r="C15" s="41" t="s">
        <v>8</v>
      </c>
      <c r="D15" s="41" t="s">
        <v>9</v>
      </c>
      <c r="E15" s="41" t="s">
        <v>9</v>
      </c>
      <c r="F15" s="41" t="s">
        <v>760</v>
      </c>
      <c r="G15" s="41">
        <v>5</v>
      </c>
      <c r="H15" s="41">
        <v>5436.70875726549</v>
      </c>
      <c r="I15" s="41">
        <v>8946</v>
      </c>
      <c r="J15" s="41">
        <v>2691</v>
      </c>
      <c r="K15" s="41">
        <v>165.501</v>
      </c>
      <c r="L15" s="41">
        <v>49.783499999999997</v>
      </c>
      <c r="M15" s="41">
        <v>10643</v>
      </c>
      <c r="N15" s="41">
        <v>1035</v>
      </c>
      <c r="O15" s="41">
        <v>211.79570000000001</v>
      </c>
      <c r="P15" s="41">
        <v>20.596500000000002</v>
      </c>
      <c r="Q15" s="41">
        <v>216</v>
      </c>
      <c r="R15" s="41">
        <v>3.8664000000000001</v>
      </c>
      <c r="S15" s="41">
        <v>2789</v>
      </c>
      <c r="T15" s="41">
        <v>61.357999999999997</v>
      </c>
      <c r="U15" s="41">
        <v>11853</v>
      </c>
      <c r="V15" s="41">
        <v>219.15090000000001</v>
      </c>
      <c r="W15" s="41">
        <v>14467</v>
      </c>
      <c r="X15" s="41">
        <v>293.75020000000001</v>
      </c>
    </row>
    <row r="16" spans="1:28" x14ac:dyDescent="0.35">
      <c r="A16" s="41" t="s">
        <v>658</v>
      </c>
      <c r="B16" s="41" t="s">
        <v>503</v>
      </c>
      <c r="C16" s="41" t="s">
        <v>8</v>
      </c>
      <c r="D16" s="41" t="s">
        <v>9</v>
      </c>
      <c r="E16" s="41" t="s">
        <v>9</v>
      </c>
      <c r="F16" s="41" t="s">
        <v>764</v>
      </c>
      <c r="G16" s="41">
        <v>9</v>
      </c>
      <c r="H16" s="41">
        <v>5436.70875726549</v>
      </c>
      <c r="I16" s="41">
        <v>5961</v>
      </c>
      <c r="J16" s="41">
        <v>713</v>
      </c>
      <c r="K16" s="41">
        <v>118.62390000000001</v>
      </c>
      <c r="L16" s="41">
        <v>14.188700000000001</v>
      </c>
      <c r="M16" s="41"/>
      <c r="N16" s="41"/>
      <c r="O16" s="41"/>
      <c r="P16" s="41"/>
      <c r="Q16" s="41">
        <v>2745</v>
      </c>
      <c r="R16" s="41">
        <v>49.1355</v>
      </c>
      <c r="S16" s="41"/>
      <c r="T16" s="41"/>
      <c r="U16" s="41">
        <v>9419</v>
      </c>
      <c r="V16" s="41">
        <v>181.94810000000001</v>
      </c>
      <c r="W16" s="41"/>
      <c r="X16" s="41"/>
    </row>
    <row r="17" spans="1:24" x14ac:dyDescent="0.35">
      <c r="A17" s="41" t="s">
        <v>658</v>
      </c>
      <c r="B17" s="41" t="s">
        <v>503</v>
      </c>
      <c r="C17" s="41" t="s">
        <v>8</v>
      </c>
      <c r="D17" s="41" t="s">
        <v>9</v>
      </c>
      <c r="E17" s="41" t="s">
        <v>9</v>
      </c>
      <c r="F17" s="41" t="s">
        <v>766</v>
      </c>
      <c r="G17" s="41">
        <v>11</v>
      </c>
      <c r="H17" s="41">
        <v>5436.70875726549</v>
      </c>
      <c r="I17" s="41">
        <v>15887</v>
      </c>
      <c r="J17" s="41">
        <v>2358</v>
      </c>
      <c r="K17" s="41">
        <v>316.15129999999999</v>
      </c>
      <c r="L17" s="41">
        <v>46.924199999999999</v>
      </c>
      <c r="M17" s="41"/>
      <c r="N17" s="41"/>
      <c r="O17" s="41"/>
      <c r="P17" s="41"/>
      <c r="Q17" s="41">
        <v>3366</v>
      </c>
      <c r="R17" s="41">
        <v>60.251399999999997</v>
      </c>
      <c r="S17" s="41"/>
      <c r="T17" s="41"/>
      <c r="U17" s="41">
        <v>21611</v>
      </c>
      <c r="V17" s="41">
        <v>423.32689999999997</v>
      </c>
      <c r="W17" s="41"/>
      <c r="X17" s="41"/>
    </row>
    <row r="18" spans="1:24" x14ac:dyDescent="0.35">
      <c r="A18" s="41" t="s">
        <v>658</v>
      </c>
      <c r="B18" s="41" t="s">
        <v>503</v>
      </c>
      <c r="C18" s="41" t="s">
        <v>8</v>
      </c>
      <c r="D18" s="41" t="s">
        <v>9</v>
      </c>
      <c r="E18" s="41" t="s">
        <v>9</v>
      </c>
      <c r="F18" s="41" t="s">
        <v>765</v>
      </c>
      <c r="G18" s="41">
        <v>10</v>
      </c>
      <c r="H18" s="41">
        <v>5436.70875726549</v>
      </c>
      <c r="I18" s="41">
        <v>9061</v>
      </c>
      <c r="J18" s="41">
        <v>1368</v>
      </c>
      <c r="K18" s="41">
        <v>180.31390000000002</v>
      </c>
      <c r="L18" s="41">
        <v>27.223200000000002</v>
      </c>
      <c r="M18" s="41"/>
      <c r="N18" s="41"/>
      <c r="O18" s="41"/>
      <c r="P18" s="41"/>
      <c r="Q18" s="41">
        <v>3495</v>
      </c>
      <c r="R18" s="41">
        <v>62.560499999999998</v>
      </c>
      <c r="S18" s="41"/>
      <c r="T18" s="41"/>
      <c r="U18" s="41">
        <v>13924</v>
      </c>
      <c r="V18" s="41">
        <v>270.0976</v>
      </c>
      <c r="W18" s="41"/>
      <c r="X18" s="41"/>
    </row>
    <row r="19" spans="1:24" x14ac:dyDescent="0.35">
      <c r="A19" s="41" t="s">
        <v>658</v>
      </c>
      <c r="B19" s="41" t="s">
        <v>503</v>
      </c>
      <c r="C19" s="41" t="s">
        <v>8</v>
      </c>
      <c r="D19" s="41" t="s">
        <v>9</v>
      </c>
      <c r="E19" s="41" t="s">
        <v>9</v>
      </c>
      <c r="F19" s="41" t="s">
        <v>759</v>
      </c>
      <c r="G19" s="41">
        <v>4</v>
      </c>
      <c r="H19" s="41">
        <v>5436.70875726549</v>
      </c>
      <c r="I19" s="41">
        <v>10780</v>
      </c>
      <c r="J19" s="41">
        <v>1839</v>
      </c>
      <c r="K19" s="41">
        <v>199.42999999999998</v>
      </c>
      <c r="L19" s="41">
        <v>34.021499999999996</v>
      </c>
      <c r="M19" s="41">
        <v>7000</v>
      </c>
      <c r="N19" s="41">
        <v>1108</v>
      </c>
      <c r="O19" s="41">
        <v>139.30000000000001</v>
      </c>
      <c r="P19" s="41">
        <v>22.049200000000003</v>
      </c>
      <c r="Q19" s="41">
        <v>222</v>
      </c>
      <c r="R19" s="41">
        <v>3.9738000000000002</v>
      </c>
      <c r="S19" s="41">
        <v>2461</v>
      </c>
      <c r="T19" s="41">
        <v>54.142000000000003</v>
      </c>
      <c r="U19" s="41">
        <v>12841</v>
      </c>
      <c r="V19" s="41">
        <v>237.42529999999999</v>
      </c>
      <c r="W19" s="41">
        <v>10569</v>
      </c>
      <c r="X19" s="41">
        <v>215.49120000000002</v>
      </c>
    </row>
    <row r="20" spans="1:24" x14ac:dyDescent="0.35">
      <c r="A20" s="41" t="s">
        <v>658</v>
      </c>
      <c r="B20" s="41" t="s">
        <v>503</v>
      </c>
      <c r="C20" s="41" t="s">
        <v>8</v>
      </c>
      <c r="D20" s="41" t="s">
        <v>9</v>
      </c>
      <c r="E20" s="41" t="s">
        <v>9</v>
      </c>
      <c r="F20" s="41" t="s">
        <v>758</v>
      </c>
      <c r="G20" s="41">
        <v>3</v>
      </c>
      <c r="H20" s="41">
        <v>5436.70875726549</v>
      </c>
      <c r="I20" s="41">
        <v>7786</v>
      </c>
      <c r="J20" s="41">
        <v>19</v>
      </c>
      <c r="K20" s="41">
        <v>144.041</v>
      </c>
      <c r="L20" s="41">
        <v>0.35149999999999998</v>
      </c>
      <c r="M20" s="41">
        <v>13425</v>
      </c>
      <c r="N20" s="41">
        <v>1741</v>
      </c>
      <c r="O20" s="41">
        <v>267.15750000000003</v>
      </c>
      <c r="P20" s="41">
        <v>34.645900000000005</v>
      </c>
      <c r="Q20" s="41">
        <v>0</v>
      </c>
      <c r="R20" s="41">
        <v>0</v>
      </c>
      <c r="S20" s="41">
        <v>386</v>
      </c>
      <c r="T20" s="41">
        <v>8.4920000000000009</v>
      </c>
      <c r="U20" s="41">
        <v>7805</v>
      </c>
      <c r="V20" s="41">
        <v>144.39249999999998</v>
      </c>
      <c r="W20" s="41">
        <v>15552</v>
      </c>
      <c r="X20" s="41">
        <v>310.29540000000003</v>
      </c>
    </row>
    <row r="21" spans="1:24" x14ac:dyDescent="0.35">
      <c r="A21" s="41" t="s">
        <v>658</v>
      </c>
      <c r="B21" s="41" t="s">
        <v>503</v>
      </c>
      <c r="C21" s="41" t="s">
        <v>8</v>
      </c>
      <c r="D21" s="41" t="s">
        <v>9</v>
      </c>
      <c r="E21" s="41" t="s">
        <v>9</v>
      </c>
      <c r="F21" s="41" t="s">
        <v>767</v>
      </c>
      <c r="G21" s="41">
        <v>12</v>
      </c>
      <c r="H21" s="41">
        <v>5436.70875726549</v>
      </c>
      <c r="I21" s="41">
        <v>25050</v>
      </c>
      <c r="J21" s="41">
        <v>1691</v>
      </c>
      <c r="K21" s="41">
        <v>498.495</v>
      </c>
      <c r="L21" s="41">
        <v>33.6509</v>
      </c>
      <c r="M21" s="41"/>
      <c r="N21" s="41"/>
      <c r="O21" s="41"/>
      <c r="P21" s="41"/>
      <c r="Q21" s="41">
        <v>2994</v>
      </c>
      <c r="R21" s="41">
        <v>53.592599999999997</v>
      </c>
      <c r="S21" s="41"/>
      <c r="T21" s="41"/>
      <c r="U21" s="41">
        <v>29735</v>
      </c>
      <c r="V21" s="41">
        <v>585.73849999999993</v>
      </c>
      <c r="W21" s="41"/>
      <c r="X21" s="41"/>
    </row>
    <row r="22" spans="1:24" x14ac:dyDescent="0.35">
      <c r="A22" s="41" t="s">
        <v>658</v>
      </c>
      <c r="B22" s="41" t="s">
        <v>503</v>
      </c>
      <c r="C22" s="41" t="s">
        <v>8</v>
      </c>
      <c r="D22" s="41" t="s">
        <v>9</v>
      </c>
      <c r="E22" s="41" t="s">
        <v>9</v>
      </c>
      <c r="F22" s="41" t="s">
        <v>757</v>
      </c>
      <c r="G22" s="41">
        <v>2</v>
      </c>
      <c r="H22" s="41">
        <v>5436.70875726549</v>
      </c>
      <c r="I22" s="41">
        <v>10741</v>
      </c>
      <c r="J22" s="41">
        <v>2385</v>
      </c>
      <c r="K22" s="41">
        <v>198.70849999999999</v>
      </c>
      <c r="L22" s="41">
        <v>44.122499999999995</v>
      </c>
      <c r="M22" s="41">
        <v>6090</v>
      </c>
      <c r="N22" s="41">
        <v>1074</v>
      </c>
      <c r="O22" s="41">
        <v>121.191</v>
      </c>
      <c r="P22" s="41">
        <v>21.372600000000002</v>
      </c>
      <c r="Q22" s="41">
        <v>0</v>
      </c>
      <c r="R22" s="41">
        <v>0</v>
      </c>
      <c r="S22" s="41">
        <v>1333</v>
      </c>
      <c r="T22" s="41">
        <v>29.326000000000001</v>
      </c>
      <c r="U22" s="41">
        <v>13126</v>
      </c>
      <c r="V22" s="41">
        <v>242.83099999999999</v>
      </c>
      <c r="W22" s="41">
        <v>8497</v>
      </c>
      <c r="X22" s="41">
        <v>171.8896</v>
      </c>
    </row>
    <row r="23" spans="1:24" x14ac:dyDescent="0.35">
      <c r="A23" s="41" t="s">
        <v>658</v>
      </c>
      <c r="B23" s="41" t="s">
        <v>503</v>
      </c>
      <c r="C23" s="41" t="s">
        <v>8</v>
      </c>
      <c r="D23" s="41" t="s">
        <v>9</v>
      </c>
      <c r="E23" s="41" t="s">
        <v>9</v>
      </c>
      <c r="F23" s="41" t="s">
        <v>763</v>
      </c>
      <c r="G23" s="41">
        <v>8</v>
      </c>
      <c r="H23" s="41">
        <v>5436.70875726549</v>
      </c>
      <c r="I23" s="41">
        <v>6645</v>
      </c>
      <c r="J23" s="41">
        <v>3014</v>
      </c>
      <c r="K23" s="41">
        <v>132.2355</v>
      </c>
      <c r="L23" s="41">
        <v>59.9786</v>
      </c>
      <c r="M23" s="41"/>
      <c r="N23" s="41"/>
      <c r="O23" s="41"/>
      <c r="P23" s="41"/>
      <c r="Q23" s="41">
        <v>2918</v>
      </c>
      <c r="R23" s="41">
        <v>52.232199999999999</v>
      </c>
      <c r="S23" s="41"/>
      <c r="T23" s="41"/>
      <c r="U23" s="41">
        <v>12577</v>
      </c>
      <c r="V23" s="41">
        <v>244.44630000000001</v>
      </c>
      <c r="W23" s="41"/>
      <c r="X23" s="41"/>
    </row>
    <row r="24" spans="1:24" x14ac:dyDescent="0.35">
      <c r="A24" s="41" t="s">
        <v>658</v>
      </c>
      <c r="B24" s="41" t="s">
        <v>503</v>
      </c>
      <c r="C24" s="41" t="s">
        <v>8</v>
      </c>
      <c r="D24" s="41" t="s">
        <v>9</v>
      </c>
      <c r="E24" s="41" t="s">
        <v>9</v>
      </c>
      <c r="F24" s="41" t="s">
        <v>762</v>
      </c>
      <c r="G24" s="41">
        <v>7</v>
      </c>
      <c r="H24" s="41">
        <v>5436.70875726549</v>
      </c>
      <c r="I24" s="41">
        <v>7738</v>
      </c>
      <c r="J24" s="41">
        <v>8506</v>
      </c>
      <c r="K24" s="41">
        <v>153.9862</v>
      </c>
      <c r="L24" s="41">
        <v>169.26940000000002</v>
      </c>
      <c r="M24" s="41">
        <v>0</v>
      </c>
      <c r="N24" s="41">
        <v>2865</v>
      </c>
      <c r="O24" s="41">
        <v>0</v>
      </c>
      <c r="P24" s="41">
        <v>64.462499999999991</v>
      </c>
      <c r="Q24" s="41">
        <v>494</v>
      </c>
      <c r="R24" s="41">
        <v>8.8425999999999991</v>
      </c>
      <c r="S24" s="41">
        <v>3118</v>
      </c>
      <c r="T24" s="41">
        <v>68.596000000000004</v>
      </c>
      <c r="U24" s="41">
        <v>16738</v>
      </c>
      <c r="V24" s="41">
        <v>332.09820000000002</v>
      </c>
      <c r="W24" s="41">
        <v>5983</v>
      </c>
      <c r="X24" s="41">
        <v>133.05849999999998</v>
      </c>
    </row>
    <row r="25" spans="1:24" x14ac:dyDescent="0.35">
      <c r="A25" s="41" t="s">
        <v>658</v>
      </c>
      <c r="B25" s="41" t="s">
        <v>503</v>
      </c>
      <c r="C25" s="41" t="s">
        <v>8</v>
      </c>
      <c r="D25" s="41" t="s">
        <v>9</v>
      </c>
      <c r="E25" s="41" t="s">
        <v>9</v>
      </c>
      <c r="F25" s="41" t="s">
        <v>761</v>
      </c>
      <c r="G25" s="41">
        <v>6</v>
      </c>
      <c r="H25" s="41">
        <v>5436.70875726549</v>
      </c>
      <c r="I25" s="41">
        <v>19707</v>
      </c>
      <c r="J25" s="41">
        <v>7559</v>
      </c>
      <c r="K25" s="41">
        <v>392.16930000000002</v>
      </c>
      <c r="L25" s="41">
        <v>150.42410000000001</v>
      </c>
      <c r="M25" s="41">
        <v>8922</v>
      </c>
      <c r="N25" s="41">
        <v>5242</v>
      </c>
      <c r="O25" s="41">
        <v>200.745</v>
      </c>
      <c r="P25" s="41">
        <v>117.94499999999999</v>
      </c>
      <c r="Q25" s="41">
        <v>562</v>
      </c>
      <c r="R25" s="41">
        <v>10.059799999999999</v>
      </c>
      <c r="S25" s="41">
        <v>3593</v>
      </c>
      <c r="T25" s="41">
        <v>79.046000000000006</v>
      </c>
      <c r="U25" s="41">
        <v>27828</v>
      </c>
      <c r="V25" s="41">
        <v>552.65319999999997</v>
      </c>
      <c r="W25" s="41">
        <v>17757</v>
      </c>
      <c r="X25" s="41">
        <v>397.73599999999999</v>
      </c>
    </row>
    <row r="26" spans="1:24" x14ac:dyDescent="0.35">
      <c r="A26" s="41" t="s">
        <v>549</v>
      </c>
      <c r="B26" s="41" t="s">
        <v>550</v>
      </c>
      <c r="C26" s="41" t="s">
        <v>8</v>
      </c>
      <c r="D26" s="41" t="s">
        <v>10</v>
      </c>
      <c r="E26" s="41" t="s">
        <v>10</v>
      </c>
      <c r="F26" s="41" t="s">
        <v>756</v>
      </c>
      <c r="G26" s="41">
        <v>1</v>
      </c>
      <c r="H26" s="41">
        <v>4895.9605906339202</v>
      </c>
      <c r="I26" s="41">
        <v>5559</v>
      </c>
      <c r="J26" s="41">
        <v>1390</v>
      </c>
      <c r="K26" s="41">
        <v>102.8415</v>
      </c>
      <c r="L26" s="41">
        <v>25.715</v>
      </c>
      <c r="M26" s="41">
        <v>18399</v>
      </c>
      <c r="N26" s="41">
        <v>1579</v>
      </c>
      <c r="O26" s="41">
        <v>366.14010000000002</v>
      </c>
      <c r="P26" s="41">
        <v>31.4221</v>
      </c>
      <c r="Q26" s="41">
        <v>0</v>
      </c>
      <c r="R26" s="41">
        <v>0</v>
      </c>
      <c r="S26" s="41">
        <v>16</v>
      </c>
      <c r="T26" s="41">
        <v>0.35199999999999998</v>
      </c>
      <c r="U26" s="41">
        <v>6949</v>
      </c>
      <c r="V26" s="41">
        <v>128.5565</v>
      </c>
      <c r="W26" s="41">
        <v>19994</v>
      </c>
      <c r="X26" s="41">
        <v>397.91419999999999</v>
      </c>
    </row>
    <row r="27" spans="1:24" x14ac:dyDescent="0.35">
      <c r="A27" s="41" t="s">
        <v>549</v>
      </c>
      <c r="B27" s="41" t="s">
        <v>550</v>
      </c>
      <c r="C27" s="41" t="s">
        <v>8</v>
      </c>
      <c r="D27" s="41" t="s">
        <v>10</v>
      </c>
      <c r="E27" s="41" t="s">
        <v>10</v>
      </c>
      <c r="F27" s="41" t="s">
        <v>760</v>
      </c>
      <c r="G27" s="41">
        <v>5</v>
      </c>
      <c r="H27" s="41">
        <v>4895.9605906339202</v>
      </c>
      <c r="I27" s="41">
        <v>15090</v>
      </c>
      <c r="J27" s="41">
        <v>4149</v>
      </c>
      <c r="K27" s="41">
        <v>279.16499999999996</v>
      </c>
      <c r="L27" s="41">
        <v>76.756500000000003</v>
      </c>
      <c r="M27" s="41">
        <v>8586</v>
      </c>
      <c r="N27" s="41">
        <v>1459</v>
      </c>
      <c r="O27" s="41">
        <v>170.8614</v>
      </c>
      <c r="P27" s="41">
        <v>29.034100000000002</v>
      </c>
      <c r="Q27" s="41">
        <v>36</v>
      </c>
      <c r="R27" s="41">
        <v>0.64439999999999997</v>
      </c>
      <c r="S27" s="41">
        <v>8</v>
      </c>
      <c r="T27" s="41">
        <v>0.17599999999999999</v>
      </c>
      <c r="U27" s="41">
        <v>19275</v>
      </c>
      <c r="V27" s="41">
        <v>356.5659</v>
      </c>
      <c r="W27" s="41">
        <v>10053</v>
      </c>
      <c r="X27" s="41">
        <v>200.07149999999999</v>
      </c>
    </row>
    <row r="28" spans="1:24" x14ac:dyDescent="0.35">
      <c r="A28" s="41" t="s">
        <v>549</v>
      </c>
      <c r="B28" s="41" t="s">
        <v>550</v>
      </c>
      <c r="C28" s="41" t="s">
        <v>8</v>
      </c>
      <c r="D28" s="41" t="s">
        <v>10</v>
      </c>
      <c r="E28" s="41" t="s">
        <v>10</v>
      </c>
      <c r="F28" s="41" t="s">
        <v>764</v>
      </c>
      <c r="G28" s="41">
        <v>9</v>
      </c>
      <c r="H28" s="41">
        <v>4895.9605906339202</v>
      </c>
      <c r="I28" s="41">
        <v>5697</v>
      </c>
      <c r="J28" s="41">
        <v>2503</v>
      </c>
      <c r="K28" s="41">
        <v>113.3703</v>
      </c>
      <c r="L28" s="41">
        <v>49.809699999999999</v>
      </c>
      <c r="M28" s="41"/>
      <c r="N28" s="41"/>
      <c r="O28" s="41"/>
      <c r="P28" s="41"/>
      <c r="Q28" s="41">
        <v>26</v>
      </c>
      <c r="R28" s="41">
        <v>0.46539999999999998</v>
      </c>
      <c r="S28" s="41"/>
      <c r="T28" s="41"/>
      <c r="U28" s="41">
        <v>8226</v>
      </c>
      <c r="V28" s="41">
        <v>163.6454</v>
      </c>
      <c r="W28" s="41"/>
      <c r="X28" s="41"/>
    </row>
    <row r="29" spans="1:24" x14ac:dyDescent="0.35">
      <c r="A29" s="41" t="s">
        <v>549</v>
      </c>
      <c r="B29" s="41" t="s">
        <v>550</v>
      </c>
      <c r="C29" s="41" t="s">
        <v>8</v>
      </c>
      <c r="D29" s="41" t="s">
        <v>10</v>
      </c>
      <c r="E29" s="41" t="s">
        <v>10</v>
      </c>
      <c r="F29" s="41" t="s">
        <v>766</v>
      </c>
      <c r="G29" s="41">
        <v>11</v>
      </c>
      <c r="H29" s="41">
        <v>4895.9605906339202</v>
      </c>
      <c r="I29" s="41">
        <v>5565</v>
      </c>
      <c r="J29" s="41">
        <v>2156</v>
      </c>
      <c r="K29" s="41">
        <v>110.74350000000001</v>
      </c>
      <c r="L29" s="41">
        <v>42.904400000000003</v>
      </c>
      <c r="M29" s="41"/>
      <c r="N29" s="41"/>
      <c r="O29" s="41"/>
      <c r="P29" s="41"/>
      <c r="Q29" s="41">
        <v>10</v>
      </c>
      <c r="R29" s="41">
        <v>0.17899999999999999</v>
      </c>
      <c r="S29" s="41"/>
      <c r="T29" s="41"/>
      <c r="U29" s="41">
        <v>7731</v>
      </c>
      <c r="V29" s="41">
        <v>153.82690000000002</v>
      </c>
      <c r="W29" s="41"/>
      <c r="X29" s="41"/>
    </row>
    <row r="30" spans="1:24" x14ac:dyDescent="0.35">
      <c r="A30" s="41" t="s">
        <v>549</v>
      </c>
      <c r="B30" s="41" t="s">
        <v>550</v>
      </c>
      <c r="C30" s="41" t="s">
        <v>8</v>
      </c>
      <c r="D30" s="41" t="s">
        <v>10</v>
      </c>
      <c r="E30" s="41" t="s">
        <v>10</v>
      </c>
      <c r="F30" s="41" t="s">
        <v>765</v>
      </c>
      <c r="G30" s="41">
        <v>10</v>
      </c>
      <c r="H30" s="41">
        <v>4895.9605906339202</v>
      </c>
      <c r="I30" s="41">
        <v>5675</v>
      </c>
      <c r="J30" s="41">
        <v>2508</v>
      </c>
      <c r="K30" s="41">
        <v>112.9325</v>
      </c>
      <c r="L30" s="41">
        <v>49.909200000000006</v>
      </c>
      <c r="M30" s="41"/>
      <c r="N30" s="41"/>
      <c r="O30" s="41"/>
      <c r="P30" s="41"/>
      <c r="Q30" s="41">
        <v>22</v>
      </c>
      <c r="R30" s="41">
        <v>0.39379999999999998</v>
      </c>
      <c r="S30" s="41"/>
      <c r="T30" s="41"/>
      <c r="U30" s="41">
        <v>8205</v>
      </c>
      <c r="V30" s="41">
        <v>163.2355</v>
      </c>
      <c r="W30" s="41"/>
      <c r="X30" s="41"/>
    </row>
    <row r="31" spans="1:24" x14ac:dyDescent="0.35">
      <c r="A31" s="41" t="s">
        <v>549</v>
      </c>
      <c r="B31" s="41" t="s">
        <v>550</v>
      </c>
      <c r="C31" s="41" t="s">
        <v>8</v>
      </c>
      <c r="D31" s="41" t="s">
        <v>10</v>
      </c>
      <c r="E31" s="41" t="s">
        <v>10</v>
      </c>
      <c r="F31" s="41" t="s">
        <v>759</v>
      </c>
      <c r="G31" s="41">
        <v>4</v>
      </c>
      <c r="H31" s="41">
        <v>4895.9605906339202</v>
      </c>
      <c r="I31" s="41">
        <v>7632</v>
      </c>
      <c r="J31" s="41">
        <v>1188</v>
      </c>
      <c r="K31" s="41">
        <v>141.19199999999998</v>
      </c>
      <c r="L31" s="41">
        <v>21.977999999999998</v>
      </c>
      <c r="M31" s="41">
        <v>5383</v>
      </c>
      <c r="N31" s="41">
        <v>1379</v>
      </c>
      <c r="O31" s="41">
        <v>107.1217</v>
      </c>
      <c r="P31" s="41">
        <v>27.4421</v>
      </c>
      <c r="Q31" s="41">
        <v>16</v>
      </c>
      <c r="R31" s="41">
        <v>0.28639999999999999</v>
      </c>
      <c r="S31" s="41">
        <v>28</v>
      </c>
      <c r="T31" s="41">
        <v>0.61599999999999999</v>
      </c>
      <c r="U31" s="41">
        <v>8836</v>
      </c>
      <c r="V31" s="41">
        <v>163.45639999999997</v>
      </c>
      <c r="W31" s="41">
        <v>6790</v>
      </c>
      <c r="X31" s="41">
        <v>135.17980000000003</v>
      </c>
    </row>
    <row r="32" spans="1:24" x14ac:dyDescent="0.35">
      <c r="A32" s="41" t="s">
        <v>549</v>
      </c>
      <c r="B32" s="41" t="s">
        <v>550</v>
      </c>
      <c r="C32" s="41" t="s">
        <v>8</v>
      </c>
      <c r="D32" s="41" t="s">
        <v>10</v>
      </c>
      <c r="E32" s="41" t="s">
        <v>10</v>
      </c>
      <c r="F32" s="41" t="s">
        <v>758</v>
      </c>
      <c r="G32" s="41">
        <v>3</v>
      </c>
      <c r="H32" s="41">
        <v>4895.9605906339202</v>
      </c>
      <c r="I32" s="41">
        <v>5654</v>
      </c>
      <c r="J32" s="41">
        <v>3564</v>
      </c>
      <c r="K32" s="41">
        <v>104.59899999999999</v>
      </c>
      <c r="L32" s="41">
        <v>65.933999999999997</v>
      </c>
      <c r="M32" s="41">
        <v>12445</v>
      </c>
      <c r="N32" s="41">
        <v>1668</v>
      </c>
      <c r="O32" s="41">
        <v>247.65550000000002</v>
      </c>
      <c r="P32" s="41">
        <v>33.193200000000004</v>
      </c>
      <c r="Q32" s="41">
        <v>0</v>
      </c>
      <c r="R32" s="41">
        <v>0</v>
      </c>
      <c r="S32" s="41">
        <v>16</v>
      </c>
      <c r="T32" s="41">
        <v>0.35199999999999998</v>
      </c>
      <c r="U32" s="41">
        <v>9218</v>
      </c>
      <c r="V32" s="41">
        <v>170.53299999999999</v>
      </c>
      <c r="W32" s="41">
        <v>14129</v>
      </c>
      <c r="X32" s="41">
        <v>281.20069999999998</v>
      </c>
    </row>
    <row r="33" spans="1:24" x14ac:dyDescent="0.35">
      <c r="A33" s="41" t="s">
        <v>549</v>
      </c>
      <c r="B33" s="41" t="s">
        <v>550</v>
      </c>
      <c r="C33" s="41" t="s">
        <v>8</v>
      </c>
      <c r="D33" s="41" t="s">
        <v>10</v>
      </c>
      <c r="E33" s="41" t="s">
        <v>10</v>
      </c>
      <c r="F33" s="41" t="s">
        <v>767</v>
      </c>
      <c r="G33" s="41">
        <v>12</v>
      </c>
      <c r="H33" s="41">
        <v>4895.9605906339202</v>
      </c>
      <c r="I33" s="41">
        <v>16565</v>
      </c>
      <c r="J33" s="41">
        <v>774</v>
      </c>
      <c r="K33" s="41">
        <v>329.64350000000002</v>
      </c>
      <c r="L33" s="41">
        <v>15.402600000000001</v>
      </c>
      <c r="M33" s="41"/>
      <c r="N33" s="41"/>
      <c r="O33" s="41"/>
      <c r="P33" s="41"/>
      <c r="Q33" s="41">
        <v>14</v>
      </c>
      <c r="R33" s="41">
        <v>0.25059999999999999</v>
      </c>
      <c r="S33" s="41"/>
      <c r="T33" s="41"/>
      <c r="U33" s="41">
        <v>17353</v>
      </c>
      <c r="V33" s="41">
        <v>345.29670000000004</v>
      </c>
      <c r="W33" s="41"/>
      <c r="X33" s="41"/>
    </row>
    <row r="34" spans="1:24" x14ac:dyDescent="0.35">
      <c r="A34" s="41" t="s">
        <v>549</v>
      </c>
      <c r="B34" s="41" t="s">
        <v>550</v>
      </c>
      <c r="C34" s="41" t="s">
        <v>8</v>
      </c>
      <c r="D34" s="41" t="s">
        <v>10</v>
      </c>
      <c r="E34" s="41" t="s">
        <v>10</v>
      </c>
      <c r="F34" s="41" t="s">
        <v>757</v>
      </c>
      <c r="G34" s="41">
        <v>2</v>
      </c>
      <c r="H34" s="41">
        <v>4895.9605906339202</v>
      </c>
      <c r="I34" s="41">
        <v>7542</v>
      </c>
      <c r="J34" s="41">
        <v>1011</v>
      </c>
      <c r="K34" s="41">
        <v>139.52699999999999</v>
      </c>
      <c r="L34" s="41">
        <v>18.703499999999998</v>
      </c>
      <c r="M34" s="41">
        <v>5318</v>
      </c>
      <c r="N34" s="41">
        <v>2458</v>
      </c>
      <c r="O34" s="41">
        <v>105.82820000000001</v>
      </c>
      <c r="P34" s="41">
        <v>48.914200000000001</v>
      </c>
      <c r="Q34" s="41">
        <v>0</v>
      </c>
      <c r="R34" s="41">
        <v>0</v>
      </c>
      <c r="S34" s="41">
        <v>14</v>
      </c>
      <c r="T34" s="41">
        <v>0.308</v>
      </c>
      <c r="U34" s="41">
        <v>8553</v>
      </c>
      <c r="V34" s="41">
        <v>158.23049999999998</v>
      </c>
      <c r="W34" s="41">
        <v>7790</v>
      </c>
      <c r="X34" s="41">
        <v>155.0504</v>
      </c>
    </row>
    <row r="35" spans="1:24" x14ac:dyDescent="0.35">
      <c r="A35" s="41" t="s">
        <v>549</v>
      </c>
      <c r="B35" s="41" t="s">
        <v>550</v>
      </c>
      <c r="C35" s="41" t="s">
        <v>8</v>
      </c>
      <c r="D35" s="41" t="s">
        <v>10</v>
      </c>
      <c r="E35" s="41" t="s">
        <v>10</v>
      </c>
      <c r="F35" s="41" t="s">
        <v>763</v>
      </c>
      <c r="G35" s="41">
        <v>8</v>
      </c>
      <c r="H35" s="41">
        <v>4895.9605906339202</v>
      </c>
      <c r="I35" s="41">
        <v>6108</v>
      </c>
      <c r="J35" s="41">
        <v>2526</v>
      </c>
      <c r="K35" s="41">
        <v>121.54920000000001</v>
      </c>
      <c r="L35" s="41">
        <v>50.267400000000002</v>
      </c>
      <c r="M35" s="41"/>
      <c r="N35" s="41"/>
      <c r="O35" s="41"/>
      <c r="P35" s="41"/>
      <c r="Q35" s="41">
        <v>12</v>
      </c>
      <c r="R35" s="41">
        <v>0.21479999999999999</v>
      </c>
      <c r="S35" s="41"/>
      <c r="T35" s="41"/>
      <c r="U35" s="41">
        <v>8646</v>
      </c>
      <c r="V35" s="41">
        <v>172.03140000000002</v>
      </c>
      <c r="W35" s="41"/>
      <c r="X35" s="41"/>
    </row>
    <row r="36" spans="1:24" x14ac:dyDescent="0.35">
      <c r="A36" s="41" t="s">
        <v>549</v>
      </c>
      <c r="B36" s="41" t="s">
        <v>550</v>
      </c>
      <c r="C36" s="41" t="s">
        <v>8</v>
      </c>
      <c r="D36" s="41" t="s">
        <v>10</v>
      </c>
      <c r="E36" s="41" t="s">
        <v>10</v>
      </c>
      <c r="F36" s="41" t="s">
        <v>762</v>
      </c>
      <c r="G36" s="41">
        <v>7</v>
      </c>
      <c r="H36" s="41">
        <v>4895.9605906339202</v>
      </c>
      <c r="I36" s="41">
        <v>17381</v>
      </c>
      <c r="J36" s="41">
        <v>2204</v>
      </c>
      <c r="K36" s="41">
        <v>345.88190000000003</v>
      </c>
      <c r="L36" s="41">
        <v>43.8596</v>
      </c>
      <c r="M36" s="41">
        <v>0</v>
      </c>
      <c r="N36" s="41">
        <v>3366</v>
      </c>
      <c r="O36" s="41">
        <v>0</v>
      </c>
      <c r="P36" s="41">
        <v>75.734999999999999</v>
      </c>
      <c r="Q36" s="41">
        <v>18</v>
      </c>
      <c r="R36" s="41">
        <v>0.32219999999999999</v>
      </c>
      <c r="S36" s="41">
        <v>0</v>
      </c>
      <c r="T36" s="41">
        <v>0</v>
      </c>
      <c r="U36" s="41">
        <v>19603</v>
      </c>
      <c r="V36" s="41">
        <v>390.06370000000004</v>
      </c>
      <c r="W36" s="41">
        <v>3366</v>
      </c>
      <c r="X36" s="41">
        <v>75.734999999999999</v>
      </c>
    </row>
    <row r="37" spans="1:24" x14ac:dyDescent="0.35">
      <c r="A37" s="41" t="s">
        <v>549</v>
      </c>
      <c r="B37" s="41" t="s">
        <v>550</v>
      </c>
      <c r="C37" s="41" t="s">
        <v>8</v>
      </c>
      <c r="D37" s="41" t="s">
        <v>10</v>
      </c>
      <c r="E37" s="41" t="s">
        <v>10</v>
      </c>
      <c r="F37" s="41" t="s">
        <v>761</v>
      </c>
      <c r="G37" s="41">
        <v>6</v>
      </c>
      <c r="H37" s="41">
        <v>4895.9605906339202</v>
      </c>
      <c r="I37" s="41">
        <v>7393</v>
      </c>
      <c r="J37" s="41">
        <v>4047</v>
      </c>
      <c r="K37" s="41">
        <v>147.1207</v>
      </c>
      <c r="L37" s="41">
        <v>80.535300000000007</v>
      </c>
      <c r="M37" s="41">
        <v>8837</v>
      </c>
      <c r="N37" s="41">
        <v>6090</v>
      </c>
      <c r="O37" s="41">
        <v>198.83249999999998</v>
      </c>
      <c r="P37" s="41">
        <v>137.02500000000001</v>
      </c>
      <c r="Q37" s="41">
        <v>16</v>
      </c>
      <c r="R37" s="41">
        <v>0.28639999999999999</v>
      </c>
      <c r="S37" s="41">
        <v>22</v>
      </c>
      <c r="T37" s="41">
        <v>0.48399999999999999</v>
      </c>
      <c r="U37" s="41">
        <v>11456</v>
      </c>
      <c r="V37" s="41">
        <v>227.94239999999999</v>
      </c>
      <c r="W37" s="41">
        <v>14949</v>
      </c>
      <c r="X37" s="41">
        <v>336.34149999999994</v>
      </c>
    </row>
    <row r="38" spans="1:24" x14ac:dyDescent="0.35">
      <c r="A38" s="41" t="s">
        <v>655</v>
      </c>
      <c r="B38" s="41" t="s">
        <v>550</v>
      </c>
      <c r="C38" s="41" t="s">
        <v>8</v>
      </c>
      <c r="D38" s="41" t="s">
        <v>11</v>
      </c>
      <c r="E38" s="41" t="s">
        <v>11</v>
      </c>
      <c r="F38" s="41" t="s">
        <v>756</v>
      </c>
      <c r="G38" s="41">
        <v>1</v>
      </c>
      <c r="H38" s="41">
        <v>2394.4599840002102</v>
      </c>
      <c r="I38" s="41">
        <v>2924</v>
      </c>
      <c r="J38" s="41">
        <v>397</v>
      </c>
      <c r="K38" s="41">
        <v>54.093999999999994</v>
      </c>
      <c r="L38" s="41">
        <v>7.3445</v>
      </c>
      <c r="M38" s="41">
        <v>8883</v>
      </c>
      <c r="N38" s="41">
        <v>772</v>
      </c>
      <c r="O38" s="41">
        <v>176.77170000000001</v>
      </c>
      <c r="P38" s="41">
        <v>15.3628</v>
      </c>
      <c r="Q38" s="41">
        <v>0</v>
      </c>
      <c r="R38" s="41">
        <v>0</v>
      </c>
      <c r="S38" s="41">
        <v>6</v>
      </c>
      <c r="T38" s="41">
        <v>0.13200000000000001</v>
      </c>
      <c r="U38" s="41">
        <v>3321</v>
      </c>
      <c r="V38" s="41">
        <v>61.438499999999991</v>
      </c>
      <c r="W38" s="41">
        <v>9661</v>
      </c>
      <c r="X38" s="41">
        <v>192.26650000000001</v>
      </c>
    </row>
    <row r="39" spans="1:24" x14ac:dyDescent="0.35">
      <c r="A39" s="41" t="s">
        <v>655</v>
      </c>
      <c r="B39" s="41" t="s">
        <v>550</v>
      </c>
      <c r="C39" s="41" t="s">
        <v>8</v>
      </c>
      <c r="D39" s="41" t="s">
        <v>11</v>
      </c>
      <c r="E39" s="41" t="s">
        <v>11</v>
      </c>
      <c r="F39" s="41" t="s">
        <v>760</v>
      </c>
      <c r="G39" s="41">
        <v>5</v>
      </c>
      <c r="H39" s="41">
        <v>2394.4599840002102</v>
      </c>
      <c r="I39" s="41">
        <v>7577</v>
      </c>
      <c r="J39" s="41">
        <v>1940</v>
      </c>
      <c r="K39" s="41">
        <v>140.17449999999999</v>
      </c>
      <c r="L39" s="41">
        <v>35.89</v>
      </c>
      <c r="M39" s="41">
        <v>4655</v>
      </c>
      <c r="N39" s="41">
        <v>1128</v>
      </c>
      <c r="O39" s="41">
        <v>92.634500000000003</v>
      </c>
      <c r="P39" s="41">
        <v>22.447200000000002</v>
      </c>
      <c r="Q39" s="41">
        <v>16</v>
      </c>
      <c r="R39" s="41">
        <v>0.28639999999999999</v>
      </c>
      <c r="S39" s="41">
        <v>4</v>
      </c>
      <c r="T39" s="41">
        <v>8.7999999999999995E-2</v>
      </c>
      <c r="U39" s="41">
        <v>9533</v>
      </c>
      <c r="V39" s="41">
        <v>176.3509</v>
      </c>
      <c r="W39" s="41">
        <v>5787</v>
      </c>
      <c r="X39" s="41">
        <v>115.16970000000001</v>
      </c>
    </row>
    <row r="40" spans="1:24" x14ac:dyDescent="0.35">
      <c r="A40" s="41" t="s">
        <v>655</v>
      </c>
      <c r="B40" s="41" t="s">
        <v>550</v>
      </c>
      <c r="C40" s="41" t="s">
        <v>8</v>
      </c>
      <c r="D40" s="41" t="s">
        <v>11</v>
      </c>
      <c r="E40" s="41" t="s">
        <v>11</v>
      </c>
      <c r="F40" s="41" t="s">
        <v>764</v>
      </c>
      <c r="G40" s="41">
        <v>9</v>
      </c>
      <c r="H40" s="41">
        <v>2394.4599840002102</v>
      </c>
      <c r="I40" s="41">
        <v>10893</v>
      </c>
      <c r="J40" s="41">
        <v>970</v>
      </c>
      <c r="K40" s="41">
        <v>216.77070000000001</v>
      </c>
      <c r="L40" s="41">
        <v>19.303000000000001</v>
      </c>
      <c r="M40" s="41"/>
      <c r="N40" s="41"/>
      <c r="O40" s="41"/>
      <c r="P40" s="41"/>
      <c r="Q40" s="41">
        <v>14</v>
      </c>
      <c r="R40" s="41">
        <v>0.25059999999999999</v>
      </c>
      <c r="S40" s="41"/>
      <c r="T40" s="41"/>
      <c r="U40" s="41">
        <v>11877</v>
      </c>
      <c r="V40" s="41">
        <v>236.32429999999999</v>
      </c>
      <c r="W40" s="41"/>
      <c r="X40" s="41"/>
    </row>
    <row r="41" spans="1:24" x14ac:dyDescent="0.35">
      <c r="A41" s="41" t="s">
        <v>655</v>
      </c>
      <c r="B41" s="41" t="s">
        <v>550</v>
      </c>
      <c r="C41" s="41" t="s">
        <v>8</v>
      </c>
      <c r="D41" s="41" t="s">
        <v>11</v>
      </c>
      <c r="E41" s="41" t="s">
        <v>11</v>
      </c>
      <c r="F41" s="41" t="s">
        <v>766</v>
      </c>
      <c r="G41" s="41">
        <v>11</v>
      </c>
      <c r="H41" s="41">
        <v>2394.4599840002102</v>
      </c>
      <c r="I41" s="41">
        <v>2466</v>
      </c>
      <c r="J41" s="41">
        <v>980</v>
      </c>
      <c r="K41" s="41">
        <v>49.073399999999999</v>
      </c>
      <c r="L41" s="41">
        <v>19.502000000000002</v>
      </c>
      <c r="M41" s="41"/>
      <c r="N41" s="41"/>
      <c r="O41" s="41"/>
      <c r="P41" s="41"/>
      <c r="Q41" s="41">
        <v>12</v>
      </c>
      <c r="R41" s="41">
        <v>0.21479999999999999</v>
      </c>
      <c r="S41" s="41"/>
      <c r="T41" s="41"/>
      <c r="U41" s="41">
        <v>3458</v>
      </c>
      <c r="V41" s="41">
        <v>68.790199999999999</v>
      </c>
      <c r="W41" s="41"/>
      <c r="X41" s="41"/>
    </row>
    <row r="42" spans="1:24" x14ac:dyDescent="0.35">
      <c r="A42" s="41" t="s">
        <v>655</v>
      </c>
      <c r="B42" s="41" t="s">
        <v>550</v>
      </c>
      <c r="C42" s="41" t="s">
        <v>8</v>
      </c>
      <c r="D42" s="41" t="s">
        <v>11</v>
      </c>
      <c r="E42" s="41" t="s">
        <v>11</v>
      </c>
      <c r="F42" s="41" t="s">
        <v>765</v>
      </c>
      <c r="G42" s="41">
        <v>10</v>
      </c>
      <c r="H42" s="41">
        <v>2394.4599840002102</v>
      </c>
      <c r="I42" s="41">
        <v>3937</v>
      </c>
      <c r="J42" s="41">
        <v>1088</v>
      </c>
      <c r="K42" s="41">
        <v>78.346299999999999</v>
      </c>
      <c r="L42" s="41">
        <v>21.651200000000003</v>
      </c>
      <c r="M42" s="41"/>
      <c r="N42" s="41"/>
      <c r="O42" s="41"/>
      <c r="P42" s="41"/>
      <c r="Q42" s="41">
        <v>18</v>
      </c>
      <c r="R42" s="41">
        <v>0.32219999999999999</v>
      </c>
      <c r="S42" s="41"/>
      <c r="T42" s="41"/>
      <c r="U42" s="41">
        <v>5043</v>
      </c>
      <c r="V42" s="41">
        <v>100.3197</v>
      </c>
      <c r="W42" s="41"/>
      <c r="X42" s="41"/>
    </row>
    <row r="43" spans="1:24" x14ac:dyDescent="0.35">
      <c r="A43" s="41" t="s">
        <v>655</v>
      </c>
      <c r="B43" s="41" t="s">
        <v>550</v>
      </c>
      <c r="C43" s="41" t="s">
        <v>8</v>
      </c>
      <c r="D43" s="41" t="s">
        <v>11</v>
      </c>
      <c r="E43" s="41" t="s">
        <v>11</v>
      </c>
      <c r="F43" s="41" t="s">
        <v>759</v>
      </c>
      <c r="G43" s="41">
        <v>4</v>
      </c>
      <c r="H43" s="41">
        <v>2394.4599840002102</v>
      </c>
      <c r="I43" s="41">
        <v>3571</v>
      </c>
      <c r="J43" s="41">
        <v>414</v>
      </c>
      <c r="K43" s="41">
        <v>66.063499999999991</v>
      </c>
      <c r="L43" s="41">
        <v>7.6589999999999998</v>
      </c>
      <c r="M43" s="41">
        <v>3236</v>
      </c>
      <c r="N43" s="41">
        <v>734</v>
      </c>
      <c r="O43" s="41">
        <v>64.3964</v>
      </c>
      <c r="P43" s="41">
        <v>14.6066</v>
      </c>
      <c r="Q43" s="41">
        <v>2</v>
      </c>
      <c r="R43" s="41">
        <v>3.5799999999999998E-2</v>
      </c>
      <c r="S43" s="41">
        <v>25</v>
      </c>
      <c r="T43" s="41">
        <v>0.55000000000000004</v>
      </c>
      <c r="U43" s="41">
        <v>3987</v>
      </c>
      <c r="V43" s="41">
        <v>73.758299999999991</v>
      </c>
      <c r="W43" s="41">
        <v>3995</v>
      </c>
      <c r="X43" s="41">
        <v>79.552999999999997</v>
      </c>
    </row>
    <row r="44" spans="1:24" x14ac:dyDescent="0.35">
      <c r="A44" s="41" t="s">
        <v>655</v>
      </c>
      <c r="B44" s="41" t="s">
        <v>550</v>
      </c>
      <c r="C44" s="41" t="s">
        <v>8</v>
      </c>
      <c r="D44" s="41" t="s">
        <v>11</v>
      </c>
      <c r="E44" s="41" t="s">
        <v>11</v>
      </c>
      <c r="F44" s="41" t="s">
        <v>758</v>
      </c>
      <c r="G44" s="41">
        <v>3</v>
      </c>
      <c r="H44" s="41">
        <v>2394.4599840002102</v>
      </c>
      <c r="I44" s="41">
        <v>2792</v>
      </c>
      <c r="J44" s="41">
        <v>596</v>
      </c>
      <c r="K44" s="41">
        <v>51.651999999999994</v>
      </c>
      <c r="L44" s="41">
        <v>11.026</v>
      </c>
      <c r="M44" s="41">
        <v>3067</v>
      </c>
      <c r="N44" s="41">
        <v>850</v>
      </c>
      <c r="O44" s="41">
        <v>61.033300000000004</v>
      </c>
      <c r="P44" s="41">
        <v>16.914999999999999</v>
      </c>
      <c r="Q44" s="41">
        <v>0</v>
      </c>
      <c r="R44" s="41">
        <v>0</v>
      </c>
      <c r="S44" s="41">
        <v>12</v>
      </c>
      <c r="T44" s="41">
        <v>0.26400000000000001</v>
      </c>
      <c r="U44" s="41">
        <v>3388</v>
      </c>
      <c r="V44" s="41">
        <v>62.677999999999997</v>
      </c>
      <c r="W44" s="41">
        <v>3929</v>
      </c>
      <c r="X44" s="41">
        <v>78.212299999999999</v>
      </c>
    </row>
    <row r="45" spans="1:24" x14ac:dyDescent="0.35">
      <c r="A45" s="41" t="s">
        <v>655</v>
      </c>
      <c r="B45" s="41" t="s">
        <v>550</v>
      </c>
      <c r="C45" s="41" t="s">
        <v>8</v>
      </c>
      <c r="D45" s="41" t="s">
        <v>11</v>
      </c>
      <c r="E45" s="41" t="s">
        <v>11</v>
      </c>
      <c r="F45" s="41" t="s">
        <v>767</v>
      </c>
      <c r="G45" s="41">
        <v>12</v>
      </c>
      <c r="H45" s="41">
        <v>2394.4599840002102</v>
      </c>
      <c r="I45" s="41">
        <v>8315</v>
      </c>
      <c r="J45" s="41">
        <v>934</v>
      </c>
      <c r="K45" s="41">
        <v>165.46850000000001</v>
      </c>
      <c r="L45" s="41">
        <v>18.586600000000001</v>
      </c>
      <c r="M45" s="41"/>
      <c r="N45" s="41"/>
      <c r="O45" s="41"/>
      <c r="P45" s="41"/>
      <c r="Q45" s="41">
        <v>17</v>
      </c>
      <c r="R45" s="41">
        <v>0.30430000000000001</v>
      </c>
      <c r="S45" s="41"/>
      <c r="T45" s="41"/>
      <c r="U45" s="41">
        <v>9266</v>
      </c>
      <c r="V45" s="41">
        <v>184.35940000000002</v>
      </c>
      <c r="W45" s="41"/>
      <c r="X45" s="41"/>
    </row>
    <row r="46" spans="1:24" x14ac:dyDescent="0.35">
      <c r="A46" s="41" t="s">
        <v>655</v>
      </c>
      <c r="B46" s="41" t="s">
        <v>550</v>
      </c>
      <c r="C46" s="41" t="s">
        <v>8</v>
      </c>
      <c r="D46" s="41" t="s">
        <v>11</v>
      </c>
      <c r="E46" s="41" t="s">
        <v>11</v>
      </c>
      <c r="F46" s="41" t="s">
        <v>757</v>
      </c>
      <c r="G46" s="41">
        <v>2</v>
      </c>
      <c r="H46" s="41">
        <v>2394.4599840002102</v>
      </c>
      <c r="I46" s="41">
        <v>4000</v>
      </c>
      <c r="J46" s="41">
        <v>278</v>
      </c>
      <c r="K46" s="41">
        <v>74</v>
      </c>
      <c r="L46" s="41">
        <v>5.1429999999999998</v>
      </c>
      <c r="M46" s="41">
        <v>2026</v>
      </c>
      <c r="N46" s="41">
        <v>1179</v>
      </c>
      <c r="O46" s="41">
        <v>40.317399999999999</v>
      </c>
      <c r="P46" s="41">
        <v>23.4621</v>
      </c>
      <c r="Q46" s="41">
        <v>0</v>
      </c>
      <c r="R46" s="41">
        <v>0</v>
      </c>
      <c r="S46" s="41">
        <v>6</v>
      </c>
      <c r="T46" s="41">
        <v>0.13200000000000001</v>
      </c>
      <c r="U46" s="41">
        <v>4278</v>
      </c>
      <c r="V46" s="41">
        <v>79.143000000000001</v>
      </c>
      <c r="W46" s="41">
        <v>3211</v>
      </c>
      <c r="X46" s="41">
        <v>63.911499999999997</v>
      </c>
    </row>
    <row r="47" spans="1:24" x14ac:dyDescent="0.35">
      <c r="A47" s="41" t="s">
        <v>655</v>
      </c>
      <c r="B47" s="41" t="s">
        <v>550</v>
      </c>
      <c r="C47" s="41" t="s">
        <v>8</v>
      </c>
      <c r="D47" s="41" t="s">
        <v>11</v>
      </c>
      <c r="E47" s="41" t="s">
        <v>11</v>
      </c>
      <c r="F47" s="41" t="s">
        <v>763</v>
      </c>
      <c r="G47" s="41">
        <v>8</v>
      </c>
      <c r="H47" s="41">
        <v>2394.4599840002102</v>
      </c>
      <c r="I47" s="41">
        <v>3527</v>
      </c>
      <c r="J47" s="41">
        <v>1376</v>
      </c>
      <c r="K47" s="41">
        <v>70.187300000000008</v>
      </c>
      <c r="L47" s="41">
        <v>27.382400000000001</v>
      </c>
      <c r="M47" s="41"/>
      <c r="N47" s="41"/>
      <c r="O47" s="41"/>
      <c r="P47" s="41"/>
      <c r="Q47" s="41">
        <v>12</v>
      </c>
      <c r="R47" s="41">
        <v>0.21479999999999999</v>
      </c>
      <c r="S47" s="41"/>
      <c r="T47" s="41"/>
      <c r="U47" s="41">
        <v>4915</v>
      </c>
      <c r="V47" s="41">
        <v>97.784500000000008</v>
      </c>
      <c r="W47" s="41"/>
      <c r="X47" s="41"/>
    </row>
    <row r="48" spans="1:24" x14ac:dyDescent="0.35">
      <c r="A48" s="41" t="s">
        <v>655</v>
      </c>
      <c r="B48" s="41" t="s">
        <v>550</v>
      </c>
      <c r="C48" s="41" t="s">
        <v>8</v>
      </c>
      <c r="D48" s="41" t="s">
        <v>11</v>
      </c>
      <c r="E48" s="41" t="s">
        <v>11</v>
      </c>
      <c r="F48" s="41" t="s">
        <v>762</v>
      </c>
      <c r="G48" s="41">
        <v>7</v>
      </c>
      <c r="H48" s="41">
        <v>2394.4599840002102</v>
      </c>
      <c r="I48" s="41">
        <v>8303</v>
      </c>
      <c r="J48" s="41">
        <v>733</v>
      </c>
      <c r="K48" s="41">
        <v>165.22970000000001</v>
      </c>
      <c r="L48" s="41">
        <v>14.5867</v>
      </c>
      <c r="M48" s="41">
        <v>0</v>
      </c>
      <c r="N48" s="41">
        <v>2105</v>
      </c>
      <c r="O48" s="41">
        <v>0</v>
      </c>
      <c r="P48" s="41">
        <v>47.362499999999997</v>
      </c>
      <c r="Q48" s="41">
        <v>30</v>
      </c>
      <c r="R48" s="41">
        <v>0.53700000000000003</v>
      </c>
      <c r="S48" s="41">
        <v>2</v>
      </c>
      <c r="T48" s="41">
        <v>4.3999999999999997E-2</v>
      </c>
      <c r="U48" s="41">
        <v>9066</v>
      </c>
      <c r="V48" s="41">
        <v>180.35340000000002</v>
      </c>
      <c r="W48" s="41">
        <v>2107</v>
      </c>
      <c r="X48" s="41">
        <v>47.406499999999994</v>
      </c>
    </row>
    <row r="49" spans="1:24" x14ac:dyDescent="0.35">
      <c r="A49" s="41" t="s">
        <v>655</v>
      </c>
      <c r="B49" s="41" t="s">
        <v>550</v>
      </c>
      <c r="C49" s="41" t="s">
        <v>8</v>
      </c>
      <c r="D49" s="41" t="s">
        <v>11</v>
      </c>
      <c r="E49" s="41" t="s">
        <v>11</v>
      </c>
      <c r="F49" s="41" t="s">
        <v>761</v>
      </c>
      <c r="G49" s="41">
        <v>6</v>
      </c>
      <c r="H49" s="41">
        <v>2394.4599840002102</v>
      </c>
      <c r="I49" s="41">
        <v>8715</v>
      </c>
      <c r="J49" s="41">
        <v>700</v>
      </c>
      <c r="K49" s="41">
        <v>173.42850000000001</v>
      </c>
      <c r="L49" s="41">
        <v>13.930000000000001</v>
      </c>
      <c r="M49" s="41">
        <v>4556</v>
      </c>
      <c r="N49" s="41">
        <v>3040</v>
      </c>
      <c r="O49" s="41">
        <v>102.50999999999999</v>
      </c>
      <c r="P49" s="41">
        <v>68.399999999999991</v>
      </c>
      <c r="Q49" s="41">
        <v>8</v>
      </c>
      <c r="R49" s="41">
        <v>0.14319999999999999</v>
      </c>
      <c r="S49" s="41">
        <v>13</v>
      </c>
      <c r="T49" s="41">
        <v>0.28599999999999998</v>
      </c>
      <c r="U49" s="41">
        <v>9423</v>
      </c>
      <c r="V49" s="41">
        <v>187.50170000000003</v>
      </c>
      <c r="W49" s="41">
        <v>7609</v>
      </c>
      <c r="X49" s="41">
        <v>171.19599999999997</v>
      </c>
    </row>
    <row r="50" spans="1:24" x14ac:dyDescent="0.35">
      <c r="A50" s="41" t="s">
        <v>512</v>
      </c>
      <c r="B50" s="41" t="s">
        <v>435</v>
      </c>
      <c r="C50" s="41" t="s">
        <v>12</v>
      </c>
      <c r="D50" s="41" t="s">
        <v>13</v>
      </c>
      <c r="E50" s="41" t="s">
        <v>13</v>
      </c>
      <c r="F50" s="41" t="s">
        <v>756</v>
      </c>
      <c r="G50" s="41">
        <v>1</v>
      </c>
      <c r="H50" s="41">
        <v>3894.8824572153999</v>
      </c>
      <c r="I50" s="41">
        <v>425</v>
      </c>
      <c r="J50" s="41">
        <v>521</v>
      </c>
      <c r="K50" s="41">
        <v>7.8624999999999998</v>
      </c>
      <c r="L50" s="41">
        <v>9.6384999999999987</v>
      </c>
      <c r="M50" s="41">
        <v>1287</v>
      </c>
      <c r="N50" s="41">
        <v>2</v>
      </c>
      <c r="O50" s="41">
        <v>25.6113</v>
      </c>
      <c r="P50" s="41">
        <v>3.9800000000000002E-2</v>
      </c>
      <c r="Q50" s="41">
        <v>1683</v>
      </c>
      <c r="R50" s="41">
        <v>30.125699999999998</v>
      </c>
      <c r="S50" s="41">
        <v>2321</v>
      </c>
      <c r="T50" s="41">
        <v>51.061999999999998</v>
      </c>
      <c r="U50" s="41">
        <v>2629</v>
      </c>
      <c r="V50" s="41">
        <v>47.6267</v>
      </c>
      <c r="W50" s="41">
        <v>3610</v>
      </c>
      <c r="X50" s="41">
        <v>76.713099999999997</v>
      </c>
    </row>
    <row r="51" spans="1:24" x14ac:dyDescent="0.35">
      <c r="A51" s="41" t="s">
        <v>512</v>
      </c>
      <c r="B51" s="41" t="s">
        <v>435</v>
      </c>
      <c r="C51" s="41" t="s">
        <v>12</v>
      </c>
      <c r="D51" s="41" t="s">
        <v>13</v>
      </c>
      <c r="E51" s="41" t="s">
        <v>13</v>
      </c>
      <c r="F51" s="41" t="s">
        <v>760</v>
      </c>
      <c r="G51" s="41">
        <v>5</v>
      </c>
      <c r="H51" s="41">
        <v>3894.8824572153999</v>
      </c>
      <c r="I51" s="41">
        <v>1854</v>
      </c>
      <c r="J51" s="41">
        <v>0</v>
      </c>
      <c r="K51" s="41">
        <v>34.298999999999999</v>
      </c>
      <c r="L51" s="41">
        <v>0</v>
      </c>
      <c r="M51" s="41">
        <v>2107</v>
      </c>
      <c r="N51" s="41">
        <v>524</v>
      </c>
      <c r="O51" s="41">
        <v>41.929300000000005</v>
      </c>
      <c r="P51" s="41">
        <v>10.4276</v>
      </c>
      <c r="Q51" s="41">
        <v>2297</v>
      </c>
      <c r="R51" s="41">
        <v>41.116300000000003</v>
      </c>
      <c r="S51" s="41">
        <v>3550</v>
      </c>
      <c r="T51" s="41">
        <v>78.099999999999994</v>
      </c>
      <c r="U51" s="41">
        <v>4151</v>
      </c>
      <c r="V51" s="41">
        <v>75.415300000000002</v>
      </c>
      <c r="W51" s="41">
        <v>6181</v>
      </c>
      <c r="X51" s="41">
        <v>130.45689999999999</v>
      </c>
    </row>
    <row r="52" spans="1:24" x14ac:dyDescent="0.35">
      <c r="A52" s="41" t="s">
        <v>512</v>
      </c>
      <c r="B52" s="41" t="s">
        <v>435</v>
      </c>
      <c r="C52" s="41" t="s">
        <v>12</v>
      </c>
      <c r="D52" s="41" t="s">
        <v>13</v>
      </c>
      <c r="E52" s="41" t="s">
        <v>13</v>
      </c>
      <c r="F52" s="41" t="s">
        <v>764</v>
      </c>
      <c r="G52" s="41">
        <v>9</v>
      </c>
      <c r="H52" s="41">
        <v>3894.8824572153999</v>
      </c>
      <c r="I52" s="41">
        <v>2143</v>
      </c>
      <c r="J52" s="41">
        <v>0</v>
      </c>
      <c r="K52" s="41">
        <v>42.645700000000005</v>
      </c>
      <c r="L52" s="41">
        <v>0</v>
      </c>
      <c r="M52" s="41"/>
      <c r="N52" s="41"/>
      <c r="O52" s="41"/>
      <c r="P52" s="41"/>
      <c r="Q52" s="41">
        <v>2456</v>
      </c>
      <c r="R52" s="41">
        <v>43.962400000000002</v>
      </c>
      <c r="S52" s="41"/>
      <c r="T52" s="41"/>
      <c r="U52" s="41">
        <v>4599</v>
      </c>
      <c r="V52" s="41">
        <v>86.608100000000007</v>
      </c>
      <c r="W52" s="41"/>
      <c r="X52" s="41"/>
    </row>
    <row r="53" spans="1:24" x14ac:dyDescent="0.35">
      <c r="A53" s="41" t="s">
        <v>512</v>
      </c>
      <c r="B53" s="41" t="s">
        <v>435</v>
      </c>
      <c r="C53" s="41" t="s">
        <v>12</v>
      </c>
      <c r="D53" s="41" t="s">
        <v>13</v>
      </c>
      <c r="E53" s="41" t="s">
        <v>13</v>
      </c>
      <c r="F53" s="41" t="s">
        <v>766</v>
      </c>
      <c r="G53" s="41">
        <v>11</v>
      </c>
      <c r="H53" s="41">
        <v>3894.8824572153999</v>
      </c>
      <c r="I53" s="41">
        <v>3520</v>
      </c>
      <c r="J53" s="41">
        <v>653</v>
      </c>
      <c r="K53" s="41">
        <v>70.048000000000002</v>
      </c>
      <c r="L53" s="41">
        <v>12.9947</v>
      </c>
      <c r="M53" s="41"/>
      <c r="N53" s="41"/>
      <c r="O53" s="41"/>
      <c r="P53" s="41"/>
      <c r="Q53" s="41">
        <v>4134</v>
      </c>
      <c r="R53" s="41">
        <v>73.998599999999996</v>
      </c>
      <c r="S53" s="41"/>
      <c r="T53" s="41"/>
      <c r="U53" s="41">
        <v>8307</v>
      </c>
      <c r="V53" s="41">
        <v>157.04129999999998</v>
      </c>
      <c r="W53" s="41"/>
      <c r="X53" s="41"/>
    </row>
    <row r="54" spans="1:24" x14ac:dyDescent="0.35">
      <c r="A54" s="41" t="s">
        <v>512</v>
      </c>
      <c r="B54" s="41" t="s">
        <v>435</v>
      </c>
      <c r="C54" s="41" t="s">
        <v>12</v>
      </c>
      <c r="D54" s="41" t="s">
        <v>13</v>
      </c>
      <c r="E54" s="41" t="s">
        <v>13</v>
      </c>
      <c r="F54" s="41" t="s">
        <v>765</v>
      </c>
      <c r="G54" s="41">
        <v>10</v>
      </c>
      <c r="H54" s="41">
        <v>3894.8824572153999</v>
      </c>
      <c r="I54" s="41">
        <v>2228</v>
      </c>
      <c r="J54" s="41">
        <v>536</v>
      </c>
      <c r="K54" s="41">
        <v>44.337200000000003</v>
      </c>
      <c r="L54" s="41">
        <v>10.666400000000001</v>
      </c>
      <c r="M54" s="41"/>
      <c r="N54" s="41"/>
      <c r="O54" s="41"/>
      <c r="P54" s="41"/>
      <c r="Q54" s="41">
        <v>3224</v>
      </c>
      <c r="R54" s="41">
        <v>57.709600000000002</v>
      </c>
      <c r="S54" s="41"/>
      <c r="T54" s="41"/>
      <c r="U54" s="41">
        <v>5988</v>
      </c>
      <c r="V54" s="41">
        <v>112.7132</v>
      </c>
      <c r="W54" s="41"/>
      <c r="X54" s="41"/>
    </row>
    <row r="55" spans="1:24" x14ac:dyDescent="0.35">
      <c r="A55" s="41" t="s">
        <v>512</v>
      </c>
      <c r="B55" s="41" t="s">
        <v>435</v>
      </c>
      <c r="C55" s="41" t="s">
        <v>12</v>
      </c>
      <c r="D55" s="41" t="s">
        <v>13</v>
      </c>
      <c r="E55" s="41" t="s">
        <v>13</v>
      </c>
      <c r="F55" s="41" t="s">
        <v>759</v>
      </c>
      <c r="G55" s="41">
        <v>4</v>
      </c>
      <c r="H55" s="41">
        <v>3894.8824572153999</v>
      </c>
      <c r="I55" s="41">
        <v>1321</v>
      </c>
      <c r="J55" s="41">
        <v>0</v>
      </c>
      <c r="K55" s="41">
        <v>24.438499999999998</v>
      </c>
      <c r="L55" s="41">
        <v>0</v>
      </c>
      <c r="M55" s="41">
        <v>2344</v>
      </c>
      <c r="N55" s="41">
        <v>311</v>
      </c>
      <c r="O55" s="41">
        <v>46.645600000000002</v>
      </c>
      <c r="P55" s="41">
        <v>6.1889000000000003</v>
      </c>
      <c r="Q55" s="41">
        <v>2912</v>
      </c>
      <c r="R55" s="41">
        <v>52.1248</v>
      </c>
      <c r="S55" s="41">
        <v>3848</v>
      </c>
      <c r="T55" s="41">
        <v>84.656000000000006</v>
      </c>
      <c r="U55" s="41">
        <v>4233</v>
      </c>
      <c r="V55" s="41">
        <v>76.563299999999998</v>
      </c>
      <c r="W55" s="41">
        <v>6503</v>
      </c>
      <c r="X55" s="41">
        <v>137.4905</v>
      </c>
    </row>
    <row r="56" spans="1:24" x14ac:dyDescent="0.35">
      <c r="A56" s="41" t="s">
        <v>512</v>
      </c>
      <c r="B56" s="41" t="s">
        <v>435</v>
      </c>
      <c r="C56" s="41" t="s">
        <v>12</v>
      </c>
      <c r="D56" s="41" t="s">
        <v>13</v>
      </c>
      <c r="E56" s="41" t="s">
        <v>13</v>
      </c>
      <c r="F56" s="41" t="s">
        <v>758</v>
      </c>
      <c r="G56" s="41">
        <v>3</v>
      </c>
      <c r="H56" s="41">
        <v>3894.8824572153999</v>
      </c>
      <c r="I56" s="41">
        <v>1878</v>
      </c>
      <c r="J56" s="41">
        <v>0</v>
      </c>
      <c r="K56" s="41">
        <v>34.742999999999995</v>
      </c>
      <c r="L56" s="41">
        <v>0</v>
      </c>
      <c r="M56" s="41">
        <v>2222</v>
      </c>
      <c r="N56" s="41">
        <v>0</v>
      </c>
      <c r="O56" s="41">
        <v>44.217800000000004</v>
      </c>
      <c r="P56" s="41">
        <v>0</v>
      </c>
      <c r="Q56" s="41">
        <v>2807</v>
      </c>
      <c r="R56" s="41">
        <v>50.2453</v>
      </c>
      <c r="S56" s="41">
        <v>3087</v>
      </c>
      <c r="T56" s="41">
        <v>67.914000000000001</v>
      </c>
      <c r="U56" s="41">
        <v>4685</v>
      </c>
      <c r="V56" s="41">
        <v>84.988299999999995</v>
      </c>
      <c r="W56" s="41">
        <v>5309</v>
      </c>
      <c r="X56" s="41">
        <v>112.1318</v>
      </c>
    </row>
    <row r="57" spans="1:24" x14ac:dyDescent="0.35">
      <c r="A57" s="41" t="s">
        <v>512</v>
      </c>
      <c r="B57" s="41" t="s">
        <v>435</v>
      </c>
      <c r="C57" s="41" t="s">
        <v>12</v>
      </c>
      <c r="D57" s="41" t="s">
        <v>13</v>
      </c>
      <c r="E57" s="41" t="s">
        <v>13</v>
      </c>
      <c r="F57" s="41" t="s">
        <v>767</v>
      </c>
      <c r="G57" s="41">
        <v>12</v>
      </c>
      <c r="H57" s="41">
        <v>3894.8824572153999</v>
      </c>
      <c r="I57" s="41">
        <v>3774</v>
      </c>
      <c r="J57" s="41">
        <v>322</v>
      </c>
      <c r="K57" s="41">
        <v>75.10260000000001</v>
      </c>
      <c r="L57" s="41">
        <v>6.4077999999999999</v>
      </c>
      <c r="M57" s="41"/>
      <c r="N57" s="41"/>
      <c r="O57" s="41"/>
      <c r="P57" s="41"/>
      <c r="Q57" s="41">
        <v>3185</v>
      </c>
      <c r="R57" s="41">
        <v>57.011499999999998</v>
      </c>
      <c r="S57" s="41"/>
      <c r="T57" s="41"/>
      <c r="U57" s="41">
        <v>7281</v>
      </c>
      <c r="V57" s="41">
        <v>138.52190000000002</v>
      </c>
      <c r="W57" s="41"/>
      <c r="X57" s="41"/>
    </row>
    <row r="58" spans="1:24" x14ac:dyDescent="0.35">
      <c r="A58" s="41" t="s">
        <v>512</v>
      </c>
      <c r="B58" s="41" t="s">
        <v>435</v>
      </c>
      <c r="C58" s="41" t="s">
        <v>12</v>
      </c>
      <c r="D58" s="41" t="s">
        <v>13</v>
      </c>
      <c r="E58" s="41" t="s">
        <v>13</v>
      </c>
      <c r="F58" s="41" t="s">
        <v>757</v>
      </c>
      <c r="G58" s="41">
        <v>2</v>
      </c>
      <c r="H58" s="41">
        <v>3894.8824572153999</v>
      </c>
      <c r="I58" s="41">
        <v>367</v>
      </c>
      <c r="J58" s="41">
        <v>190</v>
      </c>
      <c r="K58" s="41">
        <v>6.7894999999999994</v>
      </c>
      <c r="L58" s="41">
        <v>3.5149999999999997</v>
      </c>
      <c r="M58" s="41">
        <v>2339</v>
      </c>
      <c r="N58" s="41">
        <v>523</v>
      </c>
      <c r="O58" s="41">
        <v>46.546100000000003</v>
      </c>
      <c r="P58" s="41">
        <v>10.4077</v>
      </c>
      <c r="Q58" s="41">
        <v>2063</v>
      </c>
      <c r="R58" s="41">
        <v>36.927700000000002</v>
      </c>
      <c r="S58" s="41">
        <v>3238</v>
      </c>
      <c r="T58" s="41">
        <v>71.236000000000004</v>
      </c>
      <c r="U58" s="41">
        <v>2620</v>
      </c>
      <c r="V58" s="41">
        <v>47.232199999999999</v>
      </c>
      <c r="W58" s="41">
        <v>6100</v>
      </c>
      <c r="X58" s="41">
        <v>128.18979999999999</v>
      </c>
    </row>
    <row r="59" spans="1:24" x14ac:dyDescent="0.35">
      <c r="A59" s="41" t="s">
        <v>512</v>
      </c>
      <c r="B59" s="41" t="s">
        <v>435</v>
      </c>
      <c r="C59" s="41" t="s">
        <v>12</v>
      </c>
      <c r="D59" s="41" t="s">
        <v>13</v>
      </c>
      <c r="E59" s="41" t="s">
        <v>13</v>
      </c>
      <c r="F59" s="41" t="s">
        <v>763</v>
      </c>
      <c r="G59" s="41">
        <v>8</v>
      </c>
      <c r="H59" s="41">
        <v>3894.8824572153999</v>
      </c>
      <c r="I59" s="41">
        <v>29840</v>
      </c>
      <c r="J59" s="41">
        <v>584</v>
      </c>
      <c r="K59" s="41">
        <v>593.81600000000003</v>
      </c>
      <c r="L59" s="41">
        <v>11.621600000000001</v>
      </c>
      <c r="M59" s="41"/>
      <c r="N59" s="41"/>
      <c r="O59" s="41"/>
      <c r="P59" s="41"/>
      <c r="Q59" s="41">
        <v>3317</v>
      </c>
      <c r="R59" s="41">
        <v>59.374299999999998</v>
      </c>
      <c r="S59" s="41"/>
      <c r="T59" s="41"/>
      <c r="U59" s="41">
        <v>33741</v>
      </c>
      <c r="V59" s="41">
        <v>664.81189999999992</v>
      </c>
      <c r="W59" s="41"/>
      <c r="X59" s="41"/>
    </row>
    <row r="60" spans="1:24" x14ac:dyDescent="0.35">
      <c r="A60" s="41" t="s">
        <v>512</v>
      </c>
      <c r="B60" s="41" t="s">
        <v>435</v>
      </c>
      <c r="C60" s="41" t="s">
        <v>12</v>
      </c>
      <c r="D60" s="41" t="s">
        <v>13</v>
      </c>
      <c r="E60" s="41" t="s">
        <v>13</v>
      </c>
      <c r="F60" s="41" t="s">
        <v>762</v>
      </c>
      <c r="G60" s="41">
        <v>7</v>
      </c>
      <c r="H60" s="41">
        <v>3894.8824572153999</v>
      </c>
      <c r="I60" s="41">
        <v>1802</v>
      </c>
      <c r="J60" s="41">
        <v>955</v>
      </c>
      <c r="K60" s="41">
        <v>35.8598</v>
      </c>
      <c r="L60" s="41">
        <v>19.0045</v>
      </c>
      <c r="M60" s="41">
        <v>0</v>
      </c>
      <c r="N60" s="41">
        <v>1699</v>
      </c>
      <c r="O60" s="41">
        <v>0</v>
      </c>
      <c r="P60" s="41">
        <v>38.227499999999999</v>
      </c>
      <c r="Q60" s="41">
        <v>4621</v>
      </c>
      <c r="R60" s="41">
        <v>82.715900000000005</v>
      </c>
      <c r="S60" s="41">
        <v>4162</v>
      </c>
      <c r="T60" s="41">
        <v>91.563999999999993</v>
      </c>
      <c r="U60" s="41">
        <v>7378</v>
      </c>
      <c r="V60" s="41">
        <v>137.58019999999999</v>
      </c>
      <c r="W60" s="41">
        <v>5861</v>
      </c>
      <c r="X60" s="41">
        <v>129.79149999999998</v>
      </c>
    </row>
    <row r="61" spans="1:24" x14ac:dyDescent="0.35">
      <c r="A61" s="41" t="s">
        <v>512</v>
      </c>
      <c r="B61" s="41" t="s">
        <v>435</v>
      </c>
      <c r="C61" s="41" t="s">
        <v>12</v>
      </c>
      <c r="D61" s="41" t="s">
        <v>13</v>
      </c>
      <c r="E61" s="41" t="s">
        <v>13</v>
      </c>
      <c r="F61" s="41" t="s">
        <v>761</v>
      </c>
      <c r="G61" s="41">
        <v>6</v>
      </c>
      <c r="H61" s="41">
        <v>3894.8824572153999</v>
      </c>
      <c r="I61" s="41">
        <v>1310</v>
      </c>
      <c r="J61" s="41">
        <v>0</v>
      </c>
      <c r="K61" s="41">
        <v>26.069000000000003</v>
      </c>
      <c r="L61" s="41">
        <v>0</v>
      </c>
      <c r="M61" s="41">
        <v>3389</v>
      </c>
      <c r="N61" s="41">
        <v>2915</v>
      </c>
      <c r="O61" s="41">
        <v>76.252499999999998</v>
      </c>
      <c r="P61" s="41">
        <v>65.587499999999991</v>
      </c>
      <c r="Q61" s="41">
        <v>3202</v>
      </c>
      <c r="R61" s="41">
        <v>57.315800000000003</v>
      </c>
      <c r="S61" s="41">
        <v>4111</v>
      </c>
      <c r="T61" s="41">
        <v>90.441999999999993</v>
      </c>
      <c r="U61" s="41">
        <v>4512</v>
      </c>
      <c r="V61" s="41">
        <v>83.384800000000013</v>
      </c>
      <c r="W61" s="41">
        <v>10415</v>
      </c>
      <c r="X61" s="41">
        <v>232.28199999999998</v>
      </c>
    </row>
    <row r="62" spans="1:24" x14ac:dyDescent="0.35">
      <c r="A62" s="41" t="s">
        <v>587</v>
      </c>
      <c r="B62" s="41" t="s">
        <v>489</v>
      </c>
      <c r="C62" s="41" t="s">
        <v>18</v>
      </c>
      <c r="D62" s="41" t="s">
        <v>237</v>
      </c>
      <c r="E62" s="41" t="s">
        <v>237</v>
      </c>
      <c r="F62" s="41" t="s">
        <v>756</v>
      </c>
      <c r="G62" s="41">
        <v>1</v>
      </c>
      <c r="H62" s="41">
        <v>8530.2648066053007</v>
      </c>
      <c r="I62" s="41">
        <v>88623</v>
      </c>
      <c r="J62" s="41">
        <v>630</v>
      </c>
      <c r="K62" s="41">
        <v>1639.5255</v>
      </c>
      <c r="L62" s="41">
        <v>11.654999999999999</v>
      </c>
      <c r="M62" s="41">
        <v>14828</v>
      </c>
      <c r="N62" s="41">
        <v>35253</v>
      </c>
      <c r="O62" s="41">
        <v>295.0772</v>
      </c>
      <c r="P62" s="41">
        <v>701.53470000000004</v>
      </c>
      <c r="Q62" s="41">
        <v>0</v>
      </c>
      <c r="R62" s="41">
        <v>0</v>
      </c>
      <c r="S62" s="41">
        <v>1114</v>
      </c>
      <c r="T62" s="41">
        <v>24.507999999999999</v>
      </c>
      <c r="U62" s="41">
        <v>89253</v>
      </c>
      <c r="V62" s="41">
        <v>1651.1804999999999</v>
      </c>
      <c r="W62" s="41">
        <v>51195</v>
      </c>
      <c r="X62" s="41">
        <v>1021.1199000000001</v>
      </c>
    </row>
    <row r="63" spans="1:24" x14ac:dyDescent="0.35">
      <c r="A63" s="41" t="s">
        <v>587</v>
      </c>
      <c r="B63" s="41" t="s">
        <v>489</v>
      </c>
      <c r="C63" s="41" t="s">
        <v>18</v>
      </c>
      <c r="D63" s="41" t="s">
        <v>237</v>
      </c>
      <c r="E63" s="41" t="s">
        <v>237</v>
      </c>
      <c r="F63" s="41" t="s">
        <v>760</v>
      </c>
      <c r="G63" s="41">
        <v>5</v>
      </c>
      <c r="H63" s="41">
        <v>8530.2648066053007</v>
      </c>
      <c r="I63" s="41">
        <v>18884</v>
      </c>
      <c r="J63" s="41">
        <v>7</v>
      </c>
      <c r="K63" s="41">
        <v>349.35399999999998</v>
      </c>
      <c r="L63" s="41">
        <v>0.1295</v>
      </c>
      <c r="M63" s="41">
        <v>13637</v>
      </c>
      <c r="N63" s="41">
        <v>1275</v>
      </c>
      <c r="O63" s="41">
        <v>271.37630000000001</v>
      </c>
      <c r="P63" s="41">
        <v>25.372500000000002</v>
      </c>
      <c r="Q63" s="41">
        <v>1324</v>
      </c>
      <c r="R63" s="41">
        <v>23.6996</v>
      </c>
      <c r="S63" s="41">
        <v>1720</v>
      </c>
      <c r="T63" s="41">
        <v>37.840000000000003</v>
      </c>
      <c r="U63" s="41">
        <v>20215</v>
      </c>
      <c r="V63" s="41">
        <v>373.18309999999997</v>
      </c>
      <c r="W63" s="41">
        <v>16632</v>
      </c>
      <c r="X63" s="41">
        <v>334.58879999999999</v>
      </c>
    </row>
    <row r="64" spans="1:24" x14ac:dyDescent="0.35">
      <c r="A64" s="41" t="s">
        <v>587</v>
      </c>
      <c r="B64" s="41" t="s">
        <v>489</v>
      </c>
      <c r="C64" s="41" t="s">
        <v>18</v>
      </c>
      <c r="D64" s="41" t="s">
        <v>237</v>
      </c>
      <c r="E64" s="41" t="s">
        <v>237</v>
      </c>
      <c r="F64" s="41" t="s">
        <v>764</v>
      </c>
      <c r="G64" s="41">
        <v>9</v>
      </c>
      <c r="H64" s="41">
        <v>8530.2648066053007</v>
      </c>
      <c r="I64" s="41">
        <v>14990</v>
      </c>
      <c r="J64" s="41">
        <v>328</v>
      </c>
      <c r="K64" s="41">
        <v>298.30099999999999</v>
      </c>
      <c r="L64" s="41">
        <v>6.5272000000000006</v>
      </c>
      <c r="M64" s="41"/>
      <c r="N64" s="41"/>
      <c r="O64" s="41"/>
      <c r="P64" s="41"/>
      <c r="Q64" s="41">
        <v>1152</v>
      </c>
      <c r="R64" s="41">
        <v>20.620799999999999</v>
      </c>
      <c r="S64" s="41"/>
      <c r="T64" s="41"/>
      <c r="U64" s="41">
        <v>16470</v>
      </c>
      <c r="V64" s="41">
        <v>325.44899999999996</v>
      </c>
      <c r="W64" s="41"/>
      <c r="X64" s="41"/>
    </row>
    <row r="65" spans="1:24" x14ac:dyDescent="0.35">
      <c r="A65" s="41" t="s">
        <v>587</v>
      </c>
      <c r="B65" s="41" t="s">
        <v>489</v>
      </c>
      <c r="C65" s="41" t="s">
        <v>18</v>
      </c>
      <c r="D65" s="41" t="s">
        <v>237</v>
      </c>
      <c r="E65" s="41" t="s">
        <v>237</v>
      </c>
      <c r="F65" s="41" t="s">
        <v>766</v>
      </c>
      <c r="G65" s="41">
        <v>11</v>
      </c>
      <c r="H65" s="41">
        <v>8530.2648066053007</v>
      </c>
      <c r="I65" s="41">
        <v>17088</v>
      </c>
      <c r="J65" s="41">
        <v>185</v>
      </c>
      <c r="K65" s="41">
        <v>340.05119999999999</v>
      </c>
      <c r="L65" s="41">
        <v>3.6815000000000002</v>
      </c>
      <c r="M65" s="41"/>
      <c r="N65" s="41"/>
      <c r="O65" s="41"/>
      <c r="P65" s="41"/>
      <c r="Q65" s="41">
        <v>1394</v>
      </c>
      <c r="R65" s="41">
        <v>24.9526</v>
      </c>
      <c r="S65" s="41"/>
      <c r="T65" s="41"/>
      <c r="U65" s="41">
        <v>18667</v>
      </c>
      <c r="V65" s="41">
        <v>368.68530000000004</v>
      </c>
      <c r="W65" s="41"/>
      <c r="X65" s="41"/>
    </row>
    <row r="66" spans="1:24" x14ac:dyDescent="0.35">
      <c r="A66" s="41" t="s">
        <v>587</v>
      </c>
      <c r="B66" s="41" t="s">
        <v>489</v>
      </c>
      <c r="C66" s="41" t="s">
        <v>18</v>
      </c>
      <c r="D66" s="41" t="s">
        <v>237</v>
      </c>
      <c r="E66" s="41" t="s">
        <v>237</v>
      </c>
      <c r="F66" s="41" t="s">
        <v>765</v>
      </c>
      <c r="G66" s="41">
        <v>10</v>
      </c>
      <c r="H66" s="41">
        <v>8530.2648066053007</v>
      </c>
      <c r="I66" s="41">
        <v>15681</v>
      </c>
      <c r="J66" s="41">
        <v>45521</v>
      </c>
      <c r="K66" s="41">
        <v>312.05189999999999</v>
      </c>
      <c r="L66" s="41">
        <v>905.86790000000008</v>
      </c>
      <c r="M66" s="41"/>
      <c r="N66" s="41"/>
      <c r="O66" s="41"/>
      <c r="P66" s="41"/>
      <c r="Q66" s="41">
        <v>1372</v>
      </c>
      <c r="R66" s="41">
        <v>24.558800000000002</v>
      </c>
      <c r="S66" s="41"/>
      <c r="T66" s="41"/>
      <c r="U66" s="41">
        <v>62574</v>
      </c>
      <c r="V66" s="41">
        <v>1242.4786000000001</v>
      </c>
      <c r="W66" s="41"/>
      <c r="X66" s="41"/>
    </row>
    <row r="67" spans="1:24" x14ac:dyDescent="0.35">
      <c r="A67" s="41" t="s">
        <v>587</v>
      </c>
      <c r="B67" s="41" t="s">
        <v>489</v>
      </c>
      <c r="C67" s="41" t="s">
        <v>18</v>
      </c>
      <c r="D67" s="41" t="s">
        <v>237</v>
      </c>
      <c r="E67" s="41" t="s">
        <v>237</v>
      </c>
      <c r="F67" s="41" t="s">
        <v>759</v>
      </c>
      <c r="G67" s="41">
        <v>4</v>
      </c>
      <c r="H67" s="41">
        <v>8530.2648066053007</v>
      </c>
      <c r="I67" s="41">
        <v>17412</v>
      </c>
      <c r="J67" s="41">
        <v>8</v>
      </c>
      <c r="K67" s="41">
        <v>322.12199999999996</v>
      </c>
      <c r="L67" s="41">
        <v>0.14799999999999999</v>
      </c>
      <c r="M67" s="41">
        <v>14177</v>
      </c>
      <c r="N67" s="41">
        <v>762</v>
      </c>
      <c r="O67" s="41">
        <v>282.1223</v>
      </c>
      <c r="P67" s="41">
        <v>15.1638</v>
      </c>
      <c r="Q67" s="41">
        <v>850</v>
      </c>
      <c r="R67" s="41">
        <v>15.215</v>
      </c>
      <c r="S67" s="41">
        <v>1931</v>
      </c>
      <c r="T67" s="41">
        <v>42.481999999999999</v>
      </c>
      <c r="U67" s="41">
        <v>18270</v>
      </c>
      <c r="V67" s="41">
        <v>337.48499999999996</v>
      </c>
      <c r="W67" s="41">
        <v>16870</v>
      </c>
      <c r="X67" s="41">
        <v>339.7681</v>
      </c>
    </row>
    <row r="68" spans="1:24" x14ac:dyDescent="0.35">
      <c r="A68" s="41" t="s">
        <v>587</v>
      </c>
      <c r="B68" s="41" t="s">
        <v>489</v>
      </c>
      <c r="C68" s="41" t="s">
        <v>18</v>
      </c>
      <c r="D68" s="41" t="s">
        <v>237</v>
      </c>
      <c r="E68" s="41" t="s">
        <v>237</v>
      </c>
      <c r="F68" s="41" t="s">
        <v>758</v>
      </c>
      <c r="G68" s="41">
        <v>3</v>
      </c>
      <c r="H68" s="41">
        <v>8530.2648066053007</v>
      </c>
      <c r="I68" s="41">
        <v>21581</v>
      </c>
      <c r="J68" s="41">
        <v>809</v>
      </c>
      <c r="K68" s="41">
        <v>399.24849999999998</v>
      </c>
      <c r="L68" s="41">
        <v>14.9665</v>
      </c>
      <c r="M68" s="41">
        <v>35788</v>
      </c>
      <c r="N68" s="41">
        <v>2450</v>
      </c>
      <c r="O68" s="41">
        <v>712.18119999999999</v>
      </c>
      <c r="P68" s="41">
        <v>48.755000000000003</v>
      </c>
      <c r="Q68" s="41">
        <v>0</v>
      </c>
      <c r="R68" s="41">
        <v>0</v>
      </c>
      <c r="S68" s="41">
        <v>1192</v>
      </c>
      <c r="T68" s="41">
        <v>26.224</v>
      </c>
      <c r="U68" s="41">
        <v>22390</v>
      </c>
      <c r="V68" s="41">
        <v>414.21499999999997</v>
      </c>
      <c r="W68" s="41">
        <v>39430</v>
      </c>
      <c r="X68" s="41">
        <v>787.16020000000003</v>
      </c>
    </row>
    <row r="69" spans="1:24" x14ac:dyDescent="0.35">
      <c r="A69" s="41" t="s">
        <v>587</v>
      </c>
      <c r="B69" s="41" t="s">
        <v>489</v>
      </c>
      <c r="C69" s="41" t="s">
        <v>18</v>
      </c>
      <c r="D69" s="41" t="s">
        <v>237</v>
      </c>
      <c r="E69" s="41" t="s">
        <v>237</v>
      </c>
      <c r="F69" s="41" t="s">
        <v>767</v>
      </c>
      <c r="G69" s="41">
        <v>12</v>
      </c>
      <c r="H69" s="41">
        <v>8530.2648066053007</v>
      </c>
      <c r="I69" s="41">
        <v>15218</v>
      </c>
      <c r="J69" s="41">
        <v>669</v>
      </c>
      <c r="K69" s="41">
        <v>302.83820000000003</v>
      </c>
      <c r="L69" s="41">
        <v>13.3131</v>
      </c>
      <c r="M69" s="41"/>
      <c r="N69" s="41"/>
      <c r="O69" s="41"/>
      <c r="P69" s="41"/>
      <c r="Q69" s="41">
        <v>1238</v>
      </c>
      <c r="R69" s="41">
        <v>22.1602</v>
      </c>
      <c r="S69" s="41"/>
      <c r="T69" s="41"/>
      <c r="U69" s="41">
        <v>17125</v>
      </c>
      <c r="V69" s="41">
        <v>338.31150000000002</v>
      </c>
      <c r="W69" s="41"/>
      <c r="X69" s="41"/>
    </row>
    <row r="70" spans="1:24" x14ac:dyDescent="0.35">
      <c r="A70" s="41" t="s">
        <v>587</v>
      </c>
      <c r="B70" s="41" t="s">
        <v>489</v>
      </c>
      <c r="C70" s="41" t="s">
        <v>18</v>
      </c>
      <c r="D70" s="41" t="s">
        <v>237</v>
      </c>
      <c r="E70" s="41" t="s">
        <v>237</v>
      </c>
      <c r="F70" s="41" t="s">
        <v>757</v>
      </c>
      <c r="G70" s="41">
        <v>2</v>
      </c>
      <c r="H70" s="41">
        <v>8530.2648066053007</v>
      </c>
      <c r="I70" s="41">
        <v>20572</v>
      </c>
      <c r="J70" s="41">
        <v>64</v>
      </c>
      <c r="K70" s="41">
        <v>380.58199999999999</v>
      </c>
      <c r="L70" s="41">
        <v>1.1839999999999999</v>
      </c>
      <c r="M70" s="41">
        <v>13114</v>
      </c>
      <c r="N70" s="41">
        <v>10143</v>
      </c>
      <c r="O70" s="41">
        <v>260.96860000000004</v>
      </c>
      <c r="P70" s="41">
        <v>201.84570000000002</v>
      </c>
      <c r="Q70" s="41">
        <v>0</v>
      </c>
      <c r="R70" s="41">
        <v>0</v>
      </c>
      <c r="S70" s="41">
        <v>1264</v>
      </c>
      <c r="T70" s="41">
        <v>27.808</v>
      </c>
      <c r="U70" s="41">
        <v>20636</v>
      </c>
      <c r="V70" s="41">
        <v>381.76600000000002</v>
      </c>
      <c r="W70" s="41">
        <v>24521</v>
      </c>
      <c r="X70" s="41">
        <v>490.62230000000005</v>
      </c>
    </row>
    <row r="71" spans="1:24" x14ac:dyDescent="0.35">
      <c r="A71" s="41" t="s">
        <v>587</v>
      </c>
      <c r="B71" s="41" t="s">
        <v>489</v>
      </c>
      <c r="C71" s="41" t="s">
        <v>18</v>
      </c>
      <c r="D71" s="41" t="s">
        <v>237</v>
      </c>
      <c r="E71" s="41" t="s">
        <v>237</v>
      </c>
      <c r="F71" s="41" t="s">
        <v>763</v>
      </c>
      <c r="G71" s="41">
        <v>8</v>
      </c>
      <c r="H71" s="41">
        <v>8530.2648066053007</v>
      </c>
      <c r="I71" s="41">
        <v>18503</v>
      </c>
      <c r="J71" s="41">
        <v>20618</v>
      </c>
      <c r="K71" s="41">
        <v>368.2097</v>
      </c>
      <c r="L71" s="41">
        <v>410.29820000000001</v>
      </c>
      <c r="M71" s="41"/>
      <c r="N71" s="41"/>
      <c r="O71" s="41"/>
      <c r="P71" s="41"/>
      <c r="Q71" s="41">
        <v>1348</v>
      </c>
      <c r="R71" s="41">
        <v>24.129200000000001</v>
      </c>
      <c r="S71" s="41"/>
      <c r="T71" s="41"/>
      <c r="U71" s="41">
        <v>40469</v>
      </c>
      <c r="V71" s="41">
        <v>802.63710000000003</v>
      </c>
      <c r="W71" s="41"/>
      <c r="X71" s="41"/>
    </row>
    <row r="72" spans="1:24" x14ac:dyDescent="0.35">
      <c r="A72" s="41" t="s">
        <v>587</v>
      </c>
      <c r="B72" s="41" t="s">
        <v>489</v>
      </c>
      <c r="C72" s="41" t="s">
        <v>18</v>
      </c>
      <c r="D72" s="41" t="s">
        <v>237</v>
      </c>
      <c r="E72" s="41" t="s">
        <v>237</v>
      </c>
      <c r="F72" s="41" t="s">
        <v>762</v>
      </c>
      <c r="G72" s="41">
        <v>7</v>
      </c>
      <c r="H72" s="41">
        <v>8530.2648066053007</v>
      </c>
      <c r="I72" s="41">
        <v>18561</v>
      </c>
      <c r="J72" s="41">
        <v>3260</v>
      </c>
      <c r="K72" s="41">
        <v>369.3639</v>
      </c>
      <c r="L72" s="41">
        <v>64.874000000000009</v>
      </c>
      <c r="M72" s="41">
        <v>0</v>
      </c>
      <c r="N72" s="41">
        <v>15586</v>
      </c>
      <c r="O72" s="41">
        <v>0</v>
      </c>
      <c r="P72" s="41">
        <v>350.685</v>
      </c>
      <c r="Q72" s="41">
        <v>1332</v>
      </c>
      <c r="R72" s="41">
        <v>23.8428</v>
      </c>
      <c r="S72" s="41">
        <v>1684</v>
      </c>
      <c r="T72" s="41">
        <v>37.048000000000002</v>
      </c>
      <c r="U72" s="41">
        <v>23153</v>
      </c>
      <c r="V72" s="41">
        <v>458.08070000000004</v>
      </c>
      <c r="W72" s="41">
        <v>17270</v>
      </c>
      <c r="X72" s="41">
        <v>387.733</v>
      </c>
    </row>
    <row r="73" spans="1:24" x14ac:dyDescent="0.35">
      <c r="A73" s="41" t="s">
        <v>587</v>
      </c>
      <c r="B73" s="41" t="s">
        <v>489</v>
      </c>
      <c r="C73" s="41" t="s">
        <v>18</v>
      </c>
      <c r="D73" s="41" t="s">
        <v>237</v>
      </c>
      <c r="E73" s="41" t="s">
        <v>237</v>
      </c>
      <c r="F73" s="41" t="s">
        <v>761</v>
      </c>
      <c r="G73" s="41">
        <v>6</v>
      </c>
      <c r="H73" s="41">
        <v>8530.2648066053007</v>
      </c>
      <c r="I73" s="41">
        <v>17980</v>
      </c>
      <c r="J73" s="41">
        <v>10914</v>
      </c>
      <c r="K73" s="41">
        <v>357.80200000000002</v>
      </c>
      <c r="L73" s="41">
        <v>217.18860000000001</v>
      </c>
      <c r="M73" s="41">
        <v>14528</v>
      </c>
      <c r="N73" s="41">
        <v>5807</v>
      </c>
      <c r="O73" s="41">
        <v>326.88</v>
      </c>
      <c r="P73" s="41">
        <v>130.6575</v>
      </c>
      <c r="Q73" s="41">
        <v>1288</v>
      </c>
      <c r="R73" s="41">
        <v>23.055199999999999</v>
      </c>
      <c r="S73" s="41">
        <v>1650</v>
      </c>
      <c r="T73" s="41">
        <v>36.299999999999997</v>
      </c>
      <c r="U73" s="41">
        <v>30182</v>
      </c>
      <c r="V73" s="41">
        <v>598.0458000000001</v>
      </c>
      <c r="W73" s="41">
        <v>21985</v>
      </c>
      <c r="X73" s="41">
        <v>493.83750000000003</v>
      </c>
    </row>
    <row r="74" spans="1:24" x14ac:dyDescent="0.35">
      <c r="A74" s="41" t="s">
        <v>676</v>
      </c>
      <c r="B74" s="41" t="s">
        <v>435</v>
      </c>
      <c r="C74" s="41" t="s">
        <v>12</v>
      </c>
      <c r="D74" s="41" t="s">
        <v>14</v>
      </c>
      <c r="E74" s="41" t="s">
        <v>14</v>
      </c>
      <c r="F74" s="41" t="s">
        <v>756</v>
      </c>
      <c r="G74" s="41">
        <v>1</v>
      </c>
      <c r="H74" s="41">
        <v>2392.8406157285199</v>
      </c>
      <c r="I74" s="41">
        <v>207</v>
      </c>
      <c r="J74" s="41">
        <v>0</v>
      </c>
      <c r="K74" s="41">
        <v>3.8294999999999999</v>
      </c>
      <c r="L74" s="41">
        <v>0</v>
      </c>
      <c r="M74" s="41">
        <v>283</v>
      </c>
      <c r="N74" s="41">
        <v>0</v>
      </c>
      <c r="O74" s="41">
        <v>5.6317000000000004</v>
      </c>
      <c r="P74" s="41">
        <v>0</v>
      </c>
      <c r="Q74" s="41">
        <v>803</v>
      </c>
      <c r="R74" s="41">
        <v>14.373699999999999</v>
      </c>
      <c r="S74" s="41">
        <v>1415</v>
      </c>
      <c r="T74" s="41">
        <v>31.13</v>
      </c>
      <c r="U74" s="41">
        <v>1010</v>
      </c>
      <c r="V74" s="41">
        <v>18.203199999999999</v>
      </c>
      <c r="W74" s="41">
        <v>1698</v>
      </c>
      <c r="X74" s="41">
        <v>36.761699999999998</v>
      </c>
    </row>
    <row r="75" spans="1:24" x14ac:dyDescent="0.35">
      <c r="A75" s="41" t="s">
        <v>676</v>
      </c>
      <c r="B75" s="41" t="s">
        <v>435</v>
      </c>
      <c r="C75" s="41" t="s">
        <v>12</v>
      </c>
      <c r="D75" s="41" t="s">
        <v>14</v>
      </c>
      <c r="E75" s="41" t="s">
        <v>14</v>
      </c>
      <c r="F75" s="41" t="s">
        <v>760</v>
      </c>
      <c r="G75" s="41">
        <v>5</v>
      </c>
      <c r="H75" s="41">
        <v>2392.8406157285199</v>
      </c>
      <c r="I75" s="41">
        <v>124</v>
      </c>
      <c r="J75" s="41">
        <v>0</v>
      </c>
      <c r="K75" s="41">
        <v>2.294</v>
      </c>
      <c r="L75" s="41">
        <v>0</v>
      </c>
      <c r="M75" s="41">
        <v>102</v>
      </c>
      <c r="N75" s="41">
        <v>0</v>
      </c>
      <c r="O75" s="41">
        <v>2.0298000000000003</v>
      </c>
      <c r="P75" s="41">
        <v>0</v>
      </c>
      <c r="Q75" s="41">
        <v>495</v>
      </c>
      <c r="R75" s="41">
        <v>8.8605</v>
      </c>
      <c r="S75" s="41">
        <v>411</v>
      </c>
      <c r="T75" s="41">
        <v>9.0419999999999998</v>
      </c>
      <c r="U75" s="41">
        <v>619</v>
      </c>
      <c r="V75" s="41">
        <v>11.154500000000001</v>
      </c>
      <c r="W75" s="41">
        <v>513</v>
      </c>
      <c r="X75" s="41">
        <v>11.0718</v>
      </c>
    </row>
    <row r="76" spans="1:24" x14ac:dyDescent="0.35">
      <c r="A76" s="41" t="s">
        <v>676</v>
      </c>
      <c r="B76" s="41" t="s">
        <v>435</v>
      </c>
      <c r="C76" s="41" t="s">
        <v>12</v>
      </c>
      <c r="D76" s="41" t="s">
        <v>14</v>
      </c>
      <c r="E76" s="41" t="s">
        <v>14</v>
      </c>
      <c r="F76" s="41" t="s">
        <v>764</v>
      </c>
      <c r="G76" s="41">
        <v>9</v>
      </c>
      <c r="H76" s="41">
        <v>2392.8406157285199</v>
      </c>
      <c r="I76" s="41">
        <v>152</v>
      </c>
      <c r="J76" s="41">
        <v>0</v>
      </c>
      <c r="K76" s="41">
        <v>3.0247999999999999</v>
      </c>
      <c r="L76" s="41">
        <v>0</v>
      </c>
      <c r="M76" s="41"/>
      <c r="N76" s="41"/>
      <c r="O76" s="41"/>
      <c r="P76" s="41"/>
      <c r="Q76" s="41">
        <v>519</v>
      </c>
      <c r="R76" s="41">
        <v>9.2901000000000007</v>
      </c>
      <c r="S76" s="41"/>
      <c r="T76" s="41"/>
      <c r="U76" s="41">
        <v>671</v>
      </c>
      <c r="V76" s="41">
        <v>12.314900000000002</v>
      </c>
      <c r="W76" s="41"/>
      <c r="X76" s="41"/>
    </row>
    <row r="77" spans="1:24" x14ac:dyDescent="0.35">
      <c r="A77" s="41" t="s">
        <v>676</v>
      </c>
      <c r="B77" s="41" t="s">
        <v>435</v>
      </c>
      <c r="C77" s="41" t="s">
        <v>12</v>
      </c>
      <c r="D77" s="41" t="s">
        <v>14</v>
      </c>
      <c r="E77" s="41" t="s">
        <v>14</v>
      </c>
      <c r="F77" s="41" t="s">
        <v>766</v>
      </c>
      <c r="G77" s="41">
        <v>11</v>
      </c>
      <c r="H77" s="41">
        <v>2392.8406157285199</v>
      </c>
      <c r="I77" s="41">
        <v>538</v>
      </c>
      <c r="J77" s="41">
        <v>0</v>
      </c>
      <c r="K77" s="41">
        <v>10.706200000000001</v>
      </c>
      <c r="L77" s="41">
        <v>0</v>
      </c>
      <c r="M77" s="41"/>
      <c r="N77" s="41"/>
      <c r="O77" s="41"/>
      <c r="P77" s="41"/>
      <c r="Q77" s="41">
        <v>1000</v>
      </c>
      <c r="R77" s="41">
        <v>17.899999999999999</v>
      </c>
      <c r="S77" s="41"/>
      <c r="T77" s="41"/>
      <c r="U77" s="41">
        <v>1538</v>
      </c>
      <c r="V77" s="41">
        <v>28.606200000000001</v>
      </c>
      <c r="W77" s="41"/>
      <c r="X77" s="41"/>
    </row>
    <row r="78" spans="1:24" x14ac:dyDescent="0.35">
      <c r="A78" s="41" t="s">
        <v>676</v>
      </c>
      <c r="B78" s="41" t="s">
        <v>435</v>
      </c>
      <c r="C78" s="41" t="s">
        <v>12</v>
      </c>
      <c r="D78" s="41" t="s">
        <v>14</v>
      </c>
      <c r="E78" s="41" t="s">
        <v>14</v>
      </c>
      <c r="F78" s="41" t="s">
        <v>765</v>
      </c>
      <c r="G78" s="41">
        <v>10</v>
      </c>
      <c r="H78" s="41">
        <v>2392.8406157285199</v>
      </c>
      <c r="I78" s="41">
        <v>402</v>
      </c>
      <c r="J78" s="41">
        <v>0</v>
      </c>
      <c r="K78" s="41">
        <v>7.9998000000000005</v>
      </c>
      <c r="L78" s="41">
        <v>0</v>
      </c>
      <c r="M78" s="41"/>
      <c r="N78" s="41"/>
      <c r="O78" s="41"/>
      <c r="P78" s="41"/>
      <c r="Q78" s="41">
        <v>2673</v>
      </c>
      <c r="R78" s="41">
        <v>47.846699999999998</v>
      </c>
      <c r="S78" s="41"/>
      <c r="T78" s="41"/>
      <c r="U78" s="41">
        <v>3075</v>
      </c>
      <c r="V78" s="41">
        <v>55.846499999999999</v>
      </c>
      <c r="W78" s="41"/>
      <c r="X78" s="41"/>
    </row>
    <row r="79" spans="1:24" x14ac:dyDescent="0.35">
      <c r="A79" s="41" t="s">
        <v>676</v>
      </c>
      <c r="B79" s="41" t="s">
        <v>435</v>
      </c>
      <c r="C79" s="41" t="s">
        <v>12</v>
      </c>
      <c r="D79" s="41" t="s">
        <v>14</v>
      </c>
      <c r="E79" s="41" t="s">
        <v>14</v>
      </c>
      <c r="F79" s="41" t="s">
        <v>759</v>
      </c>
      <c r="G79" s="41">
        <v>4</v>
      </c>
      <c r="H79" s="41">
        <v>2392.8406157285199</v>
      </c>
      <c r="I79" s="41">
        <v>144</v>
      </c>
      <c r="J79" s="41">
        <v>0</v>
      </c>
      <c r="K79" s="41">
        <v>2.6639999999999997</v>
      </c>
      <c r="L79" s="41">
        <v>0</v>
      </c>
      <c r="M79" s="41">
        <v>216</v>
      </c>
      <c r="N79" s="41">
        <v>0</v>
      </c>
      <c r="O79" s="41">
        <v>4.2984</v>
      </c>
      <c r="P79" s="41">
        <v>0</v>
      </c>
      <c r="Q79" s="41">
        <v>640</v>
      </c>
      <c r="R79" s="41">
        <v>11.456</v>
      </c>
      <c r="S79" s="41">
        <v>700</v>
      </c>
      <c r="T79" s="41">
        <v>15.4</v>
      </c>
      <c r="U79" s="41">
        <v>784</v>
      </c>
      <c r="V79" s="41">
        <v>14.12</v>
      </c>
      <c r="W79" s="41">
        <v>916</v>
      </c>
      <c r="X79" s="41">
        <v>19.698399999999999</v>
      </c>
    </row>
    <row r="80" spans="1:24" x14ac:dyDescent="0.35">
      <c r="A80" s="41" t="s">
        <v>676</v>
      </c>
      <c r="B80" s="41" t="s">
        <v>435</v>
      </c>
      <c r="C80" s="41" t="s">
        <v>12</v>
      </c>
      <c r="D80" s="41" t="s">
        <v>14</v>
      </c>
      <c r="E80" s="41" t="s">
        <v>14</v>
      </c>
      <c r="F80" s="41" t="s">
        <v>758</v>
      </c>
      <c r="G80" s="41">
        <v>3</v>
      </c>
      <c r="H80" s="41">
        <v>2392.8406157285199</v>
      </c>
      <c r="I80" s="41">
        <v>252</v>
      </c>
      <c r="J80" s="41">
        <v>0</v>
      </c>
      <c r="K80" s="41">
        <v>4.6619999999999999</v>
      </c>
      <c r="L80" s="41">
        <v>0</v>
      </c>
      <c r="M80" s="41">
        <v>108</v>
      </c>
      <c r="N80" s="41">
        <v>0</v>
      </c>
      <c r="O80" s="41">
        <v>2.1492</v>
      </c>
      <c r="P80" s="41">
        <v>0</v>
      </c>
      <c r="Q80" s="41">
        <v>694</v>
      </c>
      <c r="R80" s="41">
        <v>12.422599999999999</v>
      </c>
      <c r="S80" s="41">
        <v>916</v>
      </c>
      <c r="T80" s="41">
        <v>20.152000000000001</v>
      </c>
      <c r="U80" s="41">
        <v>946</v>
      </c>
      <c r="V80" s="41">
        <v>17.084599999999998</v>
      </c>
      <c r="W80" s="41">
        <v>1024</v>
      </c>
      <c r="X80" s="41">
        <v>22.301200000000001</v>
      </c>
    </row>
    <row r="81" spans="1:24" x14ac:dyDescent="0.35">
      <c r="A81" s="41" t="s">
        <v>676</v>
      </c>
      <c r="B81" s="41" t="s">
        <v>435</v>
      </c>
      <c r="C81" s="41" t="s">
        <v>12</v>
      </c>
      <c r="D81" s="41" t="s">
        <v>14</v>
      </c>
      <c r="E81" s="41" t="s">
        <v>14</v>
      </c>
      <c r="F81" s="41" t="s">
        <v>767</v>
      </c>
      <c r="G81" s="41">
        <v>12</v>
      </c>
      <c r="H81" s="41">
        <v>2392.8406157285199</v>
      </c>
      <c r="I81" s="41">
        <v>276</v>
      </c>
      <c r="J81" s="41">
        <v>0</v>
      </c>
      <c r="K81" s="41">
        <v>5.4923999999999999</v>
      </c>
      <c r="L81" s="41">
        <v>0</v>
      </c>
      <c r="M81" s="41"/>
      <c r="N81" s="41"/>
      <c r="O81" s="41"/>
      <c r="P81" s="41"/>
      <c r="Q81" s="41">
        <v>2319</v>
      </c>
      <c r="R81" s="41">
        <v>41.510100000000001</v>
      </c>
      <c r="S81" s="41"/>
      <c r="T81" s="41"/>
      <c r="U81" s="41">
        <v>2595</v>
      </c>
      <c r="V81" s="41">
        <v>47.002499999999998</v>
      </c>
      <c r="W81" s="41"/>
      <c r="X81" s="41"/>
    </row>
    <row r="82" spans="1:24" x14ac:dyDescent="0.35">
      <c r="A82" s="41" t="s">
        <v>676</v>
      </c>
      <c r="B82" s="41" t="s">
        <v>435</v>
      </c>
      <c r="C82" s="41" t="s">
        <v>12</v>
      </c>
      <c r="D82" s="41" t="s">
        <v>14</v>
      </c>
      <c r="E82" s="41" t="s">
        <v>14</v>
      </c>
      <c r="F82" s="41" t="s">
        <v>757</v>
      </c>
      <c r="G82" s="41">
        <v>2</v>
      </c>
      <c r="H82" s="41">
        <v>2392.8406157285199</v>
      </c>
      <c r="I82" s="41">
        <v>150</v>
      </c>
      <c r="J82" s="41">
        <v>0</v>
      </c>
      <c r="K82" s="41">
        <v>2.7749999999999999</v>
      </c>
      <c r="L82" s="41">
        <v>0</v>
      </c>
      <c r="M82" s="41">
        <v>214</v>
      </c>
      <c r="N82" s="41">
        <v>0</v>
      </c>
      <c r="O82" s="41">
        <v>4.2586000000000004</v>
      </c>
      <c r="P82" s="41">
        <v>0</v>
      </c>
      <c r="Q82" s="41">
        <v>596</v>
      </c>
      <c r="R82" s="41">
        <v>10.6684</v>
      </c>
      <c r="S82" s="41">
        <v>827</v>
      </c>
      <c r="T82" s="41">
        <v>18.193999999999999</v>
      </c>
      <c r="U82" s="41">
        <v>746</v>
      </c>
      <c r="V82" s="41">
        <v>13.4434</v>
      </c>
      <c r="W82" s="41">
        <v>1041</v>
      </c>
      <c r="X82" s="41">
        <v>22.4526</v>
      </c>
    </row>
    <row r="83" spans="1:24" x14ac:dyDescent="0.35">
      <c r="A83" s="41" t="s">
        <v>676</v>
      </c>
      <c r="B83" s="41" t="s">
        <v>435</v>
      </c>
      <c r="C83" s="41" t="s">
        <v>12</v>
      </c>
      <c r="D83" s="41" t="s">
        <v>14</v>
      </c>
      <c r="E83" s="41" t="s">
        <v>14</v>
      </c>
      <c r="F83" s="41" t="s">
        <v>763</v>
      </c>
      <c r="G83" s="41">
        <v>8</v>
      </c>
      <c r="H83" s="41">
        <v>2392.8406157285199</v>
      </c>
      <c r="I83" s="41">
        <v>139</v>
      </c>
      <c r="J83" s="41">
        <v>0</v>
      </c>
      <c r="K83" s="41">
        <v>2.7661000000000002</v>
      </c>
      <c r="L83" s="41">
        <v>0</v>
      </c>
      <c r="M83" s="41"/>
      <c r="N83" s="41"/>
      <c r="O83" s="41"/>
      <c r="P83" s="41"/>
      <c r="Q83" s="41">
        <v>581</v>
      </c>
      <c r="R83" s="41">
        <v>10.399900000000001</v>
      </c>
      <c r="S83" s="41"/>
      <c r="T83" s="41"/>
      <c r="U83" s="41">
        <v>720</v>
      </c>
      <c r="V83" s="41">
        <v>13.166</v>
      </c>
      <c r="W83" s="41"/>
      <c r="X83" s="41"/>
    </row>
    <row r="84" spans="1:24" x14ac:dyDescent="0.35">
      <c r="A84" s="41" t="s">
        <v>676</v>
      </c>
      <c r="B84" s="41" t="s">
        <v>435</v>
      </c>
      <c r="C84" s="41" t="s">
        <v>12</v>
      </c>
      <c r="D84" s="41" t="s">
        <v>14</v>
      </c>
      <c r="E84" s="41" t="s">
        <v>14</v>
      </c>
      <c r="F84" s="41" t="s">
        <v>762</v>
      </c>
      <c r="G84" s="41">
        <v>7</v>
      </c>
      <c r="H84" s="41">
        <v>2392.8406157285199</v>
      </c>
      <c r="I84" s="41">
        <v>178</v>
      </c>
      <c r="J84" s="41">
        <v>0</v>
      </c>
      <c r="K84" s="41">
        <v>3.5422000000000002</v>
      </c>
      <c r="L84" s="41">
        <v>0</v>
      </c>
      <c r="M84" s="41">
        <v>0</v>
      </c>
      <c r="N84" s="41">
        <v>0</v>
      </c>
      <c r="O84" s="41">
        <v>0</v>
      </c>
      <c r="P84" s="41">
        <v>0</v>
      </c>
      <c r="Q84" s="41">
        <v>978</v>
      </c>
      <c r="R84" s="41">
        <v>17.5062</v>
      </c>
      <c r="S84" s="41">
        <v>1728</v>
      </c>
      <c r="T84" s="41">
        <v>38.015999999999998</v>
      </c>
      <c r="U84" s="41">
        <v>1156</v>
      </c>
      <c r="V84" s="41">
        <v>21.048400000000001</v>
      </c>
      <c r="W84" s="41">
        <v>1728</v>
      </c>
      <c r="X84" s="41">
        <v>38.015999999999998</v>
      </c>
    </row>
    <row r="85" spans="1:24" x14ac:dyDescent="0.35">
      <c r="A85" s="41" t="s">
        <v>676</v>
      </c>
      <c r="B85" s="41" t="s">
        <v>435</v>
      </c>
      <c r="C85" s="41" t="s">
        <v>12</v>
      </c>
      <c r="D85" s="41" t="s">
        <v>14</v>
      </c>
      <c r="E85" s="41" t="s">
        <v>14</v>
      </c>
      <c r="F85" s="41" t="s">
        <v>761</v>
      </c>
      <c r="G85" s="41">
        <v>6</v>
      </c>
      <c r="H85" s="41">
        <v>2392.8406157285199</v>
      </c>
      <c r="I85" s="41">
        <v>174</v>
      </c>
      <c r="J85" s="41">
        <v>0</v>
      </c>
      <c r="K85" s="41">
        <v>3.4626000000000001</v>
      </c>
      <c r="L85" s="41">
        <v>0</v>
      </c>
      <c r="M85" s="41">
        <v>377</v>
      </c>
      <c r="N85" s="41">
        <v>0</v>
      </c>
      <c r="O85" s="41">
        <v>8.4824999999999999</v>
      </c>
      <c r="P85" s="41">
        <v>0</v>
      </c>
      <c r="Q85" s="41">
        <v>1765</v>
      </c>
      <c r="R85" s="41">
        <v>31.593499999999999</v>
      </c>
      <c r="S85" s="41">
        <v>864</v>
      </c>
      <c r="T85" s="41">
        <v>19.007999999999999</v>
      </c>
      <c r="U85" s="41">
        <v>1939</v>
      </c>
      <c r="V85" s="41">
        <v>35.056100000000001</v>
      </c>
      <c r="W85" s="41">
        <v>1241</v>
      </c>
      <c r="X85" s="41">
        <v>27.490499999999997</v>
      </c>
    </row>
    <row r="86" spans="1:24" x14ac:dyDescent="0.35">
      <c r="A86" s="41" t="s">
        <v>15</v>
      </c>
      <c r="B86" s="41" t="s">
        <v>472</v>
      </c>
      <c r="C86" s="41" t="s">
        <v>16</v>
      </c>
      <c r="D86" s="41" t="s">
        <v>17</v>
      </c>
      <c r="E86" s="41" t="s">
        <v>17</v>
      </c>
      <c r="F86" s="41" t="s">
        <v>756</v>
      </c>
      <c r="G86" s="41">
        <v>1</v>
      </c>
      <c r="H86" s="41">
        <v>7658.2567383339001</v>
      </c>
      <c r="I86" s="41">
        <v>1960</v>
      </c>
      <c r="J86" s="41">
        <v>0</v>
      </c>
      <c r="K86" s="41">
        <v>36.26</v>
      </c>
      <c r="L86" s="41">
        <v>0</v>
      </c>
      <c r="M86" s="41">
        <v>30098</v>
      </c>
      <c r="N86" s="41">
        <v>206</v>
      </c>
      <c r="O86" s="41">
        <v>598.9502</v>
      </c>
      <c r="P86" s="41">
        <v>4.0994000000000002</v>
      </c>
      <c r="Q86" s="41">
        <v>5188</v>
      </c>
      <c r="R86" s="41">
        <v>92.865200000000002</v>
      </c>
      <c r="S86" s="41">
        <v>6593</v>
      </c>
      <c r="T86" s="41">
        <v>145.04599999999999</v>
      </c>
      <c r="U86" s="41">
        <v>7148</v>
      </c>
      <c r="V86" s="41">
        <v>129.12520000000001</v>
      </c>
      <c r="W86" s="41">
        <v>36897</v>
      </c>
      <c r="X86" s="41">
        <v>748.09559999999988</v>
      </c>
    </row>
    <row r="87" spans="1:24" x14ac:dyDescent="0.35">
      <c r="A87" s="41" t="s">
        <v>15</v>
      </c>
      <c r="B87" s="41" t="s">
        <v>472</v>
      </c>
      <c r="C87" s="41" t="s">
        <v>16</v>
      </c>
      <c r="D87" s="41" t="s">
        <v>17</v>
      </c>
      <c r="E87" s="41" t="s">
        <v>17</v>
      </c>
      <c r="F87" s="41" t="s">
        <v>760</v>
      </c>
      <c r="G87" s="41">
        <v>5</v>
      </c>
      <c r="H87" s="41">
        <v>7658.2567383339001</v>
      </c>
      <c r="I87" s="41">
        <v>7458</v>
      </c>
      <c r="J87" s="41">
        <v>0</v>
      </c>
      <c r="K87" s="41">
        <v>137.97299999999998</v>
      </c>
      <c r="L87" s="41">
        <v>0</v>
      </c>
      <c r="M87" s="41">
        <v>4204</v>
      </c>
      <c r="N87" s="41">
        <v>1626</v>
      </c>
      <c r="O87" s="41">
        <v>83.659599999999998</v>
      </c>
      <c r="P87" s="41">
        <v>32.357399999999998</v>
      </c>
      <c r="Q87" s="41">
        <v>6075</v>
      </c>
      <c r="R87" s="41">
        <v>108.74250000000001</v>
      </c>
      <c r="S87" s="41">
        <v>4643</v>
      </c>
      <c r="T87" s="41">
        <v>102.146</v>
      </c>
      <c r="U87" s="41">
        <v>13533</v>
      </c>
      <c r="V87" s="41">
        <v>246.71549999999999</v>
      </c>
      <c r="W87" s="41">
        <v>10473</v>
      </c>
      <c r="X87" s="41">
        <v>218.16300000000001</v>
      </c>
    </row>
    <row r="88" spans="1:24" x14ac:dyDescent="0.35">
      <c r="A88" s="41" t="s">
        <v>15</v>
      </c>
      <c r="B88" s="41" t="s">
        <v>472</v>
      </c>
      <c r="C88" s="41" t="s">
        <v>16</v>
      </c>
      <c r="D88" s="41" t="s">
        <v>17</v>
      </c>
      <c r="E88" s="41" t="s">
        <v>17</v>
      </c>
      <c r="F88" s="41" t="s">
        <v>764</v>
      </c>
      <c r="G88" s="41">
        <v>9</v>
      </c>
      <c r="H88" s="41">
        <v>7658.2567383339001</v>
      </c>
      <c r="I88" s="41">
        <v>2406</v>
      </c>
      <c r="J88" s="41">
        <v>1314</v>
      </c>
      <c r="K88" s="41">
        <v>47.879400000000004</v>
      </c>
      <c r="L88" s="41">
        <v>26.148600000000002</v>
      </c>
      <c r="M88" s="41"/>
      <c r="N88" s="41"/>
      <c r="O88" s="41"/>
      <c r="P88" s="41"/>
      <c r="Q88" s="41">
        <v>5682</v>
      </c>
      <c r="R88" s="41">
        <v>101.70780000000001</v>
      </c>
      <c r="S88" s="41"/>
      <c r="T88" s="41"/>
      <c r="U88" s="41">
        <v>9402</v>
      </c>
      <c r="V88" s="41">
        <v>175.73580000000001</v>
      </c>
      <c r="W88" s="41"/>
      <c r="X88" s="41"/>
    </row>
    <row r="89" spans="1:24" x14ac:dyDescent="0.35">
      <c r="A89" s="41" t="s">
        <v>15</v>
      </c>
      <c r="B89" s="41" t="s">
        <v>472</v>
      </c>
      <c r="C89" s="41" t="s">
        <v>16</v>
      </c>
      <c r="D89" s="41" t="s">
        <v>17</v>
      </c>
      <c r="E89" s="41" t="s">
        <v>17</v>
      </c>
      <c r="F89" s="41" t="s">
        <v>766</v>
      </c>
      <c r="G89" s="41">
        <v>11</v>
      </c>
      <c r="H89" s="41">
        <v>7658.2567383339001</v>
      </c>
      <c r="I89" s="41">
        <v>3445</v>
      </c>
      <c r="J89" s="41">
        <v>400</v>
      </c>
      <c r="K89" s="41">
        <v>68.555500000000009</v>
      </c>
      <c r="L89" s="41">
        <v>7.9600000000000009</v>
      </c>
      <c r="M89" s="41"/>
      <c r="N89" s="41"/>
      <c r="O89" s="41"/>
      <c r="P89" s="41"/>
      <c r="Q89" s="41">
        <v>5502</v>
      </c>
      <c r="R89" s="41">
        <v>98.485799999999998</v>
      </c>
      <c r="S89" s="41"/>
      <c r="T89" s="41"/>
      <c r="U89" s="41">
        <v>9347</v>
      </c>
      <c r="V89" s="41">
        <v>175.00130000000001</v>
      </c>
      <c r="W89" s="41"/>
      <c r="X89" s="41"/>
    </row>
    <row r="90" spans="1:24" x14ac:dyDescent="0.35">
      <c r="A90" s="41" t="s">
        <v>15</v>
      </c>
      <c r="B90" s="41" t="s">
        <v>472</v>
      </c>
      <c r="C90" s="41" t="s">
        <v>16</v>
      </c>
      <c r="D90" s="41" t="s">
        <v>17</v>
      </c>
      <c r="E90" s="41" t="s">
        <v>17</v>
      </c>
      <c r="F90" s="41" t="s">
        <v>765</v>
      </c>
      <c r="G90" s="41">
        <v>10</v>
      </c>
      <c r="H90" s="41">
        <v>7658.2567383339001</v>
      </c>
      <c r="I90" s="41">
        <v>4080</v>
      </c>
      <c r="J90" s="41">
        <v>947</v>
      </c>
      <c r="K90" s="41">
        <v>81.192000000000007</v>
      </c>
      <c r="L90" s="41">
        <v>18.845300000000002</v>
      </c>
      <c r="M90" s="41"/>
      <c r="N90" s="41"/>
      <c r="O90" s="41"/>
      <c r="P90" s="41"/>
      <c r="Q90" s="41">
        <v>6252</v>
      </c>
      <c r="R90" s="41">
        <v>111.91079999999999</v>
      </c>
      <c r="S90" s="41"/>
      <c r="T90" s="41"/>
      <c r="U90" s="41">
        <v>11279</v>
      </c>
      <c r="V90" s="41">
        <v>211.94810000000001</v>
      </c>
      <c r="W90" s="41"/>
      <c r="X90" s="41"/>
    </row>
    <row r="91" spans="1:24" x14ac:dyDescent="0.35">
      <c r="A91" s="41" t="s">
        <v>15</v>
      </c>
      <c r="B91" s="41" t="s">
        <v>472</v>
      </c>
      <c r="C91" s="41" t="s">
        <v>16</v>
      </c>
      <c r="D91" s="41" t="s">
        <v>17</v>
      </c>
      <c r="E91" s="41" t="s">
        <v>17</v>
      </c>
      <c r="F91" s="41" t="s">
        <v>759</v>
      </c>
      <c r="G91" s="41">
        <v>4</v>
      </c>
      <c r="H91" s="41">
        <v>7658.2567383339001</v>
      </c>
      <c r="I91" s="41">
        <v>11843</v>
      </c>
      <c r="J91" s="41">
        <v>0</v>
      </c>
      <c r="K91" s="41">
        <v>219.09549999999999</v>
      </c>
      <c r="L91" s="41">
        <v>0</v>
      </c>
      <c r="M91" s="41">
        <v>4953</v>
      </c>
      <c r="N91" s="41">
        <v>1968</v>
      </c>
      <c r="O91" s="41">
        <v>98.564700000000002</v>
      </c>
      <c r="P91" s="41">
        <v>39.163200000000003</v>
      </c>
      <c r="Q91" s="41">
        <v>9305</v>
      </c>
      <c r="R91" s="41">
        <v>166.55950000000001</v>
      </c>
      <c r="S91" s="41">
        <v>6780</v>
      </c>
      <c r="T91" s="41">
        <v>149.16</v>
      </c>
      <c r="U91" s="41">
        <v>21148</v>
      </c>
      <c r="V91" s="41">
        <v>385.65499999999997</v>
      </c>
      <c r="W91" s="41">
        <v>13701</v>
      </c>
      <c r="X91" s="41">
        <v>286.8879</v>
      </c>
    </row>
    <row r="92" spans="1:24" x14ac:dyDescent="0.35">
      <c r="A92" s="41" t="s">
        <v>15</v>
      </c>
      <c r="B92" s="41" t="s">
        <v>472</v>
      </c>
      <c r="C92" s="41" t="s">
        <v>16</v>
      </c>
      <c r="D92" s="41" t="s">
        <v>17</v>
      </c>
      <c r="E92" s="41" t="s">
        <v>17</v>
      </c>
      <c r="F92" s="41" t="s">
        <v>758</v>
      </c>
      <c r="G92" s="41">
        <v>3</v>
      </c>
      <c r="H92" s="41">
        <v>7658.2567383339001</v>
      </c>
      <c r="I92" s="41">
        <v>2776</v>
      </c>
      <c r="J92" s="41">
        <v>2</v>
      </c>
      <c r="K92" s="41">
        <v>51.355999999999995</v>
      </c>
      <c r="L92" s="41">
        <v>3.6999999999999998E-2</v>
      </c>
      <c r="M92" s="41">
        <v>4290</v>
      </c>
      <c r="N92" s="41">
        <v>1340</v>
      </c>
      <c r="O92" s="41">
        <v>85.371000000000009</v>
      </c>
      <c r="P92" s="41">
        <v>26.666</v>
      </c>
      <c r="Q92" s="41">
        <v>7988</v>
      </c>
      <c r="R92" s="41">
        <v>142.98519999999999</v>
      </c>
      <c r="S92" s="41">
        <v>5407</v>
      </c>
      <c r="T92" s="41">
        <v>118.95399999999999</v>
      </c>
      <c r="U92" s="41">
        <v>10766</v>
      </c>
      <c r="V92" s="41">
        <v>194.37819999999999</v>
      </c>
      <c r="W92" s="41">
        <v>11037</v>
      </c>
      <c r="X92" s="41">
        <v>230.99099999999999</v>
      </c>
    </row>
    <row r="93" spans="1:24" x14ac:dyDescent="0.35">
      <c r="A93" s="41" t="s">
        <v>15</v>
      </c>
      <c r="B93" s="41" t="s">
        <v>472</v>
      </c>
      <c r="C93" s="41" t="s">
        <v>16</v>
      </c>
      <c r="D93" s="41" t="s">
        <v>17</v>
      </c>
      <c r="E93" s="41" t="s">
        <v>17</v>
      </c>
      <c r="F93" s="41" t="s">
        <v>767</v>
      </c>
      <c r="G93" s="41">
        <v>12</v>
      </c>
      <c r="H93" s="41">
        <v>7658.2567383339001</v>
      </c>
      <c r="I93" s="41">
        <v>16601</v>
      </c>
      <c r="J93" s="41">
        <v>420</v>
      </c>
      <c r="K93" s="41">
        <v>330.35990000000004</v>
      </c>
      <c r="L93" s="41">
        <v>8.3580000000000005</v>
      </c>
      <c r="M93" s="41"/>
      <c r="N93" s="41"/>
      <c r="O93" s="41"/>
      <c r="P93" s="41"/>
      <c r="Q93" s="41">
        <v>4684</v>
      </c>
      <c r="R93" s="41">
        <v>83.843599999999995</v>
      </c>
      <c r="S93" s="41"/>
      <c r="T93" s="41"/>
      <c r="U93" s="41">
        <v>21705</v>
      </c>
      <c r="V93" s="41">
        <v>422.56150000000002</v>
      </c>
      <c r="W93" s="41"/>
      <c r="X93" s="41"/>
    </row>
    <row r="94" spans="1:24" x14ac:dyDescent="0.35">
      <c r="A94" s="41" t="s">
        <v>15</v>
      </c>
      <c r="B94" s="41" t="s">
        <v>472</v>
      </c>
      <c r="C94" s="41" t="s">
        <v>16</v>
      </c>
      <c r="D94" s="41" t="s">
        <v>17</v>
      </c>
      <c r="E94" s="41" t="s">
        <v>17</v>
      </c>
      <c r="F94" s="41" t="s">
        <v>757</v>
      </c>
      <c r="G94" s="41">
        <v>2</v>
      </c>
      <c r="H94" s="41">
        <v>7658.2567383339001</v>
      </c>
      <c r="I94" s="41">
        <v>6593</v>
      </c>
      <c r="J94" s="41">
        <v>0</v>
      </c>
      <c r="K94" s="41">
        <v>121.97049999999999</v>
      </c>
      <c r="L94" s="41">
        <v>0</v>
      </c>
      <c r="M94" s="41">
        <v>3040</v>
      </c>
      <c r="N94" s="41">
        <v>212</v>
      </c>
      <c r="O94" s="41">
        <v>60.496000000000002</v>
      </c>
      <c r="P94" s="41">
        <v>4.2187999999999999</v>
      </c>
      <c r="Q94" s="41">
        <v>6251</v>
      </c>
      <c r="R94" s="41">
        <v>111.8929</v>
      </c>
      <c r="S94" s="41">
        <v>4581</v>
      </c>
      <c r="T94" s="41">
        <v>100.782</v>
      </c>
      <c r="U94" s="41">
        <v>12844</v>
      </c>
      <c r="V94" s="41">
        <v>233.86339999999998</v>
      </c>
      <c r="W94" s="41">
        <v>7833</v>
      </c>
      <c r="X94" s="41">
        <v>165.49680000000001</v>
      </c>
    </row>
    <row r="95" spans="1:24" x14ac:dyDescent="0.35">
      <c r="A95" s="41" t="s">
        <v>15</v>
      </c>
      <c r="B95" s="41" t="s">
        <v>472</v>
      </c>
      <c r="C95" s="41" t="s">
        <v>16</v>
      </c>
      <c r="D95" s="41" t="s">
        <v>17</v>
      </c>
      <c r="E95" s="41" t="s">
        <v>17</v>
      </c>
      <c r="F95" s="41" t="s">
        <v>763</v>
      </c>
      <c r="G95" s="41">
        <v>8</v>
      </c>
      <c r="H95" s="41">
        <v>7658.2567383339001</v>
      </c>
      <c r="I95" s="41">
        <v>2368</v>
      </c>
      <c r="J95" s="41">
        <v>1749</v>
      </c>
      <c r="K95" s="41">
        <v>47.123200000000004</v>
      </c>
      <c r="L95" s="41">
        <v>34.805100000000003</v>
      </c>
      <c r="M95" s="41"/>
      <c r="N95" s="41"/>
      <c r="O95" s="41"/>
      <c r="P95" s="41"/>
      <c r="Q95" s="41">
        <v>7011</v>
      </c>
      <c r="R95" s="41">
        <v>125.4969</v>
      </c>
      <c r="S95" s="41"/>
      <c r="T95" s="41"/>
      <c r="U95" s="41">
        <v>11128</v>
      </c>
      <c r="V95" s="41">
        <v>207.42520000000002</v>
      </c>
      <c r="W95" s="41"/>
      <c r="X95" s="41"/>
    </row>
    <row r="96" spans="1:24" x14ac:dyDescent="0.35">
      <c r="A96" s="41" t="s">
        <v>15</v>
      </c>
      <c r="B96" s="41" t="s">
        <v>472</v>
      </c>
      <c r="C96" s="41" t="s">
        <v>16</v>
      </c>
      <c r="D96" s="41" t="s">
        <v>17</v>
      </c>
      <c r="E96" s="41" t="s">
        <v>17</v>
      </c>
      <c r="F96" s="41" t="s">
        <v>762</v>
      </c>
      <c r="G96" s="41">
        <v>7</v>
      </c>
      <c r="H96" s="41">
        <v>7658.2567383339001</v>
      </c>
      <c r="I96" s="41">
        <v>1903</v>
      </c>
      <c r="J96" s="41">
        <v>4197</v>
      </c>
      <c r="K96" s="41">
        <v>37.869700000000002</v>
      </c>
      <c r="L96" s="41">
        <v>83.520300000000006</v>
      </c>
      <c r="M96" s="41">
        <v>0</v>
      </c>
      <c r="N96" s="41">
        <v>7677</v>
      </c>
      <c r="O96" s="41">
        <v>0</v>
      </c>
      <c r="P96" s="41">
        <v>172.73249999999999</v>
      </c>
      <c r="Q96" s="41">
        <v>5716</v>
      </c>
      <c r="R96" s="41">
        <v>102.3164</v>
      </c>
      <c r="S96" s="41">
        <v>6508</v>
      </c>
      <c r="T96" s="41">
        <v>143.17599999999999</v>
      </c>
      <c r="U96" s="41">
        <v>11816</v>
      </c>
      <c r="V96" s="41">
        <v>223.70640000000003</v>
      </c>
      <c r="W96" s="41">
        <v>14185</v>
      </c>
      <c r="X96" s="41">
        <v>315.9085</v>
      </c>
    </row>
    <row r="97" spans="1:24" x14ac:dyDescent="0.35">
      <c r="A97" s="41" t="s">
        <v>15</v>
      </c>
      <c r="B97" s="41" t="s">
        <v>472</v>
      </c>
      <c r="C97" s="41" t="s">
        <v>16</v>
      </c>
      <c r="D97" s="41" t="s">
        <v>17</v>
      </c>
      <c r="E97" s="41" t="s">
        <v>17</v>
      </c>
      <c r="F97" s="41" t="s">
        <v>761</v>
      </c>
      <c r="G97" s="41">
        <v>6</v>
      </c>
      <c r="H97" s="41">
        <v>7658.2567383339001</v>
      </c>
      <c r="I97" s="41">
        <v>6189</v>
      </c>
      <c r="J97" s="41">
        <v>1854</v>
      </c>
      <c r="K97" s="41">
        <v>123.1611</v>
      </c>
      <c r="L97" s="41">
        <v>36.894600000000004</v>
      </c>
      <c r="M97" s="41">
        <v>4360</v>
      </c>
      <c r="N97" s="41">
        <v>1485</v>
      </c>
      <c r="O97" s="41">
        <v>98.1</v>
      </c>
      <c r="P97" s="41">
        <v>33.412500000000001</v>
      </c>
      <c r="Q97" s="41">
        <v>5997</v>
      </c>
      <c r="R97" s="41">
        <v>107.3463</v>
      </c>
      <c r="S97" s="41">
        <v>16821</v>
      </c>
      <c r="T97" s="41">
        <v>370.06200000000001</v>
      </c>
      <c r="U97" s="41">
        <v>14040</v>
      </c>
      <c r="V97" s="41">
        <v>267.40199999999999</v>
      </c>
      <c r="W97" s="41">
        <v>22666</v>
      </c>
      <c r="X97" s="41">
        <v>501.5745</v>
      </c>
    </row>
    <row r="98" spans="1:24" x14ac:dyDescent="0.35">
      <c r="A98" s="41" t="s">
        <v>748</v>
      </c>
      <c r="B98" s="41" t="s">
        <v>569</v>
      </c>
      <c r="C98" s="41" t="s">
        <v>18</v>
      </c>
      <c r="D98" s="41" t="s">
        <v>19</v>
      </c>
      <c r="E98" s="41" t="s">
        <v>19</v>
      </c>
      <c r="F98" s="41" t="s">
        <v>756</v>
      </c>
      <c r="G98" s="41">
        <v>1</v>
      </c>
      <c r="H98" s="41">
        <v>5373.3737869630604</v>
      </c>
      <c r="I98" s="41">
        <v>3513</v>
      </c>
      <c r="J98" s="41">
        <v>0</v>
      </c>
      <c r="K98" s="41">
        <v>64.990499999999997</v>
      </c>
      <c r="L98" s="41">
        <v>0</v>
      </c>
      <c r="M98" s="41">
        <v>3945</v>
      </c>
      <c r="N98" s="41">
        <v>0</v>
      </c>
      <c r="O98" s="41">
        <v>78.505499999999998</v>
      </c>
      <c r="P98" s="41">
        <v>0</v>
      </c>
      <c r="Q98" s="41">
        <v>0</v>
      </c>
      <c r="R98" s="41">
        <v>0</v>
      </c>
      <c r="S98" s="41">
        <v>0</v>
      </c>
      <c r="T98" s="41">
        <v>0</v>
      </c>
      <c r="U98" s="41">
        <v>3513</v>
      </c>
      <c r="V98" s="41">
        <v>64.990499999999997</v>
      </c>
      <c r="W98" s="41">
        <v>3945</v>
      </c>
      <c r="X98" s="41">
        <v>78.505499999999998</v>
      </c>
    </row>
    <row r="99" spans="1:24" x14ac:dyDescent="0.35">
      <c r="A99" s="41" t="s">
        <v>748</v>
      </c>
      <c r="B99" s="41" t="s">
        <v>569</v>
      </c>
      <c r="C99" s="41" t="s">
        <v>18</v>
      </c>
      <c r="D99" s="41" t="s">
        <v>19</v>
      </c>
      <c r="E99" s="41" t="s">
        <v>19</v>
      </c>
      <c r="F99" s="41" t="s">
        <v>760</v>
      </c>
      <c r="G99" s="41">
        <v>5</v>
      </c>
      <c r="H99" s="41">
        <v>5373.3737869630604</v>
      </c>
      <c r="I99" s="41">
        <v>3506</v>
      </c>
      <c r="J99" s="41">
        <v>10</v>
      </c>
      <c r="K99" s="41">
        <v>64.86099999999999</v>
      </c>
      <c r="L99" s="41">
        <v>0.185</v>
      </c>
      <c r="M99" s="41">
        <v>10013</v>
      </c>
      <c r="N99" s="41">
        <v>12</v>
      </c>
      <c r="O99" s="41">
        <v>199.2587</v>
      </c>
      <c r="P99" s="41">
        <v>0.23880000000000001</v>
      </c>
      <c r="Q99" s="41">
        <v>0</v>
      </c>
      <c r="R99" s="41">
        <v>0</v>
      </c>
      <c r="S99" s="41">
        <v>0</v>
      </c>
      <c r="T99" s="41">
        <v>0</v>
      </c>
      <c r="U99" s="41">
        <v>3516</v>
      </c>
      <c r="V99" s="41">
        <v>65.045999999999992</v>
      </c>
      <c r="W99" s="41">
        <v>10025</v>
      </c>
      <c r="X99" s="41">
        <v>199.4975</v>
      </c>
    </row>
    <row r="100" spans="1:24" x14ac:dyDescent="0.35">
      <c r="A100" s="41" t="s">
        <v>748</v>
      </c>
      <c r="B100" s="41" t="s">
        <v>569</v>
      </c>
      <c r="C100" s="41" t="s">
        <v>18</v>
      </c>
      <c r="D100" s="41" t="s">
        <v>19</v>
      </c>
      <c r="E100" s="41" t="s">
        <v>19</v>
      </c>
      <c r="F100" s="41" t="s">
        <v>764</v>
      </c>
      <c r="G100" s="41">
        <v>9</v>
      </c>
      <c r="H100" s="41">
        <v>5373.3737869630604</v>
      </c>
      <c r="I100" s="41">
        <v>3105</v>
      </c>
      <c r="J100" s="41">
        <v>12</v>
      </c>
      <c r="K100" s="41">
        <v>61.789500000000004</v>
      </c>
      <c r="L100" s="41">
        <v>0.23880000000000001</v>
      </c>
      <c r="M100" s="41"/>
      <c r="N100" s="41"/>
      <c r="O100" s="41"/>
      <c r="P100" s="41"/>
      <c r="Q100" s="41">
        <v>0</v>
      </c>
      <c r="R100" s="41">
        <v>0</v>
      </c>
      <c r="S100" s="41"/>
      <c r="T100" s="41"/>
      <c r="U100" s="41">
        <v>3117</v>
      </c>
      <c r="V100" s="41">
        <v>62.028300000000002</v>
      </c>
      <c r="W100" s="41"/>
      <c r="X100" s="41"/>
    </row>
    <row r="101" spans="1:24" x14ac:dyDescent="0.35">
      <c r="A101" s="41" t="s">
        <v>748</v>
      </c>
      <c r="B101" s="41" t="s">
        <v>569</v>
      </c>
      <c r="C101" s="41" t="s">
        <v>18</v>
      </c>
      <c r="D101" s="41" t="s">
        <v>19</v>
      </c>
      <c r="E101" s="41" t="s">
        <v>19</v>
      </c>
      <c r="F101" s="41" t="s">
        <v>766</v>
      </c>
      <c r="G101" s="41">
        <v>11</v>
      </c>
      <c r="H101" s="41">
        <v>5373.3737869630604</v>
      </c>
      <c r="I101" s="41">
        <v>4083</v>
      </c>
      <c r="J101" s="41">
        <v>31</v>
      </c>
      <c r="K101" s="41">
        <v>81.2517</v>
      </c>
      <c r="L101" s="41">
        <v>0.6169</v>
      </c>
      <c r="M101" s="41"/>
      <c r="N101" s="41"/>
      <c r="O101" s="41"/>
      <c r="P101" s="41"/>
      <c r="Q101" s="41">
        <v>0</v>
      </c>
      <c r="R101" s="41">
        <v>0</v>
      </c>
      <c r="S101" s="41"/>
      <c r="T101" s="41"/>
      <c r="U101" s="41">
        <v>4114</v>
      </c>
      <c r="V101" s="41">
        <v>81.868600000000001</v>
      </c>
      <c r="W101" s="41"/>
      <c r="X101" s="41"/>
    </row>
    <row r="102" spans="1:24" x14ac:dyDescent="0.35">
      <c r="A102" s="41" t="s">
        <v>748</v>
      </c>
      <c r="B102" s="41" t="s">
        <v>569</v>
      </c>
      <c r="C102" s="41" t="s">
        <v>18</v>
      </c>
      <c r="D102" s="41" t="s">
        <v>19</v>
      </c>
      <c r="E102" s="41" t="s">
        <v>19</v>
      </c>
      <c r="F102" s="41" t="s">
        <v>765</v>
      </c>
      <c r="G102" s="41">
        <v>10</v>
      </c>
      <c r="H102" s="41">
        <v>5373.3737869630604</v>
      </c>
      <c r="I102" s="41">
        <v>4408</v>
      </c>
      <c r="J102" s="41">
        <v>7</v>
      </c>
      <c r="K102" s="41">
        <v>87.719200000000001</v>
      </c>
      <c r="L102" s="41">
        <v>0.13930000000000001</v>
      </c>
      <c r="M102" s="41"/>
      <c r="N102" s="41"/>
      <c r="O102" s="41"/>
      <c r="P102" s="41"/>
      <c r="Q102" s="41">
        <v>0</v>
      </c>
      <c r="R102" s="41">
        <v>0</v>
      </c>
      <c r="S102" s="41"/>
      <c r="T102" s="41"/>
      <c r="U102" s="41">
        <v>4415</v>
      </c>
      <c r="V102" s="41">
        <v>87.858500000000006</v>
      </c>
      <c r="W102" s="41"/>
      <c r="X102" s="41"/>
    </row>
    <row r="103" spans="1:24" x14ac:dyDescent="0.35">
      <c r="A103" s="41" t="s">
        <v>748</v>
      </c>
      <c r="B103" s="41" t="s">
        <v>569</v>
      </c>
      <c r="C103" s="41" t="s">
        <v>18</v>
      </c>
      <c r="D103" s="41" t="s">
        <v>19</v>
      </c>
      <c r="E103" s="41" t="s">
        <v>19</v>
      </c>
      <c r="F103" s="41" t="s">
        <v>759</v>
      </c>
      <c r="G103" s="41">
        <v>4</v>
      </c>
      <c r="H103" s="41">
        <v>5373.3737869630604</v>
      </c>
      <c r="I103" s="41">
        <v>4847</v>
      </c>
      <c r="J103" s="41">
        <v>2</v>
      </c>
      <c r="K103" s="41">
        <v>89.669499999999999</v>
      </c>
      <c r="L103" s="41">
        <v>3.6999999999999998E-2</v>
      </c>
      <c r="M103" s="41">
        <v>4021</v>
      </c>
      <c r="N103" s="41">
        <v>2</v>
      </c>
      <c r="O103" s="41">
        <v>80.017899999999997</v>
      </c>
      <c r="P103" s="41">
        <v>3.9800000000000002E-2</v>
      </c>
      <c r="Q103" s="41">
        <v>0</v>
      </c>
      <c r="R103" s="41">
        <v>0</v>
      </c>
      <c r="S103" s="41">
        <v>0</v>
      </c>
      <c r="T103" s="41">
        <v>0</v>
      </c>
      <c r="U103" s="41">
        <v>4849</v>
      </c>
      <c r="V103" s="41">
        <v>89.706500000000005</v>
      </c>
      <c r="W103" s="41">
        <v>4023</v>
      </c>
      <c r="X103" s="41">
        <v>80.057699999999997</v>
      </c>
    </row>
    <row r="104" spans="1:24" x14ac:dyDescent="0.35">
      <c r="A104" s="41" t="s">
        <v>748</v>
      </c>
      <c r="B104" s="41" t="s">
        <v>569</v>
      </c>
      <c r="C104" s="41" t="s">
        <v>18</v>
      </c>
      <c r="D104" s="41" t="s">
        <v>19</v>
      </c>
      <c r="E104" s="41" t="s">
        <v>19</v>
      </c>
      <c r="F104" s="41" t="s">
        <v>758</v>
      </c>
      <c r="G104" s="41">
        <v>3</v>
      </c>
      <c r="H104" s="41">
        <v>5373.3737869630604</v>
      </c>
      <c r="I104" s="41">
        <v>3593</v>
      </c>
      <c r="J104" s="41">
        <v>0</v>
      </c>
      <c r="K104" s="41">
        <v>66.470500000000001</v>
      </c>
      <c r="L104" s="41">
        <v>0</v>
      </c>
      <c r="M104" s="41">
        <v>4449</v>
      </c>
      <c r="N104" s="41">
        <v>0</v>
      </c>
      <c r="O104" s="41">
        <v>88.5351</v>
      </c>
      <c r="P104" s="41">
        <v>0</v>
      </c>
      <c r="Q104" s="41">
        <v>0</v>
      </c>
      <c r="R104" s="41">
        <v>0</v>
      </c>
      <c r="S104" s="41">
        <v>0</v>
      </c>
      <c r="T104" s="41">
        <v>0</v>
      </c>
      <c r="U104" s="41">
        <v>3593</v>
      </c>
      <c r="V104" s="41">
        <v>66.470500000000001</v>
      </c>
      <c r="W104" s="41">
        <v>4449</v>
      </c>
      <c r="X104" s="41">
        <v>88.5351</v>
      </c>
    </row>
    <row r="105" spans="1:24" x14ac:dyDescent="0.35">
      <c r="A105" s="41" t="s">
        <v>748</v>
      </c>
      <c r="B105" s="41" t="s">
        <v>569</v>
      </c>
      <c r="C105" s="41" t="s">
        <v>18</v>
      </c>
      <c r="D105" s="41" t="s">
        <v>19</v>
      </c>
      <c r="E105" s="41" t="s">
        <v>19</v>
      </c>
      <c r="F105" s="41" t="s">
        <v>767</v>
      </c>
      <c r="G105" s="41">
        <v>12</v>
      </c>
      <c r="H105" s="41">
        <v>5373.3737869630604</v>
      </c>
      <c r="I105" s="41">
        <v>5767</v>
      </c>
      <c r="J105" s="41">
        <v>2</v>
      </c>
      <c r="K105" s="41">
        <v>114.7633</v>
      </c>
      <c r="L105" s="41">
        <v>3.9800000000000002E-2</v>
      </c>
      <c r="M105" s="41"/>
      <c r="N105" s="41"/>
      <c r="O105" s="41"/>
      <c r="P105" s="41"/>
      <c r="Q105" s="41">
        <v>0</v>
      </c>
      <c r="R105" s="41">
        <v>0</v>
      </c>
      <c r="S105" s="41"/>
      <c r="T105" s="41"/>
      <c r="U105" s="41">
        <v>5769</v>
      </c>
      <c r="V105" s="41">
        <v>114.8031</v>
      </c>
      <c r="W105" s="41"/>
      <c r="X105" s="41"/>
    </row>
    <row r="106" spans="1:24" x14ac:dyDescent="0.35">
      <c r="A106" s="41" t="s">
        <v>748</v>
      </c>
      <c r="B106" s="41" t="s">
        <v>569</v>
      </c>
      <c r="C106" s="41" t="s">
        <v>18</v>
      </c>
      <c r="D106" s="41" t="s">
        <v>19</v>
      </c>
      <c r="E106" s="41" t="s">
        <v>19</v>
      </c>
      <c r="F106" s="41" t="s">
        <v>757</v>
      </c>
      <c r="G106" s="41">
        <v>2</v>
      </c>
      <c r="H106" s="41">
        <v>5373.3737869630604</v>
      </c>
      <c r="I106" s="41">
        <v>3641</v>
      </c>
      <c r="J106" s="41">
        <v>0</v>
      </c>
      <c r="K106" s="41">
        <v>67.358499999999992</v>
      </c>
      <c r="L106" s="41">
        <v>0</v>
      </c>
      <c r="M106" s="41">
        <v>3340</v>
      </c>
      <c r="N106" s="41">
        <v>6</v>
      </c>
      <c r="O106" s="41">
        <v>66.466000000000008</v>
      </c>
      <c r="P106" s="41">
        <v>0.11940000000000001</v>
      </c>
      <c r="Q106" s="41">
        <v>0</v>
      </c>
      <c r="R106" s="41">
        <v>0</v>
      </c>
      <c r="S106" s="41">
        <v>0</v>
      </c>
      <c r="T106" s="41">
        <v>0</v>
      </c>
      <c r="U106" s="41">
        <v>3641</v>
      </c>
      <c r="V106" s="41">
        <v>67.358499999999992</v>
      </c>
      <c r="W106" s="41">
        <v>3346</v>
      </c>
      <c r="X106" s="41">
        <v>66.585400000000007</v>
      </c>
    </row>
    <row r="107" spans="1:24" x14ac:dyDescent="0.35">
      <c r="A107" s="41" t="s">
        <v>748</v>
      </c>
      <c r="B107" s="41" t="s">
        <v>569</v>
      </c>
      <c r="C107" s="41" t="s">
        <v>18</v>
      </c>
      <c r="D107" s="41" t="s">
        <v>19</v>
      </c>
      <c r="E107" s="41" t="s">
        <v>19</v>
      </c>
      <c r="F107" s="41" t="s">
        <v>763</v>
      </c>
      <c r="G107" s="41">
        <v>8</v>
      </c>
      <c r="H107" s="41">
        <v>5373.3737869630604</v>
      </c>
      <c r="I107" s="41">
        <v>4306</v>
      </c>
      <c r="J107" s="41">
        <v>4</v>
      </c>
      <c r="K107" s="41">
        <v>85.689400000000006</v>
      </c>
      <c r="L107" s="41">
        <v>7.9600000000000004E-2</v>
      </c>
      <c r="M107" s="41"/>
      <c r="N107" s="41"/>
      <c r="O107" s="41"/>
      <c r="P107" s="41"/>
      <c r="Q107" s="41">
        <v>0</v>
      </c>
      <c r="R107" s="41">
        <v>0</v>
      </c>
      <c r="S107" s="41"/>
      <c r="T107" s="41"/>
      <c r="U107" s="41">
        <v>4310</v>
      </c>
      <c r="V107" s="41">
        <v>85.769000000000005</v>
      </c>
      <c r="W107" s="41"/>
      <c r="X107" s="41"/>
    </row>
    <row r="108" spans="1:24" x14ac:dyDescent="0.35">
      <c r="A108" s="41" t="s">
        <v>748</v>
      </c>
      <c r="B108" s="41" t="s">
        <v>569</v>
      </c>
      <c r="C108" s="41" t="s">
        <v>18</v>
      </c>
      <c r="D108" s="41" t="s">
        <v>19</v>
      </c>
      <c r="E108" s="41" t="s">
        <v>19</v>
      </c>
      <c r="F108" s="41" t="s">
        <v>762</v>
      </c>
      <c r="G108" s="41">
        <v>7</v>
      </c>
      <c r="H108" s="41">
        <v>5373.3737869630604</v>
      </c>
      <c r="I108" s="41">
        <v>6219</v>
      </c>
      <c r="J108" s="41">
        <v>7</v>
      </c>
      <c r="K108" s="41">
        <v>123.75810000000001</v>
      </c>
      <c r="L108" s="41">
        <v>0.13930000000000001</v>
      </c>
      <c r="M108" s="41">
        <v>0</v>
      </c>
      <c r="N108" s="41">
        <v>101</v>
      </c>
      <c r="O108" s="41">
        <v>0</v>
      </c>
      <c r="P108" s="41">
        <v>2.2725</v>
      </c>
      <c r="Q108" s="41">
        <v>0</v>
      </c>
      <c r="R108" s="41">
        <v>0</v>
      </c>
      <c r="S108" s="41">
        <v>0</v>
      </c>
      <c r="T108" s="41">
        <v>0</v>
      </c>
      <c r="U108" s="41">
        <v>6226</v>
      </c>
      <c r="V108" s="41">
        <v>123.89740000000002</v>
      </c>
      <c r="W108" s="41">
        <v>101</v>
      </c>
      <c r="X108" s="41">
        <v>2.2725</v>
      </c>
    </row>
    <row r="109" spans="1:24" x14ac:dyDescent="0.35">
      <c r="A109" s="41" t="s">
        <v>748</v>
      </c>
      <c r="B109" s="41" t="s">
        <v>569</v>
      </c>
      <c r="C109" s="41" t="s">
        <v>18</v>
      </c>
      <c r="D109" s="41" t="s">
        <v>19</v>
      </c>
      <c r="E109" s="41" t="s">
        <v>19</v>
      </c>
      <c r="F109" s="41" t="s">
        <v>761</v>
      </c>
      <c r="G109" s="41">
        <v>6</v>
      </c>
      <c r="H109" s="41">
        <v>5373.3737869630604</v>
      </c>
      <c r="I109" s="41">
        <v>12367</v>
      </c>
      <c r="J109" s="41">
        <v>3</v>
      </c>
      <c r="K109" s="41">
        <v>246.10330000000002</v>
      </c>
      <c r="L109" s="41">
        <v>5.9700000000000003E-2</v>
      </c>
      <c r="M109" s="41">
        <v>5172</v>
      </c>
      <c r="N109" s="41">
        <v>24</v>
      </c>
      <c r="O109" s="41">
        <v>116.36999999999999</v>
      </c>
      <c r="P109" s="41">
        <v>0.54</v>
      </c>
      <c r="Q109" s="41">
        <v>0</v>
      </c>
      <c r="R109" s="41">
        <v>0</v>
      </c>
      <c r="S109" s="41">
        <v>0</v>
      </c>
      <c r="T109" s="41">
        <v>0</v>
      </c>
      <c r="U109" s="41">
        <v>12370</v>
      </c>
      <c r="V109" s="41">
        <v>246.16300000000001</v>
      </c>
      <c r="W109" s="41">
        <v>5196</v>
      </c>
      <c r="X109" s="41">
        <v>116.91</v>
      </c>
    </row>
    <row r="110" spans="1:24" x14ac:dyDescent="0.35">
      <c r="A110" s="41" t="s">
        <v>705</v>
      </c>
      <c r="B110" s="41" t="s">
        <v>472</v>
      </c>
      <c r="C110" s="41" t="s">
        <v>16</v>
      </c>
      <c r="D110" s="41" t="s">
        <v>20</v>
      </c>
      <c r="E110" s="41" t="s">
        <v>20</v>
      </c>
      <c r="F110" s="41" t="s">
        <v>756</v>
      </c>
      <c r="G110" s="41">
        <v>1</v>
      </c>
      <c r="H110" s="41">
        <v>9573.9584624968902</v>
      </c>
      <c r="I110" s="41">
        <v>10749</v>
      </c>
      <c r="J110" s="41">
        <v>38</v>
      </c>
      <c r="K110" s="41">
        <v>198.85649999999998</v>
      </c>
      <c r="L110" s="41">
        <v>0.70299999999999996</v>
      </c>
      <c r="M110" s="41">
        <v>9270</v>
      </c>
      <c r="N110" s="41">
        <v>7191</v>
      </c>
      <c r="O110" s="41">
        <v>184.47300000000001</v>
      </c>
      <c r="P110" s="41">
        <v>143.1009</v>
      </c>
      <c r="Q110" s="41">
        <v>21653</v>
      </c>
      <c r="R110" s="41">
        <v>387.58870000000002</v>
      </c>
      <c r="S110" s="41">
        <v>18305</v>
      </c>
      <c r="T110" s="41">
        <v>402.71</v>
      </c>
      <c r="U110" s="41">
        <v>32440</v>
      </c>
      <c r="V110" s="41">
        <v>587.14819999999997</v>
      </c>
      <c r="W110" s="41">
        <v>34766</v>
      </c>
      <c r="X110" s="41">
        <v>730.2838999999999</v>
      </c>
    </row>
    <row r="111" spans="1:24" x14ac:dyDescent="0.35">
      <c r="A111" s="41" t="s">
        <v>705</v>
      </c>
      <c r="B111" s="41" t="s">
        <v>472</v>
      </c>
      <c r="C111" s="41" t="s">
        <v>16</v>
      </c>
      <c r="D111" s="41" t="s">
        <v>20</v>
      </c>
      <c r="E111" s="41" t="s">
        <v>20</v>
      </c>
      <c r="F111" s="41" t="s">
        <v>760</v>
      </c>
      <c r="G111" s="41">
        <v>5</v>
      </c>
      <c r="H111" s="41">
        <v>9573.9584624968902</v>
      </c>
      <c r="I111" s="41">
        <v>12035</v>
      </c>
      <c r="J111" s="41">
        <v>4377</v>
      </c>
      <c r="K111" s="41">
        <v>222.64749999999998</v>
      </c>
      <c r="L111" s="41">
        <v>80.974499999999992</v>
      </c>
      <c r="M111" s="41">
        <v>7871</v>
      </c>
      <c r="N111" s="41">
        <v>2992</v>
      </c>
      <c r="O111" s="41">
        <v>156.63290000000001</v>
      </c>
      <c r="P111" s="41">
        <v>59.540800000000004</v>
      </c>
      <c r="Q111" s="41">
        <v>55810</v>
      </c>
      <c r="R111" s="41">
        <v>998.99900000000002</v>
      </c>
      <c r="S111" s="41">
        <v>3233</v>
      </c>
      <c r="T111" s="41">
        <v>71.126000000000005</v>
      </c>
      <c r="U111" s="41">
        <v>72222</v>
      </c>
      <c r="V111" s="41">
        <v>1302.6210000000001</v>
      </c>
      <c r="W111" s="41">
        <v>14096</v>
      </c>
      <c r="X111" s="41">
        <v>287.29970000000003</v>
      </c>
    </row>
    <row r="112" spans="1:24" x14ac:dyDescent="0.35">
      <c r="A112" s="41" t="s">
        <v>705</v>
      </c>
      <c r="B112" s="41" t="s">
        <v>472</v>
      </c>
      <c r="C112" s="41" t="s">
        <v>16</v>
      </c>
      <c r="D112" s="41" t="s">
        <v>20</v>
      </c>
      <c r="E112" s="41" t="s">
        <v>20</v>
      </c>
      <c r="F112" s="41" t="s">
        <v>764</v>
      </c>
      <c r="G112" s="41">
        <v>9</v>
      </c>
      <c r="H112" s="41">
        <v>9573.9584624968902</v>
      </c>
      <c r="I112" s="41">
        <v>8880</v>
      </c>
      <c r="J112" s="41">
        <v>5557</v>
      </c>
      <c r="K112" s="41">
        <v>176.71200000000002</v>
      </c>
      <c r="L112" s="41">
        <v>110.5843</v>
      </c>
      <c r="M112" s="41"/>
      <c r="N112" s="41"/>
      <c r="O112" s="41"/>
      <c r="P112" s="41"/>
      <c r="Q112" s="41">
        <v>38525</v>
      </c>
      <c r="R112" s="41">
        <v>689.59749999999997</v>
      </c>
      <c r="S112" s="41"/>
      <c r="T112" s="41"/>
      <c r="U112" s="41">
        <v>52962</v>
      </c>
      <c r="V112" s="41">
        <v>976.89380000000006</v>
      </c>
      <c r="W112" s="41"/>
      <c r="X112" s="41"/>
    </row>
    <row r="113" spans="1:24" x14ac:dyDescent="0.35">
      <c r="A113" s="41" t="s">
        <v>705</v>
      </c>
      <c r="B113" s="41" t="s">
        <v>472</v>
      </c>
      <c r="C113" s="41" t="s">
        <v>16</v>
      </c>
      <c r="D113" s="41" t="s">
        <v>20</v>
      </c>
      <c r="E113" s="41" t="s">
        <v>20</v>
      </c>
      <c r="F113" s="41" t="s">
        <v>766</v>
      </c>
      <c r="G113" s="41">
        <v>11</v>
      </c>
      <c r="H113" s="41">
        <v>9573.9584624968902</v>
      </c>
      <c r="I113" s="41">
        <v>9462</v>
      </c>
      <c r="J113" s="41">
        <v>6480</v>
      </c>
      <c r="K113" s="41">
        <v>188.2938</v>
      </c>
      <c r="L113" s="41">
        <v>128.952</v>
      </c>
      <c r="M113" s="41"/>
      <c r="N113" s="41"/>
      <c r="O113" s="41"/>
      <c r="P113" s="41"/>
      <c r="Q113" s="41">
        <v>24637</v>
      </c>
      <c r="R113" s="41">
        <v>441.00229999999999</v>
      </c>
      <c r="S113" s="41"/>
      <c r="T113" s="41"/>
      <c r="U113" s="41">
        <v>40579</v>
      </c>
      <c r="V113" s="41">
        <v>758.24810000000002</v>
      </c>
      <c r="W113" s="41"/>
      <c r="X113" s="41"/>
    </row>
    <row r="114" spans="1:24" x14ac:dyDescent="0.35">
      <c r="A114" s="41" t="s">
        <v>705</v>
      </c>
      <c r="B114" s="41" t="s">
        <v>472</v>
      </c>
      <c r="C114" s="41" t="s">
        <v>16</v>
      </c>
      <c r="D114" s="41" t="s">
        <v>20</v>
      </c>
      <c r="E114" s="41" t="s">
        <v>20</v>
      </c>
      <c r="F114" s="41" t="s">
        <v>765</v>
      </c>
      <c r="G114" s="41">
        <v>10</v>
      </c>
      <c r="H114" s="41">
        <v>9573.9584624968902</v>
      </c>
      <c r="I114" s="41">
        <v>10469</v>
      </c>
      <c r="J114" s="41">
        <v>7083</v>
      </c>
      <c r="K114" s="41">
        <v>208.3331</v>
      </c>
      <c r="L114" s="41">
        <v>140.95170000000002</v>
      </c>
      <c r="M114" s="41"/>
      <c r="N114" s="41"/>
      <c r="O114" s="41"/>
      <c r="P114" s="41"/>
      <c r="Q114" s="41">
        <v>38471</v>
      </c>
      <c r="R114" s="41">
        <v>688.6309</v>
      </c>
      <c r="S114" s="41"/>
      <c r="T114" s="41"/>
      <c r="U114" s="41">
        <v>56023</v>
      </c>
      <c r="V114" s="41">
        <v>1037.9157</v>
      </c>
      <c r="W114" s="41"/>
      <c r="X114" s="41"/>
    </row>
    <row r="115" spans="1:24" x14ac:dyDescent="0.35">
      <c r="A115" s="41" t="s">
        <v>705</v>
      </c>
      <c r="B115" s="41" t="s">
        <v>472</v>
      </c>
      <c r="C115" s="41" t="s">
        <v>16</v>
      </c>
      <c r="D115" s="41" t="s">
        <v>20</v>
      </c>
      <c r="E115" s="41" t="s">
        <v>20</v>
      </c>
      <c r="F115" s="41" t="s">
        <v>759</v>
      </c>
      <c r="G115" s="41">
        <v>4</v>
      </c>
      <c r="H115" s="41">
        <v>9573.9584624968902</v>
      </c>
      <c r="I115" s="41">
        <v>11577</v>
      </c>
      <c r="J115" s="41">
        <v>1727</v>
      </c>
      <c r="K115" s="41">
        <v>214.17449999999999</v>
      </c>
      <c r="L115" s="41">
        <v>31.949499999999997</v>
      </c>
      <c r="M115" s="41">
        <v>9798</v>
      </c>
      <c r="N115" s="41">
        <v>4087</v>
      </c>
      <c r="O115" s="41">
        <v>194.9802</v>
      </c>
      <c r="P115" s="41">
        <v>81.331299999999999</v>
      </c>
      <c r="Q115" s="41">
        <v>22633</v>
      </c>
      <c r="R115" s="41">
        <v>405.13069999999999</v>
      </c>
      <c r="S115" s="41">
        <v>19116</v>
      </c>
      <c r="T115" s="41">
        <v>420.55200000000002</v>
      </c>
      <c r="U115" s="41">
        <v>35937</v>
      </c>
      <c r="V115" s="41">
        <v>651.25469999999996</v>
      </c>
      <c r="W115" s="41">
        <v>33001</v>
      </c>
      <c r="X115" s="41">
        <v>696.86350000000004</v>
      </c>
    </row>
    <row r="116" spans="1:24" x14ac:dyDescent="0.35">
      <c r="A116" s="41" t="s">
        <v>705</v>
      </c>
      <c r="B116" s="41" t="s">
        <v>472</v>
      </c>
      <c r="C116" s="41" t="s">
        <v>16</v>
      </c>
      <c r="D116" s="41" t="s">
        <v>20</v>
      </c>
      <c r="E116" s="41" t="s">
        <v>20</v>
      </c>
      <c r="F116" s="41" t="s">
        <v>758</v>
      </c>
      <c r="G116" s="41">
        <v>3</v>
      </c>
      <c r="H116" s="41">
        <v>9573.9584624968902</v>
      </c>
      <c r="I116" s="41">
        <v>8504</v>
      </c>
      <c r="J116" s="41">
        <v>950</v>
      </c>
      <c r="K116" s="41">
        <v>157.32399999999998</v>
      </c>
      <c r="L116" s="41">
        <v>17.574999999999999</v>
      </c>
      <c r="M116" s="41">
        <v>8473</v>
      </c>
      <c r="N116" s="41">
        <v>4474</v>
      </c>
      <c r="O116" s="41">
        <v>168.61270000000002</v>
      </c>
      <c r="P116" s="41">
        <v>89.032600000000002</v>
      </c>
      <c r="Q116" s="41">
        <v>21697</v>
      </c>
      <c r="R116" s="41">
        <v>388.37630000000001</v>
      </c>
      <c r="S116" s="41">
        <v>18625</v>
      </c>
      <c r="T116" s="41">
        <v>409.75</v>
      </c>
      <c r="U116" s="41">
        <v>31151</v>
      </c>
      <c r="V116" s="41">
        <v>563.27530000000002</v>
      </c>
      <c r="W116" s="41">
        <v>31572</v>
      </c>
      <c r="X116" s="41">
        <v>667.39530000000002</v>
      </c>
    </row>
    <row r="117" spans="1:24" x14ac:dyDescent="0.35">
      <c r="A117" s="41" t="s">
        <v>705</v>
      </c>
      <c r="B117" s="41" t="s">
        <v>472</v>
      </c>
      <c r="C117" s="41" t="s">
        <v>16</v>
      </c>
      <c r="D117" s="41" t="s">
        <v>20</v>
      </c>
      <c r="E117" s="41" t="s">
        <v>20</v>
      </c>
      <c r="F117" s="41" t="s">
        <v>767</v>
      </c>
      <c r="G117" s="41">
        <v>12</v>
      </c>
      <c r="H117" s="41">
        <v>9573.9584624968902</v>
      </c>
      <c r="I117" s="41">
        <v>12186</v>
      </c>
      <c r="J117" s="41">
        <v>4482</v>
      </c>
      <c r="K117" s="41">
        <v>242.50140000000002</v>
      </c>
      <c r="L117" s="41">
        <v>89.191800000000001</v>
      </c>
      <c r="M117" s="41"/>
      <c r="N117" s="41"/>
      <c r="O117" s="41"/>
      <c r="P117" s="41"/>
      <c r="Q117" s="41">
        <v>22073</v>
      </c>
      <c r="R117" s="41">
        <v>395.10669999999999</v>
      </c>
      <c r="S117" s="41"/>
      <c r="T117" s="41"/>
      <c r="U117" s="41">
        <v>38741</v>
      </c>
      <c r="V117" s="41">
        <v>726.79989999999998</v>
      </c>
      <c r="W117" s="41"/>
      <c r="X117" s="41"/>
    </row>
    <row r="118" spans="1:24" x14ac:dyDescent="0.35">
      <c r="A118" s="41" t="s">
        <v>705</v>
      </c>
      <c r="B118" s="41" t="s">
        <v>472</v>
      </c>
      <c r="C118" s="41" t="s">
        <v>16</v>
      </c>
      <c r="D118" s="41" t="s">
        <v>20</v>
      </c>
      <c r="E118" s="41" t="s">
        <v>20</v>
      </c>
      <c r="F118" s="41" t="s">
        <v>757</v>
      </c>
      <c r="G118" s="41">
        <v>2</v>
      </c>
      <c r="H118" s="41">
        <v>9573.9584624968902</v>
      </c>
      <c r="I118" s="41">
        <v>6542</v>
      </c>
      <c r="J118" s="41">
        <v>47</v>
      </c>
      <c r="K118" s="41">
        <v>121.027</v>
      </c>
      <c r="L118" s="41">
        <v>0.86949999999999994</v>
      </c>
      <c r="M118" s="41">
        <v>8389</v>
      </c>
      <c r="N118" s="41">
        <v>4284</v>
      </c>
      <c r="O118" s="41">
        <v>166.94110000000001</v>
      </c>
      <c r="P118" s="41">
        <v>85.25160000000001</v>
      </c>
      <c r="Q118" s="41">
        <v>20973</v>
      </c>
      <c r="R118" s="41">
        <v>375.41669999999999</v>
      </c>
      <c r="S118" s="41">
        <v>19325</v>
      </c>
      <c r="T118" s="41">
        <v>425.15</v>
      </c>
      <c r="U118" s="41">
        <v>27562</v>
      </c>
      <c r="V118" s="41">
        <v>497.31319999999999</v>
      </c>
      <c r="W118" s="41">
        <v>31998</v>
      </c>
      <c r="X118" s="41">
        <v>677.34269999999992</v>
      </c>
    </row>
    <row r="119" spans="1:24" x14ac:dyDescent="0.35">
      <c r="A119" s="41" t="s">
        <v>705</v>
      </c>
      <c r="B119" s="41" t="s">
        <v>472</v>
      </c>
      <c r="C119" s="41" t="s">
        <v>16</v>
      </c>
      <c r="D119" s="41" t="s">
        <v>20</v>
      </c>
      <c r="E119" s="41" t="s">
        <v>20</v>
      </c>
      <c r="F119" s="41" t="s">
        <v>763</v>
      </c>
      <c r="G119" s="41">
        <v>8</v>
      </c>
      <c r="H119" s="41">
        <v>9573.9584624968902</v>
      </c>
      <c r="I119" s="41">
        <v>10420</v>
      </c>
      <c r="J119" s="41">
        <v>7930</v>
      </c>
      <c r="K119" s="41">
        <v>207.358</v>
      </c>
      <c r="L119" s="41">
        <v>157.80700000000002</v>
      </c>
      <c r="M119" s="41"/>
      <c r="N119" s="41"/>
      <c r="O119" s="41"/>
      <c r="P119" s="41"/>
      <c r="Q119" s="41">
        <v>33060</v>
      </c>
      <c r="R119" s="41">
        <v>591.774</v>
      </c>
      <c r="S119" s="41"/>
      <c r="T119" s="41"/>
      <c r="U119" s="41">
        <v>51410</v>
      </c>
      <c r="V119" s="41">
        <v>956.93900000000008</v>
      </c>
      <c r="W119" s="41"/>
      <c r="X119" s="41"/>
    </row>
    <row r="120" spans="1:24" x14ac:dyDescent="0.35">
      <c r="A120" s="41" t="s">
        <v>705</v>
      </c>
      <c r="B120" s="41" t="s">
        <v>472</v>
      </c>
      <c r="C120" s="41" t="s">
        <v>16</v>
      </c>
      <c r="D120" s="41" t="s">
        <v>20</v>
      </c>
      <c r="E120" s="41" t="s">
        <v>20</v>
      </c>
      <c r="F120" s="41" t="s">
        <v>762</v>
      </c>
      <c r="G120" s="41">
        <v>7</v>
      </c>
      <c r="H120" s="41">
        <v>9573.9584624968902</v>
      </c>
      <c r="I120" s="41">
        <v>12023</v>
      </c>
      <c r="J120" s="41">
        <v>6146</v>
      </c>
      <c r="K120" s="41">
        <v>239.2577</v>
      </c>
      <c r="L120" s="41">
        <v>122.30540000000001</v>
      </c>
      <c r="M120" s="41">
        <v>0</v>
      </c>
      <c r="N120" s="41">
        <v>16013</v>
      </c>
      <c r="O120" s="41">
        <v>0</v>
      </c>
      <c r="P120" s="41">
        <v>360.29249999999996</v>
      </c>
      <c r="Q120" s="41">
        <v>25677</v>
      </c>
      <c r="R120" s="41">
        <v>459.61829999999998</v>
      </c>
      <c r="S120" s="41">
        <v>27480</v>
      </c>
      <c r="T120" s="41">
        <v>604.55999999999995</v>
      </c>
      <c r="U120" s="41">
        <v>43846</v>
      </c>
      <c r="V120" s="41">
        <v>821.18139999999994</v>
      </c>
      <c r="W120" s="41">
        <v>43493</v>
      </c>
      <c r="X120" s="41">
        <v>964.85249999999996</v>
      </c>
    </row>
    <row r="121" spans="1:24" x14ac:dyDescent="0.35">
      <c r="A121" s="41" t="s">
        <v>705</v>
      </c>
      <c r="B121" s="41" t="s">
        <v>472</v>
      </c>
      <c r="C121" s="41" t="s">
        <v>16</v>
      </c>
      <c r="D121" s="41" t="s">
        <v>20</v>
      </c>
      <c r="E121" s="41" t="s">
        <v>20</v>
      </c>
      <c r="F121" s="41" t="s">
        <v>761</v>
      </c>
      <c r="G121" s="41">
        <v>6</v>
      </c>
      <c r="H121" s="41">
        <v>9573.9584624968902</v>
      </c>
      <c r="I121" s="41">
        <v>14802</v>
      </c>
      <c r="J121" s="41">
        <v>11225</v>
      </c>
      <c r="K121" s="41">
        <v>294.5598</v>
      </c>
      <c r="L121" s="41">
        <v>223.3775</v>
      </c>
      <c r="M121" s="41">
        <v>9124</v>
      </c>
      <c r="N121" s="41">
        <v>7658</v>
      </c>
      <c r="O121" s="41">
        <v>205.29</v>
      </c>
      <c r="P121" s="41">
        <v>172.30500000000001</v>
      </c>
      <c r="Q121" s="41">
        <v>54916</v>
      </c>
      <c r="R121" s="41">
        <v>982.99639999999999</v>
      </c>
      <c r="S121" s="41">
        <v>21753</v>
      </c>
      <c r="T121" s="41">
        <v>478.56599999999997</v>
      </c>
      <c r="U121" s="41">
        <v>80943</v>
      </c>
      <c r="V121" s="41">
        <v>1500.9337</v>
      </c>
      <c r="W121" s="41">
        <v>38535</v>
      </c>
      <c r="X121" s="41">
        <v>856.16100000000006</v>
      </c>
    </row>
    <row r="122" spans="1:24" x14ac:dyDescent="0.35">
      <c r="A122" s="41" t="s">
        <v>21</v>
      </c>
      <c r="B122" s="41" t="s">
        <v>429</v>
      </c>
      <c r="C122" s="41" t="s">
        <v>22</v>
      </c>
      <c r="D122" s="41" t="s">
        <v>23</v>
      </c>
      <c r="E122" s="41" t="s">
        <v>23</v>
      </c>
      <c r="F122" s="41" t="s">
        <v>756</v>
      </c>
      <c r="G122" s="41">
        <v>1</v>
      </c>
      <c r="H122" s="41">
        <v>4694.2244492317004</v>
      </c>
      <c r="I122" s="41">
        <v>344</v>
      </c>
      <c r="J122" s="41">
        <v>6</v>
      </c>
      <c r="K122" s="41">
        <v>6.3639999999999999</v>
      </c>
      <c r="L122" s="41">
        <v>0.11099999999999999</v>
      </c>
      <c r="M122" s="41">
        <v>484</v>
      </c>
      <c r="N122" s="41">
        <v>22</v>
      </c>
      <c r="O122" s="41">
        <v>9.6316000000000006</v>
      </c>
      <c r="P122" s="41">
        <v>0.43780000000000002</v>
      </c>
      <c r="Q122" s="41">
        <v>2592</v>
      </c>
      <c r="R122" s="41">
        <v>46.396799999999999</v>
      </c>
      <c r="S122" s="41">
        <v>3276</v>
      </c>
      <c r="T122" s="41">
        <v>72.072000000000003</v>
      </c>
      <c r="U122" s="41">
        <v>2942</v>
      </c>
      <c r="V122" s="41">
        <v>52.8718</v>
      </c>
      <c r="W122" s="41">
        <v>3782</v>
      </c>
      <c r="X122" s="41">
        <v>82.141400000000004</v>
      </c>
    </row>
    <row r="123" spans="1:24" x14ac:dyDescent="0.35">
      <c r="A123" s="41" t="s">
        <v>21</v>
      </c>
      <c r="B123" s="41" t="s">
        <v>429</v>
      </c>
      <c r="C123" s="41" t="s">
        <v>22</v>
      </c>
      <c r="D123" s="41" t="s">
        <v>23</v>
      </c>
      <c r="E123" s="41" t="s">
        <v>23</v>
      </c>
      <c r="F123" s="41" t="s">
        <v>760</v>
      </c>
      <c r="G123" s="41">
        <v>5</v>
      </c>
      <c r="H123" s="41">
        <v>4694.2244492317004</v>
      </c>
      <c r="I123" s="41">
        <v>469</v>
      </c>
      <c r="J123" s="41">
        <v>0</v>
      </c>
      <c r="K123" s="41">
        <v>8.676499999999999</v>
      </c>
      <c r="L123" s="41">
        <v>0</v>
      </c>
      <c r="M123" s="41">
        <v>605</v>
      </c>
      <c r="N123" s="41">
        <v>0</v>
      </c>
      <c r="O123" s="41">
        <v>12.0395</v>
      </c>
      <c r="P123" s="41">
        <v>0</v>
      </c>
      <c r="Q123" s="41">
        <v>3008</v>
      </c>
      <c r="R123" s="41">
        <v>53.843200000000003</v>
      </c>
      <c r="S123" s="41">
        <v>3309</v>
      </c>
      <c r="T123" s="41">
        <v>72.798000000000002</v>
      </c>
      <c r="U123" s="41">
        <v>3477</v>
      </c>
      <c r="V123" s="41">
        <v>62.5197</v>
      </c>
      <c r="W123" s="41">
        <v>3914</v>
      </c>
      <c r="X123" s="41">
        <v>84.837500000000006</v>
      </c>
    </row>
    <row r="124" spans="1:24" x14ac:dyDescent="0.35">
      <c r="A124" s="41" t="s">
        <v>21</v>
      </c>
      <c r="B124" s="41" t="s">
        <v>429</v>
      </c>
      <c r="C124" s="41" t="s">
        <v>22</v>
      </c>
      <c r="D124" s="41" t="s">
        <v>23</v>
      </c>
      <c r="E124" s="41" t="s">
        <v>23</v>
      </c>
      <c r="F124" s="41" t="s">
        <v>764</v>
      </c>
      <c r="G124" s="41">
        <v>9</v>
      </c>
      <c r="H124" s="41">
        <v>4694.2244492317004</v>
      </c>
      <c r="I124" s="41">
        <v>432</v>
      </c>
      <c r="J124" s="41">
        <v>4</v>
      </c>
      <c r="K124" s="41">
        <v>8.5968</v>
      </c>
      <c r="L124" s="41">
        <v>7.9600000000000004E-2</v>
      </c>
      <c r="M124" s="41"/>
      <c r="N124" s="41"/>
      <c r="O124" s="41"/>
      <c r="P124" s="41"/>
      <c r="Q124" s="41">
        <v>2555</v>
      </c>
      <c r="R124" s="41">
        <v>45.734499999999997</v>
      </c>
      <c r="S124" s="41"/>
      <c r="T124" s="41"/>
      <c r="U124" s="41">
        <v>2991</v>
      </c>
      <c r="V124" s="41">
        <v>54.410899999999998</v>
      </c>
      <c r="W124" s="41"/>
      <c r="X124" s="41"/>
    </row>
    <row r="125" spans="1:24" x14ac:dyDescent="0.35">
      <c r="A125" s="41" t="s">
        <v>21</v>
      </c>
      <c r="B125" s="41" t="s">
        <v>429</v>
      </c>
      <c r="C125" s="41" t="s">
        <v>22</v>
      </c>
      <c r="D125" s="41" t="s">
        <v>23</v>
      </c>
      <c r="E125" s="41" t="s">
        <v>23</v>
      </c>
      <c r="F125" s="41" t="s">
        <v>766</v>
      </c>
      <c r="G125" s="41">
        <v>11</v>
      </c>
      <c r="H125" s="41">
        <v>4694.2244492317004</v>
      </c>
      <c r="I125" s="41">
        <v>384</v>
      </c>
      <c r="J125" s="41">
        <v>0</v>
      </c>
      <c r="K125" s="41">
        <v>7.6416000000000004</v>
      </c>
      <c r="L125" s="41">
        <v>0</v>
      </c>
      <c r="M125" s="41"/>
      <c r="N125" s="41"/>
      <c r="O125" s="41"/>
      <c r="P125" s="41"/>
      <c r="Q125" s="41">
        <v>3355</v>
      </c>
      <c r="R125" s="41">
        <v>60.054499999999997</v>
      </c>
      <c r="S125" s="41"/>
      <c r="T125" s="41"/>
      <c r="U125" s="41">
        <v>3739</v>
      </c>
      <c r="V125" s="41">
        <v>67.696100000000001</v>
      </c>
      <c r="W125" s="41"/>
      <c r="X125" s="41"/>
    </row>
    <row r="126" spans="1:24" x14ac:dyDescent="0.35">
      <c r="A126" s="41" t="s">
        <v>21</v>
      </c>
      <c r="B126" s="41" t="s">
        <v>429</v>
      </c>
      <c r="C126" s="41" t="s">
        <v>22</v>
      </c>
      <c r="D126" s="41" t="s">
        <v>23</v>
      </c>
      <c r="E126" s="41" t="s">
        <v>23</v>
      </c>
      <c r="F126" s="41" t="s">
        <v>765</v>
      </c>
      <c r="G126" s="41">
        <v>10</v>
      </c>
      <c r="H126" s="41">
        <v>4694.2244492317004</v>
      </c>
      <c r="I126" s="41">
        <v>618</v>
      </c>
      <c r="J126" s="41">
        <v>9</v>
      </c>
      <c r="K126" s="41">
        <v>12.298200000000001</v>
      </c>
      <c r="L126" s="41">
        <v>0.17910000000000001</v>
      </c>
      <c r="M126" s="41"/>
      <c r="N126" s="41"/>
      <c r="O126" s="41"/>
      <c r="P126" s="41"/>
      <c r="Q126" s="41">
        <v>4538</v>
      </c>
      <c r="R126" s="41">
        <v>81.230199999999996</v>
      </c>
      <c r="S126" s="41"/>
      <c r="T126" s="41"/>
      <c r="U126" s="41">
        <v>5165</v>
      </c>
      <c r="V126" s="41">
        <v>93.707499999999996</v>
      </c>
      <c r="W126" s="41"/>
      <c r="X126" s="41"/>
    </row>
    <row r="127" spans="1:24" x14ac:dyDescent="0.35">
      <c r="A127" s="41" t="s">
        <v>21</v>
      </c>
      <c r="B127" s="41" t="s">
        <v>429</v>
      </c>
      <c r="C127" s="41" t="s">
        <v>22</v>
      </c>
      <c r="D127" s="41" t="s">
        <v>23</v>
      </c>
      <c r="E127" s="41" t="s">
        <v>23</v>
      </c>
      <c r="F127" s="41" t="s">
        <v>759</v>
      </c>
      <c r="G127" s="41">
        <v>4</v>
      </c>
      <c r="H127" s="41">
        <v>4694.2244492317004</v>
      </c>
      <c r="I127" s="41">
        <v>364</v>
      </c>
      <c r="J127" s="41">
        <v>0</v>
      </c>
      <c r="K127" s="41">
        <v>6.734</v>
      </c>
      <c r="L127" s="41">
        <v>0</v>
      </c>
      <c r="M127" s="41">
        <v>474</v>
      </c>
      <c r="N127" s="41">
        <v>3</v>
      </c>
      <c r="O127" s="41">
        <v>9.4326000000000008</v>
      </c>
      <c r="P127" s="41">
        <v>5.9700000000000003E-2</v>
      </c>
      <c r="Q127" s="41">
        <v>2776</v>
      </c>
      <c r="R127" s="41">
        <v>49.690399999999997</v>
      </c>
      <c r="S127" s="41">
        <v>3525</v>
      </c>
      <c r="T127" s="41">
        <v>77.55</v>
      </c>
      <c r="U127" s="41">
        <v>3140</v>
      </c>
      <c r="V127" s="41">
        <v>56.424399999999999</v>
      </c>
      <c r="W127" s="41">
        <v>4002</v>
      </c>
      <c r="X127" s="41">
        <v>87.042299999999997</v>
      </c>
    </row>
    <row r="128" spans="1:24" x14ac:dyDescent="0.35">
      <c r="A128" s="41" t="s">
        <v>21</v>
      </c>
      <c r="B128" s="41" t="s">
        <v>429</v>
      </c>
      <c r="C128" s="41" t="s">
        <v>22</v>
      </c>
      <c r="D128" s="41" t="s">
        <v>23</v>
      </c>
      <c r="E128" s="41" t="s">
        <v>23</v>
      </c>
      <c r="F128" s="41" t="s">
        <v>758</v>
      </c>
      <c r="G128" s="41">
        <v>3</v>
      </c>
      <c r="H128" s="41">
        <v>4694.2244492317004</v>
      </c>
      <c r="I128" s="41">
        <v>381</v>
      </c>
      <c r="J128" s="41">
        <v>0</v>
      </c>
      <c r="K128" s="41">
        <v>7.0484999999999998</v>
      </c>
      <c r="L128" s="41">
        <v>0</v>
      </c>
      <c r="M128" s="41">
        <v>888</v>
      </c>
      <c r="N128" s="41">
        <v>4</v>
      </c>
      <c r="O128" s="41">
        <v>17.671200000000002</v>
      </c>
      <c r="P128" s="41">
        <v>7.9600000000000004E-2</v>
      </c>
      <c r="Q128" s="41">
        <v>2441</v>
      </c>
      <c r="R128" s="41">
        <v>43.693899999999999</v>
      </c>
      <c r="S128" s="41">
        <v>3081</v>
      </c>
      <c r="T128" s="41">
        <v>67.781999999999996</v>
      </c>
      <c r="U128" s="41">
        <v>2822</v>
      </c>
      <c r="V128" s="41">
        <v>50.742399999999996</v>
      </c>
      <c r="W128" s="41">
        <v>3973</v>
      </c>
      <c r="X128" s="41">
        <v>85.532799999999995</v>
      </c>
    </row>
    <row r="129" spans="1:24" x14ac:dyDescent="0.35">
      <c r="A129" s="41" t="s">
        <v>21</v>
      </c>
      <c r="B129" s="41" t="s">
        <v>429</v>
      </c>
      <c r="C129" s="41" t="s">
        <v>22</v>
      </c>
      <c r="D129" s="41" t="s">
        <v>23</v>
      </c>
      <c r="E129" s="41" t="s">
        <v>23</v>
      </c>
      <c r="F129" s="41" t="s">
        <v>767</v>
      </c>
      <c r="G129" s="41">
        <v>12</v>
      </c>
      <c r="H129" s="41">
        <v>4694.2244492317004</v>
      </c>
      <c r="I129" s="41">
        <v>744</v>
      </c>
      <c r="J129" s="41">
        <v>14</v>
      </c>
      <c r="K129" s="41">
        <v>14.8056</v>
      </c>
      <c r="L129" s="41">
        <v>0.27860000000000001</v>
      </c>
      <c r="M129" s="41"/>
      <c r="N129" s="41"/>
      <c r="O129" s="41"/>
      <c r="P129" s="41"/>
      <c r="Q129" s="41">
        <v>3122</v>
      </c>
      <c r="R129" s="41">
        <v>55.883800000000001</v>
      </c>
      <c r="S129" s="41"/>
      <c r="T129" s="41"/>
      <c r="U129" s="41">
        <v>3880</v>
      </c>
      <c r="V129" s="41">
        <v>70.968000000000004</v>
      </c>
      <c r="W129" s="41"/>
      <c r="X129" s="41"/>
    </row>
    <row r="130" spans="1:24" x14ac:dyDescent="0.35">
      <c r="A130" s="41" t="s">
        <v>21</v>
      </c>
      <c r="B130" s="41" t="s">
        <v>429</v>
      </c>
      <c r="C130" s="41" t="s">
        <v>22</v>
      </c>
      <c r="D130" s="41" t="s">
        <v>23</v>
      </c>
      <c r="E130" s="41" t="s">
        <v>23</v>
      </c>
      <c r="F130" s="41" t="s">
        <v>757</v>
      </c>
      <c r="G130" s="41">
        <v>2</v>
      </c>
      <c r="H130" s="41">
        <v>4694.2244492317004</v>
      </c>
      <c r="I130" s="41">
        <v>378</v>
      </c>
      <c r="J130" s="41">
        <v>0</v>
      </c>
      <c r="K130" s="41">
        <v>6.9929999999999994</v>
      </c>
      <c r="L130" s="41">
        <v>0</v>
      </c>
      <c r="M130" s="41">
        <v>446</v>
      </c>
      <c r="N130" s="41">
        <v>0</v>
      </c>
      <c r="O130" s="41">
        <v>8.8754000000000008</v>
      </c>
      <c r="P130" s="41">
        <v>0</v>
      </c>
      <c r="Q130" s="41">
        <v>2953</v>
      </c>
      <c r="R130" s="41">
        <v>52.858699999999999</v>
      </c>
      <c r="S130" s="41">
        <v>3581</v>
      </c>
      <c r="T130" s="41">
        <v>78.781999999999996</v>
      </c>
      <c r="U130" s="41">
        <v>3331</v>
      </c>
      <c r="V130" s="41">
        <v>59.851700000000001</v>
      </c>
      <c r="W130" s="41">
        <v>4027</v>
      </c>
      <c r="X130" s="41">
        <v>87.657399999999996</v>
      </c>
    </row>
    <row r="131" spans="1:24" x14ac:dyDescent="0.35">
      <c r="A131" s="41" t="s">
        <v>21</v>
      </c>
      <c r="B131" s="41" t="s">
        <v>429</v>
      </c>
      <c r="C131" s="41" t="s">
        <v>22</v>
      </c>
      <c r="D131" s="41" t="s">
        <v>23</v>
      </c>
      <c r="E131" s="41" t="s">
        <v>23</v>
      </c>
      <c r="F131" s="41" t="s">
        <v>763</v>
      </c>
      <c r="G131" s="41">
        <v>8</v>
      </c>
      <c r="H131" s="41">
        <v>4694.2244492317004</v>
      </c>
      <c r="I131" s="41">
        <v>546</v>
      </c>
      <c r="J131" s="41">
        <v>0</v>
      </c>
      <c r="K131" s="41">
        <v>10.865400000000001</v>
      </c>
      <c r="L131" s="41">
        <v>0</v>
      </c>
      <c r="M131" s="41"/>
      <c r="N131" s="41"/>
      <c r="O131" s="41"/>
      <c r="P131" s="41"/>
      <c r="Q131" s="41">
        <v>4002</v>
      </c>
      <c r="R131" s="41">
        <v>71.635800000000003</v>
      </c>
      <c r="S131" s="41"/>
      <c r="T131" s="41"/>
      <c r="U131" s="41">
        <v>4548</v>
      </c>
      <c r="V131" s="41">
        <v>82.501200000000011</v>
      </c>
      <c r="W131" s="41"/>
      <c r="X131" s="41"/>
    </row>
    <row r="132" spans="1:24" x14ac:dyDescent="0.35">
      <c r="A132" s="41" t="s">
        <v>21</v>
      </c>
      <c r="B132" s="41" t="s">
        <v>429</v>
      </c>
      <c r="C132" s="41" t="s">
        <v>22</v>
      </c>
      <c r="D132" s="41" t="s">
        <v>23</v>
      </c>
      <c r="E132" s="41" t="s">
        <v>23</v>
      </c>
      <c r="F132" s="41" t="s">
        <v>762</v>
      </c>
      <c r="G132" s="41">
        <v>7</v>
      </c>
      <c r="H132" s="41">
        <v>4694.2244492317004</v>
      </c>
      <c r="I132" s="41">
        <v>490</v>
      </c>
      <c r="J132" s="41">
        <v>0</v>
      </c>
      <c r="K132" s="41">
        <v>9.7510000000000012</v>
      </c>
      <c r="L132" s="41">
        <v>0</v>
      </c>
      <c r="M132" s="41">
        <v>0</v>
      </c>
      <c r="N132" s="41">
        <v>1134</v>
      </c>
      <c r="O132" s="41">
        <v>0</v>
      </c>
      <c r="P132" s="41">
        <v>25.515000000000001</v>
      </c>
      <c r="Q132" s="41">
        <v>3134</v>
      </c>
      <c r="R132" s="41">
        <v>56.098599999999998</v>
      </c>
      <c r="S132" s="41">
        <v>11563</v>
      </c>
      <c r="T132" s="41">
        <v>254.386</v>
      </c>
      <c r="U132" s="41">
        <v>3624</v>
      </c>
      <c r="V132" s="41">
        <v>65.849599999999995</v>
      </c>
      <c r="W132" s="41">
        <v>12697</v>
      </c>
      <c r="X132" s="41">
        <v>279.90100000000001</v>
      </c>
    </row>
    <row r="133" spans="1:24" x14ac:dyDescent="0.35">
      <c r="A133" s="41" t="s">
        <v>21</v>
      </c>
      <c r="B133" s="41" t="s">
        <v>429</v>
      </c>
      <c r="C133" s="41" t="s">
        <v>22</v>
      </c>
      <c r="D133" s="41" t="s">
        <v>23</v>
      </c>
      <c r="E133" s="41" t="s">
        <v>23</v>
      </c>
      <c r="F133" s="41" t="s">
        <v>761</v>
      </c>
      <c r="G133" s="41">
        <v>6</v>
      </c>
      <c r="H133" s="41">
        <v>4694.2244492317004</v>
      </c>
      <c r="I133" s="41">
        <v>295</v>
      </c>
      <c r="J133" s="41">
        <v>0</v>
      </c>
      <c r="K133" s="41">
        <v>5.8705000000000007</v>
      </c>
      <c r="L133" s="41">
        <v>0</v>
      </c>
      <c r="M133" s="41">
        <v>409</v>
      </c>
      <c r="N133" s="41">
        <v>0</v>
      </c>
      <c r="O133" s="41">
        <v>9.2024999999999988</v>
      </c>
      <c r="P133" s="41">
        <v>0</v>
      </c>
      <c r="Q133" s="41">
        <v>3830</v>
      </c>
      <c r="R133" s="41">
        <v>68.557000000000002</v>
      </c>
      <c r="S133" s="41">
        <v>3405</v>
      </c>
      <c r="T133" s="41">
        <v>74.91</v>
      </c>
      <c r="U133" s="41">
        <v>4125</v>
      </c>
      <c r="V133" s="41">
        <v>74.427500000000009</v>
      </c>
      <c r="W133" s="41">
        <v>3814</v>
      </c>
      <c r="X133" s="41">
        <v>84.112499999999997</v>
      </c>
    </row>
    <row r="134" spans="1:24" x14ac:dyDescent="0.35">
      <c r="A134" s="41" t="s">
        <v>24</v>
      </c>
      <c r="B134" s="41" t="s">
        <v>449</v>
      </c>
      <c r="C134" s="41" t="s">
        <v>22</v>
      </c>
      <c r="D134" s="41" t="s">
        <v>25</v>
      </c>
      <c r="E134" s="41" t="s">
        <v>25</v>
      </c>
      <c r="F134" s="41" t="s">
        <v>756</v>
      </c>
      <c r="G134" s="41">
        <v>1</v>
      </c>
      <c r="H134" s="41">
        <v>9261.7930768725291</v>
      </c>
      <c r="I134" s="41">
        <v>11209</v>
      </c>
      <c r="J134" s="41">
        <v>0</v>
      </c>
      <c r="K134" s="41">
        <v>207.3665</v>
      </c>
      <c r="L134" s="41">
        <v>0</v>
      </c>
      <c r="M134" s="41">
        <v>5011</v>
      </c>
      <c r="N134" s="41">
        <v>2</v>
      </c>
      <c r="O134" s="41">
        <v>99.718900000000005</v>
      </c>
      <c r="P134" s="41">
        <v>3.9800000000000002E-2</v>
      </c>
      <c r="Q134" s="41">
        <v>4493</v>
      </c>
      <c r="R134" s="41">
        <v>80.424700000000001</v>
      </c>
      <c r="S134" s="41">
        <v>7653</v>
      </c>
      <c r="T134" s="41">
        <v>168.36600000000001</v>
      </c>
      <c r="U134" s="41">
        <v>15702</v>
      </c>
      <c r="V134" s="41">
        <v>287.7912</v>
      </c>
      <c r="W134" s="41">
        <v>12666</v>
      </c>
      <c r="X134" s="41">
        <v>268.12470000000002</v>
      </c>
    </row>
    <row r="135" spans="1:24" x14ac:dyDescent="0.35">
      <c r="A135" s="41" t="s">
        <v>24</v>
      </c>
      <c r="B135" s="41" t="s">
        <v>449</v>
      </c>
      <c r="C135" s="41" t="s">
        <v>22</v>
      </c>
      <c r="D135" s="41" t="s">
        <v>25</v>
      </c>
      <c r="E135" s="41" t="s">
        <v>25</v>
      </c>
      <c r="F135" s="41" t="s">
        <v>760</v>
      </c>
      <c r="G135" s="41">
        <v>5</v>
      </c>
      <c r="H135" s="41">
        <v>9261.7930768725291</v>
      </c>
      <c r="I135" s="41">
        <v>13860</v>
      </c>
      <c r="J135" s="41">
        <v>1328</v>
      </c>
      <c r="K135" s="41">
        <v>256.40999999999997</v>
      </c>
      <c r="L135" s="41">
        <v>24.567999999999998</v>
      </c>
      <c r="M135" s="41">
        <v>5446</v>
      </c>
      <c r="N135" s="41">
        <v>2834</v>
      </c>
      <c r="O135" s="41">
        <v>108.3754</v>
      </c>
      <c r="P135" s="41">
        <v>56.396599999999999</v>
      </c>
      <c r="Q135" s="41">
        <v>11228</v>
      </c>
      <c r="R135" s="41">
        <v>200.9812</v>
      </c>
      <c r="S135" s="41">
        <v>5131</v>
      </c>
      <c r="T135" s="41">
        <v>112.88200000000001</v>
      </c>
      <c r="U135" s="41">
        <v>26416</v>
      </c>
      <c r="V135" s="41">
        <v>481.95919999999995</v>
      </c>
      <c r="W135" s="41">
        <v>13411</v>
      </c>
      <c r="X135" s="41">
        <v>277.654</v>
      </c>
    </row>
    <row r="136" spans="1:24" x14ac:dyDescent="0.35">
      <c r="A136" s="41" t="s">
        <v>24</v>
      </c>
      <c r="B136" s="41" t="s">
        <v>449</v>
      </c>
      <c r="C136" s="41" t="s">
        <v>22</v>
      </c>
      <c r="D136" s="41" t="s">
        <v>25</v>
      </c>
      <c r="E136" s="41" t="s">
        <v>25</v>
      </c>
      <c r="F136" s="41" t="s">
        <v>764</v>
      </c>
      <c r="G136" s="41">
        <v>9</v>
      </c>
      <c r="H136" s="41">
        <v>9261.7930768725291</v>
      </c>
      <c r="I136" s="41">
        <v>4361</v>
      </c>
      <c r="J136" s="41">
        <v>21</v>
      </c>
      <c r="K136" s="41">
        <v>86.783900000000003</v>
      </c>
      <c r="L136" s="41">
        <v>0.41790000000000005</v>
      </c>
      <c r="M136" s="41"/>
      <c r="N136" s="41"/>
      <c r="O136" s="41"/>
      <c r="P136" s="41"/>
      <c r="Q136" s="41">
        <v>6674</v>
      </c>
      <c r="R136" s="41">
        <v>119.4646</v>
      </c>
      <c r="S136" s="41"/>
      <c r="T136" s="41"/>
      <c r="U136" s="41">
        <v>11056</v>
      </c>
      <c r="V136" s="41">
        <v>206.66640000000001</v>
      </c>
      <c r="W136" s="41"/>
      <c r="X136" s="41"/>
    </row>
    <row r="137" spans="1:24" x14ac:dyDescent="0.35">
      <c r="A137" s="41" t="s">
        <v>24</v>
      </c>
      <c r="B137" s="41" t="s">
        <v>449</v>
      </c>
      <c r="C137" s="41" t="s">
        <v>22</v>
      </c>
      <c r="D137" s="41" t="s">
        <v>25</v>
      </c>
      <c r="E137" s="41" t="s">
        <v>25</v>
      </c>
      <c r="F137" s="41" t="s">
        <v>766</v>
      </c>
      <c r="G137" s="41">
        <v>11</v>
      </c>
      <c r="H137" s="41">
        <v>9261.7930768725291</v>
      </c>
      <c r="I137" s="41">
        <v>16176</v>
      </c>
      <c r="J137" s="41">
        <v>3</v>
      </c>
      <c r="K137" s="41">
        <v>321.9024</v>
      </c>
      <c r="L137" s="41">
        <v>5.9700000000000003E-2</v>
      </c>
      <c r="M137" s="41"/>
      <c r="N137" s="41"/>
      <c r="O137" s="41"/>
      <c r="P137" s="41"/>
      <c r="Q137" s="41">
        <v>9754</v>
      </c>
      <c r="R137" s="41">
        <v>174.5966</v>
      </c>
      <c r="S137" s="41"/>
      <c r="T137" s="41"/>
      <c r="U137" s="41">
        <v>25933</v>
      </c>
      <c r="V137" s="41">
        <v>496.55870000000004</v>
      </c>
      <c r="W137" s="41"/>
      <c r="X137" s="41"/>
    </row>
    <row r="138" spans="1:24" x14ac:dyDescent="0.35">
      <c r="A138" s="41" t="s">
        <v>24</v>
      </c>
      <c r="B138" s="41" t="s">
        <v>449</v>
      </c>
      <c r="C138" s="41" t="s">
        <v>22</v>
      </c>
      <c r="D138" s="41" t="s">
        <v>25</v>
      </c>
      <c r="E138" s="41" t="s">
        <v>25</v>
      </c>
      <c r="F138" s="41" t="s">
        <v>765</v>
      </c>
      <c r="G138" s="41">
        <v>10</v>
      </c>
      <c r="H138" s="41">
        <v>9261.7930768725291</v>
      </c>
      <c r="I138" s="41">
        <v>9836</v>
      </c>
      <c r="J138" s="41">
        <v>167</v>
      </c>
      <c r="K138" s="41">
        <v>195.7364</v>
      </c>
      <c r="L138" s="41">
        <v>3.3233000000000001</v>
      </c>
      <c r="M138" s="41"/>
      <c r="N138" s="41"/>
      <c r="O138" s="41"/>
      <c r="P138" s="41"/>
      <c r="Q138" s="41">
        <v>10122</v>
      </c>
      <c r="R138" s="41">
        <v>181.18379999999999</v>
      </c>
      <c r="S138" s="41"/>
      <c r="T138" s="41"/>
      <c r="U138" s="41">
        <v>20125</v>
      </c>
      <c r="V138" s="41">
        <v>380.24349999999998</v>
      </c>
      <c r="W138" s="41"/>
      <c r="X138" s="41"/>
    </row>
    <row r="139" spans="1:24" x14ac:dyDescent="0.35">
      <c r="A139" s="41" t="s">
        <v>24</v>
      </c>
      <c r="B139" s="41" t="s">
        <v>449</v>
      </c>
      <c r="C139" s="41" t="s">
        <v>22</v>
      </c>
      <c r="D139" s="41" t="s">
        <v>25</v>
      </c>
      <c r="E139" s="41" t="s">
        <v>25</v>
      </c>
      <c r="F139" s="41" t="s">
        <v>759</v>
      </c>
      <c r="G139" s="41">
        <v>4</v>
      </c>
      <c r="H139" s="41">
        <v>9261.7930768725291</v>
      </c>
      <c r="I139" s="41">
        <v>6426</v>
      </c>
      <c r="J139" s="41">
        <v>0</v>
      </c>
      <c r="K139" s="41">
        <v>118.881</v>
      </c>
      <c r="L139" s="41">
        <v>0</v>
      </c>
      <c r="M139" s="41">
        <v>6105</v>
      </c>
      <c r="N139" s="41">
        <v>32</v>
      </c>
      <c r="O139" s="41">
        <v>121.48950000000001</v>
      </c>
      <c r="P139" s="41">
        <v>0.63680000000000003</v>
      </c>
      <c r="Q139" s="41">
        <v>6763</v>
      </c>
      <c r="R139" s="41">
        <v>121.0577</v>
      </c>
      <c r="S139" s="41">
        <v>9711</v>
      </c>
      <c r="T139" s="41">
        <v>213.642</v>
      </c>
      <c r="U139" s="41">
        <v>13189</v>
      </c>
      <c r="V139" s="41">
        <v>239.93869999999998</v>
      </c>
      <c r="W139" s="41">
        <v>15848</v>
      </c>
      <c r="X139" s="41">
        <v>335.76830000000001</v>
      </c>
    </row>
    <row r="140" spans="1:24" x14ac:dyDescent="0.35">
      <c r="A140" s="41" t="s">
        <v>24</v>
      </c>
      <c r="B140" s="41" t="s">
        <v>449</v>
      </c>
      <c r="C140" s="41" t="s">
        <v>22</v>
      </c>
      <c r="D140" s="41" t="s">
        <v>25</v>
      </c>
      <c r="E140" s="41" t="s">
        <v>25</v>
      </c>
      <c r="F140" s="41" t="s">
        <v>758</v>
      </c>
      <c r="G140" s="41">
        <v>3</v>
      </c>
      <c r="H140" s="41">
        <v>9261.7930768725291</v>
      </c>
      <c r="I140" s="41">
        <v>7666</v>
      </c>
      <c r="J140" s="41">
        <v>0</v>
      </c>
      <c r="K140" s="41">
        <v>141.821</v>
      </c>
      <c r="L140" s="41">
        <v>0</v>
      </c>
      <c r="M140" s="41">
        <v>7029</v>
      </c>
      <c r="N140" s="41">
        <v>24</v>
      </c>
      <c r="O140" s="41">
        <v>139.87710000000001</v>
      </c>
      <c r="P140" s="41">
        <v>0.47760000000000002</v>
      </c>
      <c r="Q140" s="41">
        <v>19855</v>
      </c>
      <c r="R140" s="41">
        <v>355.40449999999998</v>
      </c>
      <c r="S140" s="41">
        <v>6232</v>
      </c>
      <c r="T140" s="41">
        <v>137.10400000000001</v>
      </c>
      <c r="U140" s="41">
        <v>27521</v>
      </c>
      <c r="V140" s="41">
        <v>497.22550000000001</v>
      </c>
      <c r="W140" s="41">
        <v>13285</v>
      </c>
      <c r="X140" s="41">
        <v>277.45870000000002</v>
      </c>
    </row>
    <row r="141" spans="1:24" x14ac:dyDescent="0.35">
      <c r="A141" s="41" t="s">
        <v>24</v>
      </c>
      <c r="B141" s="41" t="s">
        <v>449</v>
      </c>
      <c r="C141" s="41" t="s">
        <v>22</v>
      </c>
      <c r="D141" s="41" t="s">
        <v>25</v>
      </c>
      <c r="E141" s="41" t="s">
        <v>25</v>
      </c>
      <c r="F141" s="41" t="s">
        <v>767</v>
      </c>
      <c r="G141" s="41">
        <v>12</v>
      </c>
      <c r="H141" s="41">
        <v>9261.7930768725291</v>
      </c>
      <c r="I141" s="41">
        <v>5962</v>
      </c>
      <c r="J141" s="41">
        <v>3</v>
      </c>
      <c r="K141" s="41">
        <v>118.64380000000001</v>
      </c>
      <c r="L141" s="41">
        <v>5.9700000000000003E-2</v>
      </c>
      <c r="M141" s="41"/>
      <c r="N141" s="41"/>
      <c r="O141" s="41"/>
      <c r="P141" s="41"/>
      <c r="Q141" s="41">
        <v>7093</v>
      </c>
      <c r="R141" s="41">
        <v>126.96469999999999</v>
      </c>
      <c r="S141" s="41"/>
      <c r="T141" s="41"/>
      <c r="U141" s="41">
        <v>13058</v>
      </c>
      <c r="V141" s="41">
        <v>245.66820000000001</v>
      </c>
      <c r="W141" s="41"/>
      <c r="X141" s="41"/>
    </row>
    <row r="142" spans="1:24" x14ac:dyDescent="0.35">
      <c r="A142" s="41" t="s">
        <v>24</v>
      </c>
      <c r="B142" s="41" t="s">
        <v>449</v>
      </c>
      <c r="C142" s="41" t="s">
        <v>22</v>
      </c>
      <c r="D142" s="41" t="s">
        <v>25</v>
      </c>
      <c r="E142" s="41" t="s">
        <v>25</v>
      </c>
      <c r="F142" s="41" t="s">
        <v>757</v>
      </c>
      <c r="G142" s="41">
        <v>2</v>
      </c>
      <c r="H142" s="41">
        <v>9261.7930768725291</v>
      </c>
      <c r="I142" s="41">
        <v>11729</v>
      </c>
      <c r="J142" s="41">
        <v>0</v>
      </c>
      <c r="K142" s="41">
        <v>216.98649999999998</v>
      </c>
      <c r="L142" s="41">
        <v>0</v>
      </c>
      <c r="M142" s="41">
        <v>4734</v>
      </c>
      <c r="N142" s="41">
        <v>5</v>
      </c>
      <c r="O142" s="41">
        <v>94.206600000000009</v>
      </c>
      <c r="P142" s="41">
        <v>9.9500000000000005E-2</v>
      </c>
      <c r="Q142" s="41">
        <v>5484</v>
      </c>
      <c r="R142" s="41">
        <v>98.163600000000002</v>
      </c>
      <c r="S142" s="41">
        <v>7682</v>
      </c>
      <c r="T142" s="41">
        <v>169.00399999999999</v>
      </c>
      <c r="U142" s="41">
        <v>17213</v>
      </c>
      <c r="V142" s="41">
        <v>315.15009999999995</v>
      </c>
      <c r="W142" s="41">
        <v>12421</v>
      </c>
      <c r="X142" s="41">
        <v>263.31010000000003</v>
      </c>
    </row>
    <row r="143" spans="1:24" x14ac:dyDescent="0.35">
      <c r="A143" s="41" t="s">
        <v>24</v>
      </c>
      <c r="B143" s="41" t="s">
        <v>449</v>
      </c>
      <c r="C143" s="41" t="s">
        <v>22</v>
      </c>
      <c r="D143" s="41" t="s">
        <v>25</v>
      </c>
      <c r="E143" s="41" t="s">
        <v>25</v>
      </c>
      <c r="F143" s="41" t="s">
        <v>763</v>
      </c>
      <c r="G143" s="41">
        <v>8</v>
      </c>
      <c r="H143" s="41">
        <v>9261.7930768725291</v>
      </c>
      <c r="I143" s="41">
        <v>10600</v>
      </c>
      <c r="J143" s="41">
        <v>14</v>
      </c>
      <c r="K143" s="41">
        <v>210.94</v>
      </c>
      <c r="L143" s="41">
        <v>0.27860000000000001</v>
      </c>
      <c r="M143" s="41"/>
      <c r="N143" s="41"/>
      <c r="O143" s="41"/>
      <c r="P143" s="41"/>
      <c r="Q143" s="41">
        <v>8640</v>
      </c>
      <c r="R143" s="41">
        <v>154.65600000000001</v>
      </c>
      <c r="S143" s="41"/>
      <c r="T143" s="41"/>
      <c r="U143" s="41">
        <v>19254</v>
      </c>
      <c r="V143" s="41">
        <v>365.87459999999999</v>
      </c>
      <c r="W143" s="41"/>
      <c r="X143" s="41"/>
    </row>
    <row r="144" spans="1:24" x14ac:dyDescent="0.35">
      <c r="A144" s="41" t="s">
        <v>24</v>
      </c>
      <c r="B144" s="41" t="s">
        <v>449</v>
      </c>
      <c r="C144" s="41" t="s">
        <v>22</v>
      </c>
      <c r="D144" s="41" t="s">
        <v>25</v>
      </c>
      <c r="E144" s="41" t="s">
        <v>25</v>
      </c>
      <c r="F144" s="41" t="s">
        <v>762</v>
      </c>
      <c r="G144" s="41">
        <v>7</v>
      </c>
      <c r="H144" s="41">
        <v>9261.7930768725291</v>
      </c>
      <c r="I144" s="41">
        <v>6348</v>
      </c>
      <c r="J144" s="41">
        <v>3800</v>
      </c>
      <c r="K144" s="41">
        <v>126.32520000000001</v>
      </c>
      <c r="L144" s="41">
        <v>75.62</v>
      </c>
      <c r="M144" s="41">
        <v>0</v>
      </c>
      <c r="N144" s="41">
        <v>984</v>
      </c>
      <c r="O144" s="41">
        <v>0</v>
      </c>
      <c r="P144" s="41">
        <v>22.14</v>
      </c>
      <c r="Q144" s="41">
        <v>9751</v>
      </c>
      <c r="R144" s="41">
        <v>174.5429</v>
      </c>
      <c r="S144" s="41">
        <v>7729</v>
      </c>
      <c r="T144" s="41">
        <v>170.03800000000001</v>
      </c>
      <c r="U144" s="41">
        <v>19899</v>
      </c>
      <c r="V144" s="41">
        <v>376.48810000000003</v>
      </c>
      <c r="W144" s="41">
        <v>8713</v>
      </c>
      <c r="X144" s="41">
        <v>192.178</v>
      </c>
    </row>
    <row r="145" spans="1:24" x14ac:dyDescent="0.35">
      <c r="A145" s="41" t="s">
        <v>24</v>
      </c>
      <c r="B145" s="41" t="s">
        <v>449</v>
      </c>
      <c r="C145" s="41" t="s">
        <v>22</v>
      </c>
      <c r="D145" s="41" t="s">
        <v>25</v>
      </c>
      <c r="E145" s="41" t="s">
        <v>25</v>
      </c>
      <c r="F145" s="41" t="s">
        <v>761</v>
      </c>
      <c r="G145" s="41">
        <v>6</v>
      </c>
      <c r="H145" s="41">
        <v>9261.7930768725291</v>
      </c>
      <c r="I145" s="41">
        <v>5013</v>
      </c>
      <c r="J145" s="41">
        <v>8180</v>
      </c>
      <c r="K145" s="41">
        <v>99.758700000000005</v>
      </c>
      <c r="L145" s="41">
        <v>162.78200000000001</v>
      </c>
      <c r="M145" s="41">
        <v>6756</v>
      </c>
      <c r="N145" s="41">
        <v>3230</v>
      </c>
      <c r="O145" s="41">
        <v>152.01</v>
      </c>
      <c r="P145" s="41">
        <v>72.674999999999997</v>
      </c>
      <c r="Q145" s="41">
        <v>7916</v>
      </c>
      <c r="R145" s="41">
        <v>141.69640000000001</v>
      </c>
      <c r="S145" s="41">
        <v>4189</v>
      </c>
      <c r="T145" s="41">
        <v>92.158000000000001</v>
      </c>
      <c r="U145" s="41">
        <v>21109</v>
      </c>
      <c r="V145" s="41">
        <v>404.23710000000005</v>
      </c>
      <c r="W145" s="41">
        <v>14175</v>
      </c>
      <c r="X145" s="41">
        <v>316.84300000000002</v>
      </c>
    </row>
    <row r="146" spans="1:24" x14ac:dyDescent="0.35">
      <c r="A146" s="41" t="s">
        <v>475</v>
      </c>
      <c r="B146" s="41" t="s">
        <v>447</v>
      </c>
      <c r="C146" s="41" t="s">
        <v>26</v>
      </c>
      <c r="D146" s="41" t="s">
        <v>27</v>
      </c>
      <c r="E146" s="41" t="s">
        <v>27</v>
      </c>
      <c r="F146" s="41" t="s">
        <v>756</v>
      </c>
      <c r="G146" s="41">
        <v>1</v>
      </c>
      <c r="H146" s="41">
        <v>4797.0346055444697</v>
      </c>
      <c r="I146" s="41">
        <v>5765</v>
      </c>
      <c r="J146" s="41">
        <v>396</v>
      </c>
      <c r="K146" s="41">
        <v>106.65249999999999</v>
      </c>
      <c r="L146" s="41">
        <v>7.3259999999999996</v>
      </c>
      <c r="M146" s="41">
        <v>4621</v>
      </c>
      <c r="N146" s="41">
        <v>3</v>
      </c>
      <c r="O146" s="41">
        <v>91.957900000000009</v>
      </c>
      <c r="P146" s="41">
        <v>5.9700000000000003E-2</v>
      </c>
      <c r="Q146" s="41">
        <v>559</v>
      </c>
      <c r="R146" s="41">
        <v>10.0061</v>
      </c>
      <c r="S146" s="41">
        <v>671</v>
      </c>
      <c r="T146" s="41">
        <v>14.762</v>
      </c>
      <c r="U146" s="41">
        <v>6720</v>
      </c>
      <c r="V146" s="41">
        <v>123.98459999999999</v>
      </c>
      <c r="W146" s="41">
        <v>5295</v>
      </c>
      <c r="X146" s="41">
        <v>106.77960000000002</v>
      </c>
    </row>
    <row r="147" spans="1:24" x14ac:dyDescent="0.35">
      <c r="A147" s="41" t="s">
        <v>475</v>
      </c>
      <c r="B147" s="41" t="s">
        <v>447</v>
      </c>
      <c r="C147" s="41" t="s">
        <v>26</v>
      </c>
      <c r="D147" s="41" t="s">
        <v>27</v>
      </c>
      <c r="E147" s="41" t="s">
        <v>27</v>
      </c>
      <c r="F147" s="41" t="s">
        <v>760</v>
      </c>
      <c r="G147" s="41">
        <v>5</v>
      </c>
      <c r="H147" s="41">
        <v>4797.0346055444697</v>
      </c>
      <c r="I147" s="41">
        <v>7620</v>
      </c>
      <c r="J147" s="41">
        <v>2934</v>
      </c>
      <c r="K147" s="41">
        <v>140.97</v>
      </c>
      <c r="L147" s="41">
        <v>54.278999999999996</v>
      </c>
      <c r="M147" s="41">
        <v>3015</v>
      </c>
      <c r="N147" s="41">
        <v>219</v>
      </c>
      <c r="O147" s="41">
        <v>59.9985</v>
      </c>
      <c r="P147" s="41">
        <v>4.3581000000000003</v>
      </c>
      <c r="Q147" s="41">
        <v>829</v>
      </c>
      <c r="R147" s="41">
        <v>14.8391</v>
      </c>
      <c r="S147" s="41">
        <v>689</v>
      </c>
      <c r="T147" s="41">
        <v>15.157999999999999</v>
      </c>
      <c r="U147" s="41">
        <v>11383</v>
      </c>
      <c r="V147" s="41">
        <v>210.0881</v>
      </c>
      <c r="W147" s="41">
        <v>3923</v>
      </c>
      <c r="X147" s="41">
        <v>79.514600000000002</v>
      </c>
    </row>
    <row r="148" spans="1:24" x14ac:dyDescent="0.35">
      <c r="A148" s="41" t="s">
        <v>475</v>
      </c>
      <c r="B148" s="41" t="s">
        <v>447</v>
      </c>
      <c r="C148" s="41" t="s">
        <v>26</v>
      </c>
      <c r="D148" s="41" t="s">
        <v>27</v>
      </c>
      <c r="E148" s="41" t="s">
        <v>27</v>
      </c>
      <c r="F148" s="41" t="s">
        <v>764</v>
      </c>
      <c r="G148" s="41">
        <v>9</v>
      </c>
      <c r="H148" s="41">
        <v>4797.0346055444697</v>
      </c>
      <c r="I148" s="41">
        <v>3820</v>
      </c>
      <c r="J148" s="41">
        <v>12</v>
      </c>
      <c r="K148" s="41">
        <v>76.018000000000001</v>
      </c>
      <c r="L148" s="41">
        <v>0.23880000000000001</v>
      </c>
      <c r="M148" s="41"/>
      <c r="N148" s="41"/>
      <c r="O148" s="41"/>
      <c r="P148" s="41"/>
      <c r="Q148" s="41">
        <v>600</v>
      </c>
      <c r="R148" s="41">
        <v>10.74</v>
      </c>
      <c r="S148" s="41"/>
      <c r="T148" s="41"/>
      <c r="U148" s="41">
        <v>4432</v>
      </c>
      <c r="V148" s="41">
        <v>86.996799999999993</v>
      </c>
      <c r="W148" s="41"/>
      <c r="X148" s="41"/>
    </row>
    <row r="149" spans="1:24" x14ac:dyDescent="0.35">
      <c r="A149" s="41" t="s">
        <v>475</v>
      </c>
      <c r="B149" s="41" t="s">
        <v>447</v>
      </c>
      <c r="C149" s="41" t="s">
        <v>26</v>
      </c>
      <c r="D149" s="41" t="s">
        <v>27</v>
      </c>
      <c r="E149" s="41" t="s">
        <v>27</v>
      </c>
      <c r="F149" s="41" t="s">
        <v>766</v>
      </c>
      <c r="G149" s="41">
        <v>11</v>
      </c>
      <c r="H149" s="41">
        <v>4797.0346055444697</v>
      </c>
      <c r="I149" s="41">
        <v>6710</v>
      </c>
      <c r="J149" s="41">
        <v>31</v>
      </c>
      <c r="K149" s="41">
        <v>133.529</v>
      </c>
      <c r="L149" s="41">
        <v>0.6169</v>
      </c>
      <c r="M149" s="41"/>
      <c r="N149" s="41"/>
      <c r="O149" s="41"/>
      <c r="P149" s="41"/>
      <c r="Q149" s="41">
        <v>736</v>
      </c>
      <c r="R149" s="41">
        <v>13.1744</v>
      </c>
      <c r="S149" s="41"/>
      <c r="T149" s="41"/>
      <c r="U149" s="41">
        <v>7477</v>
      </c>
      <c r="V149" s="41">
        <v>147.32029999999997</v>
      </c>
      <c r="W149" s="41"/>
      <c r="X149" s="41"/>
    </row>
    <row r="150" spans="1:24" x14ac:dyDescent="0.35">
      <c r="A150" s="41" t="s">
        <v>475</v>
      </c>
      <c r="B150" s="41" t="s">
        <v>447</v>
      </c>
      <c r="C150" s="41" t="s">
        <v>26</v>
      </c>
      <c r="D150" s="41" t="s">
        <v>27</v>
      </c>
      <c r="E150" s="41" t="s">
        <v>27</v>
      </c>
      <c r="F150" s="41" t="s">
        <v>765</v>
      </c>
      <c r="G150" s="41">
        <v>10</v>
      </c>
      <c r="H150" s="41">
        <v>4797.0346055444697</v>
      </c>
      <c r="I150" s="41">
        <v>5017</v>
      </c>
      <c r="J150" s="41">
        <v>322</v>
      </c>
      <c r="K150" s="41">
        <v>99.838300000000004</v>
      </c>
      <c r="L150" s="41">
        <v>6.4077999999999999</v>
      </c>
      <c r="M150" s="41"/>
      <c r="N150" s="41"/>
      <c r="O150" s="41"/>
      <c r="P150" s="41"/>
      <c r="Q150" s="41">
        <v>620</v>
      </c>
      <c r="R150" s="41">
        <v>11.098000000000001</v>
      </c>
      <c r="S150" s="41"/>
      <c r="T150" s="41"/>
      <c r="U150" s="41">
        <v>5959</v>
      </c>
      <c r="V150" s="41">
        <v>117.3441</v>
      </c>
      <c r="W150" s="41"/>
      <c r="X150" s="41"/>
    </row>
    <row r="151" spans="1:24" x14ac:dyDescent="0.35">
      <c r="A151" s="41" t="s">
        <v>475</v>
      </c>
      <c r="B151" s="41" t="s">
        <v>447</v>
      </c>
      <c r="C151" s="41" t="s">
        <v>26</v>
      </c>
      <c r="D151" s="41" t="s">
        <v>27</v>
      </c>
      <c r="E151" s="41" t="s">
        <v>27</v>
      </c>
      <c r="F151" s="41" t="s">
        <v>759</v>
      </c>
      <c r="G151" s="41">
        <v>4</v>
      </c>
      <c r="H151" s="41">
        <v>4797.0346055444697</v>
      </c>
      <c r="I151" s="41">
        <v>5535</v>
      </c>
      <c r="J151" s="41">
        <v>838</v>
      </c>
      <c r="K151" s="41">
        <v>102.39749999999999</v>
      </c>
      <c r="L151" s="41">
        <v>15.503</v>
      </c>
      <c r="M151" s="41">
        <v>4270</v>
      </c>
      <c r="N151" s="41">
        <v>2</v>
      </c>
      <c r="O151" s="41">
        <v>84.972999999999999</v>
      </c>
      <c r="P151" s="41">
        <v>3.9800000000000002E-2</v>
      </c>
      <c r="Q151" s="41">
        <v>861</v>
      </c>
      <c r="R151" s="41">
        <v>15.411899999999999</v>
      </c>
      <c r="S151" s="41">
        <v>722</v>
      </c>
      <c r="T151" s="41">
        <v>15.884</v>
      </c>
      <c r="U151" s="41">
        <v>7234</v>
      </c>
      <c r="V151" s="41">
        <v>133.3124</v>
      </c>
      <c r="W151" s="41">
        <v>4994</v>
      </c>
      <c r="X151" s="41">
        <v>100.8968</v>
      </c>
    </row>
    <row r="152" spans="1:24" x14ac:dyDescent="0.35">
      <c r="A152" s="41" t="s">
        <v>475</v>
      </c>
      <c r="B152" s="41" t="s">
        <v>447</v>
      </c>
      <c r="C152" s="41" t="s">
        <v>26</v>
      </c>
      <c r="D152" s="41" t="s">
        <v>27</v>
      </c>
      <c r="E152" s="41" t="s">
        <v>27</v>
      </c>
      <c r="F152" s="41" t="s">
        <v>758</v>
      </c>
      <c r="G152" s="41">
        <v>3</v>
      </c>
      <c r="H152" s="41">
        <v>4797.0346055444697</v>
      </c>
      <c r="I152" s="41">
        <v>5039</v>
      </c>
      <c r="J152" s="41">
        <v>852</v>
      </c>
      <c r="K152" s="41">
        <v>93.221499999999992</v>
      </c>
      <c r="L152" s="41">
        <v>15.761999999999999</v>
      </c>
      <c r="M152" s="41">
        <v>5502</v>
      </c>
      <c r="N152" s="41">
        <v>468</v>
      </c>
      <c r="O152" s="41">
        <v>109.4898</v>
      </c>
      <c r="P152" s="41">
        <v>9.3132000000000001</v>
      </c>
      <c r="Q152" s="41">
        <v>623</v>
      </c>
      <c r="R152" s="41">
        <v>11.1517</v>
      </c>
      <c r="S152" s="41">
        <v>715</v>
      </c>
      <c r="T152" s="41">
        <v>15.73</v>
      </c>
      <c r="U152" s="41">
        <v>6514</v>
      </c>
      <c r="V152" s="41">
        <v>120.1352</v>
      </c>
      <c r="W152" s="41">
        <v>6685</v>
      </c>
      <c r="X152" s="41">
        <v>134.53299999999999</v>
      </c>
    </row>
    <row r="153" spans="1:24" x14ac:dyDescent="0.35">
      <c r="A153" s="41" t="s">
        <v>475</v>
      </c>
      <c r="B153" s="41" t="s">
        <v>447</v>
      </c>
      <c r="C153" s="41" t="s">
        <v>26</v>
      </c>
      <c r="D153" s="41" t="s">
        <v>27</v>
      </c>
      <c r="E153" s="41" t="s">
        <v>27</v>
      </c>
      <c r="F153" s="41" t="s">
        <v>767</v>
      </c>
      <c r="G153" s="41">
        <v>12</v>
      </c>
      <c r="H153" s="41">
        <v>4797.0346055444697</v>
      </c>
      <c r="I153" s="41">
        <v>11396</v>
      </c>
      <c r="J153" s="41">
        <v>13</v>
      </c>
      <c r="K153" s="41">
        <v>226.78040000000001</v>
      </c>
      <c r="L153" s="41">
        <v>0.25870000000000004</v>
      </c>
      <c r="M153" s="41"/>
      <c r="N153" s="41"/>
      <c r="O153" s="41"/>
      <c r="P153" s="41"/>
      <c r="Q153" s="41">
        <v>647</v>
      </c>
      <c r="R153" s="41">
        <v>11.581300000000001</v>
      </c>
      <c r="S153" s="41"/>
      <c r="T153" s="41"/>
      <c r="U153" s="41">
        <v>12056</v>
      </c>
      <c r="V153" s="41">
        <v>238.62040000000002</v>
      </c>
      <c r="W153" s="41"/>
      <c r="X153" s="41"/>
    </row>
    <row r="154" spans="1:24" x14ac:dyDescent="0.35">
      <c r="A154" s="41" t="s">
        <v>475</v>
      </c>
      <c r="B154" s="41" t="s">
        <v>447</v>
      </c>
      <c r="C154" s="41" t="s">
        <v>26</v>
      </c>
      <c r="D154" s="41" t="s">
        <v>27</v>
      </c>
      <c r="E154" s="41" t="s">
        <v>27</v>
      </c>
      <c r="F154" s="41" t="s">
        <v>757</v>
      </c>
      <c r="G154" s="41">
        <v>2</v>
      </c>
      <c r="H154" s="41">
        <v>4797.0346055444697</v>
      </c>
      <c r="I154" s="41">
        <v>5299</v>
      </c>
      <c r="J154" s="41">
        <v>0</v>
      </c>
      <c r="K154" s="41">
        <v>98.031499999999994</v>
      </c>
      <c r="L154" s="41">
        <v>0</v>
      </c>
      <c r="M154" s="41">
        <v>3546</v>
      </c>
      <c r="N154" s="41">
        <v>6</v>
      </c>
      <c r="O154" s="41">
        <v>70.565399999999997</v>
      </c>
      <c r="P154" s="41">
        <v>0.11940000000000001</v>
      </c>
      <c r="Q154" s="41">
        <v>484</v>
      </c>
      <c r="R154" s="41">
        <v>8.6636000000000006</v>
      </c>
      <c r="S154" s="41">
        <v>658</v>
      </c>
      <c r="T154" s="41">
        <v>14.476000000000001</v>
      </c>
      <c r="U154" s="41">
        <v>5783</v>
      </c>
      <c r="V154" s="41">
        <v>106.6951</v>
      </c>
      <c r="W154" s="41">
        <v>4210</v>
      </c>
      <c r="X154" s="41">
        <v>85.160799999999995</v>
      </c>
    </row>
    <row r="155" spans="1:24" x14ac:dyDescent="0.35">
      <c r="A155" s="41" t="s">
        <v>475</v>
      </c>
      <c r="B155" s="41" t="s">
        <v>447</v>
      </c>
      <c r="C155" s="41" t="s">
        <v>26</v>
      </c>
      <c r="D155" s="41" t="s">
        <v>27</v>
      </c>
      <c r="E155" s="41" t="s">
        <v>27</v>
      </c>
      <c r="F155" s="41" t="s">
        <v>763</v>
      </c>
      <c r="G155" s="41">
        <v>8</v>
      </c>
      <c r="H155" s="41">
        <v>4797.0346055444697</v>
      </c>
      <c r="I155" s="41">
        <v>4308</v>
      </c>
      <c r="J155" s="41">
        <v>15</v>
      </c>
      <c r="K155" s="41">
        <v>85.729200000000006</v>
      </c>
      <c r="L155" s="41">
        <v>0.29849999999999999</v>
      </c>
      <c r="M155" s="41"/>
      <c r="N155" s="41"/>
      <c r="O155" s="41"/>
      <c r="P155" s="41"/>
      <c r="Q155" s="41">
        <v>710</v>
      </c>
      <c r="R155" s="41">
        <v>12.709</v>
      </c>
      <c r="S155" s="41"/>
      <c r="T155" s="41"/>
      <c r="U155" s="41">
        <v>5033</v>
      </c>
      <c r="V155" s="41">
        <v>98.736700000000013</v>
      </c>
      <c r="W155" s="41"/>
      <c r="X155" s="41"/>
    </row>
    <row r="156" spans="1:24" x14ac:dyDescent="0.35">
      <c r="A156" s="41" t="s">
        <v>475</v>
      </c>
      <c r="B156" s="41" t="s">
        <v>447</v>
      </c>
      <c r="C156" s="41" t="s">
        <v>26</v>
      </c>
      <c r="D156" s="41" t="s">
        <v>27</v>
      </c>
      <c r="E156" s="41" t="s">
        <v>27</v>
      </c>
      <c r="F156" s="41" t="s">
        <v>762</v>
      </c>
      <c r="G156" s="41">
        <v>7</v>
      </c>
      <c r="H156" s="41">
        <v>4797.0346055444697</v>
      </c>
      <c r="I156" s="41">
        <v>5537</v>
      </c>
      <c r="J156" s="41">
        <v>39</v>
      </c>
      <c r="K156" s="41">
        <v>110.1863</v>
      </c>
      <c r="L156" s="41">
        <v>0.77610000000000001</v>
      </c>
      <c r="M156" s="41">
        <v>0</v>
      </c>
      <c r="N156" s="41">
        <v>5934</v>
      </c>
      <c r="O156" s="41">
        <v>0</v>
      </c>
      <c r="P156" s="41">
        <v>133.51499999999999</v>
      </c>
      <c r="Q156" s="41">
        <v>625</v>
      </c>
      <c r="R156" s="41">
        <v>11.1875</v>
      </c>
      <c r="S156" s="41">
        <v>636</v>
      </c>
      <c r="T156" s="41">
        <v>13.992000000000001</v>
      </c>
      <c r="U156" s="41">
        <v>6201</v>
      </c>
      <c r="V156" s="41">
        <v>122.1499</v>
      </c>
      <c r="W156" s="41">
        <v>6570</v>
      </c>
      <c r="X156" s="41">
        <v>147.50699999999998</v>
      </c>
    </row>
    <row r="157" spans="1:24" x14ac:dyDescent="0.35">
      <c r="A157" s="41" t="s">
        <v>475</v>
      </c>
      <c r="B157" s="41" t="s">
        <v>447</v>
      </c>
      <c r="C157" s="41" t="s">
        <v>26</v>
      </c>
      <c r="D157" s="41" t="s">
        <v>27</v>
      </c>
      <c r="E157" s="41" t="s">
        <v>27</v>
      </c>
      <c r="F157" s="41" t="s">
        <v>761</v>
      </c>
      <c r="G157" s="41">
        <v>6</v>
      </c>
      <c r="H157" s="41">
        <v>4797.0346055444697</v>
      </c>
      <c r="I157" s="41">
        <v>4481</v>
      </c>
      <c r="J157" s="41">
        <v>4767</v>
      </c>
      <c r="K157" s="41">
        <v>89.171900000000008</v>
      </c>
      <c r="L157" s="41">
        <v>94.86330000000001</v>
      </c>
      <c r="M157" s="41">
        <v>4552</v>
      </c>
      <c r="N157" s="41">
        <v>5369</v>
      </c>
      <c r="O157" s="41">
        <v>102.42</v>
      </c>
      <c r="P157" s="41">
        <v>120.80249999999999</v>
      </c>
      <c r="Q157" s="41">
        <v>557</v>
      </c>
      <c r="R157" s="41">
        <v>9.9702999999999999</v>
      </c>
      <c r="S157" s="41">
        <v>811</v>
      </c>
      <c r="T157" s="41">
        <v>17.841999999999999</v>
      </c>
      <c r="U157" s="41">
        <v>9805</v>
      </c>
      <c r="V157" s="41">
        <v>194.00550000000004</v>
      </c>
      <c r="W157" s="41">
        <v>10732</v>
      </c>
      <c r="X157" s="41">
        <v>241.06450000000001</v>
      </c>
    </row>
    <row r="158" spans="1:24" x14ac:dyDescent="0.35">
      <c r="A158" s="41" t="s">
        <v>718</v>
      </c>
      <c r="B158" s="41" t="s">
        <v>620</v>
      </c>
      <c r="C158" s="41" t="s">
        <v>26</v>
      </c>
      <c r="D158" s="41" t="s">
        <v>28</v>
      </c>
      <c r="E158" s="41" t="s">
        <v>28</v>
      </c>
      <c r="F158" s="41" t="s">
        <v>756</v>
      </c>
      <c r="G158" s="41">
        <v>1</v>
      </c>
      <c r="H158" s="41">
        <v>8810.6274470677799</v>
      </c>
      <c r="I158" s="41">
        <v>14898</v>
      </c>
      <c r="J158" s="41">
        <v>756</v>
      </c>
      <c r="K158" s="41">
        <v>275.613</v>
      </c>
      <c r="L158" s="41">
        <v>13.985999999999999</v>
      </c>
      <c r="M158" s="41">
        <v>14926</v>
      </c>
      <c r="N158" s="41">
        <v>1567</v>
      </c>
      <c r="O158" s="41">
        <v>297.0274</v>
      </c>
      <c r="P158" s="41">
        <v>31.183300000000003</v>
      </c>
      <c r="Q158" s="41">
        <v>3647</v>
      </c>
      <c r="R158" s="41">
        <v>65.281300000000002</v>
      </c>
      <c r="S158" s="41">
        <v>0</v>
      </c>
      <c r="T158" s="41">
        <v>0</v>
      </c>
      <c r="U158" s="41">
        <v>19301</v>
      </c>
      <c r="V158" s="41">
        <v>354.88029999999998</v>
      </c>
      <c r="W158" s="41">
        <v>16493</v>
      </c>
      <c r="X158" s="41">
        <v>328.21069999999997</v>
      </c>
    </row>
    <row r="159" spans="1:24" x14ac:dyDescent="0.35">
      <c r="A159" s="41" t="s">
        <v>718</v>
      </c>
      <c r="B159" s="41" t="s">
        <v>620</v>
      </c>
      <c r="C159" s="41" t="s">
        <v>26</v>
      </c>
      <c r="D159" s="41" t="s">
        <v>28</v>
      </c>
      <c r="E159" s="41" t="s">
        <v>28</v>
      </c>
      <c r="F159" s="41" t="s">
        <v>760</v>
      </c>
      <c r="G159" s="41">
        <v>5</v>
      </c>
      <c r="H159" s="41">
        <v>8810.6274470677799</v>
      </c>
      <c r="I159" s="41">
        <v>15872</v>
      </c>
      <c r="J159" s="41">
        <v>1362</v>
      </c>
      <c r="K159" s="41">
        <v>293.63200000000001</v>
      </c>
      <c r="L159" s="41">
        <v>25.196999999999999</v>
      </c>
      <c r="M159" s="41">
        <v>20471</v>
      </c>
      <c r="N159" s="41">
        <v>3962</v>
      </c>
      <c r="O159" s="41">
        <v>407.37290000000002</v>
      </c>
      <c r="P159" s="41">
        <v>78.843800000000002</v>
      </c>
      <c r="Q159" s="41">
        <v>4369</v>
      </c>
      <c r="R159" s="41">
        <v>78.205100000000002</v>
      </c>
      <c r="S159" s="41">
        <v>0</v>
      </c>
      <c r="T159" s="41">
        <v>0</v>
      </c>
      <c r="U159" s="41">
        <v>21603</v>
      </c>
      <c r="V159" s="41">
        <v>397.03410000000002</v>
      </c>
      <c r="W159" s="41">
        <v>24433</v>
      </c>
      <c r="X159" s="41">
        <v>486.2167</v>
      </c>
    </row>
    <row r="160" spans="1:24" x14ac:dyDescent="0.35">
      <c r="A160" s="41" t="s">
        <v>718</v>
      </c>
      <c r="B160" s="41" t="s">
        <v>620</v>
      </c>
      <c r="C160" s="41" t="s">
        <v>26</v>
      </c>
      <c r="D160" s="41" t="s">
        <v>28</v>
      </c>
      <c r="E160" s="41" t="s">
        <v>28</v>
      </c>
      <c r="F160" s="41" t="s">
        <v>764</v>
      </c>
      <c r="G160" s="41">
        <v>9</v>
      </c>
      <c r="H160" s="41">
        <v>8810.6274470677799</v>
      </c>
      <c r="I160" s="41">
        <v>12909</v>
      </c>
      <c r="J160" s="41">
        <v>2731</v>
      </c>
      <c r="K160" s="41">
        <v>256.88909999999998</v>
      </c>
      <c r="L160" s="41">
        <v>54.346900000000005</v>
      </c>
      <c r="M160" s="41"/>
      <c r="N160" s="41"/>
      <c r="O160" s="41"/>
      <c r="P160" s="41"/>
      <c r="Q160" s="41">
        <v>0</v>
      </c>
      <c r="R160" s="41">
        <v>0</v>
      </c>
      <c r="S160" s="41"/>
      <c r="T160" s="41"/>
      <c r="U160" s="41">
        <v>15640</v>
      </c>
      <c r="V160" s="41">
        <v>311.23599999999999</v>
      </c>
      <c r="W160" s="41"/>
      <c r="X160" s="41"/>
    </row>
    <row r="161" spans="1:24" x14ac:dyDescent="0.35">
      <c r="A161" s="41" t="s">
        <v>718</v>
      </c>
      <c r="B161" s="41" t="s">
        <v>620</v>
      </c>
      <c r="C161" s="41" t="s">
        <v>26</v>
      </c>
      <c r="D161" s="41" t="s">
        <v>28</v>
      </c>
      <c r="E161" s="41" t="s">
        <v>28</v>
      </c>
      <c r="F161" s="41" t="s">
        <v>766</v>
      </c>
      <c r="G161" s="41">
        <v>11</v>
      </c>
      <c r="H161" s="41">
        <v>8810.6274470677799</v>
      </c>
      <c r="I161" s="41">
        <v>20793</v>
      </c>
      <c r="J161" s="41">
        <v>2657</v>
      </c>
      <c r="K161" s="41">
        <v>413.78070000000002</v>
      </c>
      <c r="L161" s="41">
        <v>52.874300000000005</v>
      </c>
      <c r="M161" s="41"/>
      <c r="N161" s="41"/>
      <c r="O161" s="41"/>
      <c r="P161" s="41"/>
      <c r="Q161" s="41">
        <v>0</v>
      </c>
      <c r="R161" s="41">
        <v>0</v>
      </c>
      <c r="S161" s="41"/>
      <c r="T161" s="41"/>
      <c r="U161" s="41">
        <v>23450</v>
      </c>
      <c r="V161" s="41">
        <v>466.65500000000003</v>
      </c>
      <c r="W161" s="41"/>
      <c r="X161" s="41"/>
    </row>
    <row r="162" spans="1:24" x14ac:dyDescent="0.35">
      <c r="A162" s="41" t="s">
        <v>718</v>
      </c>
      <c r="B162" s="41" t="s">
        <v>620</v>
      </c>
      <c r="C162" s="41" t="s">
        <v>26</v>
      </c>
      <c r="D162" s="41" t="s">
        <v>28</v>
      </c>
      <c r="E162" s="41" t="s">
        <v>28</v>
      </c>
      <c r="F162" s="41" t="s">
        <v>765</v>
      </c>
      <c r="G162" s="41">
        <v>10</v>
      </c>
      <c r="H162" s="41">
        <v>8810.6274470677799</v>
      </c>
      <c r="I162" s="41">
        <v>23706</v>
      </c>
      <c r="J162" s="41">
        <v>5726</v>
      </c>
      <c r="K162" s="41">
        <v>471.74940000000004</v>
      </c>
      <c r="L162" s="41">
        <v>113.9474</v>
      </c>
      <c r="M162" s="41"/>
      <c r="N162" s="41"/>
      <c r="O162" s="41"/>
      <c r="P162" s="41"/>
      <c r="Q162" s="41">
        <v>0</v>
      </c>
      <c r="R162" s="41">
        <v>0</v>
      </c>
      <c r="S162" s="41"/>
      <c r="T162" s="41"/>
      <c r="U162" s="41">
        <v>29432</v>
      </c>
      <c r="V162" s="41">
        <v>585.69680000000005</v>
      </c>
      <c r="W162" s="41"/>
      <c r="X162" s="41"/>
    </row>
    <row r="163" spans="1:24" x14ac:dyDescent="0.35">
      <c r="A163" s="41" t="s">
        <v>718</v>
      </c>
      <c r="B163" s="41" t="s">
        <v>620</v>
      </c>
      <c r="C163" s="41" t="s">
        <v>26</v>
      </c>
      <c r="D163" s="41" t="s">
        <v>28</v>
      </c>
      <c r="E163" s="41" t="s">
        <v>28</v>
      </c>
      <c r="F163" s="41" t="s">
        <v>759</v>
      </c>
      <c r="G163" s="41">
        <v>4</v>
      </c>
      <c r="H163" s="41">
        <v>8810.6274470677799</v>
      </c>
      <c r="I163" s="41">
        <v>15718</v>
      </c>
      <c r="J163" s="41">
        <v>1216</v>
      </c>
      <c r="K163" s="41">
        <v>290.78299999999996</v>
      </c>
      <c r="L163" s="41">
        <v>22.495999999999999</v>
      </c>
      <c r="M163" s="41">
        <v>16816</v>
      </c>
      <c r="N163" s="41">
        <v>2716</v>
      </c>
      <c r="O163" s="41">
        <v>334.63839999999999</v>
      </c>
      <c r="P163" s="41">
        <v>54.048400000000001</v>
      </c>
      <c r="Q163" s="41">
        <v>3990</v>
      </c>
      <c r="R163" s="41">
        <v>71.421000000000006</v>
      </c>
      <c r="S163" s="41">
        <v>0</v>
      </c>
      <c r="T163" s="41">
        <v>0</v>
      </c>
      <c r="U163" s="41">
        <v>20924</v>
      </c>
      <c r="V163" s="41">
        <v>384.69999999999993</v>
      </c>
      <c r="W163" s="41">
        <v>19532</v>
      </c>
      <c r="X163" s="41">
        <v>388.68680000000001</v>
      </c>
    </row>
    <row r="164" spans="1:24" x14ac:dyDescent="0.35">
      <c r="A164" s="41" t="s">
        <v>718</v>
      </c>
      <c r="B164" s="41" t="s">
        <v>620</v>
      </c>
      <c r="C164" s="41" t="s">
        <v>26</v>
      </c>
      <c r="D164" s="41" t="s">
        <v>28</v>
      </c>
      <c r="E164" s="41" t="s">
        <v>28</v>
      </c>
      <c r="F164" s="41" t="s">
        <v>758</v>
      </c>
      <c r="G164" s="41">
        <v>3</v>
      </c>
      <c r="H164" s="41">
        <v>8810.6274470677799</v>
      </c>
      <c r="I164" s="41">
        <v>16354</v>
      </c>
      <c r="J164" s="41">
        <v>1053</v>
      </c>
      <c r="K164" s="41">
        <v>302.54899999999998</v>
      </c>
      <c r="L164" s="41">
        <v>19.480499999999999</v>
      </c>
      <c r="M164" s="41">
        <v>19599</v>
      </c>
      <c r="N164" s="41">
        <v>3719</v>
      </c>
      <c r="O164" s="41">
        <v>390.02010000000001</v>
      </c>
      <c r="P164" s="41">
        <v>74.008099999999999</v>
      </c>
      <c r="Q164" s="41">
        <v>4376</v>
      </c>
      <c r="R164" s="41">
        <v>78.330399999999997</v>
      </c>
      <c r="S164" s="41">
        <v>0</v>
      </c>
      <c r="T164" s="41">
        <v>0</v>
      </c>
      <c r="U164" s="41">
        <v>21783</v>
      </c>
      <c r="V164" s="41">
        <v>400.35989999999998</v>
      </c>
      <c r="W164" s="41">
        <v>23318</v>
      </c>
      <c r="X164" s="41">
        <v>464.02820000000003</v>
      </c>
    </row>
    <row r="165" spans="1:24" x14ac:dyDescent="0.35">
      <c r="A165" s="41" t="s">
        <v>718</v>
      </c>
      <c r="B165" s="41" t="s">
        <v>620</v>
      </c>
      <c r="C165" s="41" t="s">
        <v>26</v>
      </c>
      <c r="D165" s="41" t="s">
        <v>28</v>
      </c>
      <c r="E165" s="41" t="s">
        <v>28</v>
      </c>
      <c r="F165" s="41" t="s">
        <v>767</v>
      </c>
      <c r="G165" s="41">
        <v>12</v>
      </c>
      <c r="H165" s="41">
        <v>8810.6274470677799</v>
      </c>
      <c r="I165" s="41">
        <v>21675</v>
      </c>
      <c r="J165" s="41">
        <v>1573</v>
      </c>
      <c r="K165" s="41">
        <v>431.33250000000004</v>
      </c>
      <c r="L165" s="41">
        <v>31.302700000000002</v>
      </c>
      <c r="M165" s="41"/>
      <c r="N165" s="41"/>
      <c r="O165" s="41"/>
      <c r="P165" s="41"/>
      <c r="Q165" s="41">
        <v>0</v>
      </c>
      <c r="R165" s="41">
        <v>0</v>
      </c>
      <c r="S165" s="41"/>
      <c r="T165" s="41"/>
      <c r="U165" s="41">
        <v>23248</v>
      </c>
      <c r="V165" s="41">
        <v>462.63520000000005</v>
      </c>
      <c r="W165" s="41"/>
      <c r="X165" s="41"/>
    </row>
    <row r="166" spans="1:24" x14ac:dyDescent="0.35">
      <c r="A166" s="41" t="s">
        <v>718</v>
      </c>
      <c r="B166" s="41" t="s">
        <v>620</v>
      </c>
      <c r="C166" s="41" t="s">
        <v>26</v>
      </c>
      <c r="D166" s="41" t="s">
        <v>28</v>
      </c>
      <c r="E166" s="41" t="s">
        <v>28</v>
      </c>
      <c r="F166" s="41" t="s">
        <v>757</v>
      </c>
      <c r="G166" s="41">
        <v>2</v>
      </c>
      <c r="H166" s="41">
        <v>8810.6274470677799</v>
      </c>
      <c r="I166" s="41">
        <v>16269</v>
      </c>
      <c r="J166" s="41">
        <v>710</v>
      </c>
      <c r="K166" s="41">
        <v>300.97649999999999</v>
      </c>
      <c r="L166" s="41">
        <v>13.135</v>
      </c>
      <c r="M166" s="41">
        <v>13698</v>
      </c>
      <c r="N166" s="41">
        <v>5080</v>
      </c>
      <c r="O166" s="41">
        <v>272.59020000000004</v>
      </c>
      <c r="P166" s="41">
        <v>101.092</v>
      </c>
      <c r="Q166" s="41">
        <v>3994</v>
      </c>
      <c r="R166" s="41">
        <v>71.492599999999996</v>
      </c>
      <c r="S166" s="41">
        <v>0</v>
      </c>
      <c r="T166" s="41">
        <v>0</v>
      </c>
      <c r="U166" s="41">
        <v>20973</v>
      </c>
      <c r="V166" s="41">
        <v>385.60409999999996</v>
      </c>
      <c r="W166" s="41">
        <v>18778</v>
      </c>
      <c r="X166" s="41">
        <v>373.68220000000002</v>
      </c>
    </row>
    <row r="167" spans="1:24" x14ac:dyDescent="0.35">
      <c r="A167" s="41" t="s">
        <v>718</v>
      </c>
      <c r="B167" s="41" t="s">
        <v>620</v>
      </c>
      <c r="C167" s="41" t="s">
        <v>26</v>
      </c>
      <c r="D167" s="41" t="s">
        <v>28</v>
      </c>
      <c r="E167" s="41" t="s">
        <v>28</v>
      </c>
      <c r="F167" s="41" t="s">
        <v>763</v>
      </c>
      <c r="G167" s="41">
        <v>8</v>
      </c>
      <c r="H167" s="41">
        <v>8810.6274470677799</v>
      </c>
      <c r="I167" s="41">
        <v>18794</v>
      </c>
      <c r="J167" s="41">
        <v>5017</v>
      </c>
      <c r="K167" s="41">
        <v>374.00060000000002</v>
      </c>
      <c r="L167" s="41">
        <v>99.838300000000004</v>
      </c>
      <c r="M167" s="41"/>
      <c r="N167" s="41"/>
      <c r="O167" s="41"/>
      <c r="P167" s="41"/>
      <c r="Q167" s="41">
        <v>525</v>
      </c>
      <c r="R167" s="41">
        <v>9.3975000000000009</v>
      </c>
      <c r="S167" s="41"/>
      <c r="T167" s="41"/>
      <c r="U167" s="41">
        <v>24336</v>
      </c>
      <c r="V167" s="41">
        <v>483.2364</v>
      </c>
      <c r="W167" s="41"/>
      <c r="X167" s="41"/>
    </row>
    <row r="168" spans="1:24" x14ac:dyDescent="0.35">
      <c r="A168" s="41" t="s">
        <v>718</v>
      </c>
      <c r="B168" s="41" t="s">
        <v>620</v>
      </c>
      <c r="C168" s="41" t="s">
        <v>26</v>
      </c>
      <c r="D168" s="41" t="s">
        <v>28</v>
      </c>
      <c r="E168" s="41" t="s">
        <v>28</v>
      </c>
      <c r="F168" s="41" t="s">
        <v>762</v>
      </c>
      <c r="G168" s="41">
        <v>7</v>
      </c>
      <c r="H168" s="41">
        <v>8810.6274470677799</v>
      </c>
      <c r="I168" s="41">
        <v>20491</v>
      </c>
      <c r="J168" s="41">
        <v>49006</v>
      </c>
      <c r="K168" s="41">
        <v>407.77090000000004</v>
      </c>
      <c r="L168" s="41">
        <v>975.21940000000006</v>
      </c>
      <c r="M168" s="41">
        <v>0</v>
      </c>
      <c r="N168" s="41">
        <v>11703</v>
      </c>
      <c r="O168" s="41">
        <v>0</v>
      </c>
      <c r="P168" s="41">
        <v>263.3175</v>
      </c>
      <c r="Q168" s="41">
        <v>5300</v>
      </c>
      <c r="R168" s="41">
        <v>94.87</v>
      </c>
      <c r="S168" s="41">
        <v>0</v>
      </c>
      <c r="T168" s="41">
        <v>0</v>
      </c>
      <c r="U168" s="41">
        <v>74797</v>
      </c>
      <c r="V168" s="41">
        <v>1477.8603000000003</v>
      </c>
      <c r="W168" s="41">
        <v>11703</v>
      </c>
      <c r="X168" s="41">
        <v>263.3175</v>
      </c>
    </row>
    <row r="169" spans="1:24" x14ac:dyDescent="0.35">
      <c r="A169" s="41" t="s">
        <v>718</v>
      </c>
      <c r="B169" s="41" t="s">
        <v>620</v>
      </c>
      <c r="C169" s="41" t="s">
        <v>26</v>
      </c>
      <c r="D169" s="41" t="s">
        <v>28</v>
      </c>
      <c r="E169" s="41" t="s">
        <v>28</v>
      </c>
      <c r="F169" s="41" t="s">
        <v>761</v>
      </c>
      <c r="G169" s="41">
        <v>6</v>
      </c>
      <c r="H169" s="41">
        <v>8810.6274470677799</v>
      </c>
      <c r="I169" s="41">
        <v>19370</v>
      </c>
      <c r="J169" s="41">
        <v>13414</v>
      </c>
      <c r="K169" s="41">
        <v>385.46300000000002</v>
      </c>
      <c r="L169" s="41">
        <v>266.93860000000001</v>
      </c>
      <c r="M169" s="41">
        <v>19138</v>
      </c>
      <c r="N169" s="41">
        <v>7978</v>
      </c>
      <c r="O169" s="41">
        <v>430.60499999999996</v>
      </c>
      <c r="P169" s="41">
        <v>179.505</v>
      </c>
      <c r="Q169" s="41">
        <v>5220</v>
      </c>
      <c r="R169" s="41">
        <v>93.438000000000002</v>
      </c>
      <c r="S169" s="41">
        <v>0</v>
      </c>
      <c r="T169" s="41">
        <v>0</v>
      </c>
      <c r="U169" s="41">
        <v>38004</v>
      </c>
      <c r="V169" s="41">
        <v>745.83960000000002</v>
      </c>
      <c r="W169" s="41">
        <v>27116</v>
      </c>
      <c r="X169" s="41">
        <v>610.1099999999999</v>
      </c>
    </row>
    <row r="170" spans="1:24" x14ac:dyDescent="0.35">
      <c r="A170" s="41" t="s">
        <v>713</v>
      </c>
      <c r="B170" s="41" t="s">
        <v>483</v>
      </c>
      <c r="C170" s="41" t="s">
        <v>29</v>
      </c>
      <c r="D170" s="41" t="s">
        <v>30</v>
      </c>
      <c r="E170" s="41" t="s">
        <v>30</v>
      </c>
      <c r="F170" s="41" t="s">
        <v>756</v>
      </c>
      <c r="G170" s="41">
        <v>1</v>
      </c>
      <c r="H170" s="41">
        <v>11510.2392596393</v>
      </c>
      <c r="I170" s="41">
        <v>14227</v>
      </c>
      <c r="J170" s="41">
        <v>0</v>
      </c>
      <c r="K170" s="41">
        <v>263.1995</v>
      </c>
      <c r="L170" s="41">
        <v>0</v>
      </c>
      <c r="M170" s="41">
        <v>14206</v>
      </c>
      <c r="N170" s="41">
        <v>1659</v>
      </c>
      <c r="O170" s="41">
        <v>282.69940000000003</v>
      </c>
      <c r="P170" s="41">
        <v>33.014099999999999</v>
      </c>
      <c r="Q170" s="41">
        <v>41394</v>
      </c>
      <c r="R170" s="41">
        <v>740.95259999999996</v>
      </c>
      <c r="S170" s="41">
        <v>3856</v>
      </c>
      <c r="T170" s="41">
        <v>84.831999999999994</v>
      </c>
      <c r="U170" s="41">
        <v>55621</v>
      </c>
      <c r="V170" s="41">
        <v>1004.1521</v>
      </c>
      <c r="W170" s="41">
        <v>19721</v>
      </c>
      <c r="X170" s="41">
        <v>400.5455</v>
      </c>
    </row>
    <row r="171" spans="1:24" x14ac:dyDescent="0.35">
      <c r="A171" s="41" t="s">
        <v>713</v>
      </c>
      <c r="B171" s="41" t="s">
        <v>483</v>
      </c>
      <c r="C171" s="41" t="s">
        <v>29</v>
      </c>
      <c r="D171" s="41" t="s">
        <v>30</v>
      </c>
      <c r="E171" s="41" t="s">
        <v>30</v>
      </c>
      <c r="F171" s="41" t="s">
        <v>760</v>
      </c>
      <c r="G171" s="41">
        <v>5</v>
      </c>
      <c r="H171" s="41">
        <v>11510.2392596393</v>
      </c>
      <c r="I171" s="41">
        <v>7836</v>
      </c>
      <c r="J171" s="41">
        <v>13207</v>
      </c>
      <c r="K171" s="41">
        <v>144.96599999999998</v>
      </c>
      <c r="L171" s="41">
        <v>244.3295</v>
      </c>
      <c r="M171" s="41">
        <v>6659</v>
      </c>
      <c r="N171" s="41">
        <v>2122</v>
      </c>
      <c r="O171" s="41">
        <v>132.51410000000001</v>
      </c>
      <c r="P171" s="41">
        <v>42.227800000000002</v>
      </c>
      <c r="Q171" s="41">
        <v>3013</v>
      </c>
      <c r="R171" s="41">
        <v>53.932699999999997</v>
      </c>
      <c r="S171" s="41">
        <v>3473</v>
      </c>
      <c r="T171" s="41">
        <v>76.406000000000006</v>
      </c>
      <c r="U171" s="41">
        <v>24056</v>
      </c>
      <c r="V171" s="41">
        <v>443.22819999999996</v>
      </c>
      <c r="W171" s="41">
        <v>12254</v>
      </c>
      <c r="X171" s="41">
        <v>251.14790000000002</v>
      </c>
    </row>
    <row r="172" spans="1:24" x14ac:dyDescent="0.35">
      <c r="A172" s="41" t="s">
        <v>713</v>
      </c>
      <c r="B172" s="41" t="s">
        <v>483</v>
      </c>
      <c r="C172" s="41" t="s">
        <v>29</v>
      </c>
      <c r="D172" s="41" t="s">
        <v>30</v>
      </c>
      <c r="E172" s="41" t="s">
        <v>30</v>
      </c>
      <c r="F172" s="41" t="s">
        <v>764</v>
      </c>
      <c r="G172" s="41">
        <v>9</v>
      </c>
      <c r="H172" s="41">
        <v>11510.2392596393</v>
      </c>
      <c r="I172" s="41">
        <v>43535</v>
      </c>
      <c r="J172" s="41">
        <v>4992</v>
      </c>
      <c r="K172" s="41">
        <v>866.34649999999999</v>
      </c>
      <c r="L172" s="41">
        <v>99.340800000000002</v>
      </c>
      <c r="M172" s="41"/>
      <c r="N172" s="41"/>
      <c r="O172" s="41"/>
      <c r="P172" s="41"/>
      <c r="Q172" s="41">
        <v>14172</v>
      </c>
      <c r="R172" s="41">
        <v>253.6788</v>
      </c>
      <c r="S172" s="41"/>
      <c r="T172" s="41"/>
      <c r="U172" s="41">
        <v>62699</v>
      </c>
      <c r="V172" s="41">
        <v>1219.3661</v>
      </c>
      <c r="W172" s="41"/>
      <c r="X172" s="41"/>
    </row>
    <row r="173" spans="1:24" x14ac:dyDescent="0.35">
      <c r="A173" s="41" t="s">
        <v>713</v>
      </c>
      <c r="B173" s="41" t="s">
        <v>483</v>
      </c>
      <c r="C173" s="41" t="s">
        <v>29</v>
      </c>
      <c r="D173" s="41" t="s">
        <v>30</v>
      </c>
      <c r="E173" s="41" t="s">
        <v>30</v>
      </c>
      <c r="F173" s="41" t="s">
        <v>766</v>
      </c>
      <c r="G173" s="41">
        <v>11</v>
      </c>
      <c r="H173" s="41">
        <v>11510.2392596393</v>
      </c>
      <c r="I173" s="41">
        <v>13987</v>
      </c>
      <c r="J173" s="41">
        <v>3360</v>
      </c>
      <c r="K173" s="41">
        <v>278.34129999999999</v>
      </c>
      <c r="L173" s="41">
        <v>66.864000000000004</v>
      </c>
      <c r="M173" s="41"/>
      <c r="N173" s="41"/>
      <c r="O173" s="41"/>
      <c r="P173" s="41"/>
      <c r="Q173" s="41">
        <v>10910</v>
      </c>
      <c r="R173" s="41">
        <v>195.28899999999999</v>
      </c>
      <c r="S173" s="41"/>
      <c r="T173" s="41"/>
      <c r="U173" s="41">
        <v>28257</v>
      </c>
      <c r="V173" s="41">
        <v>540.49429999999995</v>
      </c>
      <c r="W173" s="41"/>
      <c r="X173" s="41"/>
    </row>
    <row r="174" spans="1:24" x14ac:dyDescent="0.35">
      <c r="A174" s="41" t="s">
        <v>713</v>
      </c>
      <c r="B174" s="41" t="s">
        <v>483</v>
      </c>
      <c r="C174" s="41" t="s">
        <v>29</v>
      </c>
      <c r="D174" s="41" t="s">
        <v>30</v>
      </c>
      <c r="E174" s="41" t="s">
        <v>30</v>
      </c>
      <c r="F174" s="41" t="s">
        <v>765</v>
      </c>
      <c r="G174" s="41">
        <v>10</v>
      </c>
      <c r="H174" s="41">
        <v>11510.2392596393</v>
      </c>
      <c r="I174" s="41">
        <v>44716</v>
      </c>
      <c r="J174" s="41">
        <v>3754</v>
      </c>
      <c r="K174" s="41">
        <v>889.84840000000008</v>
      </c>
      <c r="L174" s="41">
        <v>74.704599999999999</v>
      </c>
      <c r="M174" s="41"/>
      <c r="N174" s="41"/>
      <c r="O174" s="41"/>
      <c r="P174" s="41"/>
      <c r="Q174" s="41">
        <v>3841</v>
      </c>
      <c r="R174" s="41">
        <v>68.753900000000002</v>
      </c>
      <c r="S174" s="41"/>
      <c r="T174" s="41"/>
      <c r="U174" s="41">
        <v>52311</v>
      </c>
      <c r="V174" s="41">
        <v>1033.3069</v>
      </c>
      <c r="W174" s="41"/>
      <c r="X174" s="41"/>
    </row>
    <row r="175" spans="1:24" x14ac:dyDescent="0.35">
      <c r="A175" s="41" t="s">
        <v>713</v>
      </c>
      <c r="B175" s="41" t="s">
        <v>483</v>
      </c>
      <c r="C175" s="41" t="s">
        <v>29</v>
      </c>
      <c r="D175" s="41" t="s">
        <v>30</v>
      </c>
      <c r="E175" s="41" t="s">
        <v>30</v>
      </c>
      <c r="F175" s="41" t="s">
        <v>759</v>
      </c>
      <c r="G175" s="41">
        <v>4</v>
      </c>
      <c r="H175" s="41">
        <v>11510.2392596393</v>
      </c>
      <c r="I175" s="41">
        <v>17064</v>
      </c>
      <c r="J175" s="41">
        <v>4456</v>
      </c>
      <c r="K175" s="41">
        <v>315.68399999999997</v>
      </c>
      <c r="L175" s="41">
        <v>82.435999999999993</v>
      </c>
      <c r="M175" s="41">
        <v>12717</v>
      </c>
      <c r="N175" s="41">
        <v>3387</v>
      </c>
      <c r="O175" s="41">
        <v>253.06830000000002</v>
      </c>
      <c r="P175" s="41">
        <v>67.401300000000006</v>
      </c>
      <c r="Q175" s="41">
        <v>12560</v>
      </c>
      <c r="R175" s="41">
        <v>224.82400000000001</v>
      </c>
      <c r="S175" s="41">
        <v>2448</v>
      </c>
      <c r="T175" s="41">
        <v>53.856000000000002</v>
      </c>
      <c r="U175" s="41">
        <v>34080</v>
      </c>
      <c r="V175" s="41">
        <v>622.94399999999996</v>
      </c>
      <c r="W175" s="41">
        <v>18552</v>
      </c>
      <c r="X175" s="41">
        <v>374.32560000000001</v>
      </c>
    </row>
    <row r="176" spans="1:24" x14ac:dyDescent="0.35">
      <c r="A176" s="41" t="s">
        <v>713</v>
      </c>
      <c r="B176" s="41" t="s">
        <v>483</v>
      </c>
      <c r="C176" s="41" t="s">
        <v>29</v>
      </c>
      <c r="D176" s="41" t="s">
        <v>30</v>
      </c>
      <c r="E176" s="41" t="s">
        <v>30</v>
      </c>
      <c r="F176" s="41" t="s">
        <v>758</v>
      </c>
      <c r="G176" s="41">
        <v>3</v>
      </c>
      <c r="H176" s="41">
        <v>11510.2392596393</v>
      </c>
      <c r="I176" s="41">
        <v>11303</v>
      </c>
      <c r="J176" s="41">
        <v>0</v>
      </c>
      <c r="K176" s="41">
        <v>209.10549999999998</v>
      </c>
      <c r="L176" s="41">
        <v>0</v>
      </c>
      <c r="M176" s="41">
        <v>15848</v>
      </c>
      <c r="N176" s="41">
        <v>7129</v>
      </c>
      <c r="O176" s="41">
        <v>315.37520000000001</v>
      </c>
      <c r="P176" s="41">
        <v>141.86709999999999</v>
      </c>
      <c r="Q176" s="41">
        <v>7600</v>
      </c>
      <c r="R176" s="41">
        <v>136.04</v>
      </c>
      <c r="S176" s="41">
        <v>1419</v>
      </c>
      <c r="T176" s="41">
        <v>31.218</v>
      </c>
      <c r="U176" s="41">
        <v>18903</v>
      </c>
      <c r="V176" s="41">
        <v>345.14549999999997</v>
      </c>
      <c r="W176" s="41">
        <v>24396</v>
      </c>
      <c r="X176" s="41">
        <v>488.46030000000002</v>
      </c>
    </row>
    <row r="177" spans="1:24" x14ac:dyDescent="0.35">
      <c r="A177" s="41" t="s">
        <v>713</v>
      </c>
      <c r="B177" s="41" t="s">
        <v>483</v>
      </c>
      <c r="C177" s="41" t="s">
        <v>29</v>
      </c>
      <c r="D177" s="41" t="s">
        <v>30</v>
      </c>
      <c r="E177" s="41" t="s">
        <v>30</v>
      </c>
      <c r="F177" s="41" t="s">
        <v>767</v>
      </c>
      <c r="G177" s="41">
        <v>12</v>
      </c>
      <c r="H177" s="41">
        <v>11510.2392596393</v>
      </c>
      <c r="I177" s="41">
        <v>12423</v>
      </c>
      <c r="J177" s="41">
        <v>1036</v>
      </c>
      <c r="K177" s="41">
        <v>247.21770000000001</v>
      </c>
      <c r="L177" s="41">
        <v>20.616400000000002</v>
      </c>
      <c r="M177" s="41"/>
      <c r="N177" s="41"/>
      <c r="O177" s="41"/>
      <c r="P177" s="41"/>
      <c r="Q177" s="41">
        <v>5721</v>
      </c>
      <c r="R177" s="41">
        <v>102.4059</v>
      </c>
      <c r="S177" s="41"/>
      <c r="T177" s="41"/>
      <c r="U177" s="41">
        <v>19180</v>
      </c>
      <c r="V177" s="41">
        <v>370.24</v>
      </c>
      <c r="W177" s="41"/>
      <c r="X177" s="41"/>
    </row>
    <row r="178" spans="1:24" x14ac:dyDescent="0.35">
      <c r="A178" s="41" t="s">
        <v>713</v>
      </c>
      <c r="B178" s="41" t="s">
        <v>483</v>
      </c>
      <c r="C178" s="41" t="s">
        <v>29</v>
      </c>
      <c r="D178" s="41" t="s">
        <v>30</v>
      </c>
      <c r="E178" s="41" t="s">
        <v>30</v>
      </c>
      <c r="F178" s="41" t="s">
        <v>757</v>
      </c>
      <c r="G178" s="41">
        <v>2</v>
      </c>
      <c r="H178" s="41">
        <v>11510.2392596393</v>
      </c>
      <c r="I178" s="41">
        <v>11479</v>
      </c>
      <c r="J178" s="41">
        <v>0</v>
      </c>
      <c r="K178" s="41">
        <v>212.36149999999998</v>
      </c>
      <c r="L178" s="41">
        <v>0</v>
      </c>
      <c r="M178" s="41">
        <v>9382</v>
      </c>
      <c r="N178" s="41">
        <v>1779</v>
      </c>
      <c r="O178" s="41">
        <v>186.70180000000002</v>
      </c>
      <c r="P178" s="41">
        <v>35.402100000000004</v>
      </c>
      <c r="Q178" s="41">
        <v>5403</v>
      </c>
      <c r="R178" s="41">
        <v>96.713700000000003</v>
      </c>
      <c r="S178" s="41">
        <v>1865</v>
      </c>
      <c r="T178" s="41">
        <v>41.03</v>
      </c>
      <c r="U178" s="41">
        <v>16882</v>
      </c>
      <c r="V178" s="41">
        <v>309.0752</v>
      </c>
      <c r="W178" s="41">
        <v>13026</v>
      </c>
      <c r="X178" s="41">
        <v>263.13390000000004</v>
      </c>
    </row>
    <row r="179" spans="1:24" x14ac:dyDescent="0.35">
      <c r="A179" s="41" t="s">
        <v>713</v>
      </c>
      <c r="B179" s="41" t="s">
        <v>483</v>
      </c>
      <c r="C179" s="41" t="s">
        <v>29</v>
      </c>
      <c r="D179" s="41" t="s">
        <v>30</v>
      </c>
      <c r="E179" s="41" t="s">
        <v>30</v>
      </c>
      <c r="F179" s="41" t="s">
        <v>763</v>
      </c>
      <c r="G179" s="41">
        <v>8</v>
      </c>
      <c r="H179" s="41">
        <v>11510.2392596393</v>
      </c>
      <c r="I179" s="41">
        <v>49128</v>
      </c>
      <c r="J179" s="41">
        <v>11172</v>
      </c>
      <c r="K179" s="41">
        <v>977.6472</v>
      </c>
      <c r="L179" s="41">
        <v>222.3228</v>
      </c>
      <c r="M179" s="41"/>
      <c r="N179" s="41"/>
      <c r="O179" s="41"/>
      <c r="P179" s="41"/>
      <c r="Q179" s="41">
        <v>4578</v>
      </c>
      <c r="R179" s="41">
        <v>81.946200000000005</v>
      </c>
      <c r="S179" s="41"/>
      <c r="T179" s="41"/>
      <c r="U179" s="41">
        <v>64878</v>
      </c>
      <c r="V179" s="41">
        <v>1281.9162000000001</v>
      </c>
      <c r="W179" s="41"/>
      <c r="X179" s="41"/>
    </row>
    <row r="180" spans="1:24" x14ac:dyDescent="0.35">
      <c r="A180" s="41" t="s">
        <v>713</v>
      </c>
      <c r="B180" s="41" t="s">
        <v>483</v>
      </c>
      <c r="C180" s="41" t="s">
        <v>29</v>
      </c>
      <c r="D180" s="41" t="s">
        <v>30</v>
      </c>
      <c r="E180" s="41" t="s">
        <v>30</v>
      </c>
      <c r="F180" s="41" t="s">
        <v>762</v>
      </c>
      <c r="G180" s="41">
        <v>7</v>
      </c>
      <c r="H180" s="41">
        <v>11510.2392596393</v>
      </c>
      <c r="I180" s="41">
        <v>11714</v>
      </c>
      <c r="J180" s="41">
        <v>15458</v>
      </c>
      <c r="K180" s="41">
        <v>233.10860000000002</v>
      </c>
      <c r="L180" s="41">
        <v>307.61420000000004</v>
      </c>
      <c r="M180" s="41">
        <v>0</v>
      </c>
      <c r="N180" s="41">
        <v>8831</v>
      </c>
      <c r="O180" s="41">
        <v>0</v>
      </c>
      <c r="P180" s="41">
        <v>198.69749999999999</v>
      </c>
      <c r="Q180" s="41">
        <v>4265</v>
      </c>
      <c r="R180" s="41">
        <v>76.343500000000006</v>
      </c>
      <c r="S180" s="41">
        <v>24585</v>
      </c>
      <c r="T180" s="41">
        <v>540.87</v>
      </c>
      <c r="U180" s="41">
        <v>31437</v>
      </c>
      <c r="V180" s="41">
        <v>617.06629999999996</v>
      </c>
      <c r="W180" s="41">
        <v>33416</v>
      </c>
      <c r="X180" s="41">
        <v>739.5675</v>
      </c>
    </row>
    <row r="181" spans="1:24" x14ac:dyDescent="0.35">
      <c r="A181" s="41" t="s">
        <v>713</v>
      </c>
      <c r="B181" s="41" t="s">
        <v>483</v>
      </c>
      <c r="C181" s="41" t="s">
        <v>29</v>
      </c>
      <c r="D181" s="41" t="s">
        <v>30</v>
      </c>
      <c r="E181" s="41" t="s">
        <v>30</v>
      </c>
      <c r="F181" s="41" t="s">
        <v>761</v>
      </c>
      <c r="G181" s="41">
        <v>6</v>
      </c>
      <c r="H181" s="41">
        <v>11510.2392596393</v>
      </c>
      <c r="I181" s="41">
        <v>9640</v>
      </c>
      <c r="J181" s="41">
        <v>19379</v>
      </c>
      <c r="K181" s="41">
        <v>191.83600000000001</v>
      </c>
      <c r="L181" s="41">
        <v>385.64210000000003</v>
      </c>
      <c r="M181" s="41">
        <v>10341</v>
      </c>
      <c r="N181" s="41">
        <v>6507</v>
      </c>
      <c r="O181" s="41">
        <v>232.67249999999999</v>
      </c>
      <c r="P181" s="41">
        <v>146.4075</v>
      </c>
      <c r="Q181" s="41">
        <v>2888</v>
      </c>
      <c r="R181" s="41">
        <v>51.6952</v>
      </c>
      <c r="S181" s="41">
        <v>2126</v>
      </c>
      <c r="T181" s="41">
        <v>46.771999999999998</v>
      </c>
      <c r="U181" s="41">
        <v>31907</v>
      </c>
      <c r="V181" s="41">
        <v>629.17330000000004</v>
      </c>
      <c r="W181" s="41">
        <v>18974</v>
      </c>
      <c r="X181" s="41">
        <v>425.85199999999998</v>
      </c>
    </row>
    <row r="182" spans="1:24" x14ac:dyDescent="0.35">
      <c r="A182" s="41" t="s">
        <v>31</v>
      </c>
      <c r="B182" s="41" t="s">
        <v>433</v>
      </c>
      <c r="C182" s="41" t="s">
        <v>16</v>
      </c>
      <c r="D182" s="41" t="s">
        <v>32</v>
      </c>
      <c r="E182" s="41" t="s">
        <v>32</v>
      </c>
      <c r="F182" s="41" t="s">
        <v>756</v>
      </c>
      <c r="G182" s="41">
        <v>1</v>
      </c>
      <c r="H182" s="41">
        <v>14435.3155174274</v>
      </c>
      <c r="I182" s="41">
        <v>8220</v>
      </c>
      <c r="J182" s="41">
        <v>0</v>
      </c>
      <c r="K182" s="41">
        <v>152.07</v>
      </c>
      <c r="L182" s="41">
        <v>0</v>
      </c>
      <c r="M182" s="41">
        <v>33105</v>
      </c>
      <c r="N182" s="41">
        <v>7374</v>
      </c>
      <c r="O182" s="41">
        <v>658.78950000000009</v>
      </c>
      <c r="P182" s="41">
        <v>146.74260000000001</v>
      </c>
      <c r="Q182" s="41">
        <v>23762</v>
      </c>
      <c r="R182" s="41">
        <v>425.33980000000003</v>
      </c>
      <c r="S182" s="41">
        <v>15891</v>
      </c>
      <c r="T182" s="41">
        <v>349.60199999999998</v>
      </c>
      <c r="U182" s="41">
        <v>31982</v>
      </c>
      <c r="V182" s="41">
        <v>577.40980000000002</v>
      </c>
      <c r="W182" s="41">
        <v>56370</v>
      </c>
      <c r="X182" s="41">
        <v>1155.1341000000002</v>
      </c>
    </row>
    <row r="183" spans="1:24" x14ac:dyDescent="0.35">
      <c r="A183" s="41" t="s">
        <v>31</v>
      </c>
      <c r="B183" s="41" t="s">
        <v>433</v>
      </c>
      <c r="C183" s="41" t="s">
        <v>16</v>
      </c>
      <c r="D183" s="41" t="s">
        <v>32</v>
      </c>
      <c r="E183" s="41" t="s">
        <v>32</v>
      </c>
      <c r="F183" s="41" t="s">
        <v>760</v>
      </c>
      <c r="G183" s="41">
        <v>5</v>
      </c>
      <c r="H183" s="41">
        <v>14435.3155174274</v>
      </c>
      <c r="I183" s="41">
        <v>5198</v>
      </c>
      <c r="J183" s="41">
        <v>8</v>
      </c>
      <c r="K183" s="41">
        <v>96.162999999999997</v>
      </c>
      <c r="L183" s="41">
        <v>0.14799999999999999</v>
      </c>
      <c r="M183" s="41">
        <v>28761</v>
      </c>
      <c r="N183" s="41">
        <v>8127</v>
      </c>
      <c r="O183" s="41">
        <v>572.34390000000008</v>
      </c>
      <c r="P183" s="41">
        <v>161.72730000000001</v>
      </c>
      <c r="Q183" s="41">
        <v>18537</v>
      </c>
      <c r="R183" s="41">
        <v>331.81229999999999</v>
      </c>
      <c r="S183" s="41">
        <v>18375</v>
      </c>
      <c r="T183" s="41">
        <v>404.25</v>
      </c>
      <c r="U183" s="41">
        <v>23743</v>
      </c>
      <c r="V183" s="41">
        <v>428.12329999999997</v>
      </c>
      <c r="W183" s="41">
        <v>55263</v>
      </c>
      <c r="X183" s="41">
        <v>1138.3212000000001</v>
      </c>
    </row>
    <row r="184" spans="1:24" x14ac:dyDescent="0.35">
      <c r="A184" s="41" t="s">
        <v>31</v>
      </c>
      <c r="B184" s="41" t="s">
        <v>433</v>
      </c>
      <c r="C184" s="41" t="s">
        <v>16</v>
      </c>
      <c r="D184" s="41" t="s">
        <v>32</v>
      </c>
      <c r="E184" s="41" t="s">
        <v>32</v>
      </c>
      <c r="F184" s="41" t="s">
        <v>764</v>
      </c>
      <c r="G184" s="41">
        <v>9</v>
      </c>
      <c r="H184" s="41">
        <v>14435.3155174274</v>
      </c>
      <c r="I184" s="41">
        <v>12462</v>
      </c>
      <c r="J184" s="41">
        <v>3139</v>
      </c>
      <c r="K184" s="41">
        <v>247.99380000000002</v>
      </c>
      <c r="L184" s="41">
        <v>62.466100000000004</v>
      </c>
      <c r="M184" s="41"/>
      <c r="N184" s="41"/>
      <c r="O184" s="41"/>
      <c r="P184" s="41"/>
      <c r="Q184" s="41">
        <v>16481</v>
      </c>
      <c r="R184" s="41">
        <v>295.00990000000002</v>
      </c>
      <c r="S184" s="41"/>
      <c r="T184" s="41"/>
      <c r="U184" s="41">
        <v>32082</v>
      </c>
      <c r="V184" s="41">
        <v>605.46980000000008</v>
      </c>
      <c r="W184" s="41"/>
      <c r="X184" s="41"/>
    </row>
    <row r="185" spans="1:24" x14ac:dyDescent="0.35">
      <c r="A185" s="41" t="s">
        <v>31</v>
      </c>
      <c r="B185" s="41" t="s">
        <v>433</v>
      </c>
      <c r="C185" s="41" t="s">
        <v>16</v>
      </c>
      <c r="D185" s="41" t="s">
        <v>32</v>
      </c>
      <c r="E185" s="41" t="s">
        <v>32</v>
      </c>
      <c r="F185" s="41" t="s">
        <v>766</v>
      </c>
      <c r="G185" s="41">
        <v>11</v>
      </c>
      <c r="H185" s="41">
        <v>14435.3155174274</v>
      </c>
      <c r="I185" s="41">
        <v>28107</v>
      </c>
      <c r="J185" s="41">
        <v>8501</v>
      </c>
      <c r="K185" s="41">
        <v>559.32929999999999</v>
      </c>
      <c r="L185" s="41">
        <v>169.16990000000001</v>
      </c>
      <c r="M185" s="41"/>
      <c r="N185" s="41"/>
      <c r="O185" s="41"/>
      <c r="P185" s="41"/>
      <c r="Q185" s="41">
        <v>21116</v>
      </c>
      <c r="R185" s="41">
        <v>377.97640000000001</v>
      </c>
      <c r="S185" s="41"/>
      <c r="T185" s="41"/>
      <c r="U185" s="41">
        <v>57724</v>
      </c>
      <c r="V185" s="41">
        <v>1106.4756</v>
      </c>
      <c r="W185" s="41"/>
      <c r="X185" s="41"/>
    </row>
    <row r="186" spans="1:24" x14ac:dyDescent="0.35">
      <c r="A186" s="41" t="s">
        <v>31</v>
      </c>
      <c r="B186" s="41" t="s">
        <v>433</v>
      </c>
      <c r="C186" s="41" t="s">
        <v>16</v>
      </c>
      <c r="D186" s="41" t="s">
        <v>32</v>
      </c>
      <c r="E186" s="41" t="s">
        <v>32</v>
      </c>
      <c r="F186" s="41" t="s">
        <v>765</v>
      </c>
      <c r="G186" s="41">
        <v>10</v>
      </c>
      <c r="H186" s="41">
        <v>14435.3155174274</v>
      </c>
      <c r="I186" s="41">
        <v>23610</v>
      </c>
      <c r="J186" s="41">
        <v>15840</v>
      </c>
      <c r="K186" s="41">
        <v>469.839</v>
      </c>
      <c r="L186" s="41">
        <v>315.21600000000001</v>
      </c>
      <c r="M186" s="41"/>
      <c r="N186" s="41"/>
      <c r="O186" s="41"/>
      <c r="P186" s="41"/>
      <c r="Q186" s="41">
        <v>21369</v>
      </c>
      <c r="R186" s="41">
        <v>382.50510000000003</v>
      </c>
      <c r="S186" s="41"/>
      <c r="T186" s="41"/>
      <c r="U186" s="41">
        <v>60819</v>
      </c>
      <c r="V186" s="41">
        <v>1167.5601000000001</v>
      </c>
      <c r="W186" s="41"/>
      <c r="X186" s="41"/>
    </row>
    <row r="187" spans="1:24" x14ac:dyDescent="0.35">
      <c r="A187" s="41" t="s">
        <v>31</v>
      </c>
      <c r="B187" s="41" t="s">
        <v>433</v>
      </c>
      <c r="C187" s="41" t="s">
        <v>16</v>
      </c>
      <c r="D187" s="41" t="s">
        <v>32</v>
      </c>
      <c r="E187" s="41" t="s">
        <v>32</v>
      </c>
      <c r="F187" s="41" t="s">
        <v>759</v>
      </c>
      <c r="G187" s="41">
        <v>4</v>
      </c>
      <c r="H187" s="41">
        <v>14435.3155174274</v>
      </c>
      <c r="I187" s="41">
        <v>9538</v>
      </c>
      <c r="J187" s="41">
        <v>10</v>
      </c>
      <c r="K187" s="41">
        <v>176.453</v>
      </c>
      <c r="L187" s="41">
        <v>0.185</v>
      </c>
      <c r="M187" s="41">
        <v>31030</v>
      </c>
      <c r="N187" s="41">
        <v>10484</v>
      </c>
      <c r="O187" s="41">
        <v>617.49700000000007</v>
      </c>
      <c r="P187" s="41">
        <v>208.63160000000002</v>
      </c>
      <c r="Q187" s="41">
        <v>55258</v>
      </c>
      <c r="R187" s="41">
        <v>989.1182</v>
      </c>
      <c r="S187" s="41">
        <v>22018</v>
      </c>
      <c r="T187" s="41">
        <v>484.39600000000002</v>
      </c>
      <c r="U187" s="41">
        <v>64806</v>
      </c>
      <c r="V187" s="41">
        <v>1165.7562</v>
      </c>
      <c r="W187" s="41">
        <v>63532</v>
      </c>
      <c r="X187" s="41">
        <v>1310.5246000000002</v>
      </c>
    </row>
    <row r="188" spans="1:24" x14ac:dyDescent="0.35">
      <c r="A188" s="41" t="s">
        <v>31</v>
      </c>
      <c r="B188" s="41" t="s">
        <v>433</v>
      </c>
      <c r="C188" s="41" t="s">
        <v>16</v>
      </c>
      <c r="D188" s="41" t="s">
        <v>32</v>
      </c>
      <c r="E188" s="41" t="s">
        <v>32</v>
      </c>
      <c r="F188" s="41" t="s">
        <v>758</v>
      </c>
      <c r="G188" s="41">
        <v>3</v>
      </c>
      <c r="H188" s="41">
        <v>14435.3155174274</v>
      </c>
      <c r="I188" s="41">
        <v>10730</v>
      </c>
      <c r="J188" s="41">
        <v>4</v>
      </c>
      <c r="K188" s="41">
        <v>198.505</v>
      </c>
      <c r="L188" s="41">
        <v>7.3999999999999996E-2</v>
      </c>
      <c r="M188" s="41">
        <v>32842</v>
      </c>
      <c r="N188" s="41">
        <v>14437</v>
      </c>
      <c r="O188" s="41">
        <v>653.55580000000009</v>
      </c>
      <c r="P188" s="41">
        <v>287.29630000000003</v>
      </c>
      <c r="Q188" s="41">
        <v>21683</v>
      </c>
      <c r="R188" s="41">
        <v>388.12569999999999</v>
      </c>
      <c r="S188" s="41">
        <v>17194</v>
      </c>
      <c r="T188" s="41">
        <v>378.26799999999997</v>
      </c>
      <c r="U188" s="41">
        <v>32417</v>
      </c>
      <c r="V188" s="41">
        <v>586.7047</v>
      </c>
      <c r="W188" s="41">
        <v>64473</v>
      </c>
      <c r="X188" s="41">
        <v>1319.1201000000001</v>
      </c>
    </row>
    <row r="189" spans="1:24" x14ac:dyDescent="0.35">
      <c r="A189" s="41" t="s">
        <v>31</v>
      </c>
      <c r="B189" s="41" t="s">
        <v>433</v>
      </c>
      <c r="C189" s="41" t="s">
        <v>16</v>
      </c>
      <c r="D189" s="41" t="s">
        <v>32</v>
      </c>
      <c r="E189" s="41" t="s">
        <v>32</v>
      </c>
      <c r="F189" s="41" t="s">
        <v>767</v>
      </c>
      <c r="G189" s="41">
        <v>12</v>
      </c>
      <c r="H189" s="41">
        <v>14435.3155174274</v>
      </c>
      <c r="I189" s="41">
        <v>20928</v>
      </c>
      <c r="J189" s="41">
        <v>2028</v>
      </c>
      <c r="K189" s="41">
        <v>416.46720000000005</v>
      </c>
      <c r="L189" s="41">
        <v>40.357199999999999</v>
      </c>
      <c r="M189" s="41"/>
      <c r="N189" s="41"/>
      <c r="O189" s="41"/>
      <c r="P189" s="41"/>
      <c r="Q189" s="41">
        <v>16491</v>
      </c>
      <c r="R189" s="41">
        <v>295.18889999999999</v>
      </c>
      <c r="S189" s="41"/>
      <c r="T189" s="41"/>
      <c r="U189" s="41">
        <v>39447</v>
      </c>
      <c r="V189" s="41">
        <v>752.01330000000007</v>
      </c>
      <c r="W189" s="41"/>
      <c r="X189" s="41"/>
    </row>
    <row r="190" spans="1:24" x14ac:dyDescent="0.35">
      <c r="A190" s="41" t="s">
        <v>31</v>
      </c>
      <c r="B190" s="41" t="s">
        <v>433</v>
      </c>
      <c r="C190" s="41" t="s">
        <v>16</v>
      </c>
      <c r="D190" s="41" t="s">
        <v>32</v>
      </c>
      <c r="E190" s="41" t="s">
        <v>32</v>
      </c>
      <c r="F190" s="41" t="s">
        <v>757</v>
      </c>
      <c r="G190" s="41">
        <v>2</v>
      </c>
      <c r="H190" s="41">
        <v>14435.3155174274</v>
      </c>
      <c r="I190" s="41">
        <v>9681</v>
      </c>
      <c r="J190" s="41">
        <v>5</v>
      </c>
      <c r="K190" s="41">
        <v>179.0985</v>
      </c>
      <c r="L190" s="41">
        <v>9.2499999999999999E-2</v>
      </c>
      <c r="M190" s="41">
        <v>24568</v>
      </c>
      <c r="N190" s="41">
        <v>11090</v>
      </c>
      <c r="O190" s="41">
        <v>488.90320000000003</v>
      </c>
      <c r="P190" s="41">
        <v>220.691</v>
      </c>
      <c r="Q190" s="41">
        <v>44927</v>
      </c>
      <c r="R190" s="41">
        <v>804.19330000000002</v>
      </c>
      <c r="S190" s="41">
        <v>16370</v>
      </c>
      <c r="T190" s="41">
        <v>360.14</v>
      </c>
      <c r="U190" s="41">
        <v>54613</v>
      </c>
      <c r="V190" s="41">
        <v>983.38430000000005</v>
      </c>
      <c r="W190" s="41">
        <v>52028</v>
      </c>
      <c r="X190" s="41">
        <v>1069.7341999999999</v>
      </c>
    </row>
    <row r="191" spans="1:24" x14ac:dyDescent="0.35">
      <c r="A191" s="41" t="s">
        <v>31</v>
      </c>
      <c r="B191" s="41" t="s">
        <v>433</v>
      </c>
      <c r="C191" s="41" t="s">
        <v>16</v>
      </c>
      <c r="D191" s="41" t="s">
        <v>32</v>
      </c>
      <c r="E191" s="41" t="s">
        <v>32</v>
      </c>
      <c r="F191" s="41" t="s">
        <v>763</v>
      </c>
      <c r="G191" s="41">
        <v>8</v>
      </c>
      <c r="H191" s="41">
        <v>14435.3155174274</v>
      </c>
      <c r="I191" s="41">
        <v>7727</v>
      </c>
      <c r="J191" s="41">
        <v>753</v>
      </c>
      <c r="K191" s="41">
        <v>153.76730000000001</v>
      </c>
      <c r="L191" s="41">
        <v>14.9847</v>
      </c>
      <c r="M191" s="41"/>
      <c r="N191" s="41"/>
      <c r="O191" s="41"/>
      <c r="P191" s="41"/>
      <c r="Q191" s="41">
        <v>24037</v>
      </c>
      <c r="R191" s="41">
        <v>430.26229999999998</v>
      </c>
      <c r="S191" s="41"/>
      <c r="T191" s="41"/>
      <c r="U191" s="41">
        <v>32517</v>
      </c>
      <c r="V191" s="41">
        <v>599.01430000000005</v>
      </c>
      <c r="W191" s="41"/>
      <c r="X191" s="41"/>
    </row>
    <row r="192" spans="1:24" x14ac:dyDescent="0.35">
      <c r="A192" s="41" t="s">
        <v>31</v>
      </c>
      <c r="B192" s="41" t="s">
        <v>433</v>
      </c>
      <c r="C192" s="41" t="s">
        <v>16</v>
      </c>
      <c r="D192" s="41" t="s">
        <v>32</v>
      </c>
      <c r="E192" s="41" t="s">
        <v>32</v>
      </c>
      <c r="F192" s="41" t="s">
        <v>762</v>
      </c>
      <c r="G192" s="41">
        <v>7</v>
      </c>
      <c r="H192" s="41">
        <v>14435.3155174274</v>
      </c>
      <c r="I192" s="41">
        <v>6615</v>
      </c>
      <c r="J192" s="41">
        <v>715</v>
      </c>
      <c r="K192" s="41">
        <v>131.63849999999999</v>
      </c>
      <c r="L192" s="41">
        <v>14.2285</v>
      </c>
      <c r="M192" s="41">
        <v>0</v>
      </c>
      <c r="N192" s="41">
        <v>22526</v>
      </c>
      <c r="O192" s="41">
        <v>0</v>
      </c>
      <c r="P192" s="41">
        <v>506.83499999999998</v>
      </c>
      <c r="Q192" s="41">
        <v>21583</v>
      </c>
      <c r="R192" s="41">
        <v>386.33569999999997</v>
      </c>
      <c r="S192" s="41">
        <v>23530</v>
      </c>
      <c r="T192" s="41">
        <v>517.66</v>
      </c>
      <c r="U192" s="41">
        <v>28913</v>
      </c>
      <c r="V192" s="41">
        <v>532.20269999999994</v>
      </c>
      <c r="W192" s="41">
        <v>46056</v>
      </c>
      <c r="X192" s="41">
        <v>1024.4949999999999</v>
      </c>
    </row>
    <row r="193" spans="1:24" x14ac:dyDescent="0.35">
      <c r="A193" s="41" t="s">
        <v>31</v>
      </c>
      <c r="B193" s="41" t="s">
        <v>433</v>
      </c>
      <c r="C193" s="41" t="s">
        <v>16</v>
      </c>
      <c r="D193" s="41" t="s">
        <v>32</v>
      </c>
      <c r="E193" s="41" t="s">
        <v>32</v>
      </c>
      <c r="F193" s="41" t="s">
        <v>761</v>
      </c>
      <c r="G193" s="41">
        <v>6</v>
      </c>
      <c r="H193" s="41">
        <v>14435.3155174274</v>
      </c>
      <c r="I193" s="41">
        <v>6343</v>
      </c>
      <c r="J193" s="41">
        <v>3</v>
      </c>
      <c r="K193" s="41">
        <v>126.2257</v>
      </c>
      <c r="L193" s="41">
        <v>5.9700000000000003E-2</v>
      </c>
      <c r="M193" s="41">
        <v>27963</v>
      </c>
      <c r="N193" s="41">
        <v>9164</v>
      </c>
      <c r="O193" s="41">
        <v>629.16750000000002</v>
      </c>
      <c r="P193" s="41">
        <v>206.19</v>
      </c>
      <c r="Q193" s="41">
        <v>44930</v>
      </c>
      <c r="R193" s="41">
        <v>804.24699999999996</v>
      </c>
      <c r="S193" s="41">
        <v>27376</v>
      </c>
      <c r="T193" s="41">
        <v>602.27200000000005</v>
      </c>
      <c r="U193" s="41">
        <v>51276</v>
      </c>
      <c r="V193" s="41">
        <v>930.53239999999994</v>
      </c>
      <c r="W193" s="41">
        <v>64503</v>
      </c>
      <c r="X193" s="41">
        <v>1437.6295</v>
      </c>
    </row>
    <row r="194" spans="1:24" x14ac:dyDescent="0.35">
      <c r="A194" s="41" t="s">
        <v>514</v>
      </c>
      <c r="B194" s="41" t="s">
        <v>470</v>
      </c>
      <c r="C194" s="41" t="s">
        <v>33</v>
      </c>
      <c r="D194" s="41" t="s">
        <v>34</v>
      </c>
      <c r="E194" s="41" t="s">
        <v>34</v>
      </c>
      <c r="F194" s="41" t="s">
        <v>756</v>
      </c>
      <c r="G194" s="41">
        <v>1</v>
      </c>
      <c r="H194" s="41">
        <v>10986.918830000801</v>
      </c>
      <c r="I194" s="41">
        <v>2700</v>
      </c>
      <c r="J194" s="41">
        <v>8745</v>
      </c>
      <c r="K194" s="41">
        <v>49.949999999999996</v>
      </c>
      <c r="L194" s="41">
        <v>161.7825</v>
      </c>
      <c r="M194" s="41">
        <v>4248</v>
      </c>
      <c r="N194" s="41">
        <v>6269</v>
      </c>
      <c r="O194" s="41">
        <v>84.535200000000003</v>
      </c>
      <c r="P194" s="41">
        <v>124.7531</v>
      </c>
      <c r="Q194" s="41">
        <v>3364</v>
      </c>
      <c r="R194" s="41">
        <v>60.215600000000002</v>
      </c>
      <c r="S194" s="41">
        <v>6092</v>
      </c>
      <c r="T194" s="41">
        <v>134.024</v>
      </c>
      <c r="U194" s="41">
        <v>14809</v>
      </c>
      <c r="V194" s="41">
        <v>271.94810000000001</v>
      </c>
      <c r="W194" s="41">
        <v>16609</v>
      </c>
      <c r="X194" s="41">
        <v>343.31229999999999</v>
      </c>
    </row>
    <row r="195" spans="1:24" x14ac:dyDescent="0.35">
      <c r="A195" s="41" t="s">
        <v>514</v>
      </c>
      <c r="B195" s="41" t="s">
        <v>470</v>
      </c>
      <c r="C195" s="41" t="s">
        <v>33</v>
      </c>
      <c r="D195" s="41" t="s">
        <v>34</v>
      </c>
      <c r="E195" s="41" t="s">
        <v>34</v>
      </c>
      <c r="F195" s="41" t="s">
        <v>760</v>
      </c>
      <c r="G195" s="41">
        <v>5</v>
      </c>
      <c r="H195" s="41">
        <v>10986.918830000801</v>
      </c>
      <c r="I195" s="41">
        <v>2232</v>
      </c>
      <c r="J195" s="41">
        <v>2748</v>
      </c>
      <c r="K195" s="41">
        <v>41.291999999999994</v>
      </c>
      <c r="L195" s="41">
        <v>50.838000000000001</v>
      </c>
      <c r="M195" s="41">
        <v>11981</v>
      </c>
      <c r="N195" s="41">
        <v>6556</v>
      </c>
      <c r="O195" s="41">
        <v>238.42190000000002</v>
      </c>
      <c r="P195" s="41">
        <v>130.46440000000001</v>
      </c>
      <c r="Q195" s="41">
        <v>2716</v>
      </c>
      <c r="R195" s="41">
        <v>48.616399999999999</v>
      </c>
      <c r="S195" s="41">
        <v>8662</v>
      </c>
      <c r="T195" s="41">
        <v>190.56399999999999</v>
      </c>
      <c r="U195" s="41">
        <v>7696</v>
      </c>
      <c r="V195" s="41">
        <v>140.74639999999999</v>
      </c>
      <c r="W195" s="41">
        <v>27199</v>
      </c>
      <c r="X195" s="41">
        <v>559.45029999999997</v>
      </c>
    </row>
    <row r="196" spans="1:24" x14ac:dyDescent="0.35">
      <c r="A196" s="41" t="s">
        <v>514</v>
      </c>
      <c r="B196" s="41" t="s">
        <v>470</v>
      </c>
      <c r="C196" s="41" t="s">
        <v>33</v>
      </c>
      <c r="D196" s="41" t="s">
        <v>34</v>
      </c>
      <c r="E196" s="41" t="s">
        <v>34</v>
      </c>
      <c r="F196" s="41" t="s">
        <v>764</v>
      </c>
      <c r="G196" s="41">
        <v>9</v>
      </c>
      <c r="H196" s="41">
        <v>10986.918830000801</v>
      </c>
      <c r="I196" s="41">
        <v>9936</v>
      </c>
      <c r="J196" s="41">
        <v>1097</v>
      </c>
      <c r="K196" s="41">
        <v>197.72640000000001</v>
      </c>
      <c r="L196" s="41">
        <v>21.830300000000001</v>
      </c>
      <c r="M196" s="41"/>
      <c r="N196" s="41"/>
      <c r="O196" s="41"/>
      <c r="P196" s="41"/>
      <c r="Q196" s="41">
        <v>2346</v>
      </c>
      <c r="R196" s="41">
        <v>41.993400000000001</v>
      </c>
      <c r="S196" s="41"/>
      <c r="T196" s="41"/>
      <c r="U196" s="41">
        <v>13379</v>
      </c>
      <c r="V196" s="41">
        <v>261.55009999999999</v>
      </c>
      <c r="W196" s="41"/>
      <c r="X196" s="41"/>
    </row>
    <row r="197" spans="1:24" x14ac:dyDescent="0.35">
      <c r="A197" s="41" t="s">
        <v>514</v>
      </c>
      <c r="B197" s="41" t="s">
        <v>470</v>
      </c>
      <c r="C197" s="41" t="s">
        <v>33</v>
      </c>
      <c r="D197" s="41" t="s">
        <v>34</v>
      </c>
      <c r="E197" s="41" t="s">
        <v>34</v>
      </c>
      <c r="F197" s="41" t="s">
        <v>766</v>
      </c>
      <c r="G197" s="41">
        <v>11</v>
      </c>
      <c r="H197" s="41">
        <v>10986.918830000801</v>
      </c>
      <c r="I197" s="41">
        <v>2865</v>
      </c>
      <c r="J197" s="41">
        <v>5761</v>
      </c>
      <c r="K197" s="41">
        <v>57.013500000000001</v>
      </c>
      <c r="L197" s="41">
        <v>114.6439</v>
      </c>
      <c r="M197" s="41"/>
      <c r="N197" s="41"/>
      <c r="O197" s="41"/>
      <c r="P197" s="41"/>
      <c r="Q197" s="41">
        <v>5219</v>
      </c>
      <c r="R197" s="41">
        <v>93.420100000000005</v>
      </c>
      <c r="S197" s="41"/>
      <c r="T197" s="41"/>
      <c r="U197" s="41">
        <v>13845</v>
      </c>
      <c r="V197" s="41">
        <v>265.07749999999999</v>
      </c>
      <c r="W197" s="41"/>
      <c r="X197" s="41"/>
    </row>
    <row r="198" spans="1:24" x14ac:dyDescent="0.35">
      <c r="A198" s="41" t="s">
        <v>514</v>
      </c>
      <c r="B198" s="41" t="s">
        <v>470</v>
      </c>
      <c r="C198" s="41" t="s">
        <v>33</v>
      </c>
      <c r="D198" s="41" t="s">
        <v>34</v>
      </c>
      <c r="E198" s="41" t="s">
        <v>34</v>
      </c>
      <c r="F198" s="41" t="s">
        <v>765</v>
      </c>
      <c r="G198" s="41">
        <v>10</v>
      </c>
      <c r="H198" s="41">
        <v>10986.918830000801</v>
      </c>
      <c r="I198" s="41">
        <v>3106</v>
      </c>
      <c r="J198" s="41">
        <v>4643</v>
      </c>
      <c r="K198" s="41">
        <v>61.809400000000004</v>
      </c>
      <c r="L198" s="41">
        <v>92.395700000000005</v>
      </c>
      <c r="M198" s="41"/>
      <c r="N198" s="41"/>
      <c r="O198" s="41"/>
      <c r="P198" s="41"/>
      <c r="Q198" s="41">
        <v>7138</v>
      </c>
      <c r="R198" s="41">
        <v>127.7702</v>
      </c>
      <c r="S198" s="41"/>
      <c r="T198" s="41"/>
      <c r="U198" s="41">
        <v>14887</v>
      </c>
      <c r="V198" s="41">
        <v>281.9753</v>
      </c>
      <c r="W198" s="41"/>
      <c r="X198" s="41"/>
    </row>
    <row r="199" spans="1:24" x14ac:dyDescent="0.35">
      <c r="A199" s="41" t="s">
        <v>514</v>
      </c>
      <c r="B199" s="41" t="s">
        <v>470</v>
      </c>
      <c r="C199" s="41" t="s">
        <v>33</v>
      </c>
      <c r="D199" s="41" t="s">
        <v>34</v>
      </c>
      <c r="E199" s="41" t="s">
        <v>34</v>
      </c>
      <c r="F199" s="41" t="s">
        <v>759</v>
      </c>
      <c r="G199" s="41">
        <v>4</v>
      </c>
      <c r="H199" s="41">
        <v>10986.918830000801</v>
      </c>
      <c r="I199" s="41">
        <v>6903</v>
      </c>
      <c r="J199" s="41">
        <v>1480</v>
      </c>
      <c r="K199" s="41">
        <v>127.7055</v>
      </c>
      <c r="L199" s="41">
        <v>27.38</v>
      </c>
      <c r="M199" s="41">
        <v>4918</v>
      </c>
      <c r="N199" s="41">
        <v>3200</v>
      </c>
      <c r="O199" s="41">
        <v>97.868200000000002</v>
      </c>
      <c r="P199" s="41">
        <v>63.680000000000007</v>
      </c>
      <c r="Q199" s="41">
        <v>2782</v>
      </c>
      <c r="R199" s="41">
        <v>49.797800000000002</v>
      </c>
      <c r="S199" s="41">
        <v>4296</v>
      </c>
      <c r="T199" s="41">
        <v>94.512</v>
      </c>
      <c r="U199" s="41">
        <v>11165</v>
      </c>
      <c r="V199" s="41">
        <v>204.88329999999999</v>
      </c>
      <c r="W199" s="41">
        <v>12414</v>
      </c>
      <c r="X199" s="41">
        <v>256.06020000000001</v>
      </c>
    </row>
    <row r="200" spans="1:24" x14ac:dyDescent="0.35">
      <c r="A200" s="41" t="s">
        <v>514</v>
      </c>
      <c r="B200" s="41" t="s">
        <v>470</v>
      </c>
      <c r="C200" s="41" t="s">
        <v>33</v>
      </c>
      <c r="D200" s="41" t="s">
        <v>34</v>
      </c>
      <c r="E200" s="41" t="s">
        <v>34</v>
      </c>
      <c r="F200" s="41" t="s">
        <v>758</v>
      </c>
      <c r="G200" s="41">
        <v>3</v>
      </c>
      <c r="H200" s="41">
        <v>10986.918830000801</v>
      </c>
      <c r="I200" s="41">
        <v>1526</v>
      </c>
      <c r="J200" s="41">
        <v>711</v>
      </c>
      <c r="K200" s="41">
        <v>28.230999999999998</v>
      </c>
      <c r="L200" s="41">
        <v>13.153499999999999</v>
      </c>
      <c r="M200" s="41">
        <v>2470</v>
      </c>
      <c r="N200" s="41">
        <v>3553</v>
      </c>
      <c r="O200" s="41">
        <v>49.153000000000006</v>
      </c>
      <c r="P200" s="41">
        <v>70.704700000000003</v>
      </c>
      <c r="Q200" s="41">
        <v>3181</v>
      </c>
      <c r="R200" s="41">
        <v>56.939900000000002</v>
      </c>
      <c r="S200" s="41">
        <v>3924</v>
      </c>
      <c r="T200" s="41">
        <v>86.328000000000003</v>
      </c>
      <c r="U200" s="41">
        <v>5418</v>
      </c>
      <c r="V200" s="41">
        <v>98.324399999999997</v>
      </c>
      <c r="W200" s="41">
        <v>9947</v>
      </c>
      <c r="X200" s="41">
        <v>206.1857</v>
      </c>
    </row>
    <row r="201" spans="1:24" x14ac:dyDescent="0.35">
      <c r="A201" s="41" t="s">
        <v>514</v>
      </c>
      <c r="B201" s="41" t="s">
        <v>470</v>
      </c>
      <c r="C201" s="41" t="s">
        <v>33</v>
      </c>
      <c r="D201" s="41" t="s">
        <v>34</v>
      </c>
      <c r="E201" s="41" t="s">
        <v>34</v>
      </c>
      <c r="F201" s="41" t="s">
        <v>767</v>
      </c>
      <c r="G201" s="41">
        <v>12</v>
      </c>
      <c r="H201" s="41">
        <v>10986.918830000801</v>
      </c>
      <c r="I201" s="41">
        <v>1549</v>
      </c>
      <c r="J201" s="41">
        <v>2587</v>
      </c>
      <c r="K201" s="41">
        <v>30.825100000000003</v>
      </c>
      <c r="L201" s="41">
        <v>51.481300000000005</v>
      </c>
      <c r="M201" s="41"/>
      <c r="N201" s="41"/>
      <c r="O201" s="41"/>
      <c r="P201" s="41"/>
      <c r="Q201" s="41">
        <v>3613</v>
      </c>
      <c r="R201" s="41">
        <v>64.672700000000006</v>
      </c>
      <c r="S201" s="41"/>
      <c r="T201" s="41"/>
      <c r="U201" s="41">
        <v>7749</v>
      </c>
      <c r="V201" s="41">
        <v>146.97910000000002</v>
      </c>
      <c r="W201" s="41"/>
      <c r="X201" s="41"/>
    </row>
    <row r="202" spans="1:24" x14ac:dyDescent="0.35">
      <c r="A202" s="41" t="s">
        <v>514</v>
      </c>
      <c r="B202" s="41" t="s">
        <v>470</v>
      </c>
      <c r="C202" s="41" t="s">
        <v>33</v>
      </c>
      <c r="D202" s="41" t="s">
        <v>34</v>
      </c>
      <c r="E202" s="41" t="s">
        <v>34</v>
      </c>
      <c r="F202" s="41" t="s">
        <v>757</v>
      </c>
      <c r="G202" s="41">
        <v>2</v>
      </c>
      <c r="H202" s="41">
        <v>10986.918830000801</v>
      </c>
      <c r="I202" s="41">
        <v>6799</v>
      </c>
      <c r="J202" s="41">
        <v>3221</v>
      </c>
      <c r="K202" s="41">
        <v>125.78149999999999</v>
      </c>
      <c r="L202" s="41">
        <v>59.588499999999996</v>
      </c>
      <c r="M202" s="41">
        <v>5711</v>
      </c>
      <c r="N202" s="41">
        <v>7331</v>
      </c>
      <c r="O202" s="41">
        <v>113.64890000000001</v>
      </c>
      <c r="P202" s="41">
        <v>145.8869</v>
      </c>
      <c r="Q202" s="41">
        <v>3091</v>
      </c>
      <c r="R202" s="41">
        <v>55.328899999999997</v>
      </c>
      <c r="S202" s="41">
        <v>3785</v>
      </c>
      <c r="T202" s="41">
        <v>83.27</v>
      </c>
      <c r="U202" s="41">
        <v>13111</v>
      </c>
      <c r="V202" s="41">
        <v>240.69890000000001</v>
      </c>
      <c r="W202" s="41">
        <v>16827</v>
      </c>
      <c r="X202" s="41">
        <v>342.80579999999998</v>
      </c>
    </row>
    <row r="203" spans="1:24" x14ac:dyDescent="0.35">
      <c r="A203" s="41" t="s">
        <v>514</v>
      </c>
      <c r="B203" s="41" t="s">
        <v>470</v>
      </c>
      <c r="C203" s="41" t="s">
        <v>33</v>
      </c>
      <c r="D203" s="41" t="s">
        <v>34</v>
      </c>
      <c r="E203" s="41" t="s">
        <v>34</v>
      </c>
      <c r="F203" s="41" t="s">
        <v>763</v>
      </c>
      <c r="G203" s="41">
        <v>8</v>
      </c>
      <c r="H203" s="41">
        <v>10986.918830000801</v>
      </c>
      <c r="I203" s="41">
        <v>3811</v>
      </c>
      <c r="J203" s="41">
        <v>4207</v>
      </c>
      <c r="K203" s="41">
        <v>75.83890000000001</v>
      </c>
      <c r="L203" s="41">
        <v>83.719300000000004</v>
      </c>
      <c r="M203" s="41"/>
      <c r="N203" s="41"/>
      <c r="O203" s="41"/>
      <c r="P203" s="41"/>
      <c r="Q203" s="41">
        <v>5041</v>
      </c>
      <c r="R203" s="41">
        <v>90.233900000000006</v>
      </c>
      <c r="S203" s="41"/>
      <c r="T203" s="41"/>
      <c r="U203" s="41">
        <v>13059</v>
      </c>
      <c r="V203" s="41">
        <v>249.7921</v>
      </c>
      <c r="W203" s="41"/>
      <c r="X203" s="41"/>
    </row>
    <row r="204" spans="1:24" x14ac:dyDescent="0.35">
      <c r="A204" s="41" t="s">
        <v>514</v>
      </c>
      <c r="B204" s="41" t="s">
        <v>470</v>
      </c>
      <c r="C204" s="41" t="s">
        <v>33</v>
      </c>
      <c r="D204" s="41" t="s">
        <v>34</v>
      </c>
      <c r="E204" s="41" t="s">
        <v>34</v>
      </c>
      <c r="F204" s="41" t="s">
        <v>762</v>
      </c>
      <c r="G204" s="41">
        <v>7</v>
      </c>
      <c r="H204" s="41">
        <v>10986.918830000801</v>
      </c>
      <c r="I204" s="41">
        <v>22425</v>
      </c>
      <c r="J204" s="41">
        <v>12632</v>
      </c>
      <c r="K204" s="41">
        <v>446.25750000000005</v>
      </c>
      <c r="L204" s="41">
        <v>251.3768</v>
      </c>
      <c r="M204" s="41">
        <v>0</v>
      </c>
      <c r="N204" s="41">
        <v>26389</v>
      </c>
      <c r="O204" s="41">
        <v>0</v>
      </c>
      <c r="P204" s="41">
        <v>593.75249999999994</v>
      </c>
      <c r="Q204" s="41">
        <v>2705</v>
      </c>
      <c r="R204" s="41">
        <v>48.419499999999999</v>
      </c>
      <c r="S204" s="41">
        <v>4075</v>
      </c>
      <c r="T204" s="41">
        <v>89.65</v>
      </c>
      <c r="U204" s="41">
        <v>37762</v>
      </c>
      <c r="V204" s="41">
        <v>746.05380000000002</v>
      </c>
      <c r="W204" s="41">
        <v>30464</v>
      </c>
      <c r="X204" s="41">
        <v>683.40249999999992</v>
      </c>
    </row>
    <row r="205" spans="1:24" x14ac:dyDescent="0.35">
      <c r="A205" s="41" t="s">
        <v>514</v>
      </c>
      <c r="B205" s="41" t="s">
        <v>470</v>
      </c>
      <c r="C205" s="41" t="s">
        <v>33</v>
      </c>
      <c r="D205" s="41" t="s">
        <v>34</v>
      </c>
      <c r="E205" s="41" t="s">
        <v>34</v>
      </c>
      <c r="F205" s="41" t="s">
        <v>761</v>
      </c>
      <c r="G205" s="41">
        <v>6</v>
      </c>
      <c r="H205" s="41">
        <v>10986.918830000801</v>
      </c>
      <c r="I205" s="41">
        <v>2050</v>
      </c>
      <c r="J205" s="41">
        <v>28395</v>
      </c>
      <c r="K205" s="41">
        <v>40.795000000000002</v>
      </c>
      <c r="L205" s="41">
        <v>565.06050000000005</v>
      </c>
      <c r="M205" s="41">
        <v>18904</v>
      </c>
      <c r="N205" s="41">
        <v>17644</v>
      </c>
      <c r="O205" s="41">
        <v>425.34</v>
      </c>
      <c r="P205" s="41">
        <v>396.99</v>
      </c>
      <c r="Q205" s="41">
        <v>12399</v>
      </c>
      <c r="R205" s="41">
        <v>221.94210000000001</v>
      </c>
      <c r="S205" s="41">
        <v>4280</v>
      </c>
      <c r="T205" s="41">
        <v>94.16</v>
      </c>
      <c r="U205" s="41">
        <v>42844</v>
      </c>
      <c r="V205" s="41">
        <v>827.79759999999999</v>
      </c>
      <c r="W205" s="41">
        <v>40828</v>
      </c>
      <c r="X205" s="41">
        <v>916.4899999999999</v>
      </c>
    </row>
    <row r="206" spans="1:24" x14ac:dyDescent="0.35">
      <c r="A206" s="41" t="s">
        <v>742</v>
      </c>
      <c r="B206" s="41" t="s">
        <v>470</v>
      </c>
      <c r="C206" s="41" t="s">
        <v>33</v>
      </c>
      <c r="D206" s="41" t="s">
        <v>35</v>
      </c>
      <c r="E206" s="41" t="s">
        <v>35</v>
      </c>
      <c r="F206" s="41" t="s">
        <v>756</v>
      </c>
      <c r="G206" s="41">
        <v>1</v>
      </c>
      <c r="H206" s="41">
        <v>8269.3379808323807</v>
      </c>
      <c r="I206" s="41">
        <v>442</v>
      </c>
      <c r="J206" s="41">
        <v>1587</v>
      </c>
      <c r="K206" s="41">
        <v>8.1769999999999996</v>
      </c>
      <c r="L206" s="41">
        <v>29.359499999999997</v>
      </c>
      <c r="M206" s="41">
        <v>1303</v>
      </c>
      <c r="N206" s="41">
        <v>4925</v>
      </c>
      <c r="O206" s="41">
        <v>25.9297</v>
      </c>
      <c r="P206" s="41">
        <v>98.007500000000007</v>
      </c>
      <c r="Q206" s="41">
        <v>4043</v>
      </c>
      <c r="R206" s="41">
        <v>72.369699999999995</v>
      </c>
      <c r="S206" s="41">
        <v>3592</v>
      </c>
      <c r="T206" s="41">
        <v>79.024000000000001</v>
      </c>
      <c r="U206" s="41">
        <v>6072</v>
      </c>
      <c r="V206" s="41">
        <v>109.90619999999998</v>
      </c>
      <c r="W206" s="41">
        <v>9820</v>
      </c>
      <c r="X206" s="41">
        <v>202.96120000000002</v>
      </c>
    </row>
    <row r="207" spans="1:24" x14ac:dyDescent="0.35">
      <c r="A207" s="41" t="s">
        <v>742</v>
      </c>
      <c r="B207" s="41" t="s">
        <v>470</v>
      </c>
      <c r="C207" s="41" t="s">
        <v>33</v>
      </c>
      <c r="D207" s="41" t="s">
        <v>35</v>
      </c>
      <c r="E207" s="41" t="s">
        <v>35</v>
      </c>
      <c r="F207" s="41" t="s">
        <v>760</v>
      </c>
      <c r="G207" s="41">
        <v>5</v>
      </c>
      <c r="H207" s="41">
        <v>8269.3379808323807</v>
      </c>
      <c r="I207" s="41">
        <v>1666</v>
      </c>
      <c r="J207" s="41">
        <v>1687</v>
      </c>
      <c r="K207" s="41">
        <v>30.820999999999998</v>
      </c>
      <c r="L207" s="41">
        <v>31.209499999999998</v>
      </c>
      <c r="M207" s="41">
        <v>1995</v>
      </c>
      <c r="N207" s="41">
        <v>3251</v>
      </c>
      <c r="O207" s="41">
        <v>39.700500000000005</v>
      </c>
      <c r="P207" s="41">
        <v>64.694900000000004</v>
      </c>
      <c r="Q207" s="41">
        <v>4945</v>
      </c>
      <c r="R207" s="41">
        <v>88.515500000000003</v>
      </c>
      <c r="S207" s="41">
        <v>6862</v>
      </c>
      <c r="T207" s="41">
        <v>150.964</v>
      </c>
      <c r="U207" s="41">
        <v>8298</v>
      </c>
      <c r="V207" s="41">
        <v>150.54599999999999</v>
      </c>
      <c r="W207" s="41">
        <v>12108</v>
      </c>
      <c r="X207" s="41">
        <v>255.35939999999999</v>
      </c>
    </row>
    <row r="208" spans="1:24" x14ac:dyDescent="0.35">
      <c r="A208" s="41" t="s">
        <v>742</v>
      </c>
      <c r="B208" s="41" t="s">
        <v>470</v>
      </c>
      <c r="C208" s="41" t="s">
        <v>33</v>
      </c>
      <c r="D208" s="41" t="s">
        <v>35</v>
      </c>
      <c r="E208" s="41" t="s">
        <v>35</v>
      </c>
      <c r="F208" s="41" t="s">
        <v>764</v>
      </c>
      <c r="G208" s="41">
        <v>9</v>
      </c>
      <c r="H208" s="41">
        <v>8269.3379808323807</v>
      </c>
      <c r="I208" s="41">
        <v>4305</v>
      </c>
      <c r="J208" s="41">
        <v>6</v>
      </c>
      <c r="K208" s="41">
        <v>85.669499999999999</v>
      </c>
      <c r="L208" s="41">
        <v>0.11940000000000001</v>
      </c>
      <c r="M208" s="41"/>
      <c r="N208" s="41"/>
      <c r="O208" s="41"/>
      <c r="P208" s="41"/>
      <c r="Q208" s="41">
        <v>4072</v>
      </c>
      <c r="R208" s="41">
        <v>72.888800000000003</v>
      </c>
      <c r="S208" s="41"/>
      <c r="T208" s="41"/>
      <c r="U208" s="41">
        <v>8383</v>
      </c>
      <c r="V208" s="41">
        <v>158.67770000000002</v>
      </c>
      <c r="W208" s="41"/>
      <c r="X208" s="41"/>
    </row>
    <row r="209" spans="1:24" x14ac:dyDescent="0.35">
      <c r="A209" s="41" t="s">
        <v>742</v>
      </c>
      <c r="B209" s="41" t="s">
        <v>470</v>
      </c>
      <c r="C209" s="41" t="s">
        <v>33</v>
      </c>
      <c r="D209" s="41" t="s">
        <v>35</v>
      </c>
      <c r="E209" s="41" t="s">
        <v>35</v>
      </c>
      <c r="F209" s="41" t="s">
        <v>766</v>
      </c>
      <c r="G209" s="41">
        <v>11</v>
      </c>
      <c r="H209" s="41">
        <v>8269.3379808323807</v>
      </c>
      <c r="I209" s="41">
        <v>5511</v>
      </c>
      <c r="J209" s="41">
        <v>3480</v>
      </c>
      <c r="K209" s="41">
        <v>109.66890000000001</v>
      </c>
      <c r="L209" s="41">
        <v>69.25200000000001</v>
      </c>
      <c r="M209" s="41"/>
      <c r="N209" s="41"/>
      <c r="O209" s="41"/>
      <c r="P209" s="41"/>
      <c r="Q209" s="41">
        <v>7132</v>
      </c>
      <c r="R209" s="41">
        <v>127.6628</v>
      </c>
      <c r="S209" s="41"/>
      <c r="T209" s="41"/>
      <c r="U209" s="41">
        <v>16123</v>
      </c>
      <c r="V209" s="41">
        <v>306.58370000000002</v>
      </c>
      <c r="W209" s="41"/>
      <c r="X209" s="41"/>
    </row>
    <row r="210" spans="1:24" x14ac:dyDescent="0.35">
      <c r="A210" s="41" t="s">
        <v>742</v>
      </c>
      <c r="B210" s="41" t="s">
        <v>470</v>
      </c>
      <c r="C210" s="41" t="s">
        <v>33</v>
      </c>
      <c r="D210" s="41" t="s">
        <v>35</v>
      </c>
      <c r="E210" s="41" t="s">
        <v>35</v>
      </c>
      <c r="F210" s="41" t="s">
        <v>765</v>
      </c>
      <c r="G210" s="41">
        <v>10</v>
      </c>
      <c r="H210" s="41">
        <v>8269.3379808323807</v>
      </c>
      <c r="I210" s="41">
        <v>15940</v>
      </c>
      <c r="J210" s="41">
        <v>5411</v>
      </c>
      <c r="K210" s="41">
        <v>317.20600000000002</v>
      </c>
      <c r="L210" s="41">
        <v>107.6789</v>
      </c>
      <c r="M210" s="41"/>
      <c r="N210" s="41"/>
      <c r="O210" s="41"/>
      <c r="P210" s="41"/>
      <c r="Q210" s="41">
        <v>6443</v>
      </c>
      <c r="R210" s="41">
        <v>115.3297</v>
      </c>
      <c r="S210" s="41"/>
      <c r="T210" s="41"/>
      <c r="U210" s="41">
        <v>27794</v>
      </c>
      <c r="V210" s="41">
        <v>540.21460000000002</v>
      </c>
      <c r="W210" s="41"/>
      <c r="X210" s="41"/>
    </row>
    <row r="211" spans="1:24" x14ac:dyDescent="0.35">
      <c r="A211" s="41" t="s">
        <v>742</v>
      </c>
      <c r="B211" s="41" t="s">
        <v>470</v>
      </c>
      <c r="C211" s="41" t="s">
        <v>33</v>
      </c>
      <c r="D211" s="41" t="s">
        <v>35</v>
      </c>
      <c r="E211" s="41" t="s">
        <v>35</v>
      </c>
      <c r="F211" s="41" t="s">
        <v>759</v>
      </c>
      <c r="G211" s="41">
        <v>4</v>
      </c>
      <c r="H211" s="41">
        <v>8269.3379808323807</v>
      </c>
      <c r="I211" s="41">
        <v>650</v>
      </c>
      <c r="J211" s="41">
        <v>489</v>
      </c>
      <c r="K211" s="41">
        <v>12.024999999999999</v>
      </c>
      <c r="L211" s="41">
        <v>9.0465</v>
      </c>
      <c r="M211" s="41">
        <v>5139</v>
      </c>
      <c r="N211" s="41">
        <v>3606</v>
      </c>
      <c r="O211" s="41">
        <v>102.26610000000001</v>
      </c>
      <c r="P211" s="41">
        <v>71.759399999999999</v>
      </c>
      <c r="Q211" s="41">
        <v>3792</v>
      </c>
      <c r="R211" s="41">
        <v>67.876800000000003</v>
      </c>
      <c r="S211" s="41">
        <v>4131</v>
      </c>
      <c r="T211" s="41">
        <v>90.882000000000005</v>
      </c>
      <c r="U211" s="41">
        <v>4931</v>
      </c>
      <c r="V211" s="41">
        <v>88.948300000000003</v>
      </c>
      <c r="W211" s="41">
        <v>12876</v>
      </c>
      <c r="X211" s="41">
        <v>264.90750000000003</v>
      </c>
    </row>
    <row r="212" spans="1:24" x14ac:dyDescent="0.35">
      <c r="A212" s="41" t="s">
        <v>742</v>
      </c>
      <c r="B212" s="41" t="s">
        <v>470</v>
      </c>
      <c r="C212" s="41" t="s">
        <v>33</v>
      </c>
      <c r="D212" s="41" t="s">
        <v>35</v>
      </c>
      <c r="E212" s="41" t="s">
        <v>35</v>
      </c>
      <c r="F212" s="41" t="s">
        <v>758</v>
      </c>
      <c r="G212" s="41">
        <v>3</v>
      </c>
      <c r="H212" s="41">
        <v>8269.3379808323807</v>
      </c>
      <c r="I212" s="41">
        <v>795</v>
      </c>
      <c r="J212" s="41">
        <v>29</v>
      </c>
      <c r="K212" s="41">
        <v>14.7075</v>
      </c>
      <c r="L212" s="41">
        <v>0.53649999999999998</v>
      </c>
      <c r="M212" s="41">
        <v>3745</v>
      </c>
      <c r="N212" s="41">
        <v>4967</v>
      </c>
      <c r="O212" s="41">
        <v>74.525500000000008</v>
      </c>
      <c r="P212" s="41">
        <v>98.843299999999999</v>
      </c>
      <c r="Q212" s="41">
        <v>4010</v>
      </c>
      <c r="R212" s="41">
        <v>71.778999999999996</v>
      </c>
      <c r="S212" s="41">
        <v>5219</v>
      </c>
      <c r="T212" s="41">
        <v>114.818</v>
      </c>
      <c r="U212" s="41">
        <v>4834</v>
      </c>
      <c r="V212" s="41">
        <v>87.022999999999996</v>
      </c>
      <c r="W212" s="41">
        <v>13931</v>
      </c>
      <c r="X212" s="41">
        <v>288.18680000000001</v>
      </c>
    </row>
    <row r="213" spans="1:24" x14ac:dyDescent="0.35">
      <c r="A213" s="41" t="s">
        <v>742</v>
      </c>
      <c r="B213" s="41" t="s">
        <v>470</v>
      </c>
      <c r="C213" s="41" t="s">
        <v>33</v>
      </c>
      <c r="D213" s="41" t="s">
        <v>35</v>
      </c>
      <c r="E213" s="41" t="s">
        <v>35</v>
      </c>
      <c r="F213" s="41" t="s">
        <v>767</v>
      </c>
      <c r="G213" s="41">
        <v>12</v>
      </c>
      <c r="H213" s="41">
        <v>8269.3379808323807</v>
      </c>
      <c r="I213" s="41">
        <v>3339</v>
      </c>
      <c r="J213" s="41">
        <v>3595</v>
      </c>
      <c r="K213" s="41">
        <v>66.446100000000001</v>
      </c>
      <c r="L213" s="41">
        <v>71.540500000000009</v>
      </c>
      <c r="M213" s="41"/>
      <c r="N213" s="41"/>
      <c r="O213" s="41"/>
      <c r="P213" s="41"/>
      <c r="Q213" s="41">
        <v>4195</v>
      </c>
      <c r="R213" s="41">
        <v>75.090500000000006</v>
      </c>
      <c r="S213" s="41"/>
      <c r="T213" s="41"/>
      <c r="U213" s="41">
        <v>11129</v>
      </c>
      <c r="V213" s="41">
        <v>213.07710000000003</v>
      </c>
      <c r="W213" s="41"/>
      <c r="X213" s="41"/>
    </row>
    <row r="214" spans="1:24" x14ac:dyDescent="0.35">
      <c r="A214" s="41" t="s">
        <v>742</v>
      </c>
      <c r="B214" s="41" t="s">
        <v>470</v>
      </c>
      <c r="C214" s="41" t="s">
        <v>33</v>
      </c>
      <c r="D214" s="41" t="s">
        <v>35</v>
      </c>
      <c r="E214" s="41" t="s">
        <v>35</v>
      </c>
      <c r="F214" s="41" t="s">
        <v>757</v>
      </c>
      <c r="G214" s="41">
        <v>2</v>
      </c>
      <c r="H214" s="41">
        <v>8269.3379808323807</v>
      </c>
      <c r="I214" s="41">
        <v>1281</v>
      </c>
      <c r="J214" s="41">
        <v>710</v>
      </c>
      <c r="K214" s="41">
        <v>23.698499999999999</v>
      </c>
      <c r="L214" s="41">
        <v>13.135</v>
      </c>
      <c r="M214" s="41">
        <v>1501</v>
      </c>
      <c r="N214" s="41">
        <v>4784</v>
      </c>
      <c r="O214" s="41">
        <v>29.869900000000001</v>
      </c>
      <c r="P214" s="41">
        <v>95.201599999999999</v>
      </c>
      <c r="Q214" s="41">
        <v>4053</v>
      </c>
      <c r="R214" s="41">
        <v>72.548699999999997</v>
      </c>
      <c r="S214" s="41">
        <v>3528</v>
      </c>
      <c r="T214" s="41">
        <v>77.616</v>
      </c>
      <c r="U214" s="41">
        <v>6044</v>
      </c>
      <c r="V214" s="41">
        <v>109.3822</v>
      </c>
      <c r="W214" s="41">
        <v>9813</v>
      </c>
      <c r="X214" s="41">
        <v>202.6875</v>
      </c>
    </row>
    <row r="215" spans="1:24" x14ac:dyDescent="0.35">
      <c r="A215" s="41" t="s">
        <v>742</v>
      </c>
      <c r="B215" s="41" t="s">
        <v>470</v>
      </c>
      <c r="C215" s="41" t="s">
        <v>33</v>
      </c>
      <c r="D215" s="41" t="s">
        <v>35</v>
      </c>
      <c r="E215" s="41" t="s">
        <v>35</v>
      </c>
      <c r="F215" s="41" t="s">
        <v>763</v>
      </c>
      <c r="G215" s="41">
        <v>8</v>
      </c>
      <c r="H215" s="41">
        <v>8269.3379808323807</v>
      </c>
      <c r="I215" s="41">
        <v>12760</v>
      </c>
      <c r="J215" s="41">
        <v>130</v>
      </c>
      <c r="K215" s="41">
        <v>253.92400000000001</v>
      </c>
      <c r="L215" s="41">
        <v>2.5870000000000002</v>
      </c>
      <c r="M215" s="41"/>
      <c r="N215" s="41"/>
      <c r="O215" s="41"/>
      <c r="P215" s="41"/>
      <c r="Q215" s="41">
        <v>5707</v>
      </c>
      <c r="R215" s="41">
        <v>102.1553</v>
      </c>
      <c r="S215" s="41"/>
      <c r="T215" s="41"/>
      <c r="U215" s="41">
        <v>18597</v>
      </c>
      <c r="V215" s="41">
        <v>358.66630000000004</v>
      </c>
      <c r="W215" s="41"/>
      <c r="X215" s="41"/>
    </row>
    <row r="216" spans="1:24" x14ac:dyDescent="0.35">
      <c r="A216" s="41" t="s">
        <v>742</v>
      </c>
      <c r="B216" s="41" t="s">
        <v>470</v>
      </c>
      <c r="C216" s="41" t="s">
        <v>33</v>
      </c>
      <c r="D216" s="41" t="s">
        <v>35</v>
      </c>
      <c r="E216" s="41" t="s">
        <v>35</v>
      </c>
      <c r="F216" s="41" t="s">
        <v>762</v>
      </c>
      <c r="G216" s="41">
        <v>7</v>
      </c>
      <c r="H216" s="41">
        <v>8269.3379808323807</v>
      </c>
      <c r="I216" s="41">
        <v>4422</v>
      </c>
      <c r="J216" s="41">
        <v>7435</v>
      </c>
      <c r="K216" s="41">
        <v>87.997799999999998</v>
      </c>
      <c r="L216" s="41">
        <v>147.95650000000001</v>
      </c>
      <c r="M216" s="41">
        <v>0</v>
      </c>
      <c r="N216" s="41">
        <v>3232</v>
      </c>
      <c r="O216" s="41">
        <v>0</v>
      </c>
      <c r="P216" s="41">
        <v>72.72</v>
      </c>
      <c r="Q216" s="41">
        <v>4880</v>
      </c>
      <c r="R216" s="41">
        <v>87.352000000000004</v>
      </c>
      <c r="S216" s="41">
        <v>7737</v>
      </c>
      <c r="T216" s="41">
        <v>170.214</v>
      </c>
      <c r="U216" s="41">
        <v>16737</v>
      </c>
      <c r="V216" s="41">
        <v>323.30629999999996</v>
      </c>
      <c r="W216" s="41">
        <v>10969</v>
      </c>
      <c r="X216" s="41">
        <v>242.934</v>
      </c>
    </row>
    <row r="217" spans="1:24" x14ac:dyDescent="0.35">
      <c r="A217" s="41" t="s">
        <v>742</v>
      </c>
      <c r="B217" s="41" t="s">
        <v>470</v>
      </c>
      <c r="C217" s="41" t="s">
        <v>33</v>
      </c>
      <c r="D217" s="41" t="s">
        <v>35</v>
      </c>
      <c r="E217" s="41" t="s">
        <v>35</v>
      </c>
      <c r="F217" s="41" t="s">
        <v>761</v>
      </c>
      <c r="G217" s="41">
        <v>6</v>
      </c>
      <c r="H217" s="41">
        <v>8269.3379808323807</v>
      </c>
      <c r="I217" s="41">
        <v>5610</v>
      </c>
      <c r="J217" s="41">
        <v>572</v>
      </c>
      <c r="K217" s="41">
        <v>111.63900000000001</v>
      </c>
      <c r="L217" s="41">
        <v>11.382800000000001</v>
      </c>
      <c r="M217" s="41">
        <v>3082</v>
      </c>
      <c r="N217" s="41">
        <v>11232</v>
      </c>
      <c r="O217" s="41">
        <v>69.344999999999999</v>
      </c>
      <c r="P217" s="41">
        <v>252.72</v>
      </c>
      <c r="Q217" s="41">
        <v>14021</v>
      </c>
      <c r="R217" s="41">
        <v>250.9759</v>
      </c>
      <c r="S217" s="41">
        <v>6371</v>
      </c>
      <c r="T217" s="41">
        <v>140.16200000000001</v>
      </c>
      <c r="U217" s="41">
        <v>20203</v>
      </c>
      <c r="V217" s="41">
        <v>373.99770000000001</v>
      </c>
      <c r="W217" s="41">
        <v>20685</v>
      </c>
      <c r="X217" s="41">
        <v>462.22699999999998</v>
      </c>
    </row>
    <row r="218" spans="1:24" x14ac:dyDescent="0.35">
      <c r="A218" s="41" t="s">
        <v>495</v>
      </c>
      <c r="B218" s="41" t="s">
        <v>447</v>
      </c>
      <c r="C218" s="41" t="s">
        <v>26</v>
      </c>
      <c r="D218" s="41" t="s">
        <v>36</v>
      </c>
      <c r="E218" s="41" t="s">
        <v>36</v>
      </c>
      <c r="F218" s="41" t="s">
        <v>756</v>
      </c>
      <c r="G218" s="41">
        <v>1</v>
      </c>
      <c r="H218" s="41">
        <v>16034.1787673976</v>
      </c>
      <c r="I218" s="41">
        <v>18540</v>
      </c>
      <c r="J218" s="41">
        <v>4159</v>
      </c>
      <c r="K218" s="41">
        <v>342.99</v>
      </c>
      <c r="L218" s="41">
        <v>76.941499999999991</v>
      </c>
      <c r="M218" s="41">
        <v>21145</v>
      </c>
      <c r="N218" s="41">
        <v>2822</v>
      </c>
      <c r="O218" s="41">
        <v>420.78550000000001</v>
      </c>
      <c r="P218" s="41">
        <v>56.157800000000002</v>
      </c>
      <c r="Q218" s="41">
        <v>10291</v>
      </c>
      <c r="R218" s="41">
        <v>184.2089</v>
      </c>
      <c r="S218" s="41">
        <v>10415</v>
      </c>
      <c r="T218" s="41">
        <v>229.13</v>
      </c>
      <c r="U218" s="41">
        <v>32990</v>
      </c>
      <c r="V218" s="41">
        <v>604.1404</v>
      </c>
      <c r="W218" s="41">
        <v>34382</v>
      </c>
      <c r="X218" s="41">
        <v>706.07330000000002</v>
      </c>
    </row>
    <row r="219" spans="1:24" x14ac:dyDescent="0.35">
      <c r="A219" s="41" t="s">
        <v>495</v>
      </c>
      <c r="B219" s="41" t="s">
        <v>447</v>
      </c>
      <c r="C219" s="41" t="s">
        <v>26</v>
      </c>
      <c r="D219" s="41" t="s">
        <v>36</v>
      </c>
      <c r="E219" s="41" t="s">
        <v>36</v>
      </c>
      <c r="F219" s="41" t="s">
        <v>760</v>
      </c>
      <c r="G219" s="41">
        <v>5</v>
      </c>
      <c r="H219" s="41">
        <v>16034.1787673976</v>
      </c>
      <c r="I219" s="41">
        <v>23965</v>
      </c>
      <c r="J219" s="41">
        <v>3819</v>
      </c>
      <c r="K219" s="41">
        <v>443.35249999999996</v>
      </c>
      <c r="L219" s="41">
        <v>70.651499999999999</v>
      </c>
      <c r="M219" s="41">
        <v>35844</v>
      </c>
      <c r="N219" s="41">
        <v>7883</v>
      </c>
      <c r="O219" s="41">
        <v>713.29560000000004</v>
      </c>
      <c r="P219" s="41">
        <v>156.8717</v>
      </c>
      <c r="Q219" s="41">
        <v>18936</v>
      </c>
      <c r="R219" s="41">
        <v>338.95440000000002</v>
      </c>
      <c r="S219" s="41">
        <v>9669</v>
      </c>
      <c r="T219" s="41">
        <v>212.71799999999999</v>
      </c>
      <c r="U219" s="41">
        <v>46720</v>
      </c>
      <c r="V219" s="41">
        <v>852.95839999999998</v>
      </c>
      <c r="W219" s="41">
        <v>53396</v>
      </c>
      <c r="X219" s="41">
        <v>1082.8853000000001</v>
      </c>
    </row>
    <row r="220" spans="1:24" x14ac:dyDescent="0.35">
      <c r="A220" s="41" t="s">
        <v>495</v>
      </c>
      <c r="B220" s="41" t="s">
        <v>447</v>
      </c>
      <c r="C220" s="41" t="s">
        <v>26</v>
      </c>
      <c r="D220" s="41" t="s">
        <v>36</v>
      </c>
      <c r="E220" s="41" t="s">
        <v>36</v>
      </c>
      <c r="F220" s="41" t="s">
        <v>764</v>
      </c>
      <c r="G220" s="41">
        <v>9</v>
      </c>
      <c r="H220" s="41">
        <v>16034.1787673976</v>
      </c>
      <c r="I220" s="41">
        <v>19622</v>
      </c>
      <c r="J220" s="41">
        <v>1263</v>
      </c>
      <c r="K220" s="41">
        <v>390.4778</v>
      </c>
      <c r="L220" s="41">
        <v>25.133700000000001</v>
      </c>
      <c r="M220" s="41"/>
      <c r="N220" s="41"/>
      <c r="O220" s="41"/>
      <c r="P220" s="41"/>
      <c r="Q220" s="41">
        <v>11231</v>
      </c>
      <c r="R220" s="41">
        <v>201.03489999999999</v>
      </c>
      <c r="S220" s="41"/>
      <c r="T220" s="41"/>
      <c r="U220" s="41">
        <v>32116</v>
      </c>
      <c r="V220" s="41">
        <v>616.64639999999997</v>
      </c>
      <c r="W220" s="41"/>
      <c r="X220" s="41"/>
    </row>
    <row r="221" spans="1:24" x14ac:dyDescent="0.35">
      <c r="A221" s="41" t="s">
        <v>495</v>
      </c>
      <c r="B221" s="41" t="s">
        <v>447</v>
      </c>
      <c r="C221" s="41" t="s">
        <v>26</v>
      </c>
      <c r="D221" s="41" t="s">
        <v>36</v>
      </c>
      <c r="E221" s="41" t="s">
        <v>36</v>
      </c>
      <c r="F221" s="41" t="s">
        <v>766</v>
      </c>
      <c r="G221" s="41">
        <v>11</v>
      </c>
      <c r="H221" s="41">
        <v>16034.1787673976</v>
      </c>
      <c r="I221" s="41">
        <v>28810</v>
      </c>
      <c r="J221" s="41">
        <v>1850</v>
      </c>
      <c r="K221" s="41">
        <v>573.31900000000007</v>
      </c>
      <c r="L221" s="41">
        <v>36.815000000000005</v>
      </c>
      <c r="M221" s="41"/>
      <c r="N221" s="41"/>
      <c r="O221" s="41"/>
      <c r="P221" s="41"/>
      <c r="Q221" s="41">
        <v>7022</v>
      </c>
      <c r="R221" s="41">
        <v>125.6938</v>
      </c>
      <c r="S221" s="41"/>
      <c r="T221" s="41"/>
      <c r="U221" s="41">
        <v>37682</v>
      </c>
      <c r="V221" s="41">
        <v>735.82780000000014</v>
      </c>
      <c r="W221" s="41"/>
      <c r="X221" s="41"/>
    </row>
    <row r="222" spans="1:24" x14ac:dyDescent="0.35">
      <c r="A222" s="41" t="s">
        <v>495</v>
      </c>
      <c r="B222" s="41" t="s">
        <v>447</v>
      </c>
      <c r="C222" s="41" t="s">
        <v>26</v>
      </c>
      <c r="D222" s="41" t="s">
        <v>36</v>
      </c>
      <c r="E222" s="41" t="s">
        <v>36</v>
      </c>
      <c r="F222" s="41" t="s">
        <v>765</v>
      </c>
      <c r="G222" s="41">
        <v>10</v>
      </c>
      <c r="H222" s="41">
        <v>16034.1787673976</v>
      </c>
      <c r="I222" s="41">
        <v>35621</v>
      </c>
      <c r="J222" s="41">
        <v>4283</v>
      </c>
      <c r="K222" s="41">
        <v>708.85790000000009</v>
      </c>
      <c r="L222" s="41">
        <v>85.231700000000004</v>
      </c>
      <c r="M222" s="41"/>
      <c r="N222" s="41"/>
      <c r="O222" s="41"/>
      <c r="P222" s="41"/>
      <c r="Q222" s="41">
        <v>14808</v>
      </c>
      <c r="R222" s="41">
        <v>265.06319999999999</v>
      </c>
      <c r="S222" s="41"/>
      <c r="T222" s="41"/>
      <c r="U222" s="41">
        <v>54712</v>
      </c>
      <c r="V222" s="41">
        <v>1059.1528000000001</v>
      </c>
      <c r="W222" s="41"/>
      <c r="X222" s="41"/>
    </row>
    <row r="223" spans="1:24" x14ac:dyDescent="0.35">
      <c r="A223" s="41" t="s">
        <v>495</v>
      </c>
      <c r="B223" s="41" t="s">
        <v>447</v>
      </c>
      <c r="C223" s="41" t="s">
        <v>26</v>
      </c>
      <c r="D223" s="41" t="s">
        <v>36</v>
      </c>
      <c r="E223" s="41" t="s">
        <v>36</v>
      </c>
      <c r="F223" s="41" t="s">
        <v>759</v>
      </c>
      <c r="G223" s="41">
        <v>4</v>
      </c>
      <c r="H223" s="41">
        <v>16034.1787673976</v>
      </c>
      <c r="I223" s="41">
        <v>25303</v>
      </c>
      <c r="J223" s="41">
        <v>3905</v>
      </c>
      <c r="K223" s="41">
        <v>468.10549999999995</v>
      </c>
      <c r="L223" s="41">
        <v>72.242499999999993</v>
      </c>
      <c r="M223" s="41">
        <v>28643</v>
      </c>
      <c r="N223" s="41">
        <v>2058</v>
      </c>
      <c r="O223" s="41">
        <v>569.99570000000006</v>
      </c>
      <c r="P223" s="41">
        <v>40.9542</v>
      </c>
      <c r="Q223" s="41">
        <v>19782</v>
      </c>
      <c r="R223" s="41">
        <v>354.09780000000001</v>
      </c>
      <c r="S223" s="41">
        <v>10315</v>
      </c>
      <c r="T223" s="41">
        <v>226.93</v>
      </c>
      <c r="U223" s="41">
        <v>48990</v>
      </c>
      <c r="V223" s="41">
        <v>894.44579999999996</v>
      </c>
      <c r="W223" s="41">
        <v>41016</v>
      </c>
      <c r="X223" s="41">
        <v>837.87990000000013</v>
      </c>
    </row>
    <row r="224" spans="1:24" x14ac:dyDescent="0.35">
      <c r="A224" s="41" t="s">
        <v>495</v>
      </c>
      <c r="B224" s="41" t="s">
        <v>447</v>
      </c>
      <c r="C224" s="41" t="s">
        <v>26</v>
      </c>
      <c r="D224" s="41" t="s">
        <v>36</v>
      </c>
      <c r="E224" s="41" t="s">
        <v>36</v>
      </c>
      <c r="F224" s="41" t="s">
        <v>758</v>
      </c>
      <c r="G224" s="41">
        <v>3</v>
      </c>
      <c r="H224" s="41">
        <v>16034.1787673976</v>
      </c>
      <c r="I224" s="41">
        <v>29214</v>
      </c>
      <c r="J224" s="41">
        <v>9632</v>
      </c>
      <c r="K224" s="41">
        <v>540.45899999999995</v>
      </c>
      <c r="L224" s="41">
        <v>178.19199999999998</v>
      </c>
      <c r="M224" s="41">
        <v>28318</v>
      </c>
      <c r="N224" s="41">
        <v>4248</v>
      </c>
      <c r="O224" s="41">
        <v>563.52820000000008</v>
      </c>
      <c r="P224" s="41">
        <v>84.535200000000003</v>
      </c>
      <c r="Q224" s="41">
        <v>19035</v>
      </c>
      <c r="R224" s="41">
        <v>340.72649999999999</v>
      </c>
      <c r="S224" s="41">
        <v>10355</v>
      </c>
      <c r="T224" s="41">
        <v>227.81</v>
      </c>
      <c r="U224" s="41">
        <v>57881</v>
      </c>
      <c r="V224" s="41">
        <v>1059.3775000000001</v>
      </c>
      <c r="W224" s="41">
        <v>42921</v>
      </c>
      <c r="X224" s="41">
        <v>875.87340000000017</v>
      </c>
    </row>
    <row r="225" spans="1:24" x14ac:dyDescent="0.35">
      <c r="A225" s="41" t="s">
        <v>495</v>
      </c>
      <c r="B225" s="41" t="s">
        <v>447</v>
      </c>
      <c r="C225" s="41" t="s">
        <v>26</v>
      </c>
      <c r="D225" s="41" t="s">
        <v>36</v>
      </c>
      <c r="E225" s="41" t="s">
        <v>36</v>
      </c>
      <c r="F225" s="41" t="s">
        <v>767</v>
      </c>
      <c r="G225" s="41">
        <v>12</v>
      </c>
      <c r="H225" s="41">
        <v>16034.1787673976</v>
      </c>
      <c r="I225" s="41">
        <v>19886</v>
      </c>
      <c r="J225" s="41">
        <v>1923</v>
      </c>
      <c r="K225" s="41">
        <v>395.73140000000001</v>
      </c>
      <c r="L225" s="41">
        <v>38.267700000000005</v>
      </c>
      <c r="M225" s="41"/>
      <c r="N225" s="41"/>
      <c r="O225" s="41"/>
      <c r="P225" s="41"/>
      <c r="Q225" s="41">
        <v>9698</v>
      </c>
      <c r="R225" s="41">
        <v>173.5942</v>
      </c>
      <c r="S225" s="41"/>
      <c r="T225" s="41"/>
      <c r="U225" s="41">
        <v>31507</v>
      </c>
      <c r="V225" s="41">
        <v>607.5933</v>
      </c>
      <c r="W225" s="41"/>
      <c r="X225" s="41"/>
    </row>
    <row r="226" spans="1:24" x14ac:dyDescent="0.35">
      <c r="A226" s="41" t="s">
        <v>495</v>
      </c>
      <c r="B226" s="41" t="s">
        <v>447</v>
      </c>
      <c r="C226" s="41" t="s">
        <v>26</v>
      </c>
      <c r="D226" s="41" t="s">
        <v>36</v>
      </c>
      <c r="E226" s="41" t="s">
        <v>36</v>
      </c>
      <c r="F226" s="41" t="s">
        <v>757</v>
      </c>
      <c r="G226" s="41">
        <v>2</v>
      </c>
      <c r="H226" s="41">
        <v>16034.1787673976</v>
      </c>
      <c r="I226" s="41">
        <v>57571</v>
      </c>
      <c r="J226" s="41">
        <v>2732</v>
      </c>
      <c r="K226" s="41">
        <v>1065.0635</v>
      </c>
      <c r="L226" s="41">
        <v>50.541999999999994</v>
      </c>
      <c r="M226" s="41">
        <v>31307</v>
      </c>
      <c r="N226" s="41">
        <v>8349</v>
      </c>
      <c r="O226" s="41">
        <v>623.00930000000005</v>
      </c>
      <c r="P226" s="41">
        <v>166.14510000000001</v>
      </c>
      <c r="Q226" s="41">
        <v>18401</v>
      </c>
      <c r="R226" s="41">
        <v>329.37790000000001</v>
      </c>
      <c r="S226" s="41">
        <v>10470</v>
      </c>
      <c r="T226" s="41">
        <v>230.34</v>
      </c>
      <c r="U226" s="41">
        <v>78704</v>
      </c>
      <c r="V226" s="41">
        <v>1444.9833999999998</v>
      </c>
      <c r="W226" s="41">
        <v>50126</v>
      </c>
      <c r="X226" s="41">
        <v>1019.4944000000002</v>
      </c>
    </row>
    <row r="227" spans="1:24" x14ac:dyDescent="0.35">
      <c r="A227" s="41" t="s">
        <v>495</v>
      </c>
      <c r="B227" s="41" t="s">
        <v>447</v>
      </c>
      <c r="C227" s="41" t="s">
        <v>26</v>
      </c>
      <c r="D227" s="41" t="s">
        <v>36</v>
      </c>
      <c r="E227" s="41" t="s">
        <v>36</v>
      </c>
      <c r="F227" s="41" t="s">
        <v>763</v>
      </c>
      <c r="G227" s="41">
        <v>8</v>
      </c>
      <c r="H227" s="41">
        <v>16034.1787673976</v>
      </c>
      <c r="I227" s="41">
        <v>73957</v>
      </c>
      <c r="J227" s="41">
        <v>7664</v>
      </c>
      <c r="K227" s="41">
        <v>1471.7443000000001</v>
      </c>
      <c r="L227" s="41">
        <v>152.5136</v>
      </c>
      <c r="M227" s="41"/>
      <c r="N227" s="41"/>
      <c r="O227" s="41"/>
      <c r="P227" s="41"/>
      <c r="Q227" s="41">
        <v>12149</v>
      </c>
      <c r="R227" s="41">
        <v>217.46709999999999</v>
      </c>
      <c r="S227" s="41"/>
      <c r="T227" s="41"/>
      <c r="U227" s="41">
        <v>93770</v>
      </c>
      <c r="V227" s="41">
        <v>1841.7250000000001</v>
      </c>
      <c r="W227" s="41"/>
      <c r="X227" s="41"/>
    </row>
    <row r="228" spans="1:24" x14ac:dyDescent="0.35">
      <c r="A228" s="41" t="s">
        <v>495</v>
      </c>
      <c r="B228" s="41" t="s">
        <v>447</v>
      </c>
      <c r="C228" s="41" t="s">
        <v>26</v>
      </c>
      <c r="D228" s="41" t="s">
        <v>36</v>
      </c>
      <c r="E228" s="41" t="s">
        <v>36</v>
      </c>
      <c r="F228" s="41" t="s">
        <v>762</v>
      </c>
      <c r="G228" s="41">
        <v>7</v>
      </c>
      <c r="H228" s="41">
        <v>16034.1787673976</v>
      </c>
      <c r="I228" s="41">
        <v>33406</v>
      </c>
      <c r="J228" s="41">
        <v>16171</v>
      </c>
      <c r="K228" s="41">
        <v>664.77940000000001</v>
      </c>
      <c r="L228" s="41">
        <v>321.80290000000002</v>
      </c>
      <c r="M228" s="41">
        <v>0</v>
      </c>
      <c r="N228" s="41">
        <v>10285</v>
      </c>
      <c r="O228" s="41">
        <v>0</v>
      </c>
      <c r="P228" s="41">
        <v>231.41249999999999</v>
      </c>
      <c r="Q228" s="41">
        <v>21829</v>
      </c>
      <c r="R228" s="41">
        <v>390.73910000000001</v>
      </c>
      <c r="S228" s="41">
        <v>12528</v>
      </c>
      <c r="T228" s="41">
        <v>275.61599999999999</v>
      </c>
      <c r="U228" s="41">
        <v>71406</v>
      </c>
      <c r="V228" s="41">
        <v>1377.3214</v>
      </c>
      <c r="W228" s="41">
        <v>22813</v>
      </c>
      <c r="X228" s="41">
        <v>507.02850000000001</v>
      </c>
    </row>
    <row r="229" spans="1:24" x14ac:dyDescent="0.35">
      <c r="A229" s="41" t="s">
        <v>495</v>
      </c>
      <c r="B229" s="41" t="s">
        <v>447</v>
      </c>
      <c r="C229" s="41" t="s">
        <v>26</v>
      </c>
      <c r="D229" s="41" t="s">
        <v>36</v>
      </c>
      <c r="E229" s="41" t="s">
        <v>36</v>
      </c>
      <c r="F229" s="41" t="s">
        <v>761</v>
      </c>
      <c r="G229" s="41">
        <v>6</v>
      </c>
      <c r="H229" s="41">
        <v>16034.1787673976</v>
      </c>
      <c r="I229" s="41">
        <v>19765</v>
      </c>
      <c r="J229" s="41">
        <v>15080</v>
      </c>
      <c r="K229" s="41">
        <v>393.32350000000002</v>
      </c>
      <c r="L229" s="41">
        <v>300.09200000000004</v>
      </c>
      <c r="M229" s="41">
        <v>36114</v>
      </c>
      <c r="N229" s="41">
        <v>5388</v>
      </c>
      <c r="O229" s="41">
        <v>812.56499999999994</v>
      </c>
      <c r="P229" s="41">
        <v>121.22999999999999</v>
      </c>
      <c r="Q229" s="41">
        <v>24795</v>
      </c>
      <c r="R229" s="41">
        <v>443.83049999999997</v>
      </c>
      <c r="S229" s="41">
        <v>11474</v>
      </c>
      <c r="T229" s="41">
        <v>252.428</v>
      </c>
      <c r="U229" s="41">
        <v>59640</v>
      </c>
      <c r="V229" s="41">
        <v>1137.2460000000001</v>
      </c>
      <c r="W229" s="41">
        <v>52976</v>
      </c>
      <c r="X229" s="41">
        <v>1186.223</v>
      </c>
    </row>
    <row r="230" spans="1:24" x14ac:dyDescent="0.35">
      <c r="A230" s="41" t="s">
        <v>588</v>
      </c>
      <c r="B230" s="41" t="s">
        <v>453</v>
      </c>
      <c r="C230" s="41" t="s">
        <v>12</v>
      </c>
      <c r="D230" s="41" t="s">
        <v>37</v>
      </c>
      <c r="E230" s="41" t="s">
        <v>37</v>
      </c>
      <c r="F230" s="41" t="s">
        <v>756</v>
      </c>
      <c r="G230" s="41">
        <v>1</v>
      </c>
      <c r="H230" s="41">
        <v>8043.91224031612</v>
      </c>
      <c r="I230" s="41">
        <v>3843</v>
      </c>
      <c r="J230" s="41">
        <v>0</v>
      </c>
      <c r="K230" s="41">
        <v>71.095500000000001</v>
      </c>
      <c r="L230" s="41">
        <v>0</v>
      </c>
      <c r="M230" s="41">
        <v>1782</v>
      </c>
      <c r="N230" s="41">
        <v>14</v>
      </c>
      <c r="O230" s="41">
        <v>35.461800000000004</v>
      </c>
      <c r="P230" s="41">
        <v>0.27860000000000001</v>
      </c>
      <c r="Q230" s="41">
        <v>5767</v>
      </c>
      <c r="R230" s="41">
        <v>103.22929999999999</v>
      </c>
      <c r="S230" s="41">
        <v>9587</v>
      </c>
      <c r="T230" s="41">
        <v>210.91399999999999</v>
      </c>
      <c r="U230" s="41">
        <v>9610</v>
      </c>
      <c r="V230" s="41">
        <v>174.32479999999998</v>
      </c>
      <c r="W230" s="41">
        <v>11383</v>
      </c>
      <c r="X230" s="41">
        <v>246.65439999999998</v>
      </c>
    </row>
    <row r="231" spans="1:24" x14ac:dyDescent="0.35">
      <c r="A231" s="41" t="s">
        <v>588</v>
      </c>
      <c r="B231" s="41" t="s">
        <v>453</v>
      </c>
      <c r="C231" s="41" t="s">
        <v>12</v>
      </c>
      <c r="D231" s="41" t="s">
        <v>37</v>
      </c>
      <c r="E231" s="41" t="s">
        <v>37</v>
      </c>
      <c r="F231" s="41" t="s">
        <v>760</v>
      </c>
      <c r="G231" s="41">
        <v>5</v>
      </c>
      <c r="H231" s="41">
        <v>8043.91224031612</v>
      </c>
      <c r="I231" s="41">
        <v>4235</v>
      </c>
      <c r="J231" s="41">
        <v>20</v>
      </c>
      <c r="K231" s="41">
        <v>78.347499999999997</v>
      </c>
      <c r="L231" s="41">
        <v>0.37</v>
      </c>
      <c r="M231" s="41">
        <v>1182</v>
      </c>
      <c r="N231" s="41">
        <v>9</v>
      </c>
      <c r="O231" s="41">
        <v>23.521800000000002</v>
      </c>
      <c r="P231" s="41">
        <v>0.17910000000000001</v>
      </c>
      <c r="Q231" s="41">
        <v>12308</v>
      </c>
      <c r="R231" s="41">
        <v>220.31319999999999</v>
      </c>
      <c r="S231" s="41">
        <v>8278</v>
      </c>
      <c r="T231" s="41">
        <v>182.11600000000001</v>
      </c>
      <c r="U231" s="41">
        <v>16563</v>
      </c>
      <c r="V231" s="41">
        <v>299.03070000000002</v>
      </c>
      <c r="W231" s="41">
        <v>9469</v>
      </c>
      <c r="X231" s="41">
        <v>205.8169</v>
      </c>
    </row>
    <row r="232" spans="1:24" x14ac:dyDescent="0.35">
      <c r="A232" s="41" t="s">
        <v>588</v>
      </c>
      <c r="B232" s="41" t="s">
        <v>453</v>
      </c>
      <c r="C232" s="41" t="s">
        <v>12</v>
      </c>
      <c r="D232" s="41" t="s">
        <v>37</v>
      </c>
      <c r="E232" s="41" t="s">
        <v>37</v>
      </c>
      <c r="F232" s="41" t="s">
        <v>764</v>
      </c>
      <c r="G232" s="41">
        <v>9</v>
      </c>
      <c r="H232" s="41">
        <v>8043.91224031612</v>
      </c>
      <c r="I232" s="41">
        <v>2528</v>
      </c>
      <c r="J232" s="41">
        <v>117</v>
      </c>
      <c r="K232" s="41">
        <v>50.307200000000002</v>
      </c>
      <c r="L232" s="41">
        <v>2.3283</v>
      </c>
      <c r="M232" s="41"/>
      <c r="N232" s="41"/>
      <c r="O232" s="41"/>
      <c r="P232" s="41"/>
      <c r="Q232" s="41">
        <v>14212</v>
      </c>
      <c r="R232" s="41">
        <v>254.3948</v>
      </c>
      <c r="S232" s="41"/>
      <c r="T232" s="41"/>
      <c r="U232" s="41">
        <v>16857</v>
      </c>
      <c r="V232" s="41">
        <v>307.03030000000001</v>
      </c>
      <c r="W232" s="41"/>
      <c r="X232" s="41"/>
    </row>
    <row r="233" spans="1:24" x14ac:dyDescent="0.35">
      <c r="A233" s="41" t="s">
        <v>588</v>
      </c>
      <c r="B233" s="41" t="s">
        <v>453</v>
      </c>
      <c r="C233" s="41" t="s">
        <v>12</v>
      </c>
      <c r="D233" s="41" t="s">
        <v>37</v>
      </c>
      <c r="E233" s="41" t="s">
        <v>37</v>
      </c>
      <c r="F233" s="41" t="s">
        <v>766</v>
      </c>
      <c r="G233" s="41">
        <v>11</v>
      </c>
      <c r="H233" s="41">
        <v>8043.91224031612</v>
      </c>
      <c r="I233" s="41">
        <v>952</v>
      </c>
      <c r="J233" s="41">
        <v>55</v>
      </c>
      <c r="K233" s="41">
        <v>18.944800000000001</v>
      </c>
      <c r="L233" s="41">
        <v>1.0945</v>
      </c>
      <c r="M233" s="41"/>
      <c r="N233" s="41"/>
      <c r="O233" s="41"/>
      <c r="P233" s="41"/>
      <c r="Q233" s="41">
        <v>20970</v>
      </c>
      <c r="R233" s="41">
        <v>375.363</v>
      </c>
      <c r="S233" s="41"/>
      <c r="T233" s="41"/>
      <c r="U233" s="41">
        <v>21977</v>
      </c>
      <c r="V233" s="41">
        <v>395.40230000000003</v>
      </c>
      <c r="W233" s="41"/>
      <c r="X233" s="41"/>
    </row>
    <row r="234" spans="1:24" x14ac:dyDescent="0.35">
      <c r="A234" s="41" t="s">
        <v>588</v>
      </c>
      <c r="B234" s="41" t="s">
        <v>453</v>
      </c>
      <c r="C234" s="41" t="s">
        <v>12</v>
      </c>
      <c r="D234" s="41" t="s">
        <v>37</v>
      </c>
      <c r="E234" s="41" t="s">
        <v>37</v>
      </c>
      <c r="F234" s="41" t="s">
        <v>765</v>
      </c>
      <c r="G234" s="41">
        <v>10</v>
      </c>
      <c r="H234" s="41">
        <v>8043.91224031612</v>
      </c>
      <c r="I234" s="41">
        <v>2601</v>
      </c>
      <c r="J234" s="41">
        <v>223</v>
      </c>
      <c r="K234" s="41">
        <v>51.759900000000002</v>
      </c>
      <c r="L234" s="41">
        <v>4.4377000000000004</v>
      </c>
      <c r="M234" s="41"/>
      <c r="N234" s="41"/>
      <c r="O234" s="41"/>
      <c r="P234" s="41"/>
      <c r="Q234" s="41">
        <v>17992</v>
      </c>
      <c r="R234" s="41">
        <v>322.05680000000001</v>
      </c>
      <c r="S234" s="41"/>
      <c r="T234" s="41"/>
      <c r="U234" s="41">
        <v>20816</v>
      </c>
      <c r="V234" s="41">
        <v>378.25440000000003</v>
      </c>
      <c r="W234" s="41"/>
      <c r="X234" s="41"/>
    </row>
    <row r="235" spans="1:24" x14ac:dyDescent="0.35">
      <c r="A235" s="41" t="s">
        <v>588</v>
      </c>
      <c r="B235" s="41" t="s">
        <v>453</v>
      </c>
      <c r="C235" s="41" t="s">
        <v>12</v>
      </c>
      <c r="D235" s="41" t="s">
        <v>37</v>
      </c>
      <c r="E235" s="41" t="s">
        <v>37</v>
      </c>
      <c r="F235" s="41" t="s">
        <v>759</v>
      </c>
      <c r="G235" s="41">
        <v>4</v>
      </c>
      <c r="H235" s="41">
        <v>8043.91224031612</v>
      </c>
      <c r="I235" s="41">
        <v>4583</v>
      </c>
      <c r="J235" s="41">
        <v>5</v>
      </c>
      <c r="K235" s="41">
        <v>84.785499999999999</v>
      </c>
      <c r="L235" s="41">
        <v>9.2499999999999999E-2</v>
      </c>
      <c r="M235" s="41">
        <v>1241</v>
      </c>
      <c r="N235" s="41">
        <v>7</v>
      </c>
      <c r="O235" s="41">
        <v>24.695900000000002</v>
      </c>
      <c r="P235" s="41">
        <v>0.13930000000000001</v>
      </c>
      <c r="Q235" s="41">
        <v>7454</v>
      </c>
      <c r="R235" s="41">
        <v>133.42660000000001</v>
      </c>
      <c r="S235" s="41">
        <v>9953</v>
      </c>
      <c r="T235" s="41">
        <v>218.96600000000001</v>
      </c>
      <c r="U235" s="41">
        <v>12042</v>
      </c>
      <c r="V235" s="41">
        <v>218.30459999999999</v>
      </c>
      <c r="W235" s="41">
        <v>11201</v>
      </c>
      <c r="X235" s="41">
        <v>243.80119999999999</v>
      </c>
    </row>
    <row r="236" spans="1:24" x14ac:dyDescent="0.35">
      <c r="A236" s="41" t="s">
        <v>588</v>
      </c>
      <c r="B236" s="41" t="s">
        <v>453</v>
      </c>
      <c r="C236" s="41" t="s">
        <v>12</v>
      </c>
      <c r="D236" s="41" t="s">
        <v>37</v>
      </c>
      <c r="E236" s="41" t="s">
        <v>37</v>
      </c>
      <c r="F236" s="41" t="s">
        <v>758</v>
      </c>
      <c r="G236" s="41">
        <v>3</v>
      </c>
      <c r="H236" s="41">
        <v>8043.91224031612</v>
      </c>
      <c r="I236" s="41">
        <v>6772</v>
      </c>
      <c r="J236" s="41">
        <v>1</v>
      </c>
      <c r="K236" s="41">
        <v>125.282</v>
      </c>
      <c r="L236" s="41">
        <v>1.8499999999999999E-2</v>
      </c>
      <c r="M236" s="41">
        <v>14043</v>
      </c>
      <c r="N236" s="41">
        <v>0</v>
      </c>
      <c r="O236" s="41">
        <v>279.45570000000004</v>
      </c>
      <c r="P236" s="41">
        <v>0</v>
      </c>
      <c r="Q236" s="41">
        <v>7632</v>
      </c>
      <c r="R236" s="41">
        <v>136.61279999999999</v>
      </c>
      <c r="S236" s="41">
        <v>9285</v>
      </c>
      <c r="T236" s="41">
        <v>204.27</v>
      </c>
      <c r="U236" s="41">
        <v>14405</v>
      </c>
      <c r="V236" s="41">
        <v>261.91329999999999</v>
      </c>
      <c r="W236" s="41">
        <v>23328</v>
      </c>
      <c r="X236" s="41">
        <v>483.72570000000007</v>
      </c>
    </row>
    <row r="237" spans="1:24" x14ac:dyDescent="0.35">
      <c r="A237" s="41" t="s">
        <v>588</v>
      </c>
      <c r="B237" s="41" t="s">
        <v>453</v>
      </c>
      <c r="C237" s="41" t="s">
        <v>12</v>
      </c>
      <c r="D237" s="41" t="s">
        <v>37</v>
      </c>
      <c r="E237" s="41" t="s">
        <v>37</v>
      </c>
      <c r="F237" s="41" t="s">
        <v>767</v>
      </c>
      <c r="G237" s="41">
        <v>12</v>
      </c>
      <c r="H237" s="41">
        <v>8043.91224031612</v>
      </c>
      <c r="I237" s="41">
        <v>1567</v>
      </c>
      <c r="J237" s="41">
        <v>8</v>
      </c>
      <c r="K237" s="41">
        <v>31.183300000000003</v>
      </c>
      <c r="L237" s="41">
        <v>0.15920000000000001</v>
      </c>
      <c r="M237" s="41"/>
      <c r="N237" s="41"/>
      <c r="O237" s="41"/>
      <c r="P237" s="41"/>
      <c r="Q237" s="41">
        <v>14989</v>
      </c>
      <c r="R237" s="41">
        <v>268.30309999999997</v>
      </c>
      <c r="S237" s="41"/>
      <c r="T237" s="41"/>
      <c r="U237" s="41">
        <v>16564</v>
      </c>
      <c r="V237" s="41">
        <v>299.64559999999994</v>
      </c>
      <c r="W237" s="41"/>
      <c r="X237" s="41"/>
    </row>
    <row r="238" spans="1:24" x14ac:dyDescent="0.35">
      <c r="A238" s="41" t="s">
        <v>588</v>
      </c>
      <c r="B238" s="41" t="s">
        <v>453</v>
      </c>
      <c r="C238" s="41" t="s">
        <v>12</v>
      </c>
      <c r="D238" s="41" t="s">
        <v>37</v>
      </c>
      <c r="E238" s="41" t="s">
        <v>37</v>
      </c>
      <c r="F238" s="41" t="s">
        <v>757</v>
      </c>
      <c r="G238" s="41">
        <v>2</v>
      </c>
      <c r="H238" s="41">
        <v>8043.91224031612</v>
      </c>
      <c r="I238" s="41">
        <v>6042</v>
      </c>
      <c r="J238" s="41">
        <v>0</v>
      </c>
      <c r="K238" s="41">
        <v>111.777</v>
      </c>
      <c r="L238" s="41">
        <v>0</v>
      </c>
      <c r="M238" s="41">
        <v>3531</v>
      </c>
      <c r="N238" s="41">
        <v>0</v>
      </c>
      <c r="O238" s="41">
        <v>70.266900000000007</v>
      </c>
      <c r="P238" s="41">
        <v>0</v>
      </c>
      <c r="Q238" s="41">
        <v>11311</v>
      </c>
      <c r="R238" s="41">
        <v>202.46690000000001</v>
      </c>
      <c r="S238" s="41">
        <v>9662</v>
      </c>
      <c r="T238" s="41">
        <v>212.56399999999999</v>
      </c>
      <c r="U238" s="41">
        <v>17353</v>
      </c>
      <c r="V238" s="41">
        <v>314.2439</v>
      </c>
      <c r="W238" s="41">
        <v>13193</v>
      </c>
      <c r="X238" s="41">
        <v>282.83089999999999</v>
      </c>
    </row>
    <row r="239" spans="1:24" x14ac:dyDescent="0.35">
      <c r="A239" s="41" t="s">
        <v>588</v>
      </c>
      <c r="B239" s="41" t="s">
        <v>453</v>
      </c>
      <c r="C239" s="41" t="s">
        <v>12</v>
      </c>
      <c r="D239" s="41" t="s">
        <v>37</v>
      </c>
      <c r="E239" s="41" t="s">
        <v>37</v>
      </c>
      <c r="F239" s="41" t="s">
        <v>763</v>
      </c>
      <c r="G239" s="41">
        <v>8</v>
      </c>
      <c r="H239" s="41">
        <v>8043.91224031612</v>
      </c>
      <c r="I239" s="41">
        <v>2654</v>
      </c>
      <c r="J239" s="41">
        <v>6</v>
      </c>
      <c r="K239" s="41">
        <v>52.814600000000006</v>
      </c>
      <c r="L239" s="41">
        <v>0.11940000000000001</v>
      </c>
      <c r="M239" s="41"/>
      <c r="N239" s="41"/>
      <c r="O239" s="41"/>
      <c r="P239" s="41"/>
      <c r="Q239" s="41">
        <v>7488</v>
      </c>
      <c r="R239" s="41">
        <v>134.0352</v>
      </c>
      <c r="S239" s="41"/>
      <c r="T239" s="41"/>
      <c r="U239" s="41">
        <v>10148</v>
      </c>
      <c r="V239" s="41">
        <v>186.9692</v>
      </c>
      <c r="W239" s="41"/>
      <c r="X239" s="41"/>
    </row>
    <row r="240" spans="1:24" x14ac:dyDescent="0.35">
      <c r="A240" s="41" t="s">
        <v>588</v>
      </c>
      <c r="B240" s="41" t="s">
        <v>453</v>
      </c>
      <c r="C240" s="41" t="s">
        <v>12</v>
      </c>
      <c r="D240" s="41" t="s">
        <v>37</v>
      </c>
      <c r="E240" s="41" t="s">
        <v>37</v>
      </c>
      <c r="F240" s="41" t="s">
        <v>762</v>
      </c>
      <c r="G240" s="41">
        <v>7</v>
      </c>
      <c r="H240" s="41">
        <v>8043.91224031612</v>
      </c>
      <c r="I240" s="41">
        <v>1893</v>
      </c>
      <c r="J240" s="41">
        <v>0</v>
      </c>
      <c r="K240" s="41">
        <v>37.670700000000004</v>
      </c>
      <c r="L240" s="41">
        <v>0</v>
      </c>
      <c r="M240" s="41">
        <v>0</v>
      </c>
      <c r="N240" s="41">
        <v>2</v>
      </c>
      <c r="O240" s="41">
        <v>0</v>
      </c>
      <c r="P240" s="41">
        <v>4.4999999999999998E-2</v>
      </c>
      <c r="Q240" s="41">
        <v>13551</v>
      </c>
      <c r="R240" s="41">
        <v>242.56290000000001</v>
      </c>
      <c r="S240" s="41">
        <v>20620</v>
      </c>
      <c r="T240" s="41">
        <v>453.64</v>
      </c>
      <c r="U240" s="41">
        <v>15444</v>
      </c>
      <c r="V240" s="41">
        <v>280.23360000000002</v>
      </c>
      <c r="W240" s="41">
        <v>20622</v>
      </c>
      <c r="X240" s="41">
        <v>453.685</v>
      </c>
    </row>
    <row r="241" spans="1:24" x14ac:dyDescent="0.35">
      <c r="A241" s="41" t="s">
        <v>588</v>
      </c>
      <c r="B241" s="41" t="s">
        <v>453</v>
      </c>
      <c r="C241" s="41" t="s">
        <v>12</v>
      </c>
      <c r="D241" s="41" t="s">
        <v>37</v>
      </c>
      <c r="E241" s="41" t="s">
        <v>37</v>
      </c>
      <c r="F241" s="41" t="s">
        <v>761</v>
      </c>
      <c r="G241" s="41">
        <v>6</v>
      </c>
      <c r="H241" s="41">
        <v>8043.91224031612</v>
      </c>
      <c r="I241" s="41">
        <v>3896</v>
      </c>
      <c r="J241" s="41">
        <v>0</v>
      </c>
      <c r="K241" s="41">
        <v>77.5304</v>
      </c>
      <c r="L241" s="41">
        <v>0</v>
      </c>
      <c r="M241" s="41">
        <v>1693</v>
      </c>
      <c r="N241" s="41">
        <v>1</v>
      </c>
      <c r="O241" s="41">
        <v>38.092500000000001</v>
      </c>
      <c r="P241" s="41">
        <v>2.2499999999999999E-2</v>
      </c>
      <c r="Q241" s="41">
        <v>21760</v>
      </c>
      <c r="R241" s="41">
        <v>389.50400000000002</v>
      </c>
      <c r="S241" s="41">
        <v>19114</v>
      </c>
      <c r="T241" s="41">
        <v>420.50799999999998</v>
      </c>
      <c r="U241" s="41">
        <v>25656</v>
      </c>
      <c r="V241" s="41">
        <v>467.03440000000001</v>
      </c>
      <c r="W241" s="41">
        <v>20808</v>
      </c>
      <c r="X241" s="41">
        <v>458.62299999999999</v>
      </c>
    </row>
    <row r="242" spans="1:24" x14ac:dyDescent="0.35">
      <c r="A242" s="41" t="s">
        <v>588</v>
      </c>
      <c r="B242" s="41" t="s">
        <v>554</v>
      </c>
      <c r="C242" s="41" t="s">
        <v>8</v>
      </c>
      <c r="D242" s="41" t="s">
        <v>38</v>
      </c>
      <c r="E242" s="41" t="s">
        <v>38</v>
      </c>
      <c r="F242" s="41" t="s">
        <v>756</v>
      </c>
      <c r="G242" s="41">
        <v>1</v>
      </c>
      <c r="H242" s="41">
        <v>8459.4469519928498</v>
      </c>
      <c r="I242" s="41">
        <v>14477</v>
      </c>
      <c r="J242" s="41">
        <v>0</v>
      </c>
      <c r="K242" s="41">
        <v>267.8245</v>
      </c>
      <c r="L242" s="41">
        <v>0</v>
      </c>
      <c r="M242" s="41">
        <v>22387</v>
      </c>
      <c r="N242" s="41">
        <v>5</v>
      </c>
      <c r="O242" s="41">
        <v>445.50130000000001</v>
      </c>
      <c r="P242" s="41">
        <v>9.9500000000000005E-2</v>
      </c>
      <c r="Q242" s="41">
        <v>0</v>
      </c>
      <c r="R242" s="41">
        <v>0</v>
      </c>
      <c r="S242" s="41">
        <v>1064</v>
      </c>
      <c r="T242" s="41">
        <v>23.408000000000001</v>
      </c>
      <c r="U242" s="41">
        <v>14477</v>
      </c>
      <c r="V242" s="41">
        <v>267.8245</v>
      </c>
      <c r="W242" s="41">
        <v>23456</v>
      </c>
      <c r="X242" s="41">
        <v>469.00880000000001</v>
      </c>
    </row>
    <row r="243" spans="1:24" x14ac:dyDescent="0.35">
      <c r="A243" s="41" t="s">
        <v>588</v>
      </c>
      <c r="B243" s="41" t="s">
        <v>554</v>
      </c>
      <c r="C243" s="41" t="s">
        <v>8</v>
      </c>
      <c r="D243" s="41" t="s">
        <v>38</v>
      </c>
      <c r="E243" s="41" t="s">
        <v>38</v>
      </c>
      <c r="F243" s="41" t="s">
        <v>760</v>
      </c>
      <c r="G243" s="41">
        <v>5</v>
      </c>
      <c r="H243" s="41">
        <v>8459.4469519928498</v>
      </c>
      <c r="I243" s="41">
        <v>45487</v>
      </c>
      <c r="J243" s="41">
        <v>2</v>
      </c>
      <c r="K243" s="41">
        <v>841.5095</v>
      </c>
      <c r="L243" s="41">
        <v>3.6999999999999998E-2</v>
      </c>
      <c r="M243" s="41">
        <v>8685</v>
      </c>
      <c r="N243" s="41">
        <v>1542</v>
      </c>
      <c r="O243" s="41">
        <v>172.83150000000001</v>
      </c>
      <c r="P243" s="41">
        <v>30.6858</v>
      </c>
      <c r="Q243" s="41">
        <v>342</v>
      </c>
      <c r="R243" s="41">
        <v>6.1218000000000004</v>
      </c>
      <c r="S243" s="41">
        <v>906</v>
      </c>
      <c r="T243" s="41">
        <v>19.931999999999999</v>
      </c>
      <c r="U243" s="41">
        <v>45831</v>
      </c>
      <c r="V243" s="41">
        <v>847.66830000000004</v>
      </c>
      <c r="W243" s="41">
        <v>11133</v>
      </c>
      <c r="X243" s="41">
        <v>223.44929999999999</v>
      </c>
    </row>
    <row r="244" spans="1:24" x14ac:dyDescent="0.35">
      <c r="A244" s="41" t="s">
        <v>588</v>
      </c>
      <c r="B244" s="41" t="s">
        <v>554</v>
      </c>
      <c r="C244" s="41" t="s">
        <v>8</v>
      </c>
      <c r="D244" s="41" t="s">
        <v>38</v>
      </c>
      <c r="E244" s="41" t="s">
        <v>38</v>
      </c>
      <c r="F244" s="41" t="s">
        <v>764</v>
      </c>
      <c r="G244" s="41">
        <v>9</v>
      </c>
      <c r="H244" s="41">
        <v>8459.4469519928498</v>
      </c>
      <c r="I244" s="41">
        <v>7988</v>
      </c>
      <c r="J244" s="41">
        <v>4</v>
      </c>
      <c r="K244" s="41">
        <v>158.96120000000002</v>
      </c>
      <c r="L244" s="41">
        <v>7.9600000000000004E-2</v>
      </c>
      <c r="M244" s="41"/>
      <c r="N244" s="41"/>
      <c r="O244" s="41"/>
      <c r="P244" s="41"/>
      <c r="Q244" s="41">
        <v>452</v>
      </c>
      <c r="R244" s="41">
        <v>8.0907999999999998</v>
      </c>
      <c r="S244" s="41"/>
      <c r="T244" s="41"/>
      <c r="U244" s="41">
        <v>8444</v>
      </c>
      <c r="V244" s="41">
        <v>167.13160000000002</v>
      </c>
      <c r="W244" s="41"/>
      <c r="X244" s="41"/>
    </row>
    <row r="245" spans="1:24" x14ac:dyDescent="0.35">
      <c r="A245" s="41" t="s">
        <v>588</v>
      </c>
      <c r="B245" s="41" t="s">
        <v>554</v>
      </c>
      <c r="C245" s="41" t="s">
        <v>8</v>
      </c>
      <c r="D245" s="41" t="s">
        <v>38</v>
      </c>
      <c r="E245" s="41" t="s">
        <v>38</v>
      </c>
      <c r="F245" s="41" t="s">
        <v>766</v>
      </c>
      <c r="G245" s="41">
        <v>11</v>
      </c>
      <c r="H245" s="41">
        <v>8459.4469519928498</v>
      </c>
      <c r="I245" s="41">
        <v>6612</v>
      </c>
      <c r="J245" s="41">
        <v>0</v>
      </c>
      <c r="K245" s="41">
        <v>131.5788</v>
      </c>
      <c r="L245" s="41">
        <v>0</v>
      </c>
      <c r="M245" s="41"/>
      <c r="N245" s="41"/>
      <c r="O245" s="41"/>
      <c r="P245" s="41"/>
      <c r="Q245" s="41">
        <v>598</v>
      </c>
      <c r="R245" s="41">
        <v>10.7042</v>
      </c>
      <c r="S245" s="41"/>
      <c r="T245" s="41"/>
      <c r="U245" s="41">
        <v>7210</v>
      </c>
      <c r="V245" s="41">
        <v>142.28300000000002</v>
      </c>
      <c r="W245" s="41"/>
      <c r="X245" s="41"/>
    </row>
    <row r="246" spans="1:24" x14ac:dyDescent="0.35">
      <c r="A246" s="41" t="s">
        <v>588</v>
      </c>
      <c r="B246" s="41" t="s">
        <v>554</v>
      </c>
      <c r="C246" s="41" t="s">
        <v>8</v>
      </c>
      <c r="D246" s="41" t="s">
        <v>38</v>
      </c>
      <c r="E246" s="41" t="s">
        <v>38</v>
      </c>
      <c r="F246" s="41" t="s">
        <v>765</v>
      </c>
      <c r="G246" s="41">
        <v>10</v>
      </c>
      <c r="H246" s="41">
        <v>8459.4469519928498</v>
      </c>
      <c r="I246" s="41">
        <v>10510</v>
      </c>
      <c r="J246" s="41">
        <v>14</v>
      </c>
      <c r="K246" s="41">
        <v>209.149</v>
      </c>
      <c r="L246" s="41">
        <v>0.27860000000000001</v>
      </c>
      <c r="M246" s="41"/>
      <c r="N246" s="41"/>
      <c r="O246" s="41"/>
      <c r="P246" s="41"/>
      <c r="Q246" s="41">
        <v>612</v>
      </c>
      <c r="R246" s="41">
        <v>10.954800000000001</v>
      </c>
      <c r="S246" s="41"/>
      <c r="T246" s="41"/>
      <c r="U246" s="41">
        <v>11136</v>
      </c>
      <c r="V246" s="41">
        <v>220.38240000000002</v>
      </c>
      <c r="W246" s="41"/>
      <c r="X246" s="41"/>
    </row>
    <row r="247" spans="1:24" x14ac:dyDescent="0.35">
      <c r="A247" s="41" t="s">
        <v>588</v>
      </c>
      <c r="B247" s="41" t="s">
        <v>554</v>
      </c>
      <c r="C247" s="41" t="s">
        <v>8</v>
      </c>
      <c r="D247" s="41" t="s">
        <v>38</v>
      </c>
      <c r="E247" s="41" t="s">
        <v>38</v>
      </c>
      <c r="F247" s="41" t="s">
        <v>759</v>
      </c>
      <c r="G247" s="41">
        <v>4</v>
      </c>
      <c r="H247" s="41">
        <v>8459.4469519928498</v>
      </c>
      <c r="I247" s="41">
        <v>10719</v>
      </c>
      <c r="J247" s="41">
        <v>4</v>
      </c>
      <c r="K247" s="41">
        <v>198.3015</v>
      </c>
      <c r="L247" s="41">
        <v>7.3999999999999996E-2</v>
      </c>
      <c r="M247" s="41">
        <v>11953</v>
      </c>
      <c r="N247" s="41">
        <v>138</v>
      </c>
      <c r="O247" s="41">
        <v>237.8647</v>
      </c>
      <c r="P247" s="41">
        <v>2.7462</v>
      </c>
      <c r="Q247" s="41">
        <v>204</v>
      </c>
      <c r="R247" s="41">
        <v>3.6516000000000002</v>
      </c>
      <c r="S247" s="41">
        <v>972</v>
      </c>
      <c r="T247" s="41">
        <v>21.384</v>
      </c>
      <c r="U247" s="41">
        <v>10927</v>
      </c>
      <c r="V247" s="41">
        <v>202.02710000000002</v>
      </c>
      <c r="W247" s="41">
        <v>13063</v>
      </c>
      <c r="X247" s="41">
        <v>261.99489999999997</v>
      </c>
    </row>
    <row r="248" spans="1:24" x14ac:dyDescent="0.35">
      <c r="A248" s="41" t="s">
        <v>588</v>
      </c>
      <c r="B248" s="41" t="s">
        <v>554</v>
      </c>
      <c r="C248" s="41" t="s">
        <v>8</v>
      </c>
      <c r="D248" s="41" t="s">
        <v>38</v>
      </c>
      <c r="E248" s="41" t="s">
        <v>38</v>
      </c>
      <c r="F248" s="41" t="s">
        <v>758</v>
      </c>
      <c r="G248" s="41">
        <v>3</v>
      </c>
      <c r="H248" s="41">
        <v>8459.4469519928498</v>
      </c>
      <c r="I248" s="41">
        <v>10304</v>
      </c>
      <c r="J248" s="41">
        <v>0</v>
      </c>
      <c r="K248" s="41">
        <v>190.624</v>
      </c>
      <c r="L248" s="41">
        <v>0</v>
      </c>
      <c r="M248" s="41">
        <v>8038</v>
      </c>
      <c r="N248" s="41">
        <v>201</v>
      </c>
      <c r="O248" s="41">
        <v>159.9562</v>
      </c>
      <c r="P248" s="41">
        <v>3.9999000000000002</v>
      </c>
      <c r="Q248" s="41">
        <v>0</v>
      </c>
      <c r="R248" s="41">
        <v>0</v>
      </c>
      <c r="S248" s="41">
        <v>894</v>
      </c>
      <c r="T248" s="41">
        <v>19.667999999999999</v>
      </c>
      <c r="U248" s="41">
        <v>10304</v>
      </c>
      <c r="V248" s="41">
        <v>190.624</v>
      </c>
      <c r="W248" s="41">
        <v>9133</v>
      </c>
      <c r="X248" s="41">
        <v>183.6241</v>
      </c>
    </row>
    <row r="249" spans="1:24" x14ac:dyDescent="0.35">
      <c r="A249" s="41" t="s">
        <v>588</v>
      </c>
      <c r="B249" s="41" t="s">
        <v>554</v>
      </c>
      <c r="C249" s="41" t="s">
        <v>8</v>
      </c>
      <c r="D249" s="41" t="s">
        <v>38</v>
      </c>
      <c r="E249" s="41" t="s">
        <v>38</v>
      </c>
      <c r="F249" s="41" t="s">
        <v>767</v>
      </c>
      <c r="G249" s="41">
        <v>12</v>
      </c>
      <c r="H249" s="41">
        <v>8459.4469519928498</v>
      </c>
      <c r="I249" s="41">
        <v>19709</v>
      </c>
      <c r="J249" s="41">
        <v>7</v>
      </c>
      <c r="K249" s="41">
        <v>392.20910000000003</v>
      </c>
      <c r="L249" s="41">
        <v>0.13930000000000001</v>
      </c>
      <c r="M249" s="41"/>
      <c r="N249" s="41"/>
      <c r="O249" s="41"/>
      <c r="P249" s="41"/>
      <c r="Q249" s="41">
        <v>1028</v>
      </c>
      <c r="R249" s="41">
        <v>18.401199999999999</v>
      </c>
      <c r="S249" s="41"/>
      <c r="T249" s="41"/>
      <c r="U249" s="41">
        <v>20744</v>
      </c>
      <c r="V249" s="41">
        <v>410.74960000000004</v>
      </c>
      <c r="W249" s="41"/>
      <c r="X249" s="41"/>
    </row>
    <row r="250" spans="1:24" x14ac:dyDescent="0.35">
      <c r="A250" s="41" t="s">
        <v>588</v>
      </c>
      <c r="B250" s="41" t="s">
        <v>554</v>
      </c>
      <c r="C250" s="41" t="s">
        <v>8</v>
      </c>
      <c r="D250" s="41" t="s">
        <v>38</v>
      </c>
      <c r="E250" s="41" t="s">
        <v>38</v>
      </c>
      <c r="F250" s="41" t="s">
        <v>757</v>
      </c>
      <c r="G250" s="41">
        <v>2</v>
      </c>
      <c r="H250" s="41">
        <v>8459.4469519928498</v>
      </c>
      <c r="I250" s="41">
        <v>9911</v>
      </c>
      <c r="J250" s="41">
        <v>0</v>
      </c>
      <c r="K250" s="41">
        <v>183.3535</v>
      </c>
      <c r="L250" s="41">
        <v>0</v>
      </c>
      <c r="M250" s="41">
        <v>7597</v>
      </c>
      <c r="N250" s="41">
        <v>272</v>
      </c>
      <c r="O250" s="41">
        <v>151.18030000000002</v>
      </c>
      <c r="P250" s="41">
        <v>5.4128000000000007</v>
      </c>
      <c r="Q250" s="41">
        <v>0</v>
      </c>
      <c r="R250" s="41">
        <v>0</v>
      </c>
      <c r="S250" s="41">
        <v>976</v>
      </c>
      <c r="T250" s="41">
        <v>21.472000000000001</v>
      </c>
      <c r="U250" s="41">
        <v>9911</v>
      </c>
      <c r="V250" s="41">
        <v>183.3535</v>
      </c>
      <c r="W250" s="41">
        <v>8845</v>
      </c>
      <c r="X250" s="41">
        <v>178.06510000000003</v>
      </c>
    </row>
    <row r="251" spans="1:24" x14ac:dyDescent="0.35">
      <c r="A251" s="41" t="s">
        <v>588</v>
      </c>
      <c r="B251" s="41" t="s">
        <v>554</v>
      </c>
      <c r="C251" s="41" t="s">
        <v>8</v>
      </c>
      <c r="D251" s="41" t="s">
        <v>38</v>
      </c>
      <c r="E251" s="41" t="s">
        <v>38</v>
      </c>
      <c r="F251" s="41" t="s">
        <v>763</v>
      </c>
      <c r="G251" s="41">
        <v>8</v>
      </c>
      <c r="H251" s="41">
        <v>8459.4469519928498</v>
      </c>
      <c r="I251" s="41">
        <v>7842</v>
      </c>
      <c r="J251" s="41">
        <v>10</v>
      </c>
      <c r="K251" s="41">
        <v>156.0558</v>
      </c>
      <c r="L251" s="41">
        <v>0.19900000000000001</v>
      </c>
      <c r="M251" s="41"/>
      <c r="N251" s="41"/>
      <c r="O251" s="41"/>
      <c r="P251" s="41"/>
      <c r="Q251" s="41">
        <v>588</v>
      </c>
      <c r="R251" s="41">
        <v>10.5252</v>
      </c>
      <c r="S251" s="41"/>
      <c r="T251" s="41"/>
      <c r="U251" s="41">
        <v>8440</v>
      </c>
      <c r="V251" s="41">
        <v>166.78000000000003</v>
      </c>
      <c r="W251" s="41"/>
      <c r="X251" s="41"/>
    </row>
    <row r="252" spans="1:24" x14ac:dyDescent="0.35">
      <c r="A252" s="41" t="s">
        <v>588</v>
      </c>
      <c r="B252" s="41" t="s">
        <v>554</v>
      </c>
      <c r="C252" s="41" t="s">
        <v>8</v>
      </c>
      <c r="D252" s="41" t="s">
        <v>38</v>
      </c>
      <c r="E252" s="41" t="s">
        <v>38</v>
      </c>
      <c r="F252" s="41" t="s">
        <v>762</v>
      </c>
      <c r="G252" s="41">
        <v>7</v>
      </c>
      <c r="H252" s="41">
        <v>8459.4469519928498</v>
      </c>
      <c r="I252" s="41">
        <v>32050</v>
      </c>
      <c r="J252" s="41">
        <v>4280</v>
      </c>
      <c r="K252" s="41">
        <v>637.79500000000007</v>
      </c>
      <c r="L252" s="41">
        <v>85.172000000000011</v>
      </c>
      <c r="M252" s="41">
        <v>0</v>
      </c>
      <c r="N252" s="41">
        <v>7204</v>
      </c>
      <c r="O252" s="41">
        <v>0</v>
      </c>
      <c r="P252" s="41">
        <v>162.09</v>
      </c>
      <c r="Q252" s="41">
        <v>450</v>
      </c>
      <c r="R252" s="41">
        <v>8.0549999999999997</v>
      </c>
      <c r="S252" s="41">
        <v>1216</v>
      </c>
      <c r="T252" s="41">
        <v>26.751999999999999</v>
      </c>
      <c r="U252" s="41">
        <v>36780</v>
      </c>
      <c r="V252" s="41">
        <v>731.02200000000005</v>
      </c>
      <c r="W252" s="41">
        <v>8420</v>
      </c>
      <c r="X252" s="41">
        <v>188.84200000000001</v>
      </c>
    </row>
    <row r="253" spans="1:24" x14ac:dyDescent="0.35">
      <c r="A253" s="41" t="s">
        <v>588</v>
      </c>
      <c r="B253" s="41" t="s">
        <v>554</v>
      </c>
      <c r="C253" s="41" t="s">
        <v>8</v>
      </c>
      <c r="D253" s="41" t="s">
        <v>38</v>
      </c>
      <c r="E253" s="41" t="s">
        <v>38</v>
      </c>
      <c r="F253" s="41" t="s">
        <v>761</v>
      </c>
      <c r="G253" s="41">
        <v>6</v>
      </c>
      <c r="H253" s="41">
        <v>8459.4469519928498</v>
      </c>
      <c r="I253" s="41">
        <v>43743</v>
      </c>
      <c r="J253" s="41">
        <v>2</v>
      </c>
      <c r="K253" s="41">
        <v>870.48570000000007</v>
      </c>
      <c r="L253" s="41">
        <v>3.9800000000000002E-2</v>
      </c>
      <c r="M253" s="41">
        <v>17954</v>
      </c>
      <c r="N253" s="41">
        <v>5237</v>
      </c>
      <c r="O253" s="41">
        <v>403.96499999999997</v>
      </c>
      <c r="P253" s="41">
        <v>117.8325</v>
      </c>
      <c r="Q253" s="41">
        <v>550</v>
      </c>
      <c r="R253" s="41">
        <v>9.8450000000000006</v>
      </c>
      <c r="S253" s="41">
        <v>1127</v>
      </c>
      <c r="T253" s="41">
        <v>24.794</v>
      </c>
      <c r="U253" s="41">
        <v>44295</v>
      </c>
      <c r="V253" s="41">
        <v>880.37050000000011</v>
      </c>
      <c r="W253" s="41">
        <v>24318</v>
      </c>
      <c r="X253" s="41">
        <v>546.5915</v>
      </c>
    </row>
    <row r="254" spans="1:24" x14ac:dyDescent="0.35">
      <c r="A254" s="41" t="s">
        <v>726</v>
      </c>
      <c r="B254" s="41" t="s">
        <v>433</v>
      </c>
      <c r="C254" s="41" t="s">
        <v>16</v>
      </c>
      <c r="D254" s="41" t="s">
        <v>39</v>
      </c>
      <c r="E254" s="41" t="s">
        <v>39</v>
      </c>
      <c r="F254" s="41" t="s">
        <v>756</v>
      </c>
      <c r="G254" s="41">
        <v>1</v>
      </c>
      <c r="H254" s="41">
        <v>7621.3606782384504</v>
      </c>
      <c r="I254" s="41">
        <v>497</v>
      </c>
      <c r="J254" s="41">
        <v>11</v>
      </c>
      <c r="K254" s="41">
        <v>9.1944999999999997</v>
      </c>
      <c r="L254" s="41">
        <v>0.20349999999999999</v>
      </c>
      <c r="M254" s="41">
        <v>1133</v>
      </c>
      <c r="N254" s="41">
        <v>2</v>
      </c>
      <c r="O254" s="41">
        <v>22.546700000000001</v>
      </c>
      <c r="P254" s="41">
        <v>3.9800000000000002E-2</v>
      </c>
      <c r="Q254" s="41">
        <v>3650</v>
      </c>
      <c r="R254" s="41">
        <v>65.334999999999994</v>
      </c>
      <c r="S254" s="41">
        <v>5504</v>
      </c>
      <c r="T254" s="41">
        <v>121.08799999999999</v>
      </c>
      <c r="U254" s="41">
        <v>4158</v>
      </c>
      <c r="V254" s="41">
        <v>74.73299999999999</v>
      </c>
      <c r="W254" s="41">
        <v>6639</v>
      </c>
      <c r="X254" s="41">
        <v>143.67449999999999</v>
      </c>
    </row>
    <row r="255" spans="1:24" x14ac:dyDescent="0.35">
      <c r="A255" s="41" t="s">
        <v>726</v>
      </c>
      <c r="B255" s="41" t="s">
        <v>433</v>
      </c>
      <c r="C255" s="41" t="s">
        <v>16</v>
      </c>
      <c r="D255" s="41" t="s">
        <v>39</v>
      </c>
      <c r="E255" s="41" t="s">
        <v>39</v>
      </c>
      <c r="F255" s="41" t="s">
        <v>760</v>
      </c>
      <c r="G255" s="41">
        <v>5</v>
      </c>
      <c r="H255" s="41">
        <v>7621.3606782384504</v>
      </c>
      <c r="I255" s="41">
        <v>563</v>
      </c>
      <c r="J255" s="41">
        <v>0</v>
      </c>
      <c r="K255" s="41">
        <v>10.4155</v>
      </c>
      <c r="L255" s="41">
        <v>0</v>
      </c>
      <c r="M255" s="41">
        <v>1332</v>
      </c>
      <c r="N255" s="41">
        <v>0</v>
      </c>
      <c r="O255" s="41">
        <v>26.506800000000002</v>
      </c>
      <c r="P255" s="41">
        <v>0</v>
      </c>
      <c r="Q255" s="41">
        <v>7126</v>
      </c>
      <c r="R255" s="41">
        <v>127.55540000000001</v>
      </c>
      <c r="S255" s="41">
        <v>11209</v>
      </c>
      <c r="T255" s="41">
        <v>246.59800000000001</v>
      </c>
      <c r="U255" s="41">
        <v>7689</v>
      </c>
      <c r="V255" s="41">
        <v>137.9709</v>
      </c>
      <c r="W255" s="41">
        <v>12541</v>
      </c>
      <c r="X255" s="41">
        <v>273.10480000000001</v>
      </c>
    </row>
    <row r="256" spans="1:24" x14ac:dyDescent="0.35">
      <c r="A256" s="41" t="s">
        <v>726</v>
      </c>
      <c r="B256" s="41" t="s">
        <v>433</v>
      </c>
      <c r="C256" s="41" t="s">
        <v>16</v>
      </c>
      <c r="D256" s="41" t="s">
        <v>39</v>
      </c>
      <c r="E256" s="41" t="s">
        <v>39</v>
      </c>
      <c r="F256" s="41" t="s">
        <v>764</v>
      </c>
      <c r="G256" s="41">
        <v>9</v>
      </c>
      <c r="H256" s="41">
        <v>7621.3606782384504</v>
      </c>
      <c r="I256" s="41">
        <v>2088</v>
      </c>
      <c r="J256" s="41">
        <v>0</v>
      </c>
      <c r="K256" s="41">
        <v>41.551200000000001</v>
      </c>
      <c r="L256" s="41">
        <v>0</v>
      </c>
      <c r="M256" s="41"/>
      <c r="N256" s="41"/>
      <c r="O256" s="41"/>
      <c r="P256" s="41"/>
      <c r="Q256" s="41">
        <v>5473</v>
      </c>
      <c r="R256" s="41">
        <v>97.966700000000003</v>
      </c>
      <c r="S256" s="41"/>
      <c r="T256" s="41"/>
      <c r="U256" s="41">
        <v>7561</v>
      </c>
      <c r="V256" s="41">
        <v>139.5179</v>
      </c>
      <c r="W256" s="41"/>
      <c r="X256" s="41"/>
    </row>
    <row r="257" spans="1:24" x14ac:dyDescent="0.35">
      <c r="A257" s="41" t="s">
        <v>726</v>
      </c>
      <c r="B257" s="41" t="s">
        <v>433</v>
      </c>
      <c r="C257" s="41" t="s">
        <v>16</v>
      </c>
      <c r="D257" s="41" t="s">
        <v>39</v>
      </c>
      <c r="E257" s="41" t="s">
        <v>39</v>
      </c>
      <c r="F257" s="41" t="s">
        <v>766</v>
      </c>
      <c r="G257" s="41">
        <v>11</v>
      </c>
      <c r="H257" s="41">
        <v>7621.3606782384504</v>
      </c>
      <c r="I257" s="41">
        <v>1749</v>
      </c>
      <c r="J257" s="41">
        <v>0</v>
      </c>
      <c r="K257" s="41">
        <v>34.805100000000003</v>
      </c>
      <c r="L257" s="41">
        <v>0</v>
      </c>
      <c r="M257" s="41"/>
      <c r="N257" s="41"/>
      <c r="O257" s="41"/>
      <c r="P257" s="41"/>
      <c r="Q257" s="41">
        <v>6430</v>
      </c>
      <c r="R257" s="41">
        <v>115.09699999999999</v>
      </c>
      <c r="S257" s="41"/>
      <c r="T257" s="41"/>
      <c r="U257" s="41">
        <v>8179</v>
      </c>
      <c r="V257" s="41">
        <v>149.90209999999999</v>
      </c>
      <c r="W257" s="41"/>
      <c r="X257" s="41"/>
    </row>
    <row r="258" spans="1:24" x14ac:dyDescent="0.35">
      <c r="A258" s="41" t="s">
        <v>726</v>
      </c>
      <c r="B258" s="41" t="s">
        <v>433</v>
      </c>
      <c r="C258" s="41" t="s">
        <v>16</v>
      </c>
      <c r="D258" s="41" t="s">
        <v>39</v>
      </c>
      <c r="E258" s="41" t="s">
        <v>39</v>
      </c>
      <c r="F258" s="41" t="s">
        <v>765</v>
      </c>
      <c r="G258" s="41">
        <v>10</v>
      </c>
      <c r="H258" s="41">
        <v>7621.3606782384504</v>
      </c>
      <c r="I258" s="41">
        <v>1549</v>
      </c>
      <c r="J258" s="41">
        <v>6</v>
      </c>
      <c r="K258" s="41">
        <v>30.825100000000003</v>
      </c>
      <c r="L258" s="41">
        <v>0.11940000000000001</v>
      </c>
      <c r="M258" s="41"/>
      <c r="N258" s="41"/>
      <c r="O258" s="41"/>
      <c r="P258" s="41"/>
      <c r="Q258" s="41">
        <v>7658</v>
      </c>
      <c r="R258" s="41">
        <v>137.07820000000001</v>
      </c>
      <c r="S258" s="41"/>
      <c r="T258" s="41"/>
      <c r="U258" s="41">
        <v>9213</v>
      </c>
      <c r="V258" s="41">
        <v>168.02270000000001</v>
      </c>
      <c r="W258" s="41"/>
      <c r="X258" s="41"/>
    </row>
    <row r="259" spans="1:24" x14ac:dyDescent="0.35">
      <c r="A259" s="41" t="s">
        <v>726</v>
      </c>
      <c r="B259" s="41" t="s">
        <v>433</v>
      </c>
      <c r="C259" s="41" t="s">
        <v>16</v>
      </c>
      <c r="D259" s="41" t="s">
        <v>39</v>
      </c>
      <c r="E259" s="41" t="s">
        <v>39</v>
      </c>
      <c r="F259" s="41" t="s">
        <v>759</v>
      </c>
      <c r="G259" s="41">
        <v>4</v>
      </c>
      <c r="H259" s="41">
        <v>7621.3606782384504</v>
      </c>
      <c r="I259" s="41">
        <v>2940</v>
      </c>
      <c r="J259" s="41">
        <v>0</v>
      </c>
      <c r="K259" s="41">
        <v>54.39</v>
      </c>
      <c r="L259" s="41">
        <v>0</v>
      </c>
      <c r="M259" s="41">
        <v>2370</v>
      </c>
      <c r="N259" s="41">
        <v>0</v>
      </c>
      <c r="O259" s="41">
        <v>47.163000000000004</v>
      </c>
      <c r="P259" s="41">
        <v>0</v>
      </c>
      <c r="Q259" s="41">
        <v>7207</v>
      </c>
      <c r="R259" s="41">
        <v>129.00530000000001</v>
      </c>
      <c r="S259" s="41">
        <v>10217</v>
      </c>
      <c r="T259" s="41">
        <v>224.774</v>
      </c>
      <c r="U259" s="41">
        <v>10147</v>
      </c>
      <c r="V259" s="41">
        <v>183.39530000000002</v>
      </c>
      <c r="W259" s="41">
        <v>12587</v>
      </c>
      <c r="X259" s="41">
        <v>271.93700000000001</v>
      </c>
    </row>
    <row r="260" spans="1:24" x14ac:dyDescent="0.35">
      <c r="A260" s="41" t="s">
        <v>726</v>
      </c>
      <c r="B260" s="41" t="s">
        <v>433</v>
      </c>
      <c r="C260" s="41" t="s">
        <v>16</v>
      </c>
      <c r="D260" s="41" t="s">
        <v>39</v>
      </c>
      <c r="E260" s="41" t="s">
        <v>39</v>
      </c>
      <c r="F260" s="41" t="s">
        <v>758</v>
      </c>
      <c r="G260" s="41">
        <v>3</v>
      </c>
      <c r="H260" s="41">
        <v>7621.3606782384504</v>
      </c>
      <c r="I260" s="41">
        <v>439</v>
      </c>
      <c r="J260" s="41">
        <v>0</v>
      </c>
      <c r="K260" s="41">
        <v>8.1214999999999993</v>
      </c>
      <c r="L260" s="41">
        <v>0</v>
      </c>
      <c r="M260" s="41">
        <v>1289</v>
      </c>
      <c r="N260" s="41">
        <v>19</v>
      </c>
      <c r="O260" s="41">
        <v>25.6511</v>
      </c>
      <c r="P260" s="41">
        <v>0.37809999999999999</v>
      </c>
      <c r="Q260" s="41">
        <v>8117</v>
      </c>
      <c r="R260" s="41">
        <v>145.29429999999999</v>
      </c>
      <c r="S260" s="41">
        <v>6048</v>
      </c>
      <c r="T260" s="41">
        <v>133.05600000000001</v>
      </c>
      <c r="U260" s="41">
        <v>8556</v>
      </c>
      <c r="V260" s="41">
        <v>153.41579999999999</v>
      </c>
      <c r="W260" s="41">
        <v>7356</v>
      </c>
      <c r="X260" s="41">
        <v>159.08520000000001</v>
      </c>
    </row>
    <row r="261" spans="1:24" x14ac:dyDescent="0.35">
      <c r="A261" s="41" t="s">
        <v>726</v>
      </c>
      <c r="B261" s="41" t="s">
        <v>433</v>
      </c>
      <c r="C261" s="41" t="s">
        <v>16</v>
      </c>
      <c r="D261" s="41" t="s">
        <v>39</v>
      </c>
      <c r="E261" s="41" t="s">
        <v>39</v>
      </c>
      <c r="F261" s="41" t="s">
        <v>767</v>
      </c>
      <c r="G261" s="41">
        <v>12</v>
      </c>
      <c r="H261" s="41">
        <v>7621.3606782384504</v>
      </c>
      <c r="I261" s="41">
        <v>4235</v>
      </c>
      <c r="J261" s="41">
        <v>10</v>
      </c>
      <c r="K261" s="41">
        <v>84.276499999999999</v>
      </c>
      <c r="L261" s="41">
        <v>0.19900000000000001</v>
      </c>
      <c r="M261" s="41"/>
      <c r="N261" s="41"/>
      <c r="O261" s="41"/>
      <c r="P261" s="41"/>
      <c r="Q261" s="41">
        <v>5171</v>
      </c>
      <c r="R261" s="41">
        <v>92.560900000000004</v>
      </c>
      <c r="S261" s="41"/>
      <c r="T261" s="41"/>
      <c r="U261" s="41">
        <v>9416</v>
      </c>
      <c r="V261" s="41">
        <v>177.03640000000001</v>
      </c>
      <c r="W261" s="41"/>
      <c r="X261" s="41"/>
    </row>
    <row r="262" spans="1:24" x14ac:dyDescent="0.35">
      <c r="A262" s="41" t="s">
        <v>726</v>
      </c>
      <c r="B262" s="41" t="s">
        <v>433</v>
      </c>
      <c r="C262" s="41" t="s">
        <v>16</v>
      </c>
      <c r="D262" s="41" t="s">
        <v>39</v>
      </c>
      <c r="E262" s="41" t="s">
        <v>39</v>
      </c>
      <c r="F262" s="41" t="s">
        <v>757</v>
      </c>
      <c r="G262" s="41">
        <v>2</v>
      </c>
      <c r="H262" s="41">
        <v>7621.3606782384504</v>
      </c>
      <c r="I262" s="41">
        <v>1191</v>
      </c>
      <c r="J262" s="41">
        <v>123</v>
      </c>
      <c r="K262" s="41">
        <v>22.0335</v>
      </c>
      <c r="L262" s="41">
        <v>2.2755000000000001</v>
      </c>
      <c r="M262" s="41">
        <v>1801</v>
      </c>
      <c r="N262" s="41">
        <v>36</v>
      </c>
      <c r="O262" s="41">
        <v>35.8399</v>
      </c>
      <c r="P262" s="41">
        <v>0.71640000000000004</v>
      </c>
      <c r="Q262" s="41">
        <v>4588</v>
      </c>
      <c r="R262" s="41">
        <v>82.125200000000007</v>
      </c>
      <c r="S262" s="41">
        <v>6186</v>
      </c>
      <c r="T262" s="41">
        <v>136.09200000000001</v>
      </c>
      <c r="U262" s="41">
        <v>5902</v>
      </c>
      <c r="V262" s="41">
        <v>106.4342</v>
      </c>
      <c r="W262" s="41">
        <v>8023</v>
      </c>
      <c r="X262" s="41">
        <v>172.64830000000001</v>
      </c>
    </row>
    <row r="263" spans="1:24" x14ac:dyDescent="0.35">
      <c r="A263" s="41" t="s">
        <v>726</v>
      </c>
      <c r="B263" s="41" t="s">
        <v>433</v>
      </c>
      <c r="C263" s="41" t="s">
        <v>16</v>
      </c>
      <c r="D263" s="41" t="s">
        <v>39</v>
      </c>
      <c r="E263" s="41" t="s">
        <v>39</v>
      </c>
      <c r="F263" s="41" t="s">
        <v>763</v>
      </c>
      <c r="G263" s="41">
        <v>8</v>
      </c>
      <c r="H263" s="41">
        <v>7621.3606782384504</v>
      </c>
      <c r="I263" s="41">
        <v>9450</v>
      </c>
      <c r="J263" s="41">
        <v>36</v>
      </c>
      <c r="K263" s="41">
        <v>188.05500000000001</v>
      </c>
      <c r="L263" s="41">
        <v>0.71640000000000004</v>
      </c>
      <c r="M263" s="41"/>
      <c r="N263" s="41"/>
      <c r="O263" s="41"/>
      <c r="P263" s="41"/>
      <c r="Q263" s="41">
        <v>6939</v>
      </c>
      <c r="R263" s="41">
        <v>124.2081</v>
      </c>
      <c r="S263" s="41"/>
      <c r="T263" s="41"/>
      <c r="U263" s="41">
        <v>16425</v>
      </c>
      <c r="V263" s="41">
        <v>312.97950000000003</v>
      </c>
      <c r="W263" s="41"/>
      <c r="X263" s="41"/>
    </row>
    <row r="264" spans="1:24" x14ac:dyDescent="0.35">
      <c r="A264" s="41" t="s">
        <v>726</v>
      </c>
      <c r="B264" s="41" t="s">
        <v>433</v>
      </c>
      <c r="C264" s="41" t="s">
        <v>16</v>
      </c>
      <c r="D264" s="41" t="s">
        <v>39</v>
      </c>
      <c r="E264" s="41" t="s">
        <v>39</v>
      </c>
      <c r="F264" s="41" t="s">
        <v>762</v>
      </c>
      <c r="G264" s="41">
        <v>7</v>
      </c>
      <c r="H264" s="41">
        <v>7621.3606782384504</v>
      </c>
      <c r="I264" s="41">
        <v>1316</v>
      </c>
      <c r="J264" s="41">
        <v>160</v>
      </c>
      <c r="K264" s="41">
        <v>26.188400000000001</v>
      </c>
      <c r="L264" s="41">
        <v>3.1840000000000002</v>
      </c>
      <c r="M264" s="41">
        <v>0</v>
      </c>
      <c r="N264" s="41">
        <v>0</v>
      </c>
      <c r="O264" s="41">
        <v>0</v>
      </c>
      <c r="P264" s="41">
        <v>0</v>
      </c>
      <c r="Q264" s="41">
        <v>6336</v>
      </c>
      <c r="R264" s="41">
        <v>113.4144</v>
      </c>
      <c r="S264" s="41">
        <v>11955</v>
      </c>
      <c r="T264" s="41">
        <v>263.01</v>
      </c>
      <c r="U264" s="41">
        <v>7812</v>
      </c>
      <c r="V264" s="41">
        <v>142.7868</v>
      </c>
      <c r="W264" s="41">
        <v>11955</v>
      </c>
      <c r="X264" s="41">
        <v>263.01</v>
      </c>
    </row>
    <row r="265" spans="1:24" x14ac:dyDescent="0.35">
      <c r="A265" s="41" t="s">
        <v>726</v>
      </c>
      <c r="B265" s="41" t="s">
        <v>433</v>
      </c>
      <c r="C265" s="41" t="s">
        <v>16</v>
      </c>
      <c r="D265" s="41" t="s">
        <v>39</v>
      </c>
      <c r="E265" s="41" t="s">
        <v>39</v>
      </c>
      <c r="F265" s="41" t="s">
        <v>761</v>
      </c>
      <c r="G265" s="41">
        <v>6</v>
      </c>
      <c r="H265" s="41">
        <v>7621.3606782384504</v>
      </c>
      <c r="I265" s="41">
        <v>1604</v>
      </c>
      <c r="J265" s="41">
        <v>0</v>
      </c>
      <c r="K265" s="41">
        <v>31.919600000000003</v>
      </c>
      <c r="L265" s="41">
        <v>0</v>
      </c>
      <c r="M265" s="41">
        <v>2578</v>
      </c>
      <c r="N265" s="41">
        <v>2</v>
      </c>
      <c r="O265" s="41">
        <v>58.004999999999995</v>
      </c>
      <c r="P265" s="41">
        <v>4.4999999999999998E-2</v>
      </c>
      <c r="Q265" s="41">
        <v>8038</v>
      </c>
      <c r="R265" s="41">
        <v>143.8802</v>
      </c>
      <c r="S265" s="41">
        <v>10230</v>
      </c>
      <c r="T265" s="41">
        <v>225.06</v>
      </c>
      <c r="U265" s="41">
        <v>9642</v>
      </c>
      <c r="V265" s="41">
        <v>175.7998</v>
      </c>
      <c r="W265" s="41">
        <v>12810</v>
      </c>
      <c r="X265" s="41">
        <v>283.11</v>
      </c>
    </row>
    <row r="266" spans="1:24" x14ac:dyDescent="0.35">
      <c r="A266" s="41" t="s">
        <v>579</v>
      </c>
      <c r="B266" s="41" t="s">
        <v>461</v>
      </c>
      <c r="C266" s="41" t="s">
        <v>18</v>
      </c>
      <c r="D266" s="41" t="s">
        <v>40</v>
      </c>
      <c r="E266" s="41" t="s">
        <v>40</v>
      </c>
      <c r="F266" s="41" t="s">
        <v>756</v>
      </c>
      <c r="G266" s="41">
        <v>1</v>
      </c>
      <c r="H266" s="41">
        <v>6119.4826811845496</v>
      </c>
      <c r="I266" s="41">
        <v>6534</v>
      </c>
      <c r="J266" s="41">
        <v>0</v>
      </c>
      <c r="K266" s="41">
        <v>120.87899999999999</v>
      </c>
      <c r="L266" s="41">
        <v>0</v>
      </c>
      <c r="M266" s="41">
        <v>17194</v>
      </c>
      <c r="N266" s="41">
        <v>2</v>
      </c>
      <c r="O266" s="41">
        <v>342.16060000000004</v>
      </c>
      <c r="P266" s="41">
        <v>3.9800000000000002E-2</v>
      </c>
      <c r="Q266" s="41">
        <v>0</v>
      </c>
      <c r="R266" s="41">
        <v>0</v>
      </c>
      <c r="S266" s="41">
        <v>0</v>
      </c>
      <c r="T266" s="41">
        <v>0</v>
      </c>
      <c r="U266" s="41">
        <v>6534</v>
      </c>
      <c r="V266" s="41">
        <v>120.87899999999999</v>
      </c>
      <c r="W266" s="41">
        <v>17196</v>
      </c>
      <c r="X266" s="41">
        <v>342.20040000000006</v>
      </c>
    </row>
    <row r="267" spans="1:24" x14ac:dyDescent="0.35">
      <c r="A267" s="41" t="s">
        <v>579</v>
      </c>
      <c r="B267" s="41" t="s">
        <v>461</v>
      </c>
      <c r="C267" s="41" t="s">
        <v>18</v>
      </c>
      <c r="D267" s="41" t="s">
        <v>40</v>
      </c>
      <c r="E267" s="41" t="s">
        <v>40</v>
      </c>
      <c r="F267" s="41" t="s">
        <v>760</v>
      </c>
      <c r="G267" s="41">
        <v>5</v>
      </c>
      <c r="H267" s="41">
        <v>6119.4826811845496</v>
      </c>
      <c r="I267" s="41">
        <v>8350</v>
      </c>
      <c r="J267" s="41">
        <v>18</v>
      </c>
      <c r="K267" s="41">
        <v>154.47499999999999</v>
      </c>
      <c r="L267" s="41">
        <v>0.33299999999999996</v>
      </c>
      <c r="M267" s="41">
        <v>8112</v>
      </c>
      <c r="N267" s="41">
        <v>0</v>
      </c>
      <c r="O267" s="41">
        <v>161.4288</v>
      </c>
      <c r="P267" s="41">
        <v>0</v>
      </c>
      <c r="Q267" s="41">
        <v>6</v>
      </c>
      <c r="R267" s="41">
        <v>0.1074</v>
      </c>
      <c r="S267" s="41">
        <v>9</v>
      </c>
      <c r="T267" s="41">
        <v>0.19800000000000001</v>
      </c>
      <c r="U267" s="41">
        <v>8374</v>
      </c>
      <c r="V267" s="41">
        <v>154.91540000000001</v>
      </c>
      <c r="W267" s="41">
        <v>8121</v>
      </c>
      <c r="X267" s="41">
        <v>161.6268</v>
      </c>
    </row>
    <row r="268" spans="1:24" x14ac:dyDescent="0.35">
      <c r="A268" s="41" t="s">
        <v>579</v>
      </c>
      <c r="B268" s="41" t="s">
        <v>461</v>
      </c>
      <c r="C268" s="41" t="s">
        <v>18</v>
      </c>
      <c r="D268" s="41" t="s">
        <v>40</v>
      </c>
      <c r="E268" s="41" t="s">
        <v>40</v>
      </c>
      <c r="F268" s="41" t="s">
        <v>764</v>
      </c>
      <c r="G268" s="41">
        <v>9</v>
      </c>
      <c r="H268" s="41">
        <v>6119.4826811845496</v>
      </c>
      <c r="I268" s="41">
        <v>12777</v>
      </c>
      <c r="J268" s="41">
        <v>16</v>
      </c>
      <c r="K268" s="41">
        <v>254.26230000000001</v>
      </c>
      <c r="L268" s="41">
        <v>0.31840000000000002</v>
      </c>
      <c r="M268" s="41"/>
      <c r="N268" s="41"/>
      <c r="O268" s="41"/>
      <c r="P268" s="41"/>
      <c r="Q268" s="41">
        <v>3</v>
      </c>
      <c r="R268" s="41">
        <v>5.3699999999999998E-2</v>
      </c>
      <c r="S268" s="41"/>
      <c r="T268" s="41"/>
      <c r="U268" s="41">
        <v>12796</v>
      </c>
      <c r="V268" s="41">
        <v>254.6344</v>
      </c>
      <c r="W268" s="41"/>
      <c r="X268" s="41"/>
    </row>
    <row r="269" spans="1:24" x14ac:dyDescent="0.35">
      <c r="A269" s="41" t="s">
        <v>579</v>
      </c>
      <c r="B269" s="41" t="s">
        <v>461</v>
      </c>
      <c r="C269" s="41" t="s">
        <v>18</v>
      </c>
      <c r="D269" s="41" t="s">
        <v>40</v>
      </c>
      <c r="E269" s="41" t="s">
        <v>40</v>
      </c>
      <c r="F269" s="41" t="s">
        <v>766</v>
      </c>
      <c r="G269" s="41">
        <v>11</v>
      </c>
      <c r="H269" s="41">
        <v>6119.4826811845496</v>
      </c>
      <c r="I269" s="41">
        <v>9808</v>
      </c>
      <c r="J269" s="41">
        <v>4</v>
      </c>
      <c r="K269" s="41">
        <v>195.17920000000001</v>
      </c>
      <c r="L269" s="41">
        <v>7.9600000000000004E-2</v>
      </c>
      <c r="M269" s="41"/>
      <c r="N269" s="41"/>
      <c r="O269" s="41"/>
      <c r="P269" s="41"/>
      <c r="Q269" s="41">
        <v>0</v>
      </c>
      <c r="R269" s="41">
        <v>0</v>
      </c>
      <c r="S269" s="41"/>
      <c r="T269" s="41"/>
      <c r="U269" s="41">
        <v>9812</v>
      </c>
      <c r="V269" s="41">
        <v>195.25880000000001</v>
      </c>
      <c r="W269" s="41"/>
      <c r="X269" s="41"/>
    </row>
    <row r="270" spans="1:24" x14ac:dyDescent="0.35">
      <c r="A270" s="41" t="s">
        <v>579</v>
      </c>
      <c r="B270" s="41" t="s">
        <v>461</v>
      </c>
      <c r="C270" s="41" t="s">
        <v>18</v>
      </c>
      <c r="D270" s="41" t="s">
        <v>40</v>
      </c>
      <c r="E270" s="41" t="s">
        <v>40</v>
      </c>
      <c r="F270" s="41" t="s">
        <v>765</v>
      </c>
      <c r="G270" s="41">
        <v>10</v>
      </c>
      <c r="H270" s="41">
        <v>6119.4826811845496</v>
      </c>
      <c r="I270" s="41">
        <v>14797</v>
      </c>
      <c r="J270" s="41">
        <v>353</v>
      </c>
      <c r="K270" s="41">
        <v>294.46030000000002</v>
      </c>
      <c r="L270" s="41">
        <v>7.0247000000000002</v>
      </c>
      <c r="M270" s="41"/>
      <c r="N270" s="41"/>
      <c r="O270" s="41"/>
      <c r="P270" s="41"/>
      <c r="Q270" s="41">
        <v>3</v>
      </c>
      <c r="R270" s="41">
        <v>5.3699999999999998E-2</v>
      </c>
      <c r="S270" s="41"/>
      <c r="T270" s="41"/>
      <c r="U270" s="41">
        <v>15153</v>
      </c>
      <c r="V270" s="41">
        <v>301.53870000000001</v>
      </c>
      <c r="W270" s="41"/>
      <c r="X270" s="41"/>
    </row>
    <row r="271" spans="1:24" x14ac:dyDescent="0.35">
      <c r="A271" s="41" t="s">
        <v>579</v>
      </c>
      <c r="B271" s="41" t="s">
        <v>461</v>
      </c>
      <c r="C271" s="41" t="s">
        <v>18</v>
      </c>
      <c r="D271" s="41" t="s">
        <v>40</v>
      </c>
      <c r="E271" s="41" t="s">
        <v>40</v>
      </c>
      <c r="F271" s="41" t="s">
        <v>759</v>
      </c>
      <c r="G271" s="41">
        <v>4</v>
      </c>
      <c r="H271" s="41">
        <v>6119.4826811845496</v>
      </c>
      <c r="I271" s="41">
        <v>16641</v>
      </c>
      <c r="J271" s="41">
        <v>42</v>
      </c>
      <c r="K271" s="41">
        <v>307.85849999999999</v>
      </c>
      <c r="L271" s="41">
        <v>0.77699999999999991</v>
      </c>
      <c r="M271" s="41">
        <v>8809</v>
      </c>
      <c r="N271" s="41">
        <v>2</v>
      </c>
      <c r="O271" s="41">
        <v>175.29910000000001</v>
      </c>
      <c r="P271" s="41">
        <v>3.9800000000000002E-2</v>
      </c>
      <c r="Q271" s="41">
        <v>3</v>
      </c>
      <c r="R271" s="41">
        <v>5.3699999999999998E-2</v>
      </c>
      <c r="S271" s="41">
        <v>14</v>
      </c>
      <c r="T271" s="41">
        <v>0.308</v>
      </c>
      <c r="U271" s="41">
        <v>16686</v>
      </c>
      <c r="V271" s="41">
        <v>308.68919999999997</v>
      </c>
      <c r="W271" s="41">
        <v>8825</v>
      </c>
      <c r="X271" s="41">
        <v>175.64690000000002</v>
      </c>
    </row>
    <row r="272" spans="1:24" x14ac:dyDescent="0.35">
      <c r="A272" s="41" t="s">
        <v>579</v>
      </c>
      <c r="B272" s="41" t="s">
        <v>461</v>
      </c>
      <c r="C272" s="41" t="s">
        <v>18</v>
      </c>
      <c r="D272" s="41" t="s">
        <v>40</v>
      </c>
      <c r="E272" s="41" t="s">
        <v>40</v>
      </c>
      <c r="F272" s="41" t="s">
        <v>758</v>
      </c>
      <c r="G272" s="41">
        <v>3</v>
      </c>
      <c r="H272" s="41">
        <v>6119.4826811845496</v>
      </c>
      <c r="I272" s="41">
        <v>8537</v>
      </c>
      <c r="J272" s="41">
        <v>56</v>
      </c>
      <c r="K272" s="41">
        <v>157.93449999999999</v>
      </c>
      <c r="L272" s="41">
        <v>1.036</v>
      </c>
      <c r="M272" s="41">
        <v>12020</v>
      </c>
      <c r="N272" s="41">
        <v>92</v>
      </c>
      <c r="O272" s="41">
        <v>239.19800000000001</v>
      </c>
      <c r="P272" s="41">
        <v>1.8308</v>
      </c>
      <c r="Q272" s="41">
        <v>0</v>
      </c>
      <c r="R272" s="41">
        <v>0</v>
      </c>
      <c r="S272" s="41">
        <v>0</v>
      </c>
      <c r="T272" s="41">
        <v>0</v>
      </c>
      <c r="U272" s="41">
        <v>8593</v>
      </c>
      <c r="V272" s="41">
        <v>158.97049999999999</v>
      </c>
      <c r="W272" s="41">
        <v>12112</v>
      </c>
      <c r="X272" s="41">
        <v>241.02880000000002</v>
      </c>
    </row>
    <row r="273" spans="1:24" x14ac:dyDescent="0.35">
      <c r="A273" s="41" t="s">
        <v>579</v>
      </c>
      <c r="B273" s="41" t="s">
        <v>461</v>
      </c>
      <c r="C273" s="41" t="s">
        <v>18</v>
      </c>
      <c r="D273" s="41" t="s">
        <v>40</v>
      </c>
      <c r="E273" s="41" t="s">
        <v>40</v>
      </c>
      <c r="F273" s="41" t="s">
        <v>767</v>
      </c>
      <c r="G273" s="41">
        <v>12</v>
      </c>
      <c r="H273" s="41">
        <v>6119.4826811845496</v>
      </c>
      <c r="I273" s="41">
        <v>8298</v>
      </c>
      <c r="J273" s="41">
        <v>27</v>
      </c>
      <c r="K273" s="41">
        <v>165.1302</v>
      </c>
      <c r="L273" s="41">
        <v>0.5373</v>
      </c>
      <c r="M273" s="41"/>
      <c r="N273" s="41"/>
      <c r="O273" s="41"/>
      <c r="P273" s="41"/>
      <c r="Q273" s="41">
        <v>0</v>
      </c>
      <c r="R273" s="41">
        <v>0</v>
      </c>
      <c r="S273" s="41"/>
      <c r="T273" s="41"/>
      <c r="U273" s="41">
        <v>8325</v>
      </c>
      <c r="V273" s="41">
        <v>165.66749999999999</v>
      </c>
      <c r="W273" s="41"/>
      <c r="X273" s="41"/>
    </row>
    <row r="274" spans="1:24" x14ac:dyDescent="0.35">
      <c r="A274" s="41" t="s">
        <v>579</v>
      </c>
      <c r="B274" s="41" t="s">
        <v>461</v>
      </c>
      <c r="C274" s="41" t="s">
        <v>18</v>
      </c>
      <c r="D274" s="41" t="s">
        <v>40</v>
      </c>
      <c r="E274" s="41" t="s">
        <v>40</v>
      </c>
      <c r="F274" s="41" t="s">
        <v>757</v>
      </c>
      <c r="G274" s="41">
        <v>2</v>
      </c>
      <c r="H274" s="41">
        <v>6119.4826811845496</v>
      </c>
      <c r="I274" s="41">
        <v>8436</v>
      </c>
      <c r="J274" s="41">
        <v>0</v>
      </c>
      <c r="K274" s="41">
        <v>156.066</v>
      </c>
      <c r="L274" s="41">
        <v>0</v>
      </c>
      <c r="M274" s="41">
        <v>9617</v>
      </c>
      <c r="N274" s="41">
        <v>19</v>
      </c>
      <c r="O274" s="41">
        <v>191.3783</v>
      </c>
      <c r="P274" s="41">
        <v>0.37809999999999999</v>
      </c>
      <c r="Q274" s="41">
        <v>0</v>
      </c>
      <c r="R274" s="41">
        <v>0</v>
      </c>
      <c r="S274" s="41">
        <v>0</v>
      </c>
      <c r="T274" s="41">
        <v>0</v>
      </c>
      <c r="U274" s="41">
        <v>8436</v>
      </c>
      <c r="V274" s="41">
        <v>156.066</v>
      </c>
      <c r="W274" s="41">
        <v>9636</v>
      </c>
      <c r="X274" s="41">
        <v>191.75639999999999</v>
      </c>
    </row>
    <row r="275" spans="1:24" x14ac:dyDescent="0.35">
      <c r="A275" s="41" t="s">
        <v>579</v>
      </c>
      <c r="B275" s="41" t="s">
        <v>461</v>
      </c>
      <c r="C275" s="41" t="s">
        <v>18</v>
      </c>
      <c r="D275" s="41" t="s">
        <v>40</v>
      </c>
      <c r="E275" s="41" t="s">
        <v>40</v>
      </c>
      <c r="F275" s="41" t="s">
        <v>763</v>
      </c>
      <c r="G275" s="41">
        <v>8</v>
      </c>
      <c r="H275" s="41">
        <v>6119.4826811845496</v>
      </c>
      <c r="I275" s="41">
        <v>18594</v>
      </c>
      <c r="J275" s="41">
        <v>20</v>
      </c>
      <c r="K275" s="41">
        <v>370.0206</v>
      </c>
      <c r="L275" s="41">
        <v>0.39800000000000002</v>
      </c>
      <c r="M275" s="41"/>
      <c r="N275" s="41"/>
      <c r="O275" s="41"/>
      <c r="P275" s="41"/>
      <c r="Q275" s="41">
        <v>10</v>
      </c>
      <c r="R275" s="41">
        <v>0.17899999999999999</v>
      </c>
      <c r="S275" s="41"/>
      <c r="T275" s="41"/>
      <c r="U275" s="41">
        <v>18624</v>
      </c>
      <c r="V275" s="41">
        <v>370.5976</v>
      </c>
      <c r="W275" s="41"/>
      <c r="X275" s="41"/>
    </row>
    <row r="276" spans="1:24" x14ac:dyDescent="0.35">
      <c r="A276" s="41" t="s">
        <v>579</v>
      </c>
      <c r="B276" s="41" t="s">
        <v>461</v>
      </c>
      <c r="C276" s="41" t="s">
        <v>18</v>
      </c>
      <c r="D276" s="41" t="s">
        <v>40</v>
      </c>
      <c r="E276" s="41" t="s">
        <v>40</v>
      </c>
      <c r="F276" s="41" t="s">
        <v>762</v>
      </c>
      <c r="G276" s="41">
        <v>7</v>
      </c>
      <c r="H276" s="41">
        <v>6119.4826811845496</v>
      </c>
      <c r="I276" s="41">
        <v>19921</v>
      </c>
      <c r="J276" s="41">
        <v>5</v>
      </c>
      <c r="K276" s="41">
        <v>396.42790000000002</v>
      </c>
      <c r="L276" s="41">
        <v>9.9500000000000005E-2</v>
      </c>
      <c r="M276" s="41">
        <v>0</v>
      </c>
      <c r="N276" s="41">
        <v>0</v>
      </c>
      <c r="O276" s="41">
        <v>0</v>
      </c>
      <c r="P276" s="41">
        <v>0</v>
      </c>
      <c r="Q276" s="41">
        <v>6</v>
      </c>
      <c r="R276" s="41">
        <v>0.1074</v>
      </c>
      <c r="S276" s="41">
        <v>0</v>
      </c>
      <c r="T276" s="41">
        <v>0</v>
      </c>
      <c r="U276" s="41">
        <v>19932</v>
      </c>
      <c r="V276" s="41">
        <v>396.63479999999998</v>
      </c>
      <c r="W276" s="41">
        <v>0</v>
      </c>
      <c r="X276" s="41">
        <v>0</v>
      </c>
    </row>
    <row r="277" spans="1:24" x14ac:dyDescent="0.35">
      <c r="A277" s="41" t="s">
        <v>579</v>
      </c>
      <c r="B277" s="41" t="s">
        <v>461</v>
      </c>
      <c r="C277" s="41" t="s">
        <v>18</v>
      </c>
      <c r="D277" s="41" t="s">
        <v>40</v>
      </c>
      <c r="E277" s="41" t="s">
        <v>40</v>
      </c>
      <c r="F277" s="41" t="s">
        <v>761</v>
      </c>
      <c r="G277" s="41">
        <v>6</v>
      </c>
      <c r="H277" s="41">
        <v>6119.4826811845496</v>
      </c>
      <c r="I277" s="41">
        <v>25205</v>
      </c>
      <c r="J277" s="41">
        <v>8</v>
      </c>
      <c r="K277" s="41">
        <v>501.57950000000005</v>
      </c>
      <c r="L277" s="41">
        <v>0.15920000000000001</v>
      </c>
      <c r="M277" s="41">
        <v>14553</v>
      </c>
      <c r="N277" s="41">
        <v>0</v>
      </c>
      <c r="O277" s="41">
        <v>327.4425</v>
      </c>
      <c r="P277" s="41">
        <v>0</v>
      </c>
      <c r="Q277" s="41">
        <v>4</v>
      </c>
      <c r="R277" s="41">
        <v>7.1599999999999997E-2</v>
      </c>
      <c r="S277" s="41">
        <v>0</v>
      </c>
      <c r="T277" s="41">
        <v>0</v>
      </c>
      <c r="U277" s="41">
        <v>25217</v>
      </c>
      <c r="V277" s="41">
        <v>501.81030000000004</v>
      </c>
      <c r="W277" s="41">
        <v>14553</v>
      </c>
      <c r="X277" s="41">
        <v>327.4425</v>
      </c>
    </row>
    <row r="278" spans="1:24" x14ac:dyDescent="0.35">
      <c r="A278" s="41" t="s">
        <v>562</v>
      </c>
      <c r="B278" s="41" t="s">
        <v>489</v>
      </c>
      <c r="C278" s="41" t="s">
        <v>18</v>
      </c>
      <c r="D278" s="41" t="s">
        <v>41</v>
      </c>
      <c r="E278" s="41" t="s">
        <v>41</v>
      </c>
      <c r="F278" s="41" t="s">
        <v>756</v>
      </c>
      <c r="G278" s="41">
        <v>1</v>
      </c>
      <c r="H278" s="41">
        <v>9747.2995012055508</v>
      </c>
      <c r="I278" s="41">
        <v>48705</v>
      </c>
      <c r="J278" s="41">
        <v>570</v>
      </c>
      <c r="K278" s="41">
        <v>901.0424999999999</v>
      </c>
      <c r="L278" s="41">
        <v>10.545</v>
      </c>
      <c r="M278" s="41">
        <v>12922</v>
      </c>
      <c r="N278" s="41">
        <v>909</v>
      </c>
      <c r="O278" s="41">
        <v>257.14780000000002</v>
      </c>
      <c r="P278" s="41">
        <v>18.089100000000002</v>
      </c>
      <c r="Q278" s="41">
        <v>0</v>
      </c>
      <c r="R278" s="41">
        <v>0</v>
      </c>
      <c r="S278" s="41">
        <v>1150</v>
      </c>
      <c r="T278" s="41">
        <v>25.3</v>
      </c>
      <c r="U278" s="41">
        <v>49275</v>
      </c>
      <c r="V278" s="41">
        <v>911.58749999999986</v>
      </c>
      <c r="W278" s="41">
        <v>14981</v>
      </c>
      <c r="X278" s="41">
        <v>300.5369</v>
      </c>
    </row>
    <row r="279" spans="1:24" x14ac:dyDescent="0.35">
      <c r="A279" s="41" t="s">
        <v>562</v>
      </c>
      <c r="B279" s="41" t="s">
        <v>489</v>
      </c>
      <c r="C279" s="41" t="s">
        <v>18</v>
      </c>
      <c r="D279" s="41" t="s">
        <v>41</v>
      </c>
      <c r="E279" s="41" t="s">
        <v>41</v>
      </c>
      <c r="F279" s="41" t="s">
        <v>760</v>
      </c>
      <c r="G279" s="41">
        <v>5</v>
      </c>
      <c r="H279" s="41">
        <v>9747.2995012055508</v>
      </c>
      <c r="I279" s="41">
        <v>5424</v>
      </c>
      <c r="J279" s="41">
        <v>1080</v>
      </c>
      <c r="K279" s="41">
        <v>100.34399999999999</v>
      </c>
      <c r="L279" s="41">
        <v>19.98</v>
      </c>
      <c r="M279" s="41">
        <v>13078</v>
      </c>
      <c r="N279" s="41">
        <v>6783</v>
      </c>
      <c r="O279" s="41">
        <v>260.25220000000002</v>
      </c>
      <c r="P279" s="41">
        <v>134.98170000000002</v>
      </c>
      <c r="Q279" s="41">
        <v>878</v>
      </c>
      <c r="R279" s="41">
        <v>15.716200000000001</v>
      </c>
      <c r="S279" s="41">
        <v>910</v>
      </c>
      <c r="T279" s="41">
        <v>20.02</v>
      </c>
      <c r="U279" s="41">
        <v>7382</v>
      </c>
      <c r="V279" s="41">
        <v>136.0402</v>
      </c>
      <c r="W279" s="41">
        <v>20771</v>
      </c>
      <c r="X279" s="41">
        <v>415.25390000000004</v>
      </c>
    </row>
    <row r="280" spans="1:24" x14ac:dyDescent="0.35">
      <c r="A280" s="41" t="s">
        <v>562</v>
      </c>
      <c r="B280" s="41" t="s">
        <v>489</v>
      </c>
      <c r="C280" s="41" t="s">
        <v>18</v>
      </c>
      <c r="D280" s="41" t="s">
        <v>41</v>
      </c>
      <c r="E280" s="41" t="s">
        <v>41</v>
      </c>
      <c r="F280" s="41" t="s">
        <v>764</v>
      </c>
      <c r="G280" s="41">
        <v>9</v>
      </c>
      <c r="H280" s="41">
        <v>9747.2995012055508</v>
      </c>
      <c r="I280" s="41">
        <v>15470</v>
      </c>
      <c r="J280" s="41">
        <v>3282</v>
      </c>
      <c r="K280" s="41">
        <v>307.85300000000001</v>
      </c>
      <c r="L280" s="41">
        <v>65.311800000000005</v>
      </c>
      <c r="M280" s="41"/>
      <c r="N280" s="41"/>
      <c r="O280" s="41"/>
      <c r="P280" s="41"/>
      <c r="Q280" s="41">
        <v>972</v>
      </c>
      <c r="R280" s="41">
        <v>17.398800000000001</v>
      </c>
      <c r="S280" s="41"/>
      <c r="T280" s="41"/>
      <c r="U280" s="41">
        <v>19724</v>
      </c>
      <c r="V280" s="41">
        <v>390.56360000000001</v>
      </c>
      <c r="W280" s="41"/>
      <c r="X280" s="41"/>
    </row>
    <row r="281" spans="1:24" x14ac:dyDescent="0.35">
      <c r="A281" s="41" t="s">
        <v>562</v>
      </c>
      <c r="B281" s="41" t="s">
        <v>489</v>
      </c>
      <c r="C281" s="41" t="s">
        <v>18</v>
      </c>
      <c r="D281" s="41" t="s">
        <v>41</v>
      </c>
      <c r="E281" s="41" t="s">
        <v>41</v>
      </c>
      <c r="F281" s="41" t="s">
        <v>766</v>
      </c>
      <c r="G281" s="41">
        <v>11</v>
      </c>
      <c r="H281" s="41">
        <v>9747.2995012055508</v>
      </c>
      <c r="I281" s="41">
        <v>23809</v>
      </c>
      <c r="J281" s="41">
        <v>2712</v>
      </c>
      <c r="K281" s="41">
        <v>473.79910000000001</v>
      </c>
      <c r="L281" s="41">
        <v>53.968800000000002</v>
      </c>
      <c r="M281" s="41"/>
      <c r="N281" s="41"/>
      <c r="O281" s="41"/>
      <c r="P281" s="41"/>
      <c r="Q281" s="41">
        <v>1440</v>
      </c>
      <c r="R281" s="41">
        <v>25.776</v>
      </c>
      <c r="S281" s="41"/>
      <c r="T281" s="41"/>
      <c r="U281" s="41">
        <v>27961</v>
      </c>
      <c r="V281" s="41">
        <v>553.54390000000001</v>
      </c>
      <c r="W281" s="41"/>
      <c r="X281" s="41"/>
    </row>
    <row r="282" spans="1:24" x14ac:dyDescent="0.35">
      <c r="A282" s="41" t="s">
        <v>562</v>
      </c>
      <c r="B282" s="41" t="s">
        <v>489</v>
      </c>
      <c r="C282" s="41" t="s">
        <v>18</v>
      </c>
      <c r="D282" s="41" t="s">
        <v>41</v>
      </c>
      <c r="E282" s="41" t="s">
        <v>41</v>
      </c>
      <c r="F282" s="41" t="s">
        <v>765</v>
      </c>
      <c r="G282" s="41">
        <v>10</v>
      </c>
      <c r="H282" s="41">
        <v>9747.2995012055508</v>
      </c>
      <c r="I282" s="41">
        <v>20804</v>
      </c>
      <c r="J282" s="41">
        <v>5651</v>
      </c>
      <c r="K282" s="41">
        <v>413.99960000000004</v>
      </c>
      <c r="L282" s="41">
        <v>112.45490000000001</v>
      </c>
      <c r="M282" s="41"/>
      <c r="N282" s="41"/>
      <c r="O282" s="41"/>
      <c r="P282" s="41"/>
      <c r="Q282" s="41">
        <v>1340</v>
      </c>
      <c r="R282" s="41">
        <v>23.986000000000001</v>
      </c>
      <c r="S282" s="41"/>
      <c r="T282" s="41"/>
      <c r="U282" s="41">
        <v>27795</v>
      </c>
      <c r="V282" s="41">
        <v>550.44050000000004</v>
      </c>
      <c r="W282" s="41"/>
      <c r="X282" s="41"/>
    </row>
    <row r="283" spans="1:24" x14ac:dyDescent="0.35">
      <c r="A283" s="41" t="s">
        <v>562</v>
      </c>
      <c r="B283" s="41" t="s">
        <v>489</v>
      </c>
      <c r="C283" s="41" t="s">
        <v>18</v>
      </c>
      <c r="D283" s="41" t="s">
        <v>41</v>
      </c>
      <c r="E283" s="41" t="s">
        <v>41</v>
      </c>
      <c r="F283" s="41" t="s">
        <v>759</v>
      </c>
      <c r="G283" s="41">
        <v>4</v>
      </c>
      <c r="H283" s="41">
        <v>9747.2995012055508</v>
      </c>
      <c r="I283" s="41">
        <v>6312</v>
      </c>
      <c r="J283" s="41">
        <v>619</v>
      </c>
      <c r="K283" s="41">
        <v>116.77199999999999</v>
      </c>
      <c r="L283" s="41">
        <v>11.451499999999999</v>
      </c>
      <c r="M283" s="41">
        <v>15983</v>
      </c>
      <c r="N283" s="41">
        <v>2203</v>
      </c>
      <c r="O283" s="41">
        <v>318.06170000000003</v>
      </c>
      <c r="P283" s="41">
        <v>43.839700000000001</v>
      </c>
      <c r="Q283" s="41">
        <v>796</v>
      </c>
      <c r="R283" s="41">
        <v>14.2484</v>
      </c>
      <c r="S283" s="41">
        <v>1204</v>
      </c>
      <c r="T283" s="41">
        <v>26.488</v>
      </c>
      <c r="U283" s="41">
        <v>7727</v>
      </c>
      <c r="V283" s="41">
        <v>142.47190000000001</v>
      </c>
      <c r="W283" s="41">
        <v>19390</v>
      </c>
      <c r="X283" s="41">
        <v>388.38940000000002</v>
      </c>
    </row>
    <row r="284" spans="1:24" x14ac:dyDescent="0.35">
      <c r="A284" s="41" t="s">
        <v>562</v>
      </c>
      <c r="B284" s="41" t="s">
        <v>489</v>
      </c>
      <c r="C284" s="41" t="s">
        <v>18</v>
      </c>
      <c r="D284" s="41" t="s">
        <v>41</v>
      </c>
      <c r="E284" s="41" t="s">
        <v>41</v>
      </c>
      <c r="F284" s="41" t="s">
        <v>758</v>
      </c>
      <c r="G284" s="41">
        <v>3</v>
      </c>
      <c r="H284" s="41">
        <v>9747.2995012055508</v>
      </c>
      <c r="I284" s="41">
        <v>7445</v>
      </c>
      <c r="J284" s="41">
        <v>181</v>
      </c>
      <c r="K284" s="41">
        <v>137.73249999999999</v>
      </c>
      <c r="L284" s="41">
        <v>3.3485</v>
      </c>
      <c r="M284" s="41">
        <v>13460</v>
      </c>
      <c r="N284" s="41">
        <v>5156</v>
      </c>
      <c r="O284" s="41">
        <v>267.85400000000004</v>
      </c>
      <c r="P284" s="41">
        <v>102.6044</v>
      </c>
      <c r="Q284" s="41">
        <v>0</v>
      </c>
      <c r="R284" s="41">
        <v>0</v>
      </c>
      <c r="S284" s="41">
        <v>1382</v>
      </c>
      <c r="T284" s="41">
        <v>30.404</v>
      </c>
      <c r="U284" s="41">
        <v>7626</v>
      </c>
      <c r="V284" s="41">
        <v>141.08099999999999</v>
      </c>
      <c r="W284" s="41">
        <v>19998</v>
      </c>
      <c r="X284" s="41">
        <v>400.86240000000004</v>
      </c>
    </row>
    <row r="285" spans="1:24" x14ac:dyDescent="0.35">
      <c r="A285" s="41" t="s">
        <v>562</v>
      </c>
      <c r="B285" s="41" t="s">
        <v>489</v>
      </c>
      <c r="C285" s="41" t="s">
        <v>18</v>
      </c>
      <c r="D285" s="41" t="s">
        <v>41</v>
      </c>
      <c r="E285" s="41" t="s">
        <v>41</v>
      </c>
      <c r="F285" s="41" t="s">
        <v>767</v>
      </c>
      <c r="G285" s="41">
        <v>12</v>
      </c>
      <c r="H285" s="41">
        <v>9747.2995012055508</v>
      </c>
      <c r="I285" s="41">
        <v>16269</v>
      </c>
      <c r="J285" s="41">
        <v>3919</v>
      </c>
      <c r="K285" s="41">
        <v>323.75310000000002</v>
      </c>
      <c r="L285" s="41">
        <v>77.988100000000003</v>
      </c>
      <c r="M285" s="41"/>
      <c r="N285" s="41"/>
      <c r="O285" s="41"/>
      <c r="P285" s="41"/>
      <c r="Q285" s="41">
        <v>1090</v>
      </c>
      <c r="R285" s="41">
        <v>19.510999999999999</v>
      </c>
      <c r="S285" s="41"/>
      <c r="T285" s="41"/>
      <c r="U285" s="41">
        <v>21278</v>
      </c>
      <c r="V285" s="41">
        <v>421.25220000000007</v>
      </c>
      <c r="W285" s="41"/>
      <c r="X285" s="41"/>
    </row>
    <row r="286" spans="1:24" x14ac:dyDescent="0.35">
      <c r="A286" s="41" t="s">
        <v>562</v>
      </c>
      <c r="B286" s="41" t="s">
        <v>489</v>
      </c>
      <c r="C286" s="41" t="s">
        <v>18</v>
      </c>
      <c r="D286" s="41" t="s">
        <v>41</v>
      </c>
      <c r="E286" s="41" t="s">
        <v>41</v>
      </c>
      <c r="F286" s="41" t="s">
        <v>757</v>
      </c>
      <c r="G286" s="41">
        <v>2</v>
      </c>
      <c r="H286" s="41">
        <v>9747.2995012055508</v>
      </c>
      <c r="I286" s="41">
        <v>9386</v>
      </c>
      <c r="J286" s="41">
        <v>381</v>
      </c>
      <c r="K286" s="41">
        <v>173.64099999999999</v>
      </c>
      <c r="L286" s="41">
        <v>7.0484999999999998</v>
      </c>
      <c r="M286" s="41">
        <v>10921</v>
      </c>
      <c r="N286" s="41">
        <v>2687</v>
      </c>
      <c r="O286" s="41">
        <v>217.3279</v>
      </c>
      <c r="P286" s="41">
        <v>53.471299999999999</v>
      </c>
      <c r="Q286" s="41">
        <v>0</v>
      </c>
      <c r="R286" s="41">
        <v>0</v>
      </c>
      <c r="S286" s="41">
        <v>1399</v>
      </c>
      <c r="T286" s="41">
        <v>30.777999999999999</v>
      </c>
      <c r="U286" s="41">
        <v>9767</v>
      </c>
      <c r="V286" s="41">
        <v>180.68949999999998</v>
      </c>
      <c r="W286" s="41">
        <v>15007</v>
      </c>
      <c r="X286" s="41">
        <v>301.5772</v>
      </c>
    </row>
    <row r="287" spans="1:24" x14ac:dyDescent="0.35">
      <c r="A287" s="41" t="s">
        <v>562</v>
      </c>
      <c r="B287" s="41" t="s">
        <v>489</v>
      </c>
      <c r="C287" s="41" t="s">
        <v>18</v>
      </c>
      <c r="D287" s="41" t="s">
        <v>41</v>
      </c>
      <c r="E287" s="41" t="s">
        <v>41</v>
      </c>
      <c r="F287" s="41" t="s">
        <v>763</v>
      </c>
      <c r="G287" s="41">
        <v>8</v>
      </c>
      <c r="H287" s="41">
        <v>9747.2995012055508</v>
      </c>
      <c r="I287" s="41">
        <v>16021</v>
      </c>
      <c r="J287" s="41">
        <v>1266</v>
      </c>
      <c r="K287" s="41">
        <v>318.81790000000001</v>
      </c>
      <c r="L287" s="41">
        <v>25.1934</v>
      </c>
      <c r="M287" s="41"/>
      <c r="N287" s="41"/>
      <c r="O287" s="41"/>
      <c r="P287" s="41"/>
      <c r="Q287" s="41">
        <v>1438</v>
      </c>
      <c r="R287" s="41">
        <v>25.740200000000002</v>
      </c>
      <c r="S287" s="41"/>
      <c r="T287" s="41"/>
      <c r="U287" s="41">
        <v>18725</v>
      </c>
      <c r="V287" s="41">
        <v>369.75150000000002</v>
      </c>
      <c r="W287" s="41"/>
      <c r="X287" s="41"/>
    </row>
    <row r="288" spans="1:24" x14ac:dyDescent="0.35">
      <c r="A288" s="41" t="s">
        <v>562</v>
      </c>
      <c r="B288" s="41" t="s">
        <v>489</v>
      </c>
      <c r="C288" s="41" t="s">
        <v>18</v>
      </c>
      <c r="D288" s="41" t="s">
        <v>41</v>
      </c>
      <c r="E288" s="41" t="s">
        <v>41</v>
      </c>
      <c r="F288" s="41" t="s">
        <v>762</v>
      </c>
      <c r="G288" s="41">
        <v>7</v>
      </c>
      <c r="H288" s="41">
        <v>9747.2995012055508</v>
      </c>
      <c r="I288" s="41">
        <v>10773</v>
      </c>
      <c r="J288" s="41">
        <v>5970</v>
      </c>
      <c r="K288" s="41">
        <v>214.3827</v>
      </c>
      <c r="L288" s="41">
        <v>118.80300000000001</v>
      </c>
      <c r="M288" s="41">
        <v>0</v>
      </c>
      <c r="N288" s="41">
        <v>2213</v>
      </c>
      <c r="O288" s="41">
        <v>0</v>
      </c>
      <c r="P288" s="41">
        <v>49.792499999999997</v>
      </c>
      <c r="Q288" s="41">
        <v>1312</v>
      </c>
      <c r="R288" s="41">
        <v>23.4848</v>
      </c>
      <c r="S288" s="41">
        <v>1696</v>
      </c>
      <c r="T288" s="41">
        <v>37.311999999999998</v>
      </c>
      <c r="U288" s="41">
        <v>18055</v>
      </c>
      <c r="V288" s="41">
        <v>356.6705</v>
      </c>
      <c r="W288" s="41">
        <v>3909</v>
      </c>
      <c r="X288" s="41">
        <v>87.104500000000002</v>
      </c>
    </row>
    <row r="289" spans="1:24" x14ac:dyDescent="0.35">
      <c r="A289" s="41" t="s">
        <v>562</v>
      </c>
      <c r="B289" s="41" t="s">
        <v>489</v>
      </c>
      <c r="C289" s="41" t="s">
        <v>18</v>
      </c>
      <c r="D289" s="41" t="s">
        <v>41</v>
      </c>
      <c r="E289" s="41" t="s">
        <v>41</v>
      </c>
      <c r="F289" s="41" t="s">
        <v>761</v>
      </c>
      <c r="G289" s="41">
        <v>6</v>
      </c>
      <c r="H289" s="41">
        <v>9747.2995012055508</v>
      </c>
      <c r="I289" s="41">
        <v>8072</v>
      </c>
      <c r="J289" s="41">
        <v>13133</v>
      </c>
      <c r="K289" s="41">
        <v>160.6328</v>
      </c>
      <c r="L289" s="41">
        <v>261.3467</v>
      </c>
      <c r="M289" s="41">
        <v>18116</v>
      </c>
      <c r="N289" s="41">
        <v>8702</v>
      </c>
      <c r="O289" s="41">
        <v>407.60999999999996</v>
      </c>
      <c r="P289" s="41">
        <v>195.79499999999999</v>
      </c>
      <c r="Q289" s="41">
        <v>1585</v>
      </c>
      <c r="R289" s="41">
        <v>28.371500000000001</v>
      </c>
      <c r="S289" s="41">
        <v>1378</v>
      </c>
      <c r="T289" s="41">
        <v>30.315999999999999</v>
      </c>
      <c r="U289" s="41">
        <v>22790</v>
      </c>
      <c r="V289" s="41">
        <v>450.35100000000006</v>
      </c>
      <c r="W289" s="41">
        <v>28196</v>
      </c>
      <c r="X289" s="41">
        <v>633.721</v>
      </c>
    </row>
    <row r="290" spans="1:24" x14ac:dyDescent="0.35">
      <c r="A290" s="41" t="s">
        <v>42</v>
      </c>
      <c r="B290" s="41" t="s">
        <v>472</v>
      </c>
      <c r="C290" s="41" t="s">
        <v>16</v>
      </c>
      <c r="D290" s="41" t="s">
        <v>43</v>
      </c>
      <c r="E290" s="41" t="s">
        <v>43</v>
      </c>
      <c r="F290" s="41" t="s">
        <v>756</v>
      </c>
      <c r="G290" s="41">
        <v>1</v>
      </c>
      <c r="H290" s="41">
        <v>6046.3996874875502</v>
      </c>
      <c r="I290" s="41">
        <v>2986</v>
      </c>
      <c r="J290" s="41">
        <v>0</v>
      </c>
      <c r="K290" s="41">
        <v>55.241</v>
      </c>
      <c r="L290" s="41">
        <v>0</v>
      </c>
      <c r="M290" s="41">
        <v>1601</v>
      </c>
      <c r="N290" s="41">
        <v>100</v>
      </c>
      <c r="O290" s="41">
        <v>31.859900000000003</v>
      </c>
      <c r="P290" s="41">
        <v>1.9900000000000002</v>
      </c>
      <c r="Q290" s="41">
        <v>13896</v>
      </c>
      <c r="R290" s="41">
        <v>248.73840000000001</v>
      </c>
      <c r="S290" s="41">
        <v>8818</v>
      </c>
      <c r="T290" s="41">
        <v>193.99600000000001</v>
      </c>
      <c r="U290" s="41">
        <v>16882</v>
      </c>
      <c r="V290" s="41">
        <v>303.9794</v>
      </c>
      <c r="W290" s="41">
        <v>10519</v>
      </c>
      <c r="X290" s="41">
        <v>227.84590000000003</v>
      </c>
    </row>
    <row r="291" spans="1:24" x14ac:dyDescent="0.35">
      <c r="A291" s="41" t="s">
        <v>42</v>
      </c>
      <c r="B291" s="41" t="s">
        <v>472</v>
      </c>
      <c r="C291" s="41" t="s">
        <v>16</v>
      </c>
      <c r="D291" s="41" t="s">
        <v>43</v>
      </c>
      <c r="E291" s="41" t="s">
        <v>43</v>
      </c>
      <c r="F291" s="41" t="s">
        <v>760</v>
      </c>
      <c r="G291" s="41">
        <v>5</v>
      </c>
      <c r="H291" s="41">
        <v>6046.3996874875502</v>
      </c>
      <c r="I291" s="41">
        <v>1497</v>
      </c>
      <c r="J291" s="41">
        <v>1</v>
      </c>
      <c r="K291" s="41">
        <v>27.694499999999998</v>
      </c>
      <c r="L291" s="41">
        <v>1.8499999999999999E-2</v>
      </c>
      <c r="M291" s="41">
        <v>1990</v>
      </c>
      <c r="N291" s="41">
        <v>803</v>
      </c>
      <c r="O291" s="41">
        <v>39.600999999999999</v>
      </c>
      <c r="P291" s="41">
        <v>15.979700000000001</v>
      </c>
      <c r="Q291" s="41">
        <v>9273</v>
      </c>
      <c r="R291" s="41">
        <v>165.98670000000001</v>
      </c>
      <c r="S291" s="41">
        <v>8429</v>
      </c>
      <c r="T291" s="41">
        <v>185.43799999999999</v>
      </c>
      <c r="U291" s="41">
        <v>10771</v>
      </c>
      <c r="V291" s="41">
        <v>193.69970000000001</v>
      </c>
      <c r="W291" s="41">
        <v>11222</v>
      </c>
      <c r="X291" s="41">
        <v>241.0187</v>
      </c>
    </row>
    <row r="292" spans="1:24" x14ac:dyDescent="0.35">
      <c r="A292" s="41" t="s">
        <v>42</v>
      </c>
      <c r="B292" s="41" t="s">
        <v>472</v>
      </c>
      <c r="C292" s="41" t="s">
        <v>16</v>
      </c>
      <c r="D292" s="41" t="s">
        <v>43</v>
      </c>
      <c r="E292" s="41" t="s">
        <v>43</v>
      </c>
      <c r="F292" s="41" t="s">
        <v>764</v>
      </c>
      <c r="G292" s="41">
        <v>9</v>
      </c>
      <c r="H292" s="41">
        <v>6046.3996874875502</v>
      </c>
      <c r="I292" s="41">
        <v>1364</v>
      </c>
      <c r="J292" s="41">
        <v>15</v>
      </c>
      <c r="K292" s="41">
        <v>27.143600000000003</v>
      </c>
      <c r="L292" s="41">
        <v>0.29849999999999999</v>
      </c>
      <c r="M292" s="41"/>
      <c r="N292" s="41"/>
      <c r="O292" s="41"/>
      <c r="P292" s="41"/>
      <c r="Q292" s="41">
        <v>10958</v>
      </c>
      <c r="R292" s="41">
        <v>196.1482</v>
      </c>
      <c r="S292" s="41"/>
      <c r="T292" s="41"/>
      <c r="U292" s="41">
        <v>12337</v>
      </c>
      <c r="V292" s="41">
        <v>223.59030000000001</v>
      </c>
      <c r="W292" s="41"/>
      <c r="X292" s="41"/>
    </row>
    <row r="293" spans="1:24" x14ac:dyDescent="0.35">
      <c r="A293" s="41" t="s">
        <v>42</v>
      </c>
      <c r="B293" s="41" t="s">
        <v>472</v>
      </c>
      <c r="C293" s="41" t="s">
        <v>16</v>
      </c>
      <c r="D293" s="41" t="s">
        <v>43</v>
      </c>
      <c r="E293" s="41" t="s">
        <v>43</v>
      </c>
      <c r="F293" s="41" t="s">
        <v>766</v>
      </c>
      <c r="G293" s="41">
        <v>11</v>
      </c>
      <c r="H293" s="41">
        <v>6046.3996874875502</v>
      </c>
      <c r="I293" s="41">
        <v>1206</v>
      </c>
      <c r="J293" s="41">
        <v>34</v>
      </c>
      <c r="K293" s="41">
        <v>23.999400000000001</v>
      </c>
      <c r="L293" s="41">
        <v>0.67660000000000009</v>
      </c>
      <c r="M293" s="41"/>
      <c r="N293" s="41"/>
      <c r="O293" s="41"/>
      <c r="P293" s="41"/>
      <c r="Q293" s="41">
        <v>10548</v>
      </c>
      <c r="R293" s="41">
        <v>188.8092</v>
      </c>
      <c r="S293" s="41"/>
      <c r="T293" s="41"/>
      <c r="U293" s="41">
        <v>11788</v>
      </c>
      <c r="V293" s="41">
        <v>213.48520000000002</v>
      </c>
      <c r="W293" s="41"/>
      <c r="X293" s="41"/>
    </row>
    <row r="294" spans="1:24" x14ac:dyDescent="0.35">
      <c r="A294" s="41" t="s">
        <v>42</v>
      </c>
      <c r="B294" s="41" t="s">
        <v>472</v>
      </c>
      <c r="C294" s="41" t="s">
        <v>16</v>
      </c>
      <c r="D294" s="41" t="s">
        <v>43</v>
      </c>
      <c r="E294" s="41" t="s">
        <v>43</v>
      </c>
      <c r="F294" s="41" t="s">
        <v>765</v>
      </c>
      <c r="G294" s="41">
        <v>10</v>
      </c>
      <c r="H294" s="41">
        <v>6046.3996874875502</v>
      </c>
      <c r="I294" s="41">
        <v>2498</v>
      </c>
      <c r="J294" s="41">
        <v>65</v>
      </c>
      <c r="K294" s="41">
        <v>49.7102</v>
      </c>
      <c r="L294" s="41">
        <v>1.2935000000000001</v>
      </c>
      <c r="M294" s="41"/>
      <c r="N294" s="41"/>
      <c r="O294" s="41"/>
      <c r="P294" s="41"/>
      <c r="Q294" s="41">
        <v>12649</v>
      </c>
      <c r="R294" s="41">
        <v>226.4171</v>
      </c>
      <c r="S294" s="41"/>
      <c r="T294" s="41"/>
      <c r="U294" s="41">
        <v>15212</v>
      </c>
      <c r="V294" s="41">
        <v>277.42079999999999</v>
      </c>
      <c r="W294" s="41"/>
      <c r="X294" s="41"/>
    </row>
    <row r="295" spans="1:24" x14ac:dyDescent="0.35">
      <c r="A295" s="41" t="s">
        <v>42</v>
      </c>
      <c r="B295" s="41" t="s">
        <v>472</v>
      </c>
      <c r="C295" s="41" t="s">
        <v>16</v>
      </c>
      <c r="D295" s="41" t="s">
        <v>43</v>
      </c>
      <c r="E295" s="41" t="s">
        <v>43</v>
      </c>
      <c r="F295" s="41" t="s">
        <v>759</v>
      </c>
      <c r="G295" s="41">
        <v>4</v>
      </c>
      <c r="H295" s="41">
        <v>6046.3996874875502</v>
      </c>
      <c r="I295" s="41">
        <v>896</v>
      </c>
      <c r="J295" s="41">
        <v>3</v>
      </c>
      <c r="K295" s="41">
        <v>16.576000000000001</v>
      </c>
      <c r="L295" s="41">
        <v>5.5499999999999994E-2</v>
      </c>
      <c r="M295" s="41">
        <v>3043</v>
      </c>
      <c r="N295" s="41">
        <v>139</v>
      </c>
      <c r="O295" s="41">
        <v>60.555700000000002</v>
      </c>
      <c r="P295" s="41">
        <v>2.7661000000000002</v>
      </c>
      <c r="Q295" s="41">
        <v>10059</v>
      </c>
      <c r="R295" s="41">
        <v>180.05609999999999</v>
      </c>
      <c r="S295" s="41">
        <v>9101</v>
      </c>
      <c r="T295" s="41">
        <v>200.22200000000001</v>
      </c>
      <c r="U295" s="41">
        <v>10958</v>
      </c>
      <c r="V295" s="41">
        <v>196.68759999999997</v>
      </c>
      <c r="W295" s="41">
        <v>12283</v>
      </c>
      <c r="X295" s="41">
        <v>263.54380000000003</v>
      </c>
    </row>
    <row r="296" spans="1:24" x14ac:dyDescent="0.35">
      <c r="A296" s="41" t="s">
        <v>42</v>
      </c>
      <c r="B296" s="41" t="s">
        <v>472</v>
      </c>
      <c r="C296" s="41" t="s">
        <v>16</v>
      </c>
      <c r="D296" s="41" t="s">
        <v>43</v>
      </c>
      <c r="E296" s="41" t="s">
        <v>43</v>
      </c>
      <c r="F296" s="41" t="s">
        <v>758</v>
      </c>
      <c r="G296" s="41">
        <v>3</v>
      </c>
      <c r="H296" s="41">
        <v>6046.3996874875502</v>
      </c>
      <c r="I296" s="41">
        <v>3019</v>
      </c>
      <c r="J296" s="41">
        <v>13</v>
      </c>
      <c r="K296" s="41">
        <v>55.851499999999994</v>
      </c>
      <c r="L296" s="41">
        <v>0.24049999999999999</v>
      </c>
      <c r="M296" s="41">
        <v>3833</v>
      </c>
      <c r="N296" s="41">
        <v>1501</v>
      </c>
      <c r="O296" s="41">
        <v>76.276700000000005</v>
      </c>
      <c r="P296" s="41">
        <v>29.869900000000001</v>
      </c>
      <c r="Q296" s="41">
        <v>23701</v>
      </c>
      <c r="R296" s="41">
        <v>424.24790000000002</v>
      </c>
      <c r="S296" s="41">
        <v>9590</v>
      </c>
      <c r="T296" s="41">
        <v>210.98</v>
      </c>
      <c r="U296" s="41">
        <v>26733</v>
      </c>
      <c r="V296" s="41">
        <v>480.3399</v>
      </c>
      <c r="W296" s="41">
        <v>14924</v>
      </c>
      <c r="X296" s="41">
        <v>317.1266</v>
      </c>
    </row>
    <row r="297" spans="1:24" x14ac:dyDescent="0.35">
      <c r="A297" s="41" t="s">
        <v>42</v>
      </c>
      <c r="B297" s="41" t="s">
        <v>472</v>
      </c>
      <c r="C297" s="41" t="s">
        <v>16</v>
      </c>
      <c r="D297" s="41" t="s">
        <v>43</v>
      </c>
      <c r="E297" s="41" t="s">
        <v>43</v>
      </c>
      <c r="F297" s="41" t="s">
        <v>767</v>
      </c>
      <c r="G297" s="41">
        <v>12</v>
      </c>
      <c r="H297" s="41">
        <v>6046.3996874875502</v>
      </c>
      <c r="I297" s="41">
        <v>1643</v>
      </c>
      <c r="J297" s="41">
        <v>59</v>
      </c>
      <c r="K297" s="41">
        <v>32.695700000000002</v>
      </c>
      <c r="L297" s="41">
        <v>1.1741000000000001</v>
      </c>
      <c r="M297" s="41"/>
      <c r="N297" s="41"/>
      <c r="O297" s="41"/>
      <c r="P297" s="41"/>
      <c r="Q297" s="41">
        <v>10796</v>
      </c>
      <c r="R297" s="41">
        <v>193.2484</v>
      </c>
      <c r="S297" s="41"/>
      <c r="T297" s="41"/>
      <c r="U297" s="41">
        <v>12498</v>
      </c>
      <c r="V297" s="41">
        <v>227.1182</v>
      </c>
      <c r="W297" s="41"/>
      <c r="X297" s="41"/>
    </row>
    <row r="298" spans="1:24" x14ac:dyDescent="0.35">
      <c r="A298" s="41" t="s">
        <v>42</v>
      </c>
      <c r="B298" s="41" t="s">
        <v>472</v>
      </c>
      <c r="C298" s="41" t="s">
        <v>16</v>
      </c>
      <c r="D298" s="41" t="s">
        <v>43</v>
      </c>
      <c r="E298" s="41" t="s">
        <v>43</v>
      </c>
      <c r="F298" s="41" t="s">
        <v>757</v>
      </c>
      <c r="G298" s="41">
        <v>2</v>
      </c>
      <c r="H298" s="41">
        <v>6046.3996874875502</v>
      </c>
      <c r="I298" s="41">
        <v>3138</v>
      </c>
      <c r="J298" s="41">
        <v>0</v>
      </c>
      <c r="K298" s="41">
        <v>58.052999999999997</v>
      </c>
      <c r="L298" s="41">
        <v>0</v>
      </c>
      <c r="M298" s="41">
        <v>1871</v>
      </c>
      <c r="N298" s="41">
        <v>1488</v>
      </c>
      <c r="O298" s="41">
        <v>37.232900000000001</v>
      </c>
      <c r="P298" s="41">
        <v>29.6112</v>
      </c>
      <c r="Q298" s="41">
        <v>4520</v>
      </c>
      <c r="R298" s="41">
        <v>80.908000000000001</v>
      </c>
      <c r="S298" s="41">
        <v>10371</v>
      </c>
      <c r="T298" s="41">
        <v>228.16200000000001</v>
      </c>
      <c r="U298" s="41">
        <v>7658</v>
      </c>
      <c r="V298" s="41">
        <v>138.96100000000001</v>
      </c>
      <c r="W298" s="41">
        <v>13730</v>
      </c>
      <c r="X298" s="41">
        <v>295.0061</v>
      </c>
    </row>
    <row r="299" spans="1:24" x14ac:dyDescent="0.35">
      <c r="A299" s="41" t="s">
        <v>42</v>
      </c>
      <c r="B299" s="41" t="s">
        <v>472</v>
      </c>
      <c r="C299" s="41" t="s">
        <v>16</v>
      </c>
      <c r="D299" s="41" t="s">
        <v>43</v>
      </c>
      <c r="E299" s="41" t="s">
        <v>43</v>
      </c>
      <c r="F299" s="41" t="s">
        <v>763</v>
      </c>
      <c r="G299" s="41">
        <v>8</v>
      </c>
      <c r="H299" s="41">
        <v>6046.3996874875502</v>
      </c>
      <c r="I299" s="41">
        <v>20195</v>
      </c>
      <c r="J299" s="41">
        <v>943</v>
      </c>
      <c r="K299" s="41">
        <v>401.88050000000004</v>
      </c>
      <c r="L299" s="41">
        <v>18.765700000000002</v>
      </c>
      <c r="M299" s="41"/>
      <c r="N299" s="41"/>
      <c r="O299" s="41"/>
      <c r="P299" s="41"/>
      <c r="Q299" s="41">
        <v>10969</v>
      </c>
      <c r="R299" s="41">
        <v>196.3451</v>
      </c>
      <c r="S299" s="41"/>
      <c r="T299" s="41"/>
      <c r="U299" s="41">
        <v>32107</v>
      </c>
      <c r="V299" s="41">
        <v>616.99130000000002</v>
      </c>
      <c r="W299" s="41"/>
      <c r="X299" s="41"/>
    </row>
    <row r="300" spans="1:24" x14ac:dyDescent="0.35">
      <c r="A300" s="41" t="s">
        <v>42</v>
      </c>
      <c r="B300" s="41" t="s">
        <v>472</v>
      </c>
      <c r="C300" s="41" t="s">
        <v>16</v>
      </c>
      <c r="D300" s="41" t="s">
        <v>43</v>
      </c>
      <c r="E300" s="41" t="s">
        <v>43</v>
      </c>
      <c r="F300" s="41" t="s">
        <v>762</v>
      </c>
      <c r="G300" s="41">
        <v>7</v>
      </c>
      <c r="H300" s="41">
        <v>6046.3996874875502</v>
      </c>
      <c r="I300" s="41">
        <v>1934</v>
      </c>
      <c r="J300" s="41">
        <v>1262</v>
      </c>
      <c r="K300" s="41">
        <v>38.486600000000003</v>
      </c>
      <c r="L300" s="41">
        <v>25.113800000000001</v>
      </c>
      <c r="M300" s="41">
        <v>0</v>
      </c>
      <c r="N300" s="41">
        <v>3021</v>
      </c>
      <c r="O300" s="41">
        <v>0</v>
      </c>
      <c r="P300" s="41">
        <v>67.972499999999997</v>
      </c>
      <c r="Q300" s="41">
        <v>10173</v>
      </c>
      <c r="R300" s="41">
        <v>182.0967</v>
      </c>
      <c r="S300" s="41">
        <v>9933</v>
      </c>
      <c r="T300" s="41">
        <v>218.52600000000001</v>
      </c>
      <c r="U300" s="41">
        <v>13369</v>
      </c>
      <c r="V300" s="41">
        <v>245.69710000000001</v>
      </c>
      <c r="W300" s="41">
        <v>12954</v>
      </c>
      <c r="X300" s="41">
        <v>286.49850000000004</v>
      </c>
    </row>
    <row r="301" spans="1:24" x14ac:dyDescent="0.35">
      <c r="A301" s="41" t="s">
        <v>42</v>
      </c>
      <c r="B301" s="41" t="s">
        <v>472</v>
      </c>
      <c r="C301" s="41" t="s">
        <v>16</v>
      </c>
      <c r="D301" s="41" t="s">
        <v>43</v>
      </c>
      <c r="E301" s="41" t="s">
        <v>43</v>
      </c>
      <c r="F301" s="41" t="s">
        <v>761</v>
      </c>
      <c r="G301" s="41">
        <v>6</v>
      </c>
      <c r="H301" s="41">
        <v>6046.3996874875502</v>
      </c>
      <c r="I301" s="41">
        <v>1314</v>
      </c>
      <c r="J301" s="41">
        <v>2125</v>
      </c>
      <c r="K301" s="41">
        <v>26.148600000000002</v>
      </c>
      <c r="L301" s="41">
        <v>42.287500000000001</v>
      </c>
      <c r="M301" s="41">
        <v>2876</v>
      </c>
      <c r="N301" s="41">
        <v>2463</v>
      </c>
      <c r="O301" s="41">
        <v>64.709999999999994</v>
      </c>
      <c r="P301" s="41">
        <v>55.417499999999997</v>
      </c>
      <c r="Q301" s="41">
        <v>9262</v>
      </c>
      <c r="R301" s="41">
        <v>165.78980000000001</v>
      </c>
      <c r="S301" s="41">
        <v>10469</v>
      </c>
      <c r="T301" s="41">
        <v>230.31800000000001</v>
      </c>
      <c r="U301" s="41">
        <v>12701</v>
      </c>
      <c r="V301" s="41">
        <v>234.22590000000002</v>
      </c>
      <c r="W301" s="41">
        <v>15808</v>
      </c>
      <c r="X301" s="41">
        <v>350.44550000000004</v>
      </c>
    </row>
    <row r="302" spans="1:24" x14ac:dyDescent="0.35">
      <c r="A302" s="41" t="s">
        <v>44</v>
      </c>
      <c r="B302" s="41" t="s">
        <v>472</v>
      </c>
      <c r="C302" s="41" t="s">
        <v>16</v>
      </c>
      <c r="D302" s="41" t="s">
        <v>45</v>
      </c>
      <c r="E302" s="41" t="s">
        <v>45</v>
      </c>
      <c r="F302" s="41" t="s">
        <v>756</v>
      </c>
      <c r="G302" s="41">
        <v>1</v>
      </c>
      <c r="H302" s="41">
        <v>8823.2460936737607</v>
      </c>
      <c r="I302" s="41">
        <v>3232</v>
      </c>
      <c r="J302" s="41">
        <v>2</v>
      </c>
      <c r="K302" s="41">
        <v>59.791999999999994</v>
      </c>
      <c r="L302" s="41">
        <v>3.6999999999999998E-2</v>
      </c>
      <c r="M302" s="41">
        <v>10573</v>
      </c>
      <c r="N302" s="41">
        <v>830</v>
      </c>
      <c r="O302" s="41">
        <v>210.40270000000001</v>
      </c>
      <c r="P302" s="41">
        <v>16.516999999999999</v>
      </c>
      <c r="Q302" s="41">
        <v>6247</v>
      </c>
      <c r="R302" s="41">
        <v>111.82129999999999</v>
      </c>
      <c r="S302" s="41">
        <v>7563</v>
      </c>
      <c r="T302" s="41">
        <v>166.386</v>
      </c>
      <c r="U302" s="41">
        <v>9481</v>
      </c>
      <c r="V302" s="41">
        <v>171.65029999999999</v>
      </c>
      <c r="W302" s="41">
        <v>18966</v>
      </c>
      <c r="X302" s="41">
        <v>393.3057</v>
      </c>
    </row>
    <row r="303" spans="1:24" x14ac:dyDescent="0.35">
      <c r="A303" s="41" t="s">
        <v>44</v>
      </c>
      <c r="B303" s="41" t="s">
        <v>472</v>
      </c>
      <c r="C303" s="41" t="s">
        <v>16</v>
      </c>
      <c r="D303" s="41" t="s">
        <v>45</v>
      </c>
      <c r="E303" s="41" t="s">
        <v>45</v>
      </c>
      <c r="F303" s="41" t="s">
        <v>760</v>
      </c>
      <c r="G303" s="41">
        <v>5</v>
      </c>
      <c r="H303" s="41">
        <v>8823.2460936737607</v>
      </c>
      <c r="I303" s="41">
        <v>8861</v>
      </c>
      <c r="J303" s="41">
        <v>146</v>
      </c>
      <c r="K303" s="41">
        <v>163.92849999999999</v>
      </c>
      <c r="L303" s="41">
        <v>2.7010000000000001</v>
      </c>
      <c r="M303" s="41">
        <v>7522</v>
      </c>
      <c r="N303" s="41">
        <v>2719</v>
      </c>
      <c r="O303" s="41">
        <v>149.68780000000001</v>
      </c>
      <c r="P303" s="41">
        <v>54.1081</v>
      </c>
      <c r="Q303" s="41">
        <v>9740</v>
      </c>
      <c r="R303" s="41">
        <v>174.346</v>
      </c>
      <c r="S303" s="41">
        <v>7539</v>
      </c>
      <c r="T303" s="41">
        <v>165.858</v>
      </c>
      <c r="U303" s="41">
        <v>18747</v>
      </c>
      <c r="V303" s="41">
        <v>340.97550000000001</v>
      </c>
      <c r="W303" s="41">
        <v>17780</v>
      </c>
      <c r="X303" s="41">
        <v>369.65390000000002</v>
      </c>
    </row>
    <row r="304" spans="1:24" x14ac:dyDescent="0.35">
      <c r="A304" s="41" t="s">
        <v>44</v>
      </c>
      <c r="B304" s="41" t="s">
        <v>472</v>
      </c>
      <c r="C304" s="41" t="s">
        <v>16</v>
      </c>
      <c r="D304" s="41" t="s">
        <v>45</v>
      </c>
      <c r="E304" s="41" t="s">
        <v>45</v>
      </c>
      <c r="F304" s="41" t="s">
        <v>764</v>
      </c>
      <c r="G304" s="41">
        <v>9</v>
      </c>
      <c r="H304" s="41">
        <v>8823.2460936737607</v>
      </c>
      <c r="I304" s="41">
        <v>11898</v>
      </c>
      <c r="J304" s="41">
        <v>1089</v>
      </c>
      <c r="K304" s="41">
        <v>236.77020000000002</v>
      </c>
      <c r="L304" s="41">
        <v>21.671100000000003</v>
      </c>
      <c r="M304" s="41"/>
      <c r="N304" s="41"/>
      <c r="O304" s="41"/>
      <c r="P304" s="41"/>
      <c r="Q304" s="41">
        <v>9473</v>
      </c>
      <c r="R304" s="41">
        <v>169.5667</v>
      </c>
      <c r="S304" s="41"/>
      <c r="T304" s="41"/>
      <c r="U304" s="41">
        <v>22460</v>
      </c>
      <c r="V304" s="41">
        <v>428.00800000000004</v>
      </c>
      <c r="W304" s="41"/>
      <c r="X304" s="41"/>
    </row>
    <row r="305" spans="1:24" x14ac:dyDescent="0.35">
      <c r="A305" s="41" t="s">
        <v>44</v>
      </c>
      <c r="B305" s="41" t="s">
        <v>472</v>
      </c>
      <c r="C305" s="41" t="s">
        <v>16</v>
      </c>
      <c r="D305" s="41" t="s">
        <v>45</v>
      </c>
      <c r="E305" s="41" t="s">
        <v>45</v>
      </c>
      <c r="F305" s="41" t="s">
        <v>766</v>
      </c>
      <c r="G305" s="41">
        <v>11</v>
      </c>
      <c r="H305" s="41">
        <v>8823.2460936737607</v>
      </c>
      <c r="I305" s="41">
        <v>11994</v>
      </c>
      <c r="J305" s="41">
        <v>1051</v>
      </c>
      <c r="K305" s="41">
        <v>238.6806</v>
      </c>
      <c r="L305" s="41">
        <v>20.914899999999999</v>
      </c>
      <c r="M305" s="41"/>
      <c r="N305" s="41"/>
      <c r="O305" s="41"/>
      <c r="P305" s="41"/>
      <c r="Q305" s="41">
        <v>8123</v>
      </c>
      <c r="R305" s="41">
        <v>145.40170000000001</v>
      </c>
      <c r="S305" s="41"/>
      <c r="T305" s="41"/>
      <c r="U305" s="41">
        <v>21168</v>
      </c>
      <c r="V305" s="41">
        <v>404.99720000000002</v>
      </c>
      <c r="W305" s="41"/>
      <c r="X305" s="41"/>
    </row>
    <row r="306" spans="1:24" x14ac:dyDescent="0.35">
      <c r="A306" s="41" t="s">
        <v>44</v>
      </c>
      <c r="B306" s="41" t="s">
        <v>472</v>
      </c>
      <c r="C306" s="41" t="s">
        <v>16</v>
      </c>
      <c r="D306" s="41" t="s">
        <v>45</v>
      </c>
      <c r="E306" s="41" t="s">
        <v>45</v>
      </c>
      <c r="F306" s="41" t="s">
        <v>765</v>
      </c>
      <c r="G306" s="41">
        <v>10</v>
      </c>
      <c r="H306" s="41">
        <v>8823.2460936737607</v>
      </c>
      <c r="I306" s="41">
        <v>9856</v>
      </c>
      <c r="J306" s="41">
        <v>2222</v>
      </c>
      <c r="K306" s="41">
        <v>196.1344</v>
      </c>
      <c r="L306" s="41">
        <v>44.217800000000004</v>
      </c>
      <c r="M306" s="41"/>
      <c r="N306" s="41"/>
      <c r="O306" s="41"/>
      <c r="P306" s="41"/>
      <c r="Q306" s="41">
        <v>10246</v>
      </c>
      <c r="R306" s="41">
        <v>183.4034</v>
      </c>
      <c r="S306" s="41"/>
      <c r="T306" s="41"/>
      <c r="U306" s="41">
        <v>22324</v>
      </c>
      <c r="V306" s="41">
        <v>423.75560000000002</v>
      </c>
      <c r="W306" s="41"/>
      <c r="X306" s="41"/>
    </row>
    <row r="307" spans="1:24" x14ac:dyDescent="0.35">
      <c r="A307" s="41" t="s">
        <v>44</v>
      </c>
      <c r="B307" s="41" t="s">
        <v>472</v>
      </c>
      <c r="C307" s="41" t="s">
        <v>16</v>
      </c>
      <c r="D307" s="41" t="s">
        <v>45</v>
      </c>
      <c r="E307" s="41" t="s">
        <v>45</v>
      </c>
      <c r="F307" s="41" t="s">
        <v>759</v>
      </c>
      <c r="G307" s="41">
        <v>4</v>
      </c>
      <c r="H307" s="41">
        <v>8823.2460936737607</v>
      </c>
      <c r="I307" s="41">
        <v>10915</v>
      </c>
      <c r="J307" s="41">
        <v>139</v>
      </c>
      <c r="K307" s="41">
        <v>201.92749999999998</v>
      </c>
      <c r="L307" s="41">
        <v>2.5714999999999999</v>
      </c>
      <c r="M307" s="41">
        <v>16581</v>
      </c>
      <c r="N307" s="41">
        <v>2048</v>
      </c>
      <c r="O307" s="41">
        <v>329.96190000000001</v>
      </c>
      <c r="P307" s="41">
        <v>40.755200000000002</v>
      </c>
      <c r="Q307" s="41">
        <v>13319</v>
      </c>
      <c r="R307" s="41">
        <v>238.4101</v>
      </c>
      <c r="S307" s="41">
        <v>8334</v>
      </c>
      <c r="T307" s="41">
        <v>183.34800000000001</v>
      </c>
      <c r="U307" s="41">
        <v>24373</v>
      </c>
      <c r="V307" s="41">
        <v>442.90909999999997</v>
      </c>
      <c r="W307" s="41">
        <v>26963</v>
      </c>
      <c r="X307" s="41">
        <v>554.06510000000003</v>
      </c>
    </row>
    <row r="308" spans="1:24" x14ac:dyDescent="0.35">
      <c r="A308" s="41" t="s">
        <v>44</v>
      </c>
      <c r="B308" s="41" t="s">
        <v>472</v>
      </c>
      <c r="C308" s="41" t="s">
        <v>16</v>
      </c>
      <c r="D308" s="41" t="s">
        <v>45</v>
      </c>
      <c r="E308" s="41" t="s">
        <v>45</v>
      </c>
      <c r="F308" s="41" t="s">
        <v>758</v>
      </c>
      <c r="G308" s="41">
        <v>3</v>
      </c>
      <c r="H308" s="41">
        <v>8823.2460936737607</v>
      </c>
      <c r="I308" s="41">
        <v>6201</v>
      </c>
      <c r="J308" s="41">
        <v>142</v>
      </c>
      <c r="K308" s="41">
        <v>114.71849999999999</v>
      </c>
      <c r="L308" s="41">
        <v>2.6269999999999998</v>
      </c>
      <c r="M308" s="41">
        <v>25533</v>
      </c>
      <c r="N308" s="41">
        <v>1324</v>
      </c>
      <c r="O308" s="41">
        <v>508.10670000000005</v>
      </c>
      <c r="P308" s="41">
        <v>26.3476</v>
      </c>
      <c r="Q308" s="41">
        <v>18257</v>
      </c>
      <c r="R308" s="41">
        <v>326.80029999999999</v>
      </c>
      <c r="S308" s="41">
        <v>9302</v>
      </c>
      <c r="T308" s="41">
        <v>204.64400000000001</v>
      </c>
      <c r="U308" s="41">
        <v>24600</v>
      </c>
      <c r="V308" s="41">
        <v>444.14580000000001</v>
      </c>
      <c r="W308" s="41">
        <v>36159</v>
      </c>
      <c r="X308" s="41">
        <v>739.09830000000011</v>
      </c>
    </row>
    <row r="309" spans="1:24" x14ac:dyDescent="0.35">
      <c r="A309" s="41" t="s">
        <v>44</v>
      </c>
      <c r="B309" s="41" t="s">
        <v>472</v>
      </c>
      <c r="C309" s="41" t="s">
        <v>16</v>
      </c>
      <c r="D309" s="41" t="s">
        <v>45</v>
      </c>
      <c r="E309" s="41" t="s">
        <v>45</v>
      </c>
      <c r="F309" s="41" t="s">
        <v>767</v>
      </c>
      <c r="G309" s="41">
        <v>12</v>
      </c>
      <c r="H309" s="41">
        <v>8823.2460936737607</v>
      </c>
      <c r="I309" s="41">
        <v>11017</v>
      </c>
      <c r="J309" s="41">
        <v>1590</v>
      </c>
      <c r="K309" s="41">
        <v>219.23830000000001</v>
      </c>
      <c r="L309" s="41">
        <v>31.641000000000002</v>
      </c>
      <c r="M309" s="41"/>
      <c r="N309" s="41"/>
      <c r="O309" s="41"/>
      <c r="P309" s="41"/>
      <c r="Q309" s="41">
        <v>9457</v>
      </c>
      <c r="R309" s="41">
        <v>169.28030000000001</v>
      </c>
      <c r="S309" s="41"/>
      <c r="T309" s="41"/>
      <c r="U309" s="41">
        <v>22064</v>
      </c>
      <c r="V309" s="41">
        <v>420.15960000000001</v>
      </c>
      <c r="W309" s="41"/>
      <c r="X309" s="41"/>
    </row>
    <row r="310" spans="1:24" x14ac:dyDescent="0.35">
      <c r="A310" s="41" t="s">
        <v>44</v>
      </c>
      <c r="B310" s="41" t="s">
        <v>472</v>
      </c>
      <c r="C310" s="41" t="s">
        <v>16</v>
      </c>
      <c r="D310" s="41" t="s">
        <v>45</v>
      </c>
      <c r="E310" s="41" t="s">
        <v>45</v>
      </c>
      <c r="F310" s="41" t="s">
        <v>757</v>
      </c>
      <c r="G310" s="41">
        <v>2</v>
      </c>
      <c r="H310" s="41">
        <v>8823.2460936737607</v>
      </c>
      <c r="I310" s="41">
        <v>4047</v>
      </c>
      <c r="J310" s="41">
        <v>11</v>
      </c>
      <c r="K310" s="41">
        <v>74.869500000000002</v>
      </c>
      <c r="L310" s="41">
        <v>0.20349999999999999</v>
      </c>
      <c r="M310" s="41">
        <v>8596</v>
      </c>
      <c r="N310" s="41">
        <v>1784</v>
      </c>
      <c r="O310" s="41">
        <v>171.06040000000002</v>
      </c>
      <c r="P310" s="41">
        <v>35.501600000000003</v>
      </c>
      <c r="Q310" s="41">
        <v>7870</v>
      </c>
      <c r="R310" s="41">
        <v>140.87299999999999</v>
      </c>
      <c r="S310" s="41">
        <v>7932</v>
      </c>
      <c r="T310" s="41">
        <v>174.50399999999999</v>
      </c>
      <c r="U310" s="41">
        <v>11928</v>
      </c>
      <c r="V310" s="41">
        <v>215.946</v>
      </c>
      <c r="W310" s="41">
        <v>18312</v>
      </c>
      <c r="X310" s="41">
        <v>381.06600000000003</v>
      </c>
    </row>
    <row r="311" spans="1:24" x14ac:dyDescent="0.35">
      <c r="A311" s="41" t="s">
        <v>44</v>
      </c>
      <c r="B311" s="41" t="s">
        <v>472</v>
      </c>
      <c r="C311" s="41" t="s">
        <v>16</v>
      </c>
      <c r="D311" s="41" t="s">
        <v>45</v>
      </c>
      <c r="E311" s="41" t="s">
        <v>45</v>
      </c>
      <c r="F311" s="41" t="s">
        <v>763</v>
      </c>
      <c r="G311" s="41">
        <v>8</v>
      </c>
      <c r="H311" s="41">
        <v>8823.2460936737607</v>
      </c>
      <c r="I311" s="41">
        <v>10640</v>
      </c>
      <c r="J311" s="41">
        <v>716</v>
      </c>
      <c r="K311" s="41">
        <v>211.73600000000002</v>
      </c>
      <c r="L311" s="41">
        <v>14.2484</v>
      </c>
      <c r="M311" s="41"/>
      <c r="N311" s="41"/>
      <c r="O311" s="41"/>
      <c r="P311" s="41"/>
      <c r="Q311" s="41">
        <v>13278</v>
      </c>
      <c r="R311" s="41">
        <v>237.67619999999999</v>
      </c>
      <c r="S311" s="41"/>
      <c r="T311" s="41"/>
      <c r="U311" s="41">
        <v>24634</v>
      </c>
      <c r="V311" s="41">
        <v>463.66060000000004</v>
      </c>
      <c r="W311" s="41"/>
      <c r="X311" s="41"/>
    </row>
    <row r="312" spans="1:24" x14ac:dyDescent="0.35">
      <c r="A312" s="41" t="s">
        <v>44</v>
      </c>
      <c r="B312" s="41" t="s">
        <v>472</v>
      </c>
      <c r="C312" s="41" t="s">
        <v>16</v>
      </c>
      <c r="D312" s="41" t="s">
        <v>45</v>
      </c>
      <c r="E312" s="41" t="s">
        <v>45</v>
      </c>
      <c r="F312" s="41" t="s">
        <v>762</v>
      </c>
      <c r="G312" s="41">
        <v>7</v>
      </c>
      <c r="H312" s="41">
        <v>8823.2460936737607</v>
      </c>
      <c r="I312" s="41">
        <v>9509</v>
      </c>
      <c r="J312" s="41">
        <v>2070</v>
      </c>
      <c r="K312" s="41">
        <v>189.22910000000002</v>
      </c>
      <c r="L312" s="41">
        <v>41.193000000000005</v>
      </c>
      <c r="M312" s="41">
        <v>0</v>
      </c>
      <c r="N312" s="41">
        <v>2536</v>
      </c>
      <c r="O312" s="41">
        <v>0</v>
      </c>
      <c r="P312" s="41">
        <v>57.059999999999995</v>
      </c>
      <c r="Q312" s="41">
        <v>17042</v>
      </c>
      <c r="R312" s="41">
        <v>305.05180000000001</v>
      </c>
      <c r="S312" s="41">
        <v>9689</v>
      </c>
      <c r="T312" s="41">
        <v>213.15799999999999</v>
      </c>
      <c r="U312" s="41">
        <v>28621</v>
      </c>
      <c r="V312" s="41">
        <v>535.47390000000007</v>
      </c>
      <c r="W312" s="41">
        <v>12225</v>
      </c>
      <c r="X312" s="41">
        <v>270.21799999999996</v>
      </c>
    </row>
    <row r="313" spans="1:24" x14ac:dyDescent="0.35">
      <c r="A313" s="41" t="s">
        <v>44</v>
      </c>
      <c r="B313" s="41" t="s">
        <v>472</v>
      </c>
      <c r="C313" s="41" t="s">
        <v>16</v>
      </c>
      <c r="D313" s="41" t="s">
        <v>45</v>
      </c>
      <c r="E313" s="41" t="s">
        <v>45</v>
      </c>
      <c r="F313" s="41" t="s">
        <v>761</v>
      </c>
      <c r="G313" s="41">
        <v>6</v>
      </c>
      <c r="H313" s="41">
        <v>8823.2460936737607</v>
      </c>
      <c r="I313" s="41">
        <v>9021</v>
      </c>
      <c r="J313" s="41">
        <v>544</v>
      </c>
      <c r="K313" s="41">
        <v>179.5179</v>
      </c>
      <c r="L313" s="41">
        <v>10.825600000000001</v>
      </c>
      <c r="M313" s="41">
        <v>7546</v>
      </c>
      <c r="N313" s="41">
        <v>3809</v>
      </c>
      <c r="O313" s="41">
        <v>169.785</v>
      </c>
      <c r="P313" s="41">
        <v>85.702500000000001</v>
      </c>
      <c r="Q313" s="41">
        <v>18859</v>
      </c>
      <c r="R313" s="41">
        <v>337.5761</v>
      </c>
      <c r="S313" s="41">
        <v>8323</v>
      </c>
      <c r="T313" s="41">
        <v>183.10599999999999</v>
      </c>
      <c r="U313" s="41">
        <v>28424</v>
      </c>
      <c r="V313" s="41">
        <v>527.91959999999995</v>
      </c>
      <c r="W313" s="41">
        <v>19678</v>
      </c>
      <c r="X313" s="41">
        <v>438.59350000000001</v>
      </c>
    </row>
    <row r="314" spans="1:24" x14ac:dyDescent="0.35">
      <c r="A314" s="41" t="s">
        <v>543</v>
      </c>
      <c r="B314" s="41" t="s">
        <v>532</v>
      </c>
      <c r="C314" s="41" t="s">
        <v>12</v>
      </c>
      <c r="D314" s="41" t="s">
        <v>46</v>
      </c>
      <c r="E314" s="41" t="s">
        <v>46</v>
      </c>
      <c r="F314" s="41" t="s">
        <v>756</v>
      </c>
      <c r="G314" s="41">
        <v>1</v>
      </c>
      <c r="H314" s="41">
        <v>7339.7230507295999</v>
      </c>
      <c r="I314" s="41">
        <v>2453</v>
      </c>
      <c r="J314" s="41">
        <v>0</v>
      </c>
      <c r="K314" s="41">
        <v>45.380499999999998</v>
      </c>
      <c r="L314" s="41">
        <v>0</v>
      </c>
      <c r="M314" s="41">
        <v>3452</v>
      </c>
      <c r="N314" s="41">
        <v>0</v>
      </c>
      <c r="O314" s="41">
        <v>68.694800000000001</v>
      </c>
      <c r="P314" s="41">
        <v>0</v>
      </c>
      <c r="Q314" s="41">
        <v>6713</v>
      </c>
      <c r="R314" s="41">
        <v>120.1627</v>
      </c>
      <c r="S314" s="41">
        <v>8222</v>
      </c>
      <c r="T314" s="41">
        <v>180.88399999999999</v>
      </c>
      <c r="U314" s="41">
        <v>9166</v>
      </c>
      <c r="V314" s="41">
        <v>165.54320000000001</v>
      </c>
      <c r="W314" s="41">
        <v>11674</v>
      </c>
      <c r="X314" s="41">
        <v>249.5788</v>
      </c>
    </row>
    <row r="315" spans="1:24" x14ac:dyDescent="0.35">
      <c r="A315" s="41" t="s">
        <v>543</v>
      </c>
      <c r="B315" s="41" t="s">
        <v>532</v>
      </c>
      <c r="C315" s="41" t="s">
        <v>12</v>
      </c>
      <c r="D315" s="41" t="s">
        <v>46</v>
      </c>
      <c r="E315" s="41" t="s">
        <v>46</v>
      </c>
      <c r="F315" s="41" t="s">
        <v>760</v>
      </c>
      <c r="G315" s="41">
        <v>5</v>
      </c>
      <c r="H315" s="41">
        <v>7339.7230507295999</v>
      </c>
      <c r="I315" s="41">
        <v>2009</v>
      </c>
      <c r="J315" s="41">
        <v>0</v>
      </c>
      <c r="K315" s="41">
        <v>37.166499999999999</v>
      </c>
      <c r="L315" s="41">
        <v>0</v>
      </c>
      <c r="M315" s="41">
        <v>1218</v>
      </c>
      <c r="N315" s="41">
        <v>0</v>
      </c>
      <c r="O315" s="41">
        <v>24.238200000000003</v>
      </c>
      <c r="P315" s="41">
        <v>0</v>
      </c>
      <c r="Q315" s="41">
        <v>21979</v>
      </c>
      <c r="R315" s="41">
        <v>393.42410000000001</v>
      </c>
      <c r="S315" s="41">
        <v>12227</v>
      </c>
      <c r="T315" s="41">
        <v>268.99400000000003</v>
      </c>
      <c r="U315" s="41">
        <v>23988</v>
      </c>
      <c r="V315" s="41">
        <v>430.59059999999999</v>
      </c>
      <c r="W315" s="41">
        <v>13445</v>
      </c>
      <c r="X315" s="41">
        <v>293.23220000000003</v>
      </c>
    </row>
    <row r="316" spans="1:24" x14ac:dyDescent="0.35">
      <c r="A316" s="41" t="s">
        <v>543</v>
      </c>
      <c r="B316" s="41" t="s">
        <v>532</v>
      </c>
      <c r="C316" s="41" t="s">
        <v>12</v>
      </c>
      <c r="D316" s="41" t="s">
        <v>46</v>
      </c>
      <c r="E316" s="41" t="s">
        <v>46</v>
      </c>
      <c r="F316" s="41" t="s">
        <v>764</v>
      </c>
      <c r="G316" s="41">
        <v>9</v>
      </c>
      <c r="H316" s="41">
        <v>7339.7230507295999</v>
      </c>
      <c r="I316" s="41">
        <v>3931</v>
      </c>
      <c r="J316" s="41">
        <v>4</v>
      </c>
      <c r="K316" s="41">
        <v>78.226900000000001</v>
      </c>
      <c r="L316" s="41">
        <v>7.9600000000000004E-2</v>
      </c>
      <c r="M316" s="41"/>
      <c r="N316" s="41"/>
      <c r="O316" s="41"/>
      <c r="P316" s="41"/>
      <c r="Q316" s="41">
        <v>10994</v>
      </c>
      <c r="R316" s="41">
        <v>196.79259999999999</v>
      </c>
      <c r="S316" s="41"/>
      <c r="T316" s="41"/>
      <c r="U316" s="41">
        <v>14929</v>
      </c>
      <c r="V316" s="41">
        <v>275.09910000000002</v>
      </c>
      <c r="W316" s="41"/>
      <c r="X316" s="41"/>
    </row>
    <row r="317" spans="1:24" x14ac:dyDescent="0.35">
      <c r="A317" s="41" t="s">
        <v>543</v>
      </c>
      <c r="B317" s="41" t="s">
        <v>532</v>
      </c>
      <c r="C317" s="41" t="s">
        <v>12</v>
      </c>
      <c r="D317" s="41" t="s">
        <v>46</v>
      </c>
      <c r="E317" s="41" t="s">
        <v>46</v>
      </c>
      <c r="F317" s="41" t="s">
        <v>766</v>
      </c>
      <c r="G317" s="41">
        <v>11</v>
      </c>
      <c r="H317" s="41">
        <v>7339.7230507295999</v>
      </c>
      <c r="I317" s="41">
        <v>5974</v>
      </c>
      <c r="J317" s="41">
        <v>55</v>
      </c>
      <c r="K317" s="41">
        <v>118.88260000000001</v>
      </c>
      <c r="L317" s="41">
        <v>1.0945</v>
      </c>
      <c r="M317" s="41"/>
      <c r="N317" s="41"/>
      <c r="O317" s="41"/>
      <c r="P317" s="41"/>
      <c r="Q317" s="41">
        <v>14410</v>
      </c>
      <c r="R317" s="41">
        <v>257.93900000000002</v>
      </c>
      <c r="S317" s="41"/>
      <c r="T317" s="41"/>
      <c r="U317" s="41">
        <v>20439</v>
      </c>
      <c r="V317" s="41">
        <v>377.91610000000003</v>
      </c>
      <c r="W317" s="41"/>
      <c r="X317" s="41"/>
    </row>
    <row r="318" spans="1:24" x14ac:dyDescent="0.35">
      <c r="A318" s="41" t="s">
        <v>543</v>
      </c>
      <c r="B318" s="41" t="s">
        <v>532</v>
      </c>
      <c r="C318" s="41" t="s">
        <v>12</v>
      </c>
      <c r="D318" s="41" t="s">
        <v>46</v>
      </c>
      <c r="E318" s="41" t="s">
        <v>46</v>
      </c>
      <c r="F318" s="41" t="s">
        <v>765</v>
      </c>
      <c r="G318" s="41">
        <v>10</v>
      </c>
      <c r="H318" s="41">
        <v>7339.7230507295999</v>
      </c>
      <c r="I318" s="41">
        <v>3202</v>
      </c>
      <c r="J318" s="41">
        <v>21</v>
      </c>
      <c r="K318" s="41">
        <v>63.719800000000006</v>
      </c>
      <c r="L318" s="41">
        <v>0.41790000000000005</v>
      </c>
      <c r="M318" s="41"/>
      <c r="N318" s="41"/>
      <c r="O318" s="41"/>
      <c r="P318" s="41"/>
      <c r="Q318" s="41">
        <v>17901</v>
      </c>
      <c r="R318" s="41">
        <v>320.42790000000002</v>
      </c>
      <c r="S318" s="41"/>
      <c r="T318" s="41"/>
      <c r="U318" s="41">
        <v>21124</v>
      </c>
      <c r="V318" s="41">
        <v>384.56560000000002</v>
      </c>
      <c r="W318" s="41"/>
      <c r="X318" s="41"/>
    </row>
    <row r="319" spans="1:24" x14ac:dyDescent="0.35">
      <c r="A319" s="41" t="s">
        <v>543</v>
      </c>
      <c r="B319" s="41" t="s">
        <v>532</v>
      </c>
      <c r="C319" s="41" t="s">
        <v>12</v>
      </c>
      <c r="D319" s="41" t="s">
        <v>46</v>
      </c>
      <c r="E319" s="41" t="s">
        <v>46</v>
      </c>
      <c r="F319" s="41" t="s">
        <v>759</v>
      </c>
      <c r="G319" s="41">
        <v>4</v>
      </c>
      <c r="H319" s="41">
        <v>7339.7230507295999</v>
      </c>
      <c r="I319" s="41">
        <v>2298</v>
      </c>
      <c r="J319" s="41">
        <v>0</v>
      </c>
      <c r="K319" s="41">
        <v>42.512999999999998</v>
      </c>
      <c r="L319" s="41">
        <v>0</v>
      </c>
      <c r="M319" s="41">
        <v>1534</v>
      </c>
      <c r="N319" s="41">
        <v>0</v>
      </c>
      <c r="O319" s="41">
        <v>30.526600000000002</v>
      </c>
      <c r="P319" s="41">
        <v>0</v>
      </c>
      <c r="Q319" s="41">
        <v>7732</v>
      </c>
      <c r="R319" s="41">
        <v>138.40280000000001</v>
      </c>
      <c r="S319" s="41">
        <v>13149</v>
      </c>
      <c r="T319" s="41">
        <v>289.27800000000002</v>
      </c>
      <c r="U319" s="41">
        <v>10030</v>
      </c>
      <c r="V319" s="41">
        <v>180.91580000000002</v>
      </c>
      <c r="W319" s="41">
        <v>14683</v>
      </c>
      <c r="X319" s="41">
        <v>319.80460000000005</v>
      </c>
    </row>
    <row r="320" spans="1:24" x14ac:dyDescent="0.35">
      <c r="A320" s="41" t="s">
        <v>543</v>
      </c>
      <c r="B320" s="41" t="s">
        <v>532</v>
      </c>
      <c r="C320" s="41" t="s">
        <v>12</v>
      </c>
      <c r="D320" s="41" t="s">
        <v>46</v>
      </c>
      <c r="E320" s="41" t="s">
        <v>46</v>
      </c>
      <c r="F320" s="41" t="s">
        <v>758</v>
      </c>
      <c r="G320" s="41">
        <v>3</v>
      </c>
      <c r="H320" s="41">
        <v>7339.7230507295999</v>
      </c>
      <c r="I320" s="41">
        <v>2321</v>
      </c>
      <c r="J320" s="41">
        <v>0</v>
      </c>
      <c r="K320" s="41">
        <v>42.938499999999998</v>
      </c>
      <c r="L320" s="41">
        <v>0</v>
      </c>
      <c r="M320" s="41">
        <v>2425</v>
      </c>
      <c r="N320" s="41">
        <v>4</v>
      </c>
      <c r="O320" s="41">
        <v>48.2575</v>
      </c>
      <c r="P320" s="41">
        <v>7.9600000000000004E-2</v>
      </c>
      <c r="Q320" s="41">
        <v>7788</v>
      </c>
      <c r="R320" s="41">
        <v>139.40520000000001</v>
      </c>
      <c r="S320" s="41">
        <v>10013</v>
      </c>
      <c r="T320" s="41">
        <v>220.286</v>
      </c>
      <c r="U320" s="41">
        <v>10109</v>
      </c>
      <c r="V320" s="41">
        <v>182.34370000000001</v>
      </c>
      <c r="W320" s="41">
        <v>12442</v>
      </c>
      <c r="X320" s="41">
        <v>268.62310000000002</v>
      </c>
    </row>
    <row r="321" spans="1:24" x14ac:dyDescent="0.35">
      <c r="A321" s="41" t="s">
        <v>543</v>
      </c>
      <c r="B321" s="41" t="s">
        <v>532</v>
      </c>
      <c r="C321" s="41" t="s">
        <v>12</v>
      </c>
      <c r="D321" s="41" t="s">
        <v>46</v>
      </c>
      <c r="E321" s="41" t="s">
        <v>46</v>
      </c>
      <c r="F321" s="41" t="s">
        <v>767</v>
      </c>
      <c r="G321" s="41">
        <v>12</v>
      </c>
      <c r="H321" s="41">
        <v>7339.7230507295999</v>
      </c>
      <c r="I321" s="41">
        <v>5400</v>
      </c>
      <c r="J321" s="41">
        <v>0</v>
      </c>
      <c r="K321" s="41">
        <v>107.46000000000001</v>
      </c>
      <c r="L321" s="41">
        <v>0</v>
      </c>
      <c r="M321" s="41"/>
      <c r="N321" s="41"/>
      <c r="O321" s="41"/>
      <c r="P321" s="41"/>
      <c r="Q321" s="41">
        <v>11848</v>
      </c>
      <c r="R321" s="41">
        <v>212.07919999999999</v>
      </c>
      <c r="S321" s="41"/>
      <c r="T321" s="41"/>
      <c r="U321" s="41">
        <v>17248</v>
      </c>
      <c r="V321" s="41">
        <v>319.53919999999999</v>
      </c>
      <c r="W321" s="41"/>
      <c r="X321" s="41"/>
    </row>
    <row r="322" spans="1:24" x14ac:dyDescent="0.35">
      <c r="A322" s="41" t="s">
        <v>543</v>
      </c>
      <c r="B322" s="41" t="s">
        <v>532</v>
      </c>
      <c r="C322" s="41" t="s">
        <v>12</v>
      </c>
      <c r="D322" s="41" t="s">
        <v>46</v>
      </c>
      <c r="E322" s="41" t="s">
        <v>46</v>
      </c>
      <c r="F322" s="41" t="s">
        <v>757</v>
      </c>
      <c r="G322" s="41">
        <v>2</v>
      </c>
      <c r="H322" s="41">
        <v>7339.7230507295999</v>
      </c>
      <c r="I322" s="41">
        <v>2575</v>
      </c>
      <c r="J322" s="41">
        <v>65</v>
      </c>
      <c r="K322" s="41">
        <v>47.637499999999996</v>
      </c>
      <c r="L322" s="41">
        <v>1.2024999999999999</v>
      </c>
      <c r="M322" s="41">
        <v>2508</v>
      </c>
      <c r="N322" s="41">
        <v>0</v>
      </c>
      <c r="O322" s="41">
        <v>49.909200000000006</v>
      </c>
      <c r="P322" s="41">
        <v>0</v>
      </c>
      <c r="Q322" s="41">
        <v>8509</v>
      </c>
      <c r="R322" s="41">
        <v>152.31110000000001</v>
      </c>
      <c r="S322" s="41">
        <v>8843</v>
      </c>
      <c r="T322" s="41">
        <v>194.54599999999999</v>
      </c>
      <c r="U322" s="41">
        <v>11149</v>
      </c>
      <c r="V322" s="41">
        <v>201.15110000000001</v>
      </c>
      <c r="W322" s="41">
        <v>11351</v>
      </c>
      <c r="X322" s="41">
        <v>244.45519999999999</v>
      </c>
    </row>
    <row r="323" spans="1:24" x14ac:dyDescent="0.35">
      <c r="A323" s="41" t="s">
        <v>543</v>
      </c>
      <c r="B323" s="41" t="s">
        <v>532</v>
      </c>
      <c r="C323" s="41" t="s">
        <v>12</v>
      </c>
      <c r="D323" s="41" t="s">
        <v>46</v>
      </c>
      <c r="E323" s="41" t="s">
        <v>46</v>
      </c>
      <c r="F323" s="41" t="s">
        <v>763</v>
      </c>
      <c r="G323" s="41">
        <v>8</v>
      </c>
      <c r="H323" s="41">
        <v>7339.7230507295999</v>
      </c>
      <c r="I323" s="41">
        <v>2204</v>
      </c>
      <c r="J323" s="41">
        <v>0</v>
      </c>
      <c r="K323" s="41">
        <v>43.8596</v>
      </c>
      <c r="L323" s="41">
        <v>0</v>
      </c>
      <c r="M323" s="41"/>
      <c r="N323" s="41"/>
      <c r="O323" s="41"/>
      <c r="P323" s="41"/>
      <c r="Q323" s="41">
        <v>15720</v>
      </c>
      <c r="R323" s="41">
        <v>281.38799999999998</v>
      </c>
      <c r="S323" s="41"/>
      <c r="T323" s="41"/>
      <c r="U323" s="41">
        <v>17924</v>
      </c>
      <c r="V323" s="41">
        <v>325.24759999999998</v>
      </c>
      <c r="W323" s="41"/>
      <c r="X323" s="41"/>
    </row>
    <row r="324" spans="1:24" x14ac:dyDescent="0.35">
      <c r="A324" s="41" t="s">
        <v>543</v>
      </c>
      <c r="B324" s="41" t="s">
        <v>532</v>
      </c>
      <c r="C324" s="41" t="s">
        <v>12</v>
      </c>
      <c r="D324" s="41" t="s">
        <v>46</v>
      </c>
      <c r="E324" s="41" t="s">
        <v>46</v>
      </c>
      <c r="F324" s="41" t="s">
        <v>762</v>
      </c>
      <c r="G324" s="41">
        <v>7</v>
      </c>
      <c r="H324" s="41">
        <v>7339.7230507295999</v>
      </c>
      <c r="I324" s="41">
        <v>2281</v>
      </c>
      <c r="J324" s="41">
        <v>0</v>
      </c>
      <c r="K324" s="41">
        <v>45.3919</v>
      </c>
      <c r="L324" s="41">
        <v>0</v>
      </c>
      <c r="M324" s="41">
        <v>0</v>
      </c>
      <c r="N324" s="41">
        <v>0</v>
      </c>
      <c r="O324" s="41">
        <v>0</v>
      </c>
      <c r="P324" s="41">
        <v>0</v>
      </c>
      <c r="Q324" s="41">
        <v>18085</v>
      </c>
      <c r="R324" s="41">
        <v>323.72149999999999</v>
      </c>
      <c r="S324" s="41">
        <v>20951</v>
      </c>
      <c r="T324" s="41">
        <v>460.92200000000003</v>
      </c>
      <c r="U324" s="41">
        <v>20366</v>
      </c>
      <c r="V324" s="41">
        <v>369.11340000000001</v>
      </c>
      <c r="W324" s="41">
        <v>20951</v>
      </c>
      <c r="X324" s="41">
        <v>460.92200000000003</v>
      </c>
    </row>
    <row r="325" spans="1:24" x14ac:dyDescent="0.35">
      <c r="A325" s="41" t="s">
        <v>543</v>
      </c>
      <c r="B325" s="41" t="s">
        <v>532</v>
      </c>
      <c r="C325" s="41" t="s">
        <v>12</v>
      </c>
      <c r="D325" s="41" t="s">
        <v>46</v>
      </c>
      <c r="E325" s="41" t="s">
        <v>46</v>
      </c>
      <c r="F325" s="41" t="s">
        <v>761</v>
      </c>
      <c r="G325" s="41">
        <v>6</v>
      </c>
      <c r="H325" s="41">
        <v>7339.7230507295999</v>
      </c>
      <c r="I325" s="41">
        <v>2285</v>
      </c>
      <c r="J325" s="41">
        <v>0</v>
      </c>
      <c r="K325" s="41">
        <v>45.471499999999999</v>
      </c>
      <c r="L325" s="41">
        <v>0</v>
      </c>
      <c r="M325" s="41">
        <v>976</v>
      </c>
      <c r="N325" s="41">
        <v>0</v>
      </c>
      <c r="O325" s="41">
        <v>21.96</v>
      </c>
      <c r="P325" s="41">
        <v>0</v>
      </c>
      <c r="Q325" s="41">
        <v>16044</v>
      </c>
      <c r="R325" s="41">
        <v>287.18759999999997</v>
      </c>
      <c r="S325" s="41">
        <v>16120</v>
      </c>
      <c r="T325" s="41">
        <v>354.64</v>
      </c>
      <c r="U325" s="41">
        <v>18329</v>
      </c>
      <c r="V325" s="41">
        <v>332.65909999999997</v>
      </c>
      <c r="W325" s="41">
        <v>17096</v>
      </c>
      <c r="X325" s="41">
        <v>376.59999999999997</v>
      </c>
    </row>
    <row r="326" spans="1:24" x14ac:dyDescent="0.35">
      <c r="A326" s="41" t="s">
        <v>47</v>
      </c>
      <c r="B326" s="41" t="s">
        <v>477</v>
      </c>
      <c r="C326" s="41" t="s">
        <v>29</v>
      </c>
      <c r="D326" s="41" t="s">
        <v>48</v>
      </c>
      <c r="E326" s="41" t="s">
        <v>48</v>
      </c>
      <c r="F326" s="41" t="s">
        <v>756</v>
      </c>
      <c r="G326" s="41">
        <v>1</v>
      </c>
      <c r="H326" s="41">
        <v>3935.50443100444</v>
      </c>
      <c r="I326" s="41">
        <v>1882</v>
      </c>
      <c r="J326" s="41">
        <v>0</v>
      </c>
      <c r="K326" s="41">
        <v>34.817</v>
      </c>
      <c r="L326" s="41">
        <v>0</v>
      </c>
      <c r="M326" s="41">
        <v>1642</v>
      </c>
      <c r="N326" s="41">
        <v>0</v>
      </c>
      <c r="O326" s="41">
        <v>32.675800000000002</v>
      </c>
      <c r="P326" s="41">
        <v>0</v>
      </c>
      <c r="Q326" s="41">
        <v>1821</v>
      </c>
      <c r="R326" s="41">
        <v>32.5959</v>
      </c>
      <c r="S326" s="41">
        <v>1725</v>
      </c>
      <c r="T326" s="41">
        <v>37.950000000000003</v>
      </c>
      <c r="U326" s="41">
        <v>3703</v>
      </c>
      <c r="V326" s="41">
        <v>67.412900000000008</v>
      </c>
      <c r="W326" s="41">
        <v>3367</v>
      </c>
      <c r="X326" s="41">
        <v>70.625799999999998</v>
      </c>
    </row>
    <row r="327" spans="1:24" x14ac:dyDescent="0.35">
      <c r="A327" s="41" t="s">
        <v>47</v>
      </c>
      <c r="B327" s="41" t="s">
        <v>477</v>
      </c>
      <c r="C327" s="41" t="s">
        <v>29</v>
      </c>
      <c r="D327" s="41" t="s">
        <v>48</v>
      </c>
      <c r="E327" s="41" t="s">
        <v>48</v>
      </c>
      <c r="F327" s="41" t="s">
        <v>760</v>
      </c>
      <c r="G327" s="41">
        <v>5</v>
      </c>
      <c r="H327" s="41">
        <v>3935.50443100444</v>
      </c>
      <c r="I327" s="41">
        <v>2571</v>
      </c>
      <c r="J327" s="41">
        <v>0</v>
      </c>
      <c r="K327" s="41">
        <v>47.563499999999998</v>
      </c>
      <c r="L327" s="41">
        <v>0</v>
      </c>
      <c r="M327" s="41">
        <v>2324</v>
      </c>
      <c r="N327" s="41">
        <v>0</v>
      </c>
      <c r="O327" s="41">
        <v>46.247600000000006</v>
      </c>
      <c r="P327" s="41">
        <v>0</v>
      </c>
      <c r="Q327" s="41">
        <v>1901</v>
      </c>
      <c r="R327" s="41">
        <v>34.027900000000002</v>
      </c>
      <c r="S327" s="41">
        <v>4030</v>
      </c>
      <c r="T327" s="41">
        <v>88.66</v>
      </c>
      <c r="U327" s="41">
        <v>4472</v>
      </c>
      <c r="V327" s="41">
        <v>81.591399999999993</v>
      </c>
      <c r="W327" s="41">
        <v>6354</v>
      </c>
      <c r="X327" s="41">
        <v>134.9076</v>
      </c>
    </row>
    <row r="328" spans="1:24" x14ac:dyDescent="0.35">
      <c r="A328" s="41" t="s">
        <v>47</v>
      </c>
      <c r="B328" s="41" t="s">
        <v>477</v>
      </c>
      <c r="C328" s="41" t="s">
        <v>29</v>
      </c>
      <c r="D328" s="41" t="s">
        <v>48</v>
      </c>
      <c r="E328" s="41" t="s">
        <v>48</v>
      </c>
      <c r="F328" s="41" t="s">
        <v>764</v>
      </c>
      <c r="G328" s="41">
        <v>9</v>
      </c>
      <c r="H328" s="41">
        <v>3935.50443100444</v>
      </c>
      <c r="I328" s="41">
        <v>2187</v>
      </c>
      <c r="J328" s="41">
        <v>0</v>
      </c>
      <c r="K328" s="41">
        <v>43.521300000000004</v>
      </c>
      <c r="L328" s="41">
        <v>0</v>
      </c>
      <c r="M328" s="41"/>
      <c r="N328" s="41"/>
      <c r="O328" s="41"/>
      <c r="P328" s="41"/>
      <c r="Q328" s="41">
        <v>2173</v>
      </c>
      <c r="R328" s="41">
        <v>38.896700000000003</v>
      </c>
      <c r="S328" s="41"/>
      <c r="T328" s="41"/>
      <c r="U328" s="41">
        <v>4360</v>
      </c>
      <c r="V328" s="41">
        <v>82.418000000000006</v>
      </c>
      <c r="W328" s="41"/>
      <c r="X328" s="41"/>
    </row>
    <row r="329" spans="1:24" x14ac:dyDescent="0.35">
      <c r="A329" s="41" t="s">
        <v>47</v>
      </c>
      <c r="B329" s="41" t="s">
        <v>477</v>
      </c>
      <c r="C329" s="41" t="s">
        <v>29</v>
      </c>
      <c r="D329" s="41" t="s">
        <v>48</v>
      </c>
      <c r="E329" s="41" t="s">
        <v>48</v>
      </c>
      <c r="F329" s="41" t="s">
        <v>766</v>
      </c>
      <c r="G329" s="41">
        <v>11</v>
      </c>
      <c r="H329" s="41">
        <v>3935.50443100444</v>
      </c>
      <c r="I329" s="41">
        <v>1612</v>
      </c>
      <c r="J329" s="41">
        <v>0</v>
      </c>
      <c r="K329" s="41">
        <v>32.078800000000001</v>
      </c>
      <c r="L329" s="41">
        <v>0</v>
      </c>
      <c r="M329" s="41"/>
      <c r="N329" s="41"/>
      <c r="O329" s="41"/>
      <c r="P329" s="41"/>
      <c r="Q329" s="41">
        <v>1636</v>
      </c>
      <c r="R329" s="41">
        <v>29.284400000000002</v>
      </c>
      <c r="S329" s="41"/>
      <c r="T329" s="41"/>
      <c r="U329" s="41">
        <v>3248</v>
      </c>
      <c r="V329" s="41">
        <v>61.363200000000006</v>
      </c>
      <c r="W329" s="41"/>
      <c r="X329" s="41"/>
    </row>
    <row r="330" spans="1:24" x14ac:dyDescent="0.35">
      <c r="A330" s="41" t="s">
        <v>47</v>
      </c>
      <c r="B330" s="41" t="s">
        <v>477</v>
      </c>
      <c r="C330" s="41" t="s">
        <v>29</v>
      </c>
      <c r="D330" s="41" t="s">
        <v>48</v>
      </c>
      <c r="E330" s="41" t="s">
        <v>48</v>
      </c>
      <c r="F330" s="41" t="s">
        <v>765</v>
      </c>
      <c r="G330" s="41">
        <v>10</v>
      </c>
      <c r="H330" s="41">
        <v>3935.50443100444</v>
      </c>
      <c r="I330" s="41">
        <v>2278</v>
      </c>
      <c r="J330" s="41">
        <v>0</v>
      </c>
      <c r="K330" s="41">
        <v>45.3322</v>
      </c>
      <c r="L330" s="41">
        <v>0</v>
      </c>
      <c r="M330" s="41"/>
      <c r="N330" s="41"/>
      <c r="O330" s="41"/>
      <c r="P330" s="41"/>
      <c r="Q330" s="41">
        <v>7082</v>
      </c>
      <c r="R330" s="41">
        <v>126.76779999999999</v>
      </c>
      <c r="S330" s="41"/>
      <c r="T330" s="41"/>
      <c r="U330" s="41">
        <v>9360</v>
      </c>
      <c r="V330" s="41">
        <v>172.1</v>
      </c>
      <c r="W330" s="41"/>
      <c r="X330" s="41"/>
    </row>
    <row r="331" spans="1:24" x14ac:dyDescent="0.35">
      <c r="A331" s="41" t="s">
        <v>47</v>
      </c>
      <c r="B331" s="41" t="s">
        <v>477</v>
      </c>
      <c r="C331" s="41" t="s">
        <v>29</v>
      </c>
      <c r="D331" s="41" t="s">
        <v>48</v>
      </c>
      <c r="E331" s="41" t="s">
        <v>48</v>
      </c>
      <c r="F331" s="41" t="s">
        <v>759</v>
      </c>
      <c r="G331" s="41">
        <v>4</v>
      </c>
      <c r="H331" s="41">
        <v>3935.50443100444</v>
      </c>
      <c r="I331" s="41">
        <v>2283</v>
      </c>
      <c r="J331" s="41">
        <v>2</v>
      </c>
      <c r="K331" s="41">
        <v>42.235499999999995</v>
      </c>
      <c r="L331" s="41">
        <v>3.6999999999999998E-2</v>
      </c>
      <c r="M331" s="41">
        <v>2122</v>
      </c>
      <c r="N331" s="41">
        <v>0</v>
      </c>
      <c r="O331" s="41">
        <v>42.227800000000002</v>
      </c>
      <c r="P331" s="41">
        <v>0</v>
      </c>
      <c r="Q331" s="41">
        <v>1336</v>
      </c>
      <c r="R331" s="41">
        <v>23.914400000000001</v>
      </c>
      <c r="S331" s="41">
        <v>1728</v>
      </c>
      <c r="T331" s="41">
        <v>38.015999999999998</v>
      </c>
      <c r="U331" s="41">
        <v>3621</v>
      </c>
      <c r="V331" s="41">
        <v>66.186899999999994</v>
      </c>
      <c r="W331" s="41">
        <v>3850</v>
      </c>
      <c r="X331" s="41">
        <v>80.243799999999993</v>
      </c>
    </row>
    <row r="332" spans="1:24" x14ac:dyDescent="0.35">
      <c r="A332" s="41" t="s">
        <v>47</v>
      </c>
      <c r="B332" s="41" t="s">
        <v>477</v>
      </c>
      <c r="C332" s="41" t="s">
        <v>29</v>
      </c>
      <c r="D332" s="41" t="s">
        <v>48</v>
      </c>
      <c r="E332" s="41" t="s">
        <v>48</v>
      </c>
      <c r="F332" s="41" t="s">
        <v>758</v>
      </c>
      <c r="G332" s="41">
        <v>3</v>
      </c>
      <c r="H332" s="41">
        <v>3935.50443100444</v>
      </c>
      <c r="I332" s="41">
        <v>2321</v>
      </c>
      <c r="J332" s="41">
        <v>0</v>
      </c>
      <c r="K332" s="41">
        <v>42.938499999999998</v>
      </c>
      <c r="L332" s="41">
        <v>0</v>
      </c>
      <c r="M332" s="41">
        <v>2527</v>
      </c>
      <c r="N332" s="41">
        <v>0</v>
      </c>
      <c r="O332" s="41">
        <v>50.287300000000002</v>
      </c>
      <c r="P332" s="41">
        <v>0</v>
      </c>
      <c r="Q332" s="41">
        <v>2023</v>
      </c>
      <c r="R332" s="41">
        <v>36.2117</v>
      </c>
      <c r="S332" s="41">
        <v>1581</v>
      </c>
      <c r="T332" s="41">
        <v>34.781999999999996</v>
      </c>
      <c r="U332" s="41">
        <v>4344</v>
      </c>
      <c r="V332" s="41">
        <v>79.150199999999998</v>
      </c>
      <c r="W332" s="41">
        <v>4108</v>
      </c>
      <c r="X332" s="41">
        <v>85.069299999999998</v>
      </c>
    </row>
    <row r="333" spans="1:24" x14ac:dyDescent="0.35">
      <c r="A333" s="41" t="s">
        <v>47</v>
      </c>
      <c r="B333" s="41" t="s">
        <v>477</v>
      </c>
      <c r="C333" s="41" t="s">
        <v>29</v>
      </c>
      <c r="D333" s="41" t="s">
        <v>48</v>
      </c>
      <c r="E333" s="41" t="s">
        <v>48</v>
      </c>
      <c r="F333" s="41" t="s">
        <v>767</v>
      </c>
      <c r="G333" s="41">
        <v>12</v>
      </c>
      <c r="H333" s="41">
        <v>3935.50443100444</v>
      </c>
      <c r="I333" s="41">
        <v>2537</v>
      </c>
      <c r="J333" s="41">
        <v>0</v>
      </c>
      <c r="K333" s="41">
        <v>50.4863</v>
      </c>
      <c r="L333" s="41">
        <v>0</v>
      </c>
      <c r="M333" s="41"/>
      <c r="N333" s="41"/>
      <c r="O333" s="41"/>
      <c r="P333" s="41"/>
      <c r="Q333" s="41">
        <v>1697</v>
      </c>
      <c r="R333" s="41">
        <v>30.376300000000001</v>
      </c>
      <c r="S333" s="41"/>
      <c r="T333" s="41"/>
      <c r="U333" s="41">
        <v>4234</v>
      </c>
      <c r="V333" s="41">
        <v>80.8626</v>
      </c>
      <c r="W333" s="41"/>
      <c r="X333" s="41"/>
    </row>
    <row r="334" spans="1:24" x14ac:dyDescent="0.35">
      <c r="A334" s="41" t="s">
        <v>47</v>
      </c>
      <c r="B334" s="41" t="s">
        <v>477</v>
      </c>
      <c r="C334" s="41" t="s">
        <v>29</v>
      </c>
      <c r="D334" s="41" t="s">
        <v>48</v>
      </c>
      <c r="E334" s="41" t="s">
        <v>48</v>
      </c>
      <c r="F334" s="41" t="s">
        <v>757</v>
      </c>
      <c r="G334" s="41">
        <v>2</v>
      </c>
      <c r="H334" s="41">
        <v>3935.50443100444</v>
      </c>
      <c r="I334" s="41">
        <v>1986</v>
      </c>
      <c r="J334" s="41">
        <v>0</v>
      </c>
      <c r="K334" s="41">
        <v>36.741</v>
      </c>
      <c r="L334" s="41">
        <v>0</v>
      </c>
      <c r="M334" s="41">
        <v>1668</v>
      </c>
      <c r="N334" s="41">
        <v>0</v>
      </c>
      <c r="O334" s="41">
        <v>33.193200000000004</v>
      </c>
      <c r="P334" s="41">
        <v>0</v>
      </c>
      <c r="Q334" s="41">
        <v>1689</v>
      </c>
      <c r="R334" s="41">
        <v>30.2331</v>
      </c>
      <c r="S334" s="41">
        <v>2067</v>
      </c>
      <c r="T334" s="41">
        <v>45.473999999999997</v>
      </c>
      <c r="U334" s="41">
        <v>3675</v>
      </c>
      <c r="V334" s="41">
        <v>66.974099999999993</v>
      </c>
      <c r="W334" s="41">
        <v>3735</v>
      </c>
      <c r="X334" s="41">
        <v>78.667200000000008</v>
      </c>
    </row>
    <row r="335" spans="1:24" x14ac:dyDescent="0.35">
      <c r="A335" s="41" t="s">
        <v>47</v>
      </c>
      <c r="B335" s="41" t="s">
        <v>477</v>
      </c>
      <c r="C335" s="41" t="s">
        <v>29</v>
      </c>
      <c r="D335" s="41" t="s">
        <v>48</v>
      </c>
      <c r="E335" s="41" t="s">
        <v>48</v>
      </c>
      <c r="F335" s="41" t="s">
        <v>763</v>
      </c>
      <c r="G335" s="41">
        <v>8</v>
      </c>
      <c r="H335" s="41">
        <v>3935.50443100444</v>
      </c>
      <c r="I335" s="41">
        <v>10048</v>
      </c>
      <c r="J335" s="41">
        <v>0</v>
      </c>
      <c r="K335" s="41">
        <v>199.95520000000002</v>
      </c>
      <c r="L335" s="41">
        <v>0</v>
      </c>
      <c r="M335" s="41"/>
      <c r="N335" s="41"/>
      <c r="O335" s="41"/>
      <c r="P335" s="41"/>
      <c r="Q335" s="41">
        <v>3838</v>
      </c>
      <c r="R335" s="41">
        <v>68.700199999999995</v>
      </c>
      <c r="S335" s="41"/>
      <c r="T335" s="41"/>
      <c r="U335" s="41">
        <v>13886</v>
      </c>
      <c r="V335" s="41">
        <v>268.65539999999999</v>
      </c>
      <c r="W335" s="41"/>
      <c r="X335" s="41"/>
    </row>
    <row r="336" spans="1:24" x14ac:dyDescent="0.35">
      <c r="A336" s="41" t="s">
        <v>47</v>
      </c>
      <c r="B336" s="41" t="s">
        <v>477</v>
      </c>
      <c r="C336" s="41" t="s">
        <v>29</v>
      </c>
      <c r="D336" s="41" t="s">
        <v>48</v>
      </c>
      <c r="E336" s="41" t="s">
        <v>48</v>
      </c>
      <c r="F336" s="41" t="s">
        <v>762</v>
      </c>
      <c r="G336" s="41">
        <v>7</v>
      </c>
      <c r="H336" s="41">
        <v>3935.50443100444</v>
      </c>
      <c r="I336" s="41">
        <v>2806</v>
      </c>
      <c r="J336" s="41">
        <v>0</v>
      </c>
      <c r="K336" s="41">
        <v>55.839400000000005</v>
      </c>
      <c r="L336" s="41">
        <v>0</v>
      </c>
      <c r="M336" s="41">
        <v>0</v>
      </c>
      <c r="N336" s="41">
        <v>0</v>
      </c>
      <c r="O336" s="41">
        <v>0</v>
      </c>
      <c r="P336" s="41">
        <v>0</v>
      </c>
      <c r="Q336" s="41">
        <v>4478</v>
      </c>
      <c r="R336" s="41">
        <v>80.156199999999998</v>
      </c>
      <c r="S336" s="41">
        <v>3246</v>
      </c>
      <c r="T336" s="41">
        <v>71.412000000000006</v>
      </c>
      <c r="U336" s="41">
        <v>7284</v>
      </c>
      <c r="V336" s="41">
        <v>135.9956</v>
      </c>
      <c r="W336" s="41">
        <v>3246</v>
      </c>
      <c r="X336" s="41">
        <v>71.412000000000006</v>
      </c>
    </row>
    <row r="337" spans="1:24" x14ac:dyDescent="0.35">
      <c r="A337" s="41" t="s">
        <v>47</v>
      </c>
      <c r="B337" s="41" t="s">
        <v>477</v>
      </c>
      <c r="C337" s="41" t="s">
        <v>29</v>
      </c>
      <c r="D337" s="41" t="s">
        <v>48</v>
      </c>
      <c r="E337" s="41" t="s">
        <v>48</v>
      </c>
      <c r="F337" s="41" t="s">
        <v>761</v>
      </c>
      <c r="G337" s="41">
        <v>6</v>
      </c>
      <c r="H337" s="41">
        <v>3935.50443100444</v>
      </c>
      <c r="I337" s="41">
        <v>2470</v>
      </c>
      <c r="J337" s="41">
        <v>0</v>
      </c>
      <c r="K337" s="41">
        <v>49.153000000000006</v>
      </c>
      <c r="L337" s="41">
        <v>0</v>
      </c>
      <c r="M337" s="41">
        <v>2301</v>
      </c>
      <c r="N337" s="41">
        <v>0</v>
      </c>
      <c r="O337" s="41">
        <v>51.772500000000001</v>
      </c>
      <c r="P337" s="41">
        <v>0</v>
      </c>
      <c r="Q337" s="41">
        <v>5829</v>
      </c>
      <c r="R337" s="41">
        <v>104.3391</v>
      </c>
      <c r="S337" s="41">
        <v>1847</v>
      </c>
      <c r="T337" s="41">
        <v>40.634</v>
      </c>
      <c r="U337" s="41">
        <v>8299</v>
      </c>
      <c r="V337" s="41">
        <v>153.49209999999999</v>
      </c>
      <c r="W337" s="41">
        <v>4148</v>
      </c>
      <c r="X337" s="41">
        <v>92.406499999999994</v>
      </c>
    </row>
    <row r="338" spans="1:24" x14ac:dyDescent="0.35">
      <c r="A338" s="41" t="s">
        <v>49</v>
      </c>
      <c r="B338" s="41" t="s">
        <v>515</v>
      </c>
      <c r="C338" s="41" t="s">
        <v>22</v>
      </c>
      <c r="D338" s="41" t="s">
        <v>50</v>
      </c>
      <c r="E338" s="41" t="s">
        <v>50</v>
      </c>
      <c r="F338" s="41" t="s">
        <v>756</v>
      </c>
      <c r="G338" s="41">
        <v>1</v>
      </c>
      <c r="H338" s="41">
        <v>14896.137576458101</v>
      </c>
      <c r="I338" s="41">
        <v>7545</v>
      </c>
      <c r="J338" s="41">
        <v>108</v>
      </c>
      <c r="K338" s="41">
        <v>139.58249999999998</v>
      </c>
      <c r="L338" s="41">
        <v>1.998</v>
      </c>
      <c r="M338" s="41">
        <v>25803</v>
      </c>
      <c r="N338" s="41">
        <v>18</v>
      </c>
      <c r="O338" s="41">
        <v>513.47969999999998</v>
      </c>
      <c r="P338" s="41">
        <v>0.35820000000000002</v>
      </c>
      <c r="Q338" s="41">
        <v>30193</v>
      </c>
      <c r="R338" s="41">
        <v>540.4547</v>
      </c>
      <c r="S338" s="41">
        <v>7362</v>
      </c>
      <c r="T338" s="41">
        <v>161.964</v>
      </c>
      <c r="U338" s="41">
        <v>37846</v>
      </c>
      <c r="V338" s="41">
        <v>682.03520000000003</v>
      </c>
      <c r="W338" s="41">
        <v>33183</v>
      </c>
      <c r="X338" s="41">
        <v>675.80189999999993</v>
      </c>
    </row>
    <row r="339" spans="1:24" x14ac:dyDescent="0.35">
      <c r="A339" s="41" t="s">
        <v>49</v>
      </c>
      <c r="B339" s="41" t="s">
        <v>515</v>
      </c>
      <c r="C339" s="41" t="s">
        <v>22</v>
      </c>
      <c r="D339" s="41" t="s">
        <v>50</v>
      </c>
      <c r="E339" s="41" t="s">
        <v>50</v>
      </c>
      <c r="F339" s="41" t="s">
        <v>760</v>
      </c>
      <c r="G339" s="41">
        <v>5</v>
      </c>
      <c r="H339" s="41">
        <v>14896.137576458101</v>
      </c>
      <c r="I339" s="41">
        <v>14830</v>
      </c>
      <c r="J339" s="41">
        <v>3</v>
      </c>
      <c r="K339" s="41">
        <v>274.35499999999996</v>
      </c>
      <c r="L339" s="41">
        <v>5.5499999999999994E-2</v>
      </c>
      <c r="M339" s="41">
        <v>9444</v>
      </c>
      <c r="N339" s="41">
        <v>73</v>
      </c>
      <c r="O339" s="41">
        <v>187.93560000000002</v>
      </c>
      <c r="P339" s="41">
        <v>1.4527000000000001</v>
      </c>
      <c r="Q339" s="41">
        <v>28371</v>
      </c>
      <c r="R339" s="41">
        <v>507.84089999999998</v>
      </c>
      <c r="S339" s="41">
        <v>32212</v>
      </c>
      <c r="T339" s="41">
        <v>708.66399999999999</v>
      </c>
      <c r="U339" s="41">
        <v>43204</v>
      </c>
      <c r="V339" s="41">
        <v>782.25139999999988</v>
      </c>
      <c r="W339" s="41">
        <v>41729</v>
      </c>
      <c r="X339" s="41">
        <v>898.05230000000006</v>
      </c>
    </row>
    <row r="340" spans="1:24" x14ac:dyDescent="0.35">
      <c r="A340" s="41" t="s">
        <v>49</v>
      </c>
      <c r="B340" s="41" t="s">
        <v>515</v>
      </c>
      <c r="C340" s="41" t="s">
        <v>22</v>
      </c>
      <c r="D340" s="41" t="s">
        <v>50</v>
      </c>
      <c r="E340" s="41" t="s">
        <v>50</v>
      </c>
      <c r="F340" s="41" t="s">
        <v>764</v>
      </c>
      <c r="G340" s="41">
        <v>9</v>
      </c>
      <c r="H340" s="41">
        <v>14896.137576458101</v>
      </c>
      <c r="I340" s="41">
        <v>10267</v>
      </c>
      <c r="J340" s="41">
        <v>0</v>
      </c>
      <c r="K340" s="41">
        <v>204.3133</v>
      </c>
      <c r="L340" s="41">
        <v>0</v>
      </c>
      <c r="M340" s="41"/>
      <c r="N340" s="41"/>
      <c r="O340" s="41"/>
      <c r="P340" s="41"/>
      <c r="Q340" s="41">
        <v>8284</v>
      </c>
      <c r="R340" s="41">
        <v>148.28360000000001</v>
      </c>
      <c r="S340" s="41"/>
      <c r="T340" s="41"/>
      <c r="U340" s="41">
        <v>18551</v>
      </c>
      <c r="V340" s="41">
        <v>352.59690000000001</v>
      </c>
      <c r="W340" s="41"/>
      <c r="X340" s="41"/>
    </row>
    <row r="341" spans="1:24" x14ac:dyDescent="0.35">
      <c r="A341" s="41" t="s">
        <v>49</v>
      </c>
      <c r="B341" s="41" t="s">
        <v>515</v>
      </c>
      <c r="C341" s="41" t="s">
        <v>22</v>
      </c>
      <c r="D341" s="41" t="s">
        <v>50</v>
      </c>
      <c r="E341" s="41" t="s">
        <v>50</v>
      </c>
      <c r="F341" s="41" t="s">
        <v>766</v>
      </c>
      <c r="G341" s="41">
        <v>11</v>
      </c>
      <c r="H341" s="41">
        <v>14896.137576458101</v>
      </c>
      <c r="I341" s="41">
        <v>17923</v>
      </c>
      <c r="J341" s="41">
        <v>12</v>
      </c>
      <c r="K341" s="41">
        <v>356.66770000000002</v>
      </c>
      <c r="L341" s="41">
        <v>0.23880000000000001</v>
      </c>
      <c r="M341" s="41"/>
      <c r="N341" s="41"/>
      <c r="O341" s="41"/>
      <c r="P341" s="41"/>
      <c r="Q341" s="41">
        <v>16055</v>
      </c>
      <c r="R341" s="41">
        <v>287.3845</v>
      </c>
      <c r="S341" s="41"/>
      <c r="T341" s="41"/>
      <c r="U341" s="41">
        <v>33990</v>
      </c>
      <c r="V341" s="41">
        <v>644.29100000000005</v>
      </c>
      <c r="W341" s="41"/>
      <c r="X341" s="41"/>
    </row>
    <row r="342" spans="1:24" x14ac:dyDescent="0.35">
      <c r="A342" s="41" t="s">
        <v>49</v>
      </c>
      <c r="B342" s="41" t="s">
        <v>515</v>
      </c>
      <c r="C342" s="41" t="s">
        <v>22</v>
      </c>
      <c r="D342" s="41" t="s">
        <v>50</v>
      </c>
      <c r="E342" s="41" t="s">
        <v>50</v>
      </c>
      <c r="F342" s="41" t="s">
        <v>765</v>
      </c>
      <c r="G342" s="41">
        <v>10</v>
      </c>
      <c r="H342" s="41">
        <v>14896.137576458101</v>
      </c>
      <c r="I342" s="41">
        <v>9345</v>
      </c>
      <c r="J342" s="41">
        <v>18</v>
      </c>
      <c r="K342" s="41">
        <v>185.96550000000002</v>
      </c>
      <c r="L342" s="41">
        <v>0.35820000000000002</v>
      </c>
      <c r="M342" s="41"/>
      <c r="N342" s="41"/>
      <c r="O342" s="41"/>
      <c r="P342" s="41"/>
      <c r="Q342" s="41">
        <v>13877</v>
      </c>
      <c r="R342" s="41">
        <v>248.39830000000001</v>
      </c>
      <c r="S342" s="41"/>
      <c r="T342" s="41"/>
      <c r="U342" s="41">
        <v>23240</v>
      </c>
      <c r="V342" s="41">
        <v>434.72200000000004</v>
      </c>
      <c r="W342" s="41"/>
      <c r="X342" s="41"/>
    </row>
    <row r="343" spans="1:24" x14ac:dyDescent="0.35">
      <c r="A343" s="41" t="s">
        <v>49</v>
      </c>
      <c r="B343" s="41" t="s">
        <v>515</v>
      </c>
      <c r="C343" s="41" t="s">
        <v>22</v>
      </c>
      <c r="D343" s="41" t="s">
        <v>50</v>
      </c>
      <c r="E343" s="41" t="s">
        <v>50</v>
      </c>
      <c r="F343" s="41" t="s">
        <v>759</v>
      </c>
      <c r="G343" s="41">
        <v>4</v>
      </c>
      <c r="H343" s="41">
        <v>14896.137576458101</v>
      </c>
      <c r="I343" s="41">
        <v>25395</v>
      </c>
      <c r="J343" s="41">
        <v>33</v>
      </c>
      <c r="K343" s="41">
        <v>469.8075</v>
      </c>
      <c r="L343" s="41">
        <v>0.61049999999999993</v>
      </c>
      <c r="M343" s="41">
        <v>10537</v>
      </c>
      <c r="N343" s="41">
        <v>84</v>
      </c>
      <c r="O343" s="41">
        <v>209.68630000000002</v>
      </c>
      <c r="P343" s="41">
        <v>1.6716000000000002</v>
      </c>
      <c r="Q343" s="41">
        <v>26338</v>
      </c>
      <c r="R343" s="41">
        <v>471.4502</v>
      </c>
      <c r="S343" s="41">
        <v>25583</v>
      </c>
      <c r="T343" s="41">
        <v>562.82600000000002</v>
      </c>
      <c r="U343" s="41">
        <v>51766</v>
      </c>
      <c r="V343" s="41">
        <v>941.8682</v>
      </c>
      <c r="W343" s="41">
        <v>36204</v>
      </c>
      <c r="X343" s="41">
        <v>774.18389999999999</v>
      </c>
    </row>
    <row r="344" spans="1:24" x14ac:dyDescent="0.35">
      <c r="A344" s="41" t="s">
        <v>49</v>
      </c>
      <c r="B344" s="41" t="s">
        <v>515</v>
      </c>
      <c r="C344" s="41" t="s">
        <v>22</v>
      </c>
      <c r="D344" s="41" t="s">
        <v>50</v>
      </c>
      <c r="E344" s="41" t="s">
        <v>50</v>
      </c>
      <c r="F344" s="41" t="s">
        <v>758</v>
      </c>
      <c r="G344" s="41">
        <v>3</v>
      </c>
      <c r="H344" s="41">
        <v>14896.137576458101</v>
      </c>
      <c r="I344" s="41">
        <v>26418</v>
      </c>
      <c r="J344" s="41">
        <v>0</v>
      </c>
      <c r="K344" s="41">
        <v>488.733</v>
      </c>
      <c r="L344" s="41">
        <v>0</v>
      </c>
      <c r="M344" s="41">
        <v>9008</v>
      </c>
      <c r="N344" s="41">
        <v>27</v>
      </c>
      <c r="O344" s="41">
        <v>179.25920000000002</v>
      </c>
      <c r="P344" s="41">
        <v>0.5373</v>
      </c>
      <c r="Q344" s="41">
        <v>26373</v>
      </c>
      <c r="R344" s="41">
        <v>472.07670000000002</v>
      </c>
      <c r="S344" s="41">
        <v>12806</v>
      </c>
      <c r="T344" s="41">
        <v>281.73200000000003</v>
      </c>
      <c r="U344" s="41">
        <v>52791</v>
      </c>
      <c r="V344" s="41">
        <v>960.80970000000002</v>
      </c>
      <c r="W344" s="41">
        <v>21841</v>
      </c>
      <c r="X344" s="41">
        <v>461.52850000000001</v>
      </c>
    </row>
    <row r="345" spans="1:24" x14ac:dyDescent="0.35">
      <c r="A345" s="41" t="s">
        <v>49</v>
      </c>
      <c r="B345" s="41" t="s">
        <v>515</v>
      </c>
      <c r="C345" s="41" t="s">
        <v>22</v>
      </c>
      <c r="D345" s="41" t="s">
        <v>50</v>
      </c>
      <c r="E345" s="41" t="s">
        <v>50</v>
      </c>
      <c r="F345" s="41" t="s">
        <v>767</v>
      </c>
      <c r="G345" s="41">
        <v>12</v>
      </c>
      <c r="H345" s="41">
        <v>14896.137576458101</v>
      </c>
      <c r="I345" s="41">
        <v>22394</v>
      </c>
      <c r="J345" s="41">
        <v>24</v>
      </c>
      <c r="K345" s="41">
        <v>445.64060000000001</v>
      </c>
      <c r="L345" s="41">
        <v>0.47760000000000002</v>
      </c>
      <c r="M345" s="41"/>
      <c r="N345" s="41"/>
      <c r="O345" s="41"/>
      <c r="P345" s="41"/>
      <c r="Q345" s="41">
        <v>18922</v>
      </c>
      <c r="R345" s="41">
        <v>338.7038</v>
      </c>
      <c r="S345" s="41"/>
      <c r="T345" s="41"/>
      <c r="U345" s="41">
        <v>41340</v>
      </c>
      <c r="V345" s="41">
        <v>784.822</v>
      </c>
      <c r="W345" s="41"/>
      <c r="X345" s="41"/>
    </row>
    <row r="346" spans="1:24" x14ac:dyDescent="0.35">
      <c r="A346" s="41" t="s">
        <v>49</v>
      </c>
      <c r="B346" s="41" t="s">
        <v>515</v>
      </c>
      <c r="C346" s="41" t="s">
        <v>22</v>
      </c>
      <c r="D346" s="41" t="s">
        <v>50</v>
      </c>
      <c r="E346" s="41" t="s">
        <v>50</v>
      </c>
      <c r="F346" s="41" t="s">
        <v>757</v>
      </c>
      <c r="G346" s="41">
        <v>2</v>
      </c>
      <c r="H346" s="41">
        <v>14896.137576458101</v>
      </c>
      <c r="I346" s="41">
        <v>27994</v>
      </c>
      <c r="J346" s="41">
        <v>0</v>
      </c>
      <c r="K346" s="41">
        <v>517.88900000000001</v>
      </c>
      <c r="L346" s="41">
        <v>0</v>
      </c>
      <c r="M346" s="41">
        <v>19979</v>
      </c>
      <c r="N346" s="41">
        <v>16</v>
      </c>
      <c r="O346" s="41">
        <v>397.58210000000003</v>
      </c>
      <c r="P346" s="41">
        <v>0.31840000000000002</v>
      </c>
      <c r="Q346" s="41">
        <v>22726</v>
      </c>
      <c r="R346" s="41">
        <v>406.79539999999997</v>
      </c>
      <c r="S346" s="41">
        <v>32307</v>
      </c>
      <c r="T346" s="41">
        <v>710.75400000000002</v>
      </c>
      <c r="U346" s="41">
        <v>50720</v>
      </c>
      <c r="V346" s="41">
        <v>924.68439999999998</v>
      </c>
      <c r="W346" s="41">
        <v>52302</v>
      </c>
      <c r="X346" s="41">
        <v>1108.6545000000001</v>
      </c>
    </row>
    <row r="347" spans="1:24" x14ac:dyDescent="0.35">
      <c r="A347" s="41" t="s">
        <v>49</v>
      </c>
      <c r="B347" s="41" t="s">
        <v>515</v>
      </c>
      <c r="C347" s="41" t="s">
        <v>22</v>
      </c>
      <c r="D347" s="41" t="s">
        <v>50</v>
      </c>
      <c r="E347" s="41" t="s">
        <v>50</v>
      </c>
      <c r="F347" s="41" t="s">
        <v>763</v>
      </c>
      <c r="G347" s="41">
        <v>8</v>
      </c>
      <c r="H347" s="41">
        <v>14896.137576458101</v>
      </c>
      <c r="I347" s="41">
        <v>29777</v>
      </c>
      <c r="J347" s="41">
        <v>13</v>
      </c>
      <c r="K347" s="41">
        <v>592.56230000000005</v>
      </c>
      <c r="L347" s="41">
        <v>0.25870000000000004</v>
      </c>
      <c r="M347" s="41"/>
      <c r="N347" s="41"/>
      <c r="O347" s="41"/>
      <c r="P347" s="41"/>
      <c r="Q347" s="41">
        <v>8227</v>
      </c>
      <c r="R347" s="41">
        <v>147.26329999999999</v>
      </c>
      <c r="S347" s="41"/>
      <c r="T347" s="41"/>
      <c r="U347" s="41">
        <v>38017</v>
      </c>
      <c r="V347" s="41">
        <v>740.08429999999998</v>
      </c>
      <c r="W347" s="41"/>
      <c r="X347" s="41"/>
    </row>
    <row r="348" spans="1:24" x14ac:dyDescent="0.35">
      <c r="A348" s="41" t="s">
        <v>49</v>
      </c>
      <c r="B348" s="41" t="s">
        <v>515</v>
      </c>
      <c r="C348" s="41" t="s">
        <v>22</v>
      </c>
      <c r="D348" s="41" t="s">
        <v>50</v>
      </c>
      <c r="E348" s="41" t="s">
        <v>50</v>
      </c>
      <c r="F348" s="41" t="s">
        <v>762</v>
      </c>
      <c r="G348" s="41">
        <v>7</v>
      </c>
      <c r="H348" s="41">
        <v>14896.137576458101</v>
      </c>
      <c r="I348" s="41">
        <v>11068</v>
      </c>
      <c r="J348" s="41">
        <v>3</v>
      </c>
      <c r="K348" s="41">
        <v>220.25320000000002</v>
      </c>
      <c r="L348" s="41">
        <v>5.9700000000000003E-2</v>
      </c>
      <c r="M348" s="41">
        <v>0</v>
      </c>
      <c r="N348" s="41">
        <v>131</v>
      </c>
      <c r="O348" s="41">
        <v>0</v>
      </c>
      <c r="P348" s="41">
        <v>2.9474999999999998</v>
      </c>
      <c r="Q348" s="41">
        <v>21198</v>
      </c>
      <c r="R348" s="41">
        <v>379.44420000000002</v>
      </c>
      <c r="S348" s="41">
        <v>38401</v>
      </c>
      <c r="T348" s="41">
        <v>844.822</v>
      </c>
      <c r="U348" s="41">
        <v>32269</v>
      </c>
      <c r="V348" s="41">
        <v>599.75710000000004</v>
      </c>
      <c r="W348" s="41">
        <v>38532</v>
      </c>
      <c r="X348" s="41">
        <v>847.76949999999999</v>
      </c>
    </row>
    <row r="349" spans="1:24" x14ac:dyDescent="0.35">
      <c r="A349" s="41" t="s">
        <v>49</v>
      </c>
      <c r="B349" s="41" t="s">
        <v>515</v>
      </c>
      <c r="C349" s="41" t="s">
        <v>22</v>
      </c>
      <c r="D349" s="41" t="s">
        <v>50</v>
      </c>
      <c r="E349" s="41" t="s">
        <v>50</v>
      </c>
      <c r="F349" s="41" t="s">
        <v>761</v>
      </c>
      <c r="G349" s="41">
        <v>6</v>
      </c>
      <c r="H349" s="41">
        <v>14896.137576458101</v>
      </c>
      <c r="I349" s="41">
        <v>12359</v>
      </c>
      <c r="J349" s="41">
        <v>4</v>
      </c>
      <c r="K349" s="41">
        <v>245.94410000000002</v>
      </c>
      <c r="L349" s="41">
        <v>7.9600000000000004E-2</v>
      </c>
      <c r="M349" s="41">
        <v>11812</v>
      </c>
      <c r="N349" s="41">
        <v>43</v>
      </c>
      <c r="O349" s="41">
        <v>265.77</v>
      </c>
      <c r="P349" s="41">
        <v>0.96749999999999992</v>
      </c>
      <c r="Q349" s="41">
        <v>27309</v>
      </c>
      <c r="R349" s="41">
        <v>488.83109999999999</v>
      </c>
      <c r="S349" s="41">
        <v>31922</v>
      </c>
      <c r="T349" s="41">
        <v>702.28399999999999</v>
      </c>
      <c r="U349" s="41">
        <v>39672</v>
      </c>
      <c r="V349" s="41">
        <v>734.85480000000007</v>
      </c>
      <c r="W349" s="41">
        <v>43777</v>
      </c>
      <c r="X349" s="41">
        <v>969.02149999999995</v>
      </c>
    </row>
    <row r="350" spans="1:24" x14ac:dyDescent="0.35">
      <c r="A350" s="41" t="s">
        <v>735</v>
      </c>
      <c r="B350" s="41" t="s">
        <v>429</v>
      </c>
      <c r="C350" s="41" t="s">
        <v>22</v>
      </c>
      <c r="D350" s="41" t="s">
        <v>396</v>
      </c>
      <c r="E350" s="41" t="s">
        <v>396</v>
      </c>
      <c r="F350" s="41" t="s">
        <v>756</v>
      </c>
      <c r="G350" s="41">
        <v>1</v>
      </c>
      <c r="H350" s="41">
        <v>5263.6994987911703</v>
      </c>
      <c r="I350" s="41">
        <v>1822</v>
      </c>
      <c r="J350" s="41">
        <v>2</v>
      </c>
      <c r="K350" s="41">
        <v>33.707000000000001</v>
      </c>
      <c r="L350" s="41">
        <v>3.6999999999999998E-2</v>
      </c>
      <c r="M350" s="41">
        <v>8666</v>
      </c>
      <c r="N350" s="41">
        <v>3031</v>
      </c>
      <c r="O350" s="41">
        <v>172.45340000000002</v>
      </c>
      <c r="P350" s="41">
        <v>60.316900000000004</v>
      </c>
      <c r="Q350" s="41">
        <v>4003</v>
      </c>
      <c r="R350" s="41">
        <v>71.653700000000001</v>
      </c>
      <c r="S350" s="41">
        <v>4086</v>
      </c>
      <c r="T350" s="41">
        <v>89.891999999999996</v>
      </c>
      <c r="U350" s="41">
        <v>5827</v>
      </c>
      <c r="V350" s="41">
        <v>105.3977</v>
      </c>
      <c r="W350" s="41">
        <v>15783</v>
      </c>
      <c r="X350" s="41">
        <v>322.66230000000002</v>
      </c>
    </row>
    <row r="351" spans="1:24" x14ac:dyDescent="0.35">
      <c r="A351" s="41" t="s">
        <v>735</v>
      </c>
      <c r="B351" s="41" t="s">
        <v>429</v>
      </c>
      <c r="C351" s="41" t="s">
        <v>22</v>
      </c>
      <c r="D351" s="41" t="s">
        <v>396</v>
      </c>
      <c r="E351" s="41" t="s">
        <v>396</v>
      </c>
      <c r="F351" s="41" t="s">
        <v>760</v>
      </c>
      <c r="G351" s="41">
        <v>5</v>
      </c>
      <c r="H351" s="41">
        <v>5263.6994987911703</v>
      </c>
      <c r="I351" s="41">
        <v>3242</v>
      </c>
      <c r="J351" s="41">
        <v>1441</v>
      </c>
      <c r="K351" s="41">
        <v>59.976999999999997</v>
      </c>
      <c r="L351" s="41">
        <v>26.6585</v>
      </c>
      <c r="M351" s="41">
        <v>23748</v>
      </c>
      <c r="N351" s="41">
        <v>942</v>
      </c>
      <c r="O351" s="41">
        <v>472.58520000000004</v>
      </c>
      <c r="P351" s="41">
        <v>18.745800000000003</v>
      </c>
      <c r="Q351" s="41">
        <v>3165</v>
      </c>
      <c r="R351" s="41">
        <v>56.653500000000001</v>
      </c>
      <c r="S351" s="41">
        <v>4152</v>
      </c>
      <c r="T351" s="41">
        <v>91.343999999999994</v>
      </c>
      <c r="U351" s="41">
        <v>7848</v>
      </c>
      <c r="V351" s="41">
        <v>143.28899999999999</v>
      </c>
      <c r="W351" s="41">
        <v>28842</v>
      </c>
      <c r="X351" s="41">
        <v>582.67499999999995</v>
      </c>
    </row>
    <row r="352" spans="1:24" x14ac:dyDescent="0.35">
      <c r="A352" s="41" t="s">
        <v>735</v>
      </c>
      <c r="B352" s="41" t="s">
        <v>429</v>
      </c>
      <c r="C352" s="41" t="s">
        <v>22</v>
      </c>
      <c r="D352" s="41" t="s">
        <v>396</v>
      </c>
      <c r="E352" s="41" t="s">
        <v>396</v>
      </c>
      <c r="F352" s="41" t="s">
        <v>764</v>
      </c>
      <c r="G352" s="41">
        <v>9</v>
      </c>
      <c r="H352" s="41">
        <v>5263.6994987911703</v>
      </c>
      <c r="I352" s="41">
        <v>4789</v>
      </c>
      <c r="J352" s="41">
        <v>1080</v>
      </c>
      <c r="K352" s="41">
        <v>95.301100000000005</v>
      </c>
      <c r="L352" s="41">
        <v>21.492000000000001</v>
      </c>
      <c r="M352" s="41"/>
      <c r="N352" s="41"/>
      <c r="O352" s="41"/>
      <c r="P352" s="41"/>
      <c r="Q352" s="41">
        <v>2801</v>
      </c>
      <c r="R352" s="41">
        <v>50.137900000000002</v>
      </c>
      <c r="S352" s="41"/>
      <c r="T352" s="41"/>
      <c r="U352" s="41">
        <v>8670</v>
      </c>
      <c r="V352" s="41">
        <v>166.93100000000001</v>
      </c>
      <c r="W352" s="41"/>
      <c r="X352" s="41"/>
    </row>
    <row r="353" spans="1:24" x14ac:dyDescent="0.35">
      <c r="A353" s="41" t="s">
        <v>735</v>
      </c>
      <c r="B353" s="41" t="s">
        <v>429</v>
      </c>
      <c r="C353" s="41" t="s">
        <v>22</v>
      </c>
      <c r="D353" s="41" t="s">
        <v>396</v>
      </c>
      <c r="E353" s="41" t="s">
        <v>396</v>
      </c>
      <c r="F353" s="41" t="s">
        <v>766</v>
      </c>
      <c r="G353" s="41">
        <v>11</v>
      </c>
      <c r="H353" s="41">
        <v>5263.6994987911703</v>
      </c>
      <c r="I353" s="41">
        <v>3777</v>
      </c>
      <c r="J353" s="41">
        <v>63</v>
      </c>
      <c r="K353" s="41">
        <v>75.162300000000002</v>
      </c>
      <c r="L353" s="41">
        <v>1.2537</v>
      </c>
      <c r="M353" s="41"/>
      <c r="N353" s="41"/>
      <c r="O353" s="41"/>
      <c r="P353" s="41"/>
      <c r="Q353" s="41">
        <v>3674</v>
      </c>
      <c r="R353" s="41">
        <v>65.764600000000002</v>
      </c>
      <c r="S353" s="41"/>
      <c r="T353" s="41"/>
      <c r="U353" s="41">
        <v>7514</v>
      </c>
      <c r="V353" s="41">
        <v>142.1806</v>
      </c>
      <c r="W353" s="41"/>
      <c r="X353" s="41"/>
    </row>
    <row r="354" spans="1:24" x14ac:dyDescent="0.35">
      <c r="A354" s="41" t="s">
        <v>735</v>
      </c>
      <c r="B354" s="41" t="s">
        <v>429</v>
      </c>
      <c r="C354" s="41" t="s">
        <v>22</v>
      </c>
      <c r="D354" s="41" t="s">
        <v>396</v>
      </c>
      <c r="E354" s="41" t="s">
        <v>396</v>
      </c>
      <c r="F354" s="41" t="s">
        <v>765</v>
      </c>
      <c r="G354" s="41">
        <v>10</v>
      </c>
      <c r="H354" s="41">
        <v>5263.6994987911703</v>
      </c>
      <c r="I354" s="41">
        <v>4086</v>
      </c>
      <c r="J354" s="41">
        <v>464</v>
      </c>
      <c r="K354" s="41">
        <v>81.311400000000006</v>
      </c>
      <c r="L354" s="41">
        <v>9.2336000000000009</v>
      </c>
      <c r="M354" s="41"/>
      <c r="N354" s="41"/>
      <c r="O354" s="41"/>
      <c r="P354" s="41"/>
      <c r="Q354" s="41">
        <v>4436</v>
      </c>
      <c r="R354" s="41">
        <v>79.404399999999995</v>
      </c>
      <c r="S354" s="41"/>
      <c r="T354" s="41"/>
      <c r="U354" s="41">
        <v>8986</v>
      </c>
      <c r="V354" s="41">
        <v>169.9494</v>
      </c>
      <c r="W354" s="41"/>
      <c r="X354" s="41"/>
    </row>
    <row r="355" spans="1:24" x14ac:dyDescent="0.35">
      <c r="A355" s="41" t="s">
        <v>735</v>
      </c>
      <c r="B355" s="41" t="s">
        <v>429</v>
      </c>
      <c r="C355" s="41" t="s">
        <v>22</v>
      </c>
      <c r="D355" s="41" t="s">
        <v>396</v>
      </c>
      <c r="E355" s="41" t="s">
        <v>396</v>
      </c>
      <c r="F355" s="41" t="s">
        <v>759</v>
      </c>
      <c r="G355" s="41">
        <v>4</v>
      </c>
      <c r="H355" s="41">
        <v>5263.6994987911703</v>
      </c>
      <c r="I355" s="41">
        <v>2833</v>
      </c>
      <c r="J355" s="41">
        <v>1782</v>
      </c>
      <c r="K355" s="41">
        <v>52.410499999999999</v>
      </c>
      <c r="L355" s="41">
        <v>32.966999999999999</v>
      </c>
      <c r="M355" s="41">
        <v>4093</v>
      </c>
      <c r="N355" s="41">
        <v>556</v>
      </c>
      <c r="O355" s="41">
        <v>81.450699999999998</v>
      </c>
      <c r="P355" s="41">
        <v>11.064400000000001</v>
      </c>
      <c r="Q355" s="41">
        <v>2891</v>
      </c>
      <c r="R355" s="41">
        <v>51.748899999999999</v>
      </c>
      <c r="S355" s="41">
        <v>27042</v>
      </c>
      <c r="T355" s="41">
        <v>594.92399999999998</v>
      </c>
      <c r="U355" s="41">
        <v>7506</v>
      </c>
      <c r="V355" s="41">
        <v>137.12639999999999</v>
      </c>
      <c r="W355" s="41">
        <v>31691</v>
      </c>
      <c r="X355" s="41">
        <v>687.43909999999994</v>
      </c>
    </row>
    <row r="356" spans="1:24" x14ac:dyDescent="0.35">
      <c r="A356" s="41" t="s">
        <v>735</v>
      </c>
      <c r="B356" s="41" t="s">
        <v>429</v>
      </c>
      <c r="C356" s="41" t="s">
        <v>22</v>
      </c>
      <c r="D356" s="41" t="s">
        <v>396</v>
      </c>
      <c r="E356" s="41" t="s">
        <v>396</v>
      </c>
      <c r="F356" s="41" t="s">
        <v>758</v>
      </c>
      <c r="G356" s="41">
        <v>3</v>
      </c>
      <c r="H356" s="41">
        <v>5263.6994987911703</v>
      </c>
      <c r="I356" s="41">
        <v>3547</v>
      </c>
      <c r="J356" s="41">
        <v>148</v>
      </c>
      <c r="K356" s="41">
        <v>65.619500000000002</v>
      </c>
      <c r="L356" s="41">
        <v>2.738</v>
      </c>
      <c r="M356" s="41">
        <v>4045</v>
      </c>
      <c r="N356" s="41">
        <v>328</v>
      </c>
      <c r="O356" s="41">
        <v>80.495500000000007</v>
      </c>
      <c r="P356" s="41">
        <v>6.5272000000000006</v>
      </c>
      <c r="Q356" s="41">
        <v>2838</v>
      </c>
      <c r="R356" s="41">
        <v>50.800199999999997</v>
      </c>
      <c r="S356" s="41">
        <v>4749</v>
      </c>
      <c r="T356" s="41">
        <v>104.47799999999999</v>
      </c>
      <c r="U356" s="41">
        <v>6533</v>
      </c>
      <c r="V356" s="41">
        <v>119.15770000000001</v>
      </c>
      <c r="W356" s="41">
        <v>9122</v>
      </c>
      <c r="X356" s="41">
        <v>191.50069999999999</v>
      </c>
    </row>
    <row r="357" spans="1:24" x14ac:dyDescent="0.35">
      <c r="A357" s="41" t="s">
        <v>735</v>
      </c>
      <c r="B357" s="41" t="s">
        <v>429</v>
      </c>
      <c r="C357" s="41" t="s">
        <v>22</v>
      </c>
      <c r="D357" s="41" t="s">
        <v>396</v>
      </c>
      <c r="E357" s="41" t="s">
        <v>396</v>
      </c>
      <c r="F357" s="41" t="s">
        <v>767</v>
      </c>
      <c r="G357" s="41">
        <v>12</v>
      </c>
      <c r="H357" s="41">
        <v>5263.6994987911703</v>
      </c>
      <c r="I357" s="41">
        <v>4927</v>
      </c>
      <c r="J357" s="41">
        <v>109</v>
      </c>
      <c r="K357" s="41">
        <v>98.047300000000007</v>
      </c>
      <c r="L357" s="41">
        <v>2.1691000000000003</v>
      </c>
      <c r="M357" s="41"/>
      <c r="N357" s="41"/>
      <c r="O357" s="41"/>
      <c r="P357" s="41"/>
      <c r="Q357" s="41">
        <v>3373</v>
      </c>
      <c r="R357" s="41">
        <v>60.3767</v>
      </c>
      <c r="S357" s="41"/>
      <c r="T357" s="41"/>
      <c r="U357" s="41">
        <v>8409</v>
      </c>
      <c r="V357" s="41">
        <v>160.59309999999999</v>
      </c>
      <c r="W357" s="41"/>
      <c r="X357" s="41"/>
    </row>
    <row r="358" spans="1:24" x14ac:dyDescent="0.35">
      <c r="A358" s="41" t="s">
        <v>735</v>
      </c>
      <c r="B358" s="41" t="s">
        <v>429</v>
      </c>
      <c r="C358" s="41" t="s">
        <v>22</v>
      </c>
      <c r="D358" s="41" t="s">
        <v>396</v>
      </c>
      <c r="E358" s="41" t="s">
        <v>396</v>
      </c>
      <c r="F358" s="41" t="s">
        <v>757</v>
      </c>
      <c r="G358" s="41">
        <v>2</v>
      </c>
      <c r="H358" s="41">
        <v>5263.6994987911703</v>
      </c>
      <c r="I358" s="41">
        <v>4563</v>
      </c>
      <c r="J358" s="41">
        <v>1006</v>
      </c>
      <c r="K358" s="41">
        <v>84.415499999999994</v>
      </c>
      <c r="L358" s="41">
        <v>18.611000000000001</v>
      </c>
      <c r="M358" s="41">
        <v>5969</v>
      </c>
      <c r="N358" s="41">
        <v>1014</v>
      </c>
      <c r="O358" s="41">
        <v>118.7831</v>
      </c>
      <c r="P358" s="41">
        <v>20.178599999999999</v>
      </c>
      <c r="Q358" s="41">
        <v>2933</v>
      </c>
      <c r="R358" s="41">
        <v>52.500700000000002</v>
      </c>
      <c r="S358" s="41">
        <v>4004</v>
      </c>
      <c r="T358" s="41">
        <v>88.087999999999994</v>
      </c>
      <c r="U358" s="41">
        <v>8502</v>
      </c>
      <c r="V358" s="41">
        <v>155.52719999999999</v>
      </c>
      <c r="W358" s="41">
        <v>10987</v>
      </c>
      <c r="X358" s="41">
        <v>227.0497</v>
      </c>
    </row>
    <row r="359" spans="1:24" x14ac:dyDescent="0.35">
      <c r="A359" s="41" t="s">
        <v>735</v>
      </c>
      <c r="B359" s="41" t="s">
        <v>429</v>
      </c>
      <c r="C359" s="41" t="s">
        <v>22</v>
      </c>
      <c r="D359" s="41" t="s">
        <v>396</v>
      </c>
      <c r="E359" s="41" t="s">
        <v>396</v>
      </c>
      <c r="F359" s="41" t="s">
        <v>763</v>
      </c>
      <c r="G359" s="41">
        <v>8</v>
      </c>
      <c r="H359" s="41">
        <v>5263.6994987911703</v>
      </c>
      <c r="I359" s="41">
        <v>4544</v>
      </c>
      <c r="J359" s="41">
        <v>249</v>
      </c>
      <c r="K359" s="41">
        <v>90.425600000000003</v>
      </c>
      <c r="L359" s="41">
        <v>4.9550999999999998</v>
      </c>
      <c r="M359" s="41"/>
      <c r="N359" s="41"/>
      <c r="O359" s="41"/>
      <c r="P359" s="41"/>
      <c r="Q359" s="41">
        <v>3863</v>
      </c>
      <c r="R359" s="41">
        <v>69.1477</v>
      </c>
      <c r="S359" s="41"/>
      <c r="T359" s="41"/>
      <c r="U359" s="41">
        <v>8656</v>
      </c>
      <c r="V359" s="41">
        <v>164.5284</v>
      </c>
      <c r="W359" s="41"/>
      <c r="X359" s="41"/>
    </row>
    <row r="360" spans="1:24" x14ac:dyDescent="0.35">
      <c r="A360" s="41" t="s">
        <v>735</v>
      </c>
      <c r="B360" s="41" t="s">
        <v>429</v>
      </c>
      <c r="C360" s="41" t="s">
        <v>22</v>
      </c>
      <c r="D360" s="41" t="s">
        <v>396</v>
      </c>
      <c r="E360" s="41" t="s">
        <v>396</v>
      </c>
      <c r="F360" s="41" t="s">
        <v>762</v>
      </c>
      <c r="G360" s="41">
        <v>7</v>
      </c>
      <c r="H360" s="41">
        <v>5263.6994987911703</v>
      </c>
      <c r="I360" s="41">
        <v>3254</v>
      </c>
      <c r="J360" s="41">
        <v>151</v>
      </c>
      <c r="K360" s="41">
        <v>64.754599999999996</v>
      </c>
      <c r="L360" s="41">
        <v>3.0049000000000001</v>
      </c>
      <c r="M360" s="41">
        <v>0</v>
      </c>
      <c r="N360" s="41">
        <v>3603</v>
      </c>
      <c r="O360" s="41">
        <v>0</v>
      </c>
      <c r="P360" s="41">
        <v>81.067499999999995</v>
      </c>
      <c r="Q360" s="41">
        <v>4024</v>
      </c>
      <c r="R360" s="41">
        <v>72.029600000000002</v>
      </c>
      <c r="S360" s="41">
        <v>5777</v>
      </c>
      <c r="T360" s="41">
        <v>127.09399999999999</v>
      </c>
      <c r="U360" s="41">
        <v>7429</v>
      </c>
      <c r="V360" s="41">
        <v>139.78910000000002</v>
      </c>
      <c r="W360" s="41">
        <v>9380</v>
      </c>
      <c r="X360" s="41">
        <v>208.16149999999999</v>
      </c>
    </row>
    <row r="361" spans="1:24" x14ac:dyDescent="0.35">
      <c r="A361" s="41" t="s">
        <v>735</v>
      </c>
      <c r="B361" s="41" t="s">
        <v>429</v>
      </c>
      <c r="C361" s="41" t="s">
        <v>22</v>
      </c>
      <c r="D361" s="41" t="s">
        <v>396</v>
      </c>
      <c r="E361" s="41" t="s">
        <v>396</v>
      </c>
      <c r="F361" s="41" t="s">
        <v>761</v>
      </c>
      <c r="G361" s="41">
        <v>6</v>
      </c>
      <c r="H361" s="41">
        <v>5263.6994987911703</v>
      </c>
      <c r="I361" s="41">
        <v>3191</v>
      </c>
      <c r="J361" s="41">
        <v>2469</v>
      </c>
      <c r="K361" s="41">
        <v>63.500900000000001</v>
      </c>
      <c r="L361" s="41">
        <v>49.133100000000006</v>
      </c>
      <c r="M361" s="41">
        <v>4651</v>
      </c>
      <c r="N361" s="41">
        <v>3621</v>
      </c>
      <c r="O361" s="41">
        <v>104.64749999999999</v>
      </c>
      <c r="P361" s="41">
        <v>81.472499999999997</v>
      </c>
      <c r="Q361" s="41">
        <v>3616</v>
      </c>
      <c r="R361" s="41">
        <v>64.726399999999998</v>
      </c>
      <c r="S361" s="41">
        <v>4502</v>
      </c>
      <c r="T361" s="41">
        <v>99.043999999999997</v>
      </c>
      <c r="U361" s="41">
        <v>9276</v>
      </c>
      <c r="V361" s="41">
        <v>177.36040000000003</v>
      </c>
      <c r="W361" s="41">
        <v>12774</v>
      </c>
      <c r="X361" s="41">
        <v>285.16399999999999</v>
      </c>
    </row>
    <row r="362" spans="1:24" x14ac:dyDescent="0.35">
      <c r="A362" s="41" t="s">
        <v>577</v>
      </c>
      <c r="B362" s="41" t="s">
        <v>554</v>
      </c>
      <c r="C362" s="41" t="s">
        <v>8</v>
      </c>
      <c r="D362" s="41" t="s">
        <v>51</v>
      </c>
      <c r="E362" s="41" t="s">
        <v>51</v>
      </c>
      <c r="F362" s="41" t="s">
        <v>756</v>
      </c>
      <c r="G362" s="41">
        <v>1</v>
      </c>
      <c r="H362" s="41">
        <v>8293.4254625930807</v>
      </c>
      <c r="I362" s="41">
        <v>52499</v>
      </c>
      <c r="J362" s="41">
        <v>0</v>
      </c>
      <c r="K362" s="41">
        <v>971.23149999999998</v>
      </c>
      <c r="L362" s="41">
        <v>0</v>
      </c>
      <c r="M362" s="41">
        <v>26773</v>
      </c>
      <c r="N362" s="41">
        <v>0</v>
      </c>
      <c r="O362" s="41">
        <v>532.78269999999998</v>
      </c>
      <c r="P362" s="41">
        <v>0</v>
      </c>
      <c r="Q362" s="41">
        <v>0</v>
      </c>
      <c r="R362" s="41">
        <v>0</v>
      </c>
      <c r="S362" s="41">
        <v>1438</v>
      </c>
      <c r="T362" s="41">
        <v>31.635999999999999</v>
      </c>
      <c r="U362" s="41">
        <v>52499</v>
      </c>
      <c r="V362" s="41">
        <v>971.23149999999998</v>
      </c>
      <c r="W362" s="41">
        <v>28211</v>
      </c>
      <c r="X362" s="41">
        <v>564.41869999999994</v>
      </c>
    </row>
    <row r="363" spans="1:24" x14ac:dyDescent="0.35">
      <c r="A363" s="41" t="s">
        <v>577</v>
      </c>
      <c r="B363" s="41" t="s">
        <v>554</v>
      </c>
      <c r="C363" s="41" t="s">
        <v>8</v>
      </c>
      <c r="D363" s="41" t="s">
        <v>51</v>
      </c>
      <c r="E363" s="41" t="s">
        <v>51</v>
      </c>
      <c r="F363" s="41" t="s">
        <v>760</v>
      </c>
      <c r="G363" s="41">
        <v>5</v>
      </c>
      <c r="H363" s="41">
        <v>8293.4254625930807</v>
      </c>
      <c r="I363" s="41">
        <v>12756</v>
      </c>
      <c r="J363" s="41">
        <v>0</v>
      </c>
      <c r="K363" s="41">
        <v>235.98599999999999</v>
      </c>
      <c r="L363" s="41">
        <v>0</v>
      </c>
      <c r="M363" s="41">
        <v>832</v>
      </c>
      <c r="N363" s="41">
        <v>0</v>
      </c>
      <c r="O363" s="41">
        <v>16.556800000000003</v>
      </c>
      <c r="P363" s="41">
        <v>0</v>
      </c>
      <c r="Q363" s="41">
        <v>1511</v>
      </c>
      <c r="R363" s="41">
        <v>27.046900000000001</v>
      </c>
      <c r="S363" s="41">
        <v>1347</v>
      </c>
      <c r="T363" s="41">
        <v>29.634</v>
      </c>
      <c r="U363" s="41">
        <v>14267</v>
      </c>
      <c r="V363" s="41">
        <v>263.03289999999998</v>
      </c>
      <c r="W363" s="41">
        <v>2179</v>
      </c>
      <c r="X363" s="41">
        <v>46.190800000000003</v>
      </c>
    </row>
    <row r="364" spans="1:24" x14ac:dyDescent="0.35">
      <c r="A364" s="41" t="s">
        <v>577</v>
      </c>
      <c r="B364" s="41" t="s">
        <v>554</v>
      </c>
      <c r="C364" s="41" t="s">
        <v>8</v>
      </c>
      <c r="D364" s="41" t="s">
        <v>51</v>
      </c>
      <c r="E364" s="41" t="s">
        <v>51</v>
      </c>
      <c r="F364" s="41" t="s">
        <v>764</v>
      </c>
      <c r="G364" s="41">
        <v>9</v>
      </c>
      <c r="H364" s="41">
        <v>8293.4254625930807</v>
      </c>
      <c r="I364" s="41">
        <v>2336</v>
      </c>
      <c r="J364" s="41">
        <v>0</v>
      </c>
      <c r="K364" s="41">
        <v>46.486400000000003</v>
      </c>
      <c r="L364" s="41">
        <v>0</v>
      </c>
      <c r="M364" s="41"/>
      <c r="N364" s="41"/>
      <c r="O364" s="41"/>
      <c r="P364" s="41"/>
      <c r="Q364" s="41">
        <v>1036</v>
      </c>
      <c r="R364" s="41">
        <v>18.5444</v>
      </c>
      <c r="S364" s="41"/>
      <c r="T364" s="41"/>
      <c r="U364" s="41">
        <v>3372</v>
      </c>
      <c r="V364" s="41">
        <v>65.030799999999999</v>
      </c>
      <c r="W364" s="41"/>
      <c r="X364" s="41"/>
    </row>
    <row r="365" spans="1:24" x14ac:dyDescent="0.35">
      <c r="A365" s="41" t="s">
        <v>577</v>
      </c>
      <c r="B365" s="41" t="s">
        <v>554</v>
      </c>
      <c r="C365" s="41" t="s">
        <v>8</v>
      </c>
      <c r="D365" s="41" t="s">
        <v>51</v>
      </c>
      <c r="E365" s="41" t="s">
        <v>51</v>
      </c>
      <c r="F365" s="41" t="s">
        <v>766</v>
      </c>
      <c r="G365" s="41">
        <v>11</v>
      </c>
      <c r="H365" s="41">
        <v>8293.4254625930807</v>
      </c>
      <c r="I365" s="41">
        <v>303</v>
      </c>
      <c r="J365" s="41">
        <v>0</v>
      </c>
      <c r="K365" s="41">
        <v>6.0297000000000001</v>
      </c>
      <c r="L365" s="41">
        <v>0</v>
      </c>
      <c r="M365" s="41"/>
      <c r="N365" s="41"/>
      <c r="O365" s="41"/>
      <c r="P365" s="41"/>
      <c r="Q365" s="41">
        <v>1462</v>
      </c>
      <c r="R365" s="41">
        <v>26.169799999999999</v>
      </c>
      <c r="S365" s="41"/>
      <c r="T365" s="41"/>
      <c r="U365" s="41">
        <v>1765</v>
      </c>
      <c r="V365" s="41">
        <v>32.1995</v>
      </c>
      <c r="W365" s="41"/>
      <c r="X365" s="41"/>
    </row>
    <row r="366" spans="1:24" x14ac:dyDescent="0.35">
      <c r="A366" s="41" t="s">
        <v>577</v>
      </c>
      <c r="B366" s="41" t="s">
        <v>554</v>
      </c>
      <c r="C366" s="41" t="s">
        <v>8</v>
      </c>
      <c r="D366" s="41" t="s">
        <v>51</v>
      </c>
      <c r="E366" s="41" t="s">
        <v>51</v>
      </c>
      <c r="F366" s="41" t="s">
        <v>765</v>
      </c>
      <c r="G366" s="41">
        <v>10</v>
      </c>
      <c r="H366" s="41">
        <v>8293.4254625930807</v>
      </c>
      <c r="I366" s="41">
        <v>1696</v>
      </c>
      <c r="J366" s="41">
        <v>628</v>
      </c>
      <c r="K366" s="41">
        <v>33.750399999999999</v>
      </c>
      <c r="L366" s="41">
        <v>12.497200000000001</v>
      </c>
      <c r="M366" s="41"/>
      <c r="N366" s="41"/>
      <c r="O366" s="41"/>
      <c r="P366" s="41"/>
      <c r="Q366" s="41">
        <v>1428</v>
      </c>
      <c r="R366" s="41">
        <v>25.561199999999999</v>
      </c>
      <c r="S366" s="41"/>
      <c r="T366" s="41"/>
      <c r="U366" s="41">
        <v>3752</v>
      </c>
      <c r="V366" s="41">
        <v>71.808799999999991</v>
      </c>
      <c r="W366" s="41"/>
      <c r="X366" s="41"/>
    </row>
    <row r="367" spans="1:24" x14ac:dyDescent="0.35">
      <c r="A367" s="41" t="s">
        <v>577</v>
      </c>
      <c r="B367" s="41" t="s">
        <v>554</v>
      </c>
      <c r="C367" s="41" t="s">
        <v>8</v>
      </c>
      <c r="D367" s="41" t="s">
        <v>51</v>
      </c>
      <c r="E367" s="41" t="s">
        <v>51</v>
      </c>
      <c r="F367" s="41" t="s">
        <v>759</v>
      </c>
      <c r="G367" s="41">
        <v>4</v>
      </c>
      <c r="H367" s="41">
        <v>8293.4254625930807</v>
      </c>
      <c r="I367" s="41">
        <v>8500</v>
      </c>
      <c r="J367" s="41">
        <v>0</v>
      </c>
      <c r="K367" s="41">
        <v>157.25</v>
      </c>
      <c r="L367" s="41">
        <v>0</v>
      </c>
      <c r="M367" s="41">
        <v>384</v>
      </c>
      <c r="N367" s="41">
        <v>0</v>
      </c>
      <c r="O367" s="41">
        <v>7.6416000000000004</v>
      </c>
      <c r="P367" s="41">
        <v>0</v>
      </c>
      <c r="Q367" s="41">
        <v>931</v>
      </c>
      <c r="R367" s="41">
        <v>16.664899999999999</v>
      </c>
      <c r="S367" s="41">
        <v>1504</v>
      </c>
      <c r="T367" s="41">
        <v>33.088000000000001</v>
      </c>
      <c r="U367" s="41">
        <v>9431</v>
      </c>
      <c r="V367" s="41">
        <v>173.91489999999999</v>
      </c>
      <c r="W367" s="41">
        <v>1888</v>
      </c>
      <c r="X367" s="41">
        <v>40.729600000000005</v>
      </c>
    </row>
    <row r="368" spans="1:24" x14ac:dyDescent="0.35">
      <c r="A368" s="41" t="s">
        <v>577</v>
      </c>
      <c r="B368" s="41" t="s">
        <v>554</v>
      </c>
      <c r="C368" s="41" t="s">
        <v>8</v>
      </c>
      <c r="D368" s="41" t="s">
        <v>51</v>
      </c>
      <c r="E368" s="41" t="s">
        <v>51</v>
      </c>
      <c r="F368" s="41" t="s">
        <v>758</v>
      </c>
      <c r="G368" s="41">
        <v>3</v>
      </c>
      <c r="H368" s="41">
        <v>8293.4254625930807</v>
      </c>
      <c r="I368" s="41">
        <v>90249</v>
      </c>
      <c r="J368" s="41">
        <v>0</v>
      </c>
      <c r="K368" s="41">
        <v>1669.6064999999999</v>
      </c>
      <c r="L368" s="41">
        <v>0</v>
      </c>
      <c r="M368" s="41">
        <v>305</v>
      </c>
      <c r="N368" s="41">
        <v>0</v>
      </c>
      <c r="O368" s="41">
        <v>6.0695000000000006</v>
      </c>
      <c r="P368" s="41">
        <v>0</v>
      </c>
      <c r="Q368" s="41">
        <v>0</v>
      </c>
      <c r="R368" s="41">
        <v>0</v>
      </c>
      <c r="S368" s="41">
        <v>1108</v>
      </c>
      <c r="T368" s="41">
        <v>24.376000000000001</v>
      </c>
      <c r="U368" s="41">
        <v>90249</v>
      </c>
      <c r="V368" s="41">
        <v>1669.6064999999999</v>
      </c>
      <c r="W368" s="41">
        <v>1413</v>
      </c>
      <c r="X368" s="41">
        <v>30.445500000000003</v>
      </c>
    </row>
    <row r="369" spans="1:24" x14ac:dyDescent="0.35">
      <c r="A369" s="41" t="s">
        <v>577</v>
      </c>
      <c r="B369" s="41" t="s">
        <v>554</v>
      </c>
      <c r="C369" s="41" t="s">
        <v>8</v>
      </c>
      <c r="D369" s="41" t="s">
        <v>51</v>
      </c>
      <c r="E369" s="41" t="s">
        <v>51</v>
      </c>
      <c r="F369" s="41" t="s">
        <v>767</v>
      </c>
      <c r="G369" s="41">
        <v>12</v>
      </c>
      <c r="H369" s="41">
        <v>8293.4254625930807</v>
      </c>
      <c r="I369" s="41">
        <v>26817</v>
      </c>
      <c r="J369" s="41">
        <v>0</v>
      </c>
      <c r="K369" s="41">
        <v>533.65830000000005</v>
      </c>
      <c r="L369" s="41">
        <v>0</v>
      </c>
      <c r="M369" s="41"/>
      <c r="N369" s="41"/>
      <c r="O369" s="41"/>
      <c r="P369" s="41"/>
      <c r="Q369" s="41">
        <v>1728</v>
      </c>
      <c r="R369" s="41">
        <v>30.9312</v>
      </c>
      <c r="S369" s="41"/>
      <c r="T369" s="41"/>
      <c r="U369" s="41">
        <v>28545</v>
      </c>
      <c r="V369" s="41">
        <v>564.58950000000004</v>
      </c>
      <c r="W369" s="41"/>
      <c r="X369" s="41"/>
    </row>
    <row r="370" spans="1:24" x14ac:dyDescent="0.35">
      <c r="A370" s="41" t="s">
        <v>577</v>
      </c>
      <c r="B370" s="41" t="s">
        <v>554</v>
      </c>
      <c r="C370" s="41" t="s">
        <v>8</v>
      </c>
      <c r="D370" s="41" t="s">
        <v>51</v>
      </c>
      <c r="E370" s="41" t="s">
        <v>51</v>
      </c>
      <c r="F370" s="41" t="s">
        <v>757</v>
      </c>
      <c r="G370" s="41">
        <v>2</v>
      </c>
      <c r="H370" s="41">
        <v>8293.4254625930807</v>
      </c>
      <c r="I370" s="41">
        <v>67628</v>
      </c>
      <c r="J370" s="41">
        <v>0</v>
      </c>
      <c r="K370" s="41">
        <v>1251.1179999999999</v>
      </c>
      <c r="L370" s="41">
        <v>0</v>
      </c>
      <c r="M370" s="41">
        <v>201</v>
      </c>
      <c r="N370" s="41">
        <v>0</v>
      </c>
      <c r="O370" s="41">
        <v>3.9999000000000002</v>
      </c>
      <c r="P370" s="41">
        <v>0</v>
      </c>
      <c r="Q370" s="41">
        <v>0</v>
      </c>
      <c r="R370" s="41">
        <v>0</v>
      </c>
      <c r="S370" s="41">
        <v>1658</v>
      </c>
      <c r="T370" s="41">
        <v>36.475999999999999</v>
      </c>
      <c r="U370" s="41">
        <v>67628</v>
      </c>
      <c r="V370" s="41">
        <v>1251.1179999999999</v>
      </c>
      <c r="W370" s="41">
        <v>1859</v>
      </c>
      <c r="X370" s="41">
        <v>40.475899999999996</v>
      </c>
    </row>
    <row r="371" spans="1:24" x14ac:dyDescent="0.35">
      <c r="A371" s="41" t="s">
        <v>577</v>
      </c>
      <c r="B371" s="41" t="s">
        <v>554</v>
      </c>
      <c r="C371" s="41" t="s">
        <v>8</v>
      </c>
      <c r="D371" s="41" t="s">
        <v>51</v>
      </c>
      <c r="E371" s="41" t="s">
        <v>51</v>
      </c>
      <c r="F371" s="41" t="s">
        <v>763</v>
      </c>
      <c r="G371" s="41">
        <v>8</v>
      </c>
      <c r="H371" s="41">
        <v>8293.4254625930807</v>
      </c>
      <c r="I371" s="41">
        <v>3282</v>
      </c>
      <c r="J371" s="41">
        <v>0</v>
      </c>
      <c r="K371" s="41">
        <v>65.311800000000005</v>
      </c>
      <c r="L371" s="41">
        <v>0</v>
      </c>
      <c r="M371" s="41"/>
      <c r="N371" s="41"/>
      <c r="O371" s="41"/>
      <c r="P371" s="41"/>
      <c r="Q371" s="41">
        <v>1248</v>
      </c>
      <c r="R371" s="41">
        <v>22.339200000000002</v>
      </c>
      <c r="S371" s="41"/>
      <c r="T371" s="41"/>
      <c r="U371" s="41">
        <v>4530</v>
      </c>
      <c r="V371" s="41">
        <v>87.65100000000001</v>
      </c>
      <c r="W371" s="41"/>
      <c r="X371" s="41"/>
    </row>
    <row r="372" spans="1:24" x14ac:dyDescent="0.35">
      <c r="A372" s="41" t="s">
        <v>577</v>
      </c>
      <c r="B372" s="41" t="s">
        <v>554</v>
      </c>
      <c r="C372" s="41" t="s">
        <v>8</v>
      </c>
      <c r="D372" s="41" t="s">
        <v>51</v>
      </c>
      <c r="E372" s="41" t="s">
        <v>51</v>
      </c>
      <c r="F372" s="41" t="s">
        <v>762</v>
      </c>
      <c r="G372" s="41">
        <v>7</v>
      </c>
      <c r="H372" s="41">
        <v>8293.4254625930807</v>
      </c>
      <c r="I372" s="41">
        <v>30975</v>
      </c>
      <c r="J372" s="41">
        <v>1156</v>
      </c>
      <c r="K372" s="41">
        <v>616.40250000000003</v>
      </c>
      <c r="L372" s="41">
        <v>23.0044</v>
      </c>
      <c r="M372" s="41">
        <v>0</v>
      </c>
      <c r="N372" s="41">
        <v>717</v>
      </c>
      <c r="O372" s="41">
        <v>0</v>
      </c>
      <c r="P372" s="41">
        <v>16.1325</v>
      </c>
      <c r="Q372" s="41">
        <v>1435</v>
      </c>
      <c r="R372" s="41">
        <v>25.686499999999999</v>
      </c>
      <c r="S372" s="41">
        <v>1967</v>
      </c>
      <c r="T372" s="41">
        <v>43.274000000000001</v>
      </c>
      <c r="U372" s="41">
        <v>33566</v>
      </c>
      <c r="V372" s="41">
        <v>665.09340000000009</v>
      </c>
      <c r="W372" s="41">
        <v>2684</v>
      </c>
      <c r="X372" s="41">
        <v>59.406500000000001</v>
      </c>
    </row>
    <row r="373" spans="1:24" x14ac:dyDescent="0.35">
      <c r="A373" s="41" t="s">
        <v>577</v>
      </c>
      <c r="B373" s="41" t="s">
        <v>554</v>
      </c>
      <c r="C373" s="41" t="s">
        <v>8</v>
      </c>
      <c r="D373" s="41" t="s">
        <v>51</v>
      </c>
      <c r="E373" s="41" t="s">
        <v>51</v>
      </c>
      <c r="F373" s="41" t="s">
        <v>761</v>
      </c>
      <c r="G373" s="41">
        <v>6</v>
      </c>
      <c r="H373" s="41">
        <v>8293.4254625930807</v>
      </c>
      <c r="I373" s="41">
        <v>23942</v>
      </c>
      <c r="J373" s="41">
        <v>2204</v>
      </c>
      <c r="K373" s="41">
        <v>476.44580000000002</v>
      </c>
      <c r="L373" s="41">
        <v>43.8596</v>
      </c>
      <c r="M373" s="41">
        <v>1141</v>
      </c>
      <c r="N373" s="41">
        <v>1246</v>
      </c>
      <c r="O373" s="41">
        <v>25.672499999999999</v>
      </c>
      <c r="P373" s="41">
        <v>28.035</v>
      </c>
      <c r="Q373" s="41">
        <v>1294</v>
      </c>
      <c r="R373" s="41">
        <v>23.162600000000001</v>
      </c>
      <c r="S373" s="41">
        <v>1279</v>
      </c>
      <c r="T373" s="41">
        <v>28.138000000000002</v>
      </c>
      <c r="U373" s="41">
        <v>27440</v>
      </c>
      <c r="V373" s="41">
        <v>543.46799999999996</v>
      </c>
      <c r="W373" s="41">
        <v>3666</v>
      </c>
      <c r="X373" s="41">
        <v>81.845500000000001</v>
      </c>
    </row>
    <row r="374" spans="1:24" x14ac:dyDescent="0.35">
      <c r="A374" s="41" t="s">
        <v>627</v>
      </c>
      <c r="B374" s="41" t="s">
        <v>493</v>
      </c>
      <c r="C374" s="41" t="s">
        <v>12</v>
      </c>
      <c r="D374" s="41" t="s">
        <v>52</v>
      </c>
      <c r="E374" s="41" t="s">
        <v>52</v>
      </c>
      <c r="F374" s="41" t="s">
        <v>756</v>
      </c>
      <c r="G374" s="41">
        <v>1</v>
      </c>
      <c r="H374" s="41">
        <v>2423.0814819038601</v>
      </c>
      <c r="I374" s="41">
        <v>197</v>
      </c>
      <c r="J374" s="41">
        <v>0</v>
      </c>
      <c r="K374" s="41">
        <v>3.6444999999999999</v>
      </c>
      <c r="L374" s="41">
        <v>0</v>
      </c>
      <c r="M374" s="41">
        <v>162</v>
      </c>
      <c r="N374" s="41">
        <v>0</v>
      </c>
      <c r="O374" s="41">
        <v>3.2238000000000002</v>
      </c>
      <c r="P374" s="41">
        <v>0</v>
      </c>
      <c r="Q374" s="41">
        <v>3633</v>
      </c>
      <c r="R374" s="41">
        <v>65.030699999999996</v>
      </c>
      <c r="S374" s="41">
        <v>1697</v>
      </c>
      <c r="T374" s="41">
        <v>37.334000000000003</v>
      </c>
      <c r="U374" s="41">
        <v>3830</v>
      </c>
      <c r="V374" s="41">
        <v>68.67519999999999</v>
      </c>
      <c r="W374" s="41">
        <v>1859</v>
      </c>
      <c r="X374" s="41">
        <v>40.5578</v>
      </c>
    </row>
    <row r="375" spans="1:24" x14ac:dyDescent="0.35">
      <c r="A375" s="41" t="s">
        <v>627</v>
      </c>
      <c r="B375" s="41" t="s">
        <v>493</v>
      </c>
      <c r="C375" s="41" t="s">
        <v>12</v>
      </c>
      <c r="D375" s="41" t="s">
        <v>52</v>
      </c>
      <c r="E375" s="41" t="s">
        <v>52</v>
      </c>
      <c r="F375" s="41" t="s">
        <v>760</v>
      </c>
      <c r="G375" s="41">
        <v>5</v>
      </c>
      <c r="H375" s="41">
        <v>2423.0814819038601</v>
      </c>
      <c r="I375" s="41">
        <v>207</v>
      </c>
      <c r="J375" s="41">
        <v>0</v>
      </c>
      <c r="K375" s="41">
        <v>3.8294999999999999</v>
      </c>
      <c r="L375" s="41">
        <v>0</v>
      </c>
      <c r="M375" s="41">
        <v>232</v>
      </c>
      <c r="N375" s="41">
        <v>0</v>
      </c>
      <c r="O375" s="41">
        <v>4.6168000000000005</v>
      </c>
      <c r="P375" s="41">
        <v>0</v>
      </c>
      <c r="Q375" s="41">
        <v>3027</v>
      </c>
      <c r="R375" s="41">
        <v>54.183300000000003</v>
      </c>
      <c r="S375" s="41">
        <v>1123</v>
      </c>
      <c r="T375" s="41">
        <v>24.706</v>
      </c>
      <c r="U375" s="41">
        <v>3234</v>
      </c>
      <c r="V375" s="41">
        <v>58.012800000000006</v>
      </c>
      <c r="W375" s="41">
        <v>1355</v>
      </c>
      <c r="X375" s="41">
        <v>29.322800000000001</v>
      </c>
    </row>
    <row r="376" spans="1:24" x14ac:dyDescent="0.35">
      <c r="A376" s="41" t="s">
        <v>627</v>
      </c>
      <c r="B376" s="41" t="s">
        <v>493</v>
      </c>
      <c r="C376" s="41" t="s">
        <v>12</v>
      </c>
      <c r="D376" s="41" t="s">
        <v>52</v>
      </c>
      <c r="E376" s="41" t="s">
        <v>52</v>
      </c>
      <c r="F376" s="41" t="s">
        <v>764</v>
      </c>
      <c r="G376" s="41">
        <v>9</v>
      </c>
      <c r="H376" s="41">
        <v>2423.0814819038601</v>
      </c>
      <c r="I376" s="41">
        <v>1257</v>
      </c>
      <c r="J376" s="41">
        <v>0</v>
      </c>
      <c r="K376" s="41">
        <v>25.014300000000002</v>
      </c>
      <c r="L376" s="41">
        <v>0</v>
      </c>
      <c r="M376" s="41"/>
      <c r="N376" s="41"/>
      <c r="O376" s="41"/>
      <c r="P376" s="41"/>
      <c r="Q376" s="41">
        <v>1770</v>
      </c>
      <c r="R376" s="41">
        <v>31.683</v>
      </c>
      <c r="S376" s="41"/>
      <c r="T376" s="41"/>
      <c r="U376" s="41">
        <v>3027</v>
      </c>
      <c r="V376" s="41">
        <v>56.697299999999998</v>
      </c>
      <c r="W376" s="41"/>
      <c r="X376" s="41"/>
    </row>
    <row r="377" spans="1:24" x14ac:dyDescent="0.35">
      <c r="A377" s="41" t="s">
        <v>627</v>
      </c>
      <c r="B377" s="41" t="s">
        <v>493</v>
      </c>
      <c r="C377" s="41" t="s">
        <v>12</v>
      </c>
      <c r="D377" s="41" t="s">
        <v>52</v>
      </c>
      <c r="E377" s="41" t="s">
        <v>52</v>
      </c>
      <c r="F377" s="41" t="s">
        <v>766</v>
      </c>
      <c r="G377" s="41">
        <v>11</v>
      </c>
      <c r="H377" s="41">
        <v>2423.0814819038601</v>
      </c>
      <c r="I377" s="41">
        <v>306</v>
      </c>
      <c r="J377" s="41">
        <v>0</v>
      </c>
      <c r="K377" s="41">
        <v>6.0894000000000004</v>
      </c>
      <c r="L377" s="41">
        <v>0</v>
      </c>
      <c r="M377" s="41"/>
      <c r="N377" s="41"/>
      <c r="O377" s="41"/>
      <c r="P377" s="41"/>
      <c r="Q377" s="41">
        <v>1494</v>
      </c>
      <c r="R377" s="41">
        <v>26.742599999999999</v>
      </c>
      <c r="S377" s="41"/>
      <c r="T377" s="41"/>
      <c r="U377" s="41">
        <v>1800</v>
      </c>
      <c r="V377" s="41">
        <v>32.832000000000001</v>
      </c>
      <c r="W377" s="41"/>
      <c r="X377" s="41"/>
    </row>
    <row r="378" spans="1:24" x14ac:dyDescent="0.35">
      <c r="A378" s="41" t="s">
        <v>627</v>
      </c>
      <c r="B378" s="41" t="s">
        <v>493</v>
      </c>
      <c r="C378" s="41" t="s">
        <v>12</v>
      </c>
      <c r="D378" s="41" t="s">
        <v>52</v>
      </c>
      <c r="E378" s="41" t="s">
        <v>52</v>
      </c>
      <c r="F378" s="41" t="s">
        <v>765</v>
      </c>
      <c r="G378" s="41">
        <v>10</v>
      </c>
      <c r="H378" s="41">
        <v>2423.0814819038601</v>
      </c>
      <c r="I378" s="41">
        <v>233</v>
      </c>
      <c r="J378" s="41">
        <v>0</v>
      </c>
      <c r="K378" s="41">
        <v>4.6367000000000003</v>
      </c>
      <c r="L378" s="41">
        <v>0</v>
      </c>
      <c r="M378" s="41"/>
      <c r="N378" s="41"/>
      <c r="O378" s="41"/>
      <c r="P378" s="41"/>
      <c r="Q378" s="41">
        <v>1919</v>
      </c>
      <c r="R378" s="41">
        <v>34.350099999999998</v>
      </c>
      <c r="S378" s="41"/>
      <c r="T378" s="41"/>
      <c r="U378" s="41">
        <v>2152</v>
      </c>
      <c r="V378" s="41">
        <v>38.986799999999995</v>
      </c>
      <c r="W378" s="41"/>
      <c r="X378" s="41"/>
    </row>
    <row r="379" spans="1:24" x14ac:dyDescent="0.35">
      <c r="A379" s="41" t="s">
        <v>627</v>
      </c>
      <c r="B379" s="41" t="s">
        <v>493</v>
      </c>
      <c r="C379" s="41" t="s">
        <v>12</v>
      </c>
      <c r="D379" s="41" t="s">
        <v>52</v>
      </c>
      <c r="E379" s="41" t="s">
        <v>52</v>
      </c>
      <c r="F379" s="41" t="s">
        <v>759</v>
      </c>
      <c r="G379" s="41">
        <v>4</v>
      </c>
      <c r="H379" s="41">
        <v>2423.0814819038601</v>
      </c>
      <c r="I379" s="41">
        <v>182</v>
      </c>
      <c r="J379" s="41">
        <v>0</v>
      </c>
      <c r="K379" s="41">
        <v>3.367</v>
      </c>
      <c r="L379" s="41">
        <v>0</v>
      </c>
      <c r="M379" s="41">
        <v>279</v>
      </c>
      <c r="N379" s="41">
        <v>0</v>
      </c>
      <c r="O379" s="41">
        <v>5.5521000000000003</v>
      </c>
      <c r="P379" s="41">
        <v>0</v>
      </c>
      <c r="Q379" s="41">
        <v>3331</v>
      </c>
      <c r="R379" s="41">
        <v>59.624899999999997</v>
      </c>
      <c r="S379" s="41">
        <v>1828</v>
      </c>
      <c r="T379" s="41">
        <v>40.216000000000001</v>
      </c>
      <c r="U379" s="41">
        <v>3513</v>
      </c>
      <c r="V379" s="41">
        <v>62.991899999999994</v>
      </c>
      <c r="W379" s="41">
        <v>2107</v>
      </c>
      <c r="X379" s="41">
        <v>45.768100000000004</v>
      </c>
    </row>
    <row r="380" spans="1:24" x14ac:dyDescent="0.35">
      <c r="A380" s="41" t="s">
        <v>627</v>
      </c>
      <c r="B380" s="41" t="s">
        <v>493</v>
      </c>
      <c r="C380" s="41" t="s">
        <v>12</v>
      </c>
      <c r="D380" s="41" t="s">
        <v>52</v>
      </c>
      <c r="E380" s="41" t="s">
        <v>52</v>
      </c>
      <c r="F380" s="41" t="s">
        <v>758</v>
      </c>
      <c r="G380" s="41">
        <v>3</v>
      </c>
      <c r="H380" s="41">
        <v>2423.0814819038601</v>
      </c>
      <c r="I380" s="41">
        <v>227</v>
      </c>
      <c r="J380" s="41">
        <v>0</v>
      </c>
      <c r="K380" s="41">
        <v>4.1994999999999996</v>
      </c>
      <c r="L380" s="41">
        <v>0</v>
      </c>
      <c r="M380" s="41">
        <v>149</v>
      </c>
      <c r="N380" s="41">
        <v>0</v>
      </c>
      <c r="O380" s="41">
        <v>2.9651000000000001</v>
      </c>
      <c r="P380" s="41">
        <v>0</v>
      </c>
      <c r="Q380" s="41">
        <v>3135</v>
      </c>
      <c r="R380" s="41">
        <v>56.116500000000002</v>
      </c>
      <c r="S380" s="41">
        <v>695</v>
      </c>
      <c r="T380" s="41">
        <v>15.29</v>
      </c>
      <c r="U380" s="41">
        <v>3362</v>
      </c>
      <c r="V380" s="41">
        <v>60.316000000000003</v>
      </c>
      <c r="W380" s="41">
        <v>844</v>
      </c>
      <c r="X380" s="41">
        <v>18.255099999999999</v>
      </c>
    </row>
    <row r="381" spans="1:24" x14ac:dyDescent="0.35">
      <c r="A381" s="41" t="s">
        <v>627</v>
      </c>
      <c r="B381" s="41" t="s">
        <v>493</v>
      </c>
      <c r="C381" s="41" t="s">
        <v>12</v>
      </c>
      <c r="D381" s="41" t="s">
        <v>52</v>
      </c>
      <c r="E381" s="41" t="s">
        <v>52</v>
      </c>
      <c r="F381" s="41" t="s">
        <v>767</v>
      </c>
      <c r="G381" s="41">
        <v>12</v>
      </c>
      <c r="H381" s="41">
        <v>2423.0814819038601</v>
      </c>
      <c r="I381" s="41">
        <v>189</v>
      </c>
      <c r="J381" s="41">
        <v>0</v>
      </c>
      <c r="K381" s="41">
        <v>3.7611000000000003</v>
      </c>
      <c r="L381" s="41">
        <v>0</v>
      </c>
      <c r="M381" s="41"/>
      <c r="N381" s="41"/>
      <c r="O381" s="41"/>
      <c r="P381" s="41"/>
      <c r="Q381" s="41">
        <v>2172</v>
      </c>
      <c r="R381" s="41">
        <v>38.878799999999998</v>
      </c>
      <c r="S381" s="41"/>
      <c r="T381" s="41"/>
      <c r="U381" s="41">
        <v>2361</v>
      </c>
      <c r="V381" s="41">
        <v>42.639899999999997</v>
      </c>
      <c r="W381" s="41"/>
      <c r="X381" s="41"/>
    </row>
    <row r="382" spans="1:24" x14ac:dyDescent="0.35">
      <c r="A382" s="41" t="s">
        <v>627</v>
      </c>
      <c r="B382" s="41" t="s">
        <v>493</v>
      </c>
      <c r="C382" s="41" t="s">
        <v>12</v>
      </c>
      <c r="D382" s="41" t="s">
        <v>52</v>
      </c>
      <c r="E382" s="41" t="s">
        <v>52</v>
      </c>
      <c r="F382" s="41" t="s">
        <v>757</v>
      </c>
      <c r="G382" s="41">
        <v>2</v>
      </c>
      <c r="H382" s="41">
        <v>2423.0814819038601</v>
      </c>
      <c r="I382" s="41">
        <v>205</v>
      </c>
      <c r="J382" s="41">
        <v>2</v>
      </c>
      <c r="K382" s="41">
        <v>3.7925</v>
      </c>
      <c r="L382" s="41">
        <v>3.6999999999999998E-2</v>
      </c>
      <c r="M382" s="41">
        <v>149</v>
      </c>
      <c r="N382" s="41">
        <v>0</v>
      </c>
      <c r="O382" s="41">
        <v>2.9651000000000001</v>
      </c>
      <c r="P382" s="41">
        <v>0</v>
      </c>
      <c r="Q382" s="41">
        <v>1734</v>
      </c>
      <c r="R382" s="41">
        <v>31.038599999999999</v>
      </c>
      <c r="S382" s="41">
        <v>1004</v>
      </c>
      <c r="T382" s="41">
        <v>22.088000000000001</v>
      </c>
      <c r="U382" s="41">
        <v>1941</v>
      </c>
      <c r="V382" s="41">
        <v>34.868099999999998</v>
      </c>
      <c r="W382" s="41">
        <v>1153</v>
      </c>
      <c r="X382" s="41">
        <v>25.053100000000001</v>
      </c>
    </row>
    <row r="383" spans="1:24" x14ac:dyDescent="0.35">
      <c r="A383" s="41" t="s">
        <v>627</v>
      </c>
      <c r="B383" s="41" t="s">
        <v>493</v>
      </c>
      <c r="C383" s="41" t="s">
        <v>12</v>
      </c>
      <c r="D383" s="41" t="s">
        <v>52</v>
      </c>
      <c r="E383" s="41" t="s">
        <v>52</v>
      </c>
      <c r="F383" s="41" t="s">
        <v>763</v>
      </c>
      <c r="G383" s="41">
        <v>8</v>
      </c>
      <c r="H383" s="41">
        <v>2423.0814819038601</v>
      </c>
      <c r="I383" s="41">
        <v>163</v>
      </c>
      <c r="J383" s="41">
        <v>0</v>
      </c>
      <c r="K383" s="41">
        <v>3.2437</v>
      </c>
      <c r="L383" s="41">
        <v>0</v>
      </c>
      <c r="M383" s="41"/>
      <c r="N383" s="41"/>
      <c r="O383" s="41"/>
      <c r="P383" s="41"/>
      <c r="Q383" s="41">
        <v>3438</v>
      </c>
      <c r="R383" s="41">
        <v>61.540199999999999</v>
      </c>
      <c r="S383" s="41"/>
      <c r="T383" s="41"/>
      <c r="U383" s="41">
        <v>3601</v>
      </c>
      <c r="V383" s="41">
        <v>64.783900000000003</v>
      </c>
      <c r="W383" s="41"/>
      <c r="X383" s="41"/>
    </row>
    <row r="384" spans="1:24" x14ac:dyDescent="0.35">
      <c r="A384" s="41" t="s">
        <v>627</v>
      </c>
      <c r="B384" s="41" t="s">
        <v>493</v>
      </c>
      <c r="C384" s="41" t="s">
        <v>12</v>
      </c>
      <c r="D384" s="41" t="s">
        <v>52</v>
      </c>
      <c r="E384" s="41" t="s">
        <v>52</v>
      </c>
      <c r="F384" s="41" t="s">
        <v>762</v>
      </c>
      <c r="G384" s="41">
        <v>7</v>
      </c>
      <c r="H384" s="41">
        <v>2423.0814819038601</v>
      </c>
      <c r="I384" s="41">
        <v>188</v>
      </c>
      <c r="J384" s="41">
        <v>0</v>
      </c>
      <c r="K384" s="41">
        <v>3.7412000000000001</v>
      </c>
      <c r="L384" s="41">
        <v>0</v>
      </c>
      <c r="M384" s="41">
        <v>0</v>
      </c>
      <c r="N384" s="41">
        <v>0</v>
      </c>
      <c r="O384" s="41">
        <v>0</v>
      </c>
      <c r="P384" s="41">
        <v>0</v>
      </c>
      <c r="Q384" s="41">
        <v>4874</v>
      </c>
      <c r="R384" s="41">
        <v>87.244600000000005</v>
      </c>
      <c r="S384" s="41">
        <v>4794</v>
      </c>
      <c r="T384" s="41">
        <v>105.468</v>
      </c>
      <c r="U384" s="41">
        <v>5062</v>
      </c>
      <c r="V384" s="41">
        <v>90.985800000000012</v>
      </c>
      <c r="W384" s="41">
        <v>4794</v>
      </c>
      <c r="X384" s="41">
        <v>105.468</v>
      </c>
    </row>
    <row r="385" spans="1:24" x14ac:dyDescent="0.35">
      <c r="A385" s="41" t="s">
        <v>627</v>
      </c>
      <c r="B385" s="41" t="s">
        <v>493</v>
      </c>
      <c r="C385" s="41" t="s">
        <v>12</v>
      </c>
      <c r="D385" s="41" t="s">
        <v>52</v>
      </c>
      <c r="E385" s="41" t="s">
        <v>52</v>
      </c>
      <c r="F385" s="41" t="s">
        <v>761</v>
      </c>
      <c r="G385" s="41">
        <v>6</v>
      </c>
      <c r="H385" s="41">
        <v>2423.0814819038601</v>
      </c>
      <c r="I385" s="41">
        <v>212</v>
      </c>
      <c r="J385" s="41">
        <v>0</v>
      </c>
      <c r="K385" s="41">
        <v>4.2187999999999999</v>
      </c>
      <c r="L385" s="41">
        <v>0</v>
      </c>
      <c r="M385" s="41">
        <v>334</v>
      </c>
      <c r="N385" s="41">
        <v>0</v>
      </c>
      <c r="O385" s="41">
        <v>7.5149999999999997</v>
      </c>
      <c r="P385" s="41">
        <v>0</v>
      </c>
      <c r="Q385" s="41">
        <v>5547</v>
      </c>
      <c r="R385" s="41">
        <v>99.291300000000007</v>
      </c>
      <c r="S385" s="41">
        <v>3936</v>
      </c>
      <c r="T385" s="41">
        <v>86.591999999999999</v>
      </c>
      <c r="U385" s="41">
        <v>5759</v>
      </c>
      <c r="V385" s="41">
        <v>103.51010000000001</v>
      </c>
      <c r="W385" s="41">
        <v>4270</v>
      </c>
      <c r="X385" s="41">
        <v>94.106999999999999</v>
      </c>
    </row>
    <row r="386" spans="1:24" x14ac:dyDescent="0.35">
      <c r="A386" s="41" t="s">
        <v>575</v>
      </c>
      <c r="B386" s="41" t="s">
        <v>437</v>
      </c>
      <c r="C386" s="41" t="s">
        <v>18</v>
      </c>
      <c r="D386" s="41" t="s">
        <v>53</v>
      </c>
      <c r="E386" s="41" t="s">
        <v>53</v>
      </c>
      <c r="F386" s="41" t="s">
        <v>756</v>
      </c>
      <c r="G386" s="41">
        <v>1</v>
      </c>
      <c r="H386" s="41">
        <v>9505.7788423497004</v>
      </c>
      <c r="I386" s="41">
        <v>46151</v>
      </c>
      <c r="J386" s="41">
        <v>64</v>
      </c>
      <c r="K386" s="41">
        <v>853.79349999999999</v>
      </c>
      <c r="L386" s="41">
        <v>1.1839999999999999</v>
      </c>
      <c r="M386" s="41">
        <v>24486</v>
      </c>
      <c r="N386" s="41">
        <v>8991</v>
      </c>
      <c r="O386" s="41">
        <v>487.27140000000003</v>
      </c>
      <c r="P386" s="41">
        <v>178.92090000000002</v>
      </c>
      <c r="Q386" s="41">
        <v>0</v>
      </c>
      <c r="R386" s="41">
        <v>0</v>
      </c>
      <c r="S386" s="41">
        <v>0</v>
      </c>
      <c r="T386" s="41">
        <v>0</v>
      </c>
      <c r="U386" s="41">
        <v>46215</v>
      </c>
      <c r="V386" s="41">
        <v>854.97749999999996</v>
      </c>
      <c r="W386" s="41">
        <v>33477</v>
      </c>
      <c r="X386" s="41">
        <v>666.19230000000005</v>
      </c>
    </row>
    <row r="387" spans="1:24" x14ac:dyDescent="0.35">
      <c r="A387" s="41" t="s">
        <v>575</v>
      </c>
      <c r="B387" s="41" t="s">
        <v>437</v>
      </c>
      <c r="C387" s="41" t="s">
        <v>18</v>
      </c>
      <c r="D387" s="41" t="s">
        <v>53</v>
      </c>
      <c r="E387" s="41" t="s">
        <v>53</v>
      </c>
      <c r="F387" s="41" t="s">
        <v>760</v>
      </c>
      <c r="G387" s="41">
        <v>5</v>
      </c>
      <c r="H387" s="41">
        <v>9505.7788423497004</v>
      </c>
      <c r="I387" s="41">
        <v>15040</v>
      </c>
      <c r="J387" s="41">
        <v>23077</v>
      </c>
      <c r="K387" s="41">
        <v>278.24</v>
      </c>
      <c r="L387" s="41">
        <v>426.92449999999997</v>
      </c>
      <c r="M387" s="41">
        <v>20308</v>
      </c>
      <c r="N387" s="41">
        <v>4689</v>
      </c>
      <c r="O387" s="41">
        <v>404.12920000000003</v>
      </c>
      <c r="P387" s="41">
        <v>93.31110000000001</v>
      </c>
      <c r="Q387" s="41">
        <v>0</v>
      </c>
      <c r="R387" s="41">
        <v>0</v>
      </c>
      <c r="S387" s="41">
        <v>0</v>
      </c>
      <c r="T387" s="41">
        <v>0</v>
      </c>
      <c r="U387" s="41">
        <v>38117</v>
      </c>
      <c r="V387" s="41">
        <v>705.16449999999998</v>
      </c>
      <c r="W387" s="41">
        <v>24997</v>
      </c>
      <c r="X387" s="41">
        <v>497.44030000000004</v>
      </c>
    </row>
    <row r="388" spans="1:24" x14ac:dyDescent="0.35">
      <c r="A388" s="41" t="s">
        <v>575</v>
      </c>
      <c r="B388" s="41" t="s">
        <v>437</v>
      </c>
      <c r="C388" s="41" t="s">
        <v>18</v>
      </c>
      <c r="D388" s="41" t="s">
        <v>53</v>
      </c>
      <c r="E388" s="41" t="s">
        <v>53</v>
      </c>
      <c r="F388" s="41" t="s">
        <v>764</v>
      </c>
      <c r="G388" s="41">
        <v>9</v>
      </c>
      <c r="H388" s="41">
        <v>9505.7788423497004</v>
      </c>
      <c r="I388" s="41">
        <v>42766</v>
      </c>
      <c r="J388" s="41">
        <v>4603</v>
      </c>
      <c r="K388" s="41">
        <v>851.04340000000002</v>
      </c>
      <c r="L388" s="41">
        <v>91.599699999999999</v>
      </c>
      <c r="M388" s="41"/>
      <c r="N388" s="41"/>
      <c r="O388" s="41"/>
      <c r="P388" s="41"/>
      <c r="Q388" s="41">
        <v>0</v>
      </c>
      <c r="R388" s="41">
        <v>0</v>
      </c>
      <c r="S388" s="41"/>
      <c r="T388" s="41"/>
      <c r="U388" s="41">
        <v>47369</v>
      </c>
      <c r="V388" s="41">
        <v>942.6431</v>
      </c>
      <c r="W388" s="41"/>
      <c r="X388" s="41"/>
    </row>
    <row r="389" spans="1:24" x14ac:dyDescent="0.35">
      <c r="A389" s="41" t="s">
        <v>575</v>
      </c>
      <c r="B389" s="41" t="s">
        <v>437</v>
      </c>
      <c r="C389" s="41" t="s">
        <v>18</v>
      </c>
      <c r="D389" s="41" t="s">
        <v>53</v>
      </c>
      <c r="E389" s="41" t="s">
        <v>53</v>
      </c>
      <c r="F389" s="41" t="s">
        <v>766</v>
      </c>
      <c r="G389" s="41">
        <v>11</v>
      </c>
      <c r="H389" s="41">
        <v>9505.7788423497004</v>
      </c>
      <c r="I389" s="41">
        <v>15216</v>
      </c>
      <c r="J389" s="41">
        <v>6741</v>
      </c>
      <c r="K389" s="41">
        <v>302.79840000000002</v>
      </c>
      <c r="L389" s="41">
        <v>134.14590000000001</v>
      </c>
      <c r="M389" s="41"/>
      <c r="N389" s="41"/>
      <c r="O389" s="41"/>
      <c r="P389" s="41"/>
      <c r="Q389" s="41">
        <v>0</v>
      </c>
      <c r="R389" s="41">
        <v>0</v>
      </c>
      <c r="S389" s="41"/>
      <c r="T389" s="41"/>
      <c r="U389" s="41">
        <v>21957</v>
      </c>
      <c r="V389" s="41">
        <v>436.9443</v>
      </c>
      <c r="W389" s="41"/>
      <c r="X389" s="41"/>
    </row>
    <row r="390" spans="1:24" x14ac:dyDescent="0.35">
      <c r="A390" s="41" t="s">
        <v>575</v>
      </c>
      <c r="B390" s="41" t="s">
        <v>437</v>
      </c>
      <c r="C390" s="41" t="s">
        <v>18</v>
      </c>
      <c r="D390" s="41" t="s">
        <v>53</v>
      </c>
      <c r="E390" s="41" t="s">
        <v>53</v>
      </c>
      <c r="F390" s="41" t="s">
        <v>765</v>
      </c>
      <c r="G390" s="41">
        <v>10</v>
      </c>
      <c r="H390" s="41">
        <v>9505.7788423497004</v>
      </c>
      <c r="I390" s="41">
        <v>20965</v>
      </c>
      <c r="J390" s="41">
        <v>10102</v>
      </c>
      <c r="K390" s="41">
        <v>417.20350000000002</v>
      </c>
      <c r="L390" s="41">
        <v>201.02980000000002</v>
      </c>
      <c r="M390" s="41"/>
      <c r="N390" s="41"/>
      <c r="O390" s="41"/>
      <c r="P390" s="41"/>
      <c r="Q390" s="41">
        <v>0</v>
      </c>
      <c r="R390" s="41">
        <v>0</v>
      </c>
      <c r="S390" s="41"/>
      <c r="T390" s="41"/>
      <c r="U390" s="41">
        <v>31067</v>
      </c>
      <c r="V390" s="41">
        <v>618.2333000000001</v>
      </c>
      <c r="W390" s="41"/>
      <c r="X390" s="41"/>
    </row>
    <row r="391" spans="1:24" x14ac:dyDescent="0.35">
      <c r="A391" s="41" t="s">
        <v>575</v>
      </c>
      <c r="B391" s="41" t="s">
        <v>437</v>
      </c>
      <c r="C391" s="41" t="s">
        <v>18</v>
      </c>
      <c r="D391" s="41" t="s">
        <v>53</v>
      </c>
      <c r="E391" s="41" t="s">
        <v>53</v>
      </c>
      <c r="F391" s="41" t="s">
        <v>759</v>
      </c>
      <c r="G391" s="41">
        <v>4</v>
      </c>
      <c r="H391" s="41">
        <v>9505.7788423497004</v>
      </c>
      <c r="I391" s="41">
        <v>16832</v>
      </c>
      <c r="J391" s="41">
        <v>2965</v>
      </c>
      <c r="K391" s="41">
        <v>311.392</v>
      </c>
      <c r="L391" s="41">
        <v>54.852499999999999</v>
      </c>
      <c r="M391" s="41">
        <v>28708</v>
      </c>
      <c r="N391" s="41">
        <v>5545</v>
      </c>
      <c r="O391" s="41">
        <v>571.28920000000005</v>
      </c>
      <c r="P391" s="41">
        <v>110.3455</v>
      </c>
      <c r="Q391" s="41">
        <v>0</v>
      </c>
      <c r="R391" s="41">
        <v>0</v>
      </c>
      <c r="S391" s="41">
        <v>0</v>
      </c>
      <c r="T391" s="41">
        <v>0</v>
      </c>
      <c r="U391" s="41">
        <v>19797</v>
      </c>
      <c r="V391" s="41">
        <v>366.24450000000002</v>
      </c>
      <c r="W391" s="41">
        <v>34253</v>
      </c>
      <c r="X391" s="41">
        <v>681.63470000000007</v>
      </c>
    </row>
    <row r="392" spans="1:24" x14ac:dyDescent="0.35">
      <c r="A392" s="41" t="s">
        <v>575</v>
      </c>
      <c r="B392" s="41" t="s">
        <v>437</v>
      </c>
      <c r="C392" s="41" t="s">
        <v>18</v>
      </c>
      <c r="D392" s="41" t="s">
        <v>53</v>
      </c>
      <c r="E392" s="41" t="s">
        <v>53</v>
      </c>
      <c r="F392" s="41" t="s">
        <v>758</v>
      </c>
      <c r="G392" s="41">
        <v>3</v>
      </c>
      <c r="H392" s="41">
        <v>9505.7788423497004</v>
      </c>
      <c r="I392" s="41">
        <v>61919</v>
      </c>
      <c r="J392" s="41">
        <v>13498</v>
      </c>
      <c r="K392" s="41">
        <v>1145.5014999999999</v>
      </c>
      <c r="L392" s="41">
        <v>249.71299999999999</v>
      </c>
      <c r="M392" s="41">
        <v>65688</v>
      </c>
      <c r="N392" s="41">
        <v>5570</v>
      </c>
      <c r="O392" s="41">
        <v>1307.1912</v>
      </c>
      <c r="P392" s="41">
        <v>110.843</v>
      </c>
      <c r="Q392" s="41">
        <v>0</v>
      </c>
      <c r="R392" s="41">
        <v>0</v>
      </c>
      <c r="S392" s="41">
        <v>0</v>
      </c>
      <c r="T392" s="41">
        <v>0</v>
      </c>
      <c r="U392" s="41">
        <v>75417</v>
      </c>
      <c r="V392" s="41">
        <v>1395.2144999999998</v>
      </c>
      <c r="W392" s="41">
        <v>71258</v>
      </c>
      <c r="X392" s="41">
        <v>1418.0342000000001</v>
      </c>
    </row>
    <row r="393" spans="1:24" x14ac:dyDescent="0.35">
      <c r="A393" s="41" t="s">
        <v>575</v>
      </c>
      <c r="B393" s="41" t="s">
        <v>437</v>
      </c>
      <c r="C393" s="41" t="s">
        <v>18</v>
      </c>
      <c r="D393" s="41" t="s">
        <v>53</v>
      </c>
      <c r="E393" s="41" t="s">
        <v>53</v>
      </c>
      <c r="F393" s="41" t="s">
        <v>767</v>
      </c>
      <c r="G393" s="41">
        <v>12</v>
      </c>
      <c r="H393" s="41">
        <v>9505.7788423497004</v>
      </c>
      <c r="I393" s="41">
        <v>36964</v>
      </c>
      <c r="J393" s="41">
        <v>1265</v>
      </c>
      <c r="K393" s="41">
        <v>735.58360000000005</v>
      </c>
      <c r="L393" s="41">
        <v>25.173500000000001</v>
      </c>
      <c r="M393" s="41"/>
      <c r="N393" s="41"/>
      <c r="O393" s="41"/>
      <c r="P393" s="41"/>
      <c r="Q393" s="41">
        <v>0</v>
      </c>
      <c r="R393" s="41">
        <v>0</v>
      </c>
      <c r="S393" s="41"/>
      <c r="T393" s="41"/>
      <c r="U393" s="41">
        <v>38229</v>
      </c>
      <c r="V393" s="41">
        <v>760.75710000000004</v>
      </c>
      <c r="W393" s="41"/>
      <c r="X393" s="41"/>
    </row>
    <row r="394" spans="1:24" x14ac:dyDescent="0.35">
      <c r="A394" s="41" t="s">
        <v>575</v>
      </c>
      <c r="B394" s="41" t="s">
        <v>437</v>
      </c>
      <c r="C394" s="41" t="s">
        <v>18</v>
      </c>
      <c r="D394" s="41" t="s">
        <v>53</v>
      </c>
      <c r="E394" s="41" t="s">
        <v>53</v>
      </c>
      <c r="F394" s="41" t="s">
        <v>757</v>
      </c>
      <c r="G394" s="41">
        <v>2</v>
      </c>
      <c r="H394" s="41">
        <v>9505.7788423497004</v>
      </c>
      <c r="I394" s="41">
        <v>81673</v>
      </c>
      <c r="J394" s="41">
        <v>2</v>
      </c>
      <c r="K394" s="41">
        <v>1510.9504999999999</v>
      </c>
      <c r="L394" s="41">
        <v>3.6999999999999998E-2</v>
      </c>
      <c r="M394" s="41">
        <v>25707</v>
      </c>
      <c r="N394" s="41">
        <v>14227</v>
      </c>
      <c r="O394" s="41">
        <v>511.5693</v>
      </c>
      <c r="P394" s="41">
        <v>283.1173</v>
      </c>
      <c r="Q394" s="41">
        <v>0</v>
      </c>
      <c r="R394" s="41">
        <v>0</v>
      </c>
      <c r="S394" s="41">
        <v>0</v>
      </c>
      <c r="T394" s="41">
        <v>0</v>
      </c>
      <c r="U394" s="41">
        <v>81675</v>
      </c>
      <c r="V394" s="41">
        <v>1510.9875</v>
      </c>
      <c r="W394" s="41">
        <v>39934</v>
      </c>
      <c r="X394" s="41">
        <v>794.6866</v>
      </c>
    </row>
    <row r="395" spans="1:24" x14ac:dyDescent="0.35">
      <c r="A395" s="41" t="s">
        <v>575</v>
      </c>
      <c r="B395" s="41" t="s">
        <v>437</v>
      </c>
      <c r="C395" s="41" t="s">
        <v>18</v>
      </c>
      <c r="D395" s="41" t="s">
        <v>53</v>
      </c>
      <c r="E395" s="41" t="s">
        <v>53</v>
      </c>
      <c r="F395" s="41" t="s">
        <v>763</v>
      </c>
      <c r="G395" s="41">
        <v>8</v>
      </c>
      <c r="H395" s="41">
        <v>9505.7788423497004</v>
      </c>
      <c r="I395" s="41">
        <v>15803</v>
      </c>
      <c r="J395" s="41">
        <v>16405</v>
      </c>
      <c r="K395" s="41">
        <v>314.47970000000004</v>
      </c>
      <c r="L395" s="41">
        <v>326.45949999999999</v>
      </c>
      <c r="M395" s="41"/>
      <c r="N395" s="41"/>
      <c r="O395" s="41"/>
      <c r="P395" s="41"/>
      <c r="Q395" s="41">
        <v>0</v>
      </c>
      <c r="R395" s="41">
        <v>0</v>
      </c>
      <c r="S395" s="41"/>
      <c r="T395" s="41"/>
      <c r="U395" s="41">
        <v>32208</v>
      </c>
      <c r="V395" s="41">
        <v>640.93920000000003</v>
      </c>
      <c r="W395" s="41"/>
      <c r="X395" s="41"/>
    </row>
    <row r="396" spans="1:24" x14ac:dyDescent="0.35">
      <c r="A396" s="41" t="s">
        <v>575</v>
      </c>
      <c r="B396" s="41" t="s">
        <v>437</v>
      </c>
      <c r="C396" s="41" t="s">
        <v>18</v>
      </c>
      <c r="D396" s="41" t="s">
        <v>53</v>
      </c>
      <c r="E396" s="41" t="s">
        <v>53</v>
      </c>
      <c r="F396" s="41" t="s">
        <v>762</v>
      </c>
      <c r="G396" s="41">
        <v>7</v>
      </c>
      <c r="H396" s="41">
        <v>9505.7788423497004</v>
      </c>
      <c r="I396" s="41">
        <v>18912</v>
      </c>
      <c r="J396" s="41">
        <v>29775</v>
      </c>
      <c r="K396" s="41">
        <v>376.34880000000004</v>
      </c>
      <c r="L396" s="41">
        <v>592.52250000000004</v>
      </c>
      <c r="M396" s="41">
        <v>0</v>
      </c>
      <c r="N396" s="41">
        <v>21326</v>
      </c>
      <c r="O396" s="41">
        <v>0</v>
      </c>
      <c r="P396" s="41">
        <v>479.83499999999998</v>
      </c>
      <c r="Q396" s="41">
        <v>0</v>
      </c>
      <c r="R396" s="41">
        <v>0</v>
      </c>
      <c r="S396" s="41">
        <v>0</v>
      </c>
      <c r="T396" s="41">
        <v>0</v>
      </c>
      <c r="U396" s="41">
        <v>48687</v>
      </c>
      <c r="V396" s="41">
        <v>968.87130000000002</v>
      </c>
      <c r="W396" s="41">
        <v>21326</v>
      </c>
      <c r="X396" s="41">
        <v>479.83499999999998</v>
      </c>
    </row>
    <row r="397" spans="1:24" x14ac:dyDescent="0.35">
      <c r="A397" s="41" t="s">
        <v>575</v>
      </c>
      <c r="B397" s="41" t="s">
        <v>437</v>
      </c>
      <c r="C397" s="41" t="s">
        <v>18</v>
      </c>
      <c r="D397" s="41" t="s">
        <v>53</v>
      </c>
      <c r="E397" s="41" t="s">
        <v>53</v>
      </c>
      <c r="F397" s="41" t="s">
        <v>761</v>
      </c>
      <c r="G397" s="41">
        <v>6</v>
      </c>
      <c r="H397" s="41">
        <v>9505.7788423497004</v>
      </c>
      <c r="I397" s="41">
        <v>46463</v>
      </c>
      <c r="J397" s="41">
        <v>19537</v>
      </c>
      <c r="K397" s="41">
        <v>924.61369999999999</v>
      </c>
      <c r="L397" s="41">
        <v>388.78630000000004</v>
      </c>
      <c r="M397" s="41">
        <v>60173</v>
      </c>
      <c r="N397" s="41">
        <v>11153</v>
      </c>
      <c r="O397" s="41">
        <v>1353.8924999999999</v>
      </c>
      <c r="P397" s="41">
        <v>250.9425</v>
      </c>
      <c r="Q397" s="41">
        <v>0</v>
      </c>
      <c r="R397" s="41">
        <v>0</v>
      </c>
      <c r="S397" s="41">
        <v>0</v>
      </c>
      <c r="T397" s="41">
        <v>0</v>
      </c>
      <c r="U397" s="41">
        <v>66000</v>
      </c>
      <c r="V397" s="41">
        <v>1313.4</v>
      </c>
      <c r="W397" s="41">
        <v>71326</v>
      </c>
      <c r="X397" s="41">
        <v>1604.835</v>
      </c>
    </row>
    <row r="398" spans="1:24" x14ac:dyDescent="0.35">
      <c r="A398" s="41" t="s">
        <v>714</v>
      </c>
      <c r="B398" s="41" t="s">
        <v>497</v>
      </c>
      <c r="C398" s="41" t="s">
        <v>22</v>
      </c>
      <c r="D398" s="41" t="s">
        <v>54</v>
      </c>
      <c r="E398" s="41" t="s">
        <v>54</v>
      </c>
      <c r="F398" s="41" t="s">
        <v>756</v>
      </c>
      <c r="G398" s="41">
        <v>1</v>
      </c>
      <c r="H398" s="41">
        <v>9528.6561238559407</v>
      </c>
      <c r="I398" s="41">
        <v>6228</v>
      </c>
      <c r="J398" s="41">
        <v>2719</v>
      </c>
      <c r="K398" s="41">
        <v>115.21799999999999</v>
      </c>
      <c r="L398" s="41">
        <v>50.301499999999997</v>
      </c>
      <c r="M398" s="41">
        <v>134960</v>
      </c>
      <c r="N398" s="41">
        <v>8</v>
      </c>
      <c r="O398" s="41">
        <v>2685.7040000000002</v>
      </c>
      <c r="P398" s="41">
        <v>0.15920000000000001</v>
      </c>
      <c r="Q398" s="41">
        <v>10844</v>
      </c>
      <c r="R398" s="41">
        <v>194.10759999999999</v>
      </c>
      <c r="S398" s="41">
        <v>15506</v>
      </c>
      <c r="T398" s="41">
        <v>341.13200000000001</v>
      </c>
      <c r="U398" s="41">
        <v>19791</v>
      </c>
      <c r="V398" s="41">
        <v>359.62709999999998</v>
      </c>
      <c r="W398" s="41">
        <v>150474</v>
      </c>
      <c r="X398" s="41">
        <v>3026.9952000000003</v>
      </c>
    </row>
    <row r="399" spans="1:24" x14ac:dyDescent="0.35">
      <c r="A399" s="41" t="s">
        <v>714</v>
      </c>
      <c r="B399" s="41" t="s">
        <v>497</v>
      </c>
      <c r="C399" s="41" t="s">
        <v>22</v>
      </c>
      <c r="D399" s="41" t="s">
        <v>54</v>
      </c>
      <c r="E399" s="41" t="s">
        <v>54</v>
      </c>
      <c r="F399" s="41" t="s">
        <v>760</v>
      </c>
      <c r="G399" s="41">
        <v>5</v>
      </c>
      <c r="H399" s="41">
        <v>9528.6561238559407</v>
      </c>
      <c r="I399" s="41">
        <v>5703</v>
      </c>
      <c r="J399" s="41">
        <v>7097</v>
      </c>
      <c r="K399" s="41">
        <v>105.5055</v>
      </c>
      <c r="L399" s="41">
        <v>131.2945</v>
      </c>
      <c r="M399" s="41">
        <v>4936</v>
      </c>
      <c r="N399" s="41">
        <v>224</v>
      </c>
      <c r="O399" s="41">
        <v>98.226399999999998</v>
      </c>
      <c r="P399" s="41">
        <v>4.4576000000000002</v>
      </c>
      <c r="Q399" s="41">
        <v>4962</v>
      </c>
      <c r="R399" s="41">
        <v>88.819800000000001</v>
      </c>
      <c r="S399" s="41">
        <v>26260</v>
      </c>
      <c r="T399" s="41">
        <v>577.72</v>
      </c>
      <c r="U399" s="41">
        <v>17762</v>
      </c>
      <c r="V399" s="41">
        <v>325.6198</v>
      </c>
      <c r="W399" s="41">
        <v>31420</v>
      </c>
      <c r="X399" s="41">
        <v>680.404</v>
      </c>
    </row>
    <row r="400" spans="1:24" x14ac:dyDescent="0.35">
      <c r="A400" s="41" t="s">
        <v>714</v>
      </c>
      <c r="B400" s="41" t="s">
        <v>497</v>
      </c>
      <c r="C400" s="41" t="s">
        <v>22</v>
      </c>
      <c r="D400" s="41" t="s">
        <v>54</v>
      </c>
      <c r="E400" s="41" t="s">
        <v>54</v>
      </c>
      <c r="F400" s="41" t="s">
        <v>764</v>
      </c>
      <c r="G400" s="41">
        <v>9</v>
      </c>
      <c r="H400" s="41">
        <v>9528.6561238559407</v>
      </c>
      <c r="I400" s="41">
        <v>99481</v>
      </c>
      <c r="J400" s="41">
        <v>6948</v>
      </c>
      <c r="K400" s="41">
        <v>1979.6719000000001</v>
      </c>
      <c r="L400" s="41">
        <v>138.26519999999999</v>
      </c>
      <c r="M400" s="41"/>
      <c r="N400" s="41"/>
      <c r="O400" s="41"/>
      <c r="P400" s="41"/>
      <c r="Q400" s="41">
        <v>4676</v>
      </c>
      <c r="R400" s="41">
        <v>83.700400000000002</v>
      </c>
      <c r="S400" s="41"/>
      <c r="T400" s="41"/>
      <c r="U400" s="41">
        <v>111105</v>
      </c>
      <c r="V400" s="41">
        <v>2201.6375000000003</v>
      </c>
      <c r="W400" s="41"/>
      <c r="X400" s="41"/>
    </row>
    <row r="401" spans="1:24" x14ac:dyDescent="0.35">
      <c r="A401" s="41" t="s">
        <v>714</v>
      </c>
      <c r="B401" s="41" t="s">
        <v>497</v>
      </c>
      <c r="C401" s="41" t="s">
        <v>22</v>
      </c>
      <c r="D401" s="41" t="s">
        <v>54</v>
      </c>
      <c r="E401" s="41" t="s">
        <v>54</v>
      </c>
      <c r="F401" s="41" t="s">
        <v>766</v>
      </c>
      <c r="G401" s="41">
        <v>11</v>
      </c>
      <c r="H401" s="41">
        <v>9528.6561238559407</v>
      </c>
      <c r="I401" s="41">
        <v>6798</v>
      </c>
      <c r="J401" s="41">
        <v>1696</v>
      </c>
      <c r="K401" s="41">
        <v>135.28020000000001</v>
      </c>
      <c r="L401" s="41">
        <v>33.750399999999999</v>
      </c>
      <c r="M401" s="41"/>
      <c r="N401" s="41"/>
      <c r="O401" s="41"/>
      <c r="P401" s="41"/>
      <c r="Q401" s="41">
        <v>6228</v>
      </c>
      <c r="R401" s="41">
        <v>111.4812</v>
      </c>
      <c r="S401" s="41"/>
      <c r="T401" s="41"/>
      <c r="U401" s="41">
        <v>14722</v>
      </c>
      <c r="V401" s="41">
        <v>280.51179999999999</v>
      </c>
      <c r="W401" s="41"/>
      <c r="X401" s="41"/>
    </row>
    <row r="402" spans="1:24" x14ac:dyDescent="0.35">
      <c r="A402" s="41" t="s">
        <v>714</v>
      </c>
      <c r="B402" s="41" t="s">
        <v>497</v>
      </c>
      <c r="C402" s="41" t="s">
        <v>22</v>
      </c>
      <c r="D402" s="41" t="s">
        <v>54</v>
      </c>
      <c r="E402" s="41" t="s">
        <v>54</v>
      </c>
      <c r="F402" s="41" t="s">
        <v>765</v>
      </c>
      <c r="G402" s="41">
        <v>10</v>
      </c>
      <c r="H402" s="41">
        <v>9528.6561238559407</v>
      </c>
      <c r="I402" s="41">
        <v>30767</v>
      </c>
      <c r="J402" s="41">
        <v>5696</v>
      </c>
      <c r="K402" s="41">
        <v>612.26330000000007</v>
      </c>
      <c r="L402" s="41">
        <v>113.35040000000001</v>
      </c>
      <c r="M402" s="41"/>
      <c r="N402" s="41"/>
      <c r="O402" s="41"/>
      <c r="P402" s="41"/>
      <c r="Q402" s="41">
        <v>5771</v>
      </c>
      <c r="R402" s="41">
        <v>103.3009</v>
      </c>
      <c r="S402" s="41"/>
      <c r="T402" s="41"/>
      <c r="U402" s="41">
        <v>42234</v>
      </c>
      <c r="V402" s="41">
        <v>828.91460000000006</v>
      </c>
      <c r="W402" s="41"/>
      <c r="X402" s="41"/>
    </row>
    <row r="403" spans="1:24" x14ac:dyDescent="0.35">
      <c r="A403" s="41" t="s">
        <v>714</v>
      </c>
      <c r="B403" s="41" t="s">
        <v>497</v>
      </c>
      <c r="C403" s="41" t="s">
        <v>22</v>
      </c>
      <c r="D403" s="41" t="s">
        <v>54</v>
      </c>
      <c r="E403" s="41" t="s">
        <v>54</v>
      </c>
      <c r="F403" s="41" t="s">
        <v>759</v>
      </c>
      <c r="G403" s="41">
        <v>4</v>
      </c>
      <c r="H403" s="41">
        <v>9528.6561238559407</v>
      </c>
      <c r="I403" s="41">
        <v>108010</v>
      </c>
      <c r="J403" s="41">
        <v>11176</v>
      </c>
      <c r="K403" s="41">
        <v>1998.1849999999999</v>
      </c>
      <c r="L403" s="41">
        <v>206.756</v>
      </c>
      <c r="M403" s="41">
        <v>6279</v>
      </c>
      <c r="N403" s="41">
        <v>9</v>
      </c>
      <c r="O403" s="41">
        <v>124.9521</v>
      </c>
      <c r="P403" s="41">
        <v>0.17910000000000001</v>
      </c>
      <c r="Q403" s="41">
        <v>4974</v>
      </c>
      <c r="R403" s="41">
        <v>89.034599999999998</v>
      </c>
      <c r="S403" s="41">
        <v>6398</v>
      </c>
      <c r="T403" s="41">
        <v>140.756</v>
      </c>
      <c r="U403" s="41">
        <v>124160</v>
      </c>
      <c r="V403" s="41">
        <v>2293.9755999999998</v>
      </c>
      <c r="W403" s="41">
        <v>12686</v>
      </c>
      <c r="X403" s="41">
        <v>265.88720000000001</v>
      </c>
    </row>
    <row r="404" spans="1:24" x14ac:dyDescent="0.35">
      <c r="A404" s="41" t="s">
        <v>714</v>
      </c>
      <c r="B404" s="41" t="s">
        <v>497</v>
      </c>
      <c r="C404" s="41" t="s">
        <v>22</v>
      </c>
      <c r="D404" s="41" t="s">
        <v>54</v>
      </c>
      <c r="E404" s="41" t="s">
        <v>54</v>
      </c>
      <c r="F404" s="41" t="s">
        <v>758</v>
      </c>
      <c r="G404" s="41">
        <v>3</v>
      </c>
      <c r="H404" s="41">
        <v>9528.6561238559407</v>
      </c>
      <c r="I404" s="41">
        <v>70801</v>
      </c>
      <c r="J404" s="41">
        <v>0</v>
      </c>
      <c r="K404" s="41">
        <v>1309.8184999999999</v>
      </c>
      <c r="L404" s="41">
        <v>0</v>
      </c>
      <c r="M404" s="41">
        <v>5704</v>
      </c>
      <c r="N404" s="41">
        <v>10</v>
      </c>
      <c r="O404" s="41">
        <v>113.50960000000001</v>
      </c>
      <c r="P404" s="41">
        <v>0.19900000000000001</v>
      </c>
      <c r="Q404" s="41">
        <v>24294</v>
      </c>
      <c r="R404" s="41">
        <v>434.86259999999999</v>
      </c>
      <c r="S404" s="41">
        <v>6310</v>
      </c>
      <c r="T404" s="41">
        <v>138.82</v>
      </c>
      <c r="U404" s="41">
        <v>95095</v>
      </c>
      <c r="V404" s="41">
        <v>1744.6810999999998</v>
      </c>
      <c r="W404" s="41">
        <v>12024</v>
      </c>
      <c r="X404" s="41">
        <v>252.52859999999998</v>
      </c>
    </row>
    <row r="405" spans="1:24" x14ac:dyDescent="0.35">
      <c r="A405" s="41" t="s">
        <v>714</v>
      </c>
      <c r="B405" s="41" t="s">
        <v>497</v>
      </c>
      <c r="C405" s="41" t="s">
        <v>22</v>
      </c>
      <c r="D405" s="41" t="s">
        <v>54</v>
      </c>
      <c r="E405" s="41" t="s">
        <v>54</v>
      </c>
      <c r="F405" s="41" t="s">
        <v>767</v>
      </c>
      <c r="G405" s="41">
        <v>12</v>
      </c>
      <c r="H405" s="41">
        <v>9528.6561238559407</v>
      </c>
      <c r="I405" s="41">
        <v>34814</v>
      </c>
      <c r="J405" s="41">
        <v>1655</v>
      </c>
      <c r="K405" s="41">
        <v>692.79860000000008</v>
      </c>
      <c r="L405" s="41">
        <v>32.9345</v>
      </c>
      <c r="M405" s="41"/>
      <c r="N405" s="41"/>
      <c r="O405" s="41"/>
      <c r="P405" s="41"/>
      <c r="Q405" s="41">
        <v>7348</v>
      </c>
      <c r="R405" s="41">
        <v>131.5292</v>
      </c>
      <c r="S405" s="41"/>
      <c r="T405" s="41"/>
      <c r="U405" s="41">
        <v>43817</v>
      </c>
      <c r="V405" s="41">
        <v>857.2623000000001</v>
      </c>
      <c r="W405" s="41"/>
      <c r="X405" s="41"/>
    </row>
    <row r="406" spans="1:24" x14ac:dyDescent="0.35">
      <c r="A406" s="41" t="s">
        <v>714</v>
      </c>
      <c r="B406" s="41" t="s">
        <v>497</v>
      </c>
      <c r="C406" s="41" t="s">
        <v>22</v>
      </c>
      <c r="D406" s="41" t="s">
        <v>54</v>
      </c>
      <c r="E406" s="41" t="s">
        <v>54</v>
      </c>
      <c r="F406" s="41" t="s">
        <v>757</v>
      </c>
      <c r="G406" s="41">
        <v>2</v>
      </c>
      <c r="H406" s="41">
        <v>9528.6561238559407</v>
      </c>
      <c r="I406" s="41">
        <v>23735</v>
      </c>
      <c r="J406" s="41">
        <v>14921</v>
      </c>
      <c r="K406" s="41">
        <v>439.09749999999997</v>
      </c>
      <c r="L406" s="41">
        <v>276.0385</v>
      </c>
      <c r="M406" s="41">
        <v>11794</v>
      </c>
      <c r="N406" s="41">
        <v>0</v>
      </c>
      <c r="O406" s="41">
        <v>234.70060000000001</v>
      </c>
      <c r="P406" s="41">
        <v>0</v>
      </c>
      <c r="Q406" s="41">
        <v>4788</v>
      </c>
      <c r="R406" s="41">
        <v>85.705200000000005</v>
      </c>
      <c r="S406" s="41">
        <v>4485</v>
      </c>
      <c r="T406" s="41">
        <v>98.67</v>
      </c>
      <c r="U406" s="41">
        <v>43444</v>
      </c>
      <c r="V406" s="41">
        <v>800.84119999999996</v>
      </c>
      <c r="W406" s="41">
        <v>16279</v>
      </c>
      <c r="X406" s="41">
        <v>333.37060000000002</v>
      </c>
    </row>
    <row r="407" spans="1:24" x14ac:dyDescent="0.35">
      <c r="A407" s="41" t="s">
        <v>714</v>
      </c>
      <c r="B407" s="41" t="s">
        <v>497</v>
      </c>
      <c r="C407" s="41" t="s">
        <v>22</v>
      </c>
      <c r="D407" s="41" t="s">
        <v>54</v>
      </c>
      <c r="E407" s="41" t="s">
        <v>54</v>
      </c>
      <c r="F407" s="41" t="s">
        <v>763</v>
      </c>
      <c r="G407" s="41">
        <v>8</v>
      </c>
      <c r="H407" s="41">
        <v>9528.6561238559407</v>
      </c>
      <c r="I407" s="41">
        <v>5610</v>
      </c>
      <c r="J407" s="41">
        <v>12280</v>
      </c>
      <c r="K407" s="41">
        <v>111.63900000000001</v>
      </c>
      <c r="L407" s="41">
        <v>244.37200000000001</v>
      </c>
      <c r="M407" s="41"/>
      <c r="N407" s="41"/>
      <c r="O407" s="41"/>
      <c r="P407" s="41"/>
      <c r="Q407" s="41">
        <v>8473</v>
      </c>
      <c r="R407" s="41">
        <v>151.66669999999999</v>
      </c>
      <c r="S407" s="41"/>
      <c r="T407" s="41"/>
      <c r="U407" s="41">
        <v>26363</v>
      </c>
      <c r="V407" s="41">
        <v>507.67770000000002</v>
      </c>
      <c r="W407" s="41"/>
      <c r="X407" s="41"/>
    </row>
    <row r="408" spans="1:24" x14ac:dyDescent="0.35">
      <c r="A408" s="41" t="s">
        <v>714</v>
      </c>
      <c r="B408" s="41" t="s">
        <v>497</v>
      </c>
      <c r="C408" s="41" t="s">
        <v>22</v>
      </c>
      <c r="D408" s="41" t="s">
        <v>54</v>
      </c>
      <c r="E408" s="41" t="s">
        <v>54</v>
      </c>
      <c r="F408" s="41" t="s">
        <v>762</v>
      </c>
      <c r="G408" s="41">
        <v>7</v>
      </c>
      <c r="H408" s="41">
        <v>9528.6561238559407</v>
      </c>
      <c r="I408" s="41">
        <v>8972</v>
      </c>
      <c r="J408" s="41">
        <v>11399</v>
      </c>
      <c r="K408" s="41">
        <v>178.5428</v>
      </c>
      <c r="L408" s="41">
        <v>226.84010000000001</v>
      </c>
      <c r="M408" s="41">
        <v>0</v>
      </c>
      <c r="N408" s="41">
        <v>7239</v>
      </c>
      <c r="O408" s="41">
        <v>0</v>
      </c>
      <c r="P408" s="41">
        <v>162.8775</v>
      </c>
      <c r="Q408" s="41">
        <v>11526</v>
      </c>
      <c r="R408" s="41">
        <v>206.31540000000001</v>
      </c>
      <c r="S408" s="41">
        <v>30810</v>
      </c>
      <c r="T408" s="41">
        <v>677.82</v>
      </c>
      <c r="U408" s="41">
        <v>31897</v>
      </c>
      <c r="V408" s="41">
        <v>611.69830000000002</v>
      </c>
      <c r="W408" s="41">
        <v>38049</v>
      </c>
      <c r="X408" s="41">
        <v>840.69749999999999</v>
      </c>
    </row>
    <row r="409" spans="1:24" x14ac:dyDescent="0.35">
      <c r="A409" s="41" t="s">
        <v>714</v>
      </c>
      <c r="B409" s="41" t="s">
        <v>497</v>
      </c>
      <c r="C409" s="41" t="s">
        <v>22</v>
      </c>
      <c r="D409" s="41" t="s">
        <v>54</v>
      </c>
      <c r="E409" s="41" t="s">
        <v>54</v>
      </c>
      <c r="F409" s="41" t="s">
        <v>761</v>
      </c>
      <c r="G409" s="41">
        <v>6</v>
      </c>
      <c r="H409" s="41">
        <v>9528.6561238559407</v>
      </c>
      <c r="I409" s="41">
        <v>90292</v>
      </c>
      <c r="J409" s="41">
        <v>8995</v>
      </c>
      <c r="K409" s="41">
        <v>1796.8108000000002</v>
      </c>
      <c r="L409" s="41">
        <v>179.00050000000002</v>
      </c>
      <c r="M409" s="41">
        <v>5128</v>
      </c>
      <c r="N409" s="41">
        <v>13</v>
      </c>
      <c r="O409" s="41">
        <v>115.38</v>
      </c>
      <c r="P409" s="41">
        <v>0.29249999999999998</v>
      </c>
      <c r="Q409" s="41">
        <v>5459</v>
      </c>
      <c r="R409" s="41">
        <v>97.716099999999997</v>
      </c>
      <c r="S409" s="41">
        <v>8207</v>
      </c>
      <c r="T409" s="41">
        <v>180.554</v>
      </c>
      <c r="U409" s="41">
        <v>104746</v>
      </c>
      <c r="V409" s="41">
        <v>2073.5274000000004</v>
      </c>
      <c r="W409" s="41">
        <v>13348</v>
      </c>
      <c r="X409" s="41">
        <v>296.22649999999999</v>
      </c>
    </row>
    <row r="410" spans="1:24" x14ac:dyDescent="0.35">
      <c r="A410" s="41" t="s">
        <v>653</v>
      </c>
      <c r="B410" s="41" t="s">
        <v>550</v>
      </c>
      <c r="C410" s="41" t="s">
        <v>8</v>
      </c>
      <c r="D410" s="41" t="s">
        <v>55</v>
      </c>
      <c r="E410" s="41" t="s">
        <v>55</v>
      </c>
      <c r="F410" s="41" t="s">
        <v>756</v>
      </c>
      <c r="G410" s="41">
        <v>1</v>
      </c>
      <c r="H410" s="41">
        <v>6586.3055632125697</v>
      </c>
      <c r="I410" s="41">
        <v>9592</v>
      </c>
      <c r="J410" s="41">
        <v>562</v>
      </c>
      <c r="K410" s="41">
        <v>177.452</v>
      </c>
      <c r="L410" s="41">
        <v>10.397</v>
      </c>
      <c r="M410" s="41">
        <v>15343</v>
      </c>
      <c r="N410" s="41">
        <v>3323</v>
      </c>
      <c r="O410" s="41">
        <v>305.32570000000004</v>
      </c>
      <c r="P410" s="41">
        <v>66.127700000000004</v>
      </c>
      <c r="Q410" s="41">
        <v>0</v>
      </c>
      <c r="R410" s="41">
        <v>0</v>
      </c>
      <c r="S410" s="41">
        <v>0</v>
      </c>
      <c r="T410" s="41">
        <v>0</v>
      </c>
      <c r="U410" s="41">
        <v>10154</v>
      </c>
      <c r="V410" s="41">
        <v>187.84899999999999</v>
      </c>
      <c r="W410" s="41">
        <v>18666</v>
      </c>
      <c r="X410" s="41">
        <v>371.45340000000004</v>
      </c>
    </row>
    <row r="411" spans="1:24" x14ac:dyDescent="0.35">
      <c r="A411" s="41" t="s">
        <v>653</v>
      </c>
      <c r="B411" s="41" t="s">
        <v>550</v>
      </c>
      <c r="C411" s="41" t="s">
        <v>8</v>
      </c>
      <c r="D411" s="41" t="s">
        <v>55</v>
      </c>
      <c r="E411" s="41" t="s">
        <v>55</v>
      </c>
      <c r="F411" s="41" t="s">
        <v>760</v>
      </c>
      <c r="G411" s="41">
        <v>5</v>
      </c>
      <c r="H411" s="41">
        <v>6586.3055632125697</v>
      </c>
      <c r="I411" s="41">
        <v>20825</v>
      </c>
      <c r="J411" s="41">
        <v>7213</v>
      </c>
      <c r="K411" s="41">
        <v>385.26249999999999</v>
      </c>
      <c r="L411" s="41">
        <v>133.44049999999999</v>
      </c>
      <c r="M411" s="41">
        <v>15620</v>
      </c>
      <c r="N411" s="41">
        <v>1651</v>
      </c>
      <c r="O411" s="41">
        <v>310.83800000000002</v>
      </c>
      <c r="P411" s="41">
        <v>32.854900000000001</v>
      </c>
      <c r="Q411" s="41">
        <v>0</v>
      </c>
      <c r="R411" s="41">
        <v>0</v>
      </c>
      <c r="S411" s="41">
        <v>0</v>
      </c>
      <c r="T411" s="41">
        <v>0</v>
      </c>
      <c r="U411" s="41">
        <v>28038</v>
      </c>
      <c r="V411" s="41">
        <v>518.70299999999997</v>
      </c>
      <c r="W411" s="41">
        <v>17271</v>
      </c>
      <c r="X411" s="41">
        <v>343.69290000000001</v>
      </c>
    </row>
    <row r="412" spans="1:24" x14ac:dyDescent="0.35">
      <c r="A412" s="41" t="s">
        <v>653</v>
      </c>
      <c r="B412" s="41" t="s">
        <v>550</v>
      </c>
      <c r="C412" s="41" t="s">
        <v>8</v>
      </c>
      <c r="D412" s="41" t="s">
        <v>55</v>
      </c>
      <c r="E412" s="41" t="s">
        <v>55</v>
      </c>
      <c r="F412" s="41" t="s">
        <v>764</v>
      </c>
      <c r="G412" s="41">
        <v>9</v>
      </c>
      <c r="H412" s="41">
        <v>6586.3055632125697</v>
      </c>
      <c r="I412" s="41">
        <v>10483</v>
      </c>
      <c r="J412" s="41">
        <v>879</v>
      </c>
      <c r="K412" s="41">
        <v>208.61170000000001</v>
      </c>
      <c r="L412" s="41">
        <v>17.492100000000001</v>
      </c>
      <c r="M412" s="41"/>
      <c r="N412" s="41"/>
      <c r="O412" s="41"/>
      <c r="P412" s="41"/>
      <c r="Q412" s="41">
        <v>0</v>
      </c>
      <c r="R412" s="41">
        <v>0</v>
      </c>
      <c r="S412" s="41"/>
      <c r="T412" s="41"/>
      <c r="U412" s="41">
        <v>11362</v>
      </c>
      <c r="V412" s="41">
        <v>226.10380000000001</v>
      </c>
      <c r="W412" s="41"/>
      <c r="X412" s="41"/>
    </row>
    <row r="413" spans="1:24" x14ac:dyDescent="0.35">
      <c r="A413" s="41" t="s">
        <v>653</v>
      </c>
      <c r="B413" s="41" t="s">
        <v>550</v>
      </c>
      <c r="C413" s="41" t="s">
        <v>8</v>
      </c>
      <c r="D413" s="41" t="s">
        <v>55</v>
      </c>
      <c r="E413" s="41" t="s">
        <v>55</v>
      </c>
      <c r="F413" s="41" t="s">
        <v>766</v>
      </c>
      <c r="G413" s="41">
        <v>11</v>
      </c>
      <c r="H413" s="41">
        <v>6586.3055632125697</v>
      </c>
      <c r="I413" s="41">
        <v>14548</v>
      </c>
      <c r="J413" s="41">
        <v>3312</v>
      </c>
      <c r="K413" s="41">
        <v>289.5052</v>
      </c>
      <c r="L413" s="41">
        <v>65.908799999999999</v>
      </c>
      <c r="M413" s="41"/>
      <c r="N413" s="41"/>
      <c r="O413" s="41"/>
      <c r="P413" s="41"/>
      <c r="Q413" s="41">
        <v>0</v>
      </c>
      <c r="R413" s="41">
        <v>0</v>
      </c>
      <c r="S413" s="41"/>
      <c r="T413" s="41"/>
      <c r="U413" s="41">
        <v>17860</v>
      </c>
      <c r="V413" s="41">
        <v>355.41399999999999</v>
      </c>
      <c r="W413" s="41"/>
      <c r="X413" s="41"/>
    </row>
    <row r="414" spans="1:24" x14ac:dyDescent="0.35">
      <c r="A414" s="41" t="s">
        <v>653</v>
      </c>
      <c r="B414" s="41" t="s">
        <v>550</v>
      </c>
      <c r="C414" s="41" t="s">
        <v>8</v>
      </c>
      <c r="D414" s="41" t="s">
        <v>55</v>
      </c>
      <c r="E414" s="41" t="s">
        <v>55</v>
      </c>
      <c r="F414" s="41" t="s">
        <v>765</v>
      </c>
      <c r="G414" s="41">
        <v>10</v>
      </c>
      <c r="H414" s="41">
        <v>6586.3055632125697</v>
      </c>
      <c r="I414" s="41">
        <v>13738</v>
      </c>
      <c r="J414" s="41">
        <v>2651</v>
      </c>
      <c r="K414" s="41">
        <v>273.38620000000003</v>
      </c>
      <c r="L414" s="41">
        <v>52.754899999999999</v>
      </c>
      <c r="M414" s="41"/>
      <c r="N414" s="41"/>
      <c r="O414" s="41"/>
      <c r="P414" s="41"/>
      <c r="Q414" s="41">
        <v>0</v>
      </c>
      <c r="R414" s="41">
        <v>0</v>
      </c>
      <c r="S414" s="41"/>
      <c r="T414" s="41"/>
      <c r="U414" s="41">
        <v>16389</v>
      </c>
      <c r="V414" s="41">
        <v>326.14110000000005</v>
      </c>
      <c r="W414" s="41"/>
      <c r="X414" s="41"/>
    </row>
    <row r="415" spans="1:24" x14ac:dyDescent="0.35">
      <c r="A415" s="41" t="s">
        <v>653</v>
      </c>
      <c r="B415" s="41" t="s">
        <v>550</v>
      </c>
      <c r="C415" s="41" t="s">
        <v>8</v>
      </c>
      <c r="D415" s="41" t="s">
        <v>55</v>
      </c>
      <c r="E415" s="41" t="s">
        <v>55</v>
      </c>
      <c r="F415" s="41" t="s">
        <v>759</v>
      </c>
      <c r="G415" s="41">
        <v>4</v>
      </c>
      <c r="H415" s="41">
        <v>6586.3055632125697</v>
      </c>
      <c r="I415" s="41">
        <v>19002</v>
      </c>
      <c r="J415" s="41">
        <v>1409</v>
      </c>
      <c r="K415" s="41">
        <v>351.53699999999998</v>
      </c>
      <c r="L415" s="41">
        <v>26.066499999999998</v>
      </c>
      <c r="M415" s="41">
        <v>15209</v>
      </c>
      <c r="N415" s="41">
        <v>1594</v>
      </c>
      <c r="O415" s="41">
        <v>302.65910000000002</v>
      </c>
      <c r="P415" s="41">
        <v>31.720600000000001</v>
      </c>
      <c r="Q415" s="41">
        <v>0</v>
      </c>
      <c r="R415" s="41">
        <v>0</v>
      </c>
      <c r="S415" s="41">
        <v>2</v>
      </c>
      <c r="T415" s="41">
        <v>4.3999999999999997E-2</v>
      </c>
      <c r="U415" s="41">
        <v>20411</v>
      </c>
      <c r="V415" s="41">
        <v>377.6035</v>
      </c>
      <c r="W415" s="41">
        <v>16805</v>
      </c>
      <c r="X415" s="41">
        <v>334.4237</v>
      </c>
    </row>
    <row r="416" spans="1:24" x14ac:dyDescent="0.35">
      <c r="A416" s="41" t="s">
        <v>653</v>
      </c>
      <c r="B416" s="41" t="s">
        <v>550</v>
      </c>
      <c r="C416" s="41" t="s">
        <v>8</v>
      </c>
      <c r="D416" s="41" t="s">
        <v>55</v>
      </c>
      <c r="E416" s="41" t="s">
        <v>55</v>
      </c>
      <c r="F416" s="41" t="s">
        <v>758</v>
      </c>
      <c r="G416" s="41">
        <v>3</v>
      </c>
      <c r="H416" s="41">
        <v>6586.3055632125697</v>
      </c>
      <c r="I416" s="41">
        <v>13599</v>
      </c>
      <c r="J416" s="41">
        <v>3499</v>
      </c>
      <c r="K416" s="41">
        <v>251.58149999999998</v>
      </c>
      <c r="L416" s="41">
        <v>64.731499999999997</v>
      </c>
      <c r="M416" s="41">
        <v>20412</v>
      </c>
      <c r="N416" s="41">
        <v>1852</v>
      </c>
      <c r="O416" s="41">
        <v>406.19880000000001</v>
      </c>
      <c r="P416" s="41">
        <v>36.854800000000004</v>
      </c>
      <c r="Q416" s="41">
        <v>0</v>
      </c>
      <c r="R416" s="41">
        <v>0</v>
      </c>
      <c r="S416" s="41">
        <v>0</v>
      </c>
      <c r="T416" s="41">
        <v>0</v>
      </c>
      <c r="U416" s="41">
        <v>17098</v>
      </c>
      <c r="V416" s="41">
        <v>316.31299999999999</v>
      </c>
      <c r="W416" s="41">
        <v>22264</v>
      </c>
      <c r="X416" s="41">
        <v>443.05360000000002</v>
      </c>
    </row>
    <row r="417" spans="1:24" x14ac:dyDescent="0.35">
      <c r="A417" s="41" t="s">
        <v>653</v>
      </c>
      <c r="B417" s="41" t="s">
        <v>550</v>
      </c>
      <c r="C417" s="41" t="s">
        <v>8</v>
      </c>
      <c r="D417" s="41" t="s">
        <v>55</v>
      </c>
      <c r="E417" s="41" t="s">
        <v>55</v>
      </c>
      <c r="F417" s="41" t="s">
        <v>767</v>
      </c>
      <c r="G417" s="41">
        <v>12</v>
      </c>
      <c r="H417" s="41">
        <v>6586.3055632125697</v>
      </c>
      <c r="I417" s="41">
        <v>20420</v>
      </c>
      <c r="J417" s="41">
        <v>3338</v>
      </c>
      <c r="K417" s="41">
        <v>406.358</v>
      </c>
      <c r="L417" s="41">
        <v>66.426200000000009</v>
      </c>
      <c r="M417" s="41"/>
      <c r="N417" s="41"/>
      <c r="O417" s="41"/>
      <c r="P417" s="41"/>
      <c r="Q417" s="41">
        <v>0</v>
      </c>
      <c r="R417" s="41">
        <v>0</v>
      </c>
      <c r="S417" s="41"/>
      <c r="T417" s="41"/>
      <c r="U417" s="41">
        <v>23758</v>
      </c>
      <c r="V417" s="41">
        <v>472.7842</v>
      </c>
      <c r="W417" s="41"/>
      <c r="X417" s="41"/>
    </row>
    <row r="418" spans="1:24" x14ac:dyDescent="0.35">
      <c r="A418" s="41" t="s">
        <v>653</v>
      </c>
      <c r="B418" s="41" t="s">
        <v>550</v>
      </c>
      <c r="C418" s="41" t="s">
        <v>8</v>
      </c>
      <c r="D418" s="41" t="s">
        <v>55</v>
      </c>
      <c r="E418" s="41" t="s">
        <v>55</v>
      </c>
      <c r="F418" s="41" t="s">
        <v>757</v>
      </c>
      <c r="G418" s="41">
        <v>2</v>
      </c>
      <c r="H418" s="41">
        <v>6586.3055632125697</v>
      </c>
      <c r="I418" s="41">
        <v>16679</v>
      </c>
      <c r="J418" s="41">
        <v>2824</v>
      </c>
      <c r="K418" s="41">
        <v>308.56149999999997</v>
      </c>
      <c r="L418" s="41">
        <v>52.244</v>
      </c>
      <c r="M418" s="41">
        <v>13143</v>
      </c>
      <c r="N418" s="41">
        <v>1733</v>
      </c>
      <c r="O418" s="41">
        <v>261.54570000000001</v>
      </c>
      <c r="P418" s="41">
        <v>34.486699999999999</v>
      </c>
      <c r="Q418" s="41">
        <v>0</v>
      </c>
      <c r="R418" s="41">
        <v>0</v>
      </c>
      <c r="S418" s="41">
        <v>0</v>
      </c>
      <c r="T418" s="41">
        <v>0</v>
      </c>
      <c r="U418" s="41">
        <v>19503</v>
      </c>
      <c r="V418" s="41">
        <v>360.80549999999994</v>
      </c>
      <c r="W418" s="41">
        <v>14876</v>
      </c>
      <c r="X418" s="41">
        <v>296.0324</v>
      </c>
    </row>
    <row r="419" spans="1:24" x14ac:dyDescent="0.35">
      <c r="A419" s="41" t="s">
        <v>653</v>
      </c>
      <c r="B419" s="41" t="s">
        <v>550</v>
      </c>
      <c r="C419" s="41" t="s">
        <v>8</v>
      </c>
      <c r="D419" s="41" t="s">
        <v>55</v>
      </c>
      <c r="E419" s="41" t="s">
        <v>55</v>
      </c>
      <c r="F419" s="41" t="s">
        <v>763</v>
      </c>
      <c r="G419" s="41">
        <v>8</v>
      </c>
      <c r="H419" s="41">
        <v>6586.3055632125697</v>
      </c>
      <c r="I419" s="41">
        <v>16810</v>
      </c>
      <c r="J419" s="41">
        <v>3911</v>
      </c>
      <c r="K419" s="41">
        <v>334.51900000000001</v>
      </c>
      <c r="L419" s="41">
        <v>77.828900000000004</v>
      </c>
      <c r="M419" s="41"/>
      <c r="N419" s="41"/>
      <c r="O419" s="41"/>
      <c r="P419" s="41"/>
      <c r="Q419" s="41">
        <v>0</v>
      </c>
      <c r="R419" s="41">
        <v>0</v>
      </c>
      <c r="S419" s="41"/>
      <c r="T419" s="41"/>
      <c r="U419" s="41">
        <v>20721</v>
      </c>
      <c r="V419" s="41">
        <v>412.34789999999998</v>
      </c>
      <c r="W419" s="41"/>
      <c r="X419" s="41"/>
    </row>
    <row r="420" spans="1:24" x14ac:dyDescent="0.35">
      <c r="A420" s="41" t="s">
        <v>653</v>
      </c>
      <c r="B420" s="41" t="s">
        <v>550</v>
      </c>
      <c r="C420" s="41" t="s">
        <v>8</v>
      </c>
      <c r="D420" s="41" t="s">
        <v>55</v>
      </c>
      <c r="E420" s="41" t="s">
        <v>55</v>
      </c>
      <c r="F420" s="41" t="s">
        <v>762</v>
      </c>
      <c r="G420" s="41">
        <v>7</v>
      </c>
      <c r="H420" s="41">
        <v>6586.3055632125697</v>
      </c>
      <c r="I420" s="41">
        <v>31527</v>
      </c>
      <c r="J420" s="41">
        <v>4208</v>
      </c>
      <c r="K420" s="41">
        <v>627.38729999999998</v>
      </c>
      <c r="L420" s="41">
        <v>83.739200000000011</v>
      </c>
      <c r="M420" s="41">
        <v>0</v>
      </c>
      <c r="N420" s="41">
        <v>7392</v>
      </c>
      <c r="O420" s="41">
        <v>0</v>
      </c>
      <c r="P420" s="41">
        <v>166.32</v>
      </c>
      <c r="Q420" s="41">
        <v>0</v>
      </c>
      <c r="R420" s="41">
        <v>0</v>
      </c>
      <c r="S420" s="41">
        <v>0</v>
      </c>
      <c r="T420" s="41">
        <v>0</v>
      </c>
      <c r="U420" s="41">
        <v>35735</v>
      </c>
      <c r="V420" s="41">
        <v>711.12649999999996</v>
      </c>
      <c r="W420" s="41">
        <v>7392</v>
      </c>
      <c r="X420" s="41">
        <v>166.32</v>
      </c>
    </row>
    <row r="421" spans="1:24" x14ac:dyDescent="0.35">
      <c r="A421" s="41" t="s">
        <v>653</v>
      </c>
      <c r="B421" s="41" t="s">
        <v>550</v>
      </c>
      <c r="C421" s="41" t="s">
        <v>8</v>
      </c>
      <c r="D421" s="41" t="s">
        <v>55</v>
      </c>
      <c r="E421" s="41" t="s">
        <v>55</v>
      </c>
      <c r="F421" s="41" t="s">
        <v>761</v>
      </c>
      <c r="G421" s="41">
        <v>6</v>
      </c>
      <c r="H421" s="41">
        <v>6586.3055632125697</v>
      </c>
      <c r="I421" s="41">
        <v>16713</v>
      </c>
      <c r="J421" s="41">
        <v>8526</v>
      </c>
      <c r="K421" s="41">
        <v>332.58870000000002</v>
      </c>
      <c r="L421" s="41">
        <v>169.66740000000001</v>
      </c>
      <c r="M421" s="41">
        <v>17890</v>
      </c>
      <c r="N421" s="41">
        <v>6439</v>
      </c>
      <c r="O421" s="41">
        <v>402.52499999999998</v>
      </c>
      <c r="P421" s="41">
        <v>144.8775</v>
      </c>
      <c r="Q421" s="41">
        <v>2</v>
      </c>
      <c r="R421" s="41">
        <v>3.5799999999999998E-2</v>
      </c>
      <c r="S421" s="41">
        <v>0</v>
      </c>
      <c r="T421" s="41">
        <v>0</v>
      </c>
      <c r="U421" s="41">
        <v>25241</v>
      </c>
      <c r="V421" s="41">
        <v>502.29190000000006</v>
      </c>
      <c r="W421" s="41">
        <v>24329</v>
      </c>
      <c r="X421" s="41">
        <v>547.40249999999992</v>
      </c>
    </row>
    <row r="422" spans="1:24" x14ac:dyDescent="0.35">
      <c r="A422" s="41" t="s">
        <v>56</v>
      </c>
      <c r="B422" s="41" t="s">
        <v>454</v>
      </c>
      <c r="C422" s="41" t="s">
        <v>16</v>
      </c>
      <c r="D422" s="41" t="s">
        <v>57</v>
      </c>
      <c r="E422" s="41" t="s">
        <v>57</v>
      </c>
      <c r="F422" s="41" t="s">
        <v>756</v>
      </c>
      <c r="G422" s="41">
        <v>1</v>
      </c>
      <c r="H422" s="41">
        <v>5414.5151411489396</v>
      </c>
      <c r="I422" s="41">
        <v>1551</v>
      </c>
      <c r="J422" s="41">
        <v>0</v>
      </c>
      <c r="K422" s="41">
        <v>28.6935</v>
      </c>
      <c r="L422" s="41">
        <v>0</v>
      </c>
      <c r="M422" s="41">
        <v>717</v>
      </c>
      <c r="N422" s="41">
        <v>3</v>
      </c>
      <c r="O422" s="41">
        <v>14.2683</v>
      </c>
      <c r="P422" s="41">
        <v>5.9700000000000003E-2</v>
      </c>
      <c r="Q422" s="41">
        <v>3686</v>
      </c>
      <c r="R422" s="41">
        <v>65.979399999999998</v>
      </c>
      <c r="S422" s="41">
        <v>3298</v>
      </c>
      <c r="T422" s="41">
        <v>72.555999999999997</v>
      </c>
      <c r="U422" s="41">
        <v>5237</v>
      </c>
      <c r="V422" s="41">
        <v>94.672899999999998</v>
      </c>
      <c r="W422" s="41">
        <v>4018</v>
      </c>
      <c r="X422" s="41">
        <v>86.884</v>
      </c>
    </row>
    <row r="423" spans="1:24" x14ac:dyDescent="0.35">
      <c r="A423" s="41" t="s">
        <v>56</v>
      </c>
      <c r="B423" s="41" t="s">
        <v>454</v>
      </c>
      <c r="C423" s="41" t="s">
        <v>16</v>
      </c>
      <c r="D423" s="41" t="s">
        <v>57</v>
      </c>
      <c r="E423" s="41" t="s">
        <v>57</v>
      </c>
      <c r="F423" s="41" t="s">
        <v>760</v>
      </c>
      <c r="G423" s="41">
        <v>5</v>
      </c>
      <c r="H423" s="41">
        <v>5414.5151411489396</v>
      </c>
      <c r="I423" s="41">
        <v>1115</v>
      </c>
      <c r="J423" s="41">
        <v>0</v>
      </c>
      <c r="K423" s="41">
        <v>20.627499999999998</v>
      </c>
      <c r="L423" s="41">
        <v>0</v>
      </c>
      <c r="M423" s="41">
        <v>620</v>
      </c>
      <c r="N423" s="41">
        <v>0</v>
      </c>
      <c r="O423" s="41">
        <v>12.338000000000001</v>
      </c>
      <c r="P423" s="41">
        <v>0</v>
      </c>
      <c r="Q423" s="41">
        <v>4838</v>
      </c>
      <c r="R423" s="41">
        <v>86.600200000000001</v>
      </c>
      <c r="S423" s="41">
        <v>3010</v>
      </c>
      <c r="T423" s="41">
        <v>66.22</v>
      </c>
      <c r="U423" s="41">
        <v>5953</v>
      </c>
      <c r="V423" s="41">
        <v>107.2277</v>
      </c>
      <c r="W423" s="41">
        <v>3630</v>
      </c>
      <c r="X423" s="41">
        <v>78.557999999999993</v>
      </c>
    </row>
    <row r="424" spans="1:24" x14ac:dyDescent="0.35">
      <c r="A424" s="41" t="s">
        <v>56</v>
      </c>
      <c r="B424" s="41" t="s">
        <v>454</v>
      </c>
      <c r="C424" s="41" t="s">
        <v>16</v>
      </c>
      <c r="D424" s="41" t="s">
        <v>57</v>
      </c>
      <c r="E424" s="41" t="s">
        <v>57</v>
      </c>
      <c r="F424" s="41" t="s">
        <v>764</v>
      </c>
      <c r="G424" s="41">
        <v>9</v>
      </c>
      <c r="H424" s="41">
        <v>5414.5151411489396</v>
      </c>
      <c r="I424" s="41">
        <v>309</v>
      </c>
      <c r="J424" s="41">
        <v>0</v>
      </c>
      <c r="K424" s="41">
        <v>6.1491000000000007</v>
      </c>
      <c r="L424" s="41">
        <v>0</v>
      </c>
      <c r="M424" s="41"/>
      <c r="N424" s="41"/>
      <c r="O424" s="41"/>
      <c r="P424" s="41"/>
      <c r="Q424" s="41">
        <v>2481</v>
      </c>
      <c r="R424" s="41">
        <v>44.4099</v>
      </c>
      <c r="S424" s="41"/>
      <c r="T424" s="41"/>
      <c r="U424" s="41">
        <v>2790</v>
      </c>
      <c r="V424" s="41">
        <v>50.558999999999997</v>
      </c>
      <c r="W424" s="41"/>
      <c r="X424" s="41"/>
    </row>
    <row r="425" spans="1:24" x14ac:dyDescent="0.35">
      <c r="A425" s="41" t="s">
        <v>56</v>
      </c>
      <c r="B425" s="41" t="s">
        <v>454</v>
      </c>
      <c r="C425" s="41" t="s">
        <v>16</v>
      </c>
      <c r="D425" s="41" t="s">
        <v>57</v>
      </c>
      <c r="E425" s="41" t="s">
        <v>57</v>
      </c>
      <c r="F425" s="41" t="s">
        <v>766</v>
      </c>
      <c r="G425" s="41">
        <v>11</v>
      </c>
      <c r="H425" s="41">
        <v>5414.5151411489396</v>
      </c>
      <c r="I425" s="41">
        <v>1053</v>
      </c>
      <c r="J425" s="41">
        <v>0</v>
      </c>
      <c r="K425" s="41">
        <v>20.954700000000003</v>
      </c>
      <c r="L425" s="41">
        <v>0</v>
      </c>
      <c r="M425" s="41"/>
      <c r="N425" s="41"/>
      <c r="O425" s="41"/>
      <c r="P425" s="41"/>
      <c r="Q425" s="41">
        <v>11431</v>
      </c>
      <c r="R425" s="41">
        <v>204.61490000000001</v>
      </c>
      <c r="S425" s="41"/>
      <c r="T425" s="41"/>
      <c r="U425" s="41">
        <v>12484</v>
      </c>
      <c r="V425" s="41">
        <v>225.56960000000001</v>
      </c>
      <c r="W425" s="41"/>
      <c r="X425" s="41"/>
    </row>
    <row r="426" spans="1:24" x14ac:dyDescent="0.35">
      <c r="A426" s="41" t="s">
        <v>56</v>
      </c>
      <c r="B426" s="41" t="s">
        <v>454</v>
      </c>
      <c r="C426" s="41" t="s">
        <v>16</v>
      </c>
      <c r="D426" s="41" t="s">
        <v>57</v>
      </c>
      <c r="E426" s="41" t="s">
        <v>57</v>
      </c>
      <c r="F426" s="41" t="s">
        <v>765</v>
      </c>
      <c r="G426" s="41">
        <v>10</v>
      </c>
      <c r="H426" s="41">
        <v>5414.5151411489396</v>
      </c>
      <c r="I426" s="41">
        <v>686</v>
      </c>
      <c r="J426" s="41">
        <v>10</v>
      </c>
      <c r="K426" s="41">
        <v>13.651400000000001</v>
      </c>
      <c r="L426" s="41">
        <v>0.19900000000000001</v>
      </c>
      <c r="M426" s="41"/>
      <c r="N426" s="41"/>
      <c r="O426" s="41"/>
      <c r="P426" s="41"/>
      <c r="Q426" s="41">
        <v>3543</v>
      </c>
      <c r="R426" s="41">
        <v>63.419699999999999</v>
      </c>
      <c r="S426" s="41"/>
      <c r="T426" s="41"/>
      <c r="U426" s="41">
        <v>4239</v>
      </c>
      <c r="V426" s="41">
        <v>77.270099999999999</v>
      </c>
      <c r="W426" s="41"/>
      <c r="X426" s="41"/>
    </row>
    <row r="427" spans="1:24" x14ac:dyDescent="0.35">
      <c r="A427" s="41" t="s">
        <v>56</v>
      </c>
      <c r="B427" s="41" t="s">
        <v>454</v>
      </c>
      <c r="C427" s="41" t="s">
        <v>16</v>
      </c>
      <c r="D427" s="41" t="s">
        <v>57</v>
      </c>
      <c r="E427" s="41" t="s">
        <v>57</v>
      </c>
      <c r="F427" s="41" t="s">
        <v>759</v>
      </c>
      <c r="G427" s="41">
        <v>4</v>
      </c>
      <c r="H427" s="41">
        <v>5414.5151411489396</v>
      </c>
      <c r="I427" s="41">
        <v>682</v>
      </c>
      <c r="J427" s="41">
        <v>0</v>
      </c>
      <c r="K427" s="41">
        <v>12.616999999999999</v>
      </c>
      <c r="L427" s="41">
        <v>0</v>
      </c>
      <c r="M427" s="41">
        <v>631</v>
      </c>
      <c r="N427" s="41">
        <v>0</v>
      </c>
      <c r="O427" s="41">
        <v>12.556900000000001</v>
      </c>
      <c r="P427" s="41">
        <v>0</v>
      </c>
      <c r="Q427" s="41">
        <v>32278</v>
      </c>
      <c r="R427" s="41">
        <v>577.77620000000002</v>
      </c>
      <c r="S427" s="41">
        <v>5164</v>
      </c>
      <c r="T427" s="41">
        <v>113.608</v>
      </c>
      <c r="U427" s="41">
        <v>32960</v>
      </c>
      <c r="V427" s="41">
        <v>590.39319999999998</v>
      </c>
      <c r="W427" s="41">
        <v>5795</v>
      </c>
      <c r="X427" s="41">
        <v>126.1649</v>
      </c>
    </row>
    <row r="428" spans="1:24" x14ac:dyDescent="0.35">
      <c r="A428" s="41" t="s">
        <v>56</v>
      </c>
      <c r="B428" s="41" t="s">
        <v>454</v>
      </c>
      <c r="C428" s="41" t="s">
        <v>16</v>
      </c>
      <c r="D428" s="41" t="s">
        <v>57</v>
      </c>
      <c r="E428" s="41" t="s">
        <v>57</v>
      </c>
      <c r="F428" s="41" t="s">
        <v>758</v>
      </c>
      <c r="G428" s="41">
        <v>3</v>
      </c>
      <c r="H428" s="41">
        <v>5414.5151411489396</v>
      </c>
      <c r="I428" s="41">
        <v>1303</v>
      </c>
      <c r="J428" s="41">
        <v>0</v>
      </c>
      <c r="K428" s="41">
        <v>24.105499999999999</v>
      </c>
      <c r="L428" s="41">
        <v>0</v>
      </c>
      <c r="M428" s="41">
        <v>668</v>
      </c>
      <c r="N428" s="41">
        <v>0</v>
      </c>
      <c r="O428" s="41">
        <v>13.293200000000001</v>
      </c>
      <c r="P428" s="41">
        <v>0</v>
      </c>
      <c r="Q428" s="41">
        <v>30582</v>
      </c>
      <c r="R428" s="41">
        <v>547.41780000000006</v>
      </c>
      <c r="S428" s="41">
        <v>3379</v>
      </c>
      <c r="T428" s="41">
        <v>74.337999999999994</v>
      </c>
      <c r="U428" s="41">
        <v>31885</v>
      </c>
      <c r="V428" s="41">
        <v>571.52330000000006</v>
      </c>
      <c r="W428" s="41">
        <v>4047</v>
      </c>
      <c r="X428" s="41">
        <v>87.631199999999993</v>
      </c>
    </row>
    <row r="429" spans="1:24" x14ac:dyDescent="0.35">
      <c r="A429" s="41" t="s">
        <v>56</v>
      </c>
      <c r="B429" s="41" t="s">
        <v>454</v>
      </c>
      <c r="C429" s="41" t="s">
        <v>16</v>
      </c>
      <c r="D429" s="41" t="s">
        <v>57</v>
      </c>
      <c r="E429" s="41" t="s">
        <v>57</v>
      </c>
      <c r="F429" s="41" t="s">
        <v>767</v>
      </c>
      <c r="G429" s="41">
        <v>12</v>
      </c>
      <c r="H429" s="41">
        <v>5414.5151411489396</v>
      </c>
      <c r="I429" s="41">
        <v>730</v>
      </c>
      <c r="J429" s="41">
        <v>0</v>
      </c>
      <c r="K429" s="41">
        <v>14.527000000000001</v>
      </c>
      <c r="L429" s="41">
        <v>0</v>
      </c>
      <c r="M429" s="41"/>
      <c r="N429" s="41"/>
      <c r="O429" s="41"/>
      <c r="P429" s="41"/>
      <c r="Q429" s="41">
        <v>4205</v>
      </c>
      <c r="R429" s="41">
        <v>75.269499999999994</v>
      </c>
      <c r="S429" s="41"/>
      <c r="T429" s="41"/>
      <c r="U429" s="41">
        <v>4935</v>
      </c>
      <c r="V429" s="41">
        <v>89.796499999999995</v>
      </c>
      <c r="W429" s="41"/>
      <c r="X429" s="41"/>
    </row>
    <row r="430" spans="1:24" x14ac:dyDescent="0.35">
      <c r="A430" s="41" t="s">
        <v>56</v>
      </c>
      <c r="B430" s="41" t="s">
        <v>454</v>
      </c>
      <c r="C430" s="41" t="s">
        <v>16</v>
      </c>
      <c r="D430" s="41" t="s">
        <v>57</v>
      </c>
      <c r="E430" s="41" t="s">
        <v>57</v>
      </c>
      <c r="F430" s="41" t="s">
        <v>757</v>
      </c>
      <c r="G430" s="41">
        <v>2</v>
      </c>
      <c r="H430" s="41">
        <v>5414.5151411489396</v>
      </c>
      <c r="I430" s="41">
        <v>16950</v>
      </c>
      <c r="J430" s="41">
        <v>0</v>
      </c>
      <c r="K430" s="41">
        <v>313.57499999999999</v>
      </c>
      <c r="L430" s="41">
        <v>0</v>
      </c>
      <c r="M430" s="41">
        <v>523</v>
      </c>
      <c r="N430" s="41">
        <v>2</v>
      </c>
      <c r="O430" s="41">
        <v>10.4077</v>
      </c>
      <c r="P430" s="41">
        <v>3.9800000000000002E-2</v>
      </c>
      <c r="Q430" s="41">
        <v>14724</v>
      </c>
      <c r="R430" s="41">
        <v>263.55959999999999</v>
      </c>
      <c r="S430" s="41">
        <v>3580</v>
      </c>
      <c r="T430" s="41">
        <v>78.760000000000005</v>
      </c>
      <c r="U430" s="41">
        <v>31674</v>
      </c>
      <c r="V430" s="41">
        <v>577.13459999999998</v>
      </c>
      <c r="W430" s="41">
        <v>4105</v>
      </c>
      <c r="X430" s="41">
        <v>89.20750000000001</v>
      </c>
    </row>
    <row r="431" spans="1:24" x14ac:dyDescent="0.35">
      <c r="A431" s="41" t="s">
        <v>56</v>
      </c>
      <c r="B431" s="41" t="s">
        <v>454</v>
      </c>
      <c r="C431" s="41" t="s">
        <v>16</v>
      </c>
      <c r="D431" s="41" t="s">
        <v>57</v>
      </c>
      <c r="E431" s="41" t="s">
        <v>57</v>
      </c>
      <c r="F431" s="41" t="s">
        <v>763</v>
      </c>
      <c r="G431" s="41">
        <v>8</v>
      </c>
      <c r="H431" s="41">
        <v>5414.5151411489396</v>
      </c>
      <c r="I431" s="41">
        <v>409</v>
      </c>
      <c r="J431" s="41">
        <v>0</v>
      </c>
      <c r="K431" s="41">
        <v>8.1391000000000009</v>
      </c>
      <c r="L431" s="41">
        <v>0</v>
      </c>
      <c r="M431" s="41"/>
      <c r="N431" s="41"/>
      <c r="O431" s="41"/>
      <c r="P431" s="41"/>
      <c r="Q431" s="41">
        <v>3379</v>
      </c>
      <c r="R431" s="41">
        <v>60.484099999999998</v>
      </c>
      <c r="S431" s="41"/>
      <c r="T431" s="41"/>
      <c r="U431" s="41">
        <v>3788</v>
      </c>
      <c r="V431" s="41">
        <v>68.623199999999997</v>
      </c>
      <c r="W431" s="41"/>
      <c r="X431" s="41"/>
    </row>
    <row r="432" spans="1:24" x14ac:dyDescent="0.35">
      <c r="A432" s="41" t="s">
        <v>56</v>
      </c>
      <c r="B432" s="41" t="s">
        <v>454</v>
      </c>
      <c r="C432" s="41" t="s">
        <v>16</v>
      </c>
      <c r="D432" s="41" t="s">
        <v>57</v>
      </c>
      <c r="E432" s="41" t="s">
        <v>57</v>
      </c>
      <c r="F432" s="41" t="s">
        <v>762</v>
      </c>
      <c r="G432" s="41">
        <v>7</v>
      </c>
      <c r="H432" s="41">
        <v>5414.5151411489396</v>
      </c>
      <c r="I432" s="41">
        <v>302</v>
      </c>
      <c r="J432" s="41">
        <v>0</v>
      </c>
      <c r="K432" s="41">
        <v>6.0098000000000003</v>
      </c>
      <c r="L432" s="41">
        <v>0</v>
      </c>
      <c r="M432" s="41">
        <v>0</v>
      </c>
      <c r="N432" s="41">
        <v>0</v>
      </c>
      <c r="O432" s="41">
        <v>0</v>
      </c>
      <c r="P432" s="41">
        <v>0</v>
      </c>
      <c r="Q432" s="41">
        <v>4001</v>
      </c>
      <c r="R432" s="41">
        <v>71.617900000000006</v>
      </c>
      <c r="S432" s="41">
        <v>21355</v>
      </c>
      <c r="T432" s="41">
        <v>469.81</v>
      </c>
      <c r="U432" s="41">
        <v>4303</v>
      </c>
      <c r="V432" s="41">
        <v>77.627700000000004</v>
      </c>
      <c r="W432" s="41">
        <v>21355</v>
      </c>
      <c r="X432" s="41">
        <v>469.81</v>
      </c>
    </row>
    <row r="433" spans="1:24" x14ac:dyDescent="0.35">
      <c r="A433" s="41" t="s">
        <v>56</v>
      </c>
      <c r="B433" s="41" t="s">
        <v>454</v>
      </c>
      <c r="C433" s="41" t="s">
        <v>16</v>
      </c>
      <c r="D433" s="41" t="s">
        <v>57</v>
      </c>
      <c r="E433" s="41" t="s">
        <v>57</v>
      </c>
      <c r="F433" s="41" t="s">
        <v>761</v>
      </c>
      <c r="G433" s="41">
        <v>6</v>
      </c>
      <c r="H433" s="41">
        <v>5414.5151411489396</v>
      </c>
      <c r="I433" s="41">
        <v>302</v>
      </c>
      <c r="J433" s="41">
        <v>0</v>
      </c>
      <c r="K433" s="41">
        <v>6.0098000000000003</v>
      </c>
      <c r="L433" s="41">
        <v>0</v>
      </c>
      <c r="M433" s="41">
        <v>1049</v>
      </c>
      <c r="N433" s="41">
        <v>5</v>
      </c>
      <c r="O433" s="41">
        <v>23.602499999999999</v>
      </c>
      <c r="P433" s="41">
        <v>0.11249999999999999</v>
      </c>
      <c r="Q433" s="41">
        <v>4298</v>
      </c>
      <c r="R433" s="41">
        <v>76.934200000000004</v>
      </c>
      <c r="S433" s="41">
        <v>4989</v>
      </c>
      <c r="T433" s="41">
        <v>109.758</v>
      </c>
      <c r="U433" s="41">
        <v>4600</v>
      </c>
      <c r="V433" s="41">
        <v>82.944000000000003</v>
      </c>
      <c r="W433" s="41">
        <v>6043</v>
      </c>
      <c r="X433" s="41">
        <v>133.47299999999998</v>
      </c>
    </row>
    <row r="434" spans="1:24" x14ac:dyDescent="0.35">
      <c r="A434" s="41" t="s">
        <v>725</v>
      </c>
      <c r="B434" s="41" t="s">
        <v>449</v>
      </c>
      <c r="C434" s="41" t="s">
        <v>22</v>
      </c>
      <c r="D434" s="41" t="s">
        <v>58</v>
      </c>
      <c r="E434" s="41" t="s">
        <v>58</v>
      </c>
      <c r="F434" s="41" t="s">
        <v>756</v>
      </c>
      <c r="G434" s="41">
        <v>1</v>
      </c>
      <c r="H434" s="41">
        <v>10050.072596616599</v>
      </c>
      <c r="I434" s="41">
        <v>35156</v>
      </c>
      <c r="J434" s="41">
        <v>3741</v>
      </c>
      <c r="K434" s="41">
        <v>650.38599999999997</v>
      </c>
      <c r="L434" s="41">
        <v>69.208500000000001</v>
      </c>
      <c r="M434" s="41">
        <v>7312</v>
      </c>
      <c r="N434" s="41">
        <v>144</v>
      </c>
      <c r="O434" s="41">
        <v>145.50880000000001</v>
      </c>
      <c r="P434" s="41">
        <v>2.8656000000000001</v>
      </c>
      <c r="Q434" s="41">
        <v>21781</v>
      </c>
      <c r="R434" s="41">
        <v>389.87990000000002</v>
      </c>
      <c r="S434" s="41">
        <v>4454</v>
      </c>
      <c r="T434" s="41">
        <v>97.988</v>
      </c>
      <c r="U434" s="41">
        <v>60678</v>
      </c>
      <c r="V434" s="41">
        <v>1109.4744000000001</v>
      </c>
      <c r="W434" s="41">
        <v>11910</v>
      </c>
      <c r="X434" s="41">
        <v>246.36240000000001</v>
      </c>
    </row>
    <row r="435" spans="1:24" x14ac:dyDescent="0.35">
      <c r="A435" s="41" t="s">
        <v>725</v>
      </c>
      <c r="B435" s="41" t="s">
        <v>449</v>
      </c>
      <c r="C435" s="41" t="s">
        <v>22</v>
      </c>
      <c r="D435" s="41" t="s">
        <v>58</v>
      </c>
      <c r="E435" s="41" t="s">
        <v>58</v>
      </c>
      <c r="F435" s="41" t="s">
        <v>760</v>
      </c>
      <c r="G435" s="41">
        <v>5</v>
      </c>
      <c r="H435" s="41">
        <v>10050.072596616599</v>
      </c>
      <c r="I435" s="41">
        <v>15177</v>
      </c>
      <c r="J435" s="41">
        <v>7</v>
      </c>
      <c r="K435" s="41">
        <v>280.77449999999999</v>
      </c>
      <c r="L435" s="41">
        <v>0.1295</v>
      </c>
      <c r="M435" s="41">
        <v>8208</v>
      </c>
      <c r="N435" s="41">
        <v>1637</v>
      </c>
      <c r="O435" s="41">
        <v>163.33920000000001</v>
      </c>
      <c r="P435" s="41">
        <v>32.576300000000003</v>
      </c>
      <c r="Q435" s="41">
        <v>4332</v>
      </c>
      <c r="R435" s="41">
        <v>77.5428</v>
      </c>
      <c r="S435" s="41">
        <v>7993</v>
      </c>
      <c r="T435" s="41">
        <v>175.846</v>
      </c>
      <c r="U435" s="41">
        <v>19516</v>
      </c>
      <c r="V435" s="41">
        <v>358.4468</v>
      </c>
      <c r="W435" s="41">
        <v>17838</v>
      </c>
      <c r="X435" s="41">
        <v>371.76150000000001</v>
      </c>
    </row>
    <row r="436" spans="1:24" x14ac:dyDescent="0.35">
      <c r="A436" s="41" t="s">
        <v>725</v>
      </c>
      <c r="B436" s="41" t="s">
        <v>449</v>
      </c>
      <c r="C436" s="41" t="s">
        <v>22</v>
      </c>
      <c r="D436" s="41" t="s">
        <v>58</v>
      </c>
      <c r="E436" s="41" t="s">
        <v>58</v>
      </c>
      <c r="F436" s="41" t="s">
        <v>764</v>
      </c>
      <c r="G436" s="41">
        <v>9</v>
      </c>
      <c r="H436" s="41">
        <v>10050.072596616599</v>
      </c>
      <c r="I436" s="41">
        <v>24442</v>
      </c>
      <c r="J436" s="41">
        <v>5205</v>
      </c>
      <c r="K436" s="41">
        <v>486.39580000000001</v>
      </c>
      <c r="L436" s="41">
        <v>103.57950000000001</v>
      </c>
      <c r="M436" s="41"/>
      <c r="N436" s="41"/>
      <c r="O436" s="41"/>
      <c r="P436" s="41"/>
      <c r="Q436" s="41">
        <v>4094</v>
      </c>
      <c r="R436" s="41">
        <v>73.282600000000002</v>
      </c>
      <c r="S436" s="41"/>
      <c r="T436" s="41"/>
      <c r="U436" s="41">
        <v>33741</v>
      </c>
      <c r="V436" s="41">
        <v>663.25790000000006</v>
      </c>
      <c r="W436" s="41"/>
      <c r="X436" s="41"/>
    </row>
    <row r="437" spans="1:24" x14ac:dyDescent="0.35">
      <c r="A437" s="41" t="s">
        <v>725</v>
      </c>
      <c r="B437" s="41" t="s">
        <v>449</v>
      </c>
      <c r="C437" s="41" t="s">
        <v>22</v>
      </c>
      <c r="D437" s="41" t="s">
        <v>58</v>
      </c>
      <c r="E437" s="41" t="s">
        <v>58</v>
      </c>
      <c r="F437" s="41" t="s">
        <v>766</v>
      </c>
      <c r="G437" s="41">
        <v>11</v>
      </c>
      <c r="H437" s="41">
        <v>10050.072596616599</v>
      </c>
      <c r="I437" s="41">
        <v>7849</v>
      </c>
      <c r="J437" s="41">
        <v>2086</v>
      </c>
      <c r="K437" s="41">
        <v>156.1951</v>
      </c>
      <c r="L437" s="41">
        <v>41.511400000000002</v>
      </c>
      <c r="M437" s="41"/>
      <c r="N437" s="41"/>
      <c r="O437" s="41"/>
      <c r="P437" s="41"/>
      <c r="Q437" s="41">
        <v>6472</v>
      </c>
      <c r="R437" s="41">
        <v>115.8488</v>
      </c>
      <c r="S437" s="41"/>
      <c r="T437" s="41"/>
      <c r="U437" s="41">
        <v>16407</v>
      </c>
      <c r="V437" s="41">
        <v>313.55529999999999</v>
      </c>
      <c r="W437" s="41"/>
      <c r="X437" s="41"/>
    </row>
    <row r="438" spans="1:24" x14ac:dyDescent="0.35">
      <c r="A438" s="41" t="s">
        <v>725</v>
      </c>
      <c r="B438" s="41" t="s">
        <v>449</v>
      </c>
      <c r="C438" s="41" t="s">
        <v>22</v>
      </c>
      <c r="D438" s="41" t="s">
        <v>58</v>
      </c>
      <c r="E438" s="41" t="s">
        <v>58</v>
      </c>
      <c r="F438" s="41" t="s">
        <v>765</v>
      </c>
      <c r="G438" s="41">
        <v>10</v>
      </c>
      <c r="H438" s="41">
        <v>10050.072596616599</v>
      </c>
      <c r="I438" s="41">
        <v>12406</v>
      </c>
      <c r="J438" s="41">
        <v>7420</v>
      </c>
      <c r="K438" s="41">
        <v>246.8794</v>
      </c>
      <c r="L438" s="41">
        <v>147.65800000000002</v>
      </c>
      <c r="M438" s="41"/>
      <c r="N438" s="41"/>
      <c r="O438" s="41"/>
      <c r="P438" s="41"/>
      <c r="Q438" s="41">
        <v>19839</v>
      </c>
      <c r="R438" s="41">
        <v>355.11810000000003</v>
      </c>
      <c r="S438" s="41"/>
      <c r="T438" s="41"/>
      <c r="U438" s="41">
        <v>39665</v>
      </c>
      <c r="V438" s="41">
        <v>749.65550000000007</v>
      </c>
      <c r="W438" s="41"/>
      <c r="X438" s="41"/>
    </row>
    <row r="439" spans="1:24" x14ac:dyDescent="0.35">
      <c r="A439" s="41" t="s">
        <v>725</v>
      </c>
      <c r="B439" s="41" t="s">
        <v>449</v>
      </c>
      <c r="C439" s="41" t="s">
        <v>22</v>
      </c>
      <c r="D439" s="41" t="s">
        <v>58</v>
      </c>
      <c r="E439" s="41" t="s">
        <v>58</v>
      </c>
      <c r="F439" s="41" t="s">
        <v>759</v>
      </c>
      <c r="G439" s="41">
        <v>4</v>
      </c>
      <c r="H439" s="41">
        <v>10050.072596616599</v>
      </c>
      <c r="I439" s="41">
        <v>41671</v>
      </c>
      <c r="J439" s="41">
        <v>3179</v>
      </c>
      <c r="K439" s="41">
        <v>770.9135</v>
      </c>
      <c r="L439" s="41">
        <v>58.811499999999995</v>
      </c>
      <c r="M439" s="41">
        <v>6614</v>
      </c>
      <c r="N439" s="41">
        <v>2221</v>
      </c>
      <c r="O439" s="41">
        <v>131.61860000000001</v>
      </c>
      <c r="P439" s="41">
        <v>44.197900000000004</v>
      </c>
      <c r="Q439" s="41">
        <v>5075</v>
      </c>
      <c r="R439" s="41">
        <v>90.842500000000001</v>
      </c>
      <c r="S439" s="41">
        <v>6630</v>
      </c>
      <c r="T439" s="41">
        <v>145.86000000000001</v>
      </c>
      <c r="U439" s="41">
        <v>49925</v>
      </c>
      <c r="V439" s="41">
        <v>920.5675</v>
      </c>
      <c r="W439" s="41">
        <v>15465</v>
      </c>
      <c r="X439" s="41">
        <v>321.67650000000003</v>
      </c>
    </row>
    <row r="440" spans="1:24" x14ac:dyDescent="0.35">
      <c r="A440" s="41" t="s">
        <v>725</v>
      </c>
      <c r="B440" s="41" t="s">
        <v>449</v>
      </c>
      <c r="C440" s="41" t="s">
        <v>22</v>
      </c>
      <c r="D440" s="41" t="s">
        <v>58</v>
      </c>
      <c r="E440" s="41" t="s">
        <v>58</v>
      </c>
      <c r="F440" s="41" t="s">
        <v>758</v>
      </c>
      <c r="G440" s="41">
        <v>3</v>
      </c>
      <c r="H440" s="41">
        <v>10050.072596616599</v>
      </c>
      <c r="I440" s="41">
        <v>8283</v>
      </c>
      <c r="J440" s="41">
        <v>8907</v>
      </c>
      <c r="K440" s="41">
        <v>153.2355</v>
      </c>
      <c r="L440" s="41">
        <v>164.77949999999998</v>
      </c>
      <c r="M440" s="41">
        <v>7522</v>
      </c>
      <c r="N440" s="41">
        <v>198</v>
      </c>
      <c r="O440" s="41">
        <v>149.68780000000001</v>
      </c>
      <c r="P440" s="41">
        <v>3.9402000000000004</v>
      </c>
      <c r="Q440" s="41">
        <v>6921</v>
      </c>
      <c r="R440" s="41">
        <v>123.88590000000001</v>
      </c>
      <c r="S440" s="41">
        <v>6815</v>
      </c>
      <c r="T440" s="41">
        <v>149.93</v>
      </c>
      <c r="U440" s="41">
        <v>24111</v>
      </c>
      <c r="V440" s="41">
        <v>441.90089999999998</v>
      </c>
      <c r="W440" s="41">
        <v>14535</v>
      </c>
      <c r="X440" s="41">
        <v>303.55799999999999</v>
      </c>
    </row>
    <row r="441" spans="1:24" x14ac:dyDescent="0.35">
      <c r="A441" s="41" t="s">
        <v>725</v>
      </c>
      <c r="B441" s="41" t="s">
        <v>449</v>
      </c>
      <c r="C441" s="41" t="s">
        <v>22</v>
      </c>
      <c r="D441" s="41" t="s">
        <v>58</v>
      </c>
      <c r="E441" s="41" t="s">
        <v>58</v>
      </c>
      <c r="F441" s="41" t="s">
        <v>767</v>
      </c>
      <c r="G441" s="41">
        <v>12</v>
      </c>
      <c r="H441" s="41">
        <v>10050.072596616599</v>
      </c>
      <c r="I441" s="41">
        <v>11210</v>
      </c>
      <c r="J441" s="41">
        <v>3230</v>
      </c>
      <c r="K441" s="41">
        <v>223.07900000000001</v>
      </c>
      <c r="L441" s="41">
        <v>64.277000000000001</v>
      </c>
      <c r="M441" s="41"/>
      <c r="N441" s="41"/>
      <c r="O441" s="41"/>
      <c r="P441" s="41"/>
      <c r="Q441" s="41">
        <v>7906</v>
      </c>
      <c r="R441" s="41">
        <v>141.51740000000001</v>
      </c>
      <c r="S441" s="41"/>
      <c r="T441" s="41"/>
      <c r="U441" s="41">
        <v>22346</v>
      </c>
      <c r="V441" s="41">
        <v>428.8734</v>
      </c>
      <c r="W441" s="41"/>
      <c r="X441" s="41"/>
    </row>
    <row r="442" spans="1:24" x14ac:dyDescent="0.35">
      <c r="A442" s="41" t="s">
        <v>725</v>
      </c>
      <c r="B442" s="41" t="s">
        <v>449</v>
      </c>
      <c r="C442" s="41" t="s">
        <v>22</v>
      </c>
      <c r="D442" s="41" t="s">
        <v>58</v>
      </c>
      <c r="E442" s="41" t="s">
        <v>58</v>
      </c>
      <c r="F442" s="41" t="s">
        <v>757</v>
      </c>
      <c r="G442" s="41">
        <v>2</v>
      </c>
      <c r="H442" s="41">
        <v>10050.072596616599</v>
      </c>
      <c r="I442" s="41">
        <v>8117</v>
      </c>
      <c r="J442" s="41">
        <v>1520</v>
      </c>
      <c r="K442" s="41">
        <v>150.1645</v>
      </c>
      <c r="L442" s="41">
        <v>28.119999999999997</v>
      </c>
      <c r="M442" s="41">
        <v>6329</v>
      </c>
      <c r="N442" s="41">
        <v>4547</v>
      </c>
      <c r="O442" s="41">
        <v>125.94710000000001</v>
      </c>
      <c r="P442" s="41">
        <v>90.485300000000009</v>
      </c>
      <c r="Q442" s="41">
        <v>8680</v>
      </c>
      <c r="R442" s="41">
        <v>155.37200000000001</v>
      </c>
      <c r="S442" s="41">
        <v>7535</v>
      </c>
      <c r="T442" s="41">
        <v>165.77</v>
      </c>
      <c r="U442" s="41">
        <v>18317</v>
      </c>
      <c r="V442" s="41">
        <v>333.65650000000005</v>
      </c>
      <c r="W442" s="41">
        <v>18411</v>
      </c>
      <c r="X442" s="41">
        <v>382.20240000000001</v>
      </c>
    </row>
    <row r="443" spans="1:24" x14ac:dyDescent="0.35">
      <c r="A443" s="41" t="s">
        <v>725</v>
      </c>
      <c r="B443" s="41" t="s">
        <v>449</v>
      </c>
      <c r="C443" s="41" t="s">
        <v>22</v>
      </c>
      <c r="D443" s="41" t="s">
        <v>58</v>
      </c>
      <c r="E443" s="41" t="s">
        <v>58</v>
      </c>
      <c r="F443" s="41" t="s">
        <v>763</v>
      </c>
      <c r="G443" s="41">
        <v>8</v>
      </c>
      <c r="H443" s="41">
        <v>10050.072596616599</v>
      </c>
      <c r="I443" s="41">
        <v>6582</v>
      </c>
      <c r="J443" s="41">
        <v>11207</v>
      </c>
      <c r="K443" s="41">
        <v>130.98179999999999</v>
      </c>
      <c r="L443" s="41">
        <v>223.01930000000002</v>
      </c>
      <c r="M443" s="41"/>
      <c r="N443" s="41"/>
      <c r="O443" s="41"/>
      <c r="P443" s="41"/>
      <c r="Q443" s="41">
        <v>6739</v>
      </c>
      <c r="R443" s="41">
        <v>120.6281</v>
      </c>
      <c r="S443" s="41"/>
      <c r="T443" s="41"/>
      <c r="U443" s="41">
        <v>24528</v>
      </c>
      <c r="V443" s="41">
        <v>474.62920000000003</v>
      </c>
      <c r="W443" s="41"/>
      <c r="X443" s="41"/>
    </row>
    <row r="444" spans="1:24" x14ac:dyDescent="0.35">
      <c r="A444" s="41" t="s">
        <v>725</v>
      </c>
      <c r="B444" s="41" t="s">
        <v>449</v>
      </c>
      <c r="C444" s="41" t="s">
        <v>22</v>
      </c>
      <c r="D444" s="41" t="s">
        <v>58</v>
      </c>
      <c r="E444" s="41" t="s">
        <v>58</v>
      </c>
      <c r="F444" s="41" t="s">
        <v>762</v>
      </c>
      <c r="G444" s="41">
        <v>7</v>
      </c>
      <c r="H444" s="41">
        <v>10050.072596616599</v>
      </c>
      <c r="I444" s="41">
        <v>6088</v>
      </c>
      <c r="J444" s="41">
        <v>13022</v>
      </c>
      <c r="K444" s="41">
        <v>121.1512</v>
      </c>
      <c r="L444" s="41">
        <v>259.13780000000003</v>
      </c>
      <c r="M444" s="41">
        <v>0</v>
      </c>
      <c r="N444" s="41">
        <v>6660</v>
      </c>
      <c r="O444" s="41">
        <v>0</v>
      </c>
      <c r="P444" s="41">
        <v>149.85</v>
      </c>
      <c r="Q444" s="41">
        <v>8128</v>
      </c>
      <c r="R444" s="41">
        <v>145.49119999999999</v>
      </c>
      <c r="S444" s="41">
        <v>7481</v>
      </c>
      <c r="T444" s="41">
        <v>164.58199999999999</v>
      </c>
      <c r="U444" s="41">
        <v>27238</v>
      </c>
      <c r="V444" s="41">
        <v>525.78020000000004</v>
      </c>
      <c r="W444" s="41">
        <v>14141</v>
      </c>
      <c r="X444" s="41">
        <v>314.43200000000002</v>
      </c>
    </row>
    <row r="445" spans="1:24" x14ac:dyDescent="0.35">
      <c r="A445" s="41" t="s">
        <v>725</v>
      </c>
      <c r="B445" s="41" t="s">
        <v>449</v>
      </c>
      <c r="C445" s="41" t="s">
        <v>22</v>
      </c>
      <c r="D445" s="41" t="s">
        <v>58</v>
      </c>
      <c r="E445" s="41" t="s">
        <v>58</v>
      </c>
      <c r="F445" s="41" t="s">
        <v>761</v>
      </c>
      <c r="G445" s="41">
        <v>6</v>
      </c>
      <c r="H445" s="41">
        <v>10050.072596616599</v>
      </c>
      <c r="I445" s="41">
        <v>6111</v>
      </c>
      <c r="J445" s="41">
        <v>3265</v>
      </c>
      <c r="K445" s="41">
        <v>121.60890000000001</v>
      </c>
      <c r="L445" s="41">
        <v>64.973500000000001</v>
      </c>
      <c r="M445" s="41">
        <v>6976</v>
      </c>
      <c r="N445" s="41">
        <v>19992</v>
      </c>
      <c r="O445" s="41">
        <v>156.96</v>
      </c>
      <c r="P445" s="41">
        <v>449.82</v>
      </c>
      <c r="Q445" s="41">
        <v>7483</v>
      </c>
      <c r="R445" s="41">
        <v>133.94569999999999</v>
      </c>
      <c r="S445" s="41">
        <v>8554</v>
      </c>
      <c r="T445" s="41">
        <v>188.18799999999999</v>
      </c>
      <c r="U445" s="41">
        <v>16859</v>
      </c>
      <c r="V445" s="41">
        <v>320.52809999999999</v>
      </c>
      <c r="W445" s="41">
        <v>35522</v>
      </c>
      <c r="X445" s="41">
        <v>794.96799999999996</v>
      </c>
    </row>
    <row r="446" spans="1:24" x14ac:dyDescent="0.35">
      <c r="A446" s="41" t="s">
        <v>733</v>
      </c>
      <c r="B446" s="41" t="s">
        <v>458</v>
      </c>
      <c r="C446" s="41" t="s">
        <v>33</v>
      </c>
      <c r="D446" s="41" t="s">
        <v>59</v>
      </c>
      <c r="E446" s="41" t="s">
        <v>59</v>
      </c>
      <c r="F446" s="41" t="s">
        <v>756</v>
      </c>
      <c r="G446" s="41">
        <v>1</v>
      </c>
      <c r="H446" s="41">
        <v>8255.2815585847493</v>
      </c>
      <c r="I446" s="41">
        <v>11759</v>
      </c>
      <c r="J446" s="41">
        <v>2129</v>
      </c>
      <c r="K446" s="41">
        <v>217.54149999999998</v>
      </c>
      <c r="L446" s="41">
        <v>39.386499999999998</v>
      </c>
      <c r="M446" s="41">
        <v>5898</v>
      </c>
      <c r="N446" s="41">
        <v>2044</v>
      </c>
      <c r="O446" s="41">
        <v>117.37020000000001</v>
      </c>
      <c r="P446" s="41">
        <v>40.675600000000003</v>
      </c>
      <c r="Q446" s="41">
        <v>7955</v>
      </c>
      <c r="R446" s="41">
        <v>142.39449999999999</v>
      </c>
      <c r="S446" s="41">
        <v>8633</v>
      </c>
      <c r="T446" s="41">
        <v>189.92599999999999</v>
      </c>
      <c r="U446" s="41">
        <v>21843</v>
      </c>
      <c r="V446" s="41">
        <v>399.32249999999999</v>
      </c>
      <c r="W446" s="41">
        <v>16575</v>
      </c>
      <c r="X446" s="41">
        <v>347.97180000000003</v>
      </c>
    </row>
    <row r="447" spans="1:24" x14ac:dyDescent="0.35">
      <c r="A447" s="41" t="s">
        <v>733</v>
      </c>
      <c r="B447" s="41" t="s">
        <v>458</v>
      </c>
      <c r="C447" s="41" t="s">
        <v>33</v>
      </c>
      <c r="D447" s="41" t="s">
        <v>59</v>
      </c>
      <c r="E447" s="41" t="s">
        <v>59</v>
      </c>
      <c r="F447" s="41" t="s">
        <v>760</v>
      </c>
      <c r="G447" s="41">
        <v>5</v>
      </c>
      <c r="H447" s="41">
        <v>8255.2815585847493</v>
      </c>
      <c r="I447" s="41">
        <v>1508</v>
      </c>
      <c r="J447" s="41">
        <v>3108</v>
      </c>
      <c r="K447" s="41">
        <v>27.898</v>
      </c>
      <c r="L447" s="41">
        <v>57.497999999999998</v>
      </c>
      <c r="M447" s="41">
        <v>4259</v>
      </c>
      <c r="N447" s="41">
        <v>2770</v>
      </c>
      <c r="O447" s="41">
        <v>84.754100000000008</v>
      </c>
      <c r="P447" s="41">
        <v>55.123000000000005</v>
      </c>
      <c r="Q447" s="41">
        <v>13122</v>
      </c>
      <c r="R447" s="41">
        <v>234.88380000000001</v>
      </c>
      <c r="S447" s="41">
        <v>6794</v>
      </c>
      <c r="T447" s="41">
        <v>149.46799999999999</v>
      </c>
      <c r="U447" s="41">
        <v>17738</v>
      </c>
      <c r="V447" s="41">
        <v>320.27980000000002</v>
      </c>
      <c r="W447" s="41">
        <v>13823</v>
      </c>
      <c r="X447" s="41">
        <v>289.3451</v>
      </c>
    </row>
    <row r="448" spans="1:24" x14ac:dyDescent="0.35">
      <c r="A448" s="41" t="s">
        <v>733</v>
      </c>
      <c r="B448" s="41" t="s">
        <v>458</v>
      </c>
      <c r="C448" s="41" t="s">
        <v>33</v>
      </c>
      <c r="D448" s="41" t="s">
        <v>59</v>
      </c>
      <c r="E448" s="41" t="s">
        <v>59</v>
      </c>
      <c r="F448" s="41" t="s">
        <v>764</v>
      </c>
      <c r="G448" s="41">
        <v>9</v>
      </c>
      <c r="H448" s="41">
        <v>8255.2815585847493</v>
      </c>
      <c r="I448" s="41">
        <v>5137</v>
      </c>
      <c r="J448" s="41">
        <v>3789</v>
      </c>
      <c r="K448" s="41">
        <v>102.22630000000001</v>
      </c>
      <c r="L448" s="41">
        <v>75.4011</v>
      </c>
      <c r="M448" s="41"/>
      <c r="N448" s="41"/>
      <c r="O448" s="41"/>
      <c r="P448" s="41"/>
      <c r="Q448" s="41">
        <v>4711</v>
      </c>
      <c r="R448" s="41">
        <v>84.326899999999995</v>
      </c>
      <c r="S448" s="41"/>
      <c r="T448" s="41"/>
      <c r="U448" s="41">
        <v>13637</v>
      </c>
      <c r="V448" s="41">
        <v>261.95429999999999</v>
      </c>
      <c r="W448" s="41"/>
      <c r="X448" s="41"/>
    </row>
    <row r="449" spans="1:24" x14ac:dyDescent="0.35">
      <c r="A449" s="41" t="s">
        <v>733</v>
      </c>
      <c r="B449" s="41" t="s">
        <v>458</v>
      </c>
      <c r="C449" s="41" t="s">
        <v>33</v>
      </c>
      <c r="D449" s="41" t="s">
        <v>59</v>
      </c>
      <c r="E449" s="41" t="s">
        <v>59</v>
      </c>
      <c r="F449" s="41" t="s">
        <v>766</v>
      </c>
      <c r="G449" s="41">
        <v>11</v>
      </c>
      <c r="H449" s="41">
        <v>8255.2815585847493</v>
      </c>
      <c r="I449" s="41">
        <v>8427</v>
      </c>
      <c r="J449" s="41">
        <v>2171</v>
      </c>
      <c r="K449" s="41">
        <v>167.69730000000001</v>
      </c>
      <c r="L449" s="41">
        <v>43.2029</v>
      </c>
      <c r="M449" s="41"/>
      <c r="N449" s="41"/>
      <c r="O449" s="41"/>
      <c r="P449" s="41"/>
      <c r="Q449" s="41">
        <v>7983</v>
      </c>
      <c r="R449" s="41">
        <v>142.89570000000001</v>
      </c>
      <c r="S449" s="41"/>
      <c r="T449" s="41"/>
      <c r="U449" s="41">
        <v>18581</v>
      </c>
      <c r="V449" s="41">
        <v>353.79590000000002</v>
      </c>
      <c r="W449" s="41"/>
      <c r="X449" s="41"/>
    </row>
    <row r="450" spans="1:24" x14ac:dyDescent="0.35">
      <c r="A450" s="41" t="s">
        <v>733</v>
      </c>
      <c r="B450" s="41" t="s">
        <v>458</v>
      </c>
      <c r="C450" s="41" t="s">
        <v>33</v>
      </c>
      <c r="D450" s="41" t="s">
        <v>59</v>
      </c>
      <c r="E450" s="41" t="s">
        <v>59</v>
      </c>
      <c r="F450" s="41" t="s">
        <v>765</v>
      </c>
      <c r="G450" s="41">
        <v>10</v>
      </c>
      <c r="H450" s="41">
        <v>8255.2815585847493</v>
      </c>
      <c r="I450" s="41">
        <v>6076</v>
      </c>
      <c r="J450" s="41">
        <v>2833</v>
      </c>
      <c r="K450" s="41">
        <v>120.91240000000001</v>
      </c>
      <c r="L450" s="41">
        <v>56.3767</v>
      </c>
      <c r="M450" s="41"/>
      <c r="N450" s="41"/>
      <c r="O450" s="41"/>
      <c r="P450" s="41"/>
      <c r="Q450" s="41">
        <v>10083</v>
      </c>
      <c r="R450" s="41">
        <v>180.48570000000001</v>
      </c>
      <c r="S450" s="41"/>
      <c r="T450" s="41"/>
      <c r="U450" s="41">
        <v>18992</v>
      </c>
      <c r="V450" s="41">
        <v>357.77480000000003</v>
      </c>
      <c r="W450" s="41"/>
      <c r="X450" s="41"/>
    </row>
    <row r="451" spans="1:24" x14ac:dyDescent="0.35">
      <c r="A451" s="41" t="s">
        <v>733</v>
      </c>
      <c r="B451" s="41" t="s">
        <v>458</v>
      </c>
      <c r="C451" s="41" t="s">
        <v>33</v>
      </c>
      <c r="D451" s="41" t="s">
        <v>59</v>
      </c>
      <c r="E451" s="41" t="s">
        <v>59</v>
      </c>
      <c r="F451" s="41" t="s">
        <v>759</v>
      </c>
      <c r="G451" s="41">
        <v>4</v>
      </c>
      <c r="H451" s="41">
        <v>8255.2815585847493</v>
      </c>
      <c r="I451" s="41">
        <v>4740</v>
      </c>
      <c r="J451" s="41">
        <v>5821</v>
      </c>
      <c r="K451" s="41">
        <v>87.69</v>
      </c>
      <c r="L451" s="41">
        <v>107.68849999999999</v>
      </c>
      <c r="M451" s="41">
        <v>3788</v>
      </c>
      <c r="N451" s="41">
        <v>1142</v>
      </c>
      <c r="O451" s="41">
        <v>75.381200000000007</v>
      </c>
      <c r="P451" s="41">
        <v>22.7258</v>
      </c>
      <c r="Q451" s="41">
        <v>18285</v>
      </c>
      <c r="R451" s="41">
        <v>327.30149999999998</v>
      </c>
      <c r="S451" s="41">
        <v>7071</v>
      </c>
      <c r="T451" s="41">
        <v>155.56200000000001</v>
      </c>
      <c r="U451" s="41">
        <v>28846</v>
      </c>
      <c r="V451" s="41">
        <v>522.67999999999995</v>
      </c>
      <c r="W451" s="41">
        <v>12001</v>
      </c>
      <c r="X451" s="41">
        <v>253.66900000000001</v>
      </c>
    </row>
    <row r="452" spans="1:24" x14ac:dyDescent="0.35">
      <c r="A452" s="41" t="s">
        <v>733</v>
      </c>
      <c r="B452" s="41" t="s">
        <v>458</v>
      </c>
      <c r="C452" s="41" t="s">
        <v>33</v>
      </c>
      <c r="D452" s="41" t="s">
        <v>59</v>
      </c>
      <c r="E452" s="41" t="s">
        <v>59</v>
      </c>
      <c r="F452" s="41" t="s">
        <v>758</v>
      </c>
      <c r="G452" s="41">
        <v>3</v>
      </c>
      <c r="H452" s="41">
        <v>8255.2815585847493</v>
      </c>
      <c r="I452" s="41">
        <v>4086</v>
      </c>
      <c r="J452" s="41">
        <v>5443</v>
      </c>
      <c r="K452" s="41">
        <v>75.590999999999994</v>
      </c>
      <c r="L452" s="41">
        <v>100.6955</v>
      </c>
      <c r="M452" s="41">
        <v>5053</v>
      </c>
      <c r="N452" s="41">
        <v>2109</v>
      </c>
      <c r="O452" s="41">
        <v>100.55470000000001</v>
      </c>
      <c r="P452" s="41">
        <v>41.969100000000005</v>
      </c>
      <c r="Q452" s="41">
        <v>12067</v>
      </c>
      <c r="R452" s="41">
        <v>215.99930000000001</v>
      </c>
      <c r="S452" s="41">
        <v>6613</v>
      </c>
      <c r="T452" s="41">
        <v>145.48599999999999</v>
      </c>
      <c r="U452" s="41">
        <v>21596</v>
      </c>
      <c r="V452" s="41">
        <v>392.28579999999999</v>
      </c>
      <c r="W452" s="41">
        <v>13775</v>
      </c>
      <c r="X452" s="41">
        <v>288.00980000000004</v>
      </c>
    </row>
    <row r="453" spans="1:24" x14ac:dyDescent="0.35">
      <c r="A453" s="41" t="s">
        <v>733</v>
      </c>
      <c r="B453" s="41" t="s">
        <v>458</v>
      </c>
      <c r="C453" s="41" t="s">
        <v>33</v>
      </c>
      <c r="D453" s="41" t="s">
        <v>59</v>
      </c>
      <c r="E453" s="41" t="s">
        <v>59</v>
      </c>
      <c r="F453" s="41" t="s">
        <v>767</v>
      </c>
      <c r="G453" s="41">
        <v>12</v>
      </c>
      <c r="H453" s="41">
        <v>8255.2815585847493</v>
      </c>
      <c r="I453" s="41">
        <v>18426</v>
      </c>
      <c r="J453" s="41">
        <v>8209</v>
      </c>
      <c r="K453" s="41">
        <v>366.67740000000003</v>
      </c>
      <c r="L453" s="41">
        <v>163.35910000000001</v>
      </c>
      <c r="M453" s="41"/>
      <c r="N453" s="41"/>
      <c r="O453" s="41"/>
      <c r="P453" s="41"/>
      <c r="Q453" s="41">
        <v>6750</v>
      </c>
      <c r="R453" s="41">
        <v>120.825</v>
      </c>
      <c r="S453" s="41"/>
      <c r="T453" s="41"/>
      <c r="U453" s="41">
        <v>33385</v>
      </c>
      <c r="V453" s="41">
        <v>650.86150000000009</v>
      </c>
      <c r="W453" s="41"/>
      <c r="X453" s="41"/>
    </row>
    <row r="454" spans="1:24" x14ac:dyDescent="0.35">
      <c r="A454" s="41" t="s">
        <v>733</v>
      </c>
      <c r="B454" s="41" t="s">
        <v>458</v>
      </c>
      <c r="C454" s="41" t="s">
        <v>33</v>
      </c>
      <c r="D454" s="41" t="s">
        <v>59</v>
      </c>
      <c r="E454" s="41" t="s">
        <v>59</v>
      </c>
      <c r="F454" s="41" t="s">
        <v>757</v>
      </c>
      <c r="G454" s="41">
        <v>2</v>
      </c>
      <c r="H454" s="41">
        <v>8255.2815585847493</v>
      </c>
      <c r="I454" s="41">
        <v>14198</v>
      </c>
      <c r="J454" s="41">
        <v>623</v>
      </c>
      <c r="K454" s="41">
        <v>262.66300000000001</v>
      </c>
      <c r="L454" s="41">
        <v>11.525499999999999</v>
      </c>
      <c r="M454" s="41">
        <v>4920</v>
      </c>
      <c r="N454" s="41">
        <v>1646</v>
      </c>
      <c r="O454" s="41">
        <v>97.908000000000001</v>
      </c>
      <c r="P454" s="41">
        <v>32.755400000000002</v>
      </c>
      <c r="Q454" s="41">
        <v>7161</v>
      </c>
      <c r="R454" s="41">
        <v>128.18190000000001</v>
      </c>
      <c r="S454" s="41">
        <v>5456</v>
      </c>
      <c r="T454" s="41">
        <v>120.032</v>
      </c>
      <c r="U454" s="41">
        <v>21982</v>
      </c>
      <c r="V454" s="41">
        <v>402.37040000000002</v>
      </c>
      <c r="W454" s="41">
        <v>12022</v>
      </c>
      <c r="X454" s="41">
        <v>250.69540000000001</v>
      </c>
    </row>
    <row r="455" spans="1:24" x14ac:dyDescent="0.35">
      <c r="A455" s="41" t="s">
        <v>733</v>
      </c>
      <c r="B455" s="41" t="s">
        <v>458</v>
      </c>
      <c r="C455" s="41" t="s">
        <v>33</v>
      </c>
      <c r="D455" s="41" t="s">
        <v>59</v>
      </c>
      <c r="E455" s="41" t="s">
        <v>59</v>
      </c>
      <c r="F455" s="41" t="s">
        <v>763</v>
      </c>
      <c r="G455" s="41">
        <v>8</v>
      </c>
      <c r="H455" s="41">
        <v>8255.2815585847493</v>
      </c>
      <c r="I455" s="41">
        <v>5439</v>
      </c>
      <c r="J455" s="41">
        <v>332</v>
      </c>
      <c r="K455" s="41">
        <v>108.23610000000001</v>
      </c>
      <c r="L455" s="41">
        <v>6.6068000000000007</v>
      </c>
      <c r="M455" s="41"/>
      <c r="N455" s="41"/>
      <c r="O455" s="41"/>
      <c r="P455" s="41"/>
      <c r="Q455" s="41">
        <v>7687</v>
      </c>
      <c r="R455" s="41">
        <v>137.59729999999999</v>
      </c>
      <c r="S455" s="41"/>
      <c r="T455" s="41"/>
      <c r="U455" s="41">
        <v>13458</v>
      </c>
      <c r="V455" s="41">
        <v>252.4402</v>
      </c>
      <c r="W455" s="41"/>
      <c r="X455" s="41"/>
    </row>
    <row r="456" spans="1:24" x14ac:dyDescent="0.35">
      <c r="A456" s="41" t="s">
        <v>733</v>
      </c>
      <c r="B456" s="41" t="s">
        <v>458</v>
      </c>
      <c r="C456" s="41" t="s">
        <v>33</v>
      </c>
      <c r="D456" s="41" t="s">
        <v>59</v>
      </c>
      <c r="E456" s="41" t="s">
        <v>59</v>
      </c>
      <c r="F456" s="41" t="s">
        <v>762</v>
      </c>
      <c r="G456" s="41">
        <v>7</v>
      </c>
      <c r="H456" s="41">
        <v>8255.2815585847493</v>
      </c>
      <c r="I456" s="41">
        <v>6002</v>
      </c>
      <c r="J456" s="41">
        <v>7394</v>
      </c>
      <c r="K456" s="41">
        <v>119.43980000000001</v>
      </c>
      <c r="L456" s="41">
        <v>147.14060000000001</v>
      </c>
      <c r="M456" s="41">
        <v>0</v>
      </c>
      <c r="N456" s="41">
        <v>10320</v>
      </c>
      <c r="O456" s="41">
        <v>0</v>
      </c>
      <c r="P456" s="41">
        <v>232.2</v>
      </c>
      <c r="Q456" s="41">
        <v>9528</v>
      </c>
      <c r="R456" s="41">
        <v>170.55119999999999</v>
      </c>
      <c r="S456" s="41">
        <v>6049</v>
      </c>
      <c r="T456" s="41">
        <v>133.078</v>
      </c>
      <c r="U456" s="41">
        <v>22924</v>
      </c>
      <c r="V456" s="41">
        <v>437.13159999999999</v>
      </c>
      <c r="W456" s="41">
        <v>16369</v>
      </c>
      <c r="X456" s="41">
        <v>365.27800000000002</v>
      </c>
    </row>
    <row r="457" spans="1:24" x14ac:dyDescent="0.35">
      <c r="A457" s="41" t="s">
        <v>733</v>
      </c>
      <c r="B457" s="41" t="s">
        <v>458</v>
      </c>
      <c r="C457" s="41" t="s">
        <v>33</v>
      </c>
      <c r="D457" s="41" t="s">
        <v>59</v>
      </c>
      <c r="E457" s="41" t="s">
        <v>59</v>
      </c>
      <c r="F457" s="41" t="s">
        <v>761</v>
      </c>
      <c r="G457" s="41">
        <v>6</v>
      </c>
      <c r="H457" s="41">
        <v>8255.2815585847493</v>
      </c>
      <c r="I457" s="41">
        <v>2722</v>
      </c>
      <c r="J457" s="41">
        <v>4496</v>
      </c>
      <c r="K457" s="41">
        <v>54.1678</v>
      </c>
      <c r="L457" s="41">
        <v>89.470399999999998</v>
      </c>
      <c r="M457" s="41">
        <v>4950</v>
      </c>
      <c r="N457" s="41">
        <v>6065</v>
      </c>
      <c r="O457" s="41">
        <v>111.375</v>
      </c>
      <c r="P457" s="41">
        <v>136.46250000000001</v>
      </c>
      <c r="Q457" s="41">
        <v>10067</v>
      </c>
      <c r="R457" s="41">
        <v>180.19929999999999</v>
      </c>
      <c r="S457" s="41">
        <v>7634</v>
      </c>
      <c r="T457" s="41">
        <v>167.94800000000001</v>
      </c>
      <c r="U457" s="41">
        <v>17285</v>
      </c>
      <c r="V457" s="41">
        <v>323.83749999999998</v>
      </c>
      <c r="W457" s="41">
        <v>18649</v>
      </c>
      <c r="X457" s="41">
        <v>415.78550000000001</v>
      </c>
    </row>
    <row r="458" spans="1:24" x14ac:dyDescent="0.35">
      <c r="A458" s="41" t="s">
        <v>668</v>
      </c>
      <c r="B458" s="41" t="s">
        <v>554</v>
      </c>
      <c r="C458" s="41" t="s">
        <v>8</v>
      </c>
      <c r="D458" s="41" t="s">
        <v>62</v>
      </c>
      <c r="E458" s="41" t="s">
        <v>62</v>
      </c>
      <c r="F458" s="41" t="s">
        <v>756</v>
      </c>
      <c r="G458" s="41">
        <v>1</v>
      </c>
      <c r="H458" s="41">
        <v>15897.2584853139</v>
      </c>
      <c r="I458" s="41">
        <v>39633</v>
      </c>
      <c r="J458" s="41">
        <v>8</v>
      </c>
      <c r="K458" s="41">
        <v>733.21049999999991</v>
      </c>
      <c r="L458" s="41">
        <v>0.14799999999999999</v>
      </c>
      <c r="M458" s="41">
        <v>35962</v>
      </c>
      <c r="N458" s="41">
        <v>51</v>
      </c>
      <c r="O458" s="41">
        <v>715.64380000000006</v>
      </c>
      <c r="P458" s="41">
        <v>1.0149000000000001</v>
      </c>
      <c r="Q458" s="41">
        <v>0</v>
      </c>
      <c r="R458" s="41">
        <v>0</v>
      </c>
      <c r="S458" s="41">
        <v>870</v>
      </c>
      <c r="T458" s="41">
        <v>19.14</v>
      </c>
      <c r="U458" s="41">
        <v>39641</v>
      </c>
      <c r="V458" s="41">
        <v>733.35849999999994</v>
      </c>
      <c r="W458" s="41">
        <v>36883</v>
      </c>
      <c r="X458" s="41">
        <v>735.79870000000005</v>
      </c>
    </row>
    <row r="459" spans="1:24" x14ac:dyDescent="0.35">
      <c r="A459" s="41" t="s">
        <v>668</v>
      </c>
      <c r="B459" s="41" t="s">
        <v>554</v>
      </c>
      <c r="C459" s="41" t="s">
        <v>8</v>
      </c>
      <c r="D459" s="41" t="s">
        <v>62</v>
      </c>
      <c r="E459" s="41" t="s">
        <v>62</v>
      </c>
      <c r="F459" s="41" t="s">
        <v>760</v>
      </c>
      <c r="G459" s="41">
        <v>5</v>
      </c>
      <c r="H459" s="41">
        <v>15897.2584853139</v>
      </c>
      <c r="I459" s="41">
        <v>35662</v>
      </c>
      <c r="J459" s="41">
        <v>138</v>
      </c>
      <c r="K459" s="41">
        <v>659.74699999999996</v>
      </c>
      <c r="L459" s="41">
        <v>2.5529999999999999</v>
      </c>
      <c r="M459" s="41">
        <v>10111</v>
      </c>
      <c r="N459" s="41">
        <v>691</v>
      </c>
      <c r="O459" s="41">
        <v>201.2089</v>
      </c>
      <c r="P459" s="41">
        <v>13.750900000000001</v>
      </c>
      <c r="Q459" s="41">
        <v>712</v>
      </c>
      <c r="R459" s="41">
        <v>12.7448</v>
      </c>
      <c r="S459" s="41">
        <v>844</v>
      </c>
      <c r="T459" s="41">
        <v>18.568000000000001</v>
      </c>
      <c r="U459" s="41">
        <v>36512</v>
      </c>
      <c r="V459" s="41">
        <v>675.04480000000001</v>
      </c>
      <c r="W459" s="41">
        <v>11646</v>
      </c>
      <c r="X459" s="41">
        <v>233.52780000000001</v>
      </c>
    </row>
    <row r="460" spans="1:24" x14ac:dyDescent="0.35">
      <c r="A460" s="41" t="s">
        <v>668</v>
      </c>
      <c r="B460" s="41" t="s">
        <v>554</v>
      </c>
      <c r="C460" s="41" t="s">
        <v>8</v>
      </c>
      <c r="D460" s="41" t="s">
        <v>62</v>
      </c>
      <c r="E460" s="41" t="s">
        <v>62</v>
      </c>
      <c r="F460" s="41" t="s">
        <v>764</v>
      </c>
      <c r="G460" s="41">
        <v>9</v>
      </c>
      <c r="H460" s="41">
        <v>15897.2584853139</v>
      </c>
      <c r="I460" s="41">
        <v>7732</v>
      </c>
      <c r="J460" s="41">
        <v>2</v>
      </c>
      <c r="K460" s="41">
        <v>153.86680000000001</v>
      </c>
      <c r="L460" s="41">
        <v>3.9800000000000002E-2</v>
      </c>
      <c r="M460" s="41"/>
      <c r="N460" s="41"/>
      <c r="O460" s="41"/>
      <c r="P460" s="41"/>
      <c r="Q460" s="41">
        <v>487</v>
      </c>
      <c r="R460" s="41">
        <v>8.7172999999999998</v>
      </c>
      <c r="S460" s="41"/>
      <c r="T460" s="41"/>
      <c r="U460" s="41">
        <v>8221</v>
      </c>
      <c r="V460" s="41">
        <v>162.62390000000002</v>
      </c>
      <c r="W460" s="41"/>
      <c r="X460" s="41"/>
    </row>
    <row r="461" spans="1:24" x14ac:dyDescent="0.35">
      <c r="A461" s="41" t="s">
        <v>668</v>
      </c>
      <c r="B461" s="41" t="s">
        <v>554</v>
      </c>
      <c r="C461" s="41" t="s">
        <v>8</v>
      </c>
      <c r="D461" s="41" t="s">
        <v>62</v>
      </c>
      <c r="E461" s="41" t="s">
        <v>62</v>
      </c>
      <c r="F461" s="41" t="s">
        <v>766</v>
      </c>
      <c r="G461" s="41">
        <v>11</v>
      </c>
      <c r="H461" s="41">
        <v>15897.2584853139</v>
      </c>
      <c r="I461" s="41">
        <v>11136</v>
      </c>
      <c r="J461" s="41">
        <v>1171</v>
      </c>
      <c r="K461" s="41">
        <v>221.60640000000001</v>
      </c>
      <c r="L461" s="41">
        <v>23.302900000000001</v>
      </c>
      <c r="M461" s="41"/>
      <c r="N461" s="41"/>
      <c r="O461" s="41"/>
      <c r="P461" s="41"/>
      <c r="Q461" s="41">
        <v>938</v>
      </c>
      <c r="R461" s="41">
        <v>16.790199999999999</v>
      </c>
      <c r="S461" s="41"/>
      <c r="T461" s="41"/>
      <c r="U461" s="41">
        <v>13245</v>
      </c>
      <c r="V461" s="41">
        <v>261.6995</v>
      </c>
      <c r="W461" s="41"/>
      <c r="X461" s="41"/>
    </row>
    <row r="462" spans="1:24" x14ac:dyDescent="0.35">
      <c r="A462" s="41" t="s">
        <v>668</v>
      </c>
      <c r="B462" s="41" t="s">
        <v>554</v>
      </c>
      <c r="C462" s="41" t="s">
        <v>8</v>
      </c>
      <c r="D462" s="41" t="s">
        <v>62</v>
      </c>
      <c r="E462" s="41" t="s">
        <v>62</v>
      </c>
      <c r="F462" s="41" t="s">
        <v>765</v>
      </c>
      <c r="G462" s="41">
        <v>10</v>
      </c>
      <c r="H462" s="41">
        <v>15897.2584853139</v>
      </c>
      <c r="I462" s="41">
        <v>11187</v>
      </c>
      <c r="J462" s="41">
        <v>4</v>
      </c>
      <c r="K462" s="41">
        <v>222.62130000000002</v>
      </c>
      <c r="L462" s="41">
        <v>7.9600000000000004E-2</v>
      </c>
      <c r="M462" s="41"/>
      <c r="N462" s="41"/>
      <c r="O462" s="41"/>
      <c r="P462" s="41"/>
      <c r="Q462" s="41">
        <v>1322</v>
      </c>
      <c r="R462" s="41">
        <v>23.663799999999998</v>
      </c>
      <c r="S462" s="41"/>
      <c r="T462" s="41"/>
      <c r="U462" s="41">
        <v>12513</v>
      </c>
      <c r="V462" s="41">
        <v>246.36470000000003</v>
      </c>
      <c r="W462" s="41"/>
      <c r="X462" s="41"/>
    </row>
    <row r="463" spans="1:24" x14ac:dyDescent="0.35">
      <c r="A463" s="41" t="s">
        <v>668</v>
      </c>
      <c r="B463" s="41" t="s">
        <v>554</v>
      </c>
      <c r="C463" s="41" t="s">
        <v>8</v>
      </c>
      <c r="D463" s="41" t="s">
        <v>62</v>
      </c>
      <c r="E463" s="41" t="s">
        <v>62</v>
      </c>
      <c r="F463" s="41" t="s">
        <v>759</v>
      </c>
      <c r="G463" s="41">
        <v>4</v>
      </c>
      <c r="H463" s="41">
        <v>15897.2584853139</v>
      </c>
      <c r="I463" s="41">
        <v>7785</v>
      </c>
      <c r="J463" s="41">
        <v>10</v>
      </c>
      <c r="K463" s="41">
        <v>144.02249999999998</v>
      </c>
      <c r="L463" s="41">
        <v>0.185</v>
      </c>
      <c r="M463" s="41">
        <v>65749</v>
      </c>
      <c r="N463" s="41">
        <v>576</v>
      </c>
      <c r="O463" s="41">
        <v>1308.4051000000002</v>
      </c>
      <c r="P463" s="41">
        <v>11.462400000000001</v>
      </c>
      <c r="Q463" s="41">
        <v>406</v>
      </c>
      <c r="R463" s="41">
        <v>7.2674000000000003</v>
      </c>
      <c r="S463" s="41">
        <v>898</v>
      </c>
      <c r="T463" s="41">
        <v>19.756</v>
      </c>
      <c r="U463" s="41">
        <v>8201</v>
      </c>
      <c r="V463" s="41">
        <v>151.47489999999999</v>
      </c>
      <c r="W463" s="41">
        <v>67223</v>
      </c>
      <c r="X463" s="41">
        <v>1339.6235000000001</v>
      </c>
    </row>
    <row r="464" spans="1:24" x14ac:dyDescent="0.35">
      <c r="A464" s="41" t="s">
        <v>668</v>
      </c>
      <c r="B464" s="41" t="s">
        <v>554</v>
      </c>
      <c r="C464" s="41" t="s">
        <v>8</v>
      </c>
      <c r="D464" s="41" t="s">
        <v>62</v>
      </c>
      <c r="E464" s="41" t="s">
        <v>62</v>
      </c>
      <c r="F464" s="41" t="s">
        <v>758</v>
      </c>
      <c r="G464" s="41">
        <v>3</v>
      </c>
      <c r="H464" s="41">
        <v>15897.2584853139</v>
      </c>
      <c r="I464" s="41">
        <v>16883</v>
      </c>
      <c r="J464" s="41">
        <v>0</v>
      </c>
      <c r="K464" s="41">
        <v>312.33549999999997</v>
      </c>
      <c r="L464" s="41">
        <v>0</v>
      </c>
      <c r="M464" s="41">
        <v>9102</v>
      </c>
      <c r="N464" s="41">
        <v>466</v>
      </c>
      <c r="O464" s="41">
        <v>181.12980000000002</v>
      </c>
      <c r="P464" s="41">
        <v>9.2734000000000005</v>
      </c>
      <c r="Q464" s="41">
        <v>0</v>
      </c>
      <c r="R464" s="41">
        <v>0</v>
      </c>
      <c r="S464" s="41">
        <v>754</v>
      </c>
      <c r="T464" s="41">
        <v>16.588000000000001</v>
      </c>
      <c r="U464" s="41">
        <v>16883</v>
      </c>
      <c r="V464" s="41">
        <v>312.33549999999997</v>
      </c>
      <c r="W464" s="41">
        <v>10322</v>
      </c>
      <c r="X464" s="41">
        <v>206.99120000000002</v>
      </c>
    </row>
    <row r="465" spans="1:24" x14ac:dyDescent="0.35">
      <c r="A465" s="41" t="s">
        <v>668</v>
      </c>
      <c r="B465" s="41" t="s">
        <v>554</v>
      </c>
      <c r="C465" s="41" t="s">
        <v>8</v>
      </c>
      <c r="D465" s="41" t="s">
        <v>62</v>
      </c>
      <c r="E465" s="41" t="s">
        <v>62</v>
      </c>
      <c r="F465" s="41" t="s">
        <v>767</v>
      </c>
      <c r="G465" s="41">
        <v>12</v>
      </c>
      <c r="H465" s="41">
        <v>15897.2584853139</v>
      </c>
      <c r="I465" s="41">
        <v>32310</v>
      </c>
      <c r="J465" s="41">
        <v>135</v>
      </c>
      <c r="K465" s="41">
        <v>642.96900000000005</v>
      </c>
      <c r="L465" s="41">
        <v>2.6865000000000001</v>
      </c>
      <c r="M465" s="41"/>
      <c r="N465" s="41"/>
      <c r="O465" s="41"/>
      <c r="P465" s="41"/>
      <c r="Q465" s="41">
        <v>884</v>
      </c>
      <c r="R465" s="41">
        <v>15.823600000000001</v>
      </c>
      <c r="S465" s="41"/>
      <c r="T465" s="41"/>
      <c r="U465" s="41">
        <v>33329</v>
      </c>
      <c r="V465" s="41">
        <v>661.47910000000013</v>
      </c>
      <c r="W465" s="41"/>
      <c r="X465" s="41"/>
    </row>
    <row r="466" spans="1:24" x14ac:dyDescent="0.35">
      <c r="A466" s="41" t="s">
        <v>668</v>
      </c>
      <c r="B466" s="41" t="s">
        <v>554</v>
      </c>
      <c r="C466" s="41" t="s">
        <v>8</v>
      </c>
      <c r="D466" s="41" t="s">
        <v>62</v>
      </c>
      <c r="E466" s="41" t="s">
        <v>62</v>
      </c>
      <c r="F466" s="41" t="s">
        <v>757</v>
      </c>
      <c r="G466" s="41">
        <v>2</v>
      </c>
      <c r="H466" s="41">
        <v>15897.2584853139</v>
      </c>
      <c r="I466" s="41">
        <v>19370</v>
      </c>
      <c r="J466" s="41">
        <v>0</v>
      </c>
      <c r="K466" s="41">
        <v>358.34499999999997</v>
      </c>
      <c r="L466" s="41">
        <v>0</v>
      </c>
      <c r="M466" s="41">
        <v>7835</v>
      </c>
      <c r="N466" s="41">
        <v>752</v>
      </c>
      <c r="O466" s="41">
        <v>155.91650000000001</v>
      </c>
      <c r="P466" s="41">
        <v>14.9648</v>
      </c>
      <c r="Q466" s="41">
        <v>0</v>
      </c>
      <c r="R466" s="41">
        <v>0</v>
      </c>
      <c r="S466" s="41">
        <v>892</v>
      </c>
      <c r="T466" s="41">
        <v>19.623999999999999</v>
      </c>
      <c r="U466" s="41">
        <v>19370</v>
      </c>
      <c r="V466" s="41">
        <v>358.34499999999997</v>
      </c>
      <c r="W466" s="41">
        <v>9479</v>
      </c>
      <c r="X466" s="41">
        <v>190.50530000000001</v>
      </c>
    </row>
    <row r="467" spans="1:24" x14ac:dyDescent="0.35">
      <c r="A467" s="41" t="s">
        <v>668</v>
      </c>
      <c r="B467" s="41" t="s">
        <v>554</v>
      </c>
      <c r="C467" s="41" t="s">
        <v>8</v>
      </c>
      <c r="D467" s="41" t="s">
        <v>62</v>
      </c>
      <c r="E467" s="41" t="s">
        <v>62</v>
      </c>
      <c r="F467" s="41" t="s">
        <v>763</v>
      </c>
      <c r="G467" s="41">
        <v>8</v>
      </c>
      <c r="H467" s="41">
        <v>15897.2584853139</v>
      </c>
      <c r="I467" s="41">
        <v>11866</v>
      </c>
      <c r="J467" s="41">
        <v>16</v>
      </c>
      <c r="K467" s="41">
        <v>236.13340000000002</v>
      </c>
      <c r="L467" s="41">
        <v>0.31840000000000002</v>
      </c>
      <c r="M467" s="41"/>
      <c r="N467" s="41"/>
      <c r="O467" s="41"/>
      <c r="P467" s="41"/>
      <c r="Q467" s="41">
        <v>1264</v>
      </c>
      <c r="R467" s="41">
        <v>22.625599999999999</v>
      </c>
      <c r="S467" s="41"/>
      <c r="T467" s="41"/>
      <c r="U467" s="41">
        <v>13146</v>
      </c>
      <c r="V467" s="41">
        <v>259.07740000000001</v>
      </c>
      <c r="W467" s="41"/>
      <c r="X467" s="41"/>
    </row>
    <row r="468" spans="1:24" x14ac:dyDescent="0.35">
      <c r="A468" s="41" t="s">
        <v>668</v>
      </c>
      <c r="B468" s="41" t="s">
        <v>554</v>
      </c>
      <c r="C468" s="41" t="s">
        <v>8</v>
      </c>
      <c r="D468" s="41" t="s">
        <v>62</v>
      </c>
      <c r="E468" s="41" t="s">
        <v>62</v>
      </c>
      <c r="F468" s="41" t="s">
        <v>762</v>
      </c>
      <c r="G468" s="41">
        <v>7</v>
      </c>
      <c r="H468" s="41">
        <v>15897.2584853139</v>
      </c>
      <c r="I468" s="41">
        <v>41826</v>
      </c>
      <c r="J468" s="41">
        <v>4065</v>
      </c>
      <c r="K468" s="41">
        <v>832.3374</v>
      </c>
      <c r="L468" s="41">
        <v>80.893500000000003</v>
      </c>
      <c r="M468" s="41">
        <v>0</v>
      </c>
      <c r="N468" s="41">
        <v>12977</v>
      </c>
      <c r="O468" s="41">
        <v>0</v>
      </c>
      <c r="P468" s="41">
        <v>291.98250000000002</v>
      </c>
      <c r="Q468" s="41">
        <v>1184</v>
      </c>
      <c r="R468" s="41">
        <v>21.1936</v>
      </c>
      <c r="S468" s="41">
        <v>444</v>
      </c>
      <c r="T468" s="41">
        <v>9.7680000000000007</v>
      </c>
      <c r="U468" s="41">
        <v>47075</v>
      </c>
      <c r="V468" s="41">
        <v>934.42449999999997</v>
      </c>
      <c r="W468" s="41">
        <v>13421</v>
      </c>
      <c r="X468" s="41">
        <v>301.75049999999999</v>
      </c>
    </row>
    <row r="469" spans="1:24" x14ac:dyDescent="0.35">
      <c r="A469" s="41" t="s">
        <v>668</v>
      </c>
      <c r="B469" s="41" t="s">
        <v>554</v>
      </c>
      <c r="C469" s="41" t="s">
        <v>8</v>
      </c>
      <c r="D469" s="41" t="s">
        <v>62</v>
      </c>
      <c r="E469" s="41" t="s">
        <v>62</v>
      </c>
      <c r="F469" s="41" t="s">
        <v>761</v>
      </c>
      <c r="G469" s="41">
        <v>6</v>
      </c>
      <c r="H469" s="41">
        <v>15897.2584853139</v>
      </c>
      <c r="I469" s="41">
        <v>30103</v>
      </c>
      <c r="J469" s="41">
        <v>16467</v>
      </c>
      <c r="K469" s="41">
        <v>599.04970000000003</v>
      </c>
      <c r="L469" s="41">
        <v>327.69330000000002</v>
      </c>
      <c r="M469" s="41">
        <v>9473</v>
      </c>
      <c r="N469" s="41">
        <v>1824</v>
      </c>
      <c r="O469" s="41">
        <v>213.14249999999998</v>
      </c>
      <c r="P469" s="41">
        <v>41.04</v>
      </c>
      <c r="Q469" s="41">
        <v>1152</v>
      </c>
      <c r="R469" s="41">
        <v>20.620799999999999</v>
      </c>
      <c r="S469" s="41">
        <v>408</v>
      </c>
      <c r="T469" s="41">
        <v>8.9760000000000009</v>
      </c>
      <c r="U469" s="41">
        <v>47722</v>
      </c>
      <c r="V469" s="41">
        <v>947.36380000000008</v>
      </c>
      <c r="W469" s="41">
        <v>11705</v>
      </c>
      <c r="X469" s="41">
        <v>263.1585</v>
      </c>
    </row>
    <row r="470" spans="1:24" x14ac:dyDescent="0.35">
      <c r="A470" s="41" t="s">
        <v>463</v>
      </c>
      <c r="B470" s="41" t="s">
        <v>464</v>
      </c>
      <c r="C470" s="41" t="s">
        <v>18</v>
      </c>
      <c r="D470" s="41" t="s">
        <v>63</v>
      </c>
      <c r="E470" s="41" t="s">
        <v>63</v>
      </c>
      <c r="F470" s="41" t="s">
        <v>756</v>
      </c>
      <c r="G470" s="41">
        <v>1</v>
      </c>
      <c r="H470" s="41">
        <v>6270.8818058773204</v>
      </c>
      <c r="I470" s="41">
        <v>22231</v>
      </c>
      <c r="J470" s="41">
        <v>5</v>
      </c>
      <c r="K470" s="41">
        <v>411.27349999999996</v>
      </c>
      <c r="L470" s="41">
        <v>9.2499999999999999E-2</v>
      </c>
      <c r="M470" s="41">
        <v>6667</v>
      </c>
      <c r="N470" s="41">
        <v>0</v>
      </c>
      <c r="O470" s="41">
        <v>132.67330000000001</v>
      </c>
      <c r="P470" s="41">
        <v>0</v>
      </c>
      <c r="Q470" s="41">
        <v>0</v>
      </c>
      <c r="R470" s="41">
        <v>0</v>
      </c>
      <c r="S470" s="41">
        <v>0</v>
      </c>
      <c r="T470" s="41">
        <v>0</v>
      </c>
      <c r="U470" s="41">
        <v>22236</v>
      </c>
      <c r="V470" s="41">
        <v>411.36599999999993</v>
      </c>
      <c r="W470" s="41">
        <v>6667</v>
      </c>
      <c r="X470" s="41">
        <v>132.67330000000001</v>
      </c>
    </row>
    <row r="471" spans="1:24" x14ac:dyDescent="0.35">
      <c r="A471" s="41" t="s">
        <v>463</v>
      </c>
      <c r="B471" s="41" t="s">
        <v>464</v>
      </c>
      <c r="C471" s="41" t="s">
        <v>18</v>
      </c>
      <c r="D471" s="41" t="s">
        <v>63</v>
      </c>
      <c r="E471" s="41" t="s">
        <v>63</v>
      </c>
      <c r="F471" s="41" t="s">
        <v>760</v>
      </c>
      <c r="G471" s="41">
        <v>5</v>
      </c>
      <c r="H471" s="41">
        <v>6270.8818058773204</v>
      </c>
      <c r="I471" s="41">
        <v>9561</v>
      </c>
      <c r="J471" s="41">
        <v>6</v>
      </c>
      <c r="K471" s="41">
        <v>176.8785</v>
      </c>
      <c r="L471" s="41">
        <v>0.11099999999999999</v>
      </c>
      <c r="M471" s="41">
        <v>7410</v>
      </c>
      <c r="N471" s="41">
        <v>576</v>
      </c>
      <c r="O471" s="41">
        <v>147.459</v>
      </c>
      <c r="P471" s="41">
        <v>11.462400000000001</v>
      </c>
      <c r="Q471" s="41">
        <v>0</v>
      </c>
      <c r="R471" s="41">
        <v>0</v>
      </c>
      <c r="S471" s="41">
        <v>0</v>
      </c>
      <c r="T471" s="41">
        <v>0</v>
      </c>
      <c r="U471" s="41">
        <v>9567</v>
      </c>
      <c r="V471" s="41">
        <v>176.98949999999999</v>
      </c>
      <c r="W471" s="41">
        <v>7986</v>
      </c>
      <c r="X471" s="41">
        <v>158.92140000000001</v>
      </c>
    </row>
    <row r="472" spans="1:24" x14ac:dyDescent="0.35">
      <c r="A472" s="41" t="s">
        <v>463</v>
      </c>
      <c r="B472" s="41" t="s">
        <v>464</v>
      </c>
      <c r="C472" s="41" t="s">
        <v>18</v>
      </c>
      <c r="D472" s="41" t="s">
        <v>63</v>
      </c>
      <c r="E472" s="41" t="s">
        <v>63</v>
      </c>
      <c r="F472" s="41" t="s">
        <v>764</v>
      </c>
      <c r="G472" s="41">
        <v>9</v>
      </c>
      <c r="H472" s="41">
        <v>6270.8818058773204</v>
      </c>
      <c r="I472" s="41">
        <v>8939</v>
      </c>
      <c r="J472" s="41">
        <v>2</v>
      </c>
      <c r="K472" s="41">
        <v>177.8861</v>
      </c>
      <c r="L472" s="41">
        <v>3.9800000000000002E-2</v>
      </c>
      <c r="M472" s="41"/>
      <c r="N472" s="41"/>
      <c r="O472" s="41"/>
      <c r="P472" s="41"/>
      <c r="Q472" s="41">
        <v>0</v>
      </c>
      <c r="R472" s="41">
        <v>0</v>
      </c>
      <c r="S472" s="41"/>
      <c r="T472" s="41"/>
      <c r="U472" s="41">
        <v>8941</v>
      </c>
      <c r="V472" s="41">
        <v>177.92590000000001</v>
      </c>
      <c r="W472" s="41"/>
      <c r="X472" s="41"/>
    </row>
    <row r="473" spans="1:24" x14ac:dyDescent="0.35">
      <c r="A473" s="41" t="s">
        <v>463</v>
      </c>
      <c r="B473" s="41" t="s">
        <v>464</v>
      </c>
      <c r="C473" s="41" t="s">
        <v>18</v>
      </c>
      <c r="D473" s="41" t="s">
        <v>63</v>
      </c>
      <c r="E473" s="41" t="s">
        <v>63</v>
      </c>
      <c r="F473" s="41" t="s">
        <v>766</v>
      </c>
      <c r="G473" s="41">
        <v>11</v>
      </c>
      <c r="H473" s="41">
        <v>6270.8818058773204</v>
      </c>
      <c r="I473" s="41">
        <v>8100</v>
      </c>
      <c r="J473" s="41">
        <v>0</v>
      </c>
      <c r="K473" s="41">
        <v>161.19</v>
      </c>
      <c r="L473" s="41">
        <v>0</v>
      </c>
      <c r="M473" s="41"/>
      <c r="N473" s="41"/>
      <c r="O473" s="41"/>
      <c r="P473" s="41"/>
      <c r="Q473" s="41">
        <v>0</v>
      </c>
      <c r="R473" s="41">
        <v>0</v>
      </c>
      <c r="S473" s="41"/>
      <c r="T473" s="41"/>
      <c r="U473" s="41">
        <v>8100</v>
      </c>
      <c r="V473" s="41">
        <v>161.19</v>
      </c>
      <c r="W473" s="41"/>
      <c r="X473" s="41"/>
    </row>
    <row r="474" spans="1:24" x14ac:dyDescent="0.35">
      <c r="A474" s="41" t="s">
        <v>463</v>
      </c>
      <c r="B474" s="41" t="s">
        <v>464</v>
      </c>
      <c r="C474" s="41" t="s">
        <v>18</v>
      </c>
      <c r="D474" s="41" t="s">
        <v>63</v>
      </c>
      <c r="E474" s="41" t="s">
        <v>63</v>
      </c>
      <c r="F474" s="41" t="s">
        <v>765</v>
      </c>
      <c r="G474" s="41">
        <v>10</v>
      </c>
      <c r="H474" s="41">
        <v>6270.8818058773204</v>
      </c>
      <c r="I474" s="41">
        <v>7992</v>
      </c>
      <c r="J474" s="41">
        <v>0</v>
      </c>
      <c r="K474" s="41">
        <v>159.04080000000002</v>
      </c>
      <c r="L474" s="41">
        <v>0</v>
      </c>
      <c r="M474" s="41"/>
      <c r="N474" s="41"/>
      <c r="O474" s="41"/>
      <c r="P474" s="41"/>
      <c r="Q474" s="41">
        <v>0</v>
      </c>
      <c r="R474" s="41">
        <v>0</v>
      </c>
      <c r="S474" s="41"/>
      <c r="T474" s="41"/>
      <c r="U474" s="41">
        <v>7992</v>
      </c>
      <c r="V474" s="41">
        <v>159.04080000000002</v>
      </c>
      <c r="W474" s="41"/>
      <c r="X474" s="41"/>
    </row>
    <row r="475" spans="1:24" x14ac:dyDescent="0.35">
      <c r="A475" s="41" t="s">
        <v>463</v>
      </c>
      <c r="B475" s="41" t="s">
        <v>464</v>
      </c>
      <c r="C475" s="41" t="s">
        <v>18</v>
      </c>
      <c r="D475" s="41" t="s">
        <v>63</v>
      </c>
      <c r="E475" s="41" t="s">
        <v>63</v>
      </c>
      <c r="F475" s="41" t="s">
        <v>759</v>
      </c>
      <c r="G475" s="41">
        <v>4</v>
      </c>
      <c r="H475" s="41">
        <v>6270.8818058773204</v>
      </c>
      <c r="I475" s="41">
        <v>10711</v>
      </c>
      <c r="J475" s="41">
        <v>0</v>
      </c>
      <c r="K475" s="41">
        <v>198.15349999999998</v>
      </c>
      <c r="L475" s="41">
        <v>0</v>
      </c>
      <c r="M475" s="41">
        <v>7157</v>
      </c>
      <c r="N475" s="41">
        <v>20</v>
      </c>
      <c r="O475" s="41">
        <v>142.42430000000002</v>
      </c>
      <c r="P475" s="41">
        <v>0.39800000000000002</v>
      </c>
      <c r="Q475" s="41">
        <v>0</v>
      </c>
      <c r="R475" s="41">
        <v>0</v>
      </c>
      <c r="S475" s="41">
        <v>0</v>
      </c>
      <c r="T475" s="41">
        <v>0</v>
      </c>
      <c r="U475" s="41">
        <v>10711</v>
      </c>
      <c r="V475" s="41">
        <v>198.15349999999998</v>
      </c>
      <c r="W475" s="41">
        <v>7177</v>
      </c>
      <c r="X475" s="41">
        <v>142.82230000000001</v>
      </c>
    </row>
    <row r="476" spans="1:24" x14ac:dyDescent="0.35">
      <c r="A476" s="41" t="s">
        <v>463</v>
      </c>
      <c r="B476" s="41" t="s">
        <v>464</v>
      </c>
      <c r="C476" s="41" t="s">
        <v>18</v>
      </c>
      <c r="D476" s="41" t="s">
        <v>63</v>
      </c>
      <c r="E476" s="41" t="s">
        <v>63</v>
      </c>
      <c r="F476" s="41" t="s">
        <v>758</v>
      </c>
      <c r="G476" s="41">
        <v>3</v>
      </c>
      <c r="H476" s="41">
        <v>6270.8818058773204</v>
      </c>
      <c r="I476" s="41">
        <v>11547</v>
      </c>
      <c r="J476" s="41">
        <v>0</v>
      </c>
      <c r="K476" s="41">
        <v>213.61949999999999</v>
      </c>
      <c r="L476" s="41">
        <v>0</v>
      </c>
      <c r="M476" s="41">
        <v>7383</v>
      </c>
      <c r="N476" s="41">
        <v>4</v>
      </c>
      <c r="O476" s="41">
        <v>146.92170000000002</v>
      </c>
      <c r="P476" s="41">
        <v>7.9600000000000004E-2</v>
      </c>
      <c r="Q476" s="41">
        <v>0</v>
      </c>
      <c r="R476" s="41">
        <v>0</v>
      </c>
      <c r="S476" s="41">
        <v>0</v>
      </c>
      <c r="T476" s="41">
        <v>0</v>
      </c>
      <c r="U476" s="41">
        <v>11547</v>
      </c>
      <c r="V476" s="41">
        <v>213.61949999999999</v>
      </c>
      <c r="W476" s="41">
        <v>7387</v>
      </c>
      <c r="X476" s="41">
        <v>147.00130000000001</v>
      </c>
    </row>
    <row r="477" spans="1:24" x14ac:dyDescent="0.35">
      <c r="A477" s="41" t="s">
        <v>463</v>
      </c>
      <c r="B477" s="41" t="s">
        <v>464</v>
      </c>
      <c r="C477" s="41" t="s">
        <v>18</v>
      </c>
      <c r="D477" s="41" t="s">
        <v>63</v>
      </c>
      <c r="E477" s="41" t="s">
        <v>63</v>
      </c>
      <c r="F477" s="41" t="s">
        <v>767</v>
      </c>
      <c r="G477" s="41">
        <v>12</v>
      </c>
      <c r="H477" s="41">
        <v>6270.8818058773204</v>
      </c>
      <c r="I477" s="41">
        <v>5650</v>
      </c>
      <c r="J477" s="41">
        <v>3</v>
      </c>
      <c r="K477" s="41">
        <v>112.435</v>
      </c>
      <c r="L477" s="41">
        <v>5.9700000000000003E-2</v>
      </c>
      <c r="M477" s="41"/>
      <c r="N477" s="41"/>
      <c r="O477" s="41"/>
      <c r="P477" s="41"/>
      <c r="Q477" s="41">
        <v>0</v>
      </c>
      <c r="R477" s="41">
        <v>0</v>
      </c>
      <c r="S477" s="41"/>
      <c r="T477" s="41"/>
      <c r="U477" s="41">
        <v>5653</v>
      </c>
      <c r="V477" s="41">
        <v>112.49470000000001</v>
      </c>
      <c r="W477" s="41"/>
      <c r="X477" s="41"/>
    </row>
    <row r="478" spans="1:24" x14ac:dyDescent="0.35">
      <c r="A478" s="41" t="s">
        <v>463</v>
      </c>
      <c r="B478" s="41" t="s">
        <v>464</v>
      </c>
      <c r="C478" s="41" t="s">
        <v>18</v>
      </c>
      <c r="D478" s="41" t="s">
        <v>63</v>
      </c>
      <c r="E478" s="41" t="s">
        <v>63</v>
      </c>
      <c r="F478" s="41" t="s">
        <v>757</v>
      </c>
      <c r="G478" s="41">
        <v>2</v>
      </c>
      <c r="H478" s="41">
        <v>6270.8818058773204</v>
      </c>
      <c r="I478" s="41">
        <v>12651</v>
      </c>
      <c r="J478" s="41">
        <v>17</v>
      </c>
      <c r="K478" s="41">
        <v>234.04349999999999</v>
      </c>
      <c r="L478" s="41">
        <v>0.3145</v>
      </c>
      <c r="M478" s="41">
        <v>6343</v>
      </c>
      <c r="N478" s="41">
        <v>6</v>
      </c>
      <c r="O478" s="41">
        <v>126.2257</v>
      </c>
      <c r="P478" s="41">
        <v>0.11940000000000001</v>
      </c>
      <c r="Q478" s="41">
        <v>0</v>
      </c>
      <c r="R478" s="41">
        <v>0</v>
      </c>
      <c r="S478" s="41">
        <v>0</v>
      </c>
      <c r="T478" s="41">
        <v>0</v>
      </c>
      <c r="U478" s="41">
        <v>12668</v>
      </c>
      <c r="V478" s="41">
        <v>234.358</v>
      </c>
      <c r="W478" s="41">
        <v>6349</v>
      </c>
      <c r="X478" s="41">
        <v>126.3451</v>
      </c>
    </row>
    <row r="479" spans="1:24" x14ac:dyDescent="0.35">
      <c r="A479" s="41" t="s">
        <v>463</v>
      </c>
      <c r="B479" s="41" t="s">
        <v>464</v>
      </c>
      <c r="C479" s="41" t="s">
        <v>18</v>
      </c>
      <c r="D479" s="41" t="s">
        <v>63</v>
      </c>
      <c r="E479" s="41" t="s">
        <v>63</v>
      </c>
      <c r="F479" s="41" t="s">
        <v>763</v>
      </c>
      <c r="G479" s="41">
        <v>8</v>
      </c>
      <c r="H479" s="41">
        <v>6270.8818058773204</v>
      </c>
      <c r="I479" s="41">
        <v>9957</v>
      </c>
      <c r="J479" s="41">
        <v>0</v>
      </c>
      <c r="K479" s="41">
        <v>198.14430000000002</v>
      </c>
      <c r="L479" s="41">
        <v>0</v>
      </c>
      <c r="M479" s="41"/>
      <c r="N479" s="41"/>
      <c r="O479" s="41"/>
      <c r="P479" s="41"/>
      <c r="Q479" s="41">
        <v>0</v>
      </c>
      <c r="R479" s="41">
        <v>0</v>
      </c>
      <c r="S479" s="41"/>
      <c r="T479" s="41"/>
      <c r="U479" s="41">
        <v>9957</v>
      </c>
      <c r="V479" s="41">
        <v>198.14430000000002</v>
      </c>
      <c r="W479" s="41"/>
      <c r="X479" s="41"/>
    </row>
    <row r="480" spans="1:24" x14ac:dyDescent="0.35">
      <c r="A480" s="41" t="s">
        <v>463</v>
      </c>
      <c r="B480" s="41" t="s">
        <v>464</v>
      </c>
      <c r="C480" s="41" t="s">
        <v>18</v>
      </c>
      <c r="D480" s="41" t="s">
        <v>63</v>
      </c>
      <c r="E480" s="41" t="s">
        <v>63</v>
      </c>
      <c r="F480" s="41" t="s">
        <v>762</v>
      </c>
      <c r="G480" s="41">
        <v>7</v>
      </c>
      <c r="H480" s="41">
        <v>6270.8818058773204</v>
      </c>
      <c r="I480" s="41">
        <v>9720</v>
      </c>
      <c r="J480" s="41">
        <v>0</v>
      </c>
      <c r="K480" s="41">
        <v>193.428</v>
      </c>
      <c r="L480" s="41">
        <v>0</v>
      </c>
      <c r="M480" s="41">
        <v>0</v>
      </c>
      <c r="N480" s="41">
        <v>2702</v>
      </c>
      <c r="O480" s="41">
        <v>0</v>
      </c>
      <c r="P480" s="41">
        <v>60.794999999999995</v>
      </c>
      <c r="Q480" s="41">
        <v>0</v>
      </c>
      <c r="R480" s="41">
        <v>0</v>
      </c>
      <c r="S480" s="41">
        <v>0</v>
      </c>
      <c r="T480" s="41">
        <v>0</v>
      </c>
      <c r="U480" s="41">
        <v>9720</v>
      </c>
      <c r="V480" s="41">
        <v>193.428</v>
      </c>
      <c r="W480" s="41">
        <v>2702</v>
      </c>
      <c r="X480" s="41">
        <v>60.794999999999995</v>
      </c>
    </row>
    <row r="481" spans="1:24" x14ac:dyDescent="0.35">
      <c r="A481" s="41" t="s">
        <v>463</v>
      </c>
      <c r="B481" s="41" t="s">
        <v>464</v>
      </c>
      <c r="C481" s="41" t="s">
        <v>18</v>
      </c>
      <c r="D481" s="41" t="s">
        <v>63</v>
      </c>
      <c r="E481" s="41" t="s">
        <v>63</v>
      </c>
      <c r="F481" s="41" t="s">
        <v>761</v>
      </c>
      <c r="G481" s="41">
        <v>6</v>
      </c>
      <c r="H481" s="41">
        <v>6270.8818058773204</v>
      </c>
      <c r="I481" s="41">
        <v>9447</v>
      </c>
      <c r="J481" s="41">
        <v>0</v>
      </c>
      <c r="K481" s="41">
        <v>187.99530000000001</v>
      </c>
      <c r="L481" s="41">
        <v>0</v>
      </c>
      <c r="M481" s="41">
        <v>7900</v>
      </c>
      <c r="N481" s="41">
        <v>1992</v>
      </c>
      <c r="O481" s="41">
        <v>177.75</v>
      </c>
      <c r="P481" s="41">
        <v>44.82</v>
      </c>
      <c r="Q481" s="41">
        <v>0</v>
      </c>
      <c r="R481" s="41">
        <v>0</v>
      </c>
      <c r="S481" s="41">
        <v>0</v>
      </c>
      <c r="T481" s="41">
        <v>0</v>
      </c>
      <c r="U481" s="41">
        <v>9447</v>
      </c>
      <c r="V481" s="41">
        <v>187.99530000000001</v>
      </c>
      <c r="W481" s="41">
        <v>9892</v>
      </c>
      <c r="X481" s="41">
        <v>222.57</v>
      </c>
    </row>
    <row r="482" spans="1:24" x14ac:dyDescent="0.35">
      <c r="A482" s="41" t="s">
        <v>709</v>
      </c>
      <c r="B482" s="41" t="s">
        <v>477</v>
      </c>
      <c r="C482" s="41" t="s">
        <v>29</v>
      </c>
      <c r="D482" s="41" t="s">
        <v>259</v>
      </c>
      <c r="E482" s="41" t="s">
        <v>259</v>
      </c>
      <c r="F482" s="41" t="s">
        <v>756</v>
      </c>
      <c r="G482" s="41">
        <v>1</v>
      </c>
      <c r="H482" s="41">
        <v>3117.2542355738801</v>
      </c>
      <c r="I482" s="41">
        <v>1148</v>
      </c>
      <c r="J482" s="41">
        <v>0</v>
      </c>
      <c r="K482" s="41">
        <v>21.238</v>
      </c>
      <c r="L482" s="41">
        <v>0</v>
      </c>
      <c r="M482" s="41">
        <v>1435</v>
      </c>
      <c r="N482" s="41">
        <v>31</v>
      </c>
      <c r="O482" s="41">
        <v>28.5565</v>
      </c>
      <c r="P482" s="41">
        <v>0.6169</v>
      </c>
      <c r="Q482" s="41">
        <v>0</v>
      </c>
      <c r="R482" s="41">
        <v>0</v>
      </c>
      <c r="S482" s="41">
        <v>16</v>
      </c>
      <c r="T482" s="41">
        <v>0.35199999999999998</v>
      </c>
      <c r="U482" s="41">
        <v>1148</v>
      </c>
      <c r="V482" s="41">
        <v>21.238</v>
      </c>
      <c r="W482" s="41">
        <v>1482</v>
      </c>
      <c r="X482" s="41">
        <v>29.525400000000001</v>
      </c>
    </row>
    <row r="483" spans="1:24" x14ac:dyDescent="0.35">
      <c r="A483" s="41" t="s">
        <v>709</v>
      </c>
      <c r="B483" s="41" t="s">
        <v>477</v>
      </c>
      <c r="C483" s="41" t="s">
        <v>29</v>
      </c>
      <c r="D483" s="41" t="s">
        <v>259</v>
      </c>
      <c r="E483" s="41" t="s">
        <v>259</v>
      </c>
      <c r="F483" s="41" t="s">
        <v>760</v>
      </c>
      <c r="G483" s="41">
        <v>5</v>
      </c>
      <c r="H483" s="41">
        <v>3117.2542355738801</v>
      </c>
      <c r="I483" s="41">
        <v>628</v>
      </c>
      <c r="J483" s="41">
        <v>0</v>
      </c>
      <c r="K483" s="41">
        <v>11.617999999999999</v>
      </c>
      <c r="L483" s="41">
        <v>0</v>
      </c>
      <c r="M483" s="41">
        <v>779</v>
      </c>
      <c r="N483" s="41">
        <v>2</v>
      </c>
      <c r="O483" s="41">
        <v>15.5021</v>
      </c>
      <c r="P483" s="41">
        <v>3.9800000000000002E-2</v>
      </c>
      <c r="Q483" s="41">
        <v>12</v>
      </c>
      <c r="R483" s="41">
        <v>0.21479999999999999</v>
      </c>
      <c r="S483" s="41">
        <v>25</v>
      </c>
      <c r="T483" s="41">
        <v>0.55000000000000004</v>
      </c>
      <c r="U483" s="41">
        <v>640</v>
      </c>
      <c r="V483" s="41">
        <v>11.832799999999999</v>
      </c>
      <c r="W483" s="41">
        <v>806</v>
      </c>
      <c r="X483" s="41">
        <v>16.091899999999999</v>
      </c>
    </row>
    <row r="484" spans="1:24" x14ac:dyDescent="0.35">
      <c r="A484" s="41" t="s">
        <v>709</v>
      </c>
      <c r="B484" s="41" t="s">
        <v>477</v>
      </c>
      <c r="C484" s="41" t="s">
        <v>29</v>
      </c>
      <c r="D484" s="41" t="s">
        <v>259</v>
      </c>
      <c r="E484" s="41" t="s">
        <v>259</v>
      </c>
      <c r="F484" s="41" t="s">
        <v>764</v>
      </c>
      <c r="G484" s="41">
        <v>9</v>
      </c>
      <c r="H484" s="41">
        <v>3117.2542355738801</v>
      </c>
      <c r="I484" s="41">
        <v>3538</v>
      </c>
      <c r="J484" s="41">
        <v>0</v>
      </c>
      <c r="K484" s="41">
        <v>70.406199999999998</v>
      </c>
      <c r="L484" s="41">
        <v>0</v>
      </c>
      <c r="M484" s="41"/>
      <c r="N484" s="41"/>
      <c r="O484" s="41"/>
      <c r="P484" s="41"/>
      <c r="Q484" s="41">
        <v>6</v>
      </c>
      <c r="R484" s="41">
        <v>0.1074</v>
      </c>
      <c r="S484" s="41"/>
      <c r="T484" s="41"/>
      <c r="U484" s="41">
        <v>3544</v>
      </c>
      <c r="V484" s="41">
        <v>70.513599999999997</v>
      </c>
      <c r="W484" s="41"/>
      <c r="X484" s="41"/>
    </row>
    <row r="485" spans="1:24" x14ac:dyDescent="0.35">
      <c r="A485" s="41" t="s">
        <v>709</v>
      </c>
      <c r="B485" s="41" t="s">
        <v>477</v>
      </c>
      <c r="C485" s="41" t="s">
        <v>29</v>
      </c>
      <c r="D485" s="41" t="s">
        <v>259</v>
      </c>
      <c r="E485" s="41" t="s">
        <v>259</v>
      </c>
      <c r="F485" s="41" t="s">
        <v>766</v>
      </c>
      <c r="G485" s="41">
        <v>11</v>
      </c>
      <c r="H485" s="41">
        <v>3117.2542355738801</v>
      </c>
      <c r="I485" s="41">
        <v>1353</v>
      </c>
      <c r="J485" s="41">
        <v>3</v>
      </c>
      <c r="K485" s="41">
        <v>26.924700000000001</v>
      </c>
      <c r="L485" s="41">
        <v>5.9700000000000003E-2</v>
      </c>
      <c r="M485" s="41"/>
      <c r="N485" s="41"/>
      <c r="O485" s="41"/>
      <c r="P485" s="41"/>
      <c r="Q485" s="41">
        <v>28</v>
      </c>
      <c r="R485" s="41">
        <v>0.50119999999999998</v>
      </c>
      <c r="S485" s="41"/>
      <c r="T485" s="41"/>
      <c r="U485" s="41">
        <v>1384</v>
      </c>
      <c r="V485" s="41">
        <v>27.485600000000002</v>
      </c>
      <c r="W485" s="41"/>
      <c r="X485" s="41"/>
    </row>
    <row r="486" spans="1:24" x14ac:dyDescent="0.35">
      <c r="A486" s="41" t="s">
        <v>709</v>
      </c>
      <c r="B486" s="41" t="s">
        <v>477</v>
      </c>
      <c r="C486" s="41" t="s">
        <v>29</v>
      </c>
      <c r="D486" s="41" t="s">
        <v>259</v>
      </c>
      <c r="E486" s="41" t="s">
        <v>259</v>
      </c>
      <c r="F486" s="41" t="s">
        <v>765</v>
      </c>
      <c r="G486" s="41">
        <v>10</v>
      </c>
      <c r="H486" s="41">
        <v>3117.2542355738801</v>
      </c>
      <c r="I486" s="41">
        <v>1427</v>
      </c>
      <c r="J486" s="41">
        <v>0</v>
      </c>
      <c r="K486" s="41">
        <v>28.397300000000001</v>
      </c>
      <c r="L486" s="41">
        <v>0</v>
      </c>
      <c r="M486" s="41"/>
      <c r="N486" s="41"/>
      <c r="O486" s="41"/>
      <c r="P486" s="41"/>
      <c r="Q486" s="41">
        <v>16</v>
      </c>
      <c r="R486" s="41">
        <v>0.28639999999999999</v>
      </c>
      <c r="S486" s="41"/>
      <c r="T486" s="41"/>
      <c r="U486" s="41">
        <v>1443</v>
      </c>
      <c r="V486" s="41">
        <v>28.683700000000002</v>
      </c>
      <c r="W486" s="41"/>
      <c r="X486" s="41"/>
    </row>
    <row r="487" spans="1:24" x14ac:dyDescent="0.35">
      <c r="A487" s="41" t="s">
        <v>709</v>
      </c>
      <c r="B487" s="41" t="s">
        <v>477</v>
      </c>
      <c r="C487" s="41" t="s">
        <v>29</v>
      </c>
      <c r="D487" s="41" t="s">
        <v>259</v>
      </c>
      <c r="E487" s="41" t="s">
        <v>259</v>
      </c>
      <c r="F487" s="41" t="s">
        <v>759</v>
      </c>
      <c r="G487" s="41">
        <v>4</v>
      </c>
      <c r="H487" s="41">
        <v>3117.2542355738801</v>
      </c>
      <c r="I487" s="41">
        <v>716</v>
      </c>
      <c r="J487" s="41">
        <v>0</v>
      </c>
      <c r="K487" s="41">
        <v>13.245999999999999</v>
      </c>
      <c r="L487" s="41">
        <v>0</v>
      </c>
      <c r="M487" s="41">
        <v>1135</v>
      </c>
      <c r="N487" s="41">
        <v>0</v>
      </c>
      <c r="O487" s="41">
        <v>22.586500000000001</v>
      </c>
      <c r="P487" s="41">
        <v>0</v>
      </c>
      <c r="Q487" s="41">
        <v>0</v>
      </c>
      <c r="R487" s="41">
        <v>0</v>
      </c>
      <c r="S487" s="41">
        <v>8</v>
      </c>
      <c r="T487" s="41">
        <v>0.17599999999999999</v>
      </c>
      <c r="U487" s="41">
        <v>716</v>
      </c>
      <c r="V487" s="41">
        <v>13.245999999999999</v>
      </c>
      <c r="W487" s="41">
        <v>1143</v>
      </c>
      <c r="X487" s="41">
        <v>22.762499999999999</v>
      </c>
    </row>
    <row r="488" spans="1:24" x14ac:dyDescent="0.35">
      <c r="A488" s="41" t="s">
        <v>709</v>
      </c>
      <c r="B488" s="41" t="s">
        <v>477</v>
      </c>
      <c r="C488" s="41" t="s">
        <v>29</v>
      </c>
      <c r="D488" s="41" t="s">
        <v>259</v>
      </c>
      <c r="E488" s="41" t="s">
        <v>259</v>
      </c>
      <c r="F488" s="41" t="s">
        <v>758</v>
      </c>
      <c r="G488" s="41">
        <v>3</v>
      </c>
      <c r="H488" s="41">
        <v>3117.2542355738801</v>
      </c>
      <c r="I488" s="41">
        <v>2197</v>
      </c>
      <c r="J488" s="41">
        <v>0</v>
      </c>
      <c r="K488" s="41">
        <v>40.644500000000001</v>
      </c>
      <c r="L488" s="41">
        <v>0</v>
      </c>
      <c r="M488" s="41">
        <v>1237</v>
      </c>
      <c r="N488" s="41">
        <v>0</v>
      </c>
      <c r="O488" s="41">
        <v>24.616300000000003</v>
      </c>
      <c r="P488" s="41">
        <v>0</v>
      </c>
      <c r="Q488" s="41">
        <v>0</v>
      </c>
      <c r="R488" s="41">
        <v>0</v>
      </c>
      <c r="S488" s="41">
        <v>12</v>
      </c>
      <c r="T488" s="41">
        <v>0.26400000000000001</v>
      </c>
      <c r="U488" s="41">
        <v>2197</v>
      </c>
      <c r="V488" s="41">
        <v>40.644500000000001</v>
      </c>
      <c r="W488" s="41">
        <v>1249</v>
      </c>
      <c r="X488" s="41">
        <v>24.880300000000002</v>
      </c>
    </row>
    <row r="489" spans="1:24" x14ac:dyDescent="0.35">
      <c r="A489" s="41" t="s">
        <v>709</v>
      </c>
      <c r="B489" s="41" t="s">
        <v>477</v>
      </c>
      <c r="C489" s="41" t="s">
        <v>29</v>
      </c>
      <c r="D489" s="41" t="s">
        <v>259</v>
      </c>
      <c r="E489" s="41" t="s">
        <v>259</v>
      </c>
      <c r="F489" s="41" t="s">
        <v>767</v>
      </c>
      <c r="G489" s="41">
        <v>12</v>
      </c>
      <c r="H489" s="41">
        <v>3117.2542355738801</v>
      </c>
      <c r="I489" s="41">
        <v>1115</v>
      </c>
      <c r="J489" s="41">
        <v>0</v>
      </c>
      <c r="K489" s="41">
        <v>22.188500000000001</v>
      </c>
      <c r="L489" s="41">
        <v>0</v>
      </c>
      <c r="M489" s="41"/>
      <c r="N489" s="41"/>
      <c r="O489" s="41"/>
      <c r="P489" s="41"/>
      <c r="Q489" s="41">
        <v>6</v>
      </c>
      <c r="R489" s="41">
        <v>0.1074</v>
      </c>
      <c r="S489" s="41"/>
      <c r="T489" s="41"/>
      <c r="U489" s="41">
        <v>1121</v>
      </c>
      <c r="V489" s="41">
        <v>22.2959</v>
      </c>
      <c r="W489" s="41"/>
      <c r="X489" s="41"/>
    </row>
    <row r="490" spans="1:24" x14ac:dyDescent="0.35">
      <c r="A490" s="41" t="s">
        <v>709</v>
      </c>
      <c r="B490" s="41" t="s">
        <v>477</v>
      </c>
      <c r="C490" s="41" t="s">
        <v>29</v>
      </c>
      <c r="D490" s="41" t="s">
        <v>259</v>
      </c>
      <c r="E490" s="41" t="s">
        <v>259</v>
      </c>
      <c r="F490" s="41" t="s">
        <v>757</v>
      </c>
      <c r="G490" s="41">
        <v>2</v>
      </c>
      <c r="H490" s="41">
        <v>3117.2542355738801</v>
      </c>
      <c r="I490" s="41">
        <v>5066</v>
      </c>
      <c r="J490" s="41">
        <v>0</v>
      </c>
      <c r="K490" s="41">
        <v>93.720999999999989</v>
      </c>
      <c r="L490" s="41">
        <v>0</v>
      </c>
      <c r="M490" s="41">
        <v>1041</v>
      </c>
      <c r="N490" s="41">
        <v>0</v>
      </c>
      <c r="O490" s="41">
        <v>20.715900000000001</v>
      </c>
      <c r="P490" s="41">
        <v>0</v>
      </c>
      <c r="Q490" s="41">
        <v>0</v>
      </c>
      <c r="R490" s="41">
        <v>0</v>
      </c>
      <c r="S490" s="41">
        <v>10</v>
      </c>
      <c r="T490" s="41">
        <v>0.22</v>
      </c>
      <c r="U490" s="41">
        <v>5066</v>
      </c>
      <c r="V490" s="41">
        <v>93.720999999999989</v>
      </c>
      <c r="W490" s="41">
        <v>1051</v>
      </c>
      <c r="X490" s="41">
        <v>20.9359</v>
      </c>
    </row>
    <row r="491" spans="1:24" x14ac:dyDescent="0.35">
      <c r="A491" s="41" t="s">
        <v>709</v>
      </c>
      <c r="B491" s="41" t="s">
        <v>477</v>
      </c>
      <c r="C491" s="41" t="s">
        <v>29</v>
      </c>
      <c r="D491" s="41" t="s">
        <v>259</v>
      </c>
      <c r="E491" s="41" t="s">
        <v>259</v>
      </c>
      <c r="F491" s="41" t="s">
        <v>763</v>
      </c>
      <c r="G491" s="41">
        <v>8</v>
      </c>
      <c r="H491" s="41">
        <v>3117.2542355738801</v>
      </c>
      <c r="I491" s="41">
        <v>838</v>
      </c>
      <c r="J491" s="41">
        <v>0</v>
      </c>
      <c r="K491" s="41">
        <v>16.676200000000001</v>
      </c>
      <c r="L491" s="41">
        <v>0</v>
      </c>
      <c r="M491" s="41"/>
      <c r="N491" s="41"/>
      <c r="O491" s="41"/>
      <c r="P491" s="41"/>
      <c r="Q491" s="41">
        <v>0</v>
      </c>
      <c r="R491" s="41">
        <v>0</v>
      </c>
      <c r="S491" s="41"/>
      <c r="T491" s="41"/>
      <c r="U491" s="41">
        <v>838</v>
      </c>
      <c r="V491" s="41">
        <v>16.676200000000001</v>
      </c>
      <c r="W491" s="41"/>
      <c r="X491" s="41"/>
    </row>
    <row r="492" spans="1:24" x14ac:dyDescent="0.35">
      <c r="A492" s="41" t="s">
        <v>709</v>
      </c>
      <c r="B492" s="41" t="s">
        <v>477</v>
      </c>
      <c r="C492" s="41" t="s">
        <v>29</v>
      </c>
      <c r="D492" s="41" t="s">
        <v>259</v>
      </c>
      <c r="E492" s="41" t="s">
        <v>259</v>
      </c>
      <c r="F492" s="41" t="s">
        <v>762</v>
      </c>
      <c r="G492" s="41">
        <v>7</v>
      </c>
      <c r="H492" s="41">
        <v>3117.2542355738801</v>
      </c>
      <c r="I492" s="41">
        <v>745</v>
      </c>
      <c r="J492" s="41">
        <v>0</v>
      </c>
      <c r="K492" s="41">
        <v>14.8255</v>
      </c>
      <c r="L492" s="41">
        <v>0</v>
      </c>
      <c r="M492" s="41">
        <v>0</v>
      </c>
      <c r="N492" s="41">
        <v>0</v>
      </c>
      <c r="O492" s="41">
        <v>0</v>
      </c>
      <c r="P492" s="41">
        <v>0</v>
      </c>
      <c r="Q492" s="41">
        <v>16</v>
      </c>
      <c r="R492" s="41">
        <v>0.28639999999999999</v>
      </c>
      <c r="S492" s="41">
        <v>40</v>
      </c>
      <c r="T492" s="41">
        <v>0.88</v>
      </c>
      <c r="U492" s="41">
        <v>761</v>
      </c>
      <c r="V492" s="41">
        <v>15.1119</v>
      </c>
      <c r="W492" s="41">
        <v>40</v>
      </c>
      <c r="X492" s="41">
        <v>0.88</v>
      </c>
    </row>
    <row r="493" spans="1:24" x14ac:dyDescent="0.35">
      <c r="A493" s="41" t="s">
        <v>709</v>
      </c>
      <c r="B493" s="41" t="s">
        <v>477</v>
      </c>
      <c r="C493" s="41" t="s">
        <v>29</v>
      </c>
      <c r="D493" s="41" t="s">
        <v>259</v>
      </c>
      <c r="E493" s="41" t="s">
        <v>259</v>
      </c>
      <c r="F493" s="41" t="s">
        <v>761</v>
      </c>
      <c r="G493" s="41">
        <v>6</v>
      </c>
      <c r="H493" s="41">
        <v>3117.2542355738801</v>
      </c>
      <c r="I493" s="41">
        <v>657</v>
      </c>
      <c r="J493" s="41">
        <v>0</v>
      </c>
      <c r="K493" s="41">
        <v>13.074300000000001</v>
      </c>
      <c r="L493" s="41">
        <v>0</v>
      </c>
      <c r="M493" s="41">
        <v>966</v>
      </c>
      <c r="N493" s="41">
        <v>0</v>
      </c>
      <c r="O493" s="41">
        <v>21.734999999999999</v>
      </c>
      <c r="P493" s="41">
        <v>0</v>
      </c>
      <c r="Q493" s="41">
        <v>0</v>
      </c>
      <c r="R493" s="41">
        <v>0</v>
      </c>
      <c r="S493" s="41">
        <v>30</v>
      </c>
      <c r="T493" s="41">
        <v>0.66</v>
      </c>
      <c r="U493" s="41">
        <v>657</v>
      </c>
      <c r="V493" s="41">
        <v>13.074300000000001</v>
      </c>
      <c r="W493" s="41">
        <v>996</v>
      </c>
      <c r="X493" s="41">
        <v>22.395</v>
      </c>
    </row>
    <row r="494" spans="1:24" x14ac:dyDescent="0.35">
      <c r="A494" s="41" t="s">
        <v>65</v>
      </c>
      <c r="B494" s="41" t="s">
        <v>433</v>
      </c>
      <c r="C494" s="41" t="s">
        <v>16</v>
      </c>
      <c r="D494" s="41" t="s">
        <v>66</v>
      </c>
      <c r="E494" s="41" t="s">
        <v>66</v>
      </c>
      <c r="F494" s="41" t="s">
        <v>756</v>
      </c>
      <c r="G494" s="41">
        <v>1</v>
      </c>
      <c r="H494" s="41">
        <v>8264.4768043061595</v>
      </c>
      <c r="I494" s="41">
        <v>1173</v>
      </c>
      <c r="J494" s="41">
        <v>0</v>
      </c>
      <c r="K494" s="41">
        <v>21.700499999999998</v>
      </c>
      <c r="L494" s="41">
        <v>0</v>
      </c>
      <c r="M494" s="41">
        <v>1456</v>
      </c>
      <c r="N494" s="41">
        <v>35</v>
      </c>
      <c r="O494" s="41">
        <v>28.974400000000003</v>
      </c>
      <c r="P494" s="41">
        <v>0.69650000000000001</v>
      </c>
      <c r="Q494" s="41">
        <v>3669</v>
      </c>
      <c r="R494" s="41">
        <v>65.6751</v>
      </c>
      <c r="S494" s="41">
        <v>5223</v>
      </c>
      <c r="T494" s="41">
        <v>114.90600000000001</v>
      </c>
      <c r="U494" s="41">
        <v>4842</v>
      </c>
      <c r="V494" s="41">
        <v>87.375599999999991</v>
      </c>
      <c r="W494" s="41">
        <v>6714</v>
      </c>
      <c r="X494" s="41">
        <v>144.57690000000002</v>
      </c>
    </row>
    <row r="495" spans="1:24" x14ac:dyDescent="0.35">
      <c r="A495" s="41" t="s">
        <v>65</v>
      </c>
      <c r="B495" s="41" t="s">
        <v>433</v>
      </c>
      <c r="C495" s="41" t="s">
        <v>16</v>
      </c>
      <c r="D495" s="41" t="s">
        <v>66</v>
      </c>
      <c r="E495" s="41" t="s">
        <v>66</v>
      </c>
      <c r="F495" s="41" t="s">
        <v>760</v>
      </c>
      <c r="G495" s="41">
        <v>5</v>
      </c>
      <c r="H495" s="41">
        <v>8264.4768043061595</v>
      </c>
      <c r="I495" s="41">
        <v>2120</v>
      </c>
      <c r="J495" s="41">
        <v>0</v>
      </c>
      <c r="K495" s="41">
        <v>39.22</v>
      </c>
      <c r="L495" s="41">
        <v>0</v>
      </c>
      <c r="M495" s="41">
        <v>1285</v>
      </c>
      <c r="N495" s="41">
        <v>70</v>
      </c>
      <c r="O495" s="41">
        <v>25.5715</v>
      </c>
      <c r="P495" s="41">
        <v>1.393</v>
      </c>
      <c r="Q495" s="41">
        <v>5042</v>
      </c>
      <c r="R495" s="41">
        <v>90.251800000000003</v>
      </c>
      <c r="S495" s="41">
        <v>6352</v>
      </c>
      <c r="T495" s="41">
        <v>139.744</v>
      </c>
      <c r="U495" s="41">
        <v>7162</v>
      </c>
      <c r="V495" s="41">
        <v>129.4718</v>
      </c>
      <c r="W495" s="41">
        <v>7707</v>
      </c>
      <c r="X495" s="41">
        <v>166.70850000000002</v>
      </c>
    </row>
    <row r="496" spans="1:24" x14ac:dyDescent="0.35">
      <c r="A496" s="41" t="s">
        <v>65</v>
      </c>
      <c r="B496" s="41" t="s">
        <v>433</v>
      </c>
      <c r="C496" s="41" t="s">
        <v>16</v>
      </c>
      <c r="D496" s="41" t="s">
        <v>66</v>
      </c>
      <c r="E496" s="41" t="s">
        <v>66</v>
      </c>
      <c r="F496" s="41" t="s">
        <v>764</v>
      </c>
      <c r="G496" s="41">
        <v>9</v>
      </c>
      <c r="H496" s="41">
        <v>8264.4768043061595</v>
      </c>
      <c r="I496" s="41">
        <v>2259</v>
      </c>
      <c r="J496" s="41">
        <v>38</v>
      </c>
      <c r="K496" s="41">
        <v>44.954100000000004</v>
      </c>
      <c r="L496" s="41">
        <v>0.75619999999999998</v>
      </c>
      <c r="M496" s="41"/>
      <c r="N496" s="41"/>
      <c r="O496" s="41"/>
      <c r="P496" s="41"/>
      <c r="Q496" s="41">
        <v>5903</v>
      </c>
      <c r="R496" s="41">
        <v>105.66370000000001</v>
      </c>
      <c r="S496" s="41"/>
      <c r="T496" s="41"/>
      <c r="U496" s="41">
        <v>8200</v>
      </c>
      <c r="V496" s="41">
        <v>151.37400000000002</v>
      </c>
      <c r="W496" s="41"/>
      <c r="X496" s="41"/>
    </row>
    <row r="497" spans="1:24" x14ac:dyDescent="0.35">
      <c r="A497" s="41" t="s">
        <v>65</v>
      </c>
      <c r="B497" s="41" t="s">
        <v>433</v>
      </c>
      <c r="C497" s="41" t="s">
        <v>16</v>
      </c>
      <c r="D497" s="41" t="s">
        <v>66</v>
      </c>
      <c r="E497" s="41" t="s">
        <v>66</v>
      </c>
      <c r="F497" s="41" t="s">
        <v>766</v>
      </c>
      <c r="G497" s="41">
        <v>11</v>
      </c>
      <c r="H497" s="41">
        <v>8264.4768043061595</v>
      </c>
      <c r="I497" s="41">
        <v>2084</v>
      </c>
      <c r="J497" s="41">
        <v>27</v>
      </c>
      <c r="K497" s="41">
        <v>41.471600000000002</v>
      </c>
      <c r="L497" s="41">
        <v>0.5373</v>
      </c>
      <c r="M497" s="41"/>
      <c r="N497" s="41"/>
      <c r="O497" s="41"/>
      <c r="P497" s="41"/>
      <c r="Q497" s="41">
        <v>6324</v>
      </c>
      <c r="R497" s="41">
        <v>113.1996</v>
      </c>
      <c r="S497" s="41"/>
      <c r="T497" s="41"/>
      <c r="U497" s="41">
        <v>8435</v>
      </c>
      <c r="V497" s="41">
        <v>155.20850000000002</v>
      </c>
      <c r="W497" s="41"/>
      <c r="X497" s="41"/>
    </row>
    <row r="498" spans="1:24" x14ac:dyDescent="0.35">
      <c r="A498" s="41" t="s">
        <v>65</v>
      </c>
      <c r="B498" s="41" t="s">
        <v>433</v>
      </c>
      <c r="C498" s="41" t="s">
        <v>16</v>
      </c>
      <c r="D498" s="41" t="s">
        <v>66</v>
      </c>
      <c r="E498" s="41" t="s">
        <v>66</v>
      </c>
      <c r="F498" s="41" t="s">
        <v>765</v>
      </c>
      <c r="G498" s="41">
        <v>10</v>
      </c>
      <c r="H498" s="41">
        <v>8264.4768043061595</v>
      </c>
      <c r="I498" s="41">
        <v>1783</v>
      </c>
      <c r="J498" s="41">
        <v>74</v>
      </c>
      <c r="K498" s="41">
        <v>35.481700000000004</v>
      </c>
      <c r="L498" s="41">
        <v>1.4726000000000001</v>
      </c>
      <c r="M498" s="41"/>
      <c r="N498" s="41"/>
      <c r="O498" s="41"/>
      <c r="P498" s="41"/>
      <c r="Q498" s="41">
        <v>6439</v>
      </c>
      <c r="R498" s="41">
        <v>115.2581</v>
      </c>
      <c r="S498" s="41"/>
      <c r="T498" s="41"/>
      <c r="U498" s="41">
        <v>8296</v>
      </c>
      <c r="V498" s="41">
        <v>152.2124</v>
      </c>
      <c r="W498" s="41"/>
      <c r="X498" s="41"/>
    </row>
    <row r="499" spans="1:24" x14ac:dyDescent="0.35">
      <c r="A499" s="41" t="s">
        <v>65</v>
      </c>
      <c r="B499" s="41" t="s">
        <v>433</v>
      </c>
      <c r="C499" s="41" t="s">
        <v>16</v>
      </c>
      <c r="D499" s="41" t="s">
        <v>66</v>
      </c>
      <c r="E499" s="41" t="s">
        <v>66</v>
      </c>
      <c r="F499" s="41" t="s">
        <v>759</v>
      </c>
      <c r="G499" s="41">
        <v>4</v>
      </c>
      <c r="H499" s="41">
        <v>8264.4768043061595</v>
      </c>
      <c r="I499" s="41">
        <v>5712</v>
      </c>
      <c r="J499" s="41">
        <v>3</v>
      </c>
      <c r="K499" s="41">
        <v>105.672</v>
      </c>
      <c r="L499" s="41">
        <v>5.5499999999999994E-2</v>
      </c>
      <c r="M499" s="41">
        <v>1132</v>
      </c>
      <c r="N499" s="41">
        <v>0</v>
      </c>
      <c r="O499" s="41">
        <v>22.526800000000001</v>
      </c>
      <c r="P499" s="41">
        <v>0</v>
      </c>
      <c r="Q499" s="41">
        <v>4620</v>
      </c>
      <c r="R499" s="41">
        <v>82.697999999999993</v>
      </c>
      <c r="S499" s="41">
        <v>9027</v>
      </c>
      <c r="T499" s="41">
        <v>198.59399999999999</v>
      </c>
      <c r="U499" s="41">
        <v>10335</v>
      </c>
      <c r="V499" s="41">
        <v>188.4255</v>
      </c>
      <c r="W499" s="41">
        <v>10159</v>
      </c>
      <c r="X499" s="41">
        <v>221.1208</v>
      </c>
    </row>
    <row r="500" spans="1:24" x14ac:dyDescent="0.35">
      <c r="A500" s="41" t="s">
        <v>65</v>
      </c>
      <c r="B500" s="41" t="s">
        <v>433</v>
      </c>
      <c r="C500" s="41" t="s">
        <v>16</v>
      </c>
      <c r="D500" s="41" t="s">
        <v>66</v>
      </c>
      <c r="E500" s="41" t="s">
        <v>66</v>
      </c>
      <c r="F500" s="41" t="s">
        <v>758</v>
      </c>
      <c r="G500" s="41">
        <v>3</v>
      </c>
      <c r="H500" s="41">
        <v>8264.4768043061595</v>
      </c>
      <c r="I500" s="41">
        <v>2047</v>
      </c>
      <c r="J500" s="41">
        <v>0</v>
      </c>
      <c r="K500" s="41">
        <v>37.869499999999995</v>
      </c>
      <c r="L500" s="41">
        <v>0</v>
      </c>
      <c r="M500" s="41">
        <v>1111</v>
      </c>
      <c r="N500" s="41">
        <v>32</v>
      </c>
      <c r="O500" s="41">
        <v>22.108900000000002</v>
      </c>
      <c r="P500" s="41">
        <v>0.63680000000000003</v>
      </c>
      <c r="Q500" s="41">
        <v>8063</v>
      </c>
      <c r="R500" s="41">
        <v>144.32769999999999</v>
      </c>
      <c r="S500" s="41">
        <v>4027</v>
      </c>
      <c r="T500" s="41">
        <v>88.593999999999994</v>
      </c>
      <c r="U500" s="41">
        <v>10110</v>
      </c>
      <c r="V500" s="41">
        <v>182.19719999999998</v>
      </c>
      <c r="W500" s="41">
        <v>5170</v>
      </c>
      <c r="X500" s="41">
        <v>111.33969999999999</v>
      </c>
    </row>
    <row r="501" spans="1:24" x14ac:dyDescent="0.35">
      <c r="A501" s="41" t="s">
        <v>65</v>
      </c>
      <c r="B501" s="41" t="s">
        <v>433</v>
      </c>
      <c r="C501" s="41" t="s">
        <v>16</v>
      </c>
      <c r="D501" s="41" t="s">
        <v>66</v>
      </c>
      <c r="E501" s="41" t="s">
        <v>66</v>
      </c>
      <c r="F501" s="41" t="s">
        <v>767</v>
      </c>
      <c r="G501" s="41">
        <v>12</v>
      </c>
      <c r="H501" s="41">
        <v>8264.4768043061595</v>
      </c>
      <c r="I501" s="41">
        <v>5678</v>
      </c>
      <c r="J501" s="41">
        <v>99</v>
      </c>
      <c r="K501" s="41">
        <v>112.99220000000001</v>
      </c>
      <c r="L501" s="41">
        <v>1.9701000000000002</v>
      </c>
      <c r="M501" s="41"/>
      <c r="N501" s="41"/>
      <c r="O501" s="41"/>
      <c r="P501" s="41"/>
      <c r="Q501" s="41">
        <v>7267</v>
      </c>
      <c r="R501" s="41">
        <v>130.07929999999999</v>
      </c>
      <c r="S501" s="41"/>
      <c r="T501" s="41"/>
      <c r="U501" s="41">
        <v>13044</v>
      </c>
      <c r="V501" s="41">
        <v>245.04160000000002</v>
      </c>
      <c r="W501" s="41"/>
      <c r="X501" s="41"/>
    </row>
    <row r="502" spans="1:24" x14ac:dyDescent="0.35">
      <c r="A502" s="41" t="s">
        <v>65</v>
      </c>
      <c r="B502" s="41" t="s">
        <v>433</v>
      </c>
      <c r="C502" s="41" t="s">
        <v>16</v>
      </c>
      <c r="D502" s="41" t="s">
        <v>66</v>
      </c>
      <c r="E502" s="41" t="s">
        <v>66</v>
      </c>
      <c r="F502" s="41" t="s">
        <v>757</v>
      </c>
      <c r="G502" s="41">
        <v>2</v>
      </c>
      <c r="H502" s="41">
        <v>8264.4768043061595</v>
      </c>
      <c r="I502" s="41">
        <v>1179</v>
      </c>
      <c r="J502" s="41">
        <v>0</v>
      </c>
      <c r="K502" s="41">
        <v>21.811499999999999</v>
      </c>
      <c r="L502" s="41">
        <v>0</v>
      </c>
      <c r="M502" s="41">
        <v>1017</v>
      </c>
      <c r="N502" s="41">
        <v>34</v>
      </c>
      <c r="O502" s="41">
        <v>20.238300000000002</v>
      </c>
      <c r="P502" s="41">
        <v>0.67660000000000009</v>
      </c>
      <c r="Q502" s="41">
        <v>3995</v>
      </c>
      <c r="R502" s="41">
        <v>71.510499999999993</v>
      </c>
      <c r="S502" s="41">
        <v>4912</v>
      </c>
      <c r="T502" s="41">
        <v>108.06399999999999</v>
      </c>
      <c r="U502" s="41">
        <v>5174</v>
      </c>
      <c r="V502" s="41">
        <v>93.321999999999989</v>
      </c>
      <c r="W502" s="41">
        <v>5963</v>
      </c>
      <c r="X502" s="41">
        <v>128.97890000000001</v>
      </c>
    </row>
    <row r="503" spans="1:24" x14ac:dyDescent="0.35">
      <c r="A503" s="41" t="s">
        <v>65</v>
      </c>
      <c r="B503" s="41" t="s">
        <v>433</v>
      </c>
      <c r="C503" s="41" t="s">
        <v>16</v>
      </c>
      <c r="D503" s="41" t="s">
        <v>66</v>
      </c>
      <c r="E503" s="41" t="s">
        <v>66</v>
      </c>
      <c r="F503" s="41" t="s">
        <v>763</v>
      </c>
      <c r="G503" s="41">
        <v>8</v>
      </c>
      <c r="H503" s="41">
        <v>8264.4768043061595</v>
      </c>
      <c r="I503" s="41">
        <v>9647</v>
      </c>
      <c r="J503" s="41">
        <v>209</v>
      </c>
      <c r="K503" s="41">
        <v>191.9753</v>
      </c>
      <c r="L503" s="41">
        <v>4.1591000000000005</v>
      </c>
      <c r="M503" s="41"/>
      <c r="N503" s="41"/>
      <c r="O503" s="41"/>
      <c r="P503" s="41"/>
      <c r="Q503" s="41">
        <v>8121</v>
      </c>
      <c r="R503" s="41">
        <v>145.36590000000001</v>
      </c>
      <c r="S503" s="41"/>
      <c r="T503" s="41"/>
      <c r="U503" s="41">
        <v>17977</v>
      </c>
      <c r="V503" s="41">
        <v>341.50030000000004</v>
      </c>
      <c r="W503" s="41"/>
      <c r="X503" s="41"/>
    </row>
    <row r="504" spans="1:24" x14ac:dyDescent="0.35">
      <c r="A504" s="41" t="s">
        <v>65</v>
      </c>
      <c r="B504" s="41" t="s">
        <v>433</v>
      </c>
      <c r="C504" s="41" t="s">
        <v>16</v>
      </c>
      <c r="D504" s="41" t="s">
        <v>66</v>
      </c>
      <c r="E504" s="41" t="s">
        <v>66</v>
      </c>
      <c r="F504" s="41" t="s">
        <v>762</v>
      </c>
      <c r="G504" s="41">
        <v>7</v>
      </c>
      <c r="H504" s="41">
        <v>8264.4768043061595</v>
      </c>
      <c r="I504" s="41">
        <v>1337</v>
      </c>
      <c r="J504" s="41">
        <v>0</v>
      </c>
      <c r="K504" s="41">
        <v>26.606300000000001</v>
      </c>
      <c r="L504" s="41">
        <v>0</v>
      </c>
      <c r="M504" s="41">
        <v>0</v>
      </c>
      <c r="N504" s="41">
        <v>108</v>
      </c>
      <c r="O504" s="41">
        <v>0</v>
      </c>
      <c r="P504" s="41">
        <v>2.4299999999999997</v>
      </c>
      <c r="Q504" s="41">
        <v>13968</v>
      </c>
      <c r="R504" s="41">
        <v>250.02719999999999</v>
      </c>
      <c r="S504" s="41">
        <v>19109</v>
      </c>
      <c r="T504" s="41">
        <v>420.39800000000002</v>
      </c>
      <c r="U504" s="41">
        <v>15305</v>
      </c>
      <c r="V504" s="41">
        <v>276.63349999999997</v>
      </c>
      <c r="W504" s="41">
        <v>19217</v>
      </c>
      <c r="X504" s="41">
        <v>422.82800000000003</v>
      </c>
    </row>
    <row r="505" spans="1:24" x14ac:dyDescent="0.35">
      <c r="A505" s="41" t="s">
        <v>65</v>
      </c>
      <c r="B505" s="41" t="s">
        <v>433</v>
      </c>
      <c r="C505" s="41" t="s">
        <v>16</v>
      </c>
      <c r="D505" s="41" t="s">
        <v>66</v>
      </c>
      <c r="E505" s="41" t="s">
        <v>66</v>
      </c>
      <c r="F505" s="41" t="s">
        <v>761</v>
      </c>
      <c r="G505" s="41">
        <v>6</v>
      </c>
      <c r="H505" s="41">
        <v>8264.4768043061595</v>
      </c>
      <c r="I505" s="41">
        <v>969</v>
      </c>
      <c r="J505" s="41">
        <v>2</v>
      </c>
      <c r="K505" s="41">
        <v>19.283100000000001</v>
      </c>
      <c r="L505" s="41">
        <v>3.9800000000000002E-2</v>
      </c>
      <c r="M505" s="41">
        <v>2000</v>
      </c>
      <c r="N505" s="41">
        <v>27</v>
      </c>
      <c r="O505" s="41">
        <v>45</v>
      </c>
      <c r="P505" s="41">
        <v>0.60749999999999993</v>
      </c>
      <c r="Q505" s="41">
        <v>7513</v>
      </c>
      <c r="R505" s="41">
        <v>134.48269999999999</v>
      </c>
      <c r="S505" s="41">
        <v>8998</v>
      </c>
      <c r="T505" s="41">
        <v>197.95599999999999</v>
      </c>
      <c r="U505" s="41">
        <v>8484</v>
      </c>
      <c r="V505" s="41">
        <v>153.8056</v>
      </c>
      <c r="W505" s="41">
        <v>11025</v>
      </c>
      <c r="X505" s="41">
        <v>243.56349999999998</v>
      </c>
    </row>
    <row r="506" spans="1:24" x14ac:dyDescent="0.35">
      <c r="A506" s="41" t="s">
        <v>701</v>
      </c>
      <c r="B506" s="41" t="s">
        <v>605</v>
      </c>
      <c r="C506" s="41" t="s">
        <v>18</v>
      </c>
      <c r="D506" s="41" t="s">
        <v>67</v>
      </c>
      <c r="E506" s="41" t="s">
        <v>67</v>
      </c>
      <c r="F506" s="41" t="s">
        <v>756</v>
      </c>
      <c r="G506" s="41">
        <v>1</v>
      </c>
      <c r="H506" s="41">
        <v>4788.8811813747097</v>
      </c>
      <c r="I506" s="41">
        <v>820</v>
      </c>
      <c r="J506" s="41">
        <v>0</v>
      </c>
      <c r="K506" s="41">
        <v>15.17</v>
      </c>
      <c r="L506" s="41">
        <v>0</v>
      </c>
      <c r="M506" s="41">
        <v>2960</v>
      </c>
      <c r="N506" s="41">
        <v>237</v>
      </c>
      <c r="O506" s="41">
        <v>58.904000000000003</v>
      </c>
      <c r="P506" s="41">
        <v>4.7163000000000004</v>
      </c>
      <c r="Q506" s="41">
        <v>2588</v>
      </c>
      <c r="R506" s="41">
        <v>46.325200000000002</v>
      </c>
      <c r="S506" s="41">
        <v>3127</v>
      </c>
      <c r="T506" s="41">
        <v>68.793999999999997</v>
      </c>
      <c r="U506" s="41">
        <v>3408</v>
      </c>
      <c r="V506" s="41">
        <v>61.495200000000004</v>
      </c>
      <c r="W506" s="41">
        <v>6324</v>
      </c>
      <c r="X506" s="41">
        <v>132.4143</v>
      </c>
    </row>
    <row r="507" spans="1:24" x14ac:dyDescent="0.35">
      <c r="A507" s="41" t="s">
        <v>701</v>
      </c>
      <c r="B507" s="41" t="s">
        <v>605</v>
      </c>
      <c r="C507" s="41" t="s">
        <v>18</v>
      </c>
      <c r="D507" s="41" t="s">
        <v>67</v>
      </c>
      <c r="E507" s="41" t="s">
        <v>67</v>
      </c>
      <c r="F507" s="41" t="s">
        <v>760</v>
      </c>
      <c r="G507" s="41">
        <v>5</v>
      </c>
      <c r="H507" s="41">
        <v>4788.8811813747097</v>
      </c>
      <c r="I507" s="41">
        <v>2460</v>
      </c>
      <c r="J507" s="41">
        <v>8</v>
      </c>
      <c r="K507" s="41">
        <v>45.51</v>
      </c>
      <c r="L507" s="41">
        <v>0.14799999999999999</v>
      </c>
      <c r="M507" s="41">
        <v>3187</v>
      </c>
      <c r="N507" s="41">
        <v>3</v>
      </c>
      <c r="O507" s="41">
        <v>63.421300000000002</v>
      </c>
      <c r="P507" s="41">
        <v>5.9700000000000003E-2</v>
      </c>
      <c r="Q507" s="41">
        <v>2175</v>
      </c>
      <c r="R507" s="41">
        <v>38.932499999999997</v>
      </c>
      <c r="S507" s="41">
        <v>2586</v>
      </c>
      <c r="T507" s="41">
        <v>56.892000000000003</v>
      </c>
      <c r="U507" s="41">
        <v>4643</v>
      </c>
      <c r="V507" s="41">
        <v>84.590499999999992</v>
      </c>
      <c r="W507" s="41">
        <v>5776</v>
      </c>
      <c r="X507" s="41">
        <v>120.373</v>
      </c>
    </row>
    <row r="508" spans="1:24" x14ac:dyDescent="0.35">
      <c r="A508" s="41" t="s">
        <v>701</v>
      </c>
      <c r="B508" s="41" t="s">
        <v>605</v>
      </c>
      <c r="C508" s="41" t="s">
        <v>18</v>
      </c>
      <c r="D508" s="41" t="s">
        <v>67</v>
      </c>
      <c r="E508" s="41" t="s">
        <v>67</v>
      </c>
      <c r="F508" s="41" t="s">
        <v>764</v>
      </c>
      <c r="G508" s="41">
        <v>9</v>
      </c>
      <c r="H508" s="41">
        <v>4788.8811813747097</v>
      </c>
      <c r="I508" s="41">
        <v>3105</v>
      </c>
      <c r="J508" s="41">
        <v>6</v>
      </c>
      <c r="K508" s="41">
        <v>61.789500000000004</v>
      </c>
      <c r="L508" s="41">
        <v>0.11940000000000001</v>
      </c>
      <c r="M508" s="41"/>
      <c r="N508" s="41"/>
      <c r="O508" s="41"/>
      <c r="P508" s="41"/>
      <c r="Q508" s="41">
        <v>877</v>
      </c>
      <c r="R508" s="41">
        <v>15.6983</v>
      </c>
      <c r="S508" s="41"/>
      <c r="T508" s="41"/>
      <c r="U508" s="41">
        <v>3988</v>
      </c>
      <c r="V508" s="41">
        <v>77.607200000000006</v>
      </c>
      <c r="W508" s="41"/>
      <c r="X508" s="41"/>
    </row>
    <row r="509" spans="1:24" x14ac:dyDescent="0.35">
      <c r="A509" s="41" t="s">
        <v>701</v>
      </c>
      <c r="B509" s="41" t="s">
        <v>605</v>
      </c>
      <c r="C509" s="41" t="s">
        <v>18</v>
      </c>
      <c r="D509" s="41" t="s">
        <v>67</v>
      </c>
      <c r="E509" s="41" t="s">
        <v>67</v>
      </c>
      <c r="F509" s="41" t="s">
        <v>766</v>
      </c>
      <c r="G509" s="41">
        <v>11</v>
      </c>
      <c r="H509" s="41">
        <v>4788.8811813747097</v>
      </c>
      <c r="I509" s="41">
        <v>4435</v>
      </c>
      <c r="J509" s="41">
        <v>0</v>
      </c>
      <c r="K509" s="41">
        <v>88.256500000000003</v>
      </c>
      <c r="L509" s="41">
        <v>0</v>
      </c>
      <c r="M509" s="41"/>
      <c r="N509" s="41"/>
      <c r="O509" s="41"/>
      <c r="P509" s="41"/>
      <c r="Q509" s="41">
        <v>2921</v>
      </c>
      <c r="R509" s="41">
        <v>52.285899999999998</v>
      </c>
      <c r="S509" s="41"/>
      <c r="T509" s="41"/>
      <c r="U509" s="41">
        <v>7356</v>
      </c>
      <c r="V509" s="41">
        <v>140.54239999999999</v>
      </c>
      <c r="W509" s="41"/>
      <c r="X509" s="41"/>
    </row>
    <row r="510" spans="1:24" x14ac:dyDescent="0.35">
      <c r="A510" s="41" t="s">
        <v>701</v>
      </c>
      <c r="B510" s="41" t="s">
        <v>605</v>
      </c>
      <c r="C510" s="41" t="s">
        <v>18</v>
      </c>
      <c r="D510" s="41" t="s">
        <v>67</v>
      </c>
      <c r="E510" s="41" t="s">
        <v>67</v>
      </c>
      <c r="F510" s="41" t="s">
        <v>765</v>
      </c>
      <c r="G510" s="41">
        <v>10</v>
      </c>
      <c r="H510" s="41">
        <v>4788.8811813747097</v>
      </c>
      <c r="I510" s="41">
        <v>2928</v>
      </c>
      <c r="J510" s="41">
        <v>0</v>
      </c>
      <c r="K510" s="41">
        <v>58.267200000000003</v>
      </c>
      <c r="L510" s="41">
        <v>0</v>
      </c>
      <c r="M510" s="41"/>
      <c r="N510" s="41"/>
      <c r="O510" s="41"/>
      <c r="P510" s="41"/>
      <c r="Q510" s="41">
        <v>1618</v>
      </c>
      <c r="R510" s="41">
        <v>28.962199999999999</v>
      </c>
      <c r="S510" s="41"/>
      <c r="T510" s="41"/>
      <c r="U510" s="41">
        <v>4546</v>
      </c>
      <c r="V510" s="41">
        <v>87.229399999999998</v>
      </c>
      <c r="W510" s="41"/>
      <c r="X510" s="41"/>
    </row>
    <row r="511" spans="1:24" x14ac:dyDescent="0.35">
      <c r="A511" s="41" t="s">
        <v>701</v>
      </c>
      <c r="B511" s="41" t="s">
        <v>605</v>
      </c>
      <c r="C511" s="41" t="s">
        <v>18</v>
      </c>
      <c r="D511" s="41" t="s">
        <v>67</v>
      </c>
      <c r="E511" s="41" t="s">
        <v>67</v>
      </c>
      <c r="F511" s="41" t="s">
        <v>759</v>
      </c>
      <c r="G511" s="41">
        <v>4</v>
      </c>
      <c r="H511" s="41">
        <v>4788.8811813747097</v>
      </c>
      <c r="I511" s="41">
        <v>2933</v>
      </c>
      <c r="J511" s="41">
        <v>10</v>
      </c>
      <c r="K511" s="41">
        <v>54.2605</v>
      </c>
      <c r="L511" s="41">
        <v>0.185</v>
      </c>
      <c r="M511" s="41">
        <v>2549</v>
      </c>
      <c r="N511" s="41">
        <v>0</v>
      </c>
      <c r="O511" s="41">
        <v>50.725100000000005</v>
      </c>
      <c r="P511" s="41">
        <v>0</v>
      </c>
      <c r="Q511" s="41">
        <v>2847</v>
      </c>
      <c r="R511" s="41">
        <v>50.961300000000001</v>
      </c>
      <c r="S511" s="41">
        <v>3346</v>
      </c>
      <c r="T511" s="41">
        <v>73.611999999999995</v>
      </c>
      <c r="U511" s="41">
        <v>5790</v>
      </c>
      <c r="V511" s="41">
        <v>105.4068</v>
      </c>
      <c r="W511" s="41">
        <v>5895</v>
      </c>
      <c r="X511" s="41">
        <v>124.33709999999999</v>
      </c>
    </row>
    <row r="512" spans="1:24" x14ac:dyDescent="0.35">
      <c r="A512" s="41" t="s">
        <v>701</v>
      </c>
      <c r="B512" s="41" t="s">
        <v>605</v>
      </c>
      <c r="C512" s="41" t="s">
        <v>18</v>
      </c>
      <c r="D512" s="41" t="s">
        <v>67</v>
      </c>
      <c r="E512" s="41" t="s">
        <v>67</v>
      </c>
      <c r="F512" s="41" t="s">
        <v>758</v>
      </c>
      <c r="G512" s="41">
        <v>3</v>
      </c>
      <c r="H512" s="41">
        <v>4788.8811813747097</v>
      </c>
      <c r="I512" s="41">
        <v>3564</v>
      </c>
      <c r="J512" s="41">
        <v>0</v>
      </c>
      <c r="K512" s="41">
        <v>65.933999999999997</v>
      </c>
      <c r="L512" s="41">
        <v>0</v>
      </c>
      <c r="M512" s="41">
        <v>4075</v>
      </c>
      <c r="N512" s="41">
        <v>0</v>
      </c>
      <c r="O512" s="41">
        <v>81.092500000000001</v>
      </c>
      <c r="P512" s="41">
        <v>0</v>
      </c>
      <c r="Q512" s="41">
        <v>2959</v>
      </c>
      <c r="R512" s="41">
        <v>52.966099999999997</v>
      </c>
      <c r="S512" s="41">
        <v>3076</v>
      </c>
      <c r="T512" s="41">
        <v>67.671999999999997</v>
      </c>
      <c r="U512" s="41">
        <v>6523</v>
      </c>
      <c r="V512" s="41">
        <v>118.90009999999999</v>
      </c>
      <c r="W512" s="41">
        <v>7151</v>
      </c>
      <c r="X512" s="41">
        <v>148.7645</v>
      </c>
    </row>
    <row r="513" spans="1:24" x14ac:dyDescent="0.35">
      <c r="A513" s="41" t="s">
        <v>701</v>
      </c>
      <c r="B513" s="41" t="s">
        <v>605</v>
      </c>
      <c r="C513" s="41" t="s">
        <v>18</v>
      </c>
      <c r="D513" s="41" t="s">
        <v>67</v>
      </c>
      <c r="E513" s="41" t="s">
        <v>67</v>
      </c>
      <c r="F513" s="41" t="s">
        <v>767</v>
      </c>
      <c r="G513" s="41">
        <v>12</v>
      </c>
      <c r="H513" s="41">
        <v>4788.8811813747097</v>
      </c>
      <c r="I513" s="41">
        <v>7601</v>
      </c>
      <c r="J513" s="41">
        <v>242</v>
      </c>
      <c r="K513" s="41">
        <v>151.25990000000002</v>
      </c>
      <c r="L513" s="41">
        <v>4.8158000000000003</v>
      </c>
      <c r="M513" s="41"/>
      <c r="N513" s="41"/>
      <c r="O513" s="41"/>
      <c r="P513" s="41"/>
      <c r="Q513" s="41">
        <v>2969</v>
      </c>
      <c r="R513" s="41">
        <v>53.145099999999999</v>
      </c>
      <c r="S513" s="41"/>
      <c r="T513" s="41"/>
      <c r="U513" s="41">
        <v>10812</v>
      </c>
      <c r="V513" s="41">
        <v>209.2208</v>
      </c>
      <c r="W513" s="41"/>
      <c r="X513" s="41"/>
    </row>
    <row r="514" spans="1:24" x14ac:dyDescent="0.35">
      <c r="A514" s="41" t="s">
        <v>701</v>
      </c>
      <c r="B514" s="41" t="s">
        <v>605</v>
      </c>
      <c r="C514" s="41" t="s">
        <v>18</v>
      </c>
      <c r="D514" s="41" t="s">
        <v>67</v>
      </c>
      <c r="E514" s="41" t="s">
        <v>67</v>
      </c>
      <c r="F514" s="41" t="s">
        <v>757</v>
      </c>
      <c r="G514" s="41">
        <v>2</v>
      </c>
      <c r="H514" s="41">
        <v>4788.8811813747097</v>
      </c>
      <c r="I514" s="41">
        <v>1493</v>
      </c>
      <c r="J514" s="41">
        <v>0</v>
      </c>
      <c r="K514" s="41">
        <v>27.6205</v>
      </c>
      <c r="L514" s="41">
        <v>0</v>
      </c>
      <c r="M514" s="41">
        <v>5146</v>
      </c>
      <c r="N514" s="41">
        <v>0</v>
      </c>
      <c r="O514" s="41">
        <v>102.4054</v>
      </c>
      <c r="P514" s="41">
        <v>0</v>
      </c>
      <c r="Q514" s="41">
        <v>2692</v>
      </c>
      <c r="R514" s="41">
        <v>48.186799999999998</v>
      </c>
      <c r="S514" s="41">
        <v>3019</v>
      </c>
      <c r="T514" s="41">
        <v>66.418000000000006</v>
      </c>
      <c r="U514" s="41">
        <v>4185</v>
      </c>
      <c r="V514" s="41">
        <v>75.807299999999998</v>
      </c>
      <c r="W514" s="41">
        <v>8165</v>
      </c>
      <c r="X514" s="41">
        <v>168.82339999999999</v>
      </c>
    </row>
    <row r="515" spans="1:24" x14ac:dyDescent="0.35">
      <c r="A515" s="41" t="s">
        <v>701</v>
      </c>
      <c r="B515" s="41" t="s">
        <v>605</v>
      </c>
      <c r="C515" s="41" t="s">
        <v>18</v>
      </c>
      <c r="D515" s="41" t="s">
        <v>67</v>
      </c>
      <c r="E515" s="41" t="s">
        <v>67</v>
      </c>
      <c r="F515" s="41" t="s">
        <v>763</v>
      </c>
      <c r="G515" s="41">
        <v>8</v>
      </c>
      <c r="H515" s="41">
        <v>4788.8811813747097</v>
      </c>
      <c r="I515" s="41">
        <v>5735</v>
      </c>
      <c r="J515" s="41">
        <v>3</v>
      </c>
      <c r="K515" s="41">
        <v>114.12650000000001</v>
      </c>
      <c r="L515" s="41">
        <v>5.9700000000000003E-2</v>
      </c>
      <c r="M515" s="41"/>
      <c r="N515" s="41"/>
      <c r="O515" s="41"/>
      <c r="P515" s="41"/>
      <c r="Q515" s="41">
        <v>2973</v>
      </c>
      <c r="R515" s="41">
        <v>53.216700000000003</v>
      </c>
      <c r="S515" s="41"/>
      <c r="T515" s="41"/>
      <c r="U515" s="41">
        <v>8711</v>
      </c>
      <c r="V515" s="41">
        <v>167.40290000000002</v>
      </c>
      <c r="W515" s="41"/>
      <c r="X515" s="41"/>
    </row>
    <row r="516" spans="1:24" x14ac:dyDescent="0.35">
      <c r="A516" s="41" t="s">
        <v>701</v>
      </c>
      <c r="B516" s="41" t="s">
        <v>605</v>
      </c>
      <c r="C516" s="41" t="s">
        <v>18</v>
      </c>
      <c r="D516" s="41" t="s">
        <v>67</v>
      </c>
      <c r="E516" s="41" t="s">
        <v>67</v>
      </c>
      <c r="F516" s="41" t="s">
        <v>762</v>
      </c>
      <c r="G516" s="41">
        <v>7</v>
      </c>
      <c r="H516" s="41">
        <v>4788.8811813747097</v>
      </c>
      <c r="I516" s="41">
        <v>17529</v>
      </c>
      <c r="J516" s="41">
        <v>439</v>
      </c>
      <c r="K516" s="41">
        <v>348.82710000000003</v>
      </c>
      <c r="L516" s="41">
        <v>8.7361000000000004</v>
      </c>
      <c r="M516" s="41">
        <v>0</v>
      </c>
      <c r="N516" s="41">
        <v>3</v>
      </c>
      <c r="O516" s="41">
        <v>0</v>
      </c>
      <c r="P516" s="41">
        <v>6.7500000000000004E-2</v>
      </c>
      <c r="Q516" s="41">
        <v>3196</v>
      </c>
      <c r="R516" s="41">
        <v>57.208399999999997</v>
      </c>
      <c r="S516" s="41">
        <v>3286</v>
      </c>
      <c r="T516" s="41">
        <v>72.292000000000002</v>
      </c>
      <c r="U516" s="41">
        <v>21164</v>
      </c>
      <c r="V516" s="41">
        <v>414.77160000000003</v>
      </c>
      <c r="W516" s="41">
        <v>3289</v>
      </c>
      <c r="X516" s="41">
        <v>72.359499999999997</v>
      </c>
    </row>
    <row r="517" spans="1:24" x14ac:dyDescent="0.35">
      <c r="A517" s="41" t="s">
        <v>701</v>
      </c>
      <c r="B517" s="41" t="s">
        <v>605</v>
      </c>
      <c r="C517" s="41" t="s">
        <v>18</v>
      </c>
      <c r="D517" s="41" t="s">
        <v>67</v>
      </c>
      <c r="E517" s="41" t="s">
        <v>67</v>
      </c>
      <c r="F517" s="41" t="s">
        <v>761</v>
      </c>
      <c r="G517" s="41">
        <v>6</v>
      </c>
      <c r="H517" s="41">
        <v>4788.8811813747097</v>
      </c>
      <c r="I517" s="41">
        <v>6745</v>
      </c>
      <c r="J517" s="41">
        <v>0</v>
      </c>
      <c r="K517" s="41">
        <v>134.22550000000001</v>
      </c>
      <c r="L517" s="41">
        <v>0</v>
      </c>
      <c r="M517" s="41">
        <v>2536</v>
      </c>
      <c r="N517" s="41">
        <v>0</v>
      </c>
      <c r="O517" s="41">
        <v>57.059999999999995</v>
      </c>
      <c r="P517" s="41">
        <v>0</v>
      </c>
      <c r="Q517" s="41">
        <v>2152</v>
      </c>
      <c r="R517" s="41">
        <v>38.520800000000001</v>
      </c>
      <c r="S517" s="41">
        <v>2875</v>
      </c>
      <c r="T517" s="41">
        <v>63.25</v>
      </c>
      <c r="U517" s="41">
        <v>8897</v>
      </c>
      <c r="V517" s="41">
        <v>172.74630000000002</v>
      </c>
      <c r="W517" s="41">
        <v>5411</v>
      </c>
      <c r="X517" s="41">
        <v>120.31</v>
      </c>
    </row>
    <row r="518" spans="1:24" x14ac:dyDescent="0.35">
      <c r="A518" s="41" t="s">
        <v>727</v>
      </c>
      <c r="B518" s="41" t="s">
        <v>435</v>
      </c>
      <c r="C518" s="41" t="s">
        <v>12</v>
      </c>
      <c r="D518" s="41" t="s">
        <v>68</v>
      </c>
      <c r="E518" s="41" t="s">
        <v>68</v>
      </c>
      <c r="F518" s="41" t="s">
        <v>756</v>
      </c>
      <c r="G518" s="41">
        <v>1</v>
      </c>
      <c r="H518" s="41">
        <v>4011.5128557941898</v>
      </c>
      <c r="I518" s="41">
        <v>939</v>
      </c>
      <c r="J518" s="41">
        <v>0</v>
      </c>
      <c r="K518" s="41">
        <v>17.371499999999997</v>
      </c>
      <c r="L518" s="41">
        <v>0</v>
      </c>
      <c r="M518" s="41">
        <v>734</v>
      </c>
      <c r="N518" s="41">
        <v>4</v>
      </c>
      <c r="O518" s="41">
        <v>14.6066</v>
      </c>
      <c r="P518" s="41">
        <v>7.9600000000000004E-2</v>
      </c>
      <c r="Q518" s="41">
        <v>1726</v>
      </c>
      <c r="R518" s="41">
        <v>30.895399999999999</v>
      </c>
      <c r="S518" s="41">
        <v>2588</v>
      </c>
      <c r="T518" s="41">
        <v>56.936</v>
      </c>
      <c r="U518" s="41">
        <v>2665</v>
      </c>
      <c r="V518" s="41">
        <v>48.266899999999993</v>
      </c>
      <c r="W518" s="41">
        <v>3326</v>
      </c>
      <c r="X518" s="41">
        <v>71.622199999999992</v>
      </c>
    </row>
    <row r="519" spans="1:24" x14ac:dyDescent="0.35">
      <c r="A519" s="41" t="s">
        <v>727</v>
      </c>
      <c r="B519" s="41" t="s">
        <v>435</v>
      </c>
      <c r="C519" s="41" t="s">
        <v>12</v>
      </c>
      <c r="D519" s="41" t="s">
        <v>68</v>
      </c>
      <c r="E519" s="41" t="s">
        <v>68</v>
      </c>
      <c r="F519" s="41" t="s">
        <v>760</v>
      </c>
      <c r="G519" s="41">
        <v>5</v>
      </c>
      <c r="H519" s="41">
        <v>4011.5128557941898</v>
      </c>
      <c r="I519" s="41">
        <v>1022</v>
      </c>
      <c r="J519" s="41">
        <v>0</v>
      </c>
      <c r="K519" s="41">
        <v>18.907</v>
      </c>
      <c r="L519" s="41">
        <v>0</v>
      </c>
      <c r="M519" s="41">
        <v>679</v>
      </c>
      <c r="N519" s="41">
        <v>2</v>
      </c>
      <c r="O519" s="41">
        <v>13.5121</v>
      </c>
      <c r="P519" s="41">
        <v>3.9800000000000002E-2</v>
      </c>
      <c r="Q519" s="41">
        <v>3091</v>
      </c>
      <c r="R519" s="41">
        <v>55.328899999999997</v>
      </c>
      <c r="S519" s="41">
        <v>2392</v>
      </c>
      <c r="T519" s="41">
        <v>52.624000000000002</v>
      </c>
      <c r="U519" s="41">
        <v>4113</v>
      </c>
      <c r="V519" s="41">
        <v>74.235900000000001</v>
      </c>
      <c r="W519" s="41">
        <v>3073</v>
      </c>
      <c r="X519" s="41">
        <v>66.175899999999999</v>
      </c>
    </row>
    <row r="520" spans="1:24" x14ac:dyDescent="0.35">
      <c r="A520" s="41" t="s">
        <v>727</v>
      </c>
      <c r="B520" s="41" t="s">
        <v>435</v>
      </c>
      <c r="C520" s="41" t="s">
        <v>12</v>
      </c>
      <c r="D520" s="41" t="s">
        <v>68</v>
      </c>
      <c r="E520" s="41" t="s">
        <v>68</v>
      </c>
      <c r="F520" s="41" t="s">
        <v>764</v>
      </c>
      <c r="G520" s="41">
        <v>9</v>
      </c>
      <c r="H520" s="41">
        <v>4011.5128557941898</v>
      </c>
      <c r="I520" s="41">
        <v>574</v>
      </c>
      <c r="J520" s="41">
        <v>0</v>
      </c>
      <c r="K520" s="41">
        <v>11.422600000000001</v>
      </c>
      <c r="L520" s="41">
        <v>0</v>
      </c>
      <c r="M520" s="41"/>
      <c r="N520" s="41"/>
      <c r="O520" s="41"/>
      <c r="P520" s="41"/>
      <c r="Q520" s="41">
        <v>3015</v>
      </c>
      <c r="R520" s="41">
        <v>53.968499999999999</v>
      </c>
      <c r="S520" s="41"/>
      <c r="T520" s="41"/>
      <c r="U520" s="41">
        <v>3589</v>
      </c>
      <c r="V520" s="41">
        <v>65.391099999999994</v>
      </c>
      <c r="W520" s="41"/>
      <c r="X520" s="41"/>
    </row>
    <row r="521" spans="1:24" x14ac:dyDescent="0.35">
      <c r="A521" s="41" t="s">
        <v>727</v>
      </c>
      <c r="B521" s="41" t="s">
        <v>435</v>
      </c>
      <c r="C521" s="41" t="s">
        <v>12</v>
      </c>
      <c r="D521" s="41" t="s">
        <v>68</v>
      </c>
      <c r="E521" s="41" t="s">
        <v>68</v>
      </c>
      <c r="F521" s="41" t="s">
        <v>766</v>
      </c>
      <c r="G521" s="41">
        <v>11</v>
      </c>
      <c r="H521" s="41">
        <v>4011.5128557941898</v>
      </c>
      <c r="I521" s="41">
        <v>582</v>
      </c>
      <c r="J521" s="41">
        <v>0</v>
      </c>
      <c r="K521" s="41">
        <v>11.581800000000001</v>
      </c>
      <c r="L521" s="41">
        <v>0</v>
      </c>
      <c r="M521" s="41"/>
      <c r="N521" s="41"/>
      <c r="O521" s="41"/>
      <c r="P521" s="41"/>
      <c r="Q521" s="41">
        <v>3367</v>
      </c>
      <c r="R521" s="41">
        <v>60.269300000000001</v>
      </c>
      <c r="S521" s="41"/>
      <c r="T521" s="41"/>
      <c r="U521" s="41">
        <v>3949</v>
      </c>
      <c r="V521" s="41">
        <v>71.851100000000002</v>
      </c>
      <c r="W521" s="41"/>
      <c r="X521" s="41"/>
    </row>
    <row r="522" spans="1:24" x14ac:dyDescent="0.35">
      <c r="A522" s="41" t="s">
        <v>727</v>
      </c>
      <c r="B522" s="41" t="s">
        <v>435</v>
      </c>
      <c r="C522" s="41" t="s">
        <v>12</v>
      </c>
      <c r="D522" s="41" t="s">
        <v>68</v>
      </c>
      <c r="E522" s="41" t="s">
        <v>68</v>
      </c>
      <c r="F522" s="41" t="s">
        <v>765</v>
      </c>
      <c r="G522" s="41">
        <v>10</v>
      </c>
      <c r="H522" s="41">
        <v>4011.5128557941898</v>
      </c>
      <c r="I522" s="41">
        <v>873</v>
      </c>
      <c r="J522" s="41">
        <v>0</v>
      </c>
      <c r="K522" s="41">
        <v>17.372700000000002</v>
      </c>
      <c r="L522" s="41">
        <v>0</v>
      </c>
      <c r="M522" s="41"/>
      <c r="N522" s="41"/>
      <c r="O522" s="41"/>
      <c r="P522" s="41"/>
      <c r="Q522" s="41">
        <v>3502</v>
      </c>
      <c r="R522" s="41">
        <v>62.6858</v>
      </c>
      <c r="S522" s="41"/>
      <c r="T522" s="41"/>
      <c r="U522" s="41">
        <v>4375</v>
      </c>
      <c r="V522" s="41">
        <v>80.058500000000009</v>
      </c>
      <c r="W522" s="41"/>
      <c r="X522" s="41"/>
    </row>
    <row r="523" spans="1:24" x14ac:dyDescent="0.35">
      <c r="A523" s="41" t="s">
        <v>727</v>
      </c>
      <c r="B523" s="41" t="s">
        <v>435</v>
      </c>
      <c r="C523" s="41" t="s">
        <v>12</v>
      </c>
      <c r="D523" s="41" t="s">
        <v>68</v>
      </c>
      <c r="E523" s="41" t="s">
        <v>68</v>
      </c>
      <c r="F523" s="41" t="s">
        <v>759</v>
      </c>
      <c r="G523" s="41">
        <v>4</v>
      </c>
      <c r="H523" s="41">
        <v>4011.5128557941898</v>
      </c>
      <c r="I523" s="41">
        <v>945</v>
      </c>
      <c r="J523" s="41">
        <v>0</v>
      </c>
      <c r="K523" s="41">
        <v>17.482499999999998</v>
      </c>
      <c r="L523" s="41">
        <v>0</v>
      </c>
      <c r="M523" s="41">
        <v>1041</v>
      </c>
      <c r="N523" s="41">
        <v>0</v>
      </c>
      <c r="O523" s="41">
        <v>20.715900000000001</v>
      </c>
      <c r="P523" s="41">
        <v>0</v>
      </c>
      <c r="Q523" s="41">
        <v>2149</v>
      </c>
      <c r="R523" s="41">
        <v>38.467100000000002</v>
      </c>
      <c r="S523" s="41">
        <v>3245</v>
      </c>
      <c r="T523" s="41">
        <v>71.39</v>
      </c>
      <c r="U523" s="41">
        <v>3094</v>
      </c>
      <c r="V523" s="41">
        <v>55.949600000000004</v>
      </c>
      <c r="W523" s="41">
        <v>4286</v>
      </c>
      <c r="X523" s="41">
        <v>92.105900000000005</v>
      </c>
    </row>
    <row r="524" spans="1:24" x14ac:dyDescent="0.35">
      <c r="A524" s="41" t="s">
        <v>727</v>
      </c>
      <c r="B524" s="41" t="s">
        <v>435</v>
      </c>
      <c r="C524" s="41" t="s">
        <v>12</v>
      </c>
      <c r="D524" s="41" t="s">
        <v>68</v>
      </c>
      <c r="E524" s="41" t="s">
        <v>68</v>
      </c>
      <c r="F524" s="41" t="s">
        <v>758</v>
      </c>
      <c r="G524" s="41">
        <v>3</v>
      </c>
      <c r="H524" s="41">
        <v>4011.5128557941898</v>
      </c>
      <c r="I524" s="41">
        <v>1155</v>
      </c>
      <c r="J524" s="41">
        <v>0</v>
      </c>
      <c r="K524" s="41">
        <v>21.3675</v>
      </c>
      <c r="L524" s="41">
        <v>0</v>
      </c>
      <c r="M524" s="41">
        <v>745</v>
      </c>
      <c r="N524" s="41">
        <v>7</v>
      </c>
      <c r="O524" s="41">
        <v>14.8255</v>
      </c>
      <c r="P524" s="41">
        <v>0.13930000000000001</v>
      </c>
      <c r="Q524" s="41">
        <v>2235</v>
      </c>
      <c r="R524" s="41">
        <v>40.006500000000003</v>
      </c>
      <c r="S524" s="41">
        <v>2372</v>
      </c>
      <c r="T524" s="41">
        <v>52.183999999999997</v>
      </c>
      <c r="U524" s="41">
        <v>3390</v>
      </c>
      <c r="V524" s="41">
        <v>61.374000000000002</v>
      </c>
      <c r="W524" s="41">
        <v>3124</v>
      </c>
      <c r="X524" s="41">
        <v>67.148799999999994</v>
      </c>
    </row>
    <row r="525" spans="1:24" x14ac:dyDescent="0.35">
      <c r="A525" s="41" t="s">
        <v>727</v>
      </c>
      <c r="B525" s="41" t="s">
        <v>435</v>
      </c>
      <c r="C525" s="41" t="s">
        <v>12</v>
      </c>
      <c r="D525" s="41" t="s">
        <v>68</v>
      </c>
      <c r="E525" s="41" t="s">
        <v>68</v>
      </c>
      <c r="F525" s="41" t="s">
        <v>767</v>
      </c>
      <c r="G525" s="41">
        <v>12</v>
      </c>
      <c r="H525" s="41">
        <v>4011.5128557941898</v>
      </c>
      <c r="I525" s="41">
        <v>572</v>
      </c>
      <c r="J525" s="41">
        <v>0</v>
      </c>
      <c r="K525" s="41">
        <v>11.382800000000001</v>
      </c>
      <c r="L525" s="41">
        <v>0</v>
      </c>
      <c r="M525" s="41"/>
      <c r="N525" s="41"/>
      <c r="O525" s="41"/>
      <c r="P525" s="41"/>
      <c r="Q525" s="41">
        <v>4453</v>
      </c>
      <c r="R525" s="41">
        <v>79.708699999999993</v>
      </c>
      <c r="S525" s="41"/>
      <c r="T525" s="41"/>
      <c r="U525" s="41">
        <v>5025</v>
      </c>
      <c r="V525" s="41">
        <v>91.091499999999996</v>
      </c>
      <c r="W525" s="41"/>
      <c r="X525" s="41"/>
    </row>
    <row r="526" spans="1:24" x14ac:dyDescent="0.35">
      <c r="A526" s="41" t="s">
        <v>727</v>
      </c>
      <c r="B526" s="41" t="s">
        <v>435</v>
      </c>
      <c r="C526" s="41" t="s">
        <v>12</v>
      </c>
      <c r="D526" s="41" t="s">
        <v>68</v>
      </c>
      <c r="E526" s="41" t="s">
        <v>68</v>
      </c>
      <c r="F526" s="41" t="s">
        <v>757</v>
      </c>
      <c r="G526" s="41">
        <v>2</v>
      </c>
      <c r="H526" s="41">
        <v>4011.5128557941898</v>
      </c>
      <c r="I526" s="41">
        <v>1069</v>
      </c>
      <c r="J526" s="41">
        <v>0</v>
      </c>
      <c r="K526" s="41">
        <v>19.776499999999999</v>
      </c>
      <c r="L526" s="41">
        <v>0</v>
      </c>
      <c r="M526" s="41">
        <v>607</v>
      </c>
      <c r="N526" s="41">
        <v>0</v>
      </c>
      <c r="O526" s="41">
        <v>12.0793</v>
      </c>
      <c r="P526" s="41">
        <v>0</v>
      </c>
      <c r="Q526" s="41">
        <v>2196</v>
      </c>
      <c r="R526" s="41">
        <v>39.308399999999999</v>
      </c>
      <c r="S526" s="41">
        <v>2680</v>
      </c>
      <c r="T526" s="41">
        <v>58.96</v>
      </c>
      <c r="U526" s="41">
        <v>3265</v>
      </c>
      <c r="V526" s="41">
        <v>59.084899999999998</v>
      </c>
      <c r="W526" s="41">
        <v>3287</v>
      </c>
      <c r="X526" s="41">
        <v>71.039299999999997</v>
      </c>
    </row>
    <row r="527" spans="1:24" x14ac:dyDescent="0.35">
      <c r="A527" s="41" t="s">
        <v>727</v>
      </c>
      <c r="B527" s="41" t="s">
        <v>435</v>
      </c>
      <c r="C527" s="41" t="s">
        <v>12</v>
      </c>
      <c r="D527" s="41" t="s">
        <v>68</v>
      </c>
      <c r="E527" s="41" t="s">
        <v>68</v>
      </c>
      <c r="F527" s="41" t="s">
        <v>763</v>
      </c>
      <c r="G527" s="41">
        <v>8</v>
      </c>
      <c r="H527" s="41">
        <v>4011.5128557941898</v>
      </c>
      <c r="I527" s="41">
        <v>727</v>
      </c>
      <c r="J527" s="41">
        <v>0</v>
      </c>
      <c r="K527" s="41">
        <v>14.467300000000002</v>
      </c>
      <c r="L527" s="41">
        <v>0</v>
      </c>
      <c r="M527" s="41"/>
      <c r="N527" s="41"/>
      <c r="O527" s="41"/>
      <c r="P527" s="41"/>
      <c r="Q527" s="41">
        <v>3669</v>
      </c>
      <c r="R527" s="41">
        <v>65.6751</v>
      </c>
      <c r="S527" s="41"/>
      <c r="T527" s="41"/>
      <c r="U527" s="41">
        <v>4396</v>
      </c>
      <c r="V527" s="41">
        <v>80.142400000000009</v>
      </c>
      <c r="W527" s="41"/>
      <c r="X527" s="41"/>
    </row>
    <row r="528" spans="1:24" x14ac:dyDescent="0.35">
      <c r="A528" s="41" t="s">
        <v>727</v>
      </c>
      <c r="B528" s="41" t="s">
        <v>435</v>
      </c>
      <c r="C528" s="41" t="s">
        <v>12</v>
      </c>
      <c r="D528" s="41" t="s">
        <v>68</v>
      </c>
      <c r="E528" s="41" t="s">
        <v>68</v>
      </c>
      <c r="F528" s="41" t="s">
        <v>762</v>
      </c>
      <c r="G528" s="41">
        <v>7</v>
      </c>
      <c r="H528" s="41">
        <v>4011.5128557941898</v>
      </c>
      <c r="I528" s="41">
        <v>798</v>
      </c>
      <c r="J528" s="41">
        <v>0</v>
      </c>
      <c r="K528" s="41">
        <v>15.8802</v>
      </c>
      <c r="L528" s="41">
        <v>0</v>
      </c>
      <c r="M528" s="41">
        <v>0</v>
      </c>
      <c r="N528" s="41">
        <v>0</v>
      </c>
      <c r="O528" s="41">
        <v>0</v>
      </c>
      <c r="P528" s="41">
        <v>0</v>
      </c>
      <c r="Q528" s="41">
        <v>4710</v>
      </c>
      <c r="R528" s="41">
        <v>84.308999999999997</v>
      </c>
      <c r="S528" s="41">
        <v>2907</v>
      </c>
      <c r="T528" s="41">
        <v>63.954000000000001</v>
      </c>
      <c r="U528" s="41">
        <v>5508</v>
      </c>
      <c r="V528" s="41">
        <v>100.1892</v>
      </c>
      <c r="W528" s="41">
        <v>2907</v>
      </c>
      <c r="X528" s="41">
        <v>63.954000000000001</v>
      </c>
    </row>
    <row r="529" spans="1:24" x14ac:dyDescent="0.35">
      <c r="A529" s="41" t="s">
        <v>727</v>
      </c>
      <c r="B529" s="41" t="s">
        <v>435</v>
      </c>
      <c r="C529" s="41" t="s">
        <v>12</v>
      </c>
      <c r="D529" s="41" t="s">
        <v>68</v>
      </c>
      <c r="E529" s="41" t="s">
        <v>68</v>
      </c>
      <c r="F529" s="41" t="s">
        <v>761</v>
      </c>
      <c r="G529" s="41">
        <v>6</v>
      </c>
      <c r="H529" s="41">
        <v>4011.5128557941898</v>
      </c>
      <c r="I529" s="41">
        <v>878</v>
      </c>
      <c r="J529" s="41">
        <v>0</v>
      </c>
      <c r="K529" s="41">
        <v>17.472200000000001</v>
      </c>
      <c r="L529" s="41">
        <v>0</v>
      </c>
      <c r="M529" s="41">
        <v>1171</v>
      </c>
      <c r="N529" s="41">
        <v>25</v>
      </c>
      <c r="O529" s="41">
        <v>26.3475</v>
      </c>
      <c r="P529" s="41">
        <v>0.5625</v>
      </c>
      <c r="Q529" s="41">
        <v>3583</v>
      </c>
      <c r="R529" s="41">
        <v>64.1357</v>
      </c>
      <c r="S529" s="41">
        <v>3029</v>
      </c>
      <c r="T529" s="41">
        <v>66.638000000000005</v>
      </c>
      <c r="U529" s="41">
        <v>4461</v>
      </c>
      <c r="V529" s="41">
        <v>81.607900000000001</v>
      </c>
      <c r="W529" s="41">
        <v>4225</v>
      </c>
      <c r="X529" s="41">
        <v>93.548000000000002</v>
      </c>
    </row>
    <row r="530" spans="1:24" x14ac:dyDescent="0.35">
      <c r="A530" s="41" t="s">
        <v>617</v>
      </c>
      <c r="B530" s="41" t="s">
        <v>435</v>
      </c>
      <c r="C530" s="41" t="s">
        <v>12</v>
      </c>
      <c r="D530" s="41" t="s">
        <v>69</v>
      </c>
      <c r="E530" s="41" t="s">
        <v>69</v>
      </c>
      <c r="F530" s="41" t="s">
        <v>756</v>
      </c>
      <c r="G530" s="41">
        <v>1</v>
      </c>
      <c r="H530" s="41">
        <v>4164.8395230204296</v>
      </c>
      <c r="I530" s="41">
        <v>1422</v>
      </c>
      <c r="J530" s="41">
        <v>0</v>
      </c>
      <c r="K530" s="41">
        <v>26.306999999999999</v>
      </c>
      <c r="L530" s="41">
        <v>0</v>
      </c>
      <c r="M530" s="41">
        <v>987</v>
      </c>
      <c r="N530" s="41">
        <v>12</v>
      </c>
      <c r="O530" s="41">
        <v>19.641300000000001</v>
      </c>
      <c r="P530" s="41">
        <v>0.23880000000000001</v>
      </c>
      <c r="Q530" s="41">
        <v>1235</v>
      </c>
      <c r="R530" s="41">
        <v>22.1065</v>
      </c>
      <c r="S530" s="41">
        <v>1659</v>
      </c>
      <c r="T530" s="41">
        <v>36.497999999999998</v>
      </c>
      <c r="U530" s="41">
        <v>2657</v>
      </c>
      <c r="V530" s="41">
        <v>48.413499999999999</v>
      </c>
      <c r="W530" s="41">
        <v>2658</v>
      </c>
      <c r="X530" s="41">
        <v>56.378100000000003</v>
      </c>
    </row>
    <row r="531" spans="1:24" x14ac:dyDescent="0.35">
      <c r="A531" s="41" t="s">
        <v>617</v>
      </c>
      <c r="B531" s="41" t="s">
        <v>435</v>
      </c>
      <c r="C531" s="41" t="s">
        <v>12</v>
      </c>
      <c r="D531" s="41" t="s">
        <v>69</v>
      </c>
      <c r="E531" s="41" t="s">
        <v>69</v>
      </c>
      <c r="F531" s="41" t="s">
        <v>760</v>
      </c>
      <c r="G531" s="41">
        <v>5</v>
      </c>
      <c r="H531" s="41">
        <v>4164.8395230204296</v>
      </c>
      <c r="I531" s="41">
        <v>3108</v>
      </c>
      <c r="J531" s="41">
        <v>7</v>
      </c>
      <c r="K531" s="41">
        <v>57.497999999999998</v>
      </c>
      <c r="L531" s="41">
        <v>0.1295</v>
      </c>
      <c r="M531" s="41">
        <v>1336</v>
      </c>
      <c r="N531" s="41">
        <v>47</v>
      </c>
      <c r="O531" s="41">
        <v>26.586400000000001</v>
      </c>
      <c r="P531" s="41">
        <v>0.93530000000000002</v>
      </c>
      <c r="Q531" s="41">
        <v>3867</v>
      </c>
      <c r="R531" s="41">
        <v>69.219300000000004</v>
      </c>
      <c r="S531" s="41">
        <v>1148</v>
      </c>
      <c r="T531" s="41">
        <v>25.256</v>
      </c>
      <c r="U531" s="41">
        <v>6982</v>
      </c>
      <c r="V531" s="41">
        <v>126.8468</v>
      </c>
      <c r="W531" s="41">
        <v>2531</v>
      </c>
      <c r="X531" s="41">
        <v>52.777700000000003</v>
      </c>
    </row>
    <row r="532" spans="1:24" x14ac:dyDescent="0.35">
      <c r="A532" s="41" t="s">
        <v>617</v>
      </c>
      <c r="B532" s="41" t="s">
        <v>435</v>
      </c>
      <c r="C532" s="41" t="s">
        <v>12</v>
      </c>
      <c r="D532" s="41" t="s">
        <v>69</v>
      </c>
      <c r="E532" s="41" t="s">
        <v>69</v>
      </c>
      <c r="F532" s="41" t="s">
        <v>764</v>
      </c>
      <c r="G532" s="41">
        <v>9</v>
      </c>
      <c r="H532" s="41">
        <v>4164.8395230204296</v>
      </c>
      <c r="I532" s="41">
        <v>4807</v>
      </c>
      <c r="J532" s="41">
        <v>6</v>
      </c>
      <c r="K532" s="41">
        <v>95.659300000000002</v>
      </c>
      <c r="L532" s="41">
        <v>0.11940000000000001</v>
      </c>
      <c r="M532" s="41"/>
      <c r="N532" s="41"/>
      <c r="O532" s="41"/>
      <c r="P532" s="41"/>
      <c r="Q532" s="41">
        <v>8743</v>
      </c>
      <c r="R532" s="41">
        <v>156.49969999999999</v>
      </c>
      <c r="S532" s="41"/>
      <c r="T532" s="41"/>
      <c r="U532" s="41">
        <v>13556</v>
      </c>
      <c r="V532" s="41">
        <v>252.27839999999998</v>
      </c>
      <c r="W532" s="41"/>
      <c r="X532" s="41"/>
    </row>
    <row r="533" spans="1:24" x14ac:dyDescent="0.35">
      <c r="A533" s="41" t="s">
        <v>617</v>
      </c>
      <c r="B533" s="41" t="s">
        <v>435</v>
      </c>
      <c r="C533" s="41" t="s">
        <v>12</v>
      </c>
      <c r="D533" s="41" t="s">
        <v>69</v>
      </c>
      <c r="E533" s="41" t="s">
        <v>69</v>
      </c>
      <c r="F533" s="41" t="s">
        <v>766</v>
      </c>
      <c r="G533" s="41">
        <v>11</v>
      </c>
      <c r="H533" s="41">
        <v>4164.8395230204296</v>
      </c>
      <c r="I533" s="41">
        <v>1051</v>
      </c>
      <c r="J533" s="41">
        <v>13</v>
      </c>
      <c r="K533" s="41">
        <v>20.914899999999999</v>
      </c>
      <c r="L533" s="41">
        <v>0.25870000000000004</v>
      </c>
      <c r="M533" s="41"/>
      <c r="N533" s="41"/>
      <c r="O533" s="41"/>
      <c r="P533" s="41"/>
      <c r="Q533" s="41">
        <v>6581</v>
      </c>
      <c r="R533" s="41">
        <v>117.79989999999999</v>
      </c>
      <c r="S533" s="41"/>
      <c r="T533" s="41"/>
      <c r="U533" s="41">
        <v>7645</v>
      </c>
      <c r="V533" s="41">
        <v>138.9735</v>
      </c>
      <c r="W533" s="41"/>
      <c r="X533" s="41"/>
    </row>
    <row r="534" spans="1:24" x14ac:dyDescent="0.35">
      <c r="A534" s="41" t="s">
        <v>617</v>
      </c>
      <c r="B534" s="41" t="s">
        <v>435</v>
      </c>
      <c r="C534" s="41" t="s">
        <v>12</v>
      </c>
      <c r="D534" s="41" t="s">
        <v>69</v>
      </c>
      <c r="E534" s="41" t="s">
        <v>69</v>
      </c>
      <c r="F534" s="41" t="s">
        <v>765</v>
      </c>
      <c r="G534" s="41">
        <v>10</v>
      </c>
      <c r="H534" s="41">
        <v>4164.8395230204296</v>
      </c>
      <c r="I534" s="41">
        <v>2582</v>
      </c>
      <c r="J534" s="41">
        <v>12</v>
      </c>
      <c r="K534" s="41">
        <v>51.381800000000005</v>
      </c>
      <c r="L534" s="41">
        <v>0.23880000000000001</v>
      </c>
      <c r="M534" s="41"/>
      <c r="N534" s="41"/>
      <c r="O534" s="41"/>
      <c r="P534" s="41"/>
      <c r="Q534" s="41">
        <v>3729</v>
      </c>
      <c r="R534" s="41">
        <v>66.749099999999999</v>
      </c>
      <c r="S534" s="41"/>
      <c r="T534" s="41"/>
      <c r="U534" s="41">
        <v>6323</v>
      </c>
      <c r="V534" s="41">
        <v>118.36969999999999</v>
      </c>
      <c r="W534" s="41"/>
      <c r="X534" s="41"/>
    </row>
    <row r="535" spans="1:24" x14ac:dyDescent="0.35">
      <c r="A535" s="41" t="s">
        <v>617</v>
      </c>
      <c r="B535" s="41" t="s">
        <v>435</v>
      </c>
      <c r="C535" s="41" t="s">
        <v>12</v>
      </c>
      <c r="D535" s="41" t="s">
        <v>69</v>
      </c>
      <c r="E535" s="41" t="s">
        <v>69</v>
      </c>
      <c r="F535" s="41" t="s">
        <v>759</v>
      </c>
      <c r="G535" s="41">
        <v>4</v>
      </c>
      <c r="H535" s="41">
        <v>4164.8395230204296</v>
      </c>
      <c r="I535" s="41">
        <v>1019</v>
      </c>
      <c r="J535" s="41">
        <v>0</v>
      </c>
      <c r="K535" s="41">
        <v>18.851499999999998</v>
      </c>
      <c r="L535" s="41">
        <v>0</v>
      </c>
      <c r="M535" s="41">
        <v>2177</v>
      </c>
      <c r="N535" s="41">
        <v>18</v>
      </c>
      <c r="O535" s="41">
        <v>43.322300000000006</v>
      </c>
      <c r="P535" s="41">
        <v>0.35820000000000002</v>
      </c>
      <c r="Q535" s="41">
        <v>12354</v>
      </c>
      <c r="R535" s="41">
        <v>221.13659999999999</v>
      </c>
      <c r="S535" s="41">
        <v>2251</v>
      </c>
      <c r="T535" s="41">
        <v>49.521999999999998</v>
      </c>
      <c r="U535" s="41">
        <v>13373</v>
      </c>
      <c r="V535" s="41">
        <v>239.98809999999997</v>
      </c>
      <c r="W535" s="41">
        <v>4446</v>
      </c>
      <c r="X535" s="41">
        <v>93.202500000000001</v>
      </c>
    </row>
    <row r="536" spans="1:24" x14ac:dyDescent="0.35">
      <c r="A536" s="41" t="s">
        <v>617</v>
      </c>
      <c r="B536" s="41" t="s">
        <v>435</v>
      </c>
      <c r="C536" s="41" t="s">
        <v>12</v>
      </c>
      <c r="D536" s="41" t="s">
        <v>69</v>
      </c>
      <c r="E536" s="41" t="s">
        <v>69</v>
      </c>
      <c r="F536" s="41" t="s">
        <v>758</v>
      </c>
      <c r="G536" s="41">
        <v>3</v>
      </c>
      <c r="H536" s="41">
        <v>4164.8395230204296</v>
      </c>
      <c r="I536" s="41">
        <v>953</v>
      </c>
      <c r="J536" s="41">
        <v>0</v>
      </c>
      <c r="K536" s="41">
        <v>17.630499999999998</v>
      </c>
      <c r="L536" s="41">
        <v>0</v>
      </c>
      <c r="M536" s="41">
        <v>1045</v>
      </c>
      <c r="N536" s="41">
        <v>21</v>
      </c>
      <c r="O536" s="41">
        <v>20.795500000000001</v>
      </c>
      <c r="P536" s="41">
        <v>0.41790000000000005</v>
      </c>
      <c r="Q536" s="41">
        <v>3973</v>
      </c>
      <c r="R536" s="41">
        <v>71.116699999999994</v>
      </c>
      <c r="S536" s="41">
        <v>1825</v>
      </c>
      <c r="T536" s="41">
        <v>40.15</v>
      </c>
      <c r="U536" s="41">
        <v>4926</v>
      </c>
      <c r="V536" s="41">
        <v>88.747199999999992</v>
      </c>
      <c r="W536" s="41">
        <v>2891</v>
      </c>
      <c r="X536" s="41">
        <v>61.363399999999999</v>
      </c>
    </row>
    <row r="537" spans="1:24" x14ac:dyDescent="0.35">
      <c r="A537" s="41" t="s">
        <v>617</v>
      </c>
      <c r="B537" s="41" t="s">
        <v>435</v>
      </c>
      <c r="C537" s="41" t="s">
        <v>12</v>
      </c>
      <c r="D537" s="41" t="s">
        <v>69</v>
      </c>
      <c r="E537" s="41" t="s">
        <v>69</v>
      </c>
      <c r="F537" s="41" t="s">
        <v>767</v>
      </c>
      <c r="G537" s="41">
        <v>12</v>
      </c>
      <c r="H537" s="41">
        <v>4164.8395230204296</v>
      </c>
      <c r="I537" s="41">
        <v>1122</v>
      </c>
      <c r="J537" s="41">
        <v>4</v>
      </c>
      <c r="K537" s="41">
        <v>22.3278</v>
      </c>
      <c r="L537" s="41">
        <v>7.9600000000000004E-2</v>
      </c>
      <c r="M537" s="41"/>
      <c r="N537" s="41"/>
      <c r="O537" s="41"/>
      <c r="P537" s="41"/>
      <c r="Q537" s="41">
        <v>2686</v>
      </c>
      <c r="R537" s="41">
        <v>48.0794</v>
      </c>
      <c r="S537" s="41"/>
      <c r="T537" s="41"/>
      <c r="U537" s="41">
        <v>3812</v>
      </c>
      <c r="V537" s="41">
        <v>70.486800000000002</v>
      </c>
      <c r="W537" s="41"/>
      <c r="X537" s="41"/>
    </row>
    <row r="538" spans="1:24" x14ac:dyDescent="0.35">
      <c r="A538" s="41" t="s">
        <v>617</v>
      </c>
      <c r="B538" s="41" t="s">
        <v>435</v>
      </c>
      <c r="C538" s="41" t="s">
        <v>12</v>
      </c>
      <c r="D538" s="41" t="s">
        <v>69</v>
      </c>
      <c r="E538" s="41" t="s">
        <v>69</v>
      </c>
      <c r="F538" s="41" t="s">
        <v>757</v>
      </c>
      <c r="G538" s="41">
        <v>2</v>
      </c>
      <c r="H538" s="41">
        <v>4164.8395230204296</v>
      </c>
      <c r="I538" s="41">
        <v>792</v>
      </c>
      <c r="J538" s="41">
        <v>0</v>
      </c>
      <c r="K538" s="41">
        <v>14.651999999999999</v>
      </c>
      <c r="L538" s="41">
        <v>0</v>
      </c>
      <c r="M538" s="41">
        <v>1016</v>
      </c>
      <c r="N538" s="41">
        <v>19</v>
      </c>
      <c r="O538" s="41">
        <v>20.218400000000003</v>
      </c>
      <c r="P538" s="41">
        <v>0.37809999999999999</v>
      </c>
      <c r="Q538" s="41">
        <v>4293</v>
      </c>
      <c r="R538" s="41">
        <v>76.844700000000003</v>
      </c>
      <c r="S538" s="41">
        <v>2800</v>
      </c>
      <c r="T538" s="41">
        <v>61.6</v>
      </c>
      <c r="U538" s="41">
        <v>5085</v>
      </c>
      <c r="V538" s="41">
        <v>91.496700000000004</v>
      </c>
      <c r="W538" s="41">
        <v>3835</v>
      </c>
      <c r="X538" s="41">
        <v>82.1965</v>
      </c>
    </row>
    <row r="539" spans="1:24" x14ac:dyDescent="0.35">
      <c r="A539" s="41" t="s">
        <v>617</v>
      </c>
      <c r="B539" s="41" t="s">
        <v>435</v>
      </c>
      <c r="C539" s="41" t="s">
        <v>12</v>
      </c>
      <c r="D539" s="41" t="s">
        <v>69</v>
      </c>
      <c r="E539" s="41" t="s">
        <v>69</v>
      </c>
      <c r="F539" s="41" t="s">
        <v>763</v>
      </c>
      <c r="G539" s="41">
        <v>8</v>
      </c>
      <c r="H539" s="41">
        <v>4164.8395230204296</v>
      </c>
      <c r="I539" s="41">
        <v>1530</v>
      </c>
      <c r="J539" s="41">
        <v>3</v>
      </c>
      <c r="K539" s="41">
        <v>30.447000000000003</v>
      </c>
      <c r="L539" s="41">
        <v>5.9700000000000003E-2</v>
      </c>
      <c r="M539" s="41"/>
      <c r="N539" s="41"/>
      <c r="O539" s="41"/>
      <c r="P539" s="41"/>
      <c r="Q539" s="41">
        <v>3192</v>
      </c>
      <c r="R539" s="41">
        <v>57.136800000000001</v>
      </c>
      <c r="S539" s="41"/>
      <c r="T539" s="41"/>
      <c r="U539" s="41">
        <v>4725</v>
      </c>
      <c r="V539" s="41">
        <v>87.643500000000003</v>
      </c>
      <c r="W539" s="41"/>
      <c r="X539" s="41"/>
    </row>
    <row r="540" spans="1:24" x14ac:dyDescent="0.35">
      <c r="A540" s="41" t="s">
        <v>617</v>
      </c>
      <c r="B540" s="41" t="s">
        <v>435</v>
      </c>
      <c r="C540" s="41" t="s">
        <v>12</v>
      </c>
      <c r="D540" s="41" t="s">
        <v>69</v>
      </c>
      <c r="E540" s="41" t="s">
        <v>69</v>
      </c>
      <c r="F540" s="41" t="s">
        <v>762</v>
      </c>
      <c r="G540" s="41">
        <v>7</v>
      </c>
      <c r="H540" s="41">
        <v>4164.8395230204296</v>
      </c>
      <c r="I540" s="41">
        <v>1031</v>
      </c>
      <c r="J540" s="41">
        <v>3</v>
      </c>
      <c r="K540" s="41">
        <v>20.5169</v>
      </c>
      <c r="L540" s="41">
        <v>5.9700000000000003E-2</v>
      </c>
      <c r="M540" s="41">
        <v>0</v>
      </c>
      <c r="N540" s="41">
        <v>55</v>
      </c>
      <c r="O540" s="41">
        <v>0</v>
      </c>
      <c r="P540" s="41">
        <v>1.2375</v>
      </c>
      <c r="Q540" s="41">
        <v>6562</v>
      </c>
      <c r="R540" s="41">
        <v>117.4598</v>
      </c>
      <c r="S540" s="41">
        <v>3824</v>
      </c>
      <c r="T540" s="41">
        <v>84.128</v>
      </c>
      <c r="U540" s="41">
        <v>7596</v>
      </c>
      <c r="V540" s="41">
        <v>138.03640000000001</v>
      </c>
      <c r="W540" s="41">
        <v>3879</v>
      </c>
      <c r="X540" s="41">
        <v>85.365499999999997</v>
      </c>
    </row>
    <row r="541" spans="1:24" x14ac:dyDescent="0.35">
      <c r="A541" s="41" t="s">
        <v>617</v>
      </c>
      <c r="B541" s="41" t="s">
        <v>435</v>
      </c>
      <c r="C541" s="41" t="s">
        <v>12</v>
      </c>
      <c r="D541" s="41" t="s">
        <v>69</v>
      </c>
      <c r="E541" s="41" t="s">
        <v>69</v>
      </c>
      <c r="F541" s="41" t="s">
        <v>761</v>
      </c>
      <c r="G541" s="41">
        <v>6</v>
      </c>
      <c r="H541" s="41">
        <v>4164.8395230204296</v>
      </c>
      <c r="I541" s="41">
        <v>1162</v>
      </c>
      <c r="J541" s="41">
        <v>0</v>
      </c>
      <c r="K541" s="41">
        <v>23.123800000000003</v>
      </c>
      <c r="L541" s="41">
        <v>0</v>
      </c>
      <c r="M541" s="41">
        <v>1018</v>
      </c>
      <c r="N541" s="41">
        <v>72</v>
      </c>
      <c r="O541" s="41">
        <v>22.904999999999998</v>
      </c>
      <c r="P541" s="41">
        <v>1.6199999999999999</v>
      </c>
      <c r="Q541" s="41">
        <v>5579</v>
      </c>
      <c r="R541" s="41">
        <v>99.864099999999993</v>
      </c>
      <c r="S541" s="41">
        <v>5011</v>
      </c>
      <c r="T541" s="41">
        <v>110.242</v>
      </c>
      <c r="U541" s="41">
        <v>6741</v>
      </c>
      <c r="V541" s="41">
        <v>122.9879</v>
      </c>
      <c r="W541" s="41">
        <v>6101</v>
      </c>
      <c r="X541" s="41">
        <v>134.767</v>
      </c>
    </row>
    <row r="542" spans="1:24" x14ac:dyDescent="0.35">
      <c r="A542" s="41" t="s">
        <v>70</v>
      </c>
      <c r="B542" s="41" t="s">
        <v>534</v>
      </c>
      <c r="C542" s="41" t="s">
        <v>16</v>
      </c>
      <c r="D542" s="41" t="s">
        <v>71</v>
      </c>
      <c r="E542" s="41" t="s">
        <v>71</v>
      </c>
      <c r="F542" s="41" t="s">
        <v>756</v>
      </c>
      <c r="G542" s="41">
        <v>1</v>
      </c>
      <c r="H542" s="41">
        <v>6022.8710261634096</v>
      </c>
      <c r="I542" s="41">
        <v>15216</v>
      </c>
      <c r="J542" s="41">
        <v>0</v>
      </c>
      <c r="K542" s="41">
        <v>281.49599999999998</v>
      </c>
      <c r="L542" s="41">
        <v>0</v>
      </c>
      <c r="M542" s="41">
        <v>3380</v>
      </c>
      <c r="N542" s="41">
        <v>77</v>
      </c>
      <c r="O542" s="41">
        <v>67.262</v>
      </c>
      <c r="P542" s="41">
        <v>1.5323</v>
      </c>
      <c r="Q542" s="41">
        <v>3649</v>
      </c>
      <c r="R542" s="41">
        <v>65.317099999999996</v>
      </c>
      <c r="S542" s="41">
        <v>7162</v>
      </c>
      <c r="T542" s="41">
        <v>157.56399999999999</v>
      </c>
      <c r="U542" s="41">
        <v>18865</v>
      </c>
      <c r="V542" s="41">
        <v>346.81309999999996</v>
      </c>
      <c r="W542" s="41">
        <v>10619</v>
      </c>
      <c r="X542" s="41">
        <v>226.35829999999999</v>
      </c>
    </row>
    <row r="543" spans="1:24" x14ac:dyDescent="0.35">
      <c r="A543" s="41" t="s">
        <v>70</v>
      </c>
      <c r="B543" s="41" t="s">
        <v>534</v>
      </c>
      <c r="C543" s="41" t="s">
        <v>16</v>
      </c>
      <c r="D543" s="41" t="s">
        <v>71</v>
      </c>
      <c r="E543" s="41" t="s">
        <v>71</v>
      </c>
      <c r="F543" s="41" t="s">
        <v>760</v>
      </c>
      <c r="G543" s="41">
        <v>5</v>
      </c>
      <c r="H543" s="41">
        <v>6022.8710261634096</v>
      </c>
      <c r="I543" s="41">
        <v>3110</v>
      </c>
      <c r="J543" s="41">
        <v>12</v>
      </c>
      <c r="K543" s="41">
        <v>57.534999999999997</v>
      </c>
      <c r="L543" s="41">
        <v>0.22199999999999998</v>
      </c>
      <c r="M543" s="41">
        <v>3073</v>
      </c>
      <c r="N543" s="41">
        <v>1747</v>
      </c>
      <c r="O543" s="41">
        <v>61.152700000000003</v>
      </c>
      <c r="P543" s="41">
        <v>34.765300000000003</v>
      </c>
      <c r="Q543" s="41">
        <v>6798</v>
      </c>
      <c r="R543" s="41">
        <v>121.6842</v>
      </c>
      <c r="S543" s="41">
        <v>6148</v>
      </c>
      <c r="T543" s="41">
        <v>135.256</v>
      </c>
      <c r="U543" s="41">
        <v>9920</v>
      </c>
      <c r="V543" s="41">
        <v>179.44120000000001</v>
      </c>
      <c r="W543" s="41">
        <v>10968</v>
      </c>
      <c r="X543" s="41">
        <v>231.17400000000001</v>
      </c>
    </row>
    <row r="544" spans="1:24" x14ac:dyDescent="0.35">
      <c r="A544" s="41" t="s">
        <v>70</v>
      </c>
      <c r="B544" s="41" t="s">
        <v>534</v>
      </c>
      <c r="C544" s="41" t="s">
        <v>16</v>
      </c>
      <c r="D544" s="41" t="s">
        <v>71</v>
      </c>
      <c r="E544" s="41" t="s">
        <v>71</v>
      </c>
      <c r="F544" s="41" t="s">
        <v>764</v>
      </c>
      <c r="G544" s="41">
        <v>9</v>
      </c>
      <c r="H544" s="41">
        <v>6022.8710261634096</v>
      </c>
      <c r="I544" s="41">
        <v>3513</v>
      </c>
      <c r="J544" s="41">
        <v>34</v>
      </c>
      <c r="K544" s="41">
        <v>69.90870000000001</v>
      </c>
      <c r="L544" s="41">
        <v>0.67660000000000009</v>
      </c>
      <c r="M544" s="41"/>
      <c r="N544" s="41"/>
      <c r="O544" s="41"/>
      <c r="P544" s="41"/>
      <c r="Q544" s="41">
        <v>9086</v>
      </c>
      <c r="R544" s="41">
        <v>162.63939999999999</v>
      </c>
      <c r="S544" s="41"/>
      <c r="T544" s="41"/>
      <c r="U544" s="41">
        <v>12633</v>
      </c>
      <c r="V544" s="41">
        <v>233.22469999999998</v>
      </c>
      <c r="W544" s="41"/>
      <c r="X544" s="41"/>
    </row>
    <row r="545" spans="1:24" x14ac:dyDescent="0.35">
      <c r="A545" s="41" t="s">
        <v>70</v>
      </c>
      <c r="B545" s="41" t="s">
        <v>534</v>
      </c>
      <c r="C545" s="41" t="s">
        <v>16</v>
      </c>
      <c r="D545" s="41" t="s">
        <v>71</v>
      </c>
      <c r="E545" s="41" t="s">
        <v>71</v>
      </c>
      <c r="F545" s="41" t="s">
        <v>766</v>
      </c>
      <c r="G545" s="41">
        <v>11</v>
      </c>
      <c r="H545" s="41">
        <v>6022.8710261634096</v>
      </c>
      <c r="I545" s="41">
        <v>5396</v>
      </c>
      <c r="J545" s="41">
        <v>96</v>
      </c>
      <c r="K545" s="41">
        <v>107.38040000000001</v>
      </c>
      <c r="L545" s="41">
        <v>1.9104000000000001</v>
      </c>
      <c r="M545" s="41"/>
      <c r="N545" s="41"/>
      <c r="O545" s="41"/>
      <c r="P545" s="41"/>
      <c r="Q545" s="41">
        <v>8086</v>
      </c>
      <c r="R545" s="41">
        <v>144.73939999999999</v>
      </c>
      <c r="S545" s="41"/>
      <c r="T545" s="41"/>
      <c r="U545" s="41">
        <v>13578</v>
      </c>
      <c r="V545" s="41">
        <v>254.03019999999998</v>
      </c>
      <c r="W545" s="41"/>
      <c r="X545" s="41"/>
    </row>
    <row r="546" spans="1:24" x14ac:dyDescent="0.35">
      <c r="A546" s="41" t="s">
        <v>70</v>
      </c>
      <c r="B546" s="41" t="s">
        <v>534</v>
      </c>
      <c r="C546" s="41" t="s">
        <v>16</v>
      </c>
      <c r="D546" s="41" t="s">
        <v>71</v>
      </c>
      <c r="E546" s="41" t="s">
        <v>71</v>
      </c>
      <c r="F546" s="41" t="s">
        <v>765</v>
      </c>
      <c r="G546" s="41">
        <v>10</v>
      </c>
      <c r="H546" s="41">
        <v>6022.8710261634096</v>
      </c>
      <c r="I546" s="41">
        <v>3426</v>
      </c>
      <c r="J546" s="41">
        <v>79</v>
      </c>
      <c r="K546" s="41">
        <v>68.177400000000006</v>
      </c>
      <c r="L546" s="41">
        <v>1.5721000000000001</v>
      </c>
      <c r="M546" s="41"/>
      <c r="N546" s="41"/>
      <c r="O546" s="41"/>
      <c r="P546" s="41"/>
      <c r="Q546" s="41">
        <v>7947</v>
      </c>
      <c r="R546" s="41">
        <v>142.25129999999999</v>
      </c>
      <c r="S546" s="41"/>
      <c r="T546" s="41"/>
      <c r="U546" s="41">
        <v>11452</v>
      </c>
      <c r="V546" s="41">
        <v>212.0008</v>
      </c>
      <c r="W546" s="41"/>
      <c r="X546" s="41"/>
    </row>
    <row r="547" spans="1:24" x14ac:dyDescent="0.35">
      <c r="A547" s="41" t="s">
        <v>70</v>
      </c>
      <c r="B547" s="41" t="s">
        <v>534</v>
      </c>
      <c r="C547" s="41" t="s">
        <v>16</v>
      </c>
      <c r="D547" s="41" t="s">
        <v>71</v>
      </c>
      <c r="E547" s="41" t="s">
        <v>71</v>
      </c>
      <c r="F547" s="41" t="s">
        <v>759</v>
      </c>
      <c r="G547" s="41">
        <v>4</v>
      </c>
      <c r="H547" s="41">
        <v>6022.8710261634096</v>
      </c>
      <c r="I547" s="41">
        <v>2641</v>
      </c>
      <c r="J547" s="41">
        <v>0</v>
      </c>
      <c r="K547" s="41">
        <v>48.858499999999999</v>
      </c>
      <c r="L547" s="41">
        <v>0</v>
      </c>
      <c r="M547" s="41">
        <v>4202</v>
      </c>
      <c r="N547" s="41">
        <v>992</v>
      </c>
      <c r="O547" s="41">
        <v>83.619799999999998</v>
      </c>
      <c r="P547" s="41">
        <v>19.7408</v>
      </c>
      <c r="Q547" s="41">
        <v>6417</v>
      </c>
      <c r="R547" s="41">
        <v>114.8643</v>
      </c>
      <c r="S547" s="41">
        <v>8206</v>
      </c>
      <c r="T547" s="41">
        <v>180.53200000000001</v>
      </c>
      <c r="U547" s="41">
        <v>9058</v>
      </c>
      <c r="V547" s="41">
        <v>163.72280000000001</v>
      </c>
      <c r="W547" s="41">
        <v>13400</v>
      </c>
      <c r="X547" s="41">
        <v>283.89260000000002</v>
      </c>
    </row>
    <row r="548" spans="1:24" x14ac:dyDescent="0.35">
      <c r="A548" s="41" t="s">
        <v>70</v>
      </c>
      <c r="B548" s="41" t="s">
        <v>534</v>
      </c>
      <c r="C548" s="41" t="s">
        <v>16</v>
      </c>
      <c r="D548" s="41" t="s">
        <v>71</v>
      </c>
      <c r="E548" s="41" t="s">
        <v>71</v>
      </c>
      <c r="F548" s="41" t="s">
        <v>758</v>
      </c>
      <c r="G548" s="41">
        <v>3</v>
      </c>
      <c r="H548" s="41">
        <v>6022.8710261634096</v>
      </c>
      <c r="I548" s="41">
        <v>2776</v>
      </c>
      <c r="J548" s="41">
        <v>0</v>
      </c>
      <c r="K548" s="41">
        <v>51.355999999999995</v>
      </c>
      <c r="L548" s="41">
        <v>0</v>
      </c>
      <c r="M548" s="41">
        <v>3794</v>
      </c>
      <c r="N548" s="41">
        <v>49</v>
      </c>
      <c r="O548" s="41">
        <v>75.500600000000006</v>
      </c>
      <c r="P548" s="41">
        <v>0.97510000000000008</v>
      </c>
      <c r="Q548" s="41">
        <v>6038</v>
      </c>
      <c r="R548" s="41">
        <v>108.0802</v>
      </c>
      <c r="S548" s="41">
        <v>7731</v>
      </c>
      <c r="T548" s="41">
        <v>170.08199999999999</v>
      </c>
      <c r="U548" s="41">
        <v>8814</v>
      </c>
      <c r="V548" s="41">
        <v>159.43619999999999</v>
      </c>
      <c r="W548" s="41">
        <v>11574</v>
      </c>
      <c r="X548" s="41">
        <v>246.55770000000001</v>
      </c>
    </row>
    <row r="549" spans="1:24" x14ac:dyDescent="0.35">
      <c r="A549" s="41" t="s">
        <v>70</v>
      </c>
      <c r="B549" s="41" t="s">
        <v>534</v>
      </c>
      <c r="C549" s="41" t="s">
        <v>16</v>
      </c>
      <c r="D549" s="41" t="s">
        <v>71</v>
      </c>
      <c r="E549" s="41" t="s">
        <v>71</v>
      </c>
      <c r="F549" s="41" t="s">
        <v>767</v>
      </c>
      <c r="G549" s="41">
        <v>12</v>
      </c>
      <c r="H549" s="41">
        <v>6022.8710261634096</v>
      </c>
      <c r="I549" s="41">
        <v>2099</v>
      </c>
      <c r="J549" s="41">
        <v>43</v>
      </c>
      <c r="K549" s="41">
        <v>41.770099999999999</v>
      </c>
      <c r="L549" s="41">
        <v>0.85570000000000002</v>
      </c>
      <c r="M549" s="41"/>
      <c r="N549" s="41"/>
      <c r="O549" s="41"/>
      <c r="P549" s="41"/>
      <c r="Q549" s="41">
        <v>9782</v>
      </c>
      <c r="R549" s="41">
        <v>175.09780000000001</v>
      </c>
      <c r="S549" s="41"/>
      <c r="T549" s="41"/>
      <c r="U549" s="41">
        <v>11924</v>
      </c>
      <c r="V549" s="41">
        <v>217.7236</v>
      </c>
      <c r="W549" s="41"/>
      <c r="X549" s="41"/>
    </row>
    <row r="550" spans="1:24" x14ac:dyDescent="0.35">
      <c r="A550" s="41" t="s">
        <v>70</v>
      </c>
      <c r="B550" s="41" t="s">
        <v>534</v>
      </c>
      <c r="C550" s="41" t="s">
        <v>16</v>
      </c>
      <c r="D550" s="41" t="s">
        <v>71</v>
      </c>
      <c r="E550" s="41" t="s">
        <v>71</v>
      </c>
      <c r="F550" s="41" t="s">
        <v>757</v>
      </c>
      <c r="G550" s="41">
        <v>2</v>
      </c>
      <c r="H550" s="41">
        <v>6022.8710261634096</v>
      </c>
      <c r="I550" s="41">
        <v>18237</v>
      </c>
      <c r="J550" s="41">
        <v>0</v>
      </c>
      <c r="K550" s="41">
        <v>337.3845</v>
      </c>
      <c r="L550" s="41">
        <v>0</v>
      </c>
      <c r="M550" s="41">
        <v>14899</v>
      </c>
      <c r="N550" s="41">
        <v>33</v>
      </c>
      <c r="O550" s="41">
        <v>296.49010000000004</v>
      </c>
      <c r="P550" s="41">
        <v>0.65670000000000006</v>
      </c>
      <c r="Q550" s="41">
        <v>9128</v>
      </c>
      <c r="R550" s="41">
        <v>163.3912</v>
      </c>
      <c r="S550" s="41">
        <v>7872</v>
      </c>
      <c r="T550" s="41">
        <v>173.184</v>
      </c>
      <c r="U550" s="41">
        <v>27365</v>
      </c>
      <c r="V550" s="41">
        <v>500.77570000000003</v>
      </c>
      <c r="W550" s="41">
        <v>22804</v>
      </c>
      <c r="X550" s="41">
        <v>470.33080000000007</v>
      </c>
    </row>
    <row r="551" spans="1:24" x14ac:dyDescent="0.35">
      <c r="A551" s="41" t="s">
        <v>70</v>
      </c>
      <c r="B551" s="41" t="s">
        <v>534</v>
      </c>
      <c r="C551" s="41" t="s">
        <v>16</v>
      </c>
      <c r="D551" s="41" t="s">
        <v>71</v>
      </c>
      <c r="E551" s="41" t="s">
        <v>71</v>
      </c>
      <c r="F551" s="41" t="s">
        <v>763</v>
      </c>
      <c r="G551" s="41">
        <v>8</v>
      </c>
      <c r="H551" s="41">
        <v>6022.8710261634096</v>
      </c>
      <c r="I551" s="41">
        <v>4064</v>
      </c>
      <c r="J551" s="41">
        <v>34</v>
      </c>
      <c r="K551" s="41">
        <v>80.87360000000001</v>
      </c>
      <c r="L551" s="41">
        <v>0.67660000000000009</v>
      </c>
      <c r="M551" s="41"/>
      <c r="N551" s="41"/>
      <c r="O551" s="41"/>
      <c r="P551" s="41"/>
      <c r="Q551" s="41">
        <v>8559</v>
      </c>
      <c r="R551" s="41">
        <v>153.20609999999999</v>
      </c>
      <c r="S551" s="41"/>
      <c r="T551" s="41"/>
      <c r="U551" s="41">
        <v>12657</v>
      </c>
      <c r="V551" s="41">
        <v>234.75630000000001</v>
      </c>
      <c r="W551" s="41"/>
      <c r="X551" s="41"/>
    </row>
    <row r="552" spans="1:24" x14ac:dyDescent="0.35">
      <c r="A552" s="41" t="s">
        <v>70</v>
      </c>
      <c r="B552" s="41" t="s">
        <v>534</v>
      </c>
      <c r="C552" s="41" t="s">
        <v>16</v>
      </c>
      <c r="D552" s="41" t="s">
        <v>71</v>
      </c>
      <c r="E552" s="41" t="s">
        <v>71</v>
      </c>
      <c r="F552" s="41" t="s">
        <v>762</v>
      </c>
      <c r="G552" s="41">
        <v>7</v>
      </c>
      <c r="H552" s="41">
        <v>6022.8710261634096</v>
      </c>
      <c r="I552" s="41">
        <v>3102</v>
      </c>
      <c r="J552" s="41">
        <v>23</v>
      </c>
      <c r="K552" s="41">
        <v>61.729800000000004</v>
      </c>
      <c r="L552" s="41">
        <v>0.4577</v>
      </c>
      <c r="M552" s="41">
        <v>0</v>
      </c>
      <c r="N552" s="41">
        <v>4661</v>
      </c>
      <c r="O552" s="41">
        <v>0</v>
      </c>
      <c r="P552" s="41">
        <v>104.8725</v>
      </c>
      <c r="Q552" s="41">
        <v>10478</v>
      </c>
      <c r="R552" s="41">
        <v>187.55619999999999</v>
      </c>
      <c r="S552" s="41">
        <v>9488</v>
      </c>
      <c r="T552" s="41">
        <v>208.73599999999999</v>
      </c>
      <c r="U552" s="41">
        <v>13603</v>
      </c>
      <c r="V552" s="41">
        <v>249.74369999999999</v>
      </c>
      <c r="W552" s="41">
        <v>14149</v>
      </c>
      <c r="X552" s="41">
        <v>313.60849999999999</v>
      </c>
    </row>
    <row r="553" spans="1:24" x14ac:dyDescent="0.35">
      <c r="A553" s="41" t="s">
        <v>70</v>
      </c>
      <c r="B553" s="41" t="s">
        <v>534</v>
      </c>
      <c r="C553" s="41" t="s">
        <v>16</v>
      </c>
      <c r="D553" s="41" t="s">
        <v>71</v>
      </c>
      <c r="E553" s="41" t="s">
        <v>71</v>
      </c>
      <c r="F553" s="41" t="s">
        <v>761</v>
      </c>
      <c r="G553" s="41">
        <v>6</v>
      </c>
      <c r="H553" s="41">
        <v>6022.8710261634096</v>
      </c>
      <c r="I553" s="41">
        <v>2468</v>
      </c>
      <c r="J553" s="41">
        <v>3</v>
      </c>
      <c r="K553" s="41">
        <v>49.113199999999999</v>
      </c>
      <c r="L553" s="41">
        <v>5.9700000000000003E-2</v>
      </c>
      <c r="M553" s="41">
        <v>3659</v>
      </c>
      <c r="N553" s="41">
        <v>958</v>
      </c>
      <c r="O553" s="41">
        <v>82.327500000000001</v>
      </c>
      <c r="P553" s="41">
        <v>21.555</v>
      </c>
      <c r="Q553" s="41">
        <v>7981</v>
      </c>
      <c r="R553" s="41">
        <v>142.85990000000001</v>
      </c>
      <c r="S553" s="41">
        <v>10705</v>
      </c>
      <c r="T553" s="41">
        <v>235.51</v>
      </c>
      <c r="U553" s="41">
        <v>10452</v>
      </c>
      <c r="V553" s="41">
        <v>192.03280000000001</v>
      </c>
      <c r="W553" s="41">
        <v>15322</v>
      </c>
      <c r="X553" s="41">
        <v>339.39249999999998</v>
      </c>
    </row>
    <row r="554" spans="1:24" x14ac:dyDescent="0.35">
      <c r="A554" s="41" t="s">
        <v>822</v>
      </c>
      <c r="B554" s="41" t="s">
        <v>534</v>
      </c>
      <c r="C554" s="41" t="s">
        <v>16</v>
      </c>
      <c r="D554" s="41" t="s">
        <v>137</v>
      </c>
      <c r="E554" s="41" t="s">
        <v>137</v>
      </c>
      <c r="F554" s="41" t="s">
        <v>756</v>
      </c>
      <c r="G554" s="41">
        <v>1</v>
      </c>
      <c r="H554" s="41">
        <v>8234.5590324439399</v>
      </c>
      <c r="I554" s="41">
        <v>11793</v>
      </c>
      <c r="J554" s="41">
        <v>0</v>
      </c>
      <c r="K554" s="41">
        <v>218.17049999999998</v>
      </c>
      <c r="L554" s="41">
        <v>0</v>
      </c>
      <c r="M554" s="41">
        <v>104979</v>
      </c>
      <c r="N554" s="41">
        <v>776</v>
      </c>
      <c r="O554" s="41">
        <v>2089.0821000000001</v>
      </c>
      <c r="P554" s="41">
        <v>15.442400000000001</v>
      </c>
      <c r="Q554" s="41">
        <v>4768</v>
      </c>
      <c r="R554" s="41">
        <v>85.347200000000001</v>
      </c>
      <c r="S554" s="41">
        <v>7251</v>
      </c>
      <c r="T554" s="41">
        <v>159.52199999999999</v>
      </c>
      <c r="U554" s="41">
        <v>16561</v>
      </c>
      <c r="V554" s="41">
        <v>303.51769999999999</v>
      </c>
      <c r="W554" s="41">
        <v>113006</v>
      </c>
      <c r="X554" s="41">
        <v>2264.0464999999999</v>
      </c>
    </row>
    <row r="555" spans="1:24" x14ac:dyDescent="0.35">
      <c r="A555" s="41" t="s">
        <v>822</v>
      </c>
      <c r="B555" s="41" t="s">
        <v>534</v>
      </c>
      <c r="C555" s="41" t="s">
        <v>16</v>
      </c>
      <c r="D555" s="41" t="s">
        <v>137</v>
      </c>
      <c r="E555" s="41" t="s">
        <v>137</v>
      </c>
      <c r="F555" s="41" t="s">
        <v>760</v>
      </c>
      <c r="G555" s="41">
        <v>5</v>
      </c>
      <c r="H555" s="41">
        <v>8234.5590324439399</v>
      </c>
      <c r="I555" s="41">
        <v>3682</v>
      </c>
      <c r="J555" s="41">
        <v>0</v>
      </c>
      <c r="K555" s="41">
        <v>68.11699999999999</v>
      </c>
      <c r="L555" s="41">
        <v>0</v>
      </c>
      <c r="M555" s="41">
        <v>7323</v>
      </c>
      <c r="N555" s="41">
        <v>772</v>
      </c>
      <c r="O555" s="41">
        <v>145.7277</v>
      </c>
      <c r="P555" s="41">
        <v>15.3628</v>
      </c>
      <c r="Q555" s="41">
        <v>6459</v>
      </c>
      <c r="R555" s="41">
        <v>115.6161</v>
      </c>
      <c r="S555" s="41">
        <v>18212</v>
      </c>
      <c r="T555" s="41">
        <v>400.66399999999999</v>
      </c>
      <c r="U555" s="41">
        <v>10141</v>
      </c>
      <c r="V555" s="41">
        <v>183.73309999999998</v>
      </c>
      <c r="W555" s="41">
        <v>26307</v>
      </c>
      <c r="X555" s="41">
        <v>561.75450000000001</v>
      </c>
    </row>
    <row r="556" spans="1:24" x14ac:dyDescent="0.35">
      <c r="A556" s="41" t="s">
        <v>822</v>
      </c>
      <c r="B556" s="41" t="s">
        <v>534</v>
      </c>
      <c r="C556" s="41" t="s">
        <v>16</v>
      </c>
      <c r="D556" s="41" t="s">
        <v>137</v>
      </c>
      <c r="E556" s="41" t="s">
        <v>137</v>
      </c>
      <c r="F556" s="41" t="s">
        <v>764</v>
      </c>
      <c r="G556" s="41">
        <v>9</v>
      </c>
      <c r="H556" s="41">
        <v>8234.5590324439399</v>
      </c>
      <c r="I556" s="41">
        <v>4346</v>
      </c>
      <c r="J556" s="41">
        <v>0</v>
      </c>
      <c r="K556" s="41">
        <v>86.485399999999998</v>
      </c>
      <c r="L556" s="41">
        <v>0</v>
      </c>
      <c r="M556" s="41"/>
      <c r="N556" s="41"/>
      <c r="O556" s="41"/>
      <c r="P556" s="41"/>
      <c r="Q556" s="41">
        <v>7715</v>
      </c>
      <c r="R556" s="41">
        <v>138.0985</v>
      </c>
      <c r="S556" s="41"/>
      <c r="T556" s="41"/>
      <c r="U556" s="41">
        <v>12061</v>
      </c>
      <c r="V556" s="41">
        <v>224.5839</v>
      </c>
      <c r="W556" s="41"/>
      <c r="X556" s="41"/>
    </row>
    <row r="557" spans="1:24" x14ac:dyDescent="0.35">
      <c r="A557" s="41" t="s">
        <v>822</v>
      </c>
      <c r="B557" s="41" t="s">
        <v>534</v>
      </c>
      <c r="C557" s="41" t="s">
        <v>16</v>
      </c>
      <c r="D557" s="41" t="s">
        <v>137</v>
      </c>
      <c r="E557" s="41" t="s">
        <v>137</v>
      </c>
      <c r="F557" s="41" t="s">
        <v>766</v>
      </c>
      <c r="G557" s="41">
        <v>11</v>
      </c>
      <c r="H557" s="41">
        <v>8234.5590324439399</v>
      </c>
      <c r="I557" s="41">
        <v>20234</v>
      </c>
      <c r="J557" s="41">
        <v>474</v>
      </c>
      <c r="K557" s="41">
        <v>402.65660000000003</v>
      </c>
      <c r="L557" s="41">
        <v>9.4326000000000008</v>
      </c>
      <c r="M557" s="41"/>
      <c r="N557" s="41"/>
      <c r="O557" s="41"/>
      <c r="P557" s="41"/>
      <c r="Q557" s="41">
        <v>20001</v>
      </c>
      <c r="R557" s="41">
        <v>358.0179</v>
      </c>
      <c r="S557" s="41"/>
      <c r="T557" s="41"/>
      <c r="U557" s="41">
        <v>40709</v>
      </c>
      <c r="V557" s="41">
        <v>770.10709999999995</v>
      </c>
      <c r="W557" s="41"/>
      <c r="X557" s="41"/>
    </row>
    <row r="558" spans="1:24" x14ac:dyDescent="0.35">
      <c r="A558" s="41" t="s">
        <v>822</v>
      </c>
      <c r="B558" s="41" t="s">
        <v>534</v>
      </c>
      <c r="C558" s="41" t="s">
        <v>16</v>
      </c>
      <c r="D558" s="41" t="s">
        <v>137</v>
      </c>
      <c r="E558" s="41" t="s">
        <v>137</v>
      </c>
      <c r="F558" s="41" t="s">
        <v>765</v>
      </c>
      <c r="G558" s="41">
        <v>10</v>
      </c>
      <c r="H558" s="41">
        <v>8234.5590324439399</v>
      </c>
      <c r="I558" s="41">
        <v>4897</v>
      </c>
      <c r="J558" s="41">
        <v>353</v>
      </c>
      <c r="K558" s="41">
        <v>97.450299999999999</v>
      </c>
      <c r="L558" s="41">
        <v>7.0247000000000002</v>
      </c>
      <c r="M558" s="41"/>
      <c r="N558" s="41"/>
      <c r="O558" s="41"/>
      <c r="P558" s="41"/>
      <c r="Q558" s="41">
        <v>6320</v>
      </c>
      <c r="R558" s="41">
        <v>113.128</v>
      </c>
      <c r="S558" s="41"/>
      <c r="T558" s="41"/>
      <c r="U558" s="41">
        <v>11570</v>
      </c>
      <c r="V558" s="41">
        <v>217.60300000000001</v>
      </c>
      <c r="W558" s="41"/>
      <c r="X558" s="41"/>
    </row>
    <row r="559" spans="1:24" x14ac:dyDescent="0.35">
      <c r="A559" s="41" t="s">
        <v>822</v>
      </c>
      <c r="B559" s="41" t="s">
        <v>534</v>
      </c>
      <c r="C559" s="41" t="s">
        <v>16</v>
      </c>
      <c r="D559" s="41" t="s">
        <v>137</v>
      </c>
      <c r="E559" s="41" t="s">
        <v>137</v>
      </c>
      <c r="F559" s="41" t="s">
        <v>759</v>
      </c>
      <c r="G559" s="41">
        <v>4</v>
      </c>
      <c r="H559" s="41">
        <v>8234.5590324439399</v>
      </c>
      <c r="I559" s="41">
        <v>4149</v>
      </c>
      <c r="J559" s="41">
        <v>10</v>
      </c>
      <c r="K559" s="41">
        <v>76.756500000000003</v>
      </c>
      <c r="L559" s="41">
        <v>0.185</v>
      </c>
      <c r="M559" s="41">
        <v>12597</v>
      </c>
      <c r="N559" s="41">
        <v>1194</v>
      </c>
      <c r="O559" s="41">
        <v>250.68030000000002</v>
      </c>
      <c r="P559" s="41">
        <v>23.7606</v>
      </c>
      <c r="Q559" s="41">
        <v>10568</v>
      </c>
      <c r="R559" s="41">
        <v>189.16720000000001</v>
      </c>
      <c r="S559" s="41">
        <v>75119</v>
      </c>
      <c r="T559" s="41">
        <v>1652.6179999999999</v>
      </c>
      <c r="U559" s="41">
        <v>14727</v>
      </c>
      <c r="V559" s="41">
        <v>266.1087</v>
      </c>
      <c r="W559" s="41">
        <v>88910</v>
      </c>
      <c r="X559" s="41">
        <v>1927.0589</v>
      </c>
    </row>
    <row r="560" spans="1:24" x14ac:dyDescent="0.35">
      <c r="A560" s="41" t="s">
        <v>822</v>
      </c>
      <c r="B560" s="41" t="s">
        <v>534</v>
      </c>
      <c r="C560" s="41" t="s">
        <v>16</v>
      </c>
      <c r="D560" s="41" t="s">
        <v>137</v>
      </c>
      <c r="E560" s="41" t="s">
        <v>137</v>
      </c>
      <c r="F560" s="41" t="s">
        <v>758</v>
      </c>
      <c r="G560" s="41">
        <v>3</v>
      </c>
      <c r="H560" s="41">
        <v>8234.5590324439399</v>
      </c>
      <c r="I560" s="41">
        <v>4245</v>
      </c>
      <c r="J560" s="41">
        <v>0</v>
      </c>
      <c r="K560" s="41">
        <v>78.532499999999999</v>
      </c>
      <c r="L560" s="41">
        <v>0</v>
      </c>
      <c r="M560" s="41">
        <v>8220</v>
      </c>
      <c r="N560" s="41">
        <v>1000</v>
      </c>
      <c r="O560" s="41">
        <v>163.578</v>
      </c>
      <c r="P560" s="41">
        <v>19.900000000000002</v>
      </c>
      <c r="Q560" s="41">
        <v>8467</v>
      </c>
      <c r="R560" s="41">
        <v>151.55930000000001</v>
      </c>
      <c r="S560" s="41">
        <v>28112</v>
      </c>
      <c r="T560" s="41">
        <v>618.46400000000006</v>
      </c>
      <c r="U560" s="41">
        <v>12712</v>
      </c>
      <c r="V560" s="41">
        <v>230.09180000000001</v>
      </c>
      <c r="W560" s="41">
        <v>37332</v>
      </c>
      <c r="X560" s="41">
        <v>801.94200000000001</v>
      </c>
    </row>
    <row r="561" spans="1:24" x14ac:dyDescent="0.35">
      <c r="A561" s="41" t="s">
        <v>822</v>
      </c>
      <c r="B561" s="41" t="s">
        <v>534</v>
      </c>
      <c r="C561" s="41" t="s">
        <v>16</v>
      </c>
      <c r="D561" s="41" t="s">
        <v>137</v>
      </c>
      <c r="E561" s="41" t="s">
        <v>137</v>
      </c>
      <c r="F561" s="41" t="s">
        <v>767</v>
      </c>
      <c r="G561" s="41">
        <v>12</v>
      </c>
      <c r="H561" s="41">
        <v>8234.5590324439399</v>
      </c>
      <c r="I561" s="41">
        <v>18542</v>
      </c>
      <c r="J561" s="41">
        <v>244</v>
      </c>
      <c r="K561" s="41">
        <v>368.98580000000004</v>
      </c>
      <c r="L561" s="41">
        <v>4.8555999999999999</v>
      </c>
      <c r="M561" s="41"/>
      <c r="N561" s="41"/>
      <c r="O561" s="41"/>
      <c r="P561" s="41"/>
      <c r="Q561" s="41">
        <v>7198</v>
      </c>
      <c r="R561" s="41">
        <v>128.8442</v>
      </c>
      <c r="S561" s="41"/>
      <c r="T561" s="41"/>
      <c r="U561" s="41">
        <v>25984</v>
      </c>
      <c r="V561" s="41">
        <v>502.68560000000002</v>
      </c>
      <c r="W561" s="41"/>
      <c r="X561" s="41"/>
    </row>
    <row r="562" spans="1:24" x14ac:dyDescent="0.35">
      <c r="A562" s="41" t="s">
        <v>822</v>
      </c>
      <c r="B562" s="41" t="s">
        <v>534</v>
      </c>
      <c r="C562" s="41" t="s">
        <v>16</v>
      </c>
      <c r="D562" s="41" t="s">
        <v>137</v>
      </c>
      <c r="E562" s="41" t="s">
        <v>137</v>
      </c>
      <c r="F562" s="41" t="s">
        <v>757</v>
      </c>
      <c r="G562" s="41">
        <v>2</v>
      </c>
      <c r="H562" s="41">
        <v>8234.5590324439399</v>
      </c>
      <c r="I562" s="41">
        <v>32749</v>
      </c>
      <c r="J562" s="41">
        <v>0</v>
      </c>
      <c r="K562" s="41">
        <v>605.85649999999998</v>
      </c>
      <c r="L562" s="41">
        <v>0</v>
      </c>
      <c r="M562" s="41">
        <v>88942</v>
      </c>
      <c r="N562" s="41">
        <v>3099</v>
      </c>
      <c r="O562" s="41">
        <v>1769.9458000000002</v>
      </c>
      <c r="P562" s="41">
        <v>61.670100000000005</v>
      </c>
      <c r="Q562" s="41">
        <v>12998</v>
      </c>
      <c r="R562" s="41">
        <v>232.66419999999999</v>
      </c>
      <c r="S562" s="41">
        <v>12085</v>
      </c>
      <c r="T562" s="41">
        <v>265.87</v>
      </c>
      <c r="U562" s="41">
        <v>45747</v>
      </c>
      <c r="V562" s="41">
        <v>838.52070000000003</v>
      </c>
      <c r="W562" s="41">
        <v>104126</v>
      </c>
      <c r="X562" s="41">
        <v>2097.4859000000001</v>
      </c>
    </row>
    <row r="563" spans="1:24" x14ac:dyDescent="0.35">
      <c r="A563" s="41" t="s">
        <v>822</v>
      </c>
      <c r="B563" s="41" t="s">
        <v>534</v>
      </c>
      <c r="C563" s="41" t="s">
        <v>16</v>
      </c>
      <c r="D563" s="41" t="s">
        <v>137</v>
      </c>
      <c r="E563" s="41" t="s">
        <v>137</v>
      </c>
      <c r="F563" s="41" t="s">
        <v>763</v>
      </c>
      <c r="G563" s="41">
        <v>8</v>
      </c>
      <c r="H563" s="41">
        <v>8234.5590324439399</v>
      </c>
      <c r="I563" s="41">
        <v>4586</v>
      </c>
      <c r="J563" s="41">
        <v>0</v>
      </c>
      <c r="K563" s="41">
        <v>91.261400000000009</v>
      </c>
      <c r="L563" s="41">
        <v>0</v>
      </c>
      <c r="M563" s="41"/>
      <c r="N563" s="41"/>
      <c r="O563" s="41"/>
      <c r="P563" s="41"/>
      <c r="Q563" s="41">
        <v>8908</v>
      </c>
      <c r="R563" s="41">
        <v>159.45320000000001</v>
      </c>
      <c r="S563" s="41"/>
      <c r="T563" s="41"/>
      <c r="U563" s="41">
        <v>13494</v>
      </c>
      <c r="V563" s="41">
        <v>250.71460000000002</v>
      </c>
      <c r="W563" s="41"/>
      <c r="X563" s="41"/>
    </row>
    <row r="564" spans="1:24" x14ac:dyDescent="0.35">
      <c r="A564" s="41" t="s">
        <v>822</v>
      </c>
      <c r="B564" s="41" t="s">
        <v>534</v>
      </c>
      <c r="C564" s="41" t="s">
        <v>16</v>
      </c>
      <c r="D564" s="41" t="s">
        <v>137</v>
      </c>
      <c r="E564" s="41" t="s">
        <v>137</v>
      </c>
      <c r="F564" s="41" t="s">
        <v>762</v>
      </c>
      <c r="G564" s="41">
        <v>7</v>
      </c>
      <c r="H564" s="41">
        <v>8234.5590324439399</v>
      </c>
      <c r="I564" s="41">
        <v>3619</v>
      </c>
      <c r="J564" s="41">
        <v>0</v>
      </c>
      <c r="K564" s="41">
        <v>72.018100000000004</v>
      </c>
      <c r="L564" s="41">
        <v>0</v>
      </c>
      <c r="M564" s="41">
        <v>0</v>
      </c>
      <c r="N564" s="41">
        <v>1184</v>
      </c>
      <c r="O564" s="41">
        <v>0</v>
      </c>
      <c r="P564" s="41">
        <v>26.64</v>
      </c>
      <c r="Q564" s="41">
        <v>21304</v>
      </c>
      <c r="R564" s="41">
        <v>381.34160000000003</v>
      </c>
      <c r="S564" s="41">
        <v>61131</v>
      </c>
      <c r="T564" s="41">
        <v>1344.8820000000001</v>
      </c>
      <c r="U564" s="41">
        <v>24923</v>
      </c>
      <c r="V564" s="41">
        <v>453.35970000000003</v>
      </c>
      <c r="W564" s="41">
        <v>62315</v>
      </c>
      <c r="X564" s="41">
        <v>1371.5220000000002</v>
      </c>
    </row>
    <row r="565" spans="1:24" x14ac:dyDescent="0.35">
      <c r="A565" s="41" t="s">
        <v>822</v>
      </c>
      <c r="B565" s="41" t="s">
        <v>534</v>
      </c>
      <c r="C565" s="41" t="s">
        <v>16</v>
      </c>
      <c r="D565" s="41" t="s">
        <v>137</v>
      </c>
      <c r="E565" s="41" t="s">
        <v>137</v>
      </c>
      <c r="F565" s="41" t="s">
        <v>761</v>
      </c>
      <c r="G565" s="41">
        <v>6</v>
      </c>
      <c r="H565" s="41">
        <v>8234.5590324439399</v>
      </c>
      <c r="I565" s="41">
        <v>3828</v>
      </c>
      <c r="J565" s="41">
        <v>0</v>
      </c>
      <c r="K565" s="41">
        <v>76.177199999999999</v>
      </c>
      <c r="L565" s="41">
        <v>0</v>
      </c>
      <c r="M565" s="41">
        <v>11341</v>
      </c>
      <c r="N565" s="41">
        <v>663</v>
      </c>
      <c r="O565" s="41">
        <v>255.17249999999999</v>
      </c>
      <c r="P565" s="41">
        <v>14.917499999999999</v>
      </c>
      <c r="Q565" s="41">
        <v>19764</v>
      </c>
      <c r="R565" s="41">
        <v>353.7756</v>
      </c>
      <c r="S565" s="41">
        <v>37464</v>
      </c>
      <c r="T565" s="41">
        <v>824.20799999999997</v>
      </c>
      <c r="U565" s="41">
        <v>23592</v>
      </c>
      <c r="V565" s="41">
        <v>429.95280000000002</v>
      </c>
      <c r="W565" s="41">
        <v>49468</v>
      </c>
      <c r="X565" s="41">
        <v>1094.298</v>
      </c>
    </row>
    <row r="566" spans="1:24" x14ac:dyDescent="0.35">
      <c r="A566" s="41" t="s">
        <v>745</v>
      </c>
      <c r="B566" s="41" t="s">
        <v>489</v>
      </c>
      <c r="C566" s="41" t="s">
        <v>18</v>
      </c>
      <c r="D566" s="41" t="s">
        <v>72</v>
      </c>
      <c r="E566" s="41" t="s">
        <v>72</v>
      </c>
      <c r="F566" s="41" t="s">
        <v>756</v>
      </c>
      <c r="G566" s="41">
        <v>1</v>
      </c>
      <c r="H566" s="41">
        <v>8666.6350468057899</v>
      </c>
      <c r="I566" s="41">
        <v>7784</v>
      </c>
      <c r="J566" s="41">
        <v>827</v>
      </c>
      <c r="K566" s="41">
        <v>144.00399999999999</v>
      </c>
      <c r="L566" s="41">
        <v>15.2995</v>
      </c>
      <c r="M566" s="41">
        <v>5500</v>
      </c>
      <c r="N566" s="41">
        <v>73</v>
      </c>
      <c r="O566" s="41">
        <v>109.45</v>
      </c>
      <c r="P566" s="41">
        <v>1.4527000000000001</v>
      </c>
      <c r="Q566" s="41">
        <v>5</v>
      </c>
      <c r="R566" s="41">
        <v>8.9499999999999996E-2</v>
      </c>
      <c r="S566" s="41">
        <v>4</v>
      </c>
      <c r="T566" s="41">
        <v>8.7999999999999995E-2</v>
      </c>
      <c r="U566" s="41">
        <v>8616</v>
      </c>
      <c r="V566" s="41">
        <v>159.39299999999997</v>
      </c>
      <c r="W566" s="41">
        <v>5577</v>
      </c>
      <c r="X566" s="41">
        <v>110.9907</v>
      </c>
    </row>
    <row r="567" spans="1:24" x14ac:dyDescent="0.35">
      <c r="A567" s="41" t="s">
        <v>745</v>
      </c>
      <c r="B567" s="41" t="s">
        <v>489</v>
      </c>
      <c r="C567" s="41" t="s">
        <v>18</v>
      </c>
      <c r="D567" s="41" t="s">
        <v>72</v>
      </c>
      <c r="E567" s="41" t="s">
        <v>72</v>
      </c>
      <c r="F567" s="41" t="s">
        <v>760</v>
      </c>
      <c r="G567" s="41">
        <v>5</v>
      </c>
      <c r="H567" s="41">
        <v>8666.6350468057899</v>
      </c>
      <c r="I567" s="41">
        <v>6520</v>
      </c>
      <c r="J567" s="41">
        <v>337</v>
      </c>
      <c r="K567" s="41">
        <v>120.61999999999999</v>
      </c>
      <c r="L567" s="41">
        <v>6.2344999999999997</v>
      </c>
      <c r="M567" s="41">
        <v>4289</v>
      </c>
      <c r="N567" s="41">
        <v>650</v>
      </c>
      <c r="O567" s="41">
        <v>85.351100000000002</v>
      </c>
      <c r="P567" s="41">
        <v>12.935</v>
      </c>
      <c r="Q567" s="41">
        <v>257</v>
      </c>
      <c r="R567" s="41">
        <v>4.6002999999999998</v>
      </c>
      <c r="S567" s="41">
        <v>897</v>
      </c>
      <c r="T567" s="41">
        <v>19.734000000000002</v>
      </c>
      <c r="U567" s="41">
        <v>7114</v>
      </c>
      <c r="V567" s="41">
        <v>131.45479999999998</v>
      </c>
      <c r="W567" s="41">
        <v>5836</v>
      </c>
      <c r="X567" s="41">
        <v>118.02010000000001</v>
      </c>
    </row>
    <row r="568" spans="1:24" x14ac:dyDescent="0.35">
      <c r="A568" s="41" t="s">
        <v>745</v>
      </c>
      <c r="B568" s="41" t="s">
        <v>489</v>
      </c>
      <c r="C568" s="41" t="s">
        <v>18</v>
      </c>
      <c r="D568" s="41" t="s">
        <v>72</v>
      </c>
      <c r="E568" s="41" t="s">
        <v>72</v>
      </c>
      <c r="F568" s="41" t="s">
        <v>764</v>
      </c>
      <c r="G568" s="41">
        <v>9</v>
      </c>
      <c r="H568" s="41">
        <v>8666.6350468057899</v>
      </c>
      <c r="I568" s="41">
        <v>6110</v>
      </c>
      <c r="J568" s="41">
        <v>646</v>
      </c>
      <c r="K568" s="41">
        <v>121.58900000000001</v>
      </c>
      <c r="L568" s="41">
        <v>12.855400000000001</v>
      </c>
      <c r="M568" s="41"/>
      <c r="N568" s="41"/>
      <c r="O568" s="41"/>
      <c r="P568" s="41"/>
      <c r="Q568" s="41">
        <v>36</v>
      </c>
      <c r="R568" s="41">
        <v>0.64439999999999997</v>
      </c>
      <c r="S568" s="41"/>
      <c r="T568" s="41"/>
      <c r="U568" s="41">
        <v>6792</v>
      </c>
      <c r="V568" s="41">
        <v>135.08879999999999</v>
      </c>
      <c r="W568" s="41"/>
      <c r="X568" s="41"/>
    </row>
    <row r="569" spans="1:24" x14ac:dyDescent="0.35">
      <c r="A569" s="41" t="s">
        <v>745</v>
      </c>
      <c r="B569" s="41" t="s">
        <v>489</v>
      </c>
      <c r="C569" s="41" t="s">
        <v>18</v>
      </c>
      <c r="D569" s="41" t="s">
        <v>72</v>
      </c>
      <c r="E569" s="41" t="s">
        <v>72</v>
      </c>
      <c r="F569" s="41" t="s">
        <v>766</v>
      </c>
      <c r="G569" s="41">
        <v>11</v>
      </c>
      <c r="H569" s="41">
        <v>8666.6350468057899</v>
      </c>
      <c r="I569" s="41">
        <v>9096</v>
      </c>
      <c r="J569" s="41">
        <v>1229</v>
      </c>
      <c r="K569" s="41">
        <v>181.0104</v>
      </c>
      <c r="L569" s="41">
        <v>24.457100000000001</v>
      </c>
      <c r="M569" s="41"/>
      <c r="N569" s="41"/>
      <c r="O569" s="41"/>
      <c r="P569" s="41"/>
      <c r="Q569" s="41">
        <v>34</v>
      </c>
      <c r="R569" s="41">
        <v>0.60860000000000003</v>
      </c>
      <c r="S569" s="41"/>
      <c r="T569" s="41"/>
      <c r="U569" s="41">
        <v>10359</v>
      </c>
      <c r="V569" s="41">
        <v>206.0761</v>
      </c>
      <c r="W569" s="41"/>
      <c r="X569" s="41"/>
    </row>
    <row r="570" spans="1:24" x14ac:dyDescent="0.35">
      <c r="A570" s="41" t="s">
        <v>745</v>
      </c>
      <c r="B570" s="41" t="s">
        <v>489</v>
      </c>
      <c r="C570" s="41" t="s">
        <v>18</v>
      </c>
      <c r="D570" s="41" t="s">
        <v>72</v>
      </c>
      <c r="E570" s="41" t="s">
        <v>72</v>
      </c>
      <c r="F570" s="41" t="s">
        <v>765</v>
      </c>
      <c r="G570" s="41">
        <v>10</v>
      </c>
      <c r="H570" s="41">
        <v>8666.6350468057899</v>
      </c>
      <c r="I570" s="41">
        <v>8841</v>
      </c>
      <c r="J570" s="41">
        <v>1294</v>
      </c>
      <c r="K570" s="41">
        <v>175.9359</v>
      </c>
      <c r="L570" s="41">
        <v>25.750600000000002</v>
      </c>
      <c r="M570" s="41"/>
      <c r="N570" s="41"/>
      <c r="O570" s="41"/>
      <c r="P570" s="41"/>
      <c r="Q570" s="41">
        <v>118</v>
      </c>
      <c r="R570" s="41">
        <v>2.1122000000000001</v>
      </c>
      <c r="S570" s="41"/>
      <c r="T570" s="41"/>
      <c r="U570" s="41">
        <v>10253</v>
      </c>
      <c r="V570" s="41">
        <v>203.7987</v>
      </c>
      <c r="W570" s="41"/>
      <c r="X570" s="41"/>
    </row>
    <row r="571" spans="1:24" x14ac:dyDescent="0.35">
      <c r="A571" s="41" t="s">
        <v>745</v>
      </c>
      <c r="B571" s="41" t="s">
        <v>489</v>
      </c>
      <c r="C571" s="41" t="s">
        <v>18</v>
      </c>
      <c r="D571" s="41" t="s">
        <v>72</v>
      </c>
      <c r="E571" s="41" t="s">
        <v>72</v>
      </c>
      <c r="F571" s="41" t="s">
        <v>759</v>
      </c>
      <c r="G571" s="41">
        <v>4</v>
      </c>
      <c r="H571" s="41">
        <v>8666.6350468057899</v>
      </c>
      <c r="I571" s="41">
        <v>7562</v>
      </c>
      <c r="J571" s="41">
        <v>408</v>
      </c>
      <c r="K571" s="41">
        <v>139.89699999999999</v>
      </c>
      <c r="L571" s="41">
        <v>7.548</v>
      </c>
      <c r="M571" s="41">
        <v>5023</v>
      </c>
      <c r="N571" s="41">
        <v>346</v>
      </c>
      <c r="O571" s="41">
        <v>99.957700000000003</v>
      </c>
      <c r="P571" s="41">
        <v>6.8854000000000006</v>
      </c>
      <c r="Q571" s="41">
        <v>294</v>
      </c>
      <c r="R571" s="41">
        <v>5.2625999999999999</v>
      </c>
      <c r="S571" s="41">
        <v>577</v>
      </c>
      <c r="T571" s="41">
        <v>12.694000000000001</v>
      </c>
      <c r="U571" s="41">
        <v>8264</v>
      </c>
      <c r="V571" s="41">
        <v>152.70759999999999</v>
      </c>
      <c r="W571" s="41">
        <v>5946</v>
      </c>
      <c r="X571" s="41">
        <v>119.53710000000001</v>
      </c>
    </row>
    <row r="572" spans="1:24" x14ac:dyDescent="0.35">
      <c r="A572" s="41" t="s">
        <v>745</v>
      </c>
      <c r="B572" s="41" t="s">
        <v>489</v>
      </c>
      <c r="C572" s="41" t="s">
        <v>18</v>
      </c>
      <c r="D572" s="41" t="s">
        <v>72</v>
      </c>
      <c r="E572" s="41" t="s">
        <v>72</v>
      </c>
      <c r="F572" s="41" t="s">
        <v>758</v>
      </c>
      <c r="G572" s="41">
        <v>3</v>
      </c>
      <c r="H572" s="41">
        <v>8666.6350468057899</v>
      </c>
      <c r="I572" s="41">
        <v>49757</v>
      </c>
      <c r="J572" s="41">
        <v>563</v>
      </c>
      <c r="K572" s="41">
        <v>920.50450000000001</v>
      </c>
      <c r="L572" s="41">
        <v>10.4155</v>
      </c>
      <c r="M572" s="41">
        <v>4970</v>
      </c>
      <c r="N572" s="41">
        <v>254</v>
      </c>
      <c r="O572" s="41">
        <v>98.903000000000006</v>
      </c>
      <c r="P572" s="41">
        <v>5.0546000000000006</v>
      </c>
      <c r="Q572" s="41">
        <v>0</v>
      </c>
      <c r="R572" s="41">
        <v>0</v>
      </c>
      <c r="S572" s="41">
        <v>217</v>
      </c>
      <c r="T572" s="41">
        <v>4.774</v>
      </c>
      <c r="U572" s="41">
        <v>50320</v>
      </c>
      <c r="V572" s="41">
        <v>930.92</v>
      </c>
      <c r="W572" s="41">
        <v>5441</v>
      </c>
      <c r="X572" s="41">
        <v>108.73160000000001</v>
      </c>
    </row>
    <row r="573" spans="1:24" x14ac:dyDescent="0.35">
      <c r="A573" s="41" t="s">
        <v>745</v>
      </c>
      <c r="B573" s="41" t="s">
        <v>489</v>
      </c>
      <c r="C573" s="41" t="s">
        <v>18</v>
      </c>
      <c r="D573" s="41" t="s">
        <v>72</v>
      </c>
      <c r="E573" s="41" t="s">
        <v>72</v>
      </c>
      <c r="F573" s="41" t="s">
        <v>767</v>
      </c>
      <c r="G573" s="41">
        <v>12</v>
      </c>
      <c r="H573" s="41">
        <v>8666.6350468057899</v>
      </c>
      <c r="I573" s="41">
        <v>6753</v>
      </c>
      <c r="J573" s="41">
        <v>1118</v>
      </c>
      <c r="K573" s="41">
        <v>134.38470000000001</v>
      </c>
      <c r="L573" s="41">
        <v>22.248200000000001</v>
      </c>
      <c r="M573" s="41"/>
      <c r="N573" s="41"/>
      <c r="O573" s="41"/>
      <c r="P573" s="41"/>
      <c r="Q573" s="41">
        <v>28</v>
      </c>
      <c r="R573" s="41">
        <v>0.50119999999999998</v>
      </c>
      <c r="S573" s="41"/>
      <c r="T573" s="41"/>
      <c r="U573" s="41">
        <v>7899</v>
      </c>
      <c r="V573" s="41">
        <v>157.13410000000002</v>
      </c>
      <c r="W573" s="41"/>
      <c r="X573" s="41"/>
    </row>
    <row r="574" spans="1:24" x14ac:dyDescent="0.35">
      <c r="A574" s="41" t="s">
        <v>745</v>
      </c>
      <c r="B574" s="41" t="s">
        <v>489</v>
      </c>
      <c r="C574" s="41" t="s">
        <v>18</v>
      </c>
      <c r="D574" s="41" t="s">
        <v>72</v>
      </c>
      <c r="E574" s="41" t="s">
        <v>72</v>
      </c>
      <c r="F574" s="41" t="s">
        <v>757</v>
      </c>
      <c r="G574" s="41">
        <v>2</v>
      </c>
      <c r="H574" s="41">
        <v>8666.6350468057899</v>
      </c>
      <c r="I574" s="41">
        <v>13753</v>
      </c>
      <c r="J574" s="41">
        <v>1227</v>
      </c>
      <c r="K574" s="41">
        <v>254.43049999999999</v>
      </c>
      <c r="L574" s="41">
        <v>22.6995</v>
      </c>
      <c r="M574" s="41">
        <v>11400</v>
      </c>
      <c r="N574" s="41">
        <v>824</v>
      </c>
      <c r="O574" s="41">
        <v>226.86</v>
      </c>
      <c r="P574" s="41">
        <v>16.397600000000001</v>
      </c>
      <c r="Q574" s="41">
        <v>2</v>
      </c>
      <c r="R574" s="41">
        <v>3.5799999999999998E-2</v>
      </c>
      <c r="S574" s="41">
        <v>96</v>
      </c>
      <c r="T574" s="41">
        <v>2.1120000000000001</v>
      </c>
      <c r="U574" s="41">
        <v>14982</v>
      </c>
      <c r="V574" s="41">
        <v>277.16579999999999</v>
      </c>
      <c r="W574" s="41">
        <v>12320</v>
      </c>
      <c r="X574" s="41">
        <v>245.36960000000002</v>
      </c>
    </row>
    <row r="575" spans="1:24" x14ac:dyDescent="0.35">
      <c r="A575" s="41" t="s">
        <v>745</v>
      </c>
      <c r="B575" s="41" t="s">
        <v>489</v>
      </c>
      <c r="C575" s="41" t="s">
        <v>18</v>
      </c>
      <c r="D575" s="41" t="s">
        <v>72</v>
      </c>
      <c r="E575" s="41" t="s">
        <v>72</v>
      </c>
      <c r="F575" s="41" t="s">
        <v>763</v>
      </c>
      <c r="G575" s="41">
        <v>8</v>
      </c>
      <c r="H575" s="41">
        <v>8666.6350468057899</v>
      </c>
      <c r="I575" s="41">
        <v>10389</v>
      </c>
      <c r="J575" s="41">
        <v>4094</v>
      </c>
      <c r="K575" s="41">
        <v>206.74110000000002</v>
      </c>
      <c r="L575" s="41">
        <v>81.470600000000005</v>
      </c>
      <c r="M575" s="41"/>
      <c r="N575" s="41"/>
      <c r="O575" s="41"/>
      <c r="P575" s="41"/>
      <c r="Q575" s="41">
        <v>76</v>
      </c>
      <c r="R575" s="41">
        <v>1.3604000000000001</v>
      </c>
      <c r="S575" s="41"/>
      <c r="T575" s="41"/>
      <c r="U575" s="41">
        <v>14559</v>
      </c>
      <c r="V575" s="41">
        <v>289.57210000000003</v>
      </c>
      <c r="W575" s="41"/>
      <c r="X575" s="41"/>
    </row>
    <row r="576" spans="1:24" x14ac:dyDescent="0.35">
      <c r="A576" s="41" t="s">
        <v>745</v>
      </c>
      <c r="B576" s="41" t="s">
        <v>489</v>
      </c>
      <c r="C576" s="41" t="s">
        <v>18</v>
      </c>
      <c r="D576" s="41" t="s">
        <v>72</v>
      </c>
      <c r="E576" s="41" t="s">
        <v>72</v>
      </c>
      <c r="F576" s="41" t="s">
        <v>762</v>
      </c>
      <c r="G576" s="41">
        <v>7</v>
      </c>
      <c r="H576" s="41">
        <v>8666.6350468057899</v>
      </c>
      <c r="I576" s="41">
        <v>6445</v>
      </c>
      <c r="J576" s="41">
        <v>4598</v>
      </c>
      <c r="K576" s="41">
        <v>128.25550000000001</v>
      </c>
      <c r="L576" s="41">
        <v>91.500200000000007</v>
      </c>
      <c r="M576" s="41">
        <v>0</v>
      </c>
      <c r="N576" s="41">
        <v>9816</v>
      </c>
      <c r="O576" s="41">
        <v>0</v>
      </c>
      <c r="P576" s="41">
        <v>220.85999999999999</v>
      </c>
      <c r="Q576" s="41">
        <v>106</v>
      </c>
      <c r="R576" s="41">
        <v>1.8974</v>
      </c>
      <c r="S576" s="41">
        <v>263</v>
      </c>
      <c r="T576" s="41">
        <v>5.7859999999999996</v>
      </c>
      <c r="U576" s="41">
        <v>11149</v>
      </c>
      <c r="V576" s="41">
        <v>221.65310000000002</v>
      </c>
      <c r="W576" s="41">
        <v>10079</v>
      </c>
      <c r="X576" s="41">
        <v>226.64599999999999</v>
      </c>
    </row>
    <row r="577" spans="1:24" x14ac:dyDescent="0.35">
      <c r="A577" s="41" t="s">
        <v>745</v>
      </c>
      <c r="B577" s="41" t="s">
        <v>489</v>
      </c>
      <c r="C577" s="41" t="s">
        <v>18</v>
      </c>
      <c r="D577" s="41" t="s">
        <v>72</v>
      </c>
      <c r="E577" s="41" t="s">
        <v>72</v>
      </c>
      <c r="F577" s="41" t="s">
        <v>761</v>
      </c>
      <c r="G577" s="41">
        <v>6</v>
      </c>
      <c r="H577" s="41">
        <v>8666.6350468057899</v>
      </c>
      <c r="I577" s="41">
        <v>4974</v>
      </c>
      <c r="J577" s="41">
        <v>5426</v>
      </c>
      <c r="K577" s="41">
        <v>98.982600000000005</v>
      </c>
      <c r="L577" s="41">
        <v>107.9774</v>
      </c>
      <c r="M577" s="41">
        <v>6243</v>
      </c>
      <c r="N577" s="41">
        <v>11036</v>
      </c>
      <c r="O577" s="41">
        <v>140.4675</v>
      </c>
      <c r="P577" s="41">
        <v>248.31</v>
      </c>
      <c r="Q577" s="41">
        <v>45</v>
      </c>
      <c r="R577" s="41">
        <v>0.80549999999999999</v>
      </c>
      <c r="S577" s="41">
        <v>195</v>
      </c>
      <c r="T577" s="41">
        <v>4.29</v>
      </c>
      <c r="U577" s="41">
        <v>10445</v>
      </c>
      <c r="V577" s="41">
        <v>207.7655</v>
      </c>
      <c r="W577" s="41">
        <v>17474</v>
      </c>
      <c r="X577" s="41">
        <v>393.06750000000005</v>
      </c>
    </row>
    <row r="578" spans="1:24" x14ac:dyDescent="0.35">
      <c r="A578" s="41" t="s">
        <v>590</v>
      </c>
      <c r="B578" s="41" t="s">
        <v>431</v>
      </c>
      <c r="C578" s="41" t="s">
        <v>18</v>
      </c>
      <c r="D578" s="41" t="s">
        <v>73</v>
      </c>
      <c r="E578" s="41" t="s">
        <v>73</v>
      </c>
      <c r="F578" s="41" t="s">
        <v>756</v>
      </c>
      <c r="G578" s="41">
        <v>1</v>
      </c>
      <c r="H578" s="41">
        <v>8447.7538481093998</v>
      </c>
      <c r="I578" s="41">
        <v>2216</v>
      </c>
      <c r="J578" s="41">
        <v>5</v>
      </c>
      <c r="K578" s="41">
        <v>40.995999999999995</v>
      </c>
      <c r="L578" s="41">
        <v>9.2499999999999999E-2</v>
      </c>
      <c r="M578" s="41">
        <v>1394</v>
      </c>
      <c r="N578" s="41">
        <v>0</v>
      </c>
      <c r="O578" s="41">
        <v>27.740600000000001</v>
      </c>
      <c r="P578" s="41">
        <v>0</v>
      </c>
      <c r="Q578" s="41">
        <v>5203</v>
      </c>
      <c r="R578" s="41">
        <v>93.133700000000005</v>
      </c>
      <c r="S578" s="41">
        <v>5011</v>
      </c>
      <c r="T578" s="41">
        <v>110.242</v>
      </c>
      <c r="U578" s="41">
        <v>7424</v>
      </c>
      <c r="V578" s="41">
        <v>134.22219999999999</v>
      </c>
      <c r="W578" s="41">
        <v>6405</v>
      </c>
      <c r="X578" s="41">
        <v>137.98259999999999</v>
      </c>
    </row>
    <row r="579" spans="1:24" x14ac:dyDescent="0.35">
      <c r="A579" s="41" t="s">
        <v>590</v>
      </c>
      <c r="B579" s="41" t="s">
        <v>431</v>
      </c>
      <c r="C579" s="41" t="s">
        <v>18</v>
      </c>
      <c r="D579" s="41" t="s">
        <v>73</v>
      </c>
      <c r="E579" s="41" t="s">
        <v>73</v>
      </c>
      <c r="F579" s="41" t="s">
        <v>760</v>
      </c>
      <c r="G579" s="41">
        <v>5</v>
      </c>
      <c r="H579" s="41">
        <v>8447.7538481093998</v>
      </c>
      <c r="I579" s="41">
        <v>1586</v>
      </c>
      <c r="J579" s="41">
        <v>0</v>
      </c>
      <c r="K579" s="41">
        <v>29.340999999999998</v>
      </c>
      <c r="L579" s="41">
        <v>0</v>
      </c>
      <c r="M579" s="41">
        <v>1460</v>
      </c>
      <c r="N579" s="41">
        <v>0</v>
      </c>
      <c r="O579" s="41">
        <v>29.054000000000002</v>
      </c>
      <c r="P579" s="41">
        <v>0</v>
      </c>
      <c r="Q579" s="41">
        <v>6499</v>
      </c>
      <c r="R579" s="41">
        <v>116.3321</v>
      </c>
      <c r="S579" s="41">
        <v>5722</v>
      </c>
      <c r="T579" s="41">
        <v>125.884</v>
      </c>
      <c r="U579" s="41">
        <v>8085</v>
      </c>
      <c r="V579" s="41">
        <v>145.67310000000001</v>
      </c>
      <c r="W579" s="41">
        <v>7182</v>
      </c>
      <c r="X579" s="41">
        <v>154.93799999999999</v>
      </c>
    </row>
    <row r="580" spans="1:24" x14ac:dyDescent="0.35">
      <c r="A580" s="41" t="s">
        <v>590</v>
      </c>
      <c r="B580" s="41" t="s">
        <v>431</v>
      </c>
      <c r="C580" s="41" t="s">
        <v>18</v>
      </c>
      <c r="D580" s="41" t="s">
        <v>73</v>
      </c>
      <c r="E580" s="41" t="s">
        <v>73</v>
      </c>
      <c r="F580" s="41" t="s">
        <v>764</v>
      </c>
      <c r="G580" s="41">
        <v>9</v>
      </c>
      <c r="H580" s="41">
        <v>8447.7538481093998</v>
      </c>
      <c r="I580" s="41">
        <v>1422</v>
      </c>
      <c r="J580" s="41">
        <v>0</v>
      </c>
      <c r="K580" s="41">
        <v>28.297800000000002</v>
      </c>
      <c r="L580" s="41">
        <v>0</v>
      </c>
      <c r="M580" s="41"/>
      <c r="N580" s="41"/>
      <c r="O580" s="41"/>
      <c r="P580" s="41"/>
      <c r="Q580" s="41">
        <v>4296</v>
      </c>
      <c r="R580" s="41">
        <v>76.898399999999995</v>
      </c>
      <c r="S580" s="41"/>
      <c r="T580" s="41"/>
      <c r="U580" s="41">
        <v>5718</v>
      </c>
      <c r="V580" s="41">
        <v>105.1962</v>
      </c>
      <c r="W580" s="41"/>
      <c r="X580" s="41"/>
    </row>
    <row r="581" spans="1:24" x14ac:dyDescent="0.35">
      <c r="A581" s="41" t="s">
        <v>590</v>
      </c>
      <c r="B581" s="41" t="s">
        <v>431</v>
      </c>
      <c r="C581" s="41" t="s">
        <v>18</v>
      </c>
      <c r="D581" s="41" t="s">
        <v>73</v>
      </c>
      <c r="E581" s="41" t="s">
        <v>73</v>
      </c>
      <c r="F581" s="41" t="s">
        <v>766</v>
      </c>
      <c r="G581" s="41">
        <v>11</v>
      </c>
      <c r="H581" s="41">
        <v>8447.7538481093998</v>
      </c>
      <c r="I581" s="41">
        <v>1467</v>
      </c>
      <c r="J581" s="41">
        <v>0</v>
      </c>
      <c r="K581" s="41">
        <v>29.193300000000001</v>
      </c>
      <c r="L581" s="41">
        <v>0</v>
      </c>
      <c r="M581" s="41"/>
      <c r="N581" s="41"/>
      <c r="O581" s="41"/>
      <c r="P581" s="41"/>
      <c r="Q581" s="41">
        <v>5242</v>
      </c>
      <c r="R581" s="41">
        <v>93.831800000000001</v>
      </c>
      <c r="S581" s="41"/>
      <c r="T581" s="41"/>
      <c r="U581" s="41">
        <v>6709</v>
      </c>
      <c r="V581" s="41">
        <v>123.02510000000001</v>
      </c>
      <c r="W581" s="41"/>
      <c r="X581" s="41"/>
    </row>
    <row r="582" spans="1:24" x14ac:dyDescent="0.35">
      <c r="A582" s="41" t="s">
        <v>590</v>
      </c>
      <c r="B582" s="41" t="s">
        <v>431</v>
      </c>
      <c r="C582" s="41" t="s">
        <v>18</v>
      </c>
      <c r="D582" s="41" t="s">
        <v>73</v>
      </c>
      <c r="E582" s="41" t="s">
        <v>73</v>
      </c>
      <c r="F582" s="41" t="s">
        <v>765</v>
      </c>
      <c r="G582" s="41">
        <v>10</v>
      </c>
      <c r="H582" s="41">
        <v>8447.7538481093998</v>
      </c>
      <c r="I582" s="41">
        <v>4305</v>
      </c>
      <c r="J582" s="41">
        <v>0</v>
      </c>
      <c r="K582" s="41">
        <v>85.669499999999999</v>
      </c>
      <c r="L582" s="41">
        <v>0</v>
      </c>
      <c r="M582" s="41"/>
      <c r="N582" s="41"/>
      <c r="O582" s="41"/>
      <c r="P582" s="41"/>
      <c r="Q582" s="41">
        <v>5592</v>
      </c>
      <c r="R582" s="41">
        <v>100.0968</v>
      </c>
      <c r="S582" s="41"/>
      <c r="T582" s="41"/>
      <c r="U582" s="41">
        <v>9897</v>
      </c>
      <c r="V582" s="41">
        <v>185.7663</v>
      </c>
      <c r="W582" s="41"/>
      <c r="X582" s="41"/>
    </row>
    <row r="583" spans="1:24" x14ac:dyDescent="0.35">
      <c r="A583" s="41" t="s">
        <v>590</v>
      </c>
      <c r="B583" s="41" t="s">
        <v>431</v>
      </c>
      <c r="C583" s="41" t="s">
        <v>18</v>
      </c>
      <c r="D583" s="41" t="s">
        <v>73</v>
      </c>
      <c r="E583" s="41" t="s">
        <v>73</v>
      </c>
      <c r="F583" s="41" t="s">
        <v>759</v>
      </c>
      <c r="G583" s="41">
        <v>4</v>
      </c>
      <c r="H583" s="41">
        <v>8447.7538481093998</v>
      </c>
      <c r="I583" s="41">
        <v>1445</v>
      </c>
      <c r="J583" s="41">
        <v>0</v>
      </c>
      <c r="K583" s="41">
        <v>26.732499999999998</v>
      </c>
      <c r="L583" s="41">
        <v>0</v>
      </c>
      <c r="M583" s="41">
        <v>1289</v>
      </c>
      <c r="N583" s="41">
        <v>0</v>
      </c>
      <c r="O583" s="41">
        <v>25.6511</v>
      </c>
      <c r="P583" s="41">
        <v>0</v>
      </c>
      <c r="Q583" s="41">
        <v>7046</v>
      </c>
      <c r="R583" s="41">
        <v>126.1234</v>
      </c>
      <c r="S583" s="41">
        <v>5935</v>
      </c>
      <c r="T583" s="41">
        <v>130.57</v>
      </c>
      <c r="U583" s="41">
        <v>8491</v>
      </c>
      <c r="V583" s="41">
        <v>152.85589999999999</v>
      </c>
      <c r="W583" s="41">
        <v>7224</v>
      </c>
      <c r="X583" s="41">
        <v>156.22109999999998</v>
      </c>
    </row>
    <row r="584" spans="1:24" x14ac:dyDescent="0.35">
      <c r="A584" s="41" t="s">
        <v>590</v>
      </c>
      <c r="B584" s="41" t="s">
        <v>431</v>
      </c>
      <c r="C584" s="41" t="s">
        <v>18</v>
      </c>
      <c r="D584" s="41" t="s">
        <v>73</v>
      </c>
      <c r="E584" s="41" t="s">
        <v>73</v>
      </c>
      <c r="F584" s="41" t="s">
        <v>758</v>
      </c>
      <c r="G584" s="41">
        <v>3</v>
      </c>
      <c r="H584" s="41">
        <v>8447.7538481093998</v>
      </c>
      <c r="I584" s="41">
        <v>2152</v>
      </c>
      <c r="J584" s="41">
        <v>0</v>
      </c>
      <c r="K584" s="41">
        <v>39.811999999999998</v>
      </c>
      <c r="L584" s="41">
        <v>0</v>
      </c>
      <c r="M584" s="41">
        <v>1571</v>
      </c>
      <c r="N584" s="41">
        <v>3</v>
      </c>
      <c r="O584" s="41">
        <v>31.262900000000002</v>
      </c>
      <c r="P584" s="41">
        <v>5.9700000000000003E-2</v>
      </c>
      <c r="Q584" s="41">
        <v>6736</v>
      </c>
      <c r="R584" s="41">
        <v>120.5744</v>
      </c>
      <c r="S584" s="41">
        <v>5313</v>
      </c>
      <c r="T584" s="41">
        <v>116.886</v>
      </c>
      <c r="U584" s="41">
        <v>8888</v>
      </c>
      <c r="V584" s="41">
        <v>160.38639999999998</v>
      </c>
      <c r="W584" s="41">
        <v>6887</v>
      </c>
      <c r="X584" s="41">
        <v>148.20859999999999</v>
      </c>
    </row>
    <row r="585" spans="1:24" x14ac:dyDescent="0.35">
      <c r="A585" s="41" t="s">
        <v>590</v>
      </c>
      <c r="B585" s="41" t="s">
        <v>431</v>
      </c>
      <c r="C585" s="41" t="s">
        <v>18</v>
      </c>
      <c r="D585" s="41" t="s">
        <v>73</v>
      </c>
      <c r="E585" s="41" t="s">
        <v>73</v>
      </c>
      <c r="F585" s="41" t="s">
        <v>767</v>
      </c>
      <c r="G585" s="41">
        <v>12</v>
      </c>
      <c r="H585" s="41">
        <v>8447.7538481093998</v>
      </c>
      <c r="I585" s="41">
        <v>2303</v>
      </c>
      <c r="J585" s="41">
        <v>0</v>
      </c>
      <c r="K585" s="41">
        <v>45.829700000000003</v>
      </c>
      <c r="L585" s="41">
        <v>0</v>
      </c>
      <c r="M585" s="41"/>
      <c r="N585" s="41"/>
      <c r="O585" s="41"/>
      <c r="P585" s="41"/>
      <c r="Q585" s="41">
        <v>5073</v>
      </c>
      <c r="R585" s="41">
        <v>90.806700000000006</v>
      </c>
      <c r="S585" s="41"/>
      <c r="T585" s="41"/>
      <c r="U585" s="41">
        <v>7376</v>
      </c>
      <c r="V585" s="41">
        <v>136.63640000000001</v>
      </c>
      <c r="W585" s="41"/>
      <c r="X585" s="41"/>
    </row>
    <row r="586" spans="1:24" x14ac:dyDescent="0.35">
      <c r="A586" s="41" t="s">
        <v>590</v>
      </c>
      <c r="B586" s="41" t="s">
        <v>431</v>
      </c>
      <c r="C586" s="41" t="s">
        <v>18</v>
      </c>
      <c r="D586" s="41" t="s">
        <v>73</v>
      </c>
      <c r="E586" s="41" t="s">
        <v>73</v>
      </c>
      <c r="F586" s="41" t="s">
        <v>757</v>
      </c>
      <c r="G586" s="41">
        <v>2</v>
      </c>
      <c r="H586" s="41">
        <v>8447.7538481093998</v>
      </c>
      <c r="I586" s="41">
        <v>2572</v>
      </c>
      <c r="J586" s="41">
        <v>0</v>
      </c>
      <c r="K586" s="41">
        <v>47.582000000000001</v>
      </c>
      <c r="L586" s="41">
        <v>0</v>
      </c>
      <c r="M586" s="41">
        <v>1205</v>
      </c>
      <c r="N586" s="41">
        <v>0</v>
      </c>
      <c r="O586" s="41">
        <v>23.979500000000002</v>
      </c>
      <c r="P586" s="41">
        <v>0</v>
      </c>
      <c r="Q586" s="41">
        <v>6213</v>
      </c>
      <c r="R586" s="41">
        <v>111.2127</v>
      </c>
      <c r="S586" s="41">
        <v>4985</v>
      </c>
      <c r="T586" s="41">
        <v>109.67</v>
      </c>
      <c r="U586" s="41">
        <v>8785</v>
      </c>
      <c r="V586" s="41">
        <v>158.79470000000001</v>
      </c>
      <c r="W586" s="41">
        <v>6190</v>
      </c>
      <c r="X586" s="41">
        <v>133.64949999999999</v>
      </c>
    </row>
    <row r="587" spans="1:24" x14ac:dyDescent="0.35">
      <c r="A587" s="41" t="s">
        <v>590</v>
      </c>
      <c r="B587" s="41" t="s">
        <v>431</v>
      </c>
      <c r="C587" s="41" t="s">
        <v>18</v>
      </c>
      <c r="D587" s="41" t="s">
        <v>73</v>
      </c>
      <c r="E587" s="41" t="s">
        <v>73</v>
      </c>
      <c r="F587" s="41" t="s">
        <v>763</v>
      </c>
      <c r="G587" s="41">
        <v>8</v>
      </c>
      <c r="H587" s="41">
        <v>8447.7538481093998</v>
      </c>
      <c r="I587" s="41">
        <v>1689</v>
      </c>
      <c r="J587" s="41">
        <v>0</v>
      </c>
      <c r="K587" s="41">
        <v>33.6111</v>
      </c>
      <c r="L587" s="41">
        <v>0</v>
      </c>
      <c r="M587" s="41"/>
      <c r="N587" s="41"/>
      <c r="O587" s="41"/>
      <c r="P587" s="41"/>
      <c r="Q587" s="41">
        <v>46333</v>
      </c>
      <c r="R587" s="41">
        <v>829.36069999999995</v>
      </c>
      <c r="S587" s="41"/>
      <c r="T587" s="41"/>
      <c r="U587" s="41">
        <v>48022</v>
      </c>
      <c r="V587" s="41">
        <v>862.97179999999992</v>
      </c>
      <c r="W587" s="41"/>
      <c r="X587" s="41"/>
    </row>
    <row r="588" spans="1:24" x14ac:dyDescent="0.35">
      <c r="A588" s="41" t="s">
        <v>590</v>
      </c>
      <c r="B588" s="41" t="s">
        <v>431</v>
      </c>
      <c r="C588" s="41" t="s">
        <v>18</v>
      </c>
      <c r="D588" s="41" t="s">
        <v>73</v>
      </c>
      <c r="E588" s="41" t="s">
        <v>73</v>
      </c>
      <c r="F588" s="41" t="s">
        <v>762</v>
      </c>
      <c r="G588" s="41">
        <v>7</v>
      </c>
      <c r="H588" s="41">
        <v>8447.7538481093998</v>
      </c>
      <c r="I588" s="41">
        <v>1431</v>
      </c>
      <c r="J588" s="41">
        <v>0</v>
      </c>
      <c r="K588" s="41">
        <v>28.476900000000001</v>
      </c>
      <c r="L588" s="41">
        <v>0</v>
      </c>
      <c r="M588" s="41">
        <v>0</v>
      </c>
      <c r="N588" s="41">
        <v>0</v>
      </c>
      <c r="O588" s="41">
        <v>0</v>
      </c>
      <c r="P588" s="41">
        <v>0</v>
      </c>
      <c r="Q588" s="41">
        <v>9592</v>
      </c>
      <c r="R588" s="41">
        <v>171.6968</v>
      </c>
      <c r="S588" s="41">
        <v>35569</v>
      </c>
      <c r="T588" s="41">
        <v>782.51800000000003</v>
      </c>
      <c r="U588" s="41">
        <v>11023</v>
      </c>
      <c r="V588" s="41">
        <v>200.1737</v>
      </c>
      <c r="W588" s="41">
        <v>35569</v>
      </c>
      <c r="X588" s="41">
        <v>782.51800000000003</v>
      </c>
    </row>
    <row r="589" spans="1:24" x14ac:dyDescent="0.35">
      <c r="A589" s="41" t="s">
        <v>590</v>
      </c>
      <c r="B589" s="41" t="s">
        <v>431</v>
      </c>
      <c r="C589" s="41" t="s">
        <v>18</v>
      </c>
      <c r="D589" s="41" t="s">
        <v>73</v>
      </c>
      <c r="E589" s="41" t="s">
        <v>73</v>
      </c>
      <c r="F589" s="41" t="s">
        <v>761</v>
      </c>
      <c r="G589" s="41">
        <v>6</v>
      </c>
      <c r="H589" s="41">
        <v>8447.7538481093998</v>
      </c>
      <c r="I589" s="41">
        <v>1561</v>
      </c>
      <c r="J589" s="41">
        <v>0</v>
      </c>
      <c r="K589" s="41">
        <v>31.0639</v>
      </c>
      <c r="L589" s="41">
        <v>0</v>
      </c>
      <c r="M589" s="41">
        <v>1560</v>
      </c>
      <c r="N589" s="41">
        <v>0</v>
      </c>
      <c r="O589" s="41">
        <v>35.1</v>
      </c>
      <c r="P589" s="41">
        <v>0</v>
      </c>
      <c r="Q589" s="41">
        <v>7951</v>
      </c>
      <c r="R589" s="41">
        <v>142.3229</v>
      </c>
      <c r="S589" s="41">
        <v>7788</v>
      </c>
      <c r="T589" s="41">
        <v>171.33600000000001</v>
      </c>
      <c r="U589" s="41">
        <v>9512</v>
      </c>
      <c r="V589" s="41">
        <v>173.38679999999999</v>
      </c>
      <c r="W589" s="41">
        <v>9348</v>
      </c>
      <c r="X589" s="41">
        <v>206.43600000000001</v>
      </c>
    </row>
    <row r="590" spans="1:24" x14ac:dyDescent="0.35">
      <c r="A590" s="41" t="s">
        <v>499</v>
      </c>
      <c r="B590" s="41" t="s">
        <v>826</v>
      </c>
      <c r="C590" s="41" t="s">
        <v>8</v>
      </c>
      <c r="D590" s="41" t="s">
        <v>74</v>
      </c>
      <c r="E590" s="41" t="s">
        <v>74</v>
      </c>
      <c r="F590" s="41" t="s">
        <v>756</v>
      </c>
      <c r="G590" s="41">
        <v>1</v>
      </c>
      <c r="H590" s="41">
        <v>2681.0711853391099</v>
      </c>
      <c r="I590" s="41">
        <v>9375</v>
      </c>
      <c r="J590" s="41">
        <v>0</v>
      </c>
      <c r="K590" s="41">
        <v>173.4375</v>
      </c>
      <c r="L590" s="41">
        <v>0</v>
      </c>
      <c r="M590" s="41">
        <v>10999</v>
      </c>
      <c r="N590" s="41">
        <v>0</v>
      </c>
      <c r="O590" s="41">
        <v>218.8801</v>
      </c>
      <c r="P590" s="41">
        <v>0</v>
      </c>
      <c r="Q590" s="41">
        <v>0</v>
      </c>
      <c r="R590" s="41">
        <v>0</v>
      </c>
      <c r="S590" s="41">
        <v>0</v>
      </c>
      <c r="T590" s="41">
        <v>0</v>
      </c>
      <c r="U590" s="41">
        <v>9375</v>
      </c>
      <c r="V590" s="41">
        <v>173.4375</v>
      </c>
      <c r="W590" s="41">
        <v>10999</v>
      </c>
      <c r="X590" s="41">
        <v>218.8801</v>
      </c>
    </row>
    <row r="591" spans="1:24" x14ac:dyDescent="0.35">
      <c r="A591" s="41" t="s">
        <v>499</v>
      </c>
      <c r="B591" s="41" t="s">
        <v>826</v>
      </c>
      <c r="C591" s="41" t="s">
        <v>8</v>
      </c>
      <c r="D591" s="41" t="s">
        <v>74</v>
      </c>
      <c r="E591" s="41" t="s">
        <v>74</v>
      </c>
      <c r="F591" s="41" t="s">
        <v>760</v>
      </c>
      <c r="G591" s="41">
        <v>5</v>
      </c>
      <c r="H591" s="41">
        <v>2681.0711853391099</v>
      </c>
      <c r="I591" s="41">
        <v>2236</v>
      </c>
      <c r="J591" s="41">
        <v>0</v>
      </c>
      <c r="K591" s="41">
        <v>41.366</v>
      </c>
      <c r="L591" s="41">
        <v>0</v>
      </c>
      <c r="M591" s="41">
        <v>2223</v>
      </c>
      <c r="N591" s="41">
        <v>0</v>
      </c>
      <c r="O591" s="41">
        <v>44.237700000000004</v>
      </c>
      <c r="P591" s="41">
        <v>0</v>
      </c>
      <c r="Q591" s="41">
        <v>0</v>
      </c>
      <c r="R591" s="41">
        <v>0</v>
      </c>
      <c r="S591" s="41">
        <v>0</v>
      </c>
      <c r="T591" s="41">
        <v>0</v>
      </c>
      <c r="U591" s="41">
        <v>2236</v>
      </c>
      <c r="V591" s="41">
        <v>41.366</v>
      </c>
      <c r="W591" s="41">
        <v>2223</v>
      </c>
      <c r="X591" s="41">
        <v>44.237700000000004</v>
      </c>
    </row>
    <row r="592" spans="1:24" x14ac:dyDescent="0.35">
      <c r="A592" s="41" t="s">
        <v>499</v>
      </c>
      <c r="B592" s="41" t="s">
        <v>826</v>
      </c>
      <c r="C592" s="41" t="s">
        <v>8</v>
      </c>
      <c r="D592" s="41" t="s">
        <v>74</v>
      </c>
      <c r="E592" s="41" t="s">
        <v>74</v>
      </c>
      <c r="F592" s="41" t="s">
        <v>764</v>
      </c>
      <c r="G592" s="41">
        <v>9</v>
      </c>
      <c r="H592" s="41">
        <v>2681.0711853391099</v>
      </c>
      <c r="I592" s="41">
        <v>4574</v>
      </c>
      <c r="J592" s="41">
        <v>0</v>
      </c>
      <c r="K592" s="41">
        <v>91.022600000000011</v>
      </c>
      <c r="L592" s="41">
        <v>0</v>
      </c>
      <c r="M592" s="41"/>
      <c r="N592" s="41"/>
      <c r="O592" s="41"/>
      <c r="P592" s="41"/>
      <c r="Q592" s="41">
        <v>0</v>
      </c>
      <c r="R592" s="41">
        <v>0</v>
      </c>
      <c r="S592" s="41"/>
      <c r="T592" s="41"/>
      <c r="U592" s="41">
        <v>4574</v>
      </c>
      <c r="V592" s="41">
        <v>91.022600000000011</v>
      </c>
      <c r="W592" s="41"/>
      <c r="X592" s="41"/>
    </row>
    <row r="593" spans="1:24" x14ac:dyDescent="0.35">
      <c r="A593" s="41" t="s">
        <v>499</v>
      </c>
      <c r="B593" s="41" t="s">
        <v>826</v>
      </c>
      <c r="C593" s="41" t="s">
        <v>8</v>
      </c>
      <c r="D593" s="41" t="s">
        <v>74</v>
      </c>
      <c r="E593" s="41" t="s">
        <v>74</v>
      </c>
      <c r="F593" s="41" t="s">
        <v>766</v>
      </c>
      <c r="G593" s="41">
        <v>11</v>
      </c>
      <c r="H593" s="41">
        <v>2681.0711853391099</v>
      </c>
      <c r="I593" s="41">
        <v>3689</v>
      </c>
      <c r="J593" s="41">
        <v>0</v>
      </c>
      <c r="K593" s="41">
        <v>73.411100000000005</v>
      </c>
      <c r="L593" s="41">
        <v>0</v>
      </c>
      <c r="M593" s="41"/>
      <c r="N593" s="41"/>
      <c r="O593" s="41"/>
      <c r="P593" s="41"/>
      <c r="Q593" s="41">
        <v>0</v>
      </c>
      <c r="R593" s="41">
        <v>0</v>
      </c>
      <c r="S593" s="41"/>
      <c r="T593" s="41"/>
      <c r="U593" s="41">
        <v>3689</v>
      </c>
      <c r="V593" s="41">
        <v>73.411100000000005</v>
      </c>
      <c r="W593" s="41"/>
      <c r="X593" s="41"/>
    </row>
    <row r="594" spans="1:24" x14ac:dyDescent="0.35">
      <c r="A594" s="41" t="s">
        <v>499</v>
      </c>
      <c r="B594" s="41" t="s">
        <v>826</v>
      </c>
      <c r="C594" s="41" t="s">
        <v>8</v>
      </c>
      <c r="D594" s="41" t="s">
        <v>74</v>
      </c>
      <c r="E594" s="41" t="s">
        <v>74</v>
      </c>
      <c r="F594" s="41" t="s">
        <v>765</v>
      </c>
      <c r="G594" s="41">
        <v>10</v>
      </c>
      <c r="H594" s="41">
        <v>2681.0711853391099</v>
      </c>
      <c r="I594" s="41">
        <v>4529</v>
      </c>
      <c r="J594" s="41">
        <v>0</v>
      </c>
      <c r="K594" s="41">
        <v>90.127099999999999</v>
      </c>
      <c r="L594" s="41">
        <v>0</v>
      </c>
      <c r="M594" s="41"/>
      <c r="N594" s="41"/>
      <c r="O594" s="41"/>
      <c r="P594" s="41"/>
      <c r="Q594" s="41">
        <v>0</v>
      </c>
      <c r="R594" s="41">
        <v>0</v>
      </c>
      <c r="S594" s="41"/>
      <c r="T594" s="41"/>
      <c r="U594" s="41">
        <v>4529</v>
      </c>
      <c r="V594" s="41">
        <v>90.127099999999999</v>
      </c>
      <c r="W594" s="41"/>
      <c r="X594" s="41"/>
    </row>
    <row r="595" spans="1:24" x14ac:dyDescent="0.35">
      <c r="A595" s="41" t="s">
        <v>499</v>
      </c>
      <c r="B595" s="41" t="s">
        <v>826</v>
      </c>
      <c r="C595" s="41" t="s">
        <v>8</v>
      </c>
      <c r="D595" s="41" t="s">
        <v>74</v>
      </c>
      <c r="E595" s="41" t="s">
        <v>74</v>
      </c>
      <c r="F595" s="41" t="s">
        <v>759</v>
      </c>
      <c r="G595" s="41">
        <v>4</v>
      </c>
      <c r="H595" s="41">
        <v>2681.0711853391099</v>
      </c>
      <c r="I595" s="41">
        <v>2362</v>
      </c>
      <c r="J595" s="41">
        <v>0</v>
      </c>
      <c r="K595" s="41">
        <v>43.696999999999996</v>
      </c>
      <c r="L595" s="41">
        <v>0</v>
      </c>
      <c r="M595" s="41">
        <v>2861</v>
      </c>
      <c r="N595" s="41">
        <v>0</v>
      </c>
      <c r="O595" s="41">
        <v>56.933900000000001</v>
      </c>
      <c r="P595" s="41">
        <v>0</v>
      </c>
      <c r="Q595" s="41">
        <v>0</v>
      </c>
      <c r="R595" s="41">
        <v>0</v>
      </c>
      <c r="S595" s="41">
        <v>0</v>
      </c>
      <c r="T595" s="41">
        <v>0</v>
      </c>
      <c r="U595" s="41">
        <v>2362</v>
      </c>
      <c r="V595" s="41">
        <v>43.696999999999996</v>
      </c>
      <c r="W595" s="41">
        <v>2861</v>
      </c>
      <c r="X595" s="41">
        <v>56.933900000000001</v>
      </c>
    </row>
    <row r="596" spans="1:24" x14ac:dyDescent="0.35">
      <c r="A596" s="41" t="s">
        <v>499</v>
      </c>
      <c r="B596" s="41" t="s">
        <v>826</v>
      </c>
      <c r="C596" s="41" t="s">
        <v>8</v>
      </c>
      <c r="D596" s="41" t="s">
        <v>74</v>
      </c>
      <c r="E596" s="41" t="s">
        <v>74</v>
      </c>
      <c r="F596" s="41" t="s">
        <v>758</v>
      </c>
      <c r="G596" s="41">
        <v>3</v>
      </c>
      <c r="H596" s="41">
        <v>2681.0711853391099</v>
      </c>
      <c r="I596" s="41">
        <v>13182</v>
      </c>
      <c r="J596" s="41">
        <v>0</v>
      </c>
      <c r="K596" s="41">
        <v>243.86699999999999</v>
      </c>
      <c r="L596" s="41">
        <v>0</v>
      </c>
      <c r="M596" s="41">
        <v>2343</v>
      </c>
      <c r="N596" s="41">
        <v>0</v>
      </c>
      <c r="O596" s="41">
        <v>46.625700000000002</v>
      </c>
      <c r="P596" s="41">
        <v>0</v>
      </c>
      <c r="Q596" s="41">
        <v>0</v>
      </c>
      <c r="R596" s="41">
        <v>0</v>
      </c>
      <c r="S596" s="41">
        <v>0</v>
      </c>
      <c r="T596" s="41">
        <v>0</v>
      </c>
      <c r="U596" s="41">
        <v>13182</v>
      </c>
      <c r="V596" s="41">
        <v>243.86699999999999</v>
      </c>
      <c r="W596" s="41">
        <v>2343</v>
      </c>
      <c r="X596" s="41">
        <v>46.625700000000002</v>
      </c>
    </row>
    <row r="597" spans="1:24" x14ac:dyDescent="0.35">
      <c r="A597" s="41" t="s">
        <v>499</v>
      </c>
      <c r="B597" s="41" t="s">
        <v>826</v>
      </c>
      <c r="C597" s="41" t="s">
        <v>8</v>
      </c>
      <c r="D597" s="41" t="s">
        <v>74</v>
      </c>
      <c r="E597" s="41" t="s">
        <v>74</v>
      </c>
      <c r="F597" s="41" t="s">
        <v>767</v>
      </c>
      <c r="G597" s="41">
        <v>12</v>
      </c>
      <c r="H597" s="41">
        <v>2681.0711853391099</v>
      </c>
      <c r="I597" s="41">
        <v>3907</v>
      </c>
      <c r="J597" s="41">
        <v>0</v>
      </c>
      <c r="K597" s="41">
        <v>77.749300000000005</v>
      </c>
      <c r="L597" s="41">
        <v>0</v>
      </c>
      <c r="M597" s="41"/>
      <c r="N597" s="41"/>
      <c r="O597" s="41"/>
      <c r="P597" s="41"/>
      <c r="Q597" s="41">
        <v>0</v>
      </c>
      <c r="R597" s="41">
        <v>0</v>
      </c>
      <c r="S597" s="41"/>
      <c r="T597" s="41"/>
      <c r="U597" s="41">
        <v>3907</v>
      </c>
      <c r="V597" s="41">
        <v>77.749300000000005</v>
      </c>
      <c r="W597" s="41"/>
      <c r="X597" s="41"/>
    </row>
    <row r="598" spans="1:24" x14ac:dyDescent="0.35">
      <c r="A598" s="41" t="s">
        <v>499</v>
      </c>
      <c r="B598" s="41" t="s">
        <v>826</v>
      </c>
      <c r="C598" s="41" t="s">
        <v>8</v>
      </c>
      <c r="D598" s="41" t="s">
        <v>74</v>
      </c>
      <c r="E598" s="41" t="s">
        <v>74</v>
      </c>
      <c r="F598" s="41" t="s">
        <v>757</v>
      </c>
      <c r="G598" s="41">
        <v>2</v>
      </c>
      <c r="H598" s="41">
        <v>2681.0711853391099</v>
      </c>
      <c r="I598" s="41">
        <v>1856</v>
      </c>
      <c r="J598" s="41">
        <v>0</v>
      </c>
      <c r="K598" s="41">
        <v>34.335999999999999</v>
      </c>
      <c r="L598" s="41">
        <v>0</v>
      </c>
      <c r="M598" s="41">
        <v>1970</v>
      </c>
      <c r="N598" s="41">
        <v>0</v>
      </c>
      <c r="O598" s="41">
        <v>39.203000000000003</v>
      </c>
      <c r="P598" s="41">
        <v>0</v>
      </c>
      <c r="Q598" s="41">
        <v>0</v>
      </c>
      <c r="R598" s="41">
        <v>0</v>
      </c>
      <c r="S598" s="41">
        <v>0</v>
      </c>
      <c r="T598" s="41">
        <v>0</v>
      </c>
      <c r="U598" s="41">
        <v>1856</v>
      </c>
      <c r="V598" s="41">
        <v>34.335999999999999</v>
      </c>
      <c r="W598" s="41">
        <v>1970</v>
      </c>
      <c r="X598" s="41">
        <v>39.203000000000003</v>
      </c>
    </row>
    <row r="599" spans="1:24" x14ac:dyDescent="0.35">
      <c r="A599" s="41" t="s">
        <v>499</v>
      </c>
      <c r="B599" s="41" t="s">
        <v>826</v>
      </c>
      <c r="C599" s="41" t="s">
        <v>8</v>
      </c>
      <c r="D599" s="41" t="s">
        <v>74</v>
      </c>
      <c r="E599" s="41" t="s">
        <v>74</v>
      </c>
      <c r="F599" s="41" t="s">
        <v>763</v>
      </c>
      <c r="G599" s="41">
        <v>8</v>
      </c>
      <c r="H599" s="41">
        <v>2681.0711853391099</v>
      </c>
      <c r="I599" s="41">
        <v>2635</v>
      </c>
      <c r="J599" s="41">
        <v>0</v>
      </c>
      <c r="K599" s="41">
        <v>52.436500000000002</v>
      </c>
      <c r="L599" s="41">
        <v>0</v>
      </c>
      <c r="M599" s="41"/>
      <c r="N599" s="41"/>
      <c r="O599" s="41"/>
      <c r="P599" s="41"/>
      <c r="Q599" s="41">
        <v>0</v>
      </c>
      <c r="R599" s="41">
        <v>0</v>
      </c>
      <c r="S599" s="41"/>
      <c r="T599" s="41"/>
      <c r="U599" s="41">
        <v>2635</v>
      </c>
      <c r="V599" s="41">
        <v>52.436500000000002</v>
      </c>
      <c r="W599" s="41"/>
      <c r="X599" s="41"/>
    </row>
    <row r="600" spans="1:24" x14ac:dyDescent="0.35">
      <c r="A600" s="41" t="s">
        <v>499</v>
      </c>
      <c r="B600" s="41" t="s">
        <v>826</v>
      </c>
      <c r="C600" s="41" t="s">
        <v>8</v>
      </c>
      <c r="D600" s="41" t="s">
        <v>74</v>
      </c>
      <c r="E600" s="41" t="s">
        <v>74</v>
      </c>
      <c r="F600" s="41" t="s">
        <v>762</v>
      </c>
      <c r="G600" s="41">
        <v>7</v>
      </c>
      <c r="H600" s="41">
        <v>2681.0711853391099</v>
      </c>
      <c r="I600" s="41">
        <v>9025</v>
      </c>
      <c r="J600" s="41">
        <v>0</v>
      </c>
      <c r="K600" s="41">
        <v>179.5975</v>
      </c>
      <c r="L600" s="41">
        <v>0</v>
      </c>
      <c r="M600" s="41">
        <v>0</v>
      </c>
      <c r="N600" s="41">
        <v>0</v>
      </c>
      <c r="O600" s="41">
        <v>0</v>
      </c>
      <c r="P600" s="41">
        <v>0</v>
      </c>
      <c r="Q600" s="41">
        <v>0</v>
      </c>
      <c r="R600" s="41">
        <v>0</v>
      </c>
      <c r="S600" s="41">
        <v>0</v>
      </c>
      <c r="T600" s="41">
        <v>0</v>
      </c>
      <c r="U600" s="41">
        <v>9025</v>
      </c>
      <c r="V600" s="41">
        <v>179.5975</v>
      </c>
      <c r="W600" s="41">
        <v>0</v>
      </c>
      <c r="X600" s="41">
        <v>0</v>
      </c>
    </row>
    <row r="601" spans="1:24" x14ac:dyDescent="0.35">
      <c r="A601" s="41" t="s">
        <v>499</v>
      </c>
      <c r="B601" s="41" t="s">
        <v>826</v>
      </c>
      <c r="C601" s="41" t="s">
        <v>8</v>
      </c>
      <c r="D601" s="41" t="s">
        <v>74</v>
      </c>
      <c r="E601" s="41" t="s">
        <v>74</v>
      </c>
      <c r="F601" s="41" t="s">
        <v>761</v>
      </c>
      <c r="G601" s="41">
        <v>6</v>
      </c>
      <c r="H601" s="41">
        <v>2681.0711853391099</v>
      </c>
      <c r="I601" s="41">
        <v>4546</v>
      </c>
      <c r="J601" s="41">
        <v>0</v>
      </c>
      <c r="K601" s="41">
        <v>90.465400000000002</v>
      </c>
      <c r="L601" s="41">
        <v>0</v>
      </c>
      <c r="M601" s="41">
        <v>3012</v>
      </c>
      <c r="N601" s="41">
        <v>0</v>
      </c>
      <c r="O601" s="41">
        <v>67.77</v>
      </c>
      <c r="P601" s="41">
        <v>0</v>
      </c>
      <c r="Q601" s="41">
        <v>0</v>
      </c>
      <c r="R601" s="41">
        <v>0</v>
      </c>
      <c r="S601" s="41">
        <v>0</v>
      </c>
      <c r="T601" s="41">
        <v>0</v>
      </c>
      <c r="U601" s="41">
        <v>4546</v>
      </c>
      <c r="V601" s="41">
        <v>90.465400000000002</v>
      </c>
      <c r="W601" s="41">
        <v>3012</v>
      </c>
      <c r="X601" s="41">
        <v>67.77</v>
      </c>
    </row>
    <row r="602" spans="1:24" x14ac:dyDescent="0.35">
      <c r="A602" s="41" t="s">
        <v>564</v>
      </c>
      <c r="B602" s="41" t="s">
        <v>435</v>
      </c>
      <c r="C602" s="41" t="s">
        <v>12</v>
      </c>
      <c r="D602" s="41" t="s">
        <v>315</v>
      </c>
      <c r="E602" s="41" t="s">
        <v>315</v>
      </c>
      <c r="F602" s="41" t="s">
        <v>756</v>
      </c>
      <c r="G602" s="41">
        <v>1</v>
      </c>
      <c r="H602" s="41">
        <v>3119.4646998190301</v>
      </c>
      <c r="I602" s="41">
        <v>723</v>
      </c>
      <c r="J602" s="41">
        <v>0</v>
      </c>
      <c r="K602" s="41">
        <v>13.375499999999999</v>
      </c>
      <c r="L602" s="41">
        <v>0</v>
      </c>
      <c r="M602" s="41">
        <v>691</v>
      </c>
      <c r="N602" s="41">
        <v>519</v>
      </c>
      <c r="O602" s="41">
        <v>13.750900000000001</v>
      </c>
      <c r="P602" s="41">
        <v>10.328100000000001</v>
      </c>
      <c r="Q602" s="41">
        <v>3027</v>
      </c>
      <c r="R602" s="41">
        <v>54.183300000000003</v>
      </c>
      <c r="S602" s="41">
        <v>1815</v>
      </c>
      <c r="T602" s="41">
        <v>39.93</v>
      </c>
      <c r="U602" s="41">
        <v>3750</v>
      </c>
      <c r="V602" s="41">
        <v>67.558800000000005</v>
      </c>
      <c r="W602" s="41">
        <v>3025</v>
      </c>
      <c r="X602" s="41">
        <v>64.009</v>
      </c>
    </row>
    <row r="603" spans="1:24" x14ac:dyDescent="0.35">
      <c r="A603" s="41" t="s">
        <v>564</v>
      </c>
      <c r="B603" s="41" t="s">
        <v>435</v>
      </c>
      <c r="C603" s="41" t="s">
        <v>12</v>
      </c>
      <c r="D603" s="41" t="s">
        <v>315</v>
      </c>
      <c r="E603" s="41" t="s">
        <v>315</v>
      </c>
      <c r="F603" s="41" t="s">
        <v>760</v>
      </c>
      <c r="G603" s="41">
        <v>5</v>
      </c>
      <c r="H603" s="41">
        <v>3119.4646998190301</v>
      </c>
      <c r="I603" s="41">
        <v>1196</v>
      </c>
      <c r="J603" s="41">
        <v>3</v>
      </c>
      <c r="K603" s="41">
        <v>22.125999999999998</v>
      </c>
      <c r="L603" s="41">
        <v>5.5499999999999994E-2</v>
      </c>
      <c r="M603" s="41">
        <v>1080</v>
      </c>
      <c r="N603" s="41">
        <v>89</v>
      </c>
      <c r="O603" s="41">
        <v>21.492000000000001</v>
      </c>
      <c r="P603" s="41">
        <v>1.7711000000000001</v>
      </c>
      <c r="Q603" s="41">
        <v>1795</v>
      </c>
      <c r="R603" s="41">
        <v>32.130499999999998</v>
      </c>
      <c r="S603" s="41">
        <v>1329</v>
      </c>
      <c r="T603" s="41">
        <v>29.238</v>
      </c>
      <c r="U603" s="41">
        <v>2994</v>
      </c>
      <c r="V603" s="41">
        <v>54.311999999999998</v>
      </c>
      <c r="W603" s="41">
        <v>2498</v>
      </c>
      <c r="X603" s="41">
        <v>52.501100000000001</v>
      </c>
    </row>
    <row r="604" spans="1:24" x14ac:dyDescent="0.35">
      <c r="A604" s="41" t="s">
        <v>564</v>
      </c>
      <c r="B604" s="41" t="s">
        <v>435</v>
      </c>
      <c r="C604" s="41" t="s">
        <v>12</v>
      </c>
      <c r="D604" s="41" t="s">
        <v>315</v>
      </c>
      <c r="E604" s="41" t="s">
        <v>315</v>
      </c>
      <c r="F604" s="41" t="s">
        <v>764</v>
      </c>
      <c r="G604" s="41">
        <v>9</v>
      </c>
      <c r="H604" s="41">
        <v>3119.4646998190301</v>
      </c>
      <c r="I604" s="41">
        <v>633</v>
      </c>
      <c r="J604" s="41">
        <v>173</v>
      </c>
      <c r="K604" s="41">
        <v>12.5967</v>
      </c>
      <c r="L604" s="41">
        <v>3.4427000000000003</v>
      </c>
      <c r="M604" s="41"/>
      <c r="N604" s="41"/>
      <c r="O604" s="41"/>
      <c r="P604" s="41"/>
      <c r="Q604" s="41">
        <v>1268</v>
      </c>
      <c r="R604" s="41">
        <v>22.697199999999999</v>
      </c>
      <c r="S604" s="41"/>
      <c r="T604" s="41"/>
      <c r="U604" s="41">
        <v>2074</v>
      </c>
      <c r="V604" s="41">
        <v>38.736599999999996</v>
      </c>
      <c r="W604" s="41"/>
      <c r="X604" s="41"/>
    </row>
    <row r="605" spans="1:24" x14ac:dyDescent="0.35">
      <c r="A605" s="41" t="s">
        <v>564</v>
      </c>
      <c r="B605" s="41" t="s">
        <v>435</v>
      </c>
      <c r="C605" s="41" t="s">
        <v>12</v>
      </c>
      <c r="D605" s="41" t="s">
        <v>315</v>
      </c>
      <c r="E605" s="41" t="s">
        <v>315</v>
      </c>
      <c r="F605" s="41" t="s">
        <v>766</v>
      </c>
      <c r="G605" s="41">
        <v>11</v>
      </c>
      <c r="H605" s="41">
        <v>3119.4646998190301</v>
      </c>
      <c r="I605" s="41">
        <v>595</v>
      </c>
      <c r="J605" s="41">
        <v>2</v>
      </c>
      <c r="K605" s="41">
        <v>11.8405</v>
      </c>
      <c r="L605" s="41">
        <v>3.9800000000000002E-2</v>
      </c>
      <c r="M605" s="41"/>
      <c r="N605" s="41"/>
      <c r="O605" s="41"/>
      <c r="P605" s="41"/>
      <c r="Q605" s="41">
        <v>2113</v>
      </c>
      <c r="R605" s="41">
        <v>37.822699999999998</v>
      </c>
      <c r="S605" s="41"/>
      <c r="T605" s="41"/>
      <c r="U605" s="41">
        <v>2710</v>
      </c>
      <c r="V605" s="41">
        <v>49.702999999999996</v>
      </c>
      <c r="W605" s="41"/>
      <c r="X605" s="41"/>
    </row>
    <row r="606" spans="1:24" x14ac:dyDescent="0.35">
      <c r="A606" s="41" t="s">
        <v>564</v>
      </c>
      <c r="B606" s="41" t="s">
        <v>435</v>
      </c>
      <c r="C606" s="41" t="s">
        <v>12</v>
      </c>
      <c r="D606" s="41" t="s">
        <v>315</v>
      </c>
      <c r="E606" s="41" t="s">
        <v>315</v>
      </c>
      <c r="F606" s="41" t="s">
        <v>765</v>
      </c>
      <c r="G606" s="41">
        <v>10</v>
      </c>
      <c r="H606" s="41">
        <v>3119.4646998190301</v>
      </c>
      <c r="I606" s="41">
        <v>630</v>
      </c>
      <c r="J606" s="41">
        <v>0</v>
      </c>
      <c r="K606" s="41">
        <v>12.537000000000001</v>
      </c>
      <c r="L606" s="41">
        <v>0</v>
      </c>
      <c r="M606" s="41"/>
      <c r="N606" s="41"/>
      <c r="O606" s="41"/>
      <c r="P606" s="41"/>
      <c r="Q606" s="41">
        <v>1703</v>
      </c>
      <c r="R606" s="41">
        <v>30.483699999999999</v>
      </c>
      <c r="S606" s="41"/>
      <c r="T606" s="41"/>
      <c r="U606" s="41">
        <v>2333</v>
      </c>
      <c r="V606" s="41">
        <v>43.020699999999998</v>
      </c>
      <c r="W606" s="41"/>
      <c r="X606" s="41"/>
    </row>
    <row r="607" spans="1:24" x14ac:dyDescent="0.35">
      <c r="A607" s="41" t="s">
        <v>564</v>
      </c>
      <c r="B607" s="41" t="s">
        <v>435</v>
      </c>
      <c r="C607" s="41" t="s">
        <v>12</v>
      </c>
      <c r="D607" s="41" t="s">
        <v>315</v>
      </c>
      <c r="E607" s="41" t="s">
        <v>315</v>
      </c>
      <c r="F607" s="41" t="s">
        <v>759</v>
      </c>
      <c r="G607" s="41">
        <v>4</v>
      </c>
      <c r="H607" s="41">
        <v>3119.4646998190301</v>
      </c>
      <c r="I607" s="41">
        <v>1020</v>
      </c>
      <c r="J607" s="41">
        <v>31</v>
      </c>
      <c r="K607" s="41">
        <v>18.869999999999997</v>
      </c>
      <c r="L607" s="41">
        <v>0.57350000000000001</v>
      </c>
      <c r="M607" s="41">
        <v>1009</v>
      </c>
      <c r="N607" s="41">
        <v>153</v>
      </c>
      <c r="O607" s="41">
        <v>20.0791</v>
      </c>
      <c r="P607" s="41">
        <v>3.0447000000000002</v>
      </c>
      <c r="Q607" s="41">
        <v>1631</v>
      </c>
      <c r="R607" s="41">
        <v>29.194900000000001</v>
      </c>
      <c r="S607" s="41">
        <v>2649</v>
      </c>
      <c r="T607" s="41">
        <v>58.277999999999999</v>
      </c>
      <c r="U607" s="41">
        <v>2682</v>
      </c>
      <c r="V607" s="41">
        <v>48.638399999999997</v>
      </c>
      <c r="W607" s="41">
        <v>3811</v>
      </c>
      <c r="X607" s="41">
        <v>81.401799999999994</v>
      </c>
    </row>
    <row r="608" spans="1:24" x14ac:dyDescent="0.35">
      <c r="A608" s="41" t="s">
        <v>564</v>
      </c>
      <c r="B608" s="41" t="s">
        <v>435</v>
      </c>
      <c r="C608" s="41" t="s">
        <v>12</v>
      </c>
      <c r="D608" s="41" t="s">
        <v>315</v>
      </c>
      <c r="E608" s="41" t="s">
        <v>315</v>
      </c>
      <c r="F608" s="41" t="s">
        <v>758</v>
      </c>
      <c r="G608" s="41">
        <v>3</v>
      </c>
      <c r="H608" s="41">
        <v>3119.4646998190301</v>
      </c>
      <c r="I608" s="41">
        <v>439</v>
      </c>
      <c r="J608" s="41">
        <v>2</v>
      </c>
      <c r="K608" s="41">
        <v>8.1214999999999993</v>
      </c>
      <c r="L608" s="41">
        <v>3.6999999999999998E-2</v>
      </c>
      <c r="M608" s="41">
        <v>684</v>
      </c>
      <c r="N608" s="41">
        <v>108</v>
      </c>
      <c r="O608" s="41">
        <v>13.611600000000001</v>
      </c>
      <c r="P608" s="41">
        <v>2.1492</v>
      </c>
      <c r="Q608" s="41">
        <v>1373</v>
      </c>
      <c r="R608" s="41">
        <v>24.576699999999999</v>
      </c>
      <c r="S608" s="41">
        <v>2060</v>
      </c>
      <c r="T608" s="41">
        <v>45.32</v>
      </c>
      <c r="U608" s="41">
        <v>1814</v>
      </c>
      <c r="V608" s="41">
        <v>32.735199999999999</v>
      </c>
      <c r="W608" s="41">
        <v>2852</v>
      </c>
      <c r="X608" s="41">
        <v>61.080800000000004</v>
      </c>
    </row>
    <row r="609" spans="1:24" x14ac:dyDescent="0.35">
      <c r="A609" s="41" t="s">
        <v>564</v>
      </c>
      <c r="B609" s="41" t="s">
        <v>435</v>
      </c>
      <c r="C609" s="41" t="s">
        <v>12</v>
      </c>
      <c r="D609" s="41" t="s">
        <v>315</v>
      </c>
      <c r="E609" s="41" t="s">
        <v>315</v>
      </c>
      <c r="F609" s="41" t="s">
        <v>767</v>
      </c>
      <c r="G609" s="41">
        <v>12</v>
      </c>
      <c r="H609" s="41">
        <v>3119.4646998190301</v>
      </c>
      <c r="I609" s="41">
        <v>467</v>
      </c>
      <c r="J609" s="41">
        <v>0</v>
      </c>
      <c r="K609" s="41">
        <v>9.2933000000000003</v>
      </c>
      <c r="L609" s="41">
        <v>0</v>
      </c>
      <c r="M609" s="41"/>
      <c r="N609" s="41"/>
      <c r="O609" s="41"/>
      <c r="P609" s="41"/>
      <c r="Q609" s="41">
        <v>825</v>
      </c>
      <c r="R609" s="41">
        <v>14.7675</v>
      </c>
      <c r="S609" s="41"/>
      <c r="T609" s="41"/>
      <c r="U609" s="41">
        <v>1292</v>
      </c>
      <c r="V609" s="41">
        <v>24.0608</v>
      </c>
      <c r="W609" s="41"/>
      <c r="X609" s="41"/>
    </row>
    <row r="610" spans="1:24" x14ac:dyDescent="0.35">
      <c r="A610" s="41" t="s">
        <v>564</v>
      </c>
      <c r="B610" s="41" t="s">
        <v>435</v>
      </c>
      <c r="C610" s="41" t="s">
        <v>12</v>
      </c>
      <c r="D610" s="41" t="s">
        <v>315</v>
      </c>
      <c r="E610" s="41" t="s">
        <v>315</v>
      </c>
      <c r="F610" s="41" t="s">
        <v>757</v>
      </c>
      <c r="G610" s="41">
        <v>2</v>
      </c>
      <c r="H610" s="41">
        <v>3119.4646998190301</v>
      </c>
      <c r="I610" s="41">
        <v>410</v>
      </c>
      <c r="J610" s="41">
        <v>0</v>
      </c>
      <c r="K610" s="41">
        <v>7.585</v>
      </c>
      <c r="L610" s="41">
        <v>0</v>
      </c>
      <c r="M610" s="41">
        <v>349</v>
      </c>
      <c r="N610" s="41">
        <v>16</v>
      </c>
      <c r="O610" s="41">
        <v>6.9451000000000001</v>
      </c>
      <c r="P610" s="41">
        <v>0.31840000000000002</v>
      </c>
      <c r="Q610" s="41">
        <v>2276</v>
      </c>
      <c r="R610" s="41">
        <v>40.740400000000001</v>
      </c>
      <c r="S610" s="41">
        <v>2527</v>
      </c>
      <c r="T610" s="41">
        <v>55.594000000000001</v>
      </c>
      <c r="U610" s="41">
        <v>2686</v>
      </c>
      <c r="V610" s="41">
        <v>48.325400000000002</v>
      </c>
      <c r="W610" s="41">
        <v>2892</v>
      </c>
      <c r="X610" s="41">
        <v>62.857500000000002</v>
      </c>
    </row>
    <row r="611" spans="1:24" x14ac:dyDescent="0.35">
      <c r="A611" s="41" t="s">
        <v>564</v>
      </c>
      <c r="B611" s="41" t="s">
        <v>435</v>
      </c>
      <c r="C611" s="41" t="s">
        <v>12</v>
      </c>
      <c r="D611" s="41" t="s">
        <v>315</v>
      </c>
      <c r="E611" s="41" t="s">
        <v>315</v>
      </c>
      <c r="F611" s="41" t="s">
        <v>763</v>
      </c>
      <c r="G611" s="41">
        <v>8</v>
      </c>
      <c r="H611" s="41">
        <v>3119.4646998190301</v>
      </c>
      <c r="I611" s="41">
        <v>1156</v>
      </c>
      <c r="J611" s="41">
        <v>70</v>
      </c>
      <c r="K611" s="41">
        <v>23.0044</v>
      </c>
      <c r="L611" s="41">
        <v>1.393</v>
      </c>
      <c r="M611" s="41"/>
      <c r="N611" s="41"/>
      <c r="O611" s="41"/>
      <c r="P611" s="41"/>
      <c r="Q611" s="41">
        <v>1398</v>
      </c>
      <c r="R611" s="41">
        <v>25.0242</v>
      </c>
      <c r="S611" s="41"/>
      <c r="T611" s="41"/>
      <c r="U611" s="41">
        <v>2624</v>
      </c>
      <c r="V611" s="41">
        <v>49.421599999999998</v>
      </c>
      <c r="W611" s="41"/>
      <c r="X611" s="41"/>
    </row>
    <row r="612" spans="1:24" x14ac:dyDescent="0.35">
      <c r="A612" s="41" t="s">
        <v>564</v>
      </c>
      <c r="B612" s="41" t="s">
        <v>435</v>
      </c>
      <c r="C612" s="41" t="s">
        <v>12</v>
      </c>
      <c r="D612" s="41" t="s">
        <v>315</v>
      </c>
      <c r="E612" s="41" t="s">
        <v>315</v>
      </c>
      <c r="F612" s="41" t="s">
        <v>762</v>
      </c>
      <c r="G612" s="41">
        <v>7</v>
      </c>
      <c r="H612" s="41">
        <v>3119.4646998190301</v>
      </c>
      <c r="I612" s="41">
        <v>2725</v>
      </c>
      <c r="J612" s="41">
        <v>1947</v>
      </c>
      <c r="K612" s="41">
        <v>54.227500000000006</v>
      </c>
      <c r="L612" s="41">
        <v>38.7453</v>
      </c>
      <c r="M612" s="41">
        <v>0</v>
      </c>
      <c r="N612" s="41">
        <v>868</v>
      </c>
      <c r="O612" s="41">
        <v>0</v>
      </c>
      <c r="P612" s="41">
        <v>19.529999999999998</v>
      </c>
      <c r="Q612" s="41">
        <v>3580</v>
      </c>
      <c r="R612" s="41">
        <v>64.081999999999994</v>
      </c>
      <c r="S612" s="41">
        <v>2479</v>
      </c>
      <c r="T612" s="41">
        <v>54.537999999999997</v>
      </c>
      <c r="U612" s="41">
        <v>8252</v>
      </c>
      <c r="V612" s="41">
        <v>157.0548</v>
      </c>
      <c r="W612" s="41">
        <v>3347</v>
      </c>
      <c r="X612" s="41">
        <v>74.067999999999998</v>
      </c>
    </row>
    <row r="613" spans="1:24" x14ac:dyDescent="0.35">
      <c r="A613" s="41" t="s">
        <v>564</v>
      </c>
      <c r="B613" s="41" t="s">
        <v>435</v>
      </c>
      <c r="C613" s="41" t="s">
        <v>12</v>
      </c>
      <c r="D613" s="41" t="s">
        <v>315</v>
      </c>
      <c r="E613" s="41" t="s">
        <v>315</v>
      </c>
      <c r="F613" s="41" t="s">
        <v>761</v>
      </c>
      <c r="G613" s="41">
        <v>6</v>
      </c>
      <c r="H613" s="41">
        <v>3119.4646998190301</v>
      </c>
      <c r="I613" s="41">
        <v>1053</v>
      </c>
      <c r="J613" s="41">
        <v>40</v>
      </c>
      <c r="K613" s="41">
        <v>20.954700000000003</v>
      </c>
      <c r="L613" s="41">
        <v>0.79600000000000004</v>
      </c>
      <c r="M613" s="41">
        <v>1169</v>
      </c>
      <c r="N613" s="41">
        <v>1039</v>
      </c>
      <c r="O613" s="41">
        <v>26.302499999999998</v>
      </c>
      <c r="P613" s="41">
        <v>23.377499999999998</v>
      </c>
      <c r="Q613" s="41">
        <v>1902</v>
      </c>
      <c r="R613" s="41">
        <v>34.0458</v>
      </c>
      <c r="S613" s="41">
        <v>1240</v>
      </c>
      <c r="T613" s="41">
        <v>27.28</v>
      </c>
      <c r="U613" s="41">
        <v>2995</v>
      </c>
      <c r="V613" s="41">
        <v>55.796500000000002</v>
      </c>
      <c r="W613" s="41">
        <v>3448</v>
      </c>
      <c r="X613" s="41">
        <v>76.959999999999994</v>
      </c>
    </row>
    <row r="614" spans="1:24" x14ac:dyDescent="0.35">
      <c r="A614" s="41" t="s">
        <v>596</v>
      </c>
      <c r="B614" s="41" t="s">
        <v>454</v>
      </c>
      <c r="C614" s="41" t="s">
        <v>16</v>
      </c>
      <c r="D614" s="41" t="s">
        <v>75</v>
      </c>
      <c r="E614" s="41" t="s">
        <v>75</v>
      </c>
      <c r="F614" s="41" t="s">
        <v>756</v>
      </c>
      <c r="G614" s="41">
        <v>1</v>
      </c>
      <c r="H614" s="41">
        <v>2134.8922573468199</v>
      </c>
      <c r="I614" s="41">
        <v>623</v>
      </c>
      <c r="J614" s="41">
        <v>0</v>
      </c>
      <c r="K614" s="41">
        <v>11.525499999999999</v>
      </c>
      <c r="L614" s="41">
        <v>0</v>
      </c>
      <c r="M614" s="41">
        <v>509</v>
      </c>
      <c r="N614" s="41">
        <v>0</v>
      </c>
      <c r="O614" s="41">
        <v>10.129100000000001</v>
      </c>
      <c r="P614" s="41">
        <v>0</v>
      </c>
      <c r="Q614" s="41">
        <v>1164</v>
      </c>
      <c r="R614" s="41">
        <v>20.835599999999999</v>
      </c>
      <c r="S614" s="41">
        <v>4492</v>
      </c>
      <c r="T614" s="41">
        <v>98.823999999999998</v>
      </c>
      <c r="U614" s="41">
        <v>1787</v>
      </c>
      <c r="V614" s="41">
        <v>32.3611</v>
      </c>
      <c r="W614" s="41">
        <v>5001</v>
      </c>
      <c r="X614" s="41">
        <v>108.95310000000001</v>
      </c>
    </row>
    <row r="615" spans="1:24" x14ac:dyDescent="0.35">
      <c r="A615" s="41" t="s">
        <v>596</v>
      </c>
      <c r="B615" s="41" t="s">
        <v>454</v>
      </c>
      <c r="C615" s="41" t="s">
        <v>16</v>
      </c>
      <c r="D615" s="41" t="s">
        <v>75</v>
      </c>
      <c r="E615" s="41" t="s">
        <v>75</v>
      </c>
      <c r="F615" s="41" t="s">
        <v>760</v>
      </c>
      <c r="G615" s="41">
        <v>5</v>
      </c>
      <c r="H615" s="41">
        <v>2134.8922573468199</v>
      </c>
      <c r="I615" s="41">
        <v>963</v>
      </c>
      <c r="J615" s="41">
        <v>0</v>
      </c>
      <c r="K615" s="41">
        <v>17.8155</v>
      </c>
      <c r="L615" s="41">
        <v>0</v>
      </c>
      <c r="M615" s="41">
        <v>556</v>
      </c>
      <c r="N615" s="41">
        <v>0</v>
      </c>
      <c r="O615" s="41">
        <v>11.064400000000001</v>
      </c>
      <c r="P615" s="41">
        <v>0</v>
      </c>
      <c r="Q615" s="41">
        <v>1792</v>
      </c>
      <c r="R615" s="41">
        <v>32.076799999999999</v>
      </c>
      <c r="S615" s="41">
        <v>1811</v>
      </c>
      <c r="T615" s="41">
        <v>39.841999999999999</v>
      </c>
      <c r="U615" s="41">
        <v>2755</v>
      </c>
      <c r="V615" s="41">
        <v>49.892299999999999</v>
      </c>
      <c r="W615" s="41">
        <v>2367</v>
      </c>
      <c r="X615" s="41">
        <v>50.906399999999998</v>
      </c>
    </row>
    <row r="616" spans="1:24" x14ac:dyDescent="0.35">
      <c r="A616" s="41" t="s">
        <v>596</v>
      </c>
      <c r="B616" s="41" t="s">
        <v>454</v>
      </c>
      <c r="C616" s="41" t="s">
        <v>16</v>
      </c>
      <c r="D616" s="41" t="s">
        <v>75</v>
      </c>
      <c r="E616" s="41" t="s">
        <v>75</v>
      </c>
      <c r="F616" s="41" t="s">
        <v>764</v>
      </c>
      <c r="G616" s="41">
        <v>9</v>
      </c>
      <c r="H616" s="41">
        <v>2134.8922573468199</v>
      </c>
      <c r="I616" s="41">
        <v>149</v>
      </c>
      <c r="J616" s="41">
        <v>0</v>
      </c>
      <c r="K616" s="41">
        <v>2.9651000000000001</v>
      </c>
      <c r="L616" s="41">
        <v>0</v>
      </c>
      <c r="M616" s="41"/>
      <c r="N616" s="41"/>
      <c r="O616" s="41"/>
      <c r="P616" s="41"/>
      <c r="Q616" s="41">
        <v>1328</v>
      </c>
      <c r="R616" s="41">
        <v>23.7712</v>
      </c>
      <c r="S616" s="41"/>
      <c r="T616" s="41"/>
      <c r="U616" s="41">
        <v>1477</v>
      </c>
      <c r="V616" s="41">
        <v>26.7363</v>
      </c>
      <c r="W616" s="41"/>
      <c r="X616" s="41"/>
    </row>
    <row r="617" spans="1:24" x14ac:dyDescent="0.35">
      <c r="A617" s="41" t="s">
        <v>596</v>
      </c>
      <c r="B617" s="41" t="s">
        <v>454</v>
      </c>
      <c r="C617" s="41" t="s">
        <v>16</v>
      </c>
      <c r="D617" s="41" t="s">
        <v>75</v>
      </c>
      <c r="E617" s="41" t="s">
        <v>75</v>
      </c>
      <c r="F617" s="41" t="s">
        <v>766</v>
      </c>
      <c r="G617" s="41">
        <v>11</v>
      </c>
      <c r="H617" s="41">
        <v>2134.8922573468199</v>
      </c>
      <c r="I617" s="41">
        <v>132</v>
      </c>
      <c r="J617" s="41">
        <v>0</v>
      </c>
      <c r="K617" s="41">
        <v>2.6268000000000002</v>
      </c>
      <c r="L617" s="41">
        <v>0</v>
      </c>
      <c r="M617" s="41"/>
      <c r="N617" s="41"/>
      <c r="O617" s="41"/>
      <c r="P617" s="41"/>
      <c r="Q617" s="41">
        <v>5704</v>
      </c>
      <c r="R617" s="41">
        <v>102.1016</v>
      </c>
      <c r="S617" s="41"/>
      <c r="T617" s="41"/>
      <c r="U617" s="41">
        <v>5836</v>
      </c>
      <c r="V617" s="41">
        <v>104.72840000000001</v>
      </c>
      <c r="W617" s="41"/>
      <c r="X617" s="41"/>
    </row>
    <row r="618" spans="1:24" x14ac:dyDescent="0.35">
      <c r="A618" s="41" t="s">
        <v>596</v>
      </c>
      <c r="B618" s="41" t="s">
        <v>454</v>
      </c>
      <c r="C618" s="41" t="s">
        <v>16</v>
      </c>
      <c r="D618" s="41" t="s">
        <v>75</v>
      </c>
      <c r="E618" s="41" t="s">
        <v>75</v>
      </c>
      <c r="F618" s="41" t="s">
        <v>765</v>
      </c>
      <c r="G618" s="41">
        <v>10</v>
      </c>
      <c r="H618" s="41">
        <v>2134.8922573468199</v>
      </c>
      <c r="I618" s="41">
        <v>164</v>
      </c>
      <c r="J618" s="41">
        <v>0</v>
      </c>
      <c r="K618" s="41">
        <v>3.2636000000000003</v>
      </c>
      <c r="L618" s="41">
        <v>0</v>
      </c>
      <c r="M618" s="41"/>
      <c r="N618" s="41"/>
      <c r="O618" s="41"/>
      <c r="P618" s="41"/>
      <c r="Q618" s="41">
        <v>2781</v>
      </c>
      <c r="R618" s="41">
        <v>49.779899999999998</v>
      </c>
      <c r="S618" s="41"/>
      <c r="T618" s="41"/>
      <c r="U618" s="41">
        <v>2945</v>
      </c>
      <c r="V618" s="41">
        <v>53.043499999999995</v>
      </c>
      <c r="W618" s="41"/>
      <c r="X618" s="41"/>
    </row>
    <row r="619" spans="1:24" x14ac:dyDescent="0.35">
      <c r="A619" s="41" t="s">
        <v>596</v>
      </c>
      <c r="B619" s="41" t="s">
        <v>454</v>
      </c>
      <c r="C619" s="41" t="s">
        <v>16</v>
      </c>
      <c r="D619" s="41" t="s">
        <v>75</v>
      </c>
      <c r="E619" s="41" t="s">
        <v>75</v>
      </c>
      <c r="F619" s="41" t="s">
        <v>759</v>
      </c>
      <c r="G619" s="41">
        <v>4</v>
      </c>
      <c r="H619" s="41">
        <v>2134.8922573468199</v>
      </c>
      <c r="I619" s="41">
        <v>67</v>
      </c>
      <c r="J619" s="41">
        <v>0</v>
      </c>
      <c r="K619" s="41">
        <v>1.2395</v>
      </c>
      <c r="L619" s="41">
        <v>0</v>
      </c>
      <c r="M619" s="41">
        <v>1359</v>
      </c>
      <c r="N619" s="41">
        <v>0</v>
      </c>
      <c r="O619" s="41">
        <v>27.0441</v>
      </c>
      <c r="P619" s="41">
        <v>0</v>
      </c>
      <c r="Q619" s="41">
        <v>3236</v>
      </c>
      <c r="R619" s="41">
        <v>57.924399999999999</v>
      </c>
      <c r="S619" s="41">
        <v>2647</v>
      </c>
      <c r="T619" s="41">
        <v>58.234000000000002</v>
      </c>
      <c r="U619" s="41">
        <v>3303</v>
      </c>
      <c r="V619" s="41">
        <v>59.163899999999998</v>
      </c>
      <c r="W619" s="41">
        <v>4006</v>
      </c>
      <c r="X619" s="41">
        <v>85.278099999999995</v>
      </c>
    </row>
    <row r="620" spans="1:24" x14ac:dyDescent="0.35">
      <c r="A620" s="41" t="s">
        <v>596</v>
      </c>
      <c r="B620" s="41" t="s">
        <v>454</v>
      </c>
      <c r="C620" s="41" t="s">
        <v>16</v>
      </c>
      <c r="D620" s="41" t="s">
        <v>75</v>
      </c>
      <c r="E620" s="41" t="s">
        <v>75</v>
      </c>
      <c r="F620" s="41" t="s">
        <v>758</v>
      </c>
      <c r="G620" s="41">
        <v>3</v>
      </c>
      <c r="H620" s="41">
        <v>2134.8922573468199</v>
      </c>
      <c r="I620" s="41">
        <v>85</v>
      </c>
      <c r="J620" s="41">
        <v>0</v>
      </c>
      <c r="K620" s="41">
        <v>1.5725</v>
      </c>
      <c r="L620" s="41">
        <v>0</v>
      </c>
      <c r="M620" s="41">
        <v>1260</v>
      </c>
      <c r="N620" s="41">
        <v>0</v>
      </c>
      <c r="O620" s="41">
        <v>25.074000000000002</v>
      </c>
      <c r="P620" s="41">
        <v>0</v>
      </c>
      <c r="Q620" s="41">
        <v>1702</v>
      </c>
      <c r="R620" s="41">
        <v>30.465800000000002</v>
      </c>
      <c r="S620" s="41">
        <v>2300</v>
      </c>
      <c r="T620" s="41">
        <v>50.6</v>
      </c>
      <c r="U620" s="41">
        <v>1787</v>
      </c>
      <c r="V620" s="41">
        <v>32.0383</v>
      </c>
      <c r="W620" s="41">
        <v>3560</v>
      </c>
      <c r="X620" s="41">
        <v>75.674000000000007</v>
      </c>
    </row>
    <row r="621" spans="1:24" x14ac:dyDescent="0.35">
      <c r="A621" s="41" t="s">
        <v>596</v>
      </c>
      <c r="B621" s="41" t="s">
        <v>454</v>
      </c>
      <c r="C621" s="41" t="s">
        <v>16</v>
      </c>
      <c r="D621" s="41" t="s">
        <v>75</v>
      </c>
      <c r="E621" s="41" t="s">
        <v>75</v>
      </c>
      <c r="F621" s="41" t="s">
        <v>767</v>
      </c>
      <c r="G621" s="41">
        <v>12</v>
      </c>
      <c r="H621" s="41">
        <v>2134.8922573468199</v>
      </c>
      <c r="I621" s="41">
        <v>103</v>
      </c>
      <c r="J621" s="41">
        <v>0</v>
      </c>
      <c r="K621" s="41">
        <v>2.0497000000000001</v>
      </c>
      <c r="L621" s="41">
        <v>0</v>
      </c>
      <c r="M621" s="41"/>
      <c r="N621" s="41"/>
      <c r="O621" s="41"/>
      <c r="P621" s="41"/>
      <c r="Q621" s="41">
        <v>2697</v>
      </c>
      <c r="R621" s="41">
        <v>48.276299999999999</v>
      </c>
      <c r="S621" s="41"/>
      <c r="T621" s="41"/>
      <c r="U621" s="41">
        <v>2800</v>
      </c>
      <c r="V621" s="41">
        <v>50.326000000000001</v>
      </c>
      <c r="W621" s="41"/>
      <c r="X621" s="41"/>
    </row>
    <row r="622" spans="1:24" x14ac:dyDescent="0.35">
      <c r="A622" s="41" t="s">
        <v>596</v>
      </c>
      <c r="B622" s="41" t="s">
        <v>454</v>
      </c>
      <c r="C622" s="41" t="s">
        <v>16</v>
      </c>
      <c r="D622" s="41" t="s">
        <v>75</v>
      </c>
      <c r="E622" s="41" t="s">
        <v>75</v>
      </c>
      <c r="F622" s="41" t="s">
        <v>757</v>
      </c>
      <c r="G622" s="41">
        <v>2</v>
      </c>
      <c r="H622" s="41">
        <v>2134.8922573468199</v>
      </c>
      <c r="I622" s="41">
        <v>306</v>
      </c>
      <c r="J622" s="41">
        <v>0</v>
      </c>
      <c r="K622" s="41">
        <v>5.6609999999999996</v>
      </c>
      <c r="L622" s="41">
        <v>0</v>
      </c>
      <c r="M622" s="41">
        <v>129</v>
      </c>
      <c r="N622" s="41">
        <v>0</v>
      </c>
      <c r="O622" s="41">
        <v>2.5670999999999999</v>
      </c>
      <c r="P622" s="41">
        <v>0</v>
      </c>
      <c r="Q622" s="41">
        <v>1264</v>
      </c>
      <c r="R622" s="41">
        <v>22.625599999999999</v>
      </c>
      <c r="S622" s="41">
        <v>2230</v>
      </c>
      <c r="T622" s="41">
        <v>49.06</v>
      </c>
      <c r="U622" s="41">
        <v>1570</v>
      </c>
      <c r="V622" s="41">
        <v>28.2866</v>
      </c>
      <c r="W622" s="41">
        <v>2359</v>
      </c>
      <c r="X622" s="41">
        <v>51.627099999999999</v>
      </c>
    </row>
    <row r="623" spans="1:24" x14ac:dyDescent="0.35">
      <c r="A623" s="41" t="s">
        <v>596</v>
      </c>
      <c r="B623" s="41" t="s">
        <v>454</v>
      </c>
      <c r="C623" s="41" t="s">
        <v>16</v>
      </c>
      <c r="D623" s="41" t="s">
        <v>75</v>
      </c>
      <c r="E623" s="41" t="s">
        <v>75</v>
      </c>
      <c r="F623" s="41" t="s">
        <v>763</v>
      </c>
      <c r="G623" s="41">
        <v>8</v>
      </c>
      <c r="H623" s="41">
        <v>2134.8922573468199</v>
      </c>
      <c r="I623" s="41">
        <v>350</v>
      </c>
      <c r="J623" s="41">
        <v>0</v>
      </c>
      <c r="K623" s="41">
        <v>6.9650000000000007</v>
      </c>
      <c r="L623" s="41">
        <v>0</v>
      </c>
      <c r="M623" s="41"/>
      <c r="N623" s="41"/>
      <c r="O623" s="41"/>
      <c r="P623" s="41"/>
      <c r="Q623" s="41">
        <v>11214</v>
      </c>
      <c r="R623" s="41">
        <v>200.73060000000001</v>
      </c>
      <c r="S623" s="41"/>
      <c r="T623" s="41"/>
      <c r="U623" s="41">
        <v>11564</v>
      </c>
      <c r="V623" s="41">
        <v>207.69560000000001</v>
      </c>
      <c r="W623" s="41"/>
      <c r="X623" s="41"/>
    </row>
    <row r="624" spans="1:24" x14ac:dyDescent="0.35">
      <c r="A624" s="41" t="s">
        <v>596</v>
      </c>
      <c r="B624" s="41" t="s">
        <v>454</v>
      </c>
      <c r="C624" s="41" t="s">
        <v>16</v>
      </c>
      <c r="D624" s="41" t="s">
        <v>75</v>
      </c>
      <c r="E624" s="41" t="s">
        <v>75</v>
      </c>
      <c r="F624" s="41" t="s">
        <v>762</v>
      </c>
      <c r="G624" s="41">
        <v>7</v>
      </c>
      <c r="H624" s="41">
        <v>2134.8922573468199</v>
      </c>
      <c r="I624" s="41">
        <v>71</v>
      </c>
      <c r="J624" s="41">
        <v>0</v>
      </c>
      <c r="K624" s="41">
        <v>1.4129</v>
      </c>
      <c r="L624" s="41">
        <v>0</v>
      </c>
      <c r="M624" s="41">
        <v>0</v>
      </c>
      <c r="N624" s="41">
        <v>0</v>
      </c>
      <c r="O624" s="41">
        <v>0</v>
      </c>
      <c r="P624" s="41">
        <v>0</v>
      </c>
      <c r="Q624" s="41">
        <v>2409</v>
      </c>
      <c r="R624" s="41">
        <v>43.121099999999998</v>
      </c>
      <c r="S624" s="41">
        <v>9159</v>
      </c>
      <c r="T624" s="41">
        <v>201.49799999999999</v>
      </c>
      <c r="U624" s="41">
        <v>2480</v>
      </c>
      <c r="V624" s="41">
        <v>44.533999999999999</v>
      </c>
      <c r="W624" s="41">
        <v>9159</v>
      </c>
      <c r="X624" s="41">
        <v>201.49799999999999</v>
      </c>
    </row>
    <row r="625" spans="1:24" x14ac:dyDescent="0.35">
      <c r="A625" s="41" t="s">
        <v>596</v>
      </c>
      <c r="B625" s="41" t="s">
        <v>454</v>
      </c>
      <c r="C625" s="41" t="s">
        <v>16</v>
      </c>
      <c r="D625" s="41" t="s">
        <v>75</v>
      </c>
      <c r="E625" s="41" t="s">
        <v>75</v>
      </c>
      <c r="F625" s="41" t="s">
        <v>761</v>
      </c>
      <c r="G625" s="41">
        <v>6</v>
      </c>
      <c r="H625" s="41">
        <v>2134.8922573468199</v>
      </c>
      <c r="I625" s="41">
        <v>190</v>
      </c>
      <c r="J625" s="41">
        <v>0</v>
      </c>
      <c r="K625" s="41">
        <v>3.7810000000000001</v>
      </c>
      <c r="L625" s="41">
        <v>0</v>
      </c>
      <c r="M625" s="41">
        <v>321</v>
      </c>
      <c r="N625" s="41">
        <v>0</v>
      </c>
      <c r="O625" s="41">
        <v>7.2225000000000001</v>
      </c>
      <c r="P625" s="41">
        <v>0</v>
      </c>
      <c r="Q625" s="41">
        <v>4186</v>
      </c>
      <c r="R625" s="41">
        <v>74.929400000000001</v>
      </c>
      <c r="S625" s="41">
        <v>1744</v>
      </c>
      <c r="T625" s="41">
        <v>38.368000000000002</v>
      </c>
      <c r="U625" s="41">
        <v>4376</v>
      </c>
      <c r="V625" s="41">
        <v>78.710400000000007</v>
      </c>
      <c r="W625" s="41">
        <v>2065</v>
      </c>
      <c r="X625" s="41">
        <v>45.590500000000006</v>
      </c>
    </row>
    <row r="626" spans="1:24" x14ac:dyDescent="0.35">
      <c r="A626" s="41" t="s">
        <v>76</v>
      </c>
      <c r="B626" s="41" t="s">
        <v>491</v>
      </c>
      <c r="C626" s="41" t="s">
        <v>16</v>
      </c>
      <c r="D626" s="41" t="s">
        <v>77</v>
      </c>
      <c r="E626" s="41" t="s">
        <v>77</v>
      </c>
      <c r="F626" s="41" t="s">
        <v>756</v>
      </c>
      <c r="G626" s="41">
        <v>1</v>
      </c>
      <c r="H626" s="41">
        <v>7177.8750025953505</v>
      </c>
      <c r="I626" s="41">
        <v>2718</v>
      </c>
      <c r="J626" s="41">
        <v>0</v>
      </c>
      <c r="K626" s="41">
        <v>50.282999999999994</v>
      </c>
      <c r="L626" s="41">
        <v>0</v>
      </c>
      <c r="M626" s="41">
        <v>1841</v>
      </c>
      <c r="N626" s="41">
        <v>0</v>
      </c>
      <c r="O626" s="41">
        <v>36.635899999999999</v>
      </c>
      <c r="P626" s="41">
        <v>0</v>
      </c>
      <c r="Q626" s="41">
        <v>0</v>
      </c>
      <c r="R626" s="41">
        <v>0</v>
      </c>
      <c r="S626" s="41">
        <v>338</v>
      </c>
      <c r="T626" s="41">
        <v>7.4359999999999999</v>
      </c>
      <c r="U626" s="41">
        <v>2718</v>
      </c>
      <c r="V626" s="41">
        <v>50.282999999999994</v>
      </c>
      <c r="W626" s="41">
        <v>2179</v>
      </c>
      <c r="X626" s="41">
        <v>44.071899999999999</v>
      </c>
    </row>
    <row r="627" spans="1:24" x14ac:dyDescent="0.35">
      <c r="A627" s="41" t="s">
        <v>76</v>
      </c>
      <c r="B627" s="41" t="s">
        <v>491</v>
      </c>
      <c r="C627" s="41" t="s">
        <v>16</v>
      </c>
      <c r="D627" s="41" t="s">
        <v>77</v>
      </c>
      <c r="E627" s="41" t="s">
        <v>77</v>
      </c>
      <c r="F627" s="41" t="s">
        <v>760</v>
      </c>
      <c r="G627" s="41">
        <v>5</v>
      </c>
      <c r="H627" s="41">
        <v>7177.8750025953505</v>
      </c>
      <c r="I627" s="41">
        <v>3928</v>
      </c>
      <c r="J627" s="41">
        <v>2</v>
      </c>
      <c r="K627" s="41">
        <v>72.667999999999992</v>
      </c>
      <c r="L627" s="41">
        <v>3.6999999999999998E-2</v>
      </c>
      <c r="M627" s="41">
        <v>2409</v>
      </c>
      <c r="N627" s="41">
        <v>0</v>
      </c>
      <c r="O627" s="41">
        <v>47.939100000000003</v>
      </c>
      <c r="P627" s="41">
        <v>0</v>
      </c>
      <c r="Q627" s="41">
        <v>312</v>
      </c>
      <c r="R627" s="41">
        <v>5.5848000000000004</v>
      </c>
      <c r="S627" s="41">
        <v>190</v>
      </c>
      <c r="T627" s="41">
        <v>4.18</v>
      </c>
      <c r="U627" s="41">
        <v>4242</v>
      </c>
      <c r="V627" s="41">
        <v>78.2898</v>
      </c>
      <c r="W627" s="41">
        <v>2599</v>
      </c>
      <c r="X627" s="41">
        <v>52.119100000000003</v>
      </c>
    </row>
    <row r="628" spans="1:24" x14ac:dyDescent="0.35">
      <c r="A628" s="41" t="s">
        <v>76</v>
      </c>
      <c r="B628" s="41" t="s">
        <v>491</v>
      </c>
      <c r="C628" s="41" t="s">
        <v>16</v>
      </c>
      <c r="D628" s="41" t="s">
        <v>77</v>
      </c>
      <c r="E628" s="41" t="s">
        <v>77</v>
      </c>
      <c r="F628" s="41" t="s">
        <v>764</v>
      </c>
      <c r="G628" s="41">
        <v>9</v>
      </c>
      <c r="H628" s="41">
        <v>7177.8750025953505</v>
      </c>
      <c r="I628" s="41">
        <v>2705</v>
      </c>
      <c r="J628" s="41">
        <v>0</v>
      </c>
      <c r="K628" s="41">
        <v>53.829500000000003</v>
      </c>
      <c r="L628" s="41">
        <v>0</v>
      </c>
      <c r="M628" s="41"/>
      <c r="N628" s="41"/>
      <c r="O628" s="41"/>
      <c r="P628" s="41"/>
      <c r="Q628" s="41">
        <v>292</v>
      </c>
      <c r="R628" s="41">
        <v>5.2267999999999999</v>
      </c>
      <c r="S628" s="41"/>
      <c r="T628" s="41"/>
      <c r="U628" s="41">
        <v>2997</v>
      </c>
      <c r="V628" s="41">
        <v>59.0563</v>
      </c>
      <c r="W628" s="41"/>
      <c r="X628" s="41"/>
    </row>
    <row r="629" spans="1:24" x14ac:dyDescent="0.35">
      <c r="A629" s="41" t="s">
        <v>76</v>
      </c>
      <c r="B629" s="41" t="s">
        <v>491</v>
      </c>
      <c r="C629" s="41" t="s">
        <v>16</v>
      </c>
      <c r="D629" s="41" t="s">
        <v>77</v>
      </c>
      <c r="E629" s="41" t="s">
        <v>77</v>
      </c>
      <c r="F629" s="41" t="s">
        <v>766</v>
      </c>
      <c r="G629" s="41">
        <v>11</v>
      </c>
      <c r="H629" s="41">
        <v>7177.8750025953505</v>
      </c>
      <c r="I629" s="41">
        <v>2899</v>
      </c>
      <c r="J629" s="41">
        <v>0</v>
      </c>
      <c r="K629" s="41">
        <v>57.690100000000001</v>
      </c>
      <c r="L629" s="41">
        <v>0</v>
      </c>
      <c r="M629" s="41"/>
      <c r="N629" s="41"/>
      <c r="O629" s="41"/>
      <c r="P629" s="41"/>
      <c r="Q629" s="41">
        <v>310</v>
      </c>
      <c r="R629" s="41">
        <v>5.5490000000000004</v>
      </c>
      <c r="S629" s="41"/>
      <c r="T629" s="41"/>
      <c r="U629" s="41">
        <v>3209</v>
      </c>
      <c r="V629" s="41">
        <v>63.239100000000001</v>
      </c>
      <c r="W629" s="41"/>
      <c r="X629" s="41"/>
    </row>
    <row r="630" spans="1:24" x14ac:dyDescent="0.35">
      <c r="A630" s="41" t="s">
        <v>76</v>
      </c>
      <c r="B630" s="41" t="s">
        <v>491</v>
      </c>
      <c r="C630" s="41" t="s">
        <v>16</v>
      </c>
      <c r="D630" s="41" t="s">
        <v>77</v>
      </c>
      <c r="E630" s="41" t="s">
        <v>77</v>
      </c>
      <c r="F630" s="41" t="s">
        <v>765</v>
      </c>
      <c r="G630" s="41">
        <v>10</v>
      </c>
      <c r="H630" s="41">
        <v>7177.8750025953505</v>
      </c>
      <c r="I630" s="41">
        <v>3274</v>
      </c>
      <c r="J630" s="41">
        <v>0</v>
      </c>
      <c r="K630" s="41">
        <v>65.152600000000007</v>
      </c>
      <c r="L630" s="41">
        <v>0</v>
      </c>
      <c r="M630" s="41"/>
      <c r="N630" s="41"/>
      <c r="O630" s="41"/>
      <c r="P630" s="41"/>
      <c r="Q630" s="41">
        <v>370</v>
      </c>
      <c r="R630" s="41">
        <v>6.6230000000000002</v>
      </c>
      <c r="S630" s="41"/>
      <c r="T630" s="41"/>
      <c r="U630" s="41">
        <v>3644</v>
      </c>
      <c r="V630" s="41">
        <v>71.775600000000011</v>
      </c>
      <c r="W630" s="41"/>
      <c r="X630" s="41"/>
    </row>
    <row r="631" spans="1:24" x14ac:dyDescent="0.35">
      <c r="A631" s="41" t="s">
        <v>76</v>
      </c>
      <c r="B631" s="41" t="s">
        <v>491</v>
      </c>
      <c r="C631" s="41" t="s">
        <v>16</v>
      </c>
      <c r="D631" s="41" t="s">
        <v>77</v>
      </c>
      <c r="E631" s="41" t="s">
        <v>77</v>
      </c>
      <c r="F631" s="41" t="s">
        <v>759</v>
      </c>
      <c r="G631" s="41">
        <v>4</v>
      </c>
      <c r="H631" s="41">
        <v>7177.8750025953505</v>
      </c>
      <c r="I631" s="41">
        <v>3884</v>
      </c>
      <c r="J631" s="41">
        <v>0</v>
      </c>
      <c r="K631" s="41">
        <v>71.853999999999999</v>
      </c>
      <c r="L631" s="41">
        <v>0</v>
      </c>
      <c r="M631" s="41">
        <v>3139</v>
      </c>
      <c r="N631" s="41">
        <v>0</v>
      </c>
      <c r="O631" s="41">
        <v>62.466100000000004</v>
      </c>
      <c r="P631" s="41">
        <v>0</v>
      </c>
      <c r="Q631" s="41">
        <v>154</v>
      </c>
      <c r="R631" s="41">
        <v>2.7566000000000002</v>
      </c>
      <c r="S631" s="41">
        <v>310</v>
      </c>
      <c r="T631" s="41">
        <v>6.82</v>
      </c>
      <c r="U631" s="41">
        <v>4038</v>
      </c>
      <c r="V631" s="41">
        <v>74.610600000000005</v>
      </c>
      <c r="W631" s="41">
        <v>3449</v>
      </c>
      <c r="X631" s="41">
        <v>69.286100000000005</v>
      </c>
    </row>
    <row r="632" spans="1:24" x14ac:dyDescent="0.35">
      <c r="A632" s="41" t="s">
        <v>76</v>
      </c>
      <c r="B632" s="41" t="s">
        <v>491</v>
      </c>
      <c r="C632" s="41" t="s">
        <v>16</v>
      </c>
      <c r="D632" s="41" t="s">
        <v>77</v>
      </c>
      <c r="E632" s="41" t="s">
        <v>77</v>
      </c>
      <c r="F632" s="41" t="s">
        <v>758</v>
      </c>
      <c r="G632" s="41">
        <v>3</v>
      </c>
      <c r="H632" s="41">
        <v>7177.8750025953505</v>
      </c>
      <c r="I632" s="41">
        <v>4658</v>
      </c>
      <c r="J632" s="41">
        <v>0</v>
      </c>
      <c r="K632" s="41">
        <v>86.173000000000002</v>
      </c>
      <c r="L632" s="41">
        <v>0</v>
      </c>
      <c r="M632" s="41">
        <v>2864</v>
      </c>
      <c r="N632" s="41">
        <v>0</v>
      </c>
      <c r="O632" s="41">
        <v>56.993600000000001</v>
      </c>
      <c r="P632" s="41">
        <v>0</v>
      </c>
      <c r="Q632" s="41">
        <v>0</v>
      </c>
      <c r="R632" s="41">
        <v>0</v>
      </c>
      <c r="S632" s="41">
        <v>224</v>
      </c>
      <c r="T632" s="41">
        <v>4.9279999999999999</v>
      </c>
      <c r="U632" s="41">
        <v>4658</v>
      </c>
      <c r="V632" s="41">
        <v>86.173000000000002</v>
      </c>
      <c r="W632" s="41">
        <v>3088</v>
      </c>
      <c r="X632" s="41">
        <v>61.921599999999998</v>
      </c>
    </row>
    <row r="633" spans="1:24" x14ac:dyDescent="0.35">
      <c r="A633" s="41" t="s">
        <v>76</v>
      </c>
      <c r="B633" s="41" t="s">
        <v>491</v>
      </c>
      <c r="C633" s="41" t="s">
        <v>16</v>
      </c>
      <c r="D633" s="41" t="s">
        <v>77</v>
      </c>
      <c r="E633" s="41" t="s">
        <v>77</v>
      </c>
      <c r="F633" s="41" t="s">
        <v>767</v>
      </c>
      <c r="G633" s="41">
        <v>12</v>
      </c>
      <c r="H633" s="41">
        <v>7177.8750025953505</v>
      </c>
      <c r="I633" s="41">
        <v>1933</v>
      </c>
      <c r="J633" s="41">
        <v>0</v>
      </c>
      <c r="K633" s="41">
        <v>38.466700000000003</v>
      </c>
      <c r="L633" s="41">
        <v>0</v>
      </c>
      <c r="M633" s="41"/>
      <c r="N633" s="41"/>
      <c r="O633" s="41"/>
      <c r="P633" s="41"/>
      <c r="Q633" s="41">
        <v>338</v>
      </c>
      <c r="R633" s="41">
        <v>6.0502000000000002</v>
      </c>
      <c r="S633" s="41"/>
      <c r="T633" s="41"/>
      <c r="U633" s="41">
        <v>2271</v>
      </c>
      <c r="V633" s="41">
        <v>44.516900000000007</v>
      </c>
      <c r="W633" s="41"/>
      <c r="X633" s="41"/>
    </row>
    <row r="634" spans="1:24" x14ac:dyDescent="0.35">
      <c r="A634" s="41" t="s">
        <v>76</v>
      </c>
      <c r="B634" s="41" t="s">
        <v>491</v>
      </c>
      <c r="C634" s="41" t="s">
        <v>16</v>
      </c>
      <c r="D634" s="41" t="s">
        <v>77</v>
      </c>
      <c r="E634" s="41" t="s">
        <v>77</v>
      </c>
      <c r="F634" s="41" t="s">
        <v>757</v>
      </c>
      <c r="G634" s="41">
        <v>2</v>
      </c>
      <c r="H634" s="41">
        <v>7177.8750025953505</v>
      </c>
      <c r="I634" s="41">
        <v>9336</v>
      </c>
      <c r="J634" s="41">
        <v>0</v>
      </c>
      <c r="K634" s="41">
        <v>172.71599999999998</v>
      </c>
      <c r="L634" s="41">
        <v>0</v>
      </c>
      <c r="M634" s="41">
        <v>1646</v>
      </c>
      <c r="N634" s="41">
        <v>0</v>
      </c>
      <c r="O634" s="41">
        <v>32.755400000000002</v>
      </c>
      <c r="P634" s="41">
        <v>0</v>
      </c>
      <c r="Q634" s="41">
        <v>0</v>
      </c>
      <c r="R634" s="41">
        <v>0</v>
      </c>
      <c r="S634" s="41">
        <v>331</v>
      </c>
      <c r="T634" s="41">
        <v>7.282</v>
      </c>
      <c r="U634" s="41">
        <v>9336</v>
      </c>
      <c r="V634" s="41">
        <v>172.71599999999998</v>
      </c>
      <c r="W634" s="41">
        <v>1977</v>
      </c>
      <c r="X634" s="41">
        <v>40.037400000000005</v>
      </c>
    </row>
    <row r="635" spans="1:24" x14ac:dyDescent="0.35">
      <c r="A635" s="41" t="s">
        <v>76</v>
      </c>
      <c r="B635" s="41" t="s">
        <v>491</v>
      </c>
      <c r="C635" s="41" t="s">
        <v>16</v>
      </c>
      <c r="D635" s="41" t="s">
        <v>77</v>
      </c>
      <c r="E635" s="41" t="s">
        <v>77</v>
      </c>
      <c r="F635" s="41" t="s">
        <v>763</v>
      </c>
      <c r="G635" s="41">
        <v>8</v>
      </c>
      <c r="H635" s="41">
        <v>7177.8750025953505</v>
      </c>
      <c r="I635" s="41">
        <v>2896</v>
      </c>
      <c r="J635" s="41">
        <v>0</v>
      </c>
      <c r="K635" s="41">
        <v>57.630400000000002</v>
      </c>
      <c r="L635" s="41">
        <v>0</v>
      </c>
      <c r="M635" s="41"/>
      <c r="N635" s="41"/>
      <c r="O635" s="41"/>
      <c r="P635" s="41"/>
      <c r="Q635" s="41">
        <v>326</v>
      </c>
      <c r="R635" s="41">
        <v>5.8353999999999999</v>
      </c>
      <c r="S635" s="41"/>
      <c r="T635" s="41"/>
      <c r="U635" s="41">
        <v>3222</v>
      </c>
      <c r="V635" s="41">
        <v>63.465800000000002</v>
      </c>
      <c r="W635" s="41"/>
      <c r="X635" s="41"/>
    </row>
    <row r="636" spans="1:24" x14ac:dyDescent="0.35">
      <c r="A636" s="41" t="s">
        <v>76</v>
      </c>
      <c r="B636" s="41" t="s">
        <v>491</v>
      </c>
      <c r="C636" s="41" t="s">
        <v>16</v>
      </c>
      <c r="D636" s="41" t="s">
        <v>77</v>
      </c>
      <c r="E636" s="41" t="s">
        <v>77</v>
      </c>
      <c r="F636" s="41" t="s">
        <v>762</v>
      </c>
      <c r="G636" s="41">
        <v>7</v>
      </c>
      <c r="H636" s="41">
        <v>7177.8750025953505</v>
      </c>
      <c r="I636" s="41">
        <v>3501</v>
      </c>
      <c r="J636" s="41">
        <v>0</v>
      </c>
      <c r="K636" s="41">
        <v>69.669899999999998</v>
      </c>
      <c r="L636" s="41">
        <v>0</v>
      </c>
      <c r="M636" s="41">
        <v>0</v>
      </c>
      <c r="N636" s="41">
        <v>0</v>
      </c>
      <c r="O636" s="41">
        <v>0</v>
      </c>
      <c r="P636" s="41">
        <v>0</v>
      </c>
      <c r="Q636" s="41">
        <v>382</v>
      </c>
      <c r="R636" s="41">
        <v>6.8377999999999997</v>
      </c>
      <c r="S636" s="41">
        <v>246</v>
      </c>
      <c r="T636" s="41">
        <v>5.4119999999999999</v>
      </c>
      <c r="U636" s="41">
        <v>3883</v>
      </c>
      <c r="V636" s="41">
        <v>76.5077</v>
      </c>
      <c r="W636" s="41">
        <v>246</v>
      </c>
      <c r="X636" s="41">
        <v>5.4119999999999999</v>
      </c>
    </row>
    <row r="637" spans="1:24" x14ac:dyDescent="0.35">
      <c r="A637" s="41" t="s">
        <v>76</v>
      </c>
      <c r="B637" s="41" t="s">
        <v>491</v>
      </c>
      <c r="C637" s="41" t="s">
        <v>16</v>
      </c>
      <c r="D637" s="41" t="s">
        <v>77</v>
      </c>
      <c r="E637" s="41" t="s">
        <v>77</v>
      </c>
      <c r="F637" s="41" t="s">
        <v>761</v>
      </c>
      <c r="G637" s="41">
        <v>6</v>
      </c>
      <c r="H637" s="41">
        <v>7177.8750025953505</v>
      </c>
      <c r="I637" s="41">
        <v>4225</v>
      </c>
      <c r="J637" s="41">
        <v>0</v>
      </c>
      <c r="K637" s="41">
        <v>84.077500000000001</v>
      </c>
      <c r="L637" s="41">
        <v>0</v>
      </c>
      <c r="M637" s="41">
        <v>4181</v>
      </c>
      <c r="N637" s="41">
        <v>0</v>
      </c>
      <c r="O637" s="41">
        <v>94.072499999999991</v>
      </c>
      <c r="P637" s="41">
        <v>0</v>
      </c>
      <c r="Q637" s="41">
        <v>314</v>
      </c>
      <c r="R637" s="41">
        <v>5.6205999999999996</v>
      </c>
      <c r="S637" s="41">
        <v>270</v>
      </c>
      <c r="T637" s="41">
        <v>5.94</v>
      </c>
      <c r="U637" s="41">
        <v>4539</v>
      </c>
      <c r="V637" s="41">
        <v>89.698099999999997</v>
      </c>
      <c r="W637" s="41">
        <v>4451</v>
      </c>
      <c r="X637" s="41">
        <v>100.01249999999999</v>
      </c>
    </row>
    <row r="638" spans="1:24" x14ac:dyDescent="0.35">
      <c r="A638" s="41" t="s">
        <v>732</v>
      </c>
      <c r="B638" s="41" t="s">
        <v>435</v>
      </c>
      <c r="C638" s="41" t="s">
        <v>12</v>
      </c>
      <c r="D638" s="41" t="s">
        <v>78</v>
      </c>
      <c r="E638" s="41" t="s">
        <v>78</v>
      </c>
      <c r="F638" s="41" t="s">
        <v>756</v>
      </c>
      <c r="G638" s="41">
        <v>1</v>
      </c>
      <c r="H638" s="41">
        <v>8374.3576017837495</v>
      </c>
      <c r="I638" s="41">
        <v>4301</v>
      </c>
      <c r="J638" s="41">
        <v>102</v>
      </c>
      <c r="K638" s="41">
        <v>79.5685</v>
      </c>
      <c r="L638" s="41">
        <v>1.887</v>
      </c>
      <c r="M638" s="41">
        <v>5098</v>
      </c>
      <c r="N638" s="41">
        <v>41</v>
      </c>
      <c r="O638" s="41">
        <v>101.45020000000001</v>
      </c>
      <c r="P638" s="41">
        <v>0.81590000000000007</v>
      </c>
      <c r="Q638" s="41">
        <v>4145</v>
      </c>
      <c r="R638" s="41">
        <v>74.195499999999996</v>
      </c>
      <c r="S638" s="41">
        <v>3846</v>
      </c>
      <c r="T638" s="41">
        <v>84.611999999999995</v>
      </c>
      <c r="U638" s="41">
        <v>8548</v>
      </c>
      <c r="V638" s="41">
        <v>155.65100000000001</v>
      </c>
      <c r="W638" s="41">
        <v>8985</v>
      </c>
      <c r="X638" s="41">
        <v>186.87810000000002</v>
      </c>
    </row>
    <row r="639" spans="1:24" x14ac:dyDescent="0.35">
      <c r="A639" s="41" t="s">
        <v>732</v>
      </c>
      <c r="B639" s="41" t="s">
        <v>435</v>
      </c>
      <c r="C639" s="41" t="s">
        <v>12</v>
      </c>
      <c r="D639" s="41" t="s">
        <v>78</v>
      </c>
      <c r="E639" s="41" t="s">
        <v>78</v>
      </c>
      <c r="F639" s="41" t="s">
        <v>760</v>
      </c>
      <c r="G639" s="41">
        <v>5</v>
      </c>
      <c r="H639" s="41">
        <v>8374.3576017837495</v>
      </c>
      <c r="I639" s="41">
        <v>4639</v>
      </c>
      <c r="J639" s="41">
        <v>2013</v>
      </c>
      <c r="K639" s="41">
        <v>85.8215</v>
      </c>
      <c r="L639" s="41">
        <v>37.240499999999997</v>
      </c>
      <c r="M639" s="41">
        <v>4666</v>
      </c>
      <c r="N639" s="41">
        <v>2783</v>
      </c>
      <c r="O639" s="41">
        <v>92.853400000000008</v>
      </c>
      <c r="P639" s="41">
        <v>55.381700000000002</v>
      </c>
      <c r="Q639" s="41">
        <v>9814</v>
      </c>
      <c r="R639" s="41">
        <v>175.67060000000001</v>
      </c>
      <c r="S639" s="41">
        <v>5079</v>
      </c>
      <c r="T639" s="41">
        <v>111.738</v>
      </c>
      <c r="U639" s="41">
        <v>16466</v>
      </c>
      <c r="V639" s="41">
        <v>298.73259999999999</v>
      </c>
      <c r="W639" s="41">
        <v>12528</v>
      </c>
      <c r="X639" s="41">
        <v>259.97310000000004</v>
      </c>
    </row>
    <row r="640" spans="1:24" x14ac:dyDescent="0.35">
      <c r="A640" s="41" t="s">
        <v>732</v>
      </c>
      <c r="B640" s="41" t="s">
        <v>435</v>
      </c>
      <c r="C640" s="41" t="s">
        <v>12</v>
      </c>
      <c r="D640" s="41" t="s">
        <v>78</v>
      </c>
      <c r="E640" s="41" t="s">
        <v>78</v>
      </c>
      <c r="F640" s="41" t="s">
        <v>764</v>
      </c>
      <c r="G640" s="41">
        <v>9</v>
      </c>
      <c r="H640" s="41">
        <v>8374.3576017837495</v>
      </c>
      <c r="I640" s="41">
        <v>4389</v>
      </c>
      <c r="J640" s="41">
        <v>1109</v>
      </c>
      <c r="K640" s="41">
        <v>87.341100000000012</v>
      </c>
      <c r="L640" s="41">
        <v>22.069100000000002</v>
      </c>
      <c r="M640" s="41"/>
      <c r="N640" s="41"/>
      <c r="O640" s="41"/>
      <c r="P640" s="41"/>
      <c r="Q640" s="41">
        <v>5735</v>
      </c>
      <c r="R640" s="41">
        <v>102.65649999999999</v>
      </c>
      <c r="S640" s="41"/>
      <c r="T640" s="41"/>
      <c r="U640" s="41">
        <v>11233</v>
      </c>
      <c r="V640" s="41">
        <v>212.06670000000003</v>
      </c>
      <c r="W640" s="41"/>
      <c r="X640" s="41"/>
    </row>
    <row r="641" spans="1:24" x14ac:dyDescent="0.35">
      <c r="A641" s="41" t="s">
        <v>732</v>
      </c>
      <c r="B641" s="41" t="s">
        <v>435</v>
      </c>
      <c r="C641" s="41" t="s">
        <v>12</v>
      </c>
      <c r="D641" s="41" t="s">
        <v>78</v>
      </c>
      <c r="E641" s="41" t="s">
        <v>78</v>
      </c>
      <c r="F641" s="41" t="s">
        <v>766</v>
      </c>
      <c r="G641" s="41">
        <v>11</v>
      </c>
      <c r="H641" s="41">
        <v>8374.3576017837495</v>
      </c>
      <c r="I641" s="41">
        <v>9195</v>
      </c>
      <c r="J641" s="41">
        <v>2770</v>
      </c>
      <c r="K641" s="41">
        <v>182.98050000000001</v>
      </c>
      <c r="L641" s="41">
        <v>55.123000000000005</v>
      </c>
      <c r="M641" s="41"/>
      <c r="N641" s="41"/>
      <c r="O641" s="41"/>
      <c r="P641" s="41"/>
      <c r="Q641" s="41">
        <v>6346</v>
      </c>
      <c r="R641" s="41">
        <v>113.5934</v>
      </c>
      <c r="S641" s="41"/>
      <c r="T641" s="41"/>
      <c r="U641" s="41">
        <v>18311</v>
      </c>
      <c r="V641" s="41">
        <v>351.69690000000003</v>
      </c>
      <c r="W641" s="41"/>
      <c r="X641" s="41"/>
    </row>
    <row r="642" spans="1:24" x14ac:dyDescent="0.35">
      <c r="A642" s="41" t="s">
        <v>732</v>
      </c>
      <c r="B642" s="41" t="s">
        <v>435</v>
      </c>
      <c r="C642" s="41" t="s">
        <v>12</v>
      </c>
      <c r="D642" s="41" t="s">
        <v>78</v>
      </c>
      <c r="E642" s="41" t="s">
        <v>78</v>
      </c>
      <c r="F642" s="41" t="s">
        <v>765</v>
      </c>
      <c r="G642" s="41">
        <v>10</v>
      </c>
      <c r="H642" s="41">
        <v>8374.3576017837495</v>
      </c>
      <c r="I642" s="41">
        <v>10748</v>
      </c>
      <c r="J642" s="41">
        <v>2700</v>
      </c>
      <c r="K642" s="41">
        <v>213.8852</v>
      </c>
      <c r="L642" s="41">
        <v>53.730000000000004</v>
      </c>
      <c r="M642" s="41"/>
      <c r="N642" s="41"/>
      <c r="O642" s="41"/>
      <c r="P642" s="41"/>
      <c r="Q642" s="41">
        <v>6419</v>
      </c>
      <c r="R642" s="41">
        <v>114.90009999999999</v>
      </c>
      <c r="S642" s="41"/>
      <c r="T642" s="41"/>
      <c r="U642" s="41">
        <v>19867</v>
      </c>
      <c r="V642" s="41">
        <v>382.51530000000002</v>
      </c>
      <c r="W642" s="41"/>
      <c r="X642" s="41"/>
    </row>
    <row r="643" spans="1:24" x14ac:dyDescent="0.35">
      <c r="A643" s="41" t="s">
        <v>732</v>
      </c>
      <c r="B643" s="41" t="s">
        <v>435</v>
      </c>
      <c r="C643" s="41" t="s">
        <v>12</v>
      </c>
      <c r="D643" s="41" t="s">
        <v>78</v>
      </c>
      <c r="E643" s="41" t="s">
        <v>78</v>
      </c>
      <c r="F643" s="41" t="s">
        <v>759</v>
      </c>
      <c r="G643" s="41">
        <v>4</v>
      </c>
      <c r="H643" s="41">
        <v>8374.3576017837495</v>
      </c>
      <c r="I643" s="41">
        <v>5307</v>
      </c>
      <c r="J643" s="41">
        <v>390</v>
      </c>
      <c r="K643" s="41">
        <v>98.17949999999999</v>
      </c>
      <c r="L643" s="41">
        <v>7.2149999999999999</v>
      </c>
      <c r="M643" s="41">
        <v>5521</v>
      </c>
      <c r="N643" s="41">
        <v>621</v>
      </c>
      <c r="O643" s="41">
        <v>109.86790000000001</v>
      </c>
      <c r="P643" s="41">
        <v>12.357900000000001</v>
      </c>
      <c r="Q643" s="41">
        <v>4730</v>
      </c>
      <c r="R643" s="41">
        <v>84.667000000000002</v>
      </c>
      <c r="S643" s="41">
        <v>4745</v>
      </c>
      <c r="T643" s="41">
        <v>104.39</v>
      </c>
      <c r="U643" s="41">
        <v>10427</v>
      </c>
      <c r="V643" s="41">
        <v>190.0615</v>
      </c>
      <c r="W643" s="41">
        <v>10887</v>
      </c>
      <c r="X643" s="41">
        <v>226.61580000000001</v>
      </c>
    </row>
    <row r="644" spans="1:24" x14ac:dyDescent="0.35">
      <c r="A644" s="41" t="s">
        <v>732</v>
      </c>
      <c r="B644" s="41" t="s">
        <v>435</v>
      </c>
      <c r="C644" s="41" t="s">
        <v>12</v>
      </c>
      <c r="D644" s="41" t="s">
        <v>78</v>
      </c>
      <c r="E644" s="41" t="s">
        <v>78</v>
      </c>
      <c r="F644" s="41" t="s">
        <v>758</v>
      </c>
      <c r="G644" s="41">
        <v>3</v>
      </c>
      <c r="H644" s="41">
        <v>8374.3576017837495</v>
      </c>
      <c r="I644" s="41">
        <v>6514</v>
      </c>
      <c r="J644" s="41">
        <v>2976</v>
      </c>
      <c r="K644" s="41">
        <v>120.509</v>
      </c>
      <c r="L644" s="41">
        <v>55.055999999999997</v>
      </c>
      <c r="M644" s="41">
        <v>4505</v>
      </c>
      <c r="N644" s="41">
        <v>495</v>
      </c>
      <c r="O644" s="41">
        <v>89.649500000000003</v>
      </c>
      <c r="P644" s="41">
        <v>9.8505000000000003</v>
      </c>
      <c r="Q644" s="41">
        <v>4585</v>
      </c>
      <c r="R644" s="41">
        <v>82.0715</v>
      </c>
      <c r="S644" s="41">
        <v>4083</v>
      </c>
      <c r="T644" s="41">
        <v>89.825999999999993</v>
      </c>
      <c r="U644" s="41">
        <v>14075</v>
      </c>
      <c r="V644" s="41">
        <v>257.63650000000001</v>
      </c>
      <c r="W644" s="41">
        <v>9083</v>
      </c>
      <c r="X644" s="41">
        <v>189.32599999999999</v>
      </c>
    </row>
    <row r="645" spans="1:24" x14ac:dyDescent="0.35">
      <c r="A645" s="41" t="s">
        <v>732</v>
      </c>
      <c r="B645" s="41" t="s">
        <v>435</v>
      </c>
      <c r="C645" s="41" t="s">
        <v>12</v>
      </c>
      <c r="D645" s="41" t="s">
        <v>78</v>
      </c>
      <c r="E645" s="41" t="s">
        <v>78</v>
      </c>
      <c r="F645" s="41" t="s">
        <v>767</v>
      </c>
      <c r="G645" s="41">
        <v>12</v>
      </c>
      <c r="H645" s="41">
        <v>8374.3576017837495</v>
      </c>
      <c r="I645" s="41">
        <v>7779</v>
      </c>
      <c r="J645" s="41">
        <v>1414</v>
      </c>
      <c r="K645" s="41">
        <v>154.8021</v>
      </c>
      <c r="L645" s="41">
        <v>28.1386</v>
      </c>
      <c r="M645" s="41"/>
      <c r="N645" s="41"/>
      <c r="O645" s="41"/>
      <c r="P645" s="41"/>
      <c r="Q645" s="41">
        <v>5016</v>
      </c>
      <c r="R645" s="41">
        <v>89.7864</v>
      </c>
      <c r="S645" s="41"/>
      <c r="T645" s="41"/>
      <c r="U645" s="41">
        <v>14209</v>
      </c>
      <c r="V645" s="41">
        <v>272.72710000000001</v>
      </c>
      <c r="W645" s="41"/>
      <c r="X645" s="41"/>
    </row>
    <row r="646" spans="1:24" x14ac:dyDescent="0.35">
      <c r="A646" s="41" t="s">
        <v>732</v>
      </c>
      <c r="B646" s="41" t="s">
        <v>435</v>
      </c>
      <c r="C646" s="41" t="s">
        <v>12</v>
      </c>
      <c r="D646" s="41" t="s">
        <v>78</v>
      </c>
      <c r="E646" s="41" t="s">
        <v>78</v>
      </c>
      <c r="F646" s="41" t="s">
        <v>757</v>
      </c>
      <c r="G646" s="41">
        <v>2</v>
      </c>
      <c r="H646" s="41">
        <v>8374.3576017837495</v>
      </c>
      <c r="I646" s="41">
        <v>4674</v>
      </c>
      <c r="J646" s="41">
        <v>3817</v>
      </c>
      <c r="K646" s="41">
        <v>86.468999999999994</v>
      </c>
      <c r="L646" s="41">
        <v>70.614499999999992</v>
      </c>
      <c r="M646" s="41">
        <v>3974</v>
      </c>
      <c r="N646" s="41">
        <v>1774</v>
      </c>
      <c r="O646" s="41">
        <v>79.082599999999999</v>
      </c>
      <c r="P646" s="41">
        <v>35.302600000000005</v>
      </c>
      <c r="Q646" s="41">
        <v>5373</v>
      </c>
      <c r="R646" s="41">
        <v>96.176699999999997</v>
      </c>
      <c r="S646" s="41">
        <v>5086</v>
      </c>
      <c r="T646" s="41">
        <v>111.892</v>
      </c>
      <c r="U646" s="41">
        <v>13864</v>
      </c>
      <c r="V646" s="41">
        <v>253.2602</v>
      </c>
      <c r="W646" s="41">
        <v>10834</v>
      </c>
      <c r="X646" s="41">
        <v>226.27719999999999</v>
      </c>
    </row>
    <row r="647" spans="1:24" x14ac:dyDescent="0.35">
      <c r="A647" s="41" t="s">
        <v>732</v>
      </c>
      <c r="B647" s="41" t="s">
        <v>435</v>
      </c>
      <c r="C647" s="41" t="s">
        <v>12</v>
      </c>
      <c r="D647" s="41" t="s">
        <v>78</v>
      </c>
      <c r="E647" s="41" t="s">
        <v>78</v>
      </c>
      <c r="F647" s="41" t="s">
        <v>763</v>
      </c>
      <c r="G647" s="41">
        <v>8</v>
      </c>
      <c r="H647" s="41">
        <v>8374.3576017837495</v>
      </c>
      <c r="I647" s="41">
        <v>5120</v>
      </c>
      <c r="J647" s="41">
        <v>4068</v>
      </c>
      <c r="K647" s="41">
        <v>101.88800000000001</v>
      </c>
      <c r="L647" s="41">
        <v>80.95320000000001</v>
      </c>
      <c r="M647" s="41"/>
      <c r="N647" s="41"/>
      <c r="O647" s="41"/>
      <c r="P647" s="41"/>
      <c r="Q647" s="41">
        <v>6586</v>
      </c>
      <c r="R647" s="41">
        <v>117.88939999999999</v>
      </c>
      <c r="S647" s="41"/>
      <c r="T647" s="41"/>
      <c r="U647" s="41">
        <v>15774</v>
      </c>
      <c r="V647" s="41">
        <v>300.73059999999998</v>
      </c>
      <c r="W647" s="41"/>
      <c r="X647" s="41"/>
    </row>
    <row r="648" spans="1:24" x14ac:dyDescent="0.35">
      <c r="A648" s="41" t="s">
        <v>732</v>
      </c>
      <c r="B648" s="41" t="s">
        <v>435</v>
      </c>
      <c r="C648" s="41" t="s">
        <v>12</v>
      </c>
      <c r="D648" s="41" t="s">
        <v>78</v>
      </c>
      <c r="E648" s="41" t="s">
        <v>78</v>
      </c>
      <c r="F648" s="41" t="s">
        <v>762</v>
      </c>
      <c r="G648" s="41">
        <v>7</v>
      </c>
      <c r="H648" s="41">
        <v>8374.3576017837495</v>
      </c>
      <c r="I648" s="41">
        <v>5450</v>
      </c>
      <c r="J648" s="41">
        <v>4466</v>
      </c>
      <c r="K648" s="41">
        <v>108.45500000000001</v>
      </c>
      <c r="L648" s="41">
        <v>88.873400000000004</v>
      </c>
      <c r="M648" s="41">
        <v>0</v>
      </c>
      <c r="N648" s="41">
        <v>3308</v>
      </c>
      <c r="O648" s="41">
        <v>0</v>
      </c>
      <c r="P648" s="41">
        <v>74.429999999999993</v>
      </c>
      <c r="Q648" s="41">
        <v>10161</v>
      </c>
      <c r="R648" s="41">
        <v>181.8819</v>
      </c>
      <c r="S648" s="41">
        <v>7491</v>
      </c>
      <c r="T648" s="41">
        <v>164.80199999999999</v>
      </c>
      <c r="U648" s="41">
        <v>20077</v>
      </c>
      <c r="V648" s="41">
        <v>379.21030000000002</v>
      </c>
      <c r="W648" s="41">
        <v>10799</v>
      </c>
      <c r="X648" s="41">
        <v>239.23199999999997</v>
      </c>
    </row>
    <row r="649" spans="1:24" x14ac:dyDescent="0.35">
      <c r="A649" s="41" t="s">
        <v>732</v>
      </c>
      <c r="B649" s="41" t="s">
        <v>435</v>
      </c>
      <c r="C649" s="41" t="s">
        <v>12</v>
      </c>
      <c r="D649" s="41" t="s">
        <v>78</v>
      </c>
      <c r="E649" s="41" t="s">
        <v>78</v>
      </c>
      <c r="F649" s="41" t="s">
        <v>761</v>
      </c>
      <c r="G649" s="41">
        <v>6</v>
      </c>
      <c r="H649" s="41">
        <v>8374.3576017837495</v>
      </c>
      <c r="I649" s="41">
        <v>4915</v>
      </c>
      <c r="J649" s="41">
        <v>3133</v>
      </c>
      <c r="K649" s="41">
        <v>97.808500000000009</v>
      </c>
      <c r="L649" s="41">
        <v>62.346700000000006</v>
      </c>
      <c r="M649" s="41">
        <v>5507</v>
      </c>
      <c r="N649" s="41">
        <v>3273</v>
      </c>
      <c r="O649" s="41">
        <v>123.9075</v>
      </c>
      <c r="P649" s="41">
        <v>73.642499999999998</v>
      </c>
      <c r="Q649" s="41">
        <v>7177</v>
      </c>
      <c r="R649" s="41">
        <v>128.4683</v>
      </c>
      <c r="S649" s="41">
        <v>5369</v>
      </c>
      <c r="T649" s="41">
        <v>118.11799999999999</v>
      </c>
      <c r="U649" s="41">
        <v>15225</v>
      </c>
      <c r="V649" s="41">
        <v>288.62350000000004</v>
      </c>
      <c r="W649" s="41">
        <v>14149</v>
      </c>
      <c r="X649" s="41">
        <v>315.66800000000001</v>
      </c>
    </row>
    <row r="650" spans="1:24" x14ac:dyDescent="0.35">
      <c r="A650" s="41" t="s">
        <v>719</v>
      </c>
      <c r="B650" s="41" t="s">
        <v>441</v>
      </c>
      <c r="C650" s="41" t="s">
        <v>29</v>
      </c>
      <c r="D650" s="41" t="s">
        <v>79</v>
      </c>
      <c r="E650" s="41" t="s">
        <v>79</v>
      </c>
      <c r="F650" s="41" t="s">
        <v>756</v>
      </c>
      <c r="G650" s="41">
        <v>1</v>
      </c>
      <c r="H650" s="41">
        <v>11737.1813744356</v>
      </c>
      <c r="I650" s="41">
        <v>330</v>
      </c>
      <c r="J650" s="41">
        <v>0</v>
      </c>
      <c r="K650" s="41">
        <v>6.1049999999999995</v>
      </c>
      <c r="L650" s="41">
        <v>0</v>
      </c>
      <c r="M650" s="41">
        <v>443</v>
      </c>
      <c r="N650" s="41">
        <v>0</v>
      </c>
      <c r="O650" s="41">
        <v>8.8156999999999996</v>
      </c>
      <c r="P650" s="41">
        <v>0</v>
      </c>
      <c r="Q650" s="41">
        <v>2246</v>
      </c>
      <c r="R650" s="41">
        <v>40.203400000000002</v>
      </c>
      <c r="S650" s="41">
        <v>3363</v>
      </c>
      <c r="T650" s="41">
        <v>73.986000000000004</v>
      </c>
      <c r="U650" s="41">
        <v>2576</v>
      </c>
      <c r="V650" s="41">
        <v>46.308399999999999</v>
      </c>
      <c r="W650" s="41">
        <v>3806</v>
      </c>
      <c r="X650" s="41">
        <v>82.801700000000011</v>
      </c>
    </row>
    <row r="651" spans="1:24" x14ac:dyDescent="0.35">
      <c r="A651" s="41" t="s">
        <v>719</v>
      </c>
      <c r="B651" s="41" t="s">
        <v>441</v>
      </c>
      <c r="C651" s="41" t="s">
        <v>29</v>
      </c>
      <c r="D651" s="41" t="s">
        <v>79</v>
      </c>
      <c r="E651" s="41" t="s">
        <v>79</v>
      </c>
      <c r="F651" s="41" t="s">
        <v>760</v>
      </c>
      <c r="G651" s="41">
        <v>5</v>
      </c>
      <c r="H651" s="41">
        <v>11737.1813744356</v>
      </c>
      <c r="I651" s="41">
        <v>926</v>
      </c>
      <c r="J651" s="41">
        <v>0</v>
      </c>
      <c r="K651" s="41">
        <v>17.131</v>
      </c>
      <c r="L651" s="41">
        <v>0</v>
      </c>
      <c r="M651" s="41">
        <v>482</v>
      </c>
      <c r="N651" s="41">
        <v>0</v>
      </c>
      <c r="O651" s="41">
        <v>9.591800000000001</v>
      </c>
      <c r="P651" s="41">
        <v>0</v>
      </c>
      <c r="Q651" s="41">
        <v>2845</v>
      </c>
      <c r="R651" s="41">
        <v>50.9255</v>
      </c>
      <c r="S651" s="41">
        <v>7360</v>
      </c>
      <c r="T651" s="41">
        <v>161.91999999999999</v>
      </c>
      <c r="U651" s="41">
        <v>3771</v>
      </c>
      <c r="V651" s="41">
        <v>68.0565</v>
      </c>
      <c r="W651" s="41">
        <v>7842</v>
      </c>
      <c r="X651" s="41">
        <v>171.51179999999999</v>
      </c>
    </row>
    <row r="652" spans="1:24" x14ac:dyDescent="0.35">
      <c r="A652" s="41" t="s">
        <v>719</v>
      </c>
      <c r="B652" s="41" t="s">
        <v>441</v>
      </c>
      <c r="C652" s="41" t="s">
        <v>29</v>
      </c>
      <c r="D652" s="41" t="s">
        <v>79</v>
      </c>
      <c r="E652" s="41" t="s">
        <v>79</v>
      </c>
      <c r="F652" s="41" t="s">
        <v>764</v>
      </c>
      <c r="G652" s="41">
        <v>9</v>
      </c>
      <c r="H652" s="41">
        <v>11737.1813744356</v>
      </c>
      <c r="I652" s="41">
        <v>233</v>
      </c>
      <c r="J652" s="41">
        <v>0</v>
      </c>
      <c r="K652" s="41">
        <v>4.6367000000000003</v>
      </c>
      <c r="L652" s="41">
        <v>0</v>
      </c>
      <c r="M652" s="41"/>
      <c r="N652" s="41"/>
      <c r="O652" s="41"/>
      <c r="P652" s="41"/>
      <c r="Q652" s="41">
        <v>2723</v>
      </c>
      <c r="R652" s="41">
        <v>48.741700000000002</v>
      </c>
      <c r="S652" s="41"/>
      <c r="T652" s="41"/>
      <c r="U652" s="41">
        <v>2956</v>
      </c>
      <c r="V652" s="41">
        <v>53.378399999999999</v>
      </c>
      <c r="W652" s="41"/>
      <c r="X652" s="41"/>
    </row>
    <row r="653" spans="1:24" x14ac:dyDescent="0.35">
      <c r="A653" s="41" t="s">
        <v>719</v>
      </c>
      <c r="B653" s="41" t="s">
        <v>441</v>
      </c>
      <c r="C653" s="41" t="s">
        <v>29</v>
      </c>
      <c r="D653" s="41" t="s">
        <v>79</v>
      </c>
      <c r="E653" s="41" t="s">
        <v>79</v>
      </c>
      <c r="F653" s="41" t="s">
        <v>766</v>
      </c>
      <c r="G653" s="41">
        <v>11</v>
      </c>
      <c r="H653" s="41">
        <v>11737.1813744356</v>
      </c>
      <c r="I653" s="41">
        <v>435</v>
      </c>
      <c r="J653" s="41">
        <v>0</v>
      </c>
      <c r="K653" s="41">
        <v>8.6565000000000012</v>
      </c>
      <c r="L653" s="41">
        <v>0</v>
      </c>
      <c r="M653" s="41"/>
      <c r="N653" s="41"/>
      <c r="O653" s="41"/>
      <c r="P653" s="41"/>
      <c r="Q653" s="41">
        <v>3930</v>
      </c>
      <c r="R653" s="41">
        <v>70.346999999999994</v>
      </c>
      <c r="S653" s="41"/>
      <c r="T653" s="41"/>
      <c r="U653" s="41">
        <v>4365</v>
      </c>
      <c r="V653" s="41">
        <v>79.003500000000003</v>
      </c>
      <c r="W653" s="41"/>
      <c r="X653" s="41"/>
    </row>
    <row r="654" spans="1:24" x14ac:dyDescent="0.35">
      <c r="A654" s="41" t="s">
        <v>719</v>
      </c>
      <c r="B654" s="41" t="s">
        <v>441</v>
      </c>
      <c r="C654" s="41" t="s">
        <v>29</v>
      </c>
      <c r="D654" s="41" t="s">
        <v>79</v>
      </c>
      <c r="E654" s="41" t="s">
        <v>79</v>
      </c>
      <c r="F654" s="41" t="s">
        <v>765</v>
      </c>
      <c r="G654" s="41">
        <v>10</v>
      </c>
      <c r="H654" s="41">
        <v>11737.1813744356</v>
      </c>
      <c r="I654" s="41">
        <v>349</v>
      </c>
      <c r="J654" s="41">
        <v>0</v>
      </c>
      <c r="K654" s="41">
        <v>6.9451000000000001</v>
      </c>
      <c r="L654" s="41">
        <v>0</v>
      </c>
      <c r="M654" s="41"/>
      <c r="N654" s="41"/>
      <c r="O654" s="41"/>
      <c r="P654" s="41"/>
      <c r="Q654" s="41">
        <v>10207</v>
      </c>
      <c r="R654" s="41">
        <v>182.70529999999999</v>
      </c>
      <c r="S654" s="41"/>
      <c r="T654" s="41"/>
      <c r="U654" s="41">
        <v>10556</v>
      </c>
      <c r="V654" s="41">
        <v>189.65039999999999</v>
      </c>
      <c r="W654" s="41"/>
      <c r="X654" s="41"/>
    </row>
    <row r="655" spans="1:24" x14ac:dyDescent="0.35">
      <c r="A655" s="41" t="s">
        <v>719</v>
      </c>
      <c r="B655" s="41" t="s">
        <v>441</v>
      </c>
      <c r="C655" s="41" t="s">
        <v>29</v>
      </c>
      <c r="D655" s="41" t="s">
        <v>79</v>
      </c>
      <c r="E655" s="41" t="s">
        <v>79</v>
      </c>
      <c r="F655" s="41" t="s">
        <v>759</v>
      </c>
      <c r="G655" s="41">
        <v>4</v>
      </c>
      <c r="H655" s="41">
        <v>11737.1813744356</v>
      </c>
      <c r="I655" s="41">
        <v>795</v>
      </c>
      <c r="J655" s="41">
        <v>0</v>
      </c>
      <c r="K655" s="41">
        <v>14.7075</v>
      </c>
      <c r="L655" s="41">
        <v>0</v>
      </c>
      <c r="M655" s="41">
        <v>647</v>
      </c>
      <c r="N655" s="41">
        <v>0</v>
      </c>
      <c r="O655" s="41">
        <v>12.875300000000001</v>
      </c>
      <c r="P655" s="41">
        <v>0</v>
      </c>
      <c r="Q655" s="41">
        <v>2496</v>
      </c>
      <c r="R655" s="41">
        <v>44.678400000000003</v>
      </c>
      <c r="S655" s="41">
        <v>6197</v>
      </c>
      <c r="T655" s="41">
        <v>136.334</v>
      </c>
      <c r="U655" s="41">
        <v>3291</v>
      </c>
      <c r="V655" s="41">
        <v>59.385900000000007</v>
      </c>
      <c r="W655" s="41">
        <v>6844</v>
      </c>
      <c r="X655" s="41">
        <v>149.20930000000001</v>
      </c>
    </row>
    <row r="656" spans="1:24" x14ac:dyDescent="0.35">
      <c r="A656" s="41" t="s">
        <v>719</v>
      </c>
      <c r="B656" s="41" t="s">
        <v>441</v>
      </c>
      <c r="C656" s="41" t="s">
        <v>29</v>
      </c>
      <c r="D656" s="41" t="s">
        <v>79</v>
      </c>
      <c r="E656" s="41" t="s">
        <v>79</v>
      </c>
      <c r="F656" s="41" t="s">
        <v>758</v>
      </c>
      <c r="G656" s="41">
        <v>3</v>
      </c>
      <c r="H656" s="41">
        <v>11737.1813744356</v>
      </c>
      <c r="I656" s="41">
        <v>396</v>
      </c>
      <c r="J656" s="41">
        <v>0</v>
      </c>
      <c r="K656" s="41">
        <v>7.3259999999999996</v>
      </c>
      <c r="L656" s="41">
        <v>0</v>
      </c>
      <c r="M656" s="41">
        <v>367</v>
      </c>
      <c r="N656" s="41">
        <v>0</v>
      </c>
      <c r="O656" s="41">
        <v>7.3033000000000001</v>
      </c>
      <c r="P656" s="41">
        <v>0</v>
      </c>
      <c r="Q656" s="41">
        <v>2871</v>
      </c>
      <c r="R656" s="41">
        <v>51.390900000000002</v>
      </c>
      <c r="S656" s="41">
        <v>3458</v>
      </c>
      <c r="T656" s="41">
        <v>76.075999999999993</v>
      </c>
      <c r="U656" s="41">
        <v>3267</v>
      </c>
      <c r="V656" s="41">
        <v>58.716900000000003</v>
      </c>
      <c r="W656" s="41">
        <v>3825</v>
      </c>
      <c r="X656" s="41">
        <v>83.379300000000001</v>
      </c>
    </row>
    <row r="657" spans="1:24" x14ac:dyDescent="0.35">
      <c r="A657" s="41" t="s">
        <v>719</v>
      </c>
      <c r="B657" s="41" t="s">
        <v>441</v>
      </c>
      <c r="C657" s="41" t="s">
        <v>29</v>
      </c>
      <c r="D657" s="41" t="s">
        <v>79</v>
      </c>
      <c r="E657" s="41" t="s">
        <v>79</v>
      </c>
      <c r="F657" s="41" t="s">
        <v>767</v>
      </c>
      <c r="G657" s="41">
        <v>12</v>
      </c>
      <c r="H657" s="41">
        <v>11737.1813744356</v>
      </c>
      <c r="I657" s="41">
        <v>1563</v>
      </c>
      <c r="J657" s="41">
        <v>0</v>
      </c>
      <c r="K657" s="41">
        <v>31.1037</v>
      </c>
      <c r="L657" s="41">
        <v>0</v>
      </c>
      <c r="M657" s="41"/>
      <c r="N657" s="41"/>
      <c r="O657" s="41"/>
      <c r="P657" s="41"/>
      <c r="Q657" s="41">
        <v>4347</v>
      </c>
      <c r="R657" s="41">
        <v>77.811300000000003</v>
      </c>
      <c r="S657" s="41"/>
      <c r="T657" s="41"/>
      <c r="U657" s="41">
        <v>5910</v>
      </c>
      <c r="V657" s="41">
        <v>108.91500000000001</v>
      </c>
      <c r="W657" s="41"/>
      <c r="X657" s="41"/>
    </row>
    <row r="658" spans="1:24" x14ac:dyDescent="0.35">
      <c r="A658" s="41" t="s">
        <v>719</v>
      </c>
      <c r="B658" s="41" t="s">
        <v>441</v>
      </c>
      <c r="C658" s="41" t="s">
        <v>29</v>
      </c>
      <c r="D658" s="41" t="s">
        <v>79</v>
      </c>
      <c r="E658" s="41" t="s">
        <v>79</v>
      </c>
      <c r="F658" s="41" t="s">
        <v>757</v>
      </c>
      <c r="G658" s="41">
        <v>2</v>
      </c>
      <c r="H658" s="41">
        <v>11737.1813744356</v>
      </c>
      <c r="I658" s="41">
        <v>272</v>
      </c>
      <c r="J658" s="41">
        <v>0</v>
      </c>
      <c r="K658" s="41">
        <v>5.032</v>
      </c>
      <c r="L658" s="41">
        <v>0</v>
      </c>
      <c r="M658" s="41">
        <v>289</v>
      </c>
      <c r="N658" s="41">
        <v>0</v>
      </c>
      <c r="O658" s="41">
        <v>5.7511000000000001</v>
      </c>
      <c r="P658" s="41">
        <v>0</v>
      </c>
      <c r="Q658" s="41">
        <v>2561</v>
      </c>
      <c r="R658" s="41">
        <v>45.841900000000003</v>
      </c>
      <c r="S658" s="41">
        <v>13798</v>
      </c>
      <c r="T658" s="41">
        <v>303.55599999999998</v>
      </c>
      <c r="U658" s="41">
        <v>2833</v>
      </c>
      <c r="V658" s="41">
        <v>50.873900000000006</v>
      </c>
      <c r="W658" s="41">
        <v>14087</v>
      </c>
      <c r="X658" s="41">
        <v>309.30709999999999</v>
      </c>
    </row>
    <row r="659" spans="1:24" x14ac:dyDescent="0.35">
      <c r="A659" s="41" t="s">
        <v>719</v>
      </c>
      <c r="B659" s="41" t="s">
        <v>441</v>
      </c>
      <c r="C659" s="41" t="s">
        <v>29</v>
      </c>
      <c r="D659" s="41" t="s">
        <v>79</v>
      </c>
      <c r="E659" s="41" t="s">
        <v>79</v>
      </c>
      <c r="F659" s="41" t="s">
        <v>763</v>
      </c>
      <c r="G659" s="41">
        <v>8</v>
      </c>
      <c r="H659" s="41">
        <v>11737.1813744356</v>
      </c>
      <c r="I659" s="41">
        <v>416</v>
      </c>
      <c r="J659" s="41">
        <v>0</v>
      </c>
      <c r="K659" s="41">
        <v>8.2784000000000013</v>
      </c>
      <c r="L659" s="41">
        <v>0</v>
      </c>
      <c r="M659" s="41"/>
      <c r="N659" s="41"/>
      <c r="O659" s="41"/>
      <c r="P659" s="41"/>
      <c r="Q659" s="41">
        <v>9379</v>
      </c>
      <c r="R659" s="41">
        <v>167.88409999999999</v>
      </c>
      <c r="S659" s="41"/>
      <c r="T659" s="41"/>
      <c r="U659" s="41">
        <v>9795</v>
      </c>
      <c r="V659" s="41">
        <v>176.16249999999999</v>
      </c>
      <c r="W659" s="41"/>
      <c r="X659" s="41"/>
    </row>
    <row r="660" spans="1:24" x14ac:dyDescent="0.35">
      <c r="A660" s="41" t="s">
        <v>719</v>
      </c>
      <c r="B660" s="41" t="s">
        <v>441</v>
      </c>
      <c r="C660" s="41" t="s">
        <v>29</v>
      </c>
      <c r="D660" s="41" t="s">
        <v>79</v>
      </c>
      <c r="E660" s="41" t="s">
        <v>79</v>
      </c>
      <c r="F660" s="41" t="s">
        <v>762</v>
      </c>
      <c r="G660" s="41">
        <v>7</v>
      </c>
      <c r="H660" s="41">
        <v>11737.1813744356</v>
      </c>
      <c r="I660" s="41">
        <v>740</v>
      </c>
      <c r="J660" s="41">
        <v>0</v>
      </c>
      <c r="K660" s="41">
        <v>14.726000000000001</v>
      </c>
      <c r="L660" s="41">
        <v>0</v>
      </c>
      <c r="M660" s="41">
        <v>0</v>
      </c>
      <c r="N660" s="41">
        <v>0</v>
      </c>
      <c r="O660" s="41">
        <v>0</v>
      </c>
      <c r="P660" s="41">
        <v>0</v>
      </c>
      <c r="Q660" s="41">
        <v>11261</v>
      </c>
      <c r="R660" s="41">
        <v>201.5719</v>
      </c>
      <c r="S660" s="41">
        <v>11508</v>
      </c>
      <c r="T660" s="41">
        <v>253.17599999999999</v>
      </c>
      <c r="U660" s="41">
        <v>12001</v>
      </c>
      <c r="V660" s="41">
        <v>216.2979</v>
      </c>
      <c r="W660" s="41">
        <v>11508</v>
      </c>
      <c r="X660" s="41">
        <v>253.17599999999999</v>
      </c>
    </row>
    <row r="661" spans="1:24" x14ac:dyDescent="0.35">
      <c r="A661" s="41" t="s">
        <v>719</v>
      </c>
      <c r="B661" s="41" t="s">
        <v>441</v>
      </c>
      <c r="C661" s="41" t="s">
        <v>29</v>
      </c>
      <c r="D661" s="41" t="s">
        <v>79</v>
      </c>
      <c r="E661" s="41" t="s">
        <v>79</v>
      </c>
      <c r="F661" s="41" t="s">
        <v>761</v>
      </c>
      <c r="G661" s="41">
        <v>6</v>
      </c>
      <c r="H661" s="41">
        <v>11737.1813744356</v>
      </c>
      <c r="I661" s="41">
        <v>807</v>
      </c>
      <c r="J661" s="41">
        <v>0</v>
      </c>
      <c r="K661" s="41">
        <v>16.0593</v>
      </c>
      <c r="L661" s="41">
        <v>0</v>
      </c>
      <c r="M661" s="41">
        <v>588</v>
      </c>
      <c r="N661" s="41">
        <v>0</v>
      </c>
      <c r="O661" s="41">
        <v>13.229999999999999</v>
      </c>
      <c r="P661" s="41">
        <v>0</v>
      </c>
      <c r="Q661" s="41">
        <v>8884</v>
      </c>
      <c r="R661" s="41">
        <v>159.02359999999999</v>
      </c>
      <c r="S661" s="41">
        <v>11850</v>
      </c>
      <c r="T661" s="41">
        <v>260.7</v>
      </c>
      <c r="U661" s="41">
        <v>9691</v>
      </c>
      <c r="V661" s="41">
        <v>175.0829</v>
      </c>
      <c r="W661" s="41">
        <v>12438</v>
      </c>
      <c r="X661" s="41">
        <v>273.93</v>
      </c>
    </row>
    <row r="662" spans="1:24" x14ac:dyDescent="0.35">
      <c r="A662" s="41" t="s">
        <v>628</v>
      </c>
      <c r="B662" s="41" t="s">
        <v>456</v>
      </c>
      <c r="C662" s="41" t="s">
        <v>33</v>
      </c>
      <c r="D662" s="41" t="s">
        <v>80</v>
      </c>
      <c r="E662" s="41" t="s">
        <v>80</v>
      </c>
      <c r="F662" s="41" t="s">
        <v>756</v>
      </c>
      <c r="G662" s="41">
        <v>1</v>
      </c>
      <c r="H662" s="41">
        <v>10204.086886286101</v>
      </c>
      <c r="I662" s="41">
        <v>546</v>
      </c>
      <c r="J662" s="41">
        <v>0</v>
      </c>
      <c r="K662" s="41">
        <v>10.100999999999999</v>
      </c>
      <c r="L662" s="41">
        <v>0</v>
      </c>
      <c r="M662" s="41">
        <v>101</v>
      </c>
      <c r="N662" s="41">
        <v>0</v>
      </c>
      <c r="O662" s="41">
        <v>2.0099</v>
      </c>
      <c r="P662" s="41">
        <v>0</v>
      </c>
      <c r="Q662" s="41">
        <v>7569</v>
      </c>
      <c r="R662" s="41">
        <v>135.48509999999999</v>
      </c>
      <c r="S662" s="41">
        <v>7416</v>
      </c>
      <c r="T662" s="41">
        <v>163.15199999999999</v>
      </c>
      <c r="U662" s="41">
        <v>8115</v>
      </c>
      <c r="V662" s="41">
        <v>145.58609999999999</v>
      </c>
      <c r="W662" s="41">
        <v>7517</v>
      </c>
      <c r="X662" s="41">
        <v>165.16189999999997</v>
      </c>
    </row>
    <row r="663" spans="1:24" x14ac:dyDescent="0.35">
      <c r="A663" s="41" t="s">
        <v>628</v>
      </c>
      <c r="B663" s="41" t="s">
        <v>456</v>
      </c>
      <c r="C663" s="41" t="s">
        <v>33</v>
      </c>
      <c r="D663" s="41" t="s">
        <v>80</v>
      </c>
      <c r="E663" s="41" t="s">
        <v>80</v>
      </c>
      <c r="F663" s="41" t="s">
        <v>760</v>
      </c>
      <c r="G663" s="41">
        <v>5</v>
      </c>
      <c r="H663" s="41">
        <v>10204.086886286101</v>
      </c>
      <c r="I663" s="41">
        <v>253</v>
      </c>
      <c r="J663" s="41">
        <v>0</v>
      </c>
      <c r="K663" s="41">
        <v>4.6804999999999994</v>
      </c>
      <c r="L663" s="41">
        <v>0</v>
      </c>
      <c r="M663" s="41">
        <v>158</v>
      </c>
      <c r="N663" s="41">
        <v>3</v>
      </c>
      <c r="O663" s="41">
        <v>3.1442000000000001</v>
      </c>
      <c r="P663" s="41">
        <v>5.9700000000000003E-2</v>
      </c>
      <c r="Q663" s="41">
        <v>8775</v>
      </c>
      <c r="R663" s="41">
        <v>157.07249999999999</v>
      </c>
      <c r="S663" s="41">
        <v>14751</v>
      </c>
      <c r="T663" s="41">
        <v>324.52199999999999</v>
      </c>
      <c r="U663" s="41">
        <v>9028</v>
      </c>
      <c r="V663" s="41">
        <v>161.75299999999999</v>
      </c>
      <c r="W663" s="41">
        <v>14912</v>
      </c>
      <c r="X663" s="41">
        <v>327.72589999999997</v>
      </c>
    </row>
    <row r="664" spans="1:24" x14ac:dyDescent="0.35">
      <c r="A664" s="41" t="s">
        <v>628</v>
      </c>
      <c r="B664" s="41" t="s">
        <v>456</v>
      </c>
      <c r="C664" s="41" t="s">
        <v>33</v>
      </c>
      <c r="D664" s="41" t="s">
        <v>80</v>
      </c>
      <c r="E664" s="41" t="s">
        <v>80</v>
      </c>
      <c r="F664" s="41" t="s">
        <v>764</v>
      </c>
      <c r="G664" s="41">
        <v>9</v>
      </c>
      <c r="H664" s="41">
        <v>10204.086886286101</v>
      </c>
      <c r="I664" s="41">
        <v>42</v>
      </c>
      <c r="J664" s="41">
        <v>2</v>
      </c>
      <c r="K664" s="41">
        <v>0.8358000000000001</v>
      </c>
      <c r="L664" s="41">
        <v>3.9800000000000002E-2</v>
      </c>
      <c r="M664" s="41"/>
      <c r="N664" s="41"/>
      <c r="O664" s="41"/>
      <c r="P664" s="41"/>
      <c r="Q664" s="41">
        <v>7602</v>
      </c>
      <c r="R664" s="41">
        <v>136.07579999999999</v>
      </c>
      <c r="S664" s="41"/>
      <c r="T664" s="41"/>
      <c r="U664" s="41">
        <v>7646</v>
      </c>
      <c r="V664" s="41">
        <v>136.95139999999998</v>
      </c>
      <c r="W664" s="41"/>
      <c r="X664" s="41"/>
    </row>
    <row r="665" spans="1:24" x14ac:dyDescent="0.35">
      <c r="A665" s="41" t="s">
        <v>628</v>
      </c>
      <c r="B665" s="41" t="s">
        <v>456</v>
      </c>
      <c r="C665" s="41" t="s">
        <v>33</v>
      </c>
      <c r="D665" s="41" t="s">
        <v>80</v>
      </c>
      <c r="E665" s="41" t="s">
        <v>80</v>
      </c>
      <c r="F665" s="41" t="s">
        <v>766</v>
      </c>
      <c r="G665" s="41">
        <v>11</v>
      </c>
      <c r="H665" s="41">
        <v>10204.086886286101</v>
      </c>
      <c r="I665" s="41">
        <v>7285</v>
      </c>
      <c r="J665" s="41">
        <v>34</v>
      </c>
      <c r="K665" s="41">
        <v>144.97150000000002</v>
      </c>
      <c r="L665" s="41">
        <v>0.67660000000000009</v>
      </c>
      <c r="M665" s="41"/>
      <c r="N665" s="41"/>
      <c r="O665" s="41"/>
      <c r="P665" s="41"/>
      <c r="Q665" s="41">
        <v>13994</v>
      </c>
      <c r="R665" s="41">
        <v>250.49260000000001</v>
      </c>
      <c r="S665" s="41"/>
      <c r="T665" s="41"/>
      <c r="U665" s="41">
        <v>21313</v>
      </c>
      <c r="V665" s="41">
        <v>396.14070000000004</v>
      </c>
      <c r="W665" s="41"/>
      <c r="X665" s="41"/>
    </row>
    <row r="666" spans="1:24" x14ac:dyDescent="0.35">
      <c r="A666" s="41" t="s">
        <v>628</v>
      </c>
      <c r="B666" s="41" t="s">
        <v>456</v>
      </c>
      <c r="C666" s="41" t="s">
        <v>33</v>
      </c>
      <c r="D666" s="41" t="s">
        <v>80</v>
      </c>
      <c r="E666" s="41" t="s">
        <v>80</v>
      </c>
      <c r="F666" s="41" t="s">
        <v>765</v>
      </c>
      <c r="G666" s="41">
        <v>10</v>
      </c>
      <c r="H666" s="41">
        <v>10204.086886286101</v>
      </c>
      <c r="I666" s="41">
        <v>13</v>
      </c>
      <c r="J666" s="41">
        <v>0</v>
      </c>
      <c r="K666" s="41">
        <v>0.25870000000000004</v>
      </c>
      <c r="L666" s="41">
        <v>0</v>
      </c>
      <c r="M666" s="41"/>
      <c r="N666" s="41"/>
      <c r="O666" s="41"/>
      <c r="P666" s="41"/>
      <c r="Q666" s="41">
        <v>14933</v>
      </c>
      <c r="R666" s="41">
        <v>267.30070000000001</v>
      </c>
      <c r="S666" s="41"/>
      <c r="T666" s="41"/>
      <c r="U666" s="41">
        <v>14946</v>
      </c>
      <c r="V666" s="41">
        <v>267.55939999999998</v>
      </c>
      <c r="W666" s="41"/>
      <c r="X666" s="41"/>
    </row>
    <row r="667" spans="1:24" x14ac:dyDescent="0.35">
      <c r="A667" s="41" t="s">
        <v>628</v>
      </c>
      <c r="B667" s="41" t="s">
        <v>456</v>
      </c>
      <c r="C667" s="41" t="s">
        <v>33</v>
      </c>
      <c r="D667" s="41" t="s">
        <v>80</v>
      </c>
      <c r="E667" s="41" t="s">
        <v>80</v>
      </c>
      <c r="F667" s="41" t="s">
        <v>759</v>
      </c>
      <c r="G667" s="41">
        <v>4</v>
      </c>
      <c r="H667" s="41">
        <v>10204.086886286101</v>
      </c>
      <c r="I667" s="41">
        <v>70</v>
      </c>
      <c r="J667" s="41">
        <v>25</v>
      </c>
      <c r="K667" s="41">
        <v>1.2949999999999999</v>
      </c>
      <c r="L667" s="41">
        <v>0.46249999999999997</v>
      </c>
      <c r="M667" s="41">
        <v>273</v>
      </c>
      <c r="N667" s="41">
        <v>0</v>
      </c>
      <c r="O667" s="41">
        <v>5.4327000000000005</v>
      </c>
      <c r="P667" s="41">
        <v>0</v>
      </c>
      <c r="Q667" s="41">
        <v>8836</v>
      </c>
      <c r="R667" s="41">
        <v>158.1644</v>
      </c>
      <c r="S667" s="41">
        <v>13644</v>
      </c>
      <c r="T667" s="41">
        <v>300.16800000000001</v>
      </c>
      <c r="U667" s="41">
        <v>8931</v>
      </c>
      <c r="V667" s="41">
        <v>159.92189999999999</v>
      </c>
      <c r="W667" s="41">
        <v>13917</v>
      </c>
      <c r="X667" s="41">
        <v>305.60070000000002</v>
      </c>
    </row>
    <row r="668" spans="1:24" x14ac:dyDescent="0.35">
      <c r="A668" s="41" t="s">
        <v>628</v>
      </c>
      <c r="B668" s="41" t="s">
        <v>456</v>
      </c>
      <c r="C668" s="41" t="s">
        <v>33</v>
      </c>
      <c r="D668" s="41" t="s">
        <v>80</v>
      </c>
      <c r="E668" s="41" t="s">
        <v>80</v>
      </c>
      <c r="F668" s="41" t="s">
        <v>758</v>
      </c>
      <c r="G668" s="41">
        <v>3</v>
      </c>
      <c r="H668" s="41">
        <v>10204.086886286101</v>
      </c>
      <c r="I668" s="41">
        <v>111</v>
      </c>
      <c r="J668" s="41">
        <v>0</v>
      </c>
      <c r="K668" s="41">
        <v>2.0535000000000001</v>
      </c>
      <c r="L668" s="41">
        <v>0</v>
      </c>
      <c r="M668" s="41">
        <v>81</v>
      </c>
      <c r="N668" s="41">
        <v>0</v>
      </c>
      <c r="O668" s="41">
        <v>1.6119000000000001</v>
      </c>
      <c r="P668" s="41">
        <v>0</v>
      </c>
      <c r="Q668" s="41">
        <v>7183</v>
      </c>
      <c r="R668" s="41">
        <v>128.57570000000001</v>
      </c>
      <c r="S668" s="41">
        <v>11852</v>
      </c>
      <c r="T668" s="41">
        <v>260.74400000000003</v>
      </c>
      <c r="U668" s="41">
        <v>7294</v>
      </c>
      <c r="V668" s="41">
        <v>130.62920000000003</v>
      </c>
      <c r="W668" s="41">
        <v>11933</v>
      </c>
      <c r="X668" s="41">
        <v>262.35590000000002</v>
      </c>
    </row>
    <row r="669" spans="1:24" x14ac:dyDescent="0.35">
      <c r="A669" s="41" t="s">
        <v>628</v>
      </c>
      <c r="B669" s="41" t="s">
        <v>456</v>
      </c>
      <c r="C669" s="41" t="s">
        <v>33</v>
      </c>
      <c r="D669" s="41" t="s">
        <v>80</v>
      </c>
      <c r="E669" s="41" t="s">
        <v>80</v>
      </c>
      <c r="F669" s="41" t="s">
        <v>767</v>
      </c>
      <c r="G669" s="41">
        <v>12</v>
      </c>
      <c r="H669" s="41">
        <v>10204.086886286101</v>
      </c>
      <c r="I669" s="41">
        <v>2148</v>
      </c>
      <c r="J669" s="41">
        <v>2</v>
      </c>
      <c r="K669" s="41">
        <v>42.745200000000004</v>
      </c>
      <c r="L669" s="41">
        <v>3.9800000000000002E-2</v>
      </c>
      <c r="M669" s="41"/>
      <c r="N669" s="41"/>
      <c r="O669" s="41"/>
      <c r="P669" s="41"/>
      <c r="Q669" s="41">
        <v>11360</v>
      </c>
      <c r="R669" s="41">
        <v>203.34399999999999</v>
      </c>
      <c r="S669" s="41"/>
      <c r="T669" s="41"/>
      <c r="U669" s="41">
        <v>13510</v>
      </c>
      <c r="V669" s="41">
        <v>246.12899999999999</v>
      </c>
      <c r="W669" s="41"/>
      <c r="X669" s="41"/>
    </row>
    <row r="670" spans="1:24" x14ac:dyDescent="0.35">
      <c r="A670" s="41" t="s">
        <v>628</v>
      </c>
      <c r="B670" s="41" t="s">
        <v>456</v>
      </c>
      <c r="C670" s="41" t="s">
        <v>33</v>
      </c>
      <c r="D670" s="41" t="s">
        <v>80</v>
      </c>
      <c r="E670" s="41" t="s">
        <v>80</v>
      </c>
      <c r="F670" s="41" t="s">
        <v>757</v>
      </c>
      <c r="G670" s="41">
        <v>2</v>
      </c>
      <c r="H670" s="41">
        <v>10204.086886286101</v>
      </c>
      <c r="I670" s="41">
        <v>286</v>
      </c>
      <c r="J670" s="41">
        <v>0</v>
      </c>
      <c r="K670" s="41">
        <v>5.2909999999999995</v>
      </c>
      <c r="L670" s="41">
        <v>0</v>
      </c>
      <c r="M670" s="41">
        <v>61</v>
      </c>
      <c r="N670" s="41">
        <v>0</v>
      </c>
      <c r="O670" s="41">
        <v>1.2139</v>
      </c>
      <c r="P670" s="41">
        <v>0</v>
      </c>
      <c r="Q670" s="41">
        <v>6962</v>
      </c>
      <c r="R670" s="41">
        <v>124.6198</v>
      </c>
      <c r="S670" s="41">
        <v>10086</v>
      </c>
      <c r="T670" s="41">
        <v>221.892</v>
      </c>
      <c r="U670" s="41">
        <v>7248</v>
      </c>
      <c r="V670" s="41">
        <v>129.91079999999999</v>
      </c>
      <c r="W670" s="41">
        <v>10147</v>
      </c>
      <c r="X670" s="41">
        <v>223.10589999999999</v>
      </c>
    </row>
    <row r="671" spans="1:24" x14ac:dyDescent="0.35">
      <c r="A671" s="41" t="s">
        <v>628</v>
      </c>
      <c r="B671" s="41" t="s">
        <v>456</v>
      </c>
      <c r="C671" s="41" t="s">
        <v>33</v>
      </c>
      <c r="D671" s="41" t="s">
        <v>80</v>
      </c>
      <c r="E671" s="41" t="s">
        <v>80</v>
      </c>
      <c r="F671" s="41" t="s">
        <v>763</v>
      </c>
      <c r="G671" s="41">
        <v>8</v>
      </c>
      <c r="H671" s="41">
        <v>10204.086886286101</v>
      </c>
      <c r="I671" s="41">
        <v>2872</v>
      </c>
      <c r="J671" s="41">
        <v>33</v>
      </c>
      <c r="K671" s="41">
        <v>57.152800000000006</v>
      </c>
      <c r="L671" s="41">
        <v>0.65670000000000006</v>
      </c>
      <c r="M671" s="41"/>
      <c r="N671" s="41"/>
      <c r="O671" s="41"/>
      <c r="P671" s="41"/>
      <c r="Q671" s="41">
        <v>14376</v>
      </c>
      <c r="R671" s="41">
        <v>257.3304</v>
      </c>
      <c r="S671" s="41"/>
      <c r="T671" s="41"/>
      <c r="U671" s="41">
        <v>17281</v>
      </c>
      <c r="V671" s="41">
        <v>315.13990000000001</v>
      </c>
      <c r="W671" s="41"/>
      <c r="X671" s="41"/>
    </row>
    <row r="672" spans="1:24" x14ac:dyDescent="0.35">
      <c r="A672" s="41" t="s">
        <v>628</v>
      </c>
      <c r="B672" s="41" t="s">
        <v>456</v>
      </c>
      <c r="C672" s="41" t="s">
        <v>33</v>
      </c>
      <c r="D672" s="41" t="s">
        <v>80</v>
      </c>
      <c r="E672" s="41" t="s">
        <v>80</v>
      </c>
      <c r="F672" s="41" t="s">
        <v>762</v>
      </c>
      <c r="G672" s="41">
        <v>7</v>
      </c>
      <c r="H672" s="41">
        <v>10204.086886286101</v>
      </c>
      <c r="I672" s="41">
        <v>502</v>
      </c>
      <c r="J672" s="41">
        <v>4699</v>
      </c>
      <c r="K672" s="41">
        <v>9.9898000000000007</v>
      </c>
      <c r="L672" s="41">
        <v>93.510100000000008</v>
      </c>
      <c r="M672" s="41">
        <v>0</v>
      </c>
      <c r="N672" s="41">
        <v>408</v>
      </c>
      <c r="O672" s="41">
        <v>0</v>
      </c>
      <c r="P672" s="41">
        <v>9.18</v>
      </c>
      <c r="Q672" s="41">
        <v>9372</v>
      </c>
      <c r="R672" s="41">
        <v>167.75880000000001</v>
      </c>
      <c r="S672" s="41">
        <v>32941</v>
      </c>
      <c r="T672" s="41">
        <v>724.702</v>
      </c>
      <c r="U672" s="41">
        <v>14573</v>
      </c>
      <c r="V672" s="41">
        <v>271.25870000000003</v>
      </c>
      <c r="W672" s="41">
        <v>33349</v>
      </c>
      <c r="X672" s="41">
        <v>733.88199999999995</v>
      </c>
    </row>
    <row r="673" spans="1:24" x14ac:dyDescent="0.35">
      <c r="A673" s="41" t="s">
        <v>628</v>
      </c>
      <c r="B673" s="41" t="s">
        <v>456</v>
      </c>
      <c r="C673" s="41" t="s">
        <v>33</v>
      </c>
      <c r="D673" s="41" t="s">
        <v>80</v>
      </c>
      <c r="E673" s="41" t="s">
        <v>80</v>
      </c>
      <c r="F673" s="41" t="s">
        <v>761</v>
      </c>
      <c r="G673" s="41">
        <v>6</v>
      </c>
      <c r="H673" s="41">
        <v>10204.086886286101</v>
      </c>
      <c r="I673" s="41">
        <v>396</v>
      </c>
      <c r="J673" s="41">
        <v>0</v>
      </c>
      <c r="K673" s="41">
        <v>7.8804000000000007</v>
      </c>
      <c r="L673" s="41">
        <v>0</v>
      </c>
      <c r="M673" s="41">
        <v>3553</v>
      </c>
      <c r="N673" s="41">
        <v>2570</v>
      </c>
      <c r="O673" s="41">
        <v>79.942499999999995</v>
      </c>
      <c r="P673" s="41">
        <v>57.824999999999996</v>
      </c>
      <c r="Q673" s="41">
        <v>9113</v>
      </c>
      <c r="R673" s="41">
        <v>163.12270000000001</v>
      </c>
      <c r="S673" s="41">
        <v>10927</v>
      </c>
      <c r="T673" s="41">
        <v>240.39400000000001</v>
      </c>
      <c r="U673" s="41">
        <v>9509</v>
      </c>
      <c r="V673" s="41">
        <v>171.00310000000002</v>
      </c>
      <c r="W673" s="41">
        <v>17050</v>
      </c>
      <c r="X673" s="41">
        <v>378.16149999999999</v>
      </c>
    </row>
    <row r="674" spans="1:24" x14ac:dyDescent="0.35">
      <c r="A674" s="41" t="s">
        <v>591</v>
      </c>
      <c r="B674" s="41" t="s">
        <v>458</v>
      </c>
      <c r="C674" s="41" t="s">
        <v>33</v>
      </c>
      <c r="D674" s="41" t="s">
        <v>81</v>
      </c>
      <c r="E674" s="41" t="s">
        <v>81</v>
      </c>
      <c r="F674" s="41" t="s">
        <v>756</v>
      </c>
      <c r="G674" s="41">
        <v>1</v>
      </c>
      <c r="H674" s="41">
        <v>5500.3281743398502</v>
      </c>
      <c r="I674" s="41">
        <v>1251</v>
      </c>
      <c r="J674" s="41">
        <v>724</v>
      </c>
      <c r="K674" s="41">
        <v>23.1435</v>
      </c>
      <c r="L674" s="41">
        <v>13.394</v>
      </c>
      <c r="M674" s="41">
        <v>320</v>
      </c>
      <c r="N674" s="41">
        <v>6</v>
      </c>
      <c r="O674" s="41">
        <v>6.3680000000000003</v>
      </c>
      <c r="P674" s="41">
        <v>0.11940000000000001</v>
      </c>
      <c r="Q674" s="41">
        <v>2902</v>
      </c>
      <c r="R674" s="41">
        <v>51.945799999999998</v>
      </c>
      <c r="S674" s="41">
        <v>3684</v>
      </c>
      <c r="T674" s="41">
        <v>81.048000000000002</v>
      </c>
      <c r="U674" s="41">
        <v>4877</v>
      </c>
      <c r="V674" s="41">
        <v>88.4833</v>
      </c>
      <c r="W674" s="41">
        <v>4010</v>
      </c>
      <c r="X674" s="41">
        <v>87.535399999999996</v>
      </c>
    </row>
    <row r="675" spans="1:24" x14ac:dyDescent="0.35">
      <c r="A675" s="41" t="s">
        <v>591</v>
      </c>
      <c r="B675" s="41" t="s">
        <v>458</v>
      </c>
      <c r="C675" s="41" t="s">
        <v>33</v>
      </c>
      <c r="D675" s="41" t="s">
        <v>81</v>
      </c>
      <c r="E675" s="41" t="s">
        <v>81</v>
      </c>
      <c r="F675" s="41" t="s">
        <v>760</v>
      </c>
      <c r="G675" s="41">
        <v>5</v>
      </c>
      <c r="H675" s="41">
        <v>5500.3281743398502</v>
      </c>
      <c r="I675" s="41">
        <v>1508</v>
      </c>
      <c r="J675" s="41">
        <v>0</v>
      </c>
      <c r="K675" s="41">
        <v>27.898</v>
      </c>
      <c r="L675" s="41">
        <v>0</v>
      </c>
      <c r="M675" s="41">
        <v>499</v>
      </c>
      <c r="N675" s="41">
        <v>3</v>
      </c>
      <c r="O675" s="41">
        <v>9.9301000000000013</v>
      </c>
      <c r="P675" s="41">
        <v>5.9700000000000003E-2</v>
      </c>
      <c r="Q675" s="41">
        <v>3678</v>
      </c>
      <c r="R675" s="41">
        <v>65.836200000000005</v>
      </c>
      <c r="S675" s="41">
        <v>4777</v>
      </c>
      <c r="T675" s="41">
        <v>105.09399999999999</v>
      </c>
      <c r="U675" s="41">
        <v>5186</v>
      </c>
      <c r="V675" s="41">
        <v>93.734200000000001</v>
      </c>
      <c r="W675" s="41">
        <v>5279</v>
      </c>
      <c r="X675" s="41">
        <v>115.0838</v>
      </c>
    </row>
    <row r="676" spans="1:24" x14ac:dyDescent="0.35">
      <c r="A676" s="41" t="s">
        <v>591</v>
      </c>
      <c r="B676" s="41" t="s">
        <v>458</v>
      </c>
      <c r="C676" s="41" t="s">
        <v>33</v>
      </c>
      <c r="D676" s="41" t="s">
        <v>81</v>
      </c>
      <c r="E676" s="41" t="s">
        <v>81</v>
      </c>
      <c r="F676" s="41" t="s">
        <v>764</v>
      </c>
      <c r="G676" s="41">
        <v>9</v>
      </c>
      <c r="H676" s="41">
        <v>5500.3281743398502</v>
      </c>
      <c r="I676" s="41">
        <v>380</v>
      </c>
      <c r="J676" s="41">
        <v>0</v>
      </c>
      <c r="K676" s="41">
        <v>7.5620000000000003</v>
      </c>
      <c r="L676" s="41">
        <v>0</v>
      </c>
      <c r="M676" s="41"/>
      <c r="N676" s="41"/>
      <c r="O676" s="41"/>
      <c r="P676" s="41"/>
      <c r="Q676" s="41">
        <v>3407</v>
      </c>
      <c r="R676" s="41">
        <v>60.985300000000002</v>
      </c>
      <c r="S676" s="41"/>
      <c r="T676" s="41"/>
      <c r="U676" s="41">
        <v>3787</v>
      </c>
      <c r="V676" s="41">
        <v>68.547300000000007</v>
      </c>
      <c r="W676" s="41"/>
      <c r="X676" s="41"/>
    </row>
    <row r="677" spans="1:24" x14ac:dyDescent="0.35">
      <c r="A677" s="41" t="s">
        <v>591</v>
      </c>
      <c r="B677" s="41" t="s">
        <v>458</v>
      </c>
      <c r="C677" s="41" t="s">
        <v>33</v>
      </c>
      <c r="D677" s="41" t="s">
        <v>81</v>
      </c>
      <c r="E677" s="41" t="s">
        <v>81</v>
      </c>
      <c r="F677" s="41" t="s">
        <v>766</v>
      </c>
      <c r="G677" s="41">
        <v>11</v>
      </c>
      <c r="H677" s="41">
        <v>5500.3281743398502</v>
      </c>
      <c r="I677" s="41">
        <v>826</v>
      </c>
      <c r="J677" s="41">
        <v>12</v>
      </c>
      <c r="K677" s="41">
        <v>16.4374</v>
      </c>
      <c r="L677" s="41">
        <v>0.23880000000000001</v>
      </c>
      <c r="M677" s="41"/>
      <c r="N677" s="41"/>
      <c r="O677" s="41"/>
      <c r="P677" s="41"/>
      <c r="Q677" s="41">
        <v>5595</v>
      </c>
      <c r="R677" s="41">
        <v>100.15049999999999</v>
      </c>
      <c r="S677" s="41"/>
      <c r="T677" s="41"/>
      <c r="U677" s="41">
        <v>6433</v>
      </c>
      <c r="V677" s="41">
        <v>116.82669999999999</v>
      </c>
      <c r="W677" s="41"/>
      <c r="X677" s="41"/>
    </row>
    <row r="678" spans="1:24" x14ac:dyDescent="0.35">
      <c r="A678" s="41" t="s">
        <v>591</v>
      </c>
      <c r="B678" s="41" t="s">
        <v>458</v>
      </c>
      <c r="C678" s="41" t="s">
        <v>33</v>
      </c>
      <c r="D678" s="41" t="s">
        <v>81</v>
      </c>
      <c r="E678" s="41" t="s">
        <v>81</v>
      </c>
      <c r="F678" s="41" t="s">
        <v>765</v>
      </c>
      <c r="G678" s="41">
        <v>10</v>
      </c>
      <c r="H678" s="41">
        <v>5500.3281743398502</v>
      </c>
      <c r="I678" s="41">
        <v>3397</v>
      </c>
      <c r="J678" s="41">
        <v>3</v>
      </c>
      <c r="K678" s="41">
        <v>67.600300000000004</v>
      </c>
      <c r="L678" s="41">
        <v>5.9700000000000003E-2</v>
      </c>
      <c r="M678" s="41"/>
      <c r="N678" s="41"/>
      <c r="O678" s="41"/>
      <c r="P678" s="41"/>
      <c r="Q678" s="41">
        <v>7672</v>
      </c>
      <c r="R678" s="41">
        <v>137.3288</v>
      </c>
      <c r="S678" s="41"/>
      <c r="T678" s="41"/>
      <c r="U678" s="41">
        <v>11072</v>
      </c>
      <c r="V678" s="41">
        <v>204.98880000000003</v>
      </c>
      <c r="W678" s="41"/>
      <c r="X678" s="41"/>
    </row>
    <row r="679" spans="1:24" x14ac:dyDescent="0.35">
      <c r="A679" s="41" t="s">
        <v>591</v>
      </c>
      <c r="B679" s="41" t="s">
        <v>458</v>
      </c>
      <c r="C679" s="41" t="s">
        <v>33</v>
      </c>
      <c r="D679" s="41" t="s">
        <v>81</v>
      </c>
      <c r="E679" s="41" t="s">
        <v>81</v>
      </c>
      <c r="F679" s="41" t="s">
        <v>759</v>
      </c>
      <c r="G679" s="41">
        <v>4</v>
      </c>
      <c r="H679" s="41">
        <v>5500.3281743398502</v>
      </c>
      <c r="I679" s="41">
        <v>1455</v>
      </c>
      <c r="J679" s="41">
        <v>0</v>
      </c>
      <c r="K679" s="41">
        <v>26.9175</v>
      </c>
      <c r="L679" s="41">
        <v>0</v>
      </c>
      <c r="M679" s="41">
        <v>271</v>
      </c>
      <c r="N679" s="41">
        <v>0</v>
      </c>
      <c r="O679" s="41">
        <v>5.3929</v>
      </c>
      <c r="P679" s="41">
        <v>0</v>
      </c>
      <c r="Q679" s="41">
        <v>3227</v>
      </c>
      <c r="R679" s="41">
        <v>57.763300000000001</v>
      </c>
      <c r="S679" s="41">
        <v>3771</v>
      </c>
      <c r="T679" s="41">
        <v>82.962000000000003</v>
      </c>
      <c r="U679" s="41">
        <v>4682</v>
      </c>
      <c r="V679" s="41">
        <v>84.680800000000005</v>
      </c>
      <c r="W679" s="41">
        <v>4042</v>
      </c>
      <c r="X679" s="41">
        <v>88.354900000000001</v>
      </c>
    </row>
    <row r="680" spans="1:24" x14ac:dyDescent="0.35">
      <c r="A680" s="41" t="s">
        <v>591</v>
      </c>
      <c r="B680" s="41" t="s">
        <v>458</v>
      </c>
      <c r="C680" s="41" t="s">
        <v>33</v>
      </c>
      <c r="D680" s="41" t="s">
        <v>81</v>
      </c>
      <c r="E680" s="41" t="s">
        <v>81</v>
      </c>
      <c r="F680" s="41" t="s">
        <v>758</v>
      </c>
      <c r="G680" s="41">
        <v>3</v>
      </c>
      <c r="H680" s="41">
        <v>5500.3281743398502</v>
      </c>
      <c r="I680" s="41">
        <v>1532</v>
      </c>
      <c r="J680" s="41">
        <v>0</v>
      </c>
      <c r="K680" s="41">
        <v>28.341999999999999</v>
      </c>
      <c r="L680" s="41">
        <v>0</v>
      </c>
      <c r="M680" s="41">
        <v>444</v>
      </c>
      <c r="N680" s="41">
        <v>0</v>
      </c>
      <c r="O680" s="41">
        <v>8.8356000000000012</v>
      </c>
      <c r="P680" s="41">
        <v>0</v>
      </c>
      <c r="Q680" s="41">
        <v>4624</v>
      </c>
      <c r="R680" s="41">
        <v>82.769599999999997</v>
      </c>
      <c r="S680" s="41">
        <v>2792</v>
      </c>
      <c r="T680" s="41">
        <v>61.423999999999999</v>
      </c>
      <c r="U680" s="41">
        <v>6156</v>
      </c>
      <c r="V680" s="41">
        <v>111.1116</v>
      </c>
      <c r="W680" s="41">
        <v>3236</v>
      </c>
      <c r="X680" s="41">
        <v>70.259600000000006</v>
      </c>
    </row>
    <row r="681" spans="1:24" x14ac:dyDescent="0.35">
      <c r="A681" s="41" t="s">
        <v>591</v>
      </c>
      <c r="B681" s="41" t="s">
        <v>458</v>
      </c>
      <c r="C681" s="41" t="s">
        <v>33</v>
      </c>
      <c r="D681" s="41" t="s">
        <v>81</v>
      </c>
      <c r="E681" s="41" t="s">
        <v>81</v>
      </c>
      <c r="F681" s="41" t="s">
        <v>767</v>
      </c>
      <c r="G681" s="41">
        <v>12</v>
      </c>
      <c r="H681" s="41">
        <v>5500.3281743398502</v>
      </c>
      <c r="I681" s="41">
        <v>616</v>
      </c>
      <c r="J681" s="41">
        <v>4</v>
      </c>
      <c r="K681" s="41">
        <v>12.2584</v>
      </c>
      <c r="L681" s="41">
        <v>7.9600000000000004E-2</v>
      </c>
      <c r="M681" s="41"/>
      <c r="N681" s="41"/>
      <c r="O681" s="41"/>
      <c r="P681" s="41"/>
      <c r="Q681" s="41">
        <v>4031</v>
      </c>
      <c r="R681" s="41">
        <v>72.154899999999998</v>
      </c>
      <c r="S681" s="41"/>
      <c r="T681" s="41"/>
      <c r="U681" s="41">
        <v>4651</v>
      </c>
      <c r="V681" s="41">
        <v>84.492899999999992</v>
      </c>
      <c r="W681" s="41"/>
      <c r="X681" s="41"/>
    </row>
    <row r="682" spans="1:24" x14ac:dyDescent="0.35">
      <c r="A682" s="41" t="s">
        <v>591</v>
      </c>
      <c r="B682" s="41" t="s">
        <v>458</v>
      </c>
      <c r="C682" s="41" t="s">
        <v>33</v>
      </c>
      <c r="D682" s="41" t="s">
        <v>81</v>
      </c>
      <c r="E682" s="41" t="s">
        <v>81</v>
      </c>
      <c r="F682" s="41" t="s">
        <v>757</v>
      </c>
      <c r="G682" s="41">
        <v>2</v>
      </c>
      <c r="H682" s="41">
        <v>5500.3281743398502</v>
      </c>
      <c r="I682" s="41">
        <v>1364</v>
      </c>
      <c r="J682" s="41">
        <v>317</v>
      </c>
      <c r="K682" s="41">
        <v>25.233999999999998</v>
      </c>
      <c r="L682" s="41">
        <v>5.8644999999999996</v>
      </c>
      <c r="M682" s="41">
        <v>166</v>
      </c>
      <c r="N682" s="41">
        <v>0</v>
      </c>
      <c r="O682" s="41">
        <v>3.3034000000000003</v>
      </c>
      <c r="P682" s="41">
        <v>0</v>
      </c>
      <c r="Q682" s="41">
        <v>3008</v>
      </c>
      <c r="R682" s="41">
        <v>53.843200000000003</v>
      </c>
      <c r="S682" s="41">
        <v>2209</v>
      </c>
      <c r="T682" s="41">
        <v>48.597999999999999</v>
      </c>
      <c r="U682" s="41">
        <v>4689</v>
      </c>
      <c r="V682" s="41">
        <v>84.941699999999997</v>
      </c>
      <c r="W682" s="41">
        <v>2375</v>
      </c>
      <c r="X682" s="41">
        <v>51.901400000000002</v>
      </c>
    </row>
    <row r="683" spans="1:24" x14ac:dyDescent="0.35">
      <c r="A683" s="41" t="s">
        <v>591</v>
      </c>
      <c r="B683" s="41" t="s">
        <v>458</v>
      </c>
      <c r="C683" s="41" t="s">
        <v>33</v>
      </c>
      <c r="D683" s="41" t="s">
        <v>81</v>
      </c>
      <c r="E683" s="41" t="s">
        <v>81</v>
      </c>
      <c r="F683" s="41" t="s">
        <v>763</v>
      </c>
      <c r="G683" s="41">
        <v>8</v>
      </c>
      <c r="H683" s="41">
        <v>5500.3281743398502</v>
      </c>
      <c r="I683" s="41">
        <v>662</v>
      </c>
      <c r="J683" s="41">
        <v>3</v>
      </c>
      <c r="K683" s="41">
        <v>13.1738</v>
      </c>
      <c r="L683" s="41">
        <v>5.9700000000000003E-2</v>
      </c>
      <c r="M683" s="41"/>
      <c r="N683" s="41"/>
      <c r="O683" s="41"/>
      <c r="P683" s="41"/>
      <c r="Q683" s="41">
        <v>4377</v>
      </c>
      <c r="R683" s="41">
        <v>78.348299999999995</v>
      </c>
      <c r="S683" s="41"/>
      <c r="T683" s="41"/>
      <c r="U683" s="41">
        <v>5042</v>
      </c>
      <c r="V683" s="41">
        <v>91.581799999999987</v>
      </c>
      <c r="W683" s="41"/>
      <c r="X683" s="41"/>
    </row>
    <row r="684" spans="1:24" x14ac:dyDescent="0.35">
      <c r="A684" s="41" t="s">
        <v>591</v>
      </c>
      <c r="B684" s="41" t="s">
        <v>458</v>
      </c>
      <c r="C684" s="41" t="s">
        <v>33</v>
      </c>
      <c r="D684" s="41" t="s">
        <v>81</v>
      </c>
      <c r="E684" s="41" t="s">
        <v>81</v>
      </c>
      <c r="F684" s="41" t="s">
        <v>762</v>
      </c>
      <c r="G684" s="41">
        <v>7</v>
      </c>
      <c r="H684" s="41">
        <v>5500.3281743398502</v>
      </c>
      <c r="I684" s="41">
        <v>362</v>
      </c>
      <c r="J684" s="41">
        <v>4611</v>
      </c>
      <c r="K684" s="41">
        <v>7.2038000000000002</v>
      </c>
      <c r="L684" s="41">
        <v>91.758900000000011</v>
      </c>
      <c r="M684" s="41">
        <v>0</v>
      </c>
      <c r="N684" s="41">
        <v>5</v>
      </c>
      <c r="O684" s="41">
        <v>0</v>
      </c>
      <c r="P684" s="41">
        <v>0.11249999999999999</v>
      </c>
      <c r="Q684" s="41">
        <v>5754</v>
      </c>
      <c r="R684" s="41">
        <v>102.9966</v>
      </c>
      <c r="S684" s="41">
        <v>13067</v>
      </c>
      <c r="T684" s="41">
        <v>287.47399999999999</v>
      </c>
      <c r="U684" s="41">
        <v>10727</v>
      </c>
      <c r="V684" s="41">
        <v>201.95930000000001</v>
      </c>
      <c r="W684" s="41">
        <v>13072</v>
      </c>
      <c r="X684" s="41">
        <v>287.5865</v>
      </c>
    </row>
    <row r="685" spans="1:24" x14ac:dyDescent="0.35">
      <c r="A685" s="41" t="s">
        <v>591</v>
      </c>
      <c r="B685" s="41" t="s">
        <v>458</v>
      </c>
      <c r="C685" s="41" t="s">
        <v>33</v>
      </c>
      <c r="D685" s="41" t="s">
        <v>81</v>
      </c>
      <c r="E685" s="41" t="s">
        <v>81</v>
      </c>
      <c r="F685" s="41" t="s">
        <v>761</v>
      </c>
      <c r="G685" s="41">
        <v>6</v>
      </c>
      <c r="H685" s="41">
        <v>5500.3281743398502</v>
      </c>
      <c r="I685" s="41">
        <v>237</v>
      </c>
      <c r="J685" s="41">
        <v>0</v>
      </c>
      <c r="K685" s="41">
        <v>4.7163000000000004</v>
      </c>
      <c r="L685" s="41">
        <v>0</v>
      </c>
      <c r="M685" s="41">
        <v>332</v>
      </c>
      <c r="N685" s="41">
        <v>3</v>
      </c>
      <c r="O685" s="41">
        <v>7.47</v>
      </c>
      <c r="P685" s="41">
        <v>6.7500000000000004E-2</v>
      </c>
      <c r="Q685" s="41">
        <v>4158</v>
      </c>
      <c r="R685" s="41">
        <v>74.428200000000004</v>
      </c>
      <c r="S685" s="41">
        <v>3961</v>
      </c>
      <c r="T685" s="41">
        <v>87.141999999999996</v>
      </c>
      <c r="U685" s="41">
        <v>4395</v>
      </c>
      <c r="V685" s="41">
        <v>79.144500000000008</v>
      </c>
      <c r="W685" s="41">
        <v>4296</v>
      </c>
      <c r="X685" s="41">
        <v>94.67949999999999</v>
      </c>
    </row>
    <row r="686" spans="1:24" x14ac:dyDescent="0.35">
      <c r="A686" s="41" t="s">
        <v>82</v>
      </c>
      <c r="B686" s="41" t="s">
        <v>491</v>
      </c>
      <c r="C686" s="41" t="s">
        <v>16</v>
      </c>
      <c r="D686" s="41" t="s">
        <v>83</v>
      </c>
      <c r="E686" s="41" t="s">
        <v>83</v>
      </c>
      <c r="F686" s="41" t="s">
        <v>756</v>
      </c>
      <c r="G686" s="41">
        <v>1</v>
      </c>
      <c r="H686" s="41">
        <v>7434.8120487060996</v>
      </c>
      <c r="I686" s="41">
        <v>34116</v>
      </c>
      <c r="J686" s="41">
        <v>0</v>
      </c>
      <c r="K686" s="41">
        <v>631.14599999999996</v>
      </c>
      <c r="L686" s="41">
        <v>0</v>
      </c>
      <c r="M686" s="41">
        <v>114</v>
      </c>
      <c r="N686" s="41">
        <v>0</v>
      </c>
      <c r="O686" s="41">
        <v>2.2686000000000002</v>
      </c>
      <c r="P686" s="41">
        <v>0</v>
      </c>
      <c r="Q686" s="41">
        <v>5252</v>
      </c>
      <c r="R686" s="41">
        <v>94.010800000000003</v>
      </c>
      <c r="S686" s="41">
        <v>6478</v>
      </c>
      <c r="T686" s="41">
        <v>142.51599999999999</v>
      </c>
      <c r="U686" s="41">
        <v>39368</v>
      </c>
      <c r="V686" s="41">
        <v>725.15679999999998</v>
      </c>
      <c r="W686" s="41">
        <v>6592</v>
      </c>
      <c r="X686" s="41">
        <v>144.78459999999998</v>
      </c>
    </row>
    <row r="687" spans="1:24" x14ac:dyDescent="0.35">
      <c r="A687" s="41" t="s">
        <v>82</v>
      </c>
      <c r="B687" s="41" t="s">
        <v>491</v>
      </c>
      <c r="C687" s="41" t="s">
        <v>16</v>
      </c>
      <c r="D687" s="41" t="s">
        <v>83</v>
      </c>
      <c r="E687" s="41" t="s">
        <v>83</v>
      </c>
      <c r="F687" s="41" t="s">
        <v>760</v>
      </c>
      <c r="G687" s="41">
        <v>5</v>
      </c>
      <c r="H687" s="41">
        <v>7434.8120487060996</v>
      </c>
      <c r="I687" s="41">
        <v>172</v>
      </c>
      <c r="J687" s="41">
        <v>0</v>
      </c>
      <c r="K687" s="41">
        <v>3.1819999999999999</v>
      </c>
      <c r="L687" s="41">
        <v>0</v>
      </c>
      <c r="M687" s="41">
        <v>851</v>
      </c>
      <c r="N687" s="41">
        <v>167</v>
      </c>
      <c r="O687" s="41">
        <v>16.934900000000003</v>
      </c>
      <c r="P687" s="41">
        <v>3.3233000000000001</v>
      </c>
      <c r="Q687" s="41">
        <v>17717</v>
      </c>
      <c r="R687" s="41">
        <v>317.1343</v>
      </c>
      <c r="S687" s="41">
        <v>8213</v>
      </c>
      <c r="T687" s="41">
        <v>180.68600000000001</v>
      </c>
      <c r="U687" s="41">
        <v>17889</v>
      </c>
      <c r="V687" s="41">
        <v>320.31630000000001</v>
      </c>
      <c r="W687" s="41">
        <v>9231</v>
      </c>
      <c r="X687" s="41">
        <v>200.94420000000002</v>
      </c>
    </row>
    <row r="688" spans="1:24" x14ac:dyDescent="0.35">
      <c r="A688" s="41" t="s">
        <v>82</v>
      </c>
      <c r="B688" s="41" t="s">
        <v>491</v>
      </c>
      <c r="C688" s="41" t="s">
        <v>16</v>
      </c>
      <c r="D688" s="41" t="s">
        <v>83</v>
      </c>
      <c r="E688" s="41" t="s">
        <v>83</v>
      </c>
      <c r="F688" s="41" t="s">
        <v>764</v>
      </c>
      <c r="G688" s="41">
        <v>9</v>
      </c>
      <c r="H688" s="41">
        <v>7434.8120487060996</v>
      </c>
      <c r="I688" s="41">
        <v>129</v>
      </c>
      <c r="J688" s="41">
        <v>0</v>
      </c>
      <c r="K688" s="41">
        <v>2.5670999999999999</v>
      </c>
      <c r="L688" s="41">
        <v>0</v>
      </c>
      <c r="M688" s="41"/>
      <c r="N688" s="41"/>
      <c r="O688" s="41"/>
      <c r="P688" s="41"/>
      <c r="Q688" s="41">
        <v>7546</v>
      </c>
      <c r="R688" s="41">
        <v>135.07339999999999</v>
      </c>
      <c r="S688" s="41"/>
      <c r="T688" s="41"/>
      <c r="U688" s="41">
        <v>7675</v>
      </c>
      <c r="V688" s="41">
        <v>137.6405</v>
      </c>
      <c r="W688" s="41"/>
      <c r="X688" s="41"/>
    </row>
    <row r="689" spans="1:24" x14ac:dyDescent="0.35">
      <c r="A689" s="41" t="s">
        <v>82</v>
      </c>
      <c r="B689" s="41" t="s">
        <v>491</v>
      </c>
      <c r="C689" s="41" t="s">
        <v>16</v>
      </c>
      <c r="D689" s="41" t="s">
        <v>83</v>
      </c>
      <c r="E689" s="41" t="s">
        <v>83</v>
      </c>
      <c r="F689" s="41" t="s">
        <v>766</v>
      </c>
      <c r="G689" s="41">
        <v>11</v>
      </c>
      <c r="H689" s="41">
        <v>7434.8120487060996</v>
      </c>
      <c r="I689" s="41">
        <v>2853</v>
      </c>
      <c r="J689" s="41">
        <v>0</v>
      </c>
      <c r="K689" s="41">
        <v>56.774700000000003</v>
      </c>
      <c r="L689" s="41">
        <v>0</v>
      </c>
      <c r="M689" s="41"/>
      <c r="N689" s="41"/>
      <c r="O689" s="41"/>
      <c r="P689" s="41"/>
      <c r="Q689" s="41">
        <v>8842</v>
      </c>
      <c r="R689" s="41">
        <v>158.27180000000001</v>
      </c>
      <c r="S689" s="41"/>
      <c r="T689" s="41"/>
      <c r="U689" s="41">
        <v>11695</v>
      </c>
      <c r="V689" s="41">
        <v>215.04650000000001</v>
      </c>
      <c r="W689" s="41"/>
      <c r="X689" s="41"/>
    </row>
    <row r="690" spans="1:24" x14ac:dyDescent="0.35">
      <c r="A690" s="41" t="s">
        <v>82</v>
      </c>
      <c r="B690" s="41" t="s">
        <v>491</v>
      </c>
      <c r="C690" s="41" t="s">
        <v>16</v>
      </c>
      <c r="D690" s="41" t="s">
        <v>83</v>
      </c>
      <c r="E690" s="41" t="s">
        <v>83</v>
      </c>
      <c r="F690" s="41" t="s">
        <v>765</v>
      </c>
      <c r="G690" s="41">
        <v>10</v>
      </c>
      <c r="H690" s="41">
        <v>7434.8120487060996</v>
      </c>
      <c r="I690" s="41">
        <v>158</v>
      </c>
      <c r="J690" s="41">
        <v>0</v>
      </c>
      <c r="K690" s="41">
        <v>3.1442000000000001</v>
      </c>
      <c r="L690" s="41">
        <v>0</v>
      </c>
      <c r="M690" s="41"/>
      <c r="N690" s="41"/>
      <c r="O690" s="41"/>
      <c r="P690" s="41"/>
      <c r="Q690" s="41">
        <v>25162</v>
      </c>
      <c r="R690" s="41">
        <v>450.39980000000003</v>
      </c>
      <c r="S690" s="41"/>
      <c r="T690" s="41"/>
      <c r="U690" s="41">
        <v>25320</v>
      </c>
      <c r="V690" s="41">
        <v>453.54400000000004</v>
      </c>
      <c r="W690" s="41"/>
      <c r="X690" s="41"/>
    </row>
    <row r="691" spans="1:24" x14ac:dyDescent="0.35">
      <c r="A691" s="41" t="s">
        <v>82</v>
      </c>
      <c r="B691" s="41" t="s">
        <v>491</v>
      </c>
      <c r="C691" s="41" t="s">
        <v>16</v>
      </c>
      <c r="D691" s="41" t="s">
        <v>83</v>
      </c>
      <c r="E691" s="41" t="s">
        <v>83</v>
      </c>
      <c r="F691" s="41" t="s">
        <v>759</v>
      </c>
      <c r="G691" s="41">
        <v>4</v>
      </c>
      <c r="H691" s="41">
        <v>7434.8120487060996</v>
      </c>
      <c r="I691" s="41">
        <v>1637</v>
      </c>
      <c r="J691" s="41">
        <v>0</v>
      </c>
      <c r="K691" s="41">
        <v>30.284499999999998</v>
      </c>
      <c r="L691" s="41">
        <v>0</v>
      </c>
      <c r="M691" s="41">
        <v>384</v>
      </c>
      <c r="N691" s="41">
        <v>159</v>
      </c>
      <c r="O691" s="41">
        <v>7.6416000000000004</v>
      </c>
      <c r="P691" s="41">
        <v>3.1641000000000004</v>
      </c>
      <c r="Q691" s="41">
        <v>25793</v>
      </c>
      <c r="R691" s="41">
        <v>461.69470000000001</v>
      </c>
      <c r="S691" s="41">
        <v>23258</v>
      </c>
      <c r="T691" s="41">
        <v>511.67599999999999</v>
      </c>
      <c r="U691" s="41">
        <v>27430</v>
      </c>
      <c r="V691" s="41">
        <v>491.97919999999999</v>
      </c>
      <c r="W691" s="41">
        <v>23801</v>
      </c>
      <c r="X691" s="41">
        <v>522.48170000000005</v>
      </c>
    </row>
    <row r="692" spans="1:24" x14ac:dyDescent="0.35">
      <c r="A692" s="41" t="s">
        <v>82</v>
      </c>
      <c r="B692" s="41" t="s">
        <v>491</v>
      </c>
      <c r="C692" s="41" t="s">
        <v>16</v>
      </c>
      <c r="D692" s="41" t="s">
        <v>83</v>
      </c>
      <c r="E692" s="41" t="s">
        <v>83</v>
      </c>
      <c r="F692" s="41" t="s">
        <v>758</v>
      </c>
      <c r="G692" s="41">
        <v>3</v>
      </c>
      <c r="H692" s="41">
        <v>7434.8120487060996</v>
      </c>
      <c r="I692" s="41">
        <v>438</v>
      </c>
      <c r="J692" s="41">
        <v>0</v>
      </c>
      <c r="K692" s="41">
        <v>8.1029999999999998</v>
      </c>
      <c r="L692" s="41">
        <v>0</v>
      </c>
      <c r="M692" s="41">
        <v>1016</v>
      </c>
      <c r="N692" s="41">
        <v>219</v>
      </c>
      <c r="O692" s="41">
        <v>20.218400000000003</v>
      </c>
      <c r="P692" s="41">
        <v>4.3581000000000003</v>
      </c>
      <c r="Q692" s="41">
        <v>6845</v>
      </c>
      <c r="R692" s="41">
        <v>122.52549999999999</v>
      </c>
      <c r="S692" s="41">
        <v>6227</v>
      </c>
      <c r="T692" s="41">
        <v>136.994</v>
      </c>
      <c r="U692" s="41">
        <v>7283</v>
      </c>
      <c r="V692" s="41">
        <v>130.6285</v>
      </c>
      <c r="W692" s="41">
        <v>7462</v>
      </c>
      <c r="X692" s="41">
        <v>161.57050000000001</v>
      </c>
    </row>
    <row r="693" spans="1:24" x14ac:dyDescent="0.35">
      <c r="A693" s="41" t="s">
        <v>82</v>
      </c>
      <c r="B693" s="41" t="s">
        <v>491</v>
      </c>
      <c r="C693" s="41" t="s">
        <v>16</v>
      </c>
      <c r="D693" s="41" t="s">
        <v>83</v>
      </c>
      <c r="E693" s="41" t="s">
        <v>83</v>
      </c>
      <c r="F693" s="41" t="s">
        <v>767</v>
      </c>
      <c r="G693" s="41">
        <v>12</v>
      </c>
      <c r="H693" s="41">
        <v>7434.8120487060996</v>
      </c>
      <c r="I693" s="41">
        <v>66</v>
      </c>
      <c r="J693" s="41">
        <v>2</v>
      </c>
      <c r="K693" s="41">
        <v>1.3134000000000001</v>
      </c>
      <c r="L693" s="41">
        <v>3.9800000000000002E-2</v>
      </c>
      <c r="M693" s="41"/>
      <c r="N693" s="41"/>
      <c r="O693" s="41"/>
      <c r="P693" s="41"/>
      <c r="Q693" s="41">
        <v>5909</v>
      </c>
      <c r="R693" s="41">
        <v>105.7711</v>
      </c>
      <c r="S693" s="41"/>
      <c r="T693" s="41"/>
      <c r="U693" s="41">
        <v>5977</v>
      </c>
      <c r="V693" s="41">
        <v>107.12430000000001</v>
      </c>
      <c r="W693" s="41"/>
      <c r="X693" s="41"/>
    </row>
    <row r="694" spans="1:24" x14ac:dyDescent="0.35">
      <c r="A694" s="41" t="s">
        <v>82</v>
      </c>
      <c r="B694" s="41" t="s">
        <v>491</v>
      </c>
      <c r="C694" s="41" t="s">
        <v>16</v>
      </c>
      <c r="D694" s="41" t="s">
        <v>83</v>
      </c>
      <c r="E694" s="41" t="s">
        <v>83</v>
      </c>
      <c r="F694" s="41" t="s">
        <v>757</v>
      </c>
      <c r="G694" s="41">
        <v>2</v>
      </c>
      <c r="H694" s="41">
        <v>7434.8120487060996</v>
      </c>
      <c r="I694" s="41">
        <v>12758</v>
      </c>
      <c r="J694" s="41">
        <v>0</v>
      </c>
      <c r="K694" s="41">
        <v>236.023</v>
      </c>
      <c r="L694" s="41">
        <v>0</v>
      </c>
      <c r="M694" s="41">
        <v>208</v>
      </c>
      <c r="N694" s="41">
        <v>3</v>
      </c>
      <c r="O694" s="41">
        <v>4.1392000000000007</v>
      </c>
      <c r="P694" s="41">
        <v>5.9700000000000003E-2</v>
      </c>
      <c r="Q694" s="41">
        <v>43358</v>
      </c>
      <c r="R694" s="41">
        <v>776.10820000000001</v>
      </c>
      <c r="S694" s="41">
        <v>7605</v>
      </c>
      <c r="T694" s="41">
        <v>167.31</v>
      </c>
      <c r="U694" s="41">
        <v>56116</v>
      </c>
      <c r="V694" s="41">
        <v>1012.1312</v>
      </c>
      <c r="W694" s="41">
        <v>7816</v>
      </c>
      <c r="X694" s="41">
        <v>171.50890000000001</v>
      </c>
    </row>
    <row r="695" spans="1:24" x14ac:dyDescent="0.35">
      <c r="A695" s="41" t="s">
        <v>82</v>
      </c>
      <c r="B695" s="41" t="s">
        <v>491</v>
      </c>
      <c r="C695" s="41" t="s">
        <v>16</v>
      </c>
      <c r="D695" s="41" t="s">
        <v>83</v>
      </c>
      <c r="E695" s="41" t="s">
        <v>83</v>
      </c>
      <c r="F695" s="41" t="s">
        <v>763</v>
      </c>
      <c r="G695" s="41">
        <v>8</v>
      </c>
      <c r="H695" s="41">
        <v>7434.8120487060996</v>
      </c>
      <c r="I695" s="41">
        <v>3</v>
      </c>
      <c r="J695" s="41">
        <v>0</v>
      </c>
      <c r="K695" s="41">
        <v>5.9700000000000003E-2</v>
      </c>
      <c r="L695" s="41">
        <v>0</v>
      </c>
      <c r="M695" s="41"/>
      <c r="N695" s="41"/>
      <c r="O695" s="41"/>
      <c r="P695" s="41"/>
      <c r="Q695" s="41">
        <v>13758</v>
      </c>
      <c r="R695" s="41">
        <v>246.26820000000001</v>
      </c>
      <c r="S695" s="41"/>
      <c r="T695" s="41"/>
      <c r="U695" s="41">
        <v>13761</v>
      </c>
      <c r="V695" s="41">
        <v>246.3279</v>
      </c>
      <c r="W695" s="41"/>
      <c r="X695" s="41"/>
    </row>
    <row r="696" spans="1:24" x14ac:dyDescent="0.35">
      <c r="A696" s="41" t="s">
        <v>82</v>
      </c>
      <c r="B696" s="41" t="s">
        <v>491</v>
      </c>
      <c r="C696" s="41" t="s">
        <v>16</v>
      </c>
      <c r="D696" s="41" t="s">
        <v>83</v>
      </c>
      <c r="E696" s="41" t="s">
        <v>83</v>
      </c>
      <c r="F696" s="41" t="s">
        <v>762</v>
      </c>
      <c r="G696" s="41">
        <v>7</v>
      </c>
      <c r="H696" s="41">
        <v>7434.8120487060996</v>
      </c>
      <c r="I696" s="41">
        <v>12</v>
      </c>
      <c r="J696" s="41">
        <v>0</v>
      </c>
      <c r="K696" s="41">
        <v>0.23880000000000001</v>
      </c>
      <c r="L696" s="41">
        <v>0</v>
      </c>
      <c r="M696" s="41">
        <v>0</v>
      </c>
      <c r="N696" s="41">
        <v>99</v>
      </c>
      <c r="O696" s="41">
        <v>0</v>
      </c>
      <c r="P696" s="41">
        <v>2.2275</v>
      </c>
      <c r="Q696" s="41">
        <v>15070</v>
      </c>
      <c r="R696" s="41">
        <v>269.75299999999999</v>
      </c>
      <c r="S696" s="41">
        <v>15116</v>
      </c>
      <c r="T696" s="41">
        <v>332.55200000000002</v>
      </c>
      <c r="U696" s="41">
        <v>15082</v>
      </c>
      <c r="V696" s="41">
        <v>269.99180000000001</v>
      </c>
      <c r="W696" s="41">
        <v>15215</v>
      </c>
      <c r="X696" s="41">
        <v>334.77950000000004</v>
      </c>
    </row>
    <row r="697" spans="1:24" x14ac:dyDescent="0.35">
      <c r="A697" s="41" t="s">
        <v>82</v>
      </c>
      <c r="B697" s="41" t="s">
        <v>491</v>
      </c>
      <c r="C697" s="41" t="s">
        <v>16</v>
      </c>
      <c r="D697" s="41" t="s">
        <v>83</v>
      </c>
      <c r="E697" s="41" t="s">
        <v>83</v>
      </c>
      <c r="F697" s="41" t="s">
        <v>761</v>
      </c>
      <c r="G697" s="41">
        <v>6</v>
      </c>
      <c r="H697" s="41">
        <v>7434.8120487060996</v>
      </c>
      <c r="I697" s="41">
        <v>1942</v>
      </c>
      <c r="J697" s="41">
        <v>0</v>
      </c>
      <c r="K697" s="41">
        <v>38.645800000000001</v>
      </c>
      <c r="L697" s="41">
        <v>0</v>
      </c>
      <c r="M697" s="41">
        <v>518</v>
      </c>
      <c r="N697" s="41">
        <v>297</v>
      </c>
      <c r="O697" s="41">
        <v>11.654999999999999</v>
      </c>
      <c r="P697" s="41">
        <v>6.6825000000000001</v>
      </c>
      <c r="Q697" s="41">
        <v>20579</v>
      </c>
      <c r="R697" s="41">
        <v>368.36410000000001</v>
      </c>
      <c r="S697" s="41">
        <v>17626</v>
      </c>
      <c r="T697" s="41">
        <v>387.77199999999999</v>
      </c>
      <c r="U697" s="41">
        <v>22521</v>
      </c>
      <c r="V697" s="41">
        <v>407.00990000000002</v>
      </c>
      <c r="W697" s="41">
        <v>18441</v>
      </c>
      <c r="X697" s="41">
        <v>406.10949999999997</v>
      </c>
    </row>
    <row r="698" spans="1:24" x14ac:dyDescent="0.35">
      <c r="A698" s="41" t="s">
        <v>607</v>
      </c>
      <c r="B698" s="41" t="s">
        <v>458</v>
      </c>
      <c r="C698" s="41" t="s">
        <v>33</v>
      </c>
      <c r="D698" s="41" t="s">
        <v>84</v>
      </c>
      <c r="E698" s="41" t="s">
        <v>84</v>
      </c>
      <c r="F698" s="41" t="s">
        <v>756</v>
      </c>
      <c r="G698" s="41">
        <v>1</v>
      </c>
      <c r="H698" s="41">
        <v>5975.5616730988104</v>
      </c>
      <c r="I698" s="41">
        <v>594</v>
      </c>
      <c r="J698" s="41">
        <v>554</v>
      </c>
      <c r="K698" s="41">
        <v>10.988999999999999</v>
      </c>
      <c r="L698" s="41">
        <v>10.248999999999999</v>
      </c>
      <c r="M698" s="41">
        <v>1150</v>
      </c>
      <c r="N698" s="41">
        <v>0</v>
      </c>
      <c r="O698" s="41">
        <v>22.885000000000002</v>
      </c>
      <c r="P698" s="41">
        <v>0</v>
      </c>
      <c r="Q698" s="41">
        <v>3298</v>
      </c>
      <c r="R698" s="41">
        <v>59.034199999999998</v>
      </c>
      <c r="S698" s="41">
        <v>3767</v>
      </c>
      <c r="T698" s="41">
        <v>82.873999999999995</v>
      </c>
      <c r="U698" s="41">
        <v>4446</v>
      </c>
      <c r="V698" s="41">
        <v>80.272199999999998</v>
      </c>
      <c r="W698" s="41">
        <v>4917</v>
      </c>
      <c r="X698" s="41">
        <v>105.759</v>
      </c>
    </row>
    <row r="699" spans="1:24" x14ac:dyDescent="0.35">
      <c r="A699" s="41" t="s">
        <v>607</v>
      </c>
      <c r="B699" s="41" t="s">
        <v>458</v>
      </c>
      <c r="C699" s="41" t="s">
        <v>33</v>
      </c>
      <c r="D699" s="41" t="s">
        <v>84</v>
      </c>
      <c r="E699" s="41" t="s">
        <v>84</v>
      </c>
      <c r="F699" s="41" t="s">
        <v>760</v>
      </c>
      <c r="G699" s="41">
        <v>5</v>
      </c>
      <c r="H699" s="41">
        <v>5975.5616730988104</v>
      </c>
      <c r="I699" s="41">
        <v>823</v>
      </c>
      <c r="J699" s="41">
        <v>165</v>
      </c>
      <c r="K699" s="41">
        <v>15.225499999999998</v>
      </c>
      <c r="L699" s="41">
        <v>3.0524999999999998</v>
      </c>
      <c r="M699" s="41">
        <v>1315</v>
      </c>
      <c r="N699" s="41">
        <v>32</v>
      </c>
      <c r="O699" s="41">
        <v>26.168500000000002</v>
      </c>
      <c r="P699" s="41">
        <v>0.63680000000000003</v>
      </c>
      <c r="Q699" s="41">
        <v>4940</v>
      </c>
      <c r="R699" s="41">
        <v>88.426000000000002</v>
      </c>
      <c r="S699" s="41">
        <v>5880</v>
      </c>
      <c r="T699" s="41">
        <v>129.36000000000001</v>
      </c>
      <c r="U699" s="41">
        <v>5928</v>
      </c>
      <c r="V699" s="41">
        <v>106.70400000000001</v>
      </c>
      <c r="W699" s="41">
        <v>7227</v>
      </c>
      <c r="X699" s="41">
        <v>156.1653</v>
      </c>
    </row>
    <row r="700" spans="1:24" x14ac:dyDescent="0.35">
      <c r="A700" s="41" t="s">
        <v>607</v>
      </c>
      <c r="B700" s="41" t="s">
        <v>458</v>
      </c>
      <c r="C700" s="41" t="s">
        <v>33</v>
      </c>
      <c r="D700" s="41" t="s">
        <v>84</v>
      </c>
      <c r="E700" s="41" t="s">
        <v>84</v>
      </c>
      <c r="F700" s="41" t="s">
        <v>764</v>
      </c>
      <c r="G700" s="41">
        <v>9</v>
      </c>
      <c r="H700" s="41">
        <v>5975.5616730988104</v>
      </c>
      <c r="I700" s="41">
        <v>3002</v>
      </c>
      <c r="J700" s="41">
        <v>0</v>
      </c>
      <c r="K700" s="41">
        <v>59.739800000000002</v>
      </c>
      <c r="L700" s="41">
        <v>0</v>
      </c>
      <c r="M700" s="41"/>
      <c r="N700" s="41"/>
      <c r="O700" s="41"/>
      <c r="P700" s="41"/>
      <c r="Q700" s="41">
        <v>1512</v>
      </c>
      <c r="R700" s="41">
        <v>27.064800000000002</v>
      </c>
      <c r="S700" s="41"/>
      <c r="T700" s="41"/>
      <c r="U700" s="41">
        <v>4514</v>
      </c>
      <c r="V700" s="41">
        <v>86.804600000000008</v>
      </c>
      <c r="W700" s="41"/>
      <c r="X700" s="41"/>
    </row>
    <row r="701" spans="1:24" x14ac:dyDescent="0.35">
      <c r="A701" s="41" t="s">
        <v>607</v>
      </c>
      <c r="B701" s="41" t="s">
        <v>458</v>
      </c>
      <c r="C701" s="41" t="s">
        <v>33</v>
      </c>
      <c r="D701" s="41" t="s">
        <v>84</v>
      </c>
      <c r="E701" s="41" t="s">
        <v>84</v>
      </c>
      <c r="F701" s="41" t="s">
        <v>766</v>
      </c>
      <c r="G701" s="41">
        <v>11</v>
      </c>
      <c r="H701" s="41">
        <v>5975.5616730988104</v>
      </c>
      <c r="I701" s="41">
        <v>2923</v>
      </c>
      <c r="J701" s="41">
        <v>0</v>
      </c>
      <c r="K701" s="41">
        <v>58.167700000000004</v>
      </c>
      <c r="L701" s="41">
        <v>0</v>
      </c>
      <c r="M701" s="41"/>
      <c r="N701" s="41"/>
      <c r="O701" s="41"/>
      <c r="P701" s="41"/>
      <c r="Q701" s="41">
        <v>3628</v>
      </c>
      <c r="R701" s="41">
        <v>64.941199999999995</v>
      </c>
      <c r="S701" s="41"/>
      <c r="T701" s="41"/>
      <c r="U701" s="41">
        <v>6551</v>
      </c>
      <c r="V701" s="41">
        <v>123.10890000000001</v>
      </c>
      <c r="W701" s="41"/>
      <c r="X701" s="41"/>
    </row>
    <row r="702" spans="1:24" x14ac:dyDescent="0.35">
      <c r="A702" s="41" t="s">
        <v>607</v>
      </c>
      <c r="B702" s="41" t="s">
        <v>458</v>
      </c>
      <c r="C702" s="41" t="s">
        <v>33</v>
      </c>
      <c r="D702" s="41" t="s">
        <v>84</v>
      </c>
      <c r="E702" s="41" t="s">
        <v>84</v>
      </c>
      <c r="F702" s="41" t="s">
        <v>765</v>
      </c>
      <c r="G702" s="41">
        <v>10</v>
      </c>
      <c r="H702" s="41">
        <v>5975.5616730988104</v>
      </c>
      <c r="I702" s="41">
        <v>1218</v>
      </c>
      <c r="J702" s="41">
        <v>16</v>
      </c>
      <c r="K702" s="41">
        <v>24.238200000000003</v>
      </c>
      <c r="L702" s="41">
        <v>0.31840000000000002</v>
      </c>
      <c r="M702" s="41"/>
      <c r="N702" s="41"/>
      <c r="O702" s="41"/>
      <c r="P702" s="41"/>
      <c r="Q702" s="41">
        <v>6362</v>
      </c>
      <c r="R702" s="41">
        <v>113.8798</v>
      </c>
      <c r="S702" s="41"/>
      <c r="T702" s="41"/>
      <c r="U702" s="41">
        <v>7596</v>
      </c>
      <c r="V702" s="41">
        <v>138.43639999999999</v>
      </c>
      <c r="W702" s="41"/>
      <c r="X702" s="41"/>
    </row>
    <row r="703" spans="1:24" x14ac:dyDescent="0.35">
      <c r="A703" s="41" t="s">
        <v>607</v>
      </c>
      <c r="B703" s="41" t="s">
        <v>458</v>
      </c>
      <c r="C703" s="41" t="s">
        <v>33</v>
      </c>
      <c r="D703" s="41" t="s">
        <v>84</v>
      </c>
      <c r="E703" s="41" t="s">
        <v>84</v>
      </c>
      <c r="F703" s="41" t="s">
        <v>759</v>
      </c>
      <c r="G703" s="41">
        <v>4</v>
      </c>
      <c r="H703" s="41">
        <v>5975.5616730988104</v>
      </c>
      <c r="I703" s="41">
        <v>985</v>
      </c>
      <c r="J703" s="41">
        <v>302</v>
      </c>
      <c r="K703" s="41">
        <v>18.2225</v>
      </c>
      <c r="L703" s="41">
        <v>5.5869999999999997</v>
      </c>
      <c r="M703" s="41">
        <v>2933</v>
      </c>
      <c r="N703" s="41">
        <v>117</v>
      </c>
      <c r="O703" s="41">
        <v>58.366700000000002</v>
      </c>
      <c r="P703" s="41">
        <v>2.3283</v>
      </c>
      <c r="Q703" s="41">
        <v>3001</v>
      </c>
      <c r="R703" s="41">
        <v>53.7179</v>
      </c>
      <c r="S703" s="41">
        <v>4074</v>
      </c>
      <c r="T703" s="41">
        <v>89.628</v>
      </c>
      <c r="U703" s="41">
        <v>4288</v>
      </c>
      <c r="V703" s="41">
        <v>77.5274</v>
      </c>
      <c r="W703" s="41">
        <v>7124</v>
      </c>
      <c r="X703" s="41">
        <v>150.32300000000001</v>
      </c>
    </row>
    <row r="704" spans="1:24" x14ac:dyDescent="0.35">
      <c r="A704" s="41" t="s">
        <v>607</v>
      </c>
      <c r="B704" s="41" t="s">
        <v>458</v>
      </c>
      <c r="C704" s="41" t="s">
        <v>33</v>
      </c>
      <c r="D704" s="41" t="s">
        <v>84</v>
      </c>
      <c r="E704" s="41" t="s">
        <v>84</v>
      </c>
      <c r="F704" s="41" t="s">
        <v>758</v>
      </c>
      <c r="G704" s="41">
        <v>3</v>
      </c>
      <c r="H704" s="41">
        <v>5975.5616730988104</v>
      </c>
      <c r="I704" s="41">
        <v>13642</v>
      </c>
      <c r="J704" s="41">
        <v>90</v>
      </c>
      <c r="K704" s="41">
        <v>252.37699999999998</v>
      </c>
      <c r="L704" s="41">
        <v>1.6649999999999998</v>
      </c>
      <c r="M704" s="41">
        <v>1536</v>
      </c>
      <c r="N704" s="41">
        <v>0</v>
      </c>
      <c r="O704" s="41">
        <v>30.566400000000002</v>
      </c>
      <c r="P704" s="41">
        <v>0</v>
      </c>
      <c r="Q704" s="41">
        <v>3083</v>
      </c>
      <c r="R704" s="41">
        <v>55.185699999999997</v>
      </c>
      <c r="S704" s="41">
        <v>3527</v>
      </c>
      <c r="T704" s="41">
        <v>77.593999999999994</v>
      </c>
      <c r="U704" s="41">
        <v>16815</v>
      </c>
      <c r="V704" s="41">
        <v>309.22769999999997</v>
      </c>
      <c r="W704" s="41">
        <v>5063</v>
      </c>
      <c r="X704" s="41">
        <v>108.1604</v>
      </c>
    </row>
    <row r="705" spans="1:24" x14ac:dyDescent="0.35">
      <c r="A705" s="41" t="s">
        <v>607</v>
      </c>
      <c r="B705" s="41" t="s">
        <v>458</v>
      </c>
      <c r="C705" s="41" t="s">
        <v>33</v>
      </c>
      <c r="D705" s="41" t="s">
        <v>84</v>
      </c>
      <c r="E705" s="41" t="s">
        <v>84</v>
      </c>
      <c r="F705" s="41" t="s">
        <v>767</v>
      </c>
      <c r="G705" s="41">
        <v>12</v>
      </c>
      <c r="H705" s="41">
        <v>5975.5616730988104</v>
      </c>
      <c r="I705" s="41">
        <v>2666</v>
      </c>
      <c r="J705" s="41">
        <v>4</v>
      </c>
      <c r="K705" s="41">
        <v>53.053400000000003</v>
      </c>
      <c r="L705" s="41">
        <v>7.9600000000000004E-2</v>
      </c>
      <c r="M705" s="41"/>
      <c r="N705" s="41"/>
      <c r="O705" s="41"/>
      <c r="P705" s="41"/>
      <c r="Q705" s="41">
        <v>4465</v>
      </c>
      <c r="R705" s="41">
        <v>79.923500000000004</v>
      </c>
      <c r="S705" s="41"/>
      <c r="T705" s="41"/>
      <c r="U705" s="41">
        <v>7135</v>
      </c>
      <c r="V705" s="41">
        <v>133.0565</v>
      </c>
      <c r="W705" s="41"/>
      <c r="X705" s="41"/>
    </row>
    <row r="706" spans="1:24" x14ac:dyDescent="0.35">
      <c r="A706" s="41" t="s">
        <v>607</v>
      </c>
      <c r="B706" s="41" t="s">
        <v>458</v>
      </c>
      <c r="C706" s="41" t="s">
        <v>33</v>
      </c>
      <c r="D706" s="41" t="s">
        <v>84</v>
      </c>
      <c r="E706" s="41" t="s">
        <v>84</v>
      </c>
      <c r="F706" s="41" t="s">
        <v>757</v>
      </c>
      <c r="G706" s="41">
        <v>2</v>
      </c>
      <c r="H706" s="41">
        <v>5975.5616730988104</v>
      </c>
      <c r="I706" s="41">
        <v>1245</v>
      </c>
      <c r="J706" s="41">
        <v>263</v>
      </c>
      <c r="K706" s="41">
        <v>23.032499999999999</v>
      </c>
      <c r="L706" s="41">
        <v>4.8654999999999999</v>
      </c>
      <c r="M706" s="41">
        <v>1563</v>
      </c>
      <c r="N706" s="41">
        <v>2</v>
      </c>
      <c r="O706" s="41">
        <v>31.1037</v>
      </c>
      <c r="P706" s="41">
        <v>3.9800000000000002E-2</v>
      </c>
      <c r="Q706" s="41">
        <v>3164</v>
      </c>
      <c r="R706" s="41">
        <v>56.635599999999997</v>
      </c>
      <c r="S706" s="41">
        <v>2753</v>
      </c>
      <c r="T706" s="41">
        <v>60.566000000000003</v>
      </c>
      <c r="U706" s="41">
        <v>4672</v>
      </c>
      <c r="V706" s="41">
        <v>84.533599999999993</v>
      </c>
      <c r="W706" s="41">
        <v>4318</v>
      </c>
      <c r="X706" s="41">
        <v>91.709500000000006</v>
      </c>
    </row>
    <row r="707" spans="1:24" x14ac:dyDescent="0.35">
      <c r="A707" s="41" t="s">
        <v>607</v>
      </c>
      <c r="B707" s="41" t="s">
        <v>458</v>
      </c>
      <c r="C707" s="41" t="s">
        <v>33</v>
      </c>
      <c r="D707" s="41" t="s">
        <v>84</v>
      </c>
      <c r="E707" s="41" t="s">
        <v>84</v>
      </c>
      <c r="F707" s="41" t="s">
        <v>763</v>
      </c>
      <c r="G707" s="41">
        <v>8</v>
      </c>
      <c r="H707" s="41">
        <v>5975.5616730988104</v>
      </c>
      <c r="I707" s="41">
        <v>1836</v>
      </c>
      <c r="J707" s="41">
        <v>3</v>
      </c>
      <c r="K707" s="41">
        <v>36.5364</v>
      </c>
      <c r="L707" s="41">
        <v>5.9700000000000003E-2</v>
      </c>
      <c r="M707" s="41"/>
      <c r="N707" s="41"/>
      <c r="O707" s="41"/>
      <c r="P707" s="41"/>
      <c r="Q707" s="41">
        <v>3315</v>
      </c>
      <c r="R707" s="41">
        <v>59.338500000000003</v>
      </c>
      <c r="S707" s="41"/>
      <c r="T707" s="41"/>
      <c r="U707" s="41">
        <v>5154</v>
      </c>
      <c r="V707" s="41">
        <v>95.934600000000003</v>
      </c>
      <c r="W707" s="41"/>
      <c r="X707" s="41"/>
    </row>
    <row r="708" spans="1:24" x14ac:dyDescent="0.35">
      <c r="A708" s="41" t="s">
        <v>607</v>
      </c>
      <c r="B708" s="41" t="s">
        <v>458</v>
      </c>
      <c r="C708" s="41" t="s">
        <v>33</v>
      </c>
      <c r="D708" s="41" t="s">
        <v>84</v>
      </c>
      <c r="E708" s="41" t="s">
        <v>84</v>
      </c>
      <c r="F708" s="41" t="s">
        <v>762</v>
      </c>
      <c r="G708" s="41">
        <v>7</v>
      </c>
      <c r="H708" s="41">
        <v>5975.5616730988104</v>
      </c>
      <c r="I708" s="41">
        <v>8447</v>
      </c>
      <c r="J708" s="41">
        <v>3583</v>
      </c>
      <c r="K708" s="41">
        <v>168.09530000000001</v>
      </c>
      <c r="L708" s="41">
        <v>71.301699999999997</v>
      </c>
      <c r="M708" s="41">
        <v>0</v>
      </c>
      <c r="N708" s="41">
        <v>0</v>
      </c>
      <c r="O708" s="41">
        <v>0</v>
      </c>
      <c r="P708" s="41">
        <v>0</v>
      </c>
      <c r="Q708" s="41">
        <v>4774</v>
      </c>
      <c r="R708" s="41">
        <v>85.454599999999999</v>
      </c>
      <c r="S708" s="41">
        <v>5439</v>
      </c>
      <c r="T708" s="41">
        <v>119.658</v>
      </c>
      <c r="U708" s="41">
        <v>16804</v>
      </c>
      <c r="V708" s="41">
        <v>324.85159999999996</v>
      </c>
      <c r="W708" s="41">
        <v>5439</v>
      </c>
      <c r="X708" s="41">
        <v>119.658</v>
      </c>
    </row>
    <row r="709" spans="1:24" x14ac:dyDescent="0.35">
      <c r="A709" s="41" t="s">
        <v>607</v>
      </c>
      <c r="B709" s="41" t="s">
        <v>458</v>
      </c>
      <c r="C709" s="41" t="s">
        <v>33</v>
      </c>
      <c r="D709" s="41" t="s">
        <v>84</v>
      </c>
      <c r="E709" s="41" t="s">
        <v>84</v>
      </c>
      <c r="F709" s="41" t="s">
        <v>761</v>
      </c>
      <c r="G709" s="41">
        <v>6</v>
      </c>
      <c r="H709" s="41">
        <v>5975.5616730988104</v>
      </c>
      <c r="I709" s="41">
        <v>801</v>
      </c>
      <c r="J709" s="41">
        <v>90</v>
      </c>
      <c r="K709" s="41">
        <v>15.939900000000002</v>
      </c>
      <c r="L709" s="41">
        <v>1.7910000000000001</v>
      </c>
      <c r="M709" s="41">
        <v>3867</v>
      </c>
      <c r="N709" s="41">
        <v>25</v>
      </c>
      <c r="O709" s="41">
        <v>87.007499999999993</v>
      </c>
      <c r="P709" s="41">
        <v>0.5625</v>
      </c>
      <c r="Q709" s="41">
        <v>4685</v>
      </c>
      <c r="R709" s="41">
        <v>83.861500000000007</v>
      </c>
      <c r="S709" s="41">
        <v>3793</v>
      </c>
      <c r="T709" s="41">
        <v>83.445999999999998</v>
      </c>
      <c r="U709" s="41">
        <v>5576</v>
      </c>
      <c r="V709" s="41">
        <v>101.59240000000001</v>
      </c>
      <c r="W709" s="41">
        <v>7685</v>
      </c>
      <c r="X709" s="41">
        <v>171.01599999999999</v>
      </c>
    </row>
    <row r="710" spans="1:24" x14ac:dyDescent="0.35">
      <c r="A710" s="41" t="s">
        <v>740</v>
      </c>
      <c r="B710" s="41" t="s">
        <v>456</v>
      </c>
      <c r="C710" s="41" t="s">
        <v>33</v>
      </c>
      <c r="D710" s="41" t="s">
        <v>85</v>
      </c>
      <c r="E710" s="41" t="s">
        <v>85</v>
      </c>
      <c r="F710" s="41" t="s">
        <v>756</v>
      </c>
      <c r="G710" s="41">
        <v>1</v>
      </c>
      <c r="H710" s="41">
        <v>3676.5912176288102</v>
      </c>
      <c r="I710" s="41">
        <v>267</v>
      </c>
      <c r="J710" s="41">
        <v>430</v>
      </c>
      <c r="K710" s="41">
        <v>4.9394999999999998</v>
      </c>
      <c r="L710" s="41">
        <v>7.9549999999999992</v>
      </c>
      <c r="M710" s="41">
        <v>410</v>
      </c>
      <c r="N710" s="41">
        <v>0</v>
      </c>
      <c r="O710" s="41">
        <v>8.1590000000000007</v>
      </c>
      <c r="P710" s="41">
        <v>0</v>
      </c>
      <c r="Q710" s="41">
        <v>9062</v>
      </c>
      <c r="R710" s="41">
        <v>162.2098</v>
      </c>
      <c r="S710" s="41">
        <v>2344</v>
      </c>
      <c r="T710" s="41">
        <v>51.567999999999998</v>
      </c>
      <c r="U710" s="41">
        <v>9759</v>
      </c>
      <c r="V710" s="41">
        <v>175.10429999999999</v>
      </c>
      <c r="W710" s="41">
        <v>2754</v>
      </c>
      <c r="X710" s="41">
        <v>59.726999999999997</v>
      </c>
    </row>
    <row r="711" spans="1:24" x14ac:dyDescent="0.35">
      <c r="A711" s="41" t="s">
        <v>740</v>
      </c>
      <c r="B711" s="41" t="s">
        <v>456</v>
      </c>
      <c r="C711" s="41" t="s">
        <v>33</v>
      </c>
      <c r="D711" s="41" t="s">
        <v>85</v>
      </c>
      <c r="E711" s="41" t="s">
        <v>85</v>
      </c>
      <c r="F711" s="41" t="s">
        <v>760</v>
      </c>
      <c r="G711" s="41">
        <v>5</v>
      </c>
      <c r="H711" s="41">
        <v>3676.5912176288102</v>
      </c>
      <c r="I711" s="41">
        <v>607</v>
      </c>
      <c r="J711" s="41">
        <v>0</v>
      </c>
      <c r="K711" s="41">
        <v>11.2295</v>
      </c>
      <c r="L711" s="41">
        <v>0</v>
      </c>
      <c r="M711" s="41">
        <v>425</v>
      </c>
      <c r="N711" s="41">
        <v>0</v>
      </c>
      <c r="O711" s="41">
        <v>8.4574999999999996</v>
      </c>
      <c r="P711" s="41">
        <v>0</v>
      </c>
      <c r="Q711" s="41">
        <v>7920</v>
      </c>
      <c r="R711" s="41">
        <v>141.768</v>
      </c>
      <c r="S711" s="41">
        <v>4387</v>
      </c>
      <c r="T711" s="41">
        <v>96.513999999999996</v>
      </c>
      <c r="U711" s="41">
        <v>8527</v>
      </c>
      <c r="V711" s="41">
        <v>152.9975</v>
      </c>
      <c r="W711" s="41">
        <v>4812</v>
      </c>
      <c r="X711" s="41">
        <v>104.97149999999999</v>
      </c>
    </row>
    <row r="712" spans="1:24" x14ac:dyDescent="0.35">
      <c r="A712" s="41" t="s">
        <v>740</v>
      </c>
      <c r="B712" s="41" t="s">
        <v>456</v>
      </c>
      <c r="C712" s="41" t="s">
        <v>33</v>
      </c>
      <c r="D712" s="41" t="s">
        <v>85</v>
      </c>
      <c r="E712" s="41" t="s">
        <v>85</v>
      </c>
      <c r="F712" s="41" t="s">
        <v>764</v>
      </c>
      <c r="G712" s="41">
        <v>9</v>
      </c>
      <c r="H712" s="41">
        <v>3676.5912176288102</v>
      </c>
      <c r="I712" s="41">
        <v>131</v>
      </c>
      <c r="J712" s="41">
        <v>0</v>
      </c>
      <c r="K712" s="41">
        <v>2.6069</v>
      </c>
      <c r="L712" s="41">
        <v>0</v>
      </c>
      <c r="M712" s="41"/>
      <c r="N712" s="41"/>
      <c r="O712" s="41"/>
      <c r="P712" s="41"/>
      <c r="Q712" s="41">
        <v>1373</v>
      </c>
      <c r="R712" s="41">
        <v>24.576699999999999</v>
      </c>
      <c r="S712" s="41"/>
      <c r="T712" s="41"/>
      <c r="U712" s="41">
        <v>1504</v>
      </c>
      <c r="V712" s="41">
        <v>27.183599999999998</v>
      </c>
      <c r="W712" s="41"/>
      <c r="X712" s="41"/>
    </row>
    <row r="713" spans="1:24" x14ac:dyDescent="0.35">
      <c r="A713" s="41" t="s">
        <v>740</v>
      </c>
      <c r="B713" s="41" t="s">
        <v>456</v>
      </c>
      <c r="C713" s="41" t="s">
        <v>33</v>
      </c>
      <c r="D713" s="41" t="s">
        <v>85</v>
      </c>
      <c r="E713" s="41" t="s">
        <v>85</v>
      </c>
      <c r="F713" s="41" t="s">
        <v>766</v>
      </c>
      <c r="G713" s="41">
        <v>11</v>
      </c>
      <c r="H713" s="41">
        <v>3676.5912176288102</v>
      </c>
      <c r="I713" s="41">
        <v>671</v>
      </c>
      <c r="J713" s="41">
        <v>0</v>
      </c>
      <c r="K713" s="41">
        <v>13.3529</v>
      </c>
      <c r="L713" s="41">
        <v>0</v>
      </c>
      <c r="M713" s="41"/>
      <c r="N713" s="41"/>
      <c r="O713" s="41"/>
      <c r="P713" s="41"/>
      <c r="Q713" s="41">
        <v>3317</v>
      </c>
      <c r="R713" s="41">
        <v>59.374299999999998</v>
      </c>
      <c r="S713" s="41"/>
      <c r="T713" s="41"/>
      <c r="U713" s="41">
        <v>3988</v>
      </c>
      <c r="V713" s="41">
        <v>72.727199999999996</v>
      </c>
      <c r="W713" s="41"/>
      <c r="X713" s="41"/>
    </row>
    <row r="714" spans="1:24" x14ac:dyDescent="0.35">
      <c r="A714" s="41" t="s">
        <v>740</v>
      </c>
      <c r="B714" s="41" t="s">
        <v>456</v>
      </c>
      <c r="C714" s="41" t="s">
        <v>33</v>
      </c>
      <c r="D714" s="41" t="s">
        <v>85</v>
      </c>
      <c r="E714" s="41" t="s">
        <v>85</v>
      </c>
      <c r="F714" s="41" t="s">
        <v>765</v>
      </c>
      <c r="G714" s="41">
        <v>10</v>
      </c>
      <c r="H714" s="41">
        <v>3676.5912176288102</v>
      </c>
      <c r="I714" s="41">
        <v>1391</v>
      </c>
      <c r="J714" s="41">
        <v>0</v>
      </c>
      <c r="K714" s="41">
        <v>27.680900000000001</v>
      </c>
      <c r="L714" s="41">
        <v>0</v>
      </c>
      <c r="M714" s="41"/>
      <c r="N714" s="41"/>
      <c r="O714" s="41"/>
      <c r="P714" s="41"/>
      <c r="Q714" s="41">
        <v>6282</v>
      </c>
      <c r="R714" s="41">
        <v>112.4478</v>
      </c>
      <c r="S714" s="41"/>
      <c r="T714" s="41"/>
      <c r="U714" s="41">
        <v>7673</v>
      </c>
      <c r="V714" s="41">
        <v>140.12870000000001</v>
      </c>
      <c r="W714" s="41"/>
      <c r="X714" s="41"/>
    </row>
    <row r="715" spans="1:24" x14ac:dyDescent="0.35">
      <c r="A715" s="41" t="s">
        <v>740</v>
      </c>
      <c r="B715" s="41" t="s">
        <v>456</v>
      </c>
      <c r="C715" s="41" t="s">
        <v>33</v>
      </c>
      <c r="D715" s="41" t="s">
        <v>85</v>
      </c>
      <c r="E715" s="41" t="s">
        <v>85</v>
      </c>
      <c r="F715" s="41" t="s">
        <v>759</v>
      </c>
      <c r="G715" s="41">
        <v>4</v>
      </c>
      <c r="H715" s="41">
        <v>3676.5912176288102</v>
      </c>
      <c r="I715" s="41">
        <v>804</v>
      </c>
      <c r="J715" s="41">
        <v>8</v>
      </c>
      <c r="K715" s="41">
        <v>14.873999999999999</v>
      </c>
      <c r="L715" s="41">
        <v>0.14799999999999999</v>
      </c>
      <c r="M715" s="41">
        <v>738</v>
      </c>
      <c r="N715" s="41">
        <v>0</v>
      </c>
      <c r="O715" s="41">
        <v>14.686200000000001</v>
      </c>
      <c r="P715" s="41">
        <v>0</v>
      </c>
      <c r="Q715" s="41">
        <v>2867</v>
      </c>
      <c r="R715" s="41">
        <v>51.319299999999998</v>
      </c>
      <c r="S715" s="41">
        <v>2480</v>
      </c>
      <c r="T715" s="41">
        <v>54.56</v>
      </c>
      <c r="U715" s="41">
        <v>3679</v>
      </c>
      <c r="V715" s="41">
        <v>66.34129999999999</v>
      </c>
      <c r="W715" s="41">
        <v>3218</v>
      </c>
      <c r="X715" s="41">
        <v>69.246200000000002</v>
      </c>
    </row>
    <row r="716" spans="1:24" x14ac:dyDescent="0.35">
      <c r="A716" s="41" t="s">
        <v>740</v>
      </c>
      <c r="B716" s="41" t="s">
        <v>456</v>
      </c>
      <c r="C716" s="41" t="s">
        <v>33</v>
      </c>
      <c r="D716" s="41" t="s">
        <v>85</v>
      </c>
      <c r="E716" s="41" t="s">
        <v>85</v>
      </c>
      <c r="F716" s="41" t="s">
        <v>758</v>
      </c>
      <c r="G716" s="41">
        <v>3</v>
      </c>
      <c r="H716" s="41">
        <v>3676.5912176288102</v>
      </c>
      <c r="I716" s="41">
        <v>1000</v>
      </c>
      <c r="J716" s="41">
        <v>9</v>
      </c>
      <c r="K716" s="41">
        <v>18.5</v>
      </c>
      <c r="L716" s="41">
        <v>0.16649999999999998</v>
      </c>
      <c r="M716" s="41">
        <v>752</v>
      </c>
      <c r="N716" s="41">
        <v>0</v>
      </c>
      <c r="O716" s="41">
        <v>14.9648</v>
      </c>
      <c r="P716" s="41">
        <v>0</v>
      </c>
      <c r="Q716" s="41">
        <v>2352</v>
      </c>
      <c r="R716" s="41">
        <v>42.1008</v>
      </c>
      <c r="S716" s="41">
        <v>2721</v>
      </c>
      <c r="T716" s="41">
        <v>59.862000000000002</v>
      </c>
      <c r="U716" s="41">
        <v>3361</v>
      </c>
      <c r="V716" s="41">
        <v>60.767299999999999</v>
      </c>
      <c r="W716" s="41">
        <v>3473</v>
      </c>
      <c r="X716" s="41">
        <v>74.826800000000006</v>
      </c>
    </row>
    <row r="717" spans="1:24" x14ac:dyDescent="0.35">
      <c r="A717" s="41" t="s">
        <v>740</v>
      </c>
      <c r="B717" s="41" t="s">
        <v>456</v>
      </c>
      <c r="C717" s="41" t="s">
        <v>33</v>
      </c>
      <c r="D717" s="41" t="s">
        <v>85</v>
      </c>
      <c r="E717" s="41" t="s">
        <v>85</v>
      </c>
      <c r="F717" s="41" t="s">
        <v>767</v>
      </c>
      <c r="G717" s="41">
        <v>12</v>
      </c>
      <c r="H717" s="41">
        <v>3676.5912176288102</v>
      </c>
      <c r="I717" s="41">
        <v>1824</v>
      </c>
      <c r="J717" s="41">
        <v>0</v>
      </c>
      <c r="K717" s="41">
        <v>36.297600000000003</v>
      </c>
      <c r="L717" s="41">
        <v>0</v>
      </c>
      <c r="M717" s="41"/>
      <c r="N717" s="41"/>
      <c r="O717" s="41"/>
      <c r="P717" s="41"/>
      <c r="Q717" s="41">
        <v>2631</v>
      </c>
      <c r="R717" s="41">
        <v>47.094900000000003</v>
      </c>
      <c r="S717" s="41"/>
      <c r="T717" s="41"/>
      <c r="U717" s="41">
        <v>4455</v>
      </c>
      <c r="V717" s="41">
        <v>83.392500000000013</v>
      </c>
      <c r="W717" s="41"/>
      <c r="X717" s="41"/>
    </row>
    <row r="718" spans="1:24" x14ac:dyDescent="0.35">
      <c r="A718" s="41" t="s">
        <v>740</v>
      </c>
      <c r="B718" s="41" t="s">
        <v>456</v>
      </c>
      <c r="C718" s="41" t="s">
        <v>33</v>
      </c>
      <c r="D718" s="41" t="s">
        <v>85</v>
      </c>
      <c r="E718" s="41" t="s">
        <v>85</v>
      </c>
      <c r="F718" s="41" t="s">
        <v>757</v>
      </c>
      <c r="G718" s="41">
        <v>2</v>
      </c>
      <c r="H718" s="41">
        <v>3676.5912176288102</v>
      </c>
      <c r="I718" s="41">
        <v>395</v>
      </c>
      <c r="J718" s="41">
        <v>279</v>
      </c>
      <c r="K718" s="41">
        <v>7.3074999999999992</v>
      </c>
      <c r="L718" s="41">
        <v>5.1614999999999993</v>
      </c>
      <c r="M718" s="41">
        <v>13232</v>
      </c>
      <c r="N718" s="41">
        <v>0</v>
      </c>
      <c r="O718" s="41">
        <v>263.3168</v>
      </c>
      <c r="P718" s="41">
        <v>0</v>
      </c>
      <c r="Q718" s="41">
        <v>3896</v>
      </c>
      <c r="R718" s="41">
        <v>69.738399999999999</v>
      </c>
      <c r="S718" s="41">
        <v>1804</v>
      </c>
      <c r="T718" s="41">
        <v>39.688000000000002</v>
      </c>
      <c r="U718" s="41">
        <v>4570</v>
      </c>
      <c r="V718" s="41">
        <v>82.207399999999993</v>
      </c>
      <c r="W718" s="41">
        <v>15036</v>
      </c>
      <c r="X718" s="41">
        <v>303.00479999999999</v>
      </c>
    </row>
    <row r="719" spans="1:24" x14ac:dyDescent="0.35">
      <c r="A719" s="41" t="s">
        <v>740</v>
      </c>
      <c r="B719" s="41" t="s">
        <v>456</v>
      </c>
      <c r="C719" s="41" t="s">
        <v>33</v>
      </c>
      <c r="D719" s="41" t="s">
        <v>85</v>
      </c>
      <c r="E719" s="41" t="s">
        <v>85</v>
      </c>
      <c r="F719" s="41" t="s">
        <v>763</v>
      </c>
      <c r="G719" s="41">
        <v>8</v>
      </c>
      <c r="H719" s="41">
        <v>3676.5912176288102</v>
      </c>
      <c r="I719" s="41">
        <v>3211</v>
      </c>
      <c r="J719" s="41">
        <v>0</v>
      </c>
      <c r="K719" s="41">
        <v>63.898900000000005</v>
      </c>
      <c r="L719" s="41">
        <v>0</v>
      </c>
      <c r="M719" s="41"/>
      <c r="N719" s="41"/>
      <c r="O719" s="41"/>
      <c r="P719" s="41"/>
      <c r="Q719" s="41">
        <v>3132</v>
      </c>
      <c r="R719" s="41">
        <v>56.062800000000003</v>
      </c>
      <c r="S719" s="41"/>
      <c r="T719" s="41"/>
      <c r="U719" s="41">
        <v>6343</v>
      </c>
      <c r="V719" s="41">
        <v>119.96170000000001</v>
      </c>
      <c r="W719" s="41"/>
      <c r="X719" s="41"/>
    </row>
    <row r="720" spans="1:24" x14ac:dyDescent="0.35">
      <c r="A720" s="41" t="s">
        <v>740</v>
      </c>
      <c r="B720" s="41" t="s">
        <v>456</v>
      </c>
      <c r="C720" s="41" t="s">
        <v>33</v>
      </c>
      <c r="D720" s="41" t="s">
        <v>85</v>
      </c>
      <c r="E720" s="41" t="s">
        <v>85</v>
      </c>
      <c r="F720" s="41" t="s">
        <v>762</v>
      </c>
      <c r="G720" s="41">
        <v>7</v>
      </c>
      <c r="H720" s="41">
        <v>3676.5912176288102</v>
      </c>
      <c r="I720" s="41">
        <v>1856</v>
      </c>
      <c r="J720" s="41">
        <v>3211</v>
      </c>
      <c r="K720" s="41">
        <v>36.934400000000004</v>
      </c>
      <c r="L720" s="41">
        <v>63.898900000000005</v>
      </c>
      <c r="M720" s="41">
        <v>0</v>
      </c>
      <c r="N720" s="41">
        <v>0</v>
      </c>
      <c r="O720" s="41">
        <v>0</v>
      </c>
      <c r="P720" s="41">
        <v>0</v>
      </c>
      <c r="Q720" s="41">
        <v>6163</v>
      </c>
      <c r="R720" s="41">
        <v>110.3177</v>
      </c>
      <c r="S720" s="41">
        <v>8615</v>
      </c>
      <c r="T720" s="41">
        <v>189.53</v>
      </c>
      <c r="U720" s="41">
        <v>11230</v>
      </c>
      <c r="V720" s="41">
        <v>211.15100000000001</v>
      </c>
      <c r="W720" s="41">
        <v>8615</v>
      </c>
      <c r="X720" s="41">
        <v>189.53</v>
      </c>
    </row>
    <row r="721" spans="1:24" x14ac:dyDescent="0.35">
      <c r="A721" s="41" t="s">
        <v>740</v>
      </c>
      <c r="B721" s="41" t="s">
        <v>456</v>
      </c>
      <c r="C721" s="41" t="s">
        <v>33</v>
      </c>
      <c r="D721" s="41" t="s">
        <v>85</v>
      </c>
      <c r="E721" s="41" t="s">
        <v>85</v>
      </c>
      <c r="F721" s="41" t="s">
        <v>761</v>
      </c>
      <c r="G721" s="41">
        <v>6</v>
      </c>
      <c r="H721" s="41">
        <v>3676.5912176288102</v>
      </c>
      <c r="I721" s="41">
        <v>310</v>
      </c>
      <c r="J721" s="41">
        <v>0</v>
      </c>
      <c r="K721" s="41">
        <v>6.1690000000000005</v>
      </c>
      <c r="L721" s="41">
        <v>0</v>
      </c>
      <c r="M721" s="41">
        <v>474</v>
      </c>
      <c r="N721" s="41">
        <v>0</v>
      </c>
      <c r="O721" s="41">
        <v>10.664999999999999</v>
      </c>
      <c r="P721" s="41">
        <v>0</v>
      </c>
      <c r="Q721" s="41">
        <v>8565</v>
      </c>
      <c r="R721" s="41">
        <v>153.3135</v>
      </c>
      <c r="S721" s="41">
        <v>2538</v>
      </c>
      <c r="T721" s="41">
        <v>55.835999999999999</v>
      </c>
      <c r="U721" s="41">
        <v>8875</v>
      </c>
      <c r="V721" s="41">
        <v>159.48250000000002</v>
      </c>
      <c r="W721" s="41">
        <v>3012</v>
      </c>
      <c r="X721" s="41">
        <v>66.501000000000005</v>
      </c>
    </row>
    <row r="722" spans="1:24" x14ac:dyDescent="0.35">
      <c r="A722" s="41" t="s">
        <v>86</v>
      </c>
      <c r="B722" s="41" t="s">
        <v>491</v>
      </c>
      <c r="C722" s="41" t="s">
        <v>16</v>
      </c>
      <c r="D722" s="41" t="s">
        <v>87</v>
      </c>
      <c r="E722" s="41" t="s">
        <v>87</v>
      </c>
      <c r="F722" s="41" t="s">
        <v>756</v>
      </c>
      <c r="G722" s="41">
        <v>1</v>
      </c>
      <c r="H722" s="41">
        <v>7776.0592883651898</v>
      </c>
      <c r="I722" s="41">
        <v>1856</v>
      </c>
      <c r="J722" s="41">
        <v>1125</v>
      </c>
      <c r="K722" s="41">
        <v>34.335999999999999</v>
      </c>
      <c r="L722" s="41">
        <v>20.8125</v>
      </c>
      <c r="M722" s="41">
        <v>2043</v>
      </c>
      <c r="N722" s="41">
        <v>1530</v>
      </c>
      <c r="O722" s="41">
        <v>40.655700000000003</v>
      </c>
      <c r="P722" s="41">
        <v>30.447000000000003</v>
      </c>
      <c r="Q722" s="41">
        <v>4420</v>
      </c>
      <c r="R722" s="41">
        <v>79.117999999999995</v>
      </c>
      <c r="S722" s="41">
        <v>5740</v>
      </c>
      <c r="T722" s="41">
        <v>126.28</v>
      </c>
      <c r="U722" s="41">
        <v>7401</v>
      </c>
      <c r="V722" s="41">
        <v>134.26650000000001</v>
      </c>
      <c r="W722" s="41">
        <v>9313</v>
      </c>
      <c r="X722" s="41">
        <v>197.3827</v>
      </c>
    </row>
    <row r="723" spans="1:24" x14ac:dyDescent="0.35">
      <c r="A723" s="41" t="s">
        <v>86</v>
      </c>
      <c r="B723" s="41" t="s">
        <v>491</v>
      </c>
      <c r="C723" s="41" t="s">
        <v>16</v>
      </c>
      <c r="D723" s="41" t="s">
        <v>87</v>
      </c>
      <c r="E723" s="41" t="s">
        <v>87</v>
      </c>
      <c r="F723" s="41" t="s">
        <v>760</v>
      </c>
      <c r="G723" s="41">
        <v>5</v>
      </c>
      <c r="H723" s="41">
        <v>7776.0592883651898</v>
      </c>
      <c r="I723" s="41">
        <v>2355</v>
      </c>
      <c r="J723" s="41">
        <v>2004</v>
      </c>
      <c r="K723" s="41">
        <v>43.567499999999995</v>
      </c>
      <c r="L723" s="41">
        <v>37.073999999999998</v>
      </c>
      <c r="M723" s="41">
        <v>2671</v>
      </c>
      <c r="N723" s="41">
        <v>111</v>
      </c>
      <c r="O723" s="41">
        <v>53.152900000000002</v>
      </c>
      <c r="P723" s="41">
        <v>2.2089000000000003</v>
      </c>
      <c r="Q723" s="41">
        <v>10196</v>
      </c>
      <c r="R723" s="41">
        <v>182.50839999999999</v>
      </c>
      <c r="S723" s="41">
        <v>5720</v>
      </c>
      <c r="T723" s="41">
        <v>125.84</v>
      </c>
      <c r="U723" s="41">
        <v>14555</v>
      </c>
      <c r="V723" s="41">
        <v>263.1499</v>
      </c>
      <c r="W723" s="41">
        <v>8502</v>
      </c>
      <c r="X723" s="41">
        <v>181.20179999999999</v>
      </c>
    </row>
    <row r="724" spans="1:24" x14ac:dyDescent="0.35">
      <c r="A724" s="41" t="s">
        <v>86</v>
      </c>
      <c r="B724" s="41" t="s">
        <v>491</v>
      </c>
      <c r="C724" s="41" t="s">
        <v>16</v>
      </c>
      <c r="D724" s="41" t="s">
        <v>87</v>
      </c>
      <c r="E724" s="41" t="s">
        <v>87</v>
      </c>
      <c r="F724" s="41" t="s">
        <v>764</v>
      </c>
      <c r="G724" s="41">
        <v>9</v>
      </c>
      <c r="H724" s="41">
        <v>7776.0592883651898</v>
      </c>
      <c r="I724" s="41">
        <v>1812</v>
      </c>
      <c r="J724" s="41">
        <v>0</v>
      </c>
      <c r="K724" s="41">
        <v>36.058800000000005</v>
      </c>
      <c r="L724" s="41">
        <v>0</v>
      </c>
      <c r="M724" s="41"/>
      <c r="N724" s="41"/>
      <c r="O724" s="41"/>
      <c r="P724" s="41"/>
      <c r="Q724" s="41">
        <v>5401</v>
      </c>
      <c r="R724" s="41">
        <v>96.677899999999994</v>
      </c>
      <c r="S724" s="41"/>
      <c r="T724" s="41"/>
      <c r="U724" s="41">
        <v>7213</v>
      </c>
      <c r="V724" s="41">
        <v>132.73669999999998</v>
      </c>
      <c r="W724" s="41"/>
      <c r="X724" s="41"/>
    </row>
    <row r="725" spans="1:24" x14ac:dyDescent="0.35">
      <c r="A725" s="41" t="s">
        <v>86</v>
      </c>
      <c r="B725" s="41" t="s">
        <v>491</v>
      </c>
      <c r="C725" s="41" t="s">
        <v>16</v>
      </c>
      <c r="D725" s="41" t="s">
        <v>87</v>
      </c>
      <c r="E725" s="41" t="s">
        <v>87</v>
      </c>
      <c r="F725" s="41" t="s">
        <v>766</v>
      </c>
      <c r="G725" s="41">
        <v>11</v>
      </c>
      <c r="H725" s="41">
        <v>7776.0592883651898</v>
      </c>
      <c r="I725" s="41">
        <v>1755</v>
      </c>
      <c r="J725" s="41">
        <v>493</v>
      </c>
      <c r="K725" s="41">
        <v>34.924500000000002</v>
      </c>
      <c r="L725" s="41">
        <v>9.8107000000000006</v>
      </c>
      <c r="M725" s="41"/>
      <c r="N725" s="41"/>
      <c r="O725" s="41"/>
      <c r="P725" s="41"/>
      <c r="Q725" s="41">
        <v>7010</v>
      </c>
      <c r="R725" s="41">
        <v>125.479</v>
      </c>
      <c r="S725" s="41"/>
      <c r="T725" s="41"/>
      <c r="U725" s="41">
        <v>9258</v>
      </c>
      <c r="V725" s="41">
        <v>170.21420000000001</v>
      </c>
      <c r="W725" s="41"/>
      <c r="X725" s="41"/>
    </row>
    <row r="726" spans="1:24" x14ac:dyDescent="0.35">
      <c r="A726" s="41" t="s">
        <v>86</v>
      </c>
      <c r="B726" s="41" t="s">
        <v>491</v>
      </c>
      <c r="C726" s="41" t="s">
        <v>16</v>
      </c>
      <c r="D726" s="41" t="s">
        <v>87</v>
      </c>
      <c r="E726" s="41" t="s">
        <v>87</v>
      </c>
      <c r="F726" s="41" t="s">
        <v>765</v>
      </c>
      <c r="G726" s="41">
        <v>10</v>
      </c>
      <c r="H726" s="41">
        <v>7776.0592883651898</v>
      </c>
      <c r="I726" s="41">
        <v>2965</v>
      </c>
      <c r="J726" s="41">
        <v>1979</v>
      </c>
      <c r="K726" s="41">
        <v>59.003500000000003</v>
      </c>
      <c r="L726" s="41">
        <v>39.382100000000001</v>
      </c>
      <c r="M726" s="41"/>
      <c r="N726" s="41"/>
      <c r="O726" s="41"/>
      <c r="P726" s="41"/>
      <c r="Q726" s="41">
        <v>7951</v>
      </c>
      <c r="R726" s="41">
        <v>142.3229</v>
      </c>
      <c r="S726" s="41"/>
      <c r="T726" s="41"/>
      <c r="U726" s="41">
        <v>12895</v>
      </c>
      <c r="V726" s="41">
        <v>240.70850000000002</v>
      </c>
      <c r="W726" s="41"/>
      <c r="X726" s="41"/>
    </row>
    <row r="727" spans="1:24" x14ac:dyDescent="0.35">
      <c r="A727" s="41" t="s">
        <v>86</v>
      </c>
      <c r="B727" s="41" t="s">
        <v>491</v>
      </c>
      <c r="C727" s="41" t="s">
        <v>16</v>
      </c>
      <c r="D727" s="41" t="s">
        <v>87</v>
      </c>
      <c r="E727" s="41" t="s">
        <v>87</v>
      </c>
      <c r="F727" s="41" t="s">
        <v>759</v>
      </c>
      <c r="G727" s="41">
        <v>4</v>
      </c>
      <c r="H727" s="41">
        <v>7776.0592883651898</v>
      </c>
      <c r="I727" s="41">
        <v>2580</v>
      </c>
      <c r="J727" s="41">
        <v>2107</v>
      </c>
      <c r="K727" s="41">
        <v>47.73</v>
      </c>
      <c r="L727" s="41">
        <v>38.979500000000002</v>
      </c>
      <c r="M727" s="41">
        <v>2277</v>
      </c>
      <c r="N727" s="41">
        <v>462</v>
      </c>
      <c r="O727" s="41">
        <v>45.3123</v>
      </c>
      <c r="P727" s="41">
        <v>9.1938000000000013</v>
      </c>
      <c r="Q727" s="41">
        <v>8235</v>
      </c>
      <c r="R727" s="41">
        <v>147.40649999999999</v>
      </c>
      <c r="S727" s="41">
        <v>8278</v>
      </c>
      <c r="T727" s="41">
        <v>182.11600000000001</v>
      </c>
      <c r="U727" s="41">
        <v>12922</v>
      </c>
      <c r="V727" s="41">
        <v>234.11599999999999</v>
      </c>
      <c r="W727" s="41">
        <v>11017</v>
      </c>
      <c r="X727" s="41">
        <v>236.62210000000002</v>
      </c>
    </row>
    <row r="728" spans="1:24" x14ac:dyDescent="0.35">
      <c r="A728" s="41" t="s">
        <v>86</v>
      </c>
      <c r="B728" s="41" t="s">
        <v>491</v>
      </c>
      <c r="C728" s="41" t="s">
        <v>16</v>
      </c>
      <c r="D728" s="41" t="s">
        <v>87</v>
      </c>
      <c r="E728" s="41" t="s">
        <v>87</v>
      </c>
      <c r="F728" s="41" t="s">
        <v>758</v>
      </c>
      <c r="G728" s="41">
        <v>3</v>
      </c>
      <c r="H728" s="41">
        <v>7776.0592883651898</v>
      </c>
      <c r="I728" s="41">
        <v>5506</v>
      </c>
      <c r="J728" s="41">
        <v>298</v>
      </c>
      <c r="K728" s="41">
        <v>101.86099999999999</v>
      </c>
      <c r="L728" s="41">
        <v>5.5129999999999999</v>
      </c>
      <c r="M728" s="41">
        <v>2602</v>
      </c>
      <c r="N728" s="41">
        <v>457</v>
      </c>
      <c r="O728" s="41">
        <v>51.779800000000002</v>
      </c>
      <c r="P728" s="41">
        <v>9.0943000000000005</v>
      </c>
      <c r="Q728" s="41">
        <v>8937</v>
      </c>
      <c r="R728" s="41">
        <v>159.97229999999999</v>
      </c>
      <c r="S728" s="41">
        <v>7382</v>
      </c>
      <c r="T728" s="41">
        <v>162.404</v>
      </c>
      <c r="U728" s="41">
        <v>14741</v>
      </c>
      <c r="V728" s="41">
        <v>267.34629999999999</v>
      </c>
      <c r="W728" s="41">
        <v>10441</v>
      </c>
      <c r="X728" s="41">
        <v>223.27809999999999</v>
      </c>
    </row>
    <row r="729" spans="1:24" x14ac:dyDescent="0.35">
      <c r="A729" s="41" t="s">
        <v>86</v>
      </c>
      <c r="B729" s="41" t="s">
        <v>491</v>
      </c>
      <c r="C729" s="41" t="s">
        <v>16</v>
      </c>
      <c r="D729" s="41" t="s">
        <v>87</v>
      </c>
      <c r="E729" s="41" t="s">
        <v>87</v>
      </c>
      <c r="F729" s="41" t="s">
        <v>767</v>
      </c>
      <c r="G729" s="41">
        <v>12</v>
      </c>
      <c r="H729" s="41">
        <v>7776.0592883651898</v>
      </c>
      <c r="I729" s="41">
        <v>1632</v>
      </c>
      <c r="J729" s="41">
        <v>829</v>
      </c>
      <c r="K729" s="41">
        <v>32.476800000000004</v>
      </c>
      <c r="L729" s="41">
        <v>16.4971</v>
      </c>
      <c r="M729" s="41"/>
      <c r="N729" s="41"/>
      <c r="O729" s="41"/>
      <c r="P729" s="41"/>
      <c r="Q729" s="41">
        <v>7338</v>
      </c>
      <c r="R729" s="41">
        <v>131.3502</v>
      </c>
      <c r="S729" s="41"/>
      <c r="T729" s="41"/>
      <c r="U729" s="41">
        <v>9799</v>
      </c>
      <c r="V729" s="41">
        <v>180.32409999999999</v>
      </c>
      <c r="W729" s="41"/>
      <c r="X729" s="41"/>
    </row>
    <row r="730" spans="1:24" x14ac:dyDescent="0.35">
      <c r="A730" s="41" t="s">
        <v>86</v>
      </c>
      <c r="B730" s="41" t="s">
        <v>491</v>
      </c>
      <c r="C730" s="41" t="s">
        <v>16</v>
      </c>
      <c r="D730" s="41" t="s">
        <v>87</v>
      </c>
      <c r="E730" s="41" t="s">
        <v>87</v>
      </c>
      <c r="F730" s="41" t="s">
        <v>757</v>
      </c>
      <c r="G730" s="41">
        <v>2</v>
      </c>
      <c r="H730" s="41">
        <v>7776.0592883651898</v>
      </c>
      <c r="I730" s="41">
        <v>22543</v>
      </c>
      <c r="J730" s="41">
        <v>1147</v>
      </c>
      <c r="K730" s="41">
        <v>417.0455</v>
      </c>
      <c r="L730" s="41">
        <v>21.2195</v>
      </c>
      <c r="M730" s="41">
        <v>1264</v>
      </c>
      <c r="N730" s="41">
        <v>944</v>
      </c>
      <c r="O730" s="41">
        <v>25.153600000000001</v>
      </c>
      <c r="P730" s="41">
        <v>18.785600000000002</v>
      </c>
      <c r="Q730" s="41">
        <v>6657</v>
      </c>
      <c r="R730" s="41">
        <v>119.16030000000001</v>
      </c>
      <c r="S730" s="41">
        <v>6670</v>
      </c>
      <c r="T730" s="41">
        <v>146.74</v>
      </c>
      <c r="U730" s="41">
        <v>30347</v>
      </c>
      <c r="V730" s="41">
        <v>557.42529999999999</v>
      </c>
      <c r="W730" s="41">
        <v>8878</v>
      </c>
      <c r="X730" s="41">
        <v>190.67920000000001</v>
      </c>
    </row>
    <row r="731" spans="1:24" x14ac:dyDescent="0.35">
      <c r="A731" s="41" t="s">
        <v>86</v>
      </c>
      <c r="B731" s="41" t="s">
        <v>491</v>
      </c>
      <c r="C731" s="41" t="s">
        <v>16</v>
      </c>
      <c r="D731" s="41" t="s">
        <v>87</v>
      </c>
      <c r="E731" s="41" t="s">
        <v>87</v>
      </c>
      <c r="F731" s="41" t="s">
        <v>763</v>
      </c>
      <c r="G731" s="41">
        <v>8</v>
      </c>
      <c r="H731" s="41">
        <v>7776.0592883651898</v>
      </c>
      <c r="I731" s="41">
        <v>2068</v>
      </c>
      <c r="J731" s="41">
        <v>339</v>
      </c>
      <c r="K731" s="41">
        <v>41.153200000000005</v>
      </c>
      <c r="L731" s="41">
        <v>6.7461000000000002</v>
      </c>
      <c r="M731" s="41"/>
      <c r="N731" s="41"/>
      <c r="O731" s="41"/>
      <c r="P731" s="41"/>
      <c r="Q731" s="41">
        <v>27685</v>
      </c>
      <c r="R731" s="41">
        <v>495.56150000000002</v>
      </c>
      <c r="S731" s="41"/>
      <c r="T731" s="41"/>
      <c r="U731" s="41">
        <v>30092</v>
      </c>
      <c r="V731" s="41">
        <v>543.46080000000006</v>
      </c>
      <c r="W731" s="41"/>
      <c r="X731" s="41"/>
    </row>
    <row r="732" spans="1:24" x14ac:dyDescent="0.35">
      <c r="A732" s="41" t="s">
        <v>86</v>
      </c>
      <c r="B732" s="41" t="s">
        <v>491</v>
      </c>
      <c r="C732" s="41" t="s">
        <v>16</v>
      </c>
      <c r="D732" s="41" t="s">
        <v>87</v>
      </c>
      <c r="E732" s="41" t="s">
        <v>87</v>
      </c>
      <c r="F732" s="41" t="s">
        <v>762</v>
      </c>
      <c r="G732" s="41">
        <v>7</v>
      </c>
      <c r="H732" s="41">
        <v>7776.0592883651898</v>
      </c>
      <c r="I732" s="41">
        <v>2268</v>
      </c>
      <c r="J732" s="41">
        <v>655</v>
      </c>
      <c r="K732" s="41">
        <v>45.133200000000002</v>
      </c>
      <c r="L732" s="41">
        <v>13.034500000000001</v>
      </c>
      <c r="M732" s="41">
        <v>0</v>
      </c>
      <c r="N732" s="41">
        <v>0</v>
      </c>
      <c r="O732" s="41">
        <v>0</v>
      </c>
      <c r="P732" s="41">
        <v>0</v>
      </c>
      <c r="Q732" s="41">
        <v>24483</v>
      </c>
      <c r="R732" s="41">
        <v>438.2457</v>
      </c>
      <c r="S732" s="41">
        <v>23592</v>
      </c>
      <c r="T732" s="41">
        <v>519.024</v>
      </c>
      <c r="U732" s="41">
        <v>27406</v>
      </c>
      <c r="V732" s="41">
        <v>496.41340000000002</v>
      </c>
      <c r="W732" s="41">
        <v>23592</v>
      </c>
      <c r="X732" s="41">
        <v>519.024</v>
      </c>
    </row>
    <row r="733" spans="1:24" x14ac:dyDescent="0.35">
      <c r="A733" s="41" t="s">
        <v>86</v>
      </c>
      <c r="B733" s="41" t="s">
        <v>491</v>
      </c>
      <c r="C733" s="41" t="s">
        <v>16</v>
      </c>
      <c r="D733" s="41" t="s">
        <v>87</v>
      </c>
      <c r="E733" s="41" t="s">
        <v>87</v>
      </c>
      <c r="F733" s="41" t="s">
        <v>761</v>
      </c>
      <c r="G733" s="41">
        <v>6</v>
      </c>
      <c r="H733" s="41">
        <v>7776.0592883651898</v>
      </c>
      <c r="I733" s="41">
        <v>2101</v>
      </c>
      <c r="J733" s="41">
        <v>0</v>
      </c>
      <c r="K733" s="41">
        <v>41.809899999999999</v>
      </c>
      <c r="L733" s="41">
        <v>0</v>
      </c>
      <c r="M733" s="41">
        <v>2066</v>
      </c>
      <c r="N733" s="41">
        <v>134</v>
      </c>
      <c r="O733" s="41">
        <v>46.484999999999999</v>
      </c>
      <c r="P733" s="41">
        <v>3.0149999999999997</v>
      </c>
      <c r="Q733" s="41">
        <v>14186</v>
      </c>
      <c r="R733" s="41">
        <v>253.92939999999999</v>
      </c>
      <c r="S733" s="41">
        <v>10508</v>
      </c>
      <c r="T733" s="41">
        <v>231.17599999999999</v>
      </c>
      <c r="U733" s="41">
        <v>16287</v>
      </c>
      <c r="V733" s="41">
        <v>295.73929999999996</v>
      </c>
      <c r="W733" s="41">
        <v>12708</v>
      </c>
      <c r="X733" s="41">
        <v>280.67599999999999</v>
      </c>
    </row>
    <row r="734" spans="1:24" x14ac:dyDescent="0.35">
      <c r="A734" s="41" t="s">
        <v>434</v>
      </c>
      <c r="B734" s="41" t="s">
        <v>435</v>
      </c>
      <c r="C734" s="41" t="s">
        <v>12</v>
      </c>
      <c r="D734" s="41" t="s">
        <v>88</v>
      </c>
      <c r="E734" s="41" t="s">
        <v>88</v>
      </c>
      <c r="F734" s="41" t="s">
        <v>756</v>
      </c>
      <c r="G734" s="41">
        <v>1</v>
      </c>
      <c r="H734" s="41">
        <v>8481.2201826393703</v>
      </c>
      <c r="I734" s="41">
        <v>25096</v>
      </c>
      <c r="J734" s="41">
        <v>0</v>
      </c>
      <c r="K734" s="41">
        <v>464.27599999999995</v>
      </c>
      <c r="L734" s="41">
        <v>0</v>
      </c>
      <c r="M734" s="41">
        <v>3255</v>
      </c>
      <c r="N734" s="41">
        <v>87</v>
      </c>
      <c r="O734" s="41">
        <v>64.774500000000003</v>
      </c>
      <c r="P734" s="41">
        <v>1.7313000000000001</v>
      </c>
      <c r="Q734" s="41">
        <v>5824</v>
      </c>
      <c r="R734" s="41">
        <v>104.2496</v>
      </c>
      <c r="S734" s="41">
        <v>7157</v>
      </c>
      <c r="T734" s="41">
        <v>157.45400000000001</v>
      </c>
      <c r="U734" s="41">
        <v>30920</v>
      </c>
      <c r="V734" s="41">
        <v>568.52559999999994</v>
      </c>
      <c r="W734" s="41">
        <v>10499</v>
      </c>
      <c r="X734" s="41">
        <v>223.95980000000003</v>
      </c>
    </row>
    <row r="735" spans="1:24" x14ac:dyDescent="0.35">
      <c r="A735" s="41" t="s">
        <v>434</v>
      </c>
      <c r="B735" s="41" t="s">
        <v>435</v>
      </c>
      <c r="C735" s="41" t="s">
        <v>12</v>
      </c>
      <c r="D735" s="41" t="s">
        <v>88</v>
      </c>
      <c r="E735" s="41" t="s">
        <v>88</v>
      </c>
      <c r="F735" s="41" t="s">
        <v>760</v>
      </c>
      <c r="G735" s="41">
        <v>5</v>
      </c>
      <c r="H735" s="41">
        <v>8481.2201826393703</v>
      </c>
      <c r="I735" s="41">
        <v>32625</v>
      </c>
      <c r="J735" s="41">
        <v>29</v>
      </c>
      <c r="K735" s="41">
        <v>603.5625</v>
      </c>
      <c r="L735" s="41">
        <v>0.53649999999999998</v>
      </c>
      <c r="M735" s="41">
        <v>4208</v>
      </c>
      <c r="N735" s="41">
        <v>90</v>
      </c>
      <c r="O735" s="41">
        <v>83.739200000000011</v>
      </c>
      <c r="P735" s="41">
        <v>1.7910000000000001</v>
      </c>
      <c r="Q735" s="41">
        <v>6221</v>
      </c>
      <c r="R735" s="41">
        <v>111.35590000000001</v>
      </c>
      <c r="S735" s="41">
        <v>6323</v>
      </c>
      <c r="T735" s="41">
        <v>139.10599999999999</v>
      </c>
      <c r="U735" s="41">
        <v>38875</v>
      </c>
      <c r="V735" s="41">
        <v>715.45490000000007</v>
      </c>
      <c r="W735" s="41">
        <v>10621</v>
      </c>
      <c r="X735" s="41">
        <v>224.6362</v>
      </c>
    </row>
    <row r="736" spans="1:24" x14ac:dyDescent="0.35">
      <c r="A736" s="41" t="s">
        <v>434</v>
      </c>
      <c r="B736" s="41" t="s">
        <v>435</v>
      </c>
      <c r="C736" s="41" t="s">
        <v>12</v>
      </c>
      <c r="D736" s="41" t="s">
        <v>88</v>
      </c>
      <c r="E736" s="41" t="s">
        <v>88</v>
      </c>
      <c r="F736" s="41" t="s">
        <v>764</v>
      </c>
      <c r="G736" s="41">
        <v>9</v>
      </c>
      <c r="H736" s="41">
        <v>8481.2201826393703</v>
      </c>
      <c r="I736" s="41">
        <v>3436</v>
      </c>
      <c r="J736" s="41">
        <v>31</v>
      </c>
      <c r="K736" s="41">
        <v>68.376400000000004</v>
      </c>
      <c r="L736" s="41">
        <v>0.6169</v>
      </c>
      <c r="M736" s="41"/>
      <c r="N736" s="41"/>
      <c r="O736" s="41"/>
      <c r="P736" s="41"/>
      <c r="Q736" s="41">
        <v>3438</v>
      </c>
      <c r="R736" s="41">
        <v>61.540199999999999</v>
      </c>
      <c r="S736" s="41"/>
      <c r="T736" s="41"/>
      <c r="U736" s="41">
        <v>6905</v>
      </c>
      <c r="V736" s="41">
        <v>130.5335</v>
      </c>
      <c r="W736" s="41"/>
      <c r="X736" s="41"/>
    </row>
    <row r="737" spans="1:24" x14ac:dyDescent="0.35">
      <c r="A737" s="41" t="s">
        <v>434</v>
      </c>
      <c r="B737" s="41" t="s">
        <v>435</v>
      </c>
      <c r="C737" s="41" t="s">
        <v>12</v>
      </c>
      <c r="D737" s="41" t="s">
        <v>88</v>
      </c>
      <c r="E737" s="41" t="s">
        <v>88</v>
      </c>
      <c r="F737" s="41" t="s">
        <v>766</v>
      </c>
      <c r="G737" s="41">
        <v>11</v>
      </c>
      <c r="H737" s="41">
        <v>8481.2201826393703</v>
      </c>
      <c r="I737" s="41">
        <v>3499</v>
      </c>
      <c r="J737" s="41">
        <v>1435</v>
      </c>
      <c r="K737" s="41">
        <v>69.630099999999999</v>
      </c>
      <c r="L737" s="41">
        <v>28.5565</v>
      </c>
      <c r="M737" s="41"/>
      <c r="N737" s="41"/>
      <c r="O737" s="41"/>
      <c r="P737" s="41"/>
      <c r="Q737" s="41">
        <v>10738</v>
      </c>
      <c r="R737" s="41">
        <v>192.21019999999999</v>
      </c>
      <c r="S737" s="41"/>
      <c r="T737" s="41"/>
      <c r="U737" s="41">
        <v>15672</v>
      </c>
      <c r="V737" s="41">
        <v>290.39679999999998</v>
      </c>
      <c r="W737" s="41"/>
      <c r="X737" s="41"/>
    </row>
    <row r="738" spans="1:24" x14ac:dyDescent="0.35">
      <c r="A738" s="41" t="s">
        <v>434</v>
      </c>
      <c r="B738" s="41" t="s">
        <v>435</v>
      </c>
      <c r="C738" s="41" t="s">
        <v>12</v>
      </c>
      <c r="D738" s="41" t="s">
        <v>88</v>
      </c>
      <c r="E738" s="41" t="s">
        <v>88</v>
      </c>
      <c r="F738" s="41" t="s">
        <v>765</v>
      </c>
      <c r="G738" s="41">
        <v>10</v>
      </c>
      <c r="H738" s="41">
        <v>8481.2201826393703</v>
      </c>
      <c r="I738" s="41">
        <v>4457</v>
      </c>
      <c r="J738" s="41">
        <v>100</v>
      </c>
      <c r="K738" s="41">
        <v>88.694299999999998</v>
      </c>
      <c r="L738" s="41">
        <v>1.9900000000000002</v>
      </c>
      <c r="M738" s="41"/>
      <c r="N738" s="41"/>
      <c r="O738" s="41"/>
      <c r="P738" s="41"/>
      <c r="Q738" s="41">
        <v>6033</v>
      </c>
      <c r="R738" s="41">
        <v>107.9907</v>
      </c>
      <c r="S738" s="41"/>
      <c r="T738" s="41"/>
      <c r="U738" s="41">
        <v>10590</v>
      </c>
      <c r="V738" s="41">
        <v>198.67500000000001</v>
      </c>
      <c r="W738" s="41"/>
      <c r="X738" s="41"/>
    </row>
    <row r="739" spans="1:24" x14ac:dyDescent="0.35">
      <c r="A739" s="41" t="s">
        <v>434</v>
      </c>
      <c r="B739" s="41" t="s">
        <v>435</v>
      </c>
      <c r="C739" s="41" t="s">
        <v>12</v>
      </c>
      <c r="D739" s="41" t="s">
        <v>88</v>
      </c>
      <c r="E739" s="41" t="s">
        <v>88</v>
      </c>
      <c r="F739" s="41" t="s">
        <v>759</v>
      </c>
      <c r="G739" s="41">
        <v>4</v>
      </c>
      <c r="H739" s="41">
        <v>8481.2201826393703</v>
      </c>
      <c r="I739" s="41">
        <v>29801</v>
      </c>
      <c r="J739" s="41">
        <v>52</v>
      </c>
      <c r="K739" s="41">
        <v>551.31849999999997</v>
      </c>
      <c r="L739" s="41">
        <v>0.96199999999999997</v>
      </c>
      <c r="M739" s="41">
        <v>4039</v>
      </c>
      <c r="N739" s="41">
        <v>143</v>
      </c>
      <c r="O739" s="41">
        <v>80.376100000000008</v>
      </c>
      <c r="P739" s="41">
        <v>2.8457000000000003</v>
      </c>
      <c r="Q739" s="41">
        <v>6228</v>
      </c>
      <c r="R739" s="41">
        <v>111.4812</v>
      </c>
      <c r="S739" s="41">
        <v>6364</v>
      </c>
      <c r="T739" s="41">
        <v>140.00800000000001</v>
      </c>
      <c r="U739" s="41">
        <v>36081</v>
      </c>
      <c r="V739" s="41">
        <v>663.76170000000002</v>
      </c>
      <c r="W739" s="41">
        <v>10546</v>
      </c>
      <c r="X739" s="41">
        <v>223.22980000000001</v>
      </c>
    </row>
    <row r="740" spans="1:24" x14ac:dyDescent="0.35">
      <c r="A740" s="41" t="s">
        <v>434</v>
      </c>
      <c r="B740" s="41" t="s">
        <v>435</v>
      </c>
      <c r="C740" s="41" t="s">
        <v>12</v>
      </c>
      <c r="D740" s="41" t="s">
        <v>88</v>
      </c>
      <c r="E740" s="41" t="s">
        <v>88</v>
      </c>
      <c r="F740" s="41" t="s">
        <v>758</v>
      </c>
      <c r="G740" s="41">
        <v>3</v>
      </c>
      <c r="H740" s="41">
        <v>8481.2201826393703</v>
      </c>
      <c r="I740" s="41">
        <v>5791</v>
      </c>
      <c r="J740" s="41">
        <v>16</v>
      </c>
      <c r="K740" s="41">
        <v>107.1335</v>
      </c>
      <c r="L740" s="41">
        <v>0.29599999999999999</v>
      </c>
      <c r="M740" s="41">
        <v>4116</v>
      </c>
      <c r="N740" s="41">
        <v>152</v>
      </c>
      <c r="O740" s="41">
        <v>81.9084</v>
      </c>
      <c r="P740" s="41">
        <v>3.0247999999999999</v>
      </c>
      <c r="Q740" s="41">
        <v>6178</v>
      </c>
      <c r="R740" s="41">
        <v>110.58620000000001</v>
      </c>
      <c r="S740" s="41">
        <v>6610</v>
      </c>
      <c r="T740" s="41">
        <v>145.41999999999999</v>
      </c>
      <c r="U740" s="41">
        <v>11985</v>
      </c>
      <c r="V740" s="41">
        <v>218.01570000000001</v>
      </c>
      <c r="W740" s="41">
        <v>10878</v>
      </c>
      <c r="X740" s="41">
        <v>230.35319999999999</v>
      </c>
    </row>
    <row r="741" spans="1:24" x14ac:dyDescent="0.35">
      <c r="A741" s="41" t="s">
        <v>434</v>
      </c>
      <c r="B741" s="41" t="s">
        <v>435</v>
      </c>
      <c r="C741" s="41" t="s">
        <v>12</v>
      </c>
      <c r="D741" s="41" t="s">
        <v>88</v>
      </c>
      <c r="E741" s="41" t="s">
        <v>88</v>
      </c>
      <c r="F741" s="41" t="s">
        <v>767</v>
      </c>
      <c r="G741" s="41">
        <v>12</v>
      </c>
      <c r="H741" s="41">
        <v>8481.2201826393703</v>
      </c>
      <c r="I741" s="41">
        <v>3366</v>
      </c>
      <c r="J741" s="41">
        <v>1304</v>
      </c>
      <c r="K741" s="41">
        <v>66.983400000000003</v>
      </c>
      <c r="L741" s="41">
        <v>25.9496</v>
      </c>
      <c r="M741" s="41"/>
      <c r="N741" s="41"/>
      <c r="O741" s="41"/>
      <c r="P741" s="41"/>
      <c r="Q741" s="41">
        <v>5971</v>
      </c>
      <c r="R741" s="41">
        <v>106.8809</v>
      </c>
      <c r="S741" s="41"/>
      <c r="T741" s="41"/>
      <c r="U741" s="41">
        <v>10641</v>
      </c>
      <c r="V741" s="41">
        <v>199.81389999999999</v>
      </c>
      <c r="W741" s="41"/>
      <c r="X741" s="41"/>
    </row>
    <row r="742" spans="1:24" x14ac:dyDescent="0.35">
      <c r="A742" s="41" t="s">
        <v>434</v>
      </c>
      <c r="B742" s="41" t="s">
        <v>435</v>
      </c>
      <c r="C742" s="41" t="s">
        <v>12</v>
      </c>
      <c r="D742" s="41" t="s">
        <v>88</v>
      </c>
      <c r="E742" s="41" t="s">
        <v>88</v>
      </c>
      <c r="F742" s="41" t="s">
        <v>757</v>
      </c>
      <c r="G742" s="41">
        <v>2</v>
      </c>
      <c r="H742" s="41">
        <v>8481.2201826393703</v>
      </c>
      <c r="I742" s="41">
        <v>5940</v>
      </c>
      <c r="J742" s="41">
        <v>6</v>
      </c>
      <c r="K742" s="41">
        <v>109.89</v>
      </c>
      <c r="L742" s="41">
        <v>0.11099999999999999</v>
      </c>
      <c r="M742" s="41">
        <v>2925</v>
      </c>
      <c r="N742" s="41">
        <v>59</v>
      </c>
      <c r="O742" s="41">
        <v>58.207500000000003</v>
      </c>
      <c r="P742" s="41">
        <v>1.1741000000000001</v>
      </c>
      <c r="Q742" s="41">
        <v>7196</v>
      </c>
      <c r="R742" s="41">
        <v>128.80840000000001</v>
      </c>
      <c r="S742" s="41">
        <v>6215</v>
      </c>
      <c r="T742" s="41">
        <v>136.72999999999999</v>
      </c>
      <c r="U742" s="41">
        <v>13142</v>
      </c>
      <c r="V742" s="41">
        <v>238.80940000000001</v>
      </c>
      <c r="W742" s="41">
        <v>9199</v>
      </c>
      <c r="X742" s="41">
        <v>196.11160000000001</v>
      </c>
    </row>
    <row r="743" spans="1:24" x14ac:dyDescent="0.35">
      <c r="A743" s="41" t="s">
        <v>434</v>
      </c>
      <c r="B743" s="41" t="s">
        <v>435</v>
      </c>
      <c r="C743" s="41" t="s">
        <v>12</v>
      </c>
      <c r="D743" s="41" t="s">
        <v>88</v>
      </c>
      <c r="E743" s="41" t="s">
        <v>88</v>
      </c>
      <c r="F743" s="41" t="s">
        <v>763</v>
      </c>
      <c r="G743" s="41">
        <v>8</v>
      </c>
      <c r="H743" s="41">
        <v>8481.2201826393703</v>
      </c>
      <c r="I743" s="41">
        <v>4852</v>
      </c>
      <c r="J743" s="41">
        <v>66</v>
      </c>
      <c r="K743" s="41">
        <v>96.5548</v>
      </c>
      <c r="L743" s="41">
        <v>1.3134000000000001</v>
      </c>
      <c r="M743" s="41"/>
      <c r="N743" s="41"/>
      <c r="O743" s="41"/>
      <c r="P743" s="41"/>
      <c r="Q743" s="41">
        <v>6723</v>
      </c>
      <c r="R743" s="41">
        <v>120.3417</v>
      </c>
      <c r="S743" s="41"/>
      <c r="T743" s="41"/>
      <c r="U743" s="41">
        <v>11641</v>
      </c>
      <c r="V743" s="41">
        <v>218.2099</v>
      </c>
      <c r="W743" s="41"/>
      <c r="X743" s="41"/>
    </row>
    <row r="744" spans="1:24" x14ac:dyDescent="0.35">
      <c r="A744" s="41" t="s">
        <v>434</v>
      </c>
      <c r="B744" s="41" t="s">
        <v>435</v>
      </c>
      <c r="C744" s="41" t="s">
        <v>12</v>
      </c>
      <c r="D744" s="41" t="s">
        <v>88</v>
      </c>
      <c r="E744" s="41" t="s">
        <v>88</v>
      </c>
      <c r="F744" s="41" t="s">
        <v>762</v>
      </c>
      <c r="G744" s="41">
        <v>7</v>
      </c>
      <c r="H744" s="41">
        <v>8481.2201826393703</v>
      </c>
      <c r="I744" s="41">
        <v>4995</v>
      </c>
      <c r="J744" s="41">
        <v>20</v>
      </c>
      <c r="K744" s="41">
        <v>99.400500000000008</v>
      </c>
      <c r="L744" s="41">
        <v>0.39800000000000002</v>
      </c>
      <c r="M744" s="41">
        <v>0</v>
      </c>
      <c r="N744" s="41">
        <v>60</v>
      </c>
      <c r="O744" s="41">
        <v>0</v>
      </c>
      <c r="P744" s="41">
        <v>1.3499999999999999</v>
      </c>
      <c r="Q744" s="41">
        <v>11173</v>
      </c>
      <c r="R744" s="41">
        <v>199.9967</v>
      </c>
      <c r="S744" s="41">
        <v>10427</v>
      </c>
      <c r="T744" s="41">
        <v>229.39400000000001</v>
      </c>
      <c r="U744" s="41">
        <v>16188</v>
      </c>
      <c r="V744" s="41">
        <v>299.79520000000002</v>
      </c>
      <c r="W744" s="41">
        <v>10487</v>
      </c>
      <c r="X744" s="41">
        <v>230.744</v>
      </c>
    </row>
    <row r="745" spans="1:24" x14ac:dyDescent="0.35">
      <c r="A745" s="41" t="s">
        <v>434</v>
      </c>
      <c r="B745" s="41" t="s">
        <v>435</v>
      </c>
      <c r="C745" s="41" t="s">
        <v>12</v>
      </c>
      <c r="D745" s="41" t="s">
        <v>88</v>
      </c>
      <c r="E745" s="41" t="s">
        <v>88</v>
      </c>
      <c r="F745" s="41" t="s">
        <v>761</v>
      </c>
      <c r="G745" s="41">
        <v>6</v>
      </c>
      <c r="H745" s="41">
        <v>8481.2201826393703</v>
      </c>
      <c r="I745" s="41">
        <v>9741</v>
      </c>
      <c r="J745" s="41">
        <v>5238</v>
      </c>
      <c r="K745" s="41">
        <v>193.8459</v>
      </c>
      <c r="L745" s="41">
        <v>104.23620000000001</v>
      </c>
      <c r="M745" s="41">
        <v>5239</v>
      </c>
      <c r="N745" s="41">
        <v>109</v>
      </c>
      <c r="O745" s="41">
        <v>117.8775</v>
      </c>
      <c r="P745" s="41">
        <v>2.4525000000000001</v>
      </c>
      <c r="Q745" s="41">
        <v>6771</v>
      </c>
      <c r="R745" s="41">
        <v>121.2009</v>
      </c>
      <c r="S745" s="41">
        <v>18413</v>
      </c>
      <c r="T745" s="41">
        <v>405.08600000000001</v>
      </c>
      <c r="U745" s="41">
        <v>21750</v>
      </c>
      <c r="V745" s="41">
        <v>419.28300000000002</v>
      </c>
      <c r="W745" s="41">
        <v>23761</v>
      </c>
      <c r="X745" s="41">
        <v>525.41600000000005</v>
      </c>
    </row>
    <row r="746" spans="1:24" x14ac:dyDescent="0.35">
      <c r="A746" s="41" t="s">
        <v>736</v>
      </c>
      <c r="B746" s="41" t="s">
        <v>493</v>
      </c>
      <c r="C746" s="41" t="s">
        <v>12</v>
      </c>
      <c r="D746" s="41" t="s">
        <v>319</v>
      </c>
      <c r="E746" s="41" t="s">
        <v>319</v>
      </c>
      <c r="F746" s="41" t="s">
        <v>756</v>
      </c>
      <c r="G746" s="41">
        <v>1</v>
      </c>
      <c r="H746" s="41">
        <v>5692.0928441904898</v>
      </c>
      <c r="I746" s="41">
        <v>29286</v>
      </c>
      <c r="J746" s="41">
        <v>0</v>
      </c>
      <c r="K746" s="41">
        <v>541.79099999999994</v>
      </c>
      <c r="L746" s="41">
        <v>0</v>
      </c>
      <c r="M746" s="41">
        <v>3017</v>
      </c>
      <c r="N746" s="41">
        <v>86</v>
      </c>
      <c r="O746" s="41">
        <v>60.0383</v>
      </c>
      <c r="P746" s="41">
        <v>1.7114</v>
      </c>
      <c r="Q746" s="41">
        <v>2557</v>
      </c>
      <c r="R746" s="41">
        <v>45.770299999999999</v>
      </c>
      <c r="S746" s="41">
        <v>7654</v>
      </c>
      <c r="T746" s="41">
        <v>168.38800000000001</v>
      </c>
      <c r="U746" s="41">
        <v>31843</v>
      </c>
      <c r="V746" s="41">
        <v>587.56129999999996</v>
      </c>
      <c r="W746" s="41">
        <v>10757</v>
      </c>
      <c r="X746" s="41">
        <v>230.1377</v>
      </c>
    </row>
    <row r="747" spans="1:24" x14ac:dyDescent="0.35">
      <c r="A747" s="41" t="s">
        <v>736</v>
      </c>
      <c r="B747" s="41" t="s">
        <v>493</v>
      </c>
      <c r="C747" s="41" t="s">
        <v>12</v>
      </c>
      <c r="D747" s="41" t="s">
        <v>319</v>
      </c>
      <c r="E747" s="41" t="s">
        <v>319</v>
      </c>
      <c r="F747" s="41" t="s">
        <v>760</v>
      </c>
      <c r="G747" s="41">
        <v>5</v>
      </c>
      <c r="H747" s="41">
        <v>5692.0928441904898</v>
      </c>
      <c r="I747" s="41">
        <v>3791</v>
      </c>
      <c r="J747" s="41">
        <v>2</v>
      </c>
      <c r="K747" s="41">
        <v>70.133499999999998</v>
      </c>
      <c r="L747" s="41">
        <v>3.6999999999999998E-2</v>
      </c>
      <c r="M747" s="41">
        <v>2498</v>
      </c>
      <c r="N747" s="41">
        <v>57</v>
      </c>
      <c r="O747" s="41">
        <v>49.7102</v>
      </c>
      <c r="P747" s="41">
        <v>1.1343000000000001</v>
      </c>
      <c r="Q747" s="41">
        <v>5934</v>
      </c>
      <c r="R747" s="41">
        <v>106.2186</v>
      </c>
      <c r="S747" s="41">
        <v>5153</v>
      </c>
      <c r="T747" s="41">
        <v>113.366</v>
      </c>
      <c r="U747" s="41">
        <v>9727</v>
      </c>
      <c r="V747" s="41">
        <v>176.38909999999998</v>
      </c>
      <c r="W747" s="41">
        <v>7708</v>
      </c>
      <c r="X747" s="41">
        <v>164.2105</v>
      </c>
    </row>
    <row r="748" spans="1:24" x14ac:dyDescent="0.35">
      <c r="A748" s="41" t="s">
        <v>736</v>
      </c>
      <c r="B748" s="41" t="s">
        <v>493</v>
      </c>
      <c r="C748" s="41" t="s">
        <v>12</v>
      </c>
      <c r="D748" s="41" t="s">
        <v>319</v>
      </c>
      <c r="E748" s="41" t="s">
        <v>319</v>
      </c>
      <c r="F748" s="41" t="s">
        <v>764</v>
      </c>
      <c r="G748" s="41">
        <v>9</v>
      </c>
      <c r="H748" s="41">
        <v>5692.0928441904898</v>
      </c>
      <c r="I748" s="41">
        <v>3105</v>
      </c>
      <c r="J748" s="41">
        <v>9</v>
      </c>
      <c r="K748" s="41">
        <v>61.789500000000004</v>
      </c>
      <c r="L748" s="41">
        <v>0.17910000000000001</v>
      </c>
      <c r="M748" s="41"/>
      <c r="N748" s="41"/>
      <c r="O748" s="41"/>
      <c r="P748" s="41"/>
      <c r="Q748" s="41">
        <v>18605</v>
      </c>
      <c r="R748" s="41">
        <v>333.02949999999998</v>
      </c>
      <c r="S748" s="41"/>
      <c r="T748" s="41"/>
      <c r="U748" s="41">
        <v>21719</v>
      </c>
      <c r="V748" s="41">
        <v>394.99809999999997</v>
      </c>
      <c r="W748" s="41"/>
      <c r="X748" s="41"/>
    </row>
    <row r="749" spans="1:24" x14ac:dyDescent="0.35">
      <c r="A749" s="41" t="s">
        <v>736</v>
      </c>
      <c r="B749" s="41" t="s">
        <v>493</v>
      </c>
      <c r="C749" s="41" t="s">
        <v>12</v>
      </c>
      <c r="D749" s="41" t="s">
        <v>319</v>
      </c>
      <c r="E749" s="41" t="s">
        <v>319</v>
      </c>
      <c r="F749" s="41" t="s">
        <v>766</v>
      </c>
      <c r="G749" s="41">
        <v>11</v>
      </c>
      <c r="H749" s="41">
        <v>5692.0928441904898</v>
      </c>
      <c r="I749" s="41">
        <v>3239</v>
      </c>
      <c r="J749" s="41">
        <v>64</v>
      </c>
      <c r="K749" s="41">
        <v>64.456100000000006</v>
      </c>
      <c r="L749" s="41">
        <v>1.2736000000000001</v>
      </c>
      <c r="M749" s="41"/>
      <c r="N749" s="41"/>
      <c r="O749" s="41"/>
      <c r="P749" s="41"/>
      <c r="Q749" s="41">
        <v>8767</v>
      </c>
      <c r="R749" s="41">
        <v>156.92930000000001</v>
      </c>
      <c r="S749" s="41"/>
      <c r="T749" s="41"/>
      <c r="U749" s="41">
        <v>12070</v>
      </c>
      <c r="V749" s="41">
        <v>222.65900000000002</v>
      </c>
      <c r="W749" s="41"/>
      <c r="X749" s="41"/>
    </row>
    <row r="750" spans="1:24" x14ac:dyDescent="0.35">
      <c r="A750" s="41" t="s">
        <v>736</v>
      </c>
      <c r="B750" s="41" t="s">
        <v>493</v>
      </c>
      <c r="C750" s="41" t="s">
        <v>12</v>
      </c>
      <c r="D750" s="41" t="s">
        <v>319</v>
      </c>
      <c r="E750" s="41" t="s">
        <v>319</v>
      </c>
      <c r="F750" s="41" t="s">
        <v>765</v>
      </c>
      <c r="G750" s="41">
        <v>10</v>
      </c>
      <c r="H750" s="41">
        <v>5692.0928441904898</v>
      </c>
      <c r="I750" s="41">
        <v>4169</v>
      </c>
      <c r="J750" s="41">
        <v>21</v>
      </c>
      <c r="K750" s="41">
        <v>82.963099999999997</v>
      </c>
      <c r="L750" s="41">
        <v>0.41790000000000005</v>
      </c>
      <c r="M750" s="41"/>
      <c r="N750" s="41"/>
      <c r="O750" s="41"/>
      <c r="P750" s="41"/>
      <c r="Q750" s="41">
        <v>13638</v>
      </c>
      <c r="R750" s="41">
        <v>244.12020000000001</v>
      </c>
      <c r="S750" s="41"/>
      <c r="T750" s="41"/>
      <c r="U750" s="41">
        <v>17828</v>
      </c>
      <c r="V750" s="41">
        <v>327.50120000000004</v>
      </c>
      <c r="W750" s="41"/>
      <c r="X750" s="41"/>
    </row>
    <row r="751" spans="1:24" x14ac:dyDescent="0.35">
      <c r="A751" s="41" t="s">
        <v>736</v>
      </c>
      <c r="B751" s="41" t="s">
        <v>493</v>
      </c>
      <c r="C751" s="41" t="s">
        <v>12</v>
      </c>
      <c r="D751" s="41" t="s">
        <v>319</v>
      </c>
      <c r="E751" s="41" t="s">
        <v>319</v>
      </c>
      <c r="F751" s="41" t="s">
        <v>759</v>
      </c>
      <c r="G751" s="41">
        <v>4</v>
      </c>
      <c r="H751" s="41">
        <v>5692.0928441904898</v>
      </c>
      <c r="I751" s="41">
        <v>4130</v>
      </c>
      <c r="J751" s="41">
        <v>14</v>
      </c>
      <c r="K751" s="41">
        <v>76.405000000000001</v>
      </c>
      <c r="L751" s="41">
        <v>0.25900000000000001</v>
      </c>
      <c r="M751" s="41">
        <v>3369</v>
      </c>
      <c r="N751" s="41">
        <v>50</v>
      </c>
      <c r="O751" s="41">
        <v>67.04310000000001</v>
      </c>
      <c r="P751" s="41">
        <v>0.99500000000000011</v>
      </c>
      <c r="Q751" s="41">
        <v>4842</v>
      </c>
      <c r="R751" s="41">
        <v>86.671800000000005</v>
      </c>
      <c r="S751" s="41">
        <v>20581</v>
      </c>
      <c r="T751" s="41">
        <v>452.78199999999998</v>
      </c>
      <c r="U751" s="41">
        <v>8986</v>
      </c>
      <c r="V751" s="41">
        <v>163.33580000000001</v>
      </c>
      <c r="W751" s="41">
        <v>24000</v>
      </c>
      <c r="X751" s="41">
        <v>520.82010000000002</v>
      </c>
    </row>
    <row r="752" spans="1:24" x14ac:dyDescent="0.35">
      <c r="A752" s="41" t="s">
        <v>736</v>
      </c>
      <c r="B752" s="41" t="s">
        <v>493</v>
      </c>
      <c r="C752" s="41" t="s">
        <v>12</v>
      </c>
      <c r="D752" s="41" t="s">
        <v>319</v>
      </c>
      <c r="E752" s="41" t="s">
        <v>319</v>
      </c>
      <c r="F752" s="41" t="s">
        <v>758</v>
      </c>
      <c r="G752" s="41">
        <v>3</v>
      </c>
      <c r="H752" s="41">
        <v>5692.0928441904898</v>
      </c>
      <c r="I752" s="41">
        <v>3526</v>
      </c>
      <c r="J752" s="41">
        <v>0</v>
      </c>
      <c r="K752" s="41">
        <v>65.230999999999995</v>
      </c>
      <c r="L752" s="41">
        <v>0</v>
      </c>
      <c r="M752" s="41">
        <v>2743</v>
      </c>
      <c r="N752" s="41">
        <v>59</v>
      </c>
      <c r="O752" s="41">
        <v>54.585700000000003</v>
      </c>
      <c r="P752" s="41">
        <v>1.1741000000000001</v>
      </c>
      <c r="Q752" s="41">
        <v>17726</v>
      </c>
      <c r="R752" s="41">
        <v>317.29539999999997</v>
      </c>
      <c r="S752" s="41">
        <v>9100</v>
      </c>
      <c r="T752" s="41">
        <v>200.2</v>
      </c>
      <c r="U752" s="41">
        <v>21252</v>
      </c>
      <c r="V752" s="41">
        <v>382.52639999999997</v>
      </c>
      <c r="W752" s="41">
        <v>11902</v>
      </c>
      <c r="X752" s="41">
        <v>255.9598</v>
      </c>
    </row>
    <row r="753" spans="1:24" x14ac:dyDescent="0.35">
      <c r="A753" s="41" t="s">
        <v>736</v>
      </c>
      <c r="B753" s="41" t="s">
        <v>493</v>
      </c>
      <c r="C753" s="41" t="s">
        <v>12</v>
      </c>
      <c r="D753" s="41" t="s">
        <v>319</v>
      </c>
      <c r="E753" s="41" t="s">
        <v>319</v>
      </c>
      <c r="F753" s="41" t="s">
        <v>767</v>
      </c>
      <c r="G753" s="41">
        <v>12</v>
      </c>
      <c r="H753" s="41">
        <v>5692.0928441904898</v>
      </c>
      <c r="I753" s="41">
        <v>3401</v>
      </c>
      <c r="J753" s="41">
        <v>68</v>
      </c>
      <c r="K753" s="41">
        <v>67.679900000000004</v>
      </c>
      <c r="L753" s="41">
        <v>1.3532000000000002</v>
      </c>
      <c r="M753" s="41"/>
      <c r="N753" s="41"/>
      <c r="O753" s="41"/>
      <c r="P753" s="41"/>
      <c r="Q753" s="41">
        <v>7006</v>
      </c>
      <c r="R753" s="41">
        <v>125.4074</v>
      </c>
      <c r="S753" s="41"/>
      <c r="T753" s="41"/>
      <c r="U753" s="41">
        <v>10475</v>
      </c>
      <c r="V753" s="41">
        <v>194.44049999999999</v>
      </c>
      <c r="W753" s="41"/>
      <c r="X753" s="41"/>
    </row>
    <row r="754" spans="1:24" x14ac:dyDescent="0.35">
      <c r="A754" s="41" t="s">
        <v>736</v>
      </c>
      <c r="B754" s="41" t="s">
        <v>493</v>
      </c>
      <c r="C754" s="41" t="s">
        <v>12</v>
      </c>
      <c r="D754" s="41" t="s">
        <v>319</v>
      </c>
      <c r="E754" s="41" t="s">
        <v>319</v>
      </c>
      <c r="F754" s="41" t="s">
        <v>757</v>
      </c>
      <c r="G754" s="41">
        <v>2</v>
      </c>
      <c r="H754" s="41">
        <v>5692.0928441904898</v>
      </c>
      <c r="I754" s="41">
        <v>4973</v>
      </c>
      <c r="J754" s="41">
        <v>0</v>
      </c>
      <c r="K754" s="41">
        <v>92.000500000000002</v>
      </c>
      <c r="L754" s="41">
        <v>0</v>
      </c>
      <c r="M754" s="41">
        <v>2255</v>
      </c>
      <c r="N754" s="41">
        <v>47</v>
      </c>
      <c r="O754" s="41">
        <v>44.874500000000005</v>
      </c>
      <c r="P754" s="41">
        <v>0.93530000000000002</v>
      </c>
      <c r="Q754" s="41">
        <v>11834</v>
      </c>
      <c r="R754" s="41">
        <v>211.82859999999999</v>
      </c>
      <c r="S754" s="41">
        <v>7592</v>
      </c>
      <c r="T754" s="41">
        <v>167.024</v>
      </c>
      <c r="U754" s="41">
        <v>16807</v>
      </c>
      <c r="V754" s="41">
        <v>303.82909999999998</v>
      </c>
      <c r="W754" s="41">
        <v>9894</v>
      </c>
      <c r="X754" s="41">
        <v>212.8338</v>
      </c>
    </row>
    <row r="755" spans="1:24" x14ac:dyDescent="0.35">
      <c r="A755" s="41" t="s">
        <v>736</v>
      </c>
      <c r="B755" s="41" t="s">
        <v>493</v>
      </c>
      <c r="C755" s="41" t="s">
        <v>12</v>
      </c>
      <c r="D755" s="41" t="s">
        <v>319</v>
      </c>
      <c r="E755" s="41" t="s">
        <v>319</v>
      </c>
      <c r="F755" s="41" t="s">
        <v>763</v>
      </c>
      <c r="G755" s="41">
        <v>8</v>
      </c>
      <c r="H755" s="41">
        <v>5692.0928441904898</v>
      </c>
      <c r="I755" s="41">
        <v>4089</v>
      </c>
      <c r="J755" s="41">
        <v>20</v>
      </c>
      <c r="K755" s="41">
        <v>81.371099999999998</v>
      </c>
      <c r="L755" s="41">
        <v>0.39800000000000002</v>
      </c>
      <c r="M755" s="41"/>
      <c r="N755" s="41"/>
      <c r="O755" s="41"/>
      <c r="P755" s="41"/>
      <c r="Q755" s="41">
        <v>11878</v>
      </c>
      <c r="R755" s="41">
        <v>212.61619999999999</v>
      </c>
      <c r="S755" s="41"/>
      <c r="T755" s="41"/>
      <c r="U755" s="41">
        <v>15987</v>
      </c>
      <c r="V755" s="41">
        <v>294.38529999999997</v>
      </c>
      <c r="W755" s="41"/>
      <c r="X755" s="41"/>
    </row>
    <row r="756" spans="1:24" x14ac:dyDescent="0.35">
      <c r="A756" s="41" t="s">
        <v>736</v>
      </c>
      <c r="B756" s="41" t="s">
        <v>493</v>
      </c>
      <c r="C756" s="41" t="s">
        <v>12</v>
      </c>
      <c r="D756" s="41" t="s">
        <v>319</v>
      </c>
      <c r="E756" s="41" t="s">
        <v>319</v>
      </c>
      <c r="F756" s="41" t="s">
        <v>762</v>
      </c>
      <c r="G756" s="41">
        <v>7</v>
      </c>
      <c r="H756" s="41">
        <v>5692.0928441904898</v>
      </c>
      <c r="I756" s="41">
        <v>3744</v>
      </c>
      <c r="J756" s="41">
        <v>7</v>
      </c>
      <c r="K756" s="41">
        <v>74.505600000000001</v>
      </c>
      <c r="L756" s="41">
        <v>0.13930000000000001</v>
      </c>
      <c r="M756" s="41">
        <v>0</v>
      </c>
      <c r="N756" s="41">
        <v>112</v>
      </c>
      <c r="O756" s="41">
        <v>0</v>
      </c>
      <c r="P756" s="41">
        <v>2.52</v>
      </c>
      <c r="Q756" s="41">
        <v>13457</v>
      </c>
      <c r="R756" s="41">
        <v>240.88030000000001</v>
      </c>
      <c r="S756" s="41">
        <v>18971</v>
      </c>
      <c r="T756" s="41">
        <v>417.36200000000002</v>
      </c>
      <c r="U756" s="41">
        <v>17208</v>
      </c>
      <c r="V756" s="41">
        <v>315.52520000000004</v>
      </c>
      <c r="W756" s="41">
        <v>19083</v>
      </c>
      <c r="X756" s="41">
        <v>419.88200000000001</v>
      </c>
    </row>
    <row r="757" spans="1:24" x14ac:dyDescent="0.35">
      <c r="A757" s="41" t="s">
        <v>736</v>
      </c>
      <c r="B757" s="41" t="s">
        <v>493</v>
      </c>
      <c r="C757" s="41" t="s">
        <v>12</v>
      </c>
      <c r="D757" s="41" t="s">
        <v>319</v>
      </c>
      <c r="E757" s="41" t="s">
        <v>319</v>
      </c>
      <c r="F757" s="41" t="s">
        <v>761</v>
      </c>
      <c r="G757" s="41">
        <v>6</v>
      </c>
      <c r="H757" s="41">
        <v>5692.0928441904898</v>
      </c>
      <c r="I757" s="41">
        <v>4165</v>
      </c>
      <c r="J757" s="41">
        <v>380</v>
      </c>
      <c r="K757" s="41">
        <v>82.883499999999998</v>
      </c>
      <c r="L757" s="41">
        <v>7.5620000000000003</v>
      </c>
      <c r="M757" s="41">
        <v>2815</v>
      </c>
      <c r="N757" s="41">
        <v>101</v>
      </c>
      <c r="O757" s="41">
        <v>63.337499999999999</v>
      </c>
      <c r="P757" s="41">
        <v>2.2725</v>
      </c>
      <c r="Q757" s="41">
        <v>13921</v>
      </c>
      <c r="R757" s="41">
        <v>249.1859</v>
      </c>
      <c r="S757" s="41">
        <v>15705</v>
      </c>
      <c r="T757" s="41">
        <v>345.51</v>
      </c>
      <c r="U757" s="41">
        <v>18466</v>
      </c>
      <c r="V757" s="41">
        <v>339.63139999999999</v>
      </c>
      <c r="W757" s="41">
        <v>18621</v>
      </c>
      <c r="X757" s="41">
        <v>411.12</v>
      </c>
    </row>
    <row r="758" spans="1:24" x14ac:dyDescent="0.35">
      <c r="A758" s="41" t="s">
        <v>717</v>
      </c>
      <c r="B758" s="41" t="s">
        <v>451</v>
      </c>
      <c r="C758" s="41" t="s">
        <v>12</v>
      </c>
      <c r="D758" s="41" t="s">
        <v>89</v>
      </c>
      <c r="E758" s="41" t="s">
        <v>89</v>
      </c>
      <c r="F758" s="41" t="s">
        <v>756</v>
      </c>
      <c r="G758" s="41">
        <v>1</v>
      </c>
      <c r="H758" s="41">
        <v>5822.9991388493299</v>
      </c>
      <c r="I758" s="41">
        <v>783</v>
      </c>
      <c r="J758" s="41">
        <v>0</v>
      </c>
      <c r="K758" s="41">
        <v>14.4855</v>
      </c>
      <c r="L758" s="41">
        <v>0</v>
      </c>
      <c r="M758" s="41">
        <v>1058</v>
      </c>
      <c r="N758" s="41">
        <v>25</v>
      </c>
      <c r="O758" s="41">
        <v>21.054200000000002</v>
      </c>
      <c r="P758" s="41">
        <v>0.49750000000000005</v>
      </c>
      <c r="Q758" s="41">
        <v>0</v>
      </c>
      <c r="R758" s="41">
        <v>0</v>
      </c>
      <c r="S758" s="41">
        <v>0</v>
      </c>
      <c r="T758" s="41">
        <v>0</v>
      </c>
      <c r="U758" s="41">
        <v>783</v>
      </c>
      <c r="V758" s="41">
        <v>14.4855</v>
      </c>
      <c r="W758" s="41">
        <v>1083</v>
      </c>
      <c r="X758" s="41">
        <v>21.5517</v>
      </c>
    </row>
    <row r="759" spans="1:24" x14ac:dyDescent="0.35">
      <c r="A759" s="41" t="s">
        <v>717</v>
      </c>
      <c r="B759" s="41" t="s">
        <v>451</v>
      </c>
      <c r="C759" s="41" t="s">
        <v>12</v>
      </c>
      <c r="D759" s="41" t="s">
        <v>89</v>
      </c>
      <c r="E759" s="41" t="s">
        <v>89</v>
      </c>
      <c r="F759" s="41" t="s">
        <v>760</v>
      </c>
      <c r="G759" s="41">
        <v>5</v>
      </c>
      <c r="H759" s="41">
        <v>5822.9991388493299</v>
      </c>
      <c r="I759" s="41">
        <v>1232</v>
      </c>
      <c r="J759" s="41">
        <v>8</v>
      </c>
      <c r="K759" s="41">
        <v>22.791999999999998</v>
      </c>
      <c r="L759" s="41">
        <v>0.14799999999999999</v>
      </c>
      <c r="M759" s="41">
        <v>1083</v>
      </c>
      <c r="N759" s="41">
        <v>0</v>
      </c>
      <c r="O759" s="41">
        <v>21.5517</v>
      </c>
      <c r="P759" s="41">
        <v>0</v>
      </c>
      <c r="Q759" s="41">
        <v>0</v>
      </c>
      <c r="R759" s="41">
        <v>0</v>
      </c>
      <c r="S759" s="41">
        <v>0</v>
      </c>
      <c r="T759" s="41">
        <v>0</v>
      </c>
      <c r="U759" s="41">
        <v>1240</v>
      </c>
      <c r="V759" s="41">
        <v>22.939999999999998</v>
      </c>
      <c r="W759" s="41">
        <v>1083</v>
      </c>
      <c r="X759" s="41">
        <v>21.5517</v>
      </c>
    </row>
    <row r="760" spans="1:24" x14ac:dyDescent="0.35">
      <c r="A760" s="41" t="s">
        <v>717</v>
      </c>
      <c r="B760" s="41" t="s">
        <v>451</v>
      </c>
      <c r="C760" s="41" t="s">
        <v>12</v>
      </c>
      <c r="D760" s="41" t="s">
        <v>89</v>
      </c>
      <c r="E760" s="41" t="s">
        <v>89</v>
      </c>
      <c r="F760" s="41" t="s">
        <v>764</v>
      </c>
      <c r="G760" s="41">
        <v>9</v>
      </c>
      <c r="H760" s="41">
        <v>5822.9991388493299</v>
      </c>
      <c r="I760" s="41">
        <v>2803</v>
      </c>
      <c r="J760" s="41">
        <v>0</v>
      </c>
      <c r="K760" s="41">
        <v>55.779700000000005</v>
      </c>
      <c r="L760" s="41">
        <v>0</v>
      </c>
      <c r="M760" s="41"/>
      <c r="N760" s="41"/>
      <c r="O760" s="41"/>
      <c r="P760" s="41"/>
      <c r="Q760" s="41">
        <v>0</v>
      </c>
      <c r="R760" s="41">
        <v>0</v>
      </c>
      <c r="S760" s="41"/>
      <c r="T760" s="41"/>
      <c r="U760" s="41">
        <v>2803</v>
      </c>
      <c r="V760" s="41">
        <v>55.779700000000005</v>
      </c>
      <c r="W760" s="41"/>
      <c r="X760" s="41"/>
    </row>
    <row r="761" spans="1:24" x14ac:dyDescent="0.35">
      <c r="A761" s="41" t="s">
        <v>717</v>
      </c>
      <c r="B761" s="41" t="s">
        <v>451</v>
      </c>
      <c r="C761" s="41" t="s">
        <v>12</v>
      </c>
      <c r="D761" s="41" t="s">
        <v>89</v>
      </c>
      <c r="E761" s="41" t="s">
        <v>89</v>
      </c>
      <c r="F761" s="41" t="s">
        <v>766</v>
      </c>
      <c r="G761" s="41">
        <v>11</v>
      </c>
      <c r="H761" s="41">
        <v>5822.9991388493299</v>
      </c>
      <c r="I761" s="41">
        <v>19581</v>
      </c>
      <c r="J761" s="41">
        <v>36</v>
      </c>
      <c r="K761" s="41">
        <v>389.6619</v>
      </c>
      <c r="L761" s="41">
        <v>0.71640000000000004</v>
      </c>
      <c r="M761" s="41"/>
      <c r="N761" s="41"/>
      <c r="O761" s="41"/>
      <c r="P761" s="41"/>
      <c r="Q761" s="41">
        <v>0</v>
      </c>
      <c r="R761" s="41">
        <v>0</v>
      </c>
      <c r="S761" s="41"/>
      <c r="T761" s="41"/>
      <c r="U761" s="41">
        <v>19617</v>
      </c>
      <c r="V761" s="41">
        <v>390.37830000000002</v>
      </c>
      <c r="W761" s="41"/>
      <c r="X761" s="41"/>
    </row>
    <row r="762" spans="1:24" x14ac:dyDescent="0.35">
      <c r="A762" s="41" t="s">
        <v>717</v>
      </c>
      <c r="B762" s="41" t="s">
        <v>451</v>
      </c>
      <c r="C762" s="41" t="s">
        <v>12</v>
      </c>
      <c r="D762" s="41" t="s">
        <v>89</v>
      </c>
      <c r="E762" s="41" t="s">
        <v>89</v>
      </c>
      <c r="F762" s="41" t="s">
        <v>765</v>
      </c>
      <c r="G762" s="41">
        <v>10</v>
      </c>
      <c r="H762" s="41">
        <v>5822.9991388493299</v>
      </c>
      <c r="I762" s="41">
        <v>2506</v>
      </c>
      <c r="J762" s="41">
        <v>0</v>
      </c>
      <c r="K762" s="41">
        <v>49.869400000000006</v>
      </c>
      <c r="L762" s="41">
        <v>0</v>
      </c>
      <c r="M762" s="41"/>
      <c r="N762" s="41"/>
      <c r="O762" s="41"/>
      <c r="P762" s="41"/>
      <c r="Q762" s="41">
        <v>0</v>
      </c>
      <c r="R762" s="41">
        <v>0</v>
      </c>
      <c r="S762" s="41"/>
      <c r="T762" s="41"/>
      <c r="U762" s="41">
        <v>2506</v>
      </c>
      <c r="V762" s="41">
        <v>49.869400000000006</v>
      </c>
      <c r="W762" s="41"/>
      <c r="X762" s="41"/>
    </row>
    <row r="763" spans="1:24" x14ac:dyDescent="0.35">
      <c r="A763" s="41" t="s">
        <v>717</v>
      </c>
      <c r="B763" s="41" t="s">
        <v>451</v>
      </c>
      <c r="C763" s="41" t="s">
        <v>12</v>
      </c>
      <c r="D763" s="41" t="s">
        <v>89</v>
      </c>
      <c r="E763" s="41" t="s">
        <v>89</v>
      </c>
      <c r="F763" s="41" t="s">
        <v>759</v>
      </c>
      <c r="G763" s="41">
        <v>4</v>
      </c>
      <c r="H763" s="41">
        <v>5822.9991388493299</v>
      </c>
      <c r="I763" s="41">
        <v>1622</v>
      </c>
      <c r="J763" s="41">
        <v>0</v>
      </c>
      <c r="K763" s="41">
        <v>30.006999999999998</v>
      </c>
      <c r="L763" s="41">
        <v>0</v>
      </c>
      <c r="M763" s="41">
        <v>1536</v>
      </c>
      <c r="N763" s="41">
        <v>0</v>
      </c>
      <c r="O763" s="41">
        <v>30.566400000000002</v>
      </c>
      <c r="P763" s="41">
        <v>0</v>
      </c>
      <c r="Q763" s="41">
        <v>0</v>
      </c>
      <c r="R763" s="41">
        <v>0</v>
      </c>
      <c r="S763" s="41">
        <v>0</v>
      </c>
      <c r="T763" s="41">
        <v>0</v>
      </c>
      <c r="U763" s="41">
        <v>1622</v>
      </c>
      <c r="V763" s="41">
        <v>30.006999999999998</v>
      </c>
      <c r="W763" s="41">
        <v>1536</v>
      </c>
      <c r="X763" s="41">
        <v>30.566400000000002</v>
      </c>
    </row>
    <row r="764" spans="1:24" x14ac:dyDescent="0.35">
      <c r="A764" s="41" t="s">
        <v>717</v>
      </c>
      <c r="B764" s="41" t="s">
        <v>451</v>
      </c>
      <c r="C764" s="41" t="s">
        <v>12</v>
      </c>
      <c r="D764" s="41" t="s">
        <v>89</v>
      </c>
      <c r="E764" s="41" t="s">
        <v>89</v>
      </c>
      <c r="F764" s="41" t="s">
        <v>758</v>
      </c>
      <c r="G764" s="41">
        <v>3</v>
      </c>
      <c r="H764" s="41">
        <v>5822.9991388493299</v>
      </c>
      <c r="I764" s="41">
        <v>1505</v>
      </c>
      <c r="J764" s="41">
        <v>0</v>
      </c>
      <c r="K764" s="41">
        <v>27.842499999999998</v>
      </c>
      <c r="L764" s="41">
        <v>0</v>
      </c>
      <c r="M764" s="41">
        <v>1032</v>
      </c>
      <c r="N764" s="41">
        <v>0</v>
      </c>
      <c r="O764" s="41">
        <v>20.536799999999999</v>
      </c>
      <c r="P764" s="41">
        <v>0</v>
      </c>
      <c r="Q764" s="41">
        <v>0</v>
      </c>
      <c r="R764" s="41">
        <v>0</v>
      </c>
      <c r="S764" s="41">
        <v>0</v>
      </c>
      <c r="T764" s="41">
        <v>0</v>
      </c>
      <c r="U764" s="41">
        <v>1505</v>
      </c>
      <c r="V764" s="41">
        <v>27.842499999999998</v>
      </c>
      <c r="W764" s="41">
        <v>1032</v>
      </c>
      <c r="X764" s="41">
        <v>20.536799999999999</v>
      </c>
    </row>
    <row r="765" spans="1:24" x14ac:dyDescent="0.35">
      <c r="A765" s="41" t="s">
        <v>717</v>
      </c>
      <c r="B765" s="41" t="s">
        <v>451</v>
      </c>
      <c r="C765" s="41" t="s">
        <v>12</v>
      </c>
      <c r="D765" s="41" t="s">
        <v>89</v>
      </c>
      <c r="E765" s="41" t="s">
        <v>89</v>
      </c>
      <c r="F765" s="41" t="s">
        <v>767</v>
      </c>
      <c r="G765" s="41">
        <v>12</v>
      </c>
      <c r="H765" s="41">
        <v>5822.9991388493299</v>
      </c>
      <c r="I765" s="41">
        <v>1495</v>
      </c>
      <c r="J765" s="41">
        <v>0</v>
      </c>
      <c r="K765" s="41">
        <v>29.750500000000002</v>
      </c>
      <c r="L765" s="41">
        <v>0</v>
      </c>
      <c r="M765" s="41"/>
      <c r="N765" s="41"/>
      <c r="O765" s="41"/>
      <c r="P765" s="41"/>
      <c r="Q765" s="41">
        <v>0</v>
      </c>
      <c r="R765" s="41">
        <v>0</v>
      </c>
      <c r="S765" s="41"/>
      <c r="T765" s="41"/>
      <c r="U765" s="41">
        <v>1495</v>
      </c>
      <c r="V765" s="41">
        <v>29.750500000000002</v>
      </c>
      <c r="W765" s="41"/>
      <c r="X765" s="41"/>
    </row>
    <row r="766" spans="1:24" x14ac:dyDescent="0.35">
      <c r="A766" s="41" t="s">
        <v>717</v>
      </c>
      <c r="B766" s="41" t="s">
        <v>451</v>
      </c>
      <c r="C766" s="41" t="s">
        <v>12</v>
      </c>
      <c r="D766" s="41" t="s">
        <v>89</v>
      </c>
      <c r="E766" s="41" t="s">
        <v>89</v>
      </c>
      <c r="F766" s="41" t="s">
        <v>757</v>
      </c>
      <c r="G766" s="41">
        <v>2</v>
      </c>
      <c r="H766" s="41">
        <v>5822.9991388493299</v>
      </c>
      <c r="I766" s="41">
        <v>866</v>
      </c>
      <c r="J766" s="41">
        <v>0</v>
      </c>
      <c r="K766" s="41">
        <v>16.021000000000001</v>
      </c>
      <c r="L766" s="41">
        <v>0</v>
      </c>
      <c r="M766" s="41">
        <v>977</v>
      </c>
      <c r="N766" s="41">
        <v>0</v>
      </c>
      <c r="O766" s="41">
        <v>19.442299999999999</v>
      </c>
      <c r="P766" s="41">
        <v>0</v>
      </c>
      <c r="Q766" s="41">
        <v>0</v>
      </c>
      <c r="R766" s="41">
        <v>0</v>
      </c>
      <c r="S766" s="41">
        <v>0</v>
      </c>
      <c r="T766" s="41">
        <v>0</v>
      </c>
      <c r="U766" s="41">
        <v>866</v>
      </c>
      <c r="V766" s="41">
        <v>16.021000000000001</v>
      </c>
      <c r="W766" s="41">
        <v>977</v>
      </c>
      <c r="X766" s="41">
        <v>19.442299999999999</v>
      </c>
    </row>
    <row r="767" spans="1:24" x14ac:dyDescent="0.35">
      <c r="A767" s="41" t="s">
        <v>717</v>
      </c>
      <c r="B767" s="41" t="s">
        <v>451</v>
      </c>
      <c r="C767" s="41" t="s">
        <v>12</v>
      </c>
      <c r="D767" s="41" t="s">
        <v>89</v>
      </c>
      <c r="E767" s="41" t="s">
        <v>89</v>
      </c>
      <c r="F767" s="41" t="s">
        <v>763</v>
      </c>
      <c r="G767" s="41">
        <v>8</v>
      </c>
      <c r="H767" s="41">
        <v>5822.9991388493299</v>
      </c>
      <c r="I767" s="41">
        <v>1968</v>
      </c>
      <c r="J767" s="41">
        <v>0</v>
      </c>
      <c r="K767" s="41">
        <v>39.163200000000003</v>
      </c>
      <c r="L767" s="41">
        <v>0</v>
      </c>
      <c r="M767" s="41"/>
      <c r="N767" s="41"/>
      <c r="O767" s="41"/>
      <c r="P767" s="41"/>
      <c r="Q767" s="41">
        <v>0</v>
      </c>
      <c r="R767" s="41">
        <v>0</v>
      </c>
      <c r="S767" s="41"/>
      <c r="T767" s="41"/>
      <c r="U767" s="41">
        <v>1968</v>
      </c>
      <c r="V767" s="41">
        <v>39.163200000000003</v>
      </c>
      <c r="W767" s="41"/>
      <c r="X767" s="41"/>
    </row>
    <row r="768" spans="1:24" x14ac:dyDescent="0.35">
      <c r="A768" s="41" t="s">
        <v>717</v>
      </c>
      <c r="B768" s="41" t="s">
        <v>451</v>
      </c>
      <c r="C768" s="41" t="s">
        <v>12</v>
      </c>
      <c r="D768" s="41" t="s">
        <v>89</v>
      </c>
      <c r="E768" s="41" t="s">
        <v>89</v>
      </c>
      <c r="F768" s="41" t="s">
        <v>762</v>
      </c>
      <c r="G768" s="41">
        <v>7</v>
      </c>
      <c r="H768" s="41">
        <v>5822.9991388493299</v>
      </c>
      <c r="I768" s="41">
        <v>4520</v>
      </c>
      <c r="J768" s="41">
        <v>0</v>
      </c>
      <c r="K768" s="41">
        <v>89.948000000000008</v>
      </c>
      <c r="L768" s="41">
        <v>0</v>
      </c>
      <c r="M768" s="41">
        <v>0</v>
      </c>
      <c r="N768" s="41">
        <v>0</v>
      </c>
      <c r="O768" s="41">
        <v>0</v>
      </c>
      <c r="P768" s="41">
        <v>0</v>
      </c>
      <c r="Q768" s="41">
        <v>0</v>
      </c>
      <c r="R768" s="41">
        <v>0</v>
      </c>
      <c r="S768" s="41">
        <v>0</v>
      </c>
      <c r="T768" s="41">
        <v>0</v>
      </c>
      <c r="U768" s="41">
        <v>4520</v>
      </c>
      <c r="V768" s="41">
        <v>89.948000000000008</v>
      </c>
      <c r="W768" s="41">
        <v>0</v>
      </c>
      <c r="X768" s="41">
        <v>0</v>
      </c>
    </row>
    <row r="769" spans="1:24" x14ac:dyDescent="0.35">
      <c r="A769" s="41" t="s">
        <v>717</v>
      </c>
      <c r="B769" s="41" t="s">
        <v>451</v>
      </c>
      <c r="C769" s="41" t="s">
        <v>12</v>
      </c>
      <c r="D769" s="41" t="s">
        <v>89</v>
      </c>
      <c r="E769" s="41" t="s">
        <v>89</v>
      </c>
      <c r="F769" s="41" t="s">
        <v>761</v>
      </c>
      <c r="G769" s="41">
        <v>6</v>
      </c>
      <c r="H769" s="41">
        <v>5822.9991388493299</v>
      </c>
      <c r="I769" s="41">
        <v>3761</v>
      </c>
      <c r="J769" s="41">
        <v>0</v>
      </c>
      <c r="K769" s="41">
        <v>74.843900000000005</v>
      </c>
      <c r="L769" s="41">
        <v>0</v>
      </c>
      <c r="M769" s="41">
        <v>23918</v>
      </c>
      <c r="N769" s="41">
        <v>0</v>
      </c>
      <c r="O769" s="41">
        <v>538.15499999999997</v>
      </c>
      <c r="P769" s="41">
        <v>0</v>
      </c>
      <c r="Q769" s="41">
        <v>0</v>
      </c>
      <c r="R769" s="41">
        <v>0</v>
      </c>
      <c r="S769" s="41">
        <v>0</v>
      </c>
      <c r="T769" s="41">
        <v>0</v>
      </c>
      <c r="U769" s="41">
        <v>3761</v>
      </c>
      <c r="V769" s="41">
        <v>74.843900000000005</v>
      </c>
      <c r="W769" s="41">
        <v>23918</v>
      </c>
      <c r="X769" s="41">
        <v>538.15499999999997</v>
      </c>
    </row>
    <row r="770" spans="1:24" x14ac:dyDescent="0.35">
      <c r="A770" s="41" t="s">
        <v>580</v>
      </c>
      <c r="B770" s="41" t="s">
        <v>581</v>
      </c>
      <c r="C770" s="41" t="s">
        <v>22</v>
      </c>
      <c r="D770" s="41" t="s">
        <v>344</v>
      </c>
      <c r="E770" s="41" t="s">
        <v>344</v>
      </c>
      <c r="F770" s="41" t="s">
        <v>756</v>
      </c>
      <c r="G770" s="41">
        <v>1</v>
      </c>
      <c r="H770" s="41">
        <v>12484.316092666601</v>
      </c>
      <c r="I770" s="41">
        <v>7553</v>
      </c>
      <c r="J770" s="41">
        <v>0</v>
      </c>
      <c r="K770" s="41">
        <v>139.73050000000001</v>
      </c>
      <c r="L770" s="41">
        <v>0</v>
      </c>
      <c r="M770" s="41">
        <v>13932</v>
      </c>
      <c r="N770" s="41">
        <v>273</v>
      </c>
      <c r="O770" s="41">
        <v>277.24680000000001</v>
      </c>
      <c r="P770" s="41">
        <v>5.4327000000000005</v>
      </c>
      <c r="Q770" s="41">
        <v>17135</v>
      </c>
      <c r="R770" s="41">
        <v>306.7165</v>
      </c>
      <c r="S770" s="41">
        <v>9488</v>
      </c>
      <c r="T770" s="41">
        <v>208.73599999999999</v>
      </c>
      <c r="U770" s="41">
        <v>24688</v>
      </c>
      <c r="V770" s="41">
        <v>446.447</v>
      </c>
      <c r="W770" s="41">
        <v>23693</v>
      </c>
      <c r="X770" s="41">
        <v>491.41550000000001</v>
      </c>
    </row>
    <row r="771" spans="1:24" x14ac:dyDescent="0.35">
      <c r="A771" s="41" t="s">
        <v>580</v>
      </c>
      <c r="B771" s="41" t="s">
        <v>581</v>
      </c>
      <c r="C771" s="41" t="s">
        <v>22</v>
      </c>
      <c r="D771" s="41" t="s">
        <v>344</v>
      </c>
      <c r="E771" s="41" t="s">
        <v>344</v>
      </c>
      <c r="F771" s="41" t="s">
        <v>760</v>
      </c>
      <c r="G771" s="41">
        <v>5</v>
      </c>
      <c r="H771" s="41">
        <v>12484.316092666601</v>
      </c>
      <c r="I771" s="41">
        <v>9711</v>
      </c>
      <c r="J771" s="41">
        <v>1245</v>
      </c>
      <c r="K771" s="41">
        <v>179.65349999999998</v>
      </c>
      <c r="L771" s="41">
        <v>23.032499999999999</v>
      </c>
      <c r="M771" s="41">
        <v>13364</v>
      </c>
      <c r="N771" s="41">
        <v>1149</v>
      </c>
      <c r="O771" s="41">
        <v>265.9436</v>
      </c>
      <c r="P771" s="41">
        <v>22.865100000000002</v>
      </c>
      <c r="Q771" s="41">
        <v>18952</v>
      </c>
      <c r="R771" s="41">
        <v>339.24079999999998</v>
      </c>
      <c r="S771" s="41">
        <v>8848</v>
      </c>
      <c r="T771" s="41">
        <v>194.65600000000001</v>
      </c>
      <c r="U771" s="41">
        <v>29908</v>
      </c>
      <c r="V771" s="41">
        <v>541.92679999999996</v>
      </c>
      <c r="W771" s="41">
        <v>23361</v>
      </c>
      <c r="X771" s="41">
        <v>483.46469999999999</v>
      </c>
    </row>
    <row r="772" spans="1:24" x14ac:dyDescent="0.35">
      <c r="A772" s="41" t="s">
        <v>580</v>
      </c>
      <c r="B772" s="41" t="s">
        <v>581</v>
      </c>
      <c r="C772" s="41" t="s">
        <v>22</v>
      </c>
      <c r="D772" s="41" t="s">
        <v>344</v>
      </c>
      <c r="E772" s="41" t="s">
        <v>344</v>
      </c>
      <c r="F772" s="41" t="s">
        <v>764</v>
      </c>
      <c r="G772" s="41">
        <v>9</v>
      </c>
      <c r="H772" s="41">
        <v>12484.316092666601</v>
      </c>
      <c r="I772" s="41">
        <v>6279</v>
      </c>
      <c r="J772" s="41">
        <v>2269</v>
      </c>
      <c r="K772" s="41">
        <v>124.9521</v>
      </c>
      <c r="L772" s="41">
        <v>45.153100000000002</v>
      </c>
      <c r="M772" s="41"/>
      <c r="N772" s="41"/>
      <c r="O772" s="41"/>
      <c r="P772" s="41"/>
      <c r="Q772" s="41">
        <v>8939</v>
      </c>
      <c r="R772" s="41">
        <v>160.00810000000001</v>
      </c>
      <c r="S772" s="41"/>
      <c r="T772" s="41"/>
      <c r="U772" s="41">
        <v>17487</v>
      </c>
      <c r="V772" s="41">
        <v>330.11329999999998</v>
      </c>
      <c r="W772" s="41"/>
      <c r="X772" s="41"/>
    </row>
    <row r="773" spans="1:24" x14ac:dyDescent="0.35">
      <c r="A773" s="41" t="s">
        <v>580</v>
      </c>
      <c r="B773" s="41" t="s">
        <v>581</v>
      </c>
      <c r="C773" s="41" t="s">
        <v>22</v>
      </c>
      <c r="D773" s="41" t="s">
        <v>344</v>
      </c>
      <c r="E773" s="41" t="s">
        <v>344</v>
      </c>
      <c r="F773" s="41" t="s">
        <v>766</v>
      </c>
      <c r="G773" s="41">
        <v>11</v>
      </c>
      <c r="H773" s="41">
        <v>12484.316092666601</v>
      </c>
      <c r="I773" s="41">
        <v>8221</v>
      </c>
      <c r="J773" s="41">
        <v>379</v>
      </c>
      <c r="K773" s="41">
        <v>163.59790000000001</v>
      </c>
      <c r="L773" s="41">
        <v>7.5421000000000005</v>
      </c>
      <c r="M773" s="41"/>
      <c r="N773" s="41"/>
      <c r="O773" s="41"/>
      <c r="P773" s="41"/>
      <c r="Q773" s="41">
        <v>10515</v>
      </c>
      <c r="R773" s="41">
        <v>188.21850000000001</v>
      </c>
      <c r="S773" s="41"/>
      <c r="T773" s="41"/>
      <c r="U773" s="41">
        <v>19115</v>
      </c>
      <c r="V773" s="41">
        <v>359.35850000000005</v>
      </c>
      <c r="W773" s="41"/>
      <c r="X773" s="41"/>
    </row>
    <row r="774" spans="1:24" x14ac:dyDescent="0.35">
      <c r="A774" s="41" t="s">
        <v>580</v>
      </c>
      <c r="B774" s="41" t="s">
        <v>581</v>
      </c>
      <c r="C774" s="41" t="s">
        <v>22</v>
      </c>
      <c r="D774" s="41" t="s">
        <v>344</v>
      </c>
      <c r="E774" s="41" t="s">
        <v>344</v>
      </c>
      <c r="F774" s="41" t="s">
        <v>765</v>
      </c>
      <c r="G774" s="41">
        <v>10</v>
      </c>
      <c r="H774" s="41">
        <v>12484.316092666601</v>
      </c>
      <c r="I774" s="41">
        <v>30249</v>
      </c>
      <c r="J774" s="41">
        <v>2281</v>
      </c>
      <c r="K774" s="41">
        <v>601.95510000000002</v>
      </c>
      <c r="L774" s="41">
        <v>45.3919</v>
      </c>
      <c r="M774" s="41"/>
      <c r="N774" s="41"/>
      <c r="O774" s="41"/>
      <c r="P774" s="41"/>
      <c r="Q774" s="41">
        <v>12680</v>
      </c>
      <c r="R774" s="41">
        <v>226.97200000000001</v>
      </c>
      <c r="S774" s="41"/>
      <c r="T774" s="41"/>
      <c r="U774" s="41">
        <v>45210</v>
      </c>
      <c r="V774" s="41">
        <v>874.31899999999996</v>
      </c>
      <c r="W774" s="41"/>
      <c r="X774" s="41"/>
    </row>
    <row r="775" spans="1:24" x14ac:dyDescent="0.35">
      <c r="A775" s="41" t="s">
        <v>580</v>
      </c>
      <c r="B775" s="41" t="s">
        <v>581</v>
      </c>
      <c r="C775" s="41" t="s">
        <v>22</v>
      </c>
      <c r="D775" s="41" t="s">
        <v>344</v>
      </c>
      <c r="E775" s="41" t="s">
        <v>344</v>
      </c>
      <c r="F775" s="41" t="s">
        <v>759</v>
      </c>
      <c r="G775" s="41">
        <v>4</v>
      </c>
      <c r="H775" s="41">
        <v>12484.316092666601</v>
      </c>
      <c r="I775" s="41">
        <v>8762</v>
      </c>
      <c r="J775" s="41">
        <v>180</v>
      </c>
      <c r="K775" s="41">
        <v>162.09699999999998</v>
      </c>
      <c r="L775" s="41">
        <v>3.3299999999999996</v>
      </c>
      <c r="M775" s="41">
        <v>10714</v>
      </c>
      <c r="N775" s="41">
        <v>651</v>
      </c>
      <c r="O775" s="41">
        <v>213.20860000000002</v>
      </c>
      <c r="P775" s="41">
        <v>12.9549</v>
      </c>
      <c r="Q775" s="41">
        <v>16339</v>
      </c>
      <c r="R775" s="41">
        <v>292.46809999999999</v>
      </c>
      <c r="S775" s="41">
        <v>8810</v>
      </c>
      <c r="T775" s="41">
        <v>193.82</v>
      </c>
      <c r="U775" s="41">
        <v>25281</v>
      </c>
      <c r="V775" s="41">
        <v>457.89509999999996</v>
      </c>
      <c r="W775" s="41">
        <v>20175</v>
      </c>
      <c r="X775" s="41">
        <v>419.98350000000005</v>
      </c>
    </row>
    <row r="776" spans="1:24" x14ac:dyDescent="0.35">
      <c r="A776" s="41" t="s">
        <v>580</v>
      </c>
      <c r="B776" s="41" t="s">
        <v>581</v>
      </c>
      <c r="C776" s="41" t="s">
        <v>22</v>
      </c>
      <c r="D776" s="41" t="s">
        <v>344</v>
      </c>
      <c r="E776" s="41" t="s">
        <v>344</v>
      </c>
      <c r="F776" s="41" t="s">
        <v>758</v>
      </c>
      <c r="G776" s="41">
        <v>3</v>
      </c>
      <c r="H776" s="41">
        <v>12484.316092666601</v>
      </c>
      <c r="I776" s="41">
        <v>8246</v>
      </c>
      <c r="J776" s="41">
        <v>179</v>
      </c>
      <c r="K776" s="41">
        <v>152.55099999999999</v>
      </c>
      <c r="L776" s="41">
        <v>3.3114999999999997</v>
      </c>
      <c r="M776" s="41">
        <v>12334</v>
      </c>
      <c r="N776" s="41">
        <v>299</v>
      </c>
      <c r="O776" s="41">
        <v>245.44660000000002</v>
      </c>
      <c r="P776" s="41">
        <v>5.9500999999999999</v>
      </c>
      <c r="Q776" s="41">
        <v>16344</v>
      </c>
      <c r="R776" s="41">
        <v>292.55759999999998</v>
      </c>
      <c r="S776" s="41">
        <v>18556</v>
      </c>
      <c r="T776" s="41">
        <v>408.23200000000003</v>
      </c>
      <c r="U776" s="41">
        <v>24769</v>
      </c>
      <c r="V776" s="41">
        <v>448.42009999999993</v>
      </c>
      <c r="W776" s="41">
        <v>31189</v>
      </c>
      <c r="X776" s="41">
        <v>659.62869999999998</v>
      </c>
    </row>
    <row r="777" spans="1:24" x14ac:dyDescent="0.35">
      <c r="A777" s="41" t="s">
        <v>580</v>
      </c>
      <c r="B777" s="41" t="s">
        <v>581</v>
      </c>
      <c r="C777" s="41" t="s">
        <v>22</v>
      </c>
      <c r="D777" s="41" t="s">
        <v>344</v>
      </c>
      <c r="E777" s="41" t="s">
        <v>344</v>
      </c>
      <c r="F777" s="41" t="s">
        <v>767</v>
      </c>
      <c r="G777" s="41">
        <v>12</v>
      </c>
      <c r="H777" s="41">
        <v>12484.316092666601</v>
      </c>
      <c r="I777" s="41">
        <v>14948</v>
      </c>
      <c r="J777" s="41">
        <v>333</v>
      </c>
      <c r="K777" s="41">
        <v>297.46520000000004</v>
      </c>
      <c r="L777" s="41">
        <v>6.6267000000000005</v>
      </c>
      <c r="M777" s="41"/>
      <c r="N777" s="41"/>
      <c r="O777" s="41"/>
      <c r="P777" s="41"/>
      <c r="Q777" s="41">
        <v>11291</v>
      </c>
      <c r="R777" s="41">
        <v>202.10890000000001</v>
      </c>
      <c r="S777" s="41"/>
      <c r="T777" s="41"/>
      <c r="U777" s="41">
        <v>26572</v>
      </c>
      <c r="V777" s="41">
        <v>506.20080000000007</v>
      </c>
      <c r="W777" s="41"/>
      <c r="X777" s="41"/>
    </row>
    <row r="778" spans="1:24" x14ac:dyDescent="0.35">
      <c r="A778" s="41" t="s">
        <v>580</v>
      </c>
      <c r="B778" s="41" t="s">
        <v>581</v>
      </c>
      <c r="C778" s="41" t="s">
        <v>22</v>
      </c>
      <c r="D778" s="41" t="s">
        <v>344</v>
      </c>
      <c r="E778" s="41" t="s">
        <v>344</v>
      </c>
      <c r="F778" s="41" t="s">
        <v>757</v>
      </c>
      <c r="G778" s="41">
        <v>2</v>
      </c>
      <c r="H778" s="41">
        <v>12484.316092666601</v>
      </c>
      <c r="I778" s="41">
        <v>8525</v>
      </c>
      <c r="J778" s="41">
        <v>26</v>
      </c>
      <c r="K778" s="41">
        <v>157.71250000000001</v>
      </c>
      <c r="L778" s="41">
        <v>0.48099999999999998</v>
      </c>
      <c r="M778" s="41">
        <v>9947</v>
      </c>
      <c r="N778" s="41">
        <v>322</v>
      </c>
      <c r="O778" s="41">
        <v>197.9453</v>
      </c>
      <c r="P778" s="41">
        <v>6.4077999999999999</v>
      </c>
      <c r="Q778" s="41">
        <v>13236</v>
      </c>
      <c r="R778" s="41">
        <v>236.92439999999999</v>
      </c>
      <c r="S778" s="41">
        <v>12037</v>
      </c>
      <c r="T778" s="41">
        <v>264.81400000000002</v>
      </c>
      <c r="U778" s="41">
        <v>21787</v>
      </c>
      <c r="V778" s="41">
        <v>395.11789999999996</v>
      </c>
      <c r="W778" s="41">
        <v>22306</v>
      </c>
      <c r="X778" s="41">
        <v>469.1671</v>
      </c>
    </row>
    <row r="779" spans="1:24" x14ac:dyDescent="0.35">
      <c r="A779" s="41" t="s">
        <v>580</v>
      </c>
      <c r="B779" s="41" t="s">
        <v>581</v>
      </c>
      <c r="C779" s="41" t="s">
        <v>22</v>
      </c>
      <c r="D779" s="41" t="s">
        <v>344</v>
      </c>
      <c r="E779" s="41" t="s">
        <v>344</v>
      </c>
      <c r="F779" s="41" t="s">
        <v>763</v>
      </c>
      <c r="G779" s="41">
        <v>8</v>
      </c>
      <c r="H779" s="41">
        <v>12484.316092666601</v>
      </c>
      <c r="I779" s="41">
        <v>6992</v>
      </c>
      <c r="J779" s="41">
        <v>1824</v>
      </c>
      <c r="K779" s="41">
        <v>139.14080000000001</v>
      </c>
      <c r="L779" s="41">
        <v>36.297600000000003</v>
      </c>
      <c r="M779" s="41"/>
      <c r="N779" s="41"/>
      <c r="O779" s="41"/>
      <c r="P779" s="41"/>
      <c r="Q779" s="41">
        <v>15347</v>
      </c>
      <c r="R779" s="41">
        <v>274.71129999999999</v>
      </c>
      <c r="S779" s="41"/>
      <c r="T779" s="41"/>
      <c r="U779" s="41">
        <v>24163</v>
      </c>
      <c r="V779" s="41">
        <v>450.1497</v>
      </c>
      <c r="W779" s="41"/>
      <c r="X779" s="41"/>
    </row>
    <row r="780" spans="1:24" x14ac:dyDescent="0.35">
      <c r="A780" s="41" t="s">
        <v>580</v>
      </c>
      <c r="B780" s="41" t="s">
        <v>581</v>
      </c>
      <c r="C780" s="41" t="s">
        <v>22</v>
      </c>
      <c r="D780" s="41" t="s">
        <v>344</v>
      </c>
      <c r="E780" s="41" t="s">
        <v>344</v>
      </c>
      <c r="F780" s="41" t="s">
        <v>762</v>
      </c>
      <c r="G780" s="41">
        <v>7</v>
      </c>
      <c r="H780" s="41">
        <v>12484.316092666601</v>
      </c>
      <c r="I780" s="41">
        <v>7795</v>
      </c>
      <c r="J780" s="41">
        <v>1353</v>
      </c>
      <c r="K780" s="41">
        <v>155.12050000000002</v>
      </c>
      <c r="L780" s="41">
        <v>26.924700000000001</v>
      </c>
      <c r="M780" s="41">
        <v>0</v>
      </c>
      <c r="N780" s="41">
        <v>1200</v>
      </c>
      <c r="O780" s="41">
        <v>0</v>
      </c>
      <c r="P780" s="41">
        <v>27</v>
      </c>
      <c r="Q780" s="41">
        <v>18011</v>
      </c>
      <c r="R780" s="41">
        <v>322.39690000000002</v>
      </c>
      <c r="S780" s="41">
        <v>11488</v>
      </c>
      <c r="T780" s="41">
        <v>252.73599999999999</v>
      </c>
      <c r="U780" s="41">
        <v>27159</v>
      </c>
      <c r="V780" s="41">
        <v>504.44210000000004</v>
      </c>
      <c r="W780" s="41">
        <v>12688</v>
      </c>
      <c r="X780" s="41">
        <v>279.73599999999999</v>
      </c>
    </row>
    <row r="781" spans="1:24" x14ac:dyDescent="0.35">
      <c r="A781" s="41" t="s">
        <v>580</v>
      </c>
      <c r="B781" s="41" t="s">
        <v>581</v>
      </c>
      <c r="C781" s="41" t="s">
        <v>22</v>
      </c>
      <c r="D781" s="41" t="s">
        <v>344</v>
      </c>
      <c r="E781" s="41" t="s">
        <v>344</v>
      </c>
      <c r="F781" s="41" t="s">
        <v>761</v>
      </c>
      <c r="G781" s="41">
        <v>6</v>
      </c>
      <c r="H781" s="41">
        <v>12484.316092666601</v>
      </c>
      <c r="I781" s="41">
        <v>8646</v>
      </c>
      <c r="J781" s="41">
        <v>3617</v>
      </c>
      <c r="K781" s="41">
        <v>172.05540000000002</v>
      </c>
      <c r="L781" s="41">
        <v>71.978300000000004</v>
      </c>
      <c r="M781" s="41">
        <v>17463</v>
      </c>
      <c r="N781" s="41">
        <v>1154</v>
      </c>
      <c r="O781" s="41">
        <v>392.91749999999996</v>
      </c>
      <c r="P781" s="41">
        <v>25.965</v>
      </c>
      <c r="Q781" s="41">
        <v>20878</v>
      </c>
      <c r="R781" s="41">
        <v>373.71620000000001</v>
      </c>
      <c r="S781" s="41">
        <v>9756</v>
      </c>
      <c r="T781" s="41">
        <v>214.63200000000001</v>
      </c>
      <c r="U781" s="41">
        <v>33141</v>
      </c>
      <c r="V781" s="41">
        <v>617.74990000000003</v>
      </c>
      <c r="W781" s="41">
        <v>28373</v>
      </c>
      <c r="X781" s="41">
        <v>633.5145</v>
      </c>
    </row>
    <row r="782" spans="1:24" x14ac:dyDescent="0.35">
      <c r="A782" s="41" t="s">
        <v>654</v>
      </c>
      <c r="B782" s="41" t="s">
        <v>503</v>
      </c>
      <c r="C782" s="41" t="s">
        <v>8</v>
      </c>
      <c r="D782" s="41" t="s">
        <v>410</v>
      </c>
      <c r="E782" s="41" t="s">
        <v>410</v>
      </c>
      <c r="F782" s="41" t="s">
        <v>756</v>
      </c>
      <c r="G782" s="41">
        <v>1</v>
      </c>
      <c r="H782" s="41">
        <v>5052.8643633698503</v>
      </c>
      <c r="I782" s="41">
        <v>3213</v>
      </c>
      <c r="J782" s="41">
        <v>952</v>
      </c>
      <c r="K782" s="41">
        <v>59.4405</v>
      </c>
      <c r="L782" s="41">
        <v>17.611999999999998</v>
      </c>
      <c r="M782" s="41">
        <v>26742</v>
      </c>
      <c r="N782" s="41">
        <v>0</v>
      </c>
      <c r="O782" s="41">
        <v>532.16579999999999</v>
      </c>
      <c r="P782" s="41">
        <v>0</v>
      </c>
      <c r="Q782" s="41">
        <v>1021</v>
      </c>
      <c r="R782" s="41">
        <v>18.2759</v>
      </c>
      <c r="S782" s="41">
        <v>2953</v>
      </c>
      <c r="T782" s="41">
        <v>64.965999999999994</v>
      </c>
      <c r="U782" s="41">
        <v>5186</v>
      </c>
      <c r="V782" s="41">
        <v>95.328399999999988</v>
      </c>
      <c r="W782" s="41">
        <v>29695</v>
      </c>
      <c r="X782" s="41">
        <v>597.1318</v>
      </c>
    </row>
    <row r="783" spans="1:24" x14ac:dyDescent="0.35">
      <c r="A783" s="41" t="s">
        <v>654</v>
      </c>
      <c r="B783" s="41" t="s">
        <v>503</v>
      </c>
      <c r="C783" s="41" t="s">
        <v>8</v>
      </c>
      <c r="D783" s="41" t="s">
        <v>410</v>
      </c>
      <c r="E783" s="41" t="s">
        <v>410</v>
      </c>
      <c r="F783" s="41" t="s">
        <v>760</v>
      </c>
      <c r="G783" s="41">
        <v>5</v>
      </c>
      <c r="H783" s="41">
        <v>5052.8643633698503</v>
      </c>
      <c r="I783" s="41">
        <v>4302</v>
      </c>
      <c r="J783" s="41">
        <v>0</v>
      </c>
      <c r="K783" s="41">
        <v>79.586999999999989</v>
      </c>
      <c r="L783" s="41">
        <v>0</v>
      </c>
      <c r="M783" s="41">
        <v>7036</v>
      </c>
      <c r="N783" s="41">
        <v>0</v>
      </c>
      <c r="O783" s="41">
        <v>140.0164</v>
      </c>
      <c r="P783" s="41">
        <v>0</v>
      </c>
      <c r="Q783" s="41">
        <v>1484</v>
      </c>
      <c r="R783" s="41">
        <v>26.563600000000001</v>
      </c>
      <c r="S783" s="41">
        <v>2860</v>
      </c>
      <c r="T783" s="41">
        <v>62.92</v>
      </c>
      <c r="U783" s="41">
        <v>5786</v>
      </c>
      <c r="V783" s="41">
        <v>106.1506</v>
      </c>
      <c r="W783" s="41">
        <v>9896</v>
      </c>
      <c r="X783" s="41">
        <v>202.93639999999999</v>
      </c>
    </row>
    <row r="784" spans="1:24" x14ac:dyDescent="0.35">
      <c r="A784" s="41" t="s">
        <v>654</v>
      </c>
      <c r="B784" s="41" t="s">
        <v>503</v>
      </c>
      <c r="C784" s="41" t="s">
        <v>8</v>
      </c>
      <c r="D784" s="41" t="s">
        <v>410</v>
      </c>
      <c r="E784" s="41" t="s">
        <v>410</v>
      </c>
      <c r="F784" s="41" t="s">
        <v>764</v>
      </c>
      <c r="G784" s="41">
        <v>9</v>
      </c>
      <c r="H784" s="41">
        <v>5052.8643633698503</v>
      </c>
      <c r="I784" s="41">
        <v>5151</v>
      </c>
      <c r="J784" s="41">
        <v>8</v>
      </c>
      <c r="K784" s="41">
        <v>102.50490000000001</v>
      </c>
      <c r="L784" s="41">
        <v>0.15920000000000001</v>
      </c>
      <c r="M784" s="41"/>
      <c r="N784" s="41"/>
      <c r="O784" s="41"/>
      <c r="P784" s="41"/>
      <c r="Q784" s="41">
        <v>0</v>
      </c>
      <c r="R784" s="41">
        <v>0</v>
      </c>
      <c r="S784" s="41"/>
      <c r="T784" s="41"/>
      <c r="U784" s="41">
        <v>5159</v>
      </c>
      <c r="V784" s="41">
        <v>102.6641</v>
      </c>
      <c r="W784" s="41"/>
      <c r="X784" s="41"/>
    </row>
    <row r="785" spans="1:24" x14ac:dyDescent="0.35">
      <c r="A785" s="41" t="s">
        <v>654</v>
      </c>
      <c r="B785" s="41" t="s">
        <v>503</v>
      </c>
      <c r="C785" s="41" t="s">
        <v>8</v>
      </c>
      <c r="D785" s="41" t="s">
        <v>410</v>
      </c>
      <c r="E785" s="41" t="s">
        <v>410</v>
      </c>
      <c r="F785" s="41" t="s">
        <v>766</v>
      </c>
      <c r="G785" s="41">
        <v>11</v>
      </c>
      <c r="H785" s="41">
        <v>5052.8643633698503</v>
      </c>
      <c r="I785" s="41">
        <v>6133</v>
      </c>
      <c r="J785" s="41">
        <v>0</v>
      </c>
      <c r="K785" s="41">
        <v>122.0467</v>
      </c>
      <c r="L785" s="41">
        <v>0</v>
      </c>
      <c r="M785" s="41"/>
      <c r="N785" s="41"/>
      <c r="O785" s="41"/>
      <c r="P785" s="41"/>
      <c r="Q785" s="41">
        <v>0</v>
      </c>
      <c r="R785" s="41">
        <v>0</v>
      </c>
      <c r="S785" s="41"/>
      <c r="T785" s="41"/>
      <c r="U785" s="41">
        <v>6133</v>
      </c>
      <c r="V785" s="41">
        <v>122.0467</v>
      </c>
      <c r="W785" s="41"/>
      <c r="X785" s="41"/>
    </row>
    <row r="786" spans="1:24" x14ac:dyDescent="0.35">
      <c r="A786" s="41" t="s">
        <v>654</v>
      </c>
      <c r="B786" s="41" t="s">
        <v>503</v>
      </c>
      <c r="C786" s="41" t="s">
        <v>8</v>
      </c>
      <c r="D786" s="41" t="s">
        <v>410</v>
      </c>
      <c r="E786" s="41" t="s">
        <v>410</v>
      </c>
      <c r="F786" s="41" t="s">
        <v>765</v>
      </c>
      <c r="G786" s="41">
        <v>10</v>
      </c>
      <c r="H786" s="41">
        <v>5052.8643633698503</v>
      </c>
      <c r="I786" s="41">
        <v>5650</v>
      </c>
      <c r="J786" s="41">
        <v>2</v>
      </c>
      <c r="K786" s="41">
        <v>112.435</v>
      </c>
      <c r="L786" s="41">
        <v>3.9800000000000002E-2</v>
      </c>
      <c r="M786" s="41"/>
      <c r="N786" s="41"/>
      <c r="O786" s="41"/>
      <c r="P786" s="41"/>
      <c r="Q786" s="41">
        <v>0</v>
      </c>
      <c r="R786" s="41">
        <v>0</v>
      </c>
      <c r="S786" s="41"/>
      <c r="T786" s="41"/>
      <c r="U786" s="41">
        <v>5652</v>
      </c>
      <c r="V786" s="41">
        <v>112.4748</v>
      </c>
      <c r="W786" s="41"/>
      <c r="X786" s="41"/>
    </row>
    <row r="787" spans="1:24" x14ac:dyDescent="0.35">
      <c r="A787" s="41" t="s">
        <v>654</v>
      </c>
      <c r="B787" s="41" t="s">
        <v>503</v>
      </c>
      <c r="C787" s="41" t="s">
        <v>8</v>
      </c>
      <c r="D787" s="41" t="s">
        <v>410</v>
      </c>
      <c r="E787" s="41" t="s">
        <v>410</v>
      </c>
      <c r="F787" s="41" t="s">
        <v>759</v>
      </c>
      <c r="G787" s="41">
        <v>4</v>
      </c>
      <c r="H787" s="41">
        <v>5052.8643633698503</v>
      </c>
      <c r="I787" s="41">
        <v>4192</v>
      </c>
      <c r="J787" s="41">
        <v>1807</v>
      </c>
      <c r="K787" s="41">
        <v>77.551999999999992</v>
      </c>
      <c r="L787" s="41">
        <v>33.429499999999997</v>
      </c>
      <c r="M787" s="41">
        <v>18080</v>
      </c>
      <c r="N787" s="41">
        <v>3</v>
      </c>
      <c r="O787" s="41">
        <v>359.79200000000003</v>
      </c>
      <c r="P787" s="41">
        <v>5.9700000000000003E-2</v>
      </c>
      <c r="Q787" s="41">
        <v>1398</v>
      </c>
      <c r="R787" s="41">
        <v>25.0242</v>
      </c>
      <c r="S787" s="41">
        <v>3349</v>
      </c>
      <c r="T787" s="41">
        <v>73.677999999999997</v>
      </c>
      <c r="U787" s="41">
        <v>7397</v>
      </c>
      <c r="V787" s="41">
        <v>136.00569999999999</v>
      </c>
      <c r="W787" s="41">
        <v>21432</v>
      </c>
      <c r="X787" s="41">
        <v>433.52970000000005</v>
      </c>
    </row>
    <row r="788" spans="1:24" x14ac:dyDescent="0.35">
      <c r="A788" s="41" t="s">
        <v>654</v>
      </c>
      <c r="B788" s="41" t="s">
        <v>503</v>
      </c>
      <c r="C788" s="41" t="s">
        <v>8</v>
      </c>
      <c r="D788" s="41" t="s">
        <v>410</v>
      </c>
      <c r="E788" s="41" t="s">
        <v>410</v>
      </c>
      <c r="F788" s="41" t="s">
        <v>758</v>
      </c>
      <c r="G788" s="41">
        <v>3</v>
      </c>
      <c r="H788" s="41">
        <v>5052.8643633698503</v>
      </c>
      <c r="I788" s="41">
        <v>19649</v>
      </c>
      <c r="J788" s="41">
        <v>8</v>
      </c>
      <c r="K788" s="41">
        <v>363.50649999999996</v>
      </c>
      <c r="L788" s="41">
        <v>0.14799999999999999</v>
      </c>
      <c r="M788" s="41">
        <v>36480</v>
      </c>
      <c r="N788" s="41">
        <v>0</v>
      </c>
      <c r="O788" s="41">
        <v>725.952</v>
      </c>
      <c r="P788" s="41">
        <v>0</v>
      </c>
      <c r="Q788" s="41">
        <v>1315</v>
      </c>
      <c r="R788" s="41">
        <v>23.538499999999999</v>
      </c>
      <c r="S788" s="41">
        <v>3265</v>
      </c>
      <c r="T788" s="41">
        <v>71.83</v>
      </c>
      <c r="U788" s="41">
        <v>20972</v>
      </c>
      <c r="V788" s="41">
        <v>387.19299999999998</v>
      </c>
      <c r="W788" s="41">
        <v>39745</v>
      </c>
      <c r="X788" s="41">
        <v>797.78200000000004</v>
      </c>
    </row>
    <row r="789" spans="1:24" x14ac:dyDescent="0.35">
      <c r="A789" s="41" t="s">
        <v>654</v>
      </c>
      <c r="B789" s="41" t="s">
        <v>503</v>
      </c>
      <c r="C789" s="41" t="s">
        <v>8</v>
      </c>
      <c r="D789" s="41" t="s">
        <v>410</v>
      </c>
      <c r="E789" s="41" t="s">
        <v>410</v>
      </c>
      <c r="F789" s="41" t="s">
        <v>767</v>
      </c>
      <c r="G789" s="41">
        <v>12</v>
      </c>
      <c r="H789" s="41">
        <v>5052.8643633698503</v>
      </c>
      <c r="I789" s="41">
        <v>18731</v>
      </c>
      <c r="J789" s="41">
        <v>0</v>
      </c>
      <c r="K789" s="41">
        <v>372.74690000000004</v>
      </c>
      <c r="L789" s="41">
        <v>0</v>
      </c>
      <c r="M789" s="41"/>
      <c r="N789" s="41"/>
      <c r="O789" s="41"/>
      <c r="P789" s="41"/>
      <c r="Q789" s="41">
        <v>1868</v>
      </c>
      <c r="R789" s="41">
        <v>33.437199999999997</v>
      </c>
      <c r="S789" s="41"/>
      <c r="T789" s="41"/>
      <c r="U789" s="41">
        <v>20599</v>
      </c>
      <c r="V789" s="41">
        <v>406.18410000000006</v>
      </c>
      <c r="W789" s="41"/>
      <c r="X789" s="41"/>
    </row>
    <row r="790" spans="1:24" x14ac:dyDescent="0.35">
      <c r="A790" s="41" t="s">
        <v>654</v>
      </c>
      <c r="B790" s="41" t="s">
        <v>503</v>
      </c>
      <c r="C790" s="41" t="s">
        <v>8</v>
      </c>
      <c r="D790" s="41" t="s">
        <v>410</v>
      </c>
      <c r="E790" s="41" t="s">
        <v>410</v>
      </c>
      <c r="F790" s="41" t="s">
        <v>757</v>
      </c>
      <c r="G790" s="41">
        <v>2</v>
      </c>
      <c r="H790" s="41">
        <v>5052.8643633698503</v>
      </c>
      <c r="I790" s="41">
        <v>20001</v>
      </c>
      <c r="J790" s="41">
        <v>985</v>
      </c>
      <c r="K790" s="41">
        <v>370.01849999999996</v>
      </c>
      <c r="L790" s="41">
        <v>18.2225</v>
      </c>
      <c r="M790" s="41">
        <v>10272</v>
      </c>
      <c r="N790" s="41">
        <v>0</v>
      </c>
      <c r="O790" s="41">
        <v>204.4128</v>
      </c>
      <c r="P790" s="41">
        <v>0</v>
      </c>
      <c r="Q790" s="41">
        <v>959</v>
      </c>
      <c r="R790" s="41">
        <v>17.1661</v>
      </c>
      <c r="S790" s="41">
        <v>3238</v>
      </c>
      <c r="T790" s="41">
        <v>71.236000000000004</v>
      </c>
      <c r="U790" s="41">
        <v>21945</v>
      </c>
      <c r="V790" s="41">
        <v>405.40710000000001</v>
      </c>
      <c r="W790" s="41">
        <v>13510</v>
      </c>
      <c r="X790" s="41">
        <v>275.64879999999999</v>
      </c>
    </row>
    <row r="791" spans="1:24" x14ac:dyDescent="0.35">
      <c r="A791" s="41" t="s">
        <v>654</v>
      </c>
      <c r="B791" s="41" t="s">
        <v>503</v>
      </c>
      <c r="C791" s="41" t="s">
        <v>8</v>
      </c>
      <c r="D791" s="41" t="s">
        <v>410</v>
      </c>
      <c r="E791" s="41" t="s">
        <v>410</v>
      </c>
      <c r="F791" s="41" t="s">
        <v>763</v>
      </c>
      <c r="G791" s="41">
        <v>8</v>
      </c>
      <c r="H791" s="41">
        <v>5052.8643633698503</v>
      </c>
      <c r="I791" s="41">
        <v>9391</v>
      </c>
      <c r="J791" s="41">
        <v>851</v>
      </c>
      <c r="K791" s="41">
        <v>186.8809</v>
      </c>
      <c r="L791" s="41">
        <v>16.934900000000003</v>
      </c>
      <c r="M791" s="41"/>
      <c r="N791" s="41"/>
      <c r="O791" s="41"/>
      <c r="P791" s="41"/>
      <c r="Q791" s="41">
        <v>2633</v>
      </c>
      <c r="R791" s="41">
        <v>47.130699999999997</v>
      </c>
      <c r="S791" s="41"/>
      <c r="T791" s="41"/>
      <c r="U791" s="41">
        <v>12875</v>
      </c>
      <c r="V791" s="41">
        <v>250.94649999999999</v>
      </c>
      <c r="W791" s="41"/>
      <c r="X791" s="41"/>
    </row>
    <row r="792" spans="1:24" x14ac:dyDescent="0.35">
      <c r="A792" s="41" t="s">
        <v>654</v>
      </c>
      <c r="B792" s="41" t="s">
        <v>503</v>
      </c>
      <c r="C792" s="41" t="s">
        <v>8</v>
      </c>
      <c r="D792" s="41" t="s">
        <v>410</v>
      </c>
      <c r="E792" s="41" t="s">
        <v>410</v>
      </c>
      <c r="F792" s="41" t="s">
        <v>762</v>
      </c>
      <c r="G792" s="41">
        <v>7</v>
      </c>
      <c r="H792" s="41">
        <v>5052.8643633698503</v>
      </c>
      <c r="I792" s="41">
        <v>19568</v>
      </c>
      <c r="J792" s="41">
        <v>768</v>
      </c>
      <c r="K792" s="41">
        <v>389.40320000000003</v>
      </c>
      <c r="L792" s="41">
        <v>15.283200000000001</v>
      </c>
      <c r="M792" s="41">
        <v>0</v>
      </c>
      <c r="N792" s="41">
        <v>17</v>
      </c>
      <c r="O792" s="41">
        <v>0</v>
      </c>
      <c r="P792" s="41">
        <v>0.38250000000000001</v>
      </c>
      <c r="Q792" s="41">
        <v>3847</v>
      </c>
      <c r="R792" s="41">
        <v>68.8613</v>
      </c>
      <c r="S792" s="41">
        <v>3154</v>
      </c>
      <c r="T792" s="41">
        <v>69.388000000000005</v>
      </c>
      <c r="U792" s="41">
        <v>24183</v>
      </c>
      <c r="V792" s="41">
        <v>473.54770000000008</v>
      </c>
      <c r="W792" s="41">
        <v>3171</v>
      </c>
      <c r="X792" s="41">
        <v>69.770499999999998</v>
      </c>
    </row>
    <row r="793" spans="1:24" x14ac:dyDescent="0.35">
      <c r="A793" s="41" t="s">
        <v>654</v>
      </c>
      <c r="B793" s="41" t="s">
        <v>503</v>
      </c>
      <c r="C793" s="41" t="s">
        <v>8</v>
      </c>
      <c r="D793" s="41" t="s">
        <v>410</v>
      </c>
      <c r="E793" s="41" t="s">
        <v>410</v>
      </c>
      <c r="F793" s="41" t="s">
        <v>761</v>
      </c>
      <c r="G793" s="41">
        <v>6</v>
      </c>
      <c r="H793" s="41">
        <v>5052.8643633698503</v>
      </c>
      <c r="I793" s="41">
        <v>14902</v>
      </c>
      <c r="J793" s="41">
        <v>4970</v>
      </c>
      <c r="K793" s="41">
        <v>296.5498</v>
      </c>
      <c r="L793" s="41">
        <v>98.903000000000006</v>
      </c>
      <c r="M793" s="41">
        <v>8551</v>
      </c>
      <c r="N793" s="41">
        <v>0</v>
      </c>
      <c r="O793" s="41">
        <v>192.39749999999998</v>
      </c>
      <c r="P793" s="41">
        <v>0</v>
      </c>
      <c r="Q793" s="41">
        <v>2189</v>
      </c>
      <c r="R793" s="41">
        <v>39.183100000000003</v>
      </c>
      <c r="S793" s="41">
        <v>2527</v>
      </c>
      <c r="T793" s="41">
        <v>55.594000000000001</v>
      </c>
      <c r="U793" s="41">
        <v>22061</v>
      </c>
      <c r="V793" s="41">
        <v>434.63590000000005</v>
      </c>
      <c r="W793" s="41">
        <v>11078</v>
      </c>
      <c r="X793" s="41">
        <v>247.99149999999997</v>
      </c>
    </row>
    <row r="794" spans="1:24" x14ac:dyDescent="0.35">
      <c r="A794" s="41" t="s">
        <v>618</v>
      </c>
      <c r="B794" s="41" t="s">
        <v>538</v>
      </c>
      <c r="C794" s="41" t="s">
        <v>8</v>
      </c>
      <c r="D794" s="41" t="s">
        <v>342</v>
      </c>
      <c r="E794" s="41" t="s">
        <v>342</v>
      </c>
      <c r="F794" s="41" t="s">
        <v>756</v>
      </c>
      <c r="G794" s="41">
        <v>1</v>
      </c>
      <c r="H794" s="41">
        <v>10698.8400593199</v>
      </c>
      <c r="I794" s="41">
        <v>2941</v>
      </c>
      <c r="J794" s="41">
        <v>0</v>
      </c>
      <c r="K794" s="41">
        <v>54.408499999999997</v>
      </c>
      <c r="L794" s="41">
        <v>0</v>
      </c>
      <c r="M794" s="41">
        <v>16820</v>
      </c>
      <c r="N794" s="41">
        <v>9242</v>
      </c>
      <c r="O794" s="41">
        <v>334.71800000000002</v>
      </c>
      <c r="P794" s="41">
        <v>183.91580000000002</v>
      </c>
      <c r="Q794" s="41">
        <v>0</v>
      </c>
      <c r="R794" s="41">
        <v>0</v>
      </c>
      <c r="S794" s="41">
        <v>1153</v>
      </c>
      <c r="T794" s="41">
        <v>25.366</v>
      </c>
      <c r="U794" s="41">
        <v>2941</v>
      </c>
      <c r="V794" s="41">
        <v>54.408499999999997</v>
      </c>
      <c r="W794" s="41">
        <v>27215</v>
      </c>
      <c r="X794" s="41">
        <v>543.99980000000005</v>
      </c>
    </row>
    <row r="795" spans="1:24" x14ac:dyDescent="0.35">
      <c r="A795" s="41" t="s">
        <v>618</v>
      </c>
      <c r="B795" s="41" t="s">
        <v>538</v>
      </c>
      <c r="C795" s="41" t="s">
        <v>8</v>
      </c>
      <c r="D795" s="41" t="s">
        <v>342</v>
      </c>
      <c r="E795" s="41" t="s">
        <v>342</v>
      </c>
      <c r="F795" s="41" t="s">
        <v>760</v>
      </c>
      <c r="G795" s="41">
        <v>5</v>
      </c>
      <c r="H795" s="41">
        <v>10698.8400593199</v>
      </c>
      <c r="I795" s="41">
        <v>4214</v>
      </c>
      <c r="J795" s="41">
        <v>0</v>
      </c>
      <c r="K795" s="41">
        <v>77.959000000000003</v>
      </c>
      <c r="L795" s="41">
        <v>0</v>
      </c>
      <c r="M795" s="41">
        <v>15148</v>
      </c>
      <c r="N795" s="41">
        <v>490</v>
      </c>
      <c r="O795" s="41">
        <v>301.4452</v>
      </c>
      <c r="P795" s="41">
        <v>9.7510000000000012</v>
      </c>
      <c r="Q795" s="41">
        <v>1355</v>
      </c>
      <c r="R795" s="41">
        <v>24.2545</v>
      </c>
      <c r="S795" s="41">
        <v>1632</v>
      </c>
      <c r="T795" s="41">
        <v>35.904000000000003</v>
      </c>
      <c r="U795" s="41">
        <v>5569</v>
      </c>
      <c r="V795" s="41">
        <v>102.21350000000001</v>
      </c>
      <c r="W795" s="41">
        <v>17270</v>
      </c>
      <c r="X795" s="41">
        <v>347.10019999999997</v>
      </c>
    </row>
    <row r="796" spans="1:24" x14ac:dyDescent="0.35">
      <c r="A796" s="41" t="s">
        <v>618</v>
      </c>
      <c r="B796" s="41" t="s">
        <v>538</v>
      </c>
      <c r="C796" s="41" t="s">
        <v>8</v>
      </c>
      <c r="D796" s="41" t="s">
        <v>342</v>
      </c>
      <c r="E796" s="41" t="s">
        <v>342</v>
      </c>
      <c r="F796" s="41" t="s">
        <v>764</v>
      </c>
      <c r="G796" s="41">
        <v>9</v>
      </c>
      <c r="H796" s="41">
        <v>10698.8400593199</v>
      </c>
      <c r="I796" s="41">
        <v>20288</v>
      </c>
      <c r="J796" s="41">
        <v>1592</v>
      </c>
      <c r="K796" s="41">
        <v>403.7312</v>
      </c>
      <c r="L796" s="41">
        <v>31.680800000000001</v>
      </c>
      <c r="M796" s="41"/>
      <c r="N796" s="41"/>
      <c r="O796" s="41"/>
      <c r="P796" s="41"/>
      <c r="Q796" s="41">
        <v>1408</v>
      </c>
      <c r="R796" s="41">
        <v>25.203199999999999</v>
      </c>
      <c r="S796" s="41"/>
      <c r="T796" s="41"/>
      <c r="U796" s="41">
        <v>23288</v>
      </c>
      <c r="V796" s="41">
        <v>460.61519999999996</v>
      </c>
      <c r="W796" s="41"/>
      <c r="X796" s="41"/>
    </row>
    <row r="797" spans="1:24" x14ac:dyDescent="0.35">
      <c r="A797" s="41" t="s">
        <v>618</v>
      </c>
      <c r="B797" s="41" t="s">
        <v>538</v>
      </c>
      <c r="C797" s="41" t="s">
        <v>8</v>
      </c>
      <c r="D797" s="41" t="s">
        <v>342</v>
      </c>
      <c r="E797" s="41" t="s">
        <v>342</v>
      </c>
      <c r="F797" s="41" t="s">
        <v>766</v>
      </c>
      <c r="G797" s="41">
        <v>11</v>
      </c>
      <c r="H797" s="41">
        <v>10698.8400593199</v>
      </c>
      <c r="I797" s="41">
        <v>17866</v>
      </c>
      <c r="J797" s="41">
        <v>2849</v>
      </c>
      <c r="K797" s="41">
        <v>355.53340000000003</v>
      </c>
      <c r="L797" s="41">
        <v>56.695100000000004</v>
      </c>
      <c r="M797" s="41"/>
      <c r="N797" s="41"/>
      <c r="O797" s="41"/>
      <c r="P797" s="41"/>
      <c r="Q797" s="41">
        <v>1396</v>
      </c>
      <c r="R797" s="41">
        <v>24.988399999999999</v>
      </c>
      <c r="S797" s="41"/>
      <c r="T797" s="41"/>
      <c r="U797" s="41">
        <v>22111</v>
      </c>
      <c r="V797" s="41">
        <v>437.21690000000007</v>
      </c>
      <c r="W797" s="41"/>
      <c r="X797" s="41"/>
    </row>
    <row r="798" spans="1:24" x14ac:dyDescent="0.35">
      <c r="A798" s="41" t="s">
        <v>618</v>
      </c>
      <c r="B798" s="41" t="s">
        <v>538</v>
      </c>
      <c r="C798" s="41" t="s">
        <v>8</v>
      </c>
      <c r="D798" s="41" t="s">
        <v>342</v>
      </c>
      <c r="E798" s="41" t="s">
        <v>342</v>
      </c>
      <c r="F798" s="41" t="s">
        <v>765</v>
      </c>
      <c r="G798" s="41">
        <v>10</v>
      </c>
      <c r="H798" s="41">
        <v>10698.8400593199</v>
      </c>
      <c r="I798" s="41">
        <v>18263</v>
      </c>
      <c r="J798" s="41">
        <v>2645</v>
      </c>
      <c r="K798" s="41">
        <v>363.43370000000004</v>
      </c>
      <c r="L798" s="41">
        <v>52.6355</v>
      </c>
      <c r="M798" s="41"/>
      <c r="N798" s="41"/>
      <c r="O798" s="41"/>
      <c r="P798" s="41"/>
      <c r="Q798" s="41">
        <v>1614</v>
      </c>
      <c r="R798" s="41">
        <v>28.890599999999999</v>
      </c>
      <c r="S798" s="41"/>
      <c r="T798" s="41"/>
      <c r="U798" s="41">
        <v>22522</v>
      </c>
      <c r="V798" s="41">
        <v>444.95980000000003</v>
      </c>
      <c r="W798" s="41"/>
      <c r="X798" s="41"/>
    </row>
    <row r="799" spans="1:24" x14ac:dyDescent="0.35">
      <c r="A799" s="41" t="s">
        <v>618</v>
      </c>
      <c r="B799" s="41" t="s">
        <v>538</v>
      </c>
      <c r="C799" s="41" t="s">
        <v>8</v>
      </c>
      <c r="D799" s="41" t="s">
        <v>342</v>
      </c>
      <c r="E799" s="41" t="s">
        <v>342</v>
      </c>
      <c r="F799" s="41" t="s">
        <v>759</v>
      </c>
      <c r="G799" s="41">
        <v>4</v>
      </c>
      <c r="H799" s="41">
        <v>10698.8400593199</v>
      </c>
      <c r="I799" s="41">
        <v>2735</v>
      </c>
      <c r="J799" s="41">
        <v>0</v>
      </c>
      <c r="K799" s="41">
        <v>50.597499999999997</v>
      </c>
      <c r="L799" s="41">
        <v>0</v>
      </c>
      <c r="M799" s="41">
        <v>17389</v>
      </c>
      <c r="N799" s="41">
        <v>331</v>
      </c>
      <c r="O799" s="41">
        <v>346.04110000000003</v>
      </c>
      <c r="P799" s="41">
        <v>6.5869</v>
      </c>
      <c r="Q799" s="41">
        <v>946</v>
      </c>
      <c r="R799" s="41">
        <v>16.933399999999999</v>
      </c>
      <c r="S799" s="41">
        <v>1709</v>
      </c>
      <c r="T799" s="41">
        <v>37.597999999999999</v>
      </c>
      <c r="U799" s="41">
        <v>3681</v>
      </c>
      <c r="V799" s="41">
        <v>67.530900000000003</v>
      </c>
      <c r="W799" s="41">
        <v>19429</v>
      </c>
      <c r="X799" s="41">
        <v>390.22600000000006</v>
      </c>
    </row>
    <row r="800" spans="1:24" x14ac:dyDescent="0.35">
      <c r="A800" s="41" t="s">
        <v>618</v>
      </c>
      <c r="B800" s="41" t="s">
        <v>538</v>
      </c>
      <c r="C800" s="41" t="s">
        <v>8</v>
      </c>
      <c r="D800" s="41" t="s">
        <v>342</v>
      </c>
      <c r="E800" s="41" t="s">
        <v>342</v>
      </c>
      <c r="F800" s="41" t="s">
        <v>758</v>
      </c>
      <c r="G800" s="41">
        <v>3</v>
      </c>
      <c r="H800" s="41">
        <v>10698.8400593199</v>
      </c>
      <c r="I800" s="41">
        <v>46363</v>
      </c>
      <c r="J800" s="41">
        <v>0</v>
      </c>
      <c r="K800" s="41">
        <v>857.71549999999991</v>
      </c>
      <c r="L800" s="41">
        <v>0</v>
      </c>
      <c r="M800" s="41">
        <v>16016</v>
      </c>
      <c r="N800" s="41">
        <v>1587</v>
      </c>
      <c r="O800" s="41">
        <v>318.71840000000003</v>
      </c>
      <c r="P800" s="41">
        <v>31.581300000000002</v>
      </c>
      <c r="Q800" s="41">
        <v>0</v>
      </c>
      <c r="R800" s="41">
        <v>0</v>
      </c>
      <c r="S800" s="41">
        <v>1600</v>
      </c>
      <c r="T800" s="41">
        <v>35.200000000000003</v>
      </c>
      <c r="U800" s="41">
        <v>46363</v>
      </c>
      <c r="V800" s="41">
        <v>857.71549999999991</v>
      </c>
      <c r="W800" s="41">
        <v>19203</v>
      </c>
      <c r="X800" s="41">
        <v>385.49970000000002</v>
      </c>
    </row>
    <row r="801" spans="1:24" x14ac:dyDescent="0.35">
      <c r="A801" s="41" t="s">
        <v>618</v>
      </c>
      <c r="B801" s="41" t="s">
        <v>538</v>
      </c>
      <c r="C801" s="41" t="s">
        <v>8</v>
      </c>
      <c r="D801" s="41" t="s">
        <v>342</v>
      </c>
      <c r="E801" s="41" t="s">
        <v>342</v>
      </c>
      <c r="F801" s="41" t="s">
        <v>767</v>
      </c>
      <c r="G801" s="41">
        <v>12</v>
      </c>
      <c r="H801" s="41">
        <v>10698.8400593199</v>
      </c>
      <c r="I801" s="41">
        <v>44230</v>
      </c>
      <c r="J801" s="41">
        <v>1490</v>
      </c>
      <c r="K801" s="41">
        <v>880.17700000000002</v>
      </c>
      <c r="L801" s="41">
        <v>29.651</v>
      </c>
      <c r="M801" s="41"/>
      <c r="N801" s="41"/>
      <c r="O801" s="41"/>
      <c r="P801" s="41"/>
      <c r="Q801" s="41">
        <v>1382</v>
      </c>
      <c r="R801" s="41">
        <v>24.7378</v>
      </c>
      <c r="S801" s="41"/>
      <c r="T801" s="41"/>
      <c r="U801" s="41">
        <v>47102</v>
      </c>
      <c r="V801" s="41">
        <v>934.56579999999997</v>
      </c>
      <c r="W801" s="41"/>
      <c r="X801" s="41"/>
    </row>
    <row r="802" spans="1:24" x14ac:dyDescent="0.35">
      <c r="A802" s="41" t="s">
        <v>618</v>
      </c>
      <c r="B802" s="41" t="s">
        <v>538</v>
      </c>
      <c r="C802" s="41" t="s">
        <v>8</v>
      </c>
      <c r="D802" s="41" t="s">
        <v>342</v>
      </c>
      <c r="E802" s="41" t="s">
        <v>342</v>
      </c>
      <c r="F802" s="41" t="s">
        <v>757</v>
      </c>
      <c r="G802" s="41">
        <v>2</v>
      </c>
      <c r="H802" s="41">
        <v>10698.8400593199</v>
      </c>
      <c r="I802" s="41">
        <v>9657</v>
      </c>
      <c r="J802" s="41">
        <v>0</v>
      </c>
      <c r="K802" s="41">
        <v>178.65449999999998</v>
      </c>
      <c r="L802" s="41">
        <v>0</v>
      </c>
      <c r="M802" s="41">
        <v>15107</v>
      </c>
      <c r="N802" s="41">
        <v>1486</v>
      </c>
      <c r="O802" s="41">
        <v>300.6293</v>
      </c>
      <c r="P802" s="41">
        <v>29.571400000000001</v>
      </c>
      <c r="Q802" s="41">
        <v>0</v>
      </c>
      <c r="R802" s="41">
        <v>0</v>
      </c>
      <c r="S802" s="41">
        <v>1321</v>
      </c>
      <c r="T802" s="41">
        <v>29.062000000000001</v>
      </c>
      <c r="U802" s="41">
        <v>9657</v>
      </c>
      <c r="V802" s="41">
        <v>178.65449999999998</v>
      </c>
      <c r="W802" s="41">
        <v>17914</v>
      </c>
      <c r="X802" s="41">
        <v>359.2627</v>
      </c>
    </row>
    <row r="803" spans="1:24" x14ac:dyDescent="0.35">
      <c r="A803" s="41" t="s">
        <v>618</v>
      </c>
      <c r="B803" s="41" t="s">
        <v>538</v>
      </c>
      <c r="C803" s="41" t="s">
        <v>8</v>
      </c>
      <c r="D803" s="41" t="s">
        <v>342</v>
      </c>
      <c r="E803" s="41" t="s">
        <v>342</v>
      </c>
      <c r="F803" s="41" t="s">
        <v>763</v>
      </c>
      <c r="G803" s="41">
        <v>8</v>
      </c>
      <c r="H803" s="41">
        <v>10698.8400593199</v>
      </c>
      <c r="I803" s="41">
        <v>15311</v>
      </c>
      <c r="J803" s="41">
        <v>4539</v>
      </c>
      <c r="K803" s="41">
        <v>304.68889999999999</v>
      </c>
      <c r="L803" s="41">
        <v>90.326100000000011</v>
      </c>
      <c r="M803" s="41"/>
      <c r="N803" s="41"/>
      <c r="O803" s="41"/>
      <c r="P803" s="41"/>
      <c r="Q803" s="41">
        <v>1352</v>
      </c>
      <c r="R803" s="41">
        <v>24.200800000000001</v>
      </c>
      <c r="S803" s="41"/>
      <c r="T803" s="41"/>
      <c r="U803" s="41">
        <v>21202</v>
      </c>
      <c r="V803" s="41">
        <v>419.2158</v>
      </c>
      <c r="W803" s="41"/>
      <c r="X803" s="41"/>
    </row>
    <row r="804" spans="1:24" x14ac:dyDescent="0.35">
      <c r="A804" s="41" t="s">
        <v>618</v>
      </c>
      <c r="B804" s="41" t="s">
        <v>538</v>
      </c>
      <c r="C804" s="41" t="s">
        <v>8</v>
      </c>
      <c r="D804" s="41" t="s">
        <v>342</v>
      </c>
      <c r="E804" s="41" t="s">
        <v>342</v>
      </c>
      <c r="F804" s="41" t="s">
        <v>762</v>
      </c>
      <c r="G804" s="41">
        <v>7</v>
      </c>
      <c r="H804" s="41">
        <v>10698.8400593199</v>
      </c>
      <c r="I804" s="41">
        <v>7153</v>
      </c>
      <c r="J804" s="41">
        <v>0</v>
      </c>
      <c r="K804" s="41">
        <v>142.34470000000002</v>
      </c>
      <c r="L804" s="41">
        <v>0</v>
      </c>
      <c r="M804" s="41">
        <v>0</v>
      </c>
      <c r="N804" s="41">
        <v>3858</v>
      </c>
      <c r="O804" s="41">
        <v>0</v>
      </c>
      <c r="P804" s="41">
        <v>86.804999999999993</v>
      </c>
      <c r="Q804" s="41">
        <v>1613</v>
      </c>
      <c r="R804" s="41">
        <v>28.872699999999998</v>
      </c>
      <c r="S804" s="41">
        <v>1604</v>
      </c>
      <c r="T804" s="41">
        <v>35.287999999999997</v>
      </c>
      <c r="U804" s="41">
        <v>8766</v>
      </c>
      <c r="V804" s="41">
        <v>171.21740000000003</v>
      </c>
      <c r="W804" s="41">
        <v>5462</v>
      </c>
      <c r="X804" s="41">
        <v>122.09299999999999</v>
      </c>
    </row>
    <row r="805" spans="1:24" x14ac:dyDescent="0.35">
      <c r="A805" s="41" t="s">
        <v>618</v>
      </c>
      <c r="B805" s="41" t="s">
        <v>538</v>
      </c>
      <c r="C805" s="41" t="s">
        <v>8</v>
      </c>
      <c r="D805" s="41" t="s">
        <v>342</v>
      </c>
      <c r="E805" s="41" t="s">
        <v>342</v>
      </c>
      <c r="F805" s="41" t="s">
        <v>761</v>
      </c>
      <c r="G805" s="41">
        <v>6</v>
      </c>
      <c r="H805" s="41">
        <v>10698.8400593199</v>
      </c>
      <c r="I805" s="41">
        <v>7834</v>
      </c>
      <c r="J805" s="41">
        <v>2188</v>
      </c>
      <c r="K805" s="41">
        <v>155.89660000000001</v>
      </c>
      <c r="L805" s="41">
        <v>43.541200000000003</v>
      </c>
      <c r="M805" s="41">
        <v>16236</v>
      </c>
      <c r="N805" s="41">
        <v>6759</v>
      </c>
      <c r="O805" s="41">
        <v>365.31</v>
      </c>
      <c r="P805" s="41">
        <v>152.07749999999999</v>
      </c>
      <c r="Q805" s="41">
        <v>1440</v>
      </c>
      <c r="R805" s="41">
        <v>25.776</v>
      </c>
      <c r="S805" s="41">
        <v>1700</v>
      </c>
      <c r="T805" s="41">
        <v>37.4</v>
      </c>
      <c r="U805" s="41">
        <v>11462</v>
      </c>
      <c r="V805" s="41">
        <v>225.21380000000002</v>
      </c>
      <c r="W805" s="41">
        <v>24695</v>
      </c>
      <c r="X805" s="41">
        <v>554.78750000000002</v>
      </c>
    </row>
    <row r="806" spans="1:24" x14ac:dyDescent="0.35">
      <c r="A806" s="41" t="s">
        <v>716</v>
      </c>
      <c r="B806" s="41" t="s">
        <v>497</v>
      </c>
      <c r="C806" s="41" t="s">
        <v>22</v>
      </c>
      <c r="D806" s="41" t="s">
        <v>94</v>
      </c>
      <c r="E806" s="41" t="s">
        <v>94</v>
      </c>
      <c r="F806" s="41" t="s">
        <v>756</v>
      </c>
      <c r="G806" s="41">
        <v>1</v>
      </c>
      <c r="H806" s="41">
        <v>7737.0403981906102</v>
      </c>
      <c r="I806" s="41">
        <v>738</v>
      </c>
      <c r="J806" s="41">
        <v>0</v>
      </c>
      <c r="K806" s="41">
        <v>13.652999999999999</v>
      </c>
      <c r="L806" s="41">
        <v>0</v>
      </c>
      <c r="M806" s="41">
        <v>747</v>
      </c>
      <c r="N806" s="41">
        <v>0</v>
      </c>
      <c r="O806" s="41">
        <v>14.865300000000001</v>
      </c>
      <c r="P806" s="41">
        <v>0</v>
      </c>
      <c r="Q806" s="41">
        <v>10367</v>
      </c>
      <c r="R806" s="41">
        <v>185.5693</v>
      </c>
      <c r="S806" s="41">
        <v>8157</v>
      </c>
      <c r="T806" s="41">
        <v>179.45400000000001</v>
      </c>
      <c r="U806" s="41">
        <v>11105</v>
      </c>
      <c r="V806" s="41">
        <v>199.22229999999999</v>
      </c>
      <c r="W806" s="41">
        <v>8904</v>
      </c>
      <c r="X806" s="41">
        <v>194.3193</v>
      </c>
    </row>
    <row r="807" spans="1:24" x14ac:dyDescent="0.35">
      <c r="A807" s="41" t="s">
        <v>716</v>
      </c>
      <c r="B807" s="41" t="s">
        <v>497</v>
      </c>
      <c r="C807" s="41" t="s">
        <v>22</v>
      </c>
      <c r="D807" s="41" t="s">
        <v>94</v>
      </c>
      <c r="E807" s="41" t="s">
        <v>94</v>
      </c>
      <c r="F807" s="41" t="s">
        <v>760</v>
      </c>
      <c r="G807" s="41">
        <v>5</v>
      </c>
      <c r="H807" s="41">
        <v>7737.0403981906102</v>
      </c>
      <c r="I807" s="41">
        <v>4265</v>
      </c>
      <c r="J807" s="41">
        <v>22</v>
      </c>
      <c r="K807" s="41">
        <v>78.902499999999989</v>
      </c>
      <c r="L807" s="41">
        <v>0.40699999999999997</v>
      </c>
      <c r="M807" s="41">
        <v>5980</v>
      </c>
      <c r="N807" s="41">
        <v>13</v>
      </c>
      <c r="O807" s="41">
        <v>119.00200000000001</v>
      </c>
      <c r="P807" s="41">
        <v>0.25870000000000004</v>
      </c>
      <c r="Q807" s="41">
        <v>8202</v>
      </c>
      <c r="R807" s="41">
        <v>146.8158</v>
      </c>
      <c r="S807" s="41">
        <v>5112</v>
      </c>
      <c r="T807" s="41">
        <v>112.464</v>
      </c>
      <c r="U807" s="41">
        <v>12489</v>
      </c>
      <c r="V807" s="41">
        <v>226.12529999999998</v>
      </c>
      <c r="W807" s="41">
        <v>11105</v>
      </c>
      <c r="X807" s="41">
        <v>231.72470000000001</v>
      </c>
    </row>
    <row r="808" spans="1:24" x14ac:dyDescent="0.35">
      <c r="A808" s="41" t="s">
        <v>716</v>
      </c>
      <c r="B808" s="41" t="s">
        <v>497</v>
      </c>
      <c r="C808" s="41" t="s">
        <v>22</v>
      </c>
      <c r="D808" s="41" t="s">
        <v>94</v>
      </c>
      <c r="E808" s="41" t="s">
        <v>94</v>
      </c>
      <c r="F808" s="41" t="s">
        <v>764</v>
      </c>
      <c r="G808" s="41">
        <v>9</v>
      </c>
      <c r="H808" s="41">
        <v>7737.0403981906102</v>
      </c>
      <c r="I808" s="41">
        <v>660</v>
      </c>
      <c r="J808" s="41">
        <v>0</v>
      </c>
      <c r="K808" s="41">
        <v>13.134</v>
      </c>
      <c r="L808" s="41">
        <v>0</v>
      </c>
      <c r="M808" s="41"/>
      <c r="N808" s="41"/>
      <c r="O808" s="41"/>
      <c r="P808" s="41"/>
      <c r="Q808" s="41">
        <v>7538</v>
      </c>
      <c r="R808" s="41">
        <v>134.93020000000001</v>
      </c>
      <c r="S808" s="41"/>
      <c r="T808" s="41"/>
      <c r="U808" s="41">
        <v>8198</v>
      </c>
      <c r="V808" s="41">
        <v>148.06420000000003</v>
      </c>
      <c r="W808" s="41"/>
      <c r="X808" s="41"/>
    </row>
    <row r="809" spans="1:24" x14ac:dyDescent="0.35">
      <c r="A809" s="41" t="s">
        <v>716</v>
      </c>
      <c r="B809" s="41" t="s">
        <v>497</v>
      </c>
      <c r="C809" s="41" t="s">
        <v>22</v>
      </c>
      <c r="D809" s="41" t="s">
        <v>94</v>
      </c>
      <c r="E809" s="41" t="s">
        <v>94</v>
      </c>
      <c r="F809" s="41" t="s">
        <v>766</v>
      </c>
      <c r="G809" s="41">
        <v>11</v>
      </c>
      <c r="H809" s="41">
        <v>7737.0403981906102</v>
      </c>
      <c r="I809" s="41">
        <v>3720</v>
      </c>
      <c r="J809" s="41">
        <v>0</v>
      </c>
      <c r="K809" s="41">
        <v>74.028000000000006</v>
      </c>
      <c r="L809" s="41">
        <v>0</v>
      </c>
      <c r="M809" s="41"/>
      <c r="N809" s="41"/>
      <c r="O809" s="41"/>
      <c r="P809" s="41"/>
      <c r="Q809" s="41">
        <v>11615</v>
      </c>
      <c r="R809" s="41">
        <v>207.9085</v>
      </c>
      <c r="S809" s="41"/>
      <c r="T809" s="41"/>
      <c r="U809" s="41">
        <v>15335</v>
      </c>
      <c r="V809" s="41">
        <v>281.93650000000002</v>
      </c>
      <c r="W809" s="41"/>
      <c r="X809" s="41"/>
    </row>
    <row r="810" spans="1:24" x14ac:dyDescent="0.35">
      <c r="A810" s="41" t="s">
        <v>716</v>
      </c>
      <c r="B810" s="41" t="s">
        <v>497</v>
      </c>
      <c r="C810" s="41" t="s">
        <v>22</v>
      </c>
      <c r="D810" s="41" t="s">
        <v>94</v>
      </c>
      <c r="E810" s="41" t="s">
        <v>94</v>
      </c>
      <c r="F810" s="41" t="s">
        <v>765</v>
      </c>
      <c r="G810" s="41">
        <v>10</v>
      </c>
      <c r="H810" s="41">
        <v>7737.0403981906102</v>
      </c>
      <c r="I810" s="41">
        <v>1868</v>
      </c>
      <c r="J810" s="41">
        <v>1</v>
      </c>
      <c r="K810" s="41">
        <v>37.173200000000001</v>
      </c>
      <c r="L810" s="41">
        <v>1.9900000000000001E-2</v>
      </c>
      <c r="M810" s="41"/>
      <c r="N810" s="41"/>
      <c r="O810" s="41"/>
      <c r="P810" s="41"/>
      <c r="Q810" s="41">
        <v>8613</v>
      </c>
      <c r="R810" s="41">
        <v>154.17269999999999</v>
      </c>
      <c r="S810" s="41"/>
      <c r="T810" s="41"/>
      <c r="U810" s="41">
        <v>10482</v>
      </c>
      <c r="V810" s="41">
        <v>191.36579999999998</v>
      </c>
      <c r="W810" s="41"/>
      <c r="X810" s="41"/>
    </row>
    <row r="811" spans="1:24" x14ac:dyDescent="0.35">
      <c r="A811" s="41" t="s">
        <v>716</v>
      </c>
      <c r="B811" s="41" t="s">
        <v>497</v>
      </c>
      <c r="C811" s="41" t="s">
        <v>22</v>
      </c>
      <c r="D811" s="41" t="s">
        <v>94</v>
      </c>
      <c r="E811" s="41" t="s">
        <v>94</v>
      </c>
      <c r="F811" s="41" t="s">
        <v>759</v>
      </c>
      <c r="G811" s="41">
        <v>4</v>
      </c>
      <c r="H811" s="41">
        <v>7737.0403981906102</v>
      </c>
      <c r="I811" s="41">
        <v>2053</v>
      </c>
      <c r="J811" s="41">
        <v>0</v>
      </c>
      <c r="K811" s="41">
        <v>37.980499999999999</v>
      </c>
      <c r="L811" s="41">
        <v>0</v>
      </c>
      <c r="M811" s="41">
        <v>7536</v>
      </c>
      <c r="N811" s="41">
        <v>6</v>
      </c>
      <c r="O811" s="41">
        <v>149.96640000000002</v>
      </c>
      <c r="P811" s="41">
        <v>0.11940000000000001</v>
      </c>
      <c r="Q811" s="41">
        <v>8048</v>
      </c>
      <c r="R811" s="41">
        <v>144.0592</v>
      </c>
      <c r="S811" s="41">
        <v>6858</v>
      </c>
      <c r="T811" s="41">
        <v>150.876</v>
      </c>
      <c r="U811" s="41">
        <v>10101</v>
      </c>
      <c r="V811" s="41">
        <v>182.03970000000001</v>
      </c>
      <c r="W811" s="41">
        <v>14400</v>
      </c>
      <c r="X811" s="41">
        <v>300.96180000000004</v>
      </c>
    </row>
    <row r="812" spans="1:24" x14ac:dyDescent="0.35">
      <c r="A812" s="41" t="s">
        <v>716</v>
      </c>
      <c r="B812" s="41" t="s">
        <v>497</v>
      </c>
      <c r="C812" s="41" t="s">
        <v>22</v>
      </c>
      <c r="D812" s="41" t="s">
        <v>94</v>
      </c>
      <c r="E812" s="41" t="s">
        <v>94</v>
      </c>
      <c r="F812" s="41" t="s">
        <v>758</v>
      </c>
      <c r="G812" s="41">
        <v>3</v>
      </c>
      <c r="H812" s="41">
        <v>7737.0403981906102</v>
      </c>
      <c r="I812" s="41">
        <v>748</v>
      </c>
      <c r="J812" s="41">
        <v>0</v>
      </c>
      <c r="K812" s="41">
        <v>13.837999999999999</v>
      </c>
      <c r="L812" s="41">
        <v>0</v>
      </c>
      <c r="M812" s="41">
        <v>654</v>
      </c>
      <c r="N812" s="41">
        <v>0</v>
      </c>
      <c r="O812" s="41">
        <v>13.014600000000002</v>
      </c>
      <c r="P812" s="41">
        <v>0</v>
      </c>
      <c r="Q812" s="41">
        <v>6502</v>
      </c>
      <c r="R812" s="41">
        <v>116.3858</v>
      </c>
      <c r="S812" s="41">
        <v>23088</v>
      </c>
      <c r="T812" s="41">
        <v>507.93599999999998</v>
      </c>
      <c r="U812" s="41">
        <v>7250</v>
      </c>
      <c r="V812" s="41">
        <v>130.22380000000001</v>
      </c>
      <c r="W812" s="41">
        <v>23742</v>
      </c>
      <c r="X812" s="41">
        <v>520.95060000000001</v>
      </c>
    </row>
    <row r="813" spans="1:24" x14ac:dyDescent="0.35">
      <c r="A813" s="41" t="s">
        <v>716</v>
      </c>
      <c r="B813" s="41" t="s">
        <v>497</v>
      </c>
      <c r="C813" s="41" t="s">
        <v>22</v>
      </c>
      <c r="D813" s="41" t="s">
        <v>94</v>
      </c>
      <c r="E813" s="41" t="s">
        <v>94</v>
      </c>
      <c r="F813" s="41" t="s">
        <v>767</v>
      </c>
      <c r="G813" s="41">
        <v>12</v>
      </c>
      <c r="H813" s="41">
        <v>7737.0403981906102</v>
      </c>
      <c r="I813" s="41">
        <v>1834</v>
      </c>
      <c r="J813" s="41">
        <v>0</v>
      </c>
      <c r="K813" s="41">
        <v>36.496600000000001</v>
      </c>
      <c r="L813" s="41">
        <v>0</v>
      </c>
      <c r="M813" s="41"/>
      <c r="N813" s="41"/>
      <c r="O813" s="41"/>
      <c r="P813" s="41"/>
      <c r="Q813" s="41">
        <v>6223</v>
      </c>
      <c r="R813" s="41">
        <v>111.3917</v>
      </c>
      <c r="S813" s="41"/>
      <c r="T813" s="41"/>
      <c r="U813" s="41">
        <v>8057</v>
      </c>
      <c r="V813" s="41">
        <v>147.88830000000002</v>
      </c>
      <c r="W813" s="41"/>
      <c r="X813" s="41"/>
    </row>
    <row r="814" spans="1:24" x14ac:dyDescent="0.35">
      <c r="A814" s="41" t="s">
        <v>716</v>
      </c>
      <c r="B814" s="41" t="s">
        <v>497</v>
      </c>
      <c r="C814" s="41" t="s">
        <v>22</v>
      </c>
      <c r="D814" s="41" t="s">
        <v>94</v>
      </c>
      <c r="E814" s="41" t="s">
        <v>94</v>
      </c>
      <c r="F814" s="41" t="s">
        <v>757</v>
      </c>
      <c r="G814" s="41">
        <v>2</v>
      </c>
      <c r="H814" s="41">
        <v>7737.0403981906102</v>
      </c>
      <c r="I814" s="41">
        <v>3623</v>
      </c>
      <c r="J814" s="41">
        <v>0</v>
      </c>
      <c r="K814" s="41">
        <v>67.025499999999994</v>
      </c>
      <c r="L814" s="41">
        <v>0</v>
      </c>
      <c r="M814" s="41">
        <v>397</v>
      </c>
      <c r="N814" s="41">
        <v>0</v>
      </c>
      <c r="O814" s="41">
        <v>7.9003000000000005</v>
      </c>
      <c r="P814" s="41">
        <v>0</v>
      </c>
      <c r="Q814" s="41">
        <v>8466</v>
      </c>
      <c r="R814" s="41">
        <v>151.54140000000001</v>
      </c>
      <c r="S814" s="41">
        <v>5445</v>
      </c>
      <c r="T814" s="41">
        <v>119.79</v>
      </c>
      <c r="U814" s="41">
        <v>12089</v>
      </c>
      <c r="V814" s="41">
        <v>218.5669</v>
      </c>
      <c r="W814" s="41">
        <v>5842</v>
      </c>
      <c r="X814" s="41">
        <v>127.69030000000001</v>
      </c>
    </row>
    <row r="815" spans="1:24" x14ac:dyDescent="0.35">
      <c r="A815" s="41" t="s">
        <v>716</v>
      </c>
      <c r="B815" s="41" t="s">
        <v>497</v>
      </c>
      <c r="C815" s="41" t="s">
        <v>22</v>
      </c>
      <c r="D815" s="41" t="s">
        <v>94</v>
      </c>
      <c r="E815" s="41" t="s">
        <v>94</v>
      </c>
      <c r="F815" s="41" t="s">
        <v>763</v>
      </c>
      <c r="G815" s="41">
        <v>8</v>
      </c>
      <c r="H815" s="41">
        <v>7737.0403981906102</v>
      </c>
      <c r="I815" s="41">
        <v>1507</v>
      </c>
      <c r="J815" s="41">
        <v>0</v>
      </c>
      <c r="K815" s="41">
        <v>29.9893</v>
      </c>
      <c r="L815" s="41">
        <v>0</v>
      </c>
      <c r="M815" s="41"/>
      <c r="N815" s="41"/>
      <c r="O815" s="41"/>
      <c r="P815" s="41"/>
      <c r="Q815" s="41">
        <v>14080</v>
      </c>
      <c r="R815" s="41">
        <v>252.03200000000001</v>
      </c>
      <c r="S815" s="41"/>
      <c r="T815" s="41"/>
      <c r="U815" s="41">
        <v>15587</v>
      </c>
      <c r="V815" s="41">
        <v>282.0213</v>
      </c>
      <c r="W815" s="41"/>
      <c r="X815" s="41"/>
    </row>
    <row r="816" spans="1:24" x14ac:dyDescent="0.35">
      <c r="A816" s="41" t="s">
        <v>716</v>
      </c>
      <c r="B816" s="41" t="s">
        <v>497</v>
      </c>
      <c r="C816" s="41" t="s">
        <v>22</v>
      </c>
      <c r="D816" s="41" t="s">
        <v>94</v>
      </c>
      <c r="E816" s="41" t="s">
        <v>94</v>
      </c>
      <c r="F816" s="41" t="s">
        <v>762</v>
      </c>
      <c r="G816" s="41">
        <v>7</v>
      </c>
      <c r="H816" s="41">
        <v>7737.0403981906102</v>
      </c>
      <c r="I816" s="41">
        <v>1613</v>
      </c>
      <c r="J816" s="41">
        <v>7</v>
      </c>
      <c r="K816" s="41">
        <v>32.098700000000001</v>
      </c>
      <c r="L816" s="41">
        <v>0.13930000000000001</v>
      </c>
      <c r="M816" s="41">
        <v>0</v>
      </c>
      <c r="N816" s="41">
        <v>0</v>
      </c>
      <c r="O816" s="41">
        <v>0</v>
      </c>
      <c r="P816" s="41">
        <v>0</v>
      </c>
      <c r="Q816" s="41">
        <v>11471</v>
      </c>
      <c r="R816" s="41">
        <v>205.33090000000001</v>
      </c>
      <c r="S816" s="41">
        <v>15702</v>
      </c>
      <c r="T816" s="41">
        <v>345.44400000000002</v>
      </c>
      <c r="U816" s="41">
        <v>13091</v>
      </c>
      <c r="V816" s="41">
        <v>237.56890000000001</v>
      </c>
      <c r="W816" s="41">
        <v>15702</v>
      </c>
      <c r="X816" s="41">
        <v>345.44400000000002</v>
      </c>
    </row>
    <row r="817" spans="1:24" x14ac:dyDescent="0.35">
      <c r="A817" s="41" t="s">
        <v>716</v>
      </c>
      <c r="B817" s="41" t="s">
        <v>497</v>
      </c>
      <c r="C817" s="41" t="s">
        <v>22</v>
      </c>
      <c r="D817" s="41" t="s">
        <v>94</v>
      </c>
      <c r="E817" s="41" t="s">
        <v>94</v>
      </c>
      <c r="F817" s="41" t="s">
        <v>761</v>
      </c>
      <c r="G817" s="41">
        <v>6</v>
      </c>
      <c r="H817" s="41">
        <v>7737.0403981906102</v>
      </c>
      <c r="I817" s="41">
        <v>1663</v>
      </c>
      <c r="J817" s="41">
        <v>1418</v>
      </c>
      <c r="K817" s="41">
        <v>33.093699999999998</v>
      </c>
      <c r="L817" s="41">
        <v>28.218200000000003</v>
      </c>
      <c r="M817" s="41">
        <v>4016</v>
      </c>
      <c r="N817" s="41">
        <v>0</v>
      </c>
      <c r="O817" s="41">
        <v>90.36</v>
      </c>
      <c r="P817" s="41">
        <v>0</v>
      </c>
      <c r="Q817" s="41">
        <v>8871</v>
      </c>
      <c r="R817" s="41">
        <v>158.79089999999999</v>
      </c>
      <c r="S817" s="41">
        <v>6192</v>
      </c>
      <c r="T817" s="41">
        <v>136.22399999999999</v>
      </c>
      <c r="U817" s="41">
        <v>11952</v>
      </c>
      <c r="V817" s="41">
        <v>220.1028</v>
      </c>
      <c r="W817" s="41">
        <v>10208</v>
      </c>
      <c r="X817" s="41">
        <v>226.584</v>
      </c>
    </row>
    <row r="818" spans="1:24" x14ac:dyDescent="0.35">
      <c r="A818" s="41" t="s">
        <v>743</v>
      </c>
      <c r="B818" s="41" t="s">
        <v>542</v>
      </c>
      <c r="C818" s="41" t="s">
        <v>12</v>
      </c>
      <c r="D818" s="41" t="s">
        <v>95</v>
      </c>
      <c r="E818" s="41" t="s">
        <v>95</v>
      </c>
      <c r="F818" s="41" t="s">
        <v>756</v>
      </c>
      <c r="G818" s="41">
        <v>1</v>
      </c>
      <c r="H818" s="41">
        <v>9602.1081406209105</v>
      </c>
      <c r="I818" s="41">
        <v>10539</v>
      </c>
      <c r="J818" s="41">
        <v>9</v>
      </c>
      <c r="K818" s="41">
        <v>194.97149999999999</v>
      </c>
      <c r="L818" s="41">
        <v>0.16649999999999998</v>
      </c>
      <c r="M818" s="41">
        <v>6180</v>
      </c>
      <c r="N818" s="41">
        <v>388</v>
      </c>
      <c r="O818" s="41">
        <v>122.982</v>
      </c>
      <c r="P818" s="41">
        <v>7.7212000000000005</v>
      </c>
      <c r="Q818" s="41">
        <v>10134</v>
      </c>
      <c r="R818" s="41">
        <v>181.39859999999999</v>
      </c>
      <c r="S818" s="41">
        <v>7580</v>
      </c>
      <c r="T818" s="41">
        <v>166.76</v>
      </c>
      <c r="U818" s="41">
        <v>20682</v>
      </c>
      <c r="V818" s="41">
        <v>376.53660000000002</v>
      </c>
      <c r="W818" s="41">
        <v>14148</v>
      </c>
      <c r="X818" s="41">
        <v>297.46320000000003</v>
      </c>
    </row>
    <row r="819" spans="1:24" x14ac:dyDescent="0.35">
      <c r="A819" s="41" t="s">
        <v>743</v>
      </c>
      <c r="B819" s="41" t="s">
        <v>542</v>
      </c>
      <c r="C819" s="41" t="s">
        <v>12</v>
      </c>
      <c r="D819" s="41" t="s">
        <v>95</v>
      </c>
      <c r="E819" s="41" t="s">
        <v>95</v>
      </c>
      <c r="F819" s="41" t="s">
        <v>760</v>
      </c>
      <c r="G819" s="41">
        <v>5</v>
      </c>
      <c r="H819" s="41">
        <v>9602.1081406209105</v>
      </c>
      <c r="I819" s="41">
        <v>12703</v>
      </c>
      <c r="J819" s="41">
        <v>206</v>
      </c>
      <c r="K819" s="41">
        <v>235.00549999999998</v>
      </c>
      <c r="L819" s="41">
        <v>3.8109999999999999</v>
      </c>
      <c r="M819" s="41">
        <v>11806</v>
      </c>
      <c r="N819" s="41">
        <v>4977</v>
      </c>
      <c r="O819" s="41">
        <v>234.93940000000001</v>
      </c>
      <c r="P819" s="41">
        <v>99.042300000000012</v>
      </c>
      <c r="Q819" s="41">
        <v>7623</v>
      </c>
      <c r="R819" s="41">
        <v>136.45169999999999</v>
      </c>
      <c r="S819" s="41">
        <v>5330</v>
      </c>
      <c r="T819" s="41">
        <v>117.26</v>
      </c>
      <c r="U819" s="41">
        <v>20532</v>
      </c>
      <c r="V819" s="41">
        <v>375.26819999999998</v>
      </c>
      <c r="W819" s="41">
        <v>22113</v>
      </c>
      <c r="X819" s="41">
        <v>451.24170000000004</v>
      </c>
    </row>
    <row r="820" spans="1:24" x14ac:dyDescent="0.35">
      <c r="A820" s="41" t="s">
        <v>743</v>
      </c>
      <c r="B820" s="41" t="s">
        <v>542</v>
      </c>
      <c r="C820" s="41" t="s">
        <v>12</v>
      </c>
      <c r="D820" s="41" t="s">
        <v>95</v>
      </c>
      <c r="E820" s="41" t="s">
        <v>95</v>
      </c>
      <c r="F820" s="41" t="s">
        <v>764</v>
      </c>
      <c r="G820" s="41">
        <v>9</v>
      </c>
      <c r="H820" s="41">
        <v>9602.1081406209105</v>
      </c>
      <c r="I820" s="41">
        <v>5094</v>
      </c>
      <c r="J820" s="41">
        <v>289</v>
      </c>
      <c r="K820" s="41">
        <v>101.37060000000001</v>
      </c>
      <c r="L820" s="41">
        <v>5.7511000000000001</v>
      </c>
      <c r="M820" s="41"/>
      <c r="N820" s="41"/>
      <c r="O820" s="41"/>
      <c r="P820" s="41"/>
      <c r="Q820" s="41">
        <v>5864</v>
      </c>
      <c r="R820" s="41">
        <v>104.96559999999999</v>
      </c>
      <c r="S820" s="41"/>
      <c r="T820" s="41"/>
      <c r="U820" s="41">
        <v>11247</v>
      </c>
      <c r="V820" s="41">
        <v>212.0873</v>
      </c>
      <c r="W820" s="41"/>
      <c r="X820" s="41"/>
    </row>
    <row r="821" spans="1:24" x14ac:dyDescent="0.35">
      <c r="A821" s="41" t="s">
        <v>743</v>
      </c>
      <c r="B821" s="41" t="s">
        <v>542</v>
      </c>
      <c r="C821" s="41" t="s">
        <v>12</v>
      </c>
      <c r="D821" s="41" t="s">
        <v>95</v>
      </c>
      <c r="E821" s="41" t="s">
        <v>95</v>
      </c>
      <c r="F821" s="41" t="s">
        <v>766</v>
      </c>
      <c r="G821" s="41">
        <v>11</v>
      </c>
      <c r="H821" s="41">
        <v>9602.1081406209105</v>
      </c>
      <c r="I821" s="41">
        <v>9081</v>
      </c>
      <c r="J821" s="41">
        <v>2146</v>
      </c>
      <c r="K821" s="41">
        <v>180.71190000000001</v>
      </c>
      <c r="L821" s="41">
        <v>42.705400000000004</v>
      </c>
      <c r="M821" s="41"/>
      <c r="N821" s="41"/>
      <c r="O821" s="41"/>
      <c r="P821" s="41"/>
      <c r="Q821" s="41">
        <v>10120</v>
      </c>
      <c r="R821" s="41">
        <v>181.148</v>
      </c>
      <c r="S821" s="41"/>
      <c r="T821" s="41"/>
      <c r="U821" s="41">
        <v>21347</v>
      </c>
      <c r="V821" s="41">
        <v>404.56529999999998</v>
      </c>
      <c r="W821" s="41"/>
      <c r="X821" s="41"/>
    </row>
    <row r="822" spans="1:24" x14ac:dyDescent="0.35">
      <c r="A822" s="41" t="s">
        <v>743</v>
      </c>
      <c r="B822" s="41" t="s">
        <v>542</v>
      </c>
      <c r="C822" s="41" t="s">
        <v>12</v>
      </c>
      <c r="D822" s="41" t="s">
        <v>95</v>
      </c>
      <c r="E822" s="41" t="s">
        <v>95</v>
      </c>
      <c r="F822" s="41" t="s">
        <v>765</v>
      </c>
      <c r="G822" s="41">
        <v>10</v>
      </c>
      <c r="H822" s="41">
        <v>9602.1081406209105</v>
      </c>
      <c r="I822" s="41">
        <v>6470</v>
      </c>
      <c r="J822" s="41">
        <v>735</v>
      </c>
      <c r="K822" s="41">
        <v>128.75300000000001</v>
      </c>
      <c r="L822" s="41">
        <v>14.6265</v>
      </c>
      <c r="M822" s="41"/>
      <c r="N822" s="41"/>
      <c r="O822" s="41"/>
      <c r="P822" s="41"/>
      <c r="Q822" s="41">
        <v>8083</v>
      </c>
      <c r="R822" s="41">
        <v>144.6857</v>
      </c>
      <c r="S822" s="41"/>
      <c r="T822" s="41"/>
      <c r="U822" s="41">
        <v>15288</v>
      </c>
      <c r="V822" s="41">
        <v>288.0652</v>
      </c>
      <c r="W822" s="41"/>
      <c r="X822" s="41"/>
    </row>
    <row r="823" spans="1:24" x14ac:dyDescent="0.35">
      <c r="A823" s="41" t="s">
        <v>743</v>
      </c>
      <c r="B823" s="41" t="s">
        <v>542</v>
      </c>
      <c r="C823" s="41" t="s">
        <v>12</v>
      </c>
      <c r="D823" s="41" t="s">
        <v>95</v>
      </c>
      <c r="E823" s="41" t="s">
        <v>95</v>
      </c>
      <c r="F823" s="41" t="s">
        <v>759</v>
      </c>
      <c r="G823" s="41">
        <v>4</v>
      </c>
      <c r="H823" s="41">
        <v>9602.1081406209105</v>
      </c>
      <c r="I823" s="41">
        <v>5616</v>
      </c>
      <c r="J823" s="41">
        <v>630</v>
      </c>
      <c r="K823" s="41">
        <v>103.896</v>
      </c>
      <c r="L823" s="41">
        <v>11.654999999999999</v>
      </c>
      <c r="M823" s="41">
        <v>12075</v>
      </c>
      <c r="N823" s="41">
        <v>1574</v>
      </c>
      <c r="O823" s="41">
        <v>240.29250000000002</v>
      </c>
      <c r="P823" s="41">
        <v>31.322600000000001</v>
      </c>
      <c r="Q823" s="41">
        <v>19150</v>
      </c>
      <c r="R823" s="41">
        <v>342.78500000000003</v>
      </c>
      <c r="S823" s="41">
        <v>8073</v>
      </c>
      <c r="T823" s="41">
        <v>177.60599999999999</v>
      </c>
      <c r="U823" s="41">
        <v>25396</v>
      </c>
      <c r="V823" s="41">
        <v>458.33600000000001</v>
      </c>
      <c r="W823" s="41">
        <v>21722</v>
      </c>
      <c r="X823" s="41">
        <v>449.22110000000004</v>
      </c>
    </row>
    <row r="824" spans="1:24" x14ac:dyDescent="0.35">
      <c r="A824" s="41" t="s">
        <v>743</v>
      </c>
      <c r="B824" s="41" t="s">
        <v>542</v>
      </c>
      <c r="C824" s="41" t="s">
        <v>12</v>
      </c>
      <c r="D824" s="41" t="s">
        <v>95</v>
      </c>
      <c r="E824" s="41" t="s">
        <v>95</v>
      </c>
      <c r="F824" s="41" t="s">
        <v>758</v>
      </c>
      <c r="G824" s="41">
        <v>3</v>
      </c>
      <c r="H824" s="41">
        <v>9602.1081406209105</v>
      </c>
      <c r="I824" s="41">
        <v>6999</v>
      </c>
      <c r="J824" s="41">
        <v>160</v>
      </c>
      <c r="K824" s="41">
        <v>129.48149999999998</v>
      </c>
      <c r="L824" s="41">
        <v>2.96</v>
      </c>
      <c r="M824" s="41">
        <v>30311</v>
      </c>
      <c r="N824" s="41">
        <v>574</v>
      </c>
      <c r="O824" s="41">
        <v>603.18889999999999</v>
      </c>
      <c r="P824" s="41">
        <v>11.422600000000001</v>
      </c>
      <c r="Q824" s="41">
        <v>6200</v>
      </c>
      <c r="R824" s="41">
        <v>110.98</v>
      </c>
      <c r="S824" s="41">
        <v>6604</v>
      </c>
      <c r="T824" s="41">
        <v>145.28800000000001</v>
      </c>
      <c r="U824" s="41">
        <v>13359</v>
      </c>
      <c r="V824" s="41">
        <v>243.42149999999998</v>
      </c>
      <c r="W824" s="41">
        <v>37489</v>
      </c>
      <c r="X824" s="41">
        <v>759.89949999999999</v>
      </c>
    </row>
    <row r="825" spans="1:24" x14ac:dyDescent="0.35">
      <c r="A825" s="41" t="s">
        <v>743</v>
      </c>
      <c r="B825" s="41" t="s">
        <v>542</v>
      </c>
      <c r="C825" s="41" t="s">
        <v>12</v>
      </c>
      <c r="D825" s="41" t="s">
        <v>95</v>
      </c>
      <c r="E825" s="41" t="s">
        <v>95</v>
      </c>
      <c r="F825" s="41" t="s">
        <v>767</v>
      </c>
      <c r="G825" s="41">
        <v>12</v>
      </c>
      <c r="H825" s="41">
        <v>9602.1081406209105</v>
      </c>
      <c r="I825" s="41">
        <v>9467</v>
      </c>
      <c r="J825" s="41">
        <v>1807</v>
      </c>
      <c r="K825" s="41">
        <v>188.39330000000001</v>
      </c>
      <c r="L825" s="41">
        <v>35.959299999999999</v>
      </c>
      <c r="M825" s="41"/>
      <c r="N825" s="41"/>
      <c r="O825" s="41"/>
      <c r="P825" s="41"/>
      <c r="Q825" s="41">
        <v>7144</v>
      </c>
      <c r="R825" s="41">
        <v>127.8776</v>
      </c>
      <c r="S825" s="41"/>
      <c r="T825" s="41"/>
      <c r="U825" s="41">
        <v>18418</v>
      </c>
      <c r="V825" s="41">
        <v>352.23019999999997</v>
      </c>
      <c r="W825" s="41"/>
      <c r="X825" s="41"/>
    </row>
    <row r="826" spans="1:24" x14ac:dyDescent="0.35">
      <c r="A826" s="41" t="s">
        <v>743</v>
      </c>
      <c r="B826" s="41" t="s">
        <v>542</v>
      </c>
      <c r="C826" s="41" t="s">
        <v>12</v>
      </c>
      <c r="D826" s="41" t="s">
        <v>95</v>
      </c>
      <c r="E826" s="41" t="s">
        <v>95</v>
      </c>
      <c r="F826" s="41" t="s">
        <v>757</v>
      </c>
      <c r="G826" s="41">
        <v>2</v>
      </c>
      <c r="H826" s="41">
        <v>9602.1081406209105</v>
      </c>
      <c r="I826" s="41">
        <v>7612</v>
      </c>
      <c r="J826" s="41">
        <v>77</v>
      </c>
      <c r="K826" s="41">
        <v>140.822</v>
      </c>
      <c r="L826" s="41">
        <v>1.4244999999999999</v>
      </c>
      <c r="M826" s="41">
        <v>5404</v>
      </c>
      <c r="N826" s="41">
        <v>1520</v>
      </c>
      <c r="O826" s="41">
        <v>107.53960000000001</v>
      </c>
      <c r="P826" s="41">
        <v>30.248000000000001</v>
      </c>
      <c r="Q826" s="41">
        <v>6702</v>
      </c>
      <c r="R826" s="41">
        <v>119.9658</v>
      </c>
      <c r="S826" s="41">
        <v>7003</v>
      </c>
      <c r="T826" s="41">
        <v>154.066</v>
      </c>
      <c r="U826" s="41">
        <v>14391</v>
      </c>
      <c r="V826" s="41">
        <v>262.21230000000003</v>
      </c>
      <c r="W826" s="41">
        <v>13927</v>
      </c>
      <c r="X826" s="41">
        <v>291.85360000000003</v>
      </c>
    </row>
    <row r="827" spans="1:24" x14ac:dyDescent="0.35">
      <c r="A827" s="41" t="s">
        <v>743</v>
      </c>
      <c r="B827" s="41" t="s">
        <v>542</v>
      </c>
      <c r="C827" s="41" t="s">
        <v>12</v>
      </c>
      <c r="D827" s="41" t="s">
        <v>95</v>
      </c>
      <c r="E827" s="41" t="s">
        <v>95</v>
      </c>
      <c r="F827" s="41" t="s">
        <v>763</v>
      </c>
      <c r="G827" s="41">
        <v>8</v>
      </c>
      <c r="H827" s="41">
        <v>9602.1081406209105</v>
      </c>
      <c r="I827" s="41">
        <v>6157</v>
      </c>
      <c r="J827" s="41">
        <v>546</v>
      </c>
      <c r="K827" s="41">
        <v>122.52430000000001</v>
      </c>
      <c r="L827" s="41">
        <v>10.865400000000001</v>
      </c>
      <c r="M827" s="41"/>
      <c r="N827" s="41"/>
      <c r="O827" s="41"/>
      <c r="P827" s="41"/>
      <c r="Q827" s="41">
        <v>8657</v>
      </c>
      <c r="R827" s="41">
        <v>154.96029999999999</v>
      </c>
      <c r="S827" s="41"/>
      <c r="T827" s="41"/>
      <c r="U827" s="41">
        <v>15360</v>
      </c>
      <c r="V827" s="41">
        <v>288.35000000000002</v>
      </c>
      <c r="W827" s="41"/>
      <c r="X827" s="41"/>
    </row>
    <row r="828" spans="1:24" x14ac:dyDescent="0.35">
      <c r="A828" s="41" t="s">
        <v>743</v>
      </c>
      <c r="B828" s="41" t="s">
        <v>542</v>
      </c>
      <c r="C828" s="41" t="s">
        <v>12</v>
      </c>
      <c r="D828" s="41" t="s">
        <v>95</v>
      </c>
      <c r="E828" s="41" t="s">
        <v>95</v>
      </c>
      <c r="F828" s="41" t="s">
        <v>762</v>
      </c>
      <c r="G828" s="41">
        <v>7</v>
      </c>
      <c r="H828" s="41">
        <v>9602.1081406209105</v>
      </c>
      <c r="I828" s="41">
        <v>23349</v>
      </c>
      <c r="J828" s="41">
        <v>3532</v>
      </c>
      <c r="K828" s="41">
        <v>464.64510000000001</v>
      </c>
      <c r="L828" s="41">
        <v>70.286799999999999</v>
      </c>
      <c r="M828" s="41">
        <v>0</v>
      </c>
      <c r="N828" s="41">
        <v>6187</v>
      </c>
      <c r="O828" s="41">
        <v>0</v>
      </c>
      <c r="P828" s="41">
        <v>139.20749999999998</v>
      </c>
      <c r="Q828" s="41">
        <v>8932</v>
      </c>
      <c r="R828" s="41">
        <v>159.8828</v>
      </c>
      <c r="S828" s="41">
        <v>8364</v>
      </c>
      <c r="T828" s="41">
        <v>184.00800000000001</v>
      </c>
      <c r="U828" s="41">
        <v>35813</v>
      </c>
      <c r="V828" s="41">
        <v>694.81470000000002</v>
      </c>
      <c r="W828" s="41">
        <v>14551</v>
      </c>
      <c r="X828" s="41">
        <v>323.21550000000002</v>
      </c>
    </row>
    <row r="829" spans="1:24" x14ac:dyDescent="0.35">
      <c r="A829" s="41" t="s">
        <v>743</v>
      </c>
      <c r="B829" s="41" t="s">
        <v>542</v>
      </c>
      <c r="C829" s="41" t="s">
        <v>12</v>
      </c>
      <c r="D829" s="41" t="s">
        <v>95</v>
      </c>
      <c r="E829" s="41" t="s">
        <v>95</v>
      </c>
      <c r="F829" s="41" t="s">
        <v>761</v>
      </c>
      <c r="G829" s="41">
        <v>6</v>
      </c>
      <c r="H829" s="41">
        <v>9602.1081406209105</v>
      </c>
      <c r="I829" s="41">
        <v>6643</v>
      </c>
      <c r="J829" s="41">
        <v>6995</v>
      </c>
      <c r="K829" s="41">
        <v>132.19570000000002</v>
      </c>
      <c r="L829" s="41">
        <v>139.20050000000001</v>
      </c>
      <c r="M829" s="41">
        <v>14451</v>
      </c>
      <c r="N829" s="41">
        <v>5063</v>
      </c>
      <c r="O829" s="41">
        <v>325.14749999999998</v>
      </c>
      <c r="P829" s="41">
        <v>113.91749999999999</v>
      </c>
      <c r="Q829" s="41">
        <v>12832</v>
      </c>
      <c r="R829" s="41">
        <v>229.69280000000001</v>
      </c>
      <c r="S829" s="41">
        <v>7620</v>
      </c>
      <c r="T829" s="41">
        <v>167.64</v>
      </c>
      <c r="U829" s="41">
        <v>26470</v>
      </c>
      <c r="V829" s="41">
        <v>501.08900000000006</v>
      </c>
      <c r="W829" s="41">
        <v>27134</v>
      </c>
      <c r="X829" s="41">
        <v>606.70499999999993</v>
      </c>
    </row>
    <row r="830" spans="1:24" x14ac:dyDescent="0.35">
      <c r="A830" s="41" t="s">
        <v>682</v>
      </c>
      <c r="B830" s="41" t="s">
        <v>477</v>
      </c>
      <c r="C830" s="41" t="s">
        <v>29</v>
      </c>
      <c r="D830" s="41" t="s">
        <v>157</v>
      </c>
      <c r="E830" s="41" t="s">
        <v>157</v>
      </c>
      <c r="F830" s="41" t="s">
        <v>756</v>
      </c>
      <c r="G830" s="41">
        <v>1</v>
      </c>
      <c r="H830" s="41">
        <v>7397.3682814813401</v>
      </c>
      <c r="I830" s="41">
        <v>3863</v>
      </c>
      <c r="J830" s="41">
        <v>171</v>
      </c>
      <c r="K830" s="41">
        <v>71.465499999999992</v>
      </c>
      <c r="L830" s="41">
        <v>3.1635</v>
      </c>
      <c r="M830" s="41">
        <v>5699</v>
      </c>
      <c r="N830" s="41">
        <v>124</v>
      </c>
      <c r="O830" s="41">
        <v>113.4101</v>
      </c>
      <c r="P830" s="41">
        <v>2.4676</v>
      </c>
      <c r="Q830" s="41">
        <v>21117</v>
      </c>
      <c r="R830" s="41">
        <v>377.99430000000001</v>
      </c>
      <c r="S830" s="41">
        <v>55663</v>
      </c>
      <c r="T830" s="41">
        <v>1224.586</v>
      </c>
      <c r="U830" s="41">
        <v>25151</v>
      </c>
      <c r="V830" s="41">
        <v>452.62329999999997</v>
      </c>
      <c r="W830" s="41">
        <v>61486</v>
      </c>
      <c r="X830" s="41">
        <v>1340.4637</v>
      </c>
    </row>
    <row r="831" spans="1:24" x14ac:dyDescent="0.35">
      <c r="A831" s="41" t="s">
        <v>682</v>
      </c>
      <c r="B831" s="41" t="s">
        <v>477</v>
      </c>
      <c r="C831" s="41" t="s">
        <v>29</v>
      </c>
      <c r="D831" s="41" t="s">
        <v>157</v>
      </c>
      <c r="E831" s="41" t="s">
        <v>157</v>
      </c>
      <c r="F831" s="41" t="s">
        <v>760</v>
      </c>
      <c r="G831" s="41">
        <v>5</v>
      </c>
      <c r="H831" s="41">
        <v>7397.3682814813401</v>
      </c>
      <c r="I831" s="41">
        <v>3665</v>
      </c>
      <c r="J831" s="41">
        <v>1696</v>
      </c>
      <c r="K831" s="41">
        <v>67.802499999999995</v>
      </c>
      <c r="L831" s="41">
        <v>31.375999999999998</v>
      </c>
      <c r="M831" s="41">
        <v>2696</v>
      </c>
      <c r="N831" s="41">
        <v>36</v>
      </c>
      <c r="O831" s="41">
        <v>53.650400000000005</v>
      </c>
      <c r="P831" s="41">
        <v>0.71640000000000004</v>
      </c>
      <c r="Q831" s="41">
        <v>51828</v>
      </c>
      <c r="R831" s="41">
        <v>927.72119999999995</v>
      </c>
      <c r="S831" s="41">
        <v>4579</v>
      </c>
      <c r="T831" s="41">
        <v>100.738</v>
      </c>
      <c r="U831" s="41">
        <v>57189</v>
      </c>
      <c r="V831" s="41">
        <v>1026.8996999999999</v>
      </c>
      <c r="W831" s="41">
        <v>7311</v>
      </c>
      <c r="X831" s="41">
        <v>155.10480000000001</v>
      </c>
    </row>
    <row r="832" spans="1:24" x14ac:dyDescent="0.35">
      <c r="A832" s="41" t="s">
        <v>682</v>
      </c>
      <c r="B832" s="41" t="s">
        <v>477</v>
      </c>
      <c r="C832" s="41" t="s">
        <v>29</v>
      </c>
      <c r="D832" s="41" t="s">
        <v>157</v>
      </c>
      <c r="E832" s="41" t="s">
        <v>157</v>
      </c>
      <c r="F832" s="41" t="s">
        <v>764</v>
      </c>
      <c r="G832" s="41">
        <v>9</v>
      </c>
      <c r="H832" s="41">
        <v>7397.3682814813401</v>
      </c>
      <c r="I832" s="41">
        <v>19819</v>
      </c>
      <c r="J832" s="41">
        <v>271</v>
      </c>
      <c r="K832" s="41">
        <v>394.3981</v>
      </c>
      <c r="L832" s="41">
        <v>5.3929</v>
      </c>
      <c r="M832" s="41"/>
      <c r="N832" s="41"/>
      <c r="O832" s="41"/>
      <c r="P832" s="41"/>
      <c r="Q832" s="41">
        <v>14659</v>
      </c>
      <c r="R832" s="41">
        <v>262.39609999999999</v>
      </c>
      <c r="S832" s="41"/>
      <c r="T832" s="41"/>
      <c r="U832" s="41">
        <v>34749</v>
      </c>
      <c r="V832" s="41">
        <v>662.18709999999999</v>
      </c>
      <c r="W832" s="41"/>
      <c r="X832" s="41"/>
    </row>
    <row r="833" spans="1:24" x14ac:dyDescent="0.35">
      <c r="A833" s="41" t="s">
        <v>682</v>
      </c>
      <c r="B833" s="41" t="s">
        <v>477</v>
      </c>
      <c r="C833" s="41" t="s">
        <v>29</v>
      </c>
      <c r="D833" s="41" t="s">
        <v>157</v>
      </c>
      <c r="E833" s="41" t="s">
        <v>157</v>
      </c>
      <c r="F833" s="41" t="s">
        <v>766</v>
      </c>
      <c r="G833" s="41">
        <v>11</v>
      </c>
      <c r="H833" s="41">
        <v>7397.3682814813401</v>
      </c>
      <c r="I833" s="41">
        <v>5223</v>
      </c>
      <c r="J833" s="41">
        <v>1492</v>
      </c>
      <c r="K833" s="41">
        <v>103.93770000000001</v>
      </c>
      <c r="L833" s="41">
        <v>29.690800000000003</v>
      </c>
      <c r="M833" s="41"/>
      <c r="N833" s="41"/>
      <c r="O833" s="41"/>
      <c r="P833" s="41"/>
      <c r="Q833" s="41">
        <v>7448</v>
      </c>
      <c r="R833" s="41">
        <v>133.3192</v>
      </c>
      <c r="S833" s="41"/>
      <c r="T833" s="41"/>
      <c r="U833" s="41">
        <v>14163</v>
      </c>
      <c r="V833" s="41">
        <v>266.9477</v>
      </c>
      <c r="W833" s="41"/>
      <c r="X833" s="41"/>
    </row>
    <row r="834" spans="1:24" x14ac:dyDescent="0.35">
      <c r="A834" s="41" t="s">
        <v>682</v>
      </c>
      <c r="B834" s="41" t="s">
        <v>477</v>
      </c>
      <c r="C834" s="41" t="s">
        <v>29</v>
      </c>
      <c r="D834" s="41" t="s">
        <v>157</v>
      </c>
      <c r="E834" s="41" t="s">
        <v>157</v>
      </c>
      <c r="F834" s="41" t="s">
        <v>765</v>
      </c>
      <c r="G834" s="41">
        <v>10</v>
      </c>
      <c r="H834" s="41">
        <v>7397.3682814813401</v>
      </c>
      <c r="I834" s="41">
        <v>18789</v>
      </c>
      <c r="J834" s="41">
        <v>65</v>
      </c>
      <c r="K834" s="41">
        <v>373.90110000000004</v>
      </c>
      <c r="L834" s="41">
        <v>1.2935000000000001</v>
      </c>
      <c r="M834" s="41"/>
      <c r="N834" s="41"/>
      <c r="O834" s="41"/>
      <c r="P834" s="41"/>
      <c r="Q834" s="41">
        <v>20519</v>
      </c>
      <c r="R834" s="41">
        <v>367.2901</v>
      </c>
      <c r="S834" s="41"/>
      <c r="T834" s="41"/>
      <c r="U834" s="41">
        <v>39373</v>
      </c>
      <c r="V834" s="41">
        <v>742.48469999999998</v>
      </c>
      <c r="W834" s="41"/>
      <c r="X834" s="41"/>
    </row>
    <row r="835" spans="1:24" x14ac:dyDescent="0.35">
      <c r="A835" s="41" t="s">
        <v>682</v>
      </c>
      <c r="B835" s="41" t="s">
        <v>477</v>
      </c>
      <c r="C835" s="41" t="s">
        <v>29</v>
      </c>
      <c r="D835" s="41" t="s">
        <v>157</v>
      </c>
      <c r="E835" s="41" t="s">
        <v>157</v>
      </c>
      <c r="F835" s="41" t="s">
        <v>759</v>
      </c>
      <c r="G835" s="41">
        <v>4</v>
      </c>
      <c r="H835" s="41">
        <v>7397.3682814813401</v>
      </c>
      <c r="I835" s="41">
        <v>7867</v>
      </c>
      <c r="J835" s="41">
        <v>1873</v>
      </c>
      <c r="K835" s="41">
        <v>145.5395</v>
      </c>
      <c r="L835" s="41">
        <v>34.650500000000001</v>
      </c>
      <c r="M835" s="41">
        <v>5885</v>
      </c>
      <c r="N835" s="41">
        <v>137</v>
      </c>
      <c r="O835" s="41">
        <v>117.11150000000001</v>
      </c>
      <c r="P835" s="41">
        <v>2.7263000000000002</v>
      </c>
      <c r="Q835" s="41">
        <v>45595</v>
      </c>
      <c r="R835" s="41">
        <v>816.15049999999997</v>
      </c>
      <c r="S835" s="41">
        <v>15804</v>
      </c>
      <c r="T835" s="41">
        <v>347.68799999999999</v>
      </c>
      <c r="U835" s="41">
        <v>55335</v>
      </c>
      <c r="V835" s="41">
        <v>996.34050000000002</v>
      </c>
      <c r="W835" s="41">
        <v>21826</v>
      </c>
      <c r="X835" s="41">
        <v>467.5258</v>
      </c>
    </row>
    <row r="836" spans="1:24" x14ac:dyDescent="0.35">
      <c r="A836" s="41" t="s">
        <v>682</v>
      </c>
      <c r="B836" s="41" t="s">
        <v>477</v>
      </c>
      <c r="C836" s="41" t="s">
        <v>29</v>
      </c>
      <c r="D836" s="41" t="s">
        <v>157</v>
      </c>
      <c r="E836" s="41" t="s">
        <v>157</v>
      </c>
      <c r="F836" s="41" t="s">
        <v>758</v>
      </c>
      <c r="G836" s="41">
        <v>3</v>
      </c>
      <c r="H836" s="41">
        <v>7397.3682814813401</v>
      </c>
      <c r="I836" s="41">
        <v>4283</v>
      </c>
      <c r="J836" s="41">
        <v>381</v>
      </c>
      <c r="K836" s="41">
        <v>79.235500000000002</v>
      </c>
      <c r="L836" s="41">
        <v>7.0484999999999998</v>
      </c>
      <c r="M836" s="41">
        <v>4993</v>
      </c>
      <c r="N836" s="41">
        <v>230</v>
      </c>
      <c r="O836" s="41">
        <v>99.360700000000008</v>
      </c>
      <c r="P836" s="41">
        <v>4.577</v>
      </c>
      <c r="Q836" s="41">
        <v>34647</v>
      </c>
      <c r="R836" s="41">
        <v>620.18129999999996</v>
      </c>
      <c r="S836" s="41">
        <v>18354</v>
      </c>
      <c r="T836" s="41">
        <v>403.78800000000001</v>
      </c>
      <c r="U836" s="41">
        <v>39311</v>
      </c>
      <c r="V836" s="41">
        <v>706.46529999999996</v>
      </c>
      <c r="W836" s="41">
        <v>23577</v>
      </c>
      <c r="X836" s="41">
        <v>507.72570000000002</v>
      </c>
    </row>
    <row r="837" spans="1:24" x14ac:dyDescent="0.35">
      <c r="A837" s="41" t="s">
        <v>682</v>
      </c>
      <c r="B837" s="41" t="s">
        <v>477</v>
      </c>
      <c r="C837" s="41" t="s">
        <v>29</v>
      </c>
      <c r="D837" s="41" t="s">
        <v>157</v>
      </c>
      <c r="E837" s="41" t="s">
        <v>157</v>
      </c>
      <c r="F837" s="41" t="s">
        <v>767</v>
      </c>
      <c r="G837" s="41">
        <v>12</v>
      </c>
      <c r="H837" s="41">
        <v>7397.3682814813401</v>
      </c>
      <c r="I837" s="41">
        <v>4204</v>
      </c>
      <c r="J837" s="41">
        <v>1652</v>
      </c>
      <c r="K837" s="41">
        <v>83.659599999999998</v>
      </c>
      <c r="L837" s="41">
        <v>32.8748</v>
      </c>
      <c r="M837" s="41"/>
      <c r="N837" s="41"/>
      <c r="O837" s="41"/>
      <c r="P837" s="41"/>
      <c r="Q837" s="41">
        <v>8465</v>
      </c>
      <c r="R837" s="41">
        <v>151.52350000000001</v>
      </c>
      <c r="S837" s="41"/>
      <c r="T837" s="41"/>
      <c r="U837" s="41">
        <v>14321</v>
      </c>
      <c r="V837" s="41">
        <v>268.05790000000002</v>
      </c>
      <c r="W837" s="41"/>
      <c r="X837" s="41"/>
    </row>
    <row r="838" spans="1:24" x14ac:dyDescent="0.35">
      <c r="A838" s="41" t="s">
        <v>682</v>
      </c>
      <c r="B838" s="41" t="s">
        <v>477</v>
      </c>
      <c r="C838" s="41" t="s">
        <v>29</v>
      </c>
      <c r="D838" s="41" t="s">
        <v>157</v>
      </c>
      <c r="E838" s="41" t="s">
        <v>157</v>
      </c>
      <c r="F838" s="41" t="s">
        <v>757</v>
      </c>
      <c r="G838" s="41">
        <v>2</v>
      </c>
      <c r="H838" s="41">
        <v>7397.3682814813401</v>
      </c>
      <c r="I838" s="41">
        <v>4279</v>
      </c>
      <c r="J838" s="41">
        <v>136</v>
      </c>
      <c r="K838" s="41">
        <v>79.16149999999999</v>
      </c>
      <c r="L838" s="41">
        <v>2.516</v>
      </c>
      <c r="M838" s="41">
        <v>5073</v>
      </c>
      <c r="N838" s="41">
        <v>98</v>
      </c>
      <c r="O838" s="41">
        <v>100.95270000000001</v>
      </c>
      <c r="P838" s="41">
        <v>1.9502000000000002</v>
      </c>
      <c r="Q838" s="41">
        <v>24046</v>
      </c>
      <c r="R838" s="41">
        <v>430.42340000000002</v>
      </c>
      <c r="S838" s="41">
        <v>16082</v>
      </c>
      <c r="T838" s="41">
        <v>353.80399999999997</v>
      </c>
      <c r="U838" s="41">
        <v>28461</v>
      </c>
      <c r="V838" s="41">
        <v>512.10090000000002</v>
      </c>
      <c r="W838" s="41">
        <v>21253</v>
      </c>
      <c r="X838" s="41">
        <v>456.70689999999996</v>
      </c>
    </row>
    <row r="839" spans="1:24" x14ac:dyDescent="0.35">
      <c r="A839" s="41" t="s">
        <v>682</v>
      </c>
      <c r="B839" s="41" t="s">
        <v>477</v>
      </c>
      <c r="C839" s="41" t="s">
        <v>29</v>
      </c>
      <c r="D839" s="41" t="s">
        <v>157</v>
      </c>
      <c r="E839" s="41" t="s">
        <v>157</v>
      </c>
      <c r="F839" s="41" t="s">
        <v>763</v>
      </c>
      <c r="G839" s="41">
        <v>8</v>
      </c>
      <c r="H839" s="41">
        <v>7397.3682814813401</v>
      </c>
      <c r="I839" s="41">
        <v>4068</v>
      </c>
      <c r="J839" s="41">
        <v>111</v>
      </c>
      <c r="K839" s="41">
        <v>80.95320000000001</v>
      </c>
      <c r="L839" s="41">
        <v>2.2089000000000003</v>
      </c>
      <c r="M839" s="41"/>
      <c r="N839" s="41"/>
      <c r="O839" s="41"/>
      <c r="P839" s="41"/>
      <c r="Q839" s="41">
        <v>20245</v>
      </c>
      <c r="R839" s="41">
        <v>362.38549999999998</v>
      </c>
      <c r="S839" s="41"/>
      <c r="T839" s="41"/>
      <c r="U839" s="41">
        <v>24424</v>
      </c>
      <c r="V839" s="41">
        <v>445.54759999999999</v>
      </c>
      <c r="W839" s="41"/>
      <c r="X839" s="41"/>
    </row>
    <row r="840" spans="1:24" x14ac:dyDescent="0.35">
      <c r="A840" s="41" t="s">
        <v>682</v>
      </c>
      <c r="B840" s="41" t="s">
        <v>477</v>
      </c>
      <c r="C840" s="41" t="s">
        <v>29</v>
      </c>
      <c r="D840" s="41" t="s">
        <v>157</v>
      </c>
      <c r="E840" s="41" t="s">
        <v>157</v>
      </c>
      <c r="F840" s="41" t="s">
        <v>762</v>
      </c>
      <c r="G840" s="41">
        <v>7</v>
      </c>
      <c r="H840" s="41">
        <v>7397.3682814813401</v>
      </c>
      <c r="I840" s="41">
        <v>5287</v>
      </c>
      <c r="J840" s="41">
        <v>182</v>
      </c>
      <c r="K840" s="41">
        <v>105.21130000000001</v>
      </c>
      <c r="L840" s="41">
        <v>3.6218000000000004</v>
      </c>
      <c r="M840" s="41">
        <v>0</v>
      </c>
      <c r="N840" s="41">
        <v>137</v>
      </c>
      <c r="O840" s="41">
        <v>0</v>
      </c>
      <c r="P840" s="41">
        <v>3.0825</v>
      </c>
      <c r="Q840" s="41">
        <v>27915</v>
      </c>
      <c r="R840" s="41">
        <v>499.67849999999999</v>
      </c>
      <c r="S840" s="41">
        <v>18180</v>
      </c>
      <c r="T840" s="41">
        <v>399.96</v>
      </c>
      <c r="U840" s="41">
        <v>33384</v>
      </c>
      <c r="V840" s="41">
        <v>608.51160000000004</v>
      </c>
      <c r="W840" s="41">
        <v>18317</v>
      </c>
      <c r="X840" s="41">
        <v>403.04249999999996</v>
      </c>
    </row>
    <row r="841" spans="1:24" x14ac:dyDescent="0.35">
      <c r="A841" s="41" t="s">
        <v>682</v>
      </c>
      <c r="B841" s="41" t="s">
        <v>477</v>
      </c>
      <c r="C841" s="41" t="s">
        <v>29</v>
      </c>
      <c r="D841" s="41" t="s">
        <v>157</v>
      </c>
      <c r="E841" s="41" t="s">
        <v>157</v>
      </c>
      <c r="F841" s="41" t="s">
        <v>761</v>
      </c>
      <c r="G841" s="41">
        <v>6</v>
      </c>
      <c r="H841" s="41">
        <v>7397.3682814813401</v>
      </c>
      <c r="I841" s="41">
        <v>1288</v>
      </c>
      <c r="J841" s="41">
        <v>1418</v>
      </c>
      <c r="K841" s="41">
        <v>25.6312</v>
      </c>
      <c r="L841" s="41">
        <v>28.218200000000003</v>
      </c>
      <c r="M841" s="41">
        <v>2196</v>
      </c>
      <c r="N841" s="41">
        <v>121</v>
      </c>
      <c r="O841" s="41">
        <v>49.41</v>
      </c>
      <c r="P841" s="41">
        <v>2.7224999999999997</v>
      </c>
      <c r="Q841" s="41">
        <v>41702</v>
      </c>
      <c r="R841" s="41">
        <v>746.46579999999994</v>
      </c>
      <c r="S841" s="41">
        <v>6532</v>
      </c>
      <c r="T841" s="41">
        <v>143.70400000000001</v>
      </c>
      <c r="U841" s="41">
        <v>44408</v>
      </c>
      <c r="V841" s="41">
        <v>800.3152</v>
      </c>
      <c r="W841" s="41">
        <v>8849</v>
      </c>
      <c r="X841" s="41">
        <v>195.8365</v>
      </c>
    </row>
    <row r="842" spans="1:24" x14ac:dyDescent="0.35">
      <c r="A842" s="41" t="s">
        <v>583</v>
      </c>
      <c r="B842" s="41" t="s">
        <v>468</v>
      </c>
      <c r="C842" s="41" t="s">
        <v>29</v>
      </c>
      <c r="D842" s="41" t="s">
        <v>96</v>
      </c>
      <c r="E842" s="41" t="s">
        <v>96</v>
      </c>
      <c r="F842" s="41" t="s">
        <v>756</v>
      </c>
      <c r="G842" s="41">
        <v>1</v>
      </c>
      <c r="H842" s="41">
        <v>6475.0883448411496</v>
      </c>
      <c r="I842" s="41">
        <v>882</v>
      </c>
      <c r="J842" s="41">
        <v>0</v>
      </c>
      <c r="K842" s="41">
        <v>16.317</v>
      </c>
      <c r="L842" s="41">
        <v>0</v>
      </c>
      <c r="M842" s="41">
        <v>1414</v>
      </c>
      <c r="N842" s="41">
        <v>2596</v>
      </c>
      <c r="O842" s="41">
        <v>28.1386</v>
      </c>
      <c r="P842" s="41">
        <v>51.660400000000003</v>
      </c>
      <c r="Q842" s="41">
        <v>5106</v>
      </c>
      <c r="R842" s="41">
        <v>91.397400000000005</v>
      </c>
      <c r="S842" s="41">
        <v>6145</v>
      </c>
      <c r="T842" s="41">
        <v>135.19</v>
      </c>
      <c r="U842" s="41">
        <v>5988</v>
      </c>
      <c r="V842" s="41">
        <v>107.71440000000001</v>
      </c>
      <c r="W842" s="41">
        <v>10155</v>
      </c>
      <c r="X842" s="41">
        <v>214.989</v>
      </c>
    </row>
    <row r="843" spans="1:24" x14ac:dyDescent="0.35">
      <c r="A843" s="41" t="s">
        <v>583</v>
      </c>
      <c r="B843" s="41" t="s">
        <v>468</v>
      </c>
      <c r="C843" s="41" t="s">
        <v>29</v>
      </c>
      <c r="D843" s="41" t="s">
        <v>96</v>
      </c>
      <c r="E843" s="41" t="s">
        <v>96</v>
      </c>
      <c r="F843" s="41" t="s">
        <v>760</v>
      </c>
      <c r="G843" s="41">
        <v>5</v>
      </c>
      <c r="H843" s="41">
        <v>6475.0883448411496</v>
      </c>
      <c r="I843" s="41">
        <v>1412</v>
      </c>
      <c r="J843" s="41">
        <v>0</v>
      </c>
      <c r="K843" s="41">
        <v>26.122</v>
      </c>
      <c r="L843" s="41">
        <v>0</v>
      </c>
      <c r="M843" s="41">
        <v>3560</v>
      </c>
      <c r="N843" s="41">
        <v>1404</v>
      </c>
      <c r="O843" s="41">
        <v>70.844000000000008</v>
      </c>
      <c r="P843" s="41">
        <v>27.939600000000002</v>
      </c>
      <c r="Q843" s="41">
        <v>5076</v>
      </c>
      <c r="R843" s="41">
        <v>90.860399999999998</v>
      </c>
      <c r="S843" s="41">
        <v>2962</v>
      </c>
      <c r="T843" s="41">
        <v>65.164000000000001</v>
      </c>
      <c r="U843" s="41">
        <v>6488</v>
      </c>
      <c r="V843" s="41">
        <v>116.9824</v>
      </c>
      <c r="W843" s="41">
        <v>7926</v>
      </c>
      <c r="X843" s="41">
        <v>163.94760000000002</v>
      </c>
    </row>
    <row r="844" spans="1:24" x14ac:dyDescent="0.35">
      <c r="A844" s="41" t="s">
        <v>583</v>
      </c>
      <c r="B844" s="41" t="s">
        <v>468</v>
      </c>
      <c r="C844" s="41" t="s">
        <v>29</v>
      </c>
      <c r="D844" s="41" t="s">
        <v>96</v>
      </c>
      <c r="E844" s="41" t="s">
        <v>96</v>
      </c>
      <c r="F844" s="41" t="s">
        <v>764</v>
      </c>
      <c r="G844" s="41">
        <v>9</v>
      </c>
      <c r="H844" s="41">
        <v>6475.0883448411496</v>
      </c>
      <c r="I844" s="41">
        <v>987</v>
      </c>
      <c r="J844" s="41">
        <v>1152</v>
      </c>
      <c r="K844" s="41">
        <v>19.641300000000001</v>
      </c>
      <c r="L844" s="41">
        <v>22.924800000000001</v>
      </c>
      <c r="M844" s="41"/>
      <c r="N844" s="41"/>
      <c r="O844" s="41"/>
      <c r="P844" s="41"/>
      <c r="Q844" s="41">
        <v>4785</v>
      </c>
      <c r="R844" s="41">
        <v>85.651499999999999</v>
      </c>
      <c r="S844" s="41"/>
      <c r="T844" s="41"/>
      <c r="U844" s="41">
        <v>6924</v>
      </c>
      <c r="V844" s="41">
        <v>128.2176</v>
      </c>
      <c r="W844" s="41"/>
      <c r="X844" s="41"/>
    </row>
    <row r="845" spans="1:24" x14ac:dyDescent="0.35">
      <c r="A845" s="41" t="s">
        <v>583</v>
      </c>
      <c r="B845" s="41" t="s">
        <v>468</v>
      </c>
      <c r="C845" s="41" t="s">
        <v>29</v>
      </c>
      <c r="D845" s="41" t="s">
        <v>96</v>
      </c>
      <c r="E845" s="41" t="s">
        <v>96</v>
      </c>
      <c r="F845" s="41" t="s">
        <v>766</v>
      </c>
      <c r="G845" s="41">
        <v>11</v>
      </c>
      <c r="H845" s="41">
        <v>6475.0883448411496</v>
      </c>
      <c r="I845" s="41">
        <v>5555</v>
      </c>
      <c r="J845" s="41">
        <v>2617</v>
      </c>
      <c r="K845" s="41">
        <v>110.5445</v>
      </c>
      <c r="L845" s="41">
        <v>52.078300000000006</v>
      </c>
      <c r="M845" s="41"/>
      <c r="N845" s="41"/>
      <c r="O845" s="41"/>
      <c r="P845" s="41"/>
      <c r="Q845" s="41">
        <v>7270</v>
      </c>
      <c r="R845" s="41">
        <v>130.13300000000001</v>
      </c>
      <c r="S845" s="41"/>
      <c r="T845" s="41"/>
      <c r="U845" s="41">
        <v>15442</v>
      </c>
      <c r="V845" s="41">
        <v>292.75580000000002</v>
      </c>
      <c r="W845" s="41"/>
      <c r="X845" s="41"/>
    </row>
    <row r="846" spans="1:24" x14ac:dyDescent="0.35">
      <c r="A846" s="41" t="s">
        <v>583</v>
      </c>
      <c r="B846" s="41" t="s">
        <v>468</v>
      </c>
      <c r="C846" s="41" t="s">
        <v>29</v>
      </c>
      <c r="D846" s="41" t="s">
        <v>96</v>
      </c>
      <c r="E846" s="41" t="s">
        <v>96</v>
      </c>
      <c r="F846" s="41" t="s">
        <v>765</v>
      </c>
      <c r="G846" s="41">
        <v>10</v>
      </c>
      <c r="H846" s="41">
        <v>6475.0883448411496</v>
      </c>
      <c r="I846" s="41">
        <v>4675</v>
      </c>
      <c r="J846" s="41">
        <v>5053</v>
      </c>
      <c r="K846" s="41">
        <v>93.032499999999999</v>
      </c>
      <c r="L846" s="41">
        <v>100.55470000000001</v>
      </c>
      <c r="M846" s="41"/>
      <c r="N846" s="41"/>
      <c r="O846" s="41"/>
      <c r="P846" s="41"/>
      <c r="Q846" s="41">
        <v>9300</v>
      </c>
      <c r="R846" s="41">
        <v>166.47</v>
      </c>
      <c r="S846" s="41"/>
      <c r="T846" s="41"/>
      <c r="U846" s="41">
        <v>19028</v>
      </c>
      <c r="V846" s="41">
        <v>360.05719999999997</v>
      </c>
      <c r="W846" s="41"/>
      <c r="X846" s="41"/>
    </row>
    <row r="847" spans="1:24" x14ac:dyDescent="0.35">
      <c r="A847" s="41" t="s">
        <v>583</v>
      </c>
      <c r="B847" s="41" t="s">
        <v>468</v>
      </c>
      <c r="C847" s="41" t="s">
        <v>29</v>
      </c>
      <c r="D847" s="41" t="s">
        <v>96</v>
      </c>
      <c r="E847" s="41" t="s">
        <v>96</v>
      </c>
      <c r="F847" s="41" t="s">
        <v>759</v>
      </c>
      <c r="G847" s="41">
        <v>4</v>
      </c>
      <c r="H847" s="41">
        <v>6475.0883448411496</v>
      </c>
      <c r="I847" s="41">
        <v>26007</v>
      </c>
      <c r="J847" s="41">
        <v>0</v>
      </c>
      <c r="K847" s="41">
        <v>481.12949999999995</v>
      </c>
      <c r="L847" s="41">
        <v>0</v>
      </c>
      <c r="M847" s="41">
        <v>3720</v>
      </c>
      <c r="N847" s="41">
        <v>4822</v>
      </c>
      <c r="O847" s="41">
        <v>74.028000000000006</v>
      </c>
      <c r="P847" s="41">
        <v>95.957800000000006</v>
      </c>
      <c r="Q847" s="41">
        <v>4830</v>
      </c>
      <c r="R847" s="41">
        <v>86.456999999999994</v>
      </c>
      <c r="S847" s="41">
        <v>4101</v>
      </c>
      <c r="T847" s="41">
        <v>90.221999999999994</v>
      </c>
      <c r="U847" s="41">
        <v>30837</v>
      </c>
      <c r="V847" s="41">
        <v>567.58649999999989</v>
      </c>
      <c r="W847" s="41">
        <v>12643</v>
      </c>
      <c r="X847" s="41">
        <v>260.20780000000002</v>
      </c>
    </row>
    <row r="848" spans="1:24" x14ac:dyDescent="0.35">
      <c r="A848" s="41" t="s">
        <v>583</v>
      </c>
      <c r="B848" s="41" t="s">
        <v>468</v>
      </c>
      <c r="C848" s="41" t="s">
        <v>29</v>
      </c>
      <c r="D848" s="41" t="s">
        <v>96</v>
      </c>
      <c r="E848" s="41" t="s">
        <v>96</v>
      </c>
      <c r="F848" s="41" t="s">
        <v>758</v>
      </c>
      <c r="G848" s="41">
        <v>3</v>
      </c>
      <c r="H848" s="41">
        <v>6475.0883448411496</v>
      </c>
      <c r="I848" s="41">
        <v>962</v>
      </c>
      <c r="J848" s="41">
        <v>0</v>
      </c>
      <c r="K848" s="41">
        <v>17.797000000000001</v>
      </c>
      <c r="L848" s="41">
        <v>0</v>
      </c>
      <c r="M848" s="41">
        <v>1447</v>
      </c>
      <c r="N848" s="41">
        <v>211</v>
      </c>
      <c r="O848" s="41">
        <v>28.795300000000001</v>
      </c>
      <c r="P848" s="41">
        <v>4.1989000000000001</v>
      </c>
      <c r="Q848" s="41">
        <v>5136</v>
      </c>
      <c r="R848" s="41">
        <v>91.934399999999997</v>
      </c>
      <c r="S848" s="41">
        <v>4747</v>
      </c>
      <c r="T848" s="41">
        <v>104.434</v>
      </c>
      <c r="U848" s="41">
        <v>6098</v>
      </c>
      <c r="V848" s="41">
        <v>109.73139999999999</v>
      </c>
      <c r="W848" s="41">
        <v>6405</v>
      </c>
      <c r="X848" s="41">
        <v>137.4282</v>
      </c>
    </row>
    <row r="849" spans="1:24" x14ac:dyDescent="0.35">
      <c r="A849" s="41" t="s">
        <v>583</v>
      </c>
      <c r="B849" s="41" t="s">
        <v>468</v>
      </c>
      <c r="C849" s="41" t="s">
        <v>29</v>
      </c>
      <c r="D849" s="41" t="s">
        <v>96</v>
      </c>
      <c r="E849" s="41" t="s">
        <v>96</v>
      </c>
      <c r="F849" s="41" t="s">
        <v>767</v>
      </c>
      <c r="G849" s="41">
        <v>12</v>
      </c>
      <c r="H849" s="41">
        <v>6475.0883448411496</v>
      </c>
      <c r="I849" s="41">
        <v>8754</v>
      </c>
      <c r="J849" s="41">
        <v>5395</v>
      </c>
      <c r="K849" s="41">
        <v>174.2046</v>
      </c>
      <c r="L849" s="41">
        <v>107.3605</v>
      </c>
      <c r="M849" s="41"/>
      <c r="N849" s="41"/>
      <c r="O849" s="41"/>
      <c r="P849" s="41"/>
      <c r="Q849" s="41">
        <v>7175</v>
      </c>
      <c r="R849" s="41">
        <v>128.4325</v>
      </c>
      <c r="S849" s="41"/>
      <c r="T849" s="41"/>
      <c r="U849" s="41">
        <v>21324</v>
      </c>
      <c r="V849" s="41">
        <v>409.99760000000003</v>
      </c>
      <c r="W849" s="41"/>
      <c r="X849" s="41"/>
    </row>
    <row r="850" spans="1:24" x14ac:dyDescent="0.35">
      <c r="A850" s="41" t="s">
        <v>583</v>
      </c>
      <c r="B850" s="41" t="s">
        <v>468</v>
      </c>
      <c r="C850" s="41" t="s">
        <v>29</v>
      </c>
      <c r="D850" s="41" t="s">
        <v>96</v>
      </c>
      <c r="E850" s="41" t="s">
        <v>96</v>
      </c>
      <c r="F850" s="41" t="s">
        <v>757</v>
      </c>
      <c r="G850" s="41">
        <v>2</v>
      </c>
      <c r="H850" s="41">
        <v>6475.0883448411496</v>
      </c>
      <c r="I850" s="41">
        <v>946</v>
      </c>
      <c r="J850" s="41">
        <v>0</v>
      </c>
      <c r="K850" s="41">
        <v>17.500999999999998</v>
      </c>
      <c r="L850" s="41">
        <v>0</v>
      </c>
      <c r="M850" s="41">
        <v>1308</v>
      </c>
      <c r="N850" s="41">
        <v>2015</v>
      </c>
      <c r="O850" s="41">
        <v>26.029200000000003</v>
      </c>
      <c r="P850" s="41">
        <v>40.098500000000001</v>
      </c>
      <c r="Q850" s="41">
        <v>5023</v>
      </c>
      <c r="R850" s="41">
        <v>89.911699999999996</v>
      </c>
      <c r="S850" s="41">
        <v>5387</v>
      </c>
      <c r="T850" s="41">
        <v>118.514</v>
      </c>
      <c r="U850" s="41">
        <v>5969</v>
      </c>
      <c r="V850" s="41">
        <v>107.4127</v>
      </c>
      <c r="W850" s="41">
        <v>8710</v>
      </c>
      <c r="X850" s="41">
        <v>184.64170000000001</v>
      </c>
    </row>
    <row r="851" spans="1:24" x14ac:dyDescent="0.35">
      <c r="A851" s="41" t="s">
        <v>583</v>
      </c>
      <c r="B851" s="41" t="s">
        <v>468</v>
      </c>
      <c r="C851" s="41" t="s">
        <v>29</v>
      </c>
      <c r="D851" s="41" t="s">
        <v>96</v>
      </c>
      <c r="E851" s="41" t="s">
        <v>96</v>
      </c>
      <c r="F851" s="41" t="s">
        <v>763</v>
      </c>
      <c r="G851" s="41">
        <v>8</v>
      </c>
      <c r="H851" s="41">
        <v>6475.0883448411496</v>
      </c>
      <c r="I851" s="41">
        <v>1225</v>
      </c>
      <c r="J851" s="41">
        <v>6066</v>
      </c>
      <c r="K851" s="41">
        <v>24.377500000000001</v>
      </c>
      <c r="L851" s="41">
        <v>120.71340000000001</v>
      </c>
      <c r="M851" s="41"/>
      <c r="N851" s="41"/>
      <c r="O851" s="41"/>
      <c r="P851" s="41"/>
      <c r="Q851" s="41">
        <v>7751</v>
      </c>
      <c r="R851" s="41">
        <v>138.74289999999999</v>
      </c>
      <c r="S851" s="41"/>
      <c r="T851" s="41"/>
      <c r="U851" s="41">
        <v>15042</v>
      </c>
      <c r="V851" s="41">
        <v>283.8338</v>
      </c>
      <c r="W851" s="41"/>
      <c r="X851" s="41"/>
    </row>
    <row r="852" spans="1:24" x14ac:dyDescent="0.35">
      <c r="A852" s="41" t="s">
        <v>583</v>
      </c>
      <c r="B852" s="41" t="s">
        <v>468</v>
      </c>
      <c r="C852" s="41" t="s">
        <v>29</v>
      </c>
      <c r="D852" s="41" t="s">
        <v>96</v>
      </c>
      <c r="E852" s="41" t="s">
        <v>96</v>
      </c>
      <c r="F852" s="41" t="s">
        <v>762</v>
      </c>
      <c r="G852" s="41">
        <v>7</v>
      </c>
      <c r="H852" s="41">
        <v>6475.0883448411496</v>
      </c>
      <c r="I852" s="41">
        <v>41189</v>
      </c>
      <c r="J852" s="41">
        <v>7</v>
      </c>
      <c r="K852" s="41">
        <v>819.66110000000003</v>
      </c>
      <c r="L852" s="41">
        <v>0.13930000000000001</v>
      </c>
      <c r="M852" s="41">
        <v>0</v>
      </c>
      <c r="N852" s="41">
        <v>2909</v>
      </c>
      <c r="O852" s="41">
        <v>0</v>
      </c>
      <c r="P852" s="41">
        <v>65.452500000000001</v>
      </c>
      <c r="Q852" s="41">
        <v>6459</v>
      </c>
      <c r="R852" s="41">
        <v>115.6161</v>
      </c>
      <c r="S852" s="41">
        <v>19835</v>
      </c>
      <c r="T852" s="41">
        <v>436.37</v>
      </c>
      <c r="U852" s="41">
        <v>47655</v>
      </c>
      <c r="V852" s="41">
        <v>935.41650000000004</v>
      </c>
      <c r="W852" s="41">
        <v>22744</v>
      </c>
      <c r="X852" s="41">
        <v>501.82249999999999</v>
      </c>
    </row>
    <row r="853" spans="1:24" x14ac:dyDescent="0.35">
      <c r="A853" s="41" t="s">
        <v>583</v>
      </c>
      <c r="B853" s="41" t="s">
        <v>468</v>
      </c>
      <c r="C853" s="41" t="s">
        <v>29</v>
      </c>
      <c r="D853" s="41" t="s">
        <v>96</v>
      </c>
      <c r="E853" s="41" t="s">
        <v>96</v>
      </c>
      <c r="F853" s="41" t="s">
        <v>761</v>
      </c>
      <c r="G853" s="41">
        <v>6</v>
      </c>
      <c r="H853" s="41">
        <v>6475.0883448411496</v>
      </c>
      <c r="I853" s="41">
        <v>1744</v>
      </c>
      <c r="J853" s="41">
        <v>3</v>
      </c>
      <c r="K853" s="41">
        <v>34.705600000000004</v>
      </c>
      <c r="L853" s="41">
        <v>5.9700000000000003E-2</v>
      </c>
      <c r="M853" s="41">
        <v>4549</v>
      </c>
      <c r="N853" s="41">
        <v>2229</v>
      </c>
      <c r="O853" s="41">
        <v>102.35249999999999</v>
      </c>
      <c r="P853" s="41">
        <v>50.152499999999996</v>
      </c>
      <c r="Q853" s="41">
        <v>7761</v>
      </c>
      <c r="R853" s="41">
        <v>138.92189999999999</v>
      </c>
      <c r="S853" s="41">
        <v>3495</v>
      </c>
      <c r="T853" s="41">
        <v>76.89</v>
      </c>
      <c r="U853" s="41">
        <v>9508</v>
      </c>
      <c r="V853" s="41">
        <v>173.68719999999999</v>
      </c>
      <c r="W853" s="41">
        <v>10273</v>
      </c>
      <c r="X853" s="41">
        <v>229.39499999999998</v>
      </c>
    </row>
    <row r="854" spans="1:24" x14ac:dyDescent="0.35">
      <c r="A854" s="41" t="s">
        <v>97</v>
      </c>
      <c r="B854" s="41" t="s">
        <v>468</v>
      </c>
      <c r="C854" s="41" t="s">
        <v>29</v>
      </c>
      <c r="D854" s="41" t="s">
        <v>98</v>
      </c>
      <c r="E854" s="41" t="s">
        <v>98</v>
      </c>
      <c r="F854" s="41" t="s">
        <v>756</v>
      </c>
      <c r="G854" s="41">
        <v>1</v>
      </c>
      <c r="H854" s="41">
        <v>4120.2023458513704</v>
      </c>
      <c r="I854" s="41">
        <v>969</v>
      </c>
      <c r="J854" s="41">
        <v>0</v>
      </c>
      <c r="K854" s="41">
        <v>17.926500000000001</v>
      </c>
      <c r="L854" s="41">
        <v>0</v>
      </c>
      <c r="M854" s="41">
        <v>953</v>
      </c>
      <c r="N854" s="41">
        <v>58</v>
      </c>
      <c r="O854" s="41">
        <v>18.964700000000001</v>
      </c>
      <c r="P854" s="41">
        <v>1.1542000000000001</v>
      </c>
      <c r="Q854" s="41">
        <v>1767</v>
      </c>
      <c r="R854" s="41">
        <v>31.629300000000001</v>
      </c>
      <c r="S854" s="41">
        <v>1529</v>
      </c>
      <c r="T854" s="41">
        <v>33.637999999999998</v>
      </c>
      <c r="U854" s="41">
        <v>2736</v>
      </c>
      <c r="V854" s="41">
        <v>49.555800000000005</v>
      </c>
      <c r="W854" s="41">
        <v>2540</v>
      </c>
      <c r="X854" s="41">
        <v>53.756900000000002</v>
      </c>
    </row>
    <row r="855" spans="1:24" x14ac:dyDescent="0.35">
      <c r="A855" s="41" t="s">
        <v>97</v>
      </c>
      <c r="B855" s="41" t="s">
        <v>468</v>
      </c>
      <c r="C855" s="41" t="s">
        <v>29</v>
      </c>
      <c r="D855" s="41" t="s">
        <v>98</v>
      </c>
      <c r="E855" s="41" t="s">
        <v>98</v>
      </c>
      <c r="F855" s="41" t="s">
        <v>760</v>
      </c>
      <c r="G855" s="41">
        <v>5</v>
      </c>
      <c r="H855" s="41">
        <v>4120.2023458513704</v>
      </c>
      <c r="I855" s="41">
        <v>3227</v>
      </c>
      <c r="J855" s="41">
        <v>1775</v>
      </c>
      <c r="K855" s="41">
        <v>59.6995</v>
      </c>
      <c r="L855" s="41">
        <v>32.837499999999999</v>
      </c>
      <c r="M855" s="41">
        <v>1483</v>
      </c>
      <c r="N855" s="41">
        <v>286</v>
      </c>
      <c r="O855" s="41">
        <v>29.511700000000001</v>
      </c>
      <c r="P855" s="41">
        <v>5.6914000000000007</v>
      </c>
      <c r="Q855" s="41">
        <v>1772</v>
      </c>
      <c r="R855" s="41">
        <v>31.718800000000002</v>
      </c>
      <c r="S855" s="41">
        <v>1128</v>
      </c>
      <c r="T855" s="41">
        <v>24.815999999999999</v>
      </c>
      <c r="U855" s="41">
        <v>6774</v>
      </c>
      <c r="V855" s="41">
        <v>124.25580000000001</v>
      </c>
      <c r="W855" s="41">
        <v>2897</v>
      </c>
      <c r="X855" s="41">
        <v>60.019099999999995</v>
      </c>
    </row>
    <row r="856" spans="1:24" x14ac:dyDescent="0.35">
      <c r="A856" s="41" t="s">
        <v>97</v>
      </c>
      <c r="B856" s="41" t="s">
        <v>468</v>
      </c>
      <c r="C856" s="41" t="s">
        <v>29</v>
      </c>
      <c r="D856" s="41" t="s">
        <v>98</v>
      </c>
      <c r="E856" s="41" t="s">
        <v>98</v>
      </c>
      <c r="F856" s="41" t="s">
        <v>764</v>
      </c>
      <c r="G856" s="41">
        <v>9</v>
      </c>
      <c r="H856" s="41">
        <v>4120.2023458513704</v>
      </c>
      <c r="I856" s="41">
        <v>5759</v>
      </c>
      <c r="J856" s="41">
        <v>2565</v>
      </c>
      <c r="K856" s="41">
        <v>114.6041</v>
      </c>
      <c r="L856" s="41">
        <v>51.043500000000002</v>
      </c>
      <c r="M856" s="41"/>
      <c r="N856" s="41"/>
      <c r="O856" s="41"/>
      <c r="P856" s="41"/>
      <c r="Q856" s="41">
        <v>2322</v>
      </c>
      <c r="R856" s="41">
        <v>41.563800000000001</v>
      </c>
      <c r="S856" s="41"/>
      <c r="T856" s="41"/>
      <c r="U856" s="41">
        <v>10646</v>
      </c>
      <c r="V856" s="41">
        <v>207.21140000000003</v>
      </c>
      <c r="W856" s="41"/>
      <c r="X856" s="41"/>
    </row>
    <row r="857" spans="1:24" x14ac:dyDescent="0.35">
      <c r="A857" s="41" t="s">
        <v>97</v>
      </c>
      <c r="B857" s="41" t="s">
        <v>468</v>
      </c>
      <c r="C857" s="41" t="s">
        <v>29</v>
      </c>
      <c r="D857" s="41" t="s">
        <v>98</v>
      </c>
      <c r="E857" s="41" t="s">
        <v>98</v>
      </c>
      <c r="F857" s="41" t="s">
        <v>766</v>
      </c>
      <c r="G857" s="41">
        <v>11</v>
      </c>
      <c r="H857" s="41">
        <v>4120.2023458513704</v>
      </c>
      <c r="I857" s="41">
        <v>9339</v>
      </c>
      <c r="J857" s="41">
        <v>650</v>
      </c>
      <c r="K857" s="41">
        <v>185.84610000000001</v>
      </c>
      <c r="L857" s="41">
        <v>12.935</v>
      </c>
      <c r="M857" s="41"/>
      <c r="N857" s="41"/>
      <c r="O857" s="41"/>
      <c r="P857" s="41"/>
      <c r="Q857" s="41">
        <v>1393</v>
      </c>
      <c r="R857" s="41">
        <v>24.934699999999999</v>
      </c>
      <c r="S857" s="41"/>
      <c r="T857" s="41"/>
      <c r="U857" s="41">
        <v>11382</v>
      </c>
      <c r="V857" s="41">
        <v>223.7158</v>
      </c>
      <c r="W857" s="41"/>
      <c r="X857" s="41"/>
    </row>
    <row r="858" spans="1:24" x14ac:dyDescent="0.35">
      <c r="A858" s="41" t="s">
        <v>97</v>
      </c>
      <c r="B858" s="41" t="s">
        <v>468</v>
      </c>
      <c r="C858" s="41" t="s">
        <v>29</v>
      </c>
      <c r="D858" s="41" t="s">
        <v>98</v>
      </c>
      <c r="E858" s="41" t="s">
        <v>98</v>
      </c>
      <c r="F858" s="41" t="s">
        <v>765</v>
      </c>
      <c r="G858" s="41">
        <v>10</v>
      </c>
      <c r="H858" s="41">
        <v>4120.2023458513704</v>
      </c>
      <c r="I858" s="41">
        <v>1457</v>
      </c>
      <c r="J858" s="41">
        <v>105</v>
      </c>
      <c r="K858" s="41">
        <v>28.994300000000003</v>
      </c>
      <c r="L858" s="41">
        <v>2.0895000000000001</v>
      </c>
      <c r="M858" s="41"/>
      <c r="N858" s="41"/>
      <c r="O858" s="41"/>
      <c r="P858" s="41"/>
      <c r="Q858" s="41">
        <v>3384</v>
      </c>
      <c r="R858" s="41">
        <v>60.573599999999999</v>
      </c>
      <c r="S858" s="41"/>
      <c r="T858" s="41"/>
      <c r="U858" s="41">
        <v>4946</v>
      </c>
      <c r="V858" s="41">
        <v>91.657399999999996</v>
      </c>
      <c r="W858" s="41"/>
      <c r="X858" s="41"/>
    </row>
    <row r="859" spans="1:24" x14ac:dyDescent="0.35">
      <c r="A859" s="41" t="s">
        <v>97</v>
      </c>
      <c r="B859" s="41" t="s">
        <v>468</v>
      </c>
      <c r="C859" s="41" t="s">
        <v>29</v>
      </c>
      <c r="D859" s="41" t="s">
        <v>98</v>
      </c>
      <c r="E859" s="41" t="s">
        <v>98</v>
      </c>
      <c r="F859" s="41" t="s">
        <v>759</v>
      </c>
      <c r="G859" s="41">
        <v>4</v>
      </c>
      <c r="H859" s="41">
        <v>4120.2023458513704</v>
      </c>
      <c r="I859" s="41">
        <v>5339</v>
      </c>
      <c r="J859" s="41">
        <v>538</v>
      </c>
      <c r="K859" s="41">
        <v>98.771499999999989</v>
      </c>
      <c r="L859" s="41">
        <v>9.9529999999999994</v>
      </c>
      <c r="M859" s="41">
        <v>885</v>
      </c>
      <c r="N859" s="41">
        <v>142</v>
      </c>
      <c r="O859" s="41">
        <v>17.611499999999999</v>
      </c>
      <c r="P859" s="41">
        <v>2.8258000000000001</v>
      </c>
      <c r="Q859" s="41">
        <v>2034</v>
      </c>
      <c r="R859" s="41">
        <v>36.4086</v>
      </c>
      <c r="S859" s="41">
        <v>1529</v>
      </c>
      <c r="T859" s="41">
        <v>33.637999999999998</v>
      </c>
      <c r="U859" s="41">
        <v>7911</v>
      </c>
      <c r="V859" s="41">
        <v>145.13309999999998</v>
      </c>
      <c r="W859" s="41">
        <v>2556</v>
      </c>
      <c r="X859" s="41">
        <v>54.075299999999999</v>
      </c>
    </row>
    <row r="860" spans="1:24" x14ac:dyDescent="0.35">
      <c r="A860" s="41" t="s">
        <v>97</v>
      </c>
      <c r="B860" s="41" t="s">
        <v>468</v>
      </c>
      <c r="C860" s="41" t="s">
        <v>29</v>
      </c>
      <c r="D860" s="41" t="s">
        <v>98</v>
      </c>
      <c r="E860" s="41" t="s">
        <v>98</v>
      </c>
      <c r="F860" s="41" t="s">
        <v>758</v>
      </c>
      <c r="G860" s="41">
        <v>3</v>
      </c>
      <c r="H860" s="41">
        <v>4120.2023458513704</v>
      </c>
      <c r="I860" s="41">
        <v>13018</v>
      </c>
      <c r="J860" s="41">
        <v>0</v>
      </c>
      <c r="K860" s="41">
        <v>240.833</v>
      </c>
      <c r="L860" s="41">
        <v>0</v>
      </c>
      <c r="M860" s="41">
        <v>4760</v>
      </c>
      <c r="N860" s="41">
        <v>76</v>
      </c>
      <c r="O860" s="41">
        <v>94.724000000000004</v>
      </c>
      <c r="P860" s="41">
        <v>1.5124</v>
      </c>
      <c r="Q860" s="41">
        <v>2067</v>
      </c>
      <c r="R860" s="41">
        <v>36.999299999999998</v>
      </c>
      <c r="S860" s="41">
        <v>1519</v>
      </c>
      <c r="T860" s="41">
        <v>33.417999999999999</v>
      </c>
      <c r="U860" s="41">
        <v>15085</v>
      </c>
      <c r="V860" s="41">
        <v>277.83229999999998</v>
      </c>
      <c r="W860" s="41">
        <v>6355</v>
      </c>
      <c r="X860" s="41">
        <v>129.65440000000001</v>
      </c>
    </row>
    <row r="861" spans="1:24" x14ac:dyDescent="0.35">
      <c r="A861" s="41" t="s">
        <v>97</v>
      </c>
      <c r="B861" s="41" t="s">
        <v>468</v>
      </c>
      <c r="C861" s="41" t="s">
        <v>29</v>
      </c>
      <c r="D861" s="41" t="s">
        <v>98</v>
      </c>
      <c r="E861" s="41" t="s">
        <v>98</v>
      </c>
      <c r="F861" s="41" t="s">
        <v>767</v>
      </c>
      <c r="G861" s="41">
        <v>12</v>
      </c>
      <c r="H861" s="41">
        <v>4120.2023458513704</v>
      </c>
      <c r="I861" s="41">
        <v>571</v>
      </c>
      <c r="J861" s="41">
        <v>201</v>
      </c>
      <c r="K861" s="41">
        <v>11.3629</v>
      </c>
      <c r="L861" s="41">
        <v>3.9999000000000002</v>
      </c>
      <c r="M861" s="41"/>
      <c r="N861" s="41"/>
      <c r="O861" s="41"/>
      <c r="P861" s="41"/>
      <c r="Q861" s="41">
        <v>1416</v>
      </c>
      <c r="R861" s="41">
        <v>25.346399999999999</v>
      </c>
      <c r="S861" s="41"/>
      <c r="T861" s="41"/>
      <c r="U861" s="41">
        <v>2188</v>
      </c>
      <c r="V861" s="41">
        <v>40.709199999999996</v>
      </c>
      <c r="W861" s="41"/>
      <c r="X861" s="41"/>
    </row>
    <row r="862" spans="1:24" x14ac:dyDescent="0.35">
      <c r="A862" s="41" t="s">
        <v>97</v>
      </c>
      <c r="B862" s="41" t="s">
        <v>468</v>
      </c>
      <c r="C862" s="41" t="s">
        <v>29</v>
      </c>
      <c r="D862" s="41" t="s">
        <v>98</v>
      </c>
      <c r="E862" s="41" t="s">
        <v>98</v>
      </c>
      <c r="F862" s="41" t="s">
        <v>757</v>
      </c>
      <c r="G862" s="41">
        <v>2</v>
      </c>
      <c r="H862" s="41">
        <v>4120.2023458513704</v>
      </c>
      <c r="I862" s="41">
        <v>1912</v>
      </c>
      <c r="J862" s="41">
        <v>0</v>
      </c>
      <c r="K862" s="41">
        <v>35.372</v>
      </c>
      <c r="L862" s="41">
        <v>0</v>
      </c>
      <c r="M862" s="41">
        <v>422</v>
      </c>
      <c r="N862" s="41">
        <v>57</v>
      </c>
      <c r="O862" s="41">
        <v>8.3978000000000002</v>
      </c>
      <c r="P862" s="41">
        <v>1.1343000000000001</v>
      </c>
      <c r="Q862" s="41">
        <v>1909</v>
      </c>
      <c r="R862" s="41">
        <v>34.171100000000003</v>
      </c>
      <c r="S862" s="41">
        <v>1764</v>
      </c>
      <c r="T862" s="41">
        <v>38.808</v>
      </c>
      <c r="U862" s="41">
        <v>3821</v>
      </c>
      <c r="V862" s="41">
        <v>69.54310000000001</v>
      </c>
      <c r="W862" s="41">
        <v>2243</v>
      </c>
      <c r="X862" s="41">
        <v>48.3401</v>
      </c>
    </row>
    <row r="863" spans="1:24" x14ac:dyDescent="0.35">
      <c r="A863" s="41" t="s">
        <v>97</v>
      </c>
      <c r="B863" s="41" t="s">
        <v>468</v>
      </c>
      <c r="C863" s="41" t="s">
        <v>29</v>
      </c>
      <c r="D863" s="41" t="s">
        <v>98</v>
      </c>
      <c r="E863" s="41" t="s">
        <v>98</v>
      </c>
      <c r="F863" s="41" t="s">
        <v>763</v>
      </c>
      <c r="G863" s="41">
        <v>8</v>
      </c>
      <c r="H863" s="41">
        <v>4120.2023458513704</v>
      </c>
      <c r="I863" s="41">
        <v>1694</v>
      </c>
      <c r="J863" s="41">
        <v>4177</v>
      </c>
      <c r="K863" s="41">
        <v>33.710599999999999</v>
      </c>
      <c r="L863" s="41">
        <v>83.12230000000001</v>
      </c>
      <c r="M863" s="41"/>
      <c r="N863" s="41"/>
      <c r="O863" s="41"/>
      <c r="P863" s="41"/>
      <c r="Q863" s="41">
        <v>1977</v>
      </c>
      <c r="R863" s="41">
        <v>35.388300000000001</v>
      </c>
      <c r="S863" s="41"/>
      <c r="T863" s="41"/>
      <c r="U863" s="41">
        <v>7848</v>
      </c>
      <c r="V863" s="41">
        <v>152.22120000000001</v>
      </c>
      <c r="W863" s="41"/>
      <c r="X863" s="41"/>
    </row>
    <row r="864" spans="1:24" x14ac:dyDescent="0.35">
      <c r="A864" s="41" t="s">
        <v>97</v>
      </c>
      <c r="B864" s="41" t="s">
        <v>468</v>
      </c>
      <c r="C864" s="41" t="s">
        <v>29</v>
      </c>
      <c r="D864" s="41" t="s">
        <v>98</v>
      </c>
      <c r="E864" s="41" t="s">
        <v>98</v>
      </c>
      <c r="F864" s="41" t="s">
        <v>762</v>
      </c>
      <c r="G864" s="41">
        <v>7</v>
      </c>
      <c r="H864" s="41">
        <v>4120.2023458513704</v>
      </c>
      <c r="I864" s="41">
        <v>7477</v>
      </c>
      <c r="J864" s="41">
        <v>2116</v>
      </c>
      <c r="K864" s="41">
        <v>148.79230000000001</v>
      </c>
      <c r="L864" s="41">
        <v>42.108400000000003</v>
      </c>
      <c r="M864" s="41">
        <v>0</v>
      </c>
      <c r="N864" s="41">
        <v>324</v>
      </c>
      <c r="O864" s="41">
        <v>0</v>
      </c>
      <c r="P864" s="41">
        <v>7.29</v>
      </c>
      <c r="Q864" s="41">
        <v>2074</v>
      </c>
      <c r="R864" s="41">
        <v>37.124600000000001</v>
      </c>
      <c r="S864" s="41">
        <v>2497</v>
      </c>
      <c r="T864" s="41">
        <v>54.933999999999997</v>
      </c>
      <c r="U864" s="41">
        <v>11667</v>
      </c>
      <c r="V864" s="41">
        <v>228.02530000000002</v>
      </c>
      <c r="W864" s="41">
        <v>2821</v>
      </c>
      <c r="X864" s="41">
        <v>62.223999999999997</v>
      </c>
    </row>
    <row r="865" spans="1:24" x14ac:dyDescent="0.35">
      <c r="A865" s="41" t="s">
        <v>97</v>
      </c>
      <c r="B865" s="41" t="s">
        <v>468</v>
      </c>
      <c r="C865" s="41" t="s">
        <v>29</v>
      </c>
      <c r="D865" s="41" t="s">
        <v>98</v>
      </c>
      <c r="E865" s="41" t="s">
        <v>98</v>
      </c>
      <c r="F865" s="41" t="s">
        <v>761</v>
      </c>
      <c r="G865" s="41">
        <v>6</v>
      </c>
      <c r="H865" s="41">
        <v>4120.2023458513704</v>
      </c>
      <c r="I865" s="41">
        <v>9286</v>
      </c>
      <c r="J865" s="41">
        <v>829</v>
      </c>
      <c r="K865" s="41">
        <v>184.79140000000001</v>
      </c>
      <c r="L865" s="41">
        <v>16.4971</v>
      </c>
      <c r="M865" s="41">
        <v>2496</v>
      </c>
      <c r="N865" s="41">
        <v>439</v>
      </c>
      <c r="O865" s="41">
        <v>56.16</v>
      </c>
      <c r="P865" s="41">
        <v>9.8774999999999995</v>
      </c>
      <c r="Q865" s="41">
        <v>2148</v>
      </c>
      <c r="R865" s="41">
        <v>38.449199999999998</v>
      </c>
      <c r="S865" s="41">
        <v>1295</v>
      </c>
      <c r="T865" s="41">
        <v>28.49</v>
      </c>
      <c r="U865" s="41">
        <v>12263</v>
      </c>
      <c r="V865" s="41">
        <v>239.73769999999999</v>
      </c>
      <c r="W865" s="41">
        <v>4230</v>
      </c>
      <c r="X865" s="41">
        <v>94.527499999999989</v>
      </c>
    </row>
    <row r="866" spans="1:24" x14ac:dyDescent="0.35">
      <c r="A866" s="41" t="s">
        <v>606</v>
      </c>
      <c r="B866" s="41" t="s">
        <v>550</v>
      </c>
      <c r="C866" s="41" t="s">
        <v>8</v>
      </c>
      <c r="D866" s="41" t="s">
        <v>99</v>
      </c>
      <c r="E866" s="41" t="s">
        <v>99</v>
      </c>
      <c r="F866" s="41" t="s">
        <v>756</v>
      </c>
      <c r="G866" s="41">
        <v>1</v>
      </c>
      <c r="H866" s="41">
        <v>8053.3805117501297</v>
      </c>
      <c r="I866" s="41">
        <v>11023</v>
      </c>
      <c r="J866" s="41">
        <v>86</v>
      </c>
      <c r="K866" s="41">
        <v>203.9255</v>
      </c>
      <c r="L866" s="41">
        <v>1.591</v>
      </c>
      <c r="M866" s="41">
        <v>32257</v>
      </c>
      <c r="N866" s="41">
        <v>612</v>
      </c>
      <c r="O866" s="41">
        <v>641.91430000000003</v>
      </c>
      <c r="P866" s="41">
        <v>12.178800000000001</v>
      </c>
      <c r="Q866" s="41">
        <v>0</v>
      </c>
      <c r="R866" s="41">
        <v>0</v>
      </c>
      <c r="S866" s="41">
        <v>0</v>
      </c>
      <c r="T866" s="41">
        <v>0</v>
      </c>
      <c r="U866" s="41">
        <v>11109</v>
      </c>
      <c r="V866" s="41">
        <v>205.51650000000001</v>
      </c>
      <c r="W866" s="41">
        <v>32869</v>
      </c>
      <c r="X866" s="41">
        <v>654.09310000000005</v>
      </c>
    </row>
    <row r="867" spans="1:24" x14ac:dyDescent="0.35">
      <c r="A867" s="41" t="s">
        <v>606</v>
      </c>
      <c r="B867" s="41" t="s">
        <v>550</v>
      </c>
      <c r="C867" s="41" t="s">
        <v>8</v>
      </c>
      <c r="D867" s="41" t="s">
        <v>99</v>
      </c>
      <c r="E867" s="41" t="s">
        <v>99</v>
      </c>
      <c r="F867" s="41" t="s">
        <v>760</v>
      </c>
      <c r="G867" s="41">
        <v>5</v>
      </c>
      <c r="H867" s="41">
        <v>8053.3805117501297</v>
      </c>
      <c r="I867" s="41">
        <v>18767</v>
      </c>
      <c r="J867" s="41">
        <v>4879</v>
      </c>
      <c r="K867" s="41">
        <v>347.18950000000001</v>
      </c>
      <c r="L867" s="41">
        <v>90.261499999999998</v>
      </c>
      <c r="M867" s="41">
        <v>11070</v>
      </c>
      <c r="N867" s="41">
        <v>4825</v>
      </c>
      <c r="O867" s="41">
        <v>220.29300000000001</v>
      </c>
      <c r="P867" s="41">
        <v>96.017499999999998</v>
      </c>
      <c r="Q867" s="41">
        <v>0</v>
      </c>
      <c r="R867" s="41">
        <v>0</v>
      </c>
      <c r="S867" s="41">
        <v>0</v>
      </c>
      <c r="T867" s="41">
        <v>0</v>
      </c>
      <c r="U867" s="41">
        <v>23646</v>
      </c>
      <c r="V867" s="41">
        <v>437.45100000000002</v>
      </c>
      <c r="W867" s="41">
        <v>15895</v>
      </c>
      <c r="X867" s="41">
        <v>316.31049999999999</v>
      </c>
    </row>
    <row r="868" spans="1:24" x14ac:dyDescent="0.35">
      <c r="A868" s="41" t="s">
        <v>606</v>
      </c>
      <c r="B868" s="41" t="s">
        <v>550</v>
      </c>
      <c r="C868" s="41" t="s">
        <v>8</v>
      </c>
      <c r="D868" s="41" t="s">
        <v>99</v>
      </c>
      <c r="E868" s="41" t="s">
        <v>99</v>
      </c>
      <c r="F868" s="41" t="s">
        <v>764</v>
      </c>
      <c r="G868" s="41">
        <v>9</v>
      </c>
      <c r="H868" s="41">
        <v>8053.3805117501297</v>
      </c>
      <c r="I868" s="41">
        <v>19972</v>
      </c>
      <c r="J868" s="41">
        <v>419</v>
      </c>
      <c r="K868" s="41">
        <v>397.44280000000003</v>
      </c>
      <c r="L868" s="41">
        <v>8.3381000000000007</v>
      </c>
      <c r="M868" s="41"/>
      <c r="N868" s="41"/>
      <c r="O868" s="41"/>
      <c r="P868" s="41"/>
      <c r="Q868" s="41">
        <v>0</v>
      </c>
      <c r="R868" s="41">
        <v>0</v>
      </c>
      <c r="S868" s="41"/>
      <c r="T868" s="41"/>
      <c r="U868" s="41">
        <v>20391</v>
      </c>
      <c r="V868" s="41">
        <v>405.78090000000003</v>
      </c>
      <c r="W868" s="41"/>
      <c r="X868" s="41"/>
    </row>
    <row r="869" spans="1:24" x14ac:dyDescent="0.35">
      <c r="A869" s="41" t="s">
        <v>606</v>
      </c>
      <c r="B869" s="41" t="s">
        <v>550</v>
      </c>
      <c r="C869" s="41" t="s">
        <v>8</v>
      </c>
      <c r="D869" s="41" t="s">
        <v>99</v>
      </c>
      <c r="E869" s="41" t="s">
        <v>99</v>
      </c>
      <c r="F869" s="41" t="s">
        <v>766</v>
      </c>
      <c r="G869" s="41">
        <v>11</v>
      </c>
      <c r="H869" s="41">
        <v>8053.3805117501297</v>
      </c>
      <c r="I869" s="41">
        <v>28851</v>
      </c>
      <c r="J869" s="41">
        <v>512</v>
      </c>
      <c r="K869" s="41">
        <v>574.13490000000002</v>
      </c>
      <c r="L869" s="41">
        <v>10.188800000000001</v>
      </c>
      <c r="M869" s="41"/>
      <c r="N869" s="41"/>
      <c r="O869" s="41"/>
      <c r="P869" s="41"/>
      <c r="Q869" s="41">
        <v>0</v>
      </c>
      <c r="R869" s="41">
        <v>0</v>
      </c>
      <c r="S869" s="41"/>
      <c r="T869" s="41"/>
      <c r="U869" s="41">
        <v>29363</v>
      </c>
      <c r="V869" s="41">
        <v>584.32370000000003</v>
      </c>
      <c r="W869" s="41"/>
      <c r="X869" s="41"/>
    </row>
    <row r="870" spans="1:24" x14ac:dyDescent="0.35">
      <c r="A870" s="41" t="s">
        <v>606</v>
      </c>
      <c r="B870" s="41" t="s">
        <v>550</v>
      </c>
      <c r="C870" s="41" t="s">
        <v>8</v>
      </c>
      <c r="D870" s="41" t="s">
        <v>99</v>
      </c>
      <c r="E870" s="41" t="s">
        <v>99</v>
      </c>
      <c r="F870" s="41" t="s">
        <v>765</v>
      </c>
      <c r="G870" s="41">
        <v>10</v>
      </c>
      <c r="H870" s="41">
        <v>8053.3805117501297</v>
      </c>
      <c r="I870" s="41">
        <v>9801</v>
      </c>
      <c r="J870" s="41">
        <v>442</v>
      </c>
      <c r="K870" s="41">
        <v>195.03990000000002</v>
      </c>
      <c r="L870" s="41">
        <v>8.7957999999999998</v>
      </c>
      <c r="M870" s="41"/>
      <c r="N870" s="41"/>
      <c r="O870" s="41"/>
      <c r="P870" s="41"/>
      <c r="Q870" s="41">
        <v>0</v>
      </c>
      <c r="R870" s="41">
        <v>0</v>
      </c>
      <c r="S870" s="41"/>
      <c r="T870" s="41"/>
      <c r="U870" s="41">
        <v>10243</v>
      </c>
      <c r="V870" s="41">
        <v>203.83570000000003</v>
      </c>
      <c r="W870" s="41"/>
      <c r="X870" s="41"/>
    </row>
    <row r="871" spans="1:24" x14ac:dyDescent="0.35">
      <c r="A871" s="41" t="s">
        <v>606</v>
      </c>
      <c r="B871" s="41" t="s">
        <v>550</v>
      </c>
      <c r="C871" s="41" t="s">
        <v>8</v>
      </c>
      <c r="D871" s="41" t="s">
        <v>99</v>
      </c>
      <c r="E871" s="41" t="s">
        <v>99</v>
      </c>
      <c r="F871" s="41" t="s">
        <v>759</v>
      </c>
      <c r="G871" s="41">
        <v>4</v>
      </c>
      <c r="H871" s="41">
        <v>8053.3805117501297</v>
      </c>
      <c r="I871" s="41">
        <v>11383</v>
      </c>
      <c r="J871" s="41">
        <v>330</v>
      </c>
      <c r="K871" s="41">
        <v>210.5855</v>
      </c>
      <c r="L871" s="41">
        <v>6.1049999999999995</v>
      </c>
      <c r="M871" s="41">
        <v>7466</v>
      </c>
      <c r="N871" s="41">
        <v>583</v>
      </c>
      <c r="O871" s="41">
        <v>148.57340000000002</v>
      </c>
      <c r="P871" s="41">
        <v>11.601700000000001</v>
      </c>
      <c r="Q871" s="41">
        <v>2</v>
      </c>
      <c r="R871" s="41">
        <v>3.5799999999999998E-2</v>
      </c>
      <c r="S871" s="41">
        <v>0</v>
      </c>
      <c r="T871" s="41">
        <v>0</v>
      </c>
      <c r="U871" s="41">
        <v>11715</v>
      </c>
      <c r="V871" s="41">
        <v>216.72629999999998</v>
      </c>
      <c r="W871" s="41">
        <v>8049</v>
      </c>
      <c r="X871" s="41">
        <v>160.17510000000001</v>
      </c>
    </row>
    <row r="872" spans="1:24" x14ac:dyDescent="0.35">
      <c r="A872" s="41" t="s">
        <v>606</v>
      </c>
      <c r="B872" s="41" t="s">
        <v>550</v>
      </c>
      <c r="C872" s="41" t="s">
        <v>8</v>
      </c>
      <c r="D872" s="41" t="s">
        <v>99</v>
      </c>
      <c r="E872" s="41" t="s">
        <v>99</v>
      </c>
      <c r="F872" s="41" t="s">
        <v>758</v>
      </c>
      <c r="G872" s="41">
        <v>3</v>
      </c>
      <c r="H872" s="41">
        <v>8053.3805117501297</v>
      </c>
      <c r="I872" s="41">
        <v>15987</v>
      </c>
      <c r="J872" s="41">
        <v>176</v>
      </c>
      <c r="K872" s="41">
        <v>295.7595</v>
      </c>
      <c r="L872" s="41">
        <v>3.2559999999999998</v>
      </c>
      <c r="M872" s="41">
        <v>16549</v>
      </c>
      <c r="N872" s="41">
        <v>600</v>
      </c>
      <c r="O872" s="41">
        <v>329.32510000000002</v>
      </c>
      <c r="P872" s="41">
        <v>11.940000000000001</v>
      </c>
      <c r="Q872" s="41">
        <v>0</v>
      </c>
      <c r="R872" s="41">
        <v>0</v>
      </c>
      <c r="S872" s="41">
        <v>0</v>
      </c>
      <c r="T872" s="41">
        <v>0</v>
      </c>
      <c r="U872" s="41">
        <v>16163</v>
      </c>
      <c r="V872" s="41">
        <v>299.01549999999997</v>
      </c>
      <c r="W872" s="41">
        <v>17149</v>
      </c>
      <c r="X872" s="41">
        <v>341.26510000000002</v>
      </c>
    </row>
    <row r="873" spans="1:24" x14ac:dyDescent="0.35">
      <c r="A873" s="41" t="s">
        <v>606</v>
      </c>
      <c r="B873" s="41" t="s">
        <v>550</v>
      </c>
      <c r="C873" s="41" t="s">
        <v>8</v>
      </c>
      <c r="D873" s="41" t="s">
        <v>99</v>
      </c>
      <c r="E873" s="41" t="s">
        <v>99</v>
      </c>
      <c r="F873" s="41" t="s">
        <v>767</v>
      </c>
      <c r="G873" s="41">
        <v>12</v>
      </c>
      <c r="H873" s="41">
        <v>8053.3805117501297</v>
      </c>
      <c r="I873" s="41">
        <v>18773</v>
      </c>
      <c r="J873" s="41">
        <v>380</v>
      </c>
      <c r="K873" s="41">
        <v>373.58270000000005</v>
      </c>
      <c r="L873" s="41">
        <v>7.5620000000000003</v>
      </c>
      <c r="M873" s="41"/>
      <c r="N873" s="41"/>
      <c r="O873" s="41"/>
      <c r="P873" s="41"/>
      <c r="Q873" s="41">
        <v>2</v>
      </c>
      <c r="R873" s="41">
        <v>3.5799999999999998E-2</v>
      </c>
      <c r="S873" s="41"/>
      <c r="T873" s="41"/>
      <c r="U873" s="41">
        <v>19155</v>
      </c>
      <c r="V873" s="41">
        <v>381.18050000000005</v>
      </c>
      <c r="W873" s="41"/>
      <c r="X873" s="41"/>
    </row>
    <row r="874" spans="1:24" x14ac:dyDescent="0.35">
      <c r="A874" s="41" t="s">
        <v>606</v>
      </c>
      <c r="B874" s="41" t="s">
        <v>550</v>
      </c>
      <c r="C874" s="41" t="s">
        <v>8</v>
      </c>
      <c r="D874" s="41" t="s">
        <v>99</v>
      </c>
      <c r="E874" s="41" t="s">
        <v>99</v>
      </c>
      <c r="F874" s="41" t="s">
        <v>757</v>
      </c>
      <c r="G874" s="41">
        <v>2</v>
      </c>
      <c r="H874" s="41">
        <v>8053.3805117501297</v>
      </c>
      <c r="I874" s="41">
        <v>9588</v>
      </c>
      <c r="J874" s="41">
        <v>161</v>
      </c>
      <c r="K874" s="41">
        <v>177.37799999999999</v>
      </c>
      <c r="L874" s="41">
        <v>2.9784999999999999</v>
      </c>
      <c r="M874" s="41">
        <v>5943</v>
      </c>
      <c r="N874" s="41">
        <v>549</v>
      </c>
      <c r="O874" s="41">
        <v>118.26570000000001</v>
      </c>
      <c r="P874" s="41">
        <v>10.9251</v>
      </c>
      <c r="Q874" s="41">
        <v>0</v>
      </c>
      <c r="R874" s="41">
        <v>0</v>
      </c>
      <c r="S874" s="41">
        <v>4</v>
      </c>
      <c r="T874" s="41">
        <v>8.7999999999999995E-2</v>
      </c>
      <c r="U874" s="41">
        <v>9749</v>
      </c>
      <c r="V874" s="41">
        <v>180.35649999999998</v>
      </c>
      <c r="W874" s="41">
        <v>6496</v>
      </c>
      <c r="X874" s="41">
        <v>129.27880000000002</v>
      </c>
    </row>
    <row r="875" spans="1:24" x14ac:dyDescent="0.35">
      <c r="A875" s="41" t="s">
        <v>606</v>
      </c>
      <c r="B875" s="41" t="s">
        <v>550</v>
      </c>
      <c r="C875" s="41" t="s">
        <v>8</v>
      </c>
      <c r="D875" s="41" t="s">
        <v>99</v>
      </c>
      <c r="E875" s="41" t="s">
        <v>99</v>
      </c>
      <c r="F875" s="41" t="s">
        <v>763</v>
      </c>
      <c r="G875" s="41">
        <v>8</v>
      </c>
      <c r="H875" s="41">
        <v>8053.3805117501297</v>
      </c>
      <c r="I875" s="41">
        <v>10969</v>
      </c>
      <c r="J875" s="41">
        <v>1004</v>
      </c>
      <c r="K875" s="41">
        <v>218.28310000000002</v>
      </c>
      <c r="L875" s="41">
        <v>19.979600000000001</v>
      </c>
      <c r="M875" s="41"/>
      <c r="N875" s="41"/>
      <c r="O875" s="41"/>
      <c r="P875" s="41"/>
      <c r="Q875" s="41">
        <v>0</v>
      </c>
      <c r="R875" s="41">
        <v>0</v>
      </c>
      <c r="S875" s="41"/>
      <c r="T875" s="41"/>
      <c r="U875" s="41">
        <v>11973</v>
      </c>
      <c r="V875" s="41">
        <v>238.26270000000002</v>
      </c>
      <c r="W875" s="41"/>
      <c r="X875" s="41"/>
    </row>
    <row r="876" spans="1:24" x14ac:dyDescent="0.35">
      <c r="A876" s="41" t="s">
        <v>606</v>
      </c>
      <c r="B876" s="41" t="s">
        <v>550</v>
      </c>
      <c r="C876" s="41" t="s">
        <v>8</v>
      </c>
      <c r="D876" s="41" t="s">
        <v>99</v>
      </c>
      <c r="E876" s="41" t="s">
        <v>99</v>
      </c>
      <c r="F876" s="41" t="s">
        <v>762</v>
      </c>
      <c r="G876" s="41">
        <v>7</v>
      </c>
      <c r="H876" s="41">
        <v>8053.3805117501297</v>
      </c>
      <c r="I876" s="41">
        <v>26822</v>
      </c>
      <c r="J876" s="41">
        <v>3766</v>
      </c>
      <c r="K876" s="41">
        <v>533.75779999999997</v>
      </c>
      <c r="L876" s="41">
        <v>74.943399999999997</v>
      </c>
      <c r="M876" s="41">
        <v>0</v>
      </c>
      <c r="N876" s="41">
        <v>1074</v>
      </c>
      <c r="O876" s="41">
        <v>0</v>
      </c>
      <c r="P876" s="41">
        <v>24.164999999999999</v>
      </c>
      <c r="Q876" s="41">
        <v>0</v>
      </c>
      <c r="R876" s="41">
        <v>0</v>
      </c>
      <c r="S876" s="41">
        <v>0</v>
      </c>
      <c r="T876" s="41">
        <v>0</v>
      </c>
      <c r="U876" s="41">
        <v>30588</v>
      </c>
      <c r="V876" s="41">
        <v>608.70119999999997</v>
      </c>
      <c r="W876" s="41">
        <v>1074</v>
      </c>
      <c r="X876" s="41">
        <v>24.164999999999999</v>
      </c>
    </row>
    <row r="877" spans="1:24" x14ac:dyDescent="0.35">
      <c r="A877" s="41" t="s">
        <v>606</v>
      </c>
      <c r="B877" s="41" t="s">
        <v>550</v>
      </c>
      <c r="C877" s="41" t="s">
        <v>8</v>
      </c>
      <c r="D877" s="41" t="s">
        <v>99</v>
      </c>
      <c r="E877" s="41" t="s">
        <v>99</v>
      </c>
      <c r="F877" s="41" t="s">
        <v>761</v>
      </c>
      <c r="G877" s="41">
        <v>6</v>
      </c>
      <c r="H877" s="41">
        <v>8053.3805117501297</v>
      </c>
      <c r="I877" s="41">
        <v>17139</v>
      </c>
      <c r="J877" s="41">
        <v>5036</v>
      </c>
      <c r="K877" s="41">
        <v>341.06610000000001</v>
      </c>
      <c r="L877" s="41">
        <v>100.21640000000001</v>
      </c>
      <c r="M877" s="41">
        <v>10389</v>
      </c>
      <c r="N877" s="41">
        <v>1931</v>
      </c>
      <c r="O877" s="41">
        <v>233.7525</v>
      </c>
      <c r="P877" s="41">
        <v>43.447499999999998</v>
      </c>
      <c r="Q877" s="41">
        <v>0</v>
      </c>
      <c r="R877" s="41">
        <v>0</v>
      </c>
      <c r="S877" s="41">
        <v>0</v>
      </c>
      <c r="T877" s="41">
        <v>0</v>
      </c>
      <c r="U877" s="41">
        <v>22175</v>
      </c>
      <c r="V877" s="41">
        <v>441.28250000000003</v>
      </c>
      <c r="W877" s="41">
        <v>12320</v>
      </c>
      <c r="X877" s="41">
        <v>277.2</v>
      </c>
    </row>
    <row r="878" spans="1:24" x14ac:dyDescent="0.35">
      <c r="A878" s="41" t="s">
        <v>657</v>
      </c>
      <c r="B878" s="41" t="s">
        <v>511</v>
      </c>
      <c r="C878" s="41" t="s">
        <v>12</v>
      </c>
      <c r="D878" s="41" t="s">
        <v>100</v>
      </c>
      <c r="E878" s="41" t="s">
        <v>100</v>
      </c>
      <c r="F878" s="41" t="s">
        <v>756</v>
      </c>
      <c r="G878" s="41">
        <v>1</v>
      </c>
      <c r="H878" s="41">
        <v>5770.8684283571401</v>
      </c>
      <c r="I878" s="41">
        <v>13319</v>
      </c>
      <c r="J878" s="41">
        <v>0</v>
      </c>
      <c r="K878" s="41">
        <v>246.4015</v>
      </c>
      <c r="L878" s="41">
        <v>0</v>
      </c>
      <c r="M878" s="41">
        <v>6698</v>
      </c>
      <c r="N878" s="41">
        <v>571</v>
      </c>
      <c r="O878" s="41">
        <v>133.2902</v>
      </c>
      <c r="P878" s="41">
        <v>11.3629</v>
      </c>
      <c r="Q878" s="41">
        <v>4021</v>
      </c>
      <c r="R878" s="41">
        <v>71.975899999999996</v>
      </c>
      <c r="S878" s="41">
        <v>3129</v>
      </c>
      <c r="T878" s="41">
        <v>68.837999999999994</v>
      </c>
      <c r="U878" s="41">
        <v>17340</v>
      </c>
      <c r="V878" s="41">
        <v>318.37739999999997</v>
      </c>
      <c r="W878" s="41">
        <v>10398</v>
      </c>
      <c r="X878" s="41">
        <v>213.49109999999999</v>
      </c>
    </row>
    <row r="879" spans="1:24" x14ac:dyDescent="0.35">
      <c r="A879" s="41" t="s">
        <v>657</v>
      </c>
      <c r="B879" s="41" t="s">
        <v>511</v>
      </c>
      <c r="C879" s="41" t="s">
        <v>12</v>
      </c>
      <c r="D879" s="41" t="s">
        <v>100</v>
      </c>
      <c r="E879" s="41" t="s">
        <v>100</v>
      </c>
      <c r="F879" s="41" t="s">
        <v>760</v>
      </c>
      <c r="G879" s="41">
        <v>5</v>
      </c>
      <c r="H879" s="41">
        <v>5770.8684283571401</v>
      </c>
      <c r="I879" s="41">
        <v>4056</v>
      </c>
      <c r="J879" s="41">
        <v>6</v>
      </c>
      <c r="K879" s="41">
        <v>75.036000000000001</v>
      </c>
      <c r="L879" s="41">
        <v>0.11099999999999999</v>
      </c>
      <c r="M879" s="41">
        <v>6579</v>
      </c>
      <c r="N879" s="41">
        <v>4620</v>
      </c>
      <c r="O879" s="41">
        <v>130.9221</v>
      </c>
      <c r="P879" s="41">
        <v>91.938000000000002</v>
      </c>
      <c r="Q879" s="41">
        <v>3090</v>
      </c>
      <c r="R879" s="41">
        <v>55.311</v>
      </c>
      <c r="S879" s="41">
        <v>3201</v>
      </c>
      <c r="T879" s="41">
        <v>70.421999999999997</v>
      </c>
      <c r="U879" s="41">
        <v>7152</v>
      </c>
      <c r="V879" s="41">
        <v>130.458</v>
      </c>
      <c r="W879" s="41">
        <v>14400</v>
      </c>
      <c r="X879" s="41">
        <v>293.28210000000001</v>
      </c>
    </row>
    <row r="880" spans="1:24" x14ac:dyDescent="0.35">
      <c r="A880" s="41" t="s">
        <v>657</v>
      </c>
      <c r="B880" s="41" t="s">
        <v>511</v>
      </c>
      <c r="C880" s="41" t="s">
        <v>12</v>
      </c>
      <c r="D880" s="41" t="s">
        <v>100</v>
      </c>
      <c r="E880" s="41" t="s">
        <v>100</v>
      </c>
      <c r="F880" s="41" t="s">
        <v>764</v>
      </c>
      <c r="G880" s="41">
        <v>9</v>
      </c>
      <c r="H880" s="41">
        <v>5770.8684283571401</v>
      </c>
      <c r="I880" s="41">
        <v>3188</v>
      </c>
      <c r="J880" s="41">
        <v>850</v>
      </c>
      <c r="K880" s="41">
        <v>63.441200000000002</v>
      </c>
      <c r="L880" s="41">
        <v>16.914999999999999</v>
      </c>
      <c r="M880" s="41"/>
      <c r="N880" s="41"/>
      <c r="O880" s="41"/>
      <c r="P880" s="41"/>
      <c r="Q880" s="41">
        <v>2788</v>
      </c>
      <c r="R880" s="41">
        <v>49.905200000000001</v>
      </c>
      <c r="S880" s="41"/>
      <c r="T880" s="41"/>
      <c r="U880" s="41">
        <v>6826</v>
      </c>
      <c r="V880" s="41">
        <v>130.26140000000001</v>
      </c>
      <c r="W880" s="41"/>
      <c r="X880" s="41"/>
    </row>
    <row r="881" spans="1:24" x14ac:dyDescent="0.35">
      <c r="A881" s="41" t="s">
        <v>657</v>
      </c>
      <c r="B881" s="41" t="s">
        <v>511</v>
      </c>
      <c r="C881" s="41" t="s">
        <v>12</v>
      </c>
      <c r="D881" s="41" t="s">
        <v>100</v>
      </c>
      <c r="E881" s="41" t="s">
        <v>100</v>
      </c>
      <c r="F881" s="41" t="s">
        <v>766</v>
      </c>
      <c r="G881" s="41">
        <v>11</v>
      </c>
      <c r="H881" s="41">
        <v>5770.8684283571401</v>
      </c>
      <c r="I881" s="41">
        <v>6771</v>
      </c>
      <c r="J881" s="41">
        <v>1050</v>
      </c>
      <c r="K881" s="41">
        <v>134.74290000000002</v>
      </c>
      <c r="L881" s="41">
        <v>20.895</v>
      </c>
      <c r="M881" s="41"/>
      <c r="N881" s="41"/>
      <c r="O881" s="41"/>
      <c r="P881" s="41"/>
      <c r="Q881" s="41">
        <v>5664</v>
      </c>
      <c r="R881" s="41">
        <v>101.3856</v>
      </c>
      <c r="S881" s="41"/>
      <c r="T881" s="41"/>
      <c r="U881" s="41">
        <v>13485</v>
      </c>
      <c r="V881" s="41">
        <v>257.02350000000001</v>
      </c>
      <c r="W881" s="41"/>
      <c r="X881" s="41"/>
    </row>
    <row r="882" spans="1:24" x14ac:dyDescent="0.35">
      <c r="A882" s="41" t="s">
        <v>657</v>
      </c>
      <c r="B882" s="41" t="s">
        <v>511</v>
      </c>
      <c r="C882" s="41" t="s">
        <v>12</v>
      </c>
      <c r="D882" s="41" t="s">
        <v>100</v>
      </c>
      <c r="E882" s="41" t="s">
        <v>100</v>
      </c>
      <c r="F882" s="41" t="s">
        <v>765</v>
      </c>
      <c r="G882" s="41">
        <v>10</v>
      </c>
      <c r="H882" s="41">
        <v>5770.8684283571401</v>
      </c>
      <c r="I882" s="41">
        <v>11060</v>
      </c>
      <c r="J882" s="41">
        <v>970</v>
      </c>
      <c r="K882" s="41">
        <v>220.09400000000002</v>
      </c>
      <c r="L882" s="41">
        <v>19.303000000000001</v>
      </c>
      <c r="M882" s="41"/>
      <c r="N882" s="41"/>
      <c r="O882" s="41"/>
      <c r="P882" s="41"/>
      <c r="Q882" s="41">
        <v>4566</v>
      </c>
      <c r="R882" s="41">
        <v>81.731399999999994</v>
      </c>
      <c r="S882" s="41"/>
      <c r="T882" s="41"/>
      <c r="U882" s="41">
        <v>16596</v>
      </c>
      <c r="V882" s="41">
        <v>321.1284</v>
      </c>
      <c r="W882" s="41"/>
      <c r="X882" s="41"/>
    </row>
    <row r="883" spans="1:24" x14ac:dyDescent="0.35">
      <c r="A883" s="41" t="s">
        <v>657</v>
      </c>
      <c r="B883" s="41" t="s">
        <v>511</v>
      </c>
      <c r="C883" s="41" t="s">
        <v>12</v>
      </c>
      <c r="D883" s="41" t="s">
        <v>100</v>
      </c>
      <c r="E883" s="41" t="s">
        <v>100</v>
      </c>
      <c r="F883" s="41" t="s">
        <v>759</v>
      </c>
      <c r="G883" s="41">
        <v>4</v>
      </c>
      <c r="H883" s="41">
        <v>5770.8684283571401</v>
      </c>
      <c r="I883" s="41">
        <v>18184</v>
      </c>
      <c r="J883" s="41">
        <v>0</v>
      </c>
      <c r="K883" s="41">
        <v>336.404</v>
      </c>
      <c r="L883" s="41">
        <v>0</v>
      </c>
      <c r="M883" s="41">
        <v>8050</v>
      </c>
      <c r="N883" s="41">
        <v>2475</v>
      </c>
      <c r="O883" s="41">
        <v>160.19500000000002</v>
      </c>
      <c r="P883" s="41">
        <v>49.252500000000005</v>
      </c>
      <c r="Q883" s="41">
        <v>5033</v>
      </c>
      <c r="R883" s="41">
        <v>90.090699999999998</v>
      </c>
      <c r="S883" s="41">
        <v>3763</v>
      </c>
      <c r="T883" s="41">
        <v>82.786000000000001</v>
      </c>
      <c r="U883" s="41">
        <v>23217</v>
      </c>
      <c r="V883" s="41">
        <v>426.49469999999997</v>
      </c>
      <c r="W883" s="41">
        <v>14288</v>
      </c>
      <c r="X883" s="41">
        <v>292.23350000000005</v>
      </c>
    </row>
    <row r="884" spans="1:24" x14ac:dyDescent="0.35">
      <c r="A884" s="41" t="s">
        <v>657</v>
      </c>
      <c r="B884" s="41" t="s">
        <v>511</v>
      </c>
      <c r="C884" s="41" t="s">
        <v>12</v>
      </c>
      <c r="D884" s="41" t="s">
        <v>100</v>
      </c>
      <c r="E884" s="41" t="s">
        <v>100</v>
      </c>
      <c r="F884" s="41" t="s">
        <v>758</v>
      </c>
      <c r="G884" s="41">
        <v>3</v>
      </c>
      <c r="H884" s="41">
        <v>5770.8684283571401</v>
      </c>
      <c r="I884" s="41">
        <v>4995</v>
      </c>
      <c r="J884" s="41">
        <v>0</v>
      </c>
      <c r="K884" s="41">
        <v>92.407499999999999</v>
      </c>
      <c r="L884" s="41">
        <v>0</v>
      </c>
      <c r="M884" s="41">
        <v>7213</v>
      </c>
      <c r="N884" s="41">
        <v>305</v>
      </c>
      <c r="O884" s="41">
        <v>143.53870000000001</v>
      </c>
      <c r="P884" s="41">
        <v>6.0695000000000006</v>
      </c>
      <c r="Q884" s="41">
        <v>4577</v>
      </c>
      <c r="R884" s="41">
        <v>81.928299999999993</v>
      </c>
      <c r="S884" s="41">
        <v>3051</v>
      </c>
      <c r="T884" s="41">
        <v>67.122</v>
      </c>
      <c r="U884" s="41">
        <v>9572</v>
      </c>
      <c r="V884" s="41">
        <v>174.33580000000001</v>
      </c>
      <c r="W884" s="41">
        <v>10569</v>
      </c>
      <c r="X884" s="41">
        <v>216.73020000000002</v>
      </c>
    </row>
    <row r="885" spans="1:24" x14ac:dyDescent="0.35">
      <c r="A885" s="41" t="s">
        <v>657</v>
      </c>
      <c r="B885" s="41" t="s">
        <v>511</v>
      </c>
      <c r="C885" s="41" t="s">
        <v>12</v>
      </c>
      <c r="D885" s="41" t="s">
        <v>100</v>
      </c>
      <c r="E885" s="41" t="s">
        <v>100</v>
      </c>
      <c r="F885" s="41" t="s">
        <v>767</v>
      </c>
      <c r="G885" s="41">
        <v>12</v>
      </c>
      <c r="H885" s="41">
        <v>5770.8684283571401</v>
      </c>
      <c r="I885" s="41">
        <v>6182</v>
      </c>
      <c r="J885" s="41">
        <v>1980</v>
      </c>
      <c r="K885" s="41">
        <v>123.02180000000001</v>
      </c>
      <c r="L885" s="41">
        <v>39.402000000000001</v>
      </c>
      <c r="M885" s="41"/>
      <c r="N885" s="41"/>
      <c r="O885" s="41"/>
      <c r="P885" s="41"/>
      <c r="Q885" s="41">
        <v>3430</v>
      </c>
      <c r="R885" s="41">
        <v>61.396999999999998</v>
      </c>
      <c r="S885" s="41"/>
      <c r="T885" s="41"/>
      <c r="U885" s="41">
        <v>11592</v>
      </c>
      <c r="V885" s="41">
        <v>223.82080000000002</v>
      </c>
      <c r="W885" s="41"/>
      <c r="X885" s="41"/>
    </row>
    <row r="886" spans="1:24" x14ac:dyDescent="0.35">
      <c r="A886" s="41" t="s">
        <v>657</v>
      </c>
      <c r="B886" s="41" t="s">
        <v>511</v>
      </c>
      <c r="C886" s="41" t="s">
        <v>12</v>
      </c>
      <c r="D886" s="41" t="s">
        <v>100</v>
      </c>
      <c r="E886" s="41" t="s">
        <v>100</v>
      </c>
      <c r="F886" s="41" t="s">
        <v>757</v>
      </c>
      <c r="G886" s="41">
        <v>2</v>
      </c>
      <c r="H886" s="41">
        <v>5770.8684283571401</v>
      </c>
      <c r="I886" s="41">
        <v>5181</v>
      </c>
      <c r="J886" s="41">
        <v>0</v>
      </c>
      <c r="K886" s="41">
        <v>95.848500000000001</v>
      </c>
      <c r="L886" s="41">
        <v>0</v>
      </c>
      <c r="M886" s="41">
        <v>7114</v>
      </c>
      <c r="N886" s="41">
        <v>2047</v>
      </c>
      <c r="O886" s="41">
        <v>141.5686</v>
      </c>
      <c r="P886" s="41">
        <v>40.735300000000002</v>
      </c>
      <c r="Q886" s="41">
        <v>10117</v>
      </c>
      <c r="R886" s="41">
        <v>181.0943</v>
      </c>
      <c r="S886" s="41">
        <v>2844</v>
      </c>
      <c r="T886" s="41">
        <v>62.567999999999998</v>
      </c>
      <c r="U886" s="41">
        <v>15298</v>
      </c>
      <c r="V886" s="41">
        <v>276.94280000000003</v>
      </c>
      <c r="W886" s="41">
        <v>12005</v>
      </c>
      <c r="X886" s="41">
        <v>244.87189999999998</v>
      </c>
    </row>
    <row r="887" spans="1:24" x14ac:dyDescent="0.35">
      <c r="A887" s="41" t="s">
        <v>657</v>
      </c>
      <c r="B887" s="41" t="s">
        <v>511</v>
      </c>
      <c r="C887" s="41" t="s">
        <v>12</v>
      </c>
      <c r="D887" s="41" t="s">
        <v>100</v>
      </c>
      <c r="E887" s="41" t="s">
        <v>100</v>
      </c>
      <c r="F887" s="41" t="s">
        <v>763</v>
      </c>
      <c r="G887" s="41">
        <v>8</v>
      </c>
      <c r="H887" s="41">
        <v>5770.8684283571401</v>
      </c>
      <c r="I887" s="41">
        <v>3514</v>
      </c>
      <c r="J887" s="41">
        <v>2652</v>
      </c>
      <c r="K887" s="41">
        <v>69.928600000000003</v>
      </c>
      <c r="L887" s="41">
        <v>52.774800000000006</v>
      </c>
      <c r="M887" s="41"/>
      <c r="N887" s="41"/>
      <c r="O887" s="41"/>
      <c r="P887" s="41"/>
      <c r="Q887" s="41">
        <v>3636</v>
      </c>
      <c r="R887" s="41">
        <v>65.084400000000002</v>
      </c>
      <c r="S887" s="41"/>
      <c r="T887" s="41"/>
      <c r="U887" s="41">
        <v>9802</v>
      </c>
      <c r="V887" s="41">
        <v>187.7878</v>
      </c>
      <c r="W887" s="41"/>
      <c r="X887" s="41"/>
    </row>
    <row r="888" spans="1:24" x14ac:dyDescent="0.35">
      <c r="A888" s="41" t="s">
        <v>657</v>
      </c>
      <c r="B888" s="41" t="s">
        <v>511</v>
      </c>
      <c r="C888" s="41" t="s">
        <v>12</v>
      </c>
      <c r="D888" s="41" t="s">
        <v>100</v>
      </c>
      <c r="E888" s="41" t="s">
        <v>100</v>
      </c>
      <c r="F888" s="41" t="s">
        <v>762</v>
      </c>
      <c r="G888" s="41">
        <v>7</v>
      </c>
      <c r="H888" s="41">
        <v>5770.8684283571401</v>
      </c>
      <c r="I888" s="41">
        <v>2909</v>
      </c>
      <c r="J888" s="41">
        <v>1717</v>
      </c>
      <c r="K888" s="41">
        <v>57.889100000000006</v>
      </c>
      <c r="L888" s="41">
        <v>34.168300000000002</v>
      </c>
      <c r="M888" s="41">
        <v>0</v>
      </c>
      <c r="N888" s="41">
        <v>4410</v>
      </c>
      <c r="O888" s="41">
        <v>0</v>
      </c>
      <c r="P888" s="41">
        <v>99.224999999999994</v>
      </c>
      <c r="Q888" s="41">
        <v>3399</v>
      </c>
      <c r="R888" s="41">
        <v>60.842100000000002</v>
      </c>
      <c r="S888" s="41">
        <v>3853</v>
      </c>
      <c r="T888" s="41">
        <v>84.766000000000005</v>
      </c>
      <c r="U888" s="41">
        <v>8025</v>
      </c>
      <c r="V888" s="41">
        <v>152.89949999999999</v>
      </c>
      <c r="W888" s="41">
        <v>8263</v>
      </c>
      <c r="X888" s="41">
        <v>183.99099999999999</v>
      </c>
    </row>
    <row r="889" spans="1:24" x14ac:dyDescent="0.35">
      <c r="A889" s="41" t="s">
        <v>657</v>
      </c>
      <c r="B889" s="41" t="s">
        <v>511</v>
      </c>
      <c r="C889" s="41" t="s">
        <v>12</v>
      </c>
      <c r="D889" s="41" t="s">
        <v>100</v>
      </c>
      <c r="E889" s="41" t="s">
        <v>100</v>
      </c>
      <c r="F889" s="41" t="s">
        <v>761</v>
      </c>
      <c r="G889" s="41">
        <v>6</v>
      </c>
      <c r="H889" s="41">
        <v>5770.8684283571401</v>
      </c>
      <c r="I889" s="41">
        <v>2628</v>
      </c>
      <c r="J889" s="41">
        <v>7163</v>
      </c>
      <c r="K889" s="41">
        <v>52.297200000000004</v>
      </c>
      <c r="L889" s="41">
        <v>142.5437</v>
      </c>
      <c r="M889" s="41">
        <v>7763</v>
      </c>
      <c r="N889" s="41">
        <v>288</v>
      </c>
      <c r="O889" s="41">
        <v>174.66749999999999</v>
      </c>
      <c r="P889" s="41">
        <v>6.4799999999999995</v>
      </c>
      <c r="Q889" s="41">
        <v>4698</v>
      </c>
      <c r="R889" s="41">
        <v>84.094200000000001</v>
      </c>
      <c r="S889" s="41">
        <v>3483</v>
      </c>
      <c r="T889" s="41">
        <v>76.626000000000005</v>
      </c>
      <c r="U889" s="41">
        <v>14489</v>
      </c>
      <c r="V889" s="41">
        <v>278.93510000000003</v>
      </c>
      <c r="W889" s="41">
        <v>11534</v>
      </c>
      <c r="X889" s="41">
        <v>257.77350000000001</v>
      </c>
    </row>
    <row r="890" spans="1:24" x14ac:dyDescent="0.35">
      <c r="A890" s="41" t="s">
        <v>635</v>
      </c>
      <c r="B890" s="41" t="s">
        <v>474</v>
      </c>
      <c r="C890" s="41" t="s">
        <v>26</v>
      </c>
      <c r="D890" s="41" t="s">
        <v>102</v>
      </c>
      <c r="E890" s="41" t="s">
        <v>102</v>
      </c>
      <c r="F890" s="41" t="s">
        <v>756</v>
      </c>
      <c r="G890" s="41">
        <v>1</v>
      </c>
      <c r="H890" s="41">
        <v>11011.395715250201</v>
      </c>
      <c r="I890" s="41">
        <v>6891</v>
      </c>
      <c r="J890" s="41">
        <v>2066</v>
      </c>
      <c r="K890" s="41">
        <v>127.48349999999999</v>
      </c>
      <c r="L890" s="41">
        <v>38.220999999999997</v>
      </c>
      <c r="M890" s="41">
        <v>10221</v>
      </c>
      <c r="N890" s="41">
        <v>6674</v>
      </c>
      <c r="O890" s="41">
        <v>203.39790000000002</v>
      </c>
      <c r="P890" s="41">
        <v>132.8126</v>
      </c>
      <c r="Q890" s="41">
        <v>6439</v>
      </c>
      <c r="R890" s="41">
        <v>115.2581</v>
      </c>
      <c r="S890" s="41">
        <v>31541</v>
      </c>
      <c r="T890" s="41">
        <v>693.90200000000004</v>
      </c>
      <c r="U890" s="41">
        <v>15396</v>
      </c>
      <c r="V890" s="41">
        <v>280.96260000000001</v>
      </c>
      <c r="W890" s="41">
        <v>48436</v>
      </c>
      <c r="X890" s="41">
        <v>1030.1125000000002</v>
      </c>
    </row>
    <row r="891" spans="1:24" x14ac:dyDescent="0.35">
      <c r="A891" s="41" t="s">
        <v>635</v>
      </c>
      <c r="B891" s="41" t="s">
        <v>474</v>
      </c>
      <c r="C891" s="41" t="s">
        <v>26</v>
      </c>
      <c r="D891" s="41" t="s">
        <v>102</v>
      </c>
      <c r="E891" s="41" t="s">
        <v>102</v>
      </c>
      <c r="F891" s="41" t="s">
        <v>760</v>
      </c>
      <c r="G891" s="41">
        <v>5</v>
      </c>
      <c r="H891" s="41">
        <v>11011.395715250201</v>
      </c>
      <c r="I891" s="41">
        <v>8911</v>
      </c>
      <c r="J891" s="41">
        <v>7889</v>
      </c>
      <c r="K891" s="41">
        <v>164.8535</v>
      </c>
      <c r="L891" s="41">
        <v>145.94649999999999</v>
      </c>
      <c r="M891" s="41">
        <v>9721</v>
      </c>
      <c r="N891" s="41">
        <v>4524</v>
      </c>
      <c r="O891" s="41">
        <v>193.4479</v>
      </c>
      <c r="P891" s="41">
        <v>90.027600000000007</v>
      </c>
      <c r="Q891" s="41">
        <v>4081</v>
      </c>
      <c r="R891" s="41">
        <v>73.049899999999994</v>
      </c>
      <c r="S891" s="41">
        <v>5839</v>
      </c>
      <c r="T891" s="41">
        <v>128.458</v>
      </c>
      <c r="U891" s="41">
        <v>20881</v>
      </c>
      <c r="V891" s="41">
        <v>383.84989999999993</v>
      </c>
      <c r="W891" s="41">
        <v>20084</v>
      </c>
      <c r="X891" s="41">
        <v>411.93349999999998</v>
      </c>
    </row>
    <row r="892" spans="1:24" x14ac:dyDescent="0.35">
      <c r="A892" s="41" t="s">
        <v>635</v>
      </c>
      <c r="B892" s="41" t="s">
        <v>474</v>
      </c>
      <c r="C892" s="41" t="s">
        <v>26</v>
      </c>
      <c r="D892" s="41" t="s">
        <v>102</v>
      </c>
      <c r="E892" s="41" t="s">
        <v>102</v>
      </c>
      <c r="F892" s="41" t="s">
        <v>764</v>
      </c>
      <c r="G892" s="41">
        <v>9</v>
      </c>
      <c r="H892" s="41">
        <v>11011.395715250201</v>
      </c>
      <c r="I892" s="41">
        <v>8663</v>
      </c>
      <c r="J892" s="41">
        <v>4092</v>
      </c>
      <c r="K892" s="41">
        <v>172.3937</v>
      </c>
      <c r="L892" s="41">
        <v>81.430800000000005</v>
      </c>
      <c r="M892" s="41"/>
      <c r="N892" s="41"/>
      <c r="O892" s="41"/>
      <c r="P892" s="41"/>
      <c r="Q892" s="41">
        <v>4174</v>
      </c>
      <c r="R892" s="41">
        <v>74.714600000000004</v>
      </c>
      <c r="S892" s="41"/>
      <c r="T892" s="41"/>
      <c r="U892" s="41">
        <v>16929</v>
      </c>
      <c r="V892" s="41">
        <v>328.53910000000002</v>
      </c>
      <c r="W892" s="41"/>
      <c r="X892" s="41"/>
    </row>
    <row r="893" spans="1:24" x14ac:dyDescent="0.35">
      <c r="A893" s="41" t="s">
        <v>635</v>
      </c>
      <c r="B893" s="41" t="s">
        <v>474</v>
      </c>
      <c r="C893" s="41" t="s">
        <v>26</v>
      </c>
      <c r="D893" s="41" t="s">
        <v>102</v>
      </c>
      <c r="E893" s="41" t="s">
        <v>102</v>
      </c>
      <c r="F893" s="41" t="s">
        <v>766</v>
      </c>
      <c r="G893" s="41">
        <v>11</v>
      </c>
      <c r="H893" s="41">
        <v>11011.395715250201</v>
      </c>
      <c r="I893" s="41">
        <v>9936</v>
      </c>
      <c r="J893" s="41">
        <v>4523</v>
      </c>
      <c r="K893" s="41">
        <v>197.72640000000001</v>
      </c>
      <c r="L893" s="41">
        <v>90.0077</v>
      </c>
      <c r="M893" s="41"/>
      <c r="N893" s="41"/>
      <c r="O893" s="41"/>
      <c r="P893" s="41"/>
      <c r="Q893" s="41">
        <v>5466</v>
      </c>
      <c r="R893" s="41">
        <v>97.841399999999993</v>
      </c>
      <c r="S893" s="41"/>
      <c r="T893" s="41"/>
      <c r="U893" s="41">
        <v>19925</v>
      </c>
      <c r="V893" s="41">
        <v>385.57550000000003</v>
      </c>
      <c r="W893" s="41"/>
      <c r="X893" s="41"/>
    </row>
    <row r="894" spans="1:24" x14ac:dyDescent="0.35">
      <c r="A894" s="41" t="s">
        <v>635</v>
      </c>
      <c r="B894" s="41" t="s">
        <v>474</v>
      </c>
      <c r="C894" s="41" t="s">
        <v>26</v>
      </c>
      <c r="D894" s="41" t="s">
        <v>102</v>
      </c>
      <c r="E894" s="41" t="s">
        <v>102</v>
      </c>
      <c r="F894" s="41" t="s">
        <v>765</v>
      </c>
      <c r="G894" s="41">
        <v>10</v>
      </c>
      <c r="H894" s="41">
        <v>11011.395715250201</v>
      </c>
      <c r="I894" s="41">
        <v>10858</v>
      </c>
      <c r="J894" s="41">
        <v>5477</v>
      </c>
      <c r="K894" s="41">
        <v>216.07420000000002</v>
      </c>
      <c r="L894" s="41">
        <v>108.9923</v>
      </c>
      <c r="M894" s="41"/>
      <c r="N894" s="41"/>
      <c r="O894" s="41"/>
      <c r="P894" s="41"/>
      <c r="Q894" s="41">
        <v>6320</v>
      </c>
      <c r="R894" s="41">
        <v>113.128</v>
      </c>
      <c r="S894" s="41"/>
      <c r="T894" s="41"/>
      <c r="U894" s="41">
        <v>22655</v>
      </c>
      <c r="V894" s="41">
        <v>438.19450000000001</v>
      </c>
      <c r="W894" s="41"/>
      <c r="X894" s="41"/>
    </row>
    <row r="895" spans="1:24" x14ac:dyDescent="0.35">
      <c r="A895" s="41" t="s">
        <v>635</v>
      </c>
      <c r="B895" s="41" t="s">
        <v>474</v>
      </c>
      <c r="C895" s="41" t="s">
        <v>26</v>
      </c>
      <c r="D895" s="41" t="s">
        <v>102</v>
      </c>
      <c r="E895" s="41" t="s">
        <v>102</v>
      </c>
      <c r="F895" s="41" t="s">
        <v>759</v>
      </c>
      <c r="G895" s="41">
        <v>4</v>
      </c>
      <c r="H895" s="41">
        <v>11011.395715250201</v>
      </c>
      <c r="I895" s="41">
        <v>8520</v>
      </c>
      <c r="J895" s="41">
        <v>2465</v>
      </c>
      <c r="K895" s="41">
        <v>157.62</v>
      </c>
      <c r="L895" s="41">
        <v>45.602499999999999</v>
      </c>
      <c r="M895" s="41">
        <v>9385</v>
      </c>
      <c r="N895" s="41">
        <v>3755</v>
      </c>
      <c r="O895" s="41">
        <v>186.76150000000001</v>
      </c>
      <c r="P895" s="41">
        <v>74.724500000000006</v>
      </c>
      <c r="Q895" s="41">
        <v>3783</v>
      </c>
      <c r="R895" s="41">
        <v>67.715699999999998</v>
      </c>
      <c r="S895" s="41">
        <v>6206</v>
      </c>
      <c r="T895" s="41">
        <v>136.53200000000001</v>
      </c>
      <c r="U895" s="41">
        <v>14768</v>
      </c>
      <c r="V895" s="41">
        <v>270.93819999999999</v>
      </c>
      <c r="W895" s="41">
        <v>19346</v>
      </c>
      <c r="X895" s="41">
        <v>398.01800000000003</v>
      </c>
    </row>
    <row r="896" spans="1:24" x14ac:dyDescent="0.35">
      <c r="A896" s="41" t="s">
        <v>635</v>
      </c>
      <c r="B896" s="41" t="s">
        <v>474</v>
      </c>
      <c r="C896" s="41" t="s">
        <v>26</v>
      </c>
      <c r="D896" s="41" t="s">
        <v>102</v>
      </c>
      <c r="E896" s="41" t="s">
        <v>102</v>
      </c>
      <c r="F896" s="41" t="s">
        <v>758</v>
      </c>
      <c r="G896" s="41">
        <v>3</v>
      </c>
      <c r="H896" s="41">
        <v>11011.395715250201</v>
      </c>
      <c r="I896" s="41">
        <v>8318</v>
      </c>
      <c r="J896" s="41">
        <v>2507</v>
      </c>
      <c r="K896" s="41">
        <v>153.88299999999998</v>
      </c>
      <c r="L896" s="41">
        <v>46.3795</v>
      </c>
      <c r="M896" s="41">
        <v>9911</v>
      </c>
      <c r="N896" s="41">
        <v>4542</v>
      </c>
      <c r="O896" s="41">
        <v>197.22890000000001</v>
      </c>
      <c r="P896" s="41">
        <v>90.385800000000003</v>
      </c>
      <c r="Q896" s="41">
        <v>25268</v>
      </c>
      <c r="R896" s="41">
        <v>452.29719999999998</v>
      </c>
      <c r="S896" s="41">
        <v>5450</v>
      </c>
      <c r="T896" s="41">
        <v>119.9</v>
      </c>
      <c r="U896" s="41">
        <v>36093</v>
      </c>
      <c r="V896" s="41">
        <v>652.55970000000002</v>
      </c>
      <c r="W896" s="41">
        <v>19903</v>
      </c>
      <c r="X896" s="41">
        <v>407.51470000000006</v>
      </c>
    </row>
    <row r="897" spans="1:24" x14ac:dyDescent="0.35">
      <c r="A897" s="41" t="s">
        <v>635</v>
      </c>
      <c r="B897" s="41" t="s">
        <v>474</v>
      </c>
      <c r="C897" s="41" t="s">
        <v>26</v>
      </c>
      <c r="D897" s="41" t="s">
        <v>102</v>
      </c>
      <c r="E897" s="41" t="s">
        <v>102</v>
      </c>
      <c r="F897" s="41" t="s">
        <v>767</v>
      </c>
      <c r="G897" s="41">
        <v>12</v>
      </c>
      <c r="H897" s="41">
        <v>11011.395715250201</v>
      </c>
      <c r="I897" s="41">
        <v>9377</v>
      </c>
      <c r="J897" s="41">
        <v>2793</v>
      </c>
      <c r="K897" s="41">
        <v>186.60230000000001</v>
      </c>
      <c r="L897" s="41">
        <v>55.5807</v>
      </c>
      <c r="M897" s="41"/>
      <c r="N897" s="41"/>
      <c r="O897" s="41"/>
      <c r="P897" s="41"/>
      <c r="Q897" s="41">
        <v>5537</v>
      </c>
      <c r="R897" s="41">
        <v>99.112300000000005</v>
      </c>
      <c r="S897" s="41"/>
      <c r="T897" s="41"/>
      <c r="U897" s="41">
        <v>17707</v>
      </c>
      <c r="V897" s="41">
        <v>341.2953</v>
      </c>
      <c r="W897" s="41"/>
      <c r="X897" s="41"/>
    </row>
    <row r="898" spans="1:24" x14ac:dyDescent="0.35">
      <c r="A898" s="41" t="s">
        <v>635</v>
      </c>
      <c r="B898" s="41" t="s">
        <v>474</v>
      </c>
      <c r="C898" s="41" t="s">
        <v>26</v>
      </c>
      <c r="D898" s="41" t="s">
        <v>102</v>
      </c>
      <c r="E898" s="41" t="s">
        <v>102</v>
      </c>
      <c r="F898" s="41" t="s">
        <v>757</v>
      </c>
      <c r="G898" s="41">
        <v>2</v>
      </c>
      <c r="H898" s="41">
        <v>11011.395715250201</v>
      </c>
      <c r="I898" s="41">
        <v>7723</v>
      </c>
      <c r="J898" s="41">
        <v>2046</v>
      </c>
      <c r="K898" s="41">
        <v>142.87549999999999</v>
      </c>
      <c r="L898" s="41">
        <v>37.850999999999999</v>
      </c>
      <c r="M898" s="41">
        <v>8503</v>
      </c>
      <c r="N898" s="41">
        <v>2817</v>
      </c>
      <c r="O898" s="41">
        <v>169.2097</v>
      </c>
      <c r="P898" s="41">
        <v>56.058300000000003</v>
      </c>
      <c r="Q898" s="41">
        <v>60885</v>
      </c>
      <c r="R898" s="41">
        <v>1089.8415</v>
      </c>
      <c r="S898" s="41">
        <v>27644</v>
      </c>
      <c r="T898" s="41">
        <v>608.16800000000001</v>
      </c>
      <c r="U898" s="41">
        <v>70654</v>
      </c>
      <c r="V898" s="41">
        <v>1270.568</v>
      </c>
      <c r="W898" s="41">
        <v>38964</v>
      </c>
      <c r="X898" s="41">
        <v>833.43600000000004</v>
      </c>
    </row>
    <row r="899" spans="1:24" x14ac:dyDescent="0.35">
      <c r="A899" s="41" t="s">
        <v>635</v>
      </c>
      <c r="B899" s="41" t="s">
        <v>474</v>
      </c>
      <c r="C899" s="41" t="s">
        <v>26</v>
      </c>
      <c r="D899" s="41" t="s">
        <v>102</v>
      </c>
      <c r="E899" s="41" t="s">
        <v>102</v>
      </c>
      <c r="F899" s="41" t="s">
        <v>763</v>
      </c>
      <c r="G899" s="41">
        <v>8</v>
      </c>
      <c r="H899" s="41">
        <v>11011.395715250201</v>
      </c>
      <c r="I899" s="41">
        <v>8819</v>
      </c>
      <c r="J899" s="41">
        <v>8484</v>
      </c>
      <c r="K899" s="41">
        <v>175.49810000000002</v>
      </c>
      <c r="L899" s="41">
        <v>168.83160000000001</v>
      </c>
      <c r="M899" s="41"/>
      <c r="N899" s="41"/>
      <c r="O899" s="41"/>
      <c r="P899" s="41"/>
      <c r="Q899" s="41">
        <v>31425</v>
      </c>
      <c r="R899" s="41">
        <v>562.50750000000005</v>
      </c>
      <c r="S899" s="41"/>
      <c r="T899" s="41"/>
      <c r="U899" s="41">
        <v>48728</v>
      </c>
      <c r="V899" s="41">
        <v>906.83720000000005</v>
      </c>
      <c r="W899" s="41"/>
      <c r="X899" s="41"/>
    </row>
    <row r="900" spans="1:24" x14ac:dyDescent="0.35">
      <c r="A900" s="41" t="s">
        <v>635</v>
      </c>
      <c r="B900" s="41" t="s">
        <v>474</v>
      </c>
      <c r="C900" s="41" t="s">
        <v>26</v>
      </c>
      <c r="D900" s="41" t="s">
        <v>102</v>
      </c>
      <c r="E900" s="41" t="s">
        <v>102</v>
      </c>
      <c r="F900" s="41" t="s">
        <v>762</v>
      </c>
      <c r="G900" s="41">
        <v>7</v>
      </c>
      <c r="H900" s="41">
        <v>11011.395715250201</v>
      </c>
      <c r="I900" s="41">
        <v>9546</v>
      </c>
      <c r="J900" s="41">
        <v>3196</v>
      </c>
      <c r="K900" s="41">
        <v>189.96540000000002</v>
      </c>
      <c r="L900" s="41">
        <v>63.6004</v>
      </c>
      <c r="M900" s="41">
        <v>0</v>
      </c>
      <c r="N900" s="41">
        <v>7441</v>
      </c>
      <c r="O900" s="41">
        <v>0</v>
      </c>
      <c r="P900" s="41">
        <v>167.42249999999999</v>
      </c>
      <c r="Q900" s="41">
        <v>32804</v>
      </c>
      <c r="R900" s="41">
        <v>587.19159999999999</v>
      </c>
      <c r="S900" s="41">
        <v>5921</v>
      </c>
      <c r="T900" s="41">
        <v>130.262</v>
      </c>
      <c r="U900" s="41">
        <v>45546</v>
      </c>
      <c r="V900" s="41">
        <v>840.75739999999996</v>
      </c>
      <c r="W900" s="41">
        <v>13362</v>
      </c>
      <c r="X900" s="41">
        <v>297.68449999999996</v>
      </c>
    </row>
    <row r="901" spans="1:24" x14ac:dyDescent="0.35">
      <c r="A901" s="41" t="s">
        <v>635</v>
      </c>
      <c r="B901" s="41" t="s">
        <v>474</v>
      </c>
      <c r="C901" s="41" t="s">
        <v>26</v>
      </c>
      <c r="D901" s="41" t="s">
        <v>102</v>
      </c>
      <c r="E901" s="41" t="s">
        <v>102</v>
      </c>
      <c r="F901" s="41" t="s">
        <v>761</v>
      </c>
      <c r="G901" s="41">
        <v>6</v>
      </c>
      <c r="H901" s="41">
        <v>11011.395715250201</v>
      </c>
      <c r="I901" s="41">
        <v>8742</v>
      </c>
      <c r="J901" s="41">
        <v>13019</v>
      </c>
      <c r="K901" s="41">
        <v>173.9658</v>
      </c>
      <c r="L901" s="41">
        <v>259.07810000000001</v>
      </c>
      <c r="M901" s="41">
        <v>9929</v>
      </c>
      <c r="N901" s="41">
        <v>11201</v>
      </c>
      <c r="O901" s="41">
        <v>223.4025</v>
      </c>
      <c r="P901" s="41">
        <v>252.02249999999998</v>
      </c>
      <c r="Q901" s="41">
        <v>9629</v>
      </c>
      <c r="R901" s="41">
        <v>172.35910000000001</v>
      </c>
      <c r="S901" s="41">
        <v>4898</v>
      </c>
      <c r="T901" s="41">
        <v>107.756</v>
      </c>
      <c r="U901" s="41">
        <v>31390</v>
      </c>
      <c r="V901" s="41">
        <v>605.40300000000002</v>
      </c>
      <c r="W901" s="41">
        <v>26028</v>
      </c>
      <c r="X901" s="41">
        <v>583.18099999999993</v>
      </c>
    </row>
    <row r="902" spans="1:24" x14ac:dyDescent="0.35">
      <c r="A902" s="41" t="s">
        <v>524</v>
      </c>
      <c r="B902" s="41" t="s">
        <v>464</v>
      </c>
      <c r="C902" s="41" t="s">
        <v>18</v>
      </c>
      <c r="D902" s="41" t="s">
        <v>103</v>
      </c>
      <c r="E902" s="41" t="s">
        <v>103</v>
      </c>
      <c r="F902" s="41" t="s">
        <v>756</v>
      </c>
      <c r="G902" s="41">
        <v>1</v>
      </c>
      <c r="H902" s="41">
        <v>7202.5504009400001</v>
      </c>
      <c r="I902" s="41">
        <v>16482</v>
      </c>
      <c r="J902" s="41">
        <v>842</v>
      </c>
      <c r="K902" s="41">
        <v>304.91699999999997</v>
      </c>
      <c r="L902" s="41">
        <v>15.577</v>
      </c>
      <c r="M902" s="41">
        <v>5788</v>
      </c>
      <c r="N902" s="41">
        <v>1122</v>
      </c>
      <c r="O902" s="41">
        <v>115.1812</v>
      </c>
      <c r="P902" s="41">
        <v>22.3278</v>
      </c>
      <c r="Q902" s="41">
        <v>0</v>
      </c>
      <c r="R902" s="41">
        <v>0</v>
      </c>
      <c r="S902" s="41">
        <v>222</v>
      </c>
      <c r="T902" s="41">
        <v>4.8840000000000003</v>
      </c>
      <c r="U902" s="41">
        <v>17324</v>
      </c>
      <c r="V902" s="41">
        <v>320.49399999999997</v>
      </c>
      <c r="W902" s="41">
        <v>7132</v>
      </c>
      <c r="X902" s="41">
        <v>142.39300000000003</v>
      </c>
    </row>
    <row r="903" spans="1:24" x14ac:dyDescent="0.35">
      <c r="A903" s="41" t="s">
        <v>524</v>
      </c>
      <c r="B903" s="41" t="s">
        <v>464</v>
      </c>
      <c r="C903" s="41" t="s">
        <v>18</v>
      </c>
      <c r="D903" s="41" t="s">
        <v>103</v>
      </c>
      <c r="E903" s="41" t="s">
        <v>103</v>
      </c>
      <c r="F903" s="41" t="s">
        <v>760</v>
      </c>
      <c r="G903" s="41">
        <v>5</v>
      </c>
      <c r="H903" s="41">
        <v>7202.5504009400001</v>
      </c>
      <c r="I903" s="41">
        <v>7855</v>
      </c>
      <c r="J903" s="41">
        <v>2665</v>
      </c>
      <c r="K903" s="41">
        <v>145.3175</v>
      </c>
      <c r="L903" s="41">
        <v>49.302499999999995</v>
      </c>
      <c r="M903" s="41">
        <v>7696</v>
      </c>
      <c r="N903" s="41">
        <v>397</v>
      </c>
      <c r="O903" s="41">
        <v>153.15040000000002</v>
      </c>
      <c r="P903" s="41">
        <v>7.9003000000000005</v>
      </c>
      <c r="Q903" s="41">
        <v>19952</v>
      </c>
      <c r="R903" s="41">
        <v>357.14080000000001</v>
      </c>
      <c r="S903" s="41">
        <v>0</v>
      </c>
      <c r="T903" s="41">
        <v>0</v>
      </c>
      <c r="U903" s="41">
        <v>30472</v>
      </c>
      <c r="V903" s="41">
        <v>551.76080000000002</v>
      </c>
      <c r="W903" s="41">
        <v>8093</v>
      </c>
      <c r="X903" s="41">
        <v>161.05070000000001</v>
      </c>
    </row>
    <row r="904" spans="1:24" x14ac:dyDescent="0.35">
      <c r="A904" s="41" t="s">
        <v>524</v>
      </c>
      <c r="B904" s="41" t="s">
        <v>464</v>
      </c>
      <c r="C904" s="41" t="s">
        <v>18</v>
      </c>
      <c r="D904" s="41" t="s">
        <v>103</v>
      </c>
      <c r="E904" s="41" t="s">
        <v>103</v>
      </c>
      <c r="F904" s="41" t="s">
        <v>764</v>
      </c>
      <c r="G904" s="41">
        <v>9</v>
      </c>
      <c r="H904" s="41">
        <v>7202.5504009400001</v>
      </c>
      <c r="I904" s="41">
        <v>8196</v>
      </c>
      <c r="J904" s="41">
        <v>2670</v>
      </c>
      <c r="K904" s="41">
        <v>163.10040000000001</v>
      </c>
      <c r="L904" s="41">
        <v>53.133000000000003</v>
      </c>
      <c r="M904" s="41"/>
      <c r="N904" s="41"/>
      <c r="O904" s="41"/>
      <c r="P904" s="41"/>
      <c r="Q904" s="41">
        <v>632</v>
      </c>
      <c r="R904" s="41">
        <v>11.312799999999999</v>
      </c>
      <c r="S904" s="41"/>
      <c r="T904" s="41"/>
      <c r="U904" s="41">
        <v>11498</v>
      </c>
      <c r="V904" s="41">
        <v>227.54620000000003</v>
      </c>
      <c r="W904" s="41"/>
      <c r="X904" s="41"/>
    </row>
    <row r="905" spans="1:24" x14ac:dyDescent="0.35">
      <c r="A905" s="41" t="s">
        <v>524</v>
      </c>
      <c r="B905" s="41" t="s">
        <v>464</v>
      </c>
      <c r="C905" s="41" t="s">
        <v>18</v>
      </c>
      <c r="D905" s="41" t="s">
        <v>103</v>
      </c>
      <c r="E905" s="41" t="s">
        <v>103</v>
      </c>
      <c r="F905" s="41" t="s">
        <v>766</v>
      </c>
      <c r="G905" s="41">
        <v>11</v>
      </c>
      <c r="H905" s="41">
        <v>7202.5504009400001</v>
      </c>
      <c r="I905" s="41">
        <v>9345</v>
      </c>
      <c r="J905" s="41">
        <v>2796</v>
      </c>
      <c r="K905" s="41">
        <v>185.96550000000002</v>
      </c>
      <c r="L905" s="41">
        <v>55.6404</v>
      </c>
      <c r="M905" s="41"/>
      <c r="N905" s="41"/>
      <c r="O905" s="41"/>
      <c r="P905" s="41"/>
      <c r="Q905" s="41">
        <v>2068</v>
      </c>
      <c r="R905" s="41">
        <v>37.017200000000003</v>
      </c>
      <c r="S905" s="41"/>
      <c r="T905" s="41"/>
      <c r="U905" s="41">
        <v>14209</v>
      </c>
      <c r="V905" s="41">
        <v>278.62310000000002</v>
      </c>
      <c r="W905" s="41"/>
      <c r="X905" s="41"/>
    </row>
    <row r="906" spans="1:24" x14ac:dyDescent="0.35">
      <c r="A906" s="41" t="s">
        <v>524</v>
      </c>
      <c r="B906" s="41" t="s">
        <v>464</v>
      </c>
      <c r="C906" s="41" t="s">
        <v>18</v>
      </c>
      <c r="D906" s="41" t="s">
        <v>103</v>
      </c>
      <c r="E906" s="41" t="s">
        <v>103</v>
      </c>
      <c r="F906" s="41" t="s">
        <v>765</v>
      </c>
      <c r="G906" s="41">
        <v>10</v>
      </c>
      <c r="H906" s="41">
        <v>7202.5504009400001</v>
      </c>
      <c r="I906" s="41">
        <v>7778</v>
      </c>
      <c r="J906" s="41">
        <v>1240</v>
      </c>
      <c r="K906" s="41">
        <v>154.78220000000002</v>
      </c>
      <c r="L906" s="41">
        <v>24.676000000000002</v>
      </c>
      <c r="M906" s="41"/>
      <c r="N906" s="41"/>
      <c r="O906" s="41"/>
      <c r="P906" s="41"/>
      <c r="Q906" s="41">
        <v>143</v>
      </c>
      <c r="R906" s="41">
        <v>2.5596999999999999</v>
      </c>
      <c r="S906" s="41"/>
      <c r="T906" s="41"/>
      <c r="U906" s="41">
        <v>9161</v>
      </c>
      <c r="V906" s="41">
        <v>182.01790000000003</v>
      </c>
      <c r="W906" s="41"/>
      <c r="X906" s="41"/>
    </row>
    <row r="907" spans="1:24" x14ac:dyDescent="0.35">
      <c r="A907" s="41" t="s">
        <v>524</v>
      </c>
      <c r="B907" s="41" t="s">
        <v>464</v>
      </c>
      <c r="C907" s="41" t="s">
        <v>18</v>
      </c>
      <c r="D907" s="41" t="s">
        <v>103</v>
      </c>
      <c r="E907" s="41" t="s">
        <v>103</v>
      </c>
      <c r="F907" s="41" t="s">
        <v>759</v>
      </c>
      <c r="G907" s="41">
        <v>4</v>
      </c>
      <c r="H907" s="41">
        <v>7202.5504009400001</v>
      </c>
      <c r="I907" s="41">
        <v>8090</v>
      </c>
      <c r="J907" s="41">
        <v>1406</v>
      </c>
      <c r="K907" s="41">
        <v>149.66499999999999</v>
      </c>
      <c r="L907" s="41">
        <v>26.010999999999999</v>
      </c>
      <c r="M907" s="41">
        <v>8977</v>
      </c>
      <c r="N907" s="41">
        <v>1795</v>
      </c>
      <c r="O907" s="41">
        <v>178.64230000000001</v>
      </c>
      <c r="P907" s="41">
        <v>35.720500000000001</v>
      </c>
      <c r="Q907" s="41">
        <v>7</v>
      </c>
      <c r="R907" s="41">
        <v>0.12529999999999999</v>
      </c>
      <c r="S907" s="41">
        <v>5192</v>
      </c>
      <c r="T907" s="41">
        <v>114.224</v>
      </c>
      <c r="U907" s="41">
        <v>9503</v>
      </c>
      <c r="V907" s="41">
        <v>175.8013</v>
      </c>
      <c r="W907" s="41">
        <v>15964</v>
      </c>
      <c r="X907" s="41">
        <v>328.58679999999998</v>
      </c>
    </row>
    <row r="908" spans="1:24" x14ac:dyDescent="0.35">
      <c r="A908" s="41" t="s">
        <v>524</v>
      </c>
      <c r="B908" s="41" t="s">
        <v>464</v>
      </c>
      <c r="C908" s="41" t="s">
        <v>18</v>
      </c>
      <c r="D908" s="41" t="s">
        <v>103</v>
      </c>
      <c r="E908" s="41" t="s">
        <v>103</v>
      </c>
      <c r="F908" s="41" t="s">
        <v>758</v>
      </c>
      <c r="G908" s="41">
        <v>3</v>
      </c>
      <c r="H908" s="41">
        <v>7202.5504009400001</v>
      </c>
      <c r="I908" s="41">
        <v>9588</v>
      </c>
      <c r="J908" s="41">
        <v>1618</v>
      </c>
      <c r="K908" s="41">
        <v>177.37799999999999</v>
      </c>
      <c r="L908" s="41">
        <v>29.933</v>
      </c>
      <c r="M908" s="41">
        <v>6445</v>
      </c>
      <c r="N908" s="41">
        <v>1277</v>
      </c>
      <c r="O908" s="41">
        <v>128.25550000000001</v>
      </c>
      <c r="P908" s="41">
        <v>25.412300000000002</v>
      </c>
      <c r="Q908" s="41">
        <v>2875</v>
      </c>
      <c r="R908" s="41">
        <v>51.462499999999999</v>
      </c>
      <c r="S908" s="41">
        <v>209</v>
      </c>
      <c r="T908" s="41">
        <v>4.5979999999999999</v>
      </c>
      <c r="U908" s="41">
        <v>14081</v>
      </c>
      <c r="V908" s="41">
        <v>258.77349999999996</v>
      </c>
      <c r="W908" s="41">
        <v>7931</v>
      </c>
      <c r="X908" s="41">
        <v>158.26580000000001</v>
      </c>
    </row>
    <row r="909" spans="1:24" x14ac:dyDescent="0.35">
      <c r="A909" s="41" t="s">
        <v>524</v>
      </c>
      <c r="B909" s="41" t="s">
        <v>464</v>
      </c>
      <c r="C909" s="41" t="s">
        <v>18</v>
      </c>
      <c r="D909" s="41" t="s">
        <v>103</v>
      </c>
      <c r="E909" s="41" t="s">
        <v>103</v>
      </c>
      <c r="F909" s="41" t="s">
        <v>767</v>
      </c>
      <c r="G909" s="41">
        <v>12</v>
      </c>
      <c r="H909" s="41">
        <v>7202.5504009400001</v>
      </c>
      <c r="I909" s="41">
        <v>8198</v>
      </c>
      <c r="J909" s="41">
        <v>2774</v>
      </c>
      <c r="K909" s="41">
        <v>163.14020000000002</v>
      </c>
      <c r="L909" s="41">
        <v>55.202600000000004</v>
      </c>
      <c r="M909" s="41"/>
      <c r="N909" s="41"/>
      <c r="O909" s="41"/>
      <c r="P909" s="41"/>
      <c r="Q909" s="41">
        <v>564</v>
      </c>
      <c r="R909" s="41">
        <v>10.095599999999999</v>
      </c>
      <c r="S909" s="41"/>
      <c r="T909" s="41"/>
      <c r="U909" s="41">
        <v>11536</v>
      </c>
      <c r="V909" s="41">
        <v>228.4384</v>
      </c>
      <c r="W909" s="41"/>
      <c r="X909" s="41"/>
    </row>
    <row r="910" spans="1:24" x14ac:dyDescent="0.35">
      <c r="A910" s="41" t="s">
        <v>524</v>
      </c>
      <c r="B910" s="41" t="s">
        <v>464</v>
      </c>
      <c r="C910" s="41" t="s">
        <v>18</v>
      </c>
      <c r="D910" s="41" t="s">
        <v>103</v>
      </c>
      <c r="E910" s="41" t="s">
        <v>103</v>
      </c>
      <c r="F910" s="41" t="s">
        <v>757</v>
      </c>
      <c r="G910" s="41">
        <v>2</v>
      </c>
      <c r="H910" s="41">
        <v>7202.5504009400001</v>
      </c>
      <c r="I910" s="41">
        <v>10478</v>
      </c>
      <c r="J910" s="41">
        <v>2580</v>
      </c>
      <c r="K910" s="41">
        <v>193.84299999999999</v>
      </c>
      <c r="L910" s="41">
        <v>47.73</v>
      </c>
      <c r="M910" s="41">
        <v>6127</v>
      </c>
      <c r="N910" s="41">
        <v>339</v>
      </c>
      <c r="O910" s="41">
        <v>121.9273</v>
      </c>
      <c r="P910" s="41">
        <v>6.7461000000000002</v>
      </c>
      <c r="Q910" s="41">
        <v>23775</v>
      </c>
      <c r="R910" s="41">
        <v>425.57249999999999</v>
      </c>
      <c r="S910" s="41">
        <v>0</v>
      </c>
      <c r="T910" s="41">
        <v>0</v>
      </c>
      <c r="U910" s="41">
        <v>36833</v>
      </c>
      <c r="V910" s="41">
        <v>667.14549999999997</v>
      </c>
      <c r="W910" s="41">
        <v>6466</v>
      </c>
      <c r="X910" s="41">
        <v>128.67340000000002</v>
      </c>
    </row>
    <row r="911" spans="1:24" x14ac:dyDescent="0.35">
      <c r="A911" s="41" t="s">
        <v>524</v>
      </c>
      <c r="B911" s="41" t="s">
        <v>464</v>
      </c>
      <c r="C911" s="41" t="s">
        <v>18</v>
      </c>
      <c r="D911" s="41" t="s">
        <v>103</v>
      </c>
      <c r="E911" s="41" t="s">
        <v>103</v>
      </c>
      <c r="F911" s="41" t="s">
        <v>763</v>
      </c>
      <c r="G911" s="41">
        <v>8</v>
      </c>
      <c r="H911" s="41">
        <v>7202.5504009400001</v>
      </c>
      <c r="I911" s="41">
        <v>9812</v>
      </c>
      <c r="J911" s="41">
        <v>2264</v>
      </c>
      <c r="K911" s="41">
        <v>195.25880000000001</v>
      </c>
      <c r="L911" s="41">
        <v>45.053600000000003</v>
      </c>
      <c r="M911" s="41"/>
      <c r="N911" s="41"/>
      <c r="O911" s="41"/>
      <c r="P911" s="41"/>
      <c r="Q911" s="41">
        <v>1181</v>
      </c>
      <c r="R911" s="41">
        <v>21.139900000000001</v>
      </c>
      <c r="S911" s="41"/>
      <c r="T911" s="41"/>
      <c r="U911" s="41">
        <v>13257</v>
      </c>
      <c r="V911" s="41">
        <v>261.45230000000004</v>
      </c>
      <c r="W911" s="41"/>
      <c r="X911" s="41"/>
    </row>
    <row r="912" spans="1:24" x14ac:dyDescent="0.35">
      <c r="A912" s="41" t="s">
        <v>524</v>
      </c>
      <c r="B912" s="41" t="s">
        <v>464</v>
      </c>
      <c r="C912" s="41" t="s">
        <v>18</v>
      </c>
      <c r="D912" s="41" t="s">
        <v>103</v>
      </c>
      <c r="E912" s="41" t="s">
        <v>103</v>
      </c>
      <c r="F912" s="41" t="s">
        <v>762</v>
      </c>
      <c r="G912" s="41">
        <v>7</v>
      </c>
      <c r="H912" s="41">
        <v>7202.5504009400001</v>
      </c>
      <c r="I912" s="41">
        <v>11177</v>
      </c>
      <c r="J912" s="41">
        <v>2206</v>
      </c>
      <c r="K912" s="41">
        <v>222.42230000000001</v>
      </c>
      <c r="L912" s="41">
        <v>43.8994</v>
      </c>
      <c r="M912" s="41">
        <v>0</v>
      </c>
      <c r="N912" s="41">
        <v>4438</v>
      </c>
      <c r="O912" s="41">
        <v>0</v>
      </c>
      <c r="P912" s="41">
        <v>99.85499999999999</v>
      </c>
      <c r="Q912" s="41">
        <v>0</v>
      </c>
      <c r="R912" s="41">
        <v>0</v>
      </c>
      <c r="S912" s="41">
        <v>6296</v>
      </c>
      <c r="T912" s="41">
        <v>138.512</v>
      </c>
      <c r="U912" s="41">
        <v>13383</v>
      </c>
      <c r="V912" s="41">
        <v>266.32170000000002</v>
      </c>
      <c r="W912" s="41">
        <v>10734</v>
      </c>
      <c r="X912" s="41">
        <v>238.36699999999999</v>
      </c>
    </row>
    <row r="913" spans="1:24" x14ac:dyDescent="0.35">
      <c r="A913" s="41" t="s">
        <v>524</v>
      </c>
      <c r="B913" s="41" t="s">
        <v>464</v>
      </c>
      <c r="C913" s="41" t="s">
        <v>18</v>
      </c>
      <c r="D913" s="41" t="s">
        <v>103</v>
      </c>
      <c r="E913" s="41" t="s">
        <v>103</v>
      </c>
      <c r="F913" s="41" t="s">
        <v>761</v>
      </c>
      <c r="G913" s="41">
        <v>6</v>
      </c>
      <c r="H913" s="41">
        <v>7202.5504009400001</v>
      </c>
      <c r="I913" s="41">
        <v>10587</v>
      </c>
      <c r="J913" s="41">
        <v>7588</v>
      </c>
      <c r="K913" s="41">
        <v>210.68130000000002</v>
      </c>
      <c r="L913" s="41">
        <v>151.00120000000001</v>
      </c>
      <c r="M913" s="41">
        <v>9083</v>
      </c>
      <c r="N913" s="41">
        <v>2682</v>
      </c>
      <c r="O913" s="41">
        <v>204.36749999999998</v>
      </c>
      <c r="P913" s="41">
        <v>60.344999999999999</v>
      </c>
      <c r="Q913" s="41">
        <v>1569</v>
      </c>
      <c r="R913" s="41">
        <v>28.085100000000001</v>
      </c>
      <c r="S913" s="41">
        <v>652</v>
      </c>
      <c r="T913" s="41">
        <v>14.343999999999999</v>
      </c>
      <c r="U913" s="41">
        <v>19744</v>
      </c>
      <c r="V913" s="41">
        <v>389.76760000000002</v>
      </c>
      <c r="W913" s="41">
        <v>12417</v>
      </c>
      <c r="X913" s="41">
        <v>279.05649999999997</v>
      </c>
    </row>
    <row r="914" spans="1:24" x14ac:dyDescent="0.35">
      <c r="A914" s="41" t="s">
        <v>592</v>
      </c>
      <c r="B914" s="41" t="s">
        <v>511</v>
      </c>
      <c r="C914" s="41" t="s">
        <v>12</v>
      </c>
      <c r="D914" s="41" t="s">
        <v>104</v>
      </c>
      <c r="E914" s="41" t="s">
        <v>104</v>
      </c>
      <c r="F914" s="41" t="s">
        <v>756</v>
      </c>
      <c r="G914" s="41">
        <v>1</v>
      </c>
      <c r="H914" s="41">
        <v>5772.3207692483802</v>
      </c>
      <c r="I914" s="41">
        <v>3198</v>
      </c>
      <c r="J914" s="41">
        <v>0</v>
      </c>
      <c r="K914" s="41">
        <v>59.162999999999997</v>
      </c>
      <c r="L914" s="41">
        <v>0</v>
      </c>
      <c r="M914" s="41">
        <v>576</v>
      </c>
      <c r="N914" s="41">
        <v>0</v>
      </c>
      <c r="O914" s="41">
        <v>11.462400000000001</v>
      </c>
      <c r="P914" s="41">
        <v>0</v>
      </c>
      <c r="Q914" s="41">
        <v>3444</v>
      </c>
      <c r="R914" s="41">
        <v>61.647599999999997</v>
      </c>
      <c r="S914" s="41">
        <v>10823</v>
      </c>
      <c r="T914" s="41">
        <v>238.10599999999999</v>
      </c>
      <c r="U914" s="41">
        <v>6642</v>
      </c>
      <c r="V914" s="41">
        <v>120.81059999999999</v>
      </c>
      <c r="W914" s="41">
        <v>11399</v>
      </c>
      <c r="X914" s="41">
        <v>249.5684</v>
      </c>
    </row>
    <row r="915" spans="1:24" x14ac:dyDescent="0.35">
      <c r="A915" s="41" t="s">
        <v>592</v>
      </c>
      <c r="B915" s="41" t="s">
        <v>511</v>
      </c>
      <c r="C915" s="41" t="s">
        <v>12</v>
      </c>
      <c r="D915" s="41" t="s">
        <v>104</v>
      </c>
      <c r="E915" s="41" t="s">
        <v>104</v>
      </c>
      <c r="F915" s="41" t="s">
        <v>760</v>
      </c>
      <c r="G915" s="41">
        <v>5</v>
      </c>
      <c r="H915" s="41">
        <v>5772.3207692483802</v>
      </c>
      <c r="I915" s="41">
        <v>627</v>
      </c>
      <c r="J915" s="41">
        <v>0</v>
      </c>
      <c r="K915" s="41">
        <v>11.599499999999999</v>
      </c>
      <c r="L915" s="41">
        <v>0</v>
      </c>
      <c r="M915" s="41">
        <v>464</v>
      </c>
      <c r="N915" s="41">
        <v>0</v>
      </c>
      <c r="O915" s="41">
        <v>9.2336000000000009</v>
      </c>
      <c r="P915" s="41">
        <v>0</v>
      </c>
      <c r="Q915" s="41">
        <v>11161</v>
      </c>
      <c r="R915" s="41">
        <v>199.78190000000001</v>
      </c>
      <c r="S915" s="41">
        <v>10242</v>
      </c>
      <c r="T915" s="41">
        <v>225.32400000000001</v>
      </c>
      <c r="U915" s="41">
        <v>11788</v>
      </c>
      <c r="V915" s="41">
        <v>211.38140000000001</v>
      </c>
      <c r="W915" s="41">
        <v>10706</v>
      </c>
      <c r="X915" s="41">
        <v>234.55760000000001</v>
      </c>
    </row>
    <row r="916" spans="1:24" x14ac:dyDescent="0.35">
      <c r="A916" s="41" t="s">
        <v>592</v>
      </c>
      <c r="B916" s="41" t="s">
        <v>511</v>
      </c>
      <c r="C916" s="41" t="s">
        <v>12</v>
      </c>
      <c r="D916" s="41" t="s">
        <v>104</v>
      </c>
      <c r="E916" s="41" t="s">
        <v>104</v>
      </c>
      <c r="F916" s="41" t="s">
        <v>764</v>
      </c>
      <c r="G916" s="41">
        <v>9</v>
      </c>
      <c r="H916" s="41">
        <v>5772.3207692483802</v>
      </c>
      <c r="I916" s="41">
        <v>469</v>
      </c>
      <c r="J916" s="41">
        <v>0</v>
      </c>
      <c r="K916" s="41">
        <v>9.3331</v>
      </c>
      <c r="L916" s="41">
        <v>0</v>
      </c>
      <c r="M916" s="41"/>
      <c r="N916" s="41"/>
      <c r="O916" s="41"/>
      <c r="P916" s="41"/>
      <c r="Q916" s="41">
        <v>8354</v>
      </c>
      <c r="R916" s="41">
        <v>149.53659999999999</v>
      </c>
      <c r="S916" s="41"/>
      <c r="T916" s="41"/>
      <c r="U916" s="41">
        <v>8823</v>
      </c>
      <c r="V916" s="41">
        <v>158.86969999999999</v>
      </c>
      <c r="W916" s="41"/>
      <c r="X916" s="41"/>
    </row>
    <row r="917" spans="1:24" x14ac:dyDescent="0.35">
      <c r="A917" s="41" t="s">
        <v>592</v>
      </c>
      <c r="B917" s="41" t="s">
        <v>511</v>
      </c>
      <c r="C917" s="41" t="s">
        <v>12</v>
      </c>
      <c r="D917" s="41" t="s">
        <v>104</v>
      </c>
      <c r="E917" s="41" t="s">
        <v>104</v>
      </c>
      <c r="F917" s="41" t="s">
        <v>766</v>
      </c>
      <c r="G917" s="41">
        <v>11</v>
      </c>
      <c r="H917" s="41">
        <v>5772.3207692483802</v>
      </c>
      <c r="I917" s="41">
        <v>652</v>
      </c>
      <c r="J917" s="41">
        <v>0</v>
      </c>
      <c r="K917" s="41">
        <v>12.9748</v>
      </c>
      <c r="L917" s="41">
        <v>0</v>
      </c>
      <c r="M917" s="41"/>
      <c r="N917" s="41"/>
      <c r="O917" s="41"/>
      <c r="P917" s="41"/>
      <c r="Q917" s="41">
        <v>10674</v>
      </c>
      <c r="R917" s="41">
        <v>191.06460000000001</v>
      </c>
      <c r="S917" s="41"/>
      <c r="T917" s="41"/>
      <c r="U917" s="41">
        <v>11326</v>
      </c>
      <c r="V917" s="41">
        <v>204.0394</v>
      </c>
      <c r="W917" s="41"/>
      <c r="X917" s="41"/>
    </row>
    <row r="918" spans="1:24" x14ac:dyDescent="0.35">
      <c r="A918" s="41" t="s">
        <v>592</v>
      </c>
      <c r="B918" s="41" t="s">
        <v>511</v>
      </c>
      <c r="C918" s="41" t="s">
        <v>12</v>
      </c>
      <c r="D918" s="41" t="s">
        <v>104</v>
      </c>
      <c r="E918" s="41" t="s">
        <v>104</v>
      </c>
      <c r="F918" s="41" t="s">
        <v>765</v>
      </c>
      <c r="G918" s="41">
        <v>10</v>
      </c>
      <c r="H918" s="41">
        <v>5772.3207692483802</v>
      </c>
      <c r="I918" s="41">
        <v>547</v>
      </c>
      <c r="J918" s="41">
        <v>0</v>
      </c>
      <c r="K918" s="41">
        <v>10.885300000000001</v>
      </c>
      <c r="L918" s="41">
        <v>0</v>
      </c>
      <c r="M918" s="41"/>
      <c r="N918" s="41"/>
      <c r="O918" s="41"/>
      <c r="P918" s="41"/>
      <c r="Q918" s="41">
        <v>14908</v>
      </c>
      <c r="R918" s="41">
        <v>266.85320000000002</v>
      </c>
      <c r="S918" s="41"/>
      <c r="T918" s="41"/>
      <c r="U918" s="41">
        <v>15455</v>
      </c>
      <c r="V918" s="41">
        <v>277.73850000000004</v>
      </c>
      <c r="W918" s="41"/>
      <c r="X918" s="41"/>
    </row>
    <row r="919" spans="1:24" x14ac:dyDescent="0.35">
      <c r="A919" s="41" t="s">
        <v>592</v>
      </c>
      <c r="B919" s="41" t="s">
        <v>511</v>
      </c>
      <c r="C919" s="41" t="s">
        <v>12</v>
      </c>
      <c r="D919" s="41" t="s">
        <v>104</v>
      </c>
      <c r="E919" s="41" t="s">
        <v>104</v>
      </c>
      <c r="F919" s="41" t="s">
        <v>759</v>
      </c>
      <c r="G919" s="41">
        <v>4</v>
      </c>
      <c r="H919" s="41">
        <v>5772.3207692483802</v>
      </c>
      <c r="I919" s="41">
        <v>806</v>
      </c>
      <c r="J919" s="41">
        <v>0</v>
      </c>
      <c r="K919" s="41">
        <v>14.911</v>
      </c>
      <c r="L919" s="41">
        <v>0</v>
      </c>
      <c r="M919" s="41">
        <v>450</v>
      </c>
      <c r="N919" s="41">
        <v>0</v>
      </c>
      <c r="O919" s="41">
        <v>8.9550000000000001</v>
      </c>
      <c r="P919" s="41">
        <v>0</v>
      </c>
      <c r="Q919" s="41">
        <v>25510</v>
      </c>
      <c r="R919" s="41">
        <v>456.62900000000002</v>
      </c>
      <c r="S919" s="41">
        <v>11689</v>
      </c>
      <c r="T919" s="41">
        <v>257.15800000000002</v>
      </c>
      <c r="U919" s="41">
        <v>26316</v>
      </c>
      <c r="V919" s="41">
        <v>471.54</v>
      </c>
      <c r="W919" s="41">
        <v>12139</v>
      </c>
      <c r="X919" s="41">
        <v>266.113</v>
      </c>
    </row>
    <row r="920" spans="1:24" x14ac:dyDescent="0.35">
      <c r="A920" s="41" t="s">
        <v>592</v>
      </c>
      <c r="B920" s="41" t="s">
        <v>511</v>
      </c>
      <c r="C920" s="41" t="s">
        <v>12</v>
      </c>
      <c r="D920" s="41" t="s">
        <v>104</v>
      </c>
      <c r="E920" s="41" t="s">
        <v>104</v>
      </c>
      <c r="F920" s="41" t="s">
        <v>758</v>
      </c>
      <c r="G920" s="41">
        <v>3</v>
      </c>
      <c r="H920" s="41">
        <v>5772.3207692483802</v>
      </c>
      <c r="I920" s="41">
        <v>1374</v>
      </c>
      <c r="J920" s="41">
        <v>0</v>
      </c>
      <c r="K920" s="41">
        <v>25.419</v>
      </c>
      <c r="L920" s="41">
        <v>0</v>
      </c>
      <c r="M920" s="41">
        <v>615</v>
      </c>
      <c r="N920" s="41">
        <v>0</v>
      </c>
      <c r="O920" s="41">
        <v>12.2385</v>
      </c>
      <c r="P920" s="41">
        <v>0</v>
      </c>
      <c r="Q920" s="41">
        <v>10291</v>
      </c>
      <c r="R920" s="41">
        <v>184.2089</v>
      </c>
      <c r="S920" s="41">
        <v>11555</v>
      </c>
      <c r="T920" s="41">
        <v>254.21</v>
      </c>
      <c r="U920" s="41">
        <v>11665</v>
      </c>
      <c r="V920" s="41">
        <v>209.62790000000001</v>
      </c>
      <c r="W920" s="41">
        <v>12170</v>
      </c>
      <c r="X920" s="41">
        <v>266.44850000000002</v>
      </c>
    </row>
    <row r="921" spans="1:24" x14ac:dyDescent="0.35">
      <c r="A921" s="41" t="s">
        <v>592</v>
      </c>
      <c r="B921" s="41" t="s">
        <v>511</v>
      </c>
      <c r="C921" s="41" t="s">
        <v>12</v>
      </c>
      <c r="D921" s="41" t="s">
        <v>104</v>
      </c>
      <c r="E921" s="41" t="s">
        <v>104</v>
      </c>
      <c r="F921" s="41" t="s">
        <v>767</v>
      </c>
      <c r="G921" s="41">
        <v>12</v>
      </c>
      <c r="H921" s="41">
        <v>5772.3207692483802</v>
      </c>
      <c r="I921" s="41">
        <v>486</v>
      </c>
      <c r="J921" s="41">
        <v>0</v>
      </c>
      <c r="K921" s="41">
        <v>9.6714000000000002</v>
      </c>
      <c r="L921" s="41">
        <v>0</v>
      </c>
      <c r="M921" s="41"/>
      <c r="N921" s="41"/>
      <c r="O921" s="41"/>
      <c r="P921" s="41"/>
      <c r="Q921" s="41">
        <v>8951</v>
      </c>
      <c r="R921" s="41">
        <v>160.22290000000001</v>
      </c>
      <c r="S921" s="41"/>
      <c r="T921" s="41"/>
      <c r="U921" s="41">
        <v>9437</v>
      </c>
      <c r="V921" s="41">
        <v>169.89430000000002</v>
      </c>
      <c r="W921" s="41"/>
      <c r="X921" s="41"/>
    </row>
    <row r="922" spans="1:24" x14ac:dyDescent="0.35">
      <c r="A922" s="41" t="s">
        <v>592</v>
      </c>
      <c r="B922" s="41" t="s">
        <v>511</v>
      </c>
      <c r="C922" s="41" t="s">
        <v>12</v>
      </c>
      <c r="D922" s="41" t="s">
        <v>104</v>
      </c>
      <c r="E922" s="41" t="s">
        <v>104</v>
      </c>
      <c r="F922" s="41" t="s">
        <v>757</v>
      </c>
      <c r="G922" s="41">
        <v>2</v>
      </c>
      <c r="H922" s="41">
        <v>5772.3207692483802</v>
      </c>
      <c r="I922" s="41">
        <v>2250</v>
      </c>
      <c r="J922" s="41">
        <v>0</v>
      </c>
      <c r="K922" s="41">
        <v>41.625</v>
      </c>
      <c r="L922" s="41">
        <v>0</v>
      </c>
      <c r="M922" s="41">
        <v>482</v>
      </c>
      <c r="N922" s="41">
        <v>0</v>
      </c>
      <c r="O922" s="41">
        <v>9.591800000000001</v>
      </c>
      <c r="P922" s="41">
        <v>0</v>
      </c>
      <c r="Q922" s="41">
        <v>11465</v>
      </c>
      <c r="R922" s="41">
        <v>205.2235</v>
      </c>
      <c r="S922" s="41">
        <v>10689</v>
      </c>
      <c r="T922" s="41">
        <v>235.15799999999999</v>
      </c>
      <c r="U922" s="41">
        <v>13715</v>
      </c>
      <c r="V922" s="41">
        <v>246.8485</v>
      </c>
      <c r="W922" s="41">
        <v>11171</v>
      </c>
      <c r="X922" s="41">
        <v>244.74979999999999</v>
      </c>
    </row>
    <row r="923" spans="1:24" x14ac:dyDescent="0.35">
      <c r="A923" s="41" t="s">
        <v>592</v>
      </c>
      <c r="B923" s="41" t="s">
        <v>511</v>
      </c>
      <c r="C923" s="41" t="s">
        <v>12</v>
      </c>
      <c r="D923" s="41" t="s">
        <v>104</v>
      </c>
      <c r="E923" s="41" t="s">
        <v>104</v>
      </c>
      <c r="F923" s="41" t="s">
        <v>763</v>
      </c>
      <c r="G923" s="41">
        <v>8</v>
      </c>
      <c r="H923" s="41">
        <v>5772.3207692483802</v>
      </c>
      <c r="I923" s="41">
        <v>468</v>
      </c>
      <c r="J923" s="41">
        <v>0</v>
      </c>
      <c r="K923" s="41">
        <v>9.3132000000000001</v>
      </c>
      <c r="L923" s="41">
        <v>0</v>
      </c>
      <c r="M923" s="41"/>
      <c r="N923" s="41"/>
      <c r="O923" s="41"/>
      <c r="P923" s="41"/>
      <c r="Q923" s="41">
        <v>13010</v>
      </c>
      <c r="R923" s="41">
        <v>232.87899999999999</v>
      </c>
      <c r="S923" s="41"/>
      <c r="T923" s="41"/>
      <c r="U923" s="41">
        <v>13478</v>
      </c>
      <c r="V923" s="41">
        <v>242.19219999999999</v>
      </c>
      <c r="W923" s="41"/>
      <c r="X923" s="41"/>
    </row>
    <row r="924" spans="1:24" x14ac:dyDescent="0.35">
      <c r="A924" s="41" t="s">
        <v>592</v>
      </c>
      <c r="B924" s="41" t="s">
        <v>511</v>
      </c>
      <c r="C924" s="41" t="s">
        <v>12</v>
      </c>
      <c r="D924" s="41" t="s">
        <v>104</v>
      </c>
      <c r="E924" s="41" t="s">
        <v>104</v>
      </c>
      <c r="F924" s="41" t="s">
        <v>762</v>
      </c>
      <c r="G924" s="41">
        <v>7</v>
      </c>
      <c r="H924" s="41">
        <v>5772.3207692483802</v>
      </c>
      <c r="I924" s="41">
        <v>504</v>
      </c>
      <c r="J924" s="41">
        <v>0</v>
      </c>
      <c r="K924" s="41">
        <v>10.0296</v>
      </c>
      <c r="L924" s="41">
        <v>0</v>
      </c>
      <c r="M924" s="41">
        <v>0</v>
      </c>
      <c r="N924" s="41">
        <v>0</v>
      </c>
      <c r="O924" s="41">
        <v>0</v>
      </c>
      <c r="P924" s="41">
        <v>0</v>
      </c>
      <c r="Q924" s="41">
        <v>14561</v>
      </c>
      <c r="R924" s="41">
        <v>260.64190000000002</v>
      </c>
      <c r="S924" s="41">
        <v>16570</v>
      </c>
      <c r="T924" s="41">
        <v>364.54</v>
      </c>
      <c r="U924" s="41">
        <v>15065</v>
      </c>
      <c r="V924" s="41">
        <v>270.67150000000004</v>
      </c>
      <c r="W924" s="41">
        <v>16570</v>
      </c>
      <c r="X924" s="41">
        <v>364.54</v>
      </c>
    </row>
    <row r="925" spans="1:24" x14ac:dyDescent="0.35">
      <c r="A925" s="41" t="s">
        <v>592</v>
      </c>
      <c r="B925" s="41" t="s">
        <v>511</v>
      </c>
      <c r="C925" s="41" t="s">
        <v>12</v>
      </c>
      <c r="D925" s="41" t="s">
        <v>104</v>
      </c>
      <c r="E925" s="41" t="s">
        <v>104</v>
      </c>
      <c r="F925" s="41" t="s">
        <v>761</v>
      </c>
      <c r="G925" s="41">
        <v>6</v>
      </c>
      <c r="H925" s="41">
        <v>5772.3207692483802</v>
      </c>
      <c r="I925" s="41">
        <v>558</v>
      </c>
      <c r="J925" s="41">
        <v>0</v>
      </c>
      <c r="K925" s="41">
        <v>11.104200000000001</v>
      </c>
      <c r="L925" s="41">
        <v>0</v>
      </c>
      <c r="M925" s="41">
        <v>893</v>
      </c>
      <c r="N925" s="41">
        <v>0</v>
      </c>
      <c r="O925" s="41">
        <v>20.092499999999998</v>
      </c>
      <c r="P925" s="41">
        <v>0</v>
      </c>
      <c r="Q925" s="41">
        <v>15637</v>
      </c>
      <c r="R925" s="41">
        <v>279.90230000000003</v>
      </c>
      <c r="S925" s="41">
        <v>12355</v>
      </c>
      <c r="T925" s="41">
        <v>271.81</v>
      </c>
      <c r="U925" s="41">
        <v>16195</v>
      </c>
      <c r="V925" s="41">
        <v>291.00650000000002</v>
      </c>
      <c r="W925" s="41">
        <v>13248</v>
      </c>
      <c r="X925" s="41">
        <v>291.90249999999997</v>
      </c>
    </row>
    <row r="926" spans="1:24" x14ac:dyDescent="0.35">
      <c r="A926" s="41" t="s">
        <v>681</v>
      </c>
      <c r="B926" s="41" t="s">
        <v>509</v>
      </c>
      <c r="C926" s="41" t="s">
        <v>12</v>
      </c>
      <c r="D926" s="41" t="s">
        <v>105</v>
      </c>
      <c r="E926" s="41" t="s">
        <v>105</v>
      </c>
      <c r="F926" s="41" t="s">
        <v>756</v>
      </c>
      <c r="G926" s="41">
        <v>1</v>
      </c>
      <c r="H926" s="41">
        <v>6872.0712847022496</v>
      </c>
      <c r="I926" s="41">
        <v>1589</v>
      </c>
      <c r="J926" s="41">
        <v>0</v>
      </c>
      <c r="K926" s="41">
        <v>29.3965</v>
      </c>
      <c r="L926" s="41">
        <v>0</v>
      </c>
      <c r="M926" s="41">
        <v>9940</v>
      </c>
      <c r="N926" s="41">
        <v>39</v>
      </c>
      <c r="O926" s="41">
        <v>197.80600000000001</v>
      </c>
      <c r="P926" s="41">
        <v>0.77610000000000001</v>
      </c>
      <c r="Q926" s="41">
        <v>2841</v>
      </c>
      <c r="R926" s="41">
        <v>50.853900000000003</v>
      </c>
      <c r="S926" s="41">
        <v>4594</v>
      </c>
      <c r="T926" s="41">
        <v>101.068</v>
      </c>
      <c r="U926" s="41">
        <v>4430</v>
      </c>
      <c r="V926" s="41">
        <v>80.250399999999999</v>
      </c>
      <c r="W926" s="41">
        <v>14573</v>
      </c>
      <c r="X926" s="41">
        <v>299.65010000000001</v>
      </c>
    </row>
    <row r="927" spans="1:24" x14ac:dyDescent="0.35">
      <c r="A927" s="41" t="s">
        <v>681</v>
      </c>
      <c r="B927" s="41" t="s">
        <v>509</v>
      </c>
      <c r="C927" s="41" t="s">
        <v>12</v>
      </c>
      <c r="D927" s="41" t="s">
        <v>105</v>
      </c>
      <c r="E927" s="41" t="s">
        <v>105</v>
      </c>
      <c r="F927" s="41" t="s">
        <v>760</v>
      </c>
      <c r="G927" s="41">
        <v>5</v>
      </c>
      <c r="H927" s="41">
        <v>6872.0712847022496</v>
      </c>
      <c r="I927" s="41">
        <v>8673</v>
      </c>
      <c r="J927" s="41">
        <v>16</v>
      </c>
      <c r="K927" s="41">
        <v>160.45050000000001</v>
      </c>
      <c r="L927" s="41">
        <v>0.29599999999999999</v>
      </c>
      <c r="M927" s="41">
        <v>6102</v>
      </c>
      <c r="N927" s="41">
        <v>28</v>
      </c>
      <c r="O927" s="41">
        <v>121.4298</v>
      </c>
      <c r="P927" s="41">
        <v>0.55720000000000003</v>
      </c>
      <c r="Q927" s="41">
        <v>5000</v>
      </c>
      <c r="R927" s="41">
        <v>89.5</v>
      </c>
      <c r="S927" s="41">
        <v>4018</v>
      </c>
      <c r="T927" s="41">
        <v>88.396000000000001</v>
      </c>
      <c r="U927" s="41">
        <v>13689</v>
      </c>
      <c r="V927" s="41">
        <v>250.2465</v>
      </c>
      <c r="W927" s="41">
        <v>10148</v>
      </c>
      <c r="X927" s="41">
        <v>210.38299999999998</v>
      </c>
    </row>
    <row r="928" spans="1:24" x14ac:dyDescent="0.35">
      <c r="A928" s="41" t="s">
        <v>681</v>
      </c>
      <c r="B928" s="41" t="s">
        <v>509</v>
      </c>
      <c r="C928" s="41" t="s">
        <v>12</v>
      </c>
      <c r="D928" s="41" t="s">
        <v>105</v>
      </c>
      <c r="E928" s="41" t="s">
        <v>105</v>
      </c>
      <c r="F928" s="41" t="s">
        <v>764</v>
      </c>
      <c r="G928" s="41">
        <v>9</v>
      </c>
      <c r="H928" s="41">
        <v>6872.0712847022496</v>
      </c>
      <c r="I928" s="41">
        <v>8569</v>
      </c>
      <c r="J928" s="41">
        <v>23</v>
      </c>
      <c r="K928" s="41">
        <v>170.5231</v>
      </c>
      <c r="L928" s="41">
        <v>0.4577</v>
      </c>
      <c r="M928" s="41"/>
      <c r="N928" s="41"/>
      <c r="O928" s="41"/>
      <c r="P928" s="41"/>
      <c r="Q928" s="41">
        <v>3553</v>
      </c>
      <c r="R928" s="41">
        <v>63.598700000000001</v>
      </c>
      <c r="S928" s="41"/>
      <c r="T928" s="41"/>
      <c r="U928" s="41">
        <v>12145</v>
      </c>
      <c r="V928" s="41">
        <v>234.5795</v>
      </c>
      <c r="W928" s="41"/>
      <c r="X928" s="41"/>
    </row>
    <row r="929" spans="1:24" x14ac:dyDescent="0.35">
      <c r="A929" s="41" t="s">
        <v>681</v>
      </c>
      <c r="B929" s="41" t="s">
        <v>509</v>
      </c>
      <c r="C929" s="41" t="s">
        <v>12</v>
      </c>
      <c r="D929" s="41" t="s">
        <v>105</v>
      </c>
      <c r="E929" s="41" t="s">
        <v>105</v>
      </c>
      <c r="F929" s="41" t="s">
        <v>766</v>
      </c>
      <c r="G929" s="41">
        <v>11</v>
      </c>
      <c r="H929" s="41">
        <v>6872.0712847022496</v>
      </c>
      <c r="I929" s="41">
        <v>9651</v>
      </c>
      <c r="J929" s="41">
        <v>19</v>
      </c>
      <c r="K929" s="41">
        <v>192.0549</v>
      </c>
      <c r="L929" s="41">
        <v>0.37809999999999999</v>
      </c>
      <c r="M929" s="41"/>
      <c r="N929" s="41"/>
      <c r="O929" s="41"/>
      <c r="P929" s="41"/>
      <c r="Q929" s="41">
        <v>4752</v>
      </c>
      <c r="R929" s="41">
        <v>85.0608</v>
      </c>
      <c r="S929" s="41"/>
      <c r="T929" s="41"/>
      <c r="U929" s="41">
        <v>14422</v>
      </c>
      <c r="V929" s="41">
        <v>277.49379999999996</v>
      </c>
      <c r="W929" s="41"/>
      <c r="X929" s="41"/>
    </row>
    <row r="930" spans="1:24" x14ac:dyDescent="0.35">
      <c r="A930" s="41" t="s">
        <v>681</v>
      </c>
      <c r="B930" s="41" t="s">
        <v>509</v>
      </c>
      <c r="C930" s="41" t="s">
        <v>12</v>
      </c>
      <c r="D930" s="41" t="s">
        <v>105</v>
      </c>
      <c r="E930" s="41" t="s">
        <v>105</v>
      </c>
      <c r="F930" s="41" t="s">
        <v>765</v>
      </c>
      <c r="G930" s="41">
        <v>10</v>
      </c>
      <c r="H930" s="41">
        <v>6872.0712847022496</v>
      </c>
      <c r="I930" s="41">
        <v>10788</v>
      </c>
      <c r="J930" s="41">
        <v>25</v>
      </c>
      <c r="K930" s="41">
        <v>214.68120000000002</v>
      </c>
      <c r="L930" s="41">
        <v>0.49750000000000005</v>
      </c>
      <c r="M930" s="41"/>
      <c r="N930" s="41"/>
      <c r="O930" s="41"/>
      <c r="P930" s="41"/>
      <c r="Q930" s="41">
        <v>7763</v>
      </c>
      <c r="R930" s="41">
        <v>138.95769999999999</v>
      </c>
      <c r="S930" s="41"/>
      <c r="T930" s="41"/>
      <c r="U930" s="41">
        <v>18576</v>
      </c>
      <c r="V930" s="41">
        <v>354.13639999999998</v>
      </c>
      <c r="W930" s="41"/>
      <c r="X930" s="41"/>
    </row>
    <row r="931" spans="1:24" x14ac:dyDescent="0.35">
      <c r="A931" s="41" t="s">
        <v>681</v>
      </c>
      <c r="B931" s="41" t="s">
        <v>509</v>
      </c>
      <c r="C931" s="41" t="s">
        <v>12</v>
      </c>
      <c r="D931" s="41" t="s">
        <v>105</v>
      </c>
      <c r="E931" s="41" t="s">
        <v>105</v>
      </c>
      <c r="F931" s="41" t="s">
        <v>759</v>
      </c>
      <c r="G931" s="41">
        <v>4</v>
      </c>
      <c r="H931" s="41">
        <v>6872.0712847022496</v>
      </c>
      <c r="I931" s="41">
        <v>9311</v>
      </c>
      <c r="J931" s="41">
        <v>41</v>
      </c>
      <c r="K931" s="41">
        <v>172.2535</v>
      </c>
      <c r="L931" s="41">
        <v>0.75849999999999995</v>
      </c>
      <c r="M931" s="41">
        <v>6351</v>
      </c>
      <c r="N931" s="41">
        <v>27</v>
      </c>
      <c r="O931" s="41">
        <v>126.3849</v>
      </c>
      <c r="P931" s="41">
        <v>0.5373</v>
      </c>
      <c r="Q931" s="41">
        <v>4288</v>
      </c>
      <c r="R931" s="41">
        <v>76.755200000000002</v>
      </c>
      <c r="S931" s="41">
        <v>4874</v>
      </c>
      <c r="T931" s="41">
        <v>107.22799999999999</v>
      </c>
      <c r="U931" s="41">
        <v>13640</v>
      </c>
      <c r="V931" s="41">
        <v>249.7672</v>
      </c>
      <c r="W931" s="41">
        <v>11252</v>
      </c>
      <c r="X931" s="41">
        <v>234.15019999999998</v>
      </c>
    </row>
    <row r="932" spans="1:24" x14ac:dyDescent="0.35">
      <c r="A932" s="41" t="s">
        <v>681</v>
      </c>
      <c r="B932" s="41" t="s">
        <v>509</v>
      </c>
      <c r="C932" s="41" t="s">
        <v>12</v>
      </c>
      <c r="D932" s="41" t="s">
        <v>105</v>
      </c>
      <c r="E932" s="41" t="s">
        <v>105</v>
      </c>
      <c r="F932" s="41" t="s">
        <v>758</v>
      </c>
      <c r="G932" s="41">
        <v>3</v>
      </c>
      <c r="H932" s="41">
        <v>6872.0712847022496</v>
      </c>
      <c r="I932" s="41">
        <v>9688</v>
      </c>
      <c r="J932" s="41">
        <v>50</v>
      </c>
      <c r="K932" s="41">
        <v>179.22799999999998</v>
      </c>
      <c r="L932" s="41">
        <v>0.92499999999999993</v>
      </c>
      <c r="M932" s="41">
        <v>7090</v>
      </c>
      <c r="N932" s="41">
        <v>56</v>
      </c>
      <c r="O932" s="41">
        <v>141.09100000000001</v>
      </c>
      <c r="P932" s="41">
        <v>1.1144000000000001</v>
      </c>
      <c r="Q932" s="41">
        <v>3133</v>
      </c>
      <c r="R932" s="41">
        <v>56.0807</v>
      </c>
      <c r="S932" s="41">
        <v>4010</v>
      </c>
      <c r="T932" s="41">
        <v>88.22</v>
      </c>
      <c r="U932" s="41">
        <v>12871</v>
      </c>
      <c r="V932" s="41">
        <v>236.2337</v>
      </c>
      <c r="W932" s="41">
        <v>11156</v>
      </c>
      <c r="X932" s="41">
        <v>230.4254</v>
      </c>
    </row>
    <row r="933" spans="1:24" x14ac:dyDescent="0.35">
      <c r="A933" s="41" t="s">
        <v>681</v>
      </c>
      <c r="B933" s="41" t="s">
        <v>509</v>
      </c>
      <c r="C933" s="41" t="s">
        <v>12</v>
      </c>
      <c r="D933" s="41" t="s">
        <v>105</v>
      </c>
      <c r="E933" s="41" t="s">
        <v>105</v>
      </c>
      <c r="F933" s="41" t="s">
        <v>767</v>
      </c>
      <c r="G933" s="41">
        <v>12</v>
      </c>
      <c r="H933" s="41">
        <v>6872.0712847022496</v>
      </c>
      <c r="I933" s="41">
        <v>10676</v>
      </c>
      <c r="J933" s="41">
        <v>13</v>
      </c>
      <c r="K933" s="41">
        <v>212.45240000000001</v>
      </c>
      <c r="L933" s="41">
        <v>0.25870000000000004</v>
      </c>
      <c r="M933" s="41"/>
      <c r="N933" s="41"/>
      <c r="O933" s="41"/>
      <c r="P933" s="41"/>
      <c r="Q933" s="41">
        <v>4908</v>
      </c>
      <c r="R933" s="41">
        <v>87.853200000000001</v>
      </c>
      <c r="S933" s="41"/>
      <c r="T933" s="41"/>
      <c r="U933" s="41">
        <v>15597</v>
      </c>
      <c r="V933" s="41">
        <v>300.5643</v>
      </c>
      <c r="W933" s="41"/>
      <c r="X933" s="41"/>
    </row>
    <row r="934" spans="1:24" x14ac:dyDescent="0.35">
      <c r="A934" s="41" t="s">
        <v>681</v>
      </c>
      <c r="B934" s="41" t="s">
        <v>509</v>
      </c>
      <c r="C934" s="41" t="s">
        <v>12</v>
      </c>
      <c r="D934" s="41" t="s">
        <v>105</v>
      </c>
      <c r="E934" s="41" t="s">
        <v>105</v>
      </c>
      <c r="F934" s="41" t="s">
        <v>757</v>
      </c>
      <c r="G934" s="41">
        <v>2</v>
      </c>
      <c r="H934" s="41">
        <v>6872.0712847022496</v>
      </c>
      <c r="I934" s="41">
        <v>7446</v>
      </c>
      <c r="J934" s="41">
        <v>0</v>
      </c>
      <c r="K934" s="41">
        <v>137.751</v>
      </c>
      <c r="L934" s="41">
        <v>0</v>
      </c>
      <c r="M934" s="41">
        <v>6381</v>
      </c>
      <c r="N934" s="41">
        <v>34</v>
      </c>
      <c r="O934" s="41">
        <v>126.98190000000001</v>
      </c>
      <c r="P934" s="41">
        <v>0.67660000000000009</v>
      </c>
      <c r="Q934" s="41">
        <v>3059</v>
      </c>
      <c r="R934" s="41">
        <v>54.756100000000004</v>
      </c>
      <c r="S934" s="41">
        <v>3907</v>
      </c>
      <c r="T934" s="41">
        <v>85.953999999999994</v>
      </c>
      <c r="U934" s="41">
        <v>10505</v>
      </c>
      <c r="V934" s="41">
        <v>192.50710000000001</v>
      </c>
      <c r="W934" s="41">
        <v>10322</v>
      </c>
      <c r="X934" s="41">
        <v>213.61250000000001</v>
      </c>
    </row>
    <row r="935" spans="1:24" x14ac:dyDescent="0.35">
      <c r="A935" s="41" t="s">
        <v>681</v>
      </c>
      <c r="B935" s="41" t="s">
        <v>509</v>
      </c>
      <c r="C935" s="41" t="s">
        <v>12</v>
      </c>
      <c r="D935" s="41" t="s">
        <v>105</v>
      </c>
      <c r="E935" s="41" t="s">
        <v>105</v>
      </c>
      <c r="F935" s="41" t="s">
        <v>763</v>
      </c>
      <c r="G935" s="41">
        <v>8</v>
      </c>
      <c r="H935" s="41">
        <v>6872.0712847022496</v>
      </c>
      <c r="I935" s="41">
        <v>9928</v>
      </c>
      <c r="J935" s="41">
        <v>32</v>
      </c>
      <c r="K935" s="41">
        <v>197.56720000000001</v>
      </c>
      <c r="L935" s="41">
        <v>0.63680000000000003</v>
      </c>
      <c r="M935" s="41"/>
      <c r="N935" s="41"/>
      <c r="O935" s="41"/>
      <c r="P935" s="41"/>
      <c r="Q935" s="41">
        <v>4066</v>
      </c>
      <c r="R935" s="41">
        <v>72.781400000000005</v>
      </c>
      <c r="S935" s="41"/>
      <c r="T935" s="41"/>
      <c r="U935" s="41">
        <v>14026</v>
      </c>
      <c r="V935" s="41">
        <v>270.98540000000003</v>
      </c>
      <c r="W935" s="41"/>
      <c r="X935" s="41"/>
    </row>
    <row r="936" spans="1:24" x14ac:dyDescent="0.35">
      <c r="A936" s="41" t="s">
        <v>681</v>
      </c>
      <c r="B936" s="41" t="s">
        <v>509</v>
      </c>
      <c r="C936" s="41" t="s">
        <v>12</v>
      </c>
      <c r="D936" s="41" t="s">
        <v>105</v>
      </c>
      <c r="E936" s="41" t="s">
        <v>105</v>
      </c>
      <c r="F936" s="41" t="s">
        <v>762</v>
      </c>
      <c r="G936" s="41">
        <v>7</v>
      </c>
      <c r="H936" s="41">
        <v>6872.0712847022496</v>
      </c>
      <c r="I936" s="41">
        <v>10699</v>
      </c>
      <c r="J936" s="41">
        <v>31</v>
      </c>
      <c r="K936" s="41">
        <v>212.9101</v>
      </c>
      <c r="L936" s="41">
        <v>0.6169</v>
      </c>
      <c r="M936" s="41">
        <v>0</v>
      </c>
      <c r="N936" s="41">
        <v>56</v>
      </c>
      <c r="O936" s="41">
        <v>0</v>
      </c>
      <c r="P936" s="41">
        <v>1.26</v>
      </c>
      <c r="Q936" s="41">
        <v>7106</v>
      </c>
      <c r="R936" s="41">
        <v>127.1974</v>
      </c>
      <c r="S936" s="41">
        <v>20620</v>
      </c>
      <c r="T936" s="41">
        <v>453.64</v>
      </c>
      <c r="U936" s="41">
        <v>17836</v>
      </c>
      <c r="V936" s="41">
        <v>340.7244</v>
      </c>
      <c r="W936" s="41">
        <v>20676</v>
      </c>
      <c r="X936" s="41">
        <v>454.9</v>
      </c>
    </row>
    <row r="937" spans="1:24" x14ac:dyDescent="0.35">
      <c r="A937" s="41" t="s">
        <v>681</v>
      </c>
      <c r="B937" s="41" t="s">
        <v>509</v>
      </c>
      <c r="C937" s="41" t="s">
        <v>12</v>
      </c>
      <c r="D937" s="41" t="s">
        <v>105</v>
      </c>
      <c r="E937" s="41" t="s">
        <v>105</v>
      </c>
      <c r="F937" s="41" t="s">
        <v>761</v>
      </c>
      <c r="G937" s="41">
        <v>6</v>
      </c>
      <c r="H937" s="41">
        <v>6872.0712847022496</v>
      </c>
      <c r="I937" s="41">
        <v>9604</v>
      </c>
      <c r="J937" s="41">
        <v>65</v>
      </c>
      <c r="K937" s="41">
        <v>191.11960000000002</v>
      </c>
      <c r="L937" s="41">
        <v>1.2935000000000001</v>
      </c>
      <c r="M937" s="41">
        <v>6160</v>
      </c>
      <c r="N937" s="41">
        <v>26</v>
      </c>
      <c r="O937" s="41">
        <v>138.6</v>
      </c>
      <c r="P937" s="41">
        <v>0.58499999999999996</v>
      </c>
      <c r="Q937" s="41">
        <v>5230</v>
      </c>
      <c r="R937" s="41">
        <v>93.617000000000004</v>
      </c>
      <c r="S937" s="41">
        <v>7463</v>
      </c>
      <c r="T937" s="41">
        <v>164.18600000000001</v>
      </c>
      <c r="U937" s="41">
        <v>14899</v>
      </c>
      <c r="V937" s="41">
        <v>286.0301</v>
      </c>
      <c r="W937" s="41">
        <v>13649</v>
      </c>
      <c r="X937" s="41">
        <v>303.37099999999998</v>
      </c>
    </row>
    <row r="938" spans="1:24" x14ac:dyDescent="0.35">
      <c r="A938" s="41" t="s">
        <v>687</v>
      </c>
      <c r="B938" s="41" t="s">
        <v>542</v>
      </c>
      <c r="C938" s="41" t="s">
        <v>12</v>
      </c>
      <c r="D938" s="41" t="s">
        <v>106</v>
      </c>
      <c r="E938" s="41" t="s">
        <v>106</v>
      </c>
      <c r="F938" s="41" t="s">
        <v>756</v>
      </c>
      <c r="G938" s="41">
        <v>1</v>
      </c>
      <c r="H938" s="41">
        <v>8913.48873756184</v>
      </c>
      <c r="I938" s="41">
        <v>5724</v>
      </c>
      <c r="J938" s="41">
        <v>0</v>
      </c>
      <c r="K938" s="41">
        <v>105.89399999999999</v>
      </c>
      <c r="L938" s="41">
        <v>0</v>
      </c>
      <c r="M938" s="41">
        <v>24702</v>
      </c>
      <c r="N938" s="41">
        <v>7</v>
      </c>
      <c r="O938" s="41">
        <v>491.56980000000004</v>
      </c>
      <c r="P938" s="41">
        <v>0.13930000000000001</v>
      </c>
      <c r="Q938" s="41">
        <v>3250</v>
      </c>
      <c r="R938" s="41">
        <v>58.174999999999997</v>
      </c>
      <c r="S938" s="41">
        <v>2990</v>
      </c>
      <c r="T938" s="41">
        <v>65.78</v>
      </c>
      <c r="U938" s="41">
        <v>8974</v>
      </c>
      <c r="V938" s="41">
        <v>164.06899999999999</v>
      </c>
      <c r="W938" s="41">
        <v>27699</v>
      </c>
      <c r="X938" s="41">
        <v>557.48910000000001</v>
      </c>
    </row>
    <row r="939" spans="1:24" x14ac:dyDescent="0.35">
      <c r="A939" s="41" t="s">
        <v>687</v>
      </c>
      <c r="B939" s="41" t="s">
        <v>542</v>
      </c>
      <c r="C939" s="41" t="s">
        <v>12</v>
      </c>
      <c r="D939" s="41" t="s">
        <v>106</v>
      </c>
      <c r="E939" s="41" t="s">
        <v>106</v>
      </c>
      <c r="F939" s="41" t="s">
        <v>760</v>
      </c>
      <c r="G939" s="41">
        <v>5</v>
      </c>
      <c r="H939" s="41">
        <v>8913.48873756184</v>
      </c>
      <c r="I939" s="41">
        <v>17622</v>
      </c>
      <c r="J939" s="41">
        <v>984</v>
      </c>
      <c r="K939" s="41">
        <v>326.00700000000001</v>
      </c>
      <c r="L939" s="41">
        <v>18.204000000000001</v>
      </c>
      <c r="M939" s="41">
        <v>5785</v>
      </c>
      <c r="N939" s="41">
        <v>435</v>
      </c>
      <c r="O939" s="41">
        <v>115.12150000000001</v>
      </c>
      <c r="P939" s="41">
        <v>8.6565000000000012</v>
      </c>
      <c r="Q939" s="41">
        <v>4613</v>
      </c>
      <c r="R939" s="41">
        <v>82.572699999999998</v>
      </c>
      <c r="S939" s="41">
        <v>3354</v>
      </c>
      <c r="T939" s="41">
        <v>73.787999999999997</v>
      </c>
      <c r="U939" s="41">
        <v>23219</v>
      </c>
      <c r="V939" s="41">
        <v>426.78370000000001</v>
      </c>
      <c r="W939" s="41">
        <v>9574</v>
      </c>
      <c r="X939" s="41">
        <v>197.56600000000003</v>
      </c>
    </row>
    <row r="940" spans="1:24" x14ac:dyDescent="0.35">
      <c r="A940" s="41" t="s">
        <v>687</v>
      </c>
      <c r="B940" s="41" t="s">
        <v>542</v>
      </c>
      <c r="C940" s="41" t="s">
        <v>12</v>
      </c>
      <c r="D940" s="41" t="s">
        <v>106</v>
      </c>
      <c r="E940" s="41" t="s">
        <v>106</v>
      </c>
      <c r="F940" s="41" t="s">
        <v>764</v>
      </c>
      <c r="G940" s="41">
        <v>9</v>
      </c>
      <c r="H940" s="41">
        <v>8913.48873756184</v>
      </c>
      <c r="I940" s="41">
        <v>9183</v>
      </c>
      <c r="J940" s="41">
        <v>98</v>
      </c>
      <c r="K940" s="41">
        <v>182.74170000000001</v>
      </c>
      <c r="L940" s="41">
        <v>1.9502000000000002</v>
      </c>
      <c r="M940" s="41"/>
      <c r="N940" s="41"/>
      <c r="O940" s="41"/>
      <c r="P940" s="41"/>
      <c r="Q940" s="41">
        <v>18141</v>
      </c>
      <c r="R940" s="41">
        <v>324.72390000000001</v>
      </c>
      <c r="S940" s="41"/>
      <c r="T940" s="41"/>
      <c r="U940" s="41">
        <v>27422</v>
      </c>
      <c r="V940" s="41">
        <v>509.41579999999999</v>
      </c>
      <c r="W940" s="41"/>
      <c r="X940" s="41"/>
    </row>
    <row r="941" spans="1:24" x14ac:dyDescent="0.35">
      <c r="A941" s="41" t="s">
        <v>687</v>
      </c>
      <c r="B941" s="41" t="s">
        <v>542</v>
      </c>
      <c r="C941" s="41" t="s">
        <v>12</v>
      </c>
      <c r="D941" s="41" t="s">
        <v>106</v>
      </c>
      <c r="E941" s="41" t="s">
        <v>106</v>
      </c>
      <c r="F941" s="41" t="s">
        <v>766</v>
      </c>
      <c r="G941" s="41">
        <v>11</v>
      </c>
      <c r="H941" s="41">
        <v>8913.48873756184</v>
      </c>
      <c r="I941" s="41">
        <v>9169</v>
      </c>
      <c r="J941" s="41">
        <v>97</v>
      </c>
      <c r="K941" s="41">
        <v>182.4631</v>
      </c>
      <c r="L941" s="41">
        <v>1.9303000000000001</v>
      </c>
      <c r="M941" s="41"/>
      <c r="N941" s="41"/>
      <c r="O941" s="41"/>
      <c r="P941" s="41"/>
      <c r="Q941" s="41">
        <v>3769</v>
      </c>
      <c r="R941" s="41">
        <v>67.465100000000007</v>
      </c>
      <c r="S941" s="41"/>
      <c r="T941" s="41"/>
      <c r="U941" s="41">
        <v>13035</v>
      </c>
      <c r="V941" s="41">
        <v>251.85849999999999</v>
      </c>
      <c r="W941" s="41"/>
      <c r="X941" s="41"/>
    </row>
    <row r="942" spans="1:24" x14ac:dyDescent="0.35">
      <c r="A942" s="41" t="s">
        <v>687</v>
      </c>
      <c r="B942" s="41" t="s">
        <v>542</v>
      </c>
      <c r="C942" s="41" t="s">
        <v>12</v>
      </c>
      <c r="D942" s="41" t="s">
        <v>106</v>
      </c>
      <c r="E942" s="41" t="s">
        <v>106</v>
      </c>
      <c r="F942" s="41" t="s">
        <v>765</v>
      </c>
      <c r="G942" s="41">
        <v>10</v>
      </c>
      <c r="H942" s="41">
        <v>8913.48873756184</v>
      </c>
      <c r="I942" s="41">
        <v>9365</v>
      </c>
      <c r="J942" s="41">
        <v>768</v>
      </c>
      <c r="K942" s="41">
        <v>186.36350000000002</v>
      </c>
      <c r="L942" s="41">
        <v>15.283200000000001</v>
      </c>
      <c r="M942" s="41"/>
      <c r="N942" s="41"/>
      <c r="O942" s="41"/>
      <c r="P942" s="41"/>
      <c r="Q942" s="41">
        <v>4945</v>
      </c>
      <c r="R942" s="41">
        <v>88.515500000000003</v>
      </c>
      <c r="S942" s="41"/>
      <c r="T942" s="41"/>
      <c r="U942" s="41">
        <v>15078</v>
      </c>
      <c r="V942" s="41">
        <v>290.16219999999998</v>
      </c>
      <c r="W942" s="41"/>
      <c r="X942" s="41"/>
    </row>
    <row r="943" spans="1:24" x14ac:dyDescent="0.35">
      <c r="A943" s="41" t="s">
        <v>687</v>
      </c>
      <c r="B943" s="41" t="s">
        <v>542</v>
      </c>
      <c r="C943" s="41" t="s">
        <v>12</v>
      </c>
      <c r="D943" s="41" t="s">
        <v>106</v>
      </c>
      <c r="E943" s="41" t="s">
        <v>106</v>
      </c>
      <c r="F943" s="41" t="s">
        <v>759</v>
      </c>
      <c r="G943" s="41">
        <v>4</v>
      </c>
      <c r="H943" s="41">
        <v>8913.48873756184</v>
      </c>
      <c r="I943" s="41">
        <v>8221</v>
      </c>
      <c r="J943" s="41">
        <v>1063</v>
      </c>
      <c r="K943" s="41">
        <v>152.08849999999998</v>
      </c>
      <c r="L943" s="41">
        <v>19.665499999999998</v>
      </c>
      <c r="M943" s="41">
        <v>8810</v>
      </c>
      <c r="N943" s="41">
        <v>692</v>
      </c>
      <c r="O943" s="41">
        <v>175.31900000000002</v>
      </c>
      <c r="P943" s="41">
        <v>13.770800000000001</v>
      </c>
      <c r="Q943" s="41">
        <v>3405</v>
      </c>
      <c r="R943" s="41">
        <v>60.9495</v>
      </c>
      <c r="S943" s="41">
        <v>3690</v>
      </c>
      <c r="T943" s="41">
        <v>81.180000000000007</v>
      </c>
      <c r="U943" s="41">
        <v>12689</v>
      </c>
      <c r="V943" s="41">
        <v>232.70349999999999</v>
      </c>
      <c r="W943" s="41">
        <v>13192</v>
      </c>
      <c r="X943" s="41">
        <v>270.26980000000003</v>
      </c>
    </row>
    <row r="944" spans="1:24" x14ac:dyDescent="0.35">
      <c r="A944" s="41" t="s">
        <v>687</v>
      </c>
      <c r="B944" s="41" t="s">
        <v>542</v>
      </c>
      <c r="C944" s="41" t="s">
        <v>12</v>
      </c>
      <c r="D944" s="41" t="s">
        <v>106</v>
      </c>
      <c r="E944" s="41" t="s">
        <v>106</v>
      </c>
      <c r="F944" s="41" t="s">
        <v>758</v>
      </c>
      <c r="G944" s="41">
        <v>3</v>
      </c>
      <c r="H944" s="41">
        <v>8913.48873756184</v>
      </c>
      <c r="I944" s="41">
        <v>8999</v>
      </c>
      <c r="J944" s="41">
        <v>7</v>
      </c>
      <c r="K944" s="41">
        <v>166.48149999999998</v>
      </c>
      <c r="L944" s="41">
        <v>0.1295</v>
      </c>
      <c r="M944" s="41">
        <v>10082</v>
      </c>
      <c r="N944" s="41">
        <v>411</v>
      </c>
      <c r="O944" s="41">
        <v>200.6318</v>
      </c>
      <c r="P944" s="41">
        <v>8.1789000000000005</v>
      </c>
      <c r="Q944" s="41">
        <v>3804</v>
      </c>
      <c r="R944" s="41">
        <v>68.0916</v>
      </c>
      <c r="S944" s="41">
        <v>3322</v>
      </c>
      <c r="T944" s="41">
        <v>73.084000000000003</v>
      </c>
      <c r="U944" s="41">
        <v>12810</v>
      </c>
      <c r="V944" s="41">
        <v>234.70259999999999</v>
      </c>
      <c r="W944" s="41">
        <v>13815</v>
      </c>
      <c r="X944" s="41">
        <v>281.8947</v>
      </c>
    </row>
    <row r="945" spans="1:24" x14ac:dyDescent="0.35">
      <c r="A945" s="41" t="s">
        <v>687</v>
      </c>
      <c r="B945" s="41" t="s">
        <v>542</v>
      </c>
      <c r="C945" s="41" t="s">
        <v>12</v>
      </c>
      <c r="D945" s="41" t="s">
        <v>106</v>
      </c>
      <c r="E945" s="41" t="s">
        <v>106</v>
      </c>
      <c r="F945" s="41" t="s">
        <v>767</v>
      </c>
      <c r="G945" s="41">
        <v>12</v>
      </c>
      <c r="H945" s="41">
        <v>8913.48873756184</v>
      </c>
      <c r="I945" s="41">
        <v>30823</v>
      </c>
      <c r="J945" s="41">
        <v>3047</v>
      </c>
      <c r="K945" s="41">
        <v>613.3777</v>
      </c>
      <c r="L945" s="41">
        <v>60.635300000000001</v>
      </c>
      <c r="M945" s="41"/>
      <c r="N945" s="41"/>
      <c r="O945" s="41"/>
      <c r="P945" s="41"/>
      <c r="Q945" s="41">
        <v>5515</v>
      </c>
      <c r="R945" s="41">
        <v>98.718500000000006</v>
      </c>
      <c r="S945" s="41"/>
      <c r="T945" s="41"/>
      <c r="U945" s="41">
        <v>39385</v>
      </c>
      <c r="V945" s="41">
        <v>772.7315000000001</v>
      </c>
      <c r="W945" s="41"/>
      <c r="X945" s="41"/>
    </row>
    <row r="946" spans="1:24" x14ac:dyDescent="0.35">
      <c r="A946" s="41" t="s">
        <v>687</v>
      </c>
      <c r="B946" s="41" t="s">
        <v>542</v>
      </c>
      <c r="C946" s="41" t="s">
        <v>12</v>
      </c>
      <c r="D946" s="41" t="s">
        <v>106</v>
      </c>
      <c r="E946" s="41" t="s">
        <v>106</v>
      </c>
      <c r="F946" s="41" t="s">
        <v>757</v>
      </c>
      <c r="G946" s="41">
        <v>2</v>
      </c>
      <c r="H946" s="41">
        <v>8913.48873756184</v>
      </c>
      <c r="I946" s="41">
        <v>10279</v>
      </c>
      <c r="J946" s="41">
        <v>0</v>
      </c>
      <c r="K946" s="41">
        <v>190.16149999999999</v>
      </c>
      <c r="L946" s="41">
        <v>0</v>
      </c>
      <c r="M946" s="41">
        <v>32315</v>
      </c>
      <c r="N946" s="41">
        <v>239</v>
      </c>
      <c r="O946" s="41">
        <v>643.06850000000009</v>
      </c>
      <c r="P946" s="41">
        <v>4.7561</v>
      </c>
      <c r="Q946" s="41">
        <v>3689</v>
      </c>
      <c r="R946" s="41">
        <v>66.033100000000005</v>
      </c>
      <c r="S946" s="41">
        <v>2807</v>
      </c>
      <c r="T946" s="41">
        <v>61.753999999999998</v>
      </c>
      <c r="U946" s="41">
        <v>13968</v>
      </c>
      <c r="V946" s="41">
        <v>256.19459999999998</v>
      </c>
      <c r="W946" s="41">
        <v>35361</v>
      </c>
      <c r="X946" s="41">
        <v>709.57860000000005</v>
      </c>
    </row>
    <row r="947" spans="1:24" x14ac:dyDescent="0.35">
      <c r="A947" s="41" t="s">
        <v>687</v>
      </c>
      <c r="B947" s="41" t="s">
        <v>542</v>
      </c>
      <c r="C947" s="41" t="s">
        <v>12</v>
      </c>
      <c r="D947" s="41" t="s">
        <v>106</v>
      </c>
      <c r="E947" s="41" t="s">
        <v>106</v>
      </c>
      <c r="F947" s="41" t="s">
        <v>763</v>
      </c>
      <c r="G947" s="41">
        <v>8</v>
      </c>
      <c r="H947" s="41">
        <v>8913.48873756184</v>
      </c>
      <c r="I947" s="41">
        <v>9608</v>
      </c>
      <c r="J947" s="41">
        <v>3069</v>
      </c>
      <c r="K947" s="41">
        <v>191.19920000000002</v>
      </c>
      <c r="L947" s="41">
        <v>61.073100000000004</v>
      </c>
      <c r="M947" s="41"/>
      <c r="N947" s="41"/>
      <c r="O947" s="41"/>
      <c r="P947" s="41"/>
      <c r="Q947" s="41">
        <v>6028</v>
      </c>
      <c r="R947" s="41">
        <v>107.9012</v>
      </c>
      <c r="S947" s="41"/>
      <c r="T947" s="41"/>
      <c r="U947" s="41">
        <v>18705</v>
      </c>
      <c r="V947" s="41">
        <v>360.17350000000005</v>
      </c>
      <c r="W947" s="41"/>
      <c r="X947" s="41"/>
    </row>
    <row r="948" spans="1:24" x14ac:dyDescent="0.35">
      <c r="A948" s="41" t="s">
        <v>687</v>
      </c>
      <c r="B948" s="41" t="s">
        <v>542</v>
      </c>
      <c r="C948" s="41" t="s">
        <v>12</v>
      </c>
      <c r="D948" s="41" t="s">
        <v>106</v>
      </c>
      <c r="E948" s="41" t="s">
        <v>106</v>
      </c>
      <c r="F948" s="41" t="s">
        <v>762</v>
      </c>
      <c r="G948" s="41">
        <v>7</v>
      </c>
      <c r="H948" s="41">
        <v>8913.48873756184</v>
      </c>
      <c r="I948" s="41">
        <v>9083</v>
      </c>
      <c r="J948" s="41">
        <v>4307</v>
      </c>
      <c r="K948" s="41">
        <v>180.7517</v>
      </c>
      <c r="L948" s="41">
        <v>85.709299999999999</v>
      </c>
      <c r="M948" s="41">
        <v>0</v>
      </c>
      <c r="N948" s="41">
        <v>4641</v>
      </c>
      <c r="O948" s="41">
        <v>0</v>
      </c>
      <c r="P948" s="41">
        <v>104.4225</v>
      </c>
      <c r="Q948" s="41">
        <v>5229</v>
      </c>
      <c r="R948" s="41">
        <v>93.599100000000007</v>
      </c>
      <c r="S948" s="41">
        <v>5416</v>
      </c>
      <c r="T948" s="41">
        <v>119.152</v>
      </c>
      <c r="U948" s="41">
        <v>18619</v>
      </c>
      <c r="V948" s="41">
        <v>360.06010000000003</v>
      </c>
      <c r="W948" s="41">
        <v>10057</v>
      </c>
      <c r="X948" s="41">
        <v>223.5745</v>
      </c>
    </row>
    <row r="949" spans="1:24" x14ac:dyDescent="0.35">
      <c r="A949" s="41" t="s">
        <v>687</v>
      </c>
      <c r="B949" s="41" t="s">
        <v>542</v>
      </c>
      <c r="C949" s="41" t="s">
        <v>12</v>
      </c>
      <c r="D949" s="41" t="s">
        <v>106</v>
      </c>
      <c r="E949" s="41" t="s">
        <v>106</v>
      </c>
      <c r="F949" s="41" t="s">
        <v>761</v>
      </c>
      <c r="G949" s="41">
        <v>6</v>
      </c>
      <c r="H949" s="41">
        <v>8913.48873756184</v>
      </c>
      <c r="I949" s="41">
        <v>7129</v>
      </c>
      <c r="J949" s="41">
        <v>5959</v>
      </c>
      <c r="K949" s="41">
        <v>141.86709999999999</v>
      </c>
      <c r="L949" s="41">
        <v>118.58410000000001</v>
      </c>
      <c r="M949" s="41">
        <v>7842</v>
      </c>
      <c r="N949" s="41">
        <v>5543</v>
      </c>
      <c r="O949" s="41">
        <v>176.44499999999999</v>
      </c>
      <c r="P949" s="41">
        <v>124.7175</v>
      </c>
      <c r="Q949" s="41">
        <v>4515</v>
      </c>
      <c r="R949" s="41">
        <v>80.8185</v>
      </c>
      <c r="S949" s="41">
        <v>7304</v>
      </c>
      <c r="T949" s="41">
        <v>160.68799999999999</v>
      </c>
      <c r="U949" s="41">
        <v>17603</v>
      </c>
      <c r="V949" s="41">
        <v>341.26969999999994</v>
      </c>
      <c r="W949" s="41">
        <v>20689</v>
      </c>
      <c r="X949" s="41">
        <v>461.85050000000001</v>
      </c>
    </row>
    <row r="950" spans="1:24" x14ac:dyDescent="0.35">
      <c r="A950" s="41" t="s">
        <v>613</v>
      </c>
      <c r="B950" s="41" t="s">
        <v>468</v>
      </c>
      <c r="C950" s="41" t="s">
        <v>29</v>
      </c>
      <c r="D950" s="41" t="s">
        <v>107</v>
      </c>
      <c r="E950" s="41" t="s">
        <v>107</v>
      </c>
      <c r="F950" s="41" t="s">
        <v>756</v>
      </c>
      <c r="G950" s="41">
        <v>1</v>
      </c>
      <c r="H950" s="41">
        <v>5164.0891774418496</v>
      </c>
      <c r="I950" s="41">
        <v>604</v>
      </c>
      <c r="J950" s="41">
        <v>0</v>
      </c>
      <c r="K950" s="41">
        <v>11.173999999999999</v>
      </c>
      <c r="L950" s="41">
        <v>0</v>
      </c>
      <c r="M950" s="41">
        <v>6294</v>
      </c>
      <c r="N950" s="41">
        <v>0</v>
      </c>
      <c r="O950" s="41">
        <v>125.25060000000001</v>
      </c>
      <c r="P950" s="41">
        <v>0</v>
      </c>
      <c r="Q950" s="41">
        <v>1825</v>
      </c>
      <c r="R950" s="41">
        <v>32.667499999999997</v>
      </c>
      <c r="S950" s="41">
        <v>2337</v>
      </c>
      <c r="T950" s="41">
        <v>51.414000000000001</v>
      </c>
      <c r="U950" s="41">
        <v>2429</v>
      </c>
      <c r="V950" s="41">
        <v>43.841499999999996</v>
      </c>
      <c r="W950" s="41">
        <v>8631</v>
      </c>
      <c r="X950" s="41">
        <v>176.66460000000001</v>
      </c>
    </row>
    <row r="951" spans="1:24" x14ac:dyDescent="0.35">
      <c r="A951" s="41" t="s">
        <v>613</v>
      </c>
      <c r="B951" s="41" t="s">
        <v>468</v>
      </c>
      <c r="C951" s="41" t="s">
        <v>29</v>
      </c>
      <c r="D951" s="41" t="s">
        <v>107</v>
      </c>
      <c r="E951" s="41" t="s">
        <v>107</v>
      </c>
      <c r="F951" s="41" t="s">
        <v>760</v>
      </c>
      <c r="G951" s="41">
        <v>5</v>
      </c>
      <c r="H951" s="41">
        <v>5164.0891774418496</v>
      </c>
      <c r="I951" s="41">
        <v>1364</v>
      </c>
      <c r="J951" s="41">
        <v>6</v>
      </c>
      <c r="K951" s="41">
        <v>25.233999999999998</v>
      </c>
      <c r="L951" s="41">
        <v>0.11099999999999999</v>
      </c>
      <c r="M951" s="41">
        <v>5335</v>
      </c>
      <c r="N951" s="41">
        <v>1</v>
      </c>
      <c r="O951" s="41">
        <v>106.1665</v>
      </c>
      <c r="P951" s="41">
        <v>1.9900000000000001E-2</v>
      </c>
      <c r="Q951" s="41">
        <v>1344</v>
      </c>
      <c r="R951" s="41">
        <v>24.057600000000001</v>
      </c>
      <c r="S951" s="41">
        <v>2350</v>
      </c>
      <c r="T951" s="41">
        <v>51.7</v>
      </c>
      <c r="U951" s="41">
        <v>2714</v>
      </c>
      <c r="V951" s="41">
        <v>49.4026</v>
      </c>
      <c r="W951" s="41">
        <v>7686</v>
      </c>
      <c r="X951" s="41">
        <v>157.88640000000001</v>
      </c>
    </row>
    <row r="952" spans="1:24" x14ac:dyDescent="0.35">
      <c r="A952" s="41" t="s">
        <v>613</v>
      </c>
      <c r="B952" s="41" t="s">
        <v>468</v>
      </c>
      <c r="C952" s="41" t="s">
        <v>29</v>
      </c>
      <c r="D952" s="41" t="s">
        <v>107</v>
      </c>
      <c r="E952" s="41" t="s">
        <v>107</v>
      </c>
      <c r="F952" s="41" t="s">
        <v>764</v>
      </c>
      <c r="G952" s="41">
        <v>9</v>
      </c>
      <c r="H952" s="41">
        <v>5164.0891774418496</v>
      </c>
      <c r="I952" s="41">
        <v>2292</v>
      </c>
      <c r="J952" s="41">
        <v>1040</v>
      </c>
      <c r="K952" s="41">
        <v>45.610800000000005</v>
      </c>
      <c r="L952" s="41">
        <v>20.696000000000002</v>
      </c>
      <c r="M952" s="41"/>
      <c r="N952" s="41"/>
      <c r="O952" s="41"/>
      <c r="P952" s="41"/>
      <c r="Q952" s="41">
        <v>3776</v>
      </c>
      <c r="R952" s="41">
        <v>67.590400000000002</v>
      </c>
      <c r="S952" s="41"/>
      <c r="T952" s="41"/>
      <c r="U952" s="41">
        <v>7108</v>
      </c>
      <c r="V952" s="41">
        <v>133.8972</v>
      </c>
      <c r="W952" s="41"/>
      <c r="X952" s="41"/>
    </row>
    <row r="953" spans="1:24" x14ac:dyDescent="0.35">
      <c r="A953" s="41" t="s">
        <v>613</v>
      </c>
      <c r="B953" s="41" t="s">
        <v>468</v>
      </c>
      <c r="C953" s="41" t="s">
        <v>29</v>
      </c>
      <c r="D953" s="41" t="s">
        <v>107</v>
      </c>
      <c r="E953" s="41" t="s">
        <v>107</v>
      </c>
      <c r="F953" s="41" t="s">
        <v>766</v>
      </c>
      <c r="G953" s="41">
        <v>11</v>
      </c>
      <c r="H953" s="41">
        <v>5164.0891774418496</v>
      </c>
      <c r="I953" s="41">
        <v>6575</v>
      </c>
      <c r="J953" s="41">
        <v>428</v>
      </c>
      <c r="K953" s="41">
        <v>130.8425</v>
      </c>
      <c r="L953" s="41">
        <v>8.5172000000000008</v>
      </c>
      <c r="M953" s="41"/>
      <c r="N953" s="41"/>
      <c r="O953" s="41"/>
      <c r="P953" s="41"/>
      <c r="Q953" s="41">
        <v>6310</v>
      </c>
      <c r="R953" s="41">
        <v>112.949</v>
      </c>
      <c r="S953" s="41"/>
      <c r="T953" s="41"/>
      <c r="U953" s="41">
        <v>13313</v>
      </c>
      <c r="V953" s="41">
        <v>252.30869999999999</v>
      </c>
      <c r="W953" s="41"/>
      <c r="X953" s="41"/>
    </row>
    <row r="954" spans="1:24" x14ac:dyDescent="0.35">
      <c r="A954" s="41" t="s">
        <v>613</v>
      </c>
      <c r="B954" s="41" t="s">
        <v>468</v>
      </c>
      <c r="C954" s="41" t="s">
        <v>29</v>
      </c>
      <c r="D954" s="41" t="s">
        <v>107</v>
      </c>
      <c r="E954" s="41" t="s">
        <v>107</v>
      </c>
      <c r="F954" s="41" t="s">
        <v>765</v>
      </c>
      <c r="G954" s="41">
        <v>10</v>
      </c>
      <c r="H954" s="41">
        <v>5164.0891774418496</v>
      </c>
      <c r="I954" s="41">
        <v>2624</v>
      </c>
      <c r="J954" s="41">
        <v>0</v>
      </c>
      <c r="K954" s="41">
        <v>52.217600000000004</v>
      </c>
      <c r="L954" s="41">
        <v>0</v>
      </c>
      <c r="M954" s="41"/>
      <c r="N954" s="41"/>
      <c r="O954" s="41"/>
      <c r="P954" s="41"/>
      <c r="Q954" s="41">
        <v>7215</v>
      </c>
      <c r="R954" s="41">
        <v>129.14850000000001</v>
      </c>
      <c r="S954" s="41"/>
      <c r="T954" s="41"/>
      <c r="U954" s="41">
        <v>9839</v>
      </c>
      <c r="V954" s="41">
        <v>181.36610000000002</v>
      </c>
      <c r="W954" s="41"/>
      <c r="X954" s="41"/>
    </row>
    <row r="955" spans="1:24" x14ac:dyDescent="0.35">
      <c r="A955" s="41" t="s">
        <v>613</v>
      </c>
      <c r="B955" s="41" t="s">
        <v>468</v>
      </c>
      <c r="C955" s="41" t="s">
        <v>29</v>
      </c>
      <c r="D955" s="41" t="s">
        <v>107</v>
      </c>
      <c r="E955" s="41" t="s">
        <v>107</v>
      </c>
      <c r="F955" s="41" t="s">
        <v>759</v>
      </c>
      <c r="G955" s="41">
        <v>4</v>
      </c>
      <c r="H955" s="41">
        <v>5164.0891774418496</v>
      </c>
      <c r="I955" s="41">
        <v>1094</v>
      </c>
      <c r="J955" s="41">
        <v>6</v>
      </c>
      <c r="K955" s="41">
        <v>20.239000000000001</v>
      </c>
      <c r="L955" s="41">
        <v>0.11099999999999999</v>
      </c>
      <c r="M955" s="41">
        <v>5094</v>
      </c>
      <c r="N955" s="41">
        <v>0</v>
      </c>
      <c r="O955" s="41">
        <v>101.37060000000001</v>
      </c>
      <c r="P955" s="41">
        <v>0</v>
      </c>
      <c r="Q955" s="41">
        <v>1275</v>
      </c>
      <c r="R955" s="41">
        <v>22.822500000000002</v>
      </c>
      <c r="S955" s="41">
        <v>3075</v>
      </c>
      <c r="T955" s="41">
        <v>67.650000000000006</v>
      </c>
      <c r="U955" s="41">
        <v>2375</v>
      </c>
      <c r="V955" s="41">
        <v>43.172499999999999</v>
      </c>
      <c r="W955" s="41">
        <v>8169</v>
      </c>
      <c r="X955" s="41">
        <v>169.0206</v>
      </c>
    </row>
    <row r="956" spans="1:24" x14ac:dyDescent="0.35">
      <c r="A956" s="41" t="s">
        <v>613</v>
      </c>
      <c r="B956" s="41" t="s">
        <v>468</v>
      </c>
      <c r="C956" s="41" t="s">
        <v>29</v>
      </c>
      <c r="D956" s="41" t="s">
        <v>107</v>
      </c>
      <c r="E956" s="41" t="s">
        <v>107</v>
      </c>
      <c r="F956" s="41" t="s">
        <v>758</v>
      </c>
      <c r="G956" s="41">
        <v>3</v>
      </c>
      <c r="H956" s="41">
        <v>5164.0891774418496</v>
      </c>
      <c r="I956" s="41">
        <v>1358</v>
      </c>
      <c r="J956" s="41">
        <v>5</v>
      </c>
      <c r="K956" s="41">
        <v>25.122999999999998</v>
      </c>
      <c r="L956" s="41">
        <v>9.2499999999999999E-2</v>
      </c>
      <c r="M956" s="41">
        <v>7286</v>
      </c>
      <c r="N956" s="41">
        <v>0</v>
      </c>
      <c r="O956" s="41">
        <v>144.9914</v>
      </c>
      <c r="P956" s="41">
        <v>0</v>
      </c>
      <c r="Q956" s="41">
        <v>1929</v>
      </c>
      <c r="R956" s="41">
        <v>34.5291</v>
      </c>
      <c r="S956" s="41">
        <v>2548</v>
      </c>
      <c r="T956" s="41">
        <v>56.055999999999997</v>
      </c>
      <c r="U956" s="41">
        <v>3292</v>
      </c>
      <c r="V956" s="41">
        <v>59.744599999999998</v>
      </c>
      <c r="W956" s="41">
        <v>9834</v>
      </c>
      <c r="X956" s="41">
        <v>201.04739999999998</v>
      </c>
    </row>
    <row r="957" spans="1:24" x14ac:dyDescent="0.35">
      <c r="A957" s="41" t="s">
        <v>613</v>
      </c>
      <c r="B957" s="41" t="s">
        <v>468</v>
      </c>
      <c r="C957" s="41" t="s">
        <v>29</v>
      </c>
      <c r="D957" s="41" t="s">
        <v>107</v>
      </c>
      <c r="E957" s="41" t="s">
        <v>107</v>
      </c>
      <c r="F957" s="41" t="s">
        <v>767</v>
      </c>
      <c r="G957" s="41">
        <v>12</v>
      </c>
      <c r="H957" s="41">
        <v>5164.0891774418496</v>
      </c>
      <c r="I957" s="41">
        <v>2428</v>
      </c>
      <c r="J957" s="41">
        <v>0</v>
      </c>
      <c r="K957" s="41">
        <v>48.3172</v>
      </c>
      <c r="L957" s="41">
        <v>0</v>
      </c>
      <c r="M957" s="41"/>
      <c r="N957" s="41"/>
      <c r="O957" s="41"/>
      <c r="P957" s="41"/>
      <c r="Q957" s="41">
        <v>6681</v>
      </c>
      <c r="R957" s="41">
        <v>119.5899</v>
      </c>
      <c r="S957" s="41"/>
      <c r="T957" s="41"/>
      <c r="U957" s="41">
        <v>9109</v>
      </c>
      <c r="V957" s="41">
        <v>167.90710000000001</v>
      </c>
      <c r="W957" s="41"/>
      <c r="X957" s="41"/>
    </row>
    <row r="958" spans="1:24" x14ac:dyDescent="0.35">
      <c r="A958" s="41" t="s">
        <v>613</v>
      </c>
      <c r="B958" s="41" t="s">
        <v>468</v>
      </c>
      <c r="C958" s="41" t="s">
        <v>29</v>
      </c>
      <c r="D958" s="41" t="s">
        <v>107</v>
      </c>
      <c r="E958" s="41" t="s">
        <v>107</v>
      </c>
      <c r="F958" s="41" t="s">
        <v>757</v>
      </c>
      <c r="G958" s="41">
        <v>2</v>
      </c>
      <c r="H958" s="41">
        <v>5164.0891774418496</v>
      </c>
      <c r="I958" s="41">
        <v>1069</v>
      </c>
      <c r="J958" s="41">
        <v>0</v>
      </c>
      <c r="K958" s="41">
        <v>19.776499999999999</v>
      </c>
      <c r="L958" s="41">
        <v>0</v>
      </c>
      <c r="M958" s="41">
        <v>2498</v>
      </c>
      <c r="N958" s="41">
        <v>0</v>
      </c>
      <c r="O958" s="41">
        <v>49.7102</v>
      </c>
      <c r="P958" s="41">
        <v>0</v>
      </c>
      <c r="Q958" s="41">
        <v>2577</v>
      </c>
      <c r="R958" s="41">
        <v>46.128300000000003</v>
      </c>
      <c r="S958" s="41">
        <v>3506</v>
      </c>
      <c r="T958" s="41">
        <v>77.132000000000005</v>
      </c>
      <c r="U958" s="41">
        <v>3646</v>
      </c>
      <c r="V958" s="41">
        <v>65.904799999999994</v>
      </c>
      <c r="W958" s="41">
        <v>6004</v>
      </c>
      <c r="X958" s="41">
        <v>126.84220000000001</v>
      </c>
    </row>
    <row r="959" spans="1:24" x14ac:dyDescent="0.35">
      <c r="A959" s="41" t="s">
        <v>613</v>
      </c>
      <c r="B959" s="41" t="s">
        <v>468</v>
      </c>
      <c r="C959" s="41" t="s">
        <v>29</v>
      </c>
      <c r="D959" s="41" t="s">
        <v>107</v>
      </c>
      <c r="E959" s="41" t="s">
        <v>107</v>
      </c>
      <c r="F959" s="41" t="s">
        <v>763</v>
      </c>
      <c r="G959" s="41">
        <v>8</v>
      </c>
      <c r="H959" s="41">
        <v>5164.0891774418496</v>
      </c>
      <c r="I959" s="41">
        <v>4593</v>
      </c>
      <c r="J959" s="41">
        <v>146</v>
      </c>
      <c r="K959" s="41">
        <v>91.400700000000001</v>
      </c>
      <c r="L959" s="41">
        <v>2.9054000000000002</v>
      </c>
      <c r="M959" s="41"/>
      <c r="N959" s="41"/>
      <c r="O959" s="41"/>
      <c r="P959" s="41"/>
      <c r="Q959" s="41">
        <v>3824</v>
      </c>
      <c r="R959" s="41">
        <v>68.449600000000004</v>
      </c>
      <c r="S959" s="41"/>
      <c r="T959" s="41"/>
      <c r="U959" s="41">
        <v>8563</v>
      </c>
      <c r="V959" s="41">
        <v>162.75569999999999</v>
      </c>
      <c r="W959" s="41"/>
      <c r="X959" s="41"/>
    </row>
    <row r="960" spans="1:24" x14ac:dyDescent="0.35">
      <c r="A960" s="41" t="s">
        <v>613</v>
      </c>
      <c r="B960" s="41" t="s">
        <v>468</v>
      </c>
      <c r="C960" s="41" t="s">
        <v>29</v>
      </c>
      <c r="D960" s="41" t="s">
        <v>107</v>
      </c>
      <c r="E960" s="41" t="s">
        <v>107</v>
      </c>
      <c r="F960" s="41" t="s">
        <v>762</v>
      </c>
      <c r="G960" s="41">
        <v>7</v>
      </c>
      <c r="H960" s="41">
        <v>5164.0891774418496</v>
      </c>
      <c r="I960" s="41">
        <v>4170</v>
      </c>
      <c r="J960" s="41">
        <v>601</v>
      </c>
      <c r="K960" s="41">
        <v>82.983000000000004</v>
      </c>
      <c r="L960" s="41">
        <v>11.959900000000001</v>
      </c>
      <c r="M960" s="41">
        <v>0</v>
      </c>
      <c r="N960" s="41">
        <v>222</v>
      </c>
      <c r="O960" s="41">
        <v>0</v>
      </c>
      <c r="P960" s="41">
        <v>4.9950000000000001</v>
      </c>
      <c r="Q960" s="41">
        <v>2559</v>
      </c>
      <c r="R960" s="41">
        <v>45.806100000000001</v>
      </c>
      <c r="S960" s="41">
        <v>2581</v>
      </c>
      <c r="T960" s="41">
        <v>56.781999999999996</v>
      </c>
      <c r="U960" s="41">
        <v>7330</v>
      </c>
      <c r="V960" s="41">
        <v>140.74900000000002</v>
      </c>
      <c r="W960" s="41">
        <v>2803</v>
      </c>
      <c r="X960" s="41">
        <v>61.776999999999994</v>
      </c>
    </row>
    <row r="961" spans="1:24" x14ac:dyDescent="0.35">
      <c r="A961" s="41" t="s">
        <v>613</v>
      </c>
      <c r="B961" s="41" t="s">
        <v>468</v>
      </c>
      <c r="C961" s="41" t="s">
        <v>29</v>
      </c>
      <c r="D961" s="41" t="s">
        <v>107</v>
      </c>
      <c r="E961" s="41" t="s">
        <v>107</v>
      </c>
      <c r="F961" s="41" t="s">
        <v>761</v>
      </c>
      <c r="G961" s="41">
        <v>6</v>
      </c>
      <c r="H961" s="41">
        <v>5164.0891774418496</v>
      </c>
      <c r="I961" s="41">
        <v>5160</v>
      </c>
      <c r="J961" s="41">
        <v>2</v>
      </c>
      <c r="K961" s="41">
        <v>102.68400000000001</v>
      </c>
      <c r="L961" s="41">
        <v>3.9800000000000002E-2</v>
      </c>
      <c r="M961" s="41">
        <v>5547</v>
      </c>
      <c r="N961" s="41">
        <v>508</v>
      </c>
      <c r="O961" s="41">
        <v>124.80749999999999</v>
      </c>
      <c r="P961" s="41">
        <v>11.43</v>
      </c>
      <c r="Q961" s="41">
        <v>3712</v>
      </c>
      <c r="R961" s="41">
        <v>66.444800000000001</v>
      </c>
      <c r="S961" s="41">
        <v>2060</v>
      </c>
      <c r="T961" s="41">
        <v>45.32</v>
      </c>
      <c r="U961" s="41">
        <v>8874</v>
      </c>
      <c r="V961" s="41">
        <v>169.16860000000003</v>
      </c>
      <c r="W961" s="41">
        <v>8115</v>
      </c>
      <c r="X961" s="41">
        <v>181.55749999999998</v>
      </c>
    </row>
    <row r="962" spans="1:24" x14ac:dyDescent="0.35">
      <c r="A962" s="41" t="s">
        <v>442</v>
      </c>
      <c r="B962" s="41" t="s">
        <v>443</v>
      </c>
      <c r="C962" s="41" t="s">
        <v>26</v>
      </c>
      <c r="D962" s="41" t="s">
        <v>108</v>
      </c>
      <c r="E962" s="41" t="s">
        <v>108</v>
      </c>
      <c r="F962" s="41" t="s">
        <v>756</v>
      </c>
      <c r="G962" s="41">
        <v>1</v>
      </c>
      <c r="H962" s="41">
        <v>11842.3773532177</v>
      </c>
      <c r="I962" s="41">
        <v>17459</v>
      </c>
      <c r="J962" s="41">
        <v>803</v>
      </c>
      <c r="K962" s="41">
        <v>322.99149999999997</v>
      </c>
      <c r="L962" s="41">
        <v>14.855499999999999</v>
      </c>
      <c r="M962" s="41">
        <v>26179</v>
      </c>
      <c r="N962" s="41">
        <v>2706</v>
      </c>
      <c r="O962" s="41">
        <v>520.96210000000008</v>
      </c>
      <c r="P962" s="41">
        <v>53.849400000000003</v>
      </c>
      <c r="Q962" s="41">
        <v>0</v>
      </c>
      <c r="R962" s="41">
        <v>0</v>
      </c>
      <c r="S962" s="41">
        <v>496</v>
      </c>
      <c r="T962" s="41">
        <v>10.912000000000001</v>
      </c>
      <c r="U962" s="41">
        <v>18262</v>
      </c>
      <c r="V962" s="41">
        <v>337.84699999999998</v>
      </c>
      <c r="W962" s="41">
        <v>29381</v>
      </c>
      <c r="X962" s="41">
        <v>585.72350000000006</v>
      </c>
    </row>
    <row r="963" spans="1:24" x14ac:dyDescent="0.35">
      <c r="A963" s="41" t="s">
        <v>442</v>
      </c>
      <c r="B963" s="41" t="s">
        <v>443</v>
      </c>
      <c r="C963" s="41" t="s">
        <v>26</v>
      </c>
      <c r="D963" s="41" t="s">
        <v>108</v>
      </c>
      <c r="E963" s="41" t="s">
        <v>108</v>
      </c>
      <c r="F963" s="41" t="s">
        <v>760</v>
      </c>
      <c r="G963" s="41">
        <v>5</v>
      </c>
      <c r="H963" s="41">
        <v>11842.3773532177</v>
      </c>
      <c r="I963" s="41">
        <v>24726</v>
      </c>
      <c r="J963" s="41">
        <v>1001</v>
      </c>
      <c r="K963" s="41">
        <v>457.43099999999998</v>
      </c>
      <c r="L963" s="41">
        <v>18.5185</v>
      </c>
      <c r="M963" s="41">
        <v>17848</v>
      </c>
      <c r="N963" s="41">
        <v>1924</v>
      </c>
      <c r="O963" s="41">
        <v>355.17520000000002</v>
      </c>
      <c r="P963" s="41">
        <v>38.287600000000005</v>
      </c>
      <c r="Q963" s="41">
        <v>872</v>
      </c>
      <c r="R963" s="41">
        <v>15.6088</v>
      </c>
      <c r="S963" s="41">
        <v>562</v>
      </c>
      <c r="T963" s="41">
        <v>12.364000000000001</v>
      </c>
      <c r="U963" s="41">
        <v>26599</v>
      </c>
      <c r="V963" s="41">
        <v>491.55829999999997</v>
      </c>
      <c r="W963" s="41">
        <v>20334</v>
      </c>
      <c r="X963" s="41">
        <v>405.82679999999999</v>
      </c>
    </row>
    <row r="964" spans="1:24" x14ac:dyDescent="0.35">
      <c r="A964" s="41" t="s">
        <v>442</v>
      </c>
      <c r="B964" s="41" t="s">
        <v>443</v>
      </c>
      <c r="C964" s="41" t="s">
        <v>26</v>
      </c>
      <c r="D964" s="41" t="s">
        <v>108</v>
      </c>
      <c r="E964" s="41" t="s">
        <v>108</v>
      </c>
      <c r="F964" s="41" t="s">
        <v>764</v>
      </c>
      <c r="G964" s="41">
        <v>9</v>
      </c>
      <c r="H964" s="41">
        <v>11842.3773532177</v>
      </c>
      <c r="I964" s="41">
        <v>18407</v>
      </c>
      <c r="J964" s="41">
        <v>2088</v>
      </c>
      <c r="K964" s="41">
        <v>366.29930000000002</v>
      </c>
      <c r="L964" s="41">
        <v>41.551200000000001</v>
      </c>
      <c r="M964" s="41"/>
      <c r="N964" s="41"/>
      <c r="O964" s="41"/>
      <c r="P964" s="41"/>
      <c r="Q964" s="41">
        <v>581</v>
      </c>
      <c r="R964" s="41">
        <v>10.399900000000001</v>
      </c>
      <c r="S964" s="41"/>
      <c r="T964" s="41"/>
      <c r="U964" s="41">
        <v>21076</v>
      </c>
      <c r="V964" s="41">
        <v>418.25040000000001</v>
      </c>
      <c r="W964" s="41"/>
      <c r="X964" s="41"/>
    </row>
    <row r="965" spans="1:24" x14ac:dyDescent="0.35">
      <c r="A965" s="41" t="s">
        <v>442</v>
      </c>
      <c r="B965" s="41" t="s">
        <v>443</v>
      </c>
      <c r="C965" s="41" t="s">
        <v>26</v>
      </c>
      <c r="D965" s="41" t="s">
        <v>108</v>
      </c>
      <c r="E965" s="41" t="s">
        <v>108</v>
      </c>
      <c r="F965" s="41" t="s">
        <v>766</v>
      </c>
      <c r="G965" s="41">
        <v>11</v>
      </c>
      <c r="H965" s="41">
        <v>11842.3773532177</v>
      </c>
      <c r="I965" s="41">
        <v>22561</v>
      </c>
      <c r="J965" s="41">
        <v>1580</v>
      </c>
      <c r="K965" s="41">
        <v>448.96390000000002</v>
      </c>
      <c r="L965" s="41">
        <v>31.442</v>
      </c>
      <c r="M965" s="41"/>
      <c r="N965" s="41"/>
      <c r="O965" s="41"/>
      <c r="P965" s="41"/>
      <c r="Q965" s="41">
        <v>778</v>
      </c>
      <c r="R965" s="41">
        <v>13.9262</v>
      </c>
      <c r="S965" s="41"/>
      <c r="T965" s="41"/>
      <c r="U965" s="41">
        <v>24919</v>
      </c>
      <c r="V965" s="41">
        <v>494.33210000000003</v>
      </c>
      <c r="W965" s="41"/>
      <c r="X965" s="41"/>
    </row>
    <row r="966" spans="1:24" x14ac:dyDescent="0.35">
      <c r="A966" s="41" t="s">
        <v>442</v>
      </c>
      <c r="B966" s="41" t="s">
        <v>443</v>
      </c>
      <c r="C966" s="41" t="s">
        <v>26</v>
      </c>
      <c r="D966" s="41" t="s">
        <v>108</v>
      </c>
      <c r="E966" s="41" t="s">
        <v>108</v>
      </c>
      <c r="F966" s="41" t="s">
        <v>765</v>
      </c>
      <c r="G966" s="41">
        <v>10</v>
      </c>
      <c r="H966" s="41">
        <v>11842.3773532177</v>
      </c>
      <c r="I966" s="41">
        <v>23061</v>
      </c>
      <c r="J966" s="41">
        <v>1746</v>
      </c>
      <c r="K966" s="41">
        <v>458.91390000000001</v>
      </c>
      <c r="L966" s="41">
        <v>34.745400000000004</v>
      </c>
      <c r="M966" s="41"/>
      <c r="N966" s="41"/>
      <c r="O966" s="41"/>
      <c r="P966" s="41"/>
      <c r="Q966" s="41">
        <v>720</v>
      </c>
      <c r="R966" s="41">
        <v>12.888</v>
      </c>
      <c r="S966" s="41"/>
      <c r="T966" s="41"/>
      <c r="U966" s="41">
        <v>25527</v>
      </c>
      <c r="V966" s="41">
        <v>506.54730000000001</v>
      </c>
      <c r="W966" s="41"/>
      <c r="X966" s="41"/>
    </row>
    <row r="967" spans="1:24" x14ac:dyDescent="0.35">
      <c r="A967" s="41" t="s">
        <v>442</v>
      </c>
      <c r="B967" s="41" t="s">
        <v>443</v>
      </c>
      <c r="C967" s="41" t="s">
        <v>26</v>
      </c>
      <c r="D967" s="41" t="s">
        <v>108</v>
      </c>
      <c r="E967" s="41" t="s">
        <v>108</v>
      </c>
      <c r="F967" s="41" t="s">
        <v>759</v>
      </c>
      <c r="G967" s="41">
        <v>4</v>
      </c>
      <c r="H967" s="41">
        <v>11842.3773532177</v>
      </c>
      <c r="I967" s="41">
        <v>22505</v>
      </c>
      <c r="J967" s="41">
        <v>416</v>
      </c>
      <c r="K967" s="41">
        <v>416.34249999999997</v>
      </c>
      <c r="L967" s="41">
        <v>7.6959999999999997</v>
      </c>
      <c r="M967" s="41">
        <v>19304</v>
      </c>
      <c r="N967" s="41">
        <v>1366</v>
      </c>
      <c r="O967" s="41">
        <v>384.14960000000002</v>
      </c>
      <c r="P967" s="41">
        <v>27.183400000000002</v>
      </c>
      <c r="Q967" s="41">
        <v>425</v>
      </c>
      <c r="R967" s="41">
        <v>7.6074999999999999</v>
      </c>
      <c r="S967" s="41">
        <v>598</v>
      </c>
      <c r="T967" s="41">
        <v>13.156000000000001</v>
      </c>
      <c r="U967" s="41">
        <v>23346</v>
      </c>
      <c r="V967" s="41">
        <v>431.64600000000002</v>
      </c>
      <c r="W967" s="41">
        <v>21268</v>
      </c>
      <c r="X967" s="41">
        <v>424.48900000000003</v>
      </c>
    </row>
    <row r="968" spans="1:24" x14ac:dyDescent="0.35">
      <c r="A968" s="41" t="s">
        <v>442</v>
      </c>
      <c r="B968" s="41" t="s">
        <v>443</v>
      </c>
      <c r="C968" s="41" t="s">
        <v>26</v>
      </c>
      <c r="D968" s="41" t="s">
        <v>108</v>
      </c>
      <c r="E968" s="41" t="s">
        <v>108</v>
      </c>
      <c r="F968" s="41" t="s">
        <v>758</v>
      </c>
      <c r="G968" s="41">
        <v>3</v>
      </c>
      <c r="H968" s="41">
        <v>11842.3773532177</v>
      </c>
      <c r="I968" s="41">
        <v>59581</v>
      </c>
      <c r="J968" s="41">
        <v>189</v>
      </c>
      <c r="K968" s="41">
        <v>1102.2484999999999</v>
      </c>
      <c r="L968" s="41">
        <v>3.4964999999999997</v>
      </c>
      <c r="M968" s="41">
        <v>19167</v>
      </c>
      <c r="N968" s="41">
        <v>2510</v>
      </c>
      <c r="O968" s="41">
        <v>381.42330000000004</v>
      </c>
      <c r="P968" s="41">
        <v>49.949000000000005</v>
      </c>
      <c r="Q968" s="41">
        <v>0</v>
      </c>
      <c r="R968" s="41">
        <v>0</v>
      </c>
      <c r="S968" s="41">
        <v>478</v>
      </c>
      <c r="T968" s="41">
        <v>10.516</v>
      </c>
      <c r="U968" s="41">
        <v>59770</v>
      </c>
      <c r="V968" s="41">
        <v>1105.7449999999999</v>
      </c>
      <c r="W968" s="41">
        <v>22155</v>
      </c>
      <c r="X968" s="41">
        <v>441.88830000000007</v>
      </c>
    </row>
    <row r="969" spans="1:24" x14ac:dyDescent="0.35">
      <c r="A969" s="41" t="s">
        <v>442</v>
      </c>
      <c r="B969" s="41" t="s">
        <v>443</v>
      </c>
      <c r="C969" s="41" t="s">
        <v>26</v>
      </c>
      <c r="D969" s="41" t="s">
        <v>108</v>
      </c>
      <c r="E969" s="41" t="s">
        <v>108</v>
      </c>
      <c r="F969" s="41" t="s">
        <v>767</v>
      </c>
      <c r="G969" s="41">
        <v>12</v>
      </c>
      <c r="H969" s="41">
        <v>11842.3773532177</v>
      </c>
      <c r="I969" s="41">
        <v>18244</v>
      </c>
      <c r="J969" s="41">
        <v>1301</v>
      </c>
      <c r="K969" s="41">
        <v>363.05560000000003</v>
      </c>
      <c r="L969" s="41">
        <v>25.889900000000001</v>
      </c>
      <c r="M969" s="41"/>
      <c r="N969" s="41"/>
      <c r="O969" s="41"/>
      <c r="P969" s="41"/>
      <c r="Q969" s="41">
        <v>543</v>
      </c>
      <c r="R969" s="41">
        <v>9.7196999999999996</v>
      </c>
      <c r="S969" s="41"/>
      <c r="T969" s="41"/>
      <c r="U969" s="41">
        <v>20088</v>
      </c>
      <c r="V969" s="41">
        <v>398.66520000000003</v>
      </c>
      <c r="W969" s="41"/>
      <c r="X969" s="41"/>
    </row>
    <row r="970" spans="1:24" x14ac:dyDescent="0.35">
      <c r="A970" s="41" t="s">
        <v>442</v>
      </c>
      <c r="B970" s="41" t="s">
        <v>443</v>
      </c>
      <c r="C970" s="41" t="s">
        <v>26</v>
      </c>
      <c r="D970" s="41" t="s">
        <v>108</v>
      </c>
      <c r="E970" s="41" t="s">
        <v>108</v>
      </c>
      <c r="F970" s="41" t="s">
        <v>757</v>
      </c>
      <c r="G970" s="41">
        <v>2</v>
      </c>
      <c r="H970" s="41">
        <v>11842.3773532177</v>
      </c>
      <c r="I970" s="41">
        <v>22289</v>
      </c>
      <c r="J970" s="41">
        <v>1488</v>
      </c>
      <c r="K970" s="41">
        <v>412.34649999999999</v>
      </c>
      <c r="L970" s="41">
        <v>27.527999999999999</v>
      </c>
      <c r="M970" s="41">
        <v>19191</v>
      </c>
      <c r="N970" s="41">
        <v>3661</v>
      </c>
      <c r="O970" s="41">
        <v>381.90090000000004</v>
      </c>
      <c r="P970" s="41">
        <v>72.85390000000001</v>
      </c>
      <c r="Q970" s="41">
        <v>0</v>
      </c>
      <c r="R970" s="41">
        <v>0</v>
      </c>
      <c r="S970" s="41">
        <v>424</v>
      </c>
      <c r="T970" s="41">
        <v>9.3279999999999994</v>
      </c>
      <c r="U970" s="41">
        <v>23777</v>
      </c>
      <c r="V970" s="41">
        <v>439.87450000000001</v>
      </c>
      <c r="W970" s="41">
        <v>23276</v>
      </c>
      <c r="X970" s="41">
        <v>464.08280000000002</v>
      </c>
    </row>
    <row r="971" spans="1:24" x14ac:dyDescent="0.35">
      <c r="A971" s="41" t="s">
        <v>442</v>
      </c>
      <c r="B971" s="41" t="s">
        <v>443</v>
      </c>
      <c r="C971" s="41" t="s">
        <v>26</v>
      </c>
      <c r="D971" s="41" t="s">
        <v>108</v>
      </c>
      <c r="E971" s="41" t="s">
        <v>108</v>
      </c>
      <c r="F971" s="41" t="s">
        <v>763</v>
      </c>
      <c r="G971" s="41">
        <v>8</v>
      </c>
      <c r="H971" s="41">
        <v>11842.3773532177</v>
      </c>
      <c r="I971" s="41">
        <v>48264</v>
      </c>
      <c r="J971" s="41">
        <v>2257</v>
      </c>
      <c r="K971" s="41">
        <v>960.45360000000005</v>
      </c>
      <c r="L971" s="41">
        <v>44.914300000000004</v>
      </c>
      <c r="M971" s="41"/>
      <c r="N971" s="41"/>
      <c r="O971" s="41"/>
      <c r="P971" s="41"/>
      <c r="Q971" s="41">
        <v>735</v>
      </c>
      <c r="R971" s="41">
        <v>13.156499999999999</v>
      </c>
      <c r="S971" s="41"/>
      <c r="T971" s="41"/>
      <c r="U971" s="41">
        <v>51256</v>
      </c>
      <c r="V971" s="41">
        <v>1018.5244000000001</v>
      </c>
      <c r="W971" s="41"/>
      <c r="X971" s="41"/>
    </row>
    <row r="972" spans="1:24" x14ac:dyDescent="0.35">
      <c r="A972" s="41" t="s">
        <v>442</v>
      </c>
      <c r="B972" s="41" t="s">
        <v>443</v>
      </c>
      <c r="C972" s="41" t="s">
        <v>26</v>
      </c>
      <c r="D972" s="41" t="s">
        <v>108</v>
      </c>
      <c r="E972" s="41" t="s">
        <v>108</v>
      </c>
      <c r="F972" s="41" t="s">
        <v>762</v>
      </c>
      <c r="G972" s="41">
        <v>7</v>
      </c>
      <c r="H972" s="41">
        <v>11842.3773532177</v>
      </c>
      <c r="I972" s="41">
        <v>25210</v>
      </c>
      <c r="J972" s="41">
        <v>4980</v>
      </c>
      <c r="K972" s="41">
        <v>501.67900000000003</v>
      </c>
      <c r="L972" s="41">
        <v>99.102000000000004</v>
      </c>
      <c r="M972" s="41">
        <v>0</v>
      </c>
      <c r="N972" s="41">
        <v>3647</v>
      </c>
      <c r="O972" s="41">
        <v>0</v>
      </c>
      <c r="P972" s="41">
        <v>82.05749999999999</v>
      </c>
      <c r="Q972" s="41">
        <v>768</v>
      </c>
      <c r="R972" s="41">
        <v>13.747199999999999</v>
      </c>
      <c r="S972" s="41">
        <v>518</v>
      </c>
      <c r="T972" s="41">
        <v>11.396000000000001</v>
      </c>
      <c r="U972" s="41">
        <v>30958</v>
      </c>
      <c r="V972" s="41">
        <v>614.52820000000008</v>
      </c>
      <c r="W972" s="41">
        <v>4165</v>
      </c>
      <c r="X972" s="41">
        <v>93.453499999999991</v>
      </c>
    </row>
    <row r="973" spans="1:24" x14ac:dyDescent="0.35">
      <c r="A973" s="41" t="s">
        <v>442</v>
      </c>
      <c r="B973" s="41" t="s">
        <v>443</v>
      </c>
      <c r="C973" s="41" t="s">
        <v>26</v>
      </c>
      <c r="D973" s="41" t="s">
        <v>108</v>
      </c>
      <c r="E973" s="41" t="s">
        <v>108</v>
      </c>
      <c r="F973" s="41" t="s">
        <v>761</v>
      </c>
      <c r="G973" s="41">
        <v>6</v>
      </c>
      <c r="H973" s="41">
        <v>11842.3773532177</v>
      </c>
      <c r="I973" s="41">
        <v>28686</v>
      </c>
      <c r="J973" s="41">
        <v>15020</v>
      </c>
      <c r="K973" s="41">
        <v>570.85140000000001</v>
      </c>
      <c r="L973" s="41">
        <v>298.89800000000002</v>
      </c>
      <c r="M973" s="41">
        <v>18268</v>
      </c>
      <c r="N973" s="41">
        <v>10362</v>
      </c>
      <c r="O973" s="41">
        <v>411.03</v>
      </c>
      <c r="P973" s="41">
        <v>233.14499999999998</v>
      </c>
      <c r="Q973" s="41">
        <v>980</v>
      </c>
      <c r="R973" s="41">
        <v>17.542000000000002</v>
      </c>
      <c r="S973" s="41">
        <v>498</v>
      </c>
      <c r="T973" s="41">
        <v>10.956</v>
      </c>
      <c r="U973" s="41">
        <v>44686</v>
      </c>
      <c r="V973" s="41">
        <v>887.29140000000007</v>
      </c>
      <c r="W973" s="41">
        <v>29128</v>
      </c>
      <c r="X973" s="41">
        <v>655.13099999999997</v>
      </c>
    </row>
    <row r="974" spans="1:24" x14ac:dyDescent="0.35">
      <c r="A974" s="41" t="s">
        <v>707</v>
      </c>
      <c r="B974" s="41" t="s">
        <v>453</v>
      </c>
      <c r="C974" s="41" t="s">
        <v>12</v>
      </c>
      <c r="D974" s="41" t="s">
        <v>109</v>
      </c>
      <c r="E974" s="41" t="s">
        <v>109</v>
      </c>
      <c r="F974" s="41" t="s">
        <v>756</v>
      </c>
      <c r="G974" s="41">
        <v>1</v>
      </c>
      <c r="H974" s="41">
        <v>8641.5636073472397</v>
      </c>
      <c r="I974" s="41">
        <v>2429</v>
      </c>
      <c r="J974" s="41">
        <v>0</v>
      </c>
      <c r="K974" s="41">
        <v>44.936499999999995</v>
      </c>
      <c r="L974" s="41">
        <v>0</v>
      </c>
      <c r="M974" s="41">
        <v>2851</v>
      </c>
      <c r="N974" s="41">
        <v>24</v>
      </c>
      <c r="O974" s="41">
        <v>56.734900000000003</v>
      </c>
      <c r="P974" s="41">
        <v>0.47760000000000002</v>
      </c>
      <c r="Q974" s="41">
        <v>9288</v>
      </c>
      <c r="R974" s="41">
        <v>166.2552</v>
      </c>
      <c r="S974" s="41">
        <v>15118</v>
      </c>
      <c r="T974" s="41">
        <v>332.596</v>
      </c>
      <c r="U974" s="41">
        <v>11717</v>
      </c>
      <c r="V974" s="41">
        <v>211.1917</v>
      </c>
      <c r="W974" s="41">
        <v>17993</v>
      </c>
      <c r="X974" s="41">
        <v>389.80849999999998</v>
      </c>
    </row>
    <row r="975" spans="1:24" x14ac:dyDescent="0.35">
      <c r="A975" s="41" t="s">
        <v>707</v>
      </c>
      <c r="B975" s="41" t="s">
        <v>453</v>
      </c>
      <c r="C975" s="41" t="s">
        <v>12</v>
      </c>
      <c r="D975" s="41" t="s">
        <v>109</v>
      </c>
      <c r="E975" s="41" t="s">
        <v>109</v>
      </c>
      <c r="F975" s="41" t="s">
        <v>760</v>
      </c>
      <c r="G975" s="41">
        <v>5</v>
      </c>
      <c r="H975" s="41">
        <v>8641.5636073472397</v>
      </c>
      <c r="I975" s="41">
        <v>629</v>
      </c>
      <c r="J975" s="41">
        <v>2762</v>
      </c>
      <c r="K975" s="41">
        <v>11.6365</v>
      </c>
      <c r="L975" s="41">
        <v>51.096999999999994</v>
      </c>
      <c r="M975" s="41">
        <v>2009</v>
      </c>
      <c r="N975" s="41">
        <v>90</v>
      </c>
      <c r="O975" s="41">
        <v>39.979100000000003</v>
      </c>
      <c r="P975" s="41">
        <v>1.7910000000000001</v>
      </c>
      <c r="Q975" s="41">
        <v>17552</v>
      </c>
      <c r="R975" s="41">
        <v>314.18079999999998</v>
      </c>
      <c r="S975" s="41">
        <v>11562</v>
      </c>
      <c r="T975" s="41">
        <v>254.364</v>
      </c>
      <c r="U975" s="41">
        <v>20943</v>
      </c>
      <c r="V975" s="41">
        <v>376.91429999999997</v>
      </c>
      <c r="W975" s="41">
        <v>13661</v>
      </c>
      <c r="X975" s="41">
        <v>296.13409999999999</v>
      </c>
    </row>
    <row r="976" spans="1:24" x14ac:dyDescent="0.35">
      <c r="A976" s="41" t="s">
        <v>707</v>
      </c>
      <c r="B976" s="41" t="s">
        <v>453</v>
      </c>
      <c r="C976" s="41" t="s">
        <v>12</v>
      </c>
      <c r="D976" s="41" t="s">
        <v>109</v>
      </c>
      <c r="E976" s="41" t="s">
        <v>109</v>
      </c>
      <c r="F976" s="41" t="s">
        <v>764</v>
      </c>
      <c r="G976" s="41">
        <v>9</v>
      </c>
      <c r="H976" s="41">
        <v>8641.5636073472397</v>
      </c>
      <c r="I976" s="41">
        <v>21458</v>
      </c>
      <c r="J976" s="41">
        <v>4</v>
      </c>
      <c r="K976" s="41">
        <v>427.01420000000002</v>
      </c>
      <c r="L976" s="41">
        <v>7.9600000000000004E-2</v>
      </c>
      <c r="M976" s="41"/>
      <c r="N976" s="41"/>
      <c r="O976" s="41"/>
      <c r="P976" s="41"/>
      <c r="Q976" s="41">
        <v>12695</v>
      </c>
      <c r="R976" s="41">
        <v>227.2405</v>
      </c>
      <c r="S976" s="41"/>
      <c r="T976" s="41"/>
      <c r="U976" s="41">
        <v>34157</v>
      </c>
      <c r="V976" s="41">
        <v>654.33429999999998</v>
      </c>
      <c r="W976" s="41"/>
      <c r="X976" s="41"/>
    </row>
    <row r="977" spans="1:24" x14ac:dyDescent="0.35">
      <c r="A977" s="41" t="s">
        <v>707</v>
      </c>
      <c r="B977" s="41" t="s">
        <v>453</v>
      </c>
      <c r="C977" s="41" t="s">
        <v>12</v>
      </c>
      <c r="D977" s="41" t="s">
        <v>109</v>
      </c>
      <c r="E977" s="41" t="s">
        <v>109</v>
      </c>
      <c r="F977" s="41" t="s">
        <v>766</v>
      </c>
      <c r="G977" s="41">
        <v>11</v>
      </c>
      <c r="H977" s="41">
        <v>8641.5636073472397</v>
      </c>
      <c r="I977" s="41">
        <v>2319</v>
      </c>
      <c r="J977" s="41">
        <v>228</v>
      </c>
      <c r="K977" s="41">
        <v>46.148099999999999</v>
      </c>
      <c r="L977" s="41">
        <v>4.5372000000000003</v>
      </c>
      <c r="M977" s="41"/>
      <c r="N977" s="41"/>
      <c r="O977" s="41"/>
      <c r="P977" s="41"/>
      <c r="Q977" s="41">
        <v>8583</v>
      </c>
      <c r="R977" s="41">
        <v>153.63570000000001</v>
      </c>
      <c r="S977" s="41"/>
      <c r="T977" s="41"/>
      <c r="U977" s="41">
        <v>11130</v>
      </c>
      <c r="V977" s="41">
        <v>204.32100000000003</v>
      </c>
      <c r="W977" s="41"/>
      <c r="X977" s="41"/>
    </row>
    <row r="978" spans="1:24" x14ac:dyDescent="0.35">
      <c r="A978" s="41" t="s">
        <v>707</v>
      </c>
      <c r="B978" s="41" t="s">
        <v>453</v>
      </c>
      <c r="C978" s="41" t="s">
        <v>12</v>
      </c>
      <c r="D978" s="41" t="s">
        <v>109</v>
      </c>
      <c r="E978" s="41" t="s">
        <v>109</v>
      </c>
      <c r="F978" s="41" t="s">
        <v>765</v>
      </c>
      <c r="G978" s="41">
        <v>10</v>
      </c>
      <c r="H978" s="41">
        <v>8641.5636073472397</v>
      </c>
      <c r="I978" s="41">
        <v>3453</v>
      </c>
      <c r="J978" s="41">
        <v>40</v>
      </c>
      <c r="K978" s="41">
        <v>68.714700000000008</v>
      </c>
      <c r="L978" s="41">
        <v>0.79600000000000004</v>
      </c>
      <c r="M978" s="41"/>
      <c r="N978" s="41"/>
      <c r="O978" s="41"/>
      <c r="P978" s="41"/>
      <c r="Q978" s="41">
        <v>16734</v>
      </c>
      <c r="R978" s="41">
        <v>299.53859999999997</v>
      </c>
      <c r="S978" s="41"/>
      <c r="T978" s="41"/>
      <c r="U978" s="41">
        <v>20227</v>
      </c>
      <c r="V978" s="41">
        <v>369.04930000000002</v>
      </c>
      <c r="W978" s="41"/>
      <c r="X978" s="41"/>
    </row>
    <row r="979" spans="1:24" x14ac:dyDescent="0.35">
      <c r="A979" s="41" t="s">
        <v>707</v>
      </c>
      <c r="B979" s="41" t="s">
        <v>453</v>
      </c>
      <c r="C979" s="41" t="s">
        <v>12</v>
      </c>
      <c r="D979" s="41" t="s">
        <v>109</v>
      </c>
      <c r="E979" s="41" t="s">
        <v>109</v>
      </c>
      <c r="F979" s="41" t="s">
        <v>759</v>
      </c>
      <c r="G979" s="41">
        <v>4</v>
      </c>
      <c r="H979" s="41">
        <v>8641.5636073472397</v>
      </c>
      <c r="I979" s="41">
        <v>38842</v>
      </c>
      <c r="J979" s="41">
        <v>0</v>
      </c>
      <c r="K979" s="41">
        <v>718.577</v>
      </c>
      <c r="L979" s="41">
        <v>0</v>
      </c>
      <c r="M979" s="41">
        <v>916</v>
      </c>
      <c r="N979" s="41">
        <v>164</v>
      </c>
      <c r="O979" s="41">
        <v>18.228400000000001</v>
      </c>
      <c r="P979" s="41">
        <v>3.2636000000000003</v>
      </c>
      <c r="Q979" s="41">
        <v>13708</v>
      </c>
      <c r="R979" s="41">
        <v>245.3732</v>
      </c>
      <c r="S979" s="41">
        <v>13534</v>
      </c>
      <c r="T979" s="41">
        <v>297.74799999999999</v>
      </c>
      <c r="U979" s="41">
        <v>52550</v>
      </c>
      <c r="V979" s="41">
        <v>963.9502</v>
      </c>
      <c r="W979" s="41">
        <v>14614</v>
      </c>
      <c r="X979" s="41">
        <v>319.24</v>
      </c>
    </row>
    <row r="980" spans="1:24" x14ac:dyDescent="0.35">
      <c r="A980" s="41" t="s">
        <v>707</v>
      </c>
      <c r="B980" s="41" t="s">
        <v>453</v>
      </c>
      <c r="C980" s="41" t="s">
        <v>12</v>
      </c>
      <c r="D980" s="41" t="s">
        <v>109</v>
      </c>
      <c r="E980" s="41" t="s">
        <v>109</v>
      </c>
      <c r="F980" s="41" t="s">
        <v>758</v>
      </c>
      <c r="G980" s="41">
        <v>3</v>
      </c>
      <c r="H980" s="41">
        <v>8641.5636073472397</v>
      </c>
      <c r="I980" s="41">
        <v>9468</v>
      </c>
      <c r="J980" s="41">
        <v>0</v>
      </c>
      <c r="K980" s="41">
        <v>175.15799999999999</v>
      </c>
      <c r="L980" s="41">
        <v>0</v>
      </c>
      <c r="M980" s="41">
        <v>2424</v>
      </c>
      <c r="N980" s="41">
        <v>359</v>
      </c>
      <c r="O980" s="41">
        <v>48.2376</v>
      </c>
      <c r="P980" s="41">
        <v>7.1441000000000008</v>
      </c>
      <c r="Q980" s="41">
        <v>12745</v>
      </c>
      <c r="R980" s="41">
        <v>228.13550000000001</v>
      </c>
      <c r="S980" s="41">
        <v>17164</v>
      </c>
      <c r="T980" s="41">
        <v>377.608</v>
      </c>
      <c r="U980" s="41">
        <v>22213</v>
      </c>
      <c r="V980" s="41">
        <v>403.29349999999999</v>
      </c>
      <c r="W980" s="41">
        <v>19947</v>
      </c>
      <c r="X980" s="41">
        <v>432.98970000000003</v>
      </c>
    </row>
    <row r="981" spans="1:24" x14ac:dyDescent="0.35">
      <c r="A981" s="41" t="s">
        <v>707</v>
      </c>
      <c r="B981" s="41" t="s">
        <v>453</v>
      </c>
      <c r="C981" s="41" t="s">
        <v>12</v>
      </c>
      <c r="D981" s="41" t="s">
        <v>109</v>
      </c>
      <c r="E981" s="41" t="s">
        <v>109</v>
      </c>
      <c r="F981" s="41" t="s">
        <v>767</v>
      </c>
      <c r="G981" s="41">
        <v>12</v>
      </c>
      <c r="H981" s="41">
        <v>8641.5636073472397</v>
      </c>
      <c r="I981" s="41">
        <v>9304</v>
      </c>
      <c r="J981" s="41">
        <v>83</v>
      </c>
      <c r="K981" s="41">
        <v>185.14960000000002</v>
      </c>
      <c r="L981" s="41">
        <v>1.6517000000000002</v>
      </c>
      <c r="M981" s="41"/>
      <c r="N981" s="41"/>
      <c r="O981" s="41"/>
      <c r="P981" s="41"/>
      <c r="Q981" s="41">
        <v>10977</v>
      </c>
      <c r="R981" s="41">
        <v>196.48830000000001</v>
      </c>
      <c r="S981" s="41"/>
      <c r="T981" s="41"/>
      <c r="U981" s="41">
        <v>20364</v>
      </c>
      <c r="V981" s="41">
        <v>383.28960000000006</v>
      </c>
      <c r="W981" s="41"/>
      <c r="X981" s="41"/>
    </row>
    <row r="982" spans="1:24" x14ac:dyDescent="0.35">
      <c r="A982" s="41" t="s">
        <v>707</v>
      </c>
      <c r="B982" s="41" t="s">
        <v>453</v>
      </c>
      <c r="C982" s="41" t="s">
        <v>12</v>
      </c>
      <c r="D982" s="41" t="s">
        <v>109</v>
      </c>
      <c r="E982" s="41" t="s">
        <v>109</v>
      </c>
      <c r="F982" s="41" t="s">
        <v>757</v>
      </c>
      <c r="G982" s="41">
        <v>2</v>
      </c>
      <c r="H982" s="41">
        <v>8641.5636073472397</v>
      </c>
      <c r="I982" s="41">
        <v>910</v>
      </c>
      <c r="J982" s="41">
        <v>0</v>
      </c>
      <c r="K982" s="41">
        <v>16.835000000000001</v>
      </c>
      <c r="L982" s="41">
        <v>0</v>
      </c>
      <c r="M982" s="41">
        <v>1701</v>
      </c>
      <c r="N982" s="41">
        <v>124</v>
      </c>
      <c r="O982" s="41">
        <v>33.849900000000005</v>
      </c>
      <c r="P982" s="41">
        <v>2.4676</v>
      </c>
      <c r="Q982" s="41">
        <v>11637</v>
      </c>
      <c r="R982" s="41">
        <v>208.3023</v>
      </c>
      <c r="S982" s="41">
        <v>13304</v>
      </c>
      <c r="T982" s="41">
        <v>292.68799999999999</v>
      </c>
      <c r="U982" s="41">
        <v>12547</v>
      </c>
      <c r="V982" s="41">
        <v>225.13730000000001</v>
      </c>
      <c r="W982" s="41">
        <v>15129</v>
      </c>
      <c r="X982" s="41">
        <v>329.00549999999998</v>
      </c>
    </row>
    <row r="983" spans="1:24" x14ac:dyDescent="0.35">
      <c r="A983" s="41" t="s">
        <v>707</v>
      </c>
      <c r="B983" s="41" t="s">
        <v>453</v>
      </c>
      <c r="C983" s="41" t="s">
        <v>12</v>
      </c>
      <c r="D983" s="41" t="s">
        <v>109</v>
      </c>
      <c r="E983" s="41" t="s">
        <v>109</v>
      </c>
      <c r="F983" s="41" t="s">
        <v>763</v>
      </c>
      <c r="G983" s="41">
        <v>8</v>
      </c>
      <c r="H983" s="41">
        <v>8641.5636073472397</v>
      </c>
      <c r="I983" s="41">
        <v>2040</v>
      </c>
      <c r="J983" s="41">
        <v>3</v>
      </c>
      <c r="K983" s="41">
        <v>40.596000000000004</v>
      </c>
      <c r="L983" s="41">
        <v>5.9700000000000003E-2</v>
      </c>
      <c r="M983" s="41"/>
      <c r="N983" s="41"/>
      <c r="O983" s="41"/>
      <c r="P983" s="41"/>
      <c r="Q983" s="41">
        <v>17376</v>
      </c>
      <c r="R983" s="41">
        <v>311.03039999999999</v>
      </c>
      <c r="S983" s="41"/>
      <c r="T983" s="41"/>
      <c r="U983" s="41">
        <v>19419</v>
      </c>
      <c r="V983" s="41">
        <v>351.68610000000001</v>
      </c>
      <c r="W983" s="41"/>
      <c r="X983" s="41"/>
    </row>
    <row r="984" spans="1:24" x14ac:dyDescent="0.35">
      <c r="A984" s="41" t="s">
        <v>707</v>
      </c>
      <c r="B984" s="41" t="s">
        <v>453</v>
      </c>
      <c r="C984" s="41" t="s">
        <v>12</v>
      </c>
      <c r="D984" s="41" t="s">
        <v>109</v>
      </c>
      <c r="E984" s="41" t="s">
        <v>109</v>
      </c>
      <c r="F984" s="41" t="s">
        <v>762</v>
      </c>
      <c r="G984" s="41">
        <v>7</v>
      </c>
      <c r="H984" s="41">
        <v>8641.5636073472397</v>
      </c>
      <c r="I984" s="41">
        <v>1548</v>
      </c>
      <c r="J984" s="41">
        <v>862</v>
      </c>
      <c r="K984" s="41">
        <v>30.805200000000003</v>
      </c>
      <c r="L984" s="41">
        <v>17.1538</v>
      </c>
      <c r="M984" s="41">
        <v>0</v>
      </c>
      <c r="N984" s="41">
        <v>853</v>
      </c>
      <c r="O984" s="41">
        <v>0</v>
      </c>
      <c r="P984" s="41">
        <v>19.192499999999999</v>
      </c>
      <c r="Q984" s="41">
        <v>23957</v>
      </c>
      <c r="R984" s="41">
        <v>428.83030000000002</v>
      </c>
      <c r="S984" s="41">
        <v>16709</v>
      </c>
      <c r="T984" s="41">
        <v>367.59800000000001</v>
      </c>
      <c r="U984" s="41">
        <v>26367</v>
      </c>
      <c r="V984" s="41">
        <v>476.78930000000003</v>
      </c>
      <c r="W984" s="41">
        <v>17562</v>
      </c>
      <c r="X984" s="41">
        <v>386.79050000000001</v>
      </c>
    </row>
    <row r="985" spans="1:24" x14ac:dyDescent="0.35">
      <c r="A985" s="41" t="s">
        <v>707</v>
      </c>
      <c r="B985" s="41" t="s">
        <v>453</v>
      </c>
      <c r="C985" s="41" t="s">
        <v>12</v>
      </c>
      <c r="D985" s="41" t="s">
        <v>109</v>
      </c>
      <c r="E985" s="41" t="s">
        <v>109</v>
      </c>
      <c r="F985" s="41" t="s">
        <v>761</v>
      </c>
      <c r="G985" s="41">
        <v>6</v>
      </c>
      <c r="H985" s="41">
        <v>8641.5636073472397</v>
      </c>
      <c r="I985" s="41">
        <v>537</v>
      </c>
      <c r="J985" s="41">
        <v>5720</v>
      </c>
      <c r="K985" s="41">
        <v>10.686300000000001</v>
      </c>
      <c r="L985" s="41">
        <v>113.828</v>
      </c>
      <c r="M985" s="41">
        <v>2693</v>
      </c>
      <c r="N985" s="41">
        <v>7842</v>
      </c>
      <c r="O985" s="41">
        <v>60.592500000000001</v>
      </c>
      <c r="P985" s="41">
        <v>176.44499999999999</v>
      </c>
      <c r="Q985" s="41">
        <v>13336</v>
      </c>
      <c r="R985" s="41">
        <v>238.71440000000001</v>
      </c>
      <c r="S985" s="41">
        <v>11026</v>
      </c>
      <c r="T985" s="41">
        <v>242.572</v>
      </c>
      <c r="U985" s="41">
        <v>19593</v>
      </c>
      <c r="V985" s="41">
        <v>363.2287</v>
      </c>
      <c r="W985" s="41">
        <v>21561</v>
      </c>
      <c r="X985" s="41">
        <v>479.60950000000003</v>
      </c>
    </row>
    <row r="986" spans="1:24" x14ac:dyDescent="0.35">
      <c r="A986" s="41" t="s">
        <v>518</v>
      </c>
      <c r="B986" s="41" t="s">
        <v>445</v>
      </c>
      <c r="C986" s="41" t="s">
        <v>26</v>
      </c>
      <c r="D986" s="41" t="s">
        <v>110</v>
      </c>
      <c r="E986" s="41" t="s">
        <v>110</v>
      </c>
      <c r="F986" s="41" t="s">
        <v>756</v>
      </c>
      <c r="G986" s="41">
        <v>1</v>
      </c>
      <c r="H986" s="41">
        <v>2449.6325504288002</v>
      </c>
      <c r="I986" s="41">
        <v>13589</v>
      </c>
      <c r="J986" s="41">
        <v>0</v>
      </c>
      <c r="K986" s="41">
        <v>251.39649999999997</v>
      </c>
      <c r="L986" s="41">
        <v>0</v>
      </c>
      <c r="M986" s="41">
        <v>7549</v>
      </c>
      <c r="N986" s="41">
        <v>535</v>
      </c>
      <c r="O986" s="41">
        <v>150.2251</v>
      </c>
      <c r="P986" s="41">
        <v>10.646500000000001</v>
      </c>
      <c r="Q986" s="41">
        <v>0</v>
      </c>
      <c r="R986" s="41">
        <v>0</v>
      </c>
      <c r="S986" s="41">
        <v>0</v>
      </c>
      <c r="T986" s="41">
        <v>0</v>
      </c>
      <c r="U986" s="41">
        <v>13589</v>
      </c>
      <c r="V986" s="41">
        <v>251.39649999999997</v>
      </c>
      <c r="W986" s="41">
        <v>8084</v>
      </c>
      <c r="X986" s="41">
        <v>160.8716</v>
      </c>
    </row>
    <row r="987" spans="1:24" x14ac:dyDescent="0.35">
      <c r="A987" s="41" t="s">
        <v>518</v>
      </c>
      <c r="B987" s="41" t="s">
        <v>445</v>
      </c>
      <c r="C987" s="41" t="s">
        <v>26</v>
      </c>
      <c r="D987" s="41" t="s">
        <v>110</v>
      </c>
      <c r="E987" s="41" t="s">
        <v>110</v>
      </c>
      <c r="F987" s="41" t="s">
        <v>760</v>
      </c>
      <c r="G987" s="41">
        <v>5</v>
      </c>
      <c r="H987" s="41">
        <v>2449.6325504288002</v>
      </c>
      <c r="I987" s="41">
        <v>3816</v>
      </c>
      <c r="J987" s="41">
        <v>0</v>
      </c>
      <c r="K987" s="41">
        <v>70.595999999999989</v>
      </c>
      <c r="L987" s="41">
        <v>0</v>
      </c>
      <c r="M987" s="41">
        <v>3702</v>
      </c>
      <c r="N987" s="41">
        <v>1168</v>
      </c>
      <c r="O987" s="41">
        <v>73.669800000000009</v>
      </c>
      <c r="P987" s="41">
        <v>23.243200000000002</v>
      </c>
      <c r="Q987" s="41">
        <v>0</v>
      </c>
      <c r="R987" s="41">
        <v>0</v>
      </c>
      <c r="S987" s="41">
        <v>0</v>
      </c>
      <c r="T987" s="41">
        <v>0</v>
      </c>
      <c r="U987" s="41">
        <v>3816</v>
      </c>
      <c r="V987" s="41">
        <v>70.595999999999989</v>
      </c>
      <c r="W987" s="41">
        <v>4870</v>
      </c>
      <c r="X987" s="41">
        <v>96.913000000000011</v>
      </c>
    </row>
    <row r="988" spans="1:24" x14ac:dyDescent="0.35">
      <c r="A988" s="41" t="s">
        <v>518</v>
      </c>
      <c r="B988" s="41" t="s">
        <v>445</v>
      </c>
      <c r="C988" s="41" t="s">
        <v>26</v>
      </c>
      <c r="D988" s="41" t="s">
        <v>110</v>
      </c>
      <c r="E988" s="41" t="s">
        <v>110</v>
      </c>
      <c r="F988" s="41" t="s">
        <v>764</v>
      </c>
      <c r="G988" s="41">
        <v>9</v>
      </c>
      <c r="H988" s="41">
        <v>2449.6325504288002</v>
      </c>
      <c r="I988" s="41">
        <v>4369</v>
      </c>
      <c r="J988" s="41">
        <v>1360</v>
      </c>
      <c r="K988" s="41">
        <v>86.943100000000001</v>
      </c>
      <c r="L988" s="41">
        <v>27.064</v>
      </c>
      <c r="M988" s="41"/>
      <c r="N988" s="41"/>
      <c r="O988" s="41"/>
      <c r="P988" s="41"/>
      <c r="Q988" s="41">
        <v>0</v>
      </c>
      <c r="R988" s="41">
        <v>0</v>
      </c>
      <c r="S988" s="41"/>
      <c r="T988" s="41"/>
      <c r="U988" s="41">
        <v>5729</v>
      </c>
      <c r="V988" s="41">
        <v>114.00710000000001</v>
      </c>
      <c r="W988" s="41"/>
      <c r="X988" s="41"/>
    </row>
    <row r="989" spans="1:24" x14ac:dyDescent="0.35">
      <c r="A989" s="41" t="s">
        <v>518</v>
      </c>
      <c r="B989" s="41" t="s">
        <v>445</v>
      </c>
      <c r="C989" s="41" t="s">
        <v>26</v>
      </c>
      <c r="D989" s="41" t="s">
        <v>110</v>
      </c>
      <c r="E989" s="41" t="s">
        <v>110</v>
      </c>
      <c r="F989" s="41" t="s">
        <v>766</v>
      </c>
      <c r="G989" s="41">
        <v>11</v>
      </c>
      <c r="H989" s="41">
        <v>2449.6325504288002</v>
      </c>
      <c r="I989" s="41">
        <v>2916</v>
      </c>
      <c r="J989" s="41">
        <v>3457</v>
      </c>
      <c r="K989" s="41">
        <v>58.028400000000005</v>
      </c>
      <c r="L989" s="41">
        <v>68.794300000000007</v>
      </c>
      <c r="M989" s="41"/>
      <c r="N989" s="41"/>
      <c r="O989" s="41"/>
      <c r="P989" s="41"/>
      <c r="Q989" s="41">
        <v>0</v>
      </c>
      <c r="R989" s="41">
        <v>0</v>
      </c>
      <c r="S989" s="41"/>
      <c r="T989" s="41"/>
      <c r="U989" s="41">
        <v>6373</v>
      </c>
      <c r="V989" s="41">
        <v>126.82270000000001</v>
      </c>
      <c r="W989" s="41"/>
      <c r="X989" s="41"/>
    </row>
    <row r="990" spans="1:24" x14ac:dyDescent="0.35">
      <c r="A990" s="41" t="s">
        <v>518</v>
      </c>
      <c r="B990" s="41" t="s">
        <v>445</v>
      </c>
      <c r="C990" s="41" t="s">
        <v>26</v>
      </c>
      <c r="D990" s="41" t="s">
        <v>110</v>
      </c>
      <c r="E990" s="41" t="s">
        <v>110</v>
      </c>
      <c r="F990" s="41" t="s">
        <v>765</v>
      </c>
      <c r="G990" s="41">
        <v>10</v>
      </c>
      <c r="H990" s="41">
        <v>2449.6325504288002</v>
      </c>
      <c r="I990" s="41">
        <v>2852</v>
      </c>
      <c r="J990" s="41">
        <v>0</v>
      </c>
      <c r="K990" s="41">
        <v>56.754800000000003</v>
      </c>
      <c r="L990" s="41">
        <v>0</v>
      </c>
      <c r="M990" s="41"/>
      <c r="N990" s="41"/>
      <c r="O990" s="41"/>
      <c r="P990" s="41"/>
      <c r="Q990" s="41">
        <v>2</v>
      </c>
      <c r="R990" s="41">
        <v>3.5799999999999998E-2</v>
      </c>
      <c r="S990" s="41"/>
      <c r="T990" s="41"/>
      <c r="U990" s="41">
        <v>2854</v>
      </c>
      <c r="V990" s="41">
        <v>56.790600000000005</v>
      </c>
      <c r="W990" s="41"/>
      <c r="X990" s="41"/>
    </row>
    <row r="991" spans="1:24" x14ac:dyDescent="0.35">
      <c r="A991" s="41" t="s">
        <v>518</v>
      </c>
      <c r="B991" s="41" t="s">
        <v>445</v>
      </c>
      <c r="C991" s="41" t="s">
        <v>26</v>
      </c>
      <c r="D991" s="41" t="s">
        <v>110</v>
      </c>
      <c r="E991" s="41" t="s">
        <v>110</v>
      </c>
      <c r="F991" s="41" t="s">
        <v>759</v>
      </c>
      <c r="G991" s="41">
        <v>4</v>
      </c>
      <c r="H991" s="41">
        <v>2449.6325504288002</v>
      </c>
      <c r="I991" s="41">
        <v>1338</v>
      </c>
      <c r="J991" s="41">
        <v>0</v>
      </c>
      <c r="K991" s="41">
        <v>24.753</v>
      </c>
      <c r="L991" s="41">
        <v>0</v>
      </c>
      <c r="M991" s="41">
        <v>4675</v>
      </c>
      <c r="N991" s="41">
        <v>120</v>
      </c>
      <c r="O991" s="41">
        <v>93.032499999999999</v>
      </c>
      <c r="P991" s="41">
        <v>2.3879999999999999</v>
      </c>
      <c r="Q991" s="41">
        <v>0</v>
      </c>
      <c r="R991" s="41">
        <v>0</v>
      </c>
      <c r="S991" s="41">
        <v>5</v>
      </c>
      <c r="T991" s="41">
        <v>0.11</v>
      </c>
      <c r="U991" s="41">
        <v>1338</v>
      </c>
      <c r="V991" s="41">
        <v>24.753</v>
      </c>
      <c r="W991" s="41">
        <v>4800</v>
      </c>
      <c r="X991" s="41">
        <v>95.530500000000004</v>
      </c>
    </row>
    <row r="992" spans="1:24" x14ac:dyDescent="0.35">
      <c r="A992" s="41" t="s">
        <v>518</v>
      </c>
      <c r="B992" s="41" t="s">
        <v>445</v>
      </c>
      <c r="C992" s="41" t="s">
        <v>26</v>
      </c>
      <c r="D992" s="41" t="s">
        <v>110</v>
      </c>
      <c r="E992" s="41" t="s">
        <v>110</v>
      </c>
      <c r="F992" s="41" t="s">
        <v>758</v>
      </c>
      <c r="G992" s="41">
        <v>3</v>
      </c>
      <c r="H992" s="41">
        <v>2449.6325504288002</v>
      </c>
      <c r="I992" s="41">
        <v>3562</v>
      </c>
      <c r="J992" s="41">
        <v>0</v>
      </c>
      <c r="K992" s="41">
        <v>65.896999999999991</v>
      </c>
      <c r="L992" s="41">
        <v>0</v>
      </c>
      <c r="M992" s="41">
        <v>2831</v>
      </c>
      <c r="N992" s="41">
        <v>1148</v>
      </c>
      <c r="O992" s="41">
        <v>56.3369</v>
      </c>
      <c r="P992" s="41">
        <v>22.845200000000002</v>
      </c>
      <c r="Q992" s="41">
        <v>0</v>
      </c>
      <c r="R992" s="41">
        <v>0</v>
      </c>
      <c r="S992" s="41">
        <v>0</v>
      </c>
      <c r="T992" s="41">
        <v>0</v>
      </c>
      <c r="U992" s="41">
        <v>3562</v>
      </c>
      <c r="V992" s="41">
        <v>65.896999999999991</v>
      </c>
      <c r="W992" s="41">
        <v>3979</v>
      </c>
      <c r="X992" s="41">
        <v>79.182100000000005</v>
      </c>
    </row>
    <row r="993" spans="1:24" x14ac:dyDescent="0.35">
      <c r="A993" s="41" t="s">
        <v>518</v>
      </c>
      <c r="B993" s="41" t="s">
        <v>445</v>
      </c>
      <c r="C993" s="41" t="s">
        <v>26</v>
      </c>
      <c r="D993" s="41" t="s">
        <v>110</v>
      </c>
      <c r="E993" s="41" t="s">
        <v>110</v>
      </c>
      <c r="F993" s="41" t="s">
        <v>767</v>
      </c>
      <c r="G993" s="41">
        <v>12</v>
      </c>
      <c r="H993" s="41">
        <v>2449.6325504288002</v>
      </c>
      <c r="I993" s="41">
        <v>9937</v>
      </c>
      <c r="J993" s="41">
        <v>0</v>
      </c>
      <c r="K993" s="41">
        <v>197.74630000000002</v>
      </c>
      <c r="L993" s="41">
        <v>0</v>
      </c>
      <c r="M993" s="41"/>
      <c r="N993" s="41"/>
      <c r="O993" s="41"/>
      <c r="P993" s="41"/>
      <c r="Q993" s="41">
        <v>0</v>
      </c>
      <c r="R993" s="41">
        <v>0</v>
      </c>
      <c r="S993" s="41"/>
      <c r="T993" s="41"/>
      <c r="U993" s="41">
        <v>9937</v>
      </c>
      <c r="V993" s="41">
        <v>197.74630000000002</v>
      </c>
      <c r="W993" s="41"/>
      <c r="X993" s="41"/>
    </row>
    <row r="994" spans="1:24" x14ac:dyDescent="0.35">
      <c r="A994" s="41" t="s">
        <v>518</v>
      </c>
      <c r="B994" s="41" t="s">
        <v>445</v>
      </c>
      <c r="C994" s="41" t="s">
        <v>26</v>
      </c>
      <c r="D994" s="41" t="s">
        <v>110</v>
      </c>
      <c r="E994" s="41" t="s">
        <v>110</v>
      </c>
      <c r="F994" s="41" t="s">
        <v>757</v>
      </c>
      <c r="G994" s="41">
        <v>2</v>
      </c>
      <c r="H994" s="41">
        <v>2449.6325504288002</v>
      </c>
      <c r="I994" s="41">
        <v>10124</v>
      </c>
      <c r="J994" s="41">
        <v>0</v>
      </c>
      <c r="K994" s="41">
        <v>187.29399999999998</v>
      </c>
      <c r="L994" s="41">
        <v>0</v>
      </c>
      <c r="M994" s="41">
        <v>28166</v>
      </c>
      <c r="N994" s="41">
        <v>4</v>
      </c>
      <c r="O994" s="41">
        <v>560.50340000000006</v>
      </c>
      <c r="P994" s="41">
        <v>7.9600000000000004E-2</v>
      </c>
      <c r="Q994" s="41">
        <v>0</v>
      </c>
      <c r="R994" s="41">
        <v>0</v>
      </c>
      <c r="S994" s="41">
        <v>0</v>
      </c>
      <c r="T994" s="41">
        <v>0</v>
      </c>
      <c r="U994" s="41">
        <v>10124</v>
      </c>
      <c r="V994" s="41">
        <v>187.29399999999998</v>
      </c>
      <c r="W994" s="41">
        <v>28170</v>
      </c>
      <c r="X994" s="41">
        <v>560.58300000000008</v>
      </c>
    </row>
    <row r="995" spans="1:24" x14ac:dyDescent="0.35">
      <c r="A995" s="41" t="s">
        <v>518</v>
      </c>
      <c r="B995" s="41" t="s">
        <v>445</v>
      </c>
      <c r="C995" s="41" t="s">
        <v>26</v>
      </c>
      <c r="D995" s="41" t="s">
        <v>110</v>
      </c>
      <c r="E995" s="41" t="s">
        <v>110</v>
      </c>
      <c r="F995" s="41" t="s">
        <v>763</v>
      </c>
      <c r="G995" s="41">
        <v>8</v>
      </c>
      <c r="H995" s="41">
        <v>2449.6325504288002</v>
      </c>
      <c r="I995" s="41">
        <v>17791</v>
      </c>
      <c r="J995" s="41">
        <v>395</v>
      </c>
      <c r="K995" s="41">
        <v>354.04090000000002</v>
      </c>
      <c r="L995" s="41">
        <v>7.8605</v>
      </c>
      <c r="M995" s="41"/>
      <c r="N995" s="41"/>
      <c r="O995" s="41"/>
      <c r="P995" s="41"/>
      <c r="Q995" s="41">
        <v>0</v>
      </c>
      <c r="R995" s="41">
        <v>0</v>
      </c>
      <c r="S995" s="41"/>
      <c r="T995" s="41"/>
      <c r="U995" s="41">
        <v>18186</v>
      </c>
      <c r="V995" s="41">
        <v>361.90140000000002</v>
      </c>
      <c r="W995" s="41"/>
      <c r="X995" s="41"/>
    </row>
    <row r="996" spans="1:24" x14ac:dyDescent="0.35">
      <c r="A996" s="41" t="s">
        <v>518</v>
      </c>
      <c r="B996" s="41" t="s">
        <v>445</v>
      </c>
      <c r="C996" s="41" t="s">
        <v>26</v>
      </c>
      <c r="D996" s="41" t="s">
        <v>110</v>
      </c>
      <c r="E996" s="41" t="s">
        <v>110</v>
      </c>
      <c r="F996" s="41" t="s">
        <v>762</v>
      </c>
      <c r="G996" s="41">
        <v>7</v>
      </c>
      <c r="H996" s="41">
        <v>2449.6325504288002</v>
      </c>
      <c r="I996" s="41">
        <v>3529</v>
      </c>
      <c r="J996" s="41">
        <v>3</v>
      </c>
      <c r="K996" s="41">
        <v>70.227100000000007</v>
      </c>
      <c r="L996" s="41">
        <v>5.9700000000000003E-2</v>
      </c>
      <c r="M996" s="41">
        <v>0</v>
      </c>
      <c r="N996" s="41">
        <v>1392</v>
      </c>
      <c r="O996" s="41">
        <v>0</v>
      </c>
      <c r="P996" s="41">
        <v>31.32</v>
      </c>
      <c r="Q996" s="41">
        <v>0</v>
      </c>
      <c r="R996" s="41">
        <v>0</v>
      </c>
      <c r="S996" s="41">
        <v>0</v>
      </c>
      <c r="T996" s="41">
        <v>0</v>
      </c>
      <c r="U996" s="41">
        <v>3532</v>
      </c>
      <c r="V996" s="41">
        <v>70.286800000000014</v>
      </c>
      <c r="W996" s="41">
        <v>1392</v>
      </c>
      <c r="X996" s="41">
        <v>31.32</v>
      </c>
    </row>
    <row r="997" spans="1:24" x14ac:dyDescent="0.35">
      <c r="A997" s="41" t="s">
        <v>518</v>
      </c>
      <c r="B997" s="41" t="s">
        <v>445</v>
      </c>
      <c r="C997" s="41" t="s">
        <v>26</v>
      </c>
      <c r="D997" s="41" t="s">
        <v>110</v>
      </c>
      <c r="E997" s="41" t="s">
        <v>110</v>
      </c>
      <c r="F997" s="41" t="s">
        <v>761</v>
      </c>
      <c r="G997" s="41">
        <v>6</v>
      </c>
      <c r="H997" s="41">
        <v>2449.6325504288002</v>
      </c>
      <c r="I997" s="41">
        <v>3349</v>
      </c>
      <c r="J997" s="41">
        <v>0</v>
      </c>
      <c r="K997" s="41">
        <v>66.645099999999999</v>
      </c>
      <c r="L997" s="41">
        <v>0</v>
      </c>
      <c r="M997" s="41">
        <v>4415</v>
      </c>
      <c r="N997" s="41">
        <v>1788</v>
      </c>
      <c r="O997" s="41">
        <v>99.337499999999991</v>
      </c>
      <c r="P997" s="41">
        <v>40.229999999999997</v>
      </c>
      <c r="Q997" s="41">
        <v>0</v>
      </c>
      <c r="R997" s="41">
        <v>0</v>
      </c>
      <c r="S997" s="41">
        <v>0</v>
      </c>
      <c r="T997" s="41">
        <v>0</v>
      </c>
      <c r="U997" s="41">
        <v>3349</v>
      </c>
      <c r="V997" s="41">
        <v>66.645099999999999</v>
      </c>
      <c r="W997" s="41">
        <v>6203</v>
      </c>
      <c r="X997" s="41">
        <v>139.5675</v>
      </c>
    </row>
    <row r="998" spans="1:24" x14ac:dyDescent="0.35">
      <c r="A998" s="41" t="s">
        <v>111</v>
      </c>
      <c r="B998" s="41" t="s">
        <v>491</v>
      </c>
      <c r="C998" s="41" t="s">
        <v>16</v>
      </c>
      <c r="D998" s="41" t="s">
        <v>112</v>
      </c>
      <c r="E998" s="41" t="s">
        <v>112</v>
      </c>
      <c r="F998" s="41" t="s">
        <v>756</v>
      </c>
      <c r="G998" s="41">
        <v>1</v>
      </c>
      <c r="H998" s="41">
        <v>11751.046349808301</v>
      </c>
      <c r="I998" s="41">
        <v>31723</v>
      </c>
      <c r="J998" s="41">
        <v>0</v>
      </c>
      <c r="K998" s="41">
        <v>586.87549999999999</v>
      </c>
      <c r="L998" s="41">
        <v>0</v>
      </c>
      <c r="M998" s="41">
        <v>2018</v>
      </c>
      <c r="N998" s="41">
        <v>0</v>
      </c>
      <c r="O998" s="41">
        <v>40.158200000000001</v>
      </c>
      <c r="P998" s="41">
        <v>0</v>
      </c>
      <c r="Q998" s="41">
        <v>36286</v>
      </c>
      <c r="R998" s="41">
        <v>649.51940000000002</v>
      </c>
      <c r="S998" s="41">
        <v>11266</v>
      </c>
      <c r="T998" s="41">
        <v>247.852</v>
      </c>
      <c r="U998" s="41">
        <v>68009</v>
      </c>
      <c r="V998" s="41">
        <v>1236.3949</v>
      </c>
      <c r="W998" s="41">
        <v>13284</v>
      </c>
      <c r="X998" s="41">
        <v>288.0102</v>
      </c>
    </row>
    <row r="999" spans="1:24" x14ac:dyDescent="0.35">
      <c r="A999" s="41" t="s">
        <v>111</v>
      </c>
      <c r="B999" s="41" t="s">
        <v>491</v>
      </c>
      <c r="C999" s="41" t="s">
        <v>16</v>
      </c>
      <c r="D999" s="41" t="s">
        <v>112</v>
      </c>
      <c r="E999" s="41" t="s">
        <v>112</v>
      </c>
      <c r="F999" s="41" t="s">
        <v>760</v>
      </c>
      <c r="G999" s="41">
        <v>5</v>
      </c>
      <c r="H999" s="41">
        <v>11751.046349808301</v>
      </c>
      <c r="I999" s="41">
        <v>5895</v>
      </c>
      <c r="J999" s="41">
        <v>2</v>
      </c>
      <c r="K999" s="41">
        <v>109.05749999999999</v>
      </c>
      <c r="L999" s="41">
        <v>3.6999999999999998E-2</v>
      </c>
      <c r="M999" s="41">
        <v>1511</v>
      </c>
      <c r="N999" s="41">
        <v>0</v>
      </c>
      <c r="O999" s="41">
        <v>30.068900000000003</v>
      </c>
      <c r="P999" s="41">
        <v>0</v>
      </c>
      <c r="Q999" s="41">
        <v>15053</v>
      </c>
      <c r="R999" s="41">
        <v>269.44869999999997</v>
      </c>
      <c r="S999" s="41">
        <v>12869</v>
      </c>
      <c r="T999" s="41">
        <v>283.11799999999999</v>
      </c>
      <c r="U999" s="41">
        <v>20950</v>
      </c>
      <c r="V999" s="41">
        <v>378.54319999999996</v>
      </c>
      <c r="W999" s="41">
        <v>14380</v>
      </c>
      <c r="X999" s="41">
        <v>313.18689999999998</v>
      </c>
    </row>
    <row r="1000" spans="1:24" x14ac:dyDescent="0.35">
      <c r="A1000" s="41" t="s">
        <v>111</v>
      </c>
      <c r="B1000" s="41" t="s">
        <v>491</v>
      </c>
      <c r="C1000" s="41" t="s">
        <v>16</v>
      </c>
      <c r="D1000" s="41" t="s">
        <v>112</v>
      </c>
      <c r="E1000" s="41" t="s">
        <v>112</v>
      </c>
      <c r="F1000" s="41" t="s">
        <v>764</v>
      </c>
      <c r="G1000" s="41">
        <v>9</v>
      </c>
      <c r="H1000" s="41">
        <v>11751.046349808301</v>
      </c>
      <c r="I1000" s="41">
        <v>2321</v>
      </c>
      <c r="J1000" s="41">
        <v>0</v>
      </c>
      <c r="K1000" s="41">
        <v>46.187899999999999</v>
      </c>
      <c r="L1000" s="41">
        <v>0</v>
      </c>
      <c r="M1000" s="41"/>
      <c r="N1000" s="41"/>
      <c r="O1000" s="41"/>
      <c r="P1000" s="41"/>
      <c r="Q1000" s="41">
        <v>14279</v>
      </c>
      <c r="R1000" s="41">
        <v>255.5941</v>
      </c>
      <c r="S1000" s="41"/>
      <c r="T1000" s="41"/>
      <c r="U1000" s="41">
        <v>16600</v>
      </c>
      <c r="V1000" s="41">
        <v>301.78199999999998</v>
      </c>
      <c r="W1000" s="41"/>
      <c r="X1000" s="41"/>
    </row>
    <row r="1001" spans="1:24" x14ac:dyDescent="0.35">
      <c r="A1001" s="41" t="s">
        <v>111</v>
      </c>
      <c r="B1001" s="41" t="s">
        <v>491</v>
      </c>
      <c r="C1001" s="41" t="s">
        <v>16</v>
      </c>
      <c r="D1001" s="41" t="s">
        <v>112</v>
      </c>
      <c r="E1001" s="41" t="s">
        <v>112</v>
      </c>
      <c r="F1001" s="41" t="s">
        <v>766</v>
      </c>
      <c r="G1001" s="41">
        <v>11</v>
      </c>
      <c r="H1001" s="41">
        <v>11751.046349808301</v>
      </c>
      <c r="I1001" s="41">
        <v>2612</v>
      </c>
      <c r="J1001" s="41">
        <v>0</v>
      </c>
      <c r="K1001" s="41">
        <v>51.9788</v>
      </c>
      <c r="L1001" s="41">
        <v>0</v>
      </c>
      <c r="M1001" s="41"/>
      <c r="N1001" s="41"/>
      <c r="O1001" s="41"/>
      <c r="P1001" s="41"/>
      <c r="Q1001" s="41">
        <v>11556</v>
      </c>
      <c r="R1001" s="41">
        <v>206.85239999999999</v>
      </c>
      <c r="S1001" s="41"/>
      <c r="T1001" s="41"/>
      <c r="U1001" s="41">
        <v>14168</v>
      </c>
      <c r="V1001" s="41">
        <v>258.83119999999997</v>
      </c>
      <c r="W1001" s="41"/>
      <c r="X1001" s="41"/>
    </row>
    <row r="1002" spans="1:24" x14ac:dyDescent="0.35">
      <c r="A1002" s="41" t="s">
        <v>111</v>
      </c>
      <c r="B1002" s="41" t="s">
        <v>491</v>
      </c>
      <c r="C1002" s="41" t="s">
        <v>16</v>
      </c>
      <c r="D1002" s="41" t="s">
        <v>112</v>
      </c>
      <c r="E1002" s="41" t="s">
        <v>112</v>
      </c>
      <c r="F1002" s="41" t="s">
        <v>765</v>
      </c>
      <c r="G1002" s="41">
        <v>10</v>
      </c>
      <c r="H1002" s="41">
        <v>11751.046349808301</v>
      </c>
      <c r="I1002" s="41">
        <v>2931</v>
      </c>
      <c r="J1002" s="41">
        <v>0</v>
      </c>
      <c r="K1002" s="41">
        <v>58.326900000000002</v>
      </c>
      <c r="L1002" s="41">
        <v>0</v>
      </c>
      <c r="M1002" s="41"/>
      <c r="N1002" s="41"/>
      <c r="O1002" s="41"/>
      <c r="P1002" s="41"/>
      <c r="Q1002" s="41">
        <v>25097</v>
      </c>
      <c r="R1002" s="41">
        <v>449.23630000000003</v>
      </c>
      <c r="S1002" s="41"/>
      <c r="T1002" s="41"/>
      <c r="U1002" s="41">
        <v>28028</v>
      </c>
      <c r="V1002" s="41">
        <v>507.56320000000005</v>
      </c>
      <c r="W1002" s="41"/>
      <c r="X1002" s="41"/>
    </row>
    <row r="1003" spans="1:24" x14ac:dyDescent="0.35">
      <c r="A1003" s="41" t="s">
        <v>111</v>
      </c>
      <c r="B1003" s="41" t="s">
        <v>491</v>
      </c>
      <c r="C1003" s="41" t="s">
        <v>16</v>
      </c>
      <c r="D1003" s="41" t="s">
        <v>112</v>
      </c>
      <c r="E1003" s="41" t="s">
        <v>112</v>
      </c>
      <c r="F1003" s="41" t="s">
        <v>759</v>
      </c>
      <c r="G1003" s="41">
        <v>4</v>
      </c>
      <c r="H1003" s="41">
        <v>11751.046349808301</v>
      </c>
      <c r="I1003" s="41">
        <v>7161</v>
      </c>
      <c r="J1003" s="41">
        <v>0</v>
      </c>
      <c r="K1003" s="41">
        <v>132.4785</v>
      </c>
      <c r="L1003" s="41">
        <v>0</v>
      </c>
      <c r="M1003" s="41">
        <v>2818</v>
      </c>
      <c r="N1003" s="41">
        <v>0</v>
      </c>
      <c r="O1003" s="41">
        <v>56.078200000000002</v>
      </c>
      <c r="P1003" s="41">
        <v>0</v>
      </c>
      <c r="Q1003" s="41">
        <v>19600</v>
      </c>
      <c r="R1003" s="41">
        <v>350.84</v>
      </c>
      <c r="S1003" s="41">
        <v>17981</v>
      </c>
      <c r="T1003" s="41">
        <v>395.58199999999999</v>
      </c>
      <c r="U1003" s="41">
        <v>26761</v>
      </c>
      <c r="V1003" s="41">
        <v>483.31849999999997</v>
      </c>
      <c r="W1003" s="41">
        <v>20799</v>
      </c>
      <c r="X1003" s="41">
        <v>451.66019999999997</v>
      </c>
    </row>
    <row r="1004" spans="1:24" x14ac:dyDescent="0.35">
      <c r="A1004" s="41" t="s">
        <v>111</v>
      </c>
      <c r="B1004" s="41" t="s">
        <v>491</v>
      </c>
      <c r="C1004" s="41" t="s">
        <v>16</v>
      </c>
      <c r="D1004" s="41" t="s">
        <v>112</v>
      </c>
      <c r="E1004" s="41" t="s">
        <v>112</v>
      </c>
      <c r="F1004" s="41" t="s">
        <v>758</v>
      </c>
      <c r="G1004" s="41">
        <v>3</v>
      </c>
      <c r="H1004" s="41">
        <v>11751.046349808301</v>
      </c>
      <c r="I1004" s="41">
        <v>8569</v>
      </c>
      <c r="J1004" s="41">
        <v>0</v>
      </c>
      <c r="K1004" s="41">
        <v>158.5265</v>
      </c>
      <c r="L1004" s="41">
        <v>0</v>
      </c>
      <c r="M1004" s="41">
        <v>4121</v>
      </c>
      <c r="N1004" s="41">
        <v>0</v>
      </c>
      <c r="O1004" s="41">
        <v>82.007900000000006</v>
      </c>
      <c r="P1004" s="41">
        <v>0</v>
      </c>
      <c r="Q1004" s="41">
        <v>19790</v>
      </c>
      <c r="R1004" s="41">
        <v>354.24099999999999</v>
      </c>
      <c r="S1004" s="41">
        <v>16110</v>
      </c>
      <c r="T1004" s="41">
        <v>354.42</v>
      </c>
      <c r="U1004" s="41">
        <v>28359</v>
      </c>
      <c r="V1004" s="41">
        <v>512.76749999999993</v>
      </c>
      <c r="W1004" s="41">
        <v>20231</v>
      </c>
      <c r="X1004" s="41">
        <v>436.42790000000002</v>
      </c>
    </row>
    <row r="1005" spans="1:24" x14ac:dyDescent="0.35">
      <c r="A1005" s="41" t="s">
        <v>111</v>
      </c>
      <c r="B1005" s="41" t="s">
        <v>491</v>
      </c>
      <c r="C1005" s="41" t="s">
        <v>16</v>
      </c>
      <c r="D1005" s="41" t="s">
        <v>112</v>
      </c>
      <c r="E1005" s="41" t="s">
        <v>112</v>
      </c>
      <c r="F1005" s="41" t="s">
        <v>767</v>
      </c>
      <c r="G1005" s="41">
        <v>12</v>
      </c>
      <c r="H1005" s="41">
        <v>11751.046349808301</v>
      </c>
      <c r="I1005" s="41">
        <v>3019</v>
      </c>
      <c r="J1005" s="41">
        <v>0</v>
      </c>
      <c r="K1005" s="41">
        <v>60.078100000000006</v>
      </c>
      <c r="L1005" s="41">
        <v>0</v>
      </c>
      <c r="M1005" s="41"/>
      <c r="N1005" s="41"/>
      <c r="O1005" s="41"/>
      <c r="P1005" s="41"/>
      <c r="Q1005" s="41">
        <v>21899</v>
      </c>
      <c r="R1005" s="41">
        <v>391.99209999999999</v>
      </c>
      <c r="S1005" s="41"/>
      <c r="T1005" s="41"/>
      <c r="U1005" s="41">
        <v>24918</v>
      </c>
      <c r="V1005" s="41">
        <v>452.0702</v>
      </c>
      <c r="W1005" s="41"/>
      <c r="X1005" s="41"/>
    </row>
    <row r="1006" spans="1:24" x14ac:dyDescent="0.35">
      <c r="A1006" s="41" t="s">
        <v>111</v>
      </c>
      <c r="B1006" s="41" t="s">
        <v>491</v>
      </c>
      <c r="C1006" s="41" t="s">
        <v>16</v>
      </c>
      <c r="D1006" s="41" t="s">
        <v>112</v>
      </c>
      <c r="E1006" s="41" t="s">
        <v>112</v>
      </c>
      <c r="F1006" s="41" t="s">
        <v>757</v>
      </c>
      <c r="G1006" s="41">
        <v>2</v>
      </c>
      <c r="H1006" s="41">
        <v>11751.046349808301</v>
      </c>
      <c r="I1006" s="41">
        <v>40032</v>
      </c>
      <c r="J1006" s="41">
        <v>0</v>
      </c>
      <c r="K1006" s="41">
        <v>740.59199999999998</v>
      </c>
      <c r="L1006" s="41">
        <v>0</v>
      </c>
      <c r="M1006" s="41">
        <v>2331</v>
      </c>
      <c r="N1006" s="41">
        <v>0</v>
      </c>
      <c r="O1006" s="41">
        <v>46.386900000000004</v>
      </c>
      <c r="P1006" s="41">
        <v>0</v>
      </c>
      <c r="Q1006" s="41">
        <v>34787</v>
      </c>
      <c r="R1006" s="41">
        <v>622.68730000000005</v>
      </c>
      <c r="S1006" s="41">
        <v>15331</v>
      </c>
      <c r="T1006" s="41">
        <v>337.28199999999998</v>
      </c>
      <c r="U1006" s="41">
        <v>74819</v>
      </c>
      <c r="V1006" s="41">
        <v>1363.2793000000001</v>
      </c>
      <c r="W1006" s="41">
        <v>17662</v>
      </c>
      <c r="X1006" s="41">
        <v>383.66890000000001</v>
      </c>
    </row>
    <row r="1007" spans="1:24" x14ac:dyDescent="0.35">
      <c r="A1007" s="41" t="s">
        <v>111</v>
      </c>
      <c r="B1007" s="41" t="s">
        <v>491</v>
      </c>
      <c r="C1007" s="41" t="s">
        <v>16</v>
      </c>
      <c r="D1007" s="41" t="s">
        <v>112</v>
      </c>
      <c r="E1007" s="41" t="s">
        <v>112</v>
      </c>
      <c r="F1007" s="41" t="s">
        <v>763</v>
      </c>
      <c r="G1007" s="41">
        <v>8</v>
      </c>
      <c r="H1007" s="41">
        <v>11751.046349808301</v>
      </c>
      <c r="I1007" s="41">
        <v>4617</v>
      </c>
      <c r="J1007" s="41">
        <v>0</v>
      </c>
      <c r="K1007" s="41">
        <v>91.87830000000001</v>
      </c>
      <c r="L1007" s="41">
        <v>0</v>
      </c>
      <c r="M1007" s="41"/>
      <c r="N1007" s="41"/>
      <c r="O1007" s="41"/>
      <c r="P1007" s="41"/>
      <c r="Q1007" s="41">
        <v>44380</v>
      </c>
      <c r="R1007" s="41">
        <v>794.40200000000004</v>
      </c>
      <c r="S1007" s="41"/>
      <c r="T1007" s="41"/>
      <c r="U1007" s="41">
        <v>48997</v>
      </c>
      <c r="V1007" s="41">
        <v>886.28030000000001</v>
      </c>
      <c r="W1007" s="41"/>
      <c r="X1007" s="41"/>
    </row>
    <row r="1008" spans="1:24" x14ac:dyDescent="0.35">
      <c r="A1008" s="41" t="s">
        <v>111</v>
      </c>
      <c r="B1008" s="41" t="s">
        <v>491</v>
      </c>
      <c r="C1008" s="41" t="s">
        <v>16</v>
      </c>
      <c r="D1008" s="41" t="s">
        <v>112</v>
      </c>
      <c r="E1008" s="41" t="s">
        <v>112</v>
      </c>
      <c r="F1008" s="41" t="s">
        <v>762</v>
      </c>
      <c r="G1008" s="41">
        <v>7</v>
      </c>
      <c r="H1008" s="41">
        <v>11751.046349808301</v>
      </c>
      <c r="I1008" s="41">
        <v>6249</v>
      </c>
      <c r="J1008" s="41">
        <v>0</v>
      </c>
      <c r="K1008" s="41">
        <v>124.35510000000001</v>
      </c>
      <c r="L1008" s="41">
        <v>0</v>
      </c>
      <c r="M1008" s="41">
        <v>0</v>
      </c>
      <c r="N1008" s="41">
        <v>0</v>
      </c>
      <c r="O1008" s="41">
        <v>0</v>
      </c>
      <c r="P1008" s="41">
        <v>0</v>
      </c>
      <c r="Q1008" s="41">
        <v>25053</v>
      </c>
      <c r="R1008" s="41">
        <v>448.44869999999997</v>
      </c>
      <c r="S1008" s="41">
        <v>21692</v>
      </c>
      <c r="T1008" s="41">
        <v>477.22399999999999</v>
      </c>
      <c r="U1008" s="41">
        <v>31302</v>
      </c>
      <c r="V1008" s="41">
        <v>572.80380000000002</v>
      </c>
      <c r="W1008" s="41">
        <v>21692</v>
      </c>
      <c r="X1008" s="41">
        <v>477.22399999999999</v>
      </c>
    </row>
    <row r="1009" spans="1:24" x14ac:dyDescent="0.35">
      <c r="A1009" s="41" t="s">
        <v>111</v>
      </c>
      <c r="B1009" s="41" t="s">
        <v>491</v>
      </c>
      <c r="C1009" s="41" t="s">
        <v>16</v>
      </c>
      <c r="D1009" s="41" t="s">
        <v>112</v>
      </c>
      <c r="E1009" s="41" t="s">
        <v>112</v>
      </c>
      <c r="F1009" s="41" t="s">
        <v>761</v>
      </c>
      <c r="G1009" s="41">
        <v>6</v>
      </c>
      <c r="H1009" s="41">
        <v>11751.046349808301</v>
      </c>
      <c r="I1009" s="41">
        <v>6311</v>
      </c>
      <c r="J1009" s="41">
        <v>3</v>
      </c>
      <c r="K1009" s="41">
        <v>125.58890000000001</v>
      </c>
      <c r="L1009" s="41">
        <v>5.9700000000000003E-2</v>
      </c>
      <c r="M1009" s="41">
        <v>2190</v>
      </c>
      <c r="N1009" s="41">
        <v>3</v>
      </c>
      <c r="O1009" s="41">
        <v>49.274999999999999</v>
      </c>
      <c r="P1009" s="41">
        <v>6.7500000000000004E-2</v>
      </c>
      <c r="Q1009" s="41">
        <v>15319</v>
      </c>
      <c r="R1009" s="41">
        <v>274.21010000000001</v>
      </c>
      <c r="S1009" s="41">
        <v>19070</v>
      </c>
      <c r="T1009" s="41">
        <v>419.54</v>
      </c>
      <c r="U1009" s="41">
        <v>21633</v>
      </c>
      <c r="V1009" s="41">
        <v>399.8587</v>
      </c>
      <c r="W1009" s="41">
        <v>21263</v>
      </c>
      <c r="X1009" s="41">
        <v>468.88250000000005</v>
      </c>
    </row>
    <row r="1010" spans="1:24" x14ac:dyDescent="0.35">
      <c r="A1010" s="41" t="s">
        <v>694</v>
      </c>
      <c r="B1010" s="41" t="s">
        <v>458</v>
      </c>
      <c r="C1010" s="41" t="s">
        <v>33</v>
      </c>
      <c r="D1010" s="41" t="s">
        <v>113</v>
      </c>
      <c r="E1010" s="41" t="s">
        <v>113</v>
      </c>
      <c r="F1010" s="41" t="s">
        <v>756</v>
      </c>
      <c r="G1010" s="41">
        <v>1</v>
      </c>
      <c r="H1010" s="41">
        <v>7193.4193075210296</v>
      </c>
      <c r="I1010" s="41">
        <v>6625</v>
      </c>
      <c r="J1010" s="41">
        <v>796</v>
      </c>
      <c r="K1010" s="41">
        <v>122.5625</v>
      </c>
      <c r="L1010" s="41">
        <v>14.725999999999999</v>
      </c>
      <c r="M1010" s="41">
        <v>4052</v>
      </c>
      <c r="N1010" s="41">
        <v>501</v>
      </c>
      <c r="O1010" s="41">
        <v>80.634799999999998</v>
      </c>
      <c r="P1010" s="41">
        <v>9.9699000000000009</v>
      </c>
      <c r="Q1010" s="41">
        <v>3329</v>
      </c>
      <c r="R1010" s="41">
        <v>59.589100000000002</v>
      </c>
      <c r="S1010" s="41">
        <v>3124</v>
      </c>
      <c r="T1010" s="41">
        <v>68.727999999999994</v>
      </c>
      <c r="U1010" s="41">
        <v>10750</v>
      </c>
      <c r="V1010" s="41">
        <v>196.8776</v>
      </c>
      <c r="W1010" s="41">
        <v>7677</v>
      </c>
      <c r="X1010" s="41">
        <v>159.33269999999999</v>
      </c>
    </row>
    <row r="1011" spans="1:24" x14ac:dyDescent="0.35">
      <c r="A1011" s="41" t="s">
        <v>694</v>
      </c>
      <c r="B1011" s="41" t="s">
        <v>458</v>
      </c>
      <c r="C1011" s="41" t="s">
        <v>33</v>
      </c>
      <c r="D1011" s="41" t="s">
        <v>113</v>
      </c>
      <c r="E1011" s="41" t="s">
        <v>113</v>
      </c>
      <c r="F1011" s="41" t="s">
        <v>760</v>
      </c>
      <c r="G1011" s="41">
        <v>5</v>
      </c>
      <c r="H1011" s="41">
        <v>7193.4193075210296</v>
      </c>
      <c r="I1011" s="41">
        <v>5332</v>
      </c>
      <c r="J1011" s="41">
        <v>5</v>
      </c>
      <c r="K1011" s="41">
        <v>98.641999999999996</v>
      </c>
      <c r="L1011" s="41">
        <v>9.2499999999999999E-2</v>
      </c>
      <c r="M1011" s="41">
        <v>7040</v>
      </c>
      <c r="N1011" s="41">
        <v>741</v>
      </c>
      <c r="O1011" s="41">
        <v>140.096</v>
      </c>
      <c r="P1011" s="41">
        <v>14.745900000000001</v>
      </c>
      <c r="Q1011" s="41">
        <v>4888</v>
      </c>
      <c r="R1011" s="41">
        <v>87.495199999999997</v>
      </c>
      <c r="S1011" s="41">
        <v>4569</v>
      </c>
      <c r="T1011" s="41">
        <v>100.518</v>
      </c>
      <c r="U1011" s="41">
        <v>10225</v>
      </c>
      <c r="V1011" s="41">
        <v>186.22969999999998</v>
      </c>
      <c r="W1011" s="41">
        <v>12350</v>
      </c>
      <c r="X1011" s="41">
        <v>255.35990000000001</v>
      </c>
    </row>
    <row r="1012" spans="1:24" x14ac:dyDescent="0.35">
      <c r="A1012" s="41" t="s">
        <v>694</v>
      </c>
      <c r="B1012" s="41" t="s">
        <v>458</v>
      </c>
      <c r="C1012" s="41" t="s">
        <v>33</v>
      </c>
      <c r="D1012" s="41" t="s">
        <v>113</v>
      </c>
      <c r="E1012" s="41" t="s">
        <v>113</v>
      </c>
      <c r="F1012" s="41" t="s">
        <v>764</v>
      </c>
      <c r="G1012" s="41">
        <v>9</v>
      </c>
      <c r="H1012" s="41">
        <v>7193.4193075210296</v>
      </c>
      <c r="I1012" s="41">
        <v>5208</v>
      </c>
      <c r="J1012" s="41">
        <v>8</v>
      </c>
      <c r="K1012" s="41">
        <v>103.6392</v>
      </c>
      <c r="L1012" s="41">
        <v>0.15920000000000001</v>
      </c>
      <c r="M1012" s="41"/>
      <c r="N1012" s="41"/>
      <c r="O1012" s="41"/>
      <c r="P1012" s="41"/>
      <c r="Q1012" s="41">
        <v>1881</v>
      </c>
      <c r="R1012" s="41">
        <v>33.669899999999998</v>
      </c>
      <c r="S1012" s="41"/>
      <c r="T1012" s="41"/>
      <c r="U1012" s="41">
        <v>7097</v>
      </c>
      <c r="V1012" s="41">
        <v>137.4683</v>
      </c>
      <c r="W1012" s="41"/>
      <c r="X1012" s="41"/>
    </row>
    <row r="1013" spans="1:24" x14ac:dyDescent="0.35">
      <c r="A1013" s="41" t="s">
        <v>694</v>
      </c>
      <c r="B1013" s="41" t="s">
        <v>458</v>
      </c>
      <c r="C1013" s="41" t="s">
        <v>33</v>
      </c>
      <c r="D1013" s="41" t="s">
        <v>113</v>
      </c>
      <c r="E1013" s="41" t="s">
        <v>113</v>
      </c>
      <c r="F1013" s="41" t="s">
        <v>766</v>
      </c>
      <c r="G1013" s="41">
        <v>11</v>
      </c>
      <c r="H1013" s="41">
        <v>7193.4193075210296</v>
      </c>
      <c r="I1013" s="41">
        <v>4198</v>
      </c>
      <c r="J1013" s="41">
        <v>7</v>
      </c>
      <c r="K1013" s="41">
        <v>83.540199999999999</v>
      </c>
      <c r="L1013" s="41">
        <v>0.13930000000000001</v>
      </c>
      <c r="M1013" s="41"/>
      <c r="N1013" s="41"/>
      <c r="O1013" s="41"/>
      <c r="P1013" s="41"/>
      <c r="Q1013" s="41">
        <v>4240</v>
      </c>
      <c r="R1013" s="41">
        <v>75.896000000000001</v>
      </c>
      <c r="S1013" s="41"/>
      <c r="T1013" s="41"/>
      <c r="U1013" s="41">
        <v>8445</v>
      </c>
      <c r="V1013" s="41">
        <v>159.57550000000001</v>
      </c>
      <c r="W1013" s="41"/>
      <c r="X1013" s="41"/>
    </row>
    <row r="1014" spans="1:24" x14ac:dyDescent="0.35">
      <c r="A1014" s="41" t="s">
        <v>694</v>
      </c>
      <c r="B1014" s="41" t="s">
        <v>458</v>
      </c>
      <c r="C1014" s="41" t="s">
        <v>33</v>
      </c>
      <c r="D1014" s="41" t="s">
        <v>113</v>
      </c>
      <c r="E1014" s="41" t="s">
        <v>113</v>
      </c>
      <c r="F1014" s="41" t="s">
        <v>765</v>
      </c>
      <c r="G1014" s="41">
        <v>10</v>
      </c>
      <c r="H1014" s="41">
        <v>7193.4193075210296</v>
      </c>
      <c r="I1014" s="41">
        <v>5441</v>
      </c>
      <c r="J1014" s="41">
        <v>2549</v>
      </c>
      <c r="K1014" s="41">
        <v>108.27590000000001</v>
      </c>
      <c r="L1014" s="41">
        <v>50.725100000000005</v>
      </c>
      <c r="M1014" s="41"/>
      <c r="N1014" s="41"/>
      <c r="O1014" s="41"/>
      <c r="P1014" s="41"/>
      <c r="Q1014" s="41">
        <v>6077</v>
      </c>
      <c r="R1014" s="41">
        <v>108.7783</v>
      </c>
      <c r="S1014" s="41"/>
      <c r="T1014" s="41"/>
      <c r="U1014" s="41">
        <v>14067</v>
      </c>
      <c r="V1014" s="41">
        <v>267.77930000000003</v>
      </c>
      <c r="W1014" s="41"/>
      <c r="X1014" s="41"/>
    </row>
    <row r="1015" spans="1:24" x14ac:dyDescent="0.35">
      <c r="A1015" s="41" t="s">
        <v>694</v>
      </c>
      <c r="B1015" s="41" t="s">
        <v>458</v>
      </c>
      <c r="C1015" s="41" t="s">
        <v>33</v>
      </c>
      <c r="D1015" s="41" t="s">
        <v>113</v>
      </c>
      <c r="E1015" s="41" t="s">
        <v>113</v>
      </c>
      <c r="F1015" s="41" t="s">
        <v>759</v>
      </c>
      <c r="G1015" s="41">
        <v>4</v>
      </c>
      <c r="H1015" s="41">
        <v>7193.4193075210296</v>
      </c>
      <c r="I1015" s="41">
        <v>4601</v>
      </c>
      <c r="J1015" s="41">
        <v>65</v>
      </c>
      <c r="K1015" s="41">
        <v>85.118499999999997</v>
      </c>
      <c r="L1015" s="41">
        <v>1.2024999999999999</v>
      </c>
      <c r="M1015" s="41">
        <v>7997</v>
      </c>
      <c r="N1015" s="41">
        <v>150</v>
      </c>
      <c r="O1015" s="41">
        <v>159.1403</v>
      </c>
      <c r="P1015" s="41">
        <v>2.9850000000000003</v>
      </c>
      <c r="Q1015" s="41">
        <v>3117</v>
      </c>
      <c r="R1015" s="41">
        <v>55.7943</v>
      </c>
      <c r="S1015" s="41">
        <v>3086</v>
      </c>
      <c r="T1015" s="41">
        <v>67.891999999999996</v>
      </c>
      <c r="U1015" s="41">
        <v>7783</v>
      </c>
      <c r="V1015" s="41">
        <v>142.11529999999999</v>
      </c>
      <c r="W1015" s="41">
        <v>11233</v>
      </c>
      <c r="X1015" s="41">
        <v>230.01730000000001</v>
      </c>
    </row>
    <row r="1016" spans="1:24" x14ac:dyDescent="0.35">
      <c r="A1016" s="41" t="s">
        <v>694</v>
      </c>
      <c r="B1016" s="41" t="s">
        <v>458</v>
      </c>
      <c r="C1016" s="41" t="s">
        <v>33</v>
      </c>
      <c r="D1016" s="41" t="s">
        <v>113</v>
      </c>
      <c r="E1016" s="41" t="s">
        <v>113</v>
      </c>
      <c r="F1016" s="41" t="s">
        <v>758</v>
      </c>
      <c r="G1016" s="41">
        <v>3</v>
      </c>
      <c r="H1016" s="41">
        <v>7193.4193075210296</v>
      </c>
      <c r="I1016" s="41">
        <v>5206</v>
      </c>
      <c r="J1016" s="41">
        <v>13</v>
      </c>
      <c r="K1016" s="41">
        <v>96.310999999999993</v>
      </c>
      <c r="L1016" s="41">
        <v>0.24049999999999999</v>
      </c>
      <c r="M1016" s="41">
        <v>3558</v>
      </c>
      <c r="N1016" s="41">
        <v>3</v>
      </c>
      <c r="O1016" s="41">
        <v>70.804200000000009</v>
      </c>
      <c r="P1016" s="41">
        <v>5.9700000000000003E-2</v>
      </c>
      <c r="Q1016" s="41">
        <v>3635</v>
      </c>
      <c r="R1016" s="41">
        <v>65.066500000000005</v>
      </c>
      <c r="S1016" s="41">
        <v>2614</v>
      </c>
      <c r="T1016" s="41">
        <v>57.508000000000003</v>
      </c>
      <c r="U1016" s="41">
        <v>8854</v>
      </c>
      <c r="V1016" s="41">
        <v>161.61799999999999</v>
      </c>
      <c r="W1016" s="41">
        <v>6175</v>
      </c>
      <c r="X1016" s="41">
        <v>128.37190000000001</v>
      </c>
    </row>
    <row r="1017" spans="1:24" x14ac:dyDescent="0.35">
      <c r="A1017" s="41" t="s">
        <v>694</v>
      </c>
      <c r="B1017" s="41" t="s">
        <v>458</v>
      </c>
      <c r="C1017" s="41" t="s">
        <v>33</v>
      </c>
      <c r="D1017" s="41" t="s">
        <v>113</v>
      </c>
      <c r="E1017" s="41" t="s">
        <v>113</v>
      </c>
      <c r="F1017" s="41" t="s">
        <v>767</v>
      </c>
      <c r="G1017" s="41">
        <v>12</v>
      </c>
      <c r="H1017" s="41">
        <v>7193.4193075210296</v>
      </c>
      <c r="I1017" s="41">
        <v>12845</v>
      </c>
      <c r="J1017" s="41">
        <v>11</v>
      </c>
      <c r="K1017" s="41">
        <v>255.61550000000003</v>
      </c>
      <c r="L1017" s="41">
        <v>0.21890000000000001</v>
      </c>
      <c r="M1017" s="41"/>
      <c r="N1017" s="41"/>
      <c r="O1017" s="41"/>
      <c r="P1017" s="41"/>
      <c r="Q1017" s="41">
        <v>2892</v>
      </c>
      <c r="R1017" s="41">
        <v>51.766800000000003</v>
      </c>
      <c r="S1017" s="41"/>
      <c r="T1017" s="41"/>
      <c r="U1017" s="41">
        <v>15748</v>
      </c>
      <c r="V1017" s="41">
        <v>307.60120000000001</v>
      </c>
      <c r="W1017" s="41"/>
      <c r="X1017" s="41"/>
    </row>
    <row r="1018" spans="1:24" x14ac:dyDescent="0.35">
      <c r="A1018" s="41" t="s">
        <v>694</v>
      </c>
      <c r="B1018" s="41" t="s">
        <v>458</v>
      </c>
      <c r="C1018" s="41" t="s">
        <v>33</v>
      </c>
      <c r="D1018" s="41" t="s">
        <v>113</v>
      </c>
      <c r="E1018" s="41" t="s">
        <v>113</v>
      </c>
      <c r="F1018" s="41" t="s">
        <v>757</v>
      </c>
      <c r="G1018" s="41">
        <v>2</v>
      </c>
      <c r="H1018" s="41">
        <v>7193.4193075210296</v>
      </c>
      <c r="I1018" s="41">
        <v>3872</v>
      </c>
      <c r="J1018" s="41">
        <v>361</v>
      </c>
      <c r="K1018" s="41">
        <v>71.631999999999991</v>
      </c>
      <c r="L1018" s="41">
        <v>6.6784999999999997</v>
      </c>
      <c r="M1018" s="41">
        <v>2922</v>
      </c>
      <c r="N1018" s="41">
        <v>6</v>
      </c>
      <c r="O1018" s="41">
        <v>58.147800000000004</v>
      </c>
      <c r="P1018" s="41">
        <v>0.11940000000000001</v>
      </c>
      <c r="Q1018" s="41">
        <v>3510</v>
      </c>
      <c r="R1018" s="41">
        <v>62.829000000000001</v>
      </c>
      <c r="S1018" s="41">
        <v>1469</v>
      </c>
      <c r="T1018" s="41">
        <v>32.317999999999998</v>
      </c>
      <c r="U1018" s="41">
        <v>7743</v>
      </c>
      <c r="V1018" s="41">
        <v>141.1395</v>
      </c>
      <c r="W1018" s="41">
        <v>4397</v>
      </c>
      <c r="X1018" s="41">
        <v>90.5852</v>
      </c>
    </row>
    <row r="1019" spans="1:24" x14ac:dyDescent="0.35">
      <c r="A1019" s="41" t="s">
        <v>694</v>
      </c>
      <c r="B1019" s="41" t="s">
        <v>458</v>
      </c>
      <c r="C1019" s="41" t="s">
        <v>33</v>
      </c>
      <c r="D1019" s="41" t="s">
        <v>113</v>
      </c>
      <c r="E1019" s="41" t="s">
        <v>113</v>
      </c>
      <c r="F1019" s="41" t="s">
        <v>763</v>
      </c>
      <c r="G1019" s="41">
        <v>8</v>
      </c>
      <c r="H1019" s="41">
        <v>7193.4193075210296</v>
      </c>
      <c r="I1019" s="41">
        <v>5380</v>
      </c>
      <c r="J1019" s="41">
        <v>1414</v>
      </c>
      <c r="K1019" s="41">
        <v>107.06200000000001</v>
      </c>
      <c r="L1019" s="41">
        <v>28.1386</v>
      </c>
      <c r="M1019" s="41"/>
      <c r="N1019" s="41"/>
      <c r="O1019" s="41"/>
      <c r="P1019" s="41"/>
      <c r="Q1019" s="41">
        <v>4104</v>
      </c>
      <c r="R1019" s="41">
        <v>73.461600000000004</v>
      </c>
      <c r="S1019" s="41"/>
      <c r="T1019" s="41"/>
      <c r="U1019" s="41">
        <v>10898</v>
      </c>
      <c r="V1019" s="41">
        <v>208.66220000000001</v>
      </c>
      <c r="W1019" s="41"/>
      <c r="X1019" s="41"/>
    </row>
    <row r="1020" spans="1:24" x14ac:dyDescent="0.35">
      <c r="A1020" s="41" t="s">
        <v>694</v>
      </c>
      <c r="B1020" s="41" t="s">
        <v>458</v>
      </c>
      <c r="C1020" s="41" t="s">
        <v>33</v>
      </c>
      <c r="D1020" s="41" t="s">
        <v>113</v>
      </c>
      <c r="E1020" s="41" t="s">
        <v>113</v>
      </c>
      <c r="F1020" s="41" t="s">
        <v>762</v>
      </c>
      <c r="G1020" s="41">
        <v>7</v>
      </c>
      <c r="H1020" s="41">
        <v>7193.4193075210296</v>
      </c>
      <c r="I1020" s="41">
        <v>7054</v>
      </c>
      <c r="J1020" s="41">
        <v>6286</v>
      </c>
      <c r="K1020" s="41">
        <v>140.37460000000002</v>
      </c>
      <c r="L1020" s="41">
        <v>125.09140000000001</v>
      </c>
      <c r="M1020" s="41">
        <v>0</v>
      </c>
      <c r="N1020" s="41">
        <v>4692</v>
      </c>
      <c r="O1020" s="41">
        <v>0</v>
      </c>
      <c r="P1020" s="41">
        <v>105.57</v>
      </c>
      <c r="Q1020" s="41">
        <v>4934</v>
      </c>
      <c r="R1020" s="41">
        <v>88.318600000000004</v>
      </c>
      <c r="S1020" s="41">
        <v>2128</v>
      </c>
      <c r="T1020" s="41">
        <v>46.816000000000003</v>
      </c>
      <c r="U1020" s="41">
        <v>18274</v>
      </c>
      <c r="V1020" s="41">
        <v>353.78460000000001</v>
      </c>
      <c r="W1020" s="41">
        <v>6820</v>
      </c>
      <c r="X1020" s="41">
        <v>152.386</v>
      </c>
    </row>
    <row r="1021" spans="1:24" x14ac:dyDescent="0.35">
      <c r="A1021" s="41" t="s">
        <v>694</v>
      </c>
      <c r="B1021" s="41" t="s">
        <v>458</v>
      </c>
      <c r="C1021" s="41" t="s">
        <v>33</v>
      </c>
      <c r="D1021" s="41" t="s">
        <v>113</v>
      </c>
      <c r="E1021" s="41" t="s">
        <v>113</v>
      </c>
      <c r="F1021" s="41" t="s">
        <v>761</v>
      </c>
      <c r="G1021" s="41">
        <v>6</v>
      </c>
      <c r="H1021" s="41">
        <v>7193.4193075210296</v>
      </c>
      <c r="I1021" s="41">
        <v>7978</v>
      </c>
      <c r="J1021" s="41">
        <v>1949</v>
      </c>
      <c r="K1021" s="41">
        <v>158.76220000000001</v>
      </c>
      <c r="L1021" s="41">
        <v>38.7851</v>
      </c>
      <c r="M1021" s="41">
        <v>3397</v>
      </c>
      <c r="N1021" s="41">
        <v>102</v>
      </c>
      <c r="O1021" s="41">
        <v>76.43249999999999</v>
      </c>
      <c r="P1021" s="41">
        <v>2.2949999999999999</v>
      </c>
      <c r="Q1021" s="41">
        <v>3438</v>
      </c>
      <c r="R1021" s="41">
        <v>61.540199999999999</v>
      </c>
      <c r="S1021" s="41">
        <v>2663</v>
      </c>
      <c r="T1021" s="41">
        <v>58.585999999999999</v>
      </c>
      <c r="U1021" s="41">
        <v>13365</v>
      </c>
      <c r="V1021" s="41">
        <v>259.08749999999998</v>
      </c>
      <c r="W1021" s="41">
        <v>6162</v>
      </c>
      <c r="X1021" s="41">
        <v>137.31349999999998</v>
      </c>
    </row>
    <row r="1022" spans="1:24" x14ac:dyDescent="0.35">
      <c r="A1022" s="41" t="s">
        <v>440</v>
      </c>
      <c r="B1022" s="41" t="s">
        <v>441</v>
      </c>
      <c r="C1022" s="41" t="s">
        <v>29</v>
      </c>
      <c r="D1022" s="41" t="s">
        <v>325</v>
      </c>
      <c r="E1022" s="41" t="s">
        <v>325</v>
      </c>
      <c r="F1022" s="41" t="s">
        <v>756</v>
      </c>
      <c r="G1022" s="41">
        <v>1</v>
      </c>
      <c r="H1022" s="41">
        <v>4686.2056072886198</v>
      </c>
      <c r="I1022" s="41">
        <v>2232</v>
      </c>
      <c r="J1022" s="41">
        <v>11</v>
      </c>
      <c r="K1022" s="41">
        <v>41.291999999999994</v>
      </c>
      <c r="L1022" s="41">
        <v>0.20349999999999999</v>
      </c>
      <c r="M1022" s="41">
        <v>2213</v>
      </c>
      <c r="N1022" s="41">
        <v>29</v>
      </c>
      <c r="O1022" s="41">
        <v>44.038700000000006</v>
      </c>
      <c r="P1022" s="41">
        <v>0.57710000000000006</v>
      </c>
      <c r="Q1022" s="41">
        <v>7695</v>
      </c>
      <c r="R1022" s="41">
        <v>137.7405</v>
      </c>
      <c r="S1022" s="41">
        <v>1135</v>
      </c>
      <c r="T1022" s="41">
        <v>24.97</v>
      </c>
      <c r="U1022" s="41">
        <v>9938</v>
      </c>
      <c r="V1022" s="41">
        <v>179.23599999999999</v>
      </c>
      <c r="W1022" s="41">
        <v>3377</v>
      </c>
      <c r="X1022" s="41">
        <v>69.585800000000006</v>
      </c>
    </row>
    <row r="1023" spans="1:24" x14ac:dyDescent="0.35">
      <c r="A1023" s="41" t="s">
        <v>440</v>
      </c>
      <c r="B1023" s="41" t="s">
        <v>441</v>
      </c>
      <c r="C1023" s="41" t="s">
        <v>29</v>
      </c>
      <c r="D1023" s="41" t="s">
        <v>325</v>
      </c>
      <c r="E1023" s="41" t="s">
        <v>325</v>
      </c>
      <c r="F1023" s="41" t="s">
        <v>760</v>
      </c>
      <c r="G1023" s="41">
        <v>5</v>
      </c>
      <c r="H1023" s="41">
        <v>4686.2056072886198</v>
      </c>
      <c r="I1023" s="41">
        <v>1888</v>
      </c>
      <c r="J1023" s="41">
        <v>36</v>
      </c>
      <c r="K1023" s="41">
        <v>34.927999999999997</v>
      </c>
      <c r="L1023" s="41">
        <v>0.66599999999999993</v>
      </c>
      <c r="M1023" s="41">
        <v>1942</v>
      </c>
      <c r="N1023" s="41">
        <v>22</v>
      </c>
      <c r="O1023" s="41">
        <v>38.645800000000001</v>
      </c>
      <c r="P1023" s="41">
        <v>0.43780000000000002</v>
      </c>
      <c r="Q1023" s="41">
        <v>1248</v>
      </c>
      <c r="R1023" s="41">
        <v>22.339200000000002</v>
      </c>
      <c r="S1023" s="41">
        <v>1174</v>
      </c>
      <c r="T1023" s="41">
        <v>25.827999999999999</v>
      </c>
      <c r="U1023" s="41">
        <v>3172</v>
      </c>
      <c r="V1023" s="41">
        <v>57.933199999999999</v>
      </c>
      <c r="W1023" s="41">
        <v>3138</v>
      </c>
      <c r="X1023" s="41">
        <v>64.911600000000007</v>
      </c>
    </row>
    <row r="1024" spans="1:24" x14ac:dyDescent="0.35">
      <c r="A1024" s="41" t="s">
        <v>440</v>
      </c>
      <c r="B1024" s="41" t="s">
        <v>441</v>
      </c>
      <c r="C1024" s="41" t="s">
        <v>29</v>
      </c>
      <c r="D1024" s="41" t="s">
        <v>325</v>
      </c>
      <c r="E1024" s="41" t="s">
        <v>325</v>
      </c>
      <c r="F1024" s="41" t="s">
        <v>764</v>
      </c>
      <c r="G1024" s="41">
        <v>9</v>
      </c>
      <c r="H1024" s="41">
        <v>4686.2056072886198</v>
      </c>
      <c r="I1024" s="41">
        <v>1912</v>
      </c>
      <c r="J1024" s="41">
        <v>5</v>
      </c>
      <c r="K1024" s="41">
        <v>38.0488</v>
      </c>
      <c r="L1024" s="41">
        <v>9.9500000000000005E-2</v>
      </c>
      <c r="M1024" s="41"/>
      <c r="N1024" s="41"/>
      <c r="O1024" s="41"/>
      <c r="P1024" s="41"/>
      <c r="Q1024" s="41">
        <v>1126</v>
      </c>
      <c r="R1024" s="41">
        <v>20.1554</v>
      </c>
      <c r="S1024" s="41"/>
      <c r="T1024" s="41"/>
      <c r="U1024" s="41">
        <v>3043</v>
      </c>
      <c r="V1024" s="41">
        <v>58.303699999999999</v>
      </c>
      <c r="W1024" s="41"/>
      <c r="X1024" s="41"/>
    </row>
    <row r="1025" spans="1:24" x14ac:dyDescent="0.35">
      <c r="A1025" s="41" t="s">
        <v>440</v>
      </c>
      <c r="B1025" s="41" t="s">
        <v>441</v>
      </c>
      <c r="C1025" s="41" t="s">
        <v>29</v>
      </c>
      <c r="D1025" s="41" t="s">
        <v>325</v>
      </c>
      <c r="E1025" s="41" t="s">
        <v>325</v>
      </c>
      <c r="F1025" s="41" t="s">
        <v>766</v>
      </c>
      <c r="G1025" s="41">
        <v>11</v>
      </c>
      <c r="H1025" s="41">
        <v>4686.2056072886198</v>
      </c>
      <c r="I1025" s="41">
        <v>2133</v>
      </c>
      <c r="J1025" s="41">
        <v>63</v>
      </c>
      <c r="K1025" s="41">
        <v>42.4467</v>
      </c>
      <c r="L1025" s="41">
        <v>1.2537</v>
      </c>
      <c r="M1025" s="41"/>
      <c r="N1025" s="41"/>
      <c r="O1025" s="41"/>
      <c r="P1025" s="41"/>
      <c r="Q1025" s="41">
        <v>1766</v>
      </c>
      <c r="R1025" s="41">
        <v>31.6114</v>
      </c>
      <c r="S1025" s="41"/>
      <c r="T1025" s="41"/>
      <c r="U1025" s="41">
        <v>3962</v>
      </c>
      <c r="V1025" s="41">
        <v>75.311800000000005</v>
      </c>
      <c r="W1025" s="41"/>
      <c r="X1025" s="41"/>
    </row>
    <row r="1026" spans="1:24" x14ac:dyDescent="0.35">
      <c r="A1026" s="41" t="s">
        <v>440</v>
      </c>
      <c r="B1026" s="41" t="s">
        <v>441</v>
      </c>
      <c r="C1026" s="41" t="s">
        <v>29</v>
      </c>
      <c r="D1026" s="41" t="s">
        <v>325</v>
      </c>
      <c r="E1026" s="41" t="s">
        <v>325</v>
      </c>
      <c r="F1026" s="41" t="s">
        <v>765</v>
      </c>
      <c r="G1026" s="41">
        <v>10</v>
      </c>
      <c r="H1026" s="41">
        <v>4686.2056072886198</v>
      </c>
      <c r="I1026" s="41">
        <v>2113</v>
      </c>
      <c r="J1026" s="41">
        <v>22</v>
      </c>
      <c r="K1026" s="41">
        <v>42.048700000000004</v>
      </c>
      <c r="L1026" s="41">
        <v>0.43780000000000002</v>
      </c>
      <c r="M1026" s="41"/>
      <c r="N1026" s="41"/>
      <c r="O1026" s="41"/>
      <c r="P1026" s="41"/>
      <c r="Q1026" s="41">
        <v>2424</v>
      </c>
      <c r="R1026" s="41">
        <v>43.389600000000002</v>
      </c>
      <c r="S1026" s="41"/>
      <c r="T1026" s="41"/>
      <c r="U1026" s="41">
        <v>4559</v>
      </c>
      <c r="V1026" s="41">
        <v>85.876100000000008</v>
      </c>
      <c r="W1026" s="41"/>
      <c r="X1026" s="41"/>
    </row>
    <row r="1027" spans="1:24" x14ac:dyDescent="0.35">
      <c r="A1027" s="41" t="s">
        <v>440</v>
      </c>
      <c r="B1027" s="41" t="s">
        <v>441</v>
      </c>
      <c r="C1027" s="41" t="s">
        <v>29</v>
      </c>
      <c r="D1027" s="41" t="s">
        <v>325</v>
      </c>
      <c r="E1027" s="41" t="s">
        <v>325</v>
      </c>
      <c r="F1027" s="41" t="s">
        <v>759</v>
      </c>
      <c r="G1027" s="41">
        <v>4</v>
      </c>
      <c r="H1027" s="41">
        <v>4686.2056072886198</v>
      </c>
      <c r="I1027" s="41">
        <v>1893</v>
      </c>
      <c r="J1027" s="41">
        <v>2</v>
      </c>
      <c r="K1027" s="41">
        <v>35.020499999999998</v>
      </c>
      <c r="L1027" s="41">
        <v>3.6999999999999998E-2</v>
      </c>
      <c r="M1027" s="41">
        <v>1913</v>
      </c>
      <c r="N1027" s="41">
        <v>10</v>
      </c>
      <c r="O1027" s="41">
        <v>38.0687</v>
      </c>
      <c r="P1027" s="41">
        <v>0.19900000000000001</v>
      </c>
      <c r="Q1027" s="41">
        <v>1274</v>
      </c>
      <c r="R1027" s="41">
        <v>22.804600000000001</v>
      </c>
      <c r="S1027" s="41">
        <v>1125</v>
      </c>
      <c r="T1027" s="41">
        <v>24.75</v>
      </c>
      <c r="U1027" s="41">
        <v>3169</v>
      </c>
      <c r="V1027" s="41">
        <v>57.862099999999998</v>
      </c>
      <c r="W1027" s="41">
        <v>3048</v>
      </c>
      <c r="X1027" s="41">
        <v>63.017699999999998</v>
      </c>
    </row>
    <row r="1028" spans="1:24" x14ac:dyDescent="0.35">
      <c r="A1028" s="41" t="s">
        <v>440</v>
      </c>
      <c r="B1028" s="41" t="s">
        <v>441</v>
      </c>
      <c r="C1028" s="41" t="s">
        <v>29</v>
      </c>
      <c r="D1028" s="41" t="s">
        <v>325</v>
      </c>
      <c r="E1028" s="41" t="s">
        <v>325</v>
      </c>
      <c r="F1028" s="41" t="s">
        <v>758</v>
      </c>
      <c r="G1028" s="41">
        <v>3</v>
      </c>
      <c r="H1028" s="41">
        <v>4686.2056072886198</v>
      </c>
      <c r="I1028" s="41">
        <v>2830</v>
      </c>
      <c r="J1028" s="41">
        <v>18</v>
      </c>
      <c r="K1028" s="41">
        <v>52.354999999999997</v>
      </c>
      <c r="L1028" s="41">
        <v>0.33299999999999996</v>
      </c>
      <c r="M1028" s="41">
        <v>2014</v>
      </c>
      <c r="N1028" s="41">
        <v>5</v>
      </c>
      <c r="O1028" s="41">
        <v>40.078600000000002</v>
      </c>
      <c r="P1028" s="41">
        <v>9.9500000000000005E-2</v>
      </c>
      <c r="Q1028" s="41">
        <v>1259</v>
      </c>
      <c r="R1028" s="41">
        <v>22.536100000000001</v>
      </c>
      <c r="S1028" s="41">
        <v>1210</v>
      </c>
      <c r="T1028" s="41">
        <v>26.62</v>
      </c>
      <c r="U1028" s="41">
        <v>4107</v>
      </c>
      <c r="V1028" s="41">
        <v>75.224099999999993</v>
      </c>
      <c r="W1028" s="41">
        <v>3229</v>
      </c>
      <c r="X1028" s="41">
        <v>66.798100000000005</v>
      </c>
    </row>
    <row r="1029" spans="1:24" x14ac:dyDescent="0.35">
      <c r="A1029" s="41" t="s">
        <v>440</v>
      </c>
      <c r="B1029" s="41" t="s">
        <v>441</v>
      </c>
      <c r="C1029" s="41" t="s">
        <v>29</v>
      </c>
      <c r="D1029" s="41" t="s">
        <v>325</v>
      </c>
      <c r="E1029" s="41" t="s">
        <v>325</v>
      </c>
      <c r="F1029" s="41" t="s">
        <v>767</v>
      </c>
      <c r="G1029" s="41">
        <v>12</v>
      </c>
      <c r="H1029" s="41">
        <v>4686.2056072886198</v>
      </c>
      <c r="I1029" s="41">
        <v>8090</v>
      </c>
      <c r="J1029" s="41">
        <v>29</v>
      </c>
      <c r="K1029" s="41">
        <v>160.99100000000001</v>
      </c>
      <c r="L1029" s="41">
        <v>0.57710000000000006</v>
      </c>
      <c r="M1029" s="41"/>
      <c r="N1029" s="41"/>
      <c r="O1029" s="41"/>
      <c r="P1029" s="41"/>
      <c r="Q1029" s="41">
        <v>1044</v>
      </c>
      <c r="R1029" s="41">
        <v>18.6876</v>
      </c>
      <c r="S1029" s="41"/>
      <c r="T1029" s="41"/>
      <c r="U1029" s="41">
        <v>9163</v>
      </c>
      <c r="V1029" s="41">
        <v>180.25570000000002</v>
      </c>
      <c r="W1029" s="41"/>
      <c r="X1029" s="41"/>
    </row>
    <row r="1030" spans="1:24" x14ac:dyDescent="0.35">
      <c r="A1030" s="41" t="s">
        <v>440</v>
      </c>
      <c r="B1030" s="41" t="s">
        <v>441</v>
      </c>
      <c r="C1030" s="41" t="s">
        <v>29</v>
      </c>
      <c r="D1030" s="41" t="s">
        <v>325</v>
      </c>
      <c r="E1030" s="41" t="s">
        <v>325</v>
      </c>
      <c r="F1030" s="41" t="s">
        <v>757</v>
      </c>
      <c r="G1030" s="41">
        <v>2</v>
      </c>
      <c r="H1030" s="41">
        <v>4686.2056072886198</v>
      </c>
      <c r="I1030" s="41">
        <v>2479</v>
      </c>
      <c r="J1030" s="41">
        <v>0</v>
      </c>
      <c r="K1030" s="41">
        <v>45.861499999999999</v>
      </c>
      <c r="L1030" s="41">
        <v>0</v>
      </c>
      <c r="M1030" s="41">
        <v>1736</v>
      </c>
      <c r="N1030" s="41">
        <v>14</v>
      </c>
      <c r="O1030" s="41">
        <v>34.546399999999998</v>
      </c>
      <c r="P1030" s="41">
        <v>0.27860000000000001</v>
      </c>
      <c r="Q1030" s="41">
        <v>1165</v>
      </c>
      <c r="R1030" s="41">
        <v>20.8535</v>
      </c>
      <c r="S1030" s="41">
        <v>1003</v>
      </c>
      <c r="T1030" s="41">
        <v>22.065999999999999</v>
      </c>
      <c r="U1030" s="41">
        <v>3644</v>
      </c>
      <c r="V1030" s="41">
        <v>66.715000000000003</v>
      </c>
      <c r="W1030" s="41">
        <v>2753</v>
      </c>
      <c r="X1030" s="41">
        <v>56.890999999999991</v>
      </c>
    </row>
    <row r="1031" spans="1:24" x14ac:dyDescent="0.35">
      <c r="A1031" s="41" t="s">
        <v>440</v>
      </c>
      <c r="B1031" s="41" t="s">
        <v>441</v>
      </c>
      <c r="C1031" s="41" t="s">
        <v>29</v>
      </c>
      <c r="D1031" s="41" t="s">
        <v>325</v>
      </c>
      <c r="E1031" s="41" t="s">
        <v>325</v>
      </c>
      <c r="F1031" s="41" t="s">
        <v>763</v>
      </c>
      <c r="G1031" s="41">
        <v>8</v>
      </c>
      <c r="H1031" s="41">
        <v>4686.2056072886198</v>
      </c>
      <c r="I1031" s="41">
        <v>2542</v>
      </c>
      <c r="J1031" s="41">
        <v>16</v>
      </c>
      <c r="K1031" s="41">
        <v>50.585800000000006</v>
      </c>
      <c r="L1031" s="41">
        <v>0.31840000000000002</v>
      </c>
      <c r="M1031" s="41"/>
      <c r="N1031" s="41"/>
      <c r="O1031" s="41"/>
      <c r="P1031" s="41"/>
      <c r="Q1031" s="41">
        <v>4121</v>
      </c>
      <c r="R1031" s="41">
        <v>73.765900000000002</v>
      </c>
      <c r="S1031" s="41"/>
      <c r="T1031" s="41"/>
      <c r="U1031" s="41">
        <v>6679</v>
      </c>
      <c r="V1031" s="41">
        <v>124.67010000000001</v>
      </c>
      <c r="W1031" s="41"/>
      <c r="X1031" s="41"/>
    </row>
    <row r="1032" spans="1:24" x14ac:dyDescent="0.35">
      <c r="A1032" s="41" t="s">
        <v>440</v>
      </c>
      <c r="B1032" s="41" t="s">
        <v>441</v>
      </c>
      <c r="C1032" s="41" t="s">
        <v>29</v>
      </c>
      <c r="D1032" s="41" t="s">
        <v>325</v>
      </c>
      <c r="E1032" s="41" t="s">
        <v>325</v>
      </c>
      <c r="F1032" s="41" t="s">
        <v>762</v>
      </c>
      <c r="G1032" s="41">
        <v>7</v>
      </c>
      <c r="H1032" s="41">
        <v>4686.2056072886198</v>
      </c>
      <c r="I1032" s="41">
        <v>2023</v>
      </c>
      <c r="J1032" s="41">
        <v>47</v>
      </c>
      <c r="K1032" s="41">
        <v>40.2577</v>
      </c>
      <c r="L1032" s="41">
        <v>0.93530000000000002</v>
      </c>
      <c r="M1032" s="41">
        <v>0</v>
      </c>
      <c r="N1032" s="41">
        <v>31</v>
      </c>
      <c r="O1032" s="41">
        <v>0</v>
      </c>
      <c r="P1032" s="41">
        <v>0.69750000000000001</v>
      </c>
      <c r="Q1032" s="41">
        <v>4173</v>
      </c>
      <c r="R1032" s="41">
        <v>74.696700000000007</v>
      </c>
      <c r="S1032" s="41">
        <v>5902</v>
      </c>
      <c r="T1032" s="41">
        <v>129.84399999999999</v>
      </c>
      <c r="U1032" s="41">
        <v>6243</v>
      </c>
      <c r="V1032" s="41">
        <v>115.8897</v>
      </c>
      <c r="W1032" s="41">
        <v>5933</v>
      </c>
      <c r="X1032" s="41">
        <v>130.54149999999998</v>
      </c>
    </row>
    <row r="1033" spans="1:24" x14ac:dyDescent="0.35">
      <c r="A1033" s="41" t="s">
        <v>440</v>
      </c>
      <c r="B1033" s="41" t="s">
        <v>441</v>
      </c>
      <c r="C1033" s="41" t="s">
        <v>29</v>
      </c>
      <c r="D1033" s="41" t="s">
        <v>325</v>
      </c>
      <c r="E1033" s="41" t="s">
        <v>325</v>
      </c>
      <c r="F1033" s="41" t="s">
        <v>761</v>
      </c>
      <c r="G1033" s="41">
        <v>6</v>
      </c>
      <c r="H1033" s="41">
        <v>4686.2056072886198</v>
      </c>
      <c r="I1033" s="41">
        <v>2183</v>
      </c>
      <c r="J1033" s="41">
        <v>24</v>
      </c>
      <c r="K1033" s="41">
        <v>43.441700000000004</v>
      </c>
      <c r="L1033" s="41">
        <v>0.47760000000000002</v>
      </c>
      <c r="M1033" s="41">
        <v>1934</v>
      </c>
      <c r="N1033" s="41">
        <v>38</v>
      </c>
      <c r="O1033" s="41">
        <v>43.515000000000001</v>
      </c>
      <c r="P1033" s="41">
        <v>0.85499999999999998</v>
      </c>
      <c r="Q1033" s="41">
        <v>1356</v>
      </c>
      <c r="R1033" s="41">
        <v>24.272400000000001</v>
      </c>
      <c r="S1033" s="41">
        <v>1893</v>
      </c>
      <c r="T1033" s="41">
        <v>41.646000000000001</v>
      </c>
      <c r="U1033" s="41">
        <v>3563</v>
      </c>
      <c r="V1033" s="41">
        <v>68.191700000000012</v>
      </c>
      <c r="W1033" s="41">
        <v>3865</v>
      </c>
      <c r="X1033" s="41">
        <v>86.015999999999991</v>
      </c>
    </row>
    <row r="1034" spans="1:24" x14ac:dyDescent="0.35">
      <c r="A1034" s="41" t="s">
        <v>573</v>
      </c>
      <c r="B1034" s="41" t="s">
        <v>489</v>
      </c>
      <c r="C1034" s="41" t="s">
        <v>18</v>
      </c>
      <c r="D1034" s="41" t="s">
        <v>114</v>
      </c>
      <c r="E1034" s="41" t="s">
        <v>114</v>
      </c>
      <c r="F1034" s="41" t="s">
        <v>756</v>
      </c>
      <c r="G1034" s="41">
        <v>1</v>
      </c>
      <c r="H1034" s="41">
        <v>7464.4618423738302</v>
      </c>
      <c r="I1034" s="41">
        <v>14324</v>
      </c>
      <c r="J1034" s="41">
        <v>371</v>
      </c>
      <c r="K1034" s="41">
        <v>264.99399999999997</v>
      </c>
      <c r="L1034" s="41">
        <v>6.8634999999999993</v>
      </c>
      <c r="M1034" s="41">
        <v>13150</v>
      </c>
      <c r="N1034" s="41">
        <v>357</v>
      </c>
      <c r="O1034" s="41">
        <v>261.685</v>
      </c>
      <c r="P1034" s="41">
        <v>7.1043000000000003</v>
      </c>
      <c r="Q1034" s="41">
        <v>0</v>
      </c>
      <c r="R1034" s="41">
        <v>0</v>
      </c>
      <c r="S1034" s="41">
        <v>1013</v>
      </c>
      <c r="T1034" s="41">
        <v>22.286000000000001</v>
      </c>
      <c r="U1034" s="41">
        <v>14695</v>
      </c>
      <c r="V1034" s="41">
        <v>271.85749999999996</v>
      </c>
      <c r="W1034" s="41">
        <v>14520</v>
      </c>
      <c r="X1034" s="41">
        <v>291.07530000000003</v>
      </c>
    </row>
    <row r="1035" spans="1:24" x14ac:dyDescent="0.35">
      <c r="A1035" s="41" t="s">
        <v>573</v>
      </c>
      <c r="B1035" s="41" t="s">
        <v>489</v>
      </c>
      <c r="C1035" s="41" t="s">
        <v>18</v>
      </c>
      <c r="D1035" s="41" t="s">
        <v>114</v>
      </c>
      <c r="E1035" s="41" t="s">
        <v>114</v>
      </c>
      <c r="F1035" s="41" t="s">
        <v>760</v>
      </c>
      <c r="G1035" s="41">
        <v>5</v>
      </c>
      <c r="H1035" s="41">
        <v>7464.4618423738302</v>
      </c>
      <c r="I1035" s="41">
        <v>13739</v>
      </c>
      <c r="J1035" s="41">
        <v>7</v>
      </c>
      <c r="K1035" s="41">
        <v>254.17149999999998</v>
      </c>
      <c r="L1035" s="41">
        <v>0.1295</v>
      </c>
      <c r="M1035" s="41">
        <v>12612</v>
      </c>
      <c r="N1035" s="41">
        <v>274</v>
      </c>
      <c r="O1035" s="41">
        <v>250.97880000000001</v>
      </c>
      <c r="P1035" s="41">
        <v>5.4526000000000003</v>
      </c>
      <c r="Q1035" s="41">
        <v>25</v>
      </c>
      <c r="R1035" s="41">
        <v>0.44750000000000001</v>
      </c>
      <c r="S1035" s="41">
        <v>1047</v>
      </c>
      <c r="T1035" s="41">
        <v>23.033999999999999</v>
      </c>
      <c r="U1035" s="41">
        <v>13771</v>
      </c>
      <c r="V1035" s="41">
        <v>254.74849999999998</v>
      </c>
      <c r="W1035" s="41">
        <v>13933</v>
      </c>
      <c r="X1035" s="41">
        <v>279.46539999999999</v>
      </c>
    </row>
    <row r="1036" spans="1:24" x14ac:dyDescent="0.35">
      <c r="A1036" s="41" t="s">
        <v>573</v>
      </c>
      <c r="B1036" s="41" t="s">
        <v>489</v>
      </c>
      <c r="C1036" s="41" t="s">
        <v>18</v>
      </c>
      <c r="D1036" s="41" t="s">
        <v>114</v>
      </c>
      <c r="E1036" s="41" t="s">
        <v>114</v>
      </c>
      <c r="F1036" s="41" t="s">
        <v>764</v>
      </c>
      <c r="G1036" s="41">
        <v>9</v>
      </c>
      <c r="H1036" s="41">
        <v>7464.4618423738302</v>
      </c>
      <c r="I1036" s="41">
        <v>10880</v>
      </c>
      <c r="J1036" s="41">
        <v>0</v>
      </c>
      <c r="K1036" s="41">
        <v>216.512</v>
      </c>
      <c r="L1036" s="41">
        <v>0</v>
      </c>
      <c r="M1036" s="41"/>
      <c r="N1036" s="41"/>
      <c r="O1036" s="41"/>
      <c r="P1036" s="41"/>
      <c r="Q1036" s="41">
        <v>16</v>
      </c>
      <c r="R1036" s="41">
        <v>0.28639999999999999</v>
      </c>
      <c r="S1036" s="41"/>
      <c r="T1036" s="41"/>
      <c r="U1036" s="41">
        <v>10896</v>
      </c>
      <c r="V1036" s="41">
        <v>216.79839999999999</v>
      </c>
      <c r="W1036" s="41"/>
      <c r="X1036" s="41"/>
    </row>
    <row r="1037" spans="1:24" x14ac:dyDescent="0.35">
      <c r="A1037" s="41" t="s">
        <v>573</v>
      </c>
      <c r="B1037" s="41" t="s">
        <v>489</v>
      </c>
      <c r="C1037" s="41" t="s">
        <v>18</v>
      </c>
      <c r="D1037" s="41" t="s">
        <v>114</v>
      </c>
      <c r="E1037" s="41" t="s">
        <v>114</v>
      </c>
      <c r="F1037" s="41" t="s">
        <v>766</v>
      </c>
      <c r="G1037" s="41">
        <v>11</v>
      </c>
      <c r="H1037" s="41">
        <v>7464.4618423738302</v>
      </c>
      <c r="I1037" s="41">
        <v>18055</v>
      </c>
      <c r="J1037" s="41">
        <v>1971</v>
      </c>
      <c r="K1037" s="41">
        <v>359.29450000000003</v>
      </c>
      <c r="L1037" s="41">
        <v>39.222900000000003</v>
      </c>
      <c r="M1037" s="41"/>
      <c r="N1037" s="41"/>
      <c r="O1037" s="41"/>
      <c r="P1037" s="41"/>
      <c r="Q1037" s="41">
        <v>90</v>
      </c>
      <c r="R1037" s="41">
        <v>1.611</v>
      </c>
      <c r="S1037" s="41"/>
      <c r="T1037" s="41"/>
      <c r="U1037" s="41">
        <v>20116</v>
      </c>
      <c r="V1037" s="41">
        <v>400.1284</v>
      </c>
      <c r="W1037" s="41"/>
      <c r="X1037" s="41"/>
    </row>
    <row r="1038" spans="1:24" x14ac:dyDescent="0.35">
      <c r="A1038" s="41" t="s">
        <v>573</v>
      </c>
      <c r="B1038" s="41" t="s">
        <v>489</v>
      </c>
      <c r="C1038" s="41" t="s">
        <v>18</v>
      </c>
      <c r="D1038" s="41" t="s">
        <v>114</v>
      </c>
      <c r="E1038" s="41" t="s">
        <v>114</v>
      </c>
      <c r="F1038" s="41" t="s">
        <v>765</v>
      </c>
      <c r="G1038" s="41">
        <v>10</v>
      </c>
      <c r="H1038" s="41">
        <v>7464.4618423738302</v>
      </c>
      <c r="I1038" s="41">
        <v>16245</v>
      </c>
      <c r="J1038" s="41">
        <v>1812</v>
      </c>
      <c r="K1038" s="41">
        <v>323.27550000000002</v>
      </c>
      <c r="L1038" s="41">
        <v>36.058800000000005</v>
      </c>
      <c r="M1038" s="41"/>
      <c r="N1038" s="41"/>
      <c r="O1038" s="41"/>
      <c r="P1038" s="41"/>
      <c r="Q1038" s="41">
        <v>67</v>
      </c>
      <c r="R1038" s="41">
        <v>1.1993</v>
      </c>
      <c r="S1038" s="41"/>
      <c r="T1038" s="41"/>
      <c r="U1038" s="41">
        <v>18124</v>
      </c>
      <c r="V1038" s="41">
        <v>360.53360000000004</v>
      </c>
      <c r="W1038" s="41"/>
      <c r="X1038" s="41"/>
    </row>
    <row r="1039" spans="1:24" x14ac:dyDescent="0.35">
      <c r="A1039" s="41" t="s">
        <v>573</v>
      </c>
      <c r="B1039" s="41" t="s">
        <v>489</v>
      </c>
      <c r="C1039" s="41" t="s">
        <v>18</v>
      </c>
      <c r="D1039" s="41" t="s">
        <v>114</v>
      </c>
      <c r="E1039" s="41" t="s">
        <v>114</v>
      </c>
      <c r="F1039" s="41" t="s">
        <v>759</v>
      </c>
      <c r="G1039" s="41">
        <v>4</v>
      </c>
      <c r="H1039" s="41">
        <v>7464.4618423738302</v>
      </c>
      <c r="I1039" s="41">
        <v>14251</v>
      </c>
      <c r="J1039" s="41">
        <v>1352</v>
      </c>
      <c r="K1039" s="41">
        <v>263.64349999999996</v>
      </c>
      <c r="L1039" s="41">
        <v>25.012</v>
      </c>
      <c r="M1039" s="41">
        <v>12407</v>
      </c>
      <c r="N1039" s="41">
        <v>595</v>
      </c>
      <c r="O1039" s="41">
        <v>246.89930000000001</v>
      </c>
      <c r="P1039" s="41">
        <v>11.8405</v>
      </c>
      <c r="Q1039" s="41">
        <v>10</v>
      </c>
      <c r="R1039" s="41">
        <v>0.17899999999999999</v>
      </c>
      <c r="S1039" s="41">
        <v>1259</v>
      </c>
      <c r="T1039" s="41">
        <v>27.698</v>
      </c>
      <c r="U1039" s="41">
        <v>15613</v>
      </c>
      <c r="V1039" s="41">
        <v>288.83449999999993</v>
      </c>
      <c r="W1039" s="41">
        <v>14261</v>
      </c>
      <c r="X1039" s="41">
        <v>286.43779999999998</v>
      </c>
    </row>
    <row r="1040" spans="1:24" x14ac:dyDescent="0.35">
      <c r="A1040" s="41" t="s">
        <v>573</v>
      </c>
      <c r="B1040" s="41" t="s">
        <v>489</v>
      </c>
      <c r="C1040" s="41" t="s">
        <v>18</v>
      </c>
      <c r="D1040" s="41" t="s">
        <v>114</v>
      </c>
      <c r="E1040" s="41" t="s">
        <v>114</v>
      </c>
      <c r="F1040" s="41" t="s">
        <v>758</v>
      </c>
      <c r="G1040" s="41">
        <v>3</v>
      </c>
      <c r="H1040" s="41">
        <v>7464.4618423738302</v>
      </c>
      <c r="I1040" s="41">
        <v>17758</v>
      </c>
      <c r="J1040" s="41">
        <v>99</v>
      </c>
      <c r="K1040" s="41">
        <v>328.52299999999997</v>
      </c>
      <c r="L1040" s="41">
        <v>1.8314999999999999</v>
      </c>
      <c r="M1040" s="41">
        <v>14752</v>
      </c>
      <c r="N1040" s="41">
        <v>1236</v>
      </c>
      <c r="O1040" s="41">
        <v>293.56479999999999</v>
      </c>
      <c r="P1040" s="41">
        <v>24.596400000000003</v>
      </c>
      <c r="Q1040" s="41">
        <v>0</v>
      </c>
      <c r="R1040" s="41">
        <v>0</v>
      </c>
      <c r="S1040" s="41">
        <v>950</v>
      </c>
      <c r="T1040" s="41">
        <v>20.9</v>
      </c>
      <c r="U1040" s="41">
        <v>17857</v>
      </c>
      <c r="V1040" s="41">
        <v>330.35449999999997</v>
      </c>
      <c r="W1040" s="41">
        <v>16938</v>
      </c>
      <c r="X1040" s="41">
        <v>339.06119999999999</v>
      </c>
    </row>
    <row r="1041" spans="1:24" x14ac:dyDescent="0.35">
      <c r="A1041" s="41" t="s">
        <v>573</v>
      </c>
      <c r="B1041" s="41" t="s">
        <v>489</v>
      </c>
      <c r="C1041" s="41" t="s">
        <v>18</v>
      </c>
      <c r="D1041" s="41" t="s">
        <v>114</v>
      </c>
      <c r="E1041" s="41" t="s">
        <v>114</v>
      </c>
      <c r="F1041" s="41" t="s">
        <v>767</v>
      </c>
      <c r="G1041" s="41">
        <v>12</v>
      </c>
      <c r="H1041" s="41">
        <v>7464.4618423738302</v>
      </c>
      <c r="I1041" s="41">
        <v>14605</v>
      </c>
      <c r="J1041" s="41">
        <v>711</v>
      </c>
      <c r="K1041" s="41">
        <v>290.6395</v>
      </c>
      <c r="L1041" s="41">
        <v>14.148900000000001</v>
      </c>
      <c r="M1041" s="41"/>
      <c r="N1041" s="41"/>
      <c r="O1041" s="41"/>
      <c r="P1041" s="41"/>
      <c r="Q1041" s="41">
        <v>70</v>
      </c>
      <c r="R1041" s="41">
        <v>1.2529999999999999</v>
      </c>
      <c r="S1041" s="41"/>
      <c r="T1041" s="41"/>
      <c r="U1041" s="41">
        <v>15386</v>
      </c>
      <c r="V1041" s="41">
        <v>306.04140000000001</v>
      </c>
      <c r="W1041" s="41"/>
      <c r="X1041" s="41"/>
    </row>
    <row r="1042" spans="1:24" x14ac:dyDescent="0.35">
      <c r="A1042" s="41" t="s">
        <v>573</v>
      </c>
      <c r="B1042" s="41" t="s">
        <v>489</v>
      </c>
      <c r="C1042" s="41" t="s">
        <v>18</v>
      </c>
      <c r="D1042" s="41" t="s">
        <v>114</v>
      </c>
      <c r="E1042" s="41" t="s">
        <v>114</v>
      </c>
      <c r="F1042" s="41" t="s">
        <v>757</v>
      </c>
      <c r="G1042" s="41">
        <v>2</v>
      </c>
      <c r="H1042" s="41">
        <v>7464.4618423738302</v>
      </c>
      <c r="I1042" s="41">
        <v>15734</v>
      </c>
      <c r="J1042" s="41">
        <v>2</v>
      </c>
      <c r="K1042" s="41">
        <v>291.07900000000001</v>
      </c>
      <c r="L1042" s="41">
        <v>3.6999999999999998E-2</v>
      </c>
      <c r="M1042" s="41">
        <v>13376</v>
      </c>
      <c r="N1042" s="41">
        <v>1840</v>
      </c>
      <c r="O1042" s="41">
        <v>266.18240000000003</v>
      </c>
      <c r="P1042" s="41">
        <v>36.616</v>
      </c>
      <c r="Q1042" s="41">
        <v>0</v>
      </c>
      <c r="R1042" s="41">
        <v>0</v>
      </c>
      <c r="S1042" s="41">
        <v>1162</v>
      </c>
      <c r="T1042" s="41">
        <v>25.564</v>
      </c>
      <c r="U1042" s="41">
        <v>15736</v>
      </c>
      <c r="V1042" s="41">
        <v>291.11599999999999</v>
      </c>
      <c r="W1042" s="41">
        <v>16378</v>
      </c>
      <c r="X1042" s="41">
        <v>328.36240000000004</v>
      </c>
    </row>
    <row r="1043" spans="1:24" x14ac:dyDescent="0.35">
      <c r="A1043" s="41" t="s">
        <v>573</v>
      </c>
      <c r="B1043" s="41" t="s">
        <v>489</v>
      </c>
      <c r="C1043" s="41" t="s">
        <v>18</v>
      </c>
      <c r="D1043" s="41" t="s">
        <v>114</v>
      </c>
      <c r="E1043" s="41" t="s">
        <v>114</v>
      </c>
      <c r="F1043" s="41" t="s">
        <v>763</v>
      </c>
      <c r="G1043" s="41">
        <v>8</v>
      </c>
      <c r="H1043" s="41">
        <v>7464.4618423738302</v>
      </c>
      <c r="I1043" s="41">
        <v>13838</v>
      </c>
      <c r="J1043" s="41">
        <v>3096</v>
      </c>
      <c r="K1043" s="41">
        <v>275.37620000000004</v>
      </c>
      <c r="L1043" s="41">
        <v>61.610400000000006</v>
      </c>
      <c r="M1043" s="41"/>
      <c r="N1043" s="41"/>
      <c r="O1043" s="41"/>
      <c r="P1043" s="41"/>
      <c r="Q1043" s="41">
        <v>16</v>
      </c>
      <c r="R1043" s="41">
        <v>0.28639999999999999</v>
      </c>
      <c r="S1043" s="41"/>
      <c r="T1043" s="41"/>
      <c r="U1043" s="41">
        <v>16950</v>
      </c>
      <c r="V1043" s="41">
        <v>337.27300000000008</v>
      </c>
      <c r="W1043" s="41"/>
      <c r="X1043" s="41"/>
    </row>
    <row r="1044" spans="1:24" x14ac:dyDescent="0.35">
      <c r="A1044" s="41" t="s">
        <v>573</v>
      </c>
      <c r="B1044" s="41" t="s">
        <v>489</v>
      </c>
      <c r="C1044" s="41" t="s">
        <v>18</v>
      </c>
      <c r="D1044" s="41" t="s">
        <v>114</v>
      </c>
      <c r="E1044" s="41" t="s">
        <v>114</v>
      </c>
      <c r="F1044" s="41" t="s">
        <v>762</v>
      </c>
      <c r="G1044" s="41">
        <v>7</v>
      </c>
      <c r="H1044" s="41">
        <v>7464.4618423738302</v>
      </c>
      <c r="I1044" s="41">
        <v>12790</v>
      </c>
      <c r="J1044" s="41">
        <v>3</v>
      </c>
      <c r="K1044" s="41">
        <v>254.52100000000002</v>
      </c>
      <c r="L1044" s="41">
        <v>5.9700000000000003E-2</v>
      </c>
      <c r="M1044" s="41">
        <v>0</v>
      </c>
      <c r="N1044" s="41">
        <v>3215</v>
      </c>
      <c r="O1044" s="41">
        <v>0</v>
      </c>
      <c r="P1044" s="41">
        <v>72.337499999999991</v>
      </c>
      <c r="Q1044" s="41">
        <v>20</v>
      </c>
      <c r="R1044" s="41">
        <v>0.35799999999999998</v>
      </c>
      <c r="S1044" s="41">
        <v>812</v>
      </c>
      <c r="T1044" s="41">
        <v>17.864000000000001</v>
      </c>
      <c r="U1044" s="41">
        <v>12813</v>
      </c>
      <c r="V1044" s="41">
        <v>254.93870000000001</v>
      </c>
      <c r="W1044" s="41">
        <v>4027</v>
      </c>
      <c r="X1044" s="41">
        <v>90.201499999999996</v>
      </c>
    </row>
    <row r="1045" spans="1:24" x14ac:dyDescent="0.35">
      <c r="A1045" s="41" t="s">
        <v>573</v>
      </c>
      <c r="B1045" s="41" t="s">
        <v>489</v>
      </c>
      <c r="C1045" s="41" t="s">
        <v>18</v>
      </c>
      <c r="D1045" s="41" t="s">
        <v>114</v>
      </c>
      <c r="E1045" s="41" t="s">
        <v>114</v>
      </c>
      <c r="F1045" s="41" t="s">
        <v>761</v>
      </c>
      <c r="G1045" s="41">
        <v>6</v>
      </c>
      <c r="H1045" s="41">
        <v>7464.4618423738302</v>
      </c>
      <c r="I1045" s="41">
        <v>13388</v>
      </c>
      <c r="J1045" s="41">
        <v>6734</v>
      </c>
      <c r="K1045" s="41">
        <v>266.4212</v>
      </c>
      <c r="L1045" s="41">
        <v>134.00660000000002</v>
      </c>
      <c r="M1045" s="41">
        <v>14731</v>
      </c>
      <c r="N1045" s="41">
        <v>5038</v>
      </c>
      <c r="O1045" s="41">
        <v>331.44749999999999</v>
      </c>
      <c r="P1045" s="41">
        <v>113.35499999999999</v>
      </c>
      <c r="Q1045" s="41">
        <v>36</v>
      </c>
      <c r="R1045" s="41">
        <v>0.64439999999999997</v>
      </c>
      <c r="S1045" s="41">
        <v>987</v>
      </c>
      <c r="T1045" s="41">
        <v>21.713999999999999</v>
      </c>
      <c r="U1045" s="41">
        <v>20158</v>
      </c>
      <c r="V1045" s="41">
        <v>401.07220000000007</v>
      </c>
      <c r="W1045" s="41">
        <v>20756</v>
      </c>
      <c r="X1045" s="41">
        <v>466.51650000000001</v>
      </c>
    </row>
    <row r="1046" spans="1:24" x14ac:dyDescent="0.35">
      <c r="A1046" s="41" t="s">
        <v>559</v>
      </c>
      <c r="B1046" s="41" t="s">
        <v>489</v>
      </c>
      <c r="C1046" s="41" t="s">
        <v>18</v>
      </c>
      <c r="D1046" s="41" t="s">
        <v>115</v>
      </c>
      <c r="E1046" s="41" t="s">
        <v>115</v>
      </c>
      <c r="F1046" s="41" t="s">
        <v>756</v>
      </c>
      <c r="G1046" s="41">
        <v>1</v>
      </c>
      <c r="H1046" s="41">
        <v>12423.202967131399</v>
      </c>
      <c r="I1046" s="41">
        <v>7693</v>
      </c>
      <c r="J1046" s="41">
        <v>800</v>
      </c>
      <c r="K1046" s="41">
        <v>142.32049999999998</v>
      </c>
      <c r="L1046" s="41">
        <v>14.799999999999999</v>
      </c>
      <c r="M1046" s="41">
        <v>40837</v>
      </c>
      <c r="N1046" s="41">
        <v>61</v>
      </c>
      <c r="O1046" s="41">
        <v>812.65629999999999</v>
      </c>
      <c r="P1046" s="41">
        <v>1.2139</v>
      </c>
      <c r="Q1046" s="41">
        <v>0</v>
      </c>
      <c r="R1046" s="41">
        <v>0</v>
      </c>
      <c r="S1046" s="41">
        <v>552</v>
      </c>
      <c r="T1046" s="41">
        <v>12.144</v>
      </c>
      <c r="U1046" s="41">
        <v>8493</v>
      </c>
      <c r="V1046" s="41">
        <v>157.12049999999999</v>
      </c>
      <c r="W1046" s="41">
        <v>41450</v>
      </c>
      <c r="X1046" s="41">
        <v>826.01419999999996</v>
      </c>
    </row>
    <row r="1047" spans="1:24" x14ac:dyDescent="0.35">
      <c r="A1047" s="41" t="s">
        <v>559</v>
      </c>
      <c r="B1047" s="41" t="s">
        <v>489</v>
      </c>
      <c r="C1047" s="41" t="s">
        <v>18</v>
      </c>
      <c r="D1047" s="41" t="s">
        <v>115</v>
      </c>
      <c r="E1047" s="41" t="s">
        <v>115</v>
      </c>
      <c r="F1047" s="41" t="s">
        <v>760</v>
      </c>
      <c r="G1047" s="41">
        <v>5</v>
      </c>
      <c r="H1047" s="41">
        <v>12423.202967131399</v>
      </c>
      <c r="I1047" s="41">
        <v>23480</v>
      </c>
      <c r="J1047" s="41">
        <v>514</v>
      </c>
      <c r="K1047" s="41">
        <v>434.38</v>
      </c>
      <c r="L1047" s="41">
        <v>9.5090000000000003</v>
      </c>
      <c r="M1047" s="41">
        <v>20094</v>
      </c>
      <c r="N1047" s="41">
        <v>56</v>
      </c>
      <c r="O1047" s="41">
        <v>399.87060000000002</v>
      </c>
      <c r="P1047" s="41">
        <v>1.1144000000000001</v>
      </c>
      <c r="Q1047" s="41">
        <v>418</v>
      </c>
      <c r="R1047" s="41">
        <v>7.4821999999999997</v>
      </c>
      <c r="S1047" s="41">
        <v>1224</v>
      </c>
      <c r="T1047" s="41">
        <v>26.928000000000001</v>
      </c>
      <c r="U1047" s="41">
        <v>24412</v>
      </c>
      <c r="V1047" s="41">
        <v>451.37119999999999</v>
      </c>
      <c r="W1047" s="41">
        <v>21374</v>
      </c>
      <c r="X1047" s="41">
        <v>427.91300000000001</v>
      </c>
    </row>
    <row r="1048" spans="1:24" x14ac:dyDescent="0.35">
      <c r="A1048" s="41" t="s">
        <v>559</v>
      </c>
      <c r="B1048" s="41" t="s">
        <v>489</v>
      </c>
      <c r="C1048" s="41" t="s">
        <v>18</v>
      </c>
      <c r="D1048" s="41" t="s">
        <v>115</v>
      </c>
      <c r="E1048" s="41" t="s">
        <v>115</v>
      </c>
      <c r="F1048" s="41" t="s">
        <v>764</v>
      </c>
      <c r="G1048" s="41">
        <v>9</v>
      </c>
      <c r="H1048" s="41">
        <v>12423.202967131399</v>
      </c>
      <c r="I1048" s="41">
        <v>26407</v>
      </c>
      <c r="J1048" s="41">
        <v>1701</v>
      </c>
      <c r="K1048" s="41">
        <v>525.49930000000006</v>
      </c>
      <c r="L1048" s="41">
        <v>33.849900000000005</v>
      </c>
      <c r="M1048" s="41"/>
      <c r="N1048" s="41"/>
      <c r="O1048" s="41"/>
      <c r="P1048" s="41"/>
      <c r="Q1048" s="41">
        <v>450</v>
      </c>
      <c r="R1048" s="41">
        <v>8.0549999999999997</v>
      </c>
      <c r="S1048" s="41"/>
      <c r="T1048" s="41"/>
      <c r="U1048" s="41">
        <v>28558</v>
      </c>
      <c r="V1048" s="41">
        <v>567.40420000000006</v>
      </c>
      <c r="W1048" s="41"/>
      <c r="X1048" s="41"/>
    </row>
    <row r="1049" spans="1:24" x14ac:dyDescent="0.35">
      <c r="A1049" s="41" t="s">
        <v>559</v>
      </c>
      <c r="B1049" s="41" t="s">
        <v>489</v>
      </c>
      <c r="C1049" s="41" t="s">
        <v>18</v>
      </c>
      <c r="D1049" s="41" t="s">
        <v>115</v>
      </c>
      <c r="E1049" s="41" t="s">
        <v>115</v>
      </c>
      <c r="F1049" s="41" t="s">
        <v>766</v>
      </c>
      <c r="G1049" s="41">
        <v>11</v>
      </c>
      <c r="H1049" s="41">
        <v>12423.202967131399</v>
      </c>
      <c r="I1049" s="41">
        <v>29419</v>
      </c>
      <c r="J1049" s="41">
        <v>4652</v>
      </c>
      <c r="K1049" s="41">
        <v>585.43810000000008</v>
      </c>
      <c r="L1049" s="41">
        <v>92.57480000000001</v>
      </c>
      <c r="M1049" s="41"/>
      <c r="N1049" s="41"/>
      <c r="O1049" s="41"/>
      <c r="P1049" s="41"/>
      <c r="Q1049" s="41">
        <v>486</v>
      </c>
      <c r="R1049" s="41">
        <v>8.6994000000000007</v>
      </c>
      <c r="S1049" s="41"/>
      <c r="T1049" s="41"/>
      <c r="U1049" s="41">
        <v>34557</v>
      </c>
      <c r="V1049" s="41">
        <v>686.71230000000003</v>
      </c>
      <c r="W1049" s="41"/>
      <c r="X1049" s="41"/>
    </row>
    <row r="1050" spans="1:24" x14ac:dyDescent="0.35">
      <c r="A1050" s="41" t="s">
        <v>559</v>
      </c>
      <c r="B1050" s="41" t="s">
        <v>489</v>
      </c>
      <c r="C1050" s="41" t="s">
        <v>18</v>
      </c>
      <c r="D1050" s="41" t="s">
        <v>115</v>
      </c>
      <c r="E1050" s="41" t="s">
        <v>115</v>
      </c>
      <c r="F1050" s="41" t="s">
        <v>765</v>
      </c>
      <c r="G1050" s="41">
        <v>10</v>
      </c>
      <c r="H1050" s="41">
        <v>12423.202967131399</v>
      </c>
      <c r="I1050" s="41">
        <v>49527</v>
      </c>
      <c r="J1050" s="41">
        <v>2868</v>
      </c>
      <c r="K1050" s="41">
        <v>985.58730000000003</v>
      </c>
      <c r="L1050" s="41">
        <v>57.0732</v>
      </c>
      <c r="M1050" s="41"/>
      <c r="N1050" s="41"/>
      <c r="O1050" s="41"/>
      <c r="P1050" s="41"/>
      <c r="Q1050" s="41">
        <v>640</v>
      </c>
      <c r="R1050" s="41">
        <v>11.456</v>
      </c>
      <c r="S1050" s="41"/>
      <c r="T1050" s="41"/>
      <c r="U1050" s="41">
        <v>53035</v>
      </c>
      <c r="V1050" s="41">
        <v>1054.1164999999999</v>
      </c>
      <c r="W1050" s="41"/>
      <c r="X1050" s="41"/>
    </row>
    <row r="1051" spans="1:24" x14ac:dyDescent="0.35">
      <c r="A1051" s="41" t="s">
        <v>559</v>
      </c>
      <c r="B1051" s="41" t="s">
        <v>489</v>
      </c>
      <c r="C1051" s="41" t="s">
        <v>18</v>
      </c>
      <c r="D1051" s="41" t="s">
        <v>115</v>
      </c>
      <c r="E1051" s="41" t="s">
        <v>115</v>
      </c>
      <c r="F1051" s="41" t="s">
        <v>759</v>
      </c>
      <c r="G1051" s="41">
        <v>4</v>
      </c>
      <c r="H1051" s="41">
        <v>12423.202967131399</v>
      </c>
      <c r="I1051" s="41">
        <v>25389</v>
      </c>
      <c r="J1051" s="41">
        <v>24</v>
      </c>
      <c r="K1051" s="41">
        <v>469.69649999999996</v>
      </c>
      <c r="L1051" s="41">
        <v>0.44399999999999995</v>
      </c>
      <c r="M1051" s="41">
        <v>25483</v>
      </c>
      <c r="N1051" s="41">
        <v>165</v>
      </c>
      <c r="O1051" s="41">
        <v>507.11170000000004</v>
      </c>
      <c r="P1051" s="41">
        <v>3.2835000000000001</v>
      </c>
      <c r="Q1051" s="41">
        <v>278</v>
      </c>
      <c r="R1051" s="41">
        <v>4.9762000000000004</v>
      </c>
      <c r="S1051" s="41">
        <v>370</v>
      </c>
      <c r="T1051" s="41">
        <v>8.14</v>
      </c>
      <c r="U1051" s="41">
        <v>25691</v>
      </c>
      <c r="V1051" s="41">
        <v>475.11669999999998</v>
      </c>
      <c r="W1051" s="41">
        <v>26018</v>
      </c>
      <c r="X1051" s="41">
        <v>518.53520000000003</v>
      </c>
    </row>
    <row r="1052" spans="1:24" x14ac:dyDescent="0.35">
      <c r="A1052" s="41" t="s">
        <v>559</v>
      </c>
      <c r="B1052" s="41" t="s">
        <v>489</v>
      </c>
      <c r="C1052" s="41" t="s">
        <v>18</v>
      </c>
      <c r="D1052" s="41" t="s">
        <v>115</v>
      </c>
      <c r="E1052" s="41" t="s">
        <v>115</v>
      </c>
      <c r="F1052" s="41" t="s">
        <v>758</v>
      </c>
      <c r="G1052" s="41">
        <v>3</v>
      </c>
      <c r="H1052" s="41">
        <v>12423.202967131399</v>
      </c>
      <c r="I1052" s="41">
        <v>58103</v>
      </c>
      <c r="J1052" s="41">
        <v>1617</v>
      </c>
      <c r="K1052" s="41">
        <v>1074.9054999999998</v>
      </c>
      <c r="L1052" s="41">
        <v>29.914499999999997</v>
      </c>
      <c r="M1052" s="41">
        <v>23923</v>
      </c>
      <c r="N1052" s="41">
        <v>886</v>
      </c>
      <c r="O1052" s="41">
        <v>476.0677</v>
      </c>
      <c r="P1052" s="41">
        <v>17.631399999999999</v>
      </c>
      <c r="Q1052" s="41">
        <v>0</v>
      </c>
      <c r="R1052" s="41">
        <v>0</v>
      </c>
      <c r="S1052" s="41">
        <v>532</v>
      </c>
      <c r="T1052" s="41">
        <v>11.704000000000001</v>
      </c>
      <c r="U1052" s="41">
        <v>59720</v>
      </c>
      <c r="V1052" s="41">
        <v>1104.82</v>
      </c>
      <c r="W1052" s="41">
        <v>25341</v>
      </c>
      <c r="X1052" s="41">
        <v>505.40309999999999</v>
      </c>
    </row>
    <row r="1053" spans="1:24" x14ac:dyDescent="0.35">
      <c r="A1053" s="41" t="s">
        <v>559</v>
      </c>
      <c r="B1053" s="41" t="s">
        <v>489</v>
      </c>
      <c r="C1053" s="41" t="s">
        <v>18</v>
      </c>
      <c r="D1053" s="41" t="s">
        <v>115</v>
      </c>
      <c r="E1053" s="41" t="s">
        <v>115</v>
      </c>
      <c r="F1053" s="41" t="s">
        <v>767</v>
      </c>
      <c r="G1053" s="41">
        <v>12</v>
      </c>
      <c r="H1053" s="41">
        <v>12423.202967131399</v>
      </c>
      <c r="I1053" s="41">
        <v>28172</v>
      </c>
      <c r="J1053" s="41">
        <v>3542</v>
      </c>
      <c r="K1053" s="41">
        <v>560.62279999999998</v>
      </c>
      <c r="L1053" s="41">
        <v>70.485799999999998</v>
      </c>
      <c r="M1053" s="41"/>
      <c r="N1053" s="41"/>
      <c r="O1053" s="41"/>
      <c r="P1053" s="41"/>
      <c r="Q1053" s="41">
        <v>510</v>
      </c>
      <c r="R1053" s="41">
        <v>9.1289999999999996</v>
      </c>
      <c r="S1053" s="41"/>
      <c r="T1053" s="41"/>
      <c r="U1053" s="41">
        <v>32224</v>
      </c>
      <c r="V1053" s="41">
        <v>640.23760000000004</v>
      </c>
      <c r="W1053" s="41"/>
      <c r="X1053" s="41"/>
    </row>
    <row r="1054" spans="1:24" x14ac:dyDescent="0.35">
      <c r="A1054" s="41" t="s">
        <v>559</v>
      </c>
      <c r="B1054" s="41" t="s">
        <v>489</v>
      </c>
      <c r="C1054" s="41" t="s">
        <v>18</v>
      </c>
      <c r="D1054" s="41" t="s">
        <v>115</v>
      </c>
      <c r="E1054" s="41" t="s">
        <v>115</v>
      </c>
      <c r="F1054" s="41" t="s">
        <v>757</v>
      </c>
      <c r="G1054" s="41">
        <v>2</v>
      </c>
      <c r="H1054" s="41">
        <v>12423.202967131399</v>
      </c>
      <c r="I1054" s="41">
        <v>36716</v>
      </c>
      <c r="J1054" s="41">
        <v>1422</v>
      </c>
      <c r="K1054" s="41">
        <v>679.24599999999998</v>
      </c>
      <c r="L1054" s="41">
        <v>26.306999999999999</v>
      </c>
      <c r="M1054" s="41">
        <v>21498</v>
      </c>
      <c r="N1054" s="41">
        <v>96</v>
      </c>
      <c r="O1054" s="41">
        <v>427.81020000000001</v>
      </c>
      <c r="P1054" s="41">
        <v>1.9104000000000001</v>
      </c>
      <c r="Q1054" s="41">
        <v>0</v>
      </c>
      <c r="R1054" s="41">
        <v>0</v>
      </c>
      <c r="S1054" s="41">
        <v>428</v>
      </c>
      <c r="T1054" s="41">
        <v>9.4160000000000004</v>
      </c>
      <c r="U1054" s="41">
        <v>38138</v>
      </c>
      <c r="V1054" s="41">
        <v>705.553</v>
      </c>
      <c r="W1054" s="41">
        <v>22022</v>
      </c>
      <c r="X1054" s="41">
        <v>439.13659999999999</v>
      </c>
    </row>
    <row r="1055" spans="1:24" x14ac:dyDescent="0.35">
      <c r="A1055" s="41" t="s">
        <v>559</v>
      </c>
      <c r="B1055" s="41" t="s">
        <v>489</v>
      </c>
      <c r="C1055" s="41" t="s">
        <v>18</v>
      </c>
      <c r="D1055" s="41" t="s">
        <v>115</v>
      </c>
      <c r="E1055" s="41" t="s">
        <v>115</v>
      </c>
      <c r="F1055" s="41" t="s">
        <v>763</v>
      </c>
      <c r="G1055" s="41">
        <v>8</v>
      </c>
      <c r="H1055" s="41">
        <v>12423.202967131399</v>
      </c>
      <c r="I1055" s="41">
        <v>29968</v>
      </c>
      <c r="J1055" s="41">
        <v>7049</v>
      </c>
      <c r="K1055" s="41">
        <v>596.36320000000001</v>
      </c>
      <c r="L1055" s="41">
        <v>140.27510000000001</v>
      </c>
      <c r="M1055" s="41"/>
      <c r="N1055" s="41"/>
      <c r="O1055" s="41"/>
      <c r="P1055" s="41"/>
      <c r="Q1055" s="41">
        <v>592</v>
      </c>
      <c r="R1055" s="41">
        <v>10.5968</v>
      </c>
      <c r="S1055" s="41"/>
      <c r="T1055" s="41"/>
      <c r="U1055" s="41">
        <v>37609</v>
      </c>
      <c r="V1055" s="41">
        <v>747.2351000000001</v>
      </c>
      <c r="W1055" s="41"/>
      <c r="X1055" s="41"/>
    </row>
    <row r="1056" spans="1:24" x14ac:dyDescent="0.35">
      <c r="A1056" s="41" t="s">
        <v>559</v>
      </c>
      <c r="B1056" s="41" t="s">
        <v>489</v>
      </c>
      <c r="C1056" s="41" t="s">
        <v>18</v>
      </c>
      <c r="D1056" s="41" t="s">
        <v>115</v>
      </c>
      <c r="E1056" s="41" t="s">
        <v>115</v>
      </c>
      <c r="F1056" s="41" t="s">
        <v>762</v>
      </c>
      <c r="G1056" s="41">
        <v>7</v>
      </c>
      <c r="H1056" s="41">
        <v>12423.202967131399</v>
      </c>
      <c r="I1056" s="41">
        <v>63630</v>
      </c>
      <c r="J1056" s="41">
        <v>11212</v>
      </c>
      <c r="K1056" s="41">
        <v>1266.2370000000001</v>
      </c>
      <c r="L1056" s="41">
        <v>223.11880000000002</v>
      </c>
      <c r="M1056" s="41">
        <v>0</v>
      </c>
      <c r="N1056" s="41">
        <v>3851</v>
      </c>
      <c r="O1056" s="41">
        <v>0</v>
      </c>
      <c r="P1056" s="41">
        <v>86.647499999999994</v>
      </c>
      <c r="Q1056" s="41">
        <v>580</v>
      </c>
      <c r="R1056" s="41">
        <v>10.382</v>
      </c>
      <c r="S1056" s="41">
        <v>40394</v>
      </c>
      <c r="T1056" s="41">
        <v>888.66800000000001</v>
      </c>
      <c r="U1056" s="41">
        <v>75422</v>
      </c>
      <c r="V1056" s="41">
        <v>1499.7378000000001</v>
      </c>
      <c r="W1056" s="41">
        <v>44245</v>
      </c>
      <c r="X1056" s="41">
        <v>975.31550000000004</v>
      </c>
    </row>
    <row r="1057" spans="1:24" x14ac:dyDescent="0.35">
      <c r="A1057" s="41" t="s">
        <v>559</v>
      </c>
      <c r="B1057" s="41" t="s">
        <v>489</v>
      </c>
      <c r="C1057" s="41" t="s">
        <v>18</v>
      </c>
      <c r="D1057" s="41" t="s">
        <v>115</v>
      </c>
      <c r="E1057" s="41" t="s">
        <v>115</v>
      </c>
      <c r="F1057" s="41" t="s">
        <v>761</v>
      </c>
      <c r="G1057" s="41">
        <v>6</v>
      </c>
      <c r="H1057" s="41">
        <v>12423.202967131399</v>
      </c>
      <c r="I1057" s="41">
        <v>23417</v>
      </c>
      <c r="J1057" s="41">
        <v>8335</v>
      </c>
      <c r="K1057" s="41">
        <v>465.99830000000003</v>
      </c>
      <c r="L1057" s="41">
        <v>165.8665</v>
      </c>
      <c r="M1057" s="41">
        <v>24356</v>
      </c>
      <c r="N1057" s="41">
        <v>96</v>
      </c>
      <c r="O1057" s="41">
        <v>548.01</v>
      </c>
      <c r="P1057" s="41">
        <v>2.16</v>
      </c>
      <c r="Q1057" s="41">
        <v>414</v>
      </c>
      <c r="R1057" s="41">
        <v>7.4105999999999996</v>
      </c>
      <c r="S1057" s="41">
        <v>6619</v>
      </c>
      <c r="T1057" s="41">
        <v>145.61799999999999</v>
      </c>
      <c r="U1057" s="41">
        <v>32166</v>
      </c>
      <c r="V1057" s="41">
        <v>639.2754000000001</v>
      </c>
      <c r="W1057" s="41">
        <v>31071</v>
      </c>
      <c r="X1057" s="41">
        <v>695.78800000000001</v>
      </c>
    </row>
    <row r="1058" spans="1:24" x14ac:dyDescent="0.35">
      <c r="A1058" s="41" t="s">
        <v>116</v>
      </c>
      <c r="B1058" s="41" t="s">
        <v>449</v>
      </c>
      <c r="C1058" s="41" t="s">
        <v>22</v>
      </c>
      <c r="D1058" s="41" t="s">
        <v>117</v>
      </c>
      <c r="E1058" s="41" t="s">
        <v>117</v>
      </c>
      <c r="F1058" s="41" t="s">
        <v>756</v>
      </c>
      <c r="G1058" s="41">
        <v>1</v>
      </c>
      <c r="H1058" s="41">
        <v>4011.6543981763102</v>
      </c>
      <c r="I1058" s="41">
        <v>1442</v>
      </c>
      <c r="J1058" s="41">
        <v>2</v>
      </c>
      <c r="K1058" s="41">
        <v>26.677</v>
      </c>
      <c r="L1058" s="41">
        <v>3.6999999999999998E-2</v>
      </c>
      <c r="M1058" s="41">
        <v>1460</v>
      </c>
      <c r="N1058" s="41">
        <v>3</v>
      </c>
      <c r="O1058" s="41">
        <v>29.054000000000002</v>
      </c>
      <c r="P1058" s="41">
        <v>5.9700000000000003E-2</v>
      </c>
      <c r="Q1058" s="41">
        <v>1897</v>
      </c>
      <c r="R1058" s="41">
        <v>33.956299999999999</v>
      </c>
      <c r="S1058" s="41">
        <v>1902</v>
      </c>
      <c r="T1058" s="41">
        <v>41.844000000000001</v>
      </c>
      <c r="U1058" s="41">
        <v>3341</v>
      </c>
      <c r="V1058" s="41">
        <v>60.670299999999997</v>
      </c>
      <c r="W1058" s="41">
        <v>3365</v>
      </c>
      <c r="X1058" s="41">
        <v>70.957700000000003</v>
      </c>
    </row>
    <row r="1059" spans="1:24" x14ac:dyDescent="0.35">
      <c r="A1059" s="41" t="s">
        <v>116</v>
      </c>
      <c r="B1059" s="41" t="s">
        <v>449</v>
      </c>
      <c r="C1059" s="41" t="s">
        <v>22</v>
      </c>
      <c r="D1059" s="41" t="s">
        <v>117</v>
      </c>
      <c r="E1059" s="41" t="s">
        <v>117</v>
      </c>
      <c r="F1059" s="41" t="s">
        <v>760</v>
      </c>
      <c r="G1059" s="41">
        <v>5</v>
      </c>
      <c r="H1059" s="41">
        <v>4011.6543981763102</v>
      </c>
      <c r="I1059" s="41">
        <v>1419</v>
      </c>
      <c r="J1059" s="41">
        <v>11</v>
      </c>
      <c r="K1059" s="41">
        <v>26.2515</v>
      </c>
      <c r="L1059" s="41">
        <v>0.20349999999999999</v>
      </c>
      <c r="M1059" s="41">
        <v>1832</v>
      </c>
      <c r="N1059" s="41">
        <v>6</v>
      </c>
      <c r="O1059" s="41">
        <v>36.456800000000001</v>
      </c>
      <c r="P1059" s="41">
        <v>0.11940000000000001</v>
      </c>
      <c r="Q1059" s="41">
        <v>1972</v>
      </c>
      <c r="R1059" s="41">
        <v>35.2988</v>
      </c>
      <c r="S1059" s="41">
        <v>1946</v>
      </c>
      <c r="T1059" s="41">
        <v>42.811999999999998</v>
      </c>
      <c r="U1059" s="41">
        <v>3402</v>
      </c>
      <c r="V1059" s="41">
        <v>61.753799999999998</v>
      </c>
      <c r="W1059" s="41">
        <v>3784</v>
      </c>
      <c r="X1059" s="41">
        <v>79.388199999999998</v>
      </c>
    </row>
    <row r="1060" spans="1:24" x14ac:dyDescent="0.35">
      <c r="A1060" s="41" t="s">
        <v>116</v>
      </c>
      <c r="B1060" s="41" t="s">
        <v>449</v>
      </c>
      <c r="C1060" s="41" t="s">
        <v>22</v>
      </c>
      <c r="D1060" s="41" t="s">
        <v>117</v>
      </c>
      <c r="E1060" s="41" t="s">
        <v>117</v>
      </c>
      <c r="F1060" s="41" t="s">
        <v>764</v>
      </c>
      <c r="G1060" s="41">
        <v>9</v>
      </c>
      <c r="H1060" s="41">
        <v>4011.6543981763102</v>
      </c>
      <c r="I1060" s="41">
        <v>3115</v>
      </c>
      <c r="J1060" s="41">
        <v>536</v>
      </c>
      <c r="K1060" s="41">
        <v>61.988500000000002</v>
      </c>
      <c r="L1060" s="41">
        <v>10.666400000000001</v>
      </c>
      <c r="M1060" s="41"/>
      <c r="N1060" s="41"/>
      <c r="O1060" s="41"/>
      <c r="P1060" s="41"/>
      <c r="Q1060" s="41">
        <v>1973</v>
      </c>
      <c r="R1060" s="41">
        <v>35.316699999999997</v>
      </c>
      <c r="S1060" s="41"/>
      <c r="T1060" s="41"/>
      <c r="U1060" s="41">
        <v>5624</v>
      </c>
      <c r="V1060" s="41">
        <v>107.9716</v>
      </c>
      <c r="W1060" s="41"/>
      <c r="X1060" s="41"/>
    </row>
    <row r="1061" spans="1:24" x14ac:dyDescent="0.35">
      <c r="A1061" s="41" t="s">
        <v>116</v>
      </c>
      <c r="B1061" s="41" t="s">
        <v>449</v>
      </c>
      <c r="C1061" s="41" t="s">
        <v>22</v>
      </c>
      <c r="D1061" s="41" t="s">
        <v>117</v>
      </c>
      <c r="E1061" s="41" t="s">
        <v>117</v>
      </c>
      <c r="F1061" s="41" t="s">
        <v>766</v>
      </c>
      <c r="G1061" s="41">
        <v>11</v>
      </c>
      <c r="H1061" s="41">
        <v>4011.6543981763102</v>
      </c>
      <c r="I1061" s="41">
        <v>2519</v>
      </c>
      <c r="J1061" s="41">
        <v>30</v>
      </c>
      <c r="K1061" s="41">
        <v>50.128100000000003</v>
      </c>
      <c r="L1061" s="41">
        <v>0.59699999999999998</v>
      </c>
      <c r="M1061" s="41"/>
      <c r="N1061" s="41"/>
      <c r="O1061" s="41"/>
      <c r="P1061" s="41"/>
      <c r="Q1061" s="41">
        <v>2344</v>
      </c>
      <c r="R1061" s="41">
        <v>41.957599999999999</v>
      </c>
      <c r="S1061" s="41"/>
      <c r="T1061" s="41"/>
      <c r="U1061" s="41">
        <v>4893</v>
      </c>
      <c r="V1061" s="41">
        <v>92.682700000000011</v>
      </c>
      <c r="W1061" s="41"/>
      <c r="X1061" s="41"/>
    </row>
    <row r="1062" spans="1:24" x14ac:dyDescent="0.35">
      <c r="A1062" s="41" t="s">
        <v>116</v>
      </c>
      <c r="B1062" s="41" t="s">
        <v>449</v>
      </c>
      <c r="C1062" s="41" t="s">
        <v>22</v>
      </c>
      <c r="D1062" s="41" t="s">
        <v>117</v>
      </c>
      <c r="E1062" s="41" t="s">
        <v>117</v>
      </c>
      <c r="F1062" s="41" t="s">
        <v>765</v>
      </c>
      <c r="G1062" s="41">
        <v>10</v>
      </c>
      <c r="H1062" s="41">
        <v>4011.6543981763102</v>
      </c>
      <c r="I1062" s="41">
        <v>2712</v>
      </c>
      <c r="J1062" s="41">
        <v>384</v>
      </c>
      <c r="K1062" s="41">
        <v>53.968800000000002</v>
      </c>
      <c r="L1062" s="41">
        <v>7.6416000000000004</v>
      </c>
      <c r="M1062" s="41"/>
      <c r="N1062" s="41"/>
      <c r="O1062" s="41"/>
      <c r="P1062" s="41"/>
      <c r="Q1062" s="41">
        <v>2651</v>
      </c>
      <c r="R1062" s="41">
        <v>47.4529</v>
      </c>
      <c r="S1062" s="41"/>
      <c r="T1062" s="41"/>
      <c r="U1062" s="41">
        <v>5747</v>
      </c>
      <c r="V1062" s="41">
        <v>109.0633</v>
      </c>
      <c r="W1062" s="41"/>
      <c r="X1062" s="41"/>
    </row>
    <row r="1063" spans="1:24" x14ac:dyDescent="0.35">
      <c r="A1063" s="41" t="s">
        <v>116</v>
      </c>
      <c r="B1063" s="41" t="s">
        <v>449</v>
      </c>
      <c r="C1063" s="41" t="s">
        <v>22</v>
      </c>
      <c r="D1063" s="41" t="s">
        <v>117</v>
      </c>
      <c r="E1063" s="41" t="s">
        <v>117</v>
      </c>
      <c r="F1063" s="41" t="s">
        <v>759</v>
      </c>
      <c r="G1063" s="41">
        <v>4</v>
      </c>
      <c r="H1063" s="41">
        <v>4011.6543981763102</v>
      </c>
      <c r="I1063" s="41">
        <v>17421</v>
      </c>
      <c r="J1063" s="41">
        <v>3</v>
      </c>
      <c r="K1063" s="41">
        <v>322.2885</v>
      </c>
      <c r="L1063" s="41">
        <v>5.5499999999999994E-2</v>
      </c>
      <c r="M1063" s="41">
        <v>1792</v>
      </c>
      <c r="N1063" s="41">
        <v>2</v>
      </c>
      <c r="O1063" s="41">
        <v>35.660800000000002</v>
      </c>
      <c r="P1063" s="41">
        <v>3.9800000000000002E-2</v>
      </c>
      <c r="Q1063" s="41">
        <v>2089</v>
      </c>
      <c r="R1063" s="41">
        <v>37.393099999999997</v>
      </c>
      <c r="S1063" s="41">
        <v>2608</v>
      </c>
      <c r="T1063" s="41">
        <v>57.375999999999998</v>
      </c>
      <c r="U1063" s="41">
        <v>19513</v>
      </c>
      <c r="V1063" s="41">
        <v>359.7371</v>
      </c>
      <c r="W1063" s="41">
        <v>4402</v>
      </c>
      <c r="X1063" s="41">
        <v>93.076599999999999</v>
      </c>
    </row>
    <row r="1064" spans="1:24" x14ac:dyDescent="0.35">
      <c r="A1064" s="41" t="s">
        <v>116</v>
      </c>
      <c r="B1064" s="41" t="s">
        <v>449</v>
      </c>
      <c r="C1064" s="41" t="s">
        <v>22</v>
      </c>
      <c r="D1064" s="41" t="s">
        <v>117</v>
      </c>
      <c r="E1064" s="41" t="s">
        <v>117</v>
      </c>
      <c r="F1064" s="41" t="s">
        <v>758</v>
      </c>
      <c r="G1064" s="41">
        <v>3</v>
      </c>
      <c r="H1064" s="41">
        <v>4011.6543981763102</v>
      </c>
      <c r="I1064" s="41">
        <v>1429</v>
      </c>
      <c r="J1064" s="41">
        <v>4</v>
      </c>
      <c r="K1064" s="41">
        <v>26.436499999999999</v>
      </c>
      <c r="L1064" s="41">
        <v>7.3999999999999996E-2</v>
      </c>
      <c r="M1064" s="41">
        <v>1488</v>
      </c>
      <c r="N1064" s="41">
        <v>160</v>
      </c>
      <c r="O1064" s="41">
        <v>29.6112</v>
      </c>
      <c r="P1064" s="41">
        <v>3.1840000000000002</v>
      </c>
      <c r="Q1064" s="41">
        <v>2520</v>
      </c>
      <c r="R1064" s="41">
        <v>45.107999999999997</v>
      </c>
      <c r="S1064" s="41">
        <v>2141</v>
      </c>
      <c r="T1064" s="41">
        <v>47.101999999999997</v>
      </c>
      <c r="U1064" s="41">
        <v>3953</v>
      </c>
      <c r="V1064" s="41">
        <v>71.618499999999997</v>
      </c>
      <c r="W1064" s="41">
        <v>3789</v>
      </c>
      <c r="X1064" s="41">
        <v>79.897199999999998</v>
      </c>
    </row>
    <row r="1065" spans="1:24" x14ac:dyDescent="0.35">
      <c r="A1065" s="41" t="s">
        <v>116</v>
      </c>
      <c r="B1065" s="41" t="s">
        <v>449</v>
      </c>
      <c r="C1065" s="41" t="s">
        <v>22</v>
      </c>
      <c r="D1065" s="41" t="s">
        <v>117</v>
      </c>
      <c r="E1065" s="41" t="s">
        <v>117</v>
      </c>
      <c r="F1065" s="41" t="s">
        <v>767</v>
      </c>
      <c r="G1065" s="41">
        <v>12</v>
      </c>
      <c r="H1065" s="41">
        <v>4011.6543981763102</v>
      </c>
      <c r="I1065" s="41">
        <v>3348</v>
      </c>
      <c r="J1065" s="41">
        <v>28</v>
      </c>
      <c r="K1065" s="41">
        <v>66.625200000000007</v>
      </c>
      <c r="L1065" s="41">
        <v>0.55720000000000003</v>
      </c>
      <c r="M1065" s="41"/>
      <c r="N1065" s="41"/>
      <c r="O1065" s="41"/>
      <c r="P1065" s="41"/>
      <c r="Q1065" s="41">
        <v>2080</v>
      </c>
      <c r="R1065" s="41">
        <v>37.231999999999999</v>
      </c>
      <c r="S1065" s="41"/>
      <c r="T1065" s="41"/>
      <c r="U1065" s="41">
        <v>5456</v>
      </c>
      <c r="V1065" s="41">
        <v>104.4144</v>
      </c>
      <c r="W1065" s="41"/>
      <c r="X1065" s="41"/>
    </row>
    <row r="1066" spans="1:24" x14ac:dyDescent="0.35">
      <c r="A1066" s="41" t="s">
        <v>116</v>
      </c>
      <c r="B1066" s="41" t="s">
        <v>449</v>
      </c>
      <c r="C1066" s="41" t="s">
        <v>22</v>
      </c>
      <c r="D1066" s="41" t="s">
        <v>117</v>
      </c>
      <c r="E1066" s="41" t="s">
        <v>117</v>
      </c>
      <c r="F1066" s="41" t="s">
        <v>757</v>
      </c>
      <c r="G1066" s="41">
        <v>2</v>
      </c>
      <c r="H1066" s="41">
        <v>4011.6543981763102</v>
      </c>
      <c r="I1066" s="41">
        <v>1665</v>
      </c>
      <c r="J1066" s="41">
        <v>157</v>
      </c>
      <c r="K1066" s="41">
        <v>30.802499999999998</v>
      </c>
      <c r="L1066" s="41">
        <v>2.9044999999999996</v>
      </c>
      <c r="M1066" s="41">
        <v>2124</v>
      </c>
      <c r="N1066" s="41">
        <v>0</v>
      </c>
      <c r="O1066" s="41">
        <v>42.267600000000002</v>
      </c>
      <c r="P1066" s="41">
        <v>0</v>
      </c>
      <c r="Q1066" s="41">
        <v>1347</v>
      </c>
      <c r="R1066" s="41">
        <v>24.1113</v>
      </c>
      <c r="S1066" s="41">
        <v>1951</v>
      </c>
      <c r="T1066" s="41">
        <v>42.921999999999997</v>
      </c>
      <c r="U1066" s="41">
        <v>3169</v>
      </c>
      <c r="V1066" s="41">
        <v>57.818300000000001</v>
      </c>
      <c r="W1066" s="41">
        <v>4075</v>
      </c>
      <c r="X1066" s="41">
        <v>85.189599999999999</v>
      </c>
    </row>
    <row r="1067" spans="1:24" x14ac:dyDescent="0.35">
      <c r="A1067" s="41" t="s">
        <v>116</v>
      </c>
      <c r="B1067" s="41" t="s">
        <v>449</v>
      </c>
      <c r="C1067" s="41" t="s">
        <v>22</v>
      </c>
      <c r="D1067" s="41" t="s">
        <v>117</v>
      </c>
      <c r="E1067" s="41" t="s">
        <v>117</v>
      </c>
      <c r="F1067" s="41" t="s">
        <v>763</v>
      </c>
      <c r="G1067" s="41">
        <v>8</v>
      </c>
      <c r="H1067" s="41">
        <v>4011.6543981763102</v>
      </c>
      <c r="I1067" s="41">
        <v>3853</v>
      </c>
      <c r="J1067" s="41">
        <v>839</v>
      </c>
      <c r="K1067" s="41">
        <v>76.674700000000001</v>
      </c>
      <c r="L1067" s="41">
        <v>16.696100000000001</v>
      </c>
      <c r="M1067" s="41"/>
      <c r="N1067" s="41"/>
      <c r="O1067" s="41"/>
      <c r="P1067" s="41"/>
      <c r="Q1067" s="41">
        <v>2570</v>
      </c>
      <c r="R1067" s="41">
        <v>46.003</v>
      </c>
      <c r="S1067" s="41"/>
      <c r="T1067" s="41"/>
      <c r="U1067" s="41">
        <v>7262</v>
      </c>
      <c r="V1067" s="41">
        <v>139.37380000000002</v>
      </c>
      <c r="W1067" s="41"/>
      <c r="X1067" s="41"/>
    </row>
    <row r="1068" spans="1:24" x14ac:dyDescent="0.35">
      <c r="A1068" s="41" t="s">
        <v>116</v>
      </c>
      <c r="B1068" s="41" t="s">
        <v>449</v>
      </c>
      <c r="C1068" s="41" t="s">
        <v>22</v>
      </c>
      <c r="D1068" s="41" t="s">
        <v>117</v>
      </c>
      <c r="E1068" s="41" t="s">
        <v>117</v>
      </c>
      <c r="F1068" s="41" t="s">
        <v>762</v>
      </c>
      <c r="G1068" s="41">
        <v>7</v>
      </c>
      <c r="H1068" s="41">
        <v>4011.6543981763102</v>
      </c>
      <c r="I1068" s="41">
        <v>3318</v>
      </c>
      <c r="J1068" s="41">
        <v>1183</v>
      </c>
      <c r="K1068" s="41">
        <v>66.028199999999998</v>
      </c>
      <c r="L1068" s="41">
        <v>23.541700000000002</v>
      </c>
      <c r="M1068" s="41">
        <v>0</v>
      </c>
      <c r="N1068" s="41">
        <v>1476</v>
      </c>
      <c r="O1068" s="41">
        <v>0</v>
      </c>
      <c r="P1068" s="41">
        <v>33.21</v>
      </c>
      <c r="Q1068" s="41">
        <v>2817</v>
      </c>
      <c r="R1068" s="41">
        <v>50.424300000000002</v>
      </c>
      <c r="S1068" s="41">
        <v>3054</v>
      </c>
      <c r="T1068" s="41">
        <v>67.188000000000002</v>
      </c>
      <c r="U1068" s="41">
        <v>7318</v>
      </c>
      <c r="V1068" s="41">
        <v>139.99420000000001</v>
      </c>
      <c r="W1068" s="41">
        <v>4530</v>
      </c>
      <c r="X1068" s="41">
        <v>100.398</v>
      </c>
    </row>
    <row r="1069" spans="1:24" x14ac:dyDescent="0.35">
      <c r="A1069" s="41" t="s">
        <v>116</v>
      </c>
      <c r="B1069" s="41" t="s">
        <v>449</v>
      </c>
      <c r="C1069" s="41" t="s">
        <v>22</v>
      </c>
      <c r="D1069" s="41" t="s">
        <v>117</v>
      </c>
      <c r="E1069" s="41" t="s">
        <v>117</v>
      </c>
      <c r="F1069" s="41" t="s">
        <v>761</v>
      </c>
      <c r="G1069" s="41">
        <v>6</v>
      </c>
      <c r="H1069" s="41">
        <v>4011.6543981763102</v>
      </c>
      <c r="I1069" s="41">
        <v>4313</v>
      </c>
      <c r="J1069" s="41">
        <v>376</v>
      </c>
      <c r="K1069" s="41">
        <v>85.828699999999998</v>
      </c>
      <c r="L1069" s="41">
        <v>7.4824000000000002</v>
      </c>
      <c r="M1069" s="41">
        <v>2257</v>
      </c>
      <c r="N1069" s="41">
        <v>651</v>
      </c>
      <c r="O1069" s="41">
        <v>50.782499999999999</v>
      </c>
      <c r="P1069" s="41">
        <v>14.647499999999999</v>
      </c>
      <c r="Q1069" s="41">
        <v>2529</v>
      </c>
      <c r="R1069" s="41">
        <v>45.269100000000002</v>
      </c>
      <c r="S1069" s="41">
        <v>2652</v>
      </c>
      <c r="T1069" s="41">
        <v>58.344000000000001</v>
      </c>
      <c r="U1069" s="41">
        <v>7218</v>
      </c>
      <c r="V1069" s="41">
        <v>138.58019999999999</v>
      </c>
      <c r="W1069" s="41">
        <v>5560</v>
      </c>
      <c r="X1069" s="41">
        <v>123.774</v>
      </c>
    </row>
    <row r="1070" spans="1:24" x14ac:dyDescent="0.35">
      <c r="A1070" s="41" t="s">
        <v>556</v>
      </c>
      <c r="B1070" s="41" t="s">
        <v>449</v>
      </c>
      <c r="C1070" s="41" t="s">
        <v>22</v>
      </c>
      <c r="D1070" s="41" t="s">
        <v>327</v>
      </c>
      <c r="E1070" s="41" t="s">
        <v>327</v>
      </c>
      <c r="F1070" s="41" t="s">
        <v>756</v>
      </c>
      <c r="G1070" s="41">
        <v>1</v>
      </c>
      <c r="H1070" s="41">
        <v>5943.0607584168401</v>
      </c>
      <c r="I1070" s="41">
        <v>796</v>
      </c>
      <c r="J1070" s="41">
        <v>0</v>
      </c>
      <c r="K1070" s="41">
        <v>14.725999999999999</v>
      </c>
      <c r="L1070" s="41">
        <v>0</v>
      </c>
      <c r="M1070" s="41">
        <v>1070</v>
      </c>
      <c r="N1070" s="41">
        <v>77</v>
      </c>
      <c r="O1070" s="41">
        <v>21.293000000000003</v>
      </c>
      <c r="P1070" s="41">
        <v>1.5323</v>
      </c>
      <c r="Q1070" s="41">
        <v>7811</v>
      </c>
      <c r="R1070" s="41">
        <v>139.8169</v>
      </c>
      <c r="S1070" s="41">
        <v>8244</v>
      </c>
      <c r="T1070" s="41">
        <v>181.36799999999999</v>
      </c>
      <c r="U1070" s="41">
        <v>8607</v>
      </c>
      <c r="V1070" s="41">
        <v>154.5429</v>
      </c>
      <c r="W1070" s="41">
        <v>9391</v>
      </c>
      <c r="X1070" s="41">
        <v>204.19329999999999</v>
      </c>
    </row>
    <row r="1071" spans="1:24" x14ac:dyDescent="0.35">
      <c r="A1071" s="41" t="s">
        <v>556</v>
      </c>
      <c r="B1071" s="41" t="s">
        <v>449</v>
      </c>
      <c r="C1071" s="41" t="s">
        <v>22</v>
      </c>
      <c r="D1071" s="41" t="s">
        <v>327</v>
      </c>
      <c r="E1071" s="41" t="s">
        <v>327</v>
      </c>
      <c r="F1071" s="41" t="s">
        <v>760</v>
      </c>
      <c r="G1071" s="41">
        <v>5</v>
      </c>
      <c r="H1071" s="41">
        <v>5943.0607584168401</v>
      </c>
      <c r="I1071" s="41">
        <v>22168</v>
      </c>
      <c r="J1071" s="41">
        <v>0</v>
      </c>
      <c r="K1071" s="41">
        <v>410.108</v>
      </c>
      <c r="L1071" s="41">
        <v>0</v>
      </c>
      <c r="M1071" s="41">
        <v>2437</v>
      </c>
      <c r="N1071" s="41">
        <v>368</v>
      </c>
      <c r="O1071" s="41">
        <v>48.496300000000005</v>
      </c>
      <c r="P1071" s="41">
        <v>7.3231999999999999</v>
      </c>
      <c r="Q1071" s="41">
        <v>25152</v>
      </c>
      <c r="R1071" s="41">
        <v>450.2208</v>
      </c>
      <c r="S1071" s="41">
        <v>11193</v>
      </c>
      <c r="T1071" s="41">
        <v>246.24600000000001</v>
      </c>
      <c r="U1071" s="41">
        <v>47320</v>
      </c>
      <c r="V1071" s="41">
        <v>860.3288</v>
      </c>
      <c r="W1071" s="41">
        <v>13998</v>
      </c>
      <c r="X1071" s="41">
        <v>302.06550000000004</v>
      </c>
    </row>
    <row r="1072" spans="1:24" x14ac:dyDescent="0.35">
      <c r="A1072" s="41" t="s">
        <v>556</v>
      </c>
      <c r="B1072" s="41" t="s">
        <v>449</v>
      </c>
      <c r="C1072" s="41" t="s">
        <v>22</v>
      </c>
      <c r="D1072" s="41" t="s">
        <v>327</v>
      </c>
      <c r="E1072" s="41" t="s">
        <v>327</v>
      </c>
      <c r="F1072" s="41" t="s">
        <v>764</v>
      </c>
      <c r="G1072" s="41">
        <v>9</v>
      </c>
      <c r="H1072" s="41">
        <v>5943.0607584168401</v>
      </c>
      <c r="I1072" s="41">
        <v>938</v>
      </c>
      <c r="J1072" s="41">
        <v>0</v>
      </c>
      <c r="K1072" s="41">
        <v>18.6662</v>
      </c>
      <c r="L1072" s="41">
        <v>0</v>
      </c>
      <c r="M1072" s="41"/>
      <c r="N1072" s="41"/>
      <c r="O1072" s="41"/>
      <c r="P1072" s="41"/>
      <c r="Q1072" s="41">
        <v>13910</v>
      </c>
      <c r="R1072" s="41">
        <v>248.989</v>
      </c>
      <c r="S1072" s="41"/>
      <c r="T1072" s="41"/>
      <c r="U1072" s="41">
        <v>14848</v>
      </c>
      <c r="V1072" s="41">
        <v>267.65519999999998</v>
      </c>
      <c r="W1072" s="41"/>
      <c r="X1072" s="41"/>
    </row>
    <row r="1073" spans="1:24" x14ac:dyDescent="0.35">
      <c r="A1073" s="41" t="s">
        <v>556</v>
      </c>
      <c r="B1073" s="41" t="s">
        <v>449</v>
      </c>
      <c r="C1073" s="41" t="s">
        <v>22</v>
      </c>
      <c r="D1073" s="41" t="s">
        <v>327</v>
      </c>
      <c r="E1073" s="41" t="s">
        <v>327</v>
      </c>
      <c r="F1073" s="41" t="s">
        <v>766</v>
      </c>
      <c r="G1073" s="41">
        <v>11</v>
      </c>
      <c r="H1073" s="41">
        <v>5943.0607584168401</v>
      </c>
      <c r="I1073" s="41">
        <v>2397</v>
      </c>
      <c r="J1073" s="41">
        <v>3</v>
      </c>
      <c r="K1073" s="41">
        <v>47.700300000000006</v>
      </c>
      <c r="L1073" s="41">
        <v>5.9700000000000003E-2</v>
      </c>
      <c r="M1073" s="41"/>
      <c r="N1073" s="41"/>
      <c r="O1073" s="41"/>
      <c r="P1073" s="41"/>
      <c r="Q1073" s="41">
        <v>13028</v>
      </c>
      <c r="R1073" s="41">
        <v>233.2012</v>
      </c>
      <c r="S1073" s="41"/>
      <c r="T1073" s="41"/>
      <c r="U1073" s="41">
        <v>15428</v>
      </c>
      <c r="V1073" s="41">
        <v>280.96120000000002</v>
      </c>
      <c r="W1073" s="41"/>
      <c r="X1073" s="41"/>
    </row>
    <row r="1074" spans="1:24" x14ac:dyDescent="0.35">
      <c r="A1074" s="41" t="s">
        <v>556</v>
      </c>
      <c r="B1074" s="41" t="s">
        <v>449</v>
      </c>
      <c r="C1074" s="41" t="s">
        <v>22</v>
      </c>
      <c r="D1074" s="41" t="s">
        <v>327</v>
      </c>
      <c r="E1074" s="41" t="s">
        <v>327</v>
      </c>
      <c r="F1074" s="41" t="s">
        <v>765</v>
      </c>
      <c r="G1074" s="41">
        <v>10</v>
      </c>
      <c r="H1074" s="41">
        <v>5943.0607584168401</v>
      </c>
      <c r="I1074" s="41">
        <v>1347</v>
      </c>
      <c r="J1074" s="41">
        <v>3</v>
      </c>
      <c r="K1074" s="41">
        <v>26.805300000000003</v>
      </c>
      <c r="L1074" s="41">
        <v>5.9700000000000003E-2</v>
      </c>
      <c r="M1074" s="41"/>
      <c r="N1074" s="41"/>
      <c r="O1074" s="41"/>
      <c r="P1074" s="41"/>
      <c r="Q1074" s="41">
        <v>18096</v>
      </c>
      <c r="R1074" s="41">
        <v>323.91840000000002</v>
      </c>
      <c r="S1074" s="41"/>
      <c r="T1074" s="41"/>
      <c r="U1074" s="41">
        <v>19446</v>
      </c>
      <c r="V1074" s="41">
        <v>350.78340000000003</v>
      </c>
      <c r="W1074" s="41"/>
      <c r="X1074" s="41"/>
    </row>
    <row r="1075" spans="1:24" x14ac:dyDescent="0.35">
      <c r="A1075" s="41" t="s">
        <v>556</v>
      </c>
      <c r="B1075" s="41" t="s">
        <v>449</v>
      </c>
      <c r="C1075" s="41" t="s">
        <v>22</v>
      </c>
      <c r="D1075" s="41" t="s">
        <v>327</v>
      </c>
      <c r="E1075" s="41" t="s">
        <v>327</v>
      </c>
      <c r="F1075" s="41" t="s">
        <v>759</v>
      </c>
      <c r="G1075" s="41">
        <v>4</v>
      </c>
      <c r="H1075" s="41">
        <v>5943.0607584168401</v>
      </c>
      <c r="I1075" s="41">
        <v>1059</v>
      </c>
      <c r="J1075" s="41">
        <v>16</v>
      </c>
      <c r="K1075" s="41">
        <v>19.5915</v>
      </c>
      <c r="L1075" s="41">
        <v>0.29599999999999999</v>
      </c>
      <c r="M1075" s="41">
        <v>3015</v>
      </c>
      <c r="N1075" s="41">
        <v>31</v>
      </c>
      <c r="O1075" s="41">
        <v>59.9985</v>
      </c>
      <c r="P1075" s="41">
        <v>0.6169</v>
      </c>
      <c r="Q1075" s="41">
        <v>12500</v>
      </c>
      <c r="R1075" s="41">
        <v>223.75</v>
      </c>
      <c r="S1075" s="41">
        <v>10811</v>
      </c>
      <c r="T1075" s="41">
        <v>237.84200000000001</v>
      </c>
      <c r="U1075" s="41">
        <v>13575</v>
      </c>
      <c r="V1075" s="41">
        <v>243.63749999999999</v>
      </c>
      <c r="W1075" s="41">
        <v>13857</v>
      </c>
      <c r="X1075" s="41">
        <v>298.45740000000001</v>
      </c>
    </row>
    <row r="1076" spans="1:24" x14ac:dyDescent="0.35">
      <c r="A1076" s="41" t="s">
        <v>556</v>
      </c>
      <c r="B1076" s="41" t="s">
        <v>449</v>
      </c>
      <c r="C1076" s="41" t="s">
        <v>22</v>
      </c>
      <c r="D1076" s="41" t="s">
        <v>327</v>
      </c>
      <c r="E1076" s="41" t="s">
        <v>327</v>
      </c>
      <c r="F1076" s="41" t="s">
        <v>758</v>
      </c>
      <c r="G1076" s="41">
        <v>3</v>
      </c>
      <c r="H1076" s="41">
        <v>5943.0607584168401</v>
      </c>
      <c r="I1076" s="41">
        <v>1380</v>
      </c>
      <c r="J1076" s="41">
        <v>4</v>
      </c>
      <c r="K1076" s="41">
        <v>25.529999999999998</v>
      </c>
      <c r="L1076" s="41">
        <v>7.3999999999999996E-2</v>
      </c>
      <c r="M1076" s="41">
        <v>1193</v>
      </c>
      <c r="N1076" s="41">
        <v>3</v>
      </c>
      <c r="O1076" s="41">
        <v>23.7407</v>
      </c>
      <c r="P1076" s="41">
        <v>5.9700000000000003E-2</v>
      </c>
      <c r="Q1076" s="41">
        <v>7647</v>
      </c>
      <c r="R1076" s="41">
        <v>136.88130000000001</v>
      </c>
      <c r="S1076" s="41">
        <v>11953</v>
      </c>
      <c r="T1076" s="41">
        <v>262.96600000000001</v>
      </c>
      <c r="U1076" s="41">
        <v>9031</v>
      </c>
      <c r="V1076" s="41">
        <v>162.4853</v>
      </c>
      <c r="W1076" s="41">
        <v>13149</v>
      </c>
      <c r="X1076" s="41">
        <v>286.76640000000003</v>
      </c>
    </row>
    <row r="1077" spans="1:24" x14ac:dyDescent="0.35">
      <c r="A1077" s="41" t="s">
        <v>556</v>
      </c>
      <c r="B1077" s="41" t="s">
        <v>449</v>
      </c>
      <c r="C1077" s="41" t="s">
        <v>22</v>
      </c>
      <c r="D1077" s="41" t="s">
        <v>327</v>
      </c>
      <c r="E1077" s="41" t="s">
        <v>327</v>
      </c>
      <c r="F1077" s="41" t="s">
        <v>767</v>
      </c>
      <c r="G1077" s="41">
        <v>12</v>
      </c>
      <c r="H1077" s="41">
        <v>5943.0607584168401</v>
      </c>
      <c r="I1077" s="41">
        <v>3344</v>
      </c>
      <c r="J1077" s="41">
        <v>2353</v>
      </c>
      <c r="K1077" s="41">
        <v>66.545600000000007</v>
      </c>
      <c r="L1077" s="41">
        <v>46.8247</v>
      </c>
      <c r="M1077" s="41"/>
      <c r="N1077" s="41"/>
      <c r="O1077" s="41"/>
      <c r="P1077" s="41"/>
      <c r="Q1077" s="41">
        <v>8730</v>
      </c>
      <c r="R1077" s="41">
        <v>156.267</v>
      </c>
      <c r="S1077" s="41"/>
      <c r="T1077" s="41"/>
      <c r="U1077" s="41">
        <v>14427</v>
      </c>
      <c r="V1077" s="41">
        <v>269.63729999999998</v>
      </c>
      <c r="W1077" s="41"/>
      <c r="X1077" s="41"/>
    </row>
    <row r="1078" spans="1:24" x14ac:dyDescent="0.35">
      <c r="A1078" s="41" t="s">
        <v>556</v>
      </c>
      <c r="B1078" s="41" t="s">
        <v>449</v>
      </c>
      <c r="C1078" s="41" t="s">
        <v>22</v>
      </c>
      <c r="D1078" s="41" t="s">
        <v>327</v>
      </c>
      <c r="E1078" s="41" t="s">
        <v>327</v>
      </c>
      <c r="F1078" s="41" t="s">
        <v>757</v>
      </c>
      <c r="G1078" s="41">
        <v>2</v>
      </c>
      <c r="H1078" s="41">
        <v>5943.0607584168401</v>
      </c>
      <c r="I1078" s="41">
        <v>1316</v>
      </c>
      <c r="J1078" s="41">
        <v>0</v>
      </c>
      <c r="K1078" s="41">
        <v>24.346</v>
      </c>
      <c r="L1078" s="41">
        <v>0</v>
      </c>
      <c r="M1078" s="41">
        <v>1139</v>
      </c>
      <c r="N1078" s="41">
        <v>0</v>
      </c>
      <c r="O1078" s="41">
        <v>22.6661</v>
      </c>
      <c r="P1078" s="41">
        <v>0</v>
      </c>
      <c r="Q1078" s="41">
        <v>9759</v>
      </c>
      <c r="R1078" s="41">
        <v>174.68610000000001</v>
      </c>
      <c r="S1078" s="41">
        <v>8427</v>
      </c>
      <c r="T1078" s="41">
        <v>185.39400000000001</v>
      </c>
      <c r="U1078" s="41">
        <v>11075</v>
      </c>
      <c r="V1078" s="41">
        <v>199.03210000000001</v>
      </c>
      <c r="W1078" s="41">
        <v>9566</v>
      </c>
      <c r="X1078" s="41">
        <v>208.06010000000001</v>
      </c>
    </row>
    <row r="1079" spans="1:24" x14ac:dyDescent="0.35">
      <c r="A1079" s="41" t="s">
        <v>556</v>
      </c>
      <c r="B1079" s="41" t="s">
        <v>449</v>
      </c>
      <c r="C1079" s="41" t="s">
        <v>22</v>
      </c>
      <c r="D1079" s="41" t="s">
        <v>327</v>
      </c>
      <c r="E1079" s="41" t="s">
        <v>327</v>
      </c>
      <c r="F1079" s="41" t="s">
        <v>763</v>
      </c>
      <c r="G1079" s="41">
        <v>8</v>
      </c>
      <c r="H1079" s="41">
        <v>5943.0607584168401</v>
      </c>
      <c r="I1079" s="41">
        <v>1323</v>
      </c>
      <c r="J1079" s="41">
        <v>0</v>
      </c>
      <c r="K1079" s="41">
        <v>26.3277</v>
      </c>
      <c r="L1079" s="41">
        <v>0</v>
      </c>
      <c r="M1079" s="41"/>
      <c r="N1079" s="41"/>
      <c r="O1079" s="41"/>
      <c r="P1079" s="41"/>
      <c r="Q1079" s="41">
        <v>11239</v>
      </c>
      <c r="R1079" s="41">
        <v>201.1781</v>
      </c>
      <c r="S1079" s="41"/>
      <c r="T1079" s="41"/>
      <c r="U1079" s="41">
        <v>12562</v>
      </c>
      <c r="V1079" s="41">
        <v>227.50579999999999</v>
      </c>
      <c r="W1079" s="41"/>
      <c r="X1079" s="41"/>
    </row>
    <row r="1080" spans="1:24" x14ac:dyDescent="0.35">
      <c r="A1080" s="41" t="s">
        <v>556</v>
      </c>
      <c r="B1080" s="41" t="s">
        <v>449</v>
      </c>
      <c r="C1080" s="41" t="s">
        <v>22</v>
      </c>
      <c r="D1080" s="41" t="s">
        <v>327</v>
      </c>
      <c r="E1080" s="41" t="s">
        <v>327</v>
      </c>
      <c r="F1080" s="41" t="s">
        <v>762</v>
      </c>
      <c r="G1080" s="41">
        <v>7</v>
      </c>
      <c r="H1080" s="41">
        <v>5943.0607584168401</v>
      </c>
      <c r="I1080" s="41">
        <v>1206</v>
      </c>
      <c r="J1080" s="41">
        <v>14</v>
      </c>
      <c r="K1080" s="41">
        <v>23.999400000000001</v>
      </c>
      <c r="L1080" s="41">
        <v>0.27860000000000001</v>
      </c>
      <c r="M1080" s="41">
        <v>0</v>
      </c>
      <c r="N1080" s="41">
        <v>44</v>
      </c>
      <c r="O1080" s="41">
        <v>0</v>
      </c>
      <c r="P1080" s="41">
        <v>0.99</v>
      </c>
      <c r="Q1080" s="41">
        <v>16852</v>
      </c>
      <c r="R1080" s="41">
        <v>301.6508</v>
      </c>
      <c r="S1080" s="41">
        <v>12380</v>
      </c>
      <c r="T1080" s="41">
        <v>272.36</v>
      </c>
      <c r="U1080" s="41">
        <v>18072</v>
      </c>
      <c r="V1080" s="41">
        <v>325.92880000000002</v>
      </c>
      <c r="W1080" s="41">
        <v>12424</v>
      </c>
      <c r="X1080" s="41">
        <v>273.35000000000002</v>
      </c>
    </row>
    <row r="1081" spans="1:24" x14ac:dyDescent="0.35">
      <c r="A1081" s="41" t="s">
        <v>556</v>
      </c>
      <c r="B1081" s="41" t="s">
        <v>449</v>
      </c>
      <c r="C1081" s="41" t="s">
        <v>22</v>
      </c>
      <c r="D1081" s="41" t="s">
        <v>327</v>
      </c>
      <c r="E1081" s="41" t="s">
        <v>327</v>
      </c>
      <c r="F1081" s="41" t="s">
        <v>761</v>
      </c>
      <c r="G1081" s="41">
        <v>6</v>
      </c>
      <c r="H1081" s="41">
        <v>5943.0607584168401</v>
      </c>
      <c r="I1081" s="41">
        <v>1089</v>
      </c>
      <c r="J1081" s="41">
        <v>2013</v>
      </c>
      <c r="K1081" s="41">
        <v>21.671100000000003</v>
      </c>
      <c r="L1081" s="41">
        <v>40.058700000000002</v>
      </c>
      <c r="M1081" s="41">
        <v>1658</v>
      </c>
      <c r="N1081" s="41">
        <v>2602</v>
      </c>
      <c r="O1081" s="41">
        <v>37.305</v>
      </c>
      <c r="P1081" s="41">
        <v>58.544999999999995</v>
      </c>
      <c r="Q1081" s="41">
        <v>10039</v>
      </c>
      <c r="R1081" s="41">
        <v>179.69810000000001</v>
      </c>
      <c r="S1081" s="41">
        <v>8063</v>
      </c>
      <c r="T1081" s="41">
        <v>177.386</v>
      </c>
      <c r="U1081" s="41">
        <v>13141</v>
      </c>
      <c r="V1081" s="41">
        <v>241.42790000000002</v>
      </c>
      <c r="W1081" s="41">
        <v>12323</v>
      </c>
      <c r="X1081" s="41">
        <v>273.23599999999999</v>
      </c>
    </row>
    <row r="1082" spans="1:24" x14ac:dyDescent="0.35">
      <c r="A1082" s="41" t="s">
        <v>118</v>
      </c>
      <c r="B1082" s="41" t="s">
        <v>454</v>
      </c>
      <c r="C1082" s="41" t="s">
        <v>16</v>
      </c>
      <c r="D1082" s="41" t="s">
        <v>119</v>
      </c>
      <c r="E1082" s="41" t="s">
        <v>119</v>
      </c>
      <c r="F1082" s="41" t="s">
        <v>756</v>
      </c>
      <c r="G1082" s="41">
        <v>1</v>
      </c>
      <c r="H1082" s="41">
        <v>7507.6974247606704</v>
      </c>
      <c r="I1082" s="41">
        <v>1506</v>
      </c>
      <c r="J1082" s="41">
        <v>0</v>
      </c>
      <c r="K1082" s="41">
        <v>27.860999999999997</v>
      </c>
      <c r="L1082" s="41">
        <v>0</v>
      </c>
      <c r="M1082" s="41">
        <v>214</v>
      </c>
      <c r="N1082" s="41">
        <v>0</v>
      </c>
      <c r="O1082" s="41">
        <v>4.2586000000000004</v>
      </c>
      <c r="P1082" s="41">
        <v>0</v>
      </c>
      <c r="Q1082" s="41">
        <v>31456</v>
      </c>
      <c r="R1082" s="41">
        <v>563.06240000000003</v>
      </c>
      <c r="S1082" s="41">
        <v>7704</v>
      </c>
      <c r="T1082" s="41">
        <v>169.488</v>
      </c>
      <c r="U1082" s="41">
        <v>32962</v>
      </c>
      <c r="V1082" s="41">
        <v>590.92340000000002</v>
      </c>
      <c r="W1082" s="41">
        <v>7918</v>
      </c>
      <c r="X1082" s="41">
        <v>173.7466</v>
      </c>
    </row>
    <row r="1083" spans="1:24" x14ac:dyDescent="0.35">
      <c r="A1083" s="41" t="s">
        <v>118</v>
      </c>
      <c r="B1083" s="41" t="s">
        <v>454</v>
      </c>
      <c r="C1083" s="41" t="s">
        <v>16</v>
      </c>
      <c r="D1083" s="41" t="s">
        <v>119</v>
      </c>
      <c r="E1083" s="41" t="s">
        <v>119</v>
      </c>
      <c r="F1083" s="41" t="s">
        <v>760</v>
      </c>
      <c r="G1083" s="41">
        <v>5</v>
      </c>
      <c r="H1083" s="41">
        <v>7507.6974247606704</v>
      </c>
      <c r="I1083" s="41">
        <v>308</v>
      </c>
      <c r="J1083" s="41">
        <v>0</v>
      </c>
      <c r="K1083" s="41">
        <v>5.6979999999999995</v>
      </c>
      <c r="L1083" s="41">
        <v>0</v>
      </c>
      <c r="M1083" s="41">
        <v>4253</v>
      </c>
      <c r="N1083" s="41">
        <v>0</v>
      </c>
      <c r="O1083" s="41">
        <v>84.634700000000009</v>
      </c>
      <c r="P1083" s="41">
        <v>0</v>
      </c>
      <c r="Q1083" s="41">
        <v>7358</v>
      </c>
      <c r="R1083" s="41">
        <v>131.70820000000001</v>
      </c>
      <c r="S1083" s="41">
        <v>4751</v>
      </c>
      <c r="T1083" s="41">
        <v>104.52200000000001</v>
      </c>
      <c r="U1083" s="41">
        <v>7666</v>
      </c>
      <c r="V1083" s="41">
        <v>137.40620000000001</v>
      </c>
      <c r="W1083" s="41">
        <v>9004</v>
      </c>
      <c r="X1083" s="41">
        <v>189.1567</v>
      </c>
    </row>
    <row r="1084" spans="1:24" x14ac:dyDescent="0.35">
      <c r="A1084" s="41" t="s">
        <v>118</v>
      </c>
      <c r="B1084" s="41" t="s">
        <v>454</v>
      </c>
      <c r="C1084" s="41" t="s">
        <v>16</v>
      </c>
      <c r="D1084" s="41" t="s">
        <v>119</v>
      </c>
      <c r="E1084" s="41" t="s">
        <v>119</v>
      </c>
      <c r="F1084" s="41" t="s">
        <v>764</v>
      </c>
      <c r="G1084" s="41">
        <v>9</v>
      </c>
      <c r="H1084" s="41">
        <v>7507.6974247606704</v>
      </c>
      <c r="I1084" s="41">
        <v>1484</v>
      </c>
      <c r="J1084" s="41">
        <v>103</v>
      </c>
      <c r="K1084" s="41">
        <v>29.531600000000001</v>
      </c>
      <c r="L1084" s="41">
        <v>2.0497000000000001</v>
      </c>
      <c r="M1084" s="41"/>
      <c r="N1084" s="41"/>
      <c r="O1084" s="41"/>
      <c r="P1084" s="41"/>
      <c r="Q1084" s="41">
        <v>7446</v>
      </c>
      <c r="R1084" s="41">
        <v>133.2834</v>
      </c>
      <c r="S1084" s="41"/>
      <c r="T1084" s="41"/>
      <c r="U1084" s="41">
        <v>9033</v>
      </c>
      <c r="V1084" s="41">
        <v>164.8647</v>
      </c>
      <c r="W1084" s="41"/>
      <c r="X1084" s="41"/>
    </row>
    <row r="1085" spans="1:24" x14ac:dyDescent="0.35">
      <c r="A1085" s="41" t="s">
        <v>118</v>
      </c>
      <c r="B1085" s="41" t="s">
        <v>454</v>
      </c>
      <c r="C1085" s="41" t="s">
        <v>16</v>
      </c>
      <c r="D1085" s="41" t="s">
        <v>119</v>
      </c>
      <c r="E1085" s="41" t="s">
        <v>119</v>
      </c>
      <c r="F1085" s="41" t="s">
        <v>766</v>
      </c>
      <c r="G1085" s="41">
        <v>11</v>
      </c>
      <c r="H1085" s="41">
        <v>7507.6974247606704</v>
      </c>
      <c r="I1085" s="41">
        <v>1882</v>
      </c>
      <c r="J1085" s="41">
        <v>0</v>
      </c>
      <c r="K1085" s="41">
        <v>37.451799999999999</v>
      </c>
      <c r="L1085" s="41">
        <v>0</v>
      </c>
      <c r="M1085" s="41"/>
      <c r="N1085" s="41"/>
      <c r="O1085" s="41"/>
      <c r="P1085" s="41"/>
      <c r="Q1085" s="41">
        <v>21755</v>
      </c>
      <c r="R1085" s="41">
        <v>389.41449999999998</v>
      </c>
      <c r="S1085" s="41"/>
      <c r="T1085" s="41"/>
      <c r="U1085" s="41">
        <v>23637</v>
      </c>
      <c r="V1085" s="41">
        <v>426.86629999999997</v>
      </c>
      <c r="W1085" s="41"/>
      <c r="X1085" s="41"/>
    </row>
    <row r="1086" spans="1:24" x14ac:dyDescent="0.35">
      <c r="A1086" s="41" t="s">
        <v>118</v>
      </c>
      <c r="B1086" s="41" t="s">
        <v>454</v>
      </c>
      <c r="C1086" s="41" t="s">
        <v>16</v>
      </c>
      <c r="D1086" s="41" t="s">
        <v>119</v>
      </c>
      <c r="E1086" s="41" t="s">
        <v>119</v>
      </c>
      <c r="F1086" s="41" t="s">
        <v>765</v>
      </c>
      <c r="G1086" s="41">
        <v>10</v>
      </c>
      <c r="H1086" s="41">
        <v>7507.6974247606704</v>
      </c>
      <c r="I1086" s="41">
        <v>2199</v>
      </c>
      <c r="J1086" s="41">
        <v>0</v>
      </c>
      <c r="K1086" s="41">
        <v>43.760100000000001</v>
      </c>
      <c r="L1086" s="41">
        <v>0</v>
      </c>
      <c r="M1086" s="41"/>
      <c r="N1086" s="41"/>
      <c r="O1086" s="41"/>
      <c r="P1086" s="41"/>
      <c r="Q1086" s="41">
        <v>8561</v>
      </c>
      <c r="R1086" s="41">
        <v>153.24189999999999</v>
      </c>
      <c r="S1086" s="41"/>
      <c r="T1086" s="41"/>
      <c r="U1086" s="41">
        <v>10760</v>
      </c>
      <c r="V1086" s="41">
        <v>197.00199999999998</v>
      </c>
      <c r="W1086" s="41"/>
      <c r="X1086" s="41"/>
    </row>
    <row r="1087" spans="1:24" x14ac:dyDescent="0.35">
      <c r="A1087" s="41" t="s">
        <v>118</v>
      </c>
      <c r="B1087" s="41" t="s">
        <v>454</v>
      </c>
      <c r="C1087" s="41" t="s">
        <v>16</v>
      </c>
      <c r="D1087" s="41" t="s">
        <v>119</v>
      </c>
      <c r="E1087" s="41" t="s">
        <v>119</v>
      </c>
      <c r="F1087" s="41" t="s">
        <v>759</v>
      </c>
      <c r="G1087" s="41">
        <v>4</v>
      </c>
      <c r="H1087" s="41">
        <v>7507.6974247606704</v>
      </c>
      <c r="I1087" s="41">
        <v>705</v>
      </c>
      <c r="J1087" s="41">
        <v>0</v>
      </c>
      <c r="K1087" s="41">
        <v>13.042499999999999</v>
      </c>
      <c r="L1087" s="41">
        <v>0</v>
      </c>
      <c r="M1087" s="41">
        <v>1682</v>
      </c>
      <c r="N1087" s="41">
        <v>0</v>
      </c>
      <c r="O1087" s="41">
        <v>33.471800000000002</v>
      </c>
      <c r="P1087" s="41">
        <v>0</v>
      </c>
      <c r="Q1087" s="41">
        <v>8642</v>
      </c>
      <c r="R1087" s="41">
        <v>154.6918</v>
      </c>
      <c r="S1087" s="41">
        <v>7659</v>
      </c>
      <c r="T1087" s="41">
        <v>168.49799999999999</v>
      </c>
      <c r="U1087" s="41">
        <v>9347</v>
      </c>
      <c r="V1087" s="41">
        <v>167.73429999999999</v>
      </c>
      <c r="W1087" s="41">
        <v>9341</v>
      </c>
      <c r="X1087" s="41">
        <v>201.96979999999999</v>
      </c>
    </row>
    <row r="1088" spans="1:24" x14ac:dyDescent="0.35">
      <c r="A1088" s="41" t="s">
        <v>118</v>
      </c>
      <c r="B1088" s="41" t="s">
        <v>454</v>
      </c>
      <c r="C1088" s="41" t="s">
        <v>16</v>
      </c>
      <c r="D1088" s="41" t="s">
        <v>119</v>
      </c>
      <c r="E1088" s="41" t="s">
        <v>119</v>
      </c>
      <c r="F1088" s="41" t="s">
        <v>758</v>
      </c>
      <c r="G1088" s="41">
        <v>3</v>
      </c>
      <c r="H1088" s="41">
        <v>7507.6974247606704</v>
      </c>
      <c r="I1088" s="41">
        <v>560</v>
      </c>
      <c r="J1088" s="41">
        <v>4</v>
      </c>
      <c r="K1088" s="41">
        <v>10.36</v>
      </c>
      <c r="L1088" s="41">
        <v>7.3999999999999996E-2</v>
      </c>
      <c r="M1088" s="41">
        <v>146</v>
      </c>
      <c r="N1088" s="41">
        <v>0</v>
      </c>
      <c r="O1088" s="41">
        <v>2.9054000000000002</v>
      </c>
      <c r="P1088" s="41">
        <v>0</v>
      </c>
      <c r="Q1088" s="41">
        <v>28847</v>
      </c>
      <c r="R1088" s="41">
        <v>516.36130000000003</v>
      </c>
      <c r="S1088" s="41">
        <v>4446</v>
      </c>
      <c r="T1088" s="41">
        <v>97.811999999999998</v>
      </c>
      <c r="U1088" s="41">
        <v>29411</v>
      </c>
      <c r="V1088" s="41">
        <v>526.7953</v>
      </c>
      <c r="W1088" s="41">
        <v>4592</v>
      </c>
      <c r="X1088" s="41">
        <v>100.7174</v>
      </c>
    </row>
    <row r="1089" spans="1:24" x14ac:dyDescent="0.35">
      <c r="A1089" s="41" t="s">
        <v>118</v>
      </c>
      <c r="B1089" s="41" t="s">
        <v>454</v>
      </c>
      <c r="C1089" s="41" t="s">
        <v>16</v>
      </c>
      <c r="D1089" s="41" t="s">
        <v>119</v>
      </c>
      <c r="E1089" s="41" t="s">
        <v>119</v>
      </c>
      <c r="F1089" s="41" t="s">
        <v>767</v>
      </c>
      <c r="G1089" s="41">
        <v>12</v>
      </c>
      <c r="H1089" s="41">
        <v>7507.6974247606704</v>
      </c>
      <c r="I1089" s="41">
        <v>367</v>
      </c>
      <c r="J1089" s="41">
        <v>0</v>
      </c>
      <c r="K1089" s="41">
        <v>7.3033000000000001</v>
      </c>
      <c r="L1089" s="41">
        <v>0</v>
      </c>
      <c r="M1089" s="41"/>
      <c r="N1089" s="41"/>
      <c r="O1089" s="41"/>
      <c r="P1089" s="41"/>
      <c r="Q1089" s="41">
        <v>6854</v>
      </c>
      <c r="R1089" s="41">
        <v>122.6866</v>
      </c>
      <c r="S1089" s="41"/>
      <c r="T1089" s="41"/>
      <c r="U1089" s="41">
        <v>7221</v>
      </c>
      <c r="V1089" s="41">
        <v>129.98990000000001</v>
      </c>
      <c r="W1089" s="41"/>
      <c r="X1089" s="41"/>
    </row>
    <row r="1090" spans="1:24" x14ac:dyDescent="0.35">
      <c r="A1090" s="41" t="s">
        <v>118</v>
      </c>
      <c r="B1090" s="41" t="s">
        <v>454</v>
      </c>
      <c r="C1090" s="41" t="s">
        <v>16</v>
      </c>
      <c r="D1090" s="41" t="s">
        <v>119</v>
      </c>
      <c r="E1090" s="41" t="s">
        <v>119</v>
      </c>
      <c r="F1090" s="41" t="s">
        <v>757</v>
      </c>
      <c r="G1090" s="41">
        <v>2</v>
      </c>
      <c r="H1090" s="41">
        <v>7507.6974247606704</v>
      </c>
      <c r="I1090" s="41">
        <v>25191</v>
      </c>
      <c r="J1090" s="41">
        <v>0</v>
      </c>
      <c r="K1090" s="41">
        <v>466.0335</v>
      </c>
      <c r="L1090" s="41">
        <v>0</v>
      </c>
      <c r="M1090" s="41">
        <v>1485</v>
      </c>
      <c r="N1090" s="41">
        <v>0</v>
      </c>
      <c r="O1090" s="41">
        <v>29.551500000000001</v>
      </c>
      <c r="P1090" s="41">
        <v>0</v>
      </c>
      <c r="Q1090" s="41">
        <v>34793</v>
      </c>
      <c r="R1090" s="41">
        <v>622.79470000000003</v>
      </c>
      <c r="S1090" s="41">
        <v>8273</v>
      </c>
      <c r="T1090" s="41">
        <v>182.006</v>
      </c>
      <c r="U1090" s="41">
        <v>59984</v>
      </c>
      <c r="V1090" s="41">
        <v>1088.8281999999999</v>
      </c>
      <c r="W1090" s="41">
        <v>9758</v>
      </c>
      <c r="X1090" s="41">
        <v>211.5575</v>
      </c>
    </row>
    <row r="1091" spans="1:24" x14ac:dyDescent="0.35">
      <c r="A1091" s="41" t="s">
        <v>118</v>
      </c>
      <c r="B1091" s="41" t="s">
        <v>454</v>
      </c>
      <c r="C1091" s="41" t="s">
        <v>16</v>
      </c>
      <c r="D1091" s="41" t="s">
        <v>119</v>
      </c>
      <c r="E1091" s="41" t="s">
        <v>119</v>
      </c>
      <c r="F1091" s="41" t="s">
        <v>763</v>
      </c>
      <c r="G1091" s="41">
        <v>8</v>
      </c>
      <c r="H1091" s="41">
        <v>7507.6974247606704</v>
      </c>
      <c r="I1091" s="41">
        <v>920</v>
      </c>
      <c r="J1091" s="41">
        <v>0</v>
      </c>
      <c r="K1091" s="41">
        <v>18.308</v>
      </c>
      <c r="L1091" s="41">
        <v>0</v>
      </c>
      <c r="M1091" s="41"/>
      <c r="N1091" s="41"/>
      <c r="O1091" s="41"/>
      <c r="P1091" s="41"/>
      <c r="Q1091" s="41">
        <v>8719</v>
      </c>
      <c r="R1091" s="41">
        <v>156.0701</v>
      </c>
      <c r="S1091" s="41"/>
      <c r="T1091" s="41"/>
      <c r="U1091" s="41">
        <v>9639</v>
      </c>
      <c r="V1091" s="41">
        <v>174.37809999999999</v>
      </c>
      <c r="W1091" s="41"/>
      <c r="X1091" s="41"/>
    </row>
    <row r="1092" spans="1:24" x14ac:dyDescent="0.35">
      <c r="A1092" s="41" t="s">
        <v>118</v>
      </c>
      <c r="B1092" s="41" t="s">
        <v>454</v>
      </c>
      <c r="C1092" s="41" t="s">
        <v>16</v>
      </c>
      <c r="D1092" s="41" t="s">
        <v>119</v>
      </c>
      <c r="E1092" s="41" t="s">
        <v>119</v>
      </c>
      <c r="F1092" s="41" t="s">
        <v>762</v>
      </c>
      <c r="G1092" s="41">
        <v>7</v>
      </c>
      <c r="H1092" s="41">
        <v>7507.6974247606704</v>
      </c>
      <c r="I1092" s="41">
        <v>151</v>
      </c>
      <c r="J1092" s="41">
        <v>2</v>
      </c>
      <c r="K1092" s="41">
        <v>3.0049000000000001</v>
      </c>
      <c r="L1092" s="41">
        <v>3.9800000000000002E-2</v>
      </c>
      <c r="M1092" s="41">
        <v>0</v>
      </c>
      <c r="N1092" s="41">
        <v>0</v>
      </c>
      <c r="O1092" s="41">
        <v>0</v>
      </c>
      <c r="P1092" s="41">
        <v>0</v>
      </c>
      <c r="Q1092" s="41">
        <v>14949</v>
      </c>
      <c r="R1092" s="41">
        <v>267.58710000000002</v>
      </c>
      <c r="S1092" s="41">
        <v>33963</v>
      </c>
      <c r="T1092" s="41">
        <v>747.18600000000004</v>
      </c>
      <c r="U1092" s="41">
        <v>15102</v>
      </c>
      <c r="V1092" s="41">
        <v>270.6318</v>
      </c>
      <c r="W1092" s="41">
        <v>33963</v>
      </c>
      <c r="X1092" s="41">
        <v>747.18600000000004</v>
      </c>
    </row>
    <row r="1093" spans="1:24" x14ac:dyDescent="0.35">
      <c r="A1093" s="41" t="s">
        <v>118</v>
      </c>
      <c r="B1093" s="41" t="s">
        <v>454</v>
      </c>
      <c r="C1093" s="41" t="s">
        <v>16</v>
      </c>
      <c r="D1093" s="41" t="s">
        <v>119</v>
      </c>
      <c r="E1093" s="41" t="s">
        <v>119</v>
      </c>
      <c r="F1093" s="41" t="s">
        <v>761</v>
      </c>
      <c r="G1093" s="41">
        <v>6</v>
      </c>
      <c r="H1093" s="41">
        <v>7507.6974247606704</v>
      </c>
      <c r="I1093" s="41">
        <v>149</v>
      </c>
      <c r="J1093" s="41">
        <v>0</v>
      </c>
      <c r="K1093" s="41">
        <v>2.9651000000000001</v>
      </c>
      <c r="L1093" s="41">
        <v>0</v>
      </c>
      <c r="M1093" s="41">
        <v>1299</v>
      </c>
      <c r="N1093" s="41">
        <v>0</v>
      </c>
      <c r="O1093" s="41">
        <v>29.227499999999999</v>
      </c>
      <c r="P1093" s="41">
        <v>0</v>
      </c>
      <c r="Q1093" s="41">
        <v>17549</v>
      </c>
      <c r="R1093" s="41">
        <v>314.12709999999998</v>
      </c>
      <c r="S1093" s="41">
        <v>7999</v>
      </c>
      <c r="T1093" s="41">
        <v>175.97800000000001</v>
      </c>
      <c r="U1093" s="41">
        <v>17698</v>
      </c>
      <c r="V1093" s="41">
        <v>317.09219999999999</v>
      </c>
      <c r="W1093" s="41">
        <v>9298</v>
      </c>
      <c r="X1093" s="41">
        <v>205.2055</v>
      </c>
    </row>
    <row r="1094" spans="1:24" x14ac:dyDescent="0.35">
      <c r="A1094" s="41" t="s">
        <v>436</v>
      </c>
      <c r="B1094" s="41" t="s">
        <v>437</v>
      </c>
      <c r="C1094" s="41" t="s">
        <v>18</v>
      </c>
      <c r="D1094" s="41" t="s">
        <v>120</v>
      </c>
      <c r="E1094" s="41" t="s">
        <v>120</v>
      </c>
      <c r="F1094" s="41" t="s">
        <v>756</v>
      </c>
      <c r="G1094" s="41">
        <v>1</v>
      </c>
      <c r="H1094" s="41">
        <v>8800.3080252838008</v>
      </c>
      <c r="I1094" s="41">
        <v>59017</v>
      </c>
      <c r="J1094" s="41">
        <v>8024</v>
      </c>
      <c r="K1094" s="41">
        <v>1091.8145</v>
      </c>
      <c r="L1094" s="41">
        <v>148.44399999999999</v>
      </c>
      <c r="M1094" s="41">
        <v>11715</v>
      </c>
      <c r="N1094" s="41">
        <v>2</v>
      </c>
      <c r="O1094" s="41">
        <v>233.1285</v>
      </c>
      <c r="P1094" s="41">
        <v>3.9800000000000002E-2</v>
      </c>
      <c r="Q1094" s="41">
        <v>0</v>
      </c>
      <c r="R1094" s="41">
        <v>0</v>
      </c>
      <c r="S1094" s="41">
        <v>0</v>
      </c>
      <c r="T1094" s="41">
        <v>0</v>
      </c>
      <c r="U1094" s="41">
        <v>67041</v>
      </c>
      <c r="V1094" s="41">
        <v>1240.2584999999999</v>
      </c>
      <c r="W1094" s="41">
        <v>11717</v>
      </c>
      <c r="X1094" s="41">
        <v>233.16830000000002</v>
      </c>
    </row>
    <row r="1095" spans="1:24" x14ac:dyDescent="0.35">
      <c r="A1095" s="41" t="s">
        <v>436</v>
      </c>
      <c r="B1095" s="41" t="s">
        <v>437</v>
      </c>
      <c r="C1095" s="41" t="s">
        <v>18</v>
      </c>
      <c r="D1095" s="41" t="s">
        <v>120</v>
      </c>
      <c r="E1095" s="41" t="s">
        <v>120</v>
      </c>
      <c r="F1095" s="41" t="s">
        <v>760</v>
      </c>
      <c r="G1095" s="41">
        <v>5</v>
      </c>
      <c r="H1095" s="41">
        <v>8800.3080252838008</v>
      </c>
      <c r="I1095" s="41">
        <v>19016</v>
      </c>
      <c r="J1095" s="41">
        <v>18</v>
      </c>
      <c r="K1095" s="41">
        <v>351.79599999999999</v>
      </c>
      <c r="L1095" s="41">
        <v>0.33299999999999996</v>
      </c>
      <c r="M1095" s="41">
        <v>11868</v>
      </c>
      <c r="N1095" s="41">
        <v>1341</v>
      </c>
      <c r="O1095" s="41">
        <v>236.17320000000001</v>
      </c>
      <c r="P1095" s="41">
        <v>26.6859</v>
      </c>
      <c r="Q1095" s="41">
        <v>6</v>
      </c>
      <c r="R1095" s="41">
        <v>0.1074</v>
      </c>
      <c r="S1095" s="41">
        <v>0</v>
      </c>
      <c r="T1095" s="41">
        <v>0</v>
      </c>
      <c r="U1095" s="41">
        <v>19040</v>
      </c>
      <c r="V1095" s="41">
        <v>352.2364</v>
      </c>
      <c r="W1095" s="41">
        <v>13209</v>
      </c>
      <c r="X1095" s="41">
        <v>262.85910000000001</v>
      </c>
    </row>
    <row r="1096" spans="1:24" x14ac:dyDescent="0.35">
      <c r="A1096" s="41" t="s">
        <v>436</v>
      </c>
      <c r="B1096" s="41" t="s">
        <v>437</v>
      </c>
      <c r="C1096" s="41" t="s">
        <v>18</v>
      </c>
      <c r="D1096" s="41" t="s">
        <v>120</v>
      </c>
      <c r="E1096" s="41" t="s">
        <v>120</v>
      </c>
      <c r="F1096" s="41" t="s">
        <v>764</v>
      </c>
      <c r="G1096" s="41">
        <v>9</v>
      </c>
      <c r="H1096" s="41">
        <v>8800.3080252838008</v>
      </c>
      <c r="I1096" s="41">
        <v>13013</v>
      </c>
      <c r="J1096" s="41">
        <v>26</v>
      </c>
      <c r="K1096" s="41">
        <v>258.95870000000002</v>
      </c>
      <c r="L1096" s="41">
        <v>0.51740000000000008</v>
      </c>
      <c r="M1096" s="41"/>
      <c r="N1096" s="41"/>
      <c r="O1096" s="41"/>
      <c r="P1096" s="41"/>
      <c r="Q1096" s="41">
        <v>0</v>
      </c>
      <c r="R1096" s="41">
        <v>0</v>
      </c>
      <c r="S1096" s="41"/>
      <c r="T1096" s="41"/>
      <c r="U1096" s="41">
        <v>13039</v>
      </c>
      <c r="V1096" s="41">
        <v>259.47610000000003</v>
      </c>
      <c r="W1096" s="41"/>
      <c r="X1096" s="41"/>
    </row>
    <row r="1097" spans="1:24" x14ac:dyDescent="0.35">
      <c r="A1097" s="41" t="s">
        <v>436</v>
      </c>
      <c r="B1097" s="41" t="s">
        <v>437</v>
      </c>
      <c r="C1097" s="41" t="s">
        <v>18</v>
      </c>
      <c r="D1097" s="41" t="s">
        <v>120</v>
      </c>
      <c r="E1097" s="41" t="s">
        <v>120</v>
      </c>
      <c r="F1097" s="41" t="s">
        <v>766</v>
      </c>
      <c r="G1097" s="41">
        <v>11</v>
      </c>
      <c r="H1097" s="41">
        <v>8800.3080252838008</v>
      </c>
      <c r="I1097" s="41">
        <v>13801</v>
      </c>
      <c r="J1097" s="41">
        <v>2764</v>
      </c>
      <c r="K1097" s="41">
        <v>274.63990000000001</v>
      </c>
      <c r="L1097" s="41">
        <v>55.003600000000006</v>
      </c>
      <c r="M1097" s="41"/>
      <c r="N1097" s="41"/>
      <c r="O1097" s="41"/>
      <c r="P1097" s="41"/>
      <c r="Q1097" s="41">
        <v>3</v>
      </c>
      <c r="R1097" s="41">
        <v>5.3699999999999998E-2</v>
      </c>
      <c r="S1097" s="41"/>
      <c r="T1097" s="41"/>
      <c r="U1097" s="41">
        <v>16568</v>
      </c>
      <c r="V1097" s="41">
        <v>329.69720000000001</v>
      </c>
      <c r="W1097" s="41"/>
      <c r="X1097" s="41"/>
    </row>
    <row r="1098" spans="1:24" x14ac:dyDescent="0.35">
      <c r="A1098" s="41" t="s">
        <v>436</v>
      </c>
      <c r="B1098" s="41" t="s">
        <v>437</v>
      </c>
      <c r="C1098" s="41" t="s">
        <v>18</v>
      </c>
      <c r="D1098" s="41" t="s">
        <v>120</v>
      </c>
      <c r="E1098" s="41" t="s">
        <v>120</v>
      </c>
      <c r="F1098" s="41" t="s">
        <v>765</v>
      </c>
      <c r="G1098" s="41">
        <v>10</v>
      </c>
      <c r="H1098" s="41">
        <v>8800.3080252838008</v>
      </c>
      <c r="I1098" s="41">
        <v>15004</v>
      </c>
      <c r="J1098" s="41">
        <v>3</v>
      </c>
      <c r="K1098" s="41">
        <v>298.57960000000003</v>
      </c>
      <c r="L1098" s="41">
        <v>5.9700000000000003E-2</v>
      </c>
      <c r="M1098" s="41"/>
      <c r="N1098" s="41"/>
      <c r="O1098" s="41"/>
      <c r="P1098" s="41"/>
      <c r="Q1098" s="41">
        <v>0</v>
      </c>
      <c r="R1098" s="41">
        <v>0</v>
      </c>
      <c r="S1098" s="41"/>
      <c r="T1098" s="41"/>
      <c r="U1098" s="41">
        <v>15007</v>
      </c>
      <c r="V1098" s="41">
        <v>298.63930000000005</v>
      </c>
      <c r="W1098" s="41"/>
      <c r="X1098" s="41"/>
    </row>
    <row r="1099" spans="1:24" x14ac:dyDescent="0.35">
      <c r="A1099" s="41" t="s">
        <v>436</v>
      </c>
      <c r="B1099" s="41" t="s">
        <v>437</v>
      </c>
      <c r="C1099" s="41" t="s">
        <v>18</v>
      </c>
      <c r="D1099" s="41" t="s">
        <v>120</v>
      </c>
      <c r="E1099" s="41" t="s">
        <v>120</v>
      </c>
      <c r="F1099" s="41" t="s">
        <v>759</v>
      </c>
      <c r="G1099" s="41">
        <v>4</v>
      </c>
      <c r="H1099" s="41">
        <v>8800.3080252838008</v>
      </c>
      <c r="I1099" s="41">
        <v>23125</v>
      </c>
      <c r="J1099" s="41">
        <v>2954</v>
      </c>
      <c r="K1099" s="41">
        <v>427.8125</v>
      </c>
      <c r="L1099" s="41">
        <v>54.648999999999994</v>
      </c>
      <c r="M1099" s="41">
        <v>11540</v>
      </c>
      <c r="N1099" s="41">
        <v>395</v>
      </c>
      <c r="O1099" s="41">
        <v>229.64600000000002</v>
      </c>
      <c r="P1099" s="41">
        <v>7.8605</v>
      </c>
      <c r="Q1099" s="41">
        <v>2</v>
      </c>
      <c r="R1099" s="41">
        <v>3.5799999999999998E-2</v>
      </c>
      <c r="S1099" s="41">
        <v>0</v>
      </c>
      <c r="T1099" s="41">
        <v>0</v>
      </c>
      <c r="U1099" s="41">
        <v>26081</v>
      </c>
      <c r="V1099" s="41">
        <v>482.4973</v>
      </c>
      <c r="W1099" s="41">
        <v>11935</v>
      </c>
      <c r="X1099" s="41">
        <v>237.50650000000002</v>
      </c>
    </row>
    <row r="1100" spans="1:24" x14ac:dyDescent="0.35">
      <c r="A1100" s="41" t="s">
        <v>436</v>
      </c>
      <c r="B1100" s="41" t="s">
        <v>437</v>
      </c>
      <c r="C1100" s="41" t="s">
        <v>18</v>
      </c>
      <c r="D1100" s="41" t="s">
        <v>120</v>
      </c>
      <c r="E1100" s="41" t="s">
        <v>120</v>
      </c>
      <c r="F1100" s="41" t="s">
        <v>758</v>
      </c>
      <c r="G1100" s="41">
        <v>3</v>
      </c>
      <c r="H1100" s="41">
        <v>8800.3080252838008</v>
      </c>
      <c r="I1100" s="41">
        <v>88407</v>
      </c>
      <c r="J1100" s="41">
        <v>6563</v>
      </c>
      <c r="K1100" s="41">
        <v>1635.5294999999999</v>
      </c>
      <c r="L1100" s="41">
        <v>121.41549999999999</v>
      </c>
      <c r="M1100" s="41">
        <v>10581</v>
      </c>
      <c r="N1100" s="41">
        <v>1863</v>
      </c>
      <c r="O1100" s="41">
        <v>210.56190000000001</v>
      </c>
      <c r="P1100" s="41">
        <v>37.073700000000002</v>
      </c>
      <c r="Q1100" s="41">
        <v>0</v>
      </c>
      <c r="R1100" s="41">
        <v>0</v>
      </c>
      <c r="S1100" s="41">
        <v>0</v>
      </c>
      <c r="T1100" s="41">
        <v>0</v>
      </c>
      <c r="U1100" s="41">
        <v>94970</v>
      </c>
      <c r="V1100" s="41">
        <v>1756.9449999999999</v>
      </c>
      <c r="W1100" s="41">
        <v>12444</v>
      </c>
      <c r="X1100" s="41">
        <v>247.63560000000001</v>
      </c>
    </row>
    <row r="1101" spans="1:24" x14ac:dyDescent="0.35">
      <c r="A1101" s="41" t="s">
        <v>436</v>
      </c>
      <c r="B1101" s="41" t="s">
        <v>437</v>
      </c>
      <c r="C1101" s="41" t="s">
        <v>18</v>
      </c>
      <c r="D1101" s="41" t="s">
        <v>120</v>
      </c>
      <c r="E1101" s="41" t="s">
        <v>120</v>
      </c>
      <c r="F1101" s="41" t="s">
        <v>767</v>
      </c>
      <c r="G1101" s="41">
        <v>12</v>
      </c>
      <c r="H1101" s="41">
        <v>8800.3080252838008</v>
      </c>
      <c r="I1101" s="41">
        <v>11934</v>
      </c>
      <c r="J1101" s="41">
        <v>2884</v>
      </c>
      <c r="K1101" s="41">
        <v>237.48660000000001</v>
      </c>
      <c r="L1101" s="41">
        <v>57.391600000000004</v>
      </c>
      <c r="M1101" s="41"/>
      <c r="N1101" s="41"/>
      <c r="O1101" s="41"/>
      <c r="P1101" s="41"/>
      <c r="Q1101" s="41">
        <v>0</v>
      </c>
      <c r="R1101" s="41">
        <v>0</v>
      </c>
      <c r="S1101" s="41"/>
      <c r="T1101" s="41"/>
      <c r="U1101" s="41">
        <v>14818</v>
      </c>
      <c r="V1101" s="41">
        <v>294.87819999999999</v>
      </c>
      <c r="W1101" s="41"/>
      <c r="X1101" s="41"/>
    </row>
    <row r="1102" spans="1:24" x14ac:dyDescent="0.35">
      <c r="A1102" s="41" t="s">
        <v>436</v>
      </c>
      <c r="B1102" s="41" t="s">
        <v>437</v>
      </c>
      <c r="C1102" s="41" t="s">
        <v>18</v>
      </c>
      <c r="D1102" s="41" t="s">
        <v>120</v>
      </c>
      <c r="E1102" s="41" t="s">
        <v>120</v>
      </c>
      <c r="F1102" s="41" t="s">
        <v>757</v>
      </c>
      <c r="G1102" s="41">
        <v>2</v>
      </c>
      <c r="H1102" s="41">
        <v>8800.3080252838008</v>
      </c>
      <c r="I1102" s="41">
        <v>93718</v>
      </c>
      <c r="J1102" s="41">
        <v>503</v>
      </c>
      <c r="K1102" s="41">
        <v>1733.7829999999999</v>
      </c>
      <c r="L1102" s="41">
        <v>9.3055000000000003</v>
      </c>
      <c r="M1102" s="41">
        <v>8670</v>
      </c>
      <c r="N1102" s="41">
        <v>268</v>
      </c>
      <c r="O1102" s="41">
        <v>172.53300000000002</v>
      </c>
      <c r="P1102" s="41">
        <v>5.3332000000000006</v>
      </c>
      <c r="Q1102" s="41">
        <v>0</v>
      </c>
      <c r="R1102" s="41">
        <v>0</v>
      </c>
      <c r="S1102" s="41">
        <v>0</v>
      </c>
      <c r="T1102" s="41">
        <v>0</v>
      </c>
      <c r="U1102" s="41">
        <v>94221</v>
      </c>
      <c r="V1102" s="41">
        <v>1743.0884999999998</v>
      </c>
      <c r="W1102" s="41">
        <v>8938</v>
      </c>
      <c r="X1102" s="41">
        <v>177.86620000000002</v>
      </c>
    </row>
    <row r="1103" spans="1:24" x14ac:dyDescent="0.35">
      <c r="A1103" s="41" t="s">
        <v>436</v>
      </c>
      <c r="B1103" s="41" t="s">
        <v>437</v>
      </c>
      <c r="C1103" s="41" t="s">
        <v>18</v>
      </c>
      <c r="D1103" s="41" t="s">
        <v>120</v>
      </c>
      <c r="E1103" s="41" t="s">
        <v>120</v>
      </c>
      <c r="F1103" s="41" t="s">
        <v>763</v>
      </c>
      <c r="G1103" s="41">
        <v>8</v>
      </c>
      <c r="H1103" s="41">
        <v>8800.3080252838008</v>
      </c>
      <c r="I1103" s="41">
        <v>46603</v>
      </c>
      <c r="J1103" s="41">
        <v>8428</v>
      </c>
      <c r="K1103" s="41">
        <v>927.39970000000005</v>
      </c>
      <c r="L1103" s="41">
        <v>167.71720000000002</v>
      </c>
      <c r="M1103" s="41"/>
      <c r="N1103" s="41"/>
      <c r="O1103" s="41"/>
      <c r="P1103" s="41"/>
      <c r="Q1103" s="41">
        <v>2</v>
      </c>
      <c r="R1103" s="41">
        <v>3.5799999999999998E-2</v>
      </c>
      <c r="S1103" s="41"/>
      <c r="T1103" s="41"/>
      <c r="U1103" s="41">
        <v>55033</v>
      </c>
      <c r="V1103" s="41">
        <v>1095.1527000000001</v>
      </c>
      <c r="W1103" s="41"/>
      <c r="X1103" s="41"/>
    </row>
    <row r="1104" spans="1:24" x14ac:dyDescent="0.35">
      <c r="A1104" s="41" t="s">
        <v>436</v>
      </c>
      <c r="B1104" s="41" t="s">
        <v>437</v>
      </c>
      <c r="C1104" s="41" t="s">
        <v>18</v>
      </c>
      <c r="D1104" s="41" t="s">
        <v>120</v>
      </c>
      <c r="E1104" s="41" t="s">
        <v>120</v>
      </c>
      <c r="F1104" s="41" t="s">
        <v>762</v>
      </c>
      <c r="G1104" s="41">
        <v>7</v>
      </c>
      <c r="H1104" s="41">
        <v>8800.3080252838008</v>
      </c>
      <c r="I1104" s="41">
        <v>13813</v>
      </c>
      <c r="J1104" s="41">
        <v>3554</v>
      </c>
      <c r="K1104" s="41">
        <v>274.87870000000004</v>
      </c>
      <c r="L1104" s="41">
        <v>70.724600000000009</v>
      </c>
      <c r="M1104" s="41">
        <v>0</v>
      </c>
      <c r="N1104" s="41">
        <v>15726</v>
      </c>
      <c r="O1104" s="41">
        <v>0</v>
      </c>
      <c r="P1104" s="41">
        <v>353.83499999999998</v>
      </c>
      <c r="Q1104" s="41">
        <v>0</v>
      </c>
      <c r="R1104" s="41">
        <v>0</v>
      </c>
      <c r="S1104" s="41">
        <v>0</v>
      </c>
      <c r="T1104" s="41">
        <v>0</v>
      </c>
      <c r="U1104" s="41">
        <v>17367</v>
      </c>
      <c r="V1104" s="41">
        <v>345.60330000000005</v>
      </c>
      <c r="W1104" s="41">
        <v>15726</v>
      </c>
      <c r="X1104" s="41">
        <v>353.83499999999998</v>
      </c>
    </row>
    <row r="1105" spans="1:24" x14ac:dyDescent="0.35">
      <c r="A1105" s="41" t="s">
        <v>436</v>
      </c>
      <c r="B1105" s="41" t="s">
        <v>437</v>
      </c>
      <c r="C1105" s="41" t="s">
        <v>18</v>
      </c>
      <c r="D1105" s="41" t="s">
        <v>120</v>
      </c>
      <c r="E1105" s="41" t="s">
        <v>120</v>
      </c>
      <c r="F1105" s="41" t="s">
        <v>761</v>
      </c>
      <c r="G1105" s="41">
        <v>6</v>
      </c>
      <c r="H1105" s="41">
        <v>8800.3080252838008</v>
      </c>
      <c r="I1105" s="41">
        <v>12467</v>
      </c>
      <c r="J1105" s="41">
        <v>14537</v>
      </c>
      <c r="K1105" s="41">
        <v>248.0933</v>
      </c>
      <c r="L1105" s="41">
        <v>289.28630000000004</v>
      </c>
      <c r="M1105" s="41">
        <v>16332</v>
      </c>
      <c r="N1105" s="41">
        <v>9926</v>
      </c>
      <c r="O1105" s="41">
        <v>367.46999999999997</v>
      </c>
      <c r="P1105" s="41">
        <v>223.33499999999998</v>
      </c>
      <c r="Q1105" s="41">
        <v>0</v>
      </c>
      <c r="R1105" s="41">
        <v>0</v>
      </c>
      <c r="S1105" s="41">
        <v>0</v>
      </c>
      <c r="T1105" s="41">
        <v>0</v>
      </c>
      <c r="U1105" s="41">
        <v>27004</v>
      </c>
      <c r="V1105" s="41">
        <v>537.37959999999998</v>
      </c>
      <c r="W1105" s="41">
        <v>26258</v>
      </c>
      <c r="X1105" s="41">
        <v>590.80499999999995</v>
      </c>
    </row>
    <row r="1106" spans="1:24" x14ac:dyDescent="0.35">
      <c r="A1106" s="41" t="s">
        <v>651</v>
      </c>
      <c r="B1106" s="41" t="s">
        <v>534</v>
      </c>
      <c r="C1106" s="41" t="s">
        <v>16</v>
      </c>
      <c r="D1106" s="41" t="s">
        <v>121</v>
      </c>
      <c r="E1106" s="41" t="s">
        <v>121</v>
      </c>
      <c r="F1106" s="41" t="s">
        <v>756</v>
      </c>
      <c r="G1106" s="41">
        <v>1</v>
      </c>
      <c r="H1106" s="41">
        <v>3726.9517619226899</v>
      </c>
      <c r="I1106" s="41">
        <v>266</v>
      </c>
      <c r="J1106" s="41">
        <v>0</v>
      </c>
      <c r="K1106" s="41">
        <v>4.9209999999999994</v>
      </c>
      <c r="L1106" s="41">
        <v>0</v>
      </c>
      <c r="M1106" s="41">
        <v>891</v>
      </c>
      <c r="N1106" s="41">
        <v>0</v>
      </c>
      <c r="O1106" s="41">
        <v>17.730900000000002</v>
      </c>
      <c r="P1106" s="41">
        <v>0</v>
      </c>
      <c r="Q1106" s="41">
        <v>2177</v>
      </c>
      <c r="R1106" s="41">
        <v>38.968299999999999</v>
      </c>
      <c r="S1106" s="41">
        <v>2249</v>
      </c>
      <c r="T1106" s="41">
        <v>49.478000000000002</v>
      </c>
      <c r="U1106" s="41">
        <v>2443</v>
      </c>
      <c r="V1106" s="41">
        <v>43.889299999999999</v>
      </c>
      <c r="W1106" s="41">
        <v>3140</v>
      </c>
      <c r="X1106" s="41">
        <v>67.2089</v>
      </c>
    </row>
    <row r="1107" spans="1:24" x14ac:dyDescent="0.35">
      <c r="A1107" s="41" t="s">
        <v>651</v>
      </c>
      <c r="B1107" s="41" t="s">
        <v>534</v>
      </c>
      <c r="C1107" s="41" t="s">
        <v>16</v>
      </c>
      <c r="D1107" s="41" t="s">
        <v>121</v>
      </c>
      <c r="E1107" s="41" t="s">
        <v>121</v>
      </c>
      <c r="F1107" s="41" t="s">
        <v>760</v>
      </c>
      <c r="G1107" s="41">
        <v>5</v>
      </c>
      <c r="H1107" s="41">
        <v>3726.9517619226899</v>
      </c>
      <c r="I1107" s="41">
        <v>583</v>
      </c>
      <c r="J1107" s="41">
        <v>0</v>
      </c>
      <c r="K1107" s="41">
        <v>10.785499999999999</v>
      </c>
      <c r="L1107" s="41">
        <v>0</v>
      </c>
      <c r="M1107" s="41">
        <v>827</v>
      </c>
      <c r="N1107" s="41">
        <v>0</v>
      </c>
      <c r="O1107" s="41">
        <v>16.4573</v>
      </c>
      <c r="P1107" s="41">
        <v>0</v>
      </c>
      <c r="Q1107" s="41">
        <v>4920</v>
      </c>
      <c r="R1107" s="41">
        <v>88.067999999999998</v>
      </c>
      <c r="S1107" s="41">
        <v>2615</v>
      </c>
      <c r="T1107" s="41">
        <v>57.53</v>
      </c>
      <c r="U1107" s="41">
        <v>5503</v>
      </c>
      <c r="V1107" s="41">
        <v>98.853499999999997</v>
      </c>
      <c r="W1107" s="41">
        <v>3442</v>
      </c>
      <c r="X1107" s="41">
        <v>73.987300000000005</v>
      </c>
    </row>
    <row r="1108" spans="1:24" x14ac:dyDescent="0.35">
      <c r="A1108" s="41" t="s">
        <v>651</v>
      </c>
      <c r="B1108" s="41" t="s">
        <v>534</v>
      </c>
      <c r="C1108" s="41" t="s">
        <v>16</v>
      </c>
      <c r="D1108" s="41" t="s">
        <v>121</v>
      </c>
      <c r="E1108" s="41" t="s">
        <v>121</v>
      </c>
      <c r="F1108" s="41" t="s">
        <v>764</v>
      </c>
      <c r="G1108" s="41">
        <v>9</v>
      </c>
      <c r="H1108" s="41">
        <v>3726.9517619226899</v>
      </c>
      <c r="I1108" s="41">
        <v>2154</v>
      </c>
      <c r="J1108" s="41">
        <v>0</v>
      </c>
      <c r="K1108" s="41">
        <v>42.864600000000003</v>
      </c>
      <c r="L1108" s="41">
        <v>0</v>
      </c>
      <c r="M1108" s="41"/>
      <c r="N1108" s="41"/>
      <c r="O1108" s="41"/>
      <c r="P1108" s="41"/>
      <c r="Q1108" s="41">
        <v>2834</v>
      </c>
      <c r="R1108" s="41">
        <v>50.7286</v>
      </c>
      <c r="S1108" s="41"/>
      <c r="T1108" s="41"/>
      <c r="U1108" s="41">
        <v>4988</v>
      </c>
      <c r="V1108" s="41">
        <v>93.593199999999996</v>
      </c>
      <c r="W1108" s="41"/>
      <c r="X1108" s="41"/>
    </row>
    <row r="1109" spans="1:24" x14ac:dyDescent="0.35">
      <c r="A1109" s="41" t="s">
        <v>651</v>
      </c>
      <c r="B1109" s="41" t="s">
        <v>534</v>
      </c>
      <c r="C1109" s="41" t="s">
        <v>16</v>
      </c>
      <c r="D1109" s="41" t="s">
        <v>121</v>
      </c>
      <c r="E1109" s="41" t="s">
        <v>121</v>
      </c>
      <c r="F1109" s="41" t="s">
        <v>766</v>
      </c>
      <c r="G1109" s="41">
        <v>11</v>
      </c>
      <c r="H1109" s="41">
        <v>3726.9517619226899</v>
      </c>
      <c r="I1109" s="41">
        <v>1832</v>
      </c>
      <c r="J1109" s="41">
        <v>0</v>
      </c>
      <c r="K1109" s="41">
        <v>36.456800000000001</v>
      </c>
      <c r="L1109" s="41">
        <v>0</v>
      </c>
      <c r="M1109" s="41"/>
      <c r="N1109" s="41"/>
      <c r="O1109" s="41"/>
      <c r="P1109" s="41"/>
      <c r="Q1109" s="41">
        <v>2973</v>
      </c>
      <c r="R1109" s="41">
        <v>53.216700000000003</v>
      </c>
      <c r="S1109" s="41"/>
      <c r="T1109" s="41"/>
      <c r="U1109" s="41">
        <v>4805</v>
      </c>
      <c r="V1109" s="41">
        <v>89.673500000000004</v>
      </c>
      <c r="W1109" s="41"/>
      <c r="X1109" s="41"/>
    </row>
    <row r="1110" spans="1:24" x14ac:dyDescent="0.35">
      <c r="A1110" s="41" t="s">
        <v>651</v>
      </c>
      <c r="B1110" s="41" t="s">
        <v>534</v>
      </c>
      <c r="C1110" s="41" t="s">
        <v>16</v>
      </c>
      <c r="D1110" s="41" t="s">
        <v>121</v>
      </c>
      <c r="E1110" s="41" t="s">
        <v>121</v>
      </c>
      <c r="F1110" s="41" t="s">
        <v>765</v>
      </c>
      <c r="G1110" s="41">
        <v>10</v>
      </c>
      <c r="H1110" s="41">
        <v>3726.9517619226899</v>
      </c>
      <c r="I1110" s="41">
        <v>1348</v>
      </c>
      <c r="J1110" s="41">
        <v>327</v>
      </c>
      <c r="K1110" s="41">
        <v>26.825200000000002</v>
      </c>
      <c r="L1110" s="41">
        <v>6.5073000000000008</v>
      </c>
      <c r="M1110" s="41"/>
      <c r="N1110" s="41"/>
      <c r="O1110" s="41"/>
      <c r="P1110" s="41"/>
      <c r="Q1110" s="41">
        <v>20007</v>
      </c>
      <c r="R1110" s="41">
        <v>358.12529999999998</v>
      </c>
      <c r="S1110" s="41"/>
      <c r="T1110" s="41"/>
      <c r="U1110" s="41">
        <v>21682</v>
      </c>
      <c r="V1110" s="41">
        <v>391.45779999999996</v>
      </c>
      <c r="W1110" s="41"/>
      <c r="X1110" s="41"/>
    </row>
    <row r="1111" spans="1:24" x14ac:dyDescent="0.35">
      <c r="A1111" s="41" t="s">
        <v>651</v>
      </c>
      <c r="B1111" s="41" t="s">
        <v>534</v>
      </c>
      <c r="C1111" s="41" t="s">
        <v>16</v>
      </c>
      <c r="D1111" s="41" t="s">
        <v>121</v>
      </c>
      <c r="E1111" s="41" t="s">
        <v>121</v>
      </c>
      <c r="F1111" s="41" t="s">
        <v>759</v>
      </c>
      <c r="G1111" s="41">
        <v>4</v>
      </c>
      <c r="H1111" s="41">
        <v>3726.9517619226899</v>
      </c>
      <c r="I1111" s="41">
        <v>392</v>
      </c>
      <c r="J1111" s="41">
        <v>0</v>
      </c>
      <c r="K1111" s="41">
        <v>7.2519999999999998</v>
      </c>
      <c r="L1111" s="41">
        <v>0</v>
      </c>
      <c r="M1111" s="41">
        <v>1264</v>
      </c>
      <c r="N1111" s="41">
        <v>0</v>
      </c>
      <c r="O1111" s="41">
        <v>25.153600000000001</v>
      </c>
      <c r="P1111" s="41">
        <v>0</v>
      </c>
      <c r="Q1111" s="41">
        <v>5476</v>
      </c>
      <c r="R1111" s="41">
        <v>98.020399999999995</v>
      </c>
      <c r="S1111" s="41">
        <v>2650</v>
      </c>
      <c r="T1111" s="41">
        <v>58.3</v>
      </c>
      <c r="U1111" s="41">
        <v>5868</v>
      </c>
      <c r="V1111" s="41">
        <v>105.27239999999999</v>
      </c>
      <c r="W1111" s="41">
        <v>3914</v>
      </c>
      <c r="X1111" s="41">
        <v>83.453599999999994</v>
      </c>
    </row>
    <row r="1112" spans="1:24" x14ac:dyDescent="0.35">
      <c r="A1112" s="41" t="s">
        <v>651</v>
      </c>
      <c r="B1112" s="41" t="s">
        <v>534</v>
      </c>
      <c r="C1112" s="41" t="s">
        <v>16</v>
      </c>
      <c r="D1112" s="41" t="s">
        <v>121</v>
      </c>
      <c r="E1112" s="41" t="s">
        <v>121</v>
      </c>
      <c r="F1112" s="41" t="s">
        <v>758</v>
      </c>
      <c r="G1112" s="41">
        <v>3</v>
      </c>
      <c r="H1112" s="41">
        <v>3726.9517619226899</v>
      </c>
      <c r="I1112" s="41">
        <v>487</v>
      </c>
      <c r="J1112" s="41">
        <v>0</v>
      </c>
      <c r="K1112" s="41">
        <v>9.0094999999999992</v>
      </c>
      <c r="L1112" s="41">
        <v>0</v>
      </c>
      <c r="M1112" s="41">
        <v>1119</v>
      </c>
      <c r="N1112" s="41">
        <v>0</v>
      </c>
      <c r="O1112" s="41">
        <v>22.2681</v>
      </c>
      <c r="P1112" s="41">
        <v>0</v>
      </c>
      <c r="Q1112" s="41">
        <v>4720</v>
      </c>
      <c r="R1112" s="41">
        <v>84.488</v>
      </c>
      <c r="S1112" s="41">
        <v>2049</v>
      </c>
      <c r="T1112" s="41">
        <v>45.078000000000003</v>
      </c>
      <c r="U1112" s="41">
        <v>5207</v>
      </c>
      <c r="V1112" s="41">
        <v>93.497500000000002</v>
      </c>
      <c r="W1112" s="41">
        <v>3168</v>
      </c>
      <c r="X1112" s="41">
        <v>67.346100000000007</v>
      </c>
    </row>
    <row r="1113" spans="1:24" x14ac:dyDescent="0.35">
      <c r="A1113" s="41" t="s">
        <v>651</v>
      </c>
      <c r="B1113" s="41" t="s">
        <v>534</v>
      </c>
      <c r="C1113" s="41" t="s">
        <v>16</v>
      </c>
      <c r="D1113" s="41" t="s">
        <v>121</v>
      </c>
      <c r="E1113" s="41" t="s">
        <v>121</v>
      </c>
      <c r="F1113" s="41" t="s">
        <v>767</v>
      </c>
      <c r="G1113" s="41">
        <v>12</v>
      </c>
      <c r="H1113" s="41">
        <v>3726.9517619226899</v>
      </c>
      <c r="I1113" s="41">
        <v>239</v>
      </c>
      <c r="J1113" s="41">
        <v>0</v>
      </c>
      <c r="K1113" s="41">
        <v>4.7561</v>
      </c>
      <c r="L1113" s="41">
        <v>0</v>
      </c>
      <c r="M1113" s="41"/>
      <c r="N1113" s="41"/>
      <c r="O1113" s="41"/>
      <c r="P1113" s="41"/>
      <c r="Q1113" s="41">
        <v>3195</v>
      </c>
      <c r="R1113" s="41">
        <v>57.1905</v>
      </c>
      <c r="S1113" s="41"/>
      <c r="T1113" s="41"/>
      <c r="U1113" s="41">
        <v>3434</v>
      </c>
      <c r="V1113" s="41">
        <v>61.946600000000004</v>
      </c>
      <c r="W1113" s="41"/>
      <c r="X1113" s="41"/>
    </row>
    <row r="1114" spans="1:24" x14ac:dyDescent="0.35">
      <c r="A1114" s="41" t="s">
        <v>651</v>
      </c>
      <c r="B1114" s="41" t="s">
        <v>534</v>
      </c>
      <c r="C1114" s="41" t="s">
        <v>16</v>
      </c>
      <c r="D1114" s="41" t="s">
        <v>121</v>
      </c>
      <c r="E1114" s="41" t="s">
        <v>121</v>
      </c>
      <c r="F1114" s="41" t="s">
        <v>757</v>
      </c>
      <c r="G1114" s="41">
        <v>2</v>
      </c>
      <c r="H1114" s="41">
        <v>3726.9517619226899</v>
      </c>
      <c r="I1114" s="41">
        <v>7266</v>
      </c>
      <c r="J1114" s="41">
        <v>0</v>
      </c>
      <c r="K1114" s="41">
        <v>134.42099999999999</v>
      </c>
      <c r="L1114" s="41">
        <v>0</v>
      </c>
      <c r="M1114" s="41">
        <v>8577</v>
      </c>
      <c r="N1114" s="41">
        <v>0</v>
      </c>
      <c r="O1114" s="41">
        <v>170.6823</v>
      </c>
      <c r="P1114" s="41">
        <v>0</v>
      </c>
      <c r="Q1114" s="41">
        <v>4615</v>
      </c>
      <c r="R1114" s="41">
        <v>82.608500000000006</v>
      </c>
      <c r="S1114" s="41">
        <v>2046</v>
      </c>
      <c r="T1114" s="41">
        <v>45.012</v>
      </c>
      <c r="U1114" s="41">
        <v>11881</v>
      </c>
      <c r="V1114" s="41">
        <v>217.02949999999998</v>
      </c>
      <c r="W1114" s="41">
        <v>10623</v>
      </c>
      <c r="X1114" s="41">
        <v>215.6943</v>
      </c>
    </row>
    <row r="1115" spans="1:24" x14ac:dyDescent="0.35">
      <c r="A1115" s="41" t="s">
        <v>651</v>
      </c>
      <c r="B1115" s="41" t="s">
        <v>534</v>
      </c>
      <c r="C1115" s="41" t="s">
        <v>16</v>
      </c>
      <c r="D1115" s="41" t="s">
        <v>121</v>
      </c>
      <c r="E1115" s="41" t="s">
        <v>121</v>
      </c>
      <c r="F1115" s="41" t="s">
        <v>763</v>
      </c>
      <c r="G1115" s="41">
        <v>8</v>
      </c>
      <c r="H1115" s="41">
        <v>3726.9517619226899</v>
      </c>
      <c r="I1115" s="41">
        <v>1686</v>
      </c>
      <c r="J1115" s="41">
        <v>0</v>
      </c>
      <c r="K1115" s="41">
        <v>33.551400000000001</v>
      </c>
      <c r="L1115" s="41">
        <v>0</v>
      </c>
      <c r="M1115" s="41"/>
      <c r="N1115" s="41"/>
      <c r="O1115" s="41"/>
      <c r="P1115" s="41"/>
      <c r="Q1115" s="41">
        <v>13157</v>
      </c>
      <c r="R1115" s="41">
        <v>235.5103</v>
      </c>
      <c r="S1115" s="41"/>
      <c r="T1115" s="41"/>
      <c r="U1115" s="41">
        <v>14843</v>
      </c>
      <c r="V1115" s="41">
        <v>269.06169999999997</v>
      </c>
      <c r="W1115" s="41"/>
      <c r="X1115" s="41"/>
    </row>
    <row r="1116" spans="1:24" x14ac:dyDescent="0.35">
      <c r="A1116" s="41" t="s">
        <v>651</v>
      </c>
      <c r="B1116" s="41" t="s">
        <v>534</v>
      </c>
      <c r="C1116" s="41" t="s">
        <v>16</v>
      </c>
      <c r="D1116" s="41" t="s">
        <v>121</v>
      </c>
      <c r="E1116" s="41" t="s">
        <v>121</v>
      </c>
      <c r="F1116" s="41" t="s">
        <v>762</v>
      </c>
      <c r="G1116" s="41">
        <v>7</v>
      </c>
      <c r="H1116" s="41">
        <v>3726.9517619226899</v>
      </c>
      <c r="I1116" s="41">
        <v>580</v>
      </c>
      <c r="J1116" s="41">
        <v>0</v>
      </c>
      <c r="K1116" s="41">
        <v>11.542</v>
      </c>
      <c r="L1116" s="41">
        <v>0</v>
      </c>
      <c r="M1116" s="41">
        <v>0</v>
      </c>
      <c r="N1116" s="41">
        <v>0</v>
      </c>
      <c r="O1116" s="41">
        <v>0</v>
      </c>
      <c r="P1116" s="41">
        <v>0</v>
      </c>
      <c r="Q1116" s="41">
        <v>5096</v>
      </c>
      <c r="R1116" s="41">
        <v>91.218400000000003</v>
      </c>
      <c r="S1116" s="41">
        <v>3903</v>
      </c>
      <c r="T1116" s="41">
        <v>85.866</v>
      </c>
      <c r="U1116" s="41">
        <v>5676</v>
      </c>
      <c r="V1116" s="41">
        <v>102.7604</v>
      </c>
      <c r="W1116" s="41">
        <v>3903</v>
      </c>
      <c r="X1116" s="41">
        <v>85.866</v>
      </c>
    </row>
    <row r="1117" spans="1:24" x14ac:dyDescent="0.35">
      <c r="A1117" s="41" t="s">
        <v>651</v>
      </c>
      <c r="B1117" s="41" t="s">
        <v>534</v>
      </c>
      <c r="C1117" s="41" t="s">
        <v>16</v>
      </c>
      <c r="D1117" s="41" t="s">
        <v>121</v>
      </c>
      <c r="E1117" s="41" t="s">
        <v>121</v>
      </c>
      <c r="F1117" s="41" t="s">
        <v>761</v>
      </c>
      <c r="G1117" s="41">
        <v>6</v>
      </c>
      <c r="H1117" s="41">
        <v>3726.9517619226899</v>
      </c>
      <c r="I1117" s="41">
        <v>493</v>
      </c>
      <c r="J1117" s="41">
        <v>3</v>
      </c>
      <c r="K1117" s="41">
        <v>9.8107000000000006</v>
      </c>
      <c r="L1117" s="41">
        <v>5.9700000000000003E-2</v>
      </c>
      <c r="M1117" s="41">
        <v>1181</v>
      </c>
      <c r="N1117" s="41">
        <v>0</v>
      </c>
      <c r="O1117" s="41">
        <v>26.572499999999998</v>
      </c>
      <c r="P1117" s="41">
        <v>0</v>
      </c>
      <c r="Q1117" s="41">
        <v>4545</v>
      </c>
      <c r="R1117" s="41">
        <v>81.355500000000006</v>
      </c>
      <c r="S1117" s="41">
        <v>3250</v>
      </c>
      <c r="T1117" s="41">
        <v>71.5</v>
      </c>
      <c r="U1117" s="41">
        <v>5041</v>
      </c>
      <c r="V1117" s="41">
        <v>91.22590000000001</v>
      </c>
      <c r="W1117" s="41">
        <v>4431</v>
      </c>
      <c r="X1117" s="41">
        <v>98.072499999999991</v>
      </c>
    </row>
    <row r="1118" spans="1:24" x14ac:dyDescent="0.35">
      <c r="A1118" s="41" t="s">
        <v>589</v>
      </c>
      <c r="B1118" s="41" t="s">
        <v>439</v>
      </c>
      <c r="C1118" s="41" t="s">
        <v>8</v>
      </c>
      <c r="D1118" s="41" t="s">
        <v>122</v>
      </c>
      <c r="E1118" s="41" t="s">
        <v>122</v>
      </c>
      <c r="F1118" s="41" t="s">
        <v>756</v>
      </c>
      <c r="G1118" s="41">
        <v>1</v>
      </c>
      <c r="H1118" s="41">
        <v>6780.8171974611496</v>
      </c>
      <c r="I1118" s="41">
        <v>12584</v>
      </c>
      <c r="J1118" s="41">
        <v>0</v>
      </c>
      <c r="K1118" s="41">
        <v>232.804</v>
      </c>
      <c r="L1118" s="41">
        <v>0</v>
      </c>
      <c r="M1118" s="41">
        <v>18474</v>
      </c>
      <c r="N1118" s="41">
        <v>582</v>
      </c>
      <c r="O1118" s="41">
        <v>367.63260000000002</v>
      </c>
      <c r="P1118" s="41">
        <v>11.581800000000001</v>
      </c>
      <c r="Q1118" s="41">
        <v>0</v>
      </c>
      <c r="R1118" s="41">
        <v>0</v>
      </c>
      <c r="S1118" s="41">
        <v>700</v>
      </c>
      <c r="T1118" s="41">
        <v>15.4</v>
      </c>
      <c r="U1118" s="41">
        <v>12584</v>
      </c>
      <c r="V1118" s="41">
        <v>232.804</v>
      </c>
      <c r="W1118" s="41">
        <v>19756</v>
      </c>
      <c r="X1118" s="41">
        <v>394.61439999999999</v>
      </c>
    </row>
    <row r="1119" spans="1:24" x14ac:dyDescent="0.35">
      <c r="A1119" s="41" t="s">
        <v>589</v>
      </c>
      <c r="B1119" s="41" t="s">
        <v>439</v>
      </c>
      <c r="C1119" s="41" t="s">
        <v>8</v>
      </c>
      <c r="D1119" s="41" t="s">
        <v>122</v>
      </c>
      <c r="E1119" s="41" t="s">
        <v>122</v>
      </c>
      <c r="F1119" s="41" t="s">
        <v>760</v>
      </c>
      <c r="G1119" s="41">
        <v>5</v>
      </c>
      <c r="H1119" s="41">
        <v>6780.8171974611496</v>
      </c>
      <c r="I1119" s="41">
        <v>1498</v>
      </c>
      <c r="J1119" s="41">
        <v>3</v>
      </c>
      <c r="K1119" s="41">
        <v>27.712999999999997</v>
      </c>
      <c r="L1119" s="41">
        <v>5.5499999999999994E-2</v>
      </c>
      <c r="M1119" s="41">
        <v>5193</v>
      </c>
      <c r="N1119" s="41">
        <v>783</v>
      </c>
      <c r="O1119" s="41">
        <v>103.3407</v>
      </c>
      <c r="P1119" s="41">
        <v>15.581700000000001</v>
      </c>
      <c r="Q1119" s="41">
        <v>0</v>
      </c>
      <c r="R1119" s="41">
        <v>0</v>
      </c>
      <c r="S1119" s="41">
        <v>743</v>
      </c>
      <c r="T1119" s="41">
        <v>16.346</v>
      </c>
      <c r="U1119" s="41">
        <v>1501</v>
      </c>
      <c r="V1119" s="41">
        <v>27.768499999999996</v>
      </c>
      <c r="W1119" s="41">
        <v>6719</v>
      </c>
      <c r="X1119" s="41">
        <v>135.26839999999999</v>
      </c>
    </row>
    <row r="1120" spans="1:24" x14ac:dyDescent="0.35">
      <c r="A1120" s="41" t="s">
        <v>589</v>
      </c>
      <c r="B1120" s="41" t="s">
        <v>439</v>
      </c>
      <c r="C1120" s="41" t="s">
        <v>8</v>
      </c>
      <c r="D1120" s="41" t="s">
        <v>122</v>
      </c>
      <c r="E1120" s="41" t="s">
        <v>122</v>
      </c>
      <c r="F1120" s="41" t="s">
        <v>764</v>
      </c>
      <c r="G1120" s="41">
        <v>9</v>
      </c>
      <c r="H1120" s="41">
        <v>6780.8171974611496</v>
      </c>
      <c r="I1120" s="41">
        <v>2466</v>
      </c>
      <c r="J1120" s="41">
        <v>348</v>
      </c>
      <c r="K1120" s="41">
        <v>49.073399999999999</v>
      </c>
      <c r="L1120" s="41">
        <v>6.9252000000000002</v>
      </c>
      <c r="M1120" s="41"/>
      <c r="N1120" s="41"/>
      <c r="O1120" s="41"/>
      <c r="P1120" s="41"/>
      <c r="Q1120" s="41">
        <v>4</v>
      </c>
      <c r="R1120" s="41">
        <v>7.1599999999999997E-2</v>
      </c>
      <c r="S1120" s="41"/>
      <c r="T1120" s="41"/>
      <c r="U1120" s="41">
        <v>2818</v>
      </c>
      <c r="V1120" s="41">
        <v>56.070199999999993</v>
      </c>
      <c r="W1120" s="41"/>
      <c r="X1120" s="41"/>
    </row>
    <row r="1121" spans="1:24" x14ac:dyDescent="0.35">
      <c r="A1121" s="41" t="s">
        <v>589</v>
      </c>
      <c r="B1121" s="41" t="s">
        <v>439</v>
      </c>
      <c r="C1121" s="41" t="s">
        <v>8</v>
      </c>
      <c r="D1121" s="41" t="s">
        <v>122</v>
      </c>
      <c r="E1121" s="41" t="s">
        <v>122</v>
      </c>
      <c r="F1121" s="41" t="s">
        <v>766</v>
      </c>
      <c r="G1121" s="41">
        <v>11</v>
      </c>
      <c r="H1121" s="41">
        <v>6780.8171974611496</v>
      </c>
      <c r="I1121" s="41">
        <v>5434</v>
      </c>
      <c r="J1121" s="41">
        <v>239</v>
      </c>
      <c r="K1121" s="41">
        <v>108.1366</v>
      </c>
      <c r="L1121" s="41">
        <v>4.7561</v>
      </c>
      <c r="M1121" s="41"/>
      <c r="N1121" s="41"/>
      <c r="O1121" s="41"/>
      <c r="P1121" s="41"/>
      <c r="Q1121" s="41">
        <v>2</v>
      </c>
      <c r="R1121" s="41">
        <v>3.5799999999999998E-2</v>
      </c>
      <c r="S1121" s="41"/>
      <c r="T1121" s="41"/>
      <c r="U1121" s="41">
        <v>5675</v>
      </c>
      <c r="V1121" s="41">
        <v>112.9285</v>
      </c>
      <c r="W1121" s="41"/>
      <c r="X1121" s="41"/>
    </row>
    <row r="1122" spans="1:24" x14ac:dyDescent="0.35">
      <c r="A1122" s="41" t="s">
        <v>589</v>
      </c>
      <c r="B1122" s="41" t="s">
        <v>439</v>
      </c>
      <c r="C1122" s="41" t="s">
        <v>8</v>
      </c>
      <c r="D1122" s="41" t="s">
        <v>122</v>
      </c>
      <c r="E1122" s="41" t="s">
        <v>122</v>
      </c>
      <c r="F1122" s="41" t="s">
        <v>765</v>
      </c>
      <c r="G1122" s="41">
        <v>10</v>
      </c>
      <c r="H1122" s="41">
        <v>6780.8171974611496</v>
      </c>
      <c r="I1122" s="41">
        <v>6249</v>
      </c>
      <c r="J1122" s="41">
        <v>289</v>
      </c>
      <c r="K1122" s="41">
        <v>124.35510000000001</v>
      </c>
      <c r="L1122" s="41">
        <v>5.7511000000000001</v>
      </c>
      <c r="M1122" s="41"/>
      <c r="N1122" s="41"/>
      <c r="O1122" s="41"/>
      <c r="P1122" s="41"/>
      <c r="Q1122" s="41">
        <v>4</v>
      </c>
      <c r="R1122" s="41">
        <v>7.1599999999999997E-2</v>
      </c>
      <c r="S1122" s="41"/>
      <c r="T1122" s="41"/>
      <c r="U1122" s="41">
        <v>6542</v>
      </c>
      <c r="V1122" s="41">
        <v>130.17779999999999</v>
      </c>
      <c r="W1122" s="41"/>
      <c r="X1122" s="41"/>
    </row>
    <row r="1123" spans="1:24" x14ac:dyDescent="0.35">
      <c r="A1123" s="41" t="s">
        <v>589</v>
      </c>
      <c r="B1123" s="41" t="s">
        <v>439</v>
      </c>
      <c r="C1123" s="41" t="s">
        <v>8</v>
      </c>
      <c r="D1123" s="41" t="s">
        <v>122</v>
      </c>
      <c r="E1123" s="41" t="s">
        <v>122</v>
      </c>
      <c r="F1123" s="41" t="s">
        <v>759</v>
      </c>
      <c r="G1123" s="41">
        <v>4</v>
      </c>
      <c r="H1123" s="41">
        <v>6780.8171974611496</v>
      </c>
      <c r="I1123" s="41">
        <v>39366</v>
      </c>
      <c r="J1123" s="41">
        <v>651</v>
      </c>
      <c r="K1123" s="41">
        <v>728.27099999999996</v>
      </c>
      <c r="L1123" s="41">
        <v>12.0435</v>
      </c>
      <c r="M1123" s="41">
        <v>1518</v>
      </c>
      <c r="N1123" s="41">
        <v>1250</v>
      </c>
      <c r="O1123" s="41">
        <v>30.208200000000001</v>
      </c>
      <c r="P1123" s="41">
        <v>24.875</v>
      </c>
      <c r="Q1123" s="41">
        <v>0</v>
      </c>
      <c r="R1123" s="41">
        <v>0</v>
      </c>
      <c r="S1123" s="41">
        <v>3058</v>
      </c>
      <c r="T1123" s="41">
        <v>67.275999999999996</v>
      </c>
      <c r="U1123" s="41">
        <v>40017</v>
      </c>
      <c r="V1123" s="41">
        <v>740.31449999999995</v>
      </c>
      <c r="W1123" s="41">
        <v>5826</v>
      </c>
      <c r="X1123" s="41">
        <v>122.3592</v>
      </c>
    </row>
    <row r="1124" spans="1:24" x14ac:dyDescent="0.35">
      <c r="A1124" s="41" t="s">
        <v>589</v>
      </c>
      <c r="B1124" s="41" t="s">
        <v>439</v>
      </c>
      <c r="C1124" s="41" t="s">
        <v>8</v>
      </c>
      <c r="D1124" s="41" t="s">
        <v>122</v>
      </c>
      <c r="E1124" s="41" t="s">
        <v>122</v>
      </c>
      <c r="F1124" s="41" t="s">
        <v>758</v>
      </c>
      <c r="G1124" s="41">
        <v>3</v>
      </c>
      <c r="H1124" s="41">
        <v>6780.8171974611496</v>
      </c>
      <c r="I1124" s="41">
        <v>7161</v>
      </c>
      <c r="J1124" s="41">
        <v>2</v>
      </c>
      <c r="K1124" s="41">
        <v>132.4785</v>
      </c>
      <c r="L1124" s="41">
        <v>3.6999999999999998E-2</v>
      </c>
      <c r="M1124" s="41">
        <v>1543</v>
      </c>
      <c r="N1124" s="41">
        <v>1298</v>
      </c>
      <c r="O1124" s="41">
        <v>30.7057</v>
      </c>
      <c r="P1124" s="41">
        <v>25.830200000000001</v>
      </c>
      <c r="Q1124" s="41">
        <v>0</v>
      </c>
      <c r="R1124" s="41">
        <v>0</v>
      </c>
      <c r="S1124" s="41">
        <v>3400</v>
      </c>
      <c r="T1124" s="41">
        <v>74.8</v>
      </c>
      <c r="U1124" s="41">
        <v>7163</v>
      </c>
      <c r="V1124" s="41">
        <v>132.5155</v>
      </c>
      <c r="W1124" s="41">
        <v>6241</v>
      </c>
      <c r="X1124" s="41">
        <v>131.33589999999998</v>
      </c>
    </row>
    <row r="1125" spans="1:24" x14ac:dyDescent="0.35">
      <c r="A1125" s="41" t="s">
        <v>589</v>
      </c>
      <c r="B1125" s="41" t="s">
        <v>439</v>
      </c>
      <c r="C1125" s="41" t="s">
        <v>8</v>
      </c>
      <c r="D1125" s="41" t="s">
        <v>122</v>
      </c>
      <c r="E1125" s="41" t="s">
        <v>122</v>
      </c>
      <c r="F1125" s="41" t="s">
        <v>767</v>
      </c>
      <c r="G1125" s="41">
        <v>12</v>
      </c>
      <c r="H1125" s="41">
        <v>6780.8171974611496</v>
      </c>
      <c r="I1125" s="41">
        <v>12285</v>
      </c>
      <c r="J1125" s="41">
        <v>310</v>
      </c>
      <c r="K1125" s="41">
        <v>244.47150000000002</v>
      </c>
      <c r="L1125" s="41">
        <v>6.1690000000000005</v>
      </c>
      <c r="M1125" s="41"/>
      <c r="N1125" s="41"/>
      <c r="O1125" s="41"/>
      <c r="P1125" s="41"/>
      <c r="Q1125" s="41">
        <v>2</v>
      </c>
      <c r="R1125" s="41">
        <v>3.5799999999999998E-2</v>
      </c>
      <c r="S1125" s="41"/>
      <c r="T1125" s="41"/>
      <c r="U1125" s="41">
        <v>12597</v>
      </c>
      <c r="V1125" s="41">
        <v>250.67630000000003</v>
      </c>
      <c r="W1125" s="41"/>
      <c r="X1125" s="41"/>
    </row>
    <row r="1126" spans="1:24" x14ac:dyDescent="0.35">
      <c r="A1126" s="41" t="s">
        <v>589</v>
      </c>
      <c r="B1126" s="41" t="s">
        <v>439</v>
      </c>
      <c r="C1126" s="41" t="s">
        <v>8</v>
      </c>
      <c r="D1126" s="41" t="s">
        <v>122</v>
      </c>
      <c r="E1126" s="41" t="s">
        <v>122</v>
      </c>
      <c r="F1126" s="41" t="s">
        <v>757</v>
      </c>
      <c r="G1126" s="41">
        <v>2</v>
      </c>
      <c r="H1126" s="41">
        <v>6780.8171974611496</v>
      </c>
      <c r="I1126" s="41">
        <v>4818</v>
      </c>
      <c r="J1126" s="41">
        <v>0</v>
      </c>
      <c r="K1126" s="41">
        <v>89.132999999999996</v>
      </c>
      <c r="L1126" s="41">
        <v>0</v>
      </c>
      <c r="M1126" s="41">
        <v>1280</v>
      </c>
      <c r="N1126" s="41">
        <v>979</v>
      </c>
      <c r="O1126" s="41">
        <v>25.472000000000001</v>
      </c>
      <c r="P1126" s="41">
        <v>19.482100000000003</v>
      </c>
      <c r="Q1126" s="41">
        <v>0</v>
      </c>
      <c r="R1126" s="41">
        <v>0</v>
      </c>
      <c r="S1126" s="41">
        <v>2413</v>
      </c>
      <c r="T1126" s="41">
        <v>53.085999999999999</v>
      </c>
      <c r="U1126" s="41">
        <v>4818</v>
      </c>
      <c r="V1126" s="41">
        <v>89.132999999999996</v>
      </c>
      <c r="W1126" s="41">
        <v>4672</v>
      </c>
      <c r="X1126" s="41">
        <v>98.040099999999995</v>
      </c>
    </row>
    <row r="1127" spans="1:24" x14ac:dyDescent="0.35">
      <c r="A1127" s="41" t="s">
        <v>589</v>
      </c>
      <c r="B1127" s="41" t="s">
        <v>439</v>
      </c>
      <c r="C1127" s="41" t="s">
        <v>8</v>
      </c>
      <c r="D1127" s="41" t="s">
        <v>122</v>
      </c>
      <c r="E1127" s="41" t="s">
        <v>122</v>
      </c>
      <c r="F1127" s="41" t="s">
        <v>763</v>
      </c>
      <c r="G1127" s="41">
        <v>8</v>
      </c>
      <c r="H1127" s="41">
        <v>6780.8171974611496</v>
      </c>
      <c r="I1127" s="41">
        <v>2209</v>
      </c>
      <c r="J1127" s="41">
        <v>415</v>
      </c>
      <c r="K1127" s="41">
        <v>43.959099999999999</v>
      </c>
      <c r="L1127" s="41">
        <v>8.2584999999999997</v>
      </c>
      <c r="M1127" s="41"/>
      <c r="N1127" s="41"/>
      <c r="O1127" s="41"/>
      <c r="P1127" s="41"/>
      <c r="Q1127" s="41">
        <v>12</v>
      </c>
      <c r="R1127" s="41">
        <v>0.21479999999999999</v>
      </c>
      <c r="S1127" s="41"/>
      <c r="T1127" s="41"/>
      <c r="U1127" s="41">
        <v>2636</v>
      </c>
      <c r="V1127" s="41">
        <v>52.432399999999994</v>
      </c>
      <c r="W1127" s="41"/>
      <c r="X1127" s="41"/>
    </row>
    <row r="1128" spans="1:24" x14ac:dyDescent="0.35">
      <c r="A1128" s="41" t="s">
        <v>589</v>
      </c>
      <c r="B1128" s="41" t="s">
        <v>439</v>
      </c>
      <c r="C1128" s="41" t="s">
        <v>8</v>
      </c>
      <c r="D1128" s="41" t="s">
        <v>122</v>
      </c>
      <c r="E1128" s="41" t="s">
        <v>122</v>
      </c>
      <c r="F1128" s="41" t="s">
        <v>762</v>
      </c>
      <c r="G1128" s="41">
        <v>7</v>
      </c>
      <c r="H1128" s="41">
        <v>6780.8171974611496</v>
      </c>
      <c r="I1128" s="41">
        <v>6343</v>
      </c>
      <c r="J1128" s="41">
        <v>7864</v>
      </c>
      <c r="K1128" s="41">
        <v>126.2257</v>
      </c>
      <c r="L1128" s="41">
        <v>156.49360000000001</v>
      </c>
      <c r="M1128" s="41">
        <v>0</v>
      </c>
      <c r="N1128" s="41">
        <v>4896</v>
      </c>
      <c r="O1128" s="41">
        <v>0</v>
      </c>
      <c r="P1128" s="41">
        <v>110.16</v>
      </c>
      <c r="Q1128" s="41">
        <v>12</v>
      </c>
      <c r="R1128" s="41">
        <v>0.21479999999999999</v>
      </c>
      <c r="S1128" s="41">
        <v>733</v>
      </c>
      <c r="T1128" s="41">
        <v>16.126000000000001</v>
      </c>
      <c r="U1128" s="41">
        <v>14219</v>
      </c>
      <c r="V1128" s="41">
        <v>282.93410000000006</v>
      </c>
      <c r="W1128" s="41">
        <v>5629</v>
      </c>
      <c r="X1128" s="41">
        <v>126.286</v>
      </c>
    </row>
    <row r="1129" spans="1:24" x14ac:dyDescent="0.35">
      <c r="A1129" s="41" t="s">
        <v>589</v>
      </c>
      <c r="B1129" s="41" t="s">
        <v>439</v>
      </c>
      <c r="C1129" s="41" t="s">
        <v>8</v>
      </c>
      <c r="D1129" s="41" t="s">
        <v>122</v>
      </c>
      <c r="E1129" s="41" t="s">
        <v>122</v>
      </c>
      <c r="F1129" s="41" t="s">
        <v>761</v>
      </c>
      <c r="G1129" s="41">
        <v>6</v>
      </c>
      <c r="H1129" s="41">
        <v>6780.8171974611496</v>
      </c>
      <c r="I1129" s="41">
        <v>10338</v>
      </c>
      <c r="J1129" s="41">
        <v>0</v>
      </c>
      <c r="K1129" s="41">
        <v>205.72620000000001</v>
      </c>
      <c r="L1129" s="41">
        <v>0</v>
      </c>
      <c r="M1129" s="41">
        <v>5631</v>
      </c>
      <c r="N1129" s="41">
        <v>4745</v>
      </c>
      <c r="O1129" s="41">
        <v>126.69749999999999</v>
      </c>
      <c r="P1129" s="41">
        <v>106.7625</v>
      </c>
      <c r="Q1129" s="41">
        <v>0</v>
      </c>
      <c r="R1129" s="41">
        <v>0</v>
      </c>
      <c r="S1129" s="41">
        <v>821</v>
      </c>
      <c r="T1129" s="41">
        <v>18.062000000000001</v>
      </c>
      <c r="U1129" s="41">
        <v>10338</v>
      </c>
      <c r="V1129" s="41">
        <v>205.72620000000001</v>
      </c>
      <c r="W1129" s="41">
        <v>11197</v>
      </c>
      <c r="X1129" s="41">
        <v>251.52199999999999</v>
      </c>
    </row>
    <row r="1130" spans="1:24" x14ac:dyDescent="0.35">
      <c r="A1130" s="41" t="s">
        <v>531</v>
      </c>
      <c r="B1130" s="41" t="s">
        <v>532</v>
      </c>
      <c r="C1130" s="41" t="s">
        <v>12</v>
      </c>
      <c r="D1130" s="41" t="s">
        <v>123</v>
      </c>
      <c r="E1130" s="41" t="s">
        <v>123</v>
      </c>
      <c r="F1130" s="41" t="s">
        <v>756</v>
      </c>
      <c r="G1130" s="41">
        <v>1</v>
      </c>
      <c r="H1130" s="41">
        <v>9780.9750982569003</v>
      </c>
      <c r="I1130" s="41">
        <v>5717</v>
      </c>
      <c r="J1130" s="41">
        <v>0</v>
      </c>
      <c r="K1130" s="41">
        <v>105.7645</v>
      </c>
      <c r="L1130" s="41">
        <v>0</v>
      </c>
      <c r="M1130" s="41">
        <v>20481</v>
      </c>
      <c r="N1130" s="41">
        <v>2</v>
      </c>
      <c r="O1130" s="41">
        <v>407.57190000000003</v>
      </c>
      <c r="P1130" s="41">
        <v>3.9800000000000002E-2</v>
      </c>
      <c r="Q1130" s="41">
        <v>40774</v>
      </c>
      <c r="R1130" s="41">
        <v>729.8546</v>
      </c>
      <c r="S1130" s="41">
        <v>18993</v>
      </c>
      <c r="T1130" s="41">
        <v>417.846</v>
      </c>
      <c r="U1130" s="41">
        <v>46491</v>
      </c>
      <c r="V1130" s="41">
        <v>835.6191</v>
      </c>
      <c r="W1130" s="41">
        <v>39476</v>
      </c>
      <c r="X1130" s="41">
        <v>825.45770000000005</v>
      </c>
    </row>
    <row r="1131" spans="1:24" x14ac:dyDescent="0.35">
      <c r="A1131" s="41" t="s">
        <v>531</v>
      </c>
      <c r="B1131" s="41" t="s">
        <v>532</v>
      </c>
      <c r="C1131" s="41" t="s">
        <v>12</v>
      </c>
      <c r="D1131" s="41" t="s">
        <v>123</v>
      </c>
      <c r="E1131" s="41" t="s">
        <v>123</v>
      </c>
      <c r="F1131" s="41" t="s">
        <v>760</v>
      </c>
      <c r="G1131" s="41">
        <v>5</v>
      </c>
      <c r="H1131" s="41">
        <v>9780.9750982569003</v>
      </c>
      <c r="I1131" s="41">
        <v>11274</v>
      </c>
      <c r="J1131" s="41">
        <v>2</v>
      </c>
      <c r="K1131" s="41">
        <v>208.56899999999999</v>
      </c>
      <c r="L1131" s="41">
        <v>3.6999999999999998E-2</v>
      </c>
      <c r="M1131" s="41">
        <v>32789</v>
      </c>
      <c r="N1131" s="41">
        <v>4206</v>
      </c>
      <c r="O1131" s="41">
        <v>652.50110000000006</v>
      </c>
      <c r="P1131" s="41">
        <v>83.699400000000011</v>
      </c>
      <c r="Q1131" s="41">
        <v>38541</v>
      </c>
      <c r="R1131" s="41">
        <v>689.88390000000004</v>
      </c>
      <c r="S1131" s="41">
        <v>16069</v>
      </c>
      <c r="T1131" s="41">
        <v>353.51799999999997</v>
      </c>
      <c r="U1131" s="41">
        <v>49817</v>
      </c>
      <c r="V1131" s="41">
        <v>898.48990000000003</v>
      </c>
      <c r="W1131" s="41">
        <v>53064</v>
      </c>
      <c r="X1131" s="41">
        <v>1089.7184999999999</v>
      </c>
    </row>
    <row r="1132" spans="1:24" x14ac:dyDescent="0.35">
      <c r="A1132" s="41" t="s">
        <v>531</v>
      </c>
      <c r="B1132" s="41" t="s">
        <v>532</v>
      </c>
      <c r="C1132" s="41" t="s">
        <v>12</v>
      </c>
      <c r="D1132" s="41" t="s">
        <v>123</v>
      </c>
      <c r="E1132" s="41" t="s">
        <v>123</v>
      </c>
      <c r="F1132" s="41" t="s">
        <v>764</v>
      </c>
      <c r="G1132" s="41">
        <v>9</v>
      </c>
      <c r="H1132" s="41">
        <v>9780.9750982569003</v>
      </c>
      <c r="I1132" s="41">
        <v>17164</v>
      </c>
      <c r="J1132" s="41">
        <v>0</v>
      </c>
      <c r="K1132" s="41">
        <v>341.56360000000001</v>
      </c>
      <c r="L1132" s="41">
        <v>0</v>
      </c>
      <c r="M1132" s="41"/>
      <c r="N1132" s="41"/>
      <c r="O1132" s="41"/>
      <c r="P1132" s="41"/>
      <c r="Q1132" s="41">
        <v>30537</v>
      </c>
      <c r="R1132" s="41">
        <v>546.6123</v>
      </c>
      <c r="S1132" s="41"/>
      <c r="T1132" s="41"/>
      <c r="U1132" s="41">
        <v>47701</v>
      </c>
      <c r="V1132" s="41">
        <v>888.17589999999996</v>
      </c>
      <c r="W1132" s="41"/>
      <c r="X1132" s="41"/>
    </row>
    <row r="1133" spans="1:24" x14ac:dyDescent="0.35">
      <c r="A1133" s="41" t="s">
        <v>531</v>
      </c>
      <c r="B1133" s="41" t="s">
        <v>532</v>
      </c>
      <c r="C1133" s="41" t="s">
        <v>12</v>
      </c>
      <c r="D1133" s="41" t="s">
        <v>123</v>
      </c>
      <c r="E1133" s="41" t="s">
        <v>123</v>
      </c>
      <c r="F1133" s="41" t="s">
        <v>766</v>
      </c>
      <c r="G1133" s="41">
        <v>11</v>
      </c>
      <c r="H1133" s="41">
        <v>9780.9750982569003</v>
      </c>
      <c r="I1133" s="41">
        <v>16760</v>
      </c>
      <c r="J1133" s="41">
        <v>0</v>
      </c>
      <c r="K1133" s="41">
        <v>333.524</v>
      </c>
      <c r="L1133" s="41">
        <v>0</v>
      </c>
      <c r="M1133" s="41"/>
      <c r="N1133" s="41"/>
      <c r="O1133" s="41"/>
      <c r="P1133" s="41"/>
      <c r="Q1133" s="41">
        <v>26223</v>
      </c>
      <c r="R1133" s="41">
        <v>469.39170000000001</v>
      </c>
      <c r="S1133" s="41"/>
      <c r="T1133" s="41"/>
      <c r="U1133" s="41">
        <v>42983</v>
      </c>
      <c r="V1133" s="41">
        <v>802.91570000000002</v>
      </c>
      <c r="W1133" s="41"/>
      <c r="X1133" s="41"/>
    </row>
    <row r="1134" spans="1:24" x14ac:dyDescent="0.35">
      <c r="A1134" s="41" t="s">
        <v>531</v>
      </c>
      <c r="B1134" s="41" t="s">
        <v>532</v>
      </c>
      <c r="C1134" s="41" t="s">
        <v>12</v>
      </c>
      <c r="D1134" s="41" t="s">
        <v>123</v>
      </c>
      <c r="E1134" s="41" t="s">
        <v>123</v>
      </c>
      <c r="F1134" s="41" t="s">
        <v>765</v>
      </c>
      <c r="G1134" s="41">
        <v>10</v>
      </c>
      <c r="H1134" s="41">
        <v>9780.9750982569003</v>
      </c>
      <c r="I1134" s="41">
        <v>17860</v>
      </c>
      <c r="J1134" s="41">
        <v>2</v>
      </c>
      <c r="K1134" s="41">
        <v>355.41400000000004</v>
      </c>
      <c r="L1134" s="41">
        <v>3.9800000000000002E-2</v>
      </c>
      <c r="M1134" s="41"/>
      <c r="N1134" s="41"/>
      <c r="O1134" s="41"/>
      <c r="P1134" s="41"/>
      <c r="Q1134" s="41">
        <v>39235</v>
      </c>
      <c r="R1134" s="41">
        <v>702.30650000000003</v>
      </c>
      <c r="S1134" s="41"/>
      <c r="T1134" s="41"/>
      <c r="U1134" s="41">
        <v>57097</v>
      </c>
      <c r="V1134" s="41">
        <v>1057.7603000000001</v>
      </c>
      <c r="W1134" s="41"/>
      <c r="X1134" s="41"/>
    </row>
    <row r="1135" spans="1:24" x14ac:dyDescent="0.35">
      <c r="A1135" s="41" t="s">
        <v>531</v>
      </c>
      <c r="B1135" s="41" t="s">
        <v>532</v>
      </c>
      <c r="C1135" s="41" t="s">
        <v>12</v>
      </c>
      <c r="D1135" s="41" t="s">
        <v>123</v>
      </c>
      <c r="E1135" s="41" t="s">
        <v>123</v>
      </c>
      <c r="F1135" s="41" t="s">
        <v>759</v>
      </c>
      <c r="G1135" s="41">
        <v>4</v>
      </c>
      <c r="H1135" s="41">
        <v>9780.9750982569003</v>
      </c>
      <c r="I1135" s="41">
        <v>8624</v>
      </c>
      <c r="J1135" s="41">
        <v>3</v>
      </c>
      <c r="K1135" s="41">
        <v>159.54399999999998</v>
      </c>
      <c r="L1135" s="41">
        <v>5.5499999999999994E-2</v>
      </c>
      <c r="M1135" s="41">
        <v>46865</v>
      </c>
      <c r="N1135" s="41">
        <v>0</v>
      </c>
      <c r="O1135" s="41">
        <v>932.61350000000004</v>
      </c>
      <c r="P1135" s="41">
        <v>0</v>
      </c>
      <c r="Q1135" s="41">
        <v>31594</v>
      </c>
      <c r="R1135" s="41">
        <v>565.5326</v>
      </c>
      <c r="S1135" s="41">
        <v>18244</v>
      </c>
      <c r="T1135" s="41">
        <v>401.36799999999999</v>
      </c>
      <c r="U1135" s="41">
        <v>40221</v>
      </c>
      <c r="V1135" s="41">
        <v>725.13210000000004</v>
      </c>
      <c r="W1135" s="41">
        <v>65109</v>
      </c>
      <c r="X1135" s="41">
        <v>1333.9815000000001</v>
      </c>
    </row>
    <row r="1136" spans="1:24" x14ac:dyDescent="0.35">
      <c r="A1136" s="41" t="s">
        <v>531</v>
      </c>
      <c r="B1136" s="41" t="s">
        <v>532</v>
      </c>
      <c r="C1136" s="41" t="s">
        <v>12</v>
      </c>
      <c r="D1136" s="41" t="s">
        <v>123</v>
      </c>
      <c r="E1136" s="41" t="s">
        <v>123</v>
      </c>
      <c r="F1136" s="41" t="s">
        <v>758</v>
      </c>
      <c r="G1136" s="41">
        <v>3</v>
      </c>
      <c r="H1136" s="41">
        <v>9780.9750982569003</v>
      </c>
      <c r="I1136" s="41">
        <v>8698</v>
      </c>
      <c r="J1136" s="41">
        <v>0</v>
      </c>
      <c r="K1136" s="41">
        <v>160.91299999999998</v>
      </c>
      <c r="L1136" s="41">
        <v>0</v>
      </c>
      <c r="M1136" s="41">
        <v>12795</v>
      </c>
      <c r="N1136" s="41">
        <v>7</v>
      </c>
      <c r="O1136" s="41">
        <v>254.62050000000002</v>
      </c>
      <c r="P1136" s="41">
        <v>0.13930000000000001</v>
      </c>
      <c r="Q1136" s="41">
        <v>26804</v>
      </c>
      <c r="R1136" s="41">
        <v>479.79160000000002</v>
      </c>
      <c r="S1136" s="41">
        <v>16961</v>
      </c>
      <c r="T1136" s="41">
        <v>373.142</v>
      </c>
      <c r="U1136" s="41">
        <v>35502</v>
      </c>
      <c r="V1136" s="41">
        <v>640.70460000000003</v>
      </c>
      <c r="W1136" s="41">
        <v>29763</v>
      </c>
      <c r="X1136" s="41">
        <v>627.90179999999998</v>
      </c>
    </row>
    <row r="1137" spans="1:24" x14ac:dyDescent="0.35">
      <c r="A1137" s="41" t="s">
        <v>531</v>
      </c>
      <c r="B1137" s="41" t="s">
        <v>532</v>
      </c>
      <c r="C1137" s="41" t="s">
        <v>12</v>
      </c>
      <c r="D1137" s="41" t="s">
        <v>123</v>
      </c>
      <c r="E1137" s="41" t="s">
        <v>123</v>
      </c>
      <c r="F1137" s="41" t="s">
        <v>767</v>
      </c>
      <c r="G1137" s="41">
        <v>12</v>
      </c>
      <c r="H1137" s="41">
        <v>9780.9750982569003</v>
      </c>
      <c r="I1137" s="41">
        <v>15289</v>
      </c>
      <c r="J1137" s="41">
        <v>0</v>
      </c>
      <c r="K1137" s="41">
        <v>304.25110000000001</v>
      </c>
      <c r="L1137" s="41">
        <v>0</v>
      </c>
      <c r="M1137" s="41"/>
      <c r="N1137" s="41"/>
      <c r="O1137" s="41"/>
      <c r="P1137" s="41"/>
      <c r="Q1137" s="41">
        <v>22375</v>
      </c>
      <c r="R1137" s="41">
        <v>400.51249999999999</v>
      </c>
      <c r="S1137" s="41"/>
      <c r="T1137" s="41"/>
      <c r="U1137" s="41">
        <v>37664</v>
      </c>
      <c r="V1137" s="41">
        <v>704.7636</v>
      </c>
      <c r="W1137" s="41"/>
      <c r="X1137" s="41"/>
    </row>
    <row r="1138" spans="1:24" x14ac:dyDescent="0.35">
      <c r="A1138" s="41" t="s">
        <v>531</v>
      </c>
      <c r="B1138" s="41" t="s">
        <v>532</v>
      </c>
      <c r="C1138" s="41" t="s">
        <v>12</v>
      </c>
      <c r="D1138" s="41" t="s">
        <v>123</v>
      </c>
      <c r="E1138" s="41" t="s">
        <v>123</v>
      </c>
      <c r="F1138" s="41" t="s">
        <v>757</v>
      </c>
      <c r="G1138" s="41">
        <v>2</v>
      </c>
      <c r="H1138" s="41">
        <v>9780.9750982569003</v>
      </c>
      <c r="I1138" s="41">
        <v>8471</v>
      </c>
      <c r="J1138" s="41">
        <v>0</v>
      </c>
      <c r="K1138" s="41">
        <v>156.71349999999998</v>
      </c>
      <c r="L1138" s="41">
        <v>0</v>
      </c>
      <c r="M1138" s="41">
        <v>15853</v>
      </c>
      <c r="N1138" s="41">
        <v>0</v>
      </c>
      <c r="O1138" s="41">
        <v>315.47470000000004</v>
      </c>
      <c r="P1138" s="41">
        <v>0</v>
      </c>
      <c r="Q1138" s="41">
        <v>37293</v>
      </c>
      <c r="R1138" s="41">
        <v>667.54470000000003</v>
      </c>
      <c r="S1138" s="41">
        <v>17612</v>
      </c>
      <c r="T1138" s="41">
        <v>387.464</v>
      </c>
      <c r="U1138" s="41">
        <v>45764</v>
      </c>
      <c r="V1138" s="41">
        <v>824.25819999999999</v>
      </c>
      <c r="W1138" s="41">
        <v>33465</v>
      </c>
      <c r="X1138" s="41">
        <v>702.93870000000004</v>
      </c>
    </row>
    <row r="1139" spans="1:24" x14ac:dyDescent="0.35">
      <c r="A1139" s="41" t="s">
        <v>531</v>
      </c>
      <c r="B1139" s="41" t="s">
        <v>532</v>
      </c>
      <c r="C1139" s="41" t="s">
        <v>12</v>
      </c>
      <c r="D1139" s="41" t="s">
        <v>123</v>
      </c>
      <c r="E1139" s="41" t="s">
        <v>123</v>
      </c>
      <c r="F1139" s="41" t="s">
        <v>763</v>
      </c>
      <c r="G1139" s="41">
        <v>8</v>
      </c>
      <c r="H1139" s="41">
        <v>9780.9750982569003</v>
      </c>
      <c r="I1139" s="41">
        <v>15185</v>
      </c>
      <c r="J1139" s="41">
        <v>3</v>
      </c>
      <c r="K1139" s="41">
        <v>302.18150000000003</v>
      </c>
      <c r="L1139" s="41">
        <v>5.9700000000000003E-2</v>
      </c>
      <c r="M1139" s="41"/>
      <c r="N1139" s="41"/>
      <c r="O1139" s="41"/>
      <c r="P1139" s="41"/>
      <c r="Q1139" s="41">
        <v>36646</v>
      </c>
      <c r="R1139" s="41">
        <v>655.96339999999998</v>
      </c>
      <c r="S1139" s="41"/>
      <c r="T1139" s="41"/>
      <c r="U1139" s="41">
        <v>51834</v>
      </c>
      <c r="V1139" s="41">
        <v>958.20460000000003</v>
      </c>
      <c r="W1139" s="41"/>
      <c r="X1139" s="41"/>
    </row>
    <row r="1140" spans="1:24" x14ac:dyDescent="0.35">
      <c r="A1140" s="41" t="s">
        <v>531</v>
      </c>
      <c r="B1140" s="41" t="s">
        <v>532</v>
      </c>
      <c r="C1140" s="41" t="s">
        <v>12</v>
      </c>
      <c r="D1140" s="41" t="s">
        <v>123</v>
      </c>
      <c r="E1140" s="41" t="s">
        <v>123</v>
      </c>
      <c r="F1140" s="41" t="s">
        <v>762</v>
      </c>
      <c r="G1140" s="41">
        <v>7</v>
      </c>
      <c r="H1140" s="41">
        <v>9780.9750982569003</v>
      </c>
      <c r="I1140" s="41">
        <v>6267</v>
      </c>
      <c r="J1140" s="41">
        <v>2</v>
      </c>
      <c r="K1140" s="41">
        <v>124.7133</v>
      </c>
      <c r="L1140" s="41">
        <v>3.9800000000000002E-2</v>
      </c>
      <c r="M1140" s="41">
        <v>0</v>
      </c>
      <c r="N1140" s="41">
        <v>11169</v>
      </c>
      <c r="O1140" s="41">
        <v>0</v>
      </c>
      <c r="P1140" s="41">
        <v>251.30249999999998</v>
      </c>
      <c r="Q1140" s="41">
        <v>31863</v>
      </c>
      <c r="R1140" s="41">
        <v>570.34770000000003</v>
      </c>
      <c r="S1140" s="41">
        <v>20151</v>
      </c>
      <c r="T1140" s="41">
        <v>443.322</v>
      </c>
      <c r="U1140" s="41">
        <v>38132</v>
      </c>
      <c r="V1140" s="41">
        <v>695.10080000000005</v>
      </c>
      <c r="W1140" s="41">
        <v>31320</v>
      </c>
      <c r="X1140" s="41">
        <v>694.62450000000001</v>
      </c>
    </row>
    <row r="1141" spans="1:24" x14ac:dyDescent="0.35">
      <c r="A1141" s="41" t="s">
        <v>531</v>
      </c>
      <c r="B1141" s="41" t="s">
        <v>532</v>
      </c>
      <c r="C1141" s="41" t="s">
        <v>12</v>
      </c>
      <c r="D1141" s="41" t="s">
        <v>123</v>
      </c>
      <c r="E1141" s="41" t="s">
        <v>123</v>
      </c>
      <c r="F1141" s="41" t="s">
        <v>761</v>
      </c>
      <c r="G1141" s="41">
        <v>6</v>
      </c>
      <c r="H1141" s="41">
        <v>9780.9750982569003</v>
      </c>
      <c r="I1141" s="41">
        <v>16665</v>
      </c>
      <c r="J1141" s="41">
        <v>2</v>
      </c>
      <c r="K1141" s="41">
        <v>331.63350000000003</v>
      </c>
      <c r="L1141" s="41">
        <v>3.9800000000000002E-2</v>
      </c>
      <c r="M1141" s="41">
        <v>12797</v>
      </c>
      <c r="N1141" s="41">
        <v>3228</v>
      </c>
      <c r="O1141" s="41">
        <v>287.9325</v>
      </c>
      <c r="P1141" s="41">
        <v>72.63</v>
      </c>
      <c r="Q1141" s="41">
        <v>42560</v>
      </c>
      <c r="R1141" s="41">
        <v>761.82399999999996</v>
      </c>
      <c r="S1141" s="41">
        <v>18522</v>
      </c>
      <c r="T1141" s="41">
        <v>407.48399999999998</v>
      </c>
      <c r="U1141" s="41">
        <v>59227</v>
      </c>
      <c r="V1141" s="41">
        <v>1093.4973</v>
      </c>
      <c r="W1141" s="41">
        <v>34547</v>
      </c>
      <c r="X1141" s="41">
        <v>768.04649999999992</v>
      </c>
    </row>
    <row r="1142" spans="1:24" x14ac:dyDescent="0.35">
      <c r="A1142" s="41" t="s">
        <v>609</v>
      </c>
      <c r="B1142" s="41" t="s">
        <v>493</v>
      </c>
      <c r="C1142" s="41" t="s">
        <v>12</v>
      </c>
      <c r="D1142" s="41" t="s">
        <v>124</v>
      </c>
      <c r="E1142" s="41" t="s">
        <v>124</v>
      </c>
      <c r="F1142" s="41" t="s">
        <v>756</v>
      </c>
      <c r="G1142" s="41">
        <v>1</v>
      </c>
      <c r="H1142" s="41">
        <v>13141.4276611068</v>
      </c>
      <c r="I1142" s="41">
        <v>27319</v>
      </c>
      <c r="J1142" s="41">
        <v>1</v>
      </c>
      <c r="K1142" s="41">
        <v>505.4015</v>
      </c>
      <c r="L1142" s="41">
        <v>1.8499999999999999E-2</v>
      </c>
      <c r="M1142" s="41">
        <v>35785</v>
      </c>
      <c r="N1142" s="41">
        <v>39</v>
      </c>
      <c r="O1142" s="41">
        <v>712.12150000000008</v>
      </c>
      <c r="P1142" s="41">
        <v>0.77610000000000001</v>
      </c>
      <c r="Q1142" s="41">
        <v>23406</v>
      </c>
      <c r="R1142" s="41">
        <v>418.9674</v>
      </c>
      <c r="S1142" s="41">
        <v>30819</v>
      </c>
      <c r="T1142" s="41">
        <v>678.01800000000003</v>
      </c>
      <c r="U1142" s="41">
        <v>50726</v>
      </c>
      <c r="V1142" s="41">
        <v>924.38740000000007</v>
      </c>
      <c r="W1142" s="41">
        <v>66643</v>
      </c>
      <c r="X1142" s="41">
        <v>1390.9156000000003</v>
      </c>
    </row>
    <row r="1143" spans="1:24" x14ac:dyDescent="0.35">
      <c r="A1143" s="41" t="s">
        <v>609</v>
      </c>
      <c r="B1143" s="41" t="s">
        <v>493</v>
      </c>
      <c r="C1143" s="41" t="s">
        <v>12</v>
      </c>
      <c r="D1143" s="41" t="s">
        <v>124</v>
      </c>
      <c r="E1143" s="41" t="s">
        <v>124</v>
      </c>
      <c r="F1143" s="41" t="s">
        <v>760</v>
      </c>
      <c r="G1143" s="41">
        <v>5</v>
      </c>
      <c r="H1143" s="41">
        <v>13141.4276611068</v>
      </c>
      <c r="I1143" s="41">
        <v>27332</v>
      </c>
      <c r="J1143" s="41">
        <v>212</v>
      </c>
      <c r="K1143" s="41">
        <v>505.642</v>
      </c>
      <c r="L1143" s="41">
        <v>3.9219999999999997</v>
      </c>
      <c r="M1143" s="41">
        <v>28697</v>
      </c>
      <c r="N1143" s="41">
        <v>35</v>
      </c>
      <c r="O1143" s="41">
        <v>571.07029999999997</v>
      </c>
      <c r="P1143" s="41">
        <v>0.69650000000000001</v>
      </c>
      <c r="Q1143" s="41">
        <v>56916</v>
      </c>
      <c r="R1143" s="41">
        <v>1018.7963999999999</v>
      </c>
      <c r="S1143" s="41">
        <v>36953</v>
      </c>
      <c r="T1143" s="41">
        <v>812.96600000000001</v>
      </c>
      <c r="U1143" s="41">
        <v>84460</v>
      </c>
      <c r="V1143" s="41">
        <v>1528.3604</v>
      </c>
      <c r="W1143" s="41">
        <v>65685</v>
      </c>
      <c r="X1143" s="41">
        <v>1384.7328</v>
      </c>
    </row>
    <row r="1144" spans="1:24" x14ac:dyDescent="0.35">
      <c r="A1144" s="41" t="s">
        <v>609</v>
      </c>
      <c r="B1144" s="41" t="s">
        <v>493</v>
      </c>
      <c r="C1144" s="41" t="s">
        <v>12</v>
      </c>
      <c r="D1144" s="41" t="s">
        <v>124</v>
      </c>
      <c r="E1144" s="41" t="s">
        <v>124</v>
      </c>
      <c r="F1144" s="41" t="s">
        <v>764</v>
      </c>
      <c r="G1144" s="41">
        <v>9</v>
      </c>
      <c r="H1144" s="41">
        <v>13141.4276611068</v>
      </c>
      <c r="I1144" s="41">
        <v>56932</v>
      </c>
      <c r="J1144" s="41">
        <v>180</v>
      </c>
      <c r="K1144" s="41">
        <v>1132.9468000000002</v>
      </c>
      <c r="L1144" s="41">
        <v>3.5820000000000003</v>
      </c>
      <c r="M1144" s="41"/>
      <c r="N1144" s="41"/>
      <c r="O1144" s="41"/>
      <c r="P1144" s="41"/>
      <c r="Q1144" s="41">
        <v>33279</v>
      </c>
      <c r="R1144" s="41">
        <v>595.69410000000005</v>
      </c>
      <c r="S1144" s="41"/>
      <c r="T1144" s="41"/>
      <c r="U1144" s="41">
        <v>90391</v>
      </c>
      <c r="V1144" s="41">
        <v>1732.2229000000002</v>
      </c>
      <c r="W1144" s="41"/>
      <c r="X1144" s="41"/>
    </row>
    <row r="1145" spans="1:24" x14ac:dyDescent="0.35">
      <c r="A1145" s="41" t="s">
        <v>609</v>
      </c>
      <c r="B1145" s="41" t="s">
        <v>493</v>
      </c>
      <c r="C1145" s="41" t="s">
        <v>12</v>
      </c>
      <c r="D1145" s="41" t="s">
        <v>124</v>
      </c>
      <c r="E1145" s="41" t="s">
        <v>124</v>
      </c>
      <c r="F1145" s="41" t="s">
        <v>766</v>
      </c>
      <c r="G1145" s="41">
        <v>11</v>
      </c>
      <c r="H1145" s="41">
        <v>13141.4276611068</v>
      </c>
      <c r="I1145" s="41">
        <v>36198</v>
      </c>
      <c r="J1145" s="41">
        <v>51</v>
      </c>
      <c r="K1145" s="41">
        <v>720.34019999999998</v>
      </c>
      <c r="L1145" s="41">
        <v>1.0149000000000001</v>
      </c>
      <c r="M1145" s="41"/>
      <c r="N1145" s="41"/>
      <c r="O1145" s="41"/>
      <c r="P1145" s="41"/>
      <c r="Q1145" s="41">
        <v>41741</v>
      </c>
      <c r="R1145" s="41">
        <v>747.16390000000001</v>
      </c>
      <c r="S1145" s="41"/>
      <c r="T1145" s="41"/>
      <c r="U1145" s="41">
        <v>77990</v>
      </c>
      <c r="V1145" s="41">
        <v>1468.519</v>
      </c>
      <c r="W1145" s="41"/>
      <c r="X1145" s="41"/>
    </row>
    <row r="1146" spans="1:24" x14ac:dyDescent="0.35">
      <c r="A1146" s="41" t="s">
        <v>609</v>
      </c>
      <c r="B1146" s="41" t="s">
        <v>493</v>
      </c>
      <c r="C1146" s="41" t="s">
        <v>12</v>
      </c>
      <c r="D1146" s="41" t="s">
        <v>124</v>
      </c>
      <c r="E1146" s="41" t="s">
        <v>124</v>
      </c>
      <c r="F1146" s="41" t="s">
        <v>765</v>
      </c>
      <c r="G1146" s="41">
        <v>10</v>
      </c>
      <c r="H1146" s="41">
        <v>13141.4276611068</v>
      </c>
      <c r="I1146" s="41">
        <v>39239</v>
      </c>
      <c r="J1146" s="41">
        <v>23</v>
      </c>
      <c r="K1146" s="41">
        <v>780.85610000000008</v>
      </c>
      <c r="L1146" s="41">
        <v>0.4577</v>
      </c>
      <c r="M1146" s="41"/>
      <c r="N1146" s="41"/>
      <c r="O1146" s="41"/>
      <c r="P1146" s="41"/>
      <c r="Q1146" s="41">
        <v>34871</v>
      </c>
      <c r="R1146" s="41">
        <v>624.19090000000006</v>
      </c>
      <c r="S1146" s="41"/>
      <c r="T1146" s="41"/>
      <c r="U1146" s="41">
        <v>74133</v>
      </c>
      <c r="V1146" s="41">
        <v>1405.5047000000002</v>
      </c>
      <c r="W1146" s="41"/>
      <c r="X1146" s="41"/>
    </row>
    <row r="1147" spans="1:24" x14ac:dyDescent="0.35">
      <c r="A1147" s="41" t="s">
        <v>609</v>
      </c>
      <c r="B1147" s="41" t="s">
        <v>493</v>
      </c>
      <c r="C1147" s="41" t="s">
        <v>12</v>
      </c>
      <c r="D1147" s="41" t="s">
        <v>124</v>
      </c>
      <c r="E1147" s="41" t="s">
        <v>124</v>
      </c>
      <c r="F1147" s="41" t="s">
        <v>759</v>
      </c>
      <c r="G1147" s="41">
        <v>4</v>
      </c>
      <c r="H1147" s="41">
        <v>13141.4276611068</v>
      </c>
      <c r="I1147" s="41">
        <v>24488</v>
      </c>
      <c r="J1147" s="41">
        <v>180</v>
      </c>
      <c r="K1147" s="41">
        <v>453.02799999999996</v>
      </c>
      <c r="L1147" s="41">
        <v>3.3299999999999996</v>
      </c>
      <c r="M1147" s="41">
        <v>34967</v>
      </c>
      <c r="N1147" s="41">
        <v>39</v>
      </c>
      <c r="O1147" s="41">
        <v>695.8433</v>
      </c>
      <c r="P1147" s="41">
        <v>0.77610000000000001</v>
      </c>
      <c r="Q1147" s="41">
        <v>27347</v>
      </c>
      <c r="R1147" s="41">
        <v>489.51130000000001</v>
      </c>
      <c r="S1147" s="41">
        <v>46803</v>
      </c>
      <c r="T1147" s="41">
        <v>1029.6659999999999</v>
      </c>
      <c r="U1147" s="41">
        <v>52015</v>
      </c>
      <c r="V1147" s="41">
        <v>945.86929999999995</v>
      </c>
      <c r="W1147" s="41">
        <v>81809</v>
      </c>
      <c r="X1147" s="41">
        <v>1726.2854</v>
      </c>
    </row>
    <row r="1148" spans="1:24" x14ac:dyDescent="0.35">
      <c r="A1148" s="41" t="s">
        <v>609</v>
      </c>
      <c r="B1148" s="41" t="s">
        <v>493</v>
      </c>
      <c r="C1148" s="41" t="s">
        <v>12</v>
      </c>
      <c r="D1148" s="41" t="s">
        <v>124</v>
      </c>
      <c r="E1148" s="41" t="s">
        <v>124</v>
      </c>
      <c r="F1148" s="41" t="s">
        <v>758</v>
      </c>
      <c r="G1148" s="41">
        <v>3</v>
      </c>
      <c r="H1148" s="41">
        <v>13141.4276611068</v>
      </c>
      <c r="I1148" s="41">
        <v>83596</v>
      </c>
      <c r="J1148" s="41">
        <v>64</v>
      </c>
      <c r="K1148" s="41">
        <v>1546.5259999999998</v>
      </c>
      <c r="L1148" s="41">
        <v>1.1839999999999999</v>
      </c>
      <c r="M1148" s="41">
        <v>32910</v>
      </c>
      <c r="N1148" s="41">
        <v>29</v>
      </c>
      <c r="O1148" s="41">
        <v>654.90899999999999</v>
      </c>
      <c r="P1148" s="41">
        <v>0.57710000000000006</v>
      </c>
      <c r="Q1148" s="41">
        <v>27071</v>
      </c>
      <c r="R1148" s="41">
        <v>484.57089999999999</v>
      </c>
      <c r="S1148" s="41">
        <v>27454</v>
      </c>
      <c r="T1148" s="41">
        <v>603.98800000000006</v>
      </c>
      <c r="U1148" s="41">
        <v>110731</v>
      </c>
      <c r="V1148" s="41">
        <v>2032.2808999999997</v>
      </c>
      <c r="W1148" s="41">
        <v>60393</v>
      </c>
      <c r="X1148" s="41">
        <v>1259.4740999999999</v>
      </c>
    </row>
    <row r="1149" spans="1:24" x14ac:dyDescent="0.35">
      <c r="A1149" s="41" t="s">
        <v>609</v>
      </c>
      <c r="B1149" s="41" t="s">
        <v>493</v>
      </c>
      <c r="C1149" s="41" t="s">
        <v>12</v>
      </c>
      <c r="D1149" s="41" t="s">
        <v>124</v>
      </c>
      <c r="E1149" s="41" t="s">
        <v>124</v>
      </c>
      <c r="F1149" s="41" t="s">
        <v>767</v>
      </c>
      <c r="G1149" s="41">
        <v>12</v>
      </c>
      <c r="H1149" s="41">
        <v>13141.4276611068</v>
      </c>
      <c r="I1149" s="41">
        <v>34139</v>
      </c>
      <c r="J1149" s="41">
        <v>48</v>
      </c>
      <c r="K1149" s="41">
        <v>679.36610000000007</v>
      </c>
      <c r="L1149" s="41">
        <v>0.95520000000000005</v>
      </c>
      <c r="M1149" s="41"/>
      <c r="N1149" s="41"/>
      <c r="O1149" s="41"/>
      <c r="P1149" s="41"/>
      <c r="Q1149" s="41">
        <v>27996</v>
      </c>
      <c r="R1149" s="41">
        <v>501.1284</v>
      </c>
      <c r="S1149" s="41"/>
      <c r="T1149" s="41"/>
      <c r="U1149" s="41">
        <v>62183</v>
      </c>
      <c r="V1149" s="41">
        <v>1181.4497000000001</v>
      </c>
      <c r="W1149" s="41"/>
      <c r="X1149" s="41"/>
    </row>
    <row r="1150" spans="1:24" x14ac:dyDescent="0.35">
      <c r="A1150" s="41" t="s">
        <v>609</v>
      </c>
      <c r="B1150" s="41" t="s">
        <v>493</v>
      </c>
      <c r="C1150" s="41" t="s">
        <v>12</v>
      </c>
      <c r="D1150" s="41" t="s">
        <v>124</v>
      </c>
      <c r="E1150" s="41" t="s">
        <v>124</v>
      </c>
      <c r="F1150" s="41" t="s">
        <v>757</v>
      </c>
      <c r="G1150" s="41">
        <v>2</v>
      </c>
      <c r="H1150" s="41">
        <v>13141.4276611068</v>
      </c>
      <c r="I1150" s="41">
        <v>30316</v>
      </c>
      <c r="J1150" s="41">
        <v>1</v>
      </c>
      <c r="K1150" s="41">
        <v>560.846</v>
      </c>
      <c r="L1150" s="41">
        <v>1.8499999999999999E-2</v>
      </c>
      <c r="M1150" s="41">
        <v>28458</v>
      </c>
      <c r="N1150" s="41">
        <v>40</v>
      </c>
      <c r="O1150" s="41">
        <v>566.31420000000003</v>
      </c>
      <c r="P1150" s="41">
        <v>0.79600000000000004</v>
      </c>
      <c r="Q1150" s="41">
        <v>27412</v>
      </c>
      <c r="R1150" s="41">
        <v>490.6748</v>
      </c>
      <c r="S1150" s="41">
        <v>25237</v>
      </c>
      <c r="T1150" s="41">
        <v>555.21400000000006</v>
      </c>
      <c r="U1150" s="41">
        <v>57729</v>
      </c>
      <c r="V1150" s="41">
        <v>1051.5392999999999</v>
      </c>
      <c r="W1150" s="41">
        <v>53735</v>
      </c>
      <c r="X1150" s="41">
        <v>1122.3242</v>
      </c>
    </row>
    <row r="1151" spans="1:24" x14ac:dyDescent="0.35">
      <c r="A1151" s="41" t="s">
        <v>609</v>
      </c>
      <c r="B1151" s="41" t="s">
        <v>493</v>
      </c>
      <c r="C1151" s="41" t="s">
        <v>12</v>
      </c>
      <c r="D1151" s="41" t="s">
        <v>124</v>
      </c>
      <c r="E1151" s="41" t="s">
        <v>124</v>
      </c>
      <c r="F1151" s="41" t="s">
        <v>763</v>
      </c>
      <c r="G1151" s="41">
        <v>8</v>
      </c>
      <c r="H1151" s="41">
        <v>13141.4276611068</v>
      </c>
      <c r="I1151" s="41">
        <v>44223</v>
      </c>
      <c r="J1151" s="41">
        <v>10</v>
      </c>
      <c r="K1151" s="41">
        <v>880.03770000000009</v>
      </c>
      <c r="L1151" s="41">
        <v>0.19900000000000001</v>
      </c>
      <c r="M1151" s="41"/>
      <c r="N1151" s="41"/>
      <c r="O1151" s="41"/>
      <c r="P1151" s="41"/>
      <c r="Q1151" s="41">
        <v>29541</v>
      </c>
      <c r="R1151" s="41">
        <v>528.78390000000002</v>
      </c>
      <c r="S1151" s="41"/>
      <c r="T1151" s="41"/>
      <c r="U1151" s="41">
        <v>73774</v>
      </c>
      <c r="V1151" s="41">
        <v>1409.0206000000001</v>
      </c>
      <c r="W1151" s="41"/>
      <c r="X1151" s="41"/>
    </row>
    <row r="1152" spans="1:24" x14ac:dyDescent="0.35">
      <c r="A1152" s="41" t="s">
        <v>609</v>
      </c>
      <c r="B1152" s="41" t="s">
        <v>493</v>
      </c>
      <c r="C1152" s="41" t="s">
        <v>12</v>
      </c>
      <c r="D1152" s="41" t="s">
        <v>124</v>
      </c>
      <c r="E1152" s="41" t="s">
        <v>124</v>
      </c>
      <c r="F1152" s="41" t="s">
        <v>762</v>
      </c>
      <c r="G1152" s="41">
        <v>7</v>
      </c>
      <c r="H1152" s="41">
        <v>13141.4276611068</v>
      </c>
      <c r="I1152" s="41">
        <v>34357</v>
      </c>
      <c r="J1152" s="41">
        <v>9</v>
      </c>
      <c r="K1152" s="41">
        <v>683.70429999999999</v>
      </c>
      <c r="L1152" s="41">
        <v>0.17910000000000001</v>
      </c>
      <c r="M1152" s="41">
        <v>0</v>
      </c>
      <c r="N1152" s="41">
        <v>1349</v>
      </c>
      <c r="O1152" s="41">
        <v>0</v>
      </c>
      <c r="P1152" s="41">
        <v>30.352499999999999</v>
      </c>
      <c r="Q1152" s="41">
        <v>39904</v>
      </c>
      <c r="R1152" s="41">
        <v>714.28160000000003</v>
      </c>
      <c r="S1152" s="41">
        <v>65729</v>
      </c>
      <c r="T1152" s="41">
        <v>1446.038</v>
      </c>
      <c r="U1152" s="41">
        <v>74270</v>
      </c>
      <c r="V1152" s="41">
        <v>1398.165</v>
      </c>
      <c r="W1152" s="41">
        <v>67078</v>
      </c>
      <c r="X1152" s="41">
        <v>1476.3905</v>
      </c>
    </row>
    <row r="1153" spans="1:24" x14ac:dyDescent="0.35">
      <c r="A1153" s="41" t="s">
        <v>609</v>
      </c>
      <c r="B1153" s="41" t="s">
        <v>493</v>
      </c>
      <c r="C1153" s="41" t="s">
        <v>12</v>
      </c>
      <c r="D1153" s="41" t="s">
        <v>124</v>
      </c>
      <c r="E1153" s="41" t="s">
        <v>124</v>
      </c>
      <c r="F1153" s="41" t="s">
        <v>761</v>
      </c>
      <c r="G1153" s="41">
        <v>6</v>
      </c>
      <c r="H1153" s="41">
        <v>13141.4276611068</v>
      </c>
      <c r="I1153" s="41">
        <v>26350</v>
      </c>
      <c r="J1153" s="41">
        <v>7992</v>
      </c>
      <c r="K1153" s="41">
        <v>524.36500000000001</v>
      </c>
      <c r="L1153" s="41">
        <v>159.04080000000002</v>
      </c>
      <c r="M1153" s="41">
        <v>22187</v>
      </c>
      <c r="N1153" s="41">
        <v>4746</v>
      </c>
      <c r="O1153" s="41">
        <v>499.20749999999998</v>
      </c>
      <c r="P1153" s="41">
        <v>106.785</v>
      </c>
      <c r="Q1153" s="41">
        <v>47009</v>
      </c>
      <c r="R1153" s="41">
        <v>841.46109999999999</v>
      </c>
      <c r="S1153" s="41">
        <v>52135</v>
      </c>
      <c r="T1153" s="41">
        <v>1146.97</v>
      </c>
      <c r="U1153" s="41">
        <v>81351</v>
      </c>
      <c r="V1153" s="41">
        <v>1524.8669</v>
      </c>
      <c r="W1153" s="41">
        <v>79068</v>
      </c>
      <c r="X1153" s="41">
        <v>1752.9625000000001</v>
      </c>
    </row>
    <row r="1154" spans="1:24" x14ac:dyDescent="0.35">
      <c r="A1154" s="41" t="s">
        <v>697</v>
      </c>
      <c r="B1154" s="41" t="s">
        <v>581</v>
      </c>
      <c r="C1154" s="41" t="s">
        <v>22</v>
      </c>
      <c r="D1154" s="41" t="s">
        <v>125</v>
      </c>
      <c r="E1154" s="41" t="s">
        <v>125</v>
      </c>
      <c r="F1154" s="41" t="s">
        <v>756</v>
      </c>
      <c r="G1154" s="41">
        <v>1</v>
      </c>
      <c r="H1154" s="41">
        <v>72688.268272738598</v>
      </c>
      <c r="I1154" s="41">
        <v>23769</v>
      </c>
      <c r="J1154" s="41">
        <v>0</v>
      </c>
      <c r="K1154" s="41">
        <v>439.72649999999999</v>
      </c>
      <c r="L1154" s="41">
        <v>0</v>
      </c>
      <c r="M1154" s="41">
        <v>27083</v>
      </c>
      <c r="N1154" s="41">
        <v>0</v>
      </c>
      <c r="O1154" s="41">
        <v>538.95170000000007</v>
      </c>
      <c r="P1154" s="41">
        <v>0</v>
      </c>
      <c r="Q1154" s="41">
        <v>21579</v>
      </c>
      <c r="R1154" s="41">
        <v>386.26409999999998</v>
      </c>
      <c r="S1154" s="41">
        <v>27854</v>
      </c>
      <c r="T1154" s="41">
        <v>612.78800000000001</v>
      </c>
      <c r="U1154" s="41">
        <v>45348</v>
      </c>
      <c r="V1154" s="41">
        <v>825.99059999999997</v>
      </c>
      <c r="W1154" s="41">
        <v>54937</v>
      </c>
      <c r="X1154" s="41">
        <v>1151.7397000000001</v>
      </c>
    </row>
    <row r="1155" spans="1:24" x14ac:dyDescent="0.35">
      <c r="A1155" s="41" t="s">
        <v>697</v>
      </c>
      <c r="B1155" s="41" t="s">
        <v>581</v>
      </c>
      <c r="C1155" s="41" t="s">
        <v>22</v>
      </c>
      <c r="D1155" s="41" t="s">
        <v>125</v>
      </c>
      <c r="E1155" s="41" t="s">
        <v>125</v>
      </c>
      <c r="F1155" s="41" t="s">
        <v>760</v>
      </c>
      <c r="G1155" s="41">
        <v>5</v>
      </c>
      <c r="H1155" s="41">
        <v>72688.268272738598</v>
      </c>
      <c r="I1155" s="41">
        <v>40779</v>
      </c>
      <c r="J1155" s="41">
        <v>3</v>
      </c>
      <c r="K1155" s="41">
        <v>754.41149999999993</v>
      </c>
      <c r="L1155" s="41">
        <v>5.5499999999999994E-2</v>
      </c>
      <c r="M1155" s="41">
        <v>19225</v>
      </c>
      <c r="N1155" s="41">
        <v>0</v>
      </c>
      <c r="O1155" s="41">
        <v>382.57750000000004</v>
      </c>
      <c r="P1155" s="41">
        <v>0</v>
      </c>
      <c r="Q1155" s="41">
        <v>34805</v>
      </c>
      <c r="R1155" s="41">
        <v>623.0095</v>
      </c>
      <c r="S1155" s="41">
        <v>32450</v>
      </c>
      <c r="T1155" s="41">
        <v>713.9</v>
      </c>
      <c r="U1155" s="41">
        <v>75587</v>
      </c>
      <c r="V1155" s="41">
        <v>1377.4765</v>
      </c>
      <c r="W1155" s="41">
        <v>51675</v>
      </c>
      <c r="X1155" s="41">
        <v>1096.4775</v>
      </c>
    </row>
    <row r="1156" spans="1:24" x14ac:dyDescent="0.35">
      <c r="A1156" s="41" t="s">
        <v>697</v>
      </c>
      <c r="B1156" s="41" t="s">
        <v>581</v>
      </c>
      <c r="C1156" s="41" t="s">
        <v>22</v>
      </c>
      <c r="D1156" s="41" t="s">
        <v>125</v>
      </c>
      <c r="E1156" s="41" t="s">
        <v>125</v>
      </c>
      <c r="F1156" s="41" t="s">
        <v>764</v>
      </c>
      <c r="G1156" s="41">
        <v>9</v>
      </c>
      <c r="H1156" s="41">
        <v>72688.268272738598</v>
      </c>
      <c r="I1156" s="41">
        <v>26978</v>
      </c>
      <c r="J1156" s="41">
        <v>0</v>
      </c>
      <c r="K1156" s="41">
        <v>536.86220000000003</v>
      </c>
      <c r="L1156" s="41">
        <v>0</v>
      </c>
      <c r="M1156" s="41"/>
      <c r="N1156" s="41"/>
      <c r="O1156" s="41"/>
      <c r="P1156" s="41"/>
      <c r="Q1156" s="41">
        <v>33872</v>
      </c>
      <c r="R1156" s="41">
        <v>606.30880000000002</v>
      </c>
      <c r="S1156" s="41"/>
      <c r="T1156" s="41"/>
      <c r="U1156" s="41">
        <v>60850</v>
      </c>
      <c r="V1156" s="41">
        <v>1143.171</v>
      </c>
      <c r="W1156" s="41"/>
      <c r="X1156" s="41"/>
    </row>
    <row r="1157" spans="1:24" x14ac:dyDescent="0.35">
      <c r="A1157" s="41" t="s">
        <v>697</v>
      </c>
      <c r="B1157" s="41" t="s">
        <v>581</v>
      </c>
      <c r="C1157" s="41" t="s">
        <v>22</v>
      </c>
      <c r="D1157" s="41" t="s">
        <v>125</v>
      </c>
      <c r="E1157" s="41" t="s">
        <v>125</v>
      </c>
      <c r="F1157" s="41" t="s">
        <v>766</v>
      </c>
      <c r="G1157" s="41">
        <v>11</v>
      </c>
      <c r="H1157" s="41">
        <v>72688.268272738598</v>
      </c>
      <c r="I1157" s="41">
        <v>28911</v>
      </c>
      <c r="J1157" s="41">
        <v>0</v>
      </c>
      <c r="K1157" s="41">
        <v>575.32889999999998</v>
      </c>
      <c r="L1157" s="41">
        <v>0</v>
      </c>
      <c r="M1157" s="41"/>
      <c r="N1157" s="41"/>
      <c r="O1157" s="41"/>
      <c r="P1157" s="41"/>
      <c r="Q1157" s="41">
        <v>54058</v>
      </c>
      <c r="R1157" s="41">
        <v>967.63819999999998</v>
      </c>
      <c r="S1157" s="41"/>
      <c r="T1157" s="41"/>
      <c r="U1157" s="41">
        <v>82969</v>
      </c>
      <c r="V1157" s="41">
        <v>1542.9670999999998</v>
      </c>
      <c r="W1157" s="41"/>
      <c r="X1157" s="41"/>
    </row>
    <row r="1158" spans="1:24" x14ac:dyDescent="0.35">
      <c r="A1158" s="41" t="s">
        <v>697</v>
      </c>
      <c r="B1158" s="41" t="s">
        <v>581</v>
      </c>
      <c r="C1158" s="41" t="s">
        <v>22</v>
      </c>
      <c r="D1158" s="41" t="s">
        <v>125</v>
      </c>
      <c r="E1158" s="41" t="s">
        <v>125</v>
      </c>
      <c r="F1158" s="41" t="s">
        <v>765</v>
      </c>
      <c r="G1158" s="41">
        <v>10</v>
      </c>
      <c r="H1158" s="41">
        <v>72688.268272738598</v>
      </c>
      <c r="I1158" s="41">
        <v>48264</v>
      </c>
      <c r="J1158" s="41">
        <v>0</v>
      </c>
      <c r="K1158" s="41">
        <v>960.45360000000005</v>
      </c>
      <c r="L1158" s="41">
        <v>0</v>
      </c>
      <c r="M1158" s="41"/>
      <c r="N1158" s="41"/>
      <c r="O1158" s="41"/>
      <c r="P1158" s="41"/>
      <c r="Q1158" s="41">
        <v>38487</v>
      </c>
      <c r="R1158" s="41">
        <v>688.91729999999995</v>
      </c>
      <c r="S1158" s="41"/>
      <c r="T1158" s="41"/>
      <c r="U1158" s="41">
        <v>86751</v>
      </c>
      <c r="V1158" s="41">
        <v>1649.3708999999999</v>
      </c>
      <c r="W1158" s="41"/>
      <c r="X1158" s="41"/>
    </row>
    <row r="1159" spans="1:24" x14ac:dyDescent="0.35">
      <c r="A1159" s="41" t="s">
        <v>697</v>
      </c>
      <c r="B1159" s="41" t="s">
        <v>581</v>
      </c>
      <c r="C1159" s="41" t="s">
        <v>22</v>
      </c>
      <c r="D1159" s="41" t="s">
        <v>125</v>
      </c>
      <c r="E1159" s="41" t="s">
        <v>125</v>
      </c>
      <c r="F1159" s="41" t="s">
        <v>759</v>
      </c>
      <c r="G1159" s="41">
        <v>4</v>
      </c>
      <c r="H1159" s="41">
        <v>72688.268272738598</v>
      </c>
      <c r="I1159" s="41">
        <v>36213</v>
      </c>
      <c r="J1159" s="41">
        <v>1</v>
      </c>
      <c r="K1159" s="41">
        <v>669.94049999999993</v>
      </c>
      <c r="L1159" s="41">
        <v>1.8499999999999999E-2</v>
      </c>
      <c r="M1159" s="41">
        <v>20235</v>
      </c>
      <c r="N1159" s="41">
        <v>6</v>
      </c>
      <c r="O1159" s="41">
        <v>402.67650000000003</v>
      </c>
      <c r="P1159" s="41">
        <v>0.11940000000000001</v>
      </c>
      <c r="Q1159" s="41">
        <v>32352</v>
      </c>
      <c r="R1159" s="41">
        <v>579.10080000000005</v>
      </c>
      <c r="S1159" s="41">
        <v>48074</v>
      </c>
      <c r="T1159" s="41">
        <v>1057.6279999999999</v>
      </c>
      <c r="U1159" s="41">
        <v>68566</v>
      </c>
      <c r="V1159" s="41">
        <v>1249.0598</v>
      </c>
      <c r="W1159" s="41">
        <v>68315</v>
      </c>
      <c r="X1159" s="41">
        <v>1460.4239</v>
      </c>
    </row>
    <row r="1160" spans="1:24" x14ac:dyDescent="0.35">
      <c r="A1160" s="41" t="s">
        <v>697</v>
      </c>
      <c r="B1160" s="41" t="s">
        <v>581</v>
      </c>
      <c r="C1160" s="41" t="s">
        <v>22</v>
      </c>
      <c r="D1160" s="41" t="s">
        <v>125</v>
      </c>
      <c r="E1160" s="41" t="s">
        <v>125</v>
      </c>
      <c r="F1160" s="41" t="s">
        <v>758</v>
      </c>
      <c r="G1160" s="41">
        <v>3</v>
      </c>
      <c r="H1160" s="41">
        <v>72688.268272738598</v>
      </c>
      <c r="I1160" s="41">
        <v>27077</v>
      </c>
      <c r="J1160" s="41">
        <v>0</v>
      </c>
      <c r="K1160" s="41">
        <v>500.92449999999997</v>
      </c>
      <c r="L1160" s="41">
        <v>0</v>
      </c>
      <c r="M1160" s="41">
        <v>23848</v>
      </c>
      <c r="N1160" s="41">
        <v>1</v>
      </c>
      <c r="O1160" s="41">
        <v>474.57520000000005</v>
      </c>
      <c r="P1160" s="41">
        <v>1.9900000000000001E-2</v>
      </c>
      <c r="Q1160" s="41">
        <v>48121</v>
      </c>
      <c r="R1160" s="41">
        <v>861.36590000000001</v>
      </c>
      <c r="S1160" s="41">
        <v>27304</v>
      </c>
      <c r="T1160" s="41">
        <v>600.68799999999999</v>
      </c>
      <c r="U1160" s="41">
        <v>75198</v>
      </c>
      <c r="V1160" s="41">
        <v>1362.2903999999999</v>
      </c>
      <c r="W1160" s="41">
        <v>51153</v>
      </c>
      <c r="X1160" s="41">
        <v>1075.2831000000001</v>
      </c>
    </row>
    <row r="1161" spans="1:24" x14ac:dyDescent="0.35">
      <c r="A1161" s="41" t="s">
        <v>697</v>
      </c>
      <c r="B1161" s="41" t="s">
        <v>581</v>
      </c>
      <c r="C1161" s="41" t="s">
        <v>22</v>
      </c>
      <c r="D1161" s="41" t="s">
        <v>125</v>
      </c>
      <c r="E1161" s="41" t="s">
        <v>125</v>
      </c>
      <c r="F1161" s="41" t="s">
        <v>767</v>
      </c>
      <c r="G1161" s="41">
        <v>12</v>
      </c>
      <c r="H1161" s="41">
        <v>72688.268272738598</v>
      </c>
      <c r="I1161" s="41">
        <v>36316</v>
      </c>
      <c r="J1161" s="41">
        <v>32</v>
      </c>
      <c r="K1161" s="41">
        <v>722.6884</v>
      </c>
      <c r="L1161" s="41">
        <v>0.63680000000000003</v>
      </c>
      <c r="M1161" s="41"/>
      <c r="N1161" s="41"/>
      <c r="O1161" s="41"/>
      <c r="P1161" s="41"/>
      <c r="Q1161" s="41">
        <v>30734</v>
      </c>
      <c r="R1161" s="41">
        <v>550.1386</v>
      </c>
      <c r="S1161" s="41"/>
      <c r="T1161" s="41"/>
      <c r="U1161" s="41">
        <v>67082</v>
      </c>
      <c r="V1161" s="41">
        <v>1273.4638</v>
      </c>
      <c r="W1161" s="41"/>
      <c r="X1161" s="41"/>
    </row>
    <row r="1162" spans="1:24" x14ac:dyDescent="0.35">
      <c r="A1162" s="41" t="s">
        <v>697</v>
      </c>
      <c r="B1162" s="41" t="s">
        <v>581</v>
      </c>
      <c r="C1162" s="41" t="s">
        <v>22</v>
      </c>
      <c r="D1162" s="41" t="s">
        <v>125</v>
      </c>
      <c r="E1162" s="41" t="s">
        <v>125</v>
      </c>
      <c r="F1162" s="41" t="s">
        <v>757</v>
      </c>
      <c r="G1162" s="41">
        <v>2</v>
      </c>
      <c r="H1162" s="41">
        <v>72688.268272738598</v>
      </c>
      <c r="I1162" s="41">
        <v>26652</v>
      </c>
      <c r="J1162" s="41">
        <v>0</v>
      </c>
      <c r="K1162" s="41">
        <v>493.06199999999995</v>
      </c>
      <c r="L1162" s="41">
        <v>0</v>
      </c>
      <c r="M1162" s="41">
        <v>21930</v>
      </c>
      <c r="N1162" s="41">
        <v>17</v>
      </c>
      <c r="O1162" s="41">
        <v>436.40700000000004</v>
      </c>
      <c r="P1162" s="41">
        <v>0.33830000000000005</v>
      </c>
      <c r="Q1162" s="41">
        <v>31532</v>
      </c>
      <c r="R1162" s="41">
        <v>564.42280000000005</v>
      </c>
      <c r="S1162" s="41">
        <v>26840</v>
      </c>
      <c r="T1162" s="41">
        <v>590.48</v>
      </c>
      <c r="U1162" s="41">
        <v>58184</v>
      </c>
      <c r="V1162" s="41">
        <v>1057.4848</v>
      </c>
      <c r="W1162" s="41">
        <v>48787</v>
      </c>
      <c r="X1162" s="41">
        <v>1027.2253000000001</v>
      </c>
    </row>
    <row r="1163" spans="1:24" x14ac:dyDescent="0.35">
      <c r="A1163" s="41" t="s">
        <v>697</v>
      </c>
      <c r="B1163" s="41" t="s">
        <v>581</v>
      </c>
      <c r="C1163" s="41" t="s">
        <v>22</v>
      </c>
      <c r="D1163" s="41" t="s">
        <v>125</v>
      </c>
      <c r="E1163" s="41" t="s">
        <v>125</v>
      </c>
      <c r="F1163" s="41" t="s">
        <v>763</v>
      </c>
      <c r="G1163" s="41">
        <v>8</v>
      </c>
      <c r="H1163" s="41">
        <v>72688.268272738598</v>
      </c>
      <c r="I1163" s="41">
        <v>39225</v>
      </c>
      <c r="J1163" s="41">
        <v>0</v>
      </c>
      <c r="K1163" s="41">
        <v>780.57749999999999</v>
      </c>
      <c r="L1163" s="41">
        <v>0</v>
      </c>
      <c r="M1163" s="41"/>
      <c r="N1163" s="41"/>
      <c r="O1163" s="41"/>
      <c r="P1163" s="41"/>
      <c r="Q1163" s="41">
        <v>53306</v>
      </c>
      <c r="R1163" s="41">
        <v>954.17740000000003</v>
      </c>
      <c r="S1163" s="41"/>
      <c r="T1163" s="41"/>
      <c r="U1163" s="41">
        <v>92531</v>
      </c>
      <c r="V1163" s="41">
        <v>1734.7548999999999</v>
      </c>
      <c r="W1163" s="41"/>
      <c r="X1163" s="41"/>
    </row>
    <row r="1164" spans="1:24" x14ac:dyDescent="0.35">
      <c r="A1164" s="41" t="s">
        <v>697</v>
      </c>
      <c r="B1164" s="41" t="s">
        <v>581</v>
      </c>
      <c r="C1164" s="41" t="s">
        <v>22</v>
      </c>
      <c r="D1164" s="41" t="s">
        <v>125</v>
      </c>
      <c r="E1164" s="41" t="s">
        <v>125</v>
      </c>
      <c r="F1164" s="41" t="s">
        <v>762</v>
      </c>
      <c r="G1164" s="41">
        <v>7</v>
      </c>
      <c r="H1164" s="41">
        <v>72688.268272738598</v>
      </c>
      <c r="I1164" s="41">
        <v>71442</v>
      </c>
      <c r="J1164" s="41">
        <v>0</v>
      </c>
      <c r="K1164" s="41">
        <v>1421.6958</v>
      </c>
      <c r="L1164" s="41">
        <v>0</v>
      </c>
      <c r="M1164" s="41">
        <v>0</v>
      </c>
      <c r="N1164" s="41">
        <v>1443</v>
      </c>
      <c r="O1164" s="41">
        <v>0</v>
      </c>
      <c r="P1164" s="41">
        <v>32.467500000000001</v>
      </c>
      <c r="Q1164" s="41">
        <v>42075</v>
      </c>
      <c r="R1164" s="41">
        <v>753.14250000000004</v>
      </c>
      <c r="S1164" s="41">
        <v>60391</v>
      </c>
      <c r="T1164" s="41">
        <v>1328.6020000000001</v>
      </c>
      <c r="U1164" s="41">
        <v>113517</v>
      </c>
      <c r="V1164" s="41">
        <v>2174.8382999999999</v>
      </c>
      <c r="W1164" s="41">
        <v>61834</v>
      </c>
      <c r="X1164" s="41">
        <v>1361.0695000000001</v>
      </c>
    </row>
    <row r="1165" spans="1:24" x14ac:dyDescent="0.35">
      <c r="A1165" s="41" t="s">
        <v>697</v>
      </c>
      <c r="B1165" s="41" t="s">
        <v>581</v>
      </c>
      <c r="C1165" s="41" t="s">
        <v>22</v>
      </c>
      <c r="D1165" s="41" t="s">
        <v>125</v>
      </c>
      <c r="E1165" s="41" t="s">
        <v>125</v>
      </c>
      <c r="F1165" s="41" t="s">
        <v>761</v>
      </c>
      <c r="G1165" s="41">
        <v>6</v>
      </c>
      <c r="H1165" s="41">
        <v>72688.268272738598</v>
      </c>
      <c r="I1165" s="41">
        <v>98827</v>
      </c>
      <c r="J1165" s="41">
        <v>0</v>
      </c>
      <c r="K1165" s="41">
        <v>1966.6573000000001</v>
      </c>
      <c r="L1165" s="41">
        <v>0</v>
      </c>
      <c r="M1165" s="41">
        <v>21228</v>
      </c>
      <c r="N1165" s="41">
        <v>50</v>
      </c>
      <c r="O1165" s="41">
        <v>477.63</v>
      </c>
      <c r="P1165" s="41">
        <v>1.125</v>
      </c>
      <c r="Q1165" s="41">
        <v>28186</v>
      </c>
      <c r="R1165" s="41">
        <v>504.52940000000001</v>
      </c>
      <c r="S1165" s="41">
        <v>41104</v>
      </c>
      <c r="T1165" s="41">
        <v>904.28800000000001</v>
      </c>
      <c r="U1165" s="41">
        <v>127013</v>
      </c>
      <c r="V1165" s="41">
        <v>2471.1867000000002</v>
      </c>
      <c r="W1165" s="41">
        <v>62382</v>
      </c>
      <c r="X1165" s="41">
        <v>1383.0430000000001</v>
      </c>
    </row>
    <row r="1166" spans="1:24" x14ac:dyDescent="0.35">
      <c r="A1166" s="41" t="s">
        <v>614</v>
      </c>
      <c r="B1166" s="41" t="s">
        <v>474</v>
      </c>
      <c r="C1166" s="41" t="s">
        <v>26</v>
      </c>
      <c r="D1166" s="41" t="s">
        <v>126</v>
      </c>
      <c r="E1166" s="41" t="s">
        <v>126</v>
      </c>
      <c r="F1166" s="41" t="s">
        <v>756</v>
      </c>
      <c r="G1166" s="41">
        <v>1</v>
      </c>
      <c r="H1166" s="41">
        <v>22086.593099131002</v>
      </c>
      <c r="I1166" s="41">
        <v>109827</v>
      </c>
      <c r="J1166" s="41">
        <v>4541</v>
      </c>
      <c r="K1166" s="41">
        <v>2031.7994999999999</v>
      </c>
      <c r="L1166" s="41">
        <v>84.008499999999998</v>
      </c>
      <c r="M1166" s="41">
        <v>53037</v>
      </c>
      <c r="N1166" s="41">
        <v>3009</v>
      </c>
      <c r="O1166" s="41">
        <v>1055.4363000000001</v>
      </c>
      <c r="P1166" s="41">
        <v>59.879100000000001</v>
      </c>
      <c r="Q1166" s="41">
        <v>12612</v>
      </c>
      <c r="R1166" s="41">
        <v>225.75479999999999</v>
      </c>
      <c r="S1166" s="41">
        <v>24862</v>
      </c>
      <c r="T1166" s="41">
        <v>546.96400000000006</v>
      </c>
      <c r="U1166" s="41">
        <v>126980</v>
      </c>
      <c r="V1166" s="41">
        <v>2341.5628000000002</v>
      </c>
      <c r="W1166" s="41">
        <v>80908</v>
      </c>
      <c r="X1166" s="41">
        <v>1662.2794000000004</v>
      </c>
    </row>
    <row r="1167" spans="1:24" x14ac:dyDescent="0.35">
      <c r="A1167" s="41" t="s">
        <v>614</v>
      </c>
      <c r="B1167" s="41" t="s">
        <v>474</v>
      </c>
      <c r="C1167" s="41" t="s">
        <v>26</v>
      </c>
      <c r="D1167" s="41" t="s">
        <v>126</v>
      </c>
      <c r="E1167" s="41" t="s">
        <v>126</v>
      </c>
      <c r="F1167" s="41" t="s">
        <v>760</v>
      </c>
      <c r="G1167" s="41">
        <v>5</v>
      </c>
      <c r="H1167" s="41">
        <v>22086.593099131002</v>
      </c>
      <c r="I1167" s="41">
        <v>154936</v>
      </c>
      <c r="J1167" s="41">
        <v>16100</v>
      </c>
      <c r="K1167" s="41">
        <v>2866.3159999999998</v>
      </c>
      <c r="L1167" s="41">
        <v>297.84999999999997</v>
      </c>
      <c r="M1167" s="41">
        <v>43612</v>
      </c>
      <c r="N1167" s="41">
        <v>2470</v>
      </c>
      <c r="O1167" s="41">
        <v>867.87880000000007</v>
      </c>
      <c r="P1167" s="41">
        <v>49.153000000000006</v>
      </c>
      <c r="Q1167" s="41">
        <v>17780</v>
      </c>
      <c r="R1167" s="41">
        <v>318.262</v>
      </c>
      <c r="S1167" s="41">
        <v>16949</v>
      </c>
      <c r="T1167" s="41">
        <v>372.87799999999999</v>
      </c>
      <c r="U1167" s="41">
        <v>188816</v>
      </c>
      <c r="V1167" s="41">
        <v>3482.4279999999999</v>
      </c>
      <c r="W1167" s="41">
        <v>63031</v>
      </c>
      <c r="X1167" s="41">
        <v>1289.9098000000001</v>
      </c>
    </row>
    <row r="1168" spans="1:24" x14ac:dyDescent="0.35">
      <c r="A1168" s="41" t="s">
        <v>614</v>
      </c>
      <c r="B1168" s="41" t="s">
        <v>474</v>
      </c>
      <c r="C1168" s="41" t="s">
        <v>26</v>
      </c>
      <c r="D1168" s="41" t="s">
        <v>126</v>
      </c>
      <c r="E1168" s="41" t="s">
        <v>126</v>
      </c>
      <c r="F1168" s="41" t="s">
        <v>764</v>
      </c>
      <c r="G1168" s="41">
        <v>9</v>
      </c>
      <c r="H1168" s="41">
        <v>22086.593099131002</v>
      </c>
      <c r="I1168" s="41">
        <v>74744</v>
      </c>
      <c r="J1168" s="41">
        <v>4026</v>
      </c>
      <c r="K1168" s="41">
        <v>1487.4056</v>
      </c>
      <c r="L1168" s="41">
        <v>80.117400000000004</v>
      </c>
      <c r="M1168" s="41"/>
      <c r="N1168" s="41"/>
      <c r="O1168" s="41"/>
      <c r="P1168" s="41"/>
      <c r="Q1168" s="41">
        <v>15965</v>
      </c>
      <c r="R1168" s="41">
        <v>285.77350000000001</v>
      </c>
      <c r="S1168" s="41"/>
      <c r="T1168" s="41"/>
      <c r="U1168" s="41">
        <v>94735</v>
      </c>
      <c r="V1168" s="41">
        <v>1853.2965000000002</v>
      </c>
      <c r="W1168" s="41"/>
      <c r="X1168" s="41"/>
    </row>
    <row r="1169" spans="1:24" x14ac:dyDescent="0.35">
      <c r="A1169" s="41" t="s">
        <v>614</v>
      </c>
      <c r="B1169" s="41" t="s">
        <v>474</v>
      </c>
      <c r="C1169" s="41" t="s">
        <v>26</v>
      </c>
      <c r="D1169" s="41" t="s">
        <v>126</v>
      </c>
      <c r="E1169" s="41" t="s">
        <v>126</v>
      </c>
      <c r="F1169" s="41" t="s">
        <v>766</v>
      </c>
      <c r="G1169" s="41">
        <v>11</v>
      </c>
      <c r="H1169" s="41">
        <v>22086.593099131002</v>
      </c>
      <c r="I1169" s="41">
        <v>59823</v>
      </c>
      <c r="J1169" s="41">
        <v>4505</v>
      </c>
      <c r="K1169" s="41">
        <v>1190.4777000000001</v>
      </c>
      <c r="L1169" s="41">
        <v>89.649500000000003</v>
      </c>
      <c r="M1169" s="41"/>
      <c r="N1169" s="41"/>
      <c r="O1169" s="41"/>
      <c r="P1169" s="41"/>
      <c r="Q1169" s="41">
        <v>22511</v>
      </c>
      <c r="R1169" s="41">
        <v>402.94690000000003</v>
      </c>
      <c r="S1169" s="41"/>
      <c r="T1169" s="41"/>
      <c r="U1169" s="41">
        <v>86839</v>
      </c>
      <c r="V1169" s="41">
        <v>1683.0741000000003</v>
      </c>
      <c r="W1169" s="41"/>
      <c r="X1169" s="41"/>
    </row>
    <row r="1170" spans="1:24" x14ac:dyDescent="0.35">
      <c r="A1170" s="41" t="s">
        <v>614</v>
      </c>
      <c r="B1170" s="41" t="s">
        <v>474</v>
      </c>
      <c r="C1170" s="41" t="s">
        <v>26</v>
      </c>
      <c r="D1170" s="41" t="s">
        <v>126</v>
      </c>
      <c r="E1170" s="41" t="s">
        <v>126</v>
      </c>
      <c r="F1170" s="41" t="s">
        <v>765</v>
      </c>
      <c r="G1170" s="41">
        <v>10</v>
      </c>
      <c r="H1170" s="41">
        <v>22086.593099131002</v>
      </c>
      <c r="I1170" s="41">
        <v>57941</v>
      </c>
      <c r="J1170" s="41">
        <v>13298</v>
      </c>
      <c r="K1170" s="41">
        <v>1153.0259000000001</v>
      </c>
      <c r="L1170" s="41">
        <v>264.6302</v>
      </c>
      <c r="M1170" s="41"/>
      <c r="N1170" s="41"/>
      <c r="O1170" s="41"/>
      <c r="P1170" s="41"/>
      <c r="Q1170" s="41">
        <v>21943</v>
      </c>
      <c r="R1170" s="41">
        <v>392.77969999999999</v>
      </c>
      <c r="S1170" s="41"/>
      <c r="T1170" s="41"/>
      <c r="U1170" s="41">
        <v>93182</v>
      </c>
      <c r="V1170" s="41">
        <v>1810.4358000000002</v>
      </c>
      <c r="W1170" s="41"/>
      <c r="X1170" s="41"/>
    </row>
    <row r="1171" spans="1:24" x14ac:dyDescent="0.35">
      <c r="A1171" s="41" t="s">
        <v>614</v>
      </c>
      <c r="B1171" s="41" t="s">
        <v>474</v>
      </c>
      <c r="C1171" s="41" t="s">
        <v>26</v>
      </c>
      <c r="D1171" s="41" t="s">
        <v>126</v>
      </c>
      <c r="E1171" s="41" t="s">
        <v>126</v>
      </c>
      <c r="F1171" s="41" t="s">
        <v>759</v>
      </c>
      <c r="G1171" s="41">
        <v>4</v>
      </c>
      <c r="H1171" s="41">
        <v>22086.593099131002</v>
      </c>
      <c r="I1171" s="41">
        <v>44630</v>
      </c>
      <c r="J1171" s="41">
        <v>4272</v>
      </c>
      <c r="K1171" s="41">
        <v>825.65499999999997</v>
      </c>
      <c r="L1171" s="41">
        <v>79.031999999999996</v>
      </c>
      <c r="M1171" s="41">
        <v>60814</v>
      </c>
      <c r="N1171" s="41">
        <v>4801</v>
      </c>
      <c r="O1171" s="41">
        <v>1210.1986000000002</v>
      </c>
      <c r="P1171" s="41">
        <v>95.539900000000003</v>
      </c>
      <c r="Q1171" s="41">
        <v>23907</v>
      </c>
      <c r="R1171" s="41">
        <v>427.93529999999998</v>
      </c>
      <c r="S1171" s="41">
        <v>20192</v>
      </c>
      <c r="T1171" s="41">
        <v>444.22399999999999</v>
      </c>
      <c r="U1171" s="41">
        <v>72809</v>
      </c>
      <c r="V1171" s="41">
        <v>1332.6223</v>
      </c>
      <c r="W1171" s="41">
        <v>85807</v>
      </c>
      <c r="X1171" s="41">
        <v>1749.9625000000001</v>
      </c>
    </row>
    <row r="1172" spans="1:24" x14ac:dyDescent="0.35">
      <c r="A1172" s="41" t="s">
        <v>614</v>
      </c>
      <c r="B1172" s="41" t="s">
        <v>474</v>
      </c>
      <c r="C1172" s="41" t="s">
        <v>26</v>
      </c>
      <c r="D1172" s="41" t="s">
        <v>126</v>
      </c>
      <c r="E1172" s="41" t="s">
        <v>126</v>
      </c>
      <c r="F1172" s="41" t="s">
        <v>758</v>
      </c>
      <c r="G1172" s="41">
        <v>3</v>
      </c>
      <c r="H1172" s="41">
        <v>22086.593099131002</v>
      </c>
      <c r="I1172" s="41">
        <v>49335</v>
      </c>
      <c r="J1172" s="41">
        <v>2721</v>
      </c>
      <c r="K1172" s="41">
        <v>912.69749999999999</v>
      </c>
      <c r="L1172" s="41">
        <v>50.338499999999996</v>
      </c>
      <c r="M1172" s="41">
        <v>50921</v>
      </c>
      <c r="N1172" s="41">
        <v>7921</v>
      </c>
      <c r="O1172" s="41">
        <v>1013.3279</v>
      </c>
      <c r="P1172" s="41">
        <v>157.62790000000001</v>
      </c>
      <c r="Q1172" s="41">
        <v>15059</v>
      </c>
      <c r="R1172" s="41">
        <v>269.55610000000001</v>
      </c>
      <c r="S1172" s="41">
        <v>19379</v>
      </c>
      <c r="T1172" s="41">
        <v>426.33800000000002</v>
      </c>
      <c r="U1172" s="41">
        <v>67115</v>
      </c>
      <c r="V1172" s="41">
        <v>1232.5920999999998</v>
      </c>
      <c r="W1172" s="41">
        <v>78221</v>
      </c>
      <c r="X1172" s="41">
        <v>1597.2937999999999</v>
      </c>
    </row>
    <row r="1173" spans="1:24" x14ac:dyDescent="0.35">
      <c r="A1173" s="41" t="s">
        <v>614</v>
      </c>
      <c r="B1173" s="41" t="s">
        <v>474</v>
      </c>
      <c r="C1173" s="41" t="s">
        <v>26</v>
      </c>
      <c r="D1173" s="41" t="s">
        <v>126</v>
      </c>
      <c r="E1173" s="41" t="s">
        <v>126</v>
      </c>
      <c r="F1173" s="41" t="s">
        <v>767</v>
      </c>
      <c r="G1173" s="41">
        <v>12</v>
      </c>
      <c r="H1173" s="41">
        <v>22086.593099131002</v>
      </c>
      <c r="I1173" s="41">
        <v>138047</v>
      </c>
      <c r="J1173" s="41">
        <v>5314</v>
      </c>
      <c r="K1173" s="41">
        <v>2747.1352999999999</v>
      </c>
      <c r="L1173" s="41">
        <v>105.74860000000001</v>
      </c>
      <c r="M1173" s="41"/>
      <c r="N1173" s="41"/>
      <c r="O1173" s="41"/>
      <c r="P1173" s="41"/>
      <c r="Q1173" s="41">
        <v>21512</v>
      </c>
      <c r="R1173" s="41">
        <v>385.06479999999999</v>
      </c>
      <c r="S1173" s="41"/>
      <c r="T1173" s="41"/>
      <c r="U1173" s="41">
        <v>164873</v>
      </c>
      <c r="V1173" s="41">
        <v>3237.9486999999999</v>
      </c>
      <c r="W1173" s="41"/>
      <c r="X1173" s="41"/>
    </row>
    <row r="1174" spans="1:24" x14ac:dyDescent="0.35">
      <c r="A1174" s="41" t="s">
        <v>614</v>
      </c>
      <c r="B1174" s="41" t="s">
        <v>474</v>
      </c>
      <c r="C1174" s="41" t="s">
        <v>26</v>
      </c>
      <c r="D1174" s="41" t="s">
        <v>126</v>
      </c>
      <c r="E1174" s="41" t="s">
        <v>126</v>
      </c>
      <c r="F1174" s="41" t="s">
        <v>757</v>
      </c>
      <c r="G1174" s="41">
        <v>2</v>
      </c>
      <c r="H1174" s="41">
        <v>22086.593099131002</v>
      </c>
      <c r="I1174" s="41">
        <v>50813</v>
      </c>
      <c r="J1174" s="41">
        <v>5212</v>
      </c>
      <c r="K1174" s="41">
        <v>940.04049999999995</v>
      </c>
      <c r="L1174" s="41">
        <v>96.421999999999997</v>
      </c>
      <c r="M1174" s="41">
        <v>46761</v>
      </c>
      <c r="N1174" s="41">
        <v>2327</v>
      </c>
      <c r="O1174" s="41">
        <v>930.54390000000001</v>
      </c>
      <c r="P1174" s="41">
        <v>46.307300000000005</v>
      </c>
      <c r="Q1174" s="41">
        <v>14167</v>
      </c>
      <c r="R1174" s="41">
        <v>253.58930000000001</v>
      </c>
      <c r="S1174" s="41">
        <v>17081</v>
      </c>
      <c r="T1174" s="41">
        <v>375.78199999999998</v>
      </c>
      <c r="U1174" s="41">
        <v>70192</v>
      </c>
      <c r="V1174" s="41">
        <v>1290.0518</v>
      </c>
      <c r="W1174" s="41">
        <v>66169</v>
      </c>
      <c r="X1174" s="41">
        <v>1352.6332</v>
      </c>
    </row>
    <row r="1175" spans="1:24" x14ac:dyDescent="0.35">
      <c r="A1175" s="41" t="s">
        <v>614</v>
      </c>
      <c r="B1175" s="41" t="s">
        <v>474</v>
      </c>
      <c r="C1175" s="41" t="s">
        <v>26</v>
      </c>
      <c r="D1175" s="41" t="s">
        <v>126</v>
      </c>
      <c r="E1175" s="41" t="s">
        <v>126</v>
      </c>
      <c r="F1175" s="41" t="s">
        <v>763</v>
      </c>
      <c r="G1175" s="41">
        <v>8</v>
      </c>
      <c r="H1175" s="41">
        <v>22086.593099131002</v>
      </c>
      <c r="I1175" s="41">
        <v>57455</v>
      </c>
      <c r="J1175" s="41">
        <v>6106</v>
      </c>
      <c r="K1175" s="41">
        <v>1143.3545000000001</v>
      </c>
      <c r="L1175" s="41">
        <v>121.5094</v>
      </c>
      <c r="M1175" s="41"/>
      <c r="N1175" s="41"/>
      <c r="O1175" s="41"/>
      <c r="P1175" s="41"/>
      <c r="Q1175" s="41">
        <v>18592</v>
      </c>
      <c r="R1175" s="41">
        <v>332.79680000000002</v>
      </c>
      <c r="S1175" s="41"/>
      <c r="T1175" s="41"/>
      <c r="U1175" s="41">
        <v>82153</v>
      </c>
      <c r="V1175" s="41">
        <v>1597.6607000000001</v>
      </c>
      <c r="W1175" s="41"/>
      <c r="X1175" s="41"/>
    </row>
    <row r="1176" spans="1:24" x14ac:dyDescent="0.35">
      <c r="A1176" s="41" t="s">
        <v>614</v>
      </c>
      <c r="B1176" s="41" t="s">
        <v>474</v>
      </c>
      <c r="C1176" s="41" t="s">
        <v>26</v>
      </c>
      <c r="D1176" s="41" t="s">
        <v>126</v>
      </c>
      <c r="E1176" s="41" t="s">
        <v>126</v>
      </c>
      <c r="F1176" s="41" t="s">
        <v>762</v>
      </c>
      <c r="G1176" s="41">
        <v>7</v>
      </c>
      <c r="H1176" s="41">
        <v>22086.593099131002</v>
      </c>
      <c r="I1176" s="41">
        <v>58443</v>
      </c>
      <c r="J1176" s="41">
        <v>5740</v>
      </c>
      <c r="K1176" s="41">
        <v>1163.0157000000002</v>
      </c>
      <c r="L1176" s="41">
        <v>114.226</v>
      </c>
      <c r="M1176" s="41">
        <v>0</v>
      </c>
      <c r="N1176" s="41">
        <v>18885</v>
      </c>
      <c r="O1176" s="41">
        <v>0</v>
      </c>
      <c r="P1176" s="41">
        <v>424.91249999999997</v>
      </c>
      <c r="Q1176" s="41">
        <v>20220</v>
      </c>
      <c r="R1176" s="41">
        <v>361.93799999999999</v>
      </c>
      <c r="S1176" s="41">
        <v>22663</v>
      </c>
      <c r="T1176" s="41">
        <v>498.58600000000001</v>
      </c>
      <c r="U1176" s="41">
        <v>84403</v>
      </c>
      <c r="V1176" s="41">
        <v>1639.1797000000001</v>
      </c>
      <c r="W1176" s="41">
        <v>41548</v>
      </c>
      <c r="X1176" s="41">
        <v>923.49849999999992</v>
      </c>
    </row>
    <row r="1177" spans="1:24" x14ac:dyDescent="0.35">
      <c r="A1177" s="41" t="s">
        <v>614</v>
      </c>
      <c r="B1177" s="41" t="s">
        <v>474</v>
      </c>
      <c r="C1177" s="41" t="s">
        <v>26</v>
      </c>
      <c r="D1177" s="41" t="s">
        <v>126</v>
      </c>
      <c r="E1177" s="41" t="s">
        <v>126</v>
      </c>
      <c r="F1177" s="41" t="s">
        <v>761</v>
      </c>
      <c r="G1177" s="41">
        <v>6</v>
      </c>
      <c r="H1177" s="41">
        <v>22086.593099131002</v>
      </c>
      <c r="I1177" s="41">
        <v>84704</v>
      </c>
      <c r="J1177" s="41">
        <v>15714</v>
      </c>
      <c r="K1177" s="41">
        <v>1685.6096</v>
      </c>
      <c r="L1177" s="41">
        <v>312.70859999999999</v>
      </c>
      <c r="M1177" s="41">
        <v>46700</v>
      </c>
      <c r="N1177" s="41">
        <v>13540</v>
      </c>
      <c r="O1177" s="41">
        <v>1050.75</v>
      </c>
      <c r="P1177" s="41">
        <v>304.64999999999998</v>
      </c>
      <c r="Q1177" s="41">
        <v>19766</v>
      </c>
      <c r="R1177" s="41">
        <v>353.81139999999999</v>
      </c>
      <c r="S1177" s="41">
        <v>57783</v>
      </c>
      <c r="T1177" s="41">
        <v>1271.2260000000001</v>
      </c>
      <c r="U1177" s="41">
        <v>120184</v>
      </c>
      <c r="V1177" s="41">
        <v>2352.1295999999998</v>
      </c>
      <c r="W1177" s="41">
        <v>118023</v>
      </c>
      <c r="X1177" s="41">
        <v>2626.6260000000002</v>
      </c>
    </row>
    <row r="1178" spans="1:24" x14ac:dyDescent="0.35">
      <c r="A1178" s="41" t="s">
        <v>127</v>
      </c>
      <c r="B1178" s="41" t="s">
        <v>467</v>
      </c>
      <c r="C1178" s="41" t="s">
        <v>29</v>
      </c>
      <c r="D1178" s="41" t="s">
        <v>128</v>
      </c>
      <c r="E1178" s="41" t="s">
        <v>128</v>
      </c>
      <c r="F1178" s="41" t="s">
        <v>756</v>
      </c>
      <c r="G1178" s="41">
        <v>1</v>
      </c>
      <c r="H1178" s="41">
        <v>20870.694915297601</v>
      </c>
      <c r="I1178" s="41">
        <v>5176</v>
      </c>
      <c r="J1178" s="41">
        <v>0</v>
      </c>
      <c r="K1178" s="41">
        <v>95.756</v>
      </c>
      <c r="L1178" s="41">
        <v>0</v>
      </c>
      <c r="M1178" s="41">
        <v>8349</v>
      </c>
      <c r="N1178" s="41">
        <v>3</v>
      </c>
      <c r="O1178" s="41">
        <v>166.14510000000001</v>
      </c>
      <c r="P1178" s="41">
        <v>5.9700000000000003E-2</v>
      </c>
      <c r="Q1178" s="41">
        <v>13820</v>
      </c>
      <c r="R1178" s="41">
        <v>247.37799999999999</v>
      </c>
      <c r="S1178" s="41">
        <v>46146</v>
      </c>
      <c r="T1178" s="41">
        <v>1015.212</v>
      </c>
      <c r="U1178" s="41">
        <v>18996</v>
      </c>
      <c r="V1178" s="41">
        <v>343.13400000000001</v>
      </c>
      <c r="W1178" s="41">
        <v>54498</v>
      </c>
      <c r="X1178" s="41">
        <v>1181.4168</v>
      </c>
    </row>
    <row r="1179" spans="1:24" x14ac:dyDescent="0.35">
      <c r="A1179" s="41" t="s">
        <v>127</v>
      </c>
      <c r="B1179" s="41" t="s">
        <v>467</v>
      </c>
      <c r="C1179" s="41" t="s">
        <v>29</v>
      </c>
      <c r="D1179" s="41" t="s">
        <v>128</v>
      </c>
      <c r="E1179" s="41" t="s">
        <v>128</v>
      </c>
      <c r="F1179" s="41" t="s">
        <v>760</v>
      </c>
      <c r="G1179" s="41">
        <v>5</v>
      </c>
      <c r="H1179" s="41">
        <v>20870.694915297601</v>
      </c>
      <c r="I1179" s="41">
        <v>13860</v>
      </c>
      <c r="J1179" s="41">
        <v>46</v>
      </c>
      <c r="K1179" s="41">
        <v>256.40999999999997</v>
      </c>
      <c r="L1179" s="41">
        <v>0.85099999999999998</v>
      </c>
      <c r="M1179" s="41">
        <v>6936</v>
      </c>
      <c r="N1179" s="41">
        <v>155</v>
      </c>
      <c r="O1179" s="41">
        <v>138.0264</v>
      </c>
      <c r="P1179" s="41">
        <v>3.0845000000000002</v>
      </c>
      <c r="Q1179" s="41">
        <v>93486</v>
      </c>
      <c r="R1179" s="41">
        <v>1673.3994</v>
      </c>
      <c r="S1179" s="41">
        <v>14870</v>
      </c>
      <c r="T1179" s="41">
        <v>327.14</v>
      </c>
      <c r="U1179" s="41">
        <v>107392</v>
      </c>
      <c r="V1179" s="41">
        <v>1930.6604</v>
      </c>
      <c r="W1179" s="41">
        <v>21961</v>
      </c>
      <c r="X1179" s="41">
        <v>468.2509</v>
      </c>
    </row>
    <row r="1180" spans="1:24" x14ac:dyDescent="0.35">
      <c r="A1180" s="41" t="s">
        <v>127</v>
      </c>
      <c r="B1180" s="41" t="s">
        <v>467</v>
      </c>
      <c r="C1180" s="41" t="s">
        <v>29</v>
      </c>
      <c r="D1180" s="41" t="s">
        <v>128</v>
      </c>
      <c r="E1180" s="41" t="s">
        <v>128</v>
      </c>
      <c r="F1180" s="41" t="s">
        <v>764</v>
      </c>
      <c r="G1180" s="41">
        <v>9</v>
      </c>
      <c r="H1180" s="41">
        <v>20870.694915297601</v>
      </c>
      <c r="I1180" s="41">
        <v>7351</v>
      </c>
      <c r="J1180" s="41">
        <v>2</v>
      </c>
      <c r="K1180" s="41">
        <v>146.28490000000002</v>
      </c>
      <c r="L1180" s="41">
        <v>3.9800000000000002E-2</v>
      </c>
      <c r="M1180" s="41"/>
      <c r="N1180" s="41"/>
      <c r="O1180" s="41"/>
      <c r="P1180" s="41"/>
      <c r="Q1180" s="41">
        <v>80141</v>
      </c>
      <c r="R1180" s="41">
        <v>1434.5238999999999</v>
      </c>
      <c r="S1180" s="41"/>
      <c r="T1180" s="41"/>
      <c r="U1180" s="41">
        <v>87494</v>
      </c>
      <c r="V1180" s="41">
        <v>1580.8486</v>
      </c>
      <c r="W1180" s="41"/>
      <c r="X1180" s="41"/>
    </row>
    <row r="1181" spans="1:24" x14ac:dyDescent="0.35">
      <c r="A1181" s="41" t="s">
        <v>127</v>
      </c>
      <c r="B1181" s="41" t="s">
        <v>467</v>
      </c>
      <c r="C1181" s="41" t="s">
        <v>29</v>
      </c>
      <c r="D1181" s="41" t="s">
        <v>128</v>
      </c>
      <c r="E1181" s="41" t="s">
        <v>128</v>
      </c>
      <c r="F1181" s="41" t="s">
        <v>766</v>
      </c>
      <c r="G1181" s="41">
        <v>11</v>
      </c>
      <c r="H1181" s="41">
        <v>20870.694915297601</v>
      </c>
      <c r="I1181" s="41">
        <v>8250</v>
      </c>
      <c r="J1181" s="41">
        <v>8</v>
      </c>
      <c r="K1181" s="41">
        <v>164.17500000000001</v>
      </c>
      <c r="L1181" s="41">
        <v>0.15920000000000001</v>
      </c>
      <c r="M1181" s="41"/>
      <c r="N1181" s="41"/>
      <c r="O1181" s="41"/>
      <c r="P1181" s="41"/>
      <c r="Q1181" s="41">
        <v>27349</v>
      </c>
      <c r="R1181" s="41">
        <v>489.5471</v>
      </c>
      <c r="S1181" s="41"/>
      <c r="T1181" s="41"/>
      <c r="U1181" s="41">
        <v>35607</v>
      </c>
      <c r="V1181" s="41">
        <v>653.88130000000001</v>
      </c>
      <c r="W1181" s="41"/>
      <c r="X1181" s="41"/>
    </row>
    <row r="1182" spans="1:24" x14ac:dyDescent="0.35">
      <c r="A1182" s="41" t="s">
        <v>127</v>
      </c>
      <c r="B1182" s="41" t="s">
        <v>467</v>
      </c>
      <c r="C1182" s="41" t="s">
        <v>29</v>
      </c>
      <c r="D1182" s="41" t="s">
        <v>128</v>
      </c>
      <c r="E1182" s="41" t="s">
        <v>128</v>
      </c>
      <c r="F1182" s="41" t="s">
        <v>765</v>
      </c>
      <c r="G1182" s="41">
        <v>10</v>
      </c>
      <c r="H1182" s="41">
        <v>20870.694915297601</v>
      </c>
      <c r="I1182" s="41">
        <v>9644</v>
      </c>
      <c r="J1182" s="41">
        <v>2</v>
      </c>
      <c r="K1182" s="41">
        <v>191.91560000000001</v>
      </c>
      <c r="L1182" s="41">
        <v>3.9800000000000002E-2</v>
      </c>
      <c r="M1182" s="41"/>
      <c r="N1182" s="41"/>
      <c r="O1182" s="41"/>
      <c r="P1182" s="41"/>
      <c r="Q1182" s="41">
        <v>60362</v>
      </c>
      <c r="R1182" s="41">
        <v>1080.4798000000001</v>
      </c>
      <c r="S1182" s="41"/>
      <c r="T1182" s="41"/>
      <c r="U1182" s="41">
        <v>70008</v>
      </c>
      <c r="V1182" s="41">
        <v>1272.4352000000001</v>
      </c>
      <c r="W1182" s="41"/>
      <c r="X1182" s="41"/>
    </row>
    <row r="1183" spans="1:24" x14ac:dyDescent="0.35">
      <c r="A1183" s="41" t="s">
        <v>127</v>
      </c>
      <c r="B1183" s="41" t="s">
        <v>467</v>
      </c>
      <c r="C1183" s="41" t="s">
        <v>29</v>
      </c>
      <c r="D1183" s="41" t="s">
        <v>128</v>
      </c>
      <c r="E1183" s="41" t="s">
        <v>128</v>
      </c>
      <c r="F1183" s="41" t="s">
        <v>759</v>
      </c>
      <c r="G1183" s="41">
        <v>4</v>
      </c>
      <c r="H1183" s="41">
        <v>20870.694915297601</v>
      </c>
      <c r="I1183" s="41">
        <v>10496</v>
      </c>
      <c r="J1183" s="41">
        <v>23</v>
      </c>
      <c r="K1183" s="41">
        <v>194.17599999999999</v>
      </c>
      <c r="L1183" s="41">
        <v>0.42549999999999999</v>
      </c>
      <c r="M1183" s="41">
        <v>7230</v>
      </c>
      <c r="N1183" s="41">
        <v>9</v>
      </c>
      <c r="O1183" s="41">
        <v>143.87700000000001</v>
      </c>
      <c r="P1183" s="41">
        <v>0.17910000000000001</v>
      </c>
      <c r="Q1183" s="41">
        <v>44111</v>
      </c>
      <c r="R1183" s="41">
        <v>789.58690000000001</v>
      </c>
      <c r="S1183" s="41">
        <v>22021</v>
      </c>
      <c r="T1183" s="41">
        <v>484.46199999999999</v>
      </c>
      <c r="U1183" s="41">
        <v>54630</v>
      </c>
      <c r="V1183" s="41">
        <v>984.1884</v>
      </c>
      <c r="W1183" s="41">
        <v>29260</v>
      </c>
      <c r="X1183" s="41">
        <v>628.5181</v>
      </c>
    </row>
    <row r="1184" spans="1:24" x14ac:dyDescent="0.35">
      <c r="A1184" s="41" t="s">
        <v>127</v>
      </c>
      <c r="B1184" s="41" t="s">
        <v>467</v>
      </c>
      <c r="C1184" s="41" t="s">
        <v>29</v>
      </c>
      <c r="D1184" s="41" t="s">
        <v>128</v>
      </c>
      <c r="E1184" s="41" t="s">
        <v>128</v>
      </c>
      <c r="F1184" s="41" t="s">
        <v>758</v>
      </c>
      <c r="G1184" s="41">
        <v>3</v>
      </c>
      <c r="H1184" s="41">
        <v>20870.694915297601</v>
      </c>
      <c r="I1184" s="41">
        <v>10258</v>
      </c>
      <c r="J1184" s="41">
        <v>0</v>
      </c>
      <c r="K1184" s="41">
        <v>189.773</v>
      </c>
      <c r="L1184" s="41">
        <v>0</v>
      </c>
      <c r="M1184" s="41">
        <v>7800</v>
      </c>
      <c r="N1184" s="41">
        <v>11</v>
      </c>
      <c r="O1184" s="41">
        <v>155.22</v>
      </c>
      <c r="P1184" s="41">
        <v>0.21890000000000001</v>
      </c>
      <c r="Q1184" s="41">
        <v>139044</v>
      </c>
      <c r="R1184" s="41">
        <v>2488.8876</v>
      </c>
      <c r="S1184" s="41">
        <v>23909</v>
      </c>
      <c r="T1184" s="41">
        <v>525.99800000000005</v>
      </c>
      <c r="U1184" s="41">
        <v>149302</v>
      </c>
      <c r="V1184" s="41">
        <v>2678.6606000000002</v>
      </c>
      <c r="W1184" s="41">
        <v>31720</v>
      </c>
      <c r="X1184" s="41">
        <v>681.43690000000004</v>
      </c>
    </row>
    <row r="1185" spans="1:24" x14ac:dyDescent="0.35">
      <c r="A1185" s="41" t="s">
        <v>127</v>
      </c>
      <c r="B1185" s="41" t="s">
        <v>467</v>
      </c>
      <c r="C1185" s="41" t="s">
        <v>29</v>
      </c>
      <c r="D1185" s="41" t="s">
        <v>128</v>
      </c>
      <c r="E1185" s="41" t="s">
        <v>128</v>
      </c>
      <c r="F1185" s="41" t="s">
        <v>767</v>
      </c>
      <c r="G1185" s="41">
        <v>12</v>
      </c>
      <c r="H1185" s="41">
        <v>20870.694915297601</v>
      </c>
      <c r="I1185" s="41">
        <v>8369</v>
      </c>
      <c r="J1185" s="41">
        <v>11</v>
      </c>
      <c r="K1185" s="41">
        <v>166.54310000000001</v>
      </c>
      <c r="L1185" s="41">
        <v>0.21890000000000001</v>
      </c>
      <c r="M1185" s="41"/>
      <c r="N1185" s="41"/>
      <c r="O1185" s="41"/>
      <c r="P1185" s="41"/>
      <c r="Q1185" s="41">
        <v>84260</v>
      </c>
      <c r="R1185" s="41">
        <v>1508.2539999999999</v>
      </c>
      <c r="S1185" s="41"/>
      <c r="T1185" s="41"/>
      <c r="U1185" s="41">
        <v>92640</v>
      </c>
      <c r="V1185" s="41">
        <v>1675.0159999999998</v>
      </c>
      <c r="W1185" s="41"/>
      <c r="X1185" s="41"/>
    </row>
    <row r="1186" spans="1:24" x14ac:dyDescent="0.35">
      <c r="A1186" s="41" t="s">
        <v>127</v>
      </c>
      <c r="B1186" s="41" t="s">
        <v>467</v>
      </c>
      <c r="C1186" s="41" t="s">
        <v>29</v>
      </c>
      <c r="D1186" s="41" t="s">
        <v>128</v>
      </c>
      <c r="E1186" s="41" t="s">
        <v>128</v>
      </c>
      <c r="F1186" s="41" t="s">
        <v>757</v>
      </c>
      <c r="G1186" s="41">
        <v>2</v>
      </c>
      <c r="H1186" s="41">
        <v>20870.694915297601</v>
      </c>
      <c r="I1186" s="41">
        <v>7169</v>
      </c>
      <c r="J1186" s="41">
        <v>0</v>
      </c>
      <c r="K1186" s="41">
        <v>132.62649999999999</v>
      </c>
      <c r="L1186" s="41">
        <v>0</v>
      </c>
      <c r="M1186" s="41">
        <v>6840</v>
      </c>
      <c r="N1186" s="41">
        <v>0</v>
      </c>
      <c r="O1186" s="41">
        <v>136.11600000000001</v>
      </c>
      <c r="P1186" s="41">
        <v>0</v>
      </c>
      <c r="Q1186" s="41">
        <v>20615</v>
      </c>
      <c r="R1186" s="41">
        <v>369.00850000000003</v>
      </c>
      <c r="S1186" s="41">
        <v>19213</v>
      </c>
      <c r="T1186" s="41">
        <v>422.68599999999998</v>
      </c>
      <c r="U1186" s="41">
        <v>27784</v>
      </c>
      <c r="V1186" s="41">
        <v>501.63499999999999</v>
      </c>
      <c r="W1186" s="41">
        <v>26053</v>
      </c>
      <c r="X1186" s="41">
        <v>558.80200000000002</v>
      </c>
    </row>
    <row r="1187" spans="1:24" x14ac:dyDescent="0.35">
      <c r="A1187" s="41" t="s">
        <v>127</v>
      </c>
      <c r="B1187" s="41" t="s">
        <v>467</v>
      </c>
      <c r="C1187" s="41" t="s">
        <v>29</v>
      </c>
      <c r="D1187" s="41" t="s">
        <v>128</v>
      </c>
      <c r="E1187" s="41" t="s">
        <v>128</v>
      </c>
      <c r="F1187" s="41" t="s">
        <v>763</v>
      </c>
      <c r="G1187" s="41">
        <v>8</v>
      </c>
      <c r="H1187" s="41">
        <v>20870.694915297601</v>
      </c>
      <c r="I1187" s="41">
        <v>9132</v>
      </c>
      <c r="J1187" s="41">
        <v>0</v>
      </c>
      <c r="K1187" s="41">
        <v>181.7268</v>
      </c>
      <c r="L1187" s="41">
        <v>0</v>
      </c>
      <c r="M1187" s="41"/>
      <c r="N1187" s="41"/>
      <c r="O1187" s="41"/>
      <c r="P1187" s="41"/>
      <c r="Q1187" s="41">
        <v>48501</v>
      </c>
      <c r="R1187" s="41">
        <v>868.16790000000003</v>
      </c>
      <c r="S1187" s="41"/>
      <c r="T1187" s="41"/>
      <c r="U1187" s="41">
        <v>57633</v>
      </c>
      <c r="V1187" s="41">
        <v>1049.8947000000001</v>
      </c>
      <c r="W1187" s="41"/>
      <c r="X1187" s="41"/>
    </row>
    <row r="1188" spans="1:24" x14ac:dyDescent="0.35">
      <c r="A1188" s="41" t="s">
        <v>127</v>
      </c>
      <c r="B1188" s="41" t="s">
        <v>467</v>
      </c>
      <c r="C1188" s="41" t="s">
        <v>29</v>
      </c>
      <c r="D1188" s="41" t="s">
        <v>128</v>
      </c>
      <c r="E1188" s="41" t="s">
        <v>128</v>
      </c>
      <c r="F1188" s="41" t="s">
        <v>762</v>
      </c>
      <c r="G1188" s="41">
        <v>7</v>
      </c>
      <c r="H1188" s="41">
        <v>20870.694915297601</v>
      </c>
      <c r="I1188" s="41">
        <v>12185</v>
      </c>
      <c r="J1188" s="41">
        <v>0</v>
      </c>
      <c r="K1188" s="41">
        <v>242.48150000000001</v>
      </c>
      <c r="L1188" s="41">
        <v>0</v>
      </c>
      <c r="M1188" s="41">
        <v>0</v>
      </c>
      <c r="N1188" s="41">
        <v>36</v>
      </c>
      <c r="O1188" s="41">
        <v>0</v>
      </c>
      <c r="P1188" s="41">
        <v>0.80999999999999994</v>
      </c>
      <c r="Q1188" s="41">
        <v>36455</v>
      </c>
      <c r="R1188" s="41">
        <v>652.54449999999997</v>
      </c>
      <c r="S1188" s="41">
        <v>62189</v>
      </c>
      <c r="T1188" s="41">
        <v>1368.1579999999999</v>
      </c>
      <c r="U1188" s="41">
        <v>48640</v>
      </c>
      <c r="V1188" s="41">
        <v>895.02599999999995</v>
      </c>
      <c r="W1188" s="41">
        <v>62225</v>
      </c>
      <c r="X1188" s="41">
        <v>1368.9679999999998</v>
      </c>
    </row>
    <row r="1189" spans="1:24" x14ac:dyDescent="0.35">
      <c r="A1189" s="41" t="s">
        <v>127</v>
      </c>
      <c r="B1189" s="41" t="s">
        <v>467</v>
      </c>
      <c r="C1189" s="41" t="s">
        <v>29</v>
      </c>
      <c r="D1189" s="41" t="s">
        <v>128</v>
      </c>
      <c r="E1189" s="41" t="s">
        <v>128</v>
      </c>
      <c r="F1189" s="41" t="s">
        <v>761</v>
      </c>
      <c r="G1189" s="41">
        <v>6</v>
      </c>
      <c r="H1189" s="41">
        <v>20870.694915297601</v>
      </c>
      <c r="I1189" s="41">
        <v>8922</v>
      </c>
      <c r="J1189" s="41">
        <v>0</v>
      </c>
      <c r="K1189" s="41">
        <v>177.5478</v>
      </c>
      <c r="L1189" s="41">
        <v>0</v>
      </c>
      <c r="M1189" s="41">
        <v>7079</v>
      </c>
      <c r="N1189" s="41">
        <v>53</v>
      </c>
      <c r="O1189" s="41">
        <v>159.2775</v>
      </c>
      <c r="P1189" s="41">
        <v>1.1924999999999999</v>
      </c>
      <c r="Q1189" s="41">
        <v>102973</v>
      </c>
      <c r="R1189" s="41">
        <v>1843.2166999999999</v>
      </c>
      <c r="S1189" s="41">
        <v>19137</v>
      </c>
      <c r="T1189" s="41">
        <v>421.01400000000001</v>
      </c>
      <c r="U1189" s="41">
        <v>111895</v>
      </c>
      <c r="V1189" s="41">
        <v>2020.7645</v>
      </c>
      <c r="W1189" s="41">
        <v>26269</v>
      </c>
      <c r="X1189" s="41">
        <v>581.48400000000004</v>
      </c>
    </row>
    <row r="1190" spans="1:24" x14ac:dyDescent="0.35">
      <c r="A1190" s="41" t="s">
        <v>662</v>
      </c>
      <c r="B1190" s="41" t="s">
        <v>458</v>
      </c>
      <c r="C1190" s="41" t="s">
        <v>33</v>
      </c>
      <c r="D1190" s="41" t="s">
        <v>129</v>
      </c>
      <c r="E1190" s="41" t="s">
        <v>129</v>
      </c>
      <c r="F1190" s="41" t="s">
        <v>756</v>
      </c>
      <c r="G1190" s="41">
        <v>1</v>
      </c>
      <c r="H1190" s="41">
        <v>413.34926081386601</v>
      </c>
      <c r="I1190" s="41">
        <v>179</v>
      </c>
      <c r="J1190" s="41">
        <v>0</v>
      </c>
      <c r="K1190" s="41">
        <v>3.3114999999999997</v>
      </c>
      <c r="L1190" s="41">
        <v>0</v>
      </c>
      <c r="M1190" s="41">
        <v>59</v>
      </c>
      <c r="N1190" s="41">
        <v>0</v>
      </c>
      <c r="O1190" s="41">
        <v>1.1741000000000001</v>
      </c>
      <c r="P1190" s="41">
        <v>0</v>
      </c>
      <c r="Q1190" s="41">
        <v>277</v>
      </c>
      <c r="R1190" s="41">
        <v>4.9583000000000004</v>
      </c>
      <c r="S1190" s="41">
        <v>398</v>
      </c>
      <c r="T1190" s="41">
        <v>8.7560000000000002</v>
      </c>
      <c r="U1190" s="41">
        <v>456</v>
      </c>
      <c r="V1190" s="41">
        <v>8.2698</v>
      </c>
      <c r="W1190" s="41">
        <v>457</v>
      </c>
      <c r="X1190" s="41">
        <v>9.9300999999999995</v>
      </c>
    </row>
    <row r="1191" spans="1:24" x14ac:dyDescent="0.35">
      <c r="A1191" s="41" t="s">
        <v>662</v>
      </c>
      <c r="B1191" s="41" t="s">
        <v>458</v>
      </c>
      <c r="C1191" s="41" t="s">
        <v>33</v>
      </c>
      <c r="D1191" s="41" t="s">
        <v>129</v>
      </c>
      <c r="E1191" s="41" t="s">
        <v>129</v>
      </c>
      <c r="F1191" s="41" t="s">
        <v>760</v>
      </c>
      <c r="G1191" s="41">
        <v>5</v>
      </c>
      <c r="H1191" s="41">
        <v>413.34926081386601</v>
      </c>
      <c r="I1191" s="41">
        <v>110</v>
      </c>
      <c r="J1191" s="41">
        <v>0</v>
      </c>
      <c r="K1191" s="41">
        <v>2.0349999999999997</v>
      </c>
      <c r="L1191" s="41">
        <v>0</v>
      </c>
      <c r="M1191" s="41">
        <v>94</v>
      </c>
      <c r="N1191" s="41">
        <v>0</v>
      </c>
      <c r="O1191" s="41">
        <v>1.8706</v>
      </c>
      <c r="P1191" s="41">
        <v>0</v>
      </c>
      <c r="Q1191" s="41">
        <v>554</v>
      </c>
      <c r="R1191" s="41">
        <v>9.9166000000000007</v>
      </c>
      <c r="S1191" s="41">
        <v>988</v>
      </c>
      <c r="T1191" s="41">
        <v>21.736000000000001</v>
      </c>
      <c r="U1191" s="41">
        <v>664</v>
      </c>
      <c r="V1191" s="41">
        <v>11.951600000000001</v>
      </c>
      <c r="W1191" s="41">
        <v>1082</v>
      </c>
      <c r="X1191" s="41">
        <v>23.6066</v>
      </c>
    </row>
    <row r="1192" spans="1:24" x14ac:dyDescent="0.35">
      <c r="A1192" s="41" t="s">
        <v>662</v>
      </c>
      <c r="B1192" s="41" t="s">
        <v>458</v>
      </c>
      <c r="C1192" s="41" t="s">
        <v>33</v>
      </c>
      <c r="D1192" s="41" t="s">
        <v>129</v>
      </c>
      <c r="E1192" s="41" t="s">
        <v>129</v>
      </c>
      <c r="F1192" s="41" t="s">
        <v>764</v>
      </c>
      <c r="G1192" s="41">
        <v>9</v>
      </c>
      <c r="H1192" s="41">
        <v>413.34926081386601</v>
      </c>
      <c r="I1192" s="41">
        <v>508</v>
      </c>
      <c r="J1192" s="41">
        <v>0</v>
      </c>
      <c r="K1192" s="41">
        <v>10.109200000000001</v>
      </c>
      <c r="L1192" s="41">
        <v>0</v>
      </c>
      <c r="M1192" s="41"/>
      <c r="N1192" s="41"/>
      <c r="O1192" s="41"/>
      <c r="P1192" s="41"/>
      <c r="Q1192" s="41">
        <v>410</v>
      </c>
      <c r="R1192" s="41">
        <v>7.3390000000000004</v>
      </c>
      <c r="S1192" s="41"/>
      <c r="T1192" s="41"/>
      <c r="U1192" s="41">
        <v>918</v>
      </c>
      <c r="V1192" s="41">
        <v>17.4482</v>
      </c>
      <c r="W1192" s="41"/>
      <c r="X1192" s="41"/>
    </row>
    <row r="1193" spans="1:24" x14ac:dyDescent="0.35">
      <c r="A1193" s="41" t="s">
        <v>662</v>
      </c>
      <c r="B1193" s="41" t="s">
        <v>458</v>
      </c>
      <c r="C1193" s="41" t="s">
        <v>33</v>
      </c>
      <c r="D1193" s="41" t="s">
        <v>129</v>
      </c>
      <c r="E1193" s="41" t="s">
        <v>129</v>
      </c>
      <c r="F1193" s="41" t="s">
        <v>766</v>
      </c>
      <c r="G1193" s="41">
        <v>11</v>
      </c>
      <c r="H1193" s="41">
        <v>413.34926081386601</v>
      </c>
      <c r="I1193" s="41">
        <v>83</v>
      </c>
      <c r="J1193" s="41">
        <v>3</v>
      </c>
      <c r="K1193" s="41">
        <v>1.6517000000000002</v>
      </c>
      <c r="L1193" s="41">
        <v>5.9700000000000003E-2</v>
      </c>
      <c r="M1193" s="41"/>
      <c r="N1193" s="41"/>
      <c r="O1193" s="41"/>
      <c r="P1193" s="41"/>
      <c r="Q1193" s="41">
        <v>587</v>
      </c>
      <c r="R1193" s="41">
        <v>10.507300000000001</v>
      </c>
      <c r="S1193" s="41"/>
      <c r="T1193" s="41"/>
      <c r="U1193" s="41">
        <v>673</v>
      </c>
      <c r="V1193" s="41">
        <v>12.218700000000002</v>
      </c>
      <c r="W1193" s="41"/>
      <c r="X1193" s="41"/>
    </row>
    <row r="1194" spans="1:24" x14ac:dyDescent="0.35">
      <c r="A1194" s="41" t="s">
        <v>662</v>
      </c>
      <c r="B1194" s="41" t="s">
        <v>458</v>
      </c>
      <c r="C1194" s="41" t="s">
        <v>33</v>
      </c>
      <c r="D1194" s="41" t="s">
        <v>129</v>
      </c>
      <c r="E1194" s="41" t="s">
        <v>129</v>
      </c>
      <c r="F1194" s="41" t="s">
        <v>765</v>
      </c>
      <c r="G1194" s="41">
        <v>10</v>
      </c>
      <c r="H1194" s="41">
        <v>413.34926081386601</v>
      </c>
      <c r="I1194" s="41">
        <v>136</v>
      </c>
      <c r="J1194" s="41">
        <v>0</v>
      </c>
      <c r="K1194" s="41">
        <v>2.7064000000000004</v>
      </c>
      <c r="L1194" s="41">
        <v>0</v>
      </c>
      <c r="M1194" s="41"/>
      <c r="N1194" s="41"/>
      <c r="O1194" s="41"/>
      <c r="P1194" s="41"/>
      <c r="Q1194" s="41">
        <v>571</v>
      </c>
      <c r="R1194" s="41">
        <v>10.2209</v>
      </c>
      <c r="S1194" s="41"/>
      <c r="T1194" s="41"/>
      <c r="U1194" s="41">
        <v>707</v>
      </c>
      <c r="V1194" s="41">
        <v>12.927300000000001</v>
      </c>
      <c r="W1194" s="41"/>
      <c r="X1194" s="41"/>
    </row>
    <row r="1195" spans="1:24" x14ac:dyDescent="0.35">
      <c r="A1195" s="41" t="s">
        <v>662</v>
      </c>
      <c r="B1195" s="41" t="s">
        <v>458</v>
      </c>
      <c r="C1195" s="41" t="s">
        <v>33</v>
      </c>
      <c r="D1195" s="41" t="s">
        <v>129</v>
      </c>
      <c r="E1195" s="41" t="s">
        <v>129</v>
      </c>
      <c r="F1195" s="41" t="s">
        <v>759</v>
      </c>
      <c r="G1195" s="41">
        <v>4</v>
      </c>
      <c r="H1195" s="41">
        <v>413.34926081386601</v>
      </c>
      <c r="I1195" s="41">
        <v>83</v>
      </c>
      <c r="J1195" s="41">
        <v>0</v>
      </c>
      <c r="K1195" s="41">
        <v>1.5354999999999999</v>
      </c>
      <c r="L1195" s="41">
        <v>0</v>
      </c>
      <c r="M1195" s="41">
        <v>107</v>
      </c>
      <c r="N1195" s="41">
        <v>0</v>
      </c>
      <c r="O1195" s="41">
        <v>2.1293000000000002</v>
      </c>
      <c r="P1195" s="41">
        <v>0</v>
      </c>
      <c r="Q1195" s="41">
        <v>507</v>
      </c>
      <c r="R1195" s="41">
        <v>9.0753000000000004</v>
      </c>
      <c r="S1195" s="41">
        <v>579</v>
      </c>
      <c r="T1195" s="41">
        <v>12.738</v>
      </c>
      <c r="U1195" s="41">
        <v>590</v>
      </c>
      <c r="V1195" s="41">
        <v>10.610800000000001</v>
      </c>
      <c r="W1195" s="41">
        <v>686</v>
      </c>
      <c r="X1195" s="41">
        <v>14.8673</v>
      </c>
    </row>
    <row r="1196" spans="1:24" x14ac:dyDescent="0.35">
      <c r="A1196" s="41" t="s">
        <v>662</v>
      </c>
      <c r="B1196" s="41" t="s">
        <v>458</v>
      </c>
      <c r="C1196" s="41" t="s">
        <v>33</v>
      </c>
      <c r="D1196" s="41" t="s">
        <v>129</v>
      </c>
      <c r="E1196" s="41" t="s">
        <v>129</v>
      </c>
      <c r="F1196" s="41" t="s">
        <v>758</v>
      </c>
      <c r="G1196" s="41">
        <v>3</v>
      </c>
      <c r="H1196" s="41">
        <v>413.34926081386601</v>
      </c>
      <c r="I1196" s="41">
        <v>82</v>
      </c>
      <c r="J1196" s="41">
        <v>0</v>
      </c>
      <c r="K1196" s="41">
        <v>1.5169999999999999</v>
      </c>
      <c r="L1196" s="41">
        <v>0</v>
      </c>
      <c r="M1196" s="41">
        <v>75</v>
      </c>
      <c r="N1196" s="41">
        <v>0</v>
      </c>
      <c r="O1196" s="41">
        <v>1.4925000000000002</v>
      </c>
      <c r="P1196" s="41">
        <v>0</v>
      </c>
      <c r="Q1196" s="41">
        <v>430</v>
      </c>
      <c r="R1196" s="41">
        <v>7.6970000000000001</v>
      </c>
      <c r="S1196" s="41">
        <v>497</v>
      </c>
      <c r="T1196" s="41">
        <v>10.933999999999999</v>
      </c>
      <c r="U1196" s="41">
        <v>512</v>
      </c>
      <c r="V1196" s="41">
        <v>9.2140000000000004</v>
      </c>
      <c r="W1196" s="41">
        <v>572</v>
      </c>
      <c r="X1196" s="41">
        <v>12.426499999999999</v>
      </c>
    </row>
    <row r="1197" spans="1:24" x14ac:dyDescent="0.35">
      <c r="A1197" s="41" t="s">
        <v>662</v>
      </c>
      <c r="B1197" s="41" t="s">
        <v>458</v>
      </c>
      <c r="C1197" s="41" t="s">
        <v>33</v>
      </c>
      <c r="D1197" s="41" t="s">
        <v>129</v>
      </c>
      <c r="E1197" s="41" t="s">
        <v>129</v>
      </c>
      <c r="F1197" s="41" t="s">
        <v>767</v>
      </c>
      <c r="G1197" s="41">
        <v>12</v>
      </c>
      <c r="H1197" s="41">
        <v>413.34926081386601</v>
      </c>
      <c r="I1197" s="41">
        <v>107</v>
      </c>
      <c r="J1197" s="41">
        <v>0</v>
      </c>
      <c r="K1197" s="41">
        <v>2.1293000000000002</v>
      </c>
      <c r="L1197" s="41">
        <v>0</v>
      </c>
      <c r="M1197" s="41"/>
      <c r="N1197" s="41"/>
      <c r="O1197" s="41"/>
      <c r="P1197" s="41"/>
      <c r="Q1197" s="41">
        <v>474</v>
      </c>
      <c r="R1197" s="41">
        <v>8.4846000000000004</v>
      </c>
      <c r="S1197" s="41"/>
      <c r="T1197" s="41"/>
      <c r="U1197" s="41">
        <v>581</v>
      </c>
      <c r="V1197" s="41">
        <v>10.613900000000001</v>
      </c>
      <c r="W1197" s="41"/>
      <c r="X1197" s="41"/>
    </row>
    <row r="1198" spans="1:24" x14ac:dyDescent="0.35">
      <c r="A1198" s="41" t="s">
        <v>662</v>
      </c>
      <c r="B1198" s="41" t="s">
        <v>458</v>
      </c>
      <c r="C1198" s="41" t="s">
        <v>33</v>
      </c>
      <c r="D1198" s="41" t="s">
        <v>129</v>
      </c>
      <c r="E1198" s="41" t="s">
        <v>129</v>
      </c>
      <c r="F1198" s="41" t="s">
        <v>757</v>
      </c>
      <c r="G1198" s="41">
        <v>2</v>
      </c>
      <c r="H1198" s="41">
        <v>413.34926081386601</v>
      </c>
      <c r="I1198" s="41">
        <v>120</v>
      </c>
      <c r="J1198" s="41">
        <v>0</v>
      </c>
      <c r="K1198" s="41">
        <v>2.2199999999999998</v>
      </c>
      <c r="L1198" s="41">
        <v>0</v>
      </c>
      <c r="M1198" s="41">
        <v>51</v>
      </c>
      <c r="N1198" s="41">
        <v>0</v>
      </c>
      <c r="O1198" s="41">
        <v>1.0149000000000001</v>
      </c>
      <c r="P1198" s="41">
        <v>0</v>
      </c>
      <c r="Q1198" s="41">
        <v>339</v>
      </c>
      <c r="R1198" s="41">
        <v>6.0681000000000003</v>
      </c>
      <c r="S1198" s="41">
        <v>289</v>
      </c>
      <c r="T1198" s="41">
        <v>6.3579999999999997</v>
      </c>
      <c r="U1198" s="41">
        <v>459</v>
      </c>
      <c r="V1198" s="41">
        <v>8.2881</v>
      </c>
      <c r="W1198" s="41">
        <v>340</v>
      </c>
      <c r="X1198" s="41">
        <v>7.3728999999999996</v>
      </c>
    </row>
    <row r="1199" spans="1:24" x14ac:dyDescent="0.35">
      <c r="A1199" s="41" t="s">
        <v>662</v>
      </c>
      <c r="B1199" s="41" t="s">
        <v>458</v>
      </c>
      <c r="C1199" s="41" t="s">
        <v>33</v>
      </c>
      <c r="D1199" s="41" t="s">
        <v>129</v>
      </c>
      <c r="E1199" s="41" t="s">
        <v>129</v>
      </c>
      <c r="F1199" s="41" t="s">
        <v>763</v>
      </c>
      <c r="G1199" s="41">
        <v>8</v>
      </c>
      <c r="H1199" s="41">
        <v>413.34926081386601</v>
      </c>
      <c r="I1199" s="41">
        <v>112</v>
      </c>
      <c r="J1199" s="41">
        <v>0</v>
      </c>
      <c r="K1199" s="41">
        <v>2.2288000000000001</v>
      </c>
      <c r="L1199" s="41">
        <v>0</v>
      </c>
      <c r="M1199" s="41"/>
      <c r="N1199" s="41"/>
      <c r="O1199" s="41"/>
      <c r="P1199" s="41"/>
      <c r="Q1199" s="41">
        <v>565</v>
      </c>
      <c r="R1199" s="41">
        <v>10.1135</v>
      </c>
      <c r="S1199" s="41"/>
      <c r="T1199" s="41"/>
      <c r="U1199" s="41">
        <v>677</v>
      </c>
      <c r="V1199" s="41">
        <v>12.3423</v>
      </c>
      <c r="W1199" s="41"/>
      <c r="X1199" s="41"/>
    </row>
    <row r="1200" spans="1:24" x14ac:dyDescent="0.35">
      <c r="A1200" s="41" t="s">
        <v>662</v>
      </c>
      <c r="B1200" s="41" t="s">
        <v>458</v>
      </c>
      <c r="C1200" s="41" t="s">
        <v>33</v>
      </c>
      <c r="D1200" s="41" t="s">
        <v>129</v>
      </c>
      <c r="E1200" s="41" t="s">
        <v>129</v>
      </c>
      <c r="F1200" s="41" t="s">
        <v>762</v>
      </c>
      <c r="G1200" s="41">
        <v>7</v>
      </c>
      <c r="H1200" s="41">
        <v>413.34926081386601</v>
      </c>
      <c r="I1200" s="41">
        <v>1139</v>
      </c>
      <c r="J1200" s="41">
        <v>0</v>
      </c>
      <c r="K1200" s="41">
        <v>22.6661</v>
      </c>
      <c r="L1200" s="41">
        <v>0</v>
      </c>
      <c r="M1200" s="41">
        <v>0</v>
      </c>
      <c r="N1200" s="41">
        <v>0</v>
      </c>
      <c r="O1200" s="41">
        <v>0</v>
      </c>
      <c r="P1200" s="41">
        <v>0</v>
      </c>
      <c r="Q1200" s="41">
        <v>561</v>
      </c>
      <c r="R1200" s="41">
        <v>10.0419</v>
      </c>
      <c r="S1200" s="41">
        <v>387</v>
      </c>
      <c r="T1200" s="41">
        <v>8.5139999999999993</v>
      </c>
      <c r="U1200" s="41">
        <v>1700</v>
      </c>
      <c r="V1200" s="41">
        <v>32.707999999999998</v>
      </c>
      <c r="W1200" s="41">
        <v>387</v>
      </c>
      <c r="X1200" s="41">
        <v>8.5139999999999993</v>
      </c>
    </row>
    <row r="1201" spans="1:24" x14ac:dyDescent="0.35">
      <c r="A1201" s="41" t="s">
        <v>662</v>
      </c>
      <c r="B1201" s="41" t="s">
        <v>458</v>
      </c>
      <c r="C1201" s="41" t="s">
        <v>33</v>
      </c>
      <c r="D1201" s="41" t="s">
        <v>129</v>
      </c>
      <c r="E1201" s="41" t="s">
        <v>129</v>
      </c>
      <c r="F1201" s="41" t="s">
        <v>761</v>
      </c>
      <c r="G1201" s="41">
        <v>6</v>
      </c>
      <c r="H1201" s="41">
        <v>413.34926081386601</v>
      </c>
      <c r="I1201" s="41">
        <v>81</v>
      </c>
      <c r="J1201" s="41">
        <v>0</v>
      </c>
      <c r="K1201" s="41">
        <v>1.6119000000000001</v>
      </c>
      <c r="L1201" s="41">
        <v>0</v>
      </c>
      <c r="M1201" s="41">
        <v>120</v>
      </c>
      <c r="N1201" s="41">
        <v>0</v>
      </c>
      <c r="O1201" s="41">
        <v>2.6999999999999997</v>
      </c>
      <c r="P1201" s="41">
        <v>0</v>
      </c>
      <c r="Q1201" s="41">
        <v>458</v>
      </c>
      <c r="R1201" s="41">
        <v>8.1981999999999999</v>
      </c>
      <c r="S1201" s="41">
        <v>517</v>
      </c>
      <c r="T1201" s="41">
        <v>11.374000000000001</v>
      </c>
      <c r="U1201" s="41">
        <v>539</v>
      </c>
      <c r="V1201" s="41">
        <v>9.8101000000000003</v>
      </c>
      <c r="W1201" s="41">
        <v>637</v>
      </c>
      <c r="X1201" s="41">
        <v>14.074</v>
      </c>
    </row>
    <row r="1202" spans="1:24" x14ac:dyDescent="0.35">
      <c r="A1202" s="41" t="s">
        <v>130</v>
      </c>
      <c r="B1202" s="41" t="s">
        <v>433</v>
      </c>
      <c r="C1202" s="41" t="s">
        <v>16</v>
      </c>
      <c r="D1202" s="41" t="s">
        <v>131</v>
      </c>
      <c r="E1202" s="41" t="s">
        <v>131</v>
      </c>
      <c r="F1202" s="41" t="s">
        <v>756</v>
      </c>
      <c r="G1202" s="41">
        <v>1</v>
      </c>
      <c r="H1202" s="41">
        <v>10159.0472967936</v>
      </c>
      <c r="I1202" s="41">
        <v>282</v>
      </c>
      <c r="J1202" s="41">
        <v>0</v>
      </c>
      <c r="K1202" s="41">
        <v>5.2169999999999996</v>
      </c>
      <c r="L1202" s="41">
        <v>0</v>
      </c>
      <c r="M1202" s="41">
        <v>453</v>
      </c>
      <c r="N1202" s="41">
        <v>0</v>
      </c>
      <c r="O1202" s="41">
        <v>9.0147000000000013</v>
      </c>
      <c r="P1202" s="41">
        <v>0</v>
      </c>
      <c r="Q1202" s="41">
        <v>6568</v>
      </c>
      <c r="R1202" s="41">
        <v>117.5672</v>
      </c>
      <c r="S1202" s="41">
        <v>7116</v>
      </c>
      <c r="T1202" s="41">
        <v>156.55199999999999</v>
      </c>
      <c r="U1202" s="41">
        <v>6850</v>
      </c>
      <c r="V1202" s="41">
        <v>122.7842</v>
      </c>
      <c r="W1202" s="41">
        <v>7569</v>
      </c>
      <c r="X1202" s="41">
        <v>165.5667</v>
      </c>
    </row>
    <row r="1203" spans="1:24" x14ac:dyDescent="0.35">
      <c r="A1203" s="41" t="s">
        <v>130</v>
      </c>
      <c r="B1203" s="41" t="s">
        <v>433</v>
      </c>
      <c r="C1203" s="41" t="s">
        <v>16</v>
      </c>
      <c r="D1203" s="41" t="s">
        <v>131</v>
      </c>
      <c r="E1203" s="41" t="s">
        <v>131</v>
      </c>
      <c r="F1203" s="41" t="s">
        <v>760</v>
      </c>
      <c r="G1203" s="41">
        <v>5</v>
      </c>
      <c r="H1203" s="41">
        <v>10159.0472967936</v>
      </c>
      <c r="I1203" s="41">
        <v>690</v>
      </c>
      <c r="J1203" s="41">
        <v>0</v>
      </c>
      <c r="K1203" s="41">
        <v>12.764999999999999</v>
      </c>
      <c r="L1203" s="41">
        <v>0</v>
      </c>
      <c r="M1203" s="41">
        <v>1388</v>
      </c>
      <c r="N1203" s="41">
        <v>179</v>
      </c>
      <c r="O1203" s="41">
        <v>27.621200000000002</v>
      </c>
      <c r="P1203" s="41">
        <v>3.5621</v>
      </c>
      <c r="Q1203" s="41">
        <v>7238</v>
      </c>
      <c r="R1203" s="41">
        <v>129.56020000000001</v>
      </c>
      <c r="S1203" s="41">
        <v>7351</v>
      </c>
      <c r="T1203" s="41">
        <v>161.72200000000001</v>
      </c>
      <c r="U1203" s="41">
        <v>7928</v>
      </c>
      <c r="V1203" s="41">
        <v>142.3252</v>
      </c>
      <c r="W1203" s="41">
        <v>8918</v>
      </c>
      <c r="X1203" s="41">
        <v>192.90530000000001</v>
      </c>
    </row>
    <row r="1204" spans="1:24" x14ac:dyDescent="0.35">
      <c r="A1204" s="41" t="s">
        <v>130</v>
      </c>
      <c r="B1204" s="41" t="s">
        <v>433</v>
      </c>
      <c r="C1204" s="41" t="s">
        <v>16</v>
      </c>
      <c r="D1204" s="41" t="s">
        <v>131</v>
      </c>
      <c r="E1204" s="41" t="s">
        <v>131</v>
      </c>
      <c r="F1204" s="41" t="s">
        <v>764</v>
      </c>
      <c r="G1204" s="41">
        <v>9</v>
      </c>
      <c r="H1204" s="41">
        <v>10159.0472967936</v>
      </c>
      <c r="I1204" s="41">
        <v>518</v>
      </c>
      <c r="J1204" s="41">
        <v>4</v>
      </c>
      <c r="K1204" s="41">
        <v>10.308200000000001</v>
      </c>
      <c r="L1204" s="41">
        <v>7.9600000000000004E-2</v>
      </c>
      <c r="M1204" s="41"/>
      <c r="N1204" s="41"/>
      <c r="O1204" s="41"/>
      <c r="P1204" s="41"/>
      <c r="Q1204" s="41">
        <v>6276</v>
      </c>
      <c r="R1204" s="41">
        <v>112.3404</v>
      </c>
      <c r="S1204" s="41"/>
      <c r="T1204" s="41"/>
      <c r="U1204" s="41">
        <v>6798</v>
      </c>
      <c r="V1204" s="41">
        <v>122.7282</v>
      </c>
      <c r="W1204" s="41"/>
      <c r="X1204" s="41"/>
    </row>
    <row r="1205" spans="1:24" x14ac:dyDescent="0.35">
      <c r="A1205" s="41" t="s">
        <v>130</v>
      </c>
      <c r="B1205" s="41" t="s">
        <v>433</v>
      </c>
      <c r="C1205" s="41" t="s">
        <v>16</v>
      </c>
      <c r="D1205" s="41" t="s">
        <v>131</v>
      </c>
      <c r="E1205" s="41" t="s">
        <v>131</v>
      </c>
      <c r="F1205" s="41" t="s">
        <v>766</v>
      </c>
      <c r="G1205" s="41">
        <v>11</v>
      </c>
      <c r="H1205" s="41">
        <v>10159.0472967936</v>
      </c>
      <c r="I1205" s="41">
        <v>340</v>
      </c>
      <c r="J1205" s="41">
        <v>3</v>
      </c>
      <c r="K1205" s="41">
        <v>6.766</v>
      </c>
      <c r="L1205" s="41">
        <v>5.9700000000000003E-2</v>
      </c>
      <c r="M1205" s="41"/>
      <c r="N1205" s="41"/>
      <c r="O1205" s="41"/>
      <c r="P1205" s="41"/>
      <c r="Q1205" s="41">
        <v>7638</v>
      </c>
      <c r="R1205" s="41">
        <v>136.72020000000001</v>
      </c>
      <c r="S1205" s="41"/>
      <c r="T1205" s="41"/>
      <c r="U1205" s="41">
        <v>7981</v>
      </c>
      <c r="V1205" s="41">
        <v>143.54590000000002</v>
      </c>
      <c r="W1205" s="41"/>
      <c r="X1205" s="41"/>
    </row>
    <row r="1206" spans="1:24" x14ac:dyDescent="0.35">
      <c r="A1206" s="41" t="s">
        <v>130</v>
      </c>
      <c r="B1206" s="41" t="s">
        <v>433</v>
      </c>
      <c r="C1206" s="41" t="s">
        <v>16</v>
      </c>
      <c r="D1206" s="41" t="s">
        <v>131</v>
      </c>
      <c r="E1206" s="41" t="s">
        <v>131</v>
      </c>
      <c r="F1206" s="41" t="s">
        <v>765</v>
      </c>
      <c r="G1206" s="41">
        <v>10</v>
      </c>
      <c r="H1206" s="41">
        <v>10159.0472967936</v>
      </c>
      <c r="I1206" s="41">
        <v>427</v>
      </c>
      <c r="J1206" s="41">
        <v>0</v>
      </c>
      <c r="K1206" s="41">
        <v>8.497300000000001</v>
      </c>
      <c r="L1206" s="41">
        <v>0</v>
      </c>
      <c r="M1206" s="41"/>
      <c r="N1206" s="41"/>
      <c r="O1206" s="41"/>
      <c r="P1206" s="41"/>
      <c r="Q1206" s="41">
        <v>7277</v>
      </c>
      <c r="R1206" s="41">
        <v>130.25829999999999</v>
      </c>
      <c r="S1206" s="41"/>
      <c r="T1206" s="41"/>
      <c r="U1206" s="41">
        <v>7704</v>
      </c>
      <c r="V1206" s="41">
        <v>138.75559999999999</v>
      </c>
      <c r="W1206" s="41"/>
      <c r="X1206" s="41"/>
    </row>
    <row r="1207" spans="1:24" x14ac:dyDescent="0.35">
      <c r="A1207" s="41" t="s">
        <v>130</v>
      </c>
      <c r="B1207" s="41" t="s">
        <v>433</v>
      </c>
      <c r="C1207" s="41" t="s">
        <v>16</v>
      </c>
      <c r="D1207" s="41" t="s">
        <v>131</v>
      </c>
      <c r="E1207" s="41" t="s">
        <v>131</v>
      </c>
      <c r="F1207" s="41" t="s">
        <v>759</v>
      </c>
      <c r="G1207" s="41">
        <v>4</v>
      </c>
      <c r="H1207" s="41">
        <v>10159.0472967936</v>
      </c>
      <c r="I1207" s="41">
        <v>536</v>
      </c>
      <c r="J1207" s="41">
        <v>0</v>
      </c>
      <c r="K1207" s="41">
        <v>9.9160000000000004</v>
      </c>
      <c r="L1207" s="41">
        <v>0</v>
      </c>
      <c r="M1207" s="41">
        <v>1079</v>
      </c>
      <c r="N1207" s="41">
        <v>187</v>
      </c>
      <c r="O1207" s="41">
        <v>21.472100000000001</v>
      </c>
      <c r="P1207" s="41">
        <v>3.7213000000000003</v>
      </c>
      <c r="Q1207" s="41">
        <v>7084</v>
      </c>
      <c r="R1207" s="41">
        <v>126.8036</v>
      </c>
      <c r="S1207" s="41">
        <v>8494</v>
      </c>
      <c r="T1207" s="41">
        <v>186.86799999999999</v>
      </c>
      <c r="U1207" s="41">
        <v>7620</v>
      </c>
      <c r="V1207" s="41">
        <v>136.71960000000001</v>
      </c>
      <c r="W1207" s="41">
        <v>9760</v>
      </c>
      <c r="X1207" s="41">
        <v>212.06139999999999</v>
      </c>
    </row>
    <row r="1208" spans="1:24" x14ac:dyDescent="0.35">
      <c r="A1208" s="41" t="s">
        <v>130</v>
      </c>
      <c r="B1208" s="41" t="s">
        <v>433</v>
      </c>
      <c r="C1208" s="41" t="s">
        <v>16</v>
      </c>
      <c r="D1208" s="41" t="s">
        <v>131</v>
      </c>
      <c r="E1208" s="41" t="s">
        <v>131</v>
      </c>
      <c r="F1208" s="41" t="s">
        <v>758</v>
      </c>
      <c r="G1208" s="41">
        <v>3</v>
      </c>
      <c r="H1208" s="41">
        <v>10159.0472967936</v>
      </c>
      <c r="I1208" s="41">
        <v>686</v>
      </c>
      <c r="J1208" s="41">
        <v>0</v>
      </c>
      <c r="K1208" s="41">
        <v>12.690999999999999</v>
      </c>
      <c r="L1208" s="41">
        <v>0</v>
      </c>
      <c r="M1208" s="41">
        <v>457</v>
      </c>
      <c r="N1208" s="41">
        <v>38</v>
      </c>
      <c r="O1208" s="41">
        <v>9.0943000000000005</v>
      </c>
      <c r="P1208" s="41">
        <v>0.75619999999999998</v>
      </c>
      <c r="Q1208" s="41">
        <v>7448</v>
      </c>
      <c r="R1208" s="41">
        <v>133.3192</v>
      </c>
      <c r="S1208" s="41">
        <v>7345</v>
      </c>
      <c r="T1208" s="41">
        <v>161.59</v>
      </c>
      <c r="U1208" s="41">
        <v>8134</v>
      </c>
      <c r="V1208" s="41">
        <v>146.0102</v>
      </c>
      <c r="W1208" s="41">
        <v>7840</v>
      </c>
      <c r="X1208" s="41">
        <v>171.44050000000001</v>
      </c>
    </row>
    <row r="1209" spans="1:24" x14ac:dyDescent="0.35">
      <c r="A1209" s="41" t="s">
        <v>130</v>
      </c>
      <c r="B1209" s="41" t="s">
        <v>433</v>
      </c>
      <c r="C1209" s="41" t="s">
        <v>16</v>
      </c>
      <c r="D1209" s="41" t="s">
        <v>131</v>
      </c>
      <c r="E1209" s="41" t="s">
        <v>131</v>
      </c>
      <c r="F1209" s="41" t="s">
        <v>767</v>
      </c>
      <c r="G1209" s="41">
        <v>12</v>
      </c>
      <c r="H1209" s="41">
        <v>10159.0472967936</v>
      </c>
      <c r="I1209" s="41">
        <v>495</v>
      </c>
      <c r="J1209" s="41">
        <v>0</v>
      </c>
      <c r="K1209" s="41">
        <v>9.8505000000000003</v>
      </c>
      <c r="L1209" s="41">
        <v>0</v>
      </c>
      <c r="M1209" s="41"/>
      <c r="N1209" s="41"/>
      <c r="O1209" s="41"/>
      <c r="P1209" s="41"/>
      <c r="Q1209" s="41">
        <v>17955</v>
      </c>
      <c r="R1209" s="41">
        <v>321.39449999999999</v>
      </c>
      <c r="S1209" s="41"/>
      <c r="T1209" s="41"/>
      <c r="U1209" s="41">
        <v>18450</v>
      </c>
      <c r="V1209" s="41">
        <v>331.245</v>
      </c>
      <c r="W1209" s="41"/>
      <c r="X1209" s="41"/>
    </row>
    <row r="1210" spans="1:24" x14ac:dyDescent="0.35">
      <c r="A1210" s="41" t="s">
        <v>130</v>
      </c>
      <c r="B1210" s="41" t="s">
        <v>433</v>
      </c>
      <c r="C1210" s="41" t="s">
        <v>16</v>
      </c>
      <c r="D1210" s="41" t="s">
        <v>131</v>
      </c>
      <c r="E1210" s="41" t="s">
        <v>131</v>
      </c>
      <c r="F1210" s="41" t="s">
        <v>757</v>
      </c>
      <c r="G1210" s="41">
        <v>2</v>
      </c>
      <c r="H1210" s="41">
        <v>10159.0472967936</v>
      </c>
      <c r="I1210" s="41">
        <v>458</v>
      </c>
      <c r="J1210" s="41">
        <v>0</v>
      </c>
      <c r="K1210" s="41">
        <v>8.472999999999999</v>
      </c>
      <c r="L1210" s="41">
        <v>0</v>
      </c>
      <c r="M1210" s="41">
        <v>424</v>
      </c>
      <c r="N1210" s="41">
        <v>86</v>
      </c>
      <c r="O1210" s="41">
        <v>8.4375999999999998</v>
      </c>
      <c r="P1210" s="41">
        <v>1.7114</v>
      </c>
      <c r="Q1210" s="41">
        <v>7775</v>
      </c>
      <c r="R1210" s="41">
        <v>139.17250000000001</v>
      </c>
      <c r="S1210" s="41">
        <v>7502</v>
      </c>
      <c r="T1210" s="41">
        <v>165.04400000000001</v>
      </c>
      <c r="U1210" s="41">
        <v>8233</v>
      </c>
      <c r="V1210" s="41">
        <v>147.64550000000003</v>
      </c>
      <c r="W1210" s="41">
        <v>8012</v>
      </c>
      <c r="X1210" s="41">
        <v>175.19300000000001</v>
      </c>
    </row>
    <row r="1211" spans="1:24" x14ac:dyDescent="0.35">
      <c r="A1211" s="41" t="s">
        <v>130</v>
      </c>
      <c r="B1211" s="41" t="s">
        <v>433</v>
      </c>
      <c r="C1211" s="41" t="s">
        <v>16</v>
      </c>
      <c r="D1211" s="41" t="s">
        <v>131</v>
      </c>
      <c r="E1211" s="41" t="s">
        <v>131</v>
      </c>
      <c r="F1211" s="41" t="s">
        <v>763</v>
      </c>
      <c r="G1211" s="41">
        <v>8</v>
      </c>
      <c r="H1211" s="41">
        <v>10159.0472967936</v>
      </c>
      <c r="I1211" s="41">
        <v>553</v>
      </c>
      <c r="J1211" s="41">
        <v>4</v>
      </c>
      <c r="K1211" s="41">
        <v>11.0047</v>
      </c>
      <c r="L1211" s="41">
        <v>7.9600000000000004E-2</v>
      </c>
      <c r="M1211" s="41"/>
      <c r="N1211" s="41"/>
      <c r="O1211" s="41"/>
      <c r="P1211" s="41"/>
      <c r="Q1211" s="41">
        <v>8022</v>
      </c>
      <c r="R1211" s="41">
        <v>143.59379999999999</v>
      </c>
      <c r="S1211" s="41"/>
      <c r="T1211" s="41"/>
      <c r="U1211" s="41">
        <v>8579</v>
      </c>
      <c r="V1211" s="41">
        <v>154.67809999999997</v>
      </c>
      <c r="W1211" s="41"/>
      <c r="X1211" s="41"/>
    </row>
    <row r="1212" spans="1:24" x14ac:dyDescent="0.35">
      <c r="A1212" s="41" t="s">
        <v>130</v>
      </c>
      <c r="B1212" s="41" t="s">
        <v>433</v>
      </c>
      <c r="C1212" s="41" t="s">
        <v>16</v>
      </c>
      <c r="D1212" s="41" t="s">
        <v>131</v>
      </c>
      <c r="E1212" s="41" t="s">
        <v>131</v>
      </c>
      <c r="F1212" s="41" t="s">
        <v>762</v>
      </c>
      <c r="G1212" s="41">
        <v>7</v>
      </c>
      <c r="H1212" s="41">
        <v>10159.0472967936</v>
      </c>
      <c r="I1212" s="41">
        <v>893</v>
      </c>
      <c r="J1212" s="41">
        <v>11</v>
      </c>
      <c r="K1212" s="41">
        <v>17.770700000000001</v>
      </c>
      <c r="L1212" s="41">
        <v>0.21890000000000001</v>
      </c>
      <c r="M1212" s="41">
        <v>0</v>
      </c>
      <c r="N1212" s="41">
        <v>18</v>
      </c>
      <c r="O1212" s="41">
        <v>0</v>
      </c>
      <c r="P1212" s="41">
        <v>0.40499999999999997</v>
      </c>
      <c r="Q1212" s="41">
        <v>17984</v>
      </c>
      <c r="R1212" s="41">
        <v>321.91359999999997</v>
      </c>
      <c r="S1212" s="41">
        <v>10932</v>
      </c>
      <c r="T1212" s="41">
        <v>240.50399999999999</v>
      </c>
      <c r="U1212" s="41">
        <v>18888</v>
      </c>
      <c r="V1212" s="41">
        <v>339.90319999999997</v>
      </c>
      <c r="W1212" s="41">
        <v>10950</v>
      </c>
      <c r="X1212" s="41">
        <v>240.90899999999999</v>
      </c>
    </row>
    <row r="1213" spans="1:24" x14ac:dyDescent="0.35">
      <c r="A1213" s="41" t="s">
        <v>130</v>
      </c>
      <c r="B1213" s="41" t="s">
        <v>433</v>
      </c>
      <c r="C1213" s="41" t="s">
        <v>16</v>
      </c>
      <c r="D1213" s="41" t="s">
        <v>131</v>
      </c>
      <c r="E1213" s="41" t="s">
        <v>131</v>
      </c>
      <c r="F1213" s="41" t="s">
        <v>761</v>
      </c>
      <c r="G1213" s="41">
        <v>6</v>
      </c>
      <c r="H1213" s="41">
        <v>10159.0472967936</v>
      </c>
      <c r="I1213" s="41">
        <v>896</v>
      </c>
      <c r="J1213" s="41">
        <v>0</v>
      </c>
      <c r="K1213" s="41">
        <v>17.830400000000001</v>
      </c>
      <c r="L1213" s="41">
        <v>0</v>
      </c>
      <c r="M1213" s="41">
        <v>1029</v>
      </c>
      <c r="N1213" s="41">
        <v>177</v>
      </c>
      <c r="O1213" s="41">
        <v>23.1525</v>
      </c>
      <c r="P1213" s="41">
        <v>3.9824999999999999</v>
      </c>
      <c r="Q1213" s="41">
        <v>13023</v>
      </c>
      <c r="R1213" s="41">
        <v>233.11170000000001</v>
      </c>
      <c r="S1213" s="41">
        <v>11123</v>
      </c>
      <c r="T1213" s="41">
        <v>244.70599999999999</v>
      </c>
      <c r="U1213" s="41">
        <v>13919</v>
      </c>
      <c r="V1213" s="41">
        <v>250.94210000000001</v>
      </c>
      <c r="W1213" s="41">
        <v>12329</v>
      </c>
      <c r="X1213" s="41">
        <v>271.84100000000001</v>
      </c>
    </row>
    <row r="1214" spans="1:24" x14ac:dyDescent="0.35">
      <c r="A1214" s="41" t="s">
        <v>600</v>
      </c>
      <c r="B1214" s="41" t="s">
        <v>511</v>
      </c>
      <c r="C1214" s="41" t="s">
        <v>12</v>
      </c>
      <c r="D1214" s="41" t="s">
        <v>133</v>
      </c>
      <c r="E1214" s="41" t="s">
        <v>133</v>
      </c>
      <c r="F1214" s="41" t="s">
        <v>756</v>
      </c>
      <c r="G1214" s="41">
        <v>1</v>
      </c>
      <c r="H1214" s="41">
        <v>4883.24817378839</v>
      </c>
      <c r="I1214" s="41">
        <v>37387</v>
      </c>
      <c r="J1214" s="41">
        <v>0</v>
      </c>
      <c r="K1214" s="41">
        <v>691.65949999999998</v>
      </c>
      <c r="L1214" s="41">
        <v>0</v>
      </c>
      <c r="M1214" s="41">
        <v>130</v>
      </c>
      <c r="N1214" s="41">
        <v>0</v>
      </c>
      <c r="O1214" s="41">
        <v>2.5870000000000002</v>
      </c>
      <c r="P1214" s="41">
        <v>0</v>
      </c>
      <c r="Q1214" s="41">
        <v>7051</v>
      </c>
      <c r="R1214" s="41">
        <v>126.2129</v>
      </c>
      <c r="S1214" s="41">
        <v>9514</v>
      </c>
      <c r="T1214" s="41">
        <v>209.30799999999999</v>
      </c>
      <c r="U1214" s="41">
        <v>44438</v>
      </c>
      <c r="V1214" s="41">
        <v>817.87239999999997</v>
      </c>
      <c r="W1214" s="41">
        <v>9644</v>
      </c>
      <c r="X1214" s="41">
        <v>211.89499999999998</v>
      </c>
    </row>
    <row r="1215" spans="1:24" x14ac:dyDescent="0.35">
      <c r="A1215" s="41" t="s">
        <v>600</v>
      </c>
      <c r="B1215" s="41" t="s">
        <v>511</v>
      </c>
      <c r="C1215" s="41" t="s">
        <v>12</v>
      </c>
      <c r="D1215" s="41" t="s">
        <v>133</v>
      </c>
      <c r="E1215" s="41" t="s">
        <v>133</v>
      </c>
      <c r="F1215" s="41" t="s">
        <v>760</v>
      </c>
      <c r="G1215" s="41">
        <v>5</v>
      </c>
      <c r="H1215" s="41">
        <v>4883.24817378839</v>
      </c>
      <c r="I1215" s="41">
        <v>562</v>
      </c>
      <c r="J1215" s="41">
        <v>5</v>
      </c>
      <c r="K1215" s="41">
        <v>10.397</v>
      </c>
      <c r="L1215" s="41">
        <v>9.2499999999999999E-2</v>
      </c>
      <c r="M1215" s="41">
        <v>107</v>
      </c>
      <c r="N1215" s="41">
        <v>0</v>
      </c>
      <c r="O1215" s="41">
        <v>2.1293000000000002</v>
      </c>
      <c r="P1215" s="41">
        <v>0</v>
      </c>
      <c r="Q1215" s="41">
        <v>9065</v>
      </c>
      <c r="R1215" s="41">
        <v>162.26349999999999</v>
      </c>
      <c r="S1215" s="41">
        <v>8475</v>
      </c>
      <c r="T1215" s="41">
        <v>186.45</v>
      </c>
      <c r="U1215" s="41">
        <v>9632</v>
      </c>
      <c r="V1215" s="41">
        <v>172.75299999999999</v>
      </c>
      <c r="W1215" s="41">
        <v>8582</v>
      </c>
      <c r="X1215" s="41">
        <v>188.57929999999999</v>
      </c>
    </row>
    <row r="1216" spans="1:24" x14ac:dyDescent="0.35">
      <c r="A1216" s="41" t="s">
        <v>600</v>
      </c>
      <c r="B1216" s="41" t="s">
        <v>511</v>
      </c>
      <c r="C1216" s="41" t="s">
        <v>12</v>
      </c>
      <c r="D1216" s="41" t="s">
        <v>133</v>
      </c>
      <c r="E1216" s="41" t="s">
        <v>133</v>
      </c>
      <c r="F1216" s="41" t="s">
        <v>764</v>
      </c>
      <c r="G1216" s="41">
        <v>9</v>
      </c>
      <c r="H1216" s="41">
        <v>4883.24817378839</v>
      </c>
      <c r="I1216" s="41">
        <v>64</v>
      </c>
      <c r="J1216" s="41">
        <v>0</v>
      </c>
      <c r="K1216" s="41">
        <v>1.2736000000000001</v>
      </c>
      <c r="L1216" s="41">
        <v>0</v>
      </c>
      <c r="M1216" s="41"/>
      <c r="N1216" s="41"/>
      <c r="O1216" s="41"/>
      <c r="P1216" s="41"/>
      <c r="Q1216" s="41">
        <v>5449</v>
      </c>
      <c r="R1216" s="41">
        <v>97.537099999999995</v>
      </c>
      <c r="S1216" s="41"/>
      <c r="T1216" s="41"/>
      <c r="U1216" s="41">
        <v>5513</v>
      </c>
      <c r="V1216" s="41">
        <v>98.810699999999997</v>
      </c>
      <c r="W1216" s="41"/>
      <c r="X1216" s="41"/>
    </row>
    <row r="1217" spans="1:24" x14ac:dyDescent="0.35">
      <c r="A1217" s="41" t="s">
        <v>600</v>
      </c>
      <c r="B1217" s="41" t="s">
        <v>511</v>
      </c>
      <c r="C1217" s="41" t="s">
        <v>12</v>
      </c>
      <c r="D1217" s="41" t="s">
        <v>133</v>
      </c>
      <c r="E1217" s="41" t="s">
        <v>133</v>
      </c>
      <c r="F1217" s="41" t="s">
        <v>766</v>
      </c>
      <c r="G1217" s="41">
        <v>11</v>
      </c>
      <c r="H1217" s="41">
        <v>4883.24817378839</v>
      </c>
      <c r="I1217" s="41">
        <v>163</v>
      </c>
      <c r="J1217" s="41">
        <v>0</v>
      </c>
      <c r="K1217" s="41">
        <v>3.2437</v>
      </c>
      <c r="L1217" s="41">
        <v>0</v>
      </c>
      <c r="M1217" s="41"/>
      <c r="N1217" s="41"/>
      <c r="O1217" s="41"/>
      <c r="P1217" s="41"/>
      <c r="Q1217" s="41">
        <v>7346</v>
      </c>
      <c r="R1217" s="41">
        <v>131.49340000000001</v>
      </c>
      <c r="S1217" s="41"/>
      <c r="T1217" s="41"/>
      <c r="U1217" s="41">
        <v>7509</v>
      </c>
      <c r="V1217" s="41">
        <v>134.7371</v>
      </c>
      <c r="W1217" s="41"/>
      <c r="X1217" s="41"/>
    </row>
    <row r="1218" spans="1:24" x14ac:dyDescent="0.35">
      <c r="A1218" s="41" t="s">
        <v>600</v>
      </c>
      <c r="B1218" s="41" t="s">
        <v>511</v>
      </c>
      <c r="C1218" s="41" t="s">
        <v>12</v>
      </c>
      <c r="D1218" s="41" t="s">
        <v>133</v>
      </c>
      <c r="E1218" s="41" t="s">
        <v>133</v>
      </c>
      <c r="F1218" s="41" t="s">
        <v>765</v>
      </c>
      <c r="G1218" s="41">
        <v>10</v>
      </c>
      <c r="H1218" s="41">
        <v>4883.24817378839</v>
      </c>
      <c r="I1218" s="41">
        <v>97</v>
      </c>
      <c r="J1218" s="41">
        <v>0</v>
      </c>
      <c r="K1218" s="41">
        <v>1.9303000000000001</v>
      </c>
      <c r="L1218" s="41">
        <v>0</v>
      </c>
      <c r="M1218" s="41"/>
      <c r="N1218" s="41"/>
      <c r="O1218" s="41"/>
      <c r="P1218" s="41"/>
      <c r="Q1218" s="41">
        <v>9823</v>
      </c>
      <c r="R1218" s="41">
        <v>175.83170000000001</v>
      </c>
      <c r="S1218" s="41"/>
      <c r="T1218" s="41"/>
      <c r="U1218" s="41">
        <v>9920</v>
      </c>
      <c r="V1218" s="41">
        <v>177.762</v>
      </c>
      <c r="W1218" s="41"/>
      <c r="X1218" s="41"/>
    </row>
    <row r="1219" spans="1:24" x14ac:dyDescent="0.35">
      <c r="A1219" s="41" t="s">
        <v>600</v>
      </c>
      <c r="B1219" s="41" t="s">
        <v>511</v>
      </c>
      <c r="C1219" s="41" t="s">
        <v>12</v>
      </c>
      <c r="D1219" s="41" t="s">
        <v>133</v>
      </c>
      <c r="E1219" s="41" t="s">
        <v>133</v>
      </c>
      <c r="F1219" s="41" t="s">
        <v>759</v>
      </c>
      <c r="G1219" s="41">
        <v>4</v>
      </c>
      <c r="H1219" s="41">
        <v>4883.24817378839</v>
      </c>
      <c r="I1219" s="41">
        <v>2739</v>
      </c>
      <c r="J1219" s="41">
        <v>24</v>
      </c>
      <c r="K1219" s="41">
        <v>50.671499999999995</v>
      </c>
      <c r="L1219" s="41">
        <v>0.44399999999999995</v>
      </c>
      <c r="M1219" s="41">
        <v>88</v>
      </c>
      <c r="N1219" s="41">
        <v>0</v>
      </c>
      <c r="O1219" s="41">
        <v>1.7512000000000001</v>
      </c>
      <c r="P1219" s="41">
        <v>0</v>
      </c>
      <c r="Q1219" s="41">
        <v>4985</v>
      </c>
      <c r="R1219" s="41">
        <v>89.231499999999997</v>
      </c>
      <c r="S1219" s="41">
        <v>8900</v>
      </c>
      <c r="T1219" s="41">
        <v>195.8</v>
      </c>
      <c r="U1219" s="41">
        <v>7748</v>
      </c>
      <c r="V1219" s="41">
        <v>140.34699999999998</v>
      </c>
      <c r="W1219" s="41">
        <v>8988</v>
      </c>
      <c r="X1219" s="41">
        <v>197.55120000000002</v>
      </c>
    </row>
    <row r="1220" spans="1:24" x14ac:dyDescent="0.35">
      <c r="A1220" s="41" t="s">
        <v>600</v>
      </c>
      <c r="B1220" s="41" t="s">
        <v>511</v>
      </c>
      <c r="C1220" s="41" t="s">
        <v>12</v>
      </c>
      <c r="D1220" s="41" t="s">
        <v>133</v>
      </c>
      <c r="E1220" s="41" t="s">
        <v>133</v>
      </c>
      <c r="F1220" s="41" t="s">
        <v>758</v>
      </c>
      <c r="G1220" s="41">
        <v>3</v>
      </c>
      <c r="H1220" s="41">
        <v>4883.24817378839</v>
      </c>
      <c r="I1220" s="41">
        <v>8023</v>
      </c>
      <c r="J1220" s="41">
        <v>3</v>
      </c>
      <c r="K1220" s="41">
        <v>148.4255</v>
      </c>
      <c r="L1220" s="41">
        <v>5.5499999999999994E-2</v>
      </c>
      <c r="M1220" s="41">
        <v>87</v>
      </c>
      <c r="N1220" s="41">
        <v>0</v>
      </c>
      <c r="O1220" s="41">
        <v>1.7313000000000001</v>
      </c>
      <c r="P1220" s="41">
        <v>0</v>
      </c>
      <c r="Q1220" s="41">
        <v>5560</v>
      </c>
      <c r="R1220" s="41">
        <v>99.524000000000001</v>
      </c>
      <c r="S1220" s="41">
        <v>6474</v>
      </c>
      <c r="T1220" s="41">
        <v>142.428</v>
      </c>
      <c r="U1220" s="41">
        <v>13586</v>
      </c>
      <c r="V1220" s="41">
        <v>248.005</v>
      </c>
      <c r="W1220" s="41">
        <v>6561</v>
      </c>
      <c r="X1220" s="41">
        <v>144.1593</v>
      </c>
    </row>
    <row r="1221" spans="1:24" x14ac:dyDescent="0.35">
      <c r="A1221" s="41" t="s">
        <v>600</v>
      </c>
      <c r="B1221" s="41" t="s">
        <v>511</v>
      </c>
      <c r="C1221" s="41" t="s">
        <v>12</v>
      </c>
      <c r="D1221" s="41" t="s">
        <v>133</v>
      </c>
      <c r="E1221" s="41" t="s">
        <v>133</v>
      </c>
      <c r="F1221" s="41" t="s">
        <v>767</v>
      </c>
      <c r="G1221" s="41">
        <v>12</v>
      </c>
      <c r="H1221" s="41">
        <v>4883.24817378839</v>
      </c>
      <c r="I1221" s="41">
        <v>79</v>
      </c>
      <c r="J1221" s="41">
        <v>0</v>
      </c>
      <c r="K1221" s="41">
        <v>1.5721000000000001</v>
      </c>
      <c r="L1221" s="41">
        <v>0</v>
      </c>
      <c r="M1221" s="41"/>
      <c r="N1221" s="41"/>
      <c r="O1221" s="41"/>
      <c r="P1221" s="41"/>
      <c r="Q1221" s="41">
        <v>16584</v>
      </c>
      <c r="R1221" s="41">
        <v>296.85359999999997</v>
      </c>
      <c r="S1221" s="41"/>
      <c r="T1221" s="41"/>
      <c r="U1221" s="41">
        <v>16663</v>
      </c>
      <c r="V1221" s="41">
        <v>298.42569999999995</v>
      </c>
      <c r="W1221" s="41"/>
      <c r="X1221" s="41"/>
    </row>
    <row r="1222" spans="1:24" x14ac:dyDescent="0.35">
      <c r="A1222" s="41" t="s">
        <v>600</v>
      </c>
      <c r="B1222" s="41" t="s">
        <v>511</v>
      </c>
      <c r="C1222" s="41" t="s">
        <v>12</v>
      </c>
      <c r="D1222" s="41" t="s">
        <v>133</v>
      </c>
      <c r="E1222" s="41" t="s">
        <v>133</v>
      </c>
      <c r="F1222" s="41" t="s">
        <v>757</v>
      </c>
      <c r="G1222" s="41">
        <v>2</v>
      </c>
      <c r="H1222" s="41">
        <v>4883.24817378839</v>
      </c>
      <c r="I1222" s="41">
        <v>15016</v>
      </c>
      <c r="J1222" s="41">
        <v>0</v>
      </c>
      <c r="K1222" s="41">
        <v>277.79599999999999</v>
      </c>
      <c r="L1222" s="41">
        <v>0</v>
      </c>
      <c r="M1222" s="41">
        <v>57</v>
      </c>
      <c r="N1222" s="41">
        <v>0</v>
      </c>
      <c r="O1222" s="41">
        <v>1.1343000000000001</v>
      </c>
      <c r="P1222" s="41">
        <v>0</v>
      </c>
      <c r="Q1222" s="41">
        <v>5488</v>
      </c>
      <c r="R1222" s="41">
        <v>98.235200000000006</v>
      </c>
      <c r="S1222" s="41">
        <v>8503</v>
      </c>
      <c r="T1222" s="41">
        <v>187.066</v>
      </c>
      <c r="U1222" s="41">
        <v>20504</v>
      </c>
      <c r="V1222" s="41">
        <v>376.03120000000001</v>
      </c>
      <c r="W1222" s="41">
        <v>8560</v>
      </c>
      <c r="X1222" s="41">
        <v>188.2003</v>
      </c>
    </row>
    <row r="1223" spans="1:24" x14ac:dyDescent="0.35">
      <c r="A1223" s="41" t="s">
        <v>600</v>
      </c>
      <c r="B1223" s="41" t="s">
        <v>511</v>
      </c>
      <c r="C1223" s="41" t="s">
        <v>12</v>
      </c>
      <c r="D1223" s="41" t="s">
        <v>133</v>
      </c>
      <c r="E1223" s="41" t="s">
        <v>133</v>
      </c>
      <c r="F1223" s="41" t="s">
        <v>763</v>
      </c>
      <c r="G1223" s="41">
        <v>8</v>
      </c>
      <c r="H1223" s="41">
        <v>4883.24817378839</v>
      </c>
      <c r="I1223" s="41">
        <v>170</v>
      </c>
      <c r="J1223" s="41">
        <v>2</v>
      </c>
      <c r="K1223" s="41">
        <v>3.383</v>
      </c>
      <c r="L1223" s="41">
        <v>3.9800000000000002E-2</v>
      </c>
      <c r="M1223" s="41"/>
      <c r="N1223" s="41"/>
      <c r="O1223" s="41"/>
      <c r="P1223" s="41"/>
      <c r="Q1223" s="41">
        <v>8879</v>
      </c>
      <c r="R1223" s="41">
        <v>158.9341</v>
      </c>
      <c r="S1223" s="41"/>
      <c r="T1223" s="41"/>
      <c r="U1223" s="41">
        <v>9051</v>
      </c>
      <c r="V1223" s="41">
        <v>162.3569</v>
      </c>
      <c r="W1223" s="41"/>
      <c r="X1223" s="41"/>
    </row>
    <row r="1224" spans="1:24" x14ac:dyDescent="0.35">
      <c r="A1224" s="41" t="s">
        <v>600</v>
      </c>
      <c r="B1224" s="41" t="s">
        <v>511</v>
      </c>
      <c r="C1224" s="41" t="s">
        <v>12</v>
      </c>
      <c r="D1224" s="41" t="s">
        <v>133</v>
      </c>
      <c r="E1224" s="41" t="s">
        <v>133</v>
      </c>
      <c r="F1224" s="41" t="s">
        <v>762</v>
      </c>
      <c r="G1224" s="41">
        <v>7</v>
      </c>
      <c r="H1224" s="41">
        <v>4883.24817378839</v>
      </c>
      <c r="I1224" s="41">
        <v>153</v>
      </c>
      <c r="J1224" s="41">
        <v>0</v>
      </c>
      <c r="K1224" s="41">
        <v>3.0447000000000002</v>
      </c>
      <c r="L1224" s="41">
        <v>0</v>
      </c>
      <c r="M1224" s="41">
        <v>0</v>
      </c>
      <c r="N1224" s="41">
        <v>0</v>
      </c>
      <c r="O1224" s="41">
        <v>0</v>
      </c>
      <c r="P1224" s="41">
        <v>0</v>
      </c>
      <c r="Q1224" s="41">
        <v>13843</v>
      </c>
      <c r="R1224" s="41">
        <v>247.78970000000001</v>
      </c>
      <c r="S1224" s="41">
        <v>26673</v>
      </c>
      <c r="T1224" s="41">
        <v>586.80600000000004</v>
      </c>
      <c r="U1224" s="41">
        <v>13996</v>
      </c>
      <c r="V1224" s="41">
        <v>250.83440000000002</v>
      </c>
      <c r="W1224" s="41">
        <v>26673</v>
      </c>
      <c r="X1224" s="41">
        <v>586.80600000000004</v>
      </c>
    </row>
    <row r="1225" spans="1:24" x14ac:dyDescent="0.35">
      <c r="A1225" s="41" t="s">
        <v>600</v>
      </c>
      <c r="B1225" s="41" t="s">
        <v>511</v>
      </c>
      <c r="C1225" s="41" t="s">
        <v>12</v>
      </c>
      <c r="D1225" s="41" t="s">
        <v>133</v>
      </c>
      <c r="E1225" s="41" t="s">
        <v>133</v>
      </c>
      <c r="F1225" s="41" t="s">
        <v>761</v>
      </c>
      <c r="G1225" s="41">
        <v>6</v>
      </c>
      <c r="H1225" s="41">
        <v>4883.24817378839</v>
      </c>
      <c r="I1225" s="41">
        <v>127</v>
      </c>
      <c r="J1225" s="41">
        <v>0</v>
      </c>
      <c r="K1225" s="41">
        <v>2.5273000000000003</v>
      </c>
      <c r="L1225" s="41">
        <v>0</v>
      </c>
      <c r="M1225" s="41">
        <v>114</v>
      </c>
      <c r="N1225" s="41">
        <v>0</v>
      </c>
      <c r="O1225" s="41">
        <v>2.5649999999999999</v>
      </c>
      <c r="P1225" s="41">
        <v>0</v>
      </c>
      <c r="Q1225" s="41">
        <v>11785</v>
      </c>
      <c r="R1225" s="41">
        <v>210.95150000000001</v>
      </c>
      <c r="S1225" s="41">
        <v>14628</v>
      </c>
      <c r="T1225" s="41">
        <v>321.81599999999997</v>
      </c>
      <c r="U1225" s="41">
        <v>11912</v>
      </c>
      <c r="V1225" s="41">
        <v>213.47880000000001</v>
      </c>
      <c r="W1225" s="41">
        <v>14742</v>
      </c>
      <c r="X1225" s="41">
        <v>324.38099999999997</v>
      </c>
    </row>
    <row r="1226" spans="1:24" x14ac:dyDescent="0.35">
      <c r="A1226" s="41" t="s">
        <v>704</v>
      </c>
      <c r="B1226" s="41" t="s">
        <v>509</v>
      </c>
      <c r="C1226" s="41" t="s">
        <v>12</v>
      </c>
      <c r="D1226" s="41" t="s">
        <v>134</v>
      </c>
      <c r="E1226" s="41" t="s">
        <v>134</v>
      </c>
      <c r="F1226" s="41" t="s">
        <v>756</v>
      </c>
      <c r="G1226" s="41">
        <v>1</v>
      </c>
      <c r="H1226" s="41">
        <v>7077.3643143870704</v>
      </c>
      <c r="I1226" s="41">
        <v>1462</v>
      </c>
      <c r="J1226" s="41">
        <v>78</v>
      </c>
      <c r="K1226" s="41">
        <v>27.046999999999997</v>
      </c>
      <c r="L1226" s="41">
        <v>1.4429999999999998</v>
      </c>
      <c r="M1226" s="41">
        <v>4544</v>
      </c>
      <c r="N1226" s="41">
        <v>658</v>
      </c>
      <c r="O1226" s="41">
        <v>90.425600000000003</v>
      </c>
      <c r="P1226" s="41">
        <v>13.094200000000001</v>
      </c>
      <c r="Q1226" s="41">
        <v>4915</v>
      </c>
      <c r="R1226" s="41">
        <v>87.978499999999997</v>
      </c>
      <c r="S1226" s="41">
        <v>8737</v>
      </c>
      <c r="T1226" s="41">
        <v>192.214</v>
      </c>
      <c r="U1226" s="41">
        <v>6455</v>
      </c>
      <c r="V1226" s="41">
        <v>116.46849999999999</v>
      </c>
      <c r="W1226" s="41">
        <v>13939</v>
      </c>
      <c r="X1226" s="41">
        <v>295.73379999999997</v>
      </c>
    </row>
    <row r="1227" spans="1:24" x14ac:dyDescent="0.35">
      <c r="A1227" s="41" t="s">
        <v>704</v>
      </c>
      <c r="B1227" s="41" t="s">
        <v>509</v>
      </c>
      <c r="C1227" s="41" t="s">
        <v>12</v>
      </c>
      <c r="D1227" s="41" t="s">
        <v>134</v>
      </c>
      <c r="E1227" s="41" t="s">
        <v>134</v>
      </c>
      <c r="F1227" s="41" t="s">
        <v>760</v>
      </c>
      <c r="G1227" s="41">
        <v>5</v>
      </c>
      <c r="H1227" s="41">
        <v>7077.3643143870704</v>
      </c>
      <c r="I1227" s="41">
        <v>2469</v>
      </c>
      <c r="J1227" s="41">
        <v>810</v>
      </c>
      <c r="K1227" s="41">
        <v>45.676499999999997</v>
      </c>
      <c r="L1227" s="41">
        <v>14.984999999999999</v>
      </c>
      <c r="M1227" s="41">
        <v>5679</v>
      </c>
      <c r="N1227" s="41">
        <v>224</v>
      </c>
      <c r="O1227" s="41">
        <v>113.0121</v>
      </c>
      <c r="P1227" s="41">
        <v>4.4576000000000002</v>
      </c>
      <c r="Q1227" s="41">
        <v>9879</v>
      </c>
      <c r="R1227" s="41">
        <v>176.83410000000001</v>
      </c>
      <c r="S1227" s="41">
        <v>8170</v>
      </c>
      <c r="T1227" s="41">
        <v>179.74</v>
      </c>
      <c r="U1227" s="41">
        <v>13158</v>
      </c>
      <c r="V1227" s="41">
        <v>237.4956</v>
      </c>
      <c r="W1227" s="41">
        <v>14073</v>
      </c>
      <c r="X1227" s="41">
        <v>297.2097</v>
      </c>
    </row>
    <row r="1228" spans="1:24" x14ac:dyDescent="0.35">
      <c r="A1228" s="41" t="s">
        <v>704</v>
      </c>
      <c r="B1228" s="41" t="s">
        <v>509</v>
      </c>
      <c r="C1228" s="41" t="s">
        <v>12</v>
      </c>
      <c r="D1228" s="41" t="s">
        <v>134</v>
      </c>
      <c r="E1228" s="41" t="s">
        <v>134</v>
      </c>
      <c r="F1228" s="41" t="s">
        <v>764</v>
      </c>
      <c r="G1228" s="41">
        <v>9</v>
      </c>
      <c r="H1228" s="41">
        <v>7077.3643143870704</v>
      </c>
      <c r="I1228" s="41">
        <v>2274</v>
      </c>
      <c r="J1228" s="41">
        <v>219</v>
      </c>
      <c r="K1228" s="41">
        <v>45.252600000000001</v>
      </c>
      <c r="L1228" s="41">
        <v>4.3581000000000003</v>
      </c>
      <c r="M1228" s="41"/>
      <c r="N1228" s="41"/>
      <c r="O1228" s="41"/>
      <c r="P1228" s="41"/>
      <c r="Q1228" s="41">
        <v>6782</v>
      </c>
      <c r="R1228" s="41">
        <v>121.3978</v>
      </c>
      <c r="S1228" s="41"/>
      <c r="T1228" s="41"/>
      <c r="U1228" s="41">
        <v>9275</v>
      </c>
      <c r="V1228" s="41">
        <v>171.0085</v>
      </c>
      <c r="W1228" s="41"/>
      <c r="X1228" s="41"/>
    </row>
    <row r="1229" spans="1:24" x14ac:dyDescent="0.35">
      <c r="A1229" s="41" t="s">
        <v>704</v>
      </c>
      <c r="B1229" s="41" t="s">
        <v>509</v>
      </c>
      <c r="C1229" s="41" t="s">
        <v>12</v>
      </c>
      <c r="D1229" s="41" t="s">
        <v>134</v>
      </c>
      <c r="E1229" s="41" t="s">
        <v>134</v>
      </c>
      <c r="F1229" s="41" t="s">
        <v>766</v>
      </c>
      <c r="G1229" s="41">
        <v>11</v>
      </c>
      <c r="H1229" s="41">
        <v>7077.3643143870704</v>
      </c>
      <c r="I1229" s="41">
        <v>2599</v>
      </c>
      <c r="J1229" s="41">
        <v>276</v>
      </c>
      <c r="K1229" s="41">
        <v>51.720100000000002</v>
      </c>
      <c r="L1229" s="41">
        <v>5.4923999999999999</v>
      </c>
      <c r="M1229" s="41"/>
      <c r="N1229" s="41"/>
      <c r="O1229" s="41"/>
      <c r="P1229" s="41"/>
      <c r="Q1229" s="41">
        <v>8575</v>
      </c>
      <c r="R1229" s="41">
        <v>153.49250000000001</v>
      </c>
      <c r="S1229" s="41"/>
      <c r="T1229" s="41"/>
      <c r="U1229" s="41">
        <v>11450</v>
      </c>
      <c r="V1229" s="41">
        <v>210.70500000000001</v>
      </c>
      <c r="W1229" s="41"/>
      <c r="X1229" s="41"/>
    </row>
    <row r="1230" spans="1:24" x14ac:dyDescent="0.35">
      <c r="A1230" s="41" t="s">
        <v>704</v>
      </c>
      <c r="B1230" s="41" t="s">
        <v>509</v>
      </c>
      <c r="C1230" s="41" t="s">
        <v>12</v>
      </c>
      <c r="D1230" s="41" t="s">
        <v>134</v>
      </c>
      <c r="E1230" s="41" t="s">
        <v>134</v>
      </c>
      <c r="F1230" s="41" t="s">
        <v>765</v>
      </c>
      <c r="G1230" s="41">
        <v>10</v>
      </c>
      <c r="H1230" s="41">
        <v>7077.3643143870704</v>
      </c>
      <c r="I1230" s="41">
        <v>4801</v>
      </c>
      <c r="J1230" s="41">
        <v>335</v>
      </c>
      <c r="K1230" s="41">
        <v>95.539900000000003</v>
      </c>
      <c r="L1230" s="41">
        <v>6.6665000000000001</v>
      </c>
      <c r="M1230" s="41"/>
      <c r="N1230" s="41"/>
      <c r="O1230" s="41"/>
      <c r="P1230" s="41"/>
      <c r="Q1230" s="41">
        <v>11583</v>
      </c>
      <c r="R1230" s="41">
        <v>207.3357</v>
      </c>
      <c r="S1230" s="41"/>
      <c r="T1230" s="41"/>
      <c r="U1230" s="41">
        <v>16719</v>
      </c>
      <c r="V1230" s="41">
        <v>309.5421</v>
      </c>
      <c r="W1230" s="41"/>
      <c r="X1230" s="41"/>
    </row>
    <row r="1231" spans="1:24" x14ac:dyDescent="0.35">
      <c r="A1231" s="41" t="s">
        <v>704</v>
      </c>
      <c r="B1231" s="41" t="s">
        <v>509</v>
      </c>
      <c r="C1231" s="41" t="s">
        <v>12</v>
      </c>
      <c r="D1231" s="41" t="s">
        <v>134</v>
      </c>
      <c r="E1231" s="41" t="s">
        <v>134</v>
      </c>
      <c r="F1231" s="41" t="s">
        <v>759</v>
      </c>
      <c r="G1231" s="41">
        <v>4</v>
      </c>
      <c r="H1231" s="41">
        <v>7077.3643143870704</v>
      </c>
      <c r="I1231" s="41">
        <v>3125</v>
      </c>
      <c r="J1231" s="41">
        <v>117</v>
      </c>
      <c r="K1231" s="41">
        <v>57.8125</v>
      </c>
      <c r="L1231" s="41">
        <v>2.1644999999999999</v>
      </c>
      <c r="M1231" s="41">
        <v>6814</v>
      </c>
      <c r="N1231" s="41">
        <v>335</v>
      </c>
      <c r="O1231" s="41">
        <v>135.5986</v>
      </c>
      <c r="P1231" s="41">
        <v>6.6665000000000001</v>
      </c>
      <c r="Q1231" s="41">
        <v>9469</v>
      </c>
      <c r="R1231" s="41">
        <v>169.49510000000001</v>
      </c>
      <c r="S1231" s="41">
        <v>8360</v>
      </c>
      <c r="T1231" s="41">
        <v>183.92</v>
      </c>
      <c r="U1231" s="41">
        <v>12711</v>
      </c>
      <c r="V1231" s="41">
        <v>229.47210000000001</v>
      </c>
      <c r="W1231" s="41">
        <v>15509</v>
      </c>
      <c r="X1231" s="41">
        <v>326.18510000000003</v>
      </c>
    </row>
    <row r="1232" spans="1:24" x14ac:dyDescent="0.35">
      <c r="A1232" s="41" t="s">
        <v>704</v>
      </c>
      <c r="B1232" s="41" t="s">
        <v>509</v>
      </c>
      <c r="C1232" s="41" t="s">
        <v>12</v>
      </c>
      <c r="D1232" s="41" t="s">
        <v>134</v>
      </c>
      <c r="E1232" s="41" t="s">
        <v>134</v>
      </c>
      <c r="F1232" s="41" t="s">
        <v>758</v>
      </c>
      <c r="G1232" s="41">
        <v>3</v>
      </c>
      <c r="H1232" s="41">
        <v>7077.3643143870704</v>
      </c>
      <c r="I1232" s="41">
        <v>6296</v>
      </c>
      <c r="J1232" s="41">
        <v>597</v>
      </c>
      <c r="K1232" s="41">
        <v>116.476</v>
      </c>
      <c r="L1232" s="41">
        <v>11.044499999999999</v>
      </c>
      <c r="M1232" s="41">
        <v>1780</v>
      </c>
      <c r="N1232" s="41">
        <v>984</v>
      </c>
      <c r="O1232" s="41">
        <v>35.422000000000004</v>
      </c>
      <c r="P1232" s="41">
        <v>19.581600000000002</v>
      </c>
      <c r="Q1232" s="41">
        <v>5973</v>
      </c>
      <c r="R1232" s="41">
        <v>106.91670000000001</v>
      </c>
      <c r="S1232" s="41">
        <v>9390</v>
      </c>
      <c r="T1232" s="41">
        <v>206.58</v>
      </c>
      <c r="U1232" s="41">
        <v>12866</v>
      </c>
      <c r="V1232" s="41">
        <v>234.43720000000002</v>
      </c>
      <c r="W1232" s="41">
        <v>12154</v>
      </c>
      <c r="X1232" s="41">
        <v>261.58360000000005</v>
      </c>
    </row>
    <row r="1233" spans="1:24" x14ac:dyDescent="0.35">
      <c r="A1233" s="41" t="s">
        <v>704</v>
      </c>
      <c r="B1233" s="41" t="s">
        <v>509</v>
      </c>
      <c r="C1233" s="41" t="s">
        <v>12</v>
      </c>
      <c r="D1233" s="41" t="s">
        <v>134</v>
      </c>
      <c r="E1233" s="41" t="s">
        <v>134</v>
      </c>
      <c r="F1233" s="41" t="s">
        <v>767</v>
      </c>
      <c r="G1233" s="41">
        <v>12</v>
      </c>
      <c r="H1233" s="41">
        <v>7077.3643143870704</v>
      </c>
      <c r="I1233" s="41">
        <v>31335</v>
      </c>
      <c r="J1233" s="41">
        <v>128</v>
      </c>
      <c r="K1233" s="41">
        <v>623.56650000000002</v>
      </c>
      <c r="L1233" s="41">
        <v>2.5472000000000001</v>
      </c>
      <c r="M1233" s="41"/>
      <c r="N1233" s="41"/>
      <c r="O1233" s="41"/>
      <c r="P1233" s="41"/>
      <c r="Q1233" s="41">
        <v>10825</v>
      </c>
      <c r="R1233" s="41">
        <v>193.76750000000001</v>
      </c>
      <c r="S1233" s="41"/>
      <c r="T1233" s="41"/>
      <c r="U1233" s="41">
        <v>42288</v>
      </c>
      <c r="V1233" s="41">
        <v>819.88120000000004</v>
      </c>
      <c r="W1233" s="41"/>
      <c r="X1233" s="41"/>
    </row>
    <row r="1234" spans="1:24" x14ac:dyDescent="0.35">
      <c r="A1234" s="41" t="s">
        <v>704</v>
      </c>
      <c r="B1234" s="41" t="s">
        <v>509</v>
      </c>
      <c r="C1234" s="41" t="s">
        <v>12</v>
      </c>
      <c r="D1234" s="41" t="s">
        <v>134</v>
      </c>
      <c r="E1234" s="41" t="s">
        <v>134</v>
      </c>
      <c r="F1234" s="41" t="s">
        <v>757</v>
      </c>
      <c r="G1234" s="41">
        <v>2</v>
      </c>
      <c r="H1234" s="41">
        <v>7077.3643143870704</v>
      </c>
      <c r="I1234" s="41">
        <v>3423</v>
      </c>
      <c r="J1234" s="41">
        <v>135</v>
      </c>
      <c r="K1234" s="41">
        <v>63.325499999999998</v>
      </c>
      <c r="L1234" s="41">
        <v>2.4975000000000001</v>
      </c>
      <c r="M1234" s="41">
        <v>4361</v>
      </c>
      <c r="N1234" s="41">
        <v>500</v>
      </c>
      <c r="O1234" s="41">
        <v>86.783900000000003</v>
      </c>
      <c r="P1234" s="41">
        <v>9.9500000000000011</v>
      </c>
      <c r="Q1234" s="41">
        <v>8619</v>
      </c>
      <c r="R1234" s="41">
        <v>154.2801</v>
      </c>
      <c r="S1234" s="41">
        <v>6234</v>
      </c>
      <c r="T1234" s="41">
        <v>137.148</v>
      </c>
      <c r="U1234" s="41">
        <v>12177</v>
      </c>
      <c r="V1234" s="41">
        <v>220.10309999999998</v>
      </c>
      <c r="W1234" s="41">
        <v>11095</v>
      </c>
      <c r="X1234" s="41">
        <v>233.8819</v>
      </c>
    </row>
    <row r="1235" spans="1:24" x14ac:dyDescent="0.35">
      <c r="A1235" s="41" t="s">
        <v>704</v>
      </c>
      <c r="B1235" s="41" t="s">
        <v>509</v>
      </c>
      <c r="C1235" s="41" t="s">
        <v>12</v>
      </c>
      <c r="D1235" s="41" t="s">
        <v>134</v>
      </c>
      <c r="E1235" s="41" t="s">
        <v>134</v>
      </c>
      <c r="F1235" s="41" t="s">
        <v>763</v>
      </c>
      <c r="G1235" s="41">
        <v>8</v>
      </c>
      <c r="H1235" s="41">
        <v>7077.3643143870704</v>
      </c>
      <c r="I1235" s="41">
        <v>7076</v>
      </c>
      <c r="J1235" s="41">
        <v>1528</v>
      </c>
      <c r="K1235" s="41">
        <v>140.8124</v>
      </c>
      <c r="L1235" s="41">
        <v>30.407200000000003</v>
      </c>
      <c r="M1235" s="41"/>
      <c r="N1235" s="41"/>
      <c r="O1235" s="41"/>
      <c r="P1235" s="41"/>
      <c r="Q1235" s="41">
        <v>7465</v>
      </c>
      <c r="R1235" s="41">
        <v>133.62350000000001</v>
      </c>
      <c r="S1235" s="41"/>
      <c r="T1235" s="41"/>
      <c r="U1235" s="41">
        <v>16069</v>
      </c>
      <c r="V1235" s="41">
        <v>304.84310000000005</v>
      </c>
      <c r="W1235" s="41"/>
      <c r="X1235" s="41"/>
    </row>
    <row r="1236" spans="1:24" x14ac:dyDescent="0.35">
      <c r="A1236" s="41" t="s">
        <v>704</v>
      </c>
      <c r="B1236" s="41" t="s">
        <v>509</v>
      </c>
      <c r="C1236" s="41" t="s">
        <v>12</v>
      </c>
      <c r="D1236" s="41" t="s">
        <v>134</v>
      </c>
      <c r="E1236" s="41" t="s">
        <v>134</v>
      </c>
      <c r="F1236" s="41" t="s">
        <v>762</v>
      </c>
      <c r="G1236" s="41">
        <v>7</v>
      </c>
      <c r="H1236" s="41">
        <v>7077.3643143870704</v>
      </c>
      <c r="I1236" s="41">
        <v>5028</v>
      </c>
      <c r="J1236" s="41">
        <v>1731</v>
      </c>
      <c r="K1236" s="41">
        <v>100.05720000000001</v>
      </c>
      <c r="L1236" s="41">
        <v>34.446899999999999</v>
      </c>
      <c r="M1236" s="41">
        <v>0</v>
      </c>
      <c r="N1236" s="41">
        <v>6341</v>
      </c>
      <c r="O1236" s="41">
        <v>0</v>
      </c>
      <c r="P1236" s="41">
        <v>142.67249999999999</v>
      </c>
      <c r="Q1236" s="41">
        <v>12330</v>
      </c>
      <c r="R1236" s="41">
        <v>220.70699999999999</v>
      </c>
      <c r="S1236" s="41">
        <v>15228</v>
      </c>
      <c r="T1236" s="41">
        <v>335.01600000000002</v>
      </c>
      <c r="U1236" s="41">
        <v>19089</v>
      </c>
      <c r="V1236" s="41">
        <v>355.21109999999999</v>
      </c>
      <c r="W1236" s="41">
        <v>21569</v>
      </c>
      <c r="X1236" s="41">
        <v>477.68849999999998</v>
      </c>
    </row>
    <row r="1237" spans="1:24" x14ac:dyDescent="0.35">
      <c r="A1237" s="41" t="s">
        <v>704</v>
      </c>
      <c r="B1237" s="41" t="s">
        <v>509</v>
      </c>
      <c r="C1237" s="41" t="s">
        <v>12</v>
      </c>
      <c r="D1237" s="41" t="s">
        <v>134</v>
      </c>
      <c r="E1237" s="41" t="s">
        <v>134</v>
      </c>
      <c r="F1237" s="41" t="s">
        <v>761</v>
      </c>
      <c r="G1237" s="41">
        <v>6</v>
      </c>
      <c r="H1237" s="41">
        <v>7077.3643143870704</v>
      </c>
      <c r="I1237" s="41">
        <v>5059</v>
      </c>
      <c r="J1237" s="41">
        <v>9766</v>
      </c>
      <c r="K1237" s="41">
        <v>100.67410000000001</v>
      </c>
      <c r="L1237" s="41">
        <v>194.3434</v>
      </c>
      <c r="M1237" s="41">
        <v>3337</v>
      </c>
      <c r="N1237" s="41">
        <v>5087</v>
      </c>
      <c r="O1237" s="41">
        <v>75.082499999999996</v>
      </c>
      <c r="P1237" s="41">
        <v>114.4575</v>
      </c>
      <c r="Q1237" s="41">
        <v>10616</v>
      </c>
      <c r="R1237" s="41">
        <v>190.0264</v>
      </c>
      <c r="S1237" s="41">
        <v>9388</v>
      </c>
      <c r="T1237" s="41">
        <v>206.536</v>
      </c>
      <c r="U1237" s="41">
        <v>25441</v>
      </c>
      <c r="V1237" s="41">
        <v>485.04390000000001</v>
      </c>
      <c r="W1237" s="41">
        <v>17812</v>
      </c>
      <c r="X1237" s="41">
        <v>396.07600000000002</v>
      </c>
    </row>
    <row r="1238" spans="1:24" x14ac:dyDescent="0.35">
      <c r="A1238" s="41" t="s">
        <v>541</v>
      </c>
      <c r="B1238" s="41" t="s">
        <v>542</v>
      </c>
      <c r="C1238" s="41" t="s">
        <v>12</v>
      </c>
      <c r="D1238" s="41" t="s">
        <v>135</v>
      </c>
      <c r="E1238" s="41" t="s">
        <v>135</v>
      </c>
      <c r="F1238" s="41" t="s">
        <v>756</v>
      </c>
      <c r="G1238" s="41">
        <v>1</v>
      </c>
      <c r="H1238" s="41">
        <v>5494.1322703081396</v>
      </c>
      <c r="I1238" s="41">
        <v>15433</v>
      </c>
      <c r="J1238" s="41">
        <v>0</v>
      </c>
      <c r="K1238" s="41">
        <v>285.51049999999998</v>
      </c>
      <c r="L1238" s="41">
        <v>0</v>
      </c>
      <c r="M1238" s="41">
        <v>10032</v>
      </c>
      <c r="N1238" s="41">
        <v>975</v>
      </c>
      <c r="O1238" s="41">
        <v>199.63680000000002</v>
      </c>
      <c r="P1238" s="41">
        <v>19.4025</v>
      </c>
      <c r="Q1238" s="41">
        <v>5078</v>
      </c>
      <c r="R1238" s="41">
        <v>90.896199999999993</v>
      </c>
      <c r="S1238" s="41">
        <v>4224</v>
      </c>
      <c r="T1238" s="41">
        <v>92.927999999999997</v>
      </c>
      <c r="U1238" s="41">
        <v>20511</v>
      </c>
      <c r="V1238" s="41">
        <v>376.4067</v>
      </c>
      <c r="W1238" s="41">
        <v>15231</v>
      </c>
      <c r="X1238" s="41">
        <v>311.96730000000002</v>
      </c>
    </row>
    <row r="1239" spans="1:24" x14ac:dyDescent="0.35">
      <c r="A1239" s="41" t="s">
        <v>541</v>
      </c>
      <c r="B1239" s="41" t="s">
        <v>542</v>
      </c>
      <c r="C1239" s="41" t="s">
        <v>12</v>
      </c>
      <c r="D1239" s="41" t="s">
        <v>135</v>
      </c>
      <c r="E1239" s="41" t="s">
        <v>135</v>
      </c>
      <c r="F1239" s="41" t="s">
        <v>760</v>
      </c>
      <c r="G1239" s="41">
        <v>5</v>
      </c>
      <c r="H1239" s="41">
        <v>5494.1322703081396</v>
      </c>
      <c r="I1239" s="41">
        <v>19940</v>
      </c>
      <c r="J1239" s="41">
        <v>117</v>
      </c>
      <c r="K1239" s="41">
        <v>368.89</v>
      </c>
      <c r="L1239" s="41">
        <v>2.1644999999999999</v>
      </c>
      <c r="M1239" s="41">
        <v>9961</v>
      </c>
      <c r="N1239" s="41">
        <v>253</v>
      </c>
      <c r="O1239" s="41">
        <v>198.22390000000001</v>
      </c>
      <c r="P1239" s="41">
        <v>5.0347</v>
      </c>
      <c r="Q1239" s="41">
        <v>5487</v>
      </c>
      <c r="R1239" s="41">
        <v>98.217299999999994</v>
      </c>
      <c r="S1239" s="41">
        <v>3660</v>
      </c>
      <c r="T1239" s="41">
        <v>80.52</v>
      </c>
      <c r="U1239" s="41">
        <v>25544</v>
      </c>
      <c r="V1239" s="41">
        <v>469.27179999999998</v>
      </c>
      <c r="W1239" s="41">
        <v>13874</v>
      </c>
      <c r="X1239" s="41">
        <v>283.77859999999998</v>
      </c>
    </row>
    <row r="1240" spans="1:24" x14ac:dyDescent="0.35">
      <c r="A1240" s="41" t="s">
        <v>541</v>
      </c>
      <c r="B1240" s="41" t="s">
        <v>542</v>
      </c>
      <c r="C1240" s="41" t="s">
        <v>12</v>
      </c>
      <c r="D1240" s="41" t="s">
        <v>135</v>
      </c>
      <c r="E1240" s="41" t="s">
        <v>135</v>
      </c>
      <c r="F1240" s="41" t="s">
        <v>764</v>
      </c>
      <c r="G1240" s="41">
        <v>9</v>
      </c>
      <c r="H1240" s="41">
        <v>5494.1322703081396</v>
      </c>
      <c r="I1240" s="41">
        <v>17591</v>
      </c>
      <c r="J1240" s="41">
        <v>206</v>
      </c>
      <c r="K1240" s="41">
        <v>350.0609</v>
      </c>
      <c r="L1240" s="41">
        <v>4.0994000000000002</v>
      </c>
      <c r="M1240" s="41"/>
      <c r="N1240" s="41"/>
      <c r="O1240" s="41"/>
      <c r="P1240" s="41"/>
      <c r="Q1240" s="41">
        <v>3541</v>
      </c>
      <c r="R1240" s="41">
        <v>63.383899999999997</v>
      </c>
      <c r="S1240" s="41"/>
      <c r="T1240" s="41"/>
      <c r="U1240" s="41">
        <v>21338</v>
      </c>
      <c r="V1240" s="41">
        <v>417.54419999999999</v>
      </c>
      <c r="W1240" s="41"/>
      <c r="X1240" s="41"/>
    </row>
    <row r="1241" spans="1:24" x14ac:dyDescent="0.35">
      <c r="A1241" s="41" t="s">
        <v>541</v>
      </c>
      <c r="B1241" s="41" t="s">
        <v>542</v>
      </c>
      <c r="C1241" s="41" t="s">
        <v>12</v>
      </c>
      <c r="D1241" s="41" t="s">
        <v>135</v>
      </c>
      <c r="E1241" s="41" t="s">
        <v>135</v>
      </c>
      <c r="F1241" s="41" t="s">
        <v>766</v>
      </c>
      <c r="G1241" s="41">
        <v>11</v>
      </c>
      <c r="H1241" s="41">
        <v>5494.1322703081396</v>
      </c>
      <c r="I1241" s="41">
        <v>24412</v>
      </c>
      <c r="J1241" s="41">
        <v>1087</v>
      </c>
      <c r="K1241" s="41">
        <v>485.79880000000003</v>
      </c>
      <c r="L1241" s="41">
        <v>21.6313</v>
      </c>
      <c r="M1241" s="41"/>
      <c r="N1241" s="41"/>
      <c r="O1241" s="41"/>
      <c r="P1241" s="41"/>
      <c r="Q1241" s="41">
        <v>4698</v>
      </c>
      <c r="R1241" s="41">
        <v>84.094200000000001</v>
      </c>
      <c r="S1241" s="41"/>
      <c r="T1241" s="41"/>
      <c r="U1241" s="41">
        <v>30197</v>
      </c>
      <c r="V1241" s="41">
        <v>591.52430000000004</v>
      </c>
      <c r="W1241" s="41"/>
      <c r="X1241" s="41"/>
    </row>
    <row r="1242" spans="1:24" x14ac:dyDescent="0.35">
      <c r="A1242" s="41" t="s">
        <v>541</v>
      </c>
      <c r="B1242" s="41" t="s">
        <v>542</v>
      </c>
      <c r="C1242" s="41" t="s">
        <v>12</v>
      </c>
      <c r="D1242" s="41" t="s">
        <v>135</v>
      </c>
      <c r="E1242" s="41" t="s">
        <v>135</v>
      </c>
      <c r="F1242" s="41" t="s">
        <v>765</v>
      </c>
      <c r="G1242" s="41">
        <v>10</v>
      </c>
      <c r="H1242" s="41">
        <v>5494.1322703081396</v>
      </c>
      <c r="I1242" s="41">
        <v>9491</v>
      </c>
      <c r="J1242" s="41">
        <v>193</v>
      </c>
      <c r="K1242" s="41">
        <v>188.87090000000001</v>
      </c>
      <c r="L1242" s="41">
        <v>3.8407</v>
      </c>
      <c r="M1242" s="41"/>
      <c r="N1242" s="41"/>
      <c r="O1242" s="41"/>
      <c r="P1242" s="41"/>
      <c r="Q1242" s="41">
        <v>4727</v>
      </c>
      <c r="R1242" s="41">
        <v>84.613299999999995</v>
      </c>
      <c r="S1242" s="41"/>
      <c r="T1242" s="41"/>
      <c r="U1242" s="41">
        <v>14411</v>
      </c>
      <c r="V1242" s="41">
        <v>277.32490000000001</v>
      </c>
      <c r="W1242" s="41"/>
      <c r="X1242" s="41"/>
    </row>
    <row r="1243" spans="1:24" x14ac:dyDescent="0.35">
      <c r="A1243" s="41" t="s">
        <v>541</v>
      </c>
      <c r="B1243" s="41" t="s">
        <v>542</v>
      </c>
      <c r="C1243" s="41" t="s">
        <v>12</v>
      </c>
      <c r="D1243" s="41" t="s">
        <v>135</v>
      </c>
      <c r="E1243" s="41" t="s">
        <v>135</v>
      </c>
      <c r="F1243" s="41" t="s">
        <v>759</v>
      </c>
      <c r="G1243" s="41">
        <v>4</v>
      </c>
      <c r="H1243" s="41">
        <v>5494.1322703081396</v>
      </c>
      <c r="I1243" s="41">
        <v>13530</v>
      </c>
      <c r="J1243" s="41">
        <v>142</v>
      </c>
      <c r="K1243" s="41">
        <v>250.30499999999998</v>
      </c>
      <c r="L1243" s="41">
        <v>2.6269999999999998</v>
      </c>
      <c r="M1243" s="41">
        <v>13124</v>
      </c>
      <c r="N1243" s="41">
        <v>505</v>
      </c>
      <c r="O1243" s="41">
        <v>261.16759999999999</v>
      </c>
      <c r="P1243" s="41">
        <v>10.0495</v>
      </c>
      <c r="Q1243" s="41">
        <v>15824</v>
      </c>
      <c r="R1243" s="41">
        <v>283.24959999999999</v>
      </c>
      <c r="S1243" s="41">
        <v>4188</v>
      </c>
      <c r="T1243" s="41">
        <v>92.135999999999996</v>
      </c>
      <c r="U1243" s="41">
        <v>29496</v>
      </c>
      <c r="V1243" s="41">
        <v>536.1816</v>
      </c>
      <c r="W1243" s="41">
        <v>17817</v>
      </c>
      <c r="X1243" s="41">
        <v>363.35310000000004</v>
      </c>
    </row>
    <row r="1244" spans="1:24" x14ac:dyDescent="0.35">
      <c r="A1244" s="41" t="s">
        <v>541</v>
      </c>
      <c r="B1244" s="41" t="s">
        <v>542</v>
      </c>
      <c r="C1244" s="41" t="s">
        <v>12</v>
      </c>
      <c r="D1244" s="41" t="s">
        <v>135</v>
      </c>
      <c r="E1244" s="41" t="s">
        <v>135</v>
      </c>
      <c r="F1244" s="41" t="s">
        <v>758</v>
      </c>
      <c r="G1244" s="41">
        <v>3</v>
      </c>
      <c r="H1244" s="41">
        <v>5494.1322703081396</v>
      </c>
      <c r="I1244" s="41">
        <v>10724</v>
      </c>
      <c r="J1244" s="41">
        <v>12</v>
      </c>
      <c r="K1244" s="41">
        <v>198.39399999999998</v>
      </c>
      <c r="L1244" s="41">
        <v>0.22199999999999998</v>
      </c>
      <c r="M1244" s="41">
        <v>10745</v>
      </c>
      <c r="N1244" s="41">
        <v>355</v>
      </c>
      <c r="O1244" s="41">
        <v>213.82550000000001</v>
      </c>
      <c r="P1244" s="41">
        <v>7.0645000000000007</v>
      </c>
      <c r="Q1244" s="41">
        <v>12133</v>
      </c>
      <c r="R1244" s="41">
        <v>217.1807</v>
      </c>
      <c r="S1244" s="41">
        <v>3982</v>
      </c>
      <c r="T1244" s="41">
        <v>87.603999999999999</v>
      </c>
      <c r="U1244" s="41">
        <v>22869</v>
      </c>
      <c r="V1244" s="41">
        <v>415.79669999999999</v>
      </c>
      <c r="W1244" s="41">
        <v>15082</v>
      </c>
      <c r="X1244" s="41">
        <v>308.49400000000003</v>
      </c>
    </row>
    <row r="1245" spans="1:24" x14ac:dyDescent="0.35">
      <c r="A1245" s="41" t="s">
        <v>541</v>
      </c>
      <c r="B1245" s="41" t="s">
        <v>542</v>
      </c>
      <c r="C1245" s="41" t="s">
        <v>12</v>
      </c>
      <c r="D1245" s="41" t="s">
        <v>135</v>
      </c>
      <c r="E1245" s="41" t="s">
        <v>135</v>
      </c>
      <c r="F1245" s="41" t="s">
        <v>767</v>
      </c>
      <c r="G1245" s="41">
        <v>12</v>
      </c>
      <c r="H1245" s="41">
        <v>5494.1322703081396</v>
      </c>
      <c r="I1245" s="41">
        <v>10976</v>
      </c>
      <c r="J1245" s="41">
        <v>478</v>
      </c>
      <c r="K1245" s="41">
        <v>218.42240000000001</v>
      </c>
      <c r="L1245" s="41">
        <v>9.5122</v>
      </c>
      <c r="M1245" s="41"/>
      <c r="N1245" s="41"/>
      <c r="O1245" s="41"/>
      <c r="P1245" s="41"/>
      <c r="Q1245" s="41">
        <v>3943</v>
      </c>
      <c r="R1245" s="41">
        <v>70.579700000000003</v>
      </c>
      <c r="S1245" s="41"/>
      <c r="T1245" s="41"/>
      <c r="U1245" s="41">
        <v>15397</v>
      </c>
      <c r="V1245" s="41">
        <v>298.51430000000005</v>
      </c>
      <c r="W1245" s="41"/>
      <c r="X1245" s="41"/>
    </row>
    <row r="1246" spans="1:24" x14ac:dyDescent="0.35">
      <c r="A1246" s="41" t="s">
        <v>541</v>
      </c>
      <c r="B1246" s="41" t="s">
        <v>542</v>
      </c>
      <c r="C1246" s="41" t="s">
        <v>12</v>
      </c>
      <c r="D1246" s="41" t="s">
        <v>135</v>
      </c>
      <c r="E1246" s="41" t="s">
        <v>135</v>
      </c>
      <c r="F1246" s="41" t="s">
        <v>757</v>
      </c>
      <c r="G1246" s="41">
        <v>2</v>
      </c>
      <c r="H1246" s="41">
        <v>5494.1322703081396</v>
      </c>
      <c r="I1246" s="41">
        <v>10879</v>
      </c>
      <c r="J1246" s="41">
        <v>8</v>
      </c>
      <c r="K1246" s="41">
        <v>201.26149999999998</v>
      </c>
      <c r="L1246" s="41">
        <v>0.14799999999999999</v>
      </c>
      <c r="M1246" s="41">
        <v>7508</v>
      </c>
      <c r="N1246" s="41">
        <v>951</v>
      </c>
      <c r="O1246" s="41">
        <v>149.4092</v>
      </c>
      <c r="P1246" s="41">
        <v>18.924900000000001</v>
      </c>
      <c r="Q1246" s="41">
        <v>6012</v>
      </c>
      <c r="R1246" s="41">
        <v>107.6148</v>
      </c>
      <c r="S1246" s="41">
        <v>4096</v>
      </c>
      <c r="T1246" s="41">
        <v>90.111999999999995</v>
      </c>
      <c r="U1246" s="41">
        <v>16899</v>
      </c>
      <c r="V1246" s="41">
        <v>309.02429999999998</v>
      </c>
      <c r="W1246" s="41">
        <v>12555</v>
      </c>
      <c r="X1246" s="41">
        <v>258.4461</v>
      </c>
    </row>
    <row r="1247" spans="1:24" x14ac:dyDescent="0.35">
      <c r="A1247" s="41" t="s">
        <v>541</v>
      </c>
      <c r="B1247" s="41" t="s">
        <v>542</v>
      </c>
      <c r="C1247" s="41" t="s">
        <v>12</v>
      </c>
      <c r="D1247" s="41" t="s">
        <v>135</v>
      </c>
      <c r="E1247" s="41" t="s">
        <v>135</v>
      </c>
      <c r="F1247" s="41" t="s">
        <v>763</v>
      </c>
      <c r="G1247" s="41">
        <v>8</v>
      </c>
      <c r="H1247" s="41">
        <v>5494.1322703081396</v>
      </c>
      <c r="I1247" s="41">
        <v>13361</v>
      </c>
      <c r="J1247" s="41">
        <v>5552</v>
      </c>
      <c r="K1247" s="41">
        <v>265.88390000000004</v>
      </c>
      <c r="L1247" s="41">
        <v>110.48480000000001</v>
      </c>
      <c r="M1247" s="41"/>
      <c r="N1247" s="41"/>
      <c r="O1247" s="41"/>
      <c r="P1247" s="41"/>
      <c r="Q1247" s="41">
        <v>5068</v>
      </c>
      <c r="R1247" s="41">
        <v>90.717200000000005</v>
      </c>
      <c r="S1247" s="41"/>
      <c r="T1247" s="41"/>
      <c r="U1247" s="41">
        <v>23981</v>
      </c>
      <c r="V1247" s="41">
        <v>467.08590000000004</v>
      </c>
      <c r="W1247" s="41"/>
      <c r="X1247" s="41"/>
    </row>
    <row r="1248" spans="1:24" x14ac:dyDescent="0.35">
      <c r="A1248" s="41" t="s">
        <v>541</v>
      </c>
      <c r="B1248" s="41" t="s">
        <v>542</v>
      </c>
      <c r="C1248" s="41" t="s">
        <v>12</v>
      </c>
      <c r="D1248" s="41" t="s">
        <v>135</v>
      </c>
      <c r="E1248" s="41" t="s">
        <v>135</v>
      </c>
      <c r="F1248" s="41" t="s">
        <v>762</v>
      </c>
      <c r="G1248" s="41">
        <v>7</v>
      </c>
      <c r="H1248" s="41">
        <v>5494.1322703081396</v>
      </c>
      <c r="I1248" s="41">
        <v>25624</v>
      </c>
      <c r="J1248" s="41">
        <v>3423</v>
      </c>
      <c r="K1248" s="41">
        <v>509.91760000000005</v>
      </c>
      <c r="L1248" s="41">
        <v>68.117699999999999</v>
      </c>
      <c r="M1248" s="41">
        <v>0</v>
      </c>
      <c r="N1248" s="41">
        <v>10692</v>
      </c>
      <c r="O1248" s="41">
        <v>0</v>
      </c>
      <c r="P1248" s="41">
        <v>240.57</v>
      </c>
      <c r="Q1248" s="41">
        <v>5270</v>
      </c>
      <c r="R1248" s="41">
        <v>94.332999999999998</v>
      </c>
      <c r="S1248" s="41">
        <v>5446</v>
      </c>
      <c r="T1248" s="41">
        <v>119.812</v>
      </c>
      <c r="U1248" s="41">
        <v>34317</v>
      </c>
      <c r="V1248" s="41">
        <v>672.36829999999998</v>
      </c>
      <c r="W1248" s="41">
        <v>16138</v>
      </c>
      <c r="X1248" s="41">
        <v>360.38200000000001</v>
      </c>
    </row>
    <row r="1249" spans="1:24" x14ac:dyDescent="0.35">
      <c r="A1249" s="41" t="s">
        <v>541</v>
      </c>
      <c r="B1249" s="41" t="s">
        <v>542</v>
      </c>
      <c r="C1249" s="41" t="s">
        <v>12</v>
      </c>
      <c r="D1249" s="41" t="s">
        <v>135</v>
      </c>
      <c r="E1249" s="41" t="s">
        <v>135</v>
      </c>
      <c r="F1249" s="41" t="s">
        <v>761</v>
      </c>
      <c r="G1249" s="41">
        <v>6</v>
      </c>
      <c r="H1249" s="41">
        <v>5494.1322703081396</v>
      </c>
      <c r="I1249" s="41">
        <v>18566</v>
      </c>
      <c r="J1249" s="41">
        <v>69</v>
      </c>
      <c r="K1249" s="41">
        <v>369.46340000000004</v>
      </c>
      <c r="L1249" s="41">
        <v>1.3731</v>
      </c>
      <c r="M1249" s="41">
        <v>8307</v>
      </c>
      <c r="N1249" s="41">
        <v>990</v>
      </c>
      <c r="O1249" s="41">
        <v>186.9075</v>
      </c>
      <c r="P1249" s="41">
        <v>22.274999999999999</v>
      </c>
      <c r="Q1249" s="41">
        <v>6065</v>
      </c>
      <c r="R1249" s="41">
        <v>108.5635</v>
      </c>
      <c r="S1249" s="41">
        <v>3659</v>
      </c>
      <c r="T1249" s="41">
        <v>80.498000000000005</v>
      </c>
      <c r="U1249" s="41">
        <v>24700</v>
      </c>
      <c r="V1249" s="41">
        <v>479.40000000000009</v>
      </c>
      <c r="W1249" s="41">
        <v>12956</v>
      </c>
      <c r="X1249" s="41">
        <v>289.68049999999999</v>
      </c>
    </row>
    <row r="1250" spans="1:24" x14ac:dyDescent="0.35">
      <c r="A1250" s="41" t="s">
        <v>138</v>
      </c>
      <c r="B1250" s="41" t="s">
        <v>534</v>
      </c>
      <c r="C1250" s="41" t="s">
        <v>16</v>
      </c>
      <c r="D1250" s="41" t="s">
        <v>139</v>
      </c>
      <c r="E1250" s="41" t="s">
        <v>139</v>
      </c>
      <c r="F1250" s="41" t="s">
        <v>756</v>
      </c>
      <c r="G1250" s="41">
        <v>1</v>
      </c>
      <c r="H1250" s="41">
        <v>3216.66594851229</v>
      </c>
      <c r="I1250" s="41">
        <v>795</v>
      </c>
      <c r="J1250" s="41">
        <v>0</v>
      </c>
      <c r="K1250" s="41">
        <v>14.7075</v>
      </c>
      <c r="L1250" s="41">
        <v>0</v>
      </c>
      <c r="M1250" s="41">
        <v>1936</v>
      </c>
      <c r="N1250" s="41">
        <v>215</v>
      </c>
      <c r="O1250" s="41">
        <v>38.526400000000002</v>
      </c>
      <c r="P1250" s="41">
        <v>4.2785000000000002</v>
      </c>
      <c r="Q1250" s="41">
        <v>1206</v>
      </c>
      <c r="R1250" s="41">
        <v>21.587399999999999</v>
      </c>
      <c r="S1250" s="41">
        <v>2221</v>
      </c>
      <c r="T1250" s="41">
        <v>48.862000000000002</v>
      </c>
      <c r="U1250" s="41">
        <v>2001</v>
      </c>
      <c r="V1250" s="41">
        <v>36.294899999999998</v>
      </c>
      <c r="W1250" s="41">
        <v>4372</v>
      </c>
      <c r="X1250" s="41">
        <v>91.666899999999998</v>
      </c>
    </row>
    <row r="1251" spans="1:24" x14ac:dyDescent="0.35">
      <c r="A1251" s="41" t="s">
        <v>138</v>
      </c>
      <c r="B1251" s="41" t="s">
        <v>534</v>
      </c>
      <c r="C1251" s="41" t="s">
        <v>16</v>
      </c>
      <c r="D1251" s="41" t="s">
        <v>139</v>
      </c>
      <c r="E1251" s="41" t="s">
        <v>139</v>
      </c>
      <c r="F1251" s="41" t="s">
        <v>760</v>
      </c>
      <c r="G1251" s="41">
        <v>5</v>
      </c>
      <c r="H1251" s="41">
        <v>3216.66594851229</v>
      </c>
      <c r="I1251" s="41">
        <v>596</v>
      </c>
      <c r="J1251" s="41">
        <v>2</v>
      </c>
      <c r="K1251" s="41">
        <v>11.026</v>
      </c>
      <c r="L1251" s="41">
        <v>3.6999999999999998E-2</v>
      </c>
      <c r="M1251" s="41">
        <v>1401</v>
      </c>
      <c r="N1251" s="41">
        <v>680</v>
      </c>
      <c r="O1251" s="41">
        <v>27.879900000000003</v>
      </c>
      <c r="P1251" s="41">
        <v>13.532</v>
      </c>
      <c r="Q1251" s="41">
        <v>1996</v>
      </c>
      <c r="R1251" s="41">
        <v>35.728400000000001</v>
      </c>
      <c r="S1251" s="41">
        <v>1722</v>
      </c>
      <c r="T1251" s="41">
        <v>37.884</v>
      </c>
      <c r="U1251" s="41">
        <v>2594</v>
      </c>
      <c r="V1251" s="41">
        <v>46.791400000000003</v>
      </c>
      <c r="W1251" s="41">
        <v>3803</v>
      </c>
      <c r="X1251" s="41">
        <v>79.295900000000003</v>
      </c>
    </row>
    <row r="1252" spans="1:24" x14ac:dyDescent="0.35">
      <c r="A1252" s="41" t="s">
        <v>138</v>
      </c>
      <c r="B1252" s="41" t="s">
        <v>534</v>
      </c>
      <c r="C1252" s="41" t="s">
        <v>16</v>
      </c>
      <c r="D1252" s="41" t="s">
        <v>139</v>
      </c>
      <c r="E1252" s="41" t="s">
        <v>139</v>
      </c>
      <c r="F1252" s="41" t="s">
        <v>764</v>
      </c>
      <c r="G1252" s="41">
        <v>9</v>
      </c>
      <c r="H1252" s="41">
        <v>3216.66594851229</v>
      </c>
      <c r="I1252" s="41">
        <v>1184</v>
      </c>
      <c r="J1252" s="41">
        <v>5</v>
      </c>
      <c r="K1252" s="41">
        <v>23.561600000000002</v>
      </c>
      <c r="L1252" s="41">
        <v>9.9500000000000005E-2</v>
      </c>
      <c r="M1252" s="41"/>
      <c r="N1252" s="41"/>
      <c r="O1252" s="41"/>
      <c r="P1252" s="41"/>
      <c r="Q1252" s="41">
        <v>2272</v>
      </c>
      <c r="R1252" s="41">
        <v>40.668799999999997</v>
      </c>
      <c r="S1252" s="41"/>
      <c r="T1252" s="41"/>
      <c r="U1252" s="41">
        <v>3461</v>
      </c>
      <c r="V1252" s="41">
        <v>64.329899999999995</v>
      </c>
      <c r="W1252" s="41"/>
      <c r="X1252" s="41"/>
    </row>
    <row r="1253" spans="1:24" x14ac:dyDescent="0.35">
      <c r="A1253" s="41" t="s">
        <v>138</v>
      </c>
      <c r="B1253" s="41" t="s">
        <v>534</v>
      </c>
      <c r="C1253" s="41" t="s">
        <v>16</v>
      </c>
      <c r="D1253" s="41" t="s">
        <v>139</v>
      </c>
      <c r="E1253" s="41" t="s">
        <v>139</v>
      </c>
      <c r="F1253" s="41" t="s">
        <v>766</v>
      </c>
      <c r="G1253" s="41">
        <v>11</v>
      </c>
      <c r="H1253" s="41">
        <v>3216.66594851229</v>
      </c>
      <c r="I1253" s="41">
        <v>2141</v>
      </c>
      <c r="J1253" s="41">
        <v>129</v>
      </c>
      <c r="K1253" s="41">
        <v>42.605900000000005</v>
      </c>
      <c r="L1253" s="41">
        <v>2.5670999999999999</v>
      </c>
      <c r="M1253" s="41"/>
      <c r="N1253" s="41"/>
      <c r="O1253" s="41"/>
      <c r="P1253" s="41"/>
      <c r="Q1253" s="41">
        <v>2656</v>
      </c>
      <c r="R1253" s="41">
        <v>47.542400000000001</v>
      </c>
      <c r="S1253" s="41"/>
      <c r="T1253" s="41"/>
      <c r="U1253" s="41">
        <v>4926</v>
      </c>
      <c r="V1253" s="41">
        <v>92.715400000000002</v>
      </c>
      <c r="W1253" s="41"/>
      <c r="X1253" s="41"/>
    </row>
    <row r="1254" spans="1:24" x14ac:dyDescent="0.35">
      <c r="A1254" s="41" t="s">
        <v>138</v>
      </c>
      <c r="B1254" s="41" t="s">
        <v>534</v>
      </c>
      <c r="C1254" s="41" t="s">
        <v>16</v>
      </c>
      <c r="D1254" s="41" t="s">
        <v>139</v>
      </c>
      <c r="E1254" s="41" t="s">
        <v>139</v>
      </c>
      <c r="F1254" s="41" t="s">
        <v>765</v>
      </c>
      <c r="G1254" s="41">
        <v>10</v>
      </c>
      <c r="H1254" s="41">
        <v>3216.66594851229</v>
      </c>
      <c r="I1254" s="41">
        <v>1462</v>
      </c>
      <c r="J1254" s="41">
        <v>62</v>
      </c>
      <c r="K1254" s="41">
        <v>29.093800000000002</v>
      </c>
      <c r="L1254" s="41">
        <v>1.2338</v>
      </c>
      <c r="M1254" s="41"/>
      <c r="N1254" s="41"/>
      <c r="O1254" s="41"/>
      <c r="P1254" s="41"/>
      <c r="Q1254" s="41">
        <v>3470</v>
      </c>
      <c r="R1254" s="41">
        <v>62.113</v>
      </c>
      <c r="S1254" s="41"/>
      <c r="T1254" s="41"/>
      <c r="U1254" s="41">
        <v>4994</v>
      </c>
      <c r="V1254" s="41">
        <v>92.440600000000003</v>
      </c>
      <c r="W1254" s="41"/>
      <c r="X1254" s="41"/>
    </row>
    <row r="1255" spans="1:24" x14ac:dyDescent="0.35">
      <c r="A1255" s="41" t="s">
        <v>138</v>
      </c>
      <c r="B1255" s="41" t="s">
        <v>534</v>
      </c>
      <c r="C1255" s="41" t="s">
        <v>16</v>
      </c>
      <c r="D1255" s="41" t="s">
        <v>139</v>
      </c>
      <c r="E1255" s="41" t="s">
        <v>139</v>
      </c>
      <c r="F1255" s="41" t="s">
        <v>759</v>
      </c>
      <c r="G1255" s="41">
        <v>4</v>
      </c>
      <c r="H1255" s="41">
        <v>3216.66594851229</v>
      </c>
      <c r="I1255" s="41">
        <v>1207</v>
      </c>
      <c r="J1255" s="41">
        <v>2</v>
      </c>
      <c r="K1255" s="41">
        <v>22.329499999999999</v>
      </c>
      <c r="L1255" s="41">
        <v>3.6999999999999998E-2</v>
      </c>
      <c r="M1255" s="41">
        <v>1522</v>
      </c>
      <c r="N1255" s="41">
        <v>71</v>
      </c>
      <c r="O1255" s="41">
        <v>30.287800000000001</v>
      </c>
      <c r="P1255" s="41">
        <v>1.4129</v>
      </c>
      <c r="Q1255" s="41">
        <v>9898</v>
      </c>
      <c r="R1255" s="41">
        <v>177.17420000000001</v>
      </c>
      <c r="S1255" s="41">
        <v>1902</v>
      </c>
      <c r="T1255" s="41">
        <v>41.844000000000001</v>
      </c>
      <c r="U1255" s="41">
        <v>11107</v>
      </c>
      <c r="V1255" s="41">
        <v>199.54070000000002</v>
      </c>
      <c r="W1255" s="41">
        <v>3495</v>
      </c>
      <c r="X1255" s="41">
        <v>73.544700000000006</v>
      </c>
    </row>
    <row r="1256" spans="1:24" x14ac:dyDescent="0.35">
      <c r="A1256" s="41" t="s">
        <v>138</v>
      </c>
      <c r="B1256" s="41" t="s">
        <v>534</v>
      </c>
      <c r="C1256" s="41" t="s">
        <v>16</v>
      </c>
      <c r="D1256" s="41" t="s">
        <v>139</v>
      </c>
      <c r="E1256" s="41" t="s">
        <v>139</v>
      </c>
      <c r="F1256" s="41" t="s">
        <v>758</v>
      </c>
      <c r="G1256" s="41">
        <v>3</v>
      </c>
      <c r="H1256" s="41">
        <v>3216.66594851229</v>
      </c>
      <c r="I1256" s="41">
        <v>1128</v>
      </c>
      <c r="J1256" s="41">
        <v>10</v>
      </c>
      <c r="K1256" s="41">
        <v>20.867999999999999</v>
      </c>
      <c r="L1256" s="41">
        <v>0.185</v>
      </c>
      <c r="M1256" s="41">
        <v>1169</v>
      </c>
      <c r="N1256" s="41">
        <v>7</v>
      </c>
      <c r="O1256" s="41">
        <v>23.263100000000001</v>
      </c>
      <c r="P1256" s="41">
        <v>0.13930000000000001</v>
      </c>
      <c r="Q1256" s="41">
        <v>5532</v>
      </c>
      <c r="R1256" s="41">
        <v>99.022800000000004</v>
      </c>
      <c r="S1256" s="41">
        <v>2784</v>
      </c>
      <c r="T1256" s="41">
        <v>61.247999999999998</v>
      </c>
      <c r="U1256" s="41">
        <v>6670</v>
      </c>
      <c r="V1256" s="41">
        <v>120.0758</v>
      </c>
      <c r="W1256" s="41">
        <v>3960</v>
      </c>
      <c r="X1256" s="41">
        <v>84.650399999999991</v>
      </c>
    </row>
    <row r="1257" spans="1:24" x14ac:dyDescent="0.35">
      <c r="A1257" s="41" t="s">
        <v>138</v>
      </c>
      <c r="B1257" s="41" t="s">
        <v>534</v>
      </c>
      <c r="C1257" s="41" t="s">
        <v>16</v>
      </c>
      <c r="D1257" s="41" t="s">
        <v>139</v>
      </c>
      <c r="E1257" s="41" t="s">
        <v>139</v>
      </c>
      <c r="F1257" s="41" t="s">
        <v>767</v>
      </c>
      <c r="G1257" s="41">
        <v>12</v>
      </c>
      <c r="H1257" s="41">
        <v>3216.66594851229</v>
      </c>
      <c r="I1257" s="41">
        <v>1115</v>
      </c>
      <c r="J1257" s="41">
        <v>138</v>
      </c>
      <c r="K1257" s="41">
        <v>22.188500000000001</v>
      </c>
      <c r="L1257" s="41">
        <v>2.7462</v>
      </c>
      <c r="M1257" s="41"/>
      <c r="N1257" s="41"/>
      <c r="O1257" s="41"/>
      <c r="P1257" s="41"/>
      <c r="Q1257" s="41">
        <v>3048</v>
      </c>
      <c r="R1257" s="41">
        <v>54.559199999999997</v>
      </c>
      <c r="S1257" s="41"/>
      <c r="T1257" s="41"/>
      <c r="U1257" s="41">
        <v>4301</v>
      </c>
      <c r="V1257" s="41">
        <v>79.493899999999996</v>
      </c>
      <c r="W1257" s="41"/>
      <c r="X1257" s="41"/>
    </row>
    <row r="1258" spans="1:24" x14ac:dyDescent="0.35">
      <c r="A1258" s="41" t="s">
        <v>138</v>
      </c>
      <c r="B1258" s="41" t="s">
        <v>534</v>
      </c>
      <c r="C1258" s="41" t="s">
        <v>16</v>
      </c>
      <c r="D1258" s="41" t="s">
        <v>139</v>
      </c>
      <c r="E1258" s="41" t="s">
        <v>139</v>
      </c>
      <c r="F1258" s="41" t="s">
        <v>757</v>
      </c>
      <c r="G1258" s="41">
        <v>2</v>
      </c>
      <c r="H1258" s="41">
        <v>3216.66594851229</v>
      </c>
      <c r="I1258" s="41">
        <v>10507</v>
      </c>
      <c r="J1258" s="41">
        <v>0</v>
      </c>
      <c r="K1258" s="41">
        <v>194.37949999999998</v>
      </c>
      <c r="L1258" s="41">
        <v>0</v>
      </c>
      <c r="M1258" s="41">
        <v>6888</v>
      </c>
      <c r="N1258" s="41">
        <v>280</v>
      </c>
      <c r="O1258" s="41">
        <v>137.0712</v>
      </c>
      <c r="P1258" s="41">
        <v>5.5720000000000001</v>
      </c>
      <c r="Q1258" s="41">
        <v>5339</v>
      </c>
      <c r="R1258" s="41">
        <v>95.568100000000001</v>
      </c>
      <c r="S1258" s="41">
        <v>1976</v>
      </c>
      <c r="T1258" s="41">
        <v>43.472000000000001</v>
      </c>
      <c r="U1258" s="41">
        <v>15846</v>
      </c>
      <c r="V1258" s="41">
        <v>289.94759999999997</v>
      </c>
      <c r="W1258" s="41">
        <v>9144</v>
      </c>
      <c r="X1258" s="41">
        <v>186.11520000000002</v>
      </c>
    </row>
    <row r="1259" spans="1:24" x14ac:dyDescent="0.35">
      <c r="A1259" s="41" t="s">
        <v>138</v>
      </c>
      <c r="B1259" s="41" t="s">
        <v>534</v>
      </c>
      <c r="C1259" s="41" t="s">
        <v>16</v>
      </c>
      <c r="D1259" s="41" t="s">
        <v>139</v>
      </c>
      <c r="E1259" s="41" t="s">
        <v>139</v>
      </c>
      <c r="F1259" s="41" t="s">
        <v>763</v>
      </c>
      <c r="G1259" s="41">
        <v>8</v>
      </c>
      <c r="H1259" s="41">
        <v>3216.66594851229</v>
      </c>
      <c r="I1259" s="41">
        <v>1115</v>
      </c>
      <c r="J1259" s="41">
        <v>5</v>
      </c>
      <c r="K1259" s="41">
        <v>22.188500000000001</v>
      </c>
      <c r="L1259" s="41">
        <v>9.9500000000000005E-2</v>
      </c>
      <c r="M1259" s="41"/>
      <c r="N1259" s="41"/>
      <c r="O1259" s="41"/>
      <c r="P1259" s="41"/>
      <c r="Q1259" s="41">
        <v>2657</v>
      </c>
      <c r="R1259" s="41">
        <v>47.560299999999998</v>
      </c>
      <c r="S1259" s="41"/>
      <c r="T1259" s="41"/>
      <c r="U1259" s="41">
        <v>3777</v>
      </c>
      <c r="V1259" s="41">
        <v>69.848299999999995</v>
      </c>
      <c r="W1259" s="41"/>
      <c r="X1259" s="41"/>
    </row>
    <row r="1260" spans="1:24" x14ac:dyDescent="0.35">
      <c r="A1260" s="41" t="s">
        <v>138</v>
      </c>
      <c r="B1260" s="41" t="s">
        <v>534</v>
      </c>
      <c r="C1260" s="41" t="s">
        <v>16</v>
      </c>
      <c r="D1260" s="41" t="s">
        <v>139</v>
      </c>
      <c r="E1260" s="41" t="s">
        <v>139</v>
      </c>
      <c r="F1260" s="41" t="s">
        <v>762</v>
      </c>
      <c r="G1260" s="41">
        <v>7</v>
      </c>
      <c r="H1260" s="41">
        <v>3216.66594851229</v>
      </c>
      <c r="I1260" s="41">
        <v>972</v>
      </c>
      <c r="J1260" s="41">
        <v>0</v>
      </c>
      <c r="K1260" s="41">
        <v>19.3428</v>
      </c>
      <c r="L1260" s="41">
        <v>0</v>
      </c>
      <c r="M1260" s="41">
        <v>0</v>
      </c>
      <c r="N1260" s="41">
        <v>851</v>
      </c>
      <c r="O1260" s="41">
        <v>0</v>
      </c>
      <c r="P1260" s="41">
        <v>19.147500000000001</v>
      </c>
      <c r="Q1260" s="41">
        <v>3614</v>
      </c>
      <c r="R1260" s="41">
        <v>64.690600000000003</v>
      </c>
      <c r="S1260" s="41">
        <v>3732</v>
      </c>
      <c r="T1260" s="41">
        <v>82.103999999999999</v>
      </c>
      <c r="U1260" s="41">
        <v>4586</v>
      </c>
      <c r="V1260" s="41">
        <v>84.0334</v>
      </c>
      <c r="W1260" s="41">
        <v>4583</v>
      </c>
      <c r="X1260" s="41">
        <v>101.25149999999999</v>
      </c>
    </row>
    <row r="1261" spans="1:24" x14ac:dyDescent="0.35">
      <c r="A1261" s="41" t="s">
        <v>138</v>
      </c>
      <c r="B1261" s="41" t="s">
        <v>534</v>
      </c>
      <c r="C1261" s="41" t="s">
        <v>16</v>
      </c>
      <c r="D1261" s="41" t="s">
        <v>139</v>
      </c>
      <c r="E1261" s="41" t="s">
        <v>139</v>
      </c>
      <c r="F1261" s="41" t="s">
        <v>761</v>
      </c>
      <c r="G1261" s="41">
        <v>6</v>
      </c>
      <c r="H1261" s="41">
        <v>3216.66594851229</v>
      </c>
      <c r="I1261" s="41">
        <v>1087</v>
      </c>
      <c r="J1261" s="41">
        <v>3</v>
      </c>
      <c r="K1261" s="41">
        <v>21.6313</v>
      </c>
      <c r="L1261" s="41">
        <v>5.9700000000000003E-2</v>
      </c>
      <c r="M1261" s="41">
        <v>1650</v>
      </c>
      <c r="N1261" s="41">
        <v>55</v>
      </c>
      <c r="O1261" s="41">
        <v>37.125</v>
      </c>
      <c r="P1261" s="41">
        <v>1.2375</v>
      </c>
      <c r="Q1261" s="41">
        <v>4066</v>
      </c>
      <c r="R1261" s="41">
        <v>72.781400000000005</v>
      </c>
      <c r="S1261" s="41">
        <v>5246</v>
      </c>
      <c r="T1261" s="41">
        <v>115.41200000000001</v>
      </c>
      <c r="U1261" s="41">
        <v>5156</v>
      </c>
      <c r="V1261" s="41">
        <v>94.472400000000007</v>
      </c>
      <c r="W1261" s="41">
        <v>6951</v>
      </c>
      <c r="X1261" s="41">
        <v>153.77449999999999</v>
      </c>
    </row>
    <row r="1262" spans="1:24" x14ac:dyDescent="0.35">
      <c r="A1262" s="41" t="s">
        <v>140</v>
      </c>
      <c r="B1262" s="41" t="s">
        <v>454</v>
      </c>
      <c r="C1262" s="41" t="s">
        <v>16</v>
      </c>
      <c r="D1262" s="41" t="s">
        <v>141</v>
      </c>
      <c r="E1262" s="41" t="s">
        <v>141</v>
      </c>
      <c r="F1262" s="41" t="s">
        <v>756</v>
      </c>
      <c r="G1262" s="41">
        <v>1</v>
      </c>
      <c r="H1262" s="41">
        <v>7035.5830788555104</v>
      </c>
      <c r="I1262" s="41">
        <v>6365</v>
      </c>
      <c r="J1262" s="41">
        <v>0</v>
      </c>
      <c r="K1262" s="41">
        <v>117.7525</v>
      </c>
      <c r="L1262" s="41">
        <v>0</v>
      </c>
      <c r="M1262" s="41">
        <v>1698</v>
      </c>
      <c r="N1262" s="41">
        <v>0</v>
      </c>
      <c r="O1262" s="41">
        <v>33.790199999999999</v>
      </c>
      <c r="P1262" s="41">
        <v>0</v>
      </c>
      <c r="Q1262" s="41">
        <v>8859</v>
      </c>
      <c r="R1262" s="41">
        <v>158.5761</v>
      </c>
      <c r="S1262" s="41">
        <v>5801</v>
      </c>
      <c r="T1262" s="41">
        <v>127.622</v>
      </c>
      <c r="U1262" s="41">
        <v>15224</v>
      </c>
      <c r="V1262" s="41">
        <v>276.32859999999999</v>
      </c>
      <c r="W1262" s="41">
        <v>7499</v>
      </c>
      <c r="X1262" s="41">
        <v>161.41219999999998</v>
      </c>
    </row>
    <row r="1263" spans="1:24" x14ac:dyDescent="0.35">
      <c r="A1263" s="41" t="s">
        <v>140</v>
      </c>
      <c r="B1263" s="41" t="s">
        <v>454</v>
      </c>
      <c r="C1263" s="41" t="s">
        <v>16</v>
      </c>
      <c r="D1263" s="41" t="s">
        <v>141</v>
      </c>
      <c r="E1263" s="41" t="s">
        <v>141</v>
      </c>
      <c r="F1263" s="41" t="s">
        <v>760</v>
      </c>
      <c r="G1263" s="41">
        <v>5</v>
      </c>
      <c r="H1263" s="41">
        <v>7035.5830788555104</v>
      </c>
      <c r="I1263" s="41">
        <v>2346</v>
      </c>
      <c r="J1263" s="41">
        <v>2</v>
      </c>
      <c r="K1263" s="41">
        <v>43.400999999999996</v>
      </c>
      <c r="L1263" s="41">
        <v>3.6999999999999998E-2</v>
      </c>
      <c r="M1263" s="41">
        <v>1504</v>
      </c>
      <c r="N1263" s="41">
        <v>0</v>
      </c>
      <c r="O1263" s="41">
        <v>29.929600000000001</v>
      </c>
      <c r="P1263" s="41">
        <v>0</v>
      </c>
      <c r="Q1263" s="41">
        <v>7526</v>
      </c>
      <c r="R1263" s="41">
        <v>134.71539999999999</v>
      </c>
      <c r="S1263" s="41">
        <v>5757</v>
      </c>
      <c r="T1263" s="41">
        <v>126.654</v>
      </c>
      <c r="U1263" s="41">
        <v>9874</v>
      </c>
      <c r="V1263" s="41">
        <v>178.15339999999998</v>
      </c>
      <c r="W1263" s="41">
        <v>7261</v>
      </c>
      <c r="X1263" s="41">
        <v>156.58359999999999</v>
      </c>
    </row>
    <row r="1264" spans="1:24" x14ac:dyDescent="0.35">
      <c r="A1264" s="41" t="s">
        <v>140</v>
      </c>
      <c r="B1264" s="41" t="s">
        <v>454</v>
      </c>
      <c r="C1264" s="41" t="s">
        <v>16</v>
      </c>
      <c r="D1264" s="41" t="s">
        <v>141</v>
      </c>
      <c r="E1264" s="41" t="s">
        <v>141</v>
      </c>
      <c r="F1264" s="41" t="s">
        <v>764</v>
      </c>
      <c r="G1264" s="41">
        <v>9</v>
      </c>
      <c r="H1264" s="41">
        <v>7035.5830788555104</v>
      </c>
      <c r="I1264" s="41">
        <v>2693</v>
      </c>
      <c r="J1264" s="41">
        <v>0</v>
      </c>
      <c r="K1264" s="41">
        <v>53.590700000000005</v>
      </c>
      <c r="L1264" s="41">
        <v>0</v>
      </c>
      <c r="M1264" s="41"/>
      <c r="N1264" s="41"/>
      <c r="O1264" s="41"/>
      <c r="P1264" s="41"/>
      <c r="Q1264" s="41">
        <v>5062</v>
      </c>
      <c r="R1264" s="41">
        <v>90.609800000000007</v>
      </c>
      <c r="S1264" s="41"/>
      <c r="T1264" s="41"/>
      <c r="U1264" s="41">
        <v>7755</v>
      </c>
      <c r="V1264" s="41">
        <v>144.20050000000001</v>
      </c>
      <c r="W1264" s="41"/>
      <c r="X1264" s="41"/>
    </row>
    <row r="1265" spans="1:24" x14ac:dyDescent="0.35">
      <c r="A1265" s="41" t="s">
        <v>140</v>
      </c>
      <c r="B1265" s="41" t="s">
        <v>454</v>
      </c>
      <c r="C1265" s="41" t="s">
        <v>16</v>
      </c>
      <c r="D1265" s="41" t="s">
        <v>141</v>
      </c>
      <c r="E1265" s="41" t="s">
        <v>141</v>
      </c>
      <c r="F1265" s="41" t="s">
        <v>766</v>
      </c>
      <c r="G1265" s="41">
        <v>11</v>
      </c>
      <c r="H1265" s="41">
        <v>7035.5830788555104</v>
      </c>
      <c r="I1265" s="41">
        <v>1455</v>
      </c>
      <c r="J1265" s="41">
        <v>446</v>
      </c>
      <c r="K1265" s="41">
        <v>28.954500000000003</v>
      </c>
      <c r="L1265" s="41">
        <v>8.8754000000000008</v>
      </c>
      <c r="M1265" s="41"/>
      <c r="N1265" s="41"/>
      <c r="O1265" s="41"/>
      <c r="P1265" s="41"/>
      <c r="Q1265" s="41">
        <v>6966</v>
      </c>
      <c r="R1265" s="41">
        <v>124.6914</v>
      </c>
      <c r="S1265" s="41"/>
      <c r="T1265" s="41"/>
      <c r="U1265" s="41">
        <v>8867</v>
      </c>
      <c r="V1265" s="41">
        <v>162.5213</v>
      </c>
      <c r="W1265" s="41"/>
      <c r="X1265" s="41"/>
    </row>
    <row r="1266" spans="1:24" x14ac:dyDescent="0.35">
      <c r="A1266" s="41" t="s">
        <v>140</v>
      </c>
      <c r="B1266" s="41" t="s">
        <v>454</v>
      </c>
      <c r="C1266" s="41" t="s">
        <v>16</v>
      </c>
      <c r="D1266" s="41" t="s">
        <v>141</v>
      </c>
      <c r="E1266" s="41" t="s">
        <v>141</v>
      </c>
      <c r="F1266" s="41" t="s">
        <v>765</v>
      </c>
      <c r="G1266" s="41">
        <v>10</v>
      </c>
      <c r="H1266" s="41">
        <v>7035.5830788555104</v>
      </c>
      <c r="I1266" s="41">
        <v>1918</v>
      </c>
      <c r="J1266" s="41">
        <v>0</v>
      </c>
      <c r="K1266" s="41">
        <v>38.168199999999999</v>
      </c>
      <c r="L1266" s="41">
        <v>0</v>
      </c>
      <c r="M1266" s="41"/>
      <c r="N1266" s="41"/>
      <c r="O1266" s="41"/>
      <c r="P1266" s="41"/>
      <c r="Q1266" s="41">
        <v>7152</v>
      </c>
      <c r="R1266" s="41">
        <v>128.02080000000001</v>
      </c>
      <c r="S1266" s="41"/>
      <c r="T1266" s="41"/>
      <c r="U1266" s="41">
        <v>9070</v>
      </c>
      <c r="V1266" s="41">
        <v>166.18900000000002</v>
      </c>
      <c r="W1266" s="41"/>
      <c r="X1266" s="41"/>
    </row>
    <row r="1267" spans="1:24" x14ac:dyDescent="0.35">
      <c r="A1267" s="41" t="s">
        <v>140</v>
      </c>
      <c r="B1267" s="41" t="s">
        <v>454</v>
      </c>
      <c r="C1267" s="41" t="s">
        <v>16</v>
      </c>
      <c r="D1267" s="41" t="s">
        <v>141</v>
      </c>
      <c r="E1267" s="41" t="s">
        <v>141</v>
      </c>
      <c r="F1267" s="41" t="s">
        <v>759</v>
      </c>
      <c r="G1267" s="41">
        <v>4</v>
      </c>
      <c r="H1267" s="41">
        <v>7035.5830788555104</v>
      </c>
      <c r="I1267" s="41">
        <v>4044</v>
      </c>
      <c r="J1267" s="41">
        <v>3</v>
      </c>
      <c r="K1267" s="41">
        <v>74.813999999999993</v>
      </c>
      <c r="L1267" s="41">
        <v>5.5499999999999994E-2</v>
      </c>
      <c r="M1267" s="41">
        <v>1860</v>
      </c>
      <c r="N1267" s="41">
        <v>0</v>
      </c>
      <c r="O1267" s="41">
        <v>37.014000000000003</v>
      </c>
      <c r="P1267" s="41">
        <v>0</v>
      </c>
      <c r="Q1267" s="41">
        <v>5274</v>
      </c>
      <c r="R1267" s="41">
        <v>94.404600000000002</v>
      </c>
      <c r="S1267" s="41">
        <v>6887</v>
      </c>
      <c r="T1267" s="41">
        <v>151.51400000000001</v>
      </c>
      <c r="U1267" s="41">
        <v>9321</v>
      </c>
      <c r="V1267" s="41">
        <v>169.27409999999998</v>
      </c>
      <c r="W1267" s="41">
        <v>8747</v>
      </c>
      <c r="X1267" s="41">
        <v>188.52800000000002</v>
      </c>
    </row>
    <row r="1268" spans="1:24" x14ac:dyDescent="0.35">
      <c r="A1268" s="41" t="s">
        <v>140</v>
      </c>
      <c r="B1268" s="41" t="s">
        <v>454</v>
      </c>
      <c r="C1268" s="41" t="s">
        <v>16</v>
      </c>
      <c r="D1268" s="41" t="s">
        <v>141</v>
      </c>
      <c r="E1268" s="41" t="s">
        <v>141</v>
      </c>
      <c r="F1268" s="41" t="s">
        <v>758</v>
      </c>
      <c r="G1268" s="41">
        <v>3</v>
      </c>
      <c r="H1268" s="41">
        <v>7035.5830788555104</v>
      </c>
      <c r="I1268" s="41">
        <v>3870</v>
      </c>
      <c r="J1268" s="41">
        <v>0</v>
      </c>
      <c r="K1268" s="41">
        <v>71.594999999999999</v>
      </c>
      <c r="L1268" s="41">
        <v>0</v>
      </c>
      <c r="M1268" s="41">
        <v>1310</v>
      </c>
      <c r="N1268" s="41">
        <v>0</v>
      </c>
      <c r="O1268" s="41">
        <v>26.069000000000003</v>
      </c>
      <c r="P1268" s="41">
        <v>0</v>
      </c>
      <c r="Q1268" s="41">
        <v>6299</v>
      </c>
      <c r="R1268" s="41">
        <v>112.7521</v>
      </c>
      <c r="S1268" s="41">
        <v>5433</v>
      </c>
      <c r="T1268" s="41">
        <v>119.526</v>
      </c>
      <c r="U1268" s="41">
        <v>10169</v>
      </c>
      <c r="V1268" s="41">
        <v>184.34710000000001</v>
      </c>
      <c r="W1268" s="41">
        <v>6743</v>
      </c>
      <c r="X1268" s="41">
        <v>145.595</v>
      </c>
    </row>
    <row r="1269" spans="1:24" x14ac:dyDescent="0.35">
      <c r="A1269" s="41" t="s">
        <v>140</v>
      </c>
      <c r="B1269" s="41" t="s">
        <v>454</v>
      </c>
      <c r="C1269" s="41" t="s">
        <v>16</v>
      </c>
      <c r="D1269" s="41" t="s">
        <v>141</v>
      </c>
      <c r="E1269" s="41" t="s">
        <v>141</v>
      </c>
      <c r="F1269" s="41" t="s">
        <v>767</v>
      </c>
      <c r="G1269" s="41">
        <v>12</v>
      </c>
      <c r="H1269" s="41">
        <v>7035.5830788555104</v>
      </c>
      <c r="I1269" s="41">
        <v>1581</v>
      </c>
      <c r="J1269" s="41">
        <v>0</v>
      </c>
      <c r="K1269" s="41">
        <v>31.4619</v>
      </c>
      <c r="L1269" s="41">
        <v>0</v>
      </c>
      <c r="M1269" s="41"/>
      <c r="N1269" s="41"/>
      <c r="O1269" s="41"/>
      <c r="P1269" s="41"/>
      <c r="Q1269" s="41">
        <v>16927</v>
      </c>
      <c r="R1269" s="41">
        <v>302.99329999999998</v>
      </c>
      <c r="S1269" s="41"/>
      <c r="T1269" s="41"/>
      <c r="U1269" s="41">
        <v>18508</v>
      </c>
      <c r="V1269" s="41">
        <v>334.45519999999999</v>
      </c>
      <c r="W1269" s="41"/>
      <c r="X1269" s="41"/>
    </row>
    <row r="1270" spans="1:24" x14ac:dyDescent="0.35">
      <c r="A1270" s="41" t="s">
        <v>140</v>
      </c>
      <c r="B1270" s="41" t="s">
        <v>454</v>
      </c>
      <c r="C1270" s="41" t="s">
        <v>16</v>
      </c>
      <c r="D1270" s="41" t="s">
        <v>141</v>
      </c>
      <c r="E1270" s="41" t="s">
        <v>141</v>
      </c>
      <c r="F1270" s="41" t="s">
        <v>757</v>
      </c>
      <c r="G1270" s="41">
        <v>2</v>
      </c>
      <c r="H1270" s="41">
        <v>7035.5830788555104</v>
      </c>
      <c r="I1270" s="41">
        <v>3255</v>
      </c>
      <c r="J1270" s="41">
        <v>0</v>
      </c>
      <c r="K1270" s="41">
        <v>60.217499999999994</v>
      </c>
      <c r="L1270" s="41">
        <v>0</v>
      </c>
      <c r="M1270" s="41">
        <v>1155</v>
      </c>
      <c r="N1270" s="41">
        <v>0</v>
      </c>
      <c r="O1270" s="41">
        <v>22.984500000000001</v>
      </c>
      <c r="P1270" s="41">
        <v>0</v>
      </c>
      <c r="Q1270" s="41">
        <v>5872</v>
      </c>
      <c r="R1270" s="41">
        <v>105.1088</v>
      </c>
      <c r="S1270" s="41">
        <v>7006</v>
      </c>
      <c r="T1270" s="41">
        <v>154.13200000000001</v>
      </c>
      <c r="U1270" s="41">
        <v>9127</v>
      </c>
      <c r="V1270" s="41">
        <v>165.3263</v>
      </c>
      <c r="W1270" s="41">
        <v>8161</v>
      </c>
      <c r="X1270" s="41">
        <v>177.1165</v>
      </c>
    </row>
    <row r="1271" spans="1:24" x14ac:dyDescent="0.35">
      <c r="A1271" s="41" t="s">
        <v>140</v>
      </c>
      <c r="B1271" s="41" t="s">
        <v>454</v>
      </c>
      <c r="C1271" s="41" t="s">
        <v>16</v>
      </c>
      <c r="D1271" s="41" t="s">
        <v>141</v>
      </c>
      <c r="E1271" s="41" t="s">
        <v>141</v>
      </c>
      <c r="F1271" s="41" t="s">
        <v>763</v>
      </c>
      <c r="G1271" s="41">
        <v>8</v>
      </c>
      <c r="H1271" s="41">
        <v>7035.5830788555104</v>
      </c>
      <c r="I1271" s="41">
        <v>1456</v>
      </c>
      <c r="J1271" s="41">
        <v>474</v>
      </c>
      <c r="K1271" s="41">
        <v>28.974400000000003</v>
      </c>
      <c r="L1271" s="41">
        <v>9.4326000000000008</v>
      </c>
      <c r="M1271" s="41"/>
      <c r="N1271" s="41"/>
      <c r="O1271" s="41"/>
      <c r="P1271" s="41"/>
      <c r="Q1271" s="41">
        <v>13778</v>
      </c>
      <c r="R1271" s="41">
        <v>246.62620000000001</v>
      </c>
      <c r="S1271" s="41"/>
      <c r="T1271" s="41"/>
      <c r="U1271" s="41">
        <v>15708</v>
      </c>
      <c r="V1271" s="41">
        <v>285.03320000000002</v>
      </c>
      <c r="W1271" s="41"/>
      <c r="X1271" s="41"/>
    </row>
    <row r="1272" spans="1:24" x14ac:dyDescent="0.35">
      <c r="A1272" s="41" t="s">
        <v>140</v>
      </c>
      <c r="B1272" s="41" t="s">
        <v>454</v>
      </c>
      <c r="C1272" s="41" t="s">
        <v>16</v>
      </c>
      <c r="D1272" s="41" t="s">
        <v>141</v>
      </c>
      <c r="E1272" s="41" t="s">
        <v>141</v>
      </c>
      <c r="F1272" s="41" t="s">
        <v>762</v>
      </c>
      <c r="G1272" s="41">
        <v>7</v>
      </c>
      <c r="H1272" s="41">
        <v>7035.5830788555104</v>
      </c>
      <c r="I1272" s="41">
        <v>1710</v>
      </c>
      <c r="J1272" s="41">
        <v>6126</v>
      </c>
      <c r="K1272" s="41">
        <v>34.029000000000003</v>
      </c>
      <c r="L1272" s="41">
        <v>121.90740000000001</v>
      </c>
      <c r="M1272" s="41">
        <v>0</v>
      </c>
      <c r="N1272" s="41">
        <v>0</v>
      </c>
      <c r="O1272" s="41">
        <v>0</v>
      </c>
      <c r="P1272" s="41">
        <v>0</v>
      </c>
      <c r="Q1272" s="41">
        <v>8696</v>
      </c>
      <c r="R1272" s="41">
        <v>155.6584</v>
      </c>
      <c r="S1272" s="41">
        <v>25103</v>
      </c>
      <c r="T1272" s="41">
        <v>552.26599999999996</v>
      </c>
      <c r="U1272" s="41">
        <v>16532</v>
      </c>
      <c r="V1272" s="41">
        <v>311.59480000000002</v>
      </c>
      <c r="W1272" s="41">
        <v>25103</v>
      </c>
      <c r="X1272" s="41">
        <v>552.26599999999996</v>
      </c>
    </row>
    <row r="1273" spans="1:24" x14ac:dyDescent="0.35">
      <c r="A1273" s="41" t="s">
        <v>140</v>
      </c>
      <c r="B1273" s="41" t="s">
        <v>454</v>
      </c>
      <c r="C1273" s="41" t="s">
        <v>16</v>
      </c>
      <c r="D1273" s="41" t="s">
        <v>141</v>
      </c>
      <c r="E1273" s="41" t="s">
        <v>141</v>
      </c>
      <c r="F1273" s="41" t="s">
        <v>761</v>
      </c>
      <c r="G1273" s="41">
        <v>6</v>
      </c>
      <c r="H1273" s="41">
        <v>7035.5830788555104</v>
      </c>
      <c r="I1273" s="41">
        <v>1124</v>
      </c>
      <c r="J1273" s="41">
        <v>2632</v>
      </c>
      <c r="K1273" s="41">
        <v>22.367599999999999</v>
      </c>
      <c r="L1273" s="41">
        <v>52.376800000000003</v>
      </c>
      <c r="M1273" s="41">
        <v>1062</v>
      </c>
      <c r="N1273" s="41">
        <v>0</v>
      </c>
      <c r="O1273" s="41">
        <v>23.895</v>
      </c>
      <c r="P1273" s="41">
        <v>0</v>
      </c>
      <c r="Q1273" s="41">
        <v>6464</v>
      </c>
      <c r="R1273" s="41">
        <v>115.7056</v>
      </c>
      <c r="S1273" s="41">
        <v>6042</v>
      </c>
      <c r="T1273" s="41">
        <v>132.92400000000001</v>
      </c>
      <c r="U1273" s="41">
        <v>10220</v>
      </c>
      <c r="V1273" s="41">
        <v>190.45</v>
      </c>
      <c r="W1273" s="41">
        <v>7104</v>
      </c>
      <c r="X1273" s="41">
        <v>156.81900000000002</v>
      </c>
    </row>
    <row r="1274" spans="1:24" x14ac:dyDescent="0.35">
      <c r="A1274" s="41" t="s">
        <v>566</v>
      </c>
      <c r="B1274" s="41" t="s">
        <v>453</v>
      </c>
      <c r="C1274" s="41" t="s">
        <v>12</v>
      </c>
      <c r="D1274" s="41" t="s">
        <v>142</v>
      </c>
      <c r="E1274" s="41" t="s">
        <v>142</v>
      </c>
      <c r="F1274" s="41" t="s">
        <v>756</v>
      </c>
      <c r="G1274" s="41">
        <v>1</v>
      </c>
      <c r="H1274" s="41">
        <v>13861.3576839463</v>
      </c>
      <c r="I1274" s="41">
        <v>3265</v>
      </c>
      <c r="J1274" s="41">
        <v>0</v>
      </c>
      <c r="K1274" s="41">
        <v>60.402499999999996</v>
      </c>
      <c r="L1274" s="41">
        <v>0</v>
      </c>
      <c r="M1274" s="41">
        <v>4026</v>
      </c>
      <c r="N1274" s="41">
        <v>111</v>
      </c>
      <c r="O1274" s="41">
        <v>80.117400000000004</v>
      </c>
      <c r="P1274" s="41">
        <v>2.2089000000000003</v>
      </c>
      <c r="Q1274" s="41">
        <v>12318</v>
      </c>
      <c r="R1274" s="41">
        <v>220.4922</v>
      </c>
      <c r="S1274" s="41">
        <v>18982</v>
      </c>
      <c r="T1274" s="41">
        <v>417.60399999999998</v>
      </c>
      <c r="U1274" s="41">
        <v>15583</v>
      </c>
      <c r="V1274" s="41">
        <v>280.8947</v>
      </c>
      <c r="W1274" s="41">
        <v>23119</v>
      </c>
      <c r="X1274" s="41">
        <v>499.93029999999999</v>
      </c>
    </row>
    <row r="1275" spans="1:24" x14ac:dyDescent="0.35">
      <c r="A1275" s="41" t="s">
        <v>566</v>
      </c>
      <c r="B1275" s="41" t="s">
        <v>453</v>
      </c>
      <c r="C1275" s="41" t="s">
        <v>12</v>
      </c>
      <c r="D1275" s="41" t="s">
        <v>142</v>
      </c>
      <c r="E1275" s="41" t="s">
        <v>142</v>
      </c>
      <c r="F1275" s="41" t="s">
        <v>760</v>
      </c>
      <c r="G1275" s="41">
        <v>5</v>
      </c>
      <c r="H1275" s="41">
        <v>13861.3576839463</v>
      </c>
      <c r="I1275" s="41">
        <v>2788</v>
      </c>
      <c r="J1275" s="41">
        <v>0</v>
      </c>
      <c r="K1275" s="41">
        <v>51.577999999999996</v>
      </c>
      <c r="L1275" s="41">
        <v>0</v>
      </c>
      <c r="M1275" s="41">
        <v>3416</v>
      </c>
      <c r="N1275" s="41">
        <v>295</v>
      </c>
      <c r="O1275" s="41">
        <v>67.978400000000008</v>
      </c>
      <c r="P1275" s="41">
        <v>5.8705000000000007</v>
      </c>
      <c r="Q1275" s="41">
        <v>18161</v>
      </c>
      <c r="R1275" s="41">
        <v>325.08190000000002</v>
      </c>
      <c r="S1275" s="41">
        <v>30500</v>
      </c>
      <c r="T1275" s="41">
        <v>671</v>
      </c>
      <c r="U1275" s="41">
        <v>20949</v>
      </c>
      <c r="V1275" s="41">
        <v>376.65989999999999</v>
      </c>
      <c r="W1275" s="41">
        <v>34211</v>
      </c>
      <c r="X1275" s="41">
        <v>744.84889999999996</v>
      </c>
    </row>
    <row r="1276" spans="1:24" x14ac:dyDescent="0.35">
      <c r="A1276" s="41" t="s">
        <v>566</v>
      </c>
      <c r="B1276" s="41" t="s">
        <v>453</v>
      </c>
      <c r="C1276" s="41" t="s">
        <v>12</v>
      </c>
      <c r="D1276" s="41" t="s">
        <v>142</v>
      </c>
      <c r="E1276" s="41" t="s">
        <v>142</v>
      </c>
      <c r="F1276" s="41" t="s">
        <v>764</v>
      </c>
      <c r="G1276" s="41">
        <v>9</v>
      </c>
      <c r="H1276" s="41">
        <v>13861.3576839463</v>
      </c>
      <c r="I1276" s="41">
        <v>5046</v>
      </c>
      <c r="J1276" s="41">
        <v>458</v>
      </c>
      <c r="K1276" s="41">
        <v>100.41540000000001</v>
      </c>
      <c r="L1276" s="41">
        <v>9.1142000000000003</v>
      </c>
      <c r="M1276" s="41"/>
      <c r="N1276" s="41"/>
      <c r="O1276" s="41"/>
      <c r="P1276" s="41"/>
      <c r="Q1276" s="41">
        <v>17608</v>
      </c>
      <c r="R1276" s="41">
        <v>315.1832</v>
      </c>
      <c r="S1276" s="41"/>
      <c r="T1276" s="41"/>
      <c r="U1276" s="41">
        <v>23112</v>
      </c>
      <c r="V1276" s="41">
        <v>424.71280000000002</v>
      </c>
      <c r="W1276" s="41"/>
      <c r="X1276" s="41"/>
    </row>
    <row r="1277" spans="1:24" x14ac:dyDescent="0.35">
      <c r="A1277" s="41" t="s">
        <v>566</v>
      </c>
      <c r="B1277" s="41" t="s">
        <v>453</v>
      </c>
      <c r="C1277" s="41" t="s">
        <v>12</v>
      </c>
      <c r="D1277" s="41" t="s">
        <v>142</v>
      </c>
      <c r="E1277" s="41" t="s">
        <v>142</v>
      </c>
      <c r="F1277" s="41" t="s">
        <v>766</v>
      </c>
      <c r="G1277" s="41">
        <v>11</v>
      </c>
      <c r="H1277" s="41">
        <v>13861.3576839463</v>
      </c>
      <c r="I1277" s="41">
        <v>6064</v>
      </c>
      <c r="J1277" s="41">
        <v>442</v>
      </c>
      <c r="K1277" s="41">
        <v>120.67360000000001</v>
      </c>
      <c r="L1277" s="41">
        <v>8.7957999999999998</v>
      </c>
      <c r="M1277" s="41"/>
      <c r="N1277" s="41"/>
      <c r="O1277" s="41"/>
      <c r="P1277" s="41"/>
      <c r="Q1277" s="41">
        <v>22019</v>
      </c>
      <c r="R1277" s="41">
        <v>394.14010000000002</v>
      </c>
      <c r="S1277" s="41"/>
      <c r="T1277" s="41"/>
      <c r="U1277" s="41">
        <v>28525</v>
      </c>
      <c r="V1277" s="41">
        <v>523.60950000000003</v>
      </c>
      <c r="W1277" s="41"/>
      <c r="X1277" s="41"/>
    </row>
    <row r="1278" spans="1:24" x14ac:dyDescent="0.35">
      <c r="A1278" s="41" t="s">
        <v>566</v>
      </c>
      <c r="B1278" s="41" t="s">
        <v>453</v>
      </c>
      <c r="C1278" s="41" t="s">
        <v>12</v>
      </c>
      <c r="D1278" s="41" t="s">
        <v>142</v>
      </c>
      <c r="E1278" s="41" t="s">
        <v>142</v>
      </c>
      <c r="F1278" s="41" t="s">
        <v>765</v>
      </c>
      <c r="G1278" s="41">
        <v>10</v>
      </c>
      <c r="H1278" s="41">
        <v>13861.3576839463</v>
      </c>
      <c r="I1278" s="41">
        <v>8054</v>
      </c>
      <c r="J1278" s="41">
        <v>675</v>
      </c>
      <c r="K1278" s="41">
        <v>160.27460000000002</v>
      </c>
      <c r="L1278" s="41">
        <v>13.432500000000001</v>
      </c>
      <c r="M1278" s="41"/>
      <c r="N1278" s="41"/>
      <c r="O1278" s="41"/>
      <c r="P1278" s="41"/>
      <c r="Q1278" s="41">
        <v>27765</v>
      </c>
      <c r="R1278" s="41">
        <v>496.99349999999998</v>
      </c>
      <c r="S1278" s="41"/>
      <c r="T1278" s="41"/>
      <c r="U1278" s="41">
        <v>36494</v>
      </c>
      <c r="V1278" s="41">
        <v>670.70060000000001</v>
      </c>
      <c r="W1278" s="41"/>
      <c r="X1278" s="41"/>
    </row>
    <row r="1279" spans="1:24" x14ac:dyDescent="0.35">
      <c r="A1279" s="41" t="s">
        <v>566</v>
      </c>
      <c r="B1279" s="41" t="s">
        <v>453</v>
      </c>
      <c r="C1279" s="41" t="s">
        <v>12</v>
      </c>
      <c r="D1279" s="41" t="s">
        <v>142</v>
      </c>
      <c r="E1279" s="41" t="s">
        <v>142</v>
      </c>
      <c r="F1279" s="41" t="s">
        <v>759</v>
      </c>
      <c r="G1279" s="41">
        <v>4</v>
      </c>
      <c r="H1279" s="41">
        <v>13861.3576839463</v>
      </c>
      <c r="I1279" s="41">
        <v>3424</v>
      </c>
      <c r="J1279" s="41">
        <v>3</v>
      </c>
      <c r="K1279" s="41">
        <v>63.343999999999994</v>
      </c>
      <c r="L1279" s="41">
        <v>5.5499999999999994E-2</v>
      </c>
      <c r="M1279" s="41">
        <v>5121</v>
      </c>
      <c r="N1279" s="41">
        <v>113</v>
      </c>
      <c r="O1279" s="41">
        <v>101.90790000000001</v>
      </c>
      <c r="P1279" s="41">
        <v>2.2486999999999999</v>
      </c>
      <c r="Q1279" s="41">
        <v>17735</v>
      </c>
      <c r="R1279" s="41">
        <v>317.45650000000001</v>
      </c>
      <c r="S1279" s="41">
        <v>22342</v>
      </c>
      <c r="T1279" s="41">
        <v>491.524</v>
      </c>
      <c r="U1279" s="41">
        <v>21162</v>
      </c>
      <c r="V1279" s="41">
        <v>380.85599999999999</v>
      </c>
      <c r="W1279" s="41">
        <v>27576</v>
      </c>
      <c r="X1279" s="41">
        <v>595.68060000000003</v>
      </c>
    </row>
    <row r="1280" spans="1:24" x14ac:dyDescent="0.35">
      <c r="A1280" s="41" t="s">
        <v>566</v>
      </c>
      <c r="B1280" s="41" t="s">
        <v>453</v>
      </c>
      <c r="C1280" s="41" t="s">
        <v>12</v>
      </c>
      <c r="D1280" s="41" t="s">
        <v>142</v>
      </c>
      <c r="E1280" s="41" t="s">
        <v>142</v>
      </c>
      <c r="F1280" s="41" t="s">
        <v>758</v>
      </c>
      <c r="G1280" s="41">
        <v>3</v>
      </c>
      <c r="H1280" s="41">
        <v>13861.3576839463</v>
      </c>
      <c r="I1280" s="41">
        <v>6320</v>
      </c>
      <c r="J1280" s="41">
        <v>0</v>
      </c>
      <c r="K1280" s="41">
        <v>116.91999999999999</v>
      </c>
      <c r="L1280" s="41">
        <v>0</v>
      </c>
      <c r="M1280" s="41">
        <v>3941</v>
      </c>
      <c r="N1280" s="41">
        <v>120</v>
      </c>
      <c r="O1280" s="41">
        <v>78.425899999999999</v>
      </c>
      <c r="P1280" s="41">
        <v>2.3879999999999999</v>
      </c>
      <c r="Q1280" s="41">
        <v>17025</v>
      </c>
      <c r="R1280" s="41">
        <v>304.7475</v>
      </c>
      <c r="S1280" s="41">
        <v>22902</v>
      </c>
      <c r="T1280" s="41">
        <v>503.84399999999999</v>
      </c>
      <c r="U1280" s="41">
        <v>23345</v>
      </c>
      <c r="V1280" s="41">
        <v>421.66750000000002</v>
      </c>
      <c r="W1280" s="41">
        <v>26963</v>
      </c>
      <c r="X1280" s="41">
        <v>584.65790000000004</v>
      </c>
    </row>
    <row r="1281" spans="1:24" x14ac:dyDescent="0.35">
      <c r="A1281" s="41" t="s">
        <v>566</v>
      </c>
      <c r="B1281" s="41" t="s">
        <v>453</v>
      </c>
      <c r="C1281" s="41" t="s">
        <v>12</v>
      </c>
      <c r="D1281" s="41" t="s">
        <v>142</v>
      </c>
      <c r="E1281" s="41" t="s">
        <v>142</v>
      </c>
      <c r="F1281" s="41" t="s">
        <v>767</v>
      </c>
      <c r="G1281" s="41">
        <v>12</v>
      </c>
      <c r="H1281" s="41">
        <v>13861.3576839463</v>
      </c>
      <c r="I1281" s="41">
        <v>4875</v>
      </c>
      <c r="J1281" s="41">
        <v>198</v>
      </c>
      <c r="K1281" s="41">
        <v>97.012500000000003</v>
      </c>
      <c r="L1281" s="41">
        <v>3.9402000000000004</v>
      </c>
      <c r="M1281" s="41"/>
      <c r="N1281" s="41"/>
      <c r="O1281" s="41"/>
      <c r="P1281" s="41"/>
      <c r="Q1281" s="41">
        <v>15794</v>
      </c>
      <c r="R1281" s="41">
        <v>282.71260000000001</v>
      </c>
      <c r="S1281" s="41"/>
      <c r="T1281" s="41"/>
      <c r="U1281" s="41">
        <v>20867</v>
      </c>
      <c r="V1281" s="41">
        <v>383.6653</v>
      </c>
      <c r="W1281" s="41"/>
      <c r="X1281" s="41"/>
    </row>
    <row r="1282" spans="1:24" x14ac:dyDescent="0.35">
      <c r="A1282" s="41" t="s">
        <v>566</v>
      </c>
      <c r="B1282" s="41" t="s">
        <v>453</v>
      </c>
      <c r="C1282" s="41" t="s">
        <v>12</v>
      </c>
      <c r="D1282" s="41" t="s">
        <v>142</v>
      </c>
      <c r="E1282" s="41" t="s">
        <v>142</v>
      </c>
      <c r="F1282" s="41" t="s">
        <v>757</v>
      </c>
      <c r="G1282" s="41">
        <v>2</v>
      </c>
      <c r="H1282" s="41">
        <v>13861.3576839463</v>
      </c>
      <c r="I1282" s="41">
        <v>3265</v>
      </c>
      <c r="J1282" s="41">
        <v>0</v>
      </c>
      <c r="K1282" s="41">
        <v>60.402499999999996</v>
      </c>
      <c r="L1282" s="41">
        <v>0</v>
      </c>
      <c r="M1282" s="41">
        <v>3965</v>
      </c>
      <c r="N1282" s="41">
        <v>78</v>
      </c>
      <c r="O1282" s="41">
        <v>78.903500000000008</v>
      </c>
      <c r="P1282" s="41">
        <v>1.5522</v>
      </c>
      <c r="Q1282" s="41">
        <v>14393</v>
      </c>
      <c r="R1282" s="41">
        <v>257.63470000000001</v>
      </c>
      <c r="S1282" s="41">
        <v>17970</v>
      </c>
      <c r="T1282" s="41">
        <v>395.34</v>
      </c>
      <c r="U1282" s="41">
        <v>17658</v>
      </c>
      <c r="V1282" s="41">
        <v>318.03719999999998</v>
      </c>
      <c r="W1282" s="41">
        <v>22013</v>
      </c>
      <c r="X1282" s="41">
        <v>475.79570000000001</v>
      </c>
    </row>
    <row r="1283" spans="1:24" x14ac:dyDescent="0.35">
      <c r="A1283" s="41" t="s">
        <v>566</v>
      </c>
      <c r="B1283" s="41" t="s">
        <v>453</v>
      </c>
      <c r="C1283" s="41" t="s">
        <v>12</v>
      </c>
      <c r="D1283" s="41" t="s">
        <v>142</v>
      </c>
      <c r="E1283" s="41" t="s">
        <v>142</v>
      </c>
      <c r="F1283" s="41" t="s">
        <v>763</v>
      </c>
      <c r="G1283" s="41">
        <v>8</v>
      </c>
      <c r="H1283" s="41">
        <v>13861.3576839463</v>
      </c>
      <c r="I1283" s="41">
        <v>5287</v>
      </c>
      <c r="J1283" s="41">
        <v>29</v>
      </c>
      <c r="K1283" s="41">
        <v>105.21130000000001</v>
      </c>
      <c r="L1283" s="41">
        <v>0.57710000000000006</v>
      </c>
      <c r="M1283" s="41"/>
      <c r="N1283" s="41"/>
      <c r="O1283" s="41"/>
      <c r="P1283" s="41"/>
      <c r="Q1283" s="41">
        <v>19179</v>
      </c>
      <c r="R1283" s="41">
        <v>343.30410000000001</v>
      </c>
      <c r="S1283" s="41"/>
      <c r="T1283" s="41"/>
      <c r="U1283" s="41">
        <v>24495</v>
      </c>
      <c r="V1283" s="41">
        <v>449.09250000000003</v>
      </c>
      <c r="W1283" s="41"/>
      <c r="X1283" s="41"/>
    </row>
    <row r="1284" spans="1:24" x14ac:dyDescent="0.35">
      <c r="A1284" s="41" t="s">
        <v>566</v>
      </c>
      <c r="B1284" s="41" t="s">
        <v>453</v>
      </c>
      <c r="C1284" s="41" t="s">
        <v>12</v>
      </c>
      <c r="D1284" s="41" t="s">
        <v>142</v>
      </c>
      <c r="E1284" s="41" t="s">
        <v>142</v>
      </c>
      <c r="F1284" s="41" t="s">
        <v>762</v>
      </c>
      <c r="G1284" s="41">
        <v>7</v>
      </c>
      <c r="H1284" s="41">
        <v>13861.3576839463</v>
      </c>
      <c r="I1284" s="41">
        <v>3478</v>
      </c>
      <c r="J1284" s="41">
        <v>9</v>
      </c>
      <c r="K1284" s="41">
        <v>69.21220000000001</v>
      </c>
      <c r="L1284" s="41">
        <v>0.17910000000000001</v>
      </c>
      <c r="M1284" s="41">
        <v>0</v>
      </c>
      <c r="N1284" s="41">
        <v>1622</v>
      </c>
      <c r="O1284" s="41">
        <v>0</v>
      </c>
      <c r="P1284" s="41">
        <v>36.494999999999997</v>
      </c>
      <c r="Q1284" s="41">
        <v>31939</v>
      </c>
      <c r="R1284" s="41">
        <v>571.70809999999994</v>
      </c>
      <c r="S1284" s="41">
        <v>53118</v>
      </c>
      <c r="T1284" s="41">
        <v>1168.596</v>
      </c>
      <c r="U1284" s="41">
        <v>35426</v>
      </c>
      <c r="V1284" s="41">
        <v>641.09939999999995</v>
      </c>
      <c r="W1284" s="41">
        <v>54740</v>
      </c>
      <c r="X1284" s="41">
        <v>1205.0909999999999</v>
      </c>
    </row>
    <row r="1285" spans="1:24" x14ac:dyDescent="0.35">
      <c r="A1285" s="41" t="s">
        <v>566</v>
      </c>
      <c r="B1285" s="41" t="s">
        <v>453</v>
      </c>
      <c r="C1285" s="41" t="s">
        <v>12</v>
      </c>
      <c r="D1285" s="41" t="s">
        <v>142</v>
      </c>
      <c r="E1285" s="41" t="s">
        <v>142</v>
      </c>
      <c r="F1285" s="41" t="s">
        <v>761</v>
      </c>
      <c r="G1285" s="41">
        <v>6</v>
      </c>
      <c r="H1285" s="41">
        <v>13861.3576839463</v>
      </c>
      <c r="I1285" s="41">
        <v>4014</v>
      </c>
      <c r="J1285" s="41">
        <v>0</v>
      </c>
      <c r="K1285" s="41">
        <v>79.878600000000006</v>
      </c>
      <c r="L1285" s="41">
        <v>0</v>
      </c>
      <c r="M1285" s="41">
        <v>10804</v>
      </c>
      <c r="N1285" s="41">
        <v>5232</v>
      </c>
      <c r="O1285" s="41">
        <v>243.09</v>
      </c>
      <c r="P1285" s="41">
        <v>117.72</v>
      </c>
      <c r="Q1285" s="41">
        <v>36714</v>
      </c>
      <c r="R1285" s="41">
        <v>657.18060000000003</v>
      </c>
      <c r="S1285" s="41">
        <v>32688</v>
      </c>
      <c r="T1285" s="41">
        <v>719.13599999999997</v>
      </c>
      <c r="U1285" s="41">
        <v>40728</v>
      </c>
      <c r="V1285" s="41">
        <v>737.05920000000003</v>
      </c>
      <c r="W1285" s="41">
        <v>48724</v>
      </c>
      <c r="X1285" s="41">
        <v>1079.9459999999999</v>
      </c>
    </row>
    <row r="1286" spans="1:24" x14ac:dyDescent="0.35">
      <c r="A1286" s="41" t="s">
        <v>143</v>
      </c>
      <c r="B1286" s="41" t="s">
        <v>483</v>
      </c>
      <c r="C1286" s="41" t="s">
        <v>29</v>
      </c>
      <c r="D1286" s="41" t="s">
        <v>144</v>
      </c>
      <c r="E1286" s="41" t="s">
        <v>144</v>
      </c>
      <c r="F1286" s="41" t="s">
        <v>756</v>
      </c>
      <c r="G1286" s="41">
        <v>1</v>
      </c>
      <c r="H1286" s="41">
        <v>8379.3220253412292</v>
      </c>
      <c r="I1286" s="41">
        <v>8893</v>
      </c>
      <c r="J1286" s="41">
        <v>6</v>
      </c>
      <c r="K1286" s="41">
        <v>164.5205</v>
      </c>
      <c r="L1286" s="41">
        <v>0.11099999999999999</v>
      </c>
      <c r="M1286" s="41">
        <v>10868</v>
      </c>
      <c r="N1286" s="41">
        <v>0</v>
      </c>
      <c r="O1286" s="41">
        <v>216.2732</v>
      </c>
      <c r="P1286" s="41">
        <v>0</v>
      </c>
      <c r="Q1286" s="41">
        <v>15133</v>
      </c>
      <c r="R1286" s="41">
        <v>270.88069999999999</v>
      </c>
      <c r="S1286" s="41">
        <v>22615</v>
      </c>
      <c r="T1286" s="41">
        <v>497.53</v>
      </c>
      <c r="U1286" s="41">
        <v>24032</v>
      </c>
      <c r="V1286" s="41">
        <v>435.51220000000001</v>
      </c>
      <c r="W1286" s="41">
        <v>33483</v>
      </c>
      <c r="X1286" s="41">
        <v>713.80319999999995</v>
      </c>
    </row>
    <row r="1287" spans="1:24" x14ac:dyDescent="0.35">
      <c r="A1287" s="41" t="s">
        <v>143</v>
      </c>
      <c r="B1287" s="41" t="s">
        <v>483</v>
      </c>
      <c r="C1287" s="41" t="s">
        <v>29</v>
      </c>
      <c r="D1287" s="41" t="s">
        <v>144</v>
      </c>
      <c r="E1287" s="41" t="s">
        <v>144</v>
      </c>
      <c r="F1287" s="41" t="s">
        <v>760</v>
      </c>
      <c r="G1287" s="41">
        <v>5</v>
      </c>
      <c r="H1287" s="41">
        <v>8379.3220253412292</v>
      </c>
      <c r="I1287" s="41">
        <v>9458</v>
      </c>
      <c r="J1287" s="41">
        <v>0</v>
      </c>
      <c r="K1287" s="41">
        <v>174.97299999999998</v>
      </c>
      <c r="L1287" s="41">
        <v>0</v>
      </c>
      <c r="M1287" s="41">
        <v>9002</v>
      </c>
      <c r="N1287" s="41">
        <v>5</v>
      </c>
      <c r="O1287" s="41">
        <v>179.13980000000001</v>
      </c>
      <c r="P1287" s="41">
        <v>9.9500000000000005E-2</v>
      </c>
      <c r="Q1287" s="41">
        <v>15107</v>
      </c>
      <c r="R1287" s="41">
        <v>270.4153</v>
      </c>
      <c r="S1287" s="41">
        <v>19308</v>
      </c>
      <c r="T1287" s="41">
        <v>424.77600000000001</v>
      </c>
      <c r="U1287" s="41">
        <v>24565</v>
      </c>
      <c r="V1287" s="41">
        <v>445.38829999999996</v>
      </c>
      <c r="W1287" s="41">
        <v>28315</v>
      </c>
      <c r="X1287" s="41">
        <v>604.01530000000002</v>
      </c>
    </row>
    <row r="1288" spans="1:24" x14ac:dyDescent="0.35">
      <c r="A1288" s="41" t="s">
        <v>143</v>
      </c>
      <c r="B1288" s="41" t="s">
        <v>483</v>
      </c>
      <c r="C1288" s="41" t="s">
        <v>29</v>
      </c>
      <c r="D1288" s="41" t="s">
        <v>144</v>
      </c>
      <c r="E1288" s="41" t="s">
        <v>144</v>
      </c>
      <c r="F1288" s="41" t="s">
        <v>764</v>
      </c>
      <c r="G1288" s="41">
        <v>9</v>
      </c>
      <c r="H1288" s="41">
        <v>8379.3220253412292</v>
      </c>
      <c r="I1288" s="41">
        <v>7912</v>
      </c>
      <c r="J1288" s="41">
        <v>2</v>
      </c>
      <c r="K1288" s="41">
        <v>157.44880000000001</v>
      </c>
      <c r="L1288" s="41">
        <v>3.9800000000000002E-2</v>
      </c>
      <c r="M1288" s="41"/>
      <c r="N1288" s="41"/>
      <c r="O1288" s="41"/>
      <c r="P1288" s="41"/>
      <c r="Q1288" s="41">
        <v>20456</v>
      </c>
      <c r="R1288" s="41">
        <v>366.16239999999999</v>
      </c>
      <c r="S1288" s="41"/>
      <c r="T1288" s="41"/>
      <c r="U1288" s="41">
        <v>28370</v>
      </c>
      <c r="V1288" s="41">
        <v>523.65100000000007</v>
      </c>
      <c r="W1288" s="41"/>
      <c r="X1288" s="41"/>
    </row>
    <row r="1289" spans="1:24" x14ac:dyDescent="0.35">
      <c r="A1289" s="41" t="s">
        <v>143</v>
      </c>
      <c r="B1289" s="41" t="s">
        <v>483</v>
      </c>
      <c r="C1289" s="41" t="s">
        <v>29</v>
      </c>
      <c r="D1289" s="41" t="s">
        <v>144</v>
      </c>
      <c r="E1289" s="41" t="s">
        <v>144</v>
      </c>
      <c r="F1289" s="41" t="s">
        <v>766</v>
      </c>
      <c r="G1289" s="41">
        <v>11</v>
      </c>
      <c r="H1289" s="41">
        <v>8379.3220253412292</v>
      </c>
      <c r="I1289" s="41">
        <v>8796</v>
      </c>
      <c r="J1289" s="41">
        <v>0</v>
      </c>
      <c r="K1289" s="41">
        <v>175.04040000000001</v>
      </c>
      <c r="L1289" s="41">
        <v>0</v>
      </c>
      <c r="M1289" s="41"/>
      <c r="N1289" s="41"/>
      <c r="O1289" s="41"/>
      <c r="P1289" s="41"/>
      <c r="Q1289" s="41">
        <v>29425</v>
      </c>
      <c r="R1289" s="41">
        <v>526.70749999999998</v>
      </c>
      <c r="S1289" s="41"/>
      <c r="T1289" s="41"/>
      <c r="U1289" s="41">
        <v>38221</v>
      </c>
      <c r="V1289" s="41">
        <v>701.74789999999996</v>
      </c>
      <c r="W1289" s="41"/>
      <c r="X1289" s="41"/>
    </row>
    <row r="1290" spans="1:24" x14ac:dyDescent="0.35">
      <c r="A1290" s="41" t="s">
        <v>143</v>
      </c>
      <c r="B1290" s="41" t="s">
        <v>483</v>
      </c>
      <c r="C1290" s="41" t="s">
        <v>29</v>
      </c>
      <c r="D1290" s="41" t="s">
        <v>144</v>
      </c>
      <c r="E1290" s="41" t="s">
        <v>144</v>
      </c>
      <c r="F1290" s="41" t="s">
        <v>765</v>
      </c>
      <c r="G1290" s="41">
        <v>10</v>
      </c>
      <c r="H1290" s="41">
        <v>8379.3220253412292</v>
      </c>
      <c r="I1290" s="41">
        <v>9889</v>
      </c>
      <c r="J1290" s="41">
        <v>1</v>
      </c>
      <c r="K1290" s="41">
        <v>196.7911</v>
      </c>
      <c r="L1290" s="41">
        <v>1.9900000000000001E-2</v>
      </c>
      <c r="M1290" s="41"/>
      <c r="N1290" s="41"/>
      <c r="O1290" s="41"/>
      <c r="P1290" s="41"/>
      <c r="Q1290" s="41">
        <v>23236</v>
      </c>
      <c r="R1290" s="41">
        <v>415.92439999999999</v>
      </c>
      <c r="S1290" s="41"/>
      <c r="T1290" s="41"/>
      <c r="U1290" s="41">
        <v>33126</v>
      </c>
      <c r="V1290" s="41">
        <v>612.73540000000003</v>
      </c>
      <c r="W1290" s="41"/>
      <c r="X1290" s="41"/>
    </row>
    <row r="1291" spans="1:24" x14ac:dyDescent="0.35">
      <c r="A1291" s="41" t="s">
        <v>143</v>
      </c>
      <c r="B1291" s="41" t="s">
        <v>483</v>
      </c>
      <c r="C1291" s="41" t="s">
        <v>29</v>
      </c>
      <c r="D1291" s="41" t="s">
        <v>144</v>
      </c>
      <c r="E1291" s="41" t="s">
        <v>144</v>
      </c>
      <c r="F1291" s="41" t="s">
        <v>759</v>
      </c>
      <c r="G1291" s="41">
        <v>4</v>
      </c>
      <c r="H1291" s="41">
        <v>8379.3220253412292</v>
      </c>
      <c r="I1291" s="41">
        <v>6990</v>
      </c>
      <c r="J1291" s="41">
        <v>3</v>
      </c>
      <c r="K1291" s="41">
        <v>129.315</v>
      </c>
      <c r="L1291" s="41">
        <v>5.5499999999999994E-2</v>
      </c>
      <c r="M1291" s="41">
        <v>9637</v>
      </c>
      <c r="N1291" s="41">
        <v>0</v>
      </c>
      <c r="O1291" s="41">
        <v>191.77630000000002</v>
      </c>
      <c r="P1291" s="41">
        <v>0</v>
      </c>
      <c r="Q1291" s="41">
        <v>18805</v>
      </c>
      <c r="R1291" s="41">
        <v>336.60950000000003</v>
      </c>
      <c r="S1291" s="41">
        <v>27044</v>
      </c>
      <c r="T1291" s="41">
        <v>594.96799999999996</v>
      </c>
      <c r="U1291" s="41">
        <v>25798</v>
      </c>
      <c r="V1291" s="41">
        <v>465.98</v>
      </c>
      <c r="W1291" s="41">
        <v>36681</v>
      </c>
      <c r="X1291" s="41">
        <v>786.74429999999995</v>
      </c>
    </row>
    <row r="1292" spans="1:24" x14ac:dyDescent="0.35">
      <c r="A1292" s="41" t="s">
        <v>143</v>
      </c>
      <c r="B1292" s="41" t="s">
        <v>483</v>
      </c>
      <c r="C1292" s="41" t="s">
        <v>29</v>
      </c>
      <c r="D1292" s="41" t="s">
        <v>144</v>
      </c>
      <c r="E1292" s="41" t="s">
        <v>144</v>
      </c>
      <c r="F1292" s="41" t="s">
        <v>758</v>
      </c>
      <c r="G1292" s="41">
        <v>3</v>
      </c>
      <c r="H1292" s="41">
        <v>8379.3220253412292</v>
      </c>
      <c r="I1292" s="41">
        <v>7760</v>
      </c>
      <c r="J1292" s="41">
        <v>0</v>
      </c>
      <c r="K1292" s="41">
        <v>143.56</v>
      </c>
      <c r="L1292" s="41">
        <v>0</v>
      </c>
      <c r="M1292" s="41">
        <v>11226</v>
      </c>
      <c r="N1292" s="41">
        <v>2</v>
      </c>
      <c r="O1292" s="41">
        <v>223.3974</v>
      </c>
      <c r="P1292" s="41">
        <v>3.9800000000000002E-2</v>
      </c>
      <c r="Q1292" s="41">
        <v>20177</v>
      </c>
      <c r="R1292" s="41">
        <v>361.16829999999999</v>
      </c>
      <c r="S1292" s="41">
        <v>17740</v>
      </c>
      <c r="T1292" s="41">
        <v>390.28</v>
      </c>
      <c r="U1292" s="41">
        <v>27937</v>
      </c>
      <c r="V1292" s="41">
        <v>504.72829999999999</v>
      </c>
      <c r="W1292" s="41">
        <v>28968</v>
      </c>
      <c r="X1292" s="41">
        <v>613.71720000000005</v>
      </c>
    </row>
    <row r="1293" spans="1:24" x14ac:dyDescent="0.35">
      <c r="A1293" s="41" t="s">
        <v>143</v>
      </c>
      <c r="B1293" s="41" t="s">
        <v>483</v>
      </c>
      <c r="C1293" s="41" t="s">
        <v>29</v>
      </c>
      <c r="D1293" s="41" t="s">
        <v>144</v>
      </c>
      <c r="E1293" s="41" t="s">
        <v>144</v>
      </c>
      <c r="F1293" s="41" t="s">
        <v>767</v>
      </c>
      <c r="G1293" s="41">
        <v>12</v>
      </c>
      <c r="H1293" s="41">
        <v>8379.3220253412292</v>
      </c>
      <c r="I1293" s="41">
        <v>8822</v>
      </c>
      <c r="J1293" s="41">
        <v>0</v>
      </c>
      <c r="K1293" s="41">
        <v>175.55780000000001</v>
      </c>
      <c r="L1293" s="41">
        <v>0</v>
      </c>
      <c r="M1293" s="41"/>
      <c r="N1293" s="41"/>
      <c r="O1293" s="41"/>
      <c r="P1293" s="41"/>
      <c r="Q1293" s="41">
        <v>27461</v>
      </c>
      <c r="R1293" s="41">
        <v>491.55189999999999</v>
      </c>
      <c r="S1293" s="41"/>
      <c r="T1293" s="41"/>
      <c r="U1293" s="41">
        <v>36283</v>
      </c>
      <c r="V1293" s="41">
        <v>667.10969999999998</v>
      </c>
      <c r="W1293" s="41"/>
      <c r="X1293" s="41"/>
    </row>
    <row r="1294" spans="1:24" x14ac:dyDescent="0.35">
      <c r="A1294" s="41" t="s">
        <v>143</v>
      </c>
      <c r="B1294" s="41" t="s">
        <v>483</v>
      </c>
      <c r="C1294" s="41" t="s">
        <v>29</v>
      </c>
      <c r="D1294" s="41" t="s">
        <v>144</v>
      </c>
      <c r="E1294" s="41" t="s">
        <v>144</v>
      </c>
      <c r="F1294" s="41" t="s">
        <v>757</v>
      </c>
      <c r="G1294" s="41">
        <v>2</v>
      </c>
      <c r="H1294" s="41">
        <v>8379.3220253412292</v>
      </c>
      <c r="I1294" s="41">
        <v>8029</v>
      </c>
      <c r="J1294" s="41">
        <v>0</v>
      </c>
      <c r="K1294" s="41">
        <v>148.53649999999999</v>
      </c>
      <c r="L1294" s="41">
        <v>0</v>
      </c>
      <c r="M1294" s="41">
        <v>9123</v>
      </c>
      <c r="N1294" s="41">
        <v>0</v>
      </c>
      <c r="O1294" s="41">
        <v>181.54770000000002</v>
      </c>
      <c r="P1294" s="41">
        <v>0</v>
      </c>
      <c r="Q1294" s="41">
        <v>14478</v>
      </c>
      <c r="R1294" s="41">
        <v>259.15620000000001</v>
      </c>
      <c r="S1294" s="41">
        <v>17554</v>
      </c>
      <c r="T1294" s="41">
        <v>386.18799999999999</v>
      </c>
      <c r="U1294" s="41">
        <v>22507</v>
      </c>
      <c r="V1294" s="41">
        <v>407.6927</v>
      </c>
      <c r="W1294" s="41">
        <v>26677</v>
      </c>
      <c r="X1294" s="41">
        <v>567.73569999999995</v>
      </c>
    </row>
    <row r="1295" spans="1:24" x14ac:dyDescent="0.35">
      <c r="A1295" s="41" t="s">
        <v>143</v>
      </c>
      <c r="B1295" s="41" t="s">
        <v>483</v>
      </c>
      <c r="C1295" s="41" t="s">
        <v>29</v>
      </c>
      <c r="D1295" s="41" t="s">
        <v>144</v>
      </c>
      <c r="E1295" s="41" t="s">
        <v>144</v>
      </c>
      <c r="F1295" s="41" t="s">
        <v>763</v>
      </c>
      <c r="G1295" s="41">
        <v>8</v>
      </c>
      <c r="H1295" s="41">
        <v>8379.3220253412292</v>
      </c>
      <c r="I1295" s="41">
        <v>9489</v>
      </c>
      <c r="J1295" s="41">
        <v>2</v>
      </c>
      <c r="K1295" s="41">
        <v>188.83110000000002</v>
      </c>
      <c r="L1295" s="41">
        <v>3.9800000000000002E-2</v>
      </c>
      <c r="M1295" s="41"/>
      <c r="N1295" s="41"/>
      <c r="O1295" s="41"/>
      <c r="P1295" s="41"/>
      <c r="Q1295" s="41">
        <v>33397</v>
      </c>
      <c r="R1295" s="41">
        <v>597.80629999999996</v>
      </c>
      <c r="S1295" s="41"/>
      <c r="T1295" s="41"/>
      <c r="U1295" s="41">
        <v>42888</v>
      </c>
      <c r="V1295" s="41">
        <v>786.67719999999997</v>
      </c>
      <c r="W1295" s="41"/>
      <c r="X1295" s="41"/>
    </row>
    <row r="1296" spans="1:24" x14ac:dyDescent="0.35">
      <c r="A1296" s="41" t="s">
        <v>143</v>
      </c>
      <c r="B1296" s="41" t="s">
        <v>483</v>
      </c>
      <c r="C1296" s="41" t="s">
        <v>29</v>
      </c>
      <c r="D1296" s="41" t="s">
        <v>144</v>
      </c>
      <c r="E1296" s="41" t="s">
        <v>144</v>
      </c>
      <c r="F1296" s="41" t="s">
        <v>762</v>
      </c>
      <c r="G1296" s="41">
        <v>7</v>
      </c>
      <c r="H1296" s="41">
        <v>8379.3220253412292</v>
      </c>
      <c r="I1296" s="41">
        <v>9623</v>
      </c>
      <c r="J1296" s="41">
        <v>2</v>
      </c>
      <c r="K1296" s="41">
        <v>191.49770000000001</v>
      </c>
      <c r="L1296" s="41">
        <v>3.9800000000000002E-2</v>
      </c>
      <c r="M1296" s="41">
        <v>0</v>
      </c>
      <c r="N1296" s="41">
        <v>0</v>
      </c>
      <c r="O1296" s="41">
        <v>0</v>
      </c>
      <c r="P1296" s="41">
        <v>0</v>
      </c>
      <c r="Q1296" s="41">
        <v>26202</v>
      </c>
      <c r="R1296" s="41">
        <v>469.01580000000001</v>
      </c>
      <c r="S1296" s="41">
        <v>37370</v>
      </c>
      <c r="T1296" s="41">
        <v>822.14</v>
      </c>
      <c r="U1296" s="41">
        <v>35827</v>
      </c>
      <c r="V1296" s="41">
        <v>660.55330000000004</v>
      </c>
      <c r="W1296" s="41">
        <v>37370</v>
      </c>
      <c r="X1296" s="41">
        <v>822.14</v>
      </c>
    </row>
    <row r="1297" spans="1:24" x14ac:dyDescent="0.35">
      <c r="A1297" s="41" t="s">
        <v>143</v>
      </c>
      <c r="B1297" s="41" t="s">
        <v>483</v>
      </c>
      <c r="C1297" s="41" t="s">
        <v>29</v>
      </c>
      <c r="D1297" s="41" t="s">
        <v>144</v>
      </c>
      <c r="E1297" s="41" t="s">
        <v>144</v>
      </c>
      <c r="F1297" s="41" t="s">
        <v>761</v>
      </c>
      <c r="G1297" s="41">
        <v>6</v>
      </c>
      <c r="H1297" s="41">
        <v>8379.3220253412292</v>
      </c>
      <c r="I1297" s="41">
        <v>10898</v>
      </c>
      <c r="J1297" s="41">
        <v>899</v>
      </c>
      <c r="K1297" s="41">
        <v>216.87020000000001</v>
      </c>
      <c r="L1297" s="41">
        <v>17.8901</v>
      </c>
      <c r="M1297" s="41">
        <v>10262</v>
      </c>
      <c r="N1297" s="41">
        <v>3</v>
      </c>
      <c r="O1297" s="41">
        <v>230.89499999999998</v>
      </c>
      <c r="P1297" s="41">
        <v>6.7500000000000004E-2</v>
      </c>
      <c r="Q1297" s="41">
        <v>49813</v>
      </c>
      <c r="R1297" s="41">
        <v>891.65269999999998</v>
      </c>
      <c r="S1297" s="41">
        <v>23625</v>
      </c>
      <c r="T1297" s="41">
        <v>519.75</v>
      </c>
      <c r="U1297" s="41">
        <v>61610</v>
      </c>
      <c r="V1297" s="41">
        <v>1126.413</v>
      </c>
      <c r="W1297" s="41">
        <v>33890</v>
      </c>
      <c r="X1297" s="41">
        <v>750.71249999999998</v>
      </c>
    </row>
    <row r="1298" spans="1:24" x14ac:dyDescent="0.35">
      <c r="A1298" s="41" t="s">
        <v>548</v>
      </c>
      <c r="B1298" s="41" t="s">
        <v>497</v>
      </c>
      <c r="C1298" s="41" t="s">
        <v>22</v>
      </c>
      <c r="D1298" s="41" t="s">
        <v>145</v>
      </c>
      <c r="E1298" s="41" t="s">
        <v>145</v>
      </c>
      <c r="F1298" s="41" t="s">
        <v>756</v>
      </c>
      <c r="G1298" s="41">
        <v>1</v>
      </c>
      <c r="H1298" s="41">
        <v>8703.1834847450991</v>
      </c>
      <c r="I1298" s="41">
        <v>3342</v>
      </c>
      <c r="J1298" s="41">
        <v>0</v>
      </c>
      <c r="K1298" s="41">
        <v>61.826999999999998</v>
      </c>
      <c r="L1298" s="41">
        <v>0</v>
      </c>
      <c r="M1298" s="41">
        <v>5585</v>
      </c>
      <c r="N1298" s="41">
        <v>1148</v>
      </c>
      <c r="O1298" s="41">
        <v>111.14150000000001</v>
      </c>
      <c r="P1298" s="41">
        <v>22.845200000000002</v>
      </c>
      <c r="Q1298" s="41">
        <v>3397</v>
      </c>
      <c r="R1298" s="41">
        <v>60.8063</v>
      </c>
      <c r="S1298" s="41">
        <v>4975</v>
      </c>
      <c r="T1298" s="41">
        <v>109.45</v>
      </c>
      <c r="U1298" s="41">
        <v>6739</v>
      </c>
      <c r="V1298" s="41">
        <v>122.63329999999999</v>
      </c>
      <c r="W1298" s="41">
        <v>11708</v>
      </c>
      <c r="X1298" s="41">
        <v>243.43670000000003</v>
      </c>
    </row>
    <row r="1299" spans="1:24" x14ac:dyDescent="0.35">
      <c r="A1299" s="41" t="s">
        <v>548</v>
      </c>
      <c r="B1299" s="41" t="s">
        <v>497</v>
      </c>
      <c r="C1299" s="41" t="s">
        <v>22</v>
      </c>
      <c r="D1299" s="41" t="s">
        <v>145</v>
      </c>
      <c r="E1299" s="41" t="s">
        <v>145</v>
      </c>
      <c r="F1299" s="41" t="s">
        <v>760</v>
      </c>
      <c r="G1299" s="41">
        <v>5</v>
      </c>
      <c r="H1299" s="41">
        <v>8703.1834847450991</v>
      </c>
      <c r="I1299" s="41">
        <v>5382</v>
      </c>
      <c r="J1299" s="41">
        <v>4</v>
      </c>
      <c r="K1299" s="41">
        <v>99.566999999999993</v>
      </c>
      <c r="L1299" s="41">
        <v>7.3999999999999996E-2</v>
      </c>
      <c r="M1299" s="41">
        <v>4350</v>
      </c>
      <c r="N1299" s="41">
        <v>285</v>
      </c>
      <c r="O1299" s="41">
        <v>86.564999999999998</v>
      </c>
      <c r="P1299" s="41">
        <v>5.6715</v>
      </c>
      <c r="Q1299" s="41">
        <v>3343</v>
      </c>
      <c r="R1299" s="41">
        <v>59.839700000000001</v>
      </c>
      <c r="S1299" s="41">
        <v>3904</v>
      </c>
      <c r="T1299" s="41">
        <v>85.888000000000005</v>
      </c>
      <c r="U1299" s="41">
        <v>8729</v>
      </c>
      <c r="V1299" s="41">
        <v>159.48069999999998</v>
      </c>
      <c r="W1299" s="41">
        <v>8539</v>
      </c>
      <c r="X1299" s="41">
        <v>178.12450000000001</v>
      </c>
    </row>
    <row r="1300" spans="1:24" x14ac:dyDescent="0.35">
      <c r="A1300" s="41" t="s">
        <v>548</v>
      </c>
      <c r="B1300" s="41" t="s">
        <v>497</v>
      </c>
      <c r="C1300" s="41" t="s">
        <v>22</v>
      </c>
      <c r="D1300" s="41" t="s">
        <v>145</v>
      </c>
      <c r="E1300" s="41" t="s">
        <v>145</v>
      </c>
      <c r="F1300" s="41" t="s">
        <v>764</v>
      </c>
      <c r="G1300" s="41">
        <v>9</v>
      </c>
      <c r="H1300" s="41">
        <v>8703.1834847450991</v>
      </c>
      <c r="I1300" s="41">
        <v>47323</v>
      </c>
      <c r="J1300" s="41">
        <v>18</v>
      </c>
      <c r="K1300" s="41">
        <v>941.72770000000003</v>
      </c>
      <c r="L1300" s="41">
        <v>0.35820000000000002</v>
      </c>
      <c r="M1300" s="41"/>
      <c r="N1300" s="41"/>
      <c r="O1300" s="41"/>
      <c r="P1300" s="41"/>
      <c r="Q1300" s="41">
        <v>3885</v>
      </c>
      <c r="R1300" s="41">
        <v>69.541499999999999</v>
      </c>
      <c r="S1300" s="41"/>
      <c r="T1300" s="41"/>
      <c r="U1300" s="41">
        <v>51226</v>
      </c>
      <c r="V1300" s="41">
        <v>1011.6274000000001</v>
      </c>
      <c r="W1300" s="41"/>
      <c r="X1300" s="41"/>
    </row>
    <row r="1301" spans="1:24" x14ac:dyDescent="0.35">
      <c r="A1301" s="41" t="s">
        <v>548</v>
      </c>
      <c r="B1301" s="41" t="s">
        <v>497</v>
      </c>
      <c r="C1301" s="41" t="s">
        <v>22</v>
      </c>
      <c r="D1301" s="41" t="s">
        <v>145</v>
      </c>
      <c r="E1301" s="41" t="s">
        <v>145</v>
      </c>
      <c r="F1301" s="41" t="s">
        <v>766</v>
      </c>
      <c r="G1301" s="41">
        <v>11</v>
      </c>
      <c r="H1301" s="41">
        <v>8703.1834847450991</v>
      </c>
      <c r="I1301" s="41">
        <v>6228</v>
      </c>
      <c r="J1301" s="41">
        <v>417</v>
      </c>
      <c r="K1301" s="41">
        <v>123.9372</v>
      </c>
      <c r="L1301" s="41">
        <v>8.2983000000000011</v>
      </c>
      <c r="M1301" s="41"/>
      <c r="N1301" s="41"/>
      <c r="O1301" s="41"/>
      <c r="P1301" s="41"/>
      <c r="Q1301" s="41">
        <v>5529</v>
      </c>
      <c r="R1301" s="41">
        <v>98.969099999999997</v>
      </c>
      <c r="S1301" s="41"/>
      <c r="T1301" s="41"/>
      <c r="U1301" s="41">
        <v>12174</v>
      </c>
      <c r="V1301" s="41">
        <v>231.2046</v>
      </c>
      <c r="W1301" s="41"/>
      <c r="X1301" s="41"/>
    </row>
    <row r="1302" spans="1:24" x14ac:dyDescent="0.35">
      <c r="A1302" s="41" t="s">
        <v>548</v>
      </c>
      <c r="B1302" s="41" t="s">
        <v>497</v>
      </c>
      <c r="C1302" s="41" t="s">
        <v>22</v>
      </c>
      <c r="D1302" s="41" t="s">
        <v>145</v>
      </c>
      <c r="E1302" s="41" t="s">
        <v>145</v>
      </c>
      <c r="F1302" s="41" t="s">
        <v>765</v>
      </c>
      <c r="G1302" s="41">
        <v>10</v>
      </c>
      <c r="H1302" s="41">
        <v>8703.1834847450991</v>
      </c>
      <c r="I1302" s="41">
        <v>26815</v>
      </c>
      <c r="J1302" s="41">
        <v>63</v>
      </c>
      <c r="K1302" s="41">
        <v>533.61850000000004</v>
      </c>
      <c r="L1302" s="41">
        <v>1.2537</v>
      </c>
      <c r="M1302" s="41"/>
      <c r="N1302" s="41"/>
      <c r="O1302" s="41"/>
      <c r="P1302" s="41"/>
      <c r="Q1302" s="41">
        <v>5475</v>
      </c>
      <c r="R1302" s="41">
        <v>98.002499999999998</v>
      </c>
      <c r="S1302" s="41"/>
      <c r="T1302" s="41"/>
      <c r="U1302" s="41">
        <v>32353</v>
      </c>
      <c r="V1302" s="41">
        <v>632.87470000000008</v>
      </c>
      <c r="W1302" s="41"/>
      <c r="X1302" s="41"/>
    </row>
    <row r="1303" spans="1:24" x14ac:dyDescent="0.35">
      <c r="A1303" s="41" t="s">
        <v>548</v>
      </c>
      <c r="B1303" s="41" t="s">
        <v>497</v>
      </c>
      <c r="C1303" s="41" t="s">
        <v>22</v>
      </c>
      <c r="D1303" s="41" t="s">
        <v>145</v>
      </c>
      <c r="E1303" s="41" t="s">
        <v>145</v>
      </c>
      <c r="F1303" s="41" t="s">
        <v>759</v>
      </c>
      <c r="G1303" s="41">
        <v>4</v>
      </c>
      <c r="H1303" s="41">
        <v>8703.1834847450991</v>
      </c>
      <c r="I1303" s="41">
        <v>5915</v>
      </c>
      <c r="J1303" s="41">
        <v>0</v>
      </c>
      <c r="K1303" s="41">
        <v>109.42749999999999</v>
      </c>
      <c r="L1303" s="41">
        <v>0</v>
      </c>
      <c r="M1303" s="41">
        <v>5079</v>
      </c>
      <c r="N1303" s="41">
        <v>247</v>
      </c>
      <c r="O1303" s="41">
        <v>101.07210000000001</v>
      </c>
      <c r="P1303" s="41">
        <v>4.9153000000000002</v>
      </c>
      <c r="Q1303" s="41">
        <v>3985</v>
      </c>
      <c r="R1303" s="41">
        <v>71.331500000000005</v>
      </c>
      <c r="S1303" s="41">
        <v>5429</v>
      </c>
      <c r="T1303" s="41">
        <v>119.438</v>
      </c>
      <c r="U1303" s="41">
        <v>9900</v>
      </c>
      <c r="V1303" s="41">
        <v>180.75900000000001</v>
      </c>
      <c r="W1303" s="41">
        <v>10755</v>
      </c>
      <c r="X1303" s="41">
        <v>225.42540000000002</v>
      </c>
    </row>
    <row r="1304" spans="1:24" x14ac:dyDescent="0.35">
      <c r="A1304" s="41" t="s">
        <v>548</v>
      </c>
      <c r="B1304" s="41" t="s">
        <v>497</v>
      </c>
      <c r="C1304" s="41" t="s">
        <v>22</v>
      </c>
      <c r="D1304" s="41" t="s">
        <v>145</v>
      </c>
      <c r="E1304" s="41" t="s">
        <v>145</v>
      </c>
      <c r="F1304" s="41" t="s">
        <v>758</v>
      </c>
      <c r="G1304" s="41">
        <v>3</v>
      </c>
      <c r="H1304" s="41">
        <v>8703.1834847450991</v>
      </c>
      <c r="I1304" s="41">
        <v>5158</v>
      </c>
      <c r="J1304" s="41">
        <v>0</v>
      </c>
      <c r="K1304" s="41">
        <v>95.423000000000002</v>
      </c>
      <c r="L1304" s="41">
        <v>0</v>
      </c>
      <c r="M1304" s="41">
        <v>4220</v>
      </c>
      <c r="N1304" s="41">
        <v>301</v>
      </c>
      <c r="O1304" s="41">
        <v>83.978000000000009</v>
      </c>
      <c r="P1304" s="41">
        <v>5.9899000000000004</v>
      </c>
      <c r="Q1304" s="41">
        <v>4036</v>
      </c>
      <c r="R1304" s="41">
        <v>72.244399999999999</v>
      </c>
      <c r="S1304" s="41">
        <v>4913</v>
      </c>
      <c r="T1304" s="41">
        <v>108.086</v>
      </c>
      <c r="U1304" s="41">
        <v>9194</v>
      </c>
      <c r="V1304" s="41">
        <v>167.66739999999999</v>
      </c>
      <c r="W1304" s="41">
        <v>9434</v>
      </c>
      <c r="X1304" s="41">
        <v>198.0539</v>
      </c>
    </row>
    <row r="1305" spans="1:24" x14ac:dyDescent="0.35">
      <c r="A1305" s="41" t="s">
        <v>548</v>
      </c>
      <c r="B1305" s="41" t="s">
        <v>497</v>
      </c>
      <c r="C1305" s="41" t="s">
        <v>22</v>
      </c>
      <c r="D1305" s="41" t="s">
        <v>145</v>
      </c>
      <c r="E1305" s="41" t="s">
        <v>145</v>
      </c>
      <c r="F1305" s="41" t="s">
        <v>767</v>
      </c>
      <c r="G1305" s="41">
        <v>12</v>
      </c>
      <c r="H1305" s="41">
        <v>8703.1834847450991</v>
      </c>
      <c r="I1305" s="41">
        <v>7756</v>
      </c>
      <c r="J1305" s="41">
        <v>49</v>
      </c>
      <c r="K1305" s="41">
        <v>154.34440000000001</v>
      </c>
      <c r="L1305" s="41">
        <v>0.97510000000000008</v>
      </c>
      <c r="M1305" s="41"/>
      <c r="N1305" s="41"/>
      <c r="O1305" s="41"/>
      <c r="P1305" s="41"/>
      <c r="Q1305" s="41">
        <v>4552</v>
      </c>
      <c r="R1305" s="41">
        <v>81.480800000000002</v>
      </c>
      <c r="S1305" s="41"/>
      <c r="T1305" s="41"/>
      <c r="U1305" s="41">
        <v>12357</v>
      </c>
      <c r="V1305" s="41">
        <v>236.80029999999999</v>
      </c>
      <c r="W1305" s="41"/>
      <c r="X1305" s="41"/>
    </row>
    <row r="1306" spans="1:24" x14ac:dyDescent="0.35">
      <c r="A1306" s="41" t="s">
        <v>548</v>
      </c>
      <c r="B1306" s="41" t="s">
        <v>497</v>
      </c>
      <c r="C1306" s="41" t="s">
        <v>22</v>
      </c>
      <c r="D1306" s="41" t="s">
        <v>145</v>
      </c>
      <c r="E1306" s="41" t="s">
        <v>145</v>
      </c>
      <c r="F1306" s="41" t="s">
        <v>757</v>
      </c>
      <c r="G1306" s="41">
        <v>2</v>
      </c>
      <c r="H1306" s="41">
        <v>8703.1834847450991</v>
      </c>
      <c r="I1306" s="41">
        <v>5347</v>
      </c>
      <c r="J1306" s="41">
        <v>0</v>
      </c>
      <c r="K1306" s="41">
        <v>98.919499999999999</v>
      </c>
      <c r="L1306" s="41">
        <v>0</v>
      </c>
      <c r="M1306" s="41">
        <v>6396</v>
      </c>
      <c r="N1306" s="41">
        <v>92</v>
      </c>
      <c r="O1306" s="41">
        <v>127.2804</v>
      </c>
      <c r="P1306" s="41">
        <v>1.8308</v>
      </c>
      <c r="Q1306" s="41">
        <v>4248</v>
      </c>
      <c r="R1306" s="41">
        <v>76.039199999999994</v>
      </c>
      <c r="S1306" s="41">
        <v>5181</v>
      </c>
      <c r="T1306" s="41">
        <v>113.982</v>
      </c>
      <c r="U1306" s="41">
        <v>9595</v>
      </c>
      <c r="V1306" s="41">
        <v>174.95869999999999</v>
      </c>
      <c r="W1306" s="41">
        <v>11669</v>
      </c>
      <c r="X1306" s="41">
        <v>243.0932</v>
      </c>
    </row>
    <row r="1307" spans="1:24" x14ac:dyDescent="0.35">
      <c r="A1307" s="41" t="s">
        <v>548</v>
      </c>
      <c r="B1307" s="41" t="s">
        <v>497</v>
      </c>
      <c r="C1307" s="41" t="s">
        <v>22</v>
      </c>
      <c r="D1307" s="41" t="s">
        <v>145</v>
      </c>
      <c r="E1307" s="41" t="s">
        <v>145</v>
      </c>
      <c r="F1307" s="41" t="s">
        <v>763</v>
      </c>
      <c r="G1307" s="41">
        <v>8</v>
      </c>
      <c r="H1307" s="41">
        <v>8703.1834847450991</v>
      </c>
      <c r="I1307" s="41">
        <v>12652</v>
      </c>
      <c r="J1307" s="41">
        <v>44</v>
      </c>
      <c r="K1307" s="41">
        <v>251.7748</v>
      </c>
      <c r="L1307" s="41">
        <v>0.87560000000000004</v>
      </c>
      <c r="M1307" s="41"/>
      <c r="N1307" s="41"/>
      <c r="O1307" s="41"/>
      <c r="P1307" s="41"/>
      <c r="Q1307" s="41">
        <v>7031</v>
      </c>
      <c r="R1307" s="41">
        <v>125.8549</v>
      </c>
      <c r="S1307" s="41"/>
      <c r="T1307" s="41"/>
      <c r="U1307" s="41">
        <v>19727</v>
      </c>
      <c r="V1307" s="41">
        <v>378.50529999999998</v>
      </c>
      <c r="W1307" s="41"/>
      <c r="X1307" s="41"/>
    </row>
    <row r="1308" spans="1:24" x14ac:dyDescent="0.35">
      <c r="A1308" s="41" t="s">
        <v>548</v>
      </c>
      <c r="B1308" s="41" t="s">
        <v>497</v>
      </c>
      <c r="C1308" s="41" t="s">
        <v>22</v>
      </c>
      <c r="D1308" s="41" t="s">
        <v>145</v>
      </c>
      <c r="E1308" s="41" t="s">
        <v>145</v>
      </c>
      <c r="F1308" s="41" t="s">
        <v>762</v>
      </c>
      <c r="G1308" s="41">
        <v>7</v>
      </c>
      <c r="H1308" s="41">
        <v>8703.1834847450991</v>
      </c>
      <c r="I1308" s="41">
        <v>6052</v>
      </c>
      <c r="J1308" s="41">
        <v>3235</v>
      </c>
      <c r="K1308" s="41">
        <v>120.43480000000001</v>
      </c>
      <c r="L1308" s="41">
        <v>64.376500000000007</v>
      </c>
      <c r="M1308" s="41">
        <v>0</v>
      </c>
      <c r="N1308" s="41">
        <v>1059</v>
      </c>
      <c r="O1308" s="41">
        <v>0</v>
      </c>
      <c r="P1308" s="41">
        <v>23.827500000000001</v>
      </c>
      <c r="Q1308" s="41">
        <v>5514</v>
      </c>
      <c r="R1308" s="41">
        <v>98.700599999999994</v>
      </c>
      <c r="S1308" s="41">
        <v>8564</v>
      </c>
      <c r="T1308" s="41">
        <v>188.40799999999999</v>
      </c>
      <c r="U1308" s="41">
        <v>14801</v>
      </c>
      <c r="V1308" s="41">
        <v>283.51190000000003</v>
      </c>
      <c r="W1308" s="41">
        <v>9623</v>
      </c>
      <c r="X1308" s="41">
        <v>212.2355</v>
      </c>
    </row>
    <row r="1309" spans="1:24" x14ac:dyDescent="0.35">
      <c r="A1309" s="41" t="s">
        <v>548</v>
      </c>
      <c r="B1309" s="41" t="s">
        <v>497</v>
      </c>
      <c r="C1309" s="41" t="s">
        <v>22</v>
      </c>
      <c r="D1309" s="41" t="s">
        <v>145</v>
      </c>
      <c r="E1309" s="41" t="s">
        <v>145</v>
      </c>
      <c r="F1309" s="41" t="s">
        <v>761</v>
      </c>
      <c r="G1309" s="41">
        <v>6</v>
      </c>
      <c r="H1309" s="41">
        <v>8703.1834847450991</v>
      </c>
      <c r="I1309" s="41">
        <v>5969</v>
      </c>
      <c r="J1309" s="41">
        <v>46</v>
      </c>
      <c r="K1309" s="41">
        <v>118.7831</v>
      </c>
      <c r="L1309" s="41">
        <v>0.91539999999999999</v>
      </c>
      <c r="M1309" s="41">
        <v>4322</v>
      </c>
      <c r="N1309" s="41">
        <v>149</v>
      </c>
      <c r="O1309" s="41">
        <v>97.24499999999999</v>
      </c>
      <c r="P1309" s="41">
        <v>3.3525</v>
      </c>
      <c r="Q1309" s="41">
        <v>4568</v>
      </c>
      <c r="R1309" s="41">
        <v>81.767200000000003</v>
      </c>
      <c r="S1309" s="41">
        <v>5196</v>
      </c>
      <c r="T1309" s="41">
        <v>114.312</v>
      </c>
      <c r="U1309" s="41">
        <v>10583</v>
      </c>
      <c r="V1309" s="41">
        <v>201.46570000000003</v>
      </c>
      <c r="W1309" s="41">
        <v>9667</v>
      </c>
      <c r="X1309" s="41">
        <v>214.90949999999998</v>
      </c>
    </row>
    <row r="1310" spans="1:24" x14ac:dyDescent="0.35">
      <c r="A1310" s="41" t="s">
        <v>552</v>
      </c>
      <c r="B1310" s="41" t="s">
        <v>429</v>
      </c>
      <c r="C1310" s="41" t="s">
        <v>22</v>
      </c>
      <c r="D1310" s="41" t="s">
        <v>146</v>
      </c>
      <c r="E1310" s="41" t="s">
        <v>146</v>
      </c>
      <c r="F1310" s="41" t="s">
        <v>756</v>
      </c>
      <c r="G1310" s="41">
        <v>1</v>
      </c>
      <c r="H1310" s="41">
        <v>11193.8382101729</v>
      </c>
      <c r="I1310" s="41">
        <v>14402</v>
      </c>
      <c r="J1310" s="41">
        <v>78</v>
      </c>
      <c r="K1310" s="41">
        <v>266.43700000000001</v>
      </c>
      <c r="L1310" s="41">
        <v>1.4429999999999998</v>
      </c>
      <c r="M1310" s="41">
        <v>2639</v>
      </c>
      <c r="N1310" s="41">
        <v>74</v>
      </c>
      <c r="O1310" s="41">
        <v>52.516100000000002</v>
      </c>
      <c r="P1310" s="41">
        <v>1.4726000000000001</v>
      </c>
      <c r="Q1310" s="41">
        <v>9230</v>
      </c>
      <c r="R1310" s="41">
        <v>165.21700000000001</v>
      </c>
      <c r="S1310" s="41">
        <v>10348</v>
      </c>
      <c r="T1310" s="41">
        <v>227.65600000000001</v>
      </c>
      <c r="U1310" s="41">
        <v>23710</v>
      </c>
      <c r="V1310" s="41">
        <v>433.09699999999998</v>
      </c>
      <c r="W1310" s="41">
        <v>13061</v>
      </c>
      <c r="X1310" s="41">
        <v>281.6447</v>
      </c>
    </row>
    <row r="1311" spans="1:24" x14ac:dyDescent="0.35">
      <c r="A1311" s="41" t="s">
        <v>552</v>
      </c>
      <c r="B1311" s="41" t="s">
        <v>429</v>
      </c>
      <c r="C1311" s="41" t="s">
        <v>22</v>
      </c>
      <c r="D1311" s="41" t="s">
        <v>146</v>
      </c>
      <c r="E1311" s="41" t="s">
        <v>146</v>
      </c>
      <c r="F1311" s="41" t="s">
        <v>760</v>
      </c>
      <c r="G1311" s="41">
        <v>5</v>
      </c>
      <c r="H1311" s="41">
        <v>11193.8382101729</v>
      </c>
      <c r="I1311" s="41">
        <v>23278</v>
      </c>
      <c r="J1311" s="41">
        <v>52</v>
      </c>
      <c r="K1311" s="41">
        <v>430.64299999999997</v>
      </c>
      <c r="L1311" s="41">
        <v>0.96199999999999997</v>
      </c>
      <c r="M1311" s="41">
        <v>2338</v>
      </c>
      <c r="N1311" s="41">
        <v>133</v>
      </c>
      <c r="O1311" s="41">
        <v>46.526200000000003</v>
      </c>
      <c r="P1311" s="41">
        <v>2.6467000000000001</v>
      </c>
      <c r="Q1311" s="41">
        <v>8248</v>
      </c>
      <c r="R1311" s="41">
        <v>147.63919999999999</v>
      </c>
      <c r="S1311" s="41">
        <v>7752</v>
      </c>
      <c r="T1311" s="41">
        <v>170.54400000000001</v>
      </c>
      <c r="U1311" s="41">
        <v>31578</v>
      </c>
      <c r="V1311" s="41">
        <v>579.24419999999998</v>
      </c>
      <c r="W1311" s="41">
        <v>10223</v>
      </c>
      <c r="X1311" s="41">
        <v>219.71690000000001</v>
      </c>
    </row>
    <row r="1312" spans="1:24" x14ac:dyDescent="0.35">
      <c r="A1312" s="41" t="s">
        <v>552</v>
      </c>
      <c r="B1312" s="41" t="s">
        <v>429</v>
      </c>
      <c r="C1312" s="41" t="s">
        <v>22</v>
      </c>
      <c r="D1312" s="41" t="s">
        <v>146</v>
      </c>
      <c r="E1312" s="41" t="s">
        <v>146</v>
      </c>
      <c r="F1312" s="41" t="s">
        <v>764</v>
      </c>
      <c r="G1312" s="41">
        <v>9</v>
      </c>
      <c r="H1312" s="41">
        <v>11193.8382101729</v>
      </c>
      <c r="I1312" s="41">
        <v>2020</v>
      </c>
      <c r="J1312" s="41">
        <v>355</v>
      </c>
      <c r="K1312" s="41">
        <v>40.198</v>
      </c>
      <c r="L1312" s="41">
        <v>7.0645000000000007</v>
      </c>
      <c r="M1312" s="41"/>
      <c r="N1312" s="41"/>
      <c r="O1312" s="41"/>
      <c r="P1312" s="41"/>
      <c r="Q1312" s="41">
        <v>6856</v>
      </c>
      <c r="R1312" s="41">
        <v>122.72239999999999</v>
      </c>
      <c r="S1312" s="41"/>
      <c r="T1312" s="41"/>
      <c r="U1312" s="41">
        <v>9231</v>
      </c>
      <c r="V1312" s="41">
        <v>169.98489999999998</v>
      </c>
      <c r="W1312" s="41"/>
      <c r="X1312" s="41"/>
    </row>
    <row r="1313" spans="1:24" x14ac:dyDescent="0.35">
      <c r="A1313" s="41" t="s">
        <v>552</v>
      </c>
      <c r="B1313" s="41" t="s">
        <v>429</v>
      </c>
      <c r="C1313" s="41" t="s">
        <v>22</v>
      </c>
      <c r="D1313" s="41" t="s">
        <v>146</v>
      </c>
      <c r="E1313" s="41" t="s">
        <v>146</v>
      </c>
      <c r="F1313" s="41" t="s">
        <v>766</v>
      </c>
      <c r="G1313" s="41">
        <v>11</v>
      </c>
      <c r="H1313" s="41">
        <v>11193.8382101729</v>
      </c>
      <c r="I1313" s="41">
        <v>6491</v>
      </c>
      <c r="J1313" s="41">
        <v>398</v>
      </c>
      <c r="K1313" s="41">
        <v>129.17090000000002</v>
      </c>
      <c r="L1313" s="41">
        <v>7.9202000000000004</v>
      </c>
      <c r="M1313" s="41"/>
      <c r="N1313" s="41"/>
      <c r="O1313" s="41"/>
      <c r="P1313" s="41"/>
      <c r="Q1313" s="41">
        <v>9535</v>
      </c>
      <c r="R1313" s="41">
        <v>170.6765</v>
      </c>
      <c r="S1313" s="41"/>
      <c r="T1313" s="41"/>
      <c r="U1313" s="41">
        <v>16424</v>
      </c>
      <c r="V1313" s="41">
        <v>307.76760000000002</v>
      </c>
      <c r="W1313" s="41"/>
      <c r="X1313" s="41"/>
    </row>
    <row r="1314" spans="1:24" x14ac:dyDescent="0.35">
      <c r="A1314" s="41" t="s">
        <v>552</v>
      </c>
      <c r="B1314" s="41" t="s">
        <v>429</v>
      </c>
      <c r="C1314" s="41" t="s">
        <v>22</v>
      </c>
      <c r="D1314" s="41" t="s">
        <v>146</v>
      </c>
      <c r="E1314" s="41" t="s">
        <v>146</v>
      </c>
      <c r="F1314" s="41" t="s">
        <v>765</v>
      </c>
      <c r="G1314" s="41">
        <v>10</v>
      </c>
      <c r="H1314" s="41">
        <v>11193.8382101729</v>
      </c>
      <c r="I1314" s="41">
        <v>7534</v>
      </c>
      <c r="J1314" s="41">
        <v>946</v>
      </c>
      <c r="K1314" s="41">
        <v>149.92660000000001</v>
      </c>
      <c r="L1314" s="41">
        <v>18.825400000000002</v>
      </c>
      <c r="M1314" s="41"/>
      <c r="N1314" s="41"/>
      <c r="O1314" s="41"/>
      <c r="P1314" s="41"/>
      <c r="Q1314" s="41">
        <v>7543</v>
      </c>
      <c r="R1314" s="41">
        <v>135.0197</v>
      </c>
      <c r="S1314" s="41"/>
      <c r="T1314" s="41"/>
      <c r="U1314" s="41">
        <v>16023</v>
      </c>
      <c r="V1314" s="41">
        <v>303.77170000000001</v>
      </c>
      <c r="W1314" s="41"/>
      <c r="X1314" s="41"/>
    </row>
    <row r="1315" spans="1:24" x14ac:dyDescent="0.35">
      <c r="A1315" s="41" t="s">
        <v>552</v>
      </c>
      <c r="B1315" s="41" t="s">
        <v>429</v>
      </c>
      <c r="C1315" s="41" t="s">
        <v>22</v>
      </c>
      <c r="D1315" s="41" t="s">
        <v>146</v>
      </c>
      <c r="E1315" s="41" t="s">
        <v>146</v>
      </c>
      <c r="F1315" s="41" t="s">
        <v>759</v>
      </c>
      <c r="G1315" s="41">
        <v>4</v>
      </c>
      <c r="H1315" s="41">
        <v>11193.8382101729</v>
      </c>
      <c r="I1315" s="41">
        <v>2657</v>
      </c>
      <c r="J1315" s="41">
        <v>154</v>
      </c>
      <c r="K1315" s="41">
        <v>49.154499999999999</v>
      </c>
      <c r="L1315" s="41">
        <v>2.8489999999999998</v>
      </c>
      <c r="M1315" s="41">
        <v>3242</v>
      </c>
      <c r="N1315" s="41">
        <v>202</v>
      </c>
      <c r="O1315" s="41">
        <v>64.515799999999999</v>
      </c>
      <c r="P1315" s="41">
        <v>4.0198</v>
      </c>
      <c r="Q1315" s="41">
        <v>7378</v>
      </c>
      <c r="R1315" s="41">
        <v>132.06620000000001</v>
      </c>
      <c r="S1315" s="41">
        <v>8550</v>
      </c>
      <c r="T1315" s="41">
        <v>188.1</v>
      </c>
      <c r="U1315" s="41">
        <v>10189</v>
      </c>
      <c r="V1315" s="41">
        <v>184.06970000000001</v>
      </c>
      <c r="W1315" s="41">
        <v>11994</v>
      </c>
      <c r="X1315" s="41">
        <v>256.63560000000001</v>
      </c>
    </row>
    <row r="1316" spans="1:24" x14ac:dyDescent="0.35">
      <c r="A1316" s="41" t="s">
        <v>552</v>
      </c>
      <c r="B1316" s="41" t="s">
        <v>429</v>
      </c>
      <c r="C1316" s="41" t="s">
        <v>22</v>
      </c>
      <c r="D1316" s="41" t="s">
        <v>146</v>
      </c>
      <c r="E1316" s="41" t="s">
        <v>146</v>
      </c>
      <c r="F1316" s="41" t="s">
        <v>758</v>
      </c>
      <c r="G1316" s="41">
        <v>3</v>
      </c>
      <c r="H1316" s="41">
        <v>11193.8382101729</v>
      </c>
      <c r="I1316" s="41">
        <v>3737</v>
      </c>
      <c r="J1316" s="41">
        <v>83</v>
      </c>
      <c r="K1316" s="41">
        <v>69.134500000000003</v>
      </c>
      <c r="L1316" s="41">
        <v>1.5354999999999999</v>
      </c>
      <c r="M1316" s="41">
        <v>3412</v>
      </c>
      <c r="N1316" s="41">
        <v>71</v>
      </c>
      <c r="O1316" s="41">
        <v>67.898800000000008</v>
      </c>
      <c r="P1316" s="41">
        <v>1.4129</v>
      </c>
      <c r="Q1316" s="41">
        <v>4661</v>
      </c>
      <c r="R1316" s="41">
        <v>83.431899999999999</v>
      </c>
      <c r="S1316" s="41">
        <v>6962</v>
      </c>
      <c r="T1316" s="41">
        <v>153.16399999999999</v>
      </c>
      <c r="U1316" s="41">
        <v>8481</v>
      </c>
      <c r="V1316" s="41">
        <v>154.1019</v>
      </c>
      <c r="W1316" s="41">
        <v>10445</v>
      </c>
      <c r="X1316" s="41">
        <v>222.47569999999999</v>
      </c>
    </row>
    <row r="1317" spans="1:24" x14ac:dyDescent="0.35">
      <c r="A1317" s="41" t="s">
        <v>552</v>
      </c>
      <c r="B1317" s="41" t="s">
        <v>429</v>
      </c>
      <c r="C1317" s="41" t="s">
        <v>22</v>
      </c>
      <c r="D1317" s="41" t="s">
        <v>146</v>
      </c>
      <c r="E1317" s="41" t="s">
        <v>146</v>
      </c>
      <c r="F1317" s="41" t="s">
        <v>767</v>
      </c>
      <c r="G1317" s="41">
        <v>12</v>
      </c>
      <c r="H1317" s="41">
        <v>11193.8382101729</v>
      </c>
      <c r="I1317" s="41">
        <v>2602</v>
      </c>
      <c r="J1317" s="41">
        <v>152</v>
      </c>
      <c r="K1317" s="41">
        <v>51.779800000000002</v>
      </c>
      <c r="L1317" s="41">
        <v>3.0247999999999999</v>
      </c>
      <c r="M1317" s="41"/>
      <c r="N1317" s="41"/>
      <c r="O1317" s="41"/>
      <c r="P1317" s="41"/>
      <c r="Q1317" s="41">
        <v>8416</v>
      </c>
      <c r="R1317" s="41">
        <v>150.6464</v>
      </c>
      <c r="S1317" s="41"/>
      <c r="T1317" s="41"/>
      <c r="U1317" s="41">
        <v>11170</v>
      </c>
      <c r="V1317" s="41">
        <v>205.45099999999999</v>
      </c>
      <c r="W1317" s="41"/>
      <c r="X1317" s="41"/>
    </row>
    <row r="1318" spans="1:24" x14ac:dyDescent="0.35">
      <c r="A1318" s="41" t="s">
        <v>552</v>
      </c>
      <c r="B1318" s="41" t="s">
        <v>429</v>
      </c>
      <c r="C1318" s="41" t="s">
        <v>22</v>
      </c>
      <c r="D1318" s="41" t="s">
        <v>146</v>
      </c>
      <c r="E1318" s="41" t="s">
        <v>146</v>
      </c>
      <c r="F1318" s="41" t="s">
        <v>757</v>
      </c>
      <c r="G1318" s="41">
        <v>2</v>
      </c>
      <c r="H1318" s="41">
        <v>11193.8382101729</v>
      </c>
      <c r="I1318" s="41">
        <v>42605</v>
      </c>
      <c r="J1318" s="41">
        <v>50</v>
      </c>
      <c r="K1318" s="41">
        <v>788.1925</v>
      </c>
      <c r="L1318" s="41">
        <v>0.92499999999999993</v>
      </c>
      <c r="M1318" s="41">
        <v>4940</v>
      </c>
      <c r="N1318" s="41">
        <v>74</v>
      </c>
      <c r="O1318" s="41">
        <v>98.306000000000012</v>
      </c>
      <c r="P1318" s="41">
        <v>1.4726000000000001</v>
      </c>
      <c r="Q1318" s="41">
        <v>4936</v>
      </c>
      <c r="R1318" s="41">
        <v>88.354399999999998</v>
      </c>
      <c r="S1318" s="41">
        <v>8167</v>
      </c>
      <c r="T1318" s="41">
        <v>179.67400000000001</v>
      </c>
      <c r="U1318" s="41">
        <v>47591</v>
      </c>
      <c r="V1318" s="41">
        <v>877.47190000000001</v>
      </c>
      <c r="W1318" s="41">
        <v>13181</v>
      </c>
      <c r="X1318" s="41">
        <v>279.45260000000002</v>
      </c>
    </row>
    <row r="1319" spans="1:24" x14ac:dyDescent="0.35">
      <c r="A1319" s="41" t="s">
        <v>552</v>
      </c>
      <c r="B1319" s="41" t="s">
        <v>429</v>
      </c>
      <c r="C1319" s="41" t="s">
        <v>22</v>
      </c>
      <c r="D1319" s="41" t="s">
        <v>146</v>
      </c>
      <c r="E1319" s="41" t="s">
        <v>146</v>
      </c>
      <c r="F1319" s="41" t="s">
        <v>763</v>
      </c>
      <c r="G1319" s="41">
        <v>8</v>
      </c>
      <c r="H1319" s="41">
        <v>11193.8382101729</v>
      </c>
      <c r="I1319" s="41">
        <v>3088</v>
      </c>
      <c r="J1319" s="41">
        <v>216</v>
      </c>
      <c r="K1319" s="41">
        <v>61.4512</v>
      </c>
      <c r="L1319" s="41">
        <v>4.2984</v>
      </c>
      <c r="M1319" s="41"/>
      <c r="N1319" s="41"/>
      <c r="O1319" s="41"/>
      <c r="P1319" s="41"/>
      <c r="Q1319" s="41">
        <v>8987</v>
      </c>
      <c r="R1319" s="41">
        <v>160.8673</v>
      </c>
      <c r="S1319" s="41"/>
      <c r="T1319" s="41"/>
      <c r="U1319" s="41">
        <v>12291</v>
      </c>
      <c r="V1319" s="41">
        <v>226.61689999999999</v>
      </c>
      <c r="W1319" s="41"/>
      <c r="X1319" s="41"/>
    </row>
    <row r="1320" spans="1:24" x14ac:dyDescent="0.35">
      <c r="A1320" s="41" t="s">
        <v>552</v>
      </c>
      <c r="B1320" s="41" t="s">
        <v>429</v>
      </c>
      <c r="C1320" s="41" t="s">
        <v>22</v>
      </c>
      <c r="D1320" s="41" t="s">
        <v>146</v>
      </c>
      <c r="E1320" s="41" t="s">
        <v>146</v>
      </c>
      <c r="F1320" s="41" t="s">
        <v>762</v>
      </c>
      <c r="G1320" s="41">
        <v>7</v>
      </c>
      <c r="H1320" s="41">
        <v>11193.8382101729</v>
      </c>
      <c r="I1320" s="41">
        <v>2438</v>
      </c>
      <c r="J1320" s="41">
        <v>208</v>
      </c>
      <c r="K1320" s="41">
        <v>48.516200000000005</v>
      </c>
      <c r="L1320" s="41">
        <v>4.1392000000000007</v>
      </c>
      <c r="M1320" s="41">
        <v>0</v>
      </c>
      <c r="N1320" s="41">
        <v>4027</v>
      </c>
      <c r="O1320" s="41">
        <v>0</v>
      </c>
      <c r="P1320" s="41">
        <v>90.607500000000002</v>
      </c>
      <c r="Q1320" s="41">
        <v>10651</v>
      </c>
      <c r="R1320" s="41">
        <v>190.65289999999999</v>
      </c>
      <c r="S1320" s="41">
        <v>8049</v>
      </c>
      <c r="T1320" s="41">
        <v>177.078</v>
      </c>
      <c r="U1320" s="41">
        <v>13297</v>
      </c>
      <c r="V1320" s="41">
        <v>243.3083</v>
      </c>
      <c r="W1320" s="41">
        <v>12076</v>
      </c>
      <c r="X1320" s="41">
        <v>267.68549999999999</v>
      </c>
    </row>
    <row r="1321" spans="1:24" x14ac:dyDescent="0.35">
      <c r="A1321" s="41" t="s">
        <v>552</v>
      </c>
      <c r="B1321" s="41" t="s">
        <v>429</v>
      </c>
      <c r="C1321" s="41" t="s">
        <v>22</v>
      </c>
      <c r="D1321" s="41" t="s">
        <v>146</v>
      </c>
      <c r="E1321" s="41" t="s">
        <v>146</v>
      </c>
      <c r="F1321" s="41" t="s">
        <v>761</v>
      </c>
      <c r="G1321" s="41">
        <v>6</v>
      </c>
      <c r="H1321" s="41">
        <v>11193.8382101729</v>
      </c>
      <c r="I1321" s="41">
        <v>1546</v>
      </c>
      <c r="J1321" s="41">
        <v>5391</v>
      </c>
      <c r="K1321" s="41">
        <v>30.765400000000003</v>
      </c>
      <c r="L1321" s="41">
        <v>107.2809</v>
      </c>
      <c r="M1321" s="41">
        <v>3500</v>
      </c>
      <c r="N1321" s="41">
        <v>5649</v>
      </c>
      <c r="O1321" s="41">
        <v>78.75</v>
      </c>
      <c r="P1321" s="41">
        <v>127.10249999999999</v>
      </c>
      <c r="Q1321" s="41">
        <v>9543</v>
      </c>
      <c r="R1321" s="41">
        <v>170.81970000000001</v>
      </c>
      <c r="S1321" s="41">
        <v>7372</v>
      </c>
      <c r="T1321" s="41">
        <v>162.184</v>
      </c>
      <c r="U1321" s="41">
        <v>16480</v>
      </c>
      <c r="V1321" s="41">
        <v>308.86599999999999</v>
      </c>
      <c r="W1321" s="41">
        <v>16521</v>
      </c>
      <c r="X1321" s="41">
        <v>368.03649999999999</v>
      </c>
    </row>
    <row r="1322" spans="1:24" x14ac:dyDescent="0.35">
      <c r="A1322" s="41" t="s">
        <v>631</v>
      </c>
      <c r="B1322" s="41" t="s">
        <v>453</v>
      </c>
      <c r="C1322" s="41" t="s">
        <v>12</v>
      </c>
      <c r="D1322" s="41" t="s">
        <v>147</v>
      </c>
      <c r="E1322" s="41" t="s">
        <v>147</v>
      </c>
      <c r="F1322" s="41" t="s">
        <v>756</v>
      </c>
      <c r="G1322" s="41">
        <v>1</v>
      </c>
      <c r="H1322" s="41">
        <v>5414.5700528533498</v>
      </c>
      <c r="I1322" s="41">
        <v>129</v>
      </c>
      <c r="J1322" s="41">
        <v>0</v>
      </c>
      <c r="K1322" s="41">
        <v>2.3864999999999998</v>
      </c>
      <c r="L1322" s="41">
        <v>0</v>
      </c>
      <c r="M1322" s="41">
        <v>286</v>
      </c>
      <c r="N1322" s="41">
        <v>0</v>
      </c>
      <c r="O1322" s="41">
        <v>5.6914000000000007</v>
      </c>
      <c r="P1322" s="41">
        <v>0</v>
      </c>
      <c r="Q1322" s="41">
        <v>2097</v>
      </c>
      <c r="R1322" s="41">
        <v>37.536299999999997</v>
      </c>
      <c r="S1322" s="41">
        <v>2877</v>
      </c>
      <c r="T1322" s="41">
        <v>63.293999999999997</v>
      </c>
      <c r="U1322" s="41">
        <v>2226</v>
      </c>
      <c r="V1322" s="41">
        <v>39.922799999999995</v>
      </c>
      <c r="W1322" s="41">
        <v>3163</v>
      </c>
      <c r="X1322" s="41">
        <v>68.985399999999998</v>
      </c>
    </row>
    <row r="1323" spans="1:24" x14ac:dyDescent="0.35">
      <c r="A1323" s="41" t="s">
        <v>631</v>
      </c>
      <c r="B1323" s="41" t="s">
        <v>453</v>
      </c>
      <c r="C1323" s="41" t="s">
        <v>12</v>
      </c>
      <c r="D1323" s="41" t="s">
        <v>147</v>
      </c>
      <c r="E1323" s="41" t="s">
        <v>147</v>
      </c>
      <c r="F1323" s="41" t="s">
        <v>760</v>
      </c>
      <c r="G1323" s="41">
        <v>5</v>
      </c>
      <c r="H1323" s="41">
        <v>5414.5700528533498</v>
      </c>
      <c r="I1323" s="41">
        <v>111</v>
      </c>
      <c r="J1323" s="41">
        <v>0</v>
      </c>
      <c r="K1323" s="41">
        <v>2.0535000000000001</v>
      </c>
      <c r="L1323" s="41">
        <v>0</v>
      </c>
      <c r="M1323" s="41">
        <v>467</v>
      </c>
      <c r="N1323" s="41">
        <v>0</v>
      </c>
      <c r="O1323" s="41">
        <v>9.2933000000000003</v>
      </c>
      <c r="P1323" s="41">
        <v>0</v>
      </c>
      <c r="Q1323" s="41">
        <v>3878</v>
      </c>
      <c r="R1323" s="41">
        <v>69.416200000000003</v>
      </c>
      <c r="S1323" s="41">
        <v>3637</v>
      </c>
      <c r="T1323" s="41">
        <v>80.013999999999996</v>
      </c>
      <c r="U1323" s="41">
        <v>3989</v>
      </c>
      <c r="V1323" s="41">
        <v>71.469700000000003</v>
      </c>
      <c r="W1323" s="41">
        <v>4104</v>
      </c>
      <c r="X1323" s="41">
        <v>89.307299999999998</v>
      </c>
    </row>
    <row r="1324" spans="1:24" x14ac:dyDescent="0.35">
      <c r="A1324" s="41" t="s">
        <v>631</v>
      </c>
      <c r="B1324" s="41" t="s">
        <v>453</v>
      </c>
      <c r="C1324" s="41" t="s">
        <v>12</v>
      </c>
      <c r="D1324" s="41" t="s">
        <v>147</v>
      </c>
      <c r="E1324" s="41" t="s">
        <v>147</v>
      </c>
      <c r="F1324" s="41" t="s">
        <v>764</v>
      </c>
      <c r="G1324" s="41">
        <v>9</v>
      </c>
      <c r="H1324" s="41">
        <v>5414.5700528533498</v>
      </c>
      <c r="I1324" s="41">
        <v>168</v>
      </c>
      <c r="J1324" s="41">
        <v>3</v>
      </c>
      <c r="K1324" s="41">
        <v>3.3432000000000004</v>
      </c>
      <c r="L1324" s="41">
        <v>5.9700000000000003E-2</v>
      </c>
      <c r="M1324" s="41"/>
      <c r="N1324" s="41"/>
      <c r="O1324" s="41"/>
      <c r="P1324" s="41"/>
      <c r="Q1324" s="41">
        <v>2769</v>
      </c>
      <c r="R1324" s="41">
        <v>49.565100000000001</v>
      </c>
      <c r="S1324" s="41"/>
      <c r="T1324" s="41"/>
      <c r="U1324" s="41">
        <v>2940</v>
      </c>
      <c r="V1324" s="41">
        <v>52.968000000000004</v>
      </c>
      <c r="W1324" s="41"/>
      <c r="X1324" s="41"/>
    </row>
    <row r="1325" spans="1:24" x14ac:dyDescent="0.35">
      <c r="A1325" s="41" t="s">
        <v>631</v>
      </c>
      <c r="B1325" s="41" t="s">
        <v>453</v>
      </c>
      <c r="C1325" s="41" t="s">
        <v>12</v>
      </c>
      <c r="D1325" s="41" t="s">
        <v>147</v>
      </c>
      <c r="E1325" s="41" t="s">
        <v>147</v>
      </c>
      <c r="F1325" s="41" t="s">
        <v>766</v>
      </c>
      <c r="G1325" s="41">
        <v>11</v>
      </c>
      <c r="H1325" s="41">
        <v>5414.5700528533498</v>
      </c>
      <c r="I1325" s="41">
        <v>224</v>
      </c>
      <c r="J1325" s="41">
        <v>0</v>
      </c>
      <c r="K1325" s="41">
        <v>4.4576000000000002</v>
      </c>
      <c r="L1325" s="41">
        <v>0</v>
      </c>
      <c r="M1325" s="41"/>
      <c r="N1325" s="41"/>
      <c r="O1325" s="41"/>
      <c r="P1325" s="41"/>
      <c r="Q1325" s="41">
        <v>6899</v>
      </c>
      <c r="R1325" s="41">
        <v>123.49209999999999</v>
      </c>
      <c r="S1325" s="41"/>
      <c r="T1325" s="41"/>
      <c r="U1325" s="41">
        <v>7123</v>
      </c>
      <c r="V1325" s="41">
        <v>127.94969999999999</v>
      </c>
      <c r="W1325" s="41"/>
      <c r="X1325" s="41"/>
    </row>
    <row r="1326" spans="1:24" x14ac:dyDescent="0.35">
      <c r="A1326" s="41" t="s">
        <v>631</v>
      </c>
      <c r="B1326" s="41" t="s">
        <v>453</v>
      </c>
      <c r="C1326" s="41" t="s">
        <v>12</v>
      </c>
      <c r="D1326" s="41" t="s">
        <v>147</v>
      </c>
      <c r="E1326" s="41" t="s">
        <v>147</v>
      </c>
      <c r="F1326" s="41" t="s">
        <v>765</v>
      </c>
      <c r="G1326" s="41">
        <v>10</v>
      </c>
      <c r="H1326" s="41">
        <v>5414.5700528533498</v>
      </c>
      <c r="I1326" s="41">
        <v>245</v>
      </c>
      <c r="J1326" s="41">
        <v>0</v>
      </c>
      <c r="K1326" s="41">
        <v>4.8755000000000006</v>
      </c>
      <c r="L1326" s="41">
        <v>0</v>
      </c>
      <c r="M1326" s="41"/>
      <c r="N1326" s="41"/>
      <c r="O1326" s="41"/>
      <c r="P1326" s="41"/>
      <c r="Q1326" s="41">
        <v>6048</v>
      </c>
      <c r="R1326" s="41">
        <v>108.25920000000001</v>
      </c>
      <c r="S1326" s="41"/>
      <c r="T1326" s="41"/>
      <c r="U1326" s="41">
        <v>6293</v>
      </c>
      <c r="V1326" s="41">
        <v>113.13470000000001</v>
      </c>
      <c r="W1326" s="41"/>
      <c r="X1326" s="41"/>
    </row>
    <row r="1327" spans="1:24" x14ac:dyDescent="0.35">
      <c r="A1327" s="41" t="s">
        <v>631</v>
      </c>
      <c r="B1327" s="41" t="s">
        <v>453</v>
      </c>
      <c r="C1327" s="41" t="s">
        <v>12</v>
      </c>
      <c r="D1327" s="41" t="s">
        <v>147</v>
      </c>
      <c r="E1327" s="41" t="s">
        <v>147</v>
      </c>
      <c r="F1327" s="41" t="s">
        <v>759</v>
      </c>
      <c r="G1327" s="41">
        <v>4</v>
      </c>
      <c r="H1327" s="41">
        <v>5414.5700528533498</v>
      </c>
      <c r="I1327" s="41">
        <v>743</v>
      </c>
      <c r="J1327" s="41">
        <v>0</v>
      </c>
      <c r="K1327" s="41">
        <v>13.7455</v>
      </c>
      <c r="L1327" s="41">
        <v>0</v>
      </c>
      <c r="M1327" s="41">
        <v>327</v>
      </c>
      <c r="N1327" s="41">
        <v>0</v>
      </c>
      <c r="O1327" s="41">
        <v>6.5073000000000008</v>
      </c>
      <c r="P1327" s="41">
        <v>0</v>
      </c>
      <c r="Q1327" s="41">
        <v>3349</v>
      </c>
      <c r="R1327" s="41">
        <v>59.947099999999999</v>
      </c>
      <c r="S1327" s="41">
        <v>4526</v>
      </c>
      <c r="T1327" s="41">
        <v>99.572000000000003</v>
      </c>
      <c r="U1327" s="41">
        <v>4092</v>
      </c>
      <c r="V1327" s="41">
        <v>73.692599999999999</v>
      </c>
      <c r="W1327" s="41">
        <v>4853</v>
      </c>
      <c r="X1327" s="41">
        <v>106.0793</v>
      </c>
    </row>
    <row r="1328" spans="1:24" x14ac:dyDescent="0.35">
      <c r="A1328" s="41" t="s">
        <v>631</v>
      </c>
      <c r="B1328" s="41" t="s">
        <v>453</v>
      </c>
      <c r="C1328" s="41" t="s">
        <v>12</v>
      </c>
      <c r="D1328" s="41" t="s">
        <v>147</v>
      </c>
      <c r="E1328" s="41" t="s">
        <v>147</v>
      </c>
      <c r="F1328" s="41" t="s">
        <v>758</v>
      </c>
      <c r="G1328" s="41">
        <v>3</v>
      </c>
      <c r="H1328" s="41">
        <v>5414.5700528533498</v>
      </c>
      <c r="I1328" s="41">
        <v>2037</v>
      </c>
      <c r="J1328" s="41">
        <v>0</v>
      </c>
      <c r="K1328" s="41">
        <v>37.6845</v>
      </c>
      <c r="L1328" s="41">
        <v>0</v>
      </c>
      <c r="M1328" s="41">
        <v>205</v>
      </c>
      <c r="N1328" s="41">
        <v>0</v>
      </c>
      <c r="O1328" s="41">
        <v>4.0795000000000003</v>
      </c>
      <c r="P1328" s="41">
        <v>0</v>
      </c>
      <c r="Q1328" s="41">
        <v>2539</v>
      </c>
      <c r="R1328" s="41">
        <v>45.448099999999997</v>
      </c>
      <c r="S1328" s="41">
        <v>4812</v>
      </c>
      <c r="T1328" s="41">
        <v>105.864</v>
      </c>
      <c r="U1328" s="41">
        <v>4576</v>
      </c>
      <c r="V1328" s="41">
        <v>83.132599999999996</v>
      </c>
      <c r="W1328" s="41">
        <v>5017</v>
      </c>
      <c r="X1328" s="41">
        <v>109.9435</v>
      </c>
    </row>
    <row r="1329" spans="1:24" x14ac:dyDescent="0.35">
      <c r="A1329" s="41" t="s">
        <v>631</v>
      </c>
      <c r="B1329" s="41" t="s">
        <v>453</v>
      </c>
      <c r="C1329" s="41" t="s">
        <v>12</v>
      </c>
      <c r="D1329" s="41" t="s">
        <v>147</v>
      </c>
      <c r="E1329" s="41" t="s">
        <v>147</v>
      </c>
      <c r="F1329" s="41" t="s">
        <v>767</v>
      </c>
      <c r="G1329" s="41">
        <v>12</v>
      </c>
      <c r="H1329" s="41">
        <v>5414.5700528533498</v>
      </c>
      <c r="I1329" s="41">
        <v>255</v>
      </c>
      <c r="J1329" s="41">
        <v>5</v>
      </c>
      <c r="K1329" s="41">
        <v>5.0745000000000005</v>
      </c>
      <c r="L1329" s="41">
        <v>9.9500000000000005E-2</v>
      </c>
      <c r="M1329" s="41"/>
      <c r="N1329" s="41"/>
      <c r="O1329" s="41"/>
      <c r="P1329" s="41"/>
      <c r="Q1329" s="41">
        <v>2611</v>
      </c>
      <c r="R1329" s="41">
        <v>46.736899999999999</v>
      </c>
      <c r="S1329" s="41"/>
      <c r="T1329" s="41"/>
      <c r="U1329" s="41">
        <v>2871</v>
      </c>
      <c r="V1329" s="41">
        <v>51.910899999999998</v>
      </c>
      <c r="W1329" s="41"/>
      <c r="X1329" s="41"/>
    </row>
    <row r="1330" spans="1:24" x14ac:dyDescent="0.35">
      <c r="A1330" s="41" t="s">
        <v>631</v>
      </c>
      <c r="B1330" s="41" t="s">
        <v>453</v>
      </c>
      <c r="C1330" s="41" t="s">
        <v>12</v>
      </c>
      <c r="D1330" s="41" t="s">
        <v>147</v>
      </c>
      <c r="E1330" s="41" t="s">
        <v>147</v>
      </c>
      <c r="F1330" s="41" t="s">
        <v>757</v>
      </c>
      <c r="G1330" s="41">
        <v>2</v>
      </c>
      <c r="H1330" s="41">
        <v>5414.5700528533498</v>
      </c>
      <c r="I1330" s="41">
        <v>9109</v>
      </c>
      <c r="J1330" s="41">
        <v>0</v>
      </c>
      <c r="K1330" s="41">
        <v>168.51649999999998</v>
      </c>
      <c r="L1330" s="41">
        <v>0</v>
      </c>
      <c r="M1330" s="41">
        <v>208</v>
      </c>
      <c r="N1330" s="41">
        <v>0</v>
      </c>
      <c r="O1330" s="41">
        <v>4.1392000000000007</v>
      </c>
      <c r="P1330" s="41">
        <v>0</v>
      </c>
      <c r="Q1330" s="41">
        <v>3470</v>
      </c>
      <c r="R1330" s="41">
        <v>62.113</v>
      </c>
      <c r="S1330" s="41">
        <v>3534</v>
      </c>
      <c r="T1330" s="41">
        <v>77.748000000000005</v>
      </c>
      <c r="U1330" s="41">
        <v>12579</v>
      </c>
      <c r="V1330" s="41">
        <v>230.62949999999998</v>
      </c>
      <c r="W1330" s="41">
        <v>3742</v>
      </c>
      <c r="X1330" s="41">
        <v>81.887200000000007</v>
      </c>
    </row>
    <row r="1331" spans="1:24" x14ac:dyDescent="0.35">
      <c r="A1331" s="41" t="s">
        <v>631</v>
      </c>
      <c r="B1331" s="41" t="s">
        <v>453</v>
      </c>
      <c r="C1331" s="41" t="s">
        <v>12</v>
      </c>
      <c r="D1331" s="41" t="s">
        <v>147</v>
      </c>
      <c r="E1331" s="41" t="s">
        <v>147</v>
      </c>
      <c r="F1331" s="41" t="s">
        <v>763</v>
      </c>
      <c r="G1331" s="41">
        <v>8</v>
      </c>
      <c r="H1331" s="41">
        <v>5414.5700528533498</v>
      </c>
      <c r="I1331" s="41">
        <v>190</v>
      </c>
      <c r="J1331" s="41">
        <v>0</v>
      </c>
      <c r="K1331" s="41">
        <v>3.7810000000000001</v>
      </c>
      <c r="L1331" s="41">
        <v>0</v>
      </c>
      <c r="M1331" s="41"/>
      <c r="N1331" s="41"/>
      <c r="O1331" s="41"/>
      <c r="P1331" s="41"/>
      <c r="Q1331" s="41">
        <v>5929</v>
      </c>
      <c r="R1331" s="41">
        <v>106.12909999999999</v>
      </c>
      <c r="S1331" s="41"/>
      <c r="T1331" s="41"/>
      <c r="U1331" s="41">
        <v>6119</v>
      </c>
      <c r="V1331" s="41">
        <v>109.9101</v>
      </c>
      <c r="W1331" s="41"/>
      <c r="X1331" s="41"/>
    </row>
    <row r="1332" spans="1:24" x14ac:dyDescent="0.35">
      <c r="A1332" s="41" t="s">
        <v>631</v>
      </c>
      <c r="B1332" s="41" t="s">
        <v>453</v>
      </c>
      <c r="C1332" s="41" t="s">
        <v>12</v>
      </c>
      <c r="D1332" s="41" t="s">
        <v>147</v>
      </c>
      <c r="E1332" s="41" t="s">
        <v>147</v>
      </c>
      <c r="F1332" s="41" t="s">
        <v>762</v>
      </c>
      <c r="G1332" s="41">
        <v>7</v>
      </c>
      <c r="H1332" s="41">
        <v>5414.5700528533498</v>
      </c>
      <c r="I1332" s="41">
        <v>228</v>
      </c>
      <c r="J1332" s="41">
        <v>0</v>
      </c>
      <c r="K1332" s="41">
        <v>4.5372000000000003</v>
      </c>
      <c r="L1332" s="41">
        <v>0</v>
      </c>
      <c r="M1332" s="41">
        <v>0</v>
      </c>
      <c r="N1332" s="41">
        <v>4</v>
      </c>
      <c r="O1332" s="41">
        <v>0</v>
      </c>
      <c r="P1332" s="41">
        <v>0.09</v>
      </c>
      <c r="Q1332" s="41">
        <v>6776</v>
      </c>
      <c r="R1332" s="41">
        <v>121.29040000000001</v>
      </c>
      <c r="S1332" s="41">
        <v>7672</v>
      </c>
      <c r="T1332" s="41">
        <v>168.78399999999999</v>
      </c>
      <c r="U1332" s="41">
        <v>7004</v>
      </c>
      <c r="V1332" s="41">
        <v>125.8276</v>
      </c>
      <c r="W1332" s="41">
        <v>7676</v>
      </c>
      <c r="X1332" s="41">
        <v>168.874</v>
      </c>
    </row>
    <row r="1333" spans="1:24" x14ac:dyDescent="0.35">
      <c r="A1333" s="41" t="s">
        <v>631</v>
      </c>
      <c r="B1333" s="41" t="s">
        <v>453</v>
      </c>
      <c r="C1333" s="41" t="s">
        <v>12</v>
      </c>
      <c r="D1333" s="41" t="s">
        <v>147</v>
      </c>
      <c r="E1333" s="41" t="s">
        <v>147</v>
      </c>
      <c r="F1333" s="41" t="s">
        <v>761</v>
      </c>
      <c r="G1333" s="41">
        <v>6</v>
      </c>
      <c r="H1333" s="41">
        <v>5414.5700528533498</v>
      </c>
      <c r="I1333" s="41">
        <v>174</v>
      </c>
      <c r="J1333" s="41">
        <v>0</v>
      </c>
      <c r="K1333" s="41">
        <v>3.4626000000000001</v>
      </c>
      <c r="L1333" s="41">
        <v>0</v>
      </c>
      <c r="M1333" s="41">
        <v>450</v>
      </c>
      <c r="N1333" s="41">
        <v>0</v>
      </c>
      <c r="O1333" s="41">
        <v>10.125</v>
      </c>
      <c r="P1333" s="41">
        <v>0</v>
      </c>
      <c r="Q1333" s="41">
        <v>4720</v>
      </c>
      <c r="R1333" s="41">
        <v>84.488</v>
      </c>
      <c r="S1333" s="41">
        <v>5354</v>
      </c>
      <c r="T1333" s="41">
        <v>117.788</v>
      </c>
      <c r="U1333" s="41">
        <v>4894</v>
      </c>
      <c r="V1333" s="41">
        <v>87.950599999999994</v>
      </c>
      <c r="W1333" s="41">
        <v>5804</v>
      </c>
      <c r="X1333" s="41">
        <v>127.913</v>
      </c>
    </row>
    <row r="1334" spans="1:24" x14ac:dyDescent="0.35">
      <c r="A1334" s="41" t="s">
        <v>533</v>
      </c>
      <c r="B1334" s="41" t="s">
        <v>511</v>
      </c>
      <c r="C1334" s="41" t="s">
        <v>12</v>
      </c>
      <c r="D1334" s="41" t="s">
        <v>148</v>
      </c>
      <c r="E1334" s="41" t="s">
        <v>148</v>
      </c>
      <c r="F1334" s="41" t="s">
        <v>756</v>
      </c>
      <c r="G1334" s="41">
        <v>1</v>
      </c>
      <c r="H1334" s="41">
        <v>5816.7986630755504</v>
      </c>
      <c r="I1334" s="41">
        <v>496</v>
      </c>
      <c r="J1334" s="41">
        <v>0</v>
      </c>
      <c r="K1334" s="41">
        <v>9.1760000000000002</v>
      </c>
      <c r="L1334" s="41">
        <v>0</v>
      </c>
      <c r="M1334" s="41">
        <v>506</v>
      </c>
      <c r="N1334" s="41">
        <v>0</v>
      </c>
      <c r="O1334" s="41">
        <v>10.0694</v>
      </c>
      <c r="P1334" s="41">
        <v>0</v>
      </c>
      <c r="Q1334" s="41">
        <v>1616</v>
      </c>
      <c r="R1334" s="41">
        <v>28.926400000000001</v>
      </c>
      <c r="S1334" s="41">
        <v>2296</v>
      </c>
      <c r="T1334" s="41">
        <v>50.512</v>
      </c>
      <c r="U1334" s="41">
        <v>2112</v>
      </c>
      <c r="V1334" s="41">
        <v>38.102400000000003</v>
      </c>
      <c r="W1334" s="41">
        <v>2802</v>
      </c>
      <c r="X1334" s="41">
        <v>60.581400000000002</v>
      </c>
    </row>
    <row r="1335" spans="1:24" x14ac:dyDescent="0.35">
      <c r="A1335" s="41" t="s">
        <v>533</v>
      </c>
      <c r="B1335" s="41" t="s">
        <v>511</v>
      </c>
      <c r="C1335" s="41" t="s">
        <v>12</v>
      </c>
      <c r="D1335" s="41" t="s">
        <v>148</v>
      </c>
      <c r="E1335" s="41" t="s">
        <v>148</v>
      </c>
      <c r="F1335" s="41" t="s">
        <v>760</v>
      </c>
      <c r="G1335" s="41">
        <v>5</v>
      </c>
      <c r="H1335" s="41">
        <v>5816.7986630755504</v>
      </c>
      <c r="I1335" s="41">
        <v>310</v>
      </c>
      <c r="J1335" s="41">
        <v>0</v>
      </c>
      <c r="K1335" s="41">
        <v>5.7349999999999994</v>
      </c>
      <c r="L1335" s="41">
        <v>0</v>
      </c>
      <c r="M1335" s="41">
        <v>257</v>
      </c>
      <c r="N1335" s="41">
        <v>0</v>
      </c>
      <c r="O1335" s="41">
        <v>5.1143000000000001</v>
      </c>
      <c r="P1335" s="41">
        <v>0</v>
      </c>
      <c r="Q1335" s="41">
        <v>1626</v>
      </c>
      <c r="R1335" s="41">
        <v>29.105399999999999</v>
      </c>
      <c r="S1335" s="41">
        <v>2089</v>
      </c>
      <c r="T1335" s="41">
        <v>45.957999999999998</v>
      </c>
      <c r="U1335" s="41">
        <v>1936</v>
      </c>
      <c r="V1335" s="41">
        <v>34.840400000000002</v>
      </c>
      <c r="W1335" s="41">
        <v>2346</v>
      </c>
      <c r="X1335" s="41">
        <v>51.072299999999998</v>
      </c>
    </row>
    <row r="1336" spans="1:24" x14ac:dyDescent="0.35">
      <c r="A1336" s="41" t="s">
        <v>533</v>
      </c>
      <c r="B1336" s="41" t="s">
        <v>511</v>
      </c>
      <c r="C1336" s="41" t="s">
        <v>12</v>
      </c>
      <c r="D1336" s="41" t="s">
        <v>148</v>
      </c>
      <c r="E1336" s="41" t="s">
        <v>148</v>
      </c>
      <c r="F1336" s="41" t="s">
        <v>764</v>
      </c>
      <c r="G1336" s="41">
        <v>9</v>
      </c>
      <c r="H1336" s="41">
        <v>5816.7986630755504</v>
      </c>
      <c r="I1336" s="41">
        <v>262</v>
      </c>
      <c r="J1336" s="41">
        <v>651</v>
      </c>
      <c r="K1336" s="41">
        <v>5.2138</v>
      </c>
      <c r="L1336" s="41">
        <v>12.9549</v>
      </c>
      <c r="M1336" s="41"/>
      <c r="N1336" s="41"/>
      <c r="O1336" s="41"/>
      <c r="P1336" s="41"/>
      <c r="Q1336" s="41">
        <v>2198</v>
      </c>
      <c r="R1336" s="41">
        <v>39.344200000000001</v>
      </c>
      <c r="S1336" s="41"/>
      <c r="T1336" s="41"/>
      <c r="U1336" s="41">
        <v>3111</v>
      </c>
      <c r="V1336" s="41">
        <v>57.512900000000002</v>
      </c>
      <c r="W1336" s="41"/>
      <c r="X1336" s="41"/>
    </row>
    <row r="1337" spans="1:24" x14ac:dyDescent="0.35">
      <c r="A1337" s="41" t="s">
        <v>533</v>
      </c>
      <c r="B1337" s="41" t="s">
        <v>511</v>
      </c>
      <c r="C1337" s="41" t="s">
        <v>12</v>
      </c>
      <c r="D1337" s="41" t="s">
        <v>148</v>
      </c>
      <c r="E1337" s="41" t="s">
        <v>148</v>
      </c>
      <c r="F1337" s="41" t="s">
        <v>766</v>
      </c>
      <c r="G1337" s="41">
        <v>11</v>
      </c>
      <c r="H1337" s="41">
        <v>5816.7986630755504</v>
      </c>
      <c r="I1337" s="41">
        <v>660</v>
      </c>
      <c r="J1337" s="41">
        <v>0</v>
      </c>
      <c r="K1337" s="41">
        <v>13.134</v>
      </c>
      <c r="L1337" s="41">
        <v>0</v>
      </c>
      <c r="M1337" s="41"/>
      <c r="N1337" s="41"/>
      <c r="O1337" s="41"/>
      <c r="P1337" s="41"/>
      <c r="Q1337" s="41">
        <v>2542</v>
      </c>
      <c r="R1337" s="41">
        <v>45.501800000000003</v>
      </c>
      <c r="S1337" s="41"/>
      <c r="T1337" s="41"/>
      <c r="U1337" s="41">
        <v>3202</v>
      </c>
      <c r="V1337" s="41">
        <v>58.635800000000003</v>
      </c>
      <c r="W1337" s="41"/>
      <c r="X1337" s="41"/>
    </row>
    <row r="1338" spans="1:24" x14ac:dyDescent="0.35">
      <c r="A1338" s="41" t="s">
        <v>533</v>
      </c>
      <c r="B1338" s="41" t="s">
        <v>511</v>
      </c>
      <c r="C1338" s="41" t="s">
        <v>12</v>
      </c>
      <c r="D1338" s="41" t="s">
        <v>148</v>
      </c>
      <c r="E1338" s="41" t="s">
        <v>148</v>
      </c>
      <c r="F1338" s="41" t="s">
        <v>765</v>
      </c>
      <c r="G1338" s="41">
        <v>10</v>
      </c>
      <c r="H1338" s="41">
        <v>5816.7986630755504</v>
      </c>
      <c r="I1338" s="41">
        <v>476</v>
      </c>
      <c r="J1338" s="41">
        <v>0</v>
      </c>
      <c r="K1338" s="41">
        <v>9.4724000000000004</v>
      </c>
      <c r="L1338" s="41">
        <v>0</v>
      </c>
      <c r="M1338" s="41"/>
      <c r="N1338" s="41"/>
      <c r="O1338" s="41"/>
      <c r="P1338" s="41"/>
      <c r="Q1338" s="41">
        <v>2435</v>
      </c>
      <c r="R1338" s="41">
        <v>43.586500000000001</v>
      </c>
      <c r="S1338" s="41"/>
      <c r="T1338" s="41"/>
      <c r="U1338" s="41">
        <v>2911</v>
      </c>
      <c r="V1338" s="41">
        <v>53.058900000000001</v>
      </c>
      <c r="W1338" s="41"/>
      <c r="X1338" s="41"/>
    </row>
    <row r="1339" spans="1:24" x14ac:dyDescent="0.35">
      <c r="A1339" s="41" t="s">
        <v>533</v>
      </c>
      <c r="B1339" s="41" t="s">
        <v>511</v>
      </c>
      <c r="C1339" s="41" t="s">
        <v>12</v>
      </c>
      <c r="D1339" s="41" t="s">
        <v>148</v>
      </c>
      <c r="E1339" s="41" t="s">
        <v>148</v>
      </c>
      <c r="F1339" s="41" t="s">
        <v>759</v>
      </c>
      <c r="G1339" s="41">
        <v>4</v>
      </c>
      <c r="H1339" s="41">
        <v>5816.7986630755504</v>
      </c>
      <c r="I1339" s="41">
        <v>532</v>
      </c>
      <c r="J1339" s="41">
        <v>0</v>
      </c>
      <c r="K1339" s="41">
        <v>9.8419999999999987</v>
      </c>
      <c r="L1339" s="41">
        <v>0</v>
      </c>
      <c r="M1339" s="41">
        <v>346</v>
      </c>
      <c r="N1339" s="41">
        <v>0</v>
      </c>
      <c r="O1339" s="41">
        <v>6.8854000000000006</v>
      </c>
      <c r="P1339" s="41">
        <v>0</v>
      </c>
      <c r="Q1339" s="41">
        <v>2066</v>
      </c>
      <c r="R1339" s="41">
        <v>36.981400000000001</v>
      </c>
      <c r="S1339" s="41">
        <v>2581</v>
      </c>
      <c r="T1339" s="41">
        <v>56.781999999999996</v>
      </c>
      <c r="U1339" s="41">
        <v>2598</v>
      </c>
      <c r="V1339" s="41">
        <v>46.823399999999999</v>
      </c>
      <c r="W1339" s="41">
        <v>2927</v>
      </c>
      <c r="X1339" s="41">
        <v>63.667400000000001</v>
      </c>
    </row>
    <row r="1340" spans="1:24" x14ac:dyDescent="0.35">
      <c r="A1340" s="41" t="s">
        <v>533</v>
      </c>
      <c r="B1340" s="41" t="s">
        <v>511</v>
      </c>
      <c r="C1340" s="41" t="s">
        <v>12</v>
      </c>
      <c r="D1340" s="41" t="s">
        <v>148</v>
      </c>
      <c r="E1340" s="41" t="s">
        <v>148</v>
      </c>
      <c r="F1340" s="41" t="s">
        <v>758</v>
      </c>
      <c r="G1340" s="41">
        <v>3</v>
      </c>
      <c r="H1340" s="41">
        <v>5816.7986630755504</v>
      </c>
      <c r="I1340" s="41">
        <v>533</v>
      </c>
      <c r="J1340" s="41">
        <v>0</v>
      </c>
      <c r="K1340" s="41">
        <v>9.8605</v>
      </c>
      <c r="L1340" s="41">
        <v>0</v>
      </c>
      <c r="M1340" s="41">
        <v>456</v>
      </c>
      <c r="N1340" s="41">
        <v>7</v>
      </c>
      <c r="O1340" s="41">
        <v>9.0744000000000007</v>
      </c>
      <c r="P1340" s="41">
        <v>0.13930000000000001</v>
      </c>
      <c r="Q1340" s="41">
        <v>2005</v>
      </c>
      <c r="R1340" s="41">
        <v>35.889499999999998</v>
      </c>
      <c r="S1340" s="41">
        <v>2433</v>
      </c>
      <c r="T1340" s="41">
        <v>53.526000000000003</v>
      </c>
      <c r="U1340" s="41">
        <v>2538</v>
      </c>
      <c r="V1340" s="41">
        <v>45.75</v>
      </c>
      <c r="W1340" s="41">
        <v>2896</v>
      </c>
      <c r="X1340" s="41">
        <v>62.739700000000006</v>
      </c>
    </row>
    <row r="1341" spans="1:24" x14ac:dyDescent="0.35">
      <c r="A1341" s="41" t="s">
        <v>533</v>
      </c>
      <c r="B1341" s="41" t="s">
        <v>511</v>
      </c>
      <c r="C1341" s="41" t="s">
        <v>12</v>
      </c>
      <c r="D1341" s="41" t="s">
        <v>148</v>
      </c>
      <c r="E1341" s="41" t="s">
        <v>148</v>
      </c>
      <c r="F1341" s="41" t="s">
        <v>767</v>
      </c>
      <c r="G1341" s="41">
        <v>12</v>
      </c>
      <c r="H1341" s="41">
        <v>5816.7986630755504</v>
      </c>
      <c r="I1341" s="41">
        <v>391</v>
      </c>
      <c r="J1341" s="41">
        <v>3</v>
      </c>
      <c r="K1341" s="41">
        <v>7.7809000000000008</v>
      </c>
      <c r="L1341" s="41">
        <v>5.9700000000000003E-2</v>
      </c>
      <c r="M1341" s="41"/>
      <c r="N1341" s="41"/>
      <c r="O1341" s="41"/>
      <c r="P1341" s="41"/>
      <c r="Q1341" s="41">
        <v>2152</v>
      </c>
      <c r="R1341" s="41">
        <v>38.520800000000001</v>
      </c>
      <c r="S1341" s="41"/>
      <c r="T1341" s="41"/>
      <c r="U1341" s="41">
        <v>2546</v>
      </c>
      <c r="V1341" s="41">
        <v>46.361400000000003</v>
      </c>
      <c r="W1341" s="41"/>
      <c r="X1341" s="41"/>
    </row>
    <row r="1342" spans="1:24" x14ac:dyDescent="0.35">
      <c r="A1342" s="41" t="s">
        <v>533</v>
      </c>
      <c r="B1342" s="41" t="s">
        <v>511</v>
      </c>
      <c r="C1342" s="41" t="s">
        <v>12</v>
      </c>
      <c r="D1342" s="41" t="s">
        <v>148</v>
      </c>
      <c r="E1342" s="41" t="s">
        <v>148</v>
      </c>
      <c r="F1342" s="41" t="s">
        <v>757</v>
      </c>
      <c r="G1342" s="41">
        <v>2</v>
      </c>
      <c r="H1342" s="41">
        <v>5816.7986630755504</v>
      </c>
      <c r="I1342" s="41">
        <v>2049</v>
      </c>
      <c r="J1342" s="41">
        <v>0</v>
      </c>
      <c r="K1342" s="41">
        <v>37.906500000000001</v>
      </c>
      <c r="L1342" s="41">
        <v>0</v>
      </c>
      <c r="M1342" s="41">
        <v>338</v>
      </c>
      <c r="N1342" s="41">
        <v>0</v>
      </c>
      <c r="O1342" s="41">
        <v>6.7262000000000004</v>
      </c>
      <c r="P1342" s="41">
        <v>0</v>
      </c>
      <c r="Q1342" s="41">
        <v>2210</v>
      </c>
      <c r="R1342" s="41">
        <v>39.558999999999997</v>
      </c>
      <c r="S1342" s="41">
        <v>2344</v>
      </c>
      <c r="T1342" s="41">
        <v>51.567999999999998</v>
      </c>
      <c r="U1342" s="41">
        <v>4259</v>
      </c>
      <c r="V1342" s="41">
        <v>77.465499999999992</v>
      </c>
      <c r="W1342" s="41">
        <v>2682</v>
      </c>
      <c r="X1342" s="41">
        <v>58.294199999999996</v>
      </c>
    </row>
    <row r="1343" spans="1:24" x14ac:dyDescent="0.35">
      <c r="A1343" s="41" t="s">
        <v>533</v>
      </c>
      <c r="B1343" s="41" t="s">
        <v>511</v>
      </c>
      <c r="C1343" s="41" t="s">
        <v>12</v>
      </c>
      <c r="D1343" s="41" t="s">
        <v>148</v>
      </c>
      <c r="E1343" s="41" t="s">
        <v>148</v>
      </c>
      <c r="F1343" s="41" t="s">
        <v>763</v>
      </c>
      <c r="G1343" s="41">
        <v>8</v>
      </c>
      <c r="H1343" s="41">
        <v>5816.7986630755504</v>
      </c>
      <c r="I1343" s="41">
        <v>385</v>
      </c>
      <c r="J1343" s="41">
        <v>13</v>
      </c>
      <c r="K1343" s="41">
        <v>7.6615000000000002</v>
      </c>
      <c r="L1343" s="41">
        <v>0.25870000000000004</v>
      </c>
      <c r="M1343" s="41"/>
      <c r="N1343" s="41"/>
      <c r="O1343" s="41"/>
      <c r="P1343" s="41"/>
      <c r="Q1343" s="41">
        <v>2163</v>
      </c>
      <c r="R1343" s="41">
        <v>38.717700000000001</v>
      </c>
      <c r="S1343" s="41"/>
      <c r="T1343" s="41"/>
      <c r="U1343" s="41">
        <v>2561</v>
      </c>
      <c r="V1343" s="41">
        <v>46.637900000000002</v>
      </c>
      <c r="W1343" s="41"/>
      <c r="X1343" s="41"/>
    </row>
    <row r="1344" spans="1:24" x14ac:dyDescent="0.35">
      <c r="A1344" s="41" t="s">
        <v>533</v>
      </c>
      <c r="B1344" s="41" t="s">
        <v>511</v>
      </c>
      <c r="C1344" s="41" t="s">
        <v>12</v>
      </c>
      <c r="D1344" s="41" t="s">
        <v>148</v>
      </c>
      <c r="E1344" s="41" t="s">
        <v>148</v>
      </c>
      <c r="F1344" s="41" t="s">
        <v>762</v>
      </c>
      <c r="G1344" s="41">
        <v>7</v>
      </c>
      <c r="H1344" s="41">
        <v>5816.7986630755504</v>
      </c>
      <c r="I1344" s="41">
        <v>701</v>
      </c>
      <c r="J1344" s="41">
        <v>827</v>
      </c>
      <c r="K1344" s="41">
        <v>13.949900000000001</v>
      </c>
      <c r="L1344" s="41">
        <v>16.4573</v>
      </c>
      <c r="M1344" s="41">
        <v>0</v>
      </c>
      <c r="N1344" s="41">
        <v>1079</v>
      </c>
      <c r="O1344" s="41">
        <v>0</v>
      </c>
      <c r="P1344" s="41">
        <v>24.2775</v>
      </c>
      <c r="Q1344" s="41">
        <v>2715</v>
      </c>
      <c r="R1344" s="41">
        <v>48.598500000000001</v>
      </c>
      <c r="S1344" s="41">
        <v>2893</v>
      </c>
      <c r="T1344" s="41">
        <v>63.646000000000001</v>
      </c>
      <c r="U1344" s="41">
        <v>4243</v>
      </c>
      <c r="V1344" s="41">
        <v>79.005700000000004</v>
      </c>
      <c r="W1344" s="41">
        <v>3972</v>
      </c>
      <c r="X1344" s="41">
        <v>87.923500000000004</v>
      </c>
    </row>
    <row r="1345" spans="1:24" x14ac:dyDescent="0.35">
      <c r="A1345" s="41" t="s">
        <v>533</v>
      </c>
      <c r="B1345" s="41" t="s">
        <v>511</v>
      </c>
      <c r="C1345" s="41" t="s">
        <v>12</v>
      </c>
      <c r="D1345" s="41" t="s">
        <v>148</v>
      </c>
      <c r="E1345" s="41" t="s">
        <v>148</v>
      </c>
      <c r="F1345" s="41" t="s">
        <v>761</v>
      </c>
      <c r="G1345" s="41">
        <v>6</v>
      </c>
      <c r="H1345" s="41">
        <v>5816.7986630755504</v>
      </c>
      <c r="I1345" s="41">
        <v>336</v>
      </c>
      <c r="J1345" s="41">
        <v>1038</v>
      </c>
      <c r="K1345" s="41">
        <v>6.6864000000000008</v>
      </c>
      <c r="L1345" s="41">
        <v>20.656200000000002</v>
      </c>
      <c r="M1345" s="41">
        <v>445</v>
      </c>
      <c r="N1345" s="41">
        <v>168</v>
      </c>
      <c r="O1345" s="41">
        <v>10.012499999999999</v>
      </c>
      <c r="P1345" s="41">
        <v>3.78</v>
      </c>
      <c r="Q1345" s="41">
        <v>2144</v>
      </c>
      <c r="R1345" s="41">
        <v>38.377600000000001</v>
      </c>
      <c r="S1345" s="41">
        <v>2837</v>
      </c>
      <c r="T1345" s="41">
        <v>62.414000000000001</v>
      </c>
      <c r="U1345" s="41">
        <v>3518</v>
      </c>
      <c r="V1345" s="41">
        <v>65.720200000000006</v>
      </c>
      <c r="W1345" s="41">
        <v>3450</v>
      </c>
      <c r="X1345" s="41">
        <v>76.206500000000005</v>
      </c>
    </row>
    <row r="1346" spans="1:24" x14ac:dyDescent="0.35">
      <c r="A1346" s="41" t="s">
        <v>730</v>
      </c>
      <c r="B1346" s="41" t="s">
        <v>550</v>
      </c>
      <c r="C1346" s="41" t="s">
        <v>8</v>
      </c>
      <c r="D1346" s="41" t="s">
        <v>149</v>
      </c>
      <c r="E1346" s="41" t="s">
        <v>149</v>
      </c>
      <c r="F1346" s="41" t="s">
        <v>756</v>
      </c>
      <c r="G1346" s="41">
        <v>1</v>
      </c>
      <c r="H1346" s="41">
        <v>10815.4105919914</v>
      </c>
      <c r="I1346" s="41">
        <v>53410</v>
      </c>
      <c r="J1346" s="41">
        <v>0</v>
      </c>
      <c r="K1346" s="41">
        <v>988.08499999999992</v>
      </c>
      <c r="L1346" s="41">
        <v>0</v>
      </c>
      <c r="M1346" s="41">
        <v>21146</v>
      </c>
      <c r="N1346" s="41">
        <v>1479</v>
      </c>
      <c r="O1346" s="41">
        <v>420.80540000000002</v>
      </c>
      <c r="P1346" s="41">
        <v>29.432100000000002</v>
      </c>
      <c r="Q1346" s="41">
        <v>0</v>
      </c>
      <c r="R1346" s="41">
        <v>0</v>
      </c>
      <c r="S1346" s="41">
        <v>43</v>
      </c>
      <c r="T1346" s="41">
        <v>0.94599999999999995</v>
      </c>
      <c r="U1346" s="41">
        <v>53410</v>
      </c>
      <c r="V1346" s="41">
        <v>988.08499999999992</v>
      </c>
      <c r="W1346" s="41">
        <v>22668</v>
      </c>
      <c r="X1346" s="41">
        <v>451.18350000000004</v>
      </c>
    </row>
    <row r="1347" spans="1:24" x14ac:dyDescent="0.35">
      <c r="A1347" s="41" t="s">
        <v>730</v>
      </c>
      <c r="B1347" s="41" t="s">
        <v>550</v>
      </c>
      <c r="C1347" s="41" t="s">
        <v>8</v>
      </c>
      <c r="D1347" s="41" t="s">
        <v>149</v>
      </c>
      <c r="E1347" s="41" t="s">
        <v>149</v>
      </c>
      <c r="F1347" s="41" t="s">
        <v>760</v>
      </c>
      <c r="G1347" s="41">
        <v>5</v>
      </c>
      <c r="H1347" s="41">
        <v>10815.4105919914</v>
      </c>
      <c r="I1347" s="41">
        <v>23491</v>
      </c>
      <c r="J1347" s="41">
        <v>10294</v>
      </c>
      <c r="K1347" s="41">
        <v>434.58349999999996</v>
      </c>
      <c r="L1347" s="41">
        <v>190.43899999999999</v>
      </c>
      <c r="M1347" s="41">
        <v>37754</v>
      </c>
      <c r="N1347" s="41">
        <v>8194</v>
      </c>
      <c r="O1347" s="41">
        <v>751.30460000000005</v>
      </c>
      <c r="P1347" s="41">
        <v>163.06060000000002</v>
      </c>
      <c r="Q1347" s="41">
        <v>70</v>
      </c>
      <c r="R1347" s="41">
        <v>1.2529999999999999</v>
      </c>
      <c r="S1347" s="41">
        <v>86</v>
      </c>
      <c r="T1347" s="41">
        <v>1.8919999999999999</v>
      </c>
      <c r="U1347" s="41">
        <v>33855</v>
      </c>
      <c r="V1347" s="41">
        <v>626.27549999999997</v>
      </c>
      <c r="W1347" s="41">
        <v>46034</v>
      </c>
      <c r="X1347" s="41">
        <v>916.25720000000013</v>
      </c>
    </row>
    <row r="1348" spans="1:24" x14ac:dyDescent="0.35">
      <c r="A1348" s="41" t="s">
        <v>730</v>
      </c>
      <c r="B1348" s="41" t="s">
        <v>550</v>
      </c>
      <c r="C1348" s="41" t="s">
        <v>8</v>
      </c>
      <c r="D1348" s="41" t="s">
        <v>149</v>
      </c>
      <c r="E1348" s="41" t="s">
        <v>149</v>
      </c>
      <c r="F1348" s="41" t="s">
        <v>764</v>
      </c>
      <c r="G1348" s="41">
        <v>9</v>
      </c>
      <c r="H1348" s="41">
        <v>10815.4105919914</v>
      </c>
      <c r="I1348" s="41">
        <v>11230</v>
      </c>
      <c r="J1348" s="41">
        <v>845</v>
      </c>
      <c r="K1348" s="41">
        <v>223.477</v>
      </c>
      <c r="L1348" s="41">
        <v>16.8155</v>
      </c>
      <c r="M1348" s="41"/>
      <c r="N1348" s="41"/>
      <c r="O1348" s="41"/>
      <c r="P1348" s="41"/>
      <c r="Q1348" s="41">
        <v>64</v>
      </c>
      <c r="R1348" s="41">
        <v>1.1456</v>
      </c>
      <c r="S1348" s="41"/>
      <c r="T1348" s="41"/>
      <c r="U1348" s="41">
        <v>12139</v>
      </c>
      <c r="V1348" s="41">
        <v>241.43810000000002</v>
      </c>
      <c r="W1348" s="41"/>
      <c r="X1348" s="41"/>
    </row>
    <row r="1349" spans="1:24" x14ac:dyDescent="0.35">
      <c r="A1349" s="41" t="s">
        <v>730</v>
      </c>
      <c r="B1349" s="41" t="s">
        <v>550</v>
      </c>
      <c r="C1349" s="41" t="s">
        <v>8</v>
      </c>
      <c r="D1349" s="41" t="s">
        <v>149</v>
      </c>
      <c r="E1349" s="41" t="s">
        <v>149</v>
      </c>
      <c r="F1349" s="41" t="s">
        <v>766</v>
      </c>
      <c r="G1349" s="41">
        <v>11</v>
      </c>
      <c r="H1349" s="41">
        <v>10815.4105919914</v>
      </c>
      <c r="I1349" s="41">
        <v>49033</v>
      </c>
      <c r="J1349" s="41">
        <v>3746</v>
      </c>
      <c r="K1349" s="41">
        <v>975.75670000000002</v>
      </c>
      <c r="L1349" s="41">
        <v>74.545400000000001</v>
      </c>
      <c r="M1349" s="41"/>
      <c r="N1349" s="41"/>
      <c r="O1349" s="41"/>
      <c r="P1349" s="41"/>
      <c r="Q1349" s="41">
        <v>262</v>
      </c>
      <c r="R1349" s="41">
        <v>4.6898</v>
      </c>
      <c r="S1349" s="41"/>
      <c r="T1349" s="41"/>
      <c r="U1349" s="41">
        <v>53041</v>
      </c>
      <c r="V1349" s="41">
        <v>1054.9919000000002</v>
      </c>
      <c r="W1349" s="41"/>
      <c r="X1349" s="41"/>
    </row>
    <row r="1350" spans="1:24" x14ac:dyDescent="0.35">
      <c r="A1350" s="41" t="s">
        <v>730</v>
      </c>
      <c r="B1350" s="41" t="s">
        <v>550</v>
      </c>
      <c r="C1350" s="41" t="s">
        <v>8</v>
      </c>
      <c r="D1350" s="41" t="s">
        <v>149</v>
      </c>
      <c r="E1350" s="41" t="s">
        <v>149</v>
      </c>
      <c r="F1350" s="41" t="s">
        <v>765</v>
      </c>
      <c r="G1350" s="41">
        <v>10</v>
      </c>
      <c r="H1350" s="41">
        <v>10815.4105919914</v>
      </c>
      <c r="I1350" s="41">
        <v>39015</v>
      </c>
      <c r="J1350" s="41">
        <v>1757</v>
      </c>
      <c r="K1350" s="41">
        <v>776.39850000000001</v>
      </c>
      <c r="L1350" s="41">
        <v>34.964300000000001</v>
      </c>
      <c r="M1350" s="41"/>
      <c r="N1350" s="41"/>
      <c r="O1350" s="41"/>
      <c r="P1350" s="41"/>
      <c r="Q1350" s="41">
        <v>226</v>
      </c>
      <c r="R1350" s="41">
        <v>4.0453999999999999</v>
      </c>
      <c r="S1350" s="41"/>
      <c r="T1350" s="41"/>
      <c r="U1350" s="41">
        <v>40998</v>
      </c>
      <c r="V1350" s="41">
        <v>815.40819999999997</v>
      </c>
      <c r="W1350" s="41"/>
      <c r="X1350" s="41"/>
    </row>
    <row r="1351" spans="1:24" x14ac:dyDescent="0.35">
      <c r="A1351" s="41" t="s">
        <v>730</v>
      </c>
      <c r="B1351" s="41" t="s">
        <v>550</v>
      </c>
      <c r="C1351" s="41" t="s">
        <v>8</v>
      </c>
      <c r="D1351" s="41" t="s">
        <v>149</v>
      </c>
      <c r="E1351" s="41" t="s">
        <v>149</v>
      </c>
      <c r="F1351" s="41" t="s">
        <v>759</v>
      </c>
      <c r="G1351" s="41">
        <v>4</v>
      </c>
      <c r="H1351" s="41">
        <v>10815.4105919914</v>
      </c>
      <c r="I1351" s="41">
        <v>13365</v>
      </c>
      <c r="J1351" s="41">
        <v>587</v>
      </c>
      <c r="K1351" s="41">
        <v>247.2525</v>
      </c>
      <c r="L1351" s="41">
        <v>10.859499999999999</v>
      </c>
      <c r="M1351" s="41">
        <v>22596</v>
      </c>
      <c r="N1351" s="41">
        <v>2933</v>
      </c>
      <c r="O1351" s="41">
        <v>449.66040000000004</v>
      </c>
      <c r="P1351" s="41">
        <v>58.366700000000002</v>
      </c>
      <c r="Q1351" s="41">
        <v>88</v>
      </c>
      <c r="R1351" s="41">
        <v>1.5751999999999999</v>
      </c>
      <c r="S1351" s="41">
        <v>281</v>
      </c>
      <c r="T1351" s="41">
        <v>6.1820000000000004</v>
      </c>
      <c r="U1351" s="41">
        <v>14040</v>
      </c>
      <c r="V1351" s="41">
        <v>259.68720000000002</v>
      </c>
      <c r="W1351" s="41">
        <v>25810</v>
      </c>
      <c r="X1351" s="41">
        <v>514.20910000000003</v>
      </c>
    </row>
    <row r="1352" spans="1:24" x14ac:dyDescent="0.35">
      <c r="A1352" s="41" t="s">
        <v>730</v>
      </c>
      <c r="B1352" s="41" t="s">
        <v>550</v>
      </c>
      <c r="C1352" s="41" t="s">
        <v>8</v>
      </c>
      <c r="D1352" s="41" t="s">
        <v>149</v>
      </c>
      <c r="E1352" s="41" t="s">
        <v>149</v>
      </c>
      <c r="F1352" s="41" t="s">
        <v>758</v>
      </c>
      <c r="G1352" s="41">
        <v>3</v>
      </c>
      <c r="H1352" s="41">
        <v>10815.4105919914</v>
      </c>
      <c r="I1352" s="41">
        <v>21388</v>
      </c>
      <c r="J1352" s="41">
        <v>140</v>
      </c>
      <c r="K1352" s="41">
        <v>395.678</v>
      </c>
      <c r="L1352" s="41">
        <v>2.59</v>
      </c>
      <c r="M1352" s="41">
        <v>14122</v>
      </c>
      <c r="N1352" s="41">
        <v>3381</v>
      </c>
      <c r="O1352" s="41">
        <v>281.02780000000001</v>
      </c>
      <c r="P1352" s="41">
        <v>67.281900000000007</v>
      </c>
      <c r="Q1352" s="41">
        <v>0</v>
      </c>
      <c r="R1352" s="41">
        <v>0</v>
      </c>
      <c r="S1352" s="41">
        <v>124</v>
      </c>
      <c r="T1352" s="41">
        <v>2.7280000000000002</v>
      </c>
      <c r="U1352" s="41">
        <v>21528</v>
      </c>
      <c r="V1352" s="41">
        <v>398.26799999999997</v>
      </c>
      <c r="W1352" s="41">
        <v>17627</v>
      </c>
      <c r="X1352" s="41">
        <v>351.03770000000003</v>
      </c>
    </row>
    <row r="1353" spans="1:24" x14ac:dyDescent="0.35">
      <c r="A1353" s="41" t="s">
        <v>730</v>
      </c>
      <c r="B1353" s="41" t="s">
        <v>550</v>
      </c>
      <c r="C1353" s="41" t="s">
        <v>8</v>
      </c>
      <c r="D1353" s="41" t="s">
        <v>149</v>
      </c>
      <c r="E1353" s="41" t="s">
        <v>149</v>
      </c>
      <c r="F1353" s="41" t="s">
        <v>767</v>
      </c>
      <c r="G1353" s="41">
        <v>12</v>
      </c>
      <c r="H1353" s="41">
        <v>10815.4105919914</v>
      </c>
      <c r="I1353" s="41">
        <v>61938</v>
      </c>
      <c r="J1353" s="41">
        <v>2106</v>
      </c>
      <c r="K1353" s="41">
        <v>1232.5662</v>
      </c>
      <c r="L1353" s="41">
        <v>41.909400000000005</v>
      </c>
      <c r="M1353" s="41"/>
      <c r="N1353" s="41"/>
      <c r="O1353" s="41"/>
      <c r="P1353" s="41"/>
      <c r="Q1353" s="41">
        <v>176</v>
      </c>
      <c r="R1353" s="41">
        <v>3.1503999999999999</v>
      </c>
      <c r="S1353" s="41"/>
      <c r="T1353" s="41"/>
      <c r="U1353" s="41">
        <v>64220</v>
      </c>
      <c r="V1353" s="41">
        <v>1277.626</v>
      </c>
      <c r="W1353" s="41"/>
      <c r="X1353" s="41"/>
    </row>
    <row r="1354" spans="1:24" x14ac:dyDescent="0.35">
      <c r="A1354" s="41" t="s">
        <v>730</v>
      </c>
      <c r="B1354" s="41" t="s">
        <v>550</v>
      </c>
      <c r="C1354" s="41" t="s">
        <v>8</v>
      </c>
      <c r="D1354" s="41" t="s">
        <v>149</v>
      </c>
      <c r="E1354" s="41" t="s">
        <v>149</v>
      </c>
      <c r="F1354" s="41" t="s">
        <v>757</v>
      </c>
      <c r="G1354" s="41">
        <v>2</v>
      </c>
      <c r="H1354" s="41">
        <v>10815.4105919914</v>
      </c>
      <c r="I1354" s="41">
        <v>11231</v>
      </c>
      <c r="J1354" s="41">
        <v>58</v>
      </c>
      <c r="K1354" s="41">
        <v>207.77349999999998</v>
      </c>
      <c r="L1354" s="41">
        <v>1.073</v>
      </c>
      <c r="M1354" s="41">
        <v>16199</v>
      </c>
      <c r="N1354" s="41">
        <v>6359</v>
      </c>
      <c r="O1354" s="41">
        <v>322.36009999999999</v>
      </c>
      <c r="P1354" s="41">
        <v>126.5441</v>
      </c>
      <c r="Q1354" s="41">
        <v>0</v>
      </c>
      <c r="R1354" s="41">
        <v>0</v>
      </c>
      <c r="S1354" s="41">
        <v>2</v>
      </c>
      <c r="T1354" s="41">
        <v>4.3999999999999997E-2</v>
      </c>
      <c r="U1354" s="41">
        <v>11289</v>
      </c>
      <c r="V1354" s="41">
        <v>208.84649999999999</v>
      </c>
      <c r="W1354" s="41">
        <v>22560</v>
      </c>
      <c r="X1354" s="41">
        <v>448.94819999999999</v>
      </c>
    </row>
    <row r="1355" spans="1:24" x14ac:dyDescent="0.35">
      <c r="A1355" s="41" t="s">
        <v>730</v>
      </c>
      <c r="B1355" s="41" t="s">
        <v>550</v>
      </c>
      <c r="C1355" s="41" t="s">
        <v>8</v>
      </c>
      <c r="D1355" s="41" t="s">
        <v>149</v>
      </c>
      <c r="E1355" s="41" t="s">
        <v>149</v>
      </c>
      <c r="F1355" s="41" t="s">
        <v>763</v>
      </c>
      <c r="G1355" s="41">
        <v>8</v>
      </c>
      <c r="H1355" s="41">
        <v>10815.4105919914</v>
      </c>
      <c r="I1355" s="41">
        <v>14000</v>
      </c>
      <c r="J1355" s="41">
        <v>1325</v>
      </c>
      <c r="K1355" s="41">
        <v>278.60000000000002</v>
      </c>
      <c r="L1355" s="41">
        <v>26.3675</v>
      </c>
      <c r="M1355" s="41"/>
      <c r="N1355" s="41"/>
      <c r="O1355" s="41"/>
      <c r="P1355" s="41"/>
      <c r="Q1355" s="41">
        <v>354</v>
      </c>
      <c r="R1355" s="41">
        <v>6.3365999999999998</v>
      </c>
      <c r="S1355" s="41"/>
      <c r="T1355" s="41"/>
      <c r="U1355" s="41">
        <v>15679</v>
      </c>
      <c r="V1355" s="41">
        <v>311.30410000000001</v>
      </c>
      <c r="W1355" s="41"/>
      <c r="X1355" s="41"/>
    </row>
    <row r="1356" spans="1:24" x14ac:dyDescent="0.35">
      <c r="A1356" s="41" t="s">
        <v>730</v>
      </c>
      <c r="B1356" s="41" t="s">
        <v>550</v>
      </c>
      <c r="C1356" s="41" t="s">
        <v>8</v>
      </c>
      <c r="D1356" s="41" t="s">
        <v>149</v>
      </c>
      <c r="E1356" s="41" t="s">
        <v>149</v>
      </c>
      <c r="F1356" s="41" t="s">
        <v>762</v>
      </c>
      <c r="G1356" s="41">
        <v>7</v>
      </c>
      <c r="H1356" s="41">
        <v>10815.4105919914</v>
      </c>
      <c r="I1356" s="41">
        <v>21176</v>
      </c>
      <c r="J1356" s="41">
        <v>2168</v>
      </c>
      <c r="K1356" s="41">
        <v>421.4024</v>
      </c>
      <c r="L1356" s="41">
        <v>43.1432</v>
      </c>
      <c r="M1356" s="41">
        <v>0</v>
      </c>
      <c r="N1356" s="41">
        <v>7566</v>
      </c>
      <c r="O1356" s="41">
        <v>0</v>
      </c>
      <c r="P1356" s="41">
        <v>170.23499999999999</v>
      </c>
      <c r="Q1356" s="41">
        <v>188</v>
      </c>
      <c r="R1356" s="41">
        <v>3.3652000000000002</v>
      </c>
      <c r="S1356" s="41">
        <v>106</v>
      </c>
      <c r="T1356" s="41">
        <v>2.3319999999999999</v>
      </c>
      <c r="U1356" s="41">
        <v>23532</v>
      </c>
      <c r="V1356" s="41">
        <v>467.91079999999999</v>
      </c>
      <c r="W1356" s="41">
        <v>7672</v>
      </c>
      <c r="X1356" s="41">
        <v>172.56699999999998</v>
      </c>
    </row>
    <row r="1357" spans="1:24" x14ac:dyDescent="0.35">
      <c r="A1357" s="41" t="s">
        <v>730</v>
      </c>
      <c r="B1357" s="41" t="s">
        <v>550</v>
      </c>
      <c r="C1357" s="41" t="s">
        <v>8</v>
      </c>
      <c r="D1357" s="41" t="s">
        <v>149</v>
      </c>
      <c r="E1357" s="41" t="s">
        <v>149</v>
      </c>
      <c r="F1357" s="41" t="s">
        <v>761</v>
      </c>
      <c r="G1357" s="41">
        <v>6</v>
      </c>
      <c r="H1357" s="41">
        <v>10815.4105919914</v>
      </c>
      <c r="I1357" s="41">
        <v>47325</v>
      </c>
      <c r="J1357" s="41">
        <v>3843</v>
      </c>
      <c r="K1357" s="41">
        <v>941.76750000000004</v>
      </c>
      <c r="L1357" s="41">
        <v>76.475700000000003</v>
      </c>
      <c r="M1357" s="41">
        <v>18405</v>
      </c>
      <c r="N1357" s="41">
        <v>7413</v>
      </c>
      <c r="O1357" s="41">
        <v>414.11250000000001</v>
      </c>
      <c r="P1357" s="41">
        <v>166.79249999999999</v>
      </c>
      <c r="Q1357" s="41">
        <v>352</v>
      </c>
      <c r="R1357" s="41">
        <v>6.3007999999999997</v>
      </c>
      <c r="S1357" s="41">
        <v>60</v>
      </c>
      <c r="T1357" s="41">
        <v>1.32</v>
      </c>
      <c r="U1357" s="41">
        <v>51520</v>
      </c>
      <c r="V1357" s="41">
        <v>1024.5440000000001</v>
      </c>
      <c r="W1357" s="41">
        <v>25878</v>
      </c>
      <c r="X1357" s="41">
        <v>582.22500000000002</v>
      </c>
    </row>
    <row r="1358" spans="1:24" x14ac:dyDescent="0.35">
      <c r="A1358" s="41" t="s">
        <v>619</v>
      </c>
      <c r="B1358" s="41" t="s">
        <v>620</v>
      </c>
      <c r="C1358" s="41" t="s">
        <v>26</v>
      </c>
      <c r="D1358" s="41" t="s">
        <v>216</v>
      </c>
      <c r="E1358" s="41" t="s">
        <v>216</v>
      </c>
      <c r="F1358" s="41" t="s">
        <v>756</v>
      </c>
      <c r="G1358" s="41">
        <v>1</v>
      </c>
      <c r="H1358" s="41">
        <v>9317.0110314797294</v>
      </c>
      <c r="I1358" s="41">
        <v>41851</v>
      </c>
      <c r="J1358" s="41">
        <v>2637</v>
      </c>
      <c r="K1358" s="41">
        <v>774.24349999999993</v>
      </c>
      <c r="L1358" s="41">
        <v>48.784499999999994</v>
      </c>
      <c r="M1358" s="41">
        <v>9779</v>
      </c>
      <c r="N1358" s="41">
        <v>3297</v>
      </c>
      <c r="O1358" s="41">
        <v>194.60210000000001</v>
      </c>
      <c r="P1358" s="41">
        <v>65.610300000000009</v>
      </c>
      <c r="Q1358" s="41">
        <v>0</v>
      </c>
      <c r="R1358" s="41">
        <v>0</v>
      </c>
      <c r="S1358" s="41">
        <v>0</v>
      </c>
      <c r="T1358" s="41">
        <v>0</v>
      </c>
      <c r="U1358" s="41">
        <v>44488</v>
      </c>
      <c r="V1358" s="41">
        <v>823.02799999999991</v>
      </c>
      <c r="W1358" s="41">
        <v>13076</v>
      </c>
      <c r="X1358" s="41">
        <v>260.2124</v>
      </c>
    </row>
    <row r="1359" spans="1:24" x14ac:dyDescent="0.35">
      <c r="A1359" s="41" t="s">
        <v>619</v>
      </c>
      <c r="B1359" s="41" t="s">
        <v>620</v>
      </c>
      <c r="C1359" s="41" t="s">
        <v>26</v>
      </c>
      <c r="D1359" s="41" t="s">
        <v>216</v>
      </c>
      <c r="E1359" s="41" t="s">
        <v>216</v>
      </c>
      <c r="F1359" s="41" t="s">
        <v>760</v>
      </c>
      <c r="G1359" s="41">
        <v>5</v>
      </c>
      <c r="H1359" s="41">
        <v>9317.0110314797294</v>
      </c>
      <c r="I1359" s="41">
        <v>9067</v>
      </c>
      <c r="J1359" s="41">
        <v>6225</v>
      </c>
      <c r="K1359" s="41">
        <v>167.73949999999999</v>
      </c>
      <c r="L1359" s="41">
        <v>115.16249999999999</v>
      </c>
      <c r="M1359" s="41">
        <v>6409</v>
      </c>
      <c r="N1359" s="41">
        <v>1110</v>
      </c>
      <c r="O1359" s="41">
        <v>127.5391</v>
      </c>
      <c r="P1359" s="41">
        <v>22.089000000000002</v>
      </c>
      <c r="Q1359" s="41">
        <v>0</v>
      </c>
      <c r="R1359" s="41">
        <v>0</v>
      </c>
      <c r="S1359" s="41">
        <v>0</v>
      </c>
      <c r="T1359" s="41">
        <v>0</v>
      </c>
      <c r="U1359" s="41">
        <v>15292</v>
      </c>
      <c r="V1359" s="41">
        <v>282.90199999999999</v>
      </c>
      <c r="W1359" s="41">
        <v>7519</v>
      </c>
      <c r="X1359" s="41">
        <v>149.62810000000002</v>
      </c>
    </row>
    <row r="1360" spans="1:24" x14ac:dyDescent="0.35">
      <c r="A1360" s="41" t="s">
        <v>619</v>
      </c>
      <c r="B1360" s="41" t="s">
        <v>620</v>
      </c>
      <c r="C1360" s="41" t="s">
        <v>26</v>
      </c>
      <c r="D1360" s="41" t="s">
        <v>216</v>
      </c>
      <c r="E1360" s="41" t="s">
        <v>216</v>
      </c>
      <c r="F1360" s="41" t="s">
        <v>764</v>
      </c>
      <c r="G1360" s="41">
        <v>9</v>
      </c>
      <c r="H1360" s="41">
        <v>9317.0110314797294</v>
      </c>
      <c r="I1360" s="41">
        <v>27317</v>
      </c>
      <c r="J1360" s="41">
        <v>6217</v>
      </c>
      <c r="K1360" s="41">
        <v>543.60829999999999</v>
      </c>
      <c r="L1360" s="41">
        <v>123.7183</v>
      </c>
      <c r="M1360" s="41"/>
      <c r="N1360" s="41"/>
      <c r="O1360" s="41"/>
      <c r="P1360" s="41"/>
      <c r="Q1360" s="41">
        <v>0</v>
      </c>
      <c r="R1360" s="41">
        <v>0</v>
      </c>
      <c r="S1360" s="41"/>
      <c r="T1360" s="41"/>
      <c r="U1360" s="41">
        <v>33534</v>
      </c>
      <c r="V1360" s="41">
        <v>667.32659999999998</v>
      </c>
      <c r="W1360" s="41"/>
      <c r="X1360" s="41"/>
    </row>
    <row r="1361" spans="1:24" x14ac:dyDescent="0.35">
      <c r="A1361" s="41" t="s">
        <v>619</v>
      </c>
      <c r="B1361" s="41" t="s">
        <v>620</v>
      </c>
      <c r="C1361" s="41" t="s">
        <v>26</v>
      </c>
      <c r="D1361" s="41" t="s">
        <v>216</v>
      </c>
      <c r="E1361" s="41" t="s">
        <v>216</v>
      </c>
      <c r="F1361" s="41" t="s">
        <v>766</v>
      </c>
      <c r="G1361" s="41">
        <v>11</v>
      </c>
      <c r="H1361" s="41">
        <v>9317.0110314797294</v>
      </c>
      <c r="I1361" s="41">
        <v>11461</v>
      </c>
      <c r="J1361" s="41">
        <v>8829</v>
      </c>
      <c r="K1361" s="41">
        <v>228.07390000000001</v>
      </c>
      <c r="L1361" s="41">
        <v>175.69710000000001</v>
      </c>
      <c r="M1361" s="41"/>
      <c r="N1361" s="41"/>
      <c r="O1361" s="41"/>
      <c r="P1361" s="41"/>
      <c r="Q1361" s="41">
        <v>0</v>
      </c>
      <c r="R1361" s="41">
        <v>0</v>
      </c>
      <c r="S1361" s="41"/>
      <c r="T1361" s="41"/>
      <c r="U1361" s="41">
        <v>20290</v>
      </c>
      <c r="V1361" s="41">
        <v>403.77100000000002</v>
      </c>
      <c r="W1361" s="41"/>
      <c r="X1361" s="41"/>
    </row>
    <row r="1362" spans="1:24" x14ac:dyDescent="0.35">
      <c r="A1362" s="41" t="s">
        <v>619</v>
      </c>
      <c r="B1362" s="41" t="s">
        <v>620</v>
      </c>
      <c r="C1362" s="41" t="s">
        <v>26</v>
      </c>
      <c r="D1362" s="41" t="s">
        <v>216</v>
      </c>
      <c r="E1362" s="41" t="s">
        <v>216</v>
      </c>
      <c r="F1362" s="41" t="s">
        <v>765</v>
      </c>
      <c r="G1362" s="41">
        <v>10</v>
      </c>
      <c r="H1362" s="41">
        <v>9317.0110314797294</v>
      </c>
      <c r="I1362" s="41">
        <v>12176</v>
      </c>
      <c r="J1362" s="41">
        <v>2284</v>
      </c>
      <c r="K1362" s="41">
        <v>242.30240000000001</v>
      </c>
      <c r="L1362" s="41">
        <v>45.451599999999999</v>
      </c>
      <c r="M1362" s="41"/>
      <c r="N1362" s="41"/>
      <c r="O1362" s="41"/>
      <c r="P1362" s="41"/>
      <c r="Q1362" s="41">
        <v>0</v>
      </c>
      <c r="R1362" s="41">
        <v>0</v>
      </c>
      <c r="S1362" s="41"/>
      <c r="T1362" s="41"/>
      <c r="U1362" s="41">
        <v>14460</v>
      </c>
      <c r="V1362" s="41">
        <v>287.75400000000002</v>
      </c>
      <c r="W1362" s="41"/>
      <c r="X1362" s="41"/>
    </row>
    <row r="1363" spans="1:24" x14ac:dyDescent="0.35">
      <c r="A1363" s="41" t="s">
        <v>619</v>
      </c>
      <c r="B1363" s="41" t="s">
        <v>620</v>
      </c>
      <c r="C1363" s="41" t="s">
        <v>26</v>
      </c>
      <c r="D1363" s="41" t="s">
        <v>216</v>
      </c>
      <c r="E1363" s="41" t="s">
        <v>216</v>
      </c>
      <c r="F1363" s="41" t="s">
        <v>759</v>
      </c>
      <c r="G1363" s="41">
        <v>4</v>
      </c>
      <c r="H1363" s="41">
        <v>9317.0110314797294</v>
      </c>
      <c r="I1363" s="41">
        <v>10378</v>
      </c>
      <c r="J1363" s="41">
        <v>7036</v>
      </c>
      <c r="K1363" s="41">
        <v>191.99299999999999</v>
      </c>
      <c r="L1363" s="41">
        <v>130.166</v>
      </c>
      <c r="M1363" s="41">
        <v>13921</v>
      </c>
      <c r="N1363" s="41">
        <v>1240</v>
      </c>
      <c r="O1363" s="41">
        <v>277.02789999999999</v>
      </c>
      <c r="P1363" s="41">
        <v>24.676000000000002</v>
      </c>
      <c r="Q1363" s="41">
        <v>0</v>
      </c>
      <c r="R1363" s="41">
        <v>0</v>
      </c>
      <c r="S1363" s="41">
        <v>0</v>
      </c>
      <c r="T1363" s="41">
        <v>0</v>
      </c>
      <c r="U1363" s="41">
        <v>17414</v>
      </c>
      <c r="V1363" s="41">
        <v>322.15899999999999</v>
      </c>
      <c r="W1363" s="41">
        <v>15161</v>
      </c>
      <c r="X1363" s="41">
        <v>301.70389999999998</v>
      </c>
    </row>
    <row r="1364" spans="1:24" x14ac:dyDescent="0.35">
      <c r="A1364" s="41" t="s">
        <v>619</v>
      </c>
      <c r="B1364" s="41" t="s">
        <v>620</v>
      </c>
      <c r="C1364" s="41" t="s">
        <v>26</v>
      </c>
      <c r="D1364" s="41" t="s">
        <v>216</v>
      </c>
      <c r="E1364" s="41" t="s">
        <v>216</v>
      </c>
      <c r="F1364" s="41" t="s">
        <v>758</v>
      </c>
      <c r="G1364" s="41">
        <v>3</v>
      </c>
      <c r="H1364" s="41">
        <v>9317.0110314797294</v>
      </c>
      <c r="I1364" s="41">
        <v>19287</v>
      </c>
      <c r="J1364" s="41">
        <v>3368</v>
      </c>
      <c r="K1364" s="41">
        <v>356.80949999999996</v>
      </c>
      <c r="L1364" s="41">
        <v>62.308</v>
      </c>
      <c r="M1364" s="41">
        <v>12344</v>
      </c>
      <c r="N1364" s="41">
        <v>2291</v>
      </c>
      <c r="O1364" s="41">
        <v>245.6456</v>
      </c>
      <c r="P1364" s="41">
        <v>45.590900000000005</v>
      </c>
      <c r="Q1364" s="41">
        <v>0</v>
      </c>
      <c r="R1364" s="41">
        <v>0</v>
      </c>
      <c r="S1364" s="41">
        <v>0</v>
      </c>
      <c r="T1364" s="41">
        <v>0</v>
      </c>
      <c r="U1364" s="41">
        <v>22655</v>
      </c>
      <c r="V1364" s="41">
        <v>419.11749999999995</v>
      </c>
      <c r="W1364" s="41">
        <v>14635</v>
      </c>
      <c r="X1364" s="41">
        <v>291.23649999999998</v>
      </c>
    </row>
    <row r="1365" spans="1:24" x14ac:dyDescent="0.35">
      <c r="A1365" s="41" t="s">
        <v>619</v>
      </c>
      <c r="B1365" s="41" t="s">
        <v>620</v>
      </c>
      <c r="C1365" s="41" t="s">
        <v>26</v>
      </c>
      <c r="D1365" s="41" t="s">
        <v>216</v>
      </c>
      <c r="E1365" s="41" t="s">
        <v>216</v>
      </c>
      <c r="F1365" s="41" t="s">
        <v>767</v>
      </c>
      <c r="G1365" s="41">
        <v>12</v>
      </c>
      <c r="H1365" s="41">
        <v>9317.0110314797294</v>
      </c>
      <c r="I1365" s="41">
        <v>95465</v>
      </c>
      <c r="J1365" s="41">
        <v>900</v>
      </c>
      <c r="K1365" s="41">
        <v>1899.7535</v>
      </c>
      <c r="L1365" s="41">
        <v>17.91</v>
      </c>
      <c r="M1365" s="41"/>
      <c r="N1365" s="41"/>
      <c r="O1365" s="41"/>
      <c r="P1365" s="41"/>
      <c r="Q1365" s="41">
        <v>0</v>
      </c>
      <c r="R1365" s="41">
        <v>0</v>
      </c>
      <c r="S1365" s="41"/>
      <c r="T1365" s="41"/>
      <c r="U1365" s="41">
        <v>96365</v>
      </c>
      <c r="V1365" s="41">
        <v>1917.6635000000001</v>
      </c>
      <c r="W1365" s="41"/>
      <c r="X1365" s="41"/>
    </row>
    <row r="1366" spans="1:24" x14ac:dyDescent="0.35">
      <c r="A1366" s="41" t="s">
        <v>619</v>
      </c>
      <c r="B1366" s="41" t="s">
        <v>620</v>
      </c>
      <c r="C1366" s="41" t="s">
        <v>26</v>
      </c>
      <c r="D1366" s="41" t="s">
        <v>216</v>
      </c>
      <c r="E1366" s="41" t="s">
        <v>216</v>
      </c>
      <c r="F1366" s="41" t="s">
        <v>757</v>
      </c>
      <c r="G1366" s="41">
        <v>2</v>
      </c>
      <c r="H1366" s="41">
        <v>9317.0110314797294</v>
      </c>
      <c r="I1366" s="41">
        <v>20530</v>
      </c>
      <c r="J1366" s="41">
        <v>5655</v>
      </c>
      <c r="K1366" s="41">
        <v>379.80500000000001</v>
      </c>
      <c r="L1366" s="41">
        <v>104.61749999999999</v>
      </c>
      <c r="M1366" s="41">
        <v>13895</v>
      </c>
      <c r="N1366" s="41">
        <v>4239</v>
      </c>
      <c r="O1366" s="41">
        <v>276.51050000000004</v>
      </c>
      <c r="P1366" s="41">
        <v>84.356099999999998</v>
      </c>
      <c r="Q1366" s="41">
        <v>0</v>
      </c>
      <c r="R1366" s="41">
        <v>0</v>
      </c>
      <c r="S1366" s="41">
        <v>0</v>
      </c>
      <c r="T1366" s="41">
        <v>0</v>
      </c>
      <c r="U1366" s="41">
        <v>26185</v>
      </c>
      <c r="V1366" s="41">
        <v>484.42250000000001</v>
      </c>
      <c r="W1366" s="41">
        <v>18134</v>
      </c>
      <c r="X1366" s="41">
        <v>360.86660000000006</v>
      </c>
    </row>
    <row r="1367" spans="1:24" x14ac:dyDescent="0.35">
      <c r="A1367" s="41" t="s">
        <v>619</v>
      </c>
      <c r="B1367" s="41" t="s">
        <v>620</v>
      </c>
      <c r="C1367" s="41" t="s">
        <v>26</v>
      </c>
      <c r="D1367" s="41" t="s">
        <v>216</v>
      </c>
      <c r="E1367" s="41" t="s">
        <v>216</v>
      </c>
      <c r="F1367" s="41" t="s">
        <v>763</v>
      </c>
      <c r="G1367" s="41">
        <v>8</v>
      </c>
      <c r="H1367" s="41">
        <v>9317.0110314797294</v>
      </c>
      <c r="I1367" s="41">
        <v>21865</v>
      </c>
      <c r="J1367" s="41">
        <v>4713</v>
      </c>
      <c r="K1367" s="41">
        <v>435.11350000000004</v>
      </c>
      <c r="L1367" s="41">
        <v>93.788700000000006</v>
      </c>
      <c r="M1367" s="41"/>
      <c r="N1367" s="41"/>
      <c r="O1367" s="41"/>
      <c r="P1367" s="41"/>
      <c r="Q1367" s="41">
        <v>0</v>
      </c>
      <c r="R1367" s="41">
        <v>0</v>
      </c>
      <c r="S1367" s="41"/>
      <c r="T1367" s="41"/>
      <c r="U1367" s="41">
        <v>26578</v>
      </c>
      <c r="V1367" s="41">
        <v>528.90219999999999</v>
      </c>
      <c r="W1367" s="41"/>
      <c r="X1367" s="41"/>
    </row>
    <row r="1368" spans="1:24" x14ac:dyDescent="0.35">
      <c r="A1368" s="41" t="s">
        <v>619</v>
      </c>
      <c r="B1368" s="41" t="s">
        <v>620</v>
      </c>
      <c r="C1368" s="41" t="s">
        <v>26</v>
      </c>
      <c r="D1368" s="41" t="s">
        <v>216</v>
      </c>
      <c r="E1368" s="41" t="s">
        <v>216</v>
      </c>
      <c r="F1368" s="41" t="s">
        <v>762</v>
      </c>
      <c r="G1368" s="41">
        <v>7</v>
      </c>
      <c r="H1368" s="41">
        <v>9317.0110314797294</v>
      </c>
      <c r="I1368" s="41">
        <v>12828</v>
      </c>
      <c r="J1368" s="41">
        <v>41275</v>
      </c>
      <c r="K1368" s="41">
        <v>255.27720000000002</v>
      </c>
      <c r="L1368" s="41">
        <v>821.37250000000006</v>
      </c>
      <c r="M1368" s="41">
        <v>0</v>
      </c>
      <c r="N1368" s="41">
        <v>6845</v>
      </c>
      <c r="O1368" s="41">
        <v>0</v>
      </c>
      <c r="P1368" s="41">
        <v>154.01249999999999</v>
      </c>
      <c r="Q1368" s="41">
        <v>0</v>
      </c>
      <c r="R1368" s="41">
        <v>0</v>
      </c>
      <c r="S1368" s="41">
        <v>0</v>
      </c>
      <c r="T1368" s="41">
        <v>0</v>
      </c>
      <c r="U1368" s="41">
        <v>54103</v>
      </c>
      <c r="V1368" s="41">
        <v>1076.6497000000002</v>
      </c>
      <c r="W1368" s="41">
        <v>6845</v>
      </c>
      <c r="X1368" s="41">
        <v>154.01249999999999</v>
      </c>
    </row>
    <row r="1369" spans="1:24" x14ac:dyDescent="0.35">
      <c r="A1369" s="41" t="s">
        <v>619</v>
      </c>
      <c r="B1369" s="41" t="s">
        <v>620</v>
      </c>
      <c r="C1369" s="41" t="s">
        <v>26</v>
      </c>
      <c r="D1369" s="41" t="s">
        <v>216</v>
      </c>
      <c r="E1369" s="41" t="s">
        <v>216</v>
      </c>
      <c r="F1369" s="41" t="s">
        <v>761</v>
      </c>
      <c r="G1369" s="41">
        <v>6</v>
      </c>
      <c r="H1369" s="41">
        <v>9317.0110314797294</v>
      </c>
      <c r="I1369" s="41">
        <v>29538</v>
      </c>
      <c r="J1369" s="41">
        <v>16581</v>
      </c>
      <c r="K1369" s="41">
        <v>587.80619999999999</v>
      </c>
      <c r="L1369" s="41">
        <v>329.96190000000001</v>
      </c>
      <c r="M1369" s="41">
        <v>10877</v>
      </c>
      <c r="N1369" s="41">
        <v>9125</v>
      </c>
      <c r="O1369" s="41">
        <v>244.73249999999999</v>
      </c>
      <c r="P1369" s="41">
        <v>205.3125</v>
      </c>
      <c r="Q1369" s="41">
        <v>0</v>
      </c>
      <c r="R1369" s="41">
        <v>0</v>
      </c>
      <c r="S1369" s="41">
        <v>0</v>
      </c>
      <c r="T1369" s="41">
        <v>0</v>
      </c>
      <c r="U1369" s="41">
        <v>46119</v>
      </c>
      <c r="V1369" s="41">
        <v>917.7681</v>
      </c>
      <c r="W1369" s="41">
        <v>20002</v>
      </c>
      <c r="X1369" s="41">
        <v>450.04499999999996</v>
      </c>
    </row>
    <row r="1370" spans="1:24" x14ac:dyDescent="0.35">
      <c r="A1370" s="41" t="s">
        <v>568</v>
      </c>
      <c r="B1370" s="41" t="s">
        <v>569</v>
      </c>
      <c r="C1370" s="41" t="s">
        <v>18</v>
      </c>
      <c r="D1370" s="41" t="s">
        <v>379</v>
      </c>
      <c r="E1370" s="41" t="s">
        <v>379</v>
      </c>
      <c r="F1370" s="41" t="s">
        <v>756</v>
      </c>
      <c r="G1370" s="41">
        <v>1</v>
      </c>
      <c r="H1370" s="41">
        <v>13771.804596022301</v>
      </c>
      <c r="I1370" s="41">
        <v>64853</v>
      </c>
      <c r="J1370" s="41">
        <v>11</v>
      </c>
      <c r="K1370" s="41">
        <v>1199.7804999999998</v>
      </c>
      <c r="L1370" s="41">
        <v>0.20349999999999999</v>
      </c>
      <c r="M1370" s="41">
        <v>14343</v>
      </c>
      <c r="N1370" s="41">
        <v>421</v>
      </c>
      <c r="O1370" s="41">
        <v>285.42570000000001</v>
      </c>
      <c r="P1370" s="41">
        <v>8.3779000000000003</v>
      </c>
      <c r="Q1370" s="41">
        <v>0</v>
      </c>
      <c r="R1370" s="41">
        <v>0</v>
      </c>
      <c r="S1370" s="41">
        <v>0</v>
      </c>
      <c r="T1370" s="41">
        <v>0</v>
      </c>
      <c r="U1370" s="41">
        <v>64864</v>
      </c>
      <c r="V1370" s="41">
        <v>1199.9839999999999</v>
      </c>
      <c r="W1370" s="41">
        <v>14764</v>
      </c>
      <c r="X1370" s="41">
        <v>293.80360000000002</v>
      </c>
    </row>
    <row r="1371" spans="1:24" x14ac:dyDescent="0.35">
      <c r="A1371" s="41" t="s">
        <v>568</v>
      </c>
      <c r="B1371" s="41" t="s">
        <v>569</v>
      </c>
      <c r="C1371" s="41" t="s">
        <v>18</v>
      </c>
      <c r="D1371" s="41" t="s">
        <v>379</v>
      </c>
      <c r="E1371" s="41" t="s">
        <v>379</v>
      </c>
      <c r="F1371" s="41" t="s">
        <v>760</v>
      </c>
      <c r="G1371" s="41">
        <v>5</v>
      </c>
      <c r="H1371" s="41">
        <v>13771.804596022301</v>
      </c>
      <c r="I1371" s="41">
        <v>13718</v>
      </c>
      <c r="J1371" s="41">
        <v>661</v>
      </c>
      <c r="K1371" s="41">
        <v>253.78299999999999</v>
      </c>
      <c r="L1371" s="41">
        <v>12.228499999999999</v>
      </c>
      <c r="M1371" s="41">
        <v>12383</v>
      </c>
      <c r="N1371" s="41">
        <v>2468</v>
      </c>
      <c r="O1371" s="41">
        <v>246.42170000000002</v>
      </c>
      <c r="P1371" s="41">
        <v>49.113199999999999</v>
      </c>
      <c r="Q1371" s="41">
        <v>0</v>
      </c>
      <c r="R1371" s="41">
        <v>0</v>
      </c>
      <c r="S1371" s="41">
        <v>0</v>
      </c>
      <c r="T1371" s="41">
        <v>0</v>
      </c>
      <c r="U1371" s="41">
        <v>14379</v>
      </c>
      <c r="V1371" s="41">
        <v>266.01150000000001</v>
      </c>
      <c r="W1371" s="41">
        <v>14851</v>
      </c>
      <c r="X1371" s="41">
        <v>295.53489999999999</v>
      </c>
    </row>
    <row r="1372" spans="1:24" x14ac:dyDescent="0.35">
      <c r="A1372" s="41" t="s">
        <v>568</v>
      </c>
      <c r="B1372" s="41" t="s">
        <v>569</v>
      </c>
      <c r="C1372" s="41" t="s">
        <v>18</v>
      </c>
      <c r="D1372" s="41" t="s">
        <v>379</v>
      </c>
      <c r="E1372" s="41" t="s">
        <v>379</v>
      </c>
      <c r="F1372" s="41" t="s">
        <v>764</v>
      </c>
      <c r="G1372" s="41">
        <v>9</v>
      </c>
      <c r="H1372" s="41">
        <v>13771.804596022301</v>
      </c>
      <c r="I1372" s="41">
        <v>37750</v>
      </c>
      <c r="J1372" s="41">
        <v>1122</v>
      </c>
      <c r="K1372" s="41">
        <v>751.22500000000002</v>
      </c>
      <c r="L1372" s="41">
        <v>22.3278</v>
      </c>
      <c r="M1372" s="41"/>
      <c r="N1372" s="41"/>
      <c r="O1372" s="41"/>
      <c r="P1372" s="41"/>
      <c r="Q1372" s="41">
        <v>0</v>
      </c>
      <c r="R1372" s="41">
        <v>0</v>
      </c>
      <c r="S1372" s="41"/>
      <c r="T1372" s="41"/>
      <c r="U1372" s="41">
        <v>38872</v>
      </c>
      <c r="V1372" s="41">
        <v>773.55280000000005</v>
      </c>
      <c r="W1372" s="41"/>
      <c r="X1372" s="41"/>
    </row>
    <row r="1373" spans="1:24" x14ac:dyDescent="0.35">
      <c r="A1373" s="41" t="s">
        <v>568</v>
      </c>
      <c r="B1373" s="41" t="s">
        <v>569</v>
      </c>
      <c r="C1373" s="41" t="s">
        <v>18</v>
      </c>
      <c r="D1373" s="41" t="s">
        <v>379</v>
      </c>
      <c r="E1373" s="41" t="s">
        <v>379</v>
      </c>
      <c r="F1373" s="41" t="s">
        <v>766</v>
      </c>
      <c r="G1373" s="41">
        <v>11</v>
      </c>
      <c r="H1373" s="41">
        <v>13771.804596022301</v>
      </c>
      <c r="I1373" s="41">
        <v>16872</v>
      </c>
      <c r="J1373" s="41">
        <v>4558</v>
      </c>
      <c r="K1373" s="41">
        <v>335.75280000000004</v>
      </c>
      <c r="L1373" s="41">
        <v>90.7042</v>
      </c>
      <c r="M1373" s="41"/>
      <c r="N1373" s="41"/>
      <c r="O1373" s="41"/>
      <c r="P1373" s="41"/>
      <c r="Q1373" s="41">
        <v>0</v>
      </c>
      <c r="R1373" s="41">
        <v>0</v>
      </c>
      <c r="S1373" s="41"/>
      <c r="T1373" s="41"/>
      <c r="U1373" s="41">
        <v>21430</v>
      </c>
      <c r="V1373" s="41">
        <v>426.45700000000005</v>
      </c>
      <c r="W1373" s="41"/>
      <c r="X1373" s="41"/>
    </row>
    <row r="1374" spans="1:24" x14ac:dyDescent="0.35">
      <c r="A1374" s="41" t="s">
        <v>568</v>
      </c>
      <c r="B1374" s="41" t="s">
        <v>569</v>
      </c>
      <c r="C1374" s="41" t="s">
        <v>18</v>
      </c>
      <c r="D1374" s="41" t="s">
        <v>379</v>
      </c>
      <c r="E1374" s="41" t="s">
        <v>379</v>
      </c>
      <c r="F1374" s="41" t="s">
        <v>765</v>
      </c>
      <c r="G1374" s="41">
        <v>10</v>
      </c>
      <c r="H1374" s="41">
        <v>13771.804596022301</v>
      </c>
      <c r="I1374" s="41">
        <v>30681</v>
      </c>
      <c r="J1374" s="41">
        <v>3971</v>
      </c>
      <c r="K1374" s="41">
        <v>610.55190000000005</v>
      </c>
      <c r="L1374" s="41">
        <v>79.022900000000007</v>
      </c>
      <c r="M1374" s="41"/>
      <c r="N1374" s="41"/>
      <c r="O1374" s="41"/>
      <c r="P1374" s="41"/>
      <c r="Q1374" s="41">
        <v>0</v>
      </c>
      <c r="R1374" s="41">
        <v>0</v>
      </c>
      <c r="S1374" s="41"/>
      <c r="T1374" s="41"/>
      <c r="U1374" s="41">
        <v>34652</v>
      </c>
      <c r="V1374" s="41">
        <v>689.5748000000001</v>
      </c>
      <c r="W1374" s="41"/>
      <c r="X1374" s="41"/>
    </row>
    <row r="1375" spans="1:24" x14ac:dyDescent="0.35">
      <c r="A1375" s="41" t="s">
        <v>568</v>
      </c>
      <c r="B1375" s="41" t="s">
        <v>569</v>
      </c>
      <c r="C1375" s="41" t="s">
        <v>18</v>
      </c>
      <c r="D1375" s="41" t="s">
        <v>379</v>
      </c>
      <c r="E1375" s="41" t="s">
        <v>379</v>
      </c>
      <c r="F1375" s="41" t="s">
        <v>759</v>
      </c>
      <c r="G1375" s="41">
        <v>4</v>
      </c>
      <c r="H1375" s="41">
        <v>13771.804596022301</v>
      </c>
      <c r="I1375" s="41">
        <v>18867</v>
      </c>
      <c r="J1375" s="41">
        <v>1698</v>
      </c>
      <c r="K1375" s="41">
        <v>349.03949999999998</v>
      </c>
      <c r="L1375" s="41">
        <v>31.412999999999997</v>
      </c>
      <c r="M1375" s="41">
        <v>27835</v>
      </c>
      <c r="N1375" s="41">
        <v>3397</v>
      </c>
      <c r="O1375" s="41">
        <v>553.91650000000004</v>
      </c>
      <c r="P1375" s="41">
        <v>67.600300000000004</v>
      </c>
      <c r="Q1375" s="41">
        <v>0</v>
      </c>
      <c r="R1375" s="41">
        <v>0</v>
      </c>
      <c r="S1375" s="41">
        <v>0</v>
      </c>
      <c r="T1375" s="41">
        <v>0</v>
      </c>
      <c r="U1375" s="41">
        <v>20565</v>
      </c>
      <c r="V1375" s="41">
        <v>380.45249999999999</v>
      </c>
      <c r="W1375" s="41">
        <v>31232</v>
      </c>
      <c r="X1375" s="41">
        <v>621.5168000000001</v>
      </c>
    </row>
    <row r="1376" spans="1:24" x14ac:dyDescent="0.35">
      <c r="A1376" s="41" t="s">
        <v>568</v>
      </c>
      <c r="B1376" s="41" t="s">
        <v>569</v>
      </c>
      <c r="C1376" s="41" t="s">
        <v>18</v>
      </c>
      <c r="D1376" s="41" t="s">
        <v>379</v>
      </c>
      <c r="E1376" s="41" t="s">
        <v>379</v>
      </c>
      <c r="F1376" s="41" t="s">
        <v>758</v>
      </c>
      <c r="G1376" s="41">
        <v>3</v>
      </c>
      <c r="H1376" s="41">
        <v>13771.804596022301</v>
      </c>
      <c r="I1376" s="41">
        <v>10496</v>
      </c>
      <c r="J1376" s="41">
        <v>1679</v>
      </c>
      <c r="K1376" s="41">
        <v>194.17599999999999</v>
      </c>
      <c r="L1376" s="41">
        <v>31.061499999999999</v>
      </c>
      <c r="M1376" s="41">
        <v>17198</v>
      </c>
      <c r="N1376" s="41">
        <v>892</v>
      </c>
      <c r="O1376" s="41">
        <v>342.24020000000002</v>
      </c>
      <c r="P1376" s="41">
        <v>17.750800000000002</v>
      </c>
      <c r="Q1376" s="41">
        <v>0</v>
      </c>
      <c r="R1376" s="41">
        <v>0</v>
      </c>
      <c r="S1376" s="41">
        <v>0</v>
      </c>
      <c r="T1376" s="41">
        <v>0</v>
      </c>
      <c r="U1376" s="41">
        <v>12175</v>
      </c>
      <c r="V1376" s="41">
        <v>225.23749999999998</v>
      </c>
      <c r="W1376" s="41">
        <v>18090</v>
      </c>
      <c r="X1376" s="41">
        <v>359.99100000000004</v>
      </c>
    </row>
    <row r="1377" spans="1:24" x14ac:dyDescent="0.35">
      <c r="A1377" s="41" t="s">
        <v>568</v>
      </c>
      <c r="B1377" s="41" t="s">
        <v>569</v>
      </c>
      <c r="C1377" s="41" t="s">
        <v>18</v>
      </c>
      <c r="D1377" s="41" t="s">
        <v>379</v>
      </c>
      <c r="E1377" s="41" t="s">
        <v>379</v>
      </c>
      <c r="F1377" s="41" t="s">
        <v>767</v>
      </c>
      <c r="G1377" s="41">
        <v>12</v>
      </c>
      <c r="H1377" s="41">
        <v>13771.804596022301</v>
      </c>
      <c r="I1377" s="41">
        <v>18910</v>
      </c>
      <c r="J1377" s="41">
        <v>4096</v>
      </c>
      <c r="K1377" s="41">
        <v>376.30900000000003</v>
      </c>
      <c r="L1377" s="41">
        <v>81.510400000000004</v>
      </c>
      <c r="M1377" s="41"/>
      <c r="N1377" s="41"/>
      <c r="O1377" s="41"/>
      <c r="P1377" s="41"/>
      <c r="Q1377" s="41">
        <v>0</v>
      </c>
      <c r="R1377" s="41">
        <v>0</v>
      </c>
      <c r="S1377" s="41"/>
      <c r="T1377" s="41"/>
      <c r="U1377" s="41">
        <v>23006</v>
      </c>
      <c r="V1377" s="41">
        <v>457.81940000000003</v>
      </c>
      <c r="W1377" s="41"/>
      <c r="X1377" s="41"/>
    </row>
    <row r="1378" spans="1:24" x14ac:dyDescent="0.35">
      <c r="A1378" s="41" t="s">
        <v>568</v>
      </c>
      <c r="B1378" s="41" t="s">
        <v>569</v>
      </c>
      <c r="C1378" s="41" t="s">
        <v>18</v>
      </c>
      <c r="D1378" s="41" t="s">
        <v>379</v>
      </c>
      <c r="E1378" s="41" t="s">
        <v>379</v>
      </c>
      <c r="F1378" s="41" t="s">
        <v>757</v>
      </c>
      <c r="G1378" s="41">
        <v>2</v>
      </c>
      <c r="H1378" s="41">
        <v>13771.804596022301</v>
      </c>
      <c r="I1378" s="41">
        <v>28188</v>
      </c>
      <c r="J1378" s="41">
        <v>2</v>
      </c>
      <c r="K1378" s="41">
        <v>521.47799999999995</v>
      </c>
      <c r="L1378" s="41">
        <v>3.6999999999999998E-2</v>
      </c>
      <c r="M1378" s="41">
        <v>18436</v>
      </c>
      <c r="N1378" s="41">
        <v>405</v>
      </c>
      <c r="O1378" s="41">
        <v>366.87640000000005</v>
      </c>
      <c r="P1378" s="41">
        <v>8.0594999999999999</v>
      </c>
      <c r="Q1378" s="41">
        <v>0</v>
      </c>
      <c r="R1378" s="41">
        <v>0</v>
      </c>
      <c r="S1378" s="41">
        <v>0</v>
      </c>
      <c r="T1378" s="41">
        <v>0</v>
      </c>
      <c r="U1378" s="41">
        <v>28190</v>
      </c>
      <c r="V1378" s="41">
        <v>521.51499999999999</v>
      </c>
      <c r="W1378" s="41">
        <v>18841</v>
      </c>
      <c r="X1378" s="41">
        <v>374.93590000000006</v>
      </c>
    </row>
    <row r="1379" spans="1:24" x14ac:dyDescent="0.35">
      <c r="A1379" s="41" t="s">
        <v>568</v>
      </c>
      <c r="B1379" s="41" t="s">
        <v>569</v>
      </c>
      <c r="C1379" s="41" t="s">
        <v>18</v>
      </c>
      <c r="D1379" s="41" t="s">
        <v>379</v>
      </c>
      <c r="E1379" s="41" t="s">
        <v>379</v>
      </c>
      <c r="F1379" s="41" t="s">
        <v>763</v>
      </c>
      <c r="G1379" s="41">
        <v>8</v>
      </c>
      <c r="H1379" s="41">
        <v>13771.804596022301</v>
      </c>
      <c r="I1379" s="41">
        <v>19784</v>
      </c>
      <c r="J1379" s="41">
        <v>3649</v>
      </c>
      <c r="K1379" s="41">
        <v>393.70160000000004</v>
      </c>
      <c r="L1379" s="41">
        <v>72.615099999999998</v>
      </c>
      <c r="M1379" s="41"/>
      <c r="N1379" s="41"/>
      <c r="O1379" s="41"/>
      <c r="P1379" s="41"/>
      <c r="Q1379" s="41">
        <v>0</v>
      </c>
      <c r="R1379" s="41">
        <v>0</v>
      </c>
      <c r="S1379" s="41"/>
      <c r="T1379" s="41"/>
      <c r="U1379" s="41">
        <v>23433</v>
      </c>
      <c r="V1379" s="41">
        <v>466.31670000000003</v>
      </c>
      <c r="W1379" s="41"/>
      <c r="X1379" s="41"/>
    </row>
    <row r="1380" spans="1:24" x14ac:dyDescent="0.35">
      <c r="A1380" s="41" t="s">
        <v>568</v>
      </c>
      <c r="B1380" s="41" t="s">
        <v>569</v>
      </c>
      <c r="C1380" s="41" t="s">
        <v>18</v>
      </c>
      <c r="D1380" s="41" t="s">
        <v>379</v>
      </c>
      <c r="E1380" s="41" t="s">
        <v>379</v>
      </c>
      <c r="F1380" s="41" t="s">
        <v>762</v>
      </c>
      <c r="G1380" s="41">
        <v>7</v>
      </c>
      <c r="H1380" s="41">
        <v>13771.804596022301</v>
      </c>
      <c r="I1380" s="41">
        <v>18256</v>
      </c>
      <c r="J1380" s="41">
        <v>22972</v>
      </c>
      <c r="K1380" s="41">
        <v>363.2944</v>
      </c>
      <c r="L1380" s="41">
        <v>457.14280000000002</v>
      </c>
      <c r="M1380" s="41">
        <v>0</v>
      </c>
      <c r="N1380" s="41">
        <v>9626</v>
      </c>
      <c r="O1380" s="41">
        <v>0</v>
      </c>
      <c r="P1380" s="41">
        <v>216.58499999999998</v>
      </c>
      <c r="Q1380" s="41">
        <v>0</v>
      </c>
      <c r="R1380" s="41">
        <v>0</v>
      </c>
      <c r="S1380" s="41">
        <v>0</v>
      </c>
      <c r="T1380" s="41">
        <v>0</v>
      </c>
      <c r="U1380" s="41">
        <v>41228</v>
      </c>
      <c r="V1380" s="41">
        <v>820.43720000000008</v>
      </c>
      <c r="W1380" s="41">
        <v>9626</v>
      </c>
      <c r="X1380" s="41">
        <v>216.58499999999998</v>
      </c>
    </row>
    <row r="1381" spans="1:24" x14ac:dyDescent="0.35">
      <c r="A1381" s="41" t="s">
        <v>568</v>
      </c>
      <c r="B1381" s="41" t="s">
        <v>569</v>
      </c>
      <c r="C1381" s="41" t="s">
        <v>18</v>
      </c>
      <c r="D1381" s="41" t="s">
        <v>379</v>
      </c>
      <c r="E1381" s="41" t="s">
        <v>379</v>
      </c>
      <c r="F1381" s="41" t="s">
        <v>761</v>
      </c>
      <c r="G1381" s="41">
        <v>6</v>
      </c>
      <c r="H1381" s="41">
        <v>13771.804596022301</v>
      </c>
      <c r="I1381" s="41">
        <v>9153</v>
      </c>
      <c r="J1381" s="41">
        <v>7403</v>
      </c>
      <c r="K1381" s="41">
        <v>182.1447</v>
      </c>
      <c r="L1381" s="41">
        <v>147.31970000000001</v>
      </c>
      <c r="M1381" s="41">
        <v>15742</v>
      </c>
      <c r="N1381" s="41">
        <v>2912</v>
      </c>
      <c r="O1381" s="41">
        <v>354.19499999999999</v>
      </c>
      <c r="P1381" s="41">
        <v>65.52</v>
      </c>
      <c r="Q1381" s="41">
        <v>0</v>
      </c>
      <c r="R1381" s="41">
        <v>0</v>
      </c>
      <c r="S1381" s="41">
        <v>0</v>
      </c>
      <c r="T1381" s="41">
        <v>0</v>
      </c>
      <c r="U1381" s="41">
        <v>16556</v>
      </c>
      <c r="V1381" s="41">
        <v>329.46440000000001</v>
      </c>
      <c r="W1381" s="41">
        <v>18654</v>
      </c>
      <c r="X1381" s="41">
        <v>419.71499999999997</v>
      </c>
    </row>
    <row r="1382" spans="1:24" x14ac:dyDescent="0.35">
      <c r="A1382" s="41" t="s">
        <v>473</v>
      </c>
      <c r="B1382" s="41" t="s">
        <v>474</v>
      </c>
      <c r="C1382" s="41" t="s">
        <v>26</v>
      </c>
      <c r="D1382" s="41" t="s">
        <v>150</v>
      </c>
      <c r="E1382" s="41" t="s">
        <v>150</v>
      </c>
      <c r="F1382" s="41" t="s">
        <v>756</v>
      </c>
      <c r="G1382" s="41">
        <v>1</v>
      </c>
      <c r="H1382" s="41">
        <v>3449.4672422419799</v>
      </c>
      <c r="I1382" s="41">
        <v>436</v>
      </c>
      <c r="J1382" s="41">
        <v>0</v>
      </c>
      <c r="K1382" s="41">
        <v>8.0659999999999989</v>
      </c>
      <c r="L1382" s="41">
        <v>0</v>
      </c>
      <c r="M1382" s="41">
        <v>466</v>
      </c>
      <c r="N1382" s="41">
        <v>16</v>
      </c>
      <c r="O1382" s="41">
        <v>9.2734000000000005</v>
      </c>
      <c r="P1382" s="41">
        <v>0.31840000000000002</v>
      </c>
      <c r="Q1382" s="41">
        <v>0</v>
      </c>
      <c r="R1382" s="41">
        <v>0</v>
      </c>
      <c r="S1382" s="41">
        <v>12</v>
      </c>
      <c r="T1382" s="41">
        <v>0.26400000000000001</v>
      </c>
      <c r="U1382" s="41">
        <v>436</v>
      </c>
      <c r="V1382" s="41">
        <v>8.0659999999999989</v>
      </c>
      <c r="W1382" s="41">
        <v>494</v>
      </c>
      <c r="X1382" s="41">
        <v>9.8558000000000003</v>
      </c>
    </row>
    <row r="1383" spans="1:24" x14ac:dyDescent="0.35">
      <c r="A1383" s="41" t="s">
        <v>473</v>
      </c>
      <c r="B1383" s="41" t="s">
        <v>474</v>
      </c>
      <c r="C1383" s="41" t="s">
        <v>26</v>
      </c>
      <c r="D1383" s="41" t="s">
        <v>150</v>
      </c>
      <c r="E1383" s="41" t="s">
        <v>150</v>
      </c>
      <c r="F1383" s="41" t="s">
        <v>760</v>
      </c>
      <c r="G1383" s="41">
        <v>5</v>
      </c>
      <c r="H1383" s="41">
        <v>3449.4672422419799</v>
      </c>
      <c r="I1383" s="41">
        <v>896</v>
      </c>
      <c r="J1383" s="41">
        <v>4</v>
      </c>
      <c r="K1383" s="41">
        <v>16.576000000000001</v>
      </c>
      <c r="L1383" s="41">
        <v>7.3999999999999996E-2</v>
      </c>
      <c r="M1383" s="41">
        <v>1174</v>
      </c>
      <c r="N1383" s="41">
        <v>9</v>
      </c>
      <c r="O1383" s="41">
        <v>23.3626</v>
      </c>
      <c r="P1383" s="41">
        <v>0.17910000000000001</v>
      </c>
      <c r="Q1383" s="41">
        <v>10</v>
      </c>
      <c r="R1383" s="41">
        <v>0.17899999999999999</v>
      </c>
      <c r="S1383" s="41">
        <v>6</v>
      </c>
      <c r="T1383" s="41">
        <v>0.13200000000000001</v>
      </c>
      <c r="U1383" s="41">
        <v>910</v>
      </c>
      <c r="V1383" s="41">
        <v>16.829000000000001</v>
      </c>
      <c r="W1383" s="41">
        <v>1189</v>
      </c>
      <c r="X1383" s="41">
        <v>23.6737</v>
      </c>
    </row>
    <row r="1384" spans="1:24" x14ac:dyDescent="0.35">
      <c r="A1384" s="41" t="s">
        <v>473</v>
      </c>
      <c r="B1384" s="41" t="s">
        <v>474</v>
      </c>
      <c r="C1384" s="41" t="s">
        <v>26</v>
      </c>
      <c r="D1384" s="41" t="s">
        <v>150</v>
      </c>
      <c r="E1384" s="41" t="s">
        <v>150</v>
      </c>
      <c r="F1384" s="41" t="s">
        <v>764</v>
      </c>
      <c r="G1384" s="41">
        <v>9</v>
      </c>
      <c r="H1384" s="41">
        <v>3449.4672422419799</v>
      </c>
      <c r="I1384" s="41">
        <v>805</v>
      </c>
      <c r="J1384" s="41">
        <v>6</v>
      </c>
      <c r="K1384" s="41">
        <v>16.019500000000001</v>
      </c>
      <c r="L1384" s="41">
        <v>0.11940000000000001</v>
      </c>
      <c r="M1384" s="41"/>
      <c r="N1384" s="41"/>
      <c r="O1384" s="41"/>
      <c r="P1384" s="41"/>
      <c r="Q1384" s="41">
        <v>14</v>
      </c>
      <c r="R1384" s="41">
        <v>0.25059999999999999</v>
      </c>
      <c r="S1384" s="41"/>
      <c r="T1384" s="41"/>
      <c r="U1384" s="41">
        <v>825</v>
      </c>
      <c r="V1384" s="41">
        <v>16.389499999999998</v>
      </c>
      <c r="W1384" s="41"/>
      <c r="X1384" s="41"/>
    </row>
    <row r="1385" spans="1:24" x14ac:dyDescent="0.35">
      <c r="A1385" s="41" t="s">
        <v>473</v>
      </c>
      <c r="B1385" s="41" t="s">
        <v>474</v>
      </c>
      <c r="C1385" s="41" t="s">
        <v>26</v>
      </c>
      <c r="D1385" s="41" t="s">
        <v>150</v>
      </c>
      <c r="E1385" s="41" t="s">
        <v>150</v>
      </c>
      <c r="F1385" s="41" t="s">
        <v>766</v>
      </c>
      <c r="G1385" s="41">
        <v>11</v>
      </c>
      <c r="H1385" s="41">
        <v>3449.4672422419799</v>
      </c>
      <c r="I1385" s="41">
        <v>1770</v>
      </c>
      <c r="J1385" s="41">
        <v>9</v>
      </c>
      <c r="K1385" s="41">
        <v>35.222999999999999</v>
      </c>
      <c r="L1385" s="41">
        <v>0.17910000000000001</v>
      </c>
      <c r="M1385" s="41"/>
      <c r="N1385" s="41"/>
      <c r="O1385" s="41"/>
      <c r="P1385" s="41"/>
      <c r="Q1385" s="41">
        <v>12</v>
      </c>
      <c r="R1385" s="41">
        <v>0.21479999999999999</v>
      </c>
      <c r="S1385" s="41"/>
      <c r="T1385" s="41"/>
      <c r="U1385" s="41">
        <v>1791</v>
      </c>
      <c r="V1385" s="41">
        <v>35.616899999999994</v>
      </c>
      <c r="W1385" s="41"/>
      <c r="X1385" s="41"/>
    </row>
    <row r="1386" spans="1:24" x14ac:dyDescent="0.35">
      <c r="A1386" s="41" t="s">
        <v>473</v>
      </c>
      <c r="B1386" s="41" t="s">
        <v>474</v>
      </c>
      <c r="C1386" s="41" t="s">
        <v>26</v>
      </c>
      <c r="D1386" s="41" t="s">
        <v>150</v>
      </c>
      <c r="E1386" s="41" t="s">
        <v>150</v>
      </c>
      <c r="F1386" s="41" t="s">
        <v>765</v>
      </c>
      <c r="G1386" s="41">
        <v>10</v>
      </c>
      <c r="H1386" s="41">
        <v>3449.4672422419799</v>
      </c>
      <c r="I1386" s="41">
        <v>1471</v>
      </c>
      <c r="J1386" s="41">
        <v>45</v>
      </c>
      <c r="K1386" s="41">
        <v>29.2729</v>
      </c>
      <c r="L1386" s="41">
        <v>0.89550000000000007</v>
      </c>
      <c r="M1386" s="41"/>
      <c r="N1386" s="41"/>
      <c r="O1386" s="41"/>
      <c r="P1386" s="41"/>
      <c r="Q1386" s="41">
        <v>8</v>
      </c>
      <c r="R1386" s="41">
        <v>0.14319999999999999</v>
      </c>
      <c r="S1386" s="41"/>
      <c r="T1386" s="41"/>
      <c r="U1386" s="41">
        <v>1524</v>
      </c>
      <c r="V1386" s="41">
        <v>30.311599999999999</v>
      </c>
      <c r="W1386" s="41"/>
      <c r="X1386" s="41"/>
    </row>
    <row r="1387" spans="1:24" x14ac:dyDescent="0.35">
      <c r="A1387" s="41" t="s">
        <v>473</v>
      </c>
      <c r="B1387" s="41" t="s">
        <v>474</v>
      </c>
      <c r="C1387" s="41" t="s">
        <v>26</v>
      </c>
      <c r="D1387" s="41" t="s">
        <v>150</v>
      </c>
      <c r="E1387" s="41" t="s">
        <v>150</v>
      </c>
      <c r="F1387" s="41" t="s">
        <v>759</v>
      </c>
      <c r="G1387" s="41">
        <v>4</v>
      </c>
      <c r="H1387" s="41">
        <v>3449.4672422419799</v>
      </c>
      <c r="I1387" s="41">
        <v>1823</v>
      </c>
      <c r="J1387" s="41">
        <v>3</v>
      </c>
      <c r="K1387" s="41">
        <v>33.725499999999997</v>
      </c>
      <c r="L1387" s="41">
        <v>5.5499999999999994E-2</v>
      </c>
      <c r="M1387" s="41">
        <v>1538</v>
      </c>
      <c r="N1387" s="41">
        <v>0</v>
      </c>
      <c r="O1387" s="41">
        <v>30.606200000000001</v>
      </c>
      <c r="P1387" s="41">
        <v>0</v>
      </c>
      <c r="Q1387" s="41">
        <v>6</v>
      </c>
      <c r="R1387" s="41">
        <v>0.1074</v>
      </c>
      <c r="S1387" s="41">
        <v>10</v>
      </c>
      <c r="T1387" s="41">
        <v>0.22</v>
      </c>
      <c r="U1387" s="41">
        <v>1832</v>
      </c>
      <c r="V1387" s="41">
        <v>33.888399999999997</v>
      </c>
      <c r="W1387" s="41">
        <v>1548</v>
      </c>
      <c r="X1387" s="41">
        <v>30.8262</v>
      </c>
    </row>
    <row r="1388" spans="1:24" x14ac:dyDescent="0.35">
      <c r="A1388" s="41" t="s">
        <v>473</v>
      </c>
      <c r="B1388" s="41" t="s">
        <v>474</v>
      </c>
      <c r="C1388" s="41" t="s">
        <v>26</v>
      </c>
      <c r="D1388" s="41" t="s">
        <v>150</v>
      </c>
      <c r="E1388" s="41" t="s">
        <v>150</v>
      </c>
      <c r="F1388" s="41" t="s">
        <v>758</v>
      </c>
      <c r="G1388" s="41">
        <v>3</v>
      </c>
      <c r="H1388" s="41">
        <v>3449.4672422419799</v>
      </c>
      <c r="I1388" s="41">
        <v>1379</v>
      </c>
      <c r="J1388" s="41">
        <v>0</v>
      </c>
      <c r="K1388" s="41">
        <v>25.511499999999998</v>
      </c>
      <c r="L1388" s="41">
        <v>0</v>
      </c>
      <c r="M1388" s="41">
        <v>667</v>
      </c>
      <c r="N1388" s="41">
        <v>11</v>
      </c>
      <c r="O1388" s="41">
        <v>13.273300000000001</v>
      </c>
      <c r="P1388" s="41">
        <v>0.21890000000000001</v>
      </c>
      <c r="Q1388" s="41">
        <v>0</v>
      </c>
      <c r="R1388" s="41">
        <v>0</v>
      </c>
      <c r="S1388" s="41">
        <v>26</v>
      </c>
      <c r="T1388" s="41">
        <v>0.57199999999999995</v>
      </c>
      <c r="U1388" s="41">
        <v>1379</v>
      </c>
      <c r="V1388" s="41">
        <v>25.511499999999998</v>
      </c>
      <c r="W1388" s="41">
        <v>704</v>
      </c>
      <c r="X1388" s="41">
        <v>14.0642</v>
      </c>
    </row>
    <row r="1389" spans="1:24" x14ac:dyDescent="0.35">
      <c r="A1389" s="41" t="s">
        <v>473</v>
      </c>
      <c r="B1389" s="41" t="s">
        <v>474</v>
      </c>
      <c r="C1389" s="41" t="s">
        <v>26</v>
      </c>
      <c r="D1389" s="41" t="s">
        <v>150</v>
      </c>
      <c r="E1389" s="41" t="s">
        <v>150</v>
      </c>
      <c r="F1389" s="41" t="s">
        <v>767</v>
      </c>
      <c r="G1389" s="41">
        <v>12</v>
      </c>
      <c r="H1389" s="41">
        <v>3449.4672422419799</v>
      </c>
      <c r="I1389" s="41">
        <v>596</v>
      </c>
      <c r="J1389" s="41">
        <v>9</v>
      </c>
      <c r="K1389" s="41">
        <v>11.8604</v>
      </c>
      <c r="L1389" s="41">
        <v>0.17910000000000001</v>
      </c>
      <c r="M1389" s="41"/>
      <c r="N1389" s="41"/>
      <c r="O1389" s="41"/>
      <c r="P1389" s="41"/>
      <c r="Q1389" s="41">
        <v>10</v>
      </c>
      <c r="R1389" s="41">
        <v>0.17899999999999999</v>
      </c>
      <c r="S1389" s="41"/>
      <c r="T1389" s="41"/>
      <c r="U1389" s="41">
        <v>615</v>
      </c>
      <c r="V1389" s="41">
        <v>12.218500000000001</v>
      </c>
      <c r="W1389" s="41"/>
      <c r="X1389" s="41"/>
    </row>
    <row r="1390" spans="1:24" x14ac:dyDescent="0.35">
      <c r="A1390" s="41" t="s">
        <v>473</v>
      </c>
      <c r="B1390" s="41" t="s">
        <v>474</v>
      </c>
      <c r="C1390" s="41" t="s">
        <v>26</v>
      </c>
      <c r="D1390" s="41" t="s">
        <v>150</v>
      </c>
      <c r="E1390" s="41" t="s">
        <v>150</v>
      </c>
      <c r="F1390" s="41" t="s">
        <v>757</v>
      </c>
      <c r="G1390" s="41">
        <v>2</v>
      </c>
      <c r="H1390" s="41">
        <v>3449.4672422419799</v>
      </c>
      <c r="I1390" s="41">
        <v>1086</v>
      </c>
      <c r="J1390" s="41">
        <v>0</v>
      </c>
      <c r="K1390" s="41">
        <v>20.090999999999998</v>
      </c>
      <c r="L1390" s="41">
        <v>0</v>
      </c>
      <c r="M1390" s="41">
        <v>1039</v>
      </c>
      <c r="N1390" s="41">
        <v>0</v>
      </c>
      <c r="O1390" s="41">
        <v>20.676100000000002</v>
      </c>
      <c r="P1390" s="41">
        <v>0</v>
      </c>
      <c r="Q1390" s="41">
        <v>0</v>
      </c>
      <c r="R1390" s="41">
        <v>0</v>
      </c>
      <c r="S1390" s="41">
        <v>18</v>
      </c>
      <c r="T1390" s="41">
        <v>0.39600000000000002</v>
      </c>
      <c r="U1390" s="41">
        <v>1086</v>
      </c>
      <c r="V1390" s="41">
        <v>20.090999999999998</v>
      </c>
      <c r="W1390" s="41">
        <v>1057</v>
      </c>
      <c r="X1390" s="41">
        <v>21.072100000000002</v>
      </c>
    </row>
    <row r="1391" spans="1:24" x14ac:dyDescent="0.35">
      <c r="A1391" s="41" t="s">
        <v>473</v>
      </c>
      <c r="B1391" s="41" t="s">
        <v>474</v>
      </c>
      <c r="C1391" s="41" t="s">
        <v>26</v>
      </c>
      <c r="D1391" s="41" t="s">
        <v>150</v>
      </c>
      <c r="E1391" s="41" t="s">
        <v>150</v>
      </c>
      <c r="F1391" s="41" t="s">
        <v>763</v>
      </c>
      <c r="G1391" s="41">
        <v>8</v>
      </c>
      <c r="H1391" s="41">
        <v>3449.4672422419799</v>
      </c>
      <c r="I1391" s="41">
        <v>2046</v>
      </c>
      <c r="J1391" s="41">
        <v>4</v>
      </c>
      <c r="K1391" s="41">
        <v>40.715400000000002</v>
      </c>
      <c r="L1391" s="41">
        <v>7.9600000000000004E-2</v>
      </c>
      <c r="M1391" s="41"/>
      <c r="N1391" s="41"/>
      <c r="O1391" s="41"/>
      <c r="P1391" s="41"/>
      <c r="Q1391" s="41">
        <v>8</v>
      </c>
      <c r="R1391" s="41">
        <v>0.14319999999999999</v>
      </c>
      <c r="S1391" s="41"/>
      <c r="T1391" s="41"/>
      <c r="U1391" s="41">
        <v>2058</v>
      </c>
      <c r="V1391" s="41">
        <v>40.938200000000002</v>
      </c>
      <c r="W1391" s="41"/>
      <c r="X1391" s="41"/>
    </row>
    <row r="1392" spans="1:24" x14ac:dyDescent="0.35">
      <c r="A1392" s="41" t="s">
        <v>473</v>
      </c>
      <c r="B1392" s="41" t="s">
        <v>474</v>
      </c>
      <c r="C1392" s="41" t="s">
        <v>26</v>
      </c>
      <c r="D1392" s="41" t="s">
        <v>150</v>
      </c>
      <c r="E1392" s="41" t="s">
        <v>150</v>
      </c>
      <c r="F1392" s="41" t="s">
        <v>762</v>
      </c>
      <c r="G1392" s="41">
        <v>7</v>
      </c>
      <c r="H1392" s="41">
        <v>3449.4672422419799</v>
      </c>
      <c r="I1392" s="41">
        <v>2773</v>
      </c>
      <c r="J1392" s="41">
        <v>46</v>
      </c>
      <c r="K1392" s="41">
        <v>55.182700000000004</v>
      </c>
      <c r="L1392" s="41">
        <v>0.91539999999999999</v>
      </c>
      <c r="M1392" s="41">
        <v>0</v>
      </c>
      <c r="N1392" s="41">
        <v>23</v>
      </c>
      <c r="O1392" s="41">
        <v>0</v>
      </c>
      <c r="P1392" s="41">
        <v>0.51749999999999996</v>
      </c>
      <c r="Q1392" s="41">
        <v>4</v>
      </c>
      <c r="R1392" s="41">
        <v>7.1599999999999997E-2</v>
      </c>
      <c r="S1392" s="41">
        <v>22</v>
      </c>
      <c r="T1392" s="41">
        <v>0.48399999999999999</v>
      </c>
      <c r="U1392" s="41">
        <v>2823</v>
      </c>
      <c r="V1392" s="41">
        <v>56.169699999999999</v>
      </c>
      <c r="W1392" s="41">
        <v>45</v>
      </c>
      <c r="X1392" s="41">
        <v>1.0015000000000001</v>
      </c>
    </row>
    <row r="1393" spans="1:24" x14ac:dyDescent="0.35">
      <c r="A1393" s="41" t="s">
        <v>473</v>
      </c>
      <c r="B1393" s="41" t="s">
        <v>474</v>
      </c>
      <c r="C1393" s="41" t="s">
        <v>26</v>
      </c>
      <c r="D1393" s="41" t="s">
        <v>150</v>
      </c>
      <c r="E1393" s="41" t="s">
        <v>150</v>
      </c>
      <c r="F1393" s="41" t="s">
        <v>761</v>
      </c>
      <c r="G1393" s="41">
        <v>6</v>
      </c>
      <c r="H1393" s="41">
        <v>3449.4672422419799</v>
      </c>
      <c r="I1393" s="41">
        <v>2413</v>
      </c>
      <c r="J1393" s="41">
        <v>17</v>
      </c>
      <c r="K1393" s="41">
        <v>48.018700000000003</v>
      </c>
      <c r="L1393" s="41">
        <v>0.33830000000000005</v>
      </c>
      <c r="M1393" s="41">
        <v>2437</v>
      </c>
      <c r="N1393" s="41">
        <v>2215</v>
      </c>
      <c r="O1393" s="41">
        <v>54.832499999999996</v>
      </c>
      <c r="P1393" s="41">
        <v>49.837499999999999</v>
      </c>
      <c r="Q1393" s="41">
        <v>2</v>
      </c>
      <c r="R1393" s="41">
        <v>3.5799999999999998E-2</v>
      </c>
      <c r="S1393" s="41">
        <v>4</v>
      </c>
      <c r="T1393" s="41">
        <v>8.7999999999999995E-2</v>
      </c>
      <c r="U1393" s="41">
        <v>2432</v>
      </c>
      <c r="V1393" s="41">
        <v>48.392800000000001</v>
      </c>
      <c r="W1393" s="41">
        <v>4656</v>
      </c>
      <c r="X1393" s="41">
        <v>104.75799999999998</v>
      </c>
    </row>
    <row r="1394" spans="1:24" x14ac:dyDescent="0.35">
      <c r="A1394" s="41" t="s">
        <v>151</v>
      </c>
      <c r="B1394" s="41" t="s">
        <v>454</v>
      </c>
      <c r="C1394" s="41" t="s">
        <v>16</v>
      </c>
      <c r="D1394" s="41" t="s">
        <v>152</v>
      </c>
      <c r="E1394" s="41" t="s">
        <v>152</v>
      </c>
      <c r="F1394" s="41" t="s">
        <v>756</v>
      </c>
      <c r="G1394" s="41">
        <v>1</v>
      </c>
      <c r="H1394" s="41">
        <v>4833.2880263390398</v>
      </c>
      <c r="I1394" s="41">
        <v>766</v>
      </c>
      <c r="J1394" s="41">
        <v>0</v>
      </c>
      <c r="K1394" s="41">
        <v>14.170999999999999</v>
      </c>
      <c r="L1394" s="41">
        <v>0</v>
      </c>
      <c r="M1394" s="41">
        <v>1215</v>
      </c>
      <c r="N1394" s="41">
        <v>0</v>
      </c>
      <c r="O1394" s="41">
        <v>24.1785</v>
      </c>
      <c r="P1394" s="41">
        <v>0</v>
      </c>
      <c r="Q1394" s="41">
        <v>9137</v>
      </c>
      <c r="R1394" s="41">
        <v>163.5523</v>
      </c>
      <c r="S1394" s="41">
        <v>10539</v>
      </c>
      <c r="T1394" s="41">
        <v>231.858</v>
      </c>
      <c r="U1394" s="41">
        <v>9903</v>
      </c>
      <c r="V1394" s="41">
        <v>177.72329999999999</v>
      </c>
      <c r="W1394" s="41">
        <v>11754</v>
      </c>
      <c r="X1394" s="41">
        <v>256.03649999999999</v>
      </c>
    </row>
    <row r="1395" spans="1:24" x14ac:dyDescent="0.35">
      <c r="A1395" s="41" t="s">
        <v>151</v>
      </c>
      <c r="B1395" s="41" t="s">
        <v>454</v>
      </c>
      <c r="C1395" s="41" t="s">
        <v>16</v>
      </c>
      <c r="D1395" s="41" t="s">
        <v>152</v>
      </c>
      <c r="E1395" s="41" t="s">
        <v>152</v>
      </c>
      <c r="F1395" s="41" t="s">
        <v>760</v>
      </c>
      <c r="G1395" s="41">
        <v>5</v>
      </c>
      <c r="H1395" s="41">
        <v>4833.2880263390398</v>
      </c>
      <c r="I1395" s="41">
        <v>640</v>
      </c>
      <c r="J1395" s="41">
        <v>0</v>
      </c>
      <c r="K1395" s="41">
        <v>11.84</v>
      </c>
      <c r="L1395" s="41">
        <v>0</v>
      </c>
      <c r="M1395" s="41">
        <v>555</v>
      </c>
      <c r="N1395" s="41">
        <v>0</v>
      </c>
      <c r="O1395" s="41">
        <v>11.044500000000001</v>
      </c>
      <c r="P1395" s="41">
        <v>0</v>
      </c>
      <c r="Q1395" s="41">
        <v>7253</v>
      </c>
      <c r="R1395" s="41">
        <v>129.8287</v>
      </c>
      <c r="S1395" s="41">
        <v>3439</v>
      </c>
      <c r="T1395" s="41">
        <v>75.658000000000001</v>
      </c>
      <c r="U1395" s="41">
        <v>7893</v>
      </c>
      <c r="V1395" s="41">
        <v>141.6687</v>
      </c>
      <c r="W1395" s="41">
        <v>3994</v>
      </c>
      <c r="X1395" s="41">
        <v>86.702500000000001</v>
      </c>
    </row>
    <row r="1396" spans="1:24" x14ac:dyDescent="0.35">
      <c r="A1396" s="41" t="s">
        <v>151</v>
      </c>
      <c r="B1396" s="41" t="s">
        <v>454</v>
      </c>
      <c r="C1396" s="41" t="s">
        <v>16</v>
      </c>
      <c r="D1396" s="41" t="s">
        <v>152</v>
      </c>
      <c r="E1396" s="41" t="s">
        <v>152</v>
      </c>
      <c r="F1396" s="41" t="s">
        <v>764</v>
      </c>
      <c r="G1396" s="41">
        <v>9</v>
      </c>
      <c r="H1396" s="41">
        <v>4833.2880263390398</v>
      </c>
      <c r="I1396" s="41">
        <v>68</v>
      </c>
      <c r="J1396" s="41">
        <v>0</v>
      </c>
      <c r="K1396" s="41">
        <v>1.3532000000000002</v>
      </c>
      <c r="L1396" s="41">
        <v>0</v>
      </c>
      <c r="M1396" s="41"/>
      <c r="N1396" s="41"/>
      <c r="O1396" s="41"/>
      <c r="P1396" s="41"/>
      <c r="Q1396" s="41">
        <v>2422</v>
      </c>
      <c r="R1396" s="41">
        <v>43.3538</v>
      </c>
      <c r="S1396" s="41"/>
      <c r="T1396" s="41"/>
      <c r="U1396" s="41">
        <v>2490</v>
      </c>
      <c r="V1396" s="41">
        <v>44.707000000000001</v>
      </c>
      <c r="W1396" s="41"/>
      <c r="X1396" s="41"/>
    </row>
    <row r="1397" spans="1:24" x14ac:dyDescent="0.35">
      <c r="A1397" s="41" t="s">
        <v>151</v>
      </c>
      <c r="B1397" s="41" t="s">
        <v>454</v>
      </c>
      <c r="C1397" s="41" t="s">
        <v>16</v>
      </c>
      <c r="D1397" s="41" t="s">
        <v>152</v>
      </c>
      <c r="E1397" s="41" t="s">
        <v>152</v>
      </c>
      <c r="F1397" s="41" t="s">
        <v>766</v>
      </c>
      <c r="G1397" s="41">
        <v>11</v>
      </c>
      <c r="H1397" s="41">
        <v>4833.2880263390398</v>
      </c>
      <c r="I1397" s="41">
        <v>248</v>
      </c>
      <c r="J1397" s="41">
        <v>0</v>
      </c>
      <c r="K1397" s="41">
        <v>4.9352</v>
      </c>
      <c r="L1397" s="41">
        <v>0</v>
      </c>
      <c r="M1397" s="41"/>
      <c r="N1397" s="41"/>
      <c r="O1397" s="41"/>
      <c r="P1397" s="41"/>
      <c r="Q1397" s="41">
        <v>15084</v>
      </c>
      <c r="R1397" s="41">
        <v>270.00360000000001</v>
      </c>
      <c r="S1397" s="41"/>
      <c r="T1397" s="41"/>
      <c r="U1397" s="41">
        <v>15332</v>
      </c>
      <c r="V1397" s="41">
        <v>274.93880000000001</v>
      </c>
      <c r="W1397" s="41"/>
      <c r="X1397" s="41"/>
    </row>
    <row r="1398" spans="1:24" x14ac:dyDescent="0.35">
      <c r="A1398" s="41" t="s">
        <v>151</v>
      </c>
      <c r="B1398" s="41" t="s">
        <v>454</v>
      </c>
      <c r="C1398" s="41" t="s">
        <v>16</v>
      </c>
      <c r="D1398" s="41" t="s">
        <v>152</v>
      </c>
      <c r="E1398" s="41" t="s">
        <v>152</v>
      </c>
      <c r="F1398" s="41" t="s">
        <v>765</v>
      </c>
      <c r="G1398" s="41">
        <v>10</v>
      </c>
      <c r="H1398" s="41">
        <v>4833.2880263390398</v>
      </c>
      <c r="I1398" s="41">
        <v>770</v>
      </c>
      <c r="J1398" s="41">
        <v>0</v>
      </c>
      <c r="K1398" s="41">
        <v>15.323</v>
      </c>
      <c r="L1398" s="41">
        <v>0</v>
      </c>
      <c r="M1398" s="41"/>
      <c r="N1398" s="41"/>
      <c r="O1398" s="41"/>
      <c r="P1398" s="41"/>
      <c r="Q1398" s="41">
        <v>4870</v>
      </c>
      <c r="R1398" s="41">
        <v>87.173000000000002</v>
      </c>
      <c r="S1398" s="41"/>
      <c r="T1398" s="41"/>
      <c r="U1398" s="41">
        <v>5640</v>
      </c>
      <c r="V1398" s="41">
        <v>102.49600000000001</v>
      </c>
      <c r="W1398" s="41"/>
      <c r="X1398" s="41"/>
    </row>
    <row r="1399" spans="1:24" x14ac:dyDescent="0.35">
      <c r="A1399" s="41" t="s">
        <v>151</v>
      </c>
      <c r="B1399" s="41" t="s">
        <v>454</v>
      </c>
      <c r="C1399" s="41" t="s">
        <v>16</v>
      </c>
      <c r="D1399" s="41" t="s">
        <v>152</v>
      </c>
      <c r="E1399" s="41" t="s">
        <v>152</v>
      </c>
      <c r="F1399" s="41" t="s">
        <v>759</v>
      </c>
      <c r="G1399" s="41">
        <v>4</v>
      </c>
      <c r="H1399" s="41">
        <v>4833.2880263390398</v>
      </c>
      <c r="I1399" s="41">
        <v>1486</v>
      </c>
      <c r="J1399" s="41">
        <v>0</v>
      </c>
      <c r="K1399" s="41">
        <v>27.491</v>
      </c>
      <c r="L1399" s="41">
        <v>0</v>
      </c>
      <c r="M1399" s="41">
        <v>2180</v>
      </c>
      <c r="N1399" s="41">
        <v>0</v>
      </c>
      <c r="O1399" s="41">
        <v>43.382000000000005</v>
      </c>
      <c r="P1399" s="41">
        <v>0</v>
      </c>
      <c r="Q1399" s="41">
        <v>4743</v>
      </c>
      <c r="R1399" s="41">
        <v>84.899699999999996</v>
      </c>
      <c r="S1399" s="41">
        <v>5131</v>
      </c>
      <c r="T1399" s="41">
        <v>112.88200000000001</v>
      </c>
      <c r="U1399" s="41">
        <v>6229</v>
      </c>
      <c r="V1399" s="41">
        <v>112.3907</v>
      </c>
      <c r="W1399" s="41">
        <v>7311</v>
      </c>
      <c r="X1399" s="41">
        <v>156.26400000000001</v>
      </c>
    </row>
    <row r="1400" spans="1:24" x14ac:dyDescent="0.35">
      <c r="A1400" s="41" t="s">
        <v>151</v>
      </c>
      <c r="B1400" s="41" t="s">
        <v>454</v>
      </c>
      <c r="C1400" s="41" t="s">
        <v>16</v>
      </c>
      <c r="D1400" s="41" t="s">
        <v>152</v>
      </c>
      <c r="E1400" s="41" t="s">
        <v>152</v>
      </c>
      <c r="F1400" s="41" t="s">
        <v>758</v>
      </c>
      <c r="G1400" s="41">
        <v>3</v>
      </c>
      <c r="H1400" s="41">
        <v>4833.2880263390398</v>
      </c>
      <c r="I1400" s="41">
        <v>1748</v>
      </c>
      <c r="J1400" s="41">
        <v>0</v>
      </c>
      <c r="K1400" s="41">
        <v>32.338000000000001</v>
      </c>
      <c r="L1400" s="41">
        <v>0</v>
      </c>
      <c r="M1400" s="41">
        <v>2268</v>
      </c>
      <c r="N1400" s="41">
        <v>0</v>
      </c>
      <c r="O1400" s="41">
        <v>45.133200000000002</v>
      </c>
      <c r="P1400" s="41">
        <v>0</v>
      </c>
      <c r="Q1400" s="41">
        <v>4186</v>
      </c>
      <c r="R1400" s="41">
        <v>74.929400000000001</v>
      </c>
      <c r="S1400" s="41">
        <v>5072</v>
      </c>
      <c r="T1400" s="41">
        <v>111.584</v>
      </c>
      <c r="U1400" s="41">
        <v>5934</v>
      </c>
      <c r="V1400" s="41">
        <v>107.26740000000001</v>
      </c>
      <c r="W1400" s="41">
        <v>7340</v>
      </c>
      <c r="X1400" s="41">
        <v>156.71719999999999</v>
      </c>
    </row>
    <row r="1401" spans="1:24" x14ac:dyDescent="0.35">
      <c r="A1401" s="41" t="s">
        <v>151</v>
      </c>
      <c r="B1401" s="41" t="s">
        <v>454</v>
      </c>
      <c r="C1401" s="41" t="s">
        <v>16</v>
      </c>
      <c r="D1401" s="41" t="s">
        <v>152</v>
      </c>
      <c r="E1401" s="41" t="s">
        <v>152</v>
      </c>
      <c r="F1401" s="41" t="s">
        <v>767</v>
      </c>
      <c r="G1401" s="41">
        <v>12</v>
      </c>
      <c r="H1401" s="41">
        <v>4833.2880263390398</v>
      </c>
      <c r="I1401" s="41">
        <v>34</v>
      </c>
      <c r="J1401" s="41">
        <v>0</v>
      </c>
      <c r="K1401" s="41">
        <v>0.67660000000000009</v>
      </c>
      <c r="L1401" s="41">
        <v>0</v>
      </c>
      <c r="M1401" s="41"/>
      <c r="N1401" s="41"/>
      <c r="O1401" s="41"/>
      <c r="P1401" s="41"/>
      <c r="Q1401" s="41">
        <v>13020</v>
      </c>
      <c r="R1401" s="41">
        <v>233.05799999999999</v>
      </c>
      <c r="S1401" s="41"/>
      <c r="T1401" s="41"/>
      <c r="U1401" s="41">
        <v>13054</v>
      </c>
      <c r="V1401" s="41">
        <v>233.7346</v>
      </c>
      <c r="W1401" s="41"/>
      <c r="X1401" s="41"/>
    </row>
    <row r="1402" spans="1:24" x14ac:dyDescent="0.35">
      <c r="A1402" s="41" t="s">
        <v>151</v>
      </c>
      <c r="B1402" s="41" t="s">
        <v>454</v>
      </c>
      <c r="C1402" s="41" t="s">
        <v>16</v>
      </c>
      <c r="D1402" s="41" t="s">
        <v>152</v>
      </c>
      <c r="E1402" s="41" t="s">
        <v>152</v>
      </c>
      <c r="F1402" s="41" t="s">
        <v>757</v>
      </c>
      <c r="G1402" s="41">
        <v>2</v>
      </c>
      <c r="H1402" s="41">
        <v>4833.2880263390398</v>
      </c>
      <c r="I1402" s="41">
        <v>17237</v>
      </c>
      <c r="J1402" s="41">
        <v>0</v>
      </c>
      <c r="K1402" s="41">
        <v>318.8845</v>
      </c>
      <c r="L1402" s="41">
        <v>0</v>
      </c>
      <c r="M1402" s="41">
        <v>85</v>
      </c>
      <c r="N1402" s="41">
        <v>0</v>
      </c>
      <c r="O1402" s="41">
        <v>1.6915</v>
      </c>
      <c r="P1402" s="41">
        <v>0</v>
      </c>
      <c r="Q1402" s="41">
        <v>13774</v>
      </c>
      <c r="R1402" s="41">
        <v>246.55459999999999</v>
      </c>
      <c r="S1402" s="41">
        <v>5645</v>
      </c>
      <c r="T1402" s="41">
        <v>124.19</v>
      </c>
      <c r="U1402" s="41">
        <v>31011</v>
      </c>
      <c r="V1402" s="41">
        <v>565.43910000000005</v>
      </c>
      <c r="W1402" s="41">
        <v>5730</v>
      </c>
      <c r="X1402" s="41">
        <v>125.8815</v>
      </c>
    </row>
    <row r="1403" spans="1:24" x14ac:dyDescent="0.35">
      <c r="A1403" s="41" t="s">
        <v>151</v>
      </c>
      <c r="B1403" s="41" t="s">
        <v>454</v>
      </c>
      <c r="C1403" s="41" t="s">
        <v>16</v>
      </c>
      <c r="D1403" s="41" t="s">
        <v>152</v>
      </c>
      <c r="E1403" s="41" t="s">
        <v>152</v>
      </c>
      <c r="F1403" s="41" t="s">
        <v>763</v>
      </c>
      <c r="G1403" s="41">
        <v>8</v>
      </c>
      <c r="H1403" s="41">
        <v>4833.2880263390398</v>
      </c>
      <c r="I1403" s="41">
        <v>555</v>
      </c>
      <c r="J1403" s="41">
        <v>0</v>
      </c>
      <c r="K1403" s="41">
        <v>11.044500000000001</v>
      </c>
      <c r="L1403" s="41">
        <v>0</v>
      </c>
      <c r="M1403" s="41"/>
      <c r="N1403" s="41"/>
      <c r="O1403" s="41"/>
      <c r="P1403" s="41"/>
      <c r="Q1403" s="41">
        <v>3655</v>
      </c>
      <c r="R1403" s="41">
        <v>65.424499999999995</v>
      </c>
      <c r="S1403" s="41"/>
      <c r="T1403" s="41"/>
      <c r="U1403" s="41">
        <v>4210</v>
      </c>
      <c r="V1403" s="41">
        <v>76.468999999999994</v>
      </c>
      <c r="W1403" s="41"/>
      <c r="X1403" s="41"/>
    </row>
    <row r="1404" spans="1:24" x14ac:dyDescent="0.35">
      <c r="A1404" s="41" t="s">
        <v>151</v>
      </c>
      <c r="B1404" s="41" t="s">
        <v>454</v>
      </c>
      <c r="C1404" s="41" t="s">
        <v>16</v>
      </c>
      <c r="D1404" s="41" t="s">
        <v>152</v>
      </c>
      <c r="E1404" s="41" t="s">
        <v>152</v>
      </c>
      <c r="F1404" s="41" t="s">
        <v>762</v>
      </c>
      <c r="G1404" s="41">
        <v>7</v>
      </c>
      <c r="H1404" s="41">
        <v>4833.2880263390398</v>
      </c>
      <c r="I1404" s="41">
        <v>48</v>
      </c>
      <c r="J1404" s="41">
        <v>0</v>
      </c>
      <c r="K1404" s="41">
        <v>0.95520000000000005</v>
      </c>
      <c r="L1404" s="41">
        <v>0</v>
      </c>
      <c r="M1404" s="41">
        <v>0</v>
      </c>
      <c r="N1404" s="41">
        <v>0</v>
      </c>
      <c r="O1404" s="41">
        <v>0</v>
      </c>
      <c r="P1404" s="41">
        <v>0</v>
      </c>
      <c r="Q1404" s="41">
        <v>3516</v>
      </c>
      <c r="R1404" s="41">
        <v>62.936399999999999</v>
      </c>
      <c r="S1404" s="41">
        <v>19767</v>
      </c>
      <c r="T1404" s="41">
        <v>434.87400000000002</v>
      </c>
      <c r="U1404" s="41">
        <v>3564</v>
      </c>
      <c r="V1404" s="41">
        <v>63.891599999999997</v>
      </c>
      <c r="W1404" s="41">
        <v>19767</v>
      </c>
      <c r="X1404" s="41">
        <v>434.87400000000002</v>
      </c>
    </row>
    <row r="1405" spans="1:24" x14ac:dyDescent="0.35">
      <c r="A1405" s="41" t="s">
        <v>151</v>
      </c>
      <c r="B1405" s="41" t="s">
        <v>454</v>
      </c>
      <c r="C1405" s="41" t="s">
        <v>16</v>
      </c>
      <c r="D1405" s="41" t="s">
        <v>152</v>
      </c>
      <c r="E1405" s="41" t="s">
        <v>152</v>
      </c>
      <c r="F1405" s="41" t="s">
        <v>761</v>
      </c>
      <c r="G1405" s="41">
        <v>6</v>
      </c>
      <c r="H1405" s="41">
        <v>4833.2880263390398</v>
      </c>
      <c r="I1405" s="41">
        <v>121</v>
      </c>
      <c r="J1405" s="41">
        <v>0</v>
      </c>
      <c r="K1405" s="41">
        <v>2.4079000000000002</v>
      </c>
      <c r="L1405" s="41">
        <v>0</v>
      </c>
      <c r="M1405" s="41">
        <v>1160</v>
      </c>
      <c r="N1405" s="41">
        <v>0</v>
      </c>
      <c r="O1405" s="41">
        <v>26.099999999999998</v>
      </c>
      <c r="P1405" s="41">
        <v>0</v>
      </c>
      <c r="Q1405" s="41">
        <v>5504</v>
      </c>
      <c r="R1405" s="41">
        <v>98.521600000000007</v>
      </c>
      <c r="S1405" s="41">
        <v>3300</v>
      </c>
      <c r="T1405" s="41">
        <v>72.599999999999994</v>
      </c>
      <c r="U1405" s="41">
        <v>5625</v>
      </c>
      <c r="V1405" s="41">
        <v>100.9295</v>
      </c>
      <c r="W1405" s="41">
        <v>4460</v>
      </c>
      <c r="X1405" s="41">
        <v>98.699999999999989</v>
      </c>
    </row>
    <row r="1406" spans="1:24" x14ac:dyDescent="0.35">
      <c r="A1406" s="41" t="s">
        <v>438</v>
      </c>
      <c r="B1406" s="41" t="s">
        <v>439</v>
      </c>
      <c r="C1406" s="41" t="s">
        <v>8</v>
      </c>
      <c r="D1406" s="41" t="s">
        <v>153</v>
      </c>
      <c r="E1406" s="41" t="s">
        <v>153</v>
      </c>
      <c r="F1406" s="41" t="s">
        <v>756</v>
      </c>
      <c r="G1406" s="41">
        <v>1</v>
      </c>
      <c r="H1406" s="41">
        <v>18027.859128452099</v>
      </c>
      <c r="I1406" s="41">
        <v>13867</v>
      </c>
      <c r="J1406" s="41">
        <v>352</v>
      </c>
      <c r="K1406" s="41">
        <v>256.53949999999998</v>
      </c>
      <c r="L1406" s="41">
        <v>6.5119999999999996</v>
      </c>
      <c r="M1406" s="41">
        <v>15114</v>
      </c>
      <c r="N1406" s="41">
        <v>996</v>
      </c>
      <c r="O1406" s="41">
        <v>300.76859999999999</v>
      </c>
      <c r="P1406" s="41">
        <v>19.820399999999999</v>
      </c>
      <c r="Q1406" s="41">
        <v>0</v>
      </c>
      <c r="R1406" s="41">
        <v>0</v>
      </c>
      <c r="S1406" s="41">
        <v>192</v>
      </c>
      <c r="T1406" s="41">
        <v>4.2240000000000002</v>
      </c>
      <c r="U1406" s="41">
        <v>14219</v>
      </c>
      <c r="V1406" s="41">
        <v>263.05149999999998</v>
      </c>
      <c r="W1406" s="41">
        <v>16302</v>
      </c>
      <c r="X1406" s="41">
        <v>324.81299999999999</v>
      </c>
    </row>
    <row r="1407" spans="1:24" x14ac:dyDescent="0.35">
      <c r="A1407" s="41" t="s">
        <v>438</v>
      </c>
      <c r="B1407" s="41" t="s">
        <v>439</v>
      </c>
      <c r="C1407" s="41" t="s">
        <v>8</v>
      </c>
      <c r="D1407" s="41" t="s">
        <v>153</v>
      </c>
      <c r="E1407" s="41" t="s">
        <v>153</v>
      </c>
      <c r="F1407" s="41" t="s">
        <v>760</v>
      </c>
      <c r="G1407" s="41">
        <v>5</v>
      </c>
      <c r="H1407" s="41">
        <v>18027.859128452099</v>
      </c>
      <c r="I1407" s="41">
        <v>18159</v>
      </c>
      <c r="J1407" s="41">
        <v>1895</v>
      </c>
      <c r="K1407" s="41">
        <v>335.94149999999996</v>
      </c>
      <c r="L1407" s="41">
        <v>35.057499999999997</v>
      </c>
      <c r="M1407" s="41">
        <v>41206</v>
      </c>
      <c r="N1407" s="41">
        <v>936</v>
      </c>
      <c r="O1407" s="41">
        <v>819.99940000000004</v>
      </c>
      <c r="P1407" s="41">
        <v>18.6264</v>
      </c>
      <c r="Q1407" s="41">
        <v>34</v>
      </c>
      <c r="R1407" s="41">
        <v>0.60860000000000003</v>
      </c>
      <c r="S1407" s="41">
        <v>62</v>
      </c>
      <c r="T1407" s="41">
        <v>1.3640000000000001</v>
      </c>
      <c r="U1407" s="41">
        <v>20088</v>
      </c>
      <c r="V1407" s="41">
        <v>371.60759999999999</v>
      </c>
      <c r="W1407" s="41">
        <v>42204</v>
      </c>
      <c r="X1407" s="41">
        <v>839.98980000000006</v>
      </c>
    </row>
    <row r="1408" spans="1:24" x14ac:dyDescent="0.35">
      <c r="A1408" s="41" t="s">
        <v>438</v>
      </c>
      <c r="B1408" s="41" t="s">
        <v>439</v>
      </c>
      <c r="C1408" s="41" t="s">
        <v>8</v>
      </c>
      <c r="D1408" s="41" t="s">
        <v>153</v>
      </c>
      <c r="E1408" s="41" t="s">
        <v>153</v>
      </c>
      <c r="F1408" s="41" t="s">
        <v>764</v>
      </c>
      <c r="G1408" s="41">
        <v>9</v>
      </c>
      <c r="H1408" s="41">
        <v>18027.859128452099</v>
      </c>
      <c r="I1408" s="41">
        <v>18340</v>
      </c>
      <c r="J1408" s="41">
        <v>1014</v>
      </c>
      <c r="K1408" s="41">
        <v>364.96600000000001</v>
      </c>
      <c r="L1408" s="41">
        <v>20.178599999999999</v>
      </c>
      <c r="M1408" s="41"/>
      <c r="N1408" s="41"/>
      <c r="O1408" s="41"/>
      <c r="P1408" s="41"/>
      <c r="Q1408" s="41">
        <v>94</v>
      </c>
      <c r="R1408" s="41">
        <v>1.6826000000000001</v>
      </c>
      <c r="S1408" s="41"/>
      <c r="T1408" s="41"/>
      <c r="U1408" s="41">
        <v>19448</v>
      </c>
      <c r="V1408" s="41">
        <v>386.8272</v>
      </c>
      <c r="W1408" s="41"/>
      <c r="X1408" s="41"/>
    </row>
    <row r="1409" spans="1:24" x14ac:dyDescent="0.35">
      <c r="A1409" s="41" t="s">
        <v>438</v>
      </c>
      <c r="B1409" s="41" t="s">
        <v>439</v>
      </c>
      <c r="C1409" s="41" t="s">
        <v>8</v>
      </c>
      <c r="D1409" s="41" t="s">
        <v>153</v>
      </c>
      <c r="E1409" s="41" t="s">
        <v>153</v>
      </c>
      <c r="F1409" s="41" t="s">
        <v>766</v>
      </c>
      <c r="G1409" s="41">
        <v>11</v>
      </c>
      <c r="H1409" s="41">
        <v>18027.859128452099</v>
      </c>
      <c r="I1409" s="41">
        <v>32422</v>
      </c>
      <c r="J1409" s="41">
        <v>85</v>
      </c>
      <c r="K1409" s="41">
        <v>645.19780000000003</v>
      </c>
      <c r="L1409" s="41">
        <v>1.6915</v>
      </c>
      <c r="M1409" s="41"/>
      <c r="N1409" s="41"/>
      <c r="O1409" s="41"/>
      <c r="P1409" s="41"/>
      <c r="Q1409" s="41">
        <v>141</v>
      </c>
      <c r="R1409" s="41">
        <v>2.5238999999999998</v>
      </c>
      <c r="S1409" s="41"/>
      <c r="T1409" s="41"/>
      <c r="U1409" s="41">
        <v>32648</v>
      </c>
      <c r="V1409" s="41">
        <v>649.41320000000007</v>
      </c>
      <c r="W1409" s="41"/>
      <c r="X1409" s="41"/>
    </row>
    <row r="1410" spans="1:24" x14ac:dyDescent="0.35">
      <c r="A1410" s="41" t="s">
        <v>438</v>
      </c>
      <c r="B1410" s="41" t="s">
        <v>439</v>
      </c>
      <c r="C1410" s="41" t="s">
        <v>8</v>
      </c>
      <c r="D1410" s="41" t="s">
        <v>153</v>
      </c>
      <c r="E1410" s="41" t="s">
        <v>153</v>
      </c>
      <c r="F1410" s="41" t="s">
        <v>765</v>
      </c>
      <c r="G1410" s="41">
        <v>10</v>
      </c>
      <c r="H1410" s="41">
        <v>18027.859128452099</v>
      </c>
      <c r="I1410" s="41">
        <v>32937</v>
      </c>
      <c r="J1410" s="41">
        <v>628</v>
      </c>
      <c r="K1410" s="41">
        <v>655.44630000000006</v>
      </c>
      <c r="L1410" s="41">
        <v>12.497200000000001</v>
      </c>
      <c r="M1410" s="41"/>
      <c r="N1410" s="41"/>
      <c r="O1410" s="41"/>
      <c r="P1410" s="41"/>
      <c r="Q1410" s="41">
        <v>180</v>
      </c>
      <c r="R1410" s="41">
        <v>3.222</v>
      </c>
      <c r="S1410" s="41"/>
      <c r="T1410" s="41"/>
      <c r="U1410" s="41">
        <v>33745</v>
      </c>
      <c r="V1410" s="41">
        <v>671.16550000000007</v>
      </c>
      <c r="W1410" s="41"/>
      <c r="X1410" s="41"/>
    </row>
    <row r="1411" spans="1:24" x14ac:dyDescent="0.35">
      <c r="A1411" s="41" t="s">
        <v>438</v>
      </c>
      <c r="B1411" s="41" t="s">
        <v>439</v>
      </c>
      <c r="C1411" s="41" t="s">
        <v>8</v>
      </c>
      <c r="D1411" s="41" t="s">
        <v>153</v>
      </c>
      <c r="E1411" s="41" t="s">
        <v>153</v>
      </c>
      <c r="F1411" s="41" t="s">
        <v>759</v>
      </c>
      <c r="G1411" s="41">
        <v>4</v>
      </c>
      <c r="H1411" s="41">
        <v>18027.859128452099</v>
      </c>
      <c r="I1411" s="41">
        <v>17677</v>
      </c>
      <c r="J1411" s="41">
        <v>2447</v>
      </c>
      <c r="K1411" s="41">
        <v>327.02449999999999</v>
      </c>
      <c r="L1411" s="41">
        <v>45.269500000000001</v>
      </c>
      <c r="M1411" s="41">
        <v>39685</v>
      </c>
      <c r="N1411" s="41">
        <v>1190</v>
      </c>
      <c r="O1411" s="41">
        <v>789.7315000000001</v>
      </c>
      <c r="P1411" s="41">
        <v>23.681000000000001</v>
      </c>
      <c r="Q1411" s="41">
        <v>10</v>
      </c>
      <c r="R1411" s="41">
        <v>0.17899999999999999</v>
      </c>
      <c r="S1411" s="41">
        <v>550</v>
      </c>
      <c r="T1411" s="41">
        <v>12.1</v>
      </c>
      <c r="U1411" s="41">
        <v>20134</v>
      </c>
      <c r="V1411" s="41">
        <v>372.47299999999996</v>
      </c>
      <c r="W1411" s="41">
        <v>41425</v>
      </c>
      <c r="X1411" s="41">
        <v>825.51250000000016</v>
      </c>
    </row>
    <row r="1412" spans="1:24" x14ac:dyDescent="0.35">
      <c r="A1412" s="41" t="s">
        <v>438</v>
      </c>
      <c r="B1412" s="41" t="s">
        <v>439</v>
      </c>
      <c r="C1412" s="41" t="s">
        <v>8</v>
      </c>
      <c r="D1412" s="41" t="s">
        <v>153</v>
      </c>
      <c r="E1412" s="41" t="s">
        <v>153</v>
      </c>
      <c r="F1412" s="41" t="s">
        <v>758</v>
      </c>
      <c r="G1412" s="41">
        <v>3</v>
      </c>
      <c r="H1412" s="41">
        <v>18027.859128452099</v>
      </c>
      <c r="I1412" s="41">
        <v>20624</v>
      </c>
      <c r="J1412" s="41">
        <v>3978</v>
      </c>
      <c r="K1412" s="41">
        <v>381.54399999999998</v>
      </c>
      <c r="L1412" s="41">
        <v>73.592999999999989</v>
      </c>
      <c r="M1412" s="41">
        <v>49404</v>
      </c>
      <c r="N1412" s="41">
        <v>2367</v>
      </c>
      <c r="O1412" s="41">
        <v>983.13960000000009</v>
      </c>
      <c r="P1412" s="41">
        <v>47.103300000000004</v>
      </c>
      <c r="Q1412" s="41">
        <v>0</v>
      </c>
      <c r="R1412" s="41">
        <v>0</v>
      </c>
      <c r="S1412" s="41">
        <v>807</v>
      </c>
      <c r="T1412" s="41">
        <v>17.754000000000001</v>
      </c>
      <c r="U1412" s="41">
        <v>24602</v>
      </c>
      <c r="V1412" s="41">
        <v>455.13699999999994</v>
      </c>
      <c r="W1412" s="41">
        <v>52578</v>
      </c>
      <c r="X1412" s="41">
        <v>1047.9969000000001</v>
      </c>
    </row>
    <row r="1413" spans="1:24" x14ac:dyDescent="0.35">
      <c r="A1413" s="41" t="s">
        <v>438</v>
      </c>
      <c r="B1413" s="41" t="s">
        <v>439</v>
      </c>
      <c r="C1413" s="41" t="s">
        <v>8</v>
      </c>
      <c r="D1413" s="41" t="s">
        <v>153</v>
      </c>
      <c r="E1413" s="41" t="s">
        <v>153</v>
      </c>
      <c r="F1413" s="41" t="s">
        <v>767</v>
      </c>
      <c r="G1413" s="41">
        <v>12</v>
      </c>
      <c r="H1413" s="41">
        <v>18027.859128452099</v>
      </c>
      <c r="I1413" s="41">
        <v>28221</v>
      </c>
      <c r="J1413" s="41">
        <v>2321</v>
      </c>
      <c r="K1413" s="41">
        <v>561.59789999999998</v>
      </c>
      <c r="L1413" s="41">
        <v>46.187899999999999</v>
      </c>
      <c r="M1413" s="41"/>
      <c r="N1413" s="41"/>
      <c r="O1413" s="41"/>
      <c r="P1413" s="41"/>
      <c r="Q1413" s="41">
        <v>180</v>
      </c>
      <c r="R1413" s="41">
        <v>3.222</v>
      </c>
      <c r="S1413" s="41"/>
      <c r="T1413" s="41"/>
      <c r="U1413" s="41">
        <v>30722</v>
      </c>
      <c r="V1413" s="41">
        <v>611.00779999999997</v>
      </c>
      <c r="W1413" s="41"/>
      <c r="X1413" s="41"/>
    </row>
    <row r="1414" spans="1:24" x14ac:dyDescent="0.35">
      <c r="A1414" s="41" t="s">
        <v>438</v>
      </c>
      <c r="B1414" s="41" t="s">
        <v>439</v>
      </c>
      <c r="C1414" s="41" t="s">
        <v>8</v>
      </c>
      <c r="D1414" s="41" t="s">
        <v>153</v>
      </c>
      <c r="E1414" s="41" t="s">
        <v>153</v>
      </c>
      <c r="F1414" s="41" t="s">
        <v>757</v>
      </c>
      <c r="G1414" s="41">
        <v>2</v>
      </c>
      <c r="H1414" s="41">
        <v>18027.859128452099</v>
      </c>
      <c r="I1414" s="41">
        <v>77665</v>
      </c>
      <c r="J1414" s="41">
        <v>1682</v>
      </c>
      <c r="K1414" s="41">
        <v>1436.8025</v>
      </c>
      <c r="L1414" s="41">
        <v>31.116999999999997</v>
      </c>
      <c r="M1414" s="41">
        <v>14313</v>
      </c>
      <c r="N1414" s="41">
        <v>926</v>
      </c>
      <c r="O1414" s="41">
        <v>284.82870000000003</v>
      </c>
      <c r="P1414" s="41">
        <v>18.427400000000002</v>
      </c>
      <c r="Q1414" s="41">
        <v>0</v>
      </c>
      <c r="R1414" s="41">
        <v>0</v>
      </c>
      <c r="S1414" s="41">
        <v>283</v>
      </c>
      <c r="T1414" s="41">
        <v>6.226</v>
      </c>
      <c r="U1414" s="41">
        <v>79347</v>
      </c>
      <c r="V1414" s="41">
        <v>1467.9195</v>
      </c>
      <c r="W1414" s="41">
        <v>15522</v>
      </c>
      <c r="X1414" s="41">
        <v>309.4821</v>
      </c>
    </row>
    <row r="1415" spans="1:24" x14ac:dyDescent="0.35">
      <c r="A1415" s="41" t="s">
        <v>438</v>
      </c>
      <c r="B1415" s="41" t="s">
        <v>439</v>
      </c>
      <c r="C1415" s="41" t="s">
        <v>8</v>
      </c>
      <c r="D1415" s="41" t="s">
        <v>153</v>
      </c>
      <c r="E1415" s="41" t="s">
        <v>153</v>
      </c>
      <c r="F1415" s="41" t="s">
        <v>763</v>
      </c>
      <c r="G1415" s="41">
        <v>8</v>
      </c>
      <c r="H1415" s="41">
        <v>18027.859128452099</v>
      </c>
      <c r="I1415" s="41">
        <v>21140</v>
      </c>
      <c r="J1415" s="41">
        <v>547</v>
      </c>
      <c r="K1415" s="41">
        <v>420.68600000000004</v>
      </c>
      <c r="L1415" s="41">
        <v>10.885300000000001</v>
      </c>
      <c r="M1415" s="41"/>
      <c r="N1415" s="41"/>
      <c r="O1415" s="41"/>
      <c r="P1415" s="41"/>
      <c r="Q1415" s="41">
        <v>130</v>
      </c>
      <c r="R1415" s="41">
        <v>2.327</v>
      </c>
      <c r="S1415" s="41"/>
      <c r="T1415" s="41"/>
      <c r="U1415" s="41">
        <v>21817</v>
      </c>
      <c r="V1415" s="41">
        <v>433.89830000000006</v>
      </c>
      <c r="W1415" s="41"/>
      <c r="X1415" s="41"/>
    </row>
    <row r="1416" spans="1:24" x14ac:dyDescent="0.35">
      <c r="A1416" s="41" t="s">
        <v>438</v>
      </c>
      <c r="B1416" s="41" t="s">
        <v>439</v>
      </c>
      <c r="C1416" s="41" t="s">
        <v>8</v>
      </c>
      <c r="D1416" s="41" t="s">
        <v>153</v>
      </c>
      <c r="E1416" s="41" t="s">
        <v>153</v>
      </c>
      <c r="F1416" s="41" t="s">
        <v>762</v>
      </c>
      <c r="G1416" s="41">
        <v>7</v>
      </c>
      <c r="H1416" s="41">
        <v>18027.859128452099</v>
      </c>
      <c r="I1416" s="41">
        <v>102980</v>
      </c>
      <c r="J1416" s="41">
        <v>3883</v>
      </c>
      <c r="K1416" s="41">
        <v>2049.3020000000001</v>
      </c>
      <c r="L1416" s="41">
        <v>77.27170000000001</v>
      </c>
      <c r="M1416" s="41">
        <v>0</v>
      </c>
      <c r="N1416" s="41">
        <v>2273</v>
      </c>
      <c r="O1416" s="41">
        <v>0</v>
      </c>
      <c r="P1416" s="41">
        <v>51.142499999999998</v>
      </c>
      <c r="Q1416" s="41">
        <v>67</v>
      </c>
      <c r="R1416" s="41">
        <v>1.1993</v>
      </c>
      <c r="S1416" s="41">
        <v>98</v>
      </c>
      <c r="T1416" s="41">
        <v>2.1560000000000001</v>
      </c>
      <c r="U1416" s="41">
        <v>106930</v>
      </c>
      <c r="V1416" s="41">
        <v>2127.7730000000001</v>
      </c>
      <c r="W1416" s="41">
        <v>2371</v>
      </c>
      <c r="X1416" s="41">
        <v>53.298499999999997</v>
      </c>
    </row>
    <row r="1417" spans="1:24" x14ac:dyDescent="0.35">
      <c r="A1417" s="41" t="s">
        <v>438</v>
      </c>
      <c r="B1417" s="41" t="s">
        <v>439</v>
      </c>
      <c r="C1417" s="41" t="s">
        <v>8</v>
      </c>
      <c r="D1417" s="41" t="s">
        <v>153</v>
      </c>
      <c r="E1417" s="41" t="s">
        <v>153</v>
      </c>
      <c r="F1417" s="41" t="s">
        <v>761</v>
      </c>
      <c r="G1417" s="41">
        <v>6</v>
      </c>
      <c r="H1417" s="41">
        <v>18027.859128452099</v>
      </c>
      <c r="I1417" s="41">
        <v>35636</v>
      </c>
      <c r="J1417" s="41">
        <v>9459</v>
      </c>
      <c r="K1417" s="41">
        <v>709.15640000000008</v>
      </c>
      <c r="L1417" s="41">
        <v>188.23410000000001</v>
      </c>
      <c r="M1417" s="41">
        <v>45635</v>
      </c>
      <c r="N1417" s="41">
        <v>3527</v>
      </c>
      <c r="O1417" s="41">
        <v>1026.7874999999999</v>
      </c>
      <c r="P1417" s="41">
        <v>79.357500000000002</v>
      </c>
      <c r="Q1417" s="41">
        <v>19</v>
      </c>
      <c r="R1417" s="41">
        <v>0.34010000000000001</v>
      </c>
      <c r="S1417" s="41">
        <v>320</v>
      </c>
      <c r="T1417" s="41">
        <v>7.04</v>
      </c>
      <c r="U1417" s="41">
        <v>45114</v>
      </c>
      <c r="V1417" s="41">
        <v>897.73060000000009</v>
      </c>
      <c r="W1417" s="41">
        <v>49482</v>
      </c>
      <c r="X1417" s="41">
        <v>1113.1849999999999</v>
      </c>
    </row>
    <row r="1418" spans="1:24" x14ac:dyDescent="0.35">
      <c r="A1418" s="41" t="s">
        <v>641</v>
      </c>
      <c r="B1418" s="41" t="s">
        <v>569</v>
      </c>
      <c r="C1418" s="41" t="s">
        <v>18</v>
      </c>
      <c r="D1418" s="41" t="s">
        <v>154</v>
      </c>
      <c r="E1418" s="41" t="s">
        <v>154</v>
      </c>
      <c r="F1418" s="41" t="s">
        <v>756</v>
      </c>
      <c r="G1418" s="41">
        <v>1</v>
      </c>
      <c r="H1418" s="41">
        <v>81588.815290743296</v>
      </c>
      <c r="I1418" s="41">
        <v>68368</v>
      </c>
      <c r="J1418" s="41">
        <v>2248</v>
      </c>
      <c r="K1418" s="41">
        <v>1264.808</v>
      </c>
      <c r="L1418" s="41">
        <v>41.588000000000001</v>
      </c>
      <c r="M1418" s="41">
        <v>52199</v>
      </c>
      <c r="N1418" s="41">
        <v>7837</v>
      </c>
      <c r="O1418" s="41">
        <v>1038.7601</v>
      </c>
      <c r="P1418" s="41">
        <v>155.9563</v>
      </c>
      <c r="Q1418" s="41">
        <v>135349</v>
      </c>
      <c r="R1418" s="41">
        <v>2422.7471</v>
      </c>
      <c r="S1418" s="41">
        <v>68247</v>
      </c>
      <c r="T1418" s="41">
        <v>1501.434</v>
      </c>
      <c r="U1418" s="41">
        <v>205965</v>
      </c>
      <c r="V1418" s="41">
        <v>3729.1431000000002</v>
      </c>
      <c r="W1418" s="41">
        <v>128283</v>
      </c>
      <c r="X1418" s="41">
        <v>2696.1504</v>
      </c>
    </row>
    <row r="1419" spans="1:24" x14ac:dyDescent="0.35">
      <c r="A1419" s="41" t="s">
        <v>641</v>
      </c>
      <c r="B1419" s="41" t="s">
        <v>569</v>
      </c>
      <c r="C1419" s="41" t="s">
        <v>18</v>
      </c>
      <c r="D1419" s="41" t="s">
        <v>154</v>
      </c>
      <c r="E1419" s="41" t="s">
        <v>154</v>
      </c>
      <c r="F1419" s="41" t="s">
        <v>760</v>
      </c>
      <c r="G1419" s="41">
        <v>5</v>
      </c>
      <c r="H1419" s="41">
        <v>81588.815290743296</v>
      </c>
      <c r="I1419" s="41">
        <v>61432</v>
      </c>
      <c r="J1419" s="41">
        <v>17808</v>
      </c>
      <c r="K1419" s="41">
        <v>1136.492</v>
      </c>
      <c r="L1419" s="41">
        <v>329.44799999999998</v>
      </c>
      <c r="M1419" s="41">
        <v>70356</v>
      </c>
      <c r="N1419" s="41">
        <v>20210</v>
      </c>
      <c r="O1419" s="41">
        <v>1400.0844</v>
      </c>
      <c r="P1419" s="41">
        <v>402.17900000000003</v>
      </c>
      <c r="Q1419" s="41">
        <v>44368</v>
      </c>
      <c r="R1419" s="41">
        <v>794.18719999999996</v>
      </c>
      <c r="S1419" s="41">
        <v>123775</v>
      </c>
      <c r="T1419" s="41">
        <v>2723.05</v>
      </c>
      <c r="U1419" s="41">
        <v>123608</v>
      </c>
      <c r="V1419" s="41">
        <v>2260.1271999999999</v>
      </c>
      <c r="W1419" s="41">
        <v>214341</v>
      </c>
      <c r="X1419" s="41">
        <v>4525.3134</v>
      </c>
    </row>
    <row r="1420" spans="1:24" x14ac:dyDescent="0.35">
      <c r="A1420" s="41" t="s">
        <v>641</v>
      </c>
      <c r="B1420" s="41" t="s">
        <v>569</v>
      </c>
      <c r="C1420" s="41" t="s">
        <v>18</v>
      </c>
      <c r="D1420" s="41" t="s">
        <v>154</v>
      </c>
      <c r="E1420" s="41" t="s">
        <v>154</v>
      </c>
      <c r="F1420" s="41" t="s">
        <v>764</v>
      </c>
      <c r="G1420" s="41">
        <v>9</v>
      </c>
      <c r="H1420" s="41">
        <v>81588.815290743296</v>
      </c>
      <c r="I1420" s="41">
        <v>55272</v>
      </c>
      <c r="J1420" s="41">
        <v>8212</v>
      </c>
      <c r="K1420" s="41">
        <v>1099.9128000000001</v>
      </c>
      <c r="L1420" s="41">
        <v>163.4188</v>
      </c>
      <c r="M1420" s="41"/>
      <c r="N1420" s="41"/>
      <c r="O1420" s="41"/>
      <c r="P1420" s="41"/>
      <c r="Q1420" s="41">
        <v>79943</v>
      </c>
      <c r="R1420" s="41">
        <v>1430.9797000000001</v>
      </c>
      <c r="S1420" s="41"/>
      <c r="T1420" s="41"/>
      <c r="U1420" s="41">
        <v>143427</v>
      </c>
      <c r="V1420" s="41">
        <v>2694.3113000000003</v>
      </c>
      <c r="W1420" s="41"/>
      <c r="X1420" s="41"/>
    </row>
    <row r="1421" spans="1:24" x14ac:dyDescent="0.35">
      <c r="A1421" s="41" t="s">
        <v>641</v>
      </c>
      <c r="B1421" s="41" t="s">
        <v>569</v>
      </c>
      <c r="C1421" s="41" t="s">
        <v>18</v>
      </c>
      <c r="D1421" s="41" t="s">
        <v>154</v>
      </c>
      <c r="E1421" s="41" t="s">
        <v>154</v>
      </c>
      <c r="F1421" s="41" t="s">
        <v>766</v>
      </c>
      <c r="G1421" s="41">
        <v>11</v>
      </c>
      <c r="H1421" s="41">
        <v>81588.815290743296</v>
      </c>
      <c r="I1421" s="41">
        <v>60191</v>
      </c>
      <c r="J1421" s="41">
        <v>48336</v>
      </c>
      <c r="K1421" s="41">
        <v>1197.8009</v>
      </c>
      <c r="L1421" s="41">
        <v>961.88640000000009</v>
      </c>
      <c r="M1421" s="41"/>
      <c r="N1421" s="41"/>
      <c r="O1421" s="41"/>
      <c r="P1421" s="41"/>
      <c r="Q1421" s="41">
        <v>35994</v>
      </c>
      <c r="R1421" s="41">
        <v>644.29259999999999</v>
      </c>
      <c r="S1421" s="41"/>
      <c r="T1421" s="41"/>
      <c r="U1421" s="41">
        <v>144521</v>
      </c>
      <c r="V1421" s="41">
        <v>2803.9799000000003</v>
      </c>
      <c r="W1421" s="41"/>
      <c r="X1421" s="41"/>
    </row>
    <row r="1422" spans="1:24" x14ac:dyDescent="0.35">
      <c r="A1422" s="41" t="s">
        <v>641</v>
      </c>
      <c r="B1422" s="41" t="s">
        <v>569</v>
      </c>
      <c r="C1422" s="41" t="s">
        <v>18</v>
      </c>
      <c r="D1422" s="41" t="s">
        <v>154</v>
      </c>
      <c r="E1422" s="41" t="s">
        <v>154</v>
      </c>
      <c r="F1422" s="41" t="s">
        <v>765</v>
      </c>
      <c r="G1422" s="41">
        <v>10</v>
      </c>
      <c r="H1422" s="41">
        <v>81588.815290743296</v>
      </c>
      <c r="I1422" s="41">
        <v>86207</v>
      </c>
      <c r="J1422" s="41">
        <v>62771</v>
      </c>
      <c r="K1422" s="41">
        <v>1715.5193000000002</v>
      </c>
      <c r="L1422" s="41">
        <v>1249.1429000000001</v>
      </c>
      <c r="M1422" s="41"/>
      <c r="N1422" s="41"/>
      <c r="O1422" s="41"/>
      <c r="P1422" s="41"/>
      <c r="Q1422" s="41">
        <v>72520</v>
      </c>
      <c r="R1422" s="41">
        <v>1298.1079999999999</v>
      </c>
      <c r="S1422" s="41"/>
      <c r="T1422" s="41"/>
      <c r="U1422" s="41">
        <v>221498</v>
      </c>
      <c r="V1422" s="41">
        <v>4262.7701999999999</v>
      </c>
      <c r="W1422" s="41"/>
      <c r="X1422" s="41"/>
    </row>
    <row r="1423" spans="1:24" x14ac:dyDescent="0.35">
      <c r="A1423" s="41" t="s">
        <v>641</v>
      </c>
      <c r="B1423" s="41" t="s">
        <v>569</v>
      </c>
      <c r="C1423" s="41" t="s">
        <v>18</v>
      </c>
      <c r="D1423" s="41" t="s">
        <v>154</v>
      </c>
      <c r="E1423" s="41" t="s">
        <v>154</v>
      </c>
      <c r="F1423" s="41" t="s">
        <v>759</v>
      </c>
      <c r="G1423" s="41">
        <v>4</v>
      </c>
      <c r="H1423" s="41">
        <v>81588.815290743296</v>
      </c>
      <c r="I1423" s="41">
        <v>65035</v>
      </c>
      <c r="J1423" s="41">
        <v>11353</v>
      </c>
      <c r="K1423" s="41">
        <v>1203.1475</v>
      </c>
      <c r="L1423" s="41">
        <v>210.03049999999999</v>
      </c>
      <c r="M1423" s="41">
        <v>55882</v>
      </c>
      <c r="N1423" s="41">
        <v>10319</v>
      </c>
      <c r="O1423" s="41">
        <v>1112.0518</v>
      </c>
      <c r="P1423" s="41">
        <v>205.34810000000002</v>
      </c>
      <c r="Q1423" s="41">
        <v>63650</v>
      </c>
      <c r="R1423" s="41">
        <v>1139.335</v>
      </c>
      <c r="S1423" s="41">
        <v>53653</v>
      </c>
      <c r="T1423" s="41">
        <v>1180.366</v>
      </c>
      <c r="U1423" s="41">
        <v>140038</v>
      </c>
      <c r="V1423" s="41">
        <v>2552.5129999999999</v>
      </c>
      <c r="W1423" s="41">
        <v>119854</v>
      </c>
      <c r="X1423" s="41">
        <v>2497.7658999999999</v>
      </c>
    </row>
    <row r="1424" spans="1:24" x14ac:dyDescent="0.35">
      <c r="A1424" s="41" t="s">
        <v>641</v>
      </c>
      <c r="B1424" s="41" t="s">
        <v>569</v>
      </c>
      <c r="C1424" s="41" t="s">
        <v>18</v>
      </c>
      <c r="D1424" s="41" t="s">
        <v>154</v>
      </c>
      <c r="E1424" s="41" t="s">
        <v>154</v>
      </c>
      <c r="F1424" s="41" t="s">
        <v>758</v>
      </c>
      <c r="G1424" s="41">
        <v>3</v>
      </c>
      <c r="H1424" s="41">
        <v>81588.815290743296</v>
      </c>
      <c r="I1424" s="41">
        <v>74883</v>
      </c>
      <c r="J1424" s="41">
        <v>11573</v>
      </c>
      <c r="K1424" s="41">
        <v>1385.3354999999999</v>
      </c>
      <c r="L1424" s="41">
        <v>214.10049999999998</v>
      </c>
      <c r="M1424" s="41">
        <v>67601</v>
      </c>
      <c r="N1424" s="41">
        <v>19204</v>
      </c>
      <c r="O1424" s="41">
        <v>1345.2599</v>
      </c>
      <c r="P1424" s="41">
        <v>382.15960000000001</v>
      </c>
      <c r="Q1424" s="41">
        <v>41322</v>
      </c>
      <c r="R1424" s="41">
        <v>739.66380000000004</v>
      </c>
      <c r="S1424" s="41">
        <v>83761</v>
      </c>
      <c r="T1424" s="41">
        <v>1842.742</v>
      </c>
      <c r="U1424" s="41">
        <v>127778</v>
      </c>
      <c r="V1424" s="41">
        <v>2339.0998</v>
      </c>
      <c r="W1424" s="41">
        <v>170566</v>
      </c>
      <c r="X1424" s="41">
        <v>3570.1615000000002</v>
      </c>
    </row>
    <row r="1425" spans="1:24" x14ac:dyDescent="0.35">
      <c r="A1425" s="41" t="s">
        <v>641</v>
      </c>
      <c r="B1425" s="41" t="s">
        <v>569</v>
      </c>
      <c r="C1425" s="41" t="s">
        <v>18</v>
      </c>
      <c r="D1425" s="41" t="s">
        <v>154</v>
      </c>
      <c r="E1425" s="41" t="s">
        <v>154</v>
      </c>
      <c r="F1425" s="41" t="s">
        <v>767</v>
      </c>
      <c r="G1425" s="41">
        <v>12</v>
      </c>
      <c r="H1425" s="41">
        <v>81588.815290743296</v>
      </c>
      <c r="I1425" s="41">
        <v>69963</v>
      </c>
      <c r="J1425" s="41">
        <v>43471</v>
      </c>
      <c r="K1425" s="41">
        <v>1392.2637</v>
      </c>
      <c r="L1425" s="41">
        <v>865.0729</v>
      </c>
      <c r="M1425" s="41"/>
      <c r="N1425" s="41"/>
      <c r="O1425" s="41"/>
      <c r="P1425" s="41"/>
      <c r="Q1425" s="41">
        <v>88810</v>
      </c>
      <c r="R1425" s="41">
        <v>1589.6990000000001</v>
      </c>
      <c r="S1425" s="41"/>
      <c r="T1425" s="41"/>
      <c r="U1425" s="41">
        <v>202244</v>
      </c>
      <c r="V1425" s="41">
        <v>3847.0356000000002</v>
      </c>
      <c r="W1425" s="41"/>
      <c r="X1425" s="41"/>
    </row>
    <row r="1426" spans="1:24" x14ac:dyDescent="0.35">
      <c r="A1426" s="41" t="s">
        <v>641</v>
      </c>
      <c r="B1426" s="41" t="s">
        <v>569</v>
      </c>
      <c r="C1426" s="41" t="s">
        <v>18</v>
      </c>
      <c r="D1426" s="41" t="s">
        <v>154</v>
      </c>
      <c r="E1426" s="41" t="s">
        <v>154</v>
      </c>
      <c r="F1426" s="41" t="s">
        <v>757</v>
      </c>
      <c r="G1426" s="41">
        <v>2</v>
      </c>
      <c r="H1426" s="41">
        <v>81588.815290743296</v>
      </c>
      <c r="I1426" s="41">
        <v>57067</v>
      </c>
      <c r="J1426" s="41">
        <v>15463</v>
      </c>
      <c r="K1426" s="41">
        <v>1055.7394999999999</v>
      </c>
      <c r="L1426" s="41">
        <v>286.06549999999999</v>
      </c>
      <c r="M1426" s="41">
        <v>50866</v>
      </c>
      <c r="N1426" s="41">
        <v>14739</v>
      </c>
      <c r="O1426" s="41">
        <v>1012.2334000000001</v>
      </c>
      <c r="P1426" s="41">
        <v>293.30610000000001</v>
      </c>
      <c r="Q1426" s="41">
        <v>35083</v>
      </c>
      <c r="R1426" s="41">
        <v>627.98569999999995</v>
      </c>
      <c r="S1426" s="41">
        <v>72638</v>
      </c>
      <c r="T1426" s="41">
        <v>1598.0360000000001</v>
      </c>
      <c r="U1426" s="41">
        <v>107613</v>
      </c>
      <c r="V1426" s="41">
        <v>1969.7906999999998</v>
      </c>
      <c r="W1426" s="41">
        <v>138243</v>
      </c>
      <c r="X1426" s="41">
        <v>2903.5754999999999</v>
      </c>
    </row>
    <row r="1427" spans="1:24" x14ac:dyDescent="0.35">
      <c r="A1427" s="41" t="s">
        <v>641</v>
      </c>
      <c r="B1427" s="41" t="s">
        <v>569</v>
      </c>
      <c r="C1427" s="41" t="s">
        <v>18</v>
      </c>
      <c r="D1427" s="41" t="s">
        <v>154</v>
      </c>
      <c r="E1427" s="41" t="s">
        <v>154</v>
      </c>
      <c r="F1427" s="41" t="s">
        <v>763</v>
      </c>
      <c r="G1427" s="41">
        <v>8</v>
      </c>
      <c r="H1427" s="41">
        <v>81588.815290743296</v>
      </c>
      <c r="I1427" s="41">
        <v>76054</v>
      </c>
      <c r="J1427" s="41">
        <v>26694</v>
      </c>
      <c r="K1427" s="41">
        <v>1513.4746</v>
      </c>
      <c r="L1427" s="41">
        <v>531.2106</v>
      </c>
      <c r="M1427" s="41"/>
      <c r="N1427" s="41"/>
      <c r="O1427" s="41"/>
      <c r="P1427" s="41"/>
      <c r="Q1427" s="41">
        <v>36835</v>
      </c>
      <c r="R1427" s="41">
        <v>659.34649999999999</v>
      </c>
      <c r="S1427" s="41"/>
      <c r="T1427" s="41"/>
      <c r="U1427" s="41">
        <v>139583</v>
      </c>
      <c r="V1427" s="41">
        <v>2704.0317</v>
      </c>
      <c r="W1427" s="41"/>
      <c r="X1427" s="41"/>
    </row>
    <row r="1428" spans="1:24" x14ac:dyDescent="0.35">
      <c r="A1428" s="41" t="s">
        <v>641</v>
      </c>
      <c r="B1428" s="41" t="s">
        <v>569</v>
      </c>
      <c r="C1428" s="41" t="s">
        <v>18</v>
      </c>
      <c r="D1428" s="41" t="s">
        <v>154</v>
      </c>
      <c r="E1428" s="41" t="s">
        <v>154</v>
      </c>
      <c r="F1428" s="41" t="s">
        <v>762</v>
      </c>
      <c r="G1428" s="41">
        <v>7</v>
      </c>
      <c r="H1428" s="41">
        <v>81588.815290743296</v>
      </c>
      <c r="I1428" s="41">
        <v>58959</v>
      </c>
      <c r="J1428" s="41">
        <v>22665</v>
      </c>
      <c r="K1428" s="41">
        <v>1173.2841000000001</v>
      </c>
      <c r="L1428" s="41">
        <v>451.0335</v>
      </c>
      <c r="M1428" s="41">
        <v>0</v>
      </c>
      <c r="N1428" s="41">
        <v>16093</v>
      </c>
      <c r="O1428" s="41">
        <v>0</v>
      </c>
      <c r="P1428" s="41">
        <v>362.09249999999997</v>
      </c>
      <c r="Q1428" s="41">
        <v>495638</v>
      </c>
      <c r="R1428" s="41">
        <v>8871.9202000000005</v>
      </c>
      <c r="S1428" s="41">
        <v>41306</v>
      </c>
      <c r="T1428" s="41">
        <v>908.73199999999997</v>
      </c>
      <c r="U1428" s="41">
        <v>577262</v>
      </c>
      <c r="V1428" s="41">
        <v>10496.237800000001</v>
      </c>
      <c r="W1428" s="41">
        <v>57399</v>
      </c>
      <c r="X1428" s="41">
        <v>1270.8244999999999</v>
      </c>
    </row>
    <row r="1429" spans="1:24" x14ac:dyDescent="0.35">
      <c r="A1429" s="41" t="s">
        <v>641</v>
      </c>
      <c r="B1429" s="41" t="s">
        <v>569</v>
      </c>
      <c r="C1429" s="41" t="s">
        <v>18</v>
      </c>
      <c r="D1429" s="41" t="s">
        <v>154</v>
      </c>
      <c r="E1429" s="41" t="s">
        <v>154</v>
      </c>
      <c r="F1429" s="41" t="s">
        <v>761</v>
      </c>
      <c r="G1429" s="41">
        <v>6</v>
      </c>
      <c r="H1429" s="41">
        <v>81588.815290743296</v>
      </c>
      <c r="I1429" s="41">
        <v>64762</v>
      </c>
      <c r="J1429" s="41">
        <v>21274</v>
      </c>
      <c r="K1429" s="41">
        <v>1288.7638000000002</v>
      </c>
      <c r="L1429" s="41">
        <v>423.3526</v>
      </c>
      <c r="M1429" s="41">
        <v>78538</v>
      </c>
      <c r="N1429" s="41">
        <v>39334</v>
      </c>
      <c r="O1429" s="41">
        <v>1767.105</v>
      </c>
      <c r="P1429" s="41">
        <v>885.01499999999999</v>
      </c>
      <c r="Q1429" s="41">
        <v>91603</v>
      </c>
      <c r="R1429" s="41">
        <v>1639.6937</v>
      </c>
      <c r="S1429" s="41">
        <v>45617</v>
      </c>
      <c r="T1429" s="41">
        <v>1003.574</v>
      </c>
      <c r="U1429" s="41">
        <v>177639</v>
      </c>
      <c r="V1429" s="41">
        <v>3351.8101000000001</v>
      </c>
      <c r="W1429" s="41">
        <v>163489</v>
      </c>
      <c r="X1429" s="41">
        <v>3655.694</v>
      </c>
    </row>
    <row r="1430" spans="1:24" x14ac:dyDescent="0.35">
      <c r="A1430" s="41" t="s">
        <v>582</v>
      </c>
      <c r="B1430" s="41" t="s">
        <v>445</v>
      </c>
      <c r="C1430" s="41" t="s">
        <v>26</v>
      </c>
      <c r="D1430" s="41" t="s">
        <v>155</v>
      </c>
      <c r="E1430" s="41" t="s">
        <v>155</v>
      </c>
      <c r="F1430" s="41" t="s">
        <v>756</v>
      </c>
      <c r="G1430" s="41">
        <v>1</v>
      </c>
      <c r="H1430" s="41">
        <v>3138.7674149025302</v>
      </c>
      <c r="I1430" s="41">
        <v>11520</v>
      </c>
      <c r="J1430" s="41">
        <v>0</v>
      </c>
      <c r="K1430" s="41">
        <v>213.11999999999998</v>
      </c>
      <c r="L1430" s="41">
        <v>0</v>
      </c>
      <c r="M1430" s="41">
        <v>333</v>
      </c>
      <c r="N1430" s="41">
        <v>0</v>
      </c>
      <c r="O1430" s="41">
        <v>6.6267000000000005</v>
      </c>
      <c r="P1430" s="41">
        <v>0</v>
      </c>
      <c r="Q1430" s="41">
        <v>490</v>
      </c>
      <c r="R1430" s="41">
        <v>8.7710000000000008</v>
      </c>
      <c r="S1430" s="41">
        <v>1020</v>
      </c>
      <c r="T1430" s="41">
        <v>22.44</v>
      </c>
      <c r="U1430" s="41">
        <v>12010</v>
      </c>
      <c r="V1430" s="41">
        <v>221.89099999999996</v>
      </c>
      <c r="W1430" s="41">
        <v>1353</v>
      </c>
      <c r="X1430" s="41">
        <v>29.066700000000001</v>
      </c>
    </row>
    <row r="1431" spans="1:24" x14ac:dyDescent="0.35">
      <c r="A1431" s="41" t="s">
        <v>582</v>
      </c>
      <c r="B1431" s="41" t="s">
        <v>445</v>
      </c>
      <c r="C1431" s="41" t="s">
        <v>26</v>
      </c>
      <c r="D1431" s="41" t="s">
        <v>155</v>
      </c>
      <c r="E1431" s="41" t="s">
        <v>155</v>
      </c>
      <c r="F1431" s="41" t="s">
        <v>760</v>
      </c>
      <c r="G1431" s="41">
        <v>5</v>
      </c>
      <c r="H1431" s="41">
        <v>3138.7674149025302</v>
      </c>
      <c r="I1431" s="41">
        <v>5649</v>
      </c>
      <c r="J1431" s="41">
        <v>0</v>
      </c>
      <c r="K1431" s="41">
        <v>104.50649999999999</v>
      </c>
      <c r="L1431" s="41">
        <v>0</v>
      </c>
      <c r="M1431" s="41">
        <v>824</v>
      </c>
      <c r="N1431" s="41">
        <v>0</v>
      </c>
      <c r="O1431" s="41">
        <v>16.397600000000001</v>
      </c>
      <c r="P1431" s="41">
        <v>0</v>
      </c>
      <c r="Q1431" s="41">
        <v>623</v>
      </c>
      <c r="R1431" s="41">
        <v>11.1517</v>
      </c>
      <c r="S1431" s="41">
        <v>1135</v>
      </c>
      <c r="T1431" s="41">
        <v>24.97</v>
      </c>
      <c r="U1431" s="41">
        <v>6272</v>
      </c>
      <c r="V1431" s="41">
        <v>115.65819999999999</v>
      </c>
      <c r="W1431" s="41">
        <v>1959</v>
      </c>
      <c r="X1431" s="41">
        <v>41.367599999999996</v>
      </c>
    </row>
    <row r="1432" spans="1:24" x14ac:dyDescent="0.35">
      <c r="A1432" s="41" t="s">
        <v>582</v>
      </c>
      <c r="B1432" s="41" t="s">
        <v>445</v>
      </c>
      <c r="C1432" s="41" t="s">
        <v>26</v>
      </c>
      <c r="D1432" s="41" t="s">
        <v>155</v>
      </c>
      <c r="E1432" s="41" t="s">
        <v>155</v>
      </c>
      <c r="F1432" s="41" t="s">
        <v>764</v>
      </c>
      <c r="G1432" s="41">
        <v>9</v>
      </c>
      <c r="H1432" s="41">
        <v>3138.7674149025302</v>
      </c>
      <c r="I1432" s="41">
        <v>274</v>
      </c>
      <c r="J1432" s="41">
        <v>0</v>
      </c>
      <c r="K1432" s="41">
        <v>5.4526000000000003</v>
      </c>
      <c r="L1432" s="41">
        <v>0</v>
      </c>
      <c r="M1432" s="41"/>
      <c r="N1432" s="41"/>
      <c r="O1432" s="41"/>
      <c r="P1432" s="41"/>
      <c r="Q1432" s="41">
        <v>477</v>
      </c>
      <c r="R1432" s="41">
        <v>8.5382999999999996</v>
      </c>
      <c r="S1432" s="41"/>
      <c r="T1432" s="41"/>
      <c r="U1432" s="41">
        <v>751</v>
      </c>
      <c r="V1432" s="41">
        <v>13.9909</v>
      </c>
      <c r="W1432" s="41"/>
      <c r="X1432" s="41"/>
    </row>
    <row r="1433" spans="1:24" x14ac:dyDescent="0.35">
      <c r="A1433" s="41" t="s">
        <v>582</v>
      </c>
      <c r="B1433" s="41" t="s">
        <v>445</v>
      </c>
      <c r="C1433" s="41" t="s">
        <v>26</v>
      </c>
      <c r="D1433" s="41" t="s">
        <v>155</v>
      </c>
      <c r="E1433" s="41" t="s">
        <v>155</v>
      </c>
      <c r="F1433" s="41" t="s">
        <v>766</v>
      </c>
      <c r="G1433" s="41">
        <v>11</v>
      </c>
      <c r="H1433" s="41">
        <v>3138.7674149025302</v>
      </c>
      <c r="I1433" s="41">
        <v>419</v>
      </c>
      <c r="J1433" s="41">
        <v>0</v>
      </c>
      <c r="K1433" s="41">
        <v>8.3381000000000007</v>
      </c>
      <c r="L1433" s="41">
        <v>0</v>
      </c>
      <c r="M1433" s="41"/>
      <c r="N1433" s="41"/>
      <c r="O1433" s="41"/>
      <c r="P1433" s="41"/>
      <c r="Q1433" s="41">
        <v>1020</v>
      </c>
      <c r="R1433" s="41">
        <v>18.257999999999999</v>
      </c>
      <c r="S1433" s="41"/>
      <c r="T1433" s="41"/>
      <c r="U1433" s="41">
        <v>1439</v>
      </c>
      <c r="V1433" s="41">
        <v>26.5961</v>
      </c>
      <c r="W1433" s="41"/>
      <c r="X1433" s="41"/>
    </row>
    <row r="1434" spans="1:24" x14ac:dyDescent="0.35">
      <c r="A1434" s="41" t="s">
        <v>582</v>
      </c>
      <c r="B1434" s="41" t="s">
        <v>445</v>
      </c>
      <c r="C1434" s="41" t="s">
        <v>26</v>
      </c>
      <c r="D1434" s="41" t="s">
        <v>155</v>
      </c>
      <c r="E1434" s="41" t="s">
        <v>155</v>
      </c>
      <c r="F1434" s="41" t="s">
        <v>765</v>
      </c>
      <c r="G1434" s="41">
        <v>10</v>
      </c>
      <c r="H1434" s="41">
        <v>3138.7674149025302</v>
      </c>
      <c r="I1434" s="41">
        <v>5669</v>
      </c>
      <c r="J1434" s="41">
        <v>66</v>
      </c>
      <c r="K1434" s="41">
        <v>112.81310000000001</v>
      </c>
      <c r="L1434" s="41">
        <v>1.3134000000000001</v>
      </c>
      <c r="M1434" s="41"/>
      <c r="N1434" s="41"/>
      <c r="O1434" s="41"/>
      <c r="P1434" s="41"/>
      <c r="Q1434" s="41">
        <v>980</v>
      </c>
      <c r="R1434" s="41">
        <v>17.542000000000002</v>
      </c>
      <c r="S1434" s="41"/>
      <c r="T1434" s="41"/>
      <c r="U1434" s="41">
        <v>6715</v>
      </c>
      <c r="V1434" s="41">
        <v>131.66849999999999</v>
      </c>
      <c r="W1434" s="41"/>
      <c r="X1434" s="41"/>
    </row>
    <row r="1435" spans="1:24" x14ac:dyDescent="0.35">
      <c r="A1435" s="41" t="s">
        <v>582</v>
      </c>
      <c r="B1435" s="41" t="s">
        <v>445</v>
      </c>
      <c r="C1435" s="41" t="s">
        <v>26</v>
      </c>
      <c r="D1435" s="41" t="s">
        <v>155</v>
      </c>
      <c r="E1435" s="41" t="s">
        <v>155</v>
      </c>
      <c r="F1435" s="41" t="s">
        <v>759</v>
      </c>
      <c r="G1435" s="41">
        <v>4</v>
      </c>
      <c r="H1435" s="41">
        <v>3138.7674149025302</v>
      </c>
      <c r="I1435" s="41">
        <v>515</v>
      </c>
      <c r="J1435" s="41">
        <v>0</v>
      </c>
      <c r="K1435" s="41">
        <v>9.5274999999999999</v>
      </c>
      <c r="L1435" s="41">
        <v>0</v>
      </c>
      <c r="M1435" s="41">
        <v>608</v>
      </c>
      <c r="N1435" s="41">
        <v>0</v>
      </c>
      <c r="O1435" s="41">
        <v>12.0992</v>
      </c>
      <c r="P1435" s="41">
        <v>0</v>
      </c>
      <c r="Q1435" s="41">
        <v>648</v>
      </c>
      <c r="R1435" s="41">
        <v>11.5992</v>
      </c>
      <c r="S1435" s="41">
        <v>1362</v>
      </c>
      <c r="T1435" s="41">
        <v>29.963999999999999</v>
      </c>
      <c r="U1435" s="41">
        <v>1163</v>
      </c>
      <c r="V1435" s="41">
        <v>21.1267</v>
      </c>
      <c r="W1435" s="41">
        <v>1970</v>
      </c>
      <c r="X1435" s="41">
        <v>42.063199999999995</v>
      </c>
    </row>
    <row r="1436" spans="1:24" x14ac:dyDescent="0.35">
      <c r="A1436" s="41" t="s">
        <v>582</v>
      </c>
      <c r="B1436" s="41" t="s">
        <v>445</v>
      </c>
      <c r="C1436" s="41" t="s">
        <v>26</v>
      </c>
      <c r="D1436" s="41" t="s">
        <v>155</v>
      </c>
      <c r="E1436" s="41" t="s">
        <v>155</v>
      </c>
      <c r="F1436" s="41" t="s">
        <v>758</v>
      </c>
      <c r="G1436" s="41">
        <v>3</v>
      </c>
      <c r="H1436" s="41">
        <v>3138.7674149025302</v>
      </c>
      <c r="I1436" s="41">
        <v>645</v>
      </c>
      <c r="J1436" s="41">
        <v>0</v>
      </c>
      <c r="K1436" s="41">
        <v>11.932499999999999</v>
      </c>
      <c r="L1436" s="41">
        <v>0</v>
      </c>
      <c r="M1436" s="41">
        <v>1443</v>
      </c>
      <c r="N1436" s="41">
        <v>1464</v>
      </c>
      <c r="O1436" s="41">
        <v>28.715700000000002</v>
      </c>
      <c r="P1436" s="41">
        <v>29.133600000000001</v>
      </c>
      <c r="Q1436" s="41">
        <v>730</v>
      </c>
      <c r="R1436" s="41">
        <v>13.067</v>
      </c>
      <c r="S1436" s="41">
        <v>1281</v>
      </c>
      <c r="T1436" s="41">
        <v>28.181999999999999</v>
      </c>
      <c r="U1436" s="41">
        <v>1375</v>
      </c>
      <c r="V1436" s="41">
        <v>24.999499999999998</v>
      </c>
      <c r="W1436" s="41">
        <v>4188</v>
      </c>
      <c r="X1436" s="41">
        <v>86.031300000000002</v>
      </c>
    </row>
    <row r="1437" spans="1:24" x14ac:dyDescent="0.35">
      <c r="A1437" s="41" t="s">
        <v>582</v>
      </c>
      <c r="B1437" s="41" t="s">
        <v>445</v>
      </c>
      <c r="C1437" s="41" t="s">
        <v>26</v>
      </c>
      <c r="D1437" s="41" t="s">
        <v>155</v>
      </c>
      <c r="E1437" s="41" t="s">
        <v>155</v>
      </c>
      <c r="F1437" s="41" t="s">
        <v>767</v>
      </c>
      <c r="G1437" s="41">
        <v>12</v>
      </c>
      <c r="H1437" s="41">
        <v>3138.7674149025302</v>
      </c>
      <c r="I1437" s="41">
        <v>665</v>
      </c>
      <c r="J1437" s="41">
        <v>0</v>
      </c>
      <c r="K1437" s="41">
        <v>13.233500000000001</v>
      </c>
      <c r="L1437" s="41">
        <v>0</v>
      </c>
      <c r="M1437" s="41"/>
      <c r="N1437" s="41"/>
      <c r="O1437" s="41"/>
      <c r="P1437" s="41"/>
      <c r="Q1437" s="41">
        <v>1044</v>
      </c>
      <c r="R1437" s="41">
        <v>18.6876</v>
      </c>
      <c r="S1437" s="41"/>
      <c r="T1437" s="41"/>
      <c r="U1437" s="41">
        <v>1709</v>
      </c>
      <c r="V1437" s="41">
        <v>31.921100000000003</v>
      </c>
      <c r="W1437" s="41"/>
      <c r="X1437" s="41"/>
    </row>
    <row r="1438" spans="1:24" x14ac:dyDescent="0.35">
      <c r="A1438" s="41" t="s">
        <v>582</v>
      </c>
      <c r="B1438" s="41" t="s">
        <v>445</v>
      </c>
      <c r="C1438" s="41" t="s">
        <v>26</v>
      </c>
      <c r="D1438" s="41" t="s">
        <v>155</v>
      </c>
      <c r="E1438" s="41" t="s">
        <v>155</v>
      </c>
      <c r="F1438" s="41" t="s">
        <v>757</v>
      </c>
      <c r="G1438" s="41">
        <v>2</v>
      </c>
      <c r="H1438" s="41">
        <v>3138.7674149025302</v>
      </c>
      <c r="I1438" s="41">
        <v>12749</v>
      </c>
      <c r="J1438" s="41">
        <v>0</v>
      </c>
      <c r="K1438" s="41">
        <v>235.85649999999998</v>
      </c>
      <c r="L1438" s="41">
        <v>0</v>
      </c>
      <c r="M1438" s="41">
        <v>417</v>
      </c>
      <c r="N1438" s="41">
        <v>0</v>
      </c>
      <c r="O1438" s="41">
        <v>8.2983000000000011</v>
      </c>
      <c r="P1438" s="41">
        <v>0</v>
      </c>
      <c r="Q1438" s="41">
        <v>549</v>
      </c>
      <c r="R1438" s="41">
        <v>9.8270999999999997</v>
      </c>
      <c r="S1438" s="41">
        <v>998</v>
      </c>
      <c r="T1438" s="41">
        <v>21.956</v>
      </c>
      <c r="U1438" s="41">
        <v>13298</v>
      </c>
      <c r="V1438" s="41">
        <v>245.68359999999998</v>
      </c>
      <c r="W1438" s="41">
        <v>1415</v>
      </c>
      <c r="X1438" s="41">
        <v>30.254300000000001</v>
      </c>
    </row>
    <row r="1439" spans="1:24" x14ac:dyDescent="0.35">
      <c r="A1439" s="41" t="s">
        <v>582</v>
      </c>
      <c r="B1439" s="41" t="s">
        <v>445</v>
      </c>
      <c r="C1439" s="41" t="s">
        <v>26</v>
      </c>
      <c r="D1439" s="41" t="s">
        <v>155</v>
      </c>
      <c r="E1439" s="41" t="s">
        <v>155</v>
      </c>
      <c r="F1439" s="41" t="s">
        <v>763</v>
      </c>
      <c r="G1439" s="41">
        <v>8</v>
      </c>
      <c r="H1439" s="41">
        <v>3138.7674149025302</v>
      </c>
      <c r="I1439" s="41">
        <v>10708</v>
      </c>
      <c r="J1439" s="41">
        <v>0</v>
      </c>
      <c r="K1439" s="41">
        <v>213.08920000000001</v>
      </c>
      <c r="L1439" s="41">
        <v>0</v>
      </c>
      <c r="M1439" s="41"/>
      <c r="N1439" s="41"/>
      <c r="O1439" s="41"/>
      <c r="P1439" s="41"/>
      <c r="Q1439" s="41">
        <v>614</v>
      </c>
      <c r="R1439" s="41">
        <v>10.990600000000001</v>
      </c>
      <c r="S1439" s="41"/>
      <c r="T1439" s="41"/>
      <c r="U1439" s="41">
        <v>11322</v>
      </c>
      <c r="V1439" s="41">
        <v>224.07980000000001</v>
      </c>
      <c r="W1439" s="41"/>
      <c r="X1439" s="41"/>
    </row>
    <row r="1440" spans="1:24" x14ac:dyDescent="0.35">
      <c r="A1440" s="41" t="s">
        <v>582</v>
      </c>
      <c r="B1440" s="41" t="s">
        <v>445</v>
      </c>
      <c r="C1440" s="41" t="s">
        <v>26</v>
      </c>
      <c r="D1440" s="41" t="s">
        <v>155</v>
      </c>
      <c r="E1440" s="41" t="s">
        <v>155</v>
      </c>
      <c r="F1440" s="41" t="s">
        <v>762</v>
      </c>
      <c r="G1440" s="41">
        <v>7</v>
      </c>
      <c r="H1440" s="41">
        <v>3138.7674149025302</v>
      </c>
      <c r="I1440" s="41">
        <v>506</v>
      </c>
      <c r="J1440" s="41">
        <v>0</v>
      </c>
      <c r="K1440" s="41">
        <v>10.0694</v>
      </c>
      <c r="L1440" s="41">
        <v>0</v>
      </c>
      <c r="M1440" s="41">
        <v>0</v>
      </c>
      <c r="N1440" s="41">
        <v>0</v>
      </c>
      <c r="O1440" s="41">
        <v>0</v>
      </c>
      <c r="P1440" s="41">
        <v>0</v>
      </c>
      <c r="Q1440" s="41">
        <v>803</v>
      </c>
      <c r="R1440" s="41">
        <v>14.373699999999999</v>
      </c>
      <c r="S1440" s="41">
        <v>44</v>
      </c>
      <c r="T1440" s="41">
        <v>0.96799999999999997</v>
      </c>
      <c r="U1440" s="41">
        <v>1309</v>
      </c>
      <c r="V1440" s="41">
        <v>24.443100000000001</v>
      </c>
      <c r="W1440" s="41">
        <v>44</v>
      </c>
      <c r="X1440" s="41">
        <v>0.96799999999999997</v>
      </c>
    </row>
    <row r="1441" spans="1:24" x14ac:dyDescent="0.35">
      <c r="A1441" s="41" t="s">
        <v>582</v>
      </c>
      <c r="B1441" s="41" t="s">
        <v>445</v>
      </c>
      <c r="C1441" s="41" t="s">
        <v>26</v>
      </c>
      <c r="D1441" s="41" t="s">
        <v>155</v>
      </c>
      <c r="E1441" s="41" t="s">
        <v>155</v>
      </c>
      <c r="F1441" s="41" t="s">
        <v>761</v>
      </c>
      <c r="G1441" s="41">
        <v>6</v>
      </c>
      <c r="H1441" s="41">
        <v>3138.7674149025302</v>
      </c>
      <c r="I1441" s="41">
        <v>213</v>
      </c>
      <c r="J1441" s="41">
        <v>3440</v>
      </c>
      <c r="K1441" s="41">
        <v>4.2387000000000006</v>
      </c>
      <c r="L1441" s="41">
        <v>68.456000000000003</v>
      </c>
      <c r="M1441" s="41">
        <v>654</v>
      </c>
      <c r="N1441" s="41">
        <v>1809</v>
      </c>
      <c r="O1441" s="41">
        <v>14.715</v>
      </c>
      <c r="P1441" s="41">
        <v>40.702500000000001</v>
      </c>
      <c r="Q1441" s="41">
        <v>998</v>
      </c>
      <c r="R1441" s="41">
        <v>17.8642</v>
      </c>
      <c r="S1441" s="41">
        <v>1227</v>
      </c>
      <c r="T1441" s="41">
        <v>26.994</v>
      </c>
      <c r="U1441" s="41">
        <v>4651</v>
      </c>
      <c r="V1441" s="41">
        <v>90.558899999999994</v>
      </c>
      <c r="W1441" s="41">
        <v>3690</v>
      </c>
      <c r="X1441" s="41">
        <v>82.411500000000004</v>
      </c>
    </row>
    <row r="1442" spans="1:24" x14ac:dyDescent="0.35">
      <c r="A1442" s="41" t="s">
        <v>444</v>
      </c>
      <c r="B1442" s="41" t="s">
        <v>445</v>
      </c>
      <c r="C1442" s="41" t="s">
        <v>26</v>
      </c>
      <c r="D1442" s="41" t="s">
        <v>156</v>
      </c>
      <c r="E1442" s="41" t="s">
        <v>156</v>
      </c>
      <c r="F1442" s="41" t="s">
        <v>756</v>
      </c>
      <c r="G1442" s="41">
        <v>1</v>
      </c>
      <c r="H1442" s="41">
        <v>4352.6100074097803</v>
      </c>
      <c r="I1442" s="41">
        <v>14811</v>
      </c>
      <c r="J1442" s="41">
        <v>255</v>
      </c>
      <c r="K1442" s="41">
        <v>274.00349999999997</v>
      </c>
      <c r="L1442" s="41">
        <v>4.7174999999999994</v>
      </c>
      <c r="M1442" s="41">
        <v>2332</v>
      </c>
      <c r="N1442" s="41">
        <v>350</v>
      </c>
      <c r="O1442" s="41">
        <v>46.406800000000004</v>
      </c>
      <c r="P1442" s="41">
        <v>6.9650000000000007</v>
      </c>
      <c r="Q1442" s="41">
        <v>0</v>
      </c>
      <c r="R1442" s="41">
        <v>0</v>
      </c>
      <c r="S1442" s="41">
        <v>2023</v>
      </c>
      <c r="T1442" s="41">
        <v>44.506</v>
      </c>
      <c r="U1442" s="41">
        <v>15066</v>
      </c>
      <c r="V1442" s="41">
        <v>278.72099999999995</v>
      </c>
      <c r="W1442" s="41">
        <v>4705</v>
      </c>
      <c r="X1442" s="41">
        <v>97.877800000000008</v>
      </c>
    </row>
    <row r="1443" spans="1:24" x14ac:dyDescent="0.35">
      <c r="A1443" s="41" t="s">
        <v>444</v>
      </c>
      <c r="B1443" s="41" t="s">
        <v>445</v>
      </c>
      <c r="C1443" s="41" t="s">
        <v>26</v>
      </c>
      <c r="D1443" s="41" t="s">
        <v>156</v>
      </c>
      <c r="E1443" s="41" t="s">
        <v>156</v>
      </c>
      <c r="F1443" s="41" t="s">
        <v>760</v>
      </c>
      <c r="G1443" s="41">
        <v>5</v>
      </c>
      <c r="H1443" s="41">
        <v>4352.6100074097803</v>
      </c>
      <c r="I1443" s="41">
        <v>2418</v>
      </c>
      <c r="J1443" s="41">
        <v>25</v>
      </c>
      <c r="K1443" s="41">
        <v>44.732999999999997</v>
      </c>
      <c r="L1443" s="41">
        <v>0.46249999999999997</v>
      </c>
      <c r="M1443" s="41">
        <v>1943</v>
      </c>
      <c r="N1443" s="41">
        <v>136</v>
      </c>
      <c r="O1443" s="41">
        <v>38.665700000000001</v>
      </c>
      <c r="P1443" s="41">
        <v>2.7064000000000004</v>
      </c>
      <c r="Q1443" s="41">
        <v>1544</v>
      </c>
      <c r="R1443" s="41">
        <v>27.637599999999999</v>
      </c>
      <c r="S1443" s="41">
        <v>10118</v>
      </c>
      <c r="T1443" s="41">
        <v>222.596</v>
      </c>
      <c r="U1443" s="41">
        <v>3987</v>
      </c>
      <c r="V1443" s="41">
        <v>72.833100000000002</v>
      </c>
      <c r="W1443" s="41">
        <v>12197</v>
      </c>
      <c r="X1443" s="41">
        <v>263.96809999999999</v>
      </c>
    </row>
    <row r="1444" spans="1:24" x14ac:dyDescent="0.35">
      <c r="A1444" s="41" t="s">
        <v>444</v>
      </c>
      <c r="B1444" s="41" t="s">
        <v>445</v>
      </c>
      <c r="C1444" s="41" t="s">
        <v>26</v>
      </c>
      <c r="D1444" s="41" t="s">
        <v>156</v>
      </c>
      <c r="E1444" s="41" t="s">
        <v>156</v>
      </c>
      <c r="F1444" s="41" t="s">
        <v>764</v>
      </c>
      <c r="G1444" s="41">
        <v>9</v>
      </c>
      <c r="H1444" s="41">
        <v>4352.6100074097803</v>
      </c>
      <c r="I1444" s="41">
        <v>2679</v>
      </c>
      <c r="J1444" s="41">
        <v>64</v>
      </c>
      <c r="K1444" s="41">
        <v>53.312100000000001</v>
      </c>
      <c r="L1444" s="41">
        <v>1.2736000000000001</v>
      </c>
      <c r="M1444" s="41"/>
      <c r="N1444" s="41"/>
      <c r="O1444" s="41"/>
      <c r="P1444" s="41"/>
      <c r="Q1444" s="41">
        <v>11536</v>
      </c>
      <c r="R1444" s="41">
        <v>206.49440000000001</v>
      </c>
      <c r="S1444" s="41"/>
      <c r="T1444" s="41"/>
      <c r="U1444" s="41">
        <v>14279</v>
      </c>
      <c r="V1444" s="41">
        <v>261.08010000000002</v>
      </c>
      <c r="W1444" s="41"/>
      <c r="X1444" s="41"/>
    </row>
    <row r="1445" spans="1:24" x14ac:dyDescent="0.35">
      <c r="A1445" s="41" t="s">
        <v>444</v>
      </c>
      <c r="B1445" s="41" t="s">
        <v>445</v>
      </c>
      <c r="C1445" s="41" t="s">
        <v>26</v>
      </c>
      <c r="D1445" s="41" t="s">
        <v>156</v>
      </c>
      <c r="E1445" s="41" t="s">
        <v>156</v>
      </c>
      <c r="F1445" s="41" t="s">
        <v>766</v>
      </c>
      <c r="G1445" s="41">
        <v>11</v>
      </c>
      <c r="H1445" s="41">
        <v>4352.6100074097803</v>
      </c>
      <c r="I1445" s="41">
        <v>2628</v>
      </c>
      <c r="J1445" s="41">
        <v>219</v>
      </c>
      <c r="K1445" s="41">
        <v>52.297200000000004</v>
      </c>
      <c r="L1445" s="41">
        <v>4.3581000000000003</v>
      </c>
      <c r="M1445" s="41"/>
      <c r="N1445" s="41"/>
      <c r="O1445" s="41"/>
      <c r="P1445" s="41"/>
      <c r="Q1445" s="41">
        <v>4780</v>
      </c>
      <c r="R1445" s="41">
        <v>85.561999999999998</v>
      </c>
      <c r="S1445" s="41"/>
      <c r="T1445" s="41"/>
      <c r="U1445" s="41">
        <v>7627</v>
      </c>
      <c r="V1445" s="41">
        <v>142.21729999999999</v>
      </c>
      <c r="W1445" s="41"/>
      <c r="X1445" s="41"/>
    </row>
    <row r="1446" spans="1:24" x14ac:dyDescent="0.35">
      <c r="A1446" s="41" t="s">
        <v>444</v>
      </c>
      <c r="B1446" s="41" t="s">
        <v>445</v>
      </c>
      <c r="C1446" s="41" t="s">
        <v>26</v>
      </c>
      <c r="D1446" s="41" t="s">
        <v>156</v>
      </c>
      <c r="E1446" s="41" t="s">
        <v>156</v>
      </c>
      <c r="F1446" s="41" t="s">
        <v>765</v>
      </c>
      <c r="G1446" s="41">
        <v>10</v>
      </c>
      <c r="H1446" s="41">
        <v>4352.6100074097803</v>
      </c>
      <c r="I1446" s="41">
        <v>2693</v>
      </c>
      <c r="J1446" s="41">
        <v>663</v>
      </c>
      <c r="K1446" s="41">
        <v>53.590700000000005</v>
      </c>
      <c r="L1446" s="41">
        <v>13.193700000000002</v>
      </c>
      <c r="M1446" s="41"/>
      <c r="N1446" s="41"/>
      <c r="O1446" s="41"/>
      <c r="P1446" s="41"/>
      <c r="Q1446" s="41">
        <v>2803</v>
      </c>
      <c r="R1446" s="41">
        <v>50.173699999999997</v>
      </c>
      <c r="S1446" s="41"/>
      <c r="T1446" s="41"/>
      <c r="U1446" s="41">
        <v>6159</v>
      </c>
      <c r="V1446" s="41">
        <v>116.9581</v>
      </c>
      <c r="W1446" s="41"/>
      <c r="X1446" s="41"/>
    </row>
    <row r="1447" spans="1:24" x14ac:dyDescent="0.35">
      <c r="A1447" s="41" t="s">
        <v>444</v>
      </c>
      <c r="B1447" s="41" t="s">
        <v>445</v>
      </c>
      <c r="C1447" s="41" t="s">
        <v>26</v>
      </c>
      <c r="D1447" s="41" t="s">
        <v>156</v>
      </c>
      <c r="E1447" s="41" t="s">
        <v>156</v>
      </c>
      <c r="F1447" s="41" t="s">
        <v>759</v>
      </c>
      <c r="G1447" s="41">
        <v>4</v>
      </c>
      <c r="H1447" s="41">
        <v>4352.6100074097803</v>
      </c>
      <c r="I1447" s="41">
        <v>2536</v>
      </c>
      <c r="J1447" s="41">
        <v>478</v>
      </c>
      <c r="K1447" s="41">
        <v>46.915999999999997</v>
      </c>
      <c r="L1447" s="41">
        <v>8.843</v>
      </c>
      <c r="M1447" s="41">
        <v>1928</v>
      </c>
      <c r="N1447" s="41">
        <v>265</v>
      </c>
      <c r="O1447" s="41">
        <v>38.367200000000004</v>
      </c>
      <c r="P1447" s="41">
        <v>5.2735000000000003</v>
      </c>
      <c r="Q1447" s="41">
        <v>2197</v>
      </c>
      <c r="R1447" s="41">
        <v>39.326300000000003</v>
      </c>
      <c r="S1447" s="41">
        <v>2346</v>
      </c>
      <c r="T1447" s="41">
        <v>51.612000000000002</v>
      </c>
      <c r="U1447" s="41">
        <v>5211</v>
      </c>
      <c r="V1447" s="41">
        <v>95.085300000000004</v>
      </c>
      <c r="W1447" s="41">
        <v>4539</v>
      </c>
      <c r="X1447" s="41">
        <v>95.252700000000004</v>
      </c>
    </row>
    <row r="1448" spans="1:24" x14ac:dyDescent="0.35">
      <c r="A1448" s="41" t="s">
        <v>444</v>
      </c>
      <c r="B1448" s="41" t="s">
        <v>445</v>
      </c>
      <c r="C1448" s="41" t="s">
        <v>26</v>
      </c>
      <c r="D1448" s="41" t="s">
        <v>156</v>
      </c>
      <c r="E1448" s="41" t="s">
        <v>156</v>
      </c>
      <c r="F1448" s="41" t="s">
        <v>758</v>
      </c>
      <c r="G1448" s="41">
        <v>3</v>
      </c>
      <c r="H1448" s="41">
        <v>4352.6100074097803</v>
      </c>
      <c r="I1448" s="41">
        <v>5476</v>
      </c>
      <c r="J1448" s="41">
        <v>165</v>
      </c>
      <c r="K1448" s="41">
        <v>101.306</v>
      </c>
      <c r="L1448" s="41">
        <v>3.0524999999999998</v>
      </c>
      <c r="M1448" s="41">
        <v>2119</v>
      </c>
      <c r="N1448" s="41">
        <v>549</v>
      </c>
      <c r="O1448" s="41">
        <v>42.168100000000003</v>
      </c>
      <c r="P1448" s="41">
        <v>10.9251</v>
      </c>
      <c r="Q1448" s="41">
        <v>650</v>
      </c>
      <c r="R1448" s="41">
        <v>11.635</v>
      </c>
      <c r="S1448" s="41">
        <v>2518</v>
      </c>
      <c r="T1448" s="41">
        <v>55.396000000000001</v>
      </c>
      <c r="U1448" s="41">
        <v>6291</v>
      </c>
      <c r="V1448" s="41">
        <v>115.9935</v>
      </c>
      <c r="W1448" s="41">
        <v>5186</v>
      </c>
      <c r="X1448" s="41">
        <v>108.48920000000001</v>
      </c>
    </row>
    <row r="1449" spans="1:24" x14ac:dyDescent="0.35">
      <c r="A1449" s="41" t="s">
        <v>444</v>
      </c>
      <c r="B1449" s="41" t="s">
        <v>445</v>
      </c>
      <c r="C1449" s="41" t="s">
        <v>26</v>
      </c>
      <c r="D1449" s="41" t="s">
        <v>156</v>
      </c>
      <c r="E1449" s="41" t="s">
        <v>156</v>
      </c>
      <c r="F1449" s="41" t="s">
        <v>767</v>
      </c>
      <c r="G1449" s="41">
        <v>12</v>
      </c>
      <c r="H1449" s="41">
        <v>4352.6100074097803</v>
      </c>
      <c r="I1449" s="41">
        <v>2633</v>
      </c>
      <c r="J1449" s="41">
        <v>389</v>
      </c>
      <c r="K1449" s="41">
        <v>52.396700000000003</v>
      </c>
      <c r="L1449" s="41">
        <v>7.7411000000000003</v>
      </c>
      <c r="M1449" s="41"/>
      <c r="N1449" s="41"/>
      <c r="O1449" s="41"/>
      <c r="P1449" s="41"/>
      <c r="Q1449" s="41">
        <v>16224</v>
      </c>
      <c r="R1449" s="41">
        <v>290.40960000000001</v>
      </c>
      <c r="S1449" s="41"/>
      <c r="T1449" s="41"/>
      <c r="U1449" s="41">
        <v>19246</v>
      </c>
      <c r="V1449" s="41">
        <v>350.54740000000004</v>
      </c>
      <c r="W1449" s="41"/>
      <c r="X1449" s="41"/>
    </row>
    <row r="1450" spans="1:24" x14ac:dyDescent="0.35">
      <c r="A1450" s="41" t="s">
        <v>444</v>
      </c>
      <c r="B1450" s="41" t="s">
        <v>445</v>
      </c>
      <c r="C1450" s="41" t="s">
        <v>26</v>
      </c>
      <c r="D1450" s="41" t="s">
        <v>156</v>
      </c>
      <c r="E1450" s="41" t="s">
        <v>156</v>
      </c>
      <c r="F1450" s="41" t="s">
        <v>757</v>
      </c>
      <c r="G1450" s="41">
        <v>2</v>
      </c>
      <c r="H1450" s="41">
        <v>4352.6100074097803</v>
      </c>
      <c r="I1450" s="41">
        <v>19511</v>
      </c>
      <c r="J1450" s="41">
        <v>165</v>
      </c>
      <c r="K1450" s="41">
        <v>360.95349999999996</v>
      </c>
      <c r="L1450" s="41">
        <v>3.0524999999999998</v>
      </c>
      <c r="M1450" s="41">
        <v>1920</v>
      </c>
      <c r="N1450" s="41">
        <v>218</v>
      </c>
      <c r="O1450" s="41">
        <v>38.207999999999998</v>
      </c>
      <c r="P1450" s="41">
        <v>4.3382000000000005</v>
      </c>
      <c r="Q1450" s="41">
        <v>0</v>
      </c>
      <c r="R1450" s="41">
        <v>0</v>
      </c>
      <c r="S1450" s="41">
        <v>2951</v>
      </c>
      <c r="T1450" s="41">
        <v>64.921999999999997</v>
      </c>
      <c r="U1450" s="41">
        <v>19676</v>
      </c>
      <c r="V1450" s="41">
        <v>364.00599999999997</v>
      </c>
      <c r="W1450" s="41">
        <v>5089</v>
      </c>
      <c r="X1450" s="41">
        <v>107.4682</v>
      </c>
    </row>
    <row r="1451" spans="1:24" x14ac:dyDescent="0.35">
      <c r="A1451" s="41" t="s">
        <v>444</v>
      </c>
      <c r="B1451" s="41" t="s">
        <v>445</v>
      </c>
      <c r="C1451" s="41" t="s">
        <v>26</v>
      </c>
      <c r="D1451" s="41" t="s">
        <v>156</v>
      </c>
      <c r="E1451" s="41" t="s">
        <v>156</v>
      </c>
      <c r="F1451" s="41" t="s">
        <v>763</v>
      </c>
      <c r="G1451" s="41">
        <v>8</v>
      </c>
      <c r="H1451" s="41">
        <v>4352.6100074097803</v>
      </c>
      <c r="I1451" s="41">
        <v>2549</v>
      </c>
      <c r="J1451" s="41">
        <v>788</v>
      </c>
      <c r="K1451" s="41">
        <v>50.725100000000005</v>
      </c>
      <c r="L1451" s="41">
        <v>15.6812</v>
      </c>
      <c r="M1451" s="41"/>
      <c r="N1451" s="41"/>
      <c r="O1451" s="41"/>
      <c r="P1451" s="41"/>
      <c r="Q1451" s="41">
        <v>8201</v>
      </c>
      <c r="R1451" s="41">
        <v>146.7979</v>
      </c>
      <c r="S1451" s="41"/>
      <c r="T1451" s="41"/>
      <c r="U1451" s="41">
        <v>11538</v>
      </c>
      <c r="V1451" s="41">
        <v>213.20420000000001</v>
      </c>
      <c r="W1451" s="41"/>
      <c r="X1451" s="41"/>
    </row>
    <row r="1452" spans="1:24" x14ac:dyDescent="0.35">
      <c r="A1452" s="41" t="s">
        <v>444</v>
      </c>
      <c r="B1452" s="41" t="s">
        <v>445</v>
      </c>
      <c r="C1452" s="41" t="s">
        <v>26</v>
      </c>
      <c r="D1452" s="41" t="s">
        <v>156</v>
      </c>
      <c r="E1452" s="41" t="s">
        <v>156</v>
      </c>
      <c r="F1452" s="41" t="s">
        <v>762</v>
      </c>
      <c r="G1452" s="41">
        <v>7</v>
      </c>
      <c r="H1452" s="41">
        <v>4352.6100074097803</v>
      </c>
      <c r="I1452" s="41">
        <v>13573</v>
      </c>
      <c r="J1452" s="41">
        <v>975</v>
      </c>
      <c r="K1452" s="41">
        <v>270.10270000000003</v>
      </c>
      <c r="L1452" s="41">
        <v>19.4025</v>
      </c>
      <c r="M1452" s="41">
        <v>0</v>
      </c>
      <c r="N1452" s="41">
        <v>824</v>
      </c>
      <c r="O1452" s="41">
        <v>0</v>
      </c>
      <c r="P1452" s="41">
        <v>18.54</v>
      </c>
      <c r="Q1452" s="41">
        <v>2048</v>
      </c>
      <c r="R1452" s="41">
        <v>36.659199999999998</v>
      </c>
      <c r="S1452" s="41">
        <v>10253</v>
      </c>
      <c r="T1452" s="41">
        <v>225.566</v>
      </c>
      <c r="U1452" s="41">
        <v>16596</v>
      </c>
      <c r="V1452" s="41">
        <v>326.1644</v>
      </c>
      <c r="W1452" s="41">
        <v>11077</v>
      </c>
      <c r="X1452" s="41">
        <v>244.10599999999999</v>
      </c>
    </row>
    <row r="1453" spans="1:24" x14ac:dyDescent="0.35">
      <c r="A1453" s="41" t="s">
        <v>444</v>
      </c>
      <c r="B1453" s="41" t="s">
        <v>445</v>
      </c>
      <c r="C1453" s="41" t="s">
        <v>26</v>
      </c>
      <c r="D1453" s="41" t="s">
        <v>156</v>
      </c>
      <c r="E1453" s="41" t="s">
        <v>156</v>
      </c>
      <c r="F1453" s="41" t="s">
        <v>761</v>
      </c>
      <c r="G1453" s="41">
        <v>6</v>
      </c>
      <c r="H1453" s="41">
        <v>4352.6100074097803</v>
      </c>
      <c r="I1453" s="41">
        <v>3495</v>
      </c>
      <c r="J1453" s="41">
        <v>1644</v>
      </c>
      <c r="K1453" s="41">
        <v>69.5505</v>
      </c>
      <c r="L1453" s="41">
        <v>32.715600000000002</v>
      </c>
      <c r="M1453" s="41">
        <v>2968</v>
      </c>
      <c r="N1453" s="41">
        <v>180</v>
      </c>
      <c r="O1453" s="41">
        <v>66.78</v>
      </c>
      <c r="P1453" s="41">
        <v>4.05</v>
      </c>
      <c r="Q1453" s="41">
        <v>2043</v>
      </c>
      <c r="R1453" s="41">
        <v>36.569699999999997</v>
      </c>
      <c r="S1453" s="41">
        <v>19510</v>
      </c>
      <c r="T1453" s="41">
        <v>429.22</v>
      </c>
      <c r="U1453" s="41">
        <v>7182</v>
      </c>
      <c r="V1453" s="41">
        <v>138.83580000000001</v>
      </c>
      <c r="W1453" s="41">
        <v>22658</v>
      </c>
      <c r="X1453" s="41">
        <v>500.05</v>
      </c>
    </row>
    <row r="1454" spans="1:24" x14ac:dyDescent="0.35">
      <c r="A1454" s="41" t="s">
        <v>731</v>
      </c>
      <c r="B1454" s="41" t="s">
        <v>503</v>
      </c>
      <c r="C1454" s="41" t="s">
        <v>8</v>
      </c>
      <c r="D1454" s="41" t="s">
        <v>158</v>
      </c>
      <c r="E1454" s="41" t="s">
        <v>158</v>
      </c>
      <c r="F1454" s="41" t="s">
        <v>756</v>
      </c>
      <c r="G1454" s="41">
        <v>1</v>
      </c>
      <c r="H1454" s="41">
        <v>6066.2617204492399</v>
      </c>
      <c r="I1454" s="41">
        <v>5647</v>
      </c>
      <c r="J1454" s="41">
        <v>835</v>
      </c>
      <c r="K1454" s="41">
        <v>104.4695</v>
      </c>
      <c r="L1454" s="41">
        <v>15.4475</v>
      </c>
      <c r="M1454" s="41">
        <v>10522</v>
      </c>
      <c r="N1454" s="41">
        <v>3260</v>
      </c>
      <c r="O1454" s="41">
        <v>209.3878</v>
      </c>
      <c r="P1454" s="41">
        <v>64.874000000000009</v>
      </c>
      <c r="Q1454" s="41">
        <v>1954</v>
      </c>
      <c r="R1454" s="41">
        <v>34.976599999999998</v>
      </c>
      <c r="S1454" s="41">
        <v>0</v>
      </c>
      <c r="T1454" s="41">
        <v>0</v>
      </c>
      <c r="U1454" s="41">
        <v>8436</v>
      </c>
      <c r="V1454" s="41">
        <v>154.89359999999999</v>
      </c>
      <c r="W1454" s="41">
        <v>13782</v>
      </c>
      <c r="X1454" s="41">
        <v>274.26179999999999</v>
      </c>
    </row>
    <row r="1455" spans="1:24" x14ac:dyDescent="0.35">
      <c r="A1455" s="41" t="s">
        <v>731</v>
      </c>
      <c r="B1455" s="41" t="s">
        <v>503</v>
      </c>
      <c r="C1455" s="41" t="s">
        <v>8</v>
      </c>
      <c r="D1455" s="41" t="s">
        <v>158</v>
      </c>
      <c r="E1455" s="41" t="s">
        <v>158</v>
      </c>
      <c r="F1455" s="41" t="s">
        <v>760</v>
      </c>
      <c r="G1455" s="41">
        <v>5</v>
      </c>
      <c r="H1455" s="41">
        <v>6066.2617204492399</v>
      </c>
      <c r="I1455" s="41">
        <v>5191</v>
      </c>
      <c r="J1455" s="41">
        <v>1333</v>
      </c>
      <c r="K1455" s="41">
        <v>96.033499999999989</v>
      </c>
      <c r="L1455" s="41">
        <v>24.660499999999999</v>
      </c>
      <c r="M1455" s="41">
        <v>8707</v>
      </c>
      <c r="N1455" s="41">
        <v>1025</v>
      </c>
      <c r="O1455" s="41">
        <v>173.26930000000002</v>
      </c>
      <c r="P1455" s="41">
        <v>20.397500000000001</v>
      </c>
      <c r="Q1455" s="41">
        <v>2023</v>
      </c>
      <c r="R1455" s="41">
        <v>36.2117</v>
      </c>
      <c r="S1455" s="41">
        <v>0</v>
      </c>
      <c r="T1455" s="41">
        <v>0</v>
      </c>
      <c r="U1455" s="41">
        <v>8547</v>
      </c>
      <c r="V1455" s="41">
        <v>156.9057</v>
      </c>
      <c r="W1455" s="41">
        <v>9732</v>
      </c>
      <c r="X1455" s="41">
        <v>193.66680000000002</v>
      </c>
    </row>
    <row r="1456" spans="1:24" x14ac:dyDescent="0.35">
      <c r="A1456" s="41" t="s">
        <v>731</v>
      </c>
      <c r="B1456" s="41" t="s">
        <v>503</v>
      </c>
      <c r="C1456" s="41" t="s">
        <v>8</v>
      </c>
      <c r="D1456" s="41" t="s">
        <v>158</v>
      </c>
      <c r="E1456" s="41" t="s">
        <v>158</v>
      </c>
      <c r="F1456" s="41" t="s">
        <v>764</v>
      </c>
      <c r="G1456" s="41">
        <v>9</v>
      </c>
      <c r="H1456" s="41">
        <v>6066.2617204492399</v>
      </c>
      <c r="I1456" s="41">
        <v>8389</v>
      </c>
      <c r="J1456" s="41">
        <v>972</v>
      </c>
      <c r="K1456" s="41">
        <v>166.94110000000001</v>
      </c>
      <c r="L1456" s="41">
        <v>19.3428</v>
      </c>
      <c r="M1456" s="41"/>
      <c r="N1456" s="41"/>
      <c r="O1456" s="41"/>
      <c r="P1456" s="41"/>
      <c r="Q1456" s="41">
        <v>0</v>
      </c>
      <c r="R1456" s="41">
        <v>0</v>
      </c>
      <c r="S1456" s="41"/>
      <c r="T1456" s="41"/>
      <c r="U1456" s="41">
        <v>9361</v>
      </c>
      <c r="V1456" s="41">
        <v>186.28390000000002</v>
      </c>
      <c r="W1456" s="41"/>
      <c r="X1456" s="41"/>
    </row>
    <row r="1457" spans="1:24" x14ac:dyDescent="0.35">
      <c r="A1457" s="41" t="s">
        <v>731</v>
      </c>
      <c r="B1457" s="41" t="s">
        <v>503</v>
      </c>
      <c r="C1457" s="41" t="s">
        <v>8</v>
      </c>
      <c r="D1457" s="41" t="s">
        <v>158</v>
      </c>
      <c r="E1457" s="41" t="s">
        <v>158</v>
      </c>
      <c r="F1457" s="41" t="s">
        <v>766</v>
      </c>
      <c r="G1457" s="41">
        <v>11</v>
      </c>
      <c r="H1457" s="41">
        <v>6066.2617204492399</v>
      </c>
      <c r="I1457" s="41">
        <v>10078</v>
      </c>
      <c r="J1457" s="41">
        <v>1011</v>
      </c>
      <c r="K1457" s="41">
        <v>200.5522</v>
      </c>
      <c r="L1457" s="41">
        <v>20.1189</v>
      </c>
      <c r="M1457" s="41"/>
      <c r="N1457" s="41"/>
      <c r="O1457" s="41"/>
      <c r="P1457" s="41"/>
      <c r="Q1457" s="41">
        <v>0</v>
      </c>
      <c r="R1457" s="41">
        <v>0</v>
      </c>
      <c r="S1457" s="41"/>
      <c r="T1457" s="41"/>
      <c r="U1457" s="41">
        <v>11089</v>
      </c>
      <c r="V1457" s="41">
        <v>220.6711</v>
      </c>
      <c r="W1457" s="41"/>
      <c r="X1457" s="41"/>
    </row>
    <row r="1458" spans="1:24" x14ac:dyDescent="0.35">
      <c r="A1458" s="41" t="s">
        <v>731</v>
      </c>
      <c r="B1458" s="41" t="s">
        <v>503</v>
      </c>
      <c r="C1458" s="41" t="s">
        <v>8</v>
      </c>
      <c r="D1458" s="41" t="s">
        <v>158</v>
      </c>
      <c r="E1458" s="41" t="s">
        <v>158</v>
      </c>
      <c r="F1458" s="41" t="s">
        <v>765</v>
      </c>
      <c r="G1458" s="41">
        <v>10</v>
      </c>
      <c r="H1458" s="41">
        <v>6066.2617204492399</v>
      </c>
      <c r="I1458" s="41">
        <v>13551</v>
      </c>
      <c r="J1458" s="41">
        <v>1444</v>
      </c>
      <c r="K1458" s="41">
        <v>269.66489999999999</v>
      </c>
      <c r="L1458" s="41">
        <v>28.735600000000002</v>
      </c>
      <c r="M1458" s="41"/>
      <c r="N1458" s="41"/>
      <c r="O1458" s="41"/>
      <c r="P1458" s="41"/>
      <c r="Q1458" s="41">
        <v>0</v>
      </c>
      <c r="R1458" s="41">
        <v>0</v>
      </c>
      <c r="S1458" s="41"/>
      <c r="T1458" s="41"/>
      <c r="U1458" s="41">
        <v>14995</v>
      </c>
      <c r="V1458" s="41">
        <v>298.40049999999997</v>
      </c>
      <c r="W1458" s="41"/>
      <c r="X1458" s="41"/>
    </row>
    <row r="1459" spans="1:24" x14ac:dyDescent="0.35">
      <c r="A1459" s="41" t="s">
        <v>731</v>
      </c>
      <c r="B1459" s="41" t="s">
        <v>503</v>
      </c>
      <c r="C1459" s="41" t="s">
        <v>8</v>
      </c>
      <c r="D1459" s="41" t="s">
        <v>158</v>
      </c>
      <c r="E1459" s="41" t="s">
        <v>158</v>
      </c>
      <c r="F1459" s="41" t="s">
        <v>759</v>
      </c>
      <c r="G1459" s="41">
        <v>4</v>
      </c>
      <c r="H1459" s="41">
        <v>6066.2617204492399</v>
      </c>
      <c r="I1459" s="41">
        <v>7798</v>
      </c>
      <c r="J1459" s="41">
        <v>1453</v>
      </c>
      <c r="K1459" s="41">
        <v>144.26300000000001</v>
      </c>
      <c r="L1459" s="41">
        <v>26.880499999999998</v>
      </c>
      <c r="M1459" s="41">
        <v>10216</v>
      </c>
      <c r="N1459" s="41">
        <v>1495</v>
      </c>
      <c r="O1459" s="41">
        <v>203.29840000000002</v>
      </c>
      <c r="P1459" s="41">
        <v>29.750500000000002</v>
      </c>
      <c r="Q1459" s="41">
        <v>1949</v>
      </c>
      <c r="R1459" s="41">
        <v>34.887099999999997</v>
      </c>
      <c r="S1459" s="41">
        <v>0</v>
      </c>
      <c r="T1459" s="41">
        <v>0</v>
      </c>
      <c r="U1459" s="41">
        <v>11200</v>
      </c>
      <c r="V1459" s="41">
        <v>206.03060000000002</v>
      </c>
      <c r="W1459" s="41">
        <v>11711</v>
      </c>
      <c r="X1459" s="41">
        <v>233.0489</v>
      </c>
    </row>
    <row r="1460" spans="1:24" x14ac:dyDescent="0.35">
      <c r="A1460" s="41" t="s">
        <v>731</v>
      </c>
      <c r="B1460" s="41" t="s">
        <v>503</v>
      </c>
      <c r="C1460" s="41" t="s">
        <v>8</v>
      </c>
      <c r="D1460" s="41" t="s">
        <v>158</v>
      </c>
      <c r="E1460" s="41" t="s">
        <v>158</v>
      </c>
      <c r="F1460" s="41" t="s">
        <v>758</v>
      </c>
      <c r="G1460" s="41">
        <v>3</v>
      </c>
      <c r="H1460" s="41">
        <v>6066.2617204492399</v>
      </c>
      <c r="I1460" s="41">
        <v>7197</v>
      </c>
      <c r="J1460" s="41">
        <v>2486</v>
      </c>
      <c r="K1460" s="41">
        <v>133.14449999999999</v>
      </c>
      <c r="L1460" s="41">
        <v>45.991</v>
      </c>
      <c r="M1460" s="41">
        <v>38861</v>
      </c>
      <c r="N1460" s="41">
        <v>1541</v>
      </c>
      <c r="O1460" s="41">
        <v>773.33390000000009</v>
      </c>
      <c r="P1460" s="41">
        <v>30.665900000000001</v>
      </c>
      <c r="Q1460" s="41">
        <v>2276</v>
      </c>
      <c r="R1460" s="41">
        <v>40.740400000000001</v>
      </c>
      <c r="S1460" s="41">
        <v>0</v>
      </c>
      <c r="T1460" s="41">
        <v>0</v>
      </c>
      <c r="U1460" s="41">
        <v>11959</v>
      </c>
      <c r="V1460" s="41">
        <v>219.87589999999997</v>
      </c>
      <c r="W1460" s="41">
        <v>40402</v>
      </c>
      <c r="X1460" s="41">
        <v>803.99980000000005</v>
      </c>
    </row>
    <row r="1461" spans="1:24" x14ac:dyDescent="0.35">
      <c r="A1461" s="41" t="s">
        <v>731</v>
      </c>
      <c r="B1461" s="41" t="s">
        <v>503</v>
      </c>
      <c r="C1461" s="41" t="s">
        <v>8</v>
      </c>
      <c r="D1461" s="41" t="s">
        <v>158</v>
      </c>
      <c r="E1461" s="41" t="s">
        <v>158</v>
      </c>
      <c r="F1461" s="41" t="s">
        <v>767</v>
      </c>
      <c r="G1461" s="41">
        <v>12</v>
      </c>
      <c r="H1461" s="41">
        <v>6066.2617204492399</v>
      </c>
      <c r="I1461" s="41">
        <v>30244</v>
      </c>
      <c r="J1461" s="41">
        <v>2154</v>
      </c>
      <c r="K1461" s="41">
        <v>601.85559999999998</v>
      </c>
      <c r="L1461" s="41">
        <v>42.864600000000003</v>
      </c>
      <c r="M1461" s="41"/>
      <c r="N1461" s="41"/>
      <c r="O1461" s="41"/>
      <c r="P1461" s="41"/>
      <c r="Q1461" s="41">
        <v>0</v>
      </c>
      <c r="R1461" s="41">
        <v>0</v>
      </c>
      <c r="S1461" s="41"/>
      <c r="T1461" s="41"/>
      <c r="U1461" s="41">
        <v>32398</v>
      </c>
      <c r="V1461" s="41">
        <v>644.72019999999998</v>
      </c>
      <c r="W1461" s="41"/>
      <c r="X1461" s="41"/>
    </row>
    <row r="1462" spans="1:24" x14ac:dyDescent="0.35">
      <c r="A1462" s="41" t="s">
        <v>731</v>
      </c>
      <c r="B1462" s="41" t="s">
        <v>503</v>
      </c>
      <c r="C1462" s="41" t="s">
        <v>8</v>
      </c>
      <c r="D1462" s="41" t="s">
        <v>158</v>
      </c>
      <c r="E1462" s="41" t="s">
        <v>158</v>
      </c>
      <c r="F1462" s="41" t="s">
        <v>757</v>
      </c>
      <c r="G1462" s="41">
        <v>2</v>
      </c>
      <c r="H1462" s="41">
        <v>6066.2617204492399</v>
      </c>
      <c r="I1462" s="41">
        <v>8997</v>
      </c>
      <c r="J1462" s="41">
        <v>855</v>
      </c>
      <c r="K1462" s="41">
        <v>166.44450000000001</v>
      </c>
      <c r="L1462" s="41">
        <v>15.817499999999999</v>
      </c>
      <c r="M1462" s="41">
        <v>8608</v>
      </c>
      <c r="N1462" s="41">
        <v>1088</v>
      </c>
      <c r="O1462" s="41">
        <v>171.29920000000001</v>
      </c>
      <c r="P1462" s="41">
        <v>21.651200000000003</v>
      </c>
      <c r="Q1462" s="41">
        <v>2088</v>
      </c>
      <c r="R1462" s="41">
        <v>37.3752</v>
      </c>
      <c r="S1462" s="41">
        <v>0</v>
      </c>
      <c r="T1462" s="41">
        <v>0</v>
      </c>
      <c r="U1462" s="41">
        <v>11940</v>
      </c>
      <c r="V1462" s="41">
        <v>219.63720000000001</v>
      </c>
      <c r="W1462" s="41">
        <v>9696</v>
      </c>
      <c r="X1462" s="41">
        <v>192.9504</v>
      </c>
    </row>
    <row r="1463" spans="1:24" x14ac:dyDescent="0.35">
      <c r="A1463" s="41" t="s">
        <v>731</v>
      </c>
      <c r="B1463" s="41" t="s">
        <v>503</v>
      </c>
      <c r="C1463" s="41" t="s">
        <v>8</v>
      </c>
      <c r="D1463" s="41" t="s">
        <v>158</v>
      </c>
      <c r="E1463" s="41" t="s">
        <v>158</v>
      </c>
      <c r="F1463" s="41" t="s">
        <v>763</v>
      </c>
      <c r="G1463" s="41">
        <v>8</v>
      </c>
      <c r="H1463" s="41">
        <v>6066.2617204492399</v>
      </c>
      <c r="I1463" s="41">
        <v>14699</v>
      </c>
      <c r="J1463" s="41">
        <v>1059</v>
      </c>
      <c r="K1463" s="41">
        <v>292.51010000000002</v>
      </c>
      <c r="L1463" s="41">
        <v>21.074100000000001</v>
      </c>
      <c r="M1463" s="41"/>
      <c r="N1463" s="41"/>
      <c r="O1463" s="41"/>
      <c r="P1463" s="41"/>
      <c r="Q1463" s="41">
        <v>0</v>
      </c>
      <c r="R1463" s="41">
        <v>0</v>
      </c>
      <c r="S1463" s="41"/>
      <c r="T1463" s="41"/>
      <c r="U1463" s="41">
        <v>15758</v>
      </c>
      <c r="V1463" s="41">
        <v>313.58420000000001</v>
      </c>
      <c r="W1463" s="41"/>
      <c r="X1463" s="41"/>
    </row>
    <row r="1464" spans="1:24" x14ac:dyDescent="0.35">
      <c r="A1464" s="41" t="s">
        <v>731</v>
      </c>
      <c r="B1464" s="41" t="s">
        <v>503</v>
      </c>
      <c r="C1464" s="41" t="s">
        <v>8</v>
      </c>
      <c r="D1464" s="41" t="s">
        <v>158</v>
      </c>
      <c r="E1464" s="41" t="s">
        <v>158</v>
      </c>
      <c r="F1464" s="41" t="s">
        <v>762</v>
      </c>
      <c r="G1464" s="41">
        <v>7</v>
      </c>
      <c r="H1464" s="41">
        <v>6066.2617204492399</v>
      </c>
      <c r="I1464" s="41">
        <v>8357</v>
      </c>
      <c r="J1464" s="41">
        <v>6394</v>
      </c>
      <c r="K1464" s="41">
        <v>166.30430000000001</v>
      </c>
      <c r="L1464" s="41">
        <v>127.2406</v>
      </c>
      <c r="M1464" s="41">
        <v>0</v>
      </c>
      <c r="N1464" s="41">
        <v>4344</v>
      </c>
      <c r="O1464" s="41">
        <v>0</v>
      </c>
      <c r="P1464" s="41">
        <v>97.74</v>
      </c>
      <c r="Q1464" s="41">
        <v>719</v>
      </c>
      <c r="R1464" s="41">
        <v>12.870100000000001</v>
      </c>
      <c r="S1464" s="41">
        <v>2</v>
      </c>
      <c r="T1464" s="41">
        <v>4.3999999999999997E-2</v>
      </c>
      <c r="U1464" s="41">
        <v>15470</v>
      </c>
      <c r="V1464" s="41">
        <v>306.41499999999996</v>
      </c>
      <c r="W1464" s="41">
        <v>4346</v>
      </c>
      <c r="X1464" s="41">
        <v>97.783999999999992</v>
      </c>
    </row>
    <row r="1465" spans="1:24" x14ac:dyDescent="0.35">
      <c r="A1465" s="41" t="s">
        <v>731</v>
      </c>
      <c r="B1465" s="41" t="s">
        <v>503</v>
      </c>
      <c r="C1465" s="41" t="s">
        <v>8</v>
      </c>
      <c r="D1465" s="41" t="s">
        <v>158</v>
      </c>
      <c r="E1465" s="41" t="s">
        <v>158</v>
      </c>
      <c r="F1465" s="41" t="s">
        <v>761</v>
      </c>
      <c r="G1465" s="41">
        <v>6</v>
      </c>
      <c r="H1465" s="41">
        <v>6066.2617204492399</v>
      </c>
      <c r="I1465" s="41">
        <v>6014</v>
      </c>
      <c r="J1465" s="41">
        <v>5889</v>
      </c>
      <c r="K1465" s="41">
        <v>119.6786</v>
      </c>
      <c r="L1465" s="41">
        <v>117.19110000000001</v>
      </c>
      <c r="M1465" s="41">
        <v>11213</v>
      </c>
      <c r="N1465" s="41">
        <v>4580</v>
      </c>
      <c r="O1465" s="41">
        <v>252.29249999999999</v>
      </c>
      <c r="P1465" s="41">
        <v>103.05</v>
      </c>
      <c r="Q1465" s="41">
        <v>3123</v>
      </c>
      <c r="R1465" s="41">
        <v>55.901699999999998</v>
      </c>
      <c r="S1465" s="41">
        <v>0</v>
      </c>
      <c r="T1465" s="41">
        <v>0</v>
      </c>
      <c r="U1465" s="41">
        <v>15026</v>
      </c>
      <c r="V1465" s="41">
        <v>292.77140000000003</v>
      </c>
      <c r="W1465" s="41">
        <v>15793</v>
      </c>
      <c r="X1465" s="41">
        <v>355.34249999999997</v>
      </c>
    </row>
    <row r="1466" spans="1:24" x14ac:dyDescent="0.35">
      <c r="A1466" s="41" t="s">
        <v>522</v>
      </c>
      <c r="B1466" s="41" t="s">
        <v>435</v>
      </c>
      <c r="C1466" s="41" t="s">
        <v>12</v>
      </c>
      <c r="D1466" s="41" t="s">
        <v>160</v>
      </c>
      <c r="E1466" s="41" t="s">
        <v>160</v>
      </c>
      <c r="F1466" s="41" t="s">
        <v>756</v>
      </c>
      <c r="G1466" s="41">
        <v>1</v>
      </c>
      <c r="H1466" s="41">
        <v>8620.1083524517599</v>
      </c>
      <c r="I1466" s="41">
        <v>3248</v>
      </c>
      <c r="J1466" s="41">
        <v>0</v>
      </c>
      <c r="K1466" s="41">
        <v>60.087999999999994</v>
      </c>
      <c r="L1466" s="41">
        <v>0</v>
      </c>
      <c r="M1466" s="41">
        <v>3011</v>
      </c>
      <c r="N1466" s="41">
        <v>178</v>
      </c>
      <c r="O1466" s="41">
        <v>59.918900000000001</v>
      </c>
      <c r="P1466" s="41">
        <v>3.5422000000000002</v>
      </c>
      <c r="Q1466" s="41">
        <v>2655</v>
      </c>
      <c r="R1466" s="41">
        <v>47.524500000000003</v>
      </c>
      <c r="S1466" s="41">
        <v>3384</v>
      </c>
      <c r="T1466" s="41">
        <v>74.447999999999993</v>
      </c>
      <c r="U1466" s="41">
        <v>5903</v>
      </c>
      <c r="V1466" s="41">
        <v>107.6125</v>
      </c>
      <c r="W1466" s="41">
        <v>6573</v>
      </c>
      <c r="X1466" s="41">
        <v>137.9091</v>
      </c>
    </row>
    <row r="1467" spans="1:24" x14ac:dyDescent="0.35">
      <c r="A1467" s="41" t="s">
        <v>522</v>
      </c>
      <c r="B1467" s="41" t="s">
        <v>435</v>
      </c>
      <c r="C1467" s="41" t="s">
        <v>12</v>
      </c>
      <c r="D1467" s="41" t="s">
        <v>160</v>
      </c>
      <c r="E1467" s="41" t="s">
        <v>160</v>
      </c>
      <c r="F1467" s="41" t="s">
        <v>760</v>
      </c>
      <c r="G1467" s="41">
        <v>5</v>
      </c>
      <c r="H1467" s="41">
        <v>8620.1083524517599</v>
      </c>
      <c r="I1467" s="41">
        <v>2888</v>
      </c>
      <c r="J1467" s="41">
        <v>11</v>
      </c>
      <c r="K1467" s="41">
        <v>53.427999999999997</v>
      </c>
      <c r="L1467" s="41">
        <v>0.20349999999999999</v>
      </c>
      <c r="M1467" s="41">
        <v>3230</v>
      </c>
      <c r="N1467" s="41">
        <v>22</v>
      </c>
      <c r="O1467" s="41">
        <v>64.277000000000001</v>
      </c>
      <c r="P1467" s="41">
        <v>0.43780000000000002</v>
      </c>
      <c r="Q1467" s="41">
        <v>2847</v>
      </c>
      <c r="R1467" s="41">
        <v>50.961300000000001</v>
      </c>
      <c r="S1467" s="41">
        <v>2931</v>
      </c>
      <c r="T1467" s="41">
        <v>64.481999999999999</v>
      </c>
      <c r="U1467" s="41">
        <v>5746</v>
      </c>
      <c r="V1467" s="41">
        <v>104.5928</v>
      </c>
      <c r="W1467" s="41">
        <v>6183</v>
      </c>
      <c r="X1467" s="41">
        <v>129.1968</v>
      </c>
    </row>
    <row r="1468" spans="1:24" x14ac:dyDescent="0.35">
      <c r="A1468" s="41" t="s">
        <v>522</v>
      </c>
      <c r="B1468" s="41" t="s">
        <v>435</v>
      </c>
      <c r="C1468" s="41" t="s">
        <v>12</v>
      </c>
      <c r="D1468" s="41" t="s">
        <v>160</v>
      </c>
      <c r="E1468" s="41" t="s">
        <v>160</v>
      </c>
      <c r="F1468" s="41" t="s">
        <v>764</v>
      </c>
      <c r="G1468" s="41">
        <v>9</v>
      </c>
      <c r="H1468" s="41">
        <v>8620.1083524517599</v>
      </c>
      <c r="I1468" s="41">
        <v>5976</v>
      </c>
      <c r="J1468" s="41">
        <v>25</v>
      </c>
      <c r="K1468" s="41">
        <v>118.92240000000001</v>
      </c>
      <c r="L1468" s="41">
        <v>0.49750000000000005</v>
      </c>
      <c r="M1468" s="41"/>
      <c r="N1468" s="41"/>
      <c r="O1468" s="41"/>
      <c r="P1468" s="41"/>
      <c r="Q1468" s="41">
        <v>3580</v>
      </c>
      <c r="R1468" s="41">
        <v>64.081999999999994</v>
      </c>
      <c r="S1468" s="41"/>
      <c r="T1468" s="41"/>
      <c r="U1468" s="41">
        <v>9581</v>
      </c>
      <c r="V1468" s="41">
        <v>183.50190000000001</v>
      </c>
      <c r="W1468" s="41"/>
      <c r="X1468" s="41"/>
    </row>
    <row r="1469" spans="1:24" x14ac:dyDescent="0.35">
      <c r="A1469" s="41" t="s">
        <v>522</v>
      </c>
      <c r="B1469" s="41" t="s">
        <v>435</v>
      </c>
      <c r="C1469" s="41" t="s">
        <v>12</v>
      </c>
      <c r="D1469" s="41" t="s">
        <v>160</v>
      </c>
      <c r="E1469" s="41" t="s">
        <v>160</v>
      </c>
      <c r="F1469" s="41" t="s">
        <v>766</v>
      </c>
      <c r="G1469" s="41">
        <v>11</v>
      </c>
      <c r="H1469" s="41">
        <v>8620.1083524517599</v>
      </c>
      <c r="I1469" s="41">
        <v>5924</v>
      </c>
      <c r="J1469" s="41">
        <v>52</v>
      </c>
      <c r="K1469" s="41">
        <v>117.88760000000001</v>
      </c>
      <c r="L1469" s="41">
        <v>1.0348000000000002</v>
      </c>
      <c r="M1469" s="41"/>
      <c r="N1469" s="41"/>
      <c r="O1469" s="41"/>
      <c r="P1469" s="41"/>
      <c r="Q1469" s="41">
        <v>18296</v>
      </c>
      <c r="R1469" s="41">
        <v>327.4984</v>
      </c>
      <c r="S1469" s="41"/>
      <c r="T1469" s="41"/>
      <c r="U1469" s="41">
        <v>24272</v>
      </c>
      <c r="V1469" s="41">
        <v>446.42079999999999</v>
      </c>
      <c r="W1469" s="41"/>
      <c r="X1469" s="41"/>
    </row>
    <row r="1470" spans="1:24" x14ac:dyDescent="0.35">
      <c r="A1470" s="41" t="s">
        <v>522</v>
      </c>
      <c r="B1470" s="41" t="s">
        <v>435</v>
      </c>
      <c r="C1470" s="41" t="s">
        <v>12</v>
      </c>
      <c r="D1470" s="41" t="s">
        <v>160</v>
      </c>
      <c r="E1470" s="41" t="s">
        <v>160</v>
      </c>
      <c r="F1470" s="41" t="s">
        <v>765</v>
      </c>
      <c r="G1470" s="41">
        <v>10</v>
      </c>
      <c r="H1470" s="41">
        <v>8620.1083524517599</v>
      </c>
      <c r="I1470" s="41">
        <v>7003</v>
      </c>
      <c r="J1470" s="41">
        <v>31</v>
      </c>
      <c r="K1470" s="41">
        <v>139.3597</v>
      </c>
      <c r="L1470" s="41">
        <v>0.6169</v>
      </c>
      <c r="M1470" s="41"/>
      <c r="N1470" s="41"/>
      <c r="O1470" s="41"/>
      <c r="P1470" s="41"/>
      <c r="Q1470" s="41">
        <v>6838</v>
      </c>
      <c r="R1470" s="41">
        <v>122.4002</v>
      </c>
      <c r="S1470" s="41"/>
      <c r="T1470" s="41"/>
      <c r="U1470" s="41">
        <v>13872</v>
      </c>
      <c r="V1470" s="41">
        <v>262.3768</v>
      </c>
      <c r="W1470" s="41"/>
      <c r="X1470" s="41"/>
    </row>
    <row r="1471" spans="1:24" x14ac:dyDescent="0.35">
      <c r="A1471" s="41" t="s">
        <v>522</v>
      </c>
      <c r="B1471" s="41" t="s">
        <v>435</v>
      </c>
      <c r="C1471" s="41" t="s">
        <v>12</v>
      </c>
      <c r="D1471" s="41" t="s">
        <v>160</v>
      </c>
      <c r="E1471" s="41" t="s">
        <v>160</v>
      </c>
      <c r="F1471" s="41" t="s">
        <v>759</v>
      </c>
      <c r="G1471" s="41">
        <v>4</v>
      </c>
      <c r="H1471" s="41">
        <v>8620.1083524517599</v>
      </c>
      <c r="I1471" s="41">
        <v>3972</v>
      </c>
      <c r="J1471" s="41">
        <v>19</v>
      </c>
      <c r="K1471" s="41">
        <v>73.481999999999999</v>
      </c>
      <c r="L1471" s="41">
        <v>0.35149999999999998</v>
      </c>
      <c r="M1471" s="41">
        <v>3305</v>
      </c>
      <c r="N1471" s="41">
        <v>37</v>
      </c>
      <c r="O1471" s="41">
        <v>65.769500000000008</v>
      </c>
      <c r="P1471" s="41">
        <v>0.73630000000000007</v>
      </c>
      <c r="Q1471" s="41">
        <v>3956</v>
      </c>
      <c r="R1471" s="41">
        <v>70.812399999999997</v>
      </c>
      <c r="S1471" s="41">
        <v>4156</v>
      </c>
      <c r="T1471" s="41">
        <v>91.432000000000002</v>
      </c>
      <c r="U1471" s="41">
        <v>7947</v>
      </c>
      <c r="V1471" s="41">
        <v>144.64589999999998</v>
      </c>
      <c r="W1471" s="41">
        <v>7498</v>
      </c>
      <c r="X1471" s="41">
        <v>157.93780000000001</v>
      </c>
    </row>
    <row r="1472" spans="1:24" x14ac:dyDescent="0.35">
      <c r="A1472" s="41" t="s">
        <v>522</v>
      </c>
      <c r="B1472" s="41" t="s">
        <v>435</v>
      </c>
      <c r="C1472" s="41" t="s">
        <v>12</v>
      </c>
      <c r="D1472" s="41" t="s">
        <v>160</v>
      </c>
      <c r="E1472" s="41" t="s">
        <v>160</v>
      </c>
      <c r="F1472" s="41" t="s">
        <v>758</v>
      </c>
      <c r="G1472" s="41">
        <v>3</v>
      </c>
      <c r="H1472" s="41">
        <v>8620.1083524517599</v>
      </c>
      <c r="I1472" s="41">
        <v>3238</v>
      </c>
      <c r="J1472" s="41">
        <v>10</v>
      </c>
      <c r="K1472" s="41">
        <v>59.902999999999999</v>
      </c>
      <c r="L1472" s="41">
        <v>0.185</v>
      </c>
      <c r="M1472" s="41">
        <v>2637</v>
      </c>
      <c r="N1472" s="41">
        <v>37</v>
      </c>
      <c r="O1472" s="41">
        <v>52.476300000000002</v>
      </c>
      <c r="P1472" s="41">
        <v>0.73630000000000007</v>
      </c>
      <c r="Q1472" s="41">
        <v>3217</v>
      </c>
      <c r="R1472" s="41">
        <v>57.584299999999999</v>
      </c>
      <c r="S1472" s="41">
        <v>3337</v>
      </c>
      <c r="T1472" s="41">
        <v>73.414000000000001</v>
      </c>
      <c r="U1472" s="41">
        <v>6465</v>
      </c>
      <c r="V1472" s="41">
        <v>117.67230000000001</v>
      </c>
      <c r="W1472" s="41">
        <v>6011</v>
      </c>
      <c r="X1472" s="41">
        <v>126.6266</v>
      </c>
    </row>
    <row r="1473" spans="1:24" x14ac:dyDescent="0.35">
      <c r="A1473" s="41" t="s">
        <v>522</v>
      </c>
      <c r="B1473" s="41" t="s">
        <v>435</v>
      </c>
      <c r="C1473" s="41" t="s">
        <v>12</v>
      </c>
      <c r="D1473" s="41" t="s">
        <v>160</v>
      </c>
      <c r="E1473" s="41" t="s">
        <v>160</v>
      </c>
      <c r="F1473" s="41" t="s">
        <v>767</v>
      </c>
      <c r="G1473" s="41">
        <v>12</v>
      </c>
      <c r="H1473" s="41">
        <v>8620.1083524517599</v>
      </c>
      <c r="I1473" s="41">
        <v>6417</v>
      </c>
      <c r="J1473" s="41">
        <v>11</v>
      </c>
      <c r="K1473" s="41">
        <v>127.6983</v>
      </c>
      <c r="L1473" s="41">
        <v>0.21890000000000001</v>
      </c>
      <c r="M1473" s="41"/>
      <c r="N1473" s="41"/>
      <c r="O1473" s="41"/>
      <c r="P1473" s="41"/>
      <c r="Q1473" s="41">
        <v>3385</v>
      </c>
      <c r="R1473" s="41">
        <v>60.591500000000003</v>
      </c>
      <c r="S1473" s="41"/>
      <c r="T1473" s="41"/>
      <c r="U1473" s="41">
        <v>9813</v>
      </c>
      <c r="V1473" s="41">
        <v>188.5087</v>
      </c>
      <c r="W1473" s="41"/>
      <c r="X1473" s="41"/>
    </row>
    <row r="1474" spans="1:24" x14ac:dyDescent="0.35">
      <c r="A1474" s="41" t="s">
        <v>522</v>
      </c>
      <c r="B1474" s="41" t="s">
        <v>435</v>
      </c>
      <c r="C1474" s="41" t="s">
        <v>12</v>
      </c>
      <c r="D1474" s="41" t="s">
        <v>160</v>
      </c>
      <c r="E1474" s="41" t="s">
        <v>160</v>
      </c>
      <c r="F1474" s="41" t="s">
        <v>757</v>
      </c>
      <c r="G1474" s="41">
        <v>2</v>
      </c>
      <c r="H1474" s="41">
        <v>8620.1083524517599</v>
      </c>
      <c r="I1474" s="41">
        <v>3141</v>
      </c>
      <c r="J1474" s="41">
        <v>0</v>
      </c>
      <c r="K1474" s="41">
        <v>58.108499999999999</v>
      </c>
      <c r="L1474" s="41">
        <v>0</v>
      </c>
      <c r="M1474" s="41">
        <v>2516</v>
      </c>
      <c r="N1474" s="41">
        <v>24</v>
      </c>
      <c r="O1474" s="41">
        <v>50.068400000000004</v>
      </c>
      <c r="P1474" s="41">
        <v>0.47760000000000002</v>
      </c>
      <c r="Q1474" s="41">
        <v>3513</v>
      </c>
      <c r="R1474" s="41">
        <v>62.8827</v>
      </c>
      <c r="S1474" s="41">
        <v>3356</v>
      </c>
      <c r="T1474" s="41">
        <v>73.831999999999994</v>
      </c>
      <c r="U1474" s="41">
        <v>6654</v>
      </c>
      <c r="V1474" s="41">
        <v>120.99119999999999</v>
      </c>
      <c r="W1474" s="41">
        <v>5896</v>
      </c>
      <c r="X1474" s="41">
        <v>124.378</v>
      </c>
    </row>
    <row r="1475" spans="1:24" x14ac:dyDescent="0.35">
      <c r="A1475" s="41" t="s">
        <v>522</v>
      </c>
      <c r="B1475" s="41" t="s">
        <v>435</v>
      </c>
      <c r="C1475" s="41" t="s">
        <v>12</v>
      </c>
      <c r="D1475" s="41" t="s">
        <v>160</v>
      </c>
      <c r="E1475" s="41" t="s">
        <v>160</v>
      </c>
      <c r="F1475" s="41" t="s">
        <v>763</v>
      </c>
      <c r="G1475" s="41">
        <v>8</v>
      </c>
      <c r="H1475" s="41">
        <v>8620.1083524517599</v>
      </c>
      <c r="I1475" s="41">
        <v>3562</v>
      </c>
      <c r="J1475" s="41">
        <v>17</v>
      </c>
      <c r="K1475" s="41">
        <v>70.883800000000008</v>
      </c>
      <c r="L1475" s="41">
        <v>0.33830000000000005</v>
      </c>
      <c r="M1475" s="41"/>
      <c r="N1475" s="41"/>
      <c r="O1475" s="41"/>
      <c r="P1475" s="41"/>
      <c r="Q1475" s="41">
        <v>11275</v>
      </c>
      <c r="R1475" s="41">
        <v>201.82249999999999</v>
      </c>
      <c r="S1475" s="41"/>
      <c r="T1475" s="41"/>
      <c r="U1475" s="41">
        <v>14854</v>
      </c>
      <c r="V1475" s="41">
        <v>273.0446</v>
      </c>
      <c r="W1475" s="41"/>
      <c r="X1475" s="41"/>
    </row>
    <row r="1476" spans="1:24" x14ac:dyDescent="0.35">
      <c r="A1476" s="41" t="s">
        <v>522</v>
      </c>
      <c r="B1476" s="41" t="s">
        <v>435</v>
      </c>
      <c r="C1476" s="41" t="s">
        <v>12</v>
      </c>
      <c r="D1476" s="41" t="s">
        <v>160</v>
      </c>
      <c r="E1476" s="41" t="s">
        <v>160</v>
      </c>
      <c r="F1476" s="41" t="s">
        <v>762</v>
      </c>
      <c r="G1476" s="41">
        <v>7</v>
      </c>
      <c r="H1476" s="41">
        <v>8620.1083524517599</v>
      </c>
      <c r="I1476" s="41">
        <v>2642</v>
      </c>
      <c r="J1476" s="41">
        <v>30</v>
      </c>
      <c r="K1476" s="41">
        <v>52.575800000000001</v>
      </c>
      <c r="L1476" s="41">
        <v>0.59699999999999998</v>
      </c>
      <c r="M1476" s="41">
        <v>0</v>
      </c>
      <c r="N1476" s="41">
        <v>35</v>
      </c>
      <c r="O1476" s="41">
        <v>0</v>
      </c>
      <c r="P1476" s="41">
        <v>0.78749999999999998</v>
      </c>
      <c r="Q1476" s="41">
        <v>7692</v>
      </c>
      <c r="R1476" s="41">
        <v>137.68680000000001</v>
      </c>
      <c r="S1476" s="41">
        <v>11602</v>
      </c>
      <c r="T1476" s="41">
        <v>255.244</v>
      </c>
      <c r="U1476" s="41">
        <v>10364</v>
      </c>
      <c r="V1476" s="41">
        <v>190.8596</v>
      </c>
      <c r="W1476" s="41">
        <v>11637</v>
      </c>
      <c r="X1476" s="41">
        <v>256.03149999999999</v>
      </c>
    </row>
    <row r="1477" spans="1:24" x14ac:dyDescent="0.35">
      <c r="A1477" s="41" t="s">
        <v>522</v>
      </c>
      <c r="B1477" s="41" t="s">
        <v>435</v>
      </c>
      <c r="C1477" s="41" t="s">
        <v>12</v>
      </c>
      <c r="D1477" s="41" t="s">
        <v>160</v>
      </c>
      <c r="E1477" s="41" t="s">
        <v>160</v>
      </c>
      <c r="F1477" s="41" t="s">
        <v>761</v>
      </c>
      <c r="G1477" s="41">
        <v>6</v>
      </c>
      <c r="H1477" s="41">
        <v>8620.1083524517599</v>
      </c>
      <c r="I1477" s="41">
        <v>2433</v>
      </c>
      <c r="J1477" s="41">
        <v>32</v>
      </c>
      <c r="K1477" s="41">
        <v>48.416700000000006</v>
      </c>
      <c r="L1477" s="41">
        <v>0.63680000000000003</v>
      </c>
      <c r="M1477" s="41">
        <v>3352</v>
      </c>
      <c r="N1477" s="41">
        <v>57</v>
      </c>
      <c r="O1477" s="41">
        <v>75.42</v>
      </c>
      <c r="P1477" s="41">
        <v>1.2825</v>
      </c>
      <c r="Q1477" s="41">
        <v>6862</v>
      </c>
      <c r="R1477" s="41">
        <v>122.82980000000001</v>
      </c>
      <c r="S1477" s="41">
        <v>4673</v>
      </c>
      <c r="T1477" s="41">
        <v>102.806</v>
      </c>
      <c r="U1477" s="41">
        <v>9327</v>
      </c>
      <c r="V1477" s="41">
        <v>171.88330000000002</v>
      </c>
      <c r="W1477" s="41">
        <v>8082</v>
      </c>
      <c r="X1477" s="41">
        <v>179.5085</v>
      </c>
    </row>
    <row r="1478" spans="1:24" x14ac:dyDescent="0.35">
      <c r="A1478" s="41" t="s">
        <v>553</v>
      </c>
      <c r="B1478" s="41" t="s">
        <v>554</v>
      </c>
      <c r="C1478" s="41" t="s">
        <v>8</v>
      </c>
      <c r="D1478" s="41" t="s">
        <v>161</v>
      </c>
      <c r="E1478" s="41" t="s">
        <v>161</v>
      </c>
      <c r="F1478" s="41" t="s">
        <v>756</v>
      </c>
      <c r="G1478" s="41">
        <v>1</v>
      </c>
      <c r="H1478" s="41">
        <v>8395.1113101996107</v>
      </c>
      <c r="I1478" s="41">
        <v>9156</v>
      </c>
      <c r="J1478" s="41">
        <v>0</v>
      </c>
      <c r="K1478" s="41">
        <v>169.386</v>
      </c>
      <c r="L1478" s="41">
        <v>0</v>
      </c>
      <c r="M1478" s="41">
        <v>15656</v>
      </c>
      <c r="N1478" s="41">
        <v>4</v>
      </c>
      <c r="O1478" s="41">
        <v>311.55440000000004</v>
      </c>
      <c r="P1478" s="41">
        <v>7.9600000000000004E-2</v>
      </c>
      <c r="Q1478" s="41">
        <v>0</v>
      </c>
      <c r="R1478" s="41">
        <v>0</v>
      </c>
      <c r="S1478" s="41">
        <v>2476</v>
      </c>
      <c r="T1478" s="41">
        <v>54.472000000000001</v>
      </c>
      <c r="U1478" s="41">
        <v>9156</v>
      </c>
      <c r="V1478" s="41">
        <v>169.386</v>
      </c>
      <c r="W1478" s="41">
        <v>18136</v>
      </c>
      <c r="X1478" s="41">
        <v>366.10600000000005</v>
      </c>
    </row>
    <row r="1479" spans="1:24" x14ac:dyDescent="0.35">
      <c r="A1479" s="41" t="s">
        <v>553</v>
      </c>
      <c r="B1479" s="41" t="s">
        <v>554</v>
      </c>
      <c r="C1479" s="41" t="s">
        <v>8</v>
      </c>
      <c r="D1479" s="41" t="s">
        <v>161</v>
      </c>
      <c r="E1479" s="41" t="s">
        <v>161</v>
      </c>
      <c r="F1479" s="41" t="s">
        <v>760</v>
      </c>
      <c r="G1479" s="41">
        <v>5</v>
      </c>
      <c r="H1479" s="41">
        <v>8395.1113101996107</v>
      </c>
      <c r="I1479" s="41">
        <v>13028</v>
      </c>
      <c r="J1479" s="41">
        <v>0</v>
      </c>
      <c r="K1479" s="41">
        <v>241.018</v>
      </c>
      <c r="L1479" s="41">
        <v>0</v>
      </c>
      <c r="M1479" s="41">
        <v>2597</v>
      </c>
      <c r="N1479" s="41">
        <v>0</v>
      </c>
      <c r="O1479" s="41">
        <v>51.680300000000003</v>
      </c>
      <c r="P1479" s="41">
        <v>0</v>
      </c>
      <c r="Q1479" s="41">
        <v>10078</v>
      </c>
      <c r="R1479" s="41">
        <v>180.39619999999999</v>
      </c>
      <c r="S1479" s="41">
        <v>639</v>
      </c>
      <c r="T1479" s="41">
        <v>14.058</v>
      </c>
      <c r="U1479" s="41">
        <v>23106</v>
      </c>
      <c r="V1479" s="41">
        <v>421.41419999999999</v>
      </c>
      <c r="W1479" s="41">
        <v>3236</v>
      </c>
      <c r="X1479" s="41">
        <v>65.73830000000001</v>
      </c>
    </row>
    <row r="1480" spans="1:24" x14ac:dyDescent="0.35">
      <c r="A1480" s="41" t="s">
        <v>553</v>
      </c>
      <c r="B1480" s="41" t="s">
        <v>554</v>
      </c>
      <c r="C1480" s="41" t="s">
        <v>8</v>
      </c>
      <c r="D1480" s="41" t="s">
        <v>161</v>
      </c>
      <c r="E1480" s="41" t="s">
        <v>161</v>
      </c>
      <c r="F1480" s="41" t="s">
        <v>764</v>
      </c>
      <c r="G1480" s="41">
        <v>9</v>
      </c>
      <c r="H1480" s="41">
        <v>8395.1113101996107</v>
      </c>
      <c r="I1480" s="41">
        <v>7345</v>
      </c>
      <c r="J1480" s="41">
        <v>0</v>
      </c>
      <c r="K1480" s="41">
        <v>146.16550000000001</v>
      </c>
      <c r="L1480" s="41">
        <v>0</v>
      </c>
      <c r="M1480" s="41"/>
      <c r="N1480" s="41"/>
      <c r="O1480" s="41"/>
      <c r="P1480" s="41"/>
      <c r="Q1480" s="41">
        <v>3252</v>
      </c>
      <c r="R1480" s="41">
        <v>58.210799999999999</v>
      </c>
      <c r="S1480" s="41"/>
      <c r="T1480" s="41"/>
      <c r="U1480" s="41">
        <v>10597</v>
      </c>
      <c r="V1480" s="41">
        <v>204.37630000000001</v>
      </c>
      <c r="W1480" s="41"/>
      <c r="X1480" s="41"/>
    </row>
    <row r="1481" spans="1:24" x14ac:dyDescent="0.35">
      <c r="A1481" s="41" t="s">
        <v>553</v>
      </c>
      <c r="B1481" s="41" t="s">
        <v>554</v>
      </c>
      <c r="C1481" s="41" t="s">
        <v>8</v>
      </c>
      <c r="D1481" s="41" t="s">
        <v>161</v>
      </c>
      <c r="E1481" s="41" t="s">
        <v>161</v>
      </c>
      <c r="F1481" s="41" t="s">
        <v>766</v>
      </c>
      <c r="G1481" s="41">
        <v>11</v>
      </c>
      <c r="H1481" s="41">
        <v>8395.1113101996107</v>
      </c>
      <c r="I1481" s="41">
        <v>3475</v>
      </c>
      <c r="J1481" s="41">
        <v>2</v>
      </c>
      <c r="K1481" s="41">
        <v>69.152500000000003</v>
      </c>
      <c r="L1481" s="41">
        <v>3.9800000000000002E-2</v>
      </c>
      <c r="M1481" s="41"/>
      <c r="N1481" s="41"/>
      <c r="O1481" s="41"/>
      <c r="P1481" s="41"/>
      <c r="Q1481" s="41">
        <v>1299</v>
      </c>
      <c r="R1481" s="41">
        <v>23.252099999999999</v>
      </c>
      <c r="S1481" s="41"/>
      <c r="T1481" s="41"/>
      <c r="U1481" s="41">
        <v>4776</v>
      </c>
      <c r="V1481" s="41">
        <v>92.444400000000002</v>
      </c>
      <c r="W1481" s="41"/>
      <c r="X1481" s="41"/>
    </row>
    <row r="1482" spans="1:24" x14ac:dyDescent="0.35">
      <c r="A1482" s="41" t="s">
        <v>553</v>
      </c>
      <c r="B1482" s="41" t="s">
        <v>554</v>
      </c>
      <c r="C1482" s="41" t="s">
        <v>8</v>
      </c>
      <c r="D1482" s="41" t="s">
        <v>161</v>
      </c>
      <c r="E1482" s="41" t="s">
        <v>161</v>
      </c>
      <c r="F1482" s="41" t="s">
        <v>765</v>
      </c>
      <c r="G1482" s="41">
        <v>10</v>
      </c>
      <c r="H1482" s="41">
        <v>8395.1113101996107</v>
      </c>
      <c r="I1482" s="41">
        <v>6416</v>
      </c>
      <c r="J1482" s="41">
        <v>6</v>
      </c>
      <c r="K1482" s="41">
        <v>127.67840000000001</v>
      </c>
      <c r="L1482" s="41">
        <v>0.11940000000000001</v>
      </c>
      <c r="M1482" s="41"/>
      <c r="N1482" s="41"/>
      <c r="O1482" s="41"/>
      <c r="P1482" s="41"/>
      <c r="Q1482" s="41">
        <v>3923</v>
      </c>
      <c r="R1482" s="41">
        <v>70.221699999999998</v>
      </c>
      <c r="S1482" s="41"/>
      <c r="T1482" s="41"/>
      <c r="U1482" s="41">
        <v>10345</v>
      </c>
      <c r="V1482" s="41">
        <v>198.01949999999999</v>
      </c>
      <c r="W1482" s="41"/>
      <c r="X1482" s="41"/>
    </row>
    <row r="1483" spans="1:24" x14ac:dyDescent="0.35">
      <c r="A1483" s="41" t="s">
        <v>553</v>
      </c>
      <c r="B1483" s="41" t="s">
        <v>554</v>
      </c>
      <c r="C1483" s="41" t="s">
        <v>8</v>
      </c>
      <c r="D1483" s="41" t="s">
        <v>161</v>
      </c>
      <c r="E1483" s="41" t="s">
        <v>161</v>
      </c>
      <c r="F1483" s="41" t="s">
        <v>759</v>
      </c>
      <c r="G1483" s="41">
        <v>4</v>
      </c>
      <c r="H1483" s="41">
        <v>8395.1113101996107</v>
      </c>
      <c r="I1483" s="41">
        <v>2572</v>
      </c>
      <c r="J1483" s="41">
        <v>0</v>
      </c>
      <c r="K1483" s="41">
        <v>47.582000000000001</v>
      </c>
      <c r="L1483" s="41">
        <v>0</v>
      </c>
      <c r="M1483" s="41">
        <v>2446</v>
      </c>
      <c r="N1483" s="41">
        <v>0</v>
      </c>
      <c r="O1483" s="41">
        <v>48.675400000000003</v>
      </c>
      <c r="P1483" s="41">
        <v>0</v>
      </c>
      <c r="Q1483" s="41">
        <v>7216</v>
      </c>
      <c r="R1483" s="41">
        <v>129.16640000000001</v>
      </c>
      <c r="S1483" s="41">
        <v>2649</v>
      </c>
      <c r="T1483" s="41">
        <v>58.277999999999999</v>
      </c>
      <c r="U1483" s="41">
        <v>9788</v>
      </c>
      <c r="V1483" s="41">
        <v>176.7484</v>
      </c>
      <c r="W1483" s="41">
        <v>5095</v>
      </c>
      <c r="X1483" s="41">
        <v>106.9534</v>
      </c>
    </row>
    <row r="1484" spans="1:24" x14ac:dyDescent="0.35">
      <c r="A1484" s="41" t="s">
        <v>553</v>
      </c>
      <c r="B1484" s="41" t="s">
        <v>554</v>
      </c>
      <c r="C1484" s="41" t="s">
        <v>8</v>
      </c>
      <c r="D1484" s="41" t="s">
        <v>161</v>
      </c>
      <c r="E1484" s="41" t="s">
        <v>161</v>
      </c>
      <c r="F1484" s="41" t="s">
        <v>758</v>
      </c>
      <c r="G1484" s="41">
        <v>3</v>
      </c>
      <c r="H1484" s="41">
        <v>8395.1113101996107</v>
      </c>
      <c r="I1484" s="41">
        <v>211</v>
      </c>
      <c r="J1484" s="41">
        <v>0</v>
      </c>
      <c r="K1484" s="41">
        <v>3.9034999999999997</v>
      </c>
      <c r="L1484" s="41">
        <v>0</v>
      </c>
      <c r="M1484" s="41">
        <v>2769</v>
      </c>
      <c r="N1484" s="41">
        <v>0</v>
      </c>
      <c r="O1484" s="41">
        <v>55.103100000000005</v>
      </c>
      <c r="P1484" s="41">
        <v>0</v>
      </c>
      <c r="Q1484" s="41">
        <v>0</v>
      </c>
      <c r="R1484" s="41">
        <v>0</v>
      </c>
      <c r="S1484" s="41">
        <v>3292</v>
      </c>
      <c r="T1484" s="41">
        <v>72.424000000000007</v>
      </c>
      <c r="U1484" s="41">
        <v>211</v>
      </c>
      <c r="V1484" s="41">
        <v>3.9034999999999997</v>
      </c>
      <c r="W1484" s="41">
        <v>6061</v>
      </c>
      <c r="X1484" s="41">
        <v>127.52710000000002</v>
      </c>
    </row>
    <row r="1485" spans="1:24" x14ac:dyDescent="0.35">
      <c r="A1485" s="41" t="s">
        <v>553</v>
      </c>
      <c r="B1485" s="41" t="s">
        <v>554</v>
      </c>
      <c r="C1485" s="41" t="s">
        <v>8</v>
      </c>
      <c r="D1485" s="41" t="s">
        <v>161</v>
      </c>
      <c r="E1485" s="41" t="s">
        <v>161</v>
      </c>
      <c r="F1485" s="41" t="s">
        <v>767</v>
      </c>
      <c r="G1485" s="41">
        <v>12</v>
      </c>
      <c r="H1485" s="41">
        <v>8395.1113101996107</v>
      </c>
      <c r="I1485" s="41">
        <v>14457</v>
      </c>
      <c r="J1485" s="41">
        <v>0</v>
      </c>
      <c r="K1485" s="41">
        <v>287.6943</v>
      </c>
      <c r="L1485" s="41">
        <v>0</v>
      </c>
      <c r="M1485" s="41"/>
      <c r="N1485" s="41"/>
      <c r="O1485" s="41"/>
      <c r="P1485" s="41"/>
      <c r="Q1485" s="41">
        <v>2286</v>
      </c>
      <c r="R1485" s="41">
        <v>40.919400000000003</v>
      </c>
      <c r="S1485" s="41"/>
      <c r="T1485" s="41"/>
      <c r="U1485" s="41">
        <v>16743</v>
      </c>
      <c r="V1485" s="41">
        <v>328.61369999999999</v>
      </c>
      <c r="W1485" s="41"/>
      <c r="X1485" s="41"/>
    </row>
    <row r="1486" spans="1:24" x14ac:dyDescent="0.35">
      <c r="A1486" s="41" t="s">
        <v>553</v>
      </c>
      <c r="B1486" s="41" t="s">
        <v>554</v>
      </c>
      <c r="C1486" s="41" t="s">
        <v>8</v>
      </c>
      <c r="D1486" s="41" t="s">
        <v>161</v>
      </c>
      <c r="E1486" s="41" t="s">
        <v>161</v>
      </c>
      <c r="F1486" s="41" t="s">
        <v>757</v>
      </c>
      <c r="G1486" s="41">
        <v>2</v>
      </c>
      <c r="H1486" s="41">
        <v>8395.1113101996107</v>
      </c>
      <c r="I1486" s="41">
        <v>33564</v>
      </c>
      <c r="J1486" s="41">
        <v>0</v>
      </c>
      <c r="K1486" s="41">
        <v>620.93399999999997</v>
      </c>
      <c r="L1486" s="41">
        <v>0</v>
      </c>
      <c r="M1486" s="41">
        <v>2568</v>
      </c>
      <c r="N1486" s="41">
        <v>0</v>
      </c>
      <c r="O1486" s="41">
        <v>51.103200000000001</v>
      </c>
      <c r="P1486" s="41">
        <v>0</v>
      </c>
      <c r="Q1486" s="41">
        <v>0</v>
      </c>
      <c r="R1486" s="41">
        <v>0</v>
      </c>
      <c r="S1486" s="41">
        <v>2479</v>
      </c>
      <c r="T1486" s="41">
        <v>54.537999999999997</v>
      </c>
      <c r="U1486" s="41">
        <v>33564</v>
      </c>
      <c r="V1486" s="41">
        <v>620.93399999999997</v>
      </c>
      <c r="W1486" s="41">
        <v>5047</v>
      </c>
      <c r="X1486" s="41">
        <v>105.6412</v>
      </c>
    </row>
    <row r="1487" spans="1:24" x14ac:dyDescent="0.35">
      <c r="A1487" s="41" t="s">
        <v>553</v>
      </c>
      <c r="B1487" s="41" t="s">
        <v>554</v>
      </c>
      <c r="C1487" s="41" t="s">
        <v>8</v>
      </c>
      <c r="D1487" s="41" t="s">
        <v>161</v>
      </c>
      <c r="E1487" s="41" t="s">
        <v>161</v>
      </c>
      <c r="F1487" s="41" t="s">
        <v>763</v>
      </c>
      <c r="G1487" s="41">
        <v>8</v>
      </c>
      <c r="H1487" s="41">
        <v>8395.1113101996107</v>
      </c>
      <c r="I1487" s="41">
        <v>5528</v>
      </c>
      <c r="J1487" s="41">
        <v>0</v>
      </c>
      <c r="K1487" s="41">
        <v>110.00720000000001</v>
      </c>
      <c r="L1487" s="41">
        <v>0</v>
      </c>
      <c r="M1487" s="41"/>
      <c r="N1487" s="41"/>
      <c r="O1487" s="41"/>
      <c r="P1487" s="41"/>
      <c r="Q1487" s="41">
        <v>3378</v>
      </c>
      <c r="R1487" s="41">
        <v>60.466200000000001</v>
      </c>
      <c r="S1487" s="41"/>
      <c r="T1487" s="41"/>
      <c r="U1487" s="41">
        <v>8906</v>
      </c>
      <c r="V1487" s="41">
        <v>170.47340000000003</v>
      </c>
      <c r="W1487" s="41"/>
      <c r="X1487" s="41"/>
    </row>
    <row r="1488" spans="1:24" x14ac:dyDescent="0.35">
      <c r="A1488" s="41" t="s">
        <v>553</v>
      </c>
      <c r="B1488" s="41" t="s">
        <v>554</v>
      </c>
      <c r="C1488" s="41" t="s">
        <v>8</v>
      </c>
      <c r="D1488" s="41" t="s">
        <v>161</v>
      </c>
      <c r="E1488" s="41" t="s">
        <v>161</v>
      </c>
      <c r="F1488" s="41" t="s">
        <v>762</v>
      </c>
      <c r="G1488" s="41">
        <v>7</v>
      </c>
      <c r="H1488" s="41">
        <v>8395.1113101996107</v>
      </c>
      <c r="I1488" s="41">
        <v>19851</v>
      </c>
      <c r="J1488" s="41">
        <v>1778</v>
      </c>
      <c r="K1488" s="41">
        <v>395.03489999999999</v>
      </c>
      <c r="L1488" s="41">
        <v>35.382200000000005</v>
      </c>
      <c r="M1488" s="41">
        <v>0</v>
      </c>
      <c r="N1488" s="41">
        <v>1591</v>
      </c>
      <c r="O1488" s="41">
        <v>0</v>
      </c>
      <c r="P1488" s="41">
        <v>35.797499999999999</v>
      </c>
      <c r="Q1488" s="41">
        <v>8636</v>
      </c>
      <c r="R1488" s="41">
        <v>154.58439999999999</v>
      </c>
      <c r="S1488" s="41">
        <v>1072</v>
      </c>
      <c r="T1488" s="41">
        <v>23.584</v>
      </c>
      <c r="U1488" s="41">
        <v>30265</v>
      </c>
      <c r="V1488" s="41">
        <v>585.00149999999996</v>
      </c>
      <c r="W1488" s="41">
        <v>2663</v>
      </c>
      <c r="X1488" s="41">
        <v>59.381500000000003</v>
      </c>
    </row>
    <row r="1489" spans="1:24" x14ac:dyDescent="0.35">
      <c r="A1489" s="41" t="s">
        <v>553</v>
      </c>
      <c r="B1489" s="41" t="s">
        <v>554</v>
      </c>
      <c r="C1489" s="41" t="s">
        <v>8</v>
      </c>
      <c r="D1489" s="41" t="s">
        <v>161</v>
      </c>
      <c r="E1489" s="41" t="s">
        <v>161</v>
      </c>
      <c r="F1489" s="41" t="s">
        <v>761</v>
      </c>
      <c r="G1489" s="41">
        <v>6</v>
      </c>
      <c r="H1489" s="41">
        <v>8395.1113101996107</v>
      </c>
      <c r="I1489" s="41">
        <v>23499</v>
      </c>
      <c r="J1489" s="41">
        <v>1606</v>
      </c>
      <c r="K1489" s="41">
        <v>467.63010000000003</v>
      </c>
      <c r="L1489" s="41">
        <v>31.959400000000002</v>
      </c>
      <c r="M1489" s="41">
        <v>2313</v>
      </c>
      <c r="N1489" s="41">
        <v>381</v>
      </c>
      <c r="O1489" s="41">
        <v>52.042499999999997</v>
      </c>
      <c r="P1489" s="41">
        <v>8.5724999999999998</v>
      </c>
      <c r="Q1489" s="41">
        <v>11857</v>
      </c>
      <c r="R1489" s="41">
        <v>212.24029999999999</v>
      </c>
      <c r="S1489" s="41">
        <v>3613</v>
      </c>
      <c r="T1489" s="41">
        <v>79.486000000000004</v>
      </c>
      <c r="U1489" s="41">
        <v>36962</v>
      </c>
      <c r="V1489" s="41">
        <v>711.82979999999998</v>
      </c>
      <c r="W1489" s="41">
        <v>6307</v>
      </c>
      <c r="X1489" s="41">
        <v>140.101</v>
      </c>
    </row>
    <row r="1490" spans="1:24" x14ac:dyDescent="0.35">
      <c r="A1490" s="41" t="s">
        <v>505</v>
      </c>
      <c r="B1490" s="41" t="s">
        <v>489</v>
      </c>
      <c r="C1490" s="41" t="s">
        <v>18</v>
      </c>
      <c r="D1490" s="41" t="s">
        <v>162</v>
      </c>
      <c r="E1490" s="41" t="s">
        <v>162</v>
      </c>
      <c r="F1490" s="41" t="s">
        <v>756</v>
      </c>
      <c r="G1490" s="41">
        <v>1</v>
      </c>
      <c r="H1490" s="41">
        <v>4610.9783922924098</v>
      </c>
      <c r="I1490" s="41">
        <v>4062</v>
      </c>
      <c r="J1490" s="41">
        <v>77</v>
      </c>
      <c r="K1490" s="41">
        <v>75.146999999999991</v>
      </c>
      <c r="L1490" s="41">
        <v>1.4244999999999999</v>
      </c>
      <c r="M1490" s="41">
        <v>7215</v>
      </c>
      <c r="N1490" s="41">
        <v>11</v>
      </c>
      <c r="O1490" s="41">
        <v>143.57850000000002</v>
      </c>
      <c r="P1490" s="41">
        <v>0.21890000000000001</v>
      </c>
      <c r="Q1490" s="41">
        <v>0</v>
      </c>
      <c r="R1490" s="41">
        <v>0</v>
      </c>
      <c r="S1490" s="41">
        <v>10</v>
      </c>
      <c r="T1490" s="41">
        <v>0.22</v>
      </c>
      <c r="U1490" s="41">
        <v>4139</v>
      </c>
      <c r="V1490" s="41">
        <v>76.571499999999986</v>
      </c>
      <c r="W1490" s="41">
        <v>7236</v>
      </c>
      <c r="X1490" s="41">
        <v>144.01740000000001</v>
      </c>
    </row>
    <row r="1491" spans="1:24" x14ac:dyDescent="0.35">
      <c r="A1491" s="41" t="s">
        <v>505</v>
      </c>
      <c r="B1491" s="41" t="s">
        <v>489</v>
      </c>
      <c r="C1491" s="41" t="s">
        <v>18</v>
      </c>
      <c r="D1491" s="41" t="s">
        <v>162</v>
      </c>
      <c r="E1491" s="41" t="s">
        <v>162</v>
      </c>
      <c r="F1491" s="41" t="s">
        <v>760</v>
      </c>
      <c r="G1491" s="41">
        <v>5</v>
      </c>
      <c r="H1491" s="41">
        <v>4610.9783922924098</v>
      </c>
      <c r="I1491" s="41">
        <v>8029</v>
      </c>
      <c r="J1491" s="41">
        <v>0</v>
      </c>
      <c r="K1491" s="41">
        <v>148.53649999999999</v>
      </c>
      <c r="L1491" s="41">
        <v>0</v>
      </c>
      <c r="M1491" s="41">
        <v>7595</v>
      </c>
      <c r="N1491" s="41">
        <v>0</v>
      </c>
      <c r="O1491" s="41">
        <v>151.1405</v>
      </c>
      <c r="P1491" s="41">
        <v>0</v>
      </c>
      <c r="Q1491" s="41">
        <v>2</v>
      </c>
      <c r="R1491" s="41">
        <v>3.5799999999999998E-2</v>
      </c>
      <c r="S1491" s="41">
        <v>6</v>
      </c>
      <c r="T1491" s="41">
        <v>0.13200000000000001</v>
      </c>
      <c r="U1491" s="41">
        <v>8031</v>
      </c>
      <c r="V1491" s="41">
        <v>148.57229999999998</v>
      </c>
      <c r="W1491" s="41">
        <v>7601</v>
      </c>
      <c r="X1491" s="41">
        <v>151.27250000000001</v>
      </c>
    </row>
    <row r="1492" spans="1:24" x14ac:dyDescent="0.35">
      <c r="A1492" s="41" t="s">
        <v>505</v>
      </c>
      <c r="B1492" s="41" t="s">
        <v>489</v>
      </c>
      <c r="C1492" s="41" t="s">
        <v>18</v>
      </c>
      <c r="D1492" s="41" t="s">
        <v>162</v>
      </c>
      <c r="E1492" s="41" t="s">
        <v>162</v>
      </c>
      <c r="F1492" s="41" t="s">
        <v>764</v>
      </c>
      <c r="G1492" s="41">
        <v>9</v>
      </c>
      <c r="H1492" s="41">
        <v>4610.9783922924098</v>
      </c>
      <c r="I1492" s="41">
        <v>7646</v>
      </c>
      <c r="J1492" s="41">
        <v>2</v>
      </c>
      <c r="K1492" s="41">
        <v>152.15540000000001</v>
      </c>
      <c r="L1492" s="41">
        <v>3.9800000000000002E-2</v>
      </c>
      <c r="M1492" s="41"/>
      <c r="N1492" s="41"/>
      <c r="O1492" s="41"/>
      <c r="P1492" s="41"/>
      <c r="Q1492" s="41">
        <v>10</v>
      </c>
      <c r="R1492" s="41">
        <v>0.17899999999999999</v>
      </c>
      <c r="S1492" s="41"/>
      <c r="T1492" s="41"/>
      <c r="U1492" s="41">
        <v>7658</v>
      </c>
      <c r="V1492" s="41">
        <v>152.37420000000003</v>
      </c>
      <c r="W1492" s="41"/>
      <c r="X1492" s="41"/>
    </row>
    <row r="1493" spans="1:24" x14ac:dyDescent="0.35">
      <c r="A1493" s="41" t="s">
        <v>505</v>
      </c>
      <c r="B1493" s="41" t="s">
        <v>489</v>
      </c>
      <c r="C1493" s="41" t="s">
        <v>18</v>
      </c>
      <c r="D1493" s="41" t="s">
        <v>162</v>
      </c>
      <c r="E1493" s="41" t="s">
        <v>162</v>
      </c>
      <c r="F1493" s="41" t="s">
        <v>766</v>
      </c>
      <c r="G1493" s="41">
        <v>11</v>
      </c>
      <c r="H1493" s="41">
        <v>4610.9783922924098</v>
      </c>
      <c r="I1493" s="41">
        <v>9488</v>
      </c>
      <c r="J1493" s="41">
        <v>6</v>
      </c>
      <c r="K1493" s="41">
        <v>188.81120000000001</v>
      </c>
      <c r="L1493" s="41">
        <v>0.11940000000000001</v>
      </c>
      <c r="M1493" s="41"/>
      <c r="N1493" s="41"/>
      <c r="O1493" s="41"/>
      <c r="P1493" s="41"/>
      <c r="Q1493" s="41">
        <v>28</v>
      </c>
      <c r="R1493" s="41">
        <v>0.50119999999999998</v>
      </c>
      <c r="S1493" s="41"/>
      <c r="T1493" s="41"/>
      <c r="U1493" s="41">
        <v>9522</v>
      </c>
      <c r="V1493" s="41">
        <v>189.43180000000004</v>
      </c>
      <c r="W1493" s="41"/>
      <c r="X1493" s="41"/>
    </row>
    <row r="1494" spans="1:24" x14ac:dyDescent="0.35">
      <c r="A1494" s="41" t="s">
        <v>505</v>
      </c>
      <c r="B1494" s="41" t="s">
        <v>489</v>
      </c>
      <c r="C1494" s="41" t="s">
        <v>18</v>
      </c>
      <c r="D1494" s="41" t="s">
        <v>162</v>
      </c>
      <c r="E1494" s="41" t="s">
        <v>162</v>
      </c>
      <c r="F1494" s="41" t="s">
        <v>765</v>
      </c>
      <c r="G1494" s="41">
        <v>10</v>
      </c>
      <c r="H1494" s="41">
        <v>4610.9783922924098</v>
      </c>
      <c r="I1494" s="41">
        <v>8330</v>
      </c>
      <c r="J1494" s="41">
        <v>458</v>
      </c>
      <c r="K1494" s="41">
        <v>165.767</v>
      </c>
      <c r="L1494" s="41">
        <v>9.1142000000000003</v>
      </c>
      <c r="M1494" s="41"/>
      <c r="N1494" s="41"/>
      <c r="O1494" s="41"/>
      <c r="P1494" s="41"/>
      <c r="Q1494" s="41">
        <v>20</v>
      </c>
      <c r="R1494" s="41">
        <v>0.35799999999999998</v>
      </c>
      <c r="S1494" s="41"/>
      <c r="T1494" s="41"/>
      <c r="U1494" s="41">
        <v>8808</v>
      </c>
      <c r="V1494" s="41">
        <v>175.23920000000001</v>
      </c>
      <c r="W1494" s="41"/>
      <c r="X1494" s="41"/>
    </row>
    <row r="1495" spans="1:24" x14ac:dyDescent="0.35">
      <c r="A1495" s="41" t="s">
        <v>505</v>
      </c>
      <c r="B1495" s="41" t="s">
        <v>489</v>
      </c>
      <c r="C1495" s="41" t="s">
        <v>18</v>
      </c>
      <c r="D1495" s="41" t="s">
        <v>162</v>
      </c>
      <c r="E1495" s="41" t="s">
        <v>162</v>
      </c>
      <c r="F1495" s="41" t="s">
        <v>759</v>
      </c>
      <c r="G1495" s="41">
        <v>4</v>
      </c>
      <c r="H1495" s="41">
        <v>4610.9783922924098</v>
      </c>
      <c r="I1495" s="41">
        <v>7789</v>
      </c>
      <c r="J1495" s="41">
        <v>0</v>
      </c>
      <c r="K1495" s="41">
        <v>144.09649999999999</v>
      </c>
      <c r="L1495" s="41">
        <v>0</v>
      </c>
      <c r="M1495" s="41">
        <v>7012</v>
      </c>
      <c r="N1495" s="41">
        <v>5</v>
      </c>
      <c r="O1495" s="41">
        <v>139.53880000000001</v>
      </c>
      <c r="P1495" s="41">
        <v>9.9500000000000005E-2</v>
      </c>
      <c r="Q1495" s="41">
        <v>2</v>
      </c>
      <c r="R1495" s="41">
        <v>3.5799999999999998E-2</v>
      </c>
      <c r="S1495" s="41">
        <v>4</v>
      </c>
      <c r="T1495" s="41">
        <v>8.7999999999999995E-2</v>
      </c>
      <c r="U1495" s="41">
        <v>7791</v>
      </c>
      <c r="V1495" s="41">
        <v>144.13229999999999</v>
      </c>
      <c r="W1495" s="41">
        <v>7021</v>
      </c>
      <c r="X1495" s="41">
        <v>139.72630000000001</v>
      </c>
    </row>
    <row r="1496" spans="1:24" x14ac:dyDescent="0.35">
      <c r="A1496" s="41" t="s">
        <v>505</v>
      </c>
      <c r="B1496" s="41" t="s">
        <v>489</v>
      </c>
      <c r="C1496" s="41" t="s">
        <v>18</v>
      </c>
      <c r="D1496" s="41" t="s">
        <v>162</v>
      </c>
      <c r="E1496" s="41" t="s">
        <v>162</v>
      </c>
      <c r="F1496" s="41" t="s">
        <v>758</v>
      </c>
      <c r="G1496" s="41">
        <v>3</v>
      </c>
      <c r="H1496" s="41">
        <v>4610.9783922924098</v>
      </c>
      <c r="I1496" s="41">
        <v>8397</v>
      </c>
      <c r="J1496" s="41">
        <v>0</v>
      </c>
      <c r="K1496" s="41">
        <v>155.34449999999998</v>
      </c>
      <c r="L1496" s="41">
        <v>0</v>
      </c>
      <c r="M1496" s="41">
        <v>8114</v>
      </c>
      <c r="N1496" s="41">
        <v>0</v>
      </c>
      <c r="O1496" s="41">
        <v>161.46860000000001</v>
      </c>
      <c r="P1496" s="41">
        <v>0</v>
      </c>
      <c r="Q1496" s="41">
        <v>0</v>
      </c>
      <c r="R1496" s="41">
        <v>0</v>
      </c>
      <c r="S1496" s="41">
        <v>12</v>
      </c>
      <c r="T1496" s="41">
        <v>0.26400000000000001</v>
      </c>
      <c r="U1496" s="41">
        <v>8397</v>
      </c>
      <c r="V1496" s="41">
        <v>155.34449999999998</v>
      </c>
      <c r="W1496" s="41">
        <v>8126</v>
      </c>
      <c r="X1496" s="41">
        <v>161.73260000000002</v>
      </c>
    </row>
    <row r="1497" spans="1:24" x14ac:dyDescent="0.35">
      <c r="A1497" s="41" t="s">
        <v>505</v>
      </c>
      <c r="B1497" s="41" t="s">
        <v>489</v>
      </c>
      <c r="C1497" s="41" t="s">
        <v>18</v>
      </c>
      <c r="D1497" s="41" t="s">
        <v>162</v>
      </c>
      <c r="E1497" s="41" t="s">
        <v>162</v>
      </c>
      <c r="F1497" s="41" t="s">
        <v>767</v>
      </c>
      <c r="G1497" s="41">
        <v>12</v>
      </c>
      <c r="H1497" s="41">
        <v>4610.9783922924098</v>
      </c>
      <c r="I1497" s="41">
        <v>8586</v>
      </c>
      <c r="J1497" s="41">
        <v>29</v>
      </c>
      <c r="K1497" s="41">
        <v>170.8614</v>
      </c>
      <c r="L1497" s="41">
        <v>0.57710000000000006</v>
      </c>
      <c r="M1497" s="41"/>
      <c r="N1497" s="41"/>
      <c r="O1497" s="41"/>
      <c r="P1497" s="41"/>
      <c r="Q1497" s="41">
        <v>24</v>
      </c>
      <c r="R1497" s="41">
        <v>0.42959999999999998</v>
      </c>
      <c r="S1497" s="41"/>
      <c r="T1497" s="41"/>
      <c r="U1497" s="41">
        <v>8639</v>
      </c>
      <c r="V1497" s="41">
        <v>171.8681</v>
      </c>
      <c r="W1497" s="41"/>
      <c r="X1497" s="41"/>
    </row>
    <row r="1498" spans="1:24" x14ac:dyDescent="0.35">
      <c r="A1498" s="41" t="s">
        <v>505</v>
      </c>
      <c r="B1498" s="41" t="s">
        <v>489</v>
      </c>
      <c r="C1498" s="41" t="s">
        <v>18</v>
      </c>
      <c r="D1498" s="41" t="s">
        <v>162</v>
      </c>
      <c r="E1498" s="41" t="s">
        <v>162</v>
      </c>
      <c r="F1498" s="41" t="s">
        <v>757</v>
      </c>
      <c r="G1498" s="41">
        <v>2</v>
      </c>
      <c r="H1498" s="41">
        <v>4610.9783922924098</v>
      </c>
      <c r="I1498" s="41">
        <v>5369</v>
      </c>
      <c r="J1498" s="41">
        <v>21</v>
      </c>
      <c r="K1498" s="41">
        <v>99.326499999999996</v>
      </c>
      <c r="L1498" s="41">
        <v>0.38849999999999996</v>
      </c>
      <c r="M1498" s="41">
        <v>7058</v>
      </c>
      <c r="N1498" s="41">
        <v>4</v>
      </c>
      <c r="O1498" s="41">
        <v>140.45420000000001</v>
      </c>
      <c r="P1498" s="41">
        <v>7.9600000000000004E-2</v>
      </c>
      <c r="Q1498" s="41">
        <v>0</v>
      </c>
      <c r="R1498" s="41">
        <v>0</v>
      </c>
      <c r="S1498" s="41">
        <v>0</v>
      </c>
      <c r="T1498" s="41">
        <v>0</v>
      </c>
      <c r="U1498" s="41">
        <v>5390</v>
      </c>
      <c r="V1498" s="41">
        <v>99.714999999999989</v>
      </c>
      <c r="W1498" s="41">
        <v>7062</v>
      </c>
      <c r="X1498" s="41">
        <v>140.53380000000001</v>
      </c>
    </row>
    <row r="1499" spans="1:24" x14ac:dyDescent="0.35">
      <c r="A1499" s="41" t="s">
        <v>505</v>
      </c>
      <c r="B1499" s="41" t="s">
        <v>489</v>
      </c>
      <c r="C1499" s="41" t="s">
        <v>18</v>
      </c>
      <c r="D1499" s="41" t="s">
        <v>162</v>
      </c>
      <c r="E1499" s="41" t="s">
        <v>162</v>
      </c>
      <c r="F1499" s="41" t="s">
        <v>763</v>
      </c>
      <c r="G1499" s="41">
        <v>8</v>
      </c>
      <c r="H1499" s="41">
        <v>4610.9783922924098</v>
      </c>
      <c r="I1499" s="41">
        <v>9108</v>
      </c>
      <c r="J1499" s="41">
        <v>5</v>
      </c>
      <c r="K1499" s="41">
        <v>181.2492</v>
      </c>
      <c r="L1499" s="41">
        <v>9.9500000000000005E-2</v>
      </c>
      <c r="M1499" s="41"/>
      <c r="N1499" s="41"/>
      <c r="O1499" s="41"/>
      <c r="P1499" s="41"/>
      <c r="Q1499" s="41">
        <v>0</v>
      </c>
      <c r="R1499" s="41">
        <v>0</v>
      </c>
      <c r="S1499" s="41"/>
      <c r="T1499" s="41"/>
      <c r="U1499" s="41">
        <v>9113</v>
      </c>
      <c r="V1499" s="41">
        <v>181.34870000000001</v>
      </c>
      <c r="W1499" s="41"/>
      <c r="X1499" s="41"/>
    </row>
    <row r="1500" spans="1:24" x14ac:dyDescent="0.35">
      <c r="A1500" s="41" t="s">
        <v>505</v>
      </c>
      <c r="B1500" s="41" t="s">
        <v>489</v>
      </c>
      <c r="C1500" s="41" t="s">
        <v>18</v>
      </c>
      <c r="D1500" s="41" t="s">
        <v>162</v>
      </c>
      <c r="E1500" s="41" t="s">
        <v>162</v>
      </c>
      <c r="F1500" s="41" t="s">
        <v>762</v>
      </c>
      <c r="G1500" s="41">
        <v>7</v>
      </c>
      <c r="H1500" s="41">
        <v>4610.9783922924098</v>
      </c>
      <c r="I1500" s="41">
        <v>9105</v>
      </c>
      <c r="J1500" s="41">
        <v>3152</v>
      </c>
      <c r="K1500" s="41">
        <v>181.18950000000001</v>
      </c>
      <c r="L1500" s="41">
        <v>62.724800000000002</v>
      </c>
      <c r="M1500" s="41">
        <v>0</v>
      </c>
      <c r="N1500" s="41">
        <v>1914</v>
      </c>
      <c r="O1500" s="41">
        <v>0</v>
      </c>
      <c r="P1500" s="41">
        <v>43.064999999999998</v>
      </c>
      <c r="Q1500" s="41">
        <v>16</v>
      </c>
      <c r="R1500" s="41">
        <v>0.28639999999999999</v>
      </c>
      <c r="S1500" s="41">
        <v>0</v>
      </c>
      <c r="T1500" s="41">
        <v>0</v>
      </c>
      <c r="U1500" s="41">
        <v>12273</v>
      </c>
      <c r="V1500" s="41">
        <v>244.20070000000001</v>
      </c>
      <c r="W1500" s="41">
        <v>1914</v>
      </c>
      <c r="X1500" s="41">
        <v>43.064999999999998</v>
      </c>
    </row>
    <row r="1501" spans="1:24" x14ac:dyDescent="0.35">
      <c r="A1501" s="41" t="s">
        <v>505</v>
      </c>
      <c r="B1501" s="41" t="s">
        <v>489</v>
      </c>
      <c r="C1501" s="41" t="s">
        <v>18</v>
      </c>
      <c r="D1501" s="41" t="s">
        <v>162</v>
      </c>
      <c r="E1501" s="41" t="s">
        <v>162</v>
      </c>
      <c r="F1501" s="41" t="s">
        <v>761</v>
      </c>
      <c r="G1501" s="41">
        <v>6</v>
      </c>
      <c r="H1501" s="41">
        <v>4610.9783922924098</v>
      </c>
      <c r="I1501" s="41">
        <v>22583</v>
      </c>
      <c r="J1501" s="41">
        <v>1888</v>
      </c>
      <c r="K1501" s="41">
        <v>449.40170000000001</v>
      </c>
      <c r="L1501" s="41">
        <v>37.571200000000005</v>
      </c>
      <c r="M1501" s="41">
        <v>8197</v>
      </c>
      <c r="N1501" s="41">
        <v>1307</v>
      </c>
      <c r="O1501" s="41">
        <v>184.4325</v>
      </c>
      <c r="P1501" s="41">
        <v>29.407499999999999</v>
      </c>
      <c r="Q1501" s="41">
        <v>10</v>
      </c>
      <c r="R1501" s="41">
        <v>0.17899999999999999</v>
      </c>
      <c r="S1501" s="41">
        <v>8</v>
      </c>
      <c r="T1501" s="41">
        <v>0.17599999999999999</v>
      </c>
      <c r="U1501" s="41">
        <v>24481</v>
      </c>
      <c r="V1501" s="41">
        <v>487.15189999999996</v>
      </c>
      <c r="W1501" s="41">
        <v>9512</v>
      </c>
      <c r="X1501" s="41">
        <v>214.01599999999999</v>
      </c>
    </row>
    <row r="1502" spans="1:24" x14ac:dyDescent="0.35">
      <c r="A1502" s="41" t="s">
        <v>557</v>
      </c>
      <c r="B1502" s="41" t="s">
        <v>509</v>
      </c>
      <c r="C1502" s="41" t="s">
        <v>12</v>
      </c>
      <c r="D1502" s="41" t="s">
        <v>163</v>
      </c>
      <c r="E1502" s="41" t="s">
        <v>163</v>
      </c>
      <c r="F1502" s="41" t="s">
        <v>756</v>
      </c>
      <c r="G1502" s="41">
        <v>1</v>
      </c>
      <c r="H1502" s="41">
        <v>9552.5757802911103</v>
      </c>
      <c r="I1502" s="41">
        <v>2241</v>
      </c>
      <c r="J1502" s="41">
        <v>0</v>
      </c>
      <c r="K1502" s="41">
        <v>41.458500000000001</v>
      </c>
      <c r="L1502" s="41">
        <v>0</v>
      </c>
      <c r="M1502" s="41">
        <v>2467</v>
      </c>
      <c r="N1502" s="41">
        <v>76</v>
      </c>
      <c r="O1502" s="41">
        <v>49.093299999999999</v>
      </c>
      <c r="P1502" s="41">
        <v>1.5124</v>
      </c>
      <c r="Q1502" s="41">
        <v>7536</v>
      </c>
      <c r="R1502" s="41">
        <v>134.89439999999999</v>
      </c>
      <c r="S1502" s="41">
        <v>8730</v>
      </c>
      <c r="T1502" s="41">
        <v>192.06</v>
      </c>
      <c r="U1502" s="41">
        <v>9777</v>
      </c>
      <c r="V1502" s="41">
        <v>176.35289999999998</v>
      </c>
      <c r="W1502" s="41">
        <v>11273</v>
      </c>
      <c r="X1502" s="41">
        <v>242.66570000000002</v>
      </c>
    </row>
    <row r="1503" spans="1:24" x14ac:dyDescent="0.35">
      <c r="A1503" s="41" t="s">
        <v>557</v>
      </c>
      <c r="B1503" s="41" t="s">
        <v>509</v>
      </c>
      <c r="C1503" s="41" t="s">
        <v>12</v>
      </c>
      <c r="D1503" s="41" t="s">
        <v>163</v>
      </c>
      <c r="E1503" s="41" t="s">
        <v>163</v>
      </c>
      <c r="F1503" s="41" t="s">
        <v>760</v>
      </c>
      <c r="G1503" s="41">
        <v>5</v>
      </c>
      <c r="H1503" s="41">
        <v>9552.5757802911103</v>
      </c>
      <c r="I1503" s="41">
        <v>2976</v>
      </c>
      <c r="J1503" s="41">
        <v>3</v>
      </c>
      <c r="K1503" s="41">
        <v>55.055999999999997</v>
      </c>
      <c r="L1503" s="41">
        <v>5.5499999999999994E-2</v>
      </c>
      <c r="M1503" s="41">
        <v>5829</v>
      </c>
      <c r="N1503" s="41">
        <v>382</v>
      </c>
      <c r="O1503" s="41">
        <v>115.9971</v>
      </c>
      <c r="P1503" s="41">
        <v>7.6018000000000008</v>
      </c>
      <c r="Q1503" s="41">
        <v>7751</v>
      </c>
      <c r="R1503" s="41">
        <v>138.74289999999999</v>
      </c>
      <c r="S1503" s="41">
        <v>32911</v>
      </c>
      <c r="T1503" s="41">
        <v>724.04200000000003</v>
      </c>
      <c r="U1503" s="41">
        <v>10730</v>
      </c>
      <c r="V1503" s="41">
        <v>193.8544</v>
      </c>
      <c r="W1503" s="41">
        <v>39122</v>
      </c>
      <c r="X1503" s="41">
        <v>847.64089999999999</v>
      </c>
    </row>
    <row r="1504" spans="1:24" x14ac:dyDescent="0.35">
      <c r="A1504" s="41" t="s">
        <v>557</v>
      </c>
      <c r="B1504" s="41" t="s">
        <v>509</v>
      </c>
      <c r="C1504" s="41" t="s">
        <v>12</v>
      </c>
      <c r="D1504" s="41" t="s">
        <v>163</v>
      </c>
      <c r="E1504" s="41" t="s">
        <v>163</v>
      </c>
      <c r="F1504" s="41" t="s">
        <v>764</v>
      </c>
      <c r="G1504" s="41">
        <v>9</v>
      </c>
      <c r="H1504" s="41">
        <v>9552.5757802911103</v>
      </c>
      <c r="I1504" s="41">
        <v>2369</v>
      </c>
      <c r="J1504" s="41">
        <v>6</v>
      </c>
      <c r="K1504" s="41">
        <v>47.143100000000004</v>
      </c>
      <c r="L1504" s="41">
        <v>0.11940000000000001</v>
      </c>
      <c r="M1504" s="41"/>
      <c r="N1504" s="41"/>
      <c r="O1504" s="41"/>
      <c r="P1504" s="41"/>
      <c r="Q1504" s="41">
        <v>11880</v>
      </c>
      <c r="R1504" s="41">
        <v>212.65199999999999</v>
      </c>
      <c r="S1504" s="41"/>
      <c r="T1504" s="41"/>
      <c r="U1504" s="41">
        <v>14255</v>
      </c>
      <c r="V1504" s="41">
        <v>259.91449999999998</v>
      </c>
      <c r="W1504" s="41"/>
      <c r="X1504" s="41"/>
    </row>
    <row r="1505" spans="1:24" x14ac:dyDescent="0.35">
      <c r="A1505" s="41" t="s">
        <v>557</v>
      </c>
      <c r="B1505" s="41" t="s">
        <v>509</v>
      </c>
      <c r="C1505" s="41" t="s">
        <v>12</v>
      </c>
      <c r="D1505" s="41" t="s">
        <v>163</v>
      </c>
      <c r="E1505" s="41" t="s">
        <v>163</v>
      </c>
      <c r="F1505" s="41" t="s">
        <v>766</v>
      </c>
      <c r="G1505" s="41">
        <v>11</v>
      </c>
      <c r="H1505" s="41">
        <v>9552.5757802911103</v>
      </c>
      <c r="I1505" s="41">
        <v>2644</v>
      </c>
      <c r="J1505" s="41">
        <v>51</v>
      </c>
      <c r="K1505" s="41">
        <v>52.615600000000001</v>
      </c>
      <c r="L1505" s="41">
        <v>1.0149000000000001</v>
      </c>
      <c r="M1505" s="41"/>
      <c r="N1505" s="41"/>
      <c r="O1505" s="41"/>
      <c r="P1505" s="41"/>
      <c r="Q1505" s="41">
        <v>17662</v>
      </c>
      <c r="R1505" s="41">
        <v>316.14980000000003</v>
      </c>
      <c r="S1505" s="41"/>
      <c r="T1505" s="41"/>
      <c r="U1505" s="41">
        <v>20357</v>
      </c>
      <c r="V1505" s="41">
        <v>369.78030000000001</v>
      </c>
      <c r="W1505" s="41"/>
      <c r="X1505" s="41"/>
    </row>
    <row r="1506" spans="1:24" x14ac:dyDescent="0.35">
      <c r="A1506" s="41" t="s">
        <v>557</v>
      </c>
      <c r="B1506" s="41" t="s">
        <v>509</v>
      </c>
      <c r="C1506" s="41" t="s">
        <v>12</v>
      </c>
      <c r="D1506" s="41" t="s">
        <v>163</v>
      </c>
      <c r="E1506" s="41" t="s">
        <v>163</v>
      </c>
      <c r="F1506" s="41" t="s">
        <v>765</v>
      </c>
      <c r="G1506" s="41">
        <v>10</v>
      </c>
      <c r="H1506" s="41">
        <v>9552.5757802911103</v>
      </c>
      <c r="I1506" s="41">
        <v>2906</v>
      </c>
      <c r="J1506" s="41">
        <v>25</v>
      </c>
      <c r="K1506" s="41">
        <v>57.8294</v>
      </c>
      <c r="L1506" s="41">
        <v>0.49750000000000005</v>
      </c>
      <c r="M1506" s="41"/>
      <c r="N1506" s="41"/>
      <c r="O1506" s="41"/>
      <c r="P1506" s="41"/>
      <c r="Q1506" s="41">
        <v>12022</v>
      </c>
      <c r="R1506" s="41">
        <v>215.19380000000001</v>
      </c>
      <c r="S1506" s="41"/>
      <c r="T1506" s="41"/>
      <c r="U1506" s="41">
        <v>14953</v>
      </c>
      <c r="V1506" s="41">
        <v>273.52070000000003</v>
      </c>
      <c r="W1506" s="41"/>
      <c r="X1506" s="41"/>
    </row>
    <row r="1507" spans="1:24" x14ac:dyDescent="0.35">
      <c r="A1507" s="41" t="s">
        <v>557</v>
      </c>
      <c r="B1507" s="41" t="s">
        <v>509</v>
      </c>
      <c r="C1507" s="41" t="s">
        <v>12</v>
      </c>
      <c r="D1507" s="41" t="s">
        <v>163</v>
      </c>
      <c r="E1507" s="41" t="s">
        <v>163</v>
      </c>
      <c r="F1507" s="41" t="s">
        <v>759</v>
      </c>
      <c r="G1507" s="41">
        <v>4</v>
      </c>
      <c r="H1507" s="41">
        <v>9552.5757802911103</v>
      </c>
      <c r="I1507" s="41">
        <v>2881</v>
      </c>
      <c r="J1507" s="41">
        <v>4</v>
      </c>
      <c r="K1507" s="41">
        <v>53.298499999999997</v>
      </c>
      <c r="L1507" s="41">
        <v>7.3999999999999996E-2</v>
      </c>
      <c r="M1507" s="41">
        <v>2754</v>
      </c>
      <c r="N1507" s="41">
        <v>396</v>
      </c>
      <c r="O1507" s="41">
        <v>54.804600000000001</v>
      </c>
      <c r="P1507" s="41">
        <v>7.8804000000000007</v>
      </c>
      <c r="Q1507" s="41">
        <v>8415</v>
      </c>
      <c r="R1507" s="41">
        <v>150.6285</v>
      </c>
      <c r="S1507" s="41">
        <v>7417</v>
      </c>
      <c r="T1507" s="41">
        <v>163.17400000000001</v>
      </c>
      <c r="U1507" s="41">
        <v>11300</v>
      </c>
      <c r="V1507" s="41">
        <v>204.001</v>
      </c>
      <c r="W1507" s="41">
        <v>10567</v>
      </c>
      <c r="X1507" s="41">
        <v>225.85900000000001</v>
      </c>
    </row>
    <row r="1508" spans="1:24" x14ac:dyDescent="0.35">
      <c r="A1508" s="41" t="s">
        <v>557</v>
      </c>
      <c r="B1508" s="41" t="s">
        <v>509</v>
      </c>
      <c r="C1508" s="41" t="s">
        <v>12</v>
      </c>
      <c r="D1508" s="41" t="s">
        <v>163</v>
      </c>
      <c r="E1508" s="41" t="s">
        <v>163</v>
      </c>
      <c r="F1508" s="41" t="s">
        <v>758</v>
      </c>
      <c r="G1508" s="41">
        <v>3</v>
      </c>
      <c r="H1508" s="41">
        <v>9552.5757802911103</v>
      </c>
      <c r="I1508" s="41">
        <v>3155</v>
      </c>
      <c r="J1508" s="41">
        <v>0</v>
      </c>
      <c r="K1508" s="41">
        <v>58.3675</v>
      </c>
      <c r="L1508" s="41">
        <v>0</v>
      </c>
      <c r="M1508" s="41">
        <v>2637</v>
      </c>
      <c r="N1508" s="41">
        <v>70</v>
      </c>
      <c r="O1508" s="41">
        <v>52.476300000000002</v>
      </c>
      <c r="P1508" s="41">
        <v>1.393</v>
      </c>
      <c r="Q1508" s="41">
        <v>8971</v>
      </c>
      <c r="R1508" s="41">
        <v>160.58090000000001</v>
      </c>
      <c r="S1508" s="41">
        <v>8177</v>
      </c>
      <c r="T1508" s="41">
        <v>179.89400000000001</v>
      </c>
      <c r="U1508" s="41">
        <v>12126</v>
      </c>
      <c r="V1508" s="41">
        <v>218.94840000000002</v>
      </c>
      <c r="W1508" s="41">
        <v>10884</v>
      </c>
      <c r="X1508" s="41">
        <v>233.76330000000002</v>
      </c>
    </row>
    <row r="1509" spans="1:24" x14ac:dyDescent="0.35">
      <c r="A1509" s="41" t="s">
        <v>557</v>
      </c>
      <c r="B1509" s="41" t="s">
        <v>509</v>
      </c>
      <c r="C1509" s="41" t="s">
        <v>12</v>
      </c>
      <c r="D1509" s="41" t="s">
        <v>163</v>
      </c>
      <c r="E1509" s="41" t="s">
        <v>163</v>
      </c>
      <c r="F1509" s="41" t="s">
        <v>767</v>
      </c>
      <c r="G1509" s="41">
        <v>12</v>
      </c>
      <c r="H1509" s="41">
        <v>9552.5757802911103</v>
      </c>
      <c r="I1509" s="41">
        <v>2364</v>
      </c>
      <c r="J1509" s="41">
        <v>73</v>
      </c>
      <c r="K1509" s="41">
        <v>47.043600000000005</v>
      </c>
      <c r="L1509" s="41">
        <v>1.4527000000000001</v>
      </c>
      <c r="M1509" s="41"/>
      <c r="N1509" s="41"/>
      <c r="O1509" s="41"/>
      <c r="P1509" s="41"/>
      <c r="Q1509" s="41">
        <v>25324</v>
      </c>
      <c r="R1509" s="41">
        <v>453.2996</v>
      </c>
      <c r="S1509" s="41"/>
      <c r="T1509" s="41"/>
      <c r="U1509" s="41">
        <v>27761</v>
      </c>
      <c r="V1509" s="41">
        <v>501.79590000000002</v>
      </c>
      <c r="W1509" s="41"/>
      <c r="X1509" s="41"/>
    </row>
    <row r="1510" spans="1:24" x14ac:dyDescent="0.35">
      <c r="A1510" s="41" t="s">
        <v>557</v>
      </c>
      <c r="B1510" s="41" t="s">
        <v>509</v>
      </c>
      <c r="C1510" s="41" t="s">
        <v>12</v>
      </c>
      <c r="D1510" s="41" t="s">
        <v>163</v>
      </c>
      <c r="E1510" s="41" t="s">
        <v>163</v>
      </c>
      <c r="F1510" s="41" t="s">
        <v>757</v>
      </c>
      <c r="G1510" s="41">
        <v>2</v>
      </c>
      <c r="H1510" s="41">
        <v>9552.5757802911103</v>
      </c>
      <c r="I1510" s="41">
        <v>2862</v>
      </c>
      <c r="J1510" s="41">
        <v>0</v>
      </c>
      <c r="K1510" s="41">
        <v>52.946999999999996</v>
      </c>
      <c r="L1510" s="41">
        <v>0</v>
      </c>
      <c r="M1510" s="41">
        <v>2286</v>
      </c>
      <c r="N1510" s="41">
        <v>66</v>
      </c>
      <c r="O1510" s="41">
        <v>45.491400000000006</v>
      </c>
      <c r="P1510" s="41">
        <v>1.3134000000000001</v>
      </c>
      <c r="Q1510" s="41">
        <v>9827</v>
      </c>
      <c r="R1510" s="41">
        <v>175.9033</v>
      </c>
      <c r="S1510" s="41">
        <v>8368</v>
      </c>
      <c r="T1510" s="41">
        <v>184.096</v>
      </c>
      <c r="U1510" s="41">
        <v>12689</v>
      </c>
      <c r="V1510" s="41">
        <v>228.8503</v>
      </c>
      <c r="W1510" s="41">
        <v>10720</v>
      </c>
      <c r="X1510" s="41">
        <v>230.9008</v>
      </c>
    </row>
    <row r="1511" spans="1:24" x14ac:dyDescent="0.35">
      <c r="A1511" s="41" t="s">
        <v>557</v>
      </c>
      <c r="B1511" s="41" t="s">
        <v>509</v>
      </c>
      <c r="C1511" s="41" t="s">
        <v>12</v>
      </c>
      <c r="D1511" s="41" t="s">
        <v>163</v>
      </c>
      <c r="E1511" s="41" t="s">
        <v>163</v>
      </c>
      <c r="F1511" s="41" t="s">
        <v>763</v>
      </c>
      <c r="G1511" s="41">
        <v>8</v>
      </c>
      <c r="H1511" s="41">
        <v>9552.5757802911103</v>
      </c>
      <c r="I1511" s="41">
        <v>2951</v>
      </c>
      <c r="J1511" s="41">
        <v>11</v>
      </c>
      <c r="K1511" s="41">
        <v>58.724900000000005</v>
      </c>
      <c r="L1511" s="41">
        <v>0.21890000000000001</v>
      </c>
      <c r="M1511" s="41"/>
      <c r="N1511" s="41"/>
      <c r="O1511" s="41"/>
      <c r="P1511" s="41"/>
      <c r="Q1511" s="41">
        <v>13868</v>
      </c>
      <c r="R1511" s="41">
        <v>248.2372</v>
      </c>
      <c r="S1511" s="41"/>
      <c r="T1511" s="41"/>
      <c r="U1511" s="41">
        <v>16830</v>
      </c>
      <c r="V1511" s="41">
        <v>307.18099999999998</v>
      </c>
      <c r="W1511" s="41"/>
      <c r="X1511" s="41"/>
    </row>
    <row r="1512" spans="1:24" x14ac:dyDescent="0.35">
      <c r="A1512" s="41" t="s">
        <v>557</v>
      </c>
      <c r="B1512" s="41" t="s">
        <v>509</v>
      </c>
      <c r="C1512" s="41" t="s">
        <v>12</v>
      </c>
      <c r="D1512" s="41" t="s">
        <v>163</v>
      </c>
      <c r="E1512" s="41" t="s">
        <v>163</v>
      </c>
      <c r="F1512" s="41" t="s">
        <v>762</v>
      </c>
      <c r="G1512" s="41">
        <v>7</v>
      </c>
      <c r="H1512" s="41">
        <v>9552.5757802911103</v>
      </c>
      <c r="I1512" s="41">
        <v>2721</v>
      </c>
      <c r="J1512" s="41">
        <v>6</v>
      </c>
      <c r="K1512" s="41">
        <v>54.1479</v>
      </c>
      <c r="L1512" s="41">
        <v>0.11940000000000001</v>
      </c>
      <c r="M1512" s="41">
        <v>0</v>
      </c>
      <c r="N1512" s="41">
        <v>496</v>
      </c>
      <c r="O1512" s="41">
        <v>0</v>
      </c>
      <c r="P1512" s="41">
        <v>11.16</v>
      </c>
      <c r="Q1512" s="41">
        <v>12299</v>
      </c>
      <c r="R1512" s="41">
        <v>220.15209999999999</v>
      </c>
      <c r="S1512" s="41">
        <v>81539</v>
      </c>
      <c r="T1512" s="41">
        <v>1793.8579999999999</v>
      </c>
      <c r="U1512" s="41">
        <v>15026</v>
      </c>
      <c r="V1512" s="41">
        <v>274.4194</v>
      </c>
      <c r="W1512" s="41">
        <v>82035</v>
      </c>
      <c r="X1512" s="41">
        <v>1805.018</v>
      </c>
    </row>
    <row r="1513" spans="1:24" x14ac:dyDescent="0.35">
      <c r="A1513" s="41" t="s">
        <v>557</v>
      </c>
      <c r="B1513" s="41" t="s">
        <v>509</v>
      </c>
      <c r="C1513" s="41" t="s">
        <v>12</v>
      </c>
      <c r="D1513" s="41" t="s">
        <v>163</v>
      </c>
      <c r="E1513" s="41" t="s">
        <v>163</v>
      </c>
      <c r="F1513" s="41" t="s">
        <v>761</v>
      </c>
      <c r="G1513" s="41">
        <v>6</v>
      </c>
      <c r="H1513" s="41">
        <v>9552.5757802911103</v>
      </c>
      <c r="I1513" s="41">
        <v>2871</v>
      </c>
      <c r="J1513" s="41">
        <v>0</v>
      </c>
      <c r="K1513" s="41">
        <v>57.132900000000006</v>
      </c>
      <c r="L1513" s="41">
        <v>0</v>
      </c>
      <c r="M1513" s="41">
        <v>3473</v>
      </c>
      <c r="N1513" s="41">
        <v>695</v>
      </c>
      <c r="O1513" s="41">
        <v>78.142499999999998</v>
      </c>
      <c r="P1513" s="41">
        <v>15.637499999999999</v>
      </c>
      <c r="Q1513" s="41">
        <v>23679</v>
      </c>
      <c r="R1513" s="41">
        <v>423.85410000000002</v>
      </c>
      <c r="S1513" s="41">
        <v>10830</v>
      </c>
      <c r="T1513" s="41">
        <v>238.26</v>
      </c>
      <c r="U1513" s="41">
        <v>26550</v>
      </c>
      <c r="V1513" s="41">
        <v>480.98700000000002</v>
      </c>
      <c r="W1513" s="41">
        <v>14998</v>
      </c>
      <c r="X1513" s="41">
        <v>332.03999999999996</v>
      </c>
    </row>
    <row r="1514" spans="1:24" x14ac:dyDescent="0.35">
      <c r="A1514" s="41" t="s">
        <v>561</v>
      </c>
      <c r="B1514" s="41" t="s">
        <v>454</v>
      </c>
      <c r="C1514" s="41" t="s">
        <v>16</v>
      </c>
      <c r="D1514" s="41" t="s">
        <v>132</v>
      </c>
      <c r="E1514" s="41" t="s">
        <v>132</v>
      </c>
      <c r="F1514" s="41" t="s">
        <v>756</v>
      </c>
      <c r="G1514" s="41">
        <v>1</v>
      </c>
      <c r="H1514" s="41">
        <v>6175.0204560386801</v>
      </c>
      <c r="I1514" s="41">
        <v>12847</v>
      </c>
      <c r="J1514" s="41">
        <v>0</v>
      </c>
      <c r="K1514" s="41">
        <v>237.6695</v>
      </c>
      <c r="L1514" s="41">
        <v>0</v>
      </c>
      <c r="M1514" s="41">
        <v>397</v>
      </c>
      <c r="N1514" s="41">
        <v>0</v>
      </c>
      <c r="O1514" s="41">
        <v>7.9003000000000005</v>
      </c>
      <c r="P1514" s="41">
        <v>0</v>
      </c>
      <c r="Q1514" s="41">
        <v>32303</v>
      </c>
      <c r="R1514" s="41">
        <v>578.22370000000001</v>
      </c>
      <c r="S1514" s="41">
        <v>11050</v>
      </c>
      <c r="T1514" s="41">
        <v>243.1</v>
      </c>
      <c r="U1514" s="41">
        <v>45150</v>
      </c>
      <c r="V1514" s="41">
        <v>815.89319999999998</v>
      </c>
      <c r="W1514" s="41">
        <v>11447</v>
      </c>
      <c r="X1514" s="41">
        <v>251.00029999999998</v>
      </c>
    </row>
    <row r="1515" spans="1:24" x14ac:dyDescent="0.35">
      <c r="A1515" s="41" t="s">
        <v>561</v>
      </c>
      <c r="B1515" s="41" t="s">
        <v>454</v>
      </c>
      <c r="C1515" s="41" t="s">
        <v>16</v>
      </c>
      <c r="D1515" s="41" t="s">
        <v>132</v>
      </c>
      <c r="E1515" s="41" t="s">
        <v>132</v>
      </c>
      <c r="F1515" s="41" t="s">
        <v>760</v>
      </c>
      <c r="G1515" s="41">
        <v>5</v>
      </c>
      <c r="H1515" s="41">
        <v>6175.0204560386801</v>
      </c>
      <c r="I1515" s="41">
        <v>543</v>
      </c>
      <c r="J1515" s="41">
        <v>0</v>
      </c>
      <c r="K1515" s="41">
        <v>10.045499999999999</v>
      </c>
      <c r="L1515" s="41">
        <v>0</v>
      </c>
      <c r="M1515" s="41">
        <v>418</v>
      </c>
      <c r="N1515" s="41">
        <v>0</v>
      </c>
      <c r="O1515" s="41">
        <v>8.3182000000000009</v>
      </c>
      <c r="P1515" s="41">
        <v>0</v>
      </c>
      <c r="Q1515" s="41">
        <v>17425</v>
      </c>
      <c r="R1515" s="41">
        <v>311.90750000000003</v>
      </c>
      <c r="S1515" s="41">
        <v>12025</v>
      </c>
      <c r="T1515" s="41">
        <v>264.55</v>
      </c>
      <c r="U1515" s="41">
        <v>17968</v>
      </c>
      <c r="V1515" s="41">
        <v>321.95300000000003</v>
      </c>
      <c r="W1515" s="41">
        <v>12443</v>
      </c>
      <c r="X1515" s="41">
        <v>272.8682</v>
      </c>
    </row>
    <row r="1516" spans="1:24" x14ac:dyDescent="0.35">
      <c r="A1516" s="41" t="s">
        <v>561</v>
      </c>
      <c r="B1516" s="41" t="s">
        <v>454</v>
      </c>
      <c r="C1516" s="41" t="s">
        <v>16</v>
      </c>
      <c r="D1516" s="41" t="s">
        <v>132</v>
      </c>
      <c r="E1516" s="41" t="s">
        <v>132</v>
      </c>
      <c r="F1516" s="41" t="s">
        <v>764</v>
      </c>
      <c r="G1516" s="41">
        <v>9</v>
      </c>
      <c r="H1516" s="41">
        <v>6175.0204560386801</v>
      </c>
      <c r="I1516" s="41">
        <v>798</v>
      </c>
      <c r="J1516" s="41">
        <v>0</v>
      </c>
      <c r="K1516" s="41">
        <v>15.8802</v>
      </c>
      <c r="L1516" s="41">
        <v>0</v>
      </c>
      <c r="M1516" s="41"/>
      <c r="N1516" s="41"/>
      <c r="O1516" s="41"/>
      <c r="P1516" s="41"/>
      <c r="Q1516" s="41">
        <v>10963</v>
      </c>
      <c r="R1516" s="41">
        <v>196.23769999999999</v>
      </c>
      <c r="S1516" s="41"/>
      <c r="T1516" s="41"/>
      <c r="U1516" s="41">
        <v>11761</v>
      </c>
      <c r="V1516" s="41">
        <v>212.11789999999999</v>
      </c>
      <c r="W1516" s="41"/>
      <c r="X1516" s="41"/>
    </row>
    <row r="1517" spans="1:24" x14ac:dyDescent="0.35">
      <c r="A1517" s="41" t="s">
        <v>561</v>
      </c>
      <c r="B1517" s="41" t="s">
        <v>454</v>
      </c>
      <c r="C1517" s="41" t="s">
        <v>16</v>
      </c>
      <c r="D1517" s="41" t="s">
        <v>132</v>
      </c>
      <c r="E1517" s="41" t="s">
        <v>132</v>
      </c>
      <c r="F1517" s="41" t="s">
        <v>766</v>
      </c>
      <c r="G1517" s="41">
        <v>11</v>
      </c>
      <c r="H1517" s="41">
        <v>6175.0204560386801</v>
      </c>
      <c r="I1517" s="41">
        <v>516</v>
      </c>
      <c r="J1517" s="41">
        <v>0</v>
      </c>
      <c r="K1517" s="41">
        <v>10.2684</v>
      </c>
      <c r="L1517" s="41">
        <v>0</v>
      </c>
      <c r="M1517" s="41"/>
      <c r="N1517" s="41"/>
      <c r="O1517" s="41"/>
      <c r="P1517" s="41"/>
      <c r="Q1517" s="41">
        <v>21925</v>
      </c>
      <c r="R1517" s="41">
        <v>392.45749999999998</v>
      </c>
      <c r="S1517" s="41"/>
      <c r="T1517" s="41"/>
      <c r="U1517" s="41">
        <v>22441</v>
      </c>
      <c r="V1517" s="41">
        <v>402.72589999999997</v>
      </c>
      <c r="W1517" s="41"/>
      <c r="X1517" s="41"/>
    </row>
    <row r="1518" spans="1:24" x14ac:dyDescent="0.35">
      <c r="A1518" s="41" t="s">
        <v>561</v>
      </c>
      <c r="B1518" s="41" t="s">
        <v>454</v>
      </c>
      <c r="C1518" s="41" t="s">
        <v>16</v>
      </c>
      <c r="D1518" s="41" t="s">
        <v>132</v>
      </c>
      <c r="E1518" s="41" t="s">
        <v>132</v>
      </c>
      <c r="F1518" s="41" t="s">
        <v>765</v>
      </c>
      <c r="G1518" s="41">
        <v>10</v>
      </c>
      <c r="H1518" s="41">
        <v>6175.0204560386801</v>
      </c>
      <c r="I1518" s="41">
        <v>583</v>
      </c>
      <c r="J1518" s="41">
        <v>0</v>
      </c>
      <c r="K1518" s="41">
        <v>11.601700000000001</v>
      </c>
      <c r="L1518" s="41">
        <v>0</v>
      </c>
      <c r="M1518" s="41"/>
      <c r="N1518" s="41"/>
      <c r="O1518" s="41"/>
      <c r="P1518" s="41"/>
      <c r="Q1518" s="41">
        <v>12016</v>
      </c>
      <c r="R1518" s="41">
        <v>215.0864</v>
      </c>
      <c r="S1518" s="41"/>
      <c r="T1518" s="41"/>
      <c r="U1518" s="41">
        <v>12599</v>
      </c>
      <c r="V1518" s="41">
        <v>226.68809999999999</v>
      </c>
      <c r="W1518" s="41"/>
      <c r="X1518" s="41"/>
    </row>
    <row r="1519" spans="1:24" x14ac:dyDescent="0.35">
      <c r="A1519" s="41" t="s">
        <v>561</v>
      </c>
      <c r="B1519" s="41" t="s">
        <v>454</v>
      </c>
      <c r="C1519" s="41" t="s">
        <v>16</v>
      </c>
      <c r="D1519" s="41" t="s">
        <v>132</v>
      </c>
      <c r="E1519" s="41" t="s">
        <v>132</v>
      </c>
      <c r="F1519" s="41" t="s">
        <v>759</v>
      </c>
      <c r="G1519" s="41">
        <v>4</v>
      </c>
      <c r="H1519" s="41">
        <v>6175.0204560386801</v>
      </c>
      <c r="I1519" s="41">
        <v>1394</v>
      </c>
      <c r="J1519" s="41">
        <v>0</v>
      </c>
      <c r="K1519" s="41">
        <v>25.788999999999998</v>
      </c>
      <c r="L1519" s="41">
        <v>0</v>
      </c>
      <c r="M1519" s="41">
        <v>285</v>
      </c>
      <c r="N1519" s="41">
        <v>0</v>
      </c>
      <c r="O1519" s="41">
        <v>5.6715</v>
      </c>
      <c r="P1519" s="41">
        <v>0</v>
      </c>
      <c r="Q1519" s="41">
        <v>39435</v>
      </c>
      <c r="R1519" s="41">
        <v>705.88649999999996</v>
      </c>
      <c r="S1519" s="41">
        <v>13682</v>
      </c>
      <c r="T1519" s="41">
        <v>301.00400000000002</v>
      </c>
      <c r="U1519" s="41">
        <v>40829</v>
      </c>
      <c r="V1519" s="41">
        <v>731.67549999999994</v>
      </c>
      <c r="W1519" s="41">
        <v>13967</v>
      </c>
      <c r="X1519" s="41">
        <v>306.6755</v>
      </c>
    </row>
    <row r="1520" spans="1:24" x14ac:dyDescent="0.35">
      <c r="A1520" s="41" t="s">
        <v>561</v>
      </c>
      <c r="B1520" s="41" t="s">
        <v>454</v>
      </c>
      <c r="C1520" s="41" t="s">
        <v>16</v>
      </c>
      <c r="D1520" s="41" t="s">
        <v>132</v>
      </c>
      <c r="E1520" s="41" t="s">
        <v>132</v>
      </c>
      <c r="F1520" s="41" t="s">
        <v>758</v>
      </c>
      <c r="G1520" s="41">
        <v>3</v>
      </c>
      <c r="H1520" s="41">
        <v>6175.0204560386801</v>
      </c>
      <c r="I1520" s="41">
        <v>6765</v>
      </c>
      <c r="J1520" s="41">
        <v>0</v>
      </c>
      <c r="K1520" s="41">
        <v>125.15249999999999</v>
      </c>
      <c r="L1520" s="41">
        <v>0</v>
      </c>
      <c r="M1520" s="41">
        <v>242</v>
      </c>
      <c r="N1520" s="41">
        <v>0</v>
      </c>
      <c r="O1520" s="41">
        <v>4.8158000000000003</v>
      </c>
      <c r="P1520" s="41">
        <v>0</v>
      </c>
      <c r="Q1520" s="41">
        <v>36691</v>
      </c>
      <c r="R1520" s="41">
        <v>656.76890000000003</v>
      </c>
      <c r="S1520" s="41">
        <v>11473</v>
      </c>
      <c r="T1520" s="41">
        <v>252.40600000000001</v>
      </c>
      <c r="U1520" s="41">
        <v>43456</v>
      </c>
      <c r="V1520" s="41">
        <v>781.92140000000006</v>
      </c>
      <c r="W1520" s="41">
        <v>11715</v>
      </c>
      <c r="X1520" s="41">
        <v>257.22180000000003</v>
      </c>
    </row>
    <row r="1521" spans="1:24" x14ac:dyDescent="0.35">
      <c r="A1521" s="41" t="s">
        <v>561</v>
      </c>
      <c r="B1521" s="41" t="s">
        <v>454</v>
      </c>
      <c r="C1521" s="41" t="s">
        <v>16</v>
      </c>
      <c r="D1521" s="41" t="s">
        <v>132</v>
      </c>
      <c r="E1521" s="41" t="s">
        <v>132</v>
      </c>
      <c r="F1521" s="41" t="s">
        <v>767</v>
      </c>
      <c r="G1521" s="41">
        <v>12</v>
      </c>
      <c r="H1521" s="41">
        <v>6175.0204560386801</v>
      </c>
      <c r="I1521" s="41">
        <v>381</v>
      </c>
      <c r="J1521" s="41">
        <v>0</v>
      </c>
      <c r="K1521" s="41">
        <v>7.5819000000000001</v>
      </c>
      <c r="L1521" s="41">
        <v>0</v>
      </c>
      <c r="M1521" s="41"/>
      <c r="N1521" s="41"/>
      <c r="O1521" s="41"/>
      <c r="P1521" s="41"/>
      <c r="Q1521" s="41">
        <v>8454</v>
      </c>
      <c r="R1521" s="41">
        <v>151.32660000000001</v>
      </c>
      <c r="S1521" s="41"/>
      <c r="T1521" s="41"/>
      <c r="U1521" s="41">
        <v>8835</v>
      </c>
      <c r="V1521" s="41">
        <v>158.9085</v>
      </c>
      <c r="W1521" s="41"/>
      <c r="X1521" s="41"/>
    </row>
    <row r="1522" spans="1:24" x14ac:dyDescent="0.35">
      <c r="A1522" s="41" t="s">
        <v>561</v>
      </c>
      <c r="B1522" s="41" t="s">
        <v>454</v>
      </c>
      <c r="C1522" s="41" t="s">
        <v>16</v>
      </c>
      <c r="D1522" s="41" t="s">
        <v>132</v>
      </c>
      <c r="E1522" s="41" t="s">
        <v>132</v>
      </c>
      <c r="F1522" s="41" t="s">
        <v>757</v>
      </c>
      <c r="G1522" s="41">
        <v>2</v>
      </c>
      <c r="H1522" s="41">
        <v>6175.0204560386801</v>
      </c>
      <c r="I1522" s="41">
        <v>30038</v>
      </c>
      <c r="J1522" s="41">
        <v>0</v>
      </c>
      <c r="K1522" s="41">
        <v>555.70299999999997</v>
      </c>
      <c r="L1522" s="41">
        <v>0</v>
      </c>
      <c r="M1522" s="41">
        <v>279</v>
      </c>
      <c r="N1522" s="41">
        <v>0</v>
      </c>
      <c r="O1522" s="41">
        <v>5.5521000000000003</v>
      </c>
      <c r="P1522" s="41">
        <v>0</v>
      </c>
      <c r="Q1522" s="41">
        <v>26051</v>
      </c>
      <c r="R1522" s="41">
        <v>466.31290000000001</v>
      </c>
      <c r="S1522" s="41">
        <v>9373</v>
      </c>
      <c r="T1522" s="41">
        <v>206.20599999999999</v>
      </c>
      <c r="U1522" s="41">
        <v>56089</v>
      </c>
      <c r="V1522" s="41">
        <v>1022.0159</v>
      </c>
      <c r="W1522" s="41">
        <v>9652</v>
      </c>
      <c r="X1522" s="41">
        <v>211.75809999999998</v>
      </c>
    </row>
    <row r="1523" spans="1:24" x14ac:dyDescent="0.35">
      <c r="A1523" s="41" t="s">
        <v>561</v>
      </c>
      <c r="B1523" s="41" t="s">
        <v>454</v>
      </c>
      <c r="C1523" s="41" t="s">
        <v>16</v>
      </c>
      <c r="D1523" s="41" t="s">
        <v>132</v>
      </c>
      <c r="E1523" s="41" t="s">
        <v>132</v>
      </c>
      <c r="F1523" s="41" t="s">
        <v>763</v>
      </c>
      <c r="G1523" s="41">
        <v>8</v>
      </c>
      <c r="H1523" s="41">
        <v>6175.0204560386801</v>
      </c>
      <c r="I1523" s="41">
        <v>361</v>
      </c>
      <c r="J1523" s="41">
        <v>0</v>
      </c>
      <c r="K1523" s="41">
        <v>7.1839000000000004</v>
      </c>
      <c r="L1523" s="41">
        <v>0</v>
      </c>
      <c r="M1523" s="41"/>
      <c r="N1523" s="41"/>
      <c r="O1523" s="41"/>
      <c r="P1523" s="41"/>
      <c r="Q1523" s="41">
        <v>16491</v>
      </c>
      <c r="R1523" s="41">
        <v>295.18889999999999</v>
      </c>
      <c r="S1523" s="41"/>
      <c r="T1523" s="41"/>
      <c r="U1523" s="41">
        <v>16852</v>
      </c>
      <c r="V1523" s="41">
        <v>302.37279999999998</v>
      </c>
      <c r="W1523" s="41"/>
      <c r="X1523" s="41"/>
    </row>
    <row r="1524" spans="1:24" x14ac:dyDescent="0.35">
      <c r="A1524" s="41" t="s">
        <v>561</v>
      </c>
      <c r="B1524" s="41" t="s">
        <v>454</v>
      </c>
      <c r="C1524" s="41" t="s">
        <v>16</v>
      </c>
      <c r="D1524" s="41" t="s">
        <v>132</v>
      </c>
      <c r="E1524" s="41" t="s">
        <v>132</v>
      </c>
      <c r="F1524" s="41" t="s">
        <v>762</v>
      </c>
      <c r="G1524" s="41">
        <v>7</v>
      </c>
      <c r="H1524" s="41">
        <v>6175.0204560386801</v>
      </c>
      <c r="I1524" s="41">
        <v>427</v>
      </c>
      <c r="J1524" s="41">
        <v>0</v>
      </c>
      <c r="K1524" s="41">
        <v>8.497300000000001</v>
      </c>
      <c r="L1524" s="41">
        <v>0</v>
      </c>
      <c r="M1524" s="41">
        <v>0</v>
      </c>
      <c r="N1524" s="41">
        <v>0</v>
      </c>
      <c r="O1524" s="41">
        <v>0</v>
      </c>
      <c r="P1524" s="41">
        <v>0</v>
      </c>
      <c r="Q1524" s="41">
        <v>14319</v>
      </c>
      <c r="R1524" s="41">
        <v>256.31009999999998</v>
      </c>
      <c r="S1524" s="41">
        <v>40911</v>
      </c>
      <c r="T1524" s="41">
        <v>900.04200000000003</v>
      </c>
      <c r="U1524" s="41">
        <v>14746</v>
      </c>
      <c r="V1524" s="41">
        <v>264.80739999999997</v>
      </c>
      <c r="W1524" s="41">
        <v>40911</v>
      </c>
      <c r="X1524" s="41">
        <v>900.04200000000003</v>
      </c>
    </row>
    <row r="1525" spans="1:24" x14ac:dyDescent="0.35">
      <c r="A1525" s="41" t="s">
        <v>561</v>
      </c>
      <c r="B1525" s="41" t="s">
        <v>454</v>
      </c>
      <c r="C1525" s="41" t="s">
        <v>16</v>
      </c>
      <c r="D1525" s="41" t="s">
        <v>132</v>
      </c>
      <c r="E1525" s="41" t="s">
        <v>132</v>
      </c>
      <c r="F1525" s="41" t="s">
        <v>761</v>
      </c>
      <c r="G1525" s="41">
        <v>6</v>
      </c>
      <c r="H1525" s="41">
        <v>6175.0204560386801</v>
      </c>
      <c r="I1525" s="41">
        <v>661</v>
      </c>
      <c r="J1525" s="41">
        <v>0</v>
      </c>
      <c r="K1525" s="41">
        <v>13.1539</v>
      </c>
      <c r="L1525" s="41">
        <v>0</v>
      </c>
      <c r="M1525" s="41">
        <v>336</v>
      </c>
      <c r="N1525" s="41">
        <v>0</v>
      </c>
      <c r="O1525" s="41">
        <v>7.56</v>
      </c>
      <c r="P1525" s="41">
        <v>0</v>
      </c>
      <c r="Q1525" s="41">
        <v>17508</v>
      </c>
      <c r="R1525" s="41">
        <v>313.39319999999998</v>
      </c>
      <c r="S1525" s="41">
        <v>13296</v>
      </c>
      <c r="T1525" s="41">
        <v>292.512</v>
      </c>
      <c r="U1525" s="41">
        <v>18169</v>
      </c>
      <c r="V1525" s="41">
        <v>326.5471</v>
      </c>
      <c r="W1525" s="41">
        <v>13632</v>
      </c>
      <c r="X1525" s="41">
        <v>300.072</v>
      </c>
    </row>
    <row r="1526" spans="1:24" x14ac:dyDescent="0.35">
      <c r="A1526" s="41" t="s">
        <v>358</v>
      </c>
      <c r="B1526" s="41" t="s">
        <v>454</v>
      </c>
      <c r="C1526" s="41" t="s">
        <v>16</v>
      </c>
      <c r="D1526" s="41" t="s">
        <v>359</v>
      </c>
      <c r="E1526" s="41" t="s">
        <v>359</v>
      </c>
      <c r="F1526" s="41" t="s">
        <v>756</v>
      </c>
      <c r="G1526" s="41">
        <v>1</v>
      </c>
      <c r="H1526" s="41">
        <v>11601.746187230399</v>
      </c>
      <c r="I1526" s="41">
        <v>22566</v>
      </c>
      <c r="J1526" s="41">
        <v>0</v>
      </c>
      <c r="K1526" s="41">
        <v>417.471</v>
      </c>
      <c r="L1526" s="41">
        <v>0</v>
      </c>
      <c r="M1526" s="41">
        <v>527</v>
      </c>
      <c r="N1526" s="41">
        <v>3</v>
      </c>
      <c r="O1526" s="41">
        <v>10.487300000000001</v>
      </c>
      <c r="P1526" s="41">
        <v>5.9700000000000003E-2</v>
      </c>
      <c r="Q1526" s="41">
        <v>92980</v>
      </c>
      <c r="R1526" s="41">
        <v>1664.3420000000001</v>
      </c>
      <c r="S1526" s="41">
        <v>6422</v>
      </c>
      <c r="T1526" s="41">
        <v>141.28399999999999</v>
      </c>
      <c r="U1526" s="41">
        <v>115546</v>
      </c>
      <c r="V1526" s="41">
        <v>2081.8130000000001</v>
      </c>
      <c r="W1526" s="41">
        <v>6952</v>
      </c>
      <c r="X1526" s="41">
        <v>151.83099999999999</v>
      </c>
    </row>
    <row r="1527" spans="1:24" x14ac:dyDescent="0.35">
      <c r="A1527" s="41" t="s">
        <v>358</v>
      </c>
      <c r="B1527" s="41" t="s">
        <v>454</v>
      </c>
      <c r="C1527" s="41" t="s">
        <v>16</v>
      </c>
      <c r="D1527" s="41" t="s">
        <v>359</v>
      </c>
      <c r="E1527" s="41" t="s">
        <v>359</v>
      </c>
      <c r="F1527" s="41" t="s">
        <v>760</v>
      </c>
      <c r="G1527" s="41">
        <v>5</v>
      </c>
      <c r="H1527" s="41">
        <v>11601.746187230399</v>
      </c>
      <c r="I1527" s="41">
        <v>6978</v>
      </c>
      <c r="J1527" s="41">
        <v>3</v>
      </c>
      <c r="K1527" s="41">
        <v>129.09299999999999</v>
      </c>
      <c r="L1527" s="41">
        <v>5.5499999999999994E-2</v>
      </c>
      <c r="M1527" s="41">
        <v>1170</v>
      </c>
      <c r="N1527" s="41">
        <v>22</v>
      </c>
      <c r="O1527" s="41">
        <v>23.283000000000001</v>
      </c>
      <c r="P1527" s="41">
        <v>0.43780000000000002</v>
      </c>
      <c r="Q1527" s="41">
        <v>23465</v>
      </c>
      <c r="R1527" s="41">
        <v>420.02350000000001</v>
      </c>
      <c r="S1527" s="41">
        <v>8280</v>
      </c>
      <c r="T1527" s="41">
        <v>182.16</v>
      </c>
      <c r="U1527" s="41">
        <v>30446</v>
      </c>
      <c r="V1527" s="41">
        <v>549.17200000000003</v>
      </c>
      <c r="W1527" s="41">
        <v>9472</v>
      </c>
      <c r="X1527" s="41">
        <v>205.88079999999999</v>
      </c>
    </row>
    <row r="1528" spans="1:24" x14ac:dyDescent="0.35">
      <c r="A1528" s="41" t="s">
        <v>358</v>
      </c>
      <c r="B1528" s="41" t="s">
        <v>454</v>
      </c>
      <c r="C1528" s="41" t="s">
        <v>16</v>
      </c>
      <c r="D1528" s="41" t="s">
        <v>359</v>
      </c>
      <c r="E1528" s="41" t="s">
        <v>359</v>
      </c>
      <c r="F1528" s="41" t="s">
        <v>764</v>
      </c>
      <c r="G1528" s="41">
        <v>9</v>
      </c>
      <c r="H1528" s="41">
        <v>11601.746187230399</v>
      </c>
      <c r="I1528" s="41">
        <v>326</v>
      </c>
      <c r="J1528" s="41">
        <v>0</v>
      </c>
      <c r="K1528" s="41">
        <v>6.4874000000000001</v>
      </c>
      <c r="L1528" s="41">
        <v>0</v>
      </c>
      <c r="M1528" s="41"/>
      <c r="N1528" s="41"/>
      <c r="O1528" s="41"/>
      <c r="P1528" s="41"/>
      <c r="Q1528" s="41">
        <v>9536</v>
      </c>
      <c r="R1528" s="41">
        <v>170.6944</v>
      </c>
      <c r="S1528" s="41"/>
      <c r="T1528" s="41"/>
      <c r="U1528" s="41">
        <v>9862</v>
      </c>
      <c r="V1528" s="41">
        <v>177.18180000000001</v>
      </c>
      <c r="W1528" s="41"/>
      <c r="X1528" s="41"/>
    </row>
    <row r="1529" spans="1:24" x14ac:dyDescent="0.35">
      <c r="A1529" s="41" t="s">
        <v>358</v>
      </c>
      <c r="B1529" s="41" t="s">
        <v>454</v>
      </c>
      <c r="C1529" s="41" t="s">
        <v>16</v>
      </c>
      <c r="D1529" s="41" t="s">
        <v>359</v>
      </c>
      <c r="E1529" s="41" t="s">
        <v>359</v>
      </c>
      <c r="F1529" s="41" t="s">
        <v>766</v>
      </c>
      <c r="G1529" s="41">
        <v>11</v>
      </c>
      <c r="H1529" s="41">
        <v>11601.746187230399</v>
      </c>
      <c r="I1529" s="41">
        <v>442</v>
      </c>
      <c r="J1529" s="41">
        <v>5</v>
      </c>
      <c r="K1529" s="41">
        <v>8.7957999999999998</v>
      </c>
      <c r="L1529" s="41">
        <v>9.9500000000000005E-2</v>
      </c>
      <c r="M1529" s="41"/>
      <c r="N1529" s="41"/>
      <c r="O1529" s="41"/>
      <c r="P1529" s="41"/>
      <c r="Q1529" s="41">
        <v>25943</v>
      </c>
      <c r="R1529" s="41">
        <v>464.37970000000001</v>
      </c>
      <c r="S1529" s="41"/>
      <c r="T1529" s="41"/>
      <c r="U1529" s="41">
        <v>26390</v>
      </c>
      <c r="V1529" s="41">
        <v>473.27500000000003</v>
      </c>
      <c r="W1529" s="41"/>
      <c r="X1529" s="41"/>
    </row>
    <row r="1530" spans="1:24" x14ac:dyDescent="0.35">
      <c r="A1530" s="41" t="s">
        <v>358</v>
      </c>
      <c r="B1530" s="41" t="s">
        <v>454</v>
      </c>
      <c r="C1530" s="41" t="s">
        <v>16</v>
      </c>
      <c r="D1530" s="41" t="s">
        <v>359</v>
      </c>
      <c r="E1530" s="41" t="s">
        <v>359</v>
      </c>
      <c r="F1530" s="41" t="s">
        <v>765</v>
      </c>
      <c r="G1530" s="41">
        <v>10</v>
      </c>
      <c r="H1530" s="41">
        <v>11601.746187230399</v>
      </c>
      <c r="I1530" s="41">
        <v>616</v>
      </c>
      <c r="J1530" s="41">
        <v>0</v>
      </c>
      <c r="K1530" s="41">
        <v>12.2584</v>
      </c>
      <c r="L1530" s="41">
        <v>0</v>
      </c>
      <c r="M1530" s="41"/>
      <c r="N1530" s="41"/>
      <c r="O1530" s="41"/>
      <c r="P1530" s="41"/>
      <c r="Q1530" s="41">
        <v>8748</v>
      </c>
      <c r="R1530" s="41">
        <v>156.58920000000001</v>
      </c>
      <c r="S1530" s="41"/>
      <c r="T1530" s="41"/>
      <c r="U1530" s="41">
        <v>9364</v>
      </c>
      <c r="V1530" s="41">
        <v>168.8476</v>
      </c>
      <c r="W1530" s="41"/>
      <c r="X1530" s="41"/>
    </row>
    <row r="1531" spans="1:24" x14ac:dyDescent="0.35">
      <c r="A1531" s="41" t="s">
        <v>358</v>
      </c>
      <c r="B1531" s="41" t="s">
        <v>454</v>
      </c>
      <c r="C1531" s="41" t="s">
        <v>16</v>
      </c>
      <c r="D1531" s="41" t="s">
        <v>359</v>
      </c>
      <c r="E1531" s="41" t="s">
        <v>359</v>
      </c>
      <c r="F1531" s="41" t="s">
        <v>759</v>
      </c>
      <c r="G1531" s="41">
        <v>4</v>
      </c>
      <c r="H1531" s="41">
        <v>11601.746187230399</v>
      </c>
      <c r="I1531" s="41">
        <v>12147</v>
      </c>
      <c r="J1531" s="41">
        <v>4</v>
      </c>
      <c r="K1531" s="41">
        <v>224.71949999999998</v>
      </c>
      <c r="L1531" s="41">
        <v>7.3999999999999996E-2</v>
      </c>
      <c r="M1531" s="41">
        <v>853</v>
      </c>
      <c r="N1531" s="41">
        <v>0</v>
      </c>
      <c r="O1531" s="41">
        <v>16.974700000000002</v>
      </c>
      <c r="P1531" s="41">
        <v>0</v>
      </c>
      <c r="Q1531" s="41">
        <v>67159</v>
      </c>
      <c r="R1531" s="41">
        <v>1202.1460999999999</v>
      </c>
      <c r="S1531" s="41">
        <v>7385</v>
      </c>
      <c r="T1531" s="41">
        <v>162.47</v>
      </c>
      <c r="U1531" s="41">
        <v>79310</v>
      </c>
      <c r="V1531" s="41">
        <v>1426.9395999999999</v>
      </c>
      <c r="W1531" s="41">
        <v>8238</v>
      </c>
      <c r="X1531" s="41">
        <v>179.44470000000001</v>
      </c>
    </row>
    <row r="1532" spans="1:24" x14ac:dyDescent="0.35">
      <c r="A1532" s="41" t="s">
        <v>358</v>
      </c>
      <c r="B1532" s="41" t="s">
        <v>454</v>
      </c>
      <c r="C1532" s="41" t="s">
        <v>16</v>
      </c>
      <c r="D1532" s="41" t="s">
        <v>359</v>
      </c>
      <c r="E1532" s="41" t="s">
        <v>359</v>
      </c>
      <c r="F1532" s="41" t="s">
        <v>758</v>
      </c>
      <c r="G1532" s="41">
        <v>3</v>
      </c>
      <c r="H1532" s="41">
        <v>11601.746187230399</v>
      </c>
      <c r="I1532" s="41">
        <v>23744</v>
      </c>
      <c r="J1532" s="41">
        <v>0</v>
      </c>
      <c r="K1532" s="41">
        <v>439.26399999999995</v>
      </c>
      <c r="L1532" s="41">
        <v>0</v>
      </c>
      <c r="M1532" s="41">
        <v>1237</v>
      </c>
      <c r="N1532" s="41">
        <v>0</v>
      </c>
      <c r="O1532" s="41">
        <v>24.616300000000003</v>
      </c>
      <c r="P1532" s="41">
        <v>0</v>
      </c>
      <c r="Q1532" s="41">
        <v>73928</v>
      </c>
      <c r="R1532" s="41">
        <v>1323.3112000000001</v>
      </c>
      <c r="S1532" s="41">
        <v>7032</v>
      </c>
      <c r="T1532" s="41">
        <v>154.70400000000001</v>
      </c>
      <c r="U1532" s="41">
        <v>97672</v>
      </c>
      <c r="V1532" s="41">
        <v>1762.5752</v>
      </c>
      <c r="W1532" s="41">
        <v>8269</v>
      </c>
      <c r="X1532" s="41">
        <v>179.3203</v>
      </c>
    </row>
    <row r="1533" spans="1:24" x14ac:dyDescent="0.35">
      <c r="A1533" s="41" t="s">
        <v>358</v>
      </c>
      <c r="B1533" s="41" t="s">
        <v>454</v>
      </c>
      <c r="C1533" s="41" t="s">
        <v>16</v>
      </c>
      <c r="D1533" s="41" t="s">
        <v>359</v>
      </c>
      <c r="E1533" s="41" t="s">
        <v>359</v>
      </c>
      <c r="F1533" s="41" t="s">
        <v>767</v>
      </c>
      <c r="G1533" s="41">
        <v>12</v>
      </c>
      <c r="H1533" s="41">
        <v>11601.746187230399</v>
      </c>
      <c r="I1533" s="41">
        <v>368</v>
      </c>
      <c r="J1533" s="41">
        <v>0</v>
      </c>
      <c r="K1533" s="41">
        <v>7.3231999999999999</v>
      </c>
      <c r="L1533" s="41">
        <v>0</v>
      </c>
      <c r="M1533" s="41"/>
      <c r="N1533" s="41"/>
      <c r="O1533" s="41"/>
      <c r="P1533" s="41"/>
      <c r="Q1533" s="41">
        <v>7480</v>
      </c>
      <c r="R1533" s="41">
        <v>133.892</v>
      </c>
      <c r="S1533" s="41"/>
      <c r="T1533" s="41"/>
      <c r="U1533" s="41">
        <v>7848</v>
      </c>
      <c r="V1533" s="41">
        <v>141.21519999999998</v>
      </c>
      <c r="W1533" s="41"/>
      <c r="X1533" s="41"/>
    </row>
    <row r="1534" spans="1:24" x14ac:dyDescent="0.35">
      <c r="A1534" s="41" t="s">
        <v>358</v>
      </c>
      <c r="B1534" s="41" t="s">
        <v>454</v>
      </c>
      <c r="C1534" s="41" t="s">
        <v>16</v>
      </c>
      <c r="D1534" s="41" t="s">
        <v>359</v>
      </c>
      <c r="E1534" s="41" t="s">
        <v>359</v>
      </c>
      <c r="F1534" s="41" t="s">
        <v>757</v>
      </c>
      <c r="G1534" s="41">
        <v>2</v>
      </c>
      <c r="H1534" s="41">
        <v>11601.746187230399</v>
      </c>
      <c r="I1534" s="41">
        <v>78717</v>
      </c>
      <c r="J1534" s="41">
        <v>0</v>
      </c>
      <c r="K1534" s="41">
        <v>1456.2645</v>
      </c>
      <c r="L1534" s="41">
        <v>0</v>
      </c>
      <c r="M1534" s="41">
        <v>800</v>
      </c>
      <c r="N1534" s="41">
        <v>0</v>
      </c>
      <c r="O1534" s="41">
        <v>15.920000000000002</v>
      </c>
      <c r="P1534" s="41">
        <v>0</v>
      </c>
      <c r="Q1534" s="41">
        <v>67828</v>
      </c>
      <c r="R1534" s="41">
        <v>1214.1212</v>
      </c>
      <c r="S1534" s="41">
        <v>6412</v>
      </c>
      <c r="T1534" s="41">
        <v>141.06399999999999</v>
      </c>
      <c r="U1534" s="41">
        <v>146545</v>
      </c>
      <c r="V1534" s="41">
        <v>2670.3856999999998</v>
      </c>
      <c r="W1534" s="41">
        <v>7212</v>
      </c>
      <c r="X1534" s="41">
        <v>156.98399999999998</v>
      </c>
    </row>
    <row r="1535" spans="1:24" x14ac:dyDescent="0.35">
      <c r="A1535" s="41" t="s">
        <v>358</v>
      </c>
      <c r="B1535" s="41" t="s">
        <v>454</v>
      </c>
      <c r="C1535" s="41" t="s">
        <v>16</v>
      </c>
      <c r="D1535" s="41" t="s">
        <v>359</v>
      </c>
      <c r="E1535" s="41" t="s">
        <v>359</v>
      </c>
      <c r="F1535" s="41" t="s">
        <v>763</v>
      </c>
      <c r="G1535" s="41">
        <v>8</v>
      </c>
      <c r="H1535" s="41">
        <v>11601.746187230399</v>
      </c>
      <c r="I1535" s="41">
        <v>498</v>
      </c>
      <c r="J1535" s="41">
        <v>0</v>
      </c>
      <c r="K1535" s="41">
        <v>9.9101999999999997</v>
      </c>
      <c r="L1535" s="41">
        <v>0</v>
      </c>
      <c r="M1535" s="41"/>
      <c r="N1535" s="41"/>
      <c r="O1535" s="41"/>
      <c r="P1535" s="41"/>
      <c r="Q1535" s="41">
        <v>14193</v>
      </c>
      <c r="R1535" s="41">
        <v>254.0547</v>
      </c>
      <c r="S1535" s="41"/>
      <c r="T1535" s="41"/>
      <c r="U1535" s="41">
        <v>14691</v>
      </c>
      <c r="V1535" s="41">
        <v>263.9649</v>
      </c>
      <c r="W1535" s="41"/>
      <c r="X1535" s="41"/>
    </row>
    <row r="1536" spans="1:24" x14ac:dyDescent="0.35">
      <c r="A1536" s="41" t="s">
        <v>358</v>
      </c>
      <c r="B1536" s="41" t="s">
        <v>454</v>
      </c>
      <c r="C1536" s="41" t="s">
        <v>16</v>
      </c>
      <c r="D1536" s="41" t="s">
        <v>359</v>
      </c>
      <c r="E1536" s="41" t="s">
        <v>359</v>
      </c>
      <c r="F1536" s="41" t="s">
        <v>762</v>
      </c>
      <c r="G1536" s="41">
        <v>7</v>
      </c>
      <c r="H1536" s="41">
        <v>11601.746187230399</v>
      </c>
      <c r="I1536" s="41">
        <v>511</v>
      </c>
      <c r="J1536" s="41">
        <v>0</v>
      </c>
      <c r="K1536" s="41">
        <v>10.168900000000001</v>
      </c>
      <c r="L1536" s="41">
        <v>0</v>
      </c>
      <c r="M1536" s="41">
        <v>0</v>
      </c>
      <c r="N1536" s="41">
        <v>10</v>
      </c>
      <c r="O1536" s="41">
        <v>0</v>
      </c>
      <c r="P1536" s="41">
        <v>0.22499999999999998</v>
      </c>
      <c r="Q1536" s="41">
        <v>13595</v>
      </c>
      <c r="R1536" s="41">
        <v>243.35050000000001</v>
      </c>
      <c r="S1536" s="41">
        <v>56090</v>
      </c>
      <c r="T1536" s="41">
        <v>1233.98</v>
      </c>
      <c r="U1536" s="41">
        <v>14106</v>
      </c>
      <c r="V1536" s="41">
        <v>253.51940000000002</v>
      </c>
      <c r="W1536" s="41">
        <v>56100</v>
      </c>
      <c r="X1536" s="41">
        <v>1234.2049999999999</v>
      </c>
    </row>
    <row r="1537" spans="1:24" x14ac:dyDescent="0.35">
      <c r="A1537" s="41" t="s">
        <v>358</v>
      </c>
      <c r="B1537" s="41" t="s">
        <v>454</v>
      </c>
      <c r="C1537" s="41" t="s">
        <v>16</v>
      </c>
      <c r="D1537" s="41" t="s">
        <v>359</v>
      </c>
      <c r="E1537" s="41" t="s">
        <v>359</v>
      </c>
      <c r="F1537" s="41" t="s">
        <v>761</v>
      </c>
      <c r="G1537" s="41">
        <v>6</v>
      </c>
      <c r="H1537" s="41">
        <v>11601.746187230399</v>
      </c>
      <c r="I1537" s="41">
        <v>958</v>
      </c>
      <c r="J1537" s="41">
        <v>0</v>
      </c>
      <c r="K1537" s="41">
        <v>19.0642</v>
      </c>
      <c r="L1537" s="41">
        <v>0</v>
      </c>
      <c r="M1537" s="41">
        <v>1131</v>
      </c>
      <c r="N1537" s="41">
        <v>5</v>
      </c>
      <c r="O1537" s="41">
        <v>25.447499999999998</v>
      </c>
      <c r="P1537" s="41">
        <v>0.11249999999999999</v>
      </c>
      <c r="Q1537" s="41">
        <v>16610</v>
      </c>
      <c r="R1537" s="41">
        <v>297.31900000000002</v>
      </c>
      <c r="S1537" s="41">
        <v>13747</v>
      </c>
      <c r="T1537" s="41">
        <v>302.43400000000003</v>
      </c>
      <c r="U1537" s="41">
        <v>17568</v>
      </c>
      <c r="V1537" s="41">
        <v>316.38319999999999</v>
      </c>
      <c r="W1537" s="41">
        <v>14883</v>
      </c>
      <c r="X1537" s="41">
        <v>327.99400000000003</v>
      </c>
    </row>
    <row r="1538" spans="1:24" x14ac:dyDescent="0.35">
      <c r="A1538" s="41" t="s">
        <v>611</v>
      </c>
      <c r="B1538" s="41" t="s">
        <v>433</v>
      </c>
      <c r="C1538" s="41" t="s">
        <v>16</v>
      </c>
      <c r="D1538" s="41" t="s">
        <v>360</v>
      </c>
      <c r="E1538" s="41" t="s">
        <v>360</v>
      </c>
      <c r="F1538" s="41" t="s">
        <v>756</v>
      </c>
      <c r="G1538" s="41">
        <v>1</v>
      </c>
      <c r="H1538" s="41">
        <v>15501.6163628458</v>
      </c>
      <c r="I1538" s="41">
        <v>38376</v>
      </c>
      <c r="J1538" s="41">
        <v>2440</v>
      </c>
      <c r="K1538" s="41">
        <v>709.95600000000002</v>
      </c>
      <c r="L1538" s="41">
        <v>45.14</v>
      </c>
      <c r="M1538" s="41">
        <v>5923</v>
      </c>
      <c r="N1538" s="41">
        <v>3134</v>
      </c>
      <c r="O1538" s="41">
        <v>117.8677</v>
      </c>
      <c r="P1538" s="41">
        <v>62.366600000000005</v>
      </c>
      <c r="Q1538" s="41">
        <v>36034</v>
      </c>
      <c r="R1538" s="41">
        <v>645.0086</v>
      </c>
      <c r="S1538" s="41">
        <v>8334</v>
      </c>
      <c r="T1538" s="41">
        <v>183.34800000000001</v>
      </c>
      <c r="U1538" s="41">
        <v>76850</v>
      </c>
      <c r="V1538" s="41">
        <v>1400.1046000000001</v>
      </c>
      <c r="W1538" s="41">
        <v>17391</v>
      </c>
      <c r="X1538" s="41">
        <v>363.58230000000003</v>
      </c>
    </row>
    <row r="1539" spans="1:24" x14ac:dyDescent="0.35">
      <c r="A1539" s="41" t="s">
        <v>611</v>
      </c>
      <c r="B1539" s="41" t="s">
        <v>433</v>
      </c>
      <c r="C1539" s="41" t="s">
        <v>16</v>
      </c>
      <c r="D1539" s="41" t="s">
        <v>360</v>
      </c>
      <c r="E1539" s="41" t="s">
        <v>360</v>
      </c>
      <c r="F1539" s="41" t="s">
        <v>760</v>
      </c>
      <c r="G1539" s="41">
        <v>5</v>
      </c>
      <c r="H1539" s="41">
        <v>15501.6163628458</v>
      </c>
      <c r="I1539" s="41">
        <v>5996</v>
      </c>
      <c r="J1539" s="41">
        <v>6135</v>
      </c>
      <c r="K1539" s="41">
        <v>110.92599999999999</v>
      </c>
      <c r="L1539" s="41">
        <v>113.49749999999999</v>
      </c>
      <c r="M1539" s="41">
        <v>5699</v>
      </c>
      <c r="N1539" s="41">
        <v>1325</v>
      </c>
      <c r="O1539" s="41">
        <v>113.4101</v>
      </c>
      <c r="P1539" s="41">
        <v>26.3675</v>
      </c>
      <c r="Q1539" s="41">
        <v>54563</v>
      </c>
      <c r="R1539" s="41">
        <v>976.67769999999996</v>
      </c>
      <c r="S1539" s="41">
        <v>12276</v>
      </c>
      <c r="T1539" s="41">
        <v>270.072</v>
      </c>
      <c r="U1539" s="41">
        <v>66694</v>
      </c>
      <c r="V1539" s="41">
        <v>1201.1012000000001</v>
      </c>
      <c r="W1539" s="41">
        <v>19300</v>
      </c>
      <c r="X1539" s="41">
        <v>409.84960000000001</v>
      </c>
    </row>
    <row r="1540" spans="1:24" x14ac:dyDescent="0.35">
      <c r="A1540" s="41" t="s">
        <v>611</v>
      </c>
      <c r="B1540" s="41" t="s">
        <v>433</v>
      </c>
      <c r="C1540" s="41" t="s">
        <v>16</v>
      </c>
      <c r="D1540" s="41" t="s">
        <v>360</v>
      </c>
      <c r="E1540" s="41" t="s">
        <v>360</v>
      </c>
      <c r="F1540" s="41" t="s">
        <v>764</v>
      </c>
      <c r="G1540" s="41">
        <v>9</v>
      </c>
      <c r="H1540" s="41">
        <v>15501.6163628458</v>
      </c>
      <c r="I1540" s="41">
        <v>5666</v>
      </c>
      <c r="J1540" s="41">
        <v>7331</v>
      </c>
      <c r="K1540" s="41">
        <v>112.7534</v>
      </c>
      <c r="L1540" s="41">
        <v>145.8869</v>
      </c>
      <c r="M1540" s="41"/>
      <c r="N1540" s="41"/>
      <c r="O1540" s="41"/>
      <c r="P1540" s="41"/>
      <c r="Q1540" s="41">
        <v>10146</v>
      </c>
      <c r="R1540" s="41">
        <v>181.61340000000001</v>
      </c>
      <c r="S1540" s="41"/>
      <c r="T1540" s="41"/>
      <c r="U1540" s="41">
        <v>23143</v>
      </c>
      <c r="V1540" s="41">
        <v>440.25370000000004</v>
      </c>
      <c r="W1540" s="41"/>
      <c r="X1540" s="41"/>
    </row>
    <row r="1541" spans="1:24" x14ac:dyDescent="0.35">
      <c r="A1541" s="41" t="s">
        <v>611</v>
      </c>
      <c r="B1541" s="41" t="s">
        <v>433</v>
      </c>
      <c r="C1541" s="41" t="s">
        <v>16</v>
      </c>
      <c r="D1541" s="41" t="s">
        <v>360</v>
      </c>
      <c r="E1541" s="41" t="s">
        <v>360</v>
      </c>
      <c r="F1541" s="41" t="s">
        <v>766</v>
      </c>
      <c r="G1541" s="41">
        <v>11</v>
      </c>
      <c r="H1541" s="41">
        <v>15501.6163628458</v>
      </c>
      <c r="I1541" s="41">
        <v>5378</v>
      </c>
      <c r="J1541" s="41">
        <v>5250</v>
      </c>
      <c r="K1541" s="41">
        <v>107.02220000000001</v>
      </c>
      <c r="L1541" s="41">
        <v>104.47500000000001</v>
      </c>
      <c r="M1541" s="41"/>
      <c r="N1541" s="41"/>
      <c r="O1541" s="41"/>
      <c r="P1541" s="41"/>
      <c r="Q1541" s="41">
        <v>11237</v>
      </c>
      <c r="R1541" s="41">
        <v>201.14230000000001</v>
      </c>
      <c r="S1541" s="41"/>
      <c r="T1541" s="41"/>
      <c r="U1541" s="41">
        <v>21865</v>
      </c>
      <c r="V1541" s="41">
        <v>412.6395</v>
      </c>
      <c r="W1541" s="41"/>
      <c r="X1541" s="41"/>
    </row>
    <row r="1542" spans="1:24" x14ac:dyDescent="0.35">
      <c r="A1542" s="41" t="s">
        <v>611</v>
      </c>
      <c r="B1542" s="41" t="s">
        <v>433</v>
      </c>
      <c r="C1542" s="41" t="s">
        <v>16</v>
      </c>
      <c r="D1542" s="41" t="s">
        <v>360</v>
      </c>
      <c r="E1542" s="41" t="s">
        <v>360</v>
      </c>
      <c r="F1542" s="41" t="s">
        <v>765</v>
      </c>
      <c r="G1542" s="41">
        <v>10</v>
      </c>
      <c r="H1542" s="41">
        <v>15501.6163628458</v>
      </c>
      <c r="I1542" s="41">
        <v>9273</v>
      </c>
      <c r="J1542" s="41">
        <v>6184</v>
      </c>
      <c r="K1542" s="41">
        <v>184.53270000000001</v>
      </c>
      <c r="L1542" s="41">
        <v>123.06160000000001</v>
      </c>
      <c r="M1542" s="41"/>
      <c r="N1542" s="41"/>
      <c r="O1542" s="41"/>
      <c r="P1542" s="41"/>
      <c r="Q1542" s="41">
        <v>10431</v>
      </c>
      <c r="R1542" s="41">
        <v>186.7149</v>
      </c>
      <c r="S1542" s="41"/>
      <c r="T1542" s="41"/>
      <c r="U1542" s="41">
        <v>25888</v>
      </c>
      <c r="V1542" s="41">
        <v>494.30920000000003</v>
      </c>
      <c r="W1542" s="41"/>
      <c r="X1542" s="41"/>
    </row>
    <row r="1543" spans="1:24" x14ac:dyDescent="0.35">
      <c r="A1543" s="41" t="s">
        <v>611</v>
      </c>
      <c r="B1543" s="41" t="s">
        <v>433</v>
      </c>
      <c r="C1543" s="41" t="s">
        <v>16</v>
      </c>
      <c r="D1543" s="41" t="s">
        <v>360</v>
      </c>
      <c r="E1543" s="41" t="s">
        <v>360</v>
      </c>
      <c r="F1543" s="41" t="s">
        <v>759</v>
      </c>
      <c r="G1543" s="41">
        <v>4</v>
      </c>
      <c r="H1543" s="41">
        <v>15501.6163628458</v>
      </c>
      <c r="I1543" s="41">
        <v>5458</v>
      </c>
      <c r="J1543" s="41">
        <v>6766</v>
      </c>
      <c r="K1543" s="41">
        <v>100.973</v>
      </c>
      <c r="L1543" s="41">
        <v>125.17099999999999</v>
      </c>
      <c r="M1543" s="41">
        <v>7474</v>
      </c>
      <c r="N1543" s="41">
        <v>5516</v>
      </c>
      <c r="O1543" s="41">
        <v>148.73260000000002</v>
      </c>
      <c r="P1543" s="41">
        <v>109.7684</v>
      </c>
      <c r="Q1543" s="41">
        <v>13135</v>
      </c>
      <c r="R1543" s="41">
        <v>235.1165</v>
      </c>
      <c r="S1543" s="41">
        <v>11783</v>
      </c>
      <c r="T1543" s="41">
        <v>259.226</v>
      </c>
      <c r="U1543" s="41">
        <v>25359</v>
      </c>
      <c r="V1543" s="41">
        <v>461.26049999999998</v>
      </c>
      <c r="W1543" s="41">
        <v>24773</v>
      </c>
      <c r="X1543" s="41">
        <v>517.72700000000009</v>
      </c>
    </row>
    <row r="1544" spans="1:24" x14ac:dyDescent="0.35">
      <c r="A1544" s="41" t="s">
        <v>611</v>
      </c>
      <c r="B1544" s="41" t="s">
        <v>433</v>
      </c>
      <c r="C1544" s="41" t="s">
        <v>16</v>
      </c>
      <c r="D1544" s="41" t="s">
        <v>360</v>
      </c>
      <c r="E1544" s="41" t="s">
        <v>360</v>
      </c>
      <c r="F1544" s="41" t="s">
        <v>758</v>
      </c>
      <c r="G1544" s="41">
        <v>3</v>
      </c>
      <c r="H1544" s="41">
        <v>15501.6163628458</v>
      </c>
      <c r="I1544" s="41">
        <v>60277</v>
      </c>
      <c r="J1544" s="41">
        <v>4095</v>
      </c>
      <c r="K1544" s="41">
        <v>1115.1244999999999</v>
      </c>
      <c r="L1544" s="41">
        <v>75.757499999999993</v>
      </c>
      <c r="M1544" s="41">
        <v>6309</v>
      </c>
      <c r="N1544" s="41">
        <v>7278</v>
      </c>
      <c r="O1544" s="41">
        <v>125.54910000000001</v>
      </c>
      <c r="P1544" s="41">
        <v>144.8322</v>
      </c>
      <c r="Q1544" s="41">
        <v>10628</v>
      </c>
      <c r="R1544" s="41">
        <v>190.24119999999999</v>
      </c>
      <c r="S1544" s="41">
        <v>11094</v>
      </c>
      <c r="T1544" s="41">
        <v>244.06800000000001</v>
      </c>
      <c r="U1544" s="41">
        <v>75000</v>
      </c>
      <c r="V1544" s="41">
        <v>1381.1231999999998</v>
      </c>
      <c r="W1544" s="41">
        <v>24681</v>
      </c>
      <c r="X1544" s="41">
        <v>514.44929999999999</v>
      </c>
    </row>
    <row r="1545" spans="1:24" x14ac:dyDescent="0.35">
      <c r="A1545" s="41" t="s">
        <v>611</v>
      </c>
      <c r="B1545" s="41" t="s">
        <v>433</v>
      </c>
      <c r="C1545" s="41" t="s">
        <v>16</v>
      </c>
      <c r="D1545" s="41" t="s">
        <v>360</v>
      </c>
      <c r="E1545" s="41" t="s">
        <v>360</v>
      </c>
      <c r="F1545" s="41" t="s">
        <v>767</v>
      </c>
      <c r="G1545" s="41">
        <v>12</v>
      </c>
      <c r="H1545" s="41">
        <v>15501.6163628458</v>
      </c>
      <c r="I1545" s="41">
        <v>6086</v>
      </c>
      <c r="J1545" s="41">
        <v>602</v>
      </c>
      <c r="K1545" s="41">
        <v>121.1114</v>
      </c>
      <c r="L1545" s="41">
        <v>11.979800000000001</v>
      </c>
      <c r="M1545" s="41"/>
      <c r="N1545" s="41"/>
      <c r="O1545" s="41"/>
      <c r="P1545" s="41"/>
      <c r="Q1545" s="41">
        <v>10022</v>
      </c>
      <c r="R1545" s="41">
        <v>179.3938</v>
      </c>
      <c r="S1545" s="41"/>
      <c r="T1545" s="41"/>
      <c r="U1545" s="41">
        <v>16710</v>
      </c>
      <c r="V1545" s="41">
        <v>312.48500000000001</v>
      </c>
      <c r="W1545" s="41"/>
      <c r="X1545" s="41"/>
    </row>
    <row r="1546" spans="1:24" x14ac:dyDescent="0.35">
      <c r="A1546" s="41" t="s">
        <v>611</v>
      </c>
      <c r="B1546" s="41" t="s">
        <v>433</v>
      </c>
      <c r="C1546" s="41" t="s">
        <v>16</v>
      </c>
      <c r="D1546" s="41" t="s">
        <v>360</v>
      </c>
      <c r="E1546" s="41" t="s">
        <v>360</v>
      </c>
      <c r="F1546" s="41" t="s">
        <v>757</v>
      </c>
      <c r="G1546" s="41">
        <v>2</v>
      </c>
      <c r="H1546" s="41">
        <v>15501.6163628458</v>
      </c>
      <c r="I1546" s="41">
        <v>3700</v>
      </c>
      <c r="J1546" s="41">
        <v>2597</v>
      </c>
      <c r="K1546" s="41">
        <v>68.45</v>
      </c>
      <c r="L1546" s="41">
        <v>48.044499999999999</v>
      </c>
      <c r="M1546" s="41">
        <v>4327</v>
      </c>
      <c r="N1546" s="41">
        <v>4137</v>
      </c>
      <c r="O1546" s="41">
        <v>86.107300000000009</v>
      </c>
      <c r="P1546" s="41">
        <v>82.326300000000003</v>
      </c>
      <c r="Q1546" s="41">
        <v>45267</v>
      </c>
      <c r="R1546" s="41">
        <v>810.27930000000003</v>
      </c>
      <c r="S1546" s="41">
        <v>10330</v>
      </c>
      <c r="T1546" s="41">
        <v>227.26</v>
      </c>
      <c r="U1546" s="41">
        <v>51564</v>
      </c>
      <c r="V1546" s="41">
        <v>926.77380000000005</v>
      </c>
      <c r="W1546" s="41">
        <v>18794</v>
      </c>
      <c r="X1546" s="41">
        <v>395.6936</v>
      </c>
    </row>
    <row r="1547" spans="1:24" x14ac:dyDescent="0.35">
      <c r="A1547" s="41" t="s">
        <v>611</v>
      </c>
      <c r="B1547" s="41" t="s">
        <v>433</v>
      </c>
      <c r="C1547" s="41" t="s">
        <v>16</v>
      </c>
      <c r="D1547" s="41" t="s">
        <v>360</v>
      </c>
      <c r="E1547" s="41" t="s">
        <v>360</v>
      </c>
      <c r="F1547" s="41" t="s">
        <v>763</v>
      </c>
      <c r="G1547" s="41">
        <v>8</v>
      </c>
      <c r="H1547" s="41">
        <v>15501.6163628458</v>
      </c>
      <c r="I1547" s="41">
        <v>7119</v>
      </c>
      <c r="J1547" s="41">
        <v>12542</v>
      </c>
      <c r="K1547" s="41">
        <v>141.66810000000001</v>
      </c>
      <c r="L1547" s="41">
        <v>249.58580000000001</v>
      </c>
      <c r="M1547" s="41"/>
      <c r="N1547" s="41"/>
      <c r="O1547" s="41"/>
      <c r="P1547" s="41"/>
      <c r="Q1547" s="41">
        <v>10122</v>
      </c>
      <c r="R1547" s="41">
        <v>181.18379999999999</v>
      </c>
      <c r="S1547" s="41"/>
      <c r="T1547" s="41"/>
      <c r="U1547" s="41">
        <v>29783</v>
      </c>
      <c r="V1547" s="41">
        <v>572.43770000000006</v>
      </c>
      <c r="W1547" s="41"/>
      <c r="X1547" s="41"/>
    </row>
    <row r="1548" spans="1:24" x14ac:dyDescent="0.35">
      <c r="A1548" s="41" t="s">
        <v>611</v>
      </c>
      <c r="B1548" s="41" t="s">
        <v>433</v>
      </c>
      <c r="C1548" s="41" t="s">
        <v>16</v>
      </c>
      <c r="D1548" s="41" t="s">
        <v>360</v>
      </c>
      <c r="E1548" s="41" t="s">
        <v>360</v>
      </c>
      <c r="F1548" s="41" t="s">
        <v>762</v>
      </c>
      <c r="G1548" s="41">
        <v>7</v>
      </c>
      <c r="H1548" s="41">
        <v>15501.6163628458</v>
      </c>
      <c r="I1548" s="41">
        <v>7078</v>
      </c>
      <c r="J1548" s="41">
        <v>21948</v>
      </c>
      <c r="K1548" s="41">
        <v>140.85220000000001</v>
      </c>
      <c r="L1548" s="41">
        <v>436.76520000000005</v>
      </c>
      <c r="M1548" s="41">
        <v>0</v>
      </c>
      <c r="N1548" s="41">
        <v>10416</v>
      </c>
      <c r="O1548" s="41">
        <v>0</v>
      </c>
      <c r="P1548" s="41">
        <v>234.35999999999999</v>
      </c>
      <c r="Q1548" s="41">
        <v>12082</v>
      </c>
      <c r="R1548" s="41">
        <v>216.26779999999999</v>
      </c>
      <c r="S1548" s="41">
        <v>23064</v>
      </c>
      <c r="T1548" s="41">
        <v>507.40800000000002</v>
      </c>
      <c r="U1548" s="41">
        <v>41108</v>
      </c>
      <c r="V1548" s="41">
        <v>793.88520000000005</v>
      </c>
      <c r="W1548" s="41">
        <v>33480</v>
      </c>
      <c r="X1548" s="41">
        <v>741.76800000000003</v>
      </c>
    </row>
    <row r="1549" spans="1:24" x14ac:dyDescent="0.35">
      <c r="A1549" s="41" t="s">
        <v>611</v>
      </c>
      <c r="B1549" s="41" t="s">
        <v>433</v>
      </c>
      <c r="C1549" s="41" t="s">
        <v>16</v>
      </c>
      <c r="D1549" s="41" t="s">
        <v>360</v>
      </c>
      <c r="E1549" s="41" t="s">
        <v>360</v>
      </c>
      <c r="F1549" s="41" t="s">
        <v>761</v>
      </c>
      <c r="G1549" s="41">
        <v>6</v>
      </c>
      <c r="H1549" s="41">
        <v>15501.6163628458</v>
      </c>
      <c r="I1549" s="41">
        <v>5910</v>
      </c>
      <c r="J1549" s="41">
        <v>10205</v>
      </c>
      <c r="K1549" s="41">
        <v>117.60900000000001</v>
      </c>
      <c r="L1549" s="41">
        <v>203.07950000000002</v>
      </c>
      <c r="M1549" s="41">
        <v>9154</v>
      </c>
      <c r="N1549" s="41">
        <v>11813</v>
      </c>
      <c r="O1549" s="41">
        <v>205.965</v>
      </c>
      <c r="P1549" s="41">
        <v>265.79250000000002</v>
      </c>
      <c r="Q1549" s="41">
        <v>25024</v>
      </c>
      <c r="R1549" s="41">
        <v>447.92959999999999</v>
      </c>
      <c r="S1549" s="41">
        <v>12143</v>
      </c>
      <c r="T1549" s="41">
        <v>267.14600000000002</v>
      </c>
      <c r="U1549" s="41">
        <v>41139</v>
      </c>
      <c r="V1549" s="41">
        <v>768.61810000000003</v>
      </c>
      <c r="W1549" s="41">
        <v>33110</v>
      </c>
      <c r="X1549" s="41">
        <v>738.90350000000012</v>
      </c>
    </row>
    <row r="1550" spans="1:24" x14ac:dyDescent="0.35">
      <c r="A1550" s="41" t="s">
        <v>699</v>
      </c>
      <c r="B1550" s="41" t="s">
        <v>491</v>
      </c>
      <c r="C1550" s="41" t="s">
        <v>16</v>
      </c>
      <c r="D1550" s="41" t="s">
        <v>164</v>
      </c>
      <c r="E1550" s="41" t="s">
        <v>164</v>
      </c>
      <c r="F1550" s="41" t="s">
        <v>756</v>
      </c>
      <c r="G1550" s="41">
        <v>1</v>
      </c>
      <c r="H1550" s="41">
        <v>9897.6383506155107</v>
      </c>
      <c r="I1550" s="41">
        <v>15092</v>
      </c>
      <c r="J1550" s="41">
        <v>0</v>
      </c>
      <c r="K1550" s="41">
        <v>279.202</v>
      </c>
      <c r="L1550" s="41">
        <v>0</v>
      </c>
      <c r="M1550" s="41">
        <v>449</v>
      </c>
      <c r="N1550" s="41">
        <v>0</v>
      </c>
      <c r="O1550" s="41">
        <v>8.9351000000000003</v>
      </c>
      <c r="P1550" s="41">
        <v>0</v>
      </c>
      <c r="Q1550" s="41">
        <v>22936</v>
      </c>
      <c r="R1550" s="41">
        <v>410.55439999999999</v>
      </c>
      <c r="S1550" s="41">
        <v>7020</v>
      </c>
      <c r="T1550" s="41">
        <v>154.44</v>
      </c>
      <c r="U1550" s="41">
        <v>38028</v>
      </c>
      <c r="V1550" s="41">
        <v>689.75639999999999</v>
      </c>
      <c r="W1550" s="41">
        <v>7469</v>
      </c>
      <c r="X1550" s="41">
        <v>163.3751</v>
      </c>
    </row>
    <row r="1551" spans="1:24" x14ac:dyDescent="0.35">
      <c r="A1551" s="41" t="s">
        <v>699</v>
      </c>
      <c r="B1551" s="41" t="s">
        <v>491</v>
      </c>
      <c r="C1551" s="41" t="s">
        <v>16</v>
      </c>
      <c r="D1551" s="41" t="s">
        <v>164</v>
      </c>
      <c r="E1551" s="41" t="s">
        <v>164</v>
      </c>
      <c r="F1551" s="41" t="s">
        <v>760</v>
      </c>
      <c r="G1551" s="41">
        <v>5</v>
      </c>
      <c r="H1551" s="41">
        <v>9897.6383506155107</v>
      </c>
      <c r="I1551" s="41">
        <v>635</v>
      </c>
      <c r="J1551" s="41">
        <v>0</v>
      </c>
      <c r="K1551" s="41">
        <v>11.747499999999999</v>
      </c>
      <c r="L1551" s="41">
        <v>0</v>
      </c>
      <c r="M1551" s="41">
        <v>527</v>
      </c>
      <c r="N1551" s="41">
        <v>0</v>
      </c>
      <c r="O1551" s="41">
        <v>10.487300000000001</v>
      </c>
      <c r="P1551" s="41">
        <v>0</v>
      </c>
      <c r="Q1551" s="41">
        <v>15212</v>
      </c>
      <c r="R1551" s="41">
        <v>272.29480000000001</v>
      </c>
      <c r="S1551" s="41">
        <v>11568</v>
      </c>
      <c r="T1551" s="41">
        <v>254.49600000000001</v>
      </c>
      <c r="U1551" s="41">
        <v>15847</v>
      </c>
      <c r="V1551" s="41">
        <v>284.04230000000001</v>
      </c>
      <c r="W1551" s="41">
        <v>12095</v>
      </c>
      <c r="X1551" s="41">
        <v>264.98329999999999</v>
      </c>
    </row>
    <row r="1552" spans="1:24" x14ac:dyDescent="0.35">
      <c r="A1552" s="41" t="s">
        <v>699</v>
      </c>
      <c r="B1552" s="41" t="s">
        <v>491</v>
      </c>
      <c r="C1552" s="41" t="s">
        <v>16</v>
      </c>
      <c r="D1552" s="41" t="s">
        <v>164</v>
      </c>
      <c r="E1552" s="41" t="s">
        <v>164</v>
      </c>
      <c r="F1552" s="41" t="s">
        <v>764</v>
      </c>
      <c r="G1552" s="41">
        <v>9</v>
      </c>
      <c r="H1552" s="41">
        <v>9897.6383506155107</v>
      </c>
      <c r="I1552" s="41">
        <v>767</v>
      </c>
      <c r="J1552" s="41">
        <v>0</v>
      </c>
      <c r="K1552" s="41">
        <v>15.263300000000001</v>
      </c>
      <c r="L1552" s="41">
        <v>0</v>
      </c>
      <c r="M1552" s="41"/>
      <c r="N1552" s="41"/>
      <c r="O1552" s="41"/>
      <c r="P1552" s="41"/>
      <c r="Q1552" s="41">
        <v>12239</v>
      </c>
      <c r="R1552" s="41">
        <v>219.07810000000001</v>
      </c>
      <c r="S1552" s="41"/>
      <c r="T1552" s="41"/>
      <c r="U1552" s="41">
        <v>13006</v>
      </c>
      <c r="V1552" s="41">
        <v>234.34140000000002</v>
      </c>
      <c r="W1552" s="41"/>
      <c r="X1552" s="41"/>
    </row>
    <row r="1553" spans="1:24" x14ac:dyDescent="0.35">
      <c r="A1553" s="41" t="s">
        <v>699</v>
      </c>
      <c r="B1553" s="41" t="s">
        <v>491</v>
      </c>
      <c r="C1553" s="41" t="s">
        <v>16</v>
      </c>
      <c r="D1553" s="41" t="s">
        <v>164</v>
      </c>
      <c r="E1553" s="41" t="s">
        <v>164</v>
      </c>
      <c r="F1553" s="41" t="s">
        <v>766</v>
      </c>
      <c r="G1553" s="41">
        <v>11</v>
      </c>
      <c r="H1553" s="41">
        <v>9897.6383506155107</v>
      </c>
      <c r="I1553" s="41">
        <v>487</v>
      </c>
      <c r="J1553" s="41">
        <v>0</v>
      </c>
      <c r="K1553" s="41">
        <v>9.6913</v>
      </c>
      <c r="L1553" s="41">
        <v>0</v>
      </c>
      <c r="M1553" s="41"/>
      <c r="N1553" s="41"/>
      <c r="O1553" s="41"/>
      <c r="P1553" s="41"/>
      <c r="Q1553" s="41">
        <v>16080</v>
      </c>
      <c r="R1553" s="41">
        <v>287.83199999999999</v>
      </c>
      <c r="S1553" s="41"/>
      <c r="T1553" s="41"/>
      <c r="U1553" s="41">
        <v>16567</v>
      </c>
      <c r="V1553" s="41">
        <v>297.52330000000001</v>
      </c>
      <c r="W1553" s="41"/>
      <c r="X1553" s="41"/>
    </row>
    <row r="1554" spans="1:24" x14ac:dyDescent="0.35">
      <c r="A1554" s="41" t="s">
        <v>699</v>
      </c>
      <c r="B1554" s="41" t="s">
        <v>491</v>
      </c>
      <c r="C1554" s="41" t="s">
        <v>16</v>
      </c>
      <c r="D1554" s="41" t="s">
        <v>164</v>
      </c>
      <c r="E1554" s="41" t="s">
        <v>164</v>
      </c>
      <c r="F1554" s="41" t="s">
        <v>765</v>
      </c>
      <c r="G1554" s="41">
        <v>10</v>
      </c>
      <c r="H1554" s="41">
        <v>9897.6383506155107</v>
      </c>
      <c r="I1554" s="41">
        <v>666</v>
      </c>
      <c r="J1554" s="41">
        <v>0</v>
      </c>
      <c r="K1554" s="41">
        <v>13.253400000000001</v>
      </c>
      <c r="L1554" s="41">
        <v>0</v>
      </c>
      <c r="M1554" s="41"/>
      <c r="N1554" s="41"/>
      <c r="O1554" s="41"/>
      <c r="P1554" s="41"/>
      <c r="Q1554" s="41">
        <v>17098</v>
      </c>
      <c r="R1554" s="41">
        <v>306.05419999999998</v>
      </c>
      <c r="S1554" s="41"/>
      <c r="T1554" s="41"/>
      <c r="U1554" s="41">
        <v>17764</v>
      </c>
      <c r="V1554" s="41">
        <v>319.30759999999998</v>
      </c>
      <c r="W1554" s="41"/>
      <c r="X1554" s="41"/>
    </row>
    <row r="1555" spans="1:24" x14ac:dyDescent="0.35">
      <c r="A1555" s="41" t="s">
        <v>699</v>
      </c>
      <c r="B1555" s="41" t="s">
        <v>491</v>
      </c>
      <c r="C1555" s="41" t="s">
        <v>16</v>
      </c>
      <c r="D1555" s="41" t="s">
        <v>164</v>
      </c>
      <c r="E1555" s="41" t="s">
        <v>164</v>
      </c>
      <c r="F1555" s="41" t="s">
        <v>759</v>
      </c>
      <c r="G1555" s="41">
        <v>4</v>
      </c>
      <c r="H1555" s="41">
        <v>9897.6383506155107</v>
      </c>
      <c r="I1555" s="41">
        <v>937</v>
      </c>
      <c r="J1555" s="41">
        <v>0</v>
      </c>
      <c r="K1555" s="41">
        <v>17.334499999999998</v>
      </c>
      <c r="L1555" s="41">
        <v>0</v>
      </c>
      <c r="M1555" s="41">
        <v>754</v>
      </c>
      <c r="N1555" s="41">
        <v>2</v>
      </c>
      <c r="O1555" s="41">
        <v>15.0046</v>
      </c>
      <c r="P1555" s="41">
        <v>3.9800000000000002E-2</v>
      </c>
      <c r="Q1555" s="41">
        <v>9872</v>
      </c>
      <c r="R1555" s="41">
        <v>176.7088</v>
      </c>
      <c r="S1555" s="41">
        <v>15002</v>
      </c>
      <c r="T1555" s="41">
        <v>330.04399999999998</v>
      </c>
      <c r="U1555" s="41">
        <v>10809</v>
      </c>
      <c r="V1555" s="41">
        <v>194.04329999999999</v>
      </c>
      <c r="W1555" s="41">
        <v>15758</v>
      </c>
      <c r="X1555" s="41">
        <v>345.08839999999998</v>
      </c>
    </row>
    <row r="1556" spans="1:24" x14ac:dyDescent="0.35">
      <c r="A1556" s="41" t="s">
        <v>699</v>
      </c>
      <c r="B1556" s="41" t="s">
        <v>491</v>
      </c>
      <c r="C1556" s="41" t="s">
        <v>16</v>
      </c>
      <c r="D1556" s="41" t="s">
        <v>164</v>
      </c>
      <c r="E1556" s="41" t="s">
        <v>164</v>
      </c>
      <c r="F1556" s="41" t="s">
        <v>758</v>
      </c>
      <c r="G1556" s="41">
        <v>3</v>
      </c>
      <c r="H1556" s="41">
        <v>9897.6383506155107</v>
      </c>
      <c r="I1556" s="41">
        <v>953</v>
      </c>
      <c r="J1556" s="41">
        <v>0</v>
      </c>
      <c r="K1556" s="41">
        <v>17.630499999999998</v>
      </c>
      <c r="L1556" s="41">
        <v>0</v>
      </c>
      <c r="M1556" s="41">
        <v>501</v>
      </c>
      <c r="N1556" s="41">
        <v>0</v>
      </c>
      <c r="O1556" s="41">
        <v>9.9699000000000009</v>
      </c>
      <c r="P1556" s="41">
        <v>0</v>
      </c>
      <c r="Q1556" s="41">
        <v>21767</v>
      </c>
      <c r="R1556" s="41">
        <v>389.6293</v>
      </c>
      <c r="S1556" s="41">
        <v>13528</v>
      </c>
      <c r="T1556" s="41">
        <v>297.61599999999999</v>
      </c>
      <c r="U1556" s="41">
        <v>22720</v>
      </c>
      <c r="V1556" s="41">
        <v>407.25979999999998</v>
      </c>
      <c r="W1556" s="41">
        <v>14029</v>
      </c>
      <c r="X1556" s="41">
        <v>307.58589999999998</v>
      </c>
    </row>
    <row r="1557" spans="1:24" x14ac:dyDescent="0.35">
      <c r="A1557" s="41" t="s">
        <v>699</v>
      </c>
      <c r="B1557" s="41" t="s">
        <v>491</v>
      </c>
      <c r="C1557" s="41" t="s">
        <v>16</v>
      </c>
      <c r="D1557" s="41" t="s">
        <v>164</v>
      </c>
      <c r="E1557" s="41" t="s">
        <v>164</v>
      </c>
      <c r="F1557" s="41" t="s">
        <v>767</v>
      </c>
      <c r="G1557" s="41">
        <v>12</v>
      </c>
      <c r="H1557" s="41">
        <v>9897.6383506155107</v>
      </c>
      <c r="I1557" s="41">
        <v>347</v>
      </c>
      <c r="J1557" s="41">
        <v>0</v>
      </c>
      <c r="K1557" s="41">
        <v>6.9053000000000004</v>
      </c>
      <c r="L1557" s="41">
        <v>0</v>
      </c>
      <c r="M1557" s="41"/>
      <c r="N1557" s="41"/>
      <c r="O1557" s="41"/>
      <c r="P1557" s="41"/>
      <c r="Q1557" s="41">
        <v>10275</v>
      </c>
      <c r="R1557" s="41">
        <v>183.92250000000001</v>
      </c>
      <c r="S1557" s="41"/>
      <c r="T1557" s="41"/>
      <c r="U1557" s="41">
        <v>10622</v>
      </c>
      <c r="V1557" s="41">
        <v>190.82780000000002</v>
      </c>
      <c r="W1557" s="41"/>
      <c r="X1557" s="41"/>
    </row>
    <row r="1558" spans="1:24" x14ac:dyDescent="0.35">
      <c r="A1558" s="41" t="s">
        <v>699</v>
      </c>
      <c r="B1558" s="41" t="s">
        <v>491</v>
      </c>
      <c r="C1558" s="41" t="s">
        <v>16</v>
      </c>
      <c r="D1558" s="41" t="s">
        <v>164</v>
      </c>
      <c r="E1558" s="41" t="s">
        <v>164</v>
      </c>
      <c r="F1558" s="41" t="s">
        <v>757</v>
      </c>
      <c r="G1558" s="41">
        <v>2</v>
      </c>
      <c r="H1558" s="41">
        <v>9897.6383506155107</v>
      </c>
      <c r="I1558" s="41">
        <v>28324</v>
      </c>
      <c r="J1558" s="41">
        <v>0</v>
      </c>
      <c r="K1558" s="41">
        <v>523.99400000000003</v>
      </c>
      <c r="L1558" s="41">
        <v>0</v>
      </c>
      <c r="M1558" s="41">
        <v>511</v>
      </c>
      <c r="N1558" s="41">
        <v>2</v>
      </c>
      <c r="O1558" s="41">
        <v>10.168900000000001</v>
      </c>
      <c r="P1558" s="41">
        <v>3.9800000000000002E-2</v>
      </c>
      <c r="Q1558" s="41">
        <v>19264</v>
      </c>
      <c r="R1558" s="41">
        <v>344.82560000000001</v>
      </c>
      <c r="S1558" s="41">
        <v>10055</v>
      </c>
      <c r="T1558" s="41">
        <v>221.21</v>
      </c>
      <c r="U1558" s="41">
        <v>47588</v>
      </c>
      <c r="V1558" s="41">
        <v>868.81960000000004</v>
      </c>
      <c r="W1558" s="41">
        <v>10568</v>
      </c>
      <c r="X1558" s="41">
        <v>231.4187</v>
      </c>
    </row>
    <row r="1559" spans="1:24" x14ac:dyDescent="0.35">
      <c r="A1559" s="41" t="s">
        <v>699</v>
      </c>
      <c r="B1559" s="41" t="s">
        <v>491</v>
      </c>
      <c r="C1559" s="41" t="s">
        <v>16</v>
      </c>
      <c r="D1559" s="41" t="s">
        <v>164</v>
      </c>
      <c r="E1559" s="41" t="s">
        <v>164</v>
      </c>
      <c r="F1559" s="41" t="s">
        <v>763</v>
      </c>
      <c r="G1559" s="41">
        <v>8</v>
      </c>
      <c r="H1559" s="41">
        <v>9897.6383506155107</v>
      </c>
      <c r="I1559" s="41">
        <v>1016</v>
      </c>
      <c r="J1559" s="41">
        <v>0</v>
      </c>
      <c r="K1559" s="41">
        <v>20.218400000000003</v>
      </c>
      <c r="L1559" s="41">
        <v>0</v>
      </c>
      <c r="M1559" s="41"/>
      <c r="N1559" s="41"/>
      <c r="O1559" s="41"/>
      <c r="P1559" s="41"/>
      <c r="Q1559" s="41">
        <v>11604</v>
      </c>
      <c r="R1559" s="41">
        <v>207.7116</v>
      </c>
      <c r="S1559" s="41"/>
      <c r="T1559" s="41"/>
      <c r="U1559" s="41">
        <v>12620</v>
      </c>
      <c r="V1559" s="41">
        <v>227.93</v>
      </c>
      <c r="W1559" s="41"/>
      <c r="X1559" s="41"/>
    </row>
    <row r="1560" spans="1:24" x14ac:dyDescent="0.35">
      <c r="A1560" s="41" t="s">
        <v>699</v>
      </c>
      <c r="B1560" s="41" t="s">
        <v>491</v>
      </c>
      <c r="C1560" s="41" t="s">
        <v>16</v>
      </c>
      <c r="D1560" s="41" t="s">
        <v>164</v>
      </c>
      <c r="E1560" s="41" t="s">
        <v>164</v>
      </c>
      <c r="F1560" s="41" t="s">
        <v>762</v>
      </c>
      <c r="G1560" s="41">
        <v>7</v>
      </c>
      <c r="H1560" s="41">
        <v>9897.6383506155107</v>
      </c>
      <c r="I1560" s="41">
        <v>581</v>
      </c>
      <c r="J1560" s="41">
        <v>0</v>
      </c>
      <c r="K1560" s="41">
        <v>11.561900000000001</v>
      </c>
      <c r="L1560" s="41">
        <v>0</v>
      </c>
      <c r="M1560" s="41">
        <v>0</v>
      </c>
      <c r="N1560" s="41">
        <v>2</v>
      </c>
      <c r="O1560" s="41">
        <v>0</v>
      </c>
      <c r="P1560" s="41">
        <v>4.4999999999999998E-2</v>
      </c>
      <c r="Q1560" s="41">
        <v>11096</v>
      </c>
      <c r="R1560" s="41">
        <v>198.61840000000001</v>
      </c>
      <c r="S1560" s="41">
        <v>12159</v>
      </c>
      <c r="T1560" s="41">
        <v>267.49799999999999</v>
      </c>
      <c r="U1560" s="41">
        <v>11677</v>
      </c>
      <c r="V1560" s="41">
        <v>210.18030000000002</v>
      </c>
      <c r="W1560" s="41">
        <v>12161</v>
      </c>
      <c r="X1560" s="41">
        <v>267.54300000000001</v>
      </c>
    </row>
    <row r="1561" spans="1:24" x14ac:dyDescent="0.35">
      <c r="A1561" s="41" t="s">
        <v>699</v>
      </c>
      <c r="B1561" s="41" t="s">
        <v>491</v>
      </c>
      <c r="C1561" s="41" t="s">
        <v>16</v>
      </c>
      <c r="D1561" s="41" t="s">
        <v>164</v>
      </c>
      <c r="E1561" s="41" t="s">
        <v>164</v>
      </c>
      <c r="F1561" s="41" t="s">
        <v>761</v>
      </c>
      <c r="G1561" s="41">
        <v>6</v>
      </c>
      <c r="H1561" s="41">
        <v>9897.6383506155107</v>
      </c>
      <c r="I1561" s="41">
        <v>679</v>
      </c>
      <c r="J1561" s="41">
        <v>0</v>
      </c>
      <c r="K1561" s="41">
        <v>13.5121</v>
      </c>
      <c r="L1561" s="41">
        <v>0</v>
      </c>
      <c r="M1561" s="41">
        <v>539</v>
      </c>
      <c r="N1561" s="41">
        <v>0</v>
      </c>
      <c r="O1561" s="41">
        <v>12.1275</v>
      </c>
      <c r="P1561" s="41">
        <v>0</v>
      </c>
      <c r="Q1561" s="41">
        <v>17146</v>
      </c>
      <c r="R1561" s="41">
        <v>306.91340000000002</v>
      </c>
      <c r="S1561" s="41">
        <v>15382</v>
      </c>
      <c r="T1561" s="41">
        <v>338.404</v>
      </c>
      <c r="U1561" s="41">
        <v>17825</v>
      </c>
      <c r="V1561" s="41">
        <v>320.4255</v>
      </c>
      <c r="W1561" s="41">
        <v>15921</v>
      </c>
      <c r="X1561" s="41">
        <v>350.53149999999999</v>
      </c>
    </row>
    <row r="1562" spans="1:24" x14ac:dyDescent="0.35">
      <c r="A1562" s="41" t="s">
        <v>165</v>
      </c>
      <c r="B1562" s="41" t="s">
        <v>467</v>
      </c>
      <c r="C1562" s="41" t="s">
        <v>29</v>
      </c>
      <c r="D1562" s="41" t="s">
        <v>166</v>
      </c>
      <c r="E1562" s="41" t="s">
        <v>166</v>
      </c>
      <c r="F1562" s="41" t="s">
        <v>756</v>
      </c>
      <c r="G1562" s="41">
        <v>1</v>
      </c>
      <c r="H1562" s="41">
        <v>11006.2206628286</v>
      </c>
      <c r="I1562" s="41">
        <v>8686</v>
      </c>
      <c r="J1562" s="41">
        <v>0</v>
      </c>
      <c r="K1562" s="41">
        <v>160.691</v>
      </c>
      <c r="L1562" s="41">
        <v>0</v>
      </c>
      <c r="M1562" s="41">
        <v>5668</v>
      </c>
      <c r="N1562" s="41">
        <v>2</v>
      </c>
      <c r="O1562" s="41">
        <v>112.7932</v>
      </c>
      <c r="P1562" s="41">
        <v>3.9800000000000002E-2</v>
      </c>
      <c r="Q1562" s="41">
        <v>4194</v>
      </c>
      <c r="R1562" s="41">
        <v>75.072599999999994</v>
      </c>
      <c r="S1562" s="41">
        <v>10078</v>
      </c>
      <c r="T1562" s="41">
        <v>221.71600000000001</v>
      </c>
      <c r="U1562" s="41">
        <v>12880</v>
      </c>
      <c r="V1562" s="41">
        <v>235.7636</v>
      </c>
      <c r="W1562" s="41">
        <v>15748</v>
      </c>
      <c r="X1562" s="41">
        <v>334.54899999999998</v>
      </c>
    </row>
    <row r="1563" spans="1:24" x14ac:dyDescent="0.35">
      <c r="A1563" s="41" t="s">
        <v>165</v>
      </c>
      <c r="B1563" s="41" t="s">
        <v>467</v>
      </c>
      <c r="C1563" s="41" t="s">
        <v>29</v>
      </c>
      <c r="D1563" s="41" t="s">
        <v>166</v>
      </c>
      <c r="E1563" s="41" t="s">
        <v>166</v>
      </c>
      <c r="F1563" s="41" t="s">
        <v>760</v>
      </c>
      <c r="G1563" s="41">
        <v>5</v>
      </c>
      <c r="H1563" s="41">
        <v>11006.2206628286</v>
      </c>
      <c r="I1563" s="41">
        <v>4692</v>
      </c>
      <c r="J1563" s="41">
        <v>3</v>
      </c>
      <c r="K1563" s="41">
        <v>86.801999999999992</v>
      </c>
      <c r="L1563" s="41">
        <v>5.5499999999999994E-2</v>
      </c>
      <c r="M1563" s="41">
        <v>4450</v>
      </c>
      <c r="N1563" s="41">
        <v>16</v>
      </c>
      <c r="O1563" s="41">
        <v>88.555000000000007</v>
      </c>
      <c r="P1563" s="41">
        <v>0.31840000000000002</v>
      </c>
      <c r="Q1563" s="41">
        <v>9298</v>
      </c>
      <c r="R1563" s="41">
        <v>166.4342</v>
      </c>
      <c r="S1563" s="41">
        <v>8832</v>
      </c>
      <c r="T1563" s="41">
        <v>194.304</v>
      </c>
      <c r="U1563" s="41">
        <v>13993</v>
      </c>
      <c r="V1563" s="41">
        <v>253.29169999999999</v>
      </c>
      <c r="W1563" s="41">
        <v>13298</v>
      </c>
      <c r="X1563" s="41">
        <v>283.17740000000003</v>
      </c>
    </row>
    <row r="1564" spans="1:24" x14ac:dyDescent="0.35">
      <c r="A1564" s="41" t="s">
        <v>165</v>
      </c>
      <c r="B1564" s="41" t="s">
        <v>467</v>
      </c>
      <c r="C1564" s="41" t="s">
        <v>29</v>
      </c>
      <c r="D1564" s="41" t="s">
        <v>166</v>
      </c>
      <c r="E1564" s="41" t="s">
        <v>166</v>
      </c>
      <c r="F1564" s="41" t="s">
        <v>764</v>
      </c>
      <c r="G1564" s="41">
        <v>9</v>
      </c>
      <c r="H1564" s="41">
        <v>11006.2206628286</v>
      </c>
      <c r="I1564" s="41">
        <v>3943</v>
      </c>
      <c r="J1564" s="41">
        <v>7</v>
      </c>
      <c r="K1564" s="41">
        <v>78.465699999999998</v>
      </c>
      <c r="L1564" s="41">
        <v>0.13930000000000001</v>
      </c>
      <c r="M1564" s="41"/>
      <c r="N1564" s="41"/>
      <c r="O1564" s="41"/>
      <c r="P1564" s="41"/>
      <c r="Q1564" s="41">
        <v>6240</v>
      </c>
      <c r="R1564" s="41">
        <v>111.696</v>
      </c>
      <c r="S1564" s="41"/>
      <c r="T1564" s="41"/>
      <c r="U1564" s="41">
        <v>10190</v>
      </c>
      <c r="V1564" s="41">
        <v>190.30099999999999</v>
      </c>
      <c r="W1564" s="41"/>
      <c r="X1564" s="41"/>
    </row>
    <row r="1565" spans="1:24" x14ac:dyDescent="0.35">
      <c r="A1565" s="41" t="s">
        <v>165</v>
      </c>
      <c r="B1565" s="41" t="s">
        <v>467</v>
      </c>
      <c r="C1565" s="41" t="s">
        <v>29</v>
      </c>
      <c r="D1565" s="41" t="s">
        <v>166</v>
      </c>
      <c r="E1565" s="41" t="s">
        <v>166</v>
      </c>
      <c r="F1565" s="41" t="s">
        <v>766</v>
      </c>
      <c r="G1565" s="41">
        <v>11</v>
      </c>
      <c r="H1565" s="41">
        <v>11006.2206628286</v>
      </c>
      <c r="I1565" s="41">
        <v>5492</v>
      </c>
      <c r="J1565" s="41">
        <v>7</v>
      </c>
      <c r="K1565" s="41">
        <v>109.2908</v>
      </c>
      <c r="L1565" s="41">
        <v>0.13930000000000001</v>
      </c>
      <c r="M1565" s="41"/>
      <c r="N1565" s="41"/>
      <c r="O1565" s="41"/>
      <c r="P1565" s="41"/>
      <c r="Q1565" s="41">
        <v>11358</v>
      </c>
      <c r="R1565" s="41">
        <v>203.3082</v>
      </c>
      <c r="S1565" s="41"/>
      <c r="T1565" s="41"/>
      <c r="U1565" s="41">
        <v>16857</v>
      </c>
      <c r="V1565" s="41">
        <v>312.73829999999998</v>
      </c>
      <c r="W1565" s="41"/>
      <c r="X1565" s="41"/>
    </row>
    <row r="1566" spans="1:24" x14ac:dyDescent="0.35">
      <c r="A1566" s="41" t="s">
        <v>165</v>
      </c>
      <c r="B1566" s="41" t="s">
        <v>467</v>
      </c>
      <c r="C1566" s="41" t="s">
        <v>29</v>
      </c>
      <c r="D1566" s="41" t="s">
        <v>166</v>
      </c>
      <c r="E1566" s="41" t="s">
        <v>166</v>
      </c>
      <c r="F1566" s="41" t="s">
        <v>765</v>
      </c>
      <c r="G1566" s="41">
        <v>10</v>
      </c>
      <c r="H1566" s="41">
        <v>11006.2206628286</v>
      </c>
      <c r="I1566" s="41">
        <v>5544</v>
      </c>
      <c r="J1566" s="41">
        <v>3</v>
      </c>
      <c r="K1566" s="41">
        <v>110.32560000000001</v>
      </c>
      <c r="L1566" s="41">
        <v>5.9700000000000003E-2</v>
      </c>
      <c r="M1566" s="41"/>
      <c r="N1566" s="41"/>
      <c r="O1566" s="41"/>
      <c r="P1566" s="41"/>
      <c r="Q1566" s="41">
        <v>17772</v>
      </c>
      <c r="R1566" s="41">
        <v>318.11880000000002</v>
      </c>
      <c r="S1566" s="41"/>
      <c r="T1566" s="41"/>
      <c r="U1566" s="41">
        <v>23319</v>
      </c>
      <c r="V1566" s="41">
        <v>428.50410000000005</v>
      </c>
      <c r="W1566" s="41"/>
      <c r="X1566" s="41"/>
    </row>
    <row r="1567" spans="1:24" x14ac:dyDescent="0.35">
      <c r="A1567" s="41" t="s">
        <v>165</v>
      </c>
      <c r="B1567" s="41" t="s">
        <v>467</v>
      </c>
      <c r="C1567" s="41" t="s">
        <v>29</v>
      </c>
      <c r="D1567" s="41" t="s">
        <v>166</v>
      </c>
      <c r="E1567" s="41" t="s">
        <v>166</v>
      </c>
      <c r="F1567" s="41" t="s">
        <v>759</v>
      </c>
      <c r="G1567" s="41">
        <v>4</v>
      </c>
      <c r="H1567" s="41">
        <v>11006.2206628286</v>
      </c>
      <c r="I1567" s="41">
        <v>4439</v>
      </c>
      <c r="J1567" s="41">
        <v>20</v>
      </c>
      <c r="K1567" s="41">
        <v>82.121499999999997</v>
      </c>
      <c r="L1567" s="41">
        <v>0.37</v>
      </c>
      <c r="M1567" s="41">
        <v>5041</v>
      </c>
      <c r="N1567" s="41">
        <v>47</v>
      </c>
      <c r="O1567" s="41">
        <v>100.3159</v>
      </c>
      <c r="P1567" s="41">
        <v>0.93530000000000002</v>
      </c>
      <c r="Q1567" s="41">
        <v>7499</v>
      </c>
      <c r="R1567" s="41">
        <v>134.2321</v>
      </c>
      <c r="S1567" s="41">
        <v>15142</v>
      </c>
      <c r="T1567" s="41">
        <v>333.12400000000002</v>
      </c>
      <c r="U1567" s="41">
        <v>11958</v>
      </c>
      <c r="V1567" s="41">
        <v>216.7236</v>
      </c>
      <c r="W1567" s="41">
        <v>20230</v>
      </c>
      <c r="X1567" s="41">
        <v>434.37520000000001</v>
      </c>
    </row>
    <row r="1568" spans="1:24" x14ac:dyDescent="0.35">
      <c r="A1568" s="41" t="s">
        <v>165</v>
      </c>
      <c r="B1568" s="41" t="s">
        <v>467</v>
      </c>
      <c r="C1568" s="41" t="s">
        <v>29</v>
      </c>
      <c r="D1568" s="41" t="s">
        <v>166</v>
      </c>
      <c r="E1568" s="41" t="s">
        <v>166</v>
      </c>
      <c r="F1568" s="41" t="s">
        <v>758</v>
      </c>
      <c r="G1568" s="41">
        <v>3</v>
      </c>
      <c r="H1568" s="41">
        <v>11006.2206628286</v>
      </c>
      <c r="I1568" s="41">
        <v>6982</v>
      </c>
      <c r="J1568" s="41">
        <v>0</v>
      </c>
      <c r="K1568" s="41">
        <v>129.167</v>
      </c>
      <c r="L1568" s="41">
        <v>0</v>
      </c>
      <c r="M1568" s="41">
        <v>4587</v>
      </c>
      <c r="N1568" s="41">
        <v>16</v>
      </c>
      <c r="O1568" s="41">
        <v>91.281300000000002</v>
      </c>
      <c r="P1568" s="41">
        <v>0.31840000000000002</v>
      </c>
      <c r="Q1568" s="41">
        <v>10305</v>
      </c>
      <c r="R1568" s="41">
        <v>184.45949999999999</v>
      </c>
      <c r="S1568" s="41">
        <v>11318</v>
      </c>
      <c r="T1568" s="41">
        <v>248.99600000000001</v>
      </c>
      <c r="U1568" s="41">
        <v>17287</v>
      </c>
      <c r="V1568" s="41">
        <v>313.62649999999996</v>
      </c>
      <c r="W1568" s="41">
        <v>15921</v>
      </c>
      <c r="X1568" s="41">
        <v>340.59570000000002</v>
      </c>
    </row>
    <row r="1569" spans="1:24" x14ac:dyDescent="0.35">
      <c r="A1569" s="41" t="s">
        <v>165</v>
      </c>
      <c r="B1569" s="41" t="s">
        <v>467</v>
      </c>
      <c r="C1569" s="41" t="s">
        <v>29</v>
      </c>
      <c r="D1569" s="41" t="s">
        <v>166</v>
      </c>
      <c r="E1569" s="41" t="s">
        <v>166</v>
      </c>
      <c r="F1569" s="41" t="s">
        <v>767</v>
      </c>
      <c r="G1569" s="41">
        <v>12</v>
      </c>
      <c r="H1569" s="41">
        <v>11006.2206628286</v>
      </c>
      <c r="I1569" s="41">
        <v>6690</v>
      </c>
      <c r="J1569" s="41">
        <v>2</v>
      </c>
      <c r="K1569" s="41">
        <v>133.131</v>
      </c>
      <c r="L1569" s="41">
        <v>3.9800000000000002E-2</v>
      </c>
      <c r="M1569" s="41"/>
      <c r="N1569" s="41"/>
      <c r="O1569" s="41"/>
      <c r="P1569" s="41"/>
      <c r="Q1569" s="41">
        <v>8026</v>
      </c>
      <c r="R1569" s="41">
        <v>143.66540000000001</v>
      </c>
      <c r="S1569" s="41"/>
      <c r="T1569" s="41"/>
      <c r="U1569" s="41">
        <v>14718</v>
      </c>
      <c r="V1569" s="41">
        <v>276.83620000000002</v>
      </c>
      <c r="W1569" s="41"/>
      <c r="X1569" s="41"/>
    </row>
    <row r="1570" spans="1:24" x14ac:dyDescent="0.35">
      <c r="A1570" s="41" t="s">
        <v>165</v>
      </c>
      <c r="B1570" s="41" t="s">
        <v>467</v>
      </c>
      <c r="C1570" s="41" t="s">
        <v>29</v>
      </c>
      <c r="D1570" s="41" t="s">
        <v>166</v>
      </c>
      <c r="E1570" s="41" t="s">
        <v>166</v>
      </c>
      <c r="F1570" s="41" t="s">
        <v>757</v>
      </c>
      <c r="G1570" s="41">
        <v>2</v>
      </c>
      <c r="H1570" s="41">
        <v>11006.2206628286</v>
      </c>
      <c r="I1570" s="41">
        <v>5756</v>
      </c>
      <c r="J1570" s="41">
        <v>17</v>
      </c>
      <c r="K1570" s="41">
        <v>106.48599999999999</v>
      </c>
      <c r="L1570" s="41">
        <v>0.3145</v>
      </c>
      <c r="M1570" s="41">
        <v>4139</v>
      </c>
      <c r="N1570" s="41">
        <v>23</v>
      </c>
      <c r="O1570" s="41">
        <v>82.366100000000003</v>
      </c>
      <c r="P1570" s="41">
        <v>0.4577</v>
      </c>
      <c r="Q1570" s="41">
        <v>4996</v>
      </c>
      <c r="R1570" s="41">
        <v>89.428399999999996</v>
      </c>
      <c r="S1570" s="41">
        <v>15389</v>
      </c>
      <c r="T1570" s="41">
        <v>338.55799999999999</v>
      </c>
      <c r="U1570" s="41">
        <v>10769</v>
      </c>
      <c r="V1570" s="41">
        <v>196.22889999999998</v>
      </c>
      <c r="W1570" s="41">
        <v>19551</v>
      </c>
      <c r="X1570" s="41">
        <v>421.3818</v>
      </c>
    </row>
    <row r="1571" spans="1:24" x14ac:dyDescent="0.35">
      <c r="A1571" s="41" t="s">
        <v>165</v>
      </c>
      <c r="B1571" s="41" t="s">
        <v>467</v>
      </c>
      <c r="C1571" s="41" t="s">
        <v>29</v>
      </c>
      <c r="D1571" s="41" t="s">
        <v>166</v>
      </c>
      <c r="E1571" s="41" t="s">
        <v>166</v>
      </c>
      <c r="F1571" s="41" t="s">
        <v>763</v>
      </c>
      <c r="G1571" s="41">
        <v>8</v>
      </c>
      <c r="H1571" s="41">
        <v>11006.2206628286</v>
      </c>
      <c r="I1571" s="41">
        <v>6374</v>
      </c>
      <c r="J1571" s="41">
        <v>26</v>
      </c>
      <c r="K1571" s="41">
        <v>126.8426</v>
      </c>
      <c r="L1571" s="41">
        <v>0.51740000000000008</v>
      </c>
      <c r="M1571" s="41"/>
      <c r="N1571" s="41"/>
      <c r="O1571" s="41"/>
      <c r="P1571" s="41"/>
      <c r="Q1571" s="41">
        <v>18330</v>
      </c>
      <c r="R1571" s="41">
        <v>328.10700000000003</v>
      </c>
      <c r="S1571" s="41"/>
      <c r="T1571" s="41"/>
      <c r="U1571" s="41">
        <v>24730</v>
      </c>
      <c r="V1571" s="41">
        <v>455.46700000000004</v>
      </c>
      <c r="W1571" s="41"/>
      <c r="X1571" s="41"/>
    </row>
    <row r="1572" spans="1:24" x14ac:dyDescent="0.35">
      <c r="A1572" s="41" t="s">
        <v>165</v>
      </c>
      <c r="B1572" s="41" t="s">
        <v>467</v>
      </c>
      <c r="C1572" s="41" t="s">
        <v>29</v>
      </c>
      <c r="D1572" s="41" t="s">
        <v>166</v>
      </c>
      <c r="E1572" s="41" t="s">
        <v>166</v>
      </c>
      <c r="F1572" s="41" t="s">
        <v>762</v>
      </c>
      <c r="G1572" s="41">
        <v>7</v>
      </c>
      <c r="H1572" s="41">
        <v>11006.2206628286</v>
      </c>
      <c r="I1572" s="41">
        <v>7138</v>
      </c>
      <c r="J1572" s="41">
        <v>14</v>
      </c>
      <c r="K1572" s="41">
        <v>142.0462</v>
      </c>
      <c r="L1572" s="41">
        <v>0.27860000000000001</v>
      </c>
      <c r="M1572" s="41">
        <v>0</v>
      </c>
      <c r="N1572" s="41">
        <v>66</v>
      </c>
      <c r="O1572" s="41">
        <v>0</v>
      </c>
      <c r="P1572" s="41">
        <v>1.4849999999999999</v>
      </c>
      <c r="Q1572" s="41">
        <v>29782</v>
      </c>
      <c r="R1572" s="41">
        <v>533.09780000000001</v>
      </c>
      <c r="S1572" s="41">
        <v>38739</v>
      </c>
      <c r="T1572" s="41">
        <v>852.25800000000004</v>
      </c>
      <c r="U1572" s="41">
        <v>36934</v>
      </c>
      <c r="V1572" s="41">
        <v>675.42259999999999</v>
      </c>
      <c r="W1572" s="41">
        <v>38805</v>
      </c>
      <c r="X1572" s="41">
        <v>853.74300000000005</v>
      </c>
    </row>
    <row r="1573" spans="1:24" x14ac:dyDescent="0.35">
      <c r="A1573" s="41" t="s">
        <v>165</v>
      </c>
      <c r="B1573" s="41" t="s">
        <v>467</v>
      </c>
      <c r="C1573" s="41" t="s">
        <v>29</v>
      </c>
      <c r="D1573" s="41" t="s">
        <v>166</v>
      </c>
      <c r="E1573" s="41" t="s">
        <v>166</v>
      </c>
      <c r="F1573" s="41" t="s">
        <v>761</v>
      </c>
      <c r="G1573" s="41">
        <v>6</v>
      </c>
      <c r="H1573" s="41">
        <v>11006.2206628286</v>
      </c>
      <c r="I1573" s="41">
        <v>17252</v>
      </c>
      <c r="J1573" s="41">
        <v>10</v>
      </c>
      <c r="K1573" s="41">
        <v>343.31479999999999</v>
      </c>
      <c r="L1573" s="41">
        <v>0.19900000000000001</v>
      </c>
      <c r="M1573" s="41">
        <v>4938</v>
      </c>
      <c r="N1573" s="41">
        <v>44</v>
      </c>
      <c r="O1573" s="41">
        <v>111.10499999999999</v>
      </c>
      <c r="P1573" s="41">
        <v>0.99</v>
      </c>
      <c r="Q1573" s="41">
        <v>23492</v>
      </c>
      <c r="R1573" s="41">
        <v>420.5068</v>
      </c>
      <c r="S1573" s="41">
        <v>23091</v>
      </c>
      <c r="T1573" s="41">
        <v>508.00200000000001</v>
      </c>
      <c r="U1573" s="41">
        <v>40754</v>
      </c>
      <c r="V1573" s="41">
        <v>764.02060000000006</v>
      </c>
      <c r="W1573" s="41">
        <v>28073</v>
      </c>
      <c r="X1573" s="41">
        <v>620.09699999999998</v>
      </c>
    </row>
    <row r="1574" spans="1:24" x14ac:dyDescent="0.35">
      <c r="A1574" s="41" t="s">
        <v>167</v>
      </c>
      <c r="B1574" s="41" t="s">
        <v>534</v>
      </c>
      <c r="C1574" s="41" t="s">
        <v>16</v>
      </c>
      <c r="D1574" s="41" t="s">
        <v>168</v>
      </c>
      <c r="E1574" s="41" t="s">
        <v>168</v>
      </c>
      <c r="F1574" s="41" t="s">
        <v>756</v>
      </c>
      <c r="G1574" s="41">
        <v>1</v>
      </c>
      <c r="H1574" s="41">
        <v>3699.6267495866</v>
      </c>
      <c r="I1574" s="41">
        <v>113</v>
      </c>
      <c r="J1574" s="41">
        <v>0</v>
      </c>
      <c r="K1574" s="41">
        <v>2.0905</v>
      </c>
      <c r="L1574" s="41">
        <v>0</v>
      </c>
      <c r="M1574" s="41">
        <v>620</v>
      </c>
      <c r="N1574" s="41">
        <v>0</v>
      </c>
      <c r="O1574" s="41">
        <v>12.338000000000001</v>
      </c>
      <c r="P1574" s="41">
        <v>0</v>
      </c>
      <c r="Q1574" s="41">
        <v>842</v>
      </c>
      <c r="R1574" s="41">
        <v>15.0718</v>
      </c>
      <c r="S1574" s="41">
        <v>2361</v>
      </c>
      <c r="T1574" s="41">
        <v>51.942</v>
      </c>
      <c r="U1574" s="41">
        <v>955</v>
      </c>
      <c r="V1574" s="41">
        <v>17.162299999999998</v>
      </c>
      <c r="W1574" s="41">
        <v>2981</v>
      </c>
      <c r="X1574" s="41">
        <v>64.28</v>
      </c>
    </row>
    <row r="1575" spans="1:24" x14ac:dyDescent="0.35">
      <c r="A1575" s="41" t="s">
        <v>167</v>
      </c>
      <c r="B1575" s="41" t="s">
        <v>534</v>
      </c>
      <c r="C1575" s="41" t="s">
        <v>16</v>
      </c>
      <c r="D1575" s="41" t="s">
        <v>168</v>
      </c>
      <c r="E1575" s="41" t="s">
        <v>168</v>
      </c>
      <c r="F1575" s="41" t="s">
        <v>760</v>
      </c>
      <c r="G1575" s="41">
        <v>5</v>
      </c>
      <c r="H1575" s="41">
        <v>3699.6267495866</v>
      </c>
      <c r="I1575" s="41">
        <v>300</v>
      </c>
      <c r="J1575" s="41">
        <v>4</v>
      </c>
      <c r="K1575" s="41">
        <v>5.55</v>
      </c>
      <c r="L1575" s="41">
        <v>7.3999999999999996E-2</v>
      </c>
      <c r="M1575" s="41">
        <v>614</v>
      </c>
      <c r="N1575" s="41">
        <v>273</v>
      </c>
      <c r="O1575" s="41">
        <v>12.2186</v>
      </c>
      <c r="P1575" s="41">
        <v>5.4327000000000005</v>
      </c>
      <c r="Q1575" s="41">
        <v>1853</v>
      </c>
      <c r="R1575" s="41">
        <v>33.168700000000001</v>
      </c>
      <c r="S1575" s="41">
        <v>2013</v>
      </c>
      <c r="T1575" s="41">
        <v>44.286000000000001</v>
      </c>
      <c r="U1575" s="41">
        <v>2157</v>
      </c>
      <c r="V1575" s="41">
        <v>38.792700000000004</v>
      </c>
      <c r="W1575" s="41">
        <v>2900</v>
      </c>
      <c r="X1575" s="41">
        <v>61.9373</v>
      </c>
    </row>
    <row r="1576" spans="1:24" x14ac:dyDescent="0.35">
      <c r="A1576" s="41" t="s">
        <v>167</v>
      </c>
      <c r="B1576" s="41" t="s">
        <v>534</v>
      </c>
      <c r="C1576" s="41" t="s">
        <v>16</v>
      </c>
      <c r="D1576" s="41" t="s">
        <v>168</v>
      </c>
      <c r="E1576" s="41" t="s">
        <v>168</v>
      </c>
      <c r="F1576" s="41" t="s">
        <v>764</v>
      </c>
      <c r="G1576" s="41">
        <v>9</v>
      </c>
      <c r="H1576" s="41">
        <v>3699.6267495866</v>
      </c>
      <c r="I1576" s="41">
        <v>205</v>
      </c>
      <c r="J1576" s="41">
        <v>0</v>
      </c>
      <c r="K1576" s="41">
        <v>4.0795000000000003</v>
      </c>
      <c r="L1576" s="41">
        <v>0</v>
      </c>
      <c r="M1576" s="41"/>
      <c r="N1576" s="41"/>
      <c r="O1576" s="41"/>
      <c r="P1576" s="41"/>
      <c r="Q1576" s="41">
        <v>1821</v>
      </c>
      <c r="R1576" s="41">
        <v>32.5959</v>
      </c>
      <c r="S1576" s="41"/>
      <c r="T1576" s="41"/>
      <c r="U1576" s="41">
        <v>2026</v>
      </c>
      <c r="V1576" s="41">
        <v>36.675400000000003</v>
      </c>
      <c r="W1576" s="41"/>
      <c r="X1576" s="41"/>
    </row>
    <row r="1577" spans="1:24" x14ac:dyDescent="0.35">
      <c r="A1577" s="41" t="s">
        <v>167</v>
      </c>
      <c r="B1577" s="41" t="s">
        <v>534</v>
      </c>
      <c r="C1577" s="41" t="s">
        <v>16</v>
      </c>
      <c r="D1577" s="41" t="s">
        <v>168</v>
      </c>
      <c r="E1577" s="41" t="s">
        <v>168</v>
      </c>
      <c r="F1577" s="41" t="s">
        <v>766</v>
      </c>
      <c r="G1577" s="41">
        <v>11</v>
      </c>
      <c r="H1577" s="41">
        <v>3699.6267495866</v>
      </c>
      <c r="I1577" s="41">
        <v>1818</v>
      </c>
      <c r="J1577" s="41">
        <v>0</v>
      </c>
      <c r="K1577" s="41">
        <v>36.178200000000004</v>
      </c>
      <c r="L1577" s="41">
        <v>0</v>
      </c>
      <c r="M1577" s="41"/>
      <c r="N1577" s="41"/>
      <c r="O1577" s="41"/>
      <c r="P1577" s="41"/>
      <c r="Q1577" s="41">
        <v>2776</v>
      </c>
      <c r="R1577" s="41">
        <v>49.690399999999997</v>
      </c>
      <c r="S1577" s="41"/>
      <c r="T1577" s="41"/>
      <c r="U1577" s="41">
        <v>4594</v>
      </c>
      <c r="V1577" s="41">
        <v>85.868600000000001</v>
      </c>
      <c r="W1577" s="41"/>
      <c r="X1577" s="41"/>
    </row>
    <row r="1578" spans="1:24" x14ac:dyDescent="0.35">
      <c r="A1578" s="41" t="s">
        <v>167</v>
      </c>
      <c r="B1578" s="41" t="s">
        <v>534</v>
      </c>
      <c r="C1578" s="41" t="s">
        <v>16</v>
      </c>
      <c r="D1578" s="41" t="s">
        <v>168</v>
      </c>
      <c r="E1578" s="41" t="s">
        <v>168</v>
      </c>
      <c r="F1578" s="41" t="s">
        <v>765</v>
      </c>
      <c r="G1578" s="41">
        <v>10</v>
      </c>
      <c r="H1578" s="41">
        <v>3699.6267495866</v>
      </c>
      <c r="I1578" s="41">
        <v>859</v>
      </c>
      <c r="J1578" s="41">
        <v>0</v>
      </c>
      <c r="K1578" s="41">
        <v>17.094100000000001</v>
      </c>
      <c r="L1578" s="41">
        <v>0</v>
      </c>
      <c r="M1578" s="41"/>
      <c r="N1578" s="41"/>
      <c r="O1578" s="41"/>
      <c r="P1578" s="41"/>
      <c r="Q1578" s="41">
        <v>1893</v>
      </c>
      <c r="R1578" s="41">
        <v>33.884700000000002</v>
      </c>
      <c r="S1578" s="41"/>
      <c r="T1578" s="41"/>
      <c r="U1578" s="41">
        <v>2752</v>
      </c>
      <c r="V1578" s="41">
        <v>50.978800000000007</v>
      </c>
      <c r="W1578" s="41"/>
      <c r="X1578" s="41"/>
    </row>
    <row r="1579" spans="1:24" x14ac:dyDescent="0.35">
      <c r="A1579" s="41" t="s">
        <v>167</v>
      </c>
      <c r="B1579" s="41" t="s">
        <v>534</v>
      </c>
      <c r="C1579" s="41" t="s">
        <v>16</v>
      </c>
      <c r="D1579" s="41" t="s">
        <v>168</v>
      </c>
      <c r="E1579" s="41" t="s">
        <v>168</v>
      </c>
      <c r="F1579" s="41" t="s">
        <v>759</v>
      </c>
      <c r="G1579" s="41">
        <v>4</v>
      </c>
      <c r="H1579" s="41">
        <v>3699.6267495866</v>
      </c>
      <c r="I1579" s="41">
        <v>168</v>
      </c>
      <c r="J1579" s="41">
        <v>7</v>
      </c>
      <c r="K1579" s="41">
        <v>3.1079999999999997</v>
      </c>
      <c r="L1579" s="41">
        <v>0.1295</v>
      </c>
      <c r="M1579" s="41">
        <v>1437</v>
      </c>
      <c r="N1579" s="41">
        <v>1043</v>
      </c>
      <c r="O1579" s="41">
        <v>28.596300000000003</v>
      </c>
      <c r="P1579" s="41">
        <v>20.755700000000001</v>
      </c>
      <c r="Q1579" s="41">
        <v>3313</v>
      </c>
      <c r="R1579" s="41">
        <v>59.302700000000002</v>
      </c>
      <c r="S1579" s="41">
        <v>1765</v>
      </c>
      <c r="T1579" s="41">
        <v>38.83</v>
      </c>
      <c r="U1579" s="41">
        <v>3488</v>
      </c>
      <c r="V1579" s="41">
        <v>62.540199999999999</v>
      </c>
      <c r="W1579" s="41">
        <v>4245</v>
      </c>
      <c r="X1579" s="41">
        <v>88.182000000000002</v>
      </c>
    </row>
    <row r="1580" spans="1:24" x14ac:dyDescent="0.35">
      <c r="A1580" s="41" t="s">
        <v>167</v>
      </c>
      <c r="B1580" s="41" t="s">
        <v>534</v>
      </c>
      <c r="C1580" s="41" t="s">
        <v>16</v>
      </c>
      <c r="D1580" s="41" t="s">
        <v>168</v>
      </c>
      <c r="E1580" s="41" t="s">
        <v>168</v>
      </c>
      <c r="F1580" s="41" t="s">
        <v>758</v>
      </c>
      <c r="G1580" s="41">
        <v>3</v>
      </c>
      <c r="H1580" s="41">
        <v>3699.6267495866</v>
      </c>
      <c r="I1580" s="41">
        <v>708</v>
      </c>
      <c r="J1580" s="41">
        <v>0</v>
      </c>
      <c r="K1580" s="41">
        <v>13.097999999999999</v>
      </c>
      <c r="L1580" s="41">
        <v>0</v>
      </c>
      <c r="M1580" s="41">
        <v>871</v>
      </c>
      <c r="N1580" s="41">
        <v>827</v>
      </c>
      <c r="O1580" s="41">
        <v>17.332900000000002</v>
      </c>
      <c r="P1580" s="41">
        <v>16.4573</v>
      </c>
      <c r="Q1580" s="41">
        <v>2540</v>
      </c>
      <c r="R1580" s="41">
        <v>45.466000000000001</v>
      </c>
      <c r="S1580" s="41">
        <v>1670</v>
      </c>
      <c r="T1580" s="41">
        <v>36.74</v>
      </c>
      <c r="U1580" s="41">
        <v>3248</v>
      </c>
      <c r="V1580" s="41">
        <v>58.564</v>
      </c>
      <c r="W1580" s="41">
        <v>3368</v>
      </c>
      <c r="X1580" s="41">
        <v>70.530200000000008</v>
      </c>
    </row>
    <row r="1581" spans="1:24" x14ac:dyDescent="0.35">
      <c r="A1581" s="41" t="s">
        <v>167</v>
      </c>
      <c r="B1581" s="41" t="s">
        <v>534</v>
      </c>
      <c r="C1581" s="41" t="s">
        <v>16</v>
      </c>
      <c r="D1581" s="41" t="s">
        <v>168</v>
      </c>
      <c r="E1581" s="41" t="s">
        <v>168</v>
      </c>
      <c r="F1581" s="41" t="s">
        <v>767</v>
      </c>
      <c r="G1581" s="41">
        <v>12</v>
      </c>
      <c r="H1581" s="41">
        <v>3699.6267495866</v>
      </c>
      <c r="I1581" s="41">
        <v>498</v>
      </c>
      <c r="J1581" s="41">
        <v>0</v>
      </c>
      <c r="K1581" s="41">
        <v>9.9101999999999997</v>
      </c>
      <c r="L1581" s="41">
        <v>0</v>
      </c>
      <c r="M1581" s="41"/>
      <c r="N1581" s="41"/>
      <c r="O1581" s="41"/>
      <c r="P1581" s="41"/>
      <c r="Q1581" s="41">
        <v>2756</v>
      </c>
      <c r="R1581" s="41">
        <v>49.3324</v>
      </c>
      <c r="S1581" s="41"/>
      <c r="T1581" s="41"/>
      <c r="U1581" s="41">
        <v>3254</v>
      </c>
      <c r="V1581" s="41">
        <v>59.242599999999996</v>
      </c>
      <c r="W1581" s="41"/>
      <c r="X1581" s="41"/>
    </row>
    <row r="1582" spans="1:24" x14ac:dyDescent="0.35">
      <c r="A1582" s="41" t="s">
        <v>167</v>
      </c>
      <c r="B1582" s="41" t="s">
        <v>534</v>
      </c>
      <c r="C1582" s="41" t="s">
        <v>16</v>
      </c>
      <c r="D1582" s="41" t="s">
        <v>168</v>
      </c>
      <c r="E1582" s="41" t="s">
        <v>168</v>
      </c>
      <c r="F1582" s="41" t="s">
        <v>757</v>
      </c>
      <c r="G1582" s="41">
        <v>2</v>
      </c>
      <c r="H1582" s="41">
        <v>3699.6267495866</v>
      </c>
      <c r="I1582" s="41">
        <v>3635</v>
      </c>
      <c r="J1582" s="41">
        <v>0</v>
      </c>
      <c r="K1582" s="41">
        <v>67.247500000000002</v>
      </c>
      <c r="L1582" s="41">
        <v>0</v>
      </c>
      <c r="M1582" s="41">
        <v>271</v>
      </c>
      <c r="N1582" s="41">
        <v>369</v>
      </c>
      <c r="O1582" s="41">
        <v>5.3929</v>
      </c>
      <c r="P1582" s="41">
        <v>7.3431000000000006</v>
      </c>
      <c r="Q1582" s="41">
        <v>2999</v>
      </c>
      <c r="R1582" s="41">
        <v>53.682099999999998</v>
      </c>
      <c r="S1582" s="41">
        <v>2813</v>
      </c>
      <c r="T1582" s="41">
        <v>61.886000000000003</v>
      </c>
      <c r="U1582" s="41">
        <v>6634</v>
      </c>
      <c r="V1582" s="41">
        <v>120.92959999999999</v>
      </c>
      <c r="W1582" s="41">
        <v>3453</v>
      </c>
      <c r="X1582" s="41">
        <v>74.622</v>
      </c>
    </row>
    <row r="1583" spans="1:24" x14ac:dyDescent="0.35">
      <c r="A1583" s="41" t="s">
        <v>167</v>
      </c>
      <c r="B1583" s="41" t="s">
        <v>534</v>
      </c>
      <c r="C1583" s="41" t="s">
        <v>16</v>
      </c>
      <c r="D1583" s="41" t="s">
        <v>168</v>
      </c>
      <c r="E1583" s="41" t="s">
        <v>168</v>
      </c>
      <c r="F1583" s="41" t="s">
        <v>763</v>
      </c>
      <c r="G1583" s="41">
        <v>8</v>
      </c>
      <c r="H1583" s="41">
        <v>3699.6267495866</v>
      </c>
      <c r="I1583" s="41">
        <v>331</v>
      </c>
      <c r="J1583" s="41">
        <v>0</v>
      </c>
      <c r="K1583" s="41">
        <v>6.5869</v>
      </c>
      <c r="L1583" s="41">
        <v>0</v>
      </c>
      <c r="M1583" s="41"/>
      <c r="N1583" s="41"/>
      <c r="O1583" s="41"/>
      <c r="P1583" s="41"/>
      <c r="Q1583" s="41">
        <v>1679</v>
      </c>
      <c r="R1583" s="41">
        <v>30.054099999999998</v>
      </c>
      <c r="S1583" s="41"/>
      <c r="T1583" s="41"/>
      <c r="U1583" s="41">
        <v>2010</v>
      </c>
      <c r="V1583" s="41">
        <v>36.640999999999998</v>
      </c>
      <c r="W1583" s="41"/>
      <c r="X1583" s="41"/>
    </row>
    <row r="1584" spans="1:24" x14ac:dyDescent="0.35">
      <c r="A1584" s="41" t="s">
        <v>167</v>
      </c>
      <c r="B1584" s="41" t="s">
        <v>534</v>
      </c>
      <c r="C1584" s="41" t="s">
        <v>16</v>
      </c>
      <c r="D1584" s="41" t="s">
        <v>168</v>
      </c>
      <c r="E1584" s="41" t="s">
        <v>168</v>
      </c>
      <c r="F1584" s="41" t="s">
        <v>762</v>
      </c>
      <c r="G1584" s="41">
        <v>7</v>
      </c>
      <c r="H1584" s="41">
        <v>3699.6267495866</v>
      </c>
      <c r="I1584" s="41">
        <v>532</v>
      </c>
      <c r="J1584" s="41">
        <v>416</v>
      </c>
      <c r="K1584" s="41">
        <v>10.5868</v>
      </c>
      <c r="L1584" s="41">
        <v>8.2784000000000013</v>
      </c>
      <c r="M1584" s="41">
        <v>0</v>
      </c>
      <c r="N1584" s="41">
        <v>640</v>
      </c>
      <c r="O1584" s="41">
        <v>0</v>
      </c>
      <c r="P1584" s="41">
        <v>14.399999999999999</v>
      </c>
      <c r="Q1584" s="41">
        <v>1894</v>
      </c>
      <c r="R1584" s="41">
        <v>33.9026</v>
      </c>
      <c r="S1584" s="41">
        <v>3247</v>
      </c>
      <c r="T1584" s="41">
        <v>71.433999999999997</v>
      </c>
      <c r="U1584" s="41">
        <v>2842</v>
      </c>
      <c r="V1584" s="41">
        <v>52.767800000000001</v>
      </c>
      <c r="W1584" s="41">
        <v>3887</v>
      </c>
      <c r="X1584" s="41">
        <v>85.834000000000003</v>
      </c>
    </row>
    <row r="1585" spans="1:24" x14ac:dyDescent="0.35">
      <c r="A1585" s="41" t="s">
        <v>167</v>
      </c>
      <c r="B1585" s="41" t="s">
        <v>534</v>
      </c>
      <c r="C1585" s="41" t="s">
        <v>16</v>
      </c>
      <c r="D1585" s="41" t="s">
        <v>168</v>
      </c>
      <c r="E1585" s="41" t="s">
        <v>168</v>
      </c>
      <c r="F1585" s="41" t="s">
        <v>761</v>
      </c>
      <c r="G1585" s="41">
        <v>6</v>
      </c>
      <c r="H1585" s="41">
        <v>3699.6267495866</v>
      </c>
      <c r="I1585" s="41">
        <v>384</v>
      </c>
      <c r="J1585" s="41">
        <v>961</v>
      </c>
      <c r="K1585" s="41">
        <v>7.6416000000000004</v>
      </c>
      <c r="L1585" s="41">
        <v>19.123900000000003</v>
      </c>
      <c r="M1585" s="41">
        <v>1051</v>
      </c>
      <c r="N1585" s="41">
        <v>949</v>
      </c>
      <c r="O1585" s="41">
        <v>23.647500000000001</v>
      </c>
      <c r="P1585" s="41">
        <v>21.352499999999999</v>
      </c>
      <c r="Q1585" s="41">
        <v>2844</v>
      </c>
      <c r="R1585" s="41">
        <v>50.907600000000002</v>
      </c>
      <c r="S1585" s="41">
        <v>7437</v>
      </c>
      <c r="T1585" s="41">
        <v>163.614</v>
      </c>
      <c r="U1585" s="41">
        <v>4189</v>
      </c>
      <c r="V1585" s="41">
        <v>77.673100000000005</v>
      </c>
      <c r="W1585" s="41">
        <v>9437</v>
      </c>
      <c r="X1585" s="41">
        <v>208.614</v>
      </c>
    </row>
    <row r="1586" spans="1:24" x14ac:dyDescent="0.35">
      <c r="A1586" s="41" t="s">
        <v>692</v>
      </c>
      <c r="B1586" s="41" t="s">
        <v>620</v>
      </c>
      <c r="C1586" s="41" t="s">
        <v>26</v>
      </c>
      <c r="D1586" s="41" t="s">
        <v>169</v>
      </c>
      <c r="E1586" s="41" t="s">
        <v>169</v>
      </c>
      <c r="F1586" s="41" t="s">
        <v>756</v>
      </c>
      <c r="G1586" s="41">
        <v>1</v>
      </c>
      <c r="H1586" s="41">
        <v>15165.6395585258</v>
      </c>
      <c r="I1586" s="41">
        <v>24042</v>
      </c>
      <c r="J1586" s="41">
        <v>18189</v>
      </c>
      <c r="K1586" s="41">
        <v>444.77699999999999</v>
      </c>
      <c r="L1586" s="41">
        <v>336.49649999999997</v>
      </c>
      <c r="M1586" s="41">
        <v>20436</v>
      </c>
      <c r="N1586" s="41">
        <v>13238</v>
      </c>
      <c r="O1586" s="41">
        <v>406.6764</v>
      </c>
      <c r="P1586" s="41">
        <v>263.43619999999999</v>
      </c>
      <c r="Q1586" s="41">
        <v>0</v>
      </c>
      <c r="R1586" s="41">
        <v>0</v>
      </c>
      <c r="S1586" s="41">
        <v>69</v>
      </c>
      <c r="T1586" s="41">
        <v>1.518</v>
      </c>
      <c r="U1586" s="41">
        <v>42231</v>
      </c>
      <c r="V1586" s="41">
        <v>781.27350000000001</v>
      </c>
      <c r="W1586" s="41">
        <v>33743</v>
      </c>
      <c r="X1586" s="41">
        <v>671.63059999999996</v>
      </c>
    </row>
    <row r="1587" spans="1:24" x14ac:dyDescent="0.35">
      <c r="A1587" s="41" t="s">
        <v>692</v>
      </c>
      <c r="B1587" s="41" t="s">
        <v>620</v>
      </c>
      <c r="C1587" s="41" t="s">
        <v>26</v>
      </c>
      <c r="D1587" s="41" t="s">
        <v>169</v>
      </c>
      <c r="E1587" s="41" t="s">
        <v>169</v>
      </c>
      <c r="F1587" s="41" t="s">
        <v>760</v>
      </c>
      <c r="G1587" s="41">
        <v>5</v>
      </c>
      <c r="H1587" s="41">
        <v>15165.6395585258</v>
      </c>
      <c r="I1587" s="41">
        <v>24529</v>
      </c>
      <c r="J1587" s="41">
        <v>2445</v>
      </c>
      <c r="K1587" s="41">
        <v>453.78649999999999</v>
      </c>
      <c r="L1587" s="41">
        <v>45.232499999999995</v>
      </c>
      <c r="M1587" s="41">
        <v>23160</v>
      </c>
      <c r="N1587" s="41">
        <v>1742</v>
      </c>
      <c r="O1587" s="41">
        <v>460.88400000000001</v>
      </c>
      <c r="P1587" s="41">
        <v>34.665800000000004</v>
      </c>
      <c r="Q1587" s="41">
        <v>0</v>
      </c>
      <c r="R1587" s="41">
        <v>0</v>
      </c>
      <c r="S1587" s="41">
        <v>92</v>
      </c>
      <c r="T1587" s="41">
        <v>2.024</v>
      </c>
      <c r="U1587" s="41">
        <v>26974</v>
      </c>
      <c r="V1587" s="41">
        <v>499.01900000000001</v>
      </c>
      <c r="W1587" s="41">
        <v>24994</v>
      </c>
      <c r="X1587" s="41">
        <v>497.57380000000001</v>
      </c>
    </row>
    <row r="1588" spans="1:24" x14ac:dyDescent="0.35">
      <c r="A1588" s="41" t="s">
        <v>692</v>
      </c>
      <c r="B1588" s="41" t="s">
        <v>620</v>
      </c>
      <c r="C1588" s="41" t="s">
        <v>26</v>
      </c>
      <c r="D1588" s="41" t="s">
        <v>169</v>
      </c>
      <c r="E1588" s="41" t="s">
        <v>169</v>
      </c>
      <c r="F1588" s="41" t="s">
        <v>764</v>
      </c>
      <c r="G1588" s="41">
        <v>9</v>
      </c>
      <c r="H1588" s="41">
        <v>15165.6395585258</v>
      </c>
      <c r="I1588" s="41">
        <v>20532</v>
      </c>
      <c r="J1588" s="41">
        <v>12755</v>
      </c>
      <c r="K1588" s="41">
        <v>408.58680000000004</v>
      </c>
      <c r="L1588" s="41">
        <v>253.8245</v>
      </c>
      <c r="M1588" s="41"/>
      <c r="N1588" s="41"/>
      <c r="O1588" s="41"/>
      <c r="P1588" s="41"/>
      <c r="Q1588" s="41">
        <v>0</v>
      </c>
      <c r="R1588" s="41">
        <v>0</v>
      </c>
      <c r="S1588" s="41"/>
      <c r="T1588" s="41"/>
      <c r="U1588" s="41">
        <v>33287</v>
      </c>
      <c r="V1588" s="41">
        <v>662.41129999999998</v>
      </c>
      <c r="W1588" s="41"/>
      <c r="X1588" s="41"/>
    </row>
    <row r="1589" spans="1:24" x14ac:dyDescent="0.35">
      <c r="A1589" s="41" t="s">
        <v>692</v>
      </c>
      <c r="B1589" s="41" t="s">
        <v>620</v>
      </c>
      <c r="C1589" s="41" t="s">
        <v>26</v>
      </c>
      <c r="D1589" s="41" t="s">
        <v>169</v>
      </c>
      <c r="E1589" s="41" t="s">
        <v>169</v>
      </c>
      <c r="F1589" s="41" t="s">
        <v>766</v>
      </c>
      <c r="G1589" s="41">
        <v>11</v>
      </c>
      <c r="H1589" s="41">
        <v>15165.6395585258</v>
      </c>
      <c r="I1589" s="41">
        <v>39484</v>
      </c>
      <c r="J1589" s="41">
        <v>534</v>
      </c>
      <c r="K1589" s="41">
        <v>785.73160000000007</v>
      </c>
      <c r="L1589" s="41">
        <v>10.6266</v>
      </c>
      <c r="M1589" s="41"/>
      <c r="N1589" s="41"/>
      <c r="O1589" s="41"/>
      <c r="P1589" s="41"/>
      <c r="Q1589" s="41">
        <v>0</v>
      </c>
      <c r="R1589" s="41">
        <v>0</v>
      </c>
      <c r="S1589" s="41"/>
      <c r="T1589" s="41"/>
      <c r="U1589" s="41">
        <v>40018</v>
      </c>
      <c r="V1589" s="41">
        <v>796.35820000000012</v>
      </c>
      <c r="W1589" s="41"/>
      <c r="X1589" s="41"/>
    </row>
    <row r="1590" spans="1:24" x14ac:dyDescent="0.35">
      <c r="A1590" s="41" t="s">
        <v>692</v>
      </c>
      <c r="B1590" s="41" t="s">
        <v>620</v>
      </c>
      <c r="C1590" s="41" t="s">
        <v>26</v>
      </c>
      <c r="D1590" s="41" t="s">
        <v>169</v>
      </c>
      <c r="E1590" s="41" t="s">
        <v>169</v>
      </c>
      <c r="F1590" s="41" t="s">
        <v>765</v>
      </c>
      <c r="G1590" s="41">
        <v>10</v>
      </c>
      <c r="H1590" s="41">
        <v>15165.6395585258</v>
      </c>
      <c r="I1590" s="41">
        <v>37427</v>
      </c>
      <c r="J1590" s="41">
        <v>1288</v>
      </c>
      <c r="K1590" s="41">
        <v>744.79730000000006</v>
      </c>
      <c r="L1590" s="41">
        <v>25.6312</v>
      </c>
      <c r="M1590" s="41"/>
      <c r="N1590" s="41"/>
      <c r="O1590" s="41"/>
      <c r="P1590" s="41"/>
      <c r="Q1590" s="41">
        <v>3</v>
      </c>
      <c r="R1590" s="41">
        <v>5.3699999999999998E-2</v>
      </c>
      <c r="S1590" s="41"/>
      <c r="T1590" s="41"/>
      <c r="U1590" s="41">
        <v>38718</v>
      </c>
      <c r="V1590" s="41">
        <v>770.48220000000015</v>
      </c>
      <c r="W1590" s="41"/>
      <c r="X1590" s="41"/>
    </row>
    <row r="1591" spans="1:24" x14ac:dyDescent="0.35">
      <c r="A1591" s="41" t="s">
        <v>692</v>
      </c>
      <c r="B1591" s="41" t="s">
        <v>620</v>
      </c>
      <c r="C1591" s="41" t="s">
        <v>26</v>
      </c>
      <c r="D1591" s="41" t="s">
        <v>169</v>
      </c>
      <c r="E1591" s="41" t="s">
        <v>169</v>
      </c>
      <c r="F1591" s="41" t="s">
        <v>759</v>
      </c>
      <c r="G1591" s="41">
        <v>4</v>
      </c>
      <c r="H1591" s="41">
        <v>15165.6395585258</v>
      </c>
      <c r="I1591" s="41">
        <v>24897</v>
      </c>
      <c r="J1591" s="41">
        <v>3051</v>
      </c>
      <c r="K1591" s="41">
        <v>460.59449999999998</v>
      </c>
      <c r="L1591" s="41">
        <v>56.4435</v>
      </c>
      <c r="M1591" s="41">
        <v>21059</v>
      </c>
      <c r="N1591" s="41">
        <v>2936</v>
      </c>
      <c r="O1591" s="41">
        <v>419.07410000000004</v>
      </c>
      <c r="P1591" s="41">
        <v>58.426400000000001</v>
      </c>
      <c r="Q1591" s="41">
        <v>2</v>
      </c>
      <c r="R1591" s="41">
        <v>3.5799999999999998E-2</v>
      </c>
      <c r="S1591" s="41">
        <v>55</v>
      </c>
      <c r="T1591" s="41">
        <v>1.21</v>
      </c>
      <c r="U1591" s="41">
        <v>27950</v>
      </c>
      <c r="V1591" s="41">
        <v>517.07380000000001</v>
      </c>
      <c r="W1591" s="41">
        <v>24050</v>
      </c>
      <c r="X1591" s="41">
        <v>478.71050000000002</v>
      </c>
    </row>
    <row r="1592" spans="1:24" x14ac:dyDescent="0.35">
      <c r="A1592" s="41" t="s">
        <v>692</v>
      </c>
      <c r="B1592" s="41" t="s">
        <v>620</v>
      </c>
      <c r="C1592" s="41" t="s">
        <v>26</v>
      </c>
      <c r="D1592" s="41" t="s">
        <v>169</v>
      </c>
      <c r="E1592" s="41" t="s">
        <v>169</v>
      </c>
      <c r="F1592" s="41" t="s">
        <v>758</v>
      </c>
      <c r="G1592" s="41">
        <v>3</v>
      </c>
      <c r="H1592" s="41">
        <v>15165.6395585258</v>
      </c>
      <c r="I1592" s="41">
        <v>27703</v>
      </c>
      <c r="J1592" s="41">
        <v>37</v>
      </c>
      <c r="K1592" s="41">
        <v>512.50549999999998</v>
      </c>
      <c r="L1592" s="41">
        <v>0.6845</v>
      </c>
      <c r="M1592" s="41">
        <v>40994</v>
      </c>
      <c r="N1592" s="41">
        <v>3801</v>
      </c>
      <c r="O1592" s="41">
        <v>815.78060000000005</v>
      </c>
      <c r="P1592" s="41">
        <v>75.639899999999997</v>
      </c>
      <c r="Q1592" s="41">
        <v>0</v>
      </c>
      <c r="R1592" s="41">
        <v>0</v>
      </c>
      <c r="S1592" s="41">
        <v>0</v>
      </c>
      <c r="T1592" s="41">
        <v>0</v>
      </c>
      <c r="U1592" s="41">
        <v>27740</v>
      </c>
      <c r="V1592" s="41">
        <v>513.18999999999994</v>
      </c>
      <c r="W1592" s="41">
        <v>44795</v>
      </c>
      <c r="X1592" s="41">
        <v>891.42050000000006</v>
      </c>
    </row>
    <row r="1593" spans="1:24" x14ac:dyDescent="0.35">
      <c r="A1593" s="41" t="s">
        <v>692</v>
      </c>
      <c r="B1593" s="41" t="s">
        <v>620</v>
      </c>
      <c r="C1593" s="41" t="s">
        <v>26</v>
      </c>
      <c r="D1593" s="41" t="s">
        <v>169</v>
      </c>
      <c r="E1593" s="41" t="s">
        <v>169</v>
      </c>
      <c r="F1593" s="41" t="s">
        <v>767</v>
      </c>
      <c r="G1593" s="41">
        <v>12</v>
      </c>
      <c r="H1593" s="41">
        <v>15165.6395585258</v>
      </c>
      <c r="I1593" s="41">
        <v>26332</v>
      </c>
      <c r="J1593" s="41">
        <v>4405</v>
      </c>
      <c r="K1593" s="41">
        <v>524.0068</v>
      </c>
      <c r="L1593" s="41">
        <v>87.659500000000008</v>
      </c>
      <c r="M1593" s="41"/>
      <c r="N1593" s="41"/>
      <c r="O1593" s="41"/>
      <c r="P1593" s="41"/>
      <c r="Q1593" s="41">
        <v>0</v>
      </c>
      <c r="R1593" s="41">
        <v>0</v>
      </c>
      <c r="S1593" s="41"/>
      <c r="T1593" s="41"/>
      <c r="U1593" s="41">
        <v>30737</v>
      </c>
      <c r="V1593" s="41">
        <v>611.66629999999998</v>
      </c>
      <c r="W1593" s="41"/>
      <c r="X1593" s="41"/>
    </row>
    <row r="1594" spans="1:24" x14ac:dyDescent="0.35">
      <c r="A1594" s="41" t="s">
        <v>692</v>
      </c>
      <c r="B1594" s="41" t="s">
        <v>620</v>
      </c>
      <c r="C1594" s="41" t="s">
        <v>26</v>
      </c>
      <c r="D1594" s="41" t="s">
        <v>169</v>
      </c>
      <c r="E1594" s="41" t="s">
        <v>169</v>
      </c>
      <c r="F1594" s="41" t="s">
        <v>757</v>
      </c>
      <c r="G1594" s="41">
        <v>2</v>
      </c>
      <c r="H1594" s="41">
        <v>15165.6395585258</v>
      </c>
      <c r="I1594" s="41">
        <v>28522</v>
      </c>
      <c r="J1594" s="41">
        <v>7413</v>
      </c>
      <c r="K1594" s="41">
        <v>527.65699999999993</v>
      </c>
      <c r="L1594" s="41">
        <v>137.1405</v>
      </c>
      <c r="M1594" s="41">
        <v>19005</v>
      </c>
      <c r="N1594" s="41">
        <v>7090</v>
      </c>
      <c r="O1594" s="41">
        <v>378.1995</v>
      </c>
      <c r="P1594" s="41">
        <v>141.09100000000001</v>
      </c>
      <c r="Q1594" s="41">
        <v>0</v>
      </c>
      <c r="R1594" s="41">
        <v>0</v>
      </c>
      <c r="S1594" s="41">
        <v>24</v>
      </c>
      <c r="T1594" s="41">
        <v>0.52800000000000002</v>
      </c>
      <c r="U1594" s="41">
        <v>35935</v>
      </c>
      <c r="V1594" s="41">
        <v>664.7974999999999</v>
      </c>
      <c r="W1594" s="41">
        <v>26119</v>
      </c>
      <c r="X1594" s="41">
        <v>519.81850000000009</v>
      </c>
    </row>
    <row r="1595" spans="1:24" x14ac:dyDescent="0.35">
      <c r="A1595" s="41" t="s">
        <v>692</v>
      </c>
      <c r="B1595" s="41" t="s">
        <v>620</v>
      </c>
      <c r="C1595" s="41" t="s">
        <v>26</v>
      </c>
      <c r="D1595" s="41" t="s">
        <v>169</v>
      </c>
      <c r="E1595" s="41" t="s">
        <v>169</v>
      </c>
      <c r="F1595" s="41" t="s">
        <v>763</v>
      </c>
      <c r="G1595" s="41">
        <v>8</v>
      </c>
      <c r="H1595" s="41">
        <v>15165.6395585258</v>
      </c>
      <c r="I1595" s="41">
        <v>40702</v>
      </c>
      <c r="J1595" s="41">
        <v>20693</v>
      </c>
      <c r="K1595" s="41">
        <v>809.96980000000008</v>
      </c>
      <c r="L1595" s="41">
        <v>411.79070000000002</v>
      </c>
      <c r="M1595" s="41"/>
      <c r="N1595" s="41"/>
      <c r="O1595" s="41"/>
      <c r="P1595" s="41"/>
      <c r="Q1595" s="41">
        <v>7</v>
      </c>
      <c r="R1595" s="41">
        <v>0.12529999999999999</v>
      </c>
      <c r="S1595" s="41"/>
      <c r="T1595" s="41"/>
      <c r="U1595" s="41">
        <v>61402</v>
      </c>
      <c r="V1595" s="41">
        <v>1221.8858</v>
      </c>
      <c r="W1595" s="41"/>
      <c r="X1595" s="41"/>
    </row>
    <row r="1596" spans="1:24" x14ac:dyDescent="0.35">
      <c r="A1596" s="41" t="s">
        <v>692</v>
      </c>
      <c r="B1596" s="41" t="s">
        <v>620</v>
      </c>
      <c r="C1596" s="41" t="s">
        <v>26</v>
      </c>
      <c r="D1596" s="41" t="s">
        <v>169</v>
      </c>
      <c r="E1596" s="41" t="s">
        <v>169</v>
      </c>
      <c r="F1596" s="41" t="s">
        <v>762</v>
      </c>
      <c r="G1596" s="41">
        <v>7</v>
      </c>
      <c r="H1596" s="41">
        <v>15165.6395585258</v>
      </c>
      <c r="I1596" s="41">
        <v>40040</v>
      </c>
      <c r="J1596" s="41">
        <v>85159</v>
      </c>
      <c r="K1596" s="41">
        <v>796.79600000000005</v>
      </c>
      <c r="L1596" s="41">
        <v>1694.6641000000002</v>
      </c>
      <c r="M1596" s="41">
        <v>0</v>
      </c>
      <c r="N1596" s="41">
        <v>9078</v>
      </c>
      <c r="O1596" s="41">
        <v>0</v>
      </c>
      <c r="P1596" s="41">
        <v>204.255</v>
      </c>
      <c r="Q1596" s="41">
        <v>0</v>
      </c>
      <c r="R1596" s="41">
        <v>0</v>
      </c>
      <c r="S1596" s="41">
        <v>1169</v>
      </c>
      <c r="T1596" s="41">
        <v>25.718</v>
      </c>
      <c r="U1596" s="41">
        <v>125199</v>
      </c>
      <c r="V1596" s="41">
        <v>2491.4601000000002</v>
      </c>
      <c r="W1596" s="41">
        <v>10247</v>
      </c>
      <c r="X1596" s="41">
        <v>229.97299999999998</v>
      </c>
    </row>
    <row r="1597" spans="1:24" x14ac:dyDescent="0.35">
      <c r="A1597" s="41" t="s">
        <v>692</v>
      </c>
      <c r="B1597" s="41" t="s">
        <v>620</v>
      </c>
      <c r="C1597" s="41" t="s">
        <v>26</v>
      </c>
      <c r="D1597" s="41" t="s">
        <v>169</v>
      </c>
      <c r="E1597" s="41" t="s">
        <v>169</v>
      </c>
      <c r="F1597" s="41" t="s">
        <v>761</v>
      </c>
      <c r="G1597" s="41">
        <v>6</v>
      </c>
      <c r="H1597" s="41">
        <v>15165.6395585258</v>
      </c>
      <c r="I1597" s="41">
        <v>34224</v>
      </c>
      <c r="J1597" s="41">
        <v>25283</v>
      </c>
      <c r="K1597" s="41">
        <v>681.05759999999998</v>
      </c>
      <c r="L1597" s="41">
        <v>503.13170000000002</v>
      </c>
      <c r="M1597" s="41">
        <v>25240</v>
      </c>
      <c r="N1597" s="41">
        <v>12429</v>
      </c>
      <c r="O1597" s="41">
        <v>567.9</v>
      </c>
      <c r="P1597" s="41">
        <v>279.65249999999997</v>
      </c>
      <c r="Q1597" s="41">
        <v>0</v>
      </c>
      <c r="R1597" s="41">
        <v>0</v>
      </c>
      <c r="S1597" s="41">
        <v>588</v>
      </c>
      <c r="T1597" s="41">
        <v>12.936</v>
      </c>
      <c r="U1597" s="41">
        <v>59507</v>
      </c>
      <c r="V1597" s="41">
        <v>1184.1893</v>
      </c>
      <c r="W1597" s="41">
        <v>38257</v>
      </c>
      <c r="X1597" s="41">
        <v>860.48850000000004</v>
      </c>
    </row>
    <row r="1598" spans="1:24" x14ac:dyDescent="0.35">
      <c r="A1598" s="41" t="s">
        <v>170</v>
      </c>
      <c r="B1598" s="41" t="s">
        <v>433</v>
      </c>
      <c r="C1598" s="41" t="s">
        <v>16</v>
      </c>
      <c r="D1598" s="41" t="s">
        <v>171</v>
      </c>
      <c r="E1598" s="41" t="s">
        <v>171</v>
      </c>
      <c r="F1598" s="41" t="s">
        <v>756</v>
      </c>
      <c r="G1598" s="41">
        <v>1</v>
      </c>
      <c r="H1598" s="41">
        <v>5943.0485999796401</v>
      </c>
      <c r="I1598" s="41">
        <v>31401</v>
      </c>
      <c r="J1598" s="41">
        <v>0</v>
      </c>
      <c r="K1598" s="41">
        <v>580.91849999999999</v>
      </c>
      <c r="L1598" s="41">
        <v>0</v>
      </c>
      <c r="M1598" s="41">
        <v>839</v>
      </c>
      <c r="N1598" s="41">
        <v>0</v>
      </c>
      <c r="O1598" s="41">
        <v>16.696100000000001</v>
      </c>
      <c r="P1598" s="41">
        <v>0</v>
      </c>
      <c r="Q1598" s="41">
        <v>23291</v>
      </c>
      <c r="R1598" s="41">
        <v>416.90890000000002</v>
      </c>
      <c r="S1598" s="41">
        <v>5314</v>
      </c>
      <c r="T1598" s="41">
        <v>116.908</v>
      </c>
      <c r="U1598" s="41">
        <v>54692</v>
      </c>
      <c r="V1598" s="41">
        <v>997.82740000000001</v>
      </c>
      <c r="W1598" s="41">
        <v>6153</v>
      </c>
      <c r="X1598" s="41">
        <v>133.60410000000002</v>
      </c>
    </row>
    <row r="1599" spans="1:24" x14ac:dyDescent="0.35">
      <c r="A1599" s="41" t="s">
        <v>170</v>
      </c>
      <c r="B1599" s="41" t="s">
        <v>433</v>
      </c>
      <c r="C1599" s="41" t="s">
        <v>16</v>
      </c>
      <c r="D1599" s="41" t="s">
        <v>171</v>
      </c>
      <c r="E1599" s="41" t="s">
        <v>171</v>
      </c>
      <c r="F1599" s="41" t="s">
        <v>760</v>
      </c>
      <c r="G1599" s="41">
        <v>5</v>
      </c>
      <c r="H1599" s="41">
        <v>5943.0485999796401</v>
      </c>
      <c r="I1599" s="41">
        <v>1332</v>
      </c>
      <c r="J1599" s="41">
        <v>0</v>
      </c>
      <c r="K1599" s="41">
        <v>24.641999999999999</v>
      </c>
      <c r="L1599" s="41">
        <v>0</v>
      </c>
      <c r="M1599" s="41">
        <v>760</v>
      </c>
      <c r="N1599" s="41">
        <v>0</v>
      </c>
      <c r="O1599" s="41">
        <v>15.124000000000001</v>
      </c>
      <c r="P1599" s="41">
        <v>0</v>
      </c>
      <c r="Q1599" s="41">
        <v>6414</v>
      </c>
      <c r="R1599" s="41">
        <v>114.81059999999999</v>
      </c>
      <c r="S1599" s="41">
        <v>7486</v>
      </c>
      <c r="T1599" s="41">
        <v>164.69200000000001</v>
      </c>
      <c r="U1599" s="41">
        <v>7746</v>
      </c>
      <c r="V1599" s="41">
        <v>139.45259999999999</v>
      </c>
      <c r="W1599" s="41">
        <v>8246</v>
      </c>
      <c r="X1599" s="41">
        <v>179.816</v>
      </c>
    </row>
    <row r="1600" spans="1:24" x14ac:dyDescent="0.35">
      <c r="A1600" s="41" t="s">
        <v>170</v>
      </c>
      <c r="B1600" s="41" t="s">
        <v>433</v>
      </c>
      <c r="C1600" s="41" t="s">
        <v>16</v>
      </c>
      <c r="D1600" s="41" t="s">
        <v>171</v>
      </c>
      <c r="E1600" s="41" t="s">
        <v>171</v>
      </c>
      <c r="F1600" s="41" t="s">
        <v>764</v>
      </c>
      <c r="G1600" s="41">
        <v>9</v>
      </c>
      <c r="H1600" s="41">
        <v>5943.0485999796401</v>
      </c>
      <c r="I1600" s="41">
        <v>2005</v>
      </c>
      <c r="J1600" s="41">
        <v>528</v>
      </c>
      <c r="K1600" s="41">
        <v>39.899500000000003</v>
      </c>
      <c r="L1600" s="41">
        <v>10.507200000000001</v>
      </c>
      <c r="M1600" s="41"/>
      <c r="N1600" s="41"/>
      <c r="O1600" s="41"/>
      <c r="P1600" s="41"/>
      <c r="Q1600" s="41">
        <v>5429</v>
      </c>
      <c r="R1600" s="41">
        <v>97.179100000000005</v>
      </c>
      <c r="S1600" s="41"/>
      <c r="T1600" s="41"/>
      <c r="U1600" s="41">
        <v>7962</v>
      </c>
      <c r="V1600" s="41">
        <v>147.58580000000001</v>
      </c>
      <c r="W1600" s="41"/>
      <c r="X1600" s="41"/>
    </row>
    <row r="1601" spans="1:24" x14ac:dyDescent="0.35">
      <c r="A1601" s="41" t="s">
        <v>170</v>
      </c>
      <c r="B1601" s="41" t="s">
        <v>433</v>
      </c>
      <c r="C1601" s="41" t="s">
        <v>16</v>
      </c>
      <c r="D1601" s="41" t="s">
        <v>171</v>
      </c>
      <c r="E1601" s="41" t="s">
        <v>171</v>
      </c>
      <c r="F1601" s="41" t="s">
        <v>766</v>
      </c>
      <c r="G1601" s="41">
        <v>11</v>
      </c>
      <c r="H1601" s="41">
        <v>5943.0485999796401</v>
      </c>
      <c r="I1601" s="41">
        <v>2539</v>
      </c>
      <c r="J1601" s="41">
        <v>278</v>
      </c>
      <c r="K1601" s="41">
        <v>50.5261</v>
      </c>
      <c r="L1601" s="41">
        <v>5.5322000000000005</v>
      </c>
      <c r="M1601" s="41"/>
      <c r="N1601" s="41"/>
      <c r="O1601" s="41"/>
      <c r="P1601" s="41"/>
      <c r="Q1601" s="41">
        <v>8077</v>
      </c>
      <c r="R1601" s="41">
        <v>144.57830000000001</v>
      </c>
      <c r="S1601" s="41"/>
      <c r="T1601" s="41"/>
      <c r="U1601" s="41">
        <v>10894</v>
      </c>
      <c r="V1601" s="41">
        <v>200.63660000000002</v>
      </c>
      <c r="W1601" s="41"/>
      <c r="X1601" s="41"/>
    </row>
    <row r="1602" spans="1:24" x14ac:dyDescent="0.35">
      <c r="A1602" s="41" t="s">
        <v>170</v>
      </c>
      <c r="B1602" s="41" t="s">
        <v>433</v>
      </c>
      <c r="C1602" s="41" t="s">
        <v>16</v>
      </c>
      <c r="D1602" s="41" t="s">
        <v>171</v>
      </c>
      <c r="E1602" s="41" t="s">
        <v>171</v>
      </c>
      <c r="F1602" s="41" t="s">
        <v>765</v>
      </c>
      <c r="G1602" s="41">
        <v>10</v>
      </c>
      <c r="H1602" s="41">
        <v>5943.0485999796401</v>
      </c>
      <c r="I1602" s="41">
        <v>3928</v>
      </c>
      <c r="J1602" s="41">
        <v>571</v>
      </c>
      <c r="K1602" s="41">
        <v>78.167200000000008</v>
      </c>
      <c r="L1602" s="41">
        <v>11.3629</v>
      </c>
      <c r="M1602" s="41"/>
      <c r="N1602" s="41"/>
      <c r="O1602" s="41"/>
      <c r="P1602" s="41"/>
      <c r="Q1602" s="41">
        <v>8352</v>
      </c>
      <c r="R1602" s="41">
        <v>149.5008</v>
      </c>
      <c r="S1602" s="41"/>
      <c r="T1602" s="41"/>
      <c r="U1602" s="41">
        <v>12851</v>
      </c>
      <c r="V1602" s="41">
        <v>239.0309</v>
      </c>
      <c r="W1602" s="41"/>
      <c r="X1602" s="41"/>
    </row>
    <row r="1603" spans="1:24" x14ac:dyDescent="0.35">
      <c r="A1603" s="41" t="s">
        <v>170</v>
      </c>
      <c r="B1603" s="41" t="s">
        <v>433</v>
      </c>
      <c r="C1603" s="41" t="s">
        <v>16</v>
      </c>
      <c r="D1603" s="41" t="s">
        <v>171</v>
      </c>
      <c r="E1603" s="41" t="s">
        <v>171</v>
      </c>
      <c r="F1603" s="41" t="s">
        <v>759</v>
      </c>
      <c r="G1603" s="41">
        <v>4</v>
      </c>
      <c r="H1603" s="41">
        <v>5943.0485999796401</v>
      </c>
      <c r="I1603" s="41">
        <v>2028</v>
      </c>
      <c r="J1603" s="41">
        <v>0</v>
      </c>
      <c r="K1603" s="41">
        <v>37.518000000000001</v>
      </c>
      <c r="L1603" s="41">
        <v>0</v>
      </c>
      <c r="M1603" s="41">
        <v>1315</v>
      </c>
      <c r="N1603" s="41">
        <v>0</v>
      </c>
      <c r="O1603" s="41">
        <v>26.168500000000002</v>
      </c>
      <c r="P1603" s="41">
        <v>0</v>
      </c>
      <c r="Q1603" s="41">
        <v>4908</v>
      </c>
      <c r="R1603" s="41">
        <v>87.853200000000001</v>
      </c>
      <c r="S1603" s="41">
        <v>6711</v>
      </c>
      <c r="T1603" s="41">
        <v>147.642</v>
      </c>
      <c r="U1603" s="41">
        <v>6936</v>
      </c>
      <c r="V1603" s="41">
        <v>125.3712</v>
      </c>
      <c r="W1603" s="41">
        <v>8026</v>
      </c>
      <c r="X1603" s="41">
        <v>173.81049999999999</v>
      </c>
    </row>
    <row r="1604" spans="1:24" x14ac:dyDescent="0.35">
      <c r="A1604" s="41" t="s">
        <v>170</v>
      </c>
      <c r="B1604" s="41" t="s">
        <v>433</v>
      </c>
      <c r="C1604" s="41" t="s">
        <v>16</v>
      </c>
      <c r="D1604" s="41" t="s">
        <v>171</v>
      </c>
      <c r="E1604" s="41" t="s">
        <v>171</v>
      </c>
      <c r="F1604" s="41" t="s">
        <v>758</v>
      </c>
      <c r="G1604" s="41">
        <v>3</v>
      </c>
      <c r="H1604" s="41">
        <v>5943.0485999796401</v>
      </c>
      <c r="I1604" s="41">
        <v>2236</v>
      </c>
      <c r="J1604" s="41">
        <v>0</v>
      </c>
      <c r="K1604" s="41">
        <v>41.366</v>
      </c>
      <c r="L1604" s="41">
        <v>0</v>
      </c>
      <c r="M1604" s="41">
        <v>912</v>
      </c>
      <c r="N1604" s="41">
        <v>0</v>
      </c>
      <c r="O1604" s="41">
        <v>18.148800000000001</v>
      </c>
      <c r="P1604" s="41">
        <v>0</v>
      </c>
      <c r="Q1604" s="41">
        <v>22891</v>
      </c>
      <c r="R1604" s="41">
        <v>409.74889999999999</v>
      </c>
      <c r="S1604" s="41">
        <v>6088</v>
      </c>
      <c r="T1604" s="41">
        <v>133.93600000000001</v>
      </c>
      <c r="U1604" s="41">
        <v>25127</v>
      </c>
      <c r="V1604" s="41">
        <v>451.11489999999998</v>
      </c>
      <c r="W1604" s="41">
        <v>7000</v>
      </c>
      <c r="X1604" s="41">
        <v>152.0848</v>
      </c>
    </row>
    <row r="1605" spans="1:24" x14ac:dyDescent="0.35">
      <c r="A1605" s="41" t="s">
        <v>170</v>
      </c>
      <c r="B1605" s="41" t="s">
        <v>433</v>
      </c>
      <c r="C1605" s="41" t="s">
        <v>16</v>
      </c>
      <c r="D1605" s="41" t="s">
        <v>171</v>
      </c>
      <c r="E1605" s="41" t="s">
        <v>171</v>
      </c>
      <c r="F1605" s="41" t="s">
        <v>767</v>
      </c>
      <c r="G1605" s="41">
        <v>12</v>
      </c>
      <c r="H1605" s="41">
        <v>5943.0485999796401</v>
      </c>
      <c r="I1605" s="41">
        <v>1138</v>
      </c>
      <c r="J1605" s="41">
        <v>176</v>
      </c>
      <c r="K1605" s="41">
        <v>22.6462</v>
      </c>
      <c r="L1605" s="41">
        <v>3.5024000000000002</v>
      </c>
      <c r="M1605" s="41"/>
      <c r="N1605" s="41"/>
      <c r="O1605" s="41"/>
      <c r="P1605" s="41"/>
      <c r="Q1605" s="41">
        <v>7008</v>
      </c>
      <c r="R1605" s="41">
        <v>125.4432</v>
      </c>
      <c r="S1605" s="41"/>
      <c r="T1605" s="41"/>
      <c r="U1605" s="41">
        <v>8322</v>
      </c>
      <c r="V1605" s="41">
        <v>151.59180000000001</v>
      </c>
      <c r="W1605" s="41"/>
      <c r="X1605" s="41"/>
    </row>
    <row r="1606" spans="1:24" x14ac:dyDescent="0.35">
      <c r="A1606" s="41" t="s">
        <v>170</v>
      </c>
      <c r="B1606" s="41" t="s">
        <v>433</v>
      </c>
      <c r="C1606" s="41" t="s">
        <v>16</v>
      </c>
      <c r="D1606" s="41" t="s">
        <v>171</v>
      </c>
      <c r="E1606" s="41" t="s">
        <v>171</v>
      </c>
      <c r="F1606" s="41" t="s">
        <v>757</v>
      </c>
      <c r="G1606" s="41">
        <v>2</v>
      </c>
      <c r="H1606" s="41">
        <v>5943.0485999796401</v>
      </c>
      <c r="I1606" s="41">
        <v>3716</v>
      </c>
      <c r="J1606" s="41">
        <v>0</v>
      </c>
      <c r="K1606" s="41">
        <v>68.745999999999995</v>
      </c>
      <c r="L1606" s="41">
        <v>0</v>
      </c>
      <c r="M1606" s="41">
        <v>685</v>
      </c>
      <c r="N1606" s="41">
        <v>0</v>
      </c>
      <c r="O1606" s="41">
        <v>13.631500000000001</v>
      </c>
      <c r="P1606" s="41">
        <v>0</v>
      </c>
      <c r="Q1606" s="41">
        <v>40586</v>
      </c>
      <c r="R1606" s="41">
        <v>726.48940000000005</v>
      </c>
      <c r="S1606" s="41">
        <v>5964</v>
      </c>
      <c r="T1606" s="41">
        <v>131.208</v>
      </c>
      <c r="U1606" s="41">
        <v>44302</v>
      </c>
      <c r="V1606" s="41">
        <v>795.23540000000003</v>
      </c>
      <c r="W1606" s="41">
        <v>6649</v>
      </c>
      <c r="X1606" s="41">
        <v>144.83949999999999</v>
      </c>
    </row>
    <row r="1607" spans="1:24" x14ac:dyDescent="0.35">
      <c r="A1607" s="41" t="s">
        <v>170</v>
      </c>
      <c r="B1607" s="41" t="s">
        <v>433</v>
      </c>
      <c r="C1607" s="41" t="s">
        <v>16</v>
      </c>
      <c r="D1607" s="41" t="s">
        <v>171</v>
      </c>
      <c r="E1607" s="41" t="s">
        <v>171</v>
      </c>
      <c r="F1607" s="41" t="s">
        <v>763</v>
      </c>
      <c r="G1607" s="41">
        <v>8</v>
      </c>
      <c r="H1607" s="41">
        <v>5943.0485999796401</v>
      </c>
      <c r="I1607" s="41">
        <v>1494</v>
      </c>
      <c r="J1607" s="41">
        <v>0</v>
      </c>
      <c r="K1607" s="41">
        <v>29.730600000000003</v>
      </c>
      <c r="L1607" s="41">
        <v>0</v>
      </c>
      <c r="M1607" s="41"/>
      <c r="N1607" s="41"/>
      <c r="O1607" s="41"/>
      <c r="P1607" s="41"/>
      <c r="Q1607" s="41">
        <v>7185</v>
      </c>
      <c r="R1607" s="41">
        <v>128.61150000000001</v>
      </c>
      <c r="S1607" s="41"/>
      <c r="T1607" s="41"/>
      <c r="U1607" s="41">
        <v>8679</v>
      </c>
      <c r="V1607" s="41">
        <v>158.34210000000002</v>
      </c>
      <c r="W1607" s="41"/>
      <c r="X1607" s="41"/>
    </row>
    <row r="1608" spans="1:24" x14ac:dyDescent="0.35">
      <c r="A1608" s="41" t="s">
        <v>170</v>
      </c>
      <c r="B1608" s="41" t="s">
        <v>433</v>
      </c>
      <c r="C1608" s="41" t="s">
        <v>16</v>
      </c>
      <c r="D1608" s="41" t="s">
        <v>171</v>
      </c>
      <c r="E1608" s="41" t="s">
        <v>171</v>
      </c>
      <c r="F1608" s="41" t="s">
        <v>762</v>
      </c>
      <c r="G1608" s="41">
        <v>7</v>
      </c>
      <c r="H1608" s="41">
        <v>5943.0485999796401</v>
      </c>
      <c r="I1608" s="41">
        <v>1207</v>
      </c>
      <c r="J1608" s="41">
        <v>0</v>
      </c>
      <c r="K1608" s="41">
        <v>24.019300000000001</v>
      </c>
      <c r="L1608" s="41">
        <v>0</v>
      </c>
      <c r="M1608" s="41">
        <v>0</v>
      </c>
      <c r="N1608" s="41">
        <v>30</v>
      </c>
      <c r="O1608" s="41">
        <v>0</v>
      </c>
      <c r="P1608" s="41">
        <v>0.67499999999999993</v>
      </c>
      <c r="Q1608" s="41">
        <v>13058</v>
      </c>
      <c r="R1608" s="41">
        <v>233.73820000000001</v>
      </c>
      <c r="S1608" s="41">
        <v>9099</v>
      </c>
      <c r="T1608" s="41">
        <v>200.178</v>
      </c>
      <c r="U1608" s="41">
        <v>14265</v>
      </c>
      <c r="V1608" s="41">
        <v>257.75749999999999</v>
      </c>
      <c r="W1608" s="41">
        <v>9129</v>
      </c>
      <c r="X1608" s="41">
        <v>200.85300000000001</v>
      </c>
    </row>
    <row r="1609" spans="1:24" x14ac:dyDescent="0.35">
      <c r="A1609" s="41" t="s">
        <v>170</v>
      </c>
      <c r="B1609" s="41" t="s">
        <v>433</v>
      </c>
      <c r="C1609" s="41" t="s">
        <v>16</v>
      </c>
      <c r="D1609" s="41" t="s">
        <v>171</v>
      </c>
      <c r="E1609" s="41" t="s">
        <v>171</v>
      </c>
      <c r="F1609" s="41" t="s">
        <v>761</v>
      </c>
      <c r="G1609" s="41">
        <v>6</v>
      </c>
      <c r="H1609" s="41">
        <v>5943.0485999796401</v>
      </c>
      <c r="I1609" s="41">
        <v>1604</v>
      </c>
      <c r="J1609" s="41">
        <v>0</v>
      </c>
      <c r="K1609" s="41">
        <v>31.919600000000003</v>
      </c>
      <c r="L1609" s="41">
        <v>0</v>
      </c>
      <c r="M1609" s="41">
        <v>1513</v>
      </c>
      <c r="N1609" s="41">
        <v>1605</v>
      </c>
      <c r="O1609" s="41">
        <v>34.042499999999997</v>
      </c>
      <c r="P1609" s="41">
        <v>36.112499999999997</v>
      </c>
      <c r="Q1609" s="41">
        <v>6029</v>
      </c>
      <c r="R1609" s="41">
        <v>107.9191</v>
      </c>
      <c r="S1609" s="41">
        <v>7982</v>
      </c>
      <c r="T1609" s="41">
        <v>175.60400000000001</v>
      </c>
      <c r="U1609" s="41">
        <v>7633</v>
      </c>
      <c r="V1609" s="41">
        <v>139.83870000000002</v>
      </c>
      <c r="W1609" s="41">
        <v>11100</v>
      </c>
      <c r="X1609" s="41">
        <v>245.75900000000001</v>
      </c>
    </row>
    <row r="1610" spans="1:24" x14ac:dyDescent="0.35">
      <c r="A1610" s="41" t="s">
        <v>432</v>
      </c>
      <c r="B1610" s="41" t="s">
        <v>433</v>
      </c>
      <c r="C1610" s="41" t="s">
        <v>16</v>
      </c>
      <c r="D1610" s="41" t="s">
        <v>172</v>
      </c>
      <c r="E1610" s="41" t="s">
        <v>172</v>
      </c>
      <c r="F1610" s="41" t="s">
        <v>756</v>
      </c>
      <c r="G1610" s="41">
        <v>1</v>
      </c>
      <c r="H1610" s="41">
        <v>9703.5949158649491</v>
      </c>
      <c r="I1610" s="41">
        <v>540</v>
      </c>
      <c r="J1610" s="41">
        <v>0</v>
      </c>
      <c r="K1610" s="41">
        <v>9.99</v>
      </c>
      <c r="L1610" s="41">
        <v>0</v>
      </c>
      <c r="M1610" s="41">
        <v>886</v>
      </c>
      <c r="N1610" s="41">
        <v>1344</v>
      </c>
      <c r="O1610" s="41">
        <v>17.631399999999999</v>
      </c>
      <c r="P1610" s="41">
        <v>26.745600000000003</v>
      </c>
      <c r="Q1610" s="41">
        <v>38580</v>
      </c>
      <c r="R1610" s="41">
        <v>690.58199999999999</v>
      </c>
      <c r="S1610" s="41">
        <v>7945</v>
      </c>
      <c r="T1610" s="41">
        <v>174.79</v>
      </c>
      <c r="U1610" s="41">
        <v>39120</v>
      </c>
      <c r="V1610" s="41">
        <v>700.572</v>
      </c>
      <c r="W1610" s="41">
        <v>10175</v>
      </c>
      <c r="X1610" s="41">
        <v>219.167</v>
      </c>
    </row>
    <row r="1611" spans="1:24" x14ac:dyDescent="0.35">
      <c r="A1611" s="41" t="s">
        <v>432</v>
      </c>
      <c r="B1611" s="41" t="s">
        <v>433</v>
      </c>
      <c r="C1611" s="41" t="s">
        <v>16</v>
      </c>
      <c r="D1611" s="41" t="s">
        <v>172</v>
      </c>
      <c r="E1611" s="41" t="s">
        <v>172</v>
      </c>
      <c r="F1611" s="41" t="s">
        <v>760</v>
      </c>
      <c r="G1611" s="41">
        <v>5</v>
      </c>
      <c r="H1611" s="41">
        <v>9703.5949158649491</v>
      </c>
      <c r="I1611" s="41">
        <v>854</v>
      </c>
      <c r="J1611" s="41">
        <v>0</v>
      </c>
      <c r="K1611" s="41">
        <v>15.798999999999999</v>
      </c>
      <c r="L1611" s="41">
        <v>0</v>
      </c>
      <c r="M1611" s="41">
        <v>1060</v>
      </c>
      <c r="N1611" s="41">
        <v>228</v>
      </c>
      <c r="O1611" s="41">
        <v>21.094000000000001</v>
      </c>
      <c r="P1611" s="41">
        <v>4.5372000000000003</v>
      </c>
      <c r="Q1611" s="41">
        <v>6362</v>
      </c>
      <c r="R1611" s="41">
        <v>113.8798</v>
      </c>
      <c r="S1611" s="41">
        <v>9728</v>
      </c>
      <c r="T1611" s="41">
        <v>214.01599999999999</v>
      </c>
      <c r="U1611" s="41">
        <v>7216</v>
      </c>
      <c r="V1611" s="41">
        <v>129.6788</v>
      </c>
      <c r="W1611" s="41">
        <v>11016</v>
      </c>
      <c r="X1611" s="41">
        <v>239.6472</v>
      </c>
    </row>
    <row r="1612" spans="1:24" x14ac:dyDescent="0.35">
      <c r="A1612" s="41" t="s">
        <v>432</v>
      </c>
      <c r="B1612" s="41" t="s">
        <v>433</v>
      </c>
      <c r="C1612" s="41" t="s">
        <v>16</v>
      </c>
      <c r="D1612" s="41" t="s">
        <v>172</v>
      </c>
      <c r="E1612" s="41" t="s">
        <v>172</v>
      </c>
      <c r="F1612" s="41" t="s">
        <v>764</v>
      </c>
      <c r="G1612" s="41">
        <v>9</v>
      </c>
      <c r="H1612" s="41">
        <v>9703.5949158649491</v>
      </c>
      <c r="I1612" s="41">
        <v>972</v>
      </c>
      <c r="J1612" s="41">
        <v>4</v>
      </c>
      <c r="K1612" s="41">
        <v>19.3428</v>
      </c>
      <c r="L1612" s="41">
        <v>7.9600000000000004E-2</v>
      </c>
      <c r="M1612" s="41"/>
      <c r="N1612" s="41"/>
      <c r="O1612" s="41"/>
      <c r="P1612" s="41"/>
      <c r="Q1612" s="41">
        <v>6638</v>
      </c>
      <c r="R1612" s="41">
        <v>118.8202</v>
      </c>
      <c r="S1612" s="41"/>
      <c r="T1612" s="41"/>
      <c r="U1612" s="41">
        <v>7614</v>
      </c>
      <c r="V1612" s="41">
        <v>138.24260000000001</v>
      </c>
      <c r="W1612" s="41"/>
      <c r="X1612" s="41"/>
    </row>
    <row r="1613" spans="1:24" x14ac:dyDescent="0.35">
      <c r="A1613" s="41" t="s">
        <v>432</v>
      </c>
      <c r="B1613" s="41" t="s">
        <v>433</v>
      </c>
      <c r="C1613" s="41" t="s">
        <v>16</v>
      </c>
      <c r="D1613" s="41" t="s">
        <v>172</v>
      </c>
      <c r="E1613" s="41" t="s">
        <v>172</v>
      </c>
      <c r="F1613" s="41" t="s">
        <v>766</v>
      </c>
      <c r="G1613" s="41">
        <v>11</v>
      </c>
      <c r="H1613" s="41">
        <v>9703.5949158649491</v>
      </c>
      <c r="I1613" s="41">
        <v>878</v>
      </c>
      <c r="J1613" s="41">
        <v>279</v>
      </c>
      <c r="K1613" s="41">
        <v>17.472200000000001</v>
      </c>
      <c r="L1613" s="41">
        <v>5.5521000000000003</v>
      </c>
      <c r="M1613" s="41"/>
      <c r="N1613" s="41"/>
      <c r="O1613" s="41"/>
      <c r="P1613" s="41"/>
      <c r="Q1613" s="41">
        <v>9799</v>
      </c>
      <c r="R1613" s="41">
        <v>175.40209999999999</v>
      </c>
      <c r="S1613" s="41"/>
      <c r="T1613" s="41"/>
      <c r="U1613" s="41">
        <v>10956</v>
      </c>
      <c r="V1613" s="41">
        <v>198.4264</v>
      </c>
      <c r="W1613" s="41"/>
      <c r="X1613" s="41"/>
    </row>
    <row r="1614" spans="1:24" x14ac:dyDescent="0.35">
      <c r="A1614" s="41" t="s">
        <v>432</v>
      </c>
      <c r="B1614" s="41" t="s">
        <v>433</v>
      </c>
      <c r="C1614" s="41" t="s">
        <v>16</v>
      </c>
      <c r="D1614" s="41" t="s">
        <v>172</v>
      </c>
      <c r="E1614" s="41" t="s">
        <v>172</v>
      </c>
      <c r="F1614" s="41" t="s">
        <v>765</v>
      </c>
      <c r="G1614" s="41">
        <v>10</v>
      </c>
      <c r="H1614" s="41">
        <v>9703.5949158649491</v>
      </c>
      <c r="I1614" s="41">
        <v>1236</v>
      </c>
      <c r="J1614" s="41">
        <v>23</v>
      </c>
      <c r="K1614" s="41">
        <v>24.596400000000003</v>
      </c>
      <c r="L1614" s="41">
        <v>0.4577</v>
      </c>
      <c r="M1614" s="41"/>
      <c r="N1614" s="41"/>
      <c r="O1614" s="41"/>
      <c r="P1614" s="41"/>
      <c r="Q1614" s="41">
        <v>22228</v>
      </c>
      <c r="R1614" s="41">
        <v>397.88119999999998</v>
      </c>
      <c r="S1614" s="41"/>
      <c r="T1614" s="41"/>
      <c r="U1614" s="41">
        <v>23487</v>
      </c>
      <c r="V1614" s="41">
        <v>422.93529999999998</v>
      </c>
      <c r="W1614" s="41"/>
      <c r="X1614" s="41"/>
    </row>
    <row r="1615" spans="1:24" x14ac:dyDescent="0.35">
      <c r="A1615" s="41" t="s">
        <v>432</v>
      </c>
      <c r="B1615" s="41" t="s">
        <v>433</v>
      </c>
      <c r="C1615" s="41" t="s">
        <v>16</v>
      </c>
      <c r="D1615" s="41" t="s">
        <v>172</v>
      </c>
      <c r="E1615" s="41" t="s">
        <v>172</v>
      </c>
      <c r="F1615" s="41" t="s">
        <v>759</v>
      </c>
      <c r="G1615" s="41">
        <v>4</v>
      </c>
      <c r="H1615" s="41">
        <v>9703.5949158649491</v>
      </c>
      <c r="I1615" s="41">
        <v>857</v>
      </c>
      <c r="J1615" s="41">
        <v>0</v>
      </c>
      <c r="K1615" s="41">
        <v>15.8545</v>
      </c>
      <c r="L1615" s="41">
        <v>0</v>
      </c>
      <c r="M1615" s="41">
        <v>752</v>
      </c>
      <c r="N1615" s="41">
        <v>185</v>
      </c>
      <c r="O1615" s="41">
        <v>14.9648</v>
      </c>
      <c r="P1615" s="41">
        <v>3.6815000000000002</v>
      </c>
      <c r="Q1615" s="41">
        <v>9521</v>
      </c>
      <c r="R1615" s="41">
        <v>170.42590000000001</v>
      </c>
      <c r="S1615" s="41">
        <v>9130</v>
      </c>
      <c r="T1615" s="41">
        <v>200.86</v>
      </c>
      <c r="U1615" s="41">
        <v>10378</v>
      </c>
      <c r="V1615" s="41">
        <v>186.28040000000001</v>
      </c>
      <c r="W1615" s="41">
        <v>10067</v>
      </c>
      <c r="X1615" s="41">
        <v>219.50630000000001</v>
      </c>
    </row>
    <row r="1616" spans="1:24" x14ac:dyDescent="0.35">
      <c r="A1616" s="41" t="s">
        <v>432</v>
      </c>
      <c r="B1616" s="41" t="s">
        <v>433</v>
      </c>
      <c r="C1616" s="41" t="s">
        <v>16</v>
      </c>
      <c r="D1616" s="41" t="s">
        <v>172</v>
      </c>
      <c r="E1616" s="41" t="s">
        <v>172</v>
      </c>
      <c r="F1616" s="41" t="s">
        <v>758</v>
      </c>
      <c r="G1616" s="41">
        <v>3</v>
      </c>
      <c r="H1616" s="41">
        <v>9703.5949158649491</v>
      </c>
      <c r="I1616" s="41">
        <v>913</v>
      </c>
      <c r="J1616" s="41">
        <v>0</v>
      </c>
      <c r="K1616" s="41">
        <v>16.890499999999999</v>
      </c>
      <c r="L1616" s="41">
        <v>0</v>
      </c>
      <c r="M1616" s="41">
        <v>995</v>
      </c>
      <c r="N1616" s="41">
        <v>1110</v>
      </c>
      <c r="O1616" s="41">
        <v>19.8005</v>
      </c>
      <c r="P1616" s="41">
        <v>22.089000000000002</v>
      </c>
      <c r="Q1616" s="41">
        <v>40645</v>
      </c>
      <c r="R1616" s="41">
        <v>727.54549999999995</v>
      </c>
      <c r="S1616" s="41">
        <v>9700</v>
      </c>
      <c r="T1616" s="41">
        <v>213.4</v>
      </c>
      <c r="U1616" s="41">
        <v>41558</v>
      </c>
      <c r="V1616" s="41">
        <v>744.43599999999992</v>
      </c>
      <c r="W1616" s="41">
        <v>11805</v>
      </c>
      <c r="X1616" s="41">
        <v>255.2895</v>
      </c>
    </row>
    <row r="1617" spans="1:24" x14ac:dyDescent="0.35">
      <c r="A1617" s="41" t="s">
        <v>432</v>
      </c>
      <c r="B1617" s="41" t="s">
        <v>433</v>
      </c>
      <c r="C1617" s="41" t="s">
        <v>16</v>
      </c>
      <c r="D1617" s="41" t="s">
        <v>172</v>
      </c>
      <c r="E1617" s="41" t="s">
        <v>172</v>
      </c>
      <c r="F1617" s="41" t="s">
        <v>767</v>
      </c>
      <c r="G1617" s="41">
        <v>12</v>
      </c>
      <c r="H1617" s="41">
        <v>9703.5949158649491</v>
      </c>
      <c r="I1617" s="41">
        <v>861</v>
      </c>
      <c r="J1617" s="41">
        <v>0</v>
      </c>
      <c r="K1617" s="41">
        <v>17.133900000000001</v>
      </c>
      <c r="L1617" s="41">
        <v>0</v>
      </c>
      <c r="M1617" s="41"/>
      <c r="N1617" s="41"/>
      <c r="O1617" s="41"/>
      <c r="P1617" s="41"/>
      <c r="Q1617" s="41">
        <v>6289</v>
      </c>
      <c r="R1617" s="41">
        <v>112.5731</v>
      </c>
      <c r="S1617" s="41"/>
      <c r="T1617" s="41"/>
      <c r="U1617" s="41">
        <v>7150</v>
      </c>
      <c r="V1617" s="41">
        <v>129.70699999999999</v>
      </c>
      <c r="W1617" s="41"/>
      <c r="X1617" s="41"/>
    </row>
    <row r="1618" spans="1:24" x14ac:dyDescent="0.35">
      <c r="A1618" s="41" t="s">
        <v>432</v>
      </c>
      <c r="B1618" s="41" t="s">
        <v>433</v>
      </c>
      <c r="C1618" s="41" t="s">
        <v>16</v>
      </c>
      <c r="D1618" s="41" t="s">
        <v>172</v>
      </c>
      <c r="E1618" s="41" t="s">
        <v>172</v>
      </c>
      <c r="F1618" s="41" t="s">
        <v>757</v>
      </c>
      <c r="G1618" s="41">
        <v>2</v>
      </c>
      <c r="H1618" s="41">
        <v>9703.5949158649491</v>
      </c>
      <c r="I1618" s="41">
        <v>17458</v>
      </c>
      <c r="J1618" s="41">
        <v>0</v>
      </c>
      <c r="K1618" s="41">
        <v>322.97299999999996</v>
      </c>
      <c r="L1618" s="41">
        <v>0</v>
      </c>
      <c r="M1618" s="41">
        <v>1003</v>
      </c>
      <c r="N1618" s="41">
        <v>184</v>
      </c>
      <c r="O1618" s="41">
        <v>19.959700000000002</v>
      </c>
      <c r="P1618" s="41">
        <v>3.6616</v>
      </c>
      <c r="Q1618" s="41">
        <v>33962</v>
      </c>
      <c r="R1618" s="41">
        <v>607.91980000000001</v>
      </c>
      <c r="S1618" s="41">
        <v>8431</v>
      </c>
      <c r="T1618" s="41">
        <v>185.482</v>
      </c>
      <c r="U1618" s="41">
        <v>51420</v>
      </c>
      <c r="V1618" s="41">
        <v>930.89279999999997</v>
      </c>
      <c r="W1618" s="41">
        <v>9618</v>
      </c>
      <c r="X1618" s="41">
        <v>209.10329999999999</v>
      </c>
    </row>
    <row r="1619" spans="1:24" x14ac:dyDescent="0.35">
      <c r="A1619" s="41" t="s">
        <v>432</v>
      </c>
      <c r="B1619" s="41" t="s">
        <v>433</v>
      </c>
      <c r="C1619" s="41" t="s">
        <v>16</v>
      </c>
      <c r="D1619" s="41" t="s">
        <v>172</v>
      </c>
      <c r="E1619" s="41" t="s">
        <v>172</v>
      </c>
      <c r="F1619" s="41" t="s">
        <v>763</v>
      </c>
      <c r="G1619" s="41">
        <v>8</v>
      </c>
      <c r="H1619" s="41">
        <v>9703.5949158649491</v>
      </c>
      <c r="I1619" s="41">
        <v>1741</v>
      </c>
      <c r="J1619" s="41">
        <v>27</v>
      </c>
      <c r="K1619" s="41">
        <v>34.645900000000005</v>
      </c>
      <c r="L1619" s="41">
        <v>0.5373</v>
      </c>
      <c r="M1619" s="41"/>
      <c r="N1619" s="41"/>
      <c r="O1619" s="41"/>
      <c r="P1619" s="41"/>
      <c r="Q1619" s="41">
        <v>12144</v>
      </c>
      <c r="R1619" s="41">
        <v>217.3776</v>
      </c>
      <c r="S1619" s="41"/>
      <c r="T1619" s="41"/>
      <c r="U1619" s="41">
        <v>13912</v>
      </c>
      <c r="V1619" s="41">
        <v>252.5608</v>
      </c>
      <c r="W1619" s="41"/>
      <c r="X1619" s="41"/>
    </row>
    <row r="1620" spans="1:24" x14ac:dyDescent="0.35">
      <c r="A1620" s="41" t="s">
        <v>432</v>
      </c>
      <c r="B1620" s="41" t="s">
        <v>433</v>
      </c>
      <c r="C1620" s="41" t="s">
        <v>16</v>
      </c>
      <c r="D1620" s="41" t="s">
        <v>172</v>
      </c>
      <c r="E1620" s="41" t="s">
        <v>172</v>
      </c>
      <c r="F1620" s="41" t="s">
        <v>762</v>
      </c>
      <c r="G1620" s="41">
        <v>7</v>
      </c>
      <c r="H1620" s="41">
        <v>9703.5949158649491</v>
      </c>
      <c r="I1620" s="41">
        <v>1486</v>
      </c>
      <c r="J1620" s="41">
        <v>40</v>
      </c>
      <c r="K1620" s="41">
        <v>29.571400000000001</v>
      </c>
      <c r="L1620" s="41">
        <v>0.79600000000000004</v>
      </c>
      <c r="M1620" s="41">
        <v>0</v>
      </c>
      <c r="N1620" s="41">
        <v>684</v>
      </c>
      <c r="O1620" s="41">
        <v>0</v>
      </c>
      <c r="P1620" s="41">
        <v>15.389999999999999</v>
      </c>
      <c r="Q1620" s="41">
        <v>11348</v>
      </c>
      <c r="R1620" s="41">
        <v>203.1292</v>
      </c>
      <c r="S1620" s="41">
        <v>19073</v>
      </c>
      <c r="T1620" s="41">
        <v>419.60599999999999</v>
      </c>
      <c r="U1620" s="41">
        <v>12874</v>
      </c>
      <c r="V1620" s="41">
        <v>233.4966</v>
      </c>
      <c r="W1620" s="41">
        <v>19757</v>
      </c>
      <c r="X1620" s="41">
        <v>434.99599999999998</v>
      </c>
    </row>
    <row r="1621" spans="1:24" x14ac:dyDescent="0.35">
      <c r="A1621" s="41" t="s">
        <v>432</v>
      </c>
      <c r="B1621" s="41" t="s">
        <v>433</v>
      </c>
      <c r="C1621" s="41" t="s">
        <v>16</v>
      </c>
      <c r="D1621" s="41" t="s">
        <v>172</v>
      </c>
      <c r="E1621" s="41" t="s">
        <v>172</v>
      </c>
      <c r="F1621" s="41" t="s">
        <v>761</v>
      </c>
      <c r="G1621" s="41">
        <v>6</v>
      </c>
      <c r="H1621" s="41">
        <v>9703.5949158649491</v>
      </c>
      <c r="I1621" s="41">
        <v>1314</v>
      </c>
      <c r="J1621" s="41">
        <v>27</v>
      </c>
      <c r="K1621" s="41">
        <v>26.148600000000002</v>
      </c>
      <c r="L1621" s="41">
        <v>0.5373</v>
      </c>
      <c r="M1621" s="41">
        <v>2949</v>
      </c>
      <c r="N1621" s="41">
        <v>187</v>
      </c>
      <c r="O1621" s="41">
        <v>66.352499999999992</v>
      </c>
      <c r="P1621" s="41">
        <v>4.2074999999999996</v>
      </c>
      <c r="Q1621" s="41">
        <v>18683</v>
      </c>
      <c r="R1621" s="41">
        <v>334.42570000000001</v>
      </c>
      <c r="S1621" s="41">
        <v>18559</v>
      </c>
      <c r="T1621" s="41">
        <v>408.298</v>
      </c>
      <c r="U1621" s="41">
        <v>20024</v>
      </c>
      <c r="V1621" s="41">
        <v>361.11160000000001</v>
      </c>
      <c r="W1621" s="41">
        <v>21695</v>
      </c>
      <c r="X1621" s="41">
        <v>478.858</v>
      </c>
    </row>
    <row r="1622" spans="1:24" x14ac:dyDescent="0.35">
      <c r="A1622" s="41" t="s">
        <v>455</v>
      </c>
      <c r="B1622" s="41" t="s">
        <v>456</v>
      </c>
      <c r="C1622" s="41" t="s">
        <v>33</v>
      </c>
      <c r="D1622" s="41" t="s">
        <v>173</v>
      </c>
      <c r="E1622" s="41" t="s">
        <v>173</v>
      </c>
      <c r="F1622" s="41" t="s">
        <v>756</v>
      </c>
      <c r="G1622" s="41">
        <v>1</v>
      </c>
      <c r="H1622" s="41">
        <v>12933.965121638799</v>
      </c>
      <c r="I1622" s="41">
        <v>12328</v>
      </c>
      <c r="J1622" s="41">
        <v>16</v>
      </c>
      <c r="K1622" s="41">
        <v>228.06799999999998</v>
      </c>
      <c r="L1622" s="41">
        <v>0.29599999999999999</v>
      </c>
      <c r="M1622" s="41">
        <v>16862</v>
      </c>
      <c r="N1622" s="41">
        <v>1522</v>
      </c>
      <c r="O1622" s="41">
        <v>335.55380000000002</v>
      </c>
      <c r="P1622" s="41">
        <v>30.287800000000001</v>
      </c>
      <c r="Q1622" s="41">
        <v>0</v>
      </c>
      <c r="R1622" s="41">
        <v>0</v>
      </c>
      <c r="S1622" s="41">
        <v>132</v>
      </c>
      <c r="T1622" s="41">
        <v>2.9039999999999999</v>
      </c>
      <c r="U1622" s="41">
        <v>12344</v>
      </c>
      <c r="V1622" s="41">
        <v>228.36399999999998</v>
      </c>
      <c r="W1622" s="41">
        <v>18516</v>
      </c>
      <c r="X1622" s="41">
        <v>368.74560000000002</v>
      </c>
    </row>
    <row r="1623" spans="1:24" x14ac:dyDescent="0.35">
      <c r="A1623" s="41" t="s">
        <v>455</v>
      </c>
      <c r="B1623" s="41" t="s">
        <v>456</v>
      </c>
      <c r="C1623" s="41" t="s">
        <v>33</v>
      </c>
      <c r="D1623" s="41" t="s">
        <v>173</v>
      </c>
      <c r="E1623" s="41" t="s">
        <v>173</v>
      </c>
      <c r="F1623" s="41" t="s">
        <v>760</v>
      </c>
      <c r="G1623" s="41">
        <v>5</v>
      </c>
      <c r="H1623" s="41">
        <v>12933.965121638799</v>
      </c>
      <c r="I1623" s="41">
        <v>11930</v>
      </c>
      <c r="J1623" s="41">
        <v>787</v>
      </c>
      <c r="K1623" s="41">
        <v>220.70499999999998</v>
      </c>
      <c r="L1623" s="41">
        <v>14.5595</v>
      </c>
      <c r="M1623" s="41">
        <v>12763</v>
      </c>
      <c r="N1623" s="41">
        <v>1125</v>
      </c>
      <c r="O1623" s="41">
        <v>253.9837</v>
      </c>
      <c r="P1623" s="41">
        <v>22.387500000000003</v>
      </c>
      <c r="Q1623" s="41">
        <v>22</v>
      </c>
      <c r="R1623" s="41">
        <v>0.39379999999999998</v>
      </c>
      <c r="S1623" s="41">
        <v>10</v>
      </c>
      <c r="T1623" s="41">
        <v>0.22</v>
      </c>
      <c r="U1623" s="41">
        <v>12739</v>
      </c>
      <c r="V1623" s="41">
        <v>235.6583</v>
      </c>
      <c r="W1623" s="41">
        <v>13898</v>
      </c>
      <c r="X1623" s="41">
        <v>276.59120000000001</v>
      </c>
    </row>
    <row r="1624" spans="1:24" x14ac:dyDescent="0.35">
      <c r="A1624" s="41" t="s">
        <v>455</v>
      </c>
      <c r="B1624" s="41" t="s">
        <v>456</v>
      </c>
      <c r="C1624" s="41" t="s">
        <v>33</v>
      </c>
      <c r="D1624" s="41" t="s">
        <v>173</v>
      </c>
      <c r="E1624" s="41" t="s">
        <v>173</v>
      </c>
      <c r="F1624" s="41" t="s">
        <v>764</v>
      </c>
      <c r="G1624" s="41">
        <v>9</v>
      </c>
      <c r="H1624" s="41">
        <v>12933.965121638799</v>
      </c>
      <c r="I1624" s="41">
        <v>13565</v>
      </c>
      <c r="J1624" s="41">
        <v>1067</v>
      </c>
      <c r="K1624" s="41">
        <v>269.94350000000003</v>
      </c>
      <c r="L1624" s="41">
        <v>21.2333</v>
      </c>
      <c r="M1624" s="41"/>
      <c r="N1624" s="41"/>
      <c r="O1624" s="41"/>
      <c r="P1624" s="41"/>
      <c r="Q1624" s="41">
        <v>28</v>
      </c>
      <c r="R1624" s="41">
        <v>0.50119999999999998</v>
      </c>
      <c r="S1624" s="41"/>
      <c r="T1624" s="41"/>
      <c r="U1624" s="41">
        <v>14660</v>
      </c>
      <c r="V1624" s="41">
        <v>291.678</v>
      </c>
      <c r="W1624" s="41"/>
      <c r="X1624" s="41"/>
    </row>
    <row r="1625" spans="1:24" x14ac:dyDescent="0.35">
      <c r="A1625" s="41" t="s">
        <v>455</v>
      </c>
      <c r="B1625" s="41" t="s">
        <v>456</v>
      </c>
      <c r="C1625" s="41" t="s">
        <v>33</v>
      </c>
      <c r="D1625" s="41" t="s">
        <v>173</v>
      </c>
      <c r="E1625" s="41" t="s">
        <v>173</v>
      </c>
      <c r="F1625" s="41" t="s">
        <v>766</v>
      </c>
      <c r="G1625" s="41">
        <v>11</v>
      </c>
      <c r="H1625" s="41">
        <v>12933.965121638799</v>
      </c>
      <c r="I1625" s="41">
        <v>19542</v>
      </c>
      <c r="J1625" s="41">
        <v>21518</v>
      </c>
      <c r="K1625" s="41">
        <v>388.88580000000002</v>
      </c>
      <c r="L1625" s="41">
        <v>428.20820000000003</v>
      </c>
      <c r="M1625" s="41"/>
      <c r="N1625" s="41"/>
      <c r="O1625" s="41"/>
      <c r="P1625" s="41"/>
      <c r="Q1625" s="41">
        <v>79</v>
      </c>
      <c r="R1625" s="41">
        <v>1.4140999999999999</v>
      </c>
      <c r="S1625" s="41"/>
      <c r="T1625" s="41"/>
      <c r="U1625" s="41">
        <v>41139</v>
      </c>
      <c r="V1625" s="41">
        <v>818.50810000000001</v>
      </c>
      <c r="W1625" s="41"/>
      <c r="X1625" s="41"/>
    </row>
    <row r="1626" spans="1:24" x14ac:dyDescent="0.35">
      <c r="A1626" s="41" t="s">
        <v>455</v>
      </c>
      <c r="B1626" s="41" t="s">
        <v>456</v>
      </c>
      <c r="C1626" s="41" t="s">
        <v>33</v>
      </c>
      <c r="D1626" s="41" t="s">
        <v>173</v>
      </c>
      <c r="E1626" s="41" t="s">
        <v>173</v>
      </c>
      <c r="F1626" s="41" t="s">
        <v>765</v>
      </c>
      <c r="G1626" s="41">
        <v>10</v>
      </c>
      <c r="H1626" s="41">
        <v>12933.965121638799</v>
      </c>
      <c r="I1626" s="41">
        <v>18873</v>
      </c>
      <c r="J1626" s="41">
        <v>6972</v>
      </c>
      <c r="K1626" s="41">
        <v>375.5727</v>
      </c>
      <c r="L1626" s="41">
        <v>138.74280000000002</v>
      </c>
      <c r="M1626" s="41"/>
      <c r="N1626" s="41"/>
      <c r="O1626" s="41"/>
      <c r="P1626" s="41"/>
      <c r="Q1626" s="41">
        <v>68</v>
      </c>
      <c r="R1626" s="41">
        <v>1.2172000000000001</v>
      </c>
      <c r="S1626" s="41"/>
      <c r="T1626" s="41"/>
      <c r="U1626" s="41">
        <v>25913</v>
      </c>
      <c r="V1626" s="41">
        <v>515.53270000000009</v>
      </c>
      <c r="W1626" s="41"/>
      <c r="X1626" s="41"/>
    </row>
    <row r="1627" spans="1:24" x14ac:dyDescent="0.35">
      <c r="A1627" s="41" t="s">
        <v>455</v>
      </c>
      <c r="B1627" s="41" t="s">
        <v>456</v>
      </c>
      <c r="C1627" s="41" t="s">
        <v>33</v>
      </c>
      <c r="D1627" s="41" t="s">
        <v>173</v>
      </c>
      <c r="E1627" s="41" t="s">
        <v>173</v>
      </c>
      <c r="F1627" s="41" t="s">
        <v>759</v>
      </c>
      <c r="G1627" s="41">
        <v>4</v>
      </c>
      <c r="H1627" s="41">
        <v>12933.965121638799</v>
      </c>
      <c r="I1627" s="41">
        <v>13206</v>
      </c>
      <c r="J1627" s="41">
        <v>823</v>
      </c>
      <c r="K1627" s="41">
        <v>244.31099999999998</v>
      </c>
      <c r="L1627" s="41">
        <v>15.225499999999998</v>
      </c>
      <c r="M1627" s="41">
        <v>12826</v>
      </c>
      <c r="N1627" s="41">
        <v>1423</v>
      </c>
      <c r="O1627" s="41">
        <v>255.23740000000001</v>
      </c>
      <c r="P1627" s="41">
        <v>28.317700000000002</v>
      </c>
      <c r="Q1627" s="41">
        <v>7</v>
      </c>
      <c r="R1627" s="41">
        <v>0.12529999999999999</v>
      </c>
      <c r="S1627" s="41">
        <v>26</v>
      </c>
      <c r="T1627" s="41">
        <v>0.57199999999999995</v>
      </c>
      <c r="U1627" s="41">
        <v>14036</v>
      </c>
      <c r="V1627" s="41">
        <v>259.66179999999997</v>
      </c>
      <c r="W1627" s="41">
        <v>14275</v>
      </c>
      <c r="X1627" s="41">
        <v>284.12710000000004</v>
      </c>
    </row>
    <row r="1628" spans="1:24" x14ac:dyDescent="0.35">
      <c r="A1628" s="41" t="s">
        <v>455</v>
      </c>
      <c r="B1628" s="41" t="s">
        <v>456</v>
      </c>
      <c r="C1628" s="41" t="s">
        <v>33</v>
      </c>
      <c r="D1628" s="41" t="s">
        <v>173</v>
      </c>
      <c r="E1628" s="41" t="s">
        <v>173</v>
      </c>
      <c r="F1628" s="41" t="s">
        <v>758</v>
      </c>
      <c r="G1628" s="41">
        <v>3</v>
      </c>
      <c r="H1628" s="41">
        <v>12933.965121638799</v>
      </c>
      <c r="I1628" s="41">
        <v>15155</v>
      </c>
      <c r="J1628" s="41">
        <v>393</v>
      </c>
      <c r="K1628" s="41">
        <v>280.36750000000001</v>
      </c>
      <c r="L1628" s="41">
        <v>7.2704999999999993</v>
      </c>
      <c r="M1628" s="41">
        <v>17830</v>
      </c>
      <c r="N1628" s="41">
        <v>9229</v>
      </c>
      <c r="O1628" s="41">
        <v>354.81700000000001</v>
      </c>
      <c r="P1628" s="41">
        <v>183.65710000000001</v>
      </c>
      <c r="Q1628" s="41">
        <v>0</v>
      </c>
      <c r="R1628" s="41">
        <v>0</v>
      </c>
      <c r="S1628" s="41">
        <v>72</v>
      </c>
      <c r="T1628" s="41">
        <v>1.5840000000000001</v>
      </c>
      <c r="U1628" s="41">
        <v>15548</v>
      </c>
      <c r="V1628" s="41">
        <v>287.63800000000003</v>
      </c>
      <c r="W1628" s="41">
        <v>27131</v>
      </c>
      <c r="X1628" s="41">
        <v>540.05809999999997</v>
      </c>
    </row>
    <row r="1629" spans="1:24" x14ac:dyDescent="0.35">
      <c r="A1629" s="41" t="s">
        <v>455</v>
      </c>
      <c r="B1629" s="41" t="s">
        <v>456</v>
      </c>
      <c r="C1629" s="41" t="s">
        <v>33</v>
      </c>
      <c r="D1629" s="41" t="s">
        <v>173</v>
      </c>
      <c r="E1629" s="41" t="s">
        <v>173</v>
      </c>
      <c r="F1629" s="41" t="s">
        <v>767</v>
      </c>
      <c r="G1629" s="41">
        <v>12</v>
      </c>
      <c r="H1629" s="41">
        <v>12933.965121638799</v>
      </c>
      <c r="I1629" s="41">
        <v>17882</v>
      </c>
      <c r="J1629" s="41">
        <v>1339</v>
      </c>
      <c r="K1629" s="41">
        <v>355.85180000000003</v>
      </c>
      <c r="L1629" s="41">
        <v>26.646100000000001</v>
      </c>
      <c r="M1629" s="41"/>
      <c r="N1629" s="41"/>
      <c r="O1629" s="41"/>
      <c r="P1629" s="41"/>
      <c r="Q1629" s="41">
        <v>115</v>
      </c>
      <c r="R1629" s="41">
        <v>2.0585</v>
      </c>
      <c r="S1629" s="41"/>
      <c r="T1629" s="41"/>
      <c r="U1629" s="41">
        <v>19336</v>
      </c>
      <c r="V1629" s="41">
        <v>384.5564</v>
      </c>
      <c r="W1629" s="41"/>
      <c r="X1629" s="41"/>
    </row>
    <row r="1630" spans="1:24" x14ac:dyDescent="0.35">
      <c r="A1630" s="41" t="s">
        <v>455</v>
      </c>
      <c r="B1630" s="41" t="s">
        <v>456</v>
      </c>
      <c r="C1630" s="41" t="s">
        <v>33</v>
      </c>
      <c r="D1630" s="41" t="s">
        <v>173</v>
      </c>
      <c r="E1630" s="41" t="s">
        <v>173</v>
      </c>
      <c r="F1630" s="41" t="s">
        <v>757</v>
      </c>
      <c r="G1630" s="41">
        <v>2</v>
      </c>
      <c r="H1630" s="41">
        <v>12933.965121638799</v>
      </c>
      <c r="I1630" s="41">
        <v>14604</v>
      </c>
      <c r="J1630" s="41">
        <v>25</v>
      </c>
      <c r="K1630" s="41">
        <v>270.17399999999998</v>
      </c>
      <c r="L1630" s="41">
        <v>0.46249999999999997</v>
      </c>
      <c r="M1630" s="41">
        <v>15796</v>
      </c>
      <c r="N1630" s="41">
        <v>5338</v>
      </c>
      <c r="O1630" s="41">
        <v>314.34039999999999</v>
      </c>
      <c r="P1630" s="41">
        <v>106.22620000000001</v>
      </c>
      <c r="Q1630" s="41">
        <v>0</v>
      </c>
      <c r="R1630" s="41">
        <v>0</v>
      </c>
      <c r="S1630" s="41">
        <v>222</v>
      </c>
      <c r="T1630" s="41">
        <v>4.8840000000000003</v>
      </c>
      <c r="U1630" s="41">
        <v>14629</v>
      </c>
      <c r="V1630" s="41">
        <v>270.63649999999996</v>
      </c>
      <c r="W1630" s="41">
        <v>21356</v>
      </c>
      <c r="X1630" s="41">
        <v>425.45060000000001</v>
      </c>
    </row>
    <row r="1631" spans="1:24" x14ac:dyDescent="0.35">
      <c r="A1631" s="41" t="s">
        <v>455</v>
      </c>
      <c r="B1631" s="41" t="s">
        <v>456</v>
      </c>
      <c r="C1631" s="41" t="s">
        <v>33</v>
      </c>
      <c r="D1631" s="41" t="s">
        <v>173</v>
      </c>
      <c r="E1631" s="41" t="s">
        <v>173</v>
      </c>
      <c r="F1631" s="41" t="s">
        <v>763</v>
      </c>
      <c r="G1631" s="41">
        <v>8</v>
      </c>
      <c r="H1631" s="41">
        <v>12933.965121638799</v>
      </c>
      <c r="I1631" s="41">
        <v>18953</v>
      </c>
      <c r="J1631" s="41">
        <v>2241</v>
      </c>
      <c r="K1631" s="41">
        <v>377.16470000000004</v>
      </c>
      <c r="L1631" s="41">
        <v>44.5959</v>
      </c>
      <c r="M1631" s="41"/>
      <c r="N1631" s="41"/>
      <c r="O1631" s="41"/>
      <c r="P1631" s="41"/>
      <c r="Q1631" s="41">
        <v>45</v>
      </c>
      <c r="R1631" s="41">
        <v>0.80549999999999999</v>
      </c>
      <c r="S1631" s="41"/>
      <c r="T1631" s="41"/>
      <c r="U1631" s="41">
        <v>21239</v>
      </c>
      <c r="V1631" s="41">
        <v>422.56610000000006</v>
      </c>
      <c r="W1631" s="41"/>
      <c r="X1631" s="41"/>
    </row>
    <row r="1632" spans="1:24" x14ac:dyDescent="0.35">
      <c r="A1632" s="41" t="s">
        <v>455</v>
      </c>
      <c r="B1632" s="41" t="s">
        <v>456</v>
      </c>
      <c r="C1632" s="41" t="s">
        <v>33</v>
      </c>
      <c r="D1632" s="41" t="s">
        <v>173</v>
      </c>
      <c r="E1632" s="41" t="s">
        <v>173</v>
      </c>
      <c r="F1632" s="41" t="s">
        <v>762</v>
      </c>
      <c r="G1632" s="41">
        <v>7</v>
      </c>
      <c r="H1632" s="41">
        <v>12933.965121638799</v>
      </c>
      <c r="I1632" s="41">
        <v>35991</v>
      </c>
      <c r="J1632" s="41">
        <v>5072</v>
      </c>
      <c r="K1632" s="41">
        <v>716.22090000000003</v>
      </c>
      <c r="L1632" s="41">
        <v>100.9328</v>
      </c>
      <c r="M1632" s="41">
        <v>0</v>
      </c>
      <c r="N1632" s="41">
        <v>6462</v>
      </c>
      <c r="O1632" s="41">
        <v>0</v>
      </c>
      <c r="P1632" s="41">
        <v>145.39499999999998</v>
      </c>
      <c r="Q1632" s="41">
        <v>37</v>
      </c>
      <c r="R1632" s="41">
        <v>0.6623</v>
      </c>
      <c r="S1632" s="41">
        <v>44</v>
      </c>
      <c r="T1632" s="41">
        <v>0.96799999999999997</v>
      </c>
      <c r="U1632" s="41">
        <v>41100</v>
      </c>
      <c r="V1632" s="41">
        <v>817.81600000000003</v>
      </c>
      <c r="W1632" s="41">
        <v>6506</v>
      </c>
      <c r="X1632" s="41">
        <v>146.36299999999997</v>
      </c>
    </row>
    <row r="1633" spans="1:24" x14ac:dyDescent="0.35">
      <c r="A1633" s="41" t="s">
        <v>455</v>
      </c>
      <c r="B1633" s="41" t="s">
        <v>456</v>
      </c>
      <c r="C1633" s="41" t="s">
        <v>33</v>
      </c>
      <c r="D1633" s="41" t="s">
        <v>173</v>
      </c>
      <c r="E1633" s="41" t="s">
        <v>173</v>
      </c>
      <c r="F1633" s="41" t="s">
        <v>761</v>
      </c>
      <c r="G1633" s="41">
        <v>6</v>
      </c>
      <c r="H1633" s="41">
        <v>12933.965121638799</v>
      </c>
      <c r="I1633" s="41">
        <v>16376</v>
      </c>
      <c r="J1633" s="41">
        <v>3324</v>
      </c>
      <c r="K1633" s="41">
        <v>325.88240000000002</v>
      </c>
      <c r="L1633" s="41">
        <v>66.147599999999997</v>
      </c>
      <c r="M1633" s="41">
        <v>11055</v>
      </c>
      <c r="N1633" s="41">
        <v>3357</v>
      </c>
      <c r="O1633" s="41">
        <v>248.73749999999998</v>
      </c>
      <c r="P1633" s="41">
        <v>75.532499999999999</v>
      </c>
      <c r="Q1633" s="41">
        <v>74</v>
      </c>
      <c r="R1633" s="41">
        <v>1.3246</v>
      </c>
      <c r="S1633" s="41">
        <v>12</v>
      </c>
      <c r="T1633" s="41">
        <v>0.26400000000000001</v>
      </c>
      <c r="U1633" s="41">
        <v>19774</v>
      </c>
      <c r="V1633" s="41">
        <v>393.3546</v>
      </c>
      <c r="W1633" s="41">
        <v>14424</v>
      </c>
      <c r="X1633" s="41">
        <v>324.53399999999999</v>
      </c>
    </row>
    <row r="1634" spans="1:24" x14ac:dyDescent="0.35">
      <c r="A1634" s="41" t="s">
        <v>672</v>
      </c>
      <c r="B1634" s="41" t="s">
        <v>464</v>
      </c>
      <c r="C1634" s="41" t="s">
        <v>18</v>
      </c>
      <c r="D1634" s="41" t="s">
        <v>300</v>
      </c>
      <c r="E1634" s="41" t="s">
        <v>300</v>
      </c>
      <c r="F1634" s="41" t="s">
        <v>756</v>
      </c>
      <c r="G1634" s="41">
        <v>1</v>
      </c>
      <c r="H1634" s="41">
        <v>7473.3111022227304</v>
      </c>
      <c r="I1634" s="41">
        <v>2491</v>
      </c>
      <c r="J1634" s="41">
        <v>0</v>
      </c>
      <c r="K1634" s="41">
        <v>46.083500000000001</v>
      </c>
      <c r="L1634" s="41">
        <v>0</v>
      </c>
      <c r="M1634" s="41">
        <v>6362</v>
      </c>
      <c r="N1634" s="41">
        <v>169</v>
      </c>
      <c r="O1634" s="41">
        <v>126.60380000000001</v>
      </c>
      <c r="P1634" s="41">
        <v>3.3631000000000002</v>
      </c>
      <c r="Q1634" s="41">
        <v>0</v>
      </c>
      <c r="R1634" s="41">
        <v>0</v>
      </c>
      <c r="S1634" s="41">
        <v>0</v>
      </c>
      <c r="T1634" s="41">
        <v>0</v>
      </c>
      <c r="U1634" s="41">
        <v>2491</v>
      </c>
      <c r="V1634" s="41">
        <v>46.083500000000001</v>
      </c>
      <c r="W1634" s="41">
        <v>6531</v>
      </c>
      <c r="X1634" s="41">
        <v>129.96690000000001</v>
      </c>
    </row>
    <row r="1635" spans="1:24" x14ac:dyDescent="0.35">
      <c r="A1635" s="41" t="s">
        <v>672</v>
      </c>
      <c r="B1635" s="41" t="s">
        <v>464</v>
      </c>
      <c r="C1635" s="41" t="s">
        <v>18</v>
      </c>
      <c r="D1635" s="41" t="s">
        <v>300</v>
      </c>
      <c r="E1635" s="41" t="s">
        <v>300</v>
      </c>
      <c r="F1635" s="41" t="s">
        <v>760</v>
      </c>
      <c r="G1635" s="41">
        <v>5</v>
      </c>
      <c r="H1635" s="41">
        <v>7473.3111022227304</v>
      </c>
      <c r="I1635" s="41">
        <v>5723</v>
      </c>
      <c r="J1635" s="41">
        <v>11</v>
      </c>
      <c r="K1635" s="41">
        <v>105.87549999999999</v>
      </c>
      <c r="L1635" s="41">
        <v>0.20349999999999999</v>
      </c>
      <c r="M1635" s="41">
        <v>5832</v>
      </c>
      <c r="N1635" s="41">
        <v>44</v>
      </c>
      <c r="O1635" s="41">
        <v>116.05680000000001</v>
      </c>
      <c r="P1635" s="41">
        <v>0.87560000000000004</v>
      </c>
      <c r="Q1635" s="41">
        <v>0</v>
      </c>
      <c r="R1635" s="41">
        <v>0</v>
      </c>
      <c r="S1635" s="41">
        <v>0</v>
      </c>
      <c r="T1635" s="41">
        <v>0</v>
      </c>
      <c r="U1635" s="41">
        <v>5734</v>
      </c>
      <c r="V1635" s="41">
        <v>106.07899999999999</v>
      </c>
      <c r="W1635" s="41">
        <v>5876</v>
      </c>
      <c r="X1635" s="41">
        <v>116.93240000000002</v>
      </c>
    </row>
    <row r="1636" spans="1:24" x14ac:dyDescent="0.35">
      <c r="A1636" s="41" t="s">
        <v>672</v>
      </c>
      <c r="B1636" s="41" t="s">
        <v>464</v>
      </c>
      <c r="C1636" s="41" t="s">
        <v>18</v>
      </c>
      <c r="D1636" s="41" t="s">
        <v>300</v>
      </c>
      <c r="E1636" s="41" t="s">
        <v>300</v>
      </c>
      <c r="F1636" s="41" t="s">
        <v>764</v>
      </c>
      <c r="G1636" s="41">
        <v>9</v>
      </c>
      <c r="H1636" s="41">
        <v>7473.3111022227304</v>
      </c>
      <c r="I1636" s="41">
        <v>7388</v>
      </c>
      <c r="J1636" s="41">
        <v>10</v>
      </c>
      <c r="K1636" s="41">
        <v>147.02120000000002</v>
      </c>
      <c r="L1636" s="41">
        <v>0.19900000000000001</v>
      </c>
      <c r="M1636" s="41"/>
      <c r="N1636" s="41"/>
      <c r="O1636" s="41"/>
      <c r="P1636" s="41"/>
      <c r="Q1636" s="41">
        <v>0</v>
      </c>
      <c r="R1636" s="41">
        <v>0</v>
      </c>
      <c r="S1636" s="41"/>
      <c r="T1636" s="41"/>
      <c r="U1636" s="41">
        <v>7398</v>
      </c>
      <c r="V1636" s="41">
        <v>147.22020000000003</v>
      </c>
      <c r="W1636" s="41"/>
      <c r="X1636" s="41"/>
    </row>
    <row r="1637" spans="1:24" x14ac:dyDescent="0.35">
      <c r="A1637" s="41" t="s">
        <v>672</v>
      </c>
      <c r="B1637" s="41" t="s">
        <v>464</v>
      </c>
      <c r="C1637" s="41" t="s">
        <v>18</v>
      </c>
      <c r="D1637" s="41" t="s">
        <v>300</v>
      </c>
      <c r="E1637" s="41" t="s">
        <v>300</v>
      </c>
      <c r="F1637" s="41" t="s">
        <v>766</v>
      </c>
      <c r="G1637" s="41">
        <v>11</v>
      </c>
      <c r="H1637" s="41">
        <v>7473.3111022227304</v>
      </c>
      <c r="I1637" s="41">
        <v>7182</v>
      </c>
      <c r="J1637" s="41">
        <v>1675</v>
      </c>
      <c r="K1637" s="41">
        <v>142.92180000000002</v>
      </c>
      <c r="L1637" s="41">
        <v>33.332500000000003</v>
      </c>
      <c r="M1637" s="41"/>
      <c r="N1637" s="41"/>
      <c r="O1637" s="41"/>
      <c r="P1637" s="41"/>
      <c r="Q1637" s="41">
        <v>0</v>
      </c>
      <c r="R1637" s="41">
        <v>0</v>
      </c>
      <c r="S1637" s="41"/>
      <c r="T1637" s="41"/>
      <c r="U1637" s="41">
        <v>8857</v>
      </c>
      <c r="V1637" s="41">
        <v>176.25430000000003</v>
      </c>
      <c r="W1637" s="41"/>
      <c r="X1637" s="41"/>
    </row>
    <row r="1638" spans="1:24" x14ac:dyDescent="0.35">
      <c r="A1638" s="41" t="s">
        <v>672</v>
      </c>
      <c r="B1638" s="41" t="s">
        <v>464</v>
      </c>
      <c r="C1638" s="41" t="s">
        <v>18</v>
      </c>
      <c r="D1638" s="41" t="s">
        <v>300</v>
      </c>
      <c r="E1638" s="41" t="s">
        <v>300</v>
      </c>
      <c r="F1638" s="41" t="s">
        <v>765</v>
      </c>
      <c r="G1638" s="41">
        <v>10</v>
      </c>
      <c r="H1638" s="41">
        <v>7473.3111022227304</v>
      </c>
      <c r="I1638" s="41">
        <v>9437</v>
      </c>
      <c r="J1638" s="41">
        <v>3670</v>
      </c>
      <c r="K1638" s="41">
        <v>187.7963</v>
      </c>
      <c r="L1638" s="41">
        <v>73.033000000000001</v>
      </c>
      <c r="M1638" s="41"/>
      <c r="N1638" s="41"/>
      <c r="O1638" s="41"/>
      <c r="P1638" s="41"/>
      <c r="Q1638" s="41">
        <v>0</v>
      </c>
      <c r="R1638" s="41">
        <v>0</v>
      </c>
      <c r="S1638" s="41"/>
      <c r="T1638" s="41"/>
      <c r="U1638" s="41">
        <v>13107</v>
      </c>
      <c r="V1638" s="41">
        <v>260.82929999999999</v>
      </c>
      <c r="W1638" s="41"/>
      <c r="X1638" s="41"/>
    </row>
    <row r="1639" spans="1:24" x14ac:dyDescent="0.35">
      <c r="A1639" s="41" t="s">
        <v>672</v>
      </c>
      <c r="B1639" s="41" t="s">
        <v>464</v>
      </c>
      <c r="C1639" s="41" t="s">
        <v>18</v>
      </c>
      <c r="D1639" s="41" t="s">
        <v>300</v>
      </c>
      <c r="E1639" s="41" t="s">
        <v>300</v>
      </c>
      <c r="F1639" s="41" t="s">
        <v>759</v>
      </c>
      <c r="G1639" s="41">
        <v>4</v>
      </c>
      <c r="H1639" s="41">
        <v>7473.3111022227304</v>
      </c>
      <c r="I1639" s="41">
        <v>4943</v>
      </c>
      <c r="J1639" s="41">
        <v>10</v>
      </c>
      <c r="K1639" s="41">
        <v>91.445499999999996</v>
      </c>
      <c r="L1639" s="41">
        <v>0.185</v>
      </c>
      <c r="M1639" s="41">
        <v>5571</v>
      </c>
      <c r="N1639" s="41">
        <v>14</v>
      </c>
      <c r="O1639" s="41">
        <v>110.86290000000001</v>
      </c>
      <c r="P1639" s="41">
        <v>0.27860000000000001</v>
      </c>
      <c r="Q1639" s="41">
        <v>0</v>
      </c>
      <c r="R1639" s="41">
        <v>0</v>
      </c>
      <c r="S1639" s="41">
        <v>0</v>
      </c>
      <c r="T1639" s="41">
        <v>0</v>
      </c>
      <c r="U1639" s="41">
        <v>4953</v>
      </c>
      <c r="V1639" s="41">
        <v>91.630499999999998</v>
      </c>
      <c r="W1639" s="41">
        <v>5585</v>
      </c>
      <c r="X1639" s="41">
        <v>111.14150000000001</v>
      </c>
    </row>
    <row r="1640" spans="1:24" x14ac:dyDescent="0.35">
      <c r="A1640" s="41" t="s">
        <v>672</v>
      </c>
      <c r="B1640" s="41" t="s">
        <v>464</v>
      </c>
      <c r="C1640" s="41" t="s">
        <v>18</v>
      </c>
      <c r="D1640" s="41" t="s">
        <v>300</v>
      </c>
      <c r="E1640" s="41" t="s">
        <v>300</v>
      </c>
      <c r="F1640" s="41" t="s">
        <v>758</v>
      </c>
      <c r="G1640" s="41">
        <v>3</v>
      </c>
      <c r="H1640" s="41">
        <v>7473.3111022227304</v>
      </c>
      <c r="I1640" s="41">
        <v>4510</v>
      </c>
      <c r="J1640" s="41">
        <v>13</v>
      </c>
      <c r="K1640" s="41">
        <v>83.435000000000002</v>
      </c>
      <c r="L1640" s="41">
        <v>0.24049999999999999</v>
      </c>
      <c r="M1640" s="41">
        <v>6234</v>
      </c>
      <c r="N1640" s="41">
        <v>36</v>
      </c>
      <c r="O1640" s="41">
        <v>124.0566</v>
      </c>
      <c r="P1640" s="41">
        <v>0.71640000000000004</v>
      </c>
      <c r="Q1640" s="41">
        <v>0</v>
      </c>
      <c r="R1640" s="41">
        <v>0</v>
      </c>
      <c r="S1640" s="41">
        <v>0</v>
      </c>
      <c r="T1640" s="41">
        <v>0</v>
      </c>
      <c r="U1640" s="41">
        <v>4523</v>
      </c>
      <c r="V1640" s="41">
        <v>83.6755</v>
      </c>
      <c r="W1640" s="41">
        <v>6270</v>
      </c>
      <c r="X1640" s="41">
        <v>124.773</v>
      </c>
    </row>
    <row r="1641" spans="1:24" x14ac:dyDescent="0.35">
      <c r="A1641" s="41" t="s">
        <v>672</v>
      </c>
      <c r="B1641" s="41" t="s">
        <v>464</v>
      </c>
      <c r="C1641" s="41" t="s">
        <v>18</v>
      </c>
      <c r="D1641" s="41" t="s">
        <v>300</v>
      </c>
      <c r="E1641" s="41" t="s">
        <v>300</v>
      </c>
      <c r="F1641" s="41" t="s">
        <v>767</v>
      </c>
      <c r="G1641" s="41">
        <v>12</v>
      </c>
      <c r="H1641" s="41">
        <v>7473.3111022227304</v>
      </c>
      <c r="I1641" s="41">
        <v>9207</v>
      </c>
      <c r="J1641" s="41">
        <v>90</v>
      </c>
      <c r="K1641" s="41">
        <v>183.2193</v>
      </c>
      <c r="L1641" s="41">
        <v>1.7910000000000001</v>
      </c>
      <c r="M1641" s="41"/>
      <c r="N1641" s="41"/>
      <c r="O1641" s="41"/>
      <c r="P1641" s="41"/>
      <c r="Q1641" s="41">
        <v>0</v>
      </c>
      <c r="R1641" s="41">
        <v>0</v>
      </c>
      <c r="S1641" s="41"/>
      <c r="T1641" s="41"/>
      <c r="U1641" s="41">
        <v>9297</v>
      </c>
      <c r="V1641" s="41">
        <v>185.0103</v>
      </c>
      <c r="W1641" s="41"/>
      <c r="X1641" s="41"/>
    </row>
    <row r="1642" spans="1:24" x14ac:dyDescent="0.35">
      <c r="A1642" s="41" t="s">
        <v>672</v>
      </c>
      <c r="B1642" s="41" t="s">
        <v>464</v>
      </c>
      <c r="C1642" s="41" t="s">
        <v>18</v>
      </c>
      <c r="D1642" s="41" t="s">
        <v>300</v>
      </c>
      <c r="E1642" s="41" t="s">
        <v>300</v>
      </c>
      <c r="F1642" s="41" t="s">
        <v>757</v>
      </c>
      <c r="G1642" s="41">
        <v>2</v>
      </c>
      <c r="H1642" s="41">
        <v>7473.3111022227304</v>
      </c>
      <c r="I1642" s="41">
        <v>2749</v>
      </c>
      <c r="J1642" s="41">
        <v>22</v>
      </c>
      <c r="K1642" s="41">
        <v>50.856499999999997</v>
      </c>
      <c r="L1642" s="41">
        <v>0.40699999999999997</v>
      </c>
      <c r="M1642" s="41">
        <v>5478</v>
      </c>
      <c r="N1642" s="41">
        <v>998</v>
      </c>
      <c r="O1642" s="41">
        <v>109.01220000000001</v>
      </c>
      <c r="P1642" s="41">
        <v>19.860200000000003</v>
      </c>
      <c r="Q1642" s="41">
        <v>0</v>
      </c>
      <c r="R1642" s="41">
        <v>0</v>
      </c>
      <c r="S1642" s="41">
        <v>0</v>
      </c>
      <c r="T1642" s="41">
        <v>0</v>
      </c>
      <c r="U1642" s="41">
        <v>2771</v>
      </c>
      <c r="V1642" s="41">
        <v>51.263499999999993</v>
      </c>
      <c r="W1642" s="41">
        <v>6476</v>
      </c>
      <c r="X1642" s="41">
        <v>128.8724</v>
      </c>
    </row>
    <row r="1643" spans="1:24" x14ac:dyDescent="0.35">
      <c r="A1643" s="41" t="s">
        <v>672</v>
      </c>
      <c r="B1643" s="41" t="s">
        <v>464</v>
      </c>
      <c r="C1643" s="41" t="s">
        <v>18</v>
      </c>
      <c r="D1643" s="41" t="s">
        <v>300</v>
      </c>
      <c r="E1643" s="41" t="s">
        <v>300</v>
      </c>
      <c r="F1643" s="41" t="s">
        <v>763</v>
      </c>
      <c r="G1643" s="41">
        <v>8</v>
      </c>
      <c r="H1643" s="41">
        <v>7473.3111022227304</v>
      </c>
      <c r="I1643" s="41">
        <v>6603</v>
      </c>
      <c r="J1643" s="41">
        <v>35</v>
      </c>
      <c r="K1643" s="41">
        <v>131.3997</v>
      </c>
      <c r="L1643" s="41">
        <v>0.69650000000000001</v>
      </c>
      <c r="M1643" s="41"/>
      <c r="N1643" s="41"/>
      <c r="O1643" s="41"/>
      <c r="P1643" s="41"/>
      <c r="Q1643" s="41">
        <v>0</v>
      </c>
      <c r="R1643" s="41">
        <v>0</v>
      </c>
      <c r="S1643" s="41"/>
      <c r="T1643" s="41"/>
      <c r="U1643" s="41">
        <v>6638</v>
      </c>
      <c r="V1643" s="41">
        <v>132.09619999999998</v>
      </c>
      <c r="W1643" s="41"/>
      <c r="X1643" s="41"/>
    </row>
    <row r="1644" spans="1:24" x14ac:dyDescent="0.35">
      <c r="A1644" s="41" t="s">
        <v>672</v>
      </c>
      <c r="B1644" s="41" t="s">
        <v>464</v>
      </c>
      <c r="C1644" s="41" t="s">
        <v>18</v>
      </c>
      <c r="D1644" s="41" t="s">
        <v>300</v>
      </c>
      <c r="E1644" s="41" t="s">
        <v>300</v>
      </c>
      <c r="F1644" s="41" t="s">
        <v>762</v>
      </c>
      <c r="G1644" s="41">
        <v>7</v>
      </c>
      <c r="H1644" s="41">
        <v>7473.3111022227304</v>
      </c>
      <c r="I1644" s="41">
        <v>5006</v>
      </c>
      <c r="J1644" s="41">
        <v>1454</v>
      </c>
      <c r="K1644" s="41">
        <v>99.619399999999999</v>
      </c>
      <c r="L1644" s="41">
        <v>28.934600000000003</v>
      </c>
      <c r="M1644" s="41">
        <v>0</v>
      </c>
      <c r="N1644" s="41">
        <v>47</v>
      </c>
      <c r="O1644" s="41">
        <v>0</v>
      </c>
      <c r="P1644" s="41">
        <v>1.0574999999999999</v>
      </c>
      <c r="Q1644" s="41">
        <v>0</v>
      </c>
      <c r="R1644" s="41">
        <v>0</v>
      </c>
      <c r="S1644" s="41">
        <v>0</v>
      </c>
      <c r="T1644" s="41">
        <v>0</v>
      </c>
      <c r="U1644" s="41">
        <v>6460</v>
      </c>
      <c r="V1644" s="41">
        <v>128.554</v>
      </c>
      <c r="W1644" s="41">
        <v>47</v>
      </c>
      <c r="X1644" s="41">
        <v>1.0574999999999999</v>
      </c>
    </row>
    <row r="1645" spans="1:24" x14ac:dyDescent="0.35">
      <c r="A1645" s="41" t="s">
        <v>672</v>
      </c>
      <c r="B1645" s="41" t="s">
        <v>464</v>
      </c>
      <c r="C1645" s="41" t="s">
        <v>18</v>
      </c>
      <c r="D1645" s="41" t="s">
        <v>300</v>
      </c>
      <c r="E1645" s="41" t="s">
        <v>300</v>
      </c>
      <c r="F1645" s="41" t="s">
        <v>761</v>
      </c>
      <c r="G1645" s="41">
        <v>6</v>
      </c>
      <c r="H1645" s="41">
        <v>7473.3111022227304</v>
      </c>
      <c r="I1645" s="41">
        <v>5651</v>
      </c>
      <c r="J1645" s="41">
        <v>2321</v>
      </c>
      <c r="K1645" s="41">
        <v>112.45490000000001</v>
      </c>
      <c r="L1645" s="41">
        <v>46.187899999999999</v>
      </c>
      <c r="M1645" s="41">
        <v>11121</v>
      </c>
      <c r="N1645" s="41">
        <v>4982</v>
      </c>
      <c r="O1645" s="41">
        <v>250.2225</v>
      </c>
      <c r="P1645" s="41">
        <v>112.095</v>
      </c>
      <c r="Q1645" s="41">
        <v>0</v>
      </c>
      <c r="R1645" s="41">
        <v>0</v>
      </c>
      <c r="S1645" s="41">
        <v>0</v>
      </c>
      <c r="T1645" s="41">
        <v>0</v>
      </c>
      <c r="U1645" s="41">
        <v>7972</v>
      </c>
      <c r="V1645" s="41">
        <v>158.64280000000002</v>
      </c>
      <c r="W1645" s="41">
        <v>16103</v>
      </c>
      <c r="X1645" s="41">
        <v>362.3175</v>
      </c>
    </row>
    <row r="1646" spans="1:24" x14ac:dyDescent="0.35">
      <c r="A1646" s="41" t="s">
        <v>691</v>
      </c>
      <c r="B1646" s="41" t="s">
        <v>509</v>
      </c>
      <c r="C1646" s="41" t="s">
        <v>12</v>
      </c>
      <c r="D1646" s="41" t="s">
        <v>174</v>
      </c>
      <c r="E1646" s="41" t="s">
        <v>174</v>
      </c>
      <c r="F1646" s="41" t="s">
        <v>756</v>
      </c>
      <c r="G1646" s="41">
        <v>1</v>
      </c>
      <c r="H1646" s="41">
        <v>5640.3946368485304</v>
      </c>
      <c r="I1646" s="41">
        <v>740</v>
      </c>
      <c r="J1646" s="41">
        <v>0</v>
      </c>
      <c r="K1646" s="41">
        <v>13.69</v>
      </c>
      <c r="L1646" s="41">
        <v>0</v>
      </c>
      <c r="M1646" s="41">
        <v>854</v>
      </c>
      <c r="N1646" s="41">
        <v>0</v>
      </c>
      <c r="O1646" s="41">
        <v>16.994600000000002</v>
      </c>
      <c r="P1646" s="41">
        <v>0</v>
      </c>
      <c r="Q1646" s="41">
        <v>0</v>
      </c>
      <c r="R1646" s="41">
        <v>0</v>
      </c>
      <c r="S1646" s="41">
        <v>0</v>
      </c>
      <c r="T1646" s="41">
        <v>0</v>
      </c>
      <c r="U1646" s="41">
        <v>740</v>
      </c>
      <c r="V1646" s="41">
        <v>13.69</v>
      </c>
      <c r="W1646" s="41">
        <v>854</v>
      </c>
      <c r="X1646" s="41">
        <v>16.994600000000002</v>
      </c>
    </row>
    <row r="1647" spans="1:24" x14ac:dyDescent="0.35">
      <c r="A1647" s="41" t="s">
        <v>691</v>
      </c>
      <c r="B1647" s="41" t="s">
        <v>509</v>
      </c>
      <c r="C1647" s="41" t="s">
        <v>12</v>
      </c>
      <c r="D1647" s="41" t="s">
        <v>174</v>
      </c>
      <c r="E1647" s="41" t="s">
        <v>174</v>
      </c>
      <c r="F1647" s="41" t="s">
        <v>760</v>
      </c>
      <c r="G1647" s="41">
        <v>5</v>
      </c>
      <c r="H1647" s="41">
        <v>5640.3946368485304</v>
      </c>
      <c r="I1647" s="41">
        <v>868</v>
      </c>
      <c r="J1647" s="41">
        <v>0</v>
      </c>
      <c r="K1647" s="41">
        <v>16.058</v>
      </c>
      <c r="L1647" s="41">
        <v>0</v>
      </c>
      <c r="M1647" s="41">
        <v>898</v>
      </c>
      <c r="N1647" s="41">
        <v>0</v>
      </c>
      <c r="O1647" s="41">
        <v>17.870200000000001</v>
      </c>
      <c r="P1647" s="41">
        <v>0</v>
      </c>
      <c r="Q1647" s="41">
        <v>0</v>
      </c>
      <c r="R1647" s="41">
        <v>0</v>
      </c>
      <c r="S1647" s="41">
        <v>0</v>
      </c>
      <c r="T1647" s="41">
        <v>0</v>
      </c>
      <c r="U1647" s="41">
        <v>868</v>
      </c>
      <c r="V1647" s="41">
        <v>16.058</v>
      </c>
      <c r="W1647" s="41">
        <v>898</v>
      </c>
      <c r="X1647" s="41">
        <v>17.870200000000001</v>
      </c>
    </row>
    <row r="1648" spans="1:24" x14ac:dyDescent="0.35">
      <c r="A1648" s="41" t="s">
        <v>691</v>
      </c>
      <c r="B1648" s="41" t="s">
        <v>509</v>
      </c>
      <c r="C1648" s="41" t="s">
        <v>12</v>
      </c>
      <c r="D1648" s="41" t="s">
        <v>174</v>
      </c>
      <c r="E1648" s="41" t="s">
        <v>174</v>
      </c>
      <c r="F1648" s="41" t="s">
        <v>764</v>
      </c>
      <c r="G1648" s="41">
        <v>9</v>
      </c>
      <c r="H1648" s="41">
        <v>5640.3946368485304</v>
      </c>
      <c r="I1648" s="41">
        <v>762</v>
      </c>
      <c r="J1648" s="41">
        <v>0</v>
      </c>
      <c r="K1648" s="41">
        <v>15.1638</v>
      </c>
      <c r="L1648" s="41">
        <v>0</v>
      </c>
      <c r="M1648" s="41"/>
      <c r="N1648" s="41"/>
      <c r="O1648" s="41"/>
      <c r="P1648" s="41"/>
      <c r="Q1648" s="41">
        <v>0</v>
      </c>
      <c r="R1648" s="41">
        <v>0</v>
      </c>
      <c r="S1648" s="41"/>
      <c r="T1648" s="41"/>
      <c r="U1648" s="41">
        <v>762</v>
      </c>
      <c r="V1648" s="41">
        <v>15.1638</v>
      </c>
      <c r="W1648" s="41"/>
      <c r="X1648" s="41"/>
    </row>
    <row r="1649" spans="1:24" x14ac:dyDescent="0.35">
      <c r="A1649" s="41" t="s">
        <v>691</v>
      </c>
      <c r="B1649" s="41" t="s">
        <v>509</v>
      </c>
      <c r="C1649" s="41" t="s">
        <v>12</v>
      </c>
      <c r="D1649" s="41" t="s">
        <v>174</v>
      </c>
      <c r="E1649" s="41" t="s">
        <v>174</v>
      </c>
      <c r="F1649" s="41" t="s">
        <v>766</v>
      </c>
      <c r="G1649" s="41">
        <v>11</v>
      </c>
      <c r="H1649" s="41">
        <v>5640.3946368485304</v>
      </c>
      <c r="I1649" s="41">
        <v>993</v>
      </c>
      <c r="J1649" s="41">
        <v>0</v>
      </c>
      <c r="K1649" s="41">
        <v>19.7607</v>
      </c>
      <c r="L1649" s="41">
        <v>0</v>
      </c>
      <c r="M1649" s="41"/>
      <c r="N1649" s="41"/>
      <c r="O1649" s="41"/>
      <c r="P1649" s="41"/>
      <c r="Q1649" s="41">
        <v>0</v>
      </c>
      <c r="R1649" s="41">
        <v>0</v>
      </c>
      <c r="S1649" s="41"/>
      <c r="T1649" s="41"/>
      <c r="U1649" s="41">
        <v>993</v>
      </c>
      <c r="V1649" s="41">
        <v>19.7607</v>
      </c>
      <c r="W1649" s="41"/>
      <c r="X1649" s="41"/>
    </row>
    <row r="1650" spans="1:24" x14ac:dyDescent="0.35">
      <c r="A1650" s="41" t="s">
        <v>691</v>
      </c>
      <c r="B1650" s="41" t="s">
        <v>509</v>
      </c>
      <c r="C1650" s="41" t="s">
        <v>12</v>
      </c>
      <c r="D1650" s="41" t="s">
        <v>174</v>
      </c>
      <c r="E1650" s="41" t="s">
        <v>174</v>
      </c>
      <c r="F1650" s="41" t="s">
        <v>765</v>
      </c>
      <c r="G1650" s="41">
        <v>10</v>
      </c>
      <c r="H1650" s="41">
        <v>5640.3946368485304</v>
      </c>
      <c r="I1650" s="41">
        <v>841</v>
      </c>
      <c r="J1650" s="41">
        <v>0</v>
      </c>
      <c r="K1650" s="41">
        <v>16.735900000000001</v>
      </c>
      <c r="L1650" s="41">
        <v>0</v>
      </c>
      <c r="M1650" s="41"/>
      <c r="N1650" s="41"/>
      <c r="O1650" s="41"/>
      <c r="P1650" s="41"/>
      <c r="Q1650" s="41">
        <v>0</v>
      </c>
      <c r="R1650" s="41">
        <v>0</v>
      </c>
      <c r="S1650" s="41"/>
      <c r="T1650" s="41"/>
      <c r="U1650" s="41">
        <v>841</v>
      </c>
      <c r="V1650" s="41">
        <v>16.735900000000001</v>
      </c>
      <c r="W1650" s="41"/>
      <c r="X1650" s="41"/>
    </row>
    <row r="1651" spans="1:24" x14ac:dyDescent="0.35">
      <c r="A1651" s="41" t="s">
        <v>691</v>
      </c>
      <c r="B1651" s="41" t="s">
        <v>509</v>
      </c>
      <c r="C1651" s="41" t="s">
        <v>12</v>
      </c>
      <c r="D1651" s="41" t="s">
        <v>174</v>
      </c>
      <c r="E1651" s="41" t="s">
        <v>174</v>
      </c>
      <c r="F1651" s="41" t="s">
        <v>759</v>
      </c>
      <c r="G1651" s="41">
        <v>4</v>
      </c>
      <c r="H1651" s="41">
        <v>5640.3946368485304</v>
      </c>
      <c r="I1651" s="41">
        <v>776</v>
      </c>
      <c r="J1651" s="41">
        <v>0</v>
      </c>
      <c r="K1651" s="41">
        <v>14.356</v>
      </c>
      <c r="L1651" s="41">
        <v>0</v>
      </c>
      <c r="M1651" s="41">
        <v>1160</v>
      </c>
      <c r="N1651" s="41">
        <v>0</v>
      </c>
      <c r="O1651" s="41">
        <v>23.084</v>
      </c>
      <c r="P1651" s="41">
        <v>0</v>
      </c>
      <c r="Q1651" s="41">
        <v>0</v>
      </c>
      <c r="R1651" s="41">
        <v>0</v>
      </c>
      <c r="S1651" s="41">
        <v>0</v>
      </c>
      <c r="T1651" s="41">
        <v>0</v>
      </c>
      <c r="U1651" s="41">
        <v>776</v>
      </c>
      <c r="V1651" s="41">
        <v>14.356</v>
      </c>
      <c r="W1651" s="41">
        <v>1160</v>
      </c>
      <c r="X1651" s="41">
        <v>23.084</v>
      </c>
    </row>
    <row r="1652" spans="1:24" x14ac:dyDescent="0.35">
      <c r="A1652" s="41" t="s">
        <v>691</v>
      </c>
      <c r="B1652" s="41" t="s">
        <v>509</v>
      </c>
      <c r="C1652" s="41" t="s">
        <v>12</v>
      </c>
      <c r="D1652" s="41" t="s">
        <v>174</v>
      </c>
      <c r="E1652" s="41" t="s">
        <v>174</v>
      </c>
      <c r="F1652" s="41" t="s">
        <v>758</v>
      </c>
      <c r="G1652" s="41">
        <v>3</v>
      </c>
      <c r="H1652" s="41">
        <v>5640.3946368485304</v>
      </c>
      <c r="I1652" s="41">
        <v>756</v>
      </c>
      <c r="J1652" s="41">
        <v>0</v>
      </c>
      <c r="K1652" s="41">
        <v>13.985999999999999</v>
      </c>
      <c r="L1652" s="41">
        <v>0</v>
      </c>
      <c r="M1652" s="41">
        <v>1112</v>
      </c>
      <c r="N1652" s="41">
        <v>0</v>
      </c>
      <c r="O1652" s="41">
        <v>22.128800000000002</v>
      </c>
      <c r="P1652" s="41">
        <v>0</v>
      </c>
      <c r="Q1652" s="41">
        <v>0</v>
      </c>
      <c r="R1652" s="41">
        <v>0</v>
      </c>
      <c r="S1652" s="41">
        <v>0</v>
      </c>
      <c r="T1652" s="41">
        <v>0</v>
      </c>
      <c r="U1652" s="41">
        <v>756</v>
      </c>
      <c r="V1652" s="41">
        <v>13.985999999999999</v>
      </c>
      <c r="W1652" s="41">
        <v>1112</v>
      </c>
      <c r="X1652" s="41">
        <v>22.128800000000002</v>
      </c>
    </row>
    <row r="1653" spans="1:24" x14ac:dyDescent="0.35">
      <c r="A1653" s="41" t="s">
        <v>691</v>
      </c>
      <c r="B1653" s="41" t="s">
        <v>509</v>
      </c>
      <c r="C1653" s="41" t="s">
        <v>12</v>
      </c>
      <c r="D1653" s="41" t="s">
        <v>174</v>
      </c>
      <c r="E1653" s="41" t="s">
        <v>174</v>
      </c>
      <c r="F1653" s="41" t="s">
        <v>767</v>
      </c>
      <c r="G1653" s="41">
        <v>12</v>
      </c>
      <c r="H1653" s="41">
        <v>5640.3946368485304</v>
      </c>
      <c r="I1653" s="41">
        <v>764</v>
      </c>
      <c r="J1653" s="41">
        <v>0</v>
      </c>
      <c r="K1653" s="41">
        <v>15.203600000000002</v>
      </c>
      <c r="L1653" s="41">
        <v>0</v>
      </c>
      <c r="M1653" s="41"/>
      <c r="N1653" s="41"/>
      <c r="O1653" s="41"/>
      <c r="P1653" s="41"/>
      <c r="Q1653" s="41">
        <v>0</v>
      </c>
      <c r="R1653" s="41">
        <v>0</v>
      </c>
      <c r="S1653" s="41"/>
      <c r="T1653" s="41"/>
      <c r="U1653" s="41">
        <v>764</v>
      </c>
      <c r="V1653" s="41">
        <v>15.203600000000002</v>
      </c>
      <c r="W1653" s="41"/>
      <c r="X1653" s="41"/>
    </row>
    <row r="1654" spans="1:24" x14ac:dyDescent="0.35">
      <c r="A1654" s="41" t="s">
        <v>691</v>
      </c>
      <c r="B1654" s="41" t="s">
        <v>509</v>
      </c>
      <c r="C1654" s="41" t="s">
        <v>12</v>
      </c>
      <c r="D1654" s="41" t="s">
        <v>174</v>
      </c>
      <c r="E1654" s="41" t="s">
        <v>174</v>
      </c>
      <c r="F1654" s="41" t="s">
        <v>757</v>
      </c>
      <c r="G1654" s="41">
        <v>2</v>
      </c>
      <c r="H1654" s="41">
        <v>5640.3946368485304</v>
      </c>
      <c r="I1654" s="41">
        <v>981</v>
      </c>
      <c r="J1654" s="41">
        <v>0</v>
      </c>
      <c r="K1654" s="41">
        <v>18.148499999999999</v>
      </c>
      <c r="L1654" s="41">
        <v>0</v>
      </c>
      <c r="M1654" s="41">
        <v>1199</v>
      </c>
      <c r="N1654" s="41">
        <v>0</v>
      </c>
      <c r="O1654" s="41">
        <v>23.860100000000003</v>
      </c>
      <c r="P1654" s="41">
        <v>0</v>
      </c>
      <c r="Q1654" s="41">
        <v>0</v>
      </c>
      <c r="R1654" s="41">
        <v>0</v>
      </c>
      <c r="S1654" s="41">
        <v>0</v>
      </c>
      <c r="T1654" s="41">
        <v>0</v>
      </c>
      <c r="U1654" s="41">
        <v>981</v>
      </c>
      <c r="V1654" s="41">
        <v>18.148499999999999</v>
      </c>
      <c r="W1654" s="41">
        <v>1199</v>
      </c>
      <c r="X1654" s="41">
        <v>23.860100000000003</v>
      </c>
    </row>
    <row r="1655" spans="1:24" x14ac:dyDescent="0.35">
      <c r="A1655" s="41" t="s">
        <v>691</v>
      </c>
      <c r="B1655" s="41" t="s">
        <v>509</v>
      </c>
      <c r="C1655" s="41" t="s">
        <v>12</v>
      </c>
      <c r="D1655" s="41" t="s">
        <v>174</v>
      </c>
      <c r="E1655" s="41" t="s">
        <v>174</v>
      </c>
      <c r="F1655" s="41" t="s">
        <v>763</v>
      </c>
      <c r="G1655" s="41">
        <v>8</v>
      </c>
      <c r="H1655" s="41">
        <v>5640.3946368485304</v>
      </c>
      <c r="I1655" s="41">
        <v>1003</v>
      </c>
      <c r="J1655" s="41">
        <v>0</v>
      </c>
      <c r="K1655" s="41">
        <v>19.959700000000002</v>
      </c>
      <c r="L1655" s="41">
        <v>0</v>
      </c>
      <c r="M1655" s="41"/>
      <c r="N1655" s="41"/>
      <c r="O1655" s="41"/>
      <c r="P1655" s="41"/>
      <c r="Q1655" s="41">
        <v>0</v>
      </c>
      <c r="R1655" s="41">
        <v>0</v>
      </c>
      <c r="S1655" s="41"/>
      <c r="T1655" s="41"/>
      <c r="U1655" s="41">
        <v>1003</v>
      </c>
      <c r="V1655" s="41">
        <v>19.959700000000002</v>
      </c>
      <c r="W1655" s="41"/>
      <c r="X1655" s="41"/>
    </row>
    <row r="1656" spans="1:24" x14ac:dyDescent="0.35">
      <c r="A1656" s="41" t="s">
        <v>691</v>
      </c>
      <c r="B1656" s="41" t="s">
        <v>509</v>
      </c>
      <c r="C1656" s="41" t="s">
        <v>12</v>
      </c>
      <c r="D1656" s="41" t="s">
        <v>174</v>
      </c>
      <c r="E1656" s="41" t="s">
        <v>174</v>
      </c>
      <c r="F1656" s="41" t="s">
        <v>762</v>
      </c>
      <c r="G1656" s="41">
        <v>7</v>
      </c>
      <c r="H1656" s="41">
        <v>5640.3946368485304</v>
      </c>
      <c r="I1656" s="41">
        <v>810</v>
      </c>
      <c r="J1656" s="41">
        <v>0</v>
      </c>
      <c r="K1656" s="41">
        <v>16.119</v>
      </c>
      <c r="L1656" s="41">
        <v>0</v>
      </c>
      <c r="M1656" s="41">
        <v>0</v>
      </c>
      <c r="N1656" s="41">
        <v>0</v>
      </c>
      <c r="O1656" s="41">
        <v>0</v>
      </c>
      <c r="P1656" s="41">
        <v>0</v>
      </c>
      <c r="Q1656" s="41">
        <v>0</v>
      </c>
      <c r="R1656" s="41">
        <v>0</v>
      </c>
      <c r="S1656" s="41">
        <v>0</v>
      </c>
      <c r="T1656" s="41">
        <v>0</v>
      </c>
      <c r="U1656" s="41">
        <v>810</v>
      </c>
      <c r="V1656" s="41">
        <v>16.119</v>
      </c>
      <c r="W1656" s="41">
        <v>0</v>
      </c>
      <c r="X1656" s="41">
        <v>0</v>
      </c>
    </row>
    <row r="1657" spans="1:24" x14ac:dyDescent="0.35">
      <c r="A1657" s="41" t="s">
        <v>691</v>
      </c>
      <c r="B1657" s="41" t="s">
        <v>509</v>
      </c>
      <c r="C1657" s="41" t="s">
        <v>12</v>
      </c>
      <c r="D1657" s="41" t="s">
        <v>174</v>
      </c>
      <c r="E1657" s="41" t="s">
        <v>174</v>
      </c>
      <c r="F1657" s="41" t="s">
        <v>761</v>
      </c>
      <c r="G1657" s="41">
        <v>6</v>
      </c>
      <c r="H1657" s="41">
        <v>5640.3946368485304</v>
      </c>
      <c r="I1657" s="41">
        <v>884</v>
      </c>
      <c r="J1657" s="41">
        <v>0</v>
      </c>
      <c r="K1657" s="41">
        <v>17.5916</v>
      </c>
      <c r="L1657" s="41">
        <v>0</v>
      </c>
      <c r="M1657" s="41">
        <v>1217</v>
      </c>
      <c r="N1657" s="41">
        <v>0</v>
      </c>
      <c r="O1657" s="41">
        <v>27.3825</v>
      </c>
      <c r="P1657" s="41">
        <v>0</v>
      </c>
      <c r="Q1657" s="41">
        <v>0</v>
      </c>
      <c r="R1657" s="41">
        <v>0</v>
      </c>
      <c r="S1657" s="41">
        <v>0</v>
      </c>
      <c r="T1657" s="41">
        <v>0</v>
      </c>
      <c r="U1657" s="41">
        <v>884</v>
      </c>
      <c r="V1657" s="41">
        <v>17.5916</v>
      </c>
      <c r="W1657" s="41">
        <v>1217</v>
      </c>
      <c r="X1657" s="41">
        <v>27.3825</v>
      </c>
    </row>
    <row r="1658" spans="1:24" x14ac:dyDescent="0.35">
      <c r="A1658" s="41" t="s">
        <v>729</v>
      </c>
      <c r="B1658" s="41" t="s">
        <v>491</v>
      </c>
      <c r="C1658" s="41" t="s">
        <v>16</v>
      </c>
      <c r="D1658" s="41" t="s">
        <v>176</v>
      </c>
      <c r="E1658" s="41" t="s">
        <v>176</v>
      </c>
      <c r="F1658" s="41" t="s">
        <v>756</v>
      </c>
      <c r="G1658" s="41">
        <v>1</v>
      </c>
      <c r="H1658" s="41">
        <v>9192.9681255110809</v>
      </c>
      <c r="I1658" s="41">
        <v>30056</v>
      </c>
      <c r="J1658" s="41">
        <v>394</v>
      </c>
      <c r="K1658" s="41">
        <v>556.03599999999994</v>
      </c>
      <c r="L1658" s="41">
        <v>7.2889999999999997</v>
      </c>
      <c r="M1658" s="41">
        <v>14857</v>
      </c>
      <c r="N1658" s="41">
        <v>1070</v>
      </c>
      <c r="O1658" s="41">
        <v>295.65430000000003</v>
      </c>
      <c r="P1658" s="41">
        <v>21.293000000000003</v>
      </c>
      <c r="Q1658" s="41">
        <v>39189</v>
      </c>
      <c r="R1658" s="41">
        <v>701.48310000000004</v>
      </c>
      <c r="S1658" s="41">
        <v>10306</v>
      </c>
      <c r="T1658" s="41">
        <v>226.732</v>
      </c>
      <c r="U1658" s="41">
        <v>69639</v>
      </c>
      <c r="V1658" s="41">
        <v>1264.8081</v>
      </c>
      <c r="W1658" s="41">
        <v>26233</v>
      </c>
      <c r="X1658" s="41">
        <v>543.67930000000001</v>
      </c>
    </row>
    <row r="1659" spans="1:24" x14ac:dyDescent="0.35">
      <c r="A1659" s="41" t="s">
        <v>729</v>
      </c>
      <c r="B1659" s="41" t="s">
        <v>491</v>
      </c>
      <c r="C1659" s="41" t="s">
        <v>16</v>
      </c>
      <c r="D1659" s="41" t="s">
        <v>176</v>
      </c>
      <c r="E1659" s="41" t="s">
        <v>176</v>
      </c>
      <c r="F1659" s="41" t="s">
        <v>760</v>
      </c>
      <c r="G1659" s="41">
        <v>5</v>
      </c>
      <c r="H1659" s="41">
        <v>9192.9681255110809</v>
      </c>
      <c r="I1659" s="41">
        <v>7514</v>
      </c>
      <c r="J1659" s="41">
        <v>0</v>
      </c>
      <c r="K1659" s="41">
        <v>139.00899999999999</v>
      </c>
      <c r="L1659" s="41">
        <v>0</v>
      </c>
      <c r="M1659" s="41">
        <v>11267</v>
      </c>
      <c r="N1659" s="41">
        <v>492</v>
      </c>
      <c r="O1659" s="41">
        <v>224.2133</v>
      </c>
      <c r="P1659" s="41">
        <v>9.7908000000000008</v>
      </c>
      <c r="Q1659" s="41">
        <v>14165</v>
      </c>
      <c r="R1659" s="41">
        <v>253.55350000000001</v>
      </c>
      <c r="S1659" s="41">
        <v>8180</v>
      </c>
      <c r="T1659" s="41">
        <v>179.96</v>
      </c>
      <c r="U1659" s="41">
        <v>21679</v>
      </c>
      <c r="V1659" s="41">
        <v>392.5625</v>
      </c>
      <c r="W1659" s="41">
        <v>19939</v>
      </c>
      <c r="X1659" s="41">
        <v>413.96410000000003</v>
      </c>
    </row>
    <row r="1660" spans="1:24" x14ac:dyDescent="0.35">
      <c r="A1660" s="41" t="s">
        <v>729</v>
      </c>
      <c r="B1660" s="41" t="s">
        <v>491</v>
      </c>
      <c r="C1660" s="41" t="s">
        <v>16</v>
      </c>
      <c r="D1660" s="41" t="s">
        <v>176</v>
      </c>
      <c r="E1660" s="41" t="s">
        <v>176</v>
      </c>
      <c r="F1660" s="41" t="s">
        <v>764</v>
      </c>
      <c r="G1660" s="41">
        <v>9</v>
      </c>
      <c r="H1660" s="41">
        <v>9192.9681255110809</v>
      </c>
      <c r="I1660" s="41">
        <v>8379</v>
      </c>
      <c r="J1660" s="41">
        <v>499</v>
      </c>
      <c r="K1660" s="41">
        <v>166.74210000000002</v>
      </c>
      <c r="L1660" s="41">
        <v>9.9301000000000013</v>
      </c>
      <c r="M1660" s="41"/>
      <c r="N1660" s="41"/>
      <c r="O1660" s="41"/>
      <c r="P1660" s="41"/>
      <c r="Q1660" s="41">
        <v>9000</v>
      </c>
      <c r="R1660" s="41">
        <v>161.1</v>
      </c>
      <c r="S1660" s="41"/>
      <c r="T1660" s="41"/>
      <c r="U1660" s="41">
        <v>17878</v>
      </c>
      <c r="V1660" s="41">
        <v>337.7722</v>
      </c>
      <c r="W1660" s="41"/>
      <c r="X1660" s="41"/>
    </row>
    <row r="1661" spans="1:24" x14ac:dyDescent="0.35">
      <c r="A1661" s="41" t="s">
        <v>729</v>
      </c>
      <c r="B1661" s="41" t="s">
        <v>491</v>
      </c>
      <c r="C1661" s="41" t="s">
        <v>16</v>
      </c>
      <c r="D1661" s="41" t="s">
        <v>176</v>
      </c>
      <c r="E1661" s="41" t="s">
        <v>176</v>
      </c>
      <c r="F1661" s="41" t="s">
        <v>766</v>
      </c>
      <c r="G1661" s="41">
        <v>11</v>
      </c>
      <c r="H1661" s="41">
        <v>9192.9681255110809</v>
      </c>
      <c r="I1661" s="41">
        <v>10904</v>
      </c>
      <c r="J1661" s="41">
        <v>2395</v>
      </c>
      <c r="K1661" s="41">
        <v>216.98960000000002</v>
      </c>
      <c r="L1661" s="41">
        <v>47.660499999999999</v>
      </c>
      <c r="M1661" s="41"/>
      <c r="N1661" s="41"/>
      <c r="O1661" s="41"/>
      <c r="P1661" s="41"/>
      <c r="Q1661" s="41">
        <v>8227</v>
      </c>
      <c r="R1661" s="41">
        <v>147.26329999999999</v>
      </c>
      <c r="S1661" s="41"/>
      <c r="T1661" s="41"/>
      <c r="U1661" s="41">
        <v>21526</v>
      </c>
      <c r="V1661" s="41">
        <v>411.91340000000002</v>
      </c>
      <c r="W1661" s="41"/>
      <c r="X1661" s="41"/>
    </row>
    <row r="1662" spans="1:24" x14ac:dyDescent="0.35">
      <c r="A1662" s="41" t="s">
        <v>729</v>
      </c>
      <c r="B1662" s="41" t="s">
        <v>491</v>
      </c>
      <c r="C1662" s="41" t="s">
        <v>16</v>
      </c>
      <c r="D1662" s="41" t="s">
        <v>176</v>
      </c>
      <c r="E1662" s="41" t="s">
        <v>176</v>
      </c>
      <c r="F1662" s="41" t="s">
        <v>765</v>
      </c>
      <c r="G1662" s="41">
        <v>10</v>
      </c>
      <c r="H1662" s="41">
        <v>9192.9681255110809</v>
      </c>
      <c r="I1662" s="41">
        <v>10537</v>
      </c>
      <c r="J1662" s="41">
        <v>812</v>
      </c>
      <c r="K1662" s="41">
        <v>209.68630000000002</v>
      </c>
      <c r="L1662" s="41">
        <v>16.158799999999999</v>
      </c>
      <c r="M1662" s="41"/>
      <c r="N1662" s="41"/>
      <c r="O1662" s="41"/>
      <c r="P1662" s="41"/>
      <c r="Q1662" s="41">
        <v>10755</v>
      </c>
      <c r="R1662" s="41">
        <v>192.5145</v>
      </c>
      <c r="S1662" s="41"/>
      <c r="T1662" s="41"/>
      <c r="U1662" s="41">
        <v>22104</v>
      </c>
      <c r="V1662" s="41">
        <v>418.3596</v>
      </c>
      <c r="W1662" s="41"/>
      <c r="X1662" s="41"/>
    </row>
    <row r="1663" spans="1:24" x14ac:dyDescent="0.35">
      <c r="A1663" s="41" t="s">
        <v>729</v>
      </c>
      <c r="B1663" s="41" t="s">
        <v>491</v>
      </c>
      <c r="C1663" s="41" t="s">
        <v>16</v>
      </c>
      <c r="D1663" s="41" t="s">
        <v>176</v>
      </c>
      <c r="E1663" s="41" t="s">
        <v>176</v>
      </c>
      <c r="F1663" s="41" t="s">
        <v>759</v>
      </c>
      <c r="G1663" s="41">
        <v>4</v>
      </c>
      <c r="H1663" s="41">
        <v>9192.9681255110809</v>
      </c>
      <c r="I1663" s="41">
        <v>9153</v>
      </c>
      <c r="J1663" s="41">
        <v>2</v>
      </c>
      <c r="K1663" s="41">
        <v>169.3305</v>
      </c>
      <c r="L1663" s="41">
        <v>3.6999999999999998E-2</v>
      </c>
      <c r="M1663" s="41">
        <v>11444</v>
      </c>
      <c r="N1663" s="41">
        <v>0</v>
      </c>
      <c r="O1663" s="41">
        <v>227.73560000000001</v>
      </c>
      <c r="P1663" s="41">
        <v>0</v>
      </c>
      <c r="Q1663" s="41">
        <v>15758</v>
      </c>
      <c r="R1663" s="41">
        <v>282.06819999999999</v>
      </c>
      <c r="S1663" s="41">
        <v>14363</v>
      </c>
      <c r="T1663" s="41">
        <v>315.98599999999999</v>
      </c>
      <c r="U1663" s="41">
        <v>24913</v>
      </c>
      <c r="V1663" s="41">
        <v>451.4357</v>
      </c>
      <c r="W1663" s="41">
        <v>25807</v>
      </c>
      <c r="X1663" s="41">
        <v>543.72159999999997</v>
      </c>
    </row>
    <row r="1664" spans="1:24" x14ac:dyDescent="0.35">
      <c r="A1664" s="41" t="s">
        <v>729</v>
      </c>
      <c r="B1664" s="41" t="s">
        <v>491</v>
      </c>
      <c r="C1664" s="41" t="s">
        <v>16</v>
      </c>
      <c r="D1664" s="41" t="s">
        <v>176</v>
      </c>
      <c r="E1664" s="41" t="s">
        <v>176</v>
      </c>
      <c r="F1664" s="41" t="s">
        <v>758</v>
      </c>
      <c r="G1664" s="41">
        <v>3</v>
      </c>
      <c r="H1664" s="41">
        <v>9192.9681255110809</v>
      </c>
      <c r="I1664" s="41">
        <v>9478</v>
      </c>
      <c r="J1664" s="41">
        <v>0</v>
      </c>
      <c r="K1664" s="41">
        <v>175.34299999999999</v>
      </c>
      <c r="L1664" s="41">
        <v>0</v>
      </c>
      <c r="M1664" s="41">
        <v>10583</v>
      </c>
      <c r="N1664" s="41">
        <v>0</v>
      </c>
      <c r="O1664" s="41">
        <v>210.60170000000002</v>
      </c>
      <c r="P1664" s="41">
        <v>0</v>
      </c>
      <c r="Q1664" s="41">
        <v>16219</v>
      </c>
      <c r="R1664" s="41">
        <v>290.32010000000002</v>
      </c>
      <c r="S1664" s="41">
        <v>8449</v>
      </c>
      <c r="T1664" s="41">
        <v>185.87799999999999</v>
      </c>
      <c r="U1664" s="41">
        <v>25697</v>
      </c>
      <c r="V1664" s="41">
        <v>465.66309999999999</v>
      </c>
      <c r="W1664" s="41">
        <v>19032</v>
      </c>
      <c r="X1664" s="41">
        <v>396.47969999999998</v>
      </c>
    </row>
    <row r="1665" spans="1:24" x14ac:dyDescent="0.35">
      <c r="A1665" s="41" t="s">
        <v>729</v>
      </c>
      <c r="B1665" s="41" t="s">
        <v>491</v>
      </c>
      <c r="C1665" s="41" t="s">
        <v>16</v>
      </c>
      <c r="D1665" s="41" t="s">
        <v>176</v>
      </c>
      <c r="E1665" s="41" t="s">
        <v>176</v>
      </c>
      <c r="F1665" s="41" t="s">
        <v>767</v>
      </c>
      <c r="G1665" s="41">
        <v>12</v>
      </c>
      <c r="H1665" s="41">
        <v>9192.9681255110809</v>
      </c>
      <c r="I1665" s="41">
        <v>11999</v>
      </c>
      <c r="J1665" s="41">
        <v>443</v>
      </c>
      <c r="K1665" s="41">
        <v>238.7801</v>
      </c>
      <c r="L1665" s="41">
        <v>8.8156999999999996</v>
      </c>
      <c r="M1665" s="41"/>
      <c r="N1665" s="41"/>
      <c r="O1665" s="41"/>
      <c r="P1665" s="41"/>
      <c r="Q1665" s="41">
        <v>6937</v>
      </c>
      <c r="R1665" s="41">
        <v>124.17230000000001</v>
      </c>
      <c r="S1665" s="41"/>
      <c r="T1665" s="41"/>
      <c r="U1665" s="41">
        <v>19379</v>
      </c>
      <c r="V1665" s="41">
        <v>371.7681</v>
      </c>
      <c r="W1665" s="41"/>
      <c r="X1665" s="41"/>
    </row>
    <row r="1666" spans="1:24" x14ac:dyDescent="0.35">
      <c r="A1666" s="41" t="s">
        <v>729</v>
      </c>
      <c r="B1666" s="41" t="s">
        <v>491</v>
      </c>
      <c r="C1666" s="41" t="s">
        <v>16</v>
      </c>
      <c r="D1666" s="41" t="s">
        <v>176</v>
      </c>
      <c r="E1666" s="41" t="s">
        <v>176</v>
      </c>
      <c r="F1666" s="41" t="s">
        <v>757</v>
      </c>
      <c r="G1666" s="41">
        <v>2</v>
      </c>
      <c r="H1666" s="41">
        <v>9192.9681255110809</v>
      </c>
      <c r="I1666" s="41">
        <v>29346</v>
      </c>
      <c r="J1666" s="41">
        <v>767</v>
      </c>
      <c r="K1666" s="41">
        <v>542.90099999999995</v>
      </c>
      <c r="L1666" s="41">
        <v>14.189499999999999</v>
      </c>
      <c r="M1666" s="41">
        <v>12355</v>
      </c>
      <c r="N1666" s="41">
        <v>537</v>
      </c>
      <c r="O1666" s="41">
        <v>245.86450000000002</v>
      </c>
      <c r="P1666" s="41">
        <v>10.686300000000001</v>
      </c>
      <c r="Q1666" s="41">
        <v>8459</v>
      </c>
      <c r="R1666" s="41">
        <v>151.4161</v>
      </c>
      <c r="S1666" s="41">
        <v>6429</v>
      </c>
      <c r="T1666" s="41">
        <v>141.43799999999999</v>
      </c>
      <c r="U1666" s="41">
        <v>38572</v>
      </c>
      <c r="V1666" s="41">
        <v>708.50659999999993</v>
      </c>
      <c r="W1666" s="41">
        <v>19321</v>
      </c>
      <c r="X1666" s="41">
        <v>397.98880000000003</v>
      </c>
    </row>
    <row r="1667" spans="1:24" x14ac:dyDescent="0.35">
      <c r="A1667" s="41" t="s">
        <v>729</v>
      </c>
      <c r="B1667" s="41" t="s">
        <v>491</v>
      </c>
      <c r="C1667" s="41" t="s">
        <v>16</v>
      </c>
      <c r="D1667" s="41" t="s">
        <v>176</v>
      </c>
      <c r="E1667" s="41" t="s">
        <v>176</v>
      </c>
      <c r="F1667" s="41" t="s">
        <v>763</v>
      </c>
      <c r="G1667" s="41">
        <v>8</v>
      </c>
      <c r="H1667" s="41">
        <v>9192.9681255110809</v>
      </c>
      <c r="I1667" s="41">
        <v>10339</v>
      </c>
      <c r="J1667" s="41">
        <v>0</v>
      </c>
      <c r="K1667" s="41">
        <v>205.74610000000001</v>
      </c>
      <c r="L1667" s="41">
        <v>0</v>
      </c>
      <c r="M1667" s="41"/>
      <c r="N1667" s="41"/>
      <c r="O1667" s="41"/>
      <c r="P1667" s="41"/>
      <c r="Q1667" s="41">
        <v>11513</v>
      </c>
      <c r="R1667" s="41">
        <v>206.08269999999999</v>
      </c>
      <c r="S1667" s="41"/>
      <c r="T1667" s="41"/>
      <c r="U1667" s="41">
        <v>21852</v>
      </c>
      <c r="V1667" s="41">
        <v>411.8288</v>
      </c>
      <c r="W1667" s="41"/>
      <c r="X1667" s="41"/>
    </row>
    <row r="1668" spans="1:24" x14ac:dyDescent="0.35">
      <c r="A1668" s="41" t="s">
        <v>729</v>
      </c>
      <c r="B1668" s="41" t="s">
        <v>491</v>
      </c>
      <c r="C1668" s="41" t="s">
        <v>16</v>
      </c>
      <c r="D1668" s="41" t="s">
        <v>176</v>
      </c>
      <c r="E1668" s="41" t="s">
        <v>176</v>
      </c>
      <c r="F1668" s="41" t="s">
        <v>762</v>
      </c>
      <c r="G1668" s="41">
        <v>7</v>
      </c>
      <c r="H1668" s="41">
        <v>9192.9681255110809</v>
      </c>
      <c r="I1668" s="41">
        <v>10772</v>
      </c>
      <c r="J1668" s="41">
        <v>204</v>
      </c>
      <c r="K1668" s="41">
        <v>214.36280000000002</v>
      </c>
      <c r="L1668" s="41">
        <v>4.0596000000000005</v>
      </c>
      <c r="M1668" s="41">
        <v>0</v>
      </c>
      <c r="N1668" s="41">
        <v>0</v>
      </c>
      <c r="O1668" s="41">
        <v>0</v>
      </c>
      <c r="P1668" s="41">
        <v>0</v>
      </c>
      <c r="Q1668" s="41">
        <v>19087</v>
      </c>
      <c r="R1668" s="41">
        <v>341.65730000000002</v>
      </c>
      <c r="S1668" s="41">
        <v>20829</v>
      </c>
      <c r="T1668" s="41">
        <v>458.238</v>
      </c>
      <c r="U1668" s="41">
        <v>30063</v>
      </c>
      <c r="V1668" s="41">
        <v>560.0797</v>
      </c>
      <c r="W1668" s="41">
        <v>20829</v>
      </c>
      <c r="X1668" s="41">
        <v>458.238</v>
      </c>
    </row>
    <row r="1669" spans="1:24" x14ac:dyDescent="0.35">
      <c r="A1669" s="41" t="s">
        <v>729</v>
      </c>
      <c r="B1669" s="41" t="s">
        <v>491</v>
      </c>
      <c r="C1669" s="41" t="s">
        <v>16</v>
      </c>
      <c r="D1669" s="41" t="s">
        <v>176</v>
      </c>
      <c r="E1669" s="41" t="s">
        <v>176</v>
      </c>
      <c r="F1669" s="41" t="s">
        <v>761</v>
      </c>
      <c r="G1669" s="41">
        <v>6</v>
      </c>
      <c r="H1669" s="41">
        <v>9192.9681255110809</v>
      </c>
      <c r="I1669" s="41">
        <v>10280</v>
      </c>
      <c r="J1669" s="41">
        <v>0</v>
      </c>
      <c r="K1669" s="41">
        <v>204.572</v>
      </c>
      <c r="L1669" s="41">
        <v>0</v>
      </c>
      <c r="M1669" s="41">
        <v>10836</v>
      </c>
      <c r="N1669" s="41">
        <v>2</v>
      </c>
      <c r="O1669" s="41">
        <v>243.81</v>
      </c>
      <c r="P1669" s="41">
        <v>4.4999999999999998E-2</v>
      </c>
      <c r="Q1669" s="41">
        <v>16579</v>
      </c>
      <c r="R1669" s="41">
        <v>296.76409999999998</v>
      </c>
      <c r="S1669" s="41">
        <v>10207</v>
      </c>
      <c r="T1669" s="41">
        <v>224.554</v>
      </c>
      <c r="U1669" s="41">
        <v>26859</v>
      </c>
      <c r="V1669" s="41">
        <v>501.33609999999999</v>
      </c>
      <c r="W1669" s="41">
        <v>21045</v>
      </c>
      <c r="X1669" s="41">
        <v>468.40899999999999</v>
      </c>
    </row>
    <row r="1670" spans="1:24" x14ac:dyDescent="0.35">
      <c r="A1670" s="41" t="s">
        <v>749</v>
      </c>
      <c r="B1670" s="41" t="s">
        <v>532</v>
      </c>
      <c r="C1670" s="41" t="s">
        <v>12</v>
      </c>
      <c r="D1670" s="41" t="s">
        <v>177</v>
      </c>
      <c r="E1670" s="41" t="s">
        <v>177</v>
      </c>
      <c r="F1670" s="41" t="s">
        <v>756</v>
      </c>
      <c r="G1670" s="41">
        <v>1</v>
      </c>
      <c r="H1670" s="41">
        <v>7478.7119468146702</v>
      </c>
      <c r="I1670" s="41">
        <v>3405</v>
      </c>
      <c r="J1670" s="41">
        <v>0</v>
      </c>
      <c r="K1670" s="41">
        <v>62.9925</v>
      </c>
      <c r="L1670" s="41">
        <v>0</v>
      </c>
      <c r="M1670" s="41">
        <v>1820</v>
      </c>
      <c r="N1670" s="41">
        <v>0</v>
      </c>
      <c r="O1670" s="41">
        <v>36.218000000000004</v>
      </c>
      <c r="P1670" s="41">
        <v>0</v>
      </c>
      <c r="Q1670" s="41">
        <v>6265</v>
      </c>
      <c r="R1670" s="41">
        <v>112.1435</v>
      </c>
      <c r="S1670" s="41">
        <v>10858</v>
      </c>
      <c r="T1670" s="41">
        <v>238.876</v>
      </c>
      <c r="U1670" s="41">
        <v>9670</v>
      </c>
      <c r="V1670" s="41">
        <v>175.136</v>
      </c>
      <c r="W1670" s="41">
        <v>12678</v>
      </c>
      <c r="X1670" s="41">
        <v>275.09399999999999</v>
      </c>
    </row>
    <row r="1671" spans="1:24" x14ac:dyDescent="0.35">
      <c r="A1671" s="41" t="s">
        <v>749</v>
      </c>
      <c r="B1671" s="41" t="s">
        <v>532</v>
      </c>
      <c r="C1671" s="41" t="s">
        <v>12</v>
      </c>
      <c r="D1671" s="41" t="s">
        <v>177</v>
      </c>
      <c r="E1671" s="41" t="s">
        <v>177</v>
      </c>
      <c r="F1671" s="41" t="s">
        <v>760</v>
      </c>
      <c r="G1671" s="41">
        <v>5</v>
      </c>
      <c r="H1671" s="41">
        <v>7478.7119468146702</v>
      </c>
      <c r="I1671" s="41">
        <v>1465</v>
      </c>
      <c r="J1671" s="41">
        <v>12</v>
      </c>
      <c r="K1671" s="41">
        <v>27.102499999999999</v>
      </c>
      <c r="L1671" s="41">
        <v>0.22199999999999998</v>
      </c>
      <c r="M1671" s="41">
        <v>3141</v>
      </c>
      <c r="N1671" s="41">
        <v>0</v>
      </c>
      <c r="O1671" s="41">
        <v>62.505900000000004</v>
      </c>
      <c r="P1671" s="41">
        <v>0</v>
      </c>
      <c r="Q1671" s="41">
        <v>14015</v>
      </c>
      <c r="R1671" s="41">
        <v>250.86850000000001</v>
      </c>
      <c r="S1671" s="41">
        <v>7756</v>
      </c>
      <c r="T1671" s="41">
        <v>170.63200000000001</v>
      </c>
      <c r="U1671" s="41">
        <v>15492</v>
      </c>
      <c r="V1671" s="41">
        <v>278.19299999999998</v>
      </c>
      <c r="W1671" s="41">
        <v>10897</v>
      </c>
      <c r="X1671" s="41">
        <v>233.1379</v>
      </c>
    </row>
    <row r="1672" spans="1:24" x14ac:dyDescent="0.35">
      <c r="A1672" s="41" t="s">
        <v>749</v>
      </c>
      <c r="B1672" s="41" t="s">
        <v>532</v>
      </c>
      <c r="C1672" s="41" t="s">
        <v>12</v>
      </c>
      <c r="D1672" s="41" t="s">
        <v>177</v>
      </c>
      <c r="E1672" s="41" t="s">
        <v>177</v>
      </c>
      <c r="F1672" s="41" t="s">
        <v>764</v>
      </c>
      <c r="G1672" s="41">
        <v>9</v>
      </c>
      <c r="H1672" s="41">
        <v>7478.7119468146702</v>
      </c>
      <c r="I1672" s="41">
        <v>2564</v>
      </c>
      <c r="J1672" s="41">
        <v>4</v>
      </c>
      <c r="K1672" s="41">
        <v>51.023600000000002</v>
      </c>
      <c r="L1672" s="41">
        <v>7.9600000000000004E-2</v>
      </c>
      <c r="M1672" s="41"/>
      <c r="N1672" s="41"/>
      <c r="O1672" s="41"/>
      <c r="P1672" s="41"/>
      <c r="Q1672" s="41">
        <v>6778</v>
      </c>
      <c r="R1672" s="41">
        <v>121.3262</v>
      </c>
      <c r="S1672" s="41"/>
      <c r="T1672" s="41"/>
      <c r="U1672" s="41">
        <v>9346</v>
      </c>
      <c r="V1672" s="41">
        <v>172.42939999999999</v>
      </c>
      <c r="W1672" s="41"/>
      <c r="X1672" s="41"/>
    </row>
    <row r="1673" spans="1:24" x14ac:dyDescent="0.35">
      <c r="A1673" s="41" t="s">
        <v>749</v>
      </c>
      <c r="B1673" s="41" t="s">
        <v>532</v>
      </c>
      <c r="C1673" s="41" t="s">
        <v>12</v>
      </c>
      <c r="D1673" s="41" t="s">
        <v>177</v>
      </c>
      <c r="E1673" s="41" t="s">
        <v>177</v>
      </c>
      <c r="F1673" s="41" t="s">
        <v>766</v>
      </c>
      <c r="G1673" s="41">
        <v>11</v>
      </c>
      <c r="H1673" s="41">
        <v>7478.7119468146702</v>
      </c>
      <c r="I1673" s="41">
        <v>1376</v>
      </c>
      <c r="J1673" s="41">
        <v>2</v>
      </c>
      <c r="K1673" s="41">
        <v>27.382400000000001</v>
      </c>
      <c r="L1673" s="41">
        <v>3.9800000000000002E-2</v>
      </c>
      <c r="M1673" s="41"/>
      <c r="N1673" s="41"/>
      <c r="O1673" s="41"/>
      <c r="P1673" s="41"/>
      <c r="Q1673" s="41">
        <v>9158</v>
      </c>
      <c r="R1673" s="41">
        <v>163.9282</v>
      </c>
      <c r="S1673" s="41"/>
      <c r="T1673" s="41"/>
      <c r="U1673" s="41">
        <v>10536</v>
      </c>
      <c r="V1673" s="41">
        <v>191.35040000000001</v>
      </c>
      <c r="W1673" s="41"/>
      <c r="X1673" s="41"/>
    </row>
    <row r="1674" spans="1:24" x14ac:dyDescent="0.35">
      <c r="A1674" s="41" t="s">
        <v>749</v>
      </c>
      <c r="B1674" s="41" t="s">
        <v>532</v>
      </c>
      <c r="C1674" s="41" t="s">
        <v>12</v>
      </c>
      <c r="D1674" s="41" t="s">
        <v>177</v>
      </c>
      <c r="E1674" s="41" t="s">
        <v>177</v>
      </c>
      <c r="F1674" s="41" t="s">
        <v>765</v>
      </c>
      <c r="G1674" s="41">
        <v>10</v>
      </c>
      <c r="H1674" s="41">
        <v>7478.7119468146702</v>
      </c>
      <c r="I1674" s="41">
        <v>1436</v>
      </c>
      <c r="J1674" s="41">
        <v>2</v>
      </c>
      <c r="K1674" s="41">
        <v>28.576400000000003</v>
      </c>
      <c r="L1674" s="41">
        <v>3.9800000000000002E-2</v>
      </c>
      <c r="M1674" s="41"/>
      <c r="N1674" s="41"/>
      <c r="O1674" s="41"/>
      <c r="P1674" s="41"/>
      <c r="Q1674" s="41">
        <v>14926</v>
      </c>
      <c r="R1674" s="41">
        <v>267.17540000000002</v>
      </c>
      <c r="S1674" s="41"/>
      <c r="T1674" s="41"/>
      <c r="U1674" s="41">
        <v>16364</v>
      </c>
      <c r="V1674" s="41">
        <v>295.79160000000002</v>
      </c>
      <c r="W1674" s="41"/>
      <c r="X1674" s="41"/>
    </row>
    <row r="1675" spans="1:24" x14ac:dyDescent="0.35">
      <c r="A1675" s="41" t="s">
        <v>749</v>
      </c>
      <c r="B1675" s="41" t="s">
        <v>532</v>
      </c>
      <c r="C1675" s="41" t="s">
        <v>12</v>
      </c>
      <c r="D1675" s="41" t="s">
        <v>177</v>
      </c>
      <c r="E1675" s="41" t="s">
        <v>177</v>
      </c>
      <c r="F1675" s="41" t="s">
        <v>759</v>
      </c>
      <c r="G1675" s="41">
        <v>4</v>
      </c>
      <c r="H1675" s="41">
        <v>7478.7119468146702</v>
      </c>
      <c r="I1675" s="41">
        <v>1683</v>
      </c>
      <c r="J1675" s="41">
        <v>3</v>
      </c>
      <c r="K1675" s="41">
        <v>31.135499999999997</v>
      </c>
      <c r="L1675" s="41">
        <v>5.5499999999999994E-2</v>
      </c>
      <c r="M1675" s="41">
        <v>3360</v>
      </c>
      <c r="N1675" s="41">
        <v>0</v>
      </c>
      <c r="O1675" s="41">
        <v>66.864000000000004</v>
      </c>
      <c r="P1675" s="41">
        <v>0</v>
      </c>
      <c r="Q1675" s="41">
        <v>10509</v>
      </c>
      <c r="R1675" s="41">
        <v>188.11109999999999</v>
      </c>
      <c r="S1675" s="41">
        <v>13231</v>
      </c>
      <c r="T1675" s="41">
        <v>291.08199999999999</v>
      </c>
      <c r="U1675" s="41">
        <v>12195</v>
      </c>
      <c r="V1675" s="41">
        <v>219.3021</v>
      </c>
      <c r="W1675" s="41">
        <v>16591</v>
      </c>
      <c r="X1675" s="41">
        <v>357.94600000000003</v>
      </c>
    </row>
    <row r="1676" spans="1:24" x14ac:dyDescent="0.35">
      <c r="A1676" s="41" t="s">
        <v>749</v>
      </c>
      <c r="B1676" s="41" t="s">
        <v>532</v>
      </c>
      <c r="C1676" s="41" t="s">
        <v>12</v>
      </c>
      <c r="D1676" s="41" t="s">
        <v>177</v>
      </c>
      <c r="E1676" s="41" t="s">
        <v>177</v>
      </c>
      <c r="F1676" s="41" t="s">
        <v>758</v>
      </c>
      <c r="G1676" s="41">
        <v>3</v>
      </c>
      <c r="H1676" s="41">
        <v>7478.7119468146702</v>
      </c>
      <c r="I1676" s="41">
        <v>2047</v>
      </c>
      <c r="J1676" s="41">
        <v>3</v>
      </c>
      <c r="K1676" s="41">
        <v>37.869499999999995</v>
      </c>
      <c r="L1676" s="41">
        <v>5.5499999999999994E-2</v>
      </c>
      <c r="M1676" s="41">
        <v>31645</v>
      </c>
      <c r="N1676" s="41">
        <v>0</v>
      </c>
      <c r="O1676" s="41">
        <v>629.7355</v>
      </c>
      <c r="P1676" s="41">
        <v>0</v>
      </c>
      <c r="Q1676" s="41">
        <v>10543</v>
      </c>
      <c r="R1676" s="41">
        <v>188.71969999999999</v>
      </c>
      <c r="S1676" s="41">
        <v>10398</v>
      </c>
      <c r="T1676" s="41">
        <v>228.756</v>
      </c>
      <c r="U1676" s="41">
        <v>12593</v>
      </c>
      <c r="V1676" s="41">
        <v>226.6447</v>
      </c>
      <c r="W1676" s="41">
        <v>42043</v>
      </c>
      <c r="X1676" s="41">
        <v>858.49149999999997</v>
      </c>
    </row>
    <row r="1677" spans="1:24" x14ac:dyDescent="0.35">
      <c r="A1677" s="41" t="s">
        <v>749</v>
      </c>
      <c r="B1677" s="41" t="s">
        <v>532</v>
      </c>
      <c r="C1677" s="41" t="s">
        <v>12</v>
      </c>
      <c r="D1677" s="41" t="s">
        <v>177</v>
      </c>
      <c r="E1677" s="41" t="s">
        <v>177</v>
      </c>
      <c r="F1677" s="41" t="s">
        <v>767</v>
      </c>
      <c r="G1677" s="41">
        <v>12</v>
      </c>
      <c r="H1677" s="41">
        <v>7478.7119468146702</v>
      </c>
      <c r="I1677" s="41">
        <v>1443</v>
      </c>
      <c r="J1677" s="41">
        <v>0</v>
      </c>
      <c r="K1677" s="41">
        <v>28.715700000000002</v>
      </c>
      <c r="L1677" s="41">
        <v>0</v>
      </c>
      <c r="M1677" s="41"/>
      <c r="N1677" s="41"/>
      <c r="O1677" s="41"/>
      <c r="P1677" s="41"/>
      <c r="Q1677" s="41">
        <v>8803</v>
      </c>
      <c r="R1677" s="41">
        <v>157.5737</v>
      </c>
      <c r="S1677" s="41"/>
      <c r="T1677" s="41"/>
      <c r="U1677" s="41">
        <v>10246</v>
      </c>
      <c r="V1677" s="41">
        <v>186.2894</v>
      </c>
      <c r="W1677" s="41"/>
      <c r="X1677" s="41"/>
    </row>
    <row r="1678" spans="1:24" x14ac:dyDescent="0.35">
      <c r="A1678" s="41" t="s">
        <v>749</v>
      </c>
      <c r="B1678" s="41" t="s">
        <v>532</v>
      </c>
      <c r="C1678" s="41" t="s">
        <v>12</v>
      </c>
      <c r="D1678" s="41" t="s">
        <v>177</v>
      </c>
      <c r="E1678" s="41" t="s">
        <v>177</v>
      </c>
      <c r="F1678" s="41" t="s">
        <v>757</v>
      </c>
      <c r="G1678" s="41">
        <v>2</v>
      </c>
      <c r="H1678" s="41">
        <v>7478.7119468146702</v>
      </c>
      <c r="I1678" s="41">
        <v>1879</v>
      </c>
      <c r="J1678" s="41">
        <v>0</v>
      </c>
      <c r="K1678" s="41">
        <v>34.761499999999998</v>
      </c>
      <c r="L1678" s="41">
        <v>0</v>
      </c>
      <c r="M1678" s="41">
        <v>2945</v>
      </c>
      <c r="N1678" s="41">
        <v>0</v>
      </c>
      <c r="O1678" s="41">
        <v>58.605500000000006</v>
      </c>
      <c r="P1678" s="41">
        <v>0</v>
      </c>
      <c r="Q1678" s="41">
        <v>8337</v>
      </c>
      <c r="R1678" s="41">
        <v>149.23230000000001</v>
      </c>
      <c r="S1678" s="41">
        <v>12316</v>
      </c>
      <c r="T1678" s="41">
        <v>270.952</v>
      </c>
      <c r="U1678" s="41">
        <v>10216</v>
      </c>
      <c r="V1678" s="41">
        <v>183.99380000000002</v>
      </c>
      <c r="W1678" s="41">
        <v>15261</v>
      </c>
      <c r="X1678" s="41">
        <v>329.5575</v>
      </c>
    </row>
    <row r="1679" spans="1:24" x14ac:dyDescent="0.35">
      <c r="A1679" s="41" t="s">
        <v>749</v>
      </c>
      <c r="B1679" s="41" t="s">
        <v>532</v>
      </c>
      <c r="C1679" s="41" t="s">
        <v>12</v>
      </c>
      <c r="D1679" s="41" t="s">
        <v>177</v>
      </c>
      <c r="E1679" s="41" t="s">
        <v>177</v>
      </c>
      <c r="F1679" s="41" t="s">
        <v>763</v>
      </c>
      <c r="G1679" s="41">
        <v>8</v>
      </c>
      <c r="H1679" s="41">
        <v>7478.7119468146702</v>
      </c>
      <c r="I1679" s="41">
        <v>1414</v>
      </c>
      <c r="J1679" s="41">
        <v>7</v>
      </c>
      <c r="K1679" s="41">
        <v>28.1386</v>
      </c>
      <c r="L1679" s="41">
        <v>0.13930000000000001</v>
      </c>
      <c r="M1679" s="41"/>
      <c r="N1679" s="41"/>
      <c r="O1679" s="41"/>
      <c r="P1679" s="41"/>
      <c r="Q1679" s="41">
        <v>10588</v>
      </c>
      <c r="R1679" s="41">
        <v>189.52520000000001</v>
      </c>
      <c r="S1679" s="41"/>
      <c r="T1679" s="41"/>
      <c r="U1679" s="41">
        <v>12009</v>
      </c>
      <c r="V1679" s="41">
        <v>217.8031</v>
      </c>
      <c r="W1679" s="41"/>
      <c r="X1679" s="41"/>
    </row>
    <row r="1680" spans="1:24" x14ac:dyDescent="0.35">
      <c r="A1680" s="41" t="s">
        <v>749</v>
      </c>
      <c r="B1680" s="41" t="s">
        <v>532</v>
      </c>
      <c r="C1680" s="41" t="s">
        <v>12</v>
      </c>
      <c r="D1680" s="41" t="s">
        <v>177</v>
      </c>
      <c r="E1680" s="41" t="s">
        <v>177</v>
      </c>
      <c r="F1680" s="41" t="s">
        <v>762</v>
      </c>
      <c r="G1680" s="41">
        <v>7</v>
      </c>
      <c r="H1680" s="41">
        <v>7478.7119468146702</v>
      </c>
      <c r="I1680" s="41">
        <v>1349</v>
      </c>
      <c r="J1680" s="41">
        <v>2</v>
      </c>
      <c r="K1680" s="41">
        <v>26.845100000000002</v>
      </c>
      <c r="L1680" s="41">
        <v>3.9800000000000002E-2</v>
      </c>
      <c r="M1680" s="41">
        <v>0</v>
      </c>
      <c r="N1680" s="41">
        <v>4</v>
      </c>
      <c r="O1680" s="41">
        <v>0</v>
      </c>
      <c r="P1680" s="41">
        <v>0.09</v>
      </c>
      <c r="Q1680" s="41">
        <v>15474</v>
      </c>
      <c r="R1680" s="41">
        <v>276.9846</v>
      </c>
      <c r="S1680" s="41">
        <v>25376</v>
      </c>
      <c r="T1680" s="41">
        <v>558.27200000000005</v>
      </c>
      <c r="U1680" s="41">
        <v>16825</v>
      </c>
      <c r="V1680" s="41">
        <v>303.86950000000002</v>
      </c>
      <c r="W1680" s="41">
        <v>25380</v>
      </c>
      <c r="X1680" s="41">
        <v>558.36200000000008</v>
      </c>
    </row>
    <row r="1681" spans="1:24" x14ac:dyDescent="0.35">
      <c r="A1681" s="41" t="s">
        <v>749</v>
      </c>
      <c r="B1681" s="41" t="s">
        <v>532</v>
      </c>
      <c r="C1681" s="41" t="s">
        <v>12</v>
      </c>
      <c r="D1681" s="41" t="s">
        <v>177</v>
      </c>
      <c r="E1681" s="41" t="s">
        <v>177</v>
      </c>
      <c r="F1681" s="41" t="s">
        <v>761</v>
      </c>
      <c r="G1681" s="41">
        <v>6</v>
      </c>
      <c r="H1681" s="41">
        <v>7478.7119468146702</v>
      </c>
      <c r="I1681" s="41">
        <v>1469</v>
      </c>
      <c r="J1681" s="41">
        <v>0</v>
      </c>
      <c r="K1681" s="41">
        <v>29.2331</v>
      </c>
      <c r="L1681" s="41">
        <v>0</v>
      </c>
      <c r="M1681" s="41">
        <v>3034</v>
      </c>
      <c r="N1681" s="41">
        <v>0</v>
      </c>
      <c r="O1681" s="41">
        <v>68.265000000000001</v>
      </c>
      <c r="P1681" s="41">
        <v>0</v>
      </c>
      <c r="Q1681" s="41">
        <v>12309</v>
      </c>
      <c r="R1681" s="41">
        <v>220.33109999999999</v>
      </c>
      <c r="S1681" s="41">
        <v>13126</v>
      </c>
      <c r="T1681" s="41">
        <v>288.77199999999999</v>
      </c>
      <c r="U1681" s="41">
        <v>13778</v>
      </c>
      <c r="V1681" s="41">
        <v>249.5642</v>
      </c>
      <c r="W1681" s="41">
        <v>16160</v>
      </c>
      <c r="X1681" s="41">
        <v>357.03699999999998</v>
      </c>
    </row>
    <row r="1682" spans="1:24" x14ac:dyDescent="0.35">
      <c r="A1682" s="41" t="s">
        <v>178</v>
      </c>
      <c r="B1682" s="41" t="s">
        <v>468</v>
      </c>
      <c r="C1682" s="41" t="s">
        <v>29</v>
      </c>
      <c r="D1682" s="41" t="s">
        <v>179</v>
      </c>
      <c r="E1682" s="41" t="s">
        <v>179</v>
      </c>
      <c r="F1682" s="41" t="s">
        <v>756</v>
      </c>
      <c r="G1682" s="41">
        <v>1</v>
      </c>
      <c r="H1682" s="41">
        <v>7150.2696586393904</v>
      </c>
      <c r="I1682" s="41">
        <v>4580</v>
      </c>
      <c r="J1682" s="41">
        <v>0</v>
      </c>
      <c r="K1682" s="41">
        <v>84.72999999999999</v>
      </c>
      <c r="L1682" s="41">
        <v>0</v>
      </c>
      <c r="M1682" s="41">
        <v>3967</v>
      </c>
      <c r="N1682" s="41">
        <v>126</v>
      </c>
      <c r="O1682" s="41">
        <v>78.943300000000008</v>
      </c>
      <c r="P1682" s="41">
        <v>2.5074000000000001</v>
      </c>
      <c r="Q1682" s="41">
        <v>7343</v>
      </c>
      <c r="R1682" s="41">
        <v>131.43969999999999</v>
      </c>
      <c r="S1682" s="41">
        <v>18123</v>
      </c>
      <c r="T1682" s="41">
        <v>398.70600000000002</v>
      </c>
      <c r="U1682" s="41">
        <v>11923</v>
      </c>
      <c r="V1682" s="41">
        <v>216.16969999999998</v>
      </c>
      <c r="W1682" s="41">
        <v>22216</v>
      </c>
      <c r="X1682" s="41">
        <v>480.1567</v>
      </c>
    </row>
    <row r="1683" spans="1:24" x14ac:dyDescent="0.35">
      <c r="A1683" s="41" t="s">
        <v>178</v>
      </c>
      <c r="B1683" s="41" t="s">
        <v>468</v>
      </c>
      <c r="C1683" s="41" t="s">
        <v>29</v>
      </c>
      <c r="D1683" s="41" t="s">
        <v>179</v>
      </c>
      <c r="E1683" s="41" t="s">
        <v>179</v>
      </c>
      <c r="F1683" s="41" t="s">
        <v>760</v>
      </c>
      <c r="G1683" s="41">
        <v>5</v>
      </c>
      <c r="H1683" s="41">
        <v>7150.2696586393904</v>
      </c>
      <c r="I1683" s="41">
        <v>5350</v>
      </c>
      <c r="J1683" s="41">
        <v>240</v>
      </c>
      <c r="K1683" s="41">
        <v>98.974999999999994</v>
      </c>
      <c r="L1683" s="41">
        <v>4.4399999999999995</v>
      </c>
      <c r="M1683" s="41">
        <v>3526</v>
      </c>
      <c r="N1683" s="41">
        <v>159</v>
      </c>
      <c r="O1683" s="41">
        <v>70.167400000000001</v>
      </c>
      <c r="P1683" s="41">
        <v>3.1641000000000004</v>
      </c>
      <c r="Q1683" s="41">
        <v>9995</v>
      </c>
      <c r="R1683" s="41">
        <v>178.91050000000001</v>
      </c>
      <c r="S1683" s="41">
        <v>11123</v>
      </c>
      <c r="T1683" s="41">
        <v>244.70599999999999</v>
      </c>
      <c r="U1683" s="41">
        <v>15585</v>
      </c>
      <c r="V1683" s="41">
        <v>282.32550000000003</v>
      </c>
      <c r="W1683" s="41">
        <v>14808</v>
      </c>
      <c r="X1683" s="41">
        <v>318.03750000000002</v>
      </c>
    </row>
    <row r="1684" spans="1:24" x14ac:dyDescent="0.35">
      <c r="A1684" s="41" t="s">
        <v>178</v>
      </c>
      <c r="B1684" s="41" t="s">
        <v>468</v>
      </c>
      <c r="C1684" s="41" t="s">
        <v>29</v>
      </c>
      <c r="D1684" s="41" t="s">
        <v>179</v>
      </c>
      <c r="E1684" s="41" t="s">
        <v>179</v>
      </c>
      <c r="F1684" s="41" t="s">
        <v>764</v>
      </c>
      <c r="G1684" s="41">
        <v>9</v>
      </c>
      <c r="H1684" s="41">
        <v>7150.2696586393904</v>
      </c>
      <c r="I1684" s="41">
        <v>3866</v>
      </c>
      <c r="J1684" s="41">
        <v>47</v>
      </c>
      <c r="K1684" s="41">
        <v>76.933400000000006</v>
      </c>
      <c r="L1684" s="41">
        <v>0.93530000000000002</v>
      </c>
      <c r="M1684" s="41"/>
      <c r="N1684" s="41"/>
      <c r="O1684" s="41"/>
      <c r="P1684" s="41"/>
      <c r="Q1684" s="41">
        <v>18792</v>
      </c>
      <c r="R1684" s="41">
        <v>336.3768</v>
      </c>
      <c r="S1684" s="41"/>
      <c r="T1684" s="41"/>
      <c r="U1684" s="41">
        <v>22705</v>
      </c>
      <c r="V1684" s="41">
        <v>414.24549999999999</v>
      </c>
      <c r="W1684" s="41"/>
      <c r="X1684" s="41"/>
    </row>
    <row r="1685" spans="1:24" x14ac:dyDescent="0.35">
      <c r="A1685" s="41" t="s">
        <v>178</v>
      </c>
      <c r="B1685" s="41" t="s">
        <v>468</v>
      </c>
      <c r="C1685" s="41" t="s">
        <v>29</v>
      </c>
      <c r="D1685" s="41" t="s">
        <v>179</v>
      </c>
      <c r="E1685" s="41" t="s">
        <v>179</v>
      </c>
      <c r="F1685" s="41" t="s">
        <v>766</v>
      </c>
      <c r="G1685" s="41">
        <v>11</v>
      </c>
      <c r="H1685" s="41">
        <v>7150.2696586393904</v>
      </c>
      <c r="I1685" s="41">
        <v>4194</v>
      </c>
      <c r="J1685" s="41">
        <v>0</v>
      </c>
      <c r="K1685" s="41">
        <v>83.460599999999999</v>
      </c>
      <c r="L1685" s="41">
        <v>0</v>
      </c>
      <c r="M1685" s="41"/>
      <c r="N1685" s="41"/>
      <c r="O1685" s="41"/>
      <c r="P1685" s="41"/>
      <c r="Q1685" s="41">
        <v>13461</v>
      </c>
      <c r="R1685" s="41">
        <v>240.95189999999999</v>
      </c>
      <c r="S1685" s="41"/>
      <c r="T1685" s="41"/>
      <c r="U1685" s="41">
        <v>17655</v>
      </c>
      <c r="V1685" s="41">
        <v>324.41250000000002</v>
      </c>
      <c r="W1685" s="41"/>
      <c r="X1685" s="41"/>
    </row>
    <row r="1686" spans="1:24" x14ac:dyDescent="0.35">
      <c r="A1686" s="41" t="s">
        <v>178</v>
      </c>
      <c r="B1686" s="41" t="s">
        <v>468</v>
      </c>
      <c r="C1686" s="41" t="s">
        <v>29</v>
      </c>
      <c r="D1686" s="41" t="s">
        <v>179</v>
      </c>
      <c r="E1686" s="41" t="s">
        <v>179</v>
      </c>
      <c r="F1686" s="41" t="s">
        <v>765</v>
      </c>
      <c r="G1686" s="41">
        <v>10</v>
      </c>
      <c r="H1686" s="41">
        <v>7150.2696586393904</v>
      </c>
      <c r="I1686" s="41">
        <v>5016</v>
      </c>
      <c r="J1686" s="41">
        <v>0</v>
      </c>
      <c r="K1686" s="41">
        <v>99.818400000000011</v>
      </c>
      <c r="L1686" s="41">
        <v>0</v>
      </c>
      <c r="M1686" s="41"/>
      <c r="N1686" s="41"/>
      <c r="O1686" s="41"/>
      <c r="P1686" s="41"/>
      <c r="Q1686" s="41">
        <v>23896</v>
      </c>
      <c r="R1686" s="41">
        <v>427.73840000000001</v>
      </c>
      <c r="S1686" s="41"/>
      <c r="T1686" s="41"/>
      <c r="U1686" s="41">
        <v>28912</v>
      </c>
      <c r="V1686" s="41">
        <v>527.55680000000007</v>
      </c>
      <c r="W1686" s="41"/>
      <c r="X1686" s="41"/>
    </row>
    <row r="1687" spans="1:24" x14ac:dyDescent="0.35">
      <c r="A1687" s="41" t="s">
        <v>178</v>
      </c>
      <c r="B1687" s="41" t="s">
        <v>468</v>
      </c>
      <c r="C1687" s="41" t="s">
        <v>29</v>
      </c>
      <c r="D1687" s="41" t="s">
        <v>179</v>
      </c>
      <c r="E1687" s="41" t="s">
        <v>179</v>
      </c>
      <c r="F1687" s="41" t="s">
        <v>759</v>
      </c>
      <c r="G1687" s="41">
        <v>4</v>
      </c>
      <c r="H1687" s="41">
        <v>7150.2696586393904</v>
      </c>
      <c r="I1687" s="41">
        <v>5038</v>
      </c>
      <c r="J1687" s="41">
        <v>59</v>
      </c>
      <c r="K1687" s="41">
        <v>93.202999999999989</v>
      </c>
      <c r="L1687" s="41">
        <v>1.0914999999999999</v>
      </c>
      <c r="M1687" s="41">
        <v>3729</v>
      </c>
      <c r="N1687" s="41">
        <v>116</v>
      </c>
      <c r="O1687" s="41">
        <v>74.207099999999997</v>
      </c>
      <c r="P1687" s="41">
        <v>2.3084000000000002</v>
      </c>
      <c r="Q1687" s="41">
        <v>9253</v>
      </c>
      <c r="R1687" s="41">
        <v>165.62870000000001</v>
      </c>
      <c r="S1687" s="41">
        <v>13473</v>
      </c>
      <c r="T1687" s="41">
        <v>296.40600000000001</v>
      </c>
      <c r="U1687" s="41">
        <v>14350</v>
      </c>
      <c r="V1687" s="41">
        <v>259.92320000000001</v>
      </c>
      <c r="W1687" s="41">
        <v>17318</v>
      </c>
      <c r="X1687" s="41">
        <v>372.92150000000004</v>
      </c>
    </row>
    <row r="1688" spans="1:24" x14ac:dyDescent="0.35">
      <c r="A1688" s="41" t="s">
        <v>178</v>
      </c>
      <c r="B1688" s="41" t="s">
        <v>468</v>
      </c>
      <c r="C1688" s="41" t="s">
        <v>29</v>
      </c>
      <c r="D1688" s="41" t="s">
        <v>179</v>
      </c>
      <c r="E1688" s="41" t="s">
        <v>179</v>
      </c>
      <c r="F1688" s="41" t="s">
        <v>758</v>
      </c>
      <c r="G1688" s="41">
        <v>3</v>
      </c>
      <c r="H1688" s="41">
        <v>7150.2696586393904</v>
      </c>
      <c r="I1688" s="41">
        <v>6058</v>
      </c>
      <c r="J1688" s="41">
        <v>513</v>
      </c>
      <c r="K1688" s="41">
        <v>112.07299999999999</v>
      </c>
      <c r="L1688" s="41">
        <v>9.490499999999999</v>
      </c>
      <c r="M1688" s="41">
        <v>3553</v>
      </c>
      <c r="N1688" s="41">
        <v>38</v>
      </c>
      <c r="O1688" s="41">
        <v>70.704700000000003</v>
      </c>
      <c r="P1688" s="41">
        <v>0.75619999999999998</v>
      </c>
      <c r="Q1688" s="41">
        <v>13634</v>
      </c>
      <c r="R1688" s="41">
        <v>244.04859999999999</v>
      </c>
      <c r="S1688" s="41">
        <v>9110</v>
      </c>
      <c r="T1688" s="41">
        <v>200.42</v>
      </c>
      <c r="U1688" s="41">
        <v>20205</v>
      </c>
      <c r="V1688" s="41">
        <v>365.6121</v>
      </c>
      <c r="W1688" s="41">
        <v>12701</v>
      </c>
      <c r="X1688" s="41">
        <v>271.8809</v>
      </c>
    </row>
    <row r="1689" spans="1:24" x14ac:dyDescent="0.35">
      <c r="A1689" s="41" t="s">
        <v>178</v>
      </c>
      <c r="B1689" s="41" t="s">
        <v>468</v>
      </c>
      <c r="C1689" s="41" t="s">
        <v>29</v>
      </c>
      <c r="D1689" s="41" t="s">
        <v>179</v>
      </c>
      <c r="E1689" s="41" t="s">
        <v>179</v>
      </c>
      <c r="F1689" s="41" t="s">
        <v>767</v>
      </c>
      <c r="G1689" s="41">
        <v>12</v>
      </c>
      <c r="H1689" s="41">
        <v>7150.2696586393904</v>
      </c>
      <c r="I1689" s="41">
        <v>5136</v>
      </c>
      <c r="J1689" s="41">
        <v>6</v>
      </c>
      <c r="K1689" s="41">
        <v>102.2064</v>
      </c>
      <c r="L1689" s="41">
        <v>0.11940000000000001</v>
      </c>
      <c r="M1689" s="41"/>
      <c r="N1689" s="41"/>
      <c r="O1689" s="41"/>
      <c r="P1689" s="41"/>
      <c r="Q1689" s="41">
        <v>13788</v>
      </c>
      <c r="R1689" s="41">
        <v>246.80520000000001</v>
      </c>
      <c r="S1689" s="41"/>
      <c r="T1689" s="41"/>
      <c r="U1689" s="41">
        <v>18930</v>
      </c>
      <c r="V1689" s="41">
        <v>349.13100000000003</v>
      </c>
      <c r="W1689" s="41"/>
      <c r="X1689" s="41"/>
    </row>
    <row r="1690" spans="1:24" x14ac:dyDescent="0.35">
      <c r="A1690" s="41" t="s">
        <v>178</v>
      </c>
      <c r="B1690" s="41" t="s">
        <v>468</v>
      </c>
      <c r="C1690" s="41" t="s">
        <v>29</v>
      </c>
      <c r="D1690" s="41" t="s">
        <v>179</v>
      </c>
      <c r="E1690" s="41" t="s">
        <v>179</v>
      </c>
      <c r="F1690" s="41" t="s">
        <v>757</v>
      </c>
      <c r="G1690" s="41">
        <v>2</v>
      </c>
      <c r="H1690" s="41">
        <v>7150.2696586393904</v>
      </c>
      <c r="I1690" s="41">
        <v>5310</v>
      </c>
      <c r="J1690" s="41">
        <v>0</v>
      </c>
      <c r="K1690" s="41">
        <v>98.234999999999999</v>
      </c>
      <c r="L1690" s="41">
        <v>0</v>
      </c>
      <c r="M1690" s="41">
        <v>3455</v>
      </c>
      <c r="N1690" s="41">
        <v>50</v>
      </c>
      <c r="O1690" s="41">
        <v>68.754500000000007</v>
      </c>
      <c r="P1690" s="41">
        <v>0.99500000000000011</v>
      </c>
      <c r="Q1690" s="41">
        <v>11097</v>
      </c>
      <c r="R1690" s="41">
        <v>198.63630000000001</v>
      </c>
      <c r="S1690" s="41">
        <v>13404</v>
      </c>
      <c r="T1690" s="41">
        <v>294.88799999999998</v>
      </c>
      <c r="U1690" s="41">
        <v>16407</v>
      </c>
      <c r="V1690" s="41">
        <v>296.87130000000002</v>
      </c>
      <c r="W1690" s="41">
        <v>16909</v>
      </c>
      <c r="X1690" s="41">
        <v>364.63749999999999</v>
      </c>
    </row>
    <row r="1691" spans="1:24" x14ac:dyDescent="0.35">
      <c r="A1691" s="41" t="s">
        <v>178</v>
      </c>
      <c r="B1691" s="41" t="s">
        <v>468</v>
      </c>
      <c r="C1691" s="41" t="s">
        <v>29</v>
      </c>
      <c r="D1691" s="41" t="s">
        <v>179</v>
      </c>
      <c r="E1691" s="41" t="s">
        <v>179</v>
      </c>
      <c r="F1691" s="41" t="s">
        <v>763</v>
      </c>
      <c r="G1691" s="41">
        <v>8</v>
      </c>
      <c r="H1691" s="41">
        <v>7150.2696586393904</v>
      </c>
      <c r="I1691" s="41">
        <v>5119</v>
      </c>
      <c r="J1691" s="41">
        <v>295</v>
      </c>
      <c r="K1691" s="41">
        <v>101.8681</v>
      </c>
      <c r="L1691" s="41">
        <v>5.8705000000000007</v>
      </c>
      <c r="M1691" s="41"/>
      <c r="N1691" s="41"/>
      <c r="O1691" s="41"/>
      <c r="P1691" s="41"/>
      <c r="Q1691" s="41">
        <v>17100</v>
      </c>
      <c r="R1691" s="41">
        <v>306.08999999999997</v>
      </c>
      <c r="S1691" s="41"/>
      <c r="T1691" s="41"/>
      <c r="U1691" s="41">
        <v>22514</v>
      </c>
      <c r="V1691" s="41">
        <v>413.82859999999999</v>
      </c>
      <c r="W1691" s="41"/>
      <c r="X1691" s="41"/>
    </row>
    <row r="1692" spans="1:24" x14ac:dyDescent="0.35">
      <c r="A1692" s="41" t="s">
        <v>178</v>
      </c>
      <c r="B1692" s="41" t="s">
        <v>468</v>
      </c>
      <c r="C1692" s="41" t="s">
        <v>29</v>
      </c>
      <c r="D1692" s="41" t="s">
        <v>179</v>
      </c>
      <c r="E1692" s="41" t="s">
        <v>179</v>
      </c>
      <c r="F1692" s="41" t="s">
        <v>762</v>
      </c>
      <c r="G1692" s="41">
        <v>7</v>
      </c>
      <c r="H1692" s="41">
        <v>7150.2696586393904</v>
      </c>
      <c r="I1692" s="41">
        <v>4985</v>
      </c>
      <c r="J1692" s="41">
        <v>46</v>
      </c>
      <c r="K1692" s="41">
        <v>99.20150000000001</v>
      </c>
      <c r="L1692" s="41">
        <v>0.91539999999999999</v>
      </c>
      <c r="M1692" s="41">
        <v>0</v>
      </c>
      <c r="N1692" s="41">
        <v>184</v>
      </c>
      <c r="O1692" s="41">
        <v>0</v>
      </c>
      <c r="P1692" s="41">
        <v>4.1399999999999997</v>
      </c>
      <c r="Q1692" s="41">
        <v>25382</v>
      </c>
      <c r="R1692" s="41">
        <v>454.33780000000002</v>
      </c>
      <c r="S1692" s="41">
        <v>32347</v>
      </c>
      <c r="T1692" s="41">
        <v>711.63400000000001</v>
      </c>
      <c r="U1692" s="41">
        <v>30413</v>
      </c>
      <c r="V1692" s="41">
        <v>554.4547</v>
      </c>
      <c r="W1692" s="41">
        <v>32531</v>
      </c>
      <c r="X1692" s="41">
        <v>715.774</v>
      </c>
    </row>
    <row r="1693" spans="1:24" x14ac:dyDescent="0.35">
      <c r="A1693" s="41" t="s">
        <v>178</v>
      </c>
      <c r="B1693" s="41" t="s">
        <v>468</v>
      </c>
      <c r="C1693" s="41" t="s">
        <v>29</v>
      </c>
      <c r="D1693" s="41" t="s">
        <v>179</v>
      </c>
      <c r="E1693" s="41" t="s">
        <v>179</v>
      </c>
      <c r="F1693" s="41" t="s">
        <v>761</v>
      </c>
      <c r="G1693" s="41">
        <v>6</v>
      </c>
      <c r="H1693" s="41">
        <v>7150.2696586393904</v>
      </c>
      <c r="I1693" s="41">
        <v>3974</v>
      </c>
      <c r="J1693" s="41">
        <v>24</v>
      </c>
      <c r="K1693" s="41">
        <v>79.082599999999999</v>
      </c>
      <c r="L1693" s="41">
        <v>0.47760000000000002</v>
      </c>
      <c r="M1693" s="41">
        <v>4177</v>
      </c>
      <c r="N1693" s="41">
        <v>75</v>
      </c>
      <c r="O1693" s="41">
        <v>93.982500000000002</v>
      </c>
      <c r="P1693" s="41">
        <v>1.6875</v>
      </c>
      <c r="Q1693" s="41">
        <v>29965</v>
      </c>
      <c r="R1693" s="41">
        <v>536.37350000000004</v>
      </c>
      <c r="S1693" s="41">
        <v>16206</v>
      </c>
      <c r="T1693" s="41">
        <v>356.53199999999998</v>
      </c>
      <c r="U1693" s="41">
        <v>33963</v>
      </c>
      <c r="V1693" s="41">
        <v>615.93370000000004</v>
      </c>
      <c r="W1693" s="41">
        <v>20458</v>
      </c>
      <c r="X1693" s="41">
        <v>452.202</v>
      </c>
    </row>
    <row r="1694" spans="1:24" x14ac:dyDescent="0.35">
      <c r="A1694" s="41" t="s">
        <v>656</v>
      </c>
      <c r="B1694" s="41" t="s">
        <v>443</v>
      </c>
      <c r="C1694" s="41" t="s">
        <v>26</v>
      </c>
      <c r="D1694" s="41" t="s">
        <v>180</v>
      </c>
      <c r="E1694" s="41" t="s">
        <v>180</v>
      </c>
      <c r="F1694" s="41" t="s">
        <v>756</v>
      </c>
      <c r="G1694" s="41">
        <v>1</v>
      </c>
      <c r="H1694" s="41">
        <v>6669.59216669936</v>
      </c>
      <c r="I1694" s="41">
        <v>11965</v>
      </c>
      <c r="J1694" s="41">
        <v>0</v>
      </c>
      <c r="K1694" s="41">
        <v>221.35249999999999</v>
      </c>
      <c r="L1694" s="41">
        <v>0</v>
      </c>
      <c r="M1694" s="41">
        <v>163</v>
      </c>
      <c r="N1694" s="41">
        <v>1360</v>
      </c>
      <c r="O1694" s="41">
        <v>3.2437</v>
      </c>
      <c r="P1694" s="41">
        <v>27.064</v>
      </c>
      <c r="Q1694" s="41">
        <v>0</v>
      </c>
      <c r="R1694" s="41">
        <v>0</v>
      </c>
      <c r="S1694" s="41">
        <v>76</v>
      </c>
      <c r="T1694" s="41">
        <v>1.6719999999999999</v>
      </c>
      <c r="U1694" s="41">
        <v>11965</v>
      </c>
      <c r="V1694" s="41">
        <v>221.35249999999999</v>
      </c>
      <c r="W1694" s="41">
        <v>1599</v>
      </c>
      <c r="X1694" s="41">
        <v>31.979700000000001</v>
      </c>
    </row>
    <row r="1695" spans="1:24" x14ac:dyDescent="0.35">
      <c r="A1695" s="41" t="s">
        <v>656</v>
      </c>
      <c r="B1695" s="41" t="s">
        <v>443</v>
      </c>
      <c r="C1695" s="41" t="s">
        <v>26</v>
      </c>
      <c r="D1695" s="41" t="s">
        <v>180</v>
      </c>
      <c r="E1695" s="41" t="s">
        <v>180</v>
      </c>
      <c r="F1695" s="41" t="s">
        <v>760</v>
      </c>
      <c r="G1695" s="41">
        <v>5</v>
      </c>
      <c r="H1695" s="41">
        <v>6669.59216669936</v>
      </c>
      <c r="I1695" s="41">
        <v>4282</v>
      </c>
      <c r="J1695" s="41">
        <v>0</v>
      </c>
      <c r="K1695" s="41">
        <v>79.216999999999999</v>
      </c>
      <c r="L1695" s="41">
        <v>0</v>
      </c>
      <c r="M1695" s="41">
        <v>7171</v>
      </c>
      <c r="N1695" s="41">
        <v>595</v>
      </c>
      <c r="O1695" s="41">
        <v>142.7029</v>
      </c>
      <c r="P1695" s="41">
        <v>11.8405</v>
      </c>
      <c r="Q1695" s="41">
        <v>396</v>
      </c>
      <c r="R1695" s="41">
        <v>7.0884</v>
      </c>
      <c r="S1695" s="41">
        <v>786</v>
      </c>
      <c r="T1695" s="41">
        <v>17.292000000000002</v>
      </c>
      <c r="U1695" s="41">
        <v>4678</v>
      </c>
      <c r="V1695" s="41">
        <v>86.305399999999992</v>
      </c>
      <c r="W1695" s="41">
        <v>8552</v>
      </c>
      <c r="X1695" s="41">
        <v>171.83539999999999</v>
      </c>
    </row>
    <row r="1696" spans="1:24" x14ac:dyDescent="0.35">
      <c r="A1696" s="41" t="s">
        <v>656</v>
      </c>
      <c r="B1696" s="41" t="s">
        <v>443</v>
      </c>
      <c r="C1696" s="41" t="s">
        <v>26</v>
      </c>
      <c r="D1696" s="41" t="s">
        <v>180</v>
      </c>
      <c r="E1696" s="41" t="s">
        <v>180</v>
      </c>
      <c r="F1696" s="41" t="s">
        <v>764</v>
      </c>
      <c r="G1696" s="41">
        <v>9</v>
      </c>
      <c r="H1696" s="41">
        <v>6669.59216669936</v>
      </c>
      <c r="I1696" s="41">
        <v>1956</v>
      </c>
      <c r="J1696" s="41">
        <v>370</v>
      </c>
      <c r="K1696" s="41">
        <v>38.924399999999999</v>
      </c>
      <c r="L1696" s="41">
        <v>7.3630000000000004</v>
      </c>
      <c r="M1696" s="41"/>
      <c r="N1696" s="41"/>
      <c r="O1696" s="41"/>
      <c r="P1696" s="41"/>
      <c r="Q1696" s="41">
        <v>516</v>
      </c>
      <c r="R1696" s="41">
        <v>9.2363999999999997</v>
      </c>
      <c r="S1696" s="41"/>
      <c r="T1696" s="41"/>
      <c r="U1696" s="41">
        <v>2842</v>
      </c>
      <c r="V1696" s="41">
        <v>55.523799999999994</v>
      </c>
      <c r="W1696" s="41"/>
      <c r="X1696" s="41"/>
    </row>
    <row r="1697" spans="1:24" x14ac:dyDescent="0.35">
      <c r="A1697" s="41" t="s">
        <v>656</v>
      </c>
      <c r="B1697" s="41" t="s">
        <v>443</v>
      </c>
      <c r="C1697" s="41" t="s">
        <v>26</v>
      </c>
      <c r="D1697" s="41" t="s">
        <v>180</v>
      </c>
      <c r="E1697" s="41" t="s">
        <v>180</v>
      </c>
      <c r="F1697" s="41" t="s">
        <v>766</v>
      </c>
      <c r="G1697" s="41">
        <v>11</v>
      </c>
      <c r="H1697" s="41">
        <v>6669.59216669936</v>
      </c>
      <c r="I1697" s="41">
        <v>2064</v>
      </c>
      <c r="J1697" s="41">
        <v>0</v>
      </c>
      <c r="K1697" s="41">
        <v>41.073599999999999</v>
      </c>
      <c r="L1697" s="41">
        <v>0</v>
      </c>
      <c r="M1697" s="41"/>
      <c r="N1697" s="41"/>
      <c r="O1697" s="41"/>
      <c r="P1697" s="41"/>
      <c r="Q1697" s="41">
        <v>189</v>
      </c>
      <c r="R1697" s="41">
        <v>3.3831000000000002</v>
      </c>
      <c r="S1697" s="41"/>
      <c r="T1697" s="41"/>
      <c r="U1697" s="41">
        <v>2253</v>
      </c>
      <c r="V1697" s="41">
        <v>44.456699999999998</v>
      </c>
      <c r="W1697" s="41"/>
      <c r="X1697" s="41"/>
    </row>
    <row r="1698" spans="1:24" x14ac:dyDescent="0.35">
      <c r="A1698" s="41" t="s">
        <v>656</v>
      </c>
      <c r="B1698" s="41" t="s">
        <v>443</v>
      </c>
      <c r="C1698" s="41" t="s">
        <v>26</v>
      </c>
      <c r="D1698" s="41" t="s">
        <v>180</v>
      </c>
      <c r="E1698" s="41" t="s">
        <v>180</v>
      </c>
      <c r="F1698" s="41" t="s">
        <v>765</v>
      </c>
      <c r="G1698" s="41">
        <v>10</v>
      </c>
      <c r="H1698" s="41">
        <v>6669.59216669936</v>
      </c>
      <c r="I1698" s="41">
        <v>2173</v>
      </c>
      <c r="J1698" s="41">
        <v>0</v>
      </c>
      <c r="K1698" s="41">
        <v>43.242699999999999</v>
      </c>
      <c r="L1698" s="41">
        <v>0</v>
      </c>
      <c r="M1698" s="41"/>
      <c r="N1698" s="41"/>
      <c r="O1698" s="41"/>
      <c r="P1698" s="41"/>
      <c r="Q1698" s="41">
        <v>1339</v>
      </c>
      <c r="R1698" s="41">
        <v>23.9681</v>
      </c>
      <c r="S1698" s="41"/>
      <c r="T1698" s="41"/>
      <c r="U1698" s="41">
        <v>3512</v>
      </c>
      <c r="V1698" s="41">
        <v>67.210800000000006</v>
      </c>
      <c r="W1698" s="41"/>
      <c r="X1698" s="41"/>
    </row>
    <row r="1699" spans="1:24" x14ac:dyDescent="0.35">
      <c r="A1699" s="41" t="s">
        <v>656</v>
      </c>
      <c r="B1699" s="41" t="s">
        <v>443</v>
      </c>
      <c r="C1699" s="41" t="s">
        <v>26</v>
      </c>
      <c r="D1699" s="41" t="s">
        <v>180</v>
      </c>
      <c r="E1699" s="41" t="s">
        <v>180</v>
      </c>
      <c r="F1699" s="41" t="s">
        <v>759</v>
      </c>
      <c r="G1699" s="41">
        <v>4</v>
      </c>
      <c r="H1699" s="41">
        <v>6669.59216669936</v>
      </c>
      <c r="I1699" s="41">
        <v>5149</v>
      </c>
      <c r="J1699" s="41">
        <v>168</v>
      </c>
      <c r="K1699" s="41">
        <v>95.256499999999988</v>
      </c>
      <c r="L1699" s="41">
        <v>3.1079999999999997</v>
      </c>
      <c r="M1699" s="41">
        <v>4782</v>
      </c>
      <c r="N1699" s="41">
        <v>1579</v>
      </c>
      <c r="O1699" s="41">
        <v>95.161799999999999</v>
      </c>
      <c r="P1699" s="41">
        <v>31.4221</v>
      </c>
      <c r="Q1699" s="41">
        <v>6169</v>
      </c>
      <c r="R1699" s="41">
        <v>110.4251</v>
      </c>
      <c r="S1699" s="41">
        <v>550</v>
      </c>
      <c r="T1699" s="41">
        <v>12.1</v>
      </c>
      <c r="U1699" s="41">
        <v>11486</v>
      </c>
      <c r="V1699" s="41">
        <v>208.78960000000001</v>
      </c>
      <c r="W1699" s="41">
        <v>6911</v>
      </c>
      <c r="X1699" s="41">
        <v>138.68389999999999</v>
      </c>
    </row>
    <row r="1700" spans="1:24" x14ac:dyDescent="0.35">
      <c r="A1700" s="41" t="s">
        <v>656</v>
      </c>
      <c r="B1700" s="41" t="s">
        <v>443</v>
      </c>
      <c r="C1700" s="41" t="s">
        <v>26</v>
      </c>
      <c r="D1700" s="41" t="s">
        <v>180</v>
      </c>
      <c r="E1700" s="41" t="s">
        <v>180</v>
      </c>
      <c r="F1700" s="41" t="s">
        <v>758</v>
      </c>
      <c r="G1700" s="41">
        <v>3</v>
      </c>
      <c r="H1700" s="41">
        <v>6669.59216669936</v>
      </c>
      <c r="I1700" s="41">
        <v>5812</v>
      </c>
      <c r="J1700" s="41">
        <v>598</v>
      </c>
      <c r="K1700" s="41">
        <v>107.52199999999999</v>
      </c>
      <c r="L1700" s="41">
        <v>11.062999999999999</v>
      </c>
      <c r="M1700" s="41">
        <v>5467</v>
      </c>
      <c r="N1700" s="41">
        <v>2653</v>
      </c>
      <c r="O1700" s="41">
        <v>108.7933</v>
      </c>
      <c r="P1700" s="41">
        <v>52.794700000000006</v>
      </c>
      <c r="Q1700" s="41">
        <v>0</v>
      </c>
      <c r="R1700" s="41">
        <v>0</v>
      </c>
      <c r="S1700" s="41">
        <v>261</v>
      </c>
      <c r="T1700" s="41">
        <v>5.742</v>
      </c>
      <c r="U1700" s="41">
        <v>6410</v>
      </c>
      <c r="V1700" s="41">
        <v>118.58499999999999</v>
      </c>
      <c r="W1700" s="41">
        <v>8381</v>
      </c>
      <c r="X1700" s="41">
        <v>167.33</v>
      </c>
    </row>
    <row r="1701" spans="1:24" x14ac:dyDescent="0.35">
      <c r="A1701" s="41" t="s">
        <v>656</v>
      </c>
      <c r="B1701" s="41" t="s">
        <v>443</v>
      </c>
      <c r="C1701" s="41" t="s">
        <v>26</v>
      </c>
      <c r="D1701" s="41" t="s">
        <v>180</v>
      </c>
      <c r="E1701" s="41" t="s">
        <v>180</v>
      </c>
      <c r="F1701" s="41" t="s">
        <v>767</v>
      </c>
      <c r="G1701" s="41">
        <v>12</v>
      </c>
      <c r="H1701" s="41">
        <v>6669.59216669936</v>
      </c>
      <c r="I1701" s="41">
        <v>420</v>
      </c>
      <c r="J1701" s="41">
        <v>0</v>
      </c>
      <c r="K1701" s="41">
        <v>8.3580000000000005</v>
      </c>
      <c r="L1701" s="41">
        <v>0</v>
      </c>
      <c r="M1701" s="41"/>
      <c r="N1701" s="41"/>
      <c r="O1701" s="41"/>
      <c r="P1701" s="41"/>
      <c r="Q1701" s="41">
        <v>3211</v>
      </c>
      <c r="R1701" s="41">
        <v>57.476900000000001</v>
      </c>
      <c r="S1701" s="41"/>
      <c r="T1701" s="41"/>
      <c r="U1701" s="41">
        <v>3631</v>
      </c>
      <c r="V1701" s="41">
        <v>65.834900000000005</v>
      </c>
      <c r="W1701" s="41"/>
      <c r="X1701" s="41"/>
    </row>
    <row r="1702" spans="1:24" x14ac:dyDescent="0.35">
      <c r="A1702" s="41" t="s">
        <v>656</v>
      </c>
      <c r="B1702" s="41" t="s">
        <v>443</v>
      </c>
      <c r="C1702" s="41" t="s">
        <v>26</v>
      </c>
      <c r="D1702" s="41" t="s">
        <v>180</v>
      </c>
      <c r="E1702" s="41" t="s">
        <v>180</v>
      </c>
      <c r="F1702" s="41" t="s">
        <v>757</v>
      </c>
      <c r="G1702" s="41">
        <v>2</v>
      </c>
      <c r="H1702" s="41">
        <v>6669.59216669936</v>
      </c>
      <c r="I1702" s="41">
        <v>7066</v>
      </c>
      <c r="J1702" s="41">
        <v>302</v>
      </c>
      <c r="K1702" s="41">
        <v>130.721</v>
      </c>
      <c r="L1702" s="41">
        <v>5.5869999999999997</v>
      </c>
      <c r="M1702" s="41">
        <v>3462</v>
      </c>
      <c r="N1702" s="41">
        <v>2174</v>
      </c>
      <c r="O1702" s="41">
        <v>68.893799999999999</v>
      </c>
      <c r="P1702" s="41">
        <v>43.262599999999999</v>
      </c>
      <c r="Q1702" s="41">
        <v>0</v>
      </c>
      <c r="R1702" s="41">
        <v>0</v>
      </c>
      <c r="S1702" s="41">
        <v>426</v>
      </c>
      <c r="T1702" s="41">
        <v>9.3719999999999999</v>
      </c>
      <c r="U1702" s="41">
        <v>7368</v>
      </c>
      <c r="V1702" s="41">
        <v>136.30799999999999</v>
      </c>
      <c r="W1702" s="41">
        <v>6062</v>
      </c>
      <c r="X1702" s="41">
        <v>121.52839999999999</v>
      </c>
    </row>
    <row r="1703" spans="1:24" x14ac:dyDescent="0.35">
      <c r="A1703" s="41" t="s">
        <v>656</v>
      </c>
      <c r="B1703" s="41" t="s">
        <v>443</v>
      </c>
      <c r="C1703" s="41" t="s">
        <v>26</v>
      </c>
      <c r="D1703" s="41" t="s">
        <v>180</v>
      </c>
      <c r="E1703" s="41" t="s">
        <v>180</v>
      </c>
      <c r="F1703" s="41" t="s">
        <v>763</v>
      </c>
      <c r="G1703" s="41">
        <v>8</v>
      </c>
      <c r="H1703" s="41">
        <v>6669.59216669936</v>
      </c>
      <c r="I1703" s="41">
        <v>2307</v>
      </c>
      <c r="J1703" s="41">
        <v>1736</v>
      </c>
      <c r="K1703" s="41">
        <v>45.909300000000002</v>
      </c>
      <c r="L1703" s="41">
        <v>34.546399999999998</v>
      </c>
      <c r="M1703" s="41"/>
      <c r="N1703" s="41"/>
      <c r="O1703" s="41"/>
      <c r="P1703" s="41"/>
      <c r="Q1703" s="41">
        <v>737</v>
      </c>
      <c r="R1703" s="41">
        <v>13.192299999999999</v>
      </c>
      <c r="S1703" s="41"/>
      <c r="T1703" s="41"/>
      <c r="U1703" s="41">
        <v>4780</v>
      </c>
      <c r="V1703" s="41">
        <v>93.64800000000001</v>
      </c>
      <c r="W1703" s="41"/>
      <c r="X1703" s="41"/>
    </row>
    <row r="1704" spans="1:24" x14ac:dyDescent="0.35">
      <c r="A1704" s="41" t="s">
        <v>656</v>
      </c>
      <c r="B1704" s="41" t="s">
        <v>443</v>
      </c>
      <c r="C1704" s="41" t="s">
        <v>26</v>
      </c>
      <c r="D1704" s="41" t="s">
        <v>180</v>
      </c>
      <c r="E1704" s="41" t="s">
        <v>180</v>
      </c>
      <c r="F1704" s="41" t="s">
        <v>762</v>
      </c>
      <c r="G1704" s="41">
        <v>7</v>
      </c>
      <c r="H1704" s="41">
        <v>6669.59216669936</v>
      </c>
      <c r="I1704" s="41">
        <v>11567</v>
      </c>
      <c r="J1704" s="41">
        <v>747</v>
      </c>
      <c r="K1704" s="41">
        <v>230.1833</v>
      </c>
      <c r="L1704" s="41">
        <v>14.865300000000001</v>
      </c>
      <c r="M1704" s="41">
        <v>0</v>
      </c>
      <c r="N1704" s="41">
        <v>5966</v>
      </c>
      <c r="O1704" s="41">
        <v>0</v>
      </c>
      <c r="P1704" s="41">
        <v>134.23499999999999</v>
      </c>
      <c r="Q1704" s="41">
        <v>767</v>
      </c>
      <c r="R1704" s="41">
        <v>13.7293</v>
      </c>
      <c r="S1704" s="41">
        <v>27400</v>
      </c>
      <c r="T1704" s="41">
        <v>602.79999999999995</v>
      </c>
      <c r="U1704" s="41">
        <v>13081</v>
      </c>
      <c r="V1704" s="41">
        <v>258.77789999999999</v>
      </c>
      <c r="W1704" s="41">
        <v>33366</v>
      </c>
      <c r="X1704" s="41">
        <v>737.03499999999997</v>
      </c>
    </row>
    <row r="1705" spans="1:24" x14ac:dyDescent="0.35">
      <c r="A1705" s="41" t="s">
        <v>656</v>
      </c>
      <c r="B1705" s="41" t="s">
        <v>443</v>
      </c>
      <c r="C1705" s="41" t="s">
        <v>26</v>
      </c>
      <c r="D1705" s="41" t="s">
        <v>180</v>
      </c>
      <c r="E1705" s="41" t="s">
        <v>180</v>
      </c>
      <c r="F1705" s="41" t="s">
        <v>761</v>
      </c>
      <c r="G1705" s="41">
        <v>6</v>
      </c>
      <c r="H1705" s="41">
        <v>6669.59216669936</v>
      </c>
      <c r="I1705" s="41">
        <v>5155</v>
      </c>
      <c r="J1705" s="41">
        <v>9090</v>
      </c>
      <c r="K1705" s="41">
        <v>102.58450000000001</v>
      </c>
      <c r="L1705" s="41">
        <v>180.89100000000002</v>
      </c>
      <c r="M1705" s="41">
        <v>4028</v>
      </c>
      <c r="N1705" s="41">
        <v>3530</v>
      </c>
      <c r="O1705" s="41">
        <v>90.63</v>
      </c>
      <c r="P1705" s="41">
        <v>79.424999999999997</v>
      </c>
      <c r="Q1705" s="41">
        <v>35006</v>
      </c>
      <c r="R1705" s="41">
        <v>626.60739999999998</v>
      </c>
      <c r="S1705" s="41">
        <v>690</v>
      </c>
      <c r="T1705" s="41">
        <v>15.18</v>
      </c>
      <c r="U1705" s="41">
        <v>49251</v>
      </c>
      <c r="V1705" s="41">
        <v>910.0829</v>
      </c>
      <c r="W1705" s="41">
        <v>8248</v>
      </c>
      <c r="X1705" s="41">
        <v>185.23500000000001</v>
      </c>
    </row>
    <row r="1706" spans="1:24" x14ac:dyDescent="0.35">
      <c r="A1706" s="41" t="s">
        <v>506</v>
      </c>
      <c r="B1706" s="41" t="s">
        <v>443</v>
      </c>
      <c r="C1706" s="41" t="s">
        <v>26</v>
      </c>
      <c r="D1706" s="41" t="s">
        <v>181</v>
      </c>
      <c r="E1706" s="41" t="s">
        <v>181</v>
      </c>
      <c r="F1706" s="41" t="s">
        <v>756</v>
      </c>
      <c r="G1706" s="41">
        <v>1</v>
      </c>
      <c r="H1706" s="41">
        <v>6864.6455626227698</v>
      </c>
      <c r="I1706" s="41">
        <v>34513</v>
      </c>
      <c r="J1706" s="41">
        <v>468</v>
      </c>
      <c r="K1706" s="41">
        <v>638.4905</v>
      </c>
      <c r="L1706" s="41">
        <v>8.6579999999999995</v>
      </c>
      <c r="M1706" s="41">
        <v>5986</v>
      </c>
      <c r="N1706" s="41">
        <v>1073</v>
      </c>
      <c r="O1706" s="41">
        <v>119.12140000000001</v>
      </c>
      <c r="P1706" s="41">
        <v>21.352700000000002</v>
      </c>
      <c r="Q1706" s="41">
        <v>0</v>
      </c>
      <c r="R1706" s="41">
        <v>0</v>
      </c>
      <c r="S1706" s="41">
        <v>2432</v>
      </c>
      <c r="T1706" s="41">
        <v>53.503999999999998</v>
      </c>
      <c r="U1706" s="41">
        <v>34981</v>
      </c>
      <c r="V1706" s="41">
        <v>647.14850000000001</v>
      </c>
      <c r="W1706" s="41">
        <v>9491</v>
      </c>
      <c r="X1706" s="41">
        <v>193.97810000000001</v>
      </c>
    </row>
    <row r="1707" spans="1:24" x14ac:dyDescent="0.35">
      <c r="A1707" s="41" t="s">
        <v>506</v>
      </c>
      <c r="B1707" s="41" t="s">
        <v>443</v>
      </c>
      <c r="C1707" s="41" t="s">
        <v>26</v>
      </c>
      <c r="D1707" s="41" t="s">
        <v>181</v>
      </c>
      <c r="E1707" s="41" t="s">
        <v>181</v>
      </c>
      <c r="F1707" s="41" t="s">
        <v>760</v>
      </c>
      <c r="G1707" s="41">
        <v>5</v>
      </c>
      <c r="H1707" s="41">
        <v>6864.6455626227698</v>
      </c>
      <c r="I1707" s="41">
        <v>6513</v>
      </c>
      <c r="J1707" s="41">
        <v>3</v>
      </c>
      <c r="K1707" s="41">
        <v>120.4905</v>
      </c>
      <c r="L1707" s="41">
        <v>5.5499999999999994E-2</v>
      </c>
      <c r="M1707" s="41">
        <v>4069</v>
      </c>
      <c r="N1707" s="41">
        <v>61</v>
      </c>
      <c r="O1707" s="41">
        <v>80.973100000000002</v>
      </c>
      <c r="P1707" s="41">
        <v>1.2139</v>
      </c>
      <c r="Q1707" s="41">
        <v>3806</v>
      </c>
      <c r="R1707" s="41">
        <v>68.127399999999994</v>
      </c>
      <c r="S1707" s="41">
        <v>2083</v>
      </c>
      <c r="T1707" s="41">
        <v>45.826000000000001</v>
      </c>
      <c r="U1707" s="41">
        <v>10322</v>
      </c>
      <c r="V1707" s="41">
        <v>188.67339999999999</v>
      </c>
      <c r="W1707" s="41">
        <v>6213</v>
      </c>
      <c r="X1707" s="41">
        <v>128.01300000000001</v>
      </c>
    </row>
    <row r="1708" spans="1:24" x14ac:dyDescent="0.35">
      <c r="A1708" s="41" t="s">
        <v>506</v>
      </c>
      <c r="B1708" s="41" t="s">
        <v>443</v>
      </c>
      <c r="C1708" s="41" t="s">
        <v>26</v>
      </c>
      <c r="D1708" s="41" t="s">
        <v>181</v>
      </c>
      <c r="E1708" s="41" t="s">
        <v>181</v>
      </c>
      <c r="F1708" s="41" t="s">
        <v>764</v>
      </c>
      <c r="G1708" s="41">
        <v>9</v>
      </c>
      <c r="H1708" s="41">
        <v>6864.6455626227698</v>
      </c>
      <c r="I1708" s="41">
        <v>7680</v>
      </c>
      <c r="J1708" s="41">
        <v>1598</v>
      </c>
      <c r="K1708" s="41">
        <v>152.83199999999999</v>
      </c>
      <c r="L1708" s="41">
        <v>31.8002</v>
      </c>
      <c r="M1708" s="41"/>
      <c r="N1708" s="41"/>
      <c r="O1708" s="41"/>
      <c r="P1708" s="41"/>
      <c r="Q1708" s="41">
        <v>1603</v>
      </c>
      <c r="R1708" s="41">
        <v>28.6937</v>
      </c>
      <c r="S1708" s="41"/>
      <c r="T1708" s="41"/>
      <c r="U1708" s="41">
        <v>10881</v>
      </c>
      <c r="V1708" s="41">
        <v>213.32589999999999</v>
      </c>
      <c r="W1708" s="41"/>
      <c r="X1708" s="41"/>
    </row>
    <row r="1709" spans="1:24" x14ac:dyDescent="0.35">
      <c r="A1709" s="41" t="s">
        <v>506</v>
      </c>
      <c r="B1709" s="41" t="s">
        <v>443</v>
      </c>
      <c r="C1709" s="41" t="s">
        <v>26</v>
      </c>
      <c r="D1709" s="41" t="s">
        <v>181</v>
      </c>
      <c r="E1709" s="41" t="s">
        <v>181</v>
      </c>
      <c r="F1709" s="41" t="s">
        <v>766</v>
      </c>
      <c r="G1709" s="41">
        <v>11</v>
      </c>
      <c r="H1709" s="41">
        <v>6864.6455626227698</v>
      </c>
      <c r="I1709" s="41">
        <v>7283</v>
      </c>
      <c r="J1709" s="41">
        <v>415</v>
      </c>
      <c r="K1709" s="41">
        <v>144.93170000000001</v>
      </c>
      <c r="L1709" s="41">
        <v>8.2584999999999997</v>
      </c>
      <c r="M1709" s="41"/>
      <c r="N1709" s="41"/>
      <c r="O1709" s="41"/>
      <c r="P1709" s="41"/>
      <c r="Q1709" s="41">
        <v>2836</v>
      </c>
      <c r="R1709" s="41">
        <v>50.764400000000002</v>
      </c>
      <c r="S1709" s="41"/>
      <c r="T1709" s="41"/>
      <c r="U1709" s="41">
        <v>10534</v>
      </c>
      <c r="V1709" s="41">
        <v>203.9546</v>
      </c>
      <c r="W1709" s="41"/>
      <c r="X1709" s="41"/>
    </row>
    <row r="1710" spans="1:24" x14ac:dyDescent="0.35">
      <c r="A1710" s="41" t="s">
        <v>506</v>
      </c>
      <c r="B1710" s="41" t="s">
        <v>443</v>
      </c>
      <c r="C1710" s="41" t="s">
        <v>26</v>
      </c>
      <c r="D1710" s="41" t="s">
        <v>181</v>
      </c>
      <c r="E1710" s="41" t="s">
        <v>181</v>
      </c>
      <c r="F1710" s="41" t="s">
        <v>765</v>
      </c>
      <c r="G1710" s="41">
        <v>10</v>
      </c>
      <c r="H1710" s="41">
        <v>6864.6455626227698</v>
      </c>
      <c r="I1710" s="41">
        <v>7533</v>
      </c>
      <c r="J1710" s="41">
        <v>1392</v>
      </c>
      <c r="K1710" s="41">
        <v>149.9067</v>
      </c>
      <c r="L1710" s="41">
        <v>27.700800000000001</v>
      </c>
      <c r="M1710" s="41"/>
      <c r="N1710" s="41"/>
      <c r="O1710" s="41"/>
      <c r="P1710" s="41"/>
      <c r="Q1710" s="41">
        <v>1276</v>
      </c>
      <c r="R1710" s="41">
        <v>22.840399999999999</v>
      </c>
      <c r="S1710" s="41"/>
      <c r="T1710" s="41"/>
      <c r="U1710" s="41">
        <v>10201</v>
      </c>
      <c r="V1710" s="41">
        <v>200.4479</v>
      </c>
      <c r="W1710" s="41"/>
      <c r="X1710" s="41"/>
    </row>
    <row r="1711" spans="1:24" x14ac:dyDescent="0.35">
      <c r="A1711" s="41" t="s">
        <v>506</v>
      </c>
      <c r="B1711" s="41" t="s">
        <v>443</v>
      </c>
      <c r="C1711" s="41" t="s">
        <v>26</v>
      </c>
      <c r="D1711" s="41" t="s">
        <v>181</v>
      </c>
      <c r="E1711" s="41" t="s">
        <v>181</v>
      </c>
      <c r="F1711" s="41" t="s">
        <v>759</v>
      </c>
      <c r="G1711" s="41">
        <v>4</v>
      </c>
      <c r="H1711" s="41">
        <v>6864.6455626227698</v>
      </c>
      <c r="I1711" s="41">
        <v>6399</v>
      </c>
      <c r="J1711" s="41">
        <v>1152</v>
      </c>
      <c r="K1711" s="41">
        <v>118.38149999999999</v>
      </c>
      <c r="L1711" s="41">
        <v>21.311999999999998</v>
      </c>
      <c r="M1711" s="41">
        <v>4812</v>
      </c>
      <c r="N1711" s="41">
        <v>179</v>
      </c>
      <c r="O1711" s="41">
        <v>95.758800000000008</v>
      </c>
      <c r="P1711" s="41">
        <v>3.5621</v>
      </c>
      <c r="Q1711" s="41">
        <v>11148</v>
      </c>
      <c r="R1711" s="41">
        <v>199.54920000000001</v>
      </c>
      <c r="S1711" s="41">
        <v>2545</v>
      </c>
      <c r="T1711" s="41">
        <v>55.99</v>
      </c>
      <c r="U1711" s="41">
        <v>18699</v>
      </c>
      <c r="V1711" s="41">
        <v>339.24270000000001</v>
      </c>
      <c r="W1711" s="41">
        <v>7536</v>
      </c>
      <c r="X1711" s="41">
        <v>155.3109</v>
      </c>
    </row>
    <row r="1712" spans="1:24" x14ac:dyDescent="0.35">
      <c r="A1712" s="41" t="s">
        <v>506</v>
      </c>
      <c r="B1712" s="41" t="s">
        <v>443</v>
      </c>
      <c r="C1712" s="41" t="s">
        <v>26</v>
      </c>
      <c r="D1712" s="41" t="s">
        <v>181</v>
      </c>
      <c r="E1712" s="41" t="s">
        <v>181</v>
      </c>
      <c r="F1712" s="41" t="s">
        <v>758</v>
      </c>
      <c r="G1712" s="41">
        <v>3</v>
      </c>
      <c r="H1712" s="41">
        <v>6864.6455626227698</v>
      </c>
      <c r="I1712" s="41">
        <v>8320</v>
      </c>
      <c r="J1712" s="41">
        <v>298</v>
      </c>
      <c r="K1712" s="41">
        <v>153.91999999999999</v>
      </c>
      <c r="L1712" s="41">
        <v>5.5129999999999999</v>
      </c>
      <c r="M1712" s="41">
        <v>5113</v>
      </c>
      <c r="N1712" s="41">
        <v>1748</v>
      </c>
      <c r="O1712" s="41">
        <v>101.7487</v>
      </c>
      <c r="P1712" s="41">
        <v>34.785200000000003</v>
      </c>
      <c r="Q1712" s="41">
        <v>0</v>
      </c>
      <c r="R1712" s="41">
        <v>0</v>
      </c>
      <c r="S1712" s="41">
        <v>2328</v>
      </c>
      <c r="T1712" s="41">
        <v>51.216000000000001</v>
      </c>
      <c r="U1712" s="41">
        <v>8618</v>
      </c>
      <c r="V1712" s="41">
        <v>159.43299999999999</v>
      </c>
      <c r="W1712" s="41">
        <v>9189</v>
      </c>
      <c r="X1712" s="41">
        <v>187.74990000000003</v>
      </c>
    </row>
    <row r="1713" spans="1:24" x14ac:dyDescent="0.35">
      <c r="A1713" s="41" t="s">
        <v>506</v>
      </c>
      <c r="B1713" s="41" t="s">
        <v>443</v>
      </c>
      <c r="C1713" s="41" t="s">
        <v>26</v>
      </c>
      <c r="D1713" s="41" t="s">
        <v>181</v>
      </c>
      <c r="E1713" s="41" t="s">
        <v>181</v>
      </c>
      <c r="F1713" s="41" t="s">
        <v>767</v>
      </c>
      <c r="G1713" s="41">
        <v>12</v>
      </c>
      <c r="H1713" s="41">
        <v>6864.6455626227698</v>
      </c>
      <c r="I1713" s="41">
        <v>6118</v>
      </c>
      <c r="J1713" s="41">
        <v>693</v>
      </c>
      <c r="K1713" s="41">
        <v>121.74820000000001</v>
      </c>
      <c r="L1713" s="41">
        <v>13.790700000000001</v>
      </c>
      <c r="M1713" s="41"/>
      <c r="N1713" s="41"/>
      <c r="O1713" s="41"/>
      <c r="P1713" s="41"/>
      <c r="Q1713" s="41">
        <v>2633</v>
      </c>
      <c r="R1713" s="41">
        <v>47.130699999999997</v>
      </c>
      <c r="S1713" s="41"/>
      <c r="T1713" s="41"/>
      <c r="U1713" s="41">
        <v>9444</v>
      </c>
      <c r="V1713" s="41">
        <v>182.6696</v>
      </c>
      <c r="W1713" s="41"/>
      <c r="X1713" s="41"/>
    </row>
    <row r="1714" spans="1:24" x14ac:dyDescent="0.35">
      <c r="A1714" s="41" t="s">
        <v>506</v>
      </c>
      <c r="B1714" s="41" t="s">
        <v>443</v>
      </c>
      <c r="C1714" s="41" t="s">
        <v>26</v>
      </c>
      <c r="D1714" s="41" t="s">
        <v>181</v>
      </c>
      <c r="E1714" s="41" t="s">
        <v>181</v>
      </c>
      <c r="F1714" s="41" t="s">
        <v>757</v>
      </c>
      <c r="G1714" s="41">
        <v>2</v>
      </c>
      <c r="H1714" s="41">
        <v>6864.6455626227698</v>
      </c>
      <c r="I1714" s="41">
        <v>9633</v>
      </c>
      <c r="J1714" s="41">
        <v>690</v>
      </c>
      <c r="K1714" s="41">
        <v>178.2105</v>
      </c>
      <c r="L1714" s="41">
        <v>12.764999999999999</v>
      </c>
      <c r="M1714" s="41">
        <v>5478</v>
      </c>
      <c r="N1714" s="41">
        <v>1388</v>
      </c>
      <c r="O1714" s="41">
        <v>109.01220000000001</v>
      </c>
      <c r="P1714" s="41">
        <v>27.621200000000002</v>
      </c>
      <c r="Q1714" s="41">
        <v>0</v>
      </c>
      <c r="R1714" s="41">
        <v>0</v>
      </c>
      <c r="S1714" s="41">
        <v>13732</v>
      </c>
      <c r="T1714" s="41">
        <v>302.10399999999998</v>
      </c>
      <c r="U1714" s="41">
        <v>10323</v>
      </c>
      <c r="V1714" s="41">
        <v>190.97549999999998</v>
      </c>
      <c r="W1714" s="41">
        <v>20598</v>
      </c>
      <c r="X1714" s="41">
        <v>438.73739999999998</v>
      </c>
    </row>
    <row r="1715" spans="1:24" x14ac:dyDescent="0.35">
      <c r="A1715" s="41" t="s">
        <v>506</v>
      </c>
      <c r="B1715" s="41" t="s">
        <v>443</v>
      </c>
      <c r="C1715" s="41" t="s">
        <v>26</v>
      </c>
      <c r="D1715" s="41" t="s">
        <v>181</v>
      </c>
      <c r="E1715" s="41" t="s">
        <v>181</v>
      </c>
      <c r="F1715" s="41" t="s">
        <v>763</v>
      </c>
      <c r="G1715" s="41">
        <v>8</v>
      </c>
      <c r="H1715" s="41">
        <v>6864.6455626227698</v>
      </c>
      <c r="I1715" s="41">
        <v>7606</v>
      </c>
      <c r="J1715" s="41">
        <v>1379</v>
      </c>
      <c r="K1715" s="41">
        <v>151.35939999999999</v>
      </c>
      <c r="L1715" s="41">
        <v>27.4421</v>
      </c>
      <c r="M1715" s="41"/>
      <c r="N1715" s="41"/>
      <c r="O1715" s="41"/>
      <c r="P1715" s="41"/>
      <c r="Q1715" s="41">
        <v>26537</v>
      </c>
      <c r="R1715" s="41">
        <v>475.01229999999998</v>
      </c>
      <c r="S1715" s="41"/>
      <c r="T1715" s="41"/>
      <c r="U1715" s="41">
        <v>35522</v>
      </c>
      <c r="V1715" s="41">
        <v>653.81380000000001</v>
      </c>
      <c r="W1715" s="41"/>
      <c r="X1715" s="41"/>
    </row>
    <row r="1716" spans="1:24" x14ac:dyDescent="0.35">
      <c r="A1716" s="41" t="s">
        <v>506</v>
      </c>
      <c r="B1716" s="41" t="s">
        <v>443</v>
      </c>
      <c r="C1716" s="41" t="s">
        <v>26</v>
      </c>
      <c r="D1716" s="41" t="s">
        <v>181</v>
      </c>
      <c r="E1716" s="41" t="s">
        <v>181</v>
      </c>
      <c r="F1716" s="41" t="s">
        <v>762</v>
      </c>
      <c r="G1716" s="41">
        <v>7</v>
      </c>
      <c r="H1716" s="41">
        <v>6864.6455626227698</v>
      </c>
      <c r="I1716" s="41">
        <v>6670</v>
      </c>
      <c r="J1716" s="41">
        <v>3883</v>
      </c>
      <c r="K1716" s="41">
        <v>132.733</v>
      </c>
      <c r="L1716" s="41">
        <v>77.27170000000001</v>
      </c>
      <c r="M1716" s="41">
        <v>0</v>
      </c>
      <c r="N1716" s="41">
        <v>3200</v>
      </c>
      <c r="O1716" s="41">
        <v>0</v>
      </c>
      <c r="P1716" s="41">
        <v>72</v>
      </c>
      <c r="Q1716" s="41">
        <v>26642</v>
      </c>
      <c r="R1716" s="41">
        <v>476.89179999999999</v>
      </c>
      <c r="S1716" s="41">
        <v>14638</v>
      </c>
      <c r="T1716" s="41">
        <v>322.036</v>
      </c>
      <c r="U1716" s="41">
        <v>37195</v>
      </c>
      <c r="V1716" s="41">
        <v>686.89650000000006</v>
      </c>
      <c r="W1716" s="41">
        <v>17838</v>
      </c>
      <c r="X1716" s="41">
        <v>394.036</v>
      </c>
    </row>
    <row r="1717" spans="1:24" x14ac:dyDescent="0.35">
      <c r="A1717" s="41" t="s">
        <v>506</v>
      </c>
      <c r="B1717" s="41" t="s">
        <v>443</v>
      </c>
      <c r="C1717" s="41" t="s">
        <v>26</v>
      </c>
      <c r="D1717" s="41" t="s">
        <v>181</v>
      </c>
      <c r="E1717" s="41" t="s">
        <v>181</v>
      </c>
      <c r="F1717" s="41" t="s">
        <v>761</v>
      </c>
      <c r="G1717" s="41">
        <v>6</v>
      </c>
      <c r="H1717" s="41">
        <v>6864.6455626227698</v>
      </c>
      <c r="I1717" s="41">
        <v>6636</v>
      </c>
      <c r="J1717" s="41">
        <v>5856</v>
      </c>
      <c r="K1717" s="41">
        <v>132.0564</v>
      </c>
      <c r="L1717" s="41">
        <v>116.53440000000001</v>
      </c>
      <c r="M1717" s="41">
        <v>4224</v>
      </c>
      <c r="N1717" s="41">
        <v>4761</v>
      </c>
      <c r="O1717" s="41">
        <v>95.039999999999992</v>
      </c>
      <c r="P1717" s="41">
        <v>107.1225</v>
      </c>
      <c r="Q1717" s="41">
        <v>52305</v>
      </c>
      <c r="R1717" s="41">
        <v>936.2595</v>
      </c>
      <c r="S1717" s="41">
        <v>2666</v>
      </c>
      <c r="T1717" s="41">
        <v>58.652000000000001</v>
      </c>
      <c r="U1717" s="41">
        <v>64797</v>
      </c>
      <c r="V1717" s="41">
        <v>1184.8503000000001</v>
      </c>
      <c r="W1717" s="41">
        <v>11651</v>
      </c>
      <c r="X1717" s="41">
        <v>260.81450000000001</v>
      </c>
    </row>
    <row r="1718" spans="1:24" x14ac:dyDescent="0.35">
      <c r="A1718" s="41" t="s">
        <v>536</v>
      </c>
      <c r="B1718" s="41" t="s">
        <v>445</v>
      </c>
      <c r="C1718" s="41" t="s">
        <v>26</v>
      </c>
      <c r="D1718" s="41" t="s">
        <v>182</v>
      </c>
      <c r="E1718" s="41" t="s">
        <v>182</v>
      </c>
      <c r="F1718" s="41" t="s">
        <v>756</v>
      </c>
      <c r="G1718" s="41">
        <v>1</v>
      </c>
      <c r="H1718" s="41">
        <v>3784.7925849560202</v>
      </c>
      <c r="I1718" s="41">
        <v>4775</v>
      </c>
      <c r="J1718" s="41">
        <v>910</v>
      </c>
      <c r="K1718" s="41">
        <v>88.337499999999991</v>
      </c>
      <c r="L1718" s="41">
        <v>16.835000000000001</v>
      </c>
      <c r="M1718" s="41">
        <v>5284</v>
      </c>
      <c r="N1718" s="41">
        <v>308</v>
      </c>
      <c r="O1718" s="41">
        <v>105.1516</v>
      </c>
      <c r="P1718" s="41">
        <v>6.1292</v>
      </c>
      <c r="Q1718" s="41">
        <v>2329</v>
      </c>
      <c r="R1718" s="41">
        <v>41.689100000000003</v>
      </c>
      <c r="S1718" s="41">
        <v>3228</v>
      </c>
      <c r="T1718" s="41">
        <v>71.016000000000005</v>
      </c>
      <c r="U1718" s="41">
        <v>8014</v>
      </c>
      <c r="V1718" s="41">
        <v>146.86159999999998</v>
      </c>
      <c r="W1718" s="41">
        <v>8820</v>
      </c>
      <c r="X1718" s="41">
        <v>182.29680000000002</v>
      </c>
    </row>
    <row r="1719" spans="1:24" x14ac:dyDescent="0.35">
      <c r="A1719" s="41" t="s">
        <v>536</v>
      </c>
      <c r="B1719" s="41" t="s">
        <v>445</v>
      </c>
      <c r="C1719" s="41" t="s">
        <v>26</v>
      </c>
      <c r="D1719" s="41" t="s">
        <v>182</v>
      </c>
      <c r="E1719" s="41" t="s">
        <v>182</v>
      </c>
      <c r="F1719" s="41" t="s">
        <v>760</v>
      </c>
      <c r="G1719" s="41">
        <v>5</v>
      </c>
      <c r="H1719" s="41">
        <v>3784.7925849560202</v>
      </c>
      <c r="I1719" s="41">
        <v>5641</v>
      </c>
      <c r="J1719" s="41">
        <v>160</v>
      </c>
      <c r="K1719" s="41">
        <v>104.35849999999999</v>
      </c>
      <c r="L1719" s="41">
        <v>2.96</v>
      </c>
      <c r="M1719" s="41">
        <v>3276</v>
      </c>
      <c r="N1719" s="41">
        <v>0</v>
      </c>
      <c r="O1719" s="41">
        <v>65.192400000000006</v>
      </c>
      <c r="P1719" s="41">
        <v>0</v>
      </c>
      <c r="Q1719" s="41">
        <v>2855</v>
      </c>
      <c r="R1719" s="41">
        <v>51.104500000000002</v>
      </c>
      <c r="S1719" s="41">
        <v>2635</v>
      </c>
      <c r="T1719" s="41">
        <v>57.97</v>
      </c>
      <c r="U1719" s="41">
        <v>8656</v>
      </c>
      <c r="V1719" s="41">
        <v>158.423</v>
      </c>
      <c r="W1719" s="41">
        <v>5911</v>
      </c>
      <c r="X1719" s="41">
        <v>123.16240000000001</v>
      </c>
    </row>
    <row r="1720" spans="1:24" x14ac:dyDescent="0.35">
      <c r="A1720" s="41" t="s">
        <v>536</v>
      </c>
      <c r="B1720" s="41" t="s">
        <v>445</v>
      </c>
      <c r="C1720" s="41" t="s">
        <v>26</v>
      </c>
      <c r="D1720" s="41" t="s">
        <v>182</v>
      </c>
      <c r="E1720" s="41" t="s">
        <v>182</v>
      </c>
      <c r="F1720" s="41" t="s">
        <v>764</v>
      </c>
      <c r="G1720" s="41">
        <v>9</v>
      </c>
      <c r="H1720" s="41">
        <v>3784.7925849560202</v>
      </c>
      <c r="I1720" s="41">
        <v>2947</v>
      </c>
      <c r="J1720" s="41">
        <v>0</v>
      </c>
      <c r="K1720" s="41">
        <v>58.645300000000006</v>
      </c>
      <c r="L1720" s="41">
        <v>0</v>
      </c>
      <c r="M1720" s="41"/>
      <c r="N1720" s="41"/>
      <c r="O1720" s="41"/>
      <c r="P1720" s="41"/>
      <c r="Q1720" s="41">
        <v>2017</v>
      </c>
      <c r="R1720" s="41">
        <v>36.104300000000002</v>
      </c>
      <c r="S1720" s="41"/>
      <c r="T1720" s="41"/>
      <c r="U1720" s="41">
        <v>4964</v>
      </c>
      <c r="V1720" s="41">
        <v>94.749600000000015</v>
      </c>
      <c r="W1720" s="41"/>
      <c r="X1720" s="41"/>
    </row>
    <row r="1721" spans="1:24" x14ac:dyDescent="0.35">
      <c r="A1721" s="41" t="s">
        <v>536</v>
      </c>
      <c r="B1721" s="41" t="s">
        <v>445</v>
      </c>
      <c r="C1721" s="41" t="s">
        <v>26</v>
      </c>
      <c r="D1721" s="41" t="s">
        <v>182</v>
      </c>
      <c r="E1721" s="41" t="s">
        <v>182</v>
      </c>
      <c r="F1721" s="41" t="s">
        <v>766</v>
      </c>
      <c r="G1721" s="41">
        <v>11</v>
      </c>
      <c r="H1721" s="41">
        <v>3784.7925849560202</v>
      </c>
      <c r="I1721" s="41">
        <v>2528</v>
      </c>
      <c r="J1721" s="41">
        <v>0</v>
      </c>
      <c r="K1721" s="41">
        <v>50.307200000000002</v>
      </c>
      <c r="L1721" s="41">
        <v>0</v>
      </c>
      <c r="M1721" s="41"/>
      <c r="N1721" s="41"/>
      <c r="O1721" s="41"/>
      <c r="P1721" s="41"/>
      <c r="Q1721" s="41">
        <v>2221</v>
      </c>
      <c r="R1721" s="41">
        <v>39.755899999999997</v>
      </c>
      <c r="S1721" s="41"/>
      <c r="T1721" s="41"/>
      <c r="U1721" s="41">
        <v>4749</v>
      </c>
      <c r="V1721" s="41">
        <v>90.063099999999991</v>
      </c>
      <c r="W1721" s="41"/>
      <c r="X1721" s="41"/>
    </row>
    <row r="1722" spans="1:24" x14ac:dyDescent="0.35">
      <c r="A1722" s="41" t="s">
        <v>536</v>
      </c>
      <c r="B1722" s="41" t="s">
        <v>445</v>
      </c>
      <c r="C1722" s="41" t="s">
        <v>26</v>
      </c>
      <c r="D1722" s="41" t="s">
        <v>182</v>
      </c>
      <c r="E1722" s="41" t="s">
        <v>182</v>
      </c>
      <c r="F1722" s="41" t="s">
        <v>765</v>
      </c>
      <c r="G1722" s="41">
        <v>10</v>
      </c>
      <c r="H1722" s="41">
        <v>3784.7925849560202</v>
      </c>
      <c r="I1722" s="41">
        <v>3034</v>
      </c>
      <c r="J1722" s="41">
        <v>41</v>
      </c>
      <c r="K1722" s="41">
        <v>60.376600000000003</v>
      </c>
      <c r="L1722" s="41">
        <v>0.81590000000000007</v>
      </c>
      <c r="M1722" s="41"/>
      <c r="N1722" s="41"/>
      <c r="O1722" s="41"/>
      <c r="P1722" s="41"/>
      <c r="Q1722" s="41">
        <v>2359</v>
      </c>
      <c r="R1722" s="41">
        <v>42.226100000000002</v>
      </c>
      <c r="S1722" s="41"/>
      <c r="T1722" s="41"/>
      <c r="U1722" s="41">
        <v>5434</v>
      </c>
      <c r="V1722" s="41">
        <v>103.4186</v>
      </c>
      <c r="W1722" s="41"/>
      <c r="X1722" s="41"/>
    </row>
    <row r="1723" spans="1:24" x14ac:dyDescent="0.35">
      <c r="A1723" s="41" t="s">
        <v>536</v>
      </c>
      <c r="B1723" s="41" t="s">
        <v>445</v>
      </c>
      <c r="C1723" s="41" t="s">
        <v>26</v>
      </c>
      <c r="D1723" s="41" t="s">
        <v>182</v>
      </c>
      <c r="E1723" s="41" t="s">
        <v>182</v>
      </c>
      <c r="F1723" s="41" t="s">
        <v>759</v>
      </c>
      <c r="G1723" s="41">
        <v>4</v>
      </c>
      <c r="H1723" s="41">
        <v>3784.7925849560202</v>
      </c>
      <c r="I1723" s="41">
        <v>5112</v>
      </c>
      <c r="J1723" s="41">
        <v>259</v>
      </c>
      <c r="K1723" s="41">
        <v>94.571999999999989</v>
      </c>
      <c r="L1723" s="41">
        <v>4.7915000000000001</v>
      </c>
      <c r="M1723" s="41">
        <v>3279</v>
      </c>
      <c r="N1723" s="41">
        <v>2</v>
      </c>
      <c r="O1723" s="41">
        <v>65.252099999999999</v>
      </c>
      <c r="P1723" s="41">
        <v>3.9800000000000002E-2</v>
      </c>
      <c r="Q1723" s="41">
        <v>2822</v>
      </c>
      <c r="R1723" s="41">
        <v>50.513800000000003</v>
      </c>
      <c r="S1723" s="41">
        <v>1315</v>
      </c>
      <c r="T1723" s="41">
        <v>28.93</v>
      </c>
      <c r="U1723" s="41">
        <v>8193</v>
      </c>
      <c r="V1723" s="41">
        <v>149.87729999999999</v>
      </c>
      <c r="W1723" s="41">
        <v>4596</v>
      </c>
      <c r="X1723" s="41">
        <v>94.221900000000005</v>
      </c>
    </row>
    <row r="1724" spans="1:24" x14ac:dyDescent="0.35">
      <c r="A1724" s="41" t="s">
        <v>536</v>
      </c>
      <c r="B1724" s="41" t="s">
        <v>445</v>
      </c>
      <c r="C1724" s="41" t="s">
        <v>26</v>
      </c>
      <c r="D1724" s="41" t="s">
        <v>182</v>
      </c>
      <c r="E1724" s="41" t="s">
        <v>182</v>
      </c>
      <c r="F1724" s="41" t="s">
        <v>758</v>
      </c>
      <c r="G1724" s="41">
        <v>3</v>
      </c>
      <c r="H1724" s="41">
        <v>3784.7925849560202</v>
      </c>
      <c r="I1724" s="41">
        <v>6324</v>
      </c>
      <c r="J1724" s="41">
        <v>790</v>
      </c>
      <c r="K1724" s="41">
        <v>116.994</v>
      </c>
      <c r="L1724" s="41">
        <v>14.614999999999998</v>
      </c>
      <c r="M1724" s="41">
        <v>4951</v>
      </c>
      <c r="N1724" s="41">
        <v>421</v>
      </c>
      <c r="O1724" s="41">
        <v>98.524900000000002</v>
      </c>
      <c r="P1724" s="41">
        <v>8.3779000000000003</v>
      </c>
      <c r="Q1724" s="41">
        <v>2556</v>
      </c>
      <c r="R1724" s="41">
        <v>45.752400000000002</v>
      </c>
      <c r="S1724" s="41">
        <v>3507</v>
      </c>
      <c r="T1724" s="41">
        <v>77.153999999999996</v>
      </c>
      <c r="U1724" s="41">
        <v>9670</v>
      </c>
      <c r="V1724" s="41">
        <v>177.3614</v>
      </c>
      <c r="W1724" s="41">
        <v>8879</v>
      </c>
      <c r="X1724" s="41">
        <v>184.05680000000001</v>
      </c>
    </row>
    <row r="1725" spans="1:24" x14ac:dyDescent="0.35">
      <c r="A1725" s="41" t="s">
        <v>536</v>
      </c>
      <c r="B1725" s="41" t="s">
        <v>445</v>
      </c>
      <c r="C1725" s="41" t="s">
        <v>26</v>
      </c>
      <c r="D1725" s="41" t="s">
        <v>182</v>
      </c>
      <c r="E1725" s="41" t="s">
        <v>182</v>
      </c>
      <c r="F1725" s="41" t="s">
        <v>767</v>
      </c>
      <c r="G1725" s="41">
        <v>12</v>
      </c>
      <c r="H1725" s="41">
        <v>3784.7925849560202</v>
      </c>
      <c r="I1725" s="41">
        <v>2725</v>
      </c>
      <c r="J1725" s="41">
        <v>3365</v>
      </c>
      <c r="K1725" s="41">
        <v>54.227500000000006</v>
      </c>
      <c r="L1725" s="41">
        <v>66.96350000000001</v>
      </c>
      <c r="M1725" s="41"/>
      <c r="N1725" s="41"/>
      <c r="O1725" s="41"/>
      <c r="P1725" s="41"/>
      <c r="Q1725" s="41">
        <v>3035</v>
      </c>
      <c r="R1725" s="41">
        <v>54.326500000000003</v>
      </c>
      <c r="S1725" s="41"/>
      <c r="T1725" s="41"/>
      <c r="U1725" s="41">
        <v>9125</v>
      </c>
      <c r="V1725" s="41">
        <v>175.51750000000001</v>
      </c>
      <c r="W1725" s="41"/>
      <c r="X1725" s="41"/>
    </row>
    <row r="1726" spans="1:24" x14ac:dyDescent="0.35">
      <c r="A1726" s="41" t="s">
        <v>536</v>
      </c>
      <c r="B1726" s="41" t="s">
        <v>445</v>
      </c>
      <c r="C1726" s="41" t="s">
        <v>26</v>
      </c>
      <c r="D1726" s="41" t="s">
        <v>182</v>
      </c>
      <c r="E1726" s="41" t="s">
        <v>182</v>
      </c>
      <c r="F1726" s="41" t="s">
        <v>757</v>
      </c>
      <c r="G1726" s="41">
        <v>2</v>
      </c>
      <c r="H1726" s="41">
        <v>3784.7925849560202</v>
      </c>
      <c r="I1726" s="41">
        <v>8205</v>
      </c>
      <c r="J1726" s="41">
        <v>1177</v>
      </c>
      <c r="K1726" s="41">
        <v>151.79249999999999</v>
      </c>
      <c r="L1726" s="41">
        <v>21.7745</v>
      </c>
      <c r="M1726" s="41">
        <v>4176</v>
      </c>
      <c r="N1726" s="41">
        <v>2654</v>
      </c>
      <c r="O1726" s="41">
        <v>83.102400000000003</v>
      </c>
      <c r="P1726" s="41">
        <v>52.814600000000006</v>
      </c>
      <c r="Q1726" s="41">
        <v>2948</v>
      </c>
      <c r="R1726" s="41">
        <v>52.769199999999998</v>
      </c>
      <c r="S1726" s="41">
        <v>4109</v>
      </c>
      <c r="T1726" s="41">
        <v>90.397999999999996</v>
      </c>
      <c r="U1726" s="41">
        <v>12330</v>
      </c>
      <c r="V1726" s="41">
        <v>226.33619999999996</v>
      </c>
      <c r="W1726" s="41">
        <v>10939</v>
      </c>
      <c r="X1726" s="41">
        <v>226.315</v>
      </c>
    </row>
    <row r="1727" spans="1:24" x14ac:dyDescent="0.35">
      <c r="A1727" s="41" t="s">
        <v>536</v>
      </c>
      <c r="B1727" s="41" t="s">
        <v>445</v>
      </c>
      <c r="C1727" s="41" t="s">
        <v>26</v>
      </c>
      <c r="D1727" s="41" t="s">
        <v>182</v>
      </c>
      <c r="E1727" s="41" t="s">
        <v>182</v>
      </c>
      <c r="F1727" s="41" t="s">
        <v>763</v>
      </c>
      <c r="G1727" s="41">
        <v>8</v>
      </c>
      <c r="H1727" s="41">
        <v>3784.7925849560202</v>
      </c>
      <c r="I1727" s="41">
        <v>2132</v>
      </c>
      <c r="J1727" s="41">
        <v>180</v>
      </c>
      <c r="K1727" s="41">
        <v>42.4268</v>
      </c>
      <c r="L1727" s="41">
        <v>3.5820000000000003</v>
      </c>
      <c r="M1727" s="41"/>
      <c r="N1727" s="41"/>
      <c r="O1727" s="41"/>
      <c r="P1727" s="41"/>
      <c r="Q1727" s="41">
        <v>2329</v>
      </c>
      <c r="R1727" s="41">
        <v>41.689100000000003</v>
      </c>
      <c r="S1727" s="41"/>
      <c r="T1727" s="41"/>
      <c r="U1727" s="41">
        <v>4641</v>
      </c>
      <c r="V1727" s="41">
        <v>87.697900000000004</v>
      </c>
      <c r="W1727" s="41"/>
      <c r="X1727" s="41"/>
    </row>
    <row r="1728" spans="1:24" x14ac:dyDescent="0.35">
      <c r="A1728" s="41" t="s">
        <v>536</v>
      </c>
      <c r="B1728" s="41" t="s">
        <v>445</v>
      </c>
      <c r="C1728" s="41" t="s">
        <v>26</v>
      </c>
      <c r="D1728" s="41" t="s">
        <v>182</v>
      </c>
      <c r="E1728" s="41" t="s">
        <v>182</v>
      </c>
      <c r="F1728" s="41" t="s">
        <v>762</v>
      </c>
      <c r="G1728" s="41">
        <v>7</v>
      </c>
      <c r="H1728" s="41">
        <v>3784.7925849560202</v>
      </c>
      <c r="I1728" s="41">
        <v>3038</v>
      </c>
      <c r="J1728" s="41">
        <v>729</v>
      </c>
      <c r="K1728" s="41">
        <v>60.456200000000003</v>
      </c>
      <c r="L1728" s="41">
        <v>14.507100000000001</v>
      </c>
      <c r="M1728" s="41">
        <v>0</v>
      </c>
      <c r="N1728" s="41">
        <v>0</v>
      </c>
      <c r="O1728" s="41">
        <v>0</v>
      </c>
      <c r="P1728" s="41">
        <v>0</v>
      </c>
      <c r="Q1728" s="41">
        <v>3576</v>
      </c>
      <c r="R1728" s="41">
        <v>64.010400000000004</v>
      </c>
      <c r="S1728" s="41">
        <v>3099</v>
      </c>
      <c r="T1728" s="41">
        <v>68.177999999999997</v>
      </c>
      <c r="U1728" s="41">
        <v>7343</v>
      </c>
      <c r="V1728" s="41">
        <v>138.97370000000001</v>
      </c>
      <c r="W1728" s="41">
        <v>3099</v>
      </c>
      <c r="X1728" s="41">
        <v>68.177999999999997</v>
      </c>
    </row>
    <row r="1729" spans="1:24" x14ac:dyDescent="0.35">
      <c r="A1729" s="41" t="s">
        <v>536</v>
      </c>
      <c r="B1729" s="41" t="s">
        <v>445</v>
      </c>
      <c r="C1729" s="41" t="s">
        <v>26</v>
      </c>
      <c r="D1729" s="41" t="s">
        <v>182</v>
      </c>
      <c r="E1729" s="41" t="s">
        <v>182</v>
      </c>
      <c r="F1729" s="41" t="s">
        <v>761</v>
      </c>
      <c r="G1729" s="41">
        <v>6</v>
      </c>
      <c r="H1729" s="41">
        <v>3784.7925849560202</v>
      </c>
      <c r="I1729" s="41">
        <v>3956</v>
      </c>
      <c r="J1729" s="41">
        <v>2544</v>
      </c>
      <c r="K1729" s="41">
        <v>78.724400000000003</v>
      </c>
      <c r="L1729" s="41">
        <v>50.625600000000006</v>
      </c>
      <c r="M1729" s="41">
        <v>3371</v>
      </c>
      <c r="N1729" s="41">
        <v>1721</v>
      </c>
      <c r="O1729" s="41">
        <v>75.847499999999997</v>
      </c>
      <c r="P1729" s="41">
        <v>38.722499999999997</v>
      </c>
      <c r="Q1729" s="41">
        <v>4375</v>
      </c>
      <c r="R1729" s="41">
        <v>78.3125</v>
      </c>
      <c r="S1729" s="41">
        <v>3663</v>
      </c>
      <c r="T1729" s="41">
        <v>80.585999999999999</v>
      </c>
      <c r="U1729" s="41">
        <v>10875</v>
      </c>
      <c r="V1729" s="41">
        <v>207.66250000000002</v>
      </c>
      <c r="W1729" s="41">
        <v>8755</v>
      </c>
      <c r="X1729" s="41">
        <v>195.15600000000001</v>
      </c>
    </row>
    <row r="1730" spans="1:24" x14ac:dyDescent="0.35">
      <c r="A1730" s="41" t="s">
        <v>615</v>
      </c>
      <c r="B1730" s="41" t="s">
        <v>605</v>
      </c>
      <c r="C1730" s="41" t="s">
        <v>18</v>
      </c>
      <c r="D1730" s="41" t="s">
        <v>183</v>
      </c>
      <c r="E1730" s="41" t="s">
        <v>183</v>
      </c>
      <c r="F1730" s="41" t="s">
        <v>756</v>
      </c>
      <c r="G1730" s="41">
        <v>1</v>
      </c>
      <c r="H1730" s="41">
        <v>6685.1515374196397</v>
      </c>
      <c r="I1730" s="41">
        <v>5340</v>
      </c>
      <c r="J1730" s="41">
        <v>0</v>
      </c>
      <c r="K1730" s="41">
        <v>98.789999999999992</v>
      </c>
      <c r="L1730" s="41">
        <v>0</v>
      </c>
      <c r="M1730" s="41">
        <v>8464</v>
      </c>
      <c r="N1730" s="41">
        <v>596</v>
      </c>
      <c r="O1730" s="41">
        <v>168.43360000000001</v>
      </c>
      <c r="P1730" s="41">
        <v>11.8604</v>
      </c>
      <c r="Q1730" s="41">
        <v>0</v>
      </c>
      <c r="R1730" s="41">
        <v>0</v>
      </c>
      <c r="S1730" s="41">
        <v>14</v>
      </c>
      <c r="T1730" s="41">
        <v>0.308</v>
      </c>
      <c r="U1730" s="41">
        <v>5340</v>
      </c>
      <c r="V1730" s="41">
        <v>98.789999999999992</v>
      </c>
      <c r="W1730" s="41">
        <v>9074</v>
      </c>
      <c r="X1730" s="41">
        <v>180.602</v>
      </c>
    </row>
    <row r="1731" spans="1:24" x14ac:dyDescent="0.35">
      <c r="A1731" s="41" t="s">
        <v>615</v>
      </c>
      <c r="B1731" s="41" t="s">
        <v>605</v>
      </c>
      <c r="C1731" s="41" t="s">
        <v>18</v>
      </c>
      <c r="D1731" s="41" t="s">
        <v>183</v>
      </c>
      <c r="E1731" s="41" t="s">
        <v>183</v>
      </c>
      <c r="F1731" s="41" t="s">
        <v>760</v>
      </c>
      <c r="G1731" s="41">
        <v>5</v>
      </c>
      <c r="H1731" s="41">
        <v>6685.1515374196397</v>
      </c>
      <c r="I1731" s="41">
        <v>2733</v>
      </c>
      <c r="J1731" s="41">
        <v>1970</v>
      </c>
      <c r="K1731" s="41">
        <v>50.560499999999998</v>
      </c>
      <c r="L1731" s="41">
        <v>36.445</v>
      </c>
      <c r="M1731" s="41">
        <v>5568</v>
      </c>
      <c r="N1731" s="41">
        <v>8</v>
      </c>
      <c r="O1731" s="41">
        <v>110.8032</v>
      </c>
      <c r="P1731" s="41">
        <v>0.15920000000000001</v>
      </c>
      <c r="Q1731" s="41">
        <v>0</v>
      </c>
      <c r="R1731" s="41">
        <v>0</v>
      </c>
      <c r="S1731" s="41">
        <v>4</v>
      </c>
      <c r="T1731" s="41">
        <v>8.7999999999999995E-2</v>
      </c>
      <c r="U1731" s="41">
        <v>4703</v>
      </c>
      <c r="V1731" s="41">
        <v>87.005499999999998</v>
      </c>
      <c r="W1731" s="41">
        <v>5580</v>
      </c>
      <c r="X1731" s="41">
        <v>111.0504</v>
      </c>
    </row>
    <row r="1732" spans="1:24" x14ac:dyDescent="0.35">
      <c r="A1732" s="41" t="s">
        <v>615</v>
      </c>
      <c r="B1732" s="41" t="s">
        <v>605</v>
      </c>
      <c r="C1732" s="41" t="s">
        <v>18</v>
      </c>
      <c r="D1732" s="41" t="s">
        <v>183</v>
      </c>
      <c r="E1732" s="41" t="s">
        <v>183</v>
      </c>
      <c r="F1732" s="41" t="s">
        <v>764</v>
      </c>
      <c r="G1732" s="41">
        <v>9</v>
      </c>
      <c r="H1732" s="41">
        <v>6685.1515374196397</v>
      </c>
      <c r="I1732" s="41">
        <v>6976</v>
      </c>
      <c r="J1732" s="41">
        <v>1403</v>
      </c>
      <c r="K1732" s="41">
        <v>138.82240000000002</v>
      </c>
      <c r="L1732" s="41">
        <v>27.919700000000002</v>
      </c>
      <c r="M1732" s="41"/>
      <c r="N1732" s="41"/>
      <c r="O1732" s="41"/>
      <c r="P1732" s="41"/>
      <c r="Q1732" s="41">
        <v>0</v>
      </c>
      <c r="R1732" s="41">
        <v>0</v>
      </c>
      <c r="S1732" s="41"/>
      <c r="T1732" s="41"/>
      <c r="U1732" s="41">
        <v>8379</v>
      </c>
      <c r="V1732" s="41">
        <v>166.74210000000002</v>
      </c>
      <c r="W1732" s="41"/>
      <c r="X1732" s="41"/>
    </row>
    <row r="1733" spans="1:24" x14ac:dyDescent="0.35">
      <c r="A1733" s="41" t="s">
        <v>615</v>
      </c>
      <c r="B1733" s="41" t="s">
        <v>605</v>
      </c>
      <c r="C1733" s="41" t="s">
        <v>18</v>
      </c>
      <c r="D1733" s="41" t="s">
        <v>183</v>
      </c>
      <c r="E1733" s="41" t="s">
        <v>183</v>
      </c>
      <c r="F1733" s="41" t="s">
        <v>766</v>
      </c>
      <c r="G1733" s="41">
        <v>11</v>
      </c>
      <c r="H1733" s="41">
        <v>6685.1515374196397</v>
      </c>
      <c r="I1733" s="41">
        <v>9125</v>
      </c>
      <c r="J1733" s="41">
        <v>256</v>
      </c>
      <c r="K1733" s="41">
        <v>181.58750000000001</v>
      </c>
      <c r="L1733" s="41">
        <v>5.0944000000000003</v>
      </c>
      <c r="M1733" s="41"/>
      <c r="N1733" s="41"/>
      <c r="O1733" s="41"/>
      <c r="P1733" s="41"/>
      <c r="Q1733" s="41">
        <v>0</v>
      </c>
      <c r="R1733" s="41">
        <v>0</v>
      </c>
      <c r="S1733" s="41"/>
      <c r="T1733" s="41"/>
      <c r="U1733" s="41">
        <v>9381</v>
      </c>
      <c r="V1733" s="41">
        <v>186.68190000000001</v>
      </c>
      <c r="W1733" s="41"/>
      <c r="X1733" s="41"/>
    </row>
    <row r="1734" spans="1:24" x14ac:dyDescent="0.35">
      <c r="A1734" s="41" t="s">
        <v>615</v>
      </c>
      <c r="B1734" s="41" t="s">
        <v>605</v>
      </c>
      <c r="C1734" s="41" t="s">
        <v>18</v>
      </c>
      <c r="D1734" s="41" t="s">
        <v>183</v>
      </c>
      <c r="E1734" s="41" t="s">
        <v>183</v>
      </c>
      <c r="F1734" s="41" t="s">
        <v>765</v>
      </c>
      <c r="G1734" s="41">
        <v>10</v>
      </c>
      <c r="H1734" s="41">
        <v>6685.1515374196397</v>
      </c>
      <c r="I1734" s="41">
        <v>15034</v>
      </c>
      <c r="J1734" s="41">
        <v>638</v>
      </c>
      <c r="K1734" s="41">
        <v>299.17660000000001</v>
      </c>
      <c r="L1734" s="41">
        <v>12.696200000000001</v>
      </c>
      <c r="M1734" s="41"/>
      <c r="N1734" s="41"/>
      <c r="O1734" s="41"/>
      <c r="P1734" s="41"/>
      <c r="Q1734" s="41">
        <v>0</v>
      </c>
      <c r="R1734" s="41">
        <v>0</v>
      </c>
      <c r="S1734" s="41"/>
      <c r="T1734" s="41"/>
      <c r="U1734" s="41">
        <v>15672</v>
      </c>
      <c r="V1734" s="41">
        <v>311.87279999999998</v>
      </c>
      <c r="W1734" s="41"/>
      <c r="X1734" s="41"/>
    </row>
    <row r="1735" spans="1:24" x14ac:dyDescent="0.35">
      <c r="A1735" s="41" t="s">
        <v>615</v>
      </c>
      <c r="B1735" s="41" t="s">
        <v>605</v>
      </c>
      <c r="C1735" s="41" t="s">
        <v>18</v>
      </c>
      <c r="D1735" s="41" t="s">
        <v>183</v>
      </c>
      <c r="E1735" s="41" t="s">
        <v>183</v>
      </c>
      <c r="F1735" s="41" t="s">
        <v>759</v>
      </c>
      <c r="G1735" s="41">
        <v>4</v>
      </c>
      <c r="H1735" s="41">
        <v>6685.1515374196397</v>
      </c>
      <c r="I1735" s="41">
        <v>4212</v>
      </c>
      <c r="J1735" s="41">
        <v>1806</v>
      </c>
      <c r="K1735" s="41">
        <v>77.921999999999997</v>
      </c>
      <c r="L1735" s="41">
        <v>33.411000000000001</v>
      </c>
      <c r="M1735" s="41">
        <v>7323</v>
      </c>
      <c r="N1735" s="41">
        <v>398</v>
      </c>
      <c r="O1735" s="41">
        <v>145.7277</v>
      </c>
      <c r="P1735" s="41">
        <v>7.9202000000000004</v>
      </c>
      <c r="Q1735" s="41">
        <v>0</v>
      </c>
      <c r="R1735" s="41">
        <v>0</v>
      </c>
      <c r="S1735" s="41">
        <v>26</v>
      </c>
      <c r="T1735" s="41">
        <v>0.57199999999999995</v>
      </c>
      <c r="U1735" s="41">
        <v>6018</v>
      </c>
      <c r="V1735" s="41">
        <v>111.333</v>
      </c>
      <c r="W1735" s="41">
        <v>7747</v>
      </c>
      <c r="X1735" s="41">
        <v>154.2199</v>
      </c>
    </row>
    <row r="1736" spans="1:24" x14ac:dyDescent="0.35">
      <c r="A1736" s="41" t="s">
        <v>615</v>
      </c>
      <c r="B1736" s="41" t="s">
        <v>605</v>
      </c>
      <c r="C1736" s="41" t="s">
        <v>18</v>
      </c>
      <c r="D1736" s="41" t="s">
        <v>183</v>
      </c>
      <c r="E1736" s="41" t="s">
        <v>183</v>
      </c>
      <c r="F1736" s="41" t="s">
        <v>758</v>
      </c>
      <c r="G1736" s="41">
        <v>3</v>
      </c>
      <c r="H1736" s="41">
        <v>6685.1515374196397</v>
      </c>
      <c r="I1736" s="41">
        <v>5770</v>
      </c>
      <c r="J1736" s="41">
        <v>812</v>
      </c>
      <c r="K1736" s="41">
        <v>106.74499999999999</v>
      </c>
      <c r="L1736" s="41">
        <v>15.021999999999998</v>
      </c>
      <c r="M1736" s="41">
        <v>7503</v>
      </c>
      <c r="N1736" s="41">
        <v>562</v>
      </c>
      <c r="O1736" s="41">
        <v>149.30970000000002</v>
      </c>
      <c r="P1736" s="41">
        <v>11.1838</v>
      </c>
      <c r="Q1736" s="41">
        <v>0</v>
      </c>
      <c r="R1736" s="41">
        <v>0</v>
      </c>
      <c r="S1736" s="41">
        <v>10</v>
      </c>
      <c r="T1736" s="41">
        <v>0.22</v>
      </c>
      <c r="U1736" s="41">
        <v>6582</v>
      </c>
      <c r="V1736" s="41">
        <v>121.767</v>
      </c>
      <c r="W1736" s="41">
        <v>8075</v>
      </c>
      <c r="X1736" s="41">
        <v>160.71350000000001</v>
      </c>
    </row>
    <row r="1737" spans="1:24" x14ac:dyDescent="0.35">
      <c r="A1737" s="41" t="s">
        <v>615</v>
      </c>
      <c r="B1737" s="41" t="s">
        <v>605</v>
      </c>
      <c r="C1737" s="41" t="s">
        <v>18</v>
      </c>
      <c r="D1737" s="41" t="s">
        <v>183</v>
      </c>
      <c r="E1737" s="41" t="s">
        <v>183</v>
      </c>
      <c r="F1737" s="41" t="s">
        <v>767</v>
      </c>
      <c r="G1737" s="41">
        <v>12</v>
      </c>
      <c r="H1737" s="41">
        <v>6685.1515374196397</v>
      </c>
      <c r="I1737" s="41">
        <v>10967</v>
      </c>
      <c r="J1737" s="41">
        <v>500</v>
      </c>
      <c r="K1737" s="41">
        <v>218.2433</v>
      </c>
      <c r="L1737" s="41">
        <v>9.9500000000000011</v>
      </c>
      <c r="M1737" s="41"/>
      <c r="N1737" s="41"/>
      <c r="O1737" s="41"/>
      <c r="P1737" s="41"/>
      <c r="Q1737" s="41">
        <v>2</v>
      </c>
      <c r="R1737" s="41">
        <v>3.5799999999999998E-2</v>
      </c>
      <c r="S1737" s="41"/>
      <c r="T1737" s="41"/>
      <c r="U1737" s="41">
        <v>11469</v>
      </c>
      <c r="V1737" s="41">
        <v>228.22909999999999</v>
      </c>
      <c r="W1737" s="41"/>
      <c r="X1737" s="41"/>
    </row>
    <row r="1738" spans="1:24" x14ac:dyDescent="0.35">
      <c r="A1738" s="41" t="s">
        <v>615</v>
      </c>
      <c r="B1738" s="41" t="s">
        <v>605</v>
      </c>
      <c r="C1738" s="41" t="s">
        <v>18</v>
      </c>
      <c r="D1738" s="41" t="s">
        <v>183</v>
      </c>
      <c r="E1738" s="41" t="s">
        <v>183</v>
      </c>
      <c r="F1738" s="41" t="s">
        <v>757</v>
      </c>
      <c r="G1738" s="41">
        <v>2</v>
      </c>
      <c r="H1738" s="41">
        <v>6685.1515374196397</v>
      </c>
      <c r="I1738" s="41">
        <v>6659</v>
      </c>
      <c r="J1738" s="41">
        <v>552</v>
      </c>
      <c r="K1738" s="41">
        <v>123.19149999999999</v>
      </c>
      <c r="L1738" s="41">
        <v>10.212</v>
      </c>
      <c r="M1738" s="41">
        <v>6494</v>
      </c>
      <c r="N1738" s="41">
        <v>196</v>
      </c>
      <c r="O1738" s="41">
        <v>129.23060000000001</v>
      </c>
      <c r="P1738" s="41">
        <v>3.9004000000000003</v>
      </c>
      <c r="Q1738" s="41">
        <v>0</v>
      </c>
      <c r="R1738" s="41">
        <v>0</v>
      </c>
      <c r="S1738" s="41">
        <v>50</v>
      </c>
      <c r="T1738" s="41">
        <v>1.1000000000000001</v>
      </c>
      <c r="U1738" s="41">
        <v>7211</v>
      </c>
      <c r="V1738" s="41">
        <v>133.40349999999998</v>
      </c>
      <c r="W1738" s="41">
        <v>6740</v>
      </c>
      <c r="X1738" s="41">
        <v>134.23099999999999</v>
      </c>
    </row>
    <row r="1739" spans="1:24" x14ac:dyDescent="0.35">
      <c r="A1739" s="41" t="s">
        <v>615</v>
      </c>
      <c r="B1739" s="41" t="s">
        <v>605</v>
      </c>
      <c r="C1739" s="41" t="s">
        <v>18</v>
      </c>
      <c r="D1739" s="41" t="s">
        <v>183</v>
      </c>
      <c r="E1739" s="41" t="s">
        <v>183</v>
      </c>
      <c r="F1739" s="41" t="s">
        <v>763</v>
      </c>
      <c r="G1739" s="41">
        <v>8</v>
      </c>
      <c r="H1739" s="41">
        <v>6685.1515374196397</v>
      </c>
      <c r="I1739" s="41">
        <v>8884</v>
      </c>
      <c r="J1739" s="41">
        <v>1861</v>
      </c>
      <c r="K1739" s="41">
        <v>176.79160000000002</v>
      </c>
      <c r="L1739" s="41">
        <v>37.033900000000003</v>
      </c>
      <c r="M1739" s="41"/>
      <c r="N1739" s="41"/>
      <c r="O1739" s="41"/>
      <c r="P1739" s="41"/>
      <c r="Q1739" s="41">
        <v>0</v>
      </c>
      <c r="R1739" s="41">
        <v>0</v>
      </c>
      <c r="S1739" s="41"/>
      <c r="T1739" s="41"/>
      <c r="U1739" s="41">
        <v>10745</v>
      </c>
      <c r="V1739" s="41">
        <v>213.82550000000003</v>
      </c>
      <c r="W1739" s="41"/>
      <c r="X1739" s="41"/>
    </row>
    <row r="1740" spans="1:24" x14ac:dyDescent="0.35">
      <c r="A1740" s="41" t="s">
        <v>615</v>
      </c>
      <c r="B1740" s="41" t="s">
        <v>605</v>
      </c>
      <c r="C1740" s="41" t="s">
        <v>18</v>
      </c>
      <c r="D1740" s="41" t="s">
        <v>183</v>
      </c>
      <c r="E1740" s="41" t="s">
        <v>183</v>
      </c>
      <c r="F1740" s="41" t="s">
        <v>762</v>
      </c>
      <c r="G1740" s="41">
        <v>7</v>
      </c>
      <c r="H1740" s="41">
        <v>6685.1515374196397</v>
      </c>
      <c r="I1740" s="41">
        <v>14163</v>
      </c>
      <c r="J1740" s="41">
        <v>6684</v>
      </c>
      <c r="K1740" s="41">
        <v>281.84370000000001</v>
      </c>
      <c r="L1740" s="41">
        <v>133.01160000000002</v>
      </c>
      <c r="M1740" s="41">
        <v>0</v>
      </c>
      <c r="N1740" s="41">
        <v>6150</v>
      </c>
      <c r="O1740" s="41">
        <v>0</v>
      </c>
      <c r="P1740" s="41">
        <v>138.375</v>
      </c>
      <c r="Q1740" s="41">
        <v>0</v>
      </c>
      <c r="R1740" s="41">
        <v>0</v>
      </c>
      <c r="S1740" s="41">
        <v>38</v>
      </c>
      <c r="T1740" s="41">
        <v>0.83599999999999997</v>
      </c>
      <c r="U1740" s="41">
        <v>20847</v>
      </c>
      <c r="V1740" s="41">
        <v>414.85530000000006</v>
      </c>
      <c r="W1740" s="41">
        <v>6188</v>
      </c>
      <c r="X1740" s="41">
        <v>139.21100000000001</v>
      </c>
    </row>
    <row r="1741" spans="1:24" x14ac:dyDescent="0.35">
      <c r="A1741" s="41" t="s">
        <v>615</v>
      </c>
      <c r="B1741" s="41" t="s">
        <v>605</v>
      </c>
      <c r="C1741" s="41" t="s">
        <v>18</v>
      </c>
      <c r="D1741" s="41" t="s">
        <v>183</v>
      </c>
      <c r="E1741" s="41" t="s">
        <v>183</v>
      </c>
      <c r="F1741" s="41" t="s">
        <v>761</v>
      </c>
      <c r="G1741" s="41">
        <v>6</v>
      </c>
      <c r="H1741" s="41">
        <v>6685.1515374196397</v>
      </c>
      <c r="I1741" s="41">
        <v>6413</v>
      </c>
      <c r="J1741" s="41">
        <v>493</v>
      </c>
      <c r="K1741" s="41">
        <v>127.6187</v>
      </c>
      <c r="L1741" s="41">
        <v>9.8107000000000006</v>
      </c>
      <c r="M1741" s="41">
        <v>7610</v>
      </c>
      <c r="N1741" s="41">
        <v>2122</v>
      </c>
      <c r="O1741" s="41">
        <v>171.22499999999999</v>
      </c>
      <c r="P1741" s="41">
        <v>47.744999999999997</v>
      </c>
      <c r="Q1741" s="41">
        <v>0</v>
      </c>
      <c r="R1741" s="41">
        <v>0</v>
      </c>
      <c r="S1741" s="41">
        <v>0</v>
      </c>
      <c r="T1741" s="41">
        <v>0</v>
      </c>
      <c r="U1741" s="41">
        <v>6906</v>
      </c>
      <c r="V1741" s="41">
        <v>137.42940000000002</v>
      </c>
      <c r="W1741" s="41">
        <v>9732</v>
      </c>
      <c r="X1741" s="41">
        <v>218.97</v>
      </c>
    </row>
    <row r="1742" spans="1:24" x14ac:dyDescent="0.35">
      <c r="A1742" s="41" t="s">
        <v>586</v>
      </c>
      <c r="B1742" s="41" t="s">
        <v>439</v>
      </c>
      <c r="C1742" s="41" t="s">
        <v>8</v>
      </c>
      <c r="D1742" s="41" t="s">
        <v>184</v>
      </c>
      <c r="E1742" s="41" t="s">
        <v>184</v>
      </c>
      <c r="F1742" s="41" t="s">
        <v>756</v>
      </c>
      <c r="G1742" s="41">
        <v>1</v>
      </c>
      <c r="H1742" s="41">
        <v>2917.6409630641001</v>
      </c>
      <c r="I1742" s="41">
        <v>5733</v>
      </c>
      <c r="J1742" s="41">
        <v>4</v>
      </c>
      <c r="K1742" s="41">
        <v>106.06049999999999</v>
      </c>
      <c r="L1742" s="41">
        <v>7.3999999999999996E-2</v>
      </c>
      <c r="M1742" s="41">
        <v>885</v>
      </c>
      <c r="N1742" s="41">
        <v>0</v>
      </c>
      <c r="O1742" s="41">
        <v>17.611499999999999</v>
      </c>
      <c r="P1742" s="41">
        <v>0</v>
      </c>
      <c r="Q1742" s="41">
        <v>0</v>
      </c>
      <c r="R1742" s="41">
        <v>0</v>
      </c>
      <c r="S1742" s="41">
        <v>2</v>
      </c>
      <c r="T1742" s="41">
        <v>4.3999999999999997E-2</v>
      </c>
      <c r="U1742" s="41">
        <v>5737</v>
      </c>
      <c r="V1742" s="41">
        <v>106.13449999999999</v>
      </c>
      <c r="W1742" s="41">
        <v>887</v>
      </c>
      <c r="X1742" s="41">
        <v>17.6555</v>
      </c>
    </row>
    <row r="1743" spans="1:24" x14ac:dyDescent="0.35">
      <c r="A1743" s="41" t="s">
        <v>586</v>
      </c>
      <c r="B1743" s="41" t="s">
        <v>439</v>
      </c>
      <c r="C1743" s="41" t="s">
        <v>8</v>
      </c>
      <c r="D1743" s="41" t="s">
        <v>184</v>
      </c>
      <c r="E1743" s="41" t="s">
        <v>184</v>
      </c>
      <c r="F1743" s="41" t="s">
        <v>760</v>
      </c>
      <c r="G1743" s="41">
        <v>5</v>
      </c>
      <c r="H1743" s="41">
        <v>2917.6409630641001</v>
      </c>
      <c r="I1743" s="41">
        <v>536</v>
      </c>
      <c r="J1743" s="41">
        <v>4</v>
      </c>
      <c r="K1743" s="41">
        <v>9.9160000000000004</v>
      </c>
      <c r="L1743" s="41">
        <v>7.3999999999999996E-2</v>
      </c>
      <c r="M1743" s="41">
        <v>1649</v>
      </c>
      <c r="N1743" s="41">
        <v>0</v>
      </c>
      <c r="O1743" s="41">
        <v>32.815100000000001</v>
      </c>
      <c r="P1743" s="41">
        <v>0</v>
      </c>
      <c r="Q1743" s="41">
        <v>0</v>
      </c>
      <c r="R1743" s="41">
        <v>0</v>
      </c>
      <c r="S1743" s="41">
        <v>0</v>
      </c>
      <c r="T1743" s="41">
        <v>0</v>
      </c>
      <c r="U1743" s="41">
        <v>540</v>
      </c>
      <c r="V1743" s="41">
        <v>9.99</v>
      </c>
      <c r="W1743" s="41">
        <v>1649</v>
      </c>
      <c r="X1743" s="41">
        <v>32.815100000000001</v>
      </c>
    </row>
    <row r="1744" spans="1:24" x14ac:dyDescent="0.35">
      <c r="A1744" s="41" t="s">
        <v>586</v>
      </c>
      <c r="B1744" s="41" t="s">
        <v>439</v>
      </c>
      <c r="C1744" s="41" t="s">
        <v>8</v>
      </c>
      <c r="D1744" s="41" t="s">
        <v>184</v>
      </c>
      <c r="E1744" s="41" t="s">
        <v>184</v>
      </c>
      <c r="F1744" s="41" t="s">
        <v>764</v>
      </c>
      <c r="G1744" s="41">
        <v>9</v>
      </c>
      <c r="H1744" s="41">
        <v>2917.6409630641001</v>
      </c>
      <c r="I1744" s="41">
        <v>891</v>
      </c>
      <c r="J1744" s="41">
        <v>0</v>
      </c>
      <c r="K1744" s="41">
        <v>17.730900000000002</v>
      </c>
      <c r="L1744" s="41">
        <v>0</v>
      </c>
      <c r="M1744" s="41"/>
      <c r="N1744" s="41"/>
      <c r="O1744" s="41"/>
      <c r="P1744" s="41"/>
      <c r="Q1744" s="41">
        <v>0</v>
      </c>
      <c r="R1744" s="41">
        <v>0</v>
      </c>
      <c r="S1744" s="41"/>
      <c r="T1744" s="41"/>
      <c r="U1744" s="41">
        <v>891</v>
      </c>
      <c r="V1744" s="41">
        <v>17.730900000000002</v>
      </c>
      <c r="W1744" s="41"/>
      <c r="X1744" s="41"/>
    </row>
    <row r="1745" spans="1:24" x14ac:dyDescent="0.35">
      <c r="A1745" s="41" t="s">
        <v>586</v>
      </c>
      <c r="B1745" s="41" t="s">
        <v>439</v>
      </c>
      <c r="C1745" s="41" t="s">
        <v>8</v>
      </c>
      <c r="D1745" s="41" t="s">
        <v>184</v>
      </c>
      <c r="E1745" s="41" t="s">
        <v>184</v>
      </c>
      <c r="F1745" s="41" t="s">
        <v>766</v>
      </c>
      <c r="G1745" s="41">
        <v>11</v>
      </c>
      <c r="H1745" s="41">
        <v>2917.6409630641001</v>
      </c>
      <c r="I1745" s="41">
        <v>2172</v>
      </c>
      <c r="J1745" s="41">
        <v>0</v>
      </c>
      <c r="K1745" s="41">
        <v>43.222799999999999</v>
      </c>
      <c r="L1745" s="41">
        <v>0</v>
      </c>
      <c r="M1745" s="41"/>
      <c r="N1745" s="41"/>
      <c r="O1745" s="41"/>
      <c r="P1745" s="41"/>
      <c r="Q1745" s="41">
        <v>2</v>
      </c>
      <c r="R1745" s="41">
        <v>3.5799999999999998E-2</v>
      </c>
      <c r="S1745" s="41"/>
      <c r="T1745" s="41"/>
      <c r="U1745" s="41">
        <v>2174</v>
      </c>
      <c r="V1745" s="41">
        <v>43.258600000000001</v>
      </c>
      <c r="W1745" s="41"/>
      <c r="X1745" s="41"/>
    </row>
    <row r="1746" spans="1:24" x14ac:dyDescent="0.35">
      <c r="A1746" s="41" t="s">
        <v>586</v>
      </c>
      <c r="B1746" s="41" t="s">
        <v>439</v>
      </c>
      <c r="C1746" s="41" t="s">
        <v>8</v>
      </c>
      <c r="D1746" s="41" t="s">
        <v>184</v>
      </c>
      <c r="E1746" s="41" t="s">
        <v>184</v>
      </c>
      <c r="F1746" s="41" t="s">
        <v>765</v>
      </c>
      <c r="G1746" s="41">
        <v>10</v>
      </c>
      <c r="H1746" s="41">
        <v>2917.6409630641001</v>
      </c>
      <c r="I1746" s="41">
        <v>1873</v>
      </c>
      <c r="J1746" s="41">
        <v>0</v>
      </c>
      <c r="K1746" s="41">
        <v>37.2727</v>
      </c>
      <c r="L1746" s="41">
        <v>0</v>
      </c>
      <c r="M1746" s="41"/>
      <c r="N1746" s="41"/>
      <c r="O1746" s="41"/>
      <c r="P1746" s="41"/>
      <c r="Q1746" s="41">
        <v>0</v>
      </c>
      <c r="R1746" s="41">
        <v>0</v>
      </c>
      <c r="S1746" s="41"/>
      <c r="T1746" s="41"/>
      <c r="U1746" s="41">
        <v>1873</v>
      </c>
      <c r="V1746" s="41">
        <v>37.2727</v>
      </c>
      <c r="W1746" s="41"/>
      <c r="X1746" s="41"/>
    </row>
    <row r="1747" spans="1:24" x14ac:dyDescent="0.35">
      <c r="A1747" s="41" t="s">
        <v>586</v>
      </c>
      <c r="B1747" s="41" t="s">
        <v>439</v>
      </c>
      <c r="C1747" s="41" t="s">
        <v>8</v>
      </c>
      <c r="D1747" s="41" t="s">
        <v>184</v>
      </c>
      <c r="E1747" s="41" t="s">
        <v>184</v>
      </c>
      <c r="F1747" s="41" t="s">
        <v>759</v>
      </c>
      <c r="G1747" s="41">
        <v>4</v>
      </c>
      <c r="H1747" s="41">
        <v>2917.6409630641001</v>
      </c>
      <c r="I1747" s="41">
        <v>701</v>
      </c>
      <c r="J1747" s="41">
        <v>638</v>
      </c>
      <c r="K1747" s="41">
        <v>12.968499999999999</v>
      </c>
      <c r="L1747" s="41">
        <v>11.802999999999999</v>
      </c>
      <c r="M1747" s="41">
        <v>1347</v>
      </c>
      <c r="N1747" s="41">
        <v>2</v>
      </c>
      <c r="O1747" s="41">
        <v>26.805300000000003</v>
      </c>
      <c r="P1747" s="41">
        <v>3.9800000000000002E-2</v>
      </c>
      <c r="Q1747" s="41">
        <v>6</v>
      </c>
      <c r="R1747" s="41">
        <v>0.1074</v>
      </c>
      <c r="S1747" s="41">
        <v>0</v>
      </c>
      <c r="T1747" s="41">
        <v>0</v>
      </c>
      <c r="U1747" s="41">
        <v>1345</v>
      </c>
      <c r="V1747" s="41">
        <v>24.878899999999994</v>
      </c>
      <c r="W1747" s="41">
        <v>1349</v>
      </c>
      <c r="X1747" s="41">
        <v>26.845100000000002</v>
      </c>
    </row>
    <row r="1748" spans="1:24" x14ac:dyDescent="0.35">
      <c r="A1748" s="41" t="s">
        <v>586</v>
      </c>
      <c r="B1748" s="41" t="s">
        <v>439</v>
      </c>
      <c r="C1748" s="41" t="s">
        <v>8</v>
      </c>
      <c r="D1748" s="41" t="s">
        <v>184</v>
      </c>
      <c r="E1748" s="41" t="s">
        <v>184</v>
      </c>
      <c r="F1748" s="41" t="s">
        <v>758</v>
      </c>
      <c r="G1748" s="41">
        <v>3</v>
      </c>
      <c r="H1748" s="41">
        <v>2917.6409630641001</v>
      </c>
      <c r="I1748" s="41">
        <v>1910</v>
      </c>
      <c r="J1748" s="41">
        <v>0</v>
      </c>
      <c r="K1748" s="41">
        <v>35.335000000000001</v>
      </c>
      <c r="L1748" s="41">
        <v>0</v>
      </c>
      <c r="M1748" s="41">
        <v>1053</v>
      </c>
      <c r="N1748" s="41">
        <v>1</v>
      </c>
      <c r="O1748" s="41">
        <v>20.954700000000003</v>
      </c>
      <c r="P1748" s="41">
        <v>1.9900000000000001E-2</v>
      </c>
      <c r="Q1748" s="41">
        <v>0</v>
      </c>
      <c r="R1748" s="41">
        <v>0</v>
      </c>
      <c r="S1748" s="41">
        <v>2</v>
      </c>
      <c r="T1748" s="41">
        <v>4.3999999999999997E-2</v>
      </c>
      <c r="U1748" s="41">
        <v>1910</v>
      </c>
      <c r="V1748" s="41">
        <v>35.335000000000001</v>
      </c>
      <c r="W1748" s="41">
        <v>1056</v>
      </c>
      <c r="X1748" s="41">
        <v>21.018600000000003</v>
      </c>
    </row>
    <row r="1749" spans="1:24" x14ac:dyDescent="0.35">
      <c r="A1749" s="41" t="s">
        <v>586</v>
      </c>
      <c r="B1749" s="41" t="s">
        <v>439</v>
      </c>
      <c r="C1749" s="41" t="s">
        <v>8</v>
      </c>
      <c r="D1749" s="41" t="s">
        <v>184</v>
      </c>
      <c r="E1749" s="41" t="s">
        <v>184</v>
      </c>
      <c r="F1749" s="41" t="s">
        <v>767</v>
      </c>
      <c r="G1749" s="41">
        <v>12</v>
      </c>
      <c r="H1749" s="41">
        <v>2917.6409630641001</v>
      </c>
      <c r="I1749" s="41">
        <v>1543</v>
      </c>
      <c r="J1749" s="41">
        <v>5</v>
      </c>
      <c r="K1749" s="41">
        <v>30.7057</v>
      </c>
      <c r="L1749" s="41">
        <v>9.9500000000000005E-2</v>
      </c>
      <c r="M1749" s="41"/>
      <c r="N1749" s="41"/>
      <c r="O1749" s="41"/>
      <c r="P1749" s="41"/>
      <c r="Q1749" s="41">
        <v>0</v>
      </c>
      <c r="R1749" s="41">
        <v>0</v>
      </c>
      <c r="S1749" s="41"/>
      <c r="T1749" s="41"/>
      <c r="U1749" s="41">
        <v>1548</v>
      </c>
      <c r="V1749" s="41">
        <v>30.805199999999999</v>
      </c>
      <c r="W1749" s="41"/>
      <c r="X1749" s="41"/>
    </row>
    <row r="1750" spans="1:24" x14ac:dyDescent="0.35">
      <c r="A1750" s="41" t="s">
        <v>586</v>
      </c>
      <c r="B1750" s="41" t="s">
        <v>439</v>
      </c>
      <c r="C1750" s="41" t="s">
        <v>8</v>
      </c>
      <c r="D1750" s="41" t="s">
        <v>184</v>
      </c>
      <c r="E1750" s="41" t="s">
        <v>184</v>
      </c>
      <c r="F1750" s="41" t="s">
        <v>757</v>
      </c>
      <c r="G1750" s="41">
        <v>2</v>
      </c>
      <c r="H1750" s="41">
        <v>2917.6409630641001</v>
      </c>
      <c r="I1750" s="41">
        <v>1446</v>
      </c>
      <c r="J1750" s="41">
        <v>2</v>
      </c>
      <c r="K1750" s="41">
        <v>26.750999999999998</v>
      </c>
      <c r="L1750" s="41">
        <v>3.6999999999999998E-2</v>
      </c>
      <c r="M1750" s="41">
        <v>665</v>
      </c>
      <c r="N1750" s="41">
        <v>0</v>
      </c>
      <c r="O1750" s="41">
        <v>13.233500000000001</v>
      </c>
      <c r="P1750" s="41">
        <v>0</v>
      </c>
      <c r="Q1750" s="41">
        <v>0</v>
      </c>
      <c r="R1750" s="41">
        <v>0</v>
      </c>
      <c r="S1750" s="41">
        <v>0</v>
      </c>
      <c r="T1750" s="41">
        <v>0</v>
      </c>
      <c r="U1750" s="41">
        <v>1448</v>
      </c>
      <c r="V1750" s="41">
        <v>26.787999999999997</v>
      </c>
      <c r="W1750" s="41">
        <v>665</v>
      </c>
      <c r="X1750" s="41">
        <v>13.233500000000001</v>
      </c>
    </row>
    <row r="1751" spans="1:24" x14ac:dyDescent="0.35">
      <c r="A1751" s="41" t="s">
        <v>586</v>
      </c>
      <c r="B1751" s="41" t="s">
        <v>439</v>
      </c>
      <c r="C1751" s="41" t="s">
        <v>8</v>
      </c>
      <c r="D1751" s="41" t="s">
        <v>184</v>
      </c>
      <c r="E1751" s="41" t="s">
        <v>184</v>
      </c>
      <c r="F1751" s="41" t="s">
        <v>763</v>
      </c>
      <c r="G1751" s="41">
        <v>8</v>
      </c>
      <c r="H1751" s="41">
        <v>2917.6409630641001</v>
      </c>
      <c r="I1751" s="41">
        <v>1005</v>
      </c>
      <c r="J1751" s="41">
        <v>0</v>
      </c>
      <c r="K1751" s="41">
        <v>19.999500000000001</v>
      </c>
      <c r="L1751" s="41">
        <v>0</v>
      </c>
      <c r="M1751" s="41"/>
      <c r="N1751" s="41"/>
      <c r="O1751" s="41"/>
      <c r="P1751" s="41"/>
      <c r="Q1751" s="41">
        <v>0</v>
      </c>
      <c r="R1751" s="41">
        <v>0</v>
      </c>
      <c r="S1751" s="41"/>
      <c r="T1751" s="41"/>
      <c r="U1751" s="41">
        <v>1005</v>
      </c>
      <c r="V1751" s="41">
        <v>19.999500000000001</v>
      </c>
      <c r="W1751" s="41"/>
      <c r="X1751" s="41"/>
    </row>
    <row r="1752" spans="1:24" x14ac:dyDescent="0.35">
      <c r="A1752" s="41" t="s">
        <v>586</v>
      </c>
      <c r="B1752" s="41" t="s">
        <v>439</v>
      </c>
      <c r="C1752" s="41" t="s">
        <v>8</v>
      </c>
      <c r="D1752" s="41" t="s">
        <v>184</v>
      </c>
      <c r="E1752" s="41" t="s">
        <v>184</v>
      </c>
      <c r="F1752" s="41" t="s">
        <v>762</v>
      </c>
      <c r="G1752" s="41">
        <v>7</v>
      </c>
      <c r="H1752" s="41">
        <v>2917.6409630641001</v>
      </c>
      <c r="I1752" s="41">
        <v>682</v>
      </c>
      <c r="J1752" s="41">
        <v>3582</v>
      </c>
      <c r="K1752" s="41">
        <v>13.571800000000001</v>
      </c>
      <c r="L1752" s="41">
        <v>71.281800000000004</v>
      </c>
      <c r="M1752" s="41">
        <v>0</v>
      </c>
      <c r="N1752" s="41">
        <v>0</v>
      </c>
      <c r="O1752" s="41">
        <v>0</v>
      </c>
      <c r="P1752" s="41">
        <v>0</v>
      </c>
      <c r="Q1752" s="41">
        <v>6</v>
      </c>
      <c r="R1752" s="41">
        <v>0.1074</v>
      </c>
      <c r="S1752" s="41">
        <v>0</v>
      </c>
      <c r="T1752" s="41">
        <v>0</v>
      </c>
      <c r="U1752" s="41">
        <v>4270</v>
      </c>
      <c r="V1752" s="41">
        <v>84.960999999999999</v>
      </c>
      <c r="W1752" s="41">
        <v>0</v>
      </c>
      <c r="X1752" s="41">
        <v>0</v>
      </c>
    </row>
    <row r="1753" spans="1:24" x14ac:dyDescent="0.35">
      <c r="A1753" s="41" t="s">
        <v>586</v>
      </c>
      <c r="B1753" s="41" t="s">
        <v>439</v>
      </c>
      <c r="C1753" s="41" t="s">
        <v>8</v>
      </c>
      <c r="D1753" s="41" t="s">
        <v>184</v>
      </c>
      <c r="E1753" s="41" t="s">
        <v>184</v>
      </c>
      <c r="F1753" s="41" t="s">
        <v>761</v>
      </c>
      <c r="G1753" s="41">
        <v>6</v>
      </c>
      <c r="H1753" s="41">
        <v>2917.6409630641001</v>
      </c>
      <c r="I1753" s="41">
        <v>2232</v>
      </c>
      <c r="J1753" s="41">
        <v>2186</v>
      </c>
      <c r="K1753" s="41">
        <v>44.416800000000002</v>
      </c>
      <c r="L1753" s="41">
        <v>43.501400000000004</v>
      </c>
      <c r="M1753" s="41">
        <v>3261</v>
      </c>
      <c r="N1753" s="41">
        <v>0</v>
      </c>
      <c r="O1753" s="41">
        <v>73.372500000000002</v>
      </c>
      <c r="P1753" s="41">
        <v>0</v>
      </c>
      <c r="Q1753" s="41">
        <v>2</v>
      </c>
      <c r="R1753" s="41">
        <v>3.5799999999999998E-2</v>
      </c>
      <c r="S1753" s="41">
        <v>4</v>
      </c>
      <c r="T1753" s="41">
        <v>8.7999999999999995E-2</v>
      </c>
      <c r="U1753" s="41">
        <v>4420</v>
      </c>
      <c r="V1753" s="41">
        <v>87.954000000000008</v>
      </c>
      <c r="W1753" s="41">
        <v>3265</v>
      </c>
      <c r="X1753" s="41">
        <v>73.460499999999996</v>
      </c>
    </row>
    <row r="1754" spans="1:24" x14ac:dyDescent="0.35">
      <c r="A1754" s="41" t="s">
        <v>598</v>
      </c>
      <c r="B1754" s="41" t="s">
        <v>485</v>
      </c>
      <c r="C1754" s="41" t="s">
        <v>8</v>
      </c>
      <c r="D1754" s="41" t="s">
        <v>185</v>
      </c>
      <c r="E1754" s="41" t="s">
        <v>185</v>
      </c>
      <c r="F1754" s="41" t="s">
        <v>756</v>
      </c>
      <c r="G1754" s="41">
        <v>1</v>
      </c>
      <c r="H1754" s="41">
        <v>4429.6850735051003</v>
      </c>
      <c r="I1754" s="41">
        <v>4860</v>
      </c>
      <c r="J1754" s="41">
        <v>0</v>
      </c>
      <c r="K1754" s="41">
        <v>89.91</v>
      </c>
      <c r="L1754" s="41">
        <v>0</v>
      </c>
      <c r="M1754" s="41">
        <v>12441</v>
      </c>
      <c r="N1754" s="41">
        <v>0</v>
      </c>
      <c r="O1754" s="41">
        <v>247.57590000000002</v>
      </c>
      <c r="P1754" s="41">
        <v>0</v>
      </c>
      <c r="Q1754" s="41">
        <v>0</v>
      </c>
      <c r="R1754" s="41">
        <v>0</v>
      </c>
      <c r="S1754" s="41">
        <v>474</v>
      </c>
      <c r="T1754" s="41">
        <v>10.428000000000001</v>
      </c>
      <c r="U1754" s="41">
        <v>4860</v>
      </c>
      <c r="V1754" s="41">
        <v>89.91</v>
      </c>
      <c r="W1754" s="41">
        <v>12915</v>
      </c>
      <c r="X1754" s="41">
        <v>258.00390000000004</v>
      </c>
    </row>
    <row r="1755" spans="1:24" x14ac:dyDescent="0.35">
      <c r="A1755" s="41" t="s">
        <v>598</v>
      </c>
      <c r="B1755" s="41" t="s">
        <v>485</v>
      </c>
      <c r="C1755" s="41" t="s">
        <v>8</v>
      </c>
      <c r="D1755" s="41" t="s">
        <v>185</v>
      </c>
      <c r="E1755" s="41" t="s">
        <v>185</v>
      </c>
      <c r="F1755" s="41" t="s">
        <v>760</v>
      </c>
      <c r="G1755" s="41">
        <v>5</v>
      </c>
      <c r="H1755" s="41">
        <v>4429.6850735051003</v>
      </c>
      <c r="I1755" s="41">
        <v>6232</v>
      </c>
      <c r="J1755" s="41">
        <v>1901</v>
      </c>
      <c r="K1755" s="41">
        <v>115.29199999999999</v>
      </c>
      <c r="L1755" s="41">
        <v>35.168500000000002</v>
      </c>
      <c r="M1755" s="41">
        <v>7435</v>
      </c>
      <c r="N1755" s="41">
        <v>2392</v>
      </c>
      <c r="O1755" s="41">
        <v>147.95650000000001</v>
      </c>
      <c r="P1755" s="41">
        <v>47.6008</v>
      </c>
      <c r="Q1755" s="41">
        <v>310</v>
      </c>
      <c r="R1755" s="41">
        <v>5.5490000000000004</v>
      </c>
      <c r="S1755" s="41">
        <v>568</v>
      </c>
      <c r="T1755" s="41">
        <v>12.496</v>
      </c>
      <c r="U1755" s="41">
        <v>8443</v>
      </c>
      <c r="V1755" s="41">
        <v>156.0095</v>
      </c>
      <c r="W1755" s="41">
        <v>10395</v>
      </c>
      <c r="X1755" s="41">
        <v>208.05330000000001</v>
      </c>
    </row>
    <row r="1756" spans="1:24" x14ac:dyDescent="0.35">
      <c r="A1756" s="41" t="s">
        <v>598</v>
      </c>
      <c r="B1756" s="41" t="s">
        <v>485</v>
      </c>
      <c r="C1756" s="41" t="s">
        <v>8</v>
      </c>
      <c r="D1756" s="41" t="s">
        <v>185</v>
      </c>
      <c r="E1756" s="41" t="s">
        <v>185</v>
      </c>
      <c r="F1756" s="41" t="s">
        <v>764</v>
      </c>
      <c r="G1756" s="41">
        <v>9</v>
      </c>
      <c r="H1756" s="41">
        <v>4429.6850735051003</v>
      </c>
      <c r="I1756" s="41">
        <v>4599</v>
      </c>
      <c r="J1756" s="41">
        <v>0</v>
      </c>
      <c r="K1756" s="41">
        <v>91.520099999999999</v>
      </c>
      <c r="L1756" s="41">
        <v>0</v>
      </c>
      <c r="M1756" s="41"/>
      <c r="N1756" s="41"/>
      <c r="O1756" s="41"/>
      <c r="P1756" s="41"/>
      <c r="Q1756" s="41">
        <v>450</v>
      </c>
      <c r="R1756" s="41">
        <v>8.0549999999999997</v>
      </c>
      <c r="S1756" s="41"/>
      <c r="T1756" s="41"/>
      <c r="U1756" s="41">
        <v>5049</v>
      </c>
      <c r="V1756" s="41">
        <v>99.575099999999992</v>
      </c>
      <c r="W1756" s="41"/>
      <c r="X1756" s="41"/>
    </row>
    <row r="1757" spans="1:24" x14ac:dyDescent="0.35">
      <c r="A1757" s="41" t="s">
        <v>598</v>
      </c>
      <c r="B1757" s="41" t="s">
        <v>485</v>
      </c>
      <c r="C1757" s="41" t="s">
        <v>8</v>
      </c>
      <c r="D1757" s="41" t="s">
        <v>185</v>
      </c>
      <c r="E1757" s="41" t="s">
        <v>185</v>
      </c>
      <c r="F1757" s="41" t="s">
        <v>766</v>
      </c>
      <c r="G1757" s="41">
        <v>11</v>
      </c>
      <c r="H1757" s="41">
        <v>4429.6850735051003</v>
      </c>
      <c r="I1757" s="41">
        <v>5948</v>
      </c>
      <c r="J1757" s="41">
        <v>0</v>
      </c>
      <c r="K1757" s="41">
        <v>118.3652</v>
      </c>
      <c r="L1757" s="41">
        <v>0</v>
      </c>
      <c r="M1757" s="41"/>
      <c r="N1757" s="41"/>
      <c r="O1757" s="41"/>
      <c r="P1757" s="41"/>
      <c r="Q1757" s="41">
        <v>472</v>
      </c>
      <c r="R1757" s="41">
        <v>8.4488000000000003</v>
      </c>
      <c r="S1757" s="41"/>
      <c r="T1757" s="41"/>
      <c r="U1757" s="41">
        <v>6420</v>
      </c>
      <c r="V1757" s="41">
        <v>126.81400000000001</v>
      </c>
      <c r="W1757" s="41"/>
      <c r="X1757" s="41"/>
    </row>
    <row r="1758" spans="1:24" x14ac:dyDescent="0.35">
      <c r="A1758" s="41" t="s">
        <v>598</v>
      </c>
      <c r="B1758" s="41" t="s">
        <v>485</v>
      </c>
      <c r="C1758" s="41" t="s">
        <v>8</v>
      </c>
      <c r="D1758" s="41" t="s">
        <v>185</v>
      </c>
      <c r="E1758" s="41" t="s">
        <v>185</v>
      </c>
      <c r="F1758" s="41" t="s">
        <v>765</v>
      </c>
      <c r="G1758" s="41">
        <v>10</v>
      </c>
      <c r="H1758" s="41">
        <v>4429.6850735051003</v>
      </c>
      <c r="I1758" s="41">
        <v>6672</v>
      </c>
      <c r="J1758" s="41">
        <v>0</v>
      </c>
      <c r="K1758" s="41">
        <v>132.77280000000002</v>
      </c>
      <c r="L1758" s="41">
        <v>0</v>
      </c>
      <c r="M1758" s="41"/>
      <c r="N1758" s="41"/>
      <c r="O1758" s="41"/>
      <c r="P1758" s="41"/>
      <c r="Q1758" s="41">
        <v>558</v>
      </c>
      <c r="R1758" s="41">
        <v>9.9882000000000009</v>
      </c>
      <c r="S1758" s="41"/>
      <c r="T1758" s="41"/>
      <c r="U1758" s="41">
        <v>7230</v>
      </c>
      <c r="V1758" s="41">
        <v>142.76100000000002</v>
      </c>
      <c r="W1758" s="41"/>
      <c r="X1758" s="41"/>
    </row>
    <row r="1759" spans="1:24" x14ac:dyDescent="0.35">
      <c r="A1759" s="41" t="s">
        <v>598</v>
      </c>
      <c r="B1759" s="41" t="s">
        <v>485</v>
      </c>
      <c r="C1759" s="41" t="s">
        <v>8</v>
      </c>
      <c r="D1759" s="41" t="s">
        <v>185</v>
      </c>
      <c r="E1759" s="41" t="s">
        <v>185</v>
      </c>
      <c r="F1759" s="41" t="s">
        <v>759</v>
      </c>
      <c r="G1759" s="41">
        <v>4</v>
      </c>
      <c r="H1759" s="41">
        <v>4429.6850735051003</v>
      </c>
      <c r="I1759" s="41">
        <v>23405</v>
      </c>
      <c r="J1759" s="41">
        <v>0</v>
      </c>
      <c r="K1759" s="41">
        <v>432.99250000000001</v>
      </c>
      <c r="L1759" s="41">
        <v>0</v>
      </c>
      <c r="M1759" s="41">
        <v>6447</v>
      </c>
      <c r="N1759" s="41">
        <v>0</v>
      </c>
      <c r="O1759" s="41">
        <v>128.2953</v>
      </c>
      <c r="P1759" s="41">
        <v>0</v>
      </c>
      <c r="Q1759" s="41">
        <v>162</v>
      </c>
      <c r="R1759" s="41">
        <v>2.8997999999999999</v>
      </c>
      <c r="S1759" s="41">
        <v>676</v>
      </c>
      <c r="T1759" s="41">
        <v>14.872</v>
      </c>
      <c r="U1759" s="41">
        <v>23567</v>
      </c>
      <c r="V1759" s="41">
        <v>435.89230000000003</v>
      </c>
      <c r="W1759" s="41">
        <v>7123</v>
      </c>
      <c r="X1759" s="41">
        <v>143.16730000000001</v>
      </c>
    </row>
    <row r="1760" spans="1:24" x14ac:dyDescent="0.35">
      <c r="A1760" s="41" t="s">
        <v>598</v>
      </c>
      <c r="B1760" s="41" t="s">
        <v>485</v>
      </c>
      <c r="C1760" s="41" t="s">
        <v>8</v>
      </c>
      <c r="D1760" s="41" t="s">
        <v>185</v>
      </c>
      <c r="E1760" s="41" t="s">
        <v>185</v>
      </c>
      <c r="F1760" s="41" t="s">
        <v>758</v>
      </c>
      <c r="G1760" s="41">
        <v>3</v>
      </c>
      <c r="H1760" s="41">
        <v>4429.6850735051003</v>
      </c>
      <c r="I1760" s="41">
        <v>22740</v>
      </c>
      <c r="J1760" s="41">
        <v>0</v>
      </c>
      <c r="K1760" s="41">
        <v>420.69</v>
      </c>
      <c r="L1760" s="41">
        <v>0</v>
      </c>
      <c r="M1760" s="41">
        <v>5186</v>
      </c>
      <c r="N1760" s="41">
        <v>0</v>
      </c>
      <c r="O1760" s="41">
        <v>103.20140000000001</v>
      </c>
      <c r="P1760" s="41">
        <v>0</v>
      </c>
      <c r="Q1760" s="41">
        <v>0</v>
      </c>
      <c r="R1760" s="41">
        <v>0</v>
      </c>
      <c r="S1760" s="41">
        <v>546</v>
      </c>
      <c r="T1760" s="41">
        <v>12.012</v>
      </c>
      <c r="U1760" s="41">
        <v>22740</v>
      </c>
      <c r="V1760" s="41">
        <v>420.69</v>
      </c>
      <c r="W1760" s="41">
        <v>5732</v>
      </c>
      <c r="X1760" s="41">
        <v>115.21340000000001</v>
      </c>
    </row>
    <row r="1761" spans="1:24" x14ac:dyDescent="0.35">
      <c r="A1761" s="41" t="s">
        <v>598</v>
      </c>
      <c r="B1761" s="41" t="s">
        <v>485</v>
      </c>
      <c r="C1761" s="41" t="s">
        <v>8</v>
      </c>
      <c r="D1761" s="41" t="s">
        <v>185</v>
      </c>
      <c r="E1761" s="41" t="s">
        <v>185</v>
      </c>
      <c r="F1761" s="41" t="s">
        <v>767</v>
      </c>
      <c r="G1761" s="41">
        <v>12</v>
      </c>
      <c r="H1761" s="41">
        <v>4429.6850735051003</v>
      </c>
      <c r="I1761" s="41">
        <v>10423</v>
      </c>
      <c r="J1761" s="41">
        <v>0</v>
      </c>
      <c r="K1761" s="41">
        <v>207.41770000000002</v>
      </c>
      <c r="L1761" s="41">
        <v>0</v>
      </c>
      <c r="M1761" s="41"/>
      <c r="N1761" s="41"/>
      <c r="O1761" s="41"/>
      <c r="P1761" s="41"/>
      <c r="Q1761" s="41">
        <v>532</v>
      </c>
      <c r="R1761" s="41">
        <v>9.5228000000000002</v>
      </c>
      <c r="S1761" s="41"/>
      <c r="T1761" s="41"/>
      <c r="U1761" s="41">
        <v>10955</v>
      </c>
      <c r="V1761" s="41">
        <v>216.94050000000001</v>
      </c>
      <c r="W1761" s="41"/>
      <c r="X1761" s="41"/>
    </row>
    <row r="1762" spans="1:24" x14ac:dyDescent="0.35">
      <c r="A1762" s="41" t="s">
        <v>598</v>
      </c>
      <c r="B1762" s="41" t="s">
        <v>485</v>
      </c>
      <c r="C1762" s="41" t="s">
        <v>8</v>
      </c>
      <c r="D1762" s="41" t="s">
        <v>185</v>
      </c>
      <c r="E1762" s="41" t="s">
        <v>185</v>
      </c>
      <c r="F1762" s="41" t="s">
        <v>757</v>
      </c>
      <c r="G1762" s="41">
        <v>2</v>
      </c>
      <c r="H1762" s="41">
        <v>4429.6850735051003</v>
      </c>
      <c r="I1762" s="41">
        <v>6618</v>
      </c>
      <c r="J1762" s="41">
        <v>0</v>
      </c>
      <c r="K1762" s="41">
        <v>122.43299999999999</v>
      </c>
      <c r="L1762" s="41">
        <v>0</v>
      </c>
      <c r="M1762" s="41">
        <v>4719</v>
      </c>
      <c r="N1762" s="41">
        <v>0</v>
      </c>
      <c r="O1762" s="41">
        <v>93.908100000000005</v>
      </c>
      <c r="P1762" s="41">
        <v>0</v>
      </c>
      <c r="Q1762" s="41">
        <v>0</v>
      </c>
      <c r="R1762" s="41">
        <v>0</v>
      </c>
      <c r="S1762" s="41">
        <v>558</v>
      </c>
      <c r="T1762" s="41">
        <v>12.276</v>
      </c>
      <c r="U1762" s="41">
        <v>6618</v>
      </c>
      <c r="V1762" s="41">
        <v>122.43299999999999</v>
      </c>
      <c r="W1762" s="41">
        <v>5277</v>
      </c>
      <c r="X1762" s="41">
        <v>106.1841</v>
      </c>
    </row>
    <row r="1763" spans="1:24" x14ac:dyDescent="0.35">
      <c r="A1763" s="41" t="s">
        <v>598</v>
      </c>
      <c r="B1763" s="41" t="s">
        <v>485</v>
      </c>
      <c r="C1763" s="41" t="s">
        <v>8</v>
      </c>
      <c r="D1763" s="41" t="s">
        <v>185</v>
      </c>
      <c r="E1763" s="41" t="s">
        <v>185</v>
      </c>
      <c r="F1763" s="41" t="s">
        <v>763</v>
      </c>
      <c r="G1763" s="41">
        <v>8</v>
      </c>
      <c r="H1763" s="41">
        <v>4429.6850735051003</v>
      </c>
      <c r="I1763" s="41">
        <v>5896</v>
      </c>
      <c r="J1763" s="41">
        <v>2</v>
      </c>
      <c r="K1763" s="41">
        <v>117.33040000000001</v>
      </c>
      <c r="L1763" s="41">
        <v>3.9800000000000002E-2</v>
      </c>
      <c r="M1763" s="41"/>
      <c r="N1763" s="41"/>
      <c r="O1763" s="41"/>
      <c r="P1763" s="41"/>
      <c r="Q1763" s="41">
        <v>420</v>
      </c>
      <c r="R1763" s="41">
        <v>7.5179999999999998</v>
      </c>
      <c r="S1763" s="41"/>
      <c r="T1763" s="41"/>
      <c r="U1763" s="41">
        <v>6318</v>
      </c>
      <c r="V1763" s="41">
        <v>124.88820000000001</v>
      </c>
      <c r="W1763" s="41"/>
      <c r="X1763" s="41"/>
    </row>
    <row r="1764" spans="1:24" x14ac:dyDescent="0.35">
      <c r="A1764" s="41" t="s">
        <v>598</v>
      </c>
      <c r="B1764" s="41" t="s">
        <v>485</v>
      </c>
      <c r="C1764" s="41" t="s">
        <v>8</v>
      </c>
      <c r="D1764" s="41" t="s">
        <v>185</v>
      </c>
      <c r="E1764" s="41" t="s">
        <v>185</v>
      </c>
      <c r="F1764" s="41" t="s">
        <v>762</v>
      </c>
      <c r="G1764" s="41">
        <v>7</v>
      </c>
      <c r="H1764" s="41">
        <v>4429.6850735051003</v>
      </c>
      <c r="I1764" s="41">
        <v>14220</v>
      </c>
      <c r="J1764" s="41">
        <v>2437</v>
      </c>
      <c r="K1764" s="41">
        <v>282.97800000000001</v>
      </c>
      <c r="L1764" s="41">
        <v>48.496300000000005</v>
      </c>
      <c r="M1764" s="41">
        <v>0</v>
      </c>
      <c r="N1764" s="41">
        <v>0</v>
      </c>
      <c r="O1764" s="41">
        <v>0</v>
      </c>
      <c r="P1764" s="41">
        <v>0</v>
      </c>
      <c r="Q1764" s="41">
        <v>444</v>
      </c>
      <c r="R1764" s="41">
        <v>7.9476000000000004</v>
      </c>
      <c r="S1764" s="41">
        <v>612</v>
      </c>
      <c r="T1764" s="41">
        <v>13.464</v>
      </c>
      <c r="U1764" s="41">
        <v>17101</v>
      </c>
      <c r="V1764" s="41">
        <v>339.42190000000005</v>
      </c>
      <c r="W1764" s="41">
        <v>612</v>
      </c>
      <c r="X1764" s="41">
        <v>13.464</v>
      </c>
    </row>
    <row r="1765" spans="1:24" x14ac:dyDescent="0.35">
      <c r="A1765" s="41" t="s">
        <v>598</v>
      </c>
      <c r="B1765" s="41" t="s">
        <v>485</v>
      </c>
      <c r="C1765" s="41" t="s">
        <v>8</v>
      </c>
      <c r="D1765" s="41" t="s">
        <v>185</v>
      </c>
      <c r="E1765" s="41" t="s">
        <v>185</v>
      </c>
      <c r="F1765" s="41" t="s">
        <v>761</v>
      </c>
      <c r="G1765" s="41">
        <v>6</v>
      </c>
      <c r="H1765" s="41">
        <v>4429.6850735051003</v>
      </c>
      <c r="I1765" s="41">
        <v>5233</v>
      </c>
      <c r="J1765" s="41">
        <v>980</v>
      </c>
      <c r="K1765" s="41">
        <v>104.1367</v>
      </c>
      <c r="L1765" s="41">
        <v>19.502000000000002</v>
      </c>
      <c r="M1765" s="41">
        <v>5599</v>
      </c>
      <c r="N1765" s="41">
        <v>41</v>
      </c>
      <c r="O1765" s="41">
        <v>125.97749999999999</v>
      </c>
      <c r="P1765" s="41">
        <v>0.92249999999999999</v>
      </c>
      <c r="Q1765" s="41">
        <v>364</v>
      </c>
      <c r="R1765" s="41">
        <v>6.5156000000000001</v>
      </c>
      <c r="S1765" s="41">
        <v>577</v>
      </c>
      <c r="T1765" s="41">
        <v>12.694000000000001</v>
      </c>
      <c r="U1765" s="41">
        <v>6577</v>
      </c>
      <c r="V1765" s="41">
        <v>130.15430000000001</v>
      </c>
      <c r="W1765" s="41">
        <v>6217</v>
      </c>
      <c r="X1765" s="41">
        <v>139.59399999999999</v>
      </c>
    </row>
    <row r="1766" spans="1:24" x14ac:dyDescent="0.35">
      <c r="A1766" s="41" t="s">
        <v>186</v>
      </c>
      <c r="B1766" s="41" t="s">
        <v>433</v>
      </c>
      <c r="C1766" s="41" t="s">
        <v>16</v>
      </c>
      <c r="D1766" s="41" t="s">
        <v>187</v>
      </c>
      <c r="E1766" s="41" t="s">
        <v>187</v>
      </c>
      <c r="F1766" s="41" t="s">
        <v>756</v>
      </c>
      <c r="G1766" s="41">
        <v>1</v>
      </c>
      <c r="H1766" s="41">
        <v>5796.0977365993504</v>
      </c>
      <c r="I1766" s="41">
        <v>6144</v>
      </c>
      <c r="J1766" s="41">
        <v>353</v>
      </c>
      <c r="K1766" s="41">
        <v>113.66399999999999</v>
      </c>
      <c r="L1766" s="41">
        <v>6.5305</v>
      </c>
      <c r="M1766" s="41">
        <v>4659</v>
      </c>
      <c r="N1766" s="41">
        <v>526</v>
      </c>
      <c r="O1766" s="41">
        <v>92.714100000000002</v>
      </c>
      <c r="P1766" s="41">
        <v>10.467400000000001</v>
      </c>
      <c r="Q1766" s="41">
        <v>5207</v>
      </c>
      <c r="R1766" s="41">
        <v>93.205299999999994</v>
      </c>
      <c r="S1766" s="41">
        <v>11878</v>
      </c>
      <c r="T1766" s="41">
        <v>261.31599999999997</v>
      </c>
      <c r="U1766" s="41">
        <v>11704</v>
      </c>
      <c r="V1766" s="41">
        <v>213.39979999999997</v>
      </c>
      <c r="W1766" s="41">
        <v>17063</v>
      </c>
      <c r="X1766" s="41">
        <v>364.49749999999995</v>
      </c>
    </row>
    <row r="1767" spans="1:24" x14ac:dyDescent="0.35">
      <c r="A1767" s="41" t="s">
        <v>186</v>
      </c>
      <c r="B1767" s="41" t="s">
        <v>433</v>
      </c>
      <c r="C1767" s="41" t="s">
        <v>16</v>
      </c>
      <c r="D1767" s="41" t="s">
        <v>187</v>
      </c>
      <c r="E1767" s="41" t="s">
        <v>187</v>
      </c>
      <c r="F1767" s="41" t="s">
        <v>760</v>
      </c>
      <c r="G1767" s="41">
        <v>5</v>
      </c>
      <c r="H1767" s="41">
        <v>5796.0977365993504</v>
      </c>
      <c r="I1767" s="41">
        <v>7691</v>
      </c>
      <c r="J1767" s="41">
        <v>731</v>
      </c>
      <c r="K1767" s="41">
        <v>142.2835</v>
      </c>
      <c r="L1767" s="41">
        <v>13.523499999999999</v>
      </c>
      <c r="M1767" s="41">
        <v>3552</v>
      </c>
      <c r="N1767" s="41">
        <v>1017</v>
      </c>
      <c r="O1767" s="41">
        <v>70.68480000000001</v>
      </c>
      <c r="P1767" s="41">
        <v>20.238300000000002</v>
      </c>
      <c r="Q1767" s="41">
        <v>14791</v>
      </c>
      <c r="R1767" s="41">
        <v>264.75889999999998</v>
      </c>
      <c r="S1767" s="41">
        <v>10441</v>
      </c>
      <c r="T1767" s="41">
        <v>229.702</v>
      </c>
      <c r="U1767" s="41">
        <v>23213</v>
      </c>
      <c r="V1767" s="41">
        <v>420.5659</v>
      </c>
      <c r="W1767" s="41">
        <v>15010</v>
      </c>
      <c r="X1767" s="41">
        <v>320.62509999999997</v>
      </c>
    </row>
    <row r="1768" spans="1:24" x14ac:dyDescent="0.35">
      <c r="A1768" s="41" t="s">
        <v>186</v>
      </c>
      <c r="B1768" s="41" t="s">
        <v>433</v>
      </c>
      <c r="C1768" s="41" t="s">
        <v>16</v>
      </c>
      <c r="D1768" s="41" t="s">
        <v>187</v>
      </c>
      <c r="E1768" s="41" t="s">
        <v>187</v>
      </c>
      <c r="F1768" s="41" t="s">
        <v>764</v>
      </c>
      <c r="G1768" s="41">
        <v>9</v>
      </c>
      <c r="H1768" s="41">
        <v>5796.0977365993504</v>
      </c>
      <c r="I1768" s="41">
        <v>4315</v>
      </c>
      <c r="J1768" s="41">
        <v>1230</v>
      </c>
      <c r="K1768" s="41">
        <v>85.868499999999997</v>
      </c>
      <c r="L1768" s="41">
        <v>24.477</v>
      </c>
      <c r="M1768" s="41"/>
      <c r="N1768" s="41"/>
      <c r="O1768" s="41"/>
      <c r="P1768" s="41"/>
      <c r="Q1768" s="41">
        <v>7730</v>
      </c>
      <c r="R1768" s="41">
        <v>138.36699999999999</v>
      </c>
      <c r="S1768" s="41"/>
      <c r="T1768" s="41"/>
      <c r="U1768" s="41">
        <v>13275</v>
      </c>
      <c r="V1768" s="41">
        <v>248.71249999999998</v>
      </c>
      <c r="W1768" s="41"/>
      <c r="X1768" s="41"/>
    </row>
    <row r="1769" spans="1:24" x14ac:dyDescent="0.35">
      <c r="A1769" s="41" t="s">
        <v>186</v>
      </c>
      <c r="B1769" s="41" t="s">
        <v>433</v>
      </c>
      <c r="C1769" s="41" t="s">
        <v>16</v>
      </c>
      <c r="D1769" s="41" t="s">
        <v>187</v>
      </c>
      <c r="E1769" s="41" t="s">
        <v>187</v>
      </c>
      <c r="F1769" s="41" t="s">
        <v>766</v>
      </c>
      <c r="G1769" s="41">
        <v>11</v>
      </c>
      <c r="H1769" s="41">
        <v>5796.0977365993504</v>
      </c>
      <c r="I1769" s="41">
        <v>4566</v>
      </c>
      <c r="J1769" s="41">
        <v>2563</v>
      </c>
      <c r="K1769" s="41">
        <v>90.863399999999999</v>
      </c>
      <c r="L1769" s="41">
        <v>51.003700000000002</v>
      </c>
      <c r="M1769" s="41"/>
      <c r="N1769" s="41"/>
      <c r="O1769" s="41"/>
      <c r="P1769" s="41"/>
      <c r="Q1769" s="41">
        <v>12112</v>
      </c>
      <c r="R1769" s="41">
        <v>216.8048</v>
      </c>
      <c r="S1769" s="41"/>
      <c r="T1769" s="41"/>
      <c r="U1769" s="41">
        <v>19241</v>
      </c>
      <c r="V1769" s="41">
        <v>358.67189999999999</v>
      </c>
      <c r="W1769" s="41"/>
      <c r="X1769" s="41"/>
    </row>
    <row r="1770" spans="1:24" x14ac:dyDescent="0.35">
      <c r="A1770" s="41" t="s">
        <v>186</v>
      </c>
      <c r="B1770" s="41" t="s">
        <v>433</v>
      </c>
      <c r="C1770" s="41" t="s">
        <v>16</v>
      </c>
      <c r="D1770" s="41" t="s">
        <v>187</v>
      </c>
      <c r="E1770" s="41" t="s">
        <v>187</v>
      </c>
      <c r="F1770" s="41" t="s">
        <v>765</v>
      </c>
      <c r="G1770" s="41">
        <v>10</v>
      </c>
      <c r="H1770" s="41">
        <v>5796.0977365993504</v>
      </c>
      <c r="I1770" s="41">
        <v>5106</v>
      </c>
      <c r="J1770" s="41">
        <v>1652</v>
      </c>
      <c r="K1770" s="41">
        <v>101.60940000000001</v>
      </c>
      <c r="L1770" s="41">
        <v>32.8748</v>
      </c>
      <c r="M1770" s="41"/>
      <c r="N1770" s="41"/>
      <c r="O1770" s="41"/>
      <c r="P1770" s="41"/>
      <c r="Q1770" s="41">
        <v>20508</v>
      </c>
      <c r="R1770" s="41">
        <v>367.09320000000002</v>
      </c>
      <c r="S1770" s="41"/>
      <c r="T1770" s="41"/>
      <c r="U1770" s="41">
        <v>27266</v>
      </c>
      <c r="V1770" s="41">
        <v>501.57740000000001</v>
      </c>
      <c r="W1770" s="41"/>
      <c r="X1770" s="41"/>
    </row>
    <row r="1771" spans="1:24" x14ac:dyDescent="0.35">
      <c r="A1771" s="41" t="s">
        <v>186</v>
      </c>
      <c r="B1771" s="41" t="s">
        <v>433</v>
      </c>
      <c r="C1771" s="41" t="s">
        <v>16</v>
      </c>
      <c r="D1771" s="41" t="s">
        <v>187</v>
      </c>
      <c r="E1771" s="41" t="s">
        <v>187</v>
      </c>
      <c r="F1771" s="41" t="s">
        <v>759</v>
      </c>
      <c r="G1771" s="41">
        <v>4</v>
      </c>
      <c r="H1771" s="41">
        <v>5796.0977365993504</v>
      </c>
      <c r="I1771" s="41">
        <v>4723</v>
      </c>
      <c r="J1771" s="41">
        <v>180</v>
      </c>
      <c r="K1771" s="41">
        <v>87.375500000000002</v>
      </c>
      <c r="L1771" s="41">
        <v>3.3299999999999996</v>
      </c>
      <c r="M1771" s="41">
        <v>5720</v>
      </c>
      <c r="N1771" s="41">
        <v>799</v>
      </c>
      <c r="O1771" s="41">
        <v>113.828</v>
      </c>
      <c r="P1771" s="41">
        <v>15.9001</v>
      </c>
      <c r="Q1771" s="41">
        <v>7537</v>
      </c>
      <c r="R1771" s="41">
        <v>134.91229999999999</v>
      </c>
      <c r="S1771" s="41">
        <v>13588</v>
      </c>
      <c r="T1771" s="41">
        <v>298.93599999999998</v>
      </c>
      <c r="U1771" s="41">
        <v>12440</v>
      </c>
      <c r="V1771" s="41">
        <v>225.61779999999999</v>
      </c>
      <c r="W1771" s="41">
        <v>20107</v>
      </c>
      <c r="X1771" s="41">
        <v>428.66409999999996</v>
      </c>
    </row>
    <row r="1772" spans="1:24" x14ac:dyDescent="0.35">
      <c r="A1772" s="41" t="s">
        <v>186</v>
      </c>
      <c r="B1772" s="41" t="s">
        <v>433</v>
      </c>
      <c r="C1772" s="41" t="s">
        <v>16</v>
      </c>
      <c r="D1772" s="41" t="s">
        <v>187</v>
      </c>
      <c r="E1772" s="41" t="s">
        <v>187</v>
      </c>
      <c r="F1772" s="41" t="s">
        <v>758</v>
      </c>
      <c r="G1772" s="41">
        <v>3</v>
      </c>
      <c r="H1772" s="41">
        <v>5796.0977365993504</v>
      </c>
      <c r="I1772" s="41">
        <v>5494</v>
      </c>
      <c r="J1772" s="41">
        <v>974</v>
      </c>
      <c r="K1772" s="41">
        <v>101.639</v>
      </c>
      <c r="L1772" s="41">
        <v>18.018999999999998</v>
      </c>
      <c r="M1772" s="41">
        <v>4281</v>
      </c>
      <c r="N1772" s="41">
        <v>1109</v>
      </c>
      <c r="O1772" s="41">
        <v>85.191900000000004</v>
      </c>
      <c r="P1772" s="41">
        <v>22.069100000000002</v>
      </c>
      <c r="Q1772" s="41">
        <v>8370</v>
      </c>
      <c r="R1772" s="41">
        <v>149.82300000000001</v>
      </c>
      <c r="S1772" s="41">
        <v>11864</v>
      </c>
      <c r="T1772" s="41">
        <v>261.00799999999998</v>
      </c>
      <c r="U1772" s="41">
        <v>14838</v>
      </c>
      <c r="V1772" s="41">
        <v>269.48099999999999</v>
      </c>
      <c r="W1772" s="41">
        <v>17254</v>
      </c>
      <c r="X1772" s="41">
        <v>368.26900000000001</v>
      </c>
    </row>
    <row r="1773" spans="1:24" x14ac:dyDescent="0.35">
      <c r="A1773" s="41" t="s">
        <v>186</v>
      </c>
      <c r="B1773" s="41" t="s">
        <v>433</v>
      </c>
      <c r="C1773" s="41" t="s">
        <v>16</v>
      </c>
      <c r="D1773" s="41" t="s">
        <v>187</v>
      </c>
      <c r="E1773" s="41" t="s">
        <v>187</v>
      </c>
      <c r="F1773" s="41" t="s">
        <v>767</v>
      </c>
      <c r="G1773" s="41">
        <v>12</v>
      </c>
      <c r="H1773" s="41">
        <v>5796.0977365993504</v>
      </c>
      <c r="I1773" s="41">
        <v>3480</v>
      </c>
      <c r="J1773" s="41">
        <v>796</v>
      </c>
      <c r="K1773" s="41">
        <v>69.25200000000001</v>
      </c>
      <c r="L1773" s="41">
        <v>15.840400000000001</v>
      </c>
      <c r="M1773" s="41"/>
      <c r="N1773" s="41"/>
      <c r="O1773" s="41"/>
      <c r="P1773" s="41"/>
      <c r="Q1773" s="41">
        <v>13014</v>
      </c>
      <c r="R1773" s="41">
        <v>232.95060000000001</v>
      </c>
      <c r="S1773" s="41"/>
      <c r="T1773" s="41"/>
      <c r="U1773" s="41">
        <v>17290</v>
      </c>
      <c r="V1773" s="41">
        <v>318.04300000000001</v>
      </c>
      <c r="W1773" s="41"/>
      <c r="X1773" s="41"/>
    </row>
    <row r="1774" spans="1:24" x14ac:dyDescent="0.35">
      <c r="A1774" s="41" t="s">
        <v>186</v>
      </c>
      <c r="B1774" s="41" t="s">
        <v>433</v>
      </c>
      <c r="C1774" s="41" t="s">
        <v>16</v>
      </c>
      <c r="D1774" s="41" t="s">
        <v>187</v>
      </c>
      <c r="E1774" s="41" t="s">
        <v>187</v>
      </c>
      <c r="F1774" s="41" t="s">
        <v>757</v>
      </c>
      <c r="G1774" s="41">
        <v>2</v>
      </c>
      <c r="H1774" s="41">
        <v>5796.0977365993504</v>
      </c>
      <c r="I1774" s="41">
        <v>7742</v>
      </c>
      <c r="J1774" s="41">
        <v>831</v>
      </c>
      <c r="K1774" s="41">
        <v>143.227</v>
      </c>
      <c r="L1774" s="41">
        <v>15.3735</v>
      </c>
      <c r="M1774" s="41">
        <v>3013</v>
      </c>
      <c r="N1774" s="41">
        <v>656</v>
      </c>
      <c r="O1774" s="41">
        <v>59.9587</v>
      </c>
      <c r="P1774" s="41">
        <v>13.054400000000001</v>
      </c>
      <c r="Q1774" s="41">
        <v>6739</v>
      </c>
      <c r="R1774" s="41">
        <v>120.6281</v>
      </c>
      <c r="S1774" s="41">
        <v>12545</v>
      </c>
      <c r="T1774" s="41">
        <v>275.99</v>
      </c>
      <c r="U1774" s="41">
        <v>15312</v>
      </c>
      <c r="V1774" s="41">
        <v>279.22860000000003</v>
      </c>
      <c r="W1774" s="41">
        <v>16214</v>
      </c>
      <c r="X1774" s="41">
        <v>349.00310000000002</v>
      </c>
    </row>
    <row r="1775" spans="1:24" x14ac:dyDescent="0.35">
      <c r="A1775" s="41" t="s">
        <v>186</v>
      </c>
      <c r="B1775" s="41" t="s">
        <v>433</v>
      </c>
      <c r="C1775" s="41" t="s">
        <v>16</v>
      </c>
      <c r="D1775" s="41" t="s">
        <v>187</v>
      </c>
      <c r="E1775" s="41" t="s">
        <v>187</v>
      </c>
      <c r="F1775" s="41" t="s">
        <v>763</v>
      </c>
      <c r="G1775" s="41">
        <v>8</v>
      </c>
      <c r="H1775" s="41">
        <v>5796.0977365993504</v>
      </c>
      <c r="I1775" s="41">
        <v>4471</v>
      </c>
      <c r="J1775" s="41">
        <v>783</v>
      </c>
      <c r="K1775" s="41">
        <v>88.97290000000001</v>
      </c>
      <c r="L1775" s="41">
        <v>15.581700000000001</v>
      </c>
      <c r="M1775" s="41"/>
      <c r="N1775" s="41"/>
      <c r="O1775" s="41"/>
      <c r="P1775" s="41"/>
      <c r="Q1775" s="41">
        <v>9034</v>
      </c>
      <c r="R1775" s="41">
        <v>161.70859999999999</v>
      </c>
      <c r="S1775" s="41"/>
      <c r="T1775" s="41"/>
      <c r="U1775" s="41">
        <v>14288</v>
      </c>
      <c r="V1775" s="41">
        <v>266.26319999999998</v>
      </c>
      <c r="W1775" s="41"/>
      <c r="X1775" s="41"/>
    </row>
    <row r="1776" spans="1:24" x14ac:dyDescent="0.35">
      <c r="A1776" s="41" t="s">
        <v>186</v>
      </c>
      <c r="B1776" s="41" t="s">
        <v>433</v>
      </c>
      <c r="C1776" s="41" t="s">
        <v>16</v>
      </c>
      <c r="D1776" s="41" t="s">
        <v>187</v>
      </c>
      <c r="E1776" s="41" t="s">
        <v>187</v>
      </c>
      <c r="F1776" s="41" t="s">
        <v>762</v>
      </c>
      <c r="G1776" s="41">
        <v>7</v>
      </c>
      <c r="H1776" s="41">
        <v>5796.0977365993504</v>
      </c>
      <c r="I1776" s="41">
        <v>6002</v>
      </c>
      <c r="J1776" s="41">
        <v>160</v>
      </c>
      <c r="K1776" s="41">
        <v>119.43980000000001</v>
      </c>
      <c r="L1776" s="41">
        <v>3.1840000000000002</v>
      </c>
      <c r="M1776" s="41">
        <v>0</v>
      </c>
      <c r="N1776" s="41">
        <v>5530</v>
      </c>
      <c r="O1776" s="41">
        <v>0</v>
      </c>
      <c r="P1776" s="41">
        <v>124.425</v>
      </c>
      <c r="Q1776" s="41">
        <v>9271</v>
      </c>
      <c r="R1776" s="41">
        <v>165.95089999999999</v>
      </c>
      <c r="S1776" s="41">
        <v>20237</v>
      </c>
      <c r="T1776" s="41">
        <v>445.214</v>
      </c>
      <c r="U1776" s="41">
        <v>15433</v>
      </c>
      <c r="V1776" s="41">
        <v>288.57470000000001</v>
      </c>
      <c r="W1776" s="41">
        <v>25767</v>
      </c>
      <c r="X1776" s="41">
        <v>569.63900000000001</v>
      </c>
    </row>
    <row r="1777" spans="1:24" x14ac:dyDescent="0.35">
      <c r="A1777" s="41" t="s">
        <v>186</v>
      </c>
      <c r="B1777" s="41" t="s">
        <v>433</v>
      </c>
      <c r="C1777" s="41" t="s">
        <v>16</v>
      </c>
      <c r="D1777" s="41" t="s">
        <v>187</v>
      </c>
      <c r="E1777" s="41" t="s">
        <v>187</v>
      </c>
      <c r="F1777" s="41" t="s">
        <v>761</v>
      </c>
      <c r="G1777" s="41">
        <v>6</v>
      </c>
      <c r="H1777" s="41">
        <v>5796.0977365993504</v>
      </c>
      <c r="I1777" s="41">
        <v>5561</v>
      </c>
      <c r="J1777" s="41">
        <v>20</v>
      </c>
      <c r="K1777" s="41">
        <v>110.66390000000001</v>
      </c>
      <c r="L1777" s="41">
        <v>0.39800000000000002</v>
      </c>
      <c r="M1777" s="41">
        <v>4361</v>
      </c>
      <c r="N1777" s="41">
        <v>3377</v>
      </c>
      <c r="O1777" s="41">
        <v>98.122500000000002</v>
      </c>
      <c r="P1777" s="41">
        <v>75.982500000000002</v>
      </c>
      <c r="Q1777" s="41">
        <v>13826</v>
      </c>
      <c r="R1777" s="41">
        <v>247.4854</v>
      </c>
      <c r="S1777" s="41">
        <v>12478</v>
      </c>
      <c r="T1777" s="41">
        <v>274.51600000000002</v>
      </c>
      <c r="U1777" s="41">
        <v>19407</v>
      </c>
      <c r="V1777" s="41">
        <v>358.54730000000001</v>
      </c>
      <c r="W1777" s="41">
        <v>20216</v>
      </c>
      <c r="X1777" s="41">
        <v>448.62100000000004</v>
      </c>
    </row>
    <row r="1778" spans="1:24" x14ac:dyDescent="0.35">
      <c r="A1778" s="41" t="s">
        <v>750</v>
      </c>
      <c r="B1778" s="41" t="s">
        <v>470</v>
      </c>
      <c r="C1778" s="41" t="s">
        <v>33</v>
      </c>
      <c r="D1778" s="41" t="s">
        <v>188</v>
      </c>
      <c r="E1778" s="41" t="s">
        <v>188</v>
      </c>
      <c r="F1778" s="41" t="s">
        <v>756</v>
      </c>
      <c r="G1778" s="41">
        <v>1</v>
      </c>
      <c r="H1778" s="41">
        <v>19981.9619248659</v>
      </c>
      <c r="I1778" s="41">
        <v>3938</v>
      </c>
      <c r="J1778" s="41">
        <v>605</v>
      </c>
      <c r="K1778" s="41">
        <v>72.852999999999994</v>
      </c>
      <c r="L1778" s="41">
        <v>11.192499999999999</v>
      </c>
      <c r="M1778" s="41">
        <v>4889</v>
      </c>
      <c r="N1778" s="41">
        <v>4092</v>
      </c>
      <c r="O1778" s="41">
        <v>97.2911</v>
      </c>
      <c r="P1778" s="41">
        <v>81.430800000000005</v>
      </c>
      <c r="Q1778" s="41">
        <v>20023</v>
      </c>
      <c r="R1778" s="41">
        <v>358.4117</v>
      </c>
      <c r="S1778" s="41">
        <v>10710</v>
      </c>
      <c r="T1778" s="41">
        <v>235.62</v>
      </c>
      <c r="U1778" s="41">
        <v>24566</v>
      </c>
      <c r="V1778" s="41">
        <v>442.4572</v>
      </c>
      <c r="W1778" s="41">
        <v>19691</v>
      </c>
      <c r="X1778" s="41">
        <v>414.34190000000001</v>
      </c>
    </row>
    <row r="1779" spans="1:24" x14ac:dyDescent="0.35">
      <c r="A1779" s="41" t="s">
        <v>750</v>
      </c>
      <c r="B1779" s="41" t="s">
        <v>470</v>
      </c>
      <c r="C1779" s="41" t="s">
        <v>33</v>
      </c>
      <c r="D1779" s="41" t="s">
        <v>188</v>
      </c>
      <c r="E1779" s="41" t="s">
        <v>188</v>
      </c>
      <c r="F1779" s="41" t="s">
        <v>760</v>
      </c>
      <c r="G1779" s="41">
        <v>5</v>
      </c>
      <c r="H1779" s="41">
        <v>19981.9619248659</v>
      </c>
      <c r="I1779" s="41">
        <v>4287</v>
      </c>
      <c r="J1779" s="41">
        <v>2537</v>
      </c>
      <c r="K1779" s="41">
        <v>79.3095</v>
      </c>
      <c r="L1779" s="41">
        <v>46.9345</v>
      </c>
      <c r="M1779" s="41">
        <v>7788</v>
      </c>
      <c r="N1779" s="41">
        <v>3400</v>
      </c>
      <c r="O1779" s="41">
        <v>154.9812</v>
      </c>
      <c r="P1779" s="41">
        <v>67.66</v>
      </c>
      <c r="Q1779" s="41">
        <v>11529</v>
      </c>
      <c r="R1779" s="41">
        <v>206.3691</v>
      </c>
      <c r="S1779" s="41">
        <v>7397</v>
      </c>
      <c r="T1779" s="41">
        <v>162.73400000000001</v>
      </c>
      <c r="U1779" s="41">
        <v>18353</v>
      </c>
      <c r="V1779" s="41">
        <v>332.61310000000003</v>
      </c>
      <c r="W1779" s="41">
        <v>18585</v>
      </c>
      <c r="X1779" s="41">
        <v>385.37520000000001</v>
      </c>
    </row>
    <row r="1780" spans="1:24" x14ac:dyDescent="0.35">
      <c r="A1780" s="41" t="s">
        <v>750</v>
      </c>
      <c r="B1780" s="41" t="s">
        <v>470</v>
      </c>
      <c r="C1780" s="41" t="s">
        <v>33</v>
      </c>
      <c r="D1780" s="41" t="s">
        <v>188</v>
      </c>
      <c r="E1780" s="41" t="s">
        <v>188</v>
      </c>
      <c r="F1780" s="41" t="s">
        <v>764</v>
      </c>
      <c r="G1780" s="41">
        <v>9</v>
      </c>
      <c r="H1780" s="41">
        <v>19981.9619248659</v>
      </c>
      <c r="I1780" s="41">
        <v>3781</v>
      </c>
      <c r="J1780" s="41">
        <v>714</v>
      </c>
      <c r="K1780" s="41">
        <v>75.241900000000001</v>
      </c>
      <c r="L1780" s="41">
        <v>14.208600000000001</v>
      </c>
      <c r="M1780" s="41"/>
      <c r="N1780" s="41"/>
      <c r="O1780" s="41"/>
      <c r="P1780" s="41"/>
      <c r="Q1780" s="41">
        <v>23266</v>
      </c>
      <c r="R1780" s="41">
        <v>416.46140000000003</v>
      </c>
      <c r="S1780" s="41"/>
      <c r="T1780" s="41"/>
      <c r="U1780" s="41">
        <v>27761</v>
      </c>
      <c r="V1780" s="41">
        <v>505.91190000000006</v>
      </c>
      <c r="W1780" s="41"/>
      <c r="X1780" s="41"/>
    </row>
    <row r="1781" spans="1:24" x14ac:dyDescent="0.35">
      <c r="A1781" s="41" t="s">
        <v>750</v>
      </c>
      <c r="B1781" s="41" t="s">
        <v>470</v>
      </c>
      <c r="C1781" s="41" t="s">
        <v>33</v>
      </c>
      <c r="D1781" s="41" t="s">
        <v>188</v>
      </c>
      <c r="E1781" s="41" t="s">
        <v>188</v>
      </c>
      <c r="F1781" s="41" t="s">
        <v>766</v>
      </c>
      <c r="G1781" s="41">
        <v>11</v>
      </c>
      <c r="H1781" s="41">
        <v>19981.9619248659</v>
      </c>
      <c r="I1781" s="41">
        <v>6118</v>
      </c>
      <c r="J1781" s="41">
        <v>1614</v>
      </c>
      <c r="K1781" s="41">
        <v>121.74820000000001</v>
      </c>
      <c r="L1781" s="41">
        <v>32.118600000000001</v>
      </c>
      <c r="M1781" s="41"/>
      <c r="N1781" s="41"/>
      <c r="O1781" s="41"/>
      <c r="P1781" s="41"/>
      <c r="Q1781" s="41">
        <v>35599</v>
      </c>
      <c r="R1781" s="41">
        <v>637.22209999999995</v>
      </c>
      <c r="S1781" s="41"/>
      <c r="T1781" s="41"/>
      <c r="U1781" s="41">
        <v>43331</v>
      </c>
      <c r="V1781" s="41">
        <v>791.08889999999997</v>
      </c>
      <c r="W1781" s="41"/>
      <c r="X1781" s="41"/>
    </row>
    <row r="1782" spans="1:24" x14ac:dyDescent="0.35">
      <c r="A1782" s="41" t="s">
        <v>750</v>
      </c>
      <c r="B1782" s="41" t="s">
        <v>470</v>
      </c>
      <c r="C1782" s="41" t="s">
        <v>33</v>
      </c>
      <c r="D1782" s="41" t="s">
        <v>188</v>
      </c>
      <c r="E1782" s="41" t="s">
        <v>188</v>
      </c>
      <c r="F1782" s="41" t="s">
        <v>765</v>
      </c>
      <c r="G1782" s="41">
        <v>10</v>
      </c>
      <c r="H1782" s="41">
        <v>19981.9619248659</v>
      </c>
      <c r="I1782" s="41">
        <v>5635</v>
      </c>
      <c r="J1782" s="41">
        <v>890</v>
      </c>
      <c r="K1782" s="41">
        <v>112.13650000000001</v>
      </c>
      <c r="L1782" s="41">
        <v>17.711000000000002</v>
      </c>
      <c r="M1782" s="41"/>
      <c r="N1782" s="41"/>
      <c r="O1782" s="41"/>
      <c r="P1782" s="41"/>
      <c r="Q1782" s="41">
        <v>17954</v>
      </c>
      <c r="R1782" s="41">
        <v>321.3766</v>
      </c>
      <c r="S1782" s="41"/>
      <c r="T1782" s="41"/>
      <c r="U1782" s="41">
        <v>24479</v>
      </c>
      <c r="V1782" s="41">
        <v>451.22410000000002</v>
      </c>
      <c r="W1782" s="41"/>
      <c r="X1782" s="41"/>
    </row>
    <row r="1783" spans="1:24" x14ac:dyDescent="0.35">
      <c r="A1783" s="41" t="s">
        <v>750</v>
      </c>
      <c r="B1783" s="41" t="s">
        <v>470</v>
      </c>
      <c r="C1783" s="41" t="s">
        <v>33</v>
      </c>
      <c r="D1783" s="41" t="s">
        <v>188</v>
      </c>
      <c r="E1783" s="41" t="s">
        <v>188</v>
      </c>
      <c r="F1783" s="41" t="s">
        <v>759</v>
      </c>
      <c r="G1783" s="41">
        <v>4</v>
      </c>
      <c r="H1783" s="41">
        <v>19981.9619248659</v>
      </c>
      <c r="I1783" s="41">
        <v>4388</v>
      </c>
      <c r="J1783" s="41">
        <v>145</v>
      </c>
      <c r="K1783" s="41">
        <v>81.177999999999997</v>
      </c>
      <c r="L1783" s="41">
        <v>2.6824999999999997</v>
      </c>
      <c r="M1783" s="41">
        <v>5574</v>
      </c>
      <c r="N1783" s="41">
        <v>4386</v>
      </c>
      <c r="O1783" s="41">
        <v>110.9226</v>
      </c>
      <c r="P1783" s="41">
        <v>87.281400000000005</v>
      </c>
      <c r="Q1783" s="41">
        <v>21020</v>
      </c>
      <c r="R1783" s="41">
        <v>376.25799999999998</v>
      </c>
      <c r="S1783" s="41">
        <v>8419</v>
      </c>
      <c r="T1783" s="41">
        <v>185.21799999999999</v>
      </c>
      <c r="U1783" s="41">
        <v>25553</v>
      </c>
      <c r="V1783" s="41">
        <v>460.11849999999998</v>
      </c>
      <c r="W1783" s="41">
        <v>18379</v>
      </c>
      <c r="X1783" s="41">
        <v>383.42200000000003</v>
      </c>
    </row>
    <row r="1784" spans="1:24" x14ac:dyDescent="0.35">
      <c r="A1784" s="41" t="s">
        <v>750</v>
      </c>
      <c r="B1784" s="41" t="s">
        <v>470</v>
      </c>
      <c r="C1784" s="41" t="s">
        <v>33</v>
      </c>
      <c r="D1784" s="41" t="s">
        <v>188</v>
      </c>
      <c r="E1784" s="41" t="s">
        <v>188</v>
      </c>
      <c r="F1784" s="41" t="s">
        <v>758</v>
      </c>
      <c r="G1784" s="41">
        <v>3</v>
      </c>
      <c r="H1784" s="41">
        <v>19981.9619248659</v>
      </c>
      <c r="I1784" s="41">
        <v>4557</v>
      </c>
      <c r="J1784" s="41">
        <v>1176</v>
      </c>
      <c r="K1784" s="41">
        <v>84.30449999999999</v>
      </c>
      <c r="L1784" s="41">
        <v>21.756</v>
      </c>
      <c r="M1784" s="41">
        <v>6433</v>
      </c>
      <c r="N1784" s="41">
        <v>2790</v>
      </c>
      <c r="O1784" s="41">
        <v>128.01670000000001</v>
      </c>
      <c r="P1784" s="41">
        <v>55.521000000000001</v>
      </c>
      <c r="Q1784" s="41">
        <v>57234</v>
      </c>
      <c r="R1784" s="41">
        <v>1024.4885999999999</v>
      </c>
      <c r="S1784" s="41">
        <v>10245</v>
      </c>
      <c r="T1784" s="41">
        <v>225.39</v>
      </c>
      <c r="U1784" s="41">
        <v>62967</v>
      </c>
      <c r="V1784" s="41">
        <v>1130.5491</v>
      </c>
      <c r="W1784" s="41">
        <v>19468</v>
      </c>
      <c r="X1784" s="41">
        <v>408.92770000000002</v>
      </c>
    </row>
    <row r="1785" spans="1:24" x14ac:dyDescent="0.35">
      <c r="A1785" s="41" t="s">
        <v>750</v>
      </c>
      <c r="B1785" s="41" t="s">
        <v>470</v>
      </c>
      <c r="C1785" s="41" t="s">
        <v>33</v>
      </c>
      <c r="D1785" s="41" t="s">
        <v>188</v>
      </c>
      <c r="E1785" s="41" t="s">
        <v>188</v>
      </c>
      <c r="F1785" s="41" t="s">
        <v>767</v>
      </c>
      <c r="G1785" s="41">
        <v>12</v>
      </c>
      <c r="H1785" s="41">
        <v>19981.9619248659</v>
      </c>
      <c r="I1785" s="41">
        <v>4946</v>
      </c>
      <c r="J1785" s="41">
        <v>2401</v>
      </c>
      <c r="K1785" s="41">
        <v>98.42540000000001</v>
      </c>
      <c r="L1785" s="41">
        <v>47.779900000000005</v>
      </c>
      <c r="M1785" s="41"/>
      <c r="N1785" s="41"/>
      <c r="O1785" s="41"/>
      <c r="P1785" s="41"/>
      <c r="Q1785" s="41">
        <v>11306</v>
      </c>
      <c r="R1785" s="41">
        <v>202.37739999999999</v>
      </c>
      <c r="S1785" s="41"/>
      <c r="T1785" s="41"/>
      <c r="U1785" s="41">
        <v>18653</v>
      </c>
      <c r="V1785" s="41">
        <v>348.58270000000005</v>
      </c>
      <c r="W1785" s="41"/>
      <c r="X1785" s="41"/>
    </row>
    <row r="1786" spans="1:24" x14ac:dyDescent="0.35">
      <c r="A1786" s="41" t="s">
        <v>750</v>
      </c>
      <c r="B1786" s="41" t="s">
        <v>470</v>
      </c>
      <c r="C1786" s="41" t="s">
        <v>33</v>
      </c>
      <c r="D1786" s="41" t="s">
        <v>188</v>
      </c>
      <c r="E1786" s="41" t="s">
        <v>188</v>
      </c>
      <c r="F1786" s="41" t="s">
        <v>757</v>
      </c>
      <c r="G1786" s="41">
        <v>2</v>
      </c>
      <c r="H1786" s="41">
        <v>19981.9619248659</v>
      </c>
      <c r="I1786" s="41">
        <v>4909</v>
      </c>
      <c r="J1786" s="41">
        <v>3651</v>
      </c>
      <c r="K1786" s="41">
        <v>90.816499999999991</v>
      </c>
      <c r="L1786" s="41">
        <v>67.543499999999995</v>
      </c>
      <c r="M1786" s="41">
        <v>5053</v>
      </c>
      <c r="N1786" s="41">
        <v>2615</v>
      </c>
      <c r="O1786" s="41">
        <v>100.55470000000001</v>
      </c>
      <c r="P1786" s="41">
        <v>52.038500000000006</v>
      </c>
      <c r="Q1786" s="41">
        <v>43707</v>
      </c>
      <c r="R1786" s="41">
        <v>782.35530000000006</v>
      </c>
      <c r="S1786" s="41">
        <v>28881</v>
      </c>
      <c r="T1786" s="41">
        <v>635.38199999999995</v>
      </c>
      <c r="U1786" s="41">
        <v>52267</v>
      </c>
      <c r="V1786" s="41">
        <v>940.71530000000007</v>
      </c>
      <c r="W1786" s="41">
        <v>36549</v>
      </c>
      <c r="X1786" s="41">
        <v>787.97519999999997</v>
      </c>
    </row>
    <row r="1787" spans="1:24" x14ac:dyDescent="0.35">
      <c r="A1787" s="41" t="s">
        <v>750</v>
      </c>
      <c r="B1787" s="41" t="s">
        <v>470</v>
      </c>
      <c r="C1787" s="41" t="s">
        <v>33</v>
      </c>
      <c r="D1787" s="41" t="s">
        <v>188</v>
      </c>
      <c r="E1787" s="41" t="s">
        <v>188</v>
      </c>
      <c r="F1787" s="41" t="s">
        <v>763</v>
      </c>
      <c r="G1787" s="41">
        <v>8</v>
      </c>
      <c r="H1787" s="41">
        <v>19981.9619248659</v>
      </c>
      <c r="I1787" s="41">
        <v>4417</v>
      </c>
      <c r="J1787" s="41">
        <v>1028</v>
      </c>
      <c r="K1787" s="41">
        <v>87.898300000000006</v>
      </c>
      <c r="L1787" s="41">
        <v>20.4572</v>
      </c>
      <c r="M1787" s="41"/>
      <c r="N1787" s="41"/>
      <c r="O1787" s="41"/>
      <c r="P1787" s="41"/>
      <c r="Q1787" s="41">
        <v>24109</v>
      </c>
      <c r="R1787" s="41">
        <v>431.55110000000002</v>
      </c>
      <c r="S1787" s="41"/>
      <c r="T1787" s="41"/>
      <c r="U1787" s="41">
        <v>29554</v>
      </c>
      <c r="V1787" s="41">
        <v>539.90660000000003</v>
      </c>
      <c r="W1787" s="41"/>
      <c r="X1787" s="41"/>
    </row>
    <row r="1788" spans="1:24" x14ac:dyDescent="0.35">
      <c r="A1788" s="41" t="s">
        <v>750</v>
      </c>
      <c r="B1788" s="41" t="s">
        <v>470</v>
      </c>
      <c r="C1788" s="41" t="s">
        <v>33</v>
      </c>
      <c r="D1788" s="41" t="s">
        <v>188</v>
      </c>
      <c r="E1788" s="41" t="s">
        <v>188</v>
      </c>
      <c r="F1788" s="41" t="s">
        <v>762</v>
      </c>
      <c r="G1788" s="41">
        <v>7</v>
      </c>
      <c r="H1788" s="41">
        <v>19981.9619248659</v>
      </c>
      <c r="I1788" s="41">
        <v>3848</v>
      </c>
      <c r="J1788" s="41">
        <v>8566</v>
      </c>
      <c r="K1788" s="41">
        <v>76.575200000000009</v>
      </c>
      <c r="L1788" s="41">
        <v>170.46340000000001</v>
      </c>
      <c r="M1788" s="41">
        <v>0</v>
      </c>
      <c r="N1788" s="41">
        <v>10434</v>
      </c>
      <c r="O1788" s="41">
        <v>0</v>
      </c>
      <c r="P1788" s="41">
        <v>234.76499999999999</v>
      </c>
      <c r="Q1788" s="41">
        <v>32801</v>
      </c>
      <c r="R1788" s="41">
        <v>587.13789999999995</v>
      </c>
      <c r="S1788" s="41">
        <v>15559</v>
      </c>
      <c r="T1788" s="41">
        <v>342.298</v>
      </c>
      <c r="U1788" s="41">
        <v>45215</v>
      </c>
      <c r="V1788" s="41">
        <v>834.17650000000003</v>
      </c>
      <c r="W1788" s="41">
        <v>25993</v>
      </c>
      <c r="X1788" s="41">
        <v>577.06299999999999</v>
      </c>
    </row>
    <row r="1789" spans="1:24" x14ac:dyDescent="0.35">
      <c r="A1789" s="41" t="s">
        <v>750</v>
      </c>
      <c r="B1789" s="41" t="s">
        <v>470</v>
      </c>
      <c r="C1789" s="41" t="s">
        <v>33</v>
      </c>
      <c r="D1789" s="41" t="s">
        <v>188</v>
      </c>
      <c r="E1789" s="41" t="s">
        <v>188</v>
      </c>
      <c r="F1789" s="41" t="s">
        <v>761</v>
      </c>
      <c r="G1789" s="41">
        <v>6</v>
      </c>
      <c r="H1789" s="41">
        <v>19981.9619248659</v>
      </c>
      <c r="I1789" s="41">
        <v>4044</v>
      </c>
      <c r="J1789" s="41">
        <v>2583</v>
      </c>
      <c r="K1789" s="41">
        <v>80.4756</v>
      </c>
      <c r="L1789" s="41">
        <v>51.401700000000005</v>
      </c>
      <c r="M1789" s="41">
        <v>6115</v>
      </c>
      <c r="N1789" s="41">
        <v>9769</v>
      </c>
      <c r="O1789" s="41">
        <v>137.58750000000001</v>
      </c>
      <c r="P1789" s="41">
        <v>219.80249999999998</v>
      </c>
      <c r="Q1789" s="41">
        <v>25918</v>
      </c>
      <c r="R1789" s="41">
        <v>463.93220000000002</v>
      </c>
      <c r="S1789" s="41">
        <v>12152</v>
      </c>
      <c r="T1789" s="41">
        <v>267.34399999999999</v>
      </c>
      <c r="U1789" s="41">
        <v>32545</v>
      </c>
      <c r="V1789" s="41">
        <v>595.80950000000007</v>
      </c>
      <c r="W1789" s="41">
        <v>28036</v>
      </c>
      <c r="X1789" s="41">
        <v>624.73399999999992</v>
      </c>
    </row>
    <row r="1790" spans="1:24" x14ac:dyDescent="0.35">
      <c r="A1790" s="41" t="s">
        <v>465</v>
      </c>
      <c r="B1790" s="41" t="s">
        <v>461</v>
      </c>
      <c r="C1790" s="41" t="s">
        <v>18</v>
      </c>
      <c r="D1790" s="41" t="s">
        <v>189</v>
      </c>
      <c r="E1790" s="41" t="s">
        <v>189</v>
      </c>
      <c r="F1790" s="41" t="s">
        <v>756</v>
      </c>
      <c r="G1790" s="41">
        <v>1</v>
      </c>
      <c r="H1790" s="41">
        <v>3564.5974659209301</v>
      </c>
      <c r="I1790" s="41">
        <v>2406</v>
      </c>
      <c r="J1790" s="41">
        <v>0</v>
      </c>
      <c r="K1790" s="41">
        <v>44.510999999999996</v>
      </c>
      <c r="L1790" s="41">
        <v>0</v>
      </c>
      <c r="M1790" s="41">
        <v>4798</v>
      </c>
      <c r="N1790" s="41">
        <v>0</v>
      </c>
      <c r="O1790" s="41">
        <v>95.480200000000011</v>
      </c>
      <c r="P1790" s="41">
        <v>0</v>
      </c>
      <c r="Q1790" s="41">
        <v>0</v>
      </c>
      <c r="R1790" s="41">
        <v>0</v>
      </c>
      <c r="S1790" s="41">
        <v>0</v>
      </c>
      <c r="T1790" s="41">
        <v>0</v>
      </c>
      <c r="U1790" s="41">
        <v>2406</v>
      </c>
      <c r="V1790" s="41">
        <v>44.510999999999996</v>
      </c>
      <c r="W1790" s="41">
        <v>4798</v>
      </c>
      <c r="X1790" s="41">
        <v>95.480200000000011</v>
      </c>
    </row>
    <row r="1791" spans="1:24" x14ac:dyDescent="0.35">
      <c r="A1791" s="41" t="s">
        <v>465</v>
      </c>
      <c r="B1791" s="41" t="s">
        <v>461</v>
      </c>
      <c r="C1791" s="41" t="s">
        <v>18</v>
      </c>
      <c r="D1791" s="41" t="s">
        <v>189</v>
      </c>
      <c r="E1791" s="41" t="s">
        <v>189</v>
      </c>
      <c r="F1791" s="41" t="s">
        <v>760</v>
      </c>
      <c r="G1791" s="41">
        <v>5</v>
      </c>
      <c r="H1791" s="41">
        <v>3564.5974659209301</v>
      </c>
      <c r="I1791" s="41">
        <v>11730</v>
      </c>
      <c r="J1791" s="41">
        <v>0</v>
      </c>
      <c r="K1791" s="41">
        <v>217.005</v>
      </c>
      <c r="L1791" s="41">
        <v>0</v>
      </c>
      <c r="M1791" s="41">
        <v>4401</v>
      </c>
      <c r="N1791" s="41">
        <v>3</v>
      </c>
      <c r="O1791" s="41">
        <v>87.579900000000009</v>
      </c>
      <c r="P1791" s="41">
        <v>5.9700000000000003E-2</v>
      </c>
      <c r="Q1791" s="41">
        <v>0</v>
      </c>
      <c r="R1791" s="41">
        <v>0</v>
      </c>
      <c r="S1791" s="41">
        <v>0</v>
      </c>
      <c r="T1791" s="41">
        <v>0</v>
      </c>
      <c r="U1791" s="41">
        <v>11730</v>
      </c>
      <c r="V1791" s="41">
        <v>217.005</v>
      </c>
      <c r="W1791" s="41">
        <v>4404</v>
      </c>
      <c r="X1791" s="41">
        <v>87.639600000000016</v>
      </c>
    </row>
    <row r="1792" spans="1:24" x14ac:dyDescent="0.35">
      <c r="A1792" s="41" t="s">
        <v>465</v>
      </c>
      <c r="B1792" s="41" t="s">
        <v>461</v>
      </c>
      <c r="C1792" s="41" t="s">
        <v>18</v>
      </c>
      <c r="D1792" s="41" t="s">
        <v>189</v>
      </c>
      <c r="E1792" s="41" t="s">
        <v>189</v>
      </c>
      <c r="F1792" s="41" t="s">
        <v>764</v>
      </c>
      <c r="G1792" s="41">
        <v>9</v>
      </c>
      <c r="H1792" s="41">
        <v>3564.5974659209301</v>
      </c>
      <c r="I1792" s="41">
        <v>4472</v>
      </c>
      <c r="J1792" s="41">
        <v>4</v>
      </c>
      <c r="K1792" s="41">
        <v>88.992800000000003</v>
      </c>
      <c r="L1792" s="41">
        <v>7.9600000000000004E-2</v>
      </c>
      <c r="M1792" s="41"/>
      <c r="N1792" s="41"/>
      <c r="O1792" s="41"/>
      <c r="P1792" s="41"/>
      <c r="Q1792" s="41">
        <v>0</v>
      </c>
      <c r="R1792" s="41">
        <v>0</v>
      </c>
      <c r="S1792" s="41"/>
      <c r="T1792" s="41"/>
      <c r="U1792" s="41">
        <v>4476</v>
      </c>
      <c r="V1792" s="41">
        <v>89.072400000000002</v>
      </c>
      <c r="W1792" s="41"/>
      <c r="X1792" s="41"/>
    </row>
    <row r="1793" spans="1:24" x14ac:dyDescent="0.35">
      <c r="A1793" s="41" t="s">
        <v>465</v>
      </c>
      <c r="B1793" s="41" t="s">
        <v>461</v>
      </c>
      <c r="C1793" s="41" t="s">
        <v>18</v>
      </c>
      <c r="D1793" s="41" t="s">
        <v>189</v>
      </c>
      <c r="E1793" s="41" t="s">
        <v>189</v>
      </c>
      <c r="F1793" s="41" t="s">
        <v>766</v>
      </c>
      <c r="G1793" s="41">
        <v>11</v>
      </c>
      <c r="H1793" s="41">
        <v>3564.5974659209301</v>
      </c>
      <c r="I1793" s="41">
        <v>7406</v>
      </c>
      <c r="J1793" s="41">
        <v>0</v>
      </c>
      <c r="K1793" s="41">
        <v>147.3794</v>
      </c>
      <c r="L1793" s="41">
        <v>0</v>
      </c>
      <c r="M1793" s="41"/>
      <c r="N1793" s="41"/>
      <c r="O1793" s="41"/>
      <c r="P1793" s="41"/>
      <c r="Q1793" s="41">
        <v>0</v>
      </c>
      <c r="R1793" s="41">
        <v>0</v>
      </c>
      <c r="S1793" s="41"/>
      <c r="T1793" s="41"/>
      <c r="U1793" s="41">
        <v>7406</v>
      </c>
      <c r="V1793" s="41">
        <v>147.3794</v>
      </c>
      <c r="W1793" s="41"/>
      <c r="X1793" s="41"/>
    </row>
    <row r="1794" spans="1:24" x14ac:dyDescent="0.35">
      <c r="A1794" s="41" t="s">
        <v>465</v>
      </c>
      <c r="B1794" s="41" t="s">
        <v>461</v>
      </c>
      <c r="C1794" s="41" t="s">
        <v>18</v>
      </c>
      <c r="D1794" s="41" t="s">
        <v>189</v>
      </c>
      <c r="E1794" s="41" t="s">
        <v>189</v>
      </c>
      <c r="F1794" s="41" t="s">
        <v>765</v>
      </c>
      <c r="G1794" s="41">
        <v>10</v>
      </c>
      <c r="H1794" s="41">
        <v>3564.5974659209301</v>
      </c>
      <c r="I1794" s="41">
        <v>6596</v>
      </c>
      <c r="J1794" s="41">
        <v>0</v>
      </c>
      <c r="K1794" s="41">
        <v>131.2604</v>
      </c>
      <c r="L1794" s="41">
        <v>0</v>
      </c>
      <c r="M1794" s="41"/>
      <c r="N1794" s="41"/>
      <c r="O1794" s="41"/>
      <c r="P1794" s="41"/>
      <c r="Q1794" s="41">
        <v>0</v>
      </c>
      <c r="R1794" s="41">
        <v>0</v>
      </c>
      <c r="S1794" s="41"/>
      <c r="T1794" s="41"/>
      <c r="U1794" s="41">
        <v>6596</v>
      </c>
      <c r="V1794" s="41">
        <v>131.2604</v>
      </c>
      <c r="W1794" s="41"/>
      <c r="X1794" s="41"/>
    </row>
    <row r="1795" spans="1:24" x14ac:dyDescent="0.35">
      <c r="A1795" s="41" t="s">
        <v>465</v>
      </c>
      <c r="B1795" s="41" t="s">
        <v>461</v>
      </c>
      <c r="C1795" s="41" t="s">
        <v>18</v>
      </c>
      <c r="D1795" s="41" t="s">
        <v>189</v>
      </c>
      <c r="E1795" s="41" t="s">
        <v>189</v>
      </c>
      <c r="F1795" s="41" t="s">
        <v>759</v>
      </c>
      <c r="G1795" s="41">
        <v>4</v>
      </c>
      <c r="H1795" s="41">
        <v>3564.5974659209301</v>
      </c>
      <c r="I1795" s="41">
        <v>5611</v>
      </c>
      <c r="J1795" s="41">
        <v>0</v>
      </c>
      <c r="K1795" s="41">
        <v>103.8035</v>
      </c>
      <c r="L1795" s="41">
        <v>0</v>
      </c>
      <c r="M1795" s="41">
        <v>4744</v>
      </c>
      <c r="N1795" s="41">
        <v>0</v>
      </c>
      <c r="O1795" s="41">
        <v>94.405600000000007</v>
      </c>
      <c r="P1795" s="41">
        <v>0</v>
      </c>
      <c r="Q1795" s="41">
        <v>0</v>
      </c>
      <c r="R1795" s="41">
        <v>0</v>
      </c>
      <c r="S1795" s="41">
        <v>0</v>
      </c>
      <c r="T1795" s="41">
        <v>0</v>
      </c>
      <c r="U1795" s="41">
        <v>5611</v>
      </c>
      <c r="V1795" s="41">
        <v>103.8035</v>
      </c>
      <c r="W1795" s="41">
        <v>4744</v>
      </c>
      <c r="X1795" s="41">
        <v>94.405600000000007</v>
      </c>
    </row>
    <row r="1796" spans="1:24" x14ac:dyDescent="0.35">
      <c r="A1796" s="41" t="s">
        <v>465</v>
      </c>
      <c r="B1796" s="41" t="s">
        <v>461</v>
      </c>
      <c r="C1796" s="41" t="s">
        <v>18</v>
      </c>
      <c r="D1796" s="41" t="s">
        <v>189</v>
      </c>
      <c r="E1796" s="41" t="s">
        <v>189</v>
      </c>
      <c r="F1796" s="41" t="s">
        <v>758</v>
      </c>
      <c r="G1796" s="41">
        <v>3</v>
      </c>
      <c r="H1796" s="41">
        <v>3564.5974659209301</v>
      </c>
      <c r="I1796" s="41">
        <v>3892</v>
      </c>
      <c r="J1796" s="41">
        <v>5</v>
      </c>
      <c r="K1796" s="41">
        <v>72.001999999999995</v>
      </c>
      <c r="L1796" s="41">
        <v>9.2499999999999999E-2</v>
      </c>
      <c r="M1796" s="41">
        <v>5793</v>
      </c>
      <c r="N1796" s="41">
        <v>0</v>
      </c>
      <c r="O1796" s="41">
        <v>115.28070000000001</v>
      </c>
      <c r="P1796" s="41">
        <v>0</v>
      </c>
      <c r="Q1796" s="41">
        <v>0</v>
      </c>
      <c r="R1796" s="41">
        <v>0</v>
      </c>
      <c r="S1796" s="41">
        <v>0</v>
      </c>
      <c r="T1796" s="41">
        <v>0</v>
      </c>
      <c r="U1796" s="41">
        <v>3897</v>
      </c>
      <c r="V1796" s="41">
        <v>72.094499999999996</v>
      </c>
      <c r="W1796" s="41">
        <v>5793</v>
      </c>
      <c r="X1796" s="41">
        <v>115.28070000000001</v>
      </c>
    </row>
    <row r="1797" spans="1:24" x14ac:dyDescent="0.35">
      <c r="A1797" s="41" t="s">
        <v>465</v>
      </c>
      <c r="B1797" s="41" t="s">
        <v>461</v>
      </c>
      <c r="C1797" s="41" t="s">
        <v>18</v>
      </c>
      <c r="D1797" s="41" t="s">
        <v>189</v>
      </c>
      <c r="E1797" s="41" t="s">
        <v>189</v>
      </c>
      <c r="F1797" s="41" t="s">
        <v>767</v>
      </c>
      <c r="G1797" s="41">
        <v>12</v>
      </c>
      <c r="H1797" s="41">
        <v>3564.5974659209301</v>
      </c>
      <c r="I1797" s="41">
        <v>5111</v>
      </c>
      <c r="J1797" s="41">
        <v>0</v>
      </c>
      <c r="K1797" s="41">
        <v>101.7089</v>
      </c>
      <c r="L1797" s="41">
        <v>0</v>
      </c>
      <c r="M1797" s="41"/>
      <c r="N1797" s="41"/>
      <c r="O1797" s="41"/>
      <c r="P1797" s="41"/>
      <c r="Q1797" s="41">
        <v>0</v>
      </c>
      <c r="R1797" s="41">
        <v>0</v>
      </c>
      <c r="S1797" s="41"/>
      <c r="T1797" s="41"/>
      <c r="U1797" s="41">
        <v>5111</v>
      </c>
      <c r="V1797" s="41">
        <v>101.7089</v>
      </c>
      <c r="W1797" s="41"/>
      <c r="X1797" s="41"/>
    </row>
    <row r="1798" spans="1:24" x14ac:dyDescent="0.35">
      <c r="A1798" s="41" t="s">
        <v>465</v>
      </c>
      <c r="B1798" s="41" t="s">
        <v>461</v>
      </c>
      <c r="C1798" s="41" t="s">
        <v>18</v>
      </c>
      <c r="D1798" s="41" t="s">
        <v>189</v>
      </c>
      <c r="E1798" s="41" t="s">
        <v>189</v>
      </c>
      <c r="F1798" s="41" t="s">
        <v>757</v>
      </c>
      <c r="G1798" s="41">
        <v>2</v>
      </c>
      <c r="H1798" s="41">
        <v>3564.5974659209301</v>
      </c>
      <c r="I1798" s="41">
        <v>2858</v>
      </c>
      <c r="J1798" s="41">
        <v>0</v>
      </c>
      <c r="K1798" s="41">
        <v>52.872999999999998</v>
      </c>
      <c r="L1798" s="41">
        <v>0</v>
      </c>
      <c r="M1798" s="41">
        <v>4286</v>
      </c>
      <c r="N1798" s="41">
        <v>0</v>
      </c>
      <c r="O1798" s="41">
        <v>85.29140000000001</v>
      </c>
      <c r="P1798" s="41">
        <v>0</v>
      </c>
      <c r="Q1798" s="41">
        <v>0</v>
      </c>
      <c r="R1798" s="41">
        <v>0</v>
      </c>
      <c r="S1798" s="41">
        <v>0</v>
      </c>
      <c r="T1798" s="41">
        <v>0</v>
      </c>
      <c r="U1798" s="41">
        <v>2858</v>
      </c>
      <c r="V1798" s="41">
        <v>52.872999999999998</v>
      </c>
      <c r="W1798" s="41">
        <v>4286</v>
      </c>
      <c r="X1798" s="41">
        <v>85.29140000000001</v>
      </c>
    </row>
    <row r="1799" spans="1:24" x14ac:dyDescent="0.35">
      <c r="A1799" s="41" t="s">
        <v>465</v>
      </c>
      <c r="B1799" s="41" t="s">
        <v>461</v>
      </c>
      <c r="C1799" s="41" t="s">
        <v>18</v>
      </c>
      <c r="D1799" s="41" t="s">
        <v>189</v>
      </c>
      <c r="E1799" s="41" t="s">
        <v>189</v>
      </c>
      <c r="F1799" s="41" t="s">
        <v>763</v>
      </c>
      <c r="G1799" s="41">
        <v>8</v>
      </c>
      <c r="H1799" s="41">
        <v>3564.5974659209301</v>
      </c>
      <c r="I1799" s="41">
        <v>5222</v>
      </c>
      <c r="J1799" s="41">
        <v>0</v>
      </c>
      <c r="K1799" s="41">
        <v>103.9178</v>
      </c>
      <c r="L1799" s="41">
        <v>0</v>
      </c>
      <c r="M1799" s="41"/>
      <c r="N1799" s="41"/>
      <c r="O1799" s="41"/>
      <c r="P1799" s="41"/>
      <c r="Q1799" s="41">
        <v>0</v>
      </c>
      <c r="R1799" s="41">
        <v>0</v>
      </c>
      <c r="S1799" s="41"/>
      <c r="T1799" s="41"/>
      <c r="U1799" s="41">
        <v>5222</v>
      </c>
      <c r="V1799" s="41">
        <v>103.9178</v>
      </c>
      <c r="W1799" s="41"/>
      <c r="X1799" s="41"/>
    </row>
    <row r="1800" spans="1:24" x14ac:dyDescent="0.35">
      <c r="A1800" s="41" t="s">
        <v>465</v>
      </c>
      <c r="B1800" s="41" t="s">
        <v>461</v>
      </c>
      <c r="C1800" s="41" t="s">
        <v>18</v>
      </c>
      <c r="D1800" s="41" t="s">
        <v>189</v>
      </c>
      <c r="E1800" s="41" t="s">
        <v>189</v>
      </c>
      <c r="F1800" s="41" t="s">
        <v>762</v>
      </c>
      <c r="G1800" s="41">
        <v>7</v>
      </c>
      <c r="H1800" s="41">
        <v>3564.5974659209301</v>
      </c>
      <c r="I1800" s="41">
        <v>9052</v>
      </c>
      <c r="J1800" s="41">
        <v>6</v>
      </c>
      <c r="K1800" s="41">
        <v>180.13480000000001</v>
      </c>
      <c r="L1800" s="41">
        <v>0.11940000000000001</v>
      </c>
      <c r="M1800" s="41">
        <v>0</v>
      </c>
      <c r="N1800" s="41">
        <v>0</v>
      </c>
      <c r="O1800" s="41">
        <v>0</v>
      </c>
      <c r="P1800" s="41">
        <v>0</v>
      </c>
      <c r="Q1800" s="41">
        <v>0</v>
      </c>
      <c r="R1800" s="41">
        <v>0</v>
      </c>
      <c r="S1800" s="41">
        <v>0</v>
      </c>
      <c r="T1800" s="41">
        <v>0</v>
      </c>
      <c r="U1800" s="41">
        <v>9058</v>
      </c>
      <c r="V1800" s="41">
        <v>180.25420000000003</v>
      </c>
      <c r="W1800" s="41">
        <v>0</v>
      </c>
      <c r="X1800" s="41">
        <v>0</v>
      </c>
    </row>
    <row r="1801" spans="1:24" x14ac:dyDescent="0.35">
      <c r="A1801" s="41" t="s">
        <v>465</v>
      </c>
      <c r="B1801" s="41" t="s">
        <v>461</v>
      </c>
      <c r="C1801" s="41" t="s">
        <v>18</v>
      </c>
      <c r="D1801" s="41" t="s">
        <v>189</v>
      </c>
      <c r="E1801" s="41" t="s">
        <v>189</v>
      </c>
      <c r="F1801" s="41" t="s">
        <v>761</v>
      </c>
      <c r="G1801" s="41">
        <v>6</v>
      </c>
      <c r="H1801" s="41">
        <v>3564.5974659209301</v>
      </c>
      <c r="I1801" s="41">
        <v>9139</v>
      </c>
      <c r="J1801" s="41">
        <v>0</v>
      </c>
      <c r="K1801" s="41">
        <v>181.86610000000002</v>
      </c>
      <c r="L1801" s="41">
        <v>0</v>
      </c>
      <c r="M1801" s="41">
        <v>6813</v>
      </c>
      <c r="N1801" s="41">
        <v>0</v>
      </c>
      <c r="O1801" s="41">
        <v>153.29249999999999</v>
      </c>
      <c r="P1801" s="41">
        <v>0</v>
      </c>
      <c r="Q1801" s="41">
        <v>0</v>
      </c>
      <c r="R1801" s="41">
        <v>0</v>
      </c>
      <c r="S1801" s="41">
        <v>0</v>
      </c>
      <c r="T1801" s="41">
        <v>0</v>
      </c>
      <c r="U1801" s="41">
        <v>9139</v>
      </c>
      <c r="V1801" s="41">
        <v>181.86610000000002</v>
      </c>
      <c r="W1801" s="41">
        <v>6813</v>
      </c>
      <c r="X1801" s="41">
        <v>153.29249999999999</v>
      </c>
    </row>
    <row r="1802" spans="1:24" x14ac:dyDescent="0.35">
      <c r="A1802" s="41" t="s">
        <v>500</v>
      </c>
      <c r="B1802" s="41" t="s">
        <v>445</v>
      </c>
      <c r="C1802" s="41" t="s">
        <v>26</v>
      </c>
      <c r="D1802" s="41" t="s">
        <v>191</v>
      </c>
      <c r="E1802" s="41" t="s">
        <v>191</v>
      </c>
      <c r="F1802" s="41" t="s">
        <v>756</v>
      </c>
      <c r="G1802" s="41">
        <v>1</v>
      </c>
      <c r="H1802" s="41">
        <v>6749.2700601105598</v>
      </c>
      <c r="I1802" s="41">
        <v>25943</v>
      </c>
      <c r="J1802" s="41">
        <v>50</v>
      </c>
      <c r="K1802" s="41">
        <v>479.94549999999998</v>
      </c>
      <c r="L1802" s="41">
        <v>0.92499999999999993</v>
      </c>
      <c r="M1802" s="41">
        <v>25211</v>
      </c>
      <c r="N1802" s="41">
        <v>7530</v>
      </c>
      <c r="O1802" s="41">
        <v>501.69890000000004</v>
      </c>
      <c r="P1802" s="41">
        <v>149.84700000000001</v>
      </c>
      <c r="Q1802" s="41">
        <v>0</v>
      </c>
      <c r="R1802" s="41">
        <v>0</v>
      </c>
      <c r="S1802" s="41">
        <v>8</v>
      </c>
      <c r="T1802" s="41">
        <v>0.17599999999999999</v>
      </c>
      <c r="U1802" s="41">
        <v>25993</v>
      </c>
      <c r="V1802" s="41">
        <v>480.87049999999999</v>
      </c>
      <c r="W1802" s="41">
        <v>32749</v>
      </c>
      <c r="X1802" s="41">
        <v>651.72190000000012</v>
      </c>
    </row>
    <row r="1803" spans="1:24" x14ac:dyDescent="0.35">
      <c r="A1803" s="41" t="s">
        <v>500</v>
      </c>
      <c r="B1803" s="41" t="s">
        <v>445</v>
      </c>
      <c r="C1803" s="41" t="s">
        <v>26</v>
      </c>
      <c r="D1803" s="41" t="s">
        <v>191</v>
      </c>
      <c r="E1803" s="41" t="s">
        <v>191</v>
      </c>
      <c r="F1803" s="41" t="s">
        <v>760</v>
      </c>
      <c r="G1803" s="41">
        <v>5</v>
      </c>
      <c r="H1803" s="41">
        <v>6749.2700601105598</v>
      </c>
      <c r="I1803" s="41">
        <v>11985</v>
      </c>
      <c r="J1803" s="41">
        <v>594</v>
      </c>
      <c r="K1803" s="41">
        <v>221.7225</v>
      </c>
      <c r="L1803" s="41">
        <v>10.988999999999999</v>
      </c>
      <c r="M1803" s="41">
        <v>35870</v>
      </c>
      <c r="N1803" s="41">
        <v>5837</v>
      </c>
      <c r="O1803" s="41">
        <v>713.81299999999999</v>
      </c>
      <c r="P1803" s="41">
        <v>116.1563</v>
      </c>
      <c r="Q1803" s="41">
        <v>0</v>
      </c>
      <c r="R1803" s="41">
        <v>0</v>
      </c>
      <c r="S1803" s="41">
        <v>20</v>
      </c>
      <c r="T1803" s="41">
        <v>0.44</v>
      </c>
      <c r="U1803" s="41">
        <v>12579</v>
      </c>
      <c r="V1803" s="41">
        <v>232.7115</v>
      </c>
      <c r="W1803" s="41">
        <v>41727</v>
      </c>
      <c r="X1803" s="41">
        <v>830.40930000000003</v>
      </c>
    </row>
    <row r="1804" spans="1:24" x14ac:dyDescent="0.35">
      <c r="A1804" s="41" t="s">
        <v>500</v>
      </c>
      <c r="B1804" s="41" t="s">
        <v>445</v>
      </c>
      <c r="C1804" s="41" t="s">
        <v>26</v>
      </c>
      <c r="D1804" s="41" t="s">
        <v>191</v>
      </c>
      <c r="E1804" s="41" t="s">
        <v>191</v>
      </c>
      <c r="F1804" s="41" t="s">
        <v>764</v>
      </c>
      <c r="G1804" s="41">
        <v>9</v>
      </c>
      <c r="H1804" s="41">
        <v>6749.2700601105598</v>
      </c>
      <c r="I1804" s="41">
        <v>47387</v>
      </c>
      <c r="J1804" s="41">
        <v>3617</v>
      </c>
      <c r="K1804" s="41">
        <v>943.00130000000001</v>
      </c>
      <c r="L1804" s="41">
        <v>71.978300000000004</v>
      </c>
      <c r="M1804" s="41"/>
      <c r="N1804" s="41"/>
      <c r="O1804" s="41"/>
      <c r="P1804" s="41"/>
      <c r="Q1804" s="41">
        <v>0</v>
      </c>
      <c r="R1804" s="41">
        <v>0</v>
      </c>
      <c r="S1804" s="41"/>
      <c r="T1804" s="41"/>
      <c r="U1804" s="41">
        <v>51004</v>
      </c>
      <c r="V1804" s="41">
        <v>1014.9796</v>
      </c>
      <c r="W1804" s="41"/>
      <c r="X1804" s="41"/>
    </row>
    <row r="1805" spans="1:24" x14ac:dyDescent="0.35">
      <c r="A1805" s="41" t="s">
        <v>500</v>
      </c>
      <c r="B1805" s="41" t="s">
        <v>445</v>
      </c>
      <c r="C1805" s="41" t="s">
        <v>26</v>
      </c>
      <c r="D1805" s="41" t="s">
        <v>191</v>
      </c>
      <c r="E1805" s="41" t="s">
        <v>191</v>
      </c>
      <c r="F1805" s="41" t="s">
        <v>766</v>
      </c>
      <c r="G1805" s="41">
        <v>11</v>
      </c>
      <c r="H1805" s="41">
        <v>6749.2700601105598</v>
      </c>
      <c r="I1805" s="41">
        <v>34510</v>
      </c>
      <c r="J1805" s="41">
        <v>1736</v>
      </c>
      <c r="K1805" s="41">
        <v>686.74900000000002</v>
      </c>
      <c r="L1805" s="41">
        <v>34.546399999999998</v>
      </c>
      <c r="M1805" s="41"/>
      <c r="N1805" s="41"/>
      <c r="O1805" s="41"/>
      <c r="P1805" s="41"/>
      <c r="Q1805" s="41">
        <v>10</v>
      </c>
      <c r="R1805" s="41">
        <v>0.17899999999999999</v>
      </c>
      <c r="S1805" s="41"/>
      <c r="T1805" s="41"/>
      <c r="U1805" s="41">
        <v>36256</v>
      </c>
      <c r="V1805" s="41">
        <v>721.47439999999995</v>
      </c>
      <c r="W1805" s="41"/>
      <c r="X1805" s="41"/>
    </row>
    <row r="1806" spans="1:24" x14ac:dyDescent="0.35">
      <c r="A1806" s="41" t="s">
        <v>500</v>
      </c>
      <c r="B1806" s="41" t="s">
        <v>445</v>
      </c>
      <c r="C1806" s="41" t="s">
        <v>26</v>
      </c>
      <c r="D1806" s="41" t="s">
        <v>191</v>
      </c>
      <c r="E1806" s="41" t="s">
        <v>191</v>
      </c>
      <c r="F1806" s="41" t="s">
        <v>765</v>
      </c>
      <c r="G1806" s="41">
        <v>10</v>
      </c>
      <c r="H1806" s="41">
        <v>6749.2700601105598</v>
      </c>
      <c r="I1806" s="41">
        <v>16270</v>
      </c>
      <c r="J1806" s="41">
        <v>569</v>
      </c>
      <c r="K1806" s="41">
        <v>323.77300000000002</v>
      </c>
      <c r="L1806" s="41">
        <v>11.3231</v>
      </c>
      <c r="M1806" s="41"/>
      <c r="N1806" s="41"/>
      <c r="O1806" s="41"/>
      <c r="P1806" s="41"/>
      <c r="Q1806" s="41">
        <v>0</v>
      </c>
      <c r="R1806" s="41">
        <v>0</v>
      </c>
      <c r="S1806" s="41"/>
      <c r="T1806" s="41"/>
      <c r="U1806" s="41">
        <v>16839</v>
      </c>
      <c r="V1806" s="41">
        <v>335.09610000000004</v>
      </c>
      <c r="W1806" s="41"/>
      <c r="X1806" s="41"/>
    </row>
    <row r="1807" spans="1:24" x14ac:dyDescent="0.35">
      <c r="A1807" s="41" t="s">
        <v>500</v>
      </c>
      <c r="B1807" s="41" t="s">
        <v>445</v>
      </c>
      <c r="C1807" s="41" t="s">
        <v>26</v>
      </c>
      <c r="D1807" s="41" t="s">
        <v>191</v>
      </c>
      <c r="E1807" s="41" t="s">
        <v>191</v>
      </c>
      <c r="F1807" s="41" t="s">
        <v>759</v>
      </c>
      <c r="G1807" s="41">
        <v>4</v>
      </c>
      <c r="H1807" s="41">
        <v>6749.2700601105598</v>
      </c>
      <c r="I1807" s="41">
        <v>15832</v>
      </c>
      <c r="J1807" s="41">
        <v>6166</v>
      </c>
      <c r="K1807" s="41">
        <v>292.892</v>
      </c>
      <c r="L1807" s="41">
        <v>114.071</v>
      </c>
      <c r="M1807" s="41">
        <v>17802</v>
      </c>
      <c r="N1807" s="41">
        <v>1483</v>
      </c>
      <c r="O1807" s="41">
        <v>354.25980000000004</v>
      </c>
      <c r="P1807" s="41">
        <v>29.511700000000001</v>
      </c>
      <c r="Q1807" s="41">
        <v>4</v>
      </c>
      <c r="R1807" s="41">
        <v>7.1599999999999997E-2</v>
      </c>
      <c r="S1807" s="41">
        <v>18</v>
      </c>
      <c r="T1807" s="41">
        <v>0.39600000000000002</v>
      </c>
      <c r="U1807" s="41">
        <v>22002</v>
      </c>
      <c r="V1807" s="41">
        <v>407.03459999999995</v>
      </c>
      <c r="W1807" s="41">
        <v>19303</v>
      </c>
      <c r="X1807" s="41">
        <v>384.16750000000008</v>
      </c>
    </row>
    <row r="1808" spans="1:24" x14ac:dyDescent="0.35">
      <c r="A1808" s="41" t="s">
        <v>500</v>
      </c>
      <c r="B1808" s="41" t="s">
        <v>445</v>
      </c>
      <c r="C1808" s="41" t="s">
        <v>26</v>
      </c>
      <c r="D1808" s="41" t="s">
        <v>191</v>
      </c>
      <c r="E1808" s="41" t="s">
        <v>191</v>
      </c>
      <c r="F1808" s="41" t="s">
        <v>758</v>
      </c>
      <c r="G1808" s="41">
        <v>3</v>
      </c>
      <c r="H1808" s="41">
        <v>6749.2700601105598</v>
      </c>
      <c r="I1808" s="41">
        <v>18837</v>
      </c>
      <c r="J1808" s="41">
        <v>2812</v>
      </c>
      <c r="K1808" s="41">
        <v>348.48449999999997</v>
      </c>
      <c r="L1808" s="41">
        <v>52.021999999999998</v>
      </c>
      <c r="M1808" s="41">
        <v>19137</v>
      </c>
      <c r="N1808" s="41">
        <v>2628</v>
      </c>
      <c r="O1808" s="41">
        <v>380.8263</v>
      </c>
      <c r="P1808" s="41">
        <v>52.297200000000004</v>
      </c>
      <c r="Q1808" s="41">
        <v>0</v>
      </c>
      <c r="R1808" s="41">
        <v>0</v>
      </c>
      <c r="S1808" s="41">
        <v>347</v>
      </c>
      <c r="T1808" s="41">
        <v>7.6340000000000003</v>
      </c>
      <c r="U1808" s="41">
        <v>21649</v>
      </c>
      <c r="V1808" s="41">
        <v>400.50649999999996</v>
      </c>
      <c r="W1808" s="41">
        <v>22112</v>
      </c>
      <c r="X1808" s="41">
        <v>440.75750000000005</v>
      </c>
    </row>
    <row r="1809" spans="1:24" x14ac:dyDescent="0.35">
      <c r="A1809" s="41" t="s">
        <v>500</v>
      </c>
      <c r="B1809" s="41" t="s">
        <v>445</v>
      </c>
      <c r="C1809" s="41" t="s">
        <v>26</v>
      </c>
      <c r="D1809" s="41" t="s">
        <v>191</v>
      </c>
      <c r="E1809" s="41" t="s">
        <v>191</v>
      </c>
      <c r="F1809" s="41" t="s">
        <v>767</v>
      </c>
      <c r="G1809" s="41">
        <v>12</v>
      </c>
      <c r="H1809" s="41">
        <v>6749.2700601105598</v>
      </c>
      <c r="I1809" s="41">
        <v>49831</v>
      </c>
      <c r="J1809" s="41">
        <v>4</v>
      </c>
      <c r="K1809" s="41">
        <v>991.63690000000008</v>
      </c>
      <c r="L1809" s="41">
        <v>7.9600000000000004E-2</v>
      </c>
      <c r="M1809" s="41"/>
      <c r="N1809" s="41"/>
      <c r="O1809" s="41"/>
      <c r="P1809" s="41"/>
      <c r="Q1809" s="41">
        <v>0</v>
      </c>
      <c r="R1809" s="41">
        <v>0</v>
      </c>
      <c r="S1809" s="41"/>
      <c r="T1809" s="41"/>
      <c r="U1809" s="41">
        <v>49835</v>
      </c>
      <c r="V1809" s="41">
        <v>991.71650000000011</v>
      </c>
      <c r="W1809" s="41"/>
      <c r="X1809" s="41"/>
    </row>
    <row r="1810" spans="1:24" x14ac:dyDescent="0.35">
      <c r="A1810" s="41" t="s">
        <v>500</v>
      </c>
      <c r="B1810" s="41" t="s">
        <v>445</v>
      </c>
      <c r="C1810" s="41" t="s">
        <v>26</v>
      </c>
      <c r="D1810" s="41" t="s">
        <v>191</v>
      </c>
      <c r="E1810" s="41" t="s">
        <v>191</v>
      </c>
      <c r="F1810" s="41" t="s">
        <v>757</v>
      </c>
      <c r="G1810" s="41">
        <v>2</v>
      </c>
      <c r="H1810" s="41">
        <v>6749.2700601105598</v>
      </c>
      <c r="I1810" s="41">
        <v>17404</v>
      </c>
      <c r="J1810" s="41">
        <v>8398</v>
      </c>
      <c r="K1810" s="41">
        <v>321.97399999999999</v>
      </c>
      <c r="L1810" s="41">
        <v>155.363</v>
      </c>
      <c r="M1810" s="41">
        <v>57786</v>
      </c>
      <c r="N1810" s="41">
        <v>1199</v>
      </c>
      <c r="O1810" s="41">
        <v>1149.9414000000002</v>
      </c>
      <c r="P1810" s="41">
        <v>23.860100000000003</v>
      </c>
      <c r="Q1810" s="41">
        <v>0</v>
      </c>
      <c r="R1810" s="41">
        <v>0</v>
      </c>
      <c r="S1810" s="41">
        <v>6</v>
      </c>
      <c r="T1810" s="41">
        <v>0.13200000000000001</v>
      </c>
      <c r="U1810" s="41">
        <v>25802</v>
      </c>
      <c r="V1810" s="41">
        <v>477.33699999999999</v>
      </c>
      <c r="W1810" s="41">
        <v>58991</v>
      </c>
      <c r="X1810" s="41">
        <v>1173.9335000000003</v>
      </c>
    </row>
    <row r="1811" spans="1:24" x14ac:dyDescent="0.35">
      <c r="A1811" s="41" t="s">
        <v>500</v>
      </c>
      <c r="B1811" s="41" t="s">
        <v>445</v>
      </c>
      <c r="C1811" s="41" t="s">
        <v>26</v>
      </c>
      <c r="D1811" s="41" t="s">
        <v>191</v>
      </c>
      <c r="E1811" s="41" t="s">
        <v>191</v>
      </c>
      <c r="F1811" s="41" t="s">
        <v>763</v>
      </c>
      <c r="G1811" s="41">
        <v>8</v>
      </c>
      <c r="H1811" s="41">
        <v>6749.2700601105598</v>
      </c>
      <c r="I1811" s="41">
        <v>12902</v>
      </c>
      <c r="J1811" s="41">
        <v>1022</v>
      </c>
      <c r="K1811" s="41">
        <v>256.74979999999999</v>
      </c>
      <c r="L1811" s="41">
        <v>20.337800000000001</v>
      </c>
      <c r="M1811" s="41"/>
      <c r="N1811" s="41"/>
      <c r="O1811" s="41"/>
      <c r="P1811" s="41"/>
      <c r="Q1811" s="41">
        <v>0</v>
      </c>
      <c r="R1811" s="41">
        <v>0</v>
      </c>
      <c r="S1811" s="41"/>
      <c r="T1811" s="41"/>
      <c r="U1811" s="41">
        <v>13924</v>
      </c>
      <c r="V1811" s="41">
        <v>277.08760000000001</v>
      </c>
      <c r="W1811" s="41"/>
      <c r="X1811" s="41"/>
    </row>
    <row r="1812" spans="1:24" x14ac:dyDescent="0.35">
      <c r="A1812" s="41" t="s">
        <v>500</v>
      </c>
      <c r="B1812" s="41" t="s">
        <v>445</v>
      </c>
      <c r="C1812" s="41" t="s">
        <v>26</v>
      </c>
      <c r="D1812" s="41" t="s">
        <v>191</v>
      </c>
      <c r="E1812" s="41" t="s">
        <v>191</v>
      </c>
      <c r="F1812" s="41" t="s">
        <v>762</v>
      </c>
      <c r="G1812" s="41">
        <v>7</v>
      </c>
      <c r="H1812" s="41">
        <v>6749.2700601105598</v>
      </c>
      <c r="I1812" s="41">
        <v>34190</v>
      </c>
      <c r="J1812" s="41">
        <v>5815</v>
      </c>
      <c r="K1812" s="41">
        <v>680.38100000000009</v>
      </c>
      <c r="L1812" s="41">
        <v>115.71850000000001</v>
      </c>
      <c r="M1812" s="41">
        <v>0</v>
      </c>
      <c r="N1812" s="41">
        <v>12971</v>
      </c>
      <c r="O1812" s="41">
        <v>0</v>
      </c>
      <c r="P1812" s="41">
        <v>291.84749999999997</v>
      </c>
      <c r="Q1812" s="41">
        <v>0</v>
      </c>
      <c r="R1812" s="41">
        <v>0</v>
      </c>
      <c r="S1812" s="41">
        <v>18155</v>
      </c>
      <c r="T1812" s="41">
        <v>399.41</v>
      </c>
      <c r="U1812" s="41">
        <v>40005</v>
      </c>
      <c r="V1812" s="41">
        <v>796.09950000000003</v>
      </c>
      <c r="W1812" s="41">
        <v>31126</v>
      </c>
      <c r="X1812" s="41">
        <v>691.25749999999994</v>
      </c>
    </row>
    <row r="1813" spans="1:24" x14ac:dyDescent="0.35">
      <c r="A1813" s="41" t="s">
        <v>500</v>
      </c>
      <c r="B1813" s="41" t="s">
        <v>445</v>
      </c>
      <c r="C1813" s="41" t="s">
        <v>26</v>
      </c>
      <c r="D1813" s="41" t="s">
        <v>191</v>
      </c>
      <c r="E1813" s="41" t="s">
        <v>191</v>
      </c>
      <c r="F1813" s="41" t="s">
        <v>761</v>
      </c>
      <c r="G1813" s="41">
        <v>6</v>
      </c>
      <c r="H1813" s="41">
        <v>6749.2700601105598</v>
      </c>
      <c r="I1813" s="41">
        <v>16174</v>
      </c>
      <c r="J1813" s="41">
        <v>30490</v>
      </c>
      <c r="K1813" s="41">
        <v>321.86260000000004</v>
      </c>
      <c r="L1813" s="41">
        <v>606.75099999999998</v>
      </c>
      <c r="M1813" s="41">
        <v>17023</v>
      </c>
      <c r="N1813" s="41">
        <v>8103</v>
      </c>
      <c r="O1813" s="41">
        <v>383.01749999999998</v>
      </c>
      <c r="P1813" s="41">
        <v>182.3175</v>
      </c>
      <c r="Q1813" s="41">
        <v>890</v>
      </c>
      <c r="R1813" s="41">
        <v>15.930999999999999</v>
      </c>
      <c r="S1813" s="41">
        <v>14</v>
      </c>
      <c r="T1813" s="41">
        <v>0.308</v>
      </c>
      <c r="U1813" s="41">
        <v>47554</v>
      </c>
      <c r="V1813" s="41">
        <v>944.54460000000006</v>
      </c>
      <c r="W1813" s="41">
        <v>25140</v>
      </c>
      <c r="X1813" s="41">
        <v>565.64300000000003</v>
      </c>
    </row>
    <row r="1814" spans="1:24" x14ac:dyDescent="0.35">
      <c r="A1814" s="41" t="s">
        <v>476</v>
      </c>
      <c r="B1814" s="41" t="s">
        <v>477</v>
      </c>
      <c r="C1814" s="41" t="s">
        <v>29</v>
      </c>
      <c r="D1814" s="41" t="s">
        <v>190</v>
      </c>
      <c r="E1814" s="41" t="s">
        <v>190</v>
      </c>
      <c r="F1814" s="41" t="s">
        <v>756</v>
      </c>
      <c r="G1814" s="41">
        <v>1</v>
      </c>
      <c r="H1814" s="41">
        <v>13268.2765376509</v>
      </c>
      <c r="I1814" s="41">
        <v>42234</v>
      </c>
      <c r="J1814" s="41">
        <v>230</v>
      </c>
      <c r="K1814" s="41">
        <v>781.32899999999995</v>
      </c>
      <c r="L1814" s="41">
        <v>4.2549999999999999</v>
      </c>
      <c r="M1814" s="41">
        <v>61375</v>
      </c>
      <c r="N1814" s="41">
        <v>5276</v>
      </c>
      <c r="O1814" s="41">
        <v>1221.3625</v>
      </c>
      <c r="P1814" s="41">
        <v>104.9924</v>
      </c>
      <c r="Q1814" s="41">
        <v>7105</v>
      </c>
      <c r="R1814" s="41">
        <v>127.1795</v>
      </c>
      <c r="S1814" s="41">
        <v>10706</v>
      </c>
      <c r="T1814" s="41">
        <v>235.53200000000001</v>
      </c>
      <c r="U1814" s="41">
        <v>49569</v>
      </c>
      <c r="V1814" s="41">
        <v>912.76349999999991</v>
      </c>
      <c r="W1814" s="41">
        <v>77357</v>
      </c>
      <c r="X1814" s="41">
        <v>1561.8869</v>
      </c>
    </row>
    <row r="1815" spans="1:24" x14ac:dyDescent="0.35">
      <c r="A1815" s="41" t="s">
        <v>476</v>
      </c>
      <c r="B1815" s="41" t="s">
        <v>477</v>
      </c>
      <c r="C1815" s="41" t="s">
        <v>29</v>
      </c>
      <c r="D1815" s="41" t="s">
        <v>190</v>
      </c>
      <c r="E1815" s="41" t="s">
        <v>190</v>
      </c>
      <c r="F1815" s="41" t="s">
        <v>760</v>
      </c>
      <c r="G1815" s="41">
        <v>5</v>
      </c>
      <c r="H1815" s="41">
        <v>13268.2765376509</v>
      </c>
      <c r="I1815" s="41">
        <v>51630</v>
      </c>
      <c r="J1815" s="41">
        <v>7769</v>
      </c>
      <c r="K1815" s="41">
        <v>955.15499999999997</v>
      </c>
      <c r="L1815" s="41">
        <v>143.72649999999999</v>
      </c>
      <c r="M1815" s="41">
        <v>12589</v>
      </c>
      <c r="N1815" s="41">
        <v>17037</v>
      </c>
      <c r="O1815" s="41">
        <v>250.52110000000002</v>
      </c>
      <c r="P1815" s="41">
        <v>339.03630000000004</v>
      </c>
      <c r="Q1815" s="41">
        <v>9858</v>
      </c>
      <c r="R1815" s="41">
        <v>176.45820000000001</v>
      </c>
      <c r="S1815" s="41">
        <v>11012</v>
      </c>
      <c r="T1815" s="41">
        <v>242.26400000000001</v>
      </c>
      <c r="U1815" s="41">
        <v>69257</v>
      </c>
      <c r="V1815" s="41">
        <v>1275.3397</v>
      </c>
      <c r="W1815" s="41">
        <v>40638</v>
      </c>
      <c r="X1815" s="41">
        <v>831.82140000000004</v>
      </c>
    </row>
    <row r="1816" spans="1:24" x14ac:dyDescent="0.35">
      <c r="A1816" s="41" t="s">
        <v>476</v>
      </c>
      <c r="B1816" s="41" t="s">
        <v>477</v>
      </c>
      <c r="C1816" s="41" t="s">
        <v>29</v>
      </c>
      <c r="D1816" s="41" t="s">
        <v>190</v>
      </c>
      <c r="E1816" s="41" t="s">
        <v>190</v>
      </c>
      <c r="F1816" s="41" t="s">
        <v>764</v>
      </c>
      <c r="G1816" s="41">
        <v>9</v>
      </c>
      <c r="H1816" s="41">
        <v>13268.2765376509</v>
      </c>
      <c r="I1816" s="41">
        <v>28626</v>
      </c>
      <c r="J1816" s="41">
        <v>2134</v>
      </c>
      <c r="K1816" s="41">
        <v>569.65740000000005</v>
      </c>
      <c r="L1816" s="41">
        <v>42.4666</v>
      </c>
      <c r="M1816" s="41"/>
      <c r="N1816" s="41"/>
      <c r="O1816" s="41"/>
      <c r="P1816" s="41"/>
      <c r="Q1816" s="41">
        <v>20732</v>
      </c>
      <c r="R1816" s="41">
        <v>371.1028</v>
      </c>
      <c r="S1816" s="41"/>
      <c r="T1816" s="41"/>
      <c r="U1816" s="41">
        <v>51492</v>
      </c>
      <c r="V1816" s="41">
        <v>983.22680000000003</v>
      </c>
      <c r="W1816" s="41"/>
      <c r="X1816" s="41"/>
    </row>
    <row r="1817" spans="1:24" x14ac:dyDescent="0.35">
      <c r="A1817" s="41" t="s">
        <v>476</v>
      </c>
      <c r="B1817" s="41" t="s">
        <v>477</v>
      </c>
      <c r="C1817" s="41" t="s">
        <v>29</v>
      </c>
      <c r="D1817" s="41" t="s">
        <v>190</v>
      </c>
      <c r="E1817" s="41" t="s">
        <v>190</v>
      </c>
      <c r="F1817" s="41" t="s">
        <v>766</v>
      </c>
      <c r="G1817" s="41">
        <v>11</v>
      </c>
      <c r="H1817" s="41">
        <v>13268.2765376509</v>
      </c>
      <c r="I1817" s="41">
        <v>11632</v>
      </c>
      <c r="J1817" s="41">
        <v>8552</v>
      </c>
      <c r="K1817" s="41">
        <v>231.47680000000003</v>
      </c>
      <c r="L1817" s="41">
        <v>170.1848</v>
      </c>
      <c r="M1817" s="41"/>
      <c r="N1817" s="41"/>
      <c r="O1817" s="41"/>
      <c r="P1817" s="41"/>
      <c r="Q1817" s="41">
        <v>9908</v>
      </c>
      <c r="R1817" s="41">
        <v>177.35319999999999</v>
      </c>
      <c r="S1817" s="41"/>
      <c r="T1817" s="41"/>
      <c r="U1817" s="41">
        <v>30092</v>
      </c>
      <c r="V1817" s="41">
        <v>579.01480000000004</v>
      </c>
      <c r="W1817" s="41"/>
      <c r="X1817" s="41"/>
    </row>
    <row r="1818" spans="1:24" x14ac:dyDescent="0.35">
      <c r="A1818" s="41" t="s">
        <v>476</v>
      </c>
      <c r="B1818" s="41" t="s">
        <v>477</v>
      </c>
      <c r="C1818" s="41" t="s">
        <v>29</v>
      </c>
      <c r="D1818" s="41" t="s">
        <v>190</v>
      </c>
      <c r="E1818" s="41" t="s">
        <v>190</v>
      </c>
      <c r="F1818" s="41" t="s">
        <v>765</v>
      </c>
      <c r="G1818" s="41">
        <v>10</v>
      </c>
      <c r="H1818" s="41">
        <v>13268.2765376509</v>
      </c>
      <c r="I1818" s="41">
        <v>14676</v>
      </c>
      <c r="J1818" s="41">
        <v>6077</v>
      </c>
      <c r="K1818" s="41">
        <v>292.05240000000003</v>
      </c>
      <c r="L1818" s="41">
        <v>120.93230000000001</v>
      </c>
      <c r="M1818" s="41"/>
      <c r="N1818" s="41"/>
      <c r="O1818" s="41"/>
      <c r="P1818" s="41"/>
      <c r="Q1818" s="41">
        <v>25107</v>
      </c>
      <c r="R1818" s="41">
        <v>449.4153</v>
      </c>
      <c r="S1818" s="41"/>
      <c r="T1818" s="41"/>
      <c r="U1818" s="41">
        <v>45860</v>
      </c>
      <c r="V1818" s="41">
        <v>862.40000000000009</v>
      </c>
      <c r="W1818" s="41"/>
      <c r="X1818" s="41"/>
    </row>
    <row r="1819" spans="1:24" x14ac:dyDescent="0.35">
      <c r="A1819" s="41" t="s">
        <v>476</v>
      </c>
      <c r="B1819" s="41" t="s">
        <v>477</v>
      </c>
      <c r="C1819" s="41" t="s">
        <v>29</v>
      </c>
      <c r="D1819" s="41" t="s">
        <v>190</v>
      </c>
      <c r="E1819" s="41" t="s">
        <v>190</v>
      </c>
      <c r="F1819" s="41" t="s">
        <v>759</v>
      </c>
      <c r="G1819" s="41">
        <v>4</v>
      </c>
      <c r="H1819" s="41">
        <v>13268.2765376509</v>
      </c>
      <c r="I1819" s="41">
        <v>15061</v>
      </c>
      <c r="J1819" s="41">
        <v>1738</v>
      </c>
      <c r="K1819" s="41">
        <v>278.62849999999997</v>
      </c>
      <c r="L1819" s="41">
        <v>32.152999999999999</v>
      </c>
      <c r="M1819" s="41">
        <v>15049</v>
      </c>
      <c r="N1819" s="41">
        <v>9743</v>
      </c>
      <c r="O1819" s="41">
        <v>299.4751</v>
      </c>
      <c r="P1819" s="41">
        <v>193.88570000000001</v>
      </c>
      <c r="Q1819" s="41">
        <v>9494</v>
      </c>
      <c r="R1819" s="41">
        <v>169.9426</v>
      </c>
      <c r="S1819" s="41">
        <v>10994</v>
      </c>
      <c r="T1819" s="41">
        <v>241.86799999999999</v>
      </c>
      <c r="U1819" s="41">
        <v>26293</v>
      </c>
      <c r="V1819" s="41">
        <v>480.72410000000002</v>
      </c>
      <c r="W1819" s="41">
        <v>35786</v>
      </c>
      <c r="X1819" s="41">
        <v>735.22880000000009</v>
      </c>
    </row>
    <row r="1820" spans="1:24" x14ac:dyDescent="0.35">
      <c r="A1820" s="41" t="s">
        <v>476</v>
      </c>
      <c r="B1820" s="41" t="s">
        <v>477</v>
      </c>
      <c r="C1820" s="41" t="s">
        <v>29</v>
      </c>
      <c r="D1820" s="41" t="s">
        <v>190</v>
      </c>
      <c r="E1820" s="41" t="s">
        <v>190</v>
      </c>
      <c r="F1820" s="41" t="s">
        <v>758</v>
      </c>
      <c r="G1820" s="41">
        <v>3</v>
      </c>
      <c r="H1820" s="41">
        <v>13268.2765376509</v>
      </c>
      <c r="I1820" s="41">
        <v>26097</v>
      </c>
      <c r="J1820" s="41">
        <v>6411</v>
      </c>
      <c r="K1820" s="41">
        <v>482.79449999999997</v>
      </c>
      <c r="L1820" s="41">
        <v>118.6035</v>
      </c>
      <c r="M1820" s="41">
        <v>20763</v>
      </c>
      <c r="N1820" s="41">
        <v>20023</v>
      </c>
      <c r="O1820" s="41">
        <v>413.18370000000004</v>
      </c>
      <c r="P1820" s="41">
        <v>398.45770000000005</v>
      </c>
      <c r="Q1820" s="41">
        <v>9510</v>
      </c>
      <c r="R1820" s="41">
        <v>170.22900000000001</v>
      </c>
      <c r="S1820" s="41">
        <v>10969</v>
      </c>
      <c r="T1820" s="41">
        <v>241.31800000000001</v>
      </c>
      <c r="U1820" s="41">
        <v>42018</v>
      </c>
      <c r="V1820" s="41">
        <v>771.62699999999995</v>
      </c>
      <c r="W1820" s="41">
        <v>51755</v>
      </c>
      <c r="X1820" s="41">
        <v>1052.9594000000002</v>
      </c>
    </row>
    <row r="1821" spans="1:24" x14ac:dyDescent="0.35">
      <c r="A1821" s="41" t="s">
        <v>476</v>
      </c>
      <c r="B1821" s="41" t="s">
        <v>477</v>
      </c>
      <c r="C1821" s="41" t="s">
        <v>29</v>
      </c>
      <c r="D1821" s="41" t="s">
        <v>190</v>
      </c>
      <c r="E1821" s="41" t="s">
        <v>190</v>
      </c>
      <c r="F1821" s="41" t="s">
        <v>767</v>
      </c>
      <c r="G1821" s="41">
        <v>12</v>
      </c>
      <c r="H1821" s="41">
        <v>13268.2765376509</v>
      </c>
      <c r="I1821" s="41">
        <v>10718</v>
      </c>
      <c r="J1821" s="41">
        <v>24357</v>
      </c>
      <c r="K1821" s="41">
        <v>213.28820000000002</v>
      </c>
      <c r="L1821" s="41">
        <v>484.70430000000005</v>
      </c>
      <c r="M1821" s="41"/>
      <c r="N1821" s="41"/>
      <c r="O1821" s="41"/>
      <c r="P1821" s="41"/>
      <c r="Q1821" s="41">
        <v>12486</v>
      </c>
      <c r="R1821" s="41">
        <v>223.49940000000001</v>
      </c>
      <c r="S1821" s="41"/>
      <c r="T1821" s="41"/>
      <c r="U1821" s="41">
        <v>47561</v>
      </c>
      <c r="V1821" s="41">
        <v>921.4919000000001</v>
      </c>
      <c r="W1821" s="41"/>
      <c r="X1821" s="41"/>
    </row>
    <row r="1822" spans="1:24" x14ac:dyDescent="0.35">
      <c r="A1822" s="41" t="s">
        <v>476</v>
      </c>
      <c r="B1822" s="41" t="s">
        <v>477</v>
      </c>
      <c r="C1822" s="41" t="s">
        <v>29</v>
      </c>
      <c r="D1822" s="41" t="s">
        <v>190</v>
      </c>
      <c r="E1822" s="41" t="s">
        <v>190</v>
      </c>
      <c r="F1822" s="41" t="s">
        <v>757</v>
      </c>
      <c r="G1822" s="41">
        <v>2</v>
      </c>
      <c r="H1822" s="41">
        <v>13268.2765376509</v>
      </c>
      <c r="I1822" s="41">
        <v>14452</v>
      </c>
      <c r="J1822" s="41">
        <v>5091</v>
      </c>
      <c r="K1822" s="41">
        <v>267.36199999999997</v>
      </c>
      <c r="L1822" s="41">
        <v>94.183499999999995</v>
      </c>
      <c r="M1822" s="41">
        <v>18578</v>
      </c>
      <c r="N1822" s="41">
        <v>8940</v>
      </c>
      <c r="O1822" s="41">
        <v>369.7022</v>
      </c>
      <c r="P1822" s="41">
        <v>177.90600000000001</v>
      </c>
      <c r="Q1822" s="41">
        <v>10006</v>
      </c>
      <c r="R1822" s="41">
        <v>179.10740000000001</v>
      </c>
      <c r="S1822" s="41">
        <v>11225</v>
      </c>
      <c r="T1822" s="41">
        <v>246.95</v>
      </c>
      <c r="U1822" s="41">
        <v>29549</v>
      </c>
      <c r="V1822" s="41">
        <v>540.65289999999993</v>
      </c>
      <c r="W1822" s="41">
        <v>38743</v>
      </c>
      <c r="X1822" s="41">
        <v>794.55819999999994</v>
      </c>
    </row>
    <row r="1823" spans="1:24" x14ac:dyDescent="0.35">
      <c r="A1823" s="41" t="s">
        <v>476</v>
      </c>
      <c r="B1823" s="41" t="s">
        <v>477</v>
      </c>
      <c r="C1823" s="41" t="s">
        <v>29</v>
      </c>
      <c r="D1823" s="41" t="s">
        <v>190</v>
      </c>
      <c r="E1823" s="41" t="s">
        <v>190</v>
      </c>
      <c r="F1823" s="41" t="s">
        <v>763</v>
      </c>
      <c r="G1823" s="41">
        <v>8</v>
      </c>
      <c r="H1823" s="41">
        <v>13268.2765376509</v>
      </c>
      <c r="I1823" s="41">
        <v>91624</v>
      </c>
      <c r="J1823" s="41">
        <v>3101</v>
      </c>
      <c r="K1823" s="41">
        <v>1823.3176000000001</v>
      </c>
      <c r="L1823" s="41">
        <v>61.709900000000005</v>
      </c>
      <c r="M1823" s="41"/>
      <c r="N1823" s="41"/>
      <c r="O1823" s="41"/>
      <c r="P1823" s="41"/>
      <c r="Q1823" s="41">
        <v>9444</v>
      </c>
      <c r="R1823" s="41">
        <v>169.04759999999999</v>
      </c>
      <c r="S1823" s="41"/>
      <c r="T1823" s="41"/>
      <c r="U1823" s="41">
        <v>104169</v>
      </c>
      <c r="V1823" s="41">
        <v>2054.0751</v>
      </c>
      <c r="W1823" s="41"/>
      <c r="X1823" s="41"/>
    </row>
    <row r="1824" spans="1:24" x14ac:dyDescent="0.35">
      <c r="A1824" s="41" t="s">
        <v>476</v>
      </c>
      <c r="B1824" s="41" t="s">
        <v>477</v>
      </c>
      <c r="C1824" s="41" t="s">
        <v>29</v>
      </c>
      <c r="D1824" s="41" t="s">
        <v>190</v>
      </c>
      <c r="E1824" s="41" t="s">
        <v>190</v>
      </c>
      <c r="F1824" s="41" t="s">
        <v>762</v>
      </c>
      <c r="G1824" s="41">
        <v>7</v>
      </c>
      <c r="H1824" s="41">
        <v>13268.2765376509</v>
      </c>
      <c r="I1824" s="41">
        <v>7470</v>
      </c>
      <c r="J1824" s="41">
        <v>8907</v>
      </c>
      <c r="K1824" s="41">
        <v>148.65300000000002</v>
      </c>
      <c r="L1824" s="41">
        <v>177.24930000000001</v>
      </c>
      <c r="M1824" s="41">
        <v>0</v>
      </c>
      <c r="N1824" s="41">
        <v>14493</v>
      </c>
      <c r="O1824" s="41">
        <v>0</v>
      </c>
      <c r="P1824" s="41">
        <v>326.09249999999997</v>
      </c>
      <c r="Q1824" s="41">
        <v>10972</v>
      </c>
      <c r="R1824" s="41">
        <v>196.39879999999999</v>
      </c>
      <c r="S1824" s="41">
        <v>11879</v>
      </c>
      <c r="T1824" s="41">
        <v>261.33800000000002</v>
      </c>
      <c r="U1824" s="41">
        <v>27349</v>
      </c>
      <c r="V1824" s="41">
        <v>522.30110000000002</v>
      </c>
      <c r="W1824" s="41">
        <v>26372</v>
      </c>
      <c r="X1824" s="41">
        <v>587.43049999999994</v>
      </c>
    </row>
    <row r="1825" spans="1:24" x14ac:dyDescent="0.35">
      <c r="A1825" s="41" t="s">
        <v>476</v>
      </c>
      <c r="B1825" s="41" t="s">
        <v>477</v>
      </c>
      <c r="C1825" s="41" t="s">
        <v>29</v>
      </c>
      <c r="D1825" s="41" t="s">
        <v>190</v>
      </c>
      <c r="E1825" s="41" t="s">
        <v>190</v>
      </c>
      <c r="F1825" s="41" t="s">
        <v>761</v>
      </c>
      <c r="G1825" s="41">
        <v>6</v>
      </c>
      <c r="H1825" s="41">
        <v>13268.2765376509</v>
      </c>
      <c r="I1825" s="41">
        <v>6562</v>
      </c>
      <c r="J1825" s="41">
        <v>5916</v>
      </c>
      <c r="K1825" s="41">
        <v>130.5838</v>
      </c>
      <c r="L1825" s="41">
        <v>117.72840000000001</v>
      </c>
      <c r="M1825" s="41">
        <v>10272</v>
      </c>
      <c r="N1825" s="41">
        <v>9939</v>
      </c>
      <c r="O1825" s="41">
        <v>231.12</v>
      </c>
      <c r="P1825" s="41">
        <v>223.6275</v>
      </c>
      <c r="Q1825" s="41">
        <v>9867</v>
      </c>
      <c r="R1825" s="41">
        <v>176.61930000000001</v>
      </c>
      <c r="S1825" s="41">
        <v>13083</v>
      </c>
      <c r="T1825" s="41">
        <v>287.82600000000002</v>
      </c>
      <c r="U1825" s="41">
        <v>22345</v>
      </c>
      <c r="V1825" s="41">
        <v>424.93150000000003</v>
      </c>
      <c r="W1825" s="41">
        <v>33294</v>
      </c>
      <c r="X1825" s="41">
        <v>742.57349999999997</v>
      </c>
    </row>
    <row r="1826" spans="1:24" x14ac:dyDescent="0.35">
      <c r="A1826" s="41" t="s">
        <v>460</v>
      </c>
      <c r="B1826" s="41" t="s">
        <v>461</v>
      </c>
      <c r="C1826" s="41" t="s">
        <v>18</v>
      </c>
      <c r="D1826" s="41" t="s">
        <v>192</v>
      </c>
      <c r="E1826" s="41" t="s">
        <v>192</v>
      </c>
      <c r="F1826" s="41" t="s">
        <v>756</v>
      </c>
      <c r="G1826" s="41">
        <v>1</v>
      </c>
      <c r="H1826" s="41">
        <v>4464.7777983533497</v>
      </c>
      <c r="I1826" s="41">
        <v>10139</v>
      </c>
      <c r="J1826" s="41">
        <v>0</v>
      </c>
      <c r="K1826" s="41">
        <v>187.57149999999999</v>
      </c>
      <c r="L1826" s="41">
        <v>0</v>
      </c>
      <c r="M1826" s="41">
        <v>11839</v>
      </c>
      <c r="N1826" s="41">
        <v>4</v>
      </c>
      <c r="O1826" s="41">
        <v>235.59610000000001</v>
      </c>
      <c r="P1826" s="41">
        <v>7.9600000000000004E-2</v>
      </c>
      <c r="Q1826" s="41">
        <v>3196</v>
      </c>
      <c r="R1826" s="41">
        <v>57.208399999999997</v>
      </c>
      <c r="S1826" s="41">
        <v>3896</v>
      </c>
      <c r="T1826" s="41">
        <v>85.712000000000003</v>
      </c>
      <c r="U1826" s="41">
        <v>13335</v>
      </c>
      <c r="V1826" s="41">
        <v>244.7799</v>
      </c>
      <c r="W1826" s="41">
        <v>15739</v>
      </c>
      <c r="X1826" s="41">
        <v>321.3877</v>
      </c>
    </row>
    <row r="1827" spans="1:24" x14ac:dyDescent="0.35">
      <c r="A1827" s="41" t="s">
        <v>460</v>
      </c>
      <c r="B1827" s="41" t="s">
        <v>461</v>
      </c>
      <c r="C1827" s="41" t="s">
        <v>18</v>
      </c>
      <c r="D1827" s="41" t="s">
        <v>192</v>
      </c>
      <c r="E1827" s="41" t="s">
        <v>192</v>
      </c>
      <c r="F1827" s="41" t="s">
        <v>760</v>
      </c>
      <c r="G1827" s="41">
        <v>5</v>
      </c>
      <c r="H1827" s="41">
        <v>4464.7777983533497</v>
      </c>
      <c r="I1827" s="41">
        <v>12663</v>
      </c>
      <c r="J1827" s="41">
        <v>0</v>
      </c>
      <c r="K1827" s="41">
        <v>234.26549999999997</v>
      </c>
      <c r="L1827" s="41">
        <v>0</v>
      </c>
      <c r="M1827" s="41">
        <v>11120</v>
      </c>
      <c r="N1827" s="41">
        <v>4</v>
      </c>
      <c r="O1827" s="41">
        <v>221.28800000000001</v>
      </c>
      <c r="P1827" s="41">
        <v>7.9600000000000004E-2</v>
      </c>
      <c r="Q1827" s="41">
        <v>4196</v>
      </c>
      <c r="R1827" s="41">
        <v>75.108400000000003</v>
      </c>
      <c r="S1827" s="41">
        <v>3938</v>
      </c>
      <c r="T1827" s="41">
        <v>86.635999999999996</v>
      </c>
      <c r="U1827" s="41">
        <v>16859</v>
      </c>
      <c r="V1827" s="41">
        <v>309.37389999999999</v>
      </c>
      <c r="W1827" s="41">
        <v>15062</v>
      </c>
      <c r="X1827" s="41">
        <v>308.00360000000001</v>
      </c>
    </row>
    <row r="1828" spans="1:24" x14ac:dyDescent="0.35">
      <c r="A1828" s="41" t="s">
        <v>460</v>
      </c>
      <c r="B1828" s="41" t="s">
        <v>461</v>
      </c>
      <c r="C1828" s="41" t="s">
        <v>18</v>
      </c>
      <c r="D1828" s="41" t="s">
        <v>192</v>
      </c>
      <c r="E1828" s="41" t="s">
        <v>192</v>
      </c>
      <c r="F1828" s="41" t="s">
        <v>764</v>
      </c>
      <c r="G1828" s="41">
        <v>9</v>
      </c>
      <c r="H1828" s="41">
        <v>4464.7777983533497</v>
      </c>
      <c r="I1828" s="41">
        <v>10677</v>
      </c>
      <c r="J1828" s="41">
        <v>0</v>
      </c>
      <c r="K1828" s="41">
        <v>212.47230000000002</v>
      </c>
      <c r="L1828" s="41">
        <v>0</v>
      </c>
      <c r="M1828" s="41"/>
      <c r="N1828" s="41"/>
      <c r="O1828" s="41"/>
      <c r="P1828" s="41"/>
      <c r="Q1828" s="41">
        <v>2639</v>
      </c>
      <c r="R1828" s="41">
        <v>47.238100000000003</v>
      </c>
      <c r="S1828" s="41"/>
      <c r="T1828" s="41"/>
      <c r="U1828" s="41">
        <v>13316</v>
      </c>
      <c r="V1828" s="41">
        <v>259.71040000000005</v>
      </c>
      <c r="W1828" s="41"/>
      <c r="X1828" s="41"/>
    </row>
    <row r="1829" spans="1:24" x14ac:dyDescent="0.35">
      <c r="A1829" s="41" t="s">
        <v>460</v>
      </c>
      <c r="B1829" s="41" t="s">
        <v>461</v>
      </c>
      <c r="C1829" s="41" t="s">
        <v>18</v>
      </c>
      <c r="D1829" s="41" t="s">
        <v>192</v>
      </c>
      <c r="E1829" s="41" t="s">
        <v>192</v>
      </c>
      <c r="F1829" s="41" t="s">
        <v>766</v>
      </c>
      <c r="G1829" s="41">
        <v>11</v>
      </c>
      <c r="H1829" s="41">
        <v>4464.7777983533497</v>
      </c>
      <c r="I1829" s="41">
        <v>12726</v>
      </c>
      <c r="J1829" s="41">
        <v>5</v>
      </c>
      <c r="K1829" s="41">
        <v>253.2474</v>
      </c>
      <c r="L1829" s="41">
        <v>9.9500000000000005E-2</v>
      </c>
      <c r="M1829" s="41"/>
      <c r="N1829" s="41"/>
      <c r="O1829" s="41"/>
      <c r="P1829" s="41"/>
      <c r="Q1829" s="41">
        <v>3045</v>
      </c>
      <c r="R1829" s="41">
        <v>54.505499999999998</v>
      </c>
      <c r="S1829" s="41"/>
      <c r="T1829" s="41"/>
      <c r="U1829" s="41">
        <v>15776</v>
      </c>
      <c r="V1829" s="41">
        <v>307.85239999999999</v>
      </c>
      <c r="W1829" s="41"/>
      <c r="X1829" s="41"/>
    </row>
    <row r="1830" spans="1:24" x14ac:dyDescent="0.35">
      <c r="A1830" s="41" t="s">
        <v>460</v>
      </c>
      <c r="B1830" s="41" t="s">
        <v>461</v>
      </c>
      <c r="C1830" s="41" t="s">
        <v>18</v>
      </c>
      <c r="D1830" s="41" t="s">
        <v>192</v>
      </c>
      <c r="E1830" s="41" t="s">
        <v>192</v>
      </c>
      <c r="F1830" s="41" t="s">
        <v>765</v>
      </c>
      <c r="G1830" s="41">
        <v>10</v>
      </c>
      <c r="H1830" s="41">
        <v>4464.7777983533497</v>
      </c>
      <c r="I1830" s="41">
        <v>11000</v>
      </c>
      <c r="J1830" s="41">
        <v>5</v>
      </c>
      <c r="K1830" s="41">
        <v>218.9</v>
      </c>
      <c r="L1830" s="41">
        <v>9.9500000000000005E-2</v>
      </c>
      <c r="M1830" s="41"/>
      <c r="N1830" s="41"/>
      <c r="O1830" s="41"/>
      <c r="P1830" s="41"/>
      <c r="Q1830" s="41">
        <v>2882</v>
      </c>
      <c r="R1830" s="41">
        <v>51.587800000000001</v>
      </c>
      <c r="S1830" s="41"/>
      <c r="T1830" s="41"/>
      <c r="U1830" s="41">
        <v>13887</v>
      </c>
      <c r="V1830" s="41">
        <v>270.58730000000003</v>
      </c>
      <c r="W1830" s="41"/>
      <c r="X1830" s="41"/>
    </row>
    <row r="1831" spans="1:24" x14ac:dyDescent="0.35">
      <c r="A1831" s="41" t="s">
        <v>460</v>
      </c>
      <c r="B1831" s="41" t="s">
        <v>461</v>
      </c>
      <c r="C1831" s="41" t="s">
        <v>18</v>
      </c>
      <c r="D1831" s="41" t="s">
        <v>192</v>
      </c>
      <c r="E1831" s="41" t="s">
        <v>192</v>
      </c>
      <c r="F1831" s="41" t="s">
        <v>759</v>
      </c>
      <c r="G1831" s="41">
        <v>4</v>
      </c>
      <c r="H1831" s="41">
        <v>4464.7777983533497</v>
      </c>
      <c r="I1831" s="41">
        <v>11971</v>
      </c>
      <c r="J1831" s="41">
        <v>0</v>
      </c>
      <c r="K1831" s="41">
        <v>221.46349999999998</v>
      </c>
      <c r="L1831" s="41">
        <v>0</v>
      </c>
      <c r="M1831" s="41">
        <v>10171</v>
      </c>
      <c r="N1831" s="41">
        <v>0</v>
      </c>
      <c r="O1831" s="41">
        <v>202.40290000000002</v>
      </c>
      <c r="P1831" s="41">
        <v>0</v>
      </c>
      <c r="Q1831" s="41">
        <v>4043</v>
      </c>
      <c r="R1831" s="41">
        <v>72.369699999999995</v>
      </c>
      <c r="S1831" s="41">
        <v>4164</v>
      </c>
      <c r="T1831" s="41">
        <v>91.608000000000004</v>
      </c>
      <c r="U1831" s="41">
        <v>16014</v>
      </c>
      <c r="V1831" s="41">
        <v>293.83319999999998</v>
      </c>
      <c r="W1831" s="41">
        <v>14335</v>
      </c>
      <c r="X1831" s="41">
        <v>294.01089999999999</v>
      </c>
    </row>
    <row r="1832" spans="1:24" x14ac:dyDescent="0.35">
      <c r="A1832" s="41" t="s">
        <v>460</v>
      </c>
      <c r="B1832" s="41" t="s">
        <v>461</v>
      </c>
      <c r="C1832" s="41" t="s">
        <v>18</v>
      </c>
      <c r="D1832" s="41" t="s">
        <v>192</v>
      </c>
      <c r="E1832" s="41" t="s">
        <v>192</v>
      </c>
      <c r="F1832" s="41" t="s">
        <v>758</v>
      </c>
      <c r="G1832" s="41">
        <v>3</v>
      </c>
      <c r="H1832" s="41">
        <v>4464.7777983533497</v>
      </c>
      <c r="I1832" s="41">
        <v>12573</v>
      </c>
      <c r="J1832" s="41">
        <v>0</v>
      </c>
      <c r="K1832" s="41">
        <v>232.60049999999998</v>
      </c>
      <c r="L1832" s="41">
        <v>0</v>
      </c>
      <c r="M1832" s="41">
        <v>11943</v>
      </c>
      <c r="N1832" s="41">
        <v>3</v>
      </c>
      <c r="O1832" s="41">
        <v>237.66570000000002</v>
      </c>
      <c r="P1832" s="41">
        <v>5.9700000000000003E-2</v>
      </c>
      <c r="Q1832" s="41">
        <v>4531</v>
      </c>
      <c r="R1832" s="41">
        <v>81.104900000000001</v>
      </c>
      <c r="S1832" s="41">
        <v>4288</v>
      </c>
      <c r="T1832" s="41">
        <v>94.335999999999999</v>
      </c>
      <c r="U1832" s="41">
        <v>17104</v>
      </c>
      <c r="V1832" s="41">
        <v>313.7054</v>
      </c>
      <c r="W1832" s="41">
        <v>16234</v>
      </c>
      <c r="X1832" s="41">
        <v>332.06139999999999</v>
      </c>
    </row>
    <row r="1833" spans="1:24" x14ac:dyDescent="0.35">
      <c r="A1833" s="41" t="s">
        <v>460</v>
      </c>
      <c r="B1833" s="41" t="s">
        <v>461</v>
      </c>
      <c r="C1833" s="41" t="s">
        <v>18</v>
      </c>
      <c r="D1833" s="41" t="s">
        <v>192</v>
      </c>
      <c r="E1833" s="41" t="s">
        <v>192</v>
      </c>
      <c r="F1833" s="41" t="s">
        <v>767</v>
      </c>
      <c r="G1833" s="41">
        <v>12</v>
      </c>
      <c r="H1833" s="41">
        <v>4464.7777983533497</v>
      </c>
      <c r="I1833" s="41">
        <v>12164</v>
      </c>
      <c r="J1833" s="41">
        <v>0</v>
      </c>
      <c r="K1833" s="41">
        <v>242.06360000000001</v>
      </c>
      <c r="L1833" s="41">
        <v>0</v>
      </c>
      <c r="M1833" s="41"/>
      <c r="N1833" s="41"/>
      <c r="O1833" s="41"/>
      <c r="P1833" s="41"/>
      <c r="Q1833" s="41">
        <v>3650</v>
      </c>
      <c r="R1833" s="41">
        <v>65.334999999999994</v>
      </c>
      <c r="S1833" s="41"/>
      <c r="T1833" s="41"/>
      <c r="U1833" s="41">
        <v>15814</v>
      </c>
      <c r="V1833" s="41">
        <v>307.39859999999999</v>
      </c>
      <c r="W1833" s="41"/>
      <c r="X1833" s="41"/>
    </row>
    <row r="1834" spans="1:24" x14ac:dyDescent="0.35">
      <c r="A1834" s="41" t="s">
        <v>460</v>
      </c>
      <c r="B1834" s="41" t="s">
        <v>461</v>
      </c>
      <c r="C1834" s="41" t="s">
        <v>18</v>
      </c>
      <c r="D1834" s="41" t="s">
        <v>192</v>
      </c>
      <c r="E1834" s="41" t="s">
        <v>192</v>
      </c>
      <c r="F1834" s="41" t="s">
        <v>757</v>
      </c>
      <c r="G1834" s="41">
        <v>2</v>
      </c>
      <c r="H1834" s="41">
        <v>4464.7777983533497</v>
      </c>
      <c r="I1834" s="41">
        <v>12193</v>
      </c>
      <c r="J1834" s="41">
        <v>0</v>
      </c>
      <c r="K1834" s="41">
        <v>225.57049999999998</v>
      </c>
      <c r="L1834" s="41">
        <v>0</v>
      </c>
      <c r="M1834" s="41">
        <v>8962</v>
      </c>
      <c r="N1834" s="41">
        <v>1</v>
      </c>
      <c r="O1834" s="41">
        <v>178.34380000000002</v>
      </c>
      <c r="P1834" s="41">
        <v>1.9900000000000001E-2</v>
      </c>
      <c r="Q1834" s="41">
        <v>4366</v>
      </c>
      <c r="R1834" s="41">
        <v>78.151399999999995</v>
      </c>
      <c r="S1834" s="41">
        <v>3811</v>
      </c>
      <c r="T1834" s="41">
        <v>83.841999999999999</v>
      </c>
      <c r="U1834" s="41">
        <v>16559</v>
      </c>
      <c r="V1834" s="41">
        <v>303.72190000000001</v>
      </c>
      <c r="W1834" s="41">
        <v>12774</v>
      </c>
      <c r="X1834" s="41">
        <v>262.20570000000004</v>
      </c>
    </row>
    <row r="1835" spans="1:24" x14ac:dyDescent="0.35">
      <c r="A1835" s="41" t="s">
        <v>460</v>
      </c>
      <c r="B1835" s="41" t="s">
        <v>461</v>
      </c>
      <c r="C1835" s="41" t="s">
        <v>18</v>
      </c>
      <c r="D1835" s="41" t="s">
        <v>192</v>
      </c>
      <c r="E1835" s="41" t="s">
        <v>192</v>
      </c>
      <c r="F1835" s="41" t="s">
        <v>763</v>
      </c>
      <c r="G1835" s="41">
        <v>8</v>
      </c>
      <c r="H1835" s="41">
        <v>4464.7777983533497</v>
      </c>
      <c r="I1835" s="41">
        <v>12018</v>
      </c>
      <c r="J1835" s="41">
        <v>2</v>
      </c>
      <c r="K1835" s="41">
        <v>239.15820000000002</v>
      </c>
      <c r="L1835" s="41">
        <v>3.9800000000000002E-2</v>
      </c>
      <c r="M1835" s="41"/>
      <c r="N1835" s="41"/>
      <c r="O1835" s="41"/>
      <c r="P1835" s="41"/>
      <c r="Q1835" s="41">
        <v>2688</v>
      </c>
      <c r="R1835" s="41">
        <v>48.115200000000002</v>
      </c>
      <c r="S1835" s="41"/>
      <c r="T1835" s="41"/>
      <c r="U1835" s="41">
        <v>14708</v>
      </c>
      <c r="V1835" s="41">
        <v>287.31320000000005</v>
      </c>
      <c r="W1835" s="41"/>
      <c r="X1835" s="41"/>
    </row>
    <row r="1836" spans="1:24" x14ac:dyDescent="0.35">
      <c r="A1836" s="41" t="s">
        <v>460</v>
      </c>
      <c r="B1836" s="41" t="s">
        <v>461</v>
      </c>
      <c r="C1836" s="41" t="s">
        <v>18</v>
      </c>
      <c r="D1836" s="41" t="s">
        <v>192</v>
      </c>
      <c r="E1836" s="41" t="s">
        <v>192</v>
      </c>
      <c r="F1836" s="41" t="s">
        <v>762</v>
      </c>
      <c r="G1836" s="41">
        <v>7</v>
      </c>
      <c r="H1836" s="41">
        <v>4464.7777983533497</v>
      </c>
      <c r="I1836" s="41">
        <v>13771</v>
      </c>
      <c r="J1836" s="41">
        <v>1208</v>
      </c>
      <c r="K1836" s="41">
        <v>274.04290000000003</v>
      </c>
      <c r="L1836" s="41">
        <v>24.039200000000001</v>
      </c>
      <c r="M1836" s="41">
        <v>0</v>
      </c>
      <c r="N1836" s="41">
        <v>948</v>
      </c>
      <c r="O1836" s="41">
        <v>0</v>
      </c>
      <c r="P1836" s="41">
        <v>21.33</v>
      </c>
      <c r="Q1836" s="41">
        <v>4143</v>
      </c>
      <c r="R1836" s="41">
        <v>74.159700000000001</v>
      </c>
      <c r="S1836" s="41">
        <v>5388</v>
      </c>
      <c r="T1836" s="41">
        <v>118.536</v>
      </c>
      <c r="U1836" s="41">
        <v>19122</v>
      </c>
      <c r="V1836" s="41">
        <v>372.24180000000001</v>
      </c>
      <c r="W1836" s="41">
        <v>6336</v>
      </c>
      <c r="X1836" s="41">
        <v>139.86599999999999</v>
      </c>
    </row>
    <row r="1837" spans="1:24" x14ac:dyDescent="0.35">
      <c r="A1837" s="41" t="s">
        <v>460</v>
      </c>
      <c r="B1837" s="41" t="s">
        <v>461</v>
      </c>
      <c r="C1837" s="41" t="s">
        <v>18</v>
      </c>
      <c r="D1837" s="41" t="s">
        <v>192</v>
      </c>
      <c r="E1837" s="41" t="s">
        <v>192</v>
      </c>
      <c r="F1837" s="41" t="s">
        <v>761</v>
      </c>
      <c r="G1837" s="41">
        <v>6</v>
      </c>
      <c r="H1837" s="41">
        <v>4464.7777983533497</v>
      </c>
      <c r="I1837" s="41">
        <v>17956</v>
      </c>
      <c r="J1837" s="41">
        <v>3111</v>
      </c>
      <c r="K1837" s="41">
        <v>357.32440000000003</v>
      </c>
      <c r="L1837" s="41">
        <v>61.908900000000003</v>
      </c>
      <c r="M1837" s="41">
        <v>12303</v>
      </c>
      <c r="N1837" s="41">
        <v>2</v>
      </c>
      <c r="O1837" s="41">
        <v>276.8175</v>
      </c>
      <c r="P1837" s="41">
        <v>4.4999999999999998E-2</v>
      </c>
      <c r="Q1837" s="41">
        <v>5953</v>
      </c>
      <c r="R1837" s="41">
        <v>106.5587</v>
      </c>
      <c r="S1837" s="41">
        <v>4133</v>
      </c>
      <c r="T1837" s="41">
        <v>90.926000000000002</v>
      </c>
      <c r="U1837" s="41">
        <v>27020</v>
      </c>
      <c r="V1837" s="41">
        <v>525.79200000000003</v>
      </c>
      <c r="W1837" s="41">
        <v>16438</v>
      </c>
      <c r="X1837" s="41">
        <v>367.7885</v>
      </c>
    </row>
    <row r="1838" spans="1:24" x14ac:dyDescent="0.35">
      <c r="A1838" s="41" t="s">
        <v>193</v>
      </c>
      <c r="B1838" s="41" t="s">
        <v>468</v>
      </c>
      <c r="C1838" s="41" t="s">
        <v>29</v>
      </c>
      <c r="D1838" s="41" t="s">
        <v>194</v>
      </c>
      <c r="E1838" s="41" t="s">
        <v>194</v>
      </c>
      <c r="F1838" s="41" t="s">
        <v>756</v>
      </c>
      <c r="G1838" s="41">
        <v>1</v>
      </c>
      <c r="H1838" s="41">
        <v>12908.483619434401</v>
      </c>
      <c r="I1838" s="41">
        <v>5185</v>
      </c>
      <c r="J1838" s="41">
        <v>0</v>
      </c>
      <c r="K1838" s="41">
        <v>95.922499999999999</v>
      </c>
      <c r="L1838" s="41">
        <v>0</v>
      </c>
      <c r="M1838" s="41">
        <v>15007</v>
      </c>
      <c r="N1838" s="41">
        <v>37</v>
      </c>
      <c r="O1838" s="41">
        <v>298.63929999999999</v>
      </c>
      <c r="P1838" s="41">
        <v>0.73630000000000007</v>
      </c>
      <c r="Q1838" s="41">
        <v>1905</v>
      </c>
      <c r="R1838" s="41">
        <v>34.099499999999999</v>
      </c>
      <c r="S1838" s="41">
        <v>2643</v>
      </c>
      <c r="T1838" s="41">
        <v>58.146000000000001</v>
      </c>
      <c r="U1838" s="41">
        <v>7090</v>
      </c>
      <c r="V1838" s="41">
        <v>130.02199999999999</v>
      </c>
      <c r="W1838" s="41">
        <v>17687</v>
      </c>
      <c r="X1838" s="41">
        <v>357.52160000000003</v>
      </c>
    </row>
    <row r="1839" spans="1:24" x14ac:dyDescent="0.35">
      <c r="A1839" s="41" t="s">
        <v>193</v>
      </c>
      <c r="B1839" s="41" t="s">
        <v>468</v>
      </c>
      <c r="C1839" s="41" t="s">
        <v>29</v>
      </c>
      <c r="D1839" s="41" t="s">
        <v>194</v>
      </c>
      <c r="E1839" s="41" t="s">
        <v>194</v>
      </c>
      <c r="F1839" s="41" t="s">
        <v>760</v>
      </c>
      <c r="G1839" s="41">
        <v>5</v>
      </c>
      <c r="H1839" s="41">
        <v>12908.483619434401</v>
      </c>
      <c r="I1839" s="41">
        <v>7512</v>
      </c>
      <c r="J1839" s="41">
        <v>4</v>
      </c>
      <c r="K1839" s="41">
        <v>138.97199999999998</v>
      </c>
      <c r="L1839" s="41">
        <v>7.3999999999999996E-2</v>
      </c>
      <c r="M1839" s="41">
        <v>8429</v>
      </c>
      <c r="N1839" s="41">
        <v>5</v>
      </c>
      <c r="O1839" s="41">
        <v>167.7371</v>
      </c>
      <c r="P1839" s="41">
        <v>9.9500000000000005E-2</v>
      </c>
      <c r="Q1839" s="41">
        <v>2260</v>
      </c>
      <c r="R1839" s="41">
        <v>40.454000000000001</v>
      </c>
      <c r="S1839" s="41">
        <v>2441</v>
      </c>
      <c r="T1839" s="41">
        <v>53.701999999999998</v>
      </c>
      <c r="U1839" s="41">
        <v>9776</v>
      </c>
      <c r="V1839" s="41">
        <v>179.5</v>
      </c>
      <c r="W1839" s="41">
        <v>10875</v>
      </c>
      <c r="X1839" s="41">
        <v>221.5386</v>
      </c>
    </row>
    <row r="1840" spans="1:24" x14ac:dyDescent="0.35">
      <c r="A1840" s="41" t="s">
        <v>193</v>
      </c>
      <c r="B1840" s="41" t="s">
        <v>468</v>
      </c>
      <c r="C1840" s="41" t="s">
        <v>29</v>
      </c>
      <c r="D1840" s="41" t="s">
        <v>194</v>
      </c>
      <c r="E1840" s="41" t="s">
        <v>194</v>
      </c>
      <c r="F1840" s="41" t="s">
        <v>764</v>
      </c>
      <c r="G1840" s="41">
        <v>9</v>
      </c>
      <c r="H1840" s="41">
        <v>12908.483619434401</v>
      </c>
      <c r="I1840" s="41">
        <v>7650</v>
      </c>
      <c r="J1840" s="41">
        <v>2</v>
      </c>
      <c r="K1840" s="41">
        <v>152.23500000000001</v>
      </c>
      <c r="L1840" s="41">
        <v>3.9800000000000002E-2</v>
      </c>
      <c r="M1840" s="41"/>
      <c r="N1840" s="41"/>
      <c r="O1840" s="41"/>
      <c r="P1840" s="41"/>
      <c r="Q1840" s="41">
        <v>2165</v>
      </c>
      <c r="R1840" s="41">
        <v>38.753500000000003</v>
      </c>
      <c r="S1840" s="41"/>
      <c r="T1840" s="41"/>
      <c r="U1840" s="41">
        <v>9817</v>
      </c>
      <c r="V1840" s="41">
        <v>191.02830000000003</v>
      </c>
      <c r="W1840" s="41"/>
      <c r="X1840" s="41"/>
    </row>
    <row r="1841" spans="1:24" x14ac:dyDescent="0.35">
      <c r="A1841" s="41" t="s">
        <v>193</v>
      </c>
      <c r="B1841" s="41" t="s">
        <v>468</v>
      </c>
      <c r="C1841" s="41" t="s">
        <v>29</v>
      </c>
      <c r="D1841" s="41" t="s">
        <v>194</v>
      </c>
      <c r="E1841" s="41" t="s">
        <v>194</v>
      </c>
      <c r="F1841" s="41" t="s">
        <v>766</v>
      </c>
      <c r="G1841" s="41">
        <v>11</v>
      </c>
      <c r="H1841" s="41">
        <v>12908.483619434401</v>
      </c>
      <c r="I1841" s="41">
        <v>8362</v>
      </c>
      <c r="J1841" s="41">
        <v>17</v>
      </c>
      <c r="K1841" s="41">
        <v>166.40380000000002</v>
      </c>
      <c r="L1841" s="41">
        <v>0.33830000000000005</v>
      </c>
      <c r="M1841" s="41"/>
      <c r="N1841" s="41"/>
      <c r="O1841" s="41"/>
      <c r="P1841" s="41"/>
      <c r="Q1841" s="41">
        <v>2454</v>
      </c>
      <c r="R1841" s="41">
        <v>43.926600000000001</v>
      </c>
      <c r="S1841" s="41"/>
      <c r="T1841" s="41"/>
      <c r="U1841" s="41">
        <v>10833</v>
      </c>
      <c r="V1841" s="41">
        <v>210.66870000000003</v>
      </c>
      <c r="W1841" s="41"/>
      <c r="X1841" s="41"/>
    </row>
    <row r="1842" spans="1:24" x14ac:dyDescent="0.35">
      <c r="A1842" s="41" t="s">
        <v>193</v>
      </c>
      <c r="B1842" s="41" t="s">
        <v>468</v>
      </c>
      <c r="C1842" s="41" t="s">
        <v>29</v>
      </c>
      <c r="D1842" s="41" t="s">
        <v>194</v>
      </c>
      <c r="E1842" s="41" t="s">
        <v>194</v>
      </c>
      <c r="F1842" s="41" t="s">
        <v>765</v>
      </c>
      <c r="G1842" s="41">
        <v>10</v>
      </c>
      <c r="H1842" s="41">
        <v>12908.483619434401</v>
      </c>
      <c r="I1842" s="41">
        <v>7768</v>
      </c>
      <c r="J1842" s="41">
        <v>19</v>
      </c>
      <c r="K1842" s="41">
        <v>154.58320000000001</v>
      </c>
      <c r="L1842" s="41">
        <v>0.37809999999999999</v>
      </c>
      <c r="M1842" s="41"/>
      <c r="N1842" s="41"/>
      <c r="O1842" s="41"/>
      <c r="P1842" s="41"/>
      <c r="Q1842" s="41">
        <v>2846</v>
      </c>
      <c r="R1842" s="41">
        <v>50.943399999999997</v>
      </c>
      <c r="S1842" s="41"/>
      <c r="T1842" s="41"/>
      <c r="U1842" s="41">
        <v>10633</v>
      </c>
      <c r="V1842" s="41">
        <v>205.90469999999999</v>
      </c>
      <c r="W1842" s="41"/>
      <c r="X1842" s="41"/>
    </row>
    <row r="1843" spans="1:24" x14ac:dyDescent="0.35">
      <c r="A1843" s="41" t="s">
        <v>193</v>
      </c>
      <c r="B1843" s="41" t="s">
        <v>468</v>
      </c>
      <c r="C1843" s="41" t="s">
        <v>29</v>
      </c>
      <c r="D1843" s="41" t="s">
        <v>194</v>
      </c>
      <c r="E1843" s="41" t="s">
        <v>194</v>
      </c>
      <c r="F1843" s="41" t="s">
        <v>759</v>
      </c>
      <c r="G1843" s="41">
        <v>4</v>
      </c>
      <c r="H1843" s="41">
        <v>12908.483619434401</v>
      </c>
      <c r="I1843" s="41">
        <v>6436</v>
      </c>
      <c r="J1843" s="41">
        <v>6</v>
      </c>
      <c r="K1843" s="41">
        <v>119.06599999999999</v>
      </c>
      <c r="L1843" s="41">
        <v>0.11099999999999999</v>
      </c>
      <c r="M1843" s="41">
        <v>8369</v>
      </c>
      <c r="N1843" s="41">
        <v>10</v>
      </c>
      <c r="O1843" s="41">
        <v>166.54310000000001</v>
      </c>
      <c r="P1843" s="41">
        <v>0.19900000000000001</v>
      </c>
      <c r="Q1843" s="41">
        <v>2302</v>
      </c>
      <c r="R1843" s="41">
        <v>41.205800000000004</v>
      </c>
      <c r="S1843" s="41">
        <v>2755</v>
      </c>
      <c r="T1843" s="41">
        <v>60.61</v>
      </c>
      <c r="U1843" s="41">
        <v>8744</v>
      </c>
      <c r="V1843" s="41">
        <v>160.3828</v>
      </c>
      <c r="W1843" s="41">
        <v>11134</v>
      </c>
      <c r="X1843" s="41">
        <v>227.35210000000001</v>
      </c>
    </row>
    <row r="1844" spans="1:24" x14ac:dyDescent="0.35">
      <c r="A1844" s="41" t="s">
        <v>193</v>
      </c>
      <c r="B1844" s="41" t="s">
        <v>468</v>
      </c>
      <c r="C1844" s="41" t="s">
        <v>29</v>
      </c>
      <c r="D1844" s="41" t="s">
        <v>194</v>
      </c>
      <c r="E1844" s="41" t="s">
        <v>194</v>
      </c>
      <c r="F1844" s="41" t="s">
        <v>758</v>
      </c>
      <c r="G1844" s="41">
        <v>3</v>
      </c>
      <c r="H1844" s="41">
        <v>12908.483619434401</v>
      </c>
      <c r="I1844" s="41">
        <v>6416</v>
      </c>
      <c r="J1844" s="41">
        <v>7</v>
      </c>
      <c r="K1844" s="41">
        <v>118.696</v>
      </c>
      <c r="L1844" s="41">
        <v>0.1295</v>
      </c>
      <c r="M1844" s="41">
        <v>9280</v>
      </c>
      <c r="N1844" s="41">
        <v>17</v>
      </c>
      <c r="O1844" s="41">
        <v>184.672</v>
      </c>
      <c r="P1844" s="41">
        <v>0.33830000000000005</v>
      </c>
      <c r="Q1844" s="41">
        <v>2458</v>
      </c>
      <c r="R1844" s="41">
        <v>43.998199999999997</v>
      </c>
      <c r="S1844" s="41">
        <v>2631</v>
      </c>
      <c r="T1844" s="41">
        <v>57.881999999999998</v>
      </c>
      <c r="U1844" s="41">
        <v>8881</v>
      </c>
      <c r="V1844" s="41">
        <v>162.82369999999997</v>
      </c>
      <c r="W1844" s="41">
        <v>11928</v>
      </c>
      <c r="X1844" s="41">
        <v>242.89230000000001</v>
      </c>
    </row>
    <row r="1845" spans="1:24" x14ac:dyDescent="0.35">
      <c r="A1845" s="41" t="s">
        <v>193</v>
      </c>
      <c r="B1845" s="41" t="s">
        <v>468</v>
      </c>
      <c r="C1845" s="41" t="s">
        <v>29</v>
      </c>
      <c r="D1845" s="41" t="s">
        <v>194</v>
      </c>
      <c r="E1845" s="41" t="s">
        <v>194</v>
      </c>
      <c r="F1845" s="41" t="s">
        <v>767</v>
      </c>
      <c r="G1845" s="41">
        <v>12</v>
      </c>
      <c r="H1845" s="41">
        <v>12908.483619434401</v>
      </c>
      <c r="I1845" s="41">
        <v>7929</v>
      </c>
      <c r="J1845" s="41">
        <v>34</v>
      </c>
      <c r="K1845" s="41">
        <v>157.78710000000001</v>
      </c>
      <c r="L1845" s="41">
        <v>0.67660000000000009</v>
      </c>
      <c r="M1845" s="41"/>
      <c r="N1845" s="41"/>
      <c r="O1845" s="41"/>
      <c r="P1845" s="41"/>
      <c r="Q1845" s="41">
        <v>2270</v>
      </c>
      <c r="R1845" s="41">
        <v>40.633000000000003</v>
      </c>
      <c r="S1845" s="41"/>
      <c r="T1845" s="41"/>
      <c r="U1845" s="41">
        <v>10233</v>
      </c>
      <c r="V1845" s="41">
        <v>199.09670000000003</v>
      </c>
      <c r="W1845" s="41"/>
      <c r="X1845" s="41"/>
    </row>
    <row r="1846" spans="1:24" x14ac:dyDescent="0.35">
      <c r="A1846" s="41" t="s">
        <v>193</v>
      </c>
      <c r="B1846" s="41" t="s">
        <v>468</v>
      </c>
      <c r="C1846" s="41" t="s">
        <v>29</v>
      </c>
      <c r="D1846" s="41" t="s">
        <v>194</v>
      </c>
      <c r="E1846" s="41" t="s">
        <v>194</v>
      </c>
      <c r="F1846" s="41" t="s">
        <v>757</v>
      </c>
      <c r="G1846" s="41">
        <v>2</v>
      </c>
      <c r="H1846" s="41">
        <v>12908.483619434401</v>
      </c>
      <c r="I1846" s="41">
        <v>5573</v>
      </c>
      <c r="J1846" s="41">
        <v>0</v>
      </c>
      <c r="K1846" s="41">
        <v>103.1005</v>
      </c>
      <c r="L1846" s="41">
        <v>0</v>
      </c>
      <c r="M1846" s="41">
        <v>7988</v>
      </c>
      <c r="N1846" s="41">
        <v>33</v>
      </c>
      <c r="O1846" s="41">
        <v>158.96120000000002</v>
      </c>
      <c r="P1846" s="41">
        <v>0.65670000000000006</v>
      </c>
      <c r="Q1846" s="41">
        <v>2411</v>
      </c>
      <c r="R1846" s="41">
        <v>43.1569</v>
      </c>
      <c r="S1846" s="41">
        <v>2597</v>
      </c>
      <c r="T1846" s="41">
        <v>57.134</v>
      </c>
      <c r="U1846" s="41">
        <v>7984</v>
      </c>
      <c r="V1846" s="41">
        <v>146.25739999999999</v>
      </c>
      <c r="W1846" s="41">
        <v>10618</v>
      </c>
      <c r="X1846" s="41">
        <v>216.75190000000003</v>
      </c>
    </row>
    <row r="1847" spans="1:24" x14ac:dyDescent="0.35">
      <c r="A1847" s="41" t="s">
        <v>193</v>
      </c>
      <c r="B1847" s="41" t="s">
        <v>468</v>
      </c>
      <c r="C1847" s="41" t="s">
        <v>29</v>
      </c>
      <c r="D1847" s="41" t="s">
        <v>194</v>
      </c>
      <c r="E1847" s="41" t="s">
        <v>194</v>
      </c>
      <c r="F1847" s="41" t="s">
        <v>763</v>
      </c>
      <c r="G1847" s="41">
        <v>8</v>
      </c>
      <c r="H1847" s="41">
        <v>12908.483619434401</v>
      </c>
      <c r="I1847" s="41">
        <v>9136</v>
      </c>
      <c r="J1847" s="41">
        <v>3</v>
      </c>
      <c r="K1847" s="41">
        <v>181.8064</v>
      </c>
      <c r="L1847" s="41">
        <v>5.9700000000000003E-2</v>
      </c>
      <c r="M1847" s="41"/>
      <c r="N1847" s="41"/>
      <c r="O1847" s="41"/>
      <c r="P1847" s="41"/>
      <c r="Q1847" s="41">
        <v>2615</v>
      </c>
      <c r="R1847" s="41">
        <v>46.808500000000002</v>
      </c>
      <c r="S1847" s="41"/>
      <c r="T1847" s="41"/>
      <c r="U1847" s="41">
        <v>11754</v>
      </c>
      <c r="V1847" s="41">
        <v>228.6746</v>
      </c>
      <c r="W1847" s="41"/>
      <c r="X1847" s="41"/>
    </row>
    <row r="1848" spans="1:24" x14ac:dyDescent="0.35">
      <c r="A1848" s="41" t="s">
        <v>193</v>
      </c>
      <c r="B1848" s="41" t="s">
        <v>468</v>
      </c>
      <c r="C1848" s="41" t="s">
        <v>29</v>
      </c>
      <c r="D1848" s="41" t="s">
        <v>194</v>
      </c>
      <c r="E1848" s="41" t="s">
        <v>194</v>
      </c>
      <c r="F1848" s="41" t="s">
        <v>762</v>
      </c>
      <c r="G1848" s="41">
        <v>7</v>
      </c>
      <c r="H1848" s="41">
        <v>12908.483619434401</v>
      </c>
      <c r="I1848" s="41">
        <v>6490</v>
      </c>
      <c r="J1848" s="41">
        <v>6</v>
      </c>
      <c r="K1848" s="41">
        <v>129.15100000000001</v>
      </c>
      <c r="L1848" s="41">
        <v>0.11940000000000001</v>
      </c>
      <c r="M1848" s="41">
        <v>0</v>
      </c>
      <c r="N1848" s="41">
        <v>6</v>
      </c>
      <c r="O1848" s="41">
        <v>0</v>
      </c>
      <c r="P1848" s="41">
        <v>0.13500000000000001</v>
      </c>
      <c r="Q1848" s="41">
        <v>3250</v>
      </c>
      <c r="R1848" s="41">
        <v>58.174999999999997</v>
      </c>
      <c r="S1848" s="41">
        <v>3735</v>
      </c>
      <c r="T1848" s="41">
        <v>82.17</v>
      </c>
      <c r="U1848" s="41">
        <v>9746</v>
      </c>
      <c r="V1848" s="41">
        <v>187.44540000000001</v>
      </c>
      <c r="W1848" s="41">
        <v>3741</v>
      </c>
      <c r="X1848" s="41">
        <v>82.305000000000007</v>
      </c>
    </row>
    <row r="1849" spans="1:24" x14ac:dyDescent="0.35">
      <c r="A1849" s="41" t="s">
        <v>193</v>
      </c>
      <c r="B1849" s="41" t="s">
        <v>468</v>
      </c>
      <c r="C1849" s="41" t="s">
        <v>29</v>
      </c>
      <c r="D1849" s="41" t="s">
        <v>194</v>
      </c>
      <c r="E1849" s="41" t="s">
        <v>194</v>
      </c>
      <c r="F1849" s="41" t="s">
        <v>761</v>
      </c>
      <c r="G1849" s="41">
        <v>6</v>
      </c>
      <c r="H1849" s="41">
        <v>12908.483619434401</v>
      </c>
      <c r="I1849" s="41">
        <v>7126</v>
      </c>
      <c r="J1849" s="41">
        <v>6611</v>
      </c>
      <c r="K1849" s="41">
        <v>141.8074</v>
      </c>
      <c r="L1849" s="41">
        <v>131.55889999999999</v>
      </c>
      <c r="M1849" s="41">
        <v>9973</v>
      </c>
      <c r="N1849" s="41">
        <v>7585</v>
      </c>
      <c r="O1849" s="41">
        <v>224.39249999999998</v>
      </c>
      <c r="P1849" s="41">
        <v>170.66249999999999</v>
      </c>
      <c r="Q1849" s="41">
        <v>3315</v>
      </c>
      <c r="R1849" s="41">
        <v>59.338500000000003</v>
      </c>
      <c r="S1849" s="41">
        <v>2943</v>
      </c>
      <c r="T1849" s="41">
        <v>64.745999999999995</v>
      </c>
      <c r="U1849" s="41">
        <v>17052</v>
      </c>
      <c r="V1849" s="41">
        <v>332.70480000000003</v>
      </c>
      <c r="W1849" s="41">
        <v>20501</v>
      </c>
      <c r="X1849" s="41">
        <v>459.80099999999993</v>
      </c>
    </row>
    <row r="1850" spans="1:24" x14ac:dyDescent="0.35">
      <c r="A1850" s="41" t="s">
        <v>690</v>
      </c>
      <c r="B1850" s="41" t="s">
        <v>451</v>
      </c>
      <c r="C1850" s="41" t="s">
        <v>12</v>
      </c>
      <c r="D1850" s="41" t="s">
        <v>195</v>
      </c>
      <c r="E1850" s="41" t="s">
        <v>195</v>
      </c>
      <c r="F1850" s="41" t="s">
        <v>756</v>
      </c>
      <c r="G1850" s="41">
        <v>1</v>
      </c>
      <c r="H1850" s="41">
        <v>5937.0060880829897</v>
      </c>
      <c r="I1850" s="41">
        <v>8384</v>
      </c>
      <c r="J1850" s="41">
        <v>12</v>
      </c>
      <c r="K1850" s="41">
        <v>155.10399999999998</v>
      </c>
      <c r="L1850" s="41">
        <v>0.22199999999999998</v>
      </c>
      <c r="M1850" s="41">
        <v>2086</v>
      </c>
      <c r="N1850" s="41">
        <v>66</v>
      </c>
      <c r="O1850" s="41">
        <v>41.511400000000002</v>
      </c>
      <c r="P1850" s="41">
        <v>1.3134000000000001</v>
      </c>
      <c r="Q1850" s="41">
        <v>1275</v>
      </c>
      <c r="R1850" s="41">
        <v>22.822500000000002</v>
      </c>
      <c r="S1850" s="41">
        <v>1769</v>
      </c>
      <c r="T1850" s="41">
        <v>38.917999999999999</v>
      </c>
      <c r="U1850" s="41">
        <v>9671</v>
      </c>
      <c r="V1850" s="41">
        <v>178.14849999999998</v>
      </c>
      <c r="W1850" s="41">
        <v>3921</v>
      </c>
      <c r="X1850" s="41">
        <v>81.742800000000003</v>
      </c>
    </row>
    <row r="1851" spans="1:24" x14ac:dyDescent="0.35">
      <c r="A1851" s="41" t="s">
        <v>690</v>
      </c>
      <c r="B1851" s="41" t="s">
        <v>451</v>
      </c>
      <c r="C1851" s="41" t="s">
        <v>12</v>
      </c>
      <c r="D1851" s="41" t="s">
        <v>195</v>
      </c>
      <c r="E1851" s="41" t="s">
        <v>195</v>
      </c>
      <c r="F1851" s="41" t="s">
        <v>760</v>
      </c>
      <c r="G1851" s="41">
        <v>5</v>
      </c>
      <c r="H1851" s="41">
        <v>5937.0060880829897</v>
      </c>
      <c r="I1851" s="41">
        <v>12049</v>
      </c>
      <c r="J1851" s="41">
        <v>0</v>
      </c>
      <c r="K1851" s="41">
        <v>222.90649999999999</v>
      </c>
      <c r="L1851" s="41">
        <v>0</v>
      </c>
      <c r="M1851" s="41">
        <v>1852</v>
      </c>
      <c r="N1851" s="41">
        <v>3</v>
      </c>
      <c r="O1851" s="41">
        <v>36.854800000000004</v>
      </c>
      <c r="P1851" s="41">
        <v>5.9700000000000003E-2</v>
      </c>
      <c r="Q1851" s="41">
        <v>2946</v>
      </c>
      <c r="R1851" s="41">
        <v>52.733400000000003</v>
      </c>
      <c r="S1851" s="41">
        <v>1544</v>
      </c>
      <c r="T1851" s="41">
        <v>33.968000000000004</v>
      </c>
      <c r="U1851" s="41">
        <v>14995</v>
      </c>
      <c r="V1851" s="41">
        <v>275.63990000000001</v>
      </c>
      <c r="W1851" s="41">
        <v>3399</v>
      </c>
      <c r="X1851" s="41">
        <v>70.882500000000007</v>
      </c>
    </row>
    <row r="1852" spans="1:24" x14ac:dyDescent="0.35">
      <c r="A1852" s="41" t="s">
        <v>690</v>
      </c>
      <c r="B1852" s="41" t="s">
        <v>451</v>
      </c>
      <c r="C1852" s="41" t="s">
        <v>12</v>
      </c>
      <c r="D1852" s="41" t="s">
        <v>195</v>
      </c>
      <c r="E1852" s="41" t="s">
        <v>195</v>
      </c>
      <c r="F1852" s="41" t="s">
        <v>764</v>
      </c>
      <c r="G1852" s="41">
        <v>9</v>
      </c>
      <c r="H1852" s="41">
        <v>5937.0060880829897</v>
      </c>
      <c r="I1852" s="41">
        <v>1953</v>
      </c>
      <c r="J1852" s="41">
        <v>8</v>
      </c>
      <c r="K1852" s="41">
        <v>38.864699999999999</v>
      </c>
      <c r="L1852" s="41">
        <v>0.15920000000000001</v>
      </c>
      <c r="M1852" s="41"/>
      <c r="N1852" s="41"/>
      <c r="O1852" s="41"/>
      <c r="P1852" s="41"/>
      <c r="Q1852" s="41">
        <v>1729</v>
      </c>
      <c r="R1852" s="41">
        <v>30.949100000000001</v>
      </c>
      <c r="S1852" s="41"/>
      <c r="T1852" s="41"/>
      <c r="U1852" s="41">
        <v>3690</v>
      </c>
      <c r="V1852" s="41">
        <v>69.972999999999999</v>
      </c>
      <c r="W1852" s="41"/>
      <c r="X1852" s="41"/>
    </row>
    <row r="1853" spans="1:24" x14ac:dyDescent="0.35">
      <c r="A1853" s="41" t="s">
        <v>690</v>
      </c>
      <c r="B1853" s="41" t="s">
        <v>451</v>
      </c>
      <c r="C1853" s="41" t="s">
        <v>12</v>
      </c>
      <c r="D1853" s="41" t="s">
        <v>195</v>
      </c>
      <c r="E1853" s="41" t="s">
        <v>195</v>
      </c>
      <c r="F1853" s="41" t="s">
        <v>766</v>
      </c>
      <c r="G1853" s="41">
        <v>11</v>
      </c>
      <c r="H1853" s="41">
        <v>5937.0060880829897</v>
      </c>
      <c r="I1853" s="41">
        <v>5786</v>
      </c>
      <c r="J1853" s="41">
        <v>2</v>
      </c>
      <c r="K1853" s="41">
        <v>115.1414</v>
      </c>
      <c r="L1853" s="41">
        <v>3.9800000000000002E-2</v>
      </c>
      <c r="M1853" s="41"/>
      <c r="N1853" s="41"/>
      <c r="O1853" s="41"/>
      <c r="P1853" s="41"/>
      <c r="Q1853" s="41">
        <v>1796</v>
      </c>
      <c r="R1853" s="41">
        <v>32.148400000000002</v>
      </c>
      <c r="S1853" s="41"/>
      <c r="T1853" s="41"/>
      <c r="U1853" s="41">
        <v>7584</v>
      </c>
      <c r="V1853" s="41">
        <v>147.3296</v>
      </c>
      <c r="W1853" s="41"/>
      <c r="X1853" s="41"/>
    </row>
    <row r="1854" spans="1:24" x14ac:dyDescent="0.35">
      <c r="A1854" s="41" t="s">
        <v>690</v>
      </c>
      <c r="B1854" s="41" t="s">
        <v>451</v>
      </c>
      <c r="C1854" s="41" t="s">
        <v>12</v>
      </c>
      <c r="D1854" s="41" t="s">
        <v>195</v>
      </c>
      <c r="E1854" s="41" t="s">
        <v>195</v>
      </c>
      <c r="F1854" s="41" t="s">
        <v>765</v>
      </c>
      <c r="G1854" s="41">
        <v>10</v>
      </c>
      <c r="H1854" s="41">
        <v>5937.0060880829897</v>
      </c>
      <c r="I1854" s="41">
        <v>9108</v>
      </c>
      <c r="J1854" s="41">
        <v>1739</v>
      </c>
      <c r="K1854" s="41">
        <v>181.2492</v>
      </c>
      <c r="L1854" s="41">
        <v>34.606100000000005</v>
      </c>
      <c r="M1854" s="41"/>
      <c r="N1854" s="41"/>
      <c r="O1854" s="41"/>
      <c r="P1854" s="41"/>
      <c r="Q1854" s="41">
        <v>2383</v>
      </c>
      <c r="R1854" s="41">
        <v>42.655700000000003</v>
      </c>
      <c r="S1854" s="41"/>
      <c r="T1854" s="41"/>
      <c r="U1854" s="41">
        <v>13230</v>
      </c>
      <c r="V1854" s="41">
        <v>258.51100000000002</v>
      </c>
      <c r="W1854" s="41"/>
      <c r="X1854" s="41"/>
    </row>
    <row r="1855" spans="1:24" x14ac:dyDescent="0.35">
      <c r="A1855" s="41" t="s">
        <v>690</v>
      </c>
      <c r="B1855" s="41" t="s">
        <v>451</v>
      </c>
      <c r="C1855" s="41" t="s">
        <v>12</v>
      </c>
      <c r="D1855" s="41" t="s">
        <v>195</v>
      </c>
      <c r="E1855" s="41" t="s">
        <v>195</v>
      </c>
      <c r="F1855" s="41" t="s">
        <v>759</v>
      </c>
      <c r="G1855" s="41">
        <v>4</v>
      </c>
      <c r="H1855" s="41">
        <v>5937.0060880829897</v>
      </c>
      <c r="I1855" s="41">
        <v>2110</v>
      </c>
      <c r="J1855" s="41">
        <v>0</v>
      </c>
      <c r="K1855" s="41">
        <v>39.034999999999997</v>
      </c>
      <c r="L1855" s="41">
        <v>0</v>
      </c>
      <c r="M1855" s="41">
        <v>2079</v>
      </c>
      <c r="N1855" s="41">
        <v>0</v>
      </c>
      <c r="O1855" s="41">
        <v>41.372100000000003</v>
      </c>
      <c r="P1855" s="41">
        <v>0</v>
      </c>
      <c r="Q1855" s="41">
        <v>1082</v>
      </c>
      <c r="R1855" s="41">
        <v>19.367799999999999</v>
      </c>
      <c r="S1855" s="41">
        <v>2068</v>
      </c>
      <c r="T1855" s="41">
        <v>45.496000000000002</v>
      </c>
      <c r="U1855" s="41">
        <v>3192</v>
      </c>
      <c r="V1855" s="41">
        <v>58.402799999999999</v>
      </c>
      <c r="W1855" s="41">
        <v>4147</v>
      </c>
      <c r="X1855" s="41">
        <v>86.868099999999998</v>
      </c>
    </row>
    <row r="1856" spans="1:24" x14ac:dyDescent="0.35">
      <c r="A1856" s="41" t="s">
        <v>690</v>
      </c>
      <c r="B1856" s="41" t="s">
        <v>451</v>
      </c>
      <c r="C1856" s="41" t="s">
        <v>12</v>
      </c>
      <c r="D1856" s="41" t="s">
        <v>195</v>
      </c>
      <c r="E1856" s="41" t="s">
        <v>195</v>
      </c>
      <c r="F1856" s="41" t="s">
        <v>758</v>
      </c>
      <c r="G1856" s="41">
        <v>3</v>
      </c>
      <c r="H1856" s="41">
        <v>5937.0060880829897</v>
      </c>
      <c r="I1856" s="41">
        <v>2691</v>
      </c>
      <c r="J1856" s="41">
        <v>0</v>
      </c>
      <c r="K1856" s="41">
        <v>49.783499999999997</v>
      </c>
      <c r="L1856" s="41">
        <v>0</v>
      </c>
      <c r="M1856" s="41">
        <v>1467</v>
      </c>
      <c r="N1856" s="41">
        <v>23</v>
      </c>
      <c r="O1856" s="41">
        <v>29.193300000000001</v>
      </c>
      <c r="P1856" s="41">
        <v>0.4577</v>
      </c>
      <c r="Q1856" s="41">
        <v>2489</v>
      </c>
      <c r="R1856" s="41">
        <v>44.553100000000001</v>
      </c>
      <c r="S1856" s="41">
        <v>1696</v>
      </c>
      <c r="T1856" s="41">
        <v>37.311999999999998</v>
      </c>
      <c r="U1856" s="41">
        <v>5180</v>
      </c>
      <c r="V1856" s="41">
        <v>94.336600000000004</v>
      </c>
      <c r="W1856" s="41">
        <v>3186</v>
      </c>
      <c r="X1856" s="41">
        <v>66.962999999999994</v>
      </c>
    </row>
    <row r="1857" spans="1:24" x14ac:dyDescent="0.35">
      <c r="A1857" s="41" t="s">
        <v>690</v>
      </c>
      <c r="B1857" s="41" t="s">
        <v>451</v>
      </c>
      <c r="C1857" s="41" t="s">
        <v>12</v>
      </c>
      <c r="D1857" s="41" t="s">
        <v>195</v>
      </c>
      <c r="E1857" s="41" t="s">
        <v>195</v>
      </c>
      <c r="F1857" s="41" t="s">
        <v>767</v>
      </c>
      <c r="G1857" s="41">
        <v>12</v>
      </c>
      <c r="H1857" s="41">
        <v>5937.0060880829897</v>
      </c>
      <c r="I1857" s="41">
        <v>6340</v>
      </c>
      <c r="J1857" s="41">
        <v>8</v>
      </c>
      <c r="K1857" s="41">
        <v>126.16600000000001</v>
      </c>
      <c r="L1857" s="41">
        <v>0.15920000000000001</v>
      </c>
      <c r="M1857" s="41"/>
      <c r="N1857" s="41"/>
      <c r="O1857" s="41"/>
      <c r="P1857" s="41"/>
      <c r="Q1857" s="41">
        <v>2320</v>
      </c>
      <c r="R1857" s="41">
        <v>41.527999999999999</v>
      </c>
      <c r="S1857" s="41"/>
      <c r="T1857" s="41"/>
      <c r="U1857" s="41">
        <v>8668</v>
      </c>
      <c r="V1857" s="41">
        <v>167.85320000000002</v>
      </c>
      <c r="W1857" s="41"/>
      <c r="X1857" s="41"/>
    </row>
    <row r="1858" spans="1:24" x14ac:dyDescent="0.35">
      <c r="A1858" s="41" t="s">
        <v>690</v>
      </c>
      <c r="B1858" s="41" t="s">
        <v>451</v>
      </c>
      <c r="C1858" s="41" t="s">
        <v>12</v>
      </c>
      <c r="D1858" s="41" t="s">
        <v>195</v>
      </c>
      <c r="E1858" s="41" t="s">
        <v>195</v>
      </c>
      <c r="F1858" s="41" t="s">
        <v>757</v>
      </c>
      <c r="G1858" s="41">
        <v>2</v>
      </c>
      <c r="H1858" s="41">
        <v>5937.0060880829897</v>
      </c>
      <c r="I1858" s="41">
        <v>1838</v>
      </c>
      <c r="J1858" s="41">
        <v>0</v>
      </c>
      <c r="K1858" s="41">
        <v>34.003</v>
      </c>
      <c r="L1858" s="41">
        <v>0</v>
      </c>
      <c r="M1858" s="41">
        <v>1467</v>
      </c>
      <c r="N1858" s="41">
        <v>11</v>
      </c>
      <c r="O1858" s="41">
        <v>29.193300000000001</v>
      </c>
      <c r="P1858" s="41">
        <v>0.21890000000000001</v>
      </c>
      <c r="Q1858" s="41">
        <v>1230</v>
      </c>
      <c r="R1858" s="41">
        <v>22.016999999999999</v>
      </c>
      <c r="S1858" s="41">
        <v>1508</v>
      </c>
      <c r="T1858" s="41">
        <v>33.176000000000002</v>
      </c>
      <c r="U1858" s="41">
        <v>3068</v>
      </c>
      <c r="V1858" s="41">
        <v>56.019999999999996</v>
      </c>
      <c r="W1858" s="41">
        <v>2986</v>
      </c>
      <c r="X1858" s="41">
        <v>62.588200000000001</v>
      </c>
    </row>
    <row r="1859" spans="1:24" x14ac:dyDescent="0.35">
      <c r="A1859" s="41" t="s">
        <v>690</v>
      </c>
      <c r="B1859" s="41" t="s">
        <v>451</v>
      </c>
      <c r="C1859" s="41" t="s">
        <v>12</v>
      </c>
      <c r="D1859" s="41" t="s">
        <v>195</v>
      </c>
      <c r="E1859" s="41" t="s">
        <v>195</v>
      </c>
      <c r="F1859" s="41" t="s">
        <v>763</v>
      </c>
      <c r="G1859" s="41">
        <v>8</v>
      </c>
      <c r="H1859" s="41">
        <v>5937.0060880829897</v>
      </c>
      <c r="I1859" s="41">
        <v>1966</v>
      </c>
      <c r="J1859" s="41">
        <v>9</v>
      </c>
      <c r="K1859" s="41">
        <v>39.123400000000004</v>
      </c>
      <c r="L1859" s="41">
        <v>0.17910000000000001</v>
      </c>
      <c r="M1859" s="41"/>
      <c r="N1859" s="41"/>
      <c r="O1859" s="41"/>
      <c r="P1859" s="41"/>
      <c r="Q1859" s="41">
        <v>2487</v>
      </c>
      <c r="R1859" s="41">
        <v>44.517299999999999</v>
      </c>
      <c r="S1859" s="41"/>
      <c r="T1859" s="41"/>
      <c r="U1859" s="41">
        <v>4462</v>
      </c>
      <c r="V1859" s="41">
        <v>83.819800000000001</v>
      </c>
      <c r="W1859" s="41"/>
      <c r="X1859" s="41"/>
    </row>
    <row r="1860" spans="1:24" x14ac:dyDescent="0.35">
      <c r="A1860" s="41" t="s">
        <v>690</v>
      </c>
      <c r="B1860" s="41" t="s">
        <v>451</v>
      </c>
      <c r="C1860" s="41" t="s">
        <v>12</v>
      </c>
      <c r="D1860" s="41" t="s">
        <v>195</v>
      </c>
      <c r="E1860" s="41" t="s">
        <v>195</v>
      </c>
      <c r="F1860" s="41" t="s">
        <v>762</v>
      </c>
      <c r="G1860" s="41">
        <v>7</v>
      </c>
      <c r="H1860" s="41">
        <v>5937.0060880829897</v>
      </c>
      <c r="I1860" s="41">
        <v>2426</v>
      </c>
      <c r="J1860" s="41">
        <v>12</v>
      </c>
      <c r="K1860" s="41">
        <v>48.2774</v>
      </c>
      <c r="L1860" s="41">
        <v>0.23880000000000001</v>
      </c>
      <c r="M1860" s="41">
        <v>0</v>
      </c>
      <c r="N1860" s="41">
        <v>3</v>
      </c>
      <c r="O1860" s="41">
        <v>0</v>
      </c>
      <c r="P1860" s="41">
        <v>6.7500000000000004E-2</v>
      </c>
      <c r="Q1860" s="41">
        <v>2550</v>
      </c>
      <c r="R1860" s="41">
        <v>45.645000000000003</v>
      </c>
      <c r="S1860" s="41">
        <v>2572</v>
      </c>
      <c r="T1860" s="41">
        <v>56.584000000000003</v>
      </c>
      <c r="U1860" s="41">
        <v>4988</v>
      </c>
      <c r="V1860" s="41">
        <v>94.161200000000008</v>
      </c>
      <c r="W1860" s="41">
        <v>2575</v>
      </c>
      <c r="X1860" s="41">
        <v>56.651500000000006</v>
      </c>
    </row>
    <row r="1861" spans="1:24" x14ac:dyDescent="0.35">
      <c r="A1861" s="41" t="s">
        <v>690</v>
      </c>
      <c r="B1861" s="41" t="s">
        <v>451</v>
      </c>
      <c r="C1861" s="41" t="s">
        <v>12</v>
      </c>
      <c r="D1861" s="41" t="s">
        <v>195</v>
      </c>
      <c r="E1861" s="41" t="s">
        <v>195</v>
      </c>
      <c r="F1861" s="41" t="s">
        <v>761</v>
      </c>
      <c r="G1861" s="41">
        <v>6</v>
      </c>
      <c r="H1861" s="41">
        <v>5937.0060880829897</v>
      </c>
      <c r="I1861" s="41">
        <v>7012</v>
      </c>
      <c r="J1861" s="41">
        <v>5</v>
      </c>
      <c r="K1861" s="41">
        <v>139.53880000000001</v>
      </c>
      <c r="L1861" s="41">
        <v>9.9500000000000005E-2</v>
      </c>
      <c r="M1861" s="41">
        <v>4965</v>
      </c>
      <c r="N1861" s="41">
        <v>8</v>
      </c>
      <c r="O1861" s="41">
        <v>111.71249999999999</v>
      </c>
      <c r="P1861" s="41">
        <v>0.18</v>
      </c>
      <c r="Q1861" s="41">
        <v>2182</v>
      </c>
      <c r="R1861" s="41">
        <v>39.0578</v>
      </c>
      <c r="S1861" s="41">
        <v>2085</v>
      </c>
      <c r="T1861" s="41">
        <v>45.87</v>
      </c>
      <c r="U1861" s="41">
        <v>9199</v>
      </c>
      <c r="V1861" s="41">
        <v>178.6961</v>
      </c>
      <c r="W1861" s="41">
        <v>7058</v>
      </c>
      <c r="X1861" s="41">
        <v>157.76249999999999</v>
      </c>
    </row>
    <row r="1862" spans="1:24" x14ac:dyDescent="0.35">
      <c r="A1862" s="41" t="s">
        <v>728</v>
      </c>
      <c r="B1862" s="41" t="s">
        <v>477</v>
      </c>
      <c r="C1862" s="41" t="s">
        <v>29</v>
      </c>
      <c r="D1862" s="41" t="s">
        <v>372</v>
      </c>
      <c r="E1862" s="41" t="s">
        <v>372</v>
      </c>
      <c r="F1862" s="41" t="s">
        <v>756</v>
      </c>
      <c r="G1862" s="41">
        <v>1</v>
      </c>
      <c r="H1862" s="41">
        <v>2624.5969576524599</v>
      </c>
      <c r="I1862" s="41">
        <v>90</v>
      </c>
      <c r="J1862" s="41">
        <v>0</v>
      </c>
      <c r="K1862" s="41">
        <v>1.6649999999999998</v>
      </c>
      <c r="L1862" s="41">
        <v>0</v>
      </c>
      <c r="M1862" s="41">
        <v>207</v>
      </c>
      <c r="N1862" s="41">
        <v>0</v>
      </c>
      <c r="O1862" s="41">
        <v>4.1193</v>
      </c>
      <c r="P1862" s="41">
        <v>0</v>
      </c>
      <c r="Q1862" s="41">
        <v>426</v>
      </c>
      <c r="R1862" s="41">
        <v>7.6254</v>
      </c>
      <c r="S1862" s="41">
        <v>556</v>
      </c>
      <c r="T1862" s="41">
        <v>12.231999999999999</v>
      </c>
      <c r="U1862" s="41">
        <v>516</v>
      </c>
      <c r="V1862" s="41">
        <v>9.2904</v>
      </c>
      <c r="W1862" s="41">
        <v>763</v>
      </c>
      <c r="X1862" s="41">
        <v>16.351299999999998</v>
      </c>
    </row>
    <row r="1863" spans="1:24" x14ac:dyDescent="0.35">
      <c r="A1863" s="41" t="s">
        <v>728</v>
      </c>
      <c r="B1863" s="41" t="s">
        <v>477</v>
      </c>
      <c r="C1863" s="41" t="s">
        <v>29</v>
      </c>
      <c r="D1863" s="41" t="s">
        <v>372</v>
      </c>
      <c r="E1863" s="41" t="s">
        <v>372</v>
      </c>
      <c r="F1863" s="41" t="s">
        <v>760</v>
      </c>
      <c r="G1863" s="41">
        <v>5</v>
      </c>
      <c r="H1863" s="41">
        <v>2624.5969576524599</v>
      </c>
      <c r="I1863" s="41">
        <v>203</v>
      </c>
      <c r="J1863" s="41">
        <v>0</v>
      </c>
      <c r="K1863" s="41">
        <v>3.7554999999999996</v>
      </c>
      <c r="L1863" s="41">
        <v>0</v>
      </c>
      <c r="M1863" s="41">
        <v>401</v>
      </c>
      <c r="N1863" s="41">
        <v>0</v>
      </c>
      <c r="O1863" s="41">
        <v>7.9799000000000007</v>
      </c>
      <c r="P1863" s="41">
        <v>0</v>
      </c>
      <c r="Q1863" s="41">
        <v>1652</v>
      </c>
      <c r="R1863" s="41">
        <v>29.570799999999998</v>
      </c>
      <c r="S1863" s="41">
        <v>3788</v>
      </c>
      <c r="T1863" s="41">
        <v>83.335999999999999</v>
      </c>
      <c r="U1863" s="41">
        <v>1855</v>
      </c>
      <c r="V1863" s="41">
        <v>33.326299999999996</v>
      </c>
      <c r="W1863" s="41">
        <v>4189</v>
      </c>
      <c r="X1863" s="41">
        <v>91.315899999999999</v>
      </c>
    </row>
    <row r="1864" spans="1:24" x14ac:dyDescent="0.35">
      <c r="A1864" s="41" t="s">
        <v>728</v>
      </c>
      <c r="B1864" s="41" t="s">
        <v>477</v>
      </c>
      <c r="C1864" s="41" t="s">
        <v>29</v>
      </c>
      <c r="D1864" s="41" t="s">
        <v>372</v>
      </c>
      <c r="E1864" s="41" t="s">
        <v>372</v>
      </c>
      <c r="F1864" s="41" t="s">
        <v>764</v>
      </c>
      <c r="G1864" s="41">
        <v>9</v>
      </c>
      <c r="H1864" s="41">
        <v>2624.5969576524599</v>
      </c>
      <c r="I1864" s="41">
        <v>154</v>
      </c>
      <c r="J1864" s="41">
        <v>0</v>
      </c>
      <c r="K1864" s="41">
        <v>3.0646</v>
      </c>
      <c r="L1864" s="41">
        <v>0</v>
      </c>
      <c r="M1864" s="41"/>
      <c r="N1864" s="41"/>
      <c r="O1864" s="41"/>
      <c r="P1864" s="41"/>
      <c r="Q1864" s="41">
        <v>5119</v>
      </c>
      <c r="R1864" s="41">
        <v>91.630099999999999</v>
      </c>
      <c r="S1864" s="41"/>
      <c r="T1864" s="41"/>
      <c r="U1864" s="41">
        <v>5273</v>
      </c>
      <c r="V1864" s="41">
        <v>94.694699999999997</v>
      </c>
      <c r="W1864" s="41"/>
      <c r="X1864" s="41"/>
    </row>
    <row r="1865" spans="1:24" x14ac:dyDescent="0.35">
      <c r="A1865" s="41" t="s">
        <v>728</v>
      </c>
      <c r="B1865" s="41" t="s">
        <v>477</v>
      </c>
      <c r="C1865" s="41" t="s">
        <v>29</v>
      </c>
      <c r="D1865" s="41" t="s">
        <v>372</v>
      </c>
      <c r="E1865" s="41" t="s">
        <v>372</v>
      </c>
      <c r="F1865" s="41" t="s">
        <v>766</v>
      </c>
      <c r="G1865" s="41">
        <v>11</v>
      </c>
      <c r="H1865" s="41">
        <v>2624.5969576524599</v>
      </c>
      <c r="I1865" s="41">
        <v>1698</v>
      </c>
      <c r="J1865" s="41">
        <v>0</v>
      </c>
      <c r="K1865" s="41">
        <v>33.790199999999999</v>
      </c>
      <c r="L1865" s="41">
        <v>0</v>
      </c>
      <c r="M1865" s="41"/>
      <c r="N1865" s="41"/>
      <c r="O1865" s="41"/>
      <c r="P1865" s="41"/>
      <c r="Q1865" s="41">
        <v>694</v>
      </c>
      <c r="R1865" s="41">
        <v>12.422599999999999</v>
      </c>
      <c r="S1865" s="41"/>
      <c r="T1865" s="41"/>
      <c r="U1865" s="41">
        <v>2392</v>
      </c>
      <c r="V1865" s="41">
        <v>46.212800000000001</v>
      </c>
      <c r="W1865" s="41"/>
      <c r="X1865" s="41"/>
    </row>
    <row r="1866" spans="1:24" x14ac:dyDescent="0.35">
      <c r="A1866" s="41" t="s">
        <v>728</v>
      </c>
      <c r="B1866" s="41" t="s">
        <v>477</v>
      </c>
      <c r="C1866" s="41" t="s">
        <v>29</v>
      </c>
      <c r="D1866" s="41" t="s">
        <v>372</v>
      </c>
      <c r="E1866" s="41" t="s">
        <v>372</v>
      </c>
      <c r="F1866" s="41" t="s">
        <v>765</v>
      </c>
      <c r="G1866" s="41">
        <v>10</v>
      </c>
      <c r="H1866" s="41">
        <v>2624.5969576524599</v>
      </c>
      <c r="I1866" s="41">
        <v>157</v>
      </c>
      <c r="J1866" s="41">
        <v>0</v>
      </c>
      <c r="K1866" s="41">
        <v>3.1243000000000003</v>
      </c>
      <c r="L1866" s="41">
        <v>0</v>
      </c>
      <c r="M1866" s="41"/>
      <c r="N1866" s="41"/>
      <c r="O1866" s="41"/>
      <c r="P1866" s="41"/>
      <c r="Q1866" s="41">
        <v>714</v>
      </c>
      <c r="R1866" s="41">
        <v>12.7806</v>
      </c>
      <c r="S1866" s="41"/>
      <c r="T1866" s="41"/>
      <c r="U1866" s="41">
        <v>871</v>
      </c>
      <c r="V1866" s="41">
        <v>15.9049</v>
      </c>
      <c r="W1866" s="41"/>
      <c r="X1866" s="41"/>
    </row>
    <row r="1867" spans="1:24" x14ac:dyDescent="0.35">
      <c r="A1867" s="41" t="s">
        <v>728</v>
      </c>
      <c r="B1867" s="41" t="s">
        <v>477</v>
      </c>
      <c r="C1867" s="41" t="s">
        <v>29</v>
      </c>
      <c r="D1867" s="41" t="s">
        <v>372</v>
      </c>
      <c r="E1867" s="41" t="s">
        <v>372</v>
      </c>
      <c r="F1867" s="41" t="s">
        <v>759</v>
      </c>
      <c r="G1867" s="41">
        <v>4</v>
      </c>
      <c r="H1867" s="41">
        <v>2624.5969576524599</v>
      </c>
      <c r="I1867" s="41">
        <v>156</v>
      </c>
      <c r="J1867" s="41">
        <v>2</v>
      </c>
      <c r="K1867" s="41">
        <v>2.8859999999999997</v>
      </c>
      <c r="L1867" s="41">
        <v>3.6999999999999998E-2</v>
      </c>
      <c r="M1867" s="41">
        <v>127</v>
      </c>
      <c r="N1867" s="41">
        <v>0</v>
      </c>
      <c r="O1867" s="41">
        <v>2.5273000000000003</v>
      </c>
      <c r="P1867" s="41">
        <v>0</v>
      </c>
      <c r="Q1867" s="41">
        <v>399</v>
      </c>
      <c r="R1867" s="41">
        <v>7.1421000000000001</v>
      </c>
      <c r="S1867" s="41">
        <v>838</v>
      </c>
      <c r="T1867" s="41">
        <v>18.436</v>
      </c>
      <c r="U1867" s="41">
        <v>557</v>
      </c>
      <c r="V1867" s="41">
        <v>10.065099999999999</v>
      </c>
      <c r="W1867" s="41">
        <v>965</v>
      </c>
      <c r="X1867" s="41">
        <v>20.9633</v>
      </c>
    </row>
    <row r="1868" spans="1:24" x14ac:dyDescent="0.35">
      <c r="A1868" s="41" t="s">
        <v>728</v>
      </c>
      <c r="B1868" s="41" t="s">
        <v>477</v>
      </c>
      <c r="C1868" s="41" t="s">
        <v>29</v>
      </c>
      <c r="D1868" s="41" t="s">
        <v>372</v>
      </c>
      <c r="E1868" s="41" t="s">
        <v>372</v>
      </c>
      <c r="F1868" s="41" t="s">
        <v>758</v>
      </c>
      <c r="G1868" s="41">
        <v>3</v>
      </c>
      <c r="H1868" s="41">
        <v>2624.5969576524599</v>
      </c>
      <c r="I1868" s="41">
        <v>230</v>
      </c>
      <c r="J1868" s="41">
        <v>0</v>
      </c>
      <c r="K1868" s="41">
        <v>4.2549999999999999</v>
      </c>
      <c r="L1868" s="41">
        <v>0</v>
      </c>
      <c r="M1868" s="41">
        <v>236</v>
      </c>
      <c r="N1868" s="41">
        <v>0</v>
      </c>
      <c r="O1868" s="41">
        <v>4.6964000000000006</v>
      </c>
      <c r="P1868" s="41">
        <v>0</v>
      </c>
      <c r="Q1868" s="41">
        <v>474</v>
      </c>
      <c r="R1868" s="41">
        <v>8.4846000000000004</v>
      </c>
      <c r="S1868" s="41">
        <v>754</v>
      </c>
      <c r="T1868" s="41">
        <v>16.588000000000001</v>
      </c>
      <c r="U1868" s="41">
        <v>704</v>
      </c>
      <c r="V1868" s="41">
        <v>12.739599999999999</v>
      </c>
      <c r="W1868" s="41">
        <v>990</v>
      </c>
      <c r="X1868" s="41">
        <v>21.284400000000002</v>
      </c>
    </row>
    <row r="1869" spans="1:24" x14ac:dyDescent="0.35">
      <c r="A1869" s="41" t="s">
        <v>728</v>
      </c>
      <c r="B1869" s="41" t="s">
        <v>477</v>
      </c>
      <c r="C1869" s="41" t="s">
        <v>29</v>
      </c>
      <c r="D1869" s="41" t="s">
        <v>372</v>
      </c>
      <c r="E1869" s="41" t="s">
        <v>372</v>
      </c>
      <c r="F1869" s="41" t="s">
        <v>767</v>
      </c>
      <c r="G1869" s="41">
        <v>12</v>
      </c>
      <c r="H1869" s="41">
        <v>2624.5969576524599</v>
      </c>
      <c r="I1869" s="41">
        <v>180</v>
      </c>
      <c r="J1869" s="41">
        <v>0</v>
      </c>
      <c r="K1869" s="41">
        <v>3.5820000000000003</v>
      </c>
      <c r="L1869" s="41">
        <v>0</v>
      </c>
      <c r="M1869" s="41"/>
      <c r="N1869" s="41"/>
      <c r="O1869" s="41"/>
      <c r="P1869" s="41"/>
      <c r="Q1869" s="41">
        <v>506</v>
      </c>
      <c r="R1869" s="41">
        <v>9.0573999999999995</v>
      </c>
      <c r="S1869" s="41"/>
      <c r="T1869" s="41"/>
      <c r="U1869" s="41">
        <v>686</v>
      </c>
      <c r="V1869" s="41">
        <v>12.6394</v>
      </c>
      <c r="W1869" s="41"/>
      <c r="X1869" s="41"/>
    </row>
    <row r="1870" spans="1:24" x14ac:dyDescent="0.35">
      <c r="A1870" s="41" t="s">
        <v>728</v>
      </c>
      <c r="B1870" s="41" t="s">
        <v>477</v>
      </c>
      <c r="C1870" s="41" t="s">
        <v>29</v>
      </c>
      <c r="D1870" s="41" t="s">
        <v>372</v>
      </c>
      <c r="E1870" s="41" t="s">
        <v>372</v>
      </c>
      <c r="F1870" s="41" t="s">
        <v>757</v>
      </c>
      <c r="G1870" s="41">
        <v>2</v>
      </c>
      <c r="H1870" s="41">
        <v>2624.5969576524599</v>
      </c>
      <c r="I1870" s="41">
        <v>74</v>
      </c>
      <c r="J1870" s="41">
        <v>0</v>
      </c>
      <c r="K1870" s="41">
        <v>1.369</v>
      </c>
      <c r="L1870" s="41">
        <v>0</v>
      </c>
      <c r="M1870" s="41">
        <v>145</v>
      </c>
      <c r="N1870" s="41">
        <v>0</v>
      </c>
      <c r="O1870" s="41">
        <v>2.8855</v>
      </c>
      <c r="P1870" s="41">
        <v>0</v>
      </c>
      <c r="Q1870" s="41">
        <v>474</v>
      </c>
      <c r="R1870" s="41">
        <v>8.4846000000000004</v>
      </c>
      <c r="S1870" s="41">
        <v>453</v>
      </c>
      <c r="T1870" s="41">
        <v>9.9659999999999993</v>
      </c>
      <c r="U1870" s="41">
        <v>548</v>
      </c>
      <c r="V1870" s="41">
        <v>9.8536000000000001</v>
      </c>
      <c r="W1870" s="41">
        <v>598</v>
      </c>
      <c r="X1870" s="41">
        <v>12.8515</v>
      </c>
    </row>
    <row r="1871" spans="1:24" x14ac:dyDescent="0.35">
      <c r="A1871" s="41" t="s">
        <v>728</v>
      </c>
      <c r="B1871" s="41" t="s">
        <v>477</v>
      </c>
      <c r="C1871" s="41" t="s">
        <v>29</v>
      </c>
      <c r="D1871" s="41" t="s">
        <v>372</v>
      </c>
      <c r="E1871" s="41" t="s">
        <v>372</v>
      </c>
      <c r="F1871" s="41" t="s">
        <v>763</v>
      </c>
      <c r="G1871" s="41">
        <v>8</v>
      </c>
      <c r="H1871" s="41">
        <v>2624.5969576524599</v>
      </c>
      <c r="I1871" s="41">
        <v>156</v>
      </c>
      <c r="J1871" s="41">
        <v>0</v>
      </c>
      <c r="K1871" s="41">
        <v>3.1044</v>
      </c>
      <c r="L1871" s="41">
        <v>0</v>
      </c>
      <c r="M1871" s="41"/>
      <c r="N1871" s="41"/>
      <c r="O1871" s="41"/>
      <c r="P1871" s="41"/>
      <c r="Q1871" s="41">
        <v>558</v>
      </c>
      <c r="R1871" s="41">
        <v>9.9882000000000009</v>
      </c>
      <c r="S1871" s="41"/>
      <c r="T1871" s="41"/>
      <c r="U1871" s="41">
        <v>714</v>
      </c>
      <c r="V1871" s="41">
        <v>13.092600000000001</v>
      </c>
      <c r="W1871" s="41"/>
      <c r="X1871" s="41"/>
    </row>
    <row r="1872" spans="1:24" x14ac:dyDescent="0.35">
      <c r="A1872" s="41" t="s">
        <v>728</v>
      </c>
      <c r="B1872" s="41" t="s">
        <v>477</v>
      </c>
      <c r="C1872" s="41" t="s">
        <v>29</v>
      </c>
      <c r="D1872" s="41" t="s">
        <v>372</v>
      </c>
      <c r="E1872" s="41" t="s">
        <v>372</v>
      </c>
      <c r="F1872" s="41" t="s">
        <v>762</v>
      </c>
      <c r="G1872" s="41">
        <v>7</v>
      </c>
      <c r="H1872" s="41">
        <v>2624.5969576524599</v>
      </c>
      <c r="I1872" s="41">
        <v>167</v>
      </c>
      <c r="J1872" s="41">
        <v>0</v>
      </c>
      <c r="K1872" s="41">
        <v>3.3233000000000001</v>
      </c>
      <c r="L1872" s="41">
        <v>0</v>
      </c>
      <c r="M1872" s="41">
        <v>0</v>
      </c>
      <c r="N1872" s="41">
        <v>0</v>
      </c>
      <c r="O1872" s="41">
        <v>0</v>
      </c>
      <c r="P1872" s="41">
        <v>0</v>
      </c>
      <c r="Q1872" s="41">
        <v>1036</v>
      </c>
      <c r="R1872" s="41">
        <v>18.5444</v>
      </c>
      <c r="S1872" s="41">
        <v>6933</v>
      </c>
      <c r="T1872" s="41">
        <v>152.52600000000001</v>
      </c>
      <c r="U1872" s="41">
        <v>1203</v>
      </c>
      <c r="V1872" s="41">
        <v>21.867699999999999</v>
      </c>
      <c r="W1872" s="41">
        <v>6933</v>
      </c>
      <c r="X1872" s="41">
        <v>152.52600000000001</v>
      </c>
    </row>
    <row r="1873" spans="1:24" x14ac:dyDescent="0.35">
      <c r="A1873" s="41" t="s">
        <v>728</v>
      </c>
      <c r="B1873" s="41" t="s">
        <v>477</v>
      </c>
      <c r="C1873" s="41" t="s">
        <v>29</v>
      </c>
      <c r="D1873" s="41" t="s">
        <v>372</v>
      </c>
      <c r="E1873" s="41" t="s">
        <v>372</v>
      </c>
      <c r="F1873" s="41" t="s">
        <v>761</v>
      </c>
      <c r="G1873" s="41">
        <v>6</v>
      </c>
      <c r="H1873" s="41">
        <v>2624.5969576524599</v>
      </c>
      <c r="I1873" s="41">
        <v>92</v>
      </c>
      <c r="J1873" s="41">
        <v>0</v>
      </c>
      <c r="K1873" s="41">
        <v>1.8308</v>
      </c>
      <c r="L1873" s="41">
        <v>0</v>
      </c>
      <c r="M1873" s="41">
        <v>27</v>
      </c>
      <c r="N1873" s="41">
        <v>0</v>
      </c>
      <c r="O1873" s="41">
        <v>0.60749999999999993</v>
      </c>
      <c r="P1873" s="41">
        <v>0</v>
      </c>
      <c r="Q1873" s="41">
        <v>571</v>
      </c>
      <c r="R1873" s="41">
        <v>10.2209</v>
      </c>
      <c r="S1873" s="41">
        <v>1130</v>
      </c>
      <c r="T1873" s="41">
        <v>24.86</v>
      </c>
      <c r="U1873" s="41">
        <v>663</v>
      </c>
      <c r="V1873" s="41">
        <v>12.0517</v>
      </c>
      <c r="W1873" s="41">
        <v>1157</v>
      </c>
      <c r="X1873" s="41">
        <v>25.467500000000001</v>
      </c>
    </row>
    <row r="1874" spans="1:24" x14ac:dyDescent="0.35">
      <c r="A1874" s="41" t="s">
        <v>540</v>
      </c>
      <c r="B1874" s="41" t="s">
        <v>451</v>
      </c>
      <c r="C1874" s="41" t="s">
        <v>12</v>
      </c>
      <c r="D1874" s="41" t="s">
        <v>64</v>
      </c>
      <c r="E1874" s="41" t="s">
        <v>64</v>
      </c>
      <c r="F1874" s="41" t="s">
        <v>756</v>
      </c>
      <c r="G1874" s="41">
        <v>1</v>
      </c>
      <c r="H1874" s="41">
        <v>2890.4269710047602</v>
      </c>
      <c r="I1874" s="41">
        <v>354</v>
      </c>
      <c r="J1874" s="41">
        <v>0</v>
      </c>
      <c r="K1874" s="41">
        <v>6.5489999999999995</v>
      </c>
      <c r="L1874" s="41">
        <v>0</v>
      </c>
      <c r="M1874" s="41">
        <v>766</v>
      </c>
      <c r="N1874" s="41">
        <v>6</v>
      </c>
      <c r="O1874" s="41">
        <v>15.243400000000001</v>
      </c>
      <c r="P1874" s="41">
        <v>0.11940000000000001</v>
      </c>
      <c r="Q1874" s="41">
        <v>5952</v>
      </c>
      <c r="R1874" s="41">
        <v>106.5408</v>
      </c>
      <c r="S1874" s="41">
        <v>1499</v>
      </c>
      <c r="T1874" s="41">
        <v>32.978000000000002</v>
      </c>
      <c r="U1874" s="41">
        <v>6306</v>
      </c>
      <c r="V1874" s="41">
        <v>113.0898</v>
      </c>
      <c r="W1874" s="41">
        <v>2271</v>
      </c>
      <c r="X1874" s="41">
        <v>48.340800000000002</v>
      </c>
    </row>
    <row r="1875" spans="1:24" x14ac:dyDescent="0.35">
      <c r="A1875" s="41" t="s">
        <v>540</v>
      </c>
      <c r="B1875" s="41" t="s">
        <v>451</v>
      </c>
      <c r="C1875" s="41" t="s">
        <v>12</v>
      </c>
      <c r="D1875" s="41" t="s">
        <v>64</v>
      </c>
      <c r="E1875" s="41" t="s">
        <v>64</v>
      </c>
      <c r="F1875" s="41" t="s">
        <v>760</v>
      </c>
      <c r="G1875" s="41">
        <v>5</v>
      </c>
      <c r="H1875" s="41">
        <v>2890.4269710047602</v>
      </c>
      <c r="I1875" s="41">
        <v>381</v>
      </c>
      <c r="J1875" s="41">
        <v>0</v>
      </c>
      <c r="K1875" s="41">
        <v>7.0484999999999998</v>
      </c>
      <c r="L1875" s="41">
        <v>0</v>
      </c>
      <c r="M1875" s="41">
        <v>659</v>
      </c>
      <c r="N1875" s="41">
        <v>0</v>
      </c>
      <c r="O1875" s="41">
        <v>13.114100000000001</v>
      </c>
      <c r="P1875" s="41">
        <v>0</v>
      </c>
      <c r="Q1875" s="41">
        <v>3743</v>
      </c>
      <c r="R1875" s="41">
        <v>66.999700000000004</v>
      </c>
      <c r="S1875" s="41">
        <v>1960</v>
      </c>
      <c r="T1875" s="41">
        <v>43.12</v>
      </c>
      <c r="U1875" s="41">
        <v>4124</v>
      </c>
      <c r="V1875" s="41">
        <v>74.048200000000008</v>
      </c>
      <c r="W1875" s="41">
        <v>2619</v>
      </c>
      <c r="X1875" s="41">
        <v>56.234099999999998</v>
      </c>
    </row>
    <row r="1876" spans="1:24" x14ac:dyDescent="0.35">
      <c r="A1876" s="41" t="s">
        <v>540</v>
      </c>
      <c r="B1876" s="41" t="s">
        <v>451</v>
      </c>
      <c r="C1876" s="41" t="s">
        <v>12</v>
      </c>
      <c r="D1876" s="41" t="s">
        <v>64</v>
      </c>
      <c r="E1876" s="41" t="s">
        <v>64</v>
      </c>
      <c r="F1876" s="41" t="s">
        <v>764</v>
      </c>
      <c r="G1876" s="41">
        <v>9</v>
      </c>
      <c r="H1876" s="41">
        <v>2890.4269710047602</v>
      </c>
      <c r="I1876" s="41">
        <v>619</v>
      </c>
      <c r="J1876" s="41">
        <v>2</v>
      </c>
      <c r="K1876" s="41">
        <v>12.318100000000001</v>
      </c>
      <c r="L1876" s="41">
        <v>3.9800000000000002E-2</v>
      </c>
      <c r="M1876" s="41"/>
      <c r="N1876" s="41"/>
      <c r="O1876" s="41"/>
      <c r="P1876" s="41"/>
      <c r="Q1876" s="41">
        <v>1548</v>
      </c>
      <c r="R1876" s="41">
        <v>27.709199999999999</v>
      </c>
      <c r="S1876" s="41"/>
      <c r="T1876" s="41"/>
      <c r="U1876" s="41">
        <v>2169</v>
      </c>
      <c r="V1876" s="41">
        <v>40.067099999999996</v>
      </c>
      <c r="W1876" s="41"/>
      <c r="X1876" s="41"/>
    </row>
    <row r="1877" spans="1:24" x14ac:dyDescent="0.35">
      <c r="A1877" s="41" t="s">
        <v>540</v>
      </c>
      <c r="B1877" s="41" t="s">
        <v>451</v>
      </c>
      <c r="C1877" s="41" t="s">
        <v>12</v>
      </c>
      <c r="D1877" s="41" t="s">
        <v>64</v>
      </c>
      <c r="E1877" s="41" t="s">
        <v>64</v>
      </c>
      <c r="F1877" s="41" t="s">
        <v>766</v>
      </c>
      <c r="G1877" s="41">
        <v>11</v>
      </c>
      <c r="H1877" s="41">
        <v>2890.4269710047602</v>
      </c>
      <c r="I1877" s="41">
        <v>955</v>
      </c>
      <c r="J1877" s="41">
        <v>0</v>
      </c>
      <c r="K1877" s="41">
        <v>19.0045</v>
      </c>
      <c r="L1877" s="41">
        <v>0</v>
      </c>
      <c r="M1877" s="41"/>
      <c r="N1877" s="41"/>
      <c r="O1877" s="41"/>
      <c r="P1877" s="41"/>
      <c r="Q1877" s="41">
        <v>1626</v>
      </c>
      <c r="R1877" s="41">
        <v>29.105399999999999</v>
      </c>
      <c r="S1877" s="41"/>
      <c r="T1877" s="41"/>
      <c r="U1877" s="41">
        <v>2581</v>
      </c>
      <c r="V1877" s="41">
        <v>48.109899999999996</v>
      </c>
      <c r="W1877" s="41"/>
      <c r="X1877" s="41"/>
    </row>
    <row r="1878" spans="1:24" x14ac:dyDescent="0.35">
      <c r="A1878" s="41" t="s">
        <v>540</v>
      </c>
      <c r="B1878" s="41" t="s">
        <v>451</v>
      </c>
      <c r="C1878" s="41" t="s">
        <v>12</v>
      </c>
      <c r="D1878" s="41" t="s">
        <v>64</v>
      </c>
      <c r="E1878" s="41" t="s">
        <v>64</v>
      </c>
      <c r="F1878" s="41" t="s">
        <v>765</v>
      </c>
      <c r="G1878" s="41">
        <v>10</v>
      </c>
      <c r="H1878" s="41">
        <v>2890.4269710047602</v>
      </c>
      <c r="I1878" s="41">
        <v>1189</v>
      </c>
      <c r="J1878" s="41">
        <v>0</v>
      </c>
      <c r="K1878" s="41">
        <v>23.661100000000001</v>
      </c>
      <c r="L1878" s="41">
        <v>0</v>
      </c>
      <c r="M1878" s="41"/>
      <c r="N1878" s="41"/>
      <c r="O1878" s="41"/>
      <c r="P1878" s="41"/>
      <c r="Q1878" s="41">
        <v>3134</v>
      </c>
      <c r="R1878" s="41">
        <v>56.098599999999998</v>
      </c>
      <c r="S1878" s="41"/>
      <c r="T1878" s="41"/>
      <c r="U1878" s="41">
        <v>4323</v>
      </c>
      <c r="V1878" s="41">
        <v>79.759699999999995</v>
      </c>
      <c r="W1878" s="41"/>
      <c r="X1878" s="41"/>
    </row>
    <row r="1879" spans="1:24" x14ac:dyDescent="0.35">
      <c r="A1879" s="41" t="s">
        <v>540</v>
      </c>
      <c r="B1879" s="41" t="s">
        <v>451</v>
      </c>
      <c r="C1879" s="41" t="s">
        <v>12</v>
      </c>
      <c r="D1879" s="41" t="s">
        <v>64</v>
      </c>
      <c r="E1879" s="41" t="s">
        <v>64</v>
      </c>
      <c r="F1879" s="41" t="s">
        <v>759</v>
      </c>
      <c r="G1879" s="41">
        <v>4</v>
      </c>
      <c r="H1879" s="41">
        <v>2890.4269710047602</v>
      </c>
      <c r="I1879" s="41">
        <v>504</v>
      </c>
      <c r="J1879" s="41">
        <v>0</v>
      </c>
      <c r="K1879" s="41">
        <v>9.3239999999999998</v>
      </c>
      <c r="L1879" s="41">
        <v>0</v>
      </c>
      <c r="M1879" s="41">
        <v>796</v>
      </c>
      <c r="N1879" s="41">
        <v>0</v>
      </c>
      <c r="O1879" s="41">
        <v>15.840400000000001</v>
      </c>
      <c r="P1879" s="41">
        <v>0</v>
      </c>
      <c r="Q1879" s="41">
        <v>1275</v>
      </c>
      <c r="R1879" s="41">
        <v>22.822500000000002</v>
      </c>
      <c r="S1879" s="41">
        <v>2025</v>
      </c>
      <c r="T1879" s="41">
        <v>44.55</v>
      </c>
      <c r="U1879" s="41">
        <v>1779</v>
      </c>
      <c r="V1879" s="41">
        <v>32.146500000000003</v>
      </c>
      <c r="W1879" s="41">
        <v>2821</v>
      </c>
      <c r="X1879" s="41">
        <v>60.3904</v>
      </c>
    </row>
    <row r="1880" spans="1:24" x14ac:dyDescent="0.35">
      <c r="A1880" s="41" t="s">
        <v>540</v>
      </c>
      <c r="B1880" s="41" t="s">
        <v>451</v>
      </c>
      <c r="C1880" s="41" t="s">
        <v>12</v>
      </c>
      <c r="D1880" s="41" t="s">
        <v>64</v>
      </c>
      <c r="E1880" s="41" t="s">
        <v>64</v>
      </c>
      <c r="F1880" s="41" t="s">
        <v>758</v>
      </c>
      <c r="G1880" s="41">
        <v>3</v>
      </c>
      <c r="H1880" s="41">
        <v>2890.4269710047602</v>
      </c>
      <c r="I1880" s="41">
        <v>343</v>
      </c>
      <c r="J1880" s="41">
        <v>0</v>
      </c>
      <c r="K1880" s="41">
        <v>6.3454999999999995</v>
      </c>
      <c r="L1880" s="41">
        <v>0</v>
      </c>
      <c r="M1880" s="41">
        <v>1035</v>
      </c>
      <c r="N1880" s="41">
        <v>0</v>
      </c>
      <c r="O1880" s="41">
        <v>20.596500000000002</v>
      </c>
      <c r="P1880" s="41">
        <v>0</v>
      </c>
      <c r="Q1880" s="41">
        <v>1631</v>
      </c>
      <c r="R1880" s="41">
        <v>29.194900000000001</v>
      </c>
      <c r="S1880" s="41">
        <v>3243</v>
      </c>
      <c r="T1880" s="41">
        <v>71.346000000000004</v>
      </c>
      <c r="U1880" s="41">
        <v>1974</v>
      </c>
      <c r="V1880" s="41">
        <v>35.540399999999998</v>
      </c>
      <c r="W1880" s="41">
        <v>4278</v>
      </c>
      <c r="X1880" s="41">
        <v>91.94250000000001</v>
      </c>
    </row>
    <row r="1881" spans="1:24" x14ac:dyDescent="0.35">
      <c r="A1881" s="41" t="s">
        <v>540</v>
      </c>
      <c r="B1881" s="41" t="s">
        <v>451</v>
      </c>
      <c r="C1881" s="41" t="s">
        <v>12</v>
      </c>
      <c r="D1881" s="41" t="s">
        <v>64</v>
      </c>
      <c r="E1881" s="41" t="s">
        <v>64</v>
      </c>
      <c r="F1881" s="41" t="s">
        <v>767</v>
      </c>
      <c r="G1881" s="41">
        <v>12</v>
      </c>
      <c r="H1881" s="41">
        <v>2890.4269710047602</v>
      </c>
      <c r="I1881" s="41">
        <v>1261</v>
      </c>
      <c r="J1881" s="41">
        <v>0</v>
      </c>
      <c r="K1881" s="41">
        <v>25.093900000000001</v>
      </c>
      <c r="L1881" s="41">
        <v>0</v>
      </c>
      <c r="M1881" s="41"/>
      <c r="N1881" s="41"/>
      <c r="O1881" s="41"/>
      <c r="P1881" s="41"/>
      <c r="Q1881" s="41">
        <v>1802</v>
      </c>
      <c r="R1881" s="41">
        <v>32.255800000000001</v>
      </c>
      <c r="S1881" s="41"/>
      <c r="T1881" s="41"/>
      <c r="U1881" s="41">
        <v>3063</v>
      </c>
      <c r="V1881" s="41">
        <v>57.349699999999999</v>
      </c>
      <c r="W1881" s="41"/>
      <c r="X1881" s="41"/>
    </row>
    <row r="1882" spans="1:24" x14ac:dyDescent="0.35">
      <c r="A1882" s="41" t="s">
        <v>540</v>
      </c>
      <c r="B1882" s="41" t="s">
        <v>451</v>
      </c>
      <c r="C1882" s="41" t="s">
        <v>12</v>
      </c>
      <c r="D1882" s="41" t="s">
        <v>64</v>
      </c>
      <c r="E1882" s="41" t="s">
        <v>64</v>
      </c>
      <c r="F1882" s="41" t="s">
        <v>757</v>
      </c>
      <c r="G1882" s="41">
        <v>2</v>
      </c>
      <c r="H1882" s="41">
        <v>2890.4269710047602</v>
      </c>
      <c r="I1882" s="41">
        <v>276</v>
      </c>
      <c r="J1882" s="41">
        <v>0</v>
      </c>
      <c r="K1882" s="41">
        <v>5.1059999999999999</v>
      </c>
      <c r="L1882" s="41">
        <v>0</v>
      </c>
      <c r="M1882" s="41">
        <v>536</v>
      </c>
      <c r="N1882" s="41">
        <v>16</v>
      </c>
      <c r="O1882" s="41">
        <v>10.666400000000001</v>
      </c>
      <c r="P1882" s="41">
        <v>0.31840000000000002</v>
      </c>
      <c r="Q1882" s="41">
        <v>5526</v>
      </c>
      <c r="R1882" s="41">
        <v>98.915400000000005</v>
      </c>
      <c r="S1882" s="41">
        <v>1513</v>
      </c>
      <c r="T1882" s="41">
        <v>33.286000000000001</v>
      </c>
      <c r="U1882" s="41">
        <v>5802</v>
      </c>
      <c r="V1882" s="41">
        <v>104.0214</v>
      </c>
      <c r="W1882" s="41">
        <v>2065</v>
      </c>
      <c r="X1882" s="41">
        <v>44.270800000000001</v>
      </c>
    </row>
    <row r="1883" spans="1:24" x14ac:dyDescent="0.35">
      <c r="A1883" s="41" t="s">
        <v>540</v>
      </c>
      <c r="B1883" s="41" t="s">
        <v>451</v>
      </c>
      <c r="C1883" s="41" t="s">
        <v>12</v>
      </c>
      <c r="D1883" s="41" t="s">
        <v>64</v>
      </c>
      <c r="E1883" s="41" t="s">
        <v>64</v>
      </c>
      <c r="F1883" s="41" t="s">
        <v>763</v>
      </c>
      <c r="G1883" s="41">
        <v>8</v>
      </c>
      <c r="H1883" s="41">
        <v>2890.4269710047602</v>
      </c>
      <c r="I1883" s="41">
        <v>922</v>
      </c>
      <c r="J1883" s="41">
        <v>3</v>
      </c>
      <c r="K1883" s="41">
        <v>18.347799999999999</v>
      </c>
      <c r="L1883" s="41">
        <v>5.9700000000000003E-2</v>
      </c>
      <c r="M1883" s="41"/>
      <c r="N1883" s="41"/>
      <c r="O1883" s="41"/>
      <c r="P1883" s="41"/>
      <c r="Q1883" s="41">
        <v>2941</v>
      </c>
      <c r="R1883" s="41">
        <v>52.643900000000002</v>
      </c>
      <c r="S1883" s="41"/>
      <c r="T1883" s="41"/>
      <c r="U1883" s="41">
        <v>3866</v>
      </c>
      <c r="V1883" s="41">
        <v>71.051400000000001</v>
      </c>
      <c r="W1883" s="41"/>
      <c r="X1883" s="41"/>
    </row>
    <row r="1884" spans="1:24" x14ac:dyDescent="0.35">
      <c r="A1884" s="41" t="s">
        <v>540</v>
      </c>
      <c r="B1884" s="41" t="s">
        <v>451</v>
      </c>
      <c r="C1884" s="41" t="s">
        <v>12</v>
      </c>
      <c r="D1884" s="41" t="s">
        <v>64</v>
      </c>
      <c r="E1884" s="41" t="s">
        <v>64</v>
      </c>
      <c r="F1884" s="41" t="s">
        <v>762</v>
      </c>
      <c r="G1884" s="41">
        <v>7</v>
      </c>
      <c r="H1884" s="41">
        <v>2890.4269710047602</v>
      </c>
      <c r="I1884" s="41">
        <v>636</v>
      </c>
      <c r="J1884" s="41">
        <v>0</v>
      </c>
      <c r="K1884" s="41">
        <v>12.656400000000001</v>
      </c>
      <c r="L1884" s="41">
        <v>0</v>
      </c>
      <c r="M1884" s="41">
        <v>0</v>
      </c>
      <c r="N1884" s="41">
        <v>0</v>
      </c>
      <c r="O1884" s="41">
        <v>0</v>
      </c>
      <c r="P1884" s="41">
        <v>0</v>
      </c>
      <c r="Q1884" s="41">
        <v>4559</v>
      </c>
      <c r="R1884" s="41">
        <v>81.606099999999998</v>
      </c>
      <c r="S1884" s="41">
        <v>8177</v>
      </c>
      <c r="T1884" s="41">
        <v>179.89400000000001</v>
      </c>
      <c r="U1884" s="41">
        <v>5195</v>
      </c>
      <c r="V1884" s="41">
        <v>94.262500000000003</v>
      </c>
      <c r="W1884" s="41">
        <v>8177</v>
      </c>
      <c r="X1884" s="41">
        <v>179.89400000000001</v>
      </c>
    </row>
    <row r="1885" spans="1:24" x14ac:dyDescent="0.35">
      <c r="A1885" s="41" t="s">
        <v>540</v>
      </c>
      <c r="B1885" s="41" t="s">
        <v>451</v>
      </c>
      <c r="C1885" s="41" t="s">
        <v>12</v>
      </c>
      <c r="D1885" s="41" t="s">
        <v>64</v>
      </c>
      <c r="E1885" s="41" t="s">
        <v>64</v>
      </c>
      <c r="F1885" s="41" t="s">
        <v>761</v>
      </c>
      <c r="G1885" s="41">
        <v>6</v>
      </c>
      <c r="H1885" s="41">
        <v>2890.4269710047602</v>
      </c>
      <c r="I1885" s="41">
        <v>673</v>
      </c>
      <c r="J1885" s="41">
        <v>0</v>
      </c>
      <c r="K1885" s="41">
        <v>13.392700000000001</v>
      </c>
      <c r="L1885" s="41">
        <v>0</v>
      </c>
      <c r="M1885" s="41">
        <v>790</v>
      </c>
      <c r="N1885" s="41">
        <v>2</v>
      </c>
      <c r="O1885" s="41">
        <v>17.774999999999999</v>
      </c>
      <c r="P1885" s="41">
        <v>4.4999999999999998E-2</v>
      </c>
      <c r="Q1885" s="41">
        <v>1573</v>
      </c>
      <c r="R1885" s="41">
        <v>28.156700000000001</v>
      </c>
      <c r="S1885" s="41">
        <v>5434</v>
      </c>
      <c r="T1885" s="41">
        <v>119.548</v>
      </c>
      <c r="U1885" s="41">
        <v>2246</v>
      </c>
      <c r="V1885" s="41">
        <v>41.549400000000006</v>
      </c>
      <c r="W1885" s="41">
        <v>6226</v>
      </c>
      <c r="X1885" s="41">
        <v>137.36799999999999</v>
      </c>
    </row>
    <row r="1886" spans="1:24" x14ac:dyDescent="0.35">
      <c r="A1886" s="41" t="s">
        <v>616</v>
      </c>
      <c r="B1886" s="41" t="s">
        <v>451</v>
      </c>
      <c r="C1886" s="41" t="s">
        <v>12</v>
      </c>
      <c r="D1886" s="41" t="s">
        <v>196</v>
      </c>
      <c r="E1886" s="41" t="s">
        <v>196</v>
      </c>
      <c r="F1886" s="41" t="s">
        <v>756</v>
      </c>
      <c r="G1886" s="41">
        <v>1</v>
      </c>
      <c r="H1886" s="41">
        <v>3598.4101520159902</v>
      </c>
      <c r="I1886" s="41">
        <v>212</v>
      </c>
      <c r="J1886" s="41">
        <v>0</v>
      </c>
      <c r="K1886" s="41">
        <v>3.9219999999999997</v>
      </c>
      <c r="L1886" s="41">
        <v>0</v>
      </c>
      <c r="M1886" s="41">
        <v>410</v>
      </c>
      <c r="N1886" s="41">
        <v>0</v>
      </c>
      <c r="O1886" s="41">
        <v>8.1590000000000007</v>
      </c>
      <c r="P1886" s="41">
        <v>0</v>
      </c>
      <c r="Q1886" s="41">
        <v>2898</v>
      </c>
      <c r="R1886" s="41">
        <v>51.874200000000002</v>
      </c>
      <c r="S1886" s="41">
        <v>1511</v>
      </c>
      <c r="T1886" s="41">
        <v>33.241999999999997</v>
      </c>
      <c r="U1886" s="41">
        <v>3110</v>
      </c>
      <c r="V1886" s="41">
        <v>55.796199999999999</v>
      </c>
      <c r="W1886" s="41">
        <v>1921</v>
      </c>
      <c r="X1886" s="41">
        <v>41.400999999999996</v>
      </c>
    </row>
    <row r="1887" spans="1:24" x14ac:dyDescent="0.35">
      <c r="A1887" s="41" t="s">
        <v>616</v>
      </c>
      <c r="B1887" s="41" t="s">
        <v>451</v>
      </c>
      <c r="C1887" s="41" t="s">
        <v>12</v>
      </c>
      <c r="D1887" s="41" t="s">
        <v>196</v>
      </c>
      <c r="E1887" s="41" t="s">
        <v>196</v>
      </c>
      <c r="F1887" s="41" t="s">
        <v>760</v>
      </c>
      <c r="G1887" s="41">
        <v>5</v>
      </c>
      <c r="H1887" s="41">
        <v>3598.4101520159902</v>
      </c>
      <c r="I1887" s="41">
        <v>379</v>
      </c>
      <c r="J1887" s="41">
        <v>0</v>
      </c>
      <c r="K1887" s="41">
        <v>7.0114999999999998</v>
      </c>
      <c r="L1887" s="41">
        <v>0</v>
      </c>
      <c r="M1887" s="41">
        <v>389</v>
      </c>
      <c r="N1887" s="41">
        <v>8</v>
      </c>
      <c r="O1887" s="41">
        <v>7.7411000000000003</v>
      </c>
      <c r="P1887" s="41">
        <v>0.15920000000000001</v>
      </c>
      <c r="Q1887" s="41">
        <v>1440</v>
      </c>
      <c r="R1887" s="41">
        <v>25.776</v>
      </c>
      <c r="S1887" s="41">
        <v>1885</v>
      </c>
      <c r="T1887" s="41">
        <v>41.47</v>
      </c>
      <c r="U1887" s="41">
        <v>1819</v>
      </c>
      <c r="V1887" s="41">
        <v>32.787500000000001</v>
      </c>
      <c r="W1887" s="41">
        <v>2282</v>
      </c>
      <c r="X1887" s="41">
        <v>49.3703</v>
      </c>
    </row>
    <row r="1888" spans="1:24" x14ac:dyDescent="0.35">
      <c r="A1888" s="41" t="s">
        <v>616</v>
      </c>
      <c r="B1888" s="41" t="s">
        <v>451</v>
      </c>
      <c r="C1888" s="41" t="s">
        <v>12</v>
      </c>
      <c r="D1888" s="41" t="s">
        <v>196</v>
      </c>
      <c r="E1888" s="41" t="s">
        <v>196</v>
      </c>
      <c r="F1888" s="41" t="s">
        <v>764</v>
      </c>
      <c r="G1888" s="41">
        <v>9</v>
      </c>
      <c r="H1888" s="41">
        <v>3598.4101520159902</v>
      </c>
      <c r="I1888" s="41">
        <v>222</v>
      </c>
      <c r="J1888" s="41">
        <v>0</v>
      </c>
      <c r="K1888" s="41">
        <v>4.4178000000000006</v>
      </c>
      <c r="L1888" s="41">
        <v>0</v>
      </c>
      <c r="M1888" s="41"/>
      <c r="N1888" s="41"/>
      <c r="O1888" s="41"/>
      <c r="P1888" s="41"/>
      <c r="Q1888" s="41">
        <v>1401</v>
      </c>
      <c r="R1888" s="41">
        <v>25.0779</v>
      </c>
      <c r="S1888" s="41"/>
      <c r="T1888" s="41"/>
      <c r="U1888" s="41">
        <v>1623</v>
      </c>
      <c r="V1888" s="41">
        <v>29.495699999999999</v>
      </c>
      <c r="W1888" s="41"/>
      <c r="X1888" s="41"/>
    </row>
    <row r="1889" spans="1:24" x14ac:dyDescent="0.35">
      <c r="A1889" s="41" t="s">
        <v>616</v>
      </c>
      <c r="B1889" s="41" t="s">
        <v>451</v>
      </c>
      <c r="C1889" s="41" t="s">
        <v>12</v>
      </c>
      <c r="D1889" s="41" t="s">
        <v>196</v>
      </c>
      <c r="E1889" s="41" t="s">
        <v>196</v>
      </c>
      <c r="F1889" s="41" t="s">
        <v>766</v>
      </c>
      <c r="G1889" s="41">
        <v>11</v>
      </c>
      <c r="H1889" s="41">
        <v>3598.4101520159902</v>
      </c>
      <c r="I1889" s="41">
        <v>314</v>
      </c>
      <c r="J1889" s="41">
        <v>2</v>
      </c>
      <c r="K1889" s="41">
        <v>6.2486000000000006</v>
      </c>
      <c r="L1889" s="41">
        <v>3.9800000000000002E-2</v>
      </c>
      <c r="M1889" s="41"/>
      <c r="N1889" s="41"/>
      <c r="O1889" s="41"/>
      <c r="P1889" s="41"/>
      <c r="Q1889" s="41">
        <v>1808</v>
      </c>
      <c r="R1889" s="41">
        <v>32.363199999999999</v>
      </c>
      <c r="S1889" s="41"/>
      <c r="T1889" s="41"/>
      <c r="U1889" s="41">
        <v>2124</v>
      </c>
      <c r="V1889" s="41">
        <v>38.651600000000002</v>
      </c>
      <c r="W1889" s="41"/>
      <c r="X1889" s="41"/>
    </row>
    <row r="1890" spans="1:24" x14ac:dyDescent="0.35">
      <c r="A1890" s="41" t="s">
        <v>616</v>
      </c>
      <c r="B1890" s="41" t="s">
        <v>451</v>
      </c>
      <c r="C1890" s="41" t="s">
        <v>12</v>
      </c>
      <c r="D1890" s="41" t="s">
        <v>196</v>
      </c>
      <c r="E1890" s="41" t="s">
        <v>196</v>
      </c>
      <c r="F1890" s="41" t="s">
        <v>765</v>
      </c>
      <c r="G1890" s="41">
        <v>10</v>
      </c>
      <c r="H1890" s="41">
        <v>3598.4101520159902</v>
      </c>
      <c r="I1890" s="41">
        <v>334</v>
      </c>
      <c r="J1890" s="41">
        <v>0</v>
      </c>
      <c r="K1890" s="41">
        <v>6.6466000000000003</v>
      </c>
      <c r="L1890" s="41">
        <v>0</v>
      </c>
      <c r="M1890" s="41"/>
      <c r="N1890" s="41"/>
      <c r="O1890" s="41"/>
      <c r="P1890" s="41"/>
      <c r="Q1890" s="41">
        <v>4171</v>
      </c>
      <c r="R1890" s="41">
        <v>74.660899999999998</v>
      </c>
      <c r="S1890" s="41"/>
      <c r="T1890" s="41"/>
      <c r="U1890" s="41">
        <v>4505</v>
      </c>
      <c r="V1890" s="41">
        <v>81.307500000000005</v>
      </c>
      <c r="W1890" s="41"/>
      <c r="X1890" s="41"/>
    </row>
    <row r="1891" spans="1:24" x14ac:dyDescent="0.35">
      <c r="A1891" s="41" t="s">
        <v>616</v>
      </c>
      <c r="B1891" s="41" t="s">
        <v>451</v>
      </c>
      <c r="C1891" s="41" t="s">
        <v>12</v>
      </c>
      <c r="D1891" s="41" t="s">
        <v>196</v>
      </c>
      <c r="E1891" s="41" t="s">
        <v>196</v>
      </c>
      <c r="F1891" s="41" t="s">
        <v>759</v>
      </c>
      <c r="G1891" s="41">
        <v>4</v>
      </c>
      <c r="H1891" s="41">
        <v>3598.4101520159902</v>
      </c>
      <c r="I1891" s="41">
        <v>320</v>
      </c>
      <c r="J1891" s="41">
        <v>0</v>
      </c>
      <c r="K1891" s="41">
        <v>5.92</v>
      </c>
      <c r="L1891" s="41">
        <v>0</v>
      </c>
      <c r="M1891" s="41">
        <v>431</v>
      </c>
      <c r="N1891" s="41">
        <v>0</v>
      </c>
      <c r="O1891" s="41">
        <v>8.5769000000000002</v>
      </c>
      <c r="P1891" s="41">
        <v>0</v>
      </c>
      <c r="Q1891" s="41">
        <v>1463</v>
      </c>
      <c r="R1891" s="41">
        <v>26.1877</v>
      </c>
      <c r="S1891" s="41">
        <v>1814</v>
      </c>
      <c r="T1891" s="41">
        <v>39.908000000000001</v>
      </c>
      <c r="U1891" s="41">
        <v>1783</v>
      </c>
      <c r="V1891" s="41">
        <v>32.107700000000001</v>
      </c>
      <c r="W1891" s="41">
        <v>2245</v>
      </c>
      <c r="X1891" s="41">
        <v>48.484900000000003</v>
      </c>
    </row>
    <row r="1892" spans="1:24" x14ac:dyDescent="0.35">
      <c r="A1892" s="41" t="s">
        <v>616</v>
      </c>
      <c r="B1892" s="41" t="s">
        <v>451</v>
      </c>
      <c r="C1892" s="41" t="s">
        <v>12</v>
      </c>
      <c r="D1892" s="41" t="s">
        <v>196</v>
      </c>
      <c r="E1892" s="41" t="s">
        <v>196</v>
      </c>
      <c r="F1892" s="41" t="s">
        <v>758</v>
      </c>
      <c r="G1892" s="41">
        <v>3</v>
      </c>
      <c r="H1892" s="41">
        <v>3598.4101520159902</v>
      </c>
      <c r="I1892" s="41">
        <v>389</v>
      </c>
      <c r="J1892" s="41">
        <v>0</v>
      </c>
      <c r="K1892" s="41">
        <v>7.1964999999999995</v>
      </c>
      <c r="L1892" s="41">
        <v>0</v>
      </c>
      <c r="M1892" s="41">
        <v>426</v>
      </c>
      <c r="N1892" s="41">
        <v>0</v>
      </c>
      <c r="O1892" s="41">
        <v>8.4774000000000012</v>
      </c>
      <c r="P1892" s="41">
        <v>0</v>
      </c>
      <c r="Q1892" s="41">
        <v>1547</v>
      </c>
      <c r="R1892" s="41">
        <v>27.691299999999998</v>
      </c>
      <c r="S1892" s="41">
        <v>2101</v>
      </c>
      <c r="T1892" s="41">
        <v>46.222000000000001</v>
      </c>
      <c r="U1892" s="41">
        <v>1936</v>
      </c>
      <c r="V1892" s="41">
        <v>34.887799999999999</v>
      </c>
      <c r="W1892" s="41">
        <v>2527</v>
      </c>
      <c r="X1892" s="41">
        <v>54.699400000000004</v>
      </c>
    </row>
    <row r="1893" spans="1:24" x14ac:dyDescent="0.35">
      <c r="A1893" s="41" t="s">
        <v>616</v>
      </c>
      <c r="B1893" s="41" t="s">
        <v>451</v>
      </c>
      <c r="C1893" s="41" t="s">
        <v>12</v>
      </c>
      <c r="D1893" s="41" t="s">
        <v>196</v>
      </c>
      <c r="E1893" s="41" t="s">
        <v>196</v>
      </c>
      <c r="F1893" s="41" t="s">
        <v>767</v>
      </c>
      <c r="G1893" s="41">
        <v>12</v>
      </c>
      <c r="H1893" s="41">
        <v>3598.4101520159902</v>
      </c>
      <c r="I1893" s="41">
        <v>483</v>
      </c>
      <c r="J1893" s="41">
        <v>0</v>
      </c>
      <c r="K1893" s="41">
        <v>9.6117000000000008</v>
      </c>
      <c r="L1893" s="41">
        <v>0</v>
      </c>
      <c r="M1893" s="41"/>
      <c r="N1893" s="41"/>
      <c r="O1893" s="41"/>
      <c r="P1893" s="41"/>
      <c r="Q1893" s="41">
        <v>2014</v>
      </c>
      <c r="R1893" s="41">
        <v>36.050600000000003</v>
      </c>
      <c r="S1893" s="41"/>
      <c r="T1893" s="41"/>
      <c r="U1893" s="41">
        <v>2497</v>
      </c>
      <c r="V1893" s="41">
        <v>45.662300000000002</v>
      </c>
      <c r="W1893" s="41"/>
      <c r="X1893" s="41"/>
    </row>
    <row r="1894" spans="1:24" x14ac:dyDescent="0.35">
      <c r="A1894" s="41" t="s">
        <v>616</v>
      </c>
      <c r="B1894" s="41" t="s">
        <v>451</v>
      </c>
      <c r="C1894" s="41" t="s">
        <v>12</v>
      </c>
      <c r="D1894" s="41" t="s">
        <v>196</v>
      </c>
      <c r="E1894" s="41" t="s">
        <v>196</v>
      </c>
      <c r="F1894" s="41" t="s">
        <v>757</v>
      </c>
      <c r="G1894" s="41">
        <v>2</v>
      </c>
      <c r="H1894" s="41">
        <v>3598.4101520159902</v>
      </c>
      <c r="I1894" s="41">
        <v>354</v>
      </c>
      <c r="J1894" s="41">
        <v>0</v>
      </c>
      <c r="K1894" s="41">
        <v>6.5489999999999995</v>
      </c>
      <c r="L1894" s="41">
        <v>0</v>
      </c>
      <c r="M1894" s="41">
        <v>302</v>
      </c>
      <c r="N1894" s="41">
        <v>0</v>
      </c>
      <c r="O1894" s="41">
        <v>6.0098000000000003</v>
      </c>
      <c r="P1894" s="41">
        <v>0</v>
      </c>
      <c r="Q1894" s="41">
        <v>1236</v>
      </c>
      <c r="R1894" s="41">
        <v>22.124400000000001</v>
      </c>
      <c r="S1894" s="41">
        <v>1798</v>
      </c>
      <c r="T1894" s="41">
        <v>39.555999999999997</v>
      </c>
      <c r="U1894" s="41">
        <v>1590</v>
      </c>
      <c r="V1894" s="41">
        <v>28.673400000000001</v>
      </c>
      <c r="W1894" s="41">
        <v>2100</v>
      </c>
      <c r="X1894" s="41">
        <v>45.565799999999996</v>
      </c>
    </row>
    <row r="1895" spans="1:24" x14ac:dyDescent="0.35">
      <c r="A1895" s="41" t="s">
        <v>616</v>
      </c>
      <c r="B1895" s="41" t="s">
        <v>451</v>
      </c>
      <c r="C1895" s="41" t="s">
        <v>12</v>
      </c>
      <c r="D1895" s="41" t="s">
        <v>196</v>
      </c>
      <c r="E1895" s="41" t="s">
        <v>196</v>
      </c>
      <c r="F1895" s="41" t="s">
        <v>763</v>
      </c>
      <c r="G1895" s="41">
        <v>8</v>
      </c>
      <c r="H1895" s="41">
        <v>3598.4101520159902</v>
      </c>
      <c r="I1895" s="41">
        <v>354</v>
      </c>
      <c r="J1895" s="41">
        <v>0</v>
      </c>
      <c r="K1895" s="41">
        <v>7.0446</v>
      </c>
      <c r="L1895" s="41">
        <v>0</v>
      </c>
      <c r="M1895" s="41"/>
      <c r="N1895" s="41"/>
      <c r="O1895" s="41"/>
      <c r="P1895" s="41"/>
      <c r="Q1895" s="41">
        <v>6548</v>
      </c>
      <c r="R1895" s="41">
        <v>117.2092</v>
      </c>
      <c r="S1895" s="41"/>
      <c r="T1895" s="41"/>
      <c r="U1895" s="41">
        <v>6902</v>
      </c>
      <c r="V1895" s="41">
        <v>124.2538</v>
      </c>
      <c r="W1895" s="41"/>
      <c r="X1895" s="41"/>
    </row>
    <row r="1896" spans="1:24" x14ac:dyDescent="0.35">
      <c r="A1896" s="41" t="s">
        <v>616</v>
      </c>
      <c r="B1896" s="41" t="s">
        <v>451</v>
      </c>
      <c r="C1896" s="41" t="s">
        <v>12</v>
      </c>
      <c r="D1896" s="41" t="s">
        <v>196</v>
      </c>
      <c r="E1896" s="41" t="s">
        <v>196</v>
      </c>
      <c r="F1896" s="41" t="s">
        <v>762</v>
      </c>
      <c r="G1896" s="41">
        <v>7</v>
      </c>
      <c r="H1896" s="41">
        <v>3598.4101520159902</v>
      </c>
      <c r="I1896" s="41">
        <v>230</v>
      </c>
      <c r="J1896" s="41">
        <v>0</v>
      </c>
      <c r="K1896" s="41">
        <v>4.577</v>
      </c>
      <c r="L1896" s="41">
        <v>0</v>
      </c>
      <c r="M1896" s="41">
        <v>0</v>
      </c>
      <c r="N1896" s="41">
        <v>0</v>
      </c>
      <c r="O1896" s="41">
        <v>0</v>
      </c>
      <c r="P1896" s="41">
        <v>0</v>
      </c>
      <c r="Q1896" s="41">
        <v>4007</v>
      </c>
      <c r="R1896" s="41">
        <v>71.725300000000004</v>
      </c>
      <c r="S1896" s="41">
        <v>4177</v>
      </c>
      <c r="T1896" s="41">
        <v>91.894000000000005</v>
      </c>
      <c r="U1896" s="41">
        <v>4237</v>
      </c>
      <c r="V1896" s="41">
        <v>76.302300000000002</v>
      </c>
      <c r="W1896" s="41">
        <v>4177</v>
      </c>
      <c r="X1896" s="41">
        <v>91.894000000000005</v>
      </c>
    </row>
    <row r="1897" spans="1:24" x14ac:dyDescent="0.35">
      <c r="A1897" s="41" t="s">
        <v>616</v>
      </c>
      <c r="B1897" s="41" t="s">
        <v>451</v>
      </c>
      <c r="C1897" s="41" t="s">
        <v>12</v>
      </c>
      <c r="D1897" s="41" t="s">
        <v>196</v>
      </c>
      <c r="E1897" s="41" t="s">
        <v>196</v>
      </c>
      <c r="F1897" s="41" t="s">
        <v>761</v>
      </c>
      <c r="G1897" s="41">
        <v>6</v>
      </c>
      <c r="H1897" s="41">
        <v>3598.4101520159902</v>
      </c>
      <c r="I1897" s="41">
        <v>760</v>
      </c>
      <c r="J1897" s="41">
        <v>0</v>
      </c>
      <c r="K1897" s="41">
        <v>15.124000000000001</v>
      </c>
      <c r="L1897" s="41">
        <v>0</v>
      </c>
      <c r="M1897" s="41">
        <v>574</v>
      </c>
      <c r="N1897" s="41">
        <v>0</v>
      </c>
      <c r="O1897" s="41">
        <v>12.914999999999999</v>
      </c>
      <c r="P1897" s="41">
        <v>0</v>
      </c>
      <c r="Q1897" s="41">
        <v>8893</v>
      </c>
      <c r="R1897" s="41">
        <v>159.18469999999999</v>
      </c>
      <c r="S1897" s="41">
        <v>4683</v>
      </c>
      <c r="T1897" s="41">
        <v>103.026</v>
      </c>
      <c r="U1897" s="41">
        <v>9653</v>
      </c>
      <c r="V1897" s="41">
        <v>174.30869999999999</v>
      </c>
      <c r="W1897" s="41">
        <v>5257</v>
      </c>
      <c r="X1897" s="41">
        <v>115.941</v>
      </c>
    </row>
    <row r="1898" spans="1:24" x14ac:dyDescent="0.35">
      <c r="A1898" s="41" t="s">
        <v>722</v>
      </c>
      <c r="B1898" s="41" t="s">
        <v>485</v>
      </c>
      <c r="C1898" s="41" t="s">
        <v>8</v>
      </c>
      <c r="D1898" s="41" t="s">
        <v>197</v>
      </c>
      <c r="E1898" s="41" t="s">
        <v>197</v>
      </c>
      <c r="F1898" s="41" t="s">
        <v>756</v>
      </c>
      <c r="G1898" s="41">
        <v>1</v>
      </c>
      <c r="H1898" s="41">
        <v>2525.1180987336502</v>
      </c>
      <c r="I1898" s="41">
        <v>487</v>
      </c>
      <c r="J1898" s="41">
        <v>0</v>
      </c>
      <c r="K1898" s="41">
        <v>9.0094999999999992</v>
      </c>
      <c r="L1898" s="41">
        <v>0</v>
      </c>
      <c r="M1898" s="41">
        <v>5320</v>
      </c>
      <c r="N1898" s="41">
        <v>2</v>
      </c>
      <c r="O1898" s="41">
        <v>105.86800000000001</v>
      </c>
      <c r="P1898" s="41">
        <v>3.9800000000000002E-2</v>
      </c>
      <c r="Q1898" s="41">
        <v>0</v>
      </c>
      <c r="R1898" s="41">
        <v>0</v>
      </c>
      <c r="S1898" s="41">
        <v>48</v>
      </c>
      <c r="T1898" s="41">
        <v>1.056</v>
      </c>
      <c r="U1898" s="41">
        <v>487</v>
      </c>
      <c r="V1898" s="41">
        <v>9.0094999999999992</v>
      </c>
      <c r="W1898" s="41">
        <v>5370</v>
      </c>
      <c r="X1898" s="41">
        <v>106.96380000000001</v>
      </c>
    </row>
    <row r="1899" spans="1:24" x14ac:dyDescent="0.35">
      <c r="A1899" s="41" t="s">
        <v>722</v>
      </c>
      <c r="B1899" s="41" t="s">
        <v>485</v>
      </c>
      <c r="C1899" s="41" t="s">
        <v>8</v>
      </c>
      <c r="D1899" s="41" t="s">
        <v>197</v>
      </c>
      <c r="E1899" s="41" t="s">
        <v>197</v>
      </c>
      <c r="F1899" s="41" t="s">
        <v>760</v>
      </c>
      <c r="G1899" s="41">
        <v>5</v>
      </c>
      <c r="H1899" s="41">
        <v>2525.1180987336502</v>
      </c>
      <c r="I1899" s="41">
        <v>4261</v>
      </c>
      <c r="J1899" s="41">
        <v>951</v>
      </c>
      <c r="K1899" s="41">
        <v>78.828499999999991</v>
      </c>
      <c r="L1899" s="41">
        <v>17.593499999999999</v>
      </c>
      <c r="M1899" s="41">
        <v>1851</v>
      </c>
      <c r="N1899" s="41">
        <v>0</v>
      </c>
      <c r="O1899" s="41">
        <v>36.834900000000005</v>
      </c>
      <c r="P1899" s="41">
        <v>0</v>
      </c>
      <c r="Q1899" s="41">
        <v>0</v>
      </c>
      <c r="R1899" s="41">
        <v>0</v>
      </c>
      <c r="S1899" s="41">
        <v>40</v>
      </c>
      <c r="T1899" s="41">
        <v>0.88</v>
      </c>
      <c r="U1899" s="41">
        <v>5212</v>
      </c>
      <c r="V1899" s="41">
        <v>96.421999999999997</v>
      </c>
      <c r="W1899" s="41">
        <v>1891</v>
      </c>
      <c r="X1899" s="41">
        <v>37.714900000000007</v>
      </c>
    </row>
    <row r="1900" spans="1:24" x14ac:dyDescent="0.35">
      <c r="A1900" s="41" t="s">
        <v>722</v>
      </c>
      <c r="B1900" s="41" t="s">
        <v>485</v>
      </c>
      <c r="C1900" s="41" t="s">
        <v>8</v>
      </c>
      <c r="D1900" s="41" t="s">
        <v>197</v>
      </c>
      <c r="E1900" s="41" t="s">
        <v>197</v>
      </c>
      <c r="F1900" s="41" t="s">
        <v>764</v>
      </c>
      <c r="G1900" s="41">
        <v>9</v>
      </c>
      <c r="H1900" s="41">
        <v>2525.1180987336502</v>
      </c>
      <c r="I1900" s="41">
        <v>1152</v>
      </c>
      <c r="J1900" s="41">
        <v>2</v>
      </c>
      <c r="K1900" s="41">
        <v>22.924800000000001</v>
      </c>
      <c r="L1900" s="41">
        <v>3.9800000000000002E-2</v>
      </c>
      <c r="M1900" s="41"/>
      <c r="N1900" s="41"/>
      <c r="O1900" s="41"/>
      <c r="P1900" s="41"/>
      <c r="Q1900" s="41">
        <v>10</v>
      </c>
      <c r="R1900" s="41">
        <v>0.17899999999999999</v>
      </c>
      <c r="S1900" s="41"/>
      <c r="T1900" s="41"/>
      <c r="U1900" s="41">
        <v>1164</v>
      </c>
      <c r="V1900" s="41">
        <v>23.143599999999999</v>
      </c>
      <c r="W1900" s="41"/>
      <c r="X1900" s="41"/>
    </row>
    <row r="1901" spans="1:24" x14ac:dyDescent="0.35">
      <c r="A1901" s="41" t="s">
        <v>722</v>
      </c>
      <c r="B1901" s="41" t="s">
        <v>485</v>
      </c>
      <c r="C1901" s="41" t="s">
        <v>8</v>
      </c>
      <c r="D1901" s="41" t="s">
        <v>197</v>
      </c>
      <c r="E1901" s="41" t="s">
        <v>197</v>
      </c>
      <c r="F1901" s="41" t="s">
        <v>766</v>
      </c>
      <c r="G1901" s="41">
        <v>11</v>
      </c>
      <c r="H1901" s="41">
        <v>2525.1180987336502</v>
      </c>
      <c r="I1901" s="41">
        <v>7658</v>
      </c>
      <c r="J1901" s="41">
        <v>75</v>
      </c>
      <c r="K1901" s="41">
        <v>152.39420000000001</v>
      </c>
      <c r="L1901" s="41">
        <v>1.4925000000000002</v>
      </c>
      <c r="M1901" s="41"/>
      <c r="N1901" s="41"/>
      <c r="O1901" s="41"/>
      <c r="P1901" s="41"/>
      <c r="Q1901" s="41">
        <v>2</v>
      </c>
      <c r="R1901" s="41">
        <v>3.5799999999999998E-2</v>
      </c>
      <c r="S1901" s="41"/>
      <c r="T1901" s="41"/>
      <c r="U1901" s="41">
        <v>7735</v>
      </c>
      <c r="V1901" s="41">
        <v>153.92250000000001</v>
      </c>
      <c r="W1901" s="41"/>
      <c r="X1901" s="41"/>
    </row>
    <row r="1902" spans="1:24" x14ac:dyDescent="0.35">
      <c r="A1902" s="41" t="s">
        <v>722</v>
      </c>
      <c r="B1902" s="41" t="s">
        <v>485</v>
      </c>
      <c r="C1902" s="41" t="s">
        <v>8</v>
      </c>
      <c r="D1902" s="41" t="s">
        <v>197</v>
      </c>
      <c r="E1902" s="41" t="s">
        <v>197</v>
      </c>
      <c r="F1902" s="41" t="s">
        <v>765</v>
      </c>
      <c r="G1902" s="41">
        <v>10</v>
      </c>
      <c r="H1902" s="41">
        <v>2525.1180987336502</v>
      </c>
      <c r="I1902" s="41">
        <v>2602</v>
      </c>
      <c r="J1902" s="41">
        <v>42</v>
      </c>
      <c r="K1902" s="41">
        <v>51.779800000000002</v>
      </c>
      <c r="L1902" s="41">
        <v>0.8358000000000001</v>
      </c>
      <c r="M1902" s="41"/>
      <c r="N1902" s="41"/>
      <c r="O1902" s="41"/>
      <c r="P1902" s="41"/>
      <c r="Q1902" s="41">
        <v>6</v>
      </c>
      <c r="R1902" s="41">
        <v>0.1074</v>
      </c>
      <c r="S1902" s="41"/>
      <c r="T1902" s="41"/>
      <c r="U1902" s="41">
        <v>2650</v>
      </c>
      <c r="V1902" s="41">
        <v>52.722999999999999</v>
      </c>
      <c r="W1902" s="41"/>
      <c r="X1902" s="41"/>
    </row>
    <row r="1903" spans="1:24" x14ac:dyDescent="0.35">
      <c r="A1903" s="41" t="s">
        <v>722</v>
      </c>
      <c r="B1903" s="41" t="s">
        <v>485</v>
      </c>
      <c r="C1903" s="41" t="s">
        <v>8</v>
      </c>
      <c r="D1903" s="41" t="s">
        <v>197</v>
      </c>
      <c r="E1903" s="41" t="s">
        <v>197</v>
      </c>
      <c r="F1903" s="41" t="s">
        <v>759</v>
      </c>
      <c r="G1903" s="41">
        <v>4</v>
      </c>
      <c r="H1903" s="41">
        <v>2525.1180987336502</v>
      </c>
      <c r="I1903" s="41">
        <v>10234</v>
      </c>
      <c r="J1903" s="41">
        <v>0</v>
      </c>
      <c r="K1903" s="41">
        <v>189.32899999999998</v>
      </c>
      <c r="L1903" s="41">
        <v>0</v>
      </c>
      <c r="M1903" s="41">
        <v>2250</v>
      </c>
      <c r="N1903" s="41">
        <v>2</v>
      </c>
      <c r="O1903" s="41">
        <v>44.775000000000006</v>
      </c>
      <c r="P1903" s="41">
        <v>3.9800000000000002E-2</v>
      </c>
      <c r="Q1903" s="41">
        <v>0</v>
      </c>
      <c r="R1903" s="41">
        <v>0</v>
      </c>
      <c r="S1903" s="41">
        <v>14</v>
      </c>
      <c r="T1903" s="41">
        <v>0.308</v>
      </c>
      <c r="U1903" s="41">
        <v>10234</v>
      </c>
      <c r="V1903" s="41">
        <v>189.32899999999998</v>
      </c>
      <c r="W1903" s="41">
        <v>2266</v>
      </c>
      <c r="X1903" s="41">
        <v>45.122800000000005</v>
      </c>
    </row>
    <row r="1904" spans="1:24" x14ac:dyDescent="0.35">
      <c r="A1904" s="41" t="s">
        <v>722</v>
      </c>
      <c r="B1904" s="41" t="s">
        <v>485</v>
      </c>
      <c r="C1904" s="41" t="s">
        <v>8</v>
      </c>
      <c r="D1904" s="41" t="s">
        <v>197</v>
      </c>
      <c r="E1904" s="41" t="s">
        <v>197</v>
      </c>
      <c r="F1904" s="41" t="s">
        <v>758</v>
      </c>
      <c r="G1904" s="41">
        <v>3</v>
      </c>
      <c r="H1904" s="41">
        <v>2525.1180987336502</v>
      </c>
      <c r="I1904" s="41">
        <v>11278</v>
      </c>
      <c r="J1904" s="41">
        <v>0</v>
      </c>
      <c r="K1904" s="41">
        <v>208.643</v>
      </c>
      <c r="L1904" s="41">
        <v>0</v>
      </c>
      <c r="M1904" s="41">
        <v>1519</v>
      </c>
      <c r="N1904" s="41">
        <v>7</v>
      </c>
      <c r="O1904" s="41">
        <v>30.228100000000001</v>
      </c>
      <c r="P1904" s="41">
        <v>0.13930000000000001</v>
      </c>
      <c r="Q1904" s="41">
        <v>0</v>
      </c>
      <c r="R1904" s="41">
        <v>0</v>
      </c>
      <c r="S1904" s="41">
        <v>16</v>
      </c>
      <c r="T1904" s="41">
        <v>0.35199999999999998</v>
      </c>
      <c r="U1904" s="41">
        <v>11278</v>
      </c>
      <c r="V1904" s="41">
        <v>208.643</v>
      </c>
      <c r="W1904" s="41">
        <v>1542</v>
      </c>
      <c r="X1904" s="41">
        <v>30.7194</v>
      </c>
    </row>
    <row r="1905" spans="1:24" x14ac:dyDescent="0.35">
      <c r="A1905" s="41" t="s">
        <v>722</v>
      </c>
      <c r="B1905" s="41" t="s">
        <v>485</v>
      </c>
      <c r="C1905" s="41" t="s">
        <v>8</v>
      </c>
      <c r="D1905" s="41" t="s">
        <v>197</v>
      </c>
      <c r="E1905" s="41" t="s">
        <v>197</v>
      </c>
      <c r="F1905" s="41" t="s">
        <v>767</v>
      </c>
      <c r="G1905" s="41">
        <v>12</v>
      </c>
      <c r="H1905" s="41">
        <v>2525.1180987336502</v>
      </c>
      <c r="I1905" s="41">
        <v>4935</v>
      </c>
      <c r="J1905" s="41">
        <v>31</v>
      </c>
      <c r="K1905" s="41">
        <v>98.206500000000005</v>
      </c>
      <c r="L1905" s="41">
        <v>0.6169</v>
      </c>
      <c r="M1905" s="41"/>
      <c r="N1905" s="41"/>
      <c r="O1905" s="41"/>
      <c r="P1905" s="41"/>
      <c r="Q1905" s="41">
        <v>4</v>
      </c>
      <c r="R1905" s="41">
        <v>7.1599999999999997E-2</v>
      </c>
      <c r="S1905" s="41"/>
      <c r="T1905" s="41"/>
      <c r="U1905" s="41">
        <v>4970</v>
      </c>
      <c r="V1905" s="41">
        <v>98.89500000000001</v>
      </c>
      <c r="W1905" s="41"/>
      <c r="X1905" s="41"/>
    </row>
    <row r="1906" spans="1:24" x14ac:dyDescent="0.35">
      <c r="A1906" s="41" t="s">
        <v>722</v>
      </c>
      <c r="B1906" s="41" t="s">
        <v>485</v>
      </c>
      <c r="C1906" s="41" t="s">
        <v>8</v>
      </c>
      <c r="D1906" s="41" t="s">
        <v>197</v>
      </c>
      <c r="E1906" s="41" t="s">
        <v>197</v>
      </c>
      <c r="F1906" s="41" t="s">
        <v>757</v>
      </c>
      <c r="G1906" s="41">
        <v>2</v>
      </c>
      <c r="H1906" s="41">
        <v>2525.1180987336502</v>
      </c>
      <c r="I1906" s="41">
        <v>829</v>
      </c>
      <c r="J1906" s="41">
        <v>0</v>
      </c>
      <c r="K1906" s="41">
        <v>15.336499999999999</v>
      </c>
      <c r="L1906" s="41">
        <v>0</v>
      </c>
      <c r="M1906" s="41">
        <v>2063</v>
      </c>
      <c r="N1906" s="41">
        <v>26</v>
      </c>
      <c r="O1906" s="41">
        <v>41.053699999999999</v>
      </c>
      <c r="P1906" s="41">
        <v>0.51740000000000008</v>
      </c>
      <c r="Q1906" s="41">
        <v>0</v>
      </c>
      <c r="R1906" s="41">
        <v>0</v>
      </c>
      <c r="S1906" s="41">
        <v>20</v>
      </c>
      <c r="T1906" s="41">
        <v>0.44</v>
      </c>
      <c r="U1906" s="41">
        <v>829</v>
      </c>
      <c r="V1906" s="41">
        <v>15.336499999999999</v>
      </c>
      <c r="W1906" s="41">
        <v>2109</v>
      </c>
      <c r="X1906" s="41">
        <v>42.011099999999999</v>
      </c>
    </row>
    <row r="1907" spans="1:24" x14ac:dyDescent="0.35">
      <c r="A1907" s="41" t="s">
        <v>722</v>
      </c>
      <c r="B1907" s="41" t="s">
        <v>485</v>
      </c>
      <c r="C1907" s="41" t="s">
        <v>8</v>
      </c>
      <c r="D1907" s="41" t="s">
        <v>197</v>
      </c>
      <c r="E1907" s="41" t="s">
        <v>197</v>
      </c>
      <c r="F1907" s="41" t="s">
        <v>763</v>
      </c>
      <c r="G1907" s="41">
        <v>8</v>
      </c>
      <c r="H1907" s="41">
        <v>2525.1180987336502</v>
      </c>
      <c r="I1907" s="41">
        <v>2854</v>
      </c>
      <c r="J1907" s="41">
        <v>58</v>
      </c>
      <c r="K1907" s="41">
        <v>56.794600000000003</v>
      </c>
      <c r="L1907" s="41">
        <v>1.1542000000000001</v>
      </c>
      <c r="M1907" s="41"/>
      <c r="N1907" s="41"/>
      <c r="O1907" s="41"/>
      <c r="P1907" s="41"/>
      <c r="Q1907" s="41">
        <v>16</v>
      </c>
      <c r="R1907" s="41">
        <v>0.28639999999999999</v>
      </c>
      <c r="S1907" s="41"/>
      <c r="T1907" s="41"/>
      <c r="U1907" s="41">
        <v>2928</v>
      </c>
      <c r="V1907" s="41">
        <v>58.235200000000006</v>
      </c>
      <c r="W1907" s="41"/>
      <c r="X1907" s="41"/>
    </row>
    <row r="1908" spans="1:24" x14ac:dyDescent="0.35">
      <c r="A1908" s="41" t="s">
        <v>722</v>
      </c>
      <c r="B1908" s="41" t="s">
        <v>485</v>
      </c>
      <c r="C1908" s="41" t="s">
        <v>8</v>
      </c>
      <c r="D1908" s="41" t="s">
        <v>197</v>
      </c>
      <c r="E1908" s="41" t="s">
        <v>197</v>
      </c>
      <c r="F1908" s="41" t="s">
        <v>762</v>
      </c>
      <c r="G1908" s="41">
        <v>7</v>
      </c>
      <c r="H1908" s="41">
        <v>2525.1180987336502</v>
      </c>
      <c r="I1908" s="41">
        <v>7785</v>
      </c>
      <c r="J1908" s="41">
        <v>196</v>
      </c>
      <c r="K1908" s="41">
        <v>154.92150000000001</v>
      </c>
      <c r="L1908" s="41">
        <v>3.9004000000000003</v>
      </c>
      <c r="M1908" s="41">
        <v>0</v>
      </c>
      <c r="N1908" s="41">
        <v>32</v>
      </c>
      <c r="O1908" s="41">
        <v>0</v>
      </c>
      <c r="P1908" s="41">
        <v>0.72</v>
      </c>
      <c r="Q1908" s="41">
        <v>8</v>
      </c>
      <c r="R1908" s="41">
        <v>0.14319999999999999</v>
      </c>
      <c r="S1908" s="41">
        <v>17</v>
      </c>
      <c r="T1908" s="41">
        <v>0.374</v>
      </c>
      <c r="U1908" s="41">
        <v>7989</v>
      </c>
      <c r="V1908" s="41">
        <v>158.96510000000001</v>
      </c>
      <c r="W1908" s="41">
        <v>49</v>
      </c>
      <c r="X1908" s="41">
        <v>1.0939999999999999</v>
      </c>
    </row>
    <row r="1909" spans="1:24" x14ac:dyDescent="0.35">
      <c r="A1909" s="41" t="s">
        <v>722</v>
      </c>
      <c r="B1909" s="41" t="s">
        <v>485</v>
      </c>
      <c r="C1909" s="41" t="s">
        <v>8</v>
      </c>
      <c r="D1909" s="41" t="s">
        <v>197</v>
      </c>
      <c r="E1909" s="41" t="s">
        <v>197</v>
      </c>
      <c r="F1909" s="41" t="s">
        <v>761</v>
      </c>
      <c r="G1909" s="41">
        <v>6</v>
      </c>
      <c r="H1909" s="41">
        <v>2525.1180987336502</v>
      </c>
      <c r="I1909" s="41">
        <v>1582</v>
      </c>
      <c r="J1909" s="41">
        <v>706</v>
      </c>
      <c r="K1909" s="41">
        <v>31.481800000000003</v>
      </c>
      <c r="L1909" s="41">
        <v>14.0494</v>
      </c>
      <c r="M1909" s="41">
        <v>3050</v>
      </c>
      <c r="N1909" s="41">
        <v>2036</v>
      </c>
      <c r="O1909" s="41">
        <v>68.625</v>
      </c>
      <c r="P1909" s="41">
        <v>45.809999999999995</v>
      </c>
      <c r="Q1909" s="41">
        <v>6</v>
      </c>
      <c r="R1909" s="41">
        <v>0.1074</v>
      </c>
      <c r="S1909" s="41">
        <v>8</v>
      </c>
      <c r="T1909" s="41">
        <v>0.17599999999999999</v>
      </c>
      <c r="U1909" s="41">
        <v>2294</v>
      </c>
      <c r="V1909" s="41">
        <v>45.638600000000004</v>
      </c>
      <c r="W1909" s="41">
        <v>5094</v>
      </c>
      <c r="X1909" s="41">
        <v>114.611</v>
      </c>
    </row>
    <row r="1910" spans="1:24" x14ac:dyDescent="0.35">
      <c r="A1910" s="41" t="s">
        <v>629</v>
      </c>
      <c r="B1910" s="41" t="s">
        <v>481</v>
      </c>
      <c r="C1910" s="41" t="s">
        <v>33</v>
      </c>
      <c r="D1910" s="41" t="s">
        <v>136</v>
      </c>
      <c r="E1910" s="41" t="s">
        <v>136</v>
      </c>
      <c r="F1910" s="41" t="s">
        <v>756</v>
      </c>
      <c r="G1910" s="41">
        <v>1</v>
      </c>
      <c r="H1910" s="41">
        <v>3738.3776309793998</v>
      </c>
      <c r="I1910" s="41">
        <v>437</v>
      </c>
      <c r="J1910" s="41">
        <v>379</v>
      </c>
      <c r="K1910" s="41">
        <v>8.0845000000000002</v>
      </c>
      <c r="L1910" s="41">
        <v>7.0114999999999998</v>
      </c>
      <c r="M1910" s="41">
        <v>518</v>
      </c>
      <c r="N1910" s="41">
        <v>0</v>
      </c>
      <c r="O1910" s="41">
        <v>10.308200000000001</v>
      </c>
      <c r="P1910" s="41">
        <v>0</v>
      </c>
      <c r="Q1910" s="41">
        <v>3640</v>
      </c>
      <c r="R1910" s="41">
        <v>65.156000000000006</v>
      </c>
      <c r="S1910" s="41">
        <v>4771</v>
      </c>
      <c r="T1910" s="41">
        <v>104.962</v>
      </c>
      <c r="U1910" s="41">
        <v>4456</v>
      </c>
      <c r="V1910" s="41">
        <v>80.25200000000001</v>
      </c>
      <c r="W1910" s="41">
        <v>5289</v>
      </c>
      <c r="X1910" s="41">
        <v>115.2702</v>
      </c>
    </row>
    <row r="1911" spans="1:24" x14ac:dyDescent="0.35">
      <c r="A1911" s="41" t="s">
        <v>629</v>
      </c>
      <c r="B1911" s="41" t="s">
        <v>481</v>
      </c>
      <c r="C1911" s="41" t="s">
        <v>33</v>
      </c>
      <c r="D1911" s="41" t="s">
        <v>136</v>
      </c>
      <c r="E1911" s="41" t="s">
        <v>136</v>
      </c>
      <c r="F1911" s="41" t="s">
        <v>760</v>
      </c>
      <c r="G1911" s="41">
        <v>5</v>
      </c>
      <c r="H1911" s="41">
        <v>3738.3776309793998</v>
      </c>
      <c r="I1911" s="41">
        <v>387</v>
      </c>
      <c r="J1911" s="41">
        <v>0</v>
      </c>
      <c r="K1911" s="41">
        <v>7.1594999999999995</v>
      </c>
      <c r="L1911" s="41">
        <v>0</v>
      </c>
      <c r="M1911" s="41">
        <v>379</v>
      </c>
      <c r="N1911" s="41">
        <v>0</v>
      </c>
      <c r="O1911" s="41">
        <v>7.5421000000000005</v>
      </c>
      <c r="P1911" s="41">
        <v>0</v>
      </c>
      <c r="Q1911" s="41">
        <v>3282</v>
      </c>
      <c r="R1911" s="41">
        <v>58.747799999999998</v>
      </c>
      <c r="S1911" s="41">
        <v>5637</v>
      </c>
      <c r="T1911" s="41">
        <v>124.014</v>
      </c>
      <c r="U1911" s="41">
        <v>3669</v>
      </c>
      <c r="V1911" s="41">
        <v>65.907299999999992</v>
      </c>
      <c r="W1911" s="41">
        <v>6016</v>
      </c>
      <c r="X1911" s="41">
        <v>131.55609999999999</v>
      </c>
    </row>
    <row r="1912" spans="1:24" x14ac:dyDescent="0.35">
      <c r="A1912" s="41" t="s">
        <v>629</v>
      </c>
      <c r="B1912" s="41" t="s">
        <v>481</v>
      </c>
      <c r="C1912" s="41" t="s">
        <v>33</v>
      </c>
      <c r="D1912" s="41" t="s">
        <v>136</v>
      </c>
      <c r="E1912" s="41" t="s">
        <v>136</v>
      </c>
      <c r="F1912" s="41" t="s">
        <v>764</v>
      </c>
      <c r="G1912" s="41">
        <v>9</v>
      </c>
      <c r="H1912" s="41">
        <v>3738.3776309793998</v>
      </c>
      <c r="I1912" s="41">
        <v>434</v>
      </c>
      <c r="J1912" s="41">
        <v>0</v>
      </c>
      <c r="K1912" s="41">
        <v>8.6365999999999996</v>
      </c>
      <c r="L1912" s="41">
        <v>0</v>
      </c>
      <c r="M1912" s="41"/>
      <c r="N1912" s="41"/>
      <c r="O1912" s="41"/>
      <c r="P1912" s="41"/>
      <c r="Q1912" s="41">
        <v>4498</v>
      </c>
      <c r="R1912" s="41">
        <v>80.514200000000002</v>
      </c>
      <c r="S1912" s="41"/>
      <c r="T1912" s="41"/>
      <c r="U1912" s="41">
        <v>4932</v>
      </c>
      <c r="V1912" s="41">
        <v>89.150800000000004</v>
      </c>
      <c r="W1912" s="41"/>
      <c r="X1912" s="41"/>
    </row>
    <row r="1913" spans="1:24" x14ac:dyDescent="0.35">
      <c r="A1913" s="41" t="s">
        <v>629</v>
      </c>
      <c r="B1913" s="41" t="s">
        <v>481</v>
      </c>
      <c r="C1913" s="41" t="s">
        <v>33</v>
      </c>
      <c r="D1913" s="41" t="s">
        <v>136</v>
      </c>
      <c r="E1913" s="41" t="s">
        <v>136</v>
      </c>
      <c r="F1913" s="41" t="s">
        <v>766</v>
      </c>
      <c r="G1913" s="41">
        <v>11</v>
      </c>
      <c r="H1913" s="41">
        <v>3738.3776309793998</v>
      </c>
      <c r="I1913" s="41">
        <v>575</v>
      </c>
      <c r="J1913" s="41">
        <v>0</v>
      </c>
      <c r="K1913" s="41">
        <v>11.442500000000001</v>
      </c>
      <c r="L1913" s="41">
        <v>0</v>
      </c>
      <c r="M1913" s="41"/>
      <c r="N1913" s="41"/>
      <c r="O1913" s="41"/>
      <c r="P1913" s="41"/>
      <c r="Q1913" s="41">
        <v>5042</v>
      </c>
      <c r="R1913" s="41">
        <v>90.251800000000003</v>
      </c>
      <c r="S1913" s="41"/>
      <c r="T1913" s="41"/>
      <c r="U1913" s="41">
        <v>5617</v>
      </c>
      <c r="V1913" s="41">
        <v>101.6943</v>
      </c>
      <c r="W1913" s="41"/>
      <c r="X1913" s="41"/>
    </row>
    <row r="1914" spans="1:24" x14ac:dyDescent="0.35">
      <c r="A1914" s="41" t="s">
        <v>629</v>
      </c>
      <c r="B1914" s="41" t="s">
        <v>481</v>
      </c>
      <c r="C1914" s="41" t="s">
        <v>33</v>
      </c>
      <c r="D1914" s="41" t="s">
        <v>136</v>
      </c>
      <c r="E1914" s="41" t="s">
        <v>136</v>
      </c>
      <c r="F1914" s="41" t="s">
        <v>765</v>
      </c>
      <c r="G1914" s="41">
        <v>10</v>
      </c>
      <c r="H1914" s="41">
        <v>3738.3776309793998</v>
      </c>
      <c r="I1914" s="41">
        <v>711</v>
      </c>
      <c r="J1914" s="41">
        <v>0</v>
      </c>
      <c r="K1914" s="41">
        <v>14.148900000000001</v>
      </c>
      <c r="L1914" s="41">
        <v>0</v>
      </c>
      <c r="M1914" s="41"/>
      <c r="N1914" s="41"/>
      <c r="O1914" s="41"/>
      <c r="P1914" s="41"/>
      <c r="Q1914" s="41">
        <v>5150</v>
      </c>
      <c r="R1914" s="41">
        <v>92.185000000000002</v>
      </c>
      <c r="S1914" s="41"/>
      <c r="T1914" s="41"/>
      <c r="U1914" s="41">
        <v>5861</v>
      </c>
      <c r="V1914" s="41">
        <v>106.3339</v>
      </c>
      <c r="W1914" s="41"/>
      <c r="X1914" s="41"/>
    </row>
    <row r="1915" spans="1:24" x14ac:dyDescent="0.35">
      <c r="A1915" s="41" t="s">
        <v>629</v>
      </c>
      <c r="B1915" s="41" t="s">
        <v>481</v>
      </c>
      <c r="C1915" s="41" t="s">
        <v>33</v>
      </c>
      <c r="D1915" s="41" t="s">
        <v>136</v>
      </c>
      <c r="E1915" s="41" t="s">
        <v>136</v>
      </c>
      <c r="F1915" s="41" t="s">
        <v>759</v>
      </c>
      <c r="G1915" s="41">
        <v>4</v>
      </c>
      <c r="H1915" s="41">
        <v>3738.3776309793998</v>
      </c>
      <c r="I1915" s="41">
        <v>603</v>
      </c>
      <c r="J1915" s="41">
        <v>0</v>
      </c>
      <c r="K1915" s="41">
        <v>11.1555</v>
      </c>
      <c r="L1915" s="41">
        <v>0</v>
      </c>
      <c r="M1915" s="41">
        <v>645</v>
      </c>
      <c r="N1915" s="41">
        <v>0</v>
      </c>
      <c r="O1915" s="41">
        <v>12.835500000000001</v>
      </c>
      <c r="P1915" s="41">
        <v>0</v>
      </c>
      <c r="Q1915" s="41">
        <v>11056</v>
      </c>
      <c r="R1915" s="41">
        <v>197.9024</v>
      </c>
      <c r="S1915" s="41">
        <v>4954</v>
      </c>
      <c r="T1915" s="41">
        <v>108.988</v>
      </c>
      <c r="U1915" s="41">
        <v>11659</v>
      </c>
      <c r="V1915" s="41">
        <v>209.05789999999999</v>
      </c>
      <c r="W1915" s="41">
        <v>5599</v>
      </c>
      <c r="X1915" s="41">
        <v>121.8235</v>
      </c>
    </row>
    <row r="1916" spans="1:24" x14ac:dyDescent="0.35">
      <c r="A1916" s="41" t="s">
        <v>629</v>
      </c>
      <c r="B1916" s="41" t="s">
        <v>481</v>
      </c>
      <c r="C1916" s="41" t="s">
        <v>33</v>
      </c>
      <c r="D1916" s="41" t="s">
        <v>136</v>
      </c>
      <c r="E1916" s="41" t="s">
        <v>136</v>
      </c>
      <c r="F1916" s="41" t="s">
        <v>758</v>
      </c>
      <c r="G1916" s="41">
        <v>3</v>
      </c>
      <c r="H1916" s="41">
        <v>3738.3776309793998</v>
      </c>
      <c r="I1916" s="41">
        <v>644</v>
      </c>
      <c r="J1916" s="41">
        <v>0</v>
      </c>
      <c r="K1916" s="41">
        <v>11.914</v>
      </c>
      <c r="L1916" s="41">
        <v>0</v>
      </c>
      <c r="M1916" s="41">
        <v>830</v>
      </c>
      <c r="N1916" s="41">
        <v>0</v>
      </c>
      <c r="O1916" s="41">
        <v>16.516999999999999</v>
      </c>
      <c r="P1916" s="41">
        <v>0</v>
      </c>
      <c r="Q1916" s="41">
        <v>4334</v>
      </c>
      <c r="R1916" s="41">
        <v>77.578599999999994</v>
      </c>
      <c r="S1916" s="41">
        <v>4504</v>
      </c>
      <c r="T1916" s="41">
        <v>99.087999999999994</v>
      </c>
      <c r="U1916" s="41">
        <v>4978</v>
      </c>
      <c r="V1916" s="41">
        <v>89.492599999999996</v>
      </c>
      <c r="W1916" s="41">
        <v>5334</v>
      </c>
      <c r="X1916" s="41">
        <v>115.60499999999999</v>
      </c>
    </row>
    <row r="1917" spans="1:24" x14ac:dyDescent="0.35">
      <c r="A1917" s="41" t="s">
        <v>629</v>
      </c>
      <c r="B1917" s="41" t="s">
        <v>481</v>
      </c>
      <c r="C1917" s="41" t="s">
        <v>33</v>
      </c>
      <c r="D1917" s="41" t="s">
        <v>136</v>
      </c>
      <c r="E1917" s="41" t="s">
        <v>136</v>
      </c>
      <c r="F1917" s="41" t="s">
        <v>767</v>
      </c>
      <c r="G1917" s="41">
        <v>12</v>
      </c>
      <c r="H1917" s="41">
        <v>3738.3776309793998</v>
      </c>
      <c r="I1917" s="41">
        <v>457</v>
      </c>
      <c r="J1917" s="41">
        <v>0</v>
      </c>
      <c r="K1917" s="41">
        <v>9.0943000000000005</v>
      </c>
      <c r="L1917" s="41">
        <v>0</v>
      </c>
      <c r="M1917" s="41"/>
      <c r="N1917" s="41"/>
      <c r="O1917" s="41"/>
      <c r="P1917" s="41"/>
      <c r="Q1917" s="41">
        <v>4002</v>
      </c>
      <c r="R1917" s="41">
        <v>71.635800000000003</v>
      </c>
      <c r="S1917" s="41"/>
      <c r="T1917" s="41"/>
      <c r="U1917" s="41">
        <v>4459</v>
      </c>
      <c r="V1917" s="41">
        <v>80.730100000000007</v>
      </c>
      <c r="W1917" s="41"/>
      <c r="X1917" s="41"/>
    </row>
    <row r="1918" spans="1:24" x14ac:dyDescent="0.35">
      <c r="A1918" s="41" t="s">
        <v>629</v>
      </c>
      <c r="B1918" s="41" t="s">
        <v>481</v>
      </c>
      <c r="C1918" s="41" t="s">
        <v>33</v>
      </c>
      <c r="D1918" s="41" t="s">
        <v>136</v>
      </c>
      <c r="E1918" s="41" t="s">
        <v>136</v>
      </c>
      <c r="F1918" s="41" t="s">
        <v>757</v>
      </c>
      <c r="G1918" s="41">
        <v>2</v>
      </c>
      <c r="H1918" s="41">
        <v>3738.3776309793998</v>
      </c>
      <c r="I1918" s="41">
        <v>717</v>
      </c>
      <c r="J1918" s="41">
        <v>172</v>
      </c>
      <c r="K1918" s="41">
        <v>13.2645</v>
      </c>
      <c r="L1918" s="41">
        <v>3.1819999999999999</v>
      </c>
      <c r="M1918" s="41">
        <v>317</v>
      </c>
      <c r="N1918" s="41">
        <v>270</v>
      </c>
      <c r="O1918" s="41">
        <v>6.3083</v>
      </c>
      <c r="P1918" s="41">
        <v>5.3730000000000002</v>
      </c>
      <c r="Q1918" s="41">
        <v>3795</v>
      </c>
      <c r="R1918" s="41">
        <v>67.930499999999995</v>
      </c>
      <c r="S1918" s="41">
        <v>3444</v>
      </c>
      <c r="T1918" s="41">
        <v>75.768000000000001</v>
      </c>
      <c r="U1918" s="41">
        <v>4684</v>
      </c>
      <c r="V1918" s="41">
        <v>84.376999999999995</v>
      </c>
      <c r="W1918" s="41">
        <v>4031</v>
      </c>
      <c r="X1918" s="41">
        <v>87.449299999999994</v>
      </c>
    </row>
    <row r="1919" spans="1:24" x14ac:dyDescent="0.35">
      <c r="A1919" s="41" t="s">
        <v>629</v>
      </c>
      <c r="B1919" s="41" t="s">
        <v>481</v>
      </c>
      <c r="C1919" s="41" t="s">
        <v>33</v>
      </c>
      <c r="D1919" s="41" t="s">
        <v>136</v>
      </c>
      <c r="E1919" s="41" t="s">
        <v>136</v>
      </c>
      <c r="F1919" s="41" t="s">
        <v>763</v>
      </c>
      <c r="G1919" s="41">
        <v>8</v>
      </c>
      <c r="H1919" s="41">
        <v>3738.3776309793998</v>
      </c>
      <c r="I1919" s="41">
        <v>602</v>
      </c>
      <c r="J1919" s="41">
        <v>0</v>
      </c>
      <c r="K1919" s="41">
        <v>11.979800000000001</v>
      </c>
      <c r="L1919" s="41">
        <v>0</v>
      </c>
      <c r="M1919" s="41"/>
      <c r="N1919" s="41"/>
      <c r="O1919" s="41"/>
      <c r="P1919" s="41"/>
      <c r="Q1919" s="41">
        <v>5569</v>
      </c>
      <c r="R1919" s="41">
        <v>99.685100000000006</v>
      </c>
      <c r="S1919" s="41"/>
      <c r="T1919" s="41"/>
      <c r="U1919" s="41">
        <v>6171</v>
      </c>
      <c r="V1919" s="41">
        <v>111.6649</v>
      </c>
      <c r="W1919" s="41"/>
      <c r="X1919" s="41"/>
    </row>
    <row r="1920" spans="1:24" x14ac:dyDescent="0.35">
      <c r="A1920" s="41" t="s">
        <v>629</v>
      </c>
      <c r="B1920" s="41" t="s">
        <v>481</v>
      </c>
      <c r="C1920" s="41" t="s">
        <v>33</v>
      </c>
      <c r="D1920" s="41" t="s">
        <v>136</v>
      </c>
      <c r="E1920" s="41" t="s">
        <v>136</v>
      </c>
      <c r="F1920" s="41" t="s">
        <v>762</v>
      </c>
      <c r="G1920" s="41">
        <v>7</v>
      </c>
      <c r="H1920" s="41">
        <v>3738.3776309793998</v>
      </c>
      <c r="I1920" s="41">
        <v>668</v>
      </c>
      <c r="J1920" s="41">
        <v>0</v>
      </c>
      <c r="K1920" s="41">
        <v>13.293200000000001</v>
      </c>
      <c r="L1920" s="41">
        <v>0</v>
      </c>
      <c r="M1920" s="41">
        <v>0</v>
      </c>
      <c r="N1920" s="41">
        <v>2</v>
      </c>
      <c r="O1920" s="41">
        <v>0</v>
      </c>
      <c r="P1920" s="41">
        <v>4.4999999999999998E-2</v>
      </c>
      <c r="Q1920" s="41">
        <v>6703</v>
      </c>
      <c r="R1920" s="41">
        <v>119.9837</v>
      </c>
      <c r="S1920" s="41">
        <v>6567</v>
      </c>
      <c r="T1920" s="41">
        <v>144.47399999999999</v>
      </c>
      <c r="U1920" s="41">
        <v>7371</v>
      </c>
      <c r="V1920" s="41">
        <v>133.27690000000001</v>
      </c>
      <c r="W1920" s="41">
        <v>6569</v>
      </c>
      <c r="X1920" s="41">
        <v>144.51899999999998</v>
      </c>
    </row>
    <row r="1921" spans="1:24" x14ac:dyDescent="0.35">
      <c r="A1921" s="41" t="s">
        <v>629</v>
      </c>
      <c r="B1921" s="41" t="s">
        <v>481</v>
      </c>
      <c r="C1921" s="41" t="s">
        <v>33</v>
      </c>
      <c r="D1921" s="41" t="s">
        <v>136</v>
      </c>
      <c r="E1921" s="41" t="s">
        <v>136</v>
      </c>
      <c r="F1921" s="41" t="s">
        <v>761</v>
      </c>
      <c r="G1921" s="41">
        <v>6</v>
      </c>
      <c r="H1921" s="41">
        <v>3738.3776309793998</v>
      </c>
      <c r="I1921" s="41">
        <v>897</v>
      </c>
      <c r="J1921" s="41">
        <v>0</v>
      </c>
      <c r="K1921" s="41">
        <v>17.850300000000001</v>
      </c>
      <c r="L1921" s="41">
        <v>0</v>
      </c>
      <c r="M1921" s="41">
        <v>482</v>
      </c>
      <c r="N1921" s="41">
        <v>0</v>
      </c>
      <c r="O1921" s="41">
        <v>10.844999999999999</v>
      </c>
      <c r="P1921" s="41">
        <v>0</v>
      </c>
      <c r="Q1921" s="41">
        <v>4924</v>
      </c>
      <c r="R1921" s="41">
        <v>88.139600000000002</v>
      </c>
      <c r="S1921" s="41">
        <v>4486</v>
      </c>
      <c r="T1921" s="41">
        <v>98.691999999999993</v>
      </c>
      <c r="U1921" s="41">
        <v>5821</v>
      </c>
      <c r="V1921" s="41">
        <v>105.98990000000001</v>
      </c>
      <c r="W1921" s="41">
        <v>4968</v>
      </c>
      <c r="X1921" s="41">
        <v>109.53699999999999</v>
      </c>
    </row>
    <row r="1922" spans="1:24" x14ac:dyDescent="0.35">
      <c r="A1922" s="41" t="s">
        <v>198</v>
      </c>
      <c r="B1922" s="41" t="s">
        <v>467</v>
      </c>
      <c r="C1922" s="41" t="s">
        <v>29</v>
      </c>
      <c r="D1922" s="41" t="s">
        <v>199</v>
      </c>
      <c r="E1922" s="41" t="s">
        <v>199</v>
      </c>
      <c r="F1922" s="41" t="s">
        <v>756</v>
      </c>
      <c r="G1922" s="41">
        <v>1</v>
      </c>
      <c r="H1922" s="41">
        <v>5446.3333486454803</v>
      </c>
      <c r="I1922" s="41">
        <v>1394</v>
      </c>
      <c r="J1922" s="41">
        <v>0</v>
      </c>
      <c r="K1922" s="41">
        <v>25.788999999999998</v>
      </c>
      <c r="L1922" s="41">
        <v>0</v>
      </c>
      <c r="M1922" s="41">
        <v>1471</v>
      </c>
      <c r="N1922" s="41">
        <v>310</v>
      </c>
      <c r="O1922" s="41">
        <v>29.2729</v>
      </c>
      <c r="P1922" s="41">
        <v>6.1690000000000005</v>
      </c>
      <c r="Q1922" s="41">
        <v>2406</v>
      </c>
      <c r="R1922" s="41">
        <v>43.067399999999999</v>
      </c>
      <c r="S1922" s="41">
        <v>4124</v>
      </c>
      <c r="T1922" s="41">
        <v>90.727999999999994</v>
      </c>
      <c r="U1922" s="41">
        <v>3800</v>
      </c>
      <c r="V1922" s="41">
        <v>68.856399999999994</v>
      </c>
      <c r="W1922" s="41">
        <v>5905</v>
      </c>
      <c r="X1922" s="41">
        <v>126.1699</v>
      </c>
    </row>
    <row r="1923" spans="1:24" x14ac:dyDescent="0.35">
      <c r="A1923" s="41" t="s">
        <v>198</v>
      </c>
      <c r="B1923" s="41" t="s">
        <v>467</v>
      </c>
      <c r="C1923" s="41" t="s">
        <v>29</v>
      </c>
      <c r="D1923" s="41" t="s">
        <v>199</v>
      </c>
      <c r="E1923" s="41" t="s">
        <v>199</v>
      </c>
      <c r="F1923" s="41" t="s">
        <v>760</v>
      </c>
      <c r="G1923" s="41">
        <v>5</v>
      </c>
      <c r="H1923" s="41">
        <v>5446.3333486454803</v>
      </c>
      <c r="I1923" s="41">
        <v>1558</v>
      </c>
      <c r="J1923" s="41">
        <v>479</v>
      </c>
      <c r="K1923" s="41">
        <v>28.822999999999997</v>
      </c>
      <c r="L1923" s="41">
        <v>8.8614999999999995</v>
      </c>
      <c r="M1923" s="41">
        <v>1428</v>
      </c>
      <c r="N1923" s="41">
        <v>355</v>
      </c>
      <c r="O1923" s="41">
        <v>28.417200000000001</v>
      </c>
      <c r="P1923" s="41">
        <v>7.0645000000000007</v>
      </c>
      <c r="Q1923" s="41">
        <v>8387</v>
      </c>
      <c r="R1923" s="41">
        <v>150.12729999999999</v>
      </c>
      <c r="S1923" s="41">
        <v>5697</v>
      </c>
      <c r="T1923" s="41">
        <v>125.334</v>
      </c>
      <c r="U1923" s="41">
        <v>10424</v>
      </c>
      <c r="V1923" s="41">
        <v>187.81180000000001</v>
      </c>
      <c r="W1923" s="41">
        <v>7480</v>
      </c>
      <c r="X1923" s="41">
        <v>160.81569999999999</v>
      </c>
    </row>
    <row r="1924" spans="1:24" x14ac:dyDescent="0.35">
      <c r="A1924" s="41" t="s">
        <v>198</v>
      </c>
      <c r="B1924" s="41" t="s">
        <v>467</v>
      </c>
      <c r="C1924" s="41" t="s">
        <v>29</v>
      </c>
      <c r="D1924" s="41" t="s">
        <v>199</v>
      </c>
      <c r="E1924" s="41" t="s">
        <v>199</v>
      </c>
      <c r="F1924" s="41" t="s">
        <v>764</v>
      </c>
      <c r="G1924" s="41">
        <v>9</v>
      </c>
      <c r="H1924" s="41">
        <v>5446.3333486454803</v>
      </c>
      <c r="I1924" s="41">
        <v>1195</v>
      </c>
      <c r="J1924" s="41">
        <v>810</v>
      </c>
      <c r="K1924" s="41">
        <v>23.7805</v>
      </c>
      <c r="L1924" s="41">
        <v>16.119</v>
      </c>
      <c r="M1924" s="41"/>
      <c r="N1924" s="41"/>
      <c r="O1924" s="41"/>
      <c r="P1924" s="41"/>
      <c r="Q1924" s="41">
        <v>4770</v>
      </c>
      <c r="R1924" s="41">
        <v>85.382999999999996</v>
      </c>
      <c r="S1924" s="41"/>
      <c r="T1924" s="41"/>
      <c r="U1924" s="41">
        <v>6775</v>
      </c>
      <c r="V1924" s="41">
        <v>125.2825</v>
      </c>
      <c r="W1924" s="41"/>
      <c r="X1924" s="41"/>
    </row>
    <row r="1925" spans="1:24" x14ac:dyDescent="0.35">
      <c r="A1925" s="41" t="s">
        <v>198</v>
      </c>
      <c r="B1925" s="41" t="s">
        <v>467</v>
      </c>
      <c r="C1925" s="41" t="s">
        <v>29</v>
      </c>
      <c r="D1925" s="41" t="s">
        <v>199</v>
      </c>
      <c r="E1925" s="41" t="s">
        <v>199</v>
      </c>
      <c r="F1925" s="41" t="s">
        <v>766</v>
      </c>
      <c r="G1925" s="41">
        <v>11</v>
      </c>
      <c r="H1925" s="41">
        <v>5446.3333486454803</v>
      </c>
      <c r="I1925" s="41">
        <v>19864</v>
      </c>
      <c r="J1925" s="41">
        <v>306</v>
      </c>
      <c r="K1925" s="41">
        <v>395.29360000000003</v>
      </c>
      <c r="L1925" s="41">
        <v>6.0894000000000004</v>
      </c>
      <c r="M1925" s="41"/>
      <c r="N1925" s="41"/>
      <c r="O1925" s="41"/>
      <c r="P1925" s="41"/>
      <c r="Q1925" s="41">
        <v>9824</v>
      </c>
      <c r="R1925" s="41">
        <v>175.84960000000001</v>
      </c>
      <c r="S1925" s="41"/>
      <c r="T1925" s="41"/>
      <c r="U1925" s="41">
        <v>29994</v>
      </c>
      <c r="V1925" s="41">
        <v>577.23260000000005</v>
      </c>
      <c r="W1925" s="41"/>
      <c r="X1925" s="41"/>
    </row>
    <row r="1926" spans="1:24" x14ac:dyDescent="0.35">
      <c r="A1926" s="41" t="s">
        <v>198</v>
      </c>
      <c r="B1926" s="41" t="s">
        <v>467</v>
      </c>
      <c r="C1926" s="41" t="s">
        <v>29</v>
      </c>
      <c r="D1926" s="41" t="s">
        <v>199</v>
      </c>
      <c r="E1926" s="41" t="s">
        <v>199</v>
      </c>
      <c r="F1926" s="41" t="s">
        <v>765</v>
      </c>
      <c r="G1926" s="41">
        <v>10</v>
      </c>
      <c r="H1926" s="41">
        <v>5446.3333486454803</v>
      </c>
      <c r="I1926" s="41">
        <v>1620</v>
      </c>
      <c r="J1926" s="41">
        <v>458</v>
      </c>
      <c r="K1926" s="41">
        <v>32.238</v>
      </c>
      <c r="L1926" s="41">
        <v>9.1142000000000003</v>
      </c>
      <c r="M1926" s="41"/>
      <c r="N1926" s="41"/>
      <c r="O1926" s="41"/>
      <c r="P1926" s="41"/>
      <c r="Q1926" s="41">
        <v>6867</v>
      </c>
      <c r="R1926" s="41">
        <v>122.91930000000001</v>
      </c>
      <c r="S1926" s="41"/>
      <c r="T1926" s="41"/>
      <c r="U1926" s="41">
        <v>8945</v>
      </c>
      <c r="V1926" s="41">
        <v>164.2715</v>
      </c>
      <c r="W1926" s="41"/>
      <c r="X1926" s="41"/>
    </row>
    <row r="1927" spans="1:24" x14ac:dyDescent="0.35">
      <c r="A1927" s="41" t="s">
        <v>198</v>
      </c>
      <c r="B1927" s="41" t="s">
        <v>467</v>
      </c>
      <c r="C1927" s="41" t="s">
        <v>29</v>
      </c>
      <c r="D1927" s="41" t="s">
        <v>199</v>
      </c>
      <c r="E1927" s="41" t="s">
        <v>199</v>
      </c>
      <c r="F1927" s="41" t="s">
        <v>759</v>
      </c>
      <c r="G1927" s="41">
        <v>4</v>
      </c>
      <c r="H1927" s="41">
        <v>5446.3333486454803</v>
      </c>
      <c r="I1927" s="41">
        <v>1374</v>
      </c>
      <c r="J1927" s="41">
        <v>179</v>
      </c>
      <c r="K1927" s="41">
        <v>25.419</v>
      </c>
      <c r="L1927" s="41">
        <v>3.3114999999999997</v>
      </c>
      <c r="M1927" s="41">
        <v>1299</v>
      </c>
      <c r="N1927" s="41">
        <v>228</v>
      </c>
      <c r="O1927" s="41">
        <v>25.850100000000001</v>
      </c>
      <c r="P1927" s="41">
        <v>4.5372000000000003</v>
      </c>
      <c r="Q1927" s="41">
        <v>3160</v>
      </c>
      <c r="R1927" s="41">
        <v>56.564</v>
      </c>
      <c r="S1927" s="41">
        <v>6892</v>
      </c>
      <c r="T1927" s="41">
        <v>151.624</v>
      </c>
      <c r="U1927" s="41">
        <v>4713</v>
      </c>
      <c r="V1927" s="41">
        <v>85.294499999999999</v>
      </c>
      <c r="W1927" s="41">
        <v>8419</v>
      </c>
      <c r="X1927" s="41">
        <v>182.01130000000001</v>
      </c>
    </row>
    <row r="1928" spans="1:24" x14ac:dyDescent="0.35">
      <c r="A1928" s="41" t="s">
        <v>198</v>
      </c>
      <c r="B1928" s="41" t="s">
        <v>467</v>
      </c>
      <c r="C1928" s="41" t="s">
        <v>29</v>
      </c>
      <c r="D1928" s="41" t="s">
        <v>199</v>
      </c>
      <c r="E1928" s="41" t="s">
        <v>199</v>
      </c>
      <c r="F1928" s="41" t="s">
        <v>758</v>
      </c>
      <c r="G1928" s="41">
        <v>3</v>
      </c>
      <c r="H1928" s="41">
        <v>5446.3333486454803</v>
      </c>
      <c r="I1928" s="41">
        <v>2281</v>
      </c>
      <c r="J1928" s="41">
        <v>0</v>
      </c>
      <c r="K1928" s="41">
        <v>42.198499999999996</v>
      </c>
      <c r="L1928" s="41">
        <v>0</v>
      </c>
      <c r="M1928" s="41">
        <v>1532</v>
      </c>
      <c r="N1928" s="41">
        <v>400</v>
      </c>
      <c r="O1928" s="41">
        <v>30.486800000000002</v>
      </c>
      <c r="P1928" s="41">
        <v>7.9600000000000009</v>
      </c>
      <c r="Q1928" s="41">
        <v>3574</v>
      </c>
      <c r="R1928" s="41">
        <v>63.974600000000002</v>
      </c>
      <c r="S1928" s="41">
        <v>4722</v>
      </c>
      <c r="T1928" s="41">
        <v>103.884</v>
      </c>
      <c r="U1928" s="41">
        <v>5855</v>
      </c>
      <c r="V1928" s="41">
        <v>106.17310000000001</v>
      </c>
      <c r="W1928" s="41">
        <v>6654</v>
      </c>
      <c r="X1928" s="41">
        <v>142.33080000000001</v>
      </c>
    </row>
    <row r="1929" spans="1:24" x14ac:dyDescent="0.35">
      <c r="A1929" s="41" t="s">
        <v>198</v>
      </c>
      <c r="B1929" s="41" t="s">
        <v>467</v>
      </c>
      <c r="C1929" s="41" t="s">
        <v>29</v>
      </c>
      <c r="D1929" s="41" t="s">
        <v>199</v>
      </c>
      <c r="E1929" s="41" t="s">
        <v>199</v>
      </c>
      <c r="F1929" s="41" t="s">
        <v>767</v>
      </c>
      <c r="G1929" s="41">
        <v>12</v>
      </c>
      <c r="H1929" s="41">
        <v>5446.3333486454803</v>
      </c>
      <c r="I1929" s="41">
        <v>2329</v>
      </c>
      <c r="J1929" s="41">
        <v>264</v>
      </c>
      <c r="K1929" s="41">
        <v>46.347100000000005</v>
      </c>
      <c r="L1929" s="41">
        <v>5.2536000000000005</v>
      </c>
      <c r="M1929" s="41"/>
      <c r="N1929" s="41"/>
      <c r="O1929" s="41"/>
      <c r="P1929" s="41"/>
      <c r="Q1929" s="41">
        <v>2826</v>
      </c>
      <c r="R1929" s="41">
        <v>50.5854</v>
      </c>
      <c r="S1929" s="41"/>
      <c r="T1929" s="41"/>
      <c r="U1929" s="41">
        <v>5419</v>
      </c>
      <c r="V1929" s="41">
        <v>102.18610000000001</v>
      </c>
      <c r="W1929" s="41"/>
      <c r="X1929" s="41"/>
    </row>
    <row r="1930" spans="1:24" x14ac:dyDescent="0.35">
      <c r="A1930" s="41" t="s">
        <v>198</v>
      </c>
      <c r="B1930" s="41" t="s">
        <v>467</v>
      </c>
      <c r="C1930" s="41" t="s">
        <v>29</v>
      </c>
      <c r="D1930" s="41" t="s">
        <v>199</v>
      </c>
      <c r="E1930" s="41" t="s">
        <v>199</v>
      </c>
      <c r="F1930" s="41" t="s">
        <v>757</v>
      </c>
      <c r="G1930" s="41">
        <v>2</v>
      </c>
      <c r="H1930" s="41">
        <v>5446.3333486454803</v>
      </c>
      <c r="I1930" s="41">
        <v>1362</v>
      </c>
      <c r="J1930" s="41">
        <v>0</v>
      </c>
      <c r="K1930" s="41">
        <v>25.196999999999999</v>
      </c>
      <c r="L1930" s="41">
        <v>0</v>
      </c>
      <c r="M1930" s="41">
        <v>1283</v>
      </c>
      <c r="N1930" s="41">
        <v>363</v>
      </c>
      <c r="O1930" s="41">
        <v>25.531700000000001</v>
      </c>
      <c r="P1930" s="41">
        <v>7.2237</v>
      </c>
      <c r="Q1930" s="41">
        <v>3685</v>
      </c>
      <c r="R1930" s="41">
        <v>65.961500000000001</v>
      </c>
      <c r="S1930" s="41">
        <v>5655</v>
      </c>
      <c r="T1930" s="41">
        <v>124.41</v>
      </c>
      <c r="U1930" s="41">
        <v>5047</v>
      </c>
      <c r="V1930" s="41">
        <v>91.158500000000004</v>
      </c>
      <c r="W1930" s="41">
        <v>7301</v>
      </c>
      <c r="X1930" s="41">
        <v>157.16540000000001</v>
      </c>
    </row>
    <row r="1931" spans="1:24" x14ac:dyDescent="0.35">
      <c r="A1931" s="41" t="s">
        <v>198</v>
      </c>
      <c r="B1931" s="41" t="s">
        <v>467</v>
      </c>
      <c r="C1931" s="41" t="s">
        <v>29</v>
      </c>
      <c r="D1931" s="41" t="s">
        <v>199</v>
      </c>
      <c r="E1931" s="41" t="s">
        <v>199</v>
      </c>
      <c r="F1931" s="41" t="s">
        <v>763</v>
      </c>
      <c r="G1931" s="41">
        <v>8</v>
      </c>
      <c r="H1931" s="41">
        <v>5446.3333486454803</v>
      </c>
      <c r="I1931" s="41">
        <v>2702</v>
      </c>
      <c r="J1931" s="41">
        <v>332</v>
      </c>
      <c r="K1931" s="41">
        <v>53.769800000000004</v>
      </c>
      <c r="L1931" s="41">
        <v>6.6068000000000007</v>
      </c>
      <c r="M1931" s="41"/>
      <c r="N1931" s="41"/>
      <c r="O1931" s="41"/>
      <c r="P1931" s="41"/>
      <c r="Q1931" s="41">
        <v>17781</v>
      </c>
      <c r="R1931" s="41">
        <v>318.2799</v>
      </c>
      <c r="S1931" s="41"/>
      <c r="T1931" s="41"/>
      <c r="U1931" s="41">
        <v>20815</v>
      </c>
      <c r="V1931" s="41">
        <v>378.65649999999999</v>
      </c>
      <c r="W1931" s="41"/>
      <c r="X1931" s="41"/>
    </row>
    <row r="1932" spans="1:24" x14ac:dyDescent="0.35">
      <c r="A1932" s="41" t="s">
        <v>198</v>
      </c>
      <c r="B1932" s="41" t="s">
        <v>467</v>
      </c>
      <c r="C1932" s="41" t="s">
        <v>29</v>
      </c>
      <c r="D1932" s="41" t="s">
        <v>199</v>
      </c>
      <c r="E1932" s="41" t="s">
        <v>199</v>
      </c>
      <c r="F1932" s="41" t="s">
        <v>762</v>
      </c>
      <c r="G1932" s="41">
        <v>7</v>
      </c>
      <c r="H1932" s="41">
        <v>5446.3333486454803</v>
      </c>
      <c r="I1932" s="41">
        <v>5043</v>
      </c>
      <c r="J1932" s="41">
        <v>1871</v>
      </c>
      <c r="K1932" s="41">
        <v>100.3557</v>
      </c>
      <c r="L1932" s="41">
        <v>37.232900000000001</v>
      </c>
      <c r="M1932" s="41">
        <v>0</v>
      </c>
      <c r="N1932" s="41">
        <v>426</v>
      </c>
      <c r="O1932" s="41">
        <v>0</v>
      </c>
      <c r="P1932" s="41">
        <v>9.5849999999999991</v>
      </c>
      <c r="Q1932" s="41">
        <v>8105</v>
      </c>
      <c r="R1932" s="41">
        <v>145.0795</v>
      </c>
      <c r="S1932" s="41">
        <v>14383</v>
      </c>
      <c r="T1932" s="41">
        <v>316.42599999999999</v>
      </c>
      <c r="U1932" s="41">
        <v>15019</v>
      </c>
      <c r="V1932" s="41">
        <v>282.66809999999998</v>
      </c>
      <c r="W1932" s="41">
        <v>14809</v>
      </c>
      <c r="X1932" s="41">
        <v>326.01099999999997</v>
      </c>
    </row>
    <row r="1933" spans="1:24" x14ac:dyDescent="0.35">
      <c r="A1933" s="41" t="s">
        <v>198</v>
      </c>
      <c r="B1933" s="41" t="s">
        <v>467</v>
      </c>
      <c r="C1933" s="41" t="s">
        <v>29</v>
      </c>
      <c r="D1933" s="41" t="s">
        <v>199</v>
      </c>
      <c r="E1933" s="41" t="s">
        <v>199</v>
      </c>
      <c r="F1933" s="41" t="s">
        <v>761</v>
      </c>
      <c r="G1933" s="41">
        <v>6</v>
      </c>
      <c r="H1933" s="41">
        <v>5446.3333486454803</v>
      </c>
      <c r="I1933" s="41">
        <v>21550</v>
      </c>
      <c r="J1933" s="41">
        <v>3578</v>
      </c>
      <c r="K1933" s="41">
        <v>428.84500000000003</v>
      </c>
      <c r="L1933" s="41">
        <v>71.202200000000005</v>
      </c>
      <c r="M1933" s="41">
        <v>1481</v>
      </c>
      <c r="N1933" s="41">
        <v>286</v>
      </c>
      <c r="O1933" s="41">
        <v>33.322499999999998</v>
      </c>
      <c r="P1933" s="41">
        <v>6.4349999999999996</v>
      </c>
      <c r="Q1933" s="41">
        <v>4713</v>
      </c>
      <c r="R1933" s="41">
        <v>84.362700000000004</v>
      </c>
      <c r="S1933" s="41">
        <v>6601</v>
      </c>
      <c r="T1933" s="41">
        <v>145.22200000000001</v>
      </c>
      <c r="U1933" s="41">
        <v>29841</v>
      </c>
      <c r="V1933" s="41">
        <v>584.40989999999999</v>
      </c>
      <c r="W1933" s="41">
        <v>8368</v>
      </c>
      <c r="X1933" s="41">
        <v>184.9795</v>
      </c>
    </row>
    <row r="1934" spans="1:24" x14ac:dyDescent="0.35">
      <c r="A1934" s="41" t="s">
        <v>683</v>
      </c>
      <c r="B1934" s="41" t="s">
        <v>569</v>
      </c>
      <c r="C1934" s="41" t="s">
        <v>18</v>
      </c>
      <c r="D1934" s="41" t="s">
        <v>200</v>
      </c>
      <c r="E1934" s="41" t="s">
        <v>200</v>
      </c>
      <c r="F1934" s="41" t="s">
        <v>756</v>
      </c>
      <c r="G1934" s="41">
        <v>1</v>
      </c>
      <c r="H1934" s="41">
        <v>6992.1484103147304</v>
      </c>
      <c r="I1934" s="41">
        <v>6163</v>
      </c>
      <c r="J1934" s="41">
        <v>0</v>
      </c>
      <c r="K1934" s="41">
        <v>114.01549999999999</v>
      </c>
      <c r="L1934" s="41">
        <v>0</v>
      </c>
      <c r="M1934" s="41">
        <v>10208</v>
      </c>
      <c r="N1934" s="41">
        <v>415</v>
      </c>
      <c r="O1934" s="41">
        <v>203.13920000000002</v>
      </c>
      <c r="P1934" s="41">
        <v>8.2584999999999997</v>
      </c>
      <c r="Q1934" s="41">
        <v>0</v>
      </c>
      <c r="R1934" s="41">
        <v>0</v>
      </c>
      <c r="S1934" s="41">
        <v>0</v>
      </c>
      <c r="T1934" s="41">
        <v>0</v>
      </c>
      <c r="U1934" s="41">
        <v>6163</v>
      </c>
      <c r="V1934" s="41">
        <v>114.01549999999999</v>
      </c>
      <c r="W1934" s="41">
        <v>10623</v>
      </c>
      <c r="X1934" s="41">
        <v>211.39770000000001</v>
      </c>
    </row>
    <row r="1935" spans="1:24" x14ac:dyDescent="0.35">
      <c r="A1935" s="41" t="s">
        <v>683</v>
      </c>
      <c r="B1935" s="41" t="s">
        <v>569</v>
      </c>
      <c r="C1935" s="41" t="s">
        <v>18</v>
      </c>
      <c r="D1935" s="41" t="s">
        <v>200</v>
      </c>
      <c r="E1935" s="41" t="s">
        <v>200</v>
      </c>
      <c r="F1935" s="41" t="s">
        <v>760</v>
      </c>
      <c r="G1935" s="41">
        <v>5</v>
      </c>
      <c r="H1935" s="41">
        <v>6992.1484103147304</v>
      </c>
      <c r="I1935" s="41">
        <v>5308</v>
      </c>
      <c r="J1935" s="41">
        <v>21</v>
      </c>
      <c r="K1935" s="41">
        <v>98.197999999999993</v>
      </c>
      <c r="L1935" s="41">
        <v>0.38849999999999996</v>
      </c>
      <c r="M1935" s="41">
        <v>10922</v>
      </c>
      <c r="N1935" s="41">
        <v>1577</v>
      </c>
      <c r="O1935" s="41">
        <v>217.34780000000001</v>
      </c>
      <c r="P1935" s="41">
        <v>31.382300000000001</v>
      </c>
      <c r="Q1935" s="41">
        <v>0</v>
      </c>
      <c r="R1935" s="41">
        <v>0</v>
      </c>
      <c r="S1935" s="41">
        <v>0</v>
      </c>
      <c r="T1935" s="41">
        <v>0</v>
      </c>
      <c r="U1935" s="41">
        <v>5329</v>
      </c>
      <c r="V1935" s="41">
        <v>98.586499999999987</v>
      </c>
      <c r="W1935" s="41">
        <v>12499</v>
      </c>
      <c r="X1935" s="41">
        <v>248.73009999999999</v>
      </c>
    </row>
    <row r="1936" spans="1:24" x14ac:dyDescent="0.35">
      <c r="A1936" s="41" t="s">
        <v>683</v>
      </c>
      <c r="B1936" s="41" t="s">
        <v>569</v>
      </c>
      <c r="C1936" s="41" t="s">
        <v>18</v>
      </c>
      <c r="D1936" s="41" t="s">
        <v>200</v>
      </c>
      <c r="E1936" s="41" t="s">
        <v>200</v>
      </c>
      <c r="F1936" s="41" t="s">
        <v>764</v>
      </c>
      <c r="G1936" s="41">
        <v>9</v>
      </c>
      <c r="H1936" s="41">
        <v>6992.1484103147304</v>
      </c>
      <c r="I1936" s="41">
        <v>37722</v>
      </c>
      <c r="J1936" s="41">
        <v>10</v>
      </c>
      <c r="K1936" s="41">
        <v>750.66780000000006</v>
      </c>
      <c r="L1936" s="41">
        <v>0.19900000000000001</v>
      </c>
      <c r="M1936" s="41"/>
      <c r="N1936" s="41"/>
      <c r="O1936" s="41"/>
      <c r="P1936" s="41"/>
      <c r="Q1936" s="41">
        <v>0</v>
      </c>
      <c r="R1936" s="41">
        <v>0</v>
      </c>
      <c r="S1936" s="41"/>
      <c r="T1936" s="41"/>
      <c r="U1936" s="41">
        <v>37732</v>
      </c>
      <c r="V1936" s="41">
        <v>750.86680000000001</v>
      </c>
      <c r="W1936" s="41"/>
      <c r="X1936" s="41"/>
    </row>
    <row r="1937" spans="1:24" x14ac:dyDescent="0.35">
      <c r="A1937" s="41" t="s">
        <v>683</v>
      </c>
      <c r="B1937" s="41" t="s">
        <v>569</v>
      </c>
      <c r="C1937" s="41" t="s">
        <v>18</v>
      </c>
      <c r="D1937" s="41" t="s">
        <v>200</v>
      </c>
      <c r="E1937" s="41" t="s">
        <v>200</v>
      </c>
      <c r="F1937" s="41" t="s">
        <v>766</v>
      </c>
      <c r="G1937" s="41">
        <v>11</v>
      </c>
      <c r="H1937" s="41">
        <v>6992.1484103147304</v>
      </c>
      <c r="I1937" s="41">
        <v>11723</v>
      </c>
      <c r="J1937" s="41">
        <v>321</v>
      </c>
      <c r="K1937" s="41">
        <v>233.2877</v>
      </c>
      <c r="L1937" s="41">
        <v>6.3879000000000001</v>
      </c>
      <c r="M1937" s="41"/>
      <c r="N1937" s="41"/>
      <c r="O1937" s="41"/>
      <c r="P1937" s="41"/>
      <c r="Q1937" s="41">
        <v>0</v>
      </c>
      <c r="R1937" s="41">
        <v>0</v>
      </c>
      <c r="S1937" s="41"/>
      <c r="T1937" s="41"/>
      <c r="U1937" s="41">
        <v>12044</v>
      </c>
      <c r="V1937" s="41">
        <v>239.6756</v>
      </c>
      <c r="W1937" s="41"/>
      <c r="X1937" s="41"/>
    </row>
    <row r="1938" spans="1:24" x14ac:dyDescent="0.35">
      <c r="A1938" s="41" t="s">
        <v>683</v>
      </c>
      <c r="B1938" s="41" t="s">
        <v>569</v>
      </c>
      <c r="C1938" s="41" t="s">
        <v>18</v>
      </c>
      <c r="D1938" s="41" t="s">
        <v>200</v>
      </c>
      <c r="E1938" s="41" t="s">
        <v>200</v>
      </c>
      <c r="F1938" s="41" t="s">
        <v>765</v>
      </c>
      <c r="G1938" s="41">
        <v>10</v>
      </c>
      <c r="H1938" s="41">
        <v>6992.1484103147304</v>
      </c>
      <c r="I1938" s="41">
        <v>11657</v>
      </c>
      <c r="J1938" s="41">
        <v>607</v>
      </c>
      <c r="K1938" s="41">
        <v>231.9743</v>
      </c>
      <c r="L1938" s="41">
        <v>12.0793</v>
      </c>
      <c r="M1938" s="41"/>
      <c r="N1938" s="41"/>
      <c r="O1938" s="41"/>
      <c r="P1938" s="41"/>
      <c r="Q1938" s="41">
        <v>0</v>
      </c>
      <c r="R1938" s="41">
        <v>0</v>
      </c>
      <c r="S1938" s="41"/>
      <c r="T1938" s="41"/>
      <c r="U1938" s="41">
        <v>12264</v>
      </c>
      <c r="V1938" s="41">
        <v>244.05359999999999</v>
      </c>
      <c r="W1938" s="41"/>
      <c r="X1938" s="41"/>
    </row>
    <row r="1939" spans="1:24" x14ac:dyDescent="0.35">
      <c r="A1939" s="41" t="s">
        <v>683</v>
      </c>
      <c r="B1939" s="41" t="s">
        <v>569</v>
      </c>
      <c r="C1939" s="41" t="s">
        <v>18</v>
      </c>
      <c r="D1939" s="41" t="s">
        <v>200</v>
      </c>
      <c r="E1939" s="41" t="s">
        <v>200</v>
      </c>
      <c r="F1939" s="41" t="s">
        <v>759</v>
      </c>
      <c r="G1939" s="41">
        <v>4</v>
      </c>
      <c r="H1939" s="41">
        <v>6992.1484103147304</v>
      </c>
      <c r="I1939" s="41">
        <v>4731</v>
      </c>
      <c r="J1939" s="41">
        <v>4</v>
      </c>
      <c r="K1939" s="41">
        <v>87.523499999999999</v>
      </c>
      <c r="L1939" s="41">
        <v>7.3999999999999996E-2</v>
      </c>
      <c r="M1939" s="41">
        <v>10298</v>
      </c>
      <c r="N1939" s="41">
        <v>1210</v>
      </c>
      <c r="O1939" s="41">
        <v>204.93020000000001</v>
      </c>
      <c r="P1939" s="41">
        <v>24.079000000000001</v>
      </c>
      <c r="Q1939" s="41">
        <v>0</v>
      </c>
      <c r="R1939" s="41">
        <v>0</v>
      </c>
      <c r="S1939" s="41">
        <v>0</v>
      </c>
      <c r="T1939" s="41">
        <v>0</v>
      </c>
      <c r="U1939" s="41">
        <v>4735</v>
      </c>
      <c r="V1939" s="41">
        <v>87.597499999999997</v>
      </c>
      <c r="W1939" s="41">
        <v>11508</v>
      </c>
      <c r="X1939" s="41">
        <v>229.00920000000002</v>
      </c>
    </row>
    <row r="1940" spans="1:24" x14ac:dyDescent="0.35">
      <c r="A1940" s="41" t="s">
        <v>683</v>
      </c>
      <c r="B1940" s="41" t="s">
        <v>569</v>
      </c>
      <c r="C1940" s="41" t="s">
        <v>18</v>
      </c>
      <c r="D1940" s="41" t="s">
        <v>200</v>
      </c>
      <c r="E1940" s="41" t="s">
        <v>200</v>
      </c>
      <c r="F1940" s="41" t="s">
        <v>758</v>
      </c>
      <c r="G1940" s="41">
        <v>3</v>
      </c>
      <c r="H1940" s="41">
        <v>6992.1484103147304</v>
      </c>
      <c r="I1940" s="41">
        <v>6703</v>
      </c>
      <c r="J1940" s="41">
        <v>0</v>
      </c>
      <c r="K1940" s="41">
        <v>124.0055</v>
      </c>
      <c r="L1940" s="41">
        <v>0</v>
      </c>
      <c r="M1940" s="41">
        <v>10934</v>
      </c>
      <c r="N1940" s="41">
        <v>1846</v>
      </c>
      <c r="O1940" s="41">
        <v>217.5866</v>
      </c>
      <c r="P1940" s="41">
        <v>36.735399999999998</v>
      </c>
      <c r="Q1940" s="41">
        <v>0</v>
      </c>
      <c r="R1940" s="41">
        <v>0</v>
      </c>
      <c r="S1940" s="41">
        <v>0</v>
      </c>
      <c r="T1940" s="41">
        <v>0</v>
      </c>
      <c r="U1940" s="41">
        <v>6703</v>
      </c>
      <c r="V1940" s="41">
        <v>124.0055</v>
      </c>
      <c r="W1940" s="41">
        <v>12780</v>
      </c>
      <c r="X1940" s="41">
        <v>254.322</v>
      </c>
    </row>
    <row r="1941" spans="1:24" x14ac:dyDescent="0.35">
      <c r="A1941" s="41" t="s">
        <v>683</v>
      </c>
      <c r="B1941" s="41" t="s">
        <v>569</v>
      </c>
      <c r="C1941" s="41" t="s">
        <v>18</v>
      </c>
      <c r="D1941" s="41" t="s">
        <v>200</v>
      </c>
      <c r="E1941" s="41" t="s">
        <v>200</v>
      </c>
      <c r="F1941" s="41" t="s">
        <v>767</v>
      </c>
      <c r="G1941" s="41">
        <v>12</v>
      </c>
      <c r="H1941" s="41">
        <v>6992.1484103147304</v>
      </c>
      <c r="I1941" s="41">
        <v>11963</v>
      </c>
      <c r="J1941" s="41">
        <v>532</v>
      </c>
      <c r="K1941" s="41">
        <v>238.06370000000001</v>
      </c>
      <c r="L1941" s="41">
        <v>10.5868</v>
      </c>
      <c r="M1941" s="41"/>
      <c r="N1941" s="41"/>
      <c r="O1941" s="41"/>
      <c r="P1941" s="41"/>
      <c r="Q1941" s="41">
        <v>0</v>
      </c>
      <c r="R1941" s="41">
        <v>0</v>
      </c>
      <c r="S1941" s="41"/>
      <c r="T1941" s="41"/>
      <c r="U1941" s="41">
        <v>12495</v>
      </c>
      <c r="V1941" s="41">
        <v>248.65050000000002</v>
      </c>
      <c r="W1941" s="41"/>
      <c r="X1941" s="41"/>
    </row>
    <row r="1942" spans="1:24" x14ac:dyDescent="0.35">
      <c r="A1942" s="41" t="s">
        <v>683</v>
      </c>
      <c r="B1942" s="41" t="s">
        <v>569</v>
      </c>
      <c r="C1942" s="41" t="s">
        <v>18</v>
      </c>
      <c r="D1942" s="41" t="s">
        <v>200</v>
      </c>
      <c r="E1942" s="41" t="s">
        <v>200</v>
      </c>
      <c r="F1942" s="41" t="s">
        <v>757</v>
      </c>
      <c r="G1942" s="41">
        <v>2</v>
      </c>
      <c r="H1942" s="41">
        <v>6992.1484103147304</v>
      </c>
      <c r="I1942" s="41">
        <v>6352</v>
      </c>
      <c r="J1942" s="41">
        <v>0</v>
      </c>
      <c r="K1942" s="41">
        <v>117.512</v>
      </c>
      <c r="L1942" s="41">
        <v>0</v>
      </c>
      <c r="M1942" s="41">
        <v>8994</v>
      </c>
      <c r="N1942" s="41">
        <v>907</v>
      </c>
      <c r="O1942" s="41">
        <v>178.98060000000001</v>
      </c>
      <c r="P1942" s="41">
        <v>18.049300000000002</v>
      </c>
      <c r="Q1942" s="41">
        <v>0</v>
      </c>
      <c r="R1942" s="41">
        <v>0</v>
      </c>
      <c r="S1942" s="41">
        <v>0</v>
      </c>
      <c r="T1942" s="41">
        <v>0</v>
      </c>
      <c r="U1942" s="41">
        <v>6352</v>
      </c>
      <c r="V1942" s="41">
        <v>117.512</v>
      </c>
      <c r="W1942" s="41">
        <v>9901</v>
      </c>
      <c r="X1942" s="41">
        <v>197.0299</v>
      </c>
    </row>
    <row r="1943" spans="1:24" x14ac:dyDescent="0.35">
      <c r="A1943" s="41" t="s">
        <v>683</v>
      </c>
      <c r="B1943" s="41" t="s">
        <v>569</v>
      </c>
      <c r="C1943" s="41" t="s">
        <v>18</v>
      </c>
      <c r="D1943" s="41" t="s">
        <v>200</v>
      </c>
      <c r="E1943" s="41" t="s">
        <v>200</v>
      </c>
      <c r="F1943" s="41" t="s">
        <v>763</v>
      </c>
      <c r="G1943" s="41">
        <v>8</v>
      </c>
      <c r="H1943" s="41">
        <v>6992.1484103147304</v>
      </c>
      <c r="I1943" s="41">
        <v>11545</v>
      </c>
      <c r="J1943" s="41">
        <v>0</v>
      </c>
      <c r="K1943" s="41">
        <v>229.74550000000002</v>
      </c>
      <c r="L1943" s="41">
        <v>0</v>
      </c>
      <c r="M1943" s="41"/>
      <c r="N1943" s="41"/>
      <c r="O1943" s="41"/>
      <c r="P1943" s="41"/>
      <c r="Q1943" s="41">
        <v>0</v>
      </c>
      <c r="R1943" s="41">
        <v>0</v>
      </c>
      <c r="S1943" s="41"/>
      <c r="T1943" s="41"/>
      <c r="U1943" s="41">
        <v>11545</v>
      </c>
      <c r="V1943" s="41">
        <v>229.74550000000002</v>
      </c>
      <c r="W1943" s="41"/>
      <c r="X1943" s="41"/>
    </row>
    <row r="1944" spans="1:24" x14ac:dyDescent="0.35">
      <c r="A1944" s="41" t="s">
        <v>683</v>
      </c>
      <c r="B1944" s="41" t="s">
        <v>569</v>
      </c>
      <c r="C1944" s="41" t="s">
        <v>18</v>
      </c>
      <c r="D1944" s="41" t="s">
        <v>200</v>
      </c>
      <c r="E1944" s="41" t="s">
        <v>200</v>
      </c>
      <c r="F1944" s="41" t="s">
        <v>762</v>
      </c>
      <c r="G1944" s="41">
        <v>7</v>
      </c>
      <c r="H1944" s="41">
        <v>6992.1484103147304</v>
      </c>
      <c r="I1944" s="41">
        <v>12588</v>
      </c>
      <c r="J1944" s="41">
        <v>10</v>
      </c>
      <c r="K1944" s="41">
        <v>250.50120000000001</v>
      </c>
      <c r="L1944" s="41">
        <v>0.19900000000000001</v>
      </c>
      <c r="M1944" s="41">
        <v>0</v>
      </c>
      <c r="N1944" s="41">
        <v>6552</v>
      </c>
      <c r="O1944" s="41">
        <v>0</v>
      </c>
      <c r="P1944" s="41">
        <v>147.41999999999999</v>
      </c>
      <c r="Q1944" s="41">
        <v>0</v>
      </c>
      <c r="R1944" s="41">
        <v>0</v>
      </c>
      <c r="S1944" s="41">
        <v>0</v>
      </c>
      <c r="T1944" s="41">
        <v>0</v>
      </c>
      <c r="U1944" s="41">
        <v>12598</v>
      </c>
      <c r="V1944" s="41">
        <v>250.70020000000002</v>
      </c>
      <c r="W1944" s="41">
        <v>6552</v>
      </c>
      <c r="X1944" s="41">
        <v>147.41999999999999</v>
      </c>
    </row>
    <row r="1945" spans="1:24" x14ac:dyDescent="0.35">
      <c r="A1945" s="41" t="s">
        <v>683</v>
      </c>
      <c r="B1945" s="41" t="s">
        <v>569</v>
      </c>
      <c r="C1945" s="41" t="s">
        <v>18</v>
      </c>
      <c r="D1945" s="41" t="s">
        <v>200</v>
      </c>
      <c r="E1945" s="41" t="s">
        <v>200</v>
      </c>
      <c r="F1945" s="41" t="s">
        <v>761</v>
      </c>
      <c r="G1945" s="41">
        <v>6</v>
      </c>
      <c r="H1945" s="41">
        <v>6992.1484103147304</v>
      </c>
      <c r="I1945" s="41">
        <v>8021</v>
      </c>
      <c r="J1945" s="41">
        <v>725</v>
      </c>
      <c r="K1945" s="41">
        <v>159.61790000000002</v>
      </c>
      <c r="L1945" s="41">
        <v>14.4275</v>
      </c>
      <c r="M1945" s="41">
        <v>13063</v>
      </c>
      <c r="N1945" s="41">
        <v>4948</v>
      </c>
      <c r="O1945" s="41">
        <v>293.91749999999996</v>
      </c>
      <c r="P1945" s="41">
        <v>111.33</v>
      </c>
      <c r="Q1945" s="41">
        <v>0</v>
      </c>
      <c r="R1945" s="41">
        <v>0</v>
      </c>
      <c r="S1945" s="41">
        <v>0</v>
      </c>
      <c r="T1945" s="41">
        <v>0</v>
      </c>
      <c r="U1945" s="41">
        <v>8746</v>
      </c>
      <c r="V1945" s="41">
        <v>174.04540000000003</v>
      </c>
      <c r="W1945" s="41">
        <v>18011</v>
      </c>
      <c r="X1945" s="41">
        <v>405.24749999999995</v>
      </c>
    </row>
    <row r="1946" spans="1:24" x14ac:dyDescent="0.35">
      <c r="A1946" s="41" t="s">
        <v>703</v>
      </c>
      <c r="B1946" s="41" t="s">
        <v>431</v>
      </c>
      <c r="C1946" s="41" t="s">
        <v>18</v>
      </c>
      <c r="D1946" s="41" t="s">
        <v>201</v>
      </c>
      <c r="E1946" s="41" t="s">
        <v>201</v>
      </c>
      <c r="F1946" s="41" t="s">
        <v>756</v>
      </c>
      <c r="G1946" s="41">
        <v>1</v>
      </c>
      <c r="H1946" s="41">
        <v>5571.7888836211596</v>
      </c>
      <c r="I1946" s="41">
        <v>1649</v>
      </c>
      <c r="J1946" s="41">
        <v>5</v>
      </c>
      <c r="K1946" s="41">
        <v>30.506499999999999</v>
      </c>
      <c r="L1946" s="41">
        <v>9.2499999999999999E-2</v>
      </c>
      <c r="M1946" s="41">
        <v>3017</v>
      </c>
      <c r="N1946" s="41">
        <v>0</v>
      </c>
      <c r="O1946" s="41">
        <v>60.0383</v>
      </c>
      <c r="P1946" s="41">
        <v>0</v>
      </c>
      <c r="Q1946" s="41">
        <v>0</v>
      </c>
      <c r="R1946" s="41">
        <v>0</v>
      </c>
      <c r="S1946" s="41">
        <v>10</v>
      </c>
      <c r="T1946" s="41">
        <v>0.22</v>
      </c>
      <c r="U1946" s="41">
        <v>1654</v>
      </c>
      <c r="V1946" s="41">
        <v>30.599</v>
      </c>
      <c r="W1946" s="41">
        <v>3027</v>
      </c>
      <c r="X1946" s="41">
        <v>60.258299999999998</v>
      </c>
    </row>
    <row r="1947" spans="1:24" x14ac:dyDescent="0.35">
      <c r="A1947" s="41" t="s">
        <v>703</v>
      </c>
      <c r="B1947" s="41" t="s">
        <v>431</v>
      </c>
      <c r="C1947" s="41" t="s">
        <v>18</v>
      </c>
      <c r="D1947" s="41" t="s">
        <v>201</v>
      </c>
      <c r="E1947" s="41" t="s">
        <v>201</v>
      </c>
      <c r="F1947" s="41" t="s">
        <v>760</v>
      </c>
      <c r="G1947" s="41">
        <v>5</v>
      </c>
      <c r="H1947" s="41">
        <v>5571.7888836211596</v>
      </c>
      <c r="I1947" s="41">
        <v>17917</v>
      </c>
      <c r="J1947" s="41">
        <v>25</v>
      </c>
      <c r="K1947" s="41">
        <v>331.46449999999999</v>
      </c>
      <c r="L1947" s="41">
        <v>0.46249999999999997</v>
      </c>
      <c r="M1947" s="41">
        <v>2697</v>
      </c>
      <c r="N1947" s="41">
        <v>0</v>
      </c>
      <c r="O1947" s="41">
        <v>53.670300000000005</v>
      </c>
      <c r="P1947" s="41">
        <v>0</v>
      </c>
      <c r="Q1947" s="41">
        <v>16</v>
      </c>
      <c r="R1947" s="41">
        <v>0.28639999999999999</v>
      </c>
      <c r="S1947" s="41">
        <v>14</v>
      </c>
      <c r="T1947" s="41">
        <v>0.308</v>
      </c>
      <c r="U1947" s="41">
        <v>17958</v>
      </c>
      <c r="V1947" s="41">
        <v>332.21339999999998</v>
      </c>
      <c r="W1947" s="41">
        <v>2711</v>
      </c>
      <c r="X1947" s="41">
        <v>53.978300000000004</v>
      </c>
    </row>
    <row r="1948" spans="1:24" x14ac:dyDescent="0.35">
      <c r="A1948" s="41" t="s">
        <v>703</v>
      </c>
      <c r="B1948" s="41" t="s">
        <v>431</v>
      </c>
      <c r="C1948" s="41" t="s">
        <v>18</v>
      </c>
      <c r="D1948" s="41" t="s">
        <v>201</v>
      </c>
      <c r="E1948" s="41" t="s">
        <v>201</v>
      </c>
      <c r="F1948" s="41" t="s">
        <v>764</v>
      </c>
      <c r="G1948" s="41">
        <v>9</v>
      </c>
      <c r="H1948" s="41">
        <v>5571.7888836211596</v>
      </c>
      <c r="I1948" s="41">
        <v>1480</v>
      </c>
      <c r="J1948" s="41">
        <v>0</v>
      </c>
      <c r="K1948" s="41">
        <v>29.452000000000002</v>
      </c>
      <c r="L1948" s="41">
        <v>0</v>
      </c>
      <c r="M1948" s="41"/>
      <c r="N1948" s="41"/>
      <c r="O1948" s="41"/>
      <c r="P1948" s="41"/>
      <c r="Q1948" s="41">
        <v>12</v>
      </c>
      <c r="R1948" s="41">
        <v>0.21479999999999999</v>
      </c>
      <c r="S1948" s="41"/>
      <c r="T1948" s="41"/>
      <c r="U1948" s="41">
        <v>1492</v>
      </c>
      <c r="V1948" s="41">
        <v>29.666800000000002</v>
      </c>
      <c r="W1948" s="41"/>
      <c r="X1948" s="41"/>
    </row>
    <row r="1949" spans="1:24" x14ac:dyDescent="0.35">
      <c r="A1949" s="41" t="s">
        <v>703</v>
      </c>
      <c r="B1949" s="41" t="s">
        <v>431</v>
      </c>
      <c r="C1949" s="41" t="s">
        <v>18</v>
      </c>
      <c r="D1949" s="41" t="s">
        <v>201</v>
      </c>
      <c r="E1949" s="41" t="s">
        <v>201</v>
      </c>
      <c r="F1949" s="41" t="s">
        <v>766</v>
      </c>
      <c r="G1949" s="41">
        <v>11</v>
      </c>
      <c r="H1949" s="41">
        <v>5571.7888836211596</v>
      </c>
      <c r="I1949" s="41">
        <v>2609</v>
      </c>
      <c r="J1949" s="41">
        <v>0</v>
      </c>
      <c r="K1949" s="41">
        <v>51.9191</v>
      </c>
      <c r="L1949" s="41">
        <v>0</v>
      </c>
      <c r="M1949" s="41"/>
      <c r="N1949" s="41"/>
      <c r="O1949" s="41"/>
      <c r="P1949" s="41"/>
      <c r="Q1949" s="41">
        <v>20</v>
      </c>
      <c r="R1949" s="41">
        <v>0.35799999999999998</v>
      </c>
      <c r="S1949" s="41"/>
      <c r="T1949" s="41"/>
      <c r="U1949" s="41">
        <v>2629</v>
      </c>
      <c r="V1949" s="41">
        <v>52.277099999999997</v>
      </c>
      <c r="W1949" s="41"/>
      <c r="X1949" s="41"/>
    </row>
    <row r="1950" spans="1:24" x14ac:dyDescent="0.35">
      <c r="A1950" s="41" t="s">
        <v>703</v>
      </c>
      <c r="B1950" s="41" t="s">
        <v>431</v>
      </c>
      <c r="C1950" s="41" t="s">
        <v>18</v>
      </c>
      <c r="D1950" s="41" t="s">
        <v>201</v>
      </c>
      <c r="E1950" s="41" t="s">
        <v>201</v>
      </c>
      <c r="F1950" s="41" t="s">
        <v>765</v>
      </c>
      <c r="G1950" s="41">
        <v>10</v>
      </c>
      <c r="H1950" s="41">
        <v>5571.7888836211596</v>
      </c>
      <c r="I1950" s="41">
        <v>2454</v>
      </c>
      <c r="J1950" s="41">
        <v>6</v>
      </c>
      <c r="K1950" s="41">
        <v>48.834600000000002</v>
      </c>
      <c r="L1950" s="41">
        <v>0.11940000000000001</v>
      </c>
      <c r="M1950" s="41"/>
      <c r="N1950" s="41"/>
      <c r="O1950" s="41"/>
      <c r="P1950" s="41"/>
      <c r="Q1950" s="41">
        <v>24</v>
      </c>
      <c r="R1950" s="41">
        <v>0.42959999999999998</v>
      </c>
      <c r="S1950" s="41"/>
      <c r="T1950" s="41"/>
      <c r="U1950" s="41">
        <v>2484</v>
      </c>
      <c r="V1950" s="41">
        <v>49.383600000000001</v>
      </c>
      <c r="W1950" s="41"/>
      <c r="X1950" s="41"/>
    </row>
    <row r="1951" spans="1:24" x14ac:dyDescent="0.35">
      <c r="A1951" s="41" t="s">
        <v>703</v>
      </c>
      <c r="B1951" s="41" t="s">
        <v>431</v>
      </c>
      <c r="C1951" s="41" t="s">
        <v>18</v>
      </c>
      <c r="D1951" s="41" t="s">
        <v>201</v>
      </c>
      <c r="E1951" s="41" t="s">
        <v>201</v>
      </c>
      <c r="F1951" s="41" t="s">
        <v>759</v>
      </c>
      <c r="G1951" s="41">
        <v>4</v>
      </c>
      <c r="H1951" s="41">
        <v>5571.7888836211596</v>
      </c>
      <c r="I1951" s="41">
        <v>2140</v>
      </c>
      <c r="J1951" s="41">
        <v>0</v>
      </c>
      <c r="K1951" s="41">
        <v>39.589999999999996</v>
      </c>
      <c r="L1951" s="41">
        <v>0</v>
      </c>
      <c r="M1951" s="41">
        <v>2711</v>
      </c>
      <c r="N1951" s="41">
        <v>0</v>
      </c>
      <c r="O1951" s="41">
        <v>53.948900000000002</v>
      </c>
      <c r="P1951" s="41">
        <v>0</v>
      </c>
      <c r="Q1951" s="41">
        <v>26</v>
      </c>
      <c r="R1951" s="41">
        <v>0.46539999999999998</v>
      </c>
      <c r="S1951" s="41">
        <v>14</v>
      </c>
      <c r="T1951" s="41">
        <v>0.308</v>
      </c>
      <c r="U1951" s="41">
        <v>2166</v>
      </c>
      <c r="V1951" s="41">
        <v>40.055399999999999</v>
      </c>
      <c r="W1951" s="41">
        <v>2725</v>
      </c>
      <c r="X1951" s="41">
        <v>54.256900000000002</v>
      </c>
    </row>
    <row r="1952" spans="1:24" x14ac:dyDescent="0.35">
      <c r="A1952" s="41" t="s">
        <v>703</v>
      </c>
      <c r="B1952" s="41" t="s">
        <v>431</v>
      </c>
      <c r="C1952" s="41" t="s">
        <v>18</v>
      </c>
      <c r="D1952" s="41" t="s">
        <v>201</v>
      </c>
      <c r="E1952" s="41" t="s">
        <v>201</v>
      </c>
      <c r="F1952" s="41" t="s">
        <v>758</v>
      </c>
      <c r="G1952" s="41">
        <v>3</v>
      </c>
      <c r="H1952" s="41">
        <v>5571.7888836211596</v>
      </c>
      <c r="I1952" s="41">
        <v>2314</v>
      </c>
      <c r="J1952" s="41">
        <v>0</v>
      </c>
      <c r="K1952" s="41">
        <v>42.808999999999997</v>
      </c>
      <c r="L1952" s="41">
        <v>0</v>
      </c>
      <c r="M1952" s="41">
        <v>3378</v>
      </c>
      <c r="N1952" s="41">
        <v>0</v>
      </c>
      <c r="O1952" s="41">
        <v>67.222200000000001</v>
      </c>
      <c r="P1952" s="41">
        <v>0</v>
      </c>
      <c r="Q1952" s="41">
        <v>0</v>
      </c>
      <c r="R1952" s="41">
        <v>0</v>
      </c>
      <c r="S1952" s="41">
        <v>8</v>
      </c>
      <c r="T1952" s="41">
        <v>0.17599999999999999</v>
      </c>
      <c r="U1952" s="41">
        <v>2314</v>
      </c>
      <c r="V1952" s="41">
        <v>42.808999999999997</v>
      </c>
      <c r="W1952" s="41">
        <v>3386</v>
      </c>
      <c r="X1952" s="41">
        <v>67.398200000000003</v>
      </c>
    </row>
    <row r="1953" spans="1:24" x14ac:dyDescent="0.35">
      <c r="A1953" s="41" t="s">
        <v>703</v>
      </c>
      <c r="B1953" s="41" t="s">
        <v>431</v>
      </c>
      <c r="C1953" s="41" t="s">
        <v>18</v>
      </c>
      <c r="D1953" s="41" t="s">
        <v>201</v>
      </c>
      <c r="E1953" s="41" t="s">
        <v>201</v>
      </c>
      <c r="F1953" s="41" t="s">
        <v>767</v>
      </c>
      <c r="G1953" s="41">
        <v>12</v>
      </c>
      <c r="H1953" s="41">
        <v>5571.7888836211596</v>
      </c>
      <c r="I1953" s="41">
        <v>2663</v>
      </c>
      <c r="J1953" s="41">
        <v>0</v>
      </c>
      <c r="K1953" s="41">
        <v>52.993700000000004</v>
      </c>
      <c r="L1953" s="41">
        <v>0</v>
      </c>
      <c r="M1953" s="41"/>
      <c r="N1953" s="41"/>
      <c r="O1953" s="41"/>
      <c r="P1953" s="41"/>
      <c r="Q1953" s="41">
        <v>10</v>
      </c>
      <c r="R1953" s="41">
        <v>0.17899999999999999</v>
      </c>
      <c r="S1953" s="41"/>
      <c r="T1953" s="41"/>
      <c r="U1953" s="41">
        <v>2673</v>
      </c>
      <c r="V1953" s="41">
        <v>53.172700000000006</v>
      </c>
      <c r="W1953" s="41"/>
      <c r="X1953" s="41"/>
    </row>
    <row r="1954" spans="1:24" x14ac:dyDescent="0.35">
      <c r="A1954" s="41" t="s">
        <v>703</v>
      </c>
      <c r="B1954" s="41" t="s">
        <v>431</v>
      </c>
      <c r="C1954" s="41" t="s">
        <v>18</v>
      </c>
      <c r="D1954" s="41" t="s">
        <v>201</v>
      </c>
      <c r="E1954" s="41" t="s">
        <v>201</v>
      </c>
      <c r="F1954" s="41" t="s">
        <v>757</v>
      </c>
      <c r="G1954" s="41">
        <v>2</v>
      </c>
      <c r="H1954" s="41">
        <v>5571.7888836211596</v>
      </c>
      <c r="I1954" s="41">
        <v>2551</v>
      </c>
      <c r="J1954" s="41">
        <v>0</v>
      </c>
      <c r="K1954" s="41">
        <v>47.1935</v>
      </c>
      <c r="L1954" s="41">
        <v>0</v>
      </c>
      <c r="M1954" s="41">
        <v>2875</v>
      </c>
      <c r="N1954" s="41">
        <v>0</v>
      </c>
      <c r="O1954" s="41">
        <v>57.212500000000006</v>
      </c>
      <c r="P1954" s="41">
        <v>0</v>
      </c>
      <c r="Q1954" s="41">
        <v>0</v>
      </c>
      <c r="R1954" s="41">
        <v>0</v>
      </c>
      <c r="S1954" s="41">
        <v>14</v>
      </c>
      <c r="T1954" s="41">
        <v>0.308</v>
      </c>
      <c r="U1954" s="41">
        <v>2551</v>
      </c>
      <c r="V1954" s="41">
        <v>47.1935</v>
      </c>
      <c r="W1954" s="41">
        <v>2889</v>
      </c>
      <c r="X1954" s="41">
        <v>57.520500000000006</v>
      </c>
    </row>
    <row r="1955" spans="1:24" x14ac:dyDescent="0.35">
      <c r="A1955" s="41" t="s">
        <v>703</v>
      </c>
      <c r="B1955" s="41" t="s">
        <v>431</v>
      </c>
      <c r="C1955" s="41" t="s">
        <v>18</v>
      </c>
      <c r="D1955" s="41" t="s">
        <v>201</v>
      </c>
      <c r="E1955" s="41" t="s">
        <v>201</v>
      </c>
      <c r="F1955" s="41" t="s">
        <v>763</v>
      </c>
      <c r="G1955" s="41">
        <v>8</v>
      </c>
      <c r="H1955" s="41">
        <v>5571.7888836211596</v>
      </c>
      <c r="I1955" s="41">
        <v>1550</v>
      </c>
      <c r="J1955" s="41">
        <v>0</v>
      </c>
      <c r="K1955" s="41">
        <v>30.845000000000002</v>
      </c>
      <c r="L1955" s="41">
        <v>0</v>
      </c>
      <c r="M1955" s="41"/>
      <c r="N1955" s="41"/>
      <c r="O1955" s="41"/>
      <c r="P1955" s="41"/>
      <c r="Q1955" s="41">
        <v>4</v>
      </c>
      <c r="R1955" s="41">
        <v>7.1599999999999997E-2</v>
      </c>
      <c r="S1955" s="41"/>
      <c r="T1955" s="41"/>
      <c r="U1955" s="41">
        <v>1554</v>
      </c>
      <c r="V1955" s="41">
        <v>30.916600000000003</v>
      </c>
      <c r="W1955" s="41"/>
      <c r="X1955" s="41"/>
    </row>
    <row r="1956" spans="1:24" x14ac:dyDescent="0.35">
      <c r="A1956" s="41" t="s">
        <v>703</v>
      </c>
      <c r="B1956" s="41" t="s">
        <v>431</v>
      </c>
      <c r="C1956" s="41" t="s">
        <v>18</v>
      </c>
      <c r="D1956" s="41" t="s">
        <v>201</v>
      </c>
      <c r="E1956" s="41" t="s">
        <v>201</v>
      </c>
      <c r="F1956" s="41" t="s">
        <v>762</v>
      </c>
      <c r="G1956" s="41">
        <v>7</v>
      </c>
      <c r="H1956" s="41">
        <v>5571.7888836211596</v>
      </c>
      <c r="I1956" s="41">
        <v>6360</v>
      </c>
      <c r="J1956" s="41">
        <v>0</v>
      </c>
      <c r="K1956" s="41">
        <v>126.56400000000001</v>
      </c>
      <c r="L1956" s="41">
        <v>0</v>
      </c>
      <c r="M1956" s="41">
        <v>0</v>
      </c>
      <c r="N1956" s="41">
        <v>0</v>
      </c>
      <c r="O1956" s="41">
        <v>0</v>
      </c>
      <c r="P1956" s="41">
        <v>0</v>
      </c>
      <c r="Q1956" s="41">
        <v>16</v>
      </c>
      <c r="R1956" s="41">
        <v>0.28639999999999999</v>
      </c>
      <c r="S1956" s="41">
        <v>18</v>
      </c>
      <c r="T1956" s="41">
        <v>0.39600000000000002</v>
      </c>
      <c r="U1956" s="41">
        <v>6376</v>
      </c>
      <c r="V1956" s="41">
        <v>126.85040000000001</v>
      </c>
      <c r="W1956" s="41">
        <v>18</v>
      </c>
      <c r="X1956" s="41">
        <v>0.39600000000000002</v>
      </c>
    </row>
    <row r="1957" spans="1:24" x14ac:dyDescent="0.35">
      <c r="A1957" s="41" t="s">
        <v>703</v>
      </c>
      <c r="B1957" s="41" t="s">
        <v>431</v>
      </c>
      <c r="C1957" s="41" t="s">
        <v>18</v>
      </c>
      <c r="D1957" s="41" t="s">
        <v>201</v>
      </c>
      <c r="E1957" s="41" t="s">
        <v>201</v>
      </c>
      <c r="F1957" s="41" t="s">
        <v>761</v>
      </c>
      <c r="G1957" s="41">
        <v>6</v>
      </c>
      <c r="H1957" s="41">
        <v>5571.7888836211596</v>
      </c>
      <c r="I1957" s="41">
        <v>19082</v>
      </c>
      <c r="J1957" s="41">
        <v>23</v>
      </c>
      <c r="K1957" s="41">
        <v>379.73180000000002</v>
      </c>
      <c r="L1957" s="41">
        <v>0.4577</v>
      </c>
      <c r="M1957" s="41">
        <v>16288</v>
      </c>
      <c r="N1957" s="41">
        <v>0</v>
      </c>
      <c r="O1957" s="41">
        <v>366.47999999999996</v>
      </c>
      <c r="P1957" s="41">
        <v>0</v>
      </c>
      <c r="Q1957" s="41">
        <v>26</v>
      </c>
      <c r="R1957" s="41">
        <v>0.46539999999999998</v>
      </c>
      <c r="S1957" s="41">
        <v>28</v>
      </c>
      <c r="T1957" s="41">
        <v>0.61599999999999999</v>
      </c>
      <c r="U1957" s="41">
        <v>19131</v>
      </c>
      <c r="V1957" s="41">
        <v>380.6549</v>
      </c>
      <c r="W1957" s="41">
        <v>16316</v>
      </c>
      <c r="X1957" s="41">
        <v>367.09599999999995</v>
      </c>
    </row>
    <row r="1958" spans="1:24" x14ac:dyDescent="0.35">
      <c r="A1958" s="41" t="s">
        <v>649</v>
      </c>
      <c r="B1958" s="41" t="s">
        <v>449</v>
      </c>
      <c r="C1958" s="41" t="s">
        <v>22</v>
      </c>
      <c r="D1958" s="41" t="s">
        <v>339</v>
      </c>
      <c r="E1958" s="41" t="s">
        <v>339</v>
      </c>
      <c r="F1958" s="41" t="s">
        <v>756</v>
      </c>
      <c r="G1958" s="41">
        <v>1</v>
      </c>
      <c r="H1958" s="41">
        <v>10341.688502397599</v>
      </c>
      <c r="I1958" s="41">
        <v>4922</v>
      </c>
      <c r="J1958" s="41">
        <v>0</v>
      </c>
      <c r="K1958" s="41">
        <v>91.057000000000002</v>
      </c>
      <c r="L1958" s="41">
        <v>0</v>
      </c>
      <c r="M1958" s="41">
        <v>5466</v>
      </c>
      <c r="N1958" s="41">
        <v>574</v>
      </c>
      <c r="O1958" s="41">
        <v>108.77340000000001</v>
      </c>
      <c r="P1958" s="41">
        <v>11.422600000000001</v>
      </c>
      <c r="Q1958" s="41">
        <v>53046</v>
      </c>
      <c r="R1958" s="41">
        <v>949.52340000000004</v>
      </c>
      <c r="S1958" s="41">
        <v>32122</v>
      </c>
      <c r="T1958" s="41">
        <v>706.68399999999997</v>
      </c>
      <c r="U1958" s="41">
        <v>57968</v>
      </c>
      <c r="V1958" s="41">
        <v>1040.5804000000001</v>
      </c>
      <c r="W1958" s="41">
        <v>38162</v>
      </c>
      <c r="X1958" s="41">
        <v>826.88</v>
      </c>
    </row>
    <row r="1959" spans="1:24" x14ac:dyDescent="0.35">
      <c r="A1959" s="41" t="s">
        <v>649</v>
      </c>
      <c r="B1959" s="41" t="s">
        <v>449</v>
      </c>
      <c r="C1959" s="41" t="s">
        <v>22</v>
      </c>
      <c r="D1959" s="41" t="s">
        <v>339</v>
      </c>
      <c r="E1959" s="41" t="s">
        <v>339</v>
      </c>
      <c r="F1959" s="41" t="s">
        <v>760</v>
      </c>
      <c r="G1959" s="41">
        <v>5</v>
      </c>
      <c r="H1959" s="41">
        <v>10341.688502397599</v>
      </c>
      <c r="I1959" s="41">
        <v>6671</v>
      </c>
      <c r="J1959" s="41">
        <v>109</v>
      </c>
      <c r="K1959" s="41">
        <v>123.4135</v>
      </c>
      <c r="L1959" s="41">
        <v>2.0164999999999997</v>
      </c>
      <c r="M1959" s="41">
        <v>4744</v>
      </c>
      <c r="N1959" s="41">
        <v>804</v>
      </c>
      <c r="O1959" s="41">
        <v>94.405600000000007</v>
      </c>
      <c r="P1959" s="41">
        <v>15.999600000000001</v>
      </c>
      <c r="Q1959" s="41">
        <v>13699</v>
      </c>
      <c r="R1959" s="41">
        <v>245.21209999999999</v>
      </c>
      <c r="S1959" s="41">
        <v>3421</v>
      </c>
      <c r="T1959" s="41">
        <v>75.262</v>
      </c>
      <c r="U1959" s="41">
        <v>20479</v>
      </c>
      <c r="V1959" s="41">
        <v>370.64209999999997</v>
      </c>
      <c r="W1959" s="41">
        <v>8969</v>
      </c>
      <c r="X1959" s="41">
        <v>185.66720000000001</v>
      </c>
    </row>
    <row r="1960" spans="1:24" x14ac:dyDescent="0.35">
      <c r="A1960" s="41" t="s">
        <v>649</v>
      </c>
      <c r="B1960" s="41" t="s">
        <v>449</v>
      </c>
      <c r="C1960" s="41" t="s">
        <v>22</v>
      </c>
      <c r="D1960" s="41" t="s">
        <v>339</v>
      </c>
      <c r="E1960" s="41" t="s">
        <v>339</v>
      </c>
      <c r="F1960" s="41" t="s">
        <v>764</v>
      </c>
      <c r="G1960" s="41">
        <v>9</v>
      </c>
      <c r="H1960" s="41">
        <v>10341.688502397599</v>
      </c>
      <c r="I1960" s="41">
        <v>4947</v>
      </c>
      <c r="J1960" s="41">
        <v>535</v>
      </c>
      <c r="K1960" s="41">
        <v>98.445300000000003</v>
      </c>
      <c r="L1960" s="41">
        <v>10.646500000000001</v>
      </c>
      <c r="M1960" s="41"/>
      <c r="N1960" s="41"/>
      <c r="O1960" s="41"/>
      <c r="P1960" s="41"/>
      <c r="Q1960" s="41">
        <v>21870</v>
      </c>
      <c r="R1960" s="41">
        <v>391.47300000000001</v>
      </c>
      <c r="S1960" s="41"/>
      <c r="T1960" s="41"/>
      <c r="U1960" s="41">
        <v>27352</v>
      </c>
      <c r="V1960" s="41">
        <v>500.56479999999999</v>
      </c>
      <c r="W1960" s="41"/>
      <c r="X1960" s="41"/>
    </row>
    <row r="1961" spans="1:24" x14ac:dyDescent="0.35">
      <c r="A1961" s="41" t="s">
        <v>649</v>
      </c>
      <c r="B1961" s="41" t="s">
        <v>449</v>
      </c>
      <c r="C1961" s="41" t="s">
        <v>22</v>
      </c>
      <c r="D1961" s="41" t="s">
        <v>339</v>
      </c>
      <c r="E1961" s="41" t="s">
        <v>339</v>
      </c>
      <c r="F1961" s="41" t="s">
        <v>766</v>
      </c>
      <c r="G1961" s="41">
        <v>11</v>
      </c>
      <c r="H1961" s="41">
        <v>10341.688502397599</v>
      </c>
      <c r="I1961" s="41">
        <v>8398</v>
      </c>
      <c r="J1961" s="41">
        <v>563</v>
      </c>
      <c r="K1961" s="41">
        <v>167.12020000000001</v>
      </c>
      <c r="L1961" s="41">
        <v>11.203700000000001</v>
      </c>
      <c r="M1961" s="41"/>
      <c r="N1961" s="41"/>
      <c r="O1961" s="41"/>
      <c r="P1961" s="41"/>
      <c r="Q1961" s="41">
        <v>12030</v>
      </c>
      <c r="R1961" s="41">
        <v>215.33699999999999</v>
      </c>
      <c r="S1961" s="41"/>
      <c r="T1961" s="41"/>
      <c r="U1961" s="41">
        <v>20991</v>
      </c>
      <c r="V1961" s="41">
        <v>393.66089999999997</v>
      </c>
      <c r="W1961" s="41"/>
      <c r="X1961" s="41"/>
    </row>
    <row r="1962" spans="1:24" x14ac:dyDescent="0.35">
      <c r="A1962" s="41" t="s">
        <v>649</v>
      </c>
      <c r="B1962" s="41" t="s">
        <v>449</v>
      </c>
      <c r="C1962" s="41" t="s">
        <v>22</v>
      </c>
      <c r="D1962" s="41" t="s">
        <v>339</v>
      </c>
      <c r="E1962" s="41" t="s">
        <v>339</v>
      </c>
      <c r="F1962" s="41" t="s">
        <v>765</v>
      </c>
      <c r="G1962" s="41">
        <v>10</v>
      </c>
      <c r="H1962" s="41">
        <v>10341.688502397599</v>
      </c>
      <c r="I1962" s="41">
        <v>6531</v>
      </c>
      <c r="J1962" s="41">
        <v>604</v>
      </c>
      <c r="K1962" s="41">
        <v>129.96690000000001</v>
      </c>
      <c r="L1962" s="41">
        <v>12.019600000000001</v>
      </c>
      <c r="M1962" s="41"/>
      <c r="N1962" s="41"/>
      <c r="O1962" s="41"/>
      <c r="P1962" s="41"/>
      <c r="Q1962" s="41">
        <v>7158</v>
      </c>
      <c r="R1962" s="41">
        <v>128.12819999999999</v>
      </c>
      <c r="S1962" s="41"/>
      <c r="T1962" s="41"/>
      <c r="U1962" s="41">
        <v>14293</v>
      </c>
      <c r="V1962" s="41">
        <v>270.11469999999997</v>
      </c>
      <c r="W1962" s="41"/>
      <c r="X1962" s="41"/>
    </row>
    <row r="1963" spans="1:24" x14ac:dyDescent="0.35">
      <c r="A1963" s="41" t="s">
        <v>649</v>
      </c>
      <c r="B1963" s="41" t="s">
        <v>449</v>
      </c>
      <c r="C1963" s="41" t="s">
        <v>22</v>
      </c>
      <c r="D1963" s="41" t="s">
        <v>339</v>
      </c>
      <c r="E1963" s="41" t="s">
        <v>339</v>
      </c>
      <c r="F1963" s="41" t="s">
        <v>759</v>
      </c>
      <c r="G1963" s="41">
        <v>4</v>
      </c>
      <c r="H1963" s="41">
        <v>10341.688502397599</v>
      </c>
      <c r="I1963" s="41">
        <v>36946</v>
      </c>
      <c r="J1963" s="41">
        <v>58</v>
      </c>
      <c r="K1963" s="41">
        <v>683.50099999999998</v>
      </c>
      <c r="L1963" s="41">
        <v>1.073</v>
      </c>
      <c r="M1963" s="41">
        <v>6193</v>
      </c>
      <c r="N1963" s="41">
        <v>975</v>
      </c>
      <c r="O1963" s="41">
        <v>123.2407</v>
      </c>
      <c r="P1963" s="41">
        <v>19.4025</v>
      </c>
      <c r="Q1963" s="41">
        <v>13960</v>
      </c>
      <c r="R1963" s="41">
        <v>249.88399999999999</v>
      </c>
      <c r="S1963" s="41">
        <v>8005</v>
      </c>
      <c r="T1963" s="41">
        <v>176.11</v>
      </c>
      <c r="U1963" s="41">
        <v>50964</v>
      </c>
      <c r="V1963" s="41">
        <v>934.45799999999997</v>
      </c>
      <c r="W1963" s="41">
        <v>15173</v>
      </c>
      <c r="X1963" s="41">
        <v>318.75319999999999</v>
      </c>
    </row>
    <row r="1964" spans="1:24" x14ac:dyDescent="0.35">
      <c r="A1964" s="41" t="s">
        <v>649</v>
      </c>
      <c r="B1964" s="41" t="s">
        <v>449</v>
      </c>
      <c r="C1964" s="41" t="s">
        <v>22</v>
      </c>
      <c r="D1964" s="41" t="s">
        <v>339</v>
      </c>
      <c r="E1964" s="41" t="s">
        <v>339</v>
      </c>
      <c r="F1964" s="41" t="s">
        <v>758</v>
      </c>
      <c r="G1964" s="41">
        <v>3</v>
      </c>
      <c r="H1964" s="41">
        <v>10341.688502397599</v>
      </c>
      <c r="I1964" s="41">
        <v>6829</v>
      </c>
      <c r="J1964" s="41">
        <v>7</v>
      </c>
      <c r="K1964" s="41">
        <v>126.33649999999999</v>
      </c>
      <c r="L1964" s="41">
        <v>0.1295</v>
      </c>
      <c r="M1964" s="41">
        <v>5475</v>
      </c>
      <c r="N1964" s="41">
        <v>595</v>
      </c>
      <c r="O1964" s="41">
        <v>108.9525</v>
      </c>
      <c r="P1964" s="41">
        <v>11.8405</v>
      </c>
      <c r="Q1964" s="41">
        <v>69871</v>
      </c>
      <c r="R1964" s="41">
        <v>1250.6909000000001</v>
      </c>
      <c r="S1964" s="41">
        <v>30368</v>
      </c>
      <c r="T1964" s="41">
        <v>668.096</v>
      </c>
      <c r="U1964" s="41">
        <v>76707</v>
      </c>
      <c r="V1964" s="41">
        <v>1377.1569</v>
      </c>
      <c r="W1964" s="41">
        <v>36438</v>
      </c>
      <c r="X1964" s="41">
        <v>788.88900000000001</v>
      </c>
    </row>
    <row r="1965" spans="1:24" x14ac:dyDescent="0.35">
      <c r="A1965" s="41" t="s">
        <v>649</v>
      </c>
      <c r="B1965" s="41" t="s">
        <v>449</v>
      </c>
      <c r="C1965" s="41" t="s">
        <v>22</v>
      </c>
      <c r="D1965" s="41" t="s">
        <v>339</v>
      </c>
      <c r="E1965" s="41" t="s">
        <v>339</v>
      </c>
      <c r="F1965" s="41" t="s">
        <v>767</v>
      </c>
      <c r="G1965" s="41">
        <v>12</v>
      </c>
      <c r="H1965" s="41">
        <v>10341.688502397599</v>
      </c>
      <c r="I1965" s="41">
        <v>6340</v>
      </c>
      <c r="J1965" s="41">
        <v>647</v>
      </c>
      <c r="K1965" s="41">
        <v>126.16600000000001</v>
      </c>
      <c r="L1965" s="41">
        <v>12.875300000000001</v>
      </c>
      <c r="M1965" s="41"/>
      <c r="N1965" s="41"/>
      <c r="O1965" s="41"/>
      <c r="P1965" s="41"/>
      <c r="Q1965" s="41">
        <v>8931</v>
      </c>
      <c r="R1965" s="41">
        <v>159.86490000000001</v>
      </c>
      <c r="S1965" s="41"/>
      <c r="T1965" s="41"/>
      <c r="U1965" s="41">
        <v>15918</v>
      </c>
      <c r="V1965" s="41">
        <v>298.90620000000001</v>
      </c>
      <c r="W1965" s="41"/>
      <c r="X1965" s="41"/>
    </row>
    <row r="1966" spans="1:24" x14ac:dyDescent="0.35">
      <c r="A1966" s="41" t="s">
        <v>649</v>
      </c>
      <c r="B1966" s="41" t="s">
        <v>449</v>
      </c>
      <c r="C1966" s="41" t="s">
        <v>22</v>
      </c>
      <c r="D1966" s="41" t="s">
        <v>339</v>
      </c>
      <c r="E1966" s="41" t="s">
        <v>339</v>
      </c>
      <c r="F1966" s="41" t="s">
        <v>757</v>
      </c>
      <c r="G1966" s="41">
        <v>2</v>
      </c>
      <c r="H1966" s="41">
        <v>10341.688502397599</v>
      </c>
      <c r="I1966" s="41">
        <v>6111</v>
      </c>
      <c r="J1966" s="41">
        <v>0</v>
      </c>
      <c r="K1966" s="41">
        <v>113.0535</v>
      </c>
      <c r="L1966" s="41">
        <v>0</v>
      </c>
      <c r="M1966" s="41">
        <v>4471</v>
      </c>
      <c r="N1966" s="41">
        <v>538</v>
      </c>
      <c r="O1966" s="41">
        <v>88.97290000000001</v>
      </c>
      <c r="P1966" s="41">
        <v>10.706200000000001</v>
      </c>
      <c r="Q1966" s="41">
        <v>49203</v>
      </c>
      <c r="R1966" s="41">
        <v>880.7337</v>
      </c>
      <c r="S1966" s="41">
        <v>54601</v>
      </c>
      <c r="T1966" s="41">
        <v>1201.222</v>
      </c>
      <c r="U1966" s="41">
        <v>55314</v>
      </c>
      <c r="V1966" s="41">
        <v>993.78719999999998</v>
      </c>
      <c r="W1966" s="41">
        <v>59610</v>
      </c>
      <c r="X1966" s="41">
        <v>1300.9011</v>
      </c>
    </row>
    <row r="1967" spans="1:24" x14ac:dyDescent="0.35">
      <c r="A1967" s="41" t="s">
        <v>649</v>
      </c>
      <c r="B1967" s="41" t="s">
        <v>449</v>
      </c>
      <c r="C1967" s="41" t="s">
        <v>22</v>
      </c>
      <c r="D1967" s="41" t="s">
        <v>339</v>
      </c>
      <c r="E1967" s="41" t="s">
        <v>339</v>
      </c>
      <c r="F1967" s="41" t="s">
        <v>763</v>
      </c>
      <c r="G1967" s="41">
        <v>8</v>
      </c>
      <c r="H1967" s="41">
        <v>10341.688502397599</v>
      </c>
      <c r="I1967" s="41">
        <v>6620</v>
      </c>
      <c r="J1967" s="41">
        <v>744</v>
      </c>
      <c r="K1967" s="41">
        <v>131.738</v>
      </c>
      <c r="L1967" s="41">
        <v>14.8056</v>
      </c>
      <c r="M1967" s="41"/>
      <c r="N1967" s="41"/>
      <c r="O1967" s="41"/>
      <c r="P1967" s="41"/>
      <c r="Q1967" s="41">
        <v>6869</v>
      </c>
      <c r="R1967" s="41">
        <v>122.9551</v>
      </c>
      <c r="S1967" s="41"/>
      <c r="T1967" s="41"/>
      <c r="U1967" s="41">
        <v>14233</v>
      </c>
      <c r="V1967" s="41">
        <v>269.49869999999999</v>
      </c>
      <c r="W1967" s="41"/>
      <c r="X1967" s="41"/>
    </row>
    <row r="1968" spans="1:24" x14ac:dyDescent="0.35">
      <c r="A1968" s="41" t="s">
        <v>649</v>
      </c>
      <c r="B1968" s="41" t="s">
        <v>449</v>
      </c>
      <c r="C1968" s="41" t="s">
        <v>22</v>
      </c>
      <c r="D1968" s="41" t="s">
        <v>339</v>
      </c>
      <c r="E1968" s="41" t="s">
        <v>339</v>
      </c>
      <c r="F1968" s="41" t="s">
        <v>762</v>
      </c>
      <c r="G1968" s="41">
        <v>7</v>
      </c>
      <c r="H1968" s="41">
        <v>10341.688502397599</v>
      </c>
      <c r="I1968" s="41">
        <v>7864</v>
      </c>
      <c r="J1968" s="41">
        <v>669</v>
      </c>
      <c r="K1968" s="41">
        <v>156.49360000000001</v>
      </c>
      <c r="L1968" s="41">
        <v>13.3131</v>
      </c>
      <c r="M1968" s="41">
        <v>0</v>
      </c>
      <c r="N1968" s="41">
        <v>804</v>
      </c>
      <c r="O1968" s="41">
        <v>0</v>
      </c>
      <c r="P1968" s="41">
        <v>18.09</v>
      </c>
      <c r="Q1968" s="41">
        <v>12241</v>
      </c>
      <c r="R1968" s="41">
        <v>219.1139</v>
      </c>
      <c r="S1968" s="41">
        <v>18801</v>
      </c>
      <c r="T1968" s="41">
        <v>413.62200000000001</v>
      </c>
      <c r="U1968" s="41">
        <v>20774</v>
      </c>
      <c r="V1968" s="41">
        <v>388.92060000000004</v>
      </c>
      <c r="W1968" s="41">
        <v>19605</v>
      </c>
      <c r="X1968" s="41">
        <v>431.71199999999999</v>
      </c>
    </row>
    <row r="1969" spans="1:24" x14ac:dyDescent="0.35">
      <c r="A1969" s="41" t="s">
        <v>649</v>
      </c>
      <c r="B1969" s="41" t="s">
        <v>449</v>
      </c>
      <c r="C1969" s="41" t="s">
        <v>22</v>
      </c>
      <c r="D1969" s="41" t="s">
        <v>339</v>
      </c>
      <c r="E1969" s="41" t="s">
        <v>339</v>
      </c>
      <c r="F1969" s="41" t="s">
        <v>761</v>
      </c>
      <c r="G1969" s="41">
        <v>6</v>
      </c>
      <c r="H1969" s="41">
        <v>10341.688502397599</v>
      </c>
      <c r="I1969" s="41">
        <v>8161</v>
      </c>
      <c r="J1969" s="41">
        <v>189</v>
      </c>
      <c r="K1969" s="41">
        <v>162.40390000000002</v>
      </c>
      <c r="L1969" s="41">
        <v>3.7611000000000003</v>
      </c>
      <c r="M1969" s="41">
        <v>5272</v>
      </c>
      <c r="N1969" s="41">
        <v>787</v>
      </c>
      <c r="O1969" s="41">
        <v>118.61999999999999</v>
      </c>
      <c r="P1969" s="41">
        <v>17.7075</v>
      </c>
      <c r="Q1969" s="41">
        <v>10112</v>
      </c>
      <c r="R1969" s="41">
        <v>181.00479999999999</v>
      </c>
      <c r="S1969" s="41">
        <v>31273</v>
      </c>
      <c r="T1969" s="41">
        <v>688.00599999999997</v>
      </c>
      <c r="U1969" s="41">
        <v>18462</v>
      </c>
      <c r="V1969" s="41">
        <v>347.16980000000001</v>
      </c>
      <c r="W1969" s="41">
        <v>37332</v>
      </c>
      <c r="X1969" s="41">
        <v>824.33349999999996</v>
      </c>
    </row>
    <row r="1970" spans="1:24" x14ac:dyDescent="0.35">
      <c r="A1970" s="41" t="s">
        <v>516</v>
      </c>
      <c r="B1970" s="41" t="s">
        <v>456</v>
      </c>
      <c r="C1970" s="41" t="s">
        <v>33</v>
      </c>
      <c r="D1970" s="41" t="s">
        <v>202</v>
      </c>
      <c r="E1970" s="41" t="s">
        <v>202</v>
      </c>
      <c r="F1970" s="41" t="s">
        <v>756</v>
      </c>
      <c r="G1970" s="41">
        <v>1</v>
      </c>
      <c r="H1970" s="41">
        <v>9070.8928074453797</v>
      </c>
      <c r="I1970" s="41">
        <v>3596</v>
      </c>
      <c r="J1970" s="41">
        <v>930</v>
      </c>
      <c r="K1970" s="41">
        <v>66.525999999999996</v>
      </c>
      <c r="L1970" s="41">
        <v>17.204999999999998</v>
      </c>
      <c r="M1970" s="41">
        <v>4375</v>
      </c>
      <c r="N1970" s="41">
        <v>0</v>
      </c>
      <c r="O1970" s="41">
        <v>87.0625</v>
      </c>
      <c r="P1970" s="41">
        <v>0</v>
      </c>
      <c r="Q1970" s="41">
        <v>9687</v>
      </c>
      <c r="R1970" s="41">
        <v>173.3973</v>
      </c>
      <c r="S1970" s="41">
        <v>7567</v>
      </c>
      <c r="T1970" s="41">
        <v>166.47399999999999</v>
      </c>
      <c r="U1970" s="41">
        <v>14213</v>
      </c>
      <c r="V1970" s="41">
        <v>257.12829999999997</v>
      </c>
      <c r="W1970" s="41">
        <v>11942</v>
      </c>
      <c r="X1970" s="41">
        <v>253.53649999999999</v>
      </c>
    </row>
    <row r="1971" spans="1:24" x14ac:dyDescent="0.35">
      <c r="A1971" s="41" t="s">
        <v>516</v>
      </c>
      <c r="B1971" s="41" t="s">
        <v>456</v>
      </c>
      <c r="C1971" s="41" t="s">
        <v>33</v>
      </c>
      <c r="D1971" s="41" t="s">
        <v>202</v>
      </c>
      <c r="E1971" s="41" t="s">
        <v>202</v>
      </c>
      <c r="F1971" s="41" t="s">
        <v>760</v>
      </c>
      <c r="G1971" s="41">
        <v>5</v>
      </c>
      <c r="H1971" s="41">
        <v>9070.8928074453797</v>
      </c>
      <c r="I1971" s="41">
        <v>3941</v>
      </c>
      <c r="J1971" s="41">
        <v>0</v>
      </c>
      <c r="K1971" s="41">
        <v>72.908499999999989</v>
      </c>
      <c r="L1971" s="41">
        <v>0</v>
      </c>
      <c r="M1971" s="41">
        <v>5005</v>
      </c>
      <c r="N1971" s="41">
        <v>0</v>
      </c>
      <c r="O1971" s="41">
        <v>99.599500000000006</v>
      </c>
      <c r="P1971" s="41">
        <v>0</v>
      </c>
      <c r="Q1971" s="41">
        <v>9072</v>
      </c>
      <c r="R1971" s="41">
        <v>162.3888</v>
      </c>
      <c r="S1971" s="41">
        <v>10316</v>
      </c>
      <c r="T1971" s="41">
        <v>226.952</v>
      </c>
      <c r="U1971" s="41">
        <v>13013</v>
      </c>
      <c r="V1971" s="41">
        <v>235.29730000000001</v>
      </c>
      <c r="W1971" s="41">
        <v>15321</v>
      </c>
      <c r="X1971" s="41">
        <v>326.55150000000003</v>
      </c>
    </row>
    <row r="1972" spans="1:24" x14ac:dyDescent="0.35">
      <c r="A1972" s="41" t="s">
        <v>516</v>
      </c>
      <c r="B1972" s="41" t="s">
        <v>456</v>
      </c>
      <c r="C1972" s="41" t="s">
        <v>33</v>
      </c>
      <c r="D1972" s="41" t="s">
        <v>202</v>
      </c>
      <c r="E1972" s="41" t="s">
        <v>202</v>
      </c>
      <c r="F1972" s="41" t="s">
        <v>764</v>
      </c>
      <c r="G1972" s="41">
        <v>9</v>
      </c>
      <c r="H1972" s="41">
        <v>9070.8928074453797</v>
      </c>
      <c r="I1972" s="41">
        <v>3758</v>
      </c>
      <c r="J1972" s="41">
        <v>0</v>
      </c>
      <c r="K1972" s="41">
        <v>74.784199999999998</v>
      </c>
      <c r="L1972" s="41">
        <v>0</v>
      </c>
      <c r="M1972" s="41"/>
      <c r="N1972" s="41"/>
      <c r="O1972" s="41"/>
      <c r="P1972" s="41"/>
      <c r="Q1972" s="41">
        <v>6211</v>
      </c>
      <c r="R1972" s="41">
        <v>111.1769</v>
      </c>
      <c r="S1972" s="41"/>
      <c r="T1972" s="41"/>
      <c r="U1972" s="41">
        <v>9969</v>
      </c>
      <c r="V1972" s="41">
        <v>185.96109999999999</v>
      </c>
      <c r="W1972" s="41"/>
      <c r="X1972" s="41"/>
    </row>
    <row r="1973" spans="1:24" x14ac:dyDescent="0.35">
      <c r="A1973" s="41" t="s">
        <v>516</v>
      </c>
      <c r="B1973" s="41" t="s">
        <v>456</v>
      </c>
      <c r="C1973" s="41" t="s">
        <v>33</v>
      </c>
      <c r="D1973" s="41" t="s">
        <v>202</v>
      </c>
      <c r="E1973" s="41" t="s">
        <v>202</v>
      </c>
      <c r="F1973" s="41" t="s">
        <v>766</v>
      </c>
      <c r="G1973" s="41">
        <v>11</v>
      </c>
      <c r="H1973" s="41">
        <v>9070.8928074453797</v>
      </c>
      <c r="I1973" s="41">
        <v>4166</v>
      </c>
      <c r="J1973" s="41">
        <v>0</v>
      </c>
      <c r="K1973" s="41">
        <v>82.903400000000005</v>
      </c>
      <c r="L1973" s="41">
        <v>0</v>
      </c>
      <c r="M1973" s="41"/>
      <c r="N1973" s="41"/>
      <c r="O1973" s="41"/>
      <c r="P1973" s="41"/>
      <c r="Q1973" s="41">
        <v>26698</v>
      </c>
      <c r="R1973" s="41">
        <v>477.89420000000001</v>
      </c>
      <c r="S1973" s="41"/>
      <c r="T1973" s="41"/>
      <c r="U1973" s="41">
        <v>30864</v>
      </c>
      <c r="V1973" s="41">
        <v>560.79759999999999</v>
      </c>
      <c r="W1973" s="41"/>
      <c r="X1973" s="41"/>
    </row>
    <row r="1974" spans="1:24" x14ac:dyDescent="0.35">
      <c r="A1974" s="41" t="s">
        <v>516</v>
      </c>
      <c r="B1974" s="41" t="s">
        <v>456</v>
      </c>
      <c r="C1974" s="41" t="s">
        <v>33</v>
      </c>
      <c r="D1974" s="41" t="s">
        <v>202</v>
      </c>
      <c r="E1974" s="41" t="s">
        <v>202</v>
      </c>
      <c r="F1974" s="41" t="s">
        <v>765</v>
      </c>
      <c r="G1974" s="41">
        <v>10</v>
      </c>
      <c r="H1974" s="41">
        <v>9070.8928074453797</v>
      </c>
      <c r="I1974" s="41">
        <v>4681</v>
      </c>
      <c r="J1974" s="41">
        <v>0</v>
      </c>
      <c r="K1974" s="41">
        <v>93.151899999999998</v>
      </c>
      <c r="L1974" s="41">
        <v>0</v>
      </c>
      <c r="M1974" s="41"/>
      <c r="N1974" s="41"/>
      <c r="O1974" s="41"/>
      <c r="P1974" s="41"/>
      <c r="Q1974" s="41">
        <v>13606</v>
      </c>
      <c r="R1974" s="41">
        <v>243.54740000000001</v>
      </c>
      <c r="S1974" s="41"/>
      <c r="T1974" s="41"/>
      <c r="U1974" s="41">
        <v>18287</v>
      </c>
      <c r="V1974" s="41">
        <v>336.69929999999999</v>
      </c>
      <c r="W1974" s="41"/>
      <c r="X1974" s="41"/>
    </row>
    <row r="1975" spans="1:24" x14ac:dyDescent="0.35">
      <c r="A1975" s="41" t="s">
        <v>516</v>
      </c>
      <c r="B1975" s="41" t="s">
        <v>456</v>
      </c>
      <c r="C1975" s="41" t="s">
        <v>33</v>
      </c>
      <c r="D1975" s="41" t="s">
        <v>202</v>
      </c>
      <c r="E1975" s="41" t="s">
        <v>202</v>
      </c>
      <c r="F1975" s="41" t="s">
        <v>759</v>
      </c>
      <c r="G1975" s="41">
        <v>4</v>
      </c>
      <c r="H1975" s="41">
        <v>9070.8928074453797</v>
      </c>
      <c r="I1975" s="41">
        <v>4168</v>
      </c>
      <c r="J1975" s="41">
        <v>0</v>
      </c>
      <c r="K1975" s="41">
        <v>77.10799999999999</v>
      </c>
      <c r="L1975" s="41">
        <v>0</v>
      </c>
      <c r="M1975" s="41">
        <v>5277</v>
      </c>
      <c r="N1975" s="41">
        <v>3</v>
      </c>
      <c r="O1975" s="41">
        <v>105.01230000000001</v>
      </c>
      <c r="P1975" s="41">
        <v>5.9700000000000003E-2</v>
      </c>
      <c r="Q1975" s="41">
        <v>17025</v>
      </c>
      <c r="R1975" s="41">
        <v>304.7475</v>
      </c>
      <c r="S1975" s="41">
        <v>8142</v>
      </c>
      <c r="T1975" s="41">
        <v>179.124</v>
      </c>
      <c r="U1975" s="41">
        <v>21193</v>
      </c>
      <c r="V1975" s="41">
        <v>381.85550000000001</v>
      </c>
      <c r="W1975" s="41">
        <v>13422</v>
      </c>
      <c r="X1975" s="41">
        <v>284.19600000000003</v>
      </c>
    </row>
    <row r="1976" spans="1:24" x14ac:dyDescent="0.35">
      <c r="A1976" s="41" t="s">
        <v>516</v>
      </c>
      <c r="B1976" s="41" t="s">
        <v>456</v>
      </c>
      <c r="C1976" s="41" t="s">
        <v>33</v>
      </c>
      <c r="D1976" s="41" t="s">
        <v>202</v>
      </c>
      <c r="E1976" s="41" t="s">
        <v>202</v>
      </c>
      <c r="F1976" s="41" t="s">
        <v>758</v>
      </c>
      <c r="G1976" s="41">
        <v>3</v>
      </c>
      <c r="H1976" s="41">
        <v>9070.8928074453797</v>
      </c>
      <c r="I1976" s="41">
        <v>4162</v>
      </c>
      <c r="J1976" s="41">
        <v>13</v>
      </c>
      <c r="K1976" s="41">
        <v>76.997</v>
      </c>
      <c r="L1976" s="41">
        <v>0.24049999999999999</v>
      </c>
      <c r="M1976" s="41">
        <v>4504</v>
      </c>
      <c r="N1976" s="41">
        <v>0</v>
      </c>
      <c r="O1976" s="41">
        <v>89.629600000000011</v>
      </c>
      <c r="P1976" s="41">
        <v>0</v>
      </c>
      <c r="Q1976" s="41">
        <v>20009</v>
      </c>
      <c r="R1976" s="41">
        <v>358.16109999999998</v>
      </c>
      <c r="S1976" s="41">
        <v>8324</v>
      </c>
      <c r="T1976" s="41">
        <v>183.12799999999999</v>
      </c>
      <c r="U1976" s="41">
        <v>24184</v>
      </c>
      <c r="V1976" s="41">
        <v>435.39859999999999</v>
      </c>
      <c r="W1976" s="41">
        <v>12828</v>
      </c>
      <c r="X1976" s="41">
        <v>272.75760000000002</v>
      </c>
    </row>
    <row r="1977" spans="1:24" x14ac:dyDescent="0.35">
      <c r="A1977" s="41" t="s">
        <v>516</v>
      </c>
      <c r="B1977" s="41" t="s">
        <v>456</v>
      </c>
      <c r="C1977" s="41" t="s">
        <v>33</v>
      </c>
      <c r="D1977" s="41" t="s">
        <v>202</v>
      </c>
      <c r="E1977" s="41" t="s">
        <v>202</v>
      </c>
      <c r="F1977" s="41" t="s">
        <v>767</v>
      </c>
      <c r="G1977" s="41">
        <v>12</v>
      </c>
      <c r="H1977" s="41">
        <v>9070.8928074453797</v>
      </c>
      <c r="I1977" s="41">
        <v>4636</v>
      </c>
      <c r="J1977" s="41">
        <v>4</v>
      </c>
      <c r="K1977" s="41">
        <v>92.256399999999999</v>
      </c>
      <c r="L1977" s="41">
        <v>7.9600000000000004E-2</v>
      </c>
      <c r="M1977" s="41"/>
      <c r="N1977" s="41"/>
      <c r="O1977" s="41"/>
      <c r="P1977" s="41"/>
      <c r="Q1977" s="41">
        <v>22530</v>
      </c>
      <c r="R1977" s="41">
        <v>403.28699999999998</v>
      </c>
      <c r="S1977" s="41"/>
      <c r="T1977" s="41"/>
      <c r="U1977" s="41">
        <v>27170</v>
      </c>
      <c r="V1977" s="41">
        <v>495.62299999999999</v>
      </c>
      <c r="W1977" s="41"/>
      <c r="X1977" s="41"/>
    </row>
    <row r="1978" spans="1:24" x14ac:dyDescent="0.35">
      <c r="A1978" s="41" t="s">
        <v>516</v>
      </c>
      <c r="B1978" s="41" t="s">
        <v>456</v>
      </c>
      <c r="C1978" s="41" t="s">
        <v>33</v>
      </c>
      <c r="D1978" s="41" t="s">
        <v>202</v>
      </c>
      <c r="E1978" s="41" t="s">
        <v>202</v>
      </c>
      <c r="F1978" s="41" t="s">
        <v>757</v>
      </c>
      <c r="G1978" s="41">
        <v>2</v>
      </c>
      <c r="H1978" s="41">
        <v>9070.8928074453797</v>
      </c>
      <c r="I1978" s="41">
        <v>4142</v>
      </c>
      <c r="J1978" s="41">
        <v>563</v>
      </c>
      <c r="K1978" s="41">
        <v>76.626999999999995</v>
      </c>
      <c r="L1978" s="41">
        <v>10.4155</v>
      </c>
      <c r="M1978" s="41">
        <v>3946</v>
      </c>
      <c r="N1978" s="41">
        <v>1182</v>
      </c>
      <c r="O1978" s="41">
        <v>78.525400000000005</v>
      </c>
      <c r="P1978" s="41">
        <v>23.521800000000002</v>
      </c>
      <c r="Q1978" s="41">
        <v>8885</v>
      </c>
      <c r="R1978" s="41">
        <v>159.04150000000001</v>
      </c>
      <c r="S1978" s="41">
        <v>6533</v>
      </c>
      <c r="T1978" s="41">
        <v>143.726</v>
      </c>
      <c r="U1978" s="41">
        <v>13590</v>
      </c>
      <c r="V1978" s="41">
        <v>246.084</v>
      </c>
      <c r="W1978" s="41">
        <v>11661</v>
      </c>
      <c r="X1978" s="41">
        <v>245.7732</v>
      </c>
    </row>
    <row r="1979" spans="1:24" x14ac:dyDescent="0.35">
      <c r="A1979" s="41" t="s">
        <v>516</v>
      </c>
      <c r="B1979" s="41" t="s">
        <v>456</v>
      </c>
      <c r="C1979" s="41" t="s">
        <v>33</v>
      </c>
      <c r="D1979" s="41" t="s">
        <v>202</v>
      </c>
      <c r="E1979" s="41" t="s">
        <v>202</v>
      </c>
      <c r="F1979" s="41" t="s">
        <v>763</v>
      </c>
      <c r="G1979" s="41">
        <v>8</v>
      </c>
      <c r="H1979" s="41">
        <v>9070.8928074453797</v>
      </c>
      <c r="I1979" s="41">
        <v>4986</v>
      </c>
      <c r="J1979" s="41">
        <v>3</v>
      </c>
      <c r="K1979" s="41">
        <v>99.221400000000003</v>
      </c>
      <c r="L1979" s="41">
        <v>5.9700000000000003E-2</v>
      </c>
      <c r="M1979" s="41"/>
      <c r="N1979" s="41"/>
      <c r="O1979" s="41"/>
      <c r="P1979" s="41"/>
      <c r="Q1979" s="41">
        <v>12564</v>
      </c>
      <c r="R1979" s="41">
        <v>224.8956</v>
      </c>
      <c r="S1979" s="41"/>
      <c r="T1979" s="41"/>
      <c r="U1979" s="41">
        <v>17553</v>
      </c>
      <c r="V1979" s="41">
        <v>324.17669999999998</v>
      </c>
      <c r="W1979" s="41"/>
      <c r="X1979" s="41"/>
    </row>
    <row r="1980" spans="1:24" x14ac:dyDescent="0.35">
      <c r="A1980" s="41" t="s">
        <v>516</v>
      </c>
      <c r="B1980" s="41" t="s">
        <v>456</v>
      </c>
      <c r="C1980" s="41" t="s">
        <v>33</v>
      </c>
      <c r="D1980" s="41" t="s">
        <v>202</v>
      </c>
      <c r="E1980" s="41" t="s">
        <v>202</v>
      </c>
      <c r="F1980" s="41" t="s">
        <v>762</v>
      </c>
      <c r="G1980" s="41">
        <v>7</v>
      </c>
      <c r="H1980" s="41">
        <v>9070.8928074453797</v>
      </c>
      <c r="I1980" s="41">
        <v>5937</v>
      </c>
      <c r="J1980" s="41">
        <v>2579</v>
      </c>
      <c r="K1980" s="41">
        <v>118.14630000000001</v>
      </c>
      <c r="L1980" s="41">
        <v>51.322100000000006</v>
      </c>
      <c r="M1980" s="41">
        <v>0</v>
      </c>
      <c r="N1980" s="41">
        <v>0</v>
      </c>
      <c r="O1980" s="41">
        <v>0</v>
      </c>
      <c r="P1980" s="41">
        <v>0</v>
      </c>
      <c r="Q1980" s="41">
        <v>12900</v>
      </c>
      <c r="R1980" s="41">
        <v>230.91</v>
      </c>
      <c r="S1980" s="41">
        <v>22871</v>
      </c>
      <c r="T1980" s="41">
        <v>503.16199999999998</v>
      </c>
      <c r="U1980" s="41">
        <v>21416</v>
      </c>
      <c r="V1980" s="41">
        <v>400.37840000000006</v>
      </c>
      <c r="W1980" s="41">
        <v>22871</v>
      </c>
      <c r="X1980" s="41">
        <v>503.16199999999998</v>
      </c>
    </row>
    <row r="1981" spans="1:24" x14ac:dyDescent="0.35">
      <c r="A1981" s="41" t="s">
        <v>516</v>
      </c>
      <c r="B1981" s="41" t="s">
        <v>456</v>
      </c>
      <c r="C1981" s="41" t="s">
        <v>33</v>
      </c>
      <c r="D1981" s="41" t="s">
        <v>202</v>
      </c>
      <c r="E1981" s="41" t="s">
        <v>202</v>
      </c>
      <c r="F1981" s="41" t="s">
        <v>761</v>
      </c>
      <c r="G1981" s="41">
        <v>6</v>
      </c>
      <c r="H1981" s="41">
        <v>9070.8928074453797</v>
      </c>
      <c r="I1981" s="41">
        <v>3810</v>
      </c>
      <c r="J1981" s="41">
        <v>4637</v>
      </c>
      <c r="K1981" s="41">
        <v>75.819000000000003</v>
      </c>
      <c r="L1981" s="41">
        <v>92.276300000000006</v>
      </c>
      <c r="M1981" s="41">
        <v>5936</v>
      </c>
      <c r="N1981" s="41">
        <v>0</v>
      </c>
      <c r="O1981" s="41">
        <v>133.56</v>
      </c>
      <c r="P1981" s="41">
        <v>0</v>
      </c>
      <c r="Q1981" s="41">
        <v>9821</v>
      </c>
      <c r="R1981" s="41">
        <v>175.79589999999999</v>
      </c>
      <c r="S1981" s="41">
        <v>9523</v>
      </c>
      <c r="T1981" s="41">
        <v>209.506</v>
      </c>
      <c r="U1981" s="41">
        <v>18268</v>
      </c>
      <c r="V1981" s="41">
        <v>343.89120000000003</v>
      </c>
      <c r="W1981" s="41">
        <v>15459</v>
      </c>
      <c r="X1981" s="41">
        <v>343.06600000000003</v>
      </c>
    </row>
    <row r="1982" spans="1:24" x14ac:dyDescent="0.35">
      <c r="A1982" s="41" t="s">
        <v>203</v>
      </c>
      <c r="B1982" s="41" t="s">
        <v>454</v>
      </c>
      <c r="C1982" s="41" t="s">
        <v>16</v>
      </c>
      <c r="D1982" s="41" t="s">
        <v>204</v>
      </c>
      <c r="E1982" s="41" t="s">
        <v>204</v>
      </c>
      <c r="F1982" s="41" t="s">
        <v>756</v>
      </c>
      <c r="G1982" s="41">
        <v>1</v>
      </c>
      <c r="H1982" s="41">
        <v>6754.2630157344302</v>
      </c>
      <c r="I1982" s="41">
        <v>12153</v>
      </c>
      <c r="J1982" s="41">
        <v>417</v>
      </c>
      <c r="K1982" s="41">
        <v>224.8305</v>
      </c>
      <c r="L1982" s="41">
        <v>7.7144999999999992</v>
      </c>
      <c r="M1982" s="41">
        <v>1543</v>
      </c>
      <c r="N1982" s="41">
        <v>161</v>
      </c>
      <c r="O1982" s="41">
        <v>30.7057</v>
      </c>
      <c r="P1982" s="41">
        <v>3.2039</v>
      </c>
      <c r="Q1982" s="41">
        <v>13149</v>
      </c>
      <c r="R1982" s="41">
        <v>235.36709999999999</v>
      </c>
      <c r="S1982" s="41">
        <v>5575</v>
      </c>
      <c r="T1982" s="41">
        <v>122.65</v>
      </c>
      <c r="U1982" s="41">
        <v>25719</v>
      </c>
      <c r="V1982" s="41">
        <v>467.91210000000001</v>
      </c>
      <c r="W1982" s="41">
        <v>7279</v>
      </c>
      <c r="X1982" s="41">
        <v>156.55959999999999</v>
      </c>
    </row>
    <row r="1983" spans="1:24" x14ac:dyDescent="0.35">
      <c r="A1983" s="41" t="s">
        <v>203</v>
      </c>
      <c r="B1983" s="41" t="s">
        <v>454</v>
      </c>
      <c r="C1983" s="41" t="s">
        <v>16</v>
      </c>
      <c r="D1983" s="41" t="s">
        <v>204</v>
      </c>
      <c r="E1983" s="41" t="s">
        <v>204</v>
      </c>
      <c r="F1983" s="41" t="s">
        <v>760</v>
      </c>
      <c r="G1983" s="41">
        <v>5</v>
      </c>
      <c r="H1983" s="41">
        <v>6754.2630157344302</v>
      </c>
      <c r="I1983" s="41">
        <v>2376</v>
      </c>
      <c r="J1983" s="41">
        <v>94</v>
      </c>
      <c r="K1983" s="41">
        <v>43.955999999999996</v>
      </c>
      <c r="L1983" s="41">
        <v>1.7389999999999999</v>
      </c>
      <c r="M1983" s="41">
        <v>1546</v>
      </c>
      <c r="N1983" s="41">
        <v>101</v>
      </c>
      <c r="O1983" s="41">
        <v>30.765400000000003</v>
      </c>
      <c r="P1983" s="41">
        <v>2.0099</v>
      </c>
      <c r="Q1983" s="41">
        <v>11132</v>
      </c>
      <c r="R1983" s="41">
        <v>199.2628</v>
      </c>
      <c r="S1983" s="41">
        <v>14707</v>
      </c>
      <c r="T1983" s="41">
        <v>323.55399999999997</v>
      </c>
      <c r="U1983" s="41">
        <v>13602</v>
      </c>
      <c r="V1983" s="41">
        <v>244.95779999999999</v>
      </c>
      <c r="W1983" s="41">
        <v>16354</v>
      </c>
      <c r="X1983" s="41">
        <v>356.32929999999999</v>
      </c>
    </row>
    <row r="1984" spans="1:24" x14ac:dyDescent="0.35">
      <c r="A1984" s="41" t="s">
        <v>203</v>
      </c>
      <c r="B1984" s="41" t="s">
        <v>454</v>
      </c>
      <c r="C1984" s="41" t="s">
        <v>16</v>
      </c>
      <c r="D1984" s="41" t="s">
        <v>204</v>
      </c>
      <c r="E1984" s="41" t="s">
        <v>204</v>
      </c>
      <c r="F1984" s="41" t="s">
        <v>764</v>
      </c>
      <c r="G1984" s="41">
        <v>9</v>
      </c>
      <c r="H1984" s="41">
        <v>6754.2630157344302</v>
      </c>
      <c r="I1984" s="41">
        <v>2778</v>
      </c>
      <c r="J1984" s="41">
        <v>582</v>
      </c>
      <c r="K1984" s="41">
        <v>55.282200000000003</v>
      </c>
      <c r="L1984" s="41">
        <v>11.581800000000001</v>
      </c>
      <c r="M1984" s="41"/>
      <c r="N1984" s="41"/>
      <c r="O1984" s="41"/>
      <c r="P1984" s="41"/>
      <c r="Q1984" s="41">
        <v>14775</v>
      </c>
      <c r="R1984" s="41">
        <v>264.47250000000003</v>
      </c>
      <c r="S1984" s="41"/>
      <c r="T1984" s="41"/>
      <c r="U1984" s="41">
        <v>18135</v>
      </c>
      <c r="V1984" s="41">
        <v>331.3365</v>
      </c>
      <c r="W1984" s="41"/>
      <c r="X1984" s="41"/>
    </row>
    <row r="1985" spans="1:24" x14ac:dyDescent="0.35">
      <c r="A1985" s="41" t="s">
        <v>203</v>
      </c>
      <c r="B1985" s="41" t="s">
        <v>454</v>
      </c>
      <c r="C1985" s="41" t="s">
        <v>16</v>
      </c>
      <c r="D1985" s="41" t="s">
        <v>204</v>
      </c>
      <c r="E1985" s="41" t="s">
        <v>204</v>
      </c>
      <c r="F1985" s="41" t="s">
        <v>766</v>
      </c>
      <c r="G1985" s="41">
        <v>11</v>
      </c>
      <c r="H1985" s="41">
        <v>6754.2630157344302</v>
      </c>
      <c r="I1985" s="41">
        <v>1806</v>
      </c>
      <c r="J1985" s="41">
        <v>616</v>
      </c>
      <c r="K1985" s="41">
        <v>35.939399999999999</v>
      </c>
      <c r="L1985" s="41">
        <v>12.2584</v>
      </c>
      <c r="M1985" s="41"/>
      <c r="N1985" s="41"/>
      <c r="O1985" s="41"/>
      <c r="P1985" s="41"/>
      <c r="Q1985" s="41">
        <v>11417</v>
      </c>
      <c r="R1985" s="41">
        <v>204.36429999999999</v>
      </c>
      <c r="S1985" s="41"/>
      <c r="T1985" s="41"/>
      <c r="U1985" s="41">
        <v>13839</v>
      </c>
      <c r="V1985" s="41">
        <v>252.56209999999999</v>
      </c>
      <c r="W1985" s="41"/>
      <c r="X1985" s="41"/>
    </row>
    <row r="1986" spans="1:24" x14ac:dyDescent="0.35">
      <c r="A1986" s="41" t="s">
        <v>203</v>
      </c>
      <c r="B1986" s="41" t="s">
        <v>454</v>
      </c>
      <c r="C1986" s="41" t="s">
        <v>16</v>
      </c>
      <c r="D1986" s="41" t="s">
        <v>204</v>
      </c>
      <c r="E1986" s="41" t="s">
        <v>204</v>
      </c>
      <c r="F1986" s="41" t="s">
        <v>765</v>
      </c>
      <c r="G1986" s="41">
        <v>10</v>
      </c>
      <c r="H1986" s="41">
        <v>6754.2630157344302</v>
      </c>
      <c r="I1986" s="41">
        <v>2144</v>
      </c>
      <c r="J1986" s="41">
        <v>974</v>
      </c>
      <c r="K1986" s="41">
        <v>42.665600000000005</v>
      </c>
      <c r="L1986" s="41">
        <v>19.3826</v>
      </c>
      <c r="M1986" s="41"/>
      <c r="N1986" s="41"/>
      <c r="O1986" s="41"/>
      <c r="P1986" s="41"/>
      <c r="Q1986" s="41">
        <v>7031</v>
      </c>
      <c r="R1986" s="41">
        <v>125.8549</v>
      </c>
      <c r="S1986" s="41"/>
      <c r="T1986" s="41"/>
      <c r="U1986" s="41">
        <v>10149</v>
      </c>
      <c r="V1986" s="41">
        <v>187.90309999999999</v>
      </c>
      <c r="W1986" s="41"/>
      <c r="X1986" s="41"/>
    </row>
    <row r="1987" spans="1:24" x14ac:dyDescent="0.35">
      <c r="A1987" s="41" t="s">
        <v>203</v>
      </c>
      <c r="B1987" s="41" t="s">
        <v>454</v>
      </c>
      <c r="C1987" s="41" t="s">
        <v>16</v>
      </c>
      <c r="D1987" s="41" t="s">
        <v>204</v>
      </c>
      <c r="E1987" s="41" t="s">
        <v>204</v>
      </c>
      <c r="F1987" s="41" t="s">
        <v>759</v>
      </c>
      <c r="G1987" s="41">
        <v>4</v>
      </c>
      <c r="H1987" s="41">
        <v>6754.2630157344302</v>
      </c>
      <c r="I1987" s="41">
        <v>1099</v>
      </c>
      <c r="J1987" s="41">
        <v>311</v>
      </c>
      <c r="K1987" s="41">
        <v>20.331499999999998</v>
      </c>
      <c r="L1987" s="41">
        <v>5.7534999999999998</v>
      </c>
      <c r="M1987" s="41">
        <v>2138</v>
      </c>
      <c r="N1987" s="41">
        <v>134</v>
      </c>
      <c r="O1987" s="41">
        <v>42.546199999999999</v>
      </c>
      <c r="P1987" s="41">
        <v>2.6666000000000003</v>
      </c>
      <c r="Q1987" s="41">
        <v>8267</v>
      </c>
      <c r="R1987" s="41">
        <v>147.97929999999999</v>
      </c>
      <c r="S1987" s="41">
        <v>6521</v>
      </c>
      <c r="T1987" s="41">
        <v>143.46199999999999</v>
      </c>
      <c r="U1987" s="41">
        <v>9677</v>
      </c>
      <c r="V1987" s="41">
        <v>174.0643</v>
      </c>
      <c r="W1987" s="41">
        <v>8793</v>
      </c>
      <c r="X1987" s="41">
        <v>188.6748</v>
      </c>
    </row>
    <row r="1988" spans="1:24" x14ac:dyDescent="0.35">
      <c r="A1988" s="41" t="s">
        <v>203</v>
      </c>
      <c r="B1988" s="41" t="s">
        <v>454</v>
      </c>
      <c r="C1988" s="41" t="s">
        <v>16</v>
      </c>
      <c r="D1988" s="41" t="s">
        <v>204</v>
      </c>
      <c r="E1988" s="41" t="s">
        <v>204</v>
      </c>
      <c r="F1988" s="41" t="s">
        <v>758</v>
      </c>
      <c r="G1988" s="41">
        <v>3</v>
      </c>
      <c r="H1988" s="41">
        <v>6754.2630157344302</v>
      </c>
      <c r="I1988" s="41">
        <v>1281</v>
      </c>
      <c r="J1988" s="41">
        <v>201</v>
      </c>
      <c r="K1988" s="41">
        <v>23.698499999999999</v>
      </c>
      <c r="L1988" s="41">
        <v>3.7184999999999997</v>
      </c>
      <c r="M1988" s="41">
        <v>2160</v>
      </c>
      <c r="N1988" s="41">
        <v>282</v>
      </c>
      <c r="O1988" s="41">
        <v>42.984000000000002</v>
      </c>
      <c r="P1988" s="41">
        <v>5.6118000000000006</v>
      </c>
      <c r="Q1988" s="41">
        <v>28575</v>
      </c>
      <c r="R1988" s="41">
        <v>511.49250000000001</v>
      </c>
      <c r="S1988" s="41">
        <v>6056</v>
      </c>
      <c r="T1988" s="41">
        <v>133.232</v>
      </c>
      <c r="U1988" s="41">
        <v>30057</v>
      </c>
      <c r="V1988" s="41">
        <v>538.90949999999998</v>
      </c>
      <c r="W1988" s="41">
        <v>8498</v>
      </c>
      <c r="X1988" s="41">
        <v>181.8278</v>
      </c>
    </row>
    <row r="1989" spans="1:24" x14ac:dyDescent="0.35">
      <c r="A1989" s="41" t="s">
        <v>203</v>
      </c>
      <c r="B1989" s="41" t="s">
        <v>454</v>
      </c>
      <c r="C1989" s="41" t="s">
        <v>16</v>
      </c>
      <c r="D1989" s="41" t="s">
        <v>204</v>
      </c>
      <c r="E1989" s="41" t="s">
        <v>204</v>
      </c>
      <c r="F1989" s="41" t="s">
        <v>767</v>
      </c>
      <c r="G1989" s="41">
        <v>12</v>
      </c>
      <c r="H1989" s="41">
        <v>6754.2630157344302</v>
      </c>
      <c r="I1989" s="41">
        <v>1980</v>
      </c>
      <c r="J1989" s="41">
        <v>306</v>
      </c>
      <c r="K1989" s="41">
        <v>39.402000000000001</v>
      </c>
      <c r="L1989" s="41">
        <v>6.0894000000000004</v>
      </c>
      <c r="M1989" s="41"/>
      <c r="N1989" s="41"/>
      <c r="O1989" s="41"/>
      <c r="P1989" s="41"/>
      <c r="Q1989" s="41">
        <v>5170</v>
      </c>
      <c r="R1989" s="41">
        <v>92.543000000000006</v>
      </c>
      <c r="S1989" s="41"/>
      <c r="T1989" s="41"/>
      <c r="U1989" s="41">
        <v>7456</v>
      </c>
      <c r="V1989" s="41">
        <v>138.03440000000001</v>
      </c>
      <c r="W1989" s="41"/>
      <c r="X1989" s="41"/>
    </row>
    <row r="1990" spans="1:24" x14ac:dyDescent="0.35">
      <c r="A1990" s="41" t="s">
        <v>203</v>
      </c>
      <c r="B1990" s="41" t="s">
        <v>454</v>
      </c>
      <c r="C1990" s="41" t="s">
        <v>16</v>
      </c>
      <c r="D1990" s="41" t="s">
        <v>204</v>
      </c>
      <c r="E1990" s="41" t="s">
        <v>204</v>
      </c>
      <c r="F1990" s="41" t="s">
        <v>757</v>
      </c>
      <c r="G1990" s="41">
        <v>2</v>
      </c>
      <c r="H1990" s="41">
        <v>6754.2630157344302</v>
      </c>
      <c r="I1990" s="41">
        <v>31736</v>
      </c>
      <c r="J1990" s="41">
        <v>193</v>
      </c>
      <c r="K1990" s="41">
        <v>587.11599999999999</v>
      </c>
      <c r="L1990" s="41">
        <v>3.5705</v>
      </c>
      <c r="M1990" s="41">
        <v>1467</v>
      </c>
      <c r="N1990" s="41">
        <v>179</v>
      </c>
      <c r="O1990" s="41">
        <v>29.193300000000001</v>
      </c>
      <c r="P1990" s="41">
        <v>3.5621</v>
      </c>
      <c r="Q1990" s="41">
        <v>58894</v>
      </c>
      <c r="R1990" s="41">
        <v>1054.2026000000001</v>
      </c>
      <c r="S1990" s="41">
        <v>5884</v>
      </c>
      <c r="T1990" s="41">
        <v>129.44800000000001</v>
      </c>
      <c r="U1990" s="41">
        <v>90823</v>
      </c>
      <c r="V1990" s="41">
        <v>1644.8891000000001</v>
      </c>
      <c r="W1990" s="41">
        <v>7530</v>
      </c>
      <c r="X1990" s="41">
        <v>162.20340000000002</v>
      </c>
    </row>
    <row r="1991" spans="1:24" x14ac:dyDescent="0.35">
      <c r="A1991" s="41" t="s">
        <v>203</v>
      </c>
      <c r="B1991" s="41" t="s">
        <v>454</v>
      </c>
      <c r="C1991" s="41" t="s">
        <v>16</v>
      </c>
      <c r="D1991" s="41" t="s">
        <v>204</v>
      </c>
      <c r="E1991" s="41" t="s">
        <v>204</v>
      </c>
      <c r="F1991" s="41" t="s">
        <v>763</v>
      </c>
      <c r="G1991" s="41">
        <v>8</v>
      </c>
      <c r="H1991" s="41">
        <v>6754.2630157344302</v>
      </c>
      <c r="I1991" s="41">
        <v>2717</v>
      </c>
      <c r="J1991" s="41">
        <v>939</v>
      </c>
      <c r="K1991" s="41">
        <v>54.068300000000001</v>
      </c>
      <c r="L1991" s="41">
        <v>18.6861</v>
      </c>
      <c r="M1991" s="41"/>
      <c r="N1991" s="41"/>
      <c r="O1991" s="41"/>
      <c r="P1991" s="41"/>
      <c r="Q1991" s="41">
        <v>5706</v>
      </c>
      <c r="R1991" s="41">
        <v>102.1374</v>
      </c>
      <c r="S1991" s="41"/>
      <c r="T1991" s="41"/>
      <c r="U1991" s="41">
        <v>9362</v>
      </c>
      <c r="V1991" s="41">
        <v>174.89179999999999</v>
      </c>
      <c r="W1991" s="41"/>
      <c r="X1991" s="41"/>
    </row>
    <row r="1992" spans="1:24" x14ac:dyDescent="0.35">
      <c r="A1992" s="41" t="s">
        <v>203</v>
      </c>
      <c r="B1992" s="41" t="s">
        <v>454</v>
      </c>
      <c r="C1992" s="41" t="s">
        <v>16</v>
      </c>
      <c r="D1992" s="41" t="s">
        <v>204</v>
      </c>
      <c r="E1992" s="41" t="s">
        <v>204</v>
      </c>
      <c r="F1992" s="41" t="s">
        <v>762</v>
      </c>
      <c r="G1992" s="41">
        <v>7</v>
      </c>
      <c r="H1992" s="41">
        <v>6754.2630157344302</v>
      </c>
      <c r="I1992" s="41">
        <v>1243</v>
      </c>
      <c r="J1992" s="41">
        <v>3077</v>
      </c>
      <c r="K1992" s="41">
        <v>24.735700000000001</v>
      </c>
      <c r="L1992" s="41">
        <v>61.232300000000002</v>
      </c>
      <c r="M1992" s="41">
        <v>0</v>
      </c>
      <c r="N1992" s="41">
        <v>918</v>
      </c>
      <c r="O1992" s="41">
        <v>0</v>
      </c>
      <c r="P1992" s="41">
        <v>20.654999999999998</v>
      </c>
      <c r="Q1992" s="41">
        <v>5259</v>
      </c>
      <c r="R1992" s="41">
        <v>94.136099999999999</v>
      </c>
      <c r="S1992" s="41">
        <v>30811</v>
      </c>
      <c r="T1992" s="41">
        <v>677.84199999999998</v>
      </c>
      <c r="U1992" s="41">
        <v>9579</v>
      </c>
      <c r="V1992" s="41">
        <v>180.10410000000002</v>
      </c>
      <c r="W1992" s="41">
        <v>31729</v>
      </c>
      <c r="X1992" s="41">
        <v>698.49699999999996</v>
      </c>
    </row>
    <row r="1993" spans="1:24" x14ac:dyDescent="0.35">
      <c r="A1993" s="41" t="s">
        <v>203</v>
      </c>
      <c r="B1993" s="41" t="s">
        <v>454</v>
      </c>
      <c r="C1993" s="41" t="s">
        <v>16</v>
      </c>
      <c r="D1993" s="41" t="s">
        <v>204</v>
      </c>
      <c r="E1993" s="41" t="s">
        <v>204</v>
      </c>
      <c r="F1993" s="41" t="s">
        <v>761</v>
      </c>
      <c r="G1993" s="41">
        <v>6</v>
      </c>
      <c r="H1993" s="41">
        <v>6754.2630157344302</v>
      </c>
      <c r="I1993" s="41">
        <v>1374</v>
      </c>
      <c r="J1993" s="41">
        <v>2735</v>
      </c>
      <c r="K1993" s="41">
        <v>27.342600000000001</v>
      </c>
      <c r="L1993" s="41">
        <v>54.426500000000004</v>
      </c>
      <c r="M1993" s="41">
        <v>2174</v>
      </c>
      <c r="N1993" s="41">
        <v>611</v>
      </c>
      <c r="O1993" s="41">
        <v>48.914999999999999</v>
      </c>
      <c r="P1993" s="41">
        <v>13.747499999999999</v>
      </c>
      <c r="Q1993" s="41">
        <v>5749</v>
      </c>
      <c r="R1993" s="41">
        <v>102.9071</v>
      </c>
      <c r="S1993" s="41">
        <v>5898</v>
      </c>
      <c r="T1993" s="41">
        <v>129.756</v>
      </c>
      <c r="U1993" s="41">
        <v>9858</v>
      </c>
      <c r="V1993" s="41">
        <v>184.67619999999999</v>
      </c>
      <c r="W1993" s="41">
        <v>8683</v>
      </c>
      <c r="X1993" s="41">
        <v>192.41849999999999</v>
      </c>
    </row>
    <row r="1994" spans="1:24" x14ac:dyDescent="0.35">
      <c r="A1994" s="41" t="s">
        <v>599</v>
      </c>
      <c r="B1994" s="41" t="s">
        <v>481</v>
      </c>
      <c r="C1994" s="41" t="s">
        <v>33</v>
      </c>
      <c r="D1994" s="41" t="s">
        <v>205</v>
      </c>
      <c r="E1994" s="41" t="s">
        <v>205</v>
      </c>
      <c r="F1994" s="41" t="s">
        <v>756</v>
      </c>
      <c r="G1994" s="41">
        <v>1</v>
      </c>
      <c r="H1994" s="41">
        <v>4578.1933287650299</v>
      </c>
      <c r="I1994" s="41">
        <v>224</v>
      </c>
      <c r="J1994" s="41">
        <v>447</v>
      </c>
      <c r="K1994" s="41">
        <v>4.1440000000000001</v>
      </c>
      <c r="L1994" s="41">
        <v>8.269499999999999</v>
      </c>
      <c r="M1994" s="41">
        <v>1284</v>
      </c>
      <c r="N1994" s="41">
        <v>14</v>
      </c>
      <c r="O1994" s="41">
        <v>25.551600000000001</v>
      </c>
      <c r="P1994" s="41">
        <v>0.27860000000000001</v>
      </c>
      <c r="Q1994" s="41">
        <v>1992</v>
      </c>
      <c r="R1994" s="41">
        <v>35.656799999999997</v>
      </c>
      <c r="S1994" s="41">
        <v>4136</v>
      </c>
      <c r="T1994" s="41">
        <v>90.992000000000004</v>
      </c>
      <c r="U1994" s="41">
        <v>2663</v>
      </c>
      <c r="V1994" s="41">
        <v>48.070299999999996</v>
      </c>
      <c r="W1994" s="41">
        <v>5434</v>
      </c>
      <c r="X1994" s="41">
        <v>116.82220000000001</v>
      </c>
    </row>
    <row r="1995" spans="1:24" x14ac:dyDescent="0.35">
      <c r="A1995" s="41" t="s">
        <v>599</v>
      </c>
      <c r="B1995" s="41" t="s">
        <v>481</v>
      </c>
      <c r="C1995" s="41" t="s">
        <v>33</v>
      </c>
      <c r="D1995" s="41" t="s">
        <v>205</v>
      </c>
      <c r="E1995" s="41" t="s">
        <v>205</v>
      </c>
      <c r="F1995" s="41" t="s">
        <v>760</v>
      </c>
      <c r="G1995" s="41">
        <v>5</v>
      </c>
      <c r="H1995" s="41">
        <v>4578.1933287650299</v>
      </c>
      <c r="I1995" s="41">
        <v>190</v>
      </c>
      <c r="J1995" s="41">
        <v>0</v>
      </c>
      <c r="K1995" s="41">
        <v>3.5149999999999997</v>
      </c>
      <c r="L1995" s="41">
        <v>0</v>
      </c>
      <c r="M1995" s="41">
        <v>979</v>
      </c>
      <c r="N1995" s="41">
        <v>6</v>
      </c>
      <c r="O1995" s="41">
        <v>19.482100000000003</v>
      </c>
      <c r="P1995" s="41">
        <v>0.11940000000000001</v>
      </c>
      <c r="Q1995" s="41">
        <v>2459</v>
      </c>
      <c r="R1995" s="41">
        <v>44.016100000000002</v>
      </c>
      <c r="S1995" s="41">
        <v>5990</v>
      </c>
      <c r="T1995" s="41">
        <v>131.78</v>
      </c>
      <c r="U1995" s="41">
        <v>2649</v>
      </c>
      <c r="V1995" s="41">
        <v>47.531100000000002</v>
      </c>
      <c r="W1995" s="41">
        <v>6975</v>
      </c>
      <c r="X1995" s="41">
        <v>151.38150000000002</v>
      </c>
    </row>
    <row r="1996" spans="1:24" x14ac:dyDescent="0.35">
      <c r="A1996" s="41" t="s">
        <v>599</v>
      </c>
      <c r="B1996" s="41" t="s">
        <v>481</v>
      </c>
      <c r="C1996" s="41" t="s">
        <v>33</v>
      </c>
      <c r="D1996" s="41" t="s">
        <v>205</v>
      </c>
      <c r="E1996" s="41" t="s">
        <v>205</v>
      </c>
      <c r="F1996" s="41" t="s">
        <v>764</v>
      </c>
      <c r="G1996" s="41">
        <v>9</v>
      </c>
      <c r="H1996" s="41">
        <v>4578.1933287650299</v>
      </c>
      <c r="I1996" s="41">
        <v>292</v>
      </c>
      <c r="J1996" s="41">
        <v>0</v>
      </c>
      <c r="K1996" s="41">
        <v>5.8108000000000004</v>
      </c>
      <c r="L1996" s="41">
        <v>0</v>
      </c>
      <c r="M1996" s="41"/>
      <c r="N1996" s="41"/>
      <c r="O1996" s="41"/>
      <c r="P1996" s="41"/>
      <c r="Q1996" s="41">
        <v>1865</v>
      </c>
      <c r="R1996" s="41">
        <v>33.383499999999998</v>
      </c>
      <c r="S1996" s="41"/>
      <c r="T1996" s="41"/>
      <c r="U1996" s="41">
        <v>2157</v>
      </c>
      <c r="V1996" s="41">
        <v>39.194299999999998</v>
      </c>
      <c r="W1996" s="41"/>
      <c r="X1996" s="41"/>
    </row>
    <row r="1997" spans="1:24" x14ac:dyDescent="0.35">
      <c r="A1997" s="41" t="s">
        <v>599</v>
      </c>
      <c r="B1997" s="41" t="s">
        <v>481</v>
      </c>
      <c r="C1997" s="41" t="s">
        <v>33</v>
      </c>
      <c r="D1997" s="41" t="s">
        <v>205</v>
      </c>
      <c r="E1997" s="41" t="s">
        <v>205</v>
      </c>
      <c r="F1997" s="41" t="s">
        <v>766</v>
      </c>
      <c r="G1997" s="41">
        <v>11</v>
      </c>
      <c r="H1997" s="41">
        <v>4578.1933287650299</v>
      </c>
      <c r="I1997" s="41">
        <v>238</v>
      </c>
      <c r="J1997" s="41">
        <v>0</v>
      </c>
      <c r="K1997" s="41">
        <v>4.7362000000000002</v>
      </c>
      <c r="L1997" s="41">
        <v>0</v>
      </c>
      <c r="M1997" s="41"/>
      <c r="N1997" s="41"/>
      <c r="O1997" s="41"/>
      <c r="P1997" s="41"/>
      <c r="Q1997" s="41">
        <v>3839</v>
      </c>
      <c r="R1997" s="41">
        <v>68.718100000000007</v>
      </c>
      <c r="S1997" s="41"/>
      <c r="T1997" s="41"/>
      <c r="U1997" s="41">
        <v>4077</v>
      </c>
      <c r="V1997" s="41">
        <v>73.454300000000003</v>
      </c>
      <c r="W1997" s="41"/>
      <c r="X1997" s="41"/>
    </row>
    <row r="1998" spans="1:24" x14ac:dyDescent="0.35">
      <c r="A1998" s="41" t="s">
        <v>599</v>
      </c>
      <c r="B1998" s="41" t="s">
        <v>481</v>
      </c>
      <c r="C1998" s="41" t="s">
        <v>33</v>
      </c>
      <c r="D1998" s="41" t="s">
        <v>205</v>
      </c>
      <c r="E1998" s="41" t="s">
        <v>205</v>
      </c>
      <c r="F1998" s="41" t="s">
        <v>765</v>
      </c>
      <c r="G1998" s="41">
        <v>10</v>
      </c>
      <c r="H1998" s="41">
        <v>4578.1933287650299</v>
      </c>
      <c r="I1998" s="41">
        <v>312</v>
      </c>
      <c r="J1998" s="41">
        <v>0</v>
      </c>
      <c r="K1998" s="41">
        <v>6.2088000000000001</v>
      </c>
      <c r="L1998" s="41">
        <v>0</v>
      </c>
      <c r="M1998" s="41"/>
      <c r="N1998" s="41"/>
      <c r="O1998" s="41"/>
      <c r="P1998" s="41"/>
      <c r="Q1998" s="41">
        <v>5840</v>
      </c>
      <c r="R1998" s="41">
        <v>104.536</v>
      </c>
      <c r="S1998" s="41"/>
      <c r="T1998" s="41"/>
      <c r="U1998" s="41">
        <v>6152</v>
      </c>
      <c r="V1998" s="41">
        <v>110.7448</v>
      </c>
      <c r="W1998" s="41"/>
      <c r="X1998" s="41"/>
    </row>
    <row r="1999" spans="1:24" x14ac:dyDescent="0.35">
      <c r="A1999" s="41" t="s">
        <v>599</v>
      </c>
      <c r="B1999" s="41" t="s">
        <v>481</v>
      </c>
      <c r="C1999" s="41" t="s">
        <v>33</v>
      </c>
      <c r="D1999" s="41" t="s">
        <v>205</v>
      </c>
      <c r="E1999" s="41" t="s">
        <v>205</v>
      </c>
      <c r="F1999" s="41" t="s">
        <v>759</v>
      </c>
      <c r="G1999" s="41">
        <v>4</v>
      </c>
      <c r="H1999" s="41">
        <v>4578.1933287650299</v>
      </c>
      <c r="I1999" s="41">
        <v>301</v>
      </c>
      <c r="J1999" s="41">
        <v>0</v>
      </c>
      <c r="K1999" s="41">
        <v>5.5684999999999993</v>
      </c>
      <c r="L1999" s="41">
        <v>0</v>
      </c>
      <c r="M1999" s="41">
        <v>601</v>
      </c>
      <c r="N1999" s="41">
        <v>37</v>
      </c>
      <c r="O1999" s="41">
        <v>11.959900000000001</v>
      </c>
      <c r="P1999" s="41">
        <v>0.73630000000000007</v>
      </c>
      <c r="Q1999" s="41">
        <v>1954</v>
      </c>
      <c r="R1999" s="41">
        <v>34.976599999999998</v>
      </c>
      <c r="S1999" s="41">
        <v>3746</v>
      </c>
      <c r="T1999" s="41">
        <v>82.412000000000006</v>
      </c>
      <c r="U1999" s="41">
        <v>2255</v>
      </c>
      <c r="V1999" s="41">
        <v>40.545099999999998</v>
      </c>
      <c r="W1999" s="41">
        <v>4384</v>
      </c>
      <c r="X1999" s="41">
        <v>95.108200000000011</v>
      </c>
    </row>
    <row r="2000" spans="1:24" x14ac:dyDescent="0.35">
      <c r="A2000" s="41" t="s">
        <v>599</v>
      </c>
      <c r="B2000" s="41" t="s">
        <v>481</v>
      </c>
      <c r="C2000" s="41" t="s">
        <v>33</v>
      </c>
      <c r="D2000" s="41" t="s">
        <v>205</v>
      </c>
      <c r="E2000" s="41" t="s">
        <v>205</v>
      </c>
      <c r="F2000" s="41" t="s">
        <v>758</v>
      </c>
      <c r="G2000" s="41">
        <v>3</v>
      </c>
      <c r="H2000" s="41">
        <v>4578.1933287650299</v>
      </c>
      <c r="I2000" s="41">
        <v>373</v>
      </c>
      <c r="J2000" s="41">
        <v>4</v>
      </c>
      <c r="K2000" s="41">
        <v>6.9005000000000001</v>
      </c>
      <c r="L2000" s="41">
        <v>7.3999999999999996E-2</v>
      </c>
      <c r="M2000" s="41">
        <v>364</v>
      </c>
      <c r="N2000" s="41">
        <v>20</v>
      </c>
      <c r="O2000" s="41">
        <v>7.2436000000000007</v>
      </c>
      <c r="P2000" s="41">
        <v>0.39800000000000002</v>
      </c>
      <c r="Q2000" s="41">
        <v>2447</v>
      </c>
      <c r="R2000" s="41">
        <v>43.801299999999998</v>
      </c>
      <c r="S2000" s="41">
        <v>3820</v>
      </c>
      <c r="T2000" s="41">
        <v>84.04</v>
      </c>
      <c r="U2000" s="41">
        <v>2824</v>
      </c>
      <c r="V2000" s="41">
        <v>50.775799999999997</v>
      </c>
      <c r="W2000" s="41">
        <v>4204</v>
      </c>
      <c r="X2000" s="41">
        <v>91.681600000000003</v>
      </c>
    </row>
    <row r="2001" spans="1:24" x14ac:dyDescent="0.35">
      <c r="A2001" s="41" t="s">
        <v>599</v>
      </c>
      <c r="B2001" s="41" t="s">
        <v>481</v>
      </c>
      <c r="C2001" s="41" t="s">
        <v>33</v>
      </c>
      <c r="D2001" s="41" t="s">
        <v>205</v>
      </c>
      <c r="E2001" s="41" t="s">
        <v>205</v>
      </c>
      <c r="F2001" s="41" t="s">
        <v>767</v>
      </c>
      <c r="G2001" s="41">
        <v>12</v>
      </c>
      <c r="H2001" s="41">
        <v>4578.1933287650299</v>
      </c>
      <c r="I2001" s="41">
        <v>283</v>
      </c>
      <c r="J2001" s="41">
        <v>6</v>
      </c>
      <c r="K2001" s="41">
        <v>5.6317000000000004</v>
      </c>
      <c r="L2001" s="41">
        <v>0.11940000000000001</v>
      </c>
      <c r="M2001" s="41"/>
      <c r="N2001" s="41"/>
      <c r="O2001" s="41"/>
      <c r="P2001" s="41"/>
      <c r="Q2001" s="41">
        <v>6142</v>
      </c>
      <c r="R2001" s="41">
        <v>109.9418</v>
      </c>
      <c r="S2001" s="41"/>
      <c r="T2001" s="41"/>
      <c r="U2001" s="41">
        <v>6431</v>
      </c>
      <c r="V2001" s="41">
        <v>115.69289999999999</v>
      </c>
      <c r="W2001" s="41"/>
      <c r="X2001" s="41"/>
    </row>
    <row r="2002" spans="1:24" x14ac:dyDescent="0.35">
      <c r="A2002" s="41" t="s">
        <v>599</v>
      </c>
      <c r="B2002" s="41" t="s">
        <v>481</v>
      </c>
      <c r="C2002" s="41" t="s">
        <v>33</v>
      </c>
      <c r="D2002" s="41" t="s">
        <v>205</v>
      </c>
      <c r="E2002" s="41" t="s">
        <v>205</v>
      </c>
      <c r="F2002" s="41" t="s">
        <v>757</v>
      </c>
      <c r="G2002" s="41">
        <v>2</v>
      </c>
      <c r="H2002" s="41">
        <v>4578.1933287650299</v>
      </c>
      <c r="I2002" s="41">
        <v>335</v>
      </c>
      <c r="J2002" s="41">
        <v>234</v>
      </c>
      <c r="K2002" s="41">
        <v>6.1974999999999998</v>
      </c>
      <c r="L2002" s="41">
        <v>4.3289999999999997</v>
      </c>
      <c r="M2002" s="41">
        <v>1277</v>
      </c>
      <c r="N2002" s="41">
        <v>500</v>
      </c>
      <c r="O2002" s="41">
        <v>25.412300000000002</v>
      </c>
      <c r="P2002" s="41">
        <v>9.9500000000000011</v>
      </c>
      <c r="Q2002" s="41">
        <v>1885</v>
      </c>
      <c r="R2002" s="41">
        <v>33.741500000000002</v>
      </c>
      <c r="S2002" s="41">
        <v>3015</v>
      </c>
      <c r="T2002" s="41">
        <v>66.33</v>
      </c>
      <c r="U2002" s="41">
        <v>2454</v>
      </c>
      <c r="V2002" s="41">
        <v>44.268000000000001</v>
      </c>
      <c r="W2002" s="41">
        <v>4792</v>
      </c>
      <c r="X2002" s="41">
        <v>101.6923</v>
      </c>
    </row>
    <row r="2003" spans="1:24" x14ac:dyDescent="0.35">
      <c r="A2003" s="41" t="s">
        <v>599</v>
      </c>
      <c r="B2003" s="41" t="s">
        <v>481</v>
      </c>
      <c r="C2003" s="41" t="s">
        <v>33</v>
      </c>
      <c r="D2003" s="41" t="s">
        <v>205</v>
      </c>
      <c r="E2003" s="41" t="s">
        <v>205</v>
      </c>
      <c r="F2003" s="41" t="s">
        <v>763</v>
      </c>
      <c r="G2003" s="41">
        <v>8</v>
      </c>
      <c r="H2003" s="41">
        <v>4578.1933287650299</v>
      </c>
      <c r="I2003" s="41">
        <v>475</v>
      </c>
      <c r="J2003" s="41">
        <v>17</v>
      </c>
      <c r="K2003" s="41">
        <v>9.4525000000000006</v>
      </c>
      <c r="L2003" s="41">
        <v>0.33830000000000005</v>
      </c>
      <c r="M2003" s="41"/>
      <c r="N2003" s="41"/>
      <c r="O2003" s="41"/>
      <c r="P2003" s="41"/>
      <c r="Q2003" s="41">
        <v>5227</v>
      </c>
      <c r="R2003" s="41">
        <v>93.563299999999998</v>
      </c>
      <c r="S2003" s="41"/>
      <c r="T2003" s="41"/>
      <c r="U2003" s="41">
        <v>5719</v>
      </c>
      <c r="V2003" s="41">
        <v>103.3541</v>
      </c>
      <c r="W2003" s="41"/>
      <c r="X2003" s="41"/>
    </row>
    <row r="2004" spans="1:24" x14ac:dyDescent="0.35">
      <c r="A2004" s="41" t="s">
        <v>599</v>
      </c>
      <c r="B2004" s="41" t="s">
        <v>481</v>
      </c>
      <c r="C2004" s="41" t="s">
        <v>33</v>
      </c>
      <c r="D2004" s="41" t="s">
        <v>205</v>
      </c>
      <c r="E2004" s="41" t="s">
        <v>205</v>
      </c>
      <c r="F2004" s="41" t="s">
        <v>762</v>
      </c>
      <c r="G2004" s="41">
        <v>7</v>
      </c>
      <c r="H2004" s="41">
        <v>4578.1933287650299</v>
      </c>
      <c r="I2004" s="41">
        <v>328</v>
      </c>
      <c r="J2004" s="41">
        <v>3413</v>
      </c>
      <c r="K2004" s="41">
        <v>6.5272000000000006</v>
      </c>
      <c r="L2004" s="41">
        <v>67.918700000000001</v>
      </c>
      <c r="M2004" s="41">
        <v>0</v>
      </c>
      <c r="N2004" s="41">
        <v>1454</v>
      </c>
      <c r="O2004" s="41">
        <v>0</v>
      </c>
      <c r="P2004" s="41">
        <v>32.714999999999996</v>
      </c>
      <c r="Q2004" s="41">
        <v>3464</v>
      </c>
      <c r="R2004" s="41">
        <v>62.005600000000001</v>
      </c>
      <c r="S2004" s="41">
        <v>6961</v>
      </c>
      <c r="T2004" s="41">
        <v>153.142</v>
      </c>
      <c r="U2004" s="41">
        <v>7205</v>
      </c>
      <c r="V2004" s="41">
        <v>136.45150000000001</v>
      </c>
      <c r="W2004" s="41">
        <v>8415</v>
      </c>
      <c r="X2004" s="41">
        <v>185.857</v>
      </c>
    </row>
    <row r="2005" spans="1:24" x14ac:dyDescent="0.35">
      <c r="A2005" s="41" t="s">
        <v>599</v>
      </c>
      <c r="B2005" s="41" t="s">
        <v>481</v>
      </c>
      <c r="C2005" s="41" t="s">
        <v>33</v>
      </c>
      <c r="D2005" s="41" t="s">
        <v>205</v>
      </c>
      <c r="E2005" s="41" t="s">
        <v>205</v>
      </c>
      <c r="F2005" s="41" t="s">
        <v>761</v>
      </c>
      <c r="G2005" s="41">
        <v>6</v>
      </c>
      <c r="H2005" s="41">
        <v>4578.1933287650299</v>
      </c>
      <c r="I2005" s="41">
        <v>258</v>
      </c>
      <c r="J2005" s="41">
        <v>0</v>
      </c>
      <c r="K2005" s="41">
        <v>5.1341999999999999</v>
      </c>
      <c r="L2005" s="41">
        <v>0</v>
      </c>
      <c r="M2005" s="41">
        <v>569</v>
      </c>
      <c r="N2005" s="41">
        <v>5210</v>
      </c>
      <c r="O2005" s="41">
        <v>12.8025</v>
      </c>
      <c r="P2005" s="41">
        <v>117.22499999999999</v>
      </c>
      <c r="Q2005" s="41">
        <v>3985</v>
      </c>
      <c r="R2005" s="41">
        <v>71.331500000000005</v>
      </c>
      <c r="S2005" s="41">
        <v>3519</v>
      </c>
      <c r="T2005" s="41">
        <v>77.418000000000006</v>
      </c>
      <c r="U2005" s="41">
        <v>4243</v>
      </c>
      <c r="V2005" s="41">
        <v>76.465699999999998</v>
      </c>
      <c r="W2005" s="41">
        <v>9298</v>
      </c>
      <c r="X2005" s="41">
        <v>207.44550000000001</v>
      </c>
    </row>
    <row r="2006" spans="1:24" x14ac:dyDescent="0.35">
      <c r="A2006" s="41" t="s">
        <v>646</v>
      </c>
      <c r="B2006" s="41" t="s">
        <v>481</v>
      </c>
      <c r="C2006" s="41" t="s">
        <v>33</v>
      </c>
      <c r="D2006" s="41" t="s">
        <v>206</v>
      </c>
      <c r="E2006" s="41" t="s">
        <v>206</v>
      </c>
      <c r="F2006" s="41" t="s">
        <v>756</v>
      </c>
      <c r="G2006" s="41">
        <v>1</v>
      </c>
      <c r="H2006" s="41">
        <v>5874.28259012739</v>
      </c>
      <c r="I2006" s="41">
        <v>2190</v>
      </c>
      <c r="J2006" s="41">
        <v>424</v>
      </c>
      <c r="K2006" s="41">
        <v>40.515000000000001</v>
      </c>
      <c r="L2006" s="41">
        <v>7.8439999999999994</v>
      </c>
      <c r="M2006" s="41">
        <v>2515</v>
      </c>
      <c r="N2006" s="41">
        <v>38</v>
      </c>
      <c r="O2006" s="41">
        <v>50.048500000000004</v>
      </c>
      <c r="P2006" s="41">
        <v>0.75619999999999998</v>
      </c>
      <c r="Q2006" s="41">
        <v>2013</v>
      </c>
      <c r="R2006" s="41">
        <v>36.032699999999998</v>
      </c>
      <c r="S2006" s="41">
        <v>3198</v>
      </c>
      <c r="T2006" s="41">
        <v>70.355999999999995</v>
      </c>
      <c r="U2006" s="41">
        <v>4627</v>
      </c>
      <c r="V2006" s="41">
        <v>84.3917</v>
      </c>
      <c r="W2006" s="41">
        <v>5751</v>
      </c>
      <c r="X2006" s="41">
        <v>121.16069999999999</v>
      </c>
    </row>
    <row r="2007" spans="1:24" x14ac:dyDescent="0.35">
      <c r="A2007" s="41" t="s">
        <v>646</v>
      </c>
      <c r="B2007" s="41" t="s">
        <v>481</v>
      </c>
      <c r="C2007" s="41" t="s">
        <v>33</v>
      </c>
      <c r="D2007" s="41" t="s">
        <v>206</v>
      </c>
      <c r="E2007" s="41" t="s">
        <v>206</v>
      </c>
      <c r="F2007" s="41" t="s">
        <v>760</v>
      </c>
      <c r="G2007" s="41">
        <v>5</v>
      </c>
      <c r="H2007" s="41">
        <v>5874.28259012739</v>
      </c>
      <c r="I2007" s="41">
        <v>1464</v>
      </c>
      <c r="J2007" s="41">
        <v>146</v>
      </c>
      <c r="K2007" s="41">
        <v>27.084</v>
      </c>
      <c r="L2007" s="41">
        <v>2.7010000000000001</v>
      </c>
      <c r="M2007" s="41">
        <v>2106</v>
      </c>
      <c r="N2007" s="41">
        <v>199</v>
      </c>
      <c r="O2007" s="41">
        <v>41.909400000000005</v>
      </c>
      <c r="P2007" s="41">
        <v>3.9601000000000002</v>
      </c>
      <c r="Q2007" s="41">
        <v>2719</v>
      </c>
      <c r="R2007" s="41">
        <v>48.670099999999998</v>
      </c>
      <c r="S2007" s="41">
        <v>4683</v>
      </c>
      <c r="T2007" s="41">
        <v>103.026</v>
      </c>
      <c r="U2007" s="41">
        <v>4329</v>
      </c>
      <c r="V2007" s="41">
        <v>78.455100000000002</v>
      </c>
      <c r="W2007" s="41">
        <v>6988</v>
      </c>
      <c r="X2007" s="41">
        <v>148.8955</v>
      </c>
    </row>
    <row r="2008" spans="1:24" x14ac:dyDescent="0.35">
      <c r="A2008" s="41" t="s">
        <v>646</v>
      </c>
      <c r="B2008" s="41" t="s">
        <v>481</v>
      </c>
      <c r="C2008" s="41" t="s">
        <v>33</v>
      </c>
      <c r="D2008" s="41" t="s">
        <v>206</v>
      </c>
      <c r="E2008" s="41" t="s">
        <v>206</v>
      </c>
      <c r="F2008" s="41" t="s">
        <v>764</v>
      </c>
      <c r="G2008" s="41">
        <v>9</v>
      </c>
      <c r="H2008" s="41">
        <v>5874.28259012739</v>
      </c>
      <c r="I2008" s="41">
        <v>1910</v>
      </c>
      <c r="J2008" s="41">
        <v>249</v>
      </c>
      <c r="K2008" s="41">
        <v>38.009</v>
      </c>
      <c r="L2008" s="41">
        <v>4.9550999999999998</v>
      </c>
      <c r="M2008" s="41"/>
      <c r="N2008" s="41"/>
      <c r="O2008" s="41"/>
      <c r="P2008" s="41"/>
      <c r="Q2008" s="41">
        <v>2386</v>
      </c>
      <c r="R2008" s="41">
        <v>42.709400000000002</v>
      </c>
      <c r="S2008" s="41"/>
      <c r="T2008" s="41"/>
      <c r="U2008" s="41">
        <v>4545</v>
      </c>
      <c r="V2008" s="41">
        <v>85.673500000000004</v>
      </c>
      <c r="W2008" s="41"/>
      <c r="X2008" s="41"/>
    </row>
    <row r="2009" spans="1:24" x14ac:dyDescent="0.35">
      <c r="A2009" s="41" t="s">
        <v>646</v>
      </c>
      <c r="B2009" s="41" t="s">
        <v>481</v>
      </c>
      <c r="C2009" s="41" t="s">
        <v>33</v>
      </c>
      <c r="D2009" s="41" t="s">
        <v>206</v>
      </c>
      <c r="E2009" s="41" t="s">
        <v>206</v>
      </c>
      <c r="F2009" s="41" t="s">
        <v>766</v>
      </c>
      <c r="G2009" s="41">
        <v>11</v>
      </c>
      <c r="H2009" s="41">
        <v>5874.28259012739</v>
      </c>
      <c r="I2009" s="41">
        <v>2225</v>
      </c>
      <c r="J2009" s="41">
        <v>247</v>
      </c>
      <c r="K2009" s="41">
        <v>44.277500000000003</v>
      </c>
      <c r="L2009" s="41">
        <v>4.9153000000000002</v>
      </c>
      <c r="M2009" s="41"/>
      <c r="N2009" s="41"/>
      <c r="O2009" s="41"/>
      <c r="P2009" s="41"/>
      <c r="Q2009" s="41">
        <v>3383</v>
      </c>
      <c r="R2009" s="41">
        <v>60.555700000000002</v>
      </c>
      <c r="S2009" s="41"/>
      <c r="T2009" s="41"/>
      <c r="U2009" s="41">
        <v>5855</v>
      </c>
      <c r="V2009" s="41">
        <v>109.74850000000001</v>
      </c>
      <c r="W2009" s="41"/>
      <c r="X2009" s="41"/>
    </row>
    <row r="2010" spans="1:24" x14ac:dyDescent="0.35">
      <c r="A2010" s="41" t="s">
        <v>646</v>
      </c>
      <c r="B2010" s="41" t="s">
        <v>481</v>
      </c>
      <c r="C2010" s="41" t="s">
        <v>33</v>
      </c>
      <c r="D2010" s="41" t="s">
        <v>206</v>
      </c>
      <c r="E2010" s="41" t="s">
        <v>206</v>
      </c>
      <c r="F2010" s="41" t="s">
        <v>765</v>
      </c>
      <c r="G2010" s="41">
        <v>10</v>
      </c>
      <c r="H2010" s="41">
        <v>5874.28259012739</v>
      </c>
      <c r="I2010" s="41">
        <v>4939</v>
      </c>
      <c r="J2010" s="41">
        <v>1597</v>
      </c>
      <c r="K2010" s="41">
        <v>98.286100000000005</v>
      </c>
      <c r="L2010" s="41">
        <v>31.7803</v>
      </c>
      <c r="M2010" s="41"/>
      <c r="N2010" s="41"/>
      <c r="O2010" s="41"/>
      <c r="P2010" s="41"/>
      <c r="Q2010" s="41">
        <v>4237</v>
      </c>
      <c r="R2010" s="41">
        <v>75.842299999999994</v>
      </c>
      <c r="S2010" s="41"/>
      <c r="T2010" s="41"/>
      <c r="U2010" s="41">
        <v>10773</v>
      </c>
      <c r="V2010" s="41">
        <v>205.90870000000001</v>
      </c>
      <c r="W2010" s="41"/>
      <c r="X2010" s="41"/>
    </row>
    <row r="2011" spans="1:24" x14ac:dyDescent="0.35">
      <c r="A2011" s="41" t="s">
        <v>646</v>
      </c>
      <c r="B2011" s="41" t="s">
        <v>481</v>
      </c>
      <c r="C2011" s="41" t="s">
        <v>33</v>
      </c>
      <c r="D2011" s="41" t="s">
        <v>206</v>
      </c>
      <c r="E2011" s="41" t="s">
        <v>206</v>
      </c>
      <c r="F2011" s="41" t="s">
        <v>759</v>
      </c>
      <c r="G2011" s="41">
        <v>4</v>
      </c>
      <c r="H2011" s="41">
        <v>5874.28259012739</v>
      </c>
      <c r="I2011" s="41">
        <v>1543</v>
      </c>
      <c r="J2011" s="41">
        <v>100</v>
      </c>
      <c r="K2011" s="41">
        <v>28.545499999999997</v>
      </c>
      <c r="L2011" s="41">
        <v>1.8499999999999999</v>
      </c>
      <c r="M2011" s="41">
        <v>3900</v>
      </c>
      <c r="N2011" s="41">
        <v>922</v>
      </c>
      <c r="O2011" s="41">
        <v>77.61</v>
      </c>
      <c r="P2011" s="41">
        <v>18.347799999999999</v>
      </c>
      <c r="Q2011" s="41">
        <v>2893</v>
      </c>
      <c r="R2011" s="41">
        <v>51.784700000000001</v>
      </c>
      <c r="S2011" s="41">
        <v>2964</v>
      </c>
      <c r="T2011" s="41">
        <v>65.207999999999998</v>
      </c>
      <c r="U2011" s="41">
        <v>4536</v>
      </c>
      <c r="V2011" s="41">
        <v>82.180199999999999</v>
      </c>
      <c r="W2011" s="41">
        <v>7786</v>
      </c>
      <c r="X2011" s="41">
        <v>161.16579999999999</v>
      </c>
    </row>
    <row r="2012" spans="1:24" x14ac:dyDescent="0.35">
      <c r="A2012" s="41" t="s">
        <v>646</v>
      </c>
      <c r="B2012" s="41" t="s">
        <v>481</v>
      </c>
      <c r="C2012" s="41" t="s">
        <v>33</v>
      </c>
      <c r="D2012" s="41" t="s">
        <v>206</v>
      </c>
      <c r="E2012" s="41" t="s">
        <v>206</v>
      </c>
      <c r="F2012" s="41" t="s">
        <v>758</v>
      </c>
      <c r="G2012" s="41">
        <v>3</v>
      </c>
      <c r="H2012" s="41">
        <v>5874.28259012739</v>
      </c>
      <c r="I2012" s="41">
        <v>2155</v>
      </c>
      <c r="J2012" s="41">
        <v>50</v>
      </c>
      <c r="K2012" s="41">
        <v>39.8675</v>
      </c>
      <c r="L2012" s="41">
        <v>0.92499999999999993</v>
      </c>
      <c r="M2012" s="41">
        <v>2375</v>
      </c>
      <c r="N2012" s="41">
        <v>75</v>
      </c>
      <c r="O2012" s="41">
        <v>47.262500000000003</v>
      </c>
      <c r="P2012" s="41">
        <v>1.4925000000000002</v>
      </c>
      <c r="Q2012" s="41">
        <v>2533</v>
      </c>
      <c r="R2012" s="41">
        <v>45.340699999999998</v>
      </c>
      <c r="S2012" s="41">
        <v>2755</v>
      </c>
      <c r="T2012" s="41">
        <v>60.61</v>
      </c>
      <c r="U2012" s="41">
        <v>4738</v>
      </c>
      <c r="V2012" s="41">
        <v>86.133199999999988</v>
      </c>
      <c r="W2012" s="41">
        <v>5205</v>
      </c>
      <c r="X2012" s="41">
        <v>109.36500000000001</v>
      </c>
    </row>
    <row r="2013" spans="1:24" x14ac:dyDescent="0.35">
      <c r="A2013" s="41" t="s">
        <v>646</v>
      </c>
      <c r="B2013" s="41" t="s">
        <v>481</v>
      </c>
      <c r="C2013" s="41" t="s">
        <v>33</v>
      </c>
      <c r="D2013" s="41" t="s">
        <v>206</v>
      </c>
      <c r="E2013" s="41" t="s">
        <v>206</v>
      </c>
      <c r="F2013" s="41" t="s">
        <v>767</v>
      </c>
      <c r="G2013" s="41">
        <v>12</v>
      </c>
      <c r="H2013" s="41">
        <v>5874.28259012739</v>
      </c>
      <c r="I2013" s="41">
        <v>3078</v>
      </c>
      <c r="J2013" s="41">
        <v>176</v>
      </c>
      <c r="K2013" s="41">
        <v>61.252200000000002</v>
      </c>
      <c r="L2013" s="41">
        <v>3.5024000000000002</v>
      </c>
      <c r="M2013" s="41"/>
      <c r="N2013" s="41"/>
      <c r="O2013" s="41"/>
      <c r="P2013" s="41"/>
      <c r="Q2013" s="41">
        <v>1672</v>
      </c>
      <c r="R2013" s="41">
        <v>29.928799999999999</v>
      </c>
      <c r="S2013" s="41"/>
      <c r="T2013" s="41"/>
      <c r="U2013" s="41">
        <v>4926</v>
      </c>
      <c r="V2013" s="41">
        <v>94.683399999999992</v>
      </c>
      <c r="W2013" s="41"/>
      <c r="X2013" s="41"/>
    </row>
    <row r="2014" spans="1:24" x14ac:dyDescent="0.35">
      <c r="A2014" s="41" t="s">
        <v>646</v>
      </c>
      <c r="B2014" s="41" t="s">
        <v>481</v>
      </c>
      <c r="C2014" s="41" t="s">
        <v>33</v>
      </c>
      <c r="D2014" s="41" t="s">
        <v>206</v>
      </c>
      <c r="E2014" s="41" t="s">
        <v>206</v>
      </c>
      <c r="F2014" s="41" t="s">
        <v>757</v>
      </c>
      <c r="G2014" s="41">
        <v>2</v>
      </c>
      <c r="H2014" s="41">
        <v>5874.28259012739</v>
      </c>
      <c r="I2014" s="41">
        <v>1680</v>
      </c>
      <c r="J2014" s="41">
        <v>426</v>
      </c>
      <c r="K2014" s="41">
        <v>31.08</v>
      </c>
      <c r="L2014" s="41">
        <v>7.8809999999999993</v>
      </c>
      <c r="M2014" s="41">
        <v>2063</v>
      </c>
      <c r="N2014" s="41">
        <v>533</v>
      </c>
      <c r="O2014" s="41">
        <v>41.053699999999999</v>
      </c>
      <c r="P2014" s="41">
        <v>10.6067</v>
      </c>
      <c r="Q2014" s="41">
        <v>2067</v>
      </c>
      <c r="R2014" s="41">
        <v>36.999299999999998</v>
      </c>
      <c r="S2014" s="41">
        <v>1696</v>
      </c>
      <c r="T2014" s="41">
        <v>37.311999999999998</v>
      </c>
      <c r="U2014" s="41">
        <v>4173</v>
      </c>
      <c r="V2014" s="41">
        <v>75.960299999999989</v>
      </c>
      <c r="W2014" s="41">
        <v>4292</v>
      </c>
      <c r="X2014" s="41">
        <v>88.972399999999993</v>
      </c>
    </row>
    <row r="2015" spans="1:24" x14ac:dyDescent="0.35">
      <c r="A2015" s="41" t="s">
        <v>646</v>
      </c>
      <c r="B2015" s="41" t="s">
        <v>481</v>
      </c>
      <c r="C2015" s="41" t="s">
        <v>33</v>
      </c>
      <c r="D2015" s="41" t="s">
        <v>206</v>
      </c>
      <c r="E2015" s="41" t="s">
        <v>206</v>
      </c>
      <c r="F2015" s="41" t="s">
        <v>763</v>
      </c>
      <c r="G2015" s="41">
        <v>8</v>
      </c>
      <c r="H2015" s="41">
        <v>5874.28259012739</v>
      </c>
      <c r="I2015" s="41">
        <v>3258</v>
      </c>
      <c r="J2015" s="41">
        <v>101</v>
      </c>
      <c r="K2015" s="41">
        <v>64.83420000000001</v>
      </c>
      <c r="L2015" s="41">
        <v>2.0099</v>
      </c>
      <c r="M2015" s="41"/>
      <c r="N2015" s="41"/>
      <c r="O2015" s="41"/>
      <c r="P2015" s="41"/>
      <c r="Q2015" s="41">
        <v>3060</v>
      </c>
      <c r="R2015" s="41">
        <v>54.774000000000001</v>
      </c>
      <c r="S2015" s="41"/>
      <c r="T2015" s="41"/>
      <c r="U2015" s="41">
        <v>6419</v>
      </c>
      <c r="V2015" s="41">
        <v>121.61810000000001</v>
      </c>
      <c r="W2015" s="41"/>
      <c r="X2015" s="41"/>
    </row>
    <row r="2016" spans="1:24" x14ac:dyDescent="0.35">
      <c r="A2016" s="41" t="s">
        <v>646</v>
      </c>
      <c r="B2016" s="41" t="s">
        <v>481</v>
      </c>
      <c r="C2016" s="41" t="s">
        <v>33</v>
      </c>
      <c r="D2016" s="41" t="s">
        <v>206</v>
      </c>
      <c r="E2016" s="41" t="s">
        <v>206</v>
      </c>
      <c r="F2016" s="41" t="s">
        <v>762</v>
      </c>
      <c r="G2016" s="41">
        <v>7</v>
      </c>
      <c r="H2016" s="41">
        <v>5874.28259012739</v>
      </c>
      <c r="I2016" s="41">
        <v>4087</v>
      </c>
      <c r="J2016" s="41">
        <v>500</v>
      </c>
      <c r="K2016" s="41">
        <v>81.331299999999999</v>
      </c>
      <c r="L2016" s="41">
        <v>9.9500000000000011</v>
      </c>
      <c r="M2016" s="41">
        <v>0</v>
      </c>
      <c r="N2016" s="41">
        <v>458</v>
      </c>
      <c r="O2016" s="41">
        <v>0</v>
      </c>
      <c r="P2016" s="41">
        <v>10.305</v>
      </c>
      <c r="Q2016" s="41">
        <v>3029</v>
      </c>
      <c r="R2016" s="41">
        <v>54.219099999999997</v>
      </c>
      <c r="S2016" s="41">
        <v>2936</v>
      </c>
      <c r="T2016" s="41">
        <v>64.591999999999999</v>
      </c>
      <c r="U2016" s="41">
        <v>7616</v>
      </c>
      <c r="V2016" s="41">
        <v>145.50040000000001</v>
      </c>
      <c r="W2016" s="41">
        <v>3394</v>
      </c>
      <c r="X2016" s="41">
        <v>74.896999999999991</v>
      </c>
    </row>
    <row r="2017" spans="1:24" x14ac:dyDescent="0.35">
      <c r="A2017" s="41" t="s">
        <v>646</v>
      </c>
      <c r="B2017" s="41" t="s">
        <v>481</v>
      </c>
      <c r="C2017" s="41" t="s">
        <v>33</v>
      </c>
      <c r="D2017" s="41" t="s">
        <v>206</v>
      </c>
      <c r="E2017" s="41" t="s">
        <v>206</v>
      </c>
      <c r="F2017" s="41" t="s">
        <v>761</v>
      </c>
      <c r="G2017" s="41">
        <v>6</v>
      </c>
      <c r="H2017" s="41">
        <v>5874.28259012739</v>
      </c>
      <c r="I2017" s="41">
        <v>3257</v>
      </c>
      <c r="J2017" s="41">
        <v>3779</v>
      </c>
      <c r="K2017" s="41">
        <v>64.814300000000003</v>
      </c>
      <c r="L2017" s="41">
        <v>75.202100000000002</v>
      </c>
      <c r="M2017" s="41">
        <v>2360</v>
      </c>
      <c r="N2017" s="41">
        <v>387</v>
      </c>
      <c r="O2017" s="41">
        <v>53.1</v>
      </c>
      <c r="P2017" s="41">
        <v>8.7074999999999996</v>
      </c>
      <c r="Q2017" s="41">
        <v>3006</v>
      </c>
      <c r="R2017" s="41">
        <v>53.807400000000001</v>
      </c>
      <c r="S2017" s="41">
        <v>4294</v>
      </c>
      <c r="T2017" s="41">
        <v>94.468000000000004</v>
      </c>
      <c r="U2017" s="41">
        <v>10042</v>
      </c>
      <c r="V2017" s="41">
        <v>193.82380000000001</v>
      </c>
      <c r="W2017" s="41">
        <v>7041</v>
      </c>
      <c r="X2017" s="41">
        <v>156.27550000000002</v>
      </c>
    </row>
    <row r="2018" spans="1:24" x14ac:dyDescent="0.35">
      <c r="A2018" s="41" t="s">
        <v>508</v>
      </c>
      <c r="B2018" s="41" t="s">
        <v>509</v>
      </c>
      <c r="C2018" s="41" t="s">
        <v>12</v>
      </c>
      <c r="D2018" s="41" t="s">
        <v>207</v>
      </c>
      <c r="E2018" s="41" t="s">
        <v>207</v>
      </c>
      <c r="F2018" s="41" t="s">
        <v>756</v>
      </c>
      <c r="G2018" s="41">
        <v>1</v>
      </c>
      <c r="H2018" s="41">
        <v>4452.2948027521998</v>
      </c>
      <c r="I2018" s="41">
        <v>4420</v>
      </c>
      <c r="J2018" s="41">
        <v>0</v>
      </c>
      <c r="K2018" s="41">
        <v>81.77</v>
      </c>
      <c r="L2018" s="41">
        <v>0</v>
      </c>
      <c r="M2018" s="41">
        <v>7036</v>
      </c>
      <c r="N2018" s="41">
        <v>1338</v>
      </c>
      <c r="O2018" s="41">
        <v>140.0164</v>
      </c>
      <c r="P2018" s="41">
        <v>26.626200000000001</v>
      </c>
      <c r="Q2018" s="41">
        <v>2805</v>
      </c>
      <c r="R2018" s="41">
        <v>50.209499999999998</v>
      </c>
      <c r="S2018" s="41">
        <v>2446</v>
      </c>
      <c r="T2018" s="41">
        <v>53.811999999999998</v>
      </c>
      <c r="U2018" s="41">
        <v>7225</v>
      </c>
      <c r="V2018" s="41">
        <v>131.9795</v>
      </c>
      <c r="W2018" s="41">
        <v>10820</v>
      </c>
      <c r="X2018" s="41">
        <v>220.45460000000003</v>
      </c>
    </row>
    <row r="2019" spans="1:24" x14ac:dyDescent="0.35">
      <c r="A2019" s="41" t="s">
        <v>508</v>
      </c>
      <c r="B2019" s="41" t="s">
        <v>509</v>
      </c>
      <c r="C2019" s="41" t="s">
        <v>12</v>
      </c>
      <c r="D2019" s="41" t="s">
        <v>207</v>
      </c>
      <c r="E2019" s="41" t="s">
        <v>207</v>
      </c>
      <c r="F2019" s="41" t="s">
        <v>760</v>
      </c>
      <c r="G2019" s="41">
        <v>5</v>
      </c>
      <c r="H2019" s="41">
        <v>4452.2948027521998</v>
      </c>
      <c r="I2019" s="41">
        <v>13537</v>
      </c>
      <c r="J2019" s="41">
        <v>550</v>
      </c>
      <c r="K2019" s="41">
        <v>250.43449999999999</v>
      </c>
      <c r="L2019" s="41">
        <v>10.174999999999999</v>
      </c>
      <c r="M2019" s="41">
        <v>4903</v>
      </c>
      <c r="N2019" s="41">
        <v>111</v>
      </c>
      <c r="O2019" s="41">
        <v>97.569700000000012</v>
      </c>
      <c r="P2019" s="41">
        <v>2.2089000000000003</v>
      </c>
      <c r="Q2019" s="41">
        <v>2391</v>
      </c>
      <c r="R2019" s="41">
        <v>42.798900000000003</v>
      </c>
      <c r="S2019" s="41">
        <v>2051</v>
      </c>
      <c r="T2019" s="41">
        <v>45.122</v>
      </c>
      <c r="U2019" s="41">
        <v>16478</v>
      </c>
      <c r="V2019" s="41">
        <v>303.40839999999997</v>
      </c>
      <c r="W2019" s="41">
        <v>7065</v>
      </c>
      <c r="X2019" s="41">
        <v>144.9006</v>
      </c>
    </row>
    <row r="2020" spans="1:24" x14ac:dyDescent="0.35">
      <c r="A2020" s="41" t="s">
        <v>508</v>
      </c>
      <c r="B2020" s="41" t="s">
        <v>509</v>
      </c>
      <c r="C2020" s="41" t="s">
        <v>12</v>
      </c>
      <c r="D2020" s="41" t="s">
        <v>207</v>
      </c>
      <c r="E2020" s="41" t="s">
        <v>207</v>
      </c>
      <c r="F2020" s="41" t="s">
        <v>764</v>
      </c>
      <c r="G2020" s="41">
        <v>9</v>
      </c>
      <c r="H2020" s="41">
        <v>4452.2948027521998</v>
      </c>
      <c r="I2020" s="41">
        <v>6190</v>
      </c>
      <c r="J2020" s="41">
        <v>17</v>
      </c>
      <c r="K2020" s="41">
        <v>123.18100000000001</v>
      </c>
      <c r="L2020" s="41">
        <v>0.33830000000000005</v>
      </c>
      <c r="M2020" s="41"/>
      <c r="N2020" s="41"/>
      <c r="O2020" s="41"/>
      <c r="P2020" s="41"/>
      <c r="Q2020" s="41">
        <v>1755</v>
      </c>
      <c r="R2020" s="41">
        <v>31.4145</v>
      </c>
      <c r="S2020" s="41"/>
      <c r="T2020" s="41"/>
      <c r="U2020" s="41">
        <v>7962</v>
      </c>
      <c r="V2020" s="41">
        <v>154.93380000000002</v>
      </c>
      <c r="W2020" s="41"/>
      <c r="X2020" s="41"/>
    </row>
    <row r="2021" spans="1:24" x14ac:dyDescent="0.35">
      <c r="A2021" s="41" t="s">
        <v>508</v>
      </c>
      <c r="B2021" s="41" t="s">
        <v>509</v>
      </c>
      <c r="C2021" s="41" t="s">
        <v>12</v>
      </c>
      <c r="D2021" s="41" t="s">
        <v>207</v>
      </c>
      <c r="E2021" s="41" t="s">
        <v>207</v>
      </c>
      <c r="F2021" s="41" t="s">
        <v>766</v>
      </c>
      <c r="G2021" s="41">
        <v>11</v>
      </c>
      <c r="H2021" s="41">
        <v>4452.2948027521998</v>
      </c>
      <c r="I2021" s="41">
        <v>8245</v>
      </c>
      <c r="J2021" s="41">
        <v>851</v>
      </c>
      <c r="K2021" s="41">
        <v>164.07550000000001</v>
      </c>
      <c r="L2021" s="41">
        <v>16.934900000000003</v>
      </c>
      <c r="M2021" s="41"/>
      <c r="N2021" s="41"/>
      <c r="O2021" s="41"/>
      <c r="P2021" s="41"/>
      <c r="Q2021" s="41">
        <v>3362</v>
      </c>
      <c r="R2021" s="41">
        <v>60.1798</v>
      </c>
      <c r="S2021" s="41"/>
      <c r="T2021" s="41"/>
      <c r="U2021" s="41">
        <v>12458</v>
      </c>
      <c r="V2021" s="41">
        <v>241.1902</v>
      </c>
      <c r="W2021" s="41"/>
      <c r="X2021" s="41"/>
    </row>
    <row r="2022" spans="1:24" x14ac:dyDescent="0.35">
      <c r="A2022" s="41" t="s">
        <v>508</v>
      </c>
      <c r="B2022" s="41" t="s">
        <v>509</v>
      </c>
      <c r="C2022" s="41" t="s">
        <v>12</v>
      </c>
      <c r="D2022" s="41" t="s">
        <v>207</v>
      </c>
      <c r="E2022" s="41" t="s">
        <v>207</v>
      </c>
      <c r="F2022" s="41" t="s">
        <v>765</v>
      </c>
      <c r="G2022" s="41">
        <v>10</v>
      </c>
      <c r="H2022" s="41">
        <v>4452.2948027521998</v>
      </c>
      <c r="I2022" s="41">
        <v>5592</v>
      </c>
      <c r="J2022" s="41">
        <v>5174</v>
      </c>
      <c r="K2022" s="41">
        <v>111.2808</v>
      </c>
      <c r="L2022" s="41">
        <v>102.96260000000001</v>
      </c>
      <c r="M2022" s="41"/>
      <c r="N2022" s="41"/>
      <c r="O2022" s="41"/>
      <c r="P2022" s="41"/>
      <c r="Q2022" s="41">
        <v>3086</v>
      </c>
      <c r="R2022" s="41">
        <v>55.239400000000003</v>
      </c>
      <c r="S2022" s="41"/>
      <c r="T2022" s="41"/>
      <c r="U2022" s="41">
        <v>13852</v>
      </c>
      <c r="V2022" s="41">
        <v>269.4828</v>
      </c>
      <c r="W2022" s="41"/>
      <c r="X2022" s="41"/>
    </row>
    <row r="2023" spans="1:24" x14ac:dyDescent="0.35">
      <c r="A2023" s="41" t="s">
        <v>508</v>
      </c>
      <c r="B2023" s="41" t="s">
        <v>509</v>
      </c>
      <c r="C2023" s="41" t="s">
        <v>12</v>
      </c>
      <c r="D2023" s="41" t="s">
        <v>207</v>
      </c>
      <c r="E2023" s="41" t="s">
        <v>207</v>
      </c>
      <c r="F2023" s="41" t="s">
        <v>759</v>
      </c>
      <c r="G2023" s="41">
        <v>4</v>
      </c>
      <c r="H2023" s="41">
        <v>4452.2948027521998</v>
      </c>
      <c r="I2023" s="41">
        <v>7130</v>
      </c>
      <c r="J2023" s="41">
        <v>1640</v>
      </c>
      <c r="K2023" s="41">
        <v>131.905</v>
      </c>
      <c r="L2023" s="41">
        <v>30.34</v>
      </c>
      <c r="M2023" s="41">
        <v>6821</v>
      </c>
      <c r="N2023" s="41">
        <v>1106</v>
      </c>
      <c r="O2023" s="41">
        <v>135.7379</v>
      </c>
      <c r="P2023" s="41">
        <v>22.009399999999999</v>
      </c>
      <c r="Q2023" s="41">
        <v>2736</v>
      </c>
      <c r="R2023" s="41">
        <v>48.974400000000003</v>
      </c>
      <c r="S2023" s="41">
        <v>2293</v>
      </c>
      <c r="T2023" s="41">
        <v>50.445999999999998</v>
      </c>
      <c r="U2023" s="41">
        <v>11506</v>
      </c>
      <c r="V2023" s="41">
        <v>211.21940000000001</v>
      </c>
      <c r="W2023" s="41">
        <v>10220</v>
      </c>
      <c r="X2023" s="41">
        <v>208.19329999999999</v>
      </c>
    </row>
    <row r="2024" spans="1:24" x14ac:dyDescent="0.35">
      <c r="A2024" s="41" t="s">
        <v>508</v>
      </c>
      <c r="B2024" s="41" t="s">
        <v>509</v>
      </c>
      <c r="C2024" s="41" t="s">
        <v>12</v>
      </c>
      <c r="D2024" s="41" t="s">
        <v>207</v>
      </c>
      <c r="E2024" s="41" t="s">
        <v>207</v>
      </c>
      <c r="F2024" s="41" t="s">
        <v>758</v>
      </c>
      <c r="G2024" s="41">
        <v>3</v>
      </c>
      <c r="H2024" s="41">
        <v>4452.2948027521998</v>
      </c>
      <c r="I2024" s="41">
        <v>6942</v>
      </c>
      <c r="J2024" s="41">
        <v>1639</v>
      </c>
      <c r="K2024" s="41">
        <v>128.42699999999999</v>
      </c>
      <c r="L2024" s="41">
        <v>30.321499999999997</v>
      </c>
      <c r="M2024" s="41">
        <v>6499</v>
      </c>
      <c r="N2024" s="41">
        <v>352</v>
      </c>
      <c r="O2024" s="41">
        <v>129.33010000000002</v>
      </c>
      <c r="P2024" s="41">
        <v>7.0048000000000004</v>
      </c>
      <c r="Q2024" s="41">
        <v>3439</v>
      </c>
      <c r="R2024" s="41">
        <v>61.558100000000003</v>
      </c>
      <c r="S2024" s="41">
        <v>2677</v>
      </c>
      <c r="T2024" s="41">
        <v>58.893999999999998</v>
      </c>
      <c r="U2024" s="41">
        <v>12020</v>
      </c>
      <c r="V2024" s="41">
        <v>220.30659999999997</v>
      </c>
      <c r="W2024" s="41">
        <v>9528</v>
      </c>
      <c r="X2024" s="41">
        <v>195.22890000000001</v>
      </c>
    </row>
    <row r="2025" spans="1:24" x14ac:dyDescent="0.35">
      <c r="A2025" s="41" t="s">
        <v>508</v>
      </c>
      <c r="B2025" s="41" t="s">
        <v>509</v>
      </c>
      <c r="C2025" s="41" t="s">
        <v>12</v>
      </c>
      <c r="D2025" s="41" t="s">
        <v>207</v>
      </c>
      <c r="E2025" s="41" t="s">
        <v>207</v>
      </c>
      <c r="F2025" s="41" t="s">
        <v>767</v>
      </c>
      <c r="G2025" s="41">
        <v>12</v>
      </c>
      <c r="H2025" s="41">
        <v>4452.2948027521998</v>
      </c>
      <c r="I2025" s="41">
        <v>5926</v>
      </c>
      <c r="J2025" s="41">
        <v>4159</v>
      </c>
      <c r="K2025" s="41">
        <v>117.92740000000001</v>
      </c>
      <c r="L2025" s="41">
        <v>82.764099999999999</v>
      </c>
      <c r="M2025" s="41"/>
      <c r="N2025" s="41"/>
      <c r="O2025" s="41"/>
      <c r="P2025" s="41"/>
      <c r="Q2025" s="41">
        <v>3023</v>
      </c>
      <c r="R2025" s="41">
        <v>54.111699999999999</v>
      </c>
      <c r="S2025" s="41"/>
      <c r="T2025" s="41"/>
      <c r="U2025" s="41">
        <v>13108</v>
      </c>
      <c r="V2025" s="41">
        <v>254.8032</v>
      </c>
      <c r="W2025" s="41"/>
      <c r="X2025" s="41"/>
    </row>
    <row r="2026" spans="1:24" x14ac:dyDescent="0.35">
      <c r="A2026" s="41" t="s">
        <v>508</v>
      </c>
      <c r="B2026" s="41" t="s">
        <v>509</v>
      </c>
      <c r="C2026" s="41" t="s">
        <v>12</v>
      </c>
      <c r="D2026" s="41" t="s">
        <v>207</v>
      </c>
      <c r="E2026" s="41" t="s">
        <v>207</v>
      </c>
      <c r="F2026" s="41" t="s">
        <v>757</v>
      </c>
      <c r="G2026" s="41">
        <v>2</v>
      </c>
      <c r="H2026" s="41">
        <v>4452.2948027521998</v>
      </c>
      <c r="I2026" s="41">
        <v>4354</v>
      </c>
      <c r="J2026" s="41">
        <v>0</v>
      </c>
      <c r="K2026" s="41">
        <v>80.548999999999992</v>
      </c>
      <c r="L2026" s="41">
        <v>0</v>
      </c>
      <c r="M2026" s="41">
        <v>5337</v>
      </c>
      <c r="N2026" s="41">
        <v>1836</v>
      </c>
      <c r="O2026" s="41">
        <v>106.2063</v>
      </c>
      <c r="P2026" s="41">
        <v>36.5364</v>
      </c>
      <c r="Q2026" s="41">
        <v>3338</v>
      </c>
      <c r="R2026" s="41">
        <v>59.7502</v>
      </c>
      <c r="S2026" s="41">
        <v>2261</v>
      </c>
      <c r="T2026" s="41">
        <v>49.741999999999997</v>
      </c>
      <c r="U2026" s="41">
        <v>7692</v>
      </c>
      <c r="V2026" s="41">
        <v>140.29919999999998</v>
      </c>
      <c r="W2026" s="41">
        <v>9434</v>
      </c>
      <c r="X2026" s="41">
        <v>192.4847</v>
      </c>
    </row>
    <row r="2027" spans="1:24" x14ac:dyDescent="0.35">
      <c r="A2027" s="41" t="s">
        <v>508</v>
      </c>
      <c r="B2027" s="41" t="s">
        <v>509</v>
      </c>
      <c r="C2027" s="41" t="s">
        <v>12</v>
      </c>
      <c r="D2027" s="41" t="s">
        <v>207</v>
      </c>
      <c r="E2027" s="41" t="s">
        <v>207</v>
      </c>
      <c r="F2027" s="41" t="s">
        <v>763</v>
      </c>
      <c r="G2027" s="41">
        <v>8</v>
      </c>
      <c r="H2027" s="41">
        <v>4452.2948027521998</v>
      </c>
      <c r="I2027" s="41">
        <v>8405</v>
      </c>
      <c r="J2027" s="41">
        <v>20</v>
      </c>
      <c r="K2027" s="41">
        <v>167.2595</v>
      </c>
      <c r="L2027" s="41">
        <v>0.39800000000000002</v>
      </c>
      <c r="M2027" s="41"/>
      <c r="N2027" s="41"/>
      <c r="O2027" s="41"/>
      <c r="P2027" s="41"/>
      <c r="Q2027" s="41">
        <v>2607</v>
      </c>
      <c r="R2027" s="41">
        <v>46.665300000000002</v>
      </c>
      <c r="S2027" s="41"/>
      <c r="T2027" s="41"/>
      <c r="U2027" s="41">
        <v>11032</v>
      </c>
      <c r="V2027" s="41">
        <v>214.3228</v>
      </c>
      <c r="W2027" s="41"/>
      <c r="X2027" s="41"/>
    </row>
    <row r="2028" spans="1:24" x14ac:dyDescent="0.35">
      <c r="A2028" s="41" t="s">
        <v>508</v>
      </c>
      <c r="B2028" s="41" t="s">
        <v>509</v>
      </c>
      <c r="C2028" s="41" t="s">
        <v>12</v>
      </c>
      <c r="D2028" s="41" t="s">
        <v>207</v>
      </c>
      <c r="E2028" s="41" t="s">
        <v>207</v>
      </c>
      <c r="F2028" s="41" t="s">
        <v>762</v>
      </c>
      <c r="G2028" s="41">
        <v>7</v>
      </c>
      <c r="H2028" s="41">
        <v>4452.2948027521998</v>
      </c>
      <c r="I2028" s="41">
        <v>4615</v>
      </c>
      <c r="J2028" s="41">
        <v>1340</v>
      </c>
      <c r="K2028" s="41">
        <v>91.83850000000001</v>
      </c>
      <c r="L2028" s="41">
        <v>26.666</v>
      </c>
      <c r="M2028" s="41">
        <v>0</v>
      </c>
      <c r="N2028" s="41">
        <v>1052</v>
      </c>
      <c r="O2028" s="41">
        <v>0</v>
      </c>
      <c r="P2028" s="41">
        <v>23.669999999999998</v>
      </c>
      <c r="Q2028" s="41">
        <v>2845</v>
      </c>
      <c r="R2028" s="41">
        <v>50.9255</v>
      </c>
      <c r="S2028" s="41">
        <v>2665</v>
      </c>
      <c r="T2028" s="41">
        <v>58.63</v>
      </c>
      <c r="U2028" s="41">
        <v>8800</v>
      </c>
      <c r="V2028" s="41">
        <v>169.43</v>
      </c>
      <c r="W2028" s="41">
        <v>3717</v>
      </c>
      <c r="X2028" s="41">
        <v>82.3</v>
      </c>
    </row>
    <row r="2029" spans="1:24" x14ac:dyDescent="0.35">
      <c r="A2029" s="41" t="s">
        <v>508</v>
      </c>
      <c r="B2029" s="41" t="s">
        <v>509</v>
      </c>
      <c r="C2029" s="41" t="s">
        <v>12</v>
      </c>
      <c r="D2029" s="41" t="s">
        <v>207</v>
      </c>
      <c r="E2029" s="41" t="s">
        <v>207</v>
      </c>
      <c r="F2029" s="41" t="s">
        <v>761</v>
      </c>
      <c r="G2029" s="41">
        <v>6</v>
      </c>
      <c r="H2029" s="41">
        <v>4452.2948027521998</v>
      </c>
      <c r="I2029" s="41">
        <v>4363</v>
      </c>
      <c r="J2029" s="41">
        <v>2785</v>
      </c>
      <c r="K2029" s="41">
        <v>86.823700000000002</v>
      </c>
      <c r="L2029" s="41">
        <v>55.421500000000002</v>
      </c>
      <c r="M2029" s="41">
        <v>7916</v>
      </c>
      <c r="N2029" s="41">
        <v>2331</v>
      </c>
      <c r="O2029" s="41">
        <v>178.10999999999999</v>
      </c>
      <c r="P2029" s="41">
        <v>52.447499999999998</v>
      </c>
      <c r="Q2029" s="41">
        <v>2506</v>
      </c>
      <c r="R2029" s="41">
        <v>44.857399999999998</v>
      </c>
      <c r="S2029" s="41">
        <v>2754</v>
      </c>
      <c r="T2029" s="41">
        <v>60.588000000000001</v>
      </c>
      <c r="U2029" s="41">
        <v>9654</v>
      </c>
      <c r="V2029" s="41">
        <v>187.1026</v>
      </c>
      <c r="W2029" s="41">
        <v>13001</v>
      </c>
      <c r="X2029" s="41">
        <v>291.14549999999997</v>
      </c>
    </row>
    <row r="2030" spans="1:24" x14ac:dyDescent="0.35">
      <c r="A2030" s="41" t="s">
        <v>623</v>
      </c>
      <c r="B2030" s="41" t="s">
        <v>458</v>
      </c>
      <c r="C2030" s="41" t="s">
        <v>33</v>
      </c>
      <c r="D2030" s="41" t="s">
        <v>209</v>
      </c>
      <c r="E2030" s="41" t="s">
        <v>209</v>
      </c>
      <c r="F2030" s="41" t="s">
        <v>756</v>
      </c>
      <c r="G2030" s="41">
        <v>1</v>
      </c>
      <c r="H2030" s="41">
        <v>8703.5994571260908</v>
      </c>
      <c r="I2030" s="41">
        <v>1259</v>
      </c>
      <c r="J2030" s="41">
        <v>823</v>
      </c>
      <c r="K2030" s="41">
        <v>23.291499999999999</v>
      </c>
      <c r="L2030" s="41">
        <v>15.225499999999998</v>
      </c>
      <c r="M2030" s="41">
        <v>1989</v>
      </c>
      <c r="N2030" s="41">
        <v>15</v>
      </c>
      <c r="O2030" s="41">
        <v>39.581099999999999</v>
      </c>
      <c r="P2030" s="41">
        <v>0.29849999999999999</v>
      </c>
      <c r="Q2030" s="41">
        <v>9359</v>
      </c>
      <c r="R2030" s="41">
        <v>167.52610000000001</v>
      </c>
      <c r="S2030" s="41">
        <v>9165</v>
      </c>
      <c r="T2030" s="41">
        <v>201.63</v>
      </c>
      <c r="U2030" s="41">
        <v>11441</v>
      </c>
      <c r="V2030" s="41">
        <v>206.04310000000001</v>
      </c>
      <c r="W2030" s="41">
        <v>11169</v>
      </c>
      <c r="X2030" s="41">
        <v>241.50959999999998</v>
      </c>
    </row>
    <row r="2031" spans="1:24" x14ac:dyDescent="0.35">
      <c r="A2031" s="41" t="s">
        <v>623</v>
      </c>
      <c r="B2031" s="41" t="s">
        <v>458</v>
      </c>
      <c r="C2031" s="41" t="s">
        <v>33</v>
      </c>
      <c r="D2031" s="41" t="s">
        <v>209</v>
      </c>
      <c r="E2031" s="41" t="s">
        <v>209</v>
      </c>
      <c r="F2031" s="41" t="s">
        <v>760</v>
      </c>
      <c r="G2031" s="41">
        <v>5</v>
      </c>
      <c r="H2031" s="41">
        <v>8703.5994571260908</v>
      </c>
      <c r="I2031" s="41">
        <v>1004</v>
      </c>
      <c r="J2031" s="41">
        <v>16</v>
      </c>
      <c r="K2031" s="41">
        <v>18.573999999999998</v>
      </c>
      <c r="L2031" s="41">
        <v>0.29599999999999999</v>
      </c>
      <c r="M2031" s="41">
        <v>1122</v>
      </c>
      <c r="N2031" s="41">
        <v>272</v>
      </c>
      <c r="O2031" s="41">
        <v>22.3278</v>
      </c>
      <c r="P2031" s="41">
        <v>5.4128000000000007</v>
      </c>
      <c r="Q2031" s="41">
        <v>8664</v>
      </c>
      <c r="R2031" s="41">
        <v>155.0856</v>
      </c>
      <c r="S2031" s="41">
        <v>14957</v>
      </c>
      <c r="T2031" s="41">
        <v>329.05399999999997</v>
      </c>
      <c r="U2031" s="41">
        <v>9684</v>
      </c>
      <c r="V2031" s="41">
        <v>173.9556</v>
      </c>
      <c r="W2031" s="41">
        <v>16351</v>
      </c>
      <c r="X2031" s="41">
        <v>356.79459999999995</v>
      </c>
    </row>
    <row r="2032" spans="1:24" x14ac:dyDescent="0.35">
      <c r="A2032" s="41" t="s">
        <v>623</v>
      </c>
      <c r="B2032" s="41" t="s">
        <v>458</v>
      </c>
      <c r="C2032" s="41" t="s">
        <v>33</v>
      </c>
      <c r="D2032" s="41" t="s">
        <v>209</v>
      </c>
      <c r="E2032" s="41" t="s">
        <v>209</v>
      </c>
      <c r="F2032" s="41" t="s">
        <v>764</v>
      </c>
      <c r="G2032" s="41">
        <v>9</v>
      </c>
      <c r="H2032" s="41">
        <v>8703.5994571260908</v>
      </c>
      <c r="I2032" s="41">
        <v>912</v>
      </c>
      <c r="J2032" s="41">
        <v>23</v>
      </c>
      <c r="K2032" s="41">
        <v>18.148800000000001</v>
      </c>
      <c r="L2032" s="41">
        <v>0.4577</v>
      </c>
      <c r="M2032" s="41"/>
      <c r="N2032" s="41"/>
      <c r="O2032" s="41"/>
      <c r="P2032" s="41"/>
      <c r="Q2032" s="41">
        <v>9290</v>
      </c>
      <c r="R2032" s="41">
        <v>166.291</v>
      </c>
      <c r="S2032" s="41"/>
      <c r="T2032" s="41"/>
      <c r="U2032" s="41">
        <v>10225</v>
      </c>
      <c r="V2032" s="41">
        <v>184.89750000000001</v>
      </c>
      <c r="W2032" s="41"/>
      <c r="X2032" s="41"/>
    </row>
    <row r="2033" spans="1:24" x14ac:dyDescent="0.35">
      <c r="A2033" s="41" t="s">
        <v>623</v>
      </c>
      <c r="B2033" s="41" t="s">
        <v>458</v>
      </c>
      <c r="C2033" s="41" t="s">
        <v>33</v>
      </c>
      <c r="D2033" s="41" t="s">
        <v>209</v>
      </c>
      <c r="E2033" s="41" t="s">
        <v>209</v>
      </c>
      <c r="F2033" s="41" t="s">
        <v>766</v>
      </c>
      <c r="G2033" s="41">
        <v>11</v>
      </c>
      <c r="H2033" s="41">
        <v>8703.5994571260908</v>
      </c>
      <c r="I2033" s="41">
        <v>1046</v>
      </c>
      <c r="J2033" s="41">
        <v>26</v>
      </c>
      <c r="K2033" s="41">
        <v>20.8154</v>
      </c>
      <c r="L2033" s="41">
        <v>0.51740000000000008</v>
      </c>
      <c r="M2033" s="41"/>
      <c r="N2033" s="41"/>
      <c r="O2033" s="41"/>
      <c r="P2033" s="41"/>
      <c r="Q2033" s="41">
        <v>11415</v>
      </c>
      <c r="R2033" s="41">
        <v>204.32849999999999</v>
      </c>
      <c r="S2033" s="41"/>
      <c r="T2033" s="41"/>
      <c r="U2033" s="41">
        <v>12487</v>
      </c>
      <c r="V2033" s="41">
        <v>225.66129999999998</v>
      </c>
      <c r="W2033" s="41"/>
      <c r="X2033" s="41"/>
    </row>
    <row r="2034" spans="1:24" x14ac:dyDescent="0.35">
      <c r="A2034" s="41" t="s">
        <v>623</v>
      </c>
      <c r="B2034" s="41" t="s">
        <v>458</v>
      </c>
      <c r="C2034" s="41" t="s">
        <v>33</v>
      </c>
      <c r="D2034" s="41" t="s">
        <v>209</v>
      </c>
      <c r="E2034" s="41" t="s">
        <v>209</v>
      </c>
      <c r="F2034" s="41" t="s">
        <v>765</v>
      </c>
      <c r="G2034" s="41">
        <v>10</v>
      </c>
      <c r="H2034" s="41">
        <v>8703.5994571260908</v>
      </c>
      <c r="I2034" s="41">
        <v>1231</v>
      </c>
      <c r="J2034" s="41">
        <v>65</v>
      </c>
      <c r="K2034" s="41">
        <v>24.4969</v>
      </c>
      <c r="L2034" s="41">
        <v>1.2935000000000001</v>
      </c>
      <c r="M2034" s="41"/>
      <c r="N2034" s="41"/>
      <c r="O2034" s="41"/>
      <c r="P2034" s="41"/>
      <c r="Q2034" s="41">
        <v>11908</v>
      </c>
      <c r="R2034" s="41">
        <v>213.1532</v>
      </c>
      <c r="S2034" s="41"/>
      <c r="T2034" s="41"/>
      <c r="U2034" s="41">
        <v>13204</v>
      </c>
      <c r="V2034" s="41">
        <v>238.9436</v>
      </c>
      <c r="W2034" s="41"/>
      <c r="X2034" s="41"/>
    </row>
    <row r="2035" spans="1:24" x14ac:dyDescent="0.35">
      <c r="A2035" s="41" t="s">
        <v>623</v>
      </c>
      <c r="B2035" s="41" t="s">
        <v>458</v>
      </c>
      <c r="C2035" s="41" t="s">
        <v>33</v>
      </c>
      <c r="D2035" s="41" t="s">
        <v>209</v>
      </c>
      <c r="E2035" s="41" t="s">
        <v>209</v>
      </c>
      <c r="F2035" s="41" t="s">
        <v>759</v>
      </c>
      <c r="G2035" s="41">
        <v>4</v>
      </c>
      <c r="H2035" s="41">
        <v>8703.5994571260908</v>
      </c>
      <c r="I2035" s="41">
        <v>1316</v>
      </c>
      <c r="J2035" s="41">
        <v>53</v>
      </c>
      <c r="K2035" s="41">
        <v>24.346</v>
      </c>
      <c r="L2035" s="41">
        <v>0.98049999999999993</v>
      </c>
      <c r="M2035" s="41">
        <v>1173</v>
      </c>
      <c r="N2035" s="41">
        <v>115</v>
      </c>
      <c r="O2035" s="41">
        <v>23.342700000000001</v>
      </c>
      <c r="P2035" s="41">
        <v>2.2885</v>
      </c>
      <c r="Q2035" s="41">
        <v>12376</v>
      </c>
      <c r="R2035" s="41">
        <v>221.53039999999999</v>
      </c>
      <c r="S2035" s="41">
        <v>10500</v>
      </c>
      <c r="T2035" s="41">
        <v>231</v>
      </c>
      <c r="U2035" s="41">
        <v>13745</v>
      </c>
      <c r="V2035" s="41">
        <v>246.8569</v>
      </c>
      <c r="W2035" s="41">
        <v>11788</v>
      </c>
      <c r="X2035" s="41">
        <v>256.63119999999998</v>
      </c>
    </row>
    <row r="2036" spans="1:24" x14ac:dyDescent="0.35">
      <c r="A2036" s="41" t="s">
        <v>623</v>
      </c>
      <c r="B2036" s="41" t="s">
        <v>458</v>
      </c>
      <c r="C2036" s="41" t="s">
        <v>33</v>
      </c>
      <c r="D2036" s="41" t="s">
        <v>209</v>
      </c>
      <c r="E2036" s="41" t="s">
        <v>209</v>
      </c>
      <c r="F2036" s="41" t="s">
        <v>758</v>
      </c>
      <c r="G2036" s="41">
        <v>3</v>
      </c>
      <c r="H2036" s="41">
        <v>8703.5994571260908</v>
      </c>
      <c r="I2036" s="41">
        <v>1152</v>
      </c>
      <c r="J2036" s="41">
        <v>13</v>
      </c>
      <c r="K2036" s="41">
        <v>21.311999999999998</v>
      </c>
      <c r="L2036" s="41">
        <v>0.24049999999999999</v>
      </c>
      <c r="M2036" s="41">
        <v>929</v>
      </c>
      <c r="N2036" s="41">
        <v>21</v>
      </c>
      <c r="O2036" s="41">
        <v>18.487100000000002</v>
      </c>
      <c r="P2036" s="41">
        <v>0.41790000000000005</v>
      </c>
      <c r="Q2036" s="41">
        <v>9472</v>
      </c>
      <c r="R2036" s="41">
        <v>169.5488</v>
      </c>
      <c r="S2036" s="41">
        <v>9276</v>
      </c>
      <c r="T2036" s="41">
        <v>204.072</v>
      </c>
      <c r="U2036" s="41">
        <v>10637</v>
      </c>
      <c r="V2036" s="41">
        <v>191.10130000000001</v>
      </c>
      <c r="W2036" s="41">
        <v>10226</v>
      </c>
      <c r="X2036" s="41">
        <v>222.977</v>
      </c>
    </row>
    <row r="2037" spans="1:24" x14ac:dyDescent="0.35">
      <c r="A2037" s="41" t="s">
        <v>623</v>
      </c>
      <c r="B2037" s="41" t="s">
        <v>458</v>
      </c>
      <c r="C2037" s="41" t="s">
        <v>33</v>
      </c>
      <c r="D2037" s="41" t="s">
        <v>209</v>
      </c>
      <c r="E2037" s="41" t="s">
        <v>209</v>
      </c>
      <c r="F2037" s="41" t="s">
        <v>767</v>
      </c>
      <c r="G2037" s="41">
        <v>12</v>
      </c>
      <c r="H2037" s="41">
        <v>8703.5994571260908</v>
      </c>
      <c r="I2037" s="41">
        <v>1608</v>
      </c>
      <c r="J2037" s="41">
        <v>24</v>
      </c>
      <c r="K2037" s="41">
        <v>31.999200000000002</v>
      </c>
      <c r="L2037" s="41">
        <v>0.47760000000000002</v>
      </c>
      <c r="M2037" s="41"/>
      <c r="N2037" s="41"/>
      <c r="O2037" s="41"/>
      <c r="P2037" s="41"/>
      <c r="Q2037" s="41">
        <v>7366</v>
      </c>
      <c r="R2037" s="41">
        <v>131.85140000000001</v>
      </c>
      <c r="S2037" s="41"/>
      <c r="T2037" s="41"/>
      <c r="U2037" s="41">
        <v>8998</v>
      </c>
      <c r="V2037" s="41">
        <v>164.32820000000001</v>
      </c>
      <c r="W2037" s="41"/>
      <c r="X2037" s="41"/>
    </row>
    <row r="2038" spans="1:24" x14ac:dyDescent="0.35">
      <c r="A2038" s="41" t="s">
        <v>623</v>
      </c>
      <c r="B2038" s="41" t="s">
        <v>458</v>
      </c>
      <c r="C2038" s="41" t="s">
        <v>33</v>
      </c>
      <c r="D2038" s="41" t="s">
        <v>209</v>
      </c>
      <c r="E2038" s="41" t="s">
        <v>209</v>
      </c>
      <c r="F2038" s="41" t="s">
        <v>757</v>
      </c>
      <c r="G2038" s="41">
        <v>2</v>
      </c>
      <c r="H2038" s="41">
        <v>8703.5994571260908</v>
      </c>
      <c r="I2038" s="41">
        <v>1426</v>
      </c>
      <c r="J2038" s="41">
        <v>462</v>
      </c>
      <c r="K2038" s="41">
        <v>26.381</v>
      </c>
      <c r="L2038" s="41">
        <v>8.5469999999999988</v>
      </c>
      <c r="M2038" s="41">
        <v>2323</v>
      </c>
      <c r="N2038" s="41">
        <v>992</v>
      </c>
      <c r="O2038" s="41">
        <v>46.227700000000006</v>
      </c>
      <c r="P2038" s="41">
        <v>19.7408</v>
      </c>
      <c r="Q2038" s="41">
        <v>8179</v>
      </c>
      <c r="R2038" s="41">
        <v>146.4041</v>
      </c>
      <c r="S2038" s="41">
        <v>8131</v>
      </c>
      <c r="T2038" s="41">
        <v>178.88200000000001</v>
      </c>
      <c r="U2038" s="41">
        <v>10067</v>
      </c>
      <c r="V2038" s="41">
        <v>181.3321</v>
      </c>
      <c r="W2038" s="41">
        <v>11446</v>
      </c>
      <c r="X2038" s="41">
        <v>244.85050000000001</v>
      </c>
    </row>
    <row r="2039" spans="1:24" x14ac:dyDescent="0.35">
      <c r="A2039" s="41" t="s">
        <v>623</v>
      </c>
      <c r="B2039" s="41" t="s">
        <v>458</v>
      </c>
      <c r="C2039" s="41" t="s">
        <v>33</v>
      </c>
      <c r="D2039" s="41" t="s">
        <v>209</v>
      </c>
      <c r="E2039" s="41" t="s">
        <v>209</v>
      </c>
      <c r="F2039" s="41" t="s">
        <v>763</v>
      </c>
      <c r="G2039" s="41">
        <v>8</v>
      </c>
      <c r="H2039" s="41">
        <v>8703.5994571260908</v>
      </c>
      <c r="I2039" s="41">
        <v>1350</v>
      </c>
      <c r="J2039" s="41">
        <v>16</v>
      </c>
      <c r="K2039" s="41">
        <v>26.865000000000002</v>
      </c>
      <c r="L2039" s="41">
        <v>0.31840000000000002</v>
      </c>
      <c r="M2039" s="41"/>
      <c r="N2039" s="41"/>
      <c r="O2039" s="41"/>
      <c r="P2039" s="41"/>
      <c r="Q2039" s="41">
        <v>13416</v>
      </c>
      <c r="R2039" s="41">
        <v>240.1464</v>
      </c>
      <c r="S2039" s="41"/>
      <c r="T2039" s="41"/>
      <c r="U2039" s="41">
        <v>14782</v>
      </c>
      <c r="V2039" s="41">
        <v>267.32979999999998</v>
      </c>
      <c r="W2039" s="41"/>
      <c r="X2039" s="41"/>
    </row>
    <row r="2040" spans="1:24" x14ac:dyDescent="0.35">
      <c r="A2040" s="41" t="s">
        <v>623</v>
      </c>
      <c r="B2040" s="41" t="s">
        <v>458</v>
      </c>
      <c r="C2040" s="41" t="s">
        <v>33</v>
      </c>
      <c r="D2040" s="41" t="s">
        <v>209</v>
      </c>
      <c r="E2040" s="41" t="s">
        <v>209</v>
      </c>
      <c r="F2040" s="41" t="s">
        <v>762</v>
      </c>
      <c r="G2040" s="41">
        <v>7</v>
      </c>
      <c r="H2040" s="41">
        <v>8703.5994571260908</v>
      </c>
      <c r="I2040" s="41">
        <v>1423</v>
      </c>
      <c r="J2040" s="41">
        <v>5181</v>
      </c>
      <c r="K2040" s="41">
        <v>28.317700000000002</v>
      </c>
      <c r="L2040" s="41">
        <v>103.1019</v>
      </c>
      <c r="M2040" s="41">
        <v>0</v>
      </c>
      <c r="N2040" s="41">
        <v>1714</v>
      </c>
      <c r="O2040" s="41">
        <v>0</v>
      </c>
      <c r="P2040" s="41">
        <v>38.564999999999998</v>
      </c>
      <c r="Q2040" s="41">
        <v>12551</v>
      </c>
      <c r="R2040" s="41">
        <v>224.66290000000001</v>
      </c>
      <c r="S2040" s="41">
        <v>10536</v>
      </c>
      <c r="T2040" s="41">
        <v>231.792</v>
      </c>
      <c r="U2040" s="41">
        <v>19155</v>
      </c>
      <c r="V2040" s="41">
        <v>356.08249999999998</v>
      </c>
      <c r="W2040" s="41">
        <v>12250</v>
      </c>
      <c r="X2040" s="41">
        <v>270.35699999999997</v>
      </c>
    </row>
    <row r="2041" spans="1:24" x14ac:dyDescent="0.35">
      <c r="A2041" s="41" t="s">
        <v>623</v>
      </c>
      <c r="B2041" s="41" t="s">
        <v>458</v>
      </c>
      <c r="C2041" s="41" t="s">
        <v>33</v>
      </c>
      <c r="D2041" s="41" t="s">
        <v>209</v>
      </c>
      <c r="E2041" s="41" t="s">
        <v>209</v>
      </c>
      <c r="F2041" s="41" t="s">
        <v>761</v>
      </c>
      <c r="G2041" s="41">
        <v>6</v>
      </c>
      <c r="H2041" s="41">
        <v>8703.5994571260908</v>
      </c>
      <c r="I2041" s="41">
        <v>1220</v>
      </c>
      <c r="J2041" s="41">
        <v>61</v>
      </c>
      <c r="K2041" s="41">
        <v>24.278000000000002</v>
      </c>
      <c r="L2041" s="41">
        <v>1.2139</v>
      </c>
      <c r="M2041" s="41">
        <v>1051</v>
      </c>
      <c r="N2041" s="41">
        <v>1968</v>
      </c>
      <c r="O2041" s="41">
        <v>23.647500000000001</v>
      </c>
      <c r="P2041" s="41">
        <v>44.28</v>
      </c>
      <c r="Q2041" s="41">
        <v>10785</v>
      </c>
      <c r="R2041" s="41">
        <v>193.0515</v>
      </c>
      <c r="S2041" s="41">
        <v>12012</v>
      </c>
      <c r="T2041" s="41">
        <v>264.26400000000001</v>
      </c>
      <c r="U2041" s="41">
        <v>12066</v>
      </c>
      <c r="V2041" s="41">
        <v>218.54340000000002</v>
      </c>
      <c r="W2041" s="41">
        <v>15031</v>
      </c>
      <c r="X2041" s="41">
        <v>332.19150000000002</v>
      </c>
    </row>
    <row r="2042" spans="1:24" x14ac:dyDescent="0.35">
      <c r="A2042" s="41" t="s">
        <v>523</v>
      </c>
      <c r="B2042" s="41" t="s">
        <v>493</v>
      </c>
      <c r="C2042" s="41" t="s">
        <v>12</v>
      </c>
      <c r="D2042" s="41" t="s">
        <v>210</v>
      </c>
      <c r="E2042" s="41" t="s">
        <v>210</v>
      </c>
      <c r="F2042" s="41" t="s">
        <v>756</v>
      </c>
      <c r="G2042" s="41">
        <v>1</v>
      </c>
      <c r="H2042" s="41">
        <v>2872.0650248626998</v>
      </c>
      <c r="I2042" s="41">
        <v>384</v>
      </c>
      <c r="J2042" s="41">
        <v>0</v>
      </c>
      <c r="K2042" s="41">
        <v>7.1039999999999992</v>
      </c>
      <c r="L2042" s="41">
        <v>0</v>
      </c>
      <c r="M2042" s="41">
        <v>322</v>
      </c>
      <c r="N2042" s="41">
        <v>12</v>
      </c>
      <c r="O2042" s="41">
        <v>6.4077999999999999</v>
      </c>
      <c r="P2042" s="41">
        <v>0.23880000000000001</v>
      </c>
      <c r="Q2042" s="41">
        <v>1319</v>
      </c>
      <c r="R2042" s="41">
        <v>23.610099999999999</v>
      </c>
      <c r="S2042" s="41">
        <v>1477</v>
      </c>
      <c r="T2042" s="41">
        <v>32.494</v>
      </c>
      <c r="U2042" s="41">
        <v>1703</v>
      </c>
      <c r="V2042" s="41">
        <v>30.714099999999998</v>
      </c>
      <c r="W2042" s="41">
        <v>1811</v>
      </c>
      <c r="X2042" s="41">
        <v>39.140599999999999</v>
      </c>
    </row>
    <row r="2043" spans="1:24" x14ac:dyDescent="0.35">
      <c r="A2043" s="41" t="s">
        <v>523</v>
      </c>
      <c r="B2043" s="41" t="s">
        <v>493</v>
      </c>
      <c r="C2043" s="41" t="s">
        <v>12</v>
      </c>
      <c r="D2043" s="41" t="s">
        <v>210</v>
      </c>
      <c r="E2043" s="41" t="s">
        <v>210</v>
      </c>
      <c r="F2043" s="41" t="s">
        <v>760</v>
      </c>
      <c r="G2043" s="41">
        <v>5</v>
      </c>
      <c r="H2043" s="41">
        <v>2872.0650248626998</v>
      </c>
      <c r="I2043" s="41">
        <v>649</v>
      </c>
      <c r="J2043" s="41">
        <v>0</v>
      </c>
      <c r="K2043" s="41">
        <v>12.006499999999999</v>
      </c>
      <c r="L2043" s="41">
        <v>0</v>
      </c>
      <c r="M2043" s="41">
        <v>279</v>
      </c>
      <c r="N2043" s="41">
        <v>20</v>
      </c>
      <c r="O2043" s="41">
        <v>5.5521000000000003</v>
      </c>
      <c r="P2043" s="41">
        <v>0.39800000000000002</v>
      </c>
      <c r="Q2043" s="41">
        <v>1552</v>
      </c>
      <c r="R2043" s="41">
        <v>27.780799999999999</v>
      </c>
      <c r="S2043" s="41">
        <v>1877</v>
      </c>
      <c r="T2043" s="41">
        <v>41.293999999999997</v>
      </c>
      <c r="U2043" s="41">
        <v>2201</v>
      </c>
      <c r="V2043" s="41">
        <v>39.787300000000002</v>
      </c>
      <c r="W2043" s="41">
        <v>2176</v>
      </c>
      <c r="X2043" s="41">
        <v>47.244099999999996</v>
      </c>
    </row>
    <row r="2044" spans="1:24" x14ac:dyDescent="0.35">
      <c r="A2044" s="41" t="s">
        <v>523</v>
      </c>
      <c r="B2044" s="41" t="s">
        <v>493</v>
      </c>
      <c r="C2044" s="41" t="s">
        <v>12</v>
      </c>
      <c r="D2044" s="41" t="s">
        <v>210</v>
      </c>
      <c r="E2044" s="41" t="s">
        <v>210</v>
      </c>
      <c r="F2044" s="41" t="s">
        <v>764</v>
      </c>
      <c r="G2044" s="41">
        <v>9</v>
      </c>
      <c r="H2044" s="41">
        <v>2872.0650248626998</v>
      </c>
      <c r="I2044" s="41">
        <v>141</v>
      </c>
      <c r="J2044" s="41">
        <v>5</v>
      </c>
      <c r="K2044" s="41">
        <v>2.8059000000000003</v>
      </c>
      <c r="L2044" s="41">
        <v>9.9500000000000005E-2</v>
      </c>
      <c r="M2044" s="41"/>
      <c r="N2044" s="41"/>
      <c r="O2044" s="41"/>
      <c r="P2044" s="41"/>
      <c r="Q2044" s="41">
        <v>2903</v>
      </c>
      <c r="R2044" s="41">
        <v>51.963700000000003</v>
      </c>
      <c r="S2044" s="41"/>
      <c r="T2044" s="41"/>
      <c r="U2044" s="41">
        <v>3049</v>
      </c>
      <c r="V2044" s="41">
        <v>54.869100000000003</v>
      </c>
      <c r="W2044" s="41"/>
      <c r="X2044" s="41"/>
    </row>
    <row r="2045" spans="1:24" x14ac:dyDescent="0.35">
      <c r="A2045" s="41" t="s">
        <v>523</v>
      </c>
      <c r="B2045" s="41" t="s">
        <v>493</v>
      </c>
      <c r="C2045" s="41" t="s">
        <v>12</v>
      </c>
      <c r="D2045" s="41" t="s">
        <v>210</v>
      </c>
      <c r="E2045" s="41" t="s">
        <v>210</v>
      </c>
      <c r="F2045" s="41" t="s">
        <v>766</v>
      </c>
      <c r="G2045" s="41">
        <v>11</v>
      </c>
      <c r="H2045" s="41">
        <v>2872.0650248626998</v>
      </c>
      <c r="I2045" s="41">
        <v>226</v>
      </c>
      <c r="J2045" s="41">
        <v>3</v>
      </c>
      <c r="K2045" s="41">
        <v>4.4973999999999998</v>
      </c>
      <c r="L2045" s="41">
        <v>5.9700000000000003E-2</v>
      </c>
      <c r="M2045" s="41"/>
      <c r="N2045" s="41"/>
      <c r="O2045" s="41"/>
      <c r="P2045" s="41"/>
      <c r="Q2045" s="41">
        <v>2508</v>
      </c>
      <c r="R2045" s="41">
        <v>44.8932</v>
      </c>
      <c r="S2045" s="41"/>
      <c r="T2045" s="41"/>
      <c r="U2045" s="41">
        <v>2737</v>
      </c>
      <c r="V2045" s="41">
        <v>49.450299999999999</v>
      </c>
      <c r="W2045" s="41"/>
      <c r="X2045" s="41"/>
    </row>
    <row r="2046" spans="1:24" x14ac:dyDescent="0.35">
      <c r="A2046" s="41" t="s">
        <v>523</v>
      </c>
      <c r="B2046" s="41" t="s">
        <v>493</v>
      </c>
      <c r="C2046" s="41" t="s">
        <v>12</v>
      </c>
      <c r="D2046" s="41" t="s">
        <v>210</v>
      </c>
      <c r="E2046" s="41" t="s">
        <v>210</v>
      </c>
      <c r="F2046" s="41" t="s">
        <v>765</v>
      </c>
      <c r="G2046" s="41">
        <v>10</v>
      </c>
      <c r="H2046" s="41">
        <v>2872.0650248626998</v>
      </c>
      <c r="I2046" s="41">
        <v>195</v>
      </c>
      <c r="J2046" s="41">
        <v>0</v>
      </c>
      <c r="K2046" s="41">
        <v>3.8805000000000001</v>
      </c>
      <c r="L2046" s="41">
        <v>0</v>
      </c>
      <c r="M2046" s="41"/>
      <c r="N2046" s="41"/>
      <c r="O2046" s="41"/>
      <c r="P2046" s="41"/>
      <c r="Q2046" s="41">
        <v>1708</v>
      </c>
      <c r="R2046" s="41">
        <v>30.5732</v>
      </c>
      <c r="S2046" s="41"/>
      <c r="T2046" s="41"/>
      <c r="U2046" s="41">
        <v>1903</v>
      </c>
      <c r="V2046" s="41">
        <v>34.453699999999998</v>
      </c>
      <c r="W2046" s="41"/>
      <c r="X2046" s="41"/>
    </row>
    <row r="2047" spans="1:24" x14ac:dyDescent="0.35">
      <c r="A2047" s="41" t="s">
        <v>523</v>
      </c>
      <c r="B2047" s="41" t="s">
        <v>493</v>
      </c>
      <c r="C2047" s="41" t="s">
        <v>12</v>
      </c>
      <c r="D2047" s="41" t="s">
        <v>210</v>
      </c>
      <c r="E2047" s="41" t="s">
        <v>210</v>
      </c>
      <c r="F2047" s="41" t="s">
        <v>759</v>
      </c>
      <c r="G2047" s="41">
        <v>4</v>
      </c>
      <c r="H2047" s="41">
        <v>2872.0650248626998</v>
      </c>
      <c r="I2047" s="41">
        <v>703</v>
      </c>
      <c r="J2047" s="41">
        <v>0</v>
      </c>
      <c r="K2047" s="41">
        <v>13.0055</v>
      </c>
      <c r="L2047" s="41">
        <v>0</v>
      </c>
      <c r="M2047" s="41">
        <v>335</v>
      </c>
      <c r="N2047" s="41">
        <v>34</v>
      </c>
      <c r="O2047" s="41">
        <v>6.6665000000000001</v>
      </c>
      <c r="P2047" s="41">
        <v>0.67660000000000009</v>
      </c>
      <c r="Q2047" s="41">
        <v>1311</v>
      </c>
      <c r="R2047" s="41">
        <v>23.466899999999999</v>
      </c>
      <c r="S2047" s="41">
        <v>2325</v>
      </c>
      <c r="T2047" s="41">
        <v>51.15</v>
      </c>
      <c r="U2047" s="41">
        <v>2014</v>
      </c>
      <c r="V2047" s="41">
        <v>36.4724</v>
      </c>
      <c r="W2047" s="41">
        <v>2694</v>
      </c>
      <c r="X2047" s="41">
        <v>58.493099999999998</v>
      </c>
    </row>
    <row r="2048" spans="1:24" x14ac:dyDescent="0.35">
      <c r="A2048" s="41" t="s">
        <v>523</v>
      </c>
      <c r="B2048" s="41" t="s">
        <v>493</v>
      </c>
      <c r="C2048" s="41" t="s">
        <v>12</v>
      </c>
      <c r="D2048" s="41" t="s">
        <v>210</v>
      </c>
      <c r="E2048" s="41" t="s">
        <v>210</v>
      </c>
      <c r="F2048" s="41" t="s">
        <v>758</v>
      </c>
      <c r="G2048" s="41">
        <v>3</v>
      </c>
      <c r="H2048" s="41">
        <v>2872.0650248626998</v>
      </c>
      <c r="I2048" s="41">
        <v>743</v>
      </c>
      <c r="J2048" s="41">
        <v>0</v>
      </c>
      <c r="K2048" s="41">
        <v>13.7455</v>
      </c>
      <c r="L2048" s="41">
        <v>0</v>
      </c>
      <c r="M2048" s="41">
        <v>295</v>
      </c>
      <c r="N2048" s="41">
        <v>16</v>
      </c>
      <c r="O2048" s="41">
        <v>5.8705000000000007</v>
      </c>
      <c r="P2048" s="41">
        <v>0.31840000000000002</v>
      </c>
      <c r="Q2048" s="41">
        <v>1410</v>
      </c>
      <c r="R2048" s="41">
        <v>25.239000000000001</v>
      </c>
      <c r="S2048" s="41">
        <v>1496</v>
      </c>
      <c r="T2048" s="41">
        <v>32.911999999999999</v>
      </c>
      <c r="U2048" s="41">
        <v>2153</v>
      </c>
      <c r="V2048" s="41">
        <v>38.984499999999997</v>
      </c>
      <c r="W2048" s="41">
        <v>1807</v>
      </c>
      <c r="X2048" s="41">
        <v>39.100899999999996</v>
      </c>
    </row>
    <row r="2049" spans="1:24" x14ac:dyDescent="0.35">
      <c r="A2049" s="41" t="s">
        <v>523</v>
      </c>
      <c r="B2049" s="41" t="s">
        <v>493</v>
      </c>
      <c r="C2049" s="41" t="s">
        <v>12</v>
      </c>
      <c r="D2049" s="41" t="s">
        <v>210</v>
      </c>
      <c r="E2049" s="41" t="s">
        <v>210</v>
      </c>
      <c r="F2049" s="41" t="s">
        <v>767</v>
      </c>
      <c r="G2049" s="41">
        <v>12</v>
      </c>
      <c r="H2049" s="41">
        <v>2872.0650248626998</v>
      </c>
      <c r="I2049" s="41">
        <v>218</v>
      </c>
      <c r="J2049" s="41">
        <v>7</v>
      </c>
      <c r="K2049" s="41">
        <v>4.3382000000000005</v>
      </c>
      <c r="L2049" s="41">
        <v>0.13930000000000001</v>
      </c>
      <c r="M2049" s="41"/>
      <c r="N2049" s="41"/>
      <c r="O2049" s="41"/>
      <c r="P2049" s="41"/>
      <c r="Q2049" s="41">
        <v>1136</v>
      </c>
      <c r="R2049" s="41">
        <v>20.334399999999999</v>
      </c>
      <c r="S2049" s="41"/>
      <c r="T2049" s="41"/>
      <c r="U2049" s="41">
        <v>1361</v>
      </c>
      <c r="V2049" s="41">
        <v>24.811900000000001</v>
      </c>
      <c r="W2049" s="41"/>
      <c r="X2049" s="41"/>
    </row>
    <row r="2050" spans="1:24" x14ac:dyDescent="0.35">
      <c r="A2050" s="41" t="s">
        <v>523</v>
      </c>
      <c r="B2050" s="41" t="s">
        <v>493</v>
      </c>
      <c r="C2050" s="41" t="s">
        <v>12</v>
      </c>
      <c r="D2050" s="41" t="s">
        <v>210</v>
      </c>
      <c r="E2050" s="41" t="s">
        <v>210</v>
      </c>
      <c r="F2050" s="41" t="s">
        <v>757</v>
      </c>
      <c r="G2050" s="41">
        <v>2</v>
      </c>
      <c r="H2050" s="41">
        <v>2872.0650248626998</v>
      </c>
      <c r="I2050" s="41">
        <v>407</v>
      </c>
      <c r="J2050" s="41">
        <v>0</v>
      </c>
      <c r="K2050" s="41">
        <v>7.5294999999999996</v>
      </c>
      <c r="L2050" s="41">
        <v>0</v>
      </c>
      <c r="M2050" s="41">
        <v>397</v>
      </c>
      <c r="N2050" s="41">
        <v>5</v>
      </c>
      <c r="O2050" s="41">
        <v>7.9003000000000005</v>
      </c>
      <c r="P2050" s="41">
        <v>9.9500000000000005E-2</v>
      </c>
      <c r="Q2050" s="41">
        <v>1079</v>
      </c>
      <c r="R2050" s="41">
        <v>19.3141</v>
      </c>
      <c r="S2050" s="41">
        <v>1399</v>
      </c>
      <c r="T2050" s="41">
        <v>30.777999999999999</v>
      </c>
      <c r="U2050" s="41">
        <v>1486</v>
      </c>
      <c r="V2050" s="41">
        <v>26.843599999999999</v>
      </c>
      <c r="W2050" s="41">
        <v>1801</v>
      </c>
      <c r="X2050" s="41">
        <v>38.777799999999999</v>
      </c>
    </row>
    <row r="2051" spans="1:24" x14ac:dyDescent="0.35">
      <c r="A2051" s="41" t="s">
        <v>523</v>
      </c>
      <c r="B2051" s="41" t="s">
        <v>493</v>
      </c>
      <c r="C2051" s="41" t="s">
        <v>12</v>
      </c>
      <c r="D2051" s="41" t="s">
        <v>210</v>
      </c>
      <c r="E2051" s="41" t="s">
        <v>210</v>
      </c>
      <c r="F2051" s="41" t="s">
        <v>763</v>
      </c>
      <c r="G2051" s="41">
        <v>8</v>
      </c>
      <c r="H2051" s="41">
        <v>2872.0650248626998</v>
      </c>
      <c r="I2051" s="41">
        <v>343</v>
      </c>
      <c r="J2051" s="41">
        <v>6</v>
      </c>
      <c r="K2051" s="41">
        <v>6.8257000000000003</v>
      </c>
      <c r="L2051" s="41">
        <v>0.11940000000000001</v>
      </c>
      <c r="M2051" s="41"/>
      <c r="N2051" s="41"/>
      <c r="O2051" s="41"/>
      <c r="P2051" s="41"/>
      <c r="Q2051" s="41">
        <v>2529</v>
      </c>
      <c r="R2051" s="41">
        <v>45.269100000000002</v>
      </c>
      <c r="S2051" s="41"/>
      <c r="T2051" s="41"/>
      <c r="U2051" s="41">
        <v>2878</v>
      </c>
      <c r="V2051" s="41">
        <v>52.214200000000005</v>
      </c>
      <c r="W2051" s="41"/>
      <c r="X2051" s="41"/>
    </row>
    <row r="2052" spans="1:24" x14ac:dyDescent="0.35">
      <c r="A2052" s="41" t="s">
        <v>523</v>
      </c>
      <c r="B2052" s="41" t="s">
        <v>493</v>
      </c>
      <c r="C2052" s="41" t="s">
        <v>12</v>
      </c>
      <c r="D2052" s="41" t="s">
        <v>210</v>
      </c>
      <c r="E2052" s="41" t="s">
        <v>210</v>
      </c>
      <c r="F2052" s="41" t="s">
        <v>762</v>
      </c>
      <c r="G2052" s="41">
        <v>7</v>
      </c>
      <c r="H2052" s="41">
        <v>2872.0650248626998</v>
      </c>
      <c r="I2052" s="41">
        <v>206</v>
      </c>
      <c r="J2052" s="41">
        <v>6</v>
      </c>
      <c r="K2052" s="41">
        <v>4.0994000000000002</v>
      </c>
      <c r="L2052" s="41">
        <v>0.11940000000000001</v>
      </c>
      <c r="M2052" s="41">
        <v>0</v>
      </c>
      <c r="N2052" s="41">
        <v>23</v>
      </c>
      <c r="O2052" s="41">
        <v>0</v>
      </c>
      <c r="P2052" s="41">
        <v>0.51749999999999996</v>
      </c>
      <c r="Q2052" s="41">
        <v>3056</v>
      </c>
      <c r="R2052" s="41">
        <v>54.702399999999997</v>
      </c>
      <c r="S2052" s="41">
        <v>3759</v>
      </c>
      <c r="T2052" s="41">
        <v>82.697999999999993</v>
      </c>
      <c r="U2052" s="41">
        <v>3268</v>
      </c>
      <c r="V2052" s="41">
        <v>58.921199999999999</v>
      </c>
      <c r="W2052" s="41">
        <v>3782</v>
      </c>
      <c r="X2052" s="41">
        <v>83.215499999999992</v>
      </c>
    </row>
    <row r="2053" spans="1:24" x14ac:dyDescent="0.35">
      <c r="A2053" s="41" t="s">
        <v>523</v>
      </c>
      <c r="B2053" s="41" t="s">
        <v>493</v>
      </c>
      <c r="C2053" s="41" t="s">
        <v>12</v>
      </c>
      <c r="D2053" s="41" t="s">
        <v>210</v>
      </c>
      <c r="E2053" s="41" t="s">
        <v>210</v>
      </c>
      <c r="F2053" s="41" t="s">
        <v>761</v>
      </c>
      <c r="G2053" s="41">
        <v>6</v>
      </c>
      <c r="H2053" s="41">
        <v>2872.0650248626998</v>
      </c>
      <c r="I2053" s="41">
        <v>139</v>
      </c>
      <c r="J2053" s="41">
        <v>1</v>
      </c>
      <c r="K2053" s="41">
        <v>2.7661000000000002</v>
      </c>
      <c r="L2053" s="41">
        <v>1.9900000000000001E-2</v>
      </c>
      <c r="M2053" s="41">
        <v>508</v>
      </c>
      <c r="N2053" s="41">
        <v>62</v>
      </c>
      <c r="O2053" s="41">
        <v>11.43</v>
      </c>
      <c r="P2053" s="41">
        <v>1.395</v>
      </c>
      <c r="Q2053" s="41">
        <v>4235</v>
      </c>
      <c r="R2053" s="41">
        <v>75.8065</v>
      </c>
      <c r="S2053" s="41">
        <v>2657</v>
      </c>
      <c r="T2053" s="41">
        <v>58.454000000000001</v>
      </c>
      <c r="U2053" s="41">
        <v>4375</v>
      </c>
      <c r="V2053" s="41">
        <v>78.592500000000001</v>
      </c>
      <c r="W2053" s="41">
        <v>3227</v>
      </c>
      <c r="X2053" s="41">
        <v>71.278999999999996</v>
      </c>
    </row>
    <row r="2054" spans="1:24" x14ac:dyDescent="0.35">
      <c r="A2054" s="41" t="s">
        <v>640</v>
      </c>
      <c r="B2054" s="41" t="s">
        <v>458</v>
      </c>
      <c r="C2054" s="41" t="s">
        <v>33</v>
      </c>
      <c r="D2054" s="41" t="s">
        <v>211</v>
      </c>
      <c r="E2054" s="41" t="s">
        <v>211</v>
      </c>
      <c r="F2054" s="41" t="s">
        <v>756</v>
      </c>
      <c r="G2054" s="41">
        <v>1</v>
      </c>
      <c r="H2054" s="41">
        <v>3871.1398069513498</v>
      </c>
      <c r="I2054" s="41">
        <v>837</v>
      </c>
      <c r="J2054" s="41">
        <v>563</v>
      </c>
      <c r="K2054" s="41">
        <v>15.484499999999999</v>
      </c>
      <c r="L2054" s="41">
        <v>10.4155</v>
      </c>
      <c r="M2054" s="41">
        <v>764</v>
      </c>
      <c r="N2054" s="41">
        <v>2</v>
      </c>
      <c r="O2054" s="41">
        <v>15.203600000000002</v>
      </c>
      <c r="P2054" s="41">
        <v>3.9800000000000002E-2</v>
      </c>
      <c r="Q2054" s="41">
        <v>1734</v>
      </c>
      <c r="R2054" s="41">
        <v>31.038599999999999</v>
      </c>
      <c r="S2054" s="41">
        <v>1274</v>
      </c>
      <c r="T2054" s="41">
        <v>28.027999999999999</v>
      </c>
      <c r="U2054" s="41">
        <v>3134</v>
      </c>
      <c r="V2054" s="41">
        <v>56.938599999999994</v>
      </c>
      <c r="W2054" s="41">
        <v>2040</v>
      </c>
      <c r="X2054" s="41">
        <v>43.2714</v>
      </c>
    </row>
    <row r="2055" spans="1:24" x14ac:dyDescent="0.35">
      <c r="A2055" s="41" t="s">
        <v>640</v>
      </c>
      <c r="B2055" s="41" t="s">
        <v>458</v>
      </c>
      <c r="C2055" s="41" t="s">
        <v>33</v>
      </c>
      <c r="D2055" s="41" t="s">
        <v>211</v>
      </c>
      <c r="E2055" s="41" t="s">
        <v>211</v>
      </c>
      <c r="F2055" s="41" t="s">
        <v>760</v>
      </c>
      <c r="G2055" s="41">
        <v>5</v>
      </c>
      <c r="H2055" s="41">
        <v>3871.1398069513498</v>
      </c>
      <c r="I2055" s="41">
        <v>620</v>
      </c>
      <c r="J2055" s="41">
        <v>30</v>
      </c>
      <c r="K2055" s="41">
        <v>11.469999999999999</v>
      </c>
      <c r="L2055" s="41">
        <v>0.55499999999999994</v>
      </c>
      <c r="M2055" s="41">
        <v>736</v>
      </c>
      <c r="N2055" s="41">
        <v>0</v>
      </c>
      <c r="O2055" s="41">
        <v>14.6464</v>
      </c>
      <c r="P2055" s="41">
        <v>0</v>
      </c>
      <c r="Q2055" s="41">
        <v>1678</v>
      </c>
      <c r="R2055" s="41">
        <v>30.036200000000001</v>
      </c>
      <c r="S2055" s="41">
        <v>3211</v>
      </c>
      <c r="T2055" s="41">
        <v>70.641999999999996</v>
      </c>
      <c r="U2055" s="41">
        <v>2328</v>
      </c>
      <c r="V2055" s="41">
        <v>42.061199999999999</v>
      </c>
      <c r="W2055" s="41">
        <v>3947</v>
      </c>
      <c r="X2055" s="41">
        <v>85.288399999999996</v>
      </c>
    </row>
    <row r="2056" spans="1:24" x14ac:dyDescent="0.35">
      <c r="A2056" s="41" t="s">
        <v>640</v>
      </c>
      <c r="B2056" s="41" t="s">
        <v>458</v>
      </c>
      <c r="C2056" s="41" t="s">
        <v>33</v>
      </c>
      <c r="D2056" s="41" t="s">
        <v>211</v>
      </c>
      <c r="E2056" s="41" t="s">
        <v>211</v>
      </c>
      <c r="F2056" s="41" t="s">
        <v>764</v>
      </c>
      <c r="G2056" s="41">
        <v>9</v>
      </c>
      <c r="H2056" s="41">
        <v>3871.1398069513498</v>
      </c>
      <c r="I2056" s="41">
        <v>640</v>
      </c>
      <c r="J2056" s="41">
        <v>0</v>
      </c>
      <c r="K2056" s="41">
        <v>12.736000000000001</v>
      </c>
      <c r="L2056" s="41">
        <v>0</v>
      </c>
      <c r="M2056" s="41"/>
      <c r="N2056" s="41"/>
      <c r="O2056" s="41"/>
      <c r="P2056" s="41"/>
      <c r="Q2056" s="41">
        <v>1180</v>
      </c>
      <c r="R2056" s="41">
        <v>21.122</v>
      </c>
      <c r="S2056" s="41"/>
      <c r="T2056" s="41"/>
      <c r="U2056" s="41">
        <v>1820</v>
      </c>
      <c r="V2056" s="41">
        <v>33.858000000000004</v>
      </c>
      <c r="W2056" s="41"/>
      <c r="X2056" s="41"/>
    </row>
    <row r="2057" spans="1:24" x14ac:dyDescent="0.35">
      <c r="A2057" s="41" t="s">
        <v>640</v>
      </c>
      <c r="B2057" s="41" t="s">
        <v>458</v>
      </c>
      <c r="C2057" s="41" t="s">
        <v>33</v>
      </c>
      <c r="D2057" s="41" t="s">
        <v>211</v>
      </c>
      <c r="E2057" s="41" t="s">
        <v>211</v>
      </c>
      <c r="F2057" s="41" t="s">
        <v>766</v>
      </c>
      <c r="G2057" s="41">
        <v>11</v>
      </c>
      <c r="H2057" s="41">
        <v>3871.1398069513498</v>
      </c>
      <c r="I2057" s="41">
        <v>1437</v>
      </c>
      <c r="J2057" s="41">
        <v>0</v>
      </c>
      <c r="K2057" s="41">
        <v>28.596300000000003</v>
      </c>
      <c r="L2057" s="41">
        <v>0</v>
      </c>
      <c r="M2057" s="41"/>
      <c r="N2057" s="41"/>
      <c r="O2057" s="41"/>
      <c r="P2057" s="41"/>
      <c r="Q2057" s="41">
        <v>1402</v>
      </c>
      <c r="R2057" s="41">
        <v>25.095800000000001</v>
      </c>
      <c r="S2057" s="41"/>
      <c r="T2057" s="41"/>
      <c r="U2057" s="41">
        <v>2839</v>
      </c>
      <c r="V2057" s="41">
        <v>53.692100000000003</v>
      </c>
      <c r="W2057" s="41"/>
      <c r="X2057" s="41"/>
    </row>
    <row r="2058" spans="1:24" x14ac:dyDescent="0.35">
      <c r="A2058" s="41" t="s">
        <v>640</v>
      </c>
      <c r="B2058" s="41" t="s">
        <v>458</v>
      </c>
      <c r="C2058" s="41" t="s">
        <v>33</v>
      </c>
      <c r="D2058" s="41" t="s">
        <v>211</v>
      </c>
      <c r="E2058" s="41" t="s">
        <v>211</v>
      </c>
      <c r="F2058" s="41" t="s">
        <v>765</v>
      </c>
      <c r="G2058" s="41">
        <v>10</v>
      </c>
      <c r="H2058" s="41">
        <v>3871.1398069513498</v>
      </c>
      <c r="I2058" s="41">
        <v>6246</v>
      </c>
      <c r="J2058" s="41">
        <v>0</v>
      </c>
      <c r="K2058" s="41">
        <v>124.2954</v>
      </c>
      <c r="L2058" s="41">
        <v>0</v>
      </c>
      <c r="M2058" s="41"/>
      <c r="N2058" s="41"/>
      <c r="O2058" s="41"/>
      <c r="P2058" s="41"/>
      <c r="Q2058" s="41">
        <v>4526</v>
      </c>
      <c r="R2058" s="41">
        <v>81.0154</v>
      </c>
      <c r="S2058" s="41"/>
      <c r="T2058" s="41"/>
      <c r="U2058" s="41">
        <v>10772</v>
      </c>
      <c r="V2058" s="41">
        <v>205.3108</v>
      </c>
      <c r="W2058" s="41"/>
      <c r="X2058" s="41"/>
    </row>
    <row r="2059" spans="1:24" x14ac:dyDescent="0.35">
      <c r="A2059" s="41" t="s">
        <v>640</v>
      </c>
      <c r="B2059" s="41" t="s">
        <v>458</v>
      </c>
      <c r="C2059" s="41" t="s">
        <v>33</v>
      </c>
      <c r="D2059" s="41" t="s">
        <v>211</v>
      </c>
      <c r="E2059" s="41" t="s">
        <v>211</v>
      </c>
      <c r="F2059" s="41" t="s">
        <v>759</v>
      </c>
      <c r="G2059" s="41">
        <v>4</v>
      </c>
      <c r="H2059" s="41">
        <v>3871.1398069513498</v>
      </c>
      <c r="I2059" s="41">
        <v>425</v>
      </c>
      <c r="J2059" s="41">
        <v>22</v>
      </c>
      <c r="K2059" s="41">
        <v>7.8624999999999998</v>
      </c>
      <c r="L2059" s="41">
        <v>0.40699999999999997</v>
      </c>
      <c r="M2059" s="41">
        <v>3721</v>
      </c>
      <c r="N2059" s="41">
        <v>0</v>
      </c>
      <c r="O2059" s="41">
        <v>74.047899999999998</v>
      </c>
      <c r="P2059" s="41">
        <v>0</v>
      </c>
      <c r="Q2059" s="41">
        <v>1655</v>
      </c>
      <c r="R2059" s="41">
        <v>29.624500000000001</v>
      </c>
      <c r="S2059" s="41">
        <v>2537</v>
      </c>
      <c r="T2059" s="41">
        <v>55.814</v>
      </c>
      <c r="U2059" s="41">
        <v>2102</v>
      </c>
      <c r="V2059" s="41">
        <v>37.893999999999998</v>
      </c>
      <c r="W2059" s="41">
        <v>6258</v>
      </c>
      <c r="X2059" s="41">
        <v>129.86189999999999</v>
      </c>
    </row>
    <row r="2060" spans="1:24" x14ac:dyDescent="0.35">
      <c r="A2060" s="41" t="s">
        <v>640</v>
      </c>
      <c r="B2060" s="41" t="s">
        <v>458</v>
      </c>
      <c r="C2060" s="41" t="s">
        <v>33</v>
      </c>
      <c r="D2060" s="41" t="s">
        <v>211</v>
      </c>
      <c r="E2060" s="41" t="s">
        <v>211</v>
      </c>
      <c r="F2060" s="41" t="s">
        <v>758</v>
      </c>
      <c r="G2060" s="41">
        <v>3</v>
      </c>
      <c r="H2060" s="41">
        <v>3871.1398069513498</v>
      </c>
      <c r="I2060" s="41">
        <v>1988</v>
      </c>
      <c r="J2060" s="41">
        <v>100</v>
      </c>
      <c r="K2060" s="41">
        <v>36.777999999999999</v>
      </c>
      <c r="L2060" s="41">
        <v>1.8499999999999999</v>
      </c>
      <c r="M2060" s="41">
        <v>2749</v>
      </c>
      <c r="N2060" s="41">
        <v>2</v>
      </c>
      <c r="O2060" s="41">
        <v>54.705100000000002</v>
      </c>
      <c r="P2060" s="41">
        <v>3.9800000000000002E-2</v>
      </c>
      <c r="Q2060" s="41">
        <v>1784</v>
      </c>
      <c r="R2060" s="41">
        <v>31.933599999999998</v>
      </c>
      <c r="S2060" s="41">
        <v>1882</v>
      </c>
      <c r="T2060" s="41">
        <v>41.404000000000003</v>
      </c>
      <c r="U2060" s="41">
        <v>3872</v>
      </c>
      <c r="V2060" s="41">
        <v>70.561599999999999</v>
      </c>
      <c r="W2060" s="41">
        <v>4633</v>
      </c>
      <c r="X2060" s="41">
        <v>96.148899999999998</v>
      </c>
    </row>
    <row r="2061" spans="1:24" x14ac:dyDescent="0.35">
      <c r="A2061" s="41" t="s">
        <v>640</v>
      </c>
      <c r="B2061" s="41" t="s">
        <v>458</v>
      </c>
      <c r="C2061" s="41" t="s">
        <v>33</v>
      </c>
      <c r="D2061" s="41" t="s">
        <v>211</v>
      </c>
      <c r="E2061" s="41" t="s">
        <v>211</v>
      </c>
      <c r="F2061" s="41" t="s">
        <v>767</v>
      </c>
      <c r="G2061" s="41">
        <v>12</v>
      </c>
      <c r="H2061" s="41">
        <v>3871.1398069513498</v>
      </c>
      <c r="I2061" s="41">
        <v>1850</v>
      </c>
      <c r="J2061" s="41">
        <v>0</v>
      </c>
      <c r="K2061" s="41">
        <v>36.815000000000005</v>
      </c>
      <c r="L2061" s="41">
        <v>0</v>
      </c>
      <c r="M2061" s="41"/>
      <c r="N2061" s="41"/>
      <c r="O2061" s="41"/>
      <c r="P2061" s="41"/>
      <c r="Q2061" s="41">
        <v>2082</v>
      </c>
      <c r="R2061" s="41">
        <v>37.267800000000001</v>
      </c>
      <c r="S2061" s="41"/>
      <c r="T2061" s="41"/>
      <c r="U2061" s="41">
        <v>3932</v>
      </c>
      <c r="V2061" s="41">
        <v>74.082800000000006</v>
      </c>
      <c r="W2061" s="41"/>
      <c r="X2061" s="41"/>
    </row>
    <row r="2062" spans="1:24" x14ac:dyDescent="0.35">
      <c r="A2062" s="41" t="s">
        <v>640</v>
      </c>
      <c r="B2062" s="41" t="s">
        <v>458</v>
      </c>
      <c r="C2062" s="41" t="s">
        <v>33</v>
      </c>
      <c r="D2062" s="41" t="s">
        <v>211</v>
      </c>
      <c r="E2062" s="41" t="s">
        <v>211</v>
      </c>
      <c r="F2062" s="41" t="s">
        <v>757</v>
      </c>
      <c r="G2062" s="41">
        <v>2</v>
      </c>
      <c r="H2062" s="41">
        <v>3871.1398069513498</v>
      </c>
      <c r="I2062" s="41">
        <v>519</v>
      </c>
      <c r="J2062" s="41">
        <v>304</v>
      </c>
      <c r="K2062" s="41">
        <v>9.6014999999999997</v>
      </c>
      <c r="L2062" s="41">
        <v>5.6239999999999997</v>
      </c>
      <c r="M2062" s="41">
        <v>1027</v>
      </c>
      <c r="N2062" s="41">
        <v>0</v>
      </c>
      <c r="O2062" s="41">
        <v>20.4373</v>
      </c>
      <c r="P2062" s="41">
        <v>0</v>
      </c>
      <c r="Q2062" s="41">
        <v>2040</v>
      </c>
      <c r="R2062" s="41">
        <v>36.515999999999998</v>
      </c>
      <c r="S2062" s="41">
        <v>1028</v>
      </c>
      <c r="T2062" s="41">
        <v>22.616</v>
      </c>
      <c r="U2062" s="41">
        <v>2863</v>
      </c>
      <c r="V2062" s="41">
        <v>51.741500000000002</v>
      </c>
      <c r="W2062" s="41">
        <v>2055</v>
      </c>
      <c r="X2062" s="41">
        <v>43.0533</v>
      </c>
    </row>
    <row r="2063" spans="1:24" x14ac:dyDescent="0.35">
      <c r="A2063" s="41" t="s">
        <v>640</v>
      </c>
      <c r="B2063" s="41" t="s">
        <v>458</v>
      </c>
      <c r="C2063" s="41" t="s">
        <v>33</v>
      </c>
      <c r="D2063" s="41" t="s">
        <v>211</v>
      </c>
      <c r="E2063" s="41" t="s">
        <v>211</v>
      </c>
      <c r="F2063" s="41" t="s">
        <v>763</v>
      </c>
      <c r="G2063" s="41">
        <v>8</v>
      </c>
      <c r="H2063" s="41">
        <v>3871.1398069513498</v>
      </c>
      <c r="I2063" s="41">
        <v>1372</v>
      </c>
      <c r="J2063" s="41">
        <v>0</v>
      </c>
      <c r="K2063" s="41">
        <v>27.302800000000001</v>
      </c>
      <c r="L2063" s="41">
        <v>0</v>
      </c>
      <c r="M2063" s="41"/>
      <c r="N2063" s="41"/>
      <c r="O2063" s="41"/>
      <c r="P2063" s="41"/>
      <c r="Q2063" s="41">
        <v>2337</v>
      </c>
      <c r="R2063" s="41">
        <v>41.832299999999996</v>
      </c>
      <c r="S2063" s="41"/>
      <c r="T2063" s="41"/>
      <c r="U2063" s="41">
        <v>3709</v>
      </c>
      <c r="V2063" s="41">
        <v>69.135099999999994</v>
      </c>
      <c r="W2063" s="41"/>
      <c r="X2063" s="41"/>
    </row>
    <row r="2064" spans="1:24" x14ac:dyDescent="0.35">
      <c r="A2064" s="41" t="s">
        <v>640</v>
      </c>
      <c r="B2064" s="41" t="s">
        <v>458</v>
      </c>
      <c r="C2064" s="41" t="s">
        <v>33</v>
      </c>
      <c r="D2064" s="41" t="s">
        <v>211</v>
      </c>
      <c r="E2064" s="41" t="s">
        <v>211</v>
      </c>
      <c r="F2064" s="41" t="s">
        <v>762</v>
      </c>
      <c r="G2064" s="41">
        <v>7</v>
      </c>
      <c r="H2064" s="41">
        <v>3871.1398069513498</v>
      </c>
      <c r="I2064" s="41">
        <v>2073</v>
      </c>
      <c r="J2064" s="41">
        <v>2839</v>
      </c>
      <c r="K2064" s="41">
        <v>41.252700000000004</v>
      </c>
      <c r="L2064" s="41">
        <v>56.496100000000006</v>
      </c>
      <c r="M2064" s="41">
        <v>0</v>
      </c>
      <c r="N2064" s="41">
        <v>24</v>
      </c>
      <c r="O2064" s="41">
        <v>0</v>
      </c>
      <c r="P2064" s="41">
        <v>0.54</v>
      </c>
      <c r="Q2064" s="41">
        <v>1706</v>
      </c>
      <c r="R2064" s="41">
        <v>30.537400000000002</v>
      </c>
      <c r="S2064" s="41">
        <v>2381</v>
      </c>
      <c r="T2064" s="41">
        <v>52.381999999999998</v>
      </c>
      <c r="U2064" s="41">
        <v>6618</v>
      </c>
      <c r="V2064" s="41">
        <v>128.28620000000001</v>
      </c>
      <c r="W2064" s="41">
        <v>2405</v>
      </c>
      <c r="X2064" s="41">
        <v>52.921999999999997</v>
      </c>
    </row>
    <row r="2065" spans="1:24" x14ac:dyDescent="0.35">
      <c r="A2065" s="41" t="s">
        <v>640</v>
      </c>
      <c r="B2065" s="41" t="s">
        <v>458</v>
      </c>
      <c r="C2065" s="41" t="s">
        <v>33</v>
      </c>
      <c r="D2065" s="41" t="s">
        <v>211</v>
      </c>
      <c r="E2065" s="41" t="s">
        <v>211</v>
      </c>
      <c r="F2065" s="41" t="s">
        <v>761</v>
      </c>
      <c r="G2065" s="41">
        <v>6</v>
      </c>
      <c r="H2065" s="41">
        <v>3871.1398069513498</v>
      </c>
      <c r="I2065" s="41">
        <v>1751</v>
      </c>
      <c r="J2065" s="41">
        <v>41</v>
      </c>
      <c r="K2065" s="41">
        <v>34.844900000000003</v>
      </c>
      <c r="L2065" s="41">
        <v>0.81590000000000007</v>
      </c>
      <c r="M2065" s="41">
        <v>1867</v>
      </c>
      <c r="N2065" s="41">
        <v>0</v>
      </c>
      <c r="O2065" s="41">
        <v>42.0075</v>
      </c>
      <c r="P2065" s="41">
        <v>0</v>
      </c>
      <c r="Q2065" s="41">
        <v>1971</v>
      </c>
      <c r="R2065" s="41">
        <v>35.280900000000003</v>
      </c>
      <c r="S2065" s="41">
        <v>1998</v>
      </c>
      <c r="T2065" s="41">
        <v>43.956000000000003</v>
      </c>
      <c r="U2065" s="41">
        <v>3763</v>
      </c>
      <c r="V2065" s="41">
        <v>70.941699999999997</v>
      </c>
      <c r="W2065" s="41">
        <v>3865</v>
      </c>
      <c r="X2065" s="41">
        <v>85.96350000000001</v>
      </c>
    </row>
    <row r="2066" spans="1:24" x14ac:dyDescent="0.35">
      <c r="A2066" s="41" t="s">
        <v>639</v>
      </c>
      <c r="B2066" s="41" t="s">
        <v>509</v>
      </c>
      <c r="C2066" s="41" t="s">
        <v>12</v>
      </c>
      <c r="D2066" s="41" t="s">
        <v>212</v>
      </c>
      <c r="E2066" s="41" t="s">
        <v>212</v>
      </c>
      <c r="F2066" s="41" t="s">
        <v>756</v>
      </c>
      <c r="G2066" s="41">
        <v>1</v>
      </c>
      <c r="H2066" s="41">
        <v>5595.6333336422604</v>
      </c>
      <c r="I2066" s="41">
        <v>979</v>
      </c>
      <c r="J2066" s="41">
        <v>0</v>
      </c>
      <c r="K2066" s="41">
        <v>18.111499999999999</v>
      </c>
      <c r="L2066" s="41">
        <v>0</v>
      </c>
      <c r="M2066" s="41">
        <v>1266</v>
      </c>
      <c r="N2066" s="41">
        <v>100</v>
      </c>
      <c r="O2066" s="41">
        <v>25.1934</v>
      </c>
      <c r="P2066" s="41">
        <v>1.9900000000000002</v>
      </c>
      <c r="Q2066" s="41">
        <v>5393</v>
      </c>
      <c r="R2066" s="41">
        <v>96.534700000000001</v>
      </c>
      <c r="S2066" s="41">
        <v>5128</v>
      </c>
      <c r="T2066" s="41">
        <v>112.816</v>
      </c>
      <c r="U2066" s="41">
        <v>6372</v>
      </c>
      <c r="V2066" s="41">
        <v>114.64619999999999</v>
      </c>
      <c r="W2066" s="41">
        <v>6494</v>
      </c>
      <c r="X2066" s="41">
        <v>139.99940000000001</v>
      </c>
    </row>
    <row r="2067" spans="1:24" x14ac:dyDescent="0.35">
      <c r="A2067" s="41" t="s">
        <v>639</v>
      </c>
      <c r="B2067" s="41" t="s">
        <v>509</v>
      </c>
      <c r="C2067" s="41" t="s">
        <v>12</v>
      </c>
      <c r="D2067" s="41" t="s">
        <v>212</v>
      </c>
      <c r="E2067" s="41" t="s">
        <v>212</v>
      </c>
      <c r="F2067" s="41" t="s">
        <v>760</v>
      </c>
      <c r="G2067" s="41">
        <v>5</v>
      </c>
      <c r="H2067" s="41">
        <v>5595.6333336422604</v>
      </c>
      <c r="I2067" s="41">
        <v>10029</v>
      </c>
      <c r="J2067" s="41">
        <v>7</v>
      </c>
      <c r="K2067" s="41">
        <v>185.53649999999999</v>
      </c>
      <c r="L2067" s="41">
        <v>0.1295</v>
      </c>
      <c r="M2067" s="41">
        <v>1482</v>
      </c>
      <c r="N2067" s="41">
        <v>94</v>
      </c>
      <c r="O2067" s="41">
        <v>29.491800000000001</v>
      </c>
      <c r="P2067" s="41">
        <v>1.8706</v>
      </c>
      <c r="Q2067" s="41">
        <v>7387</v>
      </c>
      <c r="R2067" s="41">
        <v>132.22730000000001</v>
      </c>
      <c r="S2067" s="41">
        <v>6916</v>
      </c>
      <c r="T2067" s="41">
        <v>152.15199999999999</v>
      </c>
      <c r="U2067" s="41">
        <v>17423</v>
      </c>
      <c r="V2067" s="41">
        <v>317.89330000000001</v>
      </c>
      <c r="W2067" s="41">
        <v>8492</v>
      </c>
      <c r="X2067" s="41">
        <v>183.51439999999999</v>
      </c>
    </row>
    <row r="2068" spans="1:24" x14ac:dyDescent="0.35">
      <c r="A2068" s="41" t="s">
        <v>639</v>
      </c>
      <c r="B2068" s="41" t="s">
        <v>509</v>
      </c>
      <c r="C2068" s="41" t="s">
        <v>12</v>
      </c>
      <c r="D2068" s="41" t="s">
        <v>212</v>
      </c>
      <c r="E2068" s="41" t="s">
        <v>212</v>
      </c>
      <c r="F2068" s="41" t="s">
        <v>764</v>
      </c>
      <c r="G2068" s="41">
        <v>9</v>
      </c>
      <c r="H2068" s="41">
        <v>5595.6333336422604</v>
      </c>
      <c r="I2068" s="41">
        <v>842</v>
      </c>
      <c r="J2068" s="41">
        <v>19</v>
      </c>
      <c r="K2068" s="41">
        <v>16.755800000000001</v>
      </c>
      <c r="L2068" s="41">
        <v>0.37809999999999999</v>
      </c>
      <c r="M2068" s="41"/>
      <c r="N2068" s="41"/>
      <c r="O2068" s="41"/>
      <c r="P2068" s="41"/>
      <c r="Q2068" s="41">
        <v>11710</v>
      </c>
      <c r="R2068" s="41">
        <v>209.60900000000001</v>
      </c>
      <c r="S2068" s="41"/>
      <c r="T2068" s="41"/>
      <c r="U2068" s="41">
        <v>12571</v>
      </c>
      <c r="V2068" s="41">
        <v>226.74290000000002</v>
      </c>
      <c r="W2068" s="41"/>
      <c r="X2068" s="41"/>
    </row>
    <row r="2069" spans="1:24" x14ac:dyDescent="0.35">
      <c r="A2069" s="41" t="s">
        <v>639</v>
      </c>
      <c r="B2069" s="41" t="s">
        <v>509</v>
      </c>
      <c r="C2069" s="41" t="s">
        <v>12</v>
      </c>
      <c r="D2069" s="41" t="s">
        <v>212</v>
      </c>
      <c r="E2069" s="41" t="s">
        <v>212</v>
      </c>
      <c r="F2069" s="41" t="s">
        <v>766</v>
      </c>
      <c r="G2069" s="41">
        <v>11</v>
      </c>
      <c r="H2069" s="41">
        <v>5595.6333336422604</v>
      </c>
      <c r="I2069" s="41">
        <v>1967</v>
      </c>
      <c r="J2069" s="41">
        <v>517</v>
      </c>
      <c r="K2069" s="41">
        <v>39.143300000000004</v>
      </c>
      <c r="L2069" s="41">
        <v>10.288300000000001</v>
      </c>
      <c r="M2069" s="41"/>
      <c r="N2069" s="41"/>
      <c r="O2069" s="41"/>
      <c r="P2069" s="41"/>
      <c r="Q2069" s="41">
        <v>8238</v>
      </c>
      <c r="R2069" s="41">
        <v>147.46019999999999</v>
      </c>
      <c r="S2069" s="41"/>
      <c r="T2069" s="41"/>
      <c r="U2069" s="41">
        <v>10722</v>
      </c>
      <c r="V2069" s="41">
        <v>196.89179999999999</v>
      </c>
      <c r="W2069" s="41"/>
      <c r="X2069" s="41"/>
    </row>
    <row r="2070" spans="1:24" x14ac:dyDescent="0.35">
      <c r="A2070" s="41" t="s">
        <v>639</v>
      </c>
      <c r="B2070" s="41" t="s">
        <v>509</v>
      </c>
      <c r="C2070" s="41" t="s">
        <v>12</v>
      </c>
      <c r="D2070" s="41" t="s">
        <v>212</v>
      </c>
      <c r="E2070" s="41" t="s">
        <v>212</v>
      </c>
      <c r="F2070" s="41" t="s">
        <v>765</v>
      </c>
      <c r="G2070" s="41">
        <v>10</v>
      </c>
      <c r="H2070" s="41">
        <v>5595.6333336422604</v>
      </c>
      <c r="I2070" s="41">
        <v>2764</v>
      </c>
      <c r="J2070" s="41">
        <v>60</v>
      </c>
      <c r="K2070" s="41">
        <v>55.003600000000006</v>
      </c>
      <c r="L2070" s="41">
        <v>1.194</v>
      </c>
      <c r="M2070" s="41"/>
      <c r="N2070" s="41"/>
      <c r="O2070" s="41"/>
      <c r="P2070" s="41"/>
      <c r="Q2070" s="41">
        <v>7036</v>
      </c>
      <c r="R2070" s="41">
        <v>125.9444</v>
      </c>
      <c r="S2070" s="41"/>
      <c r="T2070" s="41"/>
      <c r="U2070" s="41">
        <v>9860</v>
      </c>
      <c r="V2070" s="41">
        <v>182.142</v>
      </c>
      <c r="W2070" s="41"/>
      <c r="X2070" s="41"/>
    </row>
    <row r="2071" spans="1:24" x14ac:dyDescent="0.35">
      <c r="A2071" s="41" t="s">
        <v>639</v>
      </c>
      <c r="B2071" s="41" t="s">
        <v>509</v>
      </c>
      <c r="C2071" s="41" t="s">
        <v>12</v>
      </c>
      <c r="D2071" s="41" t="s">
        <v>212</v>
      </c>
      <c r="E2071" s="41" t="s">
        <v>212</v>
      </c>
      <c r="F2071" s="41" t="s">
        <v>759</v>
      </c>
      <c r="G2071" s="41">
        <v>4</v>
      </c>
      <c r="H2071" s="41">
        <v>5595.6333336422604</v>
      </c>
      <c r="I2071" s="41">
        <v>62416</v>
      </c>
      <c r="J2071" s="41">
        <v>0</v>
      </c>
      <c r="K2071" s="41">
        <v>1154.6959999999999</v>
      </c>
      <c r="L2071" s="41">
        <v>0</v>
      </c>
      <c r="M2071" s="41">
        <v>1675</v>
      </c>
      <c r="N2071" s="41">
        <v>102</v>
      </c>
      <c r="O2071" s="41">
        <v>33.332500000000003</v>
      </c>
      <c r="P2071" s="41">
        <v>2.0298000000000003</v>
      </c>
      <c r="Q2071" s="41">
        <v>7829</v>
      </c>
      <c r="R2071" s="41">
        <v>140.13910000000001</v>
      </c>
      <c r="S2071" s="41">
        <v>7545</v>
      </c>
      <c r="T2071" s="41">
        <v>165.99</v>
      </c>
      <c r="U2071" s="41">
        <v>70245</v>
      </c>
      <c r="V2071" s="41">
        <v>1294.8351</v>
      </c>
      <c r="W2071" s="41">
        <v>9322</v>
      </c>
      <c r="X2071" s="41">
        <v>201.35230000000001</v>
      </c>
    </row>
    <row r="2072" spans="1:24" x14ac:dyDescent="0.35">
      <c r="A2072" s="41" t="s">
        <v>639</v>
      </c>
      <c r="B2072" s="41" t="s">
        <v>509</v>
      </c>
      <c r="C2072" s="41" t="s">
        <v>12</v>
      </c>
      <c r="D2072" s="41" t="s">
        <v>212</v>
      </c>
      <c r="E2072" s="41" t="s">
        <v>212</v>
      </c>
      <c r="F2072" s="41" t="s">
        <v>758</v>
      </c>
      <c r="G2072" s="41">
        <v>3</v>
      </c>
      <c r="H2072" s="41">
        <v>5595.6333336422604</v>
      </c>
      <c r="I2072" s="41">
        <v>992</v>
      </c>
      <c r="J2072" s="41">
        <v>0</v>
      </c>
      <c r="K2072" s="41">
        <v>18.352</v>
      </c>
      <c r="L2072" s="41">
        <v>0</v>
      </c>
      <c r="M2072" s="41">
        <v>1686</v>
      </c>
      <c r="N2072" s="41">
        <v>79</v>
      </c>
      <c r="O2072" s="41">
        <v>33.551400000000001</v>
      </c>
      <c r="P2072" s="41">
        <v>1.5721000000000001</v>
      </c>
      <c r="Q2072" s="41">
        <v>8690</v>
      </c>
      <c r="R2072" s="41">
        <v>155.55099999999999</v>
      </c>
      <c r="S2072" s="41">
        <v>7428</v>
      </c>
      <c r="T2072" s="41">
        <v>163.416</v>
      </c>
      <c r="U2072" s="41">
        <v>9682</v>
      </c>
      <c r="V2072" s="41">
        <v>173.90299999999999</v>
      </c>
      <c r="W2072" s="41">
        <v>9193</v>
      </c>
      <c r="X2072" s="41">
        <v>198.5395</v>
      </c>
    </row>
    <row r="2073" spans="1:24" x14ac:dyDescent="0.35">
      <c r="A2073" s="41" t="s">
        <v>639</v>
      </c>
      <c r="B2073" s="41" t="s">
        <v>509</v>
      </c>
      <c r="C2073" s="41" t="s">
        <v>12</v>
      </c>
      <c r="D2073" s="41" t="s">
        <v>212</v>
      </c>
      <c r="E2073" s="41" t="s">
        <v>212</v>
      </c>
      <c r="F2073" s="41" t="s">
        <v>767</v>
      </c>
      <c r="G2073" s="41">
        <v>12</v>
      </c>
      <c r="H2073" s="41">
        <v>5595.6333336422604</v>
      </c>
      <c r="I2073" s="41">
        <v>1562</v>
      </c>
      <c r="J2073" s="41">
        <v>168</v>
      </c>
      <c r="K2073" s="41">
        <v>31.0838</v>
      </c>
      <c r="L2073" s="41">
        <v>3.3432000000000004</v>
      </c>
      <c r="M2073" s="41"/>
      <c r="N2073" s="41"/>
      <c r="O2073" s="41"/>
      <c r="P2073" s="41"/>
      <c r="Q2073" s="41">
        <v>7372</v>
      </c>
      <c r="R2073" s="41">
        <v>131.9588</v>
      </c>
      <c r="S2073" s="41"/>
      <c r="T2073" s="41"/>
      <c r="U2073" s="41">
        <v>9102</v>
      </c>
      <c r="V2073" s="41">
        <v>166.38579999999999</v>
      </c>
      <c r="W2073" s="41"/>
      <c r="X2073" s="41"/>
    </row>
    <row r="2074" spans="1:24" x14ac:dyDescent="0.35">
      <c r="A2074" s="41" t="s">
        <v>639</v>
      </c>
      <c r="B2074" s="41" t="s">
        <v>509</v>
      </c>
      <c r="C2074" s="41" t="s">
        <v>12</v>
      </c>
      <c r="D2074" s="41" t="s">
        <v>212</v>
      </c>
      <c r="E2074" s="41" t="s">
        <v>212</v>
      </c>
      <c r="F2074" s="41" t="s">
        <v>757</v>
      </c>
      <c r="G2074" s="41">
        <v>2</v>
      </c>
      <c r="H2074" s="41">
        <v>5595.6333336422604</v>
      </c>
      <c r="I2074" s="41">
        <v>986</v>
      </c>
      <c r="J2074" s="41">
        <v>0</v>
      </c>
      <c r="K2074" s="41">
        <v>18.241</v>
      </c>
      <c r="L2074" s="41">
        <v>0</v>
      </c>
      <c r="M2074" s="41">
        <v>1325</v>
      </c>
      <c r="N2074" s="41">
        <v>104</v>
      </c>
      <c r="O2074" s="41">
        <v>26.3675</v>
      </c>
      <c r="P2074" s="41">
        <v>2.0696000000000003</v>
      </c>
      <c r="Q2074" s="41">
        <v>8733</v>
      </c>
      <c r="R2074" s="41">
        <v>156.32069999999999</v>
      </c>
      <c r="S2074" s="41">
        <v>5119</v>
      </c>
      <c r="T2074" s="41">
        <v>112.61799999999999</v>
      </c>
      <c r="U2074" s="41">
        <v>9719</v>
      </c>
      <c r="V2074" s="41">
        <v>174.56169999999997</v>
      </c>
      <c r="W2074" s="41">
        <v>6548</v>
      </c>
      <c r="X2074" s="41">
        <v>141.05509999999998</v>
      </c>
    </row>
    <row r="2075" spans="1:24" x14ac:dyDescent="0.35">
      <c r="A2075" s="41" t="s">
        <v>639</v>
      </c>
      <c r="B2075" s="41" t="s">
        <v>509</v>
      </c>
      <c r="C2075" s="41" t="s">
        <v>12</v>
      </c>
      <c r="D2075" s="41" t="s">
        <v>212</v>
      </c>
      <c r="E2075" s="41" t="s">
        <v>212</v>
      </c>
      <c r="F2075" s="41" t="s">
        <v>763</v>
      </c>
      <c r="G2075" s="41">
        <v>8</v>
      </c>
      <c r="H2075" s="41">
        <v>5595.6333336422604</v>
      </c>
      <c r="I2075" s="41">
        <v>873</v>
      </c>
      <c r="J2075" s="41">
        <v>19</v>
      </c>
      <c r="K2075" s="41">
        <v>17.372700000000002</v>
      </c>
      <c r="L2075" s="41">
        <v>0.37809999999999999</v>
      </c>
      <c r="M2075" s="41"/>
      <c r="N2075" s="41"/>
      <c r="O2075" s="41"/>
      <c r="P2075" s="41"/>
      <c r="Q2075" s="41">
        <v>7350</v>
      </c>
      <c r="R2075" s="41">
        <v>131.565</v>
      </c>
      <c r="S2075" s="41"/>
      <c r="T2075" s="41"/>
      <c r="U2075" s="41">
        <v>8242</v>
      </c>
      <c r="V2075" s="41">
        <v>149.3158</v>
      </c>
      <c r="W2075" s="41"/>
      <c r="X2075" s="41"/>
    </row>
    <row r="2076" spans="1:24" x14ac:dyDescent="0.35">
      <c r="A2076" s="41" t="s">
        <v>639</v>
      </c>
      <c r="B2076" s="41" t="s">
        <v>509</v>
      </c>
      <c r="C2076" s="41" t="s">
        <v>12</v>
      </c>
      <c r="D2076" s="41" t="s">
        <v>212</v>
      </c>
      <c r="E2076" s="41" t="s">
        <v>212</v>
      </c>
      <c r="F2076" s="41" t="s">
        <v>762</v>
      </c>
      <c r="G2076" s="41">
        <v>7</v>
      </c>
      <c r="H2076" s="41">
        <v>5595.6333336422604</v>
      </c>
      <c r="I2076" s="41">
        <v>3815</v>
      </c>
      <c r="J2076" s="41">
        <v>4</v>
      </c>
      <c r="K2076" s="41">
        <v>75.918500000000009</v>
      </c>
      <c r="L2076" s="41">
        <v>7.9600000000000004E-2</v>
      </c>
      <c r="M2076" s="41">
        <v>0</v>
      </c>
      <c r="N2076" s="41">
        <v>138</v>
      </c>
      <c r="O2076" s="41">
        <v>0</v>
      </c>
      <c r="P2076" s="41">
        <v>3.105</v>
      </c>
      <c r="Q2076" s="41">
        <v>16625</v>
      </c>
      <c r="R2076" s="41">
        <v>297.58749999999998</v>
      </c>
      <c r="S2076" s="41">
        <v>15393</v>
      </c>
      <c r="T2076" s="41">
        <v>338.64600000000002</v>
      </c>
      <c r="U2076" s="41">
        <v>20444</v>
      </c>
      <c r="V2076" s="41">
        <v>373.5856</v>
      </c>
      <c r="W2076" s="41">
        <v>15531</v>
      </c>
      <c r="X2076" s="41">
        <v>341.75100000000003</v>
      </c>
    </row>
    <row r="2077" spans="1:24" x14ac:dyDescent="0.35">
      <c r="A2077" s="41" t="s">
        <v>639</v>
      </c>
      <c r="B2077" s="41" t="s">
        <v>509</v>
      </c>
      <c r="C2077" s="41" t="s">
        <v>12</v>
      </c>
      <c r="D2077" s="41" t="s">
        <v>212</v>
      </c>
      <c r="E2077" s="41" t="s">
        <v>212</v>
      </c>
      <c r="F2077" s="41" t="s">
        <v>761</v>
      </c>
      <c r="G2077" s="41">
        <v>6</v>
      </c>
      <c r="H2077" s="41">
        <v>5595.6333336422604</v>
      </c>
      <c r="I2077" s="41">
        <v>1024</v>
      </c>
      <c r="J2077" s="41">
        <v>0</v>
      </c>
      <c r="K2077" s="41">
        <v>20.377600000000001</v>
      </c>
      <c r="L2077" s="41">
        <v>0</v>
      </c>
      <c r="M2077" s="41">
        <v>3424</v>
      </c>
      <c r="N2077" s="41">
        <v>131</v>
      </c>
      <c r="O2077" s="41">
        <v>77.039999999999992</v>
      </c>
      <c r="P2077" s="41">
        <v>2.9474999999999998</v>
      </c>
      <c r="Q2077" s="41">
        <v>10433</v>
      </c>
      <c r="R2077" s="41">
        <v>186.75069999999999</v>
      </c>
      <c r="S2077" s="41">
        <v>8754</v>
      </c>
      <c r="T2077" s="41">
        <v>192.58799999999999</v>
      </c>
      <c r="U2077" s="41">
        <v>11457</v>
      </c>
      <c r="V2077" s="41">
        <v>207.1283</v>
      </c>
      <c r="W2077" s="41">
        <v>12309</v>
      </c>
      <c r="X2077" s="41">
        <v>272.57549999999998</v>
      </c>
    </row>
    <row r="2078" spans="1:24" x14ac:dyDescent="0.35">
      <c r="A2078" s="41" t="s">
        <v>642</v>
      </c>
      <c r="B2078" s="41" t="s">
        <v>491</v>
      </c>
      <c r="C2078" s="41" t="s">
        <v>16</v>
      </c>
      <c r="D2078" s="41" t="s">
        <v>214</v>
      </c>
      <c r="E2078" s="41" t="s">
        <v>214</v>
      </c>
      <c r="F2078" s="41" t="s">
        <v>756</v>
      </c>
      <c r="G2078" s="41">
        <v>1</v>
      </c>
      <c r="H2078" s="41">
        <v>5473.5406150970502</v>
      </c>
      <c r="I2078" s="41">
        <v>9644</v>
      </c>
      <c r="J2078" s="41">
        <v>0</v>
      </c>
      <c r="K2078" s="41">
        <v>178.41399999999999</v>
      </c>
      <c r="L2078" s="41">
        <v>0</v>
      </c>
      <c r="M2078" s="41">
        <v>7846</v>
      </c>
      <c r="N2078" s="41">
        <v>0</v>
      </c>
      <c r="O2078" s="41">
        <v>156.1354</v>
      </c>
      <c r="P2078" s="41">
        <v>0</v>
      </c>
      <c r="Q2078" s="41">
        <v>13891</v>
      </c>
      <c r="R2078" s="41">
        <v>248.6489</v>
      </c>
      <c r="S2078" s="41">
        <v>9970</v>
      </c>
      <c r="T2078" s="41">
        <v>219.34</v>
      </c>
      <c r="U2078" s="41">
        <v>23535</v>
      </c>
      <c r="V2078" s="41">
        <v>427.06290000000001</v>
      </c>
      <c r="W2078" s="41">
        <v>17816</v>
      </c>
      <c r="X2078" s="41">
        <v>375.47540000000004</v>
      </c>
    </row>
    <row r="2079" spans="1:24" x14ac:dyDescent="0.35">
      <c r="A2079" s="41" t="s">
        <v>642</v>
      </c>
      <c r="B2079" s="41" t="s">
        <v>491</v>
      </c>
      <c r="C2079" s="41" t="s">
        <v>16</v>
      </c>
      <c r="D2079" s="41" t="s">
        <v>214</v>
      </c>
      <c r="E2079" s="41" t="s">
        <v>214</v>
      </c>
      <c r="F2079" s="41" t="s">
        <v>760</v>
      </c>
      <c r="G2079" s="41">
        <v>5</v>
      </c>
      <c r="H2079" s="41">
        <v>5473.5406150970502</v>
      </c>
      <c r="I2079" s="41">
        <v>199</v>
      </c>
      <c r="J2079" s="41">
        <v>0</v>
      </c>
      <c r="K2079" s="41">
        <v>3.6814999999999998</v>
      </c>
      <c r="L2079" s="41">
        <v>0</v>
      </c>
      <c r="M2079" s="41">
        <v>163</v>
      </c>
      <c r="N2079" s="41">
        <v>0</v>
      </c>
      <c r="O2079" s="41">
        <v>3.2437</v>
      </c>
      <c r="P2079" s="41">
        <v>0</v>
      </c>
      <c r="Q2079" s="41">
        <v>13594</v>
      </c>
      <c r="R2079" s="41">
        <v>243.33260000000001</v>
      </c>
      <c r="S2079" s="41">
        <v>5946</v>
      </c>
      <c r="T2079" s="41">
        <v>130.81200000000001</v>
      </c>
      <c r="U2079" s="41">
        <v>13793</v>
      </c>
      <c r="V2079" s="41">
        <v>247.01410000000001</v>
      </c>
      <c r="W2079" s="41">
        <v>6109</v>
      </c>
      <c r="X2079" s="41">
        <v>134.0557</v>
      </c>
    </row>
    <row r="2080" spans="1:24" x14ac:dyDescent="0.35">
      <c r="A2080" s="41" t="s">
        <v>642</v>
      </c>
      <c r="B2080" s="41" t="s">
        <v>491</v>
      </c>
      <c r="C2080" s="41" t="s">
        <v>16</v>
      </c>
      <c r="D2080" s="41" t="s">
        <v>214</v>
      </c>
      <c r="E2080" s="41" t="s">
        <v>214</v>
      </c>
      <c r="F2080" s="41" t="s">
        <v>764</v>
      </c>
      <c r="G2080" s="41">
        <v>9</v>
      </c>
      <c r="H2080" s="41">
        <v>5473.5406150970502</v>
      </c>
      <c r="I2080" s="41">
        <v>322</v>
      </c>
      <c r="J2080" s="41">
        <v>0</v>
      </c>
      <c r="K2080" s="41">
        <v>6.4077999999999999</v>
      </c>
      <c r="L2080" s="41">
        <v>0</v>
      </c>
      <c r="M2080" s="41"/>
      <c r="N2080" s="41"/>
      <c r="O2080" s="41"/>
      <c r="P2080" s="41"/>
      <c r="Q2080" s="41">
        <v>12254</v>
      </c>
      <c r="R2080" s="41">
        <v>219.3466</v>
      </c>
      <c r="S2080" s="41"/>
      <c r="T2080" s="41"/>
      <c r="U2080" s="41">
        <v>12576</v>
      </c>
      <c r="V2080" s="41">
        <v>225.7544</v>
      </c>
      <c r="W2080" s="41"/>
      <c r="X2080" s="41"/>
    </row>
    <row r="2081" spans="1:24" x14ac:dyDescent="0.35">
      <c r="A2081" s="41" t="s">
        <v>642</v>
      </c>
      <c r="B2081" s="41" t="s">
        <v>491</v>
      </c>
      <c r="C2081" s="41" t="s">
        <v>16</v>
      </c>
      <c r="D2081" s="41" t="s">
        <v>214</v>
      </c>
      <c r="E2081" s="41" t="s">
        <v>214</v>
      </c>
      <c r="F2081" s="41" t="s">
        <v>766</v>
      </c>
      <c r="G2081" s="41">
        <v>11</v>
      </c>
      <c r="H2081" s="41">
        <v>5473.5406150970502</v>
      </c>
      <c r="I2081" s="41">
        <v>629</v>
      </c>
      <c r="J2081" s="41">
        <v>0</v>
      </c>
      <c r="K2081" s="41">
        <v>12.517100000000001</v>
      </c>
      <c r="L2081" s="41">
        <v>0</v>
      </c>
      <c r="M2081" s="41"/>
      <c r="N2081" s="41"/>
      <c r="O2081" s="41"/>
      <c r="P2081" s="41"/>
      <c r="Q2081" s="41">
        <v>6019</v>
      </c>
      <c r="R2081" s="41">
        <v>107.7401</v>
      </c>
      <c r="S2081" s="41"/>
      <c r="T2081" s="41"/>
      <c r="U2081" s="41">
        <v>6648</v>
      </c>
      <c r="V2081" s="41">
        <v>120.2572</v>
      </c>
      <c r="W2081" s="41"/>
      <c r="X2081" s="41"/>
    </row>
    <row r="2082" spans="1:24" x14ac:dyDescent="0.35">
      <c r="A2082" s="41" t="s">
        <v>642</v>
      </c>
      <c r="B2082" s="41" t="s">
        <v>491</v>
      </c>
      <c r="C2082" s="41" t="s">
        <v>16</v>
      </c>
      <c r="D2082" s="41" t="s">
        <v>214</v>
      </c>
      <c r="E2082" s="41" t="s">
        <v>214</v>
      </c>
      <c r="F2082" s="41" t="s">
        <v>765</v>
      </c>
      <c r="G2082" s="41">
        <v>10</v>
      </c>
      <c r="H2082" s="41">
        <v>5473.5406150970502</v>
      </c>
      <c r="I2082" s="41">
        <v>1139</v>
      </c>
      <c r="J2082" s="41">
        <v>0</v>
      </c>
      <c r="K2082" s="41">
        <v>22.6661</v>
      </c>
      <c r="L2082" s="41">
        <v>0</v>
      </c>
      <c r="M2082" s="41"/>
      <c r="N2082" s="41"/>
      <c r="O2082" s="41"/>
      <c r="P2082" s="41"/>
      <c r="Q2082" s="41">
        <v>4786</v>
      </c>
      <c r="R2082" s="41">
        <v>85.669399999999996</v>
      </c>
      <c r="S2082" s="41"/>
      <c r="T2082" s="41"/>
      <c r="U2082" s="41">
        <v>5925</v>
      </c>
      <c r="V2082" s="41">
        <v>108.3355</v>
      </c>
      <c r="W2082" s="41"/>
      <c r="X2082" s="41"/>
    </row>
    <row r="2083" spans="1:24" x14ac:dyDescent="0.35">
      <c r="A2083" s="41" t="s">
        <v>642</v>
      </c>
      <c r="B2083" s="41" t="s">
        <v>491</v>
      </c>
      <c r="C2083" s="41" t="s">
        <v>16</v>
      </c>
      <c r="D2083" s="41" t="s">
        <v>214</v>
      </c>
      <c r="E2083" s="41" t="s">
        <v>214</v>
      </c>
      <c r="F2083" s="41" t="s">
        <v>759</v>
      </c>
      <c r="G2083" s="41">
        <v>4</v>
      </c>
      <c r="H2083" s="41">
        <v>5473.5406150970502</v>
      </c>
      <c r="I2083" s="41">
        <v>274</v>
      </c>
      <c r="J2083" s="41">
        <v>0</v>
      </c>
      <c r="K2083" s="41">
        <v>5.069</v>
      </c>
      <c r="L2083" s="41">
        <v>0</v>
      </c>
      <c r="M2083" s="41">
        <v>689</v>
      </c>
      <c r="N2083" s="41">
        <v>0</v>
      </c>
      <c r="O2083" s="41">
        <v>13.7111</v>
      </c>
      <c r="P2083" s="41">
        <v>0</v>
      </c>
      <c r="Q2083" s="41">
        <v>5363</v>
      </c>
      <c r="R2083" s="41">
        <v>95.997699999999995</v>
      </c>
      <c r="S2083" s="41">
        <v>19652</v>
      </c>
      <c r="T2083" s="41">
        <v>432.34399999999999</v>
      </c>
      <c r="U2083" s="41">
        <v>5637</v>
      </c>
      <c r="V2083" s="41">
        <v>101.0667</v>
      </c>
      <c r="W2083" s="41">
        <v>20341</v>
      </c>
      <c r="X2083" s="41">
        <v>446.05509999999998</v>
      </c>
    </row>
    <row r="2084" spans="1:24" x14ac:dyDescent="0.35">
      <c r="A2084" s="41" t="s">
        <v>642</v>
      </c>
      <c r="B2084" s="41" t="s">
        <v>491</v>
      </c>
      <c r="C2084" s="41" t="s">
        <v>16</v>
      </c>
      <c r="D2084" s="41" t="s">
        <v>214</v>
      </c>
      <c r="E2084" s="41" t="s">
        <v>214</v>
      </c>
      <c r="F2084" s="41" t="s">
        <v>758</v>
      </c>
      <c r="G2084" s="41">
        <v>3</v>
      </c>
      <c r="H2084" s="41">
        <v>5473.5406150970502</v>
      </c>
      <c r="I2084" s="41">
        <v>475</v>
      </c>
      <c r="J2084" s="41">
        <v>0</v>
      </c>
      <c r="K2084" s="41">
        <v>8.7874999999999996</v>
      </c>
      <c r="L2084" s="41">
        <v>0</v>
      </c>
      <c r="M2084" s="41">
        <v>172</v>
      </c>
      <c r="N2084" s="41">
        <v>0</v>
      </c>
      <c r="O2084" s="41">
        <v>3.4228000000000001</v>
      </c>
      <c r="P2084" s="41">
        <v>0</v>
      </c>
      <c r="Q2084" s="41">
        <v>3879</v>
      </c>
      <c r="R2084" s="41">
        <v>69.434100000000001</v>
      </c>
      <c r="S2084" s="41">
        <v>4211</v>
      </c>
      <c r="T2084" s="41">
        <v>92.641999999999996</v>
      </c>
      <c r="U2084" s="41">
        <v>4354</v>
      </c>
      <c r="V2084" s="41">
        <v>78.221599999999995</v>
      </c>
      <c r="W2084" s="41">
        <v>4383</v>
      </c>
      <c r="X2084" s="41">
        <v>96.064799999999991</v>
      </c>
    </row>
    <row r="2085" spans="1:24" x14ac:dyDescent="0.35">
      <c r="A2085" s="41" t="s">
        <v>642</v>
      </c>
      <c r="B2085" s="41" t="s">
        <v>491</v>
      </c>
      <c r="C2085" s="41" t="s">
        <v>16</v>
      </c>
      <c r="D2085" s="41" t="s">
        <v>214</v>
      </c>
      <c r="E2085" s="41" t="s">
        <v>214</v>
      </c>
      <c r="F2085" s="41" t="s">
        <v>767</v>
      </c>
      <c r="G2085" s="41">
        <v>12</v>
      </c>
      <c r="H2085" s="41">
        <v>5473.5406150970502</v>
      </c>
      <c r="I2085" s="41">
        <v>1206</v>
      </c>
      <c r="J2085" s="41">
        <v>0</v>
      </c>
      <c r="K2085" s="41">
        <v>23.999400000000001</v>
      </c>
      <c r="L2085" s="41">
        <v>0</v>
      </c>
      <c r="M2085" s="41"/>
      <c r="N2085" s="41"/>
      <c r="O2085" s="41"/>
      <c r="P2085" s="41"/>
      <c r="Q2085" s="41">
        <v>7999</v>
      </c>
      <c r="R2085" s="41">
        <v>143.18209999999999</v>
      </c>
      <c r="S2085" s="41"/>
      <c r="T2085" s="41"/>
      <c r="U2085" s="41">
        <v>9205</v>
      </c>
      <c r="V2085" s="41">
        <v>167.1815</v>
      </c>
      <c r="W2085" s="41"/>
      <c r="X2085" s="41"/>
    </row>
    <row r="2086" spans="1:24" x14ac:dyDescent="0.35">
      <c r="A2086" s="41" t="s">
        <v>642</v>
      </c>
      <c r="B2086" s="41" t="s">
        <v>491</v>
      </c>
      <c r="C2086" s="41" t="s">
        <v>16</v>
      </c>
      <c r="D2086" s="41" t="s">
        <v>214</v>
      </c>
      <c r="E2086" s="41" t="s">
        <v>214</v>
      </c>
      <c r="F2086" s="41" t="s">
        <v>757</v>
      </c>
      <c r="G2086" s="41">
        <v>2</v>
      </c>
      <c r="H2086" s="41">
        <v>5473.5406150970502</v>
      </c>
      <c r="I2086" s="41">
        <v>507</v>
      </c>
      <c r="J2086" s="41">
        <v>0</v>
      </c>
      <c r="K2086" s="41">
        <v>9.3795000000000002</v>
      </c>
      <c r="L2086" s="41">
        <v>0</v>
      </c>
      <c r="M2086" s="41">
        <v>103</v>
      </c>
      <c r="N2086" s="41">
        <v>0</v>
      </c>
      <c r="O2086" s="41">
        <v>2.0497000000000001</v>
      </c>
      <c r="P2086" s="41">
        <v>0</v>
      </c>
      <c r="Q2086" s="41">
        <v>5860</v>
      </c>
      <c r="R2086" s="41">
        <v>104.89400000000001</v>
      </c>
      <c r="S2086" s="41">
        <v>3709</v>
      </c>
      <c r="T2086" s="41">
        <v>81.597999999999999</v>
      </c>
      <c r="U2086" s="41">
        <v>6367</v>
      </c>
      <c r="V2086" s="41">
        <v>114.27350000000001</v>
      </c>
      <c r="W2086" s="41">
        <v>3812</v>
      </c>
      <c r="X2086" s="41">
        <v>83.6477</v>
      </c>
    </row>
    <row r="2087" spans="1:24" x14ac:dyDescent="0.35">
      <c r="A2087" s="41" t="s">
        <v>642</v>
      </c>
      <c r="B2087" s="41" t="s">
        <v>491</v>
      </c>
      <c r="C2087" s="41" t="s">
        <v>16</v>
      </c>
      <c r="D2087" s="41" t="s">
        <v>214</v>
      </c>
      <c r="E2087" s="41" t="s">
        <v>214</v>
      </c>
      <c r="F2087" s="41" t="s">
        <v>763</v>
      </c>
      <c r="G2087" s="41">
        <v>8</v>
      </c>
      <c r="H2087" s="41">
        <v>5473.5406150970502</v>
      </c>
      <c r="I2087" s="41">
        <v>185</v>
      </c>
      <c r="J2087" s="41">
        <v>0</v>
      </c>
      <c r="K2087" s="41">
        <v>3.6815000000000002</v>
      </c>
      <c r="L2087" s="41">
        <v>0</v>
      </c>
      <c r="M2087" s="41"/>
      <c r="N2087" s="41"/>
      <c r="O2087" s="41"/>
      <c r="P2087" s="41"/>
      <c r="Q2087" s="41">
        <v>7147</v>
      </c>
      <c r="R2087" s="41">
        <v>127.93129999999999</v>
      </c>
      <c r="S2087" s="41"/>
      <c r="T2087" s="41"/>
      <c r="U2087" s="41">
        <v>7332</v>
      </c>
      <c r="V2087" s="41">
        <v>131.61279999999999</v>
      </c>
      <c r="W2087" s="41"/>
      <c r="X2087" s="41"/>
    </row>
    <row r="2088" spans="1:24" x14ac:dyDescent="0.35">
      <c r="A2088" s="41" t="s">
        <v>642</v>
      </c>
      <c r="B2088" s="41" t="s">
        <v>491</v>
      </c>
      <c r="C2088" s="41" t="s">
        <v>16</v>
      </c>
      <c r="D2088" s="41" t="s">
        <v>214</v>
      </c>
      <c r="E2088" s="41" t="s">
        <v>214</v>
      </c>
      <c r="F2088" s="41" t="s">
        <v>762</v>
      </c>
      <c r="G2088" s="41">
        <v>7</v>
      </c>
      <c r="H2088" s="41">
        <v>5473.5406150970502</v>
      </c>
      <c r="I2088" s="41">
        <v>214</v>
      </c>
      <c r="J2088" s="41">
        <v>0</v>
      </c>
      <c r="K2088" s="41">
        <v>4.2586000000000004</v>
      </c>
      <c r="L2088" s="41">
        <v>0</v>
      </c>
      <c r="M2088" s="41">
        <v>0</v>
      </c>
      <c r="N2088" s="41">
        <v>0</v>
      </c>
      <c r="O2088" s="41">
        <v>0</v>
      </c>
      <c r="P2088" s="41">
        <v>0</v>
      </c>
      <c r="Q2088" s="41">
        <v>17212</v>
      </c>
      <c r="R2088" s="41">
        <v>308.09480000000002</v>
      </c>
      <c r="S2088" s="41">
        <v>17624</v>
      </c>
      <c r="T2088" s="41">
        <v>387.72800000000001</v>
      </c>
      <c r="U2088" s="41">
        <v>17426</v>
      </c>
      <c r="V2088" s="41">
        <v>312.35340000000002</v>
      </c>
      <c r="W2088" s="41">
        <v>17624</v>
      </c>
      <c r="X2088" s="41">
        <v>387.72800000000001</v>
      </c>
    </row>
    <row r="2089" spans="1:24" x14ac:dyDescent="0.35">
      <c r="A2089" s="41" t="s">
        <v>642</v>
      </c>
      <c r="B2089" s="41" t="s">
        <v>491</v>
      </c>
      <c r="C2089" s="41" t="s">
        <v>16</v>
      </c>
      <c r="D2089" s="41" t="s">
        <v>214</v>
      </c>
      <c r="E2089" s="41" t="s">
        <v>214</v>
      </c>
      <c r="F2089" s="41" t="s">
        <v>761</v>
      </c>
      <c r="G2089" s="41">
        <v>6</v>
      </c>
      <c r="H2089" s="41">
        <v>5473.5406150970502</v>
      </c>
      <c r="I2089" s="41">
        <v>168</v>
      </c>
      <c r="J2089" s="41">
        <v>0</v>
      </c>
      <c r="K2089" s="41">
        <v>3.3432000000000004</v>
      </c>
      <c r="L2089" s="41">
        <v>0</v>
      </c>
      <c r="M2089" s="41">
        <v>173</v>
      </c>
      <c r="N2089" s="41">
        <v>0</v>
      </c>
      <c r="O2089" s="41">
        <v>3.8925000000000001</v>
      </c>
      <c r="P2089" s="41">
        <v>0</v>
      </c>
      <c r="Q2089" s="41">
        <v>15938</v>
      </c>
      <c r="R2089" s="41">
        <v>285.29020000000003</v>
      </c>
      <c r="S2089" s="41">
        <v>8018</v>
      </c>
      <c r="T2089" s="41">
        <v>176.39599999999999</v>
      </c>
      <c r="U2089" s="41">
        <v>16106</v>
      </c>
      <c r="V2089" s="41">
        <v>288.63340000000005</v>
      </c>
      <c r="W2089" s="41">
        <v>8191</v>
      </c>
      <c r="X2089" s="41">
        <v>180.2885</v>
      </c>
    </row>
    <row r="2090" spans="1:24" x14ac:dyDescent="0.35">
      <c r="A2090" s="41" t="s">
        <v>469</v>
      </c>
      <c r="B2090" s="41" t="s">
        <v>470</v>
      </c>
      <c r="C2090" s="41" t="s">
        <v>33</v>
      </c>
      <c r="D2090" s="41" t="s">
        <v>215</v>
      </c>
      <c r="E2090" s="41" t="s">
        <v>215</v>
      </c>
      <c r="F2090" s="41" t="s">
        <v>756</v>
      </c>
      <c r="G2090" s="41">
        <v>1</v>
      </c>
      <c r="H2090" s="41">
        <v>8824.9210943978796</v>
      </c>
      <c r="I2090" s="41">
        <v>2077</v>
      </c>
      <c r="J2090" s="41">
        <v>1213</v>
      </c>
      <c r="K2090" s="41">
        <v>38.424499999999995</v>
      </c>
      <c r="L2090" s="41">
        <v>22.4405</v>
      </c>
      <c r="M2090" s="41">
        <v>35109</v>
      </c>
      <c r="N2090" s="41">
        <v>1358</v>
      </c>
      <c r="O2090" s="41">
        <v>698.66910000000007</v>
      </c>
      <c r="P2090" s="41">
        <v>27.0242</v>
      </c>
      <c r="Q2090" s="41">
        <v>5724</v>
      </c>
      <c r="R2090" s="41">
        <v>102.45959999999999</v>
      </c>
      <c r="S2090" s="41">
        <v>19537</v>
      </c>
      <c r="T2090" s="41">
        <v>429.81400000000002</v>
      </c>
      <c r="U2090" s="41">
        <v>9014</v>
      </c>
      <c r="V2090" s="41">
        <v>163.32459999999998</v>
      </c>
      <c r="W2090" s="41">
        <v>56004</v>
      </c>
      <c r="X2090" s="41">
        <v>1155.5073</v>
      </c>
    </row>
    <row r="2091" spans="1:24" x14ac:dyDescent="0.35">
      <c r="A2091" s="41" t="s">
        <v>469</v>
      </c>
      <c r="B2091" s="41" t="s">
        <v>470</v>
      </c>
      <c r="C2091" s="41" t="s">
        <v>33</v>
      </c>
      <c r="D2091" s="41" t="s">
        <v>215</v>
      </c>
      <c r="E2091" s="41" t="s">
        <v>215</v>
      </c>
      <c r="F2091" s="41" t="s">
        <v>760</v>
      </c>
      <c r="G2091" s="41">
        <v>5</v>
      </c>
      <c r="H2091" s="41">
        <v>8824.9210943978796</v>
      </c>
      <c r="I2091" s="41">
        <v>4715</v>
      </c>
      <c r="J2091" s="41">
        <v>10</v>
      </c>
      <c r="K2091" s="41">
        <v>87.227499999999992</v>
      </c>
      <c r="L2091" s="41">
        <v>0.185</v>
      </c>
      <c r="M2091" s="41">
        <v>3864</v>
      </c>
      <c r="N2091" s="41">
        <v>4</v>
      </c>
      <c r="O2091" s="41">
        <v>76.893600000000006</v>
      </c>
      <c r="P2091" s="41">
        <v>7.9600000000000004E-2</v>
      </c>
      <c r="Q2091" s="41">
        <v>5469</v>
      </c>
      <c r="R2091" s="41">
        <v>97.895099999999999</v>
      </c>
      <c r="S2091" s="41">
        <v>10695</v>
      </c>
      <c r="T2091" s="41">
        <v>235.29</v>
      </c>
      <c r="U2091" s="41">
        <v>10194</v>
      </c>
      <c r="V2091" s="41">
        <v>185.30759999999998</v>
      </c>
      <c r="W2091" s="41">
        <v>14563</v>
      </c>
      <c r="X2091" s="41">
        <v>312.26319999999998</v>
      </c>
    </row>
    <row r="2092" spans="1:24" x14ac:dyDescent="0.35">
      <c r="A2092" s="41" t="s">
        <v>469</v>
      </c>
      <c r="B2092" s="41" t="s">
        <v>470</v>
      </c>
      <c r="C2092" s="41" t="s">
        <v>33</v>
      </c>
      <c r="D2092" s="41" t="s">
        <v>215</v>
      </c>
      <c r="E2092" s="41" t="s">
        <v>215</v>
      </c>
      <c r="F2092" s="41" t="s">
        <v>764</v>
      </c>
      <c r="G2092" s="41">
        <v>9</v>
      </c>
      <c r="H2092" s="41">
        <v>8824.9210943978796</v>
      </c>
      <c r="I2092" s="41">
        <v>26369</v>
      </c>
      <c r="J2092" s="41">
        <v>0</v>
      </c>
      <c r="K2092" s="41">
        <v>524.74310000000003</v>
      </c>
      <c r="L2092" s="41">
        <v>0</v>
      </c>
      <c r="M2092" s="41"/>
      <c r="N2092" s="41"/>
      <c r="O2092" s="41"/>
      <c r="P2092" s="41"/>
      <c r="Q2092" s="41">
        <v>6098</v>
      </c>
      <c r="R2092" s="41">
        <v>109.1542</v>
      </c>
      <c r="S2092" s="41"/>
      <c r="T2092" s="41"/>
      <c r="U2092" s="41">
        <v>32467</v>
      </c>
      <c r="V2092" s="41">
        <v>633.89730000000009</v>
      </c>
      <c r="W2092" s="41"/>
      <c r="X2092" s="41"/>
    </row>
    <row r="2093" spans="1:24" x14ac:dyDescent="0.35">
      <c r="A2093" s="41" t="s">
        <v>469</v>
      </c>
      <c r="B2093" s="41" t="s">
        <v>470</v>
      </c>
      <c r="C2093" s="41" t="s">
        <v>33</v>
      </c>
      <c r="D2093" s="41" t="s">
        <v>215</v>
      </c>
      <c r="E2093" s="41" t="s">
        <v>215</v>
      </c>
      <c r="F2093" s="41" t="s">
        <v>766</v>
      </c>
      <c r="G2093" s="41">
        <v>11</v>
      </c>
      <c r="H2093" s="41">
        <v>8824.9210943978796</v>
      </c>
      <c r="I2093" s="41">
        <v>4731</v>
      </c>
      <c r="J2093" s="41">
        <v>0</v>
      </c>
      <c r="K2093" s="41">
        <v>94.146900000000002</v>
      </c>
      <c r="L2093" s="41">
        <v>0</v>
      </c>
      <c r="M2093" s="41"/>
      <c r="N2093" s="41"/>
      <c r="O2093" s="41"/>
      <c r="P2093" s="41"/>
      <c r="Q2093" s="41">
        <v>6952</v>
      </c>
      <c r="R2093" s="41">
        <v>124.4408</v>
      </c>
      <c r="S2093" s="41"/>
      <c r="T2093" s="41"/>
      <c r="U2093" s="41">
        <v>11683</v>
      </c>
      <c r="V2093" s="41">
        <v>218.58769999999998</v>
      </c>
      <c r="W2093" s="41"/>
      <c r="X2093" s="41"/>
    </row>
    <row r="2094" spans="1:24" x14ac:dyDescent="0.35">
      <c r="A2094" s="41" t="s">
        <v>469</v>
      </c>
      <c r="B2094" s="41" t="s">
        <v>470</v>
      </c>
      <c r="C2094" s="41" t="s">
        <v>33</v>
      </c>
      <c r="D2094" s="41" t="s">
        <v>215</v>
      </c>
      <c r="E2094" s="41" t="s">
        <v>215</v>
      </c>
      <c r="F2094" s="41" t="s">
        <v>765</v>
      </c>
      <c r="G2094" s="41">
        <v>10</v>
      </c>
      <c r="H2094" s="41">
        <v>8824.9210943978796</v>
      </c>
      <c r="I2094" s="41">
        <v>4522</v>
      </c>
      <c r="J2094" s="41">
        <v>0</v>
      </c>
      <c r="K2094" s="41">
        <v>89.987800000000007</v>
      </c>
      <c r="L2094" s="41">
        <v>0</v>
      </c>
      <c r="M2094" s="41"/>
      <c r="N2094" s="41"/>
      <c r="O2094" s="41"/>
      <c r="P2094" s="41"/>
      <c r="Q2094" s="41">
        <v>9405</v>
      </c>
      <c r="R2094" s="41">
        <v>168.34950000000001</v>
      </c>
      <c r="S2094" s="41"/>
      <c r="T2094" s="41"/>
      <c r="U2094" s="41">
        <v>13927</v>
      </c>
      <c r="V2094" s="41">
        <v>258.33730000000003</v>
      </c>
      <c r="W2094" s="41"/>
      <c r="X2094" s="41"/>
    </row>
    <row r="2095" spans="1:24" x14ac:dyDescent="0.35">
      <c r="A2095" s="41" t="s">
        <v>469</v>
      </c>
      <c r="B2095" s="41" t="s">
        <v>470</v>
      </c>
      <c r="C2095" s="41" t="s">
        <v>33</v>
      </c>
      <c r="D2095" s="41" t="s">
        <v>215</v>
      </c>
      <c r="E2095" s="41" t="s">
        <v>215</v>
      </c>
      <c r="F2095" s="41" t="s">
        <v>759</v>
      </c>
      <c r="G2095" s="41">
        <v>4</v>
      </c>
      <c r="H2095" s="41">
        <v>8824.9210943978796</v>
      </c>
      <c r="I2095" s="41">
        <v>3003</v>
      </c>
      <c r="J2095" s="41">
        <v>20</v>
      </c>
      <c r="K2095" s="41">
        <v>55.555499999999995</v>
      </c>
      <c r="L2095" s="41">
        <v>0.37</v>
      </c>
      <c r="M2095" s="41">
        <v>3745</v>
      </c>
      <c r="N2095" s="41">
        <v>0</v>
      </c>
      <c r="O2095" s="41">
        <v>74.525500000000008</v>
      </c>
      <c r="P2095" s="41">
        <v>0</v>
      </c>
      <c r="Q2095" s="41">
        <v>5197</v>
      </c>
      <c r="R2095" s="41">
        <v>93.026300000000006</v>
      </c>
      <c r="S2095" s="41">
        <v>5424</v>
      </c>
      <c r="T2095" s="41">
        <v>119.328</v>
      </c>
      <c r="U2095" s="41">
        <v>8220</v>
      </c>
      <c r="V2095" s="41">
        <v>148.95179999999999</v>
      </c>
      <c r="W2095" s="41">
        <v>9169</v>
      </c>
      <c r="X2095" s="41">
        <v>193.8535</v>
      </c>
    </row>
    <row r="2096" spans="1:24" x14ac:dyDescent="0.35">
      <c r="A2096" s="41" t="s">
        <v>469</v>
      </c>
      <c r="B2096" s="41" t="s">
        <v>470</v>
      </c>
      <c r="C2096" s="41" t="s">
        <v>33</v>
      </c>
      <c r="D2096" s="41" t="s">
        <v>215</v>
      </c>
      <c r="E2096" s="41" t="s">
        <v>215</v>
      </c>
      <c r="F2096" s="41" t="s">
        <v>758</v>
      </c>
      <c r="G2096" s="41">
        <v>3</v>
      </c>
      <c r="H2096" s="41">
        <v>8824.9210943978796</v>
      </c>
      <c r="I2096" s="41">
        <v>3230</v>
      </c>
      <c r="J2096" s="41">
        <v>5</v>
      </c>
      <c r="K2096" s="41">
        <v>59.754999999999995</v>
      </c>
      <c r="L2096" s="41">
        <v>9.2499999999999999E-2</v>
      </c>
      <c r="M2096" s="41">
        <v>5416</v>
      </c>
      <c r="N2096" s="41">
        <v>13</v>
      </c>
      <c r="O2096" s="41">
        <v>107.7784</v>
      </c>
      <c r="P2096" s="41">
        <v>0.25870000000000004</v>
      </c>
      <c r="Q2096" s="41">
        <v>5065</v>
      </c>
      <c r="R2096" s="41">
        <v>90.663499999999999</v>
      </c>
      <c r="S2096" s="41">
        <v>6243</v>
      </c>
      <c r="T2096" s="41">
        <v>137.346</v>
      </c>
      <c r="U2096" s="41">
        <v>8300</v>
      </c>
      <c r="V2096" s="41">
        <v>150.511</v>
      </c>
      <c r="W2096" s="41">
        <v>11672</v>
      </c>
      <c r="X2096" s="41">
        <v>245.38310000000001</v>
      </c>
    </row>
    <row r="2097" spans="1:24" x14ac:dyDescent="0.35">
      <c r="A2097" s="41" t="s">
        <v>469</v>
      </c>
      <c r="B2097" s="41" t="s">
        <v>470</v>
      </c>
      <c r="C2097" s="41" t="s">
        <v>33</v>
      </c>
      <c r="D2097" s="41" t="s">
        <v>215</v>
      </c>
      <c r="E2097" s="41" t="s">
        <v>215</v>
      </c>
      <c r="F2097" s="41" t="s">
        <v>767</v>
      </c>
      <c r="G2097" s="41">
        <v>12</v>
      </c>
      <c r="H2097" s="41">
        <v>8824.9210943978796</v>
      </c>
      <c r="I2097" s="41">
        <v>19559</v>
      </c>
      <c r="J2097" s="41">
        <v>10</v>
      </c>
      <c r="K2097" s="41">
        <v>389.22410000000002</v>
      </c>
      <c r="L2097" s="41">
        <v>0.19900000000000001</v>
      </c>
      <c r="M2097" s="41"/>
      <c r="N2097" s="41"/>
      <c r="O2097" s="41"/>
      <c r="P2097" s="41"/>
      <c r="Q2097" s="41">
        <v>5095</v>
      </c>
      <c r="R2097" s="41">
        <v>91.200500000000005</v>
      </c>
      <c r="S2097" s="41"/>
      <c r="T2097" s="41"/>
      <c r="U2097" s="41">
        <v>24664</v>
      </c>
      <c r="V2097" s="41">
        <v>480.62360000000001</v>
      </c>
      <c r="W2097" s="41"/>
      <c r="X2097" s="41"/>
    </row>
    <row r="2098" spans="1:24" x14ac:dyDescent="0.35">
      <c r="A2098" s="41" t="s">
        <v>469</v>
      </c>
      <c r="B2098" s="41" t="s">
        <v>470</v>
      </c>
      <c r="C2098" s="41" t="s">
        <v>33</v>
      </c>
      <c r="D2098" s="41" t="s">
        <v>215</v>
      </c>
      <c r="E2098" s="41" t="s">
        <v>215</v>
      </c>
      <c r="F2098" s="41" t="s">
        <v>757</v>
      </c>
      <c r="G2098" s="41">
        <v>2</v>
      </c>
      <c r="H2098" s="41">
        <v>8824.9210943978796</v>
      </c>
      <c r="I2098" s="41">
        <v>2269</v>
      </c>
      <c r="J2098" s="41">
        <v>494</v>
      </c>
      <c r="K2098" s="41">
        <v>41.976499999999994</v>
      </c>
      <c r="L2098" s="41">
        <v>9.1389999999999993</v>
      </c>
      <c r="M2098" s="41">
        <v>4056</v>
      </c>
      <c r="N2098" s="41">
        <v>712</v>
      </c>
      <c r="O2098" s="41">
        <v>80.714399999999998</v>
      </c>
      <c r="P2098" s="41">
        <v>14.168800000000001</v>
      </c>
      <c r="Q2098" s="41">
        <v>4456</v>
      </c>
      <c r="R2098" s="41">
        <v>79.7624</v>
      </c>
      <c r="S2098" s="41">
        <v>5027</v>
      </c>
      <c r="T2098" s="41">
        <v>110.59399999999999</v>
      </c>
      <c r="U2098" s="41">
        <v>7219</v>
      </c>
      <c r="V2098" s="41">
        <v>130.87790000000001</v>
      </c>
      <c r="W2098" s="41">
        <v>9795</v>
      </c>
      <c r="X2098" s="41">
        <v>205.47719999999998</v>
      </c>
    </row>
    <row r="2099" spans="1:24" x14ac:dyDescent="0.35">
      <c r="A2099" s="41" t="s">
        <v>469</v>
      </c>
      <c r="B2099" s="41" t="s">
        <v>470</v>
      </c>
      <c r="C2099" s="41" t="s">
        <v>33</v>
      </c>
      <c r="D2099" s="41" t="s">
        <v>215</v>
      </c>
      <c r="E2099" s="41" t="s">
        <v>215</v>
      </c>
      <c r="F2099" s="41" t="s">
        <v>763</v>
      </c>
      <c r="G2099" s="41">
        <v>8</v>
      </c>
      <c r="H2099" s="41">
        <v>8824.9210943978796</v>
      </c>
      <c r="I2099" s="41">
        <v>7001</v>
      </c>
      <c r="J2099" s="41">
        <v>0</v>
      </c>
      <c r="K2099" s="41">
        <v>139.31990000000002</v>
      </c>
      <c r="L2099" s="41">
        <v>0</v>
      </c>
      <c r="M2099" s="41"/>
      <c r="N2099" s="41"/>
      <c r="O2099" s="41"/>
      <c r="P2099" s="41"/>
      <c r="Q2099" s="41">
        <v>6570</v>
      </c>
      <c r="R2099" s="41">
        <v>117.60299999999999</v>
      </c>
      <c r="S2099" s="41"/>
      <c r="T2099" s="41"/>
      <c r="U2099" s="41">
        <v>13571</v>
      </c>
      <c r="V2099" s="41">
        <v>256.92290000000003</v>
      </c>
      <c r="W2099" s="41"/>
      <c r="X2099" s="41"/>
    </row>
    <row r="2100" spans="1:24" x14ac:dyDescent="0.35">
      <c r="A2100" s="41" t="s">
        <v>469</v>
      </c>
      <c r="B2100" s="41" t="s">
        <v>470</v>
      </c>
      <c r="C2100" s="41" t="s">
        <v>33</v>
      </c>
      <c r="D2100" s="41" t="s">
        <v>215</v>
      </c>
      <c r="E2100" s="41" t="s">
        <v>215</v>
      </c>
      <c r="F2100" s="41" t="s">
        <v>762</v>
      </c>
      <c r="G2100" s="41">
        <v>7</v>
      </c>
      <c r="H2100" s="41">
        <v>8824.9210943978796</v>
      </c>
      <c r="I2100" s="41">
        <v>5701</v>
      </c>
      <c r="J2100" s="41">
        <v>4</v>
      </c>
      <c r="K2100" s="41">
        <v>113.4499</v>
      </c>
      <c r="L2100" s="41">
        <v>7.9600000000000004E-2</v>
      </c>
      <c r="M2100" s="41">
        <v>0</v>
      </c>
      <c r="N2100" s="41">
        <v>4381</v>
      </c>
      <c r="O2100" s="41">
        <v>0</v>
      </c>
      <c r="P2100" s="41">
        <v>98.572499999999991</v>
      </c>
      <c r="Q2100" s="41">
        <v>10635</v>
      </c>
      <c r="R2100" s="41">
        <v>190.3665</v>
      </c>
      <c r="S2100" s="41">
        <v>8568</v>
      </c>
      <c r="T2100" s="41">
        <v>188.49600000000001</v>
      </c>
      <c r="U2100" s="41">
        <v>16340</v>
      </c>
      <c r="V2100" s="41">
        <v>303.89600000000002</v>
      </c>
      <c r="W2100" s="41">
        <v>12949</v>
      </c>
      <c r="X2100" s="41">
        <v>287.06849999999997</v>
      </c>
    </row>
    <row r="2101" spans="1:24" x14ac:dyDescent="0.35">
      <c r="A2101" s="41" t="s">
        <v>469</v>
      </c>
      <c r="B2101" s="41" t="s">
        <v>470</v>
      </c>
      <c r="C2101" s="41" t="s">
        <v>33</v>
      </c>
      <c r="D2101" s="41" t="s">
        <v>215</v>
      </c>
      <c r="E2101" s="41" t="s">
        <v>215</v>
      </c>
      <c r="F2101" s="41" t="s">
        <v>761</v>
      </c>
      <c r="G2101" s="41">
        <v>6</v>
      </c>
      <c r="H2101" s="41">
        <v>8824.9210943978796</v>
      </c>
      <c r="I2101" s="41">
        <v>7382</v>
      </c>
      <c r="J2101" s="41">
        <v>7</v>
      </c>
      <c r="K2101" s="41">
        <v>146.90180000000001</v>
      </c>
      <c r="L2101" s="41">
        <v>0.13930000000000001</v>
      </c>
      <c r="M2101" s="41">
        <v>5563</v>
      </c>
      <c r="N2101" s="41">
        <v>0</v>
      </c>
      <c r="O2101" s="41">
        <v>125.16749999999999</v>
      </c>
      <c r="P2101" s="41">
        <v>0</v>
      </c>
      <c r="Q2101" s="41">
        <v>16070</v>
      </c>
      <c r="R2101" s="41">
        <v>287.65300000000002</v>
      </c>
      <c r="S2101" s="41">
        <v>5662</v>
      </c>
      <c r="T2101" s="41">
        <v>124.56399999999999</v>
      </c>
      <c r="U2101" s="41">
        <v>23459</v>
      </c>
      <c r="V2101" s="41">
        <v>434.69410000000005</v>
      </c>
      <c r="W2101" s="41">
        <v>11225</v>
      </c>
      <c r="X2101" s="41">
        <v>249.73149999999998</v>
      </c>
    </row>
    <row r="2102" spans="1:24" x14ac:dyDescent="0.35">
      <c r="A2102" s="41" t="s">
        <v>217</v>
      </c>
      <c r="B2102" s="41" t="s">
        <v>454</v>
      </c>
      <c r="C2102" s="41" t="s">
        <v>16</v>
      </c>
      <c r="D2102" s="41" t="s">
        <v>218</v>
      </c>
      <c r="E2102" s="41" t="s">
        <v>218</v>
      </c>
      <c r="F2102" s="41" t="s">
        <v>756</v>
      </c>
      <c r="G2102" s="41">
        <v>1</v>
      </c>
      <c r="H2102" s="41">
        <v>6805.8653352270003</v>
      </c>
      <c r="I2102" s="41">
        <v>158</v>
      </c>
      <c r="J2102" s="41">
        <v>0</v>
      </c>
      <c r="K2102" s="41">
        <v>2.923</v>
      </c>
      <c r="L2102" s="41">
        <v>0</v>
      </c>
      <c r="M2102" s="41">
        <v>571</v>
      </c>
      <c r="N2102" s="41">
        <v>0</v>
      </c>
      <c r="O2102" s="41">
        <v>11.3629</v>
      </c>
      <c r="P2102" s="41">
        <v>0</v>
      </c>
      <c r="Q2102" s="41">
        <v>2388</v>
      </c>
      <c r="R2102" s="41">
        <v>42.745199999999997</v>
      </c>
      <c r="S2102" s="41">
        <v>3714</v>
      </c>
      <c r="T2102" s="41">
        <v>81.707999999999998</v>
      </c>
      <c r="U2102" s="41">
        <v>2546</v>
      </c>
      <c r="V2102" s="41">
        <v>45.668199999999999</v>
      </c>
      <c r="W2102" s="41">
        <v>4285</v>
      </c>
      <c r="X2102" s="41">
        <v>93.070899999999995</v>
      </c>
    </row>
    <row r="2103" spans="1:24" x14ac:dyDescent="0.35">
      <c r="A2103" s="41" t="s">
        <v>217</v>
      </c>
      <c r="B2103" s="41" t="s">
        <v>454</v>
      </c>
      <c r="C2103" s="41" t="s">
        <v>16</v>
      </c>
      <c r="D2103" s="41" t="s">
        <v>218</v>
      </c>
      <c r="E2103" s="41" t="s">
        <v>218</v>
      </c>
      <c r="F2103" s="41" t="s">
        <v>760</v>
      </c>
      <c r="G2103" s="41">
        <v>5</v>
      </c>
      <c r="H2103" s="41">
        <v>6805.8653352270003</v>
      </c>
      <c r="I2103" s="41">
        <v>284</v>
      </c>
      <c r="J2103" s="41">
        <v>2</v>
      </c>
      <c r="K2103" s="41">
        <v>5.2539999999999996</v>
      </c>
      <c r="L2103" s="41">
        <v>3.6999999999999998E-2</v>
      </c>
      <c r="M2103" s="41">
        <v>665</v>
      </c>
      <c r="N2103" s="41">
        <v>0</v>
      </c>
      <c r="O2103" s="41">
        <v>13.233500000000001</v>
      </c>
      <c r="P2103" s="41">
        <v>0</v>
      </c>
      <c r="Q2103" s="41">
        <v>2920</v>
      </c>
      <c r="R2103" s="41">
        <v>52.268000000000001</v>
      </c>
      <c r="S2103" s="41">
        <v>3845</v>
      </c>
      <c r="T2103" s="41">
        <v>84.59</v>
      </c>
      <c r="U2103" s="41">
        <v>3206</v>
      </c>
      <c r="V2103" s="41">
        <v>57.558999999999997</v>
      </c>
      <c r="W2103" s="41">
        <v>4510</v>
      </c>
      <c r="X2103" s="41">
        <v>97.82350000000001</v>
      </c>
    </row>
    <row r="2104" spans="1:24" x14ac:dyDescent="0.35">
      <c r="A2104" s="41" t="s">
        <v>217</v>
      </c>
      <c r="B2104" s="41" t="s">
        <v>454</v>
      </c>
      <c r="C2104" s="41" t="s">
        <v>16</v>
      </c>
      <c r="D2104" s="41" t="s">
        <v>218</v>
      </c>
      <c r="E2104" s="41" t="s">
        <v>218</v>
      </c>
      <c r="F2104" s="41" t="s">
        <v>764</v>
      </c>
      <c r="G2104" s="41">
        <v>9</v>
      </c>
      <c r="H2104" s="41">
        <v>6805.8653352270003</v>
      </c>
      <c r="I2104" s="41">
        <v>615</v>
      </c>
      <c r="J2104" s="41">
        <v>4</v>
      </c>
      <c r="K2104" s="41">
        <v>12.2385</v>
      </c>
      <c r="L2104" s="41">
        <v>7.9600000000000004E-2</v>
      </c>
      <c r="M2104" s="41"/>
      <c r="N2104" s="41"/>
      <c r="O2104" s="41"/>
      <c r="P2104" s="41"/>
      <c r="Q2104" s="41">
        <v>3284</v>
      </c>
      <c r="R2104" s="41">
        <v>58.7836</v>
      </c>
      <c r="S2104" s="41"/>
      <c r="T2104" s="41"/>
      <c r="U2104" s="41">
        <v>3903</v>
      </c>
      <c r="V2104" s="41">
        <v>71.101699999999994</v>
      </c>
      <c r="W2104" s="41"/>
      <c r="X2104" s="41"/>
    </row>
    <row r="2105" spans="1:24" x14ac:dyDescent="0.35">
      <c r="A2105" s="41" t="s">
        <v>217</v>
      </c>
      <c r="B2105" s="41" t="s">
        <v>454</v>
      </c>
      <c r="C2105" s="41" t="s">
        <v>16</v>
      </c>
      <c r="D2105" s="41" t="s">
        <v>218</v>
      </c>
      <c r="E2105" s="41" t="s">
        <v>218</v>
      </c>
      <c r="F2105" s="41" t="s">
        <v>766</v>
      </c>
      <c r="G2105" s="41">
        <v>11</v>
      </c>
      <c r="H2105" s="41">
        <v>6805.8653352270003</v>
      </c>
      <c r="I2105" s="41">
        <v>365</v>
      </c>
      <c r="J2105" s="41">
        <v>4</v>
      </c>
      <c r="K2105" s="41">
        <v>7.2635000000000005</v>
      </c>
      <c r="L2105" s="41">
        <v>7.9600000000000004E-2</v>
      </c>
      <c r="M2105" s="41"/>
      <c r="N2105" s="41"/>
      <c r="O2105" s="41"/>
      <c r="P2105" s="41"/>
      <c r="Q2105" s="41">
        <v>14861</v>
      </c>
      <c r="R2105" s="41">
        <v>266.01190000000003</v>
      </c>
      <c r="S2105" s="41"/>
      <c r="T2105" s="41"/>
      <c r="U2105" s="41">
        <v>15230</v>
      </c>
      <c r="V2105" s="41">
        <v>273.35500000000002</v>
      </c>
      <c r="W2105" s="41"/>
      <c r="X2105" s="41"/>
    </row>
    <row r="2106" spans="1:24" x14ac:dyDescent="0.35">
      <c r="A2106" s="41" t="s">
        <v>217</v>
      </c>
      <c r="B2106" s="41" t="s">
        <v>454</v>
      </c>
      <c r="C2106" s="41" t="s">
        <v>16</v>
      </c>
      <c r="D2106" s="41" t="s">
        <v>218</v>
      </c>
      <c r="E2106" s="41" t="s">
        <v>218</v>
      </c>
      <c r="F2106" s="41" t="s">
        <v>765</v>
      </c>
      <c r="G2106" s="41">
        <v>10</v>
      </c>
      <c r="H2106" s="41">
        <v>6805.8653352270003</v>
      </c>
      <c r="I2106" s="41">
        <v>361</v>
      </c>
      <c r="J2106" s="41">
        <v>0</v>
      </c>
      <c r="K2106" s="41">
        <v>7.1839000000000004</v>
      </c>
      <c r="L2106" s="41">
        <v>0</v>
      </c>
      <c r="M2106" s="41"/>
      <c r="N2106" s="41"/>
      <c r="O2106" s="41"/>
      <c r="P2106" s="41"/>
      <c r="Q2106" s="41">
        <v>6691</v>
      </c>
      <c r="R2106" s="41">
        <v>119.7689</v>
      </c>
      <c r="S2106" s="41"/>
      <c r="T2106" s="41"/>
      <c r="U2106" s="41">
        <v>7052</v>
      </c>
      <c r="V2106" s="41">
        <v>126.9528</v>
      </c>
      <c r="W2106" s="41"/>
      <c r="X2106" s="41"/>
    </row>
    <row r="2107" spans="1:24" x14ac:dyDescent="0.35">
      <c r="A2107" s="41" t="s">
        <v>217</v>
      </c>
      <c r="B2107" s="41" t="s">
        <v>454</v>
      </c>
      <c r="C2107" s="41" t="s">
        <v>16</v>
      </c>
      <c r="D2107" s="41" t="s">
        <v>218</v>
      </c>
      <c r="E2107" s="41" t="s">
        <v>218</v>
      </c>
      <c r="F2107" s="41" t="s">
        <v>759</v>
      </c>
      <c r="G2107" s="41">
        <v>4</v>
      </c>
      <c r="H2107" s="41">
        <v>6805.8653352270003</v>
      </c>
      <c r="I2107" s="41">
        <v>274</v>
      </c>
      <c r="J2107" s="41">
        <v>2</v>
      </c>
      <c r="K2107" s="41">
        <v>5.069</v>
      </c>
      <c r="L2107" s="41">
        <v>3.6999999999999998E-2</v>
      </c>
      <c r="M2107" s="41">
        <v>616</v>
      </c>
      <c r="N2107" s="41">
        <v>0</v>
      </c>
      <c r="O2107" s="41">
        <v>12.2584</v>
      </c>
      <c r="P2107" s="41">
        <v>0</v>
      </c>
      <c r="Q2107" s="41">
        <v>6135</v>
      </c>
      <c r="R2107" s="41">
        <v>109.8165</v>
      </c>
      <c r="S2107" s="41">
        <v>4454</v>
      </c>
      <c r="T2107" s="41">
        <v>97.988</v>
      </c>
      <c r="U2107" s="41">
        <v>6411</v>
      </c>
      <c r="V2107" s="41">
        <v>114.9225</v>
      </c>
      <c r="W2107" s="41">
        <v>5070</v>
      </c>
      <c r="X2107" s="41">
        <v>110.24639999999999</v>
      </c>
    </row>
    <row r="2108" spans="1:24" x14ac:dyDescent="0.35">
      <c r="A2108" s="41" t="s">
        <v>217</v>
      </c>
      <c r="B2108" s="41" t="s">
        <v>454</v>
      </c>
      <c r="C2108" s="41" t="s">
        <v>16</v>
      </c>
      <c r="D2108" s="41" t="s">
        <v>218</v>
      </c>
      <c r="E2108" s="41" t="s">
        <v>218</v>
      </c>
      <c r="F2108" s="41" t="s">
        <v>758</v>
      </c>
      <c r="G2108" s="41">
        <v>3</v>
      </c>
      <c r="H2108" s="41">
        <v>6805.8653352270003</v>
      </c>
      <c r="I2108" s="41">
        <v>267</v>
      </c>
      <c r="J2108" s="41">
        <v>0</v>
      </c>
      <c r="K2108" s="41">
        <v>4.9394999999999998</v>
      </c>
      <c r="L2108" s="41">
        <v>0</v>
      </c>
      <c r="M2108" s="41">
        <v>556</v>
      </c>
      <c r="N2108" s="41">
        <v>0</v>
      </c>
      <c r="O2108" s="41">
        <v>11.064400000000001</v>
      </c>
      <c r="P2108" s="41">
        <v>0</v>
      </c>
      <c r="Q2108" s="41">
        <v>3303</v>
      </c>
      <c r="R2108" s="41">
        <v>59.123699999999999</v>
      </c>
      <c r="S2108" s="41">
        <v>3459</v>
      </c>
      <c r="T2108" s="41">
        <v>76.097999999999999</v>
      </c>
      <c r="U2108" s="41">
        <v>3570</v>
      </c>
      <c r="V2108" s="41">
        <v>64.063199999999995</v>
      </c>
      <c r="W2108" s="41">
        <v>4015</v>
      </c>
      <c r="X2108" s="41">
        <v>87.162400000000005</v>
      </c>
    </row>
    <row r="2109" spans="1:24" x14ac:dyDescent="0.35">
      <c r="A2109" s="41" t="s">
        <v>217</v>
      </c>
      <c r="B2109" s="41" t="s">
        <v>454</v>
      </c>
      <c r="C2109" s="41" t="s">
        <v>16</v>
      </c>
      <c r="D2109" s="41" t="s">
        <v>218</v>
      </c>
      <c r="E2109" s="41" t="s">
        <v>218</v>
      </c>
      <c r="F2109" s="41" t="s">
        <v>767</v>
      </c>
      <c r="G2109" s="41">
        <v>12</v>
      </c>
      <c r="H2109" s="41">
        <v>6805.8653352270003</v>
      </c>
      <c r="I2109" s="41">
        <v>311</v>
      </c>
      <c r="J2109" s="41">
        <v>0</v>
      </c>
      <c r="K2109" s="41">
        <v>6.1889000000000003</v>
      </c>
      <c r="L2109" s="41">
        <v>0</v>
      </c>
      <c r="M2109" s="41"/>
      <c r="N2109" s="41"/>
      <c r="O2109" s="41"/>
      <c r="P2109" s="41"/>
      <c r="Q2109" s="41">
        <v>3915</v>
      </c>
      <c r="R2109" s="41">
        <v>70.078500000000005</v>
      </c>
      <c r="S2109" s="41"/>
      <c r="T2109" s="41"/>
      <c r="U2109" s="41">
        <v>4226</v>
      </c>
      <c r="V2109" s="41">
        <v>76.267400000000009</v>
      </c>
      <c r="W2109" s="41"/>
      <c r="X2109" s="41"/>
    </row>
    <row r="2110" spans="1:24" x14ac:dyDescent="0.35">
      <c r="A2110" s="41" t="s">
        <v>217</v>
      </c>
      <c r="B2110" s="41" t="s">
        <v>454</v>
      </c>
      <c r="C2110" s="41" t="s">
        <v>16</v>
      </c>
      <c r="D2110" s="41" t="s">
        <v>218</v>
      </c>
      <c r="E2110" s="41" t="s">
        <v>218</v>
      </c>
      <c r="F2110" s="41" t="s">
        <v>757</v>
      </c>
      <c r="G2110" s="41">
        <v>2</v>
      </c>
      <c r="H2110" s="41">
        <v>6805.8653352270003</v>
      </c>
      <c r="I2110" s="41">
        <v>294</v>
      </c>
      <c r="J2110" s="41">
        <v>0</v>
      </c>
      <c r="K2110" s="41">
        <v>5.4390000000000001</v>
      </c>
      <c r="L2110" s="41">
        <v>0</v>
      </c>
      <c r="M2110" s="41">
        <v>533</v>
      </c>
      <c r="N2110" s="41">
        <v>0</v>
      </c>
      <c r="O2110" s="41">
        <v>10.6067</v>
      </c>
      <c r="P2110" s="41">
        <v>0</v>
      </c>
      <c r="Q2110" s="41">
        <v>22673</v>
      </c>
      <c r="R2110" s="41">
        <v>405.8467</v>
      </c>
      <c r="S2110" s="41">
        <v>3937</v>
      </c>
      <c r="T2110" s="41">
        <v>86.614000000000004</v>
      </c>
      <c r="U2110" s="41">
        <v>22967</v>
      </c>
      <c r="V2110" s="41">
        <v>411.28570000000002</v>
      </c>
      <c r="W2110" s="41">
        <v>4470</v>
      </c>
      <c r="X2110" s="41">
        <v>97.220700000000008</v>
      </c>
    </row>
    <row r="2111" spans="1:24" x14ac:dyDescent="0.35">
      <c r="A2111" s="41" t="s">
        <v>217</v>
      </c>
      <c r="B2111" s="41" t="s">
        <v>454</v>
      </c>
      <c r="C2111" s="41" t="s">
        <v>16</v>
      </c>
      <c r="D2111" s="41" t="s">
        <v>218</v>
      </c>
      <c r="E2111" s="41" t="s">
        <v>218</v>
      </c>
      <c r="F2111" s="41" t="s">
        <v>763</v>
      </c>
      <c r="G2111" s="41">
        <v>8</v>
      </c>
      <c r="H2111" s="41">
        <v>6805.8653352270003</v>
      </c>
      <c r="I2111" s="41">
        <v>531</v>
      </c>
      <c r="J2111" s="41">
        <v>0</v>
      </c>
      <c r="K2111" s="41">
        <v>10.5669</v>
      </c>
      <c r="L2111" s="41">
        <v>0</v>
      </c>
      <c r="M2111" s="41"/>
      <c r="N2111" s="41"/>
      <c r="O2111" s="41"/>
      <c r="P2111" s="41"/>
      <c r="Q2111" s="41">
        <v>5023</v>
      </c>
      <c r="R2111" s="41">
        <v>89.911699999999996</v>
      </c>
      <c r="S2111" s="41"/>
      <c r="T2111" s="41"/>
      <c r="U2111" s="41">
        <v>5554</v>
      </c>
      <c r="V2111" s="41">
        <v>100.4786</v>
      </c>
      <c r="W2111" s="41"/>
      <c r="X2111" s="41"/>
    </row>
    <row r="2112" spans="1:24" x14ac:dyDescent="0.35">
      <c r="A2112" s="41" t="s">
        <v>217</v>
      </c>
      <c r="B2112" s="41" t="s">
        <v>454</v>
      </c>
      <c r="C2112" s="41" t="s">
        <v>16</v>
      </c>
      <c r="D2112" s="41" t="s">
        <v>218</v>
      </c>
      <c r="E2112" s="41" t="s">
        <v>218</v>
      </c>
      <c r="F2112" s="41" t="s">
        <v>762</v>
      </c>
      <c r="G2112" s="41">
        <v>7</v>
      </c>
      <c r="H2112" s="41">
        <v>6805.8653352270003</v>
      </c>
      <c r="I2112" s="41">
        <v>632</v>
      </c>
      <c r="J2112" s="41">
        <v>0</v>
      </c>
      <c r="K2112" s="41">
        <v>12.5768</v>
      </c>
      <c r="L2112" s="41">
        <v>0</v>
      </c>
      <c r="M2112" s="41">
        <v>0</v>
      </c>
      <c r="N2112" s="41">
        <v>0</v>
      </c>
      <c r="O2112" s="41">
        <v>0</v>
      </c>
      <c r="P2112" s="41">
        <v>0</v>
      </c>
      <c r="Q2112" s="41">
        <v>6293</v>
      </c>
      <c r="R2112" s="41">
        <v>112.6447</v>
      </c>
      <c r="S2112" s="41">
        <v>30274</v>
      </c>
      <c r="T2112" s="41">
        <v>666.02800000000002</v>
      </c>
      <c r="U2112" s="41">
        <v>6925</v>
      </c>
      <c r="V2112" s="41">
        <v>125.22150000000001</v>
      </c>
      <c r="W2112" s="41">
        <v>30274</v>
      </c>
      <c r="X2112" s="41">
        <v>666.02800000000002</v>
      </c>
    </row>
    <row r="2113" spans="1:24" x14ac:dyDescent="0.35">
      <c r="A2113" s="41" t="s">
        <v>217</v>
      </c>
      <c r="B2113" s="41" t="s">
        <v>454</v>
      </c>
      <c r="C2113" s="41" t="s">
        <v>16</v>
      </c>
      <c r="D2113" s="41" t="s">
        <v>218</v>
      </c>
      <c r="E2113" s="41" t="s">
        <v>218</v>
      </c>
      <c r="F2113" s="41" t="s">
        <v>761</v>
      </c>
      <c r="G2113" s="41">
        <v>6</v>
      </c>
      <c r="H2113" s="41">
        <v>6805.8653352270003</v>
      </c>
      <c r="I2113" s="41">
        <v>393</v>
      </c>
      <c r="J2113" s="41">
        <v>0</v>
      </c>
      <c r="K2113" s="41">
        <v>7.8207000000000004</v>
      </c>
      <c r="L2113" s="41">
        <v>0</v>
      </c>
      <c r="M2113" s="41">
        <v>701</v>
      </c>
      <c r="N2113" s="41">
        <v>0</v>
      </c>
      <c r="O2113" s="41">
        <v>15.772499999999999</v>
      </c>
      <c r="P2113" s="41">
        <v>0</v>
      </c>
      <c r="Q2113" s="41">
        <v>29639</v>
      </c>
      <c r="R2113" s="41">
        <v>530.53809999999999</v>
      </c>
      <c r="S2113" s="41">
        <v>7465</v>
      </c>
      <c r="T2113" s="41">
        <v>164.23</v>
      </c>
      <c r="U2113" s="41">
        <v>30032</v>
      </c>
      <c r="V2113" s="41">
        <v>538.35879999999997</v>
      </c>
      <c r="W2113" s="41">
        <v>8166</v>
      </c>
      <c r="X2113" s="41">
        <v>180.0025</v>
      </c>
    </row>
    <row r="2114" spans="1:24" x14ac:dyDescent="0.35">
      <c r="A2114" s="41" t="s">
        <v>667</v>
      </c>
      <c r="B2114" s="41" t="s">
        <v>550</v>
      </c>
      <c r="C2114" s="41" t="s">
        <v>8</v>
      </c>
      <c r="D2114" s="41" t="s">
        <v>219</v>
      </c>
      <c r="E2114" s="41" t="s">
        <v>219</v>
      </c>
      <c r="F2114" s="41" t="s">
        <v>756</v>
      </c>
      <c r="G2114" s="41">
        <v>1</v>
      </c>
      <c r="H2114" s="41">
        <v>11223.648358304699</v>
      </c>
      <c r="I2114" s="41">
        <v>46664</v>
      </c>
      <c r="J2114" s="41">
        <v>867</v>
      </c>
      <c r="K2114" s="41">
        <v>863.28399999999999</v>
      </c>
      <c r="L2114" s="41">
        <v>16.0395</v>
      </c>
      <c r="M2114" s="41">
        <v>34229</v>
      </c>
      <c r="N2114" s="41">
        <v>1444</v>
      </c>
      <c r="O2114" s="41">
        <v>681.15710000000001</v>
      </c>
      <c r="P2114" s="41">
        <v>28.735600000000002</v>
      </c>
      <c r="Q2114" s="41">
        <v>0</v>
      </c>
      <c r="R2114" s="41">
        <v>0</v>
      </c>
      <c r="S2114" s="41">
        <v>0</v>
      </c>
      <c r="T2114" s="41">
        <v>0</v>
      </c>
      <c r="U2114" s="41">
        <v>47531</v>
      </c>
      <c r="V2114" s="41">
        <v>879.32349999999997</v>
      </c>
      <c r="W2114" s="41">
        <v>35673</v>
      </c>
      <c r="X2114" s="41">
        <v>709.89269999999999</v>
      </c>
    </row>
    <row r="2115" spans="1:24" x14ac:dyDescent="0.35">
      <c r="A2115" s="41" t="s">
        <v>667</v>
      </c>
      <c r="B2115" s="41" t="s">
        <v>550</v>
      </c>
      <c r="C2115" s="41" t="s">
        <v>8</v>
      </c>
      <c r="D2115" s="41" t="s">
        <v>219</v>
      </c>
      <c r="E2115" s="41" t="s">
        <v>219</v>
      </c>
      <c r="F2115" s="41" t="s">
        <v>760</v>
      </c>
      <c r="G2115" s="41">
        <v>5</v>
      </c>
      <c r="H2115" s="41">
        <v>11223.648358304699</v>
      </c>
      <c r="I2115" s="41">
        <v>34190</v>
      </c>
      <c r="J2115" s="41">
        <v>2272</v>
      </c>
      <c r="K2115" s="41">
        <v>632.51499999999999</v>
      </c>
      <c r="L2115" s="41">
        <v>42.031999999999996</v>
      </c>
      <c r="M2115" s="41">
        <v>20751</v>
      </c>
      <c r="N2115" s="41">
        <v>4018</v>
      </c>
      <c r="O2115" s="41">
        <v>412.94490000000002</v>
      </c>
      <c r="P2115" s="41">
        <v>79.958200000000005</v>
      </c>
      <c r="Q2115" s="41">
        <v>0</v>
      </c>
      <c r="R2115" s="41">
        <v>0</v>
      </c>
      <c r="S2115" s="41">
        <v>0</v>
      </c>
      <c r="T2115" s="41">
        <v>0</v>
      </c>
      <c r="U2115" s="41">
        <v>36462</v>
      </c>
      <c r="V2115" s="41">
        <v>674.54700000000003</v>
      </c>
      <c r="W2115" s="41">
        <v>24769</v>
      </c>
      <c r="X2115" s="41">
        <v>492.90309999999999</v>
      </c>
    </row>
    <row r="2116" spans="1:24" x14ac:dyDescent="0.35">
      <c r="A2116" s="41" t="s">
        <v>667</v>
      </c>
      <c r="B2116" s="41" t="s">
        <v>550</v>
      </c>
      <c r="C2116" s="41" t="s">
        <v>8</v>
      </c>
      <c r="D2116" s="41" t="s">
        <v>219</v>
      </c>
      <c r="E2116" s="41" t="s">
        <v>219</v>
      </c>
      <c r="F2116" s="41" t="s">
        <v>764</v>
      </c>
      <c r="G2116" s="41">
        <v>9</v>
      </c>
      <c r="H2116" s="41">
        <v>11223.648358304699</v>
      </c>
      <c r="I2116" s="41">
        <v>10954</v>
      </c>
      <c r="J2116" s="41">
        <v>7535</v>
      </c>
      <c r="K2116" s="41">
        <v>217.9846</v>
      </c>
      <c r="L2116" s="41">
        <v>149.94650000000001</v>
      </c>
      <c r="M2116" s="41"/>
      <c r="N2116" s="41"/>
      <c r="O2116" s="41"/>
      <c r="P2116" s="41"/>
      <c r="Q2116" s="41">
        <v>0</v>
      </c>
      <c r="R2116" s="41">
        <v>0</v>
      </c>
      <c r="S2116" s="41"/>
      <c r="T2116" s="41"/>
      <c r="U2116" s="41">
        <v>18489</v>
      </c>
      <c r="V2116" s="41">
        <v>367.93110000000001</v>
      </c>
      <c r="W2116" s="41"/>
      <c r="X2116" s="41"/>
    </row>
    <row r="2117" spans="1:24" x14ac:dyDescent="0.35">
      <c r="A2117" s="41" t="s">
        <v>667</v>
      </c>
      <c r="B2117" s="41" t="s">
        <v>550</v>
      </c>
      <c r="C2117" s="41" t="s">
        <v>8</v>
      </c>
      <c r="D2117" s="41" t="s">
        <v>219</v>
      </c>
      <c r="E2117" s="41" t="s">
        <v>219</v>
      </c>
      <c r="F2117" s="41" t="s">
        <v>766</v>
      </c>
      <c r="G2117" s="41">
        <v>11</v>
      </c>
      <c r="H2117" s="41">
        <v>11223.648358304699</v>
      </c>
      <c r="I2117" s="41">
        <v>17639</v>
      </c>
      <c r="J2117" s="41">
        <v>2352</v>
      </c>
      <c r="K2117" s="41">
        <v>351.01609999999999</v>
      </c>
      <c r="L2117" s="41">
        <v>46.8048</v>
      </c>
      <c r="M2117" s="41"/>
      <c r="N2117" s="41"/>
      <c r="O2117" s="41"/>
      <c r="P2117" s="41"/>
      <c r="Q2117" s="41">
        <v>0</v>
      </c>
      <c r="R2117" s="41">
        <v>0</v>
      </c>
      <c r="S2117" s="41"/>
      <c r="T2117" s="41"/>
      <c r="U2117" s="41">
        <v>19991</v>
      </c>
      <c r="V2117" s="41">
        <v>397.82089999999999</v>
      </c>
      <c r="W2117" s="41"/>
      <c r="X2117" s="41"/>
    </row>
    <row r="2118" spans="1:24" x14ac:dyDescent="0.35">
      <c r="A2118" s="41" t="s">
        <v>667</v>
      </c>
      <c r="B2118" s="41" t="s">
        <v>550</v>
      </c>
      <c r="C2118" s="41" t="s">
        <v>8</v>
      </c>
      <c r="D2118" s="41" t="s">
        <v>219</v>
      </c>
      <c r="E2118" s="41" t="s">
        <v>219</v>
      </c>
      <c r="F2118" s="41" t="s">
        <v>765</v>
      </c>
      <c r="G2118" s="41">
        <v>10</v>
      </c>
      <c r="H2118" s="41">
        <v>11223.648358304699</v>
      </c>
      <c r="I2118" s="41">
        <v>17031</v>
      </c>
      <c r="J2118" s="41">
        <v>2088</v>
      </c>
      <c r="K2118" s="41">
        <v>338.9169</v>
      </c>
      <c r="L2118" s="41">
        <v>41.551200000000001</v>
      </c>
      <c r="M2118" s="41"/>
      <c r="N2118" s="41"/>
      <c r="O2118" s="41"/>
      <c r="P2118" s="41"/>
      <c r="Q2118" s="41">
        <v>0</v>
      </c>
      <c r="R2118" s="41">
        <v>0</v>
      </c>
      <c r="S2118" s="41"/>
      <c r="T2118" s="41"/>
      <c r="U2118" s="41">
        <v>19119</v>
      </c>
      <c r="V2118" s="41">
        <v>380.46809999999999</v>
      </c>
      <c r="W2118" s="41"/>
      <c r="X2118" s="41"/>
    </row>
    <row r="2119" spans="1:24" x14ac:dyDescent="0.35">
      <c r="A2119" s="41" t="s">
        <v>667</v>
      </c>
      <c r="B2119" s="41" t="s">
        <v>550</v>
      </c>
      <c r="C2119" s="41" t="s">
        <v>8</v>
      </c>
      <c r="D2119" s="41" t="s">
        <v>219</v>
      </c>
      <c r="E2119" s="41" t="s">
        <v>219</v>
      </c>
      <c r="F2119" s="41" t="s">
        <v>759</v>
      </c>
      <c r="G2119" s="41">
        <v>4</v>
      </c>
      <c r="H2119" s="41">
        <v>11223.648358304699</v>
      </c>
      <c r="I2119" s="41">
        <v>16818</v>
      </c>
      <c r="J2119" s="41">
        <v>3058</v>
      </c>
      <c r="K2119" s="41">
        <v>311.13299999999998</v>
      </c>
      <c r="L2119" s="41">
        <v>56.573</v>
      </c>
      <c r="M2119" s="41">
        <v>13760</v>
      </c>
      <c r="N2119" s="41">
        <v>1986</v>
      </c>
      <c r="O2119" s="41">
        <v>273.82400000000001</v>
      </c>
      <c r="P2119" s="41">
        <v>39.5214</v>
      </c>
      <c r="Q2119" s="41">
        <v>8</v>
      </c>
      <c r="R2119" s="41">
        <v>0.14319999999999999</v>
      </c>
      <c r="S2119" s="41">
        <v>0</v>
      </c>
      <c r="T2119" s="41">
        <v>0</v>
      </c>
      <c r="U2119" s="41">
        <v>19884</v>
      </c>
      <c r="V2119" s="41">
        <v>367.84919999999994</v>
      </c>
      <c r="W2119" s="41">
        <v>15746</v>
      </c>
      <c r="X2119" s="41">
        <v>313.34540000000004</v>
      </c>
    </row>
    <row r="2120" spans="1:24" x14ac:dyDescent="0.35">
      <c r="A2120" s="41" t="s">
        <v>667</v>
      </c>
      <c r="B2120" s="41" t="s">
        <v>550</v>
      </c>
      <c r="C2120" s="41" t="s">
        <v>8</v>
      </c>
      <c r="D2120" s="41" t="s">
        <v>219</v>
      </c>
      <c r="E2120" s="41" t="s">
        <v>219</v>
      </c>
      <c r="F2120" s="41" t="s">
        <v>758</v>
      </c>
      <c r="G2120" s="41">
        <v>3</v>
      </c>
      <c r="H2120" s="41">
        <v>11223.648358304699</v>
      </c>
      <c r="I2120" s="41">
        <v>14248</v>
      </c>
      <c r="J2120" s="41">
        <v>1697</v>
      </c>
      <c r="K2120" s="41">
        <v>263.58799999999997</v>
      </c>
      <c r="L2120" s="41">
        <v>31.394499999999997</v>
      </c>
      <c r="M2120" s="41">
        <v>16156</v>
      </c>
      <c r="N2120" s="41">
        <v>3333</v>
      </c>
      <c r="O2120" s="41">
        <v>321.50440000000003</v>
      </c>
      <c r="P2120" s="41">
        <v>66.326700000000002</v>
      </c>
      <c r="Q2120" s="41">
        <v>0</v>
      </c>
      <c r="R2120" s="41">
        <v>0</v>
      </c>
      <c r="S2120" s="41">
        <v>0</v>
      </c>
      <c r="T2120" s="41">
        <v>0</v>
      </c>
      <c r="U2120" s="41">
        <v>15945</v>
      </c>
      <c r="V2120" s="41">
        <v>294.98249999999996</v>
      </c>
      <c r="W2120" s="41">
        <v>19489</v>
      </c>
      <c r="X2120" s="41">
        <v>387.83110000000005</v>
      </c>
    </row>
    <row r="2121" spans="1:24" x14ac:dyDescent="0.35">
      <c r="A2121" s="41" t="s">
        <v>667</v>
      </c>
      <c r="B2121" s="41" t="s">
        <v>550</v>
      </c>
      <c r="C2121" s="41" t="s">
        <v>8</v>
      </c>
      <c r="D2121" s="41" t="s">
        <v>219</v>
      </c>
      <c r="E2121" s="41" t="s">
        <v>219</v>
      </c>
      <c r="F2121" s="41" t="s">
        <v>767</v>
      </c>
      <c r="G2121" s="41">
        <v>12</v>
      </c>
      <c r="H2121" s="41">
        <v>11223.648358304699</v>
      </c>
      <c r="I2121" s="41">
        <v>34241</v>
      </c>
      <c r="J2121" s="41">
        <v>2081</v>
      </c>
      <c r="K2121" s="41">
        <v>681.39589999999998</v>
      </c>
      <c r="L2121" s="41">
        <v>41.411900000000003</v>
      </c>
      <c r="M2121" s="41"/>
      <c r="N2121" s="41"/>
      <c r="O2121" s="41"/>
      <c r="P2121" s="41"/>
      <c r="Q2121" s="41">
        <v>0</v>
      </c>
      <c r="R2121" s="41">
        <v>0</v>
      </c>
      <c r="S2121" s="41"/>
      <c r="T2121" s="41"/>
      <c r="U2121" s="41">
        <v>36322</v>
      </c>
      <c r="V2121" s="41">
        <v>722.80780000000004</v>
      </c>
      <c r="W2121" s="41"/>
      <c r="X2121" s="41"/>
    </row>
    <row r="2122" spans="1:24" x14ac:dyDescent="0.35">
      <c r="A2122" s="41" t="s">
        <v>667</v>
      </c>
      <c r="B2122" s="41" t="s">
        <v>550</v>
      </c>
      <c r="C2122" s="41" t="s">
        <v>8</v>
      </c>
      <c r="D2122" s="41" t="s">
        <v>219</v>
      </c>
      <c r="E2122" s="41" t="s">
        <v>219</v>
      </c>
      <c r="F2122" s="41" t="s">
        <v>757</v>
      </c>
      <c r="G2122" s="41">
        <v>2</v>
      </c>
      <c r="H2122" s="41">
        <v>11223.648358304699</v>
      </c>
      <c r="I2122" s="41">
        <v>14332</v>
      </c>
      <c r="J2122" s="41">
        <v>1097</v>
      </c>
      <c r="K2122" s="41">
        <v>265.142</v>
      </c>
      <c r="L2122" s="41">
        <v>20.294499999999999</v>
      </c>
      <c r="M2122" s="41">
        <v>12709</v>
      </c>
      <c r="N2122" s="41">
        <v>2230</v>
      </c>
      <c r="O2122" s="41">
        <v>252.90910000000002</v>
      </c>
      <c r="P2122" s="41">
        <v>44.377000000000002</v>
      </c>
      <c r="Q2122" s="41">
        <v>0</v>
      </c>
      <c r="R2122" s="41">
        <v>0</v>
      </c>
      <c r="S2122" s="41">
        <v>0</v>
      </c>
      <c r="T2122" s="41">
        <v>0</v>
      </c>
      <c r="U2122" s="41">
        <v>15429</v>
      </c>
      <c r="V2122" s="41">
        <v>285.43650000000002</v>
      </c>
      <c r="W2122" s="41">
        <v>14939</v>
      </c>
      <c r="X2122" s="41">
        <v>297.28610000000003</v>
      </c>
    </row>
    <row r="2123" spans="1:24" x14ac:dyDescent="0.35">
      <c r="A2123" s="41" t="s">
        <v>667</v>
      </c>
      <c r="B2123" s="41" t="s">
        <v>550</v>
      </c>
      <c r="C2123" s="41" t="s">
        <v>8</v>
      </c>
      <c r="D2123" s="41" t="s">
        <v>219</v>
      </c>
      <c r="E2123" s="41" t="s">
        <v>219</v>
      </c>
      <c r="F2123" s="41" t="s">
        <v>763</v>
      </c>
      <c r="G2123" s="41">
        <v>8</v>
      </c>
      <c r="H2123" s="41">
        <v>11223.648358304699</v>
      </c>
      <c r="I2123" s="41">
        <v>13589</v>
      </c>
      <c r="J2123" s="41">
        <v>3804</v>
      </c>
      <c r="K2123" s="41">
        <v>270.42110000000002</v>
      </c>
      <c r="L2123" s="41">
        <v>75.699600000000004</v>
      </c>
      <c r="M2123" s="41"/>
      <c r="N2123" s="41"/>
      <c r="O2123" s="41"/>
      <c r="P2123" s="41"/>
      <c r="Q2123" s="41">
        <v>0</v>
      </c>
      <c r="R2123" s="41">
        <v>0</v>
      </c>
      <c r="S2123" s="41"/>
      <c r="T2123" s="41"/>
      <c r="U2123" s="41">
        <v>17393</v>
      </c>
      <c r="V2123" s="41">
        <v>346.12070000000006</v>
      </c>
      <c r="W2123" s="41"/>
      <c r="X2123" s="41"/>
    </row>
    <row r="2124" spans="1:24" x14ac:dyDescent="0.35">
      <c r="A2124" s="41" t="s">
        <v>667</v>
      </c>
      <c r="B2124" s="41" t="s">
        <v>550</v>
      </c>
      <c r="C2124" s="41" t="s">
        <v>8</v>
      </c>
      <c r="D2124" s="41" t="s">
        <v>219</v>
      </c>
      <c r="E2124" s="41" t="s">
        <v>219</v>
      </c>
      <c r="F2124" s="41" t="s">
        <v>762</v>
      </c>
      <c r="G2124" s="41">
        <v>7</v>
      </c>
      <c r="H2124" s="41">
        <v>11223.648358304699</v>
      </c>
      <c r="I2124" s="41">
        <v>36763</v>
      </c>
      <c r="J2124" s="41">
        <v>2864</v>
      </c>
      <c r="K2124" s="41">
        <v>731.58370000000002</v>
      </c>
      <c r="L2124" s="41">
        <v>56.993600000000001</v>
      </c>
      <c r="M2124" s="41">
        <v>0</v>
      </c>
      <c r="N2124" s="41">
        <v>12713</v>
      </c>
      <c r="O2124" s="41">
        <v>0</v>
      </c>
      <c r="P2124" s="41">
        <v>286.04249999999996</v>
      </c>
      <c r="Q2124" s="41">
        <v>0</v>
      </c>
      <c r="R2124" s="41">
        <v>0</v>
      </c>
      <c r="S2124" s="41">
        <v>0</v>
      </c>
      <c r="T2124" s="41">
        <v>0</v>
      </c>
      <c r="U2124" s="41">
        <v>39627</v>
      </c>
      <c r="V2124" s="41">
        <v>788.57730000000004</v>
      </c>
      <c r="W2124" s="41">
        <v>12713</v>
      </c>
      <c r="X2124" s="41">
        <v>286.04249999999996</v>
      </c>
    </row>
    <row r="2125" spans="1:24" x14ac:dyDescent="0.35">
      <c r="A2125" s="41" t="s">
        <v>667</v>
      </c>
      <c r="B2125" s="41" t="s">
        <v>550</v>
      </c>
      <c r="C2125" s="41" t="s">
        <v>8</v>
      </c>
      <c r="D2125" s="41" t="s">
        <v>219</v>
      </c>
      <c r="E2125" s="41" t="s">
        <v>219</v>
      </c>
      <c r="F2125" s="41" t="s">
        <v>761</v>
      </c>
      <c r="G2125" s="41">
        <v>6</v>
      </c>
      <c r="H2125" s="41">
        <v>11223.648358304699</v>
      </c>
      <c r="I2125" s="41">
        <v>18654</v>
      </c>
      <c r="J2125" s="41">
        <v>3373</v>
      </c>
      <c r="K2125" s="41">
        <v>371.21460000000002</v>
      </c>
      <c r="L2125" s="41">
        <v>67.122700000000009</v>
      </c>
      <c r="M2125" s="41">
        <v>21580</v>
      </c>
      <c r="N2125" s="41">
        <v>10784</v>
      </c>
      <c r="O2125" s="41">
        <v>485.54999999999995</v>
      </c>
      <c r="P2125" s="41">
        <v>242.64</v>
      </c>
      <c r="Q2125" s="41">
        <v>0</v>
      </c>
      <c r="R2125" s="41">
        <v>0</v>
      </c>
      <c r="S2125" s="41">
        <v>0</v>
      </c>
      <c r="T2125" s="41">
        <v>0</v>
      </c>
      <c r="U2125" s="41">
        <v>22027</v>
      </c>
      <c r="V2125" s="41">
        <v>438.33730000000003</v>
      </c>
      <c r="W2125" s="41">
        <v>32364</v>
      </c>
      <c r="X2125" s="41">
        <v>728.18999999999994</v>
      </c>
    </row>
    <row r="2126" spans="1:24" x14ac:dyDescent="0.35">
      <c r="A2126" s="41" t="s">
        <v>678</v>
      </c>
      <c r="B2126" s="41" t="s">
        <v>461</v>
      </c>
      <c r="C2126" s="41" t="s">
        <v>18</v>
      </c>
      <c r="D2126" s="41" t="s">
        <v>220</v>
      </c>
      <c r="E2126" s="41" t="s">
        <v>220</v>
      </c>
      <c r="F2126" s="41" t="s">
        <v>756</v>
      </c>
      <c r="G2126" s="41">
        <v>1</v>
      </c>
      <c r="H2126" s="41">
        <v>9002.6063759253193</v>
      </c>
      <c r="I2126" s="41">
        <v>33714</v>
      </c>
      <c r="J2126" s="41">
        <v>1</v>
      </c>
      <c r="K2126" s="41">
        <v>623.70899999999995</v>
      </c>
      <c r="L2126" s="41">
        <v>1.8499999999999999E-2</v>
      </c>
      <c r="M2126" s="41">
        <v>8826</v>
      </c>
      <c r="N2126" s="41">
        <v>524</v>
      </c>
      <c r="O2126" s="41">
        <v>175.63740000000001</v>
      </c>
      <c r="P2126" s="41">
        <v>10.4276</v>
      </c>
      <c r="Q2126" s="41">
        <v>0</v>
      </c>
      <c r="R2126" s="41">
        <v>0</v>
      </c>
      <c r="S2126" s="41">
        <v>0</v>
      </c>
      <c r="T2126" s="41">
        <v>0</v>
      </c>
      <c r="U2126" s="41">
        <v>33715</v>
      </c>
      <c r="V2126" s="41">
        <v>623.72749999999996</v>
      </c>
      <c r="W2126" s="41">
        <v>9350</v>
      </c>
      <c r="X2126" s="41">
        <v>186.06500000000003</v>
      </c>
    </row>
    <row r="2127" spans="1:24" x14ac:dyDescent="0.35">
      <c r="A2127" s="41" t="s">
        <v>678</v>
      </c>
      <c r="B2127" s="41" t="s">
        <v>461</v>
      </c>
      <c r="C2127" s="41" t="s">
        <v>18</v>
      </c>
      <c r="D2127" s="41" t="s">
        <v>220</v>
      </c>
      <c r="E2127" s="41" t="s">
        <v>220</v>
      </c>
      <c r="F2127" s="41" t="s">
        <v>760</v>
      </c>
      <c r="G2127" s="41">
        <v>5</v>
      </c>
      <c r="H2127" s="41">
        <v>9002.6063759253193</v>
      </c>
      <c r="I2127" s="41">
        <v>6857</v>
      </c>
      <c r="J2127" s="41">
        <v>0</v>
      </c>
      <c r="K2127" s="41">
        <v>126.85449999999999</v>
      </c>
      <c r="L2127" s="41">
        <v>0</v>
      </c>
      <c r="M2127" s="41">
        <v>9281</v>
      </c>
      <c r="N2127" s="41">
        <v>371</v>
      </c>
      <c r="O2127" s="41">
        <v>184.6919</v>
      </c>
      <c r="P2127" s="41">
        <v>7.3829000000000002</v>
      </c>
      <c r="Q2127" s="41">
        <v>0</v>
      </c>
      <c r="R2127" s="41">
        <v>0</v>
      </c>
      <c r="S2127" s="41">
        <v>0</v>
      </c>
      <c r="T2127" s="41">
        <v>0</v>
      </c>
      <c r="U2127" s="41">
        <v>6857</v>
      </c>
      <c r="V2127" s="41">
        <v>126.85449999999999</v>
      </c>
      <c r="W2127" s="41">
        <v>9652</v>
      </c>
      <c r="X2127" s="41">
        <v>192.07480000000001</v>
      </c>
    </row>
    <row r="2128" spans="1:24" x14ac:dyDescent="0.35">
      <c r="A2128" s="41" t="s">
        <v>678</v>
      </c>
      <c r="B2128" s="41" t="s">
        <v>461</v>
      </c>
      <c r="C2128" s="41" t="s">
        <v>18</v>
      </c>
      <c r="D2128" s="41" t="s">
        <v>220</v>
      </c>
      <c r="E2128" s="41" t="s">
        <v>220</v>
      </c>
      <c r="F2128" s="41" t="s">
        <v>764</v>
      </c>
      <c r="G2128" s="41">
        <v>9</v>
      </c>
      <c r="H2128" s="41">
        <v>9002.6063759253193</v>
      </c>
      <c r="I2128" s="41">
        <v>10610</v>
      </c>
      <c r="J2128" s="41">
        <v>581</v>
      </c>
      <c r="K2128" s="41">
        <v>211.13900000000001</v>
      </c>
      <c r="L2128" s="41">
        <v>11.561900000000001</v>
      </c>
      <c r="M2128" s="41"/>
      <c r="N2128" s="41"/>
      <c r="O2128" s="41"/>
      <c r="P2128" s="41"/>
      <c r="Q2128" s="41">
        <v>0</v>
      </c>
      <c r="R2128" s="41">
        <v>0</v>
      </c>
      <c r="S2128" s="41"/>
      <c r="T2128" s="41"/>
      <c r="U2128" s="41">
        <v>11191</v>
      </c>
      <c r="V2128" s="41">
        <v>222.70090000000002</v>
      </c>
      <c r="W2128" s="41"/>
      <c r="X2128" s="41"/>
    </row>
    <row r="2129" spans="1:24" x14ac:dyDescent="0.35">
      <c r="A2129" s="41" t="s">
        <v>678</v>
      </c>
      <c r="B2129" s="41" t="s">
        <v>461</v>
      </c>
      <c r="C2129" s="41" t="s">
        <v>18</v>
      </c>
      <c r="D2129" s="41" t="s">
        <v>220</v>
      </c>
      <c r="E2129" s="41" t="s">
        <v>220</v>
      </c>
      <c r="F2129" s="41" t="s">
        <v>766</v>
      </c>
      <c r="G2129" s="41">
        <v>11</v>
      </c>
      <c r="H2129" s="41">
        <v>9002.6063759253193</v>
      </c>
      <c r="I2129" s="41">
        <v>12698</v>
      </c>
      <c r="J2129" s="41">
        <v>417</v>
      </c>
      <c r="K2129" s="41">
        <v>252.6902</v>
      </c>
      <c r="L2129" s="41">
        <v>8.2983000000000011</v>
      </c>
      <c r="M2129" s="41"/>
      <c r="N2129" s="41"/>
      <c r="O2129" s="41"/>
      <c r="P2129" s="41"/>
      <c r="Q2129" s="41">
        <v>0</v>
      </c>
      <c r="R2129" s="41">
        <v>0</v>
      </c>
      <c r="S2129" s="41"/>
      <c r="T2129" s="41"/>
      <c r="U2129" s="41">
        <v>13115</v>
      </c>
      <c r="V2129" s="41">
        <v>260.98849999999999</v>
      </c>
      <c r="W2129" s="41"/>
      <c r="X2129" s="41"/>
    </row>
    <row r="2130" spans="1:24" x14ac:dyDescent="0.35">
      <c r="A2130" s="41" t="s">
        <v>678</v>
      </c>
      <c r="B2130" s="41" t="s">
        <v>461</v>
      </c>
      <c r="C2130" s="41" t="s">
        <v>18</v>
      </c>
      <c r="D2130" s="41" t="s">
        <v>220</v>
      </c>
      <c r="E2130" s="41" t="s">
        <v>220</v>
      </c>
      <c r="F2130" s="41" t="s">
        <v>765</v>
      </c>
      <c r="G2130" s="41">
        <v>10</v>
      </c>
      <c r="H2130" s="41">
        <v>9002.6063759253193</v>
      </c>
      <c r="I2130" s="41">
        <v>15134</v>
      </c>
      <c r="J2130" s="41">
        <v>389</v>
      </c>
      <c r="K2130" s="41">
        <v>301.16660000000002</v>
      </c>
      <c r="L2130" s="41">
        <v>7.7411000000000003</v>
      </c>
      <c r="M2130" s="41"/>
      <c r="N2130" s="41"/>
      <c r="O2130" s="41"/>
      <c r="P2130" s="41"/>
      <c r="Q2130" s="41">
        <v>0</v>
      </c>
      <c r="R2130" s="41">
        <v>0</v>
      </c>
      <c r="S2130" s="41"/>
      <c r="T2130" s="41"/>
      <c r="U2130" s="41">
        <v>15523</v>
      </c>
      <c r="V2130" s="41">
        <v>308.90770000000003</v>
      </c>
      <c r="W2130" s="41"/>
      <c r="X2130" s="41"/>
    </row>
    <row r="2131" spans="1:24" x14ac:dyDescent="0.35">
      <c r="A2131" s="41" t="s">
        <v>678</v>
      </c>
      <c r="B2131" s="41" t="s">
        <v>461</v>
      </c>
      <c r="C2131" s="41" t="s">
        <v>18</v>
      </c>
      <c r="D2131" s="41" t="s">
        <v>220</v>
      </c>
      <c r="E2131" s="41" t="s">
        <v>220</v>
      </c>
      <c r="F2131" s="41" t="s">
        <v>759</v>
      </c>
      <c r="G2131" s="41">
        <v>4</v>
      </c>
      <c r="H2131" s="41">
        <v>9002.6063759253193</v>
      </c>
      <c r="I2131" s="41">
        <v>8147</v>
      </c>
      <c r="J2131" s="41">
        <v>0</v>
      </c>
      <c r="K2131" s="41">
        <v>150.71949999999998</v>
      </c>
      <c r="L2131" s="41">
        <v>0</v>
      </c>
      <c r="M2131" s="41">
        <v>8846</v>
      </c>
      <c r="N2131" s="41">
        <v>420</v>
      </c>
      <c r="O2131" s="41">
        <v>176.03540000000001</v>
      </c>
      <c r="P2131" s="41">
        <v>8.3580000000000005</v>
      </c>
      <c r="Q2131" s="41">
        <v>0</v>
      </c>
      <c r="R2131" s="41">
        <v>0</v>
      </c>
      <c r="S2131" s="41">
        <v>0</v>
      </c>
      <c r="T2131" s="41">
        <v>0</v>
      </c>
      <c r="U2131" s="41">
        <v>8147</v>
      </c>
      <c r="V2131" s="41">
        <v>150.71949999999998</v>
      </c>
      <c r="W2131" s="41">
        <v>9266</v>
      </c>
      <c r="X2131" s="41">
        <v>184.39340000000001</v>
      </c>
    </row>
    <row r="2132" spans="1:24" x14ac:dyDescent="0.35">
      <c r="A2132" s="41" t="s">
        <v>678</v>
      </c>
      <c r="B2132" s="41" t="s">
        <v>461</v>
      </c>
      <c r="C2132" s="41" t="s">
        <v>18</v>
      </c>
      <c r="D2132" s="41" t="s">
        <v>220</v>
      </c>
      <c r="E2132" s="41" t="s">
        <v>220</v>
      </c>
      <c r="F2132" s="41" t="s">
        <v>758</v>
      </c>
      <c r="G2132" s="41">
        <v>3</v>
      </c>
      <c r="H2132" s="41">
        <v>9002.6063759253193</v>
      </c>
      <c r="I2132" s="41">
        <v>12613</v>
      </c>
      <c r="J2132" s="41">
        <v>0</v>
      </c>
      <c r="K2132" s="41">
        <v>233.34049999999999</v>
      </c>
      <c r="L2132" s="41">
        <v>0</v>
      </c>
      <c r="M2132" s="41">
        <v>9610</v>
      </c>
      <c r="N2132" s="41">
        <v>586</v>
      </c>
      <c r="O2132" s="41">
        <v>191.239</v>
      </c>
      <c r="P2132" s="41">
        <v>11.6614</v>
      </c>
      <c r="Q2132" s="41">
        <v>0</v>
      </c>
      <c r="R2132" s="41">
        <v>0</v>
      </c>
      <c r="S2132" s="41">
        <v>0</v>
      </c>
      <c r="T2132" s="41">
        <v>0</v>
      </c>
      <c r="U2132" s="41">
        <v>12613</v>
      </c>
      <c r="V2132" s="41">
        <v>233.34049999999999</v>
      </c>
      <c r="W2132" s="41">
        <v>10196</v>
      </c>
      <c r="X2132" s="41">
        <v>202.90039999999999</v>
      </c>
    </row>
    <row r="2133" spans="1:24" x14ac:dyDescent="0.35">
      <c r="A2133" s="41" t="s">
        <v>678</v>
      </c>
      <c r="B2133" s="41" t="s">
        <v>461</v>
      </c>
      <c r="C2133" s="41" t="s">
        <v>18</v>
      </c>
      <c r="D2133" s="41" t="s">
        <v>220</v>
      </c>
      <c r="E2133" s="41" t="s">
        <v>220</v>
      </c>
      <c r="F2133" s="41" t="s">
        <v>767</v>
      </c>
      <c r="G2133" s="41">
        <v>12</v>
      </c>
      <c r="H2133" s="41">
        <v>9002.6063759253193</v>
      </c>
      <c r="I2133" s="41">
        <v>10188</v>
      </c>
      <c r="J2133" s="41">
        <v>528</v>
      </c>
      <c r="K2133" s="41">
        <v>202.74120000000002</v>
      </c>
      <c r="L2133" s="41">
        <v>10.507200000000001</v>
      </c>
      <c r="M2133" s="41"/>
      <c r="N2133" s="41"/>
      <c r="O2133" s="41"/>
      <c r="P2133" s="41"/>
      <c r="Q2133" s="41">
        <v>0</v>
      </c>
      <c r="R2133" s="41">
        <v>0</v>
      </c>
      <c r="S2133" s="41"/>
      <c r="T2133" s="41"/>
      <c r="U2133" s="41">
        <v>10716</v>
      </c>
      <c r="V2133" s="41">
        <v>213.24840000000003</v>
      </c>
      <c r="W2133" s="41"/>
      <c r="X2133" s="41"/>
    </row>
    <row r="2134" spans="1:24" x14ac:dyDescent="0.35">
      <c r="A2134" s="41" t="s">
        <v>678</v>
      </c>
      <c r="B2134" s="41" t="s">
        <v>461</v>
      </c>
      <c r="C2134" s="41" t="s">
        <v>18</v>
      </c>
      <c r="D2134" s="41" t="s">
        <v>220</v>
      </c>
      <c r="E2134" s="41" t="s">
        <v>220</v>
      </c>
      <c r="F2134" s="41" t="s">
        <v>757</v>
      </c>
      <c r="G2134" s="41">
        <v>2</v>
      </c>
      <c r="H2134" s="41">
        <v>9002.6063759253193</v>
      </c>
      <c r="I2134" s="41">
        <v>7335</v>
      </c>
      <c r="J2134" s="41">
        <v>0</v>
      </c>
      <c r="K2134" s="41">
        <v>135.69749999999999</v>
      </c>
      <c r="L2134" s="41">
        <v>0</v>
      </c>
      <c r="M2134" s="41">
        <v>8303</v>
      </c>
      <c r="N2134" s="41">
        <v>421</v>
      </c>
      <c r="O2134" s="41">
        <v>165.22970000000001</v>
      </c>
      <c r="P2134" s="41">
        <v>8.3779000000000003</v>
      </c>
      <c r="Q2134" s="41">
        <v>0</v>
      </c>
      <c r="R2134" s="41">
        <v>0</v>
      </c>
      <c r="S2134" s="41">
        <v>0</v>
      </c>
      <c r="T2134" s="41">
        <v>0</v>
      </c>
      <c r="U2134" s="41">
        <v>7335</v>
      </c>
      <c r="V2134" s="41">
        <v>135.69749999999999</v>
      </c>
      <c r="W2134" s="41">
        <v>8724</v>
      </c>
      <c r="X2134" s="41">
        <v>173.60760000000002</v>
      </c>
    </row>
    <row r="2135" spans="1:24" x14ac:dyDescent="0.35">
      <c r="A2135" s="41" t="s">
        <v>678</v>
      </c>
      <c r="B2135" s="41" t="s">
        <v>461</v>
      </c>
      <c r="C2135" s="41" t="s">
        <v>18</v>
      </c>
      <c r="D2135" s="41" t="s">
        <v>220</v>
      </c>
      <c r="E2135" s="41" t="s">
        <v>220</v>
      </c>
      <c r="F2135" s="41" t="s">
        <v>763</v>
      </c>
      <c r="G2135" s="41">
        <v>8</v>
      </c>
      <c r="H2135" s="41">
        <v>9002.6063759253193</v>
      </c>
      <c r="I2135" s="41">
        <v>15201</v>
      </c>
      <c r="J2135" s="41">
        <v>2097</v>
      </c>
      <c r="K2135" s="41">
        <v>302.49990000000003</v>
      </c>
      <c r="L2135" s="41">
        <v>41.7303</v>
      </c>
      <c r="M2135" s="41"/>
      <c r="N2135" s="41"/>
      <c r="O2135" s="41"/>
      <c r="P2135" s="41"/>
      <c r="Q2135" s="41">
        <v>0</v>
      </c>
      <c r="R2135" s="41">
        <v>0</v>
      </c>
      <c r="S2135" s="41"/>
      <c r="T2135" s="41"/>
      <c r="U2135" s="41">
        <v>17298</v>
      </c>
      <c r="V2135" s="41">
        <v>344.23020000000002</v>
      </c>
      <c r="W2135" s="41"/>
      <c r="X2135" s="41"/>
    </row>
    <row r="2136" spans="1:24" x14ac:dyDescent="0.35">
      <c r="A2136" s="41" t="s">
        <v>678</v>
      </c>
      <c r="B2136" s="41" t="s">
        <v>461</v>
      </c>
      <c r="C2136" s="41" t="s">
        <v>18</v>
      </c>
      <c r="D2136" s="41" t="s">
        <v>220</v>
      </c>
      <c r="E2136" s="41" t="s">
        <v>220</v>
      </c>
      <c r="F2136" s="41" t="s">
        <v>762</v>
      </c>
      <c r="G2136" s="41">
        <v>7</v>
      </c>
      <c r="H2136" s="41">
        <v>9002.6063759253193</v>
      </c>
      <c r="I2136" s="41">
        <v>10656</v>
      </c>
      <c r="J2136" s="41">
        <v>6900</v>
      </c>
      <c r="K2136" s="41">
        <v>212.05440000000002</v>
      </c>
      <c r="L2136" s="41">
        <v>137.31</v>
      </c>
      <c r="M2136" s="41">
        <v>0</v>
      </c>
      <c r="N2136" s="41">
        <v>2162</v>
      </c>
      <c r="O2136" s="41">
        <v>0</v>
      </c>
      <c r="P2136" s="41">
        <v>48.644999999999996</v>
      </c>
      <c r="Q2136" s="41">
        <v>0</v>
      </c>
      <c r="R2136" s="41">
        <v>0</v>
      </c>
      <c r="S2136" s="41">
        <v>0</v>
      </c>
      <c r="T2136" s="41">
        <v>0</v>
      </c>
      <c r="U2136" s="41">
        <v>17556</v>
      </c>
      <c r="V2136" s="41">
        <v>349.36440000000005</v>
      </c>
      <c r="W2136" s="41">
        <v>2162</v>
      </c>
      <c r="X2136" s="41">
        <v>48.644999999999996</v>
      </c>
    </row>
    <row r="2137" spans="1:24" x14ac:dyDescent="0.35">
      <c r="A2137" s="41" t="s">
        <v>678</v>
      </c>
      <c r="B2137" s="41" t="s">
        <v>461</v>
      </c>
      <c r="C2137" s="41" t="s">
        <v>18</v>
      </c>
      <c r="D2137" s="41" t="s">
        <v>220</v>
      </c>
      <c r="E2137" s="41" t="s">
        <v>220</v>
      </c>
      <c r="F2137" s="41" t="s">
        <v>761</v>
      </c>
      <c r="G2137" s="41">
        <v>6</v>
      </c>
      <c r="H2137" s="41">
        <v>9002.6063759253193</v>
      </c>
      <c r="I2137" s="41">
        <v>15576</v>
      </c>
      <c r="J2137" s="41">
        <v>6095</v>
      </c>
      <c r="K2137" s="41">
        <v>309.9624</v>
      </c>
      <c r="L2137" s="41">
        <v>121.29050000000001</v>
      </c>
      <c r="M2137" s="41">
        <v>12263</v>
      </c>
      <c r="N2137" s="41">
        <v>2603</v>
      </c>
      <c r="O2137" s="41">
        <v>275.91750000000002</v>
      </c>
      <c r="P2137" s="41">
        <v>58.567499999999995</v>
      </c>
      <c r="Q2137" s="41">
        <v>0</v>
      </c>
      <c r="R2137" s="41">
        <v>0</v>
      </c>
      <c r="S2137" s="41">
        <v>0</v>
      </c>
      <c r="T2137" s="41">
        <v>0</v>
      </c>
      <c r="U2137" s="41">
        <v>21671</v>
      </c>
      <c r="V2137" s="41">
        <v>431.25290000000001</v>
      </c>
      <c r="W2137" s="41">
        <v>14866</v>
      </c>
      <c r="X2137" s="41">
        <v>334.48500000000001</v>
      </c>
    </row>
    <row r="2138" spans="1:24" x14ac:dyDescent="0.35">
      <c r="A2138" s="41" t="s">
        <v>677</v>
      </c>
      <c r="B2138" s="41" t="s">
        <v>456</v>
      </c>
      <c r="C2138" s="41" t="s">
        <v>33</v>
      </c>
      <c r="D2138" s="41" t="s">
        <v>221</v>
      </c>
      <c r="E2138" s="41" t="s">
        <v>221</v>
      </c>
      <c r="F2138" s="41" t="s">
        <v>756</v>
      </c>
      <c r="G2138" s="41">
        <v>1</v>
      </c>
      <c r="H2138" s="41">
        <v>13935.3013717868</v>
      </c>
      <c r="I2138" s="41">
        <v>4764</v>
      </c>
      <c r="J2138" s="41">
        <v>0</v>
      </c>
      <c r="K2138" s="41">
        <v>88.134</v>
      </c>
      <c r="L2138" s="41">
        <v>0</v>
      </c>
      <c r="M2138" s="41">
        <v>5312</v>
      </c>
      <c r="N2138" s="41">
        <v>21</v>
      </c>
      <c r="O2138" s="41">
        <v>105.70880000000001</v>
      </c>
      <c r="P2138" s="41">
        <v>0.41790000000000005</v>
      </c>
      <c r="Q2138" s="41">
        <v>8759</v>
      </c>
      <c r="R2138" s="41">
        <v>156.7861</v>
      </c>
      <c r="S2138" s="41">
        <v>5422</v>
      </c>
      <c r="T2138" s="41">
        <v>119.28400000000001</v>
      </c>
      <c r="U2138" s="41">
        <v>13523</v>
      </c>
      <c r="V2138" s="41">
        <v>244.92009999999999</v>
      </c>
      <c r="W2138" s="41">
        <v>10755</v>
      </c>
      <c r="X2138" s="41">
        <v>225.41070000000002</v>
      </c>
    </row>
    <row r="2139" spans="1:24" x14ac:dyDescent="0.35">
      <c r="A2139" s="41" t="s">
        <v>677</v>
      </c>
      <c r="B2139" s="41" t="s">
        <v>456</v>
      </c>
      <c r="C2139" s="41" t="s">
        <v>33</v>
      </c>
      <c r="D2139" s="41" t="s">
        <v>221</v>
      </c>
      <c r="E2139" s="41" t="s">
        <v>221</v>
      </c>
      <c r="F2139" s="41" t="s">
        <v>760</v>
      </c>
      <c r="G2139" s="41">
        <v>5</v>
      </c>
      <c r="H2139" s="41">
        <v>13935.3013717868</v>
      </c>
      <c r="I2139" s="41">
        <v>5033</v>
      </c>
      <c r="J2139" s="41">
        <v>0</v>
      </c>
      <c r="K2139" s="41">
        <v>93.110500000000002</v>
      </c>
      <c r="L2139" s="41">
        <v>0</v>
      </c>
      <c r="M2139" s="41">
        <v>8272</v>
      </c>
      <c r="N2139" s="41">
        <v>0</v>
      </c>
      <c r="O2139" s="41">
        <v>164.61280000000002</v>
      </c>
      <c r="P2139" s="41">
        <v>0</v>
      </c>
      <c r="Q2139" s="41">
        <v>10990</v>
      </c>
      <c r="R2139" s="41">
        <v>196.721</v>
      </c>
      <c r="S2139" s="41">
        <v>12560</v>
      </c>
      <c r="T2139" s="41">
        <v>276.32</v>
      </c>
      <c r="U2139" s="41">
        <v>16023</v>
      </c>
      <c r="V2139" s="41">
        <v>289.83150000000001</v>
      </c>
      <c r="W2139" s="41">
        <v>20832</v>
      </c>
      <c r="X2139" s="41">
        <v>440.93280000000004</v>
      </c>
    </row>
    <row r="2140" spans="1:24" x14ac:dyDescent="0.35">
      <c r="A2140" s="41" t="s">
        <v>677</v>
      </c>
      <c r="B2140" s="41" t="s">
        <v>456</v>
      </c>
      <c r="C2140" s="41" t="s">
        <v>33</v>
      </c>
      <c r="D2140" s="41" t="s">
        <v>221</v>
      </c>
      <c r="E2140" s="41" t="s">
        <v>221</v>
      </c>
      <c r="F2140" s="41" t="s">
        <v>764</v>
      </c>
      <c r="G2140" s="41">
        <v>9</v>
      </c>
      <c r="H2140" s="41">
        <v>13935.3013717868</v>
      </c>
      <c r="I2140" s="41">
        <v>3194</v>
      </c>
      <c r="J2140" s="41">
        <v>0</v>
      </c>
      <c r="K2140" s="41">
        <v>63.560600000000001</v>
      </c>
      <c r="L2140" s="41">
        <v>0</v>
      </c>
      <c r="M2140" s="41"/>
      <c r="N2140" s="41"/>
      <c r="O2140" s="41"/>
      <c r="P2140" s="41"/>
      <c r="Q2140" s="41">
        <v>3831</v>
      </c>
      <c r="R2140" s="41">
        <v>68.5749</v>
      </c>
      <c r="S2140" s="41"/>
      <c r="T2140" s="41"/>
      <c r="U2140" s="41">
        <v>7025</v>
      </c>
      <c r="V2140" s="41">
        <v>132.13550000000001</v>
      </c>
      <c r="W2140" s="41"/>
      <c r="X2140" s="41"/>
    </row>
    <row r="2141" spans="1:24" x14ac:dyDescent="0.35">
      <c r="A2141" s="41" t="s">
        <v>677</v>
      </c>
      <c r="B2141" s="41" t="s">
        <v>456</v>
      </c>
      <c r="C2141" s="41" t="s">
        <v>33</v>
      </c>
      <c r="D2141" s="41" t="s">
        <v>221</v>
      </c>
      <c r="E2141" s="41" t="s">
        <v>221</v>
      </c>
      <c r="F2141" s="41" t="s">
        <v>766</v>
      </c>
      <c r="G2141" s="41">
        <v>11</v>
      </c>
      <c r="H2141" s="41">
        <v>13935.3013717868</v>
      </c>
      <c r="I2141" s="41">
        <v>4190</v>
      </c>
      <c r="J2141" s="41">
        <v>0</v>
      </c>
      <c r="K2141" s="41">
        <v>83.381</v>
      </c>
      <c r="L2141" s="41">
        <v>0</v>
      </c>
      <c r="M2141" s="41"/>
      <c r="N2141" s="41"/>
      <c r="O2141" s="41"/>
      <c r="P2141" s="41"/>
      <c r="Q2141" s="41">
        <v>34821</v>
      </c>
      <c r="R2141" s="41">
        <v>623.29589999999996</v>
      </c>
      <c r="S2141" s="41"/>
      <c r="T2141" s="41"/>
      <c r="U2141" s="41">
        <v>39011</v>
      </c>
      <c r="V2141" s="41">
        <v>706.67689999999993</v>
      </c>
      <c r="W2141" s="41"/>
      <c r="X2141" s="41"/>
    </row>
    <row r="2142" spans="1:24" x14ac:dyDescent="0.35">
      <c r="A2142" s="41" t="s">
        <v>677</v>
      </c>
      <c r="B2142" s="41" t="s">
        <v>456</v>
      </c>
      <c r="C2142" s="41" t="s">
        <v>33</v>
      </c>
      <c r="D2142" s="41" t="s">
        <v>221</v>
      </c>
      <c r="E2142" s="41" t="s">
        <v>221</v>
      </c>
      <c r="F2142" s="41" t="s">
        <v>765</v>
      </c>
      <c r="G2142" s="41">
        <v>10</v>
      </c>
      <c r="H2142" s="41">
        <v>13935.3013717868</v>
      </c>
      <c r="I2142" s="41">
        <v>4994</v>
      </c>
      <c r="J2142" s="41">
        <v>0</v>
      </c>
      <c r="K2142" s="41">
        <v>99.380600000000001</v>
      </c>
      <c r="L2142" s="41">
        <v>0</v>
      </c>
      <c r="M2142" s="41"/>
      <c r="N2142" s="41"/>
      <c r="O2142" s="41"/>
      <c r="P2142" s="41"/>
      <c r="Q2142" s="41">
        <v>10131</v>
      </c>
      <c r="R2142" s="41">
        <v>181.3449</v>
      </c>
      <c r="S2142" s="41"/>
      <c r="T2142" s="41"/>
      <c r="U2142" s="41">
        <v>15125</v>
      </c>
      <c r="V2142" s="41">
        <v>280.72550000000001</v>
      </c>
      <c r="W2142" s="41"/>
      <c r="X2142" s="41"/>
    </row>
    <row r="2143" spans="1:24" x14ac:dyDescent="0.35">
      <c r="A2143" s="41" t="s">
        <v>677</v>
      </c>
      <c r="B2143" s="41" t="s">
        <v>456</v>
      </c>
      <c r="C2143" s="41" t="s">
        <v>33</v>
      </c>
      <c r="D2143" s="41" t="s">
        <v>221</v>
      </c>
      <c r="E2143" s="41" t="s">
        <v>221</v>
      </c>
      <c r="F2143" s="41" t="s">
        <v>759</v>
      </c>
      <c r="G2143" s="41">
        <v>4</v>
      </c>
      <c r="H2143" s="41">
        <v>13935.3013717868</v>
      </c>
      <c r="I2143" s="41">
        <v>5203</v>
      </c>
      <c r="J2143" s="41">
        <v>0</v>
      </c>
      <c r="K2143" s="41">
        <v>96.255499999999998</v>
      </c>
      <c r="L2143" s="41">
        <v>0</v>
      </c>
      <c r="M2143" s="41">
        <v>5300</v>
      </c>
      <c r="N2143" s="41">
        <v>2</v>
      </c>
      <c r="O2143" s="41">
        <v>105.47</v>
      </c>
      <c r="P2143" s="41">
        <v>3.9800000000000002E-2</v>
      </c>
      <c r="Q2143" s="41">
        <v>8330</v>
      </c>
      <c r="R2143" s="41">
        <v>149.107</v>
      </c>
      <c r="S2143" s="41">
        <v>11010</v>
      </c>
      <c r="T2143" s="41">
        <v>242.22</v>
      </c>
      <c r="U2143" s="41">
        <v>13533</v>
      </c>
      <c r="V2143" s="41">
        <v>245.36250000000001</v>
      </c>
      <c r="W2143" s="41">
        <v>16312</v>
      </c>
      <c r="X2143" s="41">
        <v>347.72980000000001</v>
      </c>
    </row>
    <row r="2144" spans="1:24" x14ac:dyDescent="0.35">
      <c r="A2144" s="41" t="s">
        <v>677</v>
      </c>
      <c r="B2144" s="41" t="s">
        <v>456</v>
      </c>
      <c r="C2144" s="41" t="s">
        <v>33</v>
      </c>
      <c r="D2144" s="41" t="s">
        <v>221</v>
      </c>
      <c r="E2144" s="41" t="s">
        <v>221</v>
      </c>
      <c r="F2144" s="41" t="s">
        <v>758</v>
      </c>
      <c r="G2144" s="41">
        <v>3</v>
      </c>
      <c r="H2144" s="41">
        <v>13935.3013717868</v>
      </c>
      <c r="I2144" s="41">
        <v>5704</v>
      </c>
      <c r="J2144" s="41">
        <v>9</v>
      </c>
      <c r="K2144" s="41">
        <v>105.524</v>
      </c>
      <c r="L2144" s="41">
        <v>0.16649999999999998</v>
      </c>
      <c r="M2144" s="41">
        <v>4056</v>
      </c>
      <c r="N2144" s="41">
        <v>15</v>
      </c>
      <c r="O2144" s="41">
        <v>80.714399999999998</v>
      </c>
      <c r="P2144" s="41">
        <v>0.29849999999999999</v>
      </c>
      <c r="Q2144" s="41">
        <v>8385</v>
      </c>
      <c r="R2144" s="41">
        <v>150.0915</v>
      </c>
      <c r="S2144" s="41">
        <v>7133</v>
      </c>
      <c r="T2144" s="41">
        <v>156.92599999999999</v>
      </c>
      <c r="U2144" s="41">
        <v>14098</v>
      </c>
      <c r="V2144" s="41">
        <v>255.78199999999998</v>
      </c>
      <c r="W2144" s="41">
        <v>11204</v>
      </c>
      <c r="X2144" s="41">
        <v>237.93889999999999</v>
      </c>
    </row>
    <row r="2145" spans="1:24" x14ac:dyDescent="0.35">
      <c r="A2145" s="41" t="s">
        <v>677</v>
      </c>
      <c r="B2145" s="41" t="s">
        <v>456</v>
      </c>
      <c r="C2145" s="41" t="s">
        <v>33</v>
      </c>
      <c r="D2145" s="41" t="s">
        <v>221</v>
      </c>
      <c r="E2145" s="41" t="s">
        <v>221</v>
      </c>
      <c r="F2145" s="41" t="s">
        <v>767</v>
      </c>
      <c r="G2145" s="41">
        <v>12</v>
      </c>
      <c r="H2145" s="41">
        <v>13935.3013717868</v>
      </c>
      <c r="I2145" s="41">
        <v>7446</v>
      </c>
      <c r="J2145" s="41">
        <v>0</v>
      </c>
      <c r="K2145" s="41">
        <v>148.1754</v>
      </c>
      <c r="L2145" s="41">
        <v>0</v>
      </c>
      <c r="M2145" s="41"/>
      <c r="N2145" s="41"/>
      <c r="O2145" s="41"/>
      <c r="P2145" s="41"/>
      <c r="Q2145" s="41">
        <v>10358</v>
      </c>
      <c r="R2145" s="41">
        <v>185.40819999999999</v>
      </c>
      <c r="S2145" s="41"/>
      <c r="T2145" s="41"/>
      <c r="U2145" s="41">
        <v>17804</v>
      </c>
      <c r="V2145" s="41">
        <v>333.58359999999999</v>
      </c>
      <c r="W2145" s="41"/>
      <c r="X2145" s="41"/>
    </row>
    <row r="2146" spans="1:24" x14ac:dyDescent="0.35">
      <c r="A2146" s="41" t="s">
        <v>677</v>
      </c>
      <c r="B2146" s="41" t="s">
        <v>456</v>
      </c>
      <c r="C2146" s="41" t="s">
        <v>33</v>
      </c>
      <c r="D2146" s="41" t="s">
        <v>221</v>
      </c>
      <c r="E2146" s="41" t="s">
        <v>221</v>
      </c>
      <c r="F2146" s="41" t="s">
        <v>757</v>
      </c>
      <c r="G2146" s="41">
        <v>2</v>
      </c>
      <c r="H2146" s="41">
        <v>13935.3013717868</v>
      </c>
      <c r="I2146" s="41">
        <v>5506</v>
      </c>
      <c r="J2146" s="41">
        <v>4</v>
      </c>
      <c r="K2146" s="41">
        <v>101.86099999999999</v>
      </c>
      <c r="L2146" s="41">
        <v>7.3999999999999996E-2</v>
      </c>
      <c r="M2146" s="41">
        <v>4266</v>
      </c>
      <c r="N2146" s="41">
        <v>7</v>
      </c>
      <c r="O2146" s="41">
        <v>84.8934</v>
      </c>
      <c r="P2146" s="41">
        <v>0.13930000000000001</v>
      </c>
      <c r="Q2146" s="41">
        <v>9450</v>
      </c>
      <c r="R2146" s="41">
        <v>169.155</v>
      </c>
      <c r="S2146" s="41">
        <v>6447</v>
      </c>
      <c r="T2146" s="41">
        <v>141.834</v>
      </c>
      <c r="U2146" s="41">
        <v>14960</v>
      </c>
      <c r="V2146" s="41">
        <v>271.08999999999997</v>
      </c>
      <c r="W2146" s="41">
        <v>10720</v>
      </c>
      <c r="X2146" s="41">
        <v>226.86670000000001</v>
      </c>
    </row>
    <row r="2147" spans="1:24" x14ac:dyDescent="0.35">
      <c r="A2147" s="41" t="s">
        <v>677</v>
      </c>
      <c r="B2147" s="41" t="s">
        <v>456</v>
      </c>
      <c r="C2147" s="41" t="s">
        <v>33</v>
      </c>
      <c r="D2147" s="41" t="s">
        <v>221</v>
      </c>
      <c r="E2147" s="41" t="s">
        <v>221</v>
      </c>
      <c r="F2147" s="41" t="s">
        <v>763</v>
      </c>
      <c r="G2147" s="41">
        <v>8</v>
      </c>
      <c r="H2147" s="41">
        <v>13935.3013717868</v>
      </c>
      <c r="I2147" s="41">
        <v>4686</v>
      </c>
      <c r="J2147" s="41">
        <v>0</v>
      </c>
      <c r="K2147" s="41">
        <v>93.251400000000004</v>
      </c>
      <c r="L2147" s="41">
        <v>0</v>
      </c>
      <c r="M2147" s="41"/>
      <c r="N2147" s="41"/>
      <c r="O2147" s="41"/>
      <c r="P2147" s="41"/>
      <c r="Q2147" s="41">
        <v>9858</v>
      </c>
      <c r="R2147" s="41">
        <v>176.45820000000001</v>
      </c>
      <c r="S2147" s="41"/>
      <c r="T2147" s="41"/>
      <c r="U2147" s="41">
        <v>14544</v>
      </c>
      <c r="V2147" s="41">
        <v>269.70960000000002</v>
      </c>
      <c r="W2147" s="41"/>
      <c r="X2147" s="41"/>
    </row>
    <row r="2148" spans="1:24" x14ac:dyDescent="0.35">
      <c r="A2148" s="41" t="s">
        <v>677</v>
      </c>
      <c r="B2148" s="41" t="s">
        <v>456</v>
      </c>
      <c r="C2148" s="41" t="s">
        <v>33</v>
      </c>
      <c r="D2148" s="41" t="s">
        <v>221</v>
      </c>
      <c r="E2148" s="41" t="s">
        <v>221</v>
      </c>
      <c r="F2148" s="41" t="s">
        <v>762</v>
      </c>
      <c r="G2148" s="41">
        <v>7</v>
      </c>
      <c r="H2148" s="41">
        <v>13935.3013717868</v>
      </c>
      <c r="I2148" s="41">
        <v>5880</v>
      </c>
      <c r="J2148" s="41">
        <v>0</v>
      </c>
      <c r="K2148" s="41">
        <v>117.012</v>
      </c>
      <c r="L2148" s="41">
        <v>0</v>
      </c>
      <c r="M2148" s="41">
        <v>0</v>
      </c>
      <c r="N2148" s="41">
        <v>5</v>
      </c>
      <c r="O2148" s="41">
        <v>0</v>
      </c>
      <c r="P2148" s="41">
        <v>0.11249999999999999</v>
      </c>
      <c r="Q2148" s="41">
        <v>10328</v>
      </c>
      <c r="R2148" s="41">
        <v>184.87119999999999</v>
      </c>
      <c r="S2148" s="41">
        <v>15456</v>
      </c>
      <c r="T2148" s="41">
        <v>340.03199999999998</v>
      </c>
      <c r="U2148" s="41">
        <v>16208</v>
      </c>
      <c r="V2148" s="41">
        <v>301.88319999999999</v>
      </c>
      <c r="W2148" s="41">
        <v>15461</v>
      </c>
      <c r="X2148" s="41">
        <v>340.14449999999999</v>
      </c>
    </row>
    <row r="2149" spans="1:24" x14ac:dyDescent="0.35">
      <c r="A2149" s="41" t="s">
        <v>677</v>
      </c>
      <c r="B2149" s="41" t="s">
        <v>456</v>
      </c>
      <c r="C2149" s="41" t="s">
        <v>33</v>
      </c>
      <c r="D2149" s="41" t="s">
        <v>221</v>
      </c>
      <c r="E2149" s="41" t="s">
        <v>221</v>
      </c>
      <c r="F2149" s="41" t="s">
        <v>761</v>
      </c>
      <c r="G2149" s="41">
        <v>6</v>
      </c>
      <c r="H2149" s="41">
        <v>13935.3013717868</v>
      </c>
      <c r="I2149" s="41">
        <v>4734</v>
      </c>
      <c r="J2149" s="41">
        <v>83</v>
      </c>
      <c r="K2149" s="41">
        <v>94.206600000000009</v>
      </c>
      <c r="L2149" s="41">
        <v>1.6517000000000002</v>
      </c>
      <c r="M2149" s="41">
        <v>7833</v>
      </c>
      <c r="N2149" s="41">
        <v>9</v>
      </c>
      <c r="O2149" s="41">
        <v>176.24250000000001</v>
      </c>
      <c r="P2149" s="41">
        <v>0.20249999999999999</v>
      </c>
      <c r="Q2149" s="41">
        <v>7356</v>
      </c>
      <c r="R2149" s="41">
        <v>131.67240000000001</v>
      </c>
      <c r="S2149" s="41">
        <v>9821</v>
      </c>
      <c r="T2149" s="41">
        <v>216.06200000000001</v>
      </c>
      <c r="U2149" s="41">
        <v>12173</v>
      </c>
      <c r="V2149" s="41">
        <v>227.53070000000002</v>
      </c>
      <c r="W2149" s="41">
        <v>17663</v>
      </c>
      <c r="X2149" s="41">
        <v>392.50700000000001</v>
      </c>
    </row>
    <row r="2150" spans="1:24" x14ac:dyDescent="0.35">
      <c r="A2150" s="41" t="s">
        <v>222</v>
      </c>
      <c r="B2150" s="41" t="s">
        <v>515</v>
      </c>
      <c r="C2150" s="41" t="s">
        <v>22</v>
      </c>
      <c r="D2150" s="41" t="s">
        <v>223</v>
      </c>
      <c r="E2150" s="41" t="s">
        <v>223</v>
      </c>
      <c r="F2150" s="41" t="s">
        <v>756</v>
      </c>
      <c r="G2150" s="41">
        <v>1</v>
      </c>
      <c r="H2150" s="41">
        <v>17017.072528991401</v>
      </c>
      <c r="I2150" s="41">
        <v>16692</v>
      </c>
      <c r="J2150" s="41">
        <v>183</v>
      </c>
      <c r="K2150" s="41">
        <v>308.80199999999996</v>
      </c>
      <c r="L2150" s="41">
        <v>3.3855</v>
      </c>
      <c r="M2150" s="41">
        <v>25162</v>
      </c>
      <c r="N2150" s="41">
        <v>76</v>
      </c>
      <c r="O2150" s="41">
        <v>500.72380000000004</v>
      </c>
      <c r="P2150" s="41">
        <v>1.5124</v>
      </c>
      <c r="Q2150" s="41">
        <v>43184</v>
      </c>
      <c r="R2150" s="41">
        <v>772.99360000000001</v>
      </c>
      <c r="S2150" s="41">
        <v>38735</v>
      </c>
      <c r="T2150" s="41">
        <v>852.17</v>
      </c>
      <c r="U2150" s="41">
        <v>60059</v>
      </c>
      <c r="V2150" s="41">
        <v>1085.1811</v>
      </c>
      <c r="W2150" s="41">
        <v>63973</v>
      </c>
      <c r="X2150" s="41">
        <v>1354.4061999999999</v>
      </c>
    </row>
    <row r="2151" spans="1:24" x14ac:dyDescent="0.35">
      <c r="A2151" s="41" t="s">
        <v>222</v>
      </c>
      <c r="B2151" s="41" t="s">
        <v>515</v>
      </c>
      <c r="C2151" s="41" t="s">
        <v>22</v>
      </c>
      <c r="D2151" s="41" t="s">
        <v>223</v>
      </c>
      <c r="E2151" s="41" t="s">
        <v>223</v>
      </c>
      <c r="F2151" s="41" t="s">
        <v>760</v>
      </c>
      <c r="G2151" s="41">
        <v>5</v>
      </c>
      <c r="H2151" s="41">
        <v>17017.072528991401</v>
      </c>
      <c r="I2151" s="41">
        <v>25052</v>
      </c>
      <c r="J2151" s="41">
        <v>156</v>
      </c>
      <c r="K2151" s="41">
        <v>463.46199999999999</v>
      </c>
      <c r="L2151" s="41">
        <v>2.8859999999999997</v>
      </c>
      <c r="M2151" s="41">
        <v>8673</v>
      </c>
      <c r="N2151" s="41">
        <v>231</v>
      </c>
      <c r="O2151" s="41">
        <v>172.59270000000001</v>
      </c>
      <c r="P2151" s="41">
        <v>4.5969000000000007</v>
      </c>
      <c r="Q2151" s="41">
        <v>35984</v>
      </c>
      <c r="R2151" s="41">
        <v>644.11360000000002</v>
      </c>
      <c r="S2151" s="41">
        <v>35186</v>
      </c>
      <c r="T2151" s="41">
        <v>774.09199999999998</v>
      </c>
      <c r="U2151" s="41">
        <v>61192</v>
      </c>
      <c r="V2151" s="41">
        <v>1110.4616000000001</v>
      </c>
      <c r="W2151" s="41">
        <v>44090</v>
      </c>
      <c r="X2151" s="41">
        <v>951.28160000000003</v>
      </c>
    </row>
    <row r="2152" spans="1:24" x14ac:dyDescent="0.35">
      <c r="A2152" s="41" t="s">
        <v>222</v>
      </c>
      <c r="B2152" s="41" t="s">
        <v>515</v>
      </c>
      <c r="C2152" s="41" t="s">
        <v>22</v>
      </c>
      <c r="D2152" s="41" t="s">
        <v>223</v>
      </c>
      <c r="E2152" s="41" t="s">
        <v>223</v>
      </c>
      <c r="F2152" s="41" t="s">
        <v>764</v>
      </c>
      <c r="G2152" s="41">
        <v>9</v>
      </c>
      <c r="H2152" s="41">
        <v>17017.072528991401</v>
      </c>
      <c r="I2152" s="41">
        <v>11074</v>
      </c>
      <c r="J2152" s="41">
        <v>110</v>
      </c>
      <c r="K2152" s="41">
        <v>220.37260000000001</v>
      </c>
      <c r="L2152" s="41">
        <v>2.1890000000000001</v>
      </c>
      <c r="M2152" s="41"/>
      <c r="N2152" s="41"/>
      <c r="O2152" s="41"/>
      <c r="P2152" s="41"/>
      <c r="Q2152" s="41">
        <v>45456</v>
      </c>
      <c r="R2152" s="41">
        <v>813.66240000000005</v>
      </c>
      <c r="S2152" s="41"/>
      <c r="T2152" s="41"/>
      <c r="U2152" s="41">
        <v>56640</v>
      </c>
      <c r="V2152" s="41">
        <v>1036.2240000000002</v>
      </c>
      <c r="W2152" s="41"/>
      <c r="X2152" s="41"/>
    </row>
    <row r="2153" spans="1:24" x14ac:dyDescent="0.35">
      <c r="A2153" s="41" t="s">
        <v>222</v>
      </c>
      <c r="B2153" s="41" t="s">
        <v>515</v>
      </c>
      <c r="C2153" s="41" t="s">
        <v>22</v>
      </c>
      <c r="D2153" s="41" t="s">
        <v>223</v>
      </c>
      <c r="E2153" s="41" t="s">
        <v>223</v>
      </c>
      <c r="F2153" s="41" t="s">
        <v>766</v>
      </c>
      <c r="G2153" s="41">
        <v>11</v>
      </c>
      <c r="H2153" s="41">
        <v>17017.072528991401</v>
      </c>
      <c r="I2153" s="41">
        <v>30557</v>
      </c>
      <c r="J2153" s="41">
        <v>105</v>
      </c>
      <c r="K2153" s="41">
        <v>608.08429999999998</v>
      </c>
      <c r="L2153" s="41">
        <v>2.0895000000000001</v>
      </c>
      <c r="M2153" s="41"/>
      <c r="N2153" s="41"/>
      <c r="O2153" s="41"/>
      <c r="P2153" s="41"/>
      <c r="Q2153" s="41">
        <v>31306</v>
      </c>
      <c r="R2153" s="41">
        <v>560.37739999999997</v>
      </c>
      <c r="S2153" s="41"/>
      <c r="T2153" s="41"/>
      <c r="U2153" s="41">
        <v>61968</v>
      </c>
      <c r="V2153" s="41">
        <v>1170.5511999999999</v>
      </c>
      <c r="W2153" s="41"/>
      <c r="X2153" s="41"/>
    </row>
    <row r="2154" spans="1:24" x14ac:dyDescent="0.35">
      <c r="A2154" s="41" t="s">
        <v>222</v>
      </c>
      <c r="B2154" s="41" t="s">
        <v>515</v>
      </c>
      <c r="C2154" s="41" t="s">
        <v>22</v>
      </c>
      <c r="D2154" s="41" t="s">
        <v>223</v>
      </c>
      <c r="E2154" s="41" t="s">
        <v>223</v>
      </c>
      <c r="F2154" s="41" t="s">
        <v>765</v>
      </c>
      <c r="G2154" s="41">
        <v>10</v>
      </c>
      <c r="H2154" s="41">
        <v>17017.072528991401</v>
      </c>
      <c r="I2154" s="41">
        <v>104598</v>
      </c>
      <c r="J2154" s="41">
        <v>128</v>
      </c>
      <c r="K2154" s="41">
        <v>2081.5001999999999</v>
      </c>
      <c r="L2154" s="41">
        <v>2.5472000000000001</v>
      </c>
      <c r="M2154" s="41"/>
      <c r="N2154" s="41"/>
      <c r="O2154" s="41"/>
      <c r="P2154" s="41"/>
      <c r="Q2154" s="41">
        <v>41601</v>
      </c>
      <c r="R2154" s="41">
        <v>744.65790000000004</v>
      </c>
      <c r="S2154" s="41"/>
      <c r="T2154" s="41"/>
      <c r="U2154" s="41">
        <v>146327</v>
      </c>
      <c r="V2154" s="41">
        <v>2828.7053000000001</v>
      </c>
      <c r="W2154" s="41"/>
      <c r="X2154" s="41"/>
    </row>
    <row r="2155" spans="1:24" x14ac:dyDescent="0.35">
      <c r="A2155" s="41" t="s">
        <v>222</v>
      </c>
      <c r="B2155" s="41" t="s">
        <v>515</v>
      </c>
      <c r="C2155" s="41" t="s">
        <v>22</v>
      </c>
      <c r="D2155" s="41" t="s">
        <v>223</v>
      </c>
      <c r="E2155" s="41" t="s">
        <v>223</v>
      </c>
      <c r="F2155" s="41" t="s">
        <v>759</v>
      </c>
      <c r="G2155" s="41">
        <v>4</v>
      </c>
      <c r="H2155" s="41">
        <v>17017.072528991401</v>
      </c>
      <c r="I2155" s="41">
        <v>33544</v>
      </c>
      <c r="J2155" s="41">
        <v>134</v>
      </c>
      <c r="K2155" s="41">
        <v>620.56399999999996</v>
      </c>
      <c r="L2155" s="41">
        <v>2.4790000000000001</v>
      </c>
      <c r="M2155" s="41">
        <v>11965</v>
      </c>
      <c r="N2155" s="41">
        <v>235</v>
      </c>
      <c r="O2155" s="41">
        <v>238.10350000000003</v>
      </c>
      <c r="P2155" s="41">
        <v>4.6764999999999999</v>
      </c>
      <c r="Q2155" s="41">
        <v>28899</v>
      </c>
      <c r="R2155" s="41">
        <v>517.2921</v>
      </c>
      <c r="S2155" s="41">
        <v>32230</v>
      </c>
      <c r="T2155" s="41">
        <v>709.06</v>
      </c>
      <c r="U2155" s="41">
        <v>62577</v>
      </c>
      <c r="V2155" s="41">
        <v>1140.3351</v>
      </c>
      <c r="W2155" s="41">
        <v>44430</v>
      </c>
      <c r="X2155" s="41">
        <v>951.83999999999992</v>
      </c>
    </row>
    <row r="2156" spans="1:24" x14ac:dyDescent="0.35">
      <c r="A2156" s="41" t="s">
        <v>222</v>
      </c>
      <c r="B2156" s="41" t="s">
        <v>515</v>
      </c>
      <c r="C2156" s="41" t="s">
        <v>22</v>
      </c>
      <c r="D2156" s="41" t="s">
        <v>223</v>
      </c>
      <c r="E2156" s="41" t="s">
        <v>223</v>
      </c>
      <c r="F2156" s="41" t="s">
        <v>758</v>
      </c>
      <c r="G2156" s="41">
        <v>3</v>
      </c>
      <c r="H2156" s="41">
        <v>17017.072528991401</v>
      </c>
      <c r="I2156" s="41">
        <v>46704</v>
      </c>
      <c r="J2156" s="41">
        <v>53</v>
      </c>
      <c r="K2156" s="41">
        <v>864.024</v>
      </c>
      <c r="L2156" s="41">
        <v>0.98049999999999993</v>
      </c>
      <c r="M2156" s="41">
        <v>10168</v>
      </c>
      <c r="N2156" s="41">
        <v>90</v>
      </c>
      <c r="O2156" s="41">
        <v>202.34320000000002</v>
      </c>
      <c r="P2156" s="41">
        <v>1.7910000000000001</v>
      </c>
      <c r="Q2156" s="41">
        <v>35123</v>
      </c>
      <c r="R2156" s="41">
        <v>628.70169999999996</v>
      </c>
      <c r="S2156" s="41">
        <v>22409</v>
      </c>
      <c r="T2156" s="41">
        <v>492.99799999999999</v>
      </c>
      <c r="U2156" s="41">
        <v>81880</v>
      </c>
      <c r="V2156" s="41">
        <v>1493.7062000000001</v>
      </c>
      <c r="W2156" s="41">
        <v>32667</v>
      </c>
      <c r="X2156" s="41">
        <v>697.13220000000001</v>
      </c>
    </row>
    <row r="2157" spans="1:24" x14ac:dyDescent="0.35">
      <c r="A2157" s="41" t="s">
        <v>222</v>
      </c>
      <c r="B2157" s="41" t="s">
        <v>515</v>
      </c>
      <c r="C2157" s="41" t="s">
        <v>22</v>
      </c>
      <c r="D2157" s="41" t="s">
        <v>223</v>
      </c>
      <c r="E2157" s="41" t="s">
        <v>223</v>
      </c>
      <c r="F2157" s="41" t="s">
        <v>767</v>
      </c>
      <c r="G2157" s="41">
        <v>12</v>
      </c>
      <c r="H2157" s="41">
        <v>17017.072528991401</v>
      </c>
      <c r="I2157" s="41">
        <v>29493</v>
      </c>
      <c r="J2157" s="41">
        <v>50</v>
      </c>
      <c r="K2157" s="41">
        <v>586.91070000000002</v>
      </c>
      <c r="L2157" s="41">
        <v>0.99500000000000011</v>
      </c>
      <c r="M2157" s="41"/>
      <c r="N2157" s="41"/>
      <c r="O2157" s="41"/>
      <c r="P2157" s="41"/>
      <c r="Q2157" s="41">
        <v>33195</v>
      </c>
      <c r="R2157" s="41">
        <v>594.19050000000004</v>
      </c>
      <c r="S2157" s="41"/>
      <c r="T2157" s="41"/>
      <c r="U2157" s="41">
        <v>62738</v>
      </c>
      <c r="V2157" s="41">
        <v>1182.0962</v>
      </c>
      <c r="W2157" s="41"/>
      <c r="X2157" s="41"/>
    </row>
    <row r="2158" spans="1:24" x14ac:dyDescent="0.35">
      <c r="A2158" s="41" t="s">
        <v>222</v>
      </c>
      <c r="B2158" s="41" t="s">
        <v>515</v>
      </c>
      <c r="C2158" s="41" t="s">
        <v>22</v>
      </c>
      <c r="D2158" s="41" t="s">
        <v>223</v>
      </c>
      <c r="E2158" s="41" t="s">
        <v>223</v>
      </c>
      <c r="F2158" s="41" t="s">
        <v>757</v>
      </c>
      <c r="G2158" s="41">
        <v>2</v>
      </c>
      <c r="H2158" s="41">
        <v>17017.072528991401</v>
      </c>
      <c r="I2158" s="41">
        <v>38229</v>
      </c>
      <c r="J2158" s="41">
        <v>70</v>
      </c>
      <c r="K2158" s="41">
        <v>707.23649999999998</v>
      </c>
      <c r="L2158" s="41">
        <v>1.2949999999999999</v>
      </c>
      <c r="M2158" s="41">
        <v>26253</v>
      </c>
      <c r="N2158" s="41">
        <v>66</v>
      </c>
      <c r="O2158" s="41">
        <v>522.43470000000002</v>
      </c>
      <c r="P2158" s="41">
        <v>1.3134000000000001</v>
      </c>
      <c r="Q2158" s="41">
        <v>43877</v>
      </c>
      <c r="R2158" s="41">
        <v>785.39829999999995</v>
      </c>
      <c r="S2158" s="41">
        <v>21187</v>
      </c>
      <c r="T2158" s="41">
        <v>466.11399999999998</v>
      </c>
      <c r="U2158" s="41">
        <v>82176</v>
      </c>
      <c r="V2158" s="41">
        <v>1493.9297999999999</v>
      </c>
      <c r="W2158" s="41">
        <v>47506</v>
      </c>
      <c r="X2158" s="41">
        <v>989.86210000000005</v>
      </c>
    </row>
    <row r="2159" spans="1:24" x14ac:dyDescent="0.35">
      <c r="A2159" s="41" t="s">
        <v>222</v>
      </c>
      <c r="B2159" s="41" t="s">
        <v>515</v>
      </c>
      <c r="C2159" s="41" t="s">
        <v>22</v>
      </c>
      <c r="D2159" s="41" t="s">
        <v>223</v>
      </c>
      <c r="E2159" s="41" t="s">
        <v>223</v>
      </c>
      <c r="F2159" s="41" t="s">
        <v>763</v>
      </c>
      <c r="G2159" s="41">
        <v>8</v>
      </c>
      <c r="H2159" s="41">
        <v>17017.072528991401</v>
      </c>
      <c r="I2159" s="41">
        <v>29707</v>
      </c>
      <c r="J2159" s="41">
        <v>79</v>
      </c>
      <c r="K2159" s="41">
        <v>591.16930000000002</v>
      </c>
      <c r="L2159" s="41">
        <v>1.5721000000000001</v>
      </c>
      <c r="M2159" s="41"/>
      <c r="N2159" s="41"/>
      <c r="O2159" s="41"/>
      <c r="P2159" s="41"/>
      <c r="Q2159" s="41">
        <v>38156</v>
      </c>
      <c r="R2159" s="41">
        <v>682.99239999999998</v>
      </c>
      <c r="S2159" s="41"/>
      <c r="T2159" s="41"/>
      <c r="U2159" s="41">
        <v>67942</v>
      </c>
      <c r="V2159" s="41">
        <v>1275.7338</v>
      </c>
      <c r="W2159" s="41"/>
      <c r="X2159" s="41"/>
    </row>
    <row r="2160" spans="1:24" x14ac:dyDescent="0.35">
      <c r="A2160" s="41" t="s">
        <v>222</v>
      </c>
      <c r="B2160" s="41" t="s">
        <v>515</v>
      </c>
      <c r="C2160" s="41" t="s">
        <v>22</v>
      </c>
      <c r="D2160" s="41" t="s">
        <v>223</v>
      </c>
      <c r="E2160" s="41" t="s">
        <v>223</v>
      </c>
      <c r="F2160" s="41" t="s">
        <v>762</v>
      </c>
      <c r="G2160" s="41">
        <v>7</v>
      </c>
      <c r="H2160" s="41">
        <v>17017.072528991401</v>
      </c>
      <c r="I2160" s="41">
        <v>14776</v>
      </c>
      <c r="J2160" s="41">
        <v>96</v>
      </c>
      <c r="K2160" s="41">
        <v>294.04240000000004</v>
      </c>
      <c r="L2160" s="41">
        <v>1.9104000000000001</v>
      </c>
      <c r="M2160" s="41">
        <v>0</v>
      </c>
      <c r="N2160" s="41">
        <v>285</v>
      </c>
      <c r="O2160" s="41">
        <v>0</v>
      </c>
      <c r="P2160" s="41">
        <v>6.4124999999999996</v>
      </c>
      <c r="Q2160" s="41">
        <v>43350</v>
      </c>
      <c r="R2160" s="41">
        <v>775.96500000000003</v>
      </c>
      <c r="S2160" s="41">
        <v>47964</v>
      </c>
      <c r="T2160" s="41">
        <v>1055.2080000000001</v>
      </c>
      <c r="U2160" s="41">
        <v>58222</v>
      </c>
      <c r="V2160" s="41">
        <v>1071.9178000000002</v>
      </c>
      <c r="W2160" s="41">
        <v>48249</v>
      </c>
      <c r="X2160" s="41">
        <v>1061.6205</v>
      </c>
    </row>
    <row r="2161" spans="1:24" x14ac:dyDescent="0.35">
      <c r="A2161" s="41" t="s">
        <v>222</v>
      </c>
      <c r="B2161" s="41" t="s">
        <v>515</v>
      </c>
      <c r="C2161" s="41" t="s">
        <v>22</v>
      </c>
      <c r="D2161" s="41" t="s">
        <v>223</v>
      </c>
      <c r="E2161" s="41" t="s">
        <v>223</v>
      </c>
      <c r="F2161" s="41" t="s">
        <v>761</v>
      </c>
      <c r="G2161" s="41">
        <v>6</v>
      </c>
      <c r="H2161" s="41">
        <v>17017.072528991401</v>
      </c>
      <c r="I2161" s="41">
        <v>28698</v>
      </c>
      <c r="J2161" s="41">
        <v>169</v>
      </c>
      <c r="K2161" s="41">
        <v>571.09019999999998</v>
      </c>
      <c r="L2161" s="41">
        <v>3.3631000000000002</v>
      </c>
      <c r="M2161" s="41">
        <v>13043</v>
      </c>
      <c r="N2161" s="41">
        <v>288</v>
      </c>
      <c r="O2161" s="41">
        <v>293.46749999999997</v>
      </c>
      <c r="P2161" s="41">
        <v>6.4799999999999995</v>
      </c>
      <c r="Q2161" s="41">
        <v>60020</v>
      </c>
      <c r="R2161" s="41">
        <v>1074.3579999999999</v>
      </c>
      <c r="S2161" s="41">
        <v>58808</v>
      </c>
      <c r="T2161" s="41">
        <v>1293.7760000000001</v>
      </c>
      <c r="U2161" s="41">
        <v>88887</v>
      </c>
      <c r="V2161" s="41">
        <v>1648.8112999999998</v>
      </c>
      <c r="W2161" s="41">
        <v>72139</v>
      </c>
      <c r="X2161" s="41">
        <v>1593.7235000000001</v>
      </c>
    </row>
    <row r="2162" spans="1:24" x14ac:dyDescent="0.35">
      <c r="A2162" s="41" t="s">
        <v>632</v>
      </c>
      <c r="B2162" s="41" t="s">
        <v>439</v>
      </c>
      <c r="C2162" s="41" t="s">
        <v>8</v>
      </c>
      <c r="D2162" s="41" t="s">
        <v>225</v>
      </c>
      <c r="E2162" s="41" t="s">
        <v>225</v>
      </c>
      <c r="F2162" s="41" t="s">
        <v>756</v>
      </c>
      <c r="G2162" s="41">
        <v>1</v>
      </c>
      <c r="H2162" s="41">
        <v>7955.78612630111</v>
      </c>
      <c r="I2162" s="41">
        <v>10142</v>
      </c>
      <c r="J2162" s="41">
        <v>692</v>
      </c>
      <c r="K2162" s="41">
        <v>187.62699999999998</v>
      </c>
      <c r="L2162" s="41">
        <v>12.802</v>
      </c>
      <c r="M2162" s="41">
        <v>32536</v>
      </c>
      <c r="N2162" s="41">
        <v>490</v>
      </c>
      <c r="O2162" s="41">
        <v>647.46640000000002</v>
      </c>
      <c r="P2162" s="41">
        <v>9.7510000000000012</v>
      </c>
      <c r="Q2162" s="41">
        <v>0</v>
      </c>
      <c r="R2162" s="41">
        <v>0</v>
      </c>
      <c r="S2162" s="41">
        <v>12</v>
      </c>
      <c r="T2162" s="41">
        <v>0.26400000000000001</v>
      </c>
      <c r="U2162" s="41">
        <v>10834</v>
      </c>
      <c r="V2162" s="41">
        <v>200.42899999999997</v>
      </c>
      <c r="W2162" s="41">
        <v>33038</v>
      </c>
      <c r="X2162" s="41">
        <v>657.48140000000001</v>
      </c>
    </row>
    <row r="2163" spans="1:24" x14ac:dyDescent="0.35">
      <c r="A2163" s="41" t="s">
        <v>632</v>
      </c>
      <c r="B2163" s="41" t="s">
        <v>439</v>
      </c>
      <c r="C2163" s="41" t="s">
        <v>8</v>
      </c>
      <c r="D2163" s="41" t="s">
        <v>225</v>
      </c>
      <c r="E2163" s="41" t="s">
        <v>225</v>
      </c>
      <c r="F2163" s="41" t="s">
        <v>760</v>
      </c>
      <c r="G2163" s="41">
        <v>5</v>
      </c>
      <c r="H2163" s="41">
        <v>7955.78612630111</v>
      </c>
      <c r="I2163" s="41">
        <v>8720</v>
      </c>
      <c r="J2163" s="41">
        <v>1613</v>
      </c>
      <c r="K2163" s="41">
        <v>161.32</v>
      </c>
      <c r="L2163" s="41">
        <v>29.840499999999999</v>
      </c>
      <c r="M2163" s="41">
        <v>16517</v>
      </c>
      <c r="N2163" s="41">
        <v>430</v>
      </c>
      <c r="O2163" s="41">
        <v>328.68830000000003</v>
      </c>
      <c r="P2163" s="41">
        <v>8.5570000000000004</v>
      </c>
      <c r="Q2163" s="41">
        <v>22</v>
      </c>
      <c r="R2163" s="41">
        <v>0.39379999999999998</v>
      </c>
      <c r="S2163" s="41">
        <v>0</v>
      </c>
      <c r="T2163" s="41">
        <v>0</v>
      </c>
      <c r="U2163" s="41">
        <v>10355</v>
      </c>
      <c r="V2163" s="41">
        <v>191.55429999999998</v>
      </c>
      <c r="W2163" s="41">
        <v>16947</v>
      </c>
      <c r="X2163" s="41">
        <v>337.24530000000004</v>
      </c>
    </row>
    <row r="2164" spans="1:24" x14ac:dyDescent="0.35">
      <c r="A2164" s="41" t="s">
        <v>632</v>
      </c>
      <c r="B2164" s="41" t="s">
        <v>439</v>
      </c>
      <c r="C2164" s="41" t="s">
        <v>8</v>
      </c>
      <c r="D2164" s="41" t="s">
        <v>225</v>
      </c>
      <c r="E2164" s="41" t="s">
        <v>225</v>
      </c>
      <c r="F2164" s="41" t="s">
        <v>764</v>
      </c>
      <c r="G2164" s="41">
        <v>9</v>
      </c>
      <c r="H2164" s="41">
        <v>7955.78612630111</v>
      </c>
      <c r="I2164" s="41">
        <v>8535</v>
      </c>
      <c r="J2164" s="41">
        <v>453</v>
      </c>
      <c r="K2164" s="41">
        <v>169.84650000000002</v>
      </c>
      <c r="L2164" s="41">
        <v>9.0147000000000013</v>
      </c>
      <c r="M2164" s="41"/>
      <c r="N2164" s="41"/>
      <c r="O2164" s="41"/>
      <c r="P2164" s="41"/>
      <c r="Q2164" s="41">
        <v>18</v>
      </c>
      <c r="R2164" s="41">
        <v>0.32219999999999999</v>
      </c>
      <c r="S2164" s="41"/>
      <c r="T2164" s="41"/>
      <c r="U2164" s="41">
        <v>9006</v>
      </c>
      <c r="V2164" s="41">
        <v>179.18340000000003</v>
      </c>
      <c r="W2164" s="41"/>
      <c r="X2164" s="41"/>
    </row>
    <row r="2165" spans="1:24" x14ac:dyDescent="0.35">
      <c r="A2165" s="41" t="s">
        <v>632</v>
      </c>
      <c r="B2165" s="41" t="s">
        <v>439</v>
      </c>
      <c r="C2165" s="41" t="s">
        <v>8</v>
      </c>
      <c r="D2165" s="41" t="s">
        <v>225</v>
      </c>
      <c r="E2165" s="41" t="s">
        <v>225</v>
      </c>
      <c r="F2165" s="41" t="s">
        <v>766</v>
      </c>
      <c r="G2165" s="41">
        <v>11</v>
      </c>
      <c r="H2165" s="41">
        <v>7955.78612630111</v>
      </c>
      <c r="I2165" s="41">
        <v>16419</v>
      </c>
      <c r="J2165" s="41">
        <v>348</v>
      </c>
      <c r="K2165" s="41">
        <v>326.73810000000003</v>
      </c>
      <c r="L2165" s="41">
        <v>6.9252000000000002</v>
      </c>
      <c r="M2165" s="41"/>
      <c r="N2165" s="41"/>
      <c r="O2165" s="41"/>
      <c r="P2165" s="41"/>
      <c r="Q2165" s="41">
        <v>6</v>
      </c>
      <c r="R2165" s="41">
        <v>0.1074</v>
      </c>
      <c r="S2165" s="41"/>
      <c r="T2165" s="41"/>
      <c r="U2165" s="41">
        <v>16773</v>
      </c>
      <c r="V2165" s="41">
        <v>333.77070000000003</v>
      </c>
      <c r="W2165" s="41"/>
      <c r="X2165" s="41"/>
    </row>
    <row r="2166" spans="1:24" x14ac:dyDescent="0.35">
      <c r="A2166" s="41" t="s">
        <v>632</v>
      </c>
      <c r="B2166" s="41" t="s">
        <v>439</v>
      </c>
      <c r="C2166" s="41" t="s">
        <v>8</v>
      </c>
      <c r="D2166" s="41" t="s">
        <v>225</v>
      </c>
      <c r="E2166" s="41" t="s">
        <v>225</v>
      </c>
      <c r="F2166" s="41" t="s">
        <v>765</v>
      </c>
      <c r="G2166" s="41">
        <v>10</v>
      </c>
      <c r="H2166" s="41">
        <v>7955.78612630111</v>
      </c>
      <c r="I2166" s="41">
        <v>12696</v>
      </c>
      <c r="J2166" s="41">
        <v>687</v>
      </c>
      <c r="K2166" s="41">
        <v>252.65040000000002</v>
      </c>
      <c r="L2166" s="41">
        <v>13.6713</v>
      </c>
      <c r="M2166" s="41"/>
      <c r="N2166" s="41"/>
      <c r="O2166" s="41"/>
      <c r="P2166" s="41"/>
      <c r="Q2166" s="41">
        <v>4</v>
      </c>
      <c r="R2166" s="41">
        <v>7.1599999999999997E-2</v>
      </c>
      <c r="S2166" s="41"/>
      <c r="T2166" s="41"/>
      <c r="U2166" s="41">
        <v>13387</v>
      </c>
      <c r="V2166" s="41">
        <v>266.39330000000001</v>
      </c>
      <c r="W2166" s="41"/>
      <c r="X2166" s="41"/>
    </row>
    <row r="2167" spans="1:24" x14ac:dyDescent="0.35">
      <c r="A2167" s="41" t="s">
        <v>632</v>
      </c>
      <c r="B2167" s="41" t="s">
        <v>439</v>
      </c>
      <c r="C2167" s="41" t="s">
        <v>8</v>
      </c>
      <c r="D2167" s="41" t="s">
        <v>225</v>
      </c>
      <c r="E2167" s="41" t="s">
        <v>225</v>
      </c>
      <c r="F2167" s="41" t="s">
        <v>759</v>
      </c>
      <c r="G2167" s="41">
        <v>4</v>
      </c>
      <c r="H2167" s="41">
        <v>7955.78612630111</v>
      </c>
      <c r="I2167" s="41">
        <v>13164</v>
      </c>
      <c r="J2167" s="41">
        <v>760</v>
      </c>
      <c r="K2167" s="41">
        <v>243.53399999999999</v>
      </c>
      <c r="L2167" s="41">
        <v>14.059999999999999</v>
      </c>
      <c r="M2167" s="41">
        <v>11781</v>
      </c>
      <c r="N2167" s="41">
        <v>852</v>
      </c>
      <c r="O2167" s="41">
        <v>234.4419</v>
      </c>
      <c r="P2167" s="41">
        <v>16.954800000000002</v>
      </c>
      <c r="Q2167" s="41">
        <v>12</v>
      </c>
      <c r="R2167" s="41">
        <v>0.21479999999999999</v>
      </c>
      <c r="S2167" s="41">
        <v>18</v>
      </c>
      <c r="T2167" s="41">
        <v>0.39600000000000002</v>
      </c>
      <c r="U2167" s="41">
        <v>13936</v>
      </c>
      <c r="V2167" s="41">
        <v>257.80880000000002</v>
      </c>
      <c r="W2167" s="41">
        <v>12651</v>
      </c>
      <c r="X2167" s="41">
        <v>251.7927</v>
      </c>
    </row>
    <row r="2168" spans="1:24" x14ac:dyDescent="0.35">
      <c r="A2168" s="41" t="s">
        <v>632</v>
      </c>
      <c r="B2168" s="41" t="s">
        <v>439</v>
      </c>
      <c r="C2168" s="41" t="s">
        <v>8</v>
      </c>
      <c r="D2168" s="41" t="s">
        <v>225</v>
      </c>
      <c r="E2168" s="41" t="s">
        <v>225</v>
      </c>
      <c r="F2168" s="41" t="s">
        <v>758</v>
      </c>
      <c r="G2168" s="41">
        <v>3</v>
      </c>
      <c r="H2168" s="41">
        <v>7955.78612630111</v>
      </c>
      <c r="I2168" s="41">
        <v>9009</v>
      </c>
      <c r="J2168" s="41">
        <v>1200</v>
      </c>
      <c r="K2168" s="41">
        <v>166.66649999999998</v>
      </c>
      <c r="L2168" s="41">
        <v>22.2</v>
      </c>
      <c r="M2168" s="41">
        <v>14211</v>
      </c>
      <c r="N2168" s="41">
        <v>1426</v>
      </c>
      <c r="O2168" s="41">
        <v>282.7989</v>
      </c>
      <c r="P2168" s="41">
        <v>28.377400000000002</v>
      </c>
      <c r="Q2168" s="41">
        <v>0</v>
      </c>
      <c r="R2168" s="41">
        <v>0</v>
      </c>
      <c r="S2168" s="41">
        <v>6</v>
      </c>
      <c r="T2168" s="41">
        <v>0.13200000000000001</v>
      </c>
      <c r="U2168" s="41">
        <v>10209</v>
      </c>
      <c r="V2168" s="41">
        <v>188.86649999999997</v>
      </c>
      <c r="W2168" s="41">
        <v>15643</v>
      </c>
      <c r="X2168" s="41">
        <v>311.30830000000003</v>
      </c>
    </row>
    <row r="2169" spans="1:24" x14ac:dyDescent="0.35">
      <c r="A2169" s="41" t="s">
        <v>632</v>
      </c>
      <c r="B2169" s="41" t="s">
        <v>439</v>
      </c>
      <c r="C2169" s="41" t="s">
        <v>8</v>
      </c>
      <c r="D2169" s="41" t="s">
        <v>225</v>
      </c>
      <c r="E2169" s="41" t="s">
        <v>225</v>
      </c>
      <c r="F2169" s="41" t="s">
        <v>767</v>
      </c>
      <c r="G2169" s="41">
        <v>12</v>
      </c>
      <c r="H2169" s="41">
        <v>7955.78612630111</v>
      </c>
      <c r="I2169" s="41">
        <v>29918</v>
      </c>
      <c r="J2169" s="41">
        <v>868</v>
      </c>
      <c r="K2169" s="41">
        <v>595.3682</v>
      </c>
      <c r="L2169" s="41">
        <v>17.273199999999999</v>
      </c>
      <c r="M2169" s="41"/>
      <c r="N2169" s="41"/>
      <c r="O2169" s="41"/>
      <c r="P2169" s="41"/>
      <c r="Q2169" s="41">
        <v>5</v>
      </c>
      <c r="R2169" s="41">
        <v>8.9499999999999996E-2</v>
      </c>
      <c r="S2169" s="41"/>
      <c r="T2169" s="41"/>
      <c r="U2169" s="41">
        <v>30791</v>
      </c>
      <c r="V2169" s="41">
        <v>612.73090000000002</v>
      </c>
      <c r="W2169" s="41"/>
      <c r="X2169" s="41"/>
    </row>
    <row r="2170" spans="1:24" x14ac:dyDescent="0.35">
      <c r="A2170" s="41" t="s">
        <v>632</v>
      </c>
      <c r="B2170" s="41" t="s">
        <v>439</v>
      </c>
      <c r="C2170" s="41" t="s">
        <v>8</v>
      </c>
      <c r="D2170" s="41" t="s">
        <v>225</v>
      </c>
      <c r="E2170" s="41" t="s">
        <v>225</v>
      </c>
      <c r="F2170" s="41" t="s">
        <v>757</v>
      </c>
      <c r="G2170" s="41">
        <v>2</v>
      </c>
      <c r="H2170" s="41">
        <v>7955.78612630111</v>
      </c>
      <c r="I2170" s="41">
        <v>12049</v>
      </c>
      <c r="J2170" s="41">
        <v>1124</v>
      </c>
      <c r="K2170" s="41">
        <v>222.90649999999999</v>
      </c>
      <c r="L2170" s="41">
        <v>20.794</v>
      </c>
      <c r="M2170" s="41">
        <v>11957</v>
      </c>
      <c r="N2170" s="41">
        <v>818</v>
      </c>
      <c r="O2170" s="41">
        <v>237.9443</v>
      </c>
      <c r="P2170" s="41">
        <v>16.278200000000002</v>
      </c>
      <c r="Q2170" s="41">
        <v>0</v>
      </c>
      <c r="R2170" s="41">
        <v>0</v>
      </c>
      <c r="S2170" s="41">
        <v>8</v>
      </c>
      <c r="T2170" s="41">
        <v>0.17599999999999999</v>
      </c>
      <c r="U2170" s="41">
        <v>13173</v>
      </c>
      <c r="V2170" s="41">
        <v>243.70050000000001</v>
      </c>
      <c r="W2170" s="41">
        <v>12783</v>
      </c>
      <c r="X2170" s="41">
        <v>254.39849999999998</v>
      </c>
    </row>
    <row r="2171" spans="1:24" x14ac:dyDescent="0.35">
      <c r="A2171" s="41" t="s">
        <v>632</v>
      </c>
      <c r="B2171" s="41" t="s">
        <v>439</v>
      </c>
      <c r="C2171" s="41" t="s">
        <v>8</v>
      </c>
      <c r="D2171" s="41" t="s">
        <v>225</v>
      </c>
      <c r="E2171" s="41" t="s">
        <v>225</v>
      </c>
      <c r="F2171" s="41" t="s">
        <v>763</v>
      </c>
      <c r="G2171" s="41">
        <v>8</v>
      </c>
      <c r="H2171" s="41">
        <v>7955.78612630111</v>
      </c>
      <c r="I2171" s="41">
        <v>10645</v>
      </c>
      <c r="J2171" s="41">
        <v>617</v>
      </c>
      <c r="K2171" s="41">
        <v>211.83550000000002</v>
      </c>
      <c r="L2171" s="41">
        <v>12.2783</v>
      </c>
      <c r="M2171" s="41"/>
      <c r="N2171" s="41"/>
      <c r="O2171" s="41"/>
      <c r="P2171" s="41"/>
      <c r="Q2171" s="41">
        <v>4</v>
      </c>
      <c r="R2171" s="41">
        <v>7.1599999999999997E-2</v>
      </c>
      <c r="S2171" s="41"/>
      <c r="T2171" s="41"/>
      <c r="U2171" s="41">
        <v>11266</v>
      </c>
      <c r="V2171" s="41">
        <v>224.18540000000002</v>
      </c>
      <c r="W2171" s="41"/>
      <c r="X2171" s="41"/>
    </row>
    <row r="2172" spans="1:24" x14ac:dyDescent="0.35">
      <c r="A2172" s="41" t="s">
        <v>632</v>
      </c>
      <c r="B2172" s="41" t="s">
        <v>439</v>
      </c>
      <c r="C2172" s="41" t="s">
        <v>8</v>
      </c>
      <c r="D2172" s="41" t="s">
        <v>225</v>
      </c>
      <c r="E2172" s="41" t="s">
        <v>225</v>
      </c>
      <c r="F2172" s="41" t="s">
        <v>762</v>
      </c>
      <c r="G2172" s="41">
        <v>7</v>
      </c>
      <c r="H2172" s="41">
        <v>7955.78612630111</v>
      </c>
      <c r="I2172" s="41">
        <v>11389</v>
      </c>
      <c r="J2172" s="41">
        <v>5985</v>
      </c>
      <c r="K2172" s="41">
        <v>226.64110000000002</v>
      </c>
      <c r="L2172" s="41">
        <v>119.1015</v>
      </c>
      <c r="M2172" s="41">
        <v>0</v>
      </c>
      <c r="N2172" s="41">
        <v>4482</v>
      </c>
      <c r="O2172" s="41">
        <v>0</v>
      </c>
      <c r="P2172" s="41">
        <v>100.845</v>
      </c>
      <c r="Q2172" s="41">
        <v>30</v>
      </c>
      <c r="R2172" s="41">
        <v>0.53700000000000003</v>
      </c>
      <c r="S2172" s="41">
        <v>10</v>
      </c>
      <c r="T2172" s="41">
        <v>0.22</v>
      </c>
      <c r="U2172" s="41">
        <v>17404</v>
      </c>
      <c r="V2172" s="41">
        <v>346.27960000000002</v>
      </c>
      <c r="W2172" s="41">
        <v>4492</v>
      </c>
      <c r="X2172" s="41">
        <v>101.065</v>
      </c>
    </row>
    <row r="2173" spans="1:24" x14ac:dyDescent="0.35">
      <c r="A2173" s="41" t="s">
        <v>632</v>
      </c>
      <c r="B2173" s="41" t="s">
        <v>439</v>
      </c>
      <c r="C2173" s="41" t="s">
        <v>8</v>
      </c>
      <c r="D2173" s="41" t="s">
        <v>225</v>
      </c>
      <c r="E2173" s="41" t="s">
        <v>225</v>
      </c>
      <c r="F2173" s="41" t="s">
        <v>761</v>
      </c>
      <c r="G2173" s="41">
        <v>6</v>
      </c>
      <c r="H2173" s="41">
        <v>7955.78612630111</v>
      </c>
      <c r="I2173" s="41">
        <v>15726</v>
      </c>
      <c r="J2173" s="41">
        <v>4553</v>
      </c>
      <c r="K2173" s="41">
        <v>312.94740000000002</v>
      </c>
      <c r="L2173" s="41">
        <v>90.604700000000008</v>
      </c>
      <c r="M2173" s="41">
        <v>14581</v>
      </c>
      <c r="N2173" s="41">
        <v>2510</v>
      </c>
      <c r="O2173" s="41">
        <v>328.07249999999999</v>
      </c>
      <c r="P2173" s="41">
        <v>56.475000000000001</v>
      </c>
      <c r="Q2173" s="41">
        <v>20</v>
      </c>
      <c r="R2173" s="41">
        <v>0.35799999999999998</v>
      </c>
      <c r="S2173" s="41">
        <v>14</v>
      </c>
      <c r="T2173" s="41">
        <v>0.308</v>
      </c>
      <c r="U2173" s="41">
        <v>20299</v>
      </c>
      <c r="V2173" s="41">
        <v>403.9101</v>
      </c>
      <c r="W2173" s="41">
        <v>17105</v>
      </c>
      <c r="X2173" s="41">
        <v>384.85550000000001</v>
      </c>
    </row>
    <row r="2174" spans="1:24" x14ac:dyDescent="0.35">
      <c r="A2174" s="41" t="s">
        <v>226</v>
      </c>
      <c r="B2174" s="41" t="s">
        <v>467</v>
      </c>
      <c r="C2174" s="41" t="s">
        <v>29</v>
      </c>
      <c r="D2174" s="41" t="s">
        <v>227</v>
      </c>
      <c r="E2174" s="41" t="s">
        <v>227</v>
      </c>
      <c r="F2174" s="41" t="s">
        <v>756</v>
      </c>
      <c r="G2174" s="41">
        <v>1</v>
      </c>
      <c r="H2174" s="41">
        <v>5913.9285905727502</v>
      </c>
      <c r="I2174" s="41">
        <v>1004</v>
      </c>
      <c r="J2174" s="41">
        <v>0</v>
      </c>
      <c r="K2174" s="41">
        <v>18.573999999999998</v>
      </c>
      <c r="L2174" s="41">
        <v>0</v>
      </c>
      <c r="M2174" s="41">
        <v>3410</v>
      </c>
      <c r="N2174" s="41">
        <v>182</v>
      </c>
      <c r="O2174" s="41">
        <v>67.859000000000009</v>
      </c>
      <c r="P2174" s="41">
        <v>3.6218000000000004</v>
      </c>
      <c r="Q2174" s="41">
        <v>2148</v>
      </c>
      <c r="R2174" s="41">
        <v>38.449199999999998</v>
      </c>
      <c r="S2174" s="41">
        <v>2717</v>
      </c>
      <c r="T2174" s="41">
        <v>59.774000000000001</v>
      </c>
      <c r="U2174" s="41">
        <v>3152</v>
      </c>
      <c r="V2174" s="41">
        <v>57.023199999999996</v>
      </c>
      <c r="W2174" s="41">
        <v>6309</v>
      </c>
      <c r="X2174" s="41">
        <v>131.25480000000002</v>
      </c>
    </row>
    <row r="2175" spans="1:24" x14ac:dyDescent="0.35">
      <c r="A2175" s="41" t="s">
        <v>226</v>
      </c>
      <c r="B2175" s="41" t="s">
        <v>467</v>
      </c>
      <c r="C2175" s="41" t="s">
        <v>29</v>
      </c>
      <c r="D2175" s="41" t="s">
        <v>227</v>
      </c>
      <c r="E2175" s="41" t="s">
        <v>227</v>
      </c>
      <c r="F2175" s="41" t="s">
        <v>760</v>
      </c>
      <c r="G2175" s="41">
        <v>5</v>
      </c>
      <c r="H2175" s="41">
        <v>5913.9285905727502</v>
      </c>
      <c r="I2175" s="41">
        <v>1130</v>
      </c>
      <c r="J2175" s="41">
        <v>2</v>
      </c>
      <c r="K2175" s="41">
        <v>20.904999999999998</v>
      </c>
      <c r="L2175" s="41">
        <v>3.6999999999999998E-2</v>
      </c>
      <c r="M2175" s="41">
        <v>2942</v>
      </c>
      <c r="N2175" s="41">
        <v>197</v>
      </c>
      <c r="O2175" s="41">
        <v>58.5458</v>
      </c>
      <c r="P2175" s="41">
        <v>3.9203000000000001</v>
      </c>
      <c r="Q2175" s="41">
        <v>16355</v>
      </c>
      <c r="R2175" s="41">
        <v>292.75450000000001</v>
      </c>
      <c r="S2175" s="41">
        <v>3840</v>
      </c>
      <c r="T2175" s="41">
        <v>84.48</v>
      </c>
      <c r="U2175" s="41">
        <v>17487</v>
      </c>
      <c r="V2175" s="41">
        <v>313.69650000000001</v>
      </c>
      <c r="W2175" s="41">
        <v>6979</v>
      </c>
      <c r="X2175" s="41">
        <v>146.9461</v>
      </c>
    </row>
    <row r="2176" spans="1:24" x14ac:dyDescent="0.35">
      <c r="A2176" s="41" t="s">
        <v>226</v>
      </c>
      <c r="B2176" s="41" t="s">
        <v>467</v>
      </c>
      <c r="C2176" s="41" t="s">
        <v>29</v>
      </c>
      <c r="D2176" s="41" t="s">
        <v>227</v>
      </c>
      <c r="E2176" s="41" t="s">
        <v>227</v>
      </c>
      <c r="F2176" s="41" t="s">
        <v>764</v>
      </c>
      <c r="G2176" s="41">
        <v>9</v>
      </c>
      <c r="H2176" s="41">
        <v>5913.9285905727502</v>
      </c>
      <c r="I2176" s="41">
        <v>2681</v>
      </c>
      <c r="J2176" s="41">
        <v>19</v>
      </c>
      <c r="K2176" s="41">
        <v>53.351900000000001</v>
      </c>
      <c r="L2176" s="41">
        <v>0.37809999999999999</v>
      </c>
      <c r="M2176" s="41"/>
      <c r="N2176" s="41"/>
      <c r="O2176" s="41"/>
      <c r="P2176" s="41"/>
      <c r="Q2176" s="41">
        <v>6466</v>
      </c>
      <c r="R2176" s="41">
        <v>115.7414</v>
      </c>
      <c r="S2176" s="41"/>
      <c r="T2176" s="41"/>
      <c r="U2176" s="41">
        <v>9166</v>
      </c>
      <c r="V2176" s="41">
        <v>169.47140000000002</v>
      </c>
      <c r="W2176" s="41"/>
      <c r="X2176" s="41"/>
    </row>
    <row r="2177" spans="1:24" x14ac:dyDescent="0.35">
      <c r="A2177" s="41" t="s">
        <v>226</v>
      </c>
      <c r="B2177" s="41" t="s">
        <v>467</v>
      </c>
      <c r="C2177" s="41" t="s">
        <v>29</v>
      </c>
      <c r="D2177" s="41" t="s">
        <v>227</v>
      </c>
      <c r="E2177" s="41" t="s">
        <v>227</v>
      </c>
      <c r="F2177" s="41" t="s">
        <v>766</v>
      </c>
      <c r="G2177" s="41">
        <v>11</v>
      </c>
      <c r="H2177" s="41">
        <v>5913.9285905727502</v>
      </c>
      <c r="I2177" s="41">
        <v>3352</v>
      </c>
      <c r="J2177" s="41">
        <v>128</v>
      </c>
      <c r="K2177" s="41">
        <v>66.704800000000006</v>
      </c>
      <c r="L2177" s="41">
        <v>2.5472000000000001</v>
      </c>
      <c r="M2177" s="41"/>
      <c r="N2177" s="41"/>
      <c r="O2177" s="41"/>
      <c r="P2177" s="41"/>
      <c r="Q2177" s="41">
        <v>37483</v>
      </c>
      <c r="R2177" s="41">
        <v>670.94569999999999</v>
      </c>
      <c r="S2177" s="41"/>
      <c r="T2177" s="41"/>
      <c r="U2177" s="41">
        <v>40963</v>
      </c>
      <c r="V2177" s="41">
        <v>740.19769999999994</v>
      </c>
      <c r="W2177" s="41"/>
      <c r="X2177" s="41"/>
    </row>
    <row r="2178" spans="1:24" x14ac:dyDescent="0.35">
      <c r="A2178" s="41" t="s">
        <v>226</v>
      </c>
      <c r="B2178" s="41" t="s">
        <v>467</v>
      </c>
      <c r="C2178" s="41" t="s">
        <v>29</v>
      </c>
      <c r="D2178" s="41" t="s">
        <v>227</v>
      </c>
      <c r="E2178" s="41" t="s">
        <v>227</v>
      </c>
      <c r="F2178" s="41" t="s">
        <v>765</v>
      </c>
      <c r="G2178" s="41">
        <v>10</v>
      </c>
      <c r="H2178" s="41">
        <v>5913.9285905727502</v>
      </c>
      <c r="I2178" s="41">
        <v>2891</v>
      </c>
      <c r="J2178" s="41">
        <v>110</v>
      </c>
      <c r="K2178" s="41">
        <v>57.530900000000003</v>
      </c>
      <c r="L2178" s="41">
        <v>2.1890000000000001</v>
      </c>
      <c r="M2178" s="41"/>
      <c r="N2178" s="41"/>
      <c r="O2178" s="41"/>
      <c r="P2178" s="41"/>
      <c r="Q2178" s="41">
        <v>10020</v>
      </c>
      <c r="R2178" s="41">
        <v>179.358</v>
      </c>
      <c r="S2178" s="41"/>
      <c r="T2178" s="41"/>
      <c r="U2178" s="41">
        <v>13021</v>
      </c>
      <c r="V2178" s="41">
        <v>239.0779</v>
      </c>
      <c r="W2178" s="41"/>
      <c r="X2178" s="41"/>
    </row>
    <row r="2179" spans="1:24" x14ac:dyDescent="0.35">
      <c r="A2179" s="41" t="s">
        <v>226</v>
      </c>
      <c r="B2179" s="41" t="s">
        <v>467</v>
      </c>
      <c r="C2179" s="41" t="s">
        <v>29</v>
      </c>
      <c r="D2179" s="41" t="s">
        <v>227</v>
      </c>
      <c r="E2179" s="41" t="s">
        <v>227</v>
      </c>
      <c r="F2179" s="41" t="s">
        <v>759</v>
      </c>
      <c r="G2179" s="41">
        <v>4</v>
      </c>
      <c r="H2179" s="41">
        <v>5913.9285905727502</v>
      </c>
      <c r="I2179" s="41">
        <v>1211</v>
      </c>
      <c r="J2179" s="41">
        <v>3</v>
      </c>
      <c r="K2179" s="41">
        <v>22.403499999999998</v>
      </c>
      <c r="L2179" s="41">
        <v>5.5499999999999994E-2</v>
      </c>
      <c r="M2179" s="41">
        <v>2869</v>
      </c>
      <c r="N2179" s="41">
        <v>206</v>
      </c>
      <c r="O2179" s="41">
        <v>57.0931</v>
      </c>
      <c r="P2179" s="41">
        <v>4.0994000000000002</v>
      </c>
      <c r="Q2179" s="41">
        <v>2569</v>
      </c>
      <c r="R2179" s="41">
        <v>45.985100000000003</v>
      </c>
      <c r="S2179" s="41">
        <v>18718</v>
      </c>
      <c r="T2179" s="41">
        <v>411.79599999999999</v>
      </c>
      <c r="U2179" s="41">
        <v>3783</v>
      </c>
      <c r="V2179" s="41">
        <v>68.444099999999992</v>
      </c>
      <c r="W2179" s="41">
        <v>21793</v>
      </c>
      <c r="X2179" s="41">
        <v>472.98849999999999</v>
      </c>
    </row>
    <row r="2180" spans="1:24" x14ac:dyDescent="0.35">
      <c r="A2180" s="41" t="s">
        <v>226</v>
      </c>
      <c r="B2180" s="41" t="s">
        <v>467</v>
      </c>
      <c r="C2180" s="41" t="s">
        <v>29</v>
      </c>
      <c r="D2180" s="41" t="s">
        <v>227</v>
      </c>
      <c r="E2180" s="41" t="s">
        <v>227</v>
      </c>
      <c r="F2180" s="41" t="s">
        <v>758</v>
      </c>
      <c r="G2180" s="41">
        <v>3</v>
      </c>
      <c r="H2180" s="41">
        <v>5913.9285905727502</v>
      </c>
      <c r="I2180" s="41">
        <v>1251</v>
      </c>
      <c r="J2180" s="41">
        <v>0</v>
      </c>
      <c r="K2180" s="41">
        <v>23.1435</v>
      </c>
      <c r="L2180" s="41">
        <v>0</v>
      </c>
      <c r="M2180" s="41">
        <v>3479</v>
      </c>
      <c r="N2180" s="41">
        <v>254</v>
      </c>
      <c r="O2180" s="41">
        <v>69.232100000000003</v>
      </c>
      <c r="P2180" s="41">
        <v>5.0546000000000006</v>
      </c>
      <c r="Q2180" s="41">
        <v>3260</v>
      </c>
      <c r="R2180" s="41">
        <v>58.353999999999999</v>
      </c>
      <c r="S2180" s="41">
        <v>15188</v>
      </c>
      <c r="T2180" s="41">
        <v>334.13600000000002</v>
      </c>
      <c r="U2180" s="41">
        <v>4511</v>
      </c>
      <c r="V2180" s="41">
        <v>81.497500000000002</v>
      </c>
      <c r="W2180" s="41">
        <v>18921</v>
      </c>
      <c r="X2180" s="41">
        <v>408.42270000000002</v>
      </c>
    </row>
    <row r="2181" spans="1:24" x14ac:dyDescent="0.35">
      <c r="A2181" s="41" t="s">
        <v>226</v>
      </c>
      <c r="B2181" s="41" t="s">
        <v>467</v>
      </c>
      <c r="C2181" s="41" t="s">
        <v>29</v>
      </c>
      <c r="D2181" s="41" t="s">
        <v>227</v>
      </c>
      <c r="E2181" s="41" t="s">
        <v>227</v>
      </c>
      <c r="F2181" s="41" t="s">
        <v>767</v>
      </c>
      <c r="G2181" s="41">
        <v>12</v>
      </c>
      <c r="H2181" s="41">
        <v>5913.9285905727502</v>
      </c>
      <c r="I2181" s="41">
        <v>3344</v>
      </c>
      <c r="J2181" s="41">
        <v>136</v>
      </c>
      <c r="K2181" s="41">
        <v>66.545600000000007</v>
      </c>
      <c r="L2181" s="41">
        <v>2.7064000000000004</v>
      </c>
      <c r="M2181" s="41"/>
      <c r="N2181" s="41"/>
      <c r="O2181" s="41"/>
      <c r="P2181" s="41"/>
      <c r="Q2181" s="41">
        <v>6271</v>
      </c>
      <c r="R2181" s="41">
        <v>112.2509</v>
      </c>
      <c r="S2181" s="41"/>
      <c r="T2181" s="41"/>
      <c r="U2181" s="41">
        <v>9751</v>
      </c>
      <c r="V2181" s="41">
        <v>181.50290000000001</v>
      </c>
      <c r="W2181" s="41"/>
      <c r="X2181" s="41"/>
    </row>
    <row r="2182" spans="1:24" x14ac:dyDescent="0.35">
      <c r="A2182" s="41" t="s">
        <v>226</v>
      </c>
      <c r="B2182" s="41" t="s">
        <v>467</v>
      </c>
      <c r="C2182" s="41" t="s">
        <v>29</v>
      </c>
      <c r="D2182" s="41" t="s">
        <v>227</v>
      </c>
      <c r="E2182" s="41" t="s">
        <v>227</v>
      </c>
      <c r="F2182" s="41" t="s">
        <v>757</v>
      </c>
      <c r="G2182" s="41">
        <v>2</v>
      </c>
      <c r="H2182" s="41">
        <v>5913.9285905727502</v>
      </c>
      <c r="I2182" s="41">
        <v>975</v>
      </c>
      <c r="J2182" s="41">
        <v>3</v>
      </c>
      <c r="K2182" s="41">
        <v>18.037499999999998</v>
      </c>
      <c r="L2182" s="41">
        <v>5.5499999999999994E-2</v>
      </c>
      <c r="M2182" s="41">
        <v>2944</v>
      </c>
      <c r="N2182" s="41">
        <v>262</v>
      </c>
      <c r="O2182" s="41">
        <v>58.585599999999999</v>
      </c>
      <c r="P2182" s="41">
        <v>5.2138</v>
      </c>
      <c r="Q2182" s="41">
        <v>5475</v>
      </c>
      <c r="R2182" s="41">
        <v>98.002499999999998</v>
      </c>
      <c r="S2182" s="41">
        <v>24968</v>
      </c>
      <c r="T2182" s="41">
        <v>549.29600000000005</v>
      </c>
      <c r="U2182" s="41">
        <v>6453</v>
      </c>
      <c r="V2182" s="41">
        <v>116.09549999999999</v>
      </c>
      <c r="W2182" s="41">
        <v>28174</v>
      </c>
      <c r="X2182" s="41">
        <v>613.09540000000004</v>
      </c>
    </row>
    <row r="2183" spans="1:24" x14ac:dyDescent="0.35">
      <c r="A2183" s="41" t="s">
        <v>226</v>
      </c>
      <c r="B2183" s="41" t="s">
        <v>467</v>
      </c>
      <c r="C2183" s="41" t="s">
        <v>29</v>
      </c>
      <c r="D2183" s="41" t="s">
        <v>227</v>
      </c>
      <c r="E2183" s="41" t="s">
        <v>227</v>
      </c>
      <c r="F2183" s="41" t="s">
        <v>763</v>
      </c>
      <c r="G2183" s="41">
        <v>8</v>
      </c>
      <c r="H2183" s="41">
        <v>5913.9285905727502</v>
      </c>
      <c r="I2183" s="41">
        <v>2646</v>
      </c>
      <c r="J2183" s="41">
        <v>4</v>
      </c>
      <c r="K2183" s="41">
        <v>52.6554</v>
      </c>
      <c r="L2183" s="41">
        <v>7.9600000000000004E-2</v>
      </c>
      <c r="M2183" s="41"/>
      <c r="N2183" s="41"/>
      <c r="O2183" s="41"/>
      <c r="P2183" s="41"/>
      <c r="Q2183" s="41">
        <v>13058</v>
      </c>
      <c r="R2183" s="41">
        <v>233.73820000000001</v>
      </c>
      <c r="S2183" s="41"/>
      <c r="T2183" s="41"/>
      <c r="U2183" s="41">
        <v>15708</v>
      </c>
      <c r="V2183" s="41">
        <v>286.47320000000002</v>
      </c>
      <c r="W2183" s="41"/>
      <c r="X2183" s="41"/>
    </row>
    <row r="2184" spans="1:24" x14ac:dyDescent="0.35">
      <c r="A2184" s="41" t="s">
        <v>226</v>
      </c>
      <c r="B2184" s="41" t="s">
        <v>467</v>
      </c>
      <c r="C2184" s="41" t="s">
        <v>29</v>
      </c>
      <c r="D2184" s="41" t="s">
        <v>227</v>
      </c>
      <c r="E2184" s="41" t="s">
        <v>227</v>
      </c>
      <c r="F2184" s="41" t="s">
        <v>762</v>
      </c>
      <c r="G2184" s="41">
        <v>7</v>
      </c>
      <c r="H2184" s="41">
        <v>5913.9285905727502</v>
      </c>
      <c r="I2184" s="41">
        <v>2472</v>
      </c>
      <c r="J2184" s="41">
        <v>8</v>
      </c>
      <c r="K2184" s="41">
        <v>49.192800000000005</v>
      </c>
      <c r="L2184" s="41">
        <v>0.15920000000000001</v>
      </c>
      <c r="M2184" s="41">
        <v>0</v>
      </c>
      <c r="N2184" s="41">
        <v>372</v>
      </c>
      <c r="O2184" s="41">
        <v>0</v>
      </c>
      <c r="P2184" s="41">
        <v>8.3699999999999992</v>
      </c>
      <c r="Q2184" s="41">
        <v>9234</v>
      </c>
      <c r="R2184" s="41">
        <v>165.2886</v>
      </c>
      <c r="S2184" s="41">
        <v>20209</v>
      </c>
      <c r="T2184" s="41">
        <v>444.59800000000001</v>
      </c>
      <c r="U2184" s="41">
        <v>11714</v>
      </c>
      <c r="V2184" s="41">
        <v>214.64060000000001</v>
      </c>
      <c r="W2184" s="41">
        <v>20581</v>
      </c>
      <c r="X2184" s="41">
        <v>452.96800000000002</v>
      </c>
    </row>
    <row r="2185" spans="1:24" x14ac:dyDescent="0.35">
      <c r="A2185" s="41" t="s">
        <v>226</v>
      </c>
      <c r="B2185" s="41" t="s">
        <v>467</v>
      </c>
      <c r="C2185" s="41" t="s">
        <v>29</v>
      </c>
      <c r="D2185" s="41" t="s">
        <v>227</v>
      </c>
      <c r="E2185" s="41" t="s">
        <v>227</v>
      </c>
      <c r="F2185" s="41" t="s">
        <v>761</v>
      </c>
      <c r="G2185" s="41">
        <v>6</v>
      </c>
      <c r="H2185" s="41">
        <v>5913.9285905727502</v>
      </c>
      <c r="I2185" s="41">
        <v>1555</v>
      </c>
      <c r="J2185" s="41">
        <v>0</v>
      </c>
      <c r="K2185" s="41">
        <v>30.944500000000001</v>
      </c>
      <c r="L2185" s="41">
        <v>0</v>
      </c>
      <c r="M2185" s="41">
        <v>3262</v>
      </c>
      <c r="N2185" s="41">
        <v>268</v>
      </c>
      <c r="O2185" s="41">
        <v>73.394999999999996</v>
      </c>
      <c r="P2185" s="41">
        <v>6.0299999999999994</v>
      </c>
      <c r="Q2185" s="41">
        <v>28473</v>
      </c>
      <c r="R2185" s="41">
        <v>509.66669999999999</v>
      </c>
      <c r="S2185" s="41">
        <v>4303</v>
      </c>
      <c r="T2185" s="41">
        <v>94.665999999999997</v>
      </c>
      <c r="U2185" s="41">
        <v>30028</v>
      </c>
      <c r="V2185" s="41">
        <v>540.61119999999994</v>
      </c>
      <c r="W2185" s="41">
        <v>7833</v>
      </c>
      <c r="X2185" s="41">
        <v>174.09100000000001</v>
      </c>
    </row>
    <row r="2186" spans="1:24" x14ac:dyDescent="0.35">
      <c r="A2186" s="41" t="s">
        <v>594</v>
      </c>
      <c r="B2186" s="41" t="s">
        <v>542</v>
      </c>
      <c r="C2186" s="41" t="s">
        <v>12</v>
      </c>
      <c r="D2186" s="41" t="s">
        <v>228</v>
      </c>
      <c r="E2186" s="41" t="s">
        <v>228</v>
      </c>
      <c r="F2186" s="41" t="s">
        <v>756</v>
      </c>
      <c r="G2186" s="41">
        <v>1</v>
      </c>
      <c r="H2186" s="41">
        <v>7407.1459734248901</v>
      </c>
      <c r="I2186" s="41">
        <v>6367</v>
      </c>
      <c r="J2186" s="41">
        <v>11</v>
      </c>
      <c r="K2186" s="41">
        <v>117.78949999999999</v>
      </c>
      <c r="L2186" s="41">
        <v>0.20349999999999999</v>
      </c>
      <c r="M2186" s="41">
        <v>3968</v>
      </c>
      <c r="N2186" s="41">
        <v>233</v>
      </c>
      <c r="O2186" s="41">
        <v>78.963200000000001</v>
      </c>
      <c r="P2186" s="41">
        <v>4.6367000000000003</v>
      </c>
      <c r="Q2186" s="41">
        <v>1269</v>
      </c>
      <c r="R2186" s="41">
        <v>22.7151</v>
      </c>
      <c r="S2186" s="41">
        <v>1706</v>
      </c>
      <c r="T2186" s="41">
        <v>37.531999999999996</v>
      </c>
      <c r="U2186" s="41">
        <v>7647</v>
      </c>
      <c r="V2186" s="41">
        <v>140.7081</v>
      </c>
      <c r="W2186" s="41">
        <v>5907</v>
      </c>
      <c r="X2186" s="41">
        <v>121.1319</v>
      </c>
    </row>
    <row r="2187" spans="1:24" x14ac:dyDescent="0.35">
      <c r="A2187" s="41" t="s">
        <v>594</v>
      </c>
      <c r="B2187" s="41" t="s">
        <v>542</v>
      </c>
      <c r="C2187" s="41" t="s">
        <v>12</v>
      </c>
      <c r="D2187" s="41" t="s">
        <v>228</v>
      </c>
      <c r="E2187" s="41" t="s">
        <v>228</v>
      </c>
      <c r="F2187" s="41" t="s">
        <v>760</v>
      </c>
      <c r="G2187" s="41">
        <v>5</v>
      </c>
      <c r="H2187" s="41">
        <v>7407.1459734248901</v>
      </c>
      <c r="I2187" s="41">
        <v>27254</v>
      </c>
      <c r="J2187" s="41">
        <v>545</v>
      </c>
      <c r="K2187" s="41">
        <v>504.19899999999996</v>
      </c>
      <c r="L2187" s="41">
        <v>10.0825</v>
      </c>
      <c r="M2187" s="41">
        <v>5494</v>
      </c>
      <c r="N2187" s="41">
        <v>745</v>
      </c>
      <c r="O2187" s="41">
        <v>109.3306</v>
      </c>
      <c r="P2187" s="41">
        <v>14.8255</v>
      </c>
      <c r="Q2187" s="41">
        <v>1578</v>
      </c>
      <c r="R2187" s="41">
        <v>28.246200000000002</v>
      </c>
      <c r="S2187" s="41">
        <v>1797</v>
      </c>
      <c r="T2187" s="41">
        <v>39.533999999999999</v>
      </c>
      <c r="U2187" s="41">
        <v>29377</v>
      </c>
      <c r="V2187" s="41">
        <v>542.52769999999998</v>
      </c>
      <c r="W2187" s="41">
        <v>8036</v>
      </c>
      <c r="X2187" s="41">
        <v>163.6901</v>
      </c>
    </row>
    <row r="2188" spans="1:24" x14ac:dyDescent="0.35">
      <c r="A2188" s="41" t="s">
        <v>594</v>
      </c>
      <c r="B2188" s="41" t="s">
        <v>542</v>
      </c>
      <c r="C2188" s="41" t="s">
        <v>12</v>
      </c>
      <c r="D2188" s="41" t="s">
        <v>228</v>
      </c>
      <c r="E2188" s="41" t="s">
        <v>228</v>
      </c>
      <c r="F2188" s="41" t="s">
        <v>764</v>
      </c>
      <c r="G2188" s="41">
        <v>9</v>
      </c>
      <c r="H2188" s="41">
        <v>7407.1459734248901</v>
      </c>
      <c r="I2188" s="41">
        <v>2834</v>
      </c>
      <c r="J2188" s="41">
        <v>461</v>
      </c>
      <c r="K2188" s="41">
        <v>56.396599999999999</v>
      </c>
      <c r="L2188" s="41">
        <v>9.1738999999999997</v>
      </c>
      <c r="M2188" s="41"/>
      <c r="N2188" s="41"/>
      <c r="O2188" s="41"/>
      <c r="P2188" s="41"/>
      <c r="Q2188" s="41">
        <v>1347</v>
      </c>
      <c r="R2188" s="41">
        <v>24.1113</v>
      </c>
      <c r="S2188" s="41"/>
      <c r="T2188" s="41"/>
      <c r="U2188" s="41">
        <v>4642</v>
      </c>
      <c r="V2188" s="41">
        <v>89.681799999999996</v>
      </c>
      <c r="W2188" s="41"/>
      <c r="X2188" s="41"/>
    </row>
    <row r="2189" spans="1:24" x14ac:dyDescent="0.35">
      <c r="A2189" s="41" t="s">
        <v>594</v>
      </c>
      <c r="B2189" s="41" t="s">
        <v>542</v>
      </c>
      <c r="C2189" s="41" t="s">
        <v>12</v>
      </c>
      <c r="D2189" s="41" t="s">
        <v>228</v>
      </c>
      <c r="E2189" s="41" t="s">
        <v>228</v>
      </c>
      <c r="F2189" s="41" t="s">
        <v>766</v>
      </c>
      <c r="G2189" s="41">
        <v>11</v>
      </c>
      <c r="H2189" s="41">
        <v>7407.1459734248901</v>
      </c>
      <c r="I2189" s="41">
        <v>3874</v>
      </c>
      <c r="J2189" s="41">
        <v>1579</v>
      </c>
      <c r="K2189" s="41">
        <v>77.092600000000004</v>
      </c>
      <c r="L2189" s="41">
        <v>31.4221</v>
      </c>
      <c r="M2189" s="41"/>
      <c r="N2189" s="41"/>
      <c r="O2189" s="41"/>
      <c r="P2189" s="41"/>
      <c r="Q2189" s="41">
        <v>1820</v>
      </c>
      <c r="R2189" s="41">
        <v>32.578000000000003</v>
      </c>
      <c r="S2189" s="41"/>
      <c r="T2189" s="41"/>
      <c r="U2189" s="41">
        <v>7273</v>
      </c>
      <c r="V2189" s="41">
        <v>141.09270000000001</v>
      </c>
      <c r="W2189" s="41"/>
      <c r="X2189" s="41"/>
    </row>
    <row r="2190" spans="1:24" x14ac:dyDescent="0.35">
      <c r="A2190" s="41" t="s">
        <v>594</v>
      </c>
      <c r="B2190" s="41" t="s">
        <v>542</v>
      </c>
      <c r="C2190" s="41" t="s">
        <v>12</v>
      </c>
      <c r="D2190" s="41" t="s">
        <v>228</v>
      </c>
      <c r="E2190" s="41" t="s">
        <v>228</v>
      </c>
      <c r="F2190" s="41" t="s">
        <v>765</v>
      </c>
      <c r="G2190" s="41">
        <v>10</v>
      </c>
      <c r="H2190" s="41">
        <v>7407.1459734248901</v>
      </c>
      <c r="I2190" s="41">
        <v>3901</v>
      </c>
      <c r="J2190" s="41">
        <v>722</v>
      </c>
      <c r="K2190" s="41">
        <v>77.629900000000006</v>
      </c>
      <c r="L2190" s="41">
        <v>14.367800000000001</v>
      </c>
      <c r="M2190" s="41"/>
      <c r="N2190" s="41"/>
      <c r="O2190" s="41"/>
      <c r="P2190" s="41"/>
      <c r="Q2190" s="41">
        <v>2162</v>
      </c>
      <c r="R2190" s="41">
        <v>38.699800000000003</v>
      </c>
      <c r="S2190" s="41"/>
      <c r="T2190" s="41"/>
      <c r="U2190" s="41">
        <v>6785</v>
      </c>
      <c r="V2190" s="41">
        <v>130.69750000000002</v>
      </c>
      <c r="W2190" s="41"/>
      <c r="X2190" s="41"/>
    </row>
    <row r="2191" spans="1:24" x14ac:dyDescent="0.35">
      <c r="A2191" s="41" t="s">
        <v>594</v>
      </c>
      <c r="B2191" s="41" t="s">
        <v>542</v>
      </c>
      <c r="C2191" s="41" t="s">
        <v>12</v>
      </c>
      <c r="D2191" s="41" t="s">
        <v>228</v>
      </c>
      <c r="E2191" s="41" t="s">
        <v>228</v>
      </c>
      <c r="F2191" s="41" t="s">
        <v>759</v>
      </c>
      <c r="G2191" s="41">
        <v>4</v>
      </c>
      <c r="H2191" s="41">
        <v>7407.1459734248901</v>
      </c>
      <c r="I2191" s="41">
        <v>5823</v>
      </c>
      <c r="J2191" s="41">
        <v>4</v>
      </c>
      <c r="K2191" s="41">
        <v>107.7255</v>
      </c>
      <c r="L2191" s="41">
        <v>7.3999999999999996E-2</v>
      </c>
      <c r="M2191" s="41">
        <v>7230</v>
      </c>
      <c r="N2191" s="41">
        <v>156</v>
      </c>
      <c r="O2191" s="41">
        <v>143.87700000000001</v>
      </c>
      <c r="P2191" s="41">
        <v>3.1044</v>
      </c>
      <c r="Q2191" s="41">
        <v>1472</v>
      </c>
      <c r="R2191" s="41">
        <v>26.348800000000001</v>
      </c>
      <c r="S2191" s="41">
        <v>2024</v>
      </c>
      <c r="T2191" s="41">
        <v>44.527999999999999</v>
      </c>
      <c r="U2191" s="41">
        <v>7299</v>
      </c>
      <c r="V2191" s="41">
        <v>134.14830000000001</v>
      </c>
      <c r="W2191" s="41">
        <v>9410</v>
      </c>
      <c r="X2191" s="41">
        <v>191.5094</v>
      </c>
    </row>
    <row r="2192" spans="1:24" x14ac:dyDescent="0.35">
      <c r="A2192" s="41" t="s">
        <v>594</v>
      </c>
      <c r="B2192" s="41" t="s">
        <v>542</v>
      </c>
      <c r="C2192" s="41" t="s">
        <v>12</v>
      </c>
      <c r="D2192" s="41" t="s">
        <v>228</v>
      </c>
      <c r="E2192" s="41" t="s">
        <v>228</v>
      </c>
      <c r="F2192" s="41" t="s">
        <v>758</v>
      </c>
      <c r="G2192" s="41">
        <v>3</v>
      </c>
      <c r="H2192" s="41">
        <v>7407.1459734248901</v>
      </c>
      <c r="I2192" s="41">
        <v>6212</v>
      </c>
      <c r="J2192" s="41">
        <v>6</v>
      </c>
      <c r="K2192" s="41">
        <v>114.922</v>
      </c>
      <c r="L2192" s="41">
        <v>0.11099999999999999</v>
      </c>
      <c r="M2192" s="41">
        <v>5419</v>
      </c>
      <c r="N2192" s="41">
        <v>168</v>
      </c>
      <c r="O2192" s="41">
        <v>107.83810000000001</v>
      </c>
      <c r="P2192" s="41">
        <v>3.3432000000000004</v>
      </c>
      <c r="Q2192" s="41">
        <v>1549</v>
      </c>
      <c r="R2192" s="41">
        <v>27.7271</v>
      </c>
      <c r="S2192" s="41">
        <v>2260</v>
      </c>
      <c r="T2192" s="41">
        <v>49.72</v>
      </c>
      <c r="U2192" s="41">
        <v>7767</v>
      </c>
      <c r="V2192" s="41">
        <v>142.76009999999999</v>
      </c>
      <c r="W2192" s="41">
        <v>7847</v>
      </c>
      <c r="X2192" s="41">
        <v>160.90129999999999</v>
      </c>
    </row>
    <row r="2193" spans="1:24" x14ac:dyDescent="0.35">
      <c r="A2193" s="41" t="s">
        <v>594</v>
      </c>
      <c r="B2193" s="41" t="s">
        <v>542</v>
      </c>
      <c r="C2193" s="41" t="s">
        <v>12</v>
      </c>
      <c r="D2193" s="41" t="s">
        <v>228</v>
      </c>
      <c r="E2193" s="41" t="s">
        <v>228</v>
      </c>
      <c r="F2193" s="41" t="s">
        <v>767</v>
      </c>
      <c r="G2193" s="41">
        <v>12</v>
      </c>
      <c r="H2193" s="41">
        <v>7407.1459734248901</v>
      </c>
      <c r="I2193" s="41">
        <v>6120</v>
      </c>
      <c r="J2193" s="41">
        <v>2069</v>
      </c>
      <c r="K2193" s="41">
        <v>121.78800000000001</v>
      </c>
      <c r="L2193" s="41">
        <v>41.173100000000005</v>
      </c>
      <c r="M2193" s="41"/>
      <c r="N2193" s="41"/>
      <c r="O2193" s="41"/>
      <c r="P2193" s="41"/>
      <c r="Q2193" s="41">
        <v>1997</v>
      </c>
      <c r="R2193" s="41">
        <v>35.746299999999998</v>
      </c>
      <c r="S2193" s="41"/>
      <c r="T2193" s="41"/>
      <c r="U2193" s="41">
        <v>10186</v>
      </c>
      <c r="V2193" s="41">
        <v>198.70740000000001</v>
      </c>
      <c r="W2193" s="41"/>
      <c r="X2193" s="41"/>
    </row>
    <row r="2194" spans="1:24" x14ac:dyDescent="0.35">
      <c r="A2194" s="41" t="s">
        <v>594</v>
      </c>
      <c r="B2194" s="41" t="s">
        <v>542</v>
      </c>
      <c r="C2194" s="41" t="s">
        <v>12</v>
      </c>
      <c r="D2194" s="41" t="s">
        <v>228</v>
      </c>
      <c r="E2194" s="41" t="s">
        <v>228</v>
      </c>
      <c r="F2194" s="41" t="s">
        <v>757</v>
      </c>
      <c r="G2194" s="41">
        <v>2</v>
      </c>
      <c r="H2194" s="41">
        <v>7407.1459734248901</v>
      </c>
      <c r="I2194" s="41">
        <v>12329</v>
      </c>
      <c r="J2194" s="41">
        <v>0</v>
      </c>
      <c r="K2194" s="41">
        <v>228.0865</v>
      </c>
      <c r="L2194" s="41">
        <v>0</v>
      </c>
      <c r="M2194" s="41">
        <v>17752</v>
      </c>
      <c r="N2194" s="41">
        <v>144</v>
      </c>
      <c r="O2194" s="41">
        <v>353.26480000000004</v>
      </c>
      <c r="P2194" s="41">
        <v>2.8656000000000001</v>
      </c>
      <c r="Q2194" s="41">
        <v>1565</v>
      </c>
      <c r="R2194" s="41">
        <v>28.013500000000001</v>
      </c>
      <c r="S2194" s="41">
        <v>1974</v>
      </c>
      <c r="T2194" s="41">
        <v>43.427999999999997</v>
      </c>
      <c r="U2194" s="41">
        <v>13894</v>
      </c>
      <c r="V2194" s="41">
        <v>256.10000000000002</v>
      </c>
      <c r="W2194" s="41">
        <v>19870</v>
      </c>
      <c r="X2194" s="41">
        <v>399.55840000000001</v>
      </c>
    </row>
    <row r="2195" spans="1:24" x14ac:dyDescent="0.35">
      <c r="A2195" s="41" t="s">
        <v>594</v>
      </c>
      <c r="B2195" s="41" t="s">
        <v>542</v>
      </c>
      <c r="C2195" s="41" t="s">
        <v>12</v>
      </c>
      <c r="D2195" s="41" t="s">
        <v>228</v>
      </c>
      <c r="E2195" s="41" t="s">
        <v>228</v>
      </c>
      <c r="F2195" s="41" t="s">
        <v>763</v>
      </c>
      <c r="G2195" s="41">
        <v>8</v>
      </c>
      <c r="H2195" s="41">
        <v>7407.1459734248901</v>
      </c>
      <c r="I2195" s="41">
        <v>4346</v>
      </c>
      <c r="J2195" s="41">
        <v>191</v>
      </c>
      <c r="K2195" s="41">
        <v>86.485399999999998</v>
      </c>
      <c r="L2195" s="41">
        <v>3.8009000000000004</v>
      </c>
      <c r="M2195" s="41"/>
      <c r="N2195" s="41"/>
      <c r="O2195" s="41"/>
      <c r="P2195" s="41"/>
      <c r="Q2195" s="41">
        <v>2214</v>
      </c>
      <c r="R2195" s="41">
        <v>39.630600000000001</v>
      </c>
      <c r="S2195" s="41"/>
      <c r="T2195" s="41"/>
      <c r="U2195" s="41">
        <v>6751</v>
      </c>
      <c r="V2195" s="41">
        <v>129.9169</v>
      </c>
      <c r="W2195" s="41"/>
      <c r="X2195" s="41"/>
    </row>
    <row r="2196" spans="1:24" x14ac:dyDescent="0.35">
      <c r="A2196" s="41" t="s">
        <v>594</v>
      </c>
      <c r="B2196" s="41" t="s">
        <v>542</v>
      </c>
      <c r="C2196" s="41" t="s">
        <v>12</v>
      </c>
      <c r="D2196" s="41" t="s">
        <v>228</v>
      </c>
      <c r="E2196" s="41" t="s">
        <v>228</v>
      </c>
      <c r="F2196" s="41" t="s">
        <v>762</v>
      </c>
      <c r="G2196" s="41">
        <v>7</v>
      </c>
      <c r="H2196" s="41">
        <v>7407.1459734248901</v>
      </c>
      <c r="I2196" s="41">
        <v>4588</v>
      </c>
      <c r="J2196" s="41">
        <v>5769</v>
      </c>
      <c r="K2196" s="41">
        <v>91.301200000000009</v>
      </c>
      <c r="L2196" s="41">
        <v>114.8031</v>
      </c>
      <c r="M2196" s="41">
        <v>0</v>
      </c>
      <c r="N2196" s="41">
        <v>1533</v>
      </c>
      <c r="O2196" s="41">
        <v>0</v>
      </c>
      <c r="P2196" s="41">
        <v>34.4925</v>
      </c>
      <c r="Q2196" s="41">
        <v>2294</v>
      </c>
      <c r="R2196" s="41">
        <v>41.062600000000003</v>
      </c>
      <c r="S2196" s="41">
        <v>3481</v>
      </c>
      <c r="T2196" s="41">
        <v>76.581999999999994</v>
      </c>
      <c r="U2196" s="41">
        <v>12651</v>
      </c>
      <c r="V2196" s="41">
        <v>247.16690000000003</v>
      </c>
      <c r="W2196" s="41">
        <v>5014</v>
      </c>
      <c r="X2196" s="41">
        <v>111.0745</v>
      </c>
    </row>
    <row r="2197" spans="1:24" x14ac:dyDescent="0.35">
      <c r="A2197" s="41" t="s">
        <v>594</v>
      </c>
      <c r="B2197" s="41" t="s">
        <v>542</v>
      </c>
      <c r="C2197" s="41" t="s">
        <v>12</v>
      </c>
      <c r="D2197" s="41" t="s">
        <v>228</v>
      </c>
      <c r="E2197" s="41" t="s">
        <v>228</v>
      </c>
      <c r="F2197" s="41" t="s">
        <v>761</v>
      </c>
      <c r="G2197" s="41">
        <v>6</v>
      </c>
      <c r="H2197" s="41">
        <v>7407.1459734248901</v>
      </c>
      <c r="I2197" s="41">
        <v>4062</v>
      </c>
      <c r="J2197" s="41">
        <v>367</v>
      </c>
      <c r="K2197" s="41">
        <v>80.833800000000011</v>
      </c>
      <c r="L2197" s="41">
        <v>7.3033000000000001</v>
      </c>
      <c r="M2197" s="41">
        <v>7680</v>
      </c>
      <c r="N2197" s="41">
        <v>478</v>
      </c>
      <c r="O2197" s="41">
        <v>172.79999999999998</v>
      </c>
      <c r="P2197" s="41">
        <v>10.754999999999999</v>
      </c>
      <c r="Q2197" s="41">
        <v>2128</v>
      </c>
      <c r="R2197" s="41">
        <v>38.091200000000001</v>
      </c>
      <c r="S2197" s="41">
        <v>2115</v>
      </c>
      <c r="T2197" s="41">
        <v>46.53</v>
      </c>
      <c r="U2197" s="41">
        <v>6557</v>
      </c>
      <c r="V2197" s="41">
        <v>126.2283</v>
      </c>
      <c r="W2197" s="41">
        <v>10273</v>
      </c>
      <c r="X2197" s="41">
        <v>230.08499999999998</v>
      </c>
    </row>
    <row r="2198" spans="1:24" x14ac:dyDescent="0.35">
      <c r="A2198" s="41" t="s">
        <v>521</v>
      </c>
      <c r="B2198" s="41" t="s">
        <v>453</v>
      </c>
      <c r="C2198" s="41" t="s">
        <v>12</v>
      </c>
      <c r="D2198" s="41" t="s">
        <v>392</v>
      </c>
      <c r="E2198" s="41" t="s">
        <v>392</v>
      </c>
      <c r="F2198" s="41" t="s">
        <v>756</v>
      </c>
      <c r="G2198" s="41">
        <v>1</v>
      </c>
      <c r="H2198" s="41">
        <v>6202.3968033152696</v>
      </c>
      <c r="I2198" s="41">
        <v>406</v>
      </c>
      <c r="J2198" s="41">
        <v>0</v>
      </c>
      <c r="K2198" s="41">
        <v>7.5109999999999992</v>
      </c>
      <c r="L2198" s="41">
        <v>0</v>
      </c>
      <c r="M2198" s="41">
        <v>922</v>
      </c>
      <c r="N2198" s="41">
        <v>18</v>
      </c>
      <c r="O2198" s="41">
        <v>18.347799999999999</v>
      </c>
      <c r="P2198" s="41">
        <v>0.35820000000000002</v>
      </c>
      <c r="Q2198" s="41">
        <v>15315</v>
      </c>
      <c r="R2198" s="41">
        <v>274.13850000000002</v>
      </c>
      <c r="S2198" s="41">
        <v>5721</v>
      </c>
      <c r="T2198" s="41">
        <v>125.86199999999999</v>
      </c>
      <c r="U2198" s="41">
        <v>15721</v>
      </c>
      <c r="V2198" s="41">
        <v>281.64950000000005</v>
      </c>
      <c r="W2198" s="41">
        <v>6661</v>
      </c>
      <c r="X2198" s="41">
        <v>144.56799999999998</v>
      </c>
    </row>
    <row r="2199" spans="1:24" x14ac:dyDescent="0.35">
      <c r="A2199" s="41" t="s">
        <v>521</v>
      </c>
      <c r="B2199" s="41" t="s">
        <v>453</v>
      </c>
      <c r="C2199" s="41" t="s">
        <v>12</v>
      </c>
      <c r="D2199" s="41" t="s">
        <v>392</v>
      </c>
      <c r="E2199" s="41" t="s">
        <v>392</v>
      </c>
      <c r="F2199" s="41" t="s">
        <v>760</v>
      </c>
      <c r="G2199" s="41">
        <v>5</v>
      </c>
      <c r="H2199" s="41">
        <v>6202.3968033152696</v>
      </c>
      <c r="I2199" s="41">
        <v>501</v>
      </c>
      <c r="J2199" s="41">
        <v>2</v>
      </c>
      <c r="K2199" s="41">
        <v>9.2684999999999995</v>
      </c>
      <c r="L2199" s="41">
        <v>3.6999999999999998E-2</v>
      </c>
      <c r="M2199" s="41">
        <v>1168</v>
      </c>
      <c r="N2199" s="41">
        <v>7</v>
      </c>
      <c r="O2199" s="41">
        <v>23.243200000000002</v>
      </c>
      <c r="P2199" s="41">
        <v>0.13930000000000001</v>
      </c>
      <c r="Q2199" s="41">
        <v>14561</v>
      </c>
      <c r="R2199" s="41">
        <v>260.64190000000002</v>
      </c>
      <c r="S2199" s="41">
        <v>5592</v>
      </c>
      <c r="T2199" s="41">
        <v>123.024</v>
      </c>
      <c r="U2199" s="41">
        <v>15064</v>
      </c>
      <c r="V2199" s="41">
        <v>269.94740000000002</v>
      </c>
      <c r="W2199" s="41">
        <v>6767</v>
      </c>
      <c r="X2199" s="41">
        <v>146.40649999999999</v>
      </c>
    </row>
    <row r="2200" spans="1:24" x14ac:dyDescent="0.35">
      <c r="A2200" s="41" t="s">
        <v>521</v>
      </c>
      <c r="B2200" s="41" t="s">
        <v>453</v>
      </c>
      <c r="C2200" s="41" t="s">
        <v>12</v>
      </c>
      <c r="D2200" s="41" t="s">
        <v>392</v>
      </c>
      <c r="E2200" s="41" t="s">
        <v>392</v>
      </c>
      <c r="F2200" s="41" t="s">
        <v>764</v>
      </c>
      <c r="G2200" s="41">
        <v>9</v>
      </c>
      <c r="H2200" s="41">
        <v>6202.3968033152696</v>
      </c>
      <c r="I2200" s="41">
        <v>935</v>
      </c>
      <c r="J2200" s="41">
        <v>16</v>
      </c>
      <c r="K2200" s="41">
        <v>18.6065</v>
      </c>
      <c r="L2200" s="41">
        <v>0.31840000000000002</v>
      </c>
      <c r="M2200" s="41"/>
      <c r="N2200" s="41"/>
      <c r="O2200" s="41"/>
      <c r="P2200" s="41"/>
      <c r="Q2200" s="41">
        <v>4043</v>
      </c>
      <c r="R2200" s="41">
        <v>72.369699999999995</v>
      </c>
      <c r="S2200" s="41"/>
      <c r="T2200" s="41"/>
      <c r="U2200" s="41">
        <v>4994</v>
      </c>
      <c r="V2200" s="41">
        <v>91.294600000000003</v>
      </c>
      <c r="W2200" s="41"/>
      <c r="X2200" s="41"/>
    </row>
    <row r="2201" spans="1:24" x14ac:dyDescent="0.35">
      <c r="A2201" s="41" t="s">
        <v>521</v>
      </c>
      <c r="B2201" s="41" t="s">
        <v>453</v>
      </c>
      <c r="C2201" s="41" t="s">
        <v>12</v>
      </c>
      <c r="D2201" s="41" t="s">
        <v>392</v>
      </c>
      <c r="E2201" s="41" t="s">
        <v>392</v>
      </c>
      <c r="F2201" s="41" t="s">
        <v>766</v>
      </c>
      <c r="G2201" s="41">
        <v>11</v>
      </c>
      <c r="H2201" s="41">
        <v>6202.3968033152696</v>
      </c>
      <c r="I2201" s="41">
        <v>17006</v>
      </c>
      <c r="J2201" s="41">
        <v>11</v>
      </c>
      <c r="K2201" s="41">
        <v>338.4194</v>
      </c>
      <c r="L2201" s="41">
        <v>0.21890000000000001</v>
      </c>
      <c r="M2201" s="41"/>
      <c r="N2201" s="41"/>
      <c r="O2201" s="41"/>
      <c r="P2201" s="41"/>
      <c r="Q2201" s="41">
        <v>5870</v>
      </c>
      <c r="R2201" s="41">
        <v>105.07299999999999</v>
      </c>
      <c r="S2201" s="41"/>
      <c r="T2201" s="41"/>
      <c r="U2201" s="41">
        <v>22887</v>
      </c>
      <c r="V2201" s="41">
        <v>443.71129999999999</v>
      </c>
      <c r="W2201" s="41"/>
      <c r="X2201" s="41"/>
    </row>
    <row r="2202" spans="1:24" x14ac:dyDescent="0.35">
      <c r="A2202" s="41" t="s">
        <v>521</v>
      </c>
      <c r="B2202" s="41" t="s">
        <v>453</v>
      </c>
      <c r="C2202" s="41" t="s">
        <v>12</v>
      </c>
      <c r="D2202" s="41" t="s">
        <v>392</v>
      </c>
      <c r="E2202" s="41" t="s">
        <v>392</v>
      </c>
      <c r="F2202" s="41" t="s">
        <v>765</v>
      </c>
      <c r="G2202" s="41">
        <v>10</v>
      </c>
      <c r="H2202" s="41">
        <v>6202.3968033152696</v>
      </c>
      <c r="I2202" s="41">
        <v>2303</v>
      </c>
      <c r="J2202" s="41">
        <v>5</v>
      </c>
      <c r="K2202" s="41">
        <v>45.829700000000003</v>
      </c>
      <c r="L2202" s="41">
        <v>9.9500000000000005E-2</v>
      </c>
      <c r="M2202" s="41"/>
      <c r="N2202" s="41"/>
      <c r="O2202" s="41"/>
      <c r="P2202" s="41"/>
      <c r="Q2202" s="41">
        <v>11695</v>
      </c>
      <c r="R2202" s="41">
        <v>209.34049999999999</v>
      </c>
      <c r="S2202" s="41"/>
      <c r="T2202" s="41"/>
      <c r="U2202" s="41">
        <v>14003</v>
      </c>
      <c r="V2202" s="41">
        <v>255.2697</v>
      </c>
      <c r="W2202" s="41"/>
      <c r="X2202" s="41"/>
    </row>
    <row r="2203" spans="1:24" x14ac:dyDescent="0.35">
      <c r="A2203" s="41" t="s">
        <v>521</v>
      </c>
      <c r="B2203" s="41" t="s">
        <v>453</v>
      </c>
      <c r="C2203" s="41" t="s">
        <v>12</v>
      </c>
      <c r="D2203" s="41" t="s">
        <v>392</v>
      </c>
      <c r="E2203" s="41" t="s">
        <v>392</v>
      </c>
      <c r="F2203" s="41" t="s">
        <v>759</v>
      </c>
      <c r="G2203" s="41">
        <v>4</v>
      </c>
      <c r="H2203" s="41">
        <v>6202.3968033152696</v>
      </c>
      <c r="I2203" s="41">
        <v>742</v>
      </c>
      <c r="J2203" s="41">
        <v>4</v>
      </c>
      <c r="K2203" s="41">
        <v>13.726999999999999</v>
      </c>
      <c r="L2203" s="41">
        <v>7.3999999999999996E-2</v>
      </c>
      <c r="M2203" s="41">
        <v>1058</v>
      </c>
      <c r="N2203" s="41">
        <v>29</v>
      </c>
      <c r="O2203" s="41">
        <v>21.054200000000002</v>
      </c>
      <c r="P2203" s="41">
        <v>0.57710000000000006</v>
      </c>
      <c r="Q2203" s="41">
        <v>10040</v>
      </c>
      <c r="R2203" s="41">
        <v>179.71600000000001</v>
      </c>
      <c r="S2203" s="41">
        <v>7297</v>
      </c>
      <c r="T2203" s="41">
        <v>160.53399999999999</v>
      </c>
      <c r="U2203" s="41">
        <v>10786</v>
      </c>
      <c r="V2203" s="41">
        <v>193.517</v>
      </c>
      <c r="W2203" s="41">
        <v>8384</v>
      </c>
      <c r="X2203" s="41">
        <v>182.1653</v>
      </c>
    </row>
    <row r="2204" spans="1:24" x14ac:dyDescent="0.35">
      <c r="A2204" s="41" t="s">
        <v>521</v>
      </c>
      <c r="B2204" s="41" t="s">
        <v>453</v>
      </c>
      <c r="C2204" s="41" t="s">
        <v>12</v>
      </c>
      <c r="D2204" s="41" t="s">
        <v>392</v>
      </c>
      <c r="E2204" s="41" t="s">
        <v>392</v>
      </c>
      <c r="F2204" s="41" t="s">
        <v>758</v>
      </c>
      <c r="G2204" s="41">
        <v>3</v>
      </c>
      <c r="H2204" s="41">
        <v>6202.3968033152696</v>
      </c>
      <c r="I2204" s="41">
        <v>663</v>
      </c>
      <c r="J2204" s="41">
        <v>2</v>
      </c>
      <c r="K2204" s="41">
        <v>12.265499999999999</v>
      </c>
      <c r="L2204" s="41">
        <v>3.6999999999999998E-2</v>
      </c>
      <c r="M2204" s="41">
        <v>3137</v>
      </c>
      <c r="N2204" s="41">
        <v>4</v>
      </c>
      <c r="O2204" s="41">
        <v>62.426300000000005</v>
      </c>
      <c r="P2204" s="41">
        <v>7.9600000000000004E-2</v>
      </c>
      <c r="Q2204" s="41">
        <v>7163</v>
      </c>
      <c r="R2204" s="41">
        <v>128.21770000000001</v>
      </c>
      <c r="S2204" s="41">
        <v>6585</v>
      </c>
      <c r="T2204" s="41">
        <v>144.87</v>
      </c>
      <c r="U2204" s="41">
        <v>7828</v>
      </c>
      <c r="V2204" s="41">
        <v>140.52020000000002</v>
      </c>
      <c r="W2204" s="41">
        <v>9726</v>
      </c>
      <c r="X2204" s="41">
        <v>207.3759</v>
      </c>
    </row>
    <row r="2205" spans="1:24" x14ac:dyDescent="0.35">
      <c r="A2205" s="41" t="s">
        <v>521</v>
      </c>
      <c r="B2205" s="41" t="s">
        <v>453</v>
      </c>
      <c r="C2205" s="41" t="s">
        <v>12</v>
      </c>
      <c r="D2205" s="41" t="s">
        <v>392</v>
      </c>
      <c r="E2205" s="41" t="s">
        <v>392</v>
      </c>
      <c r="F2205" s="41" t="s">
        <v>767</v>
      </c>
      <c r="G2205" s="41">
        <v>12</v>
      </c>
      <c r="H2205" s="41">
        <v>6202.3968033152696</v>
      </c>
      <c r="I2205" s="41">
        <v>2377</v>
      </c>
      <c r="J2205" s="41">
        <v>10</v>
      </c>
      <c r="K2205" s="41">
        <v>47.302300000000002</v>
      </c>
      <c r="L2205" s="41">
        <v>0.19900000000000001</v>
      </c>
      <c r="M2205" s="41"/>
      <c r="N2205" s="41"/>
      <c r="O2205" s="41"/>
      <c r="P2205" s="41"/>
      <c r="Q2205" s="41">
        <v>5244</v>
      </c>
      <c r="R2205" s="41">
        <v>93.867599999999996</v>
      </c>
      <c r="S2205" s="41"/>
      <c r="T2205" s="41"/>
      <c r="U2205" s="41">
        <v>7631</v>
      </c>
      <c r="V2205" s="41">
        <v>141.3689</v>
      </c>
      <c r="W2205" s="41"/>
      <c r="X2205" s="41"/>
    </row>
    <row r="2206" spans="1:24" x14ac:dyDescent="0.35">
      <c r="A2206" s="41" t="s">
        <v>521</v>
      </c>
      <c r="B2206" s="41" t="s">
        <v>453</v>
      </c>
      <c r="C2206" s="41" t="s">
        <v>12</v>
      </c>
      <c r="D2206" s="41" t="s">
        <v>392</v>
      </c>
      <c r="E2206" s="41" t="s">
        <v>392</v>
      </c>
      <c r="F2206" s="41" t="s">
        <v>757</v>
      </c>
      <c r="G2206" s="41">
        <v>2</v>
      </c>
      <c r="H2206" s="41">
        <v>6202.3968033152696</v>
      </c>
      <c r="I2206" s="41">
        <v>9144</v>
      </c>
      <c r="J2206" s="41">
        <v>0</v>
      </c>
      <c r="K2206" s="41">
        <v>169.16399999999999</v>
      </c>
      <c r="L2206" s="41">
        <v>0</v>
      </c>
      <c r="M2206" s="41">
        <v>914</v>
      </c>
      <c r="N2206" s="41">
        <v>13</v>
      </c>
      <c r="O2206" s="41">
        <v>18.188600000000001</v>
      </c>
      <c r="P2206" s="41">
        <v>0.25870000000000004</v>
      </c>
      <c r="Q2206" s="41">
        <v>6269</v>
      </c>
      <c r="R2206" s="41">
        <v>112.21510000000001</v>
      </c>
      <c r="S2206" s="41">
        <v>5475</v>
      </c>
      <c r="T2206" s="41">
        <v>120.45</v>
      </c>
      <c r="U2206" s="41">
        <v>15413</v>
      </c>
      <c r="V2206" s="41">
        <v>281.37909999999999</v>
      </c>
      <c r="W2206" s="41">
        <v>6402</v>
      </c>
      <c r="X2206" s="41">
        <v>138.8973</v>
      </c>
    </row>
    <row r="2207" spans="1:24" x14ac:dyDescent="0.35">
      <c r="A2207" s="41" t="s">
        <v>521</v>
      </c>
      <c r="B2207" s="41" t="s">
        <v>453</v>
      </c>
      <c r="C2207" s="41" t="s">
        <v>12</v>
      </c>
      <c r="D2207" s="41" t="s">
        <v>392</v>
      </c>
      <c r="E2207" s="41" t="s">
        <v>392</v>
      </c>
      <c r="F2207" s="41" t="s">
        <v>763</v>
      </c>
      <c r="G2207" s="41">
        <v>8</v>
      </c>
      <c r="H2207" s="41">
        <v>6202.3968033152696</v>
      </c>
      <c r="I2207" s="41">
        <v>862</v>
      </c>
      <c r="J2207" s="41">
        <v>1</v>
      </c>
      <c r="K2207" s="41">
        <v>17.1538</v>
      </c>
      <c r="L2207" s="41">
        <v>1.9900000000000001E-2</v>
      </c>
      <c r="M2207" s="41"/>
      <c r="N2207" s="41"/>
      <c r="O2207" s="41"/>
      <c r="P2207" s="41"/>
      <c r="Q2207" s="41">
        <v>8523</v>
      </c>
      <c r="R2207" s="41">
        <v>152.5617</v>
      </c>
      <c r="S2207" s="41"/>
      <c r="T2207" s="41"/>
      <c r="U2207" s="41">
        <v>9386</v>
      </c>
      <c r="V2207" s="41">
        <v>169.7354</v>
      </c>
      <c r="W2207" s="41"/>
      <c r="X2207" s="41"/>
    </row>
    <row r="2208" spans="1:24" x14ac:dyDescent="0.35">
      <c r="A2208" s="41" t="s">
        <v>521</v>
      </c>
      <c r="B2208" s="41" t="s">
        <v>453</v>
      </c>
      <c r="C2208" s="41" t="s">
        <v>12</v>
      </c>
      <c r="D2208" s="41" t="s">
        <v>392</v>
      </c>
      <c r="E2208" s="41" t="s">
        <v>392</v>
      </c>
      <c r="F2208" s="41" t="s">
        <v>762</v>
      </c>
      <c r="G2208" s="41">
        <v>7</v>
      </c>
      <c r="H2208" s="41">
        <v>6202.3968033152696</v>
      </c>
      <c r="I2208" s="41">
        <v>521</v>
      </c>
      <c r="J2208" s="41">
        <v>6</v>
      </c>
      <c r="K2208" s="41">
        <v>10.367900000000001</v>
      </c>
      <c r="L2208" s="41">
        <v>0.11940000000000001</v>
      </c>
      <c r="M2208" s="41">
        <v>0</v>
      </c>
      <c r="N2208" s="41">
        <v>5</v>
      </c>
      <c r="O2208" s="41">
        <v>0</v>
      </c>
      <c r="P2208" s="41">
        <v>0.11249999999999999</v>
      </c>
      <c r="Q2208" s="41">
        <v>9081</v>
      </c>
      <c r="R2208" s="41">
        <v>162.54990000000001</v>
      </c>
      <c r="S2208" s="41">
        <v>10156</v>
      </c>
      <c r="T2208" s="41">
        <v>223.43199999999999</v>
      </c>
      <c r="U2208" s="41">
        <v>9608</v>
      </c>
      <c r="V2208" s="41">
        <v>173.03720000000001</v>
      </c>
      <c r="W2208" s="41">
        <v>10161</v>
      </c>
      <c r="X2208" s="41">
        <v>223.5445</v>
      </c>
    </row>
    <row r="2209" spans="1:24" x14ac:dyDescent="0.35">
      <c r="A2209" s="41" t="s">
        <v>521</v>
      </c>
      <c r="B2209" s="41" t="s">
        <v>453</v>
      </c>
      <c r="C2209" s="41" t="s">
        <v>12</v>
      </c>
      <c r="D2209" s="41" t="s">
        <v>392</v>
      </c>
      <c r="E2209" s="41" t="s">
        <v>392</v>
      </c>
      <c r="F2209" s="41" t="s">
        <v>761</v>
      </c>
      <c r="G2209" s="41">
        <v>6</v>
      </c>
      <c r="H2209" s="41">
        <v>6202.3968033152696</v>
      </c>
      <c r="I2209" s="41">
        <v>652</v>
      </c>
      <c r="J2209" s="41">
        <v>11</v>
      </c>
      <c r="K2209" s="41">
        <v>12.9748</v>
      </c>
      <c r="L2209" s="41">
        <v>0.21890000000000001</v>
      </c>
      <c r="M2209" s="41">
        <v>1628</v>
      </c>
      <c r="N2209" s="41">
        <v>20</v>
      </c>
      <c r="O2209" s="41">
        <v>36.629999999999995</v>
      </c>
      <c r="P2209" s="41">
        <v>0.44999999999999996</v>
      </c>
      <c r="Q2209" s="41">
        <v>8337</v>
      </c>
      <c r="R2209" s="41">
        <v>149.23230000000001</v>
      </c>
      <c r="S2209" s="41">
        <v>8771</v>
      </c>
      <c r="T2209" s="41">
        <v>192.96199999999999</v>
      </c>
      <c r="U2209" s="41">
        <v>9000</v>
      </c>
      <c r="V2209" s="41">
        <v>162.42600000000002</v>
      </c>
      <c r="W2209" s="41">
        <v>10419</v>
      </c>
      <c r="X2209" s="41">
        <v>230.04199999999997</v>
      </c>
    </row>
    <row r="2210" spans="1:24" x14ac:dyDescent="0.35">
      <c r="A2210" s="41" t="s">
        <v>747</v>
      </c>
      <c r="B2210" s="41" t="s">
        <v>441</v>
      </c>
      <c r="C2210" s="41" t="s">
        <v>29</v>
      </c>
      <c r="D2210" s="41" t="s">
        <v>351</v>
      </c>
      <c r="E2210" s="41" t="s">
        <v>351</v>
      </c>
      <c r="F2210" s="41" t="s">
        <v>756</v>
      </c>
      <c r="G2210" s="41">
        <v>1</v>
      </c>
      <c r="H2210" s="41">
        <v>3957.3119034610399</v>
      </c>
      <c r="I2210" s="41">
        <v>8630</v>
      </c>
      <c r="J2210" s="41">
        <v>0</v>
      </c>
      <c r="K2210" s="41">
        <v>159.655</v>
      </c>
      <c r="L2210" s="41">
        <v>0</v>
      </c>
      <c r="M2210" s="41">
        <v>1080</v>
      </c>
      <c r="N2210" s="41">
        <v>0</v>
      </c>
      <c r="O2210" s="41">
        <v>21.492000000000001</v>
      </c>
      <c r="P2210" s="41">
        <v>0</v>
      </c>
      <c r="Q2210" s="41">
        <v>1652</v>
      </c>
      <c r="R2210" s="41">
        <v>29.570799999999998</v>
      </c>
      <c r="S2210" s="41">
        <v>3080</v>
      </c>
      <c r="T2210" s="41">
        <v>67.760000000000005</v>
      </c>
      <c r="U2210" s="41">
        <v>10282</v>
      </c>
      <c r="V2210" s="41">
        <v>189.22579999999999</v>
      </c>
      <c r="W2210" s="41">
        <v>4160</v>
      </c>
      <c r="X2210" s="41">
        <v>89.25200000000001</v>
      </c>
    </row>
    <row r="2211" spans="1:24" x14ac:dyDescent="0.35">
      <c r="A2211" s="41" t="s">
        <v>747</v>
      </c>
      <c r="B2211" s="41" t="s">
        <v>441</v>
      </c>
      <c r="C2211" s="41" t="s">
        <v>29</v>
      </c>
      <c r="D2211" s="41" t="s">
        <v>351</v>
      </c>
      <c r="E2211" s="41" t="s">
        <v>351</v>
      </c>
      <c r="F2211" s="41" t="s">
        <v>760</v>
      </c>
      <c r="G2211" s="41">
        <v>5</v>
      </c>
      <c r="H2211" s="41">
        <v>3957.3119034610399</v>
      </c>
      <c r="I2211" s="41">
        <v>868</v>
      </c>
      <c r="J2211" s="41">
        <v>0</v>
      </c>
      <c r="K2211" s="41">
        <v>16.058</v>
      </c>
      <c r="L2211" s="41">
        <v>0</v>
      </c>
      <c r="M2211" s="41">
        <v>986</v>
      </c>
      <c r="N2211" s="41">
        <v>0</v>
      </c>
      <c r="O2211" s="41">
        <v>19.621400000000001</v>
      </c>
      <c r="P2211" s="41">
        <v>0</v>
      </c>
      <c r="Q2211" s="41">
        <v>3964</v>
      </c>
      <c r="R2211" s="41">
        <v>70.955600000000004</v>
      </c>
      <c r="S2211" s="41">
        <v>3292</v>
      </c>
      <c r="T2211" s="41">
        <v>72.424000000000007</v>
      </c>
      <c r="U2211" s="41">
        <v>4832</v>
      </c>
      <c r="V2211" s="41">
        <v>87.013599999999997</v>
      </c>
      <c r="W2211" s="41">
        <v>4278</v>
      </c>
      <c r="X2211" s="41">
        <v>92.045400000000001</v>
      </c>
    </row>
    <row r="2212" spans="1:24" x14ac:dyDescent="0.35">
      <c r="A2212" s="41" t="s">
        <v>747</v>
      </c>
      <c r="B2212" s="41" t="s">
        <v>441</v>
      </c>
      <c r="C2212" s="41" t="s">
        <v>29</v>
      </c>
      <c r="D2212" s="41" t="s">
        <v>351</v>
      </c>
      <c r="E2212" s="41" t="s">
        <v>351</v>
      </c>
      <c r="F2212" s="41" t="s">
        <v>764</v>
      </c>
      <c r="G2212" s="41">
        <v>9</v>
      </c>
      <c r="H2212" s="41">
        <v>3957.3119034610399</v>
      </c>
      <c r="I2212" s="41">
        <v>1281</v>
      </c>
      <c r="J2212" s="41">
        <v>0</v>
      </c>
      <c r="K2212" s="41">
        <v>25.491900000000001</v>
      </c>
      <c r="L2212" s="41">
        <v>0</v>
      </c>
      <c r="M2212" s="41"/>
      <c r="N2212" s="41"/>
      <c r="O2212" s="41"/>
      <c r="P2212" s="41"/>
      <c r="Q2212" s="41">
        <v>3018</v>
      </c>
      <c r="R2212" s="41">
        <v>54.022199999999998</v>
      </c>
      <c r="S2212" s="41"/>
      <c r="T2212" s="41"/>
      <c r="U2212" s="41">
        <v>4299</v>
      </c>
      <c r="V2212" s="41">
        <v>79.514099999999999</v>
      </c>
      <c r="W2212" s="41"/>
      <c r="X2212" s="41"/>
    </row>
    <row r="2213" spans="1:24" x14ac:dyDescent="0.35">
      <c r="A2213" s="41" t="s">
        <v>747</v>
      </c>
      <c r="B2213" s="41" t="s">
        <v>441</v>
      </c>
      <c r="C2213" s="41" t="s">
        <v>29</v>
      </c>
      <c r="D2213" s="41" t="s">
        <v>351</v>
      </c>
      <c r="E2213" s="41" t="s">
        <v>351</v>
      </c>
      <c r="F2213" s="41" t="s">
        <v>766</v>
      </c>
      <c r="G2213" s="41">
        <v>11</v>
      </c>
      <c r="H2213" s="41">
        <v>3957.3119034610399</v>
      </c>
      <c r="I2213" s="41">
        <v>1790</v>
      </c>
      <c r="J2213" s="41">
        <v>0</v>
      </c>
      <c r="K2213" s="41">
        <v>35.621000000000002</v>
      </c>
      <c r="L2213" s="41">
        <v>0</v>
      </c>
      <c r="M2213" s="41"/>
      <c r="N2213" s="41"/>
      <c r="O2213" s="41"/>
      <c r="P2213" s="41"/>
      <c r="Q2213" s="41">
        <v>4932</v>
      </c>
      <c r="R2213" s="41">
        <v>88.282799999999995</v>
      </c>
      <c r="S2213" s="41"/>
      <c r="T2213" s="41"/>
      <c r="U2213" s="41">
        <v>6722</v>
      </c>
      <c r="V2213" s="41">
        <v>123.90379999999999</v>
      </c>
      <c r="W2213" s="41"/>
      <c r="X2213" s="41"/>
    </row>
    <row r="2214" spans="1:24" x14ac:dyDescent="0.35">
      <c r="A2214" s="41" t="s">
        <v>747</v>
      </c>
      <c r="B2214" s="41" t="s">
        <v>441</v>
      </c>
      <c r="C2214" s="41" t="s">
        <v>29</v>
      </c>
      <c r="D2214" s="41" t="s">
        <v>351</v>
      </c>
      <c r="E2214" s="41" t="s">
        <v>351</v>
      </c>
      <c r="F2214" s="41" t="s">
        <v>765</v>
      </c>
      <c r="G2214" s="41">
        <v>10</v>
      </c>
      <c r="H2214" s="41">
        <v>3957.3119034610399</v>
      </c>
      <c r="I2214" s="41">
        <v>2230</v>
      </c>
      <c r="J2214" s="41">
        <v>0</v>
      </c>
      <c r="K2214" s="41">
        <v>44.377000000000002</v>
      </c>
      <c r="L2214" s="41">
        <v>0</v>
      </c>
      <c r="M2214" s="41"/>
      <c r="N2214" s="41"/>
      <c r="O2214" s="41"/>
      <c r="P2214" s="41"/>
      <c r="Q2214" s="41">
        <v>4770</v>
      </c>
      <c r="R2214" s="41">
        <v>85.382999999999996</v>
      </c>
      <c r="S2214" s="41"/>
      <c r="T2214" s="41"/>
      <c r="U2214" s="41">
        <v>7000</v>
      </c>
      <c r="V2214" s="41">
        <v>129.76</v>
      </c>
      <c r="W2214" s="41"/>
      <c r="X2214" s="41"/>
    </row>
    <row r="2215" spans="1:24" x14ac:dyDescent="0.35">
      <c r="A2215" s="41" t="s">
        <v>747</v>
      </c>
      <c r="B2215" s="41" t="s">
        <v>441</v>
      </c>
      <c r="C2215" s="41" t="s">
        <v>29</v>
      </c>
      <c r="D2215" s="41" t="s">
        <v>351</v>
      </c>
      <c r="E2215" s="41" t="s">
        <v>351</v>
      </c>
      <c r="F2215" s="41" t="s">
        <v>759</v>
      </c>
      <c r="G2215" s="41">
        <v>4</v>
      </c>
      <c r="H2215" s="41">
        <v>3957.3119034610399</v>
      </c>
      <c r="I2215" s="41">
        <v>1358</v>
      </c>
      <c r="J2215" s="41">
        <v>6</v>
      </c>
      <c r="K2215" s="41">
        <v>25.122999999999998</v>
      </c>
      <c r="L2215" s="41">
        <v>0.11099999999999999</v>
      </c>
      <c r="M2215" s="41">
        <v>1639</v>
      </c>
      <c r="N2215" s="41">
        <v>0</v>
      </c>
      <c r="O2215" s="41">
        <v>32.616100000000003</v>
      </c>
      <c r="P2215" s="41">
        <v>0</v>
      </c>
      <c r="Q2215" s="41">
        <v>4454</v>
      </c>
      <c r="R2215" s="41">
        <v>79.726600000000005</v>
      </c>
      <c r="S2215" s="41">
        <v>3887</v>
      </c>
      <c r="T2215" s="41">
        <v>85.513999999999996</v>
      </c>
      <c r="U2215" s="41">
        <v>5818</v>
      </c>
      <c r="V2215" s="41">
        <v>104.9606</v>
      </c>
      <c r="W2215" s="41">
        <v>5526</v>
      </c>
      <c r="X2215" s="41">
        <v>118.1301</v>
      </c>
    </row>
    <row r="2216" spans="1:24" x14ac:dyDescent="0.35">
      <c r="A2216" s="41" t="s">
        <v>747</v>
      </c>
      <c r="B2216" s="41" t="s">
        <v>441</v>
      </c>
      <c r="C2216" s="41" t="s">
        <v>29</v>
      </c>
      <c r="D2216" s="41" t="s">
        <v>351</v>
      </c>
      <c r="E2216" s="41" t="s">
        <v>351</v>
      </c>
      <c r="F2216" s="41" t="s">
        <v>758</v>
      </c>
      <c r="G2216" s="41">
        <v>3</v>
      </c>
      <c r="H2216" s="41">
        <v>3957.3119034610399</v>
      </c>
      <c r="I2216" s="41">
        <v>1607</v>
      </c>
      <c r="J2216" s="41">
        <v>0</v>
      </c>
      <c r="K2216" s="41">
        <v>29.729499999999998</v>
      </c>
      <c r="L2216" s="41">
        <v>0</v>
      </c>
      <c r="M2216" s="41">
        <v>1287</v>
      </c>
      <c r="N2216" s="41">
        <v>0</v>
      </c>
      <c r="O2216" s="41">
        <v>25.6113</v>
      </c>
      <c r="P2216" s="41">
        <v>0</v>
      </c>
      <c r="Q2216" s="41">
        <v>4073</v>
      </c>
      <c r="R2216" s="41">
        <v>72.906700000000001</v>
      </c>
      <c r="S2216" s="41">
        <v>3605</v>
      </c>
      <c r="T2216" s="41">
        <v>79.31</v>
      </c>
      <c r="U2216" s="41">
        <v>5680</v>
      </c>
      <c r="V2216" s="41">
        <v>102.6362</v>
      </c>
      <c r="W2216" s="41">
        <v>4892</v>
      </c>
      <c r="X2216" s="41">
        <v>104.9213</v>
      </c>
    </row>
    <row r="2217" spans="1:24" x14ac:dyDescent="0.35">
      <c r="A2217" s="41" t="s">
        <v>747</v>
      </c>
      <c r="B2217" s="41" t="s">
        <v>441</v>
      </c>
      <c r="C2217" s="41" t="s">
        <v>29</v>
      </c>
      <c r="D2217" s="41" t="s">
        <v>351</v>
      </c>
      <c r="E2217" s="41" t="s">
        <v>351</v>
      </c>
      <c r="F2217" s="41" t="s">
        <v>767</v>
      </c>
      <c r="G2217" s="41">
        <v>12</v>
      </c>
      <c r="H2217" s="41">
        <v>3957.3119034610399</v>
      </c>
      <c r="I2217" s="41">
        <v>903</v>
      </c>
      <c r="J2217" s="41">
        <v>0</v>
      </c>
      <c r="K2217" s="41">
        <v>17.9697</v>
      </c>
      <c r="L2217" s="41">
        <v>0</v>
      </c>
      <c r="M2217" s="41"/>
      <c r="N2217" s="41"/>
      <c r="O2217" s="41"/>
      <c r="P2217" s="41"/>
      <c r="Q2217" s="41">
        <v>2462</v>
      </c>
      <c r="R2217" s="41">
        <v>44.069800000000001</v>
      </c>
      <c r="S2217" s="41"/>
      <c r="T2217" s="41"/>
      <c r="U2217" s="41">
        <v>3365</v>
      </c>
      <c r="V2217" s="41">
        <v>62.039500000000004</v>
      </c>
      <c r="W2217" s="41"/>
      <c r="X2217" s="41"/>
    </row>
    <row r="2218" spans="1:24" x14ac:dyDescent="0.35">
      <c r="A2218" s="41" t="s">
        <v>747</v>
      </c>
      <c r="B2218" s="41" t="s">
        <v>441</v>
      </c>
      <c r="C2218" s="41" t="s">
        <v>29</v>
      </c>
      <c r="D2218" s="41" t="s">
        <v>351</v>
      </c>
      <c r="E2218" s="41" t="s">
        <v>351</v>
      </c>
      <c r="F2218" s="41" t="s">
        <v>757</v>
      </c>
      <c r="G2218" s="41">
        <v>2</v>
      </c>
      <c r="H2218" s="41">
        <v>3957.3119034610399</v>
      </c>
      <c r="I2218" s="41">
        <v>1306</v>
      </c>
      <c r="J2218" s="41">
        <v>0</v>
      </c>
      <c r="K2218" s="41">
        <v>24.160999999999998</v>
      </c>
      <c r="L2218" s="41">
        <v>0</v>
      </c>
      <c r="M2218" s="41">
        <v>968</v>
      </c>
      <c r="N2218" s="41">
        <v>0</v>
      </c>
      <c r="O2218" s="41">
        <v>19.263200000000001</v>
      </c>
      <c r="P2218" s="41">
        <v>0</v>
      </c>
      <c r="Q2218" s="41">
        <v>1953</v>
      </c>
      <c r="R2218" s="41">
        <v>34.9587</v>
      </c>
      <c r="S2218" s="41">
        <v>6573</v>
      </c>
      <c r="T2218" s="41">
        <v>144.60599999999999</v>
      </c>
      <c r="U2218" s="41">
        <v>3259</v>
      </c>
      <c r="V2218" s="41">
        <v>59.119699999999995</v>
      </c>
      <c r="W2218" s="41">
        <v>7541</v>
      </c>
      <c r="X2218" s="41">
        <v>163.86920000000001</v>
      </c>
    </row>
    <row r="2219" spans="1:24" x14ac:dyDescent="0.35">
      <c r="A2219" s="41" t="s">
        <v>747</v>
      </c>
      <c r="B2219" s="41" t="s">
        <v>441</v>
      </c>
      <c r="C2219" s="41" t="s">
        <v>29</v>
      </c>
      <c r="D2219" s="41" t="s">
        <v>351</v>
      </c>
      <c r="E2219" s="41" t="s">
        <v>351</v>
      </c>
      <c r="F2219" s="41" t="s">
        <v>763</v>
      </c>
      <c r="G2219" s="41">
        <v>8</v>
      </c>
      <c r="H2219" s="41">
        <v>3957.3119034610399</v>
      </c>
      <c r="I2219" s="41">
        <v>927</v>
      </c>
      <c r="J2219" s="41">
        <v>0</v>
      </c>
      <c r="K2219" s="41">
        <v>18.447300000000002</v>
      </c>
      <c r="L2219" s="41">
        <v>0</v>
      </c>
      <c r="M2219" s="41"/>
      <c r="N2219" s="41"/>
      <c r="O2219" s="41"/>
      <c r="P2219" s="41"/>
      <c r="Q2219" s="41">
        <v>4691</v>
      </c>
      <c r="R2219" s="41">
        <v>83.968900000000005</v>
      </c>
      <c r="S2219" s="41"/>
      <c r="T2219" s="41"/>
      <c r="U2219" s="41">
        <v>5618</v>
      </c>
      <c r="V2219" s="41">
        <v>102.4162</v>
      </c>
      <c r="W2219" s="41"/>
      <c r="X2219" s="41"/>
    </row>
    <row r="2220" spans="1:24" x14ac:dyDescent="0.35">
      <c r="A2220" s="41" t="s">
        <v>747</v>
      </c>
      <c r="B2220" s="41" t="s">
        <v>441</v>
      </c>
      <c r="C2220" s="41" t="s">
        <v>29</v>
      </c>
      <c r="D2220" s="41" t="s">
        <v>351</v>
      </c>
      <c r="E2220" s="41" t="s">
        <v>351</v>
      </c>
      <c r="F2220" s="41" t="s">
        <v>762</v>
      </c>
      <c r="G2220" s="41">
        <v>7</v>
      </c>
      <c r="H2220" s="41">
        <v>3957.3119034610399</v>
      </c>
      <c r="I2220" s="41">
        <v>709</v>
      </c>
      <c r="J2220" s="41">
        <v>0</v>
      </c>
      <c r="K2220" s="41">
        <v>14.109100000000002</v>
      </c>
      <c r="L2220" s="41">
        <v>0</v>
      </c>
      <c r="M2220" s="41">
        <v>0</v>
      </c>
      <c r="N2220" s="41">
        <v>0</v>
      </c>
      <c r="O2220" s="41">
        <v>0</v>
      </c>
      <c r="P2220" s="41">
        <v>0</v>
      </c>
      <c r="Q2220" s="41">
        <v>3677</v>
      </c>
      <c r="R2220" s="41">
        <v>65.818299999999994</v>
      </c>
      <c r="S2220" s="41">
        <v>4043</v>
      </c>
      <c r="T2220" s="41">
        <v>88.945999999999998</v>
      </c>
      <c r="U2220" s="41">
        <v>4386</v>
      </c>
      <c r="V2220" s="41">
        <v>79.927399999999992</v>
      </c>
      <c r="W2220" s="41">
        <v>4043</v>
      </c>
      <c r="X2220" s="41">
        <v>88.945999999999998</v>
      </c>
    </row>
    <row r="2221" spans="1:24" x14ac:dyDescent="0.35">
      <c r="A2221" s="41" t="s">
        <v>747</v>
      </c>
      <c r="B2221" s="41" t="s">
        <v>441</v>
      </c>
      <c r="C2221" s="41" t="s">
        <v>29</v>
      </c>
      <c r="D2221" s="41" t="s">
        <v>351</v>
      </c>
      <c r="E2221" s="41" t="s">
        <v>351</v>
      </c>
      <c r="F2221" s="41" t="s">
        <v>761</v>
      </c>
      <c r="G2221" s="41">
        <v>6</v>
      </c>
      <c r="H2221" s="41">
        <v>3957.3119034610399</v>
      </c>
      <c r="I2221" s="41">
        <v>2104</v>
      </c>
      <c r="J2221" s="41">
        <v>0</v>
      </c>
      <c r="K2221" s="41">
        <v>41.869600000000005</v>
      </c>
      <c r="L2221" s="41">
        <v>0</v>
      </c>
      <c r="M2221" s="41">
        <v>1086</v>
      </c>
      <c r="N2221" s="41">
        <v>0</v>
      </c>
      <c r="O2221" s="41">
        <v>24.434999999999999</v>
      </c>
      <c r="P2221" s="41">
        <v>0</v>
      </c>
      <c r="Q2221" s="41">
        <v>4918</v>
      </c>
      <c r="R2221" s="41">
        <v>88.032200000000003</v>
      </c>
      <c r="S2221" s="41">
        <v>4841</v>
      </c>
      <c r="T2221" s="41">
        <v>106.502</v>
      </c>
      <c r="U2221" s="41">
        <v>7022</v>
      </c>
      <c r="V2221" s="41">
        <v>129.90180000000001</v>
      </c>
      <c r="W2221" s="41">
        <v>5927</v>
      </c>
      <c r="X2221" s="41">
        <v>130.93699999999998</v>
      </c>
    </row>
    <row r="2222" spans="1:24" x14ac:dyDescent="0.35">
      <c r="A2222" s="41" t="s">
        <v>479</v>
      </c>
      <c r="B2222" s="41" t="s">
        <v>826</v>
      </c>
      <c r="C2222" s="41" t="s">
        <v>12</v>
      </c>
      <c r="D2222" s="41" t="s">
        <v>229</v>
      </c>
      <c r="E2222" s="41" t="s">
        <v>229</v>
      </c>
      <c r="F2222" s="41" t="s">
        <v>756</v>
      </c>
      <c r="G2222" s="41">
        <v>1</v>
      </c>
      <c r="H2222" s="41">
        <v>3767.12046844007</v>
      </c>
      <c r="I2222" s="41">
        <v>2</v>
      </c>
      <c r="J2222" s="41">
        <v>0</v>
      </c>
      <c r="K2222" s="41">
        <v>3.6999999999999998E-2</v>
      </c>
      <c r="L2222" s="41">
        <v>0</v>
      </c>
      <c r="M2222" s="41">
        <v>0</v>
      </c>
      <c r="N2222" s="41">
        <v>0</v>
      </c>
      <c r="O2222" s="41">
        <v>0</v>
      </c>
      <c r="P2222" s="41">
        <v>0</v>
      </c>
      <c r="Q2222" s="41">
        <v>0</v>
      </c>
      <c r="R2222" s="41">
        <v>0</v>
      </c>
      <c r="S2222" s="41">
        <v>0</v>
      </c>
      <c r="T2222" s="41">
        <v>0</v>
      </c>
      <c r="U2222" s="41">
        <v>2</v>
      </c>
      <c r="V2222" s="41">
        <v>3.6999999999999998E-2</v>
      </c>
      <c r="W2222" s="41">
        <v>0</v>
      </c>
      <c r="X2222" s="41">
        <v>0</v>
      </c>
    </row>
    <row r="2223" spans="1:24" x14ac:dyDescent="0.35">
      <c r="A2223" s="41" t="s">
        <v>479</v>
      </c>
      <c r="B2223" s="41" t="s">
        <v>826</v>
      </c>
      <c r="C2223" s="41" t="s">
        <v>12</v>
      </c>
      <c r="D2223" s="41" t="s">
        <v>229</v>
      </c>
      <c r="E2223" s="41" t="s">
        <v>229</v>
      </c>
      <c r="F2223" s="41" t="s">
        <v>760</v>
      </c>
      <c r="G2223" s="41">
        <v>5</v>
      </c>
      <c r="H2223" s="41">
        <v>3767.12046844007</v>
      </c>
      <c r="I2223" s="41">
        <v>0</v>
      </c>
      <c r="J2223" s="41">
        <v>0</v>
      </c>
      <c r="K2223" s="41">
        <v>0</v>
      </c>
      <c r="L2223" s="41">
        <v>0</v>
      </c>
      <c r="M2223" s="41">
        <v>6</v>
      </c>
      <c r="N2223" s="41">
        <v>0</v>
      </c>
      <c r="O2223" s="41">
        <v>0.11940000000000001</v>
      </c>
      <c r="P2223" s="41">
        <v>0</v>
      </c>
      <c r="Q2223" s="41">
        <v>0</v>
      </c>
      <c r="R2223" s="41">
        <v>0</v>
      </c>
      <c r="S2223" s="41">
        <v>0</v>
      </c>
      <c r="T2223" s="41">
        <v>0</v>
      </c>
      <c r="U2223" s="41">
        <v>0</v>
      </c>
      <c r="V2223" s="41">
        <v>0</v>
      </c>
      <c r="W2223" s="41">
        <v>6</v>
      </c>
      <c r="X2223" s="41">
        <v>0.11940000000000001</v>
      </c>
    </row>
    <row r="2224" spans="1:24" x14ac:dyDescent="0.35">
      <c r="A2224" s="41" t="s">
        <v>479</v>
      </c>
      <c r="B2224" s="41" t="s">
        <v>826</v>
      </c>
      <c r="C2224" s="41" t="s">
        <v>12</v>
      </c>
      <c r="D2224" s="41" t="s">
        <v>229</v>
      </c>
      <c r="E2224" s="41" t="s">
        <v>229</v>
      </c>
      <c r="F2224" s="41" t="s">
        <v>764</v>
      </c>
      <c r="G2224" s="41">
        <v>9</v>
      </c>
      <c r="H2224" s="41">
        <v>3767.12046844007</v>
      </c>
      <c r="I2224" s="41">
        <v>0</v>
      </c>
      <c r="J2224" s="41">
        <v>0</v>
      </c>
      <c r="K2224" s="41">
        <v>0</v>
      </c>
      <c r="L2224" s="41">
        <v>0</v>
      </c>
      <c r="M2224" s="41"/>
      <c r="N2224" s="41"/>
      <c r="O2224" s="41"/>
      <c r="P2224" s="41"/>
      <c r="Q2224" s="41">
        <v>0</v>
      </c>
      <c r="R2224" s="41">
        <v>0</v>
      </c>
      <c r="S2224" s="41"/>
      <c r="T2224" s="41"/>
      <c r="U2224" s="41">
        <v>0</v>
      </c>
      <c r="V2224" s="41">
        <v>0</v>
      </c>
      <c r="W2224" s="41"/>
      <c r="X2224" s="41"/>
    </row>
    <row r="2225" spans="1:24" x14ac:dyDescent="0.35">
      <c r="A2225" s="41" t="s">
        <v>479</v>
      </c>
      <c r="B2225" s="41" t="s">
        <v>826</v>
      </c>
      <c r="C2225" s="41" t="s">
        <v>12</v>
      </c>
      <c r="D2225" s="41" t="s">
        <v>229</v>
      </c>
      <c r="E2225" s="41" t="s">
        <v>229</v>
      </c>
      <c r="F2225" s="41" t="s">
        <v>766</v>
      </c>
      <c r="G2225" s="41">
        <v>11</v>
      </c>
      <c r="H2225" s="41">
        <v>3767.12046844007</v>
      </c>
      <c r="I2225" s="41">
        <v>0</v>
      </c>
      <c r="J2225" s="41">
        <v>0</v>
      </c>
      <c r="K2225" s="41">
        <v>0</v>
      </c>
      <c r="L2225" s="41">
        <v>0</v>
      </c>
      <c r="M2225" s="41"/>
      <c r="N2225" s="41"/>
      <c r="O2225" s="41"/>
      <c r="P2225" s="41"/>
      <c r="Q2225" s="41">
        <v>0</v>
      </c>
      <c r="R2225" s="41">
        <v>0</v>
      </c>
      <c r="S2225" s="41"/>
      <c r="T2225" s="41"/>
      <c r="U2225" s="41">
        <v>0</v>
      </c>
      <c r="V2225" s="41">
        <v>0</v>
      </c>
      <c r="W2225" s="41"/>
      <c r="X2225" s="41"/>
    </row>
    <row r="2226" spans="1:24" x14ac:dyDescent="0.35">
      <c r="A2226" s="41" t="s">
        <v>479</v>
      </c>
      <c r="B2226" s="41" t="s">
        <v>826</v>
      </c>
      <c r="C2226" s="41" t="s">
        <v>12</v>
      </c>
      <c r="D2226" s="41" t="s">
        <v>229</v>
      </c>
      <c r="E2226" s="41" t="s">
        <v>229</v>
      </c>
      <c r="F2226" s="41" t="s">
        <v>765</v>
      </c>
      <c r="G2226" s="41">
        <v>10</v>
      </c>
      <c r="H2226" s="41">
        <v>3767.12046844007</v>
      </c>
      <c r="I2226" s="41">
        <v>0</v>
      </c>
      <c r="J2226" s="41">
        <v>0</v>
      </c>
      <c r="K2226" s="41">
        <v>0</v>
      </c>
      <c r="L2226" s="41">
        <v>0</v>
      </c>
      <c r="M2226" s="41"/>
      <c r="N2226" s="41"/>
      <c r="O2226" s="41"/>
      <c r="P2226" s="41"/>
      <c r="Q2226" s="41">
        <v>0</v>
      </c>
      <c r="R2226" s="41">
        <v>0</v>
      </c>
      <c r="S2226" s="41"/>
      <c r="T2226" s="41"/>
      <c r="U2226" s="41">
        <v>0</v>
      </c>
      <c r="V2226" s="41">
        <v>0</v>
      </c>
      <c r="W2226" s="41"/>
      <c r="X2226" s="41"/>
    </row>
    <row r="2227" spans="1:24" x14ac:dyDescent="0.35">
      <c r="A2227" s="41" t="s">
        <v>479</v>
      </c>
      <c r="B2227" s="41" t="s">
        <v>826</v>
      </c>
      <c r="C2227" s="41" t="s">
        <v>12</v>
      </c>
      <c r="D2227" s="41" t="s">
        <v>229</v>
      </c>
      <c r="E2227" s="41" t="s">
        <v>229</v>
      </c>
      <c r="F2227" s="41" t="s">
        <v>759</v>
      </c>
      <c r="G2227" s="41">
        <v>4</v>
      </c>
      <c r="H2227" s="41">
        <v>3767.12046844007</v>
      </c>
      <c r="I2227" s="41">
        <v>0</v>
      </c>
      <c r="J2227" s="41">
        <v>0</v>
      </c>
      <c r="K2227" s="41">
        <v>0</v>
      </c>
      <c r="L2227" s="41">
        <v>0</v>
      </c>
      <c r="M2227" s="41">
        <v>0</v>
      </c>
      <c r="N2227" s="41">
        <v>0</v>
      </c>
      <c r="O2227" s="41">
        <v>0</v>
      </c>
      <c r="P2227" s="41">
        <v>0</v>
      </c>
      <c r="Q2227" s="41">
        <v>0</v>
      </c>
      <c r="R2227" s="41">
        <v>0</v>
      </c>
      <c r="S2227" s="41">
        <v>0</v>
      </c>
      <c r="T2227" s="41">
        <v>0</v>
      </c>
      <c r="U2227" s="41">
        <v>0</v>
      </c>
      <c r="V2227" s="41">
        <v>0</v>
      </c>
      <c r="W2227" s="41">
        <v>0</v>
      </c>
      <c r="X2227" s="41">
        <v>0</v>
      </c>
    </row>
    <row r="2228" spans="1:24" x14ac:dyDescent="0.35">
      <c r="A2228" s="41" t="s">
        <v>479</v>
      </c>
      <c r="B2228" s="41" t="s">
        <v>826</v>
      </c>
      <c r="C2228" s="41" t="s">
        <v>12</v>
      </c>
      <c r="D2228" s="41" t="s">
        <v>229</v>
      </c>
      <c r="E2228" s="41" t="s">
        <v>229</v>
      </c>
      <c r="F2228" s="41" t="s">
        <v>758</v>
      </c>
      <c r="G2228" s="41">
        <v>3</v>
      </c>
      <c r="H2228" s="41">
        <v>3767.12046844007</v>
      </c>
      <c r="I2228" s="41">
        <v>0</v>
      </c>
      <c r="J2228" s="41">
        <v>0</v>
      </c>
      <c r="K2228" s="41">
        <v>0</v>
      </c>
      <c r="L2228" s="41">
        <v>0</v>
      </c>
      <c r="M2228" s="41">
        <v>2</v>
      </c>
      <c r="N2228" s="41">
        <v>0</v>
      </c>
      <c r="O2228" s="41">
        <v>3.9800000000000002E-2</v>
      </c>
      <c r="P2228" s="41">
        <v>0</v>
      </c>
      <c r="Q2228" s="41">
        <v>0</v>
      </c>
      <c r="R2228" s="41">
        <v>0</v>
      </c>
      <c r="S2228" s="41">
        <v>0</v>
      </c>
      <c r="T2228" s="41">
        <v>0</v>
      </c>
      <c r="U2228" s="41">
        <v>0</v>
      </c>
      <c r="V2228" s="41">
        <v>0</v>
      </c>
      <c r="W2228" s="41">
        <v>2</v>
      </c>
      <c r="X2228" s="41">
        <v>3.9800000000000002E-2</v>
      </c>
    </row>
    <row r="2229" spans="1:24" x14ac:dyDescent="0.35">
      <c r="A2229" s="41" t="s">
        <v>479</v>
      </c>
      <c r="B2229" s="41" t="s">
        <v>826</v>
      </c>
      <c r="C2229" s="41" t="s">
        <v>12</v>
      </c>
      <c r="D2229" s="41" t="s">
        <v>229</v>
      </c>
      <c r="E2229" s="41" t="s">
        <v>229</v>
      </c>
      <c r="F2229" s="41" t="s">
        <v>767</v>
      </c>
      <c r="G2229" s="41">
        <v>12</v>
      </c>
      <c r="H2229" s="41">
        <v>3767.12046844007</v>
      </c>
      <c r="I2229" s="41">
        <v>0</v>
      </c>
      <c r="J2229" s="41">
        <v>0</v>
      </c>
      <c r="K2229" s="41">
        <v>0</v>
      </c>
      <c r="L2229" s="41">
        <v>0</v>
      </c>
      <c r="M2229" s="41"/>
      <c r="N2229" s="41"/>
      <c r="O2229" s="41"/>
      <c r="P2229" s="41"/>
      <c r="Q2229" s="41">
        <v>0</v>
      </c>
      <c r="R2229" s="41">
        <v>0</v>
      </c>
      <c r="S2229" s="41"/>
      <c r="T2229" s="41"/>
      <c r="U2229" s="41">
        <v>0</v>
      </c>
      <c r="V2229" s="41">
        <v>0</v>
      </c>
      <c r="W2229" s="41"/>
      <c r="X2229" s="41"/>
    </row>
    <row r="2230" spans="1:24" x14ac:dyDescent="0.35">
      <c r="A2230" s="41" t="s">
        <v>479</v>
      </c>
      <c r="B2230" s="41" t="s">
        <v>826</v>
      </c>
      <c r="C2230" s="41" t="s">
        <v>12</v>
      </c>
      <c r="D2230" s="41" t="s">
        <v>229</v>
      </c>
      <c r="E2230" s="41" t="s">
        <v>229</v>
      </c>
      <c r="F2230" s="41" t="s">
        <v>757</v>
      </c>
      <c r="G2230" s="41">
        <v>2</v>
      </c>
      <c r="H2230" s="41">
        <v>3767.12046844007</v>
      </c>
      <c r="I2230" s="41">
        <v>0</v>
      </c>
      <c r="J2230" s="41">
        <v>0</v>
      </c>
      <c r="K2230" s="41">
        <v>0</v>
      </c>
      <c r="L2230" s="41">
        <v>0</v>
      </c>
      <c r="M2230" s="41">
        <v>4</v>
      </c>
      <c r="N2230" s="41">
        <v>0</v>
      </c>
      <c r="O2230" s="41">
        <v>7.9600000000000004E-2</v>
      </c>
      <c r="P2230" s="41">
        <v>0</v>
      </c>
      <c r="Q2230" s="41">
        <v>0</v>
      </c>
      <c r="R2230" s="41">
        <v>0</v>
      </c>
      <c r="S2230" s="41">
        <v>0</v>
      </c>
      <c r="T2230" s="41">
        <v>0</v>
      </c>
      <c r="U2230" s="41">
        <v>0</v>
      </c>
      <c r="V2230" s="41">
        <v>0</v>
      </c>
      <c r="W2230" s="41">
        <v>4</v>
      </c>
      <c r="X2230" s="41">
        <v>7.9600000000000004E-2</v>
      </c>
    </row>
    <row r="2231" spans="1:24" x14ac:dyDescent="0.35">
      <c r="A2231" s="41" t="s">
        <v>479</v>
      </c>
      <c r="B2231" s="41" t="s">
        <v>826</v>
      </c>
      <c r="C2231" s="41" t="s">
        <v>12</v>
      </c>
      <c r="D2231" s="41" t="s">
        <v>229</v>
      </c>
      <c r="E2231" s="41" t="s">
        <v>229</v>
      </c>
      <c r="F2231" s="41" t="s">
        <v>763</v>
      </c>
      <c r="G2231" s="41">
        <v>8</v>
      </c>
      <c r="H2231" s="41">
        <v>3767.12046844007</v>
      </c>
      <c r="I2231" s="41">
        <v>0</v>
      </c>
      <c r="J2231" s="41">
        <v>0</v>
      </c>
      <c r="K2231" s="41">
        <v>0</v>
      </c>
      <c r="L2231" s="41">
        <v>0</v>
      </c>
      <c r="M2231" s="41"/>
      <c r="N2231" s="41"/>
      <c r="O2231" s="41"/>
      <c r="P2231" s="41"/>
      <c r="Q2231" s="41">
        <v>0</v>
      </c>
      <c r="R2231" s="41">
        <v>0</v>
      </c>
      <c r="S2231" s="41"/>
      <c r="T2231" s="41"/>
      <c r="U2231" s="41">
        <v>0</v>
      </c>
      <c r="V2231" s="41">
        <v>0</v>
      </c>
      <c r="W2231" s="41"/>
      <c r="X2231" s="41"/>
    </row>
    <row r="2232" spans="1:24" x14ac:dyDescent="0.35">
      <c r="A2232" s="41" t="s">
        <v>479</v>
      </c>
      <c r="B2232" s="41" t="s">
        <v>826</v>
      </c>
      <c r="C2232" s="41" t="s">
        <v>12</v>
      </c>
      <c r="D2232" s="41" t="s">
        <v>229</v>
      </c>
      <c r="E2232" s="41" t="s">
        <v>229</v>
      </c>
      <c r="F2232" s="41" t="s">
        <v>762</v>
      </c>
      <c r="G2232" s="41">
        <v>7</v>
      </c>
      <c r="H2232" s="41">
        <v>3767.12046844007</v>
      </c>
      <c r="I2232" s="41">
        <v>0</v>
      </c>
      <c r="J2232" s="41">
        <v>0</v>
      </c>
      <c r="K2232" s="41">
        <v>0</v>
      </c>
      <c r="L2232" s="41">
        <v>0</v>
      </c>
      <c r="M2232" s="41">
        <v>0</v>
      </c>
      <c r="N2232" s="41">
        <v>0</v>
      </c>
      <c r="O2232" s="41">
        <v>0</v>
      </c>
      <c r="P2232" s="41">
        <v>0</v>
      </c>
      <c r="Q2232" s="41">
        <v>0</v>
      </c>
      <c r="R2232" s="41">
        <v>0</v>
      </c>
      <c r="S2232" s="41">
        <v>0</v>
      </c>
      <c r="T2232" s="41">
        <v>0</v>
      </c>
      <c r="U2232" s="41">
        <v>0</v>
      </c>
      <c r="V2232" s="41">
        <v>0</v>
      </c>
      <c r="W2232" s="41">
        <v>0</v>
      </c>
      <c r="X2232" s="41">
        <v>0</v>
      </c>
    </row>
    <row r="2233" spans="1:24" x14ac:dyDescent="0.35">
      <c r="A2233" s="41" t="s">
        <v>479</v>
      </c>
      <c r="B2233" s="41" t="s">
        <v>826</v>
      </c>
      <c r="C2233" s="41" t="s">
        <v>12</v>
      </c>
      <c r="D2233" s="41" t="s">
        <v>229</v>
      </c>
      <c r="E2233" s="41" t="s">
        <v>229</v>
      </c>
      <c r="F2233" s="41" t="s">
        <v>761</v>
      </c>
      <c r="G2233" s="41">
        <v>6</v>
      </c>
      <c r="H2233" s="41">
        <v>3767.12046844007</v>
      </c>
      <c r="I2233" s="41">
        <v>0</v>
      </c>
      <c r="J2233" s="41">
        <v>0</v>
      </c>
      <c r="K2233" s="41">
        <v>0</v>
      </c>
      <c r="L2233" s="41">
        <v>0</v>
      </c>
      <c r="M2233" s="41">
        <v>0</v>
      </c>
      <c r="N2233" s="41">
        <v>0</v>
      </c>
      <c r="O2233" s="41">
        <v>0</v>
      </c>
      <c r="P2233" s="41">
        <v>0</v>
      </c>
      <c r="Q2233" s="41">
        <v>0</v>
      </c>
      <c r="R2233" s="41">
        <v>0</v>
      </c>
      <c r="S2233" s="41">
        <v>0</v>
      </c>
      <c r="T2233" s="41">
        <v>0</v>
      </c>
      <c r="U2233" s="41">
        <v>0</v>
      </c>
      <c r="V2233" s="41">
        <v>0</v>
      </c>
      <c r="W2233" s="41">
        <v>0</v>
      </c>
      <c r="X2233" s="41">
        <v>0</v>
      </c>
    </row>
    <row r="2234" spans="1:24" x14ac:dyDescent="0.35">
      <c r="A2234" s="41" t="s">
        <v>510</v>
      </c>
      <c r="B2234" s="41" t="s">
        <v>511</v>
      </c>
      <c r="C2234" s="41" t="s">
        <v>12</v>
      </c>
      <c r="D2234" s="41" t="s">
        <v>230</v>
      </c>
      <c r="E2234" s="41" t="s">
        <v>230</v>
      </c>
      <c r="F2234" s="41" t="s">
        <v>756</v>
      </c>
      <c r="G2234" s="41">
        <v>1</v>
      </c>
      <c r="H2234" s="41">
        <v>5016.7364936414597</v>
      </c>
      <c r="I2234" s="41">
        <v>768</v>
      </c>
      <c r="J2234" s="41">
        <v>0</v>
      </c>
      <c r="K2234" s="41">
        <v>14.207999999999998</v>
      </c>
      <c r="L2234" s="41">
        <v>0</v>
      </c>
      <c r="M2234" s="41">
        <v>7097</v>
      </c>
      <c r="N2234" s="41">
        <v>14</v>
      </c>
      <c r="O2234" s="41">
        <v>141.2303</v>
      </c>
      <c r="P2234" s="41">
        <v>0.27860000000000001</v>
      </c>
      <c r="Q2234" s="41">
        <v>9031</v>
      </c>
      <c r="R2234" s="41">
        <v>161.6549</v>
      </c>
      <c r="S2234" s="41">
        <v>21723</v>
      </c>
      <c r="T2234" s="41">
        <v>477.90600000000001</v>
      </c>
      <c r="U2234" s="41">
        <v>9799</v>
      </c>
      <c r="V2234" s="41">
        <v>175.8629</v>
      </c>
      <c r="W2234" s="41">
        <v>28834</v>
      </c>
      <c r="X2234" s="41">
        <v>619.41489999999999</v>
      </c>
    </row>
    <row r="2235" spans="1:24" x14ac:dyDescent="0.35">
      <c r="A2235" s="41" t="s">
        <v>510</v>
      </c>
      <c r="B2235" s="41" t="s">
        <v>511</v>
      </c>
      <c r="C2235" s="41" t="s">
        <v>12</v>
      </c>
      <c r="D2235" s="41" t="s">
        <v>230</v>
      </c>
      <c r="E2235" s="41" t="s">
        <v>230</v>
      </c>
      <c r="F2235" s="41" t="s">
        <v>760</v>
      </c>
      <c r="G2235" s="41">
        <v>5</v>
      </c>
      <c r="H2235" s="41">
        <v>5016.7364936414597</v>
      </c>
      <c r="I2235" s="41">
        <v>955</v>
      </c>
      <c r="J2235" s="41">
        <v>0</v>
      </c>
      <c r="K2235" s="41">
        <v>17.6675</v>
      </c>
      <c r="L2235" s="41">
        <v>0</v>
      </c>
      <c r="M2235" s="41">
        <v>4701</v>
      </c>
      <c r="N2235" s="41">
        <v>35</v>
      </c>
      <c r="O2235" s="41">
        <v>93.549900000000008</v>
      </c>
      <c r="P2235" s="41">
        <v>0.69650000000000001</v>
      </c>
      <c r="Q2235" s="41">
        <v>21264</v>
      </c>
      <c r="R2235" s="41">
        <v>380.62560000000002</v>
      </c>
      <c r="S2235" s="41">
        <v>11863</v>
      </c>
      <c r="T2235" s="41">
        <v>260.98599999999999</v>
      </c>
      <c r="U2235" s="41">
        <v>22219</v>
      </c>
      <c r="V2235" s="41">
        <v>398.29310000000004</v>
      </c>
      <c r="W2235" s="41">
        <v>16599</v>
      </c>
      <c r="X2235" s="41">
        <v>355.23239999999998</v>
      </c>
    </row>
    <row r="2236" spans="1:24" x14ac:dyDescent="0.35">
      <c r="A2236" s="41" t="s">
        <v>510</v>
      </c>
      <c r="B2236" s="41" t="s">
        <v>511</v>
      </c>
      <c r="C2236" s="41" t="s">
        <v>12</v>
      </c>
      <c r="D2236" s="41" t="s">
        <v>230</v>
      </c>
      <c r="E2236" s="41" t="s">
        <v>230</v>
      </c>
      <c r="F2236" s="41" t="s">
        <v>764</v>
      </c>
      <c r="G2236" s="41">
        <v>9</v>
      </c>
      <c r="H2236" s="41">
        <v>5016.7364936414597</v>
      </c>
      <c r="I2236" s="41">
        <v>5818</v>
      </c>
      <c r="J2236" s="41">
        <v>7</v>
      </c>
      <c r="K2236" s="41">
        <v>115.77820000000001</v>
      </c>
      <c r="L2236" s="41">
        <v>0.13930000000000001</v>
      </c>
      <c r="M2236" s="41"/>
      <c r="N2236" s="41"/>
      <c r="O2236" s="41"/>
      <c r="P2236" s="41"/>
      <c r="Q2236" s="41">
        <v>11384</v>
      </c>
      <c r="R2236" s="41">
        <v>203.77359999999999</v>
      </c>
      <c r="S2236" s="41"/>
      <c r="T2236" s="41"/>
      <c r="U2236" s="41">
        <v>17209</v>
      </c>
      <c r="V2236" s="41">
        <v>319.69110000000001</v>
      </c>
      <c r="W2236" s="41"/>
      <c r="X2236" s="41"/>
    </row>
    <row r="2237" spans="1:24" x14ac:dyDescent="0.35">
      <c r="A2237" s="41" t="s">
        <v>510</v>
      </c>
      <c r="B2237" s="41" t="s">
        <v>511</v>
      </c>
      <c r="C2237" s="41" t="s">
        <v>12</v>
      </c>
      <c r="D2237" s="41" t="s">
        <v>230</v>
      </c>
      <c r="E2237" s="41" t="s">
        <v>230</v>
      </c>
      <c r="F2237" s="41" t="s">
        <v>766</v>
      </c>
      <c r="G2237" s="41">
        <v>11</v>
      </c>
      <c r="H2237" s="41">
        <v>5016.7364936414597</v>
      </c>
      <c r="I2237" s="41">
        <v>6522</v>
      </c>
      <c r="J2237" s="41">
        <v>84</v>
      </c>
      <c r="K2237" s="41">
        <v>129.7878</v>
      </c>
      <c r="L2237" s="41">
        <v>1.6716000000000002</v>
      </c>
      <c r="M2237" s="41"/>
      <c r="N2237" s="41"/>
      <c r="O2237" s="41"/>
      <c r="P2237" s="41"/>
      <c r="Q2237" s="41">
        <v>23181</v>
      </c>
      <c r="R2237" s="41">
        <v>414.93990000000002</v>
      </c>
      <c r="S2237" s="41"/>
      <c r="T2237" s="41"/>
      <c r="U2237" s="41">
        <v>29787</v>
      </c>
      <c r="V2237" s="41">
        <v>546.39930000000004</v>
      </c>
      <c r="W2237" s="41"/>
      <c r="X2237" s="41"/>
    </row>
    <row r="2238" spans="1:24" x14ac:dyDescent="0.35">
      <c r="A2238" s="41" t="s">
        <v>510</v>
      </c>
      <c r="B2238" s="41" t="s">
        <v>511</v>
      </c>
      <c r="C2238" s="41" t="s">
        <v>12</v>
      </c>
      <c r="D2238" s="41" t="s">
        <v>230</v>
      </c>
      <c r="E2238" s="41" t="s">
        <v>230</v>
      </c>
      <c r="F2238" s="41" t="s">
        <v>765</v>
      </c>
      <c r="G2238" s="41">
        <v>10</v>
      </c>
      <c r="H2238" s="41">
        <v>5016.7364936414597</v>
      </c>
      <c r="I2238" s="41">
        <v>7272</v>
      </c>
      <c r="J2238" s="41">
        <v>95</v>
      </c>
      <c r="K2238" s="41">
        <v>144.71280000000002</v>
      </c>
      <c r="L2238" s="41">
        <v>1.8905000000000001</v>
      </c>
      <c r="M2238" s="41"/>
      <c r="N2238" s="41"/>
      <c r="O2238" s="41"/>
      <c r="P2238" s="41"/>
      <c r="Q2238" s="41">
        <v>16537</v>
      </c>
      <c r="R2238" s="41">
        <v>296.01229999999998</v>
      </c>
      <c r="S2238" s="41"/>
      <c r="T2238" s="41"/>
      <c r="U2238" s="41">
        <v>23904</v>
      </c>
      <c r="V2238" s="41">
        <v>442.61559999999997</v>
      </c>
      <c r="W2238" s="41"/>
      <c r="X2238" s="41"/>
    </row>
    <row r="2239" spans="1:24" x14ac:dyDescent="0.35">
      <c r="A2239" s="41" t="s">
        <v>510</v>
      </c>
      <c r="B2239" s="41" t="s">
        <v>511</v>
      </c>
      <c r="C2239" s="41" t="s">
        <v>12</v>
      </c>
      <c r="D2239" s="41" t="s">
        <v>230</v>
      </c>
      <c r="E2239" s="41" t="s">
        <v>230</v>
      </c>
      <c r="F2239" s="41" t="s">
        <v>759</v>
      </c>
      <c r="G2239" s="41">
        <v>4</v>
      </c>
      <c r="H2239" s="41">
        <v>5016.7364936414597</v>
      </c>
      <c r="I2239" s="41">
        <v>827</v>
      </c>
      <c r="J2239" s="41">
        <v>0</v>
      </c>
      <c r="K2239" s="41">
        <v>15.2995</v>
      </c>
      <c r="L2239" s="41">
        <v>0</v>
      </c>
      <c r="M2239" s="41">
        <v>6211</v>
      </c>
      <c r="N2239" s="41">
        <v>24</v>
      </c>
      <c r="O2239" s="41">
        <v>123.5989</v>
      </c>
      <c r="P2239" s="41">
        <v>0.47760000000000002</v>
      </c>
      <c r="Q2239" s="41">
        <v>11402</v>
      </c>
      <c r="R2239" s="41">
        <v>204.0958</v>
      </c>
      <c r="S2239" s="41">
        <v>11074</v>
      </c>
      <c r="T2239" s="41">
        <v>243.62799999999999</v>
      </c>
      <c r="U2239" s="41">
        <v>12229</v>
      </c>
      <c r="V2239" s="41">
        <v>219.39529999999999</v>
      </c>
      <c r="W2239" s="41">
        <v>17309</v>
      </c>
      <c r="X2239" s="41">
        <v>367.7045</v>
      </c>
    </row>
    <row r="2240" spans="1:24" x14ac:dyDescent="0.35">
      <c r="A2240" s="41" t="s">
        <v>510</v>
      </c>
      <c r="B2240" s="41" t="s">
        <v>511</v>
      </c>
      <c r="C2240" s="41" t="s">
        <v>12</v>
      </c>
      <c r="D2240" s="41" t="s">
        <v>230</v>
      </c>
      <c r="E2240" s="41" t="s">
        <v>230</v>
      </c>
      <c r="F2240" s="41" t="s">
        <v>758</v>
      </c>
      <c r="G2240" s="41">
        <v>3</v>
      </c>
      <c r="H2240" s="41">
        <v>5016.7364936414597</v>
      </c>
      <c r="I2240" s="41">
        <v>948</v>
      </c>
      <c r="J2240" s="41">
        <v>0</v>
      </c>
      <c r="K2240" s="41">
        <v>17.538</v>
      </c>
      <c r="L2240" s="41">
        <v>0</v>
      </c>
      <c r="M2240" s="41">
        <v>5766</v>
      </c>
      <c r="N2240" s="41">
        <v>5</v>
      </c>
      <c r="O2240" s="41">
        <v>114.74340000000001</v>
      </c>
      <c r="P2240" s="41">
        <v>9.9500000000000005E-2</v>
      </c>
      <c r="Q2240" s="41">
        <v>13894</v>
      </c>
      <c r="R2240" s="41">
        <v>248.70259999999999</v>
      </c>
      <c r="S2240" s="41">
        <v>9153</v>
      </c>
      <c r="T2240" s="41">
        <v>201.36600000000001</v>
      </c>
      <c r="U2240" s="41">
        <v>14842</v>
      </c>
      <c r="V2240" s="41">
        <v>266.24059999999997</v>
      </c>
      <c r="W2240" s="41">
        <v>14924</v>
      </c>
      <c r="X2240" s="41">
        <v>316.20890000000003</v>
      </c>
    </row>
    <row r="2241" spans="1:24" x14ac:dyDescent="0.35">
      <c r="A2241" s="41" t="s">
        <v>510</v>
      </c>
      <c r="B2241" s="41" t="s">
        <v>511</v>
      </c>
      <c r="C2241" s="41" t="s">
        <v>12</v>
      </c>
      <c r="D2241" s="41" t="s">
        <v>230</v>
      </c>
      <c r="E2241" s="41" t="s">
        <v>230</v>
      </c>
      <c r="F2241" s="41" t="s">
        <v>767</v>
      </c>
      <c r="G2241" s="41">
        <v>12</v>
      </c>
      <c r="H2241" s="41">
        <v>5016.7364936414597</v>
      </c>
      <c r="I2241" s="41">
        <v>8498</v>
      </c>
      <c r="J2241" s="41">
        <v>29</v>
      </c>
      <c r="K2241" s="41">
        <v>169.11020000000002</v>
      </c>
      <c r="L2241" s="41">
        <v>0.57710000000000006</v>
      </c>
      <c r="M2241" s="41"/>
      <c r="N2241" s="41"/>
      <c r="O2241" s="41"/>
      <c r="P2241" s="41"/>
      <c r="Q2241" s="41">
        <v>18248</v>
      </c>
      <c r="R2241" s="41">
        <v>326.63920000000002</v>
      </c>
      <c r="S2241" s="41"/>
      <c r="T2241" s="41"/>
      <c r="U2241" s="41">
        <v>26775</v>
      </c>
      <c r="V2241" s="41">
        <v>496.32650000000001</v>
      </c>
      <c r="W2241" s="41"/>
      <c r="X2241" s="41"/>
    </row>
    <row r="2242" spans="1:24" x14ac:dyDescent="0.35">
      <c r="A2242" s="41" t="s">
        <v>510</v>
      </c>
      <c r="B2242" s="41" t="s">
        <v>511</v>
      </c>
      <c r="C2242" s="41" t="s">
        <v>12</v>
      </c>
      <c r="D2242" s="41" t="s">
        <v>230</v>
      </c>
      <c r="E2242" s="41" t="s">
        <v>230</v>
      </c>
      <c r="F2242" s="41" t="s">
        <v>757</v>
      </c>
      <c r="G2242" s="41">
        <v>2</v>
      </c>
      <c r="H2242" s="41">
        <v>5016.7364936414597</v>
      </c>
      <c r="I2242" s="41">
        <v>807</v>
      </c>
      <c r="J2242" s="41">
        <v>0</v>
      </c>
      <c r="K2242" s="41">
        <v>14.929499999999999</v>
      </c>
      <c r="L2242" s="41">
        <v>0</v>
      </c>
      <c r="M2242" s="41">
        <v>4794</v>
      </c>
      <c r="N2242" s="41">
        <v>31</v>
      </c>
      <c r="O2242" s="41">
        <v>95.400600000000011</v>
      </c>
      <c r="P2242" s="41">
        <v>0.6169</v>
      </c>
      <c r="Q2242" s="41">
        <v>19998</v>
      </c>
      <c r="R2242" s="41">
        <v>357.96420000000001</v>
      </c>
      <c r="S2242" s="41">
        <v>9924</v>
      </c>
      <c r="T2242" s="41">
        <v>218.328</v>
      </c>
      <c r="U2242" s="41">
        <v>20805</v>
      </c>
      <c r="V2242" s="41">
        <v>372.89370000000002</v>
      </c>
      <c r="W2242" s="41">
        <v>14749</v>
      </c>
      <c r="X2242" s="41">
        <v>314.34550000000002</v>
      </c>
    </row>
    <row r="2243" spans="1:24" x14ac:dyDescent="0.35">
      <c r="A2243" s="41" t="s">
        <v>510</v>
      </c>
      <c r="B2243" s="41" t="s">
        <v>511</v>
      </c>
      <c r="C2243" s="41" t="s">
        <v>12</v>
      </c>
      <c r="D2243" s="41" t="s">
        <v>230</v>
      </c>
      <c r="E2243" s="41" t="s">
        <v>230</v>
      </c>
      <c r="F2243" s="41" t="s">
        <v>763</v>
      </c>
      <c r="G2243" s="41">
        <v>8</v>
      </c>
      <c r="H2243" s="41">
        <v>5016.7364936414597</v>
      </c>
      <c r="I2243" s="41">
        <v>6087</v>
      </c>
      <c r="J2243" s="41">
        <v>28</v>
      </c>
      <c r="K2243" s="41">
        <v>121.13130000000001</v>
      </c>
      <c r="L2243" s="41">
        <v>0.55720000000000003</v>
      </c>
      <c r="M2243" s="41"/>
      <c r="N2243" s="41"/>
      <c r="O2243" s="41"/>
      <c r="P2243" s="41"/>
      <c r="Q2243" s="41">
        <v>16721</v>
      </c>
      <c r="R2243" s="41">
        <v>299.30590000000001</v>
      </c>
      <c r="S2243" s="41"/>
      <c r="T2243" s="41"/>
      <c r="U2243" s="41">
        <v>22836</v>
      </c>
      <c r="V2243" s="41">
        <v>420.99440000000004</v>
      </c>
      <c r="W2243" s="41"/>
      <c r="X2243" s="41"/>
    </row>
    <row r="2244" spans="1:24" x14ac:dyDescent="0.35">
      <c r="A2244" s="41" t="s">
        <v>510</v>
      </c>
      <c r="B2244" s="41" t="s">
        <v>511</v>
      </c>
      <c r="C2244" s="41" t="s">
        <v>12</v>
      </c>
      <c r="D2244" s="41" t="s">
        <v>230</v>
      </c>
      <c r="E2244" s="41" t="s">
        <v>230</v>
      </c>
      <c r="F2244" s="41" t="s">
        <v>762</v>
      </c>
      <c r="G2244" s="41">
        <v>7</v>
      </c>
      <c r="H2244" s="41">
        <v>5016.7364936414597</v>
      </c>
      <c r="I2244" s="41">
        <v>1142</v>
      </c>
      <c r="J2244" s="41">
        <v>1031</v>
      </c>
      <c r="K2244" s="41">
        <v>22.7258</v>
      </c>
      <c r="L2244" s="41">
        <v>20.5169</v>
      </c>
      <c r="M2244" s="41">
        <v>0</v>
      </c>
      <c r="N2244" s="41">
        <v>26</v>
      </c>
      <c r="O2244" s="41">
        <v>0</v>
      </c>
      <c r="P2244" s="41">
        <v>0.58499999999999996</v>
      </c>
      <c r="Q2244" s="41">
        <v>19317</v>
      </c>
      <c r="R2244" s="41">
        <v>345.77429999999998</v>
      </c>
      <c r="S2244" s="41">
        <v>15393</v>
      </c>
      <c r="T2244" s="41">
        <v>338.64600000000002</v>
      </c>
      <c r="U2244" s="41">
        <v>21490</v>
      </c>
      <c r="V2244" s="41">
        <v>389.017</v>
      </c>
      <c r="W2244" s="41">
        <v>15419</v>
      </c>
      <c r="X2244" s="41">
        <v>339.23099999999999</v>
      </c>
    </row>
    <row r="2245" spans="1:24" x14ac:dyDescent="0.35">
      <c r="A2245" s="41" t="s">
        <v>510</v>
      </c>
      <c r="B2245" s="41" t="s">
        <v>511</v>
      </c>
      <c r="C2245" s="41" t="s">
        <v>12</v>
      </c>
      <c r="D2245" s="41" t="s">
        <v>230</v>
      </c>
      <c r="E2245" s="41" t="s">
        <v>230</v>
      </c>
      <c r="F2245" s="41" t="s">
        <v>761</v>
      </c>
      <c r="G2245" s="41">
        <v>6</v>
      </c>
      <c r="H2245" s="41">
        <v>5016.7364936414597</v>
      </c>
      <c r="I2245" s="41">
        <v>1088</v>
      </c>
      <c r="J2245" s="41">
        <v>2942</v>
      </c>
      <c r="K2245" s="41">
        <v>21.651200000000003</v>
      </c>
      <c r="L2245" s="41">
        <v>58.5458</v>
      </c>
      <c r="M2245" s="41">
        <v>5332</v>
      </c>
      <c r="N2245" s="41">
        <v>251</v>
      </c>
      <c r="O2245" s="41">
        <v>119.97</v>
      </c>
      <c r="P2245" s="41">
        <v>5.6475</v>
      </c>
      <c r="Q2245" s="41">
        <v>13881</v>
      </c>
      <c r="R2245" s="41">
        <v>248.4699</v>
      </c>
      <c r="S2245" s="41">
        <v>14884</v>
      </c>
      <c r="T2245" s="41">
        <v>327.44799999999998</v>
      </c>
      <c r="U2245" s="41">
        <v>17911</v>
      </c>
      <c r="V2245" s="41">
        <v>328.6669</v>
      </c>
      <c r="W2245" s="41">
        <v>20467</v>
      </c>
      <c r="X2245" s="41">
        <v>453.06549999999999</v>
      </c>
    </row>
    <row r="2246" spans="1:24" x14ac:dyDescent="0.35">
      <c r="A2246" s="41" t="s">
        <v>537</v>
      </c>
      <c r="B2246" s="41" t="s">
        <v>538</v>
      </c>
      <c r="C2246" s="41" t="s">
        <v>8</v>
      </c>
      <c r="D2246" s="41" t="s">
        <v>231</v>
      </c>
      <c r="E2246" s="41" t="s">
        <v>231</v>
      </c>
      <c r="F2246" s="41" t="s">
        <v>756</v>
      </c>
      <c r="G2246" s="41">
        <v>1</v>
      </c>
      <c r="H2246" s="41">
        <v>7298.49067730977</v>
      </c>
      <c r="I2246" s="41">
        <v>9267</v>
      </c>
      <c r="J2246" s="41">
        <v>2505</v>
      </c>
      <c r="K2246" s="41">
        <v>171.43949999999998</v>
      </c>
      <c r="L2246" s="41">
        <v>46.342500000000001</v>
      </c>
      <c r="M2246" s="41">
        <v>14617</v>
      </c>
      <c r="N2246" s="41">
        <v>70</v>
      </c>
      <c r="O2246" s="41">
        <v>290.87830000000002</v>
      </c>
      <c r="P2246" s="41">
        <v>1.393</v>
      </c>
      <c r="Q2246" s="41">
        <v>0</v>
      </c>
      <c r="R2246" s="41">
        <v>0</v>
      </c>
      <c r="S2246" s="41">
        <v>75</v>
      </c>
      <c r="T2246" s="41">
        <v>1.65</v>
      </c>
      <c r="U2246" s="41">
        <v>11772</v>
      </c>
      <c r="V2246" s="41">
        <v>217.78199999999998</v>
      </c>
      <c r="W2246" s="41">
        <v>14762</v>
      </c>
      <c r="X2246" s="41">
        <v>293.92129999999997</v>
      </c>
    </row>
    <row r="2247" spans="1:24" x14ac:dyDescent="0.35">
      <c r="A2247" s="41" t="s">
        <v>537</v>
      </c>
      <c r="B2247" s="41" t="s">
        <v>538</v>
      </c>
      <c r="C2247" s="41" t="s">
        <v>8</v>
      </c>
      <c r="D2247" s="41" t="s">
        <v>231</v>
      </c>
      <c r="E2247" s="41" t="s">
        <v>231</v>
      </c>
      <c r="F2247" s="41" t="s">
        <v>760</v>
      </c>
      <c r="G2247" s="41">
        <v>5</v>
      </c>
      <c r="H2247" s="41">
        <v>7298.49067730977</v>
      </c>
      <c r="I2247" s="41">
        <v>12164</v>
      </c>
      <c r="J2247" s="41">
        <v>1381</v>
      </c>
      <c r="K2247" s="41">
        <v>225.03399999999999</v>
      </c>
      <c r="L2247" s="41">
        <v>25.548499999999997</v>
      </c>
      <c r="M2247" s="41">
        <v>15158</v>
      </c>
      <c r="N2247" s="41">
        <v>1282</v>
      </c>
      <c r="O2247" s="41">
        <v>301.64420000000001</v>
      </c>
      <c r="P2247" s="41">
        <v>25.511800000000001</v>
      </c>
      <c r="Q2247" s="41">
        <v>182</v>
      </c>
      <c r="R2247" s="41">
        <v>3.2578</v>
      </c>
      <c r="S2247" s="41">
        <v>146</v>
      </c>
      <c r="T2247" s="41">
        <v>3.2120000000000002</v>
      </c>
      <c r="U2247" s="41">
        <v>13727</v>
      </c>
      <c r="V2247" s="41">
        <v>253.84029999999998</v>
      </c>
      <c r="W2247" s="41">
        <v>16586</v>
      </c>
      <c r="X2247" s="41">
        <v>330.36799999999999</v>
      </c>
    </row>
    <row r="2248" spans="1:24" x14ac:dyDescent="0.35">
      <c r="A2248" s="41" t="s">
        <v>537</v>
      </c>
      <c r="B2248" s="41" t="s">
        <v>538</v>
      </c>
      <c r="C2248" s="41" t="s">
        <v>8</v>
      </c>
      <c r="D2248" s="41" t="s">
        <v>231</v>
      </c>
      <c r="E2248" s="41" t="s">
        <v>231</v>
      </c>
      <c r="F2248" s="41" t="s">
        <v>764</v>
      </c>
      <c r="G2248" s="41">
        <v>9</v>
      </c>
      <c r="H2248" s="41">
        <v>7298.49067730977</v>
      </c>
      <c r="I2248" s="41">
        <v>10684</v>
      </c>
      <c r="J2248" s="41">
        <v>130</v>
      </c>
      <c r="K2248" s="41">
        <v>212.61160000000001</v>
      </c>
      <c r="L2248" s="41">
        <v>2.5870000000000002</v>
      </c>
      <c r="M2248" s="41"/>
      <c r="N2248" s="41"/>
      <c r="O2248" s="41"/>
      <c r="P2248" s="41"/>
      <c r="Q2248" s="41">
        <v>78</v>
      </c>
      <c r="R2248" s="41">
        <v>1.3962000000000001</v>
      </c>
      <c r="S2248" s="41"/>
      <c r="T2248" s="41"/>
      <c r="U2248" s="41">
        <v>10892</v>
      </c>
      <c r="V2248" s="41">
        <v>216.59479999999999</v>
      </c>
      <c r="W2248" s="41"/>
      <c r="X2248" s="41"/>
    </row>
    <row r="2249" spans="1:24" x14ac:dyDescent="0.35">
      <c r="A2249" s="41" t="s">
        <v>537</v>
      </c>
      <c r="B2249" s="41" t="s">
        <v>538</v>
      </c>
      <c r="C2249" s="41" t="s">
        <v>8</v>
      </c>
      <c r="D2249" s="41" t="s">
        <v>231</v>
      </c>
      <c r="E2249" s="41" t="s">
        <v>231</v>
      </c>
      <c r="F2249" s="41" t="s">
        <v>766</v>
      </c>
      <c r="G2249" s="41">
        <v>11</v>
      </c>
      <c r="H2249" s="41">
        <v>7298.49067730977</v>
      </c>
      <c r="I2249" s="41">
        <v>13318</v>
      </c>
      <c r="J2249" s="41">
        <v>70</v>
      </c>
      <c r="K2249" s="41">
        <v>265.02820000000003</v>
      </c>
      <c r="L2249" s="41">
        <v>1.393</v>
      </c>
      <c r="M2249" s="41"/>
      <c r="N2249" s="41"/>
      <c r="O2249" s="41"/>
      <c r="P2249" s="41"/>
      <c r="Q2249" s="41">
        <v>93</v>
      </c>
      <c r="R2249" s="41">
        <v>1.6647000000000001</v>
      </c>
      <c r="S2249" s="41"/>
      <c r="T2249" s="41"/>
      <c r="U2249" s="41">
        <v>13481</v>
      </c>
      <c r="V2249" s="41">
        <v>268.08589999999998</v>
      </c>
      <c r="W2249" s="41"/>
      <c r="X2249" s="41"/>
    </row>
    <row r="2250" spans="1:24" x14ac:dyDescent="0.35">
      <c r="A2250" s="41" t="s">
        <v>537</v>
      </c>
      <c r="B2250" s="41" t="s">
        <v>538</v>
      </c>
      <c r="C2250" s="41" t="s">
        <v>8</v>
      </c>
      <c r="D2250" s="41" t="s">
        <v>231</v>
      </c>
      <c r="E2250" s="41" t="s">
        <v>231</v>
      </c>
      <c r="F2250" s="41" t="s">
        <v>765</v>
      </c>
      <c r="G2250" s="41">
        <v>10</v>
      </c>
      <c r="H2250" s="41">
        <v>7298.49067730977</v>
      </c>
      <c r="I2250" s="41">
        <v>15762</v>
      </c>
      <c r="J2250" s="41">
        <v>49</v>
      </c>
      <c r="K2250" s="41">
        <v>313.66380000000004</v>
      </c>
      <c r="L2250" s="41">
        <v>0.97510000000000008</v>
      </c>
      <c r="M2250" s="41"/>
      <c r="N2250" s="41"/>
      <c r="O2250" s="41"/>
      <c r="P2250" s="41"/>
      <c r="Q2250" s="41">
        <v>122</v>
      </c>
      <c r="R2250" s="41">
        <v>2.1838000000000002</v>
      </c>
      <c r="S2250" s="41"/>
      <c r="T2250" s="41"/>
      <c r="U2250" s="41">
        <v>15933</v>
      </c>
      <c r="V2250" s="41">
        <v>316.82270000000005</v>
      </c>
      <c r="W2250" s="41"/>
      <c r="X2250" s="41"/>
    </row>
    <row r="2251" spans="1:24" x14ac:dyDescent="0.35">
      <c r="A2251" s="41" t="s">
        <v>537</v>
      </c>
      <c r="B2251" s="41" t="s">
        <v>538</v>
      </c>
      <c r="C2251" s="41" t="s">
        <v>8</v>
      </c>
      <c r="D2251" s="41" t="s">
        <v>231</v>
      </c>
      <c r="E2251" s="41" t="s">
        <v>231</v>
      </c>
      <c r="F2251" s="41" t="s">
        <v>759</v>
      </c>
      <c r="G2251" s="41">
        <v>4</v>
      </c>
      <c r="H2251" s="41">
        <v>7298.49067730977</v>
      </c>
      <c r="I2251" s="41">
        <v>13758</v>
      </c>
      <c r="J2251" s="41">
        <v>92</v>
      </c>
      <c r="K2251" s="41">
        <v>254.523</v>
      </c>
      <c r="L2251" s="41">
        <v>1.702</v>
      </c>
      <c r="M2251" s="41">
        <v>27272</v>
      </c>
      <c r="N2251" s="41">
        <v>1569</v>
      </c>
      <c r="O2251" s="41">
        <v>542.71280000000002</v>
      </c>
      <c r="P2251" s="41">
        <v>31.223100000000002</v>
      </c>
      <c r="Q2251" s="41">
        <v>146</v>
      </c>
      <c r="R2251" s="41">
        <v>2.6133999999999999</v>
      </c>
      <c r="S2251" s="41">
        <v>102</v>
      </c>
      <c r="T2251" s="41">
        <v>2.2440000000000002</v>
      </c>
      <c r="U2251" s="41">
        <v>13996</v>
      </c>
      <c r="V2251" s="41">
        <v>258.83840000000004</v>
      </c>
      <c r="W2251" s="41">
        <v>28943</v>
      </c>
      <c r="X2251" s="41">
        <v>576.17990000000009</v>
      </c>
    </row>
    <row r="2252" spans="1:24" x14ac:dyDescent="0.35">
      <c r="A2252" s="41" t="s">
        <v>537</v>
      </c>
      <c r="B2252" s="41" t="s">
        <v>538</v>
      </c>
      <c r="C2252" s="41" t="s">
        <v>8</v>
      </c>
      <c r="D2252" s="41" t="s">
        <v>231</v>
      </c>
      <c r="E2252" s="41" t="s">
        <v>231</v>
      </c>
      <c r="F2252" s="41" t="s">
        <v>758</v>
      </c>
      <c r="G2252" s="41">
        <v>3</v>
      </c>
      <c r="H2252" s="41">
        <v>7298.49067730977</v>
      </c>
      <c r="I2252" s="41">
        <v>29715</v>
      </c>
      <c r="J2252" s="41">
        <v>1978</v>
      </c>
      <c r="K2252" s="41">
        <v>549.72749999999996</v>
      </c>
      <c r="L2252" s="41">
        <v>36.592999999999996</v>
      </c>
      <c r="M2252" s="41">
        <v>15639</v>
      </c>
      <c r="N2252" s="41">
        <v>97</v>
      </c>
      <c r="O2252" s="41">
        <v>311.21610000000004</v>
      </c>
      <c r="P2252" s="41">
        <v>1.9303000000000001</v>
      </c>
      <c r="Q2252" s="41">
        <v>0</v>
      </c>
      <c r="R2252" s="41">
        <v>0</v>
      </c>
      <c r="S2252" s="41">
        <v>66</v>
      </c>
      <c r="T2252" s="41">
        <v>1.452</v>
      </c>
      <c r="U2252" s="41">
        <v>31693</v>
      </c>
      <c r="V2252" s="41">
        <v>586.32049999999992</v>
      </c>
      <c r="W2252" s="41">
        <v>15802</v>
      </c>
      <c r="X2252" s="41">
        <v>314.59840000000003</v>
      </c>
    </row>
    <row r="2253" spans="1:24" x14ac:dyDescent="0.35">
      <c r="A2253" s="41" t="s">
        <v>537</v>
      </c>
      <c r="B2253" s="41" t="s">
        <v>538</v>
      </c>
      <c r="C2253" s="41" t="s">
        <v>8</v>
      </c>
      <c r="D2253" s="41" t="s">
        <v>231</v>
      </c>
      <c r="E2253" s="41" t="s">
        <v>231</v>
      </c>
      <c r="F2253" s="41" t="s">
        <v>767</v>
      </c>
      <c r="G2253" s="41">
        <v>12</v>
      </c>
      <c r="H2253" s="41">
        <v>7298.49067730977</v>
      </c>
      <c r="I2253" s="41">
        <v>23611</v>
      </c>
      <c r="J2253" s="41">
        <v>19</v>
      </c>
      <c r="K2253" s="41">
        <v>469.85890000000001</v>
      </c>
      <c r="L2253" s="41">
        <v>0.37809999999999999</v>
      </c>
      <c r="M2253" s="41"/>
      <c r="N2253" s="41"/>
      <c r="O2253" s="41"/>
      <c r="P2253" s="41"/>
      <c r="Q2253" s="41">
        <v>72</v>
      </c>
      <c r="R2253" s="41">
        <v>1.2887999999999999</v>
      </c>
      <c r="S2253" s="41"/>
      <c r="T2253" s="41"/>
      <c r="U2253" s="41">
        <v>23702</v>
      </c>
      <c r="V2253" s="41">
        <v>471.5258</v>
      </c>
      <c r="W2253" s="41"/>
      <c r="X2253" s="41"/>
    </row>
    <row r="2254" spans="1:24" x14ac:dyDescent="0.35">
      <c r="A2254" s="41" t="s">
        <v>537</v>
      </c>
      <c r="B2254" s="41" t="s">
        <v>538</v>
      </c>
      <c r="C2254" s="41" t="s">
        <v>8</v>
      </c>
      <c r="D2254" s="41" t="s">
        <v>231</v>
      </c>
      <c r="E2254" s="41" t="s">
        <v>231</v>
      </c>
      <c r="F2254" s="41" t="s">
        <v>757</v>
      </c>
      <c r="G2254" s="41">
        <v>2</v>
      </c>
      <c r="H2254" s="41">
        <v>7298.49067730977</v>
      </c>
      <c r="I2254" s="41">
        <v>14053</v>
      </c>
      <c r="J2254" s="41">
        <v>242</v>
      </c>
      <c r="K2254" s="41">
        <v>259.98050000000001</v>
      </c>
      <c r="L2254" s="41">
        <v>4.4769999999999994</v>
      </c>
      <c r="M2254" s="41">
        <v>12959</v>
      </c>
      <c r="N2254" s="41">
        <v>91</v>
      </c>
      <c r="O2254" s="41">
        <v>257.88409999999999</v>
      </c>
      <c r="P2254" s="41">
        <v>1.8109000000000002</v>
      </c>
      <c r="Q2254" s="41">
        <v>0</v>
      </c>
      <c r="R2254" s="41">
        <v>0</v>
      </c>
      <c r="S2254" s="41">
        <v>119</v>
      </c>
      <c r="T2254" s="41">
        <v>2.6179999999999999</v>
      </c>
      <c r="U2254" s="41">
        <v>14295</v>
      </c>
      <c r="V2254" s="41">
        <v>264.45749999999998</v>
      </c>
      <c r="W2254" s="41">
        <v>13169</v>
      </c>
      <c r="X2254" s="41">
        <v>262.31299999999999</v>
      </c>
    </row>
    <row r="2255" spans="1:24" x14ac:dyDescent="0.35">
      <c r="A2255" s="41" t="s">
        <v>537</v>
      </c>
      <c r="B2255" s="41" t="s">
        <v>538</v>
      </c>
      <c r="C2255" s="41" t="s">
        <v>8</v>
      </c>
      <c r="D2255" s="41" t="s">
        <v>231</v>
      </c>
      <c r="E2255" s="41" t="s">
        <v>231</v>
      </c>
      <c r="F2255" s="41" t="s">
        <v>763</v>
      </c>
      <c r="G2255" s="41">
        <v>8</v>
      </c>
      <c r="H2255" s="41">
        <v>7298.49067730977</v>
      </c>
      <c r="I2255" s="41">
        <v>16155</v>
      </c>
      <c r="J2255" s="41">
        <v>806</v>
      </c>
      <c r="K2255" s="41">
        <v>321.48450000000003</v>
      </c>
      <c r="L2255" s="41">
        <v>16.039400000000001</v>
      </c>
      <c r="M2255" s="41"/>
      <c r="N2255" s="41"/>
      <c r="O2255" s="41"/>
      <c r="P2255" s="41"/>
      <c r="Q2255" s="41">
        <v>117</v>
      </c>
      <c r="R2255" s="41">
        <v>2.0943000000000001</v>
      </c>
      <c r="S2255" s="41"/>
      <c r="T2255" s="41"/>
      <c r="U2255" s="41">
        <v>17078</v>
      </c>
      <c r="V2255" s="41">
        <v>339.6182</v>
      </c>
      <c r="W2255" s="41"/>
      <c r="X2255" s="41"/>
    </row>
    <row r="2256" spans="1:24" x14ac:dyDescent="0.35">
      <c r="A2256" s="41" t="s">
        <v>537</v>
      </c>
      <c r="B2256" s="41" t="s">
        <v>538</v>
      </c>
      <c r="C2256" s="41" t="s">
        <v>8</v>
      </c>
      <c r="D2256" s="41" t="s">
        <v>231</v>
      </c>
      <c r="E2256" s="41" t="s">
        <v>231</v>
      </c>
      <c r="F2256" s="41" t="s">
        <v>762</v>
      </c>
      <c r="G2256" s="41">
        <v>7</v>
      </c>
      <c r="H2256" s="41">
        <v>7298.49067730977</v>
      </c>
      <c r="I2256" s="41">
        <v>16675</v>
      </c>
      <c r="J2256" s="41">
        <v>838</v>
      </c>
      <c r="K2256" s="41">
        <v>331.83250000000004</v>
      </c>
      <c r="L2256" s="41">
        <v>16.676200000000001</v>
      </c>
      <c r="M2256" s="41">
        <v>0</v>
      </c>
      <c r="N2256" s="41">
        <v>2532</v>
      </c>
      <c r="O2256" s="41">
        <v>0</v>
      </c>
      <c r="P2256" s="41">
        <v>56.97</v>
      </c>
      <c r="Q2256" s="41">
        <v>126</v>
      </c>
      <c r="R2256" s="41">
        <v>2.2553999999999998</v>
      </c>
      <c r="S2256" s="41">
        <v>132</v>
      </c>
      <c r="T2256" s="41">
        <v>2.9039999999999999</v>
      </c>
      <c r="U2256" s="41">
        <v>17639</v>
      </c>
      <c r="V2256" s="41">
        <v>350.76410000000004</v>
      </c>
      <c r="W2256" s="41">
        <v>2664</v>
      </c>
      <c r="X2256" s="41">
        <v>59.873999999999995</v>
      </c>
    </row>
    <row r="2257" spans="1:24" x14ac:dyDescent="0.35">
      <c r="A2257" s="41" t="s">
        <v>537</v>
      </c>
      <c r="B2257" s="41" t="s">
        <v>538</v>
      </c>
      <c r="C2257" s="41" t="s">
        <v>8</v>
      </c>
      <c r="D2257" s="41" t="s">
        <v>231</v>
      </c>
      <c r="E2257" s="41" t="s">
        <v>231</v>
      </c>
      <c r="F2257" s="41" t="s">
        <v>761</v>
      </c>
      <c r="G2257" s="41">
        <v>6</v>
      </c>
      <c r="H2257" s="41">
        <v>7298.49067730977</v>
      </c>
      <c r="I2257" s="41">
        <v>16596</v>
      </c>
      <c r="J2257" s="41">
        <v>15</v>
      </c>
      <c r="K2257" s="41">
        <v>330.2604</v>
      </c>
      <c r="L2257" s="41">
        <v>0.29849999999999999</v>
      </c>
      <c r="M2257" s="41">
        <v>15905</v>
      </c>
      <c r="N2257" s="41">
        <v>3601</v>
      </c>
      <c r="O2257" s="41">
        <v>357.86250000000001</v>
      </c>
      <c r="P2257" s="41">
        <v>81.022499999999994</v>
      </c>
      <c r="Q2257" s="41">
        <v>96</v>
      </c>
      <c r="R2257" s="41">
        <v>1.7183999999999999</v>
      </c>
      <c r="S2257" s="41">
        <v>140</v>
      </c>
      <c r="T2257" s="41">
        <v>3.08</v>
      </c>
      <c r="U2257" s="41">
        <v>16707</v>
      </c>
      <c r="V2257" s="41">
        <v>332.27729999999997</v>
      </c>
      <c r="W2257" s="41">
        <v>19646</v>
      </c>
      <c r="X2257" s="41">
        <v>441.96499999999997</v>
      </c>
    </row>
    <row r="2258" spans="1:24" x14ac:dyDescent="0.35">
      <c r="A2258" s="41" t="s">
        <v>486</v>
      </c>
      <c r="B2258" s="41" t="s">
        <v>485</v>
      </c>
      <c r="C2258" s="41" t="s">
        <v>8</v>
      </c>
      <c r="D2258" s="41" t="s">
        <v>232</v>
      </c>
      <c r="E2258" s="41" t="s">
        <v>232</v>
      </c>
      <c r="F2258" s="41" t="s">
        <v>756</v>
      </c>
      <c r="G2258" s="41">
        <v>1</v>
      </c>
      <c r="H2258" s="41">
        <v>5533.7425459441702</v>
      </c>
      <c r="I2258" s="41">
        <v>4563</v>
      </c>
      <c r="J2258" s="41">
        <v>0</v>
      </c>
      <c r="K2258" s="41">
        <v>84.415499999999994</v>
      </c>
      <c r="L2258" s="41">
        <v>0</v>
      </c>
      <c r="M2258" s="41">
        <v>10236</v>
      </c>
      <c r="N2258" s="41">
        <v>381</v>
      </c>
      <c r="O2258" s="41">
        <v>203.69640000000001</v>
      </c>
      <c r="P2258" s="41">
        <v>7.5819000000000001</v>
      </c>
      <c r="Q2258" s="41">
        <v>1000</v>
      </c>
      <c r="R2258" s="41">
        <v>17.899999999999999</v>
      </c>
      <c r="S2258" s="41">
        <v>3527</v>
      </c>
      <c r="T2258" s="41">
        <v>77.593999999999994</v>
      </c>
      <c r="U2258" s="41">
        <v>5563</v>
      </c>
      <c r="V2258" s="41">
        <v>102.31549999999999</v>
      </c>
      <c r="W2258" s="41">
        <v>14144</v>
      </c>
      <c r="X2258" s="41">
        <v>288.8723</v>
      </c>
    </row>
    <row r="2259" spans="1:24" x14ac:dyDescent="0.35">
      <c r="A2259" s="41" t="s">
        <v>486</v>
      </c>
      <c r="B2259" s="41" t="s">
        <v>485</v>
      </c>
      <c r="C2259" s="41" t="s">
        <v>8</v>
      </c>
      <c r="D2259" s="41" t="s">
        <v>232</v>
      </c>
      <c r="E2259" s="41" t="s">
        <v>232</v>
      </c>
      <c r="F2259" s="41" t="s">
        <v>760</v>
      </c>
      <c r="G2259" s="41">
        <v>5</v>
      </c>
      <c r="H2259" s="41">
        <v>5533.7425459441702</v>
      </c>
      <c r="I2259" s="41">
        <v>8509</v>
      </c>
      <c r="J2259" s="41">
        <v>4016</v>
      </c>
      <c r="K2259" s="41">
        <v>157.41649999999998</v>
      </c>
      <c r="L2259" s="41">
        <v>74.295999999999992</v>
      </c>
      <c r="M2259" s="41">
        <v>10080</v>
      </c>
      <c r="N2259" s="41">
        <v>688</v>
      </c>
      <c r="O2259" s="41">
        <v>200.59200000000001</v>
      </c>
      <c r="P2259" s="41">
        <v>13.6912</v>
      </c>
      <c r="Q2259" s="41">
        <v>2039</v>
      </c>
      <c r="R2259" s="41">
        <v>36.498100000000001</v>
      </c>
      <c r="S2259" s="41">
        <v>3275</v>
      </c>
      <c r="T2259" s="41">
        <v>72.05</v>
      </c>
      <c r="U2259" s="41">
        <v>14564</v>
      </c>
      <c r="V2259" s="41">
        <v>268.2106</v>
      </c>
      <c r="W2259" s="41">
        <v>14043</v>
      </c>
      <c r="X2259" s="41">
        <v>286.33320000000003</v>
      </c>
    </row>
    <row r="2260" spans="1:24" x14ac:dyDescent="0.35">
      <c r="A2260" s="41" t="s">
        <v>486</v>
      </c>
      <c r="B2260" s="41" t="s">
        <v>485</v>
      </c>
      <c r="C2260" s="41" t="s">
        <v>8</v>
      </c>
      <c r="D2260" s="41" t="s">
        <v>232</v>
      </c>
      <c r="E2260" s="41" t="s">
        <v>232</v>
      </c>
      <c r="F2260" s="41" t="s">
        <v>764</v>
      </c>
      <c r="G2260" s="41">
        <v>9</v>
      </c>
      <c r="H2260" s="41">
        <v>5533.7425459441702</v>
      </c>
      <c r="I2260" s="41">
        <v>30576</v>
      </c>
      <c r="J2260" s="41">
        <v>678</v>
      </c>
      <c r="K2260" s="41">
        <v>608.4624</v>
      </c>
      <c r="L2260" s="41">
        <v>13.4922</v>
      </c>
      <c r="M2260" s="41"/>
      <c r="N2260" s="41"/>
      <c r="O2260" s="41"/>
      <c r="P2260" s="41"/>
      <c r="Q2260" s="41">
        <v>1836</v>
      </c>
      <c r="R2260" s="41">
        <v>32.864400000000003</v>
      </c>
      <c r="S2260" s="41"/>
      <c r="T2260" s="41"/>
      <c r="U2260" s="41">
        <v>33090</v>
      </c>
      <c r="V2260" s="41">
        <v>654.81900000000007</v>
      </c>
      <c r="W2260" s="41"/>
      <c r="X2260" s="41"/>
    </row>
    <row r="2261" spans="1:24" x14ac:dyDescent="0.35">
      <c r="A2261" s="41" t="s">
        <v>486</v>
      </c>
      <c r="B2261" s="41" t="s">
        <v>485</v>
      </c>
      <c r="C2261" s="41" t="s">
        <v>8</v>
      </c>
      <c r="D2261" s="41" t="s">
        <v>232</v>
      </c>
      <c r="E2261" s="41" t="s">
        <v>232</v>
      </c>
      <c r="F2261" s="41" t="s">
        <v>766</v>
      </c>
      <c r="G2261" s="41">
        <v>11</v>
      </c>
      <c r="H2261" s="41">
        <v>5533.7425459441702</v>
      </c>
      <c r="I2261" s="41">
        <v>10076</v>
      </c>
      <c r="J2261" s="41">
        <v>627</v>
      </c>
      <c r="K2261" s="41">
        <v>200.51240000000001</v>
      </c>
      <c r="L2261" s="41">
        <v>12.477300000000001</v>
      </c>
      <c r="M2261" s="41"/>
      <c r="N2261" s="41"/>
      <c r="O2261" s="41"/>
      <c r="P2261" s="41"/>
      <c r="Q2261" s="41">
        <v>485</v>
      </c>
      <c r="R2261" s="41">
        <v>8.6814999999999998</v>
      </c>
      <c r="S2261" s="41"/>
      <c r="T2261" s="41"/>
      <c r="U2261" s="41">
        <v>11188</v>
      </c>
      <c r="V2261" s="41">
        <v>221.67120000000003</v>
      </c>
      <c r="W2261" s="41"/>
      <c r="X2261" s="41"/>
    </row>
    <row r="2262" spans="1:24" x14ac:dyDescent="0.35">
      <c r="A2262" s="41" t="s">
        <v>486</v>
      </c>
      <c r="B2262" s="41" t="s">
        <v>485</v>
      </c>
      <c r="C2262" s="41" t="s">
        <v>8</v>
      </c>
      <c r="D2262" s="41" t="s">
        <v>232</v>
      </c>
      <c r="E2262" s="41" t="s">
        <v>232</v>
      </c>
      <c r="F2262" s="41" t="s">
        <v>765</v>
      </c>
      <c r="G2262" s="41">
        <v>10</v>
      </c>
      <c r="H2262" s="41">
        <v>5533.7425459441702</v>
      </c>
      <c r="I2262" s="41">
        <v>18113</v>
      </c>
      <c r="J2262" s="41">
        <v>678</v>
      </c>
      <c r="K2262" s="41">
        <v>360.44870000000003</v>
      </c>
      <c r="L2262" s="41">
        <v>13.4922</v>
      </c>
      <c r="M2262" s="41"/>
      <c r="N2262" s="41"/>
      <c r="O2262" s="41"/>
      <c r="P2262" s="41"/>
      <c r="Q2262" s="41">
        <v>2279</v>
      </c>
      <c r="R2262" s="41">
        <v>40.7941</v>
      </c>
      <c r="S2262" s="41"/>
      <c r="T2262" s="41"/>
      <c r="U2262" s="41">
        <v>21070</v>
      </c>
      <c r="V2262" s="41">
        <v>414.73500000000007</v>
      </c>
      <c r="W2262" s="41"/>
      <c r="X2262" s="41"/>
    </row>
    <row r="2263" spans="1:24" x14ac:dyDescent="0.35">
      <c r="A2263" s="41" t="s">
        <v>486</v>
      </c>
      <c r="B2263" s="41" t="s">
        <v>485</v>
      </c>
      <c r="C2263" s="41" t="s">
        <v>8</v>
      </c>
      <c r="D2263" s="41" t="s">
        <v>232</v>
      </c>
      <c r="E2263" s="41" t="s">
        <v>232</v>
      </c>
      <c r="F2263" s="41" t="s">
        <v>759</v>
      </c>
      <c r="G2263" s="41">
        <v>4</v>
      </c>
      <c r="H2263" s="41">
        <v>5533.7425459441702</v>
      </c>
      <c r="I2263" s="41">
        <v>21281</v>
      </c>
      <c r="J2263" s="41">
        <v>5</v>
      </c>
      <c r="K2263" s="41">
        <v>393.69849999999997</v>
      </c>
      <c r="L2263" s="41">
        <v>9.2499999999999999E-2</v>
      </c>
      <c r="M2263" s="41">
        <v>7634</v>
      </c>
      <c r="N2263" s="41">
        <v>1111</v>
      </c>
      <c r="O2263" s="41">
        <v>151.91660000000002</v>
      </c>
      <c r="P2263" s="41">
        <v>22.108900000000002</v>
      </c>
      <c r="Q2263" s="41">
        <v>1432</v>
      </c>
      <c r="R2263" s="41">
        <v>25.6328</v>
      </c>
      <c r="S2263" s="41">
        <v>4154</v>
      </c>
      <c r="T2263" s="41">
        <v>91.388000000000005</v>
      </c>
      <c r="U2263" s="41">
        <v>22718</v>
      </c>
      <c r="V2263" s="41">
        <v>419.42379999999991</v>
      </c>
      <c r="W2263" s="41">
        <v>12899</v>
      </c>
      <c r="X2263" s="41">
        <v>265.4135</v>
      </c>
    </row>
    <row r="2264" spans="1:24" x14ac:dyDescent="0.35">
      <c r="A2264" s="41" t="s">
        <v>486</v>
      </c>
      <c r="B2264" s="41" t="s">
        <v>485</v>
      </c>
      <c r="C2264" s="41" t="s">
        <v>8</v>
      </c>
      <c r="D2264" s="41" t="s">
        <v>232</v>
      </c>
      <c r="E2264" s="41" t="s">
        <v>232</v>
      </c>
      <c r="F2264" s="41" t="s">
        <v>758</v>
      </c>
      <c r="G2264" s="41">
        <v>3</v>
      </c>
      <c r="H2264" s="41">
        <v>5533.7425459441702</v>
      </c>
      <c r="I2264" s="41">
        <v>19884</v>
      </c>
      <c r="J2264" s="41">
        <v>0</v>
      </c>
      <c r="K2264" s="41">
        <v>367.85399999999998</v>
      </c>
      <c r="L2264" s="41">
        <v>0</v>
      </c>
      <c r="M2264" s="41">
        <v>10968</v>
      </c>
      <c r="N2264" s="41">
        <v>424</v>
      </c>
      <c r="O2264" s="41">
        <v>218.26320000000001</v>
      </c>
      <c r="P2264" s="41">
        <v>8.4375999999999998</v>
      </c>
      <c r="Q2264" s="41">
        <v>1513</v>
      </c>
      <c r="R2264" s="41">
        <v>27.082699999999999</v>
      </c>
      <c r="S2264" s="41">
        <v>3415</v>
      </c>
      <c r="T2264" s="41">
        <v>75.13</v>
      </c>
      <c r="U2264" s="41">
        <v>21397</v>
      </c>
      <c r="V2264" s="41">
        <v>394.93669999999997</v>
      </c>
      <c r="W2264" s="41">
        <v>14807</v>
      </c>
      <c r="X2264" s="41">
        <v>301.83080000000001</v>
      </c>
    </row>
    <row r="2265" spans="1:24" x14ac:dyDescent="0.35">
      <c r="A2265" s="41" t="s">
        <v>486</v>
      </c>
      <c r="B2265" s="41" t="s">
        <v>485</v>
      </c>
      <c r="C2265" s="41" t="s">
        <v>8</v>
      </c>
      <c r="D2265" s="41" t="s">
        <v>232</v>
      </c>
      <c r="E2265" s="41" t="s">
        <v>232</v>
      </c>
      <c r="F2265" s="41" t="s">
        <v>767</v>
      </c>
      <c r="G2265" s="41">
        <v>12</v>
      </c>
      <c r="H2265" s="41">
        <v>5533.7425459441702</v>
      </c>
      <c r="I2265" s="41">
        <v>9954</v>
      </c>
      <c r="J2265" s="41">
        <v>439</v>
      </c>
      <c r="K2265" s="41">
        <v>198.08460000000002</v>
      </c>
      <c r="L2265" s="41">
        <v>8.7361000000000004</v>
      </c>
      <c r="M2265" s="41"/>
      <c r="N2265" s="41"/>
      <c r="O2265" s="41"/>
      <c r="P2265" s="41"/>
      <c r="Q2265" s="41">
        <v>393</v>
      </c>
      <c r="R2265" s="41">
        <v>7.0347</v>
      </c>
      <c r="S2265" s="41"/>
      <c r="T2265" s="41"/>
      <c r="U2265" s="41">
        <v>10786</v>
      </c>
      <c r="V2265" s="41">
        <v>213.8554</v>
      </c>
      <c r="W2265" s="41"/>
      <c r="X2265" s="41"/>
    </row>
    <row r="2266" spans="1:24" x14ac:dyDescent="0.35">
      <c r="A2266" s="41" t="s">
        <v>486</v>
      </c>
      <c r="B2266" s="41" t="s">
        <v>485</v>
      </c>
      <c r="C2266" s="41" t="s">
        <v>8</v>
      </c>
      <c r="D2266" s="41" t="s">
        <v>232</v>
      </c>
      <c r="E2266" s="41" t="s">
        <v>232</v>
      </c>
      <c r="F2266" s="41" t="s">
        <v>757</v>
      </c>
      <c r="G2266" s="41">
        <v>2</v>
      </c>
      <c r="H2266" s="41">
        <v>5533.7425459441702</v>
      </c>
      <c r="I2266" s="41">
        <v>6081</v>
      </c>
      <c r="J2266" s="41">
        <v>0</v>
      </c>
      <c r="K2266" s="41">
        <v>112.49849999999999</v>
      </c>
      <c r="L2266" s="41">
        <v>0</v>
      </c>
      <c r="M2266" s="41">
        <v>8630</v>
      </c>
      <c r="N2266" s="41">
        <v>335</v>
      </c>
      <c r="O2266" s="41">
        <v>171.73699999999999</v>
      </c>
      <c r="P2266" s="41">
        <v>6.6665000000000001</v>
      </c>
      <c r="Q2266" s="41">
        <v>1395</v>
      </c>
      <c r="R2266" s="41">
        <v>24.970500000000001</v>
      </c>
      <c r="S2266" s="41">
        <v>3406</v>
      </c>
      <c r="T2266" s="41">
        <v>74.932000000000002</v>
      </c>
      <c r="U2266" s="41">
        <v>7476</v>
      </c>
      <c r="V2266" s="41">
        <v>137.46899999999999</v>
      </c>
      <c r="W2266" s="41">
        <v>12371</v>
      </c>
      <c r="X2266" s="41">
        <v>253.33550000000002</v>
      </c>
    </row>
    <row r="2267" spans="1:24" x14ac:dyDescent="0.35">
      <c r="A2267" s="41" t="s">
        <v>486</v>
      </c>
      <c r="B2267" s="41" t="s">
        <v>485</v>
      </c>
      <c r="C2267" s="41" t="s">
        <v>8</v>
      </c>
      <c r="D2267" s="41" t="s">
        <v>232</v>
      </c>
      <c r="E2267" s="41" t="s">
        <v>232</v>
      </c>
      <c r="F2267" s="41" t="s">
        <v>763</v>
      </c>
      <c r="G2267" s="41">
        <v>8</v>
      </c>
      <c r="H2267" s="41">
        <v>5533.7425459441702</v>
      </c>
      <c r="I2267" s="41">
        <v>13435</v>
      </c>
      <c r="J2267" s="41">
        <v>362</v>
      </c>
      <c r="K2267" s="41">
        <v>267.35650000000004</v>
      </c>
      <c r="L2267" s="41">
        <v>7.2038000000000002</v>
      </c>
      <c r="M2267" s="41"/>
      <c r="N2267" s="41"/>
      <c r="O2267" s="41"/>
      <c r="P2267" s="41"/>
      <c r="Q2267" s="41">
        <v>1975</v>
      </c>
      <c r="R2267" s="41">
        <v>35.352499999999999</v>
      </c>
      <c r="S2267" s="41"/>
      <c r="T2267" s="41"/>
      <c r="U2267" s="41">
        <v>15772</v>
      </c>
      <c r="V2267" s="41">
        <v>309.91280000000006</v>
      </c>
      <c r="W2267" s="41"/>
      <c r="X2267" s="41"/>
    </row>
    <row r="2268" spans="1:24" x14ac:dyDescent="0.35">
      <c r="A2268" s="41" t="s">
        <v>486</v>
      </c>
      <c r="B2268" s="41" t="s">
        <v>485</v>
      </c>
      <c r="C2268" s="41" t="s">
        <v>8</v>
      </c>
      <c r="D2268" s="41" t="s">
        <v>232</v>
      </c>
      <c r="E2268" s="41" t="s">
        <v>232</v>
      </c>
      <c r="F2268" s="41" t="s">
        <v>762</v>
      </c>
      <c r="G2268" s="41">
        <v>7</v>
      </c>
      <c r="H2268" s="41">
        <v>5533.7425459441702</v>
      </c>
      <c r="I2268" s="41">
        <v>10657</v>
      </c>
      <c r="J2268" s="41">
        <v>610</v>
      </c>
      <c r="K2268" s="41">
        <v>212.07430000000002</v>
      </c>
      <c r="L2268" s="41">
        <v>12.139000000000001</v>
      </c>
      <c r="M2268" s="41">
        <v>0</v>
      </c>
      <c r="N2268" s="41">
        <v>2406</v>
      </c>
      <c r="O2268" s="41">
        <v>0</v>
      </c>
      <c r="P2268" s="41">
        <v>54.134999999999998</v>
      </c>
      <c r="Q2268" s="41">
        <v>1902</v>
      </c>
      <c r="R2268" s="41">
        <v>34.0458</v>
      </c>
      <c r="S2268" s="41">
        <v>4336</v>
      </c>
      <c r="T2268" s="41">
        <v>95.391999999999996</v>
      </c>
      <c r="U2268" s="41">
        <v>13169</v>
      </c>
      <c r="V2268" s="41">
        <v>258.25910000000005</v>
      </c>
      <c r="W2268" s="41">
        <v>6742</v>
      </c>
      <c r="X2268" s="41">
        <v>149.52699999999999</v>
      </c>
    </row>
    <row r="2269" spans="1:24" x14ac:dyDescent="0.35">
      <c r="A2269" s="41" t="s">
        <v>486</v>
      </c>
      <c r="B2269" s="41" t="s">
        <v>485</v>
      </c>
      <c r="C2269" s="41" t="s">
        <v>8</v>
      </c>
      <c r="D2269" s="41" t="s">
        <v>232</v>
      </c>
      <c r="E2269" s="41" t="s">
        <v>232</v>
      </c>
      <c r="F2269" s="41" t="s">
        <v>761</v>
      </c>
      <c r="G2269" s="41">
        <v>6</v>
      </c>
      <c r="H2269" s="41">
        <v>5533.7425459441702</v>
      </c>
      <c r="I2269" s="41">
        <v>10864</v>
      </c>
      <c r="J2269" s="41">
        <v>694</v>
      </c>
      <c r="K2269" s="41">
        <v>216.1936</v>
      </c>
      <c r="L2269" s="41">
        <v>13.810600000000001</v>
      </c>
      <c r="M2269" s="41">
        <v>10057</v>
      </c>
      <c r="N2269" s="41">
        <v>4242</v>
      </c>
      <c r="O2269" s="41">
        <v>226.2825</v>
      </c>
      <c r="P2269" s="41">
        <v>95.444999999999993</v>
      </c>
      <c r="Q2269" s="41">
        <v>1780</v>
      </c>
      <c r="R2269" s="41">
        <v>31.861999999999998</v>
      </c>
      <c r="S2269" s="41">
        <v>4320</v>
      </c>
      <c r="T2269" s="41">
        <v>95.04</v>
      </c>
      <c r="U2269" s="41">
        <v>13338</v>
      </c>
      <c r="V2269" s="41">
        <v>261.86619999999999</v>
      </c>
      <c r="W2269" s="41">
        <v>18619</v>
      </c>
      <c r="X2269" s="41">
        <v>416.76749999999998</v>
      </c>
    </row>
    <row r="2270" spans="1:24" x14ac:dyDescent="0.35">
      <c r="A2270" s="41" t="s">
        <v>551</v>
      </c>
      <c r="B2270" s="41" t="s">
        <v>489</v>
      </c>
      <c r="C2270" s="41" t="s">
        <v>18</v>
      </c>
      <c r="D2270" s="41" t="s">
        <v>233</v>
      </c>
      <c r="E2270" s="41" t="s">
        <v>233</v>
      </c>
      <c r="F2270" s="41" t="s">
        <v>756</v>
      </c>
      <c r="G2270" s="41">
        <v>1</v>
      </c>
      <c r="H2270" s="41">
        <v>6447.0386741352104</v>
      </c>
      <c r="I2270" s="41">
        <v>69963</v>
      </c>
      <c r="J2270" s="41">
        <v>389</v>
      </c>
      <c r="K2270" s="41">
        <v>1294.3154999999999</v>
      </c>
      <c r="L2270" s="41">
        <v>7.1964999999999995</v>
      </c>
      <c r="M2270" s="41">
        <v>2257</v>
      </c>
      <c r="N2270" s="41">
        <v>2</v>
      </c>
      <c r="O2270" s="41">
        <v>44.914300000000004</v>
      </c>
      <c r="P2270" s="41">
        <v>3.9800000000000002E-2</v>
      </c>
      <c r="Q2270" s="41">
        <v>0</v>
      </c>
      <c r="R2270" s="41">
        <v>0</v>
      </c>
      <c r="S2270" s="41">
        <v>1733</v>
      </c>
      <c r="T2270" s="41">
        <v>38.125999999999998</v>
      </c>
      <c r="U2270" s="41">
        <v>70352</v>
      </c>
      <c r="V2270" s="41">
        <v>1301.5119999999999</v>
      </c>
      <c r="W2270" s="41">
        <v>3992</v>
      </c>
      <c r="X2270" s="41">
        <v>83.080100000000002</v>
      </c>
    </row>
    <row r="2271" spans="1:24" x14ac:dyDescent="0.35">
      <c r="A2271" s="41" t="s">
        <v>551</v>
      </c>
      <c r="B2271" s="41" t="s">
        <v>489</v>
      </c>
      <c r="C2271" s="41" t="s">
        <v>18</v>
      </c>
      <c r="D2271" s="41" t="s">
        <v>233</v>
      </c>
      <c r="E2271" s="41" t="s">
        <v>233</v>
      </c>
      <c r="F2271" s="41" t="s">
        <v>760</v>
      </c>
      <c r="G2271" s="41">
        <v>5</v>
      </c>
      <c r="H2271" s="41">
        <v>6447.0386741352104</v>
      </c>
      <c r="I2271" s="41">
        <v>2479</v>
      </c>
      <c r="J2271" s="41">
        <v>2</v>
      </c>
      <c r="K2271" s="41">
        <v>45.861499999999999</v>
      </c>
      <c r="L2271" s="41">
        <v>3.6999999999999998E-2</v>
      </c>
      <c r="M2271" s="41">
        <v>1538</v>
      </c>
      <c r="N2271" s="41">
        <v>3</v>
      </c>
      <c r="O2271" s="41">
        <v>30.606200000000001</v>
      </c>
      <c r="P2271" s="41">
        <v>5.9700000000000003E-2</v>
      </c>
      <c r="Q2271" s="41">
        <v>1543</v>
      </c>
      <c r="R2271" s="41">
        <v>27.619700000000002</v>
      </c>
      <c r="S2271" s="41">
        <v>1010</v>
      </c>
      <c r="T2271" s="41">
        <v>22.22</v>
      </c>
      <c r="U2271" s="41">
        <v>4024</v>
      </c>
      <c r="V2271" s="41">
        <v>73.518200000000007</v>
      </c>
      <c r="W2271" s="41">
        <v>2551</v>
      </c>
      <c r="X2271" s="41">
        <v>52.885899999999999</v>
      </c>
    </row>
    <row r="2272" spans="1:24" x14ac:dyDescent="0.35">
      <c r="A2272" s="41" t="s">
        <v>551</v>
      </c>
      <c r="B2272" s="41" t="s">
        <v>489</v>
      </c>
      <c r="C2272" s="41" t="s">
        <v>18</v>
      </c>
      <c r="D2272" s="41" t="s">
        <v>233</v>
      </c>
      <c r="E2272" s="41" t="s">
        <v>233</v>
      </c>
      <c r="F2272" s="41" t="s">
        <v>764</v>
      </c>
      <c r="G2272" s="41">
        <v>9</v>
      </c>
      <c r="H2272" s="41">
        <v>6447.0386741352104</v>
      </c>
      <c r="I2272" s="41">
        <v>2380</v>
      </c>
      <c r="J2272" s="41">
        <v>0</v>
      </c>
      <c r="K2272" s="41">
        <v>47.362000000000002</v>
      </c>
      <c r="L2272" s="41">
        <v>0</v>
      </c>
      <c r="M2272" s="41"/>
      <c r="N2272" s="41"/>
      <c r="O2272" s="41"/>
      <c r="P2272" s="41"/>
      <c r="Q2272" s="41">
        <v>1605</v>
      </c>
      <c r="R2272" s="41">
        <v>28.729500000000002</v>
      </c>
      <c r="S2272" s="41"/>
      <c r="T2272" s="41"/>
      <c r="U2272" s="41">
        <v>3985</v>
      </c>
      <c r="V2272" s="41">
        <v>76.091499999999996</v>
      </c>
      <c r="W2272" s="41"/>
      <c r="X2272" s="41"/>
    </row>
    <row r="2273" spans="1:24" x14ac:dyDescent="0.35">
      <c r="A2273" s="41" t="s">
        <v>551</v>
      </c>
      <c r="B2273" s="41" t="s">
        <v>489</v>
      </c>
      <c r="C2273" s="41" t="s">
        <v>18</v>
      </c>
      <c r="D2273" s="41" t="s">
        <v>233</v>
      </c>
      <c r="E2273" s="41" t="s">
        <v>233</v>
      </c>
      <c r="F2273" s="41" t="s">
        <v>766</v>
      </c>
      <c r="G2273" s="41">
        <v>11</v>
      </c>
      <c r="H2273" s="41">
        <v>6447.0386741352104</v>
      </c>
      <c r="I2273" s="41">
        <v>2583</v>
      </c>
      <c r="J2273" s="41">
        <v>2</v>
      </c>
      <c r="K2273" s="41">
        <v>51.401700000000005</v>
      </c>
      <c r="L2273" s="41">
        <v>3.9800000000000002E-2</v>
      </c>
      <c r="M2273" s="41"/>
      <c r="N2273" s="41"/>
      <c r="O2273" s="41"/>
      <c r="P2273" s="41"/>
      <c r="Q2273" s="41">
        <v>1465</v>
      </c>
      <c r="R2273" s="41">
        <v>26.223500000000001</v>
      </c>
      <c r="S2273" s="41"/>
      <c r="T2273" s="41"/>
      <c r="U2273" s="41">
        <v>4050</v>
      </c>
      <c r="V2273" s="41">
        <v>77.665000000000006</v>
      </c>
      <c r="W2273" s="41"/>
      <c r="X2273" s="41"/>
    </row>
    <row r="2274" spans="1:24" x14ac:dyDescent="0.35">
      <c r="A2274" s="41" t="s">
        <v>551</v>
      </c>
      <c r="B2274" s="41" t="s">
        <v>489</v>
      </c>
      <c r="C2274" s="41" t="s">
        <v>18</v>
      </c>
      <c r="D2274" s="41" t="s">
        <v>233</v>
      </c>
      <c r="E2274" s="41" t="s">
        <v>233</v>
      </c>
      <c r="F2274" s="41" t="s">
        <v>765</v>
      </c>
      <c r="G2274" s="41">
        <v>10</v>
      </c>
      <c r="H2274" s="41">
        <v>6447.0386741352104</v>
      </c>
      <c r="I2274" s="41">
        <v>2623</v>
      </c>
      <c r="J2274" s="41">
        <v>1359</v>
      </c>
      <c r="K2274" s="41">
        <v>52.197700000000005</v>
      </c>
      <c r="L2274" s="41">
        <v>27.0441</v>
      </c>
      <c r="M2274" s="41"/>
      <c r="N2274" s="41"/>
      <c r="O2274" s="41"/>
      <c r="P2274" s="41"/>
      <c r="Q2274" s="41">
        <v>1761</v>
      </c>
      <c r="R2274" s="41">
        <v>31.521899999999999</v>
      </c>
      <c r="S2274" s="41"/>
      <c r="T2274" s="41"/>
      <c r="U2274" s="41">
        <v>5743</v>
      </c>
      <c r="V2274" s="41">
        <v>110.76370000000001</v>
      </c>
      <c r="W2274" s="41"/>
      <c r="X2274" s="41"/>
    </row>
    <row r="2275" spans="1:24" x14ac:dyDescent="0.35">
      <c r="A2275" s="41" t="s">
        <v>551</v>
      </c>
      <c r="B2275" s="41" t="s">
        <v>489</v>
      </c>
      <c r="C2275" s="41" t="s">
        <v>18</v>
      </c>
      <c r="D2275" s="41" t="s">
        <v>233</v>
      </c>
      <c r="E2275" s="41" t="s">
        <v>233</v>
      </c>
      <c r="F2275" s="41" t="s">
        <v>759</v>
      </c>
      <c r="G2275" s="41">
        <v>4</v>
      </c>
      <c r="H2275" s="41">
        <v>6447.0386741352104</v>
      </c>
      <c r="I2275" s="41">
        <v>3442</v>
      </c>
      <c r="J2275" s="41">
        <v>0</v>
      </c>
      <c r="K2275" s="41">
        <v>63.677</v>
      </c>
      <c r="L2275" s="41">
        <v>0</v>
      </c>
      <c r="M2275" s="41">
        <v>1291</v>
      </c>
      <c r="N2275" s="41">
        <v>0</v>
      </c>
      <c r="O2275" s="41">
        <v>25.690900000000003</v>
      </c>
      <c r="P2275" s="41">
        <v>0</v>
      </c>
      <c r="Q2275" s="41">
        <v>964</v>
      </c>
      <c r="R2275" s="41">
        <v>17.255600000000001</v>
      </c>
      <c r="S2275" s="41">
        <v>1877</v>
      </c>
      <c r="T2275" s="41">
        <v>41.293999999999997</v>
      </c>
      <c r="U2275" s="41">
        <v>4406</v>
      </c>
      <c r="V2275" s="41">
        <v>80.932600000000008</v>
      </c>
      <c r="W2275" s="41">
        <v>3168</v>
      </c>
      <c r="X2275" s="41">
        <v>66.984899999999996</v>
      </c>
    </row>
    <row r="2276" spans="1:24" x14ac:dyDescent="0.35">
      <c r="A2276" s="41" t="s">
        <v>551</v>
      </c>
      <c r="B2276" s="41" t="s">
        <v>489</v>
      </c>
      <c r="C2276" s="41" t="s">
        <v>18</v>
      </c>
      <c r="D2276" s="41" t="s">
        <v>233</v>
      </c>
      <c r="E2276" s="41" t="s">
        <v>233</v>
      </c>
      <c r="F2276" s="41" t="s">
        <v>758</v>
      </c>
      <c r="G2276" s="41">
        <v>3</v>
      </c>
      <c r="H2276" s="41">
        <v>6447.0386741352104</v>
      </c>
      <c r="I2276" s="41">
        <v>2225</v>
      </c>
      <c r="J2276" s="41">
        <v>60</v>
      </c>
      <c r="K2276" s="41">
        <v>41.162500000000001</v>
      </c>
      <c r="L2276" s="41">
        <v>1.1099999999999999</v>
      </c>
      <c r="M2276" s="41">
        <v>1492</v>
      </c>
      <c r="N2276" s="41">
        <v>0</v>
      </c>
      <c r="O2276" s="41">
        <v>29.690800000000003</v>
      </c>
      <c r="P2276" s="41">
        <v>0</v>
      </c>
      <c r="Q2276" s="41">
        <v>0</v>
      </c>
      <c r="R2276" s="41">
        <v>0</v>
      </c>
      <c r="S2276" s="41">
        <v>1859</v>
      </c>
      <c r="T2276" s="41">
        <v>40.898000000000003</v>
      </c>
      <c r="U2276" s="41">
        <v>2285</v>
      </c>
      <c r="V2276" s="41">
        <v>42.272500000000001</v>
      </c>
      <c r="W2276" s="41">
        <v>3351</v>
      </c>
      <c r="X2276" s="41">
        <v>70.588800000000006</v>
      </c>
    </row>
    <row r="2277" spans="1:24" x14ac:dyDescent="0.35">
      <c r="A2277" s="41" t="s">
        <v>551</v>
      </c>
      <c r="B2277" s="41" t="s">
        <v>489</v>
      </c>
      <c r="C2277" s="41" t="s">
        <v>18</v>
      </c>
      <c r="D2277" s="41" t="s">
        <v>233</v>
      </c>
      <c r="E2277" s="41" t="s">
        <v>233</v>
      </c>
      <c r="F2277" s="41" t="s">
        <v>767</v>
      </c>
      <c r="G2277" s="41">
        <v>12</v>
      </c>
      <c r="H2277" s="41">
        <v>6447.0386741352104</v>
      </c>
      <c r="I2277" s="41">
        <v>2110</v>
      </c>
      <c r="J2277" s="41">
        <v>3</v>
      </c>
      <c r="K2277" s="41">
        <v>41.989000000000004</v>
      </c>
      <c r="L2277" s="41">
        <v>5.9700000000000003E-2</v>
      </c>
      <c r="M2277" s="41"/>
      <c r="N2277" s="41"/>
      <c r="O2277" s="41"/>
      <c r="P2277" s="41"/>
      <c r="Q2277" s="41">
        <v>1514</v>
      </c>
      <c r="R2277" s="41">
        <v>27.1006</v>
      </c>
      <c r="S2277" s="41"/>
      <c r="T2277" s="41"/>
      <c r="U2277" s="41">
        <v>3627</v>
      </c>
      <c r="V2277" s="41">
        <v>69.149300000000011</v>
      </c>
      <c r="W2277" s="41"/>
      <c r="X2277" s="41"/>
    </row>
    <row r="2278" spans="1:24" x14ac:dyDescent="0.35">
      <c r="A2278" s="41" t="s">
        <v>551</v>
      </c>
      <c r="B2278" s="41" t="s">
        <v>489</v>
      </c>
      <c r="C2278" s="41" t="s">
        <v>18</v>
      </c>
      <c r="D2278" s="41" t="s">
        <v>233</v>
      </c>
      <c r="E2278" s="41" t="s">
        <v>233</v>
      </c>
      <c r="F2278" s="41" t="s">
        <v>757</v>
      </c>
      <c r="G2278" s="41">
        <v>2</v>
      </c>
      <c r="H2278" s="41">
        <v>6447.0386741352104</v>
      </c>
      <c r="I2278" s="41">
        <v>44284</v>
      </c>
      <c r="J2278" s="41">
        <v>130</v>
      </c>
      <c r="K2278" s="41">
        <v>819.25399999999991</v>
      </c>
      <c r="L2278" s="41">
        <v>2.4049999999999998</v>
      </c>
      <c r="M2278" s="41">
        <v>1928</v>
      </c>
      <c r="N2278" s="41">
        <v>2</v>
      </c>
      <c r="O2278" s="41">
        <v>38.367200000000004</v>
      </c>
      <c r="P2278" s="41">
        <v>3.9800000000000002E-2</v>
      </c>
      <c r="Q2278" s="41">
        <v>0</v>
      </c>
      <c r="R2278" s="41">
        <v>0</v>
      </c>
      <c r="S2278" s="41">
        <v>1752</v>
      </c>
      <c r="T2278" s="41">
        <v>38.543999999999997</v>
      </c>
      <c r="U2278" s="41">
        <v>44414</v>
      </c>
      <c r="V2278" s="41">
        <v>821.65899999999988</v>
      </c>
      <c r="W2278" s="41">
        <v>3682</v>
      </c>
      <c r="X2278" s="41">
        <v>76.950999999999993</v>
      </c>
    </row>
    <row r="2279" spans="1:24" x14ac:dyDescent="0.35">
      <c r="A2279" s="41" t="s">
        <v>551</v>
      </c>
      <c r="B2279" s="41" t="s">
        <v>489</v>
      </c>
      <c r="C2279" s="41" t="s">
        <v>18</v>
      </c>
      <c r="D2279" s="41" t="s">
        <v>233</v>
      </c>
      <c r="E2279" s="41" t="s">
        <v>233</v>
      </c>
      <c r="F2279" s="41" t="s">
        <v>763</v>
      </c>
      <c r="G2279" s="41">
        <v>8</v>
      </c>
      <c r="H2279" s="41">
        <v>6447.0386741352104</v>
      </c>
      <c r="I2279" s="41">
        <v>2402</v>
      </c>
      <c r="J2279" s="41">
        <v>23</v>
      </c>
      <c r="K2279" s="41">
        <v>47.799800000000005</v>
      </c>
      <c r="L2279" s="41">
        <v>0.4577</v>
      </c>
      <c r="M2279" s="41"/>
      <c r="N2279" s="41"/>
      <c r="O2279" s="41"/>
      <c r="P2279" s="41"/>
      <c r="Q2279" s="41">
        <v>1872</v>
      </c>
      <c r="R2279" s="41">
        <v>33.508800000000001</v>
      </c>
      <c r="S2279" s="41"/>
      <c r="T2279" s="41"/>
      <c r="U2279" s="41">
        <v>4297</v>
      </c>
      <c r="V2279" s="41">
        <v>81.766300000000001</v>
      </c>
      <c r="W2279" s="41"/>
      <c r="X2279" s="41"/>
    </row>
    <row r="2280" spans="1:24" x14ac:dyDescent="0.35">
      <c r="A2280" s="41" t="s">
        <v>551</v>
      </c>
      <c r="B2280" s="41" t="s">
        <v>489</v>
      </c>
      <c r="C2280" s="41" t="s">
        <v>18</v>
      </c>
      <c r="D2280" s="41" t="s">
        <v>233</v>
      </c>
      <c r="E2280" s="41" t="s">
        <v>233</v>
      </c>
      <c r="F2280" s="41" t="s">
        <v>762</v>
      </c>
      <c r="G2280" s="41">
        <v>7</v>
      </c>
      <c r="H2280" s="41">
        <v>6447.0386741352104</v>
      </c>
      <c r="I2280" s="41">
        <v>4565</v>
      </c>
      <c r="J2280" s="41">
        <v>654</v>
      </c>
      <c r="K2280" s="41">
        <v>90.843500000000006</v>
      </c>
      <c r="L2280" s="41">
        <v>13.014600000000002</v>
      </c>
      <c r="M2280" s="41">
        <v>0</v>
      </c>
      <c r="N2280" s="41">
        <v>9</v>
      </c>
      <c r="O2280" s="41">
        <v>0</v>
      </c>
      <c r="P2280" s="41">
        <v>0.20249999999999999</v>
      </c>
      <c r="Q2280" s="41">
        <v>1856</v>
      </c>
      <c r="R2280" s="41">
        <v>33.2224</v>
      </c>
      <c r="S2280" s="41">
        <v>1513</v>
      </c>
      <c r="T2280" s="41">
        <v>33.286000000000001</v>
      </c>
      <c r="U2280" s="41">
        <v>7075</v>
      </c>
      <c r="V2280" s="41">
        <v>137.0805</v>
      </c>
      <c r="W2280" s="41">
        <v>1522</v>
      </c>
      <c r="X2280" s="41">
        <v>33.488500000000002</v>
      </c>
    </row>
    <row r="2281" spans="1:24" x14ac:dyDescent="0.35">
      <c r="A2281" s="41" t="s">
        <v>551</v>
      </c>
      <c r="B2281" s="41" t="s">
        <v>489</v>
      </c>
      <c r="C2281" s="41" t="s">
        <v>18</v>
      </c>
      <c r="D2281" s="41" t="s">
        <v>233</v>
      </c>
      <c r="E2281" s="41" t="s">
        <v>233</v>
      </c>
      <c r="F2281" s="41" t="s">
        <v>761</v>
      </c>
      <c r="G2281" s="41">
        <v>6</v>
      </c>
      <c r="H2281" s="41">
        <v>6447.0386741352104</v>
      </c>
      <c r="I2281" s="41">
        <v>2554</v>
      </c>
      <c r="J2281" s="41">
        <v>5569</v>
      </c>
      <c r="K2281" s="41">
        <v>50.824600000000004</v>
      </c>
      <c r="L2281" s="41">
        <v>110.82310000000001</v>
      </c>
      <c r="M2281" s="41">
        <v>1992</v>
      </c>
      <c r="N2281" s="41">
        <v>8</v>
      </c>
      <c r="O2281" s="41">
        <v>44.82</v>
      </c>
      <c r="P2281" s="41">
        <v>0.18</v>
      </c>
      <c r="Q2281" s="41">
        <v>1805</v>
      </c>
      <c r="R2281" s="41">
        <v>32.3095</v>
      </c>
      <c r="S2281" s="41">
        <v>6582</v>
      </c>
      <c r="T2281" s="41">
        <v>144.804</v>
      </c>
      <c r="U2281" s="41">
        <v>9928</v>
      </c>
      <c r="V2281" s="41">
        <v>193.9572</v>
      </c>
      <c r="W2281" s="41">
        <v>8582</v>
      </c>
      <c r="X2281" s="41">
        <v>189.804</v>
      </c>
    </row>
    <row r="2282" spans="1:24" x14ac:dyDescent="0.35">
      <c r="A2282" s="41" t="s">
        <v>494</v>
      </c>
      <c r="B2282" s="41" t="s">
        <v>456</v>
      </c>
      <c r="C2282" s="41" t="s">
        <v>33</v>
      </c>
      <c r="D2282" s="41" t="s">
        <v>234</v>
      </c>
      <c r="E2282" s="41" t="s">
        <v>234</v>
      </c>
      <c r="F2282" s="41" t="s">
        <v>756</v>
      </c>
      <c r="G2282" s="41">
        <v>1</v>
      </c>
      <c r="H2282" s="41">
        <v>11157.666730782001</v>
      </c>
      <c r="I2282" s="41">
        <v>3511</v>
      </c>
      <c r="J2282" s="41">
        <v>2213</v>
      </c>
      <c r="K2282" s="41">
        <v>64.953499999999991</v>
      </c>
      <c r="L2282" s="41">
        <v>40.9405</v>
      </c>
      <c r="M2282" s="41">
        <v>4856</v>
      </c>
      <c r="N2282" s="41">
        <v>4468</v>
      </c>
      <c r="O2282" s="41">
        <v>96.634399999999999</v>
      </c>
      <c r="P2282" s="41">
        <v>88.913200000000003</v>
      </c>
      <c r="Q2282" s="41">
        <v>9904</v>
      </c>
      <c r="R2282" s="41">
        <v>177.2816</v>
      </c>
      <c r="S2282" s="41">
        <v>8021</v>
      </c>
      <c r="T2282" s="41">
        <v>176.46199999999999</v>
      </c>
      <c r="U2282" s="41">
        <v>15628</v>
      </c>
      <c r="V2282" s="41">
        <v>283.17559999999997</v>
      </c>
      <c r="W2282" s="41">
        <v>17345</v>
      </c>
      <c r="X2282" s="41">
        <v>362.00959999999998</v>
      </c>
    </row>
    <row r="2283" spans="1:24" x14ac:dyDescent="0.35">
      <c r="A2283" s="41" t="s">
        <v>494</v>
      </c>
      <c r="B2283" s="41" t="s">
        <v>456</v>
      </c>
      <c r="C2283" s="41" t="s">
        <v>33</v>
      </c>
      <c r="D2283" s="41" t="s">
        <v>234</v>
      </c>
      <c r="E2283" s="41" t="s">
        <v>234</v>
      </c>
      <c r="F2283" s="41" t="s">
        <v>760</v>
      </c>
      <c r="G2283" s="41">
        <v>5</v>
      </c>
      <c r="H2283" s="41">
        <v>11157.666730782001</v>
      </c>
      <c r="I2283" s="41">
        <v>4163</v>
      </c>
      <c r="J2283" s="41">
        <v>22</v>
      </c>
      <c r="K2283" s="41">
        <v>77.015500000000003</v>
      </c>
      <c r="L2283" s="41">
        <v>0.40699999999999997</v>
      </c>
      <c r="M2283" s="41">
        <v>4534</v>
      </c>
      <c r="N2283" s="41">
        <v>1033</v>
      </c>
      <c r="O2283" s="41">
        <v>90.226600000000005</v>
      </c>
      <c r="P2283" s="41">
        <v>20.556699999999999</v>
      </c>
      <c r="Q2283" s="41">
        <v>9487</v>
      </c>
      <c r="R2283" s="41">
        <v>169.81729999999999</v>
      </c>
      <c r="S2283" s="41">
        <v>11259</v>
      </c>
      <c r="T2283" s="41">
        <v>247.69800000000001</v>
      </c>
      <c r="U2283" s="41">
        <v>13672</v>
      </c>
      <c r="V2283" s="41">
        <v>247.2398</v>
      </c>
      <c r="W2283" s="41">
        <v>16826</v>
      </c>
      <c r="X2283" s="41">
        <v>358.48130000000003</v>
      </c>
    </row>
    <row r="2284" spans="1:24" x14ac:dyDescent="0.35">
      <c r="A2284" s="41" t="s">
        <v>494</v>
      </c>
      <c r="B2284" s="41" t="s">
        <v>456</v>
      </c>
      <c r="C2284" s="41" t="s">
        <v>33</v>
      </c>
      <c r="D2284" s="41" t="s">
        <v>234</v>
      </c>
      <c r="E2284" s="41" t="s">
        <v>234</v>
      </c>
      <c r="F2284" s="41" t="s">
        <v>764</v>
      </c>
      <c r="G2284" s="41">
        <v>9</v>
      </c>
      <c r="H2284" s="41">
        <v>11157.666730782001</v>
      </c>
      <c r="I2284" s="41">
        <v>4142</v>
      </c>
      <c r="J2284" s="41">
        <v>13</v>
      </c>
      <c r="K2284" s="41">
        <v>82.42580000000001</v>
      </c>
      <c r="L2284" s="41">
        <v>0.25870000000000004</v>
      </c>
      <c r="M2284" s="41"/>
      <c r="N2284" s="41"/>
      <c r="O2284" s="41"/>
      <c r="P2284" s="41"/>
      <c r="Q2284" s="41">
        <v>4598</v>
      </c>
      <c r="R2284" s="41">
        <v>82.304199999999994</v>
      </c>
      <c r="S2284" s="41"/>
      <c r="T2284" s="41"/>
      <c r="U2284" s="41">
        <v>8753</v>
      </c>
      <c r="V2284" s="41">
        <v>164.98869999999999</v>
      </c>
      <c r="W2284" s="41"/>
      <c r="X2284" s="41"/>
    </row>
    <row r="2285" spans="1:24" x14ac:dyDescent="0.35">
      <c r="A2285" s="41" t="s">
        <v>494</v>
      </c>
      <c r="B2285" s="41" t="s">
        <v>456</v>
      </c>
      <c r="C2285" s="41" t="s">
        <v>33</v>
      </c>
      <c r="D2285" s="41" t="s">
        <v>234</v>
      </c>
      <c r="E2285" s="41" t="s">
        <v>234</v>
      </c>
      <c r="F2285" s="41" t="s">
        <v>766</v>
      </c>
      <c r="G2285" s="41">
        <v>11</v>
      </c>
      <c r="H2285" s="41">
        <v>11157.666730782001</v>
      </c>
      <c r="I2285" s="41">
        <v>5075</v>
      </c>
      <c r="J2285" s="41">
        <v>66</v>
      </c>
      <c r="K2285" s="41">
        <v>100.99250000000001</v>
      </c>
      <c r="L2285" s="41">
        <v>1.3134000000000001</v>
      </c>
      <c r="M2285" s="41"/>
      <c r="N2285" s="41"/>
      <c r="O2285" s="41"/>
      <c r="P2285" s="41"/>
      <c r="Q2285" s="41">
        <v>11083</v>
      </c>
      <c r="R2285" s="41">
        <v>198.38570000000001</v>
      </c>
      <c r="S2285" s="41"/>
      <c r="T2285" s="41"/>
      <c r="U2285" s="41">
        <v>16224</v>
      </c>
      <c r="V2285" s="41">
        <v>300.69159999999999</v>
      </c>
      <c r="W2285" s="41"/>
      <c r="X2285" s="41"/>
    </row>
    <row r="2286" spans="1:24" x14ac:dyDescent="0.35">
      <c r="A2286" s="41" t="s">
        <v>494</v>
      </c>
      <c r="B2286" s="41" t="s">
        <v>456</v>
      </c>
      <c r="C2286" s="41" t="s">
        <v>33</v>
      </c>
      <c r="D2286" s="41" t="s">
        <v>234</v>
      </c>
      <c r="E2286" s="41" t="s">
        <v>234</v>
      </c>
      <c r="F2286" s="41" t="s">
        <v>765</v>
      </c>
      <c r="G2286" s="41">
        <v>10</v>
      </c>
      <c r="H2286" s="41">
        <v>11157.666730782001</v>
      </c>
      <c r="I2286" s="41">
        <v>5131</v>
      </c>
      <c r="J2286" s="41">
        <v>11</v>
      </c>
      <c r="K2286" s="41">
        <v>102.10690000000001</v>
      </c>
      <c r="L2286" s="41">
        <v>0.21890000000000001</v>
      </c>
      <c r="M2286" s="41"/>
      <c r="N2286" s="41"/>
      <c r="O2286" s="41"/>
      <c r="P2286" s="41"/>
      <c r="Q2286" s="41">
        <v>15095</v>
      </c>
      <c r="R2286" s="41">
        <v>270.20049999999998</v>
      </c>
      <c r="S2286" s="41"/>
      <c r="T2286" s="41"/>
      <c r="U2286" s="41">
        <v>20237</v>
      </c>
      <c r="V2286" s="41">
        <v>372.52629999999999</v>
      </c>
      <c r="W2286" s="41"/>
      <c r="X2286" s="41"/>
    </row>
    <row r="2287" spans="1:24" x14ac:dyDescent="0.35">
      <c r="A2287" s="41" t="s">
        <v>494</v>
      </c>
      <c r="B2287" s="41" t="s">
        <v>456</v>
      </c>
      <c r="C2287" s="41" t="s">
        <v>33</v>
      </c>
      <c r="D2287" s="41" t="s">
        <v>234</v>
      </c>
      <c r="E2287" s="41" t="s">
        <v>234</v>
      </c>
      <c r="F2287" s="41" t="s">
        <v>759</v>
      </c>
      <c r="G2287" s="41">
        <v>4</v>
      </c>
      <c r="H2287" s="41">
        <v>11157.666730782001</v>
      </c>
      <c r="I2287" s="41">
        <v>4539</v>
      </c>
      <c r="J2287" s="41">
        <v>38</v>
      </c>
      <c r="K2287" s="41">
        <v>83.971499999999992</v>
      </c>
      <c r="L2287" s="41">
        <v>0.70299999999999996</v>
      </c>
      <c r="M2287" s="41">
        <v>6624</v>
      </c>
      <c r="N2287" s="41">
        <v>1174</v>
      </c>
      <c r="O2287" s="41">
        <v>131.8176</v>
      </c>
      <c r="P2287" s="41">
        <v>23.3626</v>
      </c>
      <c r="Q2287" s="41">
        <v>7947</v>
      </c>
      <c r="R2287" s="41">
        <v>142.25129999999999</v>
      </c>
      <c r="S2287" s="41">
        <v>9731</v>
      </c>
      <c r="T2287" s="41">
        <v>214.08199999999999</v>
      </c>
      <c r="U2287" s="41">
        <v>12524</v>
      </c>
      <c r="V2287" s="41">
        <v>226.92579999999998</v>
      </c>
      <c r="W2287" s="41">
        <v>17529</v>
      </c>
      <c r="X2287" s="41">
        <v>369.26220000000001</v>
      </c>
    </row>
    <row r="2288" spans="1:24" x14ac:dyDescent="0.35">
      <c r="A2288" s="41" t="s">
        <v>494</v>
      </c>
      <c r="B2288" s="41" t="s">
        <v>456</v>
      </c>
      <c r="C2288" s="41" t="s">
        <v>33</v>
      </c>
      <c r="D2288" s="41" t="s">
        <v>234</v>
      </c>
      <c r="E2288" s="41" t="s">
        <v>234</v>
      </c>
      <c r="F2288" s="41" t="s">
        <v>758</v>
      </c>
      <c r="G2288" s="41">
        <v>3</v>
      </c>
      <c r="H2288" s="41">
        <v>11157.666730782001</v>
      </c>
      <c r="I2288" s="41">
        <v>4783</v>
      </c>
      <c r="J2288" s="41">
        <v>46</v>
      </c>
      <c r="K2288" s="41">
        <v>88.485500000000002</v>
      </c>
      <c r="L2288" s="41">
        <v>0.85099999999999998</v>
      </c>
      <c r="M2288" s="41">
        <v>4400</v>
      </c>
      <c r="N2288" s="41">
        <v>857</v>
      </c>
      <c r="O2288" s="41">
        <v>87.56</v>
      </c>
      <c r="P2288" s="41">
        <v>17.054300000000001</v>
      </c>
      <c r="Q2288" s="41">
        <v>9372</v>
      </c>
      <c r="R2288" s="41">
        <v>167.75880000000001</v>
      </c>
      <c r="S2288" s="41">
        <v>8403</v>
      </c>
      <c r="T2288" s="41">
        <v>184.86600000000001</v>
      </c>
      <c r="U2288" s="41">
        <v>14201</v>
      </c>
      <c r="V2288" s="41">
        <v>257.09530000000001</v>
      </c>
      <c r="W2288" s="41">
        <v>13660</v>
      </c>
      <c r="X2288" s="41">
        <v>289.4803</v>
      </c>
    </row>
    <row r="2289" spans="1:24" x14ac:dyDescent="0.35">
      <c r="A2289" s="41" t="s">
        <v>494</v>
      </c>
      <c r="B2289" s="41" t="s">
        <v>456</v>
      </c>
      <c r="C2289" s="41" t="s">
        <v>33</v>
      </c>
      <c r="D2289" s="41" t="s">
        <v>234</v>
      </c>
      <c r="E2289" s="41" t="s">
        <v>234</v>
      </c>
      <c r="F2289" s="41" t="s">
        <v>767</v>
      </c>
      <c r="G2289" s="41">
        <v>12</v>
      </c>
      <c r="H2289" s="41">
        <v>11157.666730782001</v>
      </c>
      <c r="I2289" s="41">
        <v>6148</v>
      </c>
      <c r="J2289" s="41">
        <v>141</v>
      </c>
      <c r="K2289" s="41">
        <v>122.34520000000001</v>
      </c>
      <c r="L2289" s="41">
        <v>2.8059000000000003</v>
      </c>
      <c r="M2289" s="41"/>
      <c r="N2289" s="41"/>
      <c r="O2289" s="41"/>
      <c r="P2289" s="41"/>
      <c r="Q2289" s="41">
        <v>12007</v>
      </c>
      <c r="R2289" s="41">
        <v>214.92529999999999</v>
      </c>
      <c r="S2289" s="41"/>
      <c r="T2289" s="41"/>
      <c r="U2289" s="41">
        <v>18296</v>
      </c>
      <c r="V2289" s="41">
        <v>340.07639999999998</v>
      </c>
      <c r="W2289" s="41"/>
      <c r="X2289" s="41"/>
    </row>
    <row r="2290" spans="1:24" x14ac:dyDescent="0.35">
      <c r="A2290" s="41" t="s">
        <v>494</v>
      </c>
      <c r="B2290" s="41" t="s">
        <v>456</v>
      </c>
      <c r="C2290" s="41" t="s">
        <v>33</v>
      </c>
      <c r="D2290" s="41" t="s">
        <v>234</v>
      </c>
      <c r="E2290" s="41" t="s">
        <v>234</v>
      </c>
      <c r="F2290" s="41" t="s">
        <v>757</v>
      </c>
      <c r="G2290" s="41">
        <v>2</v>
      </c>
      <c r="H2290" s="41">
        <v>11157.666730782001</v>
      </c>
      <c r="I2290" s="41">
        <v>4253</v>
      </c>
      <c r="J2290" s="41">
        <v>837</v>
      </c>
      <c r="K2290" s="41">
        <v>78.680499999999995</v>
      </c>
      <c r="L2290" s="41">
        <v>15.484499999999999</v>
      </c>
      <c r="M2290" s="41">
        <v>4452</v>
      </c>
      <c r="N2290" s="41">
        <v>1477</v>
      </c>
      <c r="O2290" s="41">
        <v>88.594800000000006</v>
      </c>
      <c r="P2290" s="41">
        <v>29.392300000000002</v>
      </c>
      <c r="Q2290" s="41">
        <v>8020</v>
      </c>
      <c r="R2290" s="41">
        <v>143.55799999999999</v>
      </c>
      <c r="S2290" s="41">
        <v>7914</v>
      </c>
      <c r="T2290" s="41">
        <v>174.108</v>
      </c>
      <c r="U2290" s="41">
        <v>13110</v>
      </c>
      <c r="V2290" s="41">
        <v>237.72299999999998</v>
      </c>
      <c r="W2290" s="41">
        <v>13843</v>
      </c>
      <c r="X2290" s="41">
        <v>292.0951</v>
      </c>
    </row>
    <row r="2291" spans="1:24" x14ac:dyDescent="0.35">
      <c r="A2291" s="41" t="s">
        <v>494</v>
      </c>
      <c r="B2291" s="41" t="s">
        <v>456</v>
      </c>
      <c r="C2291" s="41" t="s">
        <v>33</v>
      </c>
      <c r="D2291" s="41" t="s">
        <v>234</v>
      </c>
      <c r="E2291" s="41" t="s">
        <v>234</v>
      </c>
      <c r="F2291" s="41" t="s">
        <v>763</v>
      </c>
      <c r="G2291" s="41">
        <v>8</v>
      </c>
      <c r="H2291" s="41">
        <v>11157.666730782001</v>
      </c>
      <c r="I2291" s="41">
        <v>4950</v>
      </c>
      <c r="J2291" s="41">
        <v>19</v>
      </c>
      <c r="K2291" s="41">
        <v>98.50500000000001</v>
      </c>
      <c r="L2291" s="41">
        <v>0.37809999999999999</v>
      </c>
      <c r="M2291" s="41"/>
      <c r="N2291" s="41"/>
      <c r="O2291" s="41"/>
      <c r="P2291" s="41"/>
      <c r="Q2291" s="41">
        <v>10374</v>
      </c>
      <c r="R2291" s="41">
        <v>185.69460000000001</v>
      </c>
      <c r="S2291" s="41"/>
      <c r="T2291" s="41"/>
      <c r="U2291" s="41">
        <v>15343</v>
      </c>
      <c r="V2291" s="41">
        <v>284.57770000000005</v>
      </c>
      <c r="W2291" s="41"/>
      <c r="X2291" s="41"/>
    </row>
    <row r="2292" spans="1:24" x14ac:dyDescent="0.35">
      <c r="A2292" s="41" t="s">
        <v>494</v>
      </c>
      <c r="B2292" s="41" t="s">
        <v>456</v>
      </c>
      <c r="C2292" s="41" t="s">
        <v>33</v>
      </c>
      <c r="D2292" s="41" t="s">
        <v>234</v>
      </c>
      <c r="E2292" s="41" t="s">
        <v>234</v>
      </c>
      <c r="F2292" s="41" t="s">
        <v>762</v>
      </c>
      <c r="G2292" s="41">
        <v>7</v>
      </c>
      <c r="H2292" s="41">
        <v>11157.666730782001</v>
      </c>
      <c r="I2292" s="41">
        <v>4734</v>
      </c>
      <c r="J2292" s="41">
        <v>8012</v>
      </c>
      <c r="K2292" s="41">
        <v>94.206600000000009</v>
      </c>
      <c r="L2292" s="41">
        <v>159.43880000000001</v>
      </c>
      <c r="M2292" s="41">
        <v>0</v>
      </c>
      <c r="N2292" s="41">
        <v>4084</v>
      </c>
      <c r="O2292" s="41">
        <v>0</v>
      </c>
      <c r="P2292" s="41">
        <v>91.89</v>
      </c>
      <c r="Q2292" s="41">
        <v>13193</v>
      </c>
      <c r="R2292" s="41">
        <v>236.15469999999999</v>
      </c>
      <c r="S2292" s="41">
        <v>26129</v>
      </c>
      <c r="T2292" s="41">
        <v>574.83799999999997</v>
      </c>
      <c r="U2292" s="41">
        <v>25939</v>
      </c>
      <c r="V2292" s="41">
        <v>489.80010000000004</v>
      </c>
      <c r="W2292" s="41">
        <v>30213</v>
      </c>
      <c r="X2292" s="41">
        <v>666.72799999999995</v>
      </c>
    </row>
    <row r="2293" spans="1:24" x14ac:dyDescent="0.35">
      <c r="A2293" s="41" t="s">
        <v>494</v>
      </c>
      <c r="B2293" s="41" t="s">
        <v>456</v>
      </c>
      <c r="C2293" s="41" t="s">
        <v>33</v>
      </c>
      <c r="D2293" s="41" t="s">
        <v>234</v>
      </c>
      <c r="E2293" s="41" t="s">
        <v>234</v>
      </c>
      <c r="F2293" s="41" t="s">
        <v>761</v>
      </c>
      <c r="G2293" s="41">
        <v>6</v>
      </c>
      <c r="H2293" s="41">
        <v>11157.666730782001</v>
      </c>
      <c r="I2293" s="41">
        <v>4928</v>
      </c>
      <c r="J2293" s="41">
        <v>20</v>
      </c>
      <c r="K2293" s="41">
        <v>98.0672</v>
      </c>
      <c r="L2293" s="41">
        <v>0.39800000000000002</v>
      </c>
      <c r="M2293" s="41">
        <v>5729</v>
      </c>
      <c r="N2293" s="41">
        <v>4822</v>
      </c>
      <c r="O2293" s="41">
        <v>128.9025</v>
      </c>
      <c r="P2293" s="41">
        <v>108.49499999999999</v>
      </c>
      <c r="Q2293" s="41">
        <v>28776</v>
      </c>
      <c r="R2293" s="41">
        <v>515.09040000000005</v>
      </c>
      <c r="S2293" s="41">
        <v>9707</v>
      </c>
      <c r="T2293" s="41">
        <v>213.554</v>
      </c>
      <c r="U2293" s="41">
        <v>33724</v>
      </c>
      <c r="V2293" s="41">
        <v>613.55560000000003</v>
      </c>
      <c r="W2293" s="41">
        <v>20258</v>
      </c>
      <c r="X2293" s="41">
        <v>450.95150000000001</v>
      </c>
    </row>
    <row r="2294" spans="1:24" x14ac:dyDescent="0.35">
      <c r="A2294" s="41" t="s">
        <v>448</v>
      </c>
      <c r="B2294" s="41" t="s">
        <v>449</v>
      </c>
      <c r="C2294" s="41" t="s">
        <v>22</v>
      </c>
      <c r="D2294" s="41" t="s">
        <v>374</v>
      </c>
      <c r="E2294" s="41" t="s">
        <v>374</v>
      </c>
      <c r="F2294" s="41" t="s">
        <v>756</v>
      </c>
      <c r="G2294" s="41">
        <v>1</v>
      </c>
      <c r="H2294" s="41">
        <v>4833.5402668016704</v>
      </c>
      <c r="I2294" s="41">
        <v>824</v>
      </c>
      <c r="J2294" s="41">
        <v>957</v>
      </c>
      <c r="K2294" s="41">
        <v>15.244</v>
      </c>
      <c r="L2294" s="41">
        <v>17.704499999999999</v>
      </c>
      <c r="M2294" s="41">
        <v>1468</v>
      </c>
      <c r="N2294" s="41">
        <v>1754</v>
      </c>
      <c r="O2294" s="41">
        <v>29.213200000000001</v>
      </c>
      <c r="P2294" s="41">
        <v>34.904600000000002</v>
      </c>
      <c r="Q2294" s="41">
        <v>1171</v>
      </c>
      <c r="R2294" s="41">
        <v>20.960899999999999</v>
      </c>
      <c r="S2294" s="41">
        <v>2474</v>
      </c>
      <c r="T2294" s="41">
        <v>54.427999999999997</v>
      </c>
      <c r="U2294" s="41">
        <v>2952</v>
      </c>
      <c r="V2294" s="41">
        <v>53.909399999999991</v>
      </c>
      <c r="W2294" s="41">
        <v>5696</v>
      </c>
      <c r="X2294" s="41">
        <v>118.5458</v>
      </c>
    </row>
    <row r="2295" spans="1:24" x14ac:dyDescent="0.35">
      <c r="A2295" s="41" t="s">
        <v>448</v>
      </c>
      <c r="B2295" s="41" t="s">
        <v>449</v>
      </c>
      <c r="C2295" s="41" t="s">
        <v>22</v>
      </c>
      <c r="D2295" s="41" t="s">
        <v>374</v>
      </c>
      <c r="E2295" s="41" t="s">
        <v>374</v>
      </c>
      <c r="F2295" s="41" t="s">
        <v>760</v>
      </c>
      <c r="G2295" s="41">
        <v>5</v>
      </c>
      <c r="H2295" s="41">
        <v>4833.5402668016704</v>
      </c>
      <c r="I2295" s="41">
        <v>1109</v>
      </c>
      <c r="J2295" s="41">
        <v>3</v>
      </c>
      <c r="K2295" s="41">
        <v>20.516500000000001</v>
      </c>
      <c r="L2295" s="41">
        <v>5.5499999999999994E-2</v>
      </c>
      <c r="M2295" s="41">
        <v>1302</v>
      </c>
      <c r="N2295" s="41">
        <v>516</v>
      </c>
      <c r="O2295" s="41">
        <v>25.909800000000001</v>
      </c>
      <c r="P2295" s="41">
        <v>10.2684</v>
      </c>
      <c r="Q2295" s="41">
        <v>1886</v>
      </c>
      <c r="R2295" s="41">
        <v>33.759399999999999</v>
      </c>
      <c r="S2295" s="41">
        <v>2027</v>
      </c>
      <c r="T2295" s="41">
        <v>44.594000000000001</v>
      </c>
      <c r="U2295" s="41">
        <v>2998</v>
      </c>
      <c r="V2295" s="41">
        <v>54.331400000000002</v>
      </c>
      <c r="W2295" s="41">
        <v>3845</v>
      </c>
      <c r="X2295" s="41">
        <v>80.772199999999998</v>
      </c>
    </row>
    <row r="2296" spans="1:24" x14ac:dyDescent="0.35">
      <c r="A2296" s="41" t="s">
        <v>448</v>
      </c>
      <c r="B2296" s="41" t="s">
        <v>449</v>
      </c>
      <c r="C2296" s="41" t="s">
        <v>22</v>
      </c>
      <c r="D2296" s="41" t="s">
        <v>374</v>
      </c>
      <c r="E2296" s="41" t="s">
        <v>374</v>
      </c>
      <c r="F2296" s="41" t="s">
        <v>764</v>
      </c>
      <c r="G2296" s="41">
        <v>9</v>
      </c>
      <c r="H2296" s="41">
        <v>4833.5402668016704</v>
      </c>
      <c r="I2296" s="41">
        <v>1766</v>
      </c>
      <c r="J2296" s="41">
        <v>1870</v>
      </c>
      <c r="K2296" s="41">
        <v>35.1434</v>
      </c>
      <c r="L2296" s="41">
        <v>37.213000000000001</v>
      </c>
      <c r="M2296" s="41"/>
      <c r="N2296" s="41"/>
      <c r="O2296" s="41"/>
      <c r="P2296" s="41"/>
      <c r="Q2296" s="41">
        <v>1742</v>
      </c>
      <c r="R2296" s="41">
        <v>31.181799999999999</v>
      </c>
      <c r="S2296" s="41"/>
      <c r="T2296" s="41"/>
      <c r="U2296" s="41">
        <v>5378</v>
      </c>
      <c r="V2296" s="41">
        <v>103.5382</v>
      </c>
      <c r="W2296" s="41"/>
      <c r="X2296" s="41"/>
    </row>
    <row r="2297" spans="1:24" x14ac:dyDescent="0.35">
      <c r="A2297" s="41" t="s">
        <v>448</v>
      </c>
      <c r="B2297" s="41" t="s">
        <v>449</v>
      </c>
      <c r="C2297" s="41" t="s">
        <v>22</v>
      </c>
      <c r="D2297" s="41" t="s">
        <v>374</v>
      </c>
      <c r="E2297" s="41" t="s">
        <v>374</v>
      </c>
      <c r="F2297" s="41" t="s">
        <v>766</v>
      </c>
      <c r="G2297" s="41">
        <v>11</v>
      </c>
      <c r="H2297" s="41">
        <v>4833.5402668016704</v>
      </c>
      <c r="I2297" s="41">
        <v>3602</v>
      </c>
      <c r="J2297" s="41">
        <v>14</v>
      </c>
      <c r="K2297" s="41">
        <v>71.6798</v>
      </c>
      <c r="L2297" s="41">
        <v>0.27860000000000001</v>
      </c>
      <c r="M2297" s="41"/>
      <c r="N2297" s="41"/>
      <c r="O2297" s="41"/>
      <c r="P2297" s="41"/>
      <c r="Q2297" s="41">
        <v>2357</v>
      </c>
      <c r="R2297" s="41">
        <v>42.190300000000001</v>
      </c>
      <c r="S2297" s="41"/>
      <c r="T2297" s="41"/>
      <c r="U2297" s="41">
        <v>5973</v>
      </c>
      <c r="V2297" s="41">
        <v>114.14869999999999</v>
      </c>
      <c r="W2297" s="41"/>
      <c r="X2297" s="41"/>
    </row>
    <row r="2298" spans="1:24" x14ac:dyDescent="0.35">
      <c r="A2298" s="41" t="s">
        <v>448</v>
      </c>
      <c r="B2298" s="41" t="s">
        <v>449</v>
      </c>
      <c r="C2298" s="41" t="s">
        <v>22</v>
      </c>
      <c r="D2298" s="41" t="s">
        <v>374</v>
      </c>
      <c r="E2298" s="41" t="s">
        <v>374</v>
      </c>
      <c r="F2298" s="41" t="s">
        <v>765</v>
      </c>
      <c r="G2298" s="41">
        <v>10</v>
      </c>
      <c r="H2298" s="41">
        <v>4833.5402668016704</v>
      </c>
      <c r="I2298" s="41">
        <v>3391</v>
      </c>
      <c r="J2298" s="41">
        <v>2010</v>
      </c>
      <c r="K2298" s="41">
        <v>67.480900000000005</v>
      </c>
      <c r="L2298" s="41">
        <v>39.999000000000002</v>
      </c>
      <c r="M2298" s="41"/>
      <c r="N2298" s="41"/>
      <c r="O2298" s="41"/>
      <c r="P2298" s="41"/>
      <c r="Q2298" s="41">
        <v>2279</v>
      </c>
      <c r="R2298" s="41">
        <v>40.7941</v>
      </c>
      <c r="S2298" s="41"/>
      <c r="T2298" s="41"/>
      <c r="U2298" s="41">
        <v>7680</v>
      </c>
      <c r="V2298" s="41">
        <v>148.274</v>
      </c>
      <c r="W2298" s="41"/>
      <c r="X2298" s="41"/>
    </row>
    <row r="2299" spans="1:24" x14ac:dyDescent="0.35">
      <c r="A2299" s="41" t="s">
        <v>448</v>
      </c>
      <c r="B2299" s="41" t="s">
        <v>449</v>
      </c>
      <c r="C2299" s="41" t="s">
        <v>22</v>
      </c>
      <c r="D2299" s="41" t="s">
        <v>374</v>
      </c>
      <c r="E2299" s="41" t="s">
        <v>374</v>
      </c>
      <c r="F2299" s="41" t="s">
        <v>759</v>
      </c>
      <c r="G2299" s="41">
        <v>4</v>
      </c>
      <c r="H2299" s="41">
        <v>4833.5402668016704</v>
      </c>
      <c r="I2299" s="41">
        <v>1052</v>
      </c>
      <c r="J2299" s="41">
        <v>2</v>
      </c>
      <c r="K2299" s="41">
        <v>19.462</v>
      </c>
      <c r="L2299" s="41">
        <v>3.6999999999999998E-2</v>
      </c>
      <c r="M2299" s="41">
        <v>1396</v>
      </c>
      <c r="N2299" s="41">
        <v>316</v>
      </c>
      <c r="O2299" s="41">
        <v>27.7804</v>
      </c>
      <c r="P2299" s="41">
        <v>6.2884000000000002</v>
      </c>
      <c r="Q2299" s="41">
        <v>1663</v>
      </c>
      <c r="R2299" s="41">
        <v>29.767700000000001</v>
      </c>
      <c r="S2299" s="41">
        <v>2140</v>
      </c>
      <c r="T2299" s="41">
        <v>47.08</v>
      </c>
      <c r="U2299" s="41">
        <v>2717</v>
      </c>
      <c r="V2299" s="41">
        <v>49.2667</v>
      </c>
      <c r="W2299" s="41">
        <v>3852</v>
      </c>
      <c r="X2299" s="41">
        <v>81.148799999999994</v>
      </c>
    </row>
    <row r="2300" spans="1:24" x14ac:dyDescent="0.35">
      <c r="A2300" s="41" t="s">
        <v>448</v>
      </c>
      <c r="B2300" s="41" t="s">
        <v>449</v>
      </c>
      <c r="C2300" s="41" t="s">
        <v>22</v>
      </c>
      <c r="D2300" s="41" t="s">
        <v>374</v>
      </c>
      <c r="E2300" s="41" t="s">
        <v>374</v>
      </c>
      <c r="F2300" s="41" t="s">
        <v>758</v>
      </c>
      <c r="G2300" s="41">
        <v>3</v>
      </c>
      <c r="H2300" s="41">
        <v>4833.5402668016704</v>
      </c>
      <c r="I2300" s="41">
        <v>1329</v>
      </c>
      <c r="J2300" s="41">
        <v>2634</v>
      </c>
      <c r="K2300" s="41">
        <v>24.586499999999997</v>
      </c>
      <c r="L2300" s="41">
        <v>48.728999999999999</v>
      </c>
      <c r="M2300" s="41">
        <v>1031</v>
      </c>
      <c r="N2300" s="41">
        <v>494</v>
      </c>
      <c r="O2300" s="41">
        <v>20.5169</v>
      </c>
      <c r="P2300" s="41">
        <v>9.8306000000000004</v>
      </c>
      <c r="Q2300" s="41">
        <v>1772</v>
      </c>
      <c r="R2300" s="41">
        <v>31.718800000000002</v>
      </c>
      <c r="S2300" s="41">
        <v>1925</v>
      </c>
      <c r="T2300" s="41">
        <v>42.35</v>
      </c>
      <c r="U2300" s="41">
        <v>5735</v>
      </c>
      <c r="V2300" s="41">
        <v>105.0343</v>
      </c>
      <c r="W2300" s="41">
        <v>3450</v>
      </c>
      <c r="X2300" s="41">
        <v>72.697500000000005</v>
      </c>
    </row>
    <row r="2301" spans="1:24" x14ac:dyDescent="0.35">
      <c r="A2301" s="41" t="s">
        <v>448</v>
      </c>
      <c r="B2301" s="41" t="s">
        <v>449</v>
      </c>
      <c r="C2301" s="41" t="s">
        <v>22</v>
      </c>
      <c r="D2301" s="41" t="s">
        <v>374</v>
      </c>
      <c r="E2301" s="41" t="s">
        <v>374</v>
      </c>
      <c r="F2301" s="41" t="s">
        <v>767</v>
      </c>
      <c r="G2301" s="41">
        <v>12</v>
      </c>
      <c r="H2301" s="41">
        <v>4833.5402668016704</v>
      </c>
      <c r="I2301" s="41">
        <v>1096</v>
      </c>
      <c r="J2301" s="41">
        <v>2</v>
      </c>
      <c r="K2301" s="41">
        <v>21.810400000000001</v>
      </c>
      <c r="L2301" s="41">
        <v>3.9800000000000002E-2</v>
      </c>
      <c r="M2301" s="41"/>
      <c r="N2301" s="41"/>
      <c r="O2301" s="41"/>
      <c r="P2301" s="41"/>
      <c r="Q2301" s="41">
        <v>1914</v>
      </c>
      <c r="R2301" s="41">
        <v>34.260599999999997</v>
      </c>
      <c r="S2301" s="41"/>
      <c r="T2301" s="41"/>
      <c r="U2301" s="41">
        <v>3012</v>
      </c>
      <c r="V2301" s="41">
        <v>56.110799999999998</v>
      </c>
      <c r="W2301" s="41"/>
      <c r="X2301" s="41"/>
    </row>
    <row r="2302" spans="1:24" x14ac:dyDescent="0.35">
      <c r="A2302" s="41" t="s">
        <v>448</v>
      </c>
      <c r="B2302" s="41" t="s">
        <v>449</v>
      </c>
      <c r="C2302" s="41" t="s">
        <v>22</v>
      </c>
      <c r="D2302" s="41" t="s">
        <v>374</v>
      </c>
      <c r="E2302" s="41" t="s">
        <v>374</v>
      </c>
      <c r="F2302" s="41" t="s">
        <v>757</v>
      </c>
      <c r="G2302" s="41">
        <v>2</v>
      </c>
      <c r="H2302" s="41">
        <v>4833.5402668016704</v>
      </c>
      <c r="I2302" s="41">
        <v>2297</v>
      </c>
      <c r="J2302" s="41">
        <v>0</v>
      </c>
      <c r="K2302" s="41">
        <v>42.494499999999995</v>
      </c>
      <c r="L2302" s="41">
        <v>0</v>
      </c>
      <c r="M2302" s="41">
        <v>814</v>
      </c>
      <c r="N2302" s="41">
        <v>15</v>
      </c>
      <c r="O2302" s="41">
        <v>16.198600000000003</v>
      </c>
      <c r="P2302" s="41">
        <v>0.29849999999999999</v>
      </c>
      <c r="Q2302" s="41">
        <v>1435</v>
      </c>
      <c r="R2302" s="41">
        <v>25.686499999999999</v>
      </c>
      <c r="S2302" s="41">
        <v>1981</v>
      </c>
      <c r="T2302" s="41">
        <v>43.582000000000001</v>
      </c>
      <c r="U2302" s="41">
        <v>3732</v>
      </c>
      <c r="V2302" s="41">
        <v>68.180999999999997</v>
      </c>
      <c r="W2302" s="41">
        <v>2810</v>
      </c>
      <c r="X2302" s="41">
        <v>60.079100000000004</v>
      </c>
    </row>
    <row r="2303" spans="1:24" x14ac:dyDescent="0.35">
      <c r="A2303" s="41" t="s">
        <v>448</v>
      </c>
      <c r="B2303" s="41" t="s">
        <v>449</v>
      </c>
      <c r="C2303" s="41" t="s">
        <v>22</v>
      </c>
      <c r="D2303" s="41" t="s">
        <v>374</v>
      </c>
      <c r="E2303" s="41" t="s">
        <v>374</v>
      </c>
      <c r="F2303" s="41" t="s">
        <v>763</v>
      </c>
      <c r="G2303" s="41">
        <v>8</v>
      </c>
      <c r="H2303" s="41">
        <v>4833.5402668016704</v>
      </c>
      <c r="I2303" s="41">
        <v>1938</v>
      </c>
      <c r="J2303" s="41">
        <v>3425</v>
      </c>
      <c r="K2303" s="41">
        <v>38.566200000000002</v>
      </c>
      <c r="L2303" s="41">
        <v>68.157499999999999</v>
      </c>
      <c r="M2303" s="41"/>
      <c r="N2303" s="41"/>
      <c r="O2303" s="41"/>
      <c r="P2303" s="41"/>
      <c r="Q2303" s="41">
        <v>2401</v>
      </c>
      <c r="R2303" s="41">
        <v>42.977899999999998</v>
      </c>
      <c r="S2303" s="41"/>
      <c r="T2303" s="41"/>
      <c r="U2303" s="41">
        <v>7764</v>
      </c>
      <c r="V2303" s="41">
        <v>149.70160000000001</v>
      </c>
      <c r="W2303" s="41"/>
      <c r="X2303" s="41"/>
    </row>
    <row r="2304" spans="1:24" x14ac:dyDescent="0.35">
      <c r="A2304" s="41" t="s">
        <v>448</v>
      </c>
      <c r="B2304" s="41" t="s">
        <v>449</v>
      </c>
      <c r="C2304" s="41" t="s">
        <v>22</v>
      </c>
      <c r="D2304" s="41" t="s">
        <v>374</v>
      </c>
      <c r="E2304" s="41" t="s">
        <v>374</v>
      </c>
      <c r="F2304" s="41" t="s">
        <v>762</v>
      </c>
      <c r="G2304" s="41">
        <v>7</v>
      </c>
      <c r="H2304" s="41">
        <v>4833.5402668016704</v>
      </c>
      <c r="I2304" s="41">
        <v>2467</v>
      </c>
      <c r="J2304" s="41">
        <v>2046</v>
      </c>
      <c r="K2304" s="41">
        <v>49.093299999999999</v>
      </c>
      <c r="L2304" s="41">
        <v>40.715400000000002</v>
      </c>
      <c r="M2304" s="41">
        <v>0</v>
      </c>
      <c r="N2304" s="41">
        <v>3980</v>
      </c>
      <c r="O2304" s="41">
        <v>0</v>
      </c>
      <c r="P2304" s="41">
        <v>89.55</v>
      </c>
      <c r="Q2304" s="41">
        <v>2723</v>
      </c>
      <c r="R2304" s="41">
        <v>48.741700000000002</v>
      </c>
      <c r="S2304" s="41">
        <v>2774</v>
      </c>
      <c r="T2304" s="41">
        <v>61.027999999999999</v>
      </c>
      <c r="U2304" s="41">
        <v>7236</v>
      </c>
      <c r="V2304" s="41">
        <v>138.5504</v>
      </c>
      <c r="W2304" s="41">
        <v>6754</v>
      </c>
      <c r="X2304" s="41">
        <v>150.578</v>
      </c>
    </row>
    <row r="2305" spans="1:24" x14ac:dyDescent="0.35">
      <c r="A2305" s="41" t="s">
        <v>448</v>
      </c>
      <c r="B2305" s="41" t="s">
        <v>449</v>
      </c>
      <c r="C2305" s="41" t="s">
        <v>22</v>
      </c>
      <c r="D2305" s="41" t="s">
        <v>374</v>
      </c>
      <c r="E2305" s="41" t="s">
        <v>374</v>
      </c>
      <c r="F2305" s="41" t="s">
        <v>761</v>
      </c>
      <c r="G2305" s="41">
        <v>6</v>
      </c>
      <c r="H2305" s="41">
        <v>4833.5402668016704</v>
      </c>
      <c r="I2305" s="41">
        <v>1383</v>
      </c>
      <c r="J2305" s="41">
        <v>5816</v>
      </c>
      <c r="K2305" s="41">
        <v>27.521700000000003</v>
      </c>
      <c r="L2305" s="41">
        <v>115.73840000000001</v>
      </c>
      <c r="M2305" s="41">
        <v>1563</v>
      </c>
      <c r="N2305" s="41">
        <v>1715</v>
      </c>
      <c r="O2305" s="41">
        <v>35.167499999999997</v>
      </c>
      <c r="P2305" s="41">
        <v>38.587499999999999</v>
      </c>
      <c r="Q2305" s="41">
        <v>2592</v>
      </c>
      <c r="R2305" s="41">
        <v>46.396799999999999</v>
      </c>
      <c r="S2305" s="41">
        <v>2540</v>
      </c>
      <c r="T2305" s="41">
        <v>55.88</v>
      </c>
      <c r="U2305" s="41">
        <v>9791</v>
      </c>
      <c r="V2305" s="41">
        <v>189.65690000000001</v>
      </c>
      <c r="W2305" s="41">
        <v>5818</v>
      </c>
      <c r="X2305" s="41">
        <v>129.63499999999999</v>
      </c>
    </row>
    <row r="2306" spans="1:24" x14ac:dyDescent="0.35">
      <c r="A2306" s="41" t="s">
        <v>235</v>
      </c>
      <c r="B2306" s="41" t="s">
        <v>515</v>
      </c>
      <c r="C2306" s="41" t="s">
        <v>22</v>
      </c>
      <c r="D2306" s="41" t="s">
        <v>236</v>
      </c>
      <c r="E2306" s="41" t="s">
        <v>236</v>
      </c>
      <c r="F2306" s="41" t="s">
        <v>756</v>
      </c>
      <c r="G2306" s="41">
        <v>1</v>
      </c>
      <c r="H2306" s="41">
        <v>12744.8656611512</v>
      </c>
      <c r="I2306" s="41">
        <v>10704</v>
      </c>
      <c r="J2306" s="41">
        <v>0</v>
      </c>
      <c r="K2306" s="41">
        <v>198.024</v>
      </c>
      <c r="L2306" s="41">
        <v>0</v>
      </c>
      <c r="M2306" s="41">
        <v>19031</v>
      </c>
      <c r="N2306" s="41">
        <v>303</v>
      </c>
      <c r="O2306" s="41">
        <v>378.71690000000001</v>
      </c>
      <c r="P2306" s="41">
        <v>6.0297000000000001</v>
      </c>
      <c r="Q2306" s="41">
        <v>16328</v>
      </c>
      <c r="R2306" s="41">
        <v>292.27120000000002</v>
      </c>
      <c r="S2306" s="41">
        <v>16746</v>
      </c>
      <c r="T2306" s="41">
        <v>368.41199999999998</v>
      </c>
      <c r="U2306" s="41">
        <v>27032</v>
      </c>
      <c r="V2306" s="41">
        <v>490.29520000000002</v>
      </c>
      <c r="W2306" s="41">
        <v>36080</v>
      </c>
      <c r="X2306" s="41">
        <v>753.15859999999998</v>
      </c>
    </row>
    <row r="2307" spans="1:24" x14ac:dyDescent="0.35">
      <c r="A2307" s="41" t="s">
        <v>235</v>
      </c>
      <c r="B2307" s="41" t="s">
        <v>515</v>
      </c>
      <c r="C2307" s="41" t="s">
        <v>22</v>
      </c>
      <c r="D2307" s="41" t="s">
        <v>236</v>
      </c>
      <c r="E2307" s="41" t="s">
        <v>236</v>
      </c>
      <c r="F2307" s="41" t="s">
        <v>760</v>
      </c>
      <c r="G2307" s="41">
        <v>5</v>
      </c>
      <c r="H2307" s="41">
        <v>12744.8656611512</v>
      </c>
      <c r="I2307" s="41">
        <v>19582</v>
      </c>
      <c r="J2307" s="41">
        <v>65</v>
      </c>
      <c r="K2307" s="41">
        <v>362.267</v>
      </c>
      <c r="L2307" s="41">
        <v>1.2024999999999999</v>
      </c>
      <c r="M2307" s="41">
        <v>9915</v>
      </c>
      <c r="N2307" s="41">
        <v>289</v>
      </c>
      <c r="O2307" s="41">
        <v>197.30850000000001</v>
      </c>
      <c r="P2307" s="41">
        <v>5.7511000000000001</v>
      </c>
      <c r="Q2307" s="41">
        <v>31320</v>
      </c>
      <c r="R2307" s="41">
        <v>560.62800000000004</v>
      </c>
      <c r="S2307" s="41">
        <v>24126</v>
      </c>
      <c r="T2307" s="41">
        <v>530.77200000000005</v>
      </c>
      <c r="U2307" s="41">
        <v>50967</v>
      </c>
      <c r="V2307" s="41">
        <v>924.09750000000008</v>
      </c>
      <c r="W2307" s="41">
        <v>34330</v>
      </c>
      <c r="X2307" s="41">
        <v>733.83160000000009</v>
      </c>
    </row>
    <row r="2308" spans="1:24" x14ac:dyDescent="0.35">
      <c r="A2308" s="41" t="s">
        <v>235</v>
      </c>
      <c r="B2308" s="41" t="s">
        <v>515</v>
      </c>
      <c r="C2308" s="41" t="s">
        <v>22</v>
      </c>
      <c r="D2308" s="41" t="s">
        <v>236</v>
      </c>
      <c r="E2308" s="41" t="s">
        <v>236</v>
      </c>
      <c r="F2308" s="41" t="s">
        <v>764</v>
      </c>
      <c r="G2308" s="41">
        <v>9</v>
      </c>
      <c r="H2308" s="41">
        <v>12744.8656611512</v>
      </c>
      <c r="I2308" s="41">
        <v>10432</v>
      </c>
      <c r="J2308" s="41">
        <v>160</v>
      </c>
      <c r="K2308" s="41">
        <v>207.5968</v>
      </c>
      <c r="L2308" s="41">
        <v>3.1840000000000002</v>
      </c>
      <c r="M2308" s="41"/>
      <c r="N2308" s="41"/>
      <c r="O2308" s="41"/>
      <c r="P2308" s="41"/>
      <c r="Q2308" s="41">
        <v>17310</v>
      </c>
      <c r="R2308" s="41">
        <v>309.84899999999999</v>
      </c>
      <c r="S2308" s="41"/>
      <c r="T2308" s="41"/>
      <c r="U2308" s="41">
        <v>27902</v>
      </c>
      <c r="V2308" s="41">
        <v>520.62979999999993</v>
      </c>
      <c r="W2308" s="41"/>
      <c r="X2308" s="41"/>
    </row>
    <row r="2309" spans="1:24" x14ac:dyDescent="0.35">
      <c r="A2309" s="41" t="s">
        <v>235</v>
      </c>
      <c r="B2309" s="41" t="s">
        <v>515</v>
      </c>
      <c r="C2309" s="41" t="s">
        <v>22</v>
      </c>
      <c r="D2309" s="41" t="s">
        <v>236</v>
      </c>
      <c r="E2309" s="41" t="s">
        <v>236</v>
      </c>
      <c r="F2309" s="41" t="s">
        <v>766</v>
      </c>
      <c r="G2309" s="41">
        <v>11</v>
      </c>
      <c r="H2309" s="41">
        <v>12744.8656611512</v>
      </c>
      <c r="I2309" s="41">
        <v>13887</v>
      </c>
      <c r="J2309" s="41">
        <v>262</v>
      </c>
      <c r="K2309" s="41">
        <v>276.35130000000004</v>
      </c>
      <c r="L2309" s="41">
        <v>5.2138</v>
      </c>
      <c r="M2309" s="41"/>
      <c r="N2309" s="41"/>
      <c r="O2309" s="41"/>
      <c r="P2309" s="41"/>
      <c r="Q2309" s="41">
        <v>24338</v>
      </c>
      <c r="R2309" s="41">
        <v>435.65019999999998</v>
      </c>
      <c r="S2309" s="41"/>
      <c r="T2309" s="41"/>
      <c r="U2309" s="41">
        <v>38487</v>
      </c>
      <c r="V2309" s="41">
        <v>717.21530000000007</v>
      </c>
      <c r="W2309" s="41"/>
      <c r="X2309" s="41"/>
    </row>
    <row r="2310" spans="1:24" x14ac:dyDescent="0.35">
      <c r="A2310" s="41" t="s">
        <v>235</v>
      </c>
      <c r="B2310" s="41" t="s">
        <v>515</v>
      </c>
      <c r="C2310" s="41" t="s">
        <v>22</v>
      </c>
      <c r="D2310" s="41" t="s">
        <v>236</v>
      </c>
      <c r="E2310" s="41" t="s">
        <v>236</v>
      </c>
      <c r="F2310" s="41" t="s">
        <v>765</v>
      </c>
      <c r="G2310" s="41">
        <v>10</v>
      </c>
      <c r="H2310" s="41">
        <v>12744.8656611512</v>
      </c>
      <c r="I2310" s="41">
        <v>14827</v>
      </c>
      <c r="J2310" s="41">
        <v>285</v>
      </c>
      <c r="K2310" s="41">
        <v>295.0573</v>
      </c>
      <c r="L2310" s="41">
        <v>5.6715</v>
      </c>
      <c r="M2310" s="41"/>
      <c r="N2310" s="41"/>
      <c r="O2310" s="41"/>
      <c r="P2310" s="41"/>
      <c r="Q2310" s="41">
        <v>24056</v>
      </c>
      <c r="R2310" s="41">
        <v>430.60239999999999</v>
      </c>
      <c r="S2310" s="41"/>
      <c r="T2310" s="41"/>
      <c r="U2310" s="41">
        <v>39168</v>
      </c>
      <c r="V2310" s="41">
        <v>731.33119999999997</v>
      </c>
      <c r="W2310" s="41"/>
      <c r="X2310" s="41"/>
    </row>
    <row r="2311" spans="1:24" x14ac:dyDescent="0.35">
      <c r="A2311" s="41" t="s">
        <v>235</v>
      </c>
      <c r="B2311" s="41" t="s">
        <v>515</v>
      </c>
      <c r="C2311" s="41" t="s">
        <v>22</v>
      </c>
      <c r="D2311" s="41" t="s">
        <v>236</v>
      </c>
      <c r="E2311" s="41" t="s">
        <v>236</v>
      </c>
      <c r="F2311" s="41" t="s">
        <v>759</v>
      </c>
      <c r="G2311" s="41">
        <v>4</v>
      </c>
      <c r="H2311" s="41">
        <v>12744.8656611512</v>
      </c>
      <c r="I2311" s="41">
        <v>29712</v>
      </c>
      <c r="J2311" s="41">
        <v>124</v>
      </c>
      <c r="K2311" s="41">
        <v>549.67200000000003</v>
      </c>
      <c r="L2311" s="41">
        <v>2.294</v>
      </c>
      <c r="M2311" s="41">
        <v>12005</v>
      </c>
      <c r="N2311" s="41">
        <v>353</v>
      </c>
      <c r="O2311" s="41">
        <v>238.89950000000002</v>
      </c>
      <c r="P2311" s="41">
        <v>7.0247000000000002</v>
      </c>
      <c r="Q2311" s="41">
        <v>9099</v>
      </c>
      <c r="R2311" s="41">
        <v>162.87209999999999</v>
      </c>
      <c r="S2311" s="41">
        <v>17228</v>
      </c>
      <c r="T2311" s="41">
        <v>379.01600000000002</v>
      </c>
      <c r="U2311" s="41">
        <v>38935</v>
      </c>
      <c r="V2311" s="41">
        <v>714.83809999999994</v>
      </c>
      <c r="W2311" s="41">
        <v>29586</v>
      </c>
      <c r="X2311" s="41">
        <v>624.9402</v>
      </c>
    </row>
    <row r="2312" spans="1:24" x14ac:dyDescent="0.35">
      <c r="A2312" s="41" t="s">
        <v>235</v>
      </c>
      <c r="B2312" s="41" t="s">
        <v>515</v>
      </c>
      <c r="C2312" s="41" t="s">
        <v>22</v>
      </c>
      <c r="D2312" s="41" t="s">
        <v>236</v>
      </c>
      <c r="E2312" s="41" t="s">
        <v>236</v>
      </c>
      <c r="F2312" s="41" t="s">
        <v>758</v>
      </c>
      <c r="G2312" s="41">
        <v>3</v>
      </c>
      <c r="H2312" s="41">
        <v>12744.8656611512</v>
      </c>
      <c r="I2312" s="41">
        <v>31401</v>
      </c>
      <c r="J2312" s="41">
        <v>100</v>
      </c>
      <c r="K2312" s="41">
        <v>580.91849999999999</v>
      </c>
      <c r="L2312" s="41">
        <v>1.8499999999999999</v>
      </c>
      <c r="M2312" s="41">
        <v>10890</v>
      </c>
      <c r="N2312" s="41">
        <v>173</v>
      </c>
      <c r="O2312" s="41">
        <v>216.71100000000001</v>
      </c>
      <c r="P2312" s="41">
        <v>3.4427000000000003</v>
      </c>
      <c r="Q2312" s="41">
        <v>22046</v>
      </c>
      <c r="R2312" s="41">
        <v>394.6234</v>
      </c>
      <c r="S2312" s="41">
        <v>16944</v>
      </c>
      <c r="T2312" s="41">
        <v>372.76799999999997</v>
      </c>
      <c r="U2312" s="41">
        <v>53547</v>
      </c>
      <c r="V2312" s="41">
        <v>977.39190000000008</v>
      </c>
      <c r="W2312" s="41">
        <v>28007</v>
      </c>
      <c r="X2312" s="41">
        <v>592.92169999999999</v>
      </c>
    </row>
    <row r="2313" spans="1:24" x14ac:dyDescent="0.35">
      <c r="A2313" s="41" t="s">
        <v>235</v>
      </c>
      <c r="B2313" s="41" t="s">
        <v>515</v>
      </c>
      <c r="C2313" s="41" t="s">
        <v>22</v>
      </c>
      <c r="D2313" s="41" t="s">
        <v>236</v>
      </c>
      <c r="E2313" s="41" t="s">
        <v>236</v>
      </c>
      <c r="F2313" s="41" t="s">
        <v>767</v>
      </c>
      <c r="G2313" s="41">
        <v>12</v>
      </c>
      <c r="H2313" s="41">
        <v>12744.8656611512</v>
      </c>
      <c r="I2313" s="41">
        <v>18898</v>
      </c>
      <c r="J2313" s="41">
        <v>170</v>
      </c>
      <c r="K2313" s="41">
        <v>376.0702</v>
      </c>
      <c r="L2313" s="41">
        <v>3.383</v>
      </c>
      <c r="M2313" s="41"/>
      <c r="N2313" s="41"/>
      <c r="O2313" s="41"/>
      <c r="P2313" s="41"/>
      <c r="Q2313" s="41">
        <v>20304</v>
      </c>
      <c r="R2313" s="41">
        <v>363.44159999999999</v>
      </c>
      <c r="S2313" s="41"/>
      <c r="T2313" s="41"/>
      <c r="U2313" s="41">
        <v>39372</v>
      </c>
      <c r="V2313" s="41">
        <v>742.89480000000003</v>
      </c>
      <c r="W2313" s="41"/>
      <c r="X2313" s="41"/>
    </row>
    <row r="2314" spans="1:24" x14ac:dyDescent="0.35">
      <c r="A2314" s="41" t="s">
        <v>235</v>
      </c>
      <c r="B2314" s="41" t="s">
        <v>515</v>
      </c>
      <c r="C2314" s="41" t="s">
        <v>22</v>
      </c>
      <c r="D2314" s="41" t="s">
        <v>236</v>
      </c>
      <c r="E2314" s="41" t="s">
        <v>236</v>
      </c>
      <c r="F2314" s="41" t="s">
        <v>757</v>
      </c>
      <c r="G2314" s="41">
        <v>2</v>
      </c>
      <c r="H2314" s="41">
        <v>12744.8656611512</v>
      </c>
      <c r="I2314" s="41">
        <v>29619</v>
      </c>
      <c r="J2314" s="41">
        <v>21</v>
      </c>
      <c r="K2314" s="41">
        <v>547.95150000000001</v>
      </c>
      <c r="L2314" s="41">
        <v>0.38849999999999996</v>
      </c>
      <c r="M2314" s="41">
        <v>19766</v>
      </c>
      <c r="N2314" s="41">
        <v>293</v>
      </c>
      <c r="O2314" s="41">
        <v>393.34340000000003</v>
      </c>
      <c r="P2314" s="41">
        <v>5.8307000000000002</v>
      </c>
      <c r="Q2314" s="41">
        <v>19087</v>
      </c>
      <c r="R2314" s="41">
        <v>341.65730000000002</v>
      </c>
      <c r="S2314" s="41">
        <v>12059</v>
      </c>
      <c r="T2314" s="41">
        <v>265.298</v>
      </c>
      <c r="U2314" s="41">
        <v>48727</v>
      </c>
      <c r="V2314" s="41">
        <v>889.9973</v>
      </c>
      <c r="W2314" s="41">
        <v>32118</v>
      </c>
      <c r="X2314" s="41">
        <v>664.47209999999995</v>
      </c>
    </row>
    <row r="2315" spans="1:24" x14ac:dyDescent="0.35">
      <c r="A2315" s="41" t="s">
        <v>235</v>
      </c>
      <c r="B2315" s="41" t="s">
        <v>515</v>
      </c>
      <c r="C2315" s="41" t="s">
        <v>22</v>
      </c>
      <c r="D2315" s="41" t="s">
        <v>236</v>
      </c>
      <c r="E2315" s="41" t="s">
        <v>236</v>
      </c>
      <c r="F2315" s="41" t="s">
        <v>763</v>
      </c>
      <c r="G2315" s="41">
        <v>8</v>
      </c>
      <c r="H2315" s="41">
        <v>12744.8656611512</v>
      </c>
      <c r="I2315" s="41">
        <v>26581</v>
      </c>
      <c r="J2315" s="41">
        <v>211</v>
      </c>
      <c r="K2315" s="41">
        <v>528.96190000000001</v>
      </c>
      <c r="L2315" s="41">
        <v>4.1989000000000001</v>
      </c>
      <c r="M2315" s="41"/>
      <c r="N2315" s="41"/>
      <c r="O2315" s="41"/>
      <c r="P2315" s="41"/>
      <c r="Q2315" s="41">
        <v>12652</v>
      </c>
      <c r="R2315" s="41">
        <v>226.4708</v>
      </c>
      <c r="S2315" s="41"/>
      <c r="T2315" s="41"/>
      <c r="U2315" s="41">
        <v>39444</v>
      </c>
      <c r="V2315" s="41">
        <v>759.63159999999993</v>
      </c>
      <c r="W2315" s="41"/>
      <c r="X2315" s="41"/>
    </row>
    <row r="2316" spans="1:24" x14ac:dyDescent="0.35">
      <c r="A2316" s="41" t="s">
        <v>235</v>
      </c>
      <c r="B2316" s="41" t="s">
        <v>515</v>
      </c>
      <c r="C2316" s="41" t="s">
        <v>22</v>
      </c>
      <c r="D2316" s="41" t="s">
        <v>236</v>
      </c>
      <c r="E2316" s="41" t="s">
        <v>236</v>
      </c>
      <c r="F2316" s="41" t="s">
        <v>762</v>
      </c>
      <c r="G2316" s="41">
        <v>7</v>
      </c>
      <c r="H2316" s="41">
        <v>12744.8656611512</v>
      </c>
      <c r="I2316" s="41">
        <v>15311</v>
      </c>
      <c r="J2316" s="41">
        <v>172</v>
      </c>
      <c r="K2316" s="41">
        <v>304.68889999999999</v>
      </c>
      <c r="L2316" s="41">
        <v>3.4228000000000001</v>
      </c>
      <c r="M2316" s="41">
        <v>0</v>
      </c>
      <c r="N2316" s="41">
        <v>335</v>
      </c>
      <c r="O2316" s="41">
        <v>0</v>
      </c>
      <c r="P2316" s="41">
        <v>7.5374999999999996</v>
      </c>
      <c r="Q2316" s="41">
        <v>19532</v>
      </c>
      <c r="R2316" s="41">
        <v>349.62279999999998</v>
      </c>
      <c r="S2316" s="41">
        <v>10059</v>
      </c>
      <c r="T2316" s="41">
        <v>221.298</v>
      </c>
      <c r="U2316" s="41">
        <v>35015</v>
      </c>
      <c r="V2316" s="41">
        <v>657.73450000000003</v>
      </c>
      <c r="W2316" s="41">
        <v>10394</v>
      </c>
      <c r="X2316" s="41">
        <v>228.8355</v>
      </c>
    </row>
    <row r="2317" spans="1:24" x14ac:dyDescent="0.35">
      <c r="A2317" s="41" t="s">
        <v>235</v>
      </c>
      <c r="B2317" s="41" t="s">
        <v>515</v>
      </c>
      <c r="C2317" s="41" t="s">
        <v>22</v>
      </c>
      <c r="D2317" s="41" t="s">
        <v>236</v>
      </c>
      <c r="E2317" s="41" t="s">
        <v>236</v>
      </c>
      <c r="F2317" s="41" t="s">
        <v>761</v>
      </c>
      <c r="G2317" s="41">
        <v>6</v>
      </c>
      <c r="H2317" s="41">
        <v>12744.8656611512</v>
      </c>
      <c r="I2317" s="41">
        <v>17858</v>
      </c>
      <c r="J2317" s="41">
        <v>91</v>
      </c>
      <c r="K2317" s="41">
        <v>355.37420000000003</v>
      </c>
      <c r="L2317" s="41">
        <v>1.8109000000000002</v>
      </c>
      <c r="M2317" s="41">
        <v>11162</v>
      </c>
      <c r="N2317" s="41">
        <v>344</v>
      </c>
      <c r="O2317" s="41">
        <v>251.14499999999998</v>
      </c>
      <c r="P2317" s="41">
        <v>7.7399999999999993</v>
      </c>
      <c r="Q2317" s="41">
        <v>28121</v>
      </c>
      <c r="R2317" s="41">
        <v>503.36590000000001</v>
      </c>
      <c r="S2317" s="41">
        <v>30276</v>
      </c>
      <c r="T2317" s="41">
        <v>666.072</v>
      </c>
      <c r="U2317" s="41">
        <v>46070</v>
      </c>
      <c r="V2317" s="41">
        <v>860.55100000000004</v>
      </c>
      <c r="W2317" s="41">
        <v>41782</v>
      </c>
      <c r="X2317" s="41">
        <v>924.95699999999999</v>
      </c>
    </row>
    <row r="2318" spans="1:24" x14ac:dyDescent="0.35">
      <c r="A2318" s="41" t="s">
        <v>595</v>
      </c>
      <c r="B2318" s="41" t="s">
        <v>497</v>
      </c>
      <c r="C2318" s="41" t="s">
        <v>22</v>
      </c>
      <c r="D2318" s="41" t="s">
        <v>92</v>
      </c>
      <c r="E2318" s="41" t="s">
        <v>92</v>
      </c>
      <c r="F2318" s="41" t="s">
        <v>756</v>
      </c>
      <c r="G2318" s="41">
        <v>1</v>
      </c>
      <c r="H2318" s="41">
        <v>2185.4062286804501</v>
      </c>
      <c r="I2318" s="41">
        <v>1144</v>
      </c>
      <c r="J2318" s="41">
        <v>0</v>
      </c>
      <c r="K2318" s="41">
        <v>21.163999999999998</v>
      </c>
      <c r="L2318" s="41">
        <v>0</v>
      </c>
      <c r="M2318" s="41">
        <v>689</v>
      </c>
      <c r="N2318" s="41">
        <v>0</v>
      </c>
      <c r="O2318" s="41">
        <v>13.7111</v>
      </c>
      <c r="P2318" s="41">
        <v>0</v>
      </c>
      <c r="Q2318" s="41">
        <v>21037</v>
      </c>
      <c r="R2318" s="41">
        <v>376.56229999999999</v>
      </c>
      <c r="S2318" s="41">
        <v>21022</v>
      </c>
      <c r="T2318" s="41">
        <v>462.48399999999998</v>
      </c>
      <c r="U2318" s="41">
        <v>22181</v>
      </c>
      <c r="V2318" s="41">
        <v>397.72629999999998</v>
      </c>
      <c r="W2318" s="41">
        <v>21711</v>
      </c>
      <c r="X2318" s="41">
        <v>476.19509999999997</v>
      </c>
    </row>
    <row r="2319" spans="1:24" x14ac:dyDescent="0.35">
      <c r="A2319" s="41" t="s">
        <v>595</v>
      </c>
      <c r="B2319" s="41" t="s">
        <v>497</v>
      </c>
      <c r="C2319" s="41" t="s">
        <v>22</v>
      </c>
      <c r="D2319" s="41" t="s">
        <v>92</v>
      </c>
      <c r="E2319" s="41" t="s">
        <v>92</v>
      </c>
      <c r="F2319" s="41" t="s">
        <v>760</v>
      </c>
      <c r="G2319" s="41">
        <v>5</v>
      </c>
      <c r="H2319" s="41">
        <v>2185.4062286804501</v>
      </c>
      <c r="I2319" s="41">
        <v>1168</v>
      </c>
      <c r="J2319" s="41">
        <v>0</v>
      </c>
      <c r="K2319" s="41">
        <v>21.608000000000001</v>
      </c>
      <c r="L2319" s="41">
        <v>0</v>
      </c>
      <c r="M2319" s="41">
        <v>620</v>
      </c>
      <c r="N2319" s="41">
        <v>0</v>
      </c>
      <c r="O2319" s="41">
        <v>12.338000000000001</v>
      </c>
      <c r="P2319" s="41">
        <v>0</v>
      </c>
      <c r="Q2319" s="41">
        <v>37285</v>
      </c>
      <c r="R2319" s="41">
        <v>667.40150000000006</v>
      </c>
      <c r="S2319" s="41">
        <v>22622</v>
      </c>
      <c r="T2319" s="41">
        <v>497.68400000000003</v>
      </c>
      <c r="U2319" s="41">
        <v>38453</v>
      </c>
      <c r="V2319" s="41">
        <v>689.0095</v>
      </c>
      <c r="W2319" s="41">
        <v>23242</v>
      </c>
      <c r="X2319" s="41">
        <v>510.02200000000005</v>
      </c>
    </row>
    <row r="2320" spans="1:24" x14ac:dyDescent="0.35">
      <c r="A2320" s="41" t="s">
        <v>595</v>
      </c>
      <c r="B2320" s="41" t="s">
        <v>497</v>
      </c>
      <c r="C2320" s="41" t="s">
        <v>22</v>
      </c>
      <c r="D2320" s="41" t="s">
        <v>92</v>
      </c>
      <c r="E2320" s="41" t="s">
        <v>92</v>
      </c>
      <c r="F2320" s="41" t="s">
        <v>764</v>
      </c>
      <c r="G2320" s="41">
        <v>9</v>
      </c>
      <c r="H2320" s="41">
        <v>2185.4062286804501</v>
      </c>
      <c r="I2320" s="41">
        <v>370</v>
      </c>
      <c r="J2320" s="41">
        <v>0</v>
      </c>
      <c r="K2320" s="41">
        <v>7.3630000000000004</v>
      </c>
      <c r="L2320" s="41">
        <v>0</v>
      </c>
      <c r="M2320" s="41"/>
      <c r="N2320" s="41"/>
      <c r="O2320" s="41"/>
      <c r="P2320" s="41"/>
      <c r="Q2320" s="41">
        <v>15506</v>
      </c>
      <c r="R2320" s="41">
        <v>277.55739999999997</v>
      </c>
      <c r="S2320" s="41"/>
      <c r="T2320" s="41"/>
      <c r="U2320" s="41">
        <v>15876</v>
      </c>
      <c r="V2320" s="41">
        <v>284.92039999999997</v>
      </c>
      <c r="W2320" s="41"/>
      <c r="X2320" s="41"/>
    </row>
    <row r="2321" spans="1:24" x14ac:dyDescent="0.35">
      <c r="A2321" s="41" t="s">
        <v>595</v>
      </c>
      <c r="B2321" s="41" t="s">
        <v>497</v>
      </c>
      <c r="C2321" s="41" t="s">
        <v>22</v>
      </c>
      <c r="D2321" s="41" t="s">
        <v>92</v>
      </c>
      <c r="E2321" s="41" t="s">
        <v>92</v>
      </c>
      <c r="F2321" s="41" t="s">
        <v>766</v>
      </c>
      <c r="G2321" s="41">
        <v>11</v>
      </c>
      <c r="H2321" s="41">
        <v>2185.4062286804501</v>
      </c>
      <c r="I2321" s="41">
        <v>635</v>
      </c>
      <c r="J2321" s="41">
        <v>0</v>
      </c>
      <c r="K2321" s="41">
        <v>12.6365</v>
      </c>
      <c r="L2321" s="41">
        <v>0</v>
      </c>
      <c r="M2321" s="41"/>
      <c r="N2321" s="41"/>
      <c r="O2321" s="41"/>
      <c r="P2321" s="41"/>
      <c r="Q2321" s="41">
        <v>20245</v>
      </c>
      <c r="R2321" s="41">
        <v>362.38549999999998</v>
      </c>
      <c r="S2321" s="41"/>
      <c r="T2321" s="41"/>
      <c r="U2321" s="41">
        <v>20880</v>
      </c>
      <c r="V2321" s="41">
        <v>375.02199999999999</v>
      </c>
      <c r="W2321" s="41"/>
      <c r="X2321" s="41"/>
    </row>
    <row r="2322" spans="1:24" x14ac:dyDescent="0.35">
      <c r="A2322" s="41" t="s">
        <v>595</v>
      </c>
      <c r="B2322" s="41" t="s">
        <v>497</v>
      </c>
      <c r="C2322" s="41" t="s">
        <v>22</v>
      </c>
      <c r="D2322" s="41" t="s">
        <v>92</v>
      </c>
      <c r="E2322" s="41" t="s">
        <v>92</v>
      </c>
      <c r="F2322" s="41" t="s">
        <v>765</v>
      </c>
      <c r="G2322" s="41">
        <v>10</v>
      </c>
      <c r="H2322" s="41">
        <v>2185.4062286804501</v>
      </c>
      <c r="I2322" s="41">
        <v>690</v>
      </c>
      <c r="J2322" s="41">
        <v>0</v>
      </c>
      <c r="K2322" s="41">
        <v>13.731</v>
      </c>
      <c r="L2322" s="41">
        <v>0</v>
      </c>
      <c r="M2322" s="41"/>
      <c r="N2322" s="41"/>
      <c r="O2322" s="41"/>
      <c r="P2322" s="41"/>
      <c r="Q2322" s="41">
        <v>25443</v>
      </c>
      <c r="R2322" s="41">
        <v>455.42970000000003</v>
      </c>
      <c r="S2322" s="41"/>
      <c r="T2322" s="41"/>
      <c r="U2322" s="41">
        <v>26133</v>
      </c>
      <c r="V2322" s="41">
        <v>469.16070000000002</v>
      </c>
      <c r="W2322" s="41"/>
      <c r="X2322" s="41"/>
    </row>
    <row r="2323" spans="1:24" x14ac:dyDescent="0.35">
      <c r="A2323" s="41" t="s">
        <v>595</v>
      </c>
      <c r="B2323" s="41" t="s">
        <v>497</v>
      </c>
      <c r="C2323" s="41" t="s">
        <v>22</v>
      </c>
      <c r="D2323" s="41" t="s">
        <v>92</v>
      </c>
      <c r="E2323" s="41" t="s">
        <v>92</v>
      </c>
      <c r="F2323" s="41" t="s">
        <v>759</v>
      </c>
      <c r="G2323" s="41">
        <v>4</v>
      </c>
      <c r="H2323" s="41">
        <v>2185.4062286804501</v>
      </c>
      <c r="I2323" s="41">
        <v>748</v>
      </c>
      <c r="J2323" s="41">
        <v>0</v>
      </c>
      <c r="K2323" s="41">
        <v>13.837999999999999</v>
      </c>
      <c r="L2323" s="41">
        <v>0</v>
      </c>
      <c r="M2323" s="41">
        <v>639</v>
      </c>
      <c r="N2323" s="41">
        <v>0</v>
      </c>
      <c r="O2323" s="41">
        <v>12.716100000000001</v>
      </c>
      <c r="P2323" s="41">
        <v>0</v>
      </c>
      <c r="Q2323" s="41">
        <v>21977</v>
      </c>
      <c r="R2323" s="41">
        <v>393.38830000000002</v>
      </c>
      <c r="S2323" s="41">
        <v>22068</v>
      </c>
      <c r="T2323" s="41">
        <v>485.49599999999998</v>
      </c>
      <c r="U2323" s="41">
        <v>22725</v>
      </c>
      <c r="V2323" s="41">
        <v>407.22630000000004</v>
      </c>
      <c r="W2323" s="41">
        <v>22707</v>
      </c>
      <c r="X2323" s="41">
        <v>498.21209999999996</v>
      </c>
    </row>
    <row r="2324" spans="1:24" x14ac:dyDescent="0.35">
      <c r="A2324" s="41" t="s">
        <v>595</v>
      </c>
      <c r="B2324" s="41" t="s">
        <v>497</v>
      </c>
      <c r="C2324" s="41" t="s">
        <v>22</v>
      </c>
      <c r="D2324" s="41" t="s">
        <v>92</v>
      </c>
      <c r="E2324" s="41" t="s">
        <v>92</v>
      </c>
      <c r="F2324" s="41" t="s">
        <v>758</v>
      </c>
      <c r="G2324" s="41">
        <v>3</v>
      </c>
      <c r="H2324" s="41">
        <v>2185.4062286804501</v>
      </c>
      <c r="I2324" s="41">
        <v>717</v>
      </c>
      <c r="J2324" s="41">
        <v>0</v>
      </c>
      <c r="K2324" s="41">
        <v>13.2645</v>
      </c>
      <c r="L2324" s="41">
        <v>0</v>
      </c>
      <c r="M2324" s="41">
        <v>826</v>
      </c>
      <c r="N2324" s="41">
        <v>0</v>
      </c>
      <c r="O2324" s="41">
        <v>16.4374</v>
      </c>
      <c r="P2324" s="41">
        <v>0</v>
      </c>
      <c r="Q2324" s="41">
        <v>20250</v>
      </c>
      <c r="R2324" s="41">
        <v>362.47500000000002</v>
      </c>
      <c r="S2324" s="41">
        <v>19357</v>
      </c>
      <c r="T2324" s="41">
        <v>425.85399999999998</v>
      </c>
      <c r="U2324" s="41">
        <v>20967</v>
      </c>
      <c r="V2324" s="41">
        <v>375.73950000000002</v>
      </c>
      <c r="W2324" s="41">
        <v>20183</v>
      </c>
      <c r="X2324" s="41">
        <v>442.29140000000001</v>
      </c>
    </row>
    <row r="2325" spans="1:24" x14ac:dyDescent="0.35">
      <c r="A2325" s="41" t="s">
        <v>595</v>
      </c>
      <c r="B2325" s="41" t="s">
        <v>497</v>
      </c>
      <c r="C2325" s="41" t="s">
        <v>22</v>
      </c>
      <c r="D2325" s="41" t="s">
        <v>92</v>
      </c>
      <c r="E2325" s="41" t="s">
        <v>92</v>
      </c>
      <c r="F2325" s="41" t="s">
        <v>767</v>
      </c>
      <c r="G2325" s="41">
        <v>12</v>
      </c>
      <c r="H2325" s="41">
        <v>2185.4062286804501</v>
      </c>
      <c r="I2325" s="41">
        <v>751</v>
      </c>
      <c r="J2325" s="41">
        <v>0</v>
      </c>
      <c r="K2325" s="41">
        <v>14.944900000000001</v>
      </c>
      <c r="L2325" s="41">
        <v>0</v>
      </c>
      <c r="M2325" s="41"/>
      <c r="N2325" s="41"/>
      <c r="O2325" s="41"/>
      <c r="P2325" s="41"/>
      <c r="Q2325" s="41">
        <v>16762</v>
      </c>
      <c r="R2325" s="41">
        <v>300.03980000000001</v>
      </c>
      <c r="S2325" s="41"/>
      <c r="T2325" s="41"/>
      <c r="U2325" s="41">
        <v>17513</v>
      </c>
      <c r="V2325" s="41">
        <v>314.98470000000003</v>
      </c>
      <c r="W2325" s="41"/>
      <c r="X2325" s="41"/>
    </row>
    <row r="2326" spans="1:24" x14ac:dyDescent="0.35">
      <c r="A2326" s="41" t="s">
        <v>595</v>
      </c>
      <c r="B2326" s="41" t="s">
        <v>497</v>
      </c>
      <c r="C2326" s="41" t="s">
        <v>22</v>
      </c>
      <c r="D2326" s="41" t="s">
        <v>92</v>
      </c>
      <c r="E2326" s="41" t="s">
        <v>92</v>
      </c>
      <c r="F2326" s="41" t="s">
        <v>757</v>
      </c>
      <c r="G2326" s="41">
        <v>2</v>
      </c>
      <c r="H2326" s="41">
        <v>2185.4062286804501</v>
      </c>
      <c r="I2326" s="41">
        <v>1110</v>
      </c>
      <c r="J2326" s="41">
        <v>2</v>
      </c>
      <c r="K2326" s="41">
        <v>20.535</v>
      </c>
      <c r="L2326" s="41">
        <v>3.6999999999999998E-2</v>
      </c>
      <c r="M2326" s="41">
        <v>550</v>
      </c>
      <c r="N2326" s="41">
        <v>0</v>
      </c>
      <c r="O2326" s="41">
        <v>10.945</v>
      </c>
      <c r="P2326" s="41">
        <v>0</v>
      </c>
      <c r="Q2326" s="41">
        <v>19282</v>
      </c>
      <c r="R2326" s="41">
        <v>345.14780000000002</v>
      </c>
      <c r="S2326" s="41">
        <v>17017</v>
      </c>
      <c r="T2326" s="41">
        <v>374.37400000000002</v>
      </c>
      <c r="U2326" s="41">
        <v>20394</v>
      </c>
      <c r="V2326" s="41">
        <v>365.71980000000002</v>
      </c>
      <c r="W2326" s="41">
        <v>17567</v>
      </c>
      <c r="X2326" s="41">
        <v>385.31900000000002</v>
      </c>
    </row>
    <row r="2327" spans="1:24" x14ac:dyDescent="0.35">
      <c r="A2327" s="41" t="s">
        <v>595</v>
      </c>
      <c r="B2327" s="41" t="s">
        <v>497</v>
      </c>
      <c r="C2327" s="41" t="s">
        <v>22</v>
      </c>
      <c r="D2327" s="41" t="s">
        <v>92</v>
      </c>
      <c r="E2327" s="41" t="s">
        <v>92</v>
      </c>
      <c r="F2327" s="41" t="s">
        <v>763</v>
      </c>
      <c r="G2327" s="41">
        <v>8</v>
      </c>
      <c r="H2327" s="41">
        <v>2185.4062286804501</v>
      </c>
      <c r="I2327" s="41">
        <v>999</v>
      </c>
      <c r="J2327" s="41">
        <v>0</v>
      </c>
      <c r="K2327" s="41">
        <v>19.880100000000002</v>
      </c>
      <c r="L2327" s="41">
        <v>0</v>
      </c>
      <c r="M2327" s="41"/>
      <c r="N2327" s="41"/>
      <c r="O2327" s="41"/>
      <c r="P2327" s="41"/>
      <c r="Q2327" s="41">
        <v>26208</v>
      </c>
      <c r="R2327" s="41">
        <v>469.1232</v>
      </c>
      <c r="S2327" s="41"/>
      <c r="T2327" s="41"/>
      <c r="U2327" s="41">
        <v>27207</v>
      </c>
      <c r="V2327" s="41">
        <v>489.00330000000002</v>
      </c>
      <c r="W2327" s="41"/>
      <c r="X2327" s="41"/>
    </row>
    <row r="2328" spans="1:24" x14ac:dyDescent="0.35">
      <c r="A2328" s="41" t="s">
        <v>595</v>
      </c>
      <c r="B2328" s="41" t="s">
        <v>497</v>
      </c>
      <c r="C2328" s="41" t="s">
        <v>22</v>
      </c>
      <c r="D2328" s="41" t="s">
        <v>92</v>
      </c>
      <c r="E2328" s="41" t="s">
        <v>92</v>
      </c>
      <c r="F2328" s="41" t="s">
        <v>762</v>
      </c>
      <c r="G2328" s="41">
        <v>7</v>
      </c>
      <c r="H2328" s="41">
        <v>2185.4062286804501</v>
      </c>
      <c r="I2328" s="41">
        <v>934</v>
      </c>
      <c r="J2328" s="41">
        <v>0</v>
      </c>
      <c r="K2328" s="41">
        <v>18.586600000000001</v>
      </c>
      <c r="L2328" s="41">
        <v>0</v>
      </c>
      <c r="M2328" s="41">
        <v>0</v>
      </c>
      <c r="N2328" s="41">
        <v>0</v>
      </c>
      <c r="O2328" s="41">
        <v>0</v>
      </c>
      <c r="P2328" s="41">
        <v>0</v>
      </c>
      <c r="Q2328" s="41">
        <v>27673</v>
      </c>
      <c r="R2328" s="41">
        <v>495.3467</v>
      </c>
      <c r="S2328" s="41">
        <v>37270</v>
      </c>
      <c r="T2328" s="41">
        <v>819.94</v>
      </c>
      <c r="U2328" s="41">
        <v>28607</v>
      </c>
      <c r="V2328" s="41">
        <v>513.93330000000003</v>
      </c>
      <c r="W2328" s="41">
        <v>37270</v>
      </c>
      <c r="X2328" s="41">
        <v>819.94</v>
      </c>
    </row>
    <row r="2329" spans="1:24" x14ac:dyDescent="0.35">
      <c r="A2329" s="41" t="s">
        <v>595</v>
      </c>
      <c r="B2329" s="41" t="s">
        <v>497</v>
      </c>
      <c r="C2329" s="41" t="s">
        <v>22</v>
      </c>
      <c r="D2329" s="41" t="s">
        <v>92</v>
      </c>
      <c r="E2329" s="41" t="s">
        <v>92</v>
      </c>
      <c r="F2329" s="41" t="s">
        <v>761</v>
      </c>
      <c r="G2329" s="41">
        <v>6</v>
      </c>
      <c r="H2329" s="41">
        <v>2185.4062286804501</v>
      </c>
      <c r="I2329" s="41">
        <v>835</v>
      </c>
      <c r="J2329" s="41">
        <v>2</v>
      </c>
      <c r="K2329" s="41">
        <v>16.616500000000002</v>
      </c>
      <c r="L2329" s="41">
        <v>3.9800000000000002E-2</v>
      </c>
      <c r="M2329" s="41">
        <v>688</v>
      </c>
      <c r="N2329" s="41">
        <v>0</v>
      </c>
      <c r="O2329" s="41">
        <v>15.479999999999999</v>
      </c>
      <c r="P2329" s="41">
        <v>0</v>
      </c>
      <c r="Q2329" s="41">
        <v>20870</v>
      </c>
      <c r="R2329" s="41">
        <v>373.57299999999998</v>
      </c>
      <c r="S2329" s="41">
        <v>25294</v>
      </c>
      <c r="T2329" s="41">
        <v>556.46799999999996</v>
      </c>
      <c r="U2329" s="41">
        <v>21707</v>
      </c>
      <c r="V2329" s="41">
        <v>390.22929999999997</v>
      </c>
      <c r="W2329" s="41">
        <v>25982</v>
      </c>
      <c r="X2329" s="41">
        <v>571.94799999999998</v>
      </c>
    </row>
    <row r="2330" spans="1:24" x14ac:dyDescent="0.35">
      <c r="A2330" s="41" t="s">
        <v>546</v>
      </c>
      <c r="B2330" s="41" t="s">
        <v>497</v>
      </c>
      <c r="C2330" s="41" t="s">
        <v>22</v>
      </c>
      <c r="D2330" s="41" t="s">
        <v>90</v>
      </c>
      <c r="E2330" s="41" t="s">
        <v>90</v>
      </c>
      <c r="F2330" s="41" t="s">
        <v>756</v>
      </c>
      <c r="G2330" s="41">
        <v>1</v>
      </c>
      <c r="H2330" s="41">
        <v>7409.9494208608403</v>
      </c>
      <c r="I2330" s="41">
        <v>3275</v>
      </c>
      <c r="J2330" s="41">
        <v>0</v>
      </c>
      <c r="K2330" s="41">
        <v>60.587499999999999</v>
      </c>
      <c r="L2330" s="41">
        <v>0</v>
      </c>
      <c r="M2330" s="41">
        <v>2961</v>
      </c>
      <c r="N2330" s="41">
        <v>0</v>
      </c>
      <c r="O2330" s="41">
        <v>58.923900000000003</v>
      </c>
      <c r="P2330" s="41">
        <v>0</v>
      </c>
      <c r="Q2330" s="41">
        <v>4636</v>
      </c>
      <c r="R2330" s="41">
        <v>82.984399999999994</v>
      </c>
      <c r="S2330" s="41">
        <v>5613</v>
      </c>
      <c r="T2330" s="41">
        <v>123.486</v>
      </c>
      <c r="U2330" s="41">
        <v>7911</v>
      </c>
      <c r="V2330" s="41">
        <v>143.5719</v>
      </c>
      <c r="W2330" s="41">
        <v>8574</v>
      </c>
      <c r="X2330" s="41">
        <v>182.40989999999999</v>
      </c>
    </row>
    <row r="2331" spans="1:24" x14ac:dyDescent="0.35">
      <c r="A2331" s="41" t="s">
        <v>546</v>
      </c>
      <c r="B2331" s="41" t="s">
        <v>497</v>
      </c>
      <c r="C2331" s="41" t="s">
        <v>22</v>
      </c>
      <c r="D2331" s="41" t="s">
        <v>90</v>
      </c>
      <c r="E2331" s="41" t="s">
        <v>90</v>
      </c>
      <c r="F2331" s="41" t="s">
        <v>760</v>
      </c>
      <c r="G2331" s="41">
        <v>5</v>
      </c>
      <c r="H2331" s="41">
        <v>7409.9494208608403</v>
      </c>
      <c r="I2331" s="41">
        <v>4165</v>
      </c>
      <c r="J2331" s="41">
        <v>4</v>
      </c>
      <c r="K2331" s="41">
        <v>77.052499999999995</v>
      </c>
      <c r="L2331" s="41">
        <v>7.3999999999999996E-2</v>
      </c>
      <c r="M2331" s="41">
        <v>3918</v>
      </c>
      <c r="N2331" s="41">
        <v>44</v>
      </c>
      <c r="O2331" s="41">
        <v>77.96820000000001</v>
      </c>
      <c r="P2331" s="41">
        <v>0.87560000000000004</v>
      </c>
      <c r="Q2331" s="41">
        <v>9411</v>
      </c>
      <c r="R2331" s="41">
        <v>168.45689999999999</v>
      </c>
      <c r="S2331" s="41">
        <v>4415</v>
      </c>
      <c r="T2331" s="41">
        <v>97.13</v>
      </c>
      <c r="U2331" s="41">
        <v>13580</v>
      </c>
      <c r="V2331" s="41">
        <v>245.58339999999998</v>
      </c>
      <c r="W2331" s="41">
        <v>8377</v>
      </c>
      <c r="X2331" s="41">
        <v>175.97380000000001</v>
      </c>
    </row>
    <row r="2332" spans="1:24" x14ac:dyDescent="0.35">
      <c r="A2332" s="41" t="s">
        <v>546</v>
      </c>
      <c r="B2332" s="41" t="s">
        <v>497</v>
      </c>
      <c r="C2332" s="41" t="s">
        <v>22</v>
      </c>
      <c r="D2332" s="41" t="s">
        <v>90</v>
      </c>
      <c r="E2332" s="41" t="s">
        <v>90</v>
      </c>
      <c r="F2332" s="41" t="s">
        <v>764</v>
      </c>
      <c r="G2332" s="41">
        <v>9</v>
      </c>
      <c r="H2332" s="41">
        <v>7409.9494208608403</v>
      </c>
      <c r="I2332" s="41">
        <v>3843</v>
      </c>
      <c r="J2332" s="41">
        <v>0</v>
      </c>
      <c r="K2332" s="41">
        <v>76.475700000000003</v>
      </c>
      <c r="L2332" s="41">
        <v>0</v>
      </c>
      <c r="M2332" s="41"/>
      <c r="N2332" s="41"/>
      <c r="O2332" s="41"/>
      <c r="P2332" s="41"/>
      <c r="Q2332" s="41">
        <v>5863</v>
      </c>
      <c r="R2332" s="41">
        <v>104.9477</v>
      </c>
      <c r="S2332" s="41"/>
      <c r="T2332" s="41"/>
      <c r="U2332" s="41">
        <v>9706</v>
      </c>
      <c r="V2332" s="41">
        <v>181.42340000000002</v>
      </c>
      <c r="W2332" s="41"/>
      <c r="X2332" s="41"/>
    </row>
    <row r="2333" spans="1:24" x14ac:dyDescent="0.35">
      <c r="A2333" s="41" t="s">
        <v>546</v>
      </c>
      <c r="B2333" s="41" t="s">
        <v>497</v>
      </c>
      <c r="C2333" s="41" t="s">
        <v>22</v>
      </c>
      <c r="D2333" s="41" t="s">
        <v>90</v>
      </c>
      <c r="E2333" s="41" t="s">
        <v>90</v>
      </c>
      <c r="F2333" s="41" t="s">
        <v>766</v>
      </c>
      <c r="G2333" s="41">
        <v>11</v>
      </c>
      <c r="H2333" s="41">
        <v>7409.9494208608403</v>
      </c>
      <c r="I2333" s="41">
        <v>3198</v>
      </c>
      <c r="J2333" s="41">
        <v>0</v>
      </c>
      <c r="K2333" s="41">
        <v>63.6402</v>
      </c>
      <c r="L2333" s="41">
        <v>0</v>
      </c>
      <c r="M2333" s="41"/>
      <c r="N2333" s="41"/>
      <c r="O2333" s="41"/>
      <c r="P2333" s="41"/>
      <c r="Q2333" s="41">
        <v>6763</v>
      </c>
      <c r="R2333" s="41">
        <v>121.0577</v>
      </c>
      <c r="S2333" s="41"/>
      <c r="T2333" s="41"/>
      <c r="U2333" s="41">
        <v>9961</v>
      </c>
      <c r="V2333" s="41">
        <v>184.6979</v>
      </c>
      <c r="W2333" s="41"/>
      <c r="X2333" s="41"/>
    </row>
    <row r="2334" spans="1:24" x14ac:dyDescent="0.35">
      <c r="A2334" s="41" t="s">
        <v>546</v>
      </c>
      <c r="B2334" s="41" t="s">
        <v>497</v>
      </c>
      <c r="C2334" s="41" t="s">
        <v>22</v>
      </c>
      <c r="D2334" s="41" t="s">
        <v>90</v>
      </c>
      <c r="E2334" s="41" t="s">
        <v>90</v>
      </c>
      <c r="F2334" s="41" t="s">
        <v>765</v>
      </c>
      <c r="G2334" s="41">
        <v>10</v>
      </c>
      <c r="H2334" s="41">
        <v>7409.9494208608403</v>
      </c>
      <c r="I2334" s="41">
        <v>3671</v>
      </c>
      <c r="J2334" s="41">
        <v>5</v>
      </c>
      <c r="K2334" s="41">
        <v>73.052900000000008</v>
      </c>
      <c r="L2334" s="41">
        <v>9.9500000000000005E-2</v>
      </c>
      <c r="M2334" s="41"/>
      <c r="N2334" s="41"/>
      <c r="O2334" s="41"/>
      <c r="P2334" s="41"/>
      <c r="Q2334" s="41">
        <v>8990</v>
      </c>
      <c r="R2334" s="41">
        <v>160.92099999999999</v>
      </c>
      <c r="S2334" s="41"/>
      <c r="T2334" s="41"/>
      <c r="U2334" s="41">
        <v>12666</v>
      </c>
      <c r="V2334" s="41">
        <v>234.07339999999999</v>
      </c>
      <c r="W2334" s="41"/>
      <c r="X2334" s="41"/>
    </row>
    <row r="2335" spans="1:24" x14ac:dyDescent="0.35">
      <c r="A2335" s="41" t="s">
        <v>546</v>
      </c>
      <c r="B2335" s="41" t="s">
        <v>497</v>
      </c>
      <c r="C2335" s="41" t="s">
        <v>22</v>
      </c>
      <c r="D2335" s="41" t="s">
        <v>90</v>
      </c>
      <c r="E2335" s="41" t="s">
        <v>90</v>
      </c>
      <c r="F2335" s="41" t="s">
        <v>759</v>
      </c>
      <c r="G2335" s="41">
        <v>4</v>
      </c>
      <c r="H2335" s="41">
        <v>7409.9494208608403</v>
      </c>
      <c r="I2335" s="41">
        <v>3254</v>
      </c>
      <c r="J2335" s="41">
        <v>2</v>
      </c>
      <c r="K2335" s="41">
        <v>60.198999999999998</v>
      </c>
      <c r="L2335" s="41">
        <v>3.6999999999999998E-2</v>
      </c>
      <c r="M2335" s="41">
        <v>5324</v>
      </c>
      <c r="N2335" s="41">
        <v>0</v>
      </c>
      <c r="O2335" s="41">
        <v>105.94760000000001</v>
      </c>
      <c r="P2335" s="41">
        <v>0</v>
      </c>
      <c r="Q2335" s="41">
        <v>24028</v>
      </c>
      <c r="R2335" s="41">
        <v>430.10120000000001</v>
      </c>
      <c r="S2335" s="41">
        <v>10490</v>
      </c>
      <c r="T2335" s="41">
        <v>230.78</v>
      </c>
      <c r="U2335" s="41">
        <v>27284</v>
      </c>
      <c r="V2335" s="41">
        <v>490.3372</v>
      </c>
      <c r="W2335" s="41">
        <v>15814</v>
      </c>
      <c r="X2335" s="41">
        <v>336.7276</v>
      </c>
    </row>
    <row r="2336" spans="1:24" x14ac:dyDescent="0.35">
      <c r="A2336" s="41" t="s">
        <v>546</v>
      </c>
      <c r="B2336" s="41" t="s">
        <v>497</v>
      </c>
      <c r="C2336" s="41" t="s">
        <v>22</v>
      </c>
      <c r="D2336" s="41" t="s">
        <v>90</v>
      </c>
      <c r="E2336" s="41" t="s">
        <v>90</v>
      </c>
      <c r="F2336" s="41" t="s">
        <v>758</v>
      </c>
      <c r="G2336" s="41">
        <v>3</v>
      </c>
      <c r="H2336" s="41">
        <v>7409.9494208608403</v>
      </c>
      <c r="I2336" s="41">
        <v>3584</v>
      </c>
      <c r="J2336" s="41">
        <v>0</v>
      </c>
      <c r="K2336" s="41">
        <v>66.304000000000002</v>
      </c>
      <c r="L2336" s="41">
        <v>0</v>
      </c>
      <c r="M2336" s="41">
        <v>3293</v>
      </c>
      <c r="N2336" s="41">
        <v>0</v>
      </c>
      <c r="O2336" s="41">
        <v>65.53070000000001</v>
      </c>
      <c r="P2336" s="41">
        <v>0</v>
      </c>
      <c r="Q2336" s="41">
        <v>5501</v>
      </c>
      <c r="R2336" s="41">
        <v>98.4679</v>
      </c>
      <c r="S2336" s="41">
        <v>4962</v>
      </c>
      <c r="T2336" s="41">
        <v>109.164</v>
      </c>
      <c r="U2336" s="41">
        <v>9085</v>
      </c>
      <c r="V2336" s="41">
        <v>164.77190000000002</v>
      </c>
      <c r="W2336" s="41">
        <v>8255</v>
      </c>
      <c r="X2336" s="41">
        <v>174.69470000000001</v>
      </c>
    </row>
    <row r="2337" spans="1:24" x14ac:dyDescent="0.35">
      <c r="A2337" s="41" t="s">
        <v>546</v>
      </c>
      <c r="B2337" s="41" t="s">
        <v>497</v>
      </c>
      <c r="C2337" s="41" t="s">
        <v>22</v>
      </c>
      <c r="D2337" s="41" t="s">
        <v>90</v>
      </c>
      <c r="E2337" s="41" t="s">
        <v>90</v>
      </c>
      <c r="F2337" s="41" t="s">
        <v>767</v>
      </c>
      <c r="G2337" s="41">
        <v>12</v>
      </c>
      <c r="H2337" s="41">
        <v>7409.9494208608403</v>
      </c>
      <c r="I2337" s="41">
        <v>3787</v>
      </c>
      <c r="J2337" s="41">
        <v>0</v>
      </c>
      <c r="K2337" s="41">
        <v>75.3613</v>
      </c>
      <c r="L2337" s="41">
        <v>0</v>
      </c>
      <c r="M2337" s="41"/>
      <c r="N2337" s="41"/>
      <c r="O2337" s="41"/>
      <c r="P2337" s="41"/>
      <c r="Q2337" s="41">
        <v>6684</v>
      </c>
      <c r="R2337" s="41">
        <v>119.64360000000001</v>
      </c>
      <c r="S2337" s="41"/>
      <c r="T2337" s="41"/>
      <c r="U2337" s="41">
        <v>10471</v>
      </c>
      <c r="V2337" s="41">
        <v>195.00490000000002</v>
      </c>
      <c r="W2337" s="41"/>
      <c r="X2337" s="41"/>
    </row>
    <row r="2338" spans="1:24" x14ac:dyDescent="0.35">
      <c r="A2338" s="41" t="s">
        <v>546</v>
      </c>
      <c r="B2338" s="41" t="s">
        <v>497</v>
      </c>
      <c r="C2338" s="41" t="s">
        <v>22</v>
      </c>
      <c r="D2338" s="41" t="s">
        <v>90</v>
      </c>
      <c r="E2338" s="41" t="s">
        <v>90</v>
      </c>
      <c r="F2338" s="41" t="s">
        <v>757</v>
      </c>
      <c r="G2338" s="41">
        <v>2</v>
      </c>
      <c r="H2338" s="41">
        <v>7409.9494208608403</v>
      </c>
      <c r="I2338" s="41">
        <v>3346</v>
      </c>
      <c r="J2338" s="41">
        <v>0</v>
      </c>
      <c r="K2338" s="41">
        <v>61.900999999999996</v>
      </c>
      <c r="L2338" s="41">
        <v>0</v>
      </c>
      <c r="M2338" s="41">
        <v>2949</v>
      </c>
      <c r="N2338" s="41">
        <v>0</v>
      </c>
      <c r="O2338" s="41">
        <v>58.685100000000006</v>
      </c>
      <c r="P2338" s="41">
        <v>0</v>
      </c>
      <c r="Q2338" s="41">
        <v>8386</v>
      </c>
      <c r="R2338" s="41">
        <v>150.10939999999999</v>
      </c>
      <c r="S2338" s="41">
        <v>6660</v>
      </c>
      <c r="T2338" s="41">
        <v>146.52000000000001</v>
      </c>
      <c r="U2338" s="41">
        <v>11732</v>
      </c>
      <c r="V2338" s="41">
        <v>212.0104</v>
      </c>
      <c r="W2338" s="41">
        <v>9609</v>
      </c>
      <c r="X2338" s="41">
        <v>205.20510000000002</v>
      </c>
    </row>
    <row r="2339" spans="1:24" x14ac:dyDescent="0.35">
      <c r="A2339" s="41" t="s">
        <v>546</v>
      </c>
      <c r="B2339" s="41" t="s">
        <v>497</v>
      </c>
      <c r="C2339" s="41" t="s">
        <v>22</v>
      </c>
      <c r="D2339" s="41" t="s">
        <v>90</v>
      </c>
      <c r="E2339" s="41" t="s">
        <v>90</v>
      </c>
      <c r="F2339" s="41" t="s">
        <v>763</v>
      </c>
      <c r="G2339" s="41">
        <v>8</v>
      </c>
      <c r="H2339" s="41">
        <v>7409.9494208608403</v>
      </c>
      <c r="I2339" s="41">
        <v>4382</v>
      </c>
      <c r="J2339" s="41">
        <v>0</v>
      </c>
      <c r="K2339" s="41">
        <v>87.201800000000006</v>
      </c>
      <c r="L2339" s="41">
        <v>0</v>
      </c>
      <c r="M2339" s="41"/>
      <c r="N2339" s="41"/>
      <c r="O2339" s="41"/>
      <c r="P2339" s="41"/>
      <c r="Q2339" s="41">
        <v>6184</v>
      </c>
      <c r="R2339" s="41">
        <v>110.6936</v>
      </c>
      <c r="S2339" s="41"/>
      <c r="T2339" s="41"/>
      <c r="U2339" s="41">
        <v>10566</v>
      </c>
      <c r="V2339" s="41">
        <v>197.8954</v>
      </c>
      <c r="W2339" s="41"/>
      <c r="X2339" s="41"/>
    </row>
    <row r="2340" spans="1:24" x14ac:dyDescent="0.35">
      <c r="A2340" s="41" t="s">
        <v>546</v>
      </c>
      <c r="B2340" s="41" t="s">
        <v>497</v>
      </c>
      <c r="C2340" s="41" t="s">
        <v>22</v>
      </c>
      <c r="D2340" s="41" t="s">
        <v>90</v>
      </c>
      <c r="E2340" s="41" t="s">
        <v>90</v>
      </c>
      <c r="F2340" s="41" t="s">
        <v>762</v>
      </c>
      <c r="G2340" s="41">
        <v>7</v>
      </c>
      <c r="H2340" s="41">
        <v>7409.9494208608403</v>
      </c>
      <c r="I2340" s="41">
        <v>4736</v>
      </c>
      <c r="J2340" s="41">
        <v>3</v>
      </c>
      <c r="K2340" s="41">
        <v>94.246400000000008</v>
      </c>
      <c r="L2340" s="41">
        <v>5.9700000000000003E-2</v>
      </c>
      <c r="M2340" s="41">
        <v>0</v>
      </c>
      <c r="N2340" s="41">
        <v>0</v>
      </c>
      <c r="O2340" s="41">
        <v>0</v>
      </c>
      <c r="P2340" s="41">
        <v>0</v>
      </c>
      <c r="Q2340" s="41">
        <v>20506</v>
      </c>
      <c r="R2340" s="41">
        <v>367.05739999999997</v>
      </c>
      <c r="S2340" s="41">
        <v>16700</v>
      </c>
      <c r="T2340" s="41">
        <v>367.4</v>
      </c>
      <c r="U2340" s="41">
        <v>25245</v>
      </c>
      <c r="V2340" s="41">
        <v>461.36349999999999</v>
      </c>
      <c r="W2340" s="41">
        <v>16700</v>
      </c>
      <c r="X2340" s="41">
        <v>367.4</v>
      </c>
    </row>
    <row r="2341" spans="1:24" x14ac:dyDescent="0.35">
      <c r="A2341" s="41" t="s">
        <v>546</v>
      </c>
      <c r="B2341" s="41" t="s">
        <v>497</v>
      </c>
      <c r="C2341" s="41" t="s">
        <v>22</v>
      </c>
      <c r="D2341" s="41" t="s">
        <v>90</v>
      </c>
      <c r="E2341" s="41" t="s">
        <v>90</v>
      </c>
      <c r="F2341" s="41" t="s">
        <v>761</v>
      </c>
      <c r="G2341" s="41">
        <v>6</v>
      </c>
      <c r="H2341" s="41">
        <v>7409.9494208608403</v>
      </c>
      <c r="I2341" s="41">
        <v>4077</v>
      </c>
      <c r="J2341" s="41">
        <v>0</v>
      </c>
      <c r="K2341" s="41">
        <v>81.132300000000001</v>
      </c>
      <c r="L2341" s="41">
        <v>0</v>
      </c>
      <c r="M2341" s="41">
        <v>4741</v>
      </c>
      <c r="N2341" s="41">
        <v>0</v>
      </c>
      <c r="O2341" s="41">
        <v>106.6725</v>
      </c>
      <c r="P2341" s="41">
        <v>0</v>
      </c>
      <c r="Q2341" s="41">
        <v>18966</v>
      </c>
      <c r="R2341" s="41">
        <v>339.4914</v>
      </c>
      <c r="S2341" s="41">
        <v>7023</v>
      </c>
      <c r="T2341" s="41">
        <v>154.506</v>
      </c>
      <c r="U2341" s="41">
        <v>23043</v>
      </c>
      <c r="V2341" s="41">
        <v>420.62369999999999</v>
      </c>
      <c r="W2341" s="41">
        <v>11764</v>
      </c>
      <c r="X2341" s="41">
        <v>261.17849999999999</v>
      </c>
    </row>
    <row r="2342" spans="1:24" x14ac:dyDescent="0.35">
      <c r="A2342" s="41" t="s">
        <v>528</v>
      </c>
      <c r="B2342" s="41" t="s">
        <v>431</v>
      </c>
      <c r="C2342" s="41" t="s">
        <v>18</v>
      </c>
      <c r="D2342" s="41" t="s">
        <v>239</v>
      </c>
      <c r="E2342" s="41" t="s">
        <v>239</v>
      </c>
      <c r="F2342" s="41" t="s">
        <v>756</v>
      </c>
      <c r="G2342" s="41">
        <v>1</v>
      </c>
      <c r="H2342" s="41">
        <v>4589.13571570161</v>
      </c>
      <c r="I2342" s="41">
        <v>31024</v>
      </c>
      <c r="J2342" s="41">
        <v>255</v>
      </c>
      <c r="K2342" s="41">
        <v>573.94399999999996</v>
      </c>
      <c r="L2342" s="41">
        <v>4.7174999999999994</v>
      </c>
      <c r="M2342" s="41">
        <v>6394</v>
      </c>
      <c r="N2342" s="41">
        <v>6</v>
      </c>
      <c r="O2342" s="41">
        <v>127.2406</v>
      </c>
      <c r="P2342" s="41">
        <v>0.11940000000000001</v>
      </c>
      <c r="Q2342" s="41">
        <v>0</v>
      </c>
      <c r="R2342" s="41">
        <v>0</v>
      </c>
      <c r="S2342" s="41">
        <v>10</v>
      </c>
      <c r="T2342" s="41">
        <v>0.22</v>
      </c>
      <c r="U2342" s="41">
        <v>31279</v>
      </c>
      <c r="V2342" s="41">
        <v>578.66149999999993</v>
      </c>
      <c r="W2342" s="41">
        <v>6410</v>
      </c>
      <c r="X2342" s="41">
        <v>127.58</v>
      </c>
    </row>
    <row r="2343" spans="1:24" x14ac:dyDescent="0.35">
      <c r="A2343" s="41" t="s">
        <v>528</v>
      </c>
      <c r="B2343" s="41" t="s">
        <v>431</v>
      </c>
      <c r="C2343" s="41" t="s">
        <v>18</v>
      </c>
      <c r="D2343" s="41" t="s">
        <v>239</v>
      </c>
      <c r="E2343" s="41" t="s">
        <v>239</v>
      </c>
      <c r="F2343" s="41" t="s">
        <v>760</v>
      </c>
      <c r="G2343" s="41">
        <v>5</v>
      </c>
      <c r="H2343" s="41">
        <v>4589.13571570161</v>
      </c>
      <c r="I2343" s="41">
        <v>5004</v>
      </c>
      <c r="J2343" s="41">
        <v>15</v>
      </c>
      <c r="K2343" s="41">
        <v>92.573999999999998</v>
      </c>
      <c r="L2343" s="41">
        <v>0.27749999999999997</v>
      </c>
      <c r="M2343" s="41">
        <v>6306</v>
      </c>
      <c r="N2343" s="41">
        <v>158</v>
      </c>
      <c r="O2343" s="41">
        <v>125.4894</v>
      </c>
      <c r="P2343" s="41">
        <v>3.1442000000000001</v>
      </c>
      <c r="Q2343" s="41">
        <v>12</v>
      </c>
      <c r="R2343" s="41">
        <v>0.21479999999999999</v>
      </c>
      <c r="S2343" s="41">
        <v>4</v>
      </c>
      <c r="T2343" s="41">
        <v>8.7999999999999995E-2</v>
      </c>
      <c r="U2343" s="41">
        <v>5031</v>
      </c>
      <c r="V2343" s="41">
        <v>93.066299999999998</v>
      </c>
      <c r="W2343" s="41">
        <v>6468</v>
      </c>
      <c r="X2343" s="41">
        <v>128.7216</v>
      </c>
    </row>
    <row r="2344" spans="1:24" x14ac:dyDescent="0.35">
      <c r="A2344" s="41" t="s">
        <v>528</v>
      </c>
      <c r="B2344" s="41" t="s">
        <v>431</v>
      </c>
      <c r="C2344" s="41" t="s">
        <v>18</v>
      </c>
      <c r="D2344" s="41" t="s">
        <v>239</v>
      </c>
      <c r="E2344" s="41" t="s">
        <v>239</v>
      </c>
      <c r="F2344" s="41" t="s">
        <v>764</v>
      </c>
      <c r="G2344" s="41">
        <v>9</v>
      </c>
      <c r="H2344" s="41">
        <v>4589.13571570161</v>
      </c>
      <c r="I2344" s="41">
        <v>6399</v>
      </c>
      <c r="J2344" s="41">
        <v>0</v>
      </c>
      <c r="K2344" s="41">
        <v>127.34010000000001</v>
      </c>
      <c r="L2344" s="41">
        <v>0</v>
      </c>
      <c r="M2344" s="41"/>
      <c r="N2344" s="41"/>
      <c r="O2344" s="41"/>
      <c r="P2344" s="41"/>
      <c r="Q2344" s="41">
        <v>6</v>
      </c>
      <c r="R2344" s="41">
        <v>0.1074</v>
      </c>
      <c r="S2344" s="41"/>
      <c r="T2344" s="41"/>
      <c r="U2344" s="41">
        <v>6405</v>
      </c>
      <c r="V2344" s="41">
        <v>127.44750000000001</v>
      </c>
      <c r="W2344" s="41"/>
      <c r="X2344" s="41"/>
    </row>
    <row r="2345" spans="1:24" x14ac:dyDescent="0.35">
      <c r="A2345" s="41" t="s">
        <v>528</v>
      </c>
      <c r="B2345" s="41" t="s">
        <v>431</v>
      </c>
      <c r="C2345" s="41" t="s">
        <v>18</v>
      </c>
      <c r="D2345" s="41" t="s">
        <v>239</v>
      </c>
      <c r="E2345" s="41" t="s">
        <v>239</v>
      </c>
      <c r="F2345" s="41" t="s">
        <v>766</v>
      </c>
      <c r="G2345" s="41">
        <v>11</v>
      </c>
      <c r="H2345" s="41">
        <v>4589.13571570161</v>
      </c>
      <c r="I2345" s="41">
        <v>7022</v>
      </c>
      <c r="J2345" s="41">
        <v>622</v>
      </c>
      <c r="K2345" s="41">
        <v>139.73780000000002</v>
      </c>
      <c r="L2345" s="41">
        <v>12.377800000000001</v>
      </c>
      <c r="M2345" s="41"/>
      <c r="N2345" s="41"/>
      <c r="O2345" s="41"/>
      <c r="P2345" s="41"/>
      <c r="Q2345" s="41">
        <v>10</v>
      </c>
      <c r="R2345" s="41">
        <v>0.17899999999999999</v>
      </c>
      <c r="S2345" s="41"/>
      <c r="T2345" s="41"/>
      <c r="U2345" s="41">
        <v>7654</v>
      </c>
      <c r="V2345" s="41">
        <v>152.29460000000003</v>
      </c>
      <c r="W2345" s="41"/>
      <c r="X2345" s="41"/>
    </row>
    <row r="2346" spans="1:24" x14ac:dyDescent="0.35">
      <c r="A2346" s="41" t="s">
        <v>528</v>
      </c>
      <c r="B2346" s="41" t="s">
        <v>431</v>
      </c>
      <c r="C2346" s="41" t="s">
        <v>18</v>
      </c>
      <c r="D2346" s="41" t="s">
        <v>239</v>
      </c>
      <c r="E2346" s="41" t="s">
        <v>239</v>
      </c>
      <c r="F2346" s="41" t="s">
        <v>765</v>
      </c>
      <c r="G2346" s="41">
        <v>10</v>
      </c>
      <c r="H2346" s="41">
        <v>4589.13571570161</v>
      </c>
      <c r="I2346" s="41">
        <v>7588</v>
      </c>
      <c r="J2346" s="41">
        <v>10</v>
      </c>
      <c r="K2346" s="41">
        <v>151.00120000000001</v>
      </c>
      <c r="L2346" s="41">
        <v>0.19900000000000001</v>
      </c>
      <c r="M2346" s="41"/>
      <c r="N2346" s="41"/>
      <c r="O2346" s="41"/>
      <c r="P2346" s="41"/>
      <c r="Q2346" s="41">
        <v>4</v>
      </c>
      <c r="R2346" s="41">
        <v>7.1599999999999997E-2</v>
      </c>
      <c r="S2346" s="41"/>
      <c r="T2346" s="41"/>
      <c r="U2346" s="41">
        <v>7602</v>
      </c>
      <c r="V2346" s="41">
        <v>151.27180000000001</v>
      </c>
      <c r="W2346" s="41"/>
      <c r="X2346" s="41"/>
    </row>
    <row r="2347" spans="1:24" x14ac:dyDescent="0.35">
      <c r="A2347" s="41" t="s">
        <v>528</v>
      </c>
      <c r="B2347" s="41" t="s">
        <v>431</v>
      </c>
      <c r="C2347" s="41" t="s">
        <v>18</v>
      </c>
      <c r="D2347" s="41" t="s">
        <v>239</v>
      </c>
      <c r="E2347" s="41" t="s">
        <v>239</v>
      </c>
      <c r="F2347" s="41" t="s">
        <v>759</v>
      </c>
      <c r="G2347" s="41">
        <v>4</v>
      </c>
      <c r="H2347" s="41">
        <v>4589.13571570161</v>
      </c>
      <c r="I2347" s="41">
        <v>4643</v>
      </c>
      <c r="J2347" s="41">
        <v>24</v>
      </c>
      <c r="K2347" s="41">
        <v>85.895499999999998</v>
      </c>
      <c r="L2347" s="41">
        <v>0.44399999999999995</v>
      </c>
      <c r="M2347" s="41">
        <v>28072</v>
      </c>
      <c r="N2347" s="41">
        <v>103</v>
      </c>
      <c r="O2347" s="41">
        <v>558.63279999999997</v>
      </c>
      <c r="P2347" s="41">
        <v>2.0497000000000001</v>
      </c>
      <c r="Q2347" s="41">
        <v>4</v>
      </c>
      <c r="R2347" s="41">
        <v>7.1599999999999997E-2</v>
      </c>
      <c r="S2347" s="41">
        <v>2</v>
      </c>
      <c r="T2347" s="41">
        <v>4.3999999999999997E-2</v>
      </c>
      <c r="U2347" s="41">
        <v>4671</v>
      </c>
      <c r="V2347" s="41">
        <v>86.411100000000005</v>
      </c>
      <c r="W2347" s="41">
        <v>28177</v>
      </c>
      <c r="X2347" s="41">
        <v>560.72649999999999</v>
      </c>
    </row>
    <row r="2348" spans="1:24" x14ac:dyDescent="0.35">
      <c r="A2348" s="41" t="s">
        <v>528</v>
      </c>
      <c r="B2348" s="41" t="s">
        <v>431</v>
      </c>
      <c r="C2348" s="41" t="s">
        <v>18</v>
      </c>
      <c r="D2348" s="41" t="s">
        <v>239</v>
      </c>
      <c r="E2348" s="41" t="s">
        <v>239</v>
      </c>
      <c r="F2348" s="41" t="s">
        <v>758</v>
      </c>
      <c r="G2348" s="41">
        <v>3</v>
      </c>
      <c r="H2348" s="41">
        <v>4589.13571570161</v>
      </c>
      <c r="I2348" s="41">
        <v>5770</v>
      </c>
      <c r="J2348" s="41">
        <v>69</v>
      </c>
      <c r="K2348" s="41">
        <v>106.74499999999999</v>
      </c>
      <c r="L2348" s="41">
        <v>1.2765</v>
      </c>
      <c r="M2348" s="41">
        <v>6147</v>
      </c>
      <c r="N2348" s="41">
        <v>481</v>
      </c>
      <c r="O2348" s="41">
        <v>122.32530000000001</v>
      </c>
      <c r="P2348" s="41">
        <v>9.5719000000000012</v>
      </c>
      <c r="Q2348" s="41">
        <v>0</v>
      </c>
      <c r="R2348" s="41">
        <v>0</v>
      </c>
      <c r="S2348" s="41">
        <v>16</v>
      </c>
      <c r="T2348" s="41">
        <v>0.35199999999999998</v>
      </c>
      <c r="U2348" s="41">
        <v>5839</v>
      </c>
      <c r="V2348" s="41">
        <v>108.02149999999999</v>
      </c>
      <c r="W2348" s="41">
        <v>6644</v>
      </c>
      <c r="X2348" s="41">
        <v>132.24920000000003</v>
      </c>
    </row>
    <row r="2349" spans="1:24" x14ac:dyDescent="0.35">
      <c r="A2349" s="41" t="s">
        <v>528</v>
      </c>
      <c r="B2349" s="41" t="s">
        <v>431</v>
      </c>
      <c r="C2349" s="41" t="s">
        <v>18</v>
      </c>
      <c r="D2349" s="41" t="s">
        <v>239</v>
      </c>
      <c r="E2349" s="41" t="s">
        <v>239</v>
      </c>
      <c r="F2349" s="41" t="s">
        <v>767</v>
      </c>
      <c r="G2349" s="41">
        <v>12</v>
      </c>
      <c r="H2349" s="41">
        <v>4589.13571570161</v>
      </c>
      <c r="I2349" s="41">
        <v>7157</v>
      </c>
      <c r="J2349" s="41">
        <v>262</v>
      </c>
      <c r="K2349" s="41">
        <v>142.42430000000002</v>
      </c>
      <c r="L2349" s="41">
        <v>5.2138</v>
      </c>
      <c r="M2349" s="41"/>
      <c r="N2349" s="41"/>
      <c r="O2349" s="41"/>
      <c r="P2349" s="41"/>
      <c r="Q2349" s="41">
        <v>14</v>
      </c>
      <c r="R2349" s="41">
        <v>0.25059999999999999</v>
      </c>
      <c r="S2349" s="41"/>
      <c r="T2349" s="41"/>
      <c r="U2349" s="41">
        <v>7433</v>
      </c>
      <c r="V2349" s="41">
        <v>147.8887</v>
      </c>
      <c r="W2349" s="41"/>
      <c r="X2349" s="41"/>
    </row>
    <row r="2350" spans="1:24" x14ac:dyDescent="0.35">
      <c r="A2350" s="41" t="s">
        <v>528</v>
      </c>
      <c r="B2350" s="41" t="s">
        <v>431</v>
      </c>
      <c r="C2350" s="41" t="s">
        <v>18</v>
      </c>
      <c r="D2350" s="41" t="s">
        <v>239</v>
      </c>
      <c r="E2350" s="41" t="s">
        <v>239</v>
      </c>
      <c r="F2350" s="41" t="s">
        <v>757</v>
      </c>
      <c r="G2350" s="41">
        <v>2</v>
      </c>
      <c r="H2350" s="41">
        <v>4589.13571570161</v>
      </c>
      <c r="I2350" s="41">
        <v>17712</v>
      </c>
      <c r="J2350" s="41">
        <v>1771</v>
      </c>
      <c r="K2350" s="41">
        <v>327.67199999999997</v>
      </c>
      <c r="L2350" s="41">
        <v>32.763500000000001</v>
      </c>
      <c r="M2350" s="41">
        <v>6930</v>
      </c>
      <c r="N2350" s="41">
        <v>268</v>
      </c>
      <c r="O2350" s="41">
        <v>137.90700000000001</v>
      </c>
      <c r="P2350" s="41">
        <v>5.3332000000000006</v>
      </c>
      <c r="Q2350" s="41">
        <v>0</v>
      </c>
      <c r="R2350" s="41">
        <v>0</v>
      </c>
      <c r="S2350" s="41">
        <v>12</v>
      </c>
      <c r="T2350" s="41">
        <v>0.26400000000000001</v>
      </c>
      <c r="U2350" s="41">
        <v>19483</v>
      </c>
      <c r="V2350" s="41">
        <v>360.43549999999999</v>
      </c>
      <c r="W2350" s="41">
        <v>7210</v>
      </c>
      <c r="X2350" s="41">
        <v>143.50420000000003</v>
      </c>
    </row>
    <row r="2351" spans="1:24" x14ac:dyDescent="0.35">
      <c r="A2351" s="41" t="s">
        <v>528</v>
      </c>
      <c r="B2351" s="41" t="s">
        <v>431</v>
      </c>
      <c r="C2351" s="41" t="s">
        <v>18</v>
      </c>
      <c r="D2351" s="41" t="s">
        <v>239</v>
      </c>
      <c r="E2351" s="41" t="s">
        <v>239</v>
      </c>
      <c r="F2351" s="41" t="s">
        <v>763</v>
      </c>
      <c r="G2351" s="41">
        <v>8</v>
      </c>
      <c r="H2351" s="41">
        <v>4589.13571570161</v>
      </c>
      <c r="I2351" s="41">
        <v>6369</v>
      </c>
      <c r="J2351" s="41">
        <v>18</v>
      </c>
      <c r="K2351" s="41">
        <v>126.74310000000001</v>
      </c>
      <c r="L2351" s="41">
        <v>0.35820000000000002</v>
      </c>
      <c r="M2351" s="41"/>
      <c r="N2351" s="41"/>
      <c r="O2351" s="41"/>
      <c r="P2351" s="41"/>
      <c r="Q2351" s="41">
        <v>2</v>
      </c>
      <c r="R2351" s="41">
        <v>3.5799999999999998E-2</v>
      </c>
      <c r="S2351" s="41"/>
      <c r="T2351" s="41"/>
      <c r="U2351" s="41">
        <v>6389</v>
      </c>
      <c r="V2351" s="41">
        <v>127.1371</v>
      </c>
      <c r="W2351" s="41"/>
      <c r="X2351" s="41"/>
    </row>
    <row r="2352" spans="1:24" x14ac:dyDescent="0.35">
      <c r="A2352" s="41" t="s">
        <v>528</v>
      </c>
      <c r="B2352" s="41" t="s">
        <v>431</v>
      </c>
      <c r="C2352" s="41" t="s">
        <v>18</v>
      </c>
      <c r="D2352" s="41" t="s">
        <v>239</v>
      </c>
      <c r="E2352" s="41" t="s">
        <v>239</v>
      </c>
      <c r="F2352" s="41" t="s">
        <v>762</v>
      </c>
      <c r="G2352" s="41">
        <v>7</v>
      </c>
      <c r="H2352" s="41">
        <v>4589.13571570161</v>
      </c>
      <c r="I2352" s="41">
        <v>5508</v>
      </c>
      <c r="J2352" s="41">
        <v>452</v>
      </c>
      <c r="K2352" s="41">
        <v>109.6092</v>
      </c>
      <c r="L2352" s="41">
        <v>8.9947999999999997</v>
      </c>
      <c r="M2352" s="41">
        <v>0</v>
      </c>
      <c r="N2352" s="41">
        <v>160</v>
      </c>
      <c r="O2352" s="41">
        <v>0</v>
      </c>
      <c r="P2352" s="41">
        <v>3.5999999999999996</v>
      </c>
      <c r="Q2352" s="41">
        <v>10</v>
      </c>
      <c r="R2352" s="41">
        <v>0.17899999999999999</v>
      </c>
      <c r="S2352" s="41">
        <v>24</v>
      </c>
      <c r="T2352" s="41">
        <v>0.52800000000000002</v>
      </c>
      <c r="U2352" s="41">
        <v>5970</v>
      </c>
      <c r="V2352" s="41">
        <v>118.783</v>
      </c>
      <c r="W2352" s="41">
        <v>184</v>
      </c>
      <c r="X2352" s="41">
        <v>4.1280000000000001</v>
      </c>
    </row>
    <row r="2353" spans="1:24" x14ac:dyDescent="0.35">
      <c r="A2353" s="41" t="s">
        <v>528</v>
      </c>
      <c r="B2353" s="41" t="s">
        <v>431</v>
      </c>
      <c r="C2353" s="41" t="s">
        <v>18</v>
      </c>
      <c r="D2353" s="41" t="s">
        <v>239</v>
      </c>
      <c r="E2353" s="41" t="s">
        <v>239</v>
      </c>
      <c r="F2353" s="41" t="s">
        <v>761</v>
      </c>
      <c r="G2353" s="41">
        <v>6</v>
      </c>
      <c r="H2353" s="41">
        <v>4589.13571570161</v>
      </c>
      <c r="I2353" s="41">
        <v>5616</v>
      </c>
      <c r="J2353" s="41">
        <v>3732</v>
      </c>
      <c r="K2353" s="41">
        <v>111.75840000000001</v>
      </c>
      <c r="L2353" s="41">
        <v>74.266800000000003</v>
      </c>
      <c r="M2353" s="41">
        <v>6261</v>
      </c>
      <c r="N2353" s="41">
        <v>2665</v>
      </c>
      <c r="O2353" s="41">
        <v>140.8725</v>
      </c>
      <c r="P2353" s="41">
        <v>59.962499999999999</v>
      </c>
      <c r="Q2353" s="41">
        <v>8</v>
      </c>
      <c r="R2353" s="41">
        <v>0.14319999999999999</v>
      </c>
      <c r="S2353" s="41">
        <v>4</v>
      </c>
      <c r="T2353" s="41">
        <v>8.7999999999999995E-2</v>
      </c>
      <c r="U2353" s="41">
        <v>9356</v>
      </c>
      <c r="V2353" s="41">
        <v>186.16840000000002</v>
      </c>
      <c r="W2353" s="41">
        <v>8930</v>
      </c>
      <c r="X2353" s="41">
        <v>200.923</v>
      </c>
    </row>
    <row r="2354" spans="1:24" x14ac:dyDescent="0.35">
      <c r="A2354" s="41" t="s">
        <v>240</v>
      </c>
      <c r="B2354" s="41" t="s">
        <v>454</v>
      </c>
      <c r="C2354" s="41" t="s">
        <v>16</v>
      </c>
      <c r="D2354" s="41" t="s">
        <v>241</v>
      </c>
      <c r="E2354" s="41" t="s">
        <v>241</v>
      </c>
      <c r="F2354" s="41" t="s">
        <v>756</v>
      </c>
      <c r="G2354" s="41">
        <v>1</v>
      </c>
      <c r="H2354" s="41">
        <v>4253.8801784653697</v>
      </c>
      <c r="I2354" s="41">
        <v>930</v>
      </c>
      <c r="J2354" s="41">
        <v>0</v>
      </c>
      <c r="K2354" s="41">
        <v>17.204999999999998</v>
      </c>
      <c r="L2354" s="41">
        <v>0</v>
      </c>
      <c r="M2354" s="41">
        <v>1691</v>
      </c>
      <c r="N2354" s="41">
        <v>91</v>
      </c>
      <c r="O2354" s="41">
        <v>33.6509</v>
      </c>
      <c r="P2354" s="41">
        <v>1.8109000000000002</v>
      </c>
      <c r="Q2354" s="41">
        <v>23657</v>
      </c>
      <c r="R2354" s="41">
        <v>423.46030000000002</v>
      </c>
      <c r="S2354" s="41">
        <v>3429</v>
      </c>
      <c r="T2354" s="41">
        <v>75.438000000000002</v>
      </c>
      <c r="U2354" s="41">
        <v>24587</v>
      </c>
      <c r="V2354" s="41">
        <v>440.6653</v>
      </c>
      <c r="W2354" s="41">
        <v>5211</v>
      </c>
      <c r="X2354" s="41">
        <v>110.8998</v>
      </c>
    </row>
    <row r="2355" spans="1:24" x14ac:dyDescent="0.35">
      <c r="A2355" s="41" t="s">
        <v>240</v>
      </c>
      <c r="B2355" s="41" t="s">
        <v>454</v>
      </c>
      <c r="C2355" s="41" t="s">
        <v>16</v>
      </c>
      <c r="D2355" s="41" t="s">
        <v>241</v>
      </c>
      <c r="E2355" s="41" t="s">
        <v>241</v>
      </c>
      <c r="F2355" s="41" t="s">
        <v>760</v>
      </c>
      <c r="G2355" s="41">
        <v>5</v>
      </c>
      <c r="H2355" s="41">
        <v>4253.8801784653697</v>
      </c>
      <c r="I2355" s="41">
        <v>240</v>
      </c>
      <c r="J2355" s="41">
        <v>0</v>
      </c>
      <c r="K2355" s="41">
        <v>4.4399999999999995</v>
      </c>
      <c r="L2355" s="41">
        <v>0</v>
      </c>
      <c r="M2355" s="41">
        <v>7498</v>
      </c>
      <c r="N2355" s="41">
        <v>6</v>
      </c>
      <c r="O2355" s="41">
        <v>149.21020000000001</v>
      </c>
      <c r="P2355" s="41">
        <v>0.11940000000000001</v>
      </c>
      <c r="Q2355" s="41">
        <v>4836</v>
      </c>
      <c r="R2355" s="41">
        <v>86.564400000000006</v>
      </c>
      <c r="S2355" s="41">
        <v>6036</v>
      </c>
      <c r="T2355" s="41">
        <v>132.792</v>
      </c>
      <c r="U2355" s="41">
        <v>5076</v>
      </c>
      <c r="V2355" s="41">
        <v>91.004400000000004</v>
      </c>
      <c r="W2355" s="41">
        <v>13540</v>
      </c>
      <c r="X2355" s="41">
        <v>282.12160000000006</v>
      </c>
    </row>
    <row r="2356" spans="1:24" x14ac:dyDescent="0.35">
      <c r="A2356" s="41" t="s">
        <v>240</v>
      </c>
      <c r="B2356" s="41" t="s">
        <v>454</v>
      </c>
      <c r="C2356" s="41" t="s">
        <v>16</v>
      </c>
      <c r="D2356" s="41" t="s">
        <v>241</v>
      </c>
      <c r="E2356" s="41" t="s">
        <v>241</v>
      </c>
      <c r="F2356" s="41" t="s">
        <v>764</v>
      </c>
      <c r="G2356" s="41">
        <v>9</v>
      </c>
      <c r="H2356" s="41">
        <v>4253.8801784653697</v>
      </c>
      <c r="I2356" s="41">
        <v>402</v>
      </c>
      <c r="J2356" s="41">
        <v>0</v>
      </c>
      <c r="K2356" s="41">
        <v>7.9998000000000005</v>
      </c>
      <c r="L2356" s="41">
        <v>0</v>
      </c>
      <c r="M2356" s="41"/>
      <c r="N2356" s="41"/>
      <c r="O2356" s="41"/>
      <c r="P2356" s="41"/>
      <c r="Q2356" s="41">
        <v>17838</v>
      </c>
      <c r="R2356" s="41">
        <v>319.30020000000002</v>
      </c>
      <c r="S2356" s="41"/>
      <c r="T2356" s="41"/>
      <c r="U2356" s="41">
        <v>18240</v>
      </c>
      <c r="V2356" s="41">
        <v>327.3</v>
      </c>
      <c r="W2356" s="41"/>
      <c r="X2356" s="41"/>
    </row>
    <row r="2357" spans="1:24" x14ac:dyDescent="0.35">
      <c r="A2357" s="41" t="s">
        <v>240</v>
      </c>
      <c r="B2357" s="41" t="s">
        <v>454</v>
      </c>
      <c r="C2357" s="41" t="s">
        <v>16</v>
      </c>
      <c r="D2357" s="41" t="s">
        <v>241</v>
      </c>
      <c r="E2357" s="41" t="s">
        <v>241</v>
      </c>
      <c r="F2357" s="41" t="s">
        <v>766</v>
      </c>
      <c r="G2357" s="41">
        <v>11</v>
      </c>
      <c r="H2357" s="41">
        <v>4253.8801784653697</v>
      </c>
      <c r="I2357" s="41">
        <v>2706</v>
      </c>
      <c r="J2357" s="41">
        <v>6</v>
      </c>
      <c r="K2357" s="41">
        <v>53.849400000000003</v>
      </c>
      <c r="L2357" s="41">
        <v>0.11940000000000001</v>
      </c>
      <c r="M2357" s="41"/>
      <c r="N2357" s="41"/>
      <c r="O2357" s="41"/>
      <c r="P2357" s="41"/>
      <c r="Q2357" s="41">
        <v>6061</v>
      </c>
      <c r="R2357" s="41">
        <v>108.4919</v>
      </c>
      <c r="S2357" s="41"/>
      <c r="T2357" s="41"/>
      <c r="U2357" s="41">
        <v>8773</v>
      </c>
      <c r="V2357" s="41">
        <v>162.4607</v>
      </c>
      <c r="W2357" s="41"/>
      <c r="X2357" s="41"/>
    </row>
    <row r="2358" spans="1:24" x14ac:dyDescent="0.35">
      <c r="A2358" s="41" t="s">
        <v>240</v>
      </c>
      <c r="B2358" s="41" t="s">
        <v>454</v>
      </c>
      <c r="C2358" s="41" t="s">
        <v>16</v>
      </c>
      <c r="D2358" s="41" t="s">
        <v>241</v>
      </c>
      <c r="E2358" s="41" t="s">
        <v>241</v>
      </c>
      <c r="F2358" s="41" t="s">
        <v>765</v>
      </c>
      <c r="G2358" s="41">
        <v>10</v>
      </c>
      <c r="H2358" s="41">
        <v>4253.8801784653697</v>
      </c>
      <c r="I2358" s="41">
        <v>564</v>
      </c>
      <c r="J2358" s="41">
        <v>0</v>
      </c>
      <c r="K2358" s="41">
        <v>11.223600000000001</v>
      </c>
      <c r="L2358" s="41">
        <v>0</v>
      </c>
      <c r="M2358" s="41"/>
      <c r="N2358" s="41"/>
      <c r="O2358" s="41"/>
      <c r="P2358" s="41"/>
      <c r="Q2358" s="41">
        <v>5829</v>
      </c>
      <c r="R2358" s="41">
        <v>104.3391</v>
      </c>
      <c r="S2358" s="41"/>
      <c r="T2358" s="41"/>
      <c r="U2358" s="41">
        <v>6393</v>
      </c>
      <c r="V2358" s="41">
        <v>115.56270000000001</v>
      </c>
      <c r="W2358" s="41"/>
      <c r="X2358" s="41"/>
    </row>
    <row r="2359" spans="1:24" x14ac:dyDescent="0.35">
      <c r="A2359" s="41" t="s">
        <v>240</v>
      </c>
      <c r="B2359" s="41" t="s">
        <v>454</v>
      </c>
      <c r="C2359" s="41" t="s">
        <v>16</v>
      </c>
      <c r="D2359" s="41" t="s">
        <v>241</v>
      </c>
      <c r="E2359" s="41" t="s">
        <v>241</v>
      </c>
      <c r="F2359" s="41" t="s">
        <v>759</v>
      </c>
      <c r="G2359" s="41">
        <v>4</v>
      </c>
      <c r="H2359" s="41">
        <v>4253.8801784653697</v>
      </c>
      <c r="I2359" s="41">
        <v>704</v>
      </c>
      <c r="J2359" s="41">
        <v>0</v>
      </c>
      <c r="K2359" s="41">
        <v>13.023999999999999</v>
      </c>
      <c r="L2359" s="41">
        <v>0</v>
      </c>
      <c r="M2359" s="41">
        <v>1299</v>
      </c>
      <c r="N2359" s="41">
        <v>0</v>
      </c>
      <c r="O2359" s="41">
        <v>25.850100000000001</v>
      </c>
      <c r="P2359" s="41">
        <v>0</v>
      </c>
      <c r="Q2359" s="41">
        <v>4913</v>
      </c>
      <c r="R2359" s="41">
        <v>87.942700000000002</v>
      </c>
      <c r="S2359" s="41">
        <v>7881</v>
      </c>
      <c r="T2359" s="41">
        <v>173.38200000000001</v>
      </c>
      <c r="U2359" s="41">
        <v>5617</v>
      </c>
      <c r="V2359" s="41">
        <v>100.9667</v>
      </c>
      <c r="W2359" s="41">
        <v>9180</v>
      </c>
      <c r="X2359" s="41">
        <v>199.2321</v>
      </c>
    </row>
    <row r="2360" spans="1:24" x14ac:dyDescent="0.35">
      <c r="A2360" s="41" t="s">
        <v>240</v>
      </c>
      <c r="B2360" s="41" t="s">
        <v>454</v>
      </c>
      <c r="C2360" s="41" t="s">
        <v>16</v>
      </c>
      <c r="D2360" s="41" t="s">
        <v>241</v>
      </c>
      <c r="E2360" s="41" t="s">
        <v>241</v>
      </c>
      <c r="F2360" s="41" t="s">
        <v>758</v>
      </c>
      <c r="G2360" s="41">
        <v>3</v>
      </c>
      <c r="H2360" s="41">
        <v>4253.8801784653697</v>
      </c>
      <c r="I2360" s="41">
        <v>675</v>
      </c>
      <c r="J2360" s="41">
        <v>0</v>
      </c>
      <c r="K2360" s="41">
        <v>12.487499999999999</v>
      </c>
      <c r="L2360" s="41">
        <v>0</v>
      </c>
      <c r="M2360" s="41">
        <v>447</v>
      </c>
      <c r="N2360" s="41">
        <v>0</v>
      </c>
      <c r="O2360" s="41">
        <v>8.8953000000000007</v>
      </c>
      <c r="P2360" s="41">
        <v>0</v>
      </c>
      <c r="Q2360" s="41">
        <v>22478</v>
      </c>
      <c r="R2360" s="41">
        <v>402.3562</v>
      </c>
      <c r="S2360" s="41">
        <v>5392</v>
      </c>
      <c r="T2360" s="41">
        <v>118.624</v>
      </c>
      <c r="U2360" s="41">
        <v>23153</v>
      </c>
      <c r="V2360" s="41">
        <v>414.84370000000001</v>
      </c>
      <c r="W2360" s="41">
        <v>5839</v>
      </c>
      <c r="X2360" s="41">
        <v>127.5193</v>
      </c>
    </row>
    <row r="2361" spans="1:24" x14ac:dyDescent="0.35">
      <c r="A2361" s="41" t="s">
        <v>240</v>
      </c>
      <c r="B2361" s="41" t="s">
        <v>454</v>
      </c>
      <c r="C2361" s="41" t="s">
        <v>16</v>
      </c>
      <c r="D2361" s="41" t="s">
        <v>241</v>
      </c>
      <c r="E2361" s="41" t="s">
        <v>241</v>
      </c>
      <c r="F2361" s="41" t="s">
        <v>767</v>
      </c>
      <c r="G2361" s="41">
        <v>12</v>
      </c>
      <c r="H2361" s="41">
        <v>4253.8801784653697</v>
      </c>
      <c r="I2361" s="41">
        <v>542</v>
      </c>
      <c r="J2361" s="41">
        <v>86</v>
      </c>
      <c r="K2361" s="41">
        <v>10.7858</v>
      </c>
      <c r="L2361" s="41">
        <v>1.7114</v>
      </c>
      <c r="M2361" s="41"/>
      <c r="N2361" s="41"/>
      <c r="O2361" s="41"/>
      <c r="P2361" s="41"/>
      <c r="Q2361" s="41">
        <v>10336</v>
      </c>
      <c r="R2361" s="41">
        <v>185.01439999999999</v>
      </c>
      <c r="S2361" s="41"/>
      <c r="T2361" s="41"/>
      <c r="U2361" s="41">
        <v>10964</v>
      </c>
      <c r="V2361" s="41">
        <v>197.51159999999999</v>
      </c>
      <c r="W2361" s="41"/>
      <c r="X2361" s="41"/>
    </row>
    <row r="2362" spans="1:24" x14ac:dyDescent="0.35">
      <c r="A2362" s="41" t="s">
        <v>240</v>
      </c>
      <c r="B2362" s="41" t="s">
        <v>454</v>
      </c>
      <c r="C2362" s="41" t="s">
        <v>16</v>
      </c>
      <c r="D2362" s="41" t="s">
        <v>241</v>
      </c>
      <c r="E2362" s="41" t="s">
        <v>241</v>
      </c>
      <c r="F2362" s="41" t="s">
        <v>757</v>
      </c>
      <c r="G2362" s="41">
        <v>2</v>
      </c>
      <c r="H2362" s="41">
        <v>4253.8801784653697</v>
      </c>
      <c r="I2362" s="41">
        <v>14733</v>
      </c>
      <c r="J2362" s="41">
        <v>0</v>
      </c>
      <c r="K2362" s="41">
        <v>272.56049999999999</v>
      </c>
      <c r="L2362" s="41">
        <v>0</v>
      </c>
      <c r="M2362" s="41">
        <v>1427</v>
      </c>
      <c r="N2362" s="41">
        <v>11</v>
      </c>
      <c r="O2362" s="41">
        <v>28.397300000000001</v>
      </c>
      <c r="P2362" s="41">
        <v>0.21890000000000001</v>
      </c>
      <c r="Q2362" s="41">
        <v>11202</v>
      </c>
      <c r="R2362" s="41">
        <v>200.51580000000001</v>
      </c>
      <c r="S2362" s="41">
        <v>6995</v>
      </c>
      <c r="T2362" s="41">
        <v>153.88999999999999</v>
      </c>
      <c r="U2362" s="41">
        <v>25935</v>
      </c>
      <c r="V2362" s="41">
        <v>473.0763</v>
      </c>
      <c r="W2362" s="41">
        <v>8433</v>
      </c>
      <c r="X2362" s="41">
        <v>182.50619999999998</v>
      </c>
    </row>
    <row r="2363" spans="1:24" x14ac:dyDescent="0.35">
      <c r="A2363" s="41" t="s">
        <v>240</v>
      </c>
      <c r="B2363" s="41" t="s">
        <v>454</v>
      </c>
      <c r="C2363" s="41" t="s">
        <v>16</v>
      </c>
      <c r="D2363" s="41" t="s">
        <v>241</v>
      </c>
      <c r="E2363" s="41" t="s">
        <v>241</v>
      </c>
      <c r="F2363" s="41" t="s">
        <v>763</v>
      </c>
      <c r="G2363" s="41">
        <v>8</v>
      </c>
      <c r="H2363" s="41">
        <v>4253.8801784653697</v>
      </c>
      <c r="I2363" s="41">
        <v>526</v>
      </c>
      <c r="J2363" s="41">
        <v>0</v>
      </c>
      <c r="K2363" s="41">
        <v>10.467400000000001</v>
      </c>
      <c r="L2363" s="41">
        <v>0</v>
      </c>
      <c r="M2363" s="41"/>
      <c r="N2363" s="41"/>
      <c r="O2363" s="41"/>
      <c r="P2363" s="41"/>
      <c r="Q2363" s="41">
        <v>5527</v>
      </c>
      <c r="R2363" s="41">
        <v>98.933300000000003</v>
      </c>
      <c r="S2363" s="41"/>
      <c r="T2363" s="41"/>
      <c r="U2363" s="41">
        <v>6053</v>
      </c>
      <c r="V2363" s="41">
        <v>109.4007</v>
      </c>
      <c r="W2363" s="41"/>
      <c r="X2363" s="41"/>
    </row>
    <row r="2364" spans="1:24" x14ac:dyDescent="0.35">
      <c r="A2364" s="41" t="s">
        <v>240</v>
      </c>
      <c r="B2364" s="41" t="s">
        <v>454</v>
      </c>
      <c r="C2364" s="41" t="s">
        <v>16</v>
      </c>
      <c r="D2364" s="41" t="s">
        <v>241</v>
      </c>
      <c r="E2364" s="41" t="s">
        <v>241</v>
      </c>
      <c r="F2364" s="41" t="s">
        <v>762</v>
      </c>
      <c r="G2364" s="41">
        <v>7</v>
      </c>
      <c r="H2364" s="41">
        <v>4253.8801784653697</v>
      </c>
      <c r="I2364" s="41">
        <v>301</v>
      </c>
      <c r="J2364" s="41">
        <v>0</v>
      </c>
      <c r="K2364" s="41">
        <v>5.9899000000000004</v>
      </c>
      <c r="L2364" s="41">
        <v>0</v>
      </c>
      <c r="M2364" s="41">
        <v>0</v>
      </c>
      <c r="N2364" s="41">
        <v>1350</v>
      </c>
      <c r="O2364" s="41">
        <v>0</v>
      </c>
      <c r="P2364" s="41">
        <v>30.375</v>
      </c>
      <c r="Q2364" s="41">
        <v>5446</v>
      </c>
      <c r="R2364" s="41">
        <v>97.483400000000003</v>
      </c>
      <c r="S2364" s="41">
        <v>21589</v>
      </c>
      <c r="T2364" s="41">
        <v>474.95800000000003</v>
      </c>
      <c r="U2364" s="41">
        <v>5747</v>
      </c>
      <c r="V2364" s="41">
        <v>103.47330000000001</v>
      </c>
      <c r="W2364" s="41">
        <v>22939</v>
      </c>
      <c r="X2364" s="41">
        <v>505.33300000000003</v>
      </c>
    </row>
    <row r="2365" spans="1:24" x14ac:dyDescent="0.35">
      <c r="A2365" s="41" t="s">
        <v>240</v>
      </c>
      <c r="B2365" s="41" t="s">
        <v>454</v>
      </c>
      <c r="C2365" s="41" t="s">
        <v>16</v>
      </c>
      <c r="D2365" s="41" t="s">
        <v>241</v>
      </c>
      <c r="E2365" s="41" t="s">
        <v>241</v>
      </c>
      <c r="F2365" s="41" t="s">
        <v>761</v>
      </c>
      <c r="G2365" s="41">
        <v>6</v>
      </c>
      <c r="H2365" s="41">
        <v>4253.8801784653697</v>
      </c>
      <c r="I2365" s="41">
        <v>290</v>
      </c>
      <c r="J2365" s="41">
        <v>0</v>
      </c>
      <c r="K2365" s="41">
        <v>5.7709999999999999</v>
      </c>
      <c r="L2365" s="41">
        <v>0</v>
      </c>
      <c r="M2365" s="41">
        <v>3297</v>
      </c>
      <c r="N2365" s="41">
        <v>579</v>
      </c>
      <c r="O2365" s="41">
        <v>74.18249999999999</v>
      </c>
      <c r="P2365" s="41">
        <v>13.0275</v>
      </c>
      <c r="Q2365" s="41">
        <v>5695</v>
      </c>
      <c r="R2365" s="41">
        <v>101.9405</v>
      </c>
      <c r="S2365" s="41">
        <v>8146</v>
      </c>
      <c r="T2365" s="41">
        <v>179.21199999999999</v>
      </c>
      <c r="U2365" s="41">
        <v>5985</v>
      </c>
      <c r="V2365" s="41">
        <v>107.7115</v>
      </c>
      <c r="W2365" s="41">
        <v>12022</v>
      </c>
      <c r="X2365" s="41">
        <v>266.42199999999997</v>
      </c>
    </row>
    <row r="2366" spans="1:24" x14ac:dyDescent="0.35">
      <c r="A2366" s="41" t="s">
        <v>686</v>
      </c>
      <c r="B2366" s="41" t="s">
        <v>509</v>
      </c>
      <c r="C2366" s="41" t="s">
        <v>12</v>
      </c>
      <c r="D2366" s="41" t="s">
        <v>242</v>
      </c>
      <c r="E2366" s="41" t="s">
        <v>242</v>
      </c>
      <c r="F2366" s="41" t="s">
        <v>756</v>
      </c>
      <c r="G2366" s="41">
        <v>1</v>
      </c>
      <c r="H2366" s="41">
        <v>4523.6889298839997</v>
      </c>
      <c r="I2366" s="41">
        <v>2914</v>
      </c>
      <c r="J2366" s="41">
        <v>0</v>
      </c>
      <c r="K2366" s="41">
        <v>53.908999999999999</v>
      </c>
      <c r="L2366" s="41">
        <v>0</v>
      </c>
      <c r="M2366" s="41">
        <v>2692</v>
      </c>
      <c r="N2366" s="41">
        <v>16</v>
      </c>
      <c r="O2366" s="41">
        <v>53.570800000000006</v>
      </c>
      <c r="P2366" s="41">
        <v>0.31840000000000002</v>
      </c>
      <c r="Q2366" s="41">
        <v>0</v>
      </c>
      <c r="R2366" s="41">
        <v>0</v>
      </c>
      <c r="S2366" s="41">
        <v>0</v>
      </c>
      <c r="T2366" s="41">
        <v>0</v>
      </c>
      <c r="U2366" s="41">
        <v>2914</v>
      </c>
      <c r="V2366" s="41">
        <v>53.908999999999999</v>
      </c>
      <c r="W2366" s="41">
        <v>2708</v>
      </c>
      <c r="X2366" s="41">
        <v>53.889200000000002</v>
      </c>
    </row>
    <row r="2367" spans="1:24" x14ac:dyDescent="0.35">
      <c r="A2367" s="41" t="s">
        <v>686</v>
      </c>
      <c r="B2367" s="41" t="s">
        <v>509</v>
      </c>
      <c r="C2367" s="41" t="s">
        <v>12</v>
      </c>
      <c r="D2367" s="41" t="s">
        <v>242</v>
      </c>
      <c r="E2367" s="41" t="s">
        <v>242</v>
      </c>
      <c r="F2367" s="41" t="s">
        <v>760</v>
      </c>
      <c r="G2367" s="41">
        <v>5</v>
      </c>
      <c r="H2367" s="41">
        <v>4523.6889298839997</v>
      </c>
      <c r="I2367" s="41">
        <v>4777</v>
      </c>
      <c r="J2367" s="41">
        <v>3</v>
      </c>
      <c r="K2367" s="41">
        <v>88.374499999999998</v>
      </c>
      <c r="L2367" s="41">
        <v>5.5499999999999994E-2</v>
      </c>
      <c r="M2367" s="41">
        <v>2423</v>
      </c>
      <c r="N2367" s="41">
        <v>151</v>
      </c>
      <c r="O2367" s="41">
        <v>48.217700000000001</v>
      </c>
      <c r="P2367" s="41">
        <v>3.0049000000000001</v>
      </c>
      <c r="Q2367" s="41">
        <v>0</v>
      </c>
      <c r="R2367" s="41">
        <v>0</v>
      </c>
      <c r="S2367" s="41">
        <v>0</v>
      </c>
      <c r="T2367" s="41">
        <v>0</v>
      </c>
      <c r="U2367" s="41">
        <v>4780</v>
      </c>
      <c r="V2367" s="41">
        <v>88.429999999999993</v>
      </c>
      <c r="W2367" s="41">
        <v>2574</v>
      </c>
      <c r="X2367" s="41">
        <v>51.2226</v>
      </c>
    </row>
    <row r="2368" spans="1:24" x14ac:dyDescent="0.35">
      <c r="A2368" s="41" t="s">
        <v>686</v>
      </c>
      <c r="B2368" s="41" t="s">
        <v>509</v>
      </c>
      <c r="C2368" s="41" t="s">
        <v>12</v>
      </c>
      <c r="D2368" s="41" t="s">
        <v>242</v>
      </c>
      <c r="E2368" s="41" t="s">
        <v>242</v>
      </c>
      <c r="F2368" s="41" t="s">
        <v>764</v>
      </c>
      <c r="G2368" s="41">
        <v>9</v>
      </c>
      <c r="H2368" s="41">
        <v>4523.6889298839997</v>
      </c>
      <c r="I2368" s="41">
        <v>4229</v>
      </c>
      <c r="J2368" s="41">
        <v>9</v>
      </c>
      <c r="K2368" s="41">
        <v>84.1571</v>
      </c>
      <c r="L2368" s="41">
        <v>0.17910000000000001</v>
      </c>
      <c r="M2368" s="41"/>
      <c r="N2368" s="41"/>
      <c r="O2368" s="41"/>
      <c r="P2368" s="41"/>
      <c r="Q2368" s="41">
        <v>0</v>
      </c>
      <c r="R2368" s="41">
        <v>0</v>
      </c>
      <c r="S2368" s="41"/>
      <c r="T2368" s="41"/>
      <c r="U2368" s="41">
        <v>4238</v>
      </c>
      <c r="V2368" s="41">
        <v>84.336200000000005</v>
      </c>
      <c r="W2368" s="41"/>
      <c r="X2368" s="41"/>
    </row>
    <row r="2369" spans="1:24" x14ac:dyDescent="0.35">
      <c r="A2369" s="41" t="s">
        <v>686</v>
      </c>
      <c r="B2369" s="41" t="s">
        <v>509</v>
      </c>
      <c r="C2369" s="41" t="s">
        <v>12</v>
      </c>
      <c r="D2369" s="41" t="s">
        <v>242</v>
      </c>
      <c r="E2369" s="41" t="s">
        <v>242</v>
      </c>
      <c r="F2369" s="41" t="s">
        <v>766</v>
      </c>
      <c r="G2369" s="41">
        <v>11</v>
      </c>
      <c r="H2369" s="41">
        <v>4523.6889298839997</v>
      </c>
      <c r="I2369" s="41">
        <v>2508</v>
      </c>
      <c r="J2369" s="41">
        <v>47</v>
      </c>
      <c r="K2369" s="41">
        <v>49.909200000000006</v>
      </c>
      <c r="L2369" s="41">
        <v>0.93530000000000002</v>
      </c>
      <c r="M2369" s="41"/>
      <c r="N2369" s="41"/>
      <c r="O2369" s="41"/>
      <c r="P2369" s="41"/>
      <c r="Q2369" s="41">
        <v>0</v>
      </c>
      <c r="R2369" s="41">
        <v>0</v>
      </c>
      <c r="S2369" s="41"/>
      <c r="T2369" s="41"/>
      <c r="U2369" s="41">
        <v>2555</v>
      </c>
      <c r="V2369" s="41">
        <v>50.844500000000004</v>
      </c>
      <c r="W2369" s="41"/>
      <c r="X2369" s="41"/>
    </row>
    <row r="2370" spans="1:24" x14ac:dyDescent="0.35">
      <c r="A2370" s="41" t="s">
        <v>686</v>
      </c>
      <c r="B2370" s="41" t="s">
        <v>509</v>
      </c>
      <c r="C2370" s="41" t="s">
        <v>12</v>
      </c>
      <c r="D2370" s="41" t="s">
        <v>242</v>
      </c>
      <c r="E2370" s="41" t="s">
        <v>242</v>
      </c>
      <c r="F2370" s="41" t="s">
        <v>765</v>
      </c>
      <c r="G2370" s="41">
        <v>10</v>
      </c>
      <c r="H2370" s="41">
        <v>4523.6889298839997</v>
      </c>
      <c r="I2370" s="41">
        <v>7955</v>
      </c>
      <c r="J2370" s="41">
        <v>34</v>
      </c>
      <c r="K2370" s="41">
        <v>158.30450000000002</v>
      </c>
      <c r="L2370" s="41">
        <v>0.67660000000000009</v>
      </c>
      <c r="M2370" s="41"/>
      <c r="N2370" s="41"/>
      <c r="O2370" s="41"/>
      <c r="P2370" s="41"/>
      <c r="Q2370" s="41">
        <v>0</v>
      </c>
      <c r="R2370" s="41">
        <v>0</v>
      </c>
      <c r="S2370" s="41"/>
      <c r="T2370" s="41"/>
      <c r="U2370" s="41">
        <v>7989</v>
      </c>
      <c r="V2370" s="41">
        <v>158.98110000000003</v>
      </c>
      <c r="W2370" s="41"/>
      <c r="X2370" s="41"/>
    </row>
    <row r="2371" spans="1:24" x14ac:dyDescent="0.35">
      <c r="A2371" s="41" t="s">
        <v>686</v>
      </c>
      <c r="B2371" s="41" t="s">
        <v>509</v>
      </c>
      <c r="C2371" s="41" t="s">
        <v>12</v>
      </c>
      <c r="D2371" s="41" t="s">
        <v>242</v>
      </c>
      <c r="E2371" s="41" t="s">
        <v>242</v>
      </c>
      <c r="F2371" s="41" t="s">
        <v>759</v>
      </c>
      <c r="G2371" s="41">
        <v>4</v>
      </c>
      <c r="H2371" s="41">
        <v>4523.6889298839997</v>
      </c>
      <c r="I2371" s="41">
        <v>3913</v>
      </c>
      <c r="J2371" s="41">
        <v>18</v>
      </c>
      <c r="K2371" s="41">
        <v>72.390500000000003</v>
      </c>
      <c r="L2371" s="41">
        <v>0.33299999999999996</v>
      </c>
      <c r="M2371" s="41">
        <v>2151</v>
      </c>
      <c r="N2371" s="41">
        <v>34</v>
      </c>
      <c r="O2371" s="41">
        <v>42.804900000000004</v>
      </c>
      <c r="P2371" s="41">
        <v>0.67660000000000009</v>
      </c>
      <c r="Q2371" s="41">
        <v>0</v>
      </c>
      <c r="R2371" s="41">
        <v>0</v>
      </c>
      <c r="S2371" s="41">
        <v>0</v>
      </c>
      <c r="T2371" s="41">
        <v>0</v>
      </c>
      <c r="U2371" s="41">
        <v>3931</v>
      </c>
      <c r="V2371" s="41">
        <v>72.723500000000001</v>
      </c>
      <c r="W2371" s="41">
        <v>2185</v>
      </c>
      <c r="X2371" s="41">
        <v>43.481500000000004</v>
      </c>
    </row>
    <row r="2372" spans="1:24" x14ac:dyDescent="0.35">
      <c r="A2372" s="41" t="s">
        <v>686</v>
      </c>
      <c r="B2372" s="41" t="s">
        <v>509</v>
      </c>
      <c r="C2372" s="41" t="s">
        <v>12</v>
      </c>
      <c r="D2372" s="41" t="s">
        <v>242</v>
      </c>
      <c r="E2372" s="41" t="s">
        <v>242</v>
      </c>
      <c r="F2372" s="41" t="s">
        <v>758</v>
      </c>
      <c r="G2372" s="41">
        <v>3</v>
      </c>
      <c r="H2372" s="41">
        <v>4523.6889298839997</v>
      </c>
      <c r="I2372" s="41">
        <v>4620</v>
      </c>
      <c r="J2372" s="41">
        <v>0</v>
      </c>
      <c r="K2372" s="41">
        <v>85.47</v>
      </c>
      <c r="L2372" s="41">
        <v>0</v>
      </c>
      <c r="M2372" s="41">
        <v>2388</v>
      </c>
      <c r="N2372" s="41">
        <v>13</v>
      </c>
      <c r="O2372" s="41">
        <v>47.5212</v>
      </c>
      <c r="P2372" s="41">
        <v>0.25870000000000004</v>
      </c>
      <c r="Q2372" s="41">
        <v>0</v>
      </c>
      <c r="R2372" s="41">
        <v>0</v>
      </c>
      <c r="S2372" s="41">
        <v>0</v>
      </c>
      <c r="T2372" s="41">
        <v>0</v>
      </c>
      <c r="U2372" s="41">
        <v>4620</v>
      </c>
      <c r="V2372" s="41">
        <v>85.47</v>
      </c>
      <c r="W2372" s="41">
        <v>2401</v>
      </c>
      <c r="X2372" s="41">
        <v>47.779899999999998</v>
      </c>
    </row>
    <row r="2373" spans="1:24" x14ac:dyDescent="0.35">
      <c r="A2373" s="41" t="s">
        <v>686</v>
      </c>
      <c r="B2373" s="41" t="s">
        <v>509</v>
      </c>
      <c r="C2373" s="41" t="s">
        <v>12</v>
      </c>
      <c r="D2373" s="41" t="s">
        <v>242</v>
      </c>
      <c r="E2373" s="41" t="s">
        <v>242</v>
      </c>
      <c r="F2373" s="41" t="s">
        <v>767</v>
      </c>
      <c r="G2373" s="41">
        <v>12</v>
      </c>
      <c r="H2373" s="41">
        <v>4523.6889298839997</v>
      </c>
      <c r="I2373" s="41">
        <v>8452</v>
      </c>
      <c r="J2373" s="41">
        <v>199</v>
      </c>
      <c r="K2373" s="41">
        <v>168.19480000000001</v>
      </c>
      <c r="L2373" s="41">
        <v>3.9601000000000002</v>
      </c>
      <c r="M2373" s="41"/>
      <c r="N2373" s="41"/>
      <c r="O2373" s="41"/>
      <c r="P2373" s="41"/>
      <c r="Q2373" s="41">
        <v>0</v>
      </c>
      <c r="R2373" s="41">
        <v>0</v>
      </c>
      <c r="S2373" s="41"/>
      <c r="T2373" s="41"/>
      <c r="U2373" s="41">
        <v>8651</v>
      </c>
      <c r="V2373" s="41">
        <v>172.15490000000003</v>
      </c>
      <c r="W2373" s="41"/>
      <c r="X2373" s="41"/>
    </row>
    <row r="2374" spans="1:24" x14ac:dyDescent="0.35">
      <c r="A2374" s="41" t="s">
        <v>686</v>
      </c>
      <c r="B2374" s="41" t="s">
        <v>509</v>
      </c>
      <c r="C2374" s="41" t="s">
        <v>12</v>
      </c>
      <c r="D2374" s="41" t="s">
        <v>242</v>
      </c>
      <c r="E2374" s="41" t="s">
        <v>242</v>
      </c>
      <c r="F2374" s="41" t="s">
        <v>757</v>
      </c>
      <c r="G2374" s="41">
        <v>2</v>
      </c>
      <c r="H2374" s="41">
        <v>4523.6889298839997</v>
      </c>
      <c r="I2374" s="41">
        <v>2787</v>
      </c>
      <c r="J2374" s="41">
        <v>0</v>
      </c>
      <c r="K2374" s="41">
        <v>51.5595</v>
      </c>
      <c r="L2374" s="41">
        <v>0</v>
      </c>
      <c r="M2374" s="41">
        <v>1989</v>
      </c>
      <c r="N2374" s="41">
        <v>16</v>
      </c>
      <c r="O2374" s="41">
        <v>39.581099999999999</v>
      </c>
      <c r="P2374" s="41">
        <v>0.31840000000000002</v>
      </c>
      <c r="Q2374" s="41">
        <v>0</v>
      </c>
      <c r="R2374" s="41">
        <v>0</v>
      </c>
      <c r="S2374" s="41">
        <v>0</v>
      </c>
      <c r="T2374" s="41">
        <v>0</v>
      </c>
      <c r="U2374" s="41">
        <v>2787</v>
      </c>
      <c r="V2374" s="41">
        <v>51.5595</v>
      </c>
      <c r="W2374" s="41">
        <v>2005</v>
      </c>
      <c r="X2374" s="41">
        <v>39.899499999999996</v>
      </c>
    </row>
    <row r="2375" spans="1:24" x14ac:dyDescent="0.35">
      <c r="A2375" s="41" t="s">
        <v>686</v>
      </c>
      <c r="B2375" s="41" t="s">
        <v>509</v>
      </c>
      <c r="C2375" s="41" t="s">
        <v>12</v>
      </c>
      <c r="D2375" s="41" t="s">
        <v>242</v>
      </c>
      <c r="E2375" s="41" t="s">
        <v>242</v>
      </c>
      <c r="F2375" s="41" t="s">
        <v>763</v>
      </c>
      <c r="G2375" s="41">
        <v>8</v>
      </c>
      <c r="H2375" s="41">
        <v>4523.6889298839997</v>
      </c>
      <c r="I2375" s="41">
        <v>3984</v>
      </c>
      <c r="J2375" s="41">
        <v>78</v>
      </c>
      <c r="K2375" s="41">
        <v>79.281599999999997</v>
      </c>
      <c r="L2375" s="41">
        <v>1.5522</v>
      </c>
      <c r="M2375" s="41"/>
      <c r="N2375" s="41"/>
      <c r="O2375" s="41"/>
      <c r="P2375" s="41"/>
      <c r="Q2375" s="41">
        <v>0</v>
      </c>
      <c r="R2375" s="41">
        <v>0</v>
      </c>
      <c r="S2375" s="41"/>
      <c r="T2375" s="41"/>
      <c r="U2375" s="41">
        <v>4062</v>
      </c>
      <c r="V2375" s="41">
        <v>80.833799999999997</v>
      </c>
      <c r="W2375" s="41"/>
      <c r="X2375" s="41"/>
    </row>
    <row r="2376" spans="1:24" x14ac:dyDescent="0.35">
      <c r="A2376" s="41" t="s">
        <v>686</v>
      </c>
      <c r="B2376" s="41" t="s">
        <v>509</v>
      </c>
      <c r="C2376" s="41" t="s">
        <v>12</v>
      </c>
      <c r="D2376" s="41" t="s">
        <v>242</v>
      </c>
      <c r="E2376" s="41" t="s">
        <v>242</v>
      </c>
      <c r="F2376" s="41" t="s">
        <v>762</v>
      </c>
      <c r="G2376" s="41">
        <v>7</v>
      </c>
      <c r="H2376" s="41">
        <v>4523.6889298839997</v>
      </c>
      <c r="I2376" s="41">
        <v>5585</v>
      </c>
      <c r="J2376" s="41">
        <v>49</v>
      </c>
      <c r="K2376" s="41">
        <v>111.14150000000001</v>
      </c>
      <c r="L2376" s="41">
        <v>0.97510000000000008</v>
      </c>
      <c r="M2376" s="41">
        <v>0</v>
      </c>
      <c r="N2376" s="41">
        <v>13</v>
      </c>
      <c r="O2376" s="41">
        <v>0</v>
      </c>
      <c r="P2376" s="41">
        <v>0.29249999999999998</v>
      </c>
      <c r="Q2376" s="41">
        <v>0</v>
      </c>
      <c r="R2376" s="41">
        <v>0</v>
      </c>
      <c r="S2376" s="41">
        <v>0</v>
      </c>
      <c r="T2376" s="41">
        <v>0</v>
      </c>
      <c r="U2376" s="41">
        <v>5634</v>
      </c>
      <c r="V2376" s="41">
        <v>112.11660000000001</v>
      </c>
      <c r="W2376" s="41">
        <v>13</v>
      </c>
      <c r="X2376" s="41">
        <v>0.29249999999999998</v>
      </c>
    </row>
    <row r="2377" spans="1:24" x14ac:dyDescent="0.35">
      <c r="A2377" s="41" t="s">
        <v>686</v>
      </c>
      <c r="B2377" s="41" t="s">
        <v>509</v>
      </c>
      <c r="C2377" s="41" t="s">
        <v>12</v>
      </c>
      <c r="D2377" s="41" t="s">
        <v>242</v>
      </c>
      <c r="E2377" s="41" t="s">
        <v>242</v>
      </c>
      <c r="F2377" s="41" t="s">
        <v>761</v>
      </c>
      <c r="G2377" s="41">
        <v>6</v>
      </c>
      <c r="H2377" s="41">
        <v>4523.6889298839997</v>
      </c>
      <c r="I2377" s="41">
        <v>2388</v>
      </c>
      <c r="J2377" s="41">
        <v>0</v>
      </c>
      <c r="K2377" s="41">
        <v>47.5212</v>
      </c>
      <c r="L2377" s="41">
        <v>0</v>
      </c>
      <c r="M2377" s="41">
        <v>4656</v>
      </c>
      <c r="N2377" s="41">
        <v>26</v>
      </c>
      <c r="O2377" s="41">
        <v>104.75999999999999</v>
      </c>
      <c r="P2377" s="41">
        <v>0.58499999999999996</v>
      </c>
      <c r="Q2377" s="41">
        <v>0</v>
      </c>
      <c r="R2377" s="41">
        <v>0</v>
      </c>
      <c r="S2377" s="41">
        <v>0</v>
      </c>
      <c r="T2377" s="41">
        <v>0</v>
      </c>
      <c r="U2377" s="41">
        <v>2388</v>
      </c>
      <c r="V2377" s="41">
        <v>47.5212</v>
      </c>
      <c r="W2377" s="41">
        <v>4682</v>
      </c>
      <c r="X2377" s="41">
        <v>105.34499999999998</v>
      </c>
    </row>
    <row r="2378" spans="1:24" x14ac:dyDescent="0.35">
      <c r="A2378" s="41" t="s">
        <v>648</v>
      </c>
      <c r="B2378" s="41" t="s">
        <v>470</v>
      </c>
      <c r="C2378" s="41" t="s">
        <v>33</v>
      </c>
      <c r="D2378" s="41" t="s">
        <v>243</v>
      </c>
      <c r="E2378" s="41" t="s">
        <v>243</v>
      </c>
      <c r="F2378" s="41" t="s">
        <v>756</v>
      </c>
      <c r="G2378" s="41">
        <v>1</v>
      </c>
      <c r="H2378" s="41">
        <v>13285.916035046699</v>
      </c>
      <c r="I2378" s="41">
        <v>858</v>
      </c>
      <c r="J2378" s="41">
        <v>2361</v>
      </c>
      <c r="K2378" s="41">
        <v>15.872999999999999</v>
      </c>
      <c r="L2378" s="41">
        <v>43.6785</v>
      </c>
      <c r="M2378" s="41">
        <v>10192</v>
      </c>
      <c r="N2378" s="41">
        <v>3708</v>
      </c>
      <c r="O2378" s="41">
        <v>202.82080000000002</v>
      </c>
      <c r="P2378" s="41">
        <v>73.789200000000008</v>
      </c>
      <c r="Q2378" s="41">
        <v>0</v>
      </c>
      <c r="R2378" s="41">
        <v>0</v>
      </c>
      <c r="S2378" s="41">
        <v>12</v>
      </c>
      <c r="T2378" s="41">
        <v>0.26400000000000001</v>
      </c>
      <c r="U2378" s="41">
        <v>3219</v>
      </c>
      <c r="V2378" s="41">
        <v>59.551499999999997</v>
      </c>
      <c r="W2378" s="41">
        <v>13912</v>
      </c>
      <c r="X2378" s="41">
        <v>276.87400000000002</v>
      </c>
    </row>
    <row r="2379" spans="1:24" x14ac:dyDescent="0.35">
      <c r="A2379" s="41" t="s">
        <v>648</v>
      </c>
      <c r="B2379" s="41" t="s">
        <v>470</v>
      </c>
      <c r="C2379" s="41" t="s">
        <v>33</v>
      </c>
      <c r="D2379" s="41" t="s">
        <v>243</v>
      </c>
      <c r="E2379" s="41" t="s">
        <v>243</v>
      </c>
      <c r="F2379" s="41" t="s">
        <v>760</v>
      </c>
      <c r="G2379" s="41">
        <v>5</v>
      </c>
      <c r="H2379" s="41">
        <v>13285.916035046699</v>
      </c>
      <c r="I2379" s="41">
        <v>20849</v>
      </c>
      <c r="J2379" s="41">
        <v>0</v>
      </c>
      <c r="K2379" s="41">
        <v>385.70650000000001</v>
      </c>
      <c r="L2379" s="41">
        <v>0</v>
      </c>
      <c r="M2379" s="41">
        <v>6929</v>
      </c>
      <c r="N2379" s="41">
        <v>1442</v>
      </c>
      <c r="O2379" s="41">
        <v>137.8871</v>
      </c>
      <c r="P2379" s="41">
        <v>28.695800000000002</v>
      </c>
      <c r="Q2379" s="41">
        <v>0</v>
      </c>
      <c r="R2379" s="41">
        <v>0</v>
      </c>
      <c r="S2379" s="41">
        <v>2</v>
      </c>
      <c r="T2379" s="41">
        <v>4.3999999999999997E-2</v>
      </c>
      <c r="U2379" s="41">
        <v>20849</v>
      </c>
      <c r="V2379" s="41">
        <v>385.70650000000001</v>
      </c>
      <c r="W2379" s="41">
        <v>8373</v>
      </c>
      <c r="X2379" s="41">
        <v>166.62690000000001</v>
      </c>
    </row>
    <row r="2380" spans="1:24" x14ac:dyDescent="0.35">
      <c r="A2380" s="41" t="s">
        <v>648</v>
      </c>
      <c r="B2380" s="41" t="s">
        <v>470</v>
      </c>
      <c r="C2380" s="41" t="s">
        <v>33</v>
      </c>
      <c r="D2380" s="41" t="s">
        <v>243</v>
      </c>
      <c r="E2380" s="41" t="s">
        <v>243</v>
      </c>
      <c r="F2380" s="41" t="s">
        <v>764</v>
      </c>
      <c r="G2380" s="41">
        <v>9</v>
      </c>
      <c r="H2380" s="41">
        <v>13285.916035046699</v>
      </c>
      <c r="I2380" s="41">
        <v>39985</v>
      </c>
      <c r="J2380" s="41">
        <v>0</v>
      </c>
      <c r="K2380" s="41">
        <v>795.70150000000001</v>
      </c>
      <c r="L2380" s="41">
        <v>0</v>
      </c>
      <c r="M2380" s="41"/>
      <c r="N2380" s="41"/>
      <c r="O2380" s="41"/>
      <c r="P2380" s="41"/>
      <c r="Q2380" s="41">
        <v>2</v>
      </c>
      <c r="R2380" s="41">
        <v>3.5799999999999998E-2</v>
      </c>
      <c r="S2380" s="41"/>
      <c r="T2380" s="41"/>
      <c r="U2380" s="41">
        <v>39987</v>
      </c>
      <c r="V2380" s="41">
        <v>795.7373</v>
      </c>
      <c r="W2380" s="41"/>
      <c r="X2380" s="41"/>
    </row>
    <row r="2381" spans="1:24" x14ac:dyDescent="0.35">
      <c r="A2381" s="41" t="s">
        <v>648</v>
      </c>
      <c r="B2381" s="41" t="s">
        <v>470</v>
      </c>
      <c r="C2381" s="41" t="s">
        <v>33</v>
      </c>
      <c r="D2381" s="41" t="s">
        <v>243</v>
      </c>
      <c r="E2381" s="41" t="s">
        <v>243</v>
      </c>
      <c r="F2381" s="41" t="s">
        <v>766</v>
      </c>
      <c r="G2381" s="41">
        <v>11</v>
      </c>
      <c r="H2381" s="41">
        <v>13285.916035046699</v>
      </c>
      <c r="I2381" s="41">
        <v>8638</v>
      </c>
      <c r="J2381" s="41">
        <v>292</v>
      </c>
      <c r="K2381" s="41">
        <v>171.89620000000002</v>
      </c>
      <c r="L2381" s="41">
        <v>5.8108000000000004</v>
      </c>
      <c r="M2381" s="41"/>
      <c r="N2381" s="41"/>
      <c r="O2381" s="41"/>
      <c r="P2381" s="41"/>
      <c r="Q2381" s="41">
        <v>2</v>
      </c>
      <c r="R2381" s="41">
        <v>3.5799999999999998E-2</v>
      </c>
      <c r="S2381" s="41"/>
      <c r="T2381" s="41"/>
      <c r="U2381" s="41">
        <v>8932</v>
      </c>
      <c r="V2381" s="41">
        <v>177.74280000000002</v>
      </c>
      <c r="W2381" s="41"/>
      <c r="X2381" s="41"/>
    </row>
    <row r="2382" spans="1:24" x14ac:dyDescent="0.35">
      <c r="A2382" s="41" t="s">
        <v>648</v>
      </c>
      <c r="B2382" s="41" t="s">
        <v>470</v>
      </c>
      <c r="C2382" s="41" t="s">
        <v>33</v>
      </c>
      <c r="D2382" s="41" t="s">
        <v>243</v>
      </c>
      <c r="E2382" s="41" t="s">
        <v>243</v>
      </c>
      <c r="F2382" s="41" t="s">
        <v>765</v>
      </c>
      <c r="G2382" s="41">
        <v>10</v>
      </c>
      <c r="H2382" s="41">
        <v>13285.916035046699</v>
      </c>
      <c r="I2382" s="41">
        <v>1615</v>
      </c>
      <c r="J2382" s="41">
        <v>517</v>
      </c>
      <c r="K2382" s="41">
        <v>32.138500000000001</v>
      </c>
      <c r="L2382" s="41">
        <v>10.288300000000001</v>
      </c>
      <c r="M2382" s="41"/>
      <c r="N2382" s="41"/>
      <c r="O2382" s="41"/>
      <c r="P2382" s="41"/>
      <c r="Q2382" s="41">
        <v>4</v>
      </c>
      <c r="R2382" s="41">
        <v>7.1599999999999997E-2</v>
      </c>
      <c r="S2382" s="41"/>
      <c r="T2382" s="41"/>
      <c r="U2382" s="41">
        <v>2136</v>
      </c>
      <c r="V2382" s="41">
        <v>42.498399999999997</v>
      </c>
      <c r="W2382" s="41"/>
      <c r="X2382" s="41"/>
    </row>
    <row r="2383" spans="1:24" x14ac:dyDescent="0.35">
      <c r="A2383" s="41" t="s">
        <v>648</v>
      </c>
      <c r="B2383" s="41" t="s">
        <v>470</v>
      </c>
      <c r="C2383" s="41" t="s">
        <v>33</v>
      </c>
      <c r="D2383" s="41" t="s">
        <v>243</v>
      </c>
      <c r="E2383" s="41" t="s">
        <v>243</v>
      </c>
      <c r="F2383" s="41" t="s">
        <v>759</v>
      </c>
      <c r="G2383" s="41">
        <v>4</v>
      </c>
      <c r="H2383" s="41">
        <v>13285.916035046699</v>
      </c>
      <c r="I2383" s="41">
        <v>859</v>
      </c>
      <c r="J2383" s="41">
        <v>0</v>
      </c>
      <c r="K2383" s="41">
        <v>15.891499999999999</v>
      </c>
      <c r="L2383" s="41">
        <v>0</v>
      </c>
      <c r="M2383" s="41">
        <v>8573</v>
      </c>
      <c r="N2383" s="41">
        <v>354</v>
      </c>
      <c r="O2383" s="41">
        <v>170.6027</v>
      </c>
      <c r="P2383" s="41">
        <v>7.0446</v>
      </c>
      <c r="Q2383" s="41">
        <v>0</v>
      </c>
      <c r="R2383" s="41">
        <v>0</v>
      </c>
      <c r="S2383" s="41">
        <v>8</v>
      </c>
      <c r="T2383" s="41">
        <v>0.17599999999999999</v>
      </c>
      <c r="U2383" s="41">
        <v>859</v>
      </c>
      <c r="V2383" s="41">
        <v>15.891499999999999</v>
      </c>
      <c r="W2383" s="41">
        <v>8935</v>
      </c>
      <c r="X2383" s="41">
        <v>177.82329999999999</v>
      </c>
    </row>
    <row r="2384" spans="1:24" x14ac:dyDescent="0.35">
      <c r="A2384" s="41" t="s">
        <v>648</v>
      </c>
      <c r="B2384" s="41" t="s">
        <v>470</v>
      </c>
      <c r="C2384" s="41" t="s">
        <v>33</v>
      </c>
      <c r="D2384" s="41" t="s">
        <v>243</v>
      </c>
      <c r="E2384" s="41" t="s">
        <v>243</v>
      </c>
      <c r="F2384" s="41" t="s">
        <v>758</v>
      </c>
      <c r="G2384" s="41">
        <v>3</v>
      </c>
      <c r="H2384" s="41">
        <v>13285.916035046699</v>
      </c>
      <c r="I2384" s="41">
        <v>1208</v>
      </c>
      <c r="J2384" s="41">
        <v>37</v>
      </c>
      <c r="K2384" s="41">
        <v>22.347999999999999</v>
      </c>
      <c r="L2384" s="41">
        <v>0.6845</v>
      </c>
      <c r="M2384" s="41">
        <v>9909</v>
      </c>
      <c r="N2384" s="41">
        <v>31</v>
      </c>
      <c r="O2384" s="41">
        <v>197.1891</v>
      </c>
      <c r="P2384" s="41">
        <v>0.6169</v>
      </c>
      <c r="Q2384" s="41">
        <v>0</v>
      </c>
      <c r="R2384" s="41">
        <v>0</v>
      </c>
      <c r="S2384" s="41">
        <v>10</v>
      </c>
      <c r="T2384" s="41">
        <v>0.22</v>
      </c>
      <c r="U2384" s="41">
        <v>1245</v>
      </c>
      <c r="V2384" s="41">
        <v>23.032499999999999</v>
      </c>
      <c r="W2384" s="41">
        <v>9950</v>
      </c>
      <c r="X2384" s="41">
        <v>198.02599999999998</v>
      </c>
    </row>
    <row r="2385" spans="1:24" x14ac:dyDescent="0.35">
      <c r="A2385" s="41" t="s">
        <v>648</v>
      </c>
      <c r="B2385" s="41" t="s">
        <v>470</v>
      </c>
      <c r="C2385" s="41" t="s">
        <v>33</v>
      </c>
      <c r="D2385" s="41" t="s">
        <v>243</v>
      </c>
      <c r="E2385" s="41" t="s">
        <v>243</v>
      </c>
      <c r="F2385" s="41" t="s">
        <v>767</v>
      </c>
      <c r="G2385" s="41">
        <v>12</v>
      </c>
      <c r="H2385" s="41">
        <v>13285.916035046699</v>
      </c>
      <c r="I2385" s="41">
        <v>9628</v>
      </c>
      <c r="J2385" s="41">
        <v>3</v>
      </c>
      <c r="K2385" s="41">
        <v>191.59720000000002</v>
      </c>
      <c r="L2385" s="41">
        <v>5.9700000000000003E-2</v>
      </c>
      <c r="M2385" s="41"/>
      <c r="N2385" s="41"/>
      <c r="O2385" s="41"/>
      <c r="P2385" s="41"/>
      <c r="Q2385" s="41">
        <v>2</v>
      </c>
      <c r="R2385" s="41">
        <v>3.5799999999999998E-2</v>
      </c>
      <c r="S2385" s="41"/>
      <c r="T2385" s="41"/>
      <c r="U2385" s="41">
        <v>9633</v>
      </c>
      <c r="V2385" s="41">
        <v>191.6927</v>
      </c>
      <c r="W2385" s="41"/>
      <c r="X2385" s="41"/>
    </row>
    <row r="2386" spans="1:24" x14ac:dyDescent="0.35">
      <c r="A2386" s="41" t="s">
        <v>648</v>
      </c>
      <c r="B2386" s="41" t="s">
        <v>470</v>
      </c>
      <c r="C2386" s="41" t="s">
        <v>33</v>
      </c>
      <c r="D2386" s="41" t="s">
        <v>243</v>
      </c>
      <c r="E2386" s="41" t="s">
        <v>243</v>
      </c>
      <c r="F2386" s="41" t="s">
        <v>757</v>
      </c>
      <c r="G2386" s="41">
        <v>2</v>
      </c>
      <c r="H2386" s="41">
        <v>13285.916035046699</v>
      </c>
      <c r="I2386" s="41">
        <v>33975</v>
      </c>
      <c r="J2386" s="41">
        <v>994</v>
      </c>
      <c r="K2386" s="41">
        <v>628.53750000000002</v>
      </c>
      <c r="L2386" s="41">
        <v>18.388999999999999</v>
      </c>
      <c r="M2386" s="41">
        <v>12377</v>
      </c>
      <c r="N2386" s="41">
        <v>398</v>
      </c>
      <c r="O2386" s="41">
        <v>246.3023</v>
      </c>
      <c r="P2386" s="41">
        <v>7.9202000000000004</v>
      </c>
      <c r="Q2386" s="41">
        <v>0</v>
      </c>
      <c r="R2386" s="41">
        <v>0</v>
      </c>
      <c r="S2386" s="41">
        <v>30</v>
      </c>
      <c r="T2386" s="41">
        <v>0.66</v>
      </c>
      <c r="U2386" s="41">
        <v>34969</v>
      </c>
      <c r="V2386" s="41">
        <v>646.92650000000003</v>
      </c>
      <c r="W2386" s="41">
        <v>12805</v>
      </c>
      <c r="X2386" s="41">
        <v>254.88249999999999</v>
      </c>
    </row>
    <row r="2387" spans="1:24" x14ac:dyDescent="0.35">
      <c r="A2387" s="41" t="s">
        <v>648</v>
      </c>
      <c r="B2387" s="41" t="s">
        <v>470</v>
      </c>
      <c r="C2387" s="41" t="s">
        <v>33</v>
      </c>
      <c r="D2387" s="41" t="s">
        <v>243</v>
      </c>
      <c r="E2387" s="41" t="s">
        <v>243</v>
      </c>
      <c r="F2387" s="41" t="s">
        <v>763</v>
      </c>
      <c r="G2387" s="41">
        <v>8</v>
      </c>
      <c r="H2387" s="41">
        <v>13285.916035046699</v>
      </c>
      <c r="I2387" s="41">
        <v>41114</v>
      </c>
      <c r="J2387" s="41">
        <v>27</v>
      </c>
      <c r="K2387" s="41">
        <v>818.16860000000008</v>
      </c>
      <c r="L2387" s="41">
        <v>0.5373</v>
      </c>
      <c r="M2387" s="41"/>
      <c r="N2387" s="41"/>
      <c r="O2387" s="41"/>
      <c r="P2387" s="41"/>
      <c r="Q2387" s="41">
        <v>0</v>
      </c>
      <c r="R2387" s="41">
        <v>0</v>
      </c>
      <c r="S2387" s="41"/>
      <c r="T2387" s="41"/>
      <c r="U2387" s="41">
        <v>41141</v>
      </c>
      <c r="V2387" s="41">
        <v>818.70590000000004</v>
      </c>
      <c r="W2387" s="41"/>
      <c r="X2387" s="41"/>
    </row>
    <row r="2388" spans="1:24" x14ac:dyDescent="0.35">
      <c r="A2388" s="41" t="s">
        <v>648</v>
      </c>
      <c r="B2388" s="41" t="s">
        <v>470</v>
      </c>
      <c r="C2388" s="41" t="s">
        <v>33</v>
      </c>
      <c r="D2388" s="41" t="s">
        <v>243</v>
      </c>
      <c r="E2388" s="41" t="s">
        <v>243</v>
      </c>
      <c r="F2388" s="41" t="s">
        <v>762</v>
      </c>
      <c r="G2388" s="41">
        <v>7</v>
      </c>
      <c r="H2388" s="41">
        <v>13285.916035046699</v>
      </c>
      <c r="I2388" s="41">
        <v>2244</v>
      </c>
      <c r="J2388" s="41">
        <v>30716</v>
      </c>
      <c r="K2388" s="41">
        <v>44.6556</v>
      </c>
      <c r="L2388" s="41">
        <v>611.24840000000006</v>
      </c>
      <c r="M2388" s="41">
        <v>0</v>
      </c>
      <c r="N2388" s="41">
        <v>2658</v>
      </c>
      <c r="O2388" s="41">
        <v>0</v>
      </c>
      <c r="P2388" s="41">
        <v>59.805</v>
      </c>
      <c r="Q2388" s="41">
        <v>2</v>
      </c>
      <c r="R2388" s="41">
        <v>3.5799999999999998E-2</v>
      </c>
      <c r="S2388" s="41">
        <v>10</v>
      </c>
      <c r="T2388" s="41">
        <v>0.22</v>
      </c>
      <c r="U2388" s="41">
        <v>32962</v>
      </c>
      <c r="V2388" s="41">
        <v>655.9398000000001</v>
      </c>
      <c r="W2388" s="41">
        <v>2668</v>
      </c>
      <c r="X2388" s="41">
        <v>60.024999999999999</v>
      </c>
    </row>
    <row r="2389" spans="1:24" x14ac:dyDescent="0.35">
      <c r="A2389" s="41" t="s">
        <v>648</v>
      </c>
      <c r="B2389" s="41" t="s">
        <v>470</v>
      </c>
      <c r="C2389" s="41" t="s">
        <v>33</v>
      </c>
      <c r="D2389" s="41" t="s">
        <v>243</v>
      </c>
      <c r="E2389" s="41" t="s">
        <v>243</v>
      </c>
      <c r="F2389" s="41" t="s">
        <v>761</v>
      </c>
      <c r="G2389" s="41">
        <v>6</v>
      </c>
      <c r="H2389" s="41">
        <v>13285.916035046699</v>
      </c>
      <c r="I2389" s="41">
        <v>948</v>
      </c>
      <c r="J2389" s="41">
        <v>20948</v>
      </c>
      <c r="K2389" s="41">
        <v>18.865200000000002</v>
      </c>
      <c r="L2389" s="41">
        <v>416.86520000000002</v>
      </c>
      <c r="M2389" s="41">
        <v>8459</v>
      </c>
      <c r="N2389" s="41">
        <v>12127</v>
      </c>
      <c r="O2389" s="41">
        <v>190.32749999999999</v>
      </c>
      <c r="P2389" s="41">
        <v>272.85750000000002</v>
      </c>
      <c r="Q2389" s="41">
        <v>0</v>
      </c>
      <c r="R2389" s="41">
        <v>0</v>
      </c>
      <c r="S2389" s="41">
        <v>4</v>
      </c>
      <c r="T2389" s="41">
        <v>8.7999999999999995E-2</v>
      </c>
      <c r="U2389" s="41">
        <v>21896</v>
      </c>
      <c r="V2389" s="41">
        <v>435.73040000000003</v>
      </c>
      <c r="W2389" s="41">
        <v>20590</v>
      </c>
      <c r="X2389" s="41">
        <v>463.27300000000002</v>
      </c>
    </row>
    <row r="2390" spans="1:24" x14ac:dyDescent="0.35">
      <c r="A2390" s="41" t="s">
        <v>574</v>
      </c>
      <c r="B2390" s="41" t="s">
        <v>445</v>
      </c>
      <c r="C2390" s="41" t="s">
        <v>26</v>
      </c>
      <c r="D2390" s="41" t="s">
        <v>244</v>
      </c>
      <c r="E2390" s="41" t="s">
        <v>244</v>
      </c>
      <c r="F2390" s="41" t="s">
        <v>756</v>
      </c>
      <c r="G2390" s="41">
        <v>1</v>
      </c>
      <c r="H2390" s="41">
        <v>4851.3349063326796</v>
      </c>
      <c r="I2390" s="41">
        <v>6857</v>
      </c>
      <c r="J2390" s="41">
        <v>0</v>
      </c>
      <c r="K2390" s="41">
        <v>126.85449999999999</v>
      </c>
      <c r="L2390" s="41">
        <v>0</v>
      </c>
      <c r="M2390" s="41">
        <v>4541</v>
      </c>
      <c r="N2390" s="41">
        <v>0</v>
      </c>
      <c r="O2390" s="41">
        <v>90.365900000000011</v>
      </c>
      <c r="P2390" s="41">
        <v>0</v>
      </c>
      <c r="Q2390" s="41">
        <v>0</v>
      </c>
      <c r="R2390" s="41">
        <v>0</v>
      </c>
      <c r="S2390" s="41">
        <v>2963</v>
      </c>
      <c r="T2390" s="41">
        <v>65.186000000000007</v>
      </c>
      <c r="U2390" s="41">
        <v>6857</v>
      </c>
      <c r="V2390" s="41">
        <v>126.85449999999999</v>
      </c>
      <c r="W2390" s="41">
        <v>7504</v>
      </c>
      <c r="X2390" s="41">
        <v>155.55190000000002</v>
      </c>
    </row>
    <row r="2391" spans="1:24" x14ac:dyDescent="0.35">
      <c r="A2391" s="41" t="s">
        <v>574</v>
      </c>
      <c r="B2391" s="41" t="s">
        <v>445</v>
      </c>
      <c r="C2391" s="41" t="s">
        <v>26</v>
      </c>
      <c r="D2391" s="41" t="s">
        <v>244</v>
      </c>
      <c r="E2391" s="41" t="s">
        <v>244</v>
      </c>
      <c r="F2391" s="41" t="s">
        <v>760</v>
      </c>
      <c r="G2391" s="41">
        <v>5</v>
      </c>
      <c r="H2391" s="41">
        <v>4851.3349063326796</v>
      </c>
      <c r="I2391" s="41">
        <v>1451</v>
      </c>
      <c r="J2391" s="41">
        <v>4265</v>
      </c>
      <c r="K2391" s="41">
        <v>26.843499999999999</v>
      </c>
      <c r="L2391" s="41">
        <v>78.902499999999989</v>
      </c>
      <c r="M2391" s="41">
        <v>4386</v>
      </c>
      <c r="N2391" s="41">
        <v>0</v>
      </c>
      <c r="O2391" s="41">
        <v>87.281400000000005</v>
      </c>
      <c r="P2391" s="41">
        <v>0</v>
      </c>
      <c r="Q2391" s="41">
        <v>2</v>
      </c>
      <c r="R2391" s="41">
        <v>3.5799999999999998E-2</v>
      </c>
      <c r="S2391" s="41">
        <v>3788</v>
      </c>
      <c r="T2391" s="41">
        <v>83.335999999999999</v>
      </c>
      <c r="U2391" s="41">
        <v>5718</v>
      </c>
      <c r="V2391" s="41">
        <v>105.78179999999998</v>
      </c>
      <c r="W2391" s="41">
        <v>8174</v>
      </c>
      <c r="X2391" s="41">
        <v>170.6174</v>
      </c>
    </row>
    <row r="2392" spans="1:24" x14ac:dyDescent="0.35">
      <c r="A2392" s="41" t="s">
        <v>574</v>
      </c>
      <c r="B2392" s="41" t="s">
        <v>445</v>
      </c>
      <c r="C2392" s="41" t="s">
        <v>26</v>
      </c>
      <c r="D2392" s="41" t="s">
        <v>244</v>
      </c>
      <c r="E2392" s="41" t="s">
        <v>244</v>
      </c>
      <c r="F2392" s="41" t="s">
        <v>764</v>
      </c>
      <c r="G2392" s="41">
        <v>9</v>
      </c>
      <c r="H2392" s="41">
        <v>4851.3349063326796</v>
      </c>
      <c r="I2392" s="41">
        <v>4675</v>
      </c>
      <c r="J2392" s="41">
        <v>0</v>
      </c>
      <c r="K2392" s="41">
        <v>93.032499999999999</v>
      </c>
      <c r="L2392" s="41">
        <v>0</v>
      </c>
      <c r="M2392" s="41"/>
      <c r="N2392" s="41"/>
      <c r="O2392" s="41"/>
      <c r="P2392" s="41"/>
      <c r="Q2392" s="41">
        <v>2463</v>
      </c>
      <c r="R2392" s="41">
        <v>44.087699999999998</v>
      </c>
      <c r="S2392" s="41"/>
      <c r="T2392" s="41"/>
      <c r="U2392" s="41">
        <v>7138</v>
      </c>
      <c r="V2392" s="41">
        <v>137.12020000000001</v>
      </c>
      <c r="W2392" s="41"/>
      <c r="X2392" s="41"/>
    </row>
    <row r="2393" spans="1:24" x14ac:dyDescent="0.35">
      <c r="A2393" s="41" t="s">
        <v>574</v>
      </c>
      <c r="B2393" s="41" t="s">
        <v>445</v>
      </c>
      <c r="C2393" s="41" t="s">
        <v>26</v>
      </c>
      <c r="D2393" s="41" t="s">
        <v>244</v>
      </c>
      <c r="E2393" s="41" t="s">
        <v>244</v>
      </c>
      <c r="F2393" s="41" t="s">
        <v>766</v>
      </c>
      <c r="G2393" s="41">
        <v>11</v>
      </c>
      <c r="H2393" s="41">
        <v>4851.3349063326796</v>
      </c>
      <c r="I2393" s="41">
        <v>5439</v>
      </c>
      <c r="J2393" s="41">
        <v>0</v>
      </c>
      <c r="K2393" s="41">
        <v>108.23610000000001</v>
      </c>
      <c r="L2393" s="41">
        <v>0</v>
      </c>
      <c r="M2393" s="41"/>
      <c r="N2393" s="41"/>
      <c r="O2393" s="41"/>
      <c r="P2393" s="41"/>
      <c r="Q2393" s="41">
        <v>3436</v>
      </c>
      <c r="R2393" s="41">
        <v>61.504399999999997</v>
      </c>
      <c r="S2393" s="41"/>
      <c r="T2393" s="41"/>
      <c r="U2393" s="41">
        <v>8875</v>
      </c>
      <c r="V2393" s="41">
        <v>169.7405</v>
      </c>
      <c r="W2393" s="41"/>
      <c r="X2393" s="41"/>
    </row>
    <row r="2394" spans="1:24" x14ac:dyDescent="0.35">
      <c r="A2394" s="41" t="s">
        <v>574</v>
      </c>
      <c r="B2394" s="41" t="s">
        <v>445</v>
      </c>
      <c r="C2394" s="41" t="s">
        <v>26</v>
      </c>
      <c r="D2394" s="41" t="s">
        <v>244</v>
      </c>
      <c r="E2394" s="41" t="s">
        <v>244</v>
      </c>
      <c r="F2394" s="41" t="s">
        <v>765</v>
      </c>
      <c r="G2394" s="41">
        <v>10</v>
      </c>
      <c r="H2394" s="41">
        <v>4851.3349063326796</v>
      </c>
      <c r="I2394" s="41">
        <v>5585</v>
      </c>
      <c r="J2394" s="41">
        <v>126</v>
      </c>
      <c r="K2394" s="41">
        <v>111.14150000000001</v>
      </c>
      <c r="L2394" s="41">
        <v>2.5074000000000001</v>
      </c>
      <c r="M2394" s="41"/>
      <c r="N2394" s="41"/>
      <c r="O2394" s="41"/>
      <c r="P2394" s="41"/>
      <c r="Q2394" s="41">
        <v>3304</v>
      </c>
      <c r="R2394" s="41">
        <v>59.141599999999997</v>
      </c>
      <c r="S2394" s="41"/>
      <c r="T2394" s="41"/>
      <c r="U2394" s="41">
        <v>9015</v>
      </c>
      <c r="V2394" s="41">
        <v>172.79050000000001</v>
      </c>
      <c r="W2394" s="41"/>
      <c r="X2394" s="41"/>
    </row>
    <row r="2395" spans="1:24" x14ac:dyDescent="0.35">
      <c r="A2395" s="41" t="s">
        <v>574</v>
      </c>
      <c r="B2395" s="41" t="s">
        <v>445</v>
      </c>
      <c r="C2395" s="41" t="s">
        <v>26</v>
      </c>
      <c r="D2395" s="41" t="s">
        <v>244</v>
      </c>
      <c r="E2395" s="41" t="s">
        <v>244</v>
      </c>
      <c r="F2395" s="41" t="s">
        <v>759</v>
      </c>
      <c r="G2395" s="41">
        <v>4</v>
      </c>
      <c r="H2395" s="41">
        <v>4851.3349063326796</v>
      </c>
      <c r="I2395" s="41">
        <v>1327</v>
      </c>
      <c r="J2395" s="41">
        <v>2</v>
      </c>
      <c r="K2395" s="41">
        <v>24.549499999999998</v>
      </c>
      <c r="L2395" s="41">
        <v>3.6999999999999998E-2</v>
      </c>
      <c r="M2395" s="41">
        <v>4046</v>
      </c>
      <c r="N2395" s="41">
        <v>2</v>
      </c>
      <c r="O2395" s="41">
        <v>80.5154</v>
      </c>
      <c r="P2395" s="41">
        <v>3.9800000000000002E-2</v>
      </c>
      <c r="Q2395" s="41">
        <v>1</v>
      </c>
      <c r="R2395" s="41">
        <v>1.7899999999999999E-2</v>
      </c>
      <c r="S2395" s="41">
        <v>4077</v>
      </c>
      <c r="T2395" s="41">
        <v>89.694000000000003</v>
      </c>
      <c r="U2395" s="41">
        <v>1330</v>
      </c>
      <c r="V2395" s="41">
        <v>24.604399999999998</v>
      </c>
      <c r="W2395" s="41">
        <v>8125</v>
      </c>
      <c r="X2395" s="41">
        <v>170.2492</v>
      </c>
    </row>
    <row r="2396" spans="1:24" x14ac:dyDescent="0.35">
      <c r="A2396" s="41" t="s">
        <v>574</v>
      </c>
      <c r="B2396" s="41" t="s">
        <v>445</v>
      </c>
      <c r="C2396" s="41" t="s">
        <v>26</v>
      </c>
      <c r="D2396" s="41" t="s">
        <v>244</v>
      </c>
      <c r="E2396" s="41" t="s">
        <v>244</v>
      </c>
      <c r="F2396" s="41" t="s">
        <v>758</v>
      </c>
      <c r="G2396" s="41">
        <v>3</v>
      </c>
      <c r="H2396" s="41">
        <v>4851.3349063326796</v>
      </c>
      <c r="I2396" s="41">
        <v>4838</v>
      </c>
      <c r="J2396" s="41">
        <v>0</v>
      </c>
      <c r="K2396" s="41">
        <v>89.503</v>
      </c>
      <c r="L2396" s="41">
        <v>0</v>
      </c>
      <c r="M2396" s="41">
        <v>4837</v>
      </c>
      <c r="N2396" s="41">
        <v>3012</v>
      </c>
      <c r="O2396" s="41">
        <v>96.25630000000001</v>
      </c>
      <c r="P2396" s="41">
        <v>59.938800000000001</v>
      </c>
      <c r="Q2396" s="41">
        <v>0</v>
      </c>
      <c r="R2396" s="41">
        <v>0</v>
      </c>
      <c r="S2396" s="41">
        <v>4648</v>
      </c>
      <c r="T2396" s="41">
        <v>102.256</v>
      </c>
      <c r="U2396" s="41">
        <v>4838</v>
      </c>
      <c r="V2396" s="41">
        <v>89.503</v>
      </c>
      <c r="W2396" s="41">
        <v>12497</v>
      </c>
      <c r="X2396" s="41">
        <v>258.4511</v>
      </c>
    </row>
    <row r="2397" spans="1:24" x14ac:dyDescent="0.35">
      <c r="A2397" s="41" t="s">
        <v>574</v>
      </c>
      <c r="B2397" s="41" t="s">
        <v>445</v>
      </c>
      <c r="C2397" s="41" t="s">
        <v>26</v>
      </c>
      <c r="D2397" s="41" t="s">
        <v>244</v>
      </c>
      <c r="E2397" s="41" t="s">
        <v>244</v>
      </c>
      <c r="F2397" s="41" t="s">
        <v>767</v>
      </c>
      <c r="G2397" s="41">
        <v>12</v>
      </c>
      <c r="H2397" s="41">
        <v>4851.3349063326796</v>
      </c>
      <c r="I2397" s="41">
        <v>4418</v>
      </c>
      <c r="J2397" s="41">
        <v>0</v>
      </c>
      <c r="K2397" s="41">
        <v>87.918199999999999</v>
      </c>
      <c r="L2397" s="41">
        <v>0</v>
      </c>
      <c r="M2397" s="41"/>
      <c r="N2397" s="41"/>
      <c r="O2397" s="41"/>
      <c r="P2397" s="41"/>
      <c r="Q2397" s="41">
        <v>2779</v>
      </c>
      <c r="R2397" s="41">
        <v>49.744100000000003</v>
      </c>
      <c r="S2397" s="41"/>
      <c r="T2397" s="41"/>
      <c r="U2397" s="41">
        <v>7197</v>
      </c>
      <c r="V2397" s="41">
        <v>137.66230000000002</v>
      </c>
      <c r="W2397" s="41"/>
      <c r="X2397" s="41"/>
    </row>
    <row r="2398" spans="1:24" x14ac:dyDescent="0.35">
      <c r="A2398" s="41" t="s">
        <v>574</v>
      </c>
      <c r="B2398" s="41" t="s">
        <v>445</v>
      </c>
      <c r="C2398" s="41" t="s">
        <v>26</v>
      </c>
      <c r="D2398" s="41" t="s">
        <v>244</v>
      </c>
      <c r="E2398" s="41" t="s">
        <v>244</v>
      </c>
      <c r="F2398" s="41" t="s">
        <v>757</v>
      </c>
      <c r="G2398" s="41">
        <v>2</v>
      </c>
      <c r="H2398" s="41">
        <v>4851.3349063326796</v>
      </c>
      <c r="I2398" s="41">
        <v>7261</v>
      </c>
      <c r="J2398" s="41">
        <v>0</v>
      </c>
      <c r="K2398" s="41">
        <v>134.32849999999999</v>
      </c>
      <c r="L2398" s="41">
        <v>0</v>
      </c>
      <c r="M2398" s="41">
        <v>3636</v>
      </c>
      <c r="N2398" s="41">
        <v>208</v>
      </c>
      <c r="O2398" s="41">
        <v>72.356400000000008</v>
      </c>
      <c r="P2398" s="41">
        <v>4.1392000000000007</v>
      </c>
      <c r="Q2398" s="41">
        <v>0</v>
      </c>
      <c r="R2398" s="41">
        <v>0</v>
      </c>
      <c r="S2398" s="41">
        <v>3068</v>
      </c>
      <c r="T2398" s="41">
        <v>67.495999999999995</v>
      </c>
      <c r="U2398" s="41">
        <v>7261</v>
      </c>
      <c r="V2398" s="41">
        <v>134.32849999999999</v>
      </c>
      <c r="W2398" s="41">
        <v>6912</v>
      </c>
      <c r="X2398" s="41">
        <v>143.99160000000001</v>
      </c>
    </row>
    <row r="2399" spans="1:24" x14ac:dyDescent="0.35">
      <c r="A2399" s="41" t="s">
        <v>574</v>
      </c>
      <c r="B2399" s="41" t="s">
        <v>445</v>
      </c>
      <c r="C2399" s="41" t="s">
        <v>26</v>
      </c>
      <c r="D2399" s="41" t="s">
        <v>244</v>
      </c>
      <c r="E2399" s="41" t="s">
        <v>244</v>
      </c>
      <c r="F2399" s="41" t="s">
        <v>763</v>
      </c>
      <c r="G2399" s="41">
        <v>8</v>
      </c>
      <c r="H2399" s="41">
        <v>4851.3349063326796</v>
      </c>
      <c r="I2399" s="41">
        <v>2621</v>
      </c>
      <c r="J2399" s="41">
        <v>0</v>
      </c>
      <c r="K2399" s="41">
        <v>52.157900000000005</v>
      </c>
      <c r="L2399" s="41">
        <v>0</v>
      </c>
      <c r="M2399" s="41"/>
      <c r="N2399" s="41"/>
      <c r="O2399" s="41"/>
      <c r="P2399" s="41"/>
      <c r="Q2399" s="41">
        <v>3471</v>
      </c>
      <c r="R2399" s="41">
        <v>62.130899999999997</v>
      </c>
      <c r="S2399" s="41"/>
      <c r="T2399" s="41"/>
      <c r="U2399" s="41">
        <v>6092</v>
      </c>
      <c r="V2399" s="41">
        <v>114.28880000000001</v>
      </c>
      <c r="W2399" s="41"/>
      <c r="X2399" s="41"/>
    </row>
    <row r="2400" spans="1:24" x14ac:dyDescent="0.35">
      <c r="A2400" s="41" t="s">
        <v>574</v>
      </c>
      <c r="B2400" s="41" t="s">
        <v>445</v>
      </c>
      <c r="C2400" s="41" t="s">
        <v>26</v>
      </c>
      <c r="D2400" s="41" t="s">
        <v>244</v>
      </c>
      <c r="E2400" s="41" t="s">
        <v>244</v>
      </c>
      <c r="F2400" s="41" t="s">
        <v>762</v>
      </c>
      <c r="G2400" s="41">
        <v>7</v>
      </c>
      <c r="H2400" s="41">
        <v>4851.3349063326796</v>
      </c>
      <c r="I2400" s="41">
        <v>1385</v>
      </c>
      <c r="J2400" s="41">
        <v>0</v>
      </c>
      <c r="K2400" s="41">
        <v>27.561500000000002</v>
      </c>
      <c r="L2400" s="41">
        <v>0</v>
      </c>
      <c r="M2400" s="41">
        <v>0</v>
      </c>
      <c r="N2400" s="41">
        <v>0</v>
      </c>
      <c r="O2400" s="41">
        <v>0</v>
      </c>
      <c r="P2400" s="41">
        <v>0</v>
      </c>
      <c r="Q2400" s="41">
        <v>4441</v>
      </c>
      <c r="R2400" s="41">
        <v>79.493899999999996</v>
      </c>
      <c r="S2400" s="41">
        <v>4816</v>
      </c>
      <c r="T2400" s="41">
        <v>105.952</v>
      </c>
      <c r="U2400" s="41">
        <v>5826</v>
      </c>
      <c r="V2400" s="41">
        <v>107.05539999999999</v>
      </c>
      <c r="W2400" s="41">
        <v>4816</v>
      </c>
      <c r="X2400" s="41">
        <v>105.952</v>
      </c>
    </row>
    <row r="2401" spans="1:24" x14ac:dyDescent="0.35">
      <c r="A2401" s="41" t="s">
        <v>574</v>
      </c>
      <c r="B2401" s="41" t="s">
        <v>445</v>
      </c>
      <c r="C2401" s="41" t="s">
        <v>26</v>
      </c>
      <c r="D2401" s="41" t="s">
        <v>244</v>
      </c>
      <c r="E2401" s="41" t="s">
        <v>244</v>
      </c>
      <c r="F2401" s="41" t="s">
        <v>761</v>
      </c>
      <c r="G2401" s="41">
        <v>6</v>
      </c>
      <c r="H2401" s="41">
        <v>4851.3349063326796</v>
      </c>
      <c r="I2401" s="41">
        <v>3232</v>
      </c>
      <c r="J2401" s="41">
        <v>1158</v>
      </c>
      <c r="K2401" s="41">
        <v>64.316800000000001</v>
      </c>
      <c r="L2401" s="41">
        <v>23.0442</v>
      </c>
      <c r="M2401" s="41">
        <v>5763</v>
      </c>
      <c r="N2401" s="41">
        <v>2371</v>
      </c>
      <c r="O2401" s="41">
        <v>129.66749999999999</v>
      </c>
      <c r="P2401" s="41">
        <v>53.347499999999997</v>
      </c>
      <c r="Q2401" s="41">
        <v>1907</v>
      </c>
      <c r="R2401" s="41">
        <v>34.135300000000001</v>
      </c>
      <c r="S2401" s="41">
        <v>4772</v>
      </c>
      <c r="T2401" s="41">
        <v>104.98399999999999</v>
      </c>
      <c r="U2401" s="41">
        <v>6297</v>
      </c>
      <c r="V2401" s="41">
        <v>121.49630000000001</v>
      </c>
      <c r="W2401" s="41">
        <v>12906</v>
      </c>
      <c r="X2401" s="41">
        <v>287.99899999999997</v>
      </c>
    </row>
    <row r="2402" spans="1:24" x14ac:dyDescent="0.35">
      <c r="A2402" s="41" t="s">
        <v>246</v>
      </c>
      <c r="B2402" s="41" t="s">
        <v>467</v>
      </c>
      <c r="C2402" s="41" t="s">
        <v>29</v>
      </c>
      <c r="D2402" s="41" t="s">
        <v>247</v>
      </c>
      <c r="E2402" s="41" t="s">
        <v>247</v>
      </c>
      <c r="F2402" s="41" t="s">
        <v>756</v>
      </c>
      <c r="G2402" s="41">
        <v>1</v>
      </c>
      <c r="H2402" s="41">
        <v>4462.9932704927496</v>
      </c>
      <c r="I2402" s="41">
        <v>696</v>
      </c>
      <c r="J2402" s="41">
        <v>0</v>
      </c>
      <c r="K2402" s="41">
        <v>12.875999999999999</v>
      </c>
      <c r="L2402" s="41">
        <v>0</v>
      </c>
      <c r="M2402" s="41">
        <v>1485</v>
      </c>
      <c r="N2402" s="41">
        <v>7</v>
      </c>
      <c r="O2402" s="41">
        <v>29.551500000000001</v>
      </c>
      <c r="P2402" s="41">
        <v>0.13930000000000001</v>
      </c>
      <c r="Q2402" s="41">
        <v>1474</v>
      </c>
      <c r="R2402" s="41">
        <v>26.384599999999999</v>
      </c>
      <c r="S2402" s="41">
        <v>11358</v>
      </c>
      <c r="T2402" s="41">
        <v>249.876</v>
      </c>
      <c r="U2402" s="41">
        <v>2170</v>
      </c>
      <c r="V2402" s="41">
        <v>39.260599999999997</v>
      </c>
      <c r="W2402" s="41">
        <v>12850</v>
      </c>
      <c r="X2402" s="41">
        <v>279.5668</v>
      </c>
    </row>
    <row r="2403" spans="1:24" x14ac:dyDescent="0.35">
      <c r="A2403" s="41" t="s">
        <v>246</v>
      </c>
      <c r="B2403" s="41" t="s">
        <v>467</v>
      </c>
      <c r="C2403" s="41" t="s">
        <v>29</v>
      </c>
      <c r="D2403" s="41" t="s">
        <v>247</v>
      </c>
      <c r="E2403" s="41" t="s">
        <v>247</v>
      </c>
      <c r="F2403" s="41" t="s">
        <v>760</v>
      </c>
      <c r="G2403" s="41">
        <v>5</v>
      </c>
      <c r="H2403" s="41">
        <v>4462.9932704927496</v>
      </c>
      <c r="I2403" s="41">
        <v>647</v>
      </c>
      <c r="J2403" s="41">
        <v>20</v>
      </c>
      <c r="K2403" s="41">
        <v>11.9695</v>
      </c>
      <c r="L2403" s="41">
        <v>0.37</v>
      </c>
      <c r="M2403" s="41">
        <v>632</v>
      </c>
      <c r="N2403" s="41">
        <v>0</v>
      </c>
      <c r="O2403" s="41">
        <v>12.5768</v>
      </c>
      <c r="P2403" s="41">
        <v>0</v>
      </c>
      <c r="Q2403" s="41">
        <v>2647</v>
      </c>
      <c r="R2403" s="41">
        <v>47.381300000000003</v>
      </c>
      <c r="S2403" s="41">
        <v>3856</v>
      </c>
      <c r="T2403" s="41">
        <v>84.831999999999994</v>
      </c>
      <c r="U2403" s="41">
        <v>3314</v>
      </c>
      <c r="V2403" s="41">
        <v>59.720800000000004</v>
      </c>
      <c r="W2403" s="41">
        <v>4488</v>
      </c>
      <c r="X2403" s="41">
        <v>97.408799999999999</v>
      </c>
    </row>
    <row r="2404" spans="1:24" x14ac:dyDescent="0.35">
      <c r="A2404" s="41" t="s">
        <v>246</v>
      </c>
      <c r="B2404" s="41" t="s">
        <v>467</v>
      </c>
      <c r="C2404" s="41" t="s">
        <v>29</v>
      </c>
      <c r="D2404" s="41" t="s">
        <v>247</v>
      </c>
      <c r="E2404" s="41" t="s">
        <v>247</v>
      </c>
      <c r="F2404" s="41" t="s">
        <v>764</v>
      </c>
      <c r="G2404" s="41">
        <v>9</v>
      </c>
      <c r="H2404" s="41">
        <v>4462.9932704927496</v>
      </c>
      <c r="I2404" s="41">
        <v>859</v>
      </c>
      <c r="J2404" s="41">
        <v>2</v>
      </c>
      <c r="K2404" s="41">
        <v>17.094100000000001</v>
      </c>
      <c r="L2404" s="41">
        <v>3.9800000000000002E-2</v>
      </c>
      <c r="M2404" s="41"/>
      <c r="N2404" s="41"/>
      <c r="O2404" s="41"/>
      <c r="P2404" s="41"/>
      <c r="Q2404" s="41">
        <v>3527</v>
      </c>
      <c r="R2404" s="41">
        <v>63.133299999999998</v>
      </c>
      <c r="S2404" s="41"/>
      <c r="T2404" s="41"/>
      <c r="U2404" s="41">
        <v>4388</v>
      </c>
      <c r="V2404" s="41">
        <v>80.267200000000003</v>
      </c>
      <c r="W2404" s="41"/>
      <c r="X2404" s="41"/>
    </row>
    <row r="2405" spans="1:24" x14ac:dyDescent="0.35">
      <c r="A2405" s="41" t="s">
        <v>246</v>
      </c>
      <c r="B2405" s="41" t="s">
        <v>467</v>
      </c>
      <c r="C2405" s="41" t="s">
        <v>29</v>
      </c>
      <c r="D2405" s="41" t="s">
        <v>247</v>
      </c>
      <c r="E2405" s="41" t="s">
        <v>247</v>
      </c>
      <c r="F2405" s="41" t="s">
        <v>766</v>
      </c>
      <c r="G2405" s="41">
        <v>11</v>
      </c>
      <c r="H2405" s="41">
        <v>4462.9932704927496</v>
      </c>
      <c r="I2405" s="41">
        <v>1131</v>
      </c>
      <c r="J2405" s="41">
        <v>105</v>
      </c>
      <c r="K2405" s="41">
        <v>22.506900000000002</v>
      </c>
      <c r="L2405" s="41">
        <v>2.0895000000000001</v>
      </c>
      <c r="M2405" s="41"/>
      <c r="N2405" s="41"/>
      <c r="O2405" s="41"/>
      <c r="P2405" s="41"/>
      <c r="Q2405" s="41">
        <v>17631</v>
      </c>
      <c r="R2405" s="41">
        <v>315.5949</v>
      </c>
      <c r="S2405" s="41"/>
      <c r="T2405" s="41"/>
      <c r="U2405" s="41">
        <v>18867</v>
      </c>
      <c r="V2405" s="41">
        <v>340.19130000000001</v>
      </c>
      <c r="W2405" s="41"/>
      <c r="X2405" s="41"/>
    </row>
    <row r="2406" spans="1:24" x14ac:dyDescent="0.35">
      <c r="A2406" s="41" t="s">
        <v>246</v>
      </c>
      <c r="B2406" s="41" t="s">
        <v>467</v>
      </c>
      <c r="C2406" s="41" t="s">
        <v>29</v>
      </c>
      <c r="D2406" s="41" t="s">
        <v>247</v>
      </c>
      <c r="E2406" s="41" t="s">
        <v>247</v>
      </c>
      <c r="F2406" s="41" t="s">
        <v>765</v>
      </c>
      <c r="G2406" s="41">
        <v>10</v>
      </c>
      <c r="H2406" s="41">
        <v>4462.9932704927496</v>
      </c>
      <c r="I2406" s="41">
        <v>859</v>
      </c>
      <c r="J2406" s="41">
        <v>0</v>
      </c>
      <c r="K2406" s="41">
        <v>17.094100000000001</v>
      </c>
      <c r="L2406" s="41">
        <v>0</v>
      </c>
      <c r="M2406" s="41"/>
      <c r="N2406" s="41"/>
      <c r="O2406" s="41"/>
      <c r="P2406" s="41"/>
      <c r="Q2406" s="41">
        <v>33408</v>
      </c>
      <c r="R2406" s="41">
        <v>598.00319999999999</v>
      </c>
      <c r="S2406" s="41"/>
      <c r="T2406" s="41"/>
      <c r="U2406" s="41">
        <v>34267</v>
      </c>
      <c r="V2406" s="41">
        <v>615.09730000000002</v>
      </c>
      <c r="W2406" s="41"/>
      <c r="X2406" s="41"/>
    </row>
    <row r="2407" spans="1:24" x14ac:dyDescent="0.35">
      <c r="A2407" s="41" t="s">
        <v>246</v>
      </c>
      <c r="B2407" s="41" t="s">
        <v>467</v>
      </c>
      <c r="C2407" s="41" t="s">
        <v>29</v>
      </c>
      <c r="D2407" s="41" t="s">
        <v>247</v>
      </c>
      <c r="E2407" s="41" t="s">
        <v>247</v>
      </c>
      <c r="F2407" s="41" t="s">
        <v>759</v>
      </c>
      <c r="G2407" s="41">
        <v>4</v>
      </c>
      <c r="H2407" s="41">
        <v>4462.9932704927496</v>
      </c>
      <c r="I2407" s="41">
        <v>805</v>
      </c>
      <c r="J2407" s="41">
        <v>0</v>
      </c>
      <c r="K2407" s="41">
        <v>14.8925</v>
      </c>
      <c r="L2407" s="41">
        <v>0</v>
      </c>
      <c r="M2407" s="41">
        <v>722</v>
      </c>
      <c r="N2407" s="41">
        <v>0</v>
      </c>
      <c r="O2407" s="41">
        <v>14.367800000000001</v>
      </c>
      <c r="P2407" s="41">
        <v>0</v>
      </c>
      <c r="Q2407" s="41">
        <v>3467</v>
      </c>
      <c r="R2407" s="41">
        <v>62.0593</v>
      </c>
      <c r="S2407" s="41">
        <v>5555</v>
      </c>
      <c r="T2407" s="41">
        <v>122.21</v>
      </c>
      <c r="U2407" s="41">
        <v>4272</v>
      </c>
      <c r="V2407" s="41">
        <v>76.951800000000006</v>
      </c>
      <c r="W2407" s="41">
        <v>6277</v>
      </c>
      <c r="X2407" s="41">
        <v>136.5778</v>
      </c>
    </row>
    <row r="2408" spans="1:24" x14ac:dyDescent="0.35">
      <c r="A2408" s="41" t="s">
        <v>246</v>
      </c>
      <c r="B2408" s="41" t="s">
        <v>467</v>
      </c>
      <c r="C2408" s="41" t="s">
        <v>29</v>
      </c>
      <c r="D2408" s="41" t="s">
        <v>247</v>
      </c>
      <c r="E2408" s="41" t="s">
        <v>247</v>
      </c>
      <c r="F2408" s="41" t="s">
        <v>758</v>
      </c>
      <c r="G2408" s="41">
        <v>3</v>
      </c>
      <c r="H2408" s="41">
        <v>4462.9932704927496</v>
      </c>
      <c r="I2408" s="41">
        <v>1454</v>
      </c>
      <c r="J2408" s="41">
        <v>0</v>
      </c>
      <c r="K2408" s="41">
        <v>26.898999999999997</v>
      </c>
      <c r="L2408" s="41">
        <v>0</v>
      </c>
      <c r="M2408" s="41">
        <v>971</v>
      </c>
      <c r="N2408" s="41">
        <v>0</v>
      </c>
      <c r="O2408" s="41">
        <v>19.322900000000001</v>
      </c>
      <c r="P2408" s="41">
        <v>0</v>
      </c>
      <c r="Q2408" s="41">
        <v>2600</v>
      </c>
      <c r="R2408" s="41">
        <v>46.54</v>
      </c>
      <c r="S2408" s="41">
        <v>7296</v>
      </c>
      <c r="T2408" s="41">
        <v>160.512</v>
      </c>
      <c r="U2408" s="41">
        <v>4054</v>
      </c>
      <c r="V2408" s="41">
        <v>73.438999999999993</v>
      </c>
      <c r="W2408" s="41">
        <v>8267</v>
      </c>
      <c r="X2408" s="41">
        <v>179.8349</v>
      </c>
    </row>
    <row r="2409" spans="1:24" x14ac:dyDescent="0.35">
      <c r="A2409" s="41" t="s">
        <v>246</v>
      </c>
      <c r="B2409" s="41" t="s">
        <v>467</v>
      </c>
      <c r="C2409" s="41" t="s">
        <v>29</v>
      </c>
      <c r="D2409" s="41" t="s">
        <v>247</v>
      </c>
      <c r="E2409" s="41" t="s">
        <v>247</v>
      </c>
      <c r="F2409" s="41" t="s">
        <v>767</v>
      </c>
      <c r="G2409" s="41">
        <v>12</v>
      </c>
      <c r="H2409" s="41">
        <v>4462.9932704927496</v>
      </c>
      <c r="I2409" s="41">
        <v>1203</v>
      </c>
      <c r="J2409" s="41">
        <v>29</v>
      </c>
      <c r="K2409" s="41">
        <v>23.939700000000002</v>
      </c>
      <c r="L2409" s="41">
        <v>0.57710000000000006</v>
      </c>
      <c r="M2409" s="41"/>
      <c r="N2409" s="41"/>
      <c r="O2409" s="41"/>
      <c r="P2409" s="41"/>
      <c r="Q2409" s="41">
        <v>16187</v>
      </c>
      <c r="R2409" s="41">
        <v>289.7473</v>
      </c>
      <c r="S2409" s="41"/>
      <c r="T2409" s="41"/>
      <c r="U2409" s="41">
        <v>17419</v>
      </c>
      <c r="V2409" s="41">
        <v>314.26409999999998</v>
      </c>
      <c r="W2409" s="41"/>
      <c r="X2409" s="41"/>
    </row>
    <row r="2410" spans="1:24" x14ac:dyDescent="0.35">
      <c r="A2410" s="41" t="s">
        <v>246</v>
      </c>
      <c r="B2410" s="41" t="s">
        <v>467</v>
      </c>
      <c r="C2410" s="41" t="s">
        <v>29</v>
      </c>
      <c r="D2410" s="41" t="s">
        <v>247</v>
      </c>
      <c r="E2410" s="41" t="s">
        <v>247</v>
      </c>
      <c r="F2410" s="41" t="s">
        <v>757</v>
      </c>
      <c r="G2410" s="41">
        <v>2</v>
      </c>
      <c r="H2410" s="41">
        <v>4462.9932704927496</v>
      </c>
      <c r="I2410" s="41">
        <v>874</v>
      </c>
      <c r="J2410" s="41">
        <v>0</v>
      </c>
      <c r="K2410" s="41">
        <v>16.169</v>
      </c>
      <c r="L2410" s="41">
        <v>0</v>
      </c>
      <c r="M2410" s="41">
        <v>721</v>
      </c>
      <c r="N2410" s="41">
        <v>0</v>
      </c>
      <c r="O2410" s="41">
        <v>14.347900000000001</v>
      </c>
      <c r="P2410" s="41">
        <v>0</v>
      </c>
      <c r="Q2410" s="41">
        <v>1723</v>
      </c>
      <c r="R2410" s="41">
        <v>30.841699999999999</v>
      </c>
      <c r="S2410" s="41">
        <v>7996</v>
      </c>
      <c r="T2410" s="41">
        <v>175.91200000000001</v>
      </c>
      <c r="U2410" s="41">
        <v>2597</v>
      </c>
      <c r="V2410" s="41">
        <v>47.0107</v>
      </c>
      <c r="W2410" s="41">
        <v>8717</v>
      </c>
      <c r="X2410" s="41">
        <v>190.25990000000002</v>
      </c>
    </row>
    <row r="2411" spans="1:24" x14ac:dyDescent="0.35">
      <c r="A2411" s="41" t="s">
        <v>246</v>
      </c>
      <c r="B2411" s="41" t="s">
        <v>467</v>
      </c>
      <c r="C2411" s="41" t="s">
        <v>29</v>
      </c>
      <c r="D2411" s="41" t="s">
        <v>247</v>
      </c>
      <c r="E2411" s="41" t="s">
        <v>247</v>
      </c>
      <c r="F2411" s="41" t="s">
        <v>763</v>
      </c>
      <c r="G2411" s="41">
        <v>8</v>
      </c>
      <c r="H2411" s="41">
        <v>4462.9932704927496</v>
      </c>
      <c r="I2411" s="41">
        <v>790</v>
      </c>
      <c r="J2411" s="41">
        <v>0</v>
      </c>
      <c r="K2411" s="41">
        <v>15.721</v>
      </c>
      <c r="L2411" s="41">
        <v>0</v>
      </c>
      <c r="M2411" s="41"/>
      <c r="N2411" s="41"/>
      <c r="O2411" s="41"/>
      <c r="P2411" s="41"/>
      <c r="Q2411" s="41">
        <v>16979</v>
      </c>
      <c r="R2411" s="41">
        <v>303.92410000000001</v>
      </c>
      <c r="S2411" s="41"/>
      <c r="T2411" s="41"/>
      <c r="U2411" s="41">
        <v>17769</v>
      </c>
      <c r="V2411" s="41">
        <v>319.64510000000001</v>
      </c>
      <c r="W2411" s="41"/>
      <c r="X2411" s="41"/>
    </row>
    <row r="2412" spans="1:24" x14ac:dyDescent="0.35">
      <c r="A2412" s="41" t="s">
        <v>246</v>
      </c>
      <c r="B2412" s="41" t="s">
        <v>467</v>
      </c>
      <c r="C2412" s="41" t="s">
        <v>29</v>
      </c>
      <c r="D2412" s="41" t="s">
        <v>247</v>
      </c>
      <c r="E2412" s="41" t="s">
        <v>247</v>
      </c>
      <c r="F2412" s="41" t="s">
        <v>762</v>
      </c>
      <c r="G2412" s="41">
        <v>7</v>
      </c>
      <c r="H2412" s="41">
        <v>4462.9932704927496</v>
      </c>
      <c r="I2412" s="41">
        <v>872</v>
      </c>
      <c r="J2412" s="41">
        <v>0</v>
      </c>
      <c r="K2412" s="41">
        <v>17.352800000000002</v>
      </c>
      <c r="L2412" s="41">
        <v>0</v>
      </c>
      <c r="M2412" s="41">
        <v>0</v>
      </c>
      <c r="N2412" s="41">
        <v>3</v>
      </c>
      <c r="O2412" s="41">
        <v>0</v>
      </c>
      <c r="P2412" s="41">
        <v>6.7500000000000004E-2</v>
      </c>
      <c r="Q2412" s="41">
        <v>6240</v>
      </c>
      <c r="R2412" s="41">
        <v>111.696</v>
      </c>
      <c r="S2412" s="41">
        <v>23960</v>
      </c>
      <c r="T2412" s="41">
        <v>527.12</v>
      </c>
      <c r="U2412" s="41">
        <v>7112</v>
      </c>
      <c r="V2412" s="41">
        <v>129.0488</v>
      </c>
      <c r="W2412" s="41">
        <v>23963</v>
      </c>
      <c r="X2412" s="41">
        <v>527.1875</v>
      </c>
    </row>
    <row r="2413" spans="1:24" x14ac:dyDescent="0.35">
      <c r="A2413" s="41" t="s">
        <v>246</v>
      </c>
      <c r="B2413" s="41" t="s">
        <v>467</v>
      </c>
      <c r="C2413" s="41" t="s">
        <v>29</v>
      </c>
      <c r="D2413" s="41" t="s">
        <v>247</v>
      </c>
      <c r="E2413" s="41" t="s">
        <v>247</v>
      </c>
      <c r="F2413" s="41" t="s">
        <v>761</v>
      </c>
      <c r="G2413" s="41">
        <v>6</v>
      </c>
      <c r="H2413" s="41">
        <v>4462.9932704927496</v>
      </c>
      <c r="I2413" s="41">
        <v>755</v>
      </c>
      <c r="J2413" s="41">
        <v>0</v>
      </c>
      <c r="K2413" s="41">
        <v>15.024500000000002</v>
      </c>
      <c r="L2413" s="41">
        <v>0</v>
      </c>
      <c r="M2413" s="41">
        <v>690</v>
      </c>
      <c r="N2413" s="41">
        <v>0</v>
      </c>
      <c r="O2413" s="41">
        <v>15.524999999999999</v>
      </c>
      <c r="P2413" s="41">
        <v>0</v>
      </c>
      <c r="Q2413" s="41">
        <v>7906</v>
      </c>
      <c r="R2413" s="41">
        <v>141.51740000000001</v>
      </c>
      <c r="S2413" s="41">
        <v>8052</v>
      </c>
      <c r="T2413" s="41">
        <v>177.14400000000001</v>
      </c>
      <c r="U2413" s="41">
        <v>8661</v>
      </c>
      <c r="V2413" s="41">
        <v>156.5419</v>
      </c>
      <c r="W2413" s="41">
        <v>8742</v>
      </c>
      <c r="X2413" s="41">
        <v>192.66900000000001</v>
      </c>
    </row>
    <row r="2414" spans="1:24" x14ac:dyDescent="0.35">
      <c r="A2414" s="41" t="s">
        <v>700</v>
      </c>
      <c r="B2414" s="41" t="s">
        <v>569</v>
      </c>
      <c r="C2414" s="41" t="s">
        <v>18</v>
      </c>
      <c r="D2414" s="41" t="s">
        <v>248</v>
      </c>
      <c r="E2414" s="41" t="s">
        <v>248</v>
      </c>
      <c r="F2414" s="41" t="s">
        <v>756</v>
      </c>
      <c r="G2414" s="41">
        <v>1</v>
      </c>
      <c r="H2414" s="41">
        <v>12621.135251624901</v>
      </c>
      <c r="I2414" s="41">
        <v>113931</v>
      </c>
      <c r="J2414" s="41">
        <v>16650</v>
      </c>
      <c r="K2414" s="41">
        <v>2107.7235000000001</v>
      </c>
      <c r="L2414" s="41">
        <v>308.02499999999998</v>
      </c>
      <c r="M2414" s="41">
        <v>20634</v>
      </c>
      <c r="N2414" s="41">
        <v>8762</v>
      </c>
      <c r="O2414" s="41">
        <v>410.61660000000001</v>
      </c>
      <c r="P2414" s="41">
        <v>174.3638</v>
      </c>
      <c r="Q2414" s="41">
        <v>0</v>
      </c>
      <c r="R2414" s="41">
        <v>0</v>
      </c>
      <c r="S2414" s="41">
        <v>0</v>
      </c>
      <c r="T2414" s="41">
        <v>0</v>
      </c>
      <c r="U2414" s="41">
        <v>130581</v>
      </c>
      <c r="V2414" s="41">
        <v>2415.7485000000001</v>
      </c>
      <c r="W2414" s="41">
        <v>29396</v>
      </c>
      <c r="X2414" s="41">
        <v>584.98040000000003</v>
      </c>
    </row>
    <row r="2415" spans="1:24" x14ac:dyDescent="0.35">
      <c r="A2415" s="41" t="s">
        <v>700</v>
      </c>
      <c r="B2415" s="41" t="s">
        <v>569</v>
      </c>
      <c r="C2415" s="41" t="s">
        <v>18</v>
      </c>
      <c r="D2415" s="41" t="s">
        <v>248</v>
      </c>
      <c r="E2415" s="41" t="s">
        <v>248</v>
      </c>
      <c r="F2415" s="41" t="s">
        <v>760</v>
      </c>
      <c r="G2415" s="41">
        <v>5</v>
      </c>
      <c r="H2415" s="41">
        <v>12621.135251624901</v>
      </c>
      <c r="I2415" s="41">
        <v>7711</v>
      </c>
      <c r="J2415" s="41">
        <v>65</v>
      </c>
      <c r="K2415" s="41">
        <v>142.65349999999998</v>
      </c>
      <c r="L2415" s="41">
        <v>1.2024999999999999</v>
      </c>
      <c r="M2415" s="41">
        <v>31646</v>
      </c>
      <c r="N2415" s="41">
        <v>8162</v>
      </c>
      <c r="O2415" s="41">
        <v>629.75540000000001</v>
      </c>
      <c r="P2415" s="41">
        <v>162.4238</v>
      </c>
      <c r="Q2415" s="41">
        <v>0</v>
      </c>
      <c r="R2415" s="41">
        <v>0</v>
      </c>
      <c r="S2415" s="41">
        <v>0</v>
      </c>
      <c r="T2415" s="41">
        <v>0</v>
      </c>
      <c r="U2415" s="41">
        <v>7776</v>
      </c>
      <c r="V2415" s="41">
        <v>143.85599999999997</v>
      </c>
      <c r="W2415" s="41">
        <v>39808</v>
      </c>
      <c r="X2415" s="41">
        <v>792.17920000000004</v>
      </c>
    </row>
    <row r="2416" spans="1:24" x14ac:dyDescent="0.35">
      <c r="A2416" s="41" t="s">
        <v>700</v>
      </c>
      <c r="B2416" s="41" t="s">
        <v>569</v>
      </c>
      <c r="C2416" s="41" t="s">
        <v>18</v>
      </c>
      <c r="D2416" s="41" t="s">
        <v>248</v>
      </c>
      <c r="E2416" s="41" t="s">
        <v>248</v>
      </c>
      <c r="F2416" s="41" t="s">
        <v>764</v>
      </c>
      <c r="G2416" s="41">
        <v>9</v>
      </c>
      <c r="H2416" s="41">
        <v>12621.135251624901</v>
      </c>
      <c r="I2416" s="41">
        <v>15932</v>
      </c>
      <c r="J2416" s="41">
        <v>7647</v>
      </c>
      <c r="K2416" s="41">
        <v>317.04680000000002</v>
      </c>
      <c r="L2416" s="41">
        <v>152.17530000000002</v>
      </c>
      <c r="M2416" s="41"/>
      <c r="N2416" s="41"/>
      <c r="O2416" s="41"/>
      <c r="P2416" s="41"/>
      <c r="Q2416" s="41">
        <v>0</v>
      </c>
      <c r="R2416" s="41">
        <v>0</v>
      </c>
      <c r="S2416" s="41"/>
      <c r="T2416" s="41"/>
      <c r="U2416" s="41">
        <v>23579</v>
      </c>
      <c r="V2416" s="41">
        <v>469.22210000000007</v>
      </c>
      <c r="W2416" s="41"/>
      <c r="X2416" s="41"/>
    </row>
    <row r="2417" spans="1:24" x14ac:dyDescent="0.35">
      <c r="A2417" s="41" t="s">
        <v>700</v>
      </c>
      <c r="B2417" s="41" t="s">
        <v>569</v>
      </c>
      <c r="C2417" s="41" t="s">
        <v>18</v>
      </c>
      <c r="D2417" s="41" t="s">
        <v>248</v>
      </c>
      <c r="E2417" s="41" t="s">
        <v>248</v>
      </c>
      <c r="F2417" s="41" t="s">
        <v>766</v>
      </c>
      <c r="G2417" s="41">
        <v>11</v>
      </c>
      <c r="H2417" s="41">
        <v>12621.135251624901</v>
      </c>
      <c r="I2417" s="41">
        <v>16410</v>
      </c>
      <c r="J2417" s="41">
        <v>1796</v>
      </c>
      <c r="K2417" s="41">
        <v>326.55900000000003</v>
      </c>
      <c r="L2417" s="41">
        <v>35.740400000000001</v>
      </c>
      <c r="M2417" s="41"/>
      <c r="N2417" s="41"/>
      <c r="O2417" s="41"/>
      <c r="P2417" s="41"/>
      <c r="Q2417" s="41">
        <v>0</v>
      </c>
      <c r="R2417" s="41">
        <v>0</v>
      </c>
      <c r="S2417" s="41"/>
      <c r="T2417" s="41"/>
      <c r="U2417" s="41">
        <v>18206</v>
      </c>
      <c r="V2417" s="41">
        <v>362.29940000000005</v>
      </c>
      <c r="W2417" s="41"/>
      <c r="X2417" s="41"/>
    </row>
    <row r="2418" spans="1:24" x14ac:dyDescent="0.35">
      <c r="A2418" s="41" t="s">
        <v>700</v>
      </c>
      <c r="B2418" s="41" t="s">
        <v>569</v>
      </c>
      <c r="C2418" s="41" t="s">
        <v>18</v>
      </c>
      <c r="D2418" s="41" t="s">
        <v>248</v>
      </c>
      <c r="E2418" s="41" t="s">
        <v>248</v>
      </c>
      <c r="F2418" s="41" t="s">
        <v>765</v>
      </c>
      <c r="G2418" s="41">
        <v>10</v>
      </c>
      <c r="H2418" s="41">
        <v>12621.135251624901</v>
      </c>
      <c r="I2418" s="41">
        <v>29353</v>
      </c>
      <c r="J2418" s="41">
        <v>890</v>
      </c>
      <c r="K2418" s="41">
        <v>584.12470000000008</v>
      </c>
      <c r="L2418" s="41">
        <v>17.711000000000002</v>
      </c>
      <c r="M2418" s="41"/>
      <c r="N2418" s="41"/>
      <c r="O2418" s="41"/>
      <c r="P2418" s="41"/>
      <c r="Q2418" s="41">
        <v>0</v>
      </c>
      <c r="R2418" s="41">
        <v>0</v>
      </c>
      <c r="S2418" s="41"/>
      <c r="T2418" s="41"/>
      <c r="U2418" s="41">
        <v>30243</v>
      </c>
      <c r="V2418" s="41">
        <v>601.83570000000009</v>
      </c>
      <c r="W2418" s="41"/>
      <c r="X2418" s="41"/>
    </row>
    <row r="2419" spans="1:24" x14ac:dyDescent="0.35">
      <c r="A2419" s="41" t="s">
        <v>700</v>
      </c>
      <c r="B2419" s="41" t="s">
        <v>569</v>
      </c>
      <c r="C2419" s="41" t="s">
        <v>18</v>
      </c>
      <c r="D2419" s="41" t="s">
        <v>248</v>
      </c>
      <c r="E2419" s="41" t="s">
        <v>248</v>
      </c>
      <c r="F2419" s="41" t="s">
        <v>759</v>
      </c>
      <c r="G2419" s="41">
        <v>4</v>
      </c>
      <c r="H2419" s="41">
        <v>12621.135251624901</v>
      </c>
      <c r="I2419" s="41">
        <v>7259</v>
      </c>
      <c r="J2419" s="41">
        <v>179</v>
      </c>
      <c r="K2419" s="41">
        <v>134.29149999999998</v>
      </c>
      <c r="L2419" s="41">
        <v>3.3114999999999997</v>
      </c>
      <c r="M2419" s="41">
        <v>21465</v>
      </c>
      <c r="N2419" s="41">
        <v>2534</v>
      </c>
      <c r="O2419" s="41">
        <v>427.15350000000001</v>
      </c>
      <c r="P2419" s="41">
        <v>50.426600000000001</v>
      </c>
      <c r="Q2419" s="41">
        <v>0</v>
      </c>
      <c r="R2419" s="41">
        <v>0</v>
      </c>
      <c r="S2419" s="41">
        <v>0</v>
      </c>
      <c r="T2419" s="41">
        <v>0</v>
      </c>
      <c r="U2419" s="41">
        <v>7438</v>
      </c>
      <c r="V2419" s="41">
        <v>137.60299999999998</v>
      </c>
      <c r="W2419" s="41">
        <v>23999</v>
      </c>
      <c r="X2419" s="41">
        <v>477.58010000000002</v>
      </c>
    </row>
    <row r="2420" spans="1:24" x14ac:dyDescent="0.35">
      <c r="A2420" s="41" t="s">
        <v>700</v>
      </c>
      <c r="B2420" s="41" t="s">
        <v>569</v>
      </c>
      <c r="C2420" s="41" t="s">
        <v>18</v>
      </c>
      <c r="D2420" s="41" t="s">
        <v>248</v>
      </c>
      <c r="E2420" s="41" t="s">
        <v>248</v>
      </c>
      <c r="F2420" s="41" t="s">
        <v>758</v>
      </c>
      <c r="G2420" s="41">
        <v>3</v>
      </c>
      <c r="H2420" s="41">
        <v>12621.135251624901</v>
      </c>
      <c r="I2420" s="41">
        <v>9118</v>
      </c>
      <c r="J2420" s="41">
        <v>130</v>
      </c>
      <c r="K2420" s="41">
        <v>168.68299999999999</v>
      </c>
      <c r="L2420" s="41">
        <v>2.4049999999999998</v>
      </c>
      <c r="M2420" s="41">
        <v>19246</v>
      </c>
      <c r="N2420" s="41">
        <v>3031</v>
      </c>
      <c r="O2420" s="41">
        <v>382.99540000000002</v>
      </c>
      <c r="P2420" s="41">
        <v>60.316900000000004</v>
      </c>
      <c r="Q2420" s="41">
        <v>25</v>
      </c>
      <c r="R2420" s="41">
        <v>0.44750000000000001</v>
      </c>
      <c r="S2420" s="41">
        <v>0</v>
      </c>
      <c r="T2420" s="41">
        <v>0</v>
      </c>
      <c r="U2420" s="41">
        <v>9273</v>
      </c>
      <c r="V2420" s="41">
        <v>171.53549999999998</v>
      </c>
      <c r="W2420" s="41">
        <v>22277</v>
      </c>
      <c r="X2420" s="41">
        <v>443.31230000000005</v>
      </c>
    </row>
    <row r="2421" spans="1:24" x14ac:dyDescent="0.35">
      <c r="A2421" s="41" t="s">
        <v>700</v>
      </c>
      <c r="B2421" s="41" t="s">
        <v>569</v>
      </c>
      <c r="C2421" s="41" t="s">
        <v>18</v>
      </c>
      <c r="D2421" s="41" t="s">
        <v>248</v>
      </c>
      <c r="E2421" s="41" t="s">
        <v>248</v>
      </c>
      <c r="F2421" s="41" t="s">
        <v>767</v>
      </c>
      <c r="G2421" s="41">
        <v>12</v>
      </c>
      <c r="H2421" s="41">
        <v>12621.135251624901</v>
      </c>
      <c r="I2421" s="41">
        <v>21634</v>
      </c>
      <c r="J2421" s="41">
        <v>12373</v>
      </c>
      <c r="K2421" s="41">
        <v>430.51660000000004</v>
      </c>
      <c r="L2421" s="41">
        <v>246.2227</v>
      </c>
      <c r="M2421" s="41"/>
      <c r="N2421" s="41"/>
      <c r="O2421" s="41"/>
      <c r="P2421" s="41"/>
      <c r="Q2421" s="41">
        <v>0</v>
      </c>
      <c r="R2421" s="41">
        <v>0</v>
      </c>
      <c r="S2421" s="41"/>
      <c r="T2421" s="41"/>
      <c r="U2421" s="41">
        <v>34007</v>
      </c>
      <c r="V2421" s="41">
        <v>676.73930000000007</v>
      </c>
      <c r="W2421" s="41"/>
      <c r="X2421" s="41"/>
    </row>
    <row r="2422" spans="1:24" x14ac:dyDescent="0.35">
      <c r="A2422" s="41" t="s">
        <v>700</v>
      </c>
      <c r="B2422" s="41" t="s">
        <v>569</v>
      </c>
      <c r="C2422" s="41" t="s">
        <v>18</v>
      </c>
      <c r="D2422" s="41" t="s">
        <v>248</v>
      </c>
      <c r="E2422" s="41" t="s">
        <v>248</v>
      </c>
      <c r="F2422" s="41" t="s">
        <v>757</v>
      </c>
      <c r="G2422" s="41">
        <v>2</v>
      </c>
      <c r="H2422" s="41">
        <v>12621.135251624901</v>
      </c>
      <c r="I2422" s="41">
        <v>30589</v>
      </c>
      <c r="J2422" s="41">
        <v>18517</v>
      </c>
      <c r="K2422" s="41">
        <v>565.89649999999995</v>
      </c>
      <c r="L2422" s="41">
        <v>342.56450000000001</v>
      </c>
      <c r="M2422" s="41">
        <v>22173</v>
      </c>
      <c r="N2422" s="41">
        <v>1440</v>
      </c>
      <c r="O2422" s="41">
        <v>441.24270000000001</v>
      </c>
      <c r="P2422" s="41">
        <v>28.656000000000002</v>
      </c>
      <c r="Q2422" s="41">
        <v>0</v>
      </c>
      <c r="R2422" s="41">
        <v>0</v>
      </c>
      <c r="S2422" s="41">
        <v>0</v>
      </c>
      <c r="T2422" s="41">
        <v>0</v>
      </c>
      <c r="U2422" s="41">
        <v>49106</v>
      </c>
      <c r="V2422" s="41">
        <v>908.46100000000001</v>
      </c>
      <c r="W2422" s="41">
        <v>23613</v>
      </c>
      <c r="X2422" s="41">
        <v>469.89870000000002</v>
      </c>
    </row>
    <row r="2423" spans="1:24" x14ac:dyDescent="0.35">
      <c r="A2423" s="41" t="s">
        <v>700</v>
      </c>
      <c r="B2423" s="41" t="s">
        <v>569</v>
      </c>
      <c r="C2423" s="41" t="s">
        <v>18</v>
      </c>
      <c r="D2423" s="41" t="s">
        <v>248</v>
      </c>
      <c r="E2423" s="41" t="s">
        <v>248</v>
      </c>
      <c r="F2423" s="41" t="s">
        <v>763</v>
      </c>
      <c r="G2423" s="41">
        <v>8</v>
      </c>
      <c r="H2423" s="41">
        <v>12621.135251624901</v>
      </c>
      <c r="I2423" s="41">
        <v>33240</v>
      </c>
      <c r="J2423" s="41">
        <v>4267</v>
      </c>
      <c r="K2423" s="41">
        <v>661.476</v>
      </c>
      <c r="L2423" s="41">
        <v>84.913300000000007</v>
      </c>
      <c r="M2423" s="41"/>
      <c r="N2423" s="41"/>
      <c r="O2423" s="41"/>
      <c r="P2423" s="41"/>
      <c r="Q2423" s="41">
        <v>0</v>
      </c>
      <c r="R2423" s="41">
        <v>0</v>
      </c>
      <c r="S2423" s="41"/>
      <c r="T2423" s="41"/>
      <c r="U2423" s="41">
        <v>37507</v>
      </c>
      <c r="V2423" s="41">
        <v>746.38930000000005</v>
      </c>
      <c r="W2423" s="41"/>
      <c r="X2423" s="41"/>
    </row>
    <row r="2424" spans="1:24" x14ac:dyDescent="0.35">
      <c r="A2424" s="41" t="s">
        <v>700</v>
      </c>
      <c r="B2424" s="41" t="s">
        <v>569</v>
      </c>
      <c r="C2424" s="41" t="s">
        <v>18</v>
      </c>
      <c r="D2424" s="41" t="s">
        <v>248</v>
      </c>
      <c r="E2424" s="41" t="s">
        <v>248</v>
      </c>
      <c r="F2424" s="41" t="s">
        <v>762</v>
      </c>
      <c r="G2424" s="41">
        <v>7</v>
      </c>
      <c r="H2424" s="41">
        <v>12621.135251624901</v>
      </c>
      <c r="I2424" s="41">
        <v>18487</v>
      </c>
      <c r="J2424" s="41">
        <v>3187</v>
      </c>
      <c r="K2424" s="41">
        <v>367.8913</v>
      </c>
      <c r="L2424" s="41">
        <v>63.421300000000002</v>
      </c>
      <c r="M2424" s="41">
        <v>0</v>
      </c>
      <c r="N2424" s="41">
        <v>29219</v>
      </c>
      <c r="O2424" s="41">
        <v>0</v>
      </c>
      <c r="P2424" s="41">
        <v>657.42750000000001</v>
      </c>
      <c r="Q2424" s="41">
        <v>0</v>
      </c>
      <c r="R2424" s="41">
        <v>0</v>
      </c>
      <c r="S2424" s="41">
        <v>0</v>
      </c>
      <c r="T2424" s="41">
        <v>0</v>
      </c>
      <c r="U2424" s="41">
        <v>21674</v>
      </c>
      <c r="V2424" s="41">
        <v>431.31259999999997</v>
      </c>
      <c r="W2424" s="41">
        <v>29219</v>
      </c>
      <c r="X2424" s="41">
        <v>657.42750000000001</v>
      </c>
    </row>
    <row r="2425" spans="1:24" x14ac:dyDescent="0.35">
      <c r="A2425" s="41" t="s">
        <v>700</v>
      </c>
      <c r="B2425" s="41" t="s">
        <v>569</v>
      </c>
      <c r="C2425" s="41" t="s">
        <v>18</v>
      </c>
      <c r="D2425" s="41" t="s">
        <v>248</v>
      </c>
      <c r="E2425" s="41" t="s">
        <v>248</v>
      </c>
      <c r="F2425" s="41" t="s">
        <v>761</v>
      </c>
      <c r="G2425" s="41">
        <v>6</v>
      </c>
      <c r="H2425" s="41">
        <v>12621.135251624901</v>
      </c>
      <c r="I2425" s="41">
        <v>10684</v>
      </c>
      <c r="J2425" s="41">
        <v>8834</v>
      </c>
      <c r="K2425" s="41">
        <v>212.61160000000001</v>
      </c>
      <c r="L2425" s="41">
        <v>175.79660000000001</v>
      </c>
      <c r="M2425" s="41">
        <v>27553</v>
      </c>
      <c r="N2425" s="41">
        <v>35823</v>
      </c>
      <c r="O2425" s="41">
        <v>619.9425</v>
      </c>
      <c r="P2425" s="41">
        <v>806.01749999999993</v>
      </c>
      <c r="Q2425" s="41">
        <v>0</v>
      </c>
      <c r="R2425" s="41">
        <v>0</v>
      </c>
      <c r="S2425" s="41">
        <v>0</v>
      </c>
      <c r="T2425" s="41">
        <v>0</v>
      </c>
      <c r="U2425" s="41">
        <v>19518</v>
      </c>
      <c r="V2425" s="41">
        <v>388.40820000000002</v>
      </c>
      <c r="W2425" s="41">
        <v>63376</v>
      </c>
      <c r="X2425" s="41">
        <v>1425.96</v>
      </c>
    </row>
    <row r="2426" spans="1:24" x14ac:dyDescent="0.35">
      <c r="A2426" s="41" t="s">
        <v>249</v>
      </c>
      <c r="B2426" s="41" t="s">
        <v>431</v>
      </c>
      <c r="C2426" s="41" t="s">
        <v>18</v>
      </c>
      <c r="D2426" s="41" t="s">
        <v>250</v>
      </c>
      <c r="E2426" s="41" t="s">
        <v>250</v>
      </c>
      <c r="F2426" s="41" t="s">
        <v>756</v>
      </c>
      <c r="G2426" s="41">
        <v>1</v>
      </c>
      <c r="H2426" s="41">
        <v>3984.1946636344101</v>
      </c>
      <c r="I2426" s="41">
        <v>2990</v>
      </c>
      <c r="J2426" s="41">
        <v>1661</v>
      </c>
      <c r="K2426" s="41">
        <v>55.314999999999998</v>
      </c>
      <c r="L2426" s="41">
        <v>30.728499999999997</v>
      </c>
      <c r="M2426" s="41">
        <v>4095</v>
      </c>
      <c r="N2426" s="41">
        <v>113</v>
      </c>
      <c r="O2426" s="41">
        <v>81.490499999999997</v>
      </c>
      <c r="P2426" s="41">
        <v>2.2486999999999999</v>
      </c>
      <c r="Q2426" s="41">
        <v>0</v>
      </c>
      <c r="R2426" s="41">
        <v>0</v>
      </c>
      <c r="S2426" s="41">
        <v>3772</v>
      </c>
      <c r="T2426" s="41">
        <v>82.983999999999995</v>
      </c>
      <c r="U2426" s="41">
        <v>4651</v>
      </c>
      <c r="V2426" s="41">
        <v>86.043499999999995</v>
      </c>
      <c r="W2426" s="41">
        <v>7980</v>
      </c>
      <c r="X2426" s="41">
        <v>166.72319999999999</v>
      </c>
    </row>
    <row r="2427" spans="1:24" x14ac:dyDescent="0.35">
      <c r="A2427" s="41" t="s">
        <v>249</v>
      </c>
      <c r="B2427" s="41" t="s">
        <v>431</v>
      </c>
      <c r="C2427" s="41" t="s">
        <v>18</v>
      </c>
      <c r="D2427" s="41" t="s">
        <v>250</v>
      </c>
      <c r="E2427" s="41" t="s">
        <v>250</v>
      </c>
      <c r="F2427" s="41" t="s">
        <v>760</v>
      </c>
      <c r="G2427" s="41">
        <v>5</v>
      </c>
      <c r="H2427" s="41">
        <v>3984.1946636344101</v>
      </c>
      <c r="I2427" s="41">
        <v>4530</v>
      </c>
      <c r="J2427" s="41">
        <v>1486</v>
      </c>
      <c r="K2427" s="41">
        <v>83.804999999999993</v>
      </c>
      <c r="L2427" s="41">
        <v>27.491</v>
      </c>
      <c r="M2427" s="41">
        <v>14013</v>
      </c>
      <c r="N2427" s="41">
        <v>0</v>
      </c>
      <c r="O2427" s="41">
        <v>278.8587</v>
      </c>
      <c r="P2427" s="41">
        <v>0</v>
      </c>
      <c r="Q2427" s="41">
        <v>4205</v>
      </c>
      <c r="R2427" s="41">
        <v>75.269499999999994</v>
      </c>
      <c r="S2427" s="41">
        <v>3835</v>
      </c>
      <c r="T2427" s="41">
        <v>84.37</v>
      </c>
      <c r="U2427" s="41">
        <v>10221</v>
      </c>
      <c r="V2427" s="41">
        <v>186.56549999999999</v>
      </c>
      <c r="W2427" s="41">
        <v>17848</v>
      </c>
      <c r="X2427" s="41">
        <v>363.2287</v>
      </c>
    </row>
    <row r="2428" spans="1:24" x14ac:dyDescent="0.35">
      <c r="A2428" s="41" t="s">
        <v>249</v>
      </c>
      <c r="B2428" s="41" t="s">
        <v>431</v>
      </c>
      <c r="C2428" s="41" t="s">
        <v>18</v>
      </c>
      <c r="D2428" s="41" t="s">
        <v>250</v>
      </c>
      <c r="E2428" s="41" t="s">
        <v>250</v>
      </c>
      <c r="F2428" s="41" t="s">
        <v>764</v>
      </c>
      <c r="G2428" s="41">
        <v>9</v>
      </c>
      <c r="H2428" s="41">
        <v>3984.1946636344101</v>
      </c>
      <c r="I2428" s="41">
        <v>2842</v>
      </c>
      <c r="J2428" s="41">
        <v>45</v>
      </c>
      <c r="K2428" s="41">
        <v>56.555800000000005</v>
      </c>
      <c r="L2428" s="41">
        <v>0.89550000000000007</v>
      </c>
      <c r="M2428" s="41"/>
      <c r="N2428" s="41"/>
      <c r="O2428" s="41"/>
      <c r="P2428" s="41"/>
      <c r="Q2428" s="41">
        <v>2711</v>
      </c>
      <c r="R2428" s="41">
        <v>48.526899999999998</v>
      </c>
      <c r="S2428" s="41"/>
      <c r="T2428" s="41"/>
      <c r="U2428" s="41">
        <v>5598</v>
      </c>
      <c r="V2428" s="41">
        <v>105.9782</v>
      </c>
      <c r="W2428" s="41"/>
      <c r="X2428" s="41"/>
    </row>
    <row r="2429" spans="1:24" x14ac:dyDescent="0.35">
      <c r="A2429" s="41" t="s">
        <v>249</v>
      </c>
      <c r="B2429" s="41" t="s">
        <v>431</v>
      </c>
      <c r="C2429" s="41" t="s">
        <v>18</v>
      </c>
      <c r="D2429" s="41" t="s">
        <v>250</v>
      </c>
      <c r="E2429" s="41" t="s">
        <v>250</v>
      </c>
      <c r="F2429" s="41" t="s">
        <v>766</v>
      </c>
      <c r="G2429" s="41">
        <v>11</v>
      </c>
      <c r="H2429" s="41">
        <v>3984.1946636344101</v>
      </c>
      <c r="I2429" s="41">
        <v>4487</v>
      </c>
      <c r="J2429" s="41">
        <v>354</v>
      </c>
      <c r="K2429" s="41">
        <v>89.291300000000007</v>
      </c>
      <c r="L2429" s="41">
        <v>7.0446</v>
      </c>
      <c r="M2429" s="41"/>
      <c r="N2429" s="41"/>
      <c r="O2429" s="41"/>
      <c r="P2429" s="41"/>
      <c r="Q2429" s="41">
        <v>3416</v>
      </c>
      <c r="R2429" s="41">
        <v>61.1464</v>
      </c>
      <c r="S2429" s="41"/>
      <c r="T2429" s="41"/>
      <c r="U2429" s="41">
        <v>8257</v>
      </c>
      <c r="V2429" s="41">
        <v>157.48230000000001</v>
      </c>
      <c r="W2429" s="41"/>
      <c r="X2429" s="41"/>
    </row>
    <row r="2430" spans="1:24" x14ac:dyDescent="0.35">
      <c r="A2430" s="41" t="s">
        <v>249</v>
      </c>
      <c r="B2430" s="41" t="s">
        <v>431</v>
      </c>
      <c r="C2430" s="41" t="s">
        <v>18</v>
      </c>
      <c r="D2430" s="41" t="s">
        <v>250</v>
      </c>
      <c r="E2430" s="41" t="s">
        <v>250</v>
      </c>
      <c r="F2430" s="41" t="s">
        <v>765</v>
      </c>
      <c r="G2430" s="41">
        <v>10</v>
      </c>
      <c r="H2430" s="41">
        <v>3984.1946636344101</v>
      </c>
      <c r="I2430" s="41">
        <v>3987</v>
      </c>
      <c r="J2430" s="41">
        <v>629</v>
      </c>
      <c r="K2430" s="41">
        <v>79.341300000000004</v>
      </c>
      <c r="L2430" s="41">
        <v>12.517100000000001</v>
      </c>
      <c r="M2430" s="41"/>
      <c r="N2430" s="41"/>
      <c r="O2430" s="41"/>
      <c r="P2430" s="41"/>
      <c r="Q2430" s="41">
        <v>3811</v>
      </c>
      <c r="R2430" s="41">
        <v>68.216899999999995</v>
      </c>
      <c r="S2430" s="41"/>
      <c r="T2430" s="41"/>
      <c r="U2430" s="41">
        <v>8427</v>
      </c>
      <c r="V2430" s="41">
        <v>160.0753</v>
      </c>
      <c r="W2430" s="41"/>
      <c r="X2430" s="41"/>
    </row>
    <row r="2431" spans="1:24" x14ac:dyDescent="0.35">
      <c r="A2431" s="41" t="s">
        <v>249</v>
      </c>
      <c r="B2431" s="41" t="s">
        <v>431</v>
      </c>
      <c r="C2431" s="41" t="s">
        <v>18</v>
      </c>
      <c r="D2431" s="41" t="s">
        <v>250</v>
      </c>
      <c r="E2431" s="41" t="s">
        <v>250</v>
      </c>
      <c r="F2431" s="41" t="s">
        <v>759</v>
      </c>
      <c r="G2431" s="41">
        <v>4</v>
      </c>
      <c r="H2431" s="41">
        <v>3984.1946636344101</v>
      </c>
      <c r="I2431" s="41">
        <v>2383</v>
      </c>
      <c r="J2431" s="41">
        <v>4</v>
      </c>
      <c r="K2431" s="41">
        <v>44.085499999999996</v>
      </c>
      <c r="L2431" s="41">
        <v>7.3999999999999996E-2</v>
      </c>
      <c r="M2431" s="41">
        <v>4781</v>
      </c>
      <c r="N2431" s="41">
        <v>52</v>
      </c>
      <c r="O2431" s="41">
        <v>95.141900000000007</v>
      </c>
      <c r="P2431" s="41">
        <v>1.0348000000000002</v>
      </c>
      <c r="Q2431" s="41">
        <v>3449</v>
      </c>
      <c r="R2431" s="41">
        <v>61.737099999999998</v>
      </c>
      <c r="S2431" s="41">
        <v>4392</v>
      </c>
      <c r="T2431" s="41">
        <v>96.623999999999995</v>
      </c>
      <c r="U2431" s="41">
        <v>5836</v>
      </c>
      <c r="V2431" s="41">
        <v>105.89659999999999</v>
      </c>
      <c r="W2431" s="41">
        <v>9225</v>
      </c>
      <c r="X2431" s="41">
        <v>192.80070000000001</v>
      </c>
    </row>
    <row r="2432" spans="1:24" x14ac:dyDescent="0.35">
      <c r="A2432" s="41" t="s">
        <v>249</v>
      </c>
      <c r="B2432" s="41" t="s">
        <v>431</v>
      </c>
      <c r="C2432" s="41" t="s">
        <v>18</v>
      </c>
      <c r="D2432" s="41" t="s">
        <v>250</v>
      </c>
      <c r="E2432" s="41" t="s">
        <v>250</v>
      </c>
      <c r="F2432" s="41" t="s">
        <v>758</v>
      </c>
      <c r="G2432" s="41">
        <v>3</v>
      </c>
      <c r="H2432" s="41">
        <v>3984.1946636344101</v>
      </c>
      <c r="I2432" s="41">
        <v>2755</v>
      </c>
      <c r="J2432" s="41">
        <v>107</v>
      </c>
      <c r="K2432" s="41">
        <v>50.967499999999994</v>
      </c>
      <c r="L2432" s="41">
        <v>1.9794999999999998</v>
      </c>
      <c r="M2432" s="41">
        <v>4267</v>
      </c>
      <c r="N2432" s="41">
        <v>34</v>
      </c>
      <c r="O2432" s="41">
        <v>84.913300000000007</v>
      </c>
      <c r="P2432" s="41">
        <v>0.67660000000000009</v>
      </c>
      <c r="Q2432" s="41">
        <v>3264</v>
      </c>
      <c r="R2432" s="41">
        <v>58.425600000000003</v>
      </c>
      <c r="S2432" s="41">
        <v>2835</v>
      </c>
      <c r="T2432" s="41">
        <v>62.37</v>
      </c>
      <c r="U2432" s="41">
        <v>6126</v>
      </c>
      <c r="V2432" s="41">
        <v>111.37260000000001</v>
      </c>
      <c r="W2432" s="41">
        <v>7136</v>
      </c>
      <c r="X2432" s="41">
        <v>147.9599</v>
      </c>
    </row>
    <row r="2433" spans="1:24" x14ac:dyDescent="0.35">
      <c r="A2433" s="41" t="s">
        <v>249</v>
      </c>
      <c r="B2433" s="41" t="s">
        <v>431</v>
      </c>
      <c r="C2433" s="41" t="s">
        <v>18</v>
      </c>
      <c r="D2433" s="41" t="s">
        <v>250</v>
      </c>
      <c r="E2433" s="41" t="s">
        <v>250</v>
      </c>
      <c r="F2433" s="41" t="s">
        <v>767</v>
      </c>
      <c r="G2433" s="41">
        <v>12</v>
      </c>
      <c r="H2433" s="41">
        <v>3984.1946636344101</v>
      </c>
      <c r="I2433" s="41">
        <v>4312</v>
      </c>
      <c r="J2433" s="41">
        <v>759</v>
      </c>
      <c r="K2433" s="41">
        <v>85.808800000000005</v>
      </c>
      <c r="L2433" s="41">
        <v>15.104100000000001</v>
      </c>
      <c r="M2433" s="41"/>
      <c r="N2433" s="41"/>
      <c r="O2433" s="41"/>
      <c r="P2433" s="41"/>
      <c r="Q2433" s="41">
        <v>3666</v>
      </c>
      <c r="R2433" s="41">
        <v>65.621399999999994</v>
      </c>
      <c r="S2433" s="41"/>
      <c r="T2433" s="41"/>
      <c r="U2433" s="41">
        <v>8737</v>
      </c>
      <c r="V2433" s="41">
        <v>166.5343</v>
      </c>
      <c r="W2433" s="41"/>
      <c r="X2433" s="41"/>
    </row>
    <row r="2434" spans="1:24" x14ac:dyDescent="0.35">
      <c r="A2434" s="41" t="s">
        <v>249</v>
      </c>
      <c r="B2434" s="41" t="s">
        <v>431</v>
      </c>
      <c r="C2434" s="41" t="s">
        <v>18</v>
      </c>
      <c r="D2434" s="41" t="s">
        <v>250</v>
      </c>
      <c r="E2434" s="41" t="s">
        <v>250</v>
      </c>
      <c r="F2434" s="41" t="s">
        <v>757</v>
      </c>
      <c r="G2434" s="41">
        <v>2</v>
      </c>
      <c r="H2434" s="41">
        <v>3984.1946636344101</v>
      </c>
      <c r="I2434" s="41">
        <v>3856</v>
      </c>
      <c r="J2434" s="41">
        <v>10</v>
      </c>
      <c r="K2434" s="41">
        <v>71.335999999999999</v>
      </c>
      <c r="L2434" s="41">
        <v>0.185</v>
      </c>
      <c r="M2434" s="41">
        <v>2945</v>
      </c>
      <c r="N2434" s="41">
        <v>60</v>
      </c>
      <c r="O2434" s="41">
        <v>58.605500000000006</v>
      </c>
      <c r="P2434" s="41">
        <v>1.194</v>
      </c>
      <c r="Q2434" s="41">
        <v>1500</v>
      </c>
      <c r="R2434" s="41">
        <v>26.85</v>
      </c>
      <c r="S2434" s="41">
        <v>1657</v>
      </c>
      <c r="T2434" s="41">
        <v>36.454000000000001</v>
      </c>
      <c r="U2434" s="41">
        <v>5366</v>
      </c>
      <c r="V2434" s="41">
        <v>98.371000000000009</v>
      </c>
      <c r="W2434" s="41">
        <v>4662</v>
      </c>
      <c r="X2434" s="41">
        <v>96.253500000000003</v>
      </c>
    </row>
    <row r="2435" spans="1:24" x14ac:dyDescent="0.35">
      <c r="A2435" s="41" t="s">
        <v>249</v>
      </c>
      <c r="B2435" s="41" t="s">
        <v>431</v>
      </c>
      <c r="C2435" s="41" t="s">
        <v>18</v>
      </c>
      <c r="D2435" s="41" t="s">
        <v>250</v>
      </c>
      <c r="E2435" s="41" t="s">
        <v>250</v>
      </c>
      <c r="F2435" s="41" t="s">
        <v>763</v>
      </c>
      <c r="G2435" s="41">
        <v>8</v>
      </c>
      <c r="H2435" s="41">
        <v>3984.1946636344101</v>
      </c>
      <c r="I2435" s="41">
        <v>2978</v>
      </c>
      <c r="J2435" s="41">
        <v>296</v>
      </c>
      <c r="K2435" s="41">
        <v>59.2622</v>
      </c>
      <c r="L2435" s="41">
        <v>5.8904000000000005</v>
      </c>
      <c r="M2435" s="41"/>
      <c r="N2435" s="41"/>
      <c r="O2435" s="41"/>
      <c r="P2435" s="41"/>
      <c r="Q2435" s="41">
        <v>3177</v>
      </c>
      <c r="R2435" s="41">
        <v>56.868299999999998</v>
      </c>
      <c r="S2435" s="41"/>
      <c r="T2435" s="41"/>
      <c r="U2435" s="41">
        <v>6451</v>
      </c>
      <c r="V2435" s="41">
        <v>122.02090000000001</v>
      </c>
      <c r="W2435" s="41"/>
      <c r="X2435" s="41"/>
    </row>
    <row r="2436" spans="1:24" x14ac:dyDescent="0.35">
      <c r="A2436" s="41" t="s">
        <v>249</v>
      </c>
      <c r="B2436" s="41" t="s">
        <v>431</v>
      </c>
      <c r="C2436" s="41" t="s">
        <v>18</v>
      </c>
      <c r="D2436" s="41" t="s">
        <v>250</v>
      </c>
      <c r="E2436" s="41" t="s">
        <v>250</v>
      </c>
      <c r="F2436" s="41" t="s">
        <v>762</v>
      </c>
      <c r="G2436" s="41">
        <v>7</v>
      </c>
      <c r="H2436" s="41">
        <v>3984.1946636344101</v>
      </c>
      <c r="I2436" s="41">
        <v>15913</v>
      </c>
      <c r="J2436" s="41">
        <v>1490</v>
      </c>
      <c r="K2436" s="41">
        <v>316.6687</v>
      </c>
      <c r="L2436" s="41">
        <v>29.651</v>
      </c>
      <c r="M2436" s="41">
        <v>0</v>
      </c>
      <c r="N2436" s="41">
        <v>3750</v>
      </c>
      <c r="O2436" s="41">
        <v>0</v>
      </c>
      <c r="P2436" s="41">
        <v>84.375</v>
      </c>
      <c r="Q2436" s="41">
        <v>4254</v>
      </c>
      <c r="R2436" s="41">
        <v>76.146600000000007</v>
      </c>
      <c r="S2436" s="41">
        <v>4872</v>
      </c>
      <c r="T2436" s="41">
        <v>107.184</v>
      </c>
      <c r="U2436" s="41">
        <v>21657</v>
      </c>
      <c r="V2436" s="41">
        <v>422.46630000000005</v>
      </c>
      <c r="W2436" s="41">
        <v>8622</v>
      </c>
      <c r="X2436" s="41">
        <v>191.559</v>
      </c>
    </row>
    <row r="2437" spans="1:24" x14ac:dyDescent="0.35">
      <c r="A2437" s="41" t="s">
        <v>249</v>
      </c>
      <c r="B2437" s="41" t="s">
        <v>431</v>
      </c>
      <c r="C2437" s="41" t="s">
        <v>18</v>
      </c>
      <c r="D2437" s="41" t="s">
        <v>250</v>
      </c>
      <c r="E2437" s="41" t="s">
        <v>250</v>
      </c>
      <c r="F2437" s="41" t="s">
        <v>761</v>
      </c>
      <c r="G2437" s="41">
        <v>6</v>
      </c>
      <c r="H2437" s="41">
        <v>3984.1946636344101</v>
      </c>
      <c r="I2437" s="41">
        <v>9609</v>
      </c>
      <c r="J2437" s="41">
        <v>4178</v>
      </c>
      <c r="K2437" s="41">
        <v>191.2191</v>
      </c>
      <c r="L2437" s="41">
        <v>83.142200000000003</v>
      </c>
      <c r="M2437" s="41">
        <v>8485</v>
      </c>
      <c r="N2437" s="41">
        <v>2059</v>
      </c>
      <c r="O2437" s="41">
        <v>190.91249999999999</v>
      </c>
      <c r="P2437" s="41">
        <v>46.327500000000001</v>
      </c>
      <c r="Q2437" s="41">
        <v>4196</v>
      </c>
      <c r="R2437" s="41">
        <v>75.108400000000003</v>
      </c>
      <c r="S2437" s="41">
        <v>4056</v>
      </c>
      <c r="T2437" s="41">
        <v>89.231999999999999</v>
      </c>
      <c r="U2437" s="41">
        <v>17983</v>
      </c>
      <c r="V2437" s="41">
        <v>349.46970000000005</v>
      </c>
      <c r="W2437" s="41">
        <v>14600</v>
      </c>
      <c r="X2437" s="41">
        <v>326.47199999999998</v>
      </c>
    </row>
    <row r="2438" spans="1:24" x14ac:dyDescent="0.35">
      <c r="A2438" s="41" t="s">
        <v>715</v>
      </c>
      <c r="B2438" s="41" t="s">
        <v>431</v>
      </c>
      <c r="C2438" s="41" t="s">
        <v>18</v>
      </c>
      <c r="D2438" s="41" t="s">
        <v>251</v>
      </c>
      <c r="E2438" s="41" t="s">
        <v>251</v>
      </c>
      <c r="F2438" s="41" t="s">
        <v>756</v>
      </c>
      <c r="G2438" s="41">
        <v>1</v>
      </c>
      <c r="H2438" s="41">
        <v>4271.7758954057999</v>
      </c>
      <c r="I2438" s="41">
        <v>41</v>
      </c>
      <c r="J2438" s="41">
        <v>832</v>
      </c>
      <c r="K2438" s="41">
        <v>0.75849999999999995</v>
      </c>
      <c r="L2438" s="41">
        <v>15.391999999999999</v>
      </c>
      <c r="M2438" s="41">
        <v>101</v>
      </c>
      <c r="N2438" s="41">
        <v>0</v>
      </c>
      <c r="O2438" s="41">
        <v>2.0099</v>
      </c>
      <c r="P2438" s="41">
        <v>0</v>
      </c>
      <c r="Q2438" s="41">
        <v>0</v>
      </c>
      <c r="R2438" s="41">
        <v>0</v>
      </c>
      <c r="S2438" s="41">
        <v>0</v>
      </c>
      <c r="T2438" s="41">
        <v>0</v>
      </c>
      <c r="U2438" s="41">
        <v>873</v>
      </c>
      <c r="V2438" s="41">
        <v>16.150500000000001</v>
      </c>
      <c r="W2438" s="41">
        <v>101</v>
      </c>
      <c r="X2438" s="41">
        <v>2.0099</v>
      </c>
    </row>
    <row r="2439" spans="1:24" x14ac:dyDescent="0.35">
      <c r="A2439" s="41" t="s">
        <v>715</v>
      </c>
      <c r="B2439" s="41" t="s">
        <v>431</v>
      </c>
      <c r="C2439" s="41" t="s">
        <v>18</v>
      </c>
      <c r="D2439" s="41" t="s">
        <v>251</v>
      </c>
      <c r="E2439" s="41" t="s">
        <v>251</v>
      </c>
      <c r="F2439" s="41" t="s">
        <v>760</v>
      </c>
      <c r="G2439" s="41">
        <v>5</v>
      </c>
      <c r="H2439" s="41">
        <v>4271.7758954057999</v>
      </c>
      <c r="I2439" s="41">
        <v>349</v>
      </c>
      <c r="J2439" s="41">
        <v>0</v>
      </c>
      <c r="K2439" s="41">
        <v>6.4564999999999992</v>
      </c>
      <c r="L2439" s="41">
        <v>0</v>
      </c>
      <c r="M2439" s="41">
        <v>104</v>
      </c>
      <c r="N2439" s="41">
        <v>0</v>
      </c>
      <c r="O2439" s="41">
        <v>2.0696000000000003</v>
      </c>
      <c r="P2439" s="41">
        <v>0</v>
      </c>
      <c r="Q2439" s="41">
        <v>0</v>
      </c>
      <c r="R2439" s="41">
        <v>0</v>
      </c>
      <c r="S2439" s="41">
        <v>0</v>
      </c>
      <c r="T2439" s="41">
        <v>0</v>
      </c>
      <c r="U2439" s="41">
        <v>349</v>
      </c>
      <c r="V2439" s="41">
        <v>6.4564999999999992</v>
      </c>
      <c r="W2439" s="41">
        <v>104</v>
      </c>
      <c r="X2439" s="41">
        <v>2.0696000000000003</v>
      </c>
    </row>
    <row r="2440" spans="1:24" x14ac:dyDescent="0.35">
      <c r="A2440" s="41" t="s">
        <v>715</v>
      </c>
      <c r="B2440" s="41" t="s">
        <v>431</v>
      </c>
      <c r="C2440" s="41" t="s">
        <v>18</v>
      </c>
      <c r="D2440" s="41" t="s">
        <v>251</v>
      </c>
      <c r="E2440" s="41" t="s">
        <v>251</v>
      </c>
      <c r="F2440" s="41" t="s">
        <v>764</v>
      </c>
      <c r="G2440" s="41">
        <v>9</v>
      </c>
      <c r="H2440" s="41">
        <v>4271.7758954057999</v>
      </c>
      <c r="I2440" s="41">
        <v>176</v>
      </c>
      <c r="J2440" s="41">
        <v>0</v>
      </c>
      <c r="K2440" s="41">
        <v>3.5024000000000002</v>
      </c>
      <c r="L2440" s="41">
        <v>0</v>
      </c>
      <c r="M2440" s="41"/>
      <c r="N2440" s="41"/>
      <c r="O2440" s="41"/>
      <c r="P2440" s="41"/>
      <c r="Q2440" s="41">
        <v>0</v>
      </c>
      <c r="R2440" s="41">
        <v>0</v>
      </c>
      <c r="S2440" s="41"/>
      <c r="T2440" s="41"/>
      <c r="U2440" s="41">
        <v>176</v>
      </c>
      <c r="V2440" s="41">
        <v>3.5024000000000002</v>
      </c>
      <c r="W2440" s="41"/>
      <c r="X2440" s="41"/>
    </row>
    <row r="2441" spans="1:24" x14ac:dyDescent="0.35">
      <c r="A2441" s="41" t="s">
        <v>715</v>
      </c>
      <c r="B2441" s="41" t="s">
        <v>431</v>
      </c>
      <c r="C2441" s="41" t="s">
        <v>18</v>
      </c>
      <c r="D2441" s="41" t="s">
        <v>251</v>
      </c>
      <c r="E2441" s="41" t="s">
        <v>251</v>
      </c>
      <c r="F2441" s="41" t="s">
        <v>766</v>
      </c>
      <c r="G2441" s="41">
        <v>11</v>
      </c>
      <c r="H2441" s="41">
        <v>4271.7758954057999</v>
      </c>
      <c r="I2441" s="41">
        <v>143</v>
      </c>
      <c r="J2441" s="41">
        <v>0</v>
      </c>
      <c r="K2441" s="41">
        <v>2.8457000000000003</v>
      </c>
      <c r="L2441" s="41">
        <v>0</v>
      </c>
      <c r="M2441" s="41"/>
      <c r="N2441" s="41"/>
      <c r="O2441" s="41"/>
      <c r="P2441" s="41"/>
      <c r="Q2441" s="41">
        <v>0</v>
      </c>
      <c r="R2441" s="41">
        <v>0</v>
      </c>
      <c r="S2441" s="41"/>
      <c r="T2441" s="41"/>
      <c r="U2441" s="41">
        <v>143</v>
      </c>
      <c r="V2441" s="41">
        <v>2.8457000000000003</v>
      </c>
      <c r="W2441" s="41"/>
      <c r="X2441" s="41"/>
    </row>
    <row r="2442" spans="1:24" x14ac:dyDescent="0.35">
      <c r="A2442" s="41" t="s">
        <v>715</v>
      </c>
      <c r="B2442" s="41" t="s">
        <v>431</v>
      </c>
      <c r="C2442" s="41" t="s">
        <v>18</v>
      </c>
      <c r="D2442" s="41" t="s">
        <v>251</v>
      </c>
      <c r="E2442" s="41" t="s">
        <v>251</v>
      </c>
      <c r="F2442" s="41" t="s">
        <v>765</v>
      </c>
      <c r="G2442" s="41">
        <v>10</v>
      </c>
      <c r="H2442" s="41">
        <v>4271.7758954057999</v>
      </c>
      <c r="I2442" s="41">
        <v>150</v>
      </c>
      <c r="J2442" s="41">
        <v>0</v>
      </c>
      <c r="K2442" s="41">
        <v>2.9850000000000003</v>
      </c>
      <c r="L2442" s="41">
        <v>0</v>
      </c>
      <c r="M2442" s="41"/>
      <c r="N2442" s="41"/>
      <c r="O2442" s="41"/>
      <c r="P2442" s="41"/>
      <c r="Q2442" s="41">
        <v>0</v>
      </c>
      <c r="R2442" s="41">
        <v>0</v>
      </c>
      <c r="S2442" s="41"/>
      <c r="T2442" s="41"/>
      <c r="U2442" s="41">
        <v>150</v>
      </c>
      <c r="V2442" s="41">
        <v>2.9850000000000003</v>
      </c>
      <c r="W2442" s="41"/>
      <c r="X2442" s="41"/>
    </row>
    <row r="2443" spans="1:24" x14ac:dyDescent="0.35">
      <c r="A2443" s="41" t="s">
        <v>715</v>
      </c>
      <c r="B2443" s="41" t="s">
        <v>431</v>
      </c>
      <c r="C2443" s="41" t="s">
        <v>18</v>
      </c>
      <c r="D2443" s="41" t="s">
        <v>251</v>
      </c>
      <c r="E2443" s="41" t="s">
        <v>251</v>
      </c>
      <c r="F2443" s="41" t="s">
        <v>759</v>
      </c>
      <c r="G2443" s="41">
        <v>4</v>
      </c>
      <c r="H2443" s="41">
        <v>4271.7758954057999</v>
      </c>
      <c r="I2443" s="41">
        <v>576</v>
      </c>
      <c r="J2443" s="41">
        <v>0</v>
      </c>
      <c r="K2443" s="41">
        <v>10.655999999999999</v>
      </c>
      <c r="L2443" s="41">
        <v>0</v>
      </c>
      <c r="M2443" s="41">
        <v>214</v>
      </c>
      <c r="N2443" s="41">
        <v>0</v>
      </c>
      <c r="O2443" s="41">
        <v>4.2586000000000004</v>
      </c>
      <c r="P2443" s="41">
        <v>0</v>
      </c>
      <c r="Q2443" s="41">
        <v>0</v>
      </c>
      <c r="R2443" s="41">
        <v>0</v>
      </c>
      <c r="S2443" s="41">
        <v>0</v>
      </c>
      <c r="T2443" s="41">
        <v>0</v>
      </c>
      <c r="U2443" s="41">
        <v>576</v>
      </c>
      <c r="V2443" s="41">
        <v>10.655999999999999</v>
      </c>
      <c r="W2443" s="41">
        <v>214</v>
      </c>
      <c r="X2443" s="41">
        <v>4.2586000000000004</v>
      </c>
    </row>
    <row r="2444" spans="1:24" x14ac:dyDescent="0.35">
      <c r="A2444" s="41" t="s">
        <v>715</v>
      </c>
      <c r="B2444" s="41" t="s">
        <v>431</v>
      </c>
      <c r="C2444" s="41" t="s">
        <v>18</v>
      </c>
      <c r="D2444" s="41" t="s">
        <v>251</v>
      </c>
      <c r="E2444" s="41" t="s">
        <v>251</v>
      </c>
      <c r="F2444" s="41" t="s">
        <v>758</v>
      </c>
      <c r="G2444" s="41">
        <v>3</v>
      </c>
      <c r="H2444" s="41">
        <v>4271.7758954057999</v>
      </c>
      <c r="I2444" s="41">
        <v>62</v>
      </c>
      <c r="J2444" s="41">
        <v>105</v>
      </c>
      <c r="K2444" s="41">
        <v>1.147</v>
      </c>
      <c r="L2444" s="41">
        <v>1.9424999999999999</v>
      </c>
      <c r="M2444" s="41">
        <v>196</v>
      </c>
      <c r="N2444" s="41">
        <v>0</v>
      </c>
      <c r="O2444" s="41">
        <v>3.9004000000000003</v>
      </c>
      <c r="P2444" s="41">
        <v>0</v>
      </c>
      <c r="Q2444" s="41">
        <v>0</v>
      </c>
      <c r="R2444" s="41">
        <v>0</v>
      </c>
      <c r="S2444" s="41">
        <v>0</v>
      </c>
      <c r="T2444" s="41">
        <v>0</v>
      </c>
      <c r="U2444" s="41">
        <v>167</v>
      </c>
      <c r="V2444" s="41">
        <v>3.0895000000000001</v>
      </c>
      <c r="W2444" s="41">
        <v>196</v>
      </c>
      <c r="X2444" s="41">
        <v>3.9004000000000003</v>
      </c>
    </row>
    <row r="2445" spans="1:24" x14ac:dyDescent="0.35">
      <c r="A2445" s="41" t="s">
        <v>715</v>
      </c>
      <c r="B2445" s="41" t="s">
        <v>431</v>
      </c>
      <c r="C2445" s="41" t="s">
        <v>18</v>
      </c>
      <c r="D2445" s="41" t="s">
        <v>251</v>
      </c>
      <c r="E2445" s="41" t="s">
        <v>251</v>
      </c>
      <c r="F2445" s="41" t="s">
        <v>767</v>
      </c>
      <c r="G2445" s="41">
        <v>12</v>
      </c>
      <c r="H2445" s="41">
        <v>4271.7758954057999</v>
      </c>
      <c r="I2445" s="41">
        <v>73</v>
      </c>
      <c r="J2445" s="41">
        <v>0</v>
      </c>
      <c r="K2445" s="41">
        <v>1.4527000000000001</v>
      </c>
      <c r="L2445" s="41">
        <v>0</v>
      </c>
      <c r="M2445" s="41"/>
      <c r="N2445" s="41"/>
      <c r="O2445" s="41"/>
      <c r="P2445" s="41"/>
      <c r="Q2445" s="41">
        <v>0</v>
      </c>
      <c r="R2445" s="41">
        <v>0</v>
      </c>
      <c r="S2445" s="41"/>
      <c r="T2445" s="41"/>
      <c r="U2445" s="41">
        <v>73</v>
      </c>
      <c r="V2445" s="41">
        <v>1.4527000000000001</v>
      </c>
      <c r="W2445" s="41"/>
      <c r="X2445" s="41"/>
    </row>
    <row r="2446" spans="1:24" x14ac:dyDescent="0.35">
      <c r="A2446" s="41" t="s">
        <v>715</v>
      </c>
      <c r="B2446" s="41" t="s">
        <v>431</v>
      </c>
      <c r="C2446" s="41" t="s">
        <v>18</v>
      </c>
      <c r="D2446" s="41" t="s">
        <v>251</v>
      </c>
      <c r="E2446" s="41" t="s">
        <v>251</v>
      </c>
      <c r="F2446" s="41" t="s">
        <v>757</v>
      </c>
      <c r="G2446" s="41">
        <v>2</v>
      </c>
      <c r="H2446" s="41">
        <v>4271.7758954057999</v>
      </c>
      <c r="I2446" s="41">
        <v>52</v>
      </c>
      <c r="J2446" s="41">
        <v>104</v>
      </c>
      <c r="K2446" s="41">
        <v>0.96199999999999997</v>
      </c>
      <c r="L2446" s="41">
        <v>1.9239999999999999</v>
      </c>
      <c r="M2446" s="41">
        <v>110</v>
      </c>
      <c r="N2446" s="41">
        <v>0</v>
      </c>
      <c r="O2446" s="41">
        <v>2.1890000000000001</v>
      </c>
      <c r="P2446" s="41">
        <v>0</v>
      </c>
      <c r="Q2446" s="41">
        <v>0</v>
      </c>
      <c r="R2446" s="41">
        <v>0</v>
      </c>
      <c r="S2446" s="41">
        <v>0</v>
      </c>
      <c r="T2446" s="41">
        <v>0</v>
      </c>
      <c r="U2446" s="41">
        <v>156</v>
      </c>
      <c r="V2446" s="41">
        <v>2.8860000000000001</v>
      </c>
      <c r="W2446" s="41">
        <v>110</v>
      </c>
      <c r="X2446" s="41">
        <v>2.1890000000000001</v>
      </c>
    </row>
    <row r="2447" spans="1:24" x14ac:dyDescent="0.35">
      <c r="A2447" s="41" t="s">
        <v>715</v>
      </c>
      <c r="B2447" s="41" t="s">
        <v>431</v>
      </c>
      <c r="C2447" s="41" t="s">
        <v>18</v>
      </c>
      <c r="D2447" s="41" t="s">
        <v>251</v>
      </c>
      <c r="E2447" s="41" t="s">
        <v>251</v>
      </c>
      <c r="F2447" s="41" t="s">
        <v>763</v>
      </c>
      <c r="G2447" s="41">
        <v>8</v>
      </c>
      <c r="H2447" s="41">
        <v>4271.7758954057999</v>
      </c>
      <c r="I2447" s="41">
        <v>162</v>
      </c>
      <c r="J2447" s="41">
        <v>0</v>
      </c>
      <c r="K2447" s="41">
        <v>3.2238000000000002</v>
      </c>
      <c r="L2447" s="41">
        <v>0</v>
      </c>
      <c r="M2447" s="41"/>
      <c r="N2447" s="41"/>
      <c r="O2447" s="41"/>
      <c r="P2447" s="41"/>
      <c r="Q2447" s="41">
        <v>0</v>
      </c>
      <c r="R2447" s="41">
        <v>0</v>
      </c>
      <c r="S2447" s="41"/>
      <c r="T2447" s="41"/>
      <c r="U2447" s="41">
        <v>162</v>
      </c>
      <c r="V2447" s="41">
        <v>3.2238000000000002</v>
      </c>
      <c r="W2447" s="41"/>
      <c r="X2447" s="41"/>
    </row>
    <row r="2448" spans="1:24" x14ac:dyDescent="0.35">
      <c r="A2448" s="41" t="s">
        <v>715</v>
      </c>
      <c r="B2448" s="41" t="s">
        <v>431</v>
      </c>
      <c r="C2448" s="41" t="s">
        <v>18</v>
      </c>
      <c r="D2448" s="41" t="s">
        <v>251</v>
      </c>
      <c r="E2448" s="41" t="s">
        <v>251</v>
      </c>
      <c r="F2448" s="41" t="s">
        <v>762</v>
      </c>
      <c r="G2448" s="41">
        <v>7</v>
      </c>
      <c r="H2448" s="41">
        <v>4271.7758954057999</v>
      </c>
      <c r="I2448" s="41">
        <v>209</v>
      </c>
      <c r="J2448" s="41">
        <v>0</v>
      </c>
      <c r="K2448" s="41">
        <v>4.1591000000000005</v>
      </c>
      <c r="L2448" s="41">
        <v>0</v>
      </c>
      <c r="M2448" s="41">
        <v>0</v>
      </c>
      <c r="N2448" s="41">
        <v>0</v>
      </c>
      <c r="O2448" s="41">
        <v>0</v>
      </c>
      <c r="P2448" s="41">
        <v>0</v>
      </c>
      <c r="Q2448" s="41">
        <v>0</v>
      </c>
      <c r="R2448" s="41">
        <v>0</v>
      </c>
      <c r="S2448" s="41">
        <v>0</v>
      </c>
      <c r="T2448" s="41">
        <v>0</v>
      </c>
      <c r="U2448" s="41">
        <v>209</v>
      </c>
      <c r="V2448" s="41">
        <v>4.1591000000000005</v>
      </c>
      <c r="W2448" s="41">
        <v>0</v>
      </c>
      <c r="X2448" s="41">
        <v>0</v>
      </c>
    </row>
    <row r="2449" spans="1:24" x14ac:dyDescent="0.35">
      <c r="A2449" s="41" t="s">
        <v>715</v>
      </c>
      <c r="B2449" s="41" t="s">
        <v>431</v>
      </c>
      <c r="C2449" s="41" t="s">
        <v>18</v>
      </c>
      <c r="D2449" s="41" t="s">
        <v>251</v>
      </c>
      <c r="E2449" s="41" t="s">
        <v>251</v>
      </c>
      <c r="F2449" s="41" t="s">
        <v>761</v>
      </c>
      <c r="G2449" s="41">
        <v>6</v>
      </c>
      <c r="H2449" s="41">
        <v>4271.7758954057999</v>
      </c>
      <c r="I2449" s="41">
        <v>14741</v>
      </c>
      <c r="J2449" s="41">
        <v>123</v>
      </c>
      <c r="K2449" s="41">
        <v>293.34590000000003</v>
      </c>
      <c r="L2449" s="41">
        <v>2.4477000000000002</v>
      </c>
      <c r="M2449" s="41">
        <v>115</v>
      </c>
      <c r="N2449" s="41">
        <v>0</v>
      </c>
      <c r="O2449" s="41">
        <v>2.5874999999999999</v>
      </c>
      <c r="P2449" s="41">
        <v>0</v>
      </c>
      <c r="Q2449" s="41">
        <v>0</v>
      </c>
      <c r="R2449" s="41">
        <v>0</v>
      </c>
      <c r="S2449" s="41">
        <v>0</v>
      </c>
      <c r="T2449" s="41">
        <v>0</v>
      </c>
      <c r="U2449" s="41">
        <v>14864</v>
      </c>
      <c r="V2449" s="41">
        <v>295.79360000000003</v>
      </c>
      <c r="W2449" s="41">
        <v>115</v>
      </c>
      <c r="X2449" s="41">
        <v>2.5874999999999999</v>
      </c>
    </row>
    <row r="2450" spans="1:24" x14ac:dyDescent="0.35">
      <c r="A2450" s="41" t="s">
        <v>693</v>
      </c>
      <c r="B2450" s="41" t="s">
        <v>464</v>
      </c>
      <c r="C2450" s="41" t="s">
        <v>18</v>
      </c>
      <c r="D2450" s="41" t="s">
        <v>252</v>
      </c>
      <c r="E2450" s="41" t="s">
        <v>252</v>
      </c>
      <c r="F2450" s="41" t="s">
        <v>756</v>
      </c>
      <c r="G2450" s="41">
        <v>1</v>
      </c>
      <c r="H2450" s="41">
        <v>5607.2852174443096</v>
      </c>
      <c r="I2450" s="41">
        <v>8010</v>
      </c>
      <c r="J2450" s="41">
        <v>0</v>
      </c>
      <c r="K2450" s="41">
        <v>148.185</v>
      </c>
      <c r="L2450" s="41">
        <v>0</v>
      </c>
      <c r="M2450" s="41">
        <v>7771</v>
      </c>
      <c r="N2450" s="41">
        <v>57</v>
      </c>
      <c r="O2450" s="41">
        <v>154.6429</v>
      </c>
      <c r="P2450" s="41">
        <v>1.1343000000000001</v>
      </c>
      <c r="Q2450" s="41">
        <v>0</v>
      </c>
      <c r="R2450" s="41">
        <v>0</v>
      </c>
      <c r="S2450" s="41">
        <v>0</v>
      </c>
      <c r="T2450" s="41">
        <v>0</v>
      </c>
      <c r="U2450" s="41">
        <v>8010</v>
      </c>
      <c r="V2450" s="41">
        <v>148.185</v>
      </c>
      <c r="W2450" s="41">
        <v>7828</v>
      </c>
      <c r="X2450" s="41">
        <v>155.77719999999999</v>
      </c>
    </row>
    <row r="2451" spans="1:24" x14ac:dyDescent="0.35">
      <c r="A2451" s="41" t="s">
        <v>693</v>
      </c>
      <c r="B2451" s="41" t="s">
        <v>464</v>
      </c>
      <c r="C2451" s="41" t="s">
        <v>18</v>
      </c>
      <c r="D2451" s="41" t="s">
        <v>252</v>
      </c>
      <c r="E2451" s="41" t="s">
        <v>252</v>
      </c>
      <c r="F2451" s="41" t="s">
        <v>760</v>
      </c>
      <c r="G2451" s="41">
        <v>5</v>
      </c>
      <c r="H2451" s="41">
        <v>5607.2852174443096</v>
      </c>
      <c r="I2451" s="41">
        <v>11586</v>
      </c>
      <c r="J2451" s="41">
        <v>444</v>
      </c>
      <c r="K2451" s="41">
        <v>214.34099999999998</v>
      </c>
      <c r="L2451" s="41">
        <v>8.2140000000000004</v>
      </c>
      <c r="M2451" s="41">
        <v>7041</v>
      </c>
      <c r="N2451" s="41">
        <v>1497</v>
      </c>
      <c r="O2451" s="41">
        <v>140.11590000000001</v>
      </c>
      <c r="P2451" s="41">
        <v>29.790300000000002</v>
      </c>
      <c r="Q2451" s="41">
        <v>0</v>
      </c>
      <c r="R2451" s="41">
        <v>0</v>
      </c>
      <c r="S2451" s="41">
        <v>0</v>
      </c>
      <c r="T2451" s="41">
        <v>0</v>
      </c>
      <c r="U2451" s="41">
        <v>12030</v>
      </c>
      <c r="V2451" s="41">
        <v>222.55499999999998</v>
      </c>
      <c r="W2451" s="41">
        <v>8538</v>
      </c>
      <c r="X2451" s="41">
        <v>169.90620000000001</v>
      </c>
    </row>
    <row r="2452" spans="1:24" x14ac:dyDescent="0.35">
      <c r="A2452" s="41" t="s">
        <v>693</v>
      </c>
      <c r="B2452" s="41" t="s">
        <v>464</v>
      </c>
      <c r="C2452" s="41" t="s">
        <v>18</v>
      </c>
      <c r="D2452" s="41" t="s">
        <v>252</v>
      </c>
      <c r="E2452" s="41" t="s">
        <v>252</v>
      </c>
      <c r="F2452" s="41" t="s">
        <v>764</v>
      </c>
      <c r="G2452" s="41">
        <v>9</v>
      </c>
      <c r="H2452" s="41">
        <v>5607.2852174443096</v>
      </c>
      <c r="I2452" s="41">
        <v>8651</v>
      </c>
      <c r="J2452" s="41">
        <v>787</v>
      </c>
      <c r="K2452" s="41">
        <v>172.1549</v>
      </c>
      <c r="L2452" s="41">
        <v>15.661300000000001</v>
      </c>
      <c r="M2452" s="41"/>
      <c r="N2452" s="41"/>
      <c r="O2452" s="41"/>
      <c r="P2452" s="41"/>
      <c r="Q2452" s="41">
        <v>0</v>
      </c>
      <c r="R2452" s="41">
        <v>0</v>
      </c>
      <c r="S2452" s="41"/>
      <c r="T2452" s="41"/>
      <c r="U2452" s="41">
        <v>9438</v>
      </c>
      <c r="V2452" s="41">
        <v>187.81620000000001</v>
      </c>
      <c r="W2452" s="41"/>
      <c r="X2452" s="41"/>
    </row>
    <row r="2453" spans="1:24" x14ac:dyDescent="0.35">
      <c r="A2453" s="41" t="s">
        <v>693</v>
      </c>
      <c r="B2453" s="41" t="s">
        <v>464</v>
      </c>
      <c r="C2453" s="41" t="s">
        <v>18</v>
      </c>
      <c r="D2453" s="41" t="s">
        <v>252</v>
      </c>
      <c r="E2453" s="41" t="s">
        <v>252</v>
      </c>
      <c r="F2453" s="41" t="s">
        <v>766</v>
      </c>
      <c r="G2453" s="41">
        <v>11</v>
      </c>
      <c r="H2453" s="41">
        <v>5607.2852174443096</v>
      </c>
      <c r="I2453" s="41">
        <v>7983</v>
      </c>
      <c r="J2453" s="41">
        <v>111</v>
      </c>
      <c r="K2453" s="41">
        <v>158.86170000000001</v>
      </c>
      <c r="L2453" s="41">
        <v>2.2089000000000003</v>
      </c>
      <c r="M2453" s="41"/>
      <c r="N2453" s="41"/>
      <c r="O2453" s="41"/>
      <c r="P2453" s="41"/>
      <c r="Q2453" s="41">
        <v>0</v>
      </c>
      <c r="R2453" s="41">
        <v>0</v>
      </c>
      <c r="S2453" s="41"/>
      <c r="T2453" s="41"/>
      <c r="U2453" s="41">
        <v>8094</v>
      </c>
      <c r="V2453" s="41">
        <v>161.07060000000001</v>
      </c>
      <c r="W2453" s="41"/>
      <c r="X2453" s="41"/>
    </row>
    <row r="2454" spans="1:24" x14ac:dyDescent="0.35">
      <c r="A2454" s="41" t="s">
        <v>693</v>
      </c>
      <c r="B2454" s="41" t="s">
        <v>464</v>
      </c>
      <c r="C2454" s="41" t="s">
        <v>18</v>
      </c>
      <c r="D2454" s="41" t="s">
        <v>252</v>
      </c>
      <c r="E2454" s="41" t="s">
        <v>252</v>
      </c>
      <c r="F2454" s="41" t="s">
        <v>765</v>
      </c>
      <c r="G2454" s="41">
        <v>10</v>
      </c>
      <c r="H2454" s="41">
        <v>5607.2852174443096</v>
      </c>
      <c r="I2454" s="41">
        <v>11951</v>
      </c>
      <c r="J2454" s="41">
        <v>373</v>
      </c>
      <c r="K2454" s="41">
        <v>237.82490000000001</v>
      </c>
      <c r="L2454" s="41">
        <v>7.4227000000000007</v>
      </c>
      <c r="M2454" s="41"/>
      <c r="N2454" s="41"/>
      <c r="O2454" s="41"/>
      <c r="P2454" s="41"/>
      <c r="Q2454" s="41">
        <v>0</v>
      </c>
      <c r="R2454" s="41">
        <v>0</v>
      </c>
      <c r="S2454" s="41"/>
      <c r="T2454" s="41"/>
      <c r="U2454" s="41">
        <v>12324</v>
      </c>
      <c r="V2454" s="41">
        <v>245.24760000000001</v>
      </c>
      <c r="W2454" s="41"/>
      <c r="X2454" s="41"/>
    </row>
    <row r="2455" spans="1:24" x14ac:dyDescent="0.35">
      <c r="A2455" s="41" t="s">
        <v>693</v>
      </c>
      <c r="B2455" s="41" t="s">
        <v>464</v>
      </c>
      <c r="C2455" s="41" t="s">
        <v>18</v>
      </c>
      <c r="D2455" s="41" t="s">
        <v>252</v>
      </c>
      <c r="E2455" s="41" t="s">
        <v>252</v>
      </c>
      <c r="F2455" s="41" t="s">
        <v>759</v>
      </c>
      <c r="G2455" s="41">
        <v>4</v>
      </c>
      <c r="H2455" s="41">
        <v>5607.2852174443096</v>
      </c>
      <c r="I2455" s="41">
        <v>5913</v>
      </c>
      <c r="J2455" s="41">
        <v>488</v>
      </c>
      <c r="K2455" s="41">
        <v>109.39049999999999</v>
      </c>
      <c r="L2455" s="41">
        <v>9.0279999999999987</v>
      </c>
      <c r="M2455" s="41">
        <v>7730</v>
      </c>
      <c r="N2455" s="41">
        <v>1042</v>
      </c>
      <c r="O2455" s="41">
        <v>153.827</v>
      </c>
      <c r="P2455" s="41">
        <v>20.735800000000001</v>
      </c>
      <c r="Q2455" s="41">
        <v>0</v>
      </c>
      <c r="R2455" s="41">
        <v>0</v>
      </c>
      <c r="S2455" s="41">
        <v>0</v>
      </c>
      <c r="T2455" s="41">
        <v>0</v>
      </c>
      <c r="U2455" s="41">
        <v>6401</v>
      </c>
      <c r="V2455" s="41">
        <v>118.41849999999999</v>
      </c>
      <c r="W2455" s="41">
        <v>8772</v>
      </c>
      <c r="X2455" s="41">
        <v>174.56280000000001</v>
      </c>
    </row>
    <row r="2456" spans="1:24" x14ac:dyDescent="0.35">
      <c r="A2456" s="41" t="s">
        <v>693</v>
      </c>
      <c r="B2456" s="41" t="s">
        <v>464</v>
      </c>
      <c r="C2456" s="41" t="s">
        <v>18</v>
      </c>
      <c r="D2456" s="41" t="s">
        <v>252</v>
      </c>
      <c r="E2456" s="41" t="s">
        <v>252</v>
      </c>
      <c r="F2456" s="41" t="s">
        <v>758</v>
      </c>
      <c r="G2456" s="41">
        <v>3</v>
      </c>
      <c r="H2456" s="41">
        <v>5607.2852174443096</v>
      </c>
      <c r="I2456" s="41">
        <v>7863</v>
      </c>
      <c r="J2456" s="41">
        <v>14</v>
      </c>
      <c r="K2456" s="41">
        <v>145.46549999999999</v>
      </c>
      <c r="L2456" s="41">
        <v>0.25900000000000001</v>
      </c>
      <c r="M2456" s="41">
        <v>8175</v>
      </c>
      <c r="N2456" s="41">
        <v>83</v>
      </c>
      <c r="O2456" s="41">
        <v>162.6825</v>
      </c>
      <c r="P2456" s="41">
        <v>1.6517000000000002</v>
      </c>
      <c r="Q2456" s="41">
        <v>0</v>
      </c>
      <c r="R2456" s="41">
        <v>0</v>
      </c>
      <c r="S2456" s="41">
        <v>0</v>
      </c>
      <c r="T2456" s="41">
        <v>0</v>
      </c>
      <c r="U2456" s="41">
        <v>7877</v>
      </c>
      <c r="V2456" s="41">
        <v>145.72449999999998</v>
      </c>
      <c r="W2456" s="41">
        <v>8258</v>
      </c>
      <c r="X2456" s="41">
        <v>164.33420000000001</v>
      </c>
    </row>
    <row r="2457" spans="1:24" x14ac:dyDescent="0.35">
      <c r="A2457" s="41" t="s">
        <v>693</v>
      </c>
      <c r="B2457" s="41" t="s">
        <v>464</v>
      </c>
      <c r="C2457" s="41" t="s">
        <v>18</v>
      </c>
      <c r="D2457" s="41" t="s">
        <v>252</v>
      </c>
      <c r="E2457" s="41" t="s">
        <v>252</v>
      </c>
      <c r="F2457" s="41" t="s">
        <v>767</v>
      </c>
      <c r="G2457" s="41">
        <v>12</v>
      </c>
      <c r="H2457" s="41">
        <v>5607.2852174443096</v>
      </c>
      <c r="I2457" s="41">
        <v>8138</v>
      </c>
      <c r="J2457" s="41">
        <v>1976</v>
      </c>
      <c r="K2457" s="41">
        <v>161.9462</v>
      </c>
      <c r="L2457" s="41">
        <v>39.322400000000002</v>
      </c>
      <c r="M2457" s="41"/>
      <c r="N2457" s="41"/>
      <c r="O2457" s="41"/>
      <c r="P2457" s="41"/>
      <c r="Q2457" s="41">
        <v>0</v>
      </c>
      <c r="R2457" s="41">
        <v>0</v>
      </c>
      <c r="S2457" s="41"/>
      <c r="T2457" s="41"/>
      <c r="U2457" s="41">
        <v>10114</v>
      </c>
      <c r="V2457" s="41">
        <v>201.26859999999999</v>
      </c>
      <c r="W2457" s="41"/>
      <c r="X2457" s="41"/>
    </row>
    <row r="2458" spans="1:24" x14ac:dyDescent="0.35">
      <c r="A2458" s="41" t="s">
        <v>693</v>
      </c>
      <c r="B2458" s="41" t="s">
        <v>464</v>
      </c>
      <c r="C2458" s="41" t="s">
        <v>18</v>
      </c>
      <c r="D2458" s="41" t="s">
        <v>252</v>
      </c>
      <c r="E2458" s="41" t="s">
        <v>252</v>
      </c>
      <c r="F2458" s="41" t="s">
        <v>757</v>
      </c>
      <c r="G2458" s="41">
        <v>2</v>
      </c>
      <c r="H2458" s="41">
        <v>5607.2852174443096</v>
      </c>
      <c r="I2458" s="41">
        <v>8272</v>
      </c>
      <c r="J2458" s="41">
        <v>19</v>
      </c>
      <c r="K2458" s="41">
        <v>153.03199999999998</v>
      </c>
      <c r="L2458" s="41">
        <v>0.35149999999999998</v>
      </c>
      <c r="M2458" s="41">
        <v>7157</v>
      </c>
      <c r="N2458" s="41">
        <v>0</v>
      </c>
      <c r="O2458" s="41">
        <v>142.42430000000002</v>
      </c>
      <c r="P2458" s="41">
        <v>0</v>
      </c>
      <c r="Q2458" s="41">
        <v>0</v>
      </c>
      <c r="R2458" s="41">
        <v>0</v>
      </c>
      <c r="S2458" s="41">
        <v>0</v>
      </c>
      <c r="T2458" s="41">
        <v>0</v>
      </c>
      <c r="U2458" s="41">
        <v>8291</v>
      </c>
      <c r="V2458" s="41">
        <v>153.38349999999997</v>
      </c>
      <c r="W2458" s="41">
        <v>7157</v>
      </c>
      <c r="X2458" s="41">
        <v>142.42430000000002</v>
      </c>
    </row>
    <row r="2459" spans="1:24" x14ac:dyDescent="0.35">
      <c r="A2459" s="41" t="s">
        <v>693</v>
      </c>
      <c r="B2459" s="41" t="s">
        <v>464</v>
      </c>
      <c r="C2459" s="41" t="s">
        <v>18</v>
      </c>
      <c r="D2459" s="41" t="s">
        <v>252</v>
      </c>
      <c r="E2459" s="41" t="s">
        <v>252</v>
      </c>
      <c r="F2459" s="41" t="s">
        <v>763</v>
      </c>
      <c r="G2459" s="41">
        <v>8</v>
      </c>
      <c r="H2459" s="41">
        <v>5607.2852174443096</v>
      </c>
      <c r="I2459" s="41">
        <v>10255</v>
      </c>
      <c r="J2459" s="41">
        <v>102</v>
      </c>
      <c r="K2459" s="41">
        <v>204.0745</v>
      </c>
      <c r="L2459" s="41">
        <v>2.0298000000000003</v>
      </c>
      <c r="M2459" s="41"/>
      <c r="N2459" s="41"/>
      <c r="O2459" s="41"/>
      <c r="P2459" s="41"/>
      <c r="Q2459" s="41">
        <v>0</v>
      </c>
      <c r="R2459" s="41">
        <v>0</v>
      </c>
      <c r="S2459" s="41"/>
      <c r="T2459" s="41"/>
      <c r="U2459" s="41">
        <v>10357</v>
      </c>
      <c r="V2459" s="41">
        <v>206.10429999999999</v>
      </c>
      <c r="W2459" s="41"/>
      <c r="X2459" s="41"/>
    </row>
    <row r="2460" spans="1:24" x14ac:dyDescent="0.35">
      <c r="A2460" s="41" t="s">
        <v>693</v>
      </c>
      <c r="B2460" s="41" t="s">
        <v>464</v>
      </c>
      <c r="C2460" s="41" t="s">
        <v>18</v>
      </c>
      <c r="D2460" s="41" t="s">
        <v>252</v>
      </c>
      <c r="E2460" s="41" t="s">
        <v>252</v>
      </c>
      <c r="F2460" s="41" t="s">
        <v>762</v>
      </c>
      <c r="G2460" s="41">
        <v>7</v>
      </c>
      <c r="H2460" s="41">
        <v>5607.2852174443096</v>
      </c>
      <c r="I2460" s="41">
        <v>13372</v>
      </c>
      <c r="J2460" s="41">
        <v>1007</v>
      </c>
      <c r="K2460" s="41">
        <v>266.1028</v>
      </c>
      <c r="L2460" s="41">
        <v>20.039300000000001</v>
      </c>
      <c r="M2460" s="41">
        <v>0</v>
      </c>
      <c r="N2460" s="41">
        <v>5758</v>
      </c>
      <c r="O2460" s="41">
        <v>0</v>
      </c>
      <c r="P2460" s="41">
        <v>129.55500000000001</v>
      </c>
      <c r="Q2460" s="41">
        <v>0</v>
      </c>
      <c r="R2460" s="41">
        <v>0</v>
      </c>
      <c r="S2460" s="41">
        <v>0</v>
      </c>
      <c r="T2460" s="41">
        <v>0</v>
      </c>
      <c r="U2460" s="41">
        <v>14379</v>
      </c>
      <c r="V2460" s="41">
        <v>286.14210000000003</v>
      </c>
      <c r="W2460" s="41">
        <v>5758</v>
      </c>
      <c r="X2460" s="41">
        <v>129.55500000000001</v>
      </c>
    </row>
    <row r="2461" spans="1:24" x14ac:dyDescent="0.35">
      <c r="A2461" s="41" t="s">
        <v>693</v>
      </c>
      <c r="B2461" s="41" t="s">
        <v>464</v>
      </c>
      <c r="C2461" s="41" t="s">
        <v>18</v>
      </c>
      <c r="D2461" s="41" t="s">
        <v>252</v>
      </c>
      <c r="E2461" s="41" t="s">
        <v>252</v>
      </c>
      <c r="F2461" s="41" t="s">
        <v>761</v>
      </c>
      <c r="G2461" s="41">
        <v>6</v>
      </c>
      <c r="H2461" s="41">
        <v>5607.2852174443096</v>
      </c>
      <c r="I2461" s="41">
        <v>14673</v>
      </c>
      <c r="J2461" s="41">
        <v>2671</v>
      </c>
      <c r="K2461" s="41">
        <v>291.99270000000001</v>
      </c>
      <c r="L2461" s="41">
        <v>53.152900000000002</v>
      </c>
      <c r="M2461" s="41">
        <v>7316</v>
      </c>
      <c r="N2461" s="41">
        <v>386</v>
      </c>
      <c r="O2461" s="41">
        <v>164.60999999999999</v>
      </c>
      <c r="P2461" s="41">
        <v>8.6850000000000005</v>
      </c>
      <c r="Q2461" s="41">
        <v>0</v>
      </c>
      <c r="R2461" s="41">
        <v>0</v>
      </c>
      <c r="S2461" s="41">
        <v>0</v>
      </c>
      <c r="T2461" s="41">
        <v>0</v>
      </c>
      <c r="U2461" s="41">
        <v>17344</v>
      </c>
      <c r="V2461" s="41">
        <v>345.1456</v>
      </c>
      <c r="W2461" s="41">
        <v>7702</v>
      </c>
      <c r="X2461" s="41">
        <v>173.29499999999999</v>
      </c>
    </row>
    <row r="2462" spans="1:24" x14ac:dyDescent="0.35">
      <c r="A2462" s="41" t="s">
        <v>482</v>
      </c>
      <c r="B2462" s="41" t="s">
        <v>483</v>
      </c>
      <c r="C2462" s="41" t="s">
        <v>29</v>
      </c>
      <c r="D2462" s="41" t="s">
        <v>253</v>
      </c>
      <c r="E2462" s="41" t="s">
        <v>253</v>
      </c>
      <c r="F2462" s="41" t="s">
        <v>756</v>
      </c>
      <c r="G2462" s="41">
        <v>1</v>
      </c>
      <c r="H2462" s="41">
        <v>3516.4630386208501</v>
      </c>
      <c r="I2462" s="41">
        <v>7979</v>
      </c>
      <c r="J2462" s="41">
        <v>14</v>
      </c>
      <c r="K2462" s="41">
        <v>147.61150000000001</v>
      </c>
      <c r="L2462" s="41">
        <v>0.25900000000000001</v>
      </c>
      <c r="M2462" s="41">
        <v>1102</v>
      </c>
      <c r="N2462" s="41">
        <v>133</v>
      </c>
      <c r="O2462" s="41">
        <v>21.9298</v>
      </c>
      <c r="P2462" s="41">
        <v>2.6467000000000001</v>
      </c>
      <c r="Q2462" s="41">
        <v>2362</v>
      </c>
      <c r="R2462" s="41">
        <v>42.279800000000002</v>
      </c>
      <c r="S2462" s="41">
        <v>2145</v>
      </c>
      <c r="T2462" s="41">
        <v>47.19</v>
      </c>
      <c r="U2462" s="41">
        <v>10355</v>
      </c>
      <c r="V2462" s="41">
        <v>190.15029999999999</v>
      </c>
      <c r="W2462" s="41">
        <v>3380</v>
      </c>
      <c r="X2462" s="41">
        <v>71.766499999999994</v>
      </c>
    </row>
    <row r="2463" spans="1:24" x14ac:dyDescent="0.35">
      <c r="A2463" s="41" t="s">
        <v>482</v>
      </c>
      <c r="B2463" s="41" t="s">
        <v>483</v>
      </c>
      <c r="C2463" s="41" t="s">
        <v>29</v>
      </c>
      <c r="D2463" s="41" t="s">
        <v>253</v>
      </c>
      <c r="E2463" s="41" t="s">
        <v>253</v>
      </c>
      <c r="F2463" s="41" t="s">
        <v>760</v>
      </c>
      <c r="G2463" s="41">
        <v>5</v>
      </c>
      <c r="H2463" s="41">
        <v>3516.4630386208501</v>
      </c>
      <c r="I2463" s="41">
        <v>2127</v>
      </c>
      <c r="J2463" s="41">
        <v>2</v>
      </c>
      <c r="K2463" s="41">
        <v>39.349499999999999</v>
      </c>
      <c r="L2463" s="41">
        <v>3.6999999999999998E-2</v>
      </c>
      <c r="M2463" s="41">
        <v>1269</v>
      </c>
      <c r="N2463" s="41">
        <v>174</v>
      </c>
      <c r="O2463" s="41">
        <v>25.2531</v>
      </c>
      <c r="P2463" s="41">
        <v>3.4626000000000001</v>
      </c>
      <c r="Q2463" s="41">
        <v>1978</v>
      </c>
      <c r="R2463" s="41">
        <v>35.406199999999998</v>
      </c>
      <c r="S2463" s="41">
        <v>2365</v>
      </c>
      <c r="T2463" s="41">
        <v>52.03</v>
      </c>
      <c r="U2463" s="41">
        <v>4107</v>
      </c>
      <c r="V2463" s="41">
        <v>74.792699999999996</v>
      </c>
      <c r="W2463" s="41">
        <v>3808</v>
      </c>
      <c r="X2463" s="41">
        <v>80.745699999999999</v>
      </c>
    </row>
    <row r="2464" spans="1:24" x14ac:dyDescent="0.35">
      <c r="A2464" s="41" t="s">
        <v>482</v>
      </c>
      <c r="B2464" s="41" t="s">
        <v>483</v>
      </c>
      <c r="C2464" s="41" t="s">
        <v>29</v>
      </c>
      <c r="D2464" s="41" t="s">
        <v>253</v>
      </c>
      <c r="E2464" s="41" t="s">
        <v>253</v>
      </c>
      <c r="F2464" s="41" t="s">
        <v>764</v>
      </c>
      <c r="G2464" s="41">
        <v>9</v>
      </c>
      <c r="H2464" s="41">
        <v>3516.4630386208501</v>
      </c>
      <c r="I2464" s="41">
        <v>819</v>
      </c>
      <c r="J2464" s="41">
        <v>0</v>
      </c>
      <c r="K2464" s="41">
        <v>16.298100000000002</v>
      </c>
      <c r="L2464" s="41">
        <v>0</v>
      </c>
      <c r="M2464" s="41"/>
      <c r="N2464" s="41"/>
      <c r="O2464" s="41"/>
      <c r="P2464" s="41"/>
      <c r="Q2464" s="41">
        <v>2015</v>
      </c>
      <c r="R2464" s="41">
        <v>36.0685</v>
      </c>
      <c r="S2464" s="41"/>
      <c r="T2464" s="41"/>
      <c r="U2464" s="41">
        <v>2834</v>
      </c>
      <c r="V2464" s="41">
        <v>52.366600000000005</v>
      </c>
      <c r="W2464" s="41"/>
      <c r="X2464" s="41"/>
    </row>
    <row r="2465" spans="1:24" x14ac:dyDescent="0.35">
      <c r="A2465" s="41" t="s">
        <v>482</v>
      </c>
      <c r="B2465" s="41" t="s">
        <v>483</v>
      </c>
      <c r="C2465" s="41" t="s">
        <v>29</v>
      </c>
      <c r="D2465" s="41" t="s">
        <v>253</v>
      </c>
      <c r="E2465" s="41" t="s">
        <v>253</v>
      </c>
      <c r="F2465" s="41" t="s">
        <v>766</v>
      </c>
      <c r="G2465" s="41">
        <v>11</v>
      </c>
      <c r="H2465" s="41">
        <v>3516.4630386208501</v>
      </c>
      <c r="I2465" s="41">
        <v>1060</v>
      </c>
      <c r="J2465" s="41">
        <v>2</v>
      </c>
      <c r="K2465" s="41">
        <v>21.094000000000001</v>
      </c>
      <c r="L2465" s="41">
        <v>3.9800000000000002E-2</v>
      </c>
      <c r="M2465" s="41"/>
      <c r="N2465" s="41"/>
      <c r="O2465" s="41"/>
      <c r="P2465" s="41"/>
      <c r="Q2465" s="41">
        <v>3563</v>
      </c>
      <c r="R2465" s="41">
        <v>63.777700000000003</v>
      </c>
      <c r="S2465" s="41"/>
      <c r="T2465" s="41"/>
      <c r="U2465" s="41">
        <v>4625</v>
      </c>
      <c r="V2465" s="41">
        <v>84.911500000000004</v>
      </c>
      <c r="W2465" s="41"/>
      <c r="X2465" s="41"/>
    </row>
    <row r="2466" spans="1:24" x14ac:dyDescent="0.35">
      <c r="A2466" s="41" t="s">
        <v>482</v>
      </c>
      <c r="B2466" s="41" t="s">
        <v>483</v>
      </c>
      <c r="C2466" s="41" t="s">
        <v>29</v>
      </c>
      <c r="D2466" s="41" t="s">
        <v>253</v>
      </c>
      <c r="E2466" s="41" t="s">
        <v>253</v>
      </c>
      <c r="F2466" s="41" t="s">
        <v>765</v>
      </c>
      <c r="G2466" s="41">
        <v>10</v>
      </c>
      <c r="H2466" s="41">
        <v>3516.4630386208501</v>
      </c>
      <c r="I2466" s="41">
        <v>938</v>
      </c>
      <c r="J2466" s="41">
        <v>0</v>
      </c>
      <c r="K2466" s="41">
        <v>18.6662</v>
      </c>
      <c r="L2466" s="41">
        <v>0</v>
      </c>
      <c r="M2466" s="41"/>
      <c r="N2466" s="41"/>
      <c r="O2466" s="41"/>
      <c r="P2466" s="41"/>
      <c r="Q2466" s="41">
        <v>5676</v>
      </c>
      <c r="R2466" s="41">
        <v>101.60039999999999</v>
      </c>
      <c r="S2466" s="41"/>
      <c r="T2466" s="41"/>
      <c r="U2466" s="41">
        <v>6614</v>
      </c>
      <c r="V2466" s="41">
        <v>120.2666</v>
      </c>
      <c r="W2466" s="41"/>
      <c r="X2466" s="41"/>
    </row>
    <row r="2467" spans="1:24" x14ac:dyDescent="0.35">
      <c r="A2467" s="41" t="s">
        <v>482</v>
      </c>
      <c r="B2467" s="41" t="s">
        <v>483</v>
      </c>
      <c r="C2467" s="41" t="s">
        <v>29</v>
      </c>
      <c r="D2467" s="41" t="s">
        <v>253</v>
      </c>
      <c r="E2467" s="41" t="s">
        <v>253</v>
      </c>
      <c r="F2467" s="41" t="s">
        <v>759</v>
      </c>
      <c r="G2467" s="41">
        <v>4</v>
      </c>
      <c r="H2467" s="41">
        <v>3516.4630386208501</v>
      </c>
      <c r="I2467" s="41">
        <v>5505</v>
      </c>
      <c r="J2467" s="41">
        <v>179</v>
      </c>
      <c r="K2467" s="41">
        <v>101.8425</v>
      </c>
      <c r="L2467" s="41">
        <v>3.3114999999999997</v>
      </c>
      <c r="M2467" s="41">
        <v>1077</v>
      </c>
      <c r="N2467" s="41">
        <v>83</v>
      </c>
      <c r="O2467" s="41">
        <v>21.432300000000001</v>
      </c>
      <c r="P2467" s="41">
        <v>1.6517000000000002</v>
      </c>
      <c r="Q2467" s="41">
        <v>4692</v>
      </c>
      <c r="R2467" s="41">
        <v>83.986800000000002</v>
      </c>
      <c r="S2467" s="41">
        <v>2794</v>
      </c>
      <c r="T2467" s="41">
        <v>61.468000000000004</v>
      </c>
      <c r="U2467" s="41">
        <v>10376</v>
      </c>
      <c r="V2467" s="41">
        <v>189.14080000000001</v>
      </c>
      <c r="W2467" s="41">
        <v>3954</v>
      </c>
      <c r="X2467" s="41">
        <v>84.552000000000007</v>
      </c>
    </row>
    <row r="2468" spans="1:24" x14ac:dyDescent="0.35">
      <c r="A2468" s="41" t="s">
        <v>482</v>
      </c>
      <c r="B2468" s="41" t="s">
        <v>483</v>
      </c>
      <c r="C2468" s="41" t="s">
        <v>29</v>
      </c>
      <c r="D2468" s="41" t="s">
        <v>253</v>
      </c>
      <c r="E2468" s="41" t="s">
        <v>253</v>
      </c>
      <c r="F2468" s="41" t="s">
        <v>758</v>
      </c>
      <c r="G2468" s="41">
        <v>3</v>
      </c>
      <c r="H2468" s="41">
        <v>3516.4630386208501</v>
      </c>
      <c r="I2468" s="41">
        <v>1956</v>
      </c>
      <c r="J2468" s="41">
        <v>0</v>
      </c>
      <c r="K2468" s="41">
        <v>36.186</v>
      </c>
      <c r="L2468" s="41">
        <v>0</v>
      </c>
      <c r="M2468" s="41">
        <v>1215</v>
      </c>
      <c r="N2468" s="41">
        <v>90</v>
      </c>
      <c r="O2468" s="41">
        <v>24.1785</v>
      </c>
      <c r="P2468" s="41">
        <v>1.7910000000000001</v>
      </c>
      <c r="Q2468" s="41">
        <v>2443</v>
      </c>
      <c r="R2468" s="41">
        <v>43.729700000000001</v>
      </c>
      <c r="S2468" s="41">
        <v>1709</v>
      </c>
      <c r="T2468" s="41">
        <v>37.597999999999999</v>
      </c>
      <c r="U2468" s="41">
        <v>4399</v>
      </c>
      <c r="V2468" s="41">
        <v>79.915700000000001</v>
      </c>
      <c r="W2468" s="41">
        <v>3014</v>
      </c>
      <c r="X2468" s="41">
        <v>63.567499999999995</v>
      </c>
    </row>
    <row r="2469" spans="1:24" x14ac:dyDescent="0.35">
      <c r="A2469" s="41" t="s">
        <v>482</v>
      </c>
      <c r="B2469" s="41" t="s">
        <v>483</v>
      </c>
      <c r="C2469" s="41" t="s">
        <v>29</v>
      </c>
      <c r="D2469" s="41" t="s">
        <v>253</v>
      </c>
      <c r="E2469" s="41" t="s">
        <v>253</v>
      </c>
      <c r="F2469" s="41" t="s">
        <v>767</v>
      </c>
      <c r="G2469" s="41">
        <v>12</v>
      </c>
      <c r="H2469" s="41">
        <v>3516.4630386208501</v>
      </c>
      <c r="I2469" s="41">
        <v>1637</v>
      </c>
      <c r="J2469" s="41">
        <v>214</v>
      </c>
      <c r="K2469" s="41">
        <v>32.576300000000003</v>
      </c>
      <c r="L2469" s="41">
        <v>4.2586000000000004</v>
      </c>
      <c r="M2469" s="41"/>
      <c r="N2469" s="41"/>
      <c r="O2469" s="41"/>
      <c r="P2469" s="41"/>
      <c r="Q2469" s="41">
        <v>2541</v>
      </c>
      <c r="R2469" s="41">
        <v>45.483899999999998</v>
      </c>
      <c r="S2469" s="41"/>
      <c r="T2469" s="41"/>
      <c r="U2469" s="41">
        <v>4392</v>
      </c>
      <c r="V2469" s="41">
        <v>82.31880000000001</v>
      </c>
      <c r="W2469" s="41"/>
      <c r="X2469" s="41"/>
    </row>
    <row r="2470" spans="1:24" x14ac:dyDescent="0.35">
      <c r="A2470" s="41" t="s">
        <v>482</v>
      </c>
      <c r="B2470" s="41" t="s">
        <v>483</v>
      </c>
      <c r="C2470" s="41" t="s">
        <v>29</v>
      </c>
      <c r="D2470" s="41" t="s">
        <v>253</v>
      </c>
      <c r="E2470" s="41" t="s">
        <v>253</v>
      </c>
      <c r="F2470" s="41" t="s">
        <v>757</v>
      </c>
      <c r="G2470" s="41">
        <v>2</v>
      </c>
      <c r="H2470" s="41">
        <v>3516.4630386208501</v>
      </c>
      <c r="I2470" s="41">
        <v>1205</v>
      </c>
      <c r="J2470" s="41">
        <v>0</v>
      </c>
      <c r="K2470" s="41">
        <v>22.2925</v>
      </c>
      <c r="L2470" s="41">
        <v>0</v>
      </c>
      <c r="M2470" s="41">
        <v>1055</v>
      </c>
      <c r="N2470" s="41">
        <v>71</v>
      </c>
      <c r="O2470" s="41">
        <v>20.994500000000002</v>
      </c>
      <c r="P2470" s="41">
        <v>1.4129</v>
      </c>
      <c r="Q2470" s="41">
        <v>3645</v>
      </c>
      <c r="R2470" s="41">
        <v>65.245500000000007</v>
      </c>
      <c r="S2470" s="41">
        <v>2747</v>
      </c>
      <c r="T2470" s="41">
        <v>60.433999999999997</v>
      </c>
      <c r="U2470" s="41">
        <v>4850</v>
      </c>
      <c r="V2470" s="41">
        <v>87.538000000000011</v>
      </c>
      <c r="W2470" s="41">
        <v>3873</v>
      </c>
      <c r="X2470" s="41">
        <v>82.841399999999993</v>
      </c>
    </row>
    <row r="2471" spans="1:24" x14ac:dyDescent="0.35">
      <c r="A2471" s="41" t="s">
        <v>482</v>
      </c>
      <c r="B2471" s="41" t="s">
        <v>483</v>
      </c>
      <c r="C2471" s="41" t="s">
        <v>29</v>
      </c>
      <c r="D2471" s="41" t="s">
        <v>253</v>
      </c>
      <c r="E2471" s="41" t="s">
        <v>253</v>
      </c>
      <c r="F2471" s="41" t="s">
        <v>763</v>
      </c>
      <c r="G2471" s="41">
        <v>8</v>
      </c>
      <c r="H2471" s="41">
        <v>3516.4630386208501</v>
      </c>
      <c r="I2471" s="41">
        <v>966</v>
      </c>
      <c r="J2471" s="41">
        <v>2</v>
      </c>
      <c r="K2471" s="41">
        <v>19.223400000000002</v>
      </c>
      <c r="L2471" s="41">
        <v>3.9800000000000002E-2</v>
      </c>
      <c r="M2471" s="41"/>
      <c r="N2471" s="41"/>
      <c r="O2471" s="41"/>
      <c r="P2471" s="41"/>
      <c r="Q2471" s="41">
        <v>3695</v>
      </c>
      <c r="R2471" s="41">
        <v>66.140500000000003</v>
      </c>
      <c r="S2471" s="41"/>
      <c r="T2471" s="41"/>
      <c r="U2471" s="41">
        <v>4663</v>
      </c>
      <c r="V2471" s="41">
        <v>85.403700000000001</v>
      </c>
      <c r="W2471" s="41"/>
      <c r="X2471" s="41"/>
    </row>
    <row r="2472" spans="1:24" x14ac:dyDescent="0.35">
      <c r="A2472" s="41" t="s">
        <v>482</v>
      </c>
      <c r="B2472" s="41" t="s">
        <v>483</v>
      </c>
      <c r="C2472" s="41" t="s">
        <v>29</v>
      </c>
      <c r="D2472" s="41" t="s">
        <v>253</v>
      </c>
      <c r="E2472" s="41" t="s">
        <v>253</v>
      </c>
      <c r="F2472" s="41" t="s">
        <v>762</v>
      </c>
      <c r="G2472" s="41">
        <v>7</v>
      </c>
      <c r="H2472" s="41">
        <v>3516.4630386208501</v>
      </c>
      <c r="I2472" s="41">
        <v>1176</v>
      </c>
      <c r="J2472" s="41">
        <v>0</v>
      </c>
      <c r="K2472" s="41">
        <v>23.4024</v>
      </c>
      <c r="L2472" s="41">
        <v>0</v>
      </c>
      <c r="M2472" s="41">
        <v>0</v>
      </c>
      <c r="N2472" s="41">
        <v>151</v>
      </c>
      <c r="O2472" s="41">
        <v>0</v>
      </c>
      <c r="P2472" s="41">
        <v>3.3975</v>
      </c>
      <c r="Q2472" s="41">
        <v>5529</v>
      </c>
      <c r="R2472" s="41">
        <v>98.969099999999997</v>
      </c>
      <c r="S2472" s="41">
        <v>4984</v>
      </c>
      <c r="T2472" s="41">
        <v>109.648</v>
      </c>
      <c r="U2472" s="41">
        <v>6705</v>
      </c>
      <c r="V2472" s="41">
        <v>122.3715</v>
      </c>
      <c r="W2472" s="41">
        <v>5135</v>
      </c>
      <c r="X2472" s="41">
        <v>113.04549999999999</v>
      </c>
    </row>
    <row r="2473" spans="1:24" x14ac:dyDescent="0.35">
      <c r="A2473" s="41" t="s">
        <v>482</v>
      </c>
      <c r="B2473" s="41" t="s">
        <v>483</v>
      </c>
      <c r="C2473" s="41" t="s">
        <v>29</v>
      </c>
      <c r="D2473" s="41" t="s">
        <v>253</v>
      </c>
      <c r="E2473" s="41" t="s">
        <v>253</v>
      </c>
      <c r="F2473" s="41" t="s">
        <v>761</v>
      </c>
      <c r="G2473" s="41">
        <v>6</v>
      </c>
      <c r="H2473" s="41">
        <v>3516.4630386208501</v>
      </c>
      <c r="I2473" s="41">
        <v>1175</v>
      </c>
      <c r="J2473" s="41">
        <v>0</v>
      </c>
      <c r="K2473" s="41">
        <v>23.3825</v>
      </c>
      <c r="L2473" s="41">
        <v>0</v>
      </c>
      <c r="M2473" s="41">
        <v>1147</v>
      </c>
      <c r="N2473" s="41">
        <v>93</v>
      </c>
      <c r="O2473" s="41">
        <v>25.807499999999997</v>
      </c>
      <c r="P2473" s="41">
        <v>2.0924999999999998</v>
      </c>
      <c r="Q2473" s="41">
        <v>5288</v>
      </c>
      <c r="R2473" s="41">
        <v>94.655199999999994</v>
      </c>
      <c r="S2473" s="41">
        <v>4220</v>
      </c>
      <c r="T2473" s="41">
        <v>92.84</v>
      </c>
      <c r="U2473" s="41">
        <v>6463</v>
      </c>
      <c r="V2473" s="41">
        <v>118.0377</v>
      </c>
      <c r="W2473" s="41">
        <v>5460</v>
      </c>
      <c r="X2473" s="41">
        <v>120.74000000000001</v>
      </c>
    </row>
    <row r="2474" spans="1:24" x14ac:dyDescent="0.35">
      <c r="A2474" s="41" t="s">
        <v>652</v>
      </c>
      <c r="B2474" s="41" t="s">
        <v>454</v>
      </c>
      <c r="C2474" s="41" t="s">
        <v>16</v>
      </c>
      <c r="D2474" s="41" t="s">
        <v>254</v>
      </c>
      <c r="E2474" s="41" t="s">
        <v>254</v>
      </c>
      <c r="F2474" s="41" t="s">
        <v>756</v>
      </c>
      <c r="G2474" s="41">
        <v>1</v>
      </c>
      <c r="H2474" s="41">
        <v>5742.97969466839</v>
      </c>
      <c r="I2474" s="41">
        <v>709</v>
      </c>
      <c r="J2474" s="41">
        <v>0</v>
      </c>
      <c r="K2474" s="41">
        <v>13.116499999999998</v>
      </c>
      <c r="L2474" s="41">
        <v>0</v>
      </c>
      <c r="M2474" s="41">
        <v>867</v>
      </c>
      <c r="N2474" s="41">
        <v>0</v>
      </c>
      <c r="O2474" s="41">
        <v>17.253299999999999</v>
      </c>
      <c r="P2474" s="41">
        <v>0</v>
      </c>
      <c r="Q2474" s="41">
        <v>14660</v>
      </c>
      <c r="R2474" s="41">
        <v>262.41399999999999</v>
      </c>
      <c r="S2474" s="41">
        <v>9115</v>
      </c>
      <c r="T2474" s="41">
        <v>200.53</v>
      </c>
      <c r="U2474" s="41">
        <v>15369</v>
      </c>
      <c r="V2474" s="41">
        <v>275.53049999999996</v>
      </c>
      <c r="W2474" s="41">
        <v>9982</v>
      </c>
      <c r="X2474" s="41">
        <v>217.7833</v>
      </c>
    </row>
    <row r="2475" spans="1:24" x14ac:dyDescent="0.35">
      <c r="A2475" s="41" t="s">
        <v>652</v>
      </c>
      <c r="B2475" s="41" t="s">
        <v>454</v>
      </c>
      <c r="C2475" s="41" t="s">
        <v>16</v>
      </c>
      <c r="D2475" s="41" t="s">
        <v>254</v>
      </c>
      <c r="E2475" s="41" t="s">
        <v>254</v>
      </c>
      <c r="F2475" s="41" t="s">
        <v>760</v>
      </c>
      <c r="G2475" s="41">
        <v>5</v>
      </c>
      <c r="H2475" s="41">
        <v>5742.97969466839</v>
      </c>
      <c r="I2475" s="41">
        <v>748</v>
      </c>
      <c r="J2475" s="41">
        <v>0</v>
      </c>
      <c r="K2475" s="41">
        <v>13.837999999999999</v>
      </c>
      <c r="L2475" s="41">
        <v>0</v>
      </c>
      <c r="M2475" s="41">
        <v>1131</v>
      </c>
      <c r="N2475" s="41">
        <v>0</v>
      </c>
      <c r="O2475" s="41">
        <v>22.506900000000002</v>
      </c>
      <c r="P2475" s="41">
        <v>0</v>
      </c>
      <c r="Q2475" s="41">
        <v>3543</v>
      </c>
      <c r="R2475" s="41">
        <v>63.419699999999999</v>
      </c>
      <c r="S2475" s="41">
        <v>2004</v>
      </c>
      <c r="T2475" s="41">
        <v>44.088000000000001</v>
      </c>
      <c r="U2475" s="41">
        <v>4291</v>
      </c>
      <c r="V2475" s="41">
        <v>77.2577</v>
      </c>
      <c r="W2475" s="41">
        <v>3135</v>
      </c>
      <c r="X2475" s="41">
        <v>66.594899999999996</v>
      </c>
    </row>
    <row r="2476" spans="1:24" x14ac:dyDescent="0.35">
      <c r="A2476" s="41" t="s">
        <v>652</v>
      </c>
      <c r="B2476" s="41" t="s">
        <v>454</v>
      </c>
      <c r="C2476" s="41" t="s">
        <v>16</v>
      </c>
      <c r="D2476" s="41" t="s">
        <v>254</v>
      </c>
      <c r="E2476" s="41" t="s">
        <v>254</v>
      </c>
      <c r="F2476" s="41" t="s">
        <v>764</v>
      </c>
      <c r="G2476" s="41">
        <v>9</v>
      </c>
      <c r="H2476" s="41">
        <v>5742.97969466839</v>
      </c>
      <c r="I2476" s="41">
        <v>350</v>
      </c>
      <c r="J2476" s="41">
        <v>6</v>
      </c>
      <c r="K2476" s="41">
        <v>6.9650000000000007</v>
      </c>
      <c r="L2476" s="41">
        <v>0.11940000000000001</v>
      </c>
      <c r="M2476" s="41"/>
      <c r="N2476" s="41"/>
      <c r="O2476" s="41"/>
      <c r="P2476" s="41"/>
      <c r="Q2476" s="41">
        <v>5684</v>
      </c>
      <c r="R2476" s="41">
        <v>101.7436</v>
      </c>
      <c r="S2476" s="41"/>
      <c r="T2476" s="41"/>
      <c r="U2476" s="41">
        <v>6040</v>
      </c>
      <c r="V2476" s="41">
        <v>108.828</v>
      </c>
      <c r="W2476" s="41"/>
      <c r="X2476" s="41"/>
    </row>
    <row r="2477" spans="1:24" x14ac:dyDescent="0.35">
      <c r="A2477" s="41" t="s">
        <v>652</v>
      </c>
      <c r="B2477" s="41" t="s">
        <v>454</v>
      </c>
      <c r="C2477" s="41" t="s">
        <v>16</v>
      </c>
      <c r="D2477" s="41" t="s">
        <v>254</v>
      </c>
      <c r="E2477" s="41" t="s">
        <v>254</v>
      </c>
      <c r="F2477" s="41" t="s">
        <v>766</v>
      </c>
      <c r="G2477" s="41">
        <v>11</v>
      </c>
      <c r="H2477" s="41">
        <v>5742.97969466839</v>
      </c>
      <c r="I2477" s="41">
        <v>926</v>
      </c>
      <c r="J2477" s="41">
        <v>0</v>
      </c>
      <c r="K2477" s="41">
        <v>18.427400000000002</v>
      </c>
      <c r="L2477" s="41">
        <v>0</v>
      </c>
      <c r="M2477" s="41"/>
      <c r="N2477" s="41"/>
      <c r="O2477" s="41"/>
      <c r="P2477" s="41"/>
      <c r="Q2477" s="41">
        <v>2891</v>
      </c>
      <c r="R2477" s="41">
        <v>51.748899999999999</v>
      </c>
      <c r="S2477" s="41"/>
      <c r="T2477" s="41"/>
      <c r="U2477" s="41">
        <v>3817</v>
      </c>
      <c r="V2477" s="41">
        <v>70.176299999999998</v>
      </c>
      <c r="W2477" s="41"/>
      <c r="X2477" s="41"/>
    </row>
    <row r="2478" spans="1:24" x14ac:dyDescent="0.35">
      <c r="A2478" s="41" t="s">
        <v>652</v>
      </c>
      <c r="B2478" s="41" t="s">
        <v>454</v>
      </c>
      <c r="C2478" s="41" t="s">
        <v>16</v>
      </c>
      <c r="D2478" s="41" t="s">
        <v>254</v>
      </c>
      <c r="E2478" s="41" t="s">
        <v>254</v>
      </c>
      <c r="F2478" s="41" t="s">
        <v>765</v>
      </c>
      <c r="G2478" s="41">
        <v>10</v>
      </c>
      <c r="H2478" s="41">
        <v>5742.97969466839</v>
      </c>
      <c r="I2478" s="41">
        <v>867</v>
      </c>
      <c r="J2478" s="41">
        <v>14</v>
      </c>
      <c r="K2478" s="41">
        <v>17.253299999999999</v>
      </c>
      <c r="L2478" s="41">
        <v>0.27860000000000001</v>
      </c>
      <c r="M2478" s="41"/>
      <c r="N2478" s="41"/>
      <c r="O2478" s="41"/>
      <c r="P2478" s="41"/>
      <c r="Q2478" s="41">
        <v>2980</v>
      </c>
      <c r="R2478" s="41">
        <v>53.341999999999999</v>
      </c>
      <c r="S2478" s="41"/>
      <c r="T2478" s="41"/>
      <c r="U2478" s="41">
        <v>3861</v>
      </c>
      <c r="V2478" s="41">
        <v>70.873899999999992</v>
      </c>
      <c r="W2478" s="41"/>
      <c r="X2478" s="41"/>
    </row>
    <row r="2479" spans="1:24" x14ac:dyDescent="0.35">
      <c r="A2479" s="41" t="s">
        <v>652</v>
      </c>
      <c r="B2479" s="41" t="s">
        <v>454</v>
      </c>
      <c r="C2479" s="41" t="s">
        <v>16</v>
      </c>
      <c r="D2479" s="41" t="s">
        <v>254</v>
      </c>
      <c r="E2479" s="41" t="s">
        <v>254</v>
      </c>
      <c r="F2479" s="41" t="s">
        <v>759</v>
      </c>
      <c r="G2479" s="41">
        <v>4</v>
      </c>
      <c r="H2479" s="41">
        <v>5742.97969466839</v>
      </c>
      <c r="I2479" s="41">
        <v>902</v>
      </c>
      <c r="J2479" s="41">
        <v>0</v>
      </c>
      <c r="K2479" s="41">
        <v>16.686999999999998</v>
      </c>
      <c r="L2479" s="41">
        <v>0</v>
      </c>
      <c r="M2479" s="41">
        <v>923</v>
      </c>
      <c r="N2479" s="41">
        <v>0</v>
      </c>
      <c r="O2479" s="41">
        <v>18.367699999999999</v>
      </c>
      <c r="P2479" s="41">
        <v>0</v>
      </c>
      <c r="Q2479" s="41">
        <v>2774</v>
      </c>
      <c r="R2479" s="41">
        <v>49.654600000000002</v>
      </c>
      <c r="S2479" s="41">
        <v>4346</v>
      </c>
      <c r="T2479" s="41">
        <v>95.611999999999995</v>
      </c>
      <c r="U2479" s="41">
        <v>3676</v>
      </c>
      <c r="V2479" s="41">
        <v>66.3416</v>
      </c>
      <c r="W2479" s="41">
        <v>5269</v>
      </c>
      <c r="X2479" s="41">
        <v>113.97969999999999</v>
      </c>
    </row>
    <row r="2480" spans="1:24" x14ac:dyDescent="0.35">
      <c r="A2480" s="41" t="s">
        <v>652</v>
      </c>
      <c r="B2480" s="41" t="s">
        <v>454</v>
      </c>
      <c r="C2480" s="41" t="s">
        <v>16</v>
      </c>
      <c r="D2480" s="41" t="s">
        <v>254</v>
      </c>
      <c r="E2480" s="41" t="s">
        <v>254</v>
      </c>
      <c r="F2480" s="41" t="s">
        <v>758</v>
      </c>
      <c r="G2480" s="41">
        <v>3</v>
      </c>
      <c r="H2480" s="41">
        <v>5742.97969466839</v>
      </c>
      <c r="I2480" s="41">
        <v>1424</v>
      </c>
      <c r="J2480" s="41">
        <v>0</v>
      </c>
      <c r="K2480" s="41">
        <v>26.343999999999998</v>
      </c>
      <c r="L2480" s="41">
        <v>0</v>
      </c>
      <c r="M2480" s="41">
        <v>1099</v>
      </c>
      <c r="N2480" s="41">
        <v>13</v>
      </c>
      <c r="O2480" s="41">
        <v>21.870100000000001</v>
      </c>
      <c r="P2480" s="41">
        <v>0.25870000000000004</v>
      </c>
      <c r="Q2480" s="41">
        <v>19889</v>
      </c>
      <c r="R2480" s="41">
        <v>356.01310000000001</v>
      </c>
      <c r="S2480" s="41">
        <v>2023</v>
      </c>
      <c r="T2480" s="41">
        <v>44.506</v>
      </c>
      <c r="U2480" s="41">
        <v>21313</v>
      </c>
      <c r="V2480" s="41">
        <v>382.3571</v>
      </c>
      <c r="W2480" s="41">
        <v>3135</v>
      </c>
      <c r="X2480" s="41">
        <v>66.634799999999998</v>
      </c>
    </row>
    <row r="2481" spans="1:24" x14ac:dyDescent="0.35">
      <c r="A2481" s="41" t="s">
        <v>652</v>
      </c>
      <c r="B2481" s="41" t="s">
        <v>454</v>
      </c>
      <c r="C2481" s="41" t="s">
        <v>16</v>
      </c>
      <c r="D2481" s="41" t="s">
        <v>254</v>
      </c>
      <c r="E2481" s="41" t="s">
        <v>254</v>
      </c>
      <c r="F2481" s="41" t="s">
        <v>767</v>
      </c>
      <c r="G2481" s="41">
        <v>12</v>
      </c>
      <c r="H2481" s="41">
        <v>5742.97969466839</v>
      </c>
      <c r="I2481" s="41">
        <v>993</v>
      </c>
      <c r="J2481" s="41">
        <v>0</v>
      </c>
      <c r="K2481" s="41">
        <v>19.7607</v>
      </c>
      <c r="L2481" s="41">
        <v>0</v>
      </c>
      <c r="M2481" s="41"/>
      <c r="N2481" s="41"/>
      <c r="O2481" s="41"/>
      <c r="P2481" s="41"/>
      <c r="Q2481" s="41">
        <v>4493</v>
      </c>
      <c r="R2481" s="41">
        <v>80.424700000000001</v>
      </c>
      <c r="S2481" s="41"/>
      <c r="T2481" s="41"/>
      <c r="U2481" s="41">
        <v>5486</v>
      </c>
      <c r="V2481" s="41">
        <v>100.1854</v>
      </c>
      <c r="W2481" s="41"/>
      <c r="X2481" s="41"/>
    </row>
    <row r="2482" spans="1:24" x14ac:dyDescent="0.35">
      <c r="A2482" s="41" t="s">
        <v>652</v>
      </c>
      <c r="B2482" s="41" t="s">
        <v>454</v>
      </c>
      <c r="C2482" s="41" t="s">
        <v>16</v>
      </c>
      <c r="D2482" s="41" t="s">
        <v>254</v>
      </c>
      <c r="E2482" s="41" t="s">
        <v>254</v>
      </c>
      <c r="F2482" s="41" t="s">
        <v>757</v>
      </c>
      <c r="G2482" s="41">
        <v>2</v>
      </c>
      <c r="H2482" s="41">
        <v>5742.97969466839</v>
      </c>
      <c r="I2482" s="41">
        <v>19166</v>
      </c>
      <c r="J2482" s="41">
        <v>0</v>
      </c>
      <c r="K2482" s="41">
        <v>354.57099999999997</v>
      </c>
      <c r="L2482" s="41">
        <v>0</v>
      </c>
      <c r="M2482" s="41">
        <v>692</v>
      </c>
      <c r="N2482" s="41">
        <v>0</v>
      </c>
      <c r="O2482" s="41">
        <v>13.770800000000001</v>
      </c>
      <c r="P2482" s="41">
        <v>0</v>
      </c>
      <c r="Q2482" s="41">
        <v>18238</v>
      </c>
      <c r="R2482" s="41">
        <v>326.46019999999999</v>
      </c>
      <c r="S2482" s="41">
        <v>2129</v>
      </c>
      <c r="T2482" s="41">
        <v>46.838000000000001</v>
      </c>
      <c r="U2482" s="41">
        <v>37404</v>
      </c>
      <c r="V2482" s="41">
        <v>681.0311999999999</v>
      </c>
      <c r="W2482" s="41">
        <v>2821</v>
      </c>
      <c r="X2482" s="41">
        <v>60.608800000000002</v>
      </c>
    </row>
    <row r="2483" spans="1:24" x14ac:dyDescent="0.35">
      <c r="A2483" s="41" t="s">
        <v>652</v>
      </c>
      <c r="B2483" s="41" t="s">
        <v>454</v>
      </c>
      <c r="C2483" s="41" t="s">
        <v>16</v>
      </c>
      <c r="D2483" s="41" t="s">
        <v>254</v>
      </c>
      <c r="E2483" s="41" t="s">
        <v>254</v>
      </c>
      <c r="F2483" s="41" t="s">
        <v>763</v>
      </c>
      <c r="G2483" s="41">
        <v>8</v>
      </c>
      <c r="H2483" s="41">
        <v>5742.97969466839</v>
      </c>
      <c r="I2483" s="41">
        <v>1600</v>
      </c>
      <c r="J2483" s="41">
        <v>0</v>
      </c>
      <c r="K2483" s="41">
        <v>31.840000000000003</v>
      </c>
      <c r="L2483" s="41">
        <v>0</v>
      </c>
      <c r="M2483" s="41"/>
      <c r="N2483" s="41"/>
      <c r="O2483" s="41"/>
      <c r="P2483" s="41"/>
      <c r="Q2483" s="41">
        <v>6528</v>
      </c>
      <c r="R2483" s="41">
        <v>116.85120000000001</v>
      </c>
      <c r="S2483" s="41"/>
      <c r="T2483" s="41"/>
      <c r="U2483" s="41">
        <v>8128</v>
      </c>
      <c r="V2483" s="41">
        <v>148.69120000000001</v>
      </c>
      <c r="W2483" s="41"/>
      <c r="X2483" s="41"/>
    </row>
    <row r="2484" spans="1:24" x14ac:dyDescent="0.35">
      <c r="A2484" s="41" t="s">
        <v>652</v>
      </c>
      <c r="B2484" s="41" t="s">
        <v>454</v>
      </c>
      <c r="C2484" s="41" t="s">
        <v>16</v>
      </c>
      <c r="D2484" s="41" t="s">
        <v>254</v>
      </c>
      <c r="E2484" s="41" t="s">
        <v>254</v>
      </c>
      <c r="F2484" s="41" t="s">
        <v>762</v>
      </c>
      <c r="G2484" s="41">
        <v>7</v>
      </c>
      <c r="H2484" s="41">
        <v>5742.97969466839</v>
      </c>
      <c r="I2484" s="41">
        <v>541</v>
      </c>
      <c r="J2484" s="41">
        <v>0</v>
      </c>
      <c r="K2484" s="41">
        <v>10.7659</v>
      </c>
      <c r="L2484" s="41">
        <v>0</v>
      </c>
      <c r="M2484" s="41">
        <v>0</v>
      </c>
      <c r="N2484" s="41">
        <v>0</v>
      </c>
      <c r="O2484" s="41">
        <v>0</v>
      </c>
      <c r="P2484" s="41">
        <v>0</v>
      </c>
      <c r="Q2484" s="41">
        <v>8681</v>
      </c>
      <c r="R2484" s="41">
        <v>155.38990000000001</v>
      </c>
      <c r="S2484" s="41">
        <v>20098</v>
      </c>
      <c r="T2484" s="41">
        <v>442.15600000000001</v>
      </c>
      <c r="U2484" s="41">
        <v>9222</v>
      </c>
      <c r="V2484" s="41">
        <v>166.1558</v>
      </c>
      <c r="W2484" s="41">
        <v>20098</v>
      </c>
      <c r="X2484" s="41">
        <v>442.15600000000001</v>
      </c>
    </row>
    <row r="2485" spans="1:24" x14ac:dyDescent="0.35">
      <c r="A2485" s="41" t="s">
        <v>652</v>
      </c>
      <c r="B2485" s="41" t="s">
        <v>454</v>
      </c>
      <c r="C2485" s="41" t="s">
        <v>16</v>
      </c>
      <c r="D2485" s="41" t="s">
        <v>254</v>
      </c>
      <c r="E2485" s="41" t="s">
        <v>254</v>
      </c>
      <c r="F2485" s="41" t="s">
        <v>761</v>
      </c>
      <c r="G2485" s="41">
        <v>6</v>
      </c>
      <c r="H2485" s="41">
        <v>5742.97969466839</v>
      </c>
      <c r="I2485" s="41">
        <v>1492</v>
      </c>
      <c r="J2485" s="41">
        <v>0</v>
      </c>
      <c r="K2485" s="41">
        <v>29.690800000000003</v>
      </c>
      <c r="L2485" s="41">
        <v>0</v>
      </c>
      <c r="M2485" s="41">
        <v>759</v>
      </c>
      <c r="N2485" s="41">
        <v>0</v>
      </c>
      <c r="O2485" s="41">
        <v>17.077500000000001</v>
      </c>
      <c r="P2485" s="41">
        <v>0</v>
      </c>
      <c r="Q2485" s="41">
        <v>2537</v>
      </c>
      <c r="R2485" s="41">
        <v>45.412300000000002</v>
      </c>
      <c r="S2485" s="41">
        <v>5505</v>
      </c>
      <c r="T2485" s="41">
        <v>121.11</v>
      </c>
      <c r="U2485" s="41">
        <v>4029</v>
      </c>
      <c r="V2485" s="41">
        <v>75.103100000000012</v>
      </c>
      <c r="W2485" s="41">
        <v>6264</v>
      </c>
      <c r="X2485" s="41">
        <v>138.1875</v>
      </c>
    </row>
    <row r="2486" spans="1:24" x14ac:dyDescent="0.35">
      <c r="A2486" s="41" t="s">
        <v>637</v>
      </c>
      <c r="B2486" s="41" t="s">
        <v>485</v>
      </c>
      <c r="C2486" s="41" t="s">
        <v>8</v>
      </c>
      <c r="D2486" s="41" t="s">
        <v>255</v>
      </c>
      <c r="E2486" s="41" t="s">
        <v>255</v>
      </c>
      <c r="F2486" s="41" t="s">
        <v>756</v>
      </c>
      <c r="G2486" s="41">
        <v>1</v>
      </c>
      <c r="H2486" s="41">
        <v>5499.0024048351897</v>
      </c>
      <c r="I2486" s="41">
        <v>2666</v>
      </c>
      <c r="J2486" s="41">
        <v>4</v>
      </c>
      <c r="K2486" s="41">
        <v>49.320999999999998</v>
      </c>
      <c r="L2486" s="41">
        <v>7.3999999999999996E-2</v>
      </c>
      <c r="M2486" s="41">
        <v>3710</v>
      </c>
      <c r="N2486" s="41">
        <v>0</v>
      </c>
      <c r="O2486" s="41">
        <v>73.829000000000008</v>
      </c>
      <c r="P2486" s="41">
        <v>0</v>
      </c>
      <c r="Q2486" s="41">
        <v>0</v>
      </c>
      <c r="R2486" s="41">
        <v>0</v>
      </c>
      <c r="S2486" s="41">
        <v>60</v>
      </c>
      <c r="T2486" s="41">
        <v>1.32</v>
      </c>
      <c r="U2486" s="41">
        <v>2670</v>
      </c>
      <c r="V2486" s="41">
        <v>49.394999999999996</v>
      </c>
      <c r="W2486" s="41">
        <v>3770</v>
      </c>
      <c r="X2486" s="41">
        <v>75.149000000000001</v>
      </c>
    </row>
    <row r="2487" spans="1:24" x14ac:dyDescent="0.35">
      <c r="A2487" s="41" t="s">
        <v>637</v>
      </c>
      <c r="B2487" s="41" t="s">
        <v>485</v>
      </c>
      <c r="C2487" s="41" t="s">
        <v>8</v>
      </c>
      <c r="D2487" s="41" t="s">
        <v>255</v>
      </c>
      <c r="E2487" s="41" t="s">
        <v>255</v>
      </c>
      <c r="F2487" s="41" t="s">
        <v>760</v>
      </c>
      <c r="G2487" s="41">
        <v>5</v>
      </c>
      <c r="H2487" s="41">
        <v>5499.0024048351897</v>
      </c>
      <c r="I2487" s="41">
        <v>3444</v>
      </c>
      <c r="J2487" s="41">
        <v>2572</v>
      </c>
      <c r="K2487" s="41">
        <v>63.713999999999999</v>
      </c>
      <c r="L2487" s="41">
        <v>47.582000000000001</v>
      </c>
      <c r="M2487" s="41">
        <v>5052</v>
      </c>
      <c r="N2487" s="41">
        <v>269</v>
      </c>
      <c r="O2487" s="41">
        <v>100.5348</v>
      </c>
      <c r="P2487" s="41">
        <v>5.3531000000000004</v>
      </c>
      <c r="Q2487" s="41">
        <v>214</v>
      </c>
      <c r="R2487" s="41">
        <v>3.8306</v>
      </c>
      <c r="S2487" s="41">
        <v>248</v>
      </c>
      <c r="T2487" s="41">
        <v>5.4560000000000004</v>
      </c>
      <c r="U2487" s="41">
        <v>6230</v>
      </c>
      <c r="V2487" s="41">
        <v>115.1266</v>
      </c>
      <c r="W2487" s="41">
        <v>5569</v>
      </c>
      <c r="X2487" s="41">
        <v>111.3439</v>
      </c>
    </row>
    <row r="2488" spans="1:24" x14ac:dyDescent="0.35">
      <c r="A2488" s="41" t="s">
        <v>637</v>
      </c>
      <c r="B2488" s="41" t="s">
        <v>485</v>
      </c>
      <c r="C2488" s="41" t="s">
        <v>8</v>
      </c>
      <c r="D2488" s="41" t="s">
        <v>255</v>
      </c>
      <c r="E2488" s="41" t="s">
        <v>255</v>
      </c>
      <c r="F2488" s="41" t="s">
        <v>764</v>
      </c>
      <c r="G2488" s="41">
        <v>9</v>
      </c>
      <c r="H2488" s="41">
        <v>5499.0024048351897</v>
      </c>
      <c r="I2488" s="41">
        <v>3551</v>
      </c>
      <c r="J2488" s="41">
        <v>566</v>
      </c>
      <c r="K2488" s="41">
        <v>70.664900000000003</v>
      </c>
      <c r="L2488" s="41">
        <v>11.263400000000001</v>
      </c>
      <c r="M2488" s="41"/>
      <c r="N2488" s="41"/>
      <c r="O2488" s="41"/>
      <c r="P2488" s="41"/>
      <c r="Q2488" s="41">
        <v>78</v>
      </c>
      <c r="R2488" s="41">
        <v>1.3962000000000001</v>
      </c>
      <c r="S2488" s="41"/>
      <c r="T2488" s="41"/>
      <c r="U2488" s="41">
        <v>4195</v>
      </c>
      <c r="V2488" s="41">
        <v>83.3245</v>
      </c>
      <c r="W2488" s="41"/>
      <c r="X2488" s="41"/>
    </row>
    <row r="2489" spans="1:24" x14ac:dyDescent="0.35">
      <c r="A2489" s="41" t="s">
        <v>637</v>
      </c>
      <c r="B2489" s="41" t="s">
        <v>485</v>
      </c>
      <c r="C2489" s="41" t="s">
        <v>8</v>
      </c>
      <c r="D2489" s="41" t="s">
        <v>255</v>
      </c>
      <c r="E2489" s="41" t="s">
        <v>255</v>
      </c>
      <c r="F2489" s="41" t="s">
        <v>766</v>
      </c>
      <c r="G2489" s="41">
        <v>11</v>
      </c>
      <c r="H2489" s="41">
        <v>5499.0024048351897</v>
      </c>
      <c r="I2489" s="41">
        <v>5490</v>
      </c>
      <c r="J2489" s="41">
        <v>1393</v>
      </c>
      <c r="K2489" s="41">
        <v>109.251</v>
      </c>
      <c r="L2489" s="41">
        <v>27.720700000000001</v>
      </c>
      <c r="M2489" s="41"/>
      <c r="N2489" s="41"/>
      <c r="O2489" s="41"/>
      <c r="P2489" s="41"/>
      <c r="Q2489" s="41">
        <v>136</v>
      </c>
      <c r="R2489" s="41">
        <v>2.4344000000000001</v>
      </c>
      <c r="S2489" s="41"/>
      <c r="T2489" s="41"/>
      <c r="U2489" s="41">
        <v>7019</v>
      </c>
      <c r="V2489" s="41">
        <v>139.40610000000001</v>
      </c>
      <c r="W2489" s="41"/>
      <c r="X2489" s="41"/>
    </row>
    <row r="2490" spans="1:24" x14ac:dyDescent="0.35">
      <c r="A2490" s="41" t="s">
        <v>637</v>
      </c>
      <c r="B2490" s="41" t="s">
        <v>485</v>
      </c>
      <c r="C2490" s="41" t="s">
        <v>8</v>
      </c>
      <c r="D2490" s="41" t="s">
        <v>255</v>
      </c>
      <c r="E2490" s="41" t="s">
        <v>255</v>
      </c>
      <c r="F2490" s="41" t="s">
        <v>765</v>
      </c>
      <c r="G2490" s="41">
        <v>10</v>
      </c>
      <c r="H2490" s="41">
        <v>5499.0024048351897</v>
      </c>
      <c r="I2490" s="41">
        <v>6913</v>
      </c>
      <c r="J2490" s="41">
        <v>569</v>
      </c>
      <c r="K2490" s="41">
        <v>137.56870000000001</v>
      </c>
      <c r="L2490" s="41">
        <v>11.3231</v>
      </c>
      <c r="M2490" s="41"/>
      <c r="N2490" s="41"/>
      <c r="O2490" s="41"/>
      <c r="P2490" s="41"/>
      <c r="Q2490" s="41">
        <v>130</v>
      </c>
      <c r="R2490" s="41">
        <v>2.327</v>
      </c>
      <c r="S2490" s="41"/>
      <c r="T2490" s="41"/>
      <c r="U2490" s="41">
        <v>7612</v>
      </c>
      <c r="V2490" s="41">
        <v>151.21880000000002</v>
      </c>
      <c r="W2490" s="41"/>
      <c r="X2490" s="41"/>
    </row>
    <row r="2491" spans="1:24" x14ac:dyDescent="0.35">
      <c r="A2491" s="41" t="s">
        <v>637</v>
      </c>
      <c r="B2491" s="41" t="s">
        <v>485</v>
      </c>
      <c r="C2491" s="41" t="s">
        <v>8</v>
      </c>
      <c r="D2491" s="41" t="s">
        <v>255</v>
      </c>
      <c r="E2491" s="41" t="s">
        <v>255</v>
      </c>
      <c r="F2491" s="41" t="s">
        <v>759</v>
      </c>
      <c r="G2491" s="41">
        <v>4</v>
      </c>
      <c r="H2491" s="41">
        <v>5499.0024048351897</v>
      </c>
      <c r="I2491" s="41">
        <v>11905</v>
      </c>
      <c r="J2491" s="41">
        <v>0</v>
      </c>
      <c r="K2491" s="41">
        <v>220.24249999999998</v>
      </c>
      <c r="L2491" s="41">
        <v>0</v>
      </c>
      <c r="M2491" s="41">
        <v>4337</v>
      </c>
      <c r="N2491" s="41">
        <v>1</v>
      </c>
      <c r="O2491" s="41">
        <v>86.306300000000007</v>
      </c>
      <c r="P2491" s="41">
        <v>1.9900000000000001E-2</v>
      </c>
      <c r="Q2491" s="41">
        <v>174</v>
      </c>
      <c r="R2491" s="41">
        <v>3.1145999999999998</v>
      </c>
      <c r="S2491" s="41">
        <v>142</v>
      </c>
      <c r="T2491" s="41">
        <v>3.1240000000000001</v>
      </c>
      <c r="U2491" s="41">
        <v>12079</v>
      </c>
      <c r="V2491" s="41">
        <v>223.35709999999997</v>
      </c>
      <c r="W2491" s="41">
        <v>4480</v>
      </c>
      <c r="X2491" s="41">
        <v>89.450200000000009</v>
      </c>
    </row>
    <row r="2492" spans="1:24" x14ac:dyDescent="0.35">
      <c r="A2492" s="41" t="s">
        <v>637</v>
      </c>
      <c r="B2492" s="41" t="s">
        <v>485</v>
      </c>
      <c r="C2492" s="41" t="s">
        <v>8</v>
      </c>
      <c r="D2492" s="41" t="s">
        <v>255</v>
      </c>
      <c r="E2492" s="41" t="s">
        <v>255</v>
      </c>
      <c r="F2492" s="41" t="s">
        <v>758</v>
      </c>
      <c r="G2492" s="41">
        <v>3</v>
      </c>
      <c r="H2492" s="41">
        <v>5499.0024048351897</v>
      </c>
      <c r="I2492" s="41">
        <v>5375</v>
      </c>
      <c r="J2492" s="41">
        <v>0</v>
      </c>
      <c r="K2492" s="41">
        <v>99.4375</v>
      </c>
      <c r="L2492" s="41">
        <v>0</v>
      </c>
      <c r="M2492" s="41">
        <v>4596</v>
      </c>
      <c r="N2492" s="41">
        <v>1136</v>
      </c>
      <c r="O2492" s="41">
        <v>91.460400000000007</v>
      </c>
      <c r="P2492" s="41">
        <v>22.606400000000001</v>
      </c>
      <c r="Q2492" s="41">
        <v>0</v>
      </c>
      <c r="R2492" s="41">
        <v>0</v>
      </c>
      <c r="S2492" s="41">
        <v>238</v>
      </c>
      <c r="T2492" s="41">
        <v>5.2359999999999998</v>
      </c>
      <c r="U2492" s="41">
        <v>5375</v>
      </c>
      <c r="V2492" s="41">
        <v>99.4375</v>
      </c>
      <c r="W2492" s="41">
        <v>5970</v>
      </c>
      <c r="X2492" s="41">
        <v>119.3028</v>
      </c>
    </row>
    <row r="2493" spans="1:24" x14ac:dyDescent="0.35">
      <c r="A2493" s="41" t="s">
        <v>637</v>
      </c>
      <c r="B2493" s="41" t="s">
        <v>485</v>
      </c>
      <c r="C2493" s="41" t="s">
        <v>8</v>
      </c>
      <c r="D2493" s="41" t="s">
        <v>255</v>
      </c>
      <c r="E2493" s="41" t="s">
        <v>255</v>
      </c>
      <c r="F2493" s="41" t="s">
        <v>767</v>
      </c>
      <c r="G2493" s="41">
        <v>12</v>
      </c>
      <c r="H2493" s="41">
        <v>5499.0024048351897</v>
      </c>
      <c r="I2493" s="41">
        <v>7710</v>
      </c>
      <c r="J2493" s="41">
        <v>743</v>
      </c>
      <c r="K2493" s="41">
        <v>153.429</v>
      </c>
      <c r="L2493" s="41">
        <v>14.7857</v>
      </c>
      <c r="M2493" s="41"/>
      <c r="N2493" s="41"/>
      <c r="O2493" s="41"/>
      <c r="P2493" s="41"/>
      <c r="Q2493" s="41">
        <v>72</v>
      </c>
      <c r="R2493" s="41">
        <v>1.2887999999999999</v>
      </c>
      <c r="S2493" s="41"/>
      <c r="T2493" s="41"/>
      <c r="U2493" s="41">
        <v>8525</v>
      </c>
      <c r="V2493" s="41">
        <v>169.5035</v>
      </c>
      <c r="W2493" s="41"/>
      <c r="X2493" s="41"/>
    </row>
    <row r="2494" spans="1:24" x14ac:dyDescent="0.35">
      <c r="A2494" s="41" t="s">
        <v>637</v>
      </c>
      <c r="B2494" s="41" t="s">
        <v>485</v>
      </c>
      <c r="C2494" s="41" t="s">
        <v>8</v>
      </c>
      <c r="D2494" s="41" t="s">
        <v>255</v>
      </c>
      <c r="E2494" s="41" t="s">
        <v>255</v>
      </c>
      <c r="F2494" s="41" t="s">
        <v>757</v>
      </c>
      <c r="G2494" s="41">
        <v>2</v>
      </c>
      <c r="H2494" s="41">
        <v>5499.0024048351897</v>
      </c>
      <c r="I2494" s="41">
        <v>3379</v>
      </c>
      <c r="J2494" s="41">
        <v>0</v>
      </c>
      <c r="K2494" s="41">
        <v>62.511499999999998</v>
      </c>
      <c r="L2494" s="41">
        <v>0</v>
      </c>
      <c r="M2494" s="41">
        <v>4075</v>
      </c>
      <c r="N2494" s="41">
        <v>1693</v>
      </c>
      <c r="O2494" s="41">
        <v>81.092500000000001</v>
      </c>
      <c r="P2494" s="41">
        <v>33.6907</v>
      </c>
      <c r="Q2494" s="41">
        <v>0</v>
      </c>
      <c r="R2494" s="41">
        <v>0</v>
      </c>
      <c r="S2494" s="41">
        <v>170</v>
      </c>
      <c r="T2494" s="41">
        <v>3.74</v>
      </c>
      <c r="U2494" s="41">
        <v>3379</v>
      </c>
      <c r="V2494" s="41">
        <v>62.511499999999998</v>
      </c>
      <c r="W2494" s="41">
        <v>5938</v>
      </c>
      <c r="X2494" s="41">
        <v>118.52319999999999</v>
      </c>
    </row>
    <row r="2495" spans="1:24" x14ac:dyDescent="0.35">
      <c r="A2495" s="41" t="s">
        <v>637</v>
      </c>
      <c r="B2495" s="41" t="s">
        <v>485</v>
      </c>
      <c r="C2495" s="41" t="s">
        <v>8</v>
      </c>
      <c r="D2495" s="41" t="s">
        <v>255</v>
      </c>
      <c r="E2495" s="41" t="s">
        <v>255</v>
      </c>
      <c r="F2495" s="41" t="s">
        <v>763</v>
      </c>
      <c r="G2495" s="41">
        <v>8</v>
      </c>
      <c r="H2495" s="41">
        <v>5499.0024048351897</v>
      </c>
      <c r="I2495" s="41">
        <v>6699</v>
      </c>
      <c r="J2495" s="41">
        <v>0</v>
      </c>
      <c r="K2495" s="41">
        <v>133.31010000000001</v>
      </c>
      <c r="L2495" s="41">
        <v>0</v>
      </c>
      <c r="M2495" s="41"/>
      <c r="N2495" s="41"/>
      <c r="O2495" s="41"/>
      <c r="P2495" s="41"/>
      <c r="Q2495" s="41">
        <v>158</v>
      </c>
      <c r="R2495" s="41">
        <v>2.8281999999999998</v>
      </c>
      <c r="S2495" s="41"/>
      <c r="T2495" s="41"/>
      <c r="U2495" s="41">
        <v>6857</v>
      </c>
      <c r="V2495" s="41">
        <v>136.13830000000002</v>
      </c>
      <c r="W2495" s="41"/>
      <c r="X2495" s="41"/>
    </row>
    <row r="2496" spans="1:24" x14ac:dyDescent="0.35">
      <c r="A2496" s="41" t="s">
        <v>637</v>
      </c>
      <c r="B2496" s="41" t="s">
        <v>485</v>
      </c>
      <c r="C2496" s="41" t="s">
        <v>8</v>
      </c>
      <c r="D2496" s="41" t="s">
        <v>255</v>
      </c>
      <c r="E2496" s="41" t="s">
        <v>255</v>
      </c>
      <c r="F2496" s="41" t="s">
        <v>762</v>
      </c>
      <c r="G2496" s="41">
        <v>7</v>
      </c>
      <c r="H2496" s="41">
        <v>5499.0024048351897</v>
      </c>
      <c r="I2496" s="41">
        <v>4710</v>
      </c>
      <c r="J2496" s="41">
        <v>3</v>
      </c>
      <c r="K2496" s="41">
        <v>93.728999999999999</v>
      </c>
      <c r="L2496" s="41">
        <v>5.9700000000000003E-2</v>
      </c>
      <c r="M2496" s="41">
        <v>0</v>
      </c>
      <c r="N2496" s="41">
        <v>693</v>
      </c>
      <c r="O2496" s="41">
        <v>0</v>
      </c>
      <c r="P2496" s="41">
        <v>15.592499999999999</v>
      </c>
      <c r="Q2496" s="41">
        <v>246</v>
      </c>
      <c r="R2496" s="41">
        <v>4.4034000000000004</v>
      </c>
      <c r="S2496" s="41">
        <v>289</v>
      </c>
      <c r="T2496" s="41">
        <v>6.3579999999999997</v>
      </c>
      <c r="U2496" s="41">
        <v>4959</v>
      </c>
      <c r="V2496" s="41">
        <v>98.192100000000011</v>
      </c>
      <c r="W2496" s="41">
        <v>982</v>
      </c>
      <c r="X2496" s="41">
        <v>21.950499999999998</v>
      </c>
    </row>
    <row r="2497" spans="1:24" x14ac:dyDescent="0.35">
      <c r="A2497" s="41" t="s">
        <v>637</v>
      </c>
      <c r="B2497" s="41" t="s">
        <v>485</v>
      </c>
      <c r="C2497" s="41" t="s">
        <v>8</v>
      </c>
      <c r="D2497" s="41" t="s">
        <v>255</v>
      </c>
      <c r="E2497" s="41" t="s">
        <v>255</v>
      </c>
      <c r="F2497" s="41" t="s">
        <v>761</v>
      </c>
      <c r="G2497" s="41">
        <v>6</v>
      </c>
      <c r="H2497" s="41">
        <v>5499.0024048351897</v>
      </c>
      <c r="I2497" s="41">
        <v>4622</v>
      </c>
      <c r="J2497" s="41">
        <v>1071</v>
      </c>
      <c r="K2497" s="41">
        <v>91.977800000000002</v>
      </c>
      <c r="L2497" s="41">
        <v>21.312900000000003</v>
      </c>
      <c r="M2497" s="41">
        <v>5134</v>
      </c>
      <c r="N2497" s="41">
        <v>2459</v>
      </c>
      <c r="O2497" s="41">
        <v>115.515</v>
      </c>
      <c r="P2497" s="41">
        <v>55.327500000000001</v>
      </c>
      <c r="Q2497" s="41">
        <v>158</v>
      </c>
      <c r="R2497" s="41">
        <v>2.8281999999999998</v>
      </c>
      <c r="S2497" s="41">
        <v>268</v>
      </c>
      <c r="T2497" s="41">
        <v>5.8959999999999999</v>
      </c>
      <c r="U2497" s="41">
        <v>5851</v>
      </c>
      <c r="V2497" s="41">
        <v>116.1189</v>
      </c>
      <c r="W2497" s="41">
        <v>7861</v>
      </c>
      <c r="X2497" s="41">
        <v>176.73849999999999</v>
      </c>
    </row>
    <row r="2498" spans="1:24" x14ac:dyDescent="0.35">
      <c r="A2498" s="41" t="s">
        <v>513</v>
      </c>
      <c r="B2498" s="41" t="s">
        <v>493</v>
      </c>
      <c r="C2498" s="41" t="s">
        <v>12</v>
      </c>
      <c r="D2498" s="41" t="s">
        <v>256</v>
      </c>
      <c r="E2498" s="41" t="s">
        <v>256</v>
      </c>
      <c r="F2498" s="41" t="s">
        <v>756</v>
      </c>
      <c r="G2498" s="41">
        <v>1</v>
      </c>
      <c r="H2498" s="41">
        <v>9860.2325316932001</v>
      </c>
      <c r="I2498" s="41">
        <v>6222</v>
      </c>
      <c r="J2498" s="41">
        <v>4</v>
      </c>
      <c r="K2498" s="41">
        <v>115.107</v>
      </c>
      <c r="L2498" s="41">
        <v>7.3999999999999996E-2</v>
      </c>
      <c r="M2498" s="41">
        <v>3415</v>
      </c>
      <c r="N2498" s="41">
        <v>687</v>
      </c>
      <c r="O2498" s="41">
        <v>67.958500000000001</v>
      </c>
      <c r="P2498" s="41">
        <v>13.6713</v>
      </c>
      <c r="Q2498" s="41">
        <v>8365</v>
      </c>
      <c r="R2498" s="41">
        <v>149.73349999999999</v>
      </c>
      <c r="S2498" s="41">
        <v>6622</v>
      </c>
      <c r="T2498" s="41">
        <v>145.684</v>
      </c>
      <c r="U2498" s="41">
        <v>14591</v>
      </c>
      <c r="V2498" s="41">
        <v>264.91449999999998</v>
      </c>
      <c r="W2498" s="41">
        <v>10724</v>
      </c>
      <c r="X2498" s="41">
        <v>227.31380000000001</v>
      </c>
    </row>
    <row r="2499" spans="1:24" x14ac:dyDescent="0.35">
      <c r="A2499" s="41" t="s">
        <v>513</v>
      </c>
      <c r="B2499" s="41" t="s">
        <v>493</v>
      </c>
      <c r="C2499" s="41" t="s">
        <v>12</v>
      </c>
      <c r="D2499" s="41" t="s">
        <v>256</v>
      </c>
      <c r="E2499" s="41" t="s">
        <v>256</v>
      </c>
      <c r="F2499" s="41" t="s">
        <v>760</v>
      </c>
      <c r="G2499" s="41">
        <v>5</v>
      </c>
      <c r="H2499" s="41">
        <v>9860.2325316932001</v>
      </c>
      <c r="I2499" s="41">
        <v>3588</v>
      </c>
      <c r="J2499" s="41">
        <v>470</v>
      </c>
      <c r="K2499" s="41">
        <v>66.378</v>
      </c>
      <c r="L2499" s="41">
        <v>8.6950000000000003</v>
      </c>
      <c r="M2499" s="41">
        <v>3482</v>
      </c>
      <c r="N2499" s="41">
        <v>741</v>
      </c>
      <c r="O2499" s="41">
        <v>69.291800000000009</v>
      </c>
      <c r="P2499" s="41">
        <v>14.745900000000001</v>
      </c>
      <c r="Q2499" s="41">
        <v>4292</v>
      </c>
      <c r="R2499" s="41">
        <v>76.826800000000006</v>
      </c>
      <c r="S2499" s="41">
        <v>8151</v>
      </c>
      <c r="T2499" s="41">
        <v>179.322</v>
      </c>
      <c r="U2499" s="41">
        <v>8350</v>
      </c>
      <c r="V2499" s="41">
        <v>151.89980000000003</v>
      </c>
      <c r="W2499" s="41">
        <v>12374</v>
      </c>
      <c r="X2499" s="41">
        <v>263.35970000000003</v>
      </c>
    </row>
    <row r="2500" spans="1:24" x14ac:dyDescent="0.35">
      <c r="A2500" s="41" t="s">
        <v>513</v>
      </c>
      <c r="B2500" s="41" t="s">
        <v>493</v>
      </c>
      <c r="C2500" s="41" t="s">
        <v>12</v>
      </c>
      <c r="D2500" s="41" t="s">
        <v>256</v>
      </c>
      <c r="E2500" s="41" t="s">
        <v>256</v>
      </c>
      <c r="F2500" s="41" t="s">
        <v>764</v>
      </c>
      <c r="G2500" s="41">
        <v>9</v>
      </c>
      <c r="H2500" s="41">
        <v>9860.2325316932001</v>
      </c>
      <c r="I2500" s="41">
        <v>2469</v>
      </c>
      <c r="J2500" s="41">
        <v>186</v>
      </c>
      <c r="K2500" s="41">
        <v>49.133100000000006</v>
      </c>
      <c r="L2500" s="41">
        <v>3.7014</v>
      </c>
      <c r="M2500" s="41"/>
      <c r="N2500" s="41"/>
      <c r="O2500" s="41"/>
      <c r="P2500" s="41"/>
      <c r="Q2500" s="41">
        <v>10888</v>
      </c>
      <c r="R2500" s="41">
        <v>194.89519999999999</v>
      </c>
      <c r="S2500" s="41"/>
      <c r="T2500" s="41"/>
      <c r="U2500" s="41">
        <v>13543</v>
      </c>
      <c r="V2500" s="41">
        <v>247.72969999999998</v>
      </c>
      <c r="W2500" s="41"/>
      <c r="X2500" s="41"/>
    </row>
    <row r="2501" spans="1:24" x14ac:dyDescent="0.35">
      <c r="A2501" s="41" t="s">
        <v>513</v>
      </c>
      <c r="B2501" s="41" t="s">
        <v>493</v>
      </c>
      <c r="C2501" s="41" t="s">
        <v>12</v>
      </c>
      <c r="D2501" s="41" t="s">
        <v>256</v>
      </c>
      <c r="E2501" s="41" t="s">
        <v>256</v>
      </c>
      <c r="F2501" s="41" t="s">
        <v>766</v>
      </c>
      <c r="G2501" s="41">
        <v>11</v>
      </c>
      <c r="H2501" s="41">
        <v>9860.2325316932001</v>
      </c>
      <c r="I2501" s="41">
        <v>3955</v>
      </c>
      <c r="J2501" s="41">
        <v>734</v>
      </c>
      <c r="K2501" s="41">
        <v>78.70450000000001</v>
      </c>
      <c r="L2501" s="41">
        <v>14.6066</v>
      </c>
      <c r="M2501" s="41"/>
      <c r="N2501" s="41"/>
      <c r="O2501" s="41"/>
      <c r="P2501" s="41"/>
      <c r="Q2501" s="41">
        <v>7728</v>
      </c>
      <c r="R2501" s="41">
        <v>138.3312</v>
      </c>
      <c r="S2501" s="41"/>
      <c r="T2501" s="41"/>
      <c r="U2501" s="41">
        <v>12417</v>
      </c>
      <c r="V2501" s="41">
        <v>231.64230000000001</v>
      </c>
      <c r="W2501" s="41"/>
      <c r="X2501" s="41"/>
    </row>
    <row r="2502" spans="1:24" x14ac:dyDescent="0.35">
      <c r="A2502" s="41" t="s">
        <v>513</v>
      </c>
      <c r="B2502" s="41" t="s">
        <v>493</v>
      </c>
      <c r="C2502" s="41" t="s">
        <v>12</v>
      </c>
      <c r="D2502" s="41" t="s">
        <v>256</v>
      </c>
      <c r="E2502" s="41" t="s">
        <v>256</v>
      </c>
      <c r="F2502" s="41" t="s">
        <v>765</v>
      </c>
      <c r="G2502" s="41">
        <v>10</v>
      </c>
      <c r="H2502" s="41">
        <v>9860.2325316932001</v>
      </c>
      <c r="I2502" s="41">
        <v>4283</v>
      </c>
      <c r="J2502" s="41">
        <v>950</v>
      </c>
      <c r="K2502" s="41">
        <v>85.231700000000004</v>
      </c>
      <c r="L2502" s="41">
        <v>18.905000000000001</v>
      </c>
      <c r="M2502" s="41"/>
      <c r="N2502" s="41"/>
      <c r="O2502" s="41"/>
      <c r="P2502" s="41"/>
      <c r="Q2502" s="41">
        <v>13984</v>
      </c>
      <c r="R2502" s="41">
        <v>250.31360000000001</v>
      </c>
      <c r="S2502" s="41"/>
      <c r="T2502" s="41"/>
      <c r="U2502" s="41">
        <v>19217</v>
      </c>
      <c r="V2502" s="41">
        <v>354.45030000000003</v>
      </c>
      <c r="W2502" s="41"/>
      <c r="X2502" s="41"/>
    </row>
    <row r="2503" spans="1:24" x14ac:dyDescent="0.35">
      <c r="A2503" s="41" t="s">
        <v>513</v>
      </c>
      <c r="B2503" s="41" t="s">
        <v>493</v>
      </c>
      <c r="C2503" s="41" t="s">
        <v>12</v>
      </c>
      <c r="D2503" s="41" t="s">
        <v>256</v>
      </c>
      <c r="E2503" s="41" t="s">
        <v>256</v>
      </c>
      <c r="F2503" s="41" t="s">
        <v>759</v>
      </c>
      <c r="G2503" s="41">
        <v>4</v>
      </c>
      <c r="H2503" s="41">
        <v>9860.2325316932001</v>
      </c>
      <c r="I2503" s="41">
        <v>5399</v>
      </c>
      <c r="J2503" s="41">
        <v>74</v>
      </c>
      <c r="K2503" s="41">
        <v>99.881499999999988</v>
      </c>
      <c r="L2503" s="41">
        <v>1.369</v>
      </c>
      <c r="M2503" s="41">
        <v>3169</v>
      </c>
      <c r="N2503" s="41">
        <v>412</v>
      </c>
      <c r="O2503" s="41">
        <v>63.063100000000006</v>
      </c>
      <c r="P2503" s="41">
        <v>8.1988000000000003</v>
      </c>
      <c r="Q2503" s="41">
        <v>46139</v>
      </c>
      <c r="R2503" s="41">
        <v>825.88810000000001</v>
      </c>
      <c r="S2503" s="41">
        <v>6901</v>
      </c>
      <c r="T2503" s="41">
        <v>151.822</v>
      </c>
      <c r="U2503" s="41">
        <v>51612</v>
      </c>
      <c r="V2503" s="41">
        <v>927.1386</v>
      </c>
      <c r="W2503" s="41">
        <v>10482</v>
      </c>
      <c r="X2503" s="41">
        <v>223.08390000000003</v>
      </c>
    </row>
    <row r="2504" spans="1:24" x14ac:dyDescent="0.35">
      <c r="A2504" s="41" t="s">
        <v>513</v>
      </c>
      <c r="B2504" s="41" t="s">
        <v>493</v>
      </c>
      <c r="C2504" s="41" t="s">
        <v>12</v>
      </c>
      <c r="D2504" s="41" t="s">
        <v>256</v>
      </c>
      <c r="E2504" s="41" t="s">
        <v>256</v>
      </c>
      <c r="F2504" s="41" t="s">
        <v>758</v>
      </c>
      <c r="G2504" s="41">
        <v>3</v>
      </c>
      <c r="H2504" s="41">
        <v>9860.2325316932001</v>
      </c>
      <c r="I2504" s="41">
        <v>5440</v>
      </c>
      <c r="J2504" s="41">
        <v>11</v>
      </c>
      <c r="K2504" s="41">
        <v>100.64</v>
      </c>
      <c r="L2504" s="41">
        <v>0.20349999999999999</v>
      </c>
      <c r="M2504" s="41">
        <v>3503</v>
      </c>
      <c r="N2504" s="41">
        <v>615</v>
      </c>
      <c r="O2504" s="41">
        <v>69.709699999999998</v>
      </c>
      <c r="P2504" s="41">
        <v>12.2385</v>
      </c>
      <c r="Q2504" s="41">
        <v>28159</v>
      </c>
      <c r="R2504" s="41">
        <v>504.04610000000002</v>
      </c>
      <c r="S2504" s="41">
        <v>13519</v>
      </c>
      <c r="T2504" s="41">
        <v>297.41800000000001</v>
      </c>
      <c r="U2504" s="41">
        <v>33610</v>
      </c>
      <c r="V2504" s="41">
        <v>604.88959999999997</v>
      </c>
      <c r="W2504" s="41">
        <v>17637</v>
      </c>
      <c r="X2504" s="41">
        <v>379.36619999999999</v>
      </c>
    </row>
    <row r="2505" spans="1:24" x14ac:dyDescent="0.35">
      <c r="A2505" s="41" t="s">
        <v>513</v>
      </c>
      <c r="B2505" s="41" t="s">
        <v>493</v>
      </c>
      <c r="C2505" s="41" t="s">
        <v>12</v>
      </c>
      <c r="D2505" s="41" t="s">
        <v>256</v>
      </c>
      <c r="E2505" s="41" t="s">
        <v>256</v>
      </c>
      <c r="F2505" s="41" t="s">
        <v>767</v>
      </c>
      <c r="G2505" s="41">
        <v>12</v>
      </c>
      <c r="H2505" s="41">
        <v>9860.2325316932001</v>
      </c>
      <c r="I2505" s="41">
        <v>3254</v>
      </c>
      <c r="J2505" s="41">
        <v>460</v>
      </c>
      <c r="K2505" s="41">
        <v>64.754599999999996</v>
      </c>
      <c r="L2505" s="41">
        <v>9.1539999999999999</v>
      </c>
      <c r="M2505" s="41"/>
      <c r="N2505" s="41"/>
      <c r="O2505" s="41"/>
      <c r="P2505" s="41"/>
      <c r="Q2505" s="41">
        <v>7820</v>
      </c>
      <c r="R2505" s="41">
        <v>139.97800000000001</v>
      </c>
      <c r="S2505" s="41"/>
      <c r="T2505" s="41"/>
      <c r="U2505" s="41">
        <v>11534</v>
      </c>
      <c r="V2505" s="41">
        <v>213.88659999999999</v>
      </c>
      <c r="W2505" s="41"/>
      <c r="X2505" s="41"/>
    </row>
    <row r="2506" spans="1:24" x14ac:dyDescent="0.35">
      <c r="A2506" s="41" t="s">
        <v>513</v>
      </c>
      <c r="B2506" s="41" t="s">
        <v>493</v>
      </c>
      <c r="C2506" s="41" t="s">
        <v>12</v>
      </c>
      <c r="D2506" s="41" t="s">
        <v>256</v>
      </c>
      <c r="E2506" s="41" t="s">
        <v>256</v>
      </c>
      <c r="F2506" s="41" t="s">
        <v>757</v>
      </c>
      <c r="G2506" s="41">
        <v>2</v>
      </c>
      <c r="H2506" s="41">
        <v>9860.2325316932001</v>
      </c>
      <c r="I2506" s="41">
        <v>14311</v>
      </c>
      <c r="J2506" s="41">
        <v>2</v>
      </c>
      <c r="K2506" s="41">
        <v>264.75349999999997</v>
      </c>
      <c r="L2506" s="41">
        <v>3.6999999999999998E-2</v>
      </c>
      <c r="M2506" s="41">
        <v>2839</v>
      </c>
      <c r="N2506" s="41">
        <v>568</v>
      </c>
      <c r="O2506" s="41">
        <v>56.496100000000006</v>
      </c>
      <c r="P2506" s="41">
        <v>11.3032</v>
      </c>
      <c r="Q2506" s="41">
        <v>10971</v>
      </c>
      <c r="R2506" s="41">
        <v>196.3809</v>
      </c>
      <c r="S2506" s="41">
        <v>12167</v>
      </c>
      <c r="T2506" s="41">
        <v>267.67399999999998</v>
      </c>
      <c r="U2506" s="41">
        <v>25284</v>
      </c>
      <c r="V2506" s="41">
        <v>461.17139999999995</v>
      </c>
      <c r="W2506" s="41">
        <v>15574</v>
      </c>
      <c r="X2506" s="41">
        <v>335.47329999999999</v>
      </c>
    </row>
    <row r="2507" spans="1:24" x14ac:dyDescent="0.35">
      <c r="A2507" s="41" t="s">
        <v>513</v>
      </c>
      <c r="B2507" s="41" t="s">
        <v>493</v>
      </c>
      <c r="C2507" s="41" t="s">
        <v>12</v>
      </c>
      <c r="D2507" s="41" t="s">
        <v>256</v>
      </c>
      <c r="E2507" s="41" t="s">
        <v>256</v>
      </c>
      <c r="F2507" s="41" t="s">
        <v>763</v>
      </c>
      <c r="G2507" s="41">
        <v>8</v>
      </c>
      <c r="H2507" s="41">
        <v>9860.2325316932001</v>
      </c>
      <c r="I2507" s="41">
        <v>3833</v>
      </c>
      <c r="J2507" s="41">
        <v>939</v>
      </c>
      <c r="K2507" s="41">
        <v>76.276700000000005</v>
      </c>
      <c r="L2507" s="41">
        <v>18.6861</v>
      </c>
      <c r="M2507" s="41"/>
      <c r="N2507" s="41"/>
      <c r="O2507" s="41"/>
      <c r="P2507" s="41"/>
      <c r="Q2507" s="41">
        <v>7289</v>
      </c>
      <c r="R2507" s="41">
        <v>130.47309999999999</v>
      </c>
      <c r="S2507" s="41"/>
      <c r="T2507" s="41"/>
      <c r="U2507" s="41">
        <v>12061</v>
      </c>
      <c r="V2507" s="41">
        <v>225.4359</v>
      </c>
      <c r="W2507" s="41"/>
      <c r="X2507" s="41"/>
    </row>
    <row r="2508" spans="1:24" x14ac:dyDescent="0.35">
      <c r="A2508" s="41" t="s">
        <v>513</v>
      </c>
      <c r="B2508" s="41" t="s">
        <v>493</v>
      </c>
      <c r="C2508" s="41" t="s">
        <v>12</v>
      </c>
      <c r="D2508" s="41" t="s">
        <v>256</v>
      </c>
      <c r="E2508" s="41" t="s">
        <v>256</v>
      </c>
      <c r="F2508" s="41" t="s">
        <v>762</v>
      </c>
      <c r="G2508" s="41">
        <v>7</v>
      </c>
      <c r="H2508" s="41">
        <v>9860.2325316932001</v>
      </c>
      <c r="I2508" s="41">
        <v>3667</v>
      </c>
      <c r="J2508" s="41">
        <v>512</v>
      </c>
      <c r="K2508" s="41">
        <v>72.973300000000009</v>
      </c>
      <c r="L2508" s="41">
        <v>10.188800000000001</v>
      </c>
      <c r="M2508" s="41">
        <v>0</v>
      </c>
      <c r="N2508" s="41">
        <v>1374</v>
      </c>
      <c r="O2508" s="41">
        <v>0</v>
      </c>
      <c r="P2508" s="41">
        <v>30.914999999999999</v>
      </c>
      <c r="Q2508" s="41">
        <v>6398</v>
      </c>
      <c r="R2508" s="41">
        <v>114.52419999999999</v>
      </c>
      <c r="S2508" s="41">
        <v>9404</v>
      </c>
      <c r="T2508" s="41">
        <v>206.88800000000001</v>
      </c>
      <c r="U2508" s="41">
        <v>10577</v>
      </c>
      <c r="V2508" s="41">
        <v>197.68630000000002</v>
      </c>
      <c r="W2508" s="41">
        <v>10778</v>
      </c>
      <c r="X2508" s="41">
        <v>237.803</v>
      </c>
    </row>
    <row r="2509" spans="1:24" x14ac:dyDescent="0.35">
      <c r="A2509" s="41" t="s">
        <v>513</v>
      </c>
      <c r="B2509" s="41" t="s">
        <v>493</v>
      </c>
      <c r="C2509" s="41" t="s">
        <v>12</v>
      </c>
      <c r="D2509" s="41" t="s">
        <v>256</v>
      </c>
      <c r="E2509" s="41" t="s">
        <v>256</v>
      </c>
      <c r="F2509" s="41" t="s">
        <v>761</v>
      </c>
      <c r="G2509" s="41">
        <v>6</v>
      </c>
      <c r="H2509" s="41">
        <v>9860.2325316932001</v>
      </c>
      <c r="I2509" s="41">
        <v>3607</v>
      </c>
      <c r="J2509" s="41">
        <v>288</v>
      </c>
      <c r="K2509" s="41">
        <v>71.779300000000006</v>
      </c>
      <c r="L2509" s="41">
        <v>5.7312000000000003</v>
      </c>
      <c r="M2509" s="41">
        <v>3370</v>
      </c>
      <c r="N2509" s="41">
        <v>1572</v>
      </c>
      <c r="O2509" s="41">
        <v>75.825000000000003</v>
      </c>
      <c r="P2509" s="41">
        <v>35.369999999999997</v>
      </c>
      <c r="Q2509" s="41">
        <v>15306</v>
      </c>
      <c r="R2509" s="41">
        <v>273.97739999999999</v>
      </c>
      <c r="S2509" s="41">
        <v>16015</v>
      </c>
      <c r="T2509" s="41">
        <v>352.33</v>
      </c>
      <c r="U2509" s="41">
        <v>19201</v>
      </c>
      <c r="V2509" s="41">
        <v>351.48789999999997</v>
      </c>
      <c r="W2509" s="41">
        <v>20957</v>
      </c>
      <c r="X2509" s="41">
        <v>463.52499999999998</v>
      </c>
    </row>
    <row r="2510" spans="1:24" x14ac:dyDescent="0.35">
      <c r="A2510" s="41" t="s">
        <v>610</v>
      </c>
      <c r="B2510" s="41" t="s">
        <v>468</v>
      </c>
      <c r="C2510" s="41" t="s">
        <v>29</v>
      </c>
      <c r="D2510" s="41" t="s">
        <v>362</v>
      </c>
      <c r="E2510" s="41" t="s">
        <v>362</v>
      </c>
      <c r="F2510" s="41" t="s">
        <v>756</v>
      </c>
      <c r="G2510" s="41">
        <v>1</v>
      </c>
      <c r="H2510" s="41">
        <v>9569.1442923414797</v>
      </c>
      <c r="I2510" s="41">
        <v>7798</v>
      </c>
      <c r="J2510" s="41">
        <v>10989</v>
      </c>
      <c r="K2510" s="41">
        <v>144.26300000000001</v>
      </c>
      <c r="L2510" s="41">
        <v>203.29649999999998</v>
      </c>
      <c r="M2510" s="41">
        <v>5816</v>
      </c>
      <c r="N2510" s="41">
        <v>27</v>
      </c>
      <c r="O2510" s="41">
        <v>115.73840000000001</v>
      </c>
      <c r="P2510" s="41">
        <v>0.5373</v>
      </c>
      <c r="Q2510" s="41">
        <v>30872</v>
      </c>
      <c r="R2510" s="41">
        <v>552.60879999999997</v>
      </c>
      <c r="S2510" s="41">
        <v>7228</v>
      </c>
      <c r="T2510" s="41">
        <v>159.01599999999999</v>
      </c>
      <c r="U2510" s="41">
        <v>49659</v>
      </c>
      <c r="V2510" s="41">
        <v>900.16829999999993</v>
      </c>
      <c r="W2510" s="41">
        <v>13071</v>
      </c>
      <c r="X2510" s="41">
        <v>275.29169999999999</v>
      </c>
    </row>
    <row r="2511" spans="1:24" x14ac:dyDescent="0.35">
      <c r="A2511" s="41" t="s">
        <v>610</v>
      </c>
      <c r="B2511" s="41" t="s">
        <v>468</v>
      </c>
      <c r="C2511" s="41" t="s">
        <v>29</v>
      </c>
      <c r="D2511" s="41" t="s">
        <v>362</v>
      </c>
      <c r="E2511" s="41" t="s">
        <v>362</v>
      </c>
      <c r="F2511" s="41" t="s">
        <v>760</v>
      </c>
      <c r="G2511" s="41">
        <v>5</v>
      </c>
      <c r="H2511" s="41">
        <v>9569.1442923414797</v>
      </c>
      <c r="I2511" s="41">
        <v>6238</v>
      </c>
      <c r="J2511" s="41">
        <v>85</v>
      </c>
      <c r="K2511" s="41">
        <v>115.40299999999999</v>
      </c>
      <c r="L2511" s="41">
        <v>1.5725</v>
      </c>
      <c r="M2511" s="41">
        <v>4952</v>
      </c>
      <c r="N2511" s="41">
        <v>169</v>
      </c>
      <c r="O2511" s="41">
        <v>98.544800000000009</v>
      </c>
      <c r="P2511" s="41">
        <v>3.3631000000000002</v>
      </c>
      <c r="Q2511" s="41">
        <v>11272</v>
      </c>
      <c r="R2511" s="41">
        <v>201.7688</v>
      </c>
      <c r="S2511" s="41">
        <v>5789</v>
      </c>
      <c r="T2511" s="41">
        <v>127.358</v>
      </c>
      <c r="U2511" s="41">
        <v>17595</v>
      </c>
      <c r="V2511" s="41">
        <v>318.74430000000001</v>
      </c>
      <c r="W2511" s="41">
        <v>10910</v>
      </c>
      <c r="X2511" s="41">
        <v>229.26590000000002</v>
      </c>
    </row>
    <row r="2512" spans="1:24" x14ac:dyDescent="0.35">
      <c r="A2512" s="41" t="s">
        <v>610</v>
      </c>
      <c r="B2512" s="41" t="s">
        <v>468</v>
      </c>
      <c r="C2512" s="41" t="s">
        <v>29</v>
      </c>
      <c r="D2512" s="41" t="s">
        <v>362</v>
      </c>
      <c r="E2512" s="41" t="s">
        <v>362</v>
      </c>
      <c r="F2512" s="41" t="s">
        <v>764</v>
      </c>
      <c r="G2512" s="41">
        <v>9</v>
      </c>
      <c r="H2512" s="41">
        <v>9569.1442923414797</v>
      </c>
      <c r="I2512" s="41">
        <v>5103</v>
      </c>
      <c r="J2512" s="41">
        <v>1935</v>
      </c>
      <c r="K2512" s="41">
        <v>101.5497</v>
      </c>
      <c r="L2512" s="41">
        <v>38.506500000000003</v>
      </c>
      <c r="M2512" s="41"/>
      <c r="N2512" s="41"/>
      <c r="O2512" s="41"/>
      <c r="P2512" s="41"/>
      <c r="Q2512" s="41">
        <v>5855</v>
      </c>
      <c r="R2512" s="41">
        <v>104.8045</v>
      </c>
      <c r="S2512" s="41"/>
      <c r="T2512" s="41"/>
      <c r="U2512" s="41">
        <v>12893</v>
      </c>
      <c r="V2512" s="41">
        <v>244.86070000000001</v>
      </c>
      <c r="W2512" s="41"/>
      <c r="X2512" s="41"/>
    </row>
    <row r="2513" spans="1:24" x14ac:dyDescent="0.35">
      <c r="A2513" s="41" t="s">
        <v>610</v>
      </c>
      <c r="B2513" s="41" t="s">
        <v>468</v>
      </c>
      <c r="C2513" s="41" t="s">
        <v>29</v>
      </c>
      <c r="D2513" s="41" t="s">
        <v>362</v>
      </c>
      <c r="E2513" s="41" t="s">
        <v>362</v>
      </c>
      <c r="F2513" s="41" t="s">
        <v>766</v>
      </c>
      <c r="G2513" s="41">
        <v>11</v>
      </c>
      <c r="H2513" s="41">
        <v>9569.1442923414797</v>
      </c>
      <c r="I2513" s="41">
        <v>5967</v>
      </c>
      <c r="J2513" s="41">
        <v>250</v>
      </c>
      <c r="K2513" s="41">
        <v>118.7433</v>
      </c>
      <c r="L2513" s="41">
        <v>4.9750000000000005</v>
      </c>
      <c r="M2513" s="41"/>
      <c r="N2513" s="41"/>
      <c r="O2513" s="41"/>
      <c r="P2513" s="41"/>
      <c r="Q2513" s="41">
        <v>7847</v>
      </c>
      <c r="R2513" s="41">
        <v>140.46129999999999</v>
      </c>
      <c r="S2513" s="41"/>
      <c r="T2513" s="41"/>
      <c r="U2513" s="41">
        <v>14064</v>
      </c>
      <c r="V2513" s="41">
        <v>264.17959999999999</v>
      </c>
      <c r="W2513" s="41"/>
      <c r="X2513" s="41"/>
    </row>
    <row r="2514" spans="1:24" x14ac:dyDescent="0.35">
      <c r="A2514" s="41" t="s">
        <v>610</v>
      </c>
      <c r="B2514" s="41" t="s">
        <v>468</v>
      </c>
      <c r="C2514" s="41" t="s">
        <v>29</v>
      </c>
      <c r="D2514" s="41" t="s">
        <v>362</v>
      </c>
      <c r="E2514" s="41" t="s">
        <v>362</v>
      </c>
      <c r="F2514" s="41" t="s">
        <v>765</v>
      </c>
      <c r="G2514" s="41">
        <v>10</v>
      </c>
      <c r="H2514" s="41">
        <v>9569.1442923414797</v>
      </c>
      <c r="I2514" s="41">
        <v>7257</v>
      </c>
      <c r="J2514" s="41">
        <v>2634</v>
      </c>
      <c r="K2514" s="41">
        <v>144.4143</v>
      </c>
      <c r="L2514" s="41">
        <v>52.416600000000003</v>
      </c>
      <c r="M2514" s="41"/>
      <c r="N2514" s="41"/>
      <c r="O2514" s="41"/>
      <c r="P2514" s="41"/>
      <c r="Q2514" s="41">
        <v>16586</v>
      </c>
      <c r="R2514" s="41">
        <v>296.88940000000002</v>
      </c>
      <c r="S2514" s="41"/>
      <c r="T2514" s="41"/>
      <c r="U2514" s="41">
        <v>26477</v>
      </c>
      <c r="V2514" s="41">
        <v>493.72030000000001</v>
      </c>
      <c r="W2514" s="41"/>
      <c r="X2514" s="41"/>
    </row>
    <row r="2515" spans="1:24" x14ac:dyDescent="0.35">
      <c r="A2515" s="41" t="s">
        <v>610</v>
      </c>
      <c r="B2515" s="41" t="s">
        <v>468</v>
      </c>
      <c r="C2515" s="41" t="s">
        <v>29</v>
      </c>
      <c r="D2515" s="41" t="s">
        <v>362</v>
      </c>
      <c r="E2515" s="41" t="s">
        <v>362</v>
      </c>
      <c r="F2515" s="41" t="s">
        <v>759</v>
      </c>
      <c r="G2515" s="41">
        <v>4</v>
      </c>
      <c r="H2515" s="41">
        <v>9569.1442923414797</v>
      </c>
      <c r="I2515" s="41">
        <v>6576</v>
      </c>
      <c r="J2515" s="41">
        <v>2322</v>
      </c>
      <c r="K2515" s="41">
        <v>121.65599999999999</v>
      </c>
      <c r="L2515" s="41">
        <v>42.957000000000001</v>
      </c>
      <c r="M2515" s="41">
        <v>5820</v>
      </c>
      <c r="N2515" s="41">
        <v>40</v>
      </c>
      <c r="O2515" s="41">
        <v>115.81800000000001</v>
      </c>
      <c r="P2515" s="41">
        <v>0.79600000000000004</v>
      </c>
      <c r="Q2515" s="41">
        <v>25299</v>
      </c>
      <c r="R2515" s="41">
        <v>452.85210000000001</v>
      </c>
      <c r="S2515" s="41">
        <v>7059</v>
      </c>
      <c r="T2515" s="41">
        <v>155.298</v>
      </c>
      <c r="U2515" s="41">
        <v>34197</v>
      </c>
      <c r="V2515" s="41">
        <v>617.46510000000001</v>
      </c>
      <c r="W2515" s="41">
        <v>12919</v>
      </c>
      <c r="X2515" s="41">
        <v>271.91200000000003</v>
      </c>
    </row>
    <row r="2516" spans="1:24" x14ac:dyDescent="0.35">
      <c r="A2516" s="41" t="s">
        <v>610</v>
      </c>
      <c r="B2516" s="41" t="s">
        <v>468</v>
      </c>
      <c r="C2516" s="41" t="s">
        <v>29</v>
      </c>
      <c r="D2516" s="41" t="s">
        <v>362</v>
      </c>
      <c r="E2516" s="41" t="s">
        <v>362</v>
      </c>
      <c r="F2516" s="41" t="s">
        <v>758</v>
      </c>
      <c r="G2516" s="41">
        <v>3</v>
      </c>
      <c r="H2516" s="41">
        <v>9569.1442923414797</v>
      </c>
      <c r="I2516" s="41">
        <v>8230</v>
      </c>
      <c r="J2516" s="41">
        <v>7552</v>
      </c>
      <c r="K2516" s="41">
        <v>152.255</v>
      </c>
      <c r="L2516" s="41">
        <v>139.71199999999999</v>
      </c>
      <c r="M2516" s="41">
        <v>5792</v>
      </c>
      <c r="N2516" s="41">
        <v>35</v>
      </c>
      <c r="O2516" s="41">
        <v>115.2608</v>
      </c>
      <c r="P2516" s="41">
        <v>0.69650000000000001</v>
      </c>
      <c r="Q2516" s="41">
        <v>14381</v>
      </c>
      <c r="R2516" s="41">
        <v>257.41989999999998</v>
      </c>
      <c r="S2516" s="41">
        <v>6576</v>
      </c>
      <c r="T2516" s="41">
        <v>144.672</v>
      </c>
      <c r="U2516" s="41">
        <v>30163</v>
      </c>
      <c r="V2516" s="41">
        <v>549.38689999999997</v>
      </c>
      <c r="W2516" s="41">
        <v>12403</v>
      </c>
      <c r="X2516" s="41">
        <v>260.6293</v>
      </c>
    </row>
    <row r="2517" spans="1:24" x14ac:dyDescent="0.35">
      <c r="A2517" s="41" t="s">
        <v>610</v>
      </c>
      <c r="B2517" s="41" t="s">
        <v>468</v>
      </c>
      <c r="C2517" s="41" t="s">
        <v>29</v>
      </c>
      <c r="D2517" s="41" t="s">
        <v>362</v>
      </c>
      <c r="E2517" s="41" t="s">
        <v>362</v>
      </c>
      <c r="F2517" s="41" t="s">
        <v>767</v>
      </c>
      <c r="G2517" s="41">
        <v>12</v>
      </c>
      <c r="H2517" s="41">
        <v>9569.1442923414797</v>
      </c>
      <c r="I2517" s="41">
        <v>6464</v>
      </c>
      <c r="J2517" s="41">
        <v>29</v>
      </c>
      <c r="K2517" s="41">
        <v>128.6336</v>
      </c>
      <c r="L2517" s="41">
        <v>0.57710000000000006</v>
      </c>
      <c r="M2517" s="41"/>
      <c r="N2517" s="41"/>
      <c r="O2517" s="41"/>
      <c r="P2517" s="41"/>
      <c r="Q2517" s="41">
        <v>9702</v>
      </c>
      <c r="R2517" s="41">
        <v>173.66579999999999</v>
      </c>
      <c r="S2517" s="41"/>
      <c r="T2517" s="41"/>
      <c r="U2517" s="41">
        <v>16195</v>
      </c>
      <c r="V2517" s="41">
        <v>302.87649999999996</v>
      </c>
      <c r="W2517" s="41"/>
      <c r="X2517" s="41"/>
    </row>
    <row r="2518" spans="1:24" x14ac:dyDescent="0.35">
      <c r="A2518" s="41" t="s">
        <v>610</v>
      </c>
      <c r="B2518" s="41" t="s">
        <v>468</v>
      </c>
      <c r="C2518" s="41" t="s">
        <v>29</v>
      </c>
      <c r="D2518" s="41" t="s">
        <v>362</v>
      </c>
      <c r="E2518" s="41" t="s">
        <v>362</v>
      </c>
      <c r="F2518" s="41" t="s">
        <v>757</v>
      </c>
      <c r="G2518" s="41">
        <v>2</v>
      </c>
      <c r="H2518" s="41">
        <v>9569.1442923414797</v>
      </c>
      <c r="I2518" s="41">
        <v>8091</v>
      </c>
      <c r="J2518" s="41">
        <v>7123</v>
      </c>
      <c r="K2518" s="41">
        <v>149.68349999999998</v>
      </c>
      <c r="L2518" s="41">
        <v>131.77549999999999</v>
      </c>
      <c r="M2518" s="41">
        <v>4789</v>
      </c>
      <c r="N2518" s="41">
        <v>28</v>
      </c>
      <c r="O2518" s="41">
        <v>95.301100000000005</v>
      </c>
      <c r="P2518" s="41">
        <v>0.55720000000000003</v>
      </c>
      <c r="Q2518" s="41">
        <v>10954</v>
      </c>
      <c r="R2518" s="41">
        <v>196.07660000000001</v>
      </c>
      <c r="S2518" s="41">
        <v>6937</v>
      </c>
      <c r="T2518" s="41">
        <v>152.614</v>
      </c>
      <c r="U2518" s="41">
        <v>26168</v>
      </c>
      <c r="V2518" s="41">
        <v>477.53559999999993</v>
      </c>
      <c r="W2518" s="41">
        <v>11754</v>
      </c>
      <c r="X2518" s="41">
        <v>248.47230000000002</v>
      </c>
    </row>
    <row r="2519" spans="1:24" x14ac:dyDescent="0.35">
      <c r="A2519" s="41" t="s">
        <v>610</v>
      </c>
      <c r="B2519" s="41" t="s">
        <v>468</v>
      </c>
      <c r="C2519" s="41" t="s">
        <v>29</v>
      </c>
      <c r="D2519" s="41" t="s">
        <v>362</v>
      </c>
      <c r="E2519" s="41" t="s">
        <v>362</v>
      </c>
      <c r="F2519" s="41" t="s">
        <v>763</v>
      </c>
      <c r="G2519" s="41">
        <v>8</v>
      </c>
      <c r="H2519" s="41">
        <v>9569.1442923414797</v>
      </c>
      <c r="I2519" s="41">
        <v>6237</v>
      </c>
      <c r="J2519" s="41">
        <v>1401</v>
      </c>
      <c r="K2519" s="41">
        <v>124.11630000000001</v>
      </c>
      <c r="L2519" s="41">
        <v>27.879900000000003</v>
      </c>
      <c r="M2519" s="41"/>
      <c r="N2519" s="41"/>
      <c r="O2519" s="41"/>
      <c r="P2519" s="41"/>
      <c r="Q2519" s="41">
        <v>7935</v>
      </c>
      <c r="R2519" s="41">
        <v>142.03649999999999</v>
      </c>
      <c r="S2519" s="41"/>
      <c r="T2519" s="41"/>
      <c r="U2519" s="41">
        <v>15573</v>
      </c>
      <c r="V2519" s="41">
        <v>294.03269999999998</v>
      </c>
      <c r="W2519" s="41"/>
      <c r="X2519" s="41"/>
    </row>
    <row r="2520" spans="1:24" x14ac:dyDescent="0.35">
      <c r="A2520" s="41" t="s">
        <v>610</v>
      </c>
      <c r="B2520" s="41" t="s">
        <v>468</v>
      </c>
      <c r="C2520" s="41" t="s">
        <v>29</v>
      </c>
      <c r="D2520" s="41" t="s">
        <v>362</v>
      </c>
      <c r="E2520" s="41" t="s">
        <v>362</v>
      </c>
      <c r="F2520" s="41" t="s">
        <v>762</v>
      </c>
      <c r="G2520" s="41">
        <v>7</v>
      </c>
      <c r="H2520" s="41">
        <v>9569.1442923414797</v>
      </c>
      <c r="I2520" s="41">
        <v>5772</v>
      </c>
      <c r="J2520" s="41">
        <v>2294</v>
      </c>
      <c r="K2520" s="41">
        <v>114.86280000000001</v>
      </c>
      <c r="L2520" s="41">
        <v>45.650600000000004</v>
      </c>
      <c r="M2520" s="41">
        <v>0</v>
      </c>
      <c r="N2520" s="41">
        <v>157</v>
      </c>
      <c r="O2520" s="41">
        <v>0</v>
      </c>
      <c r="P2520" s="41">
        <v>3.5324999999999998</v>
      </c>
      <c r="Q2520" s="41">
        <v>9236</v>
      </c>
      <c r="R2520" s="41">
        <v>165.3244</v>
      </c>
      <c r="S2520" s="41">
        <v>9840</v>
      </c>
      <c r="T2520" s="41">
        <v>216.48</v>
      </c>
      <c r="U2520" s="41">
        <v>17302</v>
      </c>
      <c r="V2520" s="41">
        <v>325.83780000000002</v>
      </c>
      <c r="W2520" s="41">
        <v>9997</v>
      </c>
      <c r="X2520" s="41">
        <v>220.01249999999999</v>
      </c>
    </row>
    <row r="2521" spans="1:24" x14ac:dyDescent="0.35">
      <c r="A2521" s="41" t="s">
        <v>610</v>
      </c>
      <c r="B2521" s="41" t="s">
        <v>468</v>
      </c>
      <c r="C2521" s="41" t="s">
        <v>29</v>
      </c>
      <c r="D2521" s="41" t="s">
        <v>362</v>
      </c>
      <c r="E2521" s="41" t="s">
        <v>362</v>
      </c>
      <c r="F2521" s="41" t="s">
        <v>761</v>
      </c>
      <c r="G2521" s="41">
        <v>6</v>
      </c>
      <c r="H2521" s="41">
        <v>9569.1442923414797</v>
      </c>
      <c r="I2521" s="41">
        <v>5729</v>
      </c>
      <c r="J2521" s="41">
        <v>879</v>
      </c>
      <c r="K2521" s="41">
        <v>114.00710000000001</v>
      </c>
      <c r="L2521" s="41">
        <v>17.492100000000001</v>
      </c>
      <c r="M2521" s="41">
        <v>6452</v>
      </c>
      <c r="N2521" s="41">
        <v>81</v>
      </c>
      <c r="O2521" s="41">
        <v>145.16999999999999</v>
      </c>
      <c r="P2521" s="41">
        <v>1.8225</v>
      </c>
      <c r="Q2521" s="41">
        <v>7689</v>
      </c>
      <c r="R2521" s="41">
        <v>137.63310000000001</v>
      </c>
      <c r="S2521" s="41">
        <v>7894</v>
      </c>
      <c r="T2521" s="41">
        <v>173.66800000000001</v>
      </c>
      <c r="U2521" s="41">
        <v>14297</v>
      </c>
      <c r="V2521" s="41">
        <v>269.13229999999999</v>
      </c>
      <c r="W2521" s="41">
        <v>14427</v>
      </c>
      <c r="X2521" s="41">
        <v>320.66049999999996</v>
      </c>
    </row>
    <row r="2522" spans="1:24" x14ac:dyDescent="0.35">
      <c r="A2522" s="41" t="s">
        <v>710</v>
      </c>
      <c r="B2522" s="41" t="s">
        <v>433</v>
      </c>
      <c r="C2522" s="41" t="s">
        <v>16</v>
      </c>
      <c r="D2522" s="41" t="s">
        <v>257</v>
      </c>
      <c r="E2522" s="41" t="s">
        <v>257</v>
      </c>
      <c r="F2522" s="41" t="s">
        <v>756</v>
      </c>
      <c r="G2522" s="41">
        <v>1</v>
      </c>
      <c r="H2522" s="41">
        <v>6707.3344757002797</v>
      </c>
      <c r="I2522" s="41">
        <v>6173</v>
      </c>
      <c r="J2522" s="41">
        <v>0</v>
      </c>
      <c r="K2522" s="41">
        <v>114.20049999999999</v>
      </c>
      <c r="L2522" s="41">
        <v>0</v>
      </c>
      <c r="M2522" s="41">
        <v>6042</v>
      </c>
      <c r="N2522" s="41">
        <v>575</v>
      </c>
      <c r="O2522" s="41">
        <v>120.23580000000001</v>
      </c>
      <c r="P2522" s="41">
        <v>11.442500000000001</v>
      </c>
      <c r="Q2522" s="41">
        <v>4496</v>
      </c>
      <c r="R2522" s="41">
        <v>80.478399999999993</v>
      </c>
      <c r="S2522" s="41">
        <v>9260</v>
      </c>
      <c r="T2522" s="41">
        <v>203.72</v>
      </c>
      <c r="U2522" s="41">
        <v>10669</v>
      </c>
      <c r="V2522" s="41">
        <v>194.6789</v>
      </c>
      <c r="W2522" s="41">
        <v>15877</v>
      </c>
      <c r="X2522" s="41">
        <v>335.39830000000001</v>
      </c>
    </row>
    <row r="2523" spans="1:24" x14ac:dyDescent="0.35">
      <c r="A2523" s="41" t="s">
        <v>710</v>
      </c>
      <c r="B2523" s="41" t="s">
        <v>433</v>
      </c>
      <c r="C2523" s="41" t="s">
        <v>16</v>
      </c>
      <c r="D2523" s="41" t="s">
        <v>257</v>
      </c>
      <c r="E2523" s="41" t="s">
        <v>257</v>
      </c>
      <c r="F2523" s="41" t="s">
        <v>760</v>
      </c>
      <c r="G2523" s="41">
        <v>5</v>
      </c>
      <c r="H2523" s="41">
        <v>6707.3344757002797</v>
      </c>
      <c r="I2523" s="41">
        <v>3593</v>
      </c>
      <c r="J2523" s="41">
        <v>111</v>
      </c>
      <c r="K2523" s="41">
        <v>66.470500000000001</v>
      </c>
      <c r="L2523" s="41">
        <v>2.0535000000000001</v>
      </c>
      <c r="M2523" s="41">
        <v>3079</v>
      </c>
      <c r="N2523" s="41">
        <v>610</v>
      </c>
      <c r="O2523" s="41">
        <v>61.272100000000002</v>
      </c>
      <c r="P2523" s="41">
        <v>12.139000000000001</v>
      </c>
      <c r="Q2523" s="41">
        <v>6254</v>
      </c>
      <c r="R2523" s="41">
        <v>111.9466</v>
      </c>
      <c r="S2523" s="41">
        <v>10894</v>
      </c>
      <c r="T2523" s="41">
        <v>239.66800000000001</v>
      </c>
      <c r="U2523" s="41">
        <v>9958</v>
      </c>
      <c r="V2523" s="41">
        <v>180.47059999999999</v>
      </c>
      <c r="W2523" s="41">
        <v>14583</v>
      </c>
      <c r="X2523" s="41">
        <v>313.07910000000004</v>
      </c>
    </row>
    <row r="2524" spans="1:24" x14ac:dyDescent="0.35">
      <c r="A2524" s="41" t="s">
        <v>710</v>
      </c>
      <c r="B2524" s="41" t="s">
        <v>433</v>
      </c>
      <c r="C2524" s="41" t="s">
        <v>16</v>
      </c>
      <c r="D2524" s="41" t="s">
        <v>257</v>
      </c>
      <c r="E2524" s="41" t="s">
        <v>257</v>
      </c>
      <c r="F2524" s="41" t="s">
        <v>764</v>
      </c>
      <c r="G2524" s="41">
        <v>9</v>
      </c>
      <c r="H2524" s="41">
        <v>6707.3344757002797</v>
      </c>
      <c r="I2524" s="41">
        <v>2715</v>
      </c>
      <c r="J2524" s="41">
        <v>665</v>
      </c>
      <c r="K2524" s="41">
        <v>54.028500000000001</v>
      </c>
      <c r="L2524" s="41">
        <v>13.233500000000001</v>
      </c>
      <c r="M2524" s="41"/>
      <c r="N2524" s="41"/>
      <c r="O2524" s="41"/>
      <c r="P2524" s="41"/>
      <c r="Q2524" s="41">
        <v>7183</v>
      </c>
      <c r="R2524" s="41">
        <v>128.57570000000001</v>
      </c>
      <c r="S2524" s="41"/>
      <c r="T2524" s="41"/>
      <c r="U2524" s="41">
        <v>10563</v>
      </c>
      <c r="V2524" s="41">
        <v>195.83770000000001</v>
      </c>
      <c r="W2524" s="41"/>
      <c r="X2524" s="41"/>
    </row>
    <row r="2525" spans="1:24" x14ac:dyDescent="0.35">
      <c r="A2525" s="41" t="s">
        <v>710</v>
      </c>
      <c r="B2525" s="41" t="s">
        <v>433</v>
      </c>
      <c r="C2525" s="41" t="s">
        <v>16</v>
      </c>
      <c r="D2525" s="41" t="s">
        <v>257</v>
      </c>
      <c r="E2525" s="41" t="s">
        <v>257</v>
      </c>
      <c r="F2525" s="41" t="s">
        <v>766</v>
      </c>
      <c r="G2525" s="41">
        <v>11</v>
      </c>
      <c r="H2525" s="41">
        <v>6707.3344757002797</v>
      </c>
      <c r="I2525" s="41">
        <v>2894</v>
      </c>
      <c r="J2525" s="41">
        <v>688</v>
      </c>
      <c r="K2525" s="41">
        <v>57.590600000000002</v>
      </c>
      <c r="L2525" s="41">
        <v>13.6912</v>
      </c>
      <c r="M2525" s="41"/>
      <c r="N2525" s="41"/>
      <c r="O2525" s="41"/>
      <c r="P2525" s="41"/>
      <c r="Q2525" s="41">
        <v>11146</v>
      </c>
      <c r="R2525" s="41">
        <v>199.51339999999999</v>
      </c>
      <c r="S2525" s="41"/>
      <c r="T2525" s="41"/>
      <c r="U2525" s="41">
        <v>14728</v>
      </c>
      <c r="V2525" s="41">
        <v>270.79520000000002</v>
      </c>
      <c r="W2525" s="41"/>
      <c r="X2525" s="41"/>
    </row>
    <row r="2526" spans="1:24" x14ac:dyDescent="0.35">
      <c r="A2526" s="41" t="s">
        <v>710</v>
      </c>
      <c r="B2526" s="41" t="s">
        <v>433</v>
      </c>
      <c r="C2526" s="41" t="s">
        <v>16</v>
      </c>
      <c r="D2526" s="41" t="s">
        <v>257</v>
      </c>
      <c r="E2526" s="41" t="s">
        <v>257</v>
      </c>
      <c r="F2526" s="41" t="s">
        <v>765</v>
      </c>
      <c r="G2526" s="41">
        <v>10</v>
      </c>
      <c r="H2526" s="41">
        <v>6707.3344757002797</v>
      </c>
      <c r="I2526" s="41">
        <v>2969</v>
      </c>
      <c r="J2526" s="41">
        <v>32</v>
      </c>
      <c r="K2526" s="41">
        <v>59.083100000000002</v>
      </c>
      <c r="L2526" s="41">
        <v>0.63680000000000003</v>
      </c>
      <c r="M2526" s="41"/>
      <c r="N2526" s="41"/>
      <c r="O2526" s="41"/>
      <c r="P2526" s="41"/>
      <c r="Q2526" s="41">
        <v>8760</v>
      </c>
      <c r="R2526" s="41">
        <v>156.804</v>
      </c>
      <c r="S2526" s="41"/>
      <c r="T2526" s="41"/>
      <c r="U2526" s="41">
        <v>11761</v>
      </c>
      <c r="V2526" s="41">
        <v>216.5239</v>
      </c>
      <c r="W2526" s="41"/>
      <c r="X2526" s="41"/>
    </row>
    <row r="2527" spans="1:24" x14ac:dyDescent="0.35">
      <c r="A2527" s="41" t="s">
        <v>710</v>
      </c>
      <c r="B2527" s="41" t="s">
        <v>433</v>
      </c>
      <c r="C2527" s="41" t="s">
        <v>16</v>
      </c>
      <c r="D2527" s="41" t="s">
        <v>257</v>
      </c>
      <c r="E2527" s="41" t="s">
        <v>257</v>
      </c>
      <c r="F2527" s="41" t="s">
        <v>759</v>
      </c>
      <c r="G2527" s="41">
        <v>4</v>
      </c>
      <c r="H2527" s="41">
        <v>6707.3344757002797</v>
      </c>
      <c r="I2527" s="41">
        <v>3792</v>
      </c>
      <c r="J2527" s="41">
        <v>37</v>
      </c>
      <c r="K2527" s="41">
        <v>70.152000000000001</v>
      </c>
      <c r="L2527" s="41">
        <v>0.6845</v>
      </c>
      <c r="M2527" s="41">
        <v>2554</v>
      </c>
      <c r="N2527" s="41">
        <v>99</v>
      </c>
      <c r="O2527" s="41">
        <v>50.824600000000004</v>
      </c>
      <c r="P2527" s="41">
        <v>1.9701000000000002</v>
      </c>
      <c r="Q2527" s="41">
        <v>8702</v>
      </c>
      <c r="R2527" s="41">
        <v>155.76580000000001</v>
      </c>
      <c r="S2527" s="41">
        <v>12289</v>
      </c>
      <c r="T2527" s="41">
        <v>270.358</v>
      </c>
      <c r="U2527" s="41">
        <v>12531</v>
      </c>
      <c r="V2527" s="41">
        <v>226.60230000000001</v>
      </c>
      <c r="W2527" s="41">
        <v>14942</v>
      </c>
      <c r="X2527" s="41">
        <v>323.15269999999998</v>
      </c>
    </row>
    <row r="2528" spans="1:24" x14ac:dyDescent="0.35">
      <c r="A2528" s="41" t="s">
        <v>710</v>
      </c>
      <c r="B2528" s="41" t="s">
        <v>433</v>
      </c>
      <c r="C2528" s="41" t="s">
        <v>16</v>
      </c>
      <c r="D2528" s="41" t="s">
        <v>257</v>
      </c>
      <c r="E2528" s="41" t="s">
        <v>257</v>
      </c>
      <c r="F2528" s="41" t="s">
        <v>758</v>
      </c>
      <c r="G2528" s="41">
        <v>3</v>
      </c>
      <c r="H2528" s="41">
        <v>6707.3344757002797</v>
      </c>
      <c r="I2528" s="41">
        <v>2205</v>
      </c>
      <c r="J2528" s="41">
        <v>6</v>
      </c>
      <c r="K2528" s="41">
        <v>40.792499999999997</v>
      </c>
      <c r="L2528" s="41">
        <v>0.11099999999999999</v>
      </c>
      <c r="M2528" s="41">
        <v>2813</v>
      </c>
      <c r="N2528" s="41">
        <v>276</v>
      </c>
      <c r="O2528" s="41">
        <v>55.978700000000003</v>
      </c>
      <c r="P2528" s="41">
        <v>5.4923999999999999</v>
      </c>
      <c r="Q2528" s="41">
        <v>9149</v>
      </c>
      <c r="R2528" s="41">
        <v>163.7671</v>
      </c>
      <c r="S2528" s="41">
        <v>12028</v>
      </c>
      <c r="T2528" s="41">
        <v>264.61599999999999</v>
      </c>
      <c r="U2528" s="41">
        <v>11360</v>
      </c>
      <c r="V2528" s="41">
        <v>204.67059999999998</v>
      </c>
      <c r="W2528" s="41">
        <v>15117</v>
      </c>
      <c r="X2528" s="41">
        <v>326.08709999999996</v>
      </c>
    </row>
    <row r="2529" spans="1:24" x14ac:dyDescent="0.35">
      <c r="A2529" s="41" t="s">
        <v>710</v>
      </c>
      <c r="B2529" s="41" t="s">
        <v>433</v>
      </c>
      <c r="C2529" s="41" t="s">
        <v>16</v>
      </c>
      <c r="D2529" s="41" t="s">
        <v>257</v>
      </c>
      <c r="E2529" s="41" t="s">
        <v>257</v>
      </c>
      <c r="F2529" s="41" t="s">
        <v>767</v>
      </c>
      <c r="G2529" s="41">
        <v>12</v>
      </c>
      <c r="H2529" s="41">
        <v>6707.3344757002797</v>
      </c>
      <c r="I2529" s="41">
        <v>2326</v>
      </c>
      <c r="J2529" s="41">
        <v>549</v>
      </c>
      <c r="K2529" s="41">
        <v>46.287400000000005</v>
      </c>
      <c r="L2529" s="41">
        <v>10.9251</v>
      </c>
      <c r="M2529" s="41"/>
      <c r="N2529" s="41"/>
      <c r="O2529" s="41"/>
      <c r="P2529" s="41"/>
      <c r="Q2529" s="41">
        <v>8890</v>
      </c>
      <c r="R2529" s="41">
        <v>159.131</v>
      </c>
      <c r="S2529" s="41"/>
      <c r="T2529" s="41"/>
      <c r="U2529" s="41">
        <v>11765</v>
      </c>
      <c r="V2529" s="41">
        <v>216.34350000000001</v>
      </c>
      <c r="W2529" s="41"/>
      <c r="X2529" s="41"/>
    </row>
    <row r="2530" spans="1:24" x14ac:dyDescent="0.35">
      <c r="A2530" s="41" t="s">
        <v>710</v>
      </c>
      <c r="B2530" s="41" t="s">
        <v>433</v>
      </c>
      <c r="C2530" s="41" t="s">
        <v>16</v>
      </c>
      <c r="D2530" s="41" t="s">
        <v>257</v>
      </c>
      <c r="E2530" s="41" t="s">
        <v>257</v>
      </c>
      <c r="F2530" s="41" t="s">
        <v>757</v>
      </c>
      <c r="G2530" s="41">
        <v>2</v>
      </c>
      <c r="H2530" s="41">
        <v>6707.3344757002797</v>
      </c>
      <c r="I2530" s="41">
        <v>5471</v>
      </c>
      <c r="J2530" s="41">
        <v>183</v>
      </c>
      <c r="K2530" s="41">
        <v>101.2135</v>
      </c>
      <c r="L2530" s="41">
        <v>3.3855</v>
      </c>
      <c r="M2530" s="41">
        <v>2077</v>
      </c>
      <c r="N2530" s="41">
        <v>976</v>
      </c>
      <c r="O2530" s="41">
        <v>41.332300000000004</v>
      </c>
      <c r="P2530" s="41">
        <v>19.4224</v>
      </c>
      <c r="Q2530" s="41">
        <v>5902</v>
      </c>
      <c r="R2530" s="41">
        <v>105.64579999999999</v>
      </c>
      <c r="S2530" s="41">
        <v>11363</v>
      </c>
      <c r="T2530" s="41">
        <v>249.98599999999999</v>
      </c>
      <c r="U2530" s="41">
        <v>11556</v>
      </c>
      <c r="V2530" s="41">
        <v>210.2448</v>
      </c>
      <c r="W2530" s="41">
        <v>14416</v>
      </c>
      <c r="X2530" s="41">
        <v>310.7407</v>
      </c>
    </row>
    <row r="2531" spans="1:24" x14ac:dyDescent="0.35">
      <c r="A2531" s="41" t="s">
        <v>710</v>
      </c>
      <c r="B2531" s="41" t="s">
        <v>433</v>
      </c>
      <c r="C2531" s="41" t="s">
        <v>16</v>
      </c>
      <c r="D2531" s="41" t="s">
        <v>257</v>
      </c>
      <c r="E2531" s="41" t="s">
        <v>257</v>
      </c>
      <c r="F2531" s="41" t="s">
        <v>763</v>
      </c>
      <c r="G2531" s="41">
        <v>8</v>
      </c>
      <c r="H2531" s="41">
        <v>6707.3344757002797</v>
      </c>
      <c r="I2531" s="41">
        <v>2804</v>
      </c>
      <c r="J2531" s="41">
        <v>2316</v>
      </c>
      <c r="K2531" s="41">
        <v>55.799600000000005</v>
      </c>
      <c r="L2531" s="41">
        <v>46.0884</v>
      </c>
      <c r="M2531" s="41"/>
      <c r="N2531" s="41"/>
      <c r="O2531" s="41"/>
      <c r="P2531" s="41"/>
      <c r="Q2531" s="41">
        <v>8988</v>
      </c>
      <c r="R2531" s="41">
        <v>160.8852</v>
      </c>
      <c r="S2531" s="41"/>
      <c r="T2531" s="41"/>
      <c r="U2531" s="41">
        <v>14108</v>
      </c>
      <c r="V2531" s="41">
        <v>262.77319999999997</v>
      </c>
      <c r="W2531" s="41"/>
      <c r="X2531" s="41"/>
    </row>
    <row r="2532" spans="1:24" x14ac:dyDescent="0.35">
      <c r="A2532" s="41" t="s">
        <v>710</v>
      </c>
      <c r="B2532" s="41" t="s">
        <v>433</v>
      </c>
      <c r="C2532" s="41" t="s">
        <v>16</v>
      </c>
      <c r="D2532" s="41" t="s">
        <v>257</v>
      </c>
      <c r="E2532" s="41" t="s">
        <v>257</v>
      </c>
      <c r="F2532" s="41" t="s">
        <v>762</v>
      </c>
      <c r="G2532" s="41">
        <v>7</v>
      </c>
      <c r="H2532" s="41">
        <v>6707.3344757002797</v>
      </c>
      <c r="I2532" s="41">
        <v>2531</v>
      </c>
      <c r="J2532" s="41">
        <v>817</v>
      </c>
      <c r="K2532" s="41">
        <v>50.366900000000001</v>
      </c>
      <c r="L2532" s="41">
        <v>16.258300000000002</v>
      </c>
      <c r="M2532" s="41">
        <v>0</v>
      </c>
      <c r="N2532" s="41">
        <v>1794</v>
      </c>
      <c r="O2532" s="41">
        <v>0</v>
      </c>
      <c r="P2532" s="41">
        <v>40.365000000000002</v>
      </c>
      <c r="Q2532" s="41">
        <v>11896</v>
      </c>
      <c r="R2532" s="41">
        <v>212.9384</v>
      </c>
      <c r="S2532" s="41">
        <v>21597</v>
      </c>
      <c r="T2532" s="41">
        <v>475.13400000000001</v>
      </c>
      <c r="U2532" s="41">
        <v>15244</v>
      </c>
      <c r="V2532" s="41">
        <v>279.56360000000001</v>
      </c>
      <c r="W2532" s="41">
        <v>23391</v>
      </c>
      <c r="X2532" s="41">
        <v>515.49900000000002</v>
      </c>
    </row>
    <row r="2533" spans="1:24" x14ac:dyDescent="0.35">
      <c r="A2533" s="41" t="s">
        <v>710</v>
      </c>
      <c r="B2533" s="41" t="s">
        <v>433</v>
      </c>
      <c r="C2533" s="41" t="s">
        <v>16</v>
      </c>
      <c r="D2533" s="41" t="s">
        <v>257</v>
      </c>
      <c r="E2533" s="41" t="s">
        <v>257</v>
      </c>
      <c r="F2533" s="41" t="s">
        <v>761</v>
      </c>
      <c r="G2533" s="41">
        <v>6</v>
      </c>
      <c r="H2533" s="41">
        <v>6707.3344757002797</v>
      </c>
      <c r="I2533" s="41">
        <v>2289</v>
      </c>
      <c r="J2533" s="41">
        <v>48</v>
      </c>
      <c r="K2533" s="41">
        <v>45.551100000000005</v>
      </c>
      <c r="L2533" s="41">
        <v>0.95520000000000005</v>
      </c>
      <c r="M2533" s="41">
        <v>2248</v>
      </c>
      <c r="N2533" s="41">
        <v>872</v>
      </c>
      <c r="O2533" s="41">
        <v>50.58</v>
      </c>
      <c r="P2533" s="41">
        <v>19.62</v>
      </c>
      <c r="Q2533" s="41">
        <v>12800</v>
      </c>
      <c r="R2533" s="41">
        <v>229.12</v>
      </c>
      <c r="S2533" s="41">
        <v>20190</v>
      </c>
      <c r="T2533" s="41">
        <v>444.18</v>
      </c>
      <c r="U2533" s="41">
        <v>15137</v>
      </c>
      <c r="V2533" s="41">
        <v>275.62630000000001</v>
      </c>
      <c r="W2533" s="41">
        <v>23310</v>
      </c>
      <c r="X2533" s="41">
        <v>514.38</v>
      </c>
    </row>
    <row r="2534" spans="1:24" x14ac:dyDescent="0.35">
      <c r="A2534" s="41" t="s">
        <v>721</v>
      </c>
      <c r="B2534" s="41" t="s">
        <v>515</v>
      </c>
      <c r="C2534" s="41" t="s">
        <v>22</v>
      </c>
      <c r="D2534" s="41" t="s">
        <v>258</v>
      </c>
      <c r="E2534" s="41" t="s">
        <v>258</v>
      </c>
      <c r="F2534" s="41" t="s">
        <v>756</v>
      </c>
      <c r="G2534" s="41">
        <v>1</v>
      </c>
      <c r="H2534" s="41">
        <v>11055.7869921814</v>
      </c>
      <c r="I2534" s="41">
        <v>8231</v>
      </c>
      <c r="J2534" s="41">
        <v>0</v>
      </c>
      <c r="K2534" s="41">
        <v>152.27349999999998</v>
      </c>
      <c r="L2534" s="41">
        <v>0</v>
      </c>
      <c r="M2534" s="41">
        <v>19385</v>
      </c>
      <c r="N2534" s="41">
        <v>3</v>
      </c>
      <c r="O2534" s="41">
        <v>385.76150000000001</v>
      </c>
      <c r="P2534" s="41">
        <v>5.9700000000000003E-2</v>
      </c>
      <c r="Q2534" s="41">
        <v>14666</v>
      </c>
      <c r="R2534" s="41">
        <v>262.52140000000003</v>
      </c>
      <c r="S2534" s="41">
        <v>18904</v>
      </c>
      <c r="T2534" s="41">
        <v>415.88799999999998</v>
      </c>
      <c r="U2534" s="41">
        <v>22897</v>
      </c>
      <c r="V2534" s="41">
        <v>414.79489999999998</v>
      </c>
      <c r="W2534" s="41">
        <v>38292</v>
      </c>
      <c r="X2534" s="41">
        <v>801.70920000000001</v>
      </c>
    </row>
    <row r="2535" spans="1:24" x14ac:dyDescent="0.35">
      <c r="A2535" s="41" t="s">
        <v>721</v>
      </c>
      <c r="B2535" s="41" t="s">
        <v>515</v>
      </c>
      <c r="C2535" s="41" t="s">
        <v>22</v>
      </c>
      <c r="D2535" s="41" t="s">
        <v>258</v>
      </c>
      <c r="E2535" s="41" t="s">
        <v>258</v>
      </c>
      <c r="F2535" s="41" t="s">
        <v>760</v>
      </c>
      <c r="G2535" s="41">
        <v>5</v>
      </c>
      <c r="H2535" s="41">
        <v>11055.7869921814</v>
      </c>
      <c r="I2535" s="41">
        <v>34726</v>
      </c>
      <c r="J2535" s="41">
        <v>0</v>
      </c>
      <c r="K2535" s="41">
        <v>642.43099999999993</v>
      </c>
      <c r="L2535" s="41">
        <v>0</v>
      </c>
      <c r="M2535" s="41">
        <v>11167</v>
      </c>
      <c r="N2535" s="41">
        <v>24</v>
      </c>
      <c r="O2535" s="41">
        <v>222.22330000000002</v>
      </c>
      <c r="P2535" s="41">
        <v>0.47760000000000002</v>
      </c>
      <c r="Q2535" s="41">
        <v>9543</v>
      </c>
      <c r="R2535" s="41">
        <v>170.81970000000001</v>
      </c>
      <c r="S2535" s="41">
        <v>4216</v>
      </c>
      <c r="T2535" s="41">
        <v>92.751999999999995</v>
      </c>
      <c r="U2535" s="41">
        <v>44269</v>
      </c>
      <c r="V2535" s="41">
        <v>813.25069999999994</v>
      </c>
      <c r="W2535" s="41">
        <v>15407</v>
      </c>
      <c r="X2535" s="41">
        <v>315.4529</v>
      </c>
    </row>
    <row r="2536" spans="1:24" x14ac:dyDescent="0.35">
      <c r="A2536" s="41" t="s">
        <v>721</v>
      </c>
      <c r="B2536" s="41" t="s">
        <v>515</v>
      </c>
      <c r="C2536" s="41" t="s">
        <v>22</v>
      </c>
      <c r="D2536" s="41" t="s">
        <v>258</v>
      </c>
      <c r="E2536" s="41" t="s">
        <v>258</v>
      </c>
      <c r="F2536" s="41" t="s">
        <v>764</v>
      </c>
      <c r="G2536" s="41">
        <v>9</v>
      </c>
      <c r="H2536" s="41">
        <v>11055.7869921814</v>
      </c>
      <c r="I2536" s="41">
        <v>10403</v>
      </c>
      <c r="J2536" s="41">
        <v>1</v>
      </c>
      <c r="K2536" s="41">
        <v>207.0197</v>
      </c>
      <c r="L2536" s="41">
        <v>1.9900000000000001E-2</v>
      </c>
      <c r="M2536" s="41"/>
      <c r="N2536" s="41"/>
      <c r="O2536" s="41"/>
      <c r="P2536" s="41"/>
      <c r="Q2536" s="41">
        <v>9836</v>
      </c>
      <c r="R2536" s="41">
        <v>176.06440000000001</v>
      </c>
      <c r="S2536" s="41"/>
      <c r="T2536" s="41"/>
      <c r="U2536" s="41">
        <v>20240</v>
      </c>
      <c r="V2536" s="41">
        <v>383.10400000000004</v>
      </c>
      <c r="W2536" s="41"/>
      <c r="X2536" s="41"/>
    </row>
    <row r="2537" spans="1:24" x14ac:dyDescent="0.35">
      <c r="A2537" s="41" t="s">
        <v>721</v>
      </c>
      <c r="B2537" s="41" t="s">
        <v>515</v>
      </c>
      <c r="C2537" s="41" t="s">
        <v>22</v>
      </c>
      <c r="D2537" s="41" t="s">
        <v>258</v>
      </c>
      <c r="E2537" s="41" t="s">
        <v>258</v>
      </c>
      <c r="F2537" s="41" t="s">
        <v>766</v>
      </c>
      <c r="G2537" s="41">
        <v>11</v>
      </c>
      <c r="H2537" s="41">
        <v>11055.7869921814</v>
      </c>
      <c r="I2537" s="41">
        <v>19823</v>
      </c>
      <c r="J2537" s="41">
        <v>11</v>
      </c>
      <c r="K2537" s="41">
        <v>394.47770000000003</v>
      </c>
      <c r="L2537" s="41">
        <v>0.21890000000000001</v>
      </c>
      <c r="M2537" s="41"/>
      <c r="N2537" s="41"/>
      <c r="O2537" s="41"/>
      <c r="P2537" s="41"/>
      <c r="Q2537" s="41">
        <v>30638</v>
      </c>
      <c r="R2537" s="41">
        <v>548.42020000000002</v>
      </c>
      <c r="S2537" s="41"/>
      <c r="T2537" s="41"/>
      <c r="U2537" s="41">
        <v>50472</v>
      </c>
      <c r="V2537" s="41">
        <v>943.11680000000001</v>
      </c>
      <c r="W2537" s="41"/>
      <c r="X2537" s="41"/>
    </row>
    <row r="2538" spans="1:24" x14ac:dyDescent="0.35">
      <c r="A2538" s="41" t="s">
        <v>721</v>
      </c>
      <c r="B2538" s="41" t="s">
        <v>515</v>
      </c>
      <c r="C2538" s="41" t="s">
        <v>22</v>
      </c>
      <c r="D2538" s="41" t="s">
        <v>258</v>
      </c>
      <c r="E2538" s="41" t="s">
        <v>258</v>
      </c>
      <c r="F2538" s="41" t="s">
        <v>765</v>
      </c>
      <c r="G2538" s="41">
        <v>10</v>
      </c>
      <c r="H2538" s="41">
        <v>11055.7869921814</v>
      </c>
      <c r="I2538" s="41">
        <v>13719</v>
      </c>
      <c r="J2538" s="41">
        <v>3</v>
      </c>
      <c r="K2538" s="41">
        <v>273.00810000000001</v>
      </c>
      <c r="L2538" s="41">
        <v>5.9700000000000003E-2</v>
      </c>
      <c r="M2538" s="41"/>
      <c r="N2538" s="41"/>
      <c r="O2538" s="41"/>
      <c r="P2538" s="41"/>
      <c r="Q2538" s="41">
        <v>28917</v>
      </c>
      <c r="R2538" s="41">
        <v>517.61429999999996</v>
      </c>
      <c r="S2538" s="41"/>
      <c r="T2538" s="41"/>
      <c r="U2538" s="41">
        <v>42639</v>
      </c>
      <c r="V2538" s="41">
        <v>790.68209999999999</v>
      </c>
      <c r="W2538" s="41"/>
      <c r="X2538" s="41"/>
    </row>
    <row r="2539" spans="1:24" x14ac:dyDescent="0.35">
      <c r="A2539" s="41" t="s">
        <v>721</v>
      </c>
      <c r="B2539" s="41" t="s">
        <v>515</v>
      </c>
      <c r="C2539" s="41" t="s">
        <v>22</v>
      </c>
      <c r="D2539" s="41" t="s">
        <v>258</v>
      </c>
      <c r="E2539" s="41" t="s">
        <v>258</v>
      </c>
      <c r="F2539" s="41" t="s">
        <v>759</v>
      </c>
      <c r="G2539" s="41">
        <v>4</v>
      </c>
      <c r="H2539" s="41">
        <v>11055.7869921814</v>
      </c>
      <c r="I2539" s="41">
        <v>20983</v>
      </c>
      <c r="J2539" s="41">
        <v>0</v>
      </c>
      <c r="K2539" s="41">
        <v>388.18549999999999</v>
      </c>
      <c r="L2539" s="41">
        <v>0</v>
      </c>
      <c r="M2539" s="41">
        <v>7633</v>
      </c>
      <c r="N2539" s="41">
        <v>35</v>
      </c>
      <c r="O2539" s="41">
        <v>151.89670000000001</v>
      </c>
      <c r="P2539" s="41">
        <v>0.69650000000000001</v>
      </c>
      <c r="Q2539" s="41">
        <v>3946</v>
      </c>
      <c r="R2539" s="41">
        <v>70.633399999999995</v>
      </c>
      <c r="S2539" s="41">
        <v>5133</v>
      </c>
      <c r="T2539" s="41">
        <v>112.926</v>
      </c>
      <c r="U2539" s="41">
        <v>24929</v>
      </c>
      <c r="V2539" s="41">
        <v>458.81889999999999</v>
      </c>
      <c r="W2539" s="41">
        <v>12801</v>
      </c>
      <c r="X2539" s="41">
        <v>265.51920000000001</v>
      </c>
    </row>
    <row r="2540" spans="1:24" x14ac:dyDescent="0.35">
      <c r="A2540" s="41" t="s">
        <v>721</v>
      </c>
      <c r="B2540" s="41" t="s">
        <v>515</v>
      </c>
      <c r="C2540" s="41" t="s">
        <v>22</v>
      </c>
      <c r="D2540" s="41" t="s">
        <v>258</v>
      </c>
      <c r="E2540" s="41" t="s">
        <v>258</v>
      </c>
      <c r="F2540" s="41" t="s">
        <v>758</v>
      </c>
      <c r="G2540" s="41">
        <v>3</v>
      </c>
      <c r="H2540" s="41">
        <v>11055.7869921814</v>
      </c>
      <c r="I2540" s="41">
        <v>20784</v>
      </c>
      <c r="J2540" s="41">
        <v>2</v>
      </c>
      <c r="K2540" s="41">
        <v>384.50399999999996</v>
      </c>
      <c r="L2540" s="41">
        <v>3.6999999999999998E-2</v>
      </c>
      <c r="M2540" s="41">
        <v>8454</v>
      </c>
      <c r="N2540" s="41">
        <v>2</v>
      </c>
      <c r="O2540" s="41">
        <v>168.2346</v>
      </c>
      <c r="P2540" s="41">
        <v>3.9800000000000002E-2</v>
      </c>
      <c r="Q2540" s="41">
        <v>24898</v>
      </c>
      <c r="R2540" s="41">
        <v>445.67419999999998</v>
      </c>
      <c r="S2540" s="41">
        <v>6785</v>
      </c>
      <c r="T2540" s="41">
        <v>149.27000000000001</v>
      </c>
      <c r="U2540" s="41">
        <v>45684</v>
      </c>
      <c r="V2540" s="41">
        <v>830.21519999999987</v>
      </c>
      <c r="W2540" s="41">
        <v>15241</v>
      </c>
      <c r="X2540" s="41">
        <v>317.5444</v>
      </c>
    </row>
    <row r="2541" spans="1:24" x14ac:dyDescent="0.35">
      <c r="A2541" s="41" t="s">
        <v>721</v>
      </c>
      <c r="B2541" s="41" t="s">
        <v>515</v>
      </c>
      <c r="C2541" s="41" t="s">
        <v>22</v>
      </c>
      <c r="D2541" s="41" t="s">
        <v>258</v>
      </c>
      <c r="E2541" s="41" t="s">
        <v>258</v>
      </c>
      <c r="F2541" s="41" t="s">
        <v>767</v>
      </c>
      <c r="G2541" s="41">
        <v>12</v>
      </c>
      <c r="H2541" s="41">
        <v>11055.7869921814</v>
      </c>
      <c r="I2541" s="41">
        <v>18527</v>
      </c>
      <c r="J2541" s="41">
        <v>6</v>
      </c>
      <c r="K2541" s="41">
        <v>368.68729999999999</v>
      </c>
      <c r="L2541" s="41">
        <v>0.11940000000000001</v>
      </c>
      <c r="M2541" s="41"/>
      <c r="N2541" s="41"/>
      <c r="O2541" s="41"/>
      <c r="P2541" s="41"/>
      <c r="Q2541" s="41">
        <v>29517</v>
      </c>
      <c r="R2541" s="41">
        <v>528.35429999999997</v>
      </c>
      <c r="S2541" s="41"/>
      <c r="T2541" s="41"/>
      <c r="U2541" s="41">
        <v>48050</v>
      </c>
      <c r="V2541" s="41">
        <v>897.16099999999994</v>
      </c>
      <c r="W2541" s="41"/>
      <c r="X2541" s="41"/>
    </row>
    <row r="2542" spans="1:24" x14ac:dyDescent="0.35">
      <c r="A2542" s="41" t="s">
        <v>721</v>
      </c>
      <c r="B2542" s="41" t="s">
        <v>515</v>
      </c>
      <c r="C2542" s="41" t="s">
        <v>22</v>
      </c>
      <c r="D2542" s="41" t="s">
        <v>258</v>
      </c>
      <c r="E2542" s="41" t="s">
        <v>258</v>
      </c>
      <c r="F2542" s="41" t="s">
        <v>757</v>
      </c>
      <c r="G2542" s="41">
        <v>2</v>
      </c>
      <c r="H2542" s="41">
        <v>11055.7869921814</v>
      </c>
      <c r="I2542" s="41">
        <v>23070</v>
      </c>
      <c r="J2542" s="41">
        <v>0</v>
      </c>
      <c r="K2542" s="41">
        <v>426.79499999999996</v>
      </c>
      <c r="L2542" s="41">
        <v>0</v>
      </c>
      <c r="M2542" s="41">
        <v>17291</v>
      </c>
      <c r="N2542" s="41">
        <v>0</v>
      </c>
      <c r="O2542" s="41">
        <v>344.09090000000003</v>
      </c>
      <c r="P2542" s="41">
        <v>0</v>
      </c>
      <c r="Q2542" s="41">
        <v>5112</v>
      </c>
      <c r="R2542" s="41">
        <v>91.504800000000003</v>
      </c>
      <c r="S2542" s="41">
        <v>4230</v>
      </c>
      <c r="T2542" s="41">
        <v>93.06</v>
      </c>
      <c r="U2542" s="41">
        <v>28182</v>
      </c>
      <c r="V2542" s="41">
        <v>518.2998</v>
      </c>
      <c r="W2542" s="41">
        <v>21521</v>
      </c>
      <c r="X2542" s="41">
        <v>437.15090000000004</v>
      </c>
    </row>
    <row r="2543" spans="1:24" x14ac:dyDescent="0.35">
      <c r="A2543" s="41" t="s">
        <v>721</v>
      </c>
      <c r="B2543" s="41" t="s">
        <v>515</v>
      </c>
      <c r="C2543" s="41" t="s">
        <v>22</v>
      </c>
      <c r="D2543" s="41" t="s">
        <v>258</v>
      </c>
      <c r="E2543" s="41" t="s">
        <v>258</v>
      </c>
      <c r="F2543" s="41" t="s">
        <v>763</v>
      </c>
      <c r="G2543" s="41">
        <v>8</v>
      </c>
      <c r="H2543" s="41">
        <v>11055.7869921814</v>
      </c>
      <c r="I2543" s="41">
        <v>22541</v>
      </c>
      <c r="J2543" s="41">
        <v>0</v>
      </c>
      <c r="K2543" s="41">
        <v>448.5659</v>
      </c>
      <c r="L2543" s="41">
        <v>0</v>
      </c>
      <c r="M2543" s="41"/>
      <c r="N2543" s="41"/>
      <c r="O2543" s="41"/>
      <c r="P2543" s="41"/>
      <c r="Q2543" s="41">
        <v>28404</v>
      </c>
      <c r="R2543" s="41">
        <v>508.4316</v>
      </c>
      <c r="S2543" s="41"/>
      <c r="T2543" s="41"/>
      <c r="U2543" s="41">
        <v>50945</v>
      </c>
      <c r="V2543" s="41">
        <v>956.99749999999995</v>
      </c>
      <c r="W2543" s="41"/>
      <c r="X2543" s="41"/>
    </row>
    <row r="2544" spans="1:24" x14ac:dyDescent="0.35">
      <c r="A2544" s="41" t="s">
        <v>721</v>
      </c>
      <c r="B2544" s="41" t="s">
        <v>515</v>
      </c>
      <c r="C2544" s="41" t="s">
        <v>22</v>
      </c>
      <c r="D2544" s="41" t="s">
        <v>258</v>
      </c>
      <c r="E2544" s="41" t="s">
        <v>258</v>
      </c>
      <c r="F2544" s="41" t="s">
        <v>762</v>
      </c>
      <c r="G2544" s="41">
        <v>7</v>
      </c>
      <c r="H2544" s="41">
        <v>11055.7869921814</v>
      </c>
      <c r="I2544" s="41">
        <v>12886</v>
      </c>
      <c r="J2544" s="41">
        <v>0</v>
      </c>
      <c r="K2544" s="41">
        <v>256.4314</v>
      </c>
      <c r="L2544" s="41">
        <v>0</v>
      </c>
      <c r="M2544" s="41">
        <v>0</v>
      </c>
      <c r="N2544" s="41">
        <v>16</v>
      </c>
      <c r="O2544" s="41">
        <v>0</v>
      </c>
      <c r="P2544" s="41">
        <v>0.36</v>
      </c>
      <c r="Q2544" s="41">
        <v>27460</v>
      </c>
      <c r="R2544" s="41">
        <v>491.53399999999999</v>
      </c>
      <c r="S2544" s="41">
        <v>10933</v>
      </c>
      <c r="T2544" s="41">
        <v>240.52600000000001</v>
      </c>
      <c r="U2544" s="41">
        <v>40346</v>
      </c>
      <c r="V2544" s="41">
        <v>747.96540000000005</v>
      </c>
      <c r="W2544" s="41">
        <v>10949</v>
      </c>
      <c r="X2544" s="41">
        <v>240.88600000000002</v>
      </c>
    </row>
    <row r="2545" spans="1:24" x14ac:dyDescent="0.35">
      <c r="A2545" s="41" t="s">
        <v>721</v>
      </c>
      <c r="B2545" s="41" t="s">
        <v>515</v>
      </c>
      <c r="C2545" s="41" t="s">
        <v>22</v>
      </c>
      <c r="D2545" s="41" t="s">
        <v>258</v>
      </c>
      <c r="E2545" s="41" t="s">
        <v>258</v>
      </c>
      <c r="F2545" s="41" t="s">
        <v>761</v>
      </c>
      <c r="G2545" s="41">
        <v>6</v>
      </c>
      <c r="H2545" s="41">
        <v>11055.7869921814</v>
      </c>
      <c r="I2545" s="41">
        <v>20480</v>
      </c>
      <c r="J2545" s="41">
        <v>3</v>
      </c>
      <c r="K2545" s="41">
        <v>407.55200000000002</v>
      </c>
      <c r="L2545" s="41">
        <v>5.9700000000000003E-2</v>
      </c>
      <c r="M2545" s="41">
        <v>13858</v>
      </c>
      <c r="N2545" s="41">
        <v>2</v>
      </c>
      <c r="O2545" s="41">
        <v>311.80500000000001</v>
      </c>
      <c r="P2545" s="41">
        <v>4.4999999999999998E-2</v>
      </c>
      <c r="Q2545" s="41">
        <v>31895</v>
      </c>
      <c r="R2545" s="41">
        <v>570.92049999999995</v>
      </c>
      <c r="S2545" s="41">
        <v>15796</v>
      </c>
      <c r="T2545" s="41">
        <v>347.512</v>
      </c>
      <c r="U2545" s="41">
        <v>52378</v>
      </c>
      <c r="V2545" s="41">
        <v>978.53219999999999</v>
      </c>
      <c r="W2545" s="41">
        <v>29656</v>
      </c>
      <c r="X2545" s="41">
        <v>659.36200000000008</v>
      </c>
    </row>
    <row r="2546" spans="1:24" x14ac:dyDescent="0.35">
      <c r="A2546" s="41" t="s">
        <v>488</v>
      </c>
      <c r="B2546" s="41" t="s">
        <v>489</v>
      </c>
      <c r="C2546" s="41" t="s">
        <v>18</v>
      </c>
      <c r="D2546" s="41" t="s">
        <v>260</v>
      </c>
      <c r="E2546" s="41" t="s">
        <v>260</v>
      </c>
      <c r="F2546" s="41" t="s">
        <v>756</v>
      </c>
      <c r="G2546" s="41">
        <v>1</v>
      </c>
      <c r="H2546" s="41">
        <v>6013.34310175884</v>
      </c>
      <c r="I2546" s="41">
        <v>8857</v>
      </c>
      <c r="J2546" s="41">
        <v>0</v>
      </c>
      <c r="K2546" s="41">
        <v>163.8545</v>
      </c>
      <c r="L2546" s="41">
        <v>0</v>
      </c>
      <c r="M2546" s="41">
        <v>8890</v>
      </c>
      <c r="N2546" s="41">
        <v>83</v>
      </c>
      <c r="O2546" s="41">
        <v>176.911</v>
      </c>
      <c r="P2546" s="41">
        <v>1.6517000000000002</v>
      </c>
      <c r="Q2546" s="41">
        <v>503</v>
      </c>
      <c r="R2546" s="41">
        <v>9.0037000000000003</v>
      </c>
      <c r="S2546" s="41">
        <v>387</v>
      </c>
      <c r="T2546" s="41">
        <v>8.5139999999999993</v>
      </c>
      <c r="U2546" s="41">
        <v>9360</v>
      </c>
      <c r="V2546" s="41">
        <v>172.85820000000001</v>
      </c>
      <c r="W2546" s="41">
        <v>9360</v>
      </c>
      <c r="X2546" s="41">
        <v>187.07670000000002</v>
      </c>
    </row>
    <row r="2547" spans="1:24" x14ac:dyDescent="0.35">
      <c r="A2547" s="41" t="s">
        <v>488</v>
      </c>
      <c r="B2547" s="41" t="s">
        <v>489</v>
      </c>
      <c r="C2547" s="41" t="s">
        <v>18</v>
      </c>
      <c r="D2547" s="41" t="s">
        <v>260</v>
      </c>
      <c r="E2547" s="41" t="s">
        <v>260</v>
      </c>
      <c r="F2547" s="41" t="s">
        <v>760</v>
      </c>
      <c r="G2547" s="41">
        <v>5</v>
      </c>
      <c r="H2547" s="41">
        <v>6013.34310175884</v>
      </c>
      <c r="I2547" s="41">
        <v>18630</v>
      </c>
      <c r="J2547" s="41">
        <v>14</v>
      </c>
      <c r="K2547" s="41">
        <v>344.65499999999997</v>
      </c>
      <c r="L2547" s="41">
        <v>0.25900000000000001</v>
      </c>
      <c r="M2547" s="41">
        <v>9747</v>
      </c>
      <c r="N2547" s="41">
        <v>372</v>
      </c>
      <c r="O2547" s="41">
        <v>193.96530000000001</v>
      </c>
      <c r="P2547" s="41">
        <v>7.4028</v>
      </c>
      <c r="Q2547" s="41">
        <v>402</v>
      </c>
      <c r="R2547" s="41">
        <v>7.1958000000000002</v>
      </c>
      <c r="S2547" s="41">
        <v>505</v>
      </c>
      <c r="T2547" s="41">
        <v>11.11</v>
      </c>
      <c r="U2547" s="41">
        <v>19046</v>
      </c>
      <c r="V2547" s="41">
        <v>352.10980000000001</v>
      </c>
      <c r="W2547" s="41">
        <v>10624</v>
      </c>
      <c r="X2547" s="41">
        <v>212.47810000000004</v>
      </c>
    </row>
    <row r="2548" spans="1:24" x14ac:dyDescent="0.35">
      <c r="A2548" s="41" t="s">
        <v>488</v>
      </c>
      <c r="B2548" s="41" t="s">
        <v>489</v>
      </c>
      <c r="C2548" s="41" t="s">
        <v>18</v>
      </c>
      <c r="D2548" s="41" t="s">
        <v>260</v>
      </c>
      <c r="E2548" s="41" t="s">
        <v>260</v>
      </c>
      <c r="F2548" s="41" t="s">
        <v>764</v>
      </c>
      <c r="G2548" s="41">
        <v>9</v>
      </c>
      <c r="H2548" s="41">
        <v>6013.34310175884</v>
      </c>
      <c r="I2548" s="41">
        <v>8830</v>
      </c>
      <c r="J2548" s="41">
        <v>32</v>
      </c>
      <c r="K2548" s="41">
        <v>175.71700000000001</v>
      </c>
      <c r="L2548" s="41">
        <v>0.63680000000000003</v>
      </c>
      <c r="M2548" s="41"/>
      <c r="N2548" s="41"/>
      <c r="O2548" s="41"/>
      <c r="P2548" s="41"/>
      <c r="Q2548" s="41">
        <v>386</v>
      </c>
      <c r="R2548" s="41">
        <v>6.9093999999999998</v>
      </c>
      <c r="S2548" s="41"/>
      <c r="T2548" s="41"/>
      <c r="U2548" s="41">
        <v>9248</v>
      </c>
      <c r="V2548" s="41">
        <v>183.26320000000001</v>
      </c>
      <c r="W2548" s="41"/>
      <c r="X2548" s="41"/>
    </row>
    <row r="2549" spans="1:24" x14ac:dyDescent="0.35">
      <c r="A2549" s="41" t="s">
        <v>488</v>
      </c>
      <c r="B2549" s="41" t="s">
        <v>489</v>
      </c>
      <c r="C2549" s="41" t="s">
        <v>18</v>
      </c>
      <c r="D2549" s="41" t="s">
        <v>260</v>
      </c>
      <c r="E2549" s="41" t="s">
        <v>260</v>
      </c>
      <c r="F2549" s="41" t="s">
        <v>766</v>
      </c>
      <c r="G2549" s="41">
        <v>11</v>
      </c>
      <c r="H2549" s="41">
        <v>6013.34310175884</v>
      </c>
      <c r="I2549" s="41">
        <v>10422</v>
      </c>
      <c r="J2549" s="41">
        <v>2808</v>
      </c>
      <c r="K2549" s="41">
        <v>207.39780000000002</v>
      </c>
      <c r="L2549" s="41">
        <v>55.879200000000004</v>
      </c>
      <c r="M2549" s="41"/>
      <c r="N2549" s="41"/>
      <c r="O2549" s="41"/>
      <c r="P2549" s="41"/>
      <c r="Q2549" s="41">
        <v>621</v>
      </c>
      <c r="R2549" s="41">
        <v>11.1159</v>
      </c>
      <c r="S2549" s="41"/>
      <c r="T2549" s="41"/>
      <c r="U2549" s="41">
        <v>13851</v>
      </c>
      <c r="V2549" s="41">
        <v>274.39290000000005</v>
      </c>
      <c r="W2549" s="41"/>
      <c r="X2549" s="41"/>
    </row>
    <row r="2550" spans="1:24" x14ac:dyDescent="0.35">
      <c r="A2550" s="41" t="s">
        <v>488</v>
      </c>
      <c r="B2550" s="41" t="s">
        <v>489</v>
      </c>
      <c r="C2550" s="41" t="s">
        <v>18</v>
      </c>
      <c r="D2550" s="41" t="s">
        <v>260</v>
      </c>
      <c r="E2550" s="41" t="s">
        <v>260</v>
      </c>
      <c r="F2550" s="41" t="s">
        <v>765</v>
      </c>
      <c r="G2550" s="41">
        <v>10</v>
      </c>
      <c r="H2550" s="41">
        <v>6013.34310175884</v>
      </c>
      <c r="I2550" s="41">
        <v>11251</v>
      </c>
      <c r="J2550" s="41">
        <v>1403</v>
      </c>
      <c r="K2550" s="41">
        <v>223.89490000000001</v>
      </c>
      <c r="L2550" s="41">
        <v>27.919700000000002</v>
      </c>
      <c r="M2550" s="41"/>
      <c r="N2550" s="41"/>
      <c r="O2550" s="41"/>
      <c r="P2550" s="41"/>
      <c r="Q2550" s="41">
        <v>583</v>
      </c>
      <c r="R2550" s="41">
        <v>10.435700000000001</v>
      </c>
      <c r="S2550" s="41"/>
      <c r="T2550" s="41"/>
      <c r="U2550" s="41">
        <v>13237</v>
      </c>
      <c r="V2550" s="41">
        <v>262.25030000000004</v>
      </c>
      <c r="W2550" s="41"/>
      <c r="X2550" s="41"/>
    </row>
    <row r="2551" spans="1:24" x14ac:dyDescent="0.35">
      <c r="A2551" s="41" t="s">
        <v>488</v>
      </c>
      <c r="B2551" s="41" t="s">
        <v>489</v>
      </c>
      <c r="C2551" s="41" t="s">
        <v>18</v>
      </c>
      <c r="D2551" s="41" t="s">
        <v>260</v>
      </c>
      <c r="E2551" s="41" t="s">
        <v>260</v>
      </c>
      <c r="F2551" s="41" t="s">
        <v>759</v>
      </c>
      <c r="G2551" s="41">
        <v>4</v>
      </c>
      <c r="H2551" s="41">
        <v>6013.34310175884</v>
      </c>
      <c r="I2551" s="41">
        <v>10720</v>
      </c>
      <c r="J2551" s="41">
        <v>19</v>
      </c>
      <c r="K2551" s="41">
        <v>198.32</v>
      </c>
      <c r="L2551" s="41">
        <v>0.35149999999999998</v>
      </c>
      <c r="M2551" s="41">
        <v>10699</v>
      </c>
      <c r="N2551" s="41">
        <v>321</v>
      </c>
      <c r="O2551" s="41">
        <v>212.9101</v>
      </c>
      <c r="P2551" s="41">
        <v>6.3879000000000001</v>
      </c>
      <c r="Q2551" s="41">
        <v>510</v>
      </c>
      <c r="R2551" s="41">
        <v>9.1289999999999996</v>
      </c>
      <c r="S2551" s="41">
        <v>705</v>
      </c>
      <c r="T2551" s="41">
        <v>15.51</v>
      </c>
      <c r="U2551" s="41">
        <v>11249</v>
      </c>
      <c r="V2551" s="41">
        <v>207.80049999999997</v>
      </c>
      <c r="W2551" s="41">
        <v>11725</v>
      </c>
      <c r="X2551" s="41">
        <v>234.80799999999999</v>
      </c>
    </row>
    <row r="2552" spans="1:24" x14ac:dyDescent="0.35">
      <c r="A2552" s="41" t="s">
        <v>488</v>
      </c>
      <c r="B2552" s="41" t="s">
        <v>489</v>
      </c>
      <c r="C2552" s="41" t="s">
        <v>18</v>
      </c>
      <c r="D2552" s="41" t="s">
        <v>260</v>
      </c>
      <c r="E2552" s="41" t="s">
        <v>260</v>
      </c>
      <c r="F2552" s="41" t="s">
        <v>758</v>
      </c>
      <c r="G2552" s="41">
        <v>3</v>
      </c>
      <c r="H2552" s="41">
        <v>6013.34310175884</v>
      </c>
      <c r="I2552" s="41">
        <v>10227</v>
      </c>
      <c r="J2552" s="41">
        <v>0</v>
      </c>
      <c r="K2552" s="41">
        <v>189.1995</v>
      </c>
      <c r="L2552" s="41">
        <v>0</v>
      </c>
      <c r="M2552" s="41">
        <v>11113</v>
      </c>
      <c r="N2552" s="41">
        <v>1077</v>
      </c>
      <c r="O2552" s="41">
        <v>221.14870000000002</v>
      </c>
      <c r="P2552" s="41">
        <v>21.432300000000001</v>
      </c>
      <c r="Q2552" s="41">
        <v>473</v>
      </c>
      <c r="R2552" s="41">
        <v>8.4666999999999994</v>
      </c>
      <c r="S2552" s="41">
        <v>566</v>
      </c>
      <c r="T2552" s="41">
        <v>12.452</v>
      </c>
      <c r="U2552" s="41">
        <v>10700</v>
      </c>
      <c r="V2552" s="41">
        <v>197.6662</v>
      </c>
      <c r="W2552" s="41">
        <v>12756</v>
      </c>
      <c r="X2552" s="41">
        <v>255.03300000000002</v>
      </c>
    </row>
    <row r="2553" spans="1:24" x14ac:dyDescent="0.35">
      <c r="A2553" s="41" t="s">
        <v>488</v>
      </c>
      <c r="B2553" s="41" t="s">
        <v>489</v>
      </c>
      <c r="C2553" s="41" t="s">
        <v>18</v>
      </c>
      <c r="D2553" s="41" t="s">
        <v>260</v>
      </c>
      <c r="E2553" s="41" t="s">
        <v>260</v>
      </c>
      <c r="F2553" s="41" t="s">
        <v>767</v>
      </c>
      <c r="G2553" s="41">
        <v>12</v>
      </c>
      <c r="H2553" s="41">
        <v>6013.34310175884</v>
      </c>
      <c r="I2553" s="41">
        <v>11371</v>
      </c>
      <c r="J2553" s="41">
        <v>1471</v>
      </c>
      <c r="K2553" s="41">
        <v>226.28290000000001</v>
      </c>
      <c r="L2553" s="41">
        <v>29.2729</v>
      </c>
      <c r="M2553" s="41"/>
      <c r="N2553" s="41"/>
      <c r="O2553" s="41"/>
      <c r="P2553" s="41"/>
      <c r="Q2553" s="41">
        <v>538</v>
      </c>
      <c r="R2553" s="41">
        <v>9.6302000000000003</v>
      </c>
      <c r="S2553" s="41"/>
      <c r="T2553" s="41"/>
      <c r="U2553" s="41">
        <v>13380</v>
      </c>
      <c r="V2553" s="41">
        <v>265.18599999999998</v>
      </c>
      <c r="W2553" s="41"/>
      <c r="X2553" s="41"/>
    </row>
    <row r="2554" spans="1:24" x14ac:dyDescent="0.35">
      <c r="A2554" s="41" t="s">
        <v>488</v>
      </c>
      <c r="B2554" s="41" t="s">
        <v>489</v>
      </c>
      <c r="C2554" s="41" t="s">
        <v>18</v>
      </c>
      <c r="D2554" s="41" t="s">
        <v>260</v>
      </c>
      <c r="E2554" s="41" t="s">
        <v>260</v>
      </c>
      <c r="F2554" s="41" t="s">
        <v>757</v>
      </c>
      <c r="G2554" s="41">
        <v>2</v>
      </c>
      <c r="H2554" s="41">
        <v>6013.34310175884</v>
      </c>
      <c r="I2554" s="41">
        <v>9910</v>
      </c>
      <c r="J2554" s="41">
        <v>0</v>
      </c>
      <c r="K2554" s="41">
        <v>183.33499999999998</v>
      </c>
      <c r="L2554" s="41">
        <v>0</v>
      </c>
      <c r="M2554" s="41">
        <v>6220</v>
      </c>
      <c r="N2554" s="41">
        <v>49</v>
      </c>
      <c r="O2554" s="41">
        <v>123.77800000000001</v>
      </c>
      <c r="P2554" s="41">
        <v>0.97510000000000008</v>
      </c>
      <c r="Q2554" s="41">
        <v>503</v>
      </c>
      <c r="R2554" s="41">
        <v>9.0037000000000003</v>
      </c>
      <c r="S2554" s="41">
        <v>518</v>
      </c>
      <c r="T2554" s="41">
        <v>11.396000000000001</v>
      </c>
      <c r="U2554" s="41">
        <v>10413</v>
      </c>
      <c r="V2554" s="41">
        <v>192.33869999999999</v>
      </c>
      <c r="W2554" s="41">
        <v>6787</v>
      </c>
      <c r="X2554" s="41">
        <v>136.1491</v>
      </c>
    </row>
    <row r="2555" spans="1:24" x14ac:dyDescent="0.35">
      <c r="A2555" s="41" t="s">
        <v>488</v>
      </c>
      <c r="B2555" s="41" t="s">
        <v>489</v>
      </c>
      <c r="C2555" s="41" t="s">
        <v>18</v>
      </c>
      <c r="D2555" s="41" t="s">
        <v>260</v>
      </c>
      <c r="E2555" s="41" t="s">
        <v>260</v>
      </c>
      <c r="F2555" s="41" t="s">
        <v>763</v>
      </c>
      <c r="G2555" s="41">
        <v>8</v>
      </c>
      <c r="H2555" s="41">
        <v>6013.34310175884</v>
      </c>
      <c r="I2555" s="41">
        <v>10089</v>
      </c>
      <c r="J2555" s="41">
        <v>1172</v>
      </c>
      <c r="K2555" s="41">
        <v>200.77110000000002</v>
      </c>
      <c r="L2555" s="41">
        <v>23.322800000000001</v>
      </c>
      <c r="M2555" s="41"/>
      <c r="N2555" s="41"/>
      <c r="O2555" s="41"/>
      <c r="P2555" s="41"/>
      <c r="Q2555" s="41">
        <v>492</v>
      </c>
      <c r="R2555" s="41">
        <v>8.8068000000000008</v>
      </c>
      <c r="S2555" s="41"/>
      <c r="T2555" s="41"/>
      <c r="U2555" s="41">
        <v>11753</v>
      </c>
      <c r="V2555" s="41">
        <v>232.90070000000003</v>
      </c>
      <c r="W2555" s="41"/>
      <c r="X2555" s="41"/>
    </row>
    <row r="2556" spans="1:24" x14ac:dyDescent="0.35">
      <c r="A2556" s="41" t="s">
        <v>488</v>
      </c>
      <c r="B2556" s="41" t="s">
        <v>489</v>
      </c>
      <c r="C2556" s="41" t="s">
        <v>18</v>
      </c>
      <c r="D2556" s="41" t="s">
        <v>260</v>
      </c>
      <c r="E2556" s="41" t="s">
        <v>260</v>
      </c>
      <c r="F2556" s="41" t="s">
        <v>762</v>
      </c>
      <c r="G2556" s="41">
        <v>7</v>
      </c>
      <c r="H2556" s="41">
        <v>6013.34310175884</v>
      </c>
      <c r="I2556" s="41">
        <v>11370</v>
      </c>
      <c r="J2556" s="41">
        <v>2093</v>
      </c>
      <c r="K2556" s="41">
        <v>226.26300000000001</v>
      </c>
      <c r="L2556" s="41">
        <v>41.650700000000001</v>
      </c>
      <c r="M2556" s="41">
        <v>0</v>
      </c>
      <c r="N2556" s="41">
        <v>4440</v>
      </c>
      <c r="O2556" s="41">
        <v>0</v>
      </c>
      <c r="P2556" s="41">
        <v>99.899999999999991</v>
      </c>
      <c r="Q2556" s="41">
        <v>171</v>
      </c>
      <c r="R2556" s="41">
        <v>3.0609000000000002</v>
      </c>
      <c r="S2556" s="41">
        <v>72</v>
      </c>
      <c r="T2556" s="41">
        <v>1.5840000000000001</v>
      </c>
      <c r="U2556" s="41">
        <v>13634</v>
      </c>
      <c r="V2556" s="41">
        <v>270.97460000000001</v>
      </c>
      <c r="W2556" s="41">
        <v>4512</v>
      </c>
      <c r="X2556" s="41">
        <v>101.48399999999999</v>
      </c>
    </row>
    <row r="2557" spans="1:24" x14ac:dyDescent="0.35">
      <c r="A2557" s="41" t="s">
        <v>488</v>
      </c>
      <c r="B2557" s="41" t="s">
        <v>489</v>
      </c>
      <c r="C2557" s="41" t="s">
        <v>18</v>
      </c>
      <c r="D2557" s="41" t="s">
        <v>260</v>
      </c>
      <c r="E2557" s="41" t="s">
        <v>260</v>
      </c>
      <c r="F2557" s="41" t="s">
        <v>761</v>
      </c>
      <c r="G2557" s="41">
        <v>6</v>
      </c>
      <c r="H2557" s="41">
        <v>6013.34310175884</v>
      </c>
      <c r="I2557" s="41">
        <v>11561</v>
      </c>
      <c r="J2557" s="41">
        <v>5816</v>
      </c>
      <c r="K2557" s="41">
        <v>230.06390000000002</v>
      </c>
      <c r="L2557" s="41">
        <v>115.73840000000001</v>
      </c>
      <c r="M2557" s="41">
        <v>10084</v>
      </c>
      <c r="N2557" s="41">
        <v>3009</v>
      </c>
      <c r="O2557" s="41">
        <v>226.89</v>
      </c>
      <c r="P2557" s="41">
        <v>67.702500000000001</v>
      </c>
      <c r="Q2557" s="41">
        <v>343</v>
      </c>
      <c r="R2557" s="41">
        <v>6.1397000000000004</v>
      </c>
      <c r="S2557" s="41">
        <v>490</v>
      </c>
      <c r="T2557" s="41">
        <v>10.78</v>
      </c>
      <c r="U2557" s="41">
        <v>17720</v>
      </c>
      <c r="V2557" s="41">
        <v>351.94200000000006</v>
      </c>
      <c r="W2557" s="41">
        <v>13583</v>
      </c>
      <c r="X2557" s="41">
        <v>305.37249999999995</v>
      </c>
    </row>
    <row r="2558" spans="1:24" x14ac:dyDescent="0.35">
      <c r="A2558" s="41" t="s">
        <v>530</v>
      </c>
      <c r="B2558" s="41" t="s">
        <v>443</v>
      </c>
      <c r="C2558" s="41" t="s">
        <v>26</v>
      </c>
      <c r="D2558" s="41" t="s">
        <v>261</v>
      </c>
      <c r="E2558" s="41" t="s">
        <v>261</v>
      </c>
      <c r="F2558" s="41" t="s">
        <v>756</v>
      </c>
      <c r="G2558" s="41">
        <v>1</v>
      </c>
      <c r="H2558" s="41">
        <v>6708.8760825496702</v>
      </c>
      <c r="I2558" s="41">
        <v>6381</v>
      </c>
      <c r="J2558" s="41">
        <v>460</v>
      </c>
      <c r="K2558" s="41">
        <v>118.04849999999999</v>
      </c>
      <c r="L2558" s="41">
        <v>8.51</v>
      </c>
      <c r="M2558" s="41">
        <v>8535</v>
      </c>
      <c r="N2558" s="41">
        <v>1319</v>
      </c>
      <c r="O2558" s="41">
        <v>169.84650000000002</v>
      </c>
      <c r="P2558" s="41">
        <v>26.248100000000001</v>
      </c>
      <c r="Q2558" s="41">
        <v>0</v>
      </c>
      <c r="R2558" s="41">
        <v>0</v>
      </c>
      <c r="S2558" s="41">
        <v>5763</v>
      </c>
      <c r="T2558" s="41">
        <v>126.786</v>
      </c>
      <c r="U2558" s="41">
        <v>6841</v>
      </c>
      <c r="V2558" s="41">
        <v>126.5585</v>
      </c>
      <c r="W2558" s="41">
        <v>15617</v>
      </c>
      <c r="X2558" s="41">
        <v>322.88060000000002</v>
      </c>
    </row>
    <row r="2559" spans="1:24" x14ac:dyDescent="0.35">
      <c r="A2559" s="41" t="s">
        <v>530</v>
      </c>
      <c r="B2559" s="41" t="s">
        <v>443</v>
      </c>
      <c r="C2559" s="41" t="s">
        <v>26</v>
      </c>
      <c r="D2559" s="41" t="s">
        <v>261</v>
      </c>
      <c r="E2559" s="41" t="s">
        <v>261</v>
      </c>
      <c r="F2559" s="41" t="s">
        <v>760</v>
      </c>
      <c r="G2559" s="41">
        <v>5</v>
      </c>
      <c r="H2559" s="41">
        <v>6708.8760825496702</v>
      </c>
      <c r="I2559" s="41">
        <v>12067</v>
      </c>
      <c r="J2559" s="41">
        <v>4398</v>
      </c>
      <c r="K2559" s="41">
        <v>223.23949999999999</v>
      </c>
      <c r="L2559" s="41">
        <v>81.363</v>
      </c>
      <c r="M2559" s="41">
        <v>9848</v>
      </c>
      <c r="N2559" s="41">
        <v>2043</v>
      </c>
      <c r="O2559" s="41">
        <v>195.9752</v>
      </c>
      <c r="P2559" s="41">
        <v>40.655700000000003</v>
      </c>
      <c r="Q2559" s="41">
        <v>4769</v>
      </c>
      <c r="R2559" s="41">
        <v>85.365099999999998</v>
      </c>
      <c r="S2559" s="41">
        <v>5257</v>
      </c>
      <c r="T2559" s="41">
        <v>115.654</v>
      </c>
      <c r="U2559" s="41">
        <v>21234</v>
      </c>
      <c r="V2559" s="41">
        <v>389.96759999999995</v>
      </c>
      <c r="W2559" s="41">
        <v>17148</v>
      </c>
      <c r="X2559" s="41">
        <v>352.28489999999999</v>
      </c>
    </row>
    <row r="2560" spans="1:24" x14ac:dyDescent="0.35">
      <c r="A2560" s="41" t="s">
        <v>530</v>
      </c>
      <c r="B2560" s="41" t="s">
        <v>443</v>
      </c>
      <c r="C2560" s="41" t="s">
        <v>26</v>
      </c>
      <c r="D2560" s="41" t="s">
        <v>261</v>
      </c>
      <c r="E2560" s="41" t="s">
        <v>261</v>
      </c>
      <c r="F2560" s="41" t="s">
        <v>764</v>
      </c>
      <c r="G2560" s="41">
        <v>9</v>
      </c>
      <c r="H2560" s="41">
        <v>6708.8760825496702</v>
      </c>
      <c r="I2560" s="41">
        <v>9522</v>
      </c>
      <c r="J2560" s="41">
        <v>1906</v>
      </c>
      <c r="K2560" s="41">
        <v>189.48780000000002</v>
      </c>
      <c r="L2560" s="41">
        <v>37.929400000000001</v>
      </c>
      <c r="M2560" s="41"/>
      <c r="N2560" s="41"/>
      <c r="O2560" s="41"/>
      <c r="P2560" s="41"/>
      <c r="Q2560" s="41">
        <v>4818</v>
      </c>
      <c r="R2560" s="41">
        <v>86.242199999999997</v>
      </c>
      <c r="S2560" s="41"/>
      <c r="T2560" s="41"/>
      <c r="U2560" s="41">
        <v>16246</v>
      </c>
      <c r="V2560" s="41">
        <v>313.65940000000001</v>
      </c>
      <c r="W2560" s="41"/>
      <c r="X2560" s="41"/>
    </row>
    <row r="2561" spans="1:24" x14ac:dyDescent="0.35">
      <c r="A2561" s="41" t="s">
        <v>530</v>
      </c>
      <c r="B2561" s="41" t="s">
        <v>443</v>
      </c>
      <c r="C2561" s="41" t="s">
        <v>26</v>
      </c>
      <c r="D2561" s="41" t="s">
        <v>261</v>
      </c>
      <c r="E2561" s="41" t="s">
        <v>261</v>
      </c>
      <c r="F2561" s="41" t="s">
        <v>766</v>
      </c>
      <c r="G2561" s="41">
        <v>11</v>
      </c>
      <c r="H2561" s="41">
        <v>6708.8760825496702</v>
      </c>
      <c r="I2561" s="41">
        <v>7061</v>
      </c>
      <c r="J2561" s="41">
        <v>1066</v>
      </c>
      <c r="K2561" s="41">
        <v>140.51390000000001</v>
      </c>
      <c r="L2561" s="41">
        <v>21.2134</v>
      </c>
      <c r="M2561" s="41"/>
      <c r="N2561" s="41"/>
      <c r="O2561" s="41"/>
      <c r="P2561" s="41"/>
      <c r="Q2561" s="41">
        <v>6286</v>
      </c>
      <c r="R2561" s="41">
        <v>112.5194</v>
      </c>
      <c r="S2561" s="41"/>
      <c r="T2561" s="41"/>
      <c r="U2561" s="41">
        <v>14413</v>
      </c>
      <c r="V2561" s="41">
        <v>274.24670000000003</v>
      </c>
      <c r="W2561" s="41"/>
      <c r="X2561" s="41"/>
    </row>
    <row r="2562" spans="1:24" x14ac:dyDescent="0.35">
      <c r="A2562" s="41" t="s">
        <v>530</v>
      </c>
      <c r="B2562" s="41" t="s">
        <v>443</v>
      </c>
      <c r="C2562" s="41" t="s">
        <v>26</v>
      </c>
      <c r="D2562" s="41" t="s">
        <v>261</v>
      </c>
      <c r="E2562" s="41" t="s">
        <v>261</v>
      </c>
      <c r="F2562" s="41" t="s">
        <v>765</v>
      </c>
      <c r="G2562" s="41">
        <v>10</v>
      </c>
      <c r="H2562" s="41">
        <v>6708.8760825496702</v>
      </c>
      <c r="I2562" s="41">
        <v>7423</v>
      </c>
      <c r="J2562" s="41">
        <v>267</v>
      </c>
      <c r="K2562" s="41">
        <v>147.71770000000001</v>
      </c>
      <c r="L2562" s="41">
        <v>5.3132999999999999</v>
      </c>
      <c r="M2562" s="41"/>
      <c r="N2562" s="41"/>
      <c r="O2562" s="41"/>
      <c r="P2562" s="41"/>
      <c r="Q2562" s="41">
        <v>6646</v>
      </c>
      <c r="R2562" s="41">
        <v>118.96339999999999</v>
      </c>
      <c r="S2562" s="41"/>
      <c r="T2562" s="41"/>
      <c r="U2562" s="41">
        <v>14336</v>
      </c>
      <c r="V2562" s="41">
        <v>271.99439999999998</v>
      </c>
      <c r="W2562" s="41"/>
      <c r="X2562" s="41"/>
    </row>
    <row r="2563" spans="1:24" x14ac:dyDescent="0.35">
      <c r="A2563" s="41" t="s">
        <v>530</v>
      </c>
      <c r="B2563" s="41" t="s">
        <v>443</v>
      </c>
      <c r="C2563" s="41" t="s">
        <v>26</v>
      </c>
      <c r="D2563" s="41" t="s">
        <v>261</v>
      </c>
      <c r="E2563" s="41" t="s">
        <v>261</v>
      </c>
      <c r="F2563" s="41" t="s">
        <v>759</v>
      </c>
      <c r="G2563" s="41">
        <v>4</v>
      </c>
      <c r="H2563" s="41">
        <v>6708.8760825496702</v>
      </c>
      <c r="I2563" s="41">
        <v>11587</v>
      </c>
      <c r="J2563" s="41">
        <v>3952</v>
      </c>
      <c r="K2563" s="41">
        <v>214.3595</v>
      </c>
      <c r="L2563" s="41">
        <v>73.111999999999995</v>
      </c>
      <c r="M2563" s="41">
        <v>31195</v>
      </c>
      <c r="N2563" s="41">
        <v>1333</v>
      </c>
      <c r="O2563" s="41">
        <v>620.78050000000007</v>
      </c>
      <c r="P2563" s="41">
        <v>26.526700000000002</v>
      </c>
      <c r="Q2563" s="41">
        <v>3114</v>
      </c>
      <c r="R2563" s="41">
        <v>55.740600000000001</v>
      </c>
      <c r="S2563" s="41">
        <v>6628</v>
      </c>
      <c r="T2563" s="41">
        <v>145.816</v>
      </c>
      <c r="U2563" s="41">
        <v>18653</v>
      </c>
      <c r="V2563" s="41">
        <v>343.21209999999996</v>
      </c>
      <c r="W2563" s="41">
        <v>39156</v>
      </c>
      <c r="X2563" s="41">
        <v>793.12320000000011</v>
      </c>
    </row>
    <row r="2564" spans="1:24" x14ac:dyDescent="0.35">
      <c r="A2564" s="41" t="s">
        <v>530</v>
      </c>
      <c r="B2564" s="41" t="s">
        <v>443</v>
      </c>
      <c r="C2564" s="41" t="s">
        <v>26</v>
      </c>
      <c r="D2564" s="41" t="s">
        <v>261</v>
      </c>
      <c r="E2564" s="41" t="s">
        <v>261</v>
      </c>
      <c r="F2564" s="41" t="s">
        <v>758</v>
      </c>
      <c r="G2564" s="41">
        <v>3</v>
      </c>
      <c r="H2564" s="41">
        <v>6708.8760825496702</v>
      </c>
      <c r="I2564" s="41">
        <v>8715</v>
      </c>
      <c r="J2564" s="41">
        <v>2067</v>
      </c>
      <c r="K2564" s="41">
        <v>161.22749999999999</v>
      </c>
      <c r="L2564" s="41">
        <v>38.2395</v>
      </c>
      <c r="M2564" s="41">
        <v>8475</v>
      </c>
      <c r="N2564" s="41">
        <v>586</v>
      </c>
      <c r="O2564" s="41">
        <v>168.6525</v>
      </c>
      <c r="P2564" s="41">
        <v>11.6614</v>
      </c>
      <c r="Q2564" s="41">
        <v>0</v>
      </c>
      <c r="R2564" s="41">
        <v>0</v>
      </c>
      <c r="S2564" s="41">
        <v>5738</v>
      </c>
      <c r="T2564" s="41">
        <v>126.236</v>
      </c>
      <c r="U2564" s="41">
        <v>10782</v>
      </c>
      <c r="V2564" s="41">
        <v>199.46699999999998</v>
      </c>
      <c r="W2564" s="41">
        <v>14799</v>
      </c>
      <c r="X2564" s="41">
        <v>306.54989999999998</v>
      </c>
    </row>
    <row r="2565" spans="1:24" x14ac:dyDescent="0.35">
      <c r="A2565" s="41" t="s">
        <v>530</v>
      </c>
      <c r="B2565" s="41" t="s">
        <v>443</v>
      </c>
      <c r="C2565" s="41" t="s">
        <v>26</v>
      </c>
      <c r="D2565" s="41" t="s">
        <v>261</v>
      </c>
      <c r="E2565" s="41" t="s">
        <v>261</v>
      </c>
      <c r="F2565" s="41" t="s">
        <v>767</v>
      </c>
      <c r="G2565" s="41">
        <v>12</v>
      </c>
      <c r="H2565" s="41">
        <v>6708.8760825496702</v>
      </c>
      <c r="I2565" s="41">
        <v>6893</v>
      </c>
      <c r="J2565" s="41">
        <v>944</v>
      </c>
      <c r="K2565" s="41">
        <v>137.17070000000001</v>
      </c>
      <c r="L2565" s="41">
        <v>18.785600000000002</v>
      </c>
      <c r="M2565" s="41"/>
      <c r="N2565" s="41"/>
      <c r="O2565" s="41"/>
      <c r="P2565" s="41"/>
      <c r="Q2565" s="41">
        <v>6280</v>
      </c>
      <c r="R2565" s="41">
        <v>112.41200000000001</v>
      </c>
      <c r="S2565" s="41"/>
      <c r="T2565" s="41"/>
      <c r="U2565" s="41">
        <v>14117</v>
      </c>
      <c r="V2565" s="41">
        <v>268.36829999999998</v>
      </c>
      <c r="W2565" s="41"/>
      <c r="X2565" s="41"/>
    </row>
    <row r="2566" spans="1:24" x14ac:dyDescent="0.35">
      <c r="A2566" s="41" t="s">
        <v>530</v>
      </c>
      <c r="B2566" s="41" t="s">
        <v>443</v>
      </c>
      <c r="C2566" s="41" t="s">
        <v>26</v>
      </c>
      <c r="D2566" s="41" t="s">
        <v>261</v>
      </c>
      <c r="E2566" s="41" t="s">
        <v>261</v>
      </c>
      <c r="F2566" s="41" t="s">
        <v>757</v>
      </c>
      <c r="G2566" s="41">
        <v>2</v>
      </c>
      <c r="H2566" s="41">
        <v>6708.8760825496702</v>
      </c>
      <c r="I2566" s="41">
        <v>66338</v>
      </c>
      <c r="J2566" s="41">
        <v>1142</v>
      </c>
      <c r="K2566" s="41">
        <v>1227.2529999999999</v>
      </c>
      <c r="L2566" s="41">
        <v>21.126999999999999</v>
      </c>
      <c r="M2566" s="41">
        <v>7901</v>
      </c>
      <c r="N2566" s="41">
        <v>513</v>
      </c>
      <c r="O2566" s="41">
        <v>157.22990000000001</v>
      </c>
      <c r="P2566" s="41">
        <v>10.2087</v>
      </c>
      <c r="Q2566" s="41">
        <v>0</v>
      </c>
      <c r="R2566" s="41">
        <v>0</v>
      </c>
      <c r="S2566" s="41">
        <v>5927</v>
      </c>
      <c r="T2566" s="41">
        <v>130.39400000000001</v>
      </c>
      <c r="U2566" s="41">
        <v>67480</v>
      </c>
      <c r="V2566" s="41">
        <v>1248.3799999999999</v>
      </c>
      <c r="W2566" s="41">
        <v>14341</v>
      </c>
      <c r="X2566" s="41">
        <v>297.83260000000001</v>
      </c>
    </row>
    <row r="2567" spans="1:24" x14ac:dyDescent="0.35">
      <c r="A2567" s="41" t="s">
        <v>530</v>
      </c>
      <c r="B2567" s="41" t="s">
        <v>443</v>
      </c>
      <c r="C2567" s="41" t="s">
        <v>26</v>
      </c>
      <c r="D2567" s="41" t="s">
        <v>261</v>
      </c>
      <c r="E2567" s="41" t="s">
        <v>261</v>
      </c>
      <c r="F2567" s="41" t="s">
        <v>763</v>
      </c>
      <c r="G2567" s="41">
        <v>8</v>
      </c>
      <c r="H2567" s="41">
        <v>6708.8760825496702</v>
      </c>
      <c r="I2567" s="41">
        <v>9415</v>
      </c>
      <c r="J2567" s="41">
        <v>1933</v>
      </c>
      <c r="K2567" s="41">
        <v>187.35850000000002</v>
      </c>
      <c r="L2567" s="41">
        <v>38.466700000000003</v>
      </c>
      <c r="M2567" s="41"/>
      <c r="N2567" s="41"/>
      <c r="O2567" s="41"/>
      <c r="P2567" s="41"/>
      <c r="Q2567" s="41">
        <v>5831</v>
      </c>
      <c r="R2567" s="41">
        <v>104.3749</v>
      </c>
      <c r="S2567" s="41"/>
      <c r="T2567" s="41"/>
      <c r="U2567" s="41">
        <v>17179</v>
      </c>
      <c r="V2567" s="41">
        <v>330.20010000000002</v>
      </c>
      <c r="W2567" s="41"/>
      <c r="X2567" s="41"/>
    </row>
    <row r="2568" spans="1:24" x14ac:dyDescent="0.35">
      <c r="A2568" s="41" t="s">
        <v>530</v>
      </c>
      <c r="B2568" s="41" t="s">
        <v>443</v>
      </c>
      <c r="C2568" s="41" t="s">
        <v>26</v>
      </c>
      <c r="D2568" s="41" t="s">
        <v>261</v>
      </c>
      <c r="E2568" s="41" t="s">
        <v>261</v>
      </c>
      <c r="F2568" s="41" t="s">
        <v>762</v>
      </c>
      <c r="G2568" s="41">
        <v>7</v>
      </c>
      <c r="H2568" s="41">
        <v>6708.8760825496702</v>
      </c>
      <c r="I2568" s="41">
        <v>11506</v>
      </c>
      <c r="J2568" s="41">
        <v>4722</v>
      </c>
      <c r="K2568" s="41">
        <v>228.96940000000001</v>
      </c>
      <c r="L2568" s="41">
        <v>93.967800000000011</v>
      </c>
      <c r="M2568" s="41">
        <v>0</v>
      </c>
      <c r="N2568" s="41">
        <v>4859</v>
      </c>
      <c r="O2568" s="41">
        <v>0</v>
      </c>
      <c r="P2568" s="41">
        <v>109.3275</v>
      </c>
      <c r="Q2568" s="41">
        <v>5988</v>
      </c>
      <c r="R2568" s="41">
        <v>107.18519999999999</v>
      </c>
      <c r="S2568" s="41">
        <v>8632</v>
      </c>
      <c r="T2568" s="41">
        <v>189.904</v>
      </c>
      <c r="U2568" s="41">
        <v>22216</v>
      </c>
      <c r="V2568" s="41">
        <v>430.12240000000003</v>
      </c>
      <c r="W2568" s="41">
        <v>13491</v>
      </c>
      <c r="X2568" s="41">
        <v>299.23149999999998</v>
      </c>
    </row>
    <row r="2569" spans="1:24" x14ac:dyDescent="0.35">
      <c r="A2569" s="41" t="s">
        <v>530</v>
      </c>
      <c r="B2569" s="41" t="s">
        <v>443</v>
      </c>
      <c r="C2569" s="41" t="s">
        <v>26</v>
      </c>
      <c r="D2569" s="41" t="s">
        <v>261</v>
      </c>
      <c r="E2569" s="41" t="s">
        <v>261</v>
      </c>
      <c r="F2569" s="41" t="s">
        <v>761</v>
      </c>
      <c r="G2569" s="41">
        <v>6</v>
      </c>
      <c r="H2569" s="41">
        <v>6708.8760825496702</v>
      </c>
      <c r="I2569" s="41">
        <v>8004</v>
      </c>
      <c r="J2569" s="41">
        <v>9889</v>
      </c>
      <c r="K2569" s="41">
        <v>159.27960000000002</v>
      </c>
      <c r="L2569" s="41">
        <v>196.7911</v>
      </c>
      <c r="M2569" s="41">
        <v>11239</v>
      </c>
      <c r="N2569" s="41">
        <v>5352</v>
      </c>
      <c r="O2569" s="41">
        <v>252.8775</v>
      </c>
      <c r="P2569" s="41">
        <v>120.42</v>
      </c>
      <c r="Q2569" s="41">
        <v>4988</v>
      </c>
      <c r="R2569" s="41">
        <v>89.285200000000003</v>
      </c>
      <c r="S2569" s="41">
        <v>6196</v>
      </c>
      <c r="T2569" s="41">
        <v>136.31200000000001</v>
      </c>
      <c r="U2569" s="41">
        <v>22881</v>
      </c>
      <c r="V2569" s="41">
        <v>445.35590000000002</v>
      </c>
      <c r="W2569" s="41">
        <v>22787</v>
      </c>
      <c r="X2569" s="41">
        <v>509.60950000000003</v>
      </c>
    </row>
    <row r="2570" spans="1:24" x14ac:dyDescent="0.35">
      <c r="A2570" s="41" t="s">
        <v>478</v>
      </c>
      <c r="B2570" s="41" t="s">
        <v>468</v>
      </c>
      <c r="C2570" s="41" t="s">
        <v>29</v>
      </c>
      <c r="D2570" s="41" t="s">
        <v>262</v>
      </c>
      <c r="E2570" s="41" t="s">
        <v>262</v>
      </c>
      <c r="F2570" s="41" t="s">
        <v>756</v>
      </c>
      <c r="G2570" s="41">
        <v>1</v>
      </c>
      <c r="H2570" s="41">
        <v>400.69050005798999</v>
      </c>
      <c r="I2570" s="41">
        <v>13</v>
      </c>
      <c r="J2570" s="41">
        <v>0</v>
      </c>
      <c r="K2570" s="41">
        <v>0.24049999999999999</v>
      </c>
      <c r="L2570" s="41">
        <v>0</v>
      </c>
      <c r="M2570" s="41">
        <v>9</v>
      </c>
      <c r="N2570" s="41">
        <v>0</v>
      </c>
      <c r="O2570" s="41">
        <v>0.17910000000000001</v>
      </c>
      <c r="P2570" s="41">
        <v>0</v>
      </c>
      <c r="Q2570" s="41">
        <v>722</v>
      </c>
      <c r="R2570" s="41">
        <v>12.9238</v>
      </c>
      <c r="S2570" s="41">
        <v>648</v>
      </c>
      <c r="T2570" s="41">
        <v>14.256</v>
      </c>
      <c r="U2570" s="41">
        <v>735</v>
      </c>
      <c r="V2570" s="41">
        <v>13.164300000000001</v>
      </c>
      <c r="W2570" s="41">
        <v>657</v>
      </c>
      <c r="X2570" s="41">
        <v>14.4351</v>
      </c>
    </row>
    <row r="2571" spans="1:24" x14ac:dyDescent="0.35">
      <c r="A2571" s="41" t="s">
        <v>478</v>
      </c>
      <c r="B2571" s="41" t="s">
        <v>468</v>
      </c>
      <c r="C2571" s="41" t="s">
        <v>29</v>
      </c>
      <c r="D2571" s="41" t="s">
        <v>262</v>
      </c>
      <c r="E2571" s="41" t="s">
        <v>262</v>
      </c>
      <c r="F2571" s="41" t="s">
        <v>760</v>
      </c>
      <c r="G2571" s="41">
        <v>5</v>
      </c>
      <c r="H2571" s="41">
        <v>400.69050005798999</v>
      </c>
      <c r="I2571" s="41">
        <v>51</v>
      </c>
      <c r="J2571" s="41">
        <v>3</v>
      </c>
      <c r="K2571" s="41">
        <v>0.94350000000000001</v>
      </c>
      <c r="L2571" s="41">
        <v>5.5499999999999994E-2</v>
      </c>
      <c r="M2571" s="41">
        <v>12</v>
      </c>
      <c r="N2571" s="41">
        <v>0</v>
      </c>
      <c r="O2571" s="41">
        <v>0.23880000000000001</v>
      </c>
      <c r="P2571" s="41">
        <v>0</v>
      </c>
      <c r="Q2571" s="41">
        <v>593</v>
      </c>
      <c r="R2571" s="41">
        <v>10.614699999999999</v>
      </c>
      <c r="S2571" s="41">
        <v>920</v>
      </c>
      <c r="T2571" s="41">
        <v>20.239999999999998</v>
      </c>
      <c r="U2571" s="41">
        <v>647</v>
      </c>
      <c r="V2571" s="41">
        <v>11.6137</v>
      </c>
      <c r="W2571" s="41">
        <v>932</v>
      </c>
      <c r="X2571" s="41">
        <v>20.4788</v>
      </c>
    </row>
    <row r="2572" spans="1:24" x14ac:dyDescent="0.35">
      <c r="A2572" s="41" t="s">
        <v>478</v>
      </c>
      <c r="B2572" s="41" t="s">
        <v>468</v>
      </c>
      <c r="C2572" s="41" t="s">
        <v>29</v>
      </c>
      <c r="D2572" s="41" t="s">
        <v>262</v>
      </c>
      <c r="E2572" s="41" t="s">
        <v>262</v>
      </c>
      <c r="F2572" s="41" t="s">
        <v>764</v>
      </c>
      <c r="G2572" s="41">
        <v>9</v>
      </c>
      <c r="H2572" s="41">
        <v>400.69050005798999</v>
      </c>
      <c r="I2572" s="41">
        <v>2</v>
      </c>
      <c r="J2572" s="41">
        <v>0</v>
      </c>
      <c r="K2572" s="41">
        <v>3.9800000000000002E-2</v>
      </c>
      <c r="L2572" s="41">
        <v>0</v>
      </c>
      <c r="M2572" s="41"/>
      <c r="N2572" s="41"/>
      <c r="O2572" s="41"/>
      <c r="P2572" s="41"/>
      <c r="Q2572" s="41">
        <v>746</v>
      </c>
      <c r="R2572" s="41">
        <v>13.353400000000001</v>
      </c>
      <c r="S2572" s="41"/>
      <c r="T2572" s="41"/>
      <c r="U2572" s="41">
        <v>748</v>
      </c>
      <c r="V2572" s="41">
        <v>13.3932</v>
      </c>
      <c r="W2572" s="41"/>
      <c r="X2572" s="41"/>
    </row>
    <row r="2573" spans="1:24" x14ac:dyDescent="0.35">
      <c r="A2573" s="41" t="s">
        <v>478</v>
      </c>
      <c r="B2573" s="41" t="s">
        <v>468</v>
      </c>
      <c r="C2573" s="41" t="s">
        <v>29</v>
      </c>
      <c r="D2573" s="41" t="s">
        <v>262</v>
      </c>
      <c r="E2573" s="41" t="s">
        <v>262</v>
      </c>
      <c r="F2573" s="41" t="s">
        <v>766</v>
      </c>
      <c r="G2573" s="41">
        <v>11</v>
      </c>
      <c r="H2573" s="41">
        <v>400.69050005798999</v>
      </c>
      <c r="I2573" s="41">
        <v>682</v>
      </c>
      <c r="J2573" s="41">
        <v>0</v>
      </c>
      <c r="K2573" s="41">
        <v>13.571800000000001</v>
      </c>
      <c r="L2573" s="41">
        <v>0</v>
      </c>
      <c r="M2573" s="41"/>
      <c r="N2573" s="41"/>
      <c r="O2573" s="41"/>
      <c r="P2573" s="41"/>
      <c r="Q2573" s="41">
        <v>895</v>
      </c>
      <c r="R2573" s="41">
        <v>16.020499999999998</v>
      </c>
      <c r="S2573" s="41"/>
      <c r="T2573" s="41"/>
      <c r="U2573" s="41">
        <v>1577</v>
      </c>
      <c r="V2573" s="41">
        <v>29.592300000000002</v>
      </c>
      <c r="W2573" s="41"/>
      <c r="X2573" s="41"/>
    </row>
    <row r="2574" spans="1:24" x14ac:dyDescent="0.35">
      <c r="A2574" s="41" t="s">
        <v>478</v>
      </c>
      <c r="B2574" s="41" t="s">
        <v>468</v>
      </c>
      <c r="C2574" s="41" t="s">
        <v>29</v>
      </c>
      <c r="D2574" s="41" t="s">
        <v>262</v>
      </c>
      <c r="E2574" s="41" t="s">
        <v>262</v>
      </c>
      <c r="F2574" s="41" t="s">
        <v>765</v>
      </c>
      <c r="G2574" s="41">
        <v>10</v>
      </c>
      <c r="H2574" s="41">
        <v>400.69050005798999</v>
      </c>
      <c r="I2574" s="41">
        <v>10</v>
      </c>
      <c r="J2574" s="41">
        <v>0</v>
      </c>
      <c r="K2574" s="41">
        <v>0.19900000000000001</v>
      </c>
      <c r="L2574" s="41">
        <v>0</v>
      </c>
      <c r="M2574" s="41"/>
      <c r="N2574" s="41"/>
      <c r="O2574" s="41"/>
      <c r="P2574" s="41"/>
      <c r="Q2574" s="41">
        <v>883</v>
      </c>
      <c r="R2574" s="41">
        <v>15.8057</v>
      </c>
      <c r="S2574" s="41"/>
      <c r="T2574" s="41"/>
      <c r="U2574" s="41">
        <v>893</v>
      </c>
      <c r="V2574" s="41">
        <v>16.0047</v>
      </c>
      <c r="W2574" s="41"/>
      <c r="X2574" s="41"/>
    </row>
    <row r="2575" spans="1:24" x14ac:dyDescent="0.35">
      <c r="A2575" s="41" t="s">
        <v>478</v>
      </c>
      <c r="B2575" s="41" t="s">
        <v>468</v>
      </c>
      <c r="C2575" s="41" t="s">
        <v>29</v>
      </c>
      <c r="D2575" s="41" t="s">
        <v>262</v>
      </c>
      <c r="E2575" s="41" t="s">
        <v>262</v>
      </c>
      <c r="F2575" s="41" t="s">
        <v>759</v>
      </c>
      <c r="G2575" s="41">
        <v>4</v>
      </c>
      <c r="H2575" s="41">
        <v>400.69050005798999</v>
      </c>
      <c r="I2575" s="41">
        <v>21</v>
      </c>
      <c r="J2575" s="41">
        <v>0</v>
      </c>
      <c r="K2575" s="41">
        <v>0.38849999999999996</v>
      </c>
      <c r="L2575" s="41">
        <v>0</v>
      </c>
      <c r="M2575" s="41">
        <v>19</v>
      </c>
      <c r="N2575" s="41">
        <v>0</v>
      </c>
      <c r="O2575" s="41">
        <v>0.37809999999999999</v>
      </c>
      <c r="P2575" s="41">
        <v>0</v>
      </c>
      <c r="Q2575" s="41">
        <v>714</v>
      </c>
      <c r="R2575" s="41">
        <v>12.7806</v>
      </c>
      <c r="S2575" s="41">
        <v>772</v>
      </c>
      <c r="T2575" s="41">
        <v>16.984000000000002</v>
      </c>
      <c r="U2575" s="41">
        <v>735</v>
      </c>
      <c r="V2575" s="41">
        <v>13.1691</v>
      </c>
      <c r="W2575" s="41">
        <v>791</v>
      </c>
      <c r="X2575" s="41">
        <v>17.362100000000002</v>
      </c>
    </row>
    <row r="2576" spans="1:24" x14ac:dyDescent="0.35">
      <c r="A2576" s="41" t="s">
        <v>478</v>
      </c>
      <c r="B2576" s="41" t="s">
        <v>468</v>
      </c>
      <c r="C2576" s="41" t="s">
        <v>29</v>
      </c>
      <c r="D2576" s="41" t="s">
        <v>262</v>
      </c>
      <c r="E2576" s="41" t="s">
        <v>262</v>
      </c>
      <c r="F2576" s="41" t="s">
        <v>758</v>
      </c>
      <c r="G2576" s="41">
        <v>3</v>
      </c>
      <c r="H2576" s="41">
        <v>400.69050005798999</v>
      </c>
      <c r="I2576" s="41">
        <v>11</v>
      </c>
      <c r="J2576" s="41">
        <v>0</v>
      </c>
      <c r="K2576" s="41">
        <v>0.20349999999999999</v>
      </c>
      <c r="L2576" s="41">
        <v>0</v>
      </c>
      <c r="M2576" s="41">
        <v>26</v>
      </c>
      <c r="N2576" s="41">
        <v>0</v>
      </c>
      <c r="O2576" s="41">
        <v>0.51740000000000008</v>
      </c>
      <c r="P2576" s="41">
        <v>0</v>
      </c>
      <c r="Q2576" s="41">
        <v>778</v>
      </c>
      <c r="R2576" s="41">
        <v>13.9262</v>
      </c>
      <c r="S2576" s="41">
        <v>649</v>
      </c>
      <c r="T2576" s="41">
        <v>14.278</v>
      </c>
      <c r="U2576" s="41">
        <v>789</v>
      </c>
      <c r="V2576" s="41">
        <v>14.1297</v>
      </c>
      <c r="W2576" s="41">
        <v>675</v>
      </c>
      <c r="X2576" s="41">
        <v>14.795400000000001</v>
      </c>
    </row>
    <row r="2577" spans="1:24" x14ac:dyDescent="0.35">
      <c r="A2577" s="41" t="s">
        <v>478</v>
      </c>
      <c r="B2577" s="41" t="s">
        <v>468</v>
      </c>
      <c r="C2577" s="41" t="s">
        <v>29</v>
      </c>
      <c r="D2577" s="41" t="s">
        <v>262</v>
      </c>
      <c r="E2577" s="41" t="s">
        <v>262</v>
      </c>
      <c r="F2577" s="41" t="s">
        <v>767</v>
      </c>
      <c r="G2577" s="41">
        <v>12</v>
      </c>
      <c r="H2577" s="41">
        <v>400.69050005798999</v>
      </c>
      <c r="I2577" s="41">
        <v>14</v>
      </c>
      <c r="J2577" s="41">
        <v>0</v>
      </c>
      <c r="K2577" s="41">
        <v>0.27860000000000001</v>
      </c>
      <c r="L2577" s="41">
        <v>0</v>
      </c>
      <c r="M2577" s="41"/>
      <c r="N2577" s="41"/>
      <c r="O2577" s="41"/>
      <c r="P2577" s="41"/>
      <c r="Q2577" s="41">
        <v>625</v>
      </c>
      <c r="R2577" s="41">
        <v>11.1875</v>
      </c>
      <c r="S2577" s="41"/>
      <c r="T2577" s="41"/>
      <c r="U2577" s="41">
        <v>639</v>
      </c>
      <c r="V2577" s="41">
        <v>11.466100000000001</v>
      </c>
      <c r="W2577" s="41"/>
      <c r="X2577" s="41"/>
    </row>
    <row r="2578" spans="1:24" x14ac:dyDescent="0.35">
      <c r="A2578" s="41" t="s">
        <v>478</v>
      </c>
      <c r="B2578" s="41" t="s">
        <v>468</v>
      </c>
      <c r="C2578" s="41" t="s">
        <v>29</v>
      </c>
      <c r="D2578" s="41" t="s">
        <v>262</v>
      </c>
      <c r="E2578" s="41" t="s">
        <v>262</v>
      </c>
      <c r="F2578" s="41" t="s">
        <v>757</v>
      </c>
      <c r="G2578" s="41">
        <v>2</v>
      </c>
      <c r="H2578" s="41">
        <v>400.69050005798999</v>
      </c>
      <c r="I2578" s="41">
        <v>27</v>
      </c>
      <c r="J2578" s="41">
        <v>0</v>
      </c>
      <c r="K2578" s="41">
        <v>0.4995</v>
      </c>
      <c r="L2578" s="41">
        <v>0</v>
      </c>
      <c r="M2578" s="41">
        <v>24</v>
      </c>
      <c r="N2578" s="41">
        <v>0</v>
      </c>
      <c r="O2578" s="41">
        <v>0.47760000000000002</v>
      </c>
      <c r="P2578" s="41">
        <v>0</v>
      </c>
      <c r="Q2578" s="41">
        <v>693</v>
      </c>
      <c r="R2578" s="41">
        <v>12.4047</v>
      </c>
      <c r="S2578" s="41">
        <v>690</v>
      </c>
      <c r="T2578" s="41">
        <v>15.18</v>
      </c>
      <c r="U2578" s="41">
        <v>720</v>
      </c>
      <c r="V2578" s="41">
        <v>12.904199999999999</v>
      </c>
      <c r="W2578" s="41">
        <v>714</v>
      </c>
      <c r="X2578" s="41">
        <v>15.6576</v>
      </c>
    </row>
    <row r="2579" spans="1:24" x14ac:dyDescent="0.35">
      <c r="A2579" s="41" t="s">
        <v>478</v>
      </c>
      <c r="B2579" s="41" t="s">
        <v>468</v>
      </c>
      <c r="C2579" s="41" t="s">
        <v>29</v>
      </c>
      <c r="D2579" s="41" t="s">
        <v>262</v>
      </c>
      <c r="E2579" s="41" t="s">
        <v>262</v>
      </c>
      <c r="F2579" s="41" t="s">
        <v>763</v>
      </c>
      <c r="G2579" s="41">
        <v>8</v>
      </c>
      <c r="H2579" s="41">
        <v>400.69050005798999</v>
      </c>
      <c r="I2579" s="41">
        <v>16</v>
      </c>
      <c r="J2579" s="41">
        <v>0</v>
      </c>
      <c r="K2579" s="41">
        <v>0.31840000000000002</v>
      </c>
      <c r="L2579" s="41">
        <v>0</v>
      </c>
      <c r="M2579" s="41"/>
      <c r="N2579" s="41"/>
      <c r="O2579" s="41"/>
      <c r="P2579" s="41"/>
      <c r="Q2579" s="41">
        <v>751</v>
      </c>
      <c r="R2579" s="41">
        <v>13.4429</v>
      </c>
      <c r="S2579" s="41"/>
      <c r="T2579" s="41"/>
      <c r="U2579" s="41">
        <v>767</v>
      </c>
      <c r="V2579" s="41">
        <v>13.7613</v>
      </c>
      <c r="W2579" s="41"/>
      <c r="X2579" s="41"/>
    </row>
    <row r="2580" spans="1:24" x14ac:dyDescent="0.35">
      <c r="A2580" s="41" t="s">
        <v>478</v>
      </c>
      <c r="B2580" s="41" t="s">
        <v>468</v>
      </c>
      <c r="C2580" s="41" t="s">
        <v>29</v>
      </c>
      <c r="D2580" s="41" t="s">
        <v>262</v>
      </c>
      <c r="E2580" s="41" t="s">
        <v>262</v>
      </c>
      <c r="F2580" s="41" t="s">
        <v>762</v>
      </c>
      <c r="G2580" s="41">
        <v>7</v>
      </c>
      <c r="H2580" s="41">
        <v>400.69050005798999</v>
      </c>
      <c r="I2580" s="41">
        <v>9</v>
      </c>
      <c r="J2580" s="41">
        <v>0</v>
      </c>
      <c r="K2580" s="41">
        <v>0.17910000000000001</v>
      </c>
      <c r="L2580" s="41">
        <v>0</v>
      </c>
      <c r="M2580" s="41">
        <v>0</v>
      </c>
      <c r="N2580" s="41">
        <v>0</v>
      </c>
      <c r="O2580" s="41">
        <v>0</v>
      </c>
      <c r="P2580" s="41">
        <v>0</v>
      </c>
      <c r="Q2580" s="41">
        <v>675</v>
      </c>
      <c r="R2580" s="41">
        <v>12.0825</v>
      </c>
      <c r="S2580" s="41">
        <v>935</v>
      </c>
      <c r="T2580" s="41">
        <v>20.57</v>
      </c>
      <c r="U2580" s="41">
        <v>684</v>
      </c>
      <c r="V2580" s="41">
        <v>12.2616</v>
      </c>
      <c r="W2580" s="41">
        <v>935</v>
      </c>
      <c r="X2580" s="41">
        <v>20.57</v>
      </c>
    </row>
    <row r="2581" spans="1:24" x14ac:dyDescent="0.35">
      <c r="A2581" s="41" t="s">
        <v>478</v>
      </c>
      <c r="B2581" s="41" t="s">
        <v>468</v>
      </c>
      <c r="C2581" s="41" t="s">
        <v>29</v>
      </c>
      <c r="D2581" s="41" t="s">
        <v>262</v>
      </c>
      <c r="E2581" s="41" t="s">
        <v>262</v>
      </c>
      <c r="F2581" s="41" t="s">
        <v>761</v>
      </c>
      <c r="G2581" s="41">
        <v>6</v>
      </c>
      <c r="H2581" s="41">
        <v>400.69050005798999</v>
      </c>
      <c r="I2581" s="41">
        <v>17</v>
      </c>
      <c r="J2581" s="41">
        <v>0</v>
      </c>
      <c r="K2581" s="41">
        <v>0.33830000000000005</v>
      </c>
      <c r="L2581" s="41">
        <v>0</v>
      </c>
      <c r="M2581" s="41">
        <v>12</v>
      </c>
      <c r="N2581" s="41">
        <v>0</v>
      </c>
      <c r="O2581" s="41">
        <v>0.27</v>
      </c>
      <c r="P2581" s="41">
        <v>0</v>
      </c>
      <c r="Q2581" s="41">
        <v>685</v>
      </c>
      <c r="R2581" s="41">
        <v>12.2615</v>
      </c>
      <c r="S2581" s="41">
        <v>812</v>
      </c>
      <c r="T2581" s="41">
        <v>17.864000000000001</v>
      </c>
      <c r="U2581" s="41">
        <v>702</v>
      </c>
      <c r="V2581" s="41">
        <v>12.5998</v>
      </c>
      <c r="W2581" s="41">
        <v>824</v>
      </c>
      <c r="X2581" s="41">
        <v>18.134</v>
      </c>
    </row>
    <row r="2582" spans="1:24" x14ac:dyDescent="0.35">
      <c r="A2582" s="41" t="s">
        <v>263</v>
      </c>
      <c r="B2582" s="41" t="s">
        <v>449</v>
      </c>
      <c r="C2582" s="41" t="s">
        <v>22</v>
      </c>
      <c r="D2582" s="41" t="s">
        <v>264</v>
      </c>
      <c r="E2582" s="41" t="s">
        <v>264</v>
      </c>
      <c r="F2582" s="41" t="s">
        <v>756</v>
      </c>
      <c r="G2582" s="41">
        <v>1</v>
      </c>
      <c r="H2582" s="41">
        <v>11499.298145864699</v>
      </c>
      <c r="I2582" s="41">
        <v>5867</v>
      </c>
      <c r="J2582" s="41">
        <v>0</v>
      </c>
      <c r="K2582" s="41">
        <v>108.53949999999999</v>
      </c>
      <c r="L2582" s="41">
        <v>0</v>
      </c>
      <c r="M2582" s="41">
        <v>6373</v>
      </c>
      <c r="N2582" s="41">
        <v>2630</v>
      </c>
      <c r="O2582" s="41">
        <v>126.82270000000001</v>
      </c>
      <c r="P2582" s="41">
        <v>52.337000000000003</v>
      </c>
      <c r="Q2582" s="41">
        <v>11585</v>
      </c>
      <c r="R2582" s="41">
        <v>207.3715</v>
      </c>
      <c r="S2582" s="41">
        <v>26099</v>
      </c>
      <c r="T2582" s="41">
        <v>574.178</v>
      </c>
      <c r="U2582" s="41">
        <v>17452</v>
      </c>
      <c r="V2582" s="41">
        <v>315.911</v>
      </c>
      <c r="W2582" s="41">
        <v>35102</v>
      </c>
      <c r="X2582" s="41">
        <v>753.33770000000004</v>
      </c>
    </row>
    <row r="2583" spans="1:24" x14ac:dyDescent="0.35">
      <c r="A2583" s="41" t="s">
        <v>263</v>
      </c>
      <c r="B2583" s="41" t="s">
        <v>449</v>
      </c>
      <c r="C2583" s="41" t="s">
        <v>22</v>
      </c>
      <c r="D2583" s="41" t="s">
        <v>264</v>
      </c>
      <c r="E2583" s="41" t="s">
        <v>264</v>
      </c>
      <c r="F2583" s="41" t="s">
        <v>760</v>
      </c>
      <c r="G2583" s="41">
        <v>5</v>
      </c>
      <c r="H2583" s="41">
        <v>11499.298145864699</v>
      </c>
      <c r="I2583" s="41">
        <v>6282</v>
      </c>
      <c r="J2583" s="41">
        <v>798</v>
      </c>
      <c r="K2583" s="41">
        <v>116.217</v>
      </c>
      <c r="L2583" s="41">
        <v>14.763</v>
      </c>
      <c r="M2583" s="41">
        <v>5407</v>
      </c>
      <c r="N2583" s="41">
        <v>2635</v>
      </c>
      <c r="O2583" s="41">
        <v>107.5993</v>
      </c>
      <c r="P2583" s="41">
        <v>52.436500000000002</v>
      </c>
      <c r="Q2583" s="41">
        <v>30038</v>
      </c>
      <c r="R2583" s="41">
        <v>537.68020000000001</v>
      </c>
      <c r="S2583" s="41">
        <v>25555</v>
      </c>
      <c r="T2583" s="41">
        <v>562.21</v>
      </c>
      <c r="U2583" s="41">
        <v>37118</v>
      </c>
      <c r="V2583" s="41">
        <v>668.66020000000003</v>
      </c>
      <c r="W2583" s="41">
        <v>33597</v>
      </c>
      <c r="X2583" s="41">
        <v>722.24580000000003</v>
      </c>
    </row>
    <row r="2584" spans="1:24" x14ac:dyDescent="0.35">
      <c r="A2584" s="41" t="s">
        <v>263</v>
      </c>
      <c r="B2584" s="41" t="s">
        <v>449</v>
      </c>
      <c r="C2584" s="41" t="s">
        <v>22</v>
      </c>
      <c r="D2584" s="41" t="s">
        <v>264</v>
      </c>
      <c r="E2584" s="41" t="s">
        <v>264</v>
      </c>
      <c r="F2584" s="41" t="s">
        <v>764</v>
      </c>
      <c r="G2584" s="41">
        <v>9</v>
      </c>
      <c r="H2584" s="41">
        <v>11499.298145864699</v>
      </c>
      <c r="I2584" s="41">
        <v>3711</v>
      </c>
      <c r="J2584" s="41">
        <v>711</v>
      </c>
      <c r="K2584" s="41">
        <v>73.8489</v>
      </c>
      <c r="L2584" s="41">
        <v>14.148900000000001</v>
      </c>
      <c r="M2584" s="41"/>
      <c r="N2584" s="41"/>
      <c r="O2584" s="41"/>
      <c r="P2584" s="41"/>
      <c r="Q2584" s="41">
        <v>8128</v>
      </c>
      <c r="R2584" s="41">
        <v>145.49119999999999</v>
      </c>
      <c r="S2584" s="41"/>
      <c r="T2584" s="41"/>
      <c r="U2584" s="41">
        <v>12550</v>
      </c>
      <c r="V2584" s="41">
        <v>233.48899999999998</v>
      </c>
      <c r="W2584" s="41"/>
      <c r="X2584" s="41"/>
    </row>
    <row r="2585" spans="1:24" x14ac:dyDescent="0.35">
      <c r="A2585" s="41" t="s">
        <v>263</v>
      </c>
      <c r="B2585" s="41" t="s">
        <v>449</v>
      </c>
      <c r="C2585" s="41" t="s">
        <v>22</v>
      </c>
      <c r="D2585" s="41" t="s">
        <v>264</v>
      </c>
      <c r="E2585" s="41" t="s">
        <v>264</v>
      </c>
      <c r="F2585" s="41" t="s">
        <v>766</v>
      </c>
      <c r="G2585" s="41">
        <v>11</v>
      </c>
      <c r="H2585" s="41">
        <v>11499.298145864699</v>
      </c>
      <c r="I2585" s="41">
        <v>5776</v>
      </c>
      <c r="J2585" s="41">
        <v>1596</v>
      </c>
      <c r="K2585" s="41">
        <v>114.94240000000001</v>
      </c>
      <c r="L2585" s="41">
        <v>31.760400000000001</v>
      </c>
      <c r="M2585" s="41"/>
      <c r="N2585" s="41"/>
      <c r="O2585" s="41"/>
      <c r="P2585" s="41"/>
      <c r="Q2585" s="41">
        <v>16578</v>
      </c>
      <c r="R2585" s="41">
        <v>296.74619999999999</v>
      </c>
      <c r="S2585" s="41"/>
      <c r="T2585" s="41"/>
      <c r="U2585" s="41">
        <v>23950</v>
      </c>
      <c r="V2585" s="41">
        <v>443.44899999999996</v>
      </c>
      <c r="W2585" s="41"/>
      <c r="X2585" s="41"/>
    </row>
    <row r="2586" spans="1:24" x14ac:dyDescent="0.35">
      <c r="A2586" s="41" t="s">
        <v>263</v>
      </c>
      <c r="B2586" s="41" t="s">
        <v>449</v>
      </c>
      <c r="C2586" s="41" t="s">
        <v>22</v>
      </c>
      <c r="D2586" s="41" t="s">
        <v>264</v>
      </c>
      <c r="E2586" s="41" t="s">
        <v>264</v>
      </c>
      <c r="F2586" s="41" t="s">
        <v>765</v>
      </c>
      <c r="G2586" s="41">
        <v>10</v>
      </c>
      <c r="H2586" s="41">
        <v>11499.298145864699</v>
      </c>
      <c r="I2586" s="41">
        <v>5582</v>
      </c>
      <c r="J2586" s="41">
        <v>1366</v>
      </c>
      <c r="K2586" s="41">
        <v>111.0818</v>
      </c>
      <c r="L2586" s="41">
        <v>27.183400000000002</v>
      </c>
      <c r="M2586" s="41"/>
      <c r="N2586" s="41"/>
      <c r="O2586" s="41"/>
      <c r="P2586" s="41"/>
      <c r="Q2586" s="41">
        <v>20330</v>
      </c>
      <c r="R2586" s="41">
        <v>363.90699999999998</v>
      </c>
      <c r="S2586" s="41"/>
      <c r="T2586" s="41"/>
      <c r="U2586" s="41">
        <v>27278</v>
      </c>
      <c r="V2586" s="41">
        <v>502.17219999999998</v>
      </c>
      <c r="W2586" s="41"/>
      <c r="X2586" s="41"/>
    </row>
    <row r="2587" spans="1:24" x14ac:dyDescent="0.35">
      <c r="A2587" s="41" t="s">
        <v>263</v>
      </c>
      <c r="B2587" s="41" t="s">
        <v>449</v>
      </c>
      <c r="C2587" s="41" t="s">
        <v>22</v>
      </c>
      <c r="D2587" s="41" t="s">
        <v>264</v>
      </c>
      <c r="E2587" s="41" t="s">
        <v>264</v>
      </c>
      <c r="F2587" s="41" t="s">
        <v>759</v>
      </c>
      <c r="G2587" s="41">
        <v>4</v>
      </c>
      <c r="H2587" s="41">
        <v>11499.298145864699</v>
      </c>
      <c r="I2587" s="41">
        <v>6359</v>
      </c>
      <c r="J2587" s="41">
        <v>64</v>
      </c>
      <c r="K2587" s="41">
        <v>117.64149999999999</v>
      </c>
      <c r="L2587" s="41">
        <v>1.1839999999999999</v>
      </c>
      <c r="M2587" s="41">
        <v>4417</v>
      </c>
      <c r="N2587" s="41">
        <v>2225</v>
      </c>
      <c r="O2587" s="41">
        <v>87.898300000000006</v>
      </c>
      <c r="P2587" s="41">
        <v>44.277500000000003</v>
      </c>
      <c r="Q2587" s="41">
        <v>11904</v>
      </c>
      <c r="R2587" s="41">
        <v>213.08160000000001</v>
      </c>
      <c r="S2587" s="41">
        <v>7204</v>
      </c>
      <c r="T2587" s="41">
        <v>158.488</v>
      </c>
      <c r="U2587" s="41">
        <v>18327</v>
      </c>
      <c r="V2587" s="41">
        <v>331.90710000000001</v>
      </c>
      <c r="W2587" s="41">
        <v>13846</v>
      </c>
      <c r="X2587" s="41">
        <v>290.66380000000004</v>
      </c>
    </row>
    <row r="2588" spans="1:24" x14ac:dyDescent="0.35">
      <c r="A2588" s="41" t="s">
        <v>263</v>
      </c>
      <c r="B2588" s="41" t="s">
        <v>449</v>
      </c>
      <c r="C2588" s="41" t="s">
        <v>22</v>
      </c>
      <c r="D2588" s="41" t="s">
        <v>264</v>
      </c>
      <c r="E2588" s="41" t="s">
        <v>264</v>
      </c>
      <c r="F2588" s="41" t="s">
        <v>758</v>
      </c>
      <c r="G2588" s="41">
        <v>3</v>
      </c>
      <c r="H2588" s="41">
        <v>11499.298145864699</v>
      </c>
      <c r="I2588" s="41">
        <v>5896</v>
      </c>
      <c r="J2588" s="41">
        <v>100</v>
      </c>
      <c r="K2588" s="41">
        <v>109.07599999999999</v>
      </c>
      <c r="L2588" s="41">
        <v>1.8499999999999999</v>
      </c>
      <c r="M2588" s="41">
        <v>4773</v>
      </c>
      <c r="N2588" s="41">
        <v>2488</v>
      </c>
      <c r="O2588" s="41">
        <v>94.982700000000008</v>
      </c>
      <c r="P2588" s="41">
        <v>49.511200000000002</v>
      </c>
      <c r="Q2588" s="41">
        <v>12890</v>
      </c>
      <c r="R2588" s="41">
        <v>230.73099999999999</v>
      </c>
      <c r="S2588" s="41">
        <v>26817</v>
      </c>
      <c r="T2588" s="41">
        <v>589.97400000000005</v>
      </c>
      <c r="U2588" s="41">
        <v>18886</v>
      </c>
      <c r="V2588" s="41">
        <v>341.65699999999998</v>
      </c>
      <c r="W2588" s="41">
        <v>34078</v>
      </c>
      <c r="X2588" s="41">
        <v>734.4679000000001</v>
      </c>
    </row>
    <row r="2589" spans="1:24" x14ac:dyDescent="0.35">
      <c r="A2589" s="41" t="s">
        <v>263</v>
      </c>
      <c r="B2589" s="41" t="s">
        <v>449</v>
      </c>
      <c r="C2589" s="41" t="s">
        <v>22</v>
      </c>
      <c r="D2589" s="41" t="s">
        <v>264</v>
      </c>
      <c r="E2589" s="41" t="s">
        <v>264</v>
      </c>
      <c r="F2589" s="41" t="s">
        <v>767</v>
      </c>
      <c r="G2589" s="41">
        <v>12</v>
      </c>
      <c r="H2589" s="41">
        <v>11499.298145864699</v>
      </c>
      <c r="I2589" s="41">
        <v>5926</v>
      </c>
      <c r="J2589" s="41">
        <v>1410</v>
      </c>
      <c r="K2589" s="41">
        <v>117.92740000000001</v>
      </c>
      <c r="L2589" s="41">
        <v>28.059000000000001</v>
      </c>
      <c r="M2589" s="41"/>
      <c r="N2589" s="41"/>
      <c r="O2589" s="41"/>
      <c r="P2589" s="41"/>
      <c r="Q2589" s="41">
        <v>12834</v>
      </c>
      <c r="R2589" s="41">
        <v>229.7286</v>
      </c>
      <c r="S2589" s="41"/>
      <c r="T2589" s="41"/>
      <c r="U2589" s="41">
        <v>20170</v>
      </c>
      <c r="V2589" s="41">
        <v>375.71500000000003</v>
      </c>
      <c r="W2589" s="41"/>
      <c r="X2589" s="41"/>
    </row>
    <row r="2590" spans="1:24" x14ac:dyDescent="0.35">
      <c r="A2590" s="41" t="s">
        <v>263</v>
      </c>
      <c r="B2590" s="41" t="s">
        <v>449</v>
      </c>
      <c r="C2590" s="41" t="s">
        <v>22</v>
      </c>
      <c r="D2590" s="41" t="s">
        <v>264</v>
      </c>
      <c r="E2590" s="41" t="s">
        <v>264</v>
      </c>
      <c r="F2590" s="41" t="s">
        <v>757</v>
      </c>
      <c r="G2590" s="41">
        <v>2</v>
      </c>
      <c r="H2590" s="41">
        <v>11499.298145864699</v>
      </c>
      <c r="I2590" s="41">
        <v>6395</v>
      </c>
      <c r="J2590" s="41">
        <v>3</v>
      </c>
      <c r="K2590" s="41">
        <v>118.30749999999999</v>
      </c>
      <c r="L2590" s="41">
        <v>5.5499999999999994E-2</v>
      </c>
      <c r="M2590" s="41">
        <v>4097</v>
      </c>
      <c r="N2590" s="41">
        <v>2390</v>
      </c>
      <c r="O2590" s="41">
        <v>81.530300000000011</v>
      </c>
      <c r="P2590" s="41">
        <v>47.561</v>
      </c>
      <c r="Q2590" s="41">
        <v>10727</v>
      </c>
      <c r="R2590" s="41">
        <v>192.01329999999999</v>
      </c>
      <c r="S2590" s="41">
        <v>7525</v>
      </c>
      <c r="T2590" s="41">
        <v>165.55</v>
      </c>
      <c r="U2590" s="41">
        <v>17125</v>
      </c>
      <c r="V2590" s="41">
        <v>310.37629999999996</v>
      </c>
      <c r="W2590" s="41">
        <v>14012</v>
      </c>
      <c r="X2590" s="41">
        <v>294.6413</v>
      </c>
    </row>
    <row r="2591" spans="1:24" x14ac:dyDescent="0.35">
      <c r="A2591" s="41" t="s">
        <v>263</v>
      </c>
      <c r="B2591" s="41" t="s">
        <v>449</v>
      </c>
      <c r="C2591" s="41" t="s">
        <v>22</v>
      </c>
      <c r="D2591" s="41" t="s">
        <v>264</v>
      </c>
      <c r="E2591" s="41" t="s">
        <v>264</v>
      </c>
      <c r="F2591" s="41" t="s">
        <v>763</v>
      </c>
      <c r="G2591" s="41">
        <v>8</v>
      </c>
      <c r="H2591" s="41">
        <v>11499.298145864699</v>
      </c>
      <c r="I2591" s="41">
        <v>5396</v>
      </c>
      <c r="J2591" s="41">
        <v>1402</v>
      </c>
      <c r="K2591" s="41">
        <v>107.38040000000001</v>
      </c>
      <c r="L2591" s="41">
        <v>27.899800000000003</v>
      </c>
      <c r="M2591" s="41"/>
      <c r="N2591" s="41"/>
      <c r="O2591" s="41"/>
      <c r="P2591" s="41"/>
      <c r="Q2591" s="41">
        <v>16031</v>
      </c>
      <c r="R2591" s="41">
        <v>286.95490000000001</v>
      </c>
      <c r="S2591" s="41"/>
      <c r="T2591" s="41"/>
      <c r="U2591" s="41">
        <v>22829</v>
      </c>
      <c r="V2591" s="41">
        <v>422.23509999999999</v>
      </c>
      <c r="W2591" s="41"/>
      <c r="X2591" s="41"/>
    </row>
    <row r="2592" spans="1:24" x14ac:dyDescent="0.35">
      <c r="A2592" s="41" t="s">
        <v>263</v>
      </c>
      <c r="B2592" s="41" t="s">
        <v>449</v>
      </c>
      <c r="C2592" s="41" t="s">
        <v>22</v>
      </c>
      <c r="D2592" s="41" t="s">
        <v>264</v>
      </c>
      <c r="E2592" s="41" t="s">
        <v>264</v>
      </c>
      <c r="F2592" s="41" t="s">
        <v>762</v>
      </c>
      <c r="G2592" s="41">
        <v>7</v>
      </c>
      <c r="H2592" s="41">
        <v>11499.298145864699</v>
      </c>
      <c r="I2592" s="41">
        <v>11978</v>
      </c>
      <c r="J2592" s="41">
        <v>2165</v>
      </c>
      <c r="K2592" s="41">
        <v>238.3622</v>
      </c>
      <c r="L2592" s="41">
        <v>43.083500000000001</v>
      </c>
      <c r="M2592" s="41">
        <v>0</v>
      </c>
      <c r="N2592" s="41">
        <v>4616</v>
      </c>
      <c r="O2592" s="41">
        <v>0</v>
      </c>
      <c r="P2592" s="41">
        <v>103.86</v>
      </c>
      <c r="Q2592" s="41">
        <v>44978</v>
      </c>
      <c r="R2592" s="41">
        <v>805.10619999999994</v>
      </c>
      <c r="S2592" s="41">
        <v>19152</v>
      </c>
      <c r="T2592" s="41">
        <v>421.34399999999999</v>
      </c>
      <c r="U2592" s="41">
        <v>59121</v>
      </c>
      <c r="V2592" s="41">
        <v>1086.5518999999999</v>
      </c>
      <c r="W2592" s="41">
        <v>23768</v>
      </c>
      <c r="X2592" s="41">
        <v>525.20399999999995</v>
      </c>
    </row>
    <row r="2593" spans="1:24" x14ac:dyDescent="0.35">
      <c r="A2593" s="41" t="s">
        <v>263</v>
      </c>
      <c r="B2593" s="41" t="s">
        <v>449</v>
      </c>
      <c r="C2593" s="41" t="s">
        <v>22</v>
      </c>
      <c r="D2593" s="41" t="s">
        <v>264</v>
      </c>
      <c r="E2593" s="41" t="s">
        <v>264</v>
      </c>
      <c r="F2593" s="41" t="s">
        <v>761</v>
      </c>
      <c r="G2593" s="41">
        <v>6</v>
      </c>
      <c r="H2593" s="41">
        <v>11499.298145864699</v>
      </c>
      <c r="I2593" s="41">
        <v>6635</v>
      </c>
      <c r="J2593" s="41">
        <v>917</v>
      </c>
      <c r="K2593" s="41">
        <v>132.03650000000002</v>
      </c>
      <c r="L2593" s="41">
        <v>18.2483</v>
      </c>
      <c r="M2593" s="41">
        <v>6264</v>
      </c>
      <c r="N2593" s="41">
        <v>4035</v>
      </c>
      <c r="O2593" s="41">
        <v>140.94</v>
      </c>
      <c r="P2593" s="41">
        <v>90.787499999999994</v>
      </c>
      <c r="Q2593" s="41">
        <v>40728</v>
      </c>
      <c r="R2593" s="41">
        <v>729.03120000000001</v>
      </c>
      <c r="S2593" s="41">
        <v>45713</v>
      </c>
      <c r="T2593" s="41">
        <v>1005.686</v>
      </c>
      <c r="U2593" s="41">
        <v>48280</v>
      </c>
      <c r="V2593" s="41">
        <v>879.31600000000003</v>
      </c>
      <c r="W2593" s="41">
        <v>56012</v>
      </c>
      <c r="X2593" s="41">
        <v>1237.4135000000001</v>
      </c>
    </row>
    <row r="2594" spans="1:24" x14ac:dyDescent="0.35">
      <c r="A2594" s="41" t="s">
        <v>266</v>
      </c>
      <c r="B2594" s="41" t="s">
        <v>468</v>
      </c>
      <c r="C2594" s="41" t="s">
        <v>29</v>
      </c>
      <c r="D2594" s="41" t="s">
        <v>267</v>
      </c>
      <c r="E2594" s="41" t="s">
        <v>267</v>
      </c>
      <c r="F2594" s="41" t="s">
        <v>756</v>
      </c>
      <c r="G2594" s="41">
        <v>1</v>
      </c>
      <c r="H2594" s="41">
        <v>6244.6486438209004</v>
      </c>
      <c r="I2594" s="41">
        <v>4981</v>
      </c>
      <c r="J2594" s="41">
        <v>4637</v>
      </c>
      <c r="K2594" s="41">
        <v>92.148499999999999</v>
      </c>
      <c r="L2594" s="41">
        <v>85.784499999999994</v>
      </c>
      <c r="M2594" s="41">
        <v>6668</v>
      </c>
      <c r="N2594" s="41">
        <v>13</v>
      </c>
      <c r="O2594" s="41">
        <v>132.69320000000002</v>
      </c>
      <c r="P2594" s="41">
        <v>0.25870000000000004</v>
      </c>
      <c r="Q2594" s="41">
        <v>1566</v>
      </c>
      <c r="R2594" s="41">
        <v>28.031400000000001</v>
      </c>
      <c r="S2594" s="41">
        <v>4535</v>
      </c>
      <c r="T2594" s="41">
        <v>99.77</v>
      </c>
      <c r="U2594" s="41">
        <v>11184</v>
      </c>
      <c r="V2594" s="41">
        <v>205.96439999999998</v>
      </c>
      <c r="W2594" s="41">
        <v>11216</v>
      </c>
      <c r="X2594" s="41">
        <v>232.72190000000001</v>
      </c>
    </row>
    <row r="2595" spans="1:24" x14ac:dyDescent="0.35">
      <c r="A2595" s="41" t="s">
        <v>266</v>
      </c>
      <c r="B2595" s="41" t="s">
        <v>468</v>
      </c>
      <c r="C2595" s="41" t="s">
        <v>29</v>
      </c>
      <c r="D2595" s="41" t="s">
        <v>267</v>
      </c>
      <c r="E2595" s="41" t="s">
        <v>267</v>
      </c>
      <c r="F2595" s="41" t="s">
        <v>760</v>
      </c>
      <c r="G2595" s="41">
        <v>5</v>
      </c>
      <c r="H2595" s="41">
        <v>6244.6486438209004</v>
      </c>
      <c r="I2595" s="41">
        <v>5389</v>
      </c>
      <c r="J2595" s="41">
        <v>2316</v>
      </c>
      <c r="K2595" s="41">
        <v>99.6965</v>
      </c>
      <c r="L2595" s="41">
        <v>42.845999999999997</v>
      </c>
      <c r="M2595" s="41">
        <v>3259</v>
      </c>
      <c r="N2595" s="41">
        <v>895</v>
      </c>
      <c r="O2595" s="41">
        <v>64.854100000000003</v>
      </c>
      <c r="P2595" s="41">
        <v>17.810500000000001</v>
      </c>
      <c r="Q2595" s="41">
        <v>1303</v>
      </c>
      <c r="R2595" s="41">
        <v>23.323699999999999</v>
      </c>
      <c r="S2595" s="41">
        <v>2469</v>
      </c>
      <c r="T2595" s="41">
        <v>54.317999999999998</v>
      </c>
      <c r="U2595" s="41">
        <v>9008</v>
      </c>
      <c r="V2595" s="41">
        <v>165.86619999999999</v>
      </c>
      <c r="W2595" s="41">
        <v>6623</v>
      </c>
      <c r="X2595" s="41">
        <v>136.98259999999999</v>
      </c>
    </row>
    <row r="2596" spans="1:24" x14ac:dyDescent="0.35">
      <c r="A2596" s="41" t="s">
        <v>266</v>
      </c>
      <c r="B2596" s="41" t="s">
        <v>468</v>
      </c>
      <c r="C2596" s="41" t="s">
        <v>29</v>
      </c>
      <c r="D2596" s="41" t="s">
        <v>267</v>
      </c>
      <c r="E2596" s="41" t="s">
        <v>267</v>
      </c>
      <c r="F2596" s="41" t="s">
        <v>764</v>
      </c>
      <c r="G2596" s="41">
        <v>9</v>
      </c>
      <c r="H2596" s="41">
        <v>6244.6486438209004</v>
      </c>
      <c r="I2596" s="41">
        <v>5335</v>
      </c>
      <c r="J2596" s="41">
        <v>2417</v>
      </c>
      <c r="K2596" s="41">
        <v>106.1665</v>
      </c>
      <c r="L2596" s="41">
        <v>48.098300000000002</v>
      </c>
      <c r="M2596" s="41"/>
      <c r="N2596" s="41"/>
      <c r="O2596" s="41"/>
      <c r="P2596" s="41"/>
      <c r="Q2596" s="41">
        <v>13193</v>
      </c>
      <c r="R2596" s="41">
        <v>236.15469999999999</v>
      </c>
      <c r="S2596" s="41"/>
      <c r="T2596" s="41"/>
      <c r="U2596" s="41">
        <v>20945</v>
      </c>
      <c r="V2596" s="41">
        <v>390.41949999999997</v>
      </c>
      <c r="W2596" s="41"/>
      <c r="X2596" s="41"/>
    </row>
    <row r="2597" spans="1:24" x14ac:dyDescent="0.35">
      <c r="A2597" s="41" t="s">
        <v>266</v>
      </c>
      <c r="B2597" s="41" t="s">
        <v>468</v>
      </c>
      <c r="C2597" s="41" t="s">
        <v>29</v>
      </c>
      <c r="D2597" s="41" t="s">
        <v>267</v>
      </c>
      <c r="E2597" s="41" t="s">
        <v>267</v>
      </c>
      <c r="F2597" s="41" t="s">
        <v>766</v>
      </c>
      <c r="G2597" s="41">
        <v>11</v>
      </c>
      <c r="H2597" s="41">
        <v>6244.6486438209004</v>
      </c>
      <c r="I2597" s="41">
        <v>6096</v>
      </c>
      <c r="J2597" s="41">
        <v>4566</v>
      </c>
      <c r="K2597" s="41">
        <v>121.3104</v>
      </c>
      <c r="L2597" s="41">
        <v>90.863399999999999</v>
      </c>
      <c r="M2597" s="41"/>
      <c r="N2597" s="41"/>
      <c r="O2597" s="41"/>
      <c r="P2597" s="41"/>
      <c r="Q2597" s="41">
        <v>12415</v>
      </c>
      <c r="R2597" s="41">
        <v>222.2285</v>
      </c>
      <c r="S2597" s="41"/>
      <c r="T2597" s="41"/>
      <c r="U2597" s="41">
        <v>23077</v>
      </c>
      <c r="V2597" s="41">
        <v>434.40229999999997</v>
      </c>
      <c r="W2597" s="41"/>
      <c r="X2597" s="41"/>
    </row>
    <row r="2598" spans="1:24" x14ac:dyDescent="0.35">
      <c r="A2598" s="41" t="s">
        <v>266</v>
      </c>
      <c r="B2598" s="41" t="s">
        <v>468</v>
      </c>
      <c r="C2598" s="41" t="s">
        <v>29</v>
      </c>
      <c r="D2598" s="41" t="s">
        <v>267</v>
      </c>
      <c r="E2598" s="41" t="s">
        <v>267</v>
      </c>
      <c r="F2598" s="41" t="s">
        <v>765</v>
      </c>
      <c r="G2598" s="41">
        <v>10</v>
      </c>
      <c r="H2598" s="41">
        <v>6244.6486438209004</v>
      </c>
      <c r="I2598" s="41">
        <v>7125</v>
      </c>
      <c r="J2598" s="41">
        <v>2175</v>
      </c>
      <c r="K2598" s="41">
        <v>141.78749999999999</v>
      </c>
      <c r="L2598" s="41">
        <v>43.282499999999999</v>
      </c>
      <c r="M2598" s="41"/>
      <c r="N2598" s="41"/>
      <c r="O2598" s="41"/>
      <c r="P2598" s="41"/>
      <c r="Q2598" s="41">
        <v>10750</v>
      </c>
      <c r="R2598" s="41">
        <v>192.42500000000001</v>
      </c>
      <c r="S2598" s="41"/>
      <c r="T2598" s="41"/>
      <c r="U2598" s="41">
        <v>20050</v>
      </c>
      <c r="V2598" s="41">
        <v>377.495</v>
      </c>
      <c r="W2598" s="41"/>
      <c r="X2598" s="41"/>
    </row>
    <row r="2599" spans="1:24" x14ac:dyDescent="0.35">
      <c r="A2599" s="41" t="s">
        <v>266</v>
      </c>
      <c r="B2599" s="41" t="s">
        <v>468</v>
      </c>
      <c r="C2599" s="41" t="s">
        <v>29</v>
      </c>
      <c r="D2599" s="41" t="s">
        <v>267</v>
      </c>
      <c r="E2599" s="41" t="s">
        <v>267</v>
      </c>
      <c r="F2599" s="41" t="s">
        <v>759</v>
      </c>
      <c r="G2599" s="41">
        <v>4</v>
      </c>
      <c r="H2599" s="41">
        <v>6244.6486438209004</v>
      </c>
      <c r="I2599" s="41">
        <v>4580</v>
      </c>
      <c r="J2599" s="41">
        <v>1343</v>
      </c>
      <c r="K2599" s="41">
        <v>84.72999999999999</v>
      </c>
      <c r="L2599" s="41">
        <v>24.845499999999998</v>
      </c>
      <c r="M2599" s="41">
        <v>3469</v>
      </c>
      <c r="N2599" s="41">
        <v>2005</v>
      </c>
      <c r="O2599" s="41">
        <v>69.033100000000005</v>
      </c>
      <c r="P2599" s="41">
        <v>39.899500000000003</v>
      </c>
      <c r="Q2599" s="41">
        <v>28186</v>
      </c>
      <c r="R2599" s="41">
        <v>504.52940000000001</v>
      </c>
      <c r="S2599" s="41">
        <v>2131</v>
      </c>
      <c r="T2599" s="41">
        <v>46.881999999999998</v>
      </c>
      <c r="U2599" s="41">
        <v>34109</v>
      </c>
      <c r="V2599" s="41">
        <v>614.10490000000004</v>
      </c>
      <c r="W2599" s="41">
        <v>7605</v>
      </c>
      <c r="X2599" s="41">
        <v>155.81460000000001</v>
      </c>
    </row>
    <row r="2600" spans="1:24" x14ac:dyDescent="0.35">
      <c r="A2600" s="41" t="s">
        <v>266</v>
      </c>
      <c r="B2600" s="41" t="s">
        <v>468</v>
      </c>
      <c r="C2600" s="41" t="s">
        <v>29</v>
      </c>
      <c r="D2600" s="41" t="s">
        <v>267</v>
      </c>
      <c r="E2600" s="41" t="s">
        <v>267</v>
      </c>
      <c r="F2600" s="41" t="s">
        <v>758</v>
      </c>
      <c r="G2600" s="41">
        <v>3</v>
      </c>
      <c r="H2600" s="41">
        <v>6244.6486438209004</v>
      </c>
      <c r="I2600" s="41">
        <v>6215</v>
      </c>
      <c r="J2600" s="41">
        <v>5</v>
      </c>
      <c r="K2600" s="41">
        <v>114.97749999999999</v>
      </c>
      <c r="L2600" s="41">
        <v>9.2499999999999999E-2</v>
      </c>
      <c r="M2600" s="41">
        <v>4430</v>
      </c>
      <c r="N2600" s="41">
        <v>1953</v>
      </c>
      <c r="O2600" s="41">
        <v>88.157000000000011</v>
      </c>
      <c r="P2600" s="41">
        <v>38.864699999999999</v>
      </c>
      <c r="Q2600" s="41">
        <v>1367</v>
      </c>
      <c r="R2600" s="41">
        <v>24.4693</v>
      </c>
      <c r="S2600" s="41">
        <v>1402</v>
      </c>
      <c r="T2600" s="41">
        <v>30.844000000000001</v>
      </c>
      <c r="U2600" s="41">
        <v>7587</v>
      </c>
      <c r="V2600" s="41">
        <v>139.5393</v>
      </c>
      <c r="W2600" s="41">
        <v>7785</v>
      </c>
      <c r="X2600" s="41">
        <v>157.8657</v>
      </c>
    </row>
    <row r="2601" spans="1:24" x14ac:dyDescent="0.35">
      <c r="A2601" s="41" t="s">
        <v>266</v>
      </c>
      <c r="B2601" s="41" t="s">
        <v>468</v>
      </c>
      <c r="C2601" s="41" t="s">
        <v>29</v>
      </c>
      <c r="D2601" s="41" t="s">
        <v>267</v>
      </c>
      <c r="E2601" s="41" t="s">
        <v>267</v>
      </c>
      <c r="F2601" s="41" t="s">
        <v>767</v>
      </c>
      <c r="G2601" s="41">
        <v>12</v>
      </c>
      <c r="H2601" s="41">
        <v>6244.6486438209004</v>
      </c>
      <c r="I2601" s="41">
        <v>6259</v>
      </c>
      <c r="J2601" s="41">
        <v>5312</v>
      </c>
      <c r="K2601" s="41">
        <v>124.55410000000001</v>
      </c>
      <c r="L2601" s="41">
        <v>105.70880000000001</v>
      </c>
      <c r="M2601" s="41"/>
      <c r="N2601" s="41"/>
      <c r="O2601" s="41"/>
      <c r="P2601" s="41"/>
      <c r="Q2601" s="41">
        <v>4495</v>
      </c>
      <c r="R2601" s="41">
        <v>80.460499999999996</v>
      </c>
      <c r="S2601" s="41"/>
      <c r="T2601" s="41"/>
      <c r="U2601" s="41">
        <v>16066</v>
      </c>
      <c r="V2601" s="41">
        <v>310.72339999999997</v>
      </c>
      <c r="W2601" s="41"/>
      <c r="X2601" s="41"/>
    </row>
    <row r="2602" spans="1:24" x14ac:dyDescent="0.35">
      <c r="A2602" s="41" t="s">
        <v>266</v>
      </c>
      <c r="B2602" s="41" t="s">
        <v>468</v>
      </c>
      <c r="C2602" s="41" t="s">
        <v>29</v>
      </c>
      <c r="D2602" s="41" t="s">
        <v>267</v>
      </c>
      <c r="E2602" s="41" t="s">
        <v>267</v>
      </c>
      <c r="F2602" s="41" t="s">
        <v>757</v>
      </c>
      <c r="G2602" s="41">
        <v>2</v>
      </c>
      <c r="H2602" s="41">
        <v>6244.6486438209004</v>
      </c>
      <c r="I2602" s="41">
        <v>5736</v>
      </c>
      <c r="J2602" s="41">
        <v>695</v>
      </c>
      <c r="K2602" s="41">
        <v>106.116</v>
      </c>
      <c r="L2602" s="41">
        <v>12.8575</v>
      </c>
      <c r="M2602" s="41">
        <v>4940</v>
      </c>
      <c r="N2602" s="41">
        <v>3044</v>
      </c>
      <c r="O2602" s="41">
        <v>98.306000000000012</v>
      </c>
      <c r="P2602" s="41">
        <v>60.575600000000001</v>
      </c>
      <c r="Q2602" s="41">
        <v>1957</v>
      </c>
      <c r="R2602" s="41">
        <v>35.030299999999997</v>
      </c>
      <c r="S2602" s="41">
        <v>1582</v>
      </c>
      <c r="T2602" s="41">
        <v>34.804000000000002</v>
      </c>
      <c r="U2602" s="41">
        <v>8388</v>
      </c>
      <c r="V2602" s="41">
        <v>154.00380000000001</v>
      </c>
      <c r="W2602" s="41">
        <v>9566</v>
      </c>
      <c r="X2602" s="41">
        <v>193.68560000000002</v>
      </c>
    </row>
    <row r="2603" spans="1:24" x14ac:dyDescent="0.35">
      <c r="A2603" s="41" t="s">
        <v>266</v>
      </c>
      <c r="B2603" s="41" t="s">
        <v>468</v>
      </c>
      <c r="C2603" s="41" t="s">
        <v>29</v>
      </c>
      <c r="D2603" s="41" t="s">
        <v>267</v>
      </c>
      <c r="E2603" s="41" t="s">
        <v>267</v>
      </c>
      <c r="F2603" s="41" t="s">
        <v>763</v>
      </c>
      <c r="G2603" s="41">
        <v>8</v>
      </c>
      <c r="H2603" s="41">
        <v>6244.6486438209004</v>
      </c>
      <c r="I2603" s="41">
        <v>8016</v>
      </c>
      <c r="J2603" s="41">
        <v>1255</v>
      </c>
      <c r="K2603" s="41">
        <v>159.51840000000001</v>
      </c>
      <c r="L2603" s="41">
        <v>24.974500000000003</v>
      </c>
      <c r="M2603" s="41"/>
      <c r="N2603" s="41"/>
      <c r="O2603" s="41"/>
      <c r="P2603" s="41"/>
      <c r="Q2603" s="41">
        <v>7145</v>
      </c>
      <c r="R2603" s="41">
        <v>127.8955</v>
      </c>
      <c r="S2603" s="41"/>
      <c r="T2603" s="41"/>
      <c r="U2603" s="41">
        <v>16416</v>
      </c>
      <c r="V2603" s="41">
        <v>312.38840000000005</v>
      </c>
      <c r="W2603" s="41"/>
      <c r="X2603" s="41"/>
    </row>
    <row r="2604" spans="1:24" x14ac:dyDescent="0.35">
      <c r="A2604" s="41" t="s">
        <v>266</v>
      </c>
      <c r="B2604" s="41" t="s">
        <v>468</v>
      </c>
      <c r="C2604" s="41" t="s">
        <v>29</v>
      </c>
      <c r="D2604" s="41" t="s">
        <v>267</v>
      </c>
      <c r="E2604" s="41" t="s">
        <v>267</v>
      </c>
      <c r="F2604" s="41" t="s">
        <v>762</v>
      </c>
      <c r="G2604" s="41">
        <v>7</v>
      </c>
      <c r="H2604" s="41">
        <v>6244.6486438209004</v>
      </c>
      <c r="I2604" s="41">
        <v>5049</v>
      </c>
      <c r="J2604" s="41">
        <v>2671</v>
      </c>
      <c r="K2604" s="41">
        <v>100.47510000000001</v>
      </c>
      <c r="L2604" s="41">
        <v>53.152900000000002</v>
      </c>
      <c r="M2604" s="41">
        <v>0</v>
      </c>
      <c r="N2604" s="41">
        <v>1933</v>
      </c>
      <c r="O2604" s="41">
        <v>0</v>
      </c>
      <c r="P2604" s="41">
        <v>43.4925</v>
      </c>
      <c r="Q2604" s="41">
        <v>5099</v>
      </c>
      <c r="R2604" s="41">
        <v>91.272099999999995</v>
      </c>
      <c r="S2604" s="41">
        <v>7787</v>
      </c>
      <c r="T2604" s="41">
        <v>171.31399999999999</v>
      </c>
      <c r="U2604" s="41">
        <v>12819</v>
      </c>
      <c r="V2604" s="41">
        <v>244.90010000000001</v>
      </c>
      <c r="W2604" s="41">
        <v>9720</v>
      </c>
      <c r="X2604" s="41">
        <v>214.8065</v>
      </c>
    </row>
    <row r="2605" spans="1:24" x14ac:dyDescent="0.35">
      <c r="A2605" s="41" t="s">
        <v>266</v>
      </c>
      <c r="B2605" s="41" t="s">
        <v>468</v>
      </c>
      <c r="C2605" s="41" t="s">
        <v>29</v>
      </c>
      <c r="D2605" s="41" t="s">
        <v>267</v>
      </c>
      <c r="E2605" s="41" t="s">
        <v>267</v>
      </c>
      <c r="F2605" s="41" t="s">
        <v>761</v>
      </c>
      <c r="G2605" s="41">
        <v>6</v>
      </c>
      <c r="H2605" s="41">
        <v>6244.6486438209004</v>
      </c>
      <c r="I2605" s="41">
        <v>5333</v>
      </c>
      <c r="J2605" s="41">
        <v>2042</v>
      </c>
      <c r="K2605" s="41">
        <v>106.1267</v>
      </c>
      <c r="L2605" s="41">
        <v>40.635800000000003</v>
      </c>
      <c r="M2605" s="41">
        <v>4987</v>
      </c>
      <c r="N2605" s="41">
        <v>4331</v>
      </c>
      <c r="O2605" s="41">
        <v>112.2075</v>
      </c>
      <c r="P2605" s="41">
        <v>97.447499999999991</v>
      </c>
      <c r="Q2605" s="41">
        <v>2006</v>
      </c>
      <c r="R2605" s="41">
        <v>35.907400000000003</v>
      </c>
      <c r="S2605" s="41">
        <v>2177</v>
      </c>
      <c r="T2605" s="41">
        <v>47.893999999999998</v>
      </c>
      <c r="U2605" s="41">
        <v>9381</v>
      </c>
      <c r="V2605" s="41">
        <v>182.66989999999998</v>
      </c>
      <c r="W2605" s="41">
        <v>11495</v>
      </c>
      <c r="X2605" s="41">
        <v>257.54899999999998</v>
      </c>
    </row>
    <row r="2606" spans="1:24" x14ac:dyDescent="0.35">
      <c r="A2606" s="41" t="s">
        <v>650</v>
      </c>
      <c r="B2606" s="41" t="s">
        <v>503</v>
      </c>
      <c r="C2606" s="41" t="s">
        <v>8</v>
      </c>
      <c r="D2606" s="41" t="s">
        <v>268</v>
      </c>
      <c r="E2606" s="41" t="s">
        <v>268</v>
      </c>
      <c r="F2606" s="41" t="s">
        <v>756</v>
      </c>
      <c r="G2606" s="41">
        <v>1</v>
      </c>
      <c r="H2606" s="41">
        <v>4948.93808797567</v>
      </c>
      <c r="I2606" s="41">
        <v>5543</v>
      </c>
      <c r="J2606" s="41">
        <v>81</v>
      </c>
      <c r="K2606" s="41">
        <v>102.54549999999999</v>
      </c>
      <c r="L2606" s="41">
        <v>1.4984999999999999</v>
      </c>
      <c r="M2606" s="41">
        <v>5775</v>
      </c>
      <c r="N2606" s="41">
        <v>2254</v>
      </c>
      <c r="O2606" s="41">
        <v>114.9225</v>
      </c>
      <c r="P2606" s="41">
        <v>44.854600000000005</v>
      </c>
      <c r="Q2606" s="41">
        <v>1548</v>
      </c>
      <c r="R2606" s="41">
        <v>27.709199999999999</v>
      </c>
      <c r="S2606" s="41">
        <v>2428</v>
      </c>
      <c r="T2606" s="41">
        <v>53.415999999999997</v>
      </c>
      <c r="U2606" s="41">
        <v>7172</v>
      </c>
      <c r="V2606" s="41">
        <v>131.75319999999999</v>
      </c>
      <c r="W2606" s="41">
        <v>10457</v>
      </c>
      <c r="X2606" s="41">
        <v>213.19310000000002</v>
      </c>
    </row>
    <row r="2607" spans="1:24" x14ac:dyDescent="0.35">
      <c r="A2607" s="41" t="s">
        <v>650</v>
      </c>
      <c r="B2607" s="41" t="s">
        <v>503</v>
      </c>
      <c r="C2607" s="41" t="s">
        <v>8</v>
      </c>
      <c r="D2607" s="41" t="s">
        <v>268</v>
      </c>
      <c r="E2607" s="41" t="s">
        <v>268</v>
      </c>
      <c r="F2607" s="41" t="s">
        <v>760</v>
      </c>
      <c r="G2607" s="41">
        <v>5</v>
      </c>
      <c r="H2607" s="41">
        <v>4948.93808797567</v>
      </c>
      <c r="I2607" s="41">
        <v>5439</v>
      </c>
      <c r="J2607" s="41">
        <v>657</v>
      </c>
      <c r="K2607" s="41">
        <v>100.6215</v>
      </c>
      <c r="L2607" s="41">
        <v>12.154499999999999</v>
      </c>
      <c r="M2607" s="41">
        <v>5392</v>
      </c>
      <c r="N2607" s="41">
        <v>858</v>
      </c>
      <c r="O2607" s="41">
        <v>107.30080000000001</v>
      </c>
      <c r="P2607" s="41">
        <v>17.074200000000001</v>
      </c>
      <c r="Q2607" s="41">
        <v>2226</v>
      </c>
      <c r="R2607" s="41">
        <v>39.845399999999998</v>
      </c>
      <c r="S2607" s="41">
        <v>1274</v>
      </c>
      <c r="T2607" s="41">
        <v>28.027999999999999</v>
      </c>
      <c r="U2607" s="41">
        <v>8322</v>
      </c>
      <c r="V2607" s="41">
        <v>152.62139999999999</v>
      </c>
      <c r="W2607" s="41">
        <v>7524</v>
      </c>
      <c r="X2607" s="41">
        <v>152.40300000000002</v>
      </c>
    </row>
    <row r="2608" spans="1:24" x14ac:dyDescent="0.35">
      <c r="A2608" s="41" t="s">
        <v>650</v>
      </c>
      <c r="B2608" s="41" t="s">
        <v>503</v>
      </c>
      <c r="C2608" s="41" t="s">
        <v>8</v>
      </c>
      <c r="D2608" s="41" t="s">
        <v>268</v>
      </c>
      <c r="E2608" s="41" t="s">
        <v>268</v>
      </c>
      <c r="F2608" s="41" t="s">
        <v>764</v>
      </c>
      <c r="G2608" s="41">
        <v>9</v>
      </c>
      <c r="H2608" s="41">
        <v>4948.93808797567</v>
      </c>
      <c r="I2608" s="41">
        <v>28995</v>
      </c>
      <c r="J2608" s="41">
        <v>785</v>
      </c>
      <c r="K2608" s="41">
        <v>577.00049999999999</v>
      </c>
      <c r="L2608" s="41">
        <v>15.621500000000001</v>
      </c>
      <c r="M2608" s="41"/>
      <c r="N2608" s="41"/>
      <c r="O2608" s="41"/>
      <c r="P2608" s="41"/>
      <c r="Q2608" s="41">
        <v>1329</v>
      </c>
      <c r="R2608" s="41">
        <v>23.789100000000001</v>
      </c>
      <c r="S2608" s="41"/>
      <c r="T2608" s="41"/>
      <c r="U2608" s="41">
        <v>31109</v>
      </c>
      <c r="V2608" s="41">
        <v>616.41109999999992</v>
      </c>
      <c r="W2608" s="41"/>
      <c r="X2608" s="41"/>
    </row>
    <row r="2609" spans="1:24" x14ac:dyDescent="0.35">
      <c r="A2609" s="41" t="s">
        <v>650</v>
      </c>
      <c r="B2609" s="41" t="s">
        <v>503</v>
      </c>
      <c r="C2609" s="41" t="s">
        <v>8</v>
      </c>
      <c r="D2609" s="41" t="s">
        <v>268</v>
      </c>
      <c r="E2609" s="41" t="s">
        <v>268</v>
      </c>
      <c r="F2609" s="41" t="s">
        <v>766</v>
      </c>
      <c r="G2609" s="41">
        <v>11</v>
      </c>
      <c r="H2609" s="41">
        <v>4948.93808797567</v>
      </c>
      <c r="I2609" s="41">
        <v>5590</v>
      </c>
      <c r="J2609" s="41">
        <v>84</v>
      </c>
      <c r="K2609" s="41">
        <v>111.241</v>
      </c>
      <c r="L2609" s="41">
        <v>1.6716000000000002</v>
      </c>
      <c r="M2609" s="41"/>
      <c r="N2609" s="41"/>
      <c r="O2609" s="41"/>
      <c r="P2609" s="41"/>
      <c r="Q2609" s="41">
        <v>1906</v>
      </c>
      <c r="R2609" s="41">
        <v>34.117400000000004</v>
      </c>
      <c r="S2609" s="41"/>
      <c r="T2609" s="41"/>
      <c r="U2609" s="41">
        <v>7580</v>
      </c>
      <c r="V2609" s="41">
        <v>147.03</v>
      </c>
      <c r="W2609" s="41"/>
      <c r="X2609" s="41"/>
    </row>
    <row r="2610" spans="1:24" x14ac:dyDescent="0.35">
      <c r="A2610" s="41" t="s">
        <v>650</v>
      </c>
      <c r="B2610" s="41" t="s">
        <v>503</v>
      </c>
      <c r="C2610" s="41" t="s">
        <v>8</v>
      </c>
      <c r="D2610" s="41" t="s">
        <v>268</v>
      </c>
      <c r="E2610" s="41" t="s">
        <v>268</v>
      </c>
      <c r="F2610" s="41" t="s">
        <v>765</v>
      </c>
      <c r="G2610" s="41">
        <v>10</v>
      </c>
      <c r="H2610" s="41">
        <v>4948.93808797567</v>
      </c>
      <c r="I2610" s="41">
        <v>9372</v>
      </c>
      <c r="J2610" s="41">
        <v>2243</v>
      </c>
      <c r="K2610" s="41">
        <v>186.50280000000001</v>
      </c>
      <c r="L2610" s="41">
        <v>44.6357</v>
      </c>
      <c r="M2610" s="41"/>
      <c r="N2610" s="41"/>
      <c r="O2610" s="41"/>
      <c r="P2610" s="41"/>
      <c r="Q2610" s="41">
        <v>2155</v>
      </c>
      <c r="R2610" s="41">
        <v>38.5745</v>
      </c>
      <c r="S2610" s="41"/>
      <c r="T2610" s="41"/>
      <c r="U2610" s="41">
        <v>13770</v>
      </c>
      <c r="V2610" s="41">
        <v>269.71300000000002</v>
      </c>
      <c r="W2610" s="41"/>
      <c r="X2610" s="41"/>
    </row>
    <row r="2611" spans="1:24" x14ac:dyDescent="0.35">
      <c r="A2611" s="41" t="s">
        <v>650</v>
      </c>
      <c r="B2611" s="41" t="s">
        <v>503</v>
      </c>
      <c r="C2611" s="41" t="s">
        <v>8</v>
      </c>
      <c r="D2611" s="41" t="s">
        <v>268</v>
      </c>
      <c r="E2611" s="41" t="s">
        <v>268</v>
      </c>
      <c r="F2611" s="41" t="s">
        <v>759</v>
      </c>
      <c r="G2611" s="41">
        <v>4</v>
      </c>
      <c r="H2611" s="41">
        <v>4948.93808797567</v>
      </c>
      <c r="I2611" s="41">
        <v>7352</v>
      </c>
      <c r="J2611" s="41">
        <v>97</v>
      </c>
      <c r="K2611" s="41">
        <v>136.012</v>
      </c>
      <c r="L2611" s="41">
        <v>1.7945</v>
      </c>
      <c r="M2611" s="41">
        <v>5283</v>
      </c>
      <c r="N2611" s="41">
        <v>585</v>
      </c>
      <c r="O2611" s="41">
        <v>105.13170000000001</v>
      </c>
      <c r="P2611" s="41">
        <v>11.641500000000001</v>
      </c>
      <c r="Q2611" s="41">
        <v>2212</v>
      </c>
      <c r="R2611" s="41">
        <v>39.594799999999999</v>
      </c>
      <c r="S2611" s="41">
        <v>1895</v>
      </c>
      <c r="T2611" s="41">
        <v>41.69</v>
      </c>
      <c r="U2611" s="41">
        <v>9661</v>
      </c>
      <c r="V2611" s="41">
        <v>177.40129999999999</v>
      </c>
      <c r="W2611" s="41">
        <v>7763</v>
      </c>
      <c r="X2611" s="41">
        <v>158.4632</v>
      </c>
    </row>
    <row r="2612" spans="1:24" x14ac:dyDescent="0.35">
      <c r="A2612" s="41" t="s">
        <v>650</v>
      </c>
      <c r="B2612" s="41" t="s">
        <v>503</v>
      </c>
      <c r="C2612" s="41" t="s">
        <v>8</v>
      </c>
      <c r="D2612" s="41" t="s">
        <v>268</v>
      </c>
      <c r="E2612" s="41" t="s">
        <v>268</v>
      </c>
      <c r="F2612" s="41" t="s">
        <v>758</v>
      </c>
      <c r="G2612" s="41">
        <v>3</v>
      </c>
      <c r="H2612" s="41">
        <v>4948.93808797567</v>
      </c>
      <c r="I2612" s="41">
        <v>7412</v>
      </c>
      <c r="J2612" s="41">
        <v>102</v>
      </c>
      <c r="K2612" s="41">
        <v>137.12199999999999</v>
      </c>
      <c r="L2612" s="41">
        <v>1.887</v>
      </c>
      <c r="M2612" s="41">
        <v>28403</v>
      </c>
      <c r="N2612" s="41">
        <v>2105</v>
      </c>
      <c r="O2612" s="41">
        <v>565.21969999999999</v>
      </c>
      <c r="P2612" s="41">
        <v>41.889500000000005</v>
      </c>
      <c r="Q2612" s="41">
        <v>2297</v>
      </c>
      <c r="R2612" s="41">
        <v>41.116300000000003</v>
      </c>
      <c r="S2612" s="41">
        <v>1909</v>
      </c>
      <c r="T2612" s="41">
        <v>41.997999999999998</v>
      </c>
      <c r="U2612" s="41">
        <v>9811</v>
      </c>
      <c r="V2612" s="41">
        <v>180.12529999999998</v>
      </c>
      <c r="W2612" s="41">
        <v>32417</v>
      </c>
      <c r="X2612" s="41">
        <v>649.10720000000003</v>
      </c>
    </row>
    <row r="2613" spans="1:24" x14ac:dyDescent="0.35">
      <c r="A2613" s="41" t="s">
        <v>650</v>
      </c>
      <c r="B2613" s="41" t="s">
        <v>503</v>
      </c>
      <c r="C2613" s="41" t="s">
        <v>8</v>
      </c>
      <c r="D2613" s="41" t="s">
        <v>268</v>
      </c>
      <c r="E2613" s="41" t="s">
        <v>268</v>
      </c>
      <c r="F2613" s="41" t="s">
        <v>767</v>
      </c>
      <c r="G2613" s="41">
        <v>12</v>
      </c>
      <c r="H2613" s="41">
        <v>4948.93808797567</v>
      </c>
      <c r="I2613" s="41">
        <v>26536</v>
      </c>
      <c r="J2613" s="41">
        <v>120</v>
      </c>
      <c r="K2613" s="41">
        <v>528.06640000000004</v>
      </c>
      <c r="L2613" s="41">
        <v>2.3879999999999999</v>
      </c>
      <c r="M2613" s="41"/>
      <c r="N2613" s="41"/>
      <c r="O2613" s="41"/>
      <c r="P2613" s="41"/>
      <c r="Q2613" s="41">
        <v>2080</v>
      </c>
      <c r="R2613" s="41">
        <v>37.231999999999999</v>
      </c>
      <c r="S2613" s="41"/>
      <c r="T2613" s="41"/>
      <c r="U2613" s="41">
        <v>28736</v>
      </c>
      <c r="V2613" s="41">
        <v>567.68640000000005</v>
      </c>
      <c r="W2613" s="41"/>
      <c r="X2613" s="41"/>
    </row>
    <row r="2614" spans="1:24" x14ac:dyDescent="0.35">
      <c r="A2614" s="41" t="s">
        <v>650</v>
      </c>
      <c r="B2614" s="41" t="s">
        <v>503</v>
      </c>
      <c r="C2614" s="41" t="s">
        <v>8</v>
      </c>
      <c r="D2614" s="41" t="s">
        <v>268</v>
      </c>
      <c r="E2614" s="41" t="s">
        <v>268</v>
      </c>
      <c r="F2614" s="41" t="s">
        <v>757</v>
      </c>
      <c r="G2614" s="41">
        <v>2</v>
      </c>
      <c r="H2614" s="41">
        <v>4948.93808797567</v>
      </c>
      <c r="I2614" s="41">
        <v>8269</v>
      </c>
      <c r="J2614" s="41">
        <v>41</v>
      </c>
      <c r="K2614" s="41">
        <v>152.97649999999999</v>
      </c>
      <c r="L2614" s="41">
        <v>0.75849999999999995</v>
      </c>
      <c r="M2614" s="41">
        <v>19823</v>
      </c>
      <c r="N2614" s="41">
        <v>1142</v>
      </c>
      <c r="O2614" s="41">
        <v>394.47770000000003</v>
      </c>
      <c r="P2614" s="41">
        <v>22.7258</v>
      </c>
      <c r="Q2614" s="41">
        <v>2141</v>
      </c>
      <c r="R2614" s="41">
        <v>38.323900000000002</v>
      </c>
      <c r="S2614" s="41">
        <v>1921</v>
      </c>
      <c r="T2614" s="41">
        <v>42.262</v>
      </c>
      <c r="U2614" s="41">
        <v>10451</v>
      </c>
      <c r="V2614" s="41">
        <v>192.05889999999999</v>
      </c>
      <c r="W2614" s="41">
        <v>22886</v>
      </c>
      <c r="X2614" s="41">
        <v>459.46550000000002</v>
      </c>
    </row>
    <row r="2615" spans="1:24" x14ac:dyDescent="0.35">
      <c r="A2615" s="41" t="s">
        <v>650</v>
      </c>
      <c r="B2615" s="41" t="s">
        <v>503</v>
      </c>
      <c r="C2615" s="41" t="s">
        <v>8</v>
      </c>
      <c r="D2615" s="41" t="s">
        <v>268</v>
      </c>
      <c r="E2615" s="41" t="s">
        <v>268</v>
      </c>
      <c r="F2615" s="41" t="s">
        <v>763</v>
      </c>
      <c r="G2615" s="41">
        <v>8</v>
      </c>
      <c r="H2615" s="41">
        <v>4948.93808797567</v>
      </c>
      <c r="I2615" s="41">
        <v>25655</v>
      </c>
      <c r="J2615" s="41">
        <v>1417</v>
      </c>
      <c r="K2615" s="41">
        <v>510.53450000000004</v>
      </c>
      <c r="L2615" s="41">
        <v>28.1983</v>
      </c>
      <c r="M2615" s="41"/>
      <c r="N2615" s="41"/>
      <c r="O2615" s="41"/>
      <c r="P2615" s="41"/>
      <c r="Q2615" s="41">
        <v>2302</v>
      </c>
      <c r="R2615" s="41">
        <v>41.205800000000004</v>
      </c>
      <c r="S2615" s="41"/>
      <c r="T2615" s="41"/>
      <c r="U2615" s="41">
        <v>29374</v>
      </c>
      <c r="V2615" s="41">
        <v>579.93859999999995</v>
      </c>
      <c r="W2615" s="41"/>
      <c r="X2615" s="41"/>
    </row>
    <row r="2616" spans="1:24" x14ac:dyDescent="0.35">
      <c r="A2616" s="41" t="s">
        <v>650</v>
      </c>
      <c r="B2616" s="41" t="s">
        <v>503</v>
      </c>
      <c r="C2616" s="41" t="s">
        <v>8</v>
      </c>
      <c r="D2616" s="41" t="s">
        <v>268</v>
      </c>
      <c r="E2616" s="41" t="s">
        <v>268</v>
      </c>
      <c r="F2616" s="41" t="s">
        <v>762</v>
      </c>
      <c r="G2616" s="41">
        <v>7</v>
      </c>
      <c r="H2616" s="41">
        <v>4948.93808797567</v>
      </c>
      <c r="I2616" s="41">
        <v>6443</v>
      </c>
      <c r="J2616" s="41">
        <v>5267</v>
      </c>
      <c r="K2616" s="41">
        <v>128.2157</v>
      </c>
      <c r="L2616" s="41">
        <v>104.81330000000001</v>
      </c>
      <c r="M2616" s="41">
        <v>0</v>
      </c>
      <c r="N2616" s="41">
        <v>5695</v>
      </c>
      <c r="O2616" s="41">
        <v>0</v>
      </c>
      <c r="P2616" s="41">
        <v>128.13749999999999</v>
      </c>
      <c r="Q2616" s="41">
        <v>2516</v>
      </c>
      <c r="R2616" s="41">
        <v>45.0364</v>
      </c>
      <c r="S2616" s="41">
        <v>2728</v>
      </c>
      <c r="T2616" s="41">
        <v>60.015999999999998</v>
      </c>
      <c r="U2616" s="41">
        <v>14226</v>
      </c>
      <c r="V2616" s="41">
        <v>278.06540000000001</v>
      </c>
      <c r="W2616" s="41">
        <v>8423</v>
      </c>
      <c r="X2616" s="41">
        <v>188.15349999999998</v>
      </c>
    </row>
    <row r="2617" spans="1:24" x14ac:dyDescent="0.35">
      <c r="A2617" s="41" t="s">
        <v>650</v>
      </c>
      <c r="B2617" s="41" t="s">
        <v>503</v>
      </c>
      <c r="C2617" s="41" t="s">
        <v>8</v>
      </c>
      <c r="D2617" s="41" t="s">
        <v>268</v>
      </c>
      <c r="E2617" s="41" t="s">
        <v>268</v>
      </c>
      <c r="F2617" s="41" t="s">
        <v>761</v>
      </c>
      <c r="G2617" s="41">
        <v>6</v>
      </c>
      <c r="H2617" s="41">
        <v>4948.93808797567</v>
      </c>
      <c r="I2617" s="41">
        <v>27877</v>
      </c>
      <c r="J2617" s="41">
        <v>4106</v>
      </c>
      <c r="K2617" s="41">
        <v>554.75229999999999</v>
      </c>
      <c r="L2617" s="41">
        <v>81.709400000000002</v>
      </c>
      <c r="M2617" s="41">
        <v>5701</v>
      </c>
      <c r="N2617" s="41">
        <v>2152</v>
      </c>
      <c r="O2617" s="41">
        <v>128.27250000000001</v>
      </c>
      <c r="P2617" s="41">
        <v>48.42</v>
      </c>
      <c r="Q2617" s="41">
        <v>2740</v>
      </c>
      <c r="R2617" s="41">
        <v>49.045999999999999</v>
      </c>
      <c r="S2617" s="41">
        <v>1983</v>
      </c>
      <c r="T2617" s="41">
        <v>43.625999999999998</v>
      </c>
      <c r="U2617" s="41">
        <v>34723</v>
      </c>
      <c r="V2617" s="41">
        <v>685.5077</v>
      </c>
      <c r="W2617" s="41">
        <v>9836</v>
      </c>
      <c r="X2617" s="41">
        <v>220.3185</v>
      </c>
    </row>
    <row r="2618" spans="1:24" x14ac:dyDescent="0.35">
      <c r="A2618" s="41" t="s">
        <v>496</v>
      </c>
      <c r="B2618" s="41" t="s">
        <v>497</v>
      </c>
      <c r="C2618" s="41" t="s">
        <v>22</v>
      </c>
      <c r="D2618" s="41" t="s">
        <v>269</v>
      </c>
      <c r="E2618" s="41" t="s">
        <v>269</v>
      </c>
      <c r="F2618" s="41" t="s">
        <v>756</v>
      </c>
      <c r="G2618" s="41">
        <v>1</v>
      </c>
      <c r="H2618" s="41">
        <v>3694.6001420438101</v>
      </c>
      <c r="I2618" s="41">
        <v>38</v>
      </c>
      <c r="J2618" s="41">
        <v>0</v>
      </c>
      <c r="K2618" s="41">
        <v>0.70299999999999996</v>
      </c>
      <c r="L2618" s="41">
        <v>0</v>
      </c>
      <c r="M2618" s="41">
        <v>84</v>
      </c>
      <c r="N2618" s="41">
        <v>159</v>
      </c>
      <c r="O2618" s="41">
        <v>1.6716000000000002</v>
      </c>
      <c r="P2618" s="41">
        <v>3.1641000000000004</v>
      </c>
      <c r="Q2618" s="41">
        <v>2519</v>
      </c>
      <c r="R2618" s="41">
        <v>45.0901</v>
      </c>
      <c r="S2618" s="41">
        <v>22257</v>
      </c>
      <c r="T2618" s="41">
        <v>489.654</v>
      </c>
      <c r="U2618" s="41">
        <v>2557</v>
      </c>
      <c r="V2618" s="41">
        <v>45.793100000000003</v>
      </c>
      <c r="W2618" s="41">
        <v>22500</v>
      </c>
      <c r="X2618" s="41">
        <v>494.48969999999997</v>
      </c>
    </row>
    <row r="2619" spans="1:24" x14ac:dyDescent="0.35">
      <c r="A2619" s="41" t="s">
        <v>496</v>
      </c>
      <c r="B2619" s="41" t="s">
        <v>497</v>
      </c>
      <c r="C2619" s="41" t="s">
        <v>22</v>
      </c>
      <c r="D2619" s="41" t="s">
        <v>269</v>
      </c>
      <c r="E2619" s="41" t="s">
        <v>269</v>
      </c>
      <c r="F2619" s="41" t="s">
        <v>760</v>
      </c>
      <c r="G2619" s="41">
        <v>5</v>
      </c>
      <c r="H2619" s="41">
        <v>3694.6001420438101</v>
      </c>
      <c r="I2619" s="41">
        <v>89</v>
      </c>
      <c r="J2619" s="41">
        <v>0</v>
      </c>
      <c r="K2619" s="41">
        <v>1.6464999999999999</v>
      </c>
      <c r="L2619" s="41">
        <v>0</v>
      </c>
      <c r="M2619" s="41">
        <v>135</v>
      </c>
      <c r="N2619" s="41">
        <v>0</v>
      </c>
      <c r="O2619" s="41">
        <v>2.6865000000000001</v>
      </c>
      <c r="P2619" s="41">
        <v>0</v>
      </c>
      <c r="Q2619" s="41">
        <v>13214</v>
      </c>
      <c r="R2619" s="41">
        <v>236.53059999999999</v>
      </c>
      <c r="S2619" s="41">
        <v>17786</v>
      </c>
      <c r="T2619" s="41">
        <v>391.29199999999997</v>
      </c>
      <c r="U2619" s="41">
        <v>13303</v>
      </c>
      <c r="V2619" s="41">
        <v>238.1771</v>
      </c>
      <c r="W2619" s="41">
        <v>17921</v>
      </c>
      <c r="X2619" s="41">
        <v>393.9785</v>
      </c>
    </row>
    <row r="2620" spans="1:24" x14ac:dyDescent="0.35">
      <c r="A2620" s="41" t="s">
        <v>496</v>
      </c>
      <c r="B2620" s="41" t="s">
        <v>497</v>
      </c>
      <c r="C2620" s="41" t="s">
        <v>22</v>
      </c>
      <c r="D2620" s="41" t="s">
        <v>269</v>
      </c>
      <c r="E2620" s="41" t="s">
        <v>269</v>
      </c>
      <c r="F2620" s="41" t="s">
        <v>764</v>
      </c>
      <c r="G2620" s="41">
        <v>9</v>
      </c>
      <c r="H2620" s="41">
        <v>3694.6001420438101</v>
      </c>
      <c r="I2620" s="41">
        <v>57</v>
      </c>
      <c r="J2620" s="41">
        <v>0</v>
      </c>
      <c r="K2620" s="41">
        <v>1.1343000000000001</v>
      </c>
      <c r="L2620" s="41">
        <v>0</v>
      </c>
      <c r="M2620" s="41"/>
      <c r="N2620" s="41"/>
      <c r="O2620" s="41"/>
      <c r="P2620" s="41"/>
      <c r="Q2620" s="41">
        <v>20062</v>
      </c>
      <c r="R2620" s="41">
        <v>359.10980000000001</v>
      </c>
      <c r="S2620" s="41"/>
      <c r="T2620" s="41"/>
      <c r="U2620" s="41">
        <v>20119</v>
      </c>
      <c r="V2620" s="41">
        <v>360.2441</v>
      </c>
      <c r="W2620" s="41"/>
      <c r="X2620" s="41"/>
    </row>
    <row r="2621" spans="1:24" x14ac:dyDescent="0.35">
      <c r="A2621" s="41" t="s">
        <v>496</v>
      </c>
      <c r="B2621" s="41" t="s">
        <v>497</v>
      </c>
      <c r="C2621" s="41" t="s">
        <v>22</v>
      </c>
      <c r="D2621" s="41" t="s">
        <v>269</v>
      </c>
      <c r="E2621" s="41" t="s">
        <v>269</v>
      </c>
      <c r="F2621" s="41" t="s">
        <v>766</v>
      </c>
      <c r="G2621" s="41">
        <v>11</v>
      </c>
      <c r="H2621" s="41">
        <v>3694.6001420438101</v>
      </c>
      <c r="I2621" s="41">
        <v>123</v>
      </c>
      <c r="J2621" s="41">
        <v>0</v>
      </c>
      <c r="K2621" s="41">
        <v>2.4477000000000002</v>
      </c>
      <c r="L2621" s="41">
        <v>0</v>
      </c>
      <c r="M2621" s="41"/>
      <c r="N2621" s="41"/>
      <c r="O2621" s="41"/>
      <c r="P2621" s="41"/>
      <c r="Q2621" s="41">
        <v>16140</v>
      </c>
      <c r="R2621" s="41">
        <v>288.90600000000001</v>
      </c>
      <c r="S2621" s="41"/>
      <c r="T2621" s="41"/>
      <c r="U2621" s="41">
        <v>16263</v>
      </c>
      <c r="V2621" s="41">
        <v>291.3537</v>
      </c>
      <c r="W2621" s="41"/>
      <c r="X2621" s="41"/>
    </row>
    <row r="2622" spans="1:24" x14ac:dyDescent="0.35">
      <c r="A2622" s="41" t="s">
        <v>496</v>
      </c>
      <c r="B2622" s="41" t="s">
        <v>497</v>
      </c>
      <c r="C2622" s="41" t="s">
        <v>22</v>
      </c>
      <c r="D2622" s="41" t="s">
        <v>269</v>
      </c>
      <c r="E2622" s="41" t="s">
        <v>269</v>
      </c>
      <c r="F2622" s="41" t="s">
        <v>765</v>
      </c>
      <c r="G2622" s="41">
        <v>10</v>
      </c>
      <c r="H2622" s="41">
        <v>3694.6001420438101</v>
      </c>
      <c r="I2622" s="41">
        <v>48</v>
      </c>
      <c r="J2622" s="41">
        <v>0</v>
      </c>
      <c r="K2622" s="41">
        <v>0.95520000000000005</v>
      </c>
      <c r="L2622" s="41">
        <v>0</v>
      </c>
      <c r="M2622" s="41"/>
      <c r="N2622" s="41"/>
      <c r="O2622" s="41"/>
      <c r="P2622" s="41"/>
      <c r="Q2622" s="41">
        <v>50104</v>
      </c>
      <c r="R2622" s="41">
        <v>896.86159999999995</v>
      </c>
      <c r="S2622" s="41"/>
      <c r="T2622" s="41"/>
      <c r="U2622" s="41">
        <v>50152</v>
      </c>
      <c r="V2622" s="41">
        <v>897.81679999999994</v>
      </c>
      <c r="W2622" s="41"/>
      <c r="X2622" s="41"/>
    </row>
    <row r="2623" spans="1:24" x14ac:dyDescent="0.35">
      <c r="A2623" s="41" t="s">
        <v>496</v>
      </c>
      <c r="B2623" s="41" t="s">
        <v>497</v>
      </c>
      <c r="C2623" s="41" t="s">
        <v>22</v>
      </c>
      <c r="D2623" s="41" t="s">
        <v>269</v>
      </c>
      <c r="E2623" s="41" t="s">
        <v>269</v>
      </c>
      <c r="F2623" s="41" t="s">
        <v>759</v>
      </c>
      <c r="G2623" s="41">
        <v>4</v>
      </c>
      <c r="H2623" s="41">
        <v>3694.6001420438101</v>
      </c>
      <c r="I2623" s="41">
        <v>54</v>
      </c>
      <c r="J2623" s="41">
        <v>0</v>
      </c>
      <c r="K2623" s="41">
        <v>0.999</v>
      </c>
      <c r="L2623" s="41">
        <v>0</v>
      </c>
      <c r="M2623" s="41">
        <v>208</v>
      </c>
      <c r="N2623" s="41">
        <v>0</v>
      </c>
      <c r="O2623" s="41">
        <v>4.1392000000000007</v>
      </c>
      <c r="P2623" s="41">
        <v>0</v>
      </c>
      <c r="Q2623" s="41">
        <v>2846</v>
      </c>
      <c r="R2623" s="41">
        <v>50.943399999999997</v>
      </c>
      <c r="S2623" s="41">
        <v>8037</v>
      </c>
      <c r="T2623" s="41">
        <v>176.81399999999999</v>
      </c>
      <c r="U2623" s="41">
        <v>2900</v>
      </c>
      <c r="V2623" s="41">
        <v>51.942399999999999</v>
      </c>
      <c r="W2623" s="41">
        <v>8245</v>
      </c>
      <c r="X2623" s="41">
        <v>180.95319999999998</v>
      </c>
    </row>
    <row r="2624" spans="1:24" x14ac:dyDescent="0.35">
      <c r="A2624" s="41" t="s">
        <v>496</v>
      </c>
      <c r="B2624" s="41" t="s">
        <v>497</v>
      </c>
      <c r="C2624" s="41" t="s">
        <v>22</v>
      </c>
      <c r="D2624" s="41" t="s">
        <v>269</v>
      </c>
      <c r="E2624" s="41" t="s">
        <v>269</v>
      </c>
      <c r="F2624" s="41" t="s">
        <v>758</v>
      </c>
      <c r="G2624" s="41">
        <v>3</v>
      </c>
      <c r="H2624" s="41">
        <v>3694.6001420438101</v>
      </c>
      <c r="I2624" s="41">
        <v>87</v>
      </c>
      <c r="J2624" s="41">
        <v>0</v>
      </c>
      <c r="K2624" s="41">
        <v>1.6094999999999999</v>
      </c>
      <c r="L2624" s="41">
        <v>0</v>
      </c>
      <c r="M2624" s="41">
        <v>62</v>
      </c>
      <c r="N2624" s="41">
        <v>0</v>
      </c>
      <c r="O2624" s="41">
        <v>1.2338</v>
      </c>
      <c r="P2624" s="41">
        <v>0</v>
      </c>
      <c r="Q2624" s="41">
        <v>4157</v>
      </c>
      <c r="R2624" s="41">
        <v>74.410300000000007</v>
      </c>
      <c r="S2624" s="41">
        <v>4682</v>
      </c>
      <c r="T2624" s="41">
        <v>103.004</v>
      </c>
      <c r="U2624" s="41">
        <v>4244</v>
      </c>
      <c r="V2624" s="41">
        <v>76.019800000000004</v>
      </c>
      <c r="W2624" s="41">
        <v>4744</v>
      </c>
      <c r="X2624" s="41">
        <v>104.23780000000001</v>
      </c>
    </row>
    <row r="2625" spans="1:24" x14ac:dyDescent="0.35">
      <c r="A2625" s="41" t="s">
        <v>496</v>
      </c>
      <c r="B2625" s="41" t="s">
        <v>497</v>
      </c>
      <c r="C2625" s="41" t="s">
        <v>22</v>
      </c>
      <c r="D2625" s="41" t="s">
        <v>269</v>
      </c>
      <c r="E2625" s="41" t="s">
        <v>269</v>
      </c>
      <c r="F2625" s="41" t="s">
        <v>767</v>
      </c>
      <c r="G2625" s="41">
        <v>12</v>
      </c>
      <c r="H2625" s="41">
        <v>3694.6001420438101</v>
      </c>
      <c r="I2625" s="41">
        <v>114</v>
      </c>
      <c r="J2625" s="41">
        <v>12</v>
      </c>
      <c r="K2625" s="41">
        <v>2.2686000000000002</v>
      </c>
      <c r="L2625" s="41">
        <v>0.23880000000000001</v>
      </c>
      <c r="M2625" s="41"/>
      <c r="N2625" s="41"/>
      <c r="O2625" s="41"/>
      <c r="P2625" s="41"/>
      <c r="Q2625" s="41">
        <v>23085</v>
      </c>
      <c r="R2625" s="41">
        <v>413.22149999999999</v>
      </c>
      <c r="S2625" s="41"/>
      <c r="T2625" s="41"/>
      <c r="U2625" s="41">
        <v>23211</v>
      </c>
      <c r="V2625" s="41">
        <v>415.72890000000001</v>
      </c>
      <c r="W2625" s="41"/>
      <c r="X2625" s="41"/>
    </row>
    <row r="2626" spans="1:24" x14ac:dyDescent="0.35">
      <c r="A2626" s="41" t="s">
        <v>496</v>
      </c>
      <c r="B2626" s="41" t="s">
        <v>497</v>
      </c>
      <c r="C2626" s="41" t="s">
        <v>22</v>
      </c>
      <c r="D2626" s="41" t="s">
        <v>269</v>
      </c>
      <c r="E2626" s="41" t="s">
        <v>269</v>
      </c>
      <c r="F2626" s="41" t="s">
        <v>757</v>
      </c>
      <c r="G2626" s="41">
        <v>2</v>
      </c>
      <c r="H2626" s="41">
        <v>3694.6001420438101</v>
      </c>
      <c r="I2626" s="41">
        <v>60</v>
      </c>
      <c r="J2626" s="41">
        <v>0</v>
      </c>
      <c r="K2626" s="41">
        <v>1.1099999999999999</v>
      </c>
      <c r="L2626" s="41">
        <v>0</v>
      </c>
      <c r="M2626" s="41">
        <v>70</v>
      </c>
      <c r="N2626" s="41">
        <v>0</v>
      </c>
      <c r="O2626" s="41">
        <v>1.393</v>
      </c>
      <c r="P2626" s="41">
        <v>0</v>
      </c>
      <c r="Q2626" s="41">
        <v>4857</v>
      </c>
      <c r="R2626" s="41">
        <v>86.940299999999993</v>
      </c>
      <c r="S2626" s="41">
        <v>31182</v>
      </c>
      <c r="T2626" s="41">
        <v>686.00400000000002</v>
      </c>
      <c r="U2626" s="41">
        <v>4917</v>
      </c>
      <c r="V2626" s="41">
        <v>88.050299999999993</v>
      </c>
      <c r="W2626" s="41">
        <v>31252</v>
      </c>
      <c r="X2626" s="41">
        <v>687.39700000000005</v>
      </c>
    </row>
    <row r="2627" spans="1:24" x14ac:dyDescent="0.35">
      <c r="A2627" s="41" t="s">
        <v>496</v>
      </c>
      <c r="B2627" s="41" t="s">
        <v>497</v>
      </c>
      <c r="C2627" s="41" t="s">
        <v>22</v>
      </c>
      <c r="D2627" s="41" t="s">
        <v>269</v>
      </c>
      <c r="E2627" s="41" t="s">
        <v>269</v>
      </c>
      <c r="F2627" s="41" t="s">
        <v>763</v>
      </c>
      <c r="G2627" s="41">
        <v>8</v>
      </c>
      <c r="H2627" s="41">
        <v>3694.6001420438101</v>
      </c>
      <c r="I2627" s="41">
        <v>141</v>
      </c>
      <c r="J2627" s="41">
        <v>0</v>
      </c>
      <c r="K2627" s="41">
        <v>2.8059000000000003</v>
      </c>
      <c r="L2627" s="41">
        <v>0</v>
      </c>
      <c r="M2627" s="41"/>
      <c r="N2627" s="41"/>
      <c r="O2627" s="41"/>
      <c r="P2627" s="41"/>
      <c r="Q2627" s="41">
        <v>16609</v>
      </c>
      <c r="R2627" s="41">
        <v>297.30110000000002</v>
      </c>
      <c r="S2627" s="41"/>
      <c r="T2627" s="41"/>
      <c r="U2627" s="41">
        <v>16750</v>
      </c>
      <c r="V2627" s="41">
        <v>300.10700000000003</v>
      </c>
      <c r="W2627" s="41"/>
      <c r="X2627" s="41"/>
    </row>
    <row r="2628" spans="1:24" x14ac:dyDescent="0.35">
      <c r="A2628" s="41" t="s">
        <v>496</v>
      </c>
      <c r="B2628" s="41" t="s">
        <v>497</v>
      </c>
      <c r="C2628" s="41" t="s">
        <v>22</v>
      </c>
      <c r="D2628" s="41" t="s">
        <v>269</v>
      </c>
      <c r="E2628" s="41" t="s">
        <v>269</v>
      </c>
      <c r="F2628" s="41" t="s">
        <v>762</v>
      </c>
      <c r="G2628" s="41">
        <v>7</v>
      </c>
      <c r="H2628" s="41">
        <v>3694.6001420438101</v>
      </c>
      <c r="I2628" s="41">
        <v>162</v>
      </c>
      <c r="J2628" s="41">
        <v>0</v>
      </c>
      <c r="K2628" s="41">
        <v>3.2238000000000002</v>
      </c>
      <c r="L2628" s="41">
        <v>0</v>
      </c>
      <c r="M2628" s="41">
        <v>0</v>
      </c>
      <c r="N2628" s="41">
        <v>0</v>
      </c>
      <c r="O2628" s="41">
        <v>0</v>
      </c>
      <c r="P2628" s="41">
        <v>0</v>
      </c>
      <c r="Q2628" s="41">
        <v>20043</v>
      </c>
      <c r="R2628" s="41">
        <v>358.7697</v>
      </c>
      <c r="S2628" s="41">
        <v>18938</v>
      </c>
      <c r="T2628" s="41">
        <v>416.63600000000002</v>
      </c>
      <c r="U2628" s="41">
        <v>20205</v>
      </c>
      <c r="V2628" s="41">
        <v>361.99349999999998</v>
      </c>
      <c r="W2628" s="41">
        <v>18938</v>
      </c>
      <c r="X2628" s="41">
        <v>416.63600000000002</v>
      </c>
    </row>
    <row r="2629" spans="1:24" x14ac:dyDescent="0.35">
      <c r="A2629" s="41" t="s">
        <v>496</v>
      </c>
      <c r="B2629" s="41" t="s">
        <v>497</v>
      </c>
      <c r="C2629" s="41" t="s">
        <v>22</v>
      </c>
      <c r="D2629" s="41" t="s">
        <v>269</v>
      </c>
      <c r="E2629" s="41" t="s">
        <v>269</v>
      </c>
      <c r="F2629" s="41" t="s">
        <v>761</v>
      </c>
      <c r="G2629" s="41">
        <v>6</v>
      </c>
      <c r="H2629" s="41">
        <v>3694.6001420438101</v>
      </c>
      <c r="I2629" s="41">
        <v>477</v>
      </c>
      <c r="J2629" s="41">
        <v>0</v>
      </c>
      <c r="K2629" s="41">
        <v>9.4923000000000002</v>
      </c>
      <c r="L2629" s="41">
        <v>0</v>
      </c>
      <c r="M2629" s="41">
        <v>148</v>
      </c>
      <c r="N2629" s="41">
        <v>0</v>
      </c>
      <c r="O2629" s="41">
        <v>3.33</v>
      </c>
      <c r="P2629" s="41">
        <v>0</v>
      </c>
      <c r="Q2629" s="41">
        <v>14050</v>
      </c>
      <c r="R2629" s="41">
        <v>251.495</v>
      </c>
      <c r="S2629" s="41">
        <v>14410</v>
      </c>
      <c r="T2629" s="41">
        <v>317.02</v>
      </c>
      <c r="U2629" s="41">
        <v>14527</v>
      </c>
      <c r="V2629" s="41">
        <v>260.9873</v>
      </c>
      <c r="W2629" s="41">
        <v>14558</v>
      </c>
      <c r="X2629" s="41">
        <v>320.34999999999997</v>
      </c>
    </row>
    <row r="2630" spans="1:24" x14ac:dyDescent="0.35">
      <c r="A2630" s="41" t="s">
        <v>723</v>
      </c>
      <c r="B2630" s="41" t="s">
        <v>483</v>
      </c>
      <c r="C2630" s="41" t="s">
        <v>29</v>
      </c>
      <c r="D2630" s="41" t="s">
        <v>270</v>
      </c>
      <c r="E2630" s="41" t="s">
        <v>270</v>
      </c>
      <c r="F2630" s="41" t="s">
        <v>756</v>
      </c>
      <c r="G2630" s="41">
        <v>1</v>
      </c>
      <c r="H2630" s="41">
        <v>6319.9310614514798</v>
      </c>
      <c r="I2630" s="41">
        <v>1994</v>
      </c>
      <c r="J2630" s="41">
        <v>0</v>
      </c>
      <c r="K2630" s="41">
        <v>36.888999999999996</v>
      </c>
      <c r="L2630" s="41">
        <v>0</v>
      </c>
      <c r="M2630" s="41">
        <v>2248</v>
      </c>
      <c r="N2630" s="41">
        <v>3</v>
      </c>
      <c r="O2630" s="41">
        <v>44.735199999999999</v>
      </c>
      <c r="P2630" s="41">
        <v>5.9700000000000003E-2</v>
      </c>
      <c r="Q2630" s="41">
        <v>3132</v>
      </c>
      <c r="R2630" s="41">
        <v>56.062800000000003</v>
      </c>
      <c r="S2630" s="41">
        <v>8962</v>
      </c>
      <c r="T2630" s="41">
        <v>197.16399999999999</v>
      </c>
      <c r="U2630" s="41">
        <v>5126</v>
      </c>
      <c r="V2630" s="41">
        <v>92.951799999999992</v>
      </c>
      <c r="W2630" s="41">
        <v>11213</v>
      </c>
      <c r="X2630" s="41">
        <v>241.95889999999997</v>
      </c>
    </row>
    <row r="2631" spans="1:24" x14ac:dyDescent="0.35">
      <c r="A2631" s="41" t="s">
        <v>723</v>
      </c>
      <c r="B2631" s="41" t="s">
        <v>483</v>
      </c>
      <c r="C2631" s="41" t="s">
        <v>29</v>
      </c>
      <c r="D2631" s="41" t="s">
        <v>270</v>
      </c>
      <c r="E2631" s="41" t="s">
        <v>270</v>
      </c>
      <c r="F2631" s="41" t="s">
        <v>760</v>
      </c>
      <c r="G2631" s="41">
        <v>5</v>
      </c>
      <c r="H2631" s="41">
        <v>6319.9310614514798</v>
      </c>
      <c r="I2631" s="41">
        <v>2436</v>
      </c>
      <c r="J2631" s="41">
        <v>1176</v>
      </c>
      <c r="K2631" s="41">
        <v>45.065999999999995</v>
      </c>
      <c r="L2631" s="41">
        <v>21.756</v>
      </c>
      <c r="M2631" s="41">
        <v>1696</v>
      </c>
      <c r="N2631" s="41">
        <v>6</v>
      </c>
      <c r="O2631" s="41">
        <v>33.750399999999999</v>
      </c>
      <c r="P2631" s="41">
        <v>0.11940000000000001</v>
      </c>
      <c r="Q2631" s="41">
        <v>7396</v>
      </c>
      <c r="R2631" s="41">
        <v>132.38839999999999</v>
      </c>
      <c r="S2631" s="41">
        <v>4365</v>
      </c>
      <c r="T2631" s="41">
        <v>96.03</v>
      </c>
      <c r="U2631" s="41">
        <v>11008</v>
      </c>
      <c r="V2631" s="41">
        <v>199.21039999999999</v>
      </c>
      <c r="W2631" s="41">
        <v>6067</v>
      </c>
      <c r="X2631" s="41">
        <v>129.8998</v>
      </c>
    </row>
    <row r="2632" spans="1:24" x14ac:dyDescent="0.35">
      <c r="A2632" s="41" t="s">
        <v>723</v>
      </c>
      <c r="B2632" s="41" t="s">
        <v>483</v>
      </c>
      <c r="C2632" s="41" t="s">
        <v>29</v>
      </c>
      <c r="D2632" s="41" t="s">
        <v>270</v>
      </c>
      <c r="E2632" s="41" t="s">
        <v>270</v>
      </c>
      <c r="F2632" s="41" t="s">
        <v>764</v>
      </c>
      <c r="G2632" s="41">
        <v>9</v>
      </c>
      <c r="H2632" s="41">
        <v>6319.9310614514798</v>
      </c>
      <c r="I2632" s="41">
        <v>1749</v>
      </c>
      <c r="J2632" s="41">
        <v>529</v>
      </c>
      <c r="K2632" s="41">
        <v>34.805100000000003</v>
      </c>
      <c r="L2632" s="41">
        <v>10.527100000000001</v>
      </c>
      <c r="M2632" s="41"/>
      <c r="N2632" s="41"/>
      <c r="O2632" s="41"/>
      <c r="P2632" s="41"/>
      <c r="Q2632" s="41">
        <v>6458</v>
      </c>
      <c r="R2632" s="41">
        <v>115.59820000000001</v>
      </c>
      <c r="S2632" s="41"/>
      <c r="T2632" s="41"/>
      <c r="U2632" s="41">
        <v>8736</v>
      </c>
      <c r="V2632" s="41">
        <v>160.93040000000002</v>
      </c>
      <c r="W2632" s="41"/>
      <c r="X2632" s="41"/>
    </row>
    <row r="2633" spans="1:24" x14ac:dyDescent="0.35">
      <c r="A2633" s="41" t="s">
        <v>723</v>
      </c>
      <c r="B2633" s="41" t="s">
        <v>483</v>
      </c>
      <c r="C2633" s="41" t="s">
        <v>29</v>
      </c>
      <c r="D2633" s="41" t="s">
        <v>270</v>
      </c>
      <c r="E2633" s="41" t="s">
        <v>270</v>
      </c>
      <c r="F2633" s="41" t="s">
        <v>766</v>
      </c>
      <c r="G2633" s="41">
        <v>11</v>
      </c>
      <c r="H2633" s="41">
        <v>6319.9310614514798</v>
      </c>
      <c r="I2633" s="41">
        <v>1975</v>
      </c>
      <c r="J2633" s="41">
        <v>34</v>
      </c>
      <c r="K2633" s="41">
        <v>39.302500000000002</v>
      </c>
      <c r="L2633" s="41">
        <v>0.67660000000000009</v>
      </c>
      <c r="M2633" s="41"/>
      <c r="N2633" s="41"/>
      <c r="O2633" s="41"/>
      <c r="P2633" s="41"/>
      <c r="Q2633" s="41">
        <v>16631</v>
      </c>
      <c r="R2633" s="41">
        <v>297.69490000000002</v>
      </c>
      <c r="S2633" s="41"/>
      <c r="T2633" s="41"/>
      <c r="U2633" s="41">
        <v>18640</v>
      </c>
      <c r="V2633" s="41">
        <v>337.67400000000004</v>
      </c>
      <c r="W2633" s="41"/>
      <c r="X2633" s="41"/>
    </row>
    <row r="2634" spans="1:24" x14ac:dyDescent="0.35">
      <c r="A2634" s="41" t="s">
        <v>723</v>
      </c>
      <c r="B2634" s="41" t="s">
        <v>483</v>
      </c>
      <c r="C2634" s="41" t="s">
        <v>29</v>
      </c>
      <c r="D2634" s="41" t="s">
        <v>270</v>
      </c>
      <c r="E2634" s="41" t="s">
        <v>270</v>
      </c>
      <c r="F2634" s="41" t="s">
        <v>765</v>
      </c>
      <c r="G2634" s="41">
        <v>10</v>
      </c>
      <c r="H2634" s="41">
        <v>6319.9310614514798</v>
      </c>
      <c r="I2634" s="41">
        <v>16700</v>
      </c>
      <c r="J2634" s="41">
        <v>37</v>
      </c>
      <c r="K2634" s="41">
        <v>332.33000000000004</v>
      </c>
      <c r="L2634" s="41">
        <v>0.73630000000000007</v>
      </c>
      <c r="M2634" s="41"/>
      <c r="N2634" s="41"/>
      <c r="O2634" s="41"/>
      <c r="P2634" s="41"/>
      <c r="Q2634" s="41">
        <v>12395</v>
      </c>
      <c r="R2634" s="41">
        <v>221.87049999999999</v>
      </c>
      <c r="S2634" s="41"/>
      <c r="T2634" s="41"/>
      <c r="U2634" s="41">
        <v>29132</v>
      </c>
      <c r="V2634" s="41">
        <v>554.93680000000006</v>
      </c>
      <c r="W2634" s="41"/>
      <c r="X2634" s="41"/>
    </row>
    <row r="2635" spans="1:24" x14ac:dyDescent="0.35">
      <c r="A2635" s="41" t="s">
        <v>723</v>
      </c>
      <c r="B2635" s="41" t="s">
        <v>483</v>
      </c>
      <c r="C2635" s="41" t="s">
        <v>29</v>
      </c>
      <c r="D2635" s="41" t="s">
        <v>270</v>
      </c>
      <c r="E2635" s="41" t="s">
        <v>270</v>
      </c>
      <c r="F2635" s="41" t="s">
        <v>759</v>
      </c>
      <c r="G2635" s="41">
        <v>4</v>
      </c>
      <c r="H2635" s="41">
        <v>6319.9310614514798</v>
      </c>
      <c r="I2635" s="41">
        <v>2258</v>
      </c>
      <c r="J2635" s="41">
        <v>825</v>
      </c>
      <c r="K2635" s="41">
        <v>41.772999999999996</v>
      </c>
      <c r="L2635" s="41">
        <v>15.262499999999999</v>
      </c>
      <c r="M2635" s="41">
        <v>2570</v>
      </c>
      <c r="N2635" s="41">
        <v>11</v>
      </c>
      <c r="O2635" s="41">
        <v>51.143000000000001</v>
      </c>
      <c r="P2635" s="41">
        <v>0.21890000000000001</v>
      </c>
      <c r="Q2635" s="41">
        <v>4565</v>
      </c>
      <c r="R2635" s="41">
        <v>81.713499999999996</v>
      </c>
      <c r="S2635" s="41">
        <v>11171</v>
      </c>
      <c r="T2635" s="41">
        <v>245.762</v>
      </c>
      <c r="U2635" s="41">
        <v>7648</v>
      </c>
      <c r="V2635" s="41">
        <v>138.749</v>
      </c>
      <c r="W2635" s="41">
        <v>13752</v>
      </c>
      <c r="X2635" s="41">
        <v>297.12389999999999</v>
      </c>
    </row>
    <row r="2636" spans="1:24" x14ac:dyDescent="0.35">
      <c r="A2636" s="41" t="s">
        <v>723</v>
      </c>
      <c r="B2636" s="41" t="s">
        <v>483</v>
      </c>
      <c r="C2636" s="41" t="s">
        <v>29</v>
      </c>
      <c r="D2636" s="41" t="s">
        <v>270</v>
      </c>
      <c r="E2636" s="41" t="s">
        <v>270</v>
      </c>
      <c r="F2636" s="41" t="s">
        <v>758</v>
      </c>
      <c r="G2636" s="41">
        <v>3</v>
      </c>
      <c r="H2636" s="41">
        <v>6319.9310614514798</v>
      </c>
      <c r="I2636" s="41">
        <v>2604</v>
      </c>
      <c r="J2636" s="41">
        <v>0</v>
      </c>
      <c r="K2636" s="41">
        <v>48.173999999999999</v>
      </c>
      <c r="L2636" s="41">
        <v>0</v>
      </c>
      <c r="M2636" s="41">
        <v>1747</v>
      </c>
      <c r="N2636" s="41">
        <v>8</v>
      </c>
      <c r="O2636" s="41">
        <v>34.765300000000003</v>
      </c>
      <c r="P2636" s="41">
        <v>0.15920000000000001</v>
      </c>
      <c r="Q2636" s="41">
        <v>11379</v>
      </c>
      <c r="R2636" s="41">
        <v>203.6841</v>
      </c>
      <c r="S2636" s="41">
        <v>8867</v>
      </c>
      <c r="T2636" s="41">
        <v>195.07400000000001</v>
      </c>
      <c r="U2636" s="41">
        <v>13983</v>
      </c>
      <c r="V2636" s="41">
        <v>251.85810000000001</v>
      </c>
      <c r="W2636" s="41">
        <v>10622</v>
      </c>
      <c r="X2636" s="41">
        <v>229.99850000000001</v>
      </c>
    </row>
    <row r="2637" spans="1:24" x14ac:dyDescent="0.35">
      <c r="A2637" s="41" t="s">
        <v>723</v>
      </c>
      <c r="B2637" s="41" t="s">
        <v>483</v>
      </c>
      <c r="C2637" s="41" t="s">
        <v>29</v>
      </c>
      <c r="D2637" s="41" t="s">
        <v>270</v>
      </c>
      <c r="E2637" s="41" t="s">
        <v>270</v>
      </c>
      <c r="F2637" s="41" t="s">
        <v>767</v>
      </c>
      <c r="G2637" s="41">
        <v>12</v>
      </c>
      <c r="H2637" s="41">
        <v>6319.9310614514798</v>
      </c>
      <c r="I2637" s="41">
        <v>2787</v>
      </c>
      <c r="J2637" s="41">
        <v>10</v>
      </c>
      <c r="K2637" s="41">
        <v>55.461300000000001</v>
      </c>
      <c r="L2637" s="41">
        <v>0.19900000000000001</v>
      </c>
      <c r="M2637" s="41"/>
      <c r="N2637" s="41"/>
      <c r="O2637" s="41"/>
      <c r="P2637" s="41"/>
      <c r="Q2637" s="41">
        <v>9403</v>
      </c>
      <c r="R2637" s="41">
        <v>168.31370000000001</v>
      </c>
      <c r="S2637" s="41"/>
      <c r="T2637" s="41"/>
      <c r="U2637" s="41">
        <v>12200</v>
      </c>
      <c r="V2637" s="41">
        <v>223.97400000000002</v>
      </c>
      <c r="W2637" s="41"/>
      <c r="X2637" s="41"/>
    </row>
    <row r="2638" spans="1:24" x14ac:dyDescent="0.35">
      <c r="A2638" s="41" t="s">
        <v>723</v>
      </c>
      <c r="B2638" s="41" t="s">
        <v>483</v>
      </c>
      <c r="C2638" s="41" t="s">
        <v>29</v>
      </c>
      <c r="D2638" s="41" t="s">
        <v>270</v>
      </c>
      <c r="E2638" s="41" t="s">
        <v>270</v>
      </c>
      <c r="F2638" s="41" t="s">
        <v>757</v>
      </c>
      <c r="G2638" s="41">
        <v>2</v>
      </c>
      <c r="H2638" s="41">
        <v>6319.9310614514798</v>
      </c>
      <c r="I2638" s="41">
        <v>2714</v>
      </c>
      <c r="J2638" s="41">
        <v>0</v>
      </c>
      <c r="K2638" s="41">
        <v>50.208999999999996</v>
      </c>
      <c r="L2638" s="41">
        <v>0</v>
      </c>
      <c r="M2638" s="41">
        <v>1598</v>
      </c>
      <c r="N2638" s="41">
        <v>0</v>
      </c>
      <c r="O2638" s="41">
        <v>31.8002</v>
      </c>
      <c r="P2638" s="41">
        <v>0</v>
      </c>
      <c r="Q2638" s="41">
        <v>3642</v>
      </c>
      <c r="R2638" s="41">
        <v>65.191800000000001</v>
      </c>
      <c r="S2638" s="41">
        <v>9118</v>
      </c>
      <c r="T2638" s="41">
        <v>200.596</v>
      </c>
      <c r="U2638" s="41">
        <v>6356</v>
      </c>
      <c r="V2638" s="41">
        <v>115.4008</v>
      </c>
      <c r="W2638" s="41">
        <v>10716</v>
      </c>
      <c r="X2638" s="41">
        <v>232.39619999999999</v>
      </c>
    </row>
    <row r="2639" spans="1:24" x14ac:dyDescent="0.35">
      <c r="A2639" s="41" t="s">
        <v>723</v>
      </c>
      <c r="B2639" s="41" t="s">
        <v>483</v>
      </c>
      <c r="C2639" s="41" t="s">
        <v>29</v>
      </c>
      <c r="D2639" s="41" t="s">
        <v>270</v>
      </c>
      <c r="E2639" s="41" t="s">
        <v>270</v>
      </c>
      <c r="F2639" s="41" t="s">
        <v>763</v>
      </c>
      <c r="G2639" s="41">
        <v>8</v>
      </c>
      <c r="H2639" s="41">
        <v>6319.9310614514798</v>
      </c>
      <c r="I2639" s="41">
        <v>2109</v>
      </c>
      <c r="J2639" s="41">
        <v>92</v>
      </c>
      <c r="K2639" s="41">
        <v>41.969100000000005</v>
      </c>
      <c r="L2639" s="41">
        <v>1.8308</v>
      </c>
      <c r="M2639" s="41"/>
      <c r="N2639" s="41"/>
      <c r="O2639" s="41"/>
      <c r="P2639" s="41"/>
      <c r="Q2639" s="41">
        <v>19069</v>
      </c>
      <c r="R2639" s="41">
        <v>341.33510000000001</v>
      </c>
      <c r="S2639" s="41"/>
      <c r="T2639" s="41"/>
      <c r="U2639" s="41">
        <v>21270</v>
      </c>
      <c r="V2639" s="41">
        <v>385.13499999999999</v>
      </c>
      <c r="W2639" s="41"/>
      <c r="X2639" s="41"/>
    </row>
    <row r="2640" spans="1:24" x14ac:dyDescent="0.35">
      <c r="A2640" s="41" t="s">
        <v>723</v>
      </c>
      <c r="B2640" s="41" t="s">
        <v>483</v>
      </c>
      <c r="C2640" s="41" t="s">
        <v>29</v>
      </c>
      <c r="D2640" s="41" t="s">
        <v>270</v>
      </c>
      <c r="E2640" s="41" t="s">
        <v>270</v>
      </c>
      <c r="F2640" s="41" t="s">
        <v>762</v>
      </c>
      <c r="G2640" s="41">
        <v>7</v>
      </c>
      <c r="H2640" s="41">
        <v>6319.9310614514798</v>
      </c>
      <c r="I2640" s="41">
        <v>4549</v>
      </c>
      <c r="J2640" s="41">
        <v>61</v>
      </c>
      <c r="K2640" s="41">
        <v>90.525100000000009</v>
      </c>
      <c r="L2640" s="41">
        <v>1.2139</v>
      </c>
      <c r="M2640" s="41">
        <v>0</v>
      </c>
      <c r="N2640" s="41">
        <v>2504</v>
      </c>
      <c r="O2640" s="41">
        <v>0</v>
      </c>
      <c r="P2640" s="41">
        <v>56.339999999999996</v>
      </c>
      <c r="Q2640" s="41">
        <v>5071</v>
      </c>
      <c r="R2640" s="41">
        <v>90.770899999999997</v>
      </c>
      <c r="S2640" s="41">
        <v>11261</v>
      </c>
      <c r="T2640" s="41">
        <v>247.74199999999999</v>
      </c>
      <c r="U2640" s="41">
        <v>9681</v>
      </c>
      <c r="V2640" s="41">
        <v>182.50990000000002</v>
      </c>
      <c r="W2640" s="41">
        <v>13765</v>
      </c>
      <c r="X2640" s="41">
        <v>304.08199999999999</v>
      </c>
    </row>
    <row r="2641" spans="1:24" x14ac:dyDescent="0.35">
      <c r="A2641" s="41" t="s">
        <v>723</v>
      </c>
      <c r="B2641" s="41" t="s">
        <v>483</v>
      </c>
      <c r="C2641" s="41" t="s">
        <v>29</v>
      </c>
      <c r="D2641" s="41" t="s">
        <v>270</v>
      </c>
      <c r="E2641" s="41" t="s">
        <v>270</v>
      </c>
      <c r="F2641" s="41" t="s">
        <v>761</v>
      </c>
      <c r="G2641" s="41">
        <v>6</v>
      </c>
      <c r="H2641" s="41">
        <v>6319.9310614514798</v>
      </c>
      <c r="I2641" s="41">
        <v>1876</v>
      </c>
      <c r="J2641" s="41">
        <v>4539</v>
      </c>
      <c r="K2641" s="41">
        <v>37.3324</v>
      </c>
      <c r="L2641" s="41">
        <v>90.326100000000011</v>
      </c>
      <c r="M2641" s="41">
        <v>2187</v>
      </c>
      <c r="N2641" s="41">
        <v>196</v>
      </c>
      <c r="O2641" s="41">
        <v>49.207499999999996</v>
      </c>
      <c r="P2641" s="41">
        <v>4.41</v>
      </c>
      <c r="Q2641" s="41">
        <v>8617</v>
      </c>
      <c r="R2641" s="41">
        <v>154.24430000000001</v>
      </c>
      <c r="S2641" s="41">
        <v>10900</v>
      </c>
      <c r="T2641" s="41">
        <v>239.8</v>
      </c>
      <c r="U2641" s="41">
        <v>15032</v>
      </c>
      <c r="V2641" s="41">
        <v>281.90280000000001</v>
      </c>
      <c r="W2641" s="41">
        <v>13283</v>
      </c>
      <c r="X2641" s="41">
        <v>293.41750000000002</v>
      </c>
    </row>
    <row r="2642" spans="1:24" x14ac:dyDescent="0.35">
      <c r="A2642" s="41" t="s">
        <v>744</v>
      </c>
      <c r="B2642" s="41" t="s">
        <v>443</v>
      </c>
      <c r="C2642" s="41" t="s">
        <v>26</v>
      </c>
      <c r="D2642" s="41" t="s">
        <v>271</v>
      </c>
      <c r="E2642" s="41" t="s">
        <v>271</v>
      </c>
      <c r="F2642" s="41" t="s">
        <v>756</v>
      </c>
      <c r="G2642" s="41">
        <v>1</v>
      </c>
      <c r="H2642" s="41">
        <v>9734.6118121047002</v>
      </c>
      <c r="I2642" s="41">
        <v>42951</v>
      </c>
      <c r="J2642" s="41">
        <v>227</v>
      </c>
      <c r="K2642" s="41">
        <v>794.59349999999995</v>
      </c>
      <c r="L2642" s="41">
        <v>4.1994999999999996</v>
      </c>
      <c r="M2642" s="41">
        <v>21413</v>
      </c>
      <c r="N2642" s="41">
        <v>1609</v>
      </c>
      <c r="O2642" s="41">
        <v>426.11870000000005</v>
      </c>
      <c r="P2642" s="41">
        <v>32.019100000000002</v>
      </c>
      <c r="Q2642" s="41">
        <v>0</v>
      </c>
      <c r="R2642" s="41">
        <v>0</v>
      </c>
      <c r="S2642" s="41">
        <v>3980</v>
      </c>
      <c r="T2642" s="41">
        <v>87.56</v>
      </c>
      <c r="U2642" s="41">
        <v>43178</v>
      </c>
      <c r="V2642" s="41">
        <v>798.79299999999989</v>
      </c>
      <c r="W2642" s="41">
        <v>27002</v>
      </c>
      <c r="X2642" s="41">
        <v>545.69780000000003</v>
      </c>
    </row>
    <row r="2643" spans="1:24" x14ac:dyDescent="0.35">
      <c r="A2643" s="41" t="s">
        <v>744</v>
      </c>
      <c r="B2643" s="41" t="s">
        <v>443</v>
      </c>
      <c r="C2643" s="41" t="s">
        <v>26</v>
      </c>
      <c r="D2643" s="41" t="s">
        <v>271</v>
      </c>
      <c r="E2643" s="41" t="s">
        <v>271</v>
      </c>
      <c r="F2643" s="41" t="s">
        <v>760</v>
      </c>
      <c r="G2643" s="41">
        <v>5</v>
      </c>
      <c r="H2643" s="41">
        <v>9734.6118121047002</v>
      </c>
      <c r="I2643" s="41">
        <v>20128</v>
      </c>
      <c r="J2643" s="41">
        <v>872</v>
      </c>
      <c r="K2643" s="41">
        <v>372.36799999999999</v>
      </c>
      <c r="L2643" s="41">
        <v>16.131999999999998</v>
      </c>
      <c r="M2643" s="41">
        <v>16799</v>
      </c>
      <c r="N2643" s="41">
        <v>1257</v>
      </c>
      <c r="O2643" s="41">
        <v>334.30010000000004</v>
      </c>
      <c r="P2643" s="41">
        <v>25.014300000000002</v>
      </c>
      <c r="Q2643" s="41">
        <v>1825</v>
      </c>
      <c r="R2643" s="41">
        <v>32.667499999999997</v>
      </c>
      <c r="S2643" s="41">
        <v>3903</v>
      </c>
      <c r="T2643" s="41">
        <v>85.866</v>
      </c>
      <c r="U2643" s="41">
        <v>22825</v>
      </c>
      <c r="V2643" s="41">
        <v>421.16750000000002</v>
      </c>
      <c r="W2643" s="41">
        <v>21959</v>
      </c>
      <c r="X2643" s="41">
        <v>445.18040000000002</v>
      </c>
    </row>
    <row r="2644" spans="1:24" x14ac:dyDescent="0.35">
      <c r="A2644" s="41" t="s">
        <v>744</v>
      </c>
      <c r="B2644" s="41" t="s">
        <v>443</v>
      </c>
      <c r="C2644" s="41" t="s">
        <v>26</v>
      </c>
      <c r="D2644" s="41" t="s">
        <v>271</v>
      </c>
      <c r="E2644" s="41" t="s">
        <v>271</v>
      </c>
      <c r="F2644" s="41" t="s">
        <v>764</v>
      </c>
      <c r="G2644" s="41">
        <v>9</v>
      </c>
      <c r="H2644" s="41">
        <v>9734.6118121047002</v>
      </c>
      <c r="I2644" s="41">
        <v>25637</v>
      </c>
      <c r="J2644" s="41">
        <v>778</v>
      </c>
      <c r="K2644" s="41">
        <v>510.17630000000003</v>
      </c>
      <c r="L2644" s="41">
        <v>15.482200000000001</v>
      </c>
      <c r="M2644" s="41"/>
      <c r="N2644" s="41"/>
      <c r="O2644" s="41"/>
      <c r="P2644" s="41"/>
      <c r="Q2644" s="41">
        <v>2445</v>
      </c>
      <c r="R2644" s="41">
        <v>43.765500000000003</v>
      </c>
      <c r="S2644" s="41"/>
      <c r="T2644" s="41"/>
      <c r="U2644" s="41">
        <v>28860</v>
      </c>
      <c r="V2644" s="41">
        <v>569.42399999999998</v>
      </c>
      <c r="W2644" s="41"/>
      <c r="X2644" s="41"/>
    </row>
    <row r="2645" spans="1:24" x14ac:dyDescent="0.35">
      <c r="A2645" s="41" t="s">
        <v>744</v>
      </c>
      <c r="B2645" s="41" t="s">
        <v>443</v>
      </c>
      <c r="C2645" s="41" t="s">
        <v>26</v>
      </c>
      <c r="D2645" s="41" t="s">
        <v>271</v>
      </c>
      <c r="E2645" s="41" t="s">
        <v>271</v>
      </c>
      <c r="F2645" s="41" t="s">
        <v>766</v>
      </c>
      <c r="G2645" s="41">
        <v>11</v>
      </c>
      <c r="H2645" s="41">
        <v>9734.6118121047002</v>
      </c>
      <c r="I2645" s="41">
        <v>24825</v>
      </c>
      <c r="J2645" s="41">
        <v>2607</v>
      </c>
      <c r="K2645" s="41">
        <v>494.01750000000004</v>
      </c>
      <c r="L2645" s="41">
        <v>51.879300000000001</v>
      </c>
      <c r="M2645" s="41"/>
      <c r="N2645" s="41"/>
      <c r="O2645" s="41"/>
      <c r="P2645" s="41"/>
      <c r="Q2645" s="41">
        <v>3438</v>
      </c>
      <c r="R2645" s="41">
        <v>61.540199999999999</v>
      </c>
      <c r="S2645" s="41"/>
      <c r="T2645" s="41"/>
      <c r="U2645" s="41">
        <v>30870</v>
      </c>
      <c r="V2645" s="41">
        <v>607.43700000000001</v>
      </c>
      <c r="W2645" s="41"/>
      <c r="X2645" s="41"/>
    </row>
    <row r="2646" spans="1:24" x14ac:dyDescent="0.35">
      <c r="A2646" s="41" t="s">
        <v>744</v>
      </c>
      <c r="B2646" s="41" t="s">
        <v>443</v>
      </c>
      <c r="C2646" s="41" t="s">
        <v>26</v>
      </c>
      <c r="D2646" s="41" t="s">
        <v>271</v>
      </c>
      <c r="E2646" s="41" t="s">
        <v>271</v>
      </c>
      <c r="F2646" s="41" t="s">
        <v>765</v>
      </c>
      <c r="G2646" s="41">
        <v>10</v>
      </c>
      <c r="H2646" s="41">
        <v>9734.6118121047002</v>
      </c>
      <c r="I2646" s="41">
        <v>23133</v>
      </c>
      <c r="J2646" s="41">
        <v>2651</v>
      </c>
      <c r="K2646" s="41">
        <v>460.3467</v>
      </c>
      <c r="L2646" s="41">
        <v>52.754899999999999</v>
      </c>
      <c r="M2646" s="41"/>
      <c r="N2646" s="41"/>
      <c r="O2646" s="41"/>
      <c r="P2646" s="41"/>
      <c r="Q2646" s="41">
        <v>3410</v>
      </c>
      <c r="R2646" s="41">
        <v>61.039000000000001</v>
      </c>
      <c r="S2646" s="41"/>
      <c r="T2646" s="41"/>
      <c r="U2646" s="41">
        <v>29194</v>
      </c>
      <c r="V2646" s="41">
        <v>574.14059999999995</v>
      </c>
      <c r="W2646" s="41"/>
      <c r="X2646" s="41"/>
    </row>
    <row r="2647" spans="1:24" x14ac:dyDescent="0.35">
      <c r="A2647" s="41" t="s">
        <v>744</v>
      </c>
      <c r="B2647" s="41" t="s">
        <v>443</v>
      </c>
      <c r="C2647" s="41" t="s">
        <v>26</v>
      </c>
      <c r="D2647" s="41" t="s">
        <v>271</v>
      </c>
      <c r="E2647" s="41" t="s">
        <v>271</v>
      </c>
      <c r="F2647" s="41" t="s">
        <v>759</v>
      </c>
      <c r="G2647" s="41">
        <v>4</v>
      </c>
      <c r="H2647" s="41">
        <v>9734.6118121047002</v>
      </c>
      <c r="I2647" s="41">
        <v>27186</v>
      </c>
      <c r="J2647" s="41">
        <v>2087</v>
      </c>
      <c r="K2647" s="41">
        <v>502.94099999999997</v>
      </c>
      <c r="L2647" s="41">
        <v>38.609499999999997</v>
      </c>
      <c r="M2647" s="41">
        <v>17659</v>
      </c>
      <c r="N2647" s="41">
        <v>1321</v>
      </c>
      <c r="O2647" s="41">
        <v>351.41410000000002</v>
      </c>
      <c r="P2647" s="41">
        <v>26.2879</v>
      </c>
      <c r="Q2647" s="41">
        <v>671</v>
      </c>
      <c r="R2647" s="41">
        <v>12.010899999999999</v>
      </c>
      <c r="S2647" s="41">
        <v>4582</v>
      </c>
      <c r="T2647" s="41">
        <v>100.804</v>
      </c>
      <c r="U2647" s="41">
        <v>29944</v>
      </c>
      <c r="V2647" s="41">
        <v>553.56139999999994</v>
      </c>
      <c r="W2647" s="41">
        <v>23562</v>
      </c>
      <c r="X2647" s="41">
        <v>478.50599999999997</v>
      </c>
    </row>
    <row r="2648" spans="1:24" x14ac:dyDescent="0.35">
      <c r="A2648" s="41" t="s">
        <v>744</v>
      </c>
      <c r="B2648" s="41" t="s">
        <v>443</v>
      </c>
      <c r="C2648" s="41" t="s">
        <v>26</v>
      </c>
      <c r="D2648" s="41" t="s">
        <v>271</v>
      </c>
      <c r="E2648" s="41" t="s">
        <v>271</v>
      </c>
      <c r="F2648" s="41" t="s">
        <v>758</v>
      </c>
      <c r="G2648" s="41">
        <v>3</v>
      </c>
      <c r="H2648" s="41">
        <v>9734.6118121047002</v>
      </c>
      <c r="I2648" s="41">
        <v>30398</v>
      </c>
      <c r="J2648" s="41">
        <v>1166</v>
      </c>
      <c r="K2648" s="41">
        <v>562.36299999999994</v>
      </c>
      <c r="L2648" s="41">
        <v>21.570999999999998</v>
      </c>
      <c r="M2648" s="41">
        <v>20505</v>
      </c>
      <c r="N2648" s="41">
        <v>1807</v>
      </c>
      <c r="O2648" s="41">
        <v>408.04950000000002</v>
      </c>
      <c r="P2648" s="41">
        <v>35.959299999999999</v>
      </c>
      <c r="Q2648" s="41">
        <v>0</v>
      </c>
      <c r="R2648" s="41">
        <v>0</v>
      </c>
      <c r="S2648" s="41">
        <v>3736</v>
      </c>
      <c r="T2648" s="41">
        <v>82.191999999999993</v>
      </c>
      <c r="U2648" s="41">
        <v>31564</v>
      </c>
      <c r="V2648" s="41">
        <v>583.93399999999997</v>
      </c>
      <c r="W2648" s="41">
        <v>26048</v>
      </c>
      <c r="X2648" s="41">
        <v>526.20079999999996</v>
      </c>
    </row>
    <row r="2649" spans="1:24" x14ac:dyDescent="0.35">
      <c r="A2649" s="41" t="s">
        <v>744</v>
      </c>
      <c r="B2649" s="41" t="s">
        <v>443</v>
      </c>
      <c r="C2649" s="41" t="s">
        <v>26</v>
      </c>
      <c r="D2649" s="41" t="s">
        <v>271</v>
      </c>
      <c r="E2649" s="41" t="s">
        <v>271</v>
      </c>
      <c r="F2649" s="41" t="s">
        <v>767</v>
      </c>
      <c r="G2649" s="41">
        <v>12</v>
      </c>
      <c r="H2649" s="41">
        <v>9734.6118121047002</v>
      </c>
      <c r="I2649" s="41">
        <v>22268</v>
      </c>
      <c r="J2649" s="41">
        <v>2154</v>
      </c>
      <c r="K2649" s="41">
        <v>443.13320000000004</v>
      </c>
      <c r="L2649" s="41">
        <v>42.864600000000003</v>
      </c>
      <c r="M2649" s="41"/>
      <c r="N2649" s="41"/>
      <c r="O2649" s="41"/>
      <c r="P2649" s="41"/>
      <c r="Q2649" s="41">
        <v>3826</v>
      </c>
      <c r="R2649" s="41">
        <v>68.485399999999998</v>
      </c>
      <c r="S2649" s="41"/>
      <c r="T2649" s="41"/>
      <c r="U2649" s="41">
        <v>28248</v>
      </c>
      <c r="V2649" s="41">
        <v>554.48320000000001</v>
      </c>
      <c r="W2649" s="41"/>
      <c r="X2649" s="41"/>
    </row>
    <row r="2650" spans="1:24" x14ac:dyDescent="0.35">
      <c r="A2650" s="41" t="s">
        <v>744</v>
      </c>
      <c r="B2650" s="41" t="s">
        <v>443</v>
      </c>
      <c r="C2650" s="41" t="s">
        <v>26</v>
      </c>
      <c r="D2650" s="41" t="s">
        <v>271</v>
      </c>
      <c r="E2650" s="41" t="s">
        <v>271</v>
      </c>
      <c r="F2650" s="41" t="s">
        <v>757</v>
      </c>
      <c r="G2650" s="41">
        <v>2</v>
      </c>
      <c r="H2650" s="41">
        <v>9734.6118121047002</v>
      </c>
      <c r="I2650" s="41">
        <v>44427</v>
      </c>
      <c r="J2650" s="41">
        <v>1017</v>
      </c>
      <c r="K2650" s="41">
        <v>821.89949999999999</v>
      </c>
      <c r="L2650" s="41">
        <v>18.814499999999999</v>
      </c>
      <c r="M2650" s="41">
        <v>18072</v>
      </c>
      <c r="N2650" s="41">
        <v>1359</v>
      </c>
      <c r="O2650" s="41">
        <v>359.63280000000003</v>
      </c>
      <c r="P2650" s="41">
        <v>27.0441</v>
      </c>
      <c r="Q2650" s="41">
        <v>0</v>
      </c>
      <c r="R2650" s="41">
        <v>0</v>
      </c>
      <c r="S2650" s="41">
        <v>3983</v>
      </c>
      <c r="T2650" s="41">
        <v>87.626000000000005</v>
      </c>
      <c r="U2650" s="41">
        <v>45444</v>
      </c>
      <c r="V2650" s="41">
        <v>840.71399999999994</v>
      </c>
      <c r="W2650" s="41">
        <v>23414</v>
      </c>
      <c r="X2650" s="41">
        <v>474.30290000000002</v>
      </c>
    </row>
    <row r="2651" spans="1:24" x14ac:dyDescent="0.35">
      <c r="A2651" s="41" t="s">
        <v>744</v>
      </c>
      <c r="B2651" s="41" t="s">
        <v>443</v>
      </c>
      <c r="C2651" s="41" t="s">
        <v>26</v>
      </c>
      <c r="D2651" s="41" t="s">
        <v>271</v>
      </c>
      <c r="E2651" s="41" t="s">
        <v>271</v>
      </c>
      <c r="F2651" s="41" t="s">
        <v>763</v>
      </c>
      <c r="G2651" s="41">
        <v>8</v>
      </c>
      <c r="H2651" s="41">
        <v>9734.6118121047002</v>
      </c>
      <c r="I2651" s="41">
        <v>33041</v>
      </c>
      <c r="J2651" s="41">
        <v>2055</v>
      </c>
      <c r="K2651" s="41">
        <v>657.51589999999999</v>
      </c>
      <c r="L2651" s="41">
        <v>40.894500000000001</v>
      </c>
      <c r="M2651" s="41"/>
      <c r="N2651" s="41"/>
      <c r="O2651" s="41"/>
      <c r="P2651" s="41"/>
      <c r="Q2651" s="41">
        <v>2701</v>
      </c>
      <c r="R2651" s="41">
        <v>48.347900000000003</v>
      </c>
      <c r="S2651" s="41"/>
      <c r="T2651" s="41"/>
      <c r="U2651" s="41">
        <v>37797</v>
      </c>
      <c r="V2651" s="41">
        <v>746.75829999999996</v>
      </c>
      <c r="W2651" s="41"/>
      <c r="X2651" s="41"/>
    </row>
    <row r="2652" spans="1:24" x14ac:dyDescent="0.35">
      <c r="A2652" s="41" t="s">
        <v>744</v>
      </c>
      <c r="B2652" s="41" t="s">
        <v>443</v>
      </c>
      <c r="C2652" s="41" t="s">
        <v>26</v>
      </c>
      <c r="D2652" s="41" t="s">
        <v>271</v>
      </c>
      <c r="E2652" s="41" t="s">
        <v>271</v>
      </c>
      <c r="F2652" s="41" t="s">
        <v>762</v>
      </c>
      <c r="G2652" s="41">
        <v>7</v>
      </c>
      <c r="H2652" s="41">
        <v>9734.6118121047002</v>
      </c>
      <c r="I2652" s="41">
        <v>34413</v>
      </c>
      <c r="J2652" s="41">
        <v>6682</v>
      </c>
      <c r="K2652" s="41">
        <v>684.81870000000004</v>
      </c>
      <c r="L2652" s="41">
        <v>132.9718</v>
      </c>
      <c r="M2652" s="41">
        <v>0</v>
      </c>
      <c r="N2652" s="41">
        <v>4893</v>
      </c>
      <c r="O2652" s="41">
        <v>0</v>
      </c>
      <c r="P2652" s="41">
        <v>110.0925</v>
      </c>
      <c r="Q2652" s="41">
        <v>2534</v>
      </c>
      <c r="R2652" s="41">
        <v>45.358600000000003</v>
      </c>
      <c r="S2652" s="41">
        <v>4876</v>
      </c>
      <c r="T2652" s="41">
        <v>107.27200000000001</v>
      </c>
      <c r="U2652" s="41">
        <v>43629</v>
      </c>
      <c r="V2652" s="41">
        <v>863.14910000000009</v>
      </c>
      <c r="W2652" s="41">
        <v>9769</v>
      </c>
      <c r="X2652" s="41">
        <v>217.36450000000002</v>
      </c>
    </row>
    <row r="2653" spans="1:24" x14ac:dyDescent="0.35">
      <c r="A2653" s="41" t="s">
        <v>744</v>
      </c>
      <c r="B2653" s="41" t="s">
        <v>443</v>
      </c>
      <c r="C2653" s="41" t="s">
        <v>26</v>
      </c>
      <c r="D2653" s="41" t="s">
        <v>271</v>
      </c>
      <c r="E2653" s="41" t="s">
        <v>271</v>
      </c>
      <c r="F2653" s="41" t="s">
        <v>761</v>
      </c>
      <c r="G2653" s="41">
        <v>6</v>
      </c>
      <c r="H2653" s="41">
        <v>9734.6118121047002</v>
      </c>
      <c r="I2653" s="41">
        <v>49165</v>
      </c>
      <c r="J2653" s="41">
        <v>4248</v>
      </c>
      <c r="K2653" s="41">
        <v>978.38350000000003</v>
      </c>
      <c r="L2653" s="41">
        <v>84.535200000000003</v>
      </c>
      <c r="M2653" s="41">
        <v>25473</v>
      </c>
      <c r="N2653" s="41">
        <v>2699</v>
      </c>
      <c r="O2653" s="41">
        <v>573.14249999999993</v>
      </c>
      <c r="P2653" s="41">
        <v>60.727499999999999</v>
      </c>
      <c r="Q2653" s="41">
        <v>1827</v>
      </c>
      <c r="R2653" s="41">
        <v>32.703299999999999</v>
      </c>
      <c r="S2653" s="41">
        <v>4448</v>
      </c>
      <c r="T2653" s="41">
        <v>97.855999999999995</v>
      </c>
      <c r="U2653" s="41">
        <v>55240</v>
      </c>
      <c r="V2653" s="41">
        <v>1095.6219999999998</v>
      </c>
      <c r="W2653" s="41">
        <v>32620</v>
      </c>
      <c r="X2653" s="41">
        <v>731.72599999999989</v>
      </c>
    </row>
    <row r="2654" spans="1:24" x14ac:dyDescent="0.35">
      <c r="A2654" s="41" t="s">
        <v>272</v>
      </c>
      <c r="B2654" s="41" t="s">
        <v>491</v>
      </c>
      <c r="C2654" s="41" t="s">
        <v>16</v>
      </c>
      <c r="D2654" s="41" t="s">
        <v>273</v>
      </c>
      <c r="E2654" s="41" t="s">
        <v>273</v>
      </c>
      <c r="F2654" s="41" t="s">
        <v>756</v>
      </c>
      <c r="G2654" s="41">
        <v>1</v>
      </c>
      <c r="H2654" s="41">
        <v>6651.0969103473899</v>
      </c>
      <c r="I2654" s="41">
        <v>14715</v>
      </c>
      <c r="J2654" s="41">
        <v>0</v>
      </c>
      <c r="K2654" s="41">
        <v>272.22749999999996</v>
      </c>
      <c r="L2654" s="41">
        <v>0</v>
      </c>
      <c r="M2654" s="41">
        <v>174</v>
      </c>
      <c r="N2654" s="41">
        <v>800</v>
      </c>
      <c r="O2654" s="41">
        <v>3.4626000000000001</v>
      </c>
      <c r="P2654" s="41">
        <v>15.920000000000002</v>
      </c>
      <c r="Q2654" s="41">
        <v>12251</v>
      </c>
      <c r="R2654" s="41">
        <v>219.2929</v>
      </c>
      <c r="S2654" s="41">
        <v>4291</v>
      </c>
      <c r="T2654" s="41">
        <v>94.402000000000001</v>
      </c>
      <c r="U2654" s="41">
        <v>26966</v>
      </c>
      <c r="V2654" s="41">
        <v>491.5204</v>
      </c>
      <c r="W2654" s="41">
        <v>5265</v>
      </c>
      <c r="X2654" s="41">
        <v>113.78460000000001</v>
      </c>
    </row>
    <row r="2655" spans="1:24" x14ac:dyDescent="0.35">
      <c r="A2655" s="41" t="s">
        <v>272</v>
      </c>
      <c r="B2655" s="41" t="s">
        <v>491</v>
      </c>
      <c r="C2655" s="41" t="s">
        <v>16</v>
      </c>
      <c r="D2655" s="41" t="s">
        <v>273</v>
      </c>
      <c r="E2655" s="41" t="s">
        <v>273</v>
      </c>
      <c r="F2655" s="41" t="s">
        <v>760</v>
      </c>
      <c r="G2655" s="41">
        <v>5</v>
      </c>
      <c r="H2655" s="41">
        <v>6651.0969103473899</v>
      </c>
      <c r="I2655" s="41">
        <v>257</v>
      </c>
      <c r="J2655" s="41">
        <v>501</v>
      </c>
      <c r="K2655" s="41">
        <v>4.7545000000000002</v>
      </c>
      <c r="L2655" s="41">
        <v>9.2684999999999995</v>
      </c>
      <c r="M2655" s="41">
        <v>192</v>
      </c>
      <c r="N2655" s="41">
        <v>2</v>
      </c>
      <c r="O2655" s="41">
        <v>3.8208000000000002</v>
      </c>
      <c r="P2655" s="41">
        <v>3.9800000000000002E-2</v>
      </c>
      <c r="Q2655" s="41">
        <v>6266</v>
      </c>
      <c r="R2655" s="41">
        <v>112.1614</v>
      </c>
      <c r="S2655" s="41">
        <v>5620</v>
      </c>
      <c r="T2655" s="41">
        <v>123.64</v>
      </c>
      <c r="U2655" s="41">
        <v>7024</v>
      </c>
      <c r="V2655" s="41">
        <v>126.1844</v>
      </c>
      <c r="W2655" s="41">
        <v>5814</v>
      </c>
      <c r="X2655" s="41">
        <v>127.50060000000001</v>
      </c>
    </row>
    <row r="2656" spans="1:24" x14ac:dyDescent="0.35">
      <c r="A2656" s="41" t="s">
        <v>272</v>
      </c>
      <c r="B2656" s="41" t="s">
        <v>491</v>
      </c>
      <c r="C2656" s="41" t="s">
        <v>16</v>
      </c>
      <c r="D2656" s="41" t="s">
        <v>273</v>
      </c>
      <c r="E2656" s="41" t="s">
        <v>273</v>
      </c>
      <c r="F2656" s="41" t="s">
        <v>764</v>
      </c>
      <c r="G2656" s="41">
        <v>9</v>
      </c>
      <c r="H2656" s="41">
        <v>6651.0969103473899</v>
      </c>
      <c r="I2656" s="41">
        <v>131</v>
      </c>
      <c r="J2656" s="41">
        <v>534</v>
      </c>
      <c r="K2656" s="41">
        <v>2.6069</v>
      </c>
      <c r="L2656" s="41">
        <v>10.6266</v>
      </c>
      <c r="M2656" s="41"/>
      <c r="N2656" s="41"/>
      <c r="O2656" s="41"/>
      <c r="P2656" s="41"/>
      <c r="Q2656" s="41">
        <v>3274</v>
      </c>
      <c r="R2656" s="41">
        <v>58.604599999999998</v>
      </c>
      <c r="S2656" s="41"/>
      <c r="T2656" s="41"/>
      <c r="U2656" s="41">
        <v>3939</v>
      </c>
      <c r="V2656" s="41">
        <v>71.838099999999997</v>
      </c>
      <c r="W2656" s="41"/>
      <c r="X2656" s="41"/>
    </row>
    <row r="2657" spans="1:24" x14ac:dyDescent="0.35">
      <c r="A2657" s="41" t="s">
        <v>272</v>
      </c>
      <c r="B2657" s="41" t="s">
        <v>491</v>
      </c>
      <c r="C2657" s="41" t="s">
        <v>16</v>
      </c>
      <c r="D2657" s="41" t="s">
        <v>273</v>
      </c>
      <c r="E2657" s="41" t="s">
        <v>273</v>
      </c>
      <c r="F2657" s="41" t="s">
        <v>766</v>
      </c>
      <c r="G2657" s="41">
        <v>11</v>
      </c>
      <c r="H2657" s="41">
        <v>6651.0969103473899</v>
      </c>
      <c r="I2657" s="41">
        <v>1779</v>
      </c>
      <c r="J2657" s="41">
        <v>1</v>
      </c>
      <c r="K2657" s="41">
        <v>35.402100000000004</v>
      </c>
      <c r="L2657" s="41">
        <v>1.9900000000000001E-2</v>
      </c>
      <c r="M2657" s="41"/>
      <c r="N2657" s="41"/>
      <c r="O2657" s="41"/>
      <c r="P2657" s="41"/>
      <c r="Q2657" s="41">
        <v>6984</v>
      </c>
      <c r="R2657" s="41">
        <v>125.0136</v>
      </c>
      <c r="S2657" s="41"/>
      <c r="T2657" s="41"/>
      <c r="U2657" s="41">
        <v>8764</v>
      </c>
      <c r="V2657" s="41">
        <v>160.43559999999999</v>
      </c>
      <c r="W2657" s="41"/>
      <c r="X2657" s="41"/>
    </row>
    <row r="2658" spans="1:24" x14ac:dyDescent="0.35">
      <c r="A2658" s="41" t="s">
        <v>272</v>
      </c>
      <c r="B2658" s="41" t="s">
        <v>491</v>
      </c>
      <c r="C2658" s="41" t="s">
        <v>16</v>
      </c>
      <c r="D2658" s="41" t="s">
        <v>273</v>
      </c>
      <c r="E2658" s="41" t="s">
        <v>273</v>
      </c>
      <c r="F2658" s="41" t="s">
        <v>765</v>
      </c>
      <c r="G2658" s="41">
        <v>10</v>
      </c>
      <c r="H2658" s="41">
        <v>6651.0969103473899</v>
      </c>
      <c r="I2658" s="41">
        <v>170</v>
      </c>
      <c r="J2658" s="41">
        <v>1458</v>
      </c>
      <c r="K2658" s="41">
        <v>3.383</v>
      </c>
      <c r="L2658" s="41">
        <v>29.014200000000002</v>
      </c>
      <c r="M2658" s="41"/>
      <c r="N2658" s="41"/>
      <c r="O2658" s="41"/>
      <c r="P2658" s="41"/>
      <c r="Q2658" s="41">
        <v>11625</v>
      </c>
      <c r="R2658" s="41">
        <v>208.08750000000001</v>
      </c>
      <c r="S2658" s="41"/>
      <c r="T2658" s="41"/>
      <c r="U2658" s="41">
        <v>13253</v>
      </c>
      <c r="V2658" s="41">
        <v>240.4847</v>
      </c>
      <c r="W2658" s="41"/>
      <c r="X2658" s="41"/>
    </row>
    <row r="2659" spans="1:24" x14ac:dyDescent="0.35">
      <c r="A2659" s="41" t="s">
        <v>272</v>
      </c>
      <c r="B2659" s="41" t="s">
        <v>491</v>
      </c>
      <c r="C2659" s="41" t="s">
        <v>16</v>
      </c>
      <c r="D2659" s="41" t="s">
        <v>273</v>
      </c>
      <c r="E2659" s="41" t="s">
        <v>273</v>
      </c>
      <c r="F2659" s="41" t="s">
        <v>759</v>
      </c>
      <c r="G2659" s="41">
        <v>4</v>
      </c>
      <c r="H2659" s="41">
        <v>6651.0969103473899</v>
      </c>
      <c r="I2659" s="41">
        <v>138</v>
      </c>
      <c r="J2659" s="41">
        <v>661</v>
      </c>
      <c r="K2659" s="41">
        <v>2.5529999999999999</v>
      </c>
      <c r="L2659" s="41">
        <v>12.228499999999999</v>
      </c>
      <c r="M2659" s="41">
        <v>506</v>
      </c>
      <c r="N2659" s="41">
        <v>294</v>
      </c>
      <c r="O2659" s="41">
        <v>10.0694</v>
      </c>
      <c r="P2659" s="41">
        <v>5.8506</v>
      </c>
      <c r="Q2659" s="41">
        <v>5008</v>
      </c>
      <c r="R2659" s="41">
        <v>89.643199999999993</v>
      </c>
      <c r="S2659" s="41">
        <v>7657</v>
      </c>
      <c r="T2659" s="41">
        <v>168.45400000000001</v>
      </c>
      <c r="U2659" s="41">
        <v>5807</v>
      </c>
      <c r="V2659" s="41">
        <v>104.42469999999999</v>
      </c>
      <c r="W2659" s="41">
        <v>8457</v>
      </c>
      <c r="X2659" s="41">
        <v>184.374</v>
      </c>
    </row>
    <row r="2660" spans="1:24" x14ac:dyDescent="0.35">
      <c r="A2660" s="41" t="s">
        <v>272</v>
      </c>
      <c r="B2660" s="41" t="s">
        <v>491</v>
      </c>
      <c r="C2660" s="41" t="s">
        <v>16</v>
      </c>
      <c r="D2660" s="41" t="s">
        <v>273</v>
      </c>
      <c r="E2660" s="41" t="s">
        <v>273</v>
      </c>
      <c r="F2660" s="41" t="s">
        <v>758</v>
      </c>
      <c r="G2660" s="41">
        <v>3</v>
      </c>
      <c r="H2660" s="41">
        <v>6651.0969103473899</v>
      </c>
      <c r="I2660" s="41">
        <v>190</v>
      </c>
      <c r="J2660" s="41">
        <v>915</v>
      </c>
      <c r="K2660" s="41">
        <v>3.5149999999999997</v>
      </c>
      <c r="L2660" s="41">
        <v>16.927499999999998</v>
      </c>
      <c r="M2660" s="41">
        <v>1009</v>
      </c>
      <c r="N2660" s="41">
        <v>5</v>
      </c>
      <c r="O2660" s="41">
        <v>20.0791</v>
      </c>
      <c r="P2660" s="41">
        <v>9.9500000000000005E-2</v>
      </c>
      <c r="Q2660" s="41">
        <v>5674</v>
      </c>
      <c r="R2660" s="41">
        <v>101.5646</v>
      </c>
      <c r="S2660" s="41">
        <v>6962</v>
      </c>
      <c r="T2660" s="41">
        <v>153.16399999999999</v>
      </c>
      <c r="U2660" s="41">
        <v>6779</v>
      </c>
      <c r="V2660" s="41">
        <v>122.00709999999999</v>
      </c>
      <c r="W2660" s="41">
        <v>7976</v>
      </c>
      <c r="X2660" s="41">
        <v>173.34259999999998</v>
      </c>
    </row>
    <row r="2661" spans="1:24" x14ac:dyDescent="0.35">
      <c r="A2661" s="41" t="s">
        <v>272</v>
      </c>
      <c r="B2661" s="41" t="s">
        <v>491</v>
      </c>
      <c r="C2661" s="41" t="s">
        <v>16</v>
      </c>
      <c r="D2661" s="41" t="s">
        <v>273</v>
      </c>
      <c r="E2661" s="41" t="s">
        <v>273</v>
      </c>
      <c r="F2661" s="41" t="s">
        <v>767</v>
      </c>
      <c r="G2661" s="41">
        <v>12</v>
      </c>
      <c r="H2661" s="41">
        <v>6651.0969103473899</v>
      </c>
      <c r="I2661" s="41">
        <v>145</v>
      </c>
      <c r="J2661" s="41">
        <v>480</v>
      </c>
      <c r="K2661" s="41">
        <v>2.8855</v>
      </c>
      <c r="L2661" s="41">
        <v>9.5519999999999996</v>
      </c>
      <c r="M2661" s="41"/>
      <c r="N2661" s="41"/>
      <c r="O2661" s="41"/>
      <c r="P2661" s="41"/>
      <c r="Q2661" s="41">
        <v>14593</v>
      </c>
      <c r="R2661" s="41">
        <v>261.21469999999999</v>
      </c>
      <c r="S2661" s="41"/>
      <c r="T2661" s="41"/>
      <c r="U2661" s="41">
        <v>15218</v>
      </c>
      <c r="V2661" s="41">
        <v>273.65219999999999</v>
      </c>
      <c r="W2661" s="41"/>
      <c r="X2661" s="41"/>
    </row>
    <row r="2662" spans="1:24" x14ac:dyDescent="0.35">
      <c r="A2662" s="41" t="s">
        <v>272</v>
      </c>
      <c r="B2662" s="41" t="s">
        <v>491</v>
      </c>
      <c r="C2662" s="41" t="s">
        <v>16</v>
      </c>
      <c r="D2662" s="41" t="s">
        <v>273</v>
      </c>
      <c r="E2662" s="41" t="s">
        <v>273</v>
      </c>
      <c r="F2662" s="41" t="s">
        <v>757</v>
      </c>
      <c r="G2662" s="41">
        <v>2</v>
      </c>
      <c r="H2662" s="41">
        <v>6651.0969103473899</v>
      </c>
      <c r="I2662" s="41">
        <v>16599</v>
      </c>
      <c r="J2662" s="41">
        <v>535</v>
      </c>
      <c r="K2662" s="41">
        <v>307.08150000000001</v>
      </c>
      <c r="L2662" s="41">
        <v>9.8974999999999991</v>
      </c>
      <c r="M2662" s="41">
        <v>409</v>
      </c>
      <c r="N2662" s="41">
        <v>294</v>
      </c>
      <c r="O2662" s="41">
        <v>8.1391000000000009</v>
      </c>
      <c r="P2662" s="41">
        <v>5.8506</v>
      </c>
      <c r="Q2662" s="41">
        <v>9482</v>
      </c>
      <c r="R2662" s="41">
        <v>169.7278</v>
      </c>
      <c r="S2662" s="41">
        <v>4123</v>
      </c>
      <c r="T2662" s="41">
        <v>90.706000000000003</v>
      </c>
      <c r="U2662" s="41">
        <v>26616</v>
      </c>
      <c r="V2662" s="41">
        <v>486.70679999999999</v>
      </c>
      <c r="W2662" s="41">
        <v>4826</v>
      </c>
      <c r="X2662" s="41">
        <v>104.6957</v>
      </c>
    </row>
    <row r="2663" spans="1:24" x14ac:dyDescent="0.35">
      <c r="A2663" s="41" t="s">
        <v>272</v>
      </c>
      <c r="B2663" s="41" t="s">
        <v>491</v>
      </c>
      <c r="C2663" s="41" t="s">
        <v>16</v>
      </c>
      <c r="D2663" s="41" t="s">
        <v>273</v>
      </c>
      <c r="E2663" s="41" t="s">
        <v>273</v>
      </c>
      <c r="F2663" s="41" t="s">
        <v>763</v>
      </c>
      <c r="G2663" s="41">
        <v>8</v>
      </c>
      <c r="H2663" s="41">
        <v>6651.0969103473899</v>
      </c>
      <c r="I2663" s="41">
        <v>209</v>
      </c>
      <c r="J2663" s="41">
        <v>0</v>
      </c>
      <c r="K2663" s="41">
        <v>4.1591000000000005</v>
      </c>
      <c r="L2663" s="41">
        <v>0</v>
      </c>
      <c r="M2663" s="41"/>
      <c r="N2663" s="41"/>
      <c r="O2663" s="41"/>
      <c r="P2663" s="41"/>
      <c r="Q2663" s="41">
        <v>5702</v>
      </c>
      <c r="R2663" s="41">
        <v>102.0658</v>
      </c>
      <c r="S2663" s="41"/>
      <c r="T2663" s="41"/>
      <c r="U2663" s="41">
        <v>5911</v>
      </c>
      <c r="V2663" s="41">
        <v>106.22489999999999</v>
      </c>
      <c r="W2663" s="41"/>
      <c r="X2663" s="41"/>
    </row>
    <row r="2664" spans="1:24" x14ac:dyDescent="0.35">
      <c r="A2664" s="41" t="s">
        <v>272</v>
      </c>
      <c r="B2664" s="41" t="s">
        <v>491</v>
      </c>
      <c r="C2664" s="41" t="s">
        <v>16</v>
      </c>
      <c r="D2664" s="41" t="s">
        <v>273</v>
      </c>
      <c r="E2664" s="41" t="s">
        <v>273</v>
      </c>
      <c r="F2664" s="41" t="s">
        <v>762</v>
      </c>
      <c r="G2664" s="41">
        <v>7</v>
      </c>
      <c r="H2664" s="41">
        <v>6651.0969103473899</v>
      </c>
      <c r="I2664" s="41">
        <v>224</v>
      </c>
      <c r="J2664" s="41">
        <v>1097</v>
      </c>
      <c r="K2664" s="41">
        <v>4.4576000000000002</v>
      </c>
      <c r="L2664" s="41">
        <v>21.830300000000001</v>
      </c>
      <c r="M2664" s="41">
        <v>0</v>
      </c>
      <c r="N2664" s="41">
        <v>824</v>
      </c>
      <c r="O2664" s="41">
        <v>0</v>
      </c>
      <c r="P2664" s="41">
        <v>18.54</v>
      </c>
      <c r="Q2664" s="41">
        <v>12092</v>
      </c>
      <c r="R2664" s="41">
        <v>216.4468</v>
      </c>
      <c r="S2664" s="41">
        <v>8313</v>
      </c>
      <c r="T2664" s="41">
        <v>182.886</v>
      </c>
      <c r="U2664" s="41">
        <v>13413</v>
      </c>
      <c r="V2664" s="41">
        <v>242.7347</v>
      </c>
      <c r="W2664" s="41">
        <v>9137</v>
      </c>
      <c r="X2664" s="41">
        <v>201.42599999999999</v>
      </c>
    </row>
    <row r="2665" spans="1:24" x14ac:dyDescent="0.35">
      <c r="A2665" s="41" t="s">
        <v>272</v>
      </c>
      <c r="B2665" s="41" t="s">
        <v>491</v>
      </c>
      <c r="C2665" s="41" t="s">
        <v>16</v>
      </c>
      <c r="D2665" s="41" t="s">
        <v>273</v>
      </c>
      <c r="E2665" s="41" t="s">
        <v>273</v>
      </c>
      <c r="F2665" s="41" t="s">
        <v>761</v>
      </c>
      <c r="G2665" s="41">
        <v>6</v>
      </c>
      <c r="H2665" s="41">
        <v>6651.0969103473899</v>
      </c>
      <c r="I2665" s="41">
        <v>126</v>
      </c>
      <c r="J2665" s="41">
        <v>268</v>
      </c>
      <c r="K2665" s="41">
        <v>2.5074000000000001</v>
      </c>
      <c r="L2665" s="41">
        <v>5.3332000000000006</v>
      </c>
      <c r="M2665" s="41">
        <v>992</v>
      </c>
      <c r="N2665" s="41">
        <v>192</v>
      </c>
      <c r="O2665" s="41">
        <v>22.32</v>
      </c>
      <c r="P2665" s="41">
        <v>4.32</v>
      </c>
      <c r="Q2665" s="41">
        <v>7766</v>
      </c>
      <c r="R2665" s="41">
        <v>139.01140000000001</v>
      </c>
      <c r="S2665" s="41">
        <v>10736</v>
      </c>
      <c r="T2665" s="41">
        <v>236.19200000000001</v>
      </c>
      <c r="U2665" s="41">
        <v>8160</v>
      </c>
      <c r="V2665" s="41">
        <v>146.852</v>
      </c>
      <c r="W2665" s="41">
        <v>11920</v>
      </c>
      <c r="X2665" s="41">
        <v>262.83199999999999</v>
      </c>
    </row>
    <row r="2666" spans="1:24" x14ac:dyDescent="0.35">
      <c r="A2666" s="41" t="s">
        <v>571</v>
      </c>
      <c r="B2666" s="41" t="s">
        <v>431</v>
      </c>
      <c r="C2666" s="41" t="s">
        <v>18</v>
      </c>
      <c r="D2666" s="41" t="s">
        <v>274</v>
      </c>
      <c r="E2666" s="41" t="s">
        <v>274</v>
      </c>
      <c r="F2666" s="41" t="s">
        <v>756</v>
      </c>
      <c r="G2666" s="41">
        <v>1</v>
      </c>
      <c r="H2666" s="41">
        <v>6912.0116249509401</v>
      </c>
      <c r="I2666" s="41">
        <v>4922</v>
      </c>
      <c r="J2666" s="41">
        <v>5</v>
      </c>
      <c r="K2666" s="41">
        <v>91.057000000000002</v>
      </c>
      <c r="L2666" s="41">
        <v>9.2499999999999999E-2</v>
      </c>
      <c r="M2666" s="41">
        <v>4892</v>
      </c>
      <c r="N2666" s="41">
        <v>0</v>
      </c>
      <c r="O2666" s="41">
        <v>97.350800000000007</v>
      </c>
      <c r="P2666" s="41">
        <v>0</v>
      </c>
      <c r="Q2666" s="41">
        <v>0</v>
      </c>
      <c r="R2666" s="41">
        <v>0</v>
      </c>
      <c r="S2666" s="41">
        <v>0</v>
      </c>
      <c r="T2666" s="41">
        <v>0</v>
      </c>
      <c r="U2666" s="41">
        <v>4927</v>
      </c>
      <c r="V2666" s="41">
        <v>91.149500000000003</v>
      </c>
      <c r="W2666" s="41">
        <v>4892</v>
      </c>
      <c r="X2666" s="41">
        <v>97.350800000000007</v>
      </c>
    </row>
    <row r="2667" spans="1:24" x14ac:dyDescent="0.35">
      <c r="A2667" s="41" t="s">
        <v>571</v>
      </c>
      <c r="B2667" s="41" t="s">
        <v>431</v>
      </c>
      <c r="C2667" s="41" t="s">
        <v>18</v>
      </c>
      <c r="D2667" s="41" t="s">
        <v>274</v>
      </c>
      <c r="E2667" s="41" t="s">
        <v>274</v>
      </c>
      <c r="F2667" s="41" t="s">
        <v>760</v>
      </c>
      <c r="G2667" s="41">
        <v>5</v>
      </c>
      <c r="H2667" s="41">
        <v>6912.0116249509401</v>
      </c>
      <c r="I2667" s="41">
        <v>5242</v>
      </c>
      <c r="J2667" s="41">
        <v>0</v>
      </c>
      <c r="K2667" s="41">
        <v>96.97699999999999</v>
      </c>
      <c r="L2667" s="41">
        <v>0</v>
      </c>
      <c r="M2667" s="41">
        <v>5007</v>
      </c>
      <c r="N2667" s="41">
        <v>0</v>
      </c>
      <c r="O2667" s="41">
        <v>99.639300000000006</v>
      </c>
      <c r="P2667" s="41">
        <v>0</v>
      </c>
      <c r="Q2667" s="41">
        <v>0</v>
      </c>
      <c r="R2667" s="41">
        <v>0</v>
      </c>
      <c r="S2667" s="41">
        <v>0</v>
      </c>
      <c r="T2667" s="41">
        <v>0</v>
      </c>
      <c r="U2667" s="41">
        <v>5242</v>
      </c>
      <c r="V2667" s="41">
        <v>96.97699999999999</v>
      </c>
      <c r="W2667" s="41">
        <v>5007</v>
      </c>
      <c r="X2667" s="41">
        <v>99.639300000000006</v>
      </c>
    </row>
    <row r="2668" spans="1:24" x14ac:dyDescent="0.35">
      <c r="A2668" s="41" t="s">
        <v>571</v>
      </c>
      <c r="B2668" s="41" t="s">
        <v>431</v>
      </c>
      <c r="C2668" s="41" t="s">
        <v>18</v>
      </c>
      <c r="D2668" s="41" t="s">
        <v>274</v>
      </c>
      <c r="E2668" s="41" t="s">
        <v>274</v>
      </c>
      <c r="F2668" s="41" t="s">
        <v>764</v>
      </c>
      <c r="G2668" s="41">
        <v>9</v>
      </c>
      <c r="H2668" s="41">
        <v>6912.0116249509401</v>
      </c>
      <c r="I2668" s="41">
        <v>46092</v>
      </c>
      <c r="J2668" s="41">
        <v>0</v>
      </c>
      <c r="K2668" s="41">
        <v>917.23080000000004</v>
      </c>
      <c r="L2668" s="41">
        <v>0</v>
      </c>
      <c r="M2668" s="41"/>
      <c r="N2668" s="41"/>
      <c r="O2668" s="41"/>
      <c r="P2668" s="41"/>
      <c r="Q2668" s="41">
        <v>0</v>
      </c>
      <c r="R2668" s="41">
        <v>0</v>
      </c>
      <c r="S2668" s="41"/>
      <c r="T2668" s="41"/>
      <c r="U2668" s="41">
        <v>46092</v>
      </c>
      <c r="V2668" s="41">
        <v>917.23080000000004</v>
      </c>
      <c r="W2668" s="41"/>
      <c r="X2668" s="41"/>
    </row>
    <row r="2669" spans="1:24" x14ac:dyDescent="0.35">
      <c r="A2669" s="41" t="s">
        <v>571</v>
      </c>
      <c r="B2669" s="41" t="s">
        <v>431</v>
      </c>
      <c r="C2669" s="41" t="s">
        <v>18</v>
      </c>
      <c r="D2669" s="41" t="s">
        <v>274</v>
      </c>
      <c r="E2669" s="41" t="s">
        <v>274</v>
      </c>
      <c r="F2669" s="41" t="s">
        <v>766</v>
      </c>
      <c r="G2669" s="41">
        <v>11</v>
      </c>
      <c r="H2669" s="41">
        <v>6912.0116249509401</v>
      </c>
      <c r="I2669" s="41">
        <v>7960</v>
      </c>
      <c r="J2669" s="41">
        <v>0</v>
      </c>
      <c r="K2669" s="41">
        <v>158.404</v>
      </c>
      <c r="L2669" s="41">
        <v>0</v>
      </c>
      <c r="M2669" s="41"/>
      <c r="N2669" s="41"/>
      <c r="O2669" s="41"/>
      <c r="P2669" s="41"/>
      <c r="Q2669" s="41">
        <v>0</v>
      </c>
      <c r="R2669" s="41">
        <v>0</v>
      </c>
      <c r="S2669" s="41"/>
      <c r="T2669" s="41"/>
      <c r="U2669" s="41">
        <v>7960</v>
      </c>
      <c r="V2669" s="41">
        <v>158.404</v>
      </c>
      <c r="W2669" s="41"/>
      <c r="X2669" s="41"/>
    </row>
    <row r="2670" spans="1:24" x14ac:dyDescent="0.35">
      <c r="A2670" s="41" t="s">
        <v>571</v>
      </c>
      <c r="B2670" s="41" t="s">
        <v>431</v>
      </c>
      <c r="C2670" s="41" t="s">
        <v>18</v>
      </c>
      <c r="D2670" s="41" t="s">
        <v>274</v>
      </c>
      <c r="E2670" s="41" t="s">
        <v>274</v>
      </c>
      <c r="F2670" s="41" t="s">
        <v>765</v>
      </c>
      <c r="G2670" s="41">
        <v>10</v>
      </c>
      <c r="H2670" s="41">
        <v>6912.0116249509401</v>
      </c>
      <c r="I2670" s="41">
        <v>5004</v>
      </c>
      <c r="J2670" s="41">
        <v>0</v>
      </c>
      <c r="K2670" s="41">
        <v>99.579599999999999</v>
      </c>
      <c r="L2670" s="41">
        <v>0</v>
      </c>
      <c r="M2670" s="41"/>
      <c r="N2670" s="41"/>
      <c r="O2670" s="41"/>
      <c r="P2670" s="41"/>
      <c r="Q2670" s="41">
        <v>0</v>
      </c>
      <c r="R2670" s="41">
        <v>0</v>
      </c>
      <c r="S2670" s="41"/>
      <c r="T2670" s="41"/>
      <c r="U2670" s="41">
        <v>5004</v>
      </c>
      <c r="V2670" s="41">
        <v>99.579599999999999</v>
      </c>
      <c r="W2670" s="41"/>
      <c r="X2670" s="41"/>
    </row>
    <row r="2671" spans="1:24" x14ac:dyDescent="0.35">
      <c r="A2671" s="41" t="s">
        <v>571</v>
      </c>
      <c r="B2671" s="41" t="s">
        <v>431</v>
      </c>
      <c r="C2671" s="41" t="s">
        <v>18</v>
      </c>
      <c r="D2671" s="41" t="s">
        <v>274</v>
      </c>
      <c r="E2671" s="41" t="s">
        <v>274</v>
      </c>
      <c r="F2671" s="41" t="s">
        <v>759</v>
      </c>
      <c r="G2671" s="41">
        <v>4</v>
      </c>
      <c r="H2671" s="41">
        <v>6912.0116249509401</v>
      </c>
      <c r="I2671" s="41">
        <v>5305</v>
      </c>
      <c r="J2671" s="41">
        <v>7</v>
      </c>
      <c r="K2671" s="41">
        <v>98.142499999999998</v>
      </c>
      <c r="L2671" s="41">
        <v>0.1295</v>
      </c>
      <c r="M2671" s="41">
        <v>4415</v>
      </c>
      <c r="N2671" s="41">
        <v>0</v>
      </c>
      <c r="O2671" s="41">
        <v>87.858500000000006</v>
      </c>
      <c r="P2671" s="41">
        <v>0</v>
      </c>
      <c r="Q2671" s="41">
        <v>14</v>
      </c>
      <c r="R2671" s="41">
        <v>0.25059999999999999</v>
      </c>
      <c r="S2671" s="41">
        <v>0</v>
      </c>
      <c r="T2671" s="41">
        <v>0</v>
      </c>
      <c r="U2671" s="41">
        <v>5326</v>
      </c>
      <c r="V2671" s="41">
        <v>98.522599999999997</v>
      </c>
      <c r="W2671" s="41">
        <v>4415</v>
      </c>
      <c r="X2671" s="41">
        <v>87.858500000000006</v>
      </c>
    </row>
    <row r="2672" spans="1:24" x14ac:dyDescent="0.35">
      <c r="A2672" s="41" t="s">
        <v>571</v>
      </c>
      <c r="B2672" s="41" t="s">
        <v>431</v>
      </c>
      <c r="C2672" s="41" t="s">
        <v>18</v>
      </c>
      <c r="D2672" s="41" t="s">
        <v>274</v>
      </c>
      <c r="E2672" s="41" t="s">
        <v>274</v>
      </c>
      <c r="F2672" s="41" t="s">
        <v>758</v>
      </c>
      <c r="G2672" s="41">
        <v>3</v>
      </c>
      <c r="H2672" s="41">
        <v>6912.0116249509401</v>
      </c>
      <c r="I2672" s="41">
        <v>6426</v>
      </c>
      <c r="J2672" s="41">
        <v>0</v>
      </c>
      <c r="K2672" s="41">
        <v>118.881</v>
      </c>
      <c r="L2672" s="41">
        <v>0</v>
      </c>
      <c r="M2672" s="41">
        <v>12184</v>
      </c>
      <c r="N2672" s="41">
        <v>0</v>
      </c>
      <c r="O2672" s="41">
        <v>242.4616</v>
      </c>
      <c r="P2672" s="41">
        <v>0</v>
      </c>
      <c r="Q2672" s="41">
        <v>0</v>
      </c>
      <c r="R2672" s="41">
        <v>0</v>
      </c>
      <c r="S2672" s="41">
        <v>0</v>
      </c>
      <c r="T2672" s="41">
        <v>0</v>
      </c>
      <c r="U2672" s="41">
        <v>6426</v>
      </c>
      <c r="V2672" s="41">
        <v>118.881</v>
      </c>
      <c r="W2672" s="41">
        <v>12184</v>
      </c>
      <c r="X2672" s="41">
        <v>242.4616</v>
      </c>
    </row>
    <row r="2673" spans="1:24" x14ac:dyDescent="0.35">
      <c r="A2673" s="41" t="s">
        <v>571</v>
      </c>
      <c r="B2673" s="41" t="s">
        <v>431</v>
      </c>
      <c r="C2673" s="41" t="s">
        <v>18</v>
      </c>
      <c r="D2673" s="41" t="s">
        <v>274</v>
      </c>
      <c r="E2673" s="41" t="s">
        <v>274</v>
      </c>
      <c r="F2673" s="41" t="s">
        <v>767</v>
      </c>
      <c r="G2673" s="41">
        <v>12</v>
      </c>
      <c r="H2673" s="41">
        <v>6912.0116249509401</v>
      </c>
      <c r="I2673" s="41">
        <v>12362</v>
      </c>
      <c r="J2673" s="41">
        <v>0</v>
      </c>
      <c r="K2673" s="41">
        <v>246.00380000000001</v>
      </c>
      <c r="L2673" s="41">
        <v>0</v>
      </c>
      <c r="M2673" s="41"/>
      <c r="N2673" s="41"/>
      <c r="O2673" s="41"/>
      <c r="P2673" s="41"/>
      <c r="Q2673" s="41">
        <v>0</v>
      </c>
      <c r="R2673" s="41">
        <v>0</v>
      </c>
      <c r="S2673" s="41"/>
      <c r="T2673" s="41"/>
      <c r="U2673" s="41">
        <v>12362</v>
      </c>
      <c r="V2673" s="41">
        <v>246.00380000000001</v>
      </c>
      <c r="W2673" s="41"/>
      <c r="X2673" s="41"/>
    </row>
    <row r="2674" spans="1:24" x14ac:dyDescent="0.35">
      <c r="A2674" s="41" t="s">
        <v>571</v>
      </c>
      <c r="B2674" s="41" t="s">
        <v>431</v>
      </c>
      <c r="C2674" s="41" t="s">
        <v>18</v>
      </c>
      <c r="D2674" s="41" t="s">
        <v>274</v>
      </c>
      <c r="E2674" s="41" t="s">
        <v>274</v>
      </c>
      <c r="F2674" s="41" t="s">
        <v>757</v>
      </c>
      <c r="G2674" s="41">
        <v>2</v>
      </c>
      <c r="H2674" s="41">
        <v>6912.0116249509401</v>
      </c>
      <c r="I2674" s="41">
        <v>6126</v>
      </c>
      <c r="J2674" s="41">
        <v>42</v>
      </c>
      <c r="K2674" s="41">
        <v>113.33099999999999</v>
      </c>
      <c r="L2674" s="41">
        <v>0.77699999999999991</v>
      </c>
      <c r="M2674" s="41">
        <v>3562</v>
      </c>
      <c r="N2674" s="41">
        <v>0</v>
      </c>
      <c r="O2674" s="41">
        <v>70.883800000000008</v>
      </c>
      <c r="P2674" s="41">
        <v>0</v>
      </c>
      <c r="Q2674" s="41">
        <v>0</v>
      </c>
      <c r="R2674" s="41">
        <v>0</v>
      </c>
      <c r="S2674" s="41">
        <v>0</v>
      </c>
      <c r="T2674" s="41">
        <v>0</v>
      </c>
      <c r="U2674" s="41">
        <v>6168</v>
      </c>
      <c r="V2674" s="41">
        <v>114.10799999999999</v>
      </c>
      <c r="W2674" s="41">
        <v>3562</v>
      </c>
      <c r="X2674" s="41">
        <v>70.883800000000008</v>
      </c>
    </row>
    <row r="2675" spans="1:24" x14ac:dyDescent="0.35">
      <c r="A2675" s="41" t="s">
        <v>571</v>
      </c>
      <c r="B2675" s="41" t="s">
        <v>431</v>
      </c>
      <c r="C2675" s="41" t="s">
        <v>18</v>
      </c>
      <c r="D2675" s="41" t="s">
        <v>274</v>
      </c>
      <c r="E2675" s="41" t="s">
        <v>274</v>
      </c>
      <c r="F2675" s="41" t="s">
        <v>763</v>
      </c>
      <c r="G2675" s="41">
        <v>8</v>
      </c>
      <c r="H2675" s="41">
        <v>6912.0116249509401</v>
      </c>
      <c r="I2675" s="41">
        <v>18749</v>
      </c>
      <c r="J2675" s="41">
        <v>0</v>
      </c>
      <c r="K2675" s="41">
        <v>373.10509999999999</v>
      </c>
      <c r="L2675" s="41">
        <v>0</v>
      </c>
      <c r="M2675" s="41"/>
      <c r="N2675" s="41"/>
      <c r="O2675" s="41"/>
      <c r="P2675" s="41"/>
      <c r="Q2675" s="41">
        <v>2</v>
      </c>
      <c r="R2675" s="41">
        <v>3.5799999999999998E-2</v>
      </c>
      <c r="S2675" s="41"/>
      <c r="T2675" s="41"/>
      <c r="U2675" s="41">
        <v>18751</v>
      </c>
      <c r="V2675" s="41">
        <v>373.14089999999999</v>
      </c>
      <c r="W2675" s="41"/>
      <c r="X2675" s="41"/>
    </row>
    <row r="2676" spans="1:24" x14ac:dyDescent="0.35">
      <c r="A2676" s="41" t="s">
        <v>571</v>
      </c>
      <c r="B2676" s="41" t="s">
        <v>431</v>
      </c>
      <c r="C2676" s="41" t="s">
        <v>18</v>
      </c>
      <c r="D2676" s="41" t="s">
        <v>274</v>
      </c>
      <c r="E2676" s="41" t="s">
        <v>274</v>
      </c>
      <c r="F2676" s="41" t="s">
        <v>762</v>
      </c>
      <c r="G2676" s="41">
        <v>7</v>
      </c>
      <c r="H2676" s="41">
        <v>6912.0116249509401</v>
      </c>
      <c r="I2676" s="41">
        <v>17702</v>
      </c>
      <c r="J2676" s="41">
        <v>0</v>
      </c>
      <c r="K2676" s="41">
        <v>352.26980000000003</v>
      </c>
      <c r="L2676" s="41">
        <v>0</v>
      </c>
      <c r="M2676" s="41">
        <v>0</v>
      </c>
      <c r="N2676" s="41">
        <v>0</v>
      </c>
      <c r="O2676" s="41">
        <v>0</v>
      </c>
      <c r="P2676" s="41">
        <v>0</v>
      </c>
      <c r="Q2676" s="41">
        <v>0</v>
      </c>
      <c r="R2676" s="41">
        <v>0</v>
      </c>
      <c r="S2676" s="41">
        <v>0</v>
      </c>
      <c r="T2676" s="41">
        <v>0</v>
      </c>
      <c r="U2676" s="41">
        <v>17702</v>
      </c>
      <c r="V2676" s="41">
        <v>352.26980000000003</v>
      </c>
      <c r="W2676" s="41">
        <v>0</v>
      </c>
      <c r="X2676" s="41">
        <v>0</v>
      </c>
    </row>
    <row r="2677" spans="1:24" x14ac:dyDescent="0.35">
      <c r="A2677" s="41" t="s">
        <v>571</v>
      </c>
      <c r="B2677" s="41" t="s">
        <v>431</v>
      </c>
      <c r="C2677" s="41" t="s">
        <v>18</v>
      </c>
      <c r="D2677" s="41" t="s">
        <v>274</v>
      </c>
      <c r="E2677" s="41" t="s">
        <v>274</v>
      </c>
      <c r="F2677" s="41" t="s">
        <v>761</v>
      </c>
      <c r="G2677" s="41">
        <v>6</v>
      </c>
      <c r="H2677" s="41">
        <v>6912.0116249509401</v>
      </c>
      <c r="I2677" s="41">
        <v>12450</v>
      </c>
      <c r="J2677" s="41">
        <v>0</v>
      </c>
      <c r="K2677" s="41">
        <v>247.75500000000002</v>
      </c>
      <c r="L2677" s="41">
        <v>0</v>
      </c>
      <c r="M2677" s="41">
        <v>9856</v>
      </c>
      <c r="N2677" s="41">
        <v>0</v>
      </c>
      <c r="O2677" s="41">
        <v>221.76</v>
      </c>
      <c r="P2677" s="41">
        <v>0</v>
      </c>
      <c r="Q2677" s="41">
        <v>0</v>
      </c>
      <c r="R2677" s="41">
        <v>0</v>
      </c>
      <c r="S2677" s="41">
        <v>0</v>
      </c>
      <c r="T2677" s="41">
        <v>0</v>
      </c>
      <c r="U2677" s="41">
        <v>12450</v>
      </c>
      <c r="V2677" s="41">
        <v>247.75500000000002</v>
      </c>
      <c r="W2677" s="41">
        <v>9856</v>
      </c>
      <c r="X2677" s="41">
        <v>221.76</v>
      </c>
    </row>
    <row r="2678" spans="1:24" x14ac:dyDescent="0.35">
      <c r="A2678" s="41" t="s">
        <v>457</v>
      </c>
      <c r="B2678" s="41" t="s">
        <v>458</v>
      </c>
      <c r="C2678" s="41" t="s">
        <v>33</v>
      </c>
      <c r="D2678" s="41" t="s">
        <v>276</v>
      </c>
      <c r="E2678" s="41" t="s">
        <v>276</v>
      </c>
      <c r="F2678" s="41" t="s">
        <v>756</v>
      </c>
      <c r="G2678" s="41">
        <v>1</v>
      </c>
      <c r="H2678" s="41">
        <v>6344.1523728684197</v>
      </c>
      <c r="I2678" s="41">
        <v>3879</v>
      </c>
      <c r="J2678" s="41">
        <v>1186</v>
      </c>
      <c r="K2678" s="41">
        <v>71.761499999999998</v>
      </c>
      <c r="L2678" s="41">
        <v>21.940999999999999</v>
      </c>
      <c r="M2678" s="41">
        <v>5874</v>
      </c>
      <c r="N2678" s="41">
        <v>0</v>
      </c>
      <c r="O2678" s="41">
        <v>116.8926</v>
      </c>
      <c r="P2678" s="41">
        <v>0</v>
      </c>
      <c r="Q2678" s="41">
        <v>49819</v>
      </c>
      <c r="R2678" s="41">
        <v>891.76009999999997</v>
      </c>
      <c r="S2678" s="41">
        <v>8663</v>
      </c>
      <c r="T2678" s="41">
        <v>190.58600000000001</v>
      </c>
      <c r="U2678" s="41">
        <v>54884</v>
      </c>
      <c r="V2678" s="41">
        <v>985.46259999999995</v>
      </c>
      <c r="W2678" s="41">
        <v>14537</v>
      </c>
      <c r="X2678" s="41">
        <v>307.47860000000003</v>
      </c>
    </row>
    <row r="2679" spans="1:24" x14ac:dyDescent="0.35">
      <c r="A2679" s="41" t="s">
        <v>457</v>
      </c>
      <c r="B2679" s="41" t="s">
        <v>458</v>
      </c>
      <c r="C2679" s="41" t="s">
        <v>33</v>
      </c>
      <c r="D2679" s="41" t="s">
        <v>276</v>
      </c>
      <c r="E2679" s="41" t="s">
        <v>276</v>
      </c>
      <c r="F2679" s="41" t="s">
        <v>760</v>
      </c>
      <c r="G2679" s="41">
        <v>5</v>
      </c>
      <c r="H2679" s="41">
        <v>6344.1523728684197</v>
      </c>
      <c r="I2679" s="41">
        <v>5707</v>
      </c>
      <c r="J2679" s="41">
        <v>2</v>
      </c>
      <c r="K2679" s="41">
        <v>105.5795</v>
      </c>
      <c r="L2679" s="41">
        <v>3.6999999999999998E-2</v>
      </c>
      <c r="M2679" s="41">
        <v>3836</v>
      </c>
      <c r="N2679" s="41">
        <v>0</v>
      </c>
      <c r="O2679" s="41">
        <v>76.336399999999998</v>
      </c>
      <c r="P2679" s="41">
        <v>0</v>
      </c>
      <c r="Q2679" s="41">
        <v>8689</v>
      </c>
      <c r="R2679" s="41">
        <v>155.53309999999999</v>
      </c>
      <c r="S2679" s="41">
        <v>13264</v>
      </c>
      <c r="T2679" s="41">
        <v>291.80799999999999</v>
      </c>
      <c r="U2679" s="41">
        <v>14398</v>
      </c>
      <c r="V2679" s="41">
        <v>261.14959999999996</v>
      </c>
      <c r="W2679" s="41">
        <v>17100</v>
      </c>
      <c r="X2679" s="41">
        <v>368.14440000000002</v>
      </c>
    </row>
    <row r="2680" spans="1:24" x14ac:dyDescent="0.35">
      <c r="A2680" s="41" t="s">
        <v>457</v>
      </c>
      <c r="B2680" s="41" t="s">
        <v>458</v>
      </c>
      <c r="C2680" s="41" t="s">
        <v>33</v>
      </c>
      <c r="D2680" s="41" t="s">
        <v>276</v>
      </c>
      <c r="E2680" s="41" t="s">
        <v>276</v>
      </c>
      <c r="F2680" s="41" t="s">
        <v>764</v>
      </c>
      <c r="G2680" s="41">
        <v>9</v>
      </c>
      <c r="H2680" s="41">
        <v>6344.1523728684197</v>
      </c>
      <c r="I2680" s="41">
        <v>6757</v>
      </c>
      <c r="J2680" s="41">
        <v>19</v>
      </c>
      <c r="K2680" s="41">
        <v>134.46430000000001</v>
      </c>
      <c r="L2680" s="41">
        <v>0.37809999999999999</v>
      </c>
      <c r="M2680" s="41"/>
      <c r="N2680" s="41"/>
      <c r="O2680" s="41"/>
      <c r="P2680" s="41"/>
      <c r="Q2680" s="41">
        <v>6264</v>
      </c>
      <c r="R2680" s="41">
        <v>112.12560000000001</v>
      </c>
      <c r="S2680" s="41"/>
      <c r="T2680" s="41"/>
      <c r="U2680" s="41">
        <v>13040</v>
      </c>
      <c r="V2680" s="41">
        <v>246.96800000000002</v>
      </c>
      <c r="W2680" s="41"/>
      <c r="X2680" s="41"/>
    </row>
    <row r="2681" spans="1:24" x14ac:dyDescent="0.35">
      <c r="A2681" s="41" t="s">
        <v>457</v>
      </c>
      <c r="B2681" s="41" t="s">
        <v>458</v>
      </c>
      <c r="C2681" s="41" t="s">
        <v>33</v>
      </c>
      <c r="D2681" s="41" t="s">
        <v>276</v>
      </c>
      <c r="E2681" s="41" t="s">
        <v>276</v>
      </c>
      <c r="F2681" s="41" t="s">
        <v>766</v>
      </c>
      <c r="G2681" s="41">
        <v>11</v>
      </c>
      <c r="H2681" s="41">
        <v>6344.1523728684197</v>
      </c>
      <c r="I2681" s="41">
        <v>4944</v>
      </c>
      <c r="J2681" s="41">
        <v>6</v>
      </c>
      <c r="K2681" s="41">
        <v>98.385600000000011</v>
      </c>
      <c r="L2681" s="41">
        <v>0.11940000000000001</v>
      </c>
      <c r="M2681" s="41"/>
      <c r="N2681" s="41"/>
      <c r="O2681" s="41"/>
      <c r="P2681" s="41"/>
      <c r="Q2681" s="41">
        <v>33071</v>
      </c>
      <c r="R2681" s="41">
        <v>591.97090000000003</v>
      </c>
      <c r="S2681" s="41"/>
      <c r="T2681" s="41"/>
      <c r="U2681" s="41">
        <v>38021</v>
      </c>
      <c r="V2681" s="41">
        <v>690.47590000000002</v>
      </c>
      <c r="W2681" s="41"/>
      <c r="X2681" s="41"/>
    </row>
    <row r="2682" spans="1:24" x14ac:dyDescent="0.35">
      <c r="A2682" s="41" t="s">
        <v>457</v>
      </c>
      <c r="B2682" s="41" t="s">
        <v>458</v>
      </c>
      <c r="C2682" s="41" t="s">
        <v>33</v>
      </c>
      <c r="D2682" s="41" t="s">
        <v>276</v>
      </c>
      <c r="E2682" s="41" t="s">
        <v>276</v>
      </c>
      <c r="F2682" s="41" t="s">
        <v>765</v>
      </c>
      <c r="G2682" s="41">
        <v>10</v>
      </c>
      <c r="H2682" s="41">
        <v>6344.1523728684197</v>
      </c>
      <c r="I2682" s="41">
        <v>9125</v>
      </c>
      <c r="J2682" s="41">
        <v>3</v>
      </c>
      <c r="K2682" s="41">
        <v>181.58750000000001</v>
      </c>
      <c r="L2682" s="41">
        <v>5.9700000000000003E-2</v>
      </c>
      <c r="M2682" s="41"/>
      <c r="N2682" s="41"/>
      <c r="O2682" s="41"/>
      <c r="P2682" s="41"/>
      <c r="Q2682" s="41">
        <v>17892</v>
      </c>
      <c r="R2682" s="41">
        <v>320.26679999999999</v>
      </c>
      <c r="S2682" s="41"/>
      <c r="T2682" s="41"/>
      <c r="U2682" s="41">
        <v>27020</v>
      </c>
      <c r="V2682" s="41">
        <v>501.91399999999999</v>
      </c>
      <c r="W2682" s="41"/>
      <c r="X2682" s="41"/>
    </row>
    <row r="2683" spans="1:24" x14ac:dyDescent="0.35">
      <c r="A2683" s="41" t="s">
        <v>457</v>
      </c>
      <c r="B2683" s="41" t="s">
        <v>458</v>
      </c>
      <c r="C2683" s="41" t="s">
        <v>33</v>
      </c>
      <c r="D2683" s="41" t="s">
        <v>276</v>
      </c>
      <c r="E2683" s="41" t="s">
        <v>276</v>
      </c>
      <c r="F2683" s="41" t="s">
        <v>759</v>
      </c>
      <c r="G2683" s="41">
        <v>4</v>
      </c>
      <c r="H2683" s="41">
        <v>6344.1523728684197</v>
      </c>
      <c r="I2683" s="41">
        <v>5712</v>
      </c>
      <c r="J2683" s="41">
        <v>9</v>
      </c>
      <c r="K2683" s="41">
        <v>105.672</v>
      </c>
      <c r="L2683" s="41">
        <v>0.16649999999999998</v>
      </c>
      <c r="M2683" s="41">
        <v>3262</v>
      </c>
      <c r="N2683" s="41">
        <v>0</v>
      </c>
      <c r="O2683" s="41">
        <v>64.913800000000009</v>
      </c>
      <c r="P2683" s="41">
        <v>0</v>
      </c>
      <c r="Q2683" s="41">
        <v>6819</v>
      </c>
      <c r="R2683" s="41">
        <v>122.06010000000001</v>
      </c>
      <c r="S2683" s="41">
        <v>9456</v>
      </c>
      <c r="T2683" s="41">
        <v>208.03200000000001</v>
      </c>
      <c r="U2683" s="41">
        <v>12540</v>
      </c>
      <c r="V2683" s="41">
        <v>227.89859999999999</v>
      </c>
      <c r="W2683" s="41">
        <v>12718</v>
      </c>
      <c r="X2683" s="41">
        <v>272.94580000000002</v>
      </c>
    </row>
    <row r="2684" spans="1:24" x14ac:dyDescent="0.35">
      <c r="A2684" s="41" t="s">
        <v>457</v>
      </c>
      <c r="B2684" s="41" t="s">
        <v>458</v>
      </c>
      <c r="C2684" s="41" t="s">
        <v>33</v>
      </c>
      <c r="D2684" s="41" t="s">
        <v>276</v>
      </c>
      <c r="E2684" s="41" t="s">
        <v>276</v>
      </c>
      <c r="F2684" s="41" t="s">
        <v>758</v>
      </c>
      <c r="G2684" s="41">
        <v>3</v>
      </c>
      <c r="H2684" s="41">
        <v>6344.1523728684197</v>
      </c>
      <c r="I2684" s="41">
        <v>13235</v>
      </c>
      <c r="J2684" s="41">
        <v>37</v>
      </c>
      <c r="K2684" s="41">
        <v>244.8475</v>
      </c>
      <c r="L2684" s="41">
        <v>0.6845</v>
      </c>
      <c r="M2684" s="41">
        <v>4125</v>
      </c>
      <c r="N2684" s="41">
        <v>0</v>
      </c>
      <c r="O2684" s="41">
        <v>82.087500000000006</v>
      </c>
      <c r="P2684" s="41">
        <v>0</v>
      </c>
      <c r="Q2684" s="41">
        <v>7562</v>
      </c>
      <c r="R2684" s="41">
        <v>135.35980000000001</v>
      </c>
      <c r="S2684" s="41">
        <v>6836</v>
      </c>
      <c r="T2684" s="41">
        <v>150.392</v>
      </c>
      <c r="U2684" s="41">
        <v>20834</v>
      </c>
      <c r="V2684" s="41">
        <v>380.89179999999999</v>
      </c>
      <c r="W2684" s="41">
        <v>10961</v>
      </c>
      <c r="X2684" s="41">
        <v>232.4795</v>
      </c>
    </row>
    <row r="2685" spans="1:24" x14ac:dyDescent="0.35">
      <c r="A2685" s="41" t="s">
        <v>457</v>
      </c>
      <c r="B2685" s="41" t="s">
        <v>458</v>
      </c>
      <c r="C2685" s="41" t="s">
        <v>33</v>
      </c>
      <c r="D2685" s="41" t="s">
        <v>276</v>
      </c>
      <c r="E2685" s="41" t="s">
        <v>276</v>
      </c>
      <c r="F2685" s="41" t="s">
        <v>767</v>
      </c>
      <c r="G2685" s="41">
        <v>12</v>
      </c>
      <c r="H2685" s="41">
        <v>6344.1523728684197</v>
      </c>
      <c r="I2685" s="41">
        <v>8468</v>
      </c>
      <c r="J2685" s="41">
        <v>0</v>
      </c>
      <c r="K2685" s="41">
        <v>168.51320000000001</v>
      </c>
      <c r="L2685" s="41">
        <v>0</v>
      </c>
      <c r="M2685" s="41"/>
      <c r="N2685" s="41"/>
      <c r="O2685" s="41"/>
      <c r="P2685" s="41"/>
      <c r="Q2685" s="41">
        <v>12091</v>
      </c>
      <c r="R2685" s="41">
        <v>216.4289</v>
      </c>
      <c r="S2685" s="41"/>
      <c r="T2685" s="41"/>
      <c r="U2685" s="41">
        <v>20559</v>
      </c>
      <c r="V2685" s="41">
        <v>384.94209999999998</v>
      </c>
      <c r="W2685" s="41"/>
      <c r="X2685" s="41"/>
    </row>
    <row r="2686" spans="1:24" x14ac:dyDescent="0.35">
      <c r="A2686" s="41" t="s">
        <v>457</v>
      </c>
      <c r="B2686" s="41" t="s">
        <v>458</v>
      </c>
      <c r="C2686" s="41" t="s">
        <v>33</v>
      </c>
      <c r="D2686" s="41" t="s">
        <v>276</v>
      </c>
      <c r="E2686" s="41" t="s">
        <v>276</v>
      </c>
      <c r="F2686" s="41" t="s">
        <v>757</v>
      </c>
      <c r="G2686" s="41">
        <v>2</v>
      </c>
      <c r="H2686" s="41">
        <v>6344.1523728684197</v>
      </c>
      <c r="I2686" s="41">
        <v>4983</v>
      </c>
      <c r="J2686" s="41">
        <v>428</v>
      </c>
      <c r="K2686" s="41">
        <v>92.18549999999999</v>
      </c>
      <c r="L2686" s="41">
        <v>7.9179999999999993</v>
      </c>
      <c r="M2686" s="41">
        <v>3629</v>
      </c>
      <c r="N2686" s="41">
        <v>0</v>
      </c>
      <c r="O2686" s="41">
        <v>72.217100000000002</v>
      </c>
      <c r="P2686" s="41">
        <v>0</v>
      </c>
      <c r="Q2686" s="41">
        <v>10091</v>
      </c>
      <c r="R2686" s="41">
        <v>180.62889999999999</v>
      </c>
      <c r="S2686" s="41">
        <v>7880</v>
      </c>
      <c r="T2686" s="41">
        <v>173.36</v>
      </c>
      <c r="U2686" s="41">
        <v>15502</v>
      </c>
      <c r="V2686" s="41">
        <v>280.73239999999998</v>
      </c>
      <c r="W2686" s="41">
        <v>11509</v>
      </c>
      <c r="X2686" s="41">
        <v>245.57710000000003</v>
      </c>
    </row>
    <row r="2687" spans="1:24" x14ac:dyDescent="0.35">
      <c r="A2687" s="41" t="s">
        <v>457</v>
      </c>
      <c r="B2687" s="41" t="s">
        <v>458</v>
      </c>
      <c r="C2687" s="41" t="s">
        <v>33</v>
      </c>
      <c r="D2687" s="41" t="s">
        <v>276</v>
      </c>
      <c r="E2687" s="41" t="s">
        <v>276</v>
      </c>
      <c r="F2687" s="41" t="s">
        <v>763</v>
      </c>
      <c r="G2687" s="41">
        <v>8</v>
      </c>
      <c r="H2687" s="41">
        <v>6344.1523728684197</v>
      </c>
      <c r="I2687" s="41">
        <v>4385</v>
      </c>
      <c r="J2687" s="41">
        <v>14</v>
      </c>
      <c r="K2687" s="41">
        <v>87.261499999999998</v>
      </c>
      <c r="L2687" s="41">
        <v>0.27860000000000001</v>
      </c>
      <c r="M2687" s="41"/>
      <c r="N2687" s="41"/>
      <c r="O2687" s="41"/>
      <c r="P2687" s="41"/>
      <c r="Q2687" s="41">
        <v>44916</v>
      </c>
      <c r="R2687" s="41">
        <v>803.99639999999999</v>
      </c>
      <c r="S2687" s="41"/>
      <c r="T2687" s="41"/>
      <c r="U2687" s="41">
        <v>49315</v>
      </c>
      <c r="V2687" s="41">
        <v>891.53649999999993</v>
      </c>
      <c r="W2687" s="41"/>
      <c r="X2687" s="41"/>
    </row>
    <row r="2688" spans="1:24" x14ac:dyDescent="0.35">
      <c r="A2688" s="41" t="s">
        <v>457</v>
      </c>
      <c r="B2688" s="41" t="s">
        <v>458</v>
      </c>
      <c r="C2688" s="41" t="s">
        <v>33</v>
      </c>
      <c r="D2688" s="41" t="s">
        <v>276</v>
      </c>
      <c r="E2688" s="41" t="s">
        <v>276</v>
      </c>
      <c r="F2688" s="41" t="s">
        <v>762</v>
      </c>
      <c r="G2688" s="41">
        <v>7</v>
      </c>
      <c r="H2688" s="41">
        <v>6344.1523728684197</v>
      </c>
      <c r="I2688" s="41">
        <v>2762</v>
      </c>
      <c r="J2688" s="41">
        <v>4234</v>
      </c>
      <c r="K2688" s="41">
        <v>54.963800000000006</v>
      </c>
      <c r="L2688" s="41">
        <v>84.256600000000006</v>
      </c>
      <c r="M2688" s="41">
        <v>0</v>
      </c>
      <c r="N2688" s="41">
        <v>274</v>
      </c>
      <c r="O2688" s="41">
        <v>0</v>
      </c>
      <c r="P2688" s="41">
        <v>6.165</v>
      </c>
      <c r="Q2688" s="41">
        <v>10235</v>
      </c>
      <c r="R2688" s="41">
        <v>183.20650000000001</v>
      </c>
      <c r="S2688" s="41">
        <v>8627</v>
      </c>
      <c r="T2688" s="41">
        <v>189.79400000000001</v>
      </c>
      <c r="U2688" s="41">
        <v>17231</v>
      </c>
      <c r="V2688" s="41">
        <v>322.42690000000005</v>
      </c>
      <c r="W2688" s="41">
        <v>8901</v>
      </c>
      <c r="X2688" s="41">
        <v>195.959</v>
      </c>
    </row>
    <row r="2689" spans="1:24" x14ac:dyDescent="0.35">
      <c r="A2689" s="41" t="s">
        <v>457</v>
      </c>
      <c r="B2689" s="41" t="s">
        <v>458</v>
      </c>
      <c r="C2689" s="41" t="s">
        <v>33</v>
      </c>
      <c r="D2689" s="41" t="s">
        <v>276</v>
      </c>
      <c r="E2689" s="41" t="s">
        <v>276</v>
      </c>
      <c r="F2689" s="41" t="s">
        <v>761</v>
      </c>
      <c r="G2689" s="41">
        <v>6</v>
      </c>
      <c r="H2689" s="41">
        <v>6344.1523728684197</v>
      </c>
      <c r="I2689" s="41">
        <v>3090</v>
      </c>
      <c r="J2689" s="41">
        <v>36</v>
      </c>
      <c r="K2689" s="41">
        <v>61.491</v>
      </c>
      <c r="L2689" s="41">
        <v>0.71640000000000004</v>
      </c>
      <c r="M2689" s="41">
        <v>4565</v>
      </c>
      <c r="N2689" s="41">
        <v>4977</v>
      </c>
      <c r="O2689" s="41">
        <v>102.71249999999999</v>
      </c>
      <c r="P2689" s="41">
        <v>111.9825</v>
      </c>
      <c r="Q2689" s="41">
        <v>10910</v>
      </c>
      <c r="R2689" s="41">
        <v>195.28899999999999</v>
      </c>
      <c r="S2689" s="41">
        <v>9240</v>
      </c>
      <c r="T2689" s="41">
        <v>203.28</v>
      </c>
      <c r="U2689" s="41">
        <v>14036</v>
      </c>
      <c r="V2689" s="41">
        <v>257.49639999999999</v>
      </c>
      <c r="W2689" s="41">
        <v>18782</v>
      </c>
      <c r="X2689" s="41">
        <v>417.97500000000002</v>
      </c>
    </row>
    <row r="2690" spans="1:24" x14ac:dyDescent="0.35">
      <c r="A2690" s="41" t="s">
        <v>671</v>
      </c>
      <c r="B2690" s="41" t="s">
        <v>458</v>
      </c>
      <c r="C2690" s="41" t="s">
        <v>33</v>
      </c>
      <c r="D2690" s="41" t="s">
        <v>275</v>
      </c>
      <c r="E2690" s="41" t="s">
        <v>275</v>
      </c>
      <c r="F2690" s="41" t="s">
        <v>756</v>
      </c>
      <c r="G2690" s="41">
        <v>1</v>
      </c>
      <c r="H2690" s="41">
        <v>2927.1009569971202</v>
      </c>
      <c r="I2690" s="41">
        <v>250</v>
      </c>
      <c r="J2690" s="41">
        <v>828</v>
      </c>
      <c r="K2690" s="41">
        <v>4.625</v>
      </c>
      <c r="L2690" s="41">
        <v>15.318</v>
      </c>
      <c r="M2690" s="41">
        <v>248</v>
      </c>
      <c r="N2690" s="41">
        <v>0</v>
      </c>
      <c r="O2690" s="41">
        <v>4.9352</v>
      </c>
      <c r="P2690" s="41">
        <v>0</v>
      </c>
      <c r="Q2690" s="41">
        <v>1090</v>
      </c>
      <c r="R2690" s="41">
        <v>19.510999999999999</v>
      </c>
      <c r="S2690" s="41">
        <v>843</v>
      </c>
      <c r="T2690" s="41">
        <v>18.545999999999999</v>
      </c>
      <c r="U2690" s="41">
        <v>2168</v>
      </c>
      <c r="V2690" s="41">
        <v>39.453999999999994</v>
      </c>
      <c r="W2690" s="41">
        <v>1091</v>
      </c>
      <c r="X2690" s="41">
        <v>23.481200000000001</v>
      </c>
    </row>
    <row r="2691" spans="1:24" x14ac:dyDescent="0.35">
      <c r="A2691" s="41" t="s">
        <v>671</v>
      </c>
      <c r="B2691" s="41" t="s">
        <v>458</v>
      </c>
      <c r="C2691" s="41" t="s">
        <v>33</v>
      </c>
      <c r="D2691" s="41" t="s">
        <v>275</v>
      </c>
      <c r="E2691" s="41" t="s">
        <v>275</v>
      </c>
      <c r="F2691" s="41" t="s">
        <v>760</v>
      </c>
      <c r="G2691" s="41">
        <v>5</v>
      </c>
      <c r="H2691" s="41">
        <v>2927.1009569971202</v>
      </c>
      <c r="I2691" s="41">
        <v>269</v>
      </c>
      <c r="J2691" s="41">
        <v>0</v>
      </c>
      <c r="K2691" s="41">
        <v>4.9764999999999997</v>
      </c>
      <c r="L2691" s="41">
        <v>0</v>
      </c>
      <c r="M2691" s="41">
        <v>240</v>
      </c>
      <c r="N2691" s="41">
        <v>0</v>
      </c>
      <c r="O2691" s="41">
        <v>4.7759999999999998</v>
      </c>
      <c r="P2691" s="41">
        <v>0</v>
      </c>
      <c r="Q2691" s="41">
        <v>1239</v>
      </c>
      <c r="R2691" s="41">
        <v>22.178100000000001</v>
      </c>
      <c r="S2691" s="41">
        <v>1577</v>
      </c>
      <c r="T2691" s="41">
        <v>34.694000000000003</v>
      </c>
      <c r="U2691" s="41">
        <v>1508</v>
      </c>
      <c r="V2691" s="41">
        <v>27.154600000000002</v>
      </c>
      <c r="W2691" s="41">
        <v>1817</v>
      </c>
      <c r="X2691" s="41">
        <v>39.47</v>
      </c>
    </row>
    <row r="2692" spans="1:24" x14ac:dyDescent="0.35">
      <c r="A2692" s="41" t="s">
        <v>671</v>
      </c>
      <c r="B2692" s="41" t="s">
        <v>458</v>
      </c>
      <c r="C2692" s="41" t="s">
        <v>33</v>
      </c>
      <c r="D2692" s="41" t="s">
        <v>275</v>
      </c>
      <c r="E2692" s="41" t="s">
        <v>275</v>
      </c>
      <c r="F2692" s="41" t="s">
        <v>764</v>
      </c>
      <c r="G2692" s="41">
        <v>9</v>
      </c>
      <c r="H2692" s="41">
        <v>2927.1009569971202</v>
      </c>
      <c r="I2692" s="41">
        <v>283</v>
      </c>
      <c r="J2692" s="41">
        <v>0</v>
      </c>
      <c r="K2692" s="41">
        <v>5.6317000000000004</v>
      </c>
      <c r="L2692" s="41">
        <v>0</v>
      </c>
      <c r="M2692" s="41"/>
      <c r="N2692" s="41"/>
      <c r="O2692" s="41"/>
      <c r="P2692" s="41"/>
      <c r="Q2692" s="41">
        <v>648</v>
      </c>
      <c r="R2692" s="41">
        <v>11.5992</v>
      </c>
      <c r="S2692" s="41"/>
      <c r="T2692" s="41"/>
      <c r="U2692" s="41">
        <v>931</v>
      </c>
      <c r="V2692" s="41">
        <v>17.230899999999998</v>
      </c>
      <c r="W2692" s="41"/>
      <c r="X2692" s="41"/>
    </row>
    <row r="2693" spans="1:24" x14ac:dyDescent="0.35">
      <c r="A2693" s="41" t="s">
        <v>671</v>
      </c>
      <c r="B2693" s="41" t="s">
        <v>458</v>
      </c>
      <c r="C2693" s="41" t="s">
        <v>33</v>
      </c>
      <c r="D2693" s="41" t="s">
        <v>275</v>
      </c>
      <c r="E2693" s="41" t="s">
        <v>275</v>
      </c>
      <c r="F2693" s="41" t="s">
        <v>766</v>
      </c>
      <c r="G2693" s="41">
        <v>11</v>
      </c>
      <c r="H2693" s="41">
        <v>2927.1009569971202</v>
      </c>
      <c r="I2693" s="41">
        <v>1282</v>
      </c>
      <c r="J2693" s="41">
        <v>0</v>
      </c>
      <c r="K2693" s="41">
        <v>25.511800000000001</v>
      </c>
      <c r="L2693" s="41">
        <v>0</v>
      </c>
      <c r="M2693" s="41"/>
      <c r="N2693" s="41"/>
      <c r="O2693" s="41"/>
      <c r="P2693" s="41"/>
      <c r="Q2693" s="41">
        <v>1250</v>
      </c>
      <c r="R2693" s="41">
        <v>22.375</v>
      </c>
      <c r="S2693" s="41"/>
      <c r="T2693" s="41"/>
      <c r="U2693" s="41">
        <v>2532</v>
      </c>
      <c r="V2693" s="41">
        <v>47.886800000000001</v>
      </c>
      <c r="W2693" s="41"/>
      <c r="X2693" s="41"/>
    </row>
    <row r="2694" spans="1:24" x14ac:dyDescent="0.35">
      <c r="A2694" s="41" t="s">
        <v>671</v>
      </c>
      <c r="B2694" s="41" t="s">
        <v>458</v>
      </c>
      <c r="C2694" s="41" t="s">
        <v>33</v>
      </c>
      <c r="D2694" s="41" t="s">
        <v>275</v>
      </c>
      <c r="E2694" s="41" t="s">
        <v>275</v>
      </c>
      <c r="F2694" s="41" t="s">
        <v>765</v>
      </c>
      <c r="G2694" s="41">
        <v>10</v>
      </c>
      <c r="H2694" s="41">
        <v>2927.1009569971202</v>
      </c>
      <c r="I2694" s="41">
        <v>338</v>
      </c>
      <c r="J2694" s="41">
        <v>0</v>
      </c>
      <c r="K2694" s="41">
        <v>6.7262000000000004</v>
      </c>
      <c r="L2694" s="41">
        <v>0</v>
      </c>
      <c r="M2694" s="41"/>
      <c r="N2694" s="41"/>
      <c r="O2694" s="41"/>
      <c r="P2694" s="41"/>
      <c r="Q2694" s="41">
        <v>1808</v>
      </c>
      <c r="R2694" s="41">
        <v>32.363199999999999</v>
      </c>
      <c r="S2694" s="41"/>
      <c r="T2694" s="41"/>
      <c r="U2694" s="41">
        <v>2146</v>
      </c>
      <c r="V2694" s="41">
        <v>39.089399999999998</v>
      </c>
      <c r="W2694" s="41"/>
      <c r="X2694" s="41"/>
    </row>
    <row r="2695" spans="1:24" x14ac:dyDescent="0.35">
      <c r="A2695" s="41" t="s">
        <v>671</v>
      </c>
      <c r="B2695" s="41" t="s">
        <v>458</v>
      </c>
      <c r="C2695" s="41" t="s">
        <v>33</v>
      </c>
      <c r="D2695" s="41" t="s">
        <v>275</v>
      </c>
      <c r="E2695" s="41" t="s">
        <v>275</v>
      </c>
      <c r="F2695" s="41" t="s">
        <v>759</v>
      </c>
      <c r="G2695" s="41">
        <v>4</v>
      </c>
      <c r="H2695" s="41">
        <v>2927.1009569971202</v>
      </c>
      <c r="I2695" s="41">
        <v>287</v>
      </c>
      <c r="J2695" s="41">
        <v>0</v>
      </c>
      <c r="K2695" s="41">
        <v>5.3094999999999999</v>
      </c>
      <c r="L2695" s="41">
        <v>0</v>
      </c>
      <c r="M2695" s="41">
        <v>280</v>
      </c>
      <c r="N2695" s="41">
        <v>0</v>
      </c>
      <c r="O2695" s="41">
        <v>5.5720000000000001</v>
      </c>
      <c r="P2695" s="41">
        <v>0</v>
      </c>
      <c r="Q2695" s="41">
        <v>1110</v>
      </c>
      <c r="R2695" s="41">
        <v>19.869</v>
      </c>
      <c r="S2695" s="41">
        <v>1374</v>
      </c>
      <c r="T2695" s="41">
        <v>30.228000000000002</v>
      </c>
      <c r="U2695" s="41">
        <v>1397</v>
      </c>
      <c r="V2695" s="41">
        <v>25.1785</v>
      </c>
      <c r="W2695" s="41">
        <v>1654</v>
      </c>
      <c r="X2695" s="41">
        <v>35.800000000000004</v>
      </c>
    </row>
    <row r="2696" spans="1:24" x14ac:dyDescent="0.35">
      <c r="A2696" s="41" t="s">
        <v>671</v>
      </c>
      <c r="B2696" s="41" t="s">
        <v>458</v>
      </c>
      <c r="C2696" s="41" t="s">
        <v>33</v>
      </c>
      <c r="D2696" s="41" t="s">
        <v>275</v>
      </c>
      <c r="E2696" s="41" t="s">
        <v>275</v>
      </c>
      <c r="F2696" s="41" t="s">
        <v>758</v>
      </c>
      <c r="G2696" s="41">
        <v>3</v>
      </c>
      <c r="H2696" s="41">
        <v>2927.1009569971202</v>
      </c>
      <c r="I2696" s="41">
        <v>231</v>
      </c>
      <c r="J2696" s="41">
        <v>22</v>
      </c>
      <c r="K2696" s="41">
        <v>4.2734999999999994</v>
      </c>
      <c r="L2696" s="41">
        <v>0.40699999999999997</v>
      </c>
      <c r="M2696" s="41">
        <v>217</v>
      </c>
      <c r="N2696" s="41">
        <v>0</v>
      </c>
      <c r="O2696" s="41">
        <v>4.3182999999999998</v>
      </c>
      <c r="P2696" s="41">
        <v>0</v>
      </c>
      <c r="Q2696" s="41">
        <v>1014</v>
      </c>
      <c r="R2696" s="41">
        <v>18.150600000000001</v>
      </c>
      <c r="S2696" s="41">
        <v>1200</v>
      </c>
      <c r="T2696" s="41">
        <v>26.4</v>
      </c>
      <c r="U2696" s="41">
        <v>1267</v>
      </c>
      <c r="V2696" s="41">
        <v>22.831099999999999</v>
      </c>
      <c r="W2696" s="41">
        <v>1417</v>
      </c>
      <c r="X2696" s="41">
        <v>30.718299999999999</v>
      </c>
    </row>
    <row r="2697" spans="1:24" x14ac:dyDescent="0.35">
      <c r="A2697" s="41" t="s">
        <v>671</v>
      </c>
      <c r="B2697" s="41" t="s">
        <v>458</v>
      </c>
      <c r="C2697" s="41" t="s">
        <v>33</v>
      </c>
      <c r="D2697" s="41" t="s">
        <v>275</v>
      </c>
      <c r="E2697" s="41" t="s">
        <v>275</v>
      </c>
      <c r="F2697" s="41" t="s">
        <v>767</v>
      </c>
      <c r="G2697" s="41">
        <v>12</v>
      </c>
      <c r="H2697" s="41">
        <v>2927.1009569971202</v>
      </c>
      <c r="I2697" s="41">
        <v>850</v>
      </c>
      <c r="J2697" s="41">
        <v>0</v>
      </c>
      <c r="K2697" s="41">
        <v>16.914999999999999</v>
      </c>
      <c r="L2697" s="41">
        <v>0</v>
      </c>
      <c r="M2697" s="41"/>
      <c r="N2697" s="41"/>
      <c r="O2697" s="41"/>
      <c r="P2697" s="41"/>
      <c r="Q2697" s="41">
        <v>1002</v>
      </c>
      <c r="R2697" s="41">
        <v>17.9358</v>
      </c>
      <c r="S2697" s="41"/>
      <c r="T2697" s="41"/>
      <c r="U2697" s="41">
        <v>1852</v>
      </c>
      <c r="V2697" s="41">
        <v>34.8508</v>
      </c>
      <c r="W2697" s="41"/>
      <c r="X2697" s="41"/>
    </row>
    <row r="2698" spans="1:24" x14ac:dyDescent="0.35">
      <c r="A2698" s="41" t="s">
        <v>671</v>
      </c>
      <c r="B2698" s="41" t="s">
        <v>458</v>
      </c>
      <c r="C2698" s="41" t="s">
        <v>33</v>
      </c>
      <c r="D2698" s="41" t="s">
        <v>275</v>
      </c>
      <c r="E2698" s="41" t="s">
        <v>275</v>
      </c>
      <c r="F2698" s="41" t="s">
        <v>757</v>
      </c>
      <c r="G2698" s="41">
        <v>2</v>
      </c>
      <c r="H2698" s="41">
        <v>2927.1009569971202</v>
      </c>
      <c r="I2698" s="41">
        <v>262</v>
      </c>
      <c r="J2698" s="41">
        <v>325</v>
      </c>
      <c r="K2698" s="41">
        <v>4.8469999999999995</v>
      </c>
      <c r="L2698" s="41">
        <v>6.0124999999999993</v>
      </c>
      <c r="M2698" s="41">
        <v>479</v>
      </c>
      <c r="N2698" s="41">
        <v>0</v>
      </c>
      <c r="O2698" s="41">
        <v>9.5320999999999998</v>
      </c>
      <c r="P2698" s="41">
        <v>0</v>
      </c>
      <c r="Q2698" s="41">
        <v>1101</v>
      </c>
      <c r="R2698" s="41">
        <v>19.707899999999999</v>
      </c>
      <c r="S2698" s="41">
        <v>1023</v>
      </c>
      <c r="T2698" s="41">
        <v>22.506</v>
      </c>
      <c r="U2698" s="41">
        <v>1688</v>
      </c>
      <c r="V2698" s="41">
        <v>30.567399999999999</v>
      </c>
      <c r="W2698" s="41">
        <v>1502</v>
      </c>
      <c r="X2698" s="41">
        <v>32.0381</v>
      </c>
    </row>
    <row r="2699" spans="1:24" x14ac:dyDescent="0.35">
      <c r="A2699" s="41" t="s">
        <v>671</v>
      </c>
      <c r="B2699" s="41" t="s">
        <v>458</v>
      </c>
      <c r="C2699" s="41" t="s">
        <v>33</v>
      </c>
      <c r="D2699" s="41" t="s">
        <v>275</v>
      </c>
      <c r="E2699" s="41" t="s">
        <v>275</v>
      </c>
      <c r="F2699" s="41" t="s">
        <v>763</v>
      </c>
      <c r="G2699" s="41">
        <v>8</v>
      </c>
      <c r="H2699" s="41">
        <v>2927.1009569971202</v>
      </c>
      <c r="I2699" s="41">
        <v>280</v>
      </c>
      <c r="J2699" s="41">
        <v>0</v>
      </c>
      <c r="K2699" s="41">
        <v>5.5720000000000001</v>
      </c>
      <c r="L2699" s="41">
        <v>0</v>
      </c>
      <c r="M2699" s="41"/>
      <c r="N2699" s="41"/>
      <c r="O2699" s="41"/>
      <c r="P2699" s="41"/>
      <c r="Q2699" s="41">
        <v>1363</v>
      </c>
      <c r="R2699" s="41">
        <v>24.3977</v>
      </c>
      <c r="S2699" s="41"/>
      <c r="T2699" s="41"/>
      <c r="U2699" s="41">
        <v>1643</v>
      </c>
      <c r="V2699" s="41">
        <v>29.9697</v>
      </c>
      <c r="W2699" s="41"/>
      <c r="X2699" s="41"/>
    </row>
    <row r="2700" spans="1:24" x14ac:dyDescent="0.35">
      <c r="A2700" s="41" t="s">
        <v>671</v>
      </c>
      <c r="B2700" s="41" t="s">
        <v>458</v>
      </c>
      <c r="C2700" s="41" t="s">
        <v>33</v>
      </c>
      <c r="D2700" s="41" t="s">
        <v>275</v>
      </c>
      <c r="E2700" s="41" t="s">
        <v>275</v>
      </c>
      <c r="F2700" s="41" t="s">
        <v>762</v>
      </c>
      <c r="G2700" s="41">
        <v>7</v>
      </c>
      <c r="H2700" s="41">
        <v>2927.1009569971202</v>
      </c>
      <c r="I2700" s="41">
        <v>431</v>
      </c>
      <c r="J2700" s="41">
        <v>197</v>
      </c>
      <c r="K2700" s="41">
        <v>8.5769000000000002</v>
      </c>
      <c r="L2700" s="41">
        <v>3.9203000000000001</v>
      </c>
      <c r="M2700" s="41">
        <v>0</v>
      </c>
      <c r="N2700" s="41">
        <v>0</v>
      </c>
      <c r="O2700" s="41">
        <v>0</v>
      </c>
      <c r="P2700" s="41">
        <v>0</v>
      </c>
      <c r="Q2700" s="41">
        <v>972</v>
      </c>
      <c r="R2700" s="41">
        <v>17.398800000000001</v>
      </c>
      <c r="S2700" s="41">
        <v>1052</v>
      </c>
      <c r="T2700" s="41">
        <v>23.143999999999998</v>
      </c>
      <c r="U2700" s="41">
        <v>1600</v>
      </c>
      <c r="V2700" s="41">
        <v>29.896000000000001</v>
      </c>
      <c r="W2700" s="41">
        <v>1052</v>
      </c>
      <c r="X2700" s="41">
        <v>23.143999999999998</v>
      </c>
    </row>
    <row r="2701" spans="1:24" x14ac:dyDescent="0.35">
      <c r="A2701" s="41" t="s">
        <v>671</v>
      </c>
      <c r="B2701" s="41" t="s">
        <v>458</v>
      </c>
      <c r="C2701" s="41" t="s">
        <v>33</v>
      </c>
      <c r="D2701" s="41" t="s">
        <v>275</v>
      </c>
      <c r="E2701" s="41" t="s">
        <v>275</v>
      </c>
      <c r="F2701" s="41" t="s">
        <v>761</v>
      </c>
      <c r="G2701" s="41">
        <v>6</v>
      </c>
      <c r="H2701" s="41">
        <v>2927.1009569971202</v>
      </c>
      <c r="I2701" s="41">
        <v>419</v>
      </c>
      <c r="J2701" s="41">
        <v>1578</v>
      </c>
      <c r="K2701" s="41">
        <v>8.3381000000000007</v>
      </c>
      <c r="L2701" s="41">
        <v>31.402200000000001</v>
      </c>
      <c r="M2701" s="41">
        <v>401</v>
      </c>
      <c r="N2701" s="41">
        <v>0</v>
      </c>
      <c r="O2701" s="41">
        <v>9.0224999999999991</v>
      </c>
      <c r="P2701" s="41">
        <v>0</v>
      </c>
      <c r="Q2701" s="41">
        <v>1538</v>
      </c>
      <c r="R2701" s="41">
        <v>27.530200000000001</v>
      </c>
      <c r="S2701" s="41">
        <v>1276</v>
      </c>
      <c r="T2701" s="41">
        <v>28.071999999999999</v>
      </c>
      <c r="U2701" s="41">
        <v>3535</v>
      </c>
      <c r="V2701" s="41">
        <v>67.270499999999998</v>
      </c>
      <c r="W2701" s="41">
        <v>1677</v>
      </c>
      <c r="X2701" s="41">
        <v>37.094499999999996</v>
      </c>
    </row>
    <row r="2702" spans="1:24" x14ac:dyDescent="0.35">
      <c r="A2702" s="41" t="s">
        <v>558</v>
      </c>
      <c r="B2702" s="41" t="s">
        <v>451</v>
      </c>
      <c r="C2702" s="41" t="s">
        <v>12</v>
      </c>
      <c r="D2702" s="41" t="s">
        <v>277</v>
      </c>
      <c r="E2702" s="41" t="s">
        <v>277</v>
      </c>
      <c r="F2702" s="41" t="s">
        <v>756</v>
      </c>
      <c r="G2702" s="41">
        <v>1</v>
      </c>
      <c r="H2702" s="41">
        <v>3195.6707077278402</v>
      </c>
      <c r="I2702" s="41">
        <v>3087</v>
      </c>
      <c r="J2702" s="41">
        <v>0</v>
      </c>
      <c r="K2702" s="41">
        <v>57.109499999999997</v>
      </c>
      <c r="L2702" s="41">
        <v>0</v>
      </c>
      <c r="M2702" s="41">
        <v>2683</v>
      </c>
      <c r="N2702" s="41">
        <v>0</v>
      </c>
      <c r="O2702" s="41">
        <v>53.3917</v>
      </c>
      <c r="P2702" s="41">
        <v>0</v>
      </c>
      <c r="Q2702" s="41">
        <v>1890</v>
      </c>
      <c r="R2702" s="41">
        <v>33.831000000000003</v>
      </c>
      <c r="S2702" s="41">
        <v>3283</v>
      </c>
      <c r="T2702" s="41">
        <v>72.225999999999999</v>
      </c>
      <c r="U2702" s="41">
        <v>4977</v>
      </c>
      <c r="V2702" s="41">
        <v>90.9405</v>
      </c>
      <c r="W2702" s="41">
        <v>5966</v>
      </c>
      <c r="X2702" s="41">
        <v>125.6177</v>
      </c>
    </row>
    <row r="2703" spans="1:24" x14ac:dyDescent="0.35">
      <c r="A2703" s="41" t="s">
        <v>558</v>
      </c>
      <c r="B2703" s="41" t="s">
        <v>451</v>
      </c>
      <c r="C2703" s="41" t="s">
        <v>12</v>
      </c>
      <c r="D2703" s="41" t="s">
        <v>277</v>
      </c>
      <c r="E2703" s="41" t="s">
        <v>277</v>
      </c>
      <c r="F2703" s="41" t="s">
        <v>760</v>
      </c>
      <c r="G2703" s="41">
        <v>5</v>
      </c>
      <c r="H2703" s="41">
        <v>3195.6707077278402</v>
      </c>
      <c r="I2703" s="41">
        <v>3509</v>
      </c>
      <c r="J2703" s="41">
        <v>9</v>
      </c>
      <c r="K2703" s="41">
        <v>64.916499999999999</v>
      </c>
      <c r="L2703" s="41">
        <v>0.16649999999999998</v>
      </c>
      <c r="M2703" s="41">
        <v>191</v>
      </c>
      <c r="N2703" s="41">
        <v>0</v>
      </c>
      <c r="O2703" s="41">
        <v>3.8009000000000004</v>
      </c>
      <c r="P2703" s="41">
        <v>0</v>
      </c>
      <c r="Q2703" s="41">
        <v>2592</v>
      </c>
      <c r="R2703" s="41">
        <v>46.396799999999999</v>
      </c>
      <c r="S2703" s="41">
        <v>3541</v>
      </c>
      <c r="T2703" s="41">
        <v>77.902000000000001</v>
      </c>
      <c r="U2703" s="41">
        <v>6110</v>
      </c>
      <c r="V2703" s="41">
        <v>111.4798</v>
      </c>
      <c r="W2703" s="41">
        <v>3732</v>
      </c>
      <c r="X2703" s="41">
        <v>81.7029</v>
      </c>
    </row>
    <row r="2704" spans="1:24" x14ac:dyDescent="0.35">
      <c r="A2704" s="41" t="s">
        <v>558</v>
      </c>
      <c r="B2704" s="41" t="s">
        <v>451</v>
      </c>
      <c r="C2704" s="41" t="s">
        <v>12</v>
      </c>
      <c r="D2704" s="41" t="s">
        <v>277</v>
      </c>
      <c r="E2704" s="41" t="s">
        <v>277</v>
      </c>
      <c r="F2704" s="41" t="s">
        <v>764</v>
      </c>
      <c r="G2704" s="41">
        <v>9</v>
      </c>
      <c r="H2704" s="41">
        <v>3195.6707077278402</v>
      </c>
      <c r="I2704" s="41">
        <v>3044</v>
      </c>
      <c r="J2704" s="41">
        <v>0</v>
      </c>
      <c r="K2704" s="41">
        <v>60.575600000000001</v>
      </c>
      <c r="L2704" s="41">
        <v>0</v>
      </c>
      <c r="M2704" s="41"/>
      <c r="N2704" s="41"/>
      <c r="O2704" s="41"/>
      <c r="P2704" s="41"/>
      <c r="Q2704" s="41">
        <v>3230</v>
      </c>
      <c r="R2704" s="41">
        <v>57.817</v>
      </c>
      <c r="S2704" s="41"/>
      <c r="T2704" s="41"/>
      <c r="U2704" s="41">
        <v>6274</v>
      </c>
      <c r="V2704" s="41">
        <v>118.3926</v>
      </c>
      <c r="W2704" s="41"/>
      <c r="X2704" s="41"/>
    </row>
    <row r="2705" spans="1:24" x14ac:dyDescent="0.35">
      <c r="A2705" s="41" t="s">
        <v>558</v>
      </c>
      <c r="B2705" s="41" t="s">
        <v>451</v>
      </c>
      <c r="C2705" s="41" t="s">
        <v>12</v>
      </c>
      <c r="D2705" s="41" t="s">
        <v>277</v>
      </c>
      <c r="E2705" s="41" t="s">
        <v>277</v>
      </c>
      <c r="F2705" s="41" t="s">
        <v>766</v>
      </c>
      <c r="G2705" s="41">
        <v>11</v>
      </c>
      <c r="H2705" s="41">
        <v>3195.6707077278402</v>
      </c>
      <c r="I2705" s="41">
        <v>3386</v>
      </c>
      <c r="J2705" s="41">
        <v>0</v>
      </c>
      <c r="K2705" s="41">
        <v>67.381399999999999</v>
      </c>
      <c r="L2705" s="41">
        <v>0</v>
      </c>
      <c r="M2705" s="41"/>
      <c r="N2705" s="41"/>
      <c r="O2705" s="41"/>
      <c r="P2705" s="41"/>
      <c r="Q2705" s="41">
        <v>3804</v>
      </c>
      <c r="R2705" s="41">
        <v>68.0916</v>
      </c>
      <c r="S2705" s="41"/>
      <c r="T2705" s="41"/>
      <c r="U2705" s="41">
        <v>7190</v>
      </c>
      <c r="V2705" s="41">
        <v>135.47300000000001</v>
      </c>
      <c r="W2705" s="41"/>
      <c r="X2705" s="41"/>
    </row>
    <row r="2706" spans="1:24" x14ac:dyDescent="0.35">
      <c r="A2706" s="41" t="s">
        <v>558</v>
      </c>
      <c r="B2706" s="41" t="s">
        <v>451</v>
      </c>
      <c r="C2706" s="41" t="s">
        <v>12</v>
      </c>
      <c r="D2706" s="41" t="s">
        <v>277</v>
      </c>
      <c r="E2706" s="41" t="s">
        <v>277</v>
      </c>
      <c r="F2706" s="41" t="s">
        <v>765</v>
      </c>
      <c r="G2706" s="41">
        <v>10</v>
      </c>
      <c r="H2706" s="41">
        <v>3195.6707077278402</v>
      </c>
      <c r="I2706" s="41">
        <v>3118</v>
      </c>
      <c r="J2706" s="41">
        <v>0</v>
      </c>
      <c r="K2706" s="41">
        <v>62.048200000000001</v>
      </c>
      <c r="L2706" s="41">
        <v>0</v>
      </c>
      <c r="M2706" s="41"/>
      <c r="N2706" s="41"/>
      <c r="O2706" s="41"/>
      <c r="P2706" s="41"/>
      <c r="Q2706" s="41">
        <v>5904</v>
      </c>
      <c r="R2706" s="41">
        <v>105.6816</v>
      </c>
      <c r="S2706" s="41"/>
      <c r="T2706" s="41"/>
      <c r="U2706" s="41">
        <v>9022</v>
      </c>
      <c r="V2706" s="41">
        <v>167.72980000000001</v>
      </c>
      <c r="W2706" s="41"/>
      <c r="X2706" s="41"/>
    </row>
    <row r="2707" spans="1:24" x14ac:dyDescent="0.35">
      <c r="A2707" s="41" t="s">
        <v>558</v>
      </c>
      <c r="B2707" s="41" t="s">
        <v>451</v>
      </c>
      <c r="C2707" s="41" t="s">
        <v>12</v>
      </c>
      <c r="D2707" s="41" t="s">
        <v>277</v>
      </c>
      <c r="E2707" s="41" t="s">
        <v>277</v>
      </c>
      <c r="F2707" s="41" t="s">
        <v>759</v>
      </c>
      <c r="G2707" s="41">
        <v>4</v>
      </c>
      <c r="H2707" s="41">
        <v>3195.6707077278402</v>
      </c>
      <c r="I2707" s="41">
        <v>3877</v>
      </c>
      <c r="J2707" s="41">
        <v>1</v>
      </c>
      <c r="K2707" s="41">
        <v>71.724499999999992</v>
      </c>
      <c r="L2707" s="41">
        <v>1.8499999999999999E-2</v>
      </c>
      <c r="M2707" s="41">
        <v>248</v>
      </c>
      <c r="N2707" s="41">
        <v>0</v>
      </c>
      <c r="O2707" s="41">
        <v>4.9352</v>
      </c>
      <c r="P2707" s="41">
        <v>0</v>
      </c>
      <c r="Q2707" s="41">
        <v>2433</v>
      </c>
      <c r="R2707" s="41">
        <v>43.550699999999999</v>
      </c>
      <c r="S2707" s="41">
        <v>4624</v>
      </c>
      <c r="T2707" s="41">
        <v>101.72799999999999</v>
      </c>
      <c r="U2707" s="41">
        <v>6311</v>
      </c>
      <c r="V2707" s="41">
        <v>115.2937</v>
      </c>
      <c r="W2707" s="41">
        <v>4872</v>
      </c>
      <c r="X2707" s="41">
        <v>106.66319999999999</v>
      </c>
    </row>
    <row r="2708" spans="1:24" x14ac:dyDescent="0.35">
      <c r="A2708" s="41" t="s">
        <v>558</v>
      </c>
      <c r="B2708" s="41" t="s">
        <v>451</v>
      </c>
      <c r="C2708" s="41" t="s">
        <v>12</v>
      </c>
      <c r="D2708" s="41" t="s">
        <v>277</v>
      </c>
      <c r="E2708" s="41" t="s">
        <v>277</v>
      </c>
      <c r="F2708" s="41" t="s">
        <v>758</v>
      </c>
      <c r="G2708" s="41">
        <v>3</v>
      </c>
      <c r="H2708" s="41">
        <v>3195.6707077278402</v>
      </c>
      <c r="I2708" s="41">
        <v>4156</v>
      </c>
      <c r="J2708" s="41">
        <v>0</v>
      </c>
      <c r="K2708" s="41">
        <v>76.885999999999996</v>
      </c>
      <c r="L2708" s="41">
        <v>0</v>
      </c>
      <c r="M2708" s="41">
        <v>3651</v>
      </c>
      <c r="N2708" s="41">
        <v>0</v>
      </c>
      <c r="O2708" s="41">
        <v>72.654899999999998</v>
      </c>
      <c r="P2708" s="41">
        <v>0</v>
      </c>
      <c r="Q2708" s="41">
        <v>2347</v>
      </c>
      <c r="R2708" s="41">
        <v>42.011299999999999</v>
      </c>
      <c r="S2708" s="41">
        <v>3111</v>
      </c>
      <c r="T2708" s="41">
        <v>68.441999999999993</v>
      </c>
      <c r="U2708" s="41">
        <v>6503</v>
      </c>
      <c r="V2708" s="41">
        <v>118.8973</v>
      </c>
      <c r="W2708" s="41">
        <v>6762</v>
      </c>
      <c r="X2708" s="41">
        <v>141.09690000000001</v>
      </c>
    </row>
    <row r="2709" spans="1:24" x14ac:dyDescent="0.35">
      <c r="A2709" s="41" t="s">
        <v>558</v>
      </c>
      <c r="B2709" s="41" t="s">
        <v>451</v>
      </c>
      <c r="C2709" s="41" t="s">
        <v>12</v>
      </c>
      <c r="D2709" s="41" t="s">
        <v>277</v>
      </c>
      <c r="E2709" s="41" t="s">
        <v>277</v>
      </c>
      <c r="F2709" s="41" t="s">
        <v>767</v>
      </c>
      <c r="G2709" s="41">
        <v>12</v>
      </c>
      <c r="H2709" s="41">
        <v>3195.6707077278402</v>
      </c>
      <c r="I2709" s="41">
        <v>3379</v>
      </c>
      <c r="J2709" s="41">
        <v>0</v>
      </c>
      <c r="K2709" s="41">
        <v>67.242100000000008</v>
      </c>
      <c r="L2709" s="41">
        <v>0</v>
      </c>
      <c r="M2709" s="41"/>
      <c r="N2709" s="41"/>
      <c r="O2709" s="41"/>
      <c r="P2709" s="41"/>
      <c r="Q2709" s="41">
        <v>3873</v>
      </c>
      <c r="R2709" s="41">
        <v>69.326700000000002</v>
      </c>
      <c r="S2709" s="41"/>
      <c r="T2709" s="41"/>
      <c r="U2709" s="41">
        <v>7252</v>
      </c>
      <c r="V2709" s="41">
        <v>136.56880000000001</v>
      </c>
      <c r="W2709" s="41"/>
      <c r="X2709" s="41"/>
    </row>
    <row r="2710" spans="1:24" x14ac:dyDescent="0.35">
      <c r="A2710" s="41" t="s">
        <v>558</v>
      </c>
      <c r="B2710" s="41" t="s">
        <v>451</v>
      </c>
      <c r="C2710" s="41" t="s">
        <v>12</v>
      </c>
      <c r="D2710" s="41" t="s">
        <v>277</v>
      </c>
      <c r="E2710" s="41" t="s">
        <v>277</v>
      </c>
      <c r="F2710" s="41" t="s">
        <v>757</v>
      </c>
      <c r="G2710" s="41">
        <v>2</v>
      </c>
      <c r="H2710" s="41">
        <v>3195.6707077278402</v>
      </c>
      <c r="I2710" s="41">
        <v>9130</v>
      </c>
      <c r="J2710" s="41">
        <v>17</v>
      </c>
      <c r="K2710" s="41">
        <v>168.905</v>
      </c>
      <c r="L2710" s="41">
        <v>0.3145</v>
      </c>
      <c r="M2710" s="41">
        <v>1472</v>
      </c>
      <c r="N2710" s="41">
        <v>0</v>
      </c>
      <c r="O2710" s="41">
        <v>29.2928</v>
      </c>
      <c r="P2710" s="41">
        <v>0</v>
      </c>
      <c r="Q2710" s="41">
        <v>3625</v>
      </c>
      <c r="R2710" s="41">
        <v>64.887500000000003</v>
      </c>
      <c r="S2710" s="41">
        <v>3969</v>
      </c>
      <c r="T2710" s="41">
        <v>87.317999999999998</v>
      </c>
      <c r="U2710" s="41">
        <v>12772</v>
      </c>
      <c r="V2710" s="41">
        <v>234.10700000000003</v>
      </c>
      <c r="W2710" s="41">
        <v>5441</v>
      </c>
      <c r="X2710" s="41">
        <v>116.6108</v>
      </c>
    </row>
    <row r="2711" spans="1:24" x14ac:dyDescent="0.35">
      <c r="A2711" s="41" t="s">
        <v>558</v>
      </c>
      <c r="B2711" s="41" t="s">
        <v>451</v>
      </c>
      <c r="C2711" s="41" t="s">
        <v>12</v>
      </c>
      <c r="D2711" s="41" t="s">
        <v>277</v>
      </c>
      <c r="E2711" s="41" t="s">
        <v>277</v>
      </c>
      <c r="F2711" s="41" t="s">
        <v>763</v>
      </c>
      <c r="G2711" s="41">
        <v>8</v>
      </c>
      <c r="H2711" s="41">
        <v>3195.6707077278402</v>
      </c>
      <c r="I2711" s="41">
        <v>3473</v>
      </c>
      <c r="J2711" s="41">
        <v>0</v>
      </c>
      <c r="K2711" s="41">
        <v>69.112700000000004</v>
      </c>
      <c r="L2711" s="41">
        <v>0</v>
      </c>
      <c r="M2711" s="41"/>
      <c r="N2711" s="41"/>
      <c r="O2711" s="41"/>
      <c r="P2711" s="41"/>
      <c r="Q2711" s="41">
        <v>4910</v>
      </c>
      <c r="R2711" s="41">
        <v>87.888999999999996</v>
      </c>
      <c r="S2711" s="41"/>
      <c r="T2711" s="41"/>
      <c r="U2711" s="41">
        <v>8383</v>
      </c>
      <c r="V2711" s="41">
        <v>157.0017</v>
      </c>
      <c r="W2711" s="41"/>
      <c r="X2711" s="41"/>
    </row>
    <row r="2712" spans="1:24" x14ac:dyDescent="0.35">
      <c r="A2712" s="41" t="s">
        <v>558</v>
      </c>
      <c r="B2712" s="41" t="s">
        <v>451</v>
      </c>
      <c r="C2712" s="41" t="s">
        <v>12</v>
      </c>
      <c r="D2712" s="41" t="s">
        <v>277</v>
      </c>
      <c r="E2712" s="41" t="s">
        <v>277</v>
      </c>
      <c r="F2712" s="41" t="s">
        <v>762</v>
      </c>
      <c r="G2712" s="41">
        <v>7</v>
      </c>
      <c r="H2712" s="41">
        <v>3195.6707077278402</v>
      </c>
      <c r="I2712" s="41">
        <v>3601</v>
      </c>
      <c r="J2712" s="41">
        <v>0</v>
      </c>
      <c r="K2712" s="41">
        <v>71.659900000000007</v>
      </c>
      <c r="L2712" s="41">
        <v>0</v>
      </c>
      <c r="M2712" s="41">
        <v>0</v>
      </c>
      <c r="N2712" s="41">
        <v>0</v>
      </c>
      <c r="O2712" s="41">
        <v>0</v>
      </c>
      <c r="P2712" s="41">
        <v>0</v>
      </c>
      <c r="Q2712" s="41">
        <v>11066</v>
      </c>
      <c r="R2712" s="41">
        <v>198.0814</v>
      </c>
      <c r="S2712" s="41">
        <v>15703</v>
      </c>
      <c r="T2712" s="41">
        <v>345.46600000000001</v>
      </c>
      <c r="U2712" s="41">
        <v>14667</v>
      </c>
      <c r="V2712" s="41">
        <v>269.74130000000002</v>
      </c>
      <c r="W2712" s="41">
        <v>15703</v>
      </c>
      <c r="X2712" s="41">
        <v>345.46600000000001</v>
      </c>
    </row>
    <row r="2713" spans="1:24" x14ac:dyDescent="0.35">
      <c r="A2713" s="41" t="s">
        <v>558</v>
      </c>
      <c r="B2713" s="41" t="s">
        <v>451</v>
      </c>
      <c r="C2713" s="41" t="s">
        <v>12</v>
      </c>
      <c r="D2713" s="41" t="s">
        <v>277</v>
      </c>
      <c r="E2713" s="41" t="s">
        <v>277</v>
      </c>
      <c r="F2713" s="41" t="s">
        <v>761</v>
      </c>
      <c r="G2713" s="41">
        <v>6</v>
      </c>
      <c r="H2713" s="41">
        <v>3195.6707077278402</v>
      </c>
      <c r="I2713" s="41">
        <v>3373</v>
      </c>
      <c r="J2713" s="41">
        <v>6</v>
      </c>
      <c r="K2713" s="41">
        <v>67.122700000000009</v>
      </c>
      <c r="L2713" s="41">
        <v>0.11940000000000001</v>
      </c>
      <c r="M2713" s="41">
        <v>240</v>
      </c>
      <c r="N2713" s="41">
        <v>0</v>
      </c>
      <c r="O2713" s="41">
        <v>5.3999999999999995</v>
      </c>
      <c r="P2713" s="41">
        <v>0</v>
      </c>
      <c r="Q2713" s="41">
        <v>6610</v>
      </c>
      <c r="R2713" s="41">
        <v>118.319</v>
      </c>
      <c r="S2713" s="41">
        <v>5435</v>
      </c>
      <c r="T2713" s="41">
        <v>119.57</v>
      </c>
      <c r="U2713" s="41">
        <v>9989</v>
      </c>
      <c r="V2713" s="41">
        <v>185.56110000000001</v>
      </c>
      <c r="W2713" s="41">
        <v>5675</v>
      </c>
      <c r="X2713" s="41">
        <v>124.97</v>
      </c>
    </row>
    <row r="2714" spans="1:24" x14ac:dyDescent="0.35">
      <c r="A2714" s="41" t="s">
        <v>712</v>
      </c>
      <c r="B2714" s="41" t="s">
        <v>485</v>
      </c>
      <c r="C2714" s="41" t="s">
        <v>8</v>
      </c>
      <c r="D2714" s="41" t="s">
        <v>279</v>
      </c>
      <c r="E2714" s="41" t="s">
        <v>279</v>
      </c>
      <c r="F2714" s="41" t="s">
        <v>756</v>
      </c>
      <c r="G2714" s="41">
        <v>1</v>
      </c>
      <c r="H2714" s="41">
        <v>4953.9664524772397</v>
      </c>
      <c r="I2714" s="41">
        <v>3774</v>
      </c>
      <c r="J2714" s="41">
        <v>276</v>
      </c>
      <c r="K2714" s="41">
        <v>69.819000000000003</v>
      </c>
      <c r="L2714" s="41">
        <v>5.1059999999999999</v>
      </c>
      <c r="M2714" s="41">
        <v>14719</v>
      </c>
      <c r="N2714" s="41">
        <v>0</v>
      </c>
      <c r="O2714" s="41">
        <v>292.90809999999999</v>
      </c>
      <c r="P2714" s="41">
        <v>0</v>
      </c>
      <c r="Q2714" s="41">
        <v>0</v>
      </c>
      <c r="R2714" s="41">
        <v>0</v>
      </c>
      <c r="S2714" s="41">
        <v>38</v>
      </c>
      <c r="T2714" s="41">
        <v>0.83599999999999997</v>
      </c>
      <c r="U2714" s="41">
        <v>4050</v>
      </c>
      <c r="V2714" s="41">
        <v>74.924999999999997</v>
      </c>
      <c r="W2714" s="41">
        <v>14757</v>
      </c>
      <c r="X2714" s="41">
        <v>293.7441</v>
      </c>
    </row>
    <row r="2715" spans="1:24" x14ac:dyDescent="0.35">
      <c r="A2715" s="41" t="s">
        <v>712</v>
      </c>
      <c r="B2715" s="41" t="s">
        <v>485</v>
      </c>
      <c r="C2715" s="41" t="s">
        <v>8</v>
      </c>
      <c r="D2715" s="41" t="s">
        <v>279</v>
      </c>
      <c r="E2715" s="41" t="s">
        <v>279</v>
      </c>
      <c r="F2715" s="41" t="s">
        <v>760</v>
      </c>
      <c r="G2715" s="41">
        <v>5</v>
      </c>
      <c r="H2715" s="41">
        <v>4953.9664524772397</v>
      </c>
      <c r="I2715" s="41">
        <v>6017</v>
      </c>
      <c r="J2715" s="41">
        <v>0</v>
      </c>
      <c r="K2715" s="41">
        <v>111.3145</v>
      </c>
      <c r="L2715" s="41">
        <v>0</v>
      </c>
      <c r="M2715" s="41">
        <v>6699</v>
      </c>
      <c r="N2715" s="41">
        <v>383</v>
      </c>
      <c r="O2715" s="41">
        <v>133.31010000000001</v>
      </c>
      <c r="P2715" s="41">
        <v>7.6217000000000006</v>
      </c>
      <c r="Q2715" s="41">
        <v>4</v>
      </c>
      <c r="R2715" s="41">
        <v>7.1599999999999997E-2</v>
      </c>
      <c r="S2715" s="41">
        <v>58</v>
      </c>
      <c r="T2715" s="41">
        <v>1.276</v>
      </c>
      <c r="U2715" s="41">
        <v>6021</v>
      </c>
      <c r="V2715" s="41">
        <v>111.3861</v>
      </c>
      <c r="W2715" s="41">
        <v>7140</v>
      </c>
      <c r="X2715" s="41">
        <v>142.20780000000002</v>
      </c>
    </row>
    <row r="2716" spans="1:24" x14ac:dyDescent="0.35">
      <c r="A2716" s="41" t="s">
        <v>712</v>
      </c>
      <c r="B2716" s="41" t="s">
        <v>485</v>
      </c>
      <c r="C2716" s="41" t="s">
        <v>8</v>
      </c>
      <c r="D2716" s="41" t="s">
        <v>279</v>
      </c>
      <c r="E2716" s="41" t="s">
        <v>279</v>
      </c>
      <c r="F2716" s="41" t="s">
        <v>764</v>
      </c>
      <c r="G2716" s="41">
        <v>9</v>
      </c>
      <c r="H2716" s="41">
        <v>4953.9664524772397</v>
      </c>
      <c r="I2716" s="41">
        <v>6074</v>
      </c>
      <c r="J2716" s="41">
        <v>0</v>
      </c>
      <c r="K2716" s="41">
        <v>120.87260000000001</v>
      </c>
      <c r="L2716" s="41">
        <v>0</v>
      </c>
      <c r="M2716" s="41"/>
      <c r="N2716" s="41"/>
      <c r="O2716" s="41"/>
      <c r="P2716" s="41"/>
      <c r="Q2716" s="41">
        <v>6</v>
      </c>
      <c r="R2716" s="41">
        <v>0.1074</v>
      </c>
      <c r="S2716" s="41"/>
      <c r="T2716" s="41"/>
      <c r="U2716" s="41">
        <v>6080</v>
      </c>
      <c r="V2716" s="41">
        <v>120.98</v>
      </c>
      <c r="W2716" s="41"/>
      <c r="X2716" s="41"/>
    </row>
    <row r="2717" spans="1:24" x14ac:dyDescent="0.35">
      <c r="A2717" s="41" t="s">
        <v>712</v>
      </c>
      <c r="B2717" s="41" t="s">
        <v>485</v>
      </c>
      <c r="C2717" s="41" t="s">
        <v>8</v>
      </c>
      <c r="D2717" s="41" t="s">
        <v>279</v>
      </c>
      <c r="E2717" s="41" t="s">
        <v>279</v>
      </c>
      <c r="F2717" s="41" t="s">
        <v>766</v>
      </c>
      <c r="G2717" s="41">
        <v>11</v>
      </c>
      <c r="H2717" s="41">
        <v>4953.9664524772397</v>
      </c>
      <c r="I2717" s="41">
        <v>7308</v>
      </c>
      <c r="J2717" s="41">
        <v>347</v>
      </c>
      <c r="K2717" s="41">
        <v>145.42920000000001</v>
      </c>
      <c r="L2717" s="41">
        <v>6.9053000000000004</v>
      </c>
      <c r="M2717" s="41"/>
      <c r="N2717" s="41"/>
      <c r="O2717" s="41"/>
      <c r="P2717" s="41"/>
      <c r="Q2717" s="41">
        <v>64</v>
      </c>
      <c r="R2717" s="41">
        <v>1.1456</v>
      </c>
      <c r="S2717" s="41"/>
      <c r="T2717" s="41"/>
      <c r="U2717" s="41">
        <v>7719</v>
      </c>
      <c r="V2717" s="41">
        <v>153.48010000000002</v>
      </c>
      <c r="W2717" s="41"/>
      <c r="X2717" s="41"/>
    </row>
    <row r="2718" spans="1:24" x14ac:dyDescent="0.35">
      <c r="A2718" s="41" t="s">
        <v>712</v>
      </c>
      <c r="B2718" s="41" t="s">
        <v>485</v>
      </c>
      <c r="C2718" s="41" t="s">
        <v>8</v>
      </c>
      <c r="D2718" s="41" t="s">
        <v>279</v>
      </c>
      <c r="E2718" s="41" t="s">
        <v>279</v>
      </c>
      <c r="F2718" s="41" t="s">
        <v>765</v>
      </c>
      <c r="G2718" s="41">
        <v>10</v>
      </c>
      <c r="H2718" s="41">
        <v>4953.9664524772397</v>
      </c>
      <c r="I2718" s="41">
        <v>15689</v>
      </c>
      <c r="J2718" s="41">
        <v>2</v>
      </c>
      <c r="K2718" s="41">
        <v>312.21109999999999</v>
      </c>
      <c r="L2718" s="41">
        <v>3.9800000000000002E-2</v>
      </c>
      <c r="M2718" s="41"/>
      <c r="N2718" s="41"/>
      <c r="O2718" s="41"/>
      <c r="P2718" s="41"/>
      <c r="Q2718" s="41">
        <v>8</v>
      </c>
      <c r="R2718" s="41">
        <v>0.14319999999999999</v>
      </c>
      <c r="S2718" s="41"/>
      <c r="T2718" s="41"/>
      <c r="U2718" s="41">
        <v>15699</v>
      </c>
      <c r="V2718" s="41">
        <v>312.39409999999998</v>
      </c>
      <c r="W2718" s="41"/>
      <c r="X2718" s="41"/>
    </row>
    <row r="2719" spans="1:24" x14ac:dyDescent="0.35">
      <c r="A2719" s="41" t="s">
        <v>712</v>
      </c>
      <c r="B2719" s="41" t="s">
        <v>485</v>
      </c>
      <c r="C2719" s="41" t="s">
        <v>8</v>
      </c>
      <c r="D2719" s="41" t="s">
        <v>279</v>
      </c>
      <c r="E2719" s="41" t="s">
        <v>279</v>
      </c>
      <c r="F2719" s="41" t="s">
        <v>759</v>
      </c>
      <c r="G2719" s="41">
        <v>4</v>
      </c>
      <c r="H2719" s="41">
        <v>4953.9664524772397</v>
      </c>
      <c r="I2719" s="41">
        <v>9660</v>
      </c>
      <c r="J2719" s="41">
        <v>253</v>
      </c>
      <c r="K2719" s="41">
        <v>178.70999999999998</v>
      </c>
      <c r="L2719" s="41">
        <v>4.6804999999999994</v>
      </c>
      <c r="M2719" s="41">
        <v>6067</v>
      </c>
      <c r="N2719" s="41">
        <v>0</v>
      </c>
      <c r="O2719" s="41">
        <v>120.7333</v>
      </c>
      <c r="P2719" s="41">
        <v>0</v>
      </c>
      <c r="Q2719" s="41">
        <v>0</v>
      </c>
      <c r="R2719" s="41">
        <v>0</v>
      </c>
      <c r="S2719" s="41">
        <v>44</v>
      </c>
      <c r="T2719" s="41">
        <v>0.96799999999999997</v>
      </c>
      <c r="U2719" s="41">
        <v>9913</v>
      </c>
      <c r="V2719" s="41">
        <v>183.39049999999997</v>
      </c>
      <c r="W2719" s="41">
        <v>6111</v>
      </c>
      <c r="X2719" s="41">
        <v>121.7013</v>
      </c>
    </row>
    <row r="2720" spans="1:24" x14ac:dyDescent="0.35">
      <c r="A2720" s="41" t="s">
        <v>712</v>
      </c>
      <c r="B2720" s="41" t="s">
        <v>485</v>
      </c>
      <c r="C2720" s="41" t="s">
        <v>8</v>
      </c>
      <c r="D2720" s="41" t="s">
        <v>279</v>
      </c>
      <c r="E2720" s="41" t="s">
        <v>279</v>
      </c>
      <c r="F2720" s="41" t="s">
        <v>758</v>
      </c>
      <c r="G2720" s="41">
        <v>3</v>
      </c>
      <c r="H2720" s="41">
        <v>4953.9664524772397</v>
      </c>
      <c r="I2720" s="41">
        <v>20588</v>
      </c>
      <c r="J2720" s="41">
        <v>0</v>
      </c>
      <c r="K2720" s="41">
        <v>380.87799999999999</v>
      </c>
      <c r="L2720" s="41">
        <v>0</v>
      </c>
      <c r="M2720" s="41">
        <v>6526</v>
      </c>
      <c r="N2720" s="41">
        <v>0</v>
      </c>
      <c r="O2720" s="41">
        <v>129.8674</v>
      </c>
      <c r="P2720" s="41">
        <v>0</v>
      </c>
      <c r="Q2720" s="41">
        <v>0</v>
      </c>
      <c r="R2720" s="41">
        <v>0</v>
      </c>
      <c r="S2720" s="41">
        <v>36</v>
      </c>
      <c r="T2720" s="41">
        <v>0.79200000000000004</v>
      </c>
      <c r="U2720" s="41">
        <v>20588</v>
      </c>
      <c r="V2720" s="41">
        <v>380.87799999999999</v>
      </c>
      <c r="W2720" s="41">
        <v>6562</v>
      </c>
      <c r="X2720" s="41">
        <v>130.65940000000001</v>
      </c>
    </row>
    <row r="2721" spans="1:24" x14ac:dyDescent="0.35">
      <c r="A2721" s="41" t="s">
        <v>712</v>
      </c>
      <c r="B2721" s="41" t="s">
        <v>485</v>
      </c>
      <c r="C2721" s="41" t="s">
        <v>8</v>
      </c>
      <c r="D2721" s="41" t="s">
        <v>279</v>
      </c>
      <c r="E2721" s="41" t="s">
        <v>279</v>
      </c>
      <c r="F2721" s="41" t="s">
        <v>767</v>
      </c>
      <c r="G2721" s="41">
        <v>12</v>
      </c>
      <c r="H2721" s="41">
        <v>4953.9664524772397</v>
      </c>
      <c r="I2721" s="41">
        <v>13722</v>
      </c>
      <c r="J2721" s="41">
        <v>306</v>
      </c>
      <c r="K2721" s="41">
        <v>273.06780000000003</v>
      </c>
      <c r="L2721" s="41">
        <v>6.0894000000000004</v>
      </c>
      <c r="M2721" s="41"/>
      <c r="N2721" s="41"/>
      <c r="O2721" s="41"/>
      <c r="P2721" s="41"/>
      <c r="Q2721" s="41">
        <v>32</v>
      </c>
      <c r="R2721" s="41">
        <v>0.57279999999999998</v>
      </c>
      <c r="S2721" s="41"/>
      <c r="T2721" s="41"/>
      <c r="U2721" s="41">
        <v>14060</v>
      </c>
      <c r="V2721" s="41">
        <v>279.73</v>
      </c>
      <c r="W2721" s="41"/>
      <c r="X2721" s="41"/>
    </row>
    <row r="2722" spans="1:24" x14ac:dyDescent="0.35">
      <c r="A2722" s="41" t="s">
        <v>712</v>
      </c>
      <c r="B2722" s="41" t="s">
        <v>485</v>
      </c>
      <c r="C2722" s="41" t="s">
        <v>8</v>
      </c>
      <c r="D2722" s="41" t="s">
        <v>279</v>
      </c>
      <c r="E2722" s="41" t="s">
        <v>279</v>
      </c>
      <c r="F2722" s="41" t="s">
        <v>757</v>
      </c>
      <c r="G2722" s="41">
        <v>2</v>
      </c>
      <c r="H2722" s="41">
        <v>4953.9664524772397</v>
      </c>
      <c r="I2722" s="41">
        <v>4783</v>
      </c>
      <c r="J2722" s="41">
        <v>0</v>
      </c>
      <c r="K2722" s="41">
        <v>88.485500000000002</v>
      </c>
      <c r="L2722" s="41">
        <v>0</v>
      </c>
      <c r="M2722" s="41">
        <v>5859</v>
      </c>
      <c r="N2722" s="41">
        <v>0</v>
      </c>
      <c r="O2722" s="41">
        <v>116.59410000000001</v>
      </c>
      <c r="P2722" s="41">
        <v>0</v>
      </c>
      <c r="Q2722" s="41">
        <v>0</v>
      </c>
      <c r="R2722" s="41">
        <v>0</v>
      </c>
      <c r="S2722" s="41">
        <v>20</v>
      </c>
      <c r="T2722" s="41">
        <v>0.44</v>
      </c>
      <c r="U2722" s="41">
        <v>4783</v>
      </c>
      <c r="V2722" s="41">
        <v>88.485500000000002</v>
      </c>
      <c r="W2722" s="41">
        <v>5879</v>
      </c>
      <c r="X2722" s="41">
        <v>117.03410000000001</v>
      </c>
    </row>
    <row r="2723" spans="1:24" x14ac:dyDescent="0.35">
      <c r="A2723" s="41" t="s">
        <v>712</v>
      </c>
      <c r="B2723" s="41" t="s">
        <v>485</v>
      </c>
      <c r="C2723" s="41" t="s">
        <v>8</v>
      </c>
      <c r="D2723" s="41" t="s">
        <v>279</v>
      </c>
      <c r="E2723" s="41" t="s">
        <v>279</v>
      </c>
      <c r="F2723" s="41" t="s">
        <v>763</v>
      </c>
      <c r="G2723" s="41">
        <v>8</v>
      </c>
      <c r="H2723" s="41">
        <v>4953.9664524772397</v>
      </c>
      <c r="I2723" s="41">
        <v>8898</v>
      </c>
      <c r="J2723" s="41">
        <v>65</v>
      </c>
      <c r="K2723" s="41">
        <v>177.0702</v>
      </c>
      <c r="L2723" s="41">
        <v>1.2935000000000001</v>
      </c>
      <c r="M2723" s="41"/>
      <c r="N2723" s="41"/>
      <c r="O2723" s="41"/>
      <c r="P2723" s="41"/>
      <c r="Q2723" s="41">
        <v>0</v>
      </c>
      <c r="R2723" s="41">
        <v>0</v>
      </c>
      <c r="S2723" s="41"/>
      <c r="T2723" s="41"/>
      <c r="U2723" s="41">
        <v>8963</v>
      </c>
      <c r="V2723" s="41">
        <v>178.36369999999999</v>
      </c>
      <c r="W2723" s="41"/>
      <c r="X2723" s="41"/>
    </row>
    <row r="2724" spans="1:24" x14ac:dyDescent="0.35">
      <c r="A2724" s="41" t="s">
        <v>712</v>
      </c>
      <c r="B2724" s="41" t="s">
        <v>485</v>
      </c>
      <c r="C2724" s="41" t="s">
        <v>8</v>
      </c>
      <c r="D2724" s="41" t="s">
        <v>279</v>
      </c>
      <c r="E2724" s="41" t="s">
        <v>279</v>
      </c>
      <c r="F2724" s="41" t="s">
        <v>762</v>
      </c>
      <c r="G2724" s="41">
        <v>7</v>
      </c>
      <c r="H2724" s="41">
        <v>4953.9664524772397</v>
      </c>
      <c r="I2724" s="41">
        <v>9127</v>
      </c>
      <c r="J2724" s="41">
        <v>1728</v>
      </c>
      <c r="K2724" s="41">
        <v>181.62730000000002</v>
      </c>
      <c r="L2724" s="41">
        <v>34.3872</v>
      </c>
      <c r="M2724" s="41">
        <v>0</v>
      </c>
      <c r="N2724" s="41">
        <v>843</v>
      </c>
      <c r="O2724" s="41">
        <v>0</v>
      </c>
      <c r="P2724" s="41">
        <v>18.967499999999998</v>
      </c>
      <c r="Q2724" s="41">
        <v>12</v>
      </c>
      <c r="R2724" s="41">
        <v>0.21479999999999999</v>
      </c>
      <c r="S2724" s="41">
        <v>0</v>
      </c>
      <c r="T2724" s="41">
        <v>0</v>
      </c>
      <c r="U2724" s="41">
        <v>10867</v>
      </c>
      <c r="V2724" s="41">
        <v>216.22930000000002</v>
      </c>
      <c r="W2724" s="41">
        <v>843</v>
      </c>
      <c r="X2724" s="41">
        <v>18.967499999999998</v>
      </c>
    </row>
    <row r="2725" spans="1:24" x14ac:dyDescent="0.35">
      <c r="A2725" s="41" t="s">
        <v>712</v>
      </c>
      <c r="B2725" s="41" t="s">
        <v>485</v>
      </c>
      <c r="C2725" s="41" t="s">
        <v>8</v>
      </c>
      <c r="D2725" s="41" t="s">
        <v>279</v>
      </c>
      <c r="E2725" s="41" t="s">
        <v>279</v>
      </c>
      <c r="F2725" s="41" t="s">
        <v>761</v>
      </c>
      <c r="G2725" s="41">
        <v>6</v>
      </c>
      <c r="H2725" s="41">
        <v>4953.9664524772397</v>
      </c>
      <c r="I2725" s="41">
        <v>7646</v>
      </c>
      <c r="J2725" s="41">
        <v>3530</v>
      </c>
      <c r="K2725" s="41">
        <v>152.15540000000001</v>
      </c>
      <c r="L2725" s="41">
        <v>70.247</v>
      </c>
      <c r="M2725" s="41">
        <v>8041</v>
      </c>
      <c r="N2725" s="41">
        <v>2924</v>
      </c>
      <c r="O2725" s="41">
        <v>180.92249999999999</v>
      </c>
      <c r="P2725" s="41">
        <v>65.789999999999992</v>
      </c>
      <c r="Q2725" s="41">
        <v>2</v>
      </c>
      <c r="R2725" s="41">
        <v>3.5799999999999998E-2</v>
      </c>
      <c r="S2725" s="41">
        <v>0</v>
      </c>
      <c r="T2725" s="41">
        <v>0</v>
      </c>
      <c r="U2725" s="41">
        <v>11178</v>
      </c>
      <c r="V2725" s="41">
        <v>222.43819999999999</v>
      </c>
      <c r="W2725" s="41">
        <v>10965</v>
      </c>
      <c r="X2725" s="41">
        <v>246.71249999999998</v>
      </c>
    </row>
    <row r="2726" spans="1:24" x14ac:dyDescent="0.35">
      <c r="A2726" s="41" t="s">
        <v>280</v>
      </c>
      <c r="B2726" s="41" t="s">
        <v>472</v>
      </c>
      <c r="C2726" s="41" t="s">
        <v>16</v>
      </c>
      <c r="D2726" s="41" t="s">
        <v>281</v>
      </c>
      <c r="E2726" s="41" t="s">
        <v>281</v>
      </c>
      <c r="F2726" s="41" t="s">
        <v>756</v>
      </c>
      <c r="G2726" s="41">
        <v>1</v>
      </c>
      <c r="H2726" s="41">
        <v>6969.2304447143997</v>
      </c>
      <c r="I2726" s="41">
        <v>7096</v>
      </c>
      <c r="J2726" s="41">
        <v>0</v>
      </c>
      <c r="K2726" s="41">
        <v>131.27599999999998</v>
      </c>
      <c r="L2726" s="41">
        <v>0</v>
      </c>
      <c r="M2726" s="41">
        <v>11188</v>
      </c>
      <c r="N2726" s="41">
        <v>127</v>
      </c>
      <c r="O2726" s="41">
        <v>222.6412</v>
      </c>
      <c r="P2726" s="41">
        <v>2.5273000000000003</v>
      </c>
      <c r="Q2726" s="41">
        <v>2539</v>
      </c>
      <c r="R2726" s="41">
        <v>45.448099999999997</v>
      </c>
      <c r="S2726" s="41">
        <v>3902</v>
      </c>
      <c r="T2726" s="41">
        <v>85.843999999999994</v>
      </c>
      <c r="U2726" s="41">
        <v>9635</v>
      </c>
      <c r="V2726" s="41">
        <v>176.72409999999996</v>
      </c>
      <c r="W2726" s="41">
        <v>15217</v>
      </c>
      <c r="X2726" s="41">
        <v>311.01249999999999</v>
      </c>
    </row>
    <row r="2727" spans="1:24" x14ac:dyDescent="0.35">
      <c r="A2727" s="41" t="s">
        <v>280</v>
      </c>
      <c r="B2727" s="41" t="s">
        <v>472</v>
      </c>
      <c r="C2727" s="41" t="s">
        <v>16</v>
      </c>
      <c r="D2727" s="41" t="s">
        <v>281</v>
      </c>
      <c r="E2727" s="41" t="s">
        <v>281</v>
      </c>
      <c r="F2727" s="41" t="s">
        <v>760</v>
      </c>
      <c r="G2727" s="41">
        <v>5</v>
      </c>
      <c r="H2727" s="41">
        <v>6969.2304447143997</v>
      </c>
      <c r="I2727" s="41">
        <v>14499</v>
      </c>
      <c r="J2727" s="41">
        <v>9</v>
      </c>
      <c r="K2727" s="41">
        <v>268.23149999999998</v>
      </c>
      <c r="L2727" s="41">
        <v>0.16649999999999998</v>
      </c>
      <c r="M2727" s="41">
        <v>25664</v>
      </c>
      <c r="N2727" s="41">
        <v>427</v>
      </c>
      <c r="O2727" s="41">
        <v>510.71360000000004</v>
      </c>
      <c r="P2727" s="41">
        <v>8.497300000000001</v>
      </c>
      <c r="Q2727" s="41">
        <v>3893</v>
      </c>
      <c r="R2727" s="41">
        <v>69.684700000000007</v>
      </c>
      <c r="S2727" s="41">
        <v>4224</v>
      </c>
      <c r="T2727" s="41">
        <v>92.927999999999997</v>
      </c>
      <c r="U2727" s="41">
        <v>18401</v>
      </c>
      <c r="V2727" s="41">
        <v>338.08269999999999</v>
      </c>
      <c r="W2727" s="41">
        <v>30315</v>
      </c>
      <c r="X2727" s="41">
        <v>612.13890000000004</v>
      </c>
    </row>
    <row r="2728" spans="1:24" x14ac:dyDescent="0.35">
      <c r="A2728" s="41" t="s">
        <v>280</v>
      </c>
      <c r="B2728" s="41" t="s">
        <v>472</v>
      </c>
      <c r="C2728" s="41" t="s">
        <v>16</v>
      </c>
      <c r="D2728" s="41" t="s">
        <v>281</v>
      </c>
      <c r="E2728" s="41" t="s">
        <v>281</v>
      </c>
      <c r="F2728" s="41" t="s">
        <v>764</v>
      </c>
      <c r="G2728" s="41">
        <v>9</v>
      </c>
      <c r="H2728" s="41">
        <v>6969.2304447143997</v>
      </c>
      <c r="I2728" s="41">
        <v>10803</v>
      </c>
      <c r="J2728" s="41">
        <v>2</v>
      </c>
      <c r="K2728" s="41">
        <v>214.97970000000001</v>
      </c>
      <c r="L2728" s="41">
        <v>3.9800000000000002E-2</v>
      </c>
      <c r="M2728" s="41"/>
      <c r="N2728" s="41"/>
      <c r="O2728" s="41"/>
      <c r="P2728" s="41"/>
      <c r="Q2728" s="41">
        <v>3567</v>
      </c>
      <c r="R2728" s="41">
        <v>63.849299999999999</v>
      </c>
      <c r="S2728" s="41"/>
      <c r="T2728" s="41"/>
      <c r="U2728" s="41">
        <v>14372</v>
      </c>
      <c r="V2728" s="41">
        <v>278.86880000000002</v>
      </c>
      <c r="W2728" s="41"/>
      <c r="X2728" s="41"/>
    </row>
    <row r="2729" spans="1:24" x14ac:dyDescent="0.35">
      <c r="A2729" s="41" t="s">
        <v>280</v>
      </c>
      <c r="B2729" s="41" t="s">
        <v>472</v>
      </c>
      <c r="C2729" s="41" t="s">
        <v>16</v>
      </c>
      <c r="D2729" s="41" t="s">
        <v>281</v>
      </c>
      <c r="E2729" s="41" t="s">
        <v>281</v>
      </c>
      <c r="F2729" s="41" t="s">
        <v>766</v>
      </c>
      <c r="G2729" s="41">
        <v>11</v>
      </c>
      <c r="H2729" s="41">
        <v>6969.2304447143997</v>
      </c>
      <c r="I2729" s="41">
        <v>13998</v>
      </c>
      <c r="J2729" s="41">
        <v>549</v>
      </c>
      <c r="K2729" s="41">
        <v>278.56020000000001</v>
      </c>
      <c r="L2729" s="41">
        <v>10.9251</v>
      </c>
      <c r="M2729" s="41"/>
      <c r="N2729" s="41"/>
      <c r="O2729" s="41"/>
      <c r="P2729" s="41"/>
      <c r="Q2729" s="41">
        <v>4126</v>
      </c>
      <c r="R2729" s="41">
        <v>73.855400000000003</v>
      </c>
      <c r="S2729" s="41"/>
      <c r="T2729" s="41"/>
      <c r="U2729" s="41">
        <v>18673</v>
      </c>
      <c r="V2729" s="41">
        <v>363.34069999999997</v>
      </c>
      <c r="W2729" s="41"/>
      <c r="X2729" s="41"/>
    </row>
    <row r="2730" spans="1:24" x14ac:dyDescent="0.35">
      <c r="A2730" s="41" t="s">
        <v>280</v>
      </c>
      <c r="B2730" s="41" t="s">
        <v>472</v>
      </c>
      <c r="C2730" s="41" t="s">
        <v>16</v>
      </c>
      <c r="D2730" s="41" t="s">
        <v>281</v>
      </c>
      <c r="E2730" s="41" t="s">
        <v>281</v>
      </c>
      <c r="F2730" s="41" t="s">
        <v>765</v>
      </c>
      <c r="G2730" s="41">
        <v>10</v>
      </c>
      <c r="H2730" s="41">
        <v>6969.2304447143997</v>
      </c>
      <c r="I2730" s="41">
        <v>11289</v>
      </c>
      <c r="J2730" s="41">
        <v>229</v>
      </c>
      <c r="K2730" s="41">
        <v>224.65110000000001</v>
      </c>
      <c r="L2730" s="41">
        <v>4.5571000000000002</v>
      </c>
      <c r="M2730" s="41"/>
      <c r="N2730" s="41"/>
      <c r="O2730" s="41"/>
      <c r="P2730" s="41"/>
      <c r="Q2730" s="41">
        <v>4618</v>
      </c>
      <c r="R2730" s="41">
        <v>82.662199999999999</v>
      </c>
      <c r="S2730" s="41"/>
      <c r="T2730" s="41"/>
      <c r="U2730" s="41">
        <v>16136</v>
      </c>
      <c r="V2730" s="41">
        <v>311.87040000000002</v>
      </c>
      <c r="W2730" s="41"/>
      <c r="X2730" s="41"/>
    </row>
    <row r="2731" spans="1:24" x14ac:dyDescent="0.35">
      <c r="A2731" s="41" t="s">
        <v>280</v>
      </c>
      <c r="B2731" s="41" t="s">
        <v>472</v>
      </c>
      <c r="C2731" s="41" t="s">
        <v>16</v>
      </c>
      <c r="D2731" s="41" t="s">
        <v>281</v>
      </c>
      <c r="E2731" s="41" t="s">
        <v>281</v>
      </c>
      <c r="F2731" s="41" t="s">
        <v>759</v>
      </c>
      <c r="G2731" s="41">
        <v>4</v>
      </c>
      <c r="H2731" s="41">
        <v>6969.2304447143997</v>
      </c>
      <c r="I2731" s="41">
        <v>10895</v>
      </c>
      <c r="J2731" s="41">
        <v>0</v>
      </c>
      <c r="K2731" s="41">
        <v>201.55749999999998</v>
      </c>
      <c r="L2731" s="41">
        <v>0</v>
      </c>
      <c r="M2731" s="41">
        <v>11226</v>
      </c>
      <c r="N2731" s="41">
        <v>483</v>
      </c>
      <c r="O2731" s="41">
        <v>223.3974</v>
      </c>
      <c r="P2731" s="41">
        <v>9.6117000000000008</v>
      </c>
      <c r="Q2731" s="41">
        <v>3268</v>
      </c>
      <c r="R2731" s="41">
        <v>58.497199999999999</v>
      </c>
      <c r="S2731" s="41">
        <v>4537</v>
      </c>
      <c r="T2731" s="41">
        <v>99.813999999999993</v>
      </c>
      <c r="U2731" s="41">
        <v>14163</v>
      </c>
      <c r="V2731" s="41">
        <v>260.05469999999997</v>
      </c>
      <c r="W2731" s="41">
        <v>16246</v>
      </c>
      <c r="X2731" s="41">
        <v>332.82310000000001</v>
      </c>
    </row>
    <row r="2732" spans="1:24" x14ac:dyDescent="0.35">
      <c r="A2732" s="41" t="s">
        <v>280</v>
      </c>
      <c r="B2732" s="41" t="s">
        <v>472</v>
      </c>
      <c r="C2732" s="41" t="s">
        <v>16</v>
      </c>
      <c r="D2732" s="41" t="s">
        <v>281</v>
      </c>
      <c r="E2732" s="41" t="s">
        <v>281</v>
      </c>
      <c r="F2732" s="41" t="s">
        <v>758</v>
      </c>
      <c r="G2732" s="41">
        <v>3</v>
      </c>
      <c r="H2732" s="41">
        <v>6969.2304447143997</v>
      </c>
      <c r="I2732" s="41">
        <v>16011</v>
      </c>
      <c r="J2732" s="41">
        <v>0</v>
      </c>
      <c r="K2732" s="41">
        <v>296.20349999999996</v>
      </c>
      <c r="L2732" s="41">
        <v>0</v>
      </c>
      <c r="M2732" s="41">
        <v>12707</v>
      </c>
      <c r="N2732" s="41">
        <v>1224</v>
      </c>
      <c r="O2732" s="41">
        <v>252.86930000000001</v>
      </c>
      <c r="P2732" s="41">
        <v>24.357600000000001</v>
      </c>
      <c r="Q2732" s="41">
        <v>3912</v>
      </c>
      <c r="R2732" s="41">
        <v>70.024799999999999</v>
      </c>
      <c r="S2732" s="41">
        <v>3894</v>
      </c>
      <c r="T2732" s="41">
        <v>85.668000000000006</v>
      </c>
      <c r="U2732" s="41">
        <v>19923</v>
      </c>
      <c r="V2732" s="41">
        <v>366.22829999999999</v>
      </c>
      <c r="W2732" s="41">
        <v>17825</v>
      </c>
      <c r="X2732" s="41">
        <v>362.89490000000001</v>
      </c>
    </row>
    <row r="2733" spans="1:24" x14ac:dyDescent="0.35">
      <c r="A2733" s="41" t="s">
        <v>280</v>
      </c>
      <c r="B2733" s="41" t="s">
        <v>472</v>
      </c>
      <c r="C2733" s="41" t="s">
        <v>16</v>
      </c>
      <c r="D2733" s="41" t="s">
        <v>281</v>
      </c>
      <c r="E2733" s="41" t="s">
        <v>281</v>
      </c>
      <c r="F2733" s="41" t="s">
        <v>767</v>
      </c>
      <c r="G2733" s="41">
        <v>12</v>
      </c>
      <c r="H2733" s="41">
        <v>6969.2304447143997</v>
      </c>
      <c r="I2733" s="41">
        <v>11326</v>
      </c>
      <c r="J2733" s="41">
        <v>0</v>
      </c>
      <c r="K2733" s="41">
        <v>225.38740000000001</v>
      </c>
      <c r="L2733" s="41">
        <v>0</v>
      </c>
      <c r="M2733" s="41"/>
      <c r="N2733" s="41"/>
      <c r="O2733" s="41"/>
      <c r="P2733" s="41"/>
      <c r="Q2733" s="41">
        <v>3853</v>
      </c>
      <c r="R2733" s="41">
        <v>68.968699999999998</v>
      </c>
      <c r="S2733" s="41"/>
      <c r="T2733" s="41"/>
      <c r="U2733" s="41">
        <v>15179</v>
      </c>
      <c r="V2733" s="41">
        <v>294.35610000000003</v>
      </c>
      <c r="W2733" s="41"/>
      <c r="X2733" s="41"/>
    </row>
    <row r="2734" spans="1:24" x14ac:dyDescent="0.35">
      <c r="A2734" s="41" t="s">
        <v>280</v>
      </c>
      <c r="B2734" s="41" t="s">
        <v>472</v>
      </c>
      <c r="C2734" s="41" t="s">
        <v>16</v>
      </c>
      <c r="D2734" s="41" t="s">
        <v>281</v>
      </c>
      <c r="E2734" s="41" t="s">
        <v>281</v>
      </c>
      <c r="F2734" s="41" t="s">
        <v>757</v>
      </c>
      <c r="G2734" s="41">
        <v>2</v>
      </c>
      <c r="H2734" s="41">
        <v>6969.2304447143997</v>
      </c>
      <c r="I2734" s="41">
        <v>12329</v>
      </c>
      <c r="J2734" s="41">
        <v>0</v>
      </c>
      <c r="K2734" s="41">
        <v>228.0865</v>
      </c>
      <c r="L2734" s="41">
        <v>0</v>
      </c>
      <c r="M2734" s="41">
        <v>8486</v>
      </c>
      <c r="N2734" s="41">
        <v>188</v>
      </c>
      <c r="O2734" s="41">
        <v>168.87140000000002</v>
      </c>
      <c r="P2734" s="41">
        <v>3.7412000000000001</v>
      </c>
      <c r="Q2734" s="41">
        <v>3421</v>
      </c>
      <c r="R2734" s="41">
        <v>61.235900000000001</v>
      </c>
      <c r="S2734" s="41">
        <v>3912</v>
      </c>
      <c r="T2734" s="41">
        <v>86.063999999999993</v>
      </c>
      <c r="U2734" s="41">
        <v>15750</v>
      </c>
      <c r="V2734" s="41">
        <v>289.32240000000002</v>
      </c>
      <c r="W2734" s="41">
        <v>12586</v>
      </c>
      <c r="X2734" s="41">
        <v>258.67660000000001</v>
      </c>
    </row>
    <row r="2735" spans="1:24" x14ac:dyDescent="0.35">
      <c r="A2735" s="41" t="s">
        <v>280</v>
      </c>
      <c r="B2735" s="41" t="s">
        <v>472</v>
      </c>
      <c r="C2735" s="41" t="s">
        <v>16</v>
      </c>
      <c r="D2735" s="41" t="s">
        <v>281</v>
      </c>
      <c r="E2735" s="41" t="s">
        <v>281</v>
      </c>
      <c r="F2735" s="41" t="s">
        <v>763</v>
      </c>
      <c r="G2735" s="41">
        <v>8</v>
      </c>
      <c r="H2735" s="41">
        <v>6969.2304447143997</v>
      </c>
      <c r="I2735" s="41">
        <v>12687</v>
      </c>
      <c r="J2735" s="41">
        <v>1756</v>
      </c>
      <c r="K2735" s="41">
        <v>252.47130000000001</v>
      </c>
      <c r="L2735" s="41">
        <v>34.944400000000002</v>
      </c>
      <c r="M2735" s="41"/>
      <c r="N2735" s="41"/>
      <c r="O2735" s="41"/>
      <c r="P2735" s="41"/>
      <c r="Q2735" s="41">
        <v>4214</v>
      </c>
      <c r="R2735" s="41">
        <v>75.430599999999998</v>
      </c>
      <c r="S2735" s="41"/>
      <c r="T2735" s="41"/>
      <c r="U2735" s="41">
        <v>18657</v>
      </c>
      <c r="V2735" s="41">
        <v>362.84630000000004</v>
      </c>
      <c r="W2735" s="41"/>
      <c r="X2735" s="41"/>
    </row>
    <row r="2736" spans="1:24" x14ac:dyDescent="0.35">
      <c r="A2736" s="41" t="s">
        <v>280</v>
      </c>
      <c r="B2736" s="41" t="s">
        <v>472</v>
      </c>
      <c r="C2736" s="41" t="s">
        <v>16</v>
      </c>
      <c r="D2736" s="41" t="s">
        <v>281</v>
      </c>
      <c r="E2736" s="41" t="s">
        <v>281</v>
      </c>
      <c r="F2736" s="41" t="s">
        <v>762</v>
      </c>
      <c r="G2736" s="41">
        <v>7</v>
      </c>
      <c r="H2736" s="41">
        <v>6969.2304447143997</v>
      </c>
      <c r="I2736" s="41">
        <v>19784</v>
      </c>
      <c r="J2736" s="41">
        <v>16583</v>
      </c>
      <c r="K2736" s="41">
        <v>393.70160000000004</v>
      </c>
      <c r="L2736" s="41">
        <v>330.00170000000003</v>
      </c>
      <c r="M2736" s="41">
        <v>0</v>
      </c>
      <c r="N2736" s="41">
        <v>13601</v>
      </c>
      <c r="O2736" s="41">
        <v>0</v>
      </c>
      <c r="P2736" s="41">
        <v>306.02249999999998</v>
      </c>
      <c r="Q2736" s="41">
        <v>4335</v>
      </c>
      <c r="R2736" s="41">
        <v>77.596500000000006</v>
      </c>
      <c r="S2736" s="41">
        <v>4939</v>
      </c>
      <c r="T2736" s="41">
        <v>108.658</v>
      </c>
      <c r="U2736" s="41">
        <v>40702</v>
      </c>
      <c r="V2736" s="41">
        <v>801.29980000000012</v>
      </c>
      <c r="W2736" s="41">
        <v>18540</v>
      </c>
      <c r="X2736" s="41">
        <v>414.68049999999999</v>
      </c>
    </row>
    <row r="2737" spans="1:24" x14ac:dyDescent="0.35">
      <c r="A2737" s="41" t="s">
        <v>280</v>
      </c>
      <c r="B2737" s="41" t="s">
        <v>472</v>
      </c>
      <c r="C2737" s="41" t="s">
        <v>16</v>
      </c>
      <c r="D2737" s="41" t="s">
        <v>281</v>
      </c>
      <c r="E2737" s="41" t="s">
        <v>281</v>
      </c>
      <c r="F2737" s="41" t="s">
        <v>761</v>
      </c>
      <c r="G2737" s="41">
        <v>6</v>
      </c>
      <c r="H2737" s="41">
        <v>6969.2304447143997</v>
      </c>
      <c r="I2737" s="41">
        <v>24869</v>
      </c>
      <c r="J2737" s="41">
        <v>27155</v>
      </c>
      <c r="K2737" s="41">
        <v>494.8931</v>
      </c>
      <c r="L2737" s="41">
        <v>540.3845</v>
      </c>
      <c r="M2737" s="41">
        <v>8996</v>
      </c>
      <c r="N2737" s="41">
        <v>86</v>
      </c>
      <c r="O2737" s="41">
        <v>202.41</v>
      </c>
      <c r="P2737" s="41">
        <v>1.9349999999999998</v>
      </c>
      <c r="Q2737" s="41">
        <v>5198</v>
      </c>
      <c r="R2737" s="41">
        <v>93.044200000000004</v>
      </c>
      <c r="S2737" s="41">
        <v>2948</v>
      </c>
      <c r="T2737" s="41">
        <v>64.855999999999995</v>
      </c>
      <c r="U2737" s="41">
        <v>57222</v>
      </c>
      <c r="V2737" s="41">
        <v>1128.3217999999999</v>
      </c>
      <c r="W2737" s="41">
        <v>12030</v>
      </c>
      <c r="X2737" s="41">
        <v>269.20100000000002</v>
      </c>
    </row>
    <row r="2738" spans="1:24" x14ac:dyDescent="0.35">
      <c r="A2738" s="41" t="s">
        <v>555</v>
      </c>
      <c r="B2738" s="41" t="s">
        <v>437</v>
      </c>
      <c r="C2738" s="41" t="s">
        <v>18</v>
      </c>
      <c r="D2738" s="41" t="s">
        <v>283</v>
      </c>
      <c r="E2738" s="41" t="s">
        <v>283</v>
      </c>
      <c r="F2738" s="41" t="s">
        <v>756</v>
      </c>
      <c r="G2738" s="41">
        <v>1</v>
      </c>
      <c r="H2738" s="41">
        <v>1697.37537434822</v>
      </c>
      <c r="I2738" s="41">
        <v>5007</v>
      </c>
      <c r="J2738" s="41">
        <v>0</v>
      </c>
      <c r="K2738" s="41">
        <v>92.629499999999993</v>
      </c>
      <c r="L2738" s="41">
        <v>0</v>
      </c>
      <c r="M2738" s="41">
        <v>827</v>
      </c>
      <c r="N2738" s="41">
        <v>2</v>
      </c>
      <c r="O2738" s="41">
        <v>16.4573</v>
      </c>
      <c r="P2738" s="41">
        <v>3.9800000000000002E-2</v>
      </c>
      <c r="Q2738" s="41">
        <v>0</v>
      </c>
      <c r="R2738" s="41">
        <v>0</v>
      </c>
      <c r="S2738" s="41">
        <v>0</v>
      </c>
      <c r="T2738" s="41">
        <v>0</v>
      </c>
      <c r="U2738" s="41">
        <v>5007</v>
      </c>
      <c r="V2738" s="41">
        <v>92.629499999999993</v>
      </c>
      <c r="W2738" s="41">
        <v>829</v>
      </c>
      <c r="X2738" s="41">
        <v>16.4971</v>
      </c>
    </row>
    <row r="2739" spans="1:24" x14ac:dyDescent="0.35">
      <c r="A2739" s="41" t="s">
        <v>555</v>
      </c>
      <c r="B2739" s="41" t="s">
        <v>437</v>
      </c>
      <c r="C2739" s="41" t="s">
        <v>18</v>
      </c>
      <c r="D2739" s="41" t="s">
        <v>283</v>
      </c>
      <c r="E2739" s="41" t="s">
        <v>283</v>
      </c>
      <c r="F2739" s="41" t="s">
        <v>760</v>
      </c>
      <c r="G2739" s="41">
        <v>5</v>
      </c>
      <c r="H2739" s="41">
        <v>1697.37537434822</v>
      </c>
      <c r="I2739" s="41">
        <v>848</v>
      </c>
      <c r="J2739" s="41">
        <v>0</v>
      </c>
      <c r="K2739" s="41">
        <v>15.687999999999999</v>
      </c>
      <c r="L2739" s="41">
        <v>0</v>
      </c>
      <c r="M2739" s="41">
        <v>1726</v>
      </c>
      <c r="N2739" s="41">
        <v>10</v>
      </c>
      <c r="O2739" s="41">
        <v>34.3474</v>
      </c>
      <c r="P2739" s="41">
        <v>0.19900000000000001</v>
      </c>
      <c r="Q2739" s="41">
        <v>0</v>
      </c>
      <c r="R2739" s="41">
        <v>0</v>
      </c>
      <c r="S2739" s="41">
        <v>0</v>
      </c>
      <c r="T2739" s="41">
        <v>0</v>
      </c>
      <c r="U2739" s="41">
        <v>848</v>
      </c>
      <c r="V2739" s="41">
        <v>15.687999999999999</v>
      </c>
      <c r="W2739" s="41">
        <v>1736</v>
      </c>
      <c r="X2739" s="41">
        <v>34.546399999999998</v>
      </c>
    </row>
    <row r="2740" spans="1:24" x14ac:dyDescent="0.35">
      <c r="A2740" s="41" t="s">
        <v>555</v>
      </c>
      <c r="B2740" s="41" t="s">
        <v>437</v>
      </c>
      <c r="C2740" s="41" t="s">
        <v>18</v>
      </c>
      <c r="D2740" s="41" t="s">
        <v>283</v>
      </c>
      <c r="E2740" s="41" t="s">
        <v>283</v>
      </c>
      <c r="F2740" s="41" t="s">
        <v>764</v>
      </c>
      <c r="G2740" s="41">
        <v>9</v>
      </c>
      <c r="H2740" s="41">
        <v>1697.37537434822</v>
      </c>
      <c r="I2740" s="41">
        <v>990</v>
      </c>
      <c r="J2740" s="41">
        <v>10</v>
      </c>
      <c r="K2740" s="41">
        <v>19.701000000000001</v>
      </c>
      <c r="L2740" s="41">
        <v>0.19900000000000001</v>
      </c>
      <c r="M2740" s="41"/>
      <c r="N2740" s="41"/>
      <c r="O2740" s="41"/>
      <c r="P2740" s="41"/>
      <c r="Q2740" s="41">
        <v>0</v>
      </c>
      <c r="R2740" s="41">
        <v>0</v>
      </c>
      <c r="S2740" s="41"/>
      <c r="T2740" s="41"/>
      <c r="U2740" s="41">
        <v>1000</v>
      </c>
      <c r="V2740" s="41">
        <v>19.900000000000002</v>
      </c>
      <c r="W2740" s="41"/>
      <c r="X2740" s="41"/>
    </row>
    <row r="2741" spans="1:24" x14ac:dyDescent="0.35">
      <c r="A2741" s="41" t="s">
        <v>555</v>
      </c>
      <c r="B2741" s="41" t="s">
        <v>437</v>
      </c>
      <c r="C2741" s="41" t="s">
        <v>18</v>
      </c>
      <c r="D2741" s="41" t="s">
        <v>283</v>
      </c>
      <c r="E2741" s="41" t="s">
        <v>283</v>
      </c>
      <c r="F2741" s="41" t="s">
        <v>766</v>
      </c>
      <c r="G2741" s="41">
        <v>11</v>
      </c>
      <c r="H2741" s="41">
        <v>1697.37537434822</v>
      </c>
      <c r="I2741" s="41">
        <v>1111</v>
      </c>
      <c r="J2741" s="41">
        <v>21</v>
      </c>
      <c r="K2741" s="41">
        <v>22.108900000000002</v>
      </c>
      <c r="L2741" s="41">
        <v>0.41790000000000005</v>
      </c>
      <c r="M2741" s="41"/>
      <c r="N2741" s="41"/>
      <c r="O2741" s="41"/>
      <c r="P2741" s="41"/>
      <c r="Q2741" s="41">
        <v>0</v>
      </c>
      <c r="R2741" s="41">
        <v>0</v>
      </c>
      <c r="S2741" s="41"/>
      <c r="T2741" s="41"/>
      <c r="U2741" s="41">
        <v>1132</v>
      </c>
      <c r="V2741" s="41">
        <v>22.526800000000001</v>
      </c>
      <c r="W2741" s="41"/>
      <c r="X2741" s="41"/>
    </row>
    <row r="2742" spans="1:24" x14ac:dyDescent="0.35">
      <c r="A2742" s="41" t="s">
        <v>555</v>
      </c>
      <c r="B2742" s="41" t="s">
        <v>437</v>
      </c>
      <c r="C2742" s="41" t="s">
        <v>18</v>
      </c>
      <c r="D2742" s="41" t="s">
        <v>283</v>
      </c>
      <c r="E2742" s="41" t="s">
        <v>283</v>
      </c>
      <c r="F2742" s="41" t="s">
        <v>765</v>
      </c>
      <c r="G2742" s="41">
        <v>10</v>
      </c>
      <c r="H2742" s="41">
        <v>1697.37537434822</v>
      </c>
      <c r="I2742" s="41">
        <v>1458</v>
      </c>
      <c r="J2742" s="41">
        <v>4</v>
      </c>
      <c r="K2742" s="41">
        <v>29.014200000000002</v>
      </c>
      <c r="L2742" s="41">
        <v>7.9600000000000004E-2</v>
      </c>
      <c r="M2742" s="41"/>
      <c r="N2742" s="41"/>
      <c r="O2742" s="41"/>
      <c r="P2742" s="41"/>
      <c r="Q2742" s="41">
        <v>0</v>
      </c>
      <c r="R2742" s="41">
        <v>0</v>
      </c>
      <c r="S2742" s="41"/>
      <c r="T2742" s="41"/>
      <c r="U2742" s="41">
        <v>1462</v>
      </c>
      <c r="V2742" s="41">
        <v>29.093800000000002</v>
      </c>
      <c r="W2742" s="41"/>
      <c r="X2742" s="41"/>
    </row>
    <row r="2743" spans="1:24" x14ac:dyDescent="0.35">
      <c r="A2743" s="41" t="s">
        <v>555</v>
      </c>
      <c r="B2743" s="41" t="s">
        <v>437</v>
      </c>
      <c r="C2743" s="41" t="s">
        <v>18</v>
      </c>
      <c r="D2743" s="41" t="s">
        <v>283</v>
      </c>
      <c r="E2743" s="41" t="s">
        <v>283</v>
      </c>
      <c r="F2743" s="41" t="s">
        <v>759</v>
      </c>
      <c r="G2743" s="41">
        <v>4</v>
      </c>
      <c r="H2743" s="41">
        <v>1697.37537434822</v>
      </c>
      <c r="I2743" s="41">
        <v>525</v>
      </c>
      <c r="J2743" s="41">
        <v>0</v>
      </c>
      <c r="K2743" s="41">
        <v>9.7125000000000004</v>
      </c>
      <c r="L2743" s="41">
        <v>0</v>
      </c>
      <c r="M2743" s="41">
        <v>1108</v>
      </c>
      <c r="N2743" s="41">
        <v>15</v>
      </c>
      <c r="O2743" s="41">
        <v>22.049200000000003</v>
      </c>
      <c r="P2743" s="41">
        <v>0.29849999999999999</v>
      </c>
      <c r="Q2743" s="41">
        <v>0</v>
      </c>
      <c r="R2743" s="41">
        <v>0</v>
      </c>
      <c r="S2743" s="41">
        <v>0</v>
      </c>
      <c r="T2743" s="41">
        <v>0</v>
      </c>
      <c r="U2743" s="41">
        <v>525</v>
      </c>
      <c r="V2743" s="41">
        <v>9.7125000000000004</v>
      </c>
      <c r="W2743" s="41">
        <v>1123</v>
      </c>
      <c r="X2743" s="41">
        <v>22.347700000000003</v>
      </c>
    </row>
    <row r="2744" spans="1:24" x14ac:dyDescent="0.35">
      <c r="A2744" s="41" t="s">
        <v>555</v>
      </c>
      <c r="B2744" s="41" t="s">
        <v>437</v>
      </c>
      <c r="C2744" s="41" t="s">
        <v>18</v>
      </c>
      <c r="D2744" s="41" t="s">
        <v>283</v>
      </c>
      <c r="E2744" s="41" t="s">
        <v>283</v>
      </c>
      <c r="F2744" s="41" t="s">
        <v>758</v>
      </c>
      <c r="G2744" s="41">
        <v>3</v>
      </c>
      <c r="H2744" s="41">
        <v>1697.37537434822</v>
      </c>
      <c r="I2744" s="41">
        <v>3128</v>
      </c>
      <c r="J2744" s="41">
        <v>0</v>
      </c>
      <c r="K2744" s="41">
        <v>57.867999999999995</v>
      </c>
      <c r="L2744" s="41">
        <v>0</v>
      </c>
      <c r="M2744" s="41">
        <v>1241</v>
      </c>
      <c r="N2744" s="41">
        <v>51</v>
      </c>
      <c r="O2744" s="41">
        <v>24.695900000000002</v>
      </c>
      <c r="P2744" s="41">
        <v>1.0149000000000001</v>
      </c>
      <c r="Q2744" s="41">
        <v>0</v>
      </c>
      <c r="R2744" s="41">
        <v>0</v>
      </c>
      <c r="S2744" s="41">
        <v>0</v>
      </c>
      <c r="T2744" s="41">
        <v>0</v>
      </c>
      <c r="U2744" s="41">
        <v>3128</v>
      </c>
      <c r="V2744" s="41">
        <v>57.867999999999995</v>
      </c>
      <c r="W2744" s="41">
        <v>1292</v>
      </c>
      <c r="X2744" s="41">
        <v>25.710800000000003</v>
      </c>
    </row>
    <row r="2745" spans="1:24" x14ac:dyDescent="0.35">
      <c r="A2745" s="41" t="s">
        <v>555</v>
      </c>
      <c r="B2745" s="41" t="s">
        <v>437</v>
      </c>
      <c r="C2745" s="41" t="s">
        <v>18</v>
      </c>
      <c r="D2745" s="41" t="s">
        <v>283</v>
      </c>
      <c r="E2745" s="41" t="s">
        <v>283</v>
      </c>
      <c r="F2745" s="41" t="s">
        <v>767</v>
      </c>
      <c r="G2745" s="41">
        <v>12</v>
      </c>
      <c r="H2745" s="41">
        <v>1697.37537434822</v>
      </c>
      <c r="I2745" s="41">
        <v>1143</v>
      </c>
      <c r="J2745" s="41">
        <v>6</v>
      </c>
      <c r="K2745" s="41">
        <v>22.745700000000003</v>
      </c>
      <c r="L2745" s="41">
        <v>0.11940000000000001</v>
      </c>
      <c r="M2745" s="41"/>
      <c r="N2745" s="41"/>
      <c r="O2745" s="41"/>
      <c r="P2745" s="41"/>
      <c r="Q2745" s="41">
        <v>0</v>
      </c>
      <c r="R2745" s="41">
        <v>0</v>
      </c>
      <c r="S2745" s="41"/>
      <c r="T2745" s="41"/>
      <c r="U2745" s="41">
        <v>1149</v>
      </c>
      <c r="V2745" s="41">
        <v>22.865100000000002</v>
      </c>
      <c r="W2745" s="41"/>
      <c r="X2745" s="41"/>
    </row>
    <row r="2746" spans="1:24" x14ac:dyDescent="0.35">
      <c r="A2746" s="41" t="s">
        <v>555</v>
      </c>
      <c r="B2746" s="41" t="s">
        <v>437</v>
      </c>
      <c r="C2746" s="41" t="s">
        <v>18</v>
      </c>
      <c r="D2746" s="41" t="s">
        <v>283</v>
      </c>
      <c r="E2746" s="41" t="s">
        <v>283</v>
      </c>
      <c r="F2746" s="41" t="s">
        <v>757</v>
      </c>
      <c r="G2746" s="41">
        <v>2</v>
      </c>
      <c r="H2746" s="41">
        <v>1697.37537434822</v>
      </c>
      <c r="I2746" s="41">
        <v>3392</v>
      </c>
      <c r="J2746" s="41">
        <v>0</v>
      </c>
      <c r="K2746" s="41">
        <v>62.751999999999995</v>
      </c>
      <c r="L2746" s="41">
        <v>0</v>
      </c>
      <c r="M2746" s="41">
        <v>789</v>
      </c>
      <c r="N2746" s="41">
        <v>56</v>
      </c>
      <c r="O2746" s="41">
        <v>15.7011</v>
      </c>
      <c r="P2746" s="41">
        <v>1.1144000000000001</v>
      </c>
      <c r="Q2746" s="41">
        <v>0</v>
      </c>
      <c r="R2746" s="41">
        <v>0</v>
      </c>
      <c r="S2746" s="41">
        <v>0</v>
      </c>
      <c r="T2746" s="41">
        <v>0</v>
      </c>
      <c r="U2746" s="41">
        <v>3392</v>
      </c>
      <c r="V2746" s="41">
        <v>62.751999999999995</v>
      </c>
      <c r="W2746" s="41">
        <v>845</v>
      </c>
      <c r="X2746" s="41">
        <v>16.8155</v>
      </c>
    </row>
    <row r="2747" spans="1:24" x14ac:dyDescent="0.35">
      <c r="A2747" s="41" t="s">
        <v>555</v>
      </c>
      <c r="B2747" s="41" t="s">
        <v>437</v>
      </c>
      <c r="C2747" s="41" t="s">
        <v>18</v>
      </c>
      <c r="D2747" s="41" t="s">
        <v>283</v>
      </c>
      <c r="E2747" s="41" t="s">
        <v>283</v>
      </c>
      <c r="F2747" s="41" t="s">
        <v>763</v>
      </c>
      <c r="G2747" s="41">
        <v>8</v>
      </c>
      <c r="H2747" s="41">
        <v>1697.37537434822</v>
      </c>
      <c r="I2747" s="41">
        <v>1239</v>
      </c>
      <c r="J2747" s="41">
        <v>6</v>
      </c>
      <c r="K2747" s="41">
        <v>24.656100000000002</v>
      </c>
      <c r="L2747" s="41">
        <v>0.11940000000000001</v>
      </c>
      <c r="M2747" s="41"/>
      <c r="N2747" s="41"/>
      <c r="O2747" s="41"/>
      <c r="P2747" s="41"/>
      <c r="Q2747" s="41">
        <v>0</v>
      </c>
      <c r="R2747" s="41">
        <v>0</v>
      </c>
      <c r="S2747" s="41"/>
      <c r="T2747" s="41"/>
      <c r="U2747" s="41">
        <v>1245</v>
      </c>
      <c r="V2747" s="41">
        <v>24.775500000000001</v>
      </c>
      <c r="W2747" s="41"/>
      <c r="X2747" s="41"/>
    </row>
    <row r="2748" spans="1:24" x14ac:dyDescent="0.35">
      <c r="A2748" s="41" t="s">
        <v>555</v>
      </c>
      <c r="B2748" s="41" t="s">
        <v>437</v>
      </c>
      <c r="C2748" s="41" t="s">
        <v>18</v>
      </c>
      <c r="D2748" s="41" t="s">
        <v>283</v>
      </c>
      <c r="E2748" s="41" t="s">
        <v>283</v>
      </c>
      <c r="F2748" s="41" t="s">
        <v>762</v>
      </c>
      <c r="G2748" s="41">
        <v>7</v>
      </c>
      <c r="H2748" s="41">
        <v>1697.37537434822</v>
      </c>
      <c r="I2748" s="41">
        <v>995</v>
      </c>
      <c r="J2748" s="41">
        <v>86</v>
      </c>
      <c r="K2748" s="41">
        <v>19.8005</v>
      </c>
      <c r="L2748" s="41">
        <v>1.7114</v>
      </c>
      <c r="M2748" s="41">
        <v>0</v>
      </c>
      <c r="N2748" s="41">
        <v>1241</v>
      </c>
      <c r="O2748" s="41">
        <v>0</v>
      </c>
      <c r="P2748" s="41">
        <v>27.922499999999999</v>
      </c>
      <c r="Q2748" s="41">
        <v>0</v>
      </c>
      <c r="R2748" s="41">
        <v>0</v>
      </c>
      <c r="S2748" s="41">
        <v>0</v>
      </c>
      <c r="T2748" s="41">
        <v>0</v>
      </c>
      <c r="U2748" s="41">
        <v>1081</v>
      </c>
      <c r="V2748" s="41">
        <v>21.511900000000001</v>
      </c>
      <c r="W2748" s="41">
        <v>1241</v>
      </c>
      <c r="X2748" s="41">
        <v>27.922499999999999</v>
      </c>
    </row>
    <row r="2749" spans="1:24" x14ac:dyDescent="0.35">
      <c r="A2749" s="41" t="s">
        <v>555</v>
      </c>
      <c r="B2749" s="41" t="s">
        <v>437</v>
      </c>
      <c r="C2749" s="41" t="s">
        <v>18</v>
      </c>
      <c r="D2749" s="41" t="s">
        <v>283</v>
      </c>
      <c r="E2749" s="41" t="s">
        <v>283</v>
      </c>
      <c r="F2749" s="41" t="s">
        <v>761</v>
      </c>
      <c r="G2749" s="41">
        <v>6</v>
      </c>
      <c r="H2749" s="41">
        <v>1697.37537434822</v>
      </c>
      <c r="I2749" s="41">
        <v>2278</v>
      </c>
      <c r="J2749" s="41">
        <v>626</v>
      </c>
      <c r="K2749" s="41">
        <v>45.3322</v>
      </c>
      <c r="L2749" s="41">
        <v>12.4574</v>
      </c>
      <c r="M2749" s="41">
        <v>1181</v>
      </c>
      <c r="N2749" s="41">
        <v>1215</v>
      </c>
      <c r="O2749" s="41">
        <v>26.572499999999998</v>
      </c>
      <c r="P2749" s="41">
        <v>27.337499999999999</v>
      </c>
      <c r="Q2749" s="41">
        <v>0</v>
      </c>
      <c r="R2749" s="41">
        <v>0</v>
      </c>
      <c r="S2749" s="41">
        <v>0</v>
      </c>
      <c r="T2749" s="41">
        <v>0</v>
      </c>
      <c r="U2749" s="41">
        <v>2904</v>
      </c>
      <c r="V2749" s="41">
        <v>57.7896</v>
      </c>
      <c r="W2749" s="41">
        <v>2396</v>
      </c>
      <c r="X2749" s="41">
        <v>53.91</v>
      </c>
    </row>
    <row r="2750" spans="1:24" x14ac:dyDescent="0.35">
      <c r="A2750" s="41" t="s">
        <v>462</v>
      </c>
      <c r="B2750" s="41" t="s">
        <v>454</v>
      </c>
      <c r="C2750" s="41" t="s">
        <v>16</v>
      </c>
      <c r="D2750" s="41" t="s">
        <v>284</v>
      </c>
      <c r="E2750" s="41" t="s">
        <v>284</v>
      </c>
      <c r="F2750" s="41" t="s">
        <v>756</v>
      </c>
      <c r="G2750" s="41">
        <v>1</v>
      </c>
      <c r="H2750" s="41">
        <v>7490.2207887382001</v>
      </c>
      <c r="I2750" s="41">
        <v>4946</v>
      </c>
      <c r="J2750" s="41">
        <v>0</v>
      </c>
      <c r="K2750" s="41">
        <v>91.500999999999991</v>
      </c>
      <c r="L2750" s="41">
        <v>0</v>
      </c>
      <c r="M2750" s="41">
        <v>8246</v>
      </c>
      <c r="N2750" s="41">
        <v>0</v>
      </c>
      <c r="O2750" s="41">
        <v>164.09540000000001</v>
      </c>
      <c r="P2750" s="41">
        <v>0</v>
      </c>
      <c r="Q2750" s="41">
        <v>6013</v>
      </c>
      <c r="R2750" s="41">
        <v>107.6327</v>
      </c>
      <c r="S2750" s="41">
        <v>8405</v>
      </c>
      <c r="T2750" s="41">
        <v>184.91</v>
      </c>
      <c r="U2750" s="41">
        <v>10959</v>
      </c>
      <c r="V2750" s="41">
        <v>199.13369999999998</v>
      </c>
      <c r="W2750" s="41">
        <v>16651</v>
      </c>
      <c r="X2750" s="41">
        <v>349.00540000000001</v>
      </c>
    </row>
    <row r="2751" spans="1:24" x14ac:dyDescent="0.35">
      <c r="A2751" s="41" t="s">
        <v>462</v>
      </c>
      <c r="B2751" s="41" t="s">
        <v>454</v>
      </c>
      <c r="C2751" s="41" t="s">
        <v>16</v>
      </c>
      <c r="D2751" s="41" t="s">
        <v>284</v>
      </c>
      <c r="E2751" s="41" t="s">
        <v>284</v>
      </c>
      <c r="F2751" s="41" t="s">
        <v>760</v>
      </c>
      <c r="G2751" s="41">
        <v>5</v>
      </c>
      <c r="H2751" s="41">
        <v>7490.2207887382001</v>
      </c>
      <c r="I2751" s="41">
        <v>7277</v>
      </c>
      <c r="J2751" s="41">
        <v>0</v>
      </c>
      <c r="K2751" s="41">
        <v>134.62449999999998</v>
      </c>
      <c r="L2751" s="41">
        <v>0</v>
      </c>
      <c r="M2751" s="41">
        <v>7304</v>
      </c>
      <c r="N2751" s="41">
        <v>0</v>
      </c>
      <c r="O2751" s="41">
        <v>145.34960000000001</v>
      </c>
      <c r="P2751" s="41">
        <v>0</v>
      </c>
      <c r="Q2751" s="41">
        <v>22605</v>
      </c>
      <c r="R2751" s="41">
        <v>404.62950000000001</v>
      </c>
      <c r="S2751" s="41">
        <v>25040</v>
      </c>
      <c r="T2751" s="41">
        <v>550.88</v>
      </c>
      <c r="U2751" s="41">
        <v>29882</v>
      </c>
      <c r="V2751" s="41">
        <v>539.25400000000002</v>
      </c>
      <c r="W2751" s="41">
        <v>32344</v>
      </c>
      <c r="X2751" s="41">
        <v>696.2296</v>
      </c>
    </row>
    <row r="2752" spans="1:24" x14ac:dyDescent="0.35">
      <c r="A2752" s="41" t="s">
        <v>462</v>
      </c>
      <c r="B2752" s="41" t="s">
        <v>454</v>
      </c>
      <c r="C2752" s="41" t="s">
        <v>16</v>
      </c>
      <c r="D2752" s="41" t="s">
        <v>284</v>
      </c>
      <c r="E2752" s="41" t="s">
        <v>284</v>
      </c>
      <c r="F2752" s="41" t="s">
        <v>764</v>
      </c>
      <c r="G2752" s="41">
        <v>9</v>
      </c>
      <c r="H2752" s="41">
        <v>7490.2207887382001</v>
      </c>
      <c r="I2752" s="41">
        <v>10251</v>
      </c>
      <c r="J2752" s="41">
        <v>0</v>
      </c>
      <c r="K2752" s="41">
        <v>203.9949</v>
      </c>
      <c r="L2752" s="41">
        <v>0</v>
      </c>
      <c r="M2752" s="41"/>
      <c r="N2752" s="41"/>
      <c r="O2752" s="41"/>
      <c r="P2752" s="41"/>
      <c r="Q2752" s="41">
        <v>7845</v>
      </c>
      <c r="R2752" s="41">
        <v>140.4255</v>
      </c>
      <c r="S2752" s="41"/>
      <c r="T2752" s="41"/>
      <c r="U2752" s="41">
        <v>18096</v>
      </c>
      <c r="V2752" s="41">
        <v>344.42039999999997</v>
      </c>
      <c r="W2752" s="41"/>
      <c r="X2752" s="41"/>
    </row>
    <row r="2753" spans="1:24" x14ac:dyDescent="0.35">
      <c r="A2753" s="41" t="s">
        <v>462</v>
      </c>
      <c r="B2753" s="41" t="s">
        <v>454</v>
      </c>
      <c r="C2753" s="41" t="s">
        <v>16</v>
      </c>
      <c r="D2753" s="41" t="s">
        <v>284</v>
      </c>
      <c r="E2753" s="41" t="s">
        <v>284</v>
      </c>
      <c r="F2753" s="41" t="s">
        <v>766</v>
      </c>
      <c r="G2753" s="41">
        <v>11</v>
      </c>
      <c r="H2753" s="41">
        <v>7490.2207887382001</v>
      </c>
      <c r="I2753" s="41">
        <v>12213</v>
      </c>
      <c r="J2753" s="41">
        <v>0</v>
      </c>
      <c r="K2753" s="41">
        <v>243.03870000000001</v>
      </c>
      <c r="L2753" s="41">
        <v>0</v>
      </c>
      <c r="M2753" s="41"/>
      <c r="N2753" s="41"/>
      <c r="O2753" s="41"/>
      <c r="P2753" s="41"/>
      <c r="Q2753" s="41">
        <v>11015</v>
      </c>
      <c r="R2753" s="41">
        <v>197.16849999999999</v>
      </c>
      <c r="S2753" s="41"/>
      <c r="T2753" s="41"/>
      <c r="U2753" s="41">
        <v>23228</v>
      </c>
      <c r="V2753" s="41">
        <v>440.2072</v>
      </c>
      <c r="W2753" s="41"/>
      <c r="X2753" s="41"/>
    </row>
    <row r="2754" spans="1:24" x14ac:dyDescent="0.35">
      <c r="A2754" s="41" t="s">
        <v>462</v>
      </c>
      <c r="B2754" s="41" t="s">
        <v>454</v>
      </c>
      <c r="C2754" s="41" t="s">
        <v>16</v>
      </c>
      <c r="D2754" s="41" t="s">
        <v>284</v>
      </c>
      <c r="E2754" s="41" t="s">
        <v>284</v>
      </c>
      <c r="F2754" s="41" t="s">
        <v>765</v>
      </c>
      <c r="G2754" s="41">
        <v>10</v>
      </c>
      <c r="H2754" s="41">
        <v>7490.2207887382001</v>
      </c>
      <c r="I2754" s="41">
        <v>9480</v>
      </c>
      <c r="J2754" s="41">
        <v>0</v>
      </c>
      <c r="K2754" s="41">
        <v>188.65200000000002</v>
      </c>
      <c r="L2754" s="41">
        <v>0</v>
      </c>
      <c r="M2754" s="41"/>
      <c r="N2754" s="41"/>
      <c r="O2754" s="41"/>
      <c r="P2754" s="41"/>
      <c r="Q2754" s="41">
        <v>10843</v>
      </c>
      <c r="R2754" s="41">
        <v>194.08969999999999</v>
      </c>
      <c r="S2754" s="41"/>
      <c r="T2754" s="41"/>
      <c r="U2754" s="41">
        <v>20323</v>
      </c>
      <c r="V2754" s="41">
        <v>382.74170000000004</v>
      </c>
      <c r="W2754" s="41"/>
      <c r="X2754" s="41"/>
    </row>
    <row r="2755" spans="1:24" x14ac:dyDescent="0.35">
      <c r="A2755" s="41" t="s">
        <v>462</v>
      </c>
      <c r="B2755" s="41" t="s">
        <v>454</v>
      </c>
      <c r="C2755" s="41" t="s">
        <v>16</v>
      </c>
      <c r="D2755" s="41" t="s">
        <v>284</v>
      </c>
      <c r="E2755" s="41" t="s">
        <v>284</v>
      </c>
      <c r="F2755" s="41" t="s">
        <v>759</v>
      </c>
      <c r="G2755" s="41">
        <v>4</v>
      </c>
      <c r="H2755" s="41">
        <v>7490.2207887382001</v>
      </c>
      <c r="I2755" s="41">
        <v>8700</v>
      </c>
      <c r="J2755" s="41">
        <v>0</v>
      </c>
      <c r="K2755" s="41">
        <v>160.94999999999999</v>
      </c>
      <c r="L2755" s="41">
        <v>0</v>
      </c>
      <c r="M2755" s="41">
        <v>7875</v>
      </c>
      <c r="N2755" s="41">
        <v>112</v>
      </c>
      <c r="O2755" s="41">
        <v>156.71250000000001</v>
      </c>
      <c r="P2755" s="41">
        <v>2.2288000000000001</v>
      </c>
      <c r="Q2755" s="41">
        <v>8856</v>
      </c>
      <c r="R2755" s="41">
        <v>158.5224</v>
      </c>
      <c r="S2755" s="41">
        <v>10092</v>
      </c>
      <c r="T2755" s="41">
        <v>222.024</v>
      </c>
      <c r="U2755" s="41">
        <v>17556</v>
      </c>
      <c r="V2755" s="41">
        <v>319.47239999999999</v>
      </c>
      <c r="W2755" s="41">
        <v>18079</v>
      </c>
      <c r="X2755" s="41">
        <v>380.96530000000001</v>
      </c>
    </row>
    <row r="2756" spans="1:24" x14ac:dyDescent="0.35">
      <c r="A2756" s="41" t="s">
        <v>462</v>
      </c>
      <c r="B2756" s="41" t="s">
        <v>454</v>
      </c>
      <c r="C2756" s="41" t="s">
        <v>16</v>
      </c>
      <c r="D2756" s="41" t="s">
        <v>284</v>
      </c>
      <c r="E2756" s="41" t="s">
        <v>284</v>
      </c>
      <c r="F2756" s="41" t="s">
        <v>758</v>
      </c>
      <c r="G2756" s="41">
        <v>3</v>
      </c>
      <c r="H2756" s="41">
        <v>7490.2207887382001</v>
      </c>
      <c r="I2756" s="41">
        <v>7003</v>
      </c>
      <c r="J2756" s="41">
        <v>0</v>
      </c>
      <c r="K2756" s="41">
        <v>129.55549999999999</v>
      </c>
      <c r="L2756" s="41">
        <v>0</v>
      </c>
      <c r="M2756" s="41">
        <v>7468</v>
      </c>
      <c r="N2756" s="41">
        <v>0</v>
      </c>
      <c r="O2756" s="41">
        <v>148.61320000000001</v>
      </c>
      <c r="P2756" s="41">
        <v>0</v>
      </c>
      <c r="Q2756" s="41">
        <v>14852</v>
      </c>
      <c r="R2756" s="41">
        <v>265.85079999999999</v>
      </c>
      <c r="S2756" s="41">
        <v>8741</v>
      </c>
      <c r="T2756" s="41">
        <v>192.30199999999999</v>
      </c>
      <c r="U2756" s="41">
        <v>21855</v>
      </c>
      <c r="V2756" s="41">
        <v>395.40629999999999</v>
      </c>
      <c r="W2756" s="41">
        <v>16209</v>
      </c>
      <c r="X2756" s="41">
        <v>340.91520000000003</v>
      </c>
    </row>
    <row r="2757" spans="1:24" x14ac:dyDescent="0.35">
      <c r="A2757" s="41" t="s">
        <v>462</v>
      </c>
      <c r="B2757" s="41" t="s">
        <v>454</v>
      </c>
      <c r="C2757" s="41" t="s">
        <v>16</v>
      </c>
      <c r="D2757" s="41" t="s">
        <v>284</v>
      </c>
      <c r="E2757" s="41" t="s">
        <v>284</v>
      </c>
      <c r="F2757" s="41" t="s">
        <v>767</v>
      </c>
      <c r="G2757" s="41">
        <v>12</v>
      </c>
      <c r="H2757" s="41">
        <v>7490.2207887382001</v>
      </c>
      <c r="I2757" s="41">
        <v>7594</v>
      </c>
      <c r="J2757" s="41">
        <v>0</v>
      </c>
      <c r="K2757" s="41">
        <v>151.1206</v>
      </c>
      <c r="L2757" s="41">
        <v>0</v>
      </c>
      <c r="M2757" s="41"/>
      <c r="N2757" s="41"/>
      <c r="O2757" s="41"/>
      <c r="P2757" s="41"/>
      <c r="Q2757" s="41">
        <v>8405</v>
      </c>
      <c r="R2757" s="41">
        <v>150.4495</v>
      </c>
      <c r="S2757" s="41"/>
      <c r="T2757" s="41"/>
      <c r="U2757" s="41">
        <v>15999</v>
      </c>
      <c r="V2757" s="41">
        <v>301.57010000000002</v>
      </c>
      <c r="W2757" s="41"/>
      <c r="X2757" s="41"/>
    </row>
    <row r="2758" spans="1:24" x14ac:dyDescent="0.35">
      <c r="A2758" s="41" t="s">
        <v>462</v>
      </c>
      <c r="B2758" s="41" t="s">
        <v>454</v>
      </c>
      <c r="C2758" s="41" t="s">
        <v>16</v>
      </c>
      <c r="D2758" s="41" t="s">
        <v>284</v>
      </c>
      <c r="E2758" s="41" t="s">
        <v>284</v>
      </c>
      <c r="F2758" s="41" t="s">
        <v>757</v>
      </c>
      <c r="G2758" s="41">
        <v>2</v>
      </c>
      <c r="H2758" s="41">
        <v>7490.2207887382001</v>
      </c>
      <c r="I2758" s="41">
        <v>6618</v>
      </c>
      <c r="J2758" s="41">
        <v>0</v>
      </c>
      <c r="K2758" s="41">
        <v>122.43299999999999</v>
      </c>
      <c r="L2758" s="41">
        <v>0</v>
      </c>
      <c r="M2758" s="41">
        <v>6790</v>
      </c>
      <c r="N2758" s="41">
        <v>0</v>
      </c>
      <c r="O2758" s="41">
        <v>135.12100000000001</v>
      </c>
      <c r="P2758" s="41">
        <v>0</v>
      </c>
      <c r="Q2758" s="41">
        <v>21266</v>
      </c>
      <c r="R2758" s="41">
        <v>380.66140000000001</v>
      </c>
      <c r="S2758" s="41">
        <v>9848</v>
      </c>
      <c r="T2758" s="41">
        <v>216.65600000000001</v>
      </c>
      <c r="U2758" s="41">
        <v>27884</v>
      </c>
      <c r="V2758" s="41">
        <v>503.09440000000001</v>
      </c>
      <c r="W2758" s="41">
        <v>16638</v>
      </c>
      <c r="X2758" s="41">
        <v>351.77700000000004</v>
      </c>
    </row>
    <row r="2759" spans="1:24" x14ac:dyDescent="0.35">
      <c r="A2759" s="41" t="s">
        <v>462</v>
      </c>
      <c r="B2759" s="41" t="s">
        <v>454</v>
      </c>
      <c r="C2759" s="41" t="s">
        <v>16</v>
      </c>
      <c r="D2759" s="41" t="s">
        <v>284</v>
      </c>
      <c r="E2759" s="41" t="s">
        <v>284</v>
      </c>
      <c r="F2759" s="41" t="s">
        <v>763</v>
      </c>
      <c r="G2759" s="41">
        <v>8</v>
      </c>
      <c r="H2759" s="41">
        <v>7490.2207887382001</v>
      </c>
      <c r="I2759" s="41">
        <v>6937</v>
      </c>
      <c r="J2759" s="41">
        <v>0</v>
      </c>
      <c r="K2759" s="41">
        <v>138.0463</v>
      </c>
      <c r="L2759" s="41">
        <v>0</v>
      </c>
      <c r="M2759" s="41"/>
      <c r="N2759" s="41"/>
      <c r="O2759" s="41"/>
      <c r="P2759" s="41"/>
      <c r="Q2759" s="41">
        <v>12332</v>
      </c>
      <c r="R2759" s="41">
        <v>220.74279999999999</v>
      </c>
      <c r="S2759" s="41"/>
      <c r="T2759" s="41"/>
      <c r="U2759" s="41">
        <v>19269</v>
      </c>
      <c r="V2759" s="41">
        <v>358.78909999999996</v>
      </c>
      <c r="W2759" s="41"/>
      <c r="X2759" s="41"/>
    </row>
    <row r="2760" spans="1:24" x14ac:dyDescent="0.35">
      <c r="A2760" s="41" t="s">
        <v>462</v>
      </c>
      <c r="B2760" s="41" t="s">
        <v>454</v>
      </c>
      <c r="C2760" s="41" t="s">
        <v>16</v>
      </c>
      <c r="D2760" s="41" t="s">
        <v>284</v>
      </c>
      <c r="E2760" s="41" t="s">
        <v>284</v>
      </c>
      <c r="F2760" s="41" t="s">
        <v>762</v>
      </c>
      <c r="G2760" s="41">
        <v>7</v>
      </c>
      <c r="H2760" s="41">
        <v>7490.2207887382001</v>
      </c>
      <c r="I2760" s="41">
        <v>7276</v>
      </c>
      <c r="J2760" s="41">
        <v>0</v>
      </c>
      <c r="K2760" s="41">
        <v>144.79240000000001</v>
      </c>
      <c r="L2760" s="41">
        <v>0</v>
      </c>
      <c r="M2760" s="41">
        <v>0</v>
      </c>
      <c r="N2760" s="41">
        <v>0</v>
      </c>
      <c r="O2760" s="41">
        <v>0</v>
      </c>
      <c r="P2760" s="41">
        <v>0</v>
      </c>
      <c r="Q2760" s="41">
        <v>16305</v>
      </c>
      <c r="R2760" s="41">
        <v>291.85950000000003</v>
      </c>
      <c r="S2760" s="41">
        <v>34166</v>
      </c>
      <c r="T2760" s="41">
        <v>751.65200000000004</v>
      </c>
      <c r="U2760" s="41">
        <v>23581</v>
      </c>
      <c r="V2760" s="41">
        <v>436.65190000000007</v>
      </c>
      <c r="W2760" s="41">
        <v>34166</v>
      </c>
      <c r="X2760" s="41">
        <v>751.65200000000004</v>
      </c>
    </row>
    <row r="2761" spans="1:24" x14ac:dyDescent="0.35">
      <c r="A2761" s="41" t="s">
        <v>462</v>
      </c>
      <c r="B2761" s="41" t="s">
        <v>454</v>
      </c>
      <c r="C2761" s="41" t="s">
        <v>16</v>
      </c>
      <c r="D2761" s="41" t="s">
        <v>284</v>
      </c>
      <c r="E2761" s="41" t="s">
        <v>284</v>
      </c>
      <c r="F2761" s="41" t="s">
        <v>761</v>
      </c>
      <c r="G2761" s="41">
        <v>6</v>
      </c>
      <c r="H2761" s="41">
        <v>7490.2207887382001</v>
      </c>
      <c r="I2761" s="41">
        <v>5789</v>
      </c>
      <c r="J2761" s="41">
        <v>0</v>
      </c>
      <c r="K2761" s="41">
        <v>115.20110000000001</v>
      </c>
      <c r="L2761" s="41">
        <v>0</v>
      </c>
      <c r="M2761" s="41">
        <v>6271</v>
      </c>
      <c r="N2761" s="41">
        <v>0</v>
      </c>
      <c r="O2761" s="41">
        <v>141.0975</v>
      </c>
      <c r="P2761" s="41">
        <v>0</v>
      </c>
      <c r="Q2761" s="41">
        <v>33431</v>
      </c>
      <c r="R2761" s="41">
        <v>598.41489999999999</v>
      </c>
      <c r="S2761" s="41">
        <v>17588</v>
      </c>
      <c r="T2761" s="41">
        <v>386.93599999999998</v>
      </c>
      <c r="U2761" s="41">
        <v>39220</v>
      </c>
      <c r="V2761" s="41">
        <v>713.61599999999999</v>
      </c>
      <c r="W2761" s="41">
        <v>23859</v>
      </c>
      <c r="X2761" s="41">
        <v>528.0335</v>
      </c>
    </row>
    <row r="2762" spans="1:24" x14ac:dyDescent="0.35">
      <c r="A2762" s="41" t="s">
        <v>679</v>
      </c>
      <c r="B2762" s="41" t="s">
        <v>481</v>
      </c>
      <c r="C2762" s="41" t="s">
        <v>33</v>
      </c>
      <c r="D2762" s="41" t="s">
        <v>285</v>
      </c>
      <c r="E2762" s="41" t="s">
        <v>285</v>
      </c>
      <c r="F2762" s="41" t="s">
        <v>756</v>
      </c>
      <c r="G2762" s="41">
        <v>1</v>
      </c>
      <c r="H2762" s="41">
        <v>17938.605562222099</v>
      </c>
      <c r="I2762" s="41">
        <v>11282</v>
      </c>
      <c r="J2762" s="41">
        <v>2045</v>
      </c>
      <c r="K2762" s="41">
        <v>208.71699999999998</v>
      </c>
      <c r="L2762" s="41">
        <v>37.832499999999996</v>
      </c>
      <c r="M2762" s="41">
        <v>8016</v>
      </c>
      <c r="N2762" s="41">
        <v>689</v>
      </c>
      <c r="O2762" s="41">
        <v>159.51840000000001</v>
      </c>
      <c r="P2762" s="41">
        <v>13.7111</v>
      </c>
      <c r="Q2762" s="41">
        <v>10517</v>
      </c>
      <c r="R2762" s="41">
        <v>188.2543</v>
      </c>
      <c r="S2762" s="41">
        <v>10148</v>
      </c>
      <c r="T2762" s="41">
        <v>223.256</v>
      </c>
      <c r="U2762" s="41">
        <v>23844</v>
      </c>
      <c r="V2762" s="41">
        <v>434.80379999999997</v>
      </c>
      <c r="W2762" s="41">
        <v>18853</v>
      </c>
      <c r="X2762" s="41">
        <v>396.4855</v>
      </c>
    </row>
    <row r="2763" spans="1:24" x14ac:dyDescent="0.35">
      <c r="A2763" s="41" t="s">
        <v>679</v>
      </c>
      <c r="B2763" s="41" t="s">
        <v>481</v>
      </c>
      <c r="C2763" s="41" t="s">
        <v>33</v>
      </c>
      <c r="D2763" s="41" t="s">
        <v>285</v>
      </c>
      <c r="E2763" s="41" t="s">
        <v>285</v>
      </c>
      <c r="F2763" s="41" t="s">
        <v>760</v>
      </c>
      <c r="G2763" s="41">
        <v>5</v>
      </c>
      <c r="H2763" s="41">
        <v>17938.605562222099</v>
      </c>
      <c r="I2763" s="41">
        <v>6989</v>
      </c>
      <c r="J2763" s="41">
        <v>4192</v>
      </c>
      <c r="K2763" s="41">
        <v>129.29649999999998</v>
      </c>
      <c r="L2763" s="41">
        <v>77.551999999999992</v>
      </c>
      <c r="M2763" s="41">
        <v>7382</v>
      </c>
      <c r="N2763" s="41">
        <v>3417</v>
      </c>
      <c r="O2763" s="41">
        <v>146.90180000000001</v>
      </c>
      <c r="P2763" s="41">
        <v>67.9983</v>
      </c>
      <c r="Q2763" s="41">
        <v>8281</v>
      </c>
      <c r="R2763" s="41">
        <v>148.22989999999999</v>
      </c>
      <c r="S2763" s="41">
        <v>13702</v>
      </c>
      <c r="T2763" s="41">
        <v>301.44400000000002</v>
      </c>
      <c r="U2763" s="41">
        <v>19462</v>
      </c>
      <c r="V2763" s="41">
        <v>355.07839999999999</v>
      </c>
      <c r="W2763" s="41">
        <v>24501</v>
      </c>
      <c r="X2763" s="41">
        <v>516.34410000000003</v>
      </c>
    </row>
    <row r="2764" spans="1:24" x14ac:dyDescent="0.35">
      <c r="A2764" s="41" t="s">
        <v>679</v>
      </c>
      <c r="B2764" s="41" t="s">
        <v>481</v>
      </c>
      <c r="C2764" s="41" t="s">
        <v>33</v>
      </c>
      <c r="D2764" s="41" t="s">
        <v>285</v>
      </c>
      <c r="E2764" s="41" t="s">
        <v>285</v>
      </c>
      <c r="F2764" s="41" t="s">
        <v>764</v>
      </c>
      <c r="G2764" s="41">
        <v>9</v>
      </c>
      <c r="H2764" s="41">
        <v>17938.605562222099</v>
      </c>
      <c r="I2764" s="41">
        <v>9585</v>
      </c>
      <c r="J2764" s="41">
        <v>2590</v>
      </c>
      <c r="K2764" s="41">
        <v>190.7415</v>
      </c>
      <c r="L2764" s="41">
        <v>51.541000000000004</v>
      </c>
      <c r="M2764" s="41"/>
      <c r="N2764" s="41"/>
      <c r="O2764" s="41"/>
      <c r="P2764" s="41"/>
      <c r="Q2764" s="41">
        <v>9021</v>
      </c>
      <c r="R2764" s="41">
        <v>161.4759</v>
      </c>
      <c r="S2764" s="41"/>
      <c r="T2764" s="41"/>
      <c r="U2764" s="41">
        <v>21196</v>
      </c>
      <c r="V2764" s="41">
        <v>403.75839999999999</v>
      </c>
      <c r="W2764" s="41"/>
      <c r="X2764" s="41"/>
    </row>
    <row r="2765" spans="1:24" x14ac:dyDescent="0.35">
      <c r="A2765" s="41" t="s">
        <v>679</v>
      </c>
      <c r="B2765" s="41" t="s">
        <v>481</v>
      </c>
      <c r="C2765" s="41" t="s">
        <v>33</v>
      </c>
      <c r="D2765" s="41" t="s">
        <v>285</v>
      </c>
      <c r="E2765" s="41" t="s">
        <v>285</v>
      </c>
      <c r="F2765" s="41" t="s">
        <v>766</v>
      </c>
      <c r="G2765" s="41">
        <v>11</v>
      </c>
      <c r="H2765" s="41">
        <v>17938.605562222099</v>
      </c>
      <c r="I2765" s="41">
        <v>11623</v>
      </c>
      <c r="J2765" s="41">
        <v>2092</v>
      </c>
      <c r="K2765" s="41">
        <v>231.29770000000002</v>
      </c>
      <c r="L2765" s="41">
        <v>41.630800000000001</v>
      </c>
      <c r="M2765" s="41"/>
      <c r="N2765" s="41"/>
      <c r="O2765" s="41"/>
      <c r="P2765" s="41"/>
      <c r="Q2765" s="41">
        <v>9958</v>
      </c>
      <c r="R2765" s="41">
        <v>178.2482</v>
      </c>
      <c r="S2765" s="41"/>
      <c r="T2765" s="41"/>
      <c r="U2765" s="41">
        <v>23673</v>
      </c>
      <c r="V2765" s="41">
        <v>451.17670000000004</v>
      </c>
      <c r="W2765" s="41"/>
      <c r="X2765" s="41"/>
    </row>
    <row r="2766" spans="1:24" x14ac:dyDescent="0.35">
      <c r="A2766" s="41" t="s">
        <v>679</v>
      </c>
      <c r="B2766" s="41" t="s">
        <v>481</v>
      </c>
      <c r="C2766" s="41" t="s">
        <v>33</v>
      </c>
      <c r="D2766" s="41" t="s">
        <v>285</v>
      </c>
      <c r="E2766" s="41" t="s">
        <v>285</v>
      </c>
      <c r="F2766" s="41" t="s">
        <v>765</v>
      </c>
      <c r="G2766" s="41">
        <v>10</v>
      </c>
      <c r="H2766" s="41">
        <v>17938.605562222099</v>
      </c>
      <c r="I2766" s="41">
        <v>10955</v>
      </c>
      <c r="J2766" s="41">
        <v>3094</v>
      </c>
      <c r="K2766" s="41">
        <v>218.00450000000001</v>
      </c>
      <c r="L2766" s="41">
        <v>61.570600000000006</v>
      </c>
      <c r="M2766" s="41"/>
      <c r="N2766" s="41"/>
      <c r="O2766" s="41"/>
      <c r="P2766" s="41"/>
      <c r="Q2766" s="41">
        <v>15532</v>
      </c>
      <c r="R2766" s="41">
        <v>278.02280000000002</v>
      </c>
      <c r="S2766" s="41"/>
      <c r="T2766" s="41"/>
      <c r="U2766" s="41">
        <v>29581</v>
      </c>
      <c r="V2766" s="41">
        <v>557.59789999999998</v>
      </c>
      <c r="W2766" s="41"/>
      <c r="X2766" s="41"/>
    </row>
    <row r="2767" spans="1:24" x14ac:dyDescent="0.35">
      <c r="A2767" s="41" t="s">
        <v>679</v>
      </c>
      <c r="B2767" s="41" t="s">
        <v>481</v>
      </c>
      <c r="C2767" s="41" t="s">
        <v>33</v>
      </c>
      <c r="D2767" s="41" t="s">
        <v>285</v>
      </c>
      <c r="E2767" s="41" t="s">
        <v>285</v>
      </c>
      <c r="F2767" s="41" t="s">
        <v>759</v>
      </c>
      <c r="G2767" s="41">
        <v>4</v>
      </c>
      <c r="H2767" s="41">
        <v>17938.605562222099</v>
      </c>
      <c r="I2767" s="41">
        <v>7264</v>
      </c>
      <c r="J2767" s="41">
        <v>1562</v>
      </c>
      <c r="K2767" s="41">
        <v>134.38399999999999</v>
      </c>
      <c r="L2767" s="41">
        <v>28.896999999999998</v>
      </c>
      <c r="M2767" s="41">
        <v>8138</v>
      </c>
      <c r="N2767" s="41">
        <v>2361</v>
      </c>
      <c r="O2767" s="41">
        <v>161.9462</v>
      </c>
      <c r="P2767" s="41">
        <v>46.983900000000006</v>
      </c>
      <c r="Q2767" s="41">
        <v>11875</v>
      </c>
      <c r="R2767" s="41">
        <v>212.5625</v>
      </c>
      <c r="S2767" s="41">
        <v>9722</v>
      </c>
      <c r="T2767" s="41">
        <v>213.88399999999999</v>
      </c>
      <c r="U2767" s="41">
        <v>20701</v>
      </c>
      <c r="V2767" s="41">
        <v>375.84349999999995</v>
      </c>
      <c r="W2767" s="41">
        <v>20221</v>
      </c>
      <c r="X2767" s="41">
        <v>422.8141</v>
      </c>
    </row>
    <row r="2768" spans="1:24" x14ac:dyDescent="0.35">
      <c r="A2768" s="41" t="s">
        <v>679</v>
      </c>
      <c r="B2768" s="41" t="s">
        <v>481</v>
      </c>
      <c r="C2768" s="41" t="s">
        <v>33</v>
      </c>
      <c r="D2768" s="41" t="s">
        <v>285</v>
      </c>
      <c r="E2768" s="41" t="s">
        <v>285</v>
      </c>
      <c r="F2768" s="41" t="s">
        <v>758</v>
      </c>
      <c r="G2768" s="41">
        <v>3</v>
      </c>
      <c r="H2768" s="41">
        <v>17938.605562222099</v>
      </c>
      <c r="I2768" s="41">
        <v>7092</v>
      </c>
      <c r="J2768" s="41">
        <v>325</v>
      </c>
      <c r="K2768" s="41">
        <v>131.202</v>
      </c>
      <c r="L2768" s="41">
        <v>6.0124999999999993</v>
      </c>
      <c r="M2768" s="41">
        <v>10008</v>
      </c>
      <c r="N2768" s="41">
        <v>458</v>
      </c>
      <c r="O2768" s="41">
        <v>199.1592</v>
      </c>
      <c r="P2768" s="41">
        <v>9.1142000000000003</v>
      </c>
      <c r="Q2768" s="41">
        <v>14322</v>
      </c>
      <c r="R2768" s="41">
        <v>256.36380000000003</v>
      </c>
      <c r="S2768" s="41">
        <v>10426</v>
      </c>
      <c r="T2768" s="41">
        <v>229.37200000000001</v>
      </c>
      <c r="U2768" s="41">
        <v>21739</v>
      </c>
      <c r="V2768" s="41">
        <v>393.57830000000001</v>
      </c>
      <c r="W2768" s="41">
        <v>20892</v>
      </c>
      <c r="X2768" s="41">
        <v>437.6454</v>
      </c>
    </row>
    <row r="2769" spans="1:24" x14ac:dyDescent="0.35">
      <c r="A2769" s="41" t="s">
        <v>679</v>
      </c>
      <c r="B2769" s="41" t="s">
        <v>481</v>
      </c>
      <c r="C2769" s="41" t="s">
        <v>33</v>
      </c>
      <c r="D2769" s="41" t="s">
        <v>285</v>
      </c>
      <c r="E2769" s="41" t="s">
        <v>285</v>
      </c>
      <c r="F2769" s="41" t="s">
        <v>767</v>
      </c>
      <c r="G2769" s="41">
        <v>12</v>
      </c>
      <c r="H2769" s="41">
        <v>17938.605562222099</v>
      </c>
      <c r="I2769" s="41">
        <v>11936</v>
      </c>
      <c r="J2769" s="41">
        <v>553</v>
      </c>
      <c r="K2769" s="41">
        <v>237.52640000000002</v>
      </c>
      <c r="L2769" s="41">
        <v>11.0047</v>
      </c>
      <c r="M2769" s="41"/>
      <c r="N2769" s="41"/>
      <c r="O2769" s="41"/>
      <c r="P2769" s="41"/>
      <c r="Q2769" s="41">
        <v>9238</v>
      </c>
      <c r="R2769" s="41">
        <v>165.36019999999999</v>
      </c>
      <c r="S2769" s="41"/>
      <c r="T2769" s="41"/>
      <c r="U2769" s="41">
        <v>21727</v>
      </c>
      <c r="V2769" s="41">
        <v>413.8913</v>
      </c>
      <c r="W2769" s="41"/>
      <c r="X2769" s="41"/>
    </row>
    <row r="2770" spans="1:24" x14ac:dyDescent="0.35">
      <c r="A2770" s="41" t="s">
        <v>679</v>
      </c>
      <c r="B2770" s="41" t="s">
        <v>481</v>
      </c>
      <c r="C2770" s="41" t="s">
        <v>33</v>
      </c>
      <c r="D2770" s="41" t="s">
        <v>285</v>
      </c>
      <c r="E2770" s="41" t="s">
        <v>285</v>
      </c>
      <c r="F2770" s="41" t="s">
        <v>757</v>
      </c>
      <c r="G2770" s="41">
        <v>2</v>
      </c>
      <c r="H2770" s="41">
        <v>17938.605562222099</v>
      </c>
      <c r="I2770" s="41">
        <v>9207</v>
      </c>
      <c r="J2770" s="41">
        <v>985</v>
      </c>
      <c r="K2770" s="41">
        <v>170.3295</v>
      </c>
      <c r="L2770" s="41">
        <v>18.2225</v>
      </c>
      <c r="M2770" s="41">
        <v>7991</v>
      </c>
      <c r="N2770" s="41">
        <v>4666</v>
      </c>
      <c r="O2770" s="41">
        <v>159.02090000000001</v>
      </c>
      <c r="P2770" s="41">
        <v>92.853400000000008</v>
      </c>
      <c r="Q2770" s="41">
        <v>9273</v>
      </c>
      <c r="R2770" s="41">
        <v>165.98670000000001</v>
      </c>
      <c r="S2770" s="41">
        <v>9349</v>
      </c>
      <c r="T2770" s="41">
        <v>205.678</v>
      </c>
      <c r="U2770" s="41">
        <v>19465</v>
      </c>
      <c r="V2770" s="41">
        <v>354.53870000000001</v>
      </c>
      <c r="W2770" s="41">
        <v>22006</v>
      </c>
      <c r="X2770" s="41">
        <v>457.5523</v>
      </c>
    </row>
    <row r="2771" spans="1:24" x14ac:dyDescent="0.35">
      <c r="A2771" s="41" t="s">
        <v>679</v>
      </c>
      <c r="B2771" s="41" t="s">
        <v>481</v>
      </c>
      <c r="C2771" s="41" t="s">
        <v>33</v>
      </c>
      <c r="D2771" s="41" t="s">
        <v>285</v>
      </c>
      <c r="E2771" s="41" t="s">
        <v>285</v>
      </c>
      <c r="F2771" s="41" t="s">
        <v>763</v>
      </c>
      <c r="G2771" s="41">
        <v>8</v>
      </c>
      <c r="H2771" s="41">
        <v>17938.605562222099</v>
      </c>
      <c r="I2771" s="41">
        <v>7979</v>
      </c>
      <c r="J2771" s="41">
        <v>2066</v>
      </c>
      <c r="K2771" s="41">
        <v>158.78210000000001</v>
      </c>
      <c r="L2771" s="41">
        <v>41.113399999999999</v>
      </c>
      <c r="M2771" s="41"/>
      <c r="N2771" s="41"/>
      <c r="O2771" s="41"/>
      <c r="P2771" s="41"/>
      <c r="Q2771" s="41">
        <v>9725</v>
      </c>
      <c r="R2771" s="41">
        <v>174.07749999999999</v>
      </c>
      <c r="S2771" s="41"/>
      <c r="T2771" s="41"/>
      <c r="U2771" s="41">
        <v>19770</v>
      </c>
      <c r="V2771" s="41">
        <v>373.97300000000001</v>
      </c>
      <c r="W2771" s="41"/>
      <c r="X2771" s="41"/>
    </row>
    <row r="2772" spans="1:24" x14ac:dyDescent="0.35">
      <c r="A2772" s="41" t="s">
        <v>679</v>
      </c>
      <c r="B2772" s="41" t="s">
        <v>481</v>
      </c>
      <c r="C2772" s="41" t="s">
        <v>33</v>
      </c>
      <c r="D2772" s="41" t="s">
        <v>285</v>
      </c>
      <c r="E2772" s="41" t="s">
        <v>285</v>
      </c>
      <c r="F2772" s="41" t="s">
        <v>762</v>
      </c>
      <c r="G2772" s="41">
        <v>7</v>
      </c>
      <c r="H2772" s="41">
        <v>17938.605562222099</v>
      </c>
      <c r="I2772" s="41">
        <v>18826</v>
      </c>
      <c r="J2772" s="41">
        <v>16251</v>
      </c>
      <c r="K2772" s="41">
        <v>374.63740000000001</v>
      </c>
      <c r="L2772" s="41">
        <v>323.39490000000001</v>
      </c>
      <c r="M2772" s="41">
        <v>0</v>
      </c>
      <c r="N2772" s="41">
        <v>20790</v>
      </c>
      <c r="O2772" s="41">
        <v>0</v>
      </c>
      <c r="P2772" s="41">
        <v>467.77499999999998</v>
      </c>
      <c r="Q2772" s="41">
        <v>9714</v>
      </c>
      <c r="R2772" s="41">
        <v>173.88059999999999</v>
      </c>
      <c r="S2772" s="41">
        <v>33700</v>
      </c>
      <c r="T2772" s="41">
        <v>741.4</v>
      </c>
      <c r="U2772" s="41">
        <v>44791</v>
      </c>
      <c r="V2772" s="41">
        <v>871.91290000000004</v>
      </c>
      <c r="W2772" s="41">
        <v>54490</v>
      </c>
      <c r="X2772" s="41">
        <v>1209.175</v>
      </c>
    </row>
    <row r="2773" spans="1:24" x14ac:dyDescent="0.35">
      <c r="A2773" s="41" t="s">
        <v>679</v>
      </c>
      <c r="B2773" s="41" t="s">
        <v>481</v>
      </c>
      <c r="C2773" s="41" t="s">
        <v>33</v>
      </c>
      <c r="D2773" s="41" t="s">
        <v>285</v>
      </c>
      <c r="E2773" s="41" t="s">
        <v>285</v>
      </c>
      <c r="F2773" s="41" t="s">
        <v>761</v>
      </c>
      <c r="G2773" s="41">
        <v>6</v>
      </c>
      <c r="H2773" s="41">
        <v>17938.605562222099</v>
      </c>
      <c r="I2773" s="41">
        <v>10612</v>
      </c>
      <c r="J2773" s="41">
        <v>15068</v>
      </c>
      <c r="K2773" s="41">
        <v>211.17880000000002</v>
      </c>
      <c r="L2773" s="41">
        <v>299.85320000000002</v>
      </c>
      <c r="M2773" s="41">
        <v>32118</v>
      </c>
      <c r="N2773" s="41">
        <v>52906</v>
      </c>
      <c r="O2773" s="41">
        <v>722.65499999999997</v>
      </c>
      <c r="P2773" s="41">
        <v>1190.385</v>
      </c>
      <c r="Q2773" s="41">
        <v>8709</v>
      </c>
      <c r="R2773" s="41">
        <v>155.89109999999999</v>
      </c>
      <c r="S2773" s="41">
        <v>14993</v>
      </c>
      <c r="T2773" s="41">
        <v>329.846</v>
      </c>
      <c r="U2773" s="41">
        <v>34389</v>
      </c>
      <c r="V2773" s="41">
        <v>666.92309999999998</v>
      </c>
      <c r="W2773" s="41">
        <v>100017</v>
      </c>
      <c r="X2773" s="41">
        <v>2242.886</v>
      </c>
    </row>
    <row r="2774" spans="1:24" x14ac:dyDescent="0.35">
      <c r="A2774" s="41" t="s">
        <v>471</v>
      </c>
      <c r="B2774" s="41" t="s">
        <v>472</v>
      </c>
      <c r="C2774" s="41" t="s">
        <v>16</v>
      </c>
      <c r="D2774" s="41" t="s">
        <v>289</v>
      </c>
      <c r="E2774" s="41" t="s">
        <v>289</v>
      </c>
      <c r="F2774" s="41" t="s">
        <v>756</v>
      </c>
      <c r="G2774" s="41">
        <v>1</v>
      </c>
      <c r="H2774" s="41">
        <v>13107.1914178567</v>
      </c>
      <c r="I2774" s="41">
        <v>16757</v>
      </c>
      <c r="J2774" s="41">
        <v>0</v>
      </c>
      <c r="K2774" s="41">
        <v>310.00450000000001</v>
      </c>
      <c r="L2774" s="41">
        <v>0</v>
      </c>
      <c r="M2774" s="41">
        <v>18588</v>
      </c>
      <c r="N2774" s="41">
        <v>51</v>
      </c>
      <c r="O2774" s="41">
        <v>369.90120000000002</v>
      </c>
      <c r="P2774" s="41">
        <v>1.0149000000000001</v>
      </c>
      <c r="Q2774" s="41">
        <v>4789</v>
      </c>
      <c r="R2774" s="41">
        <v>85.723100000000002</v>
      </c>
      <c r="S2774" s="41">
        <v>5538</v>
      </c>
      <c r="T2774" s="41">
        <v>121.836</v>
      </c>
      <c r="U2774" s="41">
        <v>21546</v>
      </c>
      <c r="V2774" s="41">
        <v>395.7276</v>
      </c>
      <c r="W2774" s="41">
        <v>24177</v>
      </c>
      <c r="X2774" s="41">
        <v>492.75210000000004</v>
      </c>
    </row>
    <row r="2775" spans="1:24" x14ac:dyDescent="0.35">
      <c r="A2775" s="41" t="s">
        <v>471</v>
      </c>
      <c r="B2775" s="41" t="s">
        <v>472</v>
      </c>
      <c r="C2775" s="41" t="s">
        <v>16</v>
      </c>
      <c r="D2775" s="41" t="s">
        <v>289</v>
      </c>
      <c r="E2775" s="41" t="s">
        <v>289</v>
      </c>
      <c r="F2775" s="41" t="s">
        <v>760</v>
      </c>
      <c r="G2775" s="41">
        <v>5</v>
      </c>
      <c r="H2775" s="41">
        <v>13107.1914178567</v>
      </c>
      <c r="I2775" s="41">
        <v>14915</v>
      </c>
      <c r="J2775" s="41">
        <v>12</v>
      </c>
      <c r="K2775" s="41">
        <v>275.92750000000001</v>
      </c>
      <c r="L2775" s="41">
        <v>0.22199999999999998</v>
      </c>
      <c r="M2775" s="41">
        <v>46955</v>
      </c>
      <c r="N2775" s="41">
        <v>45</v>
      </c>
      <c r="O2775" s="41">
        <v>934.4045000000001</v>
      </c>
      <c r="P2775" s="41">
        <v>0.89550000000000007</v>
      </c>
      <c r="Q2775" s="41">
        <v>7201</v>
      </c>
      <c r="R2775" s="41">
        <v>128.89789999999999</v>
      </c>
      <c r="S2775" s="41">
        <v>7333</v>
      </c>
      <c r="T2775" s="41">
        <v>161.32599999999999</v>
      </c>
      <c r="U2775" s="41">
        <v>22128</v>
      </c>
      <c r="V2775" s="41">
        <v>405.04739999999998</v>
      </c>
      <c r="W2775" s="41">
        <v>54333</v>
      </c>
      <c r="X2775" s="41">
        <v>1096.626</v>
      </c>
    </row>
    <row r="2776" spans="1:24" x14ac:dyDescent="0.35">
      <c r="A2776" s="41" t="s">
        <v>471</v>
      </c>
      <c r="B2776" s="41" t="s">
        <v>472</v>
      </c>
      <c r="C2776" s="41" t="s">
        <v>16</v>
      </c>
      <c r="D2776" s="41" t="s">
        <v>289</v>
      </c>
      <c r="E2776" s="41" t="s">
        <v>289</v>
      </c>
      <c r="F2776" s="41" t="s">
        <v>764</v>
      </c>
      <c r="G2776" s="41">
        <v>9</v>
      </c>
      <c r="H2776" s="41">
        <v>13107.1914178567</v>
      </c>
      <c r="I2776" s="41">
        <v>24420</v>
      </c>
      <c r="J2776" s="41">
        <v>74</v>
      </c>
      <c r="K2776" s="41">
        <v>485.95800000000003</v>
      </c>
      <c r="L2776" s="41">
        <v>1.4726000000000001</v>
      </c>
      <c r="M2776" s="41"/>
      <c r="N2776" s="41"/>
      <c r="O2776" s="41"/>
      <c r="P2776" s="41"/>
      <c r="Q2776" s="41">
        <v>7527</v>
      </c>
      <c r="R2776" s="41">
        <v>134.73330000000001</v>
      </c>
      <c r="S2776" s="41"/>
      <c r="T2776" s="41"/>
      <c r="U2776" s="41">
        <v>32021</v>
      </c>
      <c r="V2776" s="41">
        <v>622.16390000000001</v>
      </c>
      <c r="W2776" s="41"/>
      <c r="X2776" s="41"/>
    </row>
    <row r="2777" spans="1:24" x14ac:dyDescent="0.35">
      <c r="A2777" s="41" t="s">
        <v>471</v>
      </c>
      <c r="B2777" s="41" t="s">
        <v>472</v>
      </c>
      <c r="C2777" s="41" t="s">
        <v>16</v>
      </c>
      <c r="D2777" s="41" t="s">
        <v>289</v>
      </c>
      <c r="E2777" s="41" t="s">
        <v>289</v>
      </c>
      <c r="F2777" s="41" t="s">
        <v>766</v>
      </c>
      <c r="G2777" s="41">
        <v>11</v>
      </c>
      <c r="H2777" s="41">
        <v>13107.1914178567</v>
      </c>
      <c r="I2777" s="41">
        <v>22278</v>
      </c>
      <c r="J2777" s="41">
        <v>32</v>
      </c>
      <c r="K2777" s="41">
        <v>443.3322</v>
      </c>
      <c r="L2777" s="41">
        <v>0.63680000000000003</v>
      </c>
      <c r="M2777" s="41"/>
      <c r="N2777" s="41"/>
      <c r="O2777" s="41"/>
      <c r="P2777" s="41"/>
      <c r="Q2777" s="41">
        <v>7106</v>
      </c>
      <c r="R2777" s="41">
        <v>127.1974</v>
      </c>
      <c r="S2777" s="41"/>
      <c r="T2777" s="41"/>
      <c r="U2777" s="41">
        <v>29416</v>
      </c>
      <c r="V2777" s="41">
        <v>571.16639999999995</v>
      </c>
      <c r="W2777" s="41"/>
      <c r="X2777" s="41"/>
    </row>
    <row r="2778" spans="1:24" x14ac:dyDescent="0.35">
      <c r="A2778" s="41" t="s">
        <v>471</v>
      </c>
      <c r="B2778" s="41" t="s">
        <v>472</v>
      </c>
      <c r="C2778" s="41" t="s">
        <v>16</v>
      </c>
      <c r="D2778" s="41" t="s">
        <v>289</v>
      </c>
      <c r="E2778" s="41" t="s">
        <v>289</v>
      </c>
      <c r="F2778" s="41" t="s">
        <v>765</v>
      </c>
      <c r="G2778" s="41">
        <v>10</v>
      </c>
      <c r="H2778" s="41">
        <v>13107.1914178567</v>
      </c>
      <c r="I2778" s="41">
        <v>28324</v>
      </c>
      <c r="J2778" s="41">
        <v>90</v>
      </c>
      <c r="K2778" s="41">
        <v>563.64760000000001</v>
      </c>
      <c r="L2778" s="41">
        <v>1.7910000000000001</v>
      </c>
      <c r="M2778" s="41"/>
      <c r="N2778" s="41"/>
      <c r="O2778" s="41"/>
      <c r="P2778" s="41"/>
      <c r="Q2778" s="41">
        <v>13795</v>
      </c>
      <c r="R2778" s="41">
        <v>246.93049999999999</v>
      </c>
      <c r="S2778" s="41"/>
      <c r="T2778" s="41"/>
      <c r="U2778" s="41">
        <v>42209</v>
      </c>
      <c r="V2778" s="41">
        <v>812.36910000000012</v>
      </c>
      <c r="W2778" s="41"/>
      <c r="X2778" s="41"/>
    </row>
    <row r="2779" spans="1:24" x14ac:dyDescent="0.35">
      <c r="A2779" s="41" t="s">
        <v>471</v>
      </c>
      <c r="B2779" s="41" t="s">
        <v>472</v>
      </c>
      <c r="C2779" s="41" t="s">
        <v>16</v>
      </c>
      <c r="D2779" s="41" t="s">
        <v>289</v>
      </c>
      <c r="E2779" s="41" t="s">
        <v>289</v>
      </c>
      <c r="F2779" s="41" t="s">
        <v>759</v>
      </c>
      <c r="G2779" s="41">
        <v>4</v>
      </c>
      <c r="H2779" s="41">
        <v>13107.1914178567</v>
      </c>
      <c r="I2779" s="41">
        <v>13421</v>
      </c>
      <c r="J2779" s="41">
        <v>29</v>
      </c>
      <c r="K2779" s="41">
        <v>248.2885</v>
      </c>
      <c r="L2779" s="41">
        <v>0.53649999999999998</v>
      </c>
      <c r="M2779" s="41">
        <v>18438</v>
      </c>
      <c r="N2779" s="41">
        <v>21</v>
      </c>
      <c r="O2779" s="41">
        <v>366.9162</v>
      </c>
      <c r="P2779" s="41">
        <v>0.41790000000000005</v>
      </c>
      <c r="Q2779" s="41">
        <v>7976</v>
      </c>
      <c r="R2779" s="41">
        <v>142.7704</v>
      </c>
      <c r="S2779" s="41">
        <v>8068</v>
      </c>
      <c r="T2779" s="41">
        <v>177.49600000000001</v>
      </c>
      <c r="U2779" s="41">
        <v>21426</v>
      </c>
      <c r="V2779" s="41">
        <v>391.59539999999998</v>
      </c>
      <c r="W2779" s="41">
        <v>26527</v>
      </c>
      <c r="X2779" s="41">
        <v>544.83010000000002</v>
      </c>
    </row>
    <row r="2780" spans="1:24" x14ac:dyDescent="0.35">
      <c r="A2780" s="41" t="s">
        <v>471</v>
      </c>
      <c r="B2780" s="41" t="s">
        <v>472</v>
      </c>
      <c r="C2780" s="41" t="s">
        <v>16</v>
      </c>
      <c r="D2780" s="41" t="s">
        <v>289</v>
      </c>
      <c r="E2780" s="41" t="s">
        <v>289</v>
      </c>
      <c r="F2780" s="41" t="s">
        <v>758</v>
      </c>
      <c r="G2780" s="41">
        <v>3</v>
      </c>
      <c r="H2780" s="41">
        <v>13107.1914178567</v>
      </c>
      <c r="I2780" s="41">
        <v>18206</v>
      </c>
      <c r="J2780" s="41">
        <v>0</v>
      </c>
      <c r="K2780" s="41">
        <v>336.81099999999998</v>
      </c>
      <c r="L2780" s="41">
        <v>0</v>
      </c>
      <c r="M2780" s="41">
        <v>22796</v>
      </c>
      <c r="N2780" s="41">
        <v>431</v>
      </c>
      <c r="O2780" s="41">
        <v>453.6404</v>
      </c>
      <c r="P2780" s="41">
        <v>8.5769000000000002</v>
      </c>
      <c r="Q2780" s="41">
        <v>6076</v>
      </c>
      <c r="R2780" s="41">
        <v>108.7604</v>
      </c>
      <c r="S2780" s="41">
        <v>8108</v>
      </c>
      <c r="T2780" s="41">
        <v>178.376</v>
      </c>
      <c r="U2780" s="41">
        <v>24282</v>
      </c>
      <c r="V2780" s="41">
        <v>445.57139999999998</v>
      </c>
      <c r="W2780" s="41">
        <v>31335</v>
      </c>
      <c r="X2780" s="41">
        <v>640.5933</v>
      </c>
    </row>
    <row r="2781" spans="1:24" x14ac:dyDescent="0.35">
      <c r="A2781" s="41" t="s">
        <v>471</v>
      </c>
      <c r="B2781" s="41" t="s">
        <v>472</v>
      </c>
      <c r="C2781" s="41" t="s">
        <v>16</v>
      </c>
      <c r="D2781" s="41" t="s">
        <v>289</v>
      </c>
      <c r="E2781" s="41" t="s">
        <v>289</v>
      </c>
      <c r="F2781" s="41" t="s">
        <v>767</v>
      </c>
      <c r="G2781" s="41">
        <v>12</v>
      </c>
      <c r="H2781" s="41">
        <v>13107.1914178567</v>
      </c>
      <c r="I2781" s="41">
        <v>46161</v>
      </c>
      <c r="J2781" s="41">
        <v>55</v>
      </c>
      <c r="K2781" s="41">
        <v>918.60390000000007</v>
      </c>
      <c r="L2781" s="41">
        <v>1.0945</v>
      </c>
      <c r="M2781" s="41"/>
      <c r="N2781" s="41"/>
      <c r="O2781" s="41"/>
      <c r="P2781" s="41"/>
      <c r="Q2781" s="41">
        <v>8132</v>
      </c>
      <c r="R2781" s="41">
        <v>145.56280000000001</v>
      </c>
      <c r="S2781" s="41"/>
      <c r="T2781" s="41"/>
      <c r="U2781" s="41">
        <v>54348</v>
      </c>
      <c r="V2781" s="41">
        <v>1065.2612000000001</v>
      </c>
      <c r="W2781" s="41"/>
      <c r="X2781" s="41"/>
    </row>
    <row r="2782" spans="1:24" x14ac:dyDescent="0.35">
      <c r="A2782" s="41" t="s">
        <v>471</v>
      </c>
      <c r="B2782" s="41" t="s">
        <v>472</v>
      </c>
      <c r="C2782" s="41" t="s">
        <v>16</v>
      </c>
      <c r="D2782" s="41" t="s">
        <v>289</v>
      </c>
      <c r="E2782" s="41" t="s">
        <v>289</v>
      </c>
      <c r="F2782" s="41" t="s">
        <v>757</v>
      </c>
      <c r="G2782" s="41">
        <v>2</v>
      </c>
      <c r="H2782" s="41">
        <v>13107.1914178567</v>
      </c>
      <c r="I2782" s="41">
        <v>17424</v>
      </c>
      <c r="J2782" s="41">
        <v>2</v>
      </c>
      <c r="K2782" s="41">
        <v>322.34399999999999</v>
      </c>
      <c r="L2782" s="41">
        <v>3.6999999999999998E-2</v>
      </c>
      <c r="M2782" s="41">
        <v>19706</v>
      </c>
      <c r="N2782" s="41">
        <v>449</v>
      </c>
      <c r="O2782" s="41">
        <v>392.14940000000001</v>
      </c>
      <c r="P2782" s="41">
        <v>8.9351000000000003</v>
      </c>
      <c r="Q2782" s="41">
        <v>5642</v>
      </c>
      <c r="R2782" s="41">
        <v>100.9918</v>
      </c>
      <c r="S2782" s="41">
        <v>8612</v>
      </c>
      <c r="T2782" s="41">
        <v>189.464</v>
      </c>
      <c r="U2782" s="41">
        <v>23068</v>
      </c>
      <c r="V2782" s="41">
        <v>423.37279999999998</v>
      </c>
      <c r="W2782" s="41">
        <v>28767</v>
      </c>
      <c r="X2782" s="41">
        <v>590.54849999999999</v>
      </c>
    </row>
    <row r="2783" spans="1:24" x14ac:dyDescent="0.35">
      <c r="A2783" s="41" t="s">
        <v>471</v>
      </c>
      <c r="B2783" s="41" t="s">
        <v>472</v>
      </c>
      <c r="C2783" s="41" t="s">
        <v>16</v>
      </c>
      <c r="D2783" s="41" t="s">
        <v>289</v>
      </c>
      <c r="E2783" s="41" t="s">
        <v>289</v>
      </c>
      <c r="F2783" s="41" t="s">
        <v>763</v>
      </c>
      <c r="G2783" s="41">
        <v>8</v>
      </c>
      <c r="H2783" s="41">
        <v>13107.1914178567</v>
      </c>
      <c r="I2783" s="41">
        <v>20206</v>
      </c>
      <c r="J2783" s="41">
        <v>56</v>
      </c>
      <c r="K2783" s="41">
        <v>402.0994</v>
      </c>
      <c r="L2783" s="41">
        <v>1.1144000000000001</v>
      </c>
      <c r="M2783" s="41"/>
      <c r="N2783" s="41"/>
      <c r="O2783" s="41"/>
      <c r="P2783" s="41"/>
      <c r="Q2783" s="41">
        <v>7311</v>
      </c>
      <c r="R2783" s="41">
        <v>130.86689999999999</v>
      </c>
      <c r="S2783" s="41"/>
      <c r="T2783" s="41"/>
      <c r="U2783" s="41">
        <v>27573</v>
      </c>
      <c r="V2783" s="41">
        <v>534.08069999999998</v>
      </c>
      <c r="W2783" s="41"/>
      <c r="X2783" s="41"/>
    </row>
    <row r="2784" spans="1:24" x14ac:dyDescent="0.35">
      <c r="A2784" s="41" t="s">
        <v>471</v>
      </c>
      <c r="B2784" s="41" t="s">
        <v>472</v>
      </c>
      <c r="C2784" s="41" t="s">
        <v>16</v>
      </c>
      <c r="D2784" s="41" t="s">
        <v>289</v>
      </c>
      <c r="E2784" s="41" t="s">
        <v>289</v>
      </c>
      <c r="F2784" s="41" t="s">
        <v>762</v>
      </c>
      <c r="G2784" s="41">
        <v>7</v>
      </c>
      <c r="H2784" s="41">
        <v>13107.1914178567</v>
      </c>
      <c r="I2784" s="41">
        <v>21267</v>
      </c>
      <c r="J2784" s="41">
        <v>57</v>
      </c>
      <c r="K2784" s="41">
        <v>423.2133</v>
      </c>
      <c r="L2784" s="41">
        <v>1.1343000000000001</v>
      </c>
      <c r="M2784" s="41">
        <v>0</v>
      </c>
      <c r="N2784" s="41">
        <v>293</v>
      </c>
      <c r="O2784" s="41">
        <v>0</v>
      </c>
      <c r="P2784" s="41">
        <v>6.5924999999999994</v>
      </c>
      <c r="Q2784" s="41">
        <v>15268</v>
      </c>
      <c r="R2784" s="41">
        <v>273.29719999999998</v>
      </c>
      <c r="S2784" s="41">
        <v>24758</v>
      </c>
      <c r="T2784" s="41">
        <v>544.67600000000004</v>
      </c>
      <c r="U2784" s="41">
        <v>36592</v>
      </c>
      <c r="V2784" s="41">
        <v>697.64480000000003</v>
      </c>
      <c r="W2784" s="41">
        <v>25051</v>
      </c>
      <c r="X2784" s="41">
        <v>551.26850000000002</v>
      </c>
    </row>
    <row r="2785" spans="1:24" x14ac:dyDescent="0.35">
      <c r="A2785" s="41" t="s">
        <v>471</v>
      </c>
      <c r="B2785" s="41" t="s">
        <v>472</v>
      </c>
      <c r="C2785" s="41" t="s">
        <v>16</v>
      </c>
      <c r="D2785" s="41" t="s">
        <v>289</v>
      </c>
      <c r="E2785" s="41" t="s">
        <v>289</v>
      </c>
      <c r="F2785" s="41" t="s">
        <v>761</v>
      </c>
      <c r="G2785" s="41">
        <v>6</v>
      </c>
      <c r="H2785" s="41">
        <v>13107.1914178567</v>
      </c>
      <c r="I2785" s="41">
        <v>22985</v>
      </c>
      <c r="J2785" s="41">
        <v>55</v>
      </c>
      <c r="K2785" s="41">
        <v>457.4015</v>
      </c>
      <c r="L2785" s="41">
        <v>1.0945</v>
      </c>
      <c r="M2785" s="41">
        <v>20358</v>
      </c>
      <c r="N2785" s="41">
        <v>228</v>
      </c>
      <c r="O2785" s="41">
        <v>458.05500000000001</v>
      </c>
      <c r="P2785" s="41">
        <v>5.13</v>
      </c>
      <c r="Q2785" s="41">
        <v>15547</v>
      </c>
      <c r="R2785" s="41">
        <v>278.29129999999998</v>
      </c>
      <c r="S2785" s="41">
        <v>9985</v>
      </c>
      <c r="T2785" s="41">
        <v>219.67</v>
      </c>
      <c r="U2785" s="41">
        <v>38587</v>
      </c>
      <c r="V2785" s="41">
        <v>736.78729999999996</v>
      </c>
      <c r="W2785" s="41">
        <v>30571</v>
      </c>
      <c r="X2785" s="41">
        <v>682.85500000000002</v>
      </c>
    </row>
    <row r="2786" spans="1:24" x14ac:dyDescent="0.35">
      <c r="A2786" s="41" t="s">
        <v>544</v>
      </c>
      <c r="B2786" s="41" t="s">
        <v>485</v>
      </c>
      <c r="C2786" s="41" t="s">
        <v>8</v>
      </c>
      <c r="D2786" s="41" t="s">
        <v>286</v>
      </c>
      <c r="E2786" s="41" t="s">
        <v>286</v>
      </c>
      <c r="F2786" s="41" t="s">
        <v>756</v>
      </c>
      <c r="G2786" s="41">
        <v>1</v>
      </c>
      <c r="H2786" s="41">
        <v>5769.4512522925797</v>
      </c>
      <c r="I2786" s="41">
        <v>27170</v>
      </c>
      <c r="J2786" s="41">
        <v>0</v>
      </c>
      <c r="K2786" s="41">
        <v>502.64499999999998</v>
      </c>
      <c r="L2786" s="41">
        <v>0</v>
      </c>
      <c r="M2786" s="41">
        <v>3226</v>
      </c>
      <c r="N2786" s="41">
        <v>1642</v>
      </c>
      <c r="O2786" s="41">
        <v>64.197400000000002</v>
      </c>
      <c r="P2786" s="41">
        <v>32.675800000000002</v>
      </c>
      <c r="Q2786" s="41">
        <v>0</v>
      </c>
      <c r="R2786" s="41">
        <v>0</v>
      </c>
      <c r="S2786" s="41">
        <v>180</v>
      </c>
      <c r="T2786" s="41">
        <v>3.96</v>
      </c>
      <c r="U2786" s="41">
        <v>27170</v>
      </c>
      <c r="V2786" s="41">
        <v>502.64499999999998</v>
      </c>
      <c r="W2786" s="41">
        <v>5048</v>
      </c>
      <c r="X2786" s="41">
        <v>100.83319999999999</v>
      </c>
    </row>
    <row r="2787" spans="1:24" x14ac:dyDescent="0.35">
      <c r="A2787" s="41" t="s">
        <v>544</v>
      </c>
      <c r="B2787" s="41" t="s">
        <v>485</v>
      </c>
      <c r="C2787" s="41" t="s">
        <v>8</v>
      </c>
      <c r="D2787" s="41" t="s">
        <v>286</v>
      </c>
      <c r="E2787" s="41" t="s">
        <v>286</v>
      </c>
      <c r="F2787" s="41" t="s">
        <v>760</v>
      </c>
      <c r="G2787" s="41">
        <v>5</v>
      </c>
      <c r="H2787" s="41">
        <v>5769.4512522925797</v>
      </c>
      <c r="I2787" s="41">
        <v>4583</v>
      </c>
      <c r="J2787" s="41">
        <v>6495</v>
      </c>
      <c r="K2787" s="41">
        <v>84.785499999999999</v>
      </c>
      <c r="L2787" s="41">
        <v>120.1575</v>
      </c>
      <c r="M2787" s="41">
        <v>23908</v>
      </c>
      <c r="N2787" s="41">
        <v>3373</v>
      </c>
      <c r="O2787" s="41">
        <v>475.76920000000001</v>
      </c>
      <c r="P2787" s="41">
        <v>67.122700000000009</v>
      </c>
      <c r="Q2787" s="41">
        <v>356</v>
      </c>
      <c r="R2787" s="41">
        <v>6.3723999999999998</v>
      </c>
      <c r="S2787" s="41">
        <v>1463</v>
      </c>
      <c r="T2787" s="41">
        <v>32.186</v>
      </c>
      <c r="U2787" s="41">
        <v>11434</v>
      </c>
      <c r="V2787" s="41">
        <v>211.31539999999998</v>
      </c>
      <c r="W2787" s="41">
        <v>28744</v>
      </c>
      <c r="X2787" s="41">
        <v>575.07790000000011</v>
      </c>
    </row>
    <row r="2788" spans="1:24" x14ac:dyDescent="0.35">
      <c r="A2788" s="41" t="s">
        <v>544</v>
      </c>
      <c r="B2788" s="41" t="s">
        <v>485</v>
      </c>
      <c r="C2788" s="41" t="s">
        <v>8</v>
      </c>
      <c r="D2788" s="41" t="s">
        <v>286</v>
      </c>
      <c r="E2788" s="41" t="s">
        <v>286</v>
      </c>
      <c r="F2788" s="41" t="s">
        <v>764</v>
      </c>
      <c r="G2788" s="41">
        <v>9</v>
      </c>
      <c r="H2788" s="41">
        <v>5769.4512522925797</v>
      </c>
      <c r="I2788" s="41">
        <v>23462</v>
      </c>
      <c r="J2788" s="41">
        <v>2287</v>
      </c>
      <c r="K2788" s="41">
        <v>466.8938</v>
      </c>
      <c r="L2788" s="41">
        <v>45.511300000000006</v>
      </c>
      <c r="M2788" s="41"/>
      <c r="N2788" s="41"/>
      <c r="O2788" s="41"/>
      <c r="P2788" s="41"/>
      <c r="Q2788" s="41">
        <v>231</v>
      </c>
      <c r="R2788" s="41">
        <v>4.1349</v>
      </c>
      <c r="S2788" s="41"/>
      <c r="T2788" s="41"/>
      <c r="U2788" s="41">
        <v>25980</v>
      </c>
      <c r="V2788" s="41">
        <v>516.54</v>
      </c>
      <c r="W2788" s="41"/>
      <c r="X2788" s="41"/>
    </row>
    <row r="2789" spans="1:24" x14ac:dyDescent="0.35">
      <c r="A2789" s="41" t="s">
        <v>544</v>
      </c>
      <c r="B2789" s="41" t="s">
        <v>485</v>
      </c>
      <c r="C2789" s="41" t="s">
        <v>8</v>
      </c>
      <c r="D2789" s="41" t="s">
        <v>286</v>
      </c>
      <c r="E2789" s="41" t="s">
        <v>286</v>
      </c>
      <c r="F2789" s="41" t="s">
        <v>766</v>
      </c>
      <c r="G2789" s="41">
        <v>11</v>
      </c>
      <c r="H2789" s="41">
        <v>5769.4512522925797</v>
      </c>
      <c r="I2789" s="41">
        <v>8833</v>
      </c>
      <c r="J2789" s="41">
        <v>1337</v>
      </c>
      <c r="K2789" s="41">
        <v>175.77670000000001</v>
      </c>
      <c r="L2789" s="41">
        <v>26.606300000000001</v>
      </c>
      <c r="M2789" s="41"/>
      <c r="N2789" s="41"/>
      <c r="O2789" s="41"/>
      <c r="P2789" s="41"/>
      <c r="Q2789" s="41">
        <v>300</v>
      </c>
      <c r="R2789" s="41">
        <v>5.37</v>
      </c>
      <c r="S2789" s="41"/>
      <c r="T2789" s="41"/>
      <c r="U2789" s="41">
        <v>10470</v>
      </c>
      <c r="V2789" s="41">
        <v>207.75300000000001</v>
      </c>
      <c r="W2789" s="41"/>
      <c r="X2789" s="41"/>
    </row>
    <row r="2790" spans="1:24" x14ac:dyDescent="0.35">
      <c r="A2790" s="41" t="s">
        <v>544</v>
      </c>
      <c r="B2790" s="41" t="s">
        <v>485</v>
      </c>
      <c r="C2790" s="41" t="s">
        <v>8</v>
      </c>
      <c r="D2790" s="41" t="s">
        <v>286</v>
      </c>
      <c r="E2790" s="41" t="s">
        <v>286</v>
      </c>
      <c r="F2790" s="41" t="s">
        <v>765</v>
      </c>
      <c r="G2790" s="41">
        <v>10</v>
      </c>
      <c r="H2790" s="41">
        <v>5769.4512522925797</v>
      </c>
      <c r="I2790" s="41">
        <v>6115</v>
      </c>
      <c r="J2790" s="41">
        <v>229</v>
      </c>
      <c r="K2790" s="41">
        <v>121.6885</v>
      </c>
      <c r="L2790" s="41">
        <v>4.5571000000000002</v>
      </c>
      <c r="M2790" s="41"/>
      <c r="N2790" s="41"/>
      <c r="O2790" s="41"/>
      <c r="P2790" s="41"/>
      <c r="Q2790" s="41">
        <v>366</v>
      </c>
      <c r="R2790" s="41">
        <v>6.5514000000000001</v>
      </c>
      <c r="S2790" s="41"/>
      <c r="T2790" s="41"/>
      <c r="U2790" s="41">
        <v>6710</v>
      </c>
      <c r="V2790" s="41">
        <v>132.797</v>
      </c>
      <c r="W2790" s="41"/>
      <c r="X2790" s="41"/>
    </row>
    <row r="2791" spans="1:24" x14ac:dyDescent="0.35">
      <c r="A2791" s="41" t="s">
        <v>544</v>
      </c>
      <c r="B2791" s="41" t="s">
        <v>485</v>
      </c>
      <c r="C2791" s="41" t="s">
        <v>8</v>
      </c>
      <c r="D2791" s="41" t="s">
        <v>286</v>
      </c>
      <c r="E2791" s="41" t="s">
        <v>286</v>
      </c>
      <c r="F2791" s="41" t="s">
        <v>759</v>
      </c>
      <c r="G2791" s="41">
        <v>4</v>
      </c>
      <c r="H2791" s="41">
        <v>5769.4512522925797</v>
      </c>
      <c r="I2791" s="41">
        <v>4690</v>
      </c>
      <c r="J2791" s="41">
        <v>2177</v>
      </c>
      <c r="K2791" s="41">
        <v>86.765000000000001</v>
      </c>
      <c r="L2791" s="41">
        <v>40.274499999999996</v>
      </c>
      <c r="M2791" s="41">
        <v>17974</v>
      </c>
      <c r="N2791" s="41">
        <v>41</v>
      </c>
      <c r="O2791" s="41">
        <v>357.68260000000004</v>
      </c>
      <c r="P2791" s="41">
        <v>0.81590000000000007</v>
      </c>
      <c r="Q2791" s="41">
        <v>243</v>
      </c>
      <c r="R2791" s="41">
        <v>4.3497000000000003</v>
      </c>
      <c r="S2791" s="41">
        <v>1387</v>
      </c>
      <c r="T2791" s="41">
        <v>30.513999999999999</v>
      </c>
      <c r="U2791" s="41">
        <v>7110</v>
      </c>
      <c r="V2791" s="41">
        <v>131.38920000000002</v>
      </c>
      <c r="W2791" s="41">
        <v>19402</v>
      </c>
      <c r="X2791" s="41">
        <v>389.01250000000005</v>
      </c>
    </row>
    <row r="2792" spans="1:24" x14ac:dyDescent="0.35">
      <c r="A2792" s="41" t="s">
        <v>544</v>
      </c>
      <c r="B2792" s="41" t="s">
        <v>485</v>
      </c>
      <c r="C2792" s="41" t="s">
        <v>8</v>
      </c>
      <c r="D2792" s="41" t="s">
        <v>286</v>
      </c>
      <c r="E2792" s="41" t="s">
        <v>286</v>
      </c>
      <c r="F2792" s="41" t="s">
        <v>758</v>
      </c>
      <c r="G2792" s="41">
        <v>3</v>
      </c>
      <c r="H2792" s="41">
        <v>5769.4512522925797</v>
      </c>
      <c r="I2792" s="41">
        <v>88711</v>
      </c>
      <c r="J2792" s="41">
        <v>875</v>
      </c>
      <c r="K2792" s="41">
        <v>1641.1534999999999</v>
      </c>
      <c r="L2792" s="41">
        <v>16.1875</v>
      </c>
      <c r="M2792" s="41">
        <v>40950</v>
      </c>
      <c r="N2792" s="41">
        <v>200</v>
      </c>
      <c r="O2792" s="41">
        <v>814.90500000000009</v>
      </c>
      <c r="P2792" s="41">
        <v>3.9800000000000004</v>
      </c>
      <c r="Q2792" s="41">
        <v>0</v>
      </c>
      <c r="R2792" s="41">
        <v>0</v>
      </c>
      <c r="S2792" s="41">
        <v>155</v>
      </c>
      <c r="T2792" s="41">
        <v>3.41</v>
      </c>
      <c r="U2792" s="41">
        <v>89586</v>
      </c>
      <c r="V2792" s="41">
        <v>1657.3409999999999</v>
      </c>
      <c r="W2792" s="41">
        <v>41305</v>
      </c>
      <c r="X2792" s="41">
        <v>822.29500000000007</v>
      </c>
    </row>
    <row r="2793" spans="1:24" x14ac:dyDescent="0.35">
      <c r="A2793" s="41" t="s">
        <v>544</v>
      </c>
      <c r="B2793" s="41" t="s">
        <v>485</v>
      </c>
      <c r="C2793" s="41" t="s">
        <v>8</v>
      </c>
      <c r="D2793" s="41" t="s">
        <v>286</v>
      </c>
      <c r="E2793" s="41" t="s">
        <v>286</v>
      </c>
      <c r="F2793" s="41" t="s">
        <v>767</v>
      </c>
      <c r="G2793" s="41">
        <v>12</v>
      </c>
      <c r="H2793" s="41">
        <v>5769.4512522925797</v>
      </c>
      <c r="I2793" s="41">
        <v>22435</v>
      </c>
      <c r="J2793" s="41">
        <v>312</v>
      </c>
      <c r="K2793" s="41">
        <v>446.45650000000001</v>
      </c>
      <c r="L2793" s="41">
        <v>6.2088000000000001</v>
      </c>
      <c r="M2793" s="41"/>
      <c r="N2793" s="41"/>
      <c r="O2793" s="41"/>
      <c r="P2793" s="41"/>
      <c r="Q2793" s="41">
        <v>297</v>
      </c>
      <c r="R2793" s="41">
        <v>5.3163</v>
      </c>
      <c r="S2793" s="41"/>
      <c r="T2793" s="41"/>
      <c r="U2793" s="41">
        <v>23044</v>
      </c>
      <c r="V2793" s="41">
        <v>457.98160000000001</v>
      </c>
      <c r="W2793" s="41"/>
      <c r="X2793" s="41"/>
    </row>
    <row r="2794" spans="1:24" x14ac:dyDescent="0.35">
      <c r="A2794" s="41" t="s">
        <v>544</v>
      </c>
      <c r="B2794" s="41" t="s">
        <v>485</v>
      </c>
      <c r="C2794" s="41" t="s">
        <v>8</v>
      </c>
      <c r="D2794" s="41" t="s">
        <v>286</v>
      </c>
      <c r="E2794" s="41" t="s">
        <v>286</v>
      </c>
      <c r="F2794" s="41" t="s">
        <v>757</v>
      </c>
      <c r="G2794" s="41">
        <v>2</v>
      </c>
      <c r="H2794" s="41">
        <v>5769.4512522925797</v>
      </c>
      <c r="I2794" s="41">
        <v>16258</v>
      </c>
      <c r="J2794" s="41">
        <v>0</v>
      </c>
      <c r="K2794" s="41">
        <v>300.77299999999997</v>
      </c>
      <c r="L2794" s="41">
        <v>0</v>
      </c>
      <c r="M2794" s="41">
        <v>5454</v>
      </c>
      <c r="N2794" s="41">
        <v>316</v>
      </c>
      <c r="O2794" s="41">
        <v>108.53460000000001</v>
      </c>
      <c r="P2794" s="41">
        <v>6.2884000000000002</v>
      </c>
      <c r="Q2794" s="41">
        <v>0</v>
      </c>
      <c r="R2794" s="41">
        <v>0</v>
      </c>
      <c r="S2794" s="41">
        <v>122</v>
      </c>
      <c r="T2794" s="41">
        <v>2.6840000000000002</v>
      </c>
      <c r="U2794" s="41">
        <v>16258</v>
      </c>
      <c r="V2794" s="41">
        <v>300.77299999999997</v>
      </c>
      <c r="W2794" s="41">
        <v>5892</v>
      </c>
      <c r="X2794" s="41">
        <v>117.50700000000001</v>
      </c>
    </row>
    <row r="2795" spans="1:24" x14ac:dyDescent="0.35">
      <c r="A2795" s="41" t="s">
        <v>544</v>
      </c>
      <c r="B2795" s="41" t="s">
        <v>485</v>
      </c>
      <c r="C2795" s="41" t="s">
        <v>8</v>
      </c>
      <c r="D2795" s="41" t="s">
        <v>286</v>
      </c>
      <c r="E2795" s="41" t="s">
        <v>286</v>
      </c>
      <c r="F2795" s="41" t="s">
        <v>763</v>
      </c>
      <c r="G2795" s="41">
        <v>8</v>
      </c>
      <c r="H2795" s="41">
        <v>5769.4512522925797</v>
      </c>
      <c r="I2795" s="41">
        <v>8413</v>
      </c>
      <c r="J2795" s="41">
        <v>334</v>
      </c>
      <c r="K2795" s="41">
        <v>167.4187</v>
      </c>
      <c r="L2795" s="41">
        <v>6.6466000000000003</v>
      </c>
      <c r="M2795" s="41"/>
      <c r="N2795" s="41"/>
      <c r="O2795" s="41"/>
      <c r="P2795" s="41"/>
      <c r="Q2795" s="41">
        <v>342</v>
      </c>
      <c r="R2795" s="41">
        <v>6.1218000000000004</v>
      </c>
      <c r="S2795" s="41"/>
      <c r="T2795" s="41"/>
      <c r="U2795" s="41">
        <v>9089</v>
      </c>
      <c r="V2795" s="41">
        <v>180.18710000000002</v>
      </c>
      <c r="W2795" s="41"/>
      <c r="X2795" s="41"/>
    </row>
    <row r="2796" spans="1:24" x14ac:dyDescent="0.35">
      <c r="A2796" s="41" t="s">
        <v>544</v>
      </c>
      <c r="B2796" s="41" t="s">
        <v>485</v>
      </c>
      <c r="C2796" s="41" t="s">
        <v>8</v>
      </c>
      <c r="D2796" s="41" t="s">
        <v>286</v>
      </c>
      <c r="E2796" s="41" t="s">
        <v>286</v>
      </c>
      <c r="F2796" s="41" t="s">
        <v>762</v>
      </c>
      <c r="G2796" s="41">
        <v>7</v>
      </c>
      <c r="H2796" s="41">
        <v>5769.4512522925797</v>
      </c>
      <c r="I2796" s="41">
        <v>23082</v>
      </c>
      <c r="J2796" s="41">
        <v>5640</v>
      </c>
      <c r="K2796" s="41">
        <v>459.33180000000004</v>
      </c>
      <c r="L2796" s="41">
        <v>112.236</v>
      </c>
      <c r="M2796" s="41">
        <v>0</v>
      </c>
      <c r="N2796" s="41">
        <v>1326</v>
      </c>
      <c r="O2796" s="41">
        <v>0</v>
      </c>
      <c r="P2796" s="41">
        <v>29.834999999999997</v>
      </c>
      <c r="Q2796" s="41">
        <v>300</v>
      </c>
      <c r="R2796" s="41">
        <v>5.37</v>
      </c>
      <c r="S2796" s="41">
        <v>2392</v>
      </c>
      <c r="T2796" s="41">
        <v>52.624000000000002</v>
      </c>
      <c r="U2796" s="41">
        <v>29022</v>
      </c>
      <c r="V2796" s="41">
        <v>576.93780000000004</v>
      </c>
      <c r="W2796" s="41">
        <v>3718</v>
      </c>
      <c r="X2796" s="41">
        <v>82.459000000000003</v>
      </c>
    </row>
    <row r="2797" spans="1:24" x14ac:dyDescent="0.35">
      <c r="A2797" s="41" t="s">
        <v>544</v>
      </c>
      <c r="B2797" s="41" t="s">
        <v>485</v>
      </c>
      <c r="C2797" s="41" t="s">
        <v>8</v>
      </c>
      <c r="D2797" s="41" t="s">
        <v>286</v>
      </c>
      <c r="E2797" s="41" t="s">
        <v>286</v>
      </c>
      <c r="F2797" s="41" t="s">
        <v>761</v>
      </c>
      <c r="G2797" s="41">
        <v>6</v>
      </c>
      <c r="H2797" s="41">
        <v>5769.4512522925797</v>
      </c>
      <c r="I2797" s="41">
        <v>9877</v>
      </c>
      <c r="J2797" s="41">
        <v>8597</v>
      </c>
      <c r="K2797" s="41">
        <v>196.5523</v>
      </c>
      <c r="L2797" s="41">
        <v>171.08030000000002</v>
      </c>
      <c r="M2797" s="41">
        <v>11331</v>
      </c>
      <c r="N2797" s="41">
        <v>6180</v>
      </c>
      <c r="O2797" s="41">
        <v>254.94749999999999</v>
      </c>
      <c r="P2797" s="41">
        <v>139.04999999999998</v>
      </c>
      <c r="Q2797" s="41">
        <v>401</v>
      </c>
      <c r="R2797" s="41">
        <v>7.1779000000000002</v>
      </c>
      <c r="S2797" s="41">
        <v>1896</v>
      </c>
      <c r="T2797" s="41">
        <v>41.712000000000003</v>
      </c>
      <c r="U2797" s="41">
        <v>18875</v>
      </c>
      <c r="V2797" s="41">
        <v>374.81050000000005</v>
      </c>
      <c r="W2797" s="41">
        <v>19407</v>
      </c>
      <c r="X2797" s="41">
        <v>435.70949999999993</v>
      </c>
    </row>
    <row r="2798" spans="1:24" x14ac:dyDescent="0.35">
      <c r="A2798" s="41" t="s">
        <v>664</v>
      </c>
      <c r="B2798" s="41" t="s">
        <v>441</v>
      </c>
      <c r="C2798" s="41" t="s">
        <v>29</v>
      </c>
      <c r="D2798" s="41" t="s">
        <v>291</v>
      </c>
      <c r="E2798" s="41" t="s">
        <v>291</v>
      </c>
      <c r="F2798" s="41" t="s">
        <v>756</v>
      </c>
      <c r="G2798" s="41">
        <v>1</v>
      </c>
      <c r="H2798" s="41">
        <v>3054.35808428475</v>
      </c>
      <c r="I2798" s="41">
        <v>974</v>
      </c>
      <c r="J2798" s="41">
        <v>0</v>
      </c>
      <c r="K2798" s="41">
        <v>18.018999999999998</v>
      </c>
      <c r="L2798" s="41">
        <v>0</v>
      </c>
      <c r="M2798" s="41">
        <v>21076</v>
      </c>
      <c r="N2798" s="41">
        <v>744</v>
      </c>
      <c r="O2798" s="41">
        <v>419.41240000000005</v>
      </c>
      <c r="P2798" s="41">
        <v>14.8056</v>
      </c>
      <c r="Q2798" s="41">
        <v>1937</v>
      </c>
      <c r="R2798" s="41">
        <v>34.6723</v>
      </c>
      <c r="S2798" s="41">
        <v>2300</v>
      </c>
      <c r="T2798" s="41">
        <v>50.6</v>
      </c>
      <c r="U2798" s="41">
        <v>2911</v>
      </c>
      <c r="V2798" s="41">
        <v>52.691299999999998</v>
      </c>
      <c r="W2798" s="41">
        <v>24120</v>
      </c>
      <c r="X2798" s="41">
        <v>484.8180000000001</v>
      </c>
    </row>
    <row r="2799" spans="1:24" x14ac:dyDescent="0.35">
      <c r="A2799" s="41" t="s">
        <v>664</v>
      </c>
      <c r="B2799" s="41" t="s">
        <v>441</v>
      </c>
      <c r="C2799" s="41" t="s">
        <v>29</v>
      </c>
      <c r="D2799" s="41" t="s">
        <v>291</v>
      </c>
      <c r="E2799" s="41" t="s">
        <v>291</v>
      </c>
      <c r="F2799" s="41" t="s">
        <v>760</v>
      </c>
      <c r="G2799" s="41">
        <v>5</v>
      </c>
      <c r="H2799" s="41">
        <v>3054.35808428475</v>
      </c>
      <c r="I2799" s="41">
        <v>8647</v>
      </c>
      <c r="J2799" s="41">
        <v>233</v>
      </c>
      <c r="K2799" s="41">
        <v>159.96949999999998</v>
      </c>
      <c r="L2799" s="41">
        <v>4.3105000000000002</v>
      </c>
      <c r="M2799" s="41">
        <v>3075</v>
      </c>
      <c r="N2799" s="41">
        <v>574</v>
      </c>
      <c r="O2799" s="41">
        <v>61.192500000000003</v>
      </c>
      <c r="P2799" s="41">
        <v>11.422600000000001</v>
      </c>
      <c r="Q2799" s="41">
        <v>2419</v>
      </c>
      <c r="R2799" s="41">
        <v>43.3001</v>
      </c>
      <c r="S2799" s="41">
        <v>1204</v>
      </c>
      <c r="T2799" s="41">
        <v>26.488</v>
      </c>
      <c r="U2799" s="41">
        <v>11299</v>
      </c>
      <c r="V2799" s="41">
        <v>207.58009999999996</v>
      </c>
      <c r="W2799" s="41">
        <v>4853</v>
      </c>
      <c r="X2799" s="41">
        <v>99.103099999999998</v>
      </c>
    </row>
    <row r="2800" spans="1:24" x14ac:dyDescent="0.35">
      <c r="A2800" s="41" t="s">
        <v>664</v>
      </c>
      <c r="B2800" s="41" t="s">
        <v>441</v>
      </c>
      <c r="C2800" s="41" t="s">
        <v>29</v>
      </c>
      <c r="D2800" s="41" t="s">
        <v>291</v>
      </c>
      <c r="E2800" s="41" t="s">
        <v>291</v>
      </c>
      <c r="F2800" s="41" t="s">
        <v>764</v>
      </c>
      <c r="G2800" s="41">
        <v>9</v>
      </c>
      <c r="H2800" s="41">
        <v>3054.35808428475</v>
      </c>
      <c r="I2800" s="41">
        <v>1369</v>
      </c>
      <c r="J2800" s="41">
        <v>474</v>
      </c>
      <c r="K2800" s="41">
        <v>27.243100000000002</v>
      </c>
      <c r="L2800" s="41">
        <v>9.4326000000000008</v>
      </c>
      <c r="M2800" s="41"/>
      <c r="N2800" s="41"/>
      <c r="O2800" s="41"/>
      <c r="P2800" s="41"/>
      <c r="Q2800" s="41">
        <v>6829</v>
      </c>
      <c r="R2800" s="41">
        <v>122.23909999999999</v>
      </c>
      <c r="S2800" s="41"/>
      <c r="T2800" s="41"/>
      <c r="U2800" s="41">
        <v>8672</v>
      </c>
      <c r="V2800" s="41">
        <v>158.91480000000001</v>
      </c>
      <c r="W2800" s="41"/>
      <c r="X2800" s="41"/>
    </row>
    <row r="2801" spans="1:24" x14ac:dyDescent="0.35">
      <c r="A2801" s="41" t="s">
        <v>664</v>
      </c>
      <c r="B2801" s="41" t="s">
        <v>441</v>
      </c>
      <c r="C2801" s="41" t="s">
        <v>29</v>
      </c>
      <c r="D2801" s="41" t="s">
        <v>291</v>
      </c>
      <c r="E2801" s="41" t="s">
        <v>291</v>
      </c>
      <c r="F2801" s="41" t="s">
        <v>766</v>
      </c>
      <c r="G2801" s="41">
        <v>11</v>
      </c>
      <c r="H2801" s="41">
        <v>3054.35808428475</v>
      </c>
      <c r="I2801" s="41">
        <v>1416</v>
      </c>
      <c r="J2801" s="41">
        <v>438</v>
      </c>
      <c r="K2801" s="41">
        <v>28.1784</v>
      </c>
      <c r="L2801" s="41">
        <v>8.7162000000000006</v>
      </c>
      <c r="M2801" s="41"/>
      <c r="N2801" s="41"/>
      <c r="O2801" s="41"/>
      <c r="P2801" s="41"/>
      <c r="Q2801" s="41">
        <v>2558</v>
      </c>
      <c r="R2801" s="41">
        <v>45.788200000000003</v>
      </c>
      <c r="S2801" s="41"/>
      <c r="T2801" s="41"/>
      <c r="U2801" s="41">
        <v>4412</v>
      </c>
      <c r="V2801" s="41">
        <v>82.6828</v>
      </c>
      <c r="W2801" s="41"/>
      <c r="X2801" s="41"/>
    </row>
    <row r="2802" spans="1:24" x14ac:dyDescent="0.35">
      <c r="A2802" s="41" t="s">
        <v>664</v>
      </c>
      <c r="B2802" s="41" t="s">
        <v>441</v>
      </c>
      <c r="C2802" s="41" t="s">
        <v>29</v>
      </c>
      <c r="D2802" s="41" t="s">
        <v>291</v>
      </c>
      <c r="E2802" s="41" t="s">
        <v>291</v>
      </c>
      <c r="F2802" s="41" t="s">
        <v>765</v>
      </c>
      <c r="G2802" s="41">
        <v>10</v>
      </c>
      <c r="H2802" s="41">
        <v>3054.35808428475</v>
      </c>
      <c r="I2802" s="41">
        <v>1005</v>
      </c>
      <c r="J2802" s="41">
        <v>584</v>
      </c>
      <c r="K2802" s="41">
        <v>19.999500000000001</v>
      </c>
      <c r="L2802" s="41">
        <v>11.621600000000001</v>
      </c>
      <c r="M2802" s="41"/>
      <c r="N2802" s="41"/>
      <c r="O2802" s="41"/>
      <c r="P2802" s="41"/>
      <c r="Q2802" s="41">
        <v>2603</v>
      </c>
      <c r="R2802" s="41">
        <v>46.593699999999998</v>
      </c>
      <c r="S2802" s="41"/>
      <c r="T2802" s="41"/>
      <c r="U2802" s="41">
        <v>4192</v>
      </c>
      <c r="V2802" s="41">
        <v>78.214799999999997</v>
      </c>
      <c r="W2802" s="41"/>
      <c r="X2802" s="41"/>
    </row>
    <row r="2803" spans="1:24" x14ac:dyDescent="0.35">
      <c r="A2803" s="41" t="s">
        <v>664</v>
      </c>
      <c r="B2803" s="41" t="s">
        <v>441</v>
      </c>
      <c r="C2803" s="41" t="s">
        <v>29</v>
      </c>
      <c r="D2803" s="41" t="s">
        <v>291</v>
      </c>
      <c r="E2803" s="41" t="s">
        <v>291</v>
      </c>
      <c r="F2803" s="41" t="s">
        <v>759</v>
      </c>
      <c r="G2803" s="41">
        <v>4</v>
      </c>
      <c r="H2803" s="41">
        <v>3054.35808428475</v>
      </c>
      <c r="I2803" s="41">
        <v>1545</v>
      </c>
      <c r="J2803" s="41">
        <v>91</v>
      </c>
      <c r="K2803" s="41">
        <v>28.5825</v>
      </c>
      <c r="L2803" s="41">
        <v>1.6835</v>
      </c>
      <c r="M2803" s="41">
        <v>3972</v>
      </c>
      <c r="N2803" s="41">
        <v>1034</v>
      </c>
      <c r="O2803" s="41">
        <v>79.0428</v>
      </c>
      <c r="P2803" s="41">
        <v>20.576600000000003</v>
      </c>
      <c r="Q2803" s="41">
        <v>2749</v>
      </c>
      <c r="R2803" s="41">
        <v>49.207099999999997</v>
      </c>
      <c r="S2803" s="41">
        <v>1505</v>
      </c>
      <c r="T2803" s="41">
        <v>33.11</v>
      </c>
      <c r="U2803" s="41">
        <v>4385</v>
      </c>
      <c r="V2803" s="41">
        <v>79.473099999999988</v>
      </c>
      <c r="W2803" s="41">
        <v>6511</v>
      </c>
      <c r="X2803" s="41">
        <v>132.7294</v>
      </c>
    </row>
    <row r="2804" spans="1:24" x14ac:dyDescent="0.35">
      <c r="A2804" s="41" t="s">
        <v>664</v>
      </c>
      <c r="B2804" s="41" t="s">
        <v>441</v>
      </c>
      <c r="C2804" s="41" t="s">
        <v>29</v>
      </c>
      <c r="D2804" s="41" t="s">
        <v>291</v>
      </c>
      <c r="E2804" s="41" t="s">
        <v>291</v>
      </c>
      <c r="F2804" s="41" t="s">
        <v>758</v>
      </c>
      <c r="G2804" s="41">
        <v>3</v>
      </c>
      <c r="H2804" s="41">
        <v>3054.35808428475</v>
      </c>
      <c r="I2804" s="41">
        <v>1340</v>
      </c>
      <c r="J2804" s="41">
        <v>15</v>
      </c>
      <c r="K2804" s="41">
        <v>24.79</v>
      </c>
      <c r="L2804" s="41">
        <v>0.27749999999999997</v>
      </c>
      <c r="M2804" s="41">
        <v>3098</v>
      </c>
      <c r="N2804" s="41">
        <v>910</v>
      </c>
      <c r="O2804" s="41">
        <v>61.650200000000005</v>
      </c>
      <c r="P2804" s="41">
        <v>18.109000000000002</v>
      </c>
      <c r="Q2804" s="41">
        <v>3360</v>
      </c>
      <c r="R2804" s="41">
        <v>60.143999999999998</v>
      </c>
      <c r="S2804" s="41">
        <v>1732</v>
      </c>
      <c r="T2804" s="41">
        <v>38.103999999999999</v>
      </c>
      <c r="U2804" s="41">
        <v>4715</v>
      </c>
      <c r="V2804" s="41">
        <v>85.211500000000001</v>
      </c>
      <c r="W2804" s="41">
        <v>5740</v>
      </c>
      <c r="X2804" s="41">
        <v>117.86320000000001</v>
      </c>
    </row>
    <row r="2805" spans="1:24" x14ac:dyDescent="0.35">
      <c r="A2805" s="41" t="s">
        <v>664</v>
      </c>
      <c r="B2805" s="41" t="s">
        <v>441</v>
      </c>
      <c r="C2805" s="41" t="s">
        <v>29</v>
      </c>
      <c r="D2805" s="41" t="s">
        <v>291</v>
      </c>
      <c r="E2805" s="41" t="s">
        <v>291</v>
      </c>
      <c r="F2805" s="41" t="s">
        <v>767</v>
      </c>
      <c r="G2805" s="41">
        <v>12</v>
      </c>
      <c r="H2805" s="41">
        <v>3054.35808428475</v>
      </c>
      <c r="I2805" s="41">
        <v>1548</v>
      </c>
      <c r="J2805" s="41">
        <v>632</v>
      </c>
      <c r="K2805" s="41">
        <v>30.805200000000003</v>
      </c>
      <c r="L2805" s="41">
        <v>12.5768</v>
      </c>
      <c r="M2805" s="41"/>
      <c r="N2805" s="41"/>
      <c r="O2805" s="41"/>
      <c r="P2805" s="41"/>
      <c r="Q2805" s="41">
        <v>1961</v>
      </c>
      <c r="R2805" s="41">
        <v>35.101900000000001</v>
      </c>
      <c r="S2805" s="41"/>
      <c r="T2805" s="41"/>
      <c r="U2805" s="41">
        <v>4141</v>
      </c>
      <c r="V2805" s="41">
        <v>78.483900000000006</v>
      </c>
      <c r="W2805" s="41"/>
      <c r="X2805" s="41"/>
    </row>
    <row r="2806" spans="1:24" x14ac:dyDescent="0.35">
      <c r="A2806" s="41" t="s">
        <v>664</v>
      </c>
      <c r="B2806" s="41" t="s">
        <v>441</v>
      </c>
      <c r="C2806" s="41" t="s">
        <v>29</v>
      </c>
      <c r="D2806" s="41" t="s">
        <v>291</v>
      </c>
      <c r="E2806" s="41" t="s">
        <v>291</v>
      </c>
      <c r="F2806" s="41" t="s">
        <v>757</v>
      </c>
      <c r="G2806" s="41">
        <v>2</v>
      </c>
      <c r="H2806" s="41">
        <v>3054.35808428475</v>
      </c>
      <c r="I2806" s="41">
        <v>1581</v>
      </c>
      <c r="J2806" s="41">
        <v>0</v>
      </c>
      <c r="K2806" s="41">
        <v>29.2485</v>
      </c>
      <c r="L2806" s="41">
        <v>0</v>
      </c>
      <c r="M2806" s="41">
        <v>2418</v>
      </c>
      <c r="N2806" s="41">
        <v>226</v>
      </c>
      <c r="O2806" s="41">
        <v>48.118200000000002</v>
      </c>
      <c r="P2806" s="41">
        <v>4.4973999999999998</v>
      </c>
      <c r="Q2806" s="41">
        <v>3274</v>
      </c>
      <c r="R2806" s="41">
        <v>58.604599999999998</v>
      </c>
      <c r="S2806" s="41">
        <v>1891</v>
      </c>
      <c r="T2806" s="41">
        <v>41.601999999999997</v>
      </c>
      <c r="U2806" s="41">
        <v>4855</v>
      </c>
      <c r="V2806" s="41">
        <v>87.853099999999998</v>
      </c>
      <c r="W2806" s="41">
        <v>4535</v>
      </c>
      <c r="X2806" s="41">
        <v>94.217600000000004</v>
      </c>
    </row>
    <row r="2807" spans="1:24" x14ac:dyDescent="0.35">
      <c r="A2807" s="41" t="s">
        <v>664</v>
      </c>
      <c r="B2807" s="41" t="s">
        <v>441</v>
      </c>
      <c r="C2807" s="41" t="s">
        <v>29</v>
      </c>
      <c r="D2807" s="41" t="s">
        <v>291</v>
      </c>
      <c r="E2807" s="41" t="s">
        <v>291</v>
      </c>
      <c r="F2807" s="41" t="s">
        <v>763</v>
      </c>
      <c r="G2807" s="41">
        <v>8</v>
      </c>
      <c r="H2807" s="41">
        <v>3054.35808428475</v>
      </c>
      <c r="I2807" s="41">
        <v>1707</v>
      </c>
      <c r="J2807" s="41">
        <v>936</v>
      </c>
      <c r="K2807" s="41">
        <v>33.969300000000004</v>
      </c>
      <c r="L2807" s="41">
        <v>18.6264</v>
      </c>
      <c r="M2807" s="41"/>
      <c r="N2807" s="41"/>
      <c r="O2807" s="41"/>
      <c r="P2807" s="41"/>
      <c r="Q2807" s="41">
        <v>2066</v>
      </c>
      <c r="R2807" s="41">
        <v>36.981400000000001</v>
      </c>
      <c r="S2807" s="41"/>
      <c r="T2807" s="41"/>
      <c r="U2807" s="41">
        <v>4709</v>
      </c>
      <c r="V2807" s="41">
        <v>89.577100000000002</v>
      </c>
      <c r="W2807" s="41"/>
      <c r="X2807" s="41"/>
    </row>
    <row r="2808" spans="1:24" x14ac:dyDescent="0.35">
      <c r="A2808" s="41" t="s">
        <v>664</v>
      </c>
      <c r="B2808" s="41" t="s">
        <v>441</v>
      </c>
      <c r="C2808" s="41" t="s">
        <v>29</v>
      </c>
      <c r="D2808" s="41" t="s">
        <v>291</v>
      </c>
      <c r="E2808" s="41" t="s">
        <v>291</v>
      </c>
      <c r="F2808" s="41" t="s">
        <v>762</v>
      </c>
      <c r="G2808" s="41">
        <v>7</v>
      </c>
      <c r="H2808" s="41">
        <v>3054.35808428475</v>
      </c>
      <c r="I2808" s="41">
        <v>7189</v>
      </c>
      <c r="J2808" s="41">
        <v>2166</v>
      </c>
      <c r="K2808" s="41">
        <v>143.06110000000001</v>
      </c>
      <c r="L2808" s="41">
        <v>43.103400000000001</v>
      </c>
      <c r="M2808" s="41">
        <v>0</v>
      </c>
      <c r="N2808" s="41">
        <v>1528</v>
      </c>
      <c r="O2808" s="41">
        <v>0</v>
      </c>
      <c r="P2808" s="41">
        <v>34.379999999999995</v>
      </c>
      <c r="Q2808" s="41">
        <v>2552</v>
      </c>
      <c r="R2808" s="41">
        <v>45.680799999999998</v>
      </c>
      <c r="S2808" s="41">
        <v>8132</v>
      </c>
      <c r="T2808" s="41">
        <v>178.904</v>
      </c>
      <c r="U2808" s="41">
        <v>11907</v>
      </c>
      <c r="V2808" s="41">
        <v>231.84530000000001</v>
      </c>
      <c r="W2808" s="41">
        <v>9660</v>
      </c>
      <c r="X2808" s="41">
        <v>213.28399999999999</v>
      </c>
    </row>
    <row r="2809" spans="1:24" x14ac:dyDescent="0.35">
      <c r="A2809" s="41" t="s">
        <v>664</v>
      </c>
      <c r="B2809" s="41" t="s">
        <v>441</v>
      </c>
      <c r="C2809" s="41" t="s">
        <v>29</v>
      </c>
      <c r="D2809" s="41" t="s">
        <v>291</v>
      </c>
      <c r="E2809" s="41" t="s">
        <v>291</v>
      </c>
      <c r="F2809" s="41" t="s">
        <v>761</v>
      </c>
      <c r="G2809" s="41">
        <v>6</v>
      </c>
      <c r="H2809" s="41">
        <v>3054.35808428475</v>
      </c>
      <c r="I2809" s="41">
        <v>1470</v>
      </c>
      <c r="J2809" s="41">
        <v>1979</v>
      </c>
      <c r="K2809" s="41">
        <v>29.253</v>
      </c>
      <c r="L2809" s="41">
        <v>39.382100000000001</v>
      </c>
      <c r="M2809" s="41">
        <v>3833</v>
      </c>
      <c r="N2809" s="41">
        <v>879</v>
      </c>
      <c r="O2809" s="41">
        <v>86.242499999999993</v>
      </c>
      <c r="P2809" s="41">
        <v>19.7775</v>
      </c>
      <c r="Q2809" s="41">
        <v>3822</v>
      </c>
      <c r="R2809" s="41">
        <v>68.413799999999995</v>
      </c>
      <c r="S2809" s="41">
        <v>2106</v>
      </c>
      <c r="T2809" s="41">
        <v>46.332000000000001</v>
      </c>
      <c r="U2809" s="41">
        <v>7271</v>
      </c>
      <c r="V2809" s="41">
        <v>137.0489</v>
      </c>
      <c r="W2809" s="41">
        <v>6818</v>
      </c>
      <c r="X2809" s="41">
        <v>152.352</v>
      </c>
    </row>
    <row r="2810" spans="1:24" x14ac:dyDescent="0.35">
      <c r="A2810" s="41" t="s">
        <v>738</v>
      </c>
      <c r="B2810" s="41" t="s">
        <v>474</v>
      </c>
      <c r="C2810" s="41" t="s">
        <v>26</v>
      </c>
      <c r="D2810" s="41" t="s">
        <v>290</v>
      </c>
      <c r="E2810" s="41" t="s">
        <v>290</v>
      </c>
      <c r="F2810" s="41" t="s">
        <v>756</v>
      </c>
      <c r="G2810" s="41">
        <v>1</v>
      </c>
      <c r="H2810" s="41">
        <v>7788.5438532982998</v>
      </c>
      <c r="I2810" s="41">
        <v>52169</v>
      </c>
      <c r="J2810" s="41">
        <v>0</v>
      </c>
      <c r="K2810" s="41">
        <v>965.12649999999996</v>
      </c>
      <c r="L2810" s="41">
        <v>0</v>
      </c>
      <c r="M2810" s="41">
        <v>9376</v>
      </c>
      <c r="N2810" s="41">
        <v>1308</v>
      </c>
      <c r="O2810" s="41">
        <v>186.58240000000001</v>
      </c>
      <c r="P2810" s="41">
        <v>26.029200000000003</v>
      </c>
      <c r="Q2810" s="41">
        <v>4591</v>
      </c>
      <c r="R2810" s="41">
        <v>82.178899999999999</v>
      </c>
      <c r="S2810" s="41">
        <v>6332</v>
      </c>
      <c r="T2810" s="41">
        <v>139.304</v>
      </c>
      <c r="U2810" s="41">
        <v>56760</v>
      </c>
      <c r="V2810" s="41">
        <v>1047.3054</v>
      </c>
      <c r="W2810" s="41">
        <v>17016</v>
      </c>
      <c r="X2810" s="41">
        <v>351.91560000000004</v>
      </c>
    </row>
    <row r="2811" spans="1:24" x14ac:dyDescent="0.35">
      <c r="A2811" s="41" t="s">
        <v>738</v>
      </c>
      <c r="B2811" s="41" t="s">
        <v>474</v>
      </c>
      <c r="C2811" s="41" t="s">
        <v>26</v>
      </c>
      <c r="D2811" s="41" t="s">
        <v>290</v>
      </c>
      <c r="E2811" s="41" t="s">
        <v>290</v>
      </c>
      <c r="F2811" s="41" t="s">
        <v>760</v>
      </c>
      <c r="G2811" s="41">
        <v>5</v>
      </c>
      <c r="H2811" s="41">
        <v>7788.5438532982998</v>
      </c>
      <c r="I2811" s="41">
        <v>8548</v>
      </c>
      <c r="J2811" s="41">
        <v>0</v>
      </c>
      <c r="K2811" s="41">
        <v>158.13800000000001</v>
      </c>
      <c r="L2811" s="41">
        <v>0</v>
      </c>
      <c r="M2811" s="41">
        <v>9301</v>
      </c>
      <c r="N2811" s="41">
        <v>5602</v>
      </c>
      <c r="O2811" s="41">
        <v>185.0899</v>
      </c>
      <c r="P2811" s="41">
        <v>111.47980000000001</v>
      </c>
      <c r="Q2811" s="41">
        <v>6204</v>
      </c>
      <c r="R2811" s="41">
        <v>111.05159999999999</v>
      </c>
      <c r="S2811" s="41">
        <v>5721</v>
      </c>
      <c r="T2811" s="41">
        <v>125.86199999999999</v>
      </c>
      <c r="U2811" s="41">
        <v>14752</v>
      </c>
      <c r="V2811" s="41">
        <v>269.18959999999998</v>
      </c>
      <c r="W2811" s="41">
        <v>20624</v>
      </c>
      <c r="X2811" s="41">
        <v>422.43169999999998</v>
      </c>
    </row>
    <row r="2812" spans="1:24" x14ac:dyDescent="0.35">
      <c r="A2812" s="41" t="s">
        <v>738</v>
      </c>
      <c r="B2812" s="41" t="s">
        <v>474</v>
      </c>
      <c r="C2812" s="41" t="s">
        <v>26</v>
      </c>
      <c r="D2812" s="41" t="s">
        <v>290</v>
      </c>
      <c r="E2812" s="41" t="s">
        <v>290</v>
      </c>
      <c r="F2812" s="41" t="s">
        <v>764</v>
      </c>
      <c r="G2812" s="41">
        <v>9</v>
      </c>
      <c r="H2812" s="41">
        <v>7788.5438532982998</v>
      </c>
      <c r="I2812" s="41">
        <v>38474</v>
      </c>
      <c r="J2812" s="41">
        <v>828</v>
      </c>
      <c r="K2812" s="41">
        <v>765.63260000000002</v>
      </c>
      <c r="L2812" s="41">
        <v>16.4772</v>
      </c>
      <c r="M2812" s="41"/>
      <c r="N2812" s="41"/>
      <c r="O2812" s="41"/>
      <c r="P2812" s="41"/>
      <c r="Q2812" s="41">
        <v>4873</v>
      </c>
      <c r="R2812" s="41">
        <v>87.226699999999994</v>
      </c>
      <c r="S2812" s="41"/>
      <c r="T2812" s="41"/>
      <c r="U2812" s="41">
        <v>44175</v>
      </c>
      <c r="V2812" s="41">
        <v>869.33650000000011</v>
      </c>
      <c r="W2812" s="41"/>
      <c r="X2812" s="41"/>
    </row>
    <row r="2813" spans="1:24" x14ac:dyDescent="0.35">
      <c r="A2813" s="41" t="s">
        <v>738</v>
      </c>
      <c r="B2813" s="41" t="s">
        <v>474</v>
      </c>
      <c r="C2813" s="41" t="s">
        <v>26</v>
      </c>
      <c r="D2813" s="41" t="s">
        <v>290</v>
      </c>
      <c r="E2813" s="41" t="s">
        <v>290</v>
      </c>
      <c r="F2813" s="41" t="s">
        <v>766</v>
      </c>
      <c r="G2813" s="41">
        <v>11</v>
      </c>
      <c r="H2813" s="41">
        <v>7788.5438532982998</v>
      </c>
      <c r="I2813" s="41">
        <v>9631</v>
      </c>
      <c r="J2813" s="41">
        <v>90</v>
      </c>
      <c r="K2813" s="41">
        <v>191.65690000000001</v>
      </c>
      <c r="L2813" s="41">
        <v>1.7910000000000001</v>
      </c>
      <c r="M2813" s="41"/>
      <c r="N2813" s="41"/>
      <c r="O2813" s="41"/>
      <c r="P2813" s="41"/>
      <c r="Q2813" s="41">
        <v>5965</v>
      </c>
      <c r="R2813" s="41">
        <v>106.7735</v>
      </c>
      <c r="S2813" s="41"/>
      <c r="T2813" s="41"/>
      <c r="U2813" s="41">
        <v>15686</v>
      </c>
      <c r="V2813" s="41">
        <v>300.22140000000002</v>
      </c>
      <c r="W2813" s="41"/>
      <c r="X2813" s="41"/>
    </row>
    <row r="2814" spans="1:24" x14ac:dyDescent="0.35">
      <c r="A2814" s="41" t="s">
        <v>738</v>
      </c>
      <c r="B2814" s="41" t="s">
        <v>474</v>
      </c>
      <c r="C2814" s="41" t="s">
        <v>26</v>
      </c>
      <c r="D2814" s="41" t="s">
        <v>290</v>
      </c>
      <c r="E2814" s="41" t="s">
        <v>290</v>
      </c>
      <c r="F2814" s="41" t="s">
        <v>765</v>
      </c>
      <c r="G2814" s="41">
        <v>10</v>
      </c>
      <c r="H2814" s="41">
        <v>7788.5438532982998</v>
      </c>
      <c r="I2814" s="41">
        <v>10501</v>
      </c>
      <c r="J2814" s="41">
        <v>246</v>
      </c>
      <c r="K2814" s="41">
        <v>208.96990000000002</v>
      </c>
      <c r="L2814" s="41">
        <v>4.8954000000000004</v>
      </c>
      <c r="M2814" s="41"/>
      <c r="N2814" s="41"/>
      <c r="O2814" s="41"/>
      <c r="P2814" s="41"/>
      <c r="Q2814" s="41">
        <v>6044</v>
      </c>
      <c r="R2814" s="41">
        <v>108.1876</v>
      </c>
      <c r="S2814" s="41"/>
      <c r="T2814" s="41"/>
      <c r="U2814" s="41">
        <v>16791</v>
      </c>
      <c r="V2814" s="41">
        <v>322.05290000000002</v>
      </c>
      <c r="W2814" s="41"/>
      <c r="X2814" s="41"/>
    </row>
    <row r="2815" spans="1:24" x14ac:dyDescent="0.35">
      <c r="A2815" s="41" t="s">
        <v>738</v>
      </c>
      <c r="B2815" s="41" t="s">
        <v>474</v>
      </c>
      <c r="C2815" s="41" t="s">
        <v>26</v>
      </c>
      <c r="D2815" s="41" t="s">
        <v>290</v>
      </c>
      <c r="E2815" s="41" t="s">
        <v>290</v>
      </c>
      <c r="F2815" s="41" t="s">
        <v>759</v>
      </c>
      <c r="G2815" s="41">
        <v>4</v>
      </c>
      <c r="H2815" s="41">
        <v>7788.5438532982998</v>
      </c>
      <c r="I2815" s="41">
        <v>10998</v>
      </c>
      <c r="J2815" s="41">
        <v>0</v>
      </c>
      <c r="K2815" s="41">
        <v>203.46299999999999</v>
      </c>
      <c r="L2815" s="41">
        <v>0</v>
      </c>
      <c r="M2815" s="41">
        <v>9041</v>
      </c>
      <c r="N2815" s="41">
        <v>286</v>
      </c>
      <c r="O2815" s="41">
        <v>179.91590000000002</v>
      </c>
      <c r="P2815" s="41">
        <v>5.6914000000000007</v>
      </c>
      <c r="Q2815" s="41">
        <v>5339</v>
      </c>
      <c r="R2815" s="41">
        <v>95.568100000000001</v>
      </c>
      <c r="S2815" s="41">
        <v>7133</v>
      </c>
      <c r="T2815" s="41">
        <v>156.92599999999999</v>
      </c>
      <c r="U2815" s="41">
        <v>16337</v>
      </c>
      <c r="V2815" s="41">
        <v>299.03109999999998</v>
      </c>
      <c r="W2815" s="41">
        <v>16460</v>
      </c>
      <c r="X2815" s="41">
        <v>342.5333</v>
      </c>
    </row>
    <row r="2816" spans="1:24" x14ac:dyDescent="0.35">
      <c r="A2816" s="41" t="s">
        <v>738</v>
      </c>
      <c r="B2816" s="41" t="s">
        <v>474</v>
      </c>
      <c r="C2816" s="41" t="s">
        <v>26</v>
      </c>
      <c r="D2816" s="41" t="s">
        <v>290</v>
      </c>
      <c r="E2816" s="41" t="s">
        <v>290</v>
      </c>
      <c r="F2816" s="41" t="s">
        <v>758</v>
      </c>
      <c r="G2816" s="41">
        <v>3</v>
      </c>
      <c r="H2816" s="41">
        <v>7788.5438532982998</v>
      </c>
      <c r="I2816" s="41">
        <v>31861</v>
      </c>
      <c r="J2816" s="41">
        <v>0</v>
      </c>
      <c r="K2816" s="41">
        <v>589.42849999999999</v>
      </c>
      <c r="L2816" s="41">
        <v>0</v>
      </c>
      <c r="M2816" s="41">
        <v>7314</v>
      </c>
      <c r="N2816" s="41">
        <v>314</v>
      </c>
      <c r="O2816" s="41">
        <v>145.54859999999999</v>
      </c>
      <c r="P2816" s="41">
        <v>6.2486000000000006</v>
      </c>
      <c r="Q2816" s="41">
        <v>4465</v>
      </c>
      <c r="R2816" s="41">
        <v>79.923500000000004</v>
      </c>
      <c r="S2816" s="41">
        <v>7324</v>
      </c>
      <c r="T2816" s="41">
        <v>161.12799999999999</v>
      </c>
      <c r="U2816" s="41">
        <v>36326</v>
      </c>
      <c r="V2816" s="41">
        <v>669.35199999999998</v>
      </c>
      <c r="W2816" s="41">
        <v>14952</v>
      </c>
      <c r="X2816" s="41">
        <v>312.92520000000002</v>
      </c>
    </row>
    <row r="2817" spans="1:24" x14ac:dyDescent="0.35">
      <c r="A2817" s="41" t="s">
        <v>738</v>
      </c>
      <c r="B2817" s="41" t="s">
        <v>474</v>
      </c>
      <c r="C2817" s="41" t="s">
        <v>26</v>
      </c>
      <c r="D2817" s="41" t="s">
        <v>290</v>
      </c>
      <c r="E2817" s="41" t="s">
        <v>290</v>
      </c>
      <c r="F2817" s="41" t="s">
        <v>767</v>
      </c>
      <c r="G2817" s="41">
        <v>12</v>
      </c>
      <c r="H2817" s="41">
        <v>7788.5438532982998</v>
      </c>
      <c r="I2817" s="41">
        <v>17782</v>
      </c>
      <c r="J2817" s="41">
        <v>1201</v>
      </c>
      <c r="K2817" s="41">
        <v>353.86180000000002</v>
      </c>
      <c r="L2817" s="41">
        <v>23.899900000000002</v>
      </c>
      <c r="M2817" s="41"/>
      <c r="N2817" s="41"/>
      <c r="O2817" s="41"/>
      <c r="P2817" s="41"/>
      <c r="Q2817" s="41">
        <v>6691</v>
      </c>
      <c r="R2817" s="41">
        <v>119.7689</v>
      </c>
      <c r="S2817" s="41"/>
      <c r="T2817" s="41"/>
      <c r="U2817" s="41">
        <v>25674</v>
      </c>
      <c r="V2817" s="41">
        <v>497.53060000000005</v>
      </c>
      <c r="W2817" s="41"/>
      <c r="X2817" s="41"/>
    </row>
    <row r="2818" spans="1:24" x14ac:dyDescent="0.35">
      <c r="A2818" s="41" t="s">
        <v>738</v>
      </c>
      <c r="B2818" s="41" t="s">
        <v>474</v>
      </c>
      <c r="C2818" s="41" t="s">
        <v>26</v>
      </c>
      <c r="D2818" s="41" t="s">
        <v>290</v>
      </c>
      <c r="E2818" s="41" t="s">
        <v>290</v>
      </c>
      <c r="F2818" s="41" t="s">
        <v>757</v>
      </c>
      <c r="G2818" s="41">
        <v>2</v>
      </c>
      <c r="H2818" s="41">
        <v>7788.5438532982998</v>
      </c>
      <c r="I2818" s="41">
        <v>12430</v>
      </c>
      <c r="J2818" s="41">
        <v>5</v>
      </c>
      <c r="K2818" s="41">
        <v>229.95499999999998</v>
      </c>
      <c r="L2818" s="41">
        <v>9.2499999999999999E-2</v>
      </c>
      <c r="M2818" s="41">
        <v>6885</v>
      </c>
      <c r="N2818" s="41">
        <v>537</v>
      </c>
      <c r="O2818" s="41">
        <v>137.01150000000001</v>
      </c>
      <c r="P2818" s="41">
        <v>10.686300000000001</v>
      </c>
      <c r="Q2818" s="41">
        <v>3574</v>
      </c>
      <c r="R2818" s="41">
        <v>63.974600000000002</v>
      </c>
      <c r="S2818" s="41">
        <v>4812</v>
      </c>
      <c r="T2818" s="41">
        <v>105.864</v>
      </c>
      <c r="U2818" s="41">
        <v>16009</v>
      </c>
      <c r="V2818" s="41">
        <v>294.02209999999997</v>
      </c>
      <c r="W2818" s="41">
        <v>12234</v>
      </c>
      <c r="X2818" s="41">
        <v>253.56180000000001</v>
      </c>
    </row>
    <row r="2819" spans="1:24" x14ac:dyDescent="0.35">
      <c r="A2819" s="41" t="s">
        <v>738</v>
      </c>
      <c r="B2819" s="41" t="s">
        <v>474</v>
      </c>
      <c r="C2819" s="41" t="s">
        <v>26</v>
      </c>
      <c r="D2819" s="41" t="s">
        <v>290</v>
      </c>
      <c r="E2819" s="41" t="s">
        <v>290</v>
      </c>
      <c r="F2819" s="41" t="s">
        <v>763</v>
      </c>
      <c r="G2819" s="41">
        <v>8</v>
      </c>
      <c r="H2819" s="41">
        <v>7788.5438532982998</v>
      </c>
      <c r="I2819" s="41">
        <v>10909</v>
      </c>
      <c r="J2819" s="41">
        <v>1694</v>
      </c>
      <c r="K2819" s="41">
        <v>217.0891</v>
      </c>
      <c r="L2819" s="41">
        <v>33.710599999999999</v>
      </c>
      <c r="M2819" s="41"/>
      <c r="N2819" s="41"/>
      <c r="O2819" s="41"/>
      <c r="P2819" s="41"/>
      <c r="Q2819" s="41">
        <v>6008</v>
      </c>
      <c r="R2819" s="41">
        <v>107.5432</v>
      </c>
      <c r="S2819" s="41"/>
      <c r="T2819" s="41"/>
      <c r="U2819" s="41">
        <v>18611</v>
      </c>
      <c r="V2819" s="41">
        <v>358.34289999999999</v>
      </c>
      <c r="W2819" s="41"/>
      <c r="X2819" s="41"/>
    </row>
    <row r="2820" spans="1:24" x14ac:dyDescent="0.35">
      <c r="A2820" s="41" t="s">
        <v>738</v>
      </c>
      <c r="B2820" s="41" t="s">
        <v>474</v>
      </c>
      <c r="C2820" s="41" t="s">
        <v>26</v>
      </c>
      <c r="D2820" s="41" t="s">
        <v>290</v>
      </c>
      <c r="E2820" s="41" t="s">
        <v>290</v>
      </c>
      <c r="F2820" s="41" t="s">
        <v>762</v>
      </c>
      <c r="G2820" s="41">
        <v>7</v>
      </c>
      <c r="H2820" s="41">
        <v>7788.5438532982998</v>
      </c>
      <c r="I2820" s="41">
        <v>34441</v>
      </c>
      <c r="J2820" s="41">
        <v>697</v>
      </c>
      <c r="K2820" s="41">
        <v>685.3759</v>
      </c>
      <c r="L2820" s="41">
        <v>13.8703</v>
      </c>
      <c r="M2820" s="41">
        <v>0</v>
      </c>
      <c r="N2820" s="41">
        <v>5343</v>
      </c>
      <c r="O2820" s="41">
        <v>0</v>
      </c>
      <c r="P2820" s="41">
        <v>120.2175</v>
      </c>
      <c r="Q2820" s="41">
        <v>7284</v>
      </c>
      <c r="R2820" s="41">
        <v>130.3836</v>
      </c>
      <c r="S2820" s="41">
        <v>8703</v>
      </c>
      <c r="T2820" s="41">
        <v>191.46600000000001</v>
      </c>
      <c r="U2820" s="41">
        <v>42422</v>
      </c>
      <c r="V2820" s="41">
        <v>829.62980000000005</v>
      </c>
      <c r="W2820" s="41">
        <v>14046</v>
      </c>
      <c r="X2820" s="41">
        <v>311.68349999999998</v>
      </c>
    </row>
    <row r="2821" spans="1:24" x14ac:dyDescent="0.35">
      <c r="A2821" s="41" t="s">
        <v>738</v>
      </c>
      <c r="B2821" s="41" t="s">
        <v>474</v>
      </c>
      <c r="C2821" s="41" t="s">
        <v>26</v>
      </c>
      <c r="D2821" s="41" t="s">
        <v>290</v>
      </c>
      <c r="E2821" s="41" t="s">
        <v>290</v>
      </c>
      <c r="F2821" s="41" t="s">
        <v>761</v>
      </c>
      <c r="G2821" s="41">
        <v>6</v>
      </c>
      <c r="H2821" s="41">
        <v>7788.5438532982998</v>
      </c>
      <c r="I2821" s="41">
        <v>18618</v>
      </c>
      <c r="J2821" s="41">
        <v>5</v>
      </c>
      <c r="K2821" s="41">
        <v>370.4982</v>
      </c>
      <c r="L2821" s="41">
        <v>9.9500000000000005E-2</v>
      </c>
      <c r="M2821" s="41">
        <v>12857</v>
      </c>
      <c r="N2821" s="41">
        <v>5719</v>
      </c>
      <c r="O2821" s="41">
        <v>289.28249999999997</v>
      </c>
      <c r="P2821" s="41">
        <v>128.67750000000001</v>
      </c>
      <c r="Q2821" s="41">
        <v>7601</v>
      </c>
      <c r="R2821" s="41">
        <v>136.05789999999999</v>
      </c>
      <c r="S2821" s="41">
        <v>8289</v>
      </c>
      <c r="T2821" s="41">
        <v>182.358</v>
      </c>
      <c r="U2821" s="41">
        <v>26224</v>
      </c>
      <c r="V2821" s="41">
        <v>506.65559999999994</v>
      </c>
      <c r="W2821" s="41">
        <v>26865</v>
      </c>
      <c r="X2821" s="41">
        <v>600.31799999999998</v>
      </c>
    </row>
    <row r="2822" spans="1:24" x14ac:dyDescent="0.35">
      <c r="A2822" s="41" t="s">
        <v>636</v>
      </c>
      <c r="B2822" s="41" t="s">
        <v>437</v>
      </c>
      <c r="C2822" s="41" t="s">
        <v>18</v>
      </c>
      <c r="D2822" s="41" t="s">
        <v>287</v>
      </c>
      <c r="E2822" s="41" t="s">
        <v>287</v>
      </c>
      <c r="F2822" s="41" t="s">
        <v>756</v>
      </c>
      <c r="G2822" s="41">
        <v>1</v>
      </c>
      <c r="H2822" s="41">
        <v>2422.9406007262201</v>
      </c>
      <c r="I2822" s="41">
        <v>1412</v>
      </c>
      <c r="J2822" s="41">
        <v>159</v>
      </c>
      <c r="K2822" s="41">
        <v>26.122</v>
      </c>
      <c r="L2822" s="41">
        <v>2.9415</v>
      </c>
      <c r="M2822" s="41">
        <v>3280</v>
      </c>
      <c r="N2822" s="41">
        <v>133</v>
      </c>
      <c r="O2822" s="41">
        <v>65.272000000000006</v>
      </c>
      <c r="P2822" s="41">
        <v>2.6467000000000001</v>
      </c>
      <c r="Q2822" s="41">
        <v>0</v>
      </c>
      <c r="R2822" s="41">
        <v>0</v>
      </c>
      <c r="S2822" s="41">
        <v>0</v>
      </c>
      <c r="T2822" s="41">
        <v>0</v>
      </c>
      <c r="U2822" s="41">
        <v>1571</v>
      </c>
      <c r="V2822" s="41">
        <v>29.063500000000001</v>
      </c>
      <c r="W2822" s="41">
        <v>3413</v>
      </c>
      <c r="X2822" s="41">
        <v>67.918700000000001</v>
      </c>
    </row>
    <row r="2823" spans="1:24" x14ac:dyDescent="0.35">
      <c r="A2823" s="41" t="s">
        <v>636</v>
      </c>
      <c r="B2823" s="41" t="s">
        <v>437</v>
      </c>
      <c r="C2823" s="41" t="s">
        <v>18</v>
      </c>
      <c r="D2823" s="41" t="s">
        <v>287</v>
      </c>
      <c r="E2823" s="41" t="s">
        <v>287</v>
      </c>
      <c r="F2823" s="41" t="s">
        <v>760</v>
      </c>
      <c r="G2823" s="41">
        <v>5</v>
      </c>
      <c r="H2823" s="41">
        <v>2422.9406007262201</v>
      </c>
      <c r="I2823" s="41">
        <v>3989</v>
      </c>
      <c r="J2823" s="41">
        <v>247</v>
      </c>
      <c r="K2823" s="41">
        <v>73.796499999999995</v>
      </c>
      <c r="L2823" s="41">
        <v>4.5694999999999997</v>
      </c>
      <c r="M2823" s="41">
        <v>3038</v>
      </c>
      <c r="N2823" s="41">
        <v>14</v>
      </c>
      <c r="O2823" s="41">
        <v>60.456200000000003</v>
      </c>
      <c r="P2823" s="41">
        <v>0.27860000000000001</v>
      </c>
      <c r="Q2823" s="41">
        <v>0</v>
      </c>
      <c r="R2823" s="41">
        <v>0</v>
      </c>
      <c r="S2823" s="41">
        <v>0</v>
      </c>
      <c r="T2823" s="41">
        <v>0</v>
      </c>
      <c r="U2823" s="41">
        <v>4236</v>
      </c>
      <c r="V2823" s="41">
        <v>78.366</v>
      </c>
      <c r="W2823" s="41">
        <v>3052</v>
      </c>
      <c r="X2823" s="41">
        <v>60.7348</v>
      </c>
    </row>
    <row r="2824" spans="1:24" x14ac:dyDescent="0.35">
      <c r="A2824" s="41" t="s">
        <v>636</v>
      </c>
      <c r="B2824" s="41" t="s">
        <v>437</v>
      </c>
      <c r="C2824" s="41" t="s">
        <v>18</v>
      </c>
      <c r="D2824" s="41" t="s">
        <v>287</v>
      </c>
      <c r="E2824" s="41" t="s">
        <v>287</v>
      </c>
      <c r="F2824" s="41" t="s">
        <v>764</v>
      </c>
      <c r="G2824" s="41">
        <v>9</v>
      </c>
      <c r="H2824" s="41">
        <v>2422.9406007262201</v>
      </c>
      <c r="I2824" s="41">
        <v>4210</v>
      </c>
      <c r="J2824" s="41">
        <v>270</v>
      </c>
      <c r="K2824" s="41">
        <v>83.779000000000011</v>
      </c>
      <c r="L2824" s="41">
        <v>5.3730000000000002</v>
      </c>
      <c r="M2824" s="41"/>
      <c r="N2824" s="41"/>
      <c r="O2824" s="41"/>
      <c r="P2824" s="41"/>
      <c r="Q2824" s="41">
        <v>0</v>
      </c>
      <c r="R2824" s="41">
        <v>0</v>
      </c>
      <c r="S2824" s="41"/>
      <c r="T2824" s="41"/>
      <c r="U2824" s="41">
        <v>4480</v>
      </c>
      <c r="V2824" s="41">
        <v>89.152000000000015</v>
      </c>
      <c r="W2824" s="41"/>
      <c r="X2824" s="41"/>
    </row>
    <row r="2825" spans="1:24" x14ac:dyDescent="0.35">
      <c r="A2825" s="41" t="s">
        <v>636</v>
      </c>
      <c r="B2825" s="41" t="s">
        <v>437</v>
      </c>
      <c r="C2825" s="41" t="s">
        <v>18</v>
      </c>
      <c r="D2825" s="41" t="s">
        <v>287</v>
      </c>
      <c r="E2825" s="41" t="s">
        <v>287</v>
      </c>
      <c r="F2825" s="41" t="s">
        <v>766</v>
      </c>
      <c r="G2825" s="41">
        <v>11</v>
      </c>
      <c r="H2825" s="41">
        <v>2422.9406007262201</v>
      </c>
      <c r="I2825" s="41">
        <v>4581</v>
      </c>
      <c r="J2825" s="41">
        <v>1316</v>
      </c>
      <c r="K2825" s="41">
        <v>91.161900000000003</v>
      </c>
      <c r="L2825" s="41">
        <v>26.188400000000001</v>
      </c>
      <c r="M2825" s="41"/>
      <c r="N2825" s="41"/>
      <c r="O2825" s="41"/>
      <c r="P2825" s="41"/>
      <c r="Q2825" s="41">
        <v>0</v>
      </c>
      <c r="R2825" s="41">
        <v>0</v>
      </c>
      <c r="S2825" s="41"/>
      <c r="T2825" s="41"/>
      <c r="U2825" s="41">
        <v>5897</v>
      </c>
      <c r="V2825" s="41">
        <v>117.3503</v>
      </c>
      <c r="W2825" s="41"/>
      <c r="X2825" s="41"/>
    </row>
    <row r="2826" spans="1:24" x14ac:dyDescent="0.35">
      <c r="A2826" s="41" t="s">
        <v>636</v>
      </c>
      <c r="B2826" s="41" t="s">
        <v>437</v>
      </c>
      <c r="C2826" s="41" t="s">
        <v>18</v>
      </c>
      <c r="D2826" s="41" t="s">
        <v>287</v>
      </c>
      <c r="E2826" s="41" t="s">
        <v>287</v>
      </c>
      <c r="F2826" s="41" t="s">
        <v>765</v>
      </c>
      <c r="G2826" s="41">
        <v>10</v>
      </c>
      <c r="H2826" s="41">
        <v>2422.9406007262201</v>
      </c>
      <c r="I2826" s="41">
        <v>5281</v>
      </c>
      <c r="J2826" s="41">
        <v>1440</v>
      </c>
      <c r="K2826" s="41">
        <v>105.09190000000001</v>
      </c>
      <c r="L2826" s="41">
        <v>28.656000000000002</v>
      </c>
      <c r="M2826" s="41"/>
      <c r="N2826" s="41"/>
      <c r="O2826" s="41"/>
      <c r="P2826" s="41"/>
      <c r="Q2826" s="41">
        <v>0</v>
      </c>
      <c r="R2826" s="41">
        <v>0</v>
      </c>
      <c r="S2826" s="41"/>
      <c r="T2826" s="41"/>
      <c r="U2826" s="41">
        <v>6721</v>
      </c>
      <c r="V2826" s="41">
        <v>133.74790000000002</v>
      </c>
      <c r="W2826" s="41"/>
      <c r="X2826" s="41"/>
    </row>
    <row r="2827" spans="1:24" x14ac:dyDescent="0.35">
      <c r="A2827" s="41" t="s">
        <v>636</v>
      </c>
      <c r="B2827" s="41" t="s">
        <v>437</v>
      </c>
      <c r="C2827" s="41" t="s">
        <v>18</v>
      </c>
      <c r="D2827" s="41" t="s">
        <v>287</v>
      </c>
      <c r="E2827" s="41" t="s">
        <v>287</v>
      </c>
      <c r="F2827" s="41" t="s">
        <v>759</v>
      </c>
      <c r="G2827" s="41">
        <v>4</v>
      </c>
      <c r="H2827" s="41">
        <v>2422.9406007262201</v>
      </c>
      <c r="I2827" s="41">
        <v>3399</v>
      </c>
      <c r="J2827" s="41">
        <v>70</v>
      </c>
      <c r="K2827" s="41">
        <v>62.881499999999996</v>
      </c>
      <c r="L2827" s="41">
        <v>1.2949999999999999</v>
      </c>
      <c r="M2827" s="41">
        <v>2886</v>
      </c>
      <c r="N2827" s="41">
        <v>903</v>
      </c>
      <c r="O2827" s="41">
        <v>57.431400000000004</v>
      </c>
      <c r="P2827" s="41">
        <v>17.9697</v>
      </c>
      <c r="Q2827" s="41">
        <v>0</v>
      </c>
      <c r="R2827" s="41">
        <v>0</v>
      </c>
      <c r="S2827" s="41">
        <v>0</v>
      </c>
      <c r="T2827" s="41">
        <v>0</v>
      </c>
      <c r="U2827" s="41">
        <v>3469</v>
      </c>
      <c r="V2827" s="41">
        <v>64.17649999999999</v>
      </c>
      <c r="W2827" s="41">
        <v>3789</v>
      </c>
      <c r="X2827" s="41">
        <v>75.4011</v>
      </c>
    </row>
    <row r="2828" spans="1:24" x14ac:dyDescent="0.35">
      <c r="A2828" s="41" t="s">
        <v>636</v>
      </c>
      <c r="B2828" s="41" t="s">
        <v>437</v>
      </c>
      <c r="C2828" s="41" t="s">
        <v>18</v>
      </c>
      <c r="D2828" s="41" t="s">
        <v>287</v>
      </c>
      <c r="E2828" s="41" t="s">
        <v>287</v>
      </c>
      <c r="F2828" s="41" t="s">
        <v>758</v>
      </c>
      <c r="G2828" s="41">
        <v>3</v>
      </c>
      <c r="H2828" s="41">
        <v>2422.9406007262201</v>
      </c>
      <c r="I2828" s="41">
        <v>6110</v>
      </c>
      <c r="J2828" s="41">
        <v>9</v>
      </c>
      <c r="K2828" s="41">
        <v>113.035</v>
      </c>
      <c r="L2828" s="41">
        <v>0.16649999999999998</v>
      </c>
      <c r="M2828" s="41">
        <v>5131</v>
      </c>
      <c r="N2828" s="41">
        <v>4</v>
      </c>
      <c r="O2828" s="41">
        <v>102.10690000000001</v>
      </c>
      <c r="P2828" s="41">
        <v>7.9600000000000004E-2</v>
      </c>
      <c r="Q2828" s="41">
        <v>0</v>
      </c>
      <c r="R2828" s="41">
        <v>0</v>
      </c>
      <c r="S2828" s="41">
        <v>0</v>
      </c>
      <c r="T2828" s="41">
        <v>0</v>
      </c>
      <c r="U2828" s="41">
        <v>6119</v>
      </c>
      <c r="V2828" s="41">
        <v>113.2015</v>
      </c>
      <c r="W2828" s="41">
        <v>5135</v>
      </c>
      <c r="X2828" s="41">
        <v>102.18650000000001</v>
      </c>
    </row>
    <row r="2829" spans="1:24" x14ac:dyDescent="0.35">
      <c r="A2829" s="41" t="s">
        <v>636</v>
      </c>
      <c r="B2829" s="41" t="s">
        <v>437</v>
      </c>
      <c r="C2829" s="41" t="s">
        <v>18</v>
      </c>
      <c r="D2829" s="41" t="s">
        <v>287</v>
      </c>
      <c r="E2829" s="41" t="s">
        <v>287</v>
      </c>
      <c r="F2829" s="41" t="s">
        <v>767</v>
      </c>
      <c r="G2829" s="41">
        <v>12</v>
      </c>
      <c r="H2829" s="41">
        <v>2422.9406007262201</v>
      </c>
      <c r="I2829" s="41">
        <v>3349</v>
      </c>
      <c r="J2829" s="41">
        <v>126</v>
      </c>
      <c r="K2829" s="41">
        <v>66.645099999999999</v>
      </c>
      <c r="L2829" s="41">
        <v>2.5074000000000001</v>
      </c>
      <c r="M2829" s="41"/>
      <c r="N2829" s="41"/>
      <c r="O2829" s="41"/>
      <c r="P2829" s="41"/>
      <c r="Q2829" s="41">
        <v>0</v>
      </c>
      <c r="R2829" s="41">
        <v>0</v>
      </c>
      <c r="S2829" s="41"/>
      <c r="T2829" s="41"/>
      <c r="U2829" s="41">
        <v>3475</v>
      </c>
      <c r="V2829" s="41">
        <v>69.152500000000003</v>
      </c>
      <c r="W2829" s="41"/>
      <c r="X2829" s="41"/>
    </row>
    <row r="2830" spans="1:24" x14ac:dyDescent="0.35">
      <c r="A2830" s="41" t="s">
        <v>636</v>
      </c>
      <c r="B2830" s="41" t="s">
        <v>437</v>
      </c>
      <c r="C2830" s="41" t="s">
        <v>18</v>
      </c>
      <c r="D2830" s="41" t="s">
        <v>287</v>
      </c>
      <c r="E2830" s="41" t="s">
        <v>287</v>
      </c>
      <c r="F2830" s="41" t="s">
        <v>757</v>
      </c>
      <c r="G2830" s="41">
        <v>2</v>
      </c>
      <c r="H2830" s="41">
        <v>2422.9406007262201</v>
      </c>
      <c r="I2830" s="41">
        <v>2087</v>
      </c>
      <c r="J2830" s="41">
        <v>456</v>
      </c>
      <c r="K2830" s="41">
        <v>38.609499999999997</v>
      </c>
      <c r="L2830" s="41">
        <v>8.4359999999999999</v>
      </c>
      <c r="M2830" s="41">
        <v>2650</v>
      </c>
      <c r="N2830" s="41">
        <v>94</v>
      </c>
      <c r="O2830" s="41">
        <v>52.734999999999999</v>
      </c>
      <c r="P2830" s="41">
        <v>1.8706</v>
      </c>
      <c r="Q2830" s="41">
        <v>0</v>
      </c>
      <c r="R2830" s="41">
        <v>0</v>
      </c>
      <c r="S2830" s="41">
        <v>0</v>
      </c>
      <c r="T2830" s="41">
        <v>0</v>
      </c>
      <c r="U2830" s="41">
        <v>2543</v>
      </c>
      <c r="V2830" s="41">
        <v>47.045499999999997</v>
      </c>
      <c r="W2830" s="41">
        <v>2744</v>
      </c>
      <c r="X2830" s="41">
        <v>54.605600000000003</v>
      </c>
    </row>
    <row r="2831" spans="1:24" x14ac:dyDescent="0.35">
      <c r="A2831" s="41" t="s">
        <v>636</v>
      </c>
      <c r="B2831" s="41" t="s">
        <v>437</v>
      </c>
      <c r="C2831" s="41" t="s">
        <v>18</v>
      </c>
      <c r="D2831" s="41" t="s">
        <v>287</v>
      </c>
      <c r="E2831" s="41" t="s">
        <v>287</v>
      </c>
      <c r="F2831" s="41" t="s">
        <v>763</v>
      </c>
      <c r="G2831" s="41">
        <v>8</v>
      </c>
      <c r="H2831" s="41">
        <v>2422.9406007262201</v>
      </c>
      <c r="I2831" s="41">
        <v>4940</v>
      </c>
      <c r="J2831" s="41">
        <v>900</v>
      </c>
      <c r="K2831" s="41">
        <v>98.306000000000012</v>
      </c>
      <c r="L2831" s="41">
        <v>17.91</v>
      </c>
      <c r="M2831" s="41"/>
      <c r="N2831" s="41"/>
      <c r="O2831" s="41"/>
      <c r="P2831" s="41"/>
      <c r="Q2831" s="41">
        <v>0</v>
      </c>
      <c r="R2831" s="41">
        <v>0</v>
      </c>
      <c r="S2831" s="41"/>
      <c r="T2831" s="41"/>
      <c r="U2831" s="41">
        <v>5840</v>
      </c>
      <c r="V2831" s="41">
        <v>116.21600000000001</v>
      </c>
      <c r="W2831" s="41"/>
      <c r="X2831" s="41"/>
    </row>
    <row r="2832" spans="1:24" x14ac:dyDescent="0.35">
      <c r="A2832" s="41" t="s">
        <v>636</v>
      </c>
      <c r="B2832" s="41" t="s">
        <v>437</v>
      </c>
      <c r="C2832" s="41" t="s">
        <v>18</v>
      </c>
      <c r="D2832" s="41" t="s">
        <v>287</v>
      </c>
      <c r="E2832" s="41" t="s">
        <v>287</v>
      </c>
      <c r="F2832" s="41" t="s">
        <v>762</v>
      </c>
      <c r="G2832" s="41">
        <v>7</v>
      </c>
      <c r="H2832" s="41">
        <v>2422.9406007262201</v>
      </c>
      <c r="I2832" s="41">
        <v>7892</v>
      </c>
      <c r="J2832" s="41">
        <v>1623</v>
      </c>
      <c r="K2832" s="41">
        <v>157.05080000000001</v>
      </c>
      <c r="L2832" s="41">
        <v>32.297699999999999</v>
      </c>
      <c r="M2832" s="41">
        <v>0</v>
      </c>
      <c r="N2832" s="41">
        <v>1386</v>
      </c>
      <c r="O2832" s="41">
        <v>0</v>
      </c>
      <c r="P2832" s="41">
        <v>31.184999999999999</v>
      </c>
      <c r="Q2832" s="41">
        <v>0</v>
      </c>
      <c r="R2832" s="41">
        <v>0</v>
      </c>
      <c r="S2832" s="41">
        <v>0</v>
      </c>
      <c r="T2832" s="41">
        <v>0</v>
      </c>
      <c r="U2832" s="41">
        <v>9515</v>
      </c>
      <c r="V2832" s="41">
        <v>189.3485</v>
      </c>
      <c r="W2832" s="41">
        <v>1386</v>
      </c>
      <c r="X2832" s="41">
        <v>31.184999999999999</v>
      </c>
    </row>
    <row r="2833" spans="1:24" x14ac:dyDescent="0.35">
      <c r="A2833" s="41" t="s">
        <v>636</v>
      </c>
      <c r="B2833" s="41" t="s">
        <v>437</v>
      </c>
      <c r="C2833" s="41" t="s">
        <v>18</v>
      </c>
      <c r="D2833" s="41" t="s">
        <v>287</v>
      </c>
      <c r="E2833" s="41" t="s">
        <v>287</v>
      </c>
      <c r="F2833" s="41" t="s">
        <v>761</v>
      </c>
      <c r="G2833" s="41">
        <v>6</v>
      </c>
      <c r="H2833" s="41">
        <v>2422.9406007262201</v>
      </c>
      <c r="I2833" s="41">
        <v>3496</v>
      </c>
      <c r="J2833" s="41">
        <v>601</v>
      </c>
      <c r="K2833" s="41">
        <v>69.570400000000006</v>
      </c>
      <c r="L2833" s="41">
        <v>11.959900000000001</v>
      </c>
      <c r="M2833" s="41">
        <v>3962</v>
      </c>
      <c r="N2833" s="41">
        <v>669</v>
      </c>
      <c r="O2833" s="41">
        <v>89.144999999999996</v>
      </c>
      <c r="P2833" s="41">
        <v>15.0525</v>
      </c>
      <c r="Q2833" s="41">
        <v>0</v>
      </c>
      <c r="R2833" s="41">
        <v>0</v>
      </c>
      <c r="S2833" s="41">
        <v>0</v>
      </c>
      <c r="T2833" s="41">
        <v>0</v>
      </c>
      <c r="U2833" s="41">
        <v>4097</v>
      </c>
      <c r="V2833" s="41">
        <v>81.530300000000011</v>
      </c>
      <c r="W2833" s="41">
        <v>4631</v>
      </c>
      <c r="X2833" s="41">
        <v>104.19749999999999</v>
      </c>
    </row>
    <row r="2834" spans="1:24" x14ac:dyDescent="0.35">
      <c r="A2834" s="41" t="s">
        <v>636</v>
      </c>
      <c r="B2834" s="41" t="s">
        <v>451</v>
      </c>
      <c r="C2834" s="41" t="s">
        <v>12</v>
      </c>
      <c r="D2834" s="41" t="s">
        <v>288</v>
      </c>
      <c r="E2834" s="41" t="s">
        <v>288</v>
      </c>
      <c r="F2834" s="41" t="s">
        <v>756</v>
      </c>
      <c r="G2834" s="41">
        <v>1</v>
      </c>
      <c r="H2834" s="41">
        <v>2906.7340890996702</v>
      </c>
      <c r="I2834" s="41">
        <v>421</v>
      </c>
      <c r="J2834" s="41">
        <v>0</v>
      </c>
      <c r="K2834" s="41">
        <v>7.7885</v>
      </c>
      <c r="L2834" s="41">
        <v>0</v>
      </c>
      <c r="M2834" s="41">
        <v>751</v>
      </c>
      <c r="N2834" s="41">
        <v>0</v>
      </c>
      <c r="O2834" s="41">
        <v>14.944900000000001</v>
      </c>
      <c r="P2834" s="41">
        <v>0</v>
      </c>
      <c r="Q2834" s="41">
        <v>2453</v>
      </c>
      <c r="R2834" s="41">
        <v>43.908700000000003</v>
      </c>
      <c r="S2834" s="41">
        <v>1162</v>
      </c>
      <c r="T2834" s="41">
        <v>25.564</v>
      </c>
      <c r="U2834" s="41">
        <v>2874</v>
      </c>
      <c r="V2834" s="41">
        <v>51.697200000000002</v>
      </c>
      <c r="W2834" s="41">
        <v>1913</v>
      </c>
      <c r="X2834" s="41">
        <v>40.508899999999997</v>
      </c>
    </row>
    <row r="2835" spans="1:24" x14ac:dyDescent="0.35">
      <c r="A2835" s="41" t="s">
        <v>636</v>
      </c>
      <c r="B2835" s="41" t="s">
        <v>451</v>
      </c>
      <c r="C2835" s="41" t="s">
        <v>12</v>
      </c>
      <c r="D2835" s="41" t="s">
        <v>288</v>
      </c>
      <c r="E2835" s="41" t="s">
        <v>288</v>
      </c>
      <c r="F2835" s="41" t="s">
        <v>760</v>
      </c>
      <c r="G2835" s="41">
        <v>5</v>
      </c>
      <c r="H2835" s="41">
        <v>2906.7340890996702</v>
      </c>
      <c r="I2835" s="41">
        <v>328</v>
      </c>
      <c r="J2835" s="41">
        <v>2</v>
      </c>
      <c r="K2835" s="41">
        <v>6.0679999999999996</v>
      </c>
      <c r="L2835" s="41">
        <v>3.6999999999999998E-2</v>
      </c>
      <c r="M2835" s="41">
        <v>880</v>
      </c>
      <c r="N2835" s="41">
        <v>0</v>
      </c>
      <c r="O2835" s="41">
        <v>17.512</v>
      </c>
      <c r="P2835" s="41">
        <v>0</v>
      </c>
      <c r="Q2835" s="41">
        <v>1377</v>
      </c>
      <c r="R2835" s="41">
        <v>24.648299999999999</v>
      </c>
      <c r="S2835" s="41">
        <v>1470</v>
      </c>
      <c r="T2835" s="41">
        <v>32.340000000000003</v>
      </c>
      <c r="U2835" s="41">
        <v>1707</v>
      </c>
      <c r="V2835" s="41">
        <v>30.753299999999999</v>
      </c>
      <c r="W2835" s="41">
        <v>2350</v>
      </c>
      <c r="X2835" s="41">
        <v>49.852000000000004</v>
      </c>
    </row>
    <row r="2836" spans="1:24" x14ac:dyDescent="0.35">
      <c r="A2836" s="41" t="s">
        <v>636</v>
      </c>
      <c r="B2836" s="41" t="s">
        <v>451</v>
      </c>
      <c r="C2836" s="41" t="s">
        <v>12</v>
      </c>
      <c r="D2836" s="41" t="s">
        <v>288</v>
      </c>
      <c r="E2836" s="41" t="s">
        <v>288</v>
      </c>
      <c r="F2836" s="41" t="s">
        <v>764</v>
      </c>
      <c r="G2836" s="41">
        <v>9</v>
      </c>
      <c r="H2836" s="41">
        <v>2906.7340890996702</v>
      </c>
      <c r="I2836" s="41">
        <v>604</v>
      </c>
      <c r="J2836" s="41">
        <v>0</v>
      </c>
      <c r="K2836" s="41">
        <v>12.019600000000001</v>
      </c>
      <c r="L2836" s="41">
        <v>0</v>
      </c>
      <c r="M2836" s="41"/>
      <c r="N2836" s="41"/>
      <c r="O2836" s="41"/>
      <c r="P2836" s="41"/>
      <c r="Q2836" s="41">
        <v>1161</v>
      </c>
      <c r="R2836" s="41">
        <v>20.7819</v>
      </c>
      <c r="S2836" s="41"/>
      <c r="T2836" s="41"/>
      <c r="U2836" s="41">
        <v>1765</v>
      </c>
      <c r="V2836" s="41">
        <v>32.801500000000004</v>
      </c>
      <c r="W2836" s="41"/>
      <c r="X2836" s="41"/>
    </row>
    <row r="2837" spans="1:24" x14ac:dyDescent="0.35">
      <c r="A2837" s="41" t="s">
        <v>636</v>
      </c>
      <c r="B2837" s="41" t="s">
        <v>451</v>
      </c>
      <c r="C2837" s="41" t="s">
        <v>12</v>
      </c>
      <c r="D2837" s="41" t="s">
        <v>288</v>
      </c>
      <c r="E2837" s="41" t="s">
        <v>288</v>
      </c>
      <c r="F2837" s="41" t="s">
        <v>766</v>
      </c>
      <c r="G2837" s="41">
        <v>11</v>
      </c>
      <c r="H2837" s="41">
        <v>2906.7340890996702</v>
      </c>
      <c r="I2837" s="41">
        <v>689</v>
      </c>
      <c r="J2837" s="41">
        <v>3</v>
      </c>
      <c r="K2837" s="41">
        <v>13.7111</v>
      </c>
      <c r="L2837" s="41">
        <v>5.9700000000000003E-2</v>
      </c>
      <c r="M2837" s="41"/>
      <c r="N2837" s="41"/>
      <c r="O2837" s="41"/>
      <c r="P2837" s="41"/>
      <c r="Q2837" s="41">
        <v>2571</v>
      </c>
      <c r="R2837" s="41">
        <v>46.020899999999997</v>
      </c>
      <c r="S2837" s="41"/>
      <c r="T2837" s="41"/>
      <c r="U2837" s="41">
        <v>3263</v>
      </c>
      <c r="V2837" s="41">
        <v>59.791699999999999</v>
      </c>
      <c r="W2837" s="41"/>
      <c r="X2837" s="41"/>
    </row>
    <row r="2838" spans="1:24" x14ac:dyDescent="0.35">
      <c r="A2838" s="41" t="s">
        <v>636</v>
      </c>
      <c r="B2838" s="41" t="s">
        <v>451</v>
      </c>
      <c r="C2838" s="41" t="s">
        <v>12</v>
      </c>
      <c r="D2838" s="41" t="s">
        <v>288</v>
      </c>
      <c r="E2838" s="41" t="s">
        <v>288</v>
      </c>
      <c r="F2838" s="41" t="s">
        <v>765</v>
      </c>
      <c r="G2838" s="41">
        <v>10</v>
      </c>
      <c r="H2838" s="41">
        <v>2906.7340890996702</v>
      </c>
      <c r="I2838" s="41">
        <v>586</v>
      </c>
      <c r="J2838" s="41">
        <v>0</v>
      </c>
      <c r="K2838" s="41">
        <v>11.6614</v>
      </c>
      <c r="L2838" s="41">
        <v>0</v>
      </c>
      <c r="M2838" s="41"/>
      <c r="N2838" s="41"/>
      <c r="O2838" s="41"/>
      <c r="P2838" s="41"/>
      <c r="Q2838" s="41">
        <v>1455</v>
      </c>
      <c r="R2838" s="41">
        <v>26.044499999999999</v>
      </c>
      <c r="S2838" s="41"/>
      <c r="T2838" s="41"/>
      <c r="U2838" s="41">
        <v>2041</v>
      </c>
      <c r="V2838" s="41">
        <v>37.7059</v>
      </c>
      <c r="W2838" s="41"/>
      <c r="X2838" s="41"/>
    </row>
    <row r="2839" spans="1:24" x14ac:dyDescent="0.35">
      <c r="A2839" s="41" t="s">
        <v>636</v>
      </c>
      <c r="B2839" s="41" t="s">
        <v>451</v>
      </c>
      <c r="C2839" s="41" t="s">
        <v>12</v>
      </c>
      <c r="D2839" s="41" t="s">
        <v>288</v>
      </c>
      <c r="E2839" s="41" t="s">
        <v>288</v>
      </c>
      <c r="F2839" s="41" t="s">
        <v>759</v>
      </c>
      <c r="G2839" s="41">
        <v>4</v>
      </c>
      <c r="H2839" s="41">
        <v>2906.7340890996702</v>
      </c>
      <c r="I2839" s="41">
        <v>474</v>
      </c>
      <c r="J2839" s="41">
        <v>0</v>
      </c>
      <c r="K2839" s="41">
        <v>8.7690000000000001</v>
      </c>
      <c r="L2839" s="41">
        <v>0</v>
      </c>
      <c r="M2839" s="41">
        <v>769</v>
      </c>
      <c r="N2839" s="41">
        <v>0</v>
      </c>
      <c r="O2839" s="41">
        <v>15.303100000000001</v>
      </c>
      <c r="P2839" s="41">
        <v>0</v>
      </c>
      <c r="Q2839" s="41">
        <v>2218</v>
      </c>
      <c r="R2839" s="41">
        <v>39.702199999999998</v>
      </c>
      <c r="S2839" s="41">
        <v>1934</v>
      </c>
      <c r="T2839" s="41">
        <v>42.548000000000002</v>
      </c>
      <c r="U2839" s="41">
        <v>2692</v>
      </c>
      <c r="V2839" s="41">
        <v>48.471199999999996</v>
      </c>
      <c r="W2839" s="41">
        <v>2703</v>
      </c>
      <c r="X2839" s="41">
        <v>57.851100000000002</v>
      </c>
    </row>
    <row r="2840" spans="1:24" x14ac:dyDescent="0.35">
      <c r="A2840" s="41" t="s">
        <v>636</v>
      </c>
      <c r="B2840" s="41" t="s">
        <v>451</v>
      </c>
      <c r="C2840" s="41" t="s">
        <v>12</v>
      </c>
      <c r="D2840" s="41" t="s">
        <v>288</v>
      </c>
      <c r="E2840" s="41" t="s">
        <v>288</v>
      </c>
      <c r="F2840" s="41" t="s">
        <v>758</v>
      </c>
      <c r="G2840" s="41">
        <v>3</v>
      </c>
      <c r="H2840" s="41">
        <v>2906.7340890996702</v>
      </c>
      <c r="I2840" s="41">
        <v>401</v>
      </c>
      <c r="J2840" s="41">
        <v>0</v>
      </c>
      <c r="K2840" s="41">
        <v>7.4184999999999999</v>
      </c>
      <c r="L2840" s="41">
        <v>0</v>
      </c>
      <c r="M2840" s="41">
        <v>709</v>
      </c>
      <c r="N2840" s="41">
        <v>1</v>
      </c>
      <c r="O2840" s="41">
        <v>14.109100000000002</v>
      </c>
      <c r="P2840" s="41">
        <v>1.9900000000000001E-2</v>
      </c>
      <c r="Q2840" s="41">
        <v>2015</v>
      </c>
      <c r="R2840" s="41">
        <v>36.0685</v>
      </c>
      <c r="S2840" s="41">
        <v>1529</v>
      </c>
      <c r="T2840" s="41">
        <v>33.637999999999998</v>
      </c>
      <c r="U2840" s="41">
        <v>2416</v>
      </c>
      <c r="V2840" s="41">
        <v>43.487000000000002</v>
      </c>
      <c r="W2840" s="41">
        <v>2239</v>
      </c>
      <c r="X2840" s="41">
        <v>47.766999999999996</v>
      </c>
    </row>
    <row r="2841" spans="1:24" x14ac:dyDescent="0.35">
      <c r="A2841" s="41" t="s">
        <v>636</v>
      </c>
      <c r="B2841" s="41" t="s">
        <v>451</v>
      </c>
      <c r="C2841" s="41" t="s">
        <v>12</v>
      </c>
      <c r="D2841" s="41" t="s">
        <v>288</v>
      </c>
      <c r="E2841" s="41" t="s">
        <v>288</v>
      </c>
      <c r="F2841" s="41" t="s">
        <v>767</v>
      </c>
      <c r="G2841" s="41">
        <v>12</v>
      </c>
      <c r="H2841" s="41">
        <v>2906.7340890996702</v>
      </c>
      <c r="I2841" s="41">
        <v>575</v>
      </c>
      <c r="J2841" s="41">
        <v>0</v>
      </c>
      <c r="K2841" s="41">
        <v>11.442500000000001</v>
      </c>
      <c r="L2841" s="41">
        <v>0</v>
      </c>
      <c r="M2841" s="41"/>
      <c r="N2841" s="41"/>
      <c r="O2841" s="41"/>
      <c r="P2841" s="41"/>
      <c r="Q2841" s="41">
        <v>1372</v>
      </c>
      <c r="R2841" s="41">
        <v>24.558800000000002</v>
      </c>
      <c r="S2841" s="41"/>
      <c r="T2841" s="41"/>
      <c r="U2841" s="41">
        <v>1947</v>
      </c>
      <c r="V2841" s="41">
        <v>36.001300000000001</v>
      </c>
      <c r="W2841" s="41"/>
      <c r="X2841" s="41"/>
    </row>
    <row r="2842" spans="1:24" x14ac:dyDescent="0.35">
      <c r="A2842" s="41" t="s">
        <v>636</v>
      </c>
      <c r="B2842" s="41" t="s">
        <v>451</v>
      </c>
      <c r="C2842" s="41" t="s">
        <v>12</v>
      </c>
      <c r="D2842" s="41" t="s">
        <v>288</v>
      </c>
      <c r="E2842" s="41" t="s">
        <v>288</v>
      </c>
      <c r="F2842" s="41" t="s">
        <v>757</v>
      </c>
      <c r="G2842" s="41">
        <v>2</v>
      </c>
      <c r="H2842" s="41">
        <v>2906.7340890996702</v>
      </c>
      <c r="I2842" s="41">
        <v>426</v>
      </c>
      <c r="J2842" s="41">
        <v>0</v>
      </c>
      <c r="K2842" s="41">
        <v>7.8809999999999993</v>
      </c>
      <c r="L2842" s="41">
        <v>0</v>
      </c>
      <c r="M2842" s="41">
        <v>771</v>
      </c>
      <c r="N2842" s="41">
        <v>0</v>
      </c>
      <c r="O2842" s="41">
        <v>15.3429</v>
      </c>
      <c r="P2842" s="41">
        <v>0</v>
      </c>
      <c r="Q2842" s="41">
        <v>2005</v>
      </c>
      <c r="R2842" s="41">
        <v>35.889499999999998</v>
      </c>
      <c r="S2842" s="41">
        <v>1124</v>
      </c>
      <c r="T2842" s="41">
        <v>24.728000000000002</v>
      </c>
      <c r="U2842" s="41">
        <v>2431</v>
      </c>
      <c r="V2842" s="41">
        <v>43.770499999999998</v>
      </c>
      <c r="W2842" s="41">
        <v>1895</v>
      </c>
      <c r="X2842" s="41">
        <v>40.070900000000002</v>
      </c>
    </row>
    <row r="2843" spans="1:24" x14ac:dyDescent="0.35">
      <c r="A2843" s="41" t="s">
        <v>636</v>
      </c>
      <c r="B2843" s="41" t="s">
        <v>451</v>
      </c>
      <c r="C2843" s="41" t="s">
        <v>12</v>
      </c>
      <c r="D2843" s="41" t="s">
        <v>288</v>
      </c>
      <c r="E2843" s="41" t="s">
        <v>288</v>
      </c>
      <c r="F2843" s="41" t="s">
        <v>763</v>
      </c>
      <c r="G2843" s="41">
        <v>8</v>
      </c>
      <c r="H2843" s="41">
        <v>2906.7340890996702</v>
      </c>
      <c r="I2843" s="41">
        <v>705</v>
      </c>
      <c r="J2843" s="41">
        <v>0</v>
      </c>
      <c r="K2843" s="41">
        <v>14.029500000000001</v>
      </c>
      <c r="L2843" s="41">
        <v>0</v>
      </c>
      <c r="M2843" s="41"/>
      <c r="N2843" s="41"/>
      <c r="O2843" s="41"/>
      <c r="P2843" s="41"/>
      <c r="Q2843" s="41">
        <v>1810</v>
      </c>
      <c r="R2843" s="41">
        <v>32.399000000000001</v>
      </c>
      <c r="S2843" s="41"/>
      <c r="T2843" s="41"/>
      <c r="U2843" s="41">
        <v>2515</v>
      </c>
      <c r="V2843" s="41">
        <v>46.4285</v>
      </c>
      <c r="W2843" s="41"/>
      <c r="X2843" s="41"/>
    </row>
    <row r="2844" spans="1:24" x14ac:dyDescent="0.35">
      <c r="A2844" s="41" t="s">
        <v>636</v>
      </c>
      <c r="B2844" s="41" t="s">
        <v>451</v>
      </c>
      <c r="C2844" s="41" t="s">
        <v>12</v>
      </c>
      <c r="D2844" s="41" t="s">
        <v>288</v>
      </c>
      <c r="E2844" s="41" t="s">
        <v>288</v>
      </c>
      <c r="F2844" s="41" t="s">
        <v>762</v>
      </c>
      <c r="G2844" s="41">
        <v>7</v>
      </c>
      <c r="H2844" s="41">
        <v>2906.7340890996702</v>
      </c>
      <c r="I2844" s="41">
        <v>542</v>
      </c>
      <c r="J2844" s="41">
        <v>0</v>
      </c>
      <c r="K2844" s="41">
        <v>10.7858</v>
      </c>
      <c r="L2844" s="41">
        <v>0</v>
      </c>
      <c r="M2844" s="41">
        <v>0</v>
      </c>
      <c r="N2844" s="41">
        <v>0</v>
      </c>
      <c r="O2844" s="41">
        <v>0</v>
      </c>
      <c r="P2844" s="41">
        <v>0</v>
      </c>
      <c r="Q2844" s="41">
        <v>3105</v>
      </c>
      <c r="R2844" s="41">
        <v>55.579500000000003</v>
      </c>
      <c r="S2844" s="41">
        <v>2537</v>
      </c>
      <c r="T2844" s="41">
        <v>55.814</v>
      </c>
      <c r="U2844" s="41">
        <v>3647</v>
      </c>
      <c r="V2844" s="41">
        <v>66.365300000000005</v>
      </c>
      <c r="W2844" s="41">
        <v>2537</v>
      </c>
      <c r="X2844" s="41">
        <v>55.814</v>
      </c>
    </row>
    <row r="2845" spans="1:24" x14ac:dyDescent="0.35">
      <c r="A2845" s="41" t="s">
        <v>636</v>
      </c>
      <c r="B2845" s="41" t="s">
        <v>451</v>
      </c>
      <c r="C2845" s="41" t="s">
        <v>12</v>
      </c>
      <c r="D2845" s="41" t="s">
        <v>288</v>
      </c>
      <c r="E2845" s="41" t="s">
        <v>288</v>
      </c>
      <c r="F2845" s="41" t="s">
        <v>761</v>
      </c>
      <c r="G2845" s="41">
        <v>6</v>
      </c>
      <c r="H2845" s="41">
        <v>2906.7340890996702</v>
      </c>
      <c r="I2845" s="41">
        <v>482</v>
      </c>
      <c r="J2845" s="41">
        <v>0</v>
      </c>
      <c r="K2845" s="41">
        <v>9.591800000000001</v>
      </c>
      <c r="L2845" s="41">
        <v>0</v>
      </c>
      <c r="M2845" s="41">
        <v>812</v>
      </c>
      <c r="N2845" s="41">
        <v>0</v>
      </c>
      <c r="O2845" s="41">
        <v>18.27</v>
      </c>
      <c r="P2845" s="41">
        <v>0</v>
      </c>
      <c r="Q2845" s="41">
        <v>1247</v>
      </c>
      <c r="R2845" s="41">
        <v>22.321300000000001</v>
      </c>
      <c r="S2845" s="41">
        <v>1499</v>
      </c>
      <c r="T2845" s="41">
        <v>32.978000000000002</v>
      </c>
      <c r="U2845" s="41">
        <v>1729</v>
      </c>
      <c r="V2845" s="41">
        <v>31.9131</v>
      </c>
      <c r="W2845" s="41">
        <v>2311</v>
      </c>
      <c r="X2845" s="41">
        <v>51.248000000000005</v>
      </c>
    </row>
    <row r="2846" spans="1:24" x14ac:dyDescent="0.35">
      <c r="A2846" s="41" t="s">
        <v>292</v>
      </c>
      <c r="B2846" s="41" t="s">
        <v>468</v>
      </c>
      <c r="C2846" s="41" t="s">
        <v>29</v>
      </c>
      <c r="D2846" s="41" t="s">
        <v>293</v>
      </c>
      <c r="E2846" s="41" t="s">
        <v>293</v>
      </c>
      <c r="F2846" s="41" t="s">
        <v>756</v>
      </c>
      <c r="G2846" s="41">
        <v>1</v>
      </c>
      <c r="H2846" s="41">
        <v>13880.3753647594</v>
      </c>
      <c r="I2846" s="41">
        <v>9053</v>
      </c>
      <c r="J2846" s="41">
        <v>3842</v>
      </c>
      <c r="K2846" s="41">
        <v>167.48049999999998</v>
      </c>
      <c r="L2846" s="41">
        <v>71.076999999999998</v>
      </c>
      <c r="M2846" s="41">
        <v>2681</v>
      </c>
      <c r="N2846" s="41">
        <v>7523</v>
      </c>
      <c r="O2846" s="41">
        <v>53.351900000000001</v>
      </c>
      <c r="P2846" s="41">
        <v>149.70770000000002</v>
      </c>
      <c r="Q2846" s="41">
        <v>2226</v>
      </c>
      <c r="R2846" s="41">
        <v>39.845399999999998</v>
      </c>
      <c r="S2846" s="41">
        <v>2687</v>
      </c>
      <c r="T2846" s="41">
        <v>59.113999999999997</v>
      </c>
      <c r="U2846" s="41">
        <v>15121</v>
      </c>
      <c r="V2846" s="41">
        <v>278.40289999999999</v>
      </c>
      <c r="W2846" s="41">
        <v>12891</v>
      </c>
      <c r="X2846" s="41">
        <v>262.17360000000002</v>
      </c>
    </row>
    <row r="2847" spans="1:24" x14ac:dyDescent="0.35">
      <c r="A2847" s="41" t="s">
        <v>292</v>
      </c>
      <c r="B2847" s="41" t="s">
        <v>468</v>
      </c>
      <c r="C2847" s="41" t="s">
        <v>29</v>
      </c>
      <c r="D2847" s="41" t="s">
        <v>293</v>
      </c>
      <c r="E2847" s="41" t="s">
        <v>293</v>
      </c>
      <c r="F2847" s="41" t="s">
        <v>760</v>
      </c>
      <c r="G2847" s="41">
        <v>5</v>
      </c>
      <c r="H2847" s="41">
        <v>13880.3753647594</v>
      </c>
      <c r="I2847" s="41">
        <v>4041</v>
      </c>
      <c r="J2847" s="41">
        <v>1534</v>
      </c>
      <c r="K2847" s="41">
        <v>74.758499999999998</v>
      </c>
      <c r="L2847" s="41">
        <v>28.378999999999998</v>
      </c>
      <c r="M2847" s="41">
        <v>5039</v>
      </c>
      <c r="N2847" s="41">
        <v>3388</v>
      </c>
      <c r="O2847" s="41">
        <v>100.2761</v>
      </c>
      <c r="P2847" s="41">
        <v>67.421199999999999</v>
      </c>
      <c r="Q2847" s="41">
        <v>1980</v>
      </c>
      <c r="R2847" s="41">
        <v>35.442</v>
      </c>
      <c r="S2847" s="41">
        <v>2214</v>
      </c>
      <c r="T2847" s="41">
        <v>48.707999999999998</v>
      </c>
      <c r="U2847" s="41">
        <v>7555</v>
      </c>
      <c r="V2847" s="41">
        <v>138.5795</v>
      </c>
      <c r="W2847" s="41">
        <v>10641</v>
      </c>
      <c r="X2847" s="41">
        <v>216.40529999999998</v>
      </c>
    </row>
    <row r="2848" spans="1:24" x14ac:dyDescent="0.35">
      <c r="A2848" s="41" t="s">
        <v>292</v>
      </c>
      <c r="B2848" s="41" t="s">
        <v>468</v>
      </c>
      <c r="C2848" s="41" t="s">
        <v>29</v>
      </c>
      <c r="D2848" s="41" t="s">
        <v>293</v>
      </c>
      <c r="E2848" s="41" t="s">
        <v>293</v>
      </c>
      <c r="F2848" s="41" t="s">
        <v>764</v>
      </c>
      <c r="G2848" s="41">
        <v>9</v>
      </c>
      <c r="H2848" s="41">
        <v>13880.3753647594</v>
      </c>
      <c r="I2848" s="41">
        <v>5403</v>
      </c>
      <c r="J2848" s="41">
        <v>4227</v>
      </c>
      <c r="K2848" s="41">
        <v>107.5197</v>
      </c>
      <c r="L2848" s="41">
        <v>84.1173</v>
      </c>
      <c r="M2848" s="41"/>
      <c r="N2848" s="41"/>
      <c r="O2848" s="41"/>
      <c r="P2848" s="41"/>
      <c r="Q2848" s="41">
        <v>2792</v>
      </c>
      <c r="R2848" s="41">
        <v>49.976799999999997</v>
      </c>
      <c r="S2848" s="41"/>
      <c r="T2848" s="41"/>
      <c r="U2848" s="41">
        <v>12422</v>
      </c>
      <c r="V2848" s="41">
        <v>241.6138</v>
      </c>
      <c r="W2848" s="41"/>
      <c r="X2848" s="41"/>
    </row>
    <row r="2849" spans="1:24" x14ac:dyDescent="0.35">
      <c r="A2849" s="41" t="s">
        <v>292</v>
      </c>
      <c r="B2849" s="41" t="s">
        <v>468</v>
      </c>
      <c r="C2849" s="41" t="s">
        <v>29</v>
      </c>
      <c r="D2849" s="41" t="s">
        <v>293</v>
      </c>
      <c r="E2849" s="41" t="s">
        <v>293</v>
      </c>
      <c r="F2849" s="41" t="s">
        <v>766</v>
      </c>
      <c r="G2849" s="41">
        <v>11</v>
      </c>
      <c r="H2849" s="41">
        <v>13880.3753647594</v>
      </c>
      <c r="I2849" s="41">
        <v>3450</v>
      </c>
      <c r="J2849" s="41">
        <v>3692</v>
      </c>
      <c r="K2849" s="41">
        <v>68.655000000000001</v>
      </c>
      <c r="L2849" s="41">
        <v>73.470799999999997</v>
      </c>
      <c r="M2849" s="41"/>
      <c r="N2849" s="41"/>
      <c r="O2849" s="41"/>
      <c r="P2849" s="41"/>
      <c r="Q2849" s="41">
        <v>2762</v>
      </c>
      <c r="R2849" s="41">
        <v>49.439799999999998</v>
      </c>
      <c r="S2849" s="41"/>
      <c r="T2849" s="41"/>
      <c r="U2849" s="41">
        <v>9904</v>
      </c>
      <c r="V2849" s="41">
        <v>191.56559999999999</v>
      </c>
      <c r="W2849" s="41"/>
      <c r="X2849" s="41"/>
    </row>
    <row r="2850" spans="1:24" x14ac:dyDescent="0.35">
      <c r="A2850" s="41" t="s">
        <v>292</v>
      </c>
      <c r="B2850" s="41" t="s">
        <v>468</v>
      </c>
      <c r="C2850" s="41" t="s">
        <v>29</v>
      </c>
      <c r="D2850" s="41" t="s">
        <v>293</v>
      </c>
      <c r="E2850" s="41" t="s">
        <v>293</v>
      </c>
      <c r="F2850" s="41" t="s">
        <v>765</v>
      </c>
      <c r="G2850" s="41">
        <v>10</v>
      </c>
      <c r="H2850" s="41">
        <v>13880.3753647594</v>
      </c>
      <c r="I2850" s="41">
        <v>5100</v>
      </c>
      <c r="J2850" s="41">
        <v>4485</v>
      </c>
      <c r="K2850" s="41">
        <v>101.49000000000001</v>
      </c>
      <c r="L2850" s="41">
        <v>89.251500000000007</v>
      </c>
      <c r="M2850" s="41"/>
      <c r="N2850" s="41"/>
      <c r="O2850" s="41"/>
      <c r="P2850" s="41"/>
      <c r="Q2850" s="41">
        <v>11274</v>
      </c>
      <c r="R2850" s="41">
        <v>201.80459999999999</v>
      </c>
      <c r="S2850" s="41"/>
      <c r="T2850" s="41"/>
      <c r="U2850" s="41">
        <v>20859</v>
      </c>
      <c r="V2850" s="41">
        <v>392.54610000000002</v>
      </c>
      <c r="W2850" s="41"/>
      <c r="X2850" s="41"/>
    </row>
    <row r="2851" spans="1:24" x14ac:dyDescent="0.35">
      <c r="A2851" s="41" t="s">
        <v>292</v>
      </c>
      <c r="B2851" s="41" t="s">
        <v>468</v>
      </c>
      <c r="C2851" s="41" t="s">
        <v>29</v>
      </c>
      <c r="D2851" s="41" t="s">
        <v>293</v>
      </c>
      <c r="E2851" s="41" t="s">
        <v>293</v>
      </c>
      <c r="F2851" s="41" t="s">
        <v>759</v>
      </c>
      <c r="G2851" s="41">
        <v>4</v>
      </c>
      <c r="H2851" s="41">
        <v>13880.3753647594</v>
      </c>
      <c r="I2851" s="41">
        <v>4767</v>
      </c>
      <c r="J2851" s="41">
        <v>990</v>
      </c>
      <c r="K2851" s="41">
        <v>88.189499999999995</v>
      </c>
      <c r="L2851" s="41">
        <v>18.314999999999998</v>
      </c>
      <c r="M2851" s="41">
        <v>4749</v>
      </c>
      <c r="N2851" s="41">
        <v>1265</v>
      </c>
      <c r="O2851" s="41">
        <v>94.505099999999999</v>
      </c>
      <c r="P2851" s="41">
        <v>25.173500000000001</v>
      </c>
      <c r="Q2851" s="41">
        <v>2133</v>
      </c>
      <c r="R2851" s="41">
        <v>38.180700000000002</v>
      </c>
      <c r="S2851" s="41">
        <v>2951</v>
      </c>
      <c r="T2851" s="41">
        <v>64.921999999999997</v>
      </c>
      <c r="U2851" s="41">
        <v>7890</v>
      </c>
      <c r="V2851" s="41">
        <v>144.68520000000001</v>
      </c>
      <c r="W2851" s="41">
        <v>8965</v>
      </c>
      <c r="X2851" s="41">
        <v>184.60059999999999</v>
      </c>
    </row>
    <row r="2852" spans="1:24" x14ac:dyDescent="0.35">
      <c r="A2852" s="41" t="s">
        <v>292</v>
      </c>
      <c r="B2852" s="41" t="s">
        <v>468</v>
      </c>
      <c r="C2852" s="41" t="s">
        <v>29</v>
      </c>
      <c r="D2852" s="41" t="s">
        <v>293</v>
      </c>
      <c r="E2852" s="41" t="s">
        <v>293</v>
      </c>
      <c r="F2852" s="41" t="s">
        <v>758</v>
      </c>
      <c r="G2852" s="41">
        <v>3</v>
      </c>
      <c r="H2852" s="41">
        <v>13880.3753647594</v>
      </c>
      <c r="I2852" s="41">
        <v>10555</v>
      </c>
      <c r="J2852" s="41">
        <v>924</v>
      </c>
      <c r="K2852" s="41">
        <v>195.26749999999998</v>
      </c>
      <c r="L2852" s="41">
        <v>17.093999999999998</v>
      </c>
      <c r="M2852" s="41">
        <v>4714</v>
      </c>
      <c r="N2852" s="41">
        <v>1752</v>
      </c>
      <c r="O2852" s="41">
        <v>93.808599999999998</v>
      </c>
      <c r="P2852" s="41">
        <v>34.864800000000002</v>
      </c>
      <c r="Q2852" s="41">
        <v>2481</v>
      </c>
      <c r="R2852" s="41">
        <v>44.4099</v>
      </c>
      <c r="S2852" s="41">
        <v>2474</v>
      </c>
      <c r="T2852" s="41">
        <v>54.427999999999997</v>
      </c>
      <c r="U2852" s="41">
        <v>13960</v>
      </c>
      <c r="V2852" s="41">
        <v>256.77139999999997</v>
      </c>
      <c r="W2852" s="41">
        <v>8940</v>
      </c>
      <c r="X2852" s="41">
        <v>183.10140000000001</v>
      </c>
    </row>
    <row r="2853" spans="1:24" x14ac:dyDescent="0.35">
      <c r="A2853" s="41" t="s">
        <v>292</v>
      </c>
      <c r="B2853" s="41" t="s">
        <v>468</v>
      </c>
      <c r="C2853" s="41" t="s">
        <v>29</v>
      </c>
      <c r="D2853" s="41" t="s">
        <v>293</v>
      </c>
      <c r="E2853" s="41" t="s">
        <v>293</v>
      </c>
      <c r="F2853" s="41" t="s">
        <v>767</v>
      </c>
      <c r="G2853" s="41">
        <v>12</v>
      </c>
      <c r="H2853" s="41">
        <v>13880.3753647594</v>
      </c>
      <c r="I2853" s="41">
        <v>2854</v>
      </c>
      <c r="J2853" s="41">
        <v>6418</v>
      </c>
      <c r="K2853" s="41">
        <v>56.794600000000003</v>
      </c>
      <c r="L2853" s="41">
        <v>127.71820000000001</v>
      </c>
      <c r="M2853" s="41"/>
      <c r="N2853" s="41"/>
      <c r="O2853" s="41"/>
      <c r="P2853" s="41"/>
      <c r="Q2853" s="41">
        <v>2622</v>
      </c>
      <c r="R2853" s="41">
        <v>46.933799999999998</v>
      </c>
      <c r="S2853" s="41"/>
      <c r="T2853" s="41"/>
      <c r="U2853" s="41">
        <v>11894</v>
      </c>
      <c r="V2853" s="41">
        <v>231.44660000000002</v>
      </c>
      <c r="W2853" s="41"/>
      <c r="X2853" s="41"/>
    </row>
    <row r="2854" spans="1:24" x14ac:dyDescent="0.35">
      <c r="A2854" s="41" t="s">
        <v>292</v>
      </c>
      <c r="B2854" s="41" t="s">
        <v>468</v>
      </c>
      <c r="C2854" s="41" t="s">
        <v>29</v>
      </c>
      <c r="D2854" s="41" t="s">
        <v>293</v>
      </c>
      <c r="E2854" s="41" t="s">
        <v>293</v>
      </c>
      <c r="F2854" s="41" t="s">
        <v>757</v>
      </c>
      <c r="G2854" s="41">
        <v>2</v>
      </c>
      <c r="H2854" s="41">
        <v>13880.3753647594</v>
      </c>
      <c r="I2854" s="41">
        <v>6710</v>
      </c>
      <c r="J2854" s="41">
        <v>7019</v>
      </c>
      <c r="K2854" s="41">
        <v>124.13499999999999</v>
      </c>
      <c r="L2854" s="41">
        <v>129.85149999999999</v>
      </c>
      <c r="M2854" s="41">
        <v>2497</v>
      </c>
      <c r="N2854" s="41">
        <v>1919</v>
      </c>
      <c r="O2854" s="41">
        <v>49.690300000000001</v>
      </c>
      <c r="P2854" s="41">
        <v>38.188099999999999</v>
      </c>
      <c r="Q2854" s="41">
        <v>2815</v>
      </c>
      <c r="R2854" s="41">
        <v>50.388500000000001</v>
      </c>
      <c r="S2854" s="41">
        <v>2622</v>
      </c>
      <c r="T2854" s="41">
        <v>57.683999999999997</v>
      </c>
      <c r="U2854" s="41">
        <v>16544</v>
      </c>
      <c r="V2854" s="41">
        <v>304.375</v>
      </c>
      <c r="W2854" s="41">
        <v>7038</v>
      </c>
      <c r="X2854" s="41">
        <v>145.5624</v>
      </c>
    </row>
    <row r="2855" spans="1:24" x14ac:dyDescent="0.35">
      <c r="A2855" s="41" t="s">
        <v>292</v>
      </c>
      <c r="B2855" s="41" t="s">
        <v>468</v>
      </c>
      <c r="C2855" s="41" t="s">
        <v>29</v>
      </c>
      <c r="D2855" s="41" t="s">
        <v>293</v>
      </c>
      <c r="E2855" s="41" t="s">
        <v>293</v>
      </c>
      <c r="F2855" s="41" t="s">
        <v>763</v>
      </c>
      <c r="G2855" s="41">
        <v>8</v>
      </c>
      <c r="H2855" s="41">
        <v>13880.3753647594</v>
      </c>
      <c r="I2855" s="41">
        <v>5343</v>
      </c>
      <c r="J2855" s="41">
        <v>10549</v>
      </c>
      <c r="K2855" s="41">
        <v>106.32570000000001</v>
      </c>
      <c r="L2855" s="41">
        <v>209.92510000000001</v>
      </c>
      <c r="M2855" s="41"/>
      <c r="N2855" s="41"/>
      <c r="O2855" s="41"/>
      <c r="P2855" s="41"/>
      <c r="Q2855" s="41">
        <v>3446</v>
      </c>
      <c r="R2855" s="41">
        <v>61.683399999999999</v>
      </c>
      <c r="S2855" s="41"/>
      <c r="T2855" s="41"/>
      <c r="U2855" s="41">
        <v>19338</v>
      </c>
      <c r="V2855" s="41">
        <v>377.93420000000003</v>
      </c>
      <c r="W2855" s="41"/>
      <c r="X2855" s="41"/>
    </row>
    <row r="2856" spans="1:24" x14ac:dyDescent="0.35">
      <c r="A2856" s="41" t="s">
        <v>292</v>
      </c>
      <c r="B2856" s="41" t="s">
        <v>468</v>
      </c>
      <c r="C2856" s="41" t="s">
        <v>29</v>
      </c>
      <c r="D2856" s="41" t="s">
        <v>293</v>
      </c>
      <c r="E2856" s="41" t="s">
        <v>293</v>
      </c>
      <c r="F2856" s="41" t="s">
        <v>762</v>
      </c>
      <c r="G2856" s="41">
        <v>7</v>
      </c>
      <c r="H2856" s="41">
        <v>13880.3753647594</v>
      </c>
      <c r="I2856" s="41">
        <v>3782</v>
      </c>
      <c r="J2856" s="41">
        <v>4580</v>
      </c>
      <c r="K2856" s="41">
        <v>75.261800000000008</v>
      </c>
      <c r="L2856" s="41">
        <v>91.14200000000001</v>
      </c>
      <c r="M2856" s="41">
        <v>0</v>
      </c>
      <c r="N2856" s="41">
        <v>10459</v>
      </c>
      <c r="O2856" s="41">
        <v>0</v>
      </c>
      <c r="P2856" s="41">
        <v>235.32749999999999</v>
      </c>
      <c r="Q2856" s="41">
        <v>3451</v>
      </c>
      <c r="R2856" s="41">
        <v>61.7729</v>
      </c>
      <c r="S2856" s="41">
        <v>3313</v>
      </c>
      <c r="T2856" s="41">
        <v>72.885999999999996</v>
      </c>
      <c r="U2856" s="41">
        <v>11813</v>
      </c>
      <c r="V2856" s="41">
        <v>228.17670000000001</v>
      </c>
      <c r="W2856" s="41">
        <v>13772</v>
      </c>
      <c r="X2856" s="41">
        <v>308.21349999999995</v>
      </c>
    </row>
    <row r="2857" spans="1:24" x14ac:dyDescent="0.35">
      <c r="A2857" s="41" t="s">
        <v>292</v>
      </c>
      <c r="B2857" s="41" t="s">
        <v>468</v>
      </c>
      <c r="C2857" s="41" t="s">
        <v>29</v>
      </c>
      <c r="D2857" s="41" t="s">
        <v>293</v>
      </c>
      <c r="E2857" s="41" t="s">
        <v>293</v>
      </c>
      <c r="F2857" s="41" t="s">
        <v>761</v>
      </c>
      <c r="G2857" s="41">
        <v>6</v>
      </c>
      <c r="H2857" s="41">
        <v>13880.3753647594</v>
      </c>
      <c r="I2857" s="41">
        <v>4144</v>
      </c>
      <c r="J2857" s="41">
        <v>18549</v>
      </c>
      <c r="K2857" s="41">
        <v>82.465600000000009</v>
      </c>
      <c r="L2857" s="41">
        <v>369.12510000000003</v>
      </c>
      <c r="M2857" s="41">
        <v>4525</v>
      </c>
      <c r="N2857" s="41">
        <v>8896</v>
      </c>
      <c r="O2857" s="41">
        <v>101.8125</v>
      </c>
      <c r="P2857" s="41">
        <v>200.16</v>
      </c>
      <c r="Q2857" s="41">
        <v>2627</v>
      </c>
      <c r="R2857" s="41">
        <v>47.023299999999999</v>
      </c>
      <c r="S2857" s="41">
        <v>2675</v>
      </c>
      <c r="T2857" s="41">
        <v>58.85</v>
      </c>
      <c r="U2857" s="41">
        <v>25320</v>
      </c>
      <c r="V2857" s="41">
        <v>498.61400000000003</v>
      </c>
      <c r="W2857" s="41">
        <v>16096</v>
      </c>
      <c r="X2857" s="41">
        <v>360.82249999999999</v>
      </c>
    </row>
    <row r="2858" spans="1:24" x14ac:dyDescent="0.35">
      <c r="A2858" s="41" t="s">
        <v>638</v>
      </c>
      <c r="B2858" s="41" t="s">
        <v>569</v>
      </c>
      <c r="C2858" s="41" t="s">
        <v>18</v>
      </c>
      <c r="D2858" s="41" t="s">
        <v>294</v>
      </c>
      <c r="E2858" s="41" t="s">
        <v>294</v>
      </c>
      <c r="F2858" s="41" t="s">
        <v>756</v>
      </c>
      <c r="G2858" s="41">
        <v>1</v>
      </c>
      <c r="H2858" s="41">
        <v>5941.507831248</v>
      </c>
      <c r="I2858" s="41">
        <v>7881</v>
      </c>
      <c r="J2858" s="41">
        <v>0</v>
      </c>
      <c r="K2858" s="41">
        <v>145.79849999999999</v>
      </c>
      <c r="L2858" s="41">
        <v>0</v>
      </c>
      <c r="M2858" s="41">
        <v>13336</v>
      </c>
      <c r="N2858" s="41">
        <v>11</v>
      </c>
      <c r="O2858" s="41">
        <v>265.38640000000004</v>
      </c>
      <c r="P2858" s="41">
        <v>0.21890000000000001</v>
      </c>
      <c r="Q2858" s="41">
        <v>0</v>
      </c>
      <c r="R2858" s="41">
        <v>0</v>
      </c>
      <c r="S2858" s="41">
        <v>0</v>
      </c>
      <c r="T2858" s="41">
        <v>0</v>
      </c>
      <c r="U2858" s="41">
        <v>7881</v>
      </c>
      <c r="V2858" s="41">
        <v>145.79849999999999</v>
      </c>
      <c r="W2858" s="41">
        <v>13347</v>
      </c>
      <c r="X2858" s="41">
        <v>265.60530000000006</v>
      </c>
    </row>
    <row r="2859" spans="1:24" x14ac:dyDescent="0.35">
      <c r="A2859" s="41" t="s">
        <v>638</v>
      </c>
      <c r="B2859" s="41" t="s">
        <v>569</v>
      </c>
      <c r="C2859" s="41" t="s">
        <v>18</v>
      </c>
      <c r="D2859" s="41" t="s">
        <v>294</v>
      </c>
      <c r="E2859" s="41" t="s">
        <v>294</v>
      </c>
      <c r="F2859" s="41" t="s">
        <v>760</v>
      </c>
      <c r="G2859" s="41">
        <v>5</v>
      </c>
      <c r="H2859" s="41">
        <v>5941.507831248</v>
      </c>
      <c r="I2859" s="41">
        <v>13292</v>
      </c>
      <c r="J2859" s="41">
        <v>120</v>
      </c>
      <c r="K2859" s="41">
        <v>245.90199999999999</v>
      </c>
      <c r="L2859" s="41">
        <v>2.2199999999999998</v>
      </c>
      <c r="M2859" s="41">
        <v>12934</v>
      </c>
      <c r="N2859" s="41">
        <v>16</v>
      </c>
      <c r="O2859" s="41">
        <v>257.38659999999999</v>
      </c>
      <c r="P2859" s="41">
        <v>0.31840000000000002</v>
      </c>
      <c r="Q2859" s="41">
        <v>0</v>
      </c>
      <c r="R2859" s="41">
        <v>0</v>
      </c>
      <c r="S2859" s="41">
        <v>0</v>
      </c>
      <c r="T2859" s="41">
        <v>0</v>
      </c>
      <c r="U2859" s="41">
        <v>13412</v>
      </c>
      <c r="V2859" s="41">
        <v>248.12199999999999</v>
      </c>
      <c r="W2859" s="41">
        <v>12950</v>
      </c>
      <c r="X2859" s="41">
        <v>257.70499999999998</v>
      </c>
    </row>
    <row r="2860" spans="1:24" x14ac:dyDescent="0.35">
      <c r="A2860" s="41" t="s">
        <v>638</v>
      </c>
      <c r="B2860" s="41" t="s">
        <v>569</v>
      </c>
      <c r="C2860" s="41" t="s">
        <v>18</v>
      </c>
      <c r="D2860" s="41" t="s">
        <v>294</v>
      </c>
      <c r="E2860" s="41" t="s">
        <v>294</v>
      </c>
      <c r="F2860" s="41" t="s">
        <v>764</v>
      </c>
      <c r="G2860" s="41">
        <v>9</v>
      </c>
      <c r="H2860" s="41">
        <v>5941.507831248</v>
      </c>
      <c r="I2860" s="41">
        <v>11504</v>
      </c>
      <c r="J2860" s="41">
        <v>11</v>
      </c>
      <c r="K2860" s="41">
        <v>228.92960000000002</v>
      </c>
      <c r="L2860" s="41">
        <v>0.21890000000000001</v>
      </c>
      <c r="M2860" s="41"/>
      <c r="N2860" s="41"/>
      <c r="O2860" s="41"/>
      <c r="P2860" s="41"/>
      <c r="Q2860" s="41">
        <v>0</v>
      </c>
      <c r="R2860" s="41">
        <v>0</v>
      </c>
      <c r="S2860" s="41"/>
      <c r="T2860" s="41"/>
      <c r="U2860" s="41">
        <v>11515</v>
      </c>
      <c r="V2860" s="41">
        <v>229.14850000000001</v>
      </c>
      <c r="W2860" s="41"/>
      <c r="X2860" s="41"/>
    </row>
    <row r="2861" spans="1:24" x14ac:dyDescent="0.35">
      <c r="A2861" s="41" t="s">
        <v>638</v>
      </c>
      <c r="B2861" s="41" t="s">
        <v>569</v>
      </c>
      <c r="C2861" s="41" t="s">
        <v>18</v>
      </c>
      <c r="D2861" s="41" t="s">
        <v>294</v>
      </c>
      <c r="E2861" s="41" t="s">
        <v>294</v>
      </c>
      <c r="F2861" s="41" t="s">
        <v>766</v>
      </c>
      <c r="G2861" s="41">
        <v>11</v>
      </c>
      <c r="H2861" s="41">
        <v>5941.507831248</v>
      </c>
      <c r="I2861" s="41">
        <v>15793</v>
      </c>
      <c r="J2861" s="41">
        <v>8</v>
      </c>
      <c r="K2861" s="41">
        <v>314.28070000000002</v>
      </c>
      <c r="L2861" s="41">
        <v>0.15920000000000001</v>
      </c>
      <c r="M2861" s="41"/>
      <c r="N2861" s="41"/>
      <c r="O2861" s="41"/>
      <c r="P2861" s="41"/>
      <c r="Q2861" s="41">
        <v>0</v>
      </c>
      <c r="R2861" s="41">
        <v>0</v>
      </c>
      <c r="S2861" s="41"/>
      <c r="T2861" s="41"/>
      <c r="U2861" s="41">
        <v>15801</v>
      </c>
      <c r="V2861" s="41">
        <v>314.43990000000002</v>
      </c>
      <c r="W2861" s="41"/>
      <c r="X2861" s="41"/>
    </row>
    <row r="2862" spans="1:24" x14ac:dyDescent="0.35">
      <c r="A2862" s="41" t="s">
        <v>638</v>
      </c>
      <c r="B2862" s="41" t="s">
        <v>569</v>
      </c>
      <c r="C2862" s="41" t="s">
        <v>18</v>
      </c>
      <c r="D2862" s="41" t="s">
        <v>294</v>
      </c>
      <c r="E2862" s="41" t="s">
        <v>294</v>
      </c>
      <c r="F2862" s="41" t="s">
        <v>765</v>
      </c>
      <c r="G2862" s="41">
        <v>10</v>
      </c>
      <c r="H2862" s="41">
        <v>5941.507831248</v>
      </c>
      <c r="I2862" s="41">
        <v>11495</v>
      </c>
      <c r="J2862" s="41">
        <v>20</v>
      </c>
      <c r="K2862" s="41">
        <v>228.75050000000002</v>
      </c>
      <c r="L2862" s="41">
        <v>0.39800000000000002</v>
      </c>
      <c r="M2862" s="41"/>
      <c r="N2862" s="41"/>
      <c r="O2862" s="41"/>
      <c r="P2862" s="41"/>
      <c r="Q2862" s="41">
        <v>0</v>
      </c>
      <c r="R2862" s="41">
        <v>0</v>
      </c>
      <c r="S2862" s="41"/>
      <c r="T2862" s="41"/>
      <c r="U2862" s="41">
        <v>11515</v>
      </c>
      <c r="V2862" s="41">
        <v>229.14850000000001</v>
      </c>
      <c r="W2862" s="41"/>
      <c r="X2862" s="41"/>
    </row>
    <row r="2863" spans="1:24" x14ac:dyDescent="0.35">
      <c r="A2863" s="41" t="s">
        <v>638</v>
      </c>
      <c r="B2863" s="41" t="s">
        <v>569</v>
      </c>
      <c r="C2863" s="41" t="s">
        <v>18</v>
      </c>
      <c r="D2863" s="41" t="s">
        <v>294</v>
      </c>
      <c r="E2863" s="41" t="s">
        <v>294</v>
      </c>
      <c r="F2863" s="41" t="s">
        <v>759</v>
      </c>
      <c r="G2863" s="41">
        <v>4</v>
      </c>
      <c r="H2863" s="41">
        <v>5941.507831248</v>
      </c>
      <c r="I2863" s="41">
        <v>13394</v>
      </c>
      <c r="J2863" s="41">
        <v>23</v>
      </c>
      <c r="K2863" s="41">
        <v>247.78899999999999</v>
      </c>
      <c r="L2863" s="41">
        <v>0.42549999999999999</v>
      </c>
      <c r="M2863" s="41">
        <v>11845</v>
      </c>
      <c r="N2863" s="41">
        <v>12</v>
      </c>
      <c r="O2863" s="41">
        <v>235.71550000000002</v>
      </c>
      <c r="P2863" s="41">
        <v>0.23880000000000001</v>
      </c>
      <c r="Q2863" s="41">
        <v>0</v>
      </c>
      <c r="R2863" s="41">
        <v>0</v>
      </c>
      <c r="S2863" s="41">
        <v>0</v>
      </c>
      <c r="T2863" s="41">
        <v>0</v>
      </c>
      <c r="U2863" s="41">
        <v>13417</v>
      </c>
      <c r="V2863" s="41">
        <v>248.21449999999999</v>
      </c>
      <c r="W2863" s="41">
        <v>11857</v>
      </c>
      <c r="X2863" s="41">
        <v>235.95430000000002</v>
      </c>
    </row>
    <row r="2864" spans="1:24" x14ac:dyDescent="0.35">
      <c r="A2864" s="41" t="s">
        <v>638</v>
      </c>
      <c r="B2864" s="41" t="s">
        <v>569</v>
      </c>
      <c r="C2864" s="41" t="s">
        <v>18</v>
      </c>
      <c r="D2864" s="41" t="s">
        <v>294</v>
      </c>
      <c r="E2864" s="41" t="s">
        <v>294</v>
      </c>
      <c r="F2864" s="41" t="s">
        <v>758</v>
      </c>
      <c r="G2864" s="41">
        <v>3</v>
      </c>
      <c r="H2864" s="41">
        <v>5941.507831248</v>
      </c>
      <c r="I2864" s="41">
        <v>12855</v>
      </c>
      <c r="J2864" s="41">
        <v>27</v>
      </c>
      <c r="K2864" s="41">
        <v>237.8175</v>
      </c>
      <c r="L2864" s="41">
        <v>0.4995</v>
      </c>
      <c r="M2864" s="41">
        <v>13092</v>
      </c>
      <c r="N2864" s="41">
        <v>10</v>
      </c>
      <c r="O2864" s="41">
        <v>260.5308</v>
      </c>
      <c r="P2864" s="41">
        <v>0.19900000000000001</v>
      </c>
      <c r="Q2864" s="41">
        <v>0</v>
      </c>
      <c r="R2864" s="41">
        <v>0</v>
      </c>
      <c r="S2864" s="41">
        <v>0</v>
      </c>
      <c r="T2864" s="41">
        <v>0</v>
      </c>
      <c r="U2864" s="41">
        <v>12882</v>
      </c>
      <c r="V2864" s="41">
        <v>238.31700000000001</v>
      </c>
      <c r="W2864" s="41">
        <v>13102</v>
      </c>
      <c r="X2864" s="41">
        <v>260.72980000000001</v>
      </c>
    </row>
    <row r="2865" spans="1:24" x14ac:dyDescent="0.35">
      <c r="A2865" s="41" t="s">
        <v>638</v>
      </c>
      <c r="B2865" s="41" t="s">
        <v>569</v>
      </c>
      <c r="C2865" s="41" t="s">
        <v>18</v>
      </c>
      <c r="D2865" s="41" t="s">
        <v>294</v>
      </c>
      <c r="E2865" s="41" t="s">
        <v>294</v>
      </c>
      <c r="F2865" s="41" t="s">
        <v>767</v>
      </c>
      <c r="G2865" s="41">
        <v>12</v>
      </c>
      <c r="H2865" s="41">
        <v>5941.507831248</v>
      </c>
      <c r="I2865" s="41">
        <v>12411</v>
      </c>
      <c r="J2865" s="41">
        <v>283</v>
      </c>
      <c r="K2865" s="41">
        <v>246.97890000000001</v>
      </c>
      <c r="L2865" s="41">
        <v>5.6317000000000004</v>
      </c>
      <c r="M2865" s="41"/>
      <c r="N2865" s="41"/>
      <c r="O2865" s="41"/>
      <c r="P2865" s="41"/>
      <c r="Q2865" s="41">
        <v>0</v>
      </c>
      <c r="R2865" s="41">
        <v>0</v>
      </c>
      <c r="S2865" s="41"/>
      <c r="T2865" s="41"/>
      <c r="U2865" s="41">
        <v>12694</v>
      </c>
      <c r="V2865" s="41">
        <v>252.61060000000001</v>
      </c>
      <c r="W2865" s="41"/>
      <c r="X2865" s="41"/>
    </row>
    <row r="2866" spans="1:24" x14ac:dyDescent="0.35">
      <c r="A2866" s="41" t="s">
        <v>638</v>
      </c>
      <c r="B2866" s="41" t="s">
        <v>569</v>
      </c>
      <c r="C2866" s="41" t="s">
        <v>18</v>
      </c>
      <c r="D2866" s="41" t="s">
        <v>294</v>
      </c>
      <c r="E2866" s="41" t="s">
        <v>294</v>
      </c>
      <c r="F2866" s="41" t="s">
        <v>757</v>
      </c>
      <c r="G2866" s="41">
        <v>2</v>
      </c>
      <c r="H2866" s="41">
        <v>5941.507831248</v>
      </c>
      <c r="I2866" s="41">
        <v>10997</v>
      </c>
      <c r="J2866" s="41">
        <v>3</v>
      </c>
      <c r="K2866" s="41">
        <v>203.44449999999998</v>
      </c>
      <c r="L2866" s="41">
        <v>5.5499999999999994E-2</v>
      </c>
      <c r="M2866" s="41">
        <v>13005</v>
      </c>
      <c r="N2866" s="41">
        <v>1448</v>
      </c>
      <c r="O2866" s="41">
        <v>258.79950000000002</v>
      </c>
      <c r="P2866" s="41">
        <v>28.815200000000001</v>
      </c>
      <c r="Q2866" s="41">
        <v>0</v>
      </c>
      <c r="R2866" s="41">
        <v>0</v>
      </c>
      <c r="S2866" s="41">
        <v>0</v>
      </c>
      <c r="T2866" s="41">
        <v>0</v>
      </c>
      <c r="U2866" s="41">
        <v>11000</v>
      </c>
      <c r="V2866" s="41">
        <v>203.49999999999997</v>
      </c>
      <c r="W2866" s="41">
        <v>14453</v>
      </c>
      <c r="X2866" s="41">
        <v>287.61470000000003</v>
      </c>
    </row>
    <row r="2867" spans="1:24" x14ac:dyDescent="0.35">
      <c r="A2867" s="41" t="s">
        <v>638</v>
      </c>
      <c r="B2867" s="41" t="s">
        <v>569</v>
      </c>
      <c r="C2867" s="41" t="s">
        <v>18</v>
      </c>
      <c r="D2867" s="41" t="s">
        <v>294</v>
      </c>
      <c r="E2867" s="41" t="s">
        <v>294</v>
      </c>
      <c r="F2867" s="41" t="s">
        <v>763</v>
      </c>
      <c r="G2867" s="41">
        <v>8</v>
      </c>
      <c r="H2867" s="41">
        <v>5941.507831248</v>
      </c>
      <c r="I2867" s="41">
        <v>11562</v>
      </c>
      <c r="J2867" s="41">
        <v>9</v>
      </c>
      <c r="K2867" s="41">
        <v>230.08380000000002</v>
      </c>
      <c r="L2867" s="41">
        <v>0.17910000000000001</v>
      </c>
      <c r="M2867" s="41"/>
      <c r="N2867" s="41"/>
      <c r="O2867" s="41"/>
      <c r="P2867" s="41"/>
      <c r="Q2867" s="41">
        <v>0</v>
      </c>
      <c r="R2867" s="41">
        <v>0</v>
      </c>
      <c r="S2867" s="41"/>
      <c r="T2867" s="41"/>
      <c r="U2867" s="41">
        <v>11571</v>
      </c>
      <c r="V2867" s="41">
        <v>230.26290000000003</v>
      </c>
      <c r="W2867" s="41"/>
      <c r="X2867" s="41"/>
    </row>
    <row r="2868" spans="1:24" x14ac:dyDescent="0.35">
      <c r="A2868" s="41" t="s">
        <v>638</v>
      </c>
      <c r="B2868" s="41" t="s">
        <v>569</v>
      </c>
      <c r="C2868" s="41" t="s">
        <v>18</v>
      </c>
      <c r="D2868" s="41" t="s">
        <v>294</v>
      </c>
      <c r="E2868" s="41" t="s">
        <v>294</v>
      </c>
      <c r="F2868" s="41" t="s">
        <v>762</v>
      </c>
      <c r="G2868" s="41">
        <v>7</v>
      </c>
      <c r="H2868" s="41">
        <v>5941.507831248</v>
      </c>
      <c r="I2868" s="41">
        <v>13263</v>
      </c>
      <c r="J2868" s="41">
        <v>1551</v>
      </c>
      <c r="K2868" s="41">
        <v>263.93369999999999</v>
      </c>
      <c r="L2868" s="41">
        <v>30.864900000000002</v>
      </c>
      <c r="M2868" s="41">
        <v>0</v>
      </c>
      <c r="N2868" s="41">
        <v>4166</v>
      </c>
      <c r="O2868" s="41">
        <v>0</v>
      </c>
      <c r="P2868" s="41">
        <v>93.734999999999999</v>
      </c>
      <c r="Q2868" s="41">
        <v>0</v>
      </c>
      <c r="R2868" s="41">
        <v>0</v>
      </c>
      <c r="S2868" s="41">
        <v>0</v>
      </c>
      <c r="T2868" s="41">
        <v>0</v>
      </c>
      <c r="U2868" s="41">
        <v>14814</v>
      </c>
      <c r="V2868" s="41">
        <v>294.79859999999996</v>
      </c>
      <c r="W2868" s="41">
        <v>4166</v>
      </c>
      <c r="X2868" s="41">
        <v>93.734999999999999</v>
      </c>
    </row>
    <row r="2869" spans="1:24" x14ac:dyDescent="0.35">
      <c r="A2869" s="41" t="s">
        <v>638</v>
      </c>
      <c r="B2869" s="41" t="s">
        <v>569</v>
      </c>
      <c r="C2869" s="41" t="s">
        <v>18</v>
      </c>
      <c r="D2869" s="41" t="s">
        <v>294</v>
      </c>
      <c r="E2869" s="41" t="s">
        <v>294</v>
      </c>
      <c r="F2869" s="41" t="s">
        <v>761</v>
      </c>
      <c r="G2869" s="41">
        <v>6</v>
      </c>
      <c r="H2869" s="41">
        <v>5941.507831248</v>
      </c>
      <c r="I2869" s="41">
        <v>11588</v>
      </c>
      <c r="J2869" s="41">
        <v>3382</v>
      </c>
      <c r="K2869" s="41">
        <v>230.60120000000001</v>
      </c>
      <c r="L2869" s="41">
        <v>67.3018</v>
      </c>
      <c r="M2869" s="41">
        <v>27249</v>
      </c>
      <c r="N2869" s="41">
        <v>2042</v>
      </c>
      <c r="O2869" s="41">
        <v>613.10249999999996</v>
      </c>
      <c r="P2869" s="41">
        <v>45.945</v>
      </c>
      <c r="Q2869" s="41">
        <v>0</v>
      </c>
      <c r="R2869" s="41">
        <v>0</v>
      </c>
      <c r="S2869" s="41">
        <v>0</v>
      </c>
      <c r="T2869" s="41">
        <v>0</v>
      </c>
      <c r="U2869" s="41">
        <v>14970</v>
      </c>
      <c r="V2869" s="41">
        <v>297.90300000000002</v>
      </c>
      <c r="W2869" s="41">
        <v>29291</v>
      </c>
      <c r="X2869" s="41">
        <v>659.04750000000001</v>
      </c>
    </row>
    <row r="2870" spans="1:24" x14ac:dyDescent="0.35">
      <c r="A2870" s="41" t="s">
        <v>753</v>
      </c>
      <c r="B2870" s="41" t="s">
        <v>605</v>
      </c>
      <c r="C2870" s="41" t="s">
        <v>18</v>
      </c>
      <c r="D2870" s="41" t="s">
        <v>295</v>
      </c>
      <c r="E2870" s="41" t="s">
        <v>295</v>
      </c>
      <c r="F2870" s="41" t="s">
        <v>756</v>
      </c>
      <c r="G2870" s="41">
        <v>1</v>
      </c>
      <c r="H2870" s="41">
        <v>8520.1851444040603</v>
      </c>
      <c r="I2870" s="41">
        <v>9081</v>
      </c>
      <c r="J2870" s="41">
        <v>0</v>
      </c>
      <c r="K2870" s="41">
        <v>167.99849999999998</v>
      </c>
      <c r="L2870" s="41">
        <v>0</v>
      </c>
      <c r="M2870" s="41">
        <v>10482</v>
      </c>
      <c r="N2870" s="41">
        <v>1678</v>
      </c>
      <c r="O2870" s="41">
        <v>208.59180000000001</v>
      </c>
      <c r="P2870" s="41">
        <v>33.392200000000003</v>
      </c>
      <c r="Q2870" s="41">
        <v>0</v>
      </c>
      <c r="R2870" s="41">
        <v>0</v>
      </c>
      <c r="S2870" s="41">
        <v>44</v>
      </c>
      <c r="T2870" s="41">
        <v>0.96799999999999997</v>
      </c>
      <c r="U2870" s="41">
        <v>9081</v>
      </c>
      <c r="V2870" s="41">
        <v>167.99849999999998</v>
      </c>
      <c r="W2870" s="41">
        <v>12204</v>
      </c>
      <c r="X2870" s="41">
        <v>242.952</v>
      </c>
    </row>
    <row r="2871" spans="1:24" x14ac:dyDescent="0.35">
      <c r="A2871" s="41" t="s">
        <v>753</v>
      </c>
      <c r="B2871" s="41" t="s">
        <v>605</v>
      </c>
      <c r="C2871" s="41" t="s">
        <v>18</v>
      </c>
      <c r="D2871" s="41" t="s">
        <v>295</v>
      </c>
      <c r="E2871" s="41" t="s">
        <v>295</v>
      </c>
      <c r="F2871" s="41" t="s">
        <v>760</v>
      </c>
      <c r="G2871" s="41">
        <v>5</v>
      </c>
      <c r="H2871" s="41">
        <v>8520.1851444040603</v>
      </c>
      <c r="I2871" s="41">
        <v>10977</v>
      </c>
      <c r="J2871" s="41">
        <v>3486</v>
      </c>
      <c r="K2871" s="41">
        <v>203.0745</v>
      </c>
      <c r="L2871" s="41">
        <v>64.491</v>
      </c>
      <c r="M2871" s="41">
        <v>9579</v>
      </c>
      <c r="N2871" s="41">
        <v>2691</v>
      </c>
      <c r="O2871" s="41">
        <v>190.62210000000002</v>
      </c>
      <c r="P2871" s="41">
        <v>53.550900000000006</v>
      </c>
      <c r="Q2871" s="41">
        <v>12</v>
      </c>
      <c r="R2871" s="41">
        <v>0.21479999999999999</v>
      </c>
      <c r="S2871" s="41">
        <v>64</v>
      </c>
      <c r="T2871" s="41">
        <v>1.4079999999999999</v>
      </c>
      <c r="U2871" s="41">
        <v>14475</v>
      </c>
      <c r="V2871" s="41">
        <v>267.78030000000001</v>
      </c>
      <c r="W2871" s="41">
        <v>12334</v>
      </c>
      <c r="X2871" s="41">
        <v>245.58100000000002</v>
      </c>
    </row>
    <row r="2872" spans="1:24" x14ac:dyDescent="0.35">
      <c r="A2872" s="41" t="s">
        <v>753</v>
      </c>
      <c r="B2872" s="41" t="s">
        <v>605</v>
      </c>
      <c r="C2872" s="41" t="s">
        <v>18</v>
      </c>
      <c r="D2872" s="41" t="s">
        <v>295</v>
      </c>
      <c r="E2872" s="41" t="s">
        <v>295</v>
      </c>
      <c r="F2872" s="41" t="s">
        <v>764</v>
      </c>
      <c r="G2872" s="41">
        <v>9</v>
      </c>
      <c r="H2872" s="41">
        <v>8520.1851444040603</v>
      </c>
      <c r="I2872" s="41">
        <v>10315</v>
      </c>
      <c r="J2872" s="41">
        <v>4602</v>
      </c>
      <c r="K2872" s="41">
        <v>205.26850000000002</v>
      </c>
      <c r="L2872" s="41">
        <v>91.579800000000006</v>
      </c>
      <c r="M2872" s="41"/>
      <c r="N2872" s="41"/>
      <c r="O2872" s="41"/>
      <c r="P2872" s="41"/>
      <c r="Q2872" s="41">
        <v>26</v>
      </c>
      <c r="R2872" s="41">
        <v>0.46539999999999998</v>
      </c>
      <c r="S2872" s="41"/>
      <c r="T2872" s="41"/>
      <c r="U2872" s="41">
        <v>14943</v>
      </c>
      <c r="V2872" s="41">
        <v>297.31369999999998</v>
      </c>
      <c r="W2872" s="41"/>
      <c r="X2872" s="41"/>
    </row>
    <row r="2873" spans="1:24" x14ac:dyDescent="0.35">
      <c r="A2873" s="41" t="s">
        <v>753</v>
      </c>
      <c r="B2873" s="41" t="s">
        <v>605</v>
      </c>
      <c r="C2873" s="41" t="s">
        <v>18</v>
      </c>
      <c r="D2873" s="41" t="s">
        <v>295</v>
      </c>
      <c r="E2873" s="41" t="s">
        <v>295</v>
      </c>
      <c r="F2873" s="41" t="s">
        <v>766</v>
      </c>
      <c r="G2873" s="41">
        <v>11</v>
      </c>
      <c r="H2873" s="41">
        <v>8520.1851444040603</v>
      </c>
      <c r="I2873" s="41">
        <v>11064</v>
      </c>
      <c r="J2873" s="41">
        <v>165</v>
      </c>
      <c r="K2873" s="41">
        <v>220.17360000000002</v>
      </c>
      <c r="L2873" s="41">
        <v>3.2835000000000001</v>
      </c>
      <c r="M2873" s="41"/>
      <c r="N2873" s="41"/>
      <c r="O2873" s="41"/>
      <c r="P2873" s="41"/>
      <c r="Q2873" s="41">
        <v>114</v>
      </c>
      <c r="R2873" s="41">
        <v>2.0406</v>
      </c>
      <c r="S2873" s="41"/>
      <c r="T2873" s="41"/>
      <c r="U2873" s="41">
        <v>11343</v>
      </c>
      <c r="V2873" s="41">
        <v>225.49770000000004</v>
      </c>
      <c r="W2873" s="41"/>
      <c r="X2873" s="41"/>
    </row>
    <row r="2874" spans="1:24" x14ac:dyDescent="0.35">
      <c r="A2874" s="41" t="s">
        <v>753</v>
      </c>
      <c r="B2874" s="41" t="s">
        <v>605</v>
      </c>
      <c r="C2874" s="41" t="s">
        <v>18</v>
      </c>
      <c r="D2874" s="41" t="s">
        <v>295</v>
      </c>
      <c r="E2874" s="41" t="s">
        <v>295</v>
      </c>
      <c r="F2874" s="41" t="s">
        <v>765</v>
      </c>
      <c r="G2874" s="41">
        <v>10</v>
      </c>
      <c r="H2874" s="41">
        <v>8520.1851444040603</v>
      </c>
      <c r="I2874" s="41">
        <v>10632</v>
      </c>
      <c r="J2874" s="41">
        <v>807</v>
      </c>
      <c r="K2874" s="41">
        <v>211.57680000000002</v>
      </c>
      <c r="L2874" s="41">
        <v>16.0593</v>
      </c>
      <c r="M2874" s="41"/>
      <c r="N2874" s="41"/>
      <c r="O2874" s="41"/>
      <c r="P2874" s="41"/>
      <c r="Q2874" s="41">
        <v>58</v>
      </c>
      <c r="R2874" s="41">
        <v>1.0382</v>
      </c>
      <c r="S2874" s="41"/>
      <c r="T2874" s="41"/>
      <c r="U2874" s="41">
        <v>11497</v>
      </c>
      <c r="V2874" s="41">
        <v>228.67430000000002</v>
      </c>
      <c r="W2874" s="41"/>
      <c r="X2874" s="41"/>
    </row>
    <row r="2875" spans="1:24" x14ac:dyDescent="0.35">
      <c r="A2875" s="41" t="s">
        <v>753</v>
      </c>
      <c r="B2875" s="41" t="s">
        <v>605</v>
      </c>
      <c r="C2875" s="41" t="s">
        <v>18</v>
      </c>
      <c r="D2875" s="41" t="s">
        <v>295</v>
      </c>
      <c r="E2875" s="41" t="s">
        <v>295</v>
      </c>
      <c r="F2875" s="41" t="s">
        <v>759</v>
      </c>
      <c r="G2875" s="41">
        <v>4</v>
      </c>
      <c r="H2875" s="41">
        <v>8520.1851444040603</v>
      </c>
      <c r="I2875" s="41">
        <v>7787</v>
      </c>
      <c r="J2875" s="41">
        <v>451</v>
      </c>
      <c r="K2875" s="41">
        <v>144.05949999999999</v>
      </c>
      <c r="L2875" s="41">
        <v>8.3434999999999988</v>
      </c>
      <c r="M2875" s="41">
        <v>10520</v>
      </c>
      <c r="N2875" s="41">
        <v>1676</v>
      </c>
      <c r="O2875" s="41">
        <v>209.34800000000001</v>
      </c>
      <c r="P2875" s="41">
        <v>33.352400000000003</v>
      </c>
      <c r="Q2875" s="41">
        <v>20</v>
      </c>
      <c r="R2875" s="41">
        <v>0.35799999999999998</v>
      </c>
      <c r="S2875" s="41">
        <v>157</v>
      </c>
      <c r="T2875" s="41">
        <v>3.4540000000000002</v>
      </c>
      <c r="U2875" s="41">
        <v>8258</v>
      </c>
      <c r="V2875" s="41">
        <v>152.761</v>
      </c>
      <c r="W2875" s="41">
        <v>12353</v>
      </c>
      <c r="X2875" s="41">
        <v>246.15440000000001</v>
      </c>
    </row>
    <row r="2876" spans="1:24" x14ac:dyDescent="0.35">
      <c r="A2876" s="41" t="s">
        <v>753</v>
      </c>
      <c r="B2876" s="41" t="s">
        <v>605</v>
      </c>
      <c r="C2876" s="41" t="s">
        <v>18</v>
      </c>
      <c r="D2876" s="41" t="s">
        <v>295</v>
      </c>
      <c r="E2876" s="41" t="s">
        <v>295</v>
      </c>
      <c r="F2876" s="41" t="s">
        <v>758</v>
      </c>
      <c r="G2876" s="41">
        <v>3</v>
      </c>
      <c r="H2876" s="41">
        <v>8520.1851444040603</v>
      </c>
      <c r="I2876" s="41">
        <v>11042</v>
      </c>
      <c r="J2876" s="41">
        <v>0</v>
      </c>
      <c r="K2876" s="41">
        <v>204.27699999999999</v>
      </c>
      <c r="L2876" s="41">
        <v>0</v>
      </c>
      <c r="M2876" s="41">
        <v>11878</v>
      </c>
      <c r="N2876" s="41">
        <v>2144</v>
      </c>
      <c r="O2876" s="41">
        <v>236.37220000000002</v>
      </c>
      <c r="P2876" s="41">
        <v>42.665600000000005</v>
      </c>
      <c r="Q2876" s="41">
        <v>0</v>
      </c>
      <c r="R2876" s="41">
        <v>0</v>
      </c>
      <c r="S2876" s="41">
        <v>93</v>
      </c>
      <c r="T2876" s="41">
        <v>2.0459999999999998</v>
      </c>
      <c r="U2876" s="41">
        <v>11042</v>
      </c>
      <c r="V2876" s="41">
        <v>204.27699999999999</v>
      </c>
      <c r="W2876" s="41">
        <v>14115</v>
      </c>
      <c r="X2876" s="41">
        <v>281.0838</v>
      </c>
    </row>
    <row r="2877" spans="1:24" x14ac:dyDescent="0.35">
      <c r="A2877" s="41" t="s">
        <v>753</v>
      </c>
      <c r="B2877" s="41" t="s">
        <v>605</v>
      </c>
      <c r="C2877" s="41" t="s">
        <v>18</v>
      </c>
      <c r="D2877" s="41" t="s">
        <v>295</v>
      </c>
      <c r="E2877" s="41" t="s">
        <v>295</v>
      </c>
      <c r="F2877" s="41" t="s">
        <v>767</v>
      </c>
      <c r="G2877" s="41">
        <v>12</v>
      </c>
      <c r="H2877" s="41">
        <v>8520.1851444040603</v>
      </c>
      <c r="I2877" s="41">
        <v>13693</v>
      </c>
      <c r="J2877" s="41">
        <v>3137</v>
      </c>
      <c r="K2877" s="41">
        <v>272.4907</v>
      </c>
      <c r="L2877" s="41">
        <v>62.426300000000005</v>
      </c>
      <c r="M2877" s="41"/>
      <c r="N2877" s="41"/>
      <c r="O2877" s="41"/>
      <c r="P2877" s="41"/>
      <c r="Q2877" s="41">
        <v>58</v>
      </c>
      <c r="R2877" s="41">
        <v>1.0382</v>
      </c>
      <c r="S2877" s="41"/>
      <c r="T2877" s="41"/>
      <c r="U2877" s="41">
        <v>16888</v>
      </c>
      <c r="V2877" s="41">
        <v>335.95520000000005</v>
      </c>
      <c r="W2877" s="41"/>
      <c r="X2877" s="41"/>
    </row>
    <row r="2878" spans="1:24" x14ac:dyDescent="0.35">
      <c r="A2878" s="41" t="s">
        <v>753</v>
      </c>
      <c r="B2878" s="41" t="s">
        <v>605</v>
      </c>
      <c r="C2878" s="41" t="s">
        <v>18</v>
      </c>
      <c r="D2878" s="41" t="s">
        <v>295</v>
      </c>
      <c r="E2878" s="41" t="s">
        <v>295</v>
      </c>
      <c r="F2878" s="41" t="s">
        <v>757</v>
      </c>
      <c r="G2878" s="41">
        <v>2</v>
      </c>
      <c r="H2878" s="41">
        <v>8520.1851444040603</v>
      </c>
      <c r="I2878" s="41">
        <v>12379</v>
      </c>
      <c r="J2878" s="41">
        <v>0</v>
      </c>
      <c r="K2878" s="41">
        <v>229.01149999999998</v>
      </c>
      <c r="L2878" s="41">
        <v>0</v>
      </c>
      <c r="M2878" s="41">
        <v>9320</v>
      </c>
      <c r="N2878" s="41">
        <v>384</v>
      </c>
      <c r="O2878" s="41">
        <v>185.46800000000002</v>
      </c>
      <c r="P2878" s="41">
        <v>7.6416000000000004</v>
      </c>
      <c r="Q2878" s="41">
        <v>0</v>
      </c>
      <c r="R2878" s="41">
        <v>0</v>
      </c>
      <c r="S2878" s="41">
        <v>44</v>
      </c>
      <c r="T2878" s="41">
        <v>0.96799999999999997</v>
      </c>
      <c r="U2878" s="41">
        <v>12379</v>
      </c>
      <c r="V2878" s="41">
        <v>229.01149999999998</v>
      </c>
      <c r="W2878" s="41">
        <v>9748</v>
      </c>
      <c r="X2878" s="41">
        <v>194.07760000000002</v>
      </c>
    </row>
    <row r="2879" spans="1:24" x14ac:dyDescent="0.35">
      <c r="A2879" s="41" t="s">
        <v>753</v>
      </c>
      <c r="B2879" s="41" t="s">
        <v>605</v>
      </c>
      <c r="C2879" s="41" t="s">
        <v>18</v>
      </c>
      <c r="D2879" s="41" t="s">
        <v>295</v>
      </c>
      <c r="E2879" s="41" t="s">
        <v>295</v>
      </c>
      <c r="F2879" s="41" t="s">
        <v>763</v>
      </c>
      <c r="G2879" s="41">
        <v>8</v>
      </c>
      <c r="H2879" s="41">
        <v>8520.1851444040603</v>
      </c>
      <c r="I2879" s="41">
        <v>12065</v>
      </c>
      <c r="J2879" s="41">
        <v>7703</v>
      </c>
      <c r="K2879" s="41">
        <v>240.09350000000001</v>
      </c>
      <c r="L2879" s="41">
        <v>153.28970000000001</v>
      </c>
      <c r="M2879" s="41"/>
      <c r="N2879" s="41"/>
      <c r="O2879" s="41"/>
      <c r="P2879" s="41"/>
      <c r="Q2879" s="41">
        <v>32</v>
      </c>
      <c r="R2879" s="41">
        <v>0.57279999999999998</v>
      </c>
      <c r="S2879" s="41"/>
      <c r="T2879" s="41"/>
      <c r="U2879" s="41">
        <v>19800</v>
      </c>
      <c r="V2879" s="41">
        <v>393.95599999999996</v>
      </c>
      <c r="W2879" s="41"/>
      <c r="X2879" s="41"/>
    </row>
    <row r="2880" spans="1:24" x14ac:dyDescent="0.35">
      <c r="A2880" s="41" t="s">
        <v>753</v>
      </c>
      <c r="B2880" s="41" t="s">
        <v>605</v>
      </c>
      <c r="C2880" s="41" t="s">
        <v>18</v>
      </c>
      <c r="D2880" s="41" t="s">
        <v>295</v>
      </c>
      <c r="E2880" s="41" t="s">
        <v>295</v>
      </c>
      <c r="F2880" s="41" t="s">
        <v>762</v>
      </c>
      <c r="G2880" s="41">
        <v>7</v>
      </c>
      <c r="H2880" s="41">
        <v>8520.1851444040603</v>
      </c>
      <c r="I2880" s="41">
        <v>12700</v>
      </c>
      <c r="J2880" s="41">
        <v>12803</v>
      </c>
      <c r="K2880" s="41">
        <v>252.73000000000002</v>
      </c>
      <c r="L2880" s="41">
        <v>254.77970000000002</v>
      </c>
      <c r="M2880" s="41">
        <v>0</v>
      </c>
      <c r="N2880" s="41">
        <v>3493</v>
      </c>
      <c r="O2880" s="41">
        <v>0</v>
      </c>
      <c r="P2880" s="41">
        <v>78.592500000000001</v>
      </c>
      <c r="Q2880" s="41">
        <v>31225</v>
      </c>
      <c r="R2880" s="41">
        <v>558.92750000000001</v>
      </c>
      <c r="S2880" s="41">
        <v>98</v>
      </c>
      <c r="T2880" s="41">
        <v>2.1560000000000001</v>
      </c>
      <c r="U2880" s="41">
        <v>56728</v>
      </c>
      <c r="V2880" s="41">
        <v>1066.4372000000001</v>
      </c>
      <c r="W2880" s="41">
        <v>3591</v>
      </c>
      <c r="X2880" s="41">
        <v>80.748500000000007</v>
      </c>
    </row>
    <row r="2881" spans="1:24" x14ac:dyDescent="0.35">
      <c r="A2881" s="41" t="s">
        <v>753</v>
      </c>
      <c r="B2881" s="41" t="s">
        <v>605</v>
      </c>
      <c r="C2881" s="41" t="s">
        <v>18</v>
      </c>
      <c r="D2881" s="41" t="s">
        <v>295</v>
      </c>
      <c r="E2881" s="41" t="s">
        <v>295</v>
      </c>
      <c r="F2881" s="41" t="s">
        <v>761</v>
      </c>
      <c r="G2881" s="41">
        <v>6</v>
      </c>
      <c r="H2881" s="41">
        <v>8520.1851444040603</v>
      </c>
      <c r="I2881" s="41">
        <v>10527</v>
      </c>
      <c r="J2881" s="41">
        <v>4644</v>
      </c>
      <c r="K2881" s="41">
        <v>209.4873</v>
      </c>
      <c r="L2881" s="41">
        <v>92.415599999999998</v>
      </c>
      <c r="M2881" s="41">
        <v>9188</v>
      </c>
      <c r="N2881" s="41">
        <v>5043</v>
      </c>
      <c r="O2881" s="41">
        <v>206.73</v>
      </c>
      <c r="P2881" s="41">
        <v>113.4675</v>
      </c>
      <c r="Q2881" s="41">
        <v>8</v>
      </c>
      <c r="R2881" s="41">
        <v>0.14319999999999999</v>
      </c>
      <c r="S2881" s="41">
        <v>278</v>
      </c>
      <c r="T2881" s="41">
        <v>6.1159999999999997</v>
      </c>
      <c r="U2881" s="41">
        <v>15179</v>
      </c>
      <c r="V2881" s="41">
        <v>302.04609999999997</v>
      </c>
      <c r="W2881" s="41">
        <v>14509</v>
      </c>
      <c r="X2881" s="41">
        <v>326.31349999999998</v>
      </c>
    </row>
    <row r="2882" spans="1:24" x14ac:dyDescent="0.35">
      <c r="A2882" s="41" t="s">
        <v>296</v>
      </c>
      <c r="B2882" s="41" t="s">
        <v>429</v>
      </c>
      <c r="C2882" s="41" t="s">
        <v>22</v>
      </c>
      <c r="D2882" s="41" t="s">
        <v>297</v>
      </c>
      <c r="E2882" s="41" t="s">
        <v>297</v>
      </c>
      <c r="F2882" s="41" t="s">
        <v>756</v>
      </c>
      <c r="G2882" s="41">
        <v>1</v>
      </c>
      <c r="H2882" s="41">
        <v>5015.6652472400001</v>
      </c>
      <c r="I2882" s="41">
        <v>5082</v>
      </c>
      <c r="J2882" s="41">
        <v>0</v>
      </c>
      <c r="K2882" s="41">
        <v>94.016999999999996</v>
      </c>
      <c r="L2882" s="41">
        <v>0</v>
      </c>
      <c r="M2882" s="41">
        <v>3338</v>
      </c>
      <c r="N2882" s="41">
        <v>16</v>
      </c>
      <c r="O2882" s="41">
        <v>66.426200000000009</v>
      </c>
      <c r="P2882" s="41">
        <v>0.31840000000000002</v>
      </c>
      <c r="Q2882" s="41">
        <v>2964</v>
      </c>
      <c r="R2882" s="41">
        <v>53.055599999999998</v>
      </c>
      <c r="S2882" s="41">
        <v>15455</v>
      </c>
      <c r="T2882" s="41">
        <v>340.01</v>
      </c>
      <c r="U2882" s="41">
        <v>8046</v>
      </c>
      <c r="V2882" s="41">
        <v>147.07259999999999</v>
      </c>
      <c r="W2882" s="41">
        <v>18809</v>
      </c>
      <c r="X2882" s="41">
        <v>406.75459999999998</v>
      </c>
    </row>
    <row r="2883" spans="1:24" x14ac:dyDescent="0.35">
      <c r="A2883" s="41" t="s">
        <v>296</v>
      </c>
      <c r="B2883" s="41" t="s">
        <v>429</v>
      </c>
      <c r="C2883" s="41" t="s">
        <v>22</v>
      </c>
      <c r="D2883" s="41" t="s">
        <v>297</v>
      </c>
      <c r="E2883" s="41" t="s">
        <v>297</v>
      </c>
      <c r="F2883" s="41" t="s">
        <v>760</v>
      </c>
      <c r="G2883" s="41">
        <v>5</v>
      </c>
      <c r="H2883" s="41">
        <v>5015.6652472400001</v>
      </c>
      <c r="I2883" s="41">
        <v>2574</v>
      </c>
      <c r="J2883" s="41">
        <v>0</v>
      </c>
      <c r="K2883" s="41">
        <v>47.619</v>
      </c>
      <c r="L2883" s="41">
        <v>0</v>
      </c>
      <c r="M2883" s="41">
        <v>3150</v>
      </c>
      <c r="N2883" s="41">
        <v>0</v>
      </c>
      <c r="O2883" s="41">
        <v>62.685000000000002</v>
      </c>
      <c r="P2883" s="41">
        <v>0</v>
      </c>
      <c r="Q2883" s="41">
        <v>19687</v>
      </c>
      <c r="R2883" s="41">
        <v>352.39729999999997</v>
      </c>
      <c r="S2883" s="41">
        <v>4041</v>
      </c>
      <c r="T2883" s="41">
        <v>88.902000000000001</v>
      </c>
      <c r="U2883" s="41">
        <v>22261</v>
      </c>
      <c r="V2883" s="41">
        <v>400.0163</v>
      </c>
      <c r="W2883" s="41">
        <v>7191</v>
      </c>
      <c r="X2883" s="41">
        <v>151.58699999999999</v>
      </c>
    </row>
    <row r="2884" spans="1:24" x14ac:dyDescent="0.35">
      <c r="A2884" s="41" t="s">
        <v>296</v>
      </c>
      <c r="B2884" s="41" t="s">
        <v>429</v>
      </c>
      <c r="C2884" s="41" t="s">
        <v>22</v>
      </c>
      <c r="D2884" s="41" t="s">
        <v>297</v>
      </c>
      <c r="E2884" s="41" t="s">
        <v>297</v>
      </c>
      <c r="F2884" s="41" t="s">
        <v>764</v>
      </c>
      <c r="G2884" s="41">
        <v>9</v>
      </c>
      <c r="H2884" s="41">
        <v>5015.6652472400001</v>
      </c>
      <c r="I2884" s="41">
        <v>5060</v>
      </c>
      <c r="J2884" s="41">
        <v>30</v>
      </c>
      <c r="K2884" s="41">
        <v>100.694</v>
      </c>
      <c r="L2884" s="41">
        <v>0.59699999999999998</v>
      </c>
      <c r="M2884" s="41"/>
      <c r="N2884" s="41"/>
      <c r="O2884" s="41"/>
      <c r="P2884" s="41"/>
      <c r="Q2884" s="41">
        <v>3388</v>
      </c>
      <c r="R2884" s="41">
        <v>60.645200000000003</v>
      </c>
      <c r="S2884" s="41"/>
      <c r="T2884" s="41"/>
      <c r="U2884" s="41">
        <v>8478</v>
      </c>
      <c r="V2884" s="41">
        <v>161.93619999999999</v>
      </c>
      <c r="W2884" s="41"/>
      <c r="X2884" s="41"/>
    </row>
    <row r="2885" spans="1:24" x14ac:dyDescent="0.35">
      <c r="A2885" s="41" t="s">
        <v>296</v>
      </c>
      <c r="B2885" s="41" t="s">
        <v>429</v>
      </c>
      <c r="C2885" s="41" t="s">
        <v>22</v>
      </c>
      <c r="D2885" s="41" t="s">
        <v>297</v>
      </c>
      <c r="E2885" s="41" t="s">
        <v>297</v>
      </c>
      <c r="F2885" s="41" t="s">
        <v>766</v>
      </c>
      <c r="G2885" s="41">
        <v>11</v>
      </c>
      <c r="H2885" s="41">
        <v>5015.6652472400001</v>
      </c>
      <c r="I2885" s="41">
        <v>3574</v>
      </c>
      <c r="J2885" s="41">
        <v>0</v>
      </c>
      <c r="K2885" s="41">
        <v>71.122600000000006</v>
      </c>
      <c r="L2885" s="41">
        <v>0</v>
      </c>
      <c r="M2885" s="41"/>
      <c r="N2885" s="41"/>
      <c r="O2885" s="41"/>
      <c r="P2885" s="41"/>
      <c r="Q2885" s="41">
        <v>6022</v>
      </c>
      <c r="R2885" s="41">
        <v>107.7938</v>
      </c>
      <c r="S2885" s="41"/>
      <c r="T2885" s="41"/>
      <c r="U2885" s="41">
        <v>9596</v>
      </c>
      <c r="V2885" s="41">
        <v>178.91640000000001</v>
      </c>
      <c r="W2885" s="41"/>
      <c r="X2885" s="41"/>
    </row>
    <row r="2886" spans="1:24" x14ac:dyDescent="0.35">
      <c r="A2886" s="41" t="s">
        <v>296</v>
      </c>
      <c r="B2886" s="41" t="s">
        <v>429</v>
      </c>
      <c r="C2886" s="41" t="s">
        <v>22</v>
      </c>
      <c r="D2886" s="41" t="s">
        <v>297</v>
      </c>
      <c r="E2886" s="41" t="s">
        <v>297</v>
      </c>
      <c r="F2886" s="41" t="s">
        <v>765</v>
      </c>
      <c r="G2886" s="41">
        <v>10</v>
      </c>
      <c r="H2886" s="41">
        <v>5015.6652472400001</v>
      </c>
      <c r="I2886" s="41">
        <v>10196</v>
      </c>
      <c r="J2886" s="41">
        <v>9</v>
      </c>
      <c r="K2886" s="41">
        <v>202.90040000000002</v>
      </c>
      <c r="L2886" s="41">
        <v>0.17910000000000001</v>
      </c>
      <c r="M2886" s="41"/>
      <c r="N2886" s="41"/>
      <c r="O2886" s="41"/>
      <c r="P2886" s="41"/>
      <c r="Q2886" s="41">
        <v>14389</v>
      </c>
      <c r="R2886" s="41">
        <v>257.56310000000002</v>
      </c>
      <c r="S2886" s="41"/>
      <c r="T2886" s="41"/>
      <c r="U2886" s="41">
        <v>24594</v>
      </c>
      <c r="V2886" s="41">
        <v>460.64260000000002</v>
      </c>
      <c r="W2886" s="41"/>
      <c r="X2886" s="41"/>
    </row>
    <row r="2887" spans="1:24" x14ac:dyDescent="0.35">
      <c r="A2887" s="41" t="s">
        <v>296</v>
      </c>
      <c r="B2887" s="41" t="s">
        <v>429</v>
      </c>
      <c r="C2887" s="41" t="s">
        <v>22</v>
      </c>
      <c r="D2887" s="41" t="s">
        <v>297</v>
      </c>
      <c r="E2887" s="41" t="s">
        <v>297</v>
      </c>
      <c r="F2887" s="41" t="s">
        <v>759</v>
      </c>
      <c r="G2887" s="41">
        <v>4</v>
      </c>
      <c r="H2887" s="41">
        <v>5015.6652472400001</v>
      </c>
      <c r="I2887" s="41">
        <v>2837</v>
      </c>
      <c r="J2887" s="41">
        <v>0</v>
      </c>
      <c r="K2887" s="41">
        <v>52.484499999999997</v>
      </c>
      <c r="L2887" s="41">
        <v>0</v>
      </c>
      <c r="M2887" s="41">
        <v>3362</v>
      </c>
      <c r="N2887" s="41">
        <v>15</v>
      </c>
      <c r="O2887" s="41">
        <v>66.903800000000004</v>
      </c>
      <c r="P2887" s="41">
        <v>0.29849999999999999</v>
      </c>
      <c r="Q2887" s="41">
        <v>5985</v>
      </c>
      <c r="R2887" s="41">
        <v>107.1315</v>
      </c>
      <c r="S2887" s="41">
        <v>22026</v>
      </c>
      <c r="T2887" s="41">
        <v>484.572</v>
      </c>
      <c r="U2887" s="41">
        <v>8822</v>
      </c>
      <c r="V2887" s="41">
        <v>159.61599999999999</v>
      </c>
      <c r="W2887" s="41">
        <v>25403</v>
      </c>
      <c r="X2887" s="41">
        <v>551.77430000000004</v>
      </c>
    </row>
    <row r="2888" spans="1:24" x14ac:dyDescent="0.35">
      <c r="A2888" s="41" t="s">
        <v>296</v>
      </c>
      <c r="B2888" s="41" t="s">
        <v>429</v>
      </c>
      <c r="C2888" s="41" t="s">
        <v>22</v>
      </c>
      <c r="D2888" s="41" t="s">
        <v>297</v>
      </c>
      <c r="E2888" s="41" t="s">
        <v>297</v>
      </c>
      <c r="F2888" s="41" t="s">
        <v>758</v>
      </c>
      <c r="G2888" s="41">
        <v>3</v>
      </c>
      <c r="H2888" s="41">
        <v>5015.6652472400001</v>
      </c>
      <c r="I2888" s="41">
        <v>5627</v>
      </c>
      <c r="J2888" s="41">
        <v>0</v>
      </c>
      <c r="K2888" s="41">
        <v>104.09949999999999</v>
      </c>
      <c r="L2888" s="41">
        <v>0</v>
      </c>
      <c r="M2888" s="41">
        <v>3782</v>
      </c>
      <c r="N2888" s="41">
        <v>0</v>
      </c>
      <c r="O2888" s="41">
        <v>75.261800000000008</v>
      </c>
      <c r="P2888" s="41">
        <v>0</v>
      </c>
      <c r="Q2888" s="41">
        <v>3270</v>
      </c>
      <c r="R2888" s="41">
        <v>58.533000000000001</v>
      </c>
      <c r="S2888" s="41">
        <v>3469</v>
      </c>
      <c r="T2888" s="41">
        <v>76.317999999999998</v>
      </c>
      <c r="U2888" s="41">
        <v>8897</v>
      </c>
      <c r="V2888" s="41">
        <v>162.63249999999999</v>
      </c>
      <c r="W2888" s="41">
        <v>7251</v>
      </c>
      <c r="X2888" s="41">
        <v>151.57980000000001</v>
      </c>
    </row>
    <row r="2889" spans="1:24" x14ac:dyDescent="0.35">
      <c r="A2889" s="41" t="s">
        <v>296</v>
      </c>
      <c r="B2889" s="41" t="s">
        <v>429</v>
      </c>
      <c r="C2889" s="41" t="s">
        <v>22</v>
      </c>
      <c r="D2889" s="41" t="s">
        <v>297</v>
      </c>
      <c r="E2889" s="41" t="s">
        <v>297</v>
      </c>
      <c r="F2889" s="41" t="s">
        <v>767</v>
      </c>
      <c r="G2889" s="41">
        <v>12</v>
      </c>
      <c r="H2889" s="41">
        <v>5015.6652472400001</v>
      </c>
      <c r="I2889" s="41">
        <v>3511</v>
      </c>
      <c r="J2889" s="41">
        <v>6</v>
      </c>
      <c r="K2889" s="41">
        <v>69.868900000000011</v>
      </c>
      <c r="L2889" s="41">
        <v>0.11940000000000001</v>
      </c>
      <c r="M2889" s="41"/>
      <c r="N2889" s="41"/>
      <c r="O2889" s="41"/>
      <c r="P2889" s="41"/>
      <c r="Q2889" s="41">
        <v>5055</v>
      </c>
      <c r="R2889" s="41">
        <v>90.484499999999997</v>
      </c>
      <c r="S2889" s="41"/>
      <c r="T2889" s="41"/>
      <c r="U2889" s="41">
        <v>8572</v>
      </c>
      <c r="V2889" s="41">
        <v>160.47280000000001</v>
      </c>
      <c r="W2889" s="41"/>
      <c r="X2889" s="41"/>
    </row>
    <row r="2890" spans="1:24" x14ac:dyDescent="0.35">
      <c r="A2890" s="41" t="s">
        <v>296</v>
      </c>
      <c r="B2890" s="41" t="s">
        <v>429</v>
      </c>
      <c r="C2890" s="41" t="s">
        <v>22</v>
      </c>
      <c r="D2890" s="41" t="s">
        <v>297</v>
      </c>
      <c r="E2890" s="41" t="s">
        <v>297</v>
      </c>
      <c r="F2890" s="41" t="s">
        <v>757</v>
      </c>
      <c r="G2890" s="41">
        <v>2</v>
      </c>
      <c r="H2890" s="41">
        <v>5015.6652472400001</v>
      </c>
      <c r="I2890" s="41">
        <v>3531</v>
      </c>
      <c r="J2890" s="41">
        <v>0</v>
      </c>
      <c r="K2890" s="41">
        <v>65.323499999999996</v>
      </c>
      <c r="L2890" s="41">
        <v>0</v>
      </c>
      <c r="M2890" s="41">
        <v>3034</v>
      </c>
      <c r="N2890" s="41">
        <v>14</v>
      </c>
      <c r="O2890" s="41">
        <v>60.376600000000003</v>
      </c>
      <c r="P2890" s="41">
        <v>0.27860000000000001</v>
      </c>
      <c r="Q2890" s="41">
        <v>13707</v>
      </c>
      <c r="R2890" s="41">
        <v>245.3553</v>
      </c>
      <c r="S2890" s="41">
        <v>3987</v>
      </c>
      <c r="T2890" s="41">
        <v>87.713999999999999</v>
      </c>
      <c r="U2890" s="41">
        <v>17238</v>
      </c>
      <c r="V2890" s="41">
        <v>310.67880000000002</v>
      </c>
      <c r="W2890" s="41">
        <v>7035</v>
      </c>
      <c r="X2890" s="41">
        <v>148.36920000000001</v>
      </c>
    </row>
    <row r="2891" spans="1:24" x14ac:dyDescent="0.35">
      <c r="A2891" s="41" t="s">
        <v>296</v>
      </c>
      <c r="B2891" s="41" t="s">
        <v>429</v>
      </c>
      <c r="C2891" s="41" t="s">
        <v>22</v>
      </c>
      <c r="D2891" s="41" t="s">
        <v>297</v>
      </c>
      <c r="E2891" s="41" t="s">
        <v>297</v>
      </c>
      <c r="F2891" s="41" t="s">
        <v>763</v>
      </c>
      <c r="G2891" s="41">
        <v>8</v>
      </c>
      <c r="H2891" s="41">
        <v>5015.6652472400001</v>
      </c>
      <c r="I2891" s="41">
        <v>4558</v>
      </c>
      <c r="J2891" s="41">
        <v>5</v>
      </c>
      <c r="K2891" s="41">
        <v>90.7042</v>
      </c>
      <c r="L2891" s="41">
        <v>9.9500000000000005E-2</v>
      </c>
      <c r="M2891" s="41"/>
      <c r="N2891" s="41"/>
      <c r="O2891" s="41"/>
      <c r="P2891" s="41"/>
      <c r="Q2891" s="41">
        <v>4951</v>
      </c>
      <c r="R2891" s="41">
        <v>88.622900000000001</v>
      </c>
      <c r="S2891" s="41"/>
      <c r="T2891" s="41"/>
      <c r="U2891" s="41">
        <v>9514</v>
      </c>
      <c r="V2891" s="41">
        <v>179.42660000000001</v>
      </c>
      <c r="W2891" s="41"/>
      <c r="X2891" s="41"/>
    </row>
    <row r="2892" spans="1:24" x14ac:dyDescent="0.35">
      <c r="A2892" s="41" t="s">
        <v>296</v>
      </c>
      <c r="B2892" s="41" t="s">
        <v>429</v>
      </c>
      <c r="C2892" s="41" t="s">
        <v>22</v>
      </c>
      <c r="D2892" s="41" t="s">
        <v>297</v>
      </c>
      <c r="E2892" s="41" t="s">
        <v>297</v>
      </c>
      <c r="F2892" s="41" t="s">
        <v>762</v>
      </c>
      <c r="G2892" s="41">
        <v>7</v>
      </c>
      <c r="H2892" s="41">
        <v>5015.6652472400001</v>
      </c>
      <c r="I2892" s="41">
        <v>3777</v>
      </c>
      <c r="J2892" s="41">
        <v>80</v>
      </c>
      <c r="K2892" s="41">
        <v>75.162300000000002</v>
      </c>
      <c r="L2892" s="41">
        <v>1.5920000000000001</v>
      </c>
      <c r="M2892" s="41">
        <v>0</v>
      </c>
      <c r="N2892" s="41">
        <v>0</v>
      </c>
      <c r="O2892" s="41">
        <v>0</v>
      </c>
      <c r="P2892" s="41">
        <v>0</v>
      </c>
      <c r="Q2892" s="41">
        <v>8865</v>
      </c>
      <c r="R2892" s="41">
        <v>158.68350000000001</v>
      </c>
      <c r="S2892" s="41">
        <v>6680</v>
      </c>
      <c r="T2892" s="41">
        <v>146.96</v>
      </c>
      <c r="U2892" s="41">
        <v>12722</v>
      </c>
      <c r="V2892" s="41">
        <v>235.43780000000001</v>
      </c>
      <c r="W2892" s="41">
        <v>6680</v>
      </c>
      <c r="X2892" s="41">
        <v>146.96</v>
      </c>
    </row>
    <row r="2893" spans="1:24" x14ac:dyDescent="0.35">
      <c r="A2893" s="41" t="s">
        <v>296</v>
      </c>
      <c r="B2893" s="41" t="s">
        <v>429</v>
      </c>
      <c r="C2893" s="41" t="s">
        <v>22</v>
      </c>
      <c r="D2893" s="41" t="s">
        <v>297</v>
      </c>
      <c r="E2893" s="41" t="s">
        <v>297</v>
      </c>
      <c r="F2893" s="41" t="s">
        <v>761</v>
      </c>
      <c r="G2893" s="41">
        <v>6</v>
      </c>
      <c r="H2893" s="41">
        <v>5015.6652472400001</v>
      </c>
      <c r="I2893" s="41">
        <v>3312</v>
      </c>
      <c r="J2893" s="41">
        <v>0</v>
      </c>
      <c r="K2893" s="41">
        <v>65.908799999999999</v>
      </c>
      <c r="L2893" s="41">
        <v>0</v>
      </c>
      <c r="M2893" s="41">
        <v>2958</v>
      </c>
      <c r="N2893" s="41">
        <v>0</v>
      </c>
      <c r="O2893" s="41">
        <v>66.554999999999993</v>
      </c>
      <c r="P2893" s="41">
        <v>0</v>
      </c>
      <c r="Q2893" s="41">
        <v>5023</v>
      </c>
      <c r="R2893" s="41">
        <v>89.911699999999996</v>
      </c>
      <c r="S2893" s="41">
        <v>7576</v>
      </c>
      <c r="T2893" s="41">
        <v>166.672</v>
      </c>
      <c r="U2893" s="41">
        <v>8335</v>
      </c>
      <c r="V2893" s="41">
        <v>155.82049999999998</v>
      </c>
      <c r="W2893" s="41">
        <v>10534</v>
      </c>
      <c r="X2893" s="41">
        <v>233.22699999999998</v>
      </c>
    </row>
    <row r="2894" spans="1:24" x14ac:dyDescent="0.35">
      <c r="A2894" s="41" t="s">
        <v>630</v>
      </c>
      <c r="B2894" s="41" t="s">
        <v>489</v>
      </c>
      <c r="C2894" s="41" t="s">
        <v>18</v>
      </c>
      <c r="D2894" s="41" t="s">
        <v>368</v>
      </c>
      <c r="E2894" s="41" t="s">
        <v>368</v>
      </c>
      <c r="F2894" s="41" t="s">
        <v>756</v>
      </c>
      <c r="G2894" s="41">
        <v>1</v>
      </c>
      <c r="H2894" s="41">
        <v>6819.9300865926398</v>
      </c>
      <c r="I2894" s="41">
        <v>5902</v>
      </c>
      <c r="J2894" s="41">
        <v>960</v>
      </c>
      <c r="K2894" s="41">
        <v>109.187</v>
      </c>
      <c r="L2894" s="41">
        <v>17.759999999999998</v>
      </c>
      <c r="M2894" s="41">
        <v>8395</v>
      </c>
      <c r="N2894" s="41">
        <v>472</v>
      </c>
      <c r="O2894" s="41">
        <v>167.06050000000002</v>
      </c>
      <c r="P2894" s="41">
        <v>9.3928000000000011</v>
      </c>
      <c r="Q2894" s="41">
        <v>0</v>
      </c>
      <c r="R2894" s="41">
        <v>0</v>
      </c>
      <c r="S2894" s="41">
        <v>4</v>
      </c>
      <c r="T2894" s="41">
        <v>8.7999999999999995E-2</v>
      </c>
      <c r="U2894" s="41">
        <v>6862</v>
      </c>
      <c r="V2894" s="41">
        <v>126.947</v>
      </c>
      <c r="W2894" s="41">
        <v>8871</v>
      </c>
      <c r="X2894" s="41">
        <v>176.54130000000001</v>
      </c>
    </row>
    <row r="2895" spans="1:24" x14ac:dyDescent="0.35">
      <c r="A2895" s="41" t="s">
        <v>630</v>
      </c>
      <c r="B2895" s="41" t="s">
        <v>489</v>
      </c>
      <c r="C2895" s="41" t="s">
        <v>18</v>
      </c>
      <c r="D2895" s="41" t="s">
        <v>368</v>
      </c>
      <c r="E2895" s="41" t="s">
        <v>368</v>
      </c>
      <c r="F2895" s="41" t="s">
        <v>760</v>
      </c>
      <c r="G2895" s="41">
        <v>5</v>
      </c>
      <c r="H2895" s="41">
        <v>6819.9300865926398</v>
      </c>
      <c r="I2895" s="41">
        <v>7934</v>
      </c>
      <c r="J2895" s="41">
        <v>6596</v>
      </c>
      <c r="K2895" s="41">
        <v>146.779</v>
      </c>
      <c r="L2895" s="41">
        <v>122.026</v>
      </c>
      <c r="M2895" s="41">
        <v>8221</v>
      </c>
      <c r="N2895" s="41">
        <v>220</v>
      </c>
      <c r="O2895" s="41">
        <v>163.59790000000001</v>
      </c>
      <c r="P2895" s="41">
        <v>4.3780000000000001</v>
      </c>
      <c r="Q2895" s="41">
        <v>266</v>
      </c>
      <c r="R2895" s="41">
        <v>4.7614000000000001</v>
      </c>
      <c r="S2895" s="41">
        <v>12</v>
      </c>
      <c r="T2895" s="41">
        <v>0.26400000000000001</v>
      </c>
      <c r="U2895" s="41">
        <v>14796</v>
      </c>
      <c r="V2895" s="41">
        <v>273.56639999999999</v>
      </c>
      <c r="W2895" s="41">
        <v>8453</v>
      </c>
      <c r="X2895" s="41">
        <v>168.23990000000003</v>
      </c>
    </row>
    <row r="2896" spans="1:24" x14ac:dyDescent="0.35">
      <c r="A2896" s="41" t="s">
        <v>630</v>
      </c>
      <c r="B2896" s="41" t="s">
        <v>489</v>
      </c>
      <c r="C2896" s="41" t="s">
        <v>18</v>
      </c>
      <c r="D2896" s="41" t="s">
        <v>368</v>
      </c>
      <c r="E2896" s="41" t="s">
        <v>368</v>
      </c>
      <c r="F2896" s="41" t="s">
        <v>764</v>
      </c>
      <c r="G2896" s="41">
        <v>9</v>
      </c>
      <c r="H2896" s="41">
        <v>6819.9300865926398</v>
      </c>
      <c r="I2896" s="41">
        <v>7747</v>
      </c>
      <c r="J2896" s="41">
        <v>802</v>
      </c>
      <c r="K2896" s="41">
        <v>154.1653</v>
      </c>
      <c r="L2896" s="41">
        <v>15.959800000000001</v>
      </c>
      <c r="M2896" s="41"/>
      <c r="N2896" s="41"/>
      <c r="O2896" s="41"/>
      <c r="P2896" s="41"/>
      <c r="Q2896" s="41">
        <v>34</v>
      </c>
      <c r="R2896" s="41">
        <v>0.60860000000000003</v>
      </c>
      <c r="S2896" s="41"/>
      <c r="T2896" s="41"/>
      <c r="U2896" s="41">
        <v>8583</v>
      </c>
      <c r="V2896" s="41">
        <v>170.7337</v>
      </c>
      <c r="W2896" s="41"/>
      <c r="X2896" s="41"/>
    </row>
    <row r="2897" spans="1:24" x14ac:dyDescent="0.35">
      <c r="A2897" s="41" t="s">
        <v>630</v>
      </c>
      <c r="B2897" s="41" t="s">
        <v>489</v>
      </c>
      <c r="C2897" s="41" t="s">
        <v>18</v>
      </c>
      <c r="D2897" s="41" t="s">
        <v>368</v>
      </c>
      <c r="E2897" s="41" t="s">
        <v>368</v>
      </c>
      <c r="F2897" s="41" t="s">
        <v>766</v>
      </c>
      <c r="G2897" s="41">
        <v>11</v>
      </c>
      <c r="H2897" s="41">
        <v>6819.9300865926398</v>
      </c>
      <c r="I2897" s="41">
        <v>15188</v>
      </c>
      <c r="J2897" s="41">
        <v>1643</v>
      </c>
      <c r="K2897" s="41">
        <v>302.24119999999999</v>
      </c>
      <c r="L2897" s="41">
        <v>32.695700000000002</v>
      </c>
      <c r="M2897" s="41"/>
      <c r="N2897" s="41"/>
      <c r="O2897" s="41"/>
      <c r="P2897" s="41"/>
      <c r="Q2897" s="41">
        <v>8</v>
      </c>
      <c r="R2897" s="41">
        <v>0.14319999999999999</v>
      </c>
      <c r="S2897" s="41"/>
      <c r="T2897" s="41"/>
      <c r="U2897" s="41">
        <v>16839</v>
      </c>
      <c r="V2897" s="41">
        <v>335.08009999999996</v>
      </c>
      <c r="W2897" s="41"/>
      <c r="X2897" s="41"/>
    </row>
    <row r="2898" spans="1:24" x14ac:dyDescent="0.35">
      <c r="A2898" s="41" t="s">
        <v>630</v>
      </c>
      <c r="B2898" s="41" t="s">
        <v>489</v>
      </c>
      <c r="C2898" s="41" t="s">
        <v>18</v>
      </c>
      <c r="D2898" s="41" t="s">
        <v>368</v>
      </c>
      <c r="E2898" s="41" t="s">
        <v>368</v>
      </c>
      <c r="F2898" s="41" t="s">
        <v>765</v>
      </c>
      <c r="G2898" s="41">
        <v>10</v>
      </c>
      <c r="H2898" s="41">
        <v>6819.9300865926398</v>
      </c>
      <c r="I2898" s="41">
        <v>8790</v>
      </c>
      <c r="J2898" s="41">
        <v>720</v>
      </c>
      <c r="K2898" s="41">
        <v>174.92100000000002</v>
      </c>
      <c r="L2898" s="41">
        <v>14.328000000000001</v>
      </c>
      <c r="M2898" s="41"/>
      <c r="N2898" s="41"/>
      <c r="O2898" s="41"/>
      <c r="P2898" s="41"/>
      <c r="Q2898" s="41">
        <v>12</v>
      </c>
      <c r="R2898" s="41">
        <v>0.21479999999999999</v>
      </c>
      <c r="S2898" s="41"/>
      <c r="T2898" s="41"/>
      <c r="U2898" s="41">
        <v>9522</v>
      </c>
      <c r="V2898" s="41">
        <v>189.46380000000002</v>
      </c>
      <c r="W2898" s="41"/>
      <c r="X2898" s="41"/>
    </row>
    <row r="2899" spans="1:24" x14ac:dyDescent="0.35">
      <c r="A2899" s="41" t="s">
        <v>630</v>
      </c>
      <c r="B2899" s="41" t="s">
        <v>489</v>
      </c>
      <c r="C2899" s="41" t="s">
        <v>18</v>
      </c>
      <c r="D2899" s="41" t="s">
        <v>368</v>
      </c>
      <c r="E2899" s="41" t="s">
        <v>368</v>
      </c>
      <c r="F2899" s="41" t="s">
        <v>759</v>
      </c>
      <c r="G2899" s="41">
        <v>4</v>
      </c>
      <c r="H2899" s="41">
        <v>6819.9300865926398</v>
      </c>
      <c r="I2899" s="41">
        <v>23060</v>
      </c>
      <c r="J2899" s="41">
        <v>1472</v>
      </c>
      <c r="K2899" s="41">
        <v>426.60999999999996</v>
      </c>
      <c r="L2899" s="41">
        <v>27.231999999999999</v>
      </c>
      <c r="M2899" s="41">
        <v>7444</v>
      </c>
      <c r="N2899" s="41">
        <v>1096</v>
      </c>
      <c r="O2899" s="41">
        <v>148.13560000000001</v>
      </c>
      <c r="P2899" s="41">
        <v>21.810400000000001</v>
      </c>
      <c r="Q2899" s="41">
        <v>144</v>
      </c>
      <c r="R2899" s="41">
        <v>2.5775999999999999</v>
      </c>
      <c r="S2899" s="41">
        <v>10</v>
      </c>
      <c r="T2899" s="41">
        <v>0.22</v>
      </c>
      <c r="U2899" s="41">
        <v>24676</v>
      </c>
      <c r="V2899" s="41">
        <v>456.4196</v>
      </c>
      <c r="W2899" s="41">
        <v>8550</v>
      </c>
      <c r="X2899" s="41">
        <v>170.16600000000003</v>
      </c>
    </row>
    <row r="2900" spans="1:24" x14ac:dyDescent="0.35">
      <c r="A2900" s="41" t="s">
        <v>630</v>
      </c>
      <c r="B2900" s="41" t="s">
        <v>489</v>
      </c>
      <c r="C2900" s="41" t="s">
        <v>18</v>
      </c>
      <c r="D2900" s="41" t="s">
        <v>368</v>
      </c>
      <c r="E2900" s="41" t="s">
        <v>368</v>
      </c>
      <c r="F2900" s="41" t="s">
        <v>758</v>
      </c>
      <c r="G2900" s="41">
        <v>3</v>
      </c>
      <c r="H2900" s="41">
        <v>6819.9300865926398</v>
      </c>
      <c r="I2900" s="41">
        <v>7393</v>
      </c>
      <c r="J2900" s="41">
        <v>423</v>
      </c>
      <c r="K2900" s="41">
        <v>136.7705</v>
      </c>
      <c r="L2900" s="41">
        <v>7.8254999999999999</v>
      </c>
      <c r="M2900" s="41">
        <v>11431</v>
      </c>
      <c r="N2900" s="41">
        <v>436</v>
      </c>
      <c r="O2900" s="41">
        <v>227.4769</v>
      </c>
      <c r="P2900" s="41">
        <v>8.676400000000001</v>
      </c>
      <c r="Q2900" s="41">
        <v>0</v>
      </c>
      <c r="R2900" s="41">
        <v>0</v>
      </c>
      <c r="S2900" s="41">
        <v>12</v>
      </c>
      <c r="T2900" s="41">
        <v>0.26400000000000001</v>
      </c>
      <c r="U2900" s="41">
        <v>7816</v>
      </c>
      <c r="V2900" s="41">
        <v>144.596</v>
      </c>
      <c r="W2900" s="41">
        <v>11879</v>
      </c>
      <c r="X2900" s="41">
        <v>236.41730000000001</v>
      </c>
    </row>
    <row r="2901" spans="1:24" x14ac:dyDescent="0.35">
      <c r="A2901" s="41" t="s">
        <v>630</v>
      </c>
      <c r="B2901" s="41" t="s">
        <v>489</v>
      </c>
      <c r="C2901" s="41" t="s">
        <v>18</v>
      </c>
      <c r="D2901" s="41" t="s">
        <v>368</v>
      </c>
      <c r="E2901" s="41" t="s">
        <v>368</v>
      </c>
      <c r="F2901" s="41" t="s">
        <v>767</v>
      </c>
      <c r="G2901" s="41">
        <v>12</v>
      </c>
      <c r="H2901" s="41">
        <v>6819.9300865926398</v>
      </c>
      <c r="I2901" s="41">
        <v>9388</v>
      </c>
      <c r="J2901" s="41">
        <v>2912</v>
      </c>
      <c r="K2901" s="41">
        <v>186.8212</v>
      </c>
      <c r="L2901" s="41">
        <v>57.948800000000006</v>
      </c>
      <c r="M2901" s="41"/>
      <c r="N2901" s="41"/>
      <c r="O2901" s="41"/>
      <c r="P2901" s="41"/>
      <c r="Q2901" s="41">
        <v>18</v>
      </c>
      <c r="R2901" s="41">
        <v>0.32219999999999999</v>
      </c>
      <c r="S2901" s="41"/>
      <c r="T2901" s="41"/>
      <c r="U2901" s="41">
        <v>12318</v>
      </c>
      <c r="V2901" s="41">
        <v>245.09220000000002</v>
      </c>
      <c r="W2901" s="41"/>
      <c r="X2901" s="41"/>
    </row>
    <row r="2902" spans="1:24" x14ac:dyDescent="0.35">
      <c r="A2902" s="41" t="s">
        <v>630</v>
      </c>
      <c r="B2902" s="41" t="s">
        <v>489</v>
      </c>
      <c r="C2902" s="41" t="s">
        <v>18</v>
      </c>
      <c r="D2902" s="41" t="s">
        <v>368</v>
      </c>
      <c r="E2902" s="41" t="s">
        <v>368</v>
      </c>
      <c r="F2902" s="41" t="s">
        <v>757</v>
      </c>
      <c r="G2902" s="41">
        <v>2</v>
      </c>
      <c r="H2902" s="41">
        <v>6819.9300865926398</v>
      </c>
      <c r="I2902" s="41">
        <v>6157</v>
      </c>
      <c r="J2902" s="41">
        <v>1048</v>
      </c>
      <c r="K2902" s="41">
        <v>113.9045</v>
      </c>
      <c r="L2902" s="41">
        <v>19.387999999999998</v>
      </c>
      <c r="M2902" s="41">
        <v>6860</v>
      </c>
      <c r="N2902" s="41">
        <v>443</v>
      </c>
      <c r="O2902" s="41">
        <v>136.51400000000001</v>
      </c>
      <c r="P2902" s="41">
        <v>8.8156999999999996</v>
      </c>
      <c r="Q2902" s="41">
        <v>0</v>
      </c>
      <c r="R2902" s="41">
        <v>0</v>
      </c>
      <c r="S2902" s="41">
        <v>18</v>
      </c>
      <c r="T2902" s="41">
        <v>0.39600000000000002</v>
      </c>
      <c r="U2902" s="41">
        <v>7205</v>
      </c>
      <c r="V2902" s="41">
        <v>133.29249999999999</v>
      </c>
      <c r="W2902" s="41">
        <v>7321</v>
      </c>
      <c r="X2902" s="41">
        <v>145.72569999999999</v>
      </c>
    </row>
    <row r="2903" spans="1:24" x14ac:dyDescent="0.35">
      <c r="A2903" s="41" t="s">
        <v>630</v>
      </c>
      <c r="B2903" s="41" t="s">
        <v>489</v>
      </c>
      <c r="C2903" s="41" t="s">
        <v>18</v>
      </c>
      <c r="D2903" s="41" t="s">
        <v>368</v>
      </c>
      <c r="E2903" s="41" t="s">
        <v>368</v>
      </c>
      <c r="F2903" s="41" t="s">
        <v>763</v>
      </c>
      <c r="G2903" s="41">
        <v>8</v>
      </c>
      <c r="H2903" s="41">
        <v>6819.9300865926398</v>
      </c>
      <c r="I2903" s="41">
        <v>9571</v>
      </c>
      <c r="J2903" s="41">
        <v>2770</v>
      </c>
      <c r="K2903" s="41">
        <v>190.46290000000002</v>
      </c>
      <c r="L2903" s="41">
        <v>55.123000000000005</v>
      </c>
      <c r="M2903" s="41"/>
      <c r="N2903" s="41"/>
      <c r="O2903" s="41"/>
      <c r="P2903" s="41"/>
      <c r="Q2903" s="41">
        <v>38</v>
      </c>
      <c r="R2903" s="41">
        <v>0.68020000000000003</v>
      </c>
      <c r="S2903" s="41"/>
      <c r="T2903" s="41"/>
      <c r="U2903" s="41">
        <v>12379</v>
      </c>
      <c r="V2903" s="41">
        <v>246.26610000000005</v>
      </c>
      <c r="W2903" s="41"/>
      <c r="X2903" s="41"/>
    </row>
    <row r="2904" spans="1:24" x14ac:dyDescent="0.35">
      <c r="A2904" s="41" t="s">
        <v>630</v>
      </c>
      <c r="B2904" s="41" t="s">
        <v>489</v>
      </c>
      <c r="C2904" s="41" t="s">
        <v>18</v>
      </c>
      <c r="D2904" s="41" t="s">
        <v>368</v>
      </c>
      <c r="E2904" s="41" t="s">
        <v>368</v>
      </c>
      <c r="F2904" s="41" t="s">
        <v>762</v>
      </c>
      <c r="G2904" s="41">
        <v>7</v>
      </c>
      <c r="H2904" s="41">
        <v>6819.9300865926398</v>
      </c>
      <c r="I2904" s="41">
        <v>16297</v>
      </c>
      <c r="J2904" s="41">
        <v>6749</v>
      </c>
      <c r="K2904" s="41">
        <v>324.31030000000004</v>
      </c>
      <c r="L2904" s="41">
        <v>134.30510000000001</v>
      </c>
      <c r="M2904" s="41">
        <v>0</v>
      </c>
      <c r="N2904" s="41">
        <v>3173</v>
      </c>
      <c r="O2904" s="41">
        <v>0</v>
      </c>
      <c r="P2904" s="41">
        <v>71.392499999999998</v>
      </c>
      <c r="Q2904" s="41">
        <v>230</v>
      </c>
      <c r="R2904" s="41">
        <v>4.117</v>
      </c>
      <c r="S2904" s="41">
        <v>35</v>
      </c>
      <c r="T2904" s="41">
        <v>0.77</v>
      </c>
      <c r="U2904" s="41">
        <v>23276</v>
      </c>
      <c r="V2904" s="41">
        <v>462.73240000000004</v>
      </c>
      <c r="W2904" s="41">
        <v>3208</v>
      </c>
      <c r="X2904" s="41">
        <v>72.162499999999994</v>
      </c>
    </row>
    <row r="2905" spans="1:24" x14ac:dyDescent="0.35">
      <c r="A2905" s="41" t="s">
        <v>630</v>
      </c>
      <c r="B2905" s="41" t="s">
        <v>489</v>
      </c>
      <c r="C2905" s="41" t="s">
        <v>18</v>
      </c>
      <c r="D2905" s="41" t="s">
        <v>368</v>
      </c>
      <c r="E2905" s="41" t="s">
        <v>368</v>
      </c>
      <c r="F2905" s="41" t="s">
        <v>761</v>
      </c>
      <c r="G2905" s="41">
        <v>6</v>
      </c>
      <c r="H2905" s="41">
        <v>6819.9300865926398</v>
      </c>
      <c r="I2905" s="41">
        <v>9773</v>
      </c>
      <c r="J2905" s="41">
        <v>1699</v>
      </c>
      <c r="K2905" s="41">
        <v>194.48270000000002</v>
      </c>
      <c r="L2905" s="41">
        <v>33.810099999999998</v>
      </c>
      <c r="M2905" s="41">
        <v>8292</v>
      </c>
      <c r="N2905" s="41">
        <v>3222</v>
      </c>
      <c r="O2905" s="41">
        <v>186.57</v>
      </c>
      <c r="P2905" s="41">
        <v>72.49499999999999</v>
      </c>
      <c r="Q2905" s="41">
        <v>356</v>
      </c>
      <c r="R2905" s="41">
        <v>6.3723999999999998</v>
      </c>
      <c r="S2905" s="41">
        <v>10</v>
      </c>
      <c r="T2905" s="41">
        <v>0.22</v>
      </c>
      <c r="U2905" s="41">
        <v>11828</v>
      </c>
      <c r="V2905" s="41">
        <v>234.66520000000003</v>
      </c>
      <c r="W2905" s="41">
        <v>11524</v>
      </c>
      <c r="X2905" s="41">
        <v>259.28500000000003</v>
      </c>
    </row>
    <row r="2906" spans="1:24" x14ac:dyDescent="0.35">
      <c r="A2906" s="41" t="s">
        <v>601</v>
      </c>
      <c r="B2906" s="41" t="s">
        <v>474</v>
      </c>
      <c r="C2906" s="41" t="s">
        <v>26</v>
      </c>
      <c r="D2906" s="41" t="s">
        <v>298</v>
      </c>
      <c r="E2906" s="41" t="s">
        <v>298</v>
      </c>
      <c r="F2906" s="41" t="s">
        <v>756</v>
      </c>
      <c r="G2906" s="41">
        <v>1</v>
      </c>
      <c r="H2906" s="41">
        <v>7134.3682059633402</v>
      </c>
      <c r="I2906" s="41">
        <v>54631</v>
      </c>
      <c r="J2906" s="41">
        <v>2505</v>
      </c>
      <c r="K2906" s="41">
        <v>1010.6735</v>
      </c>
      <c r="L2906" s="41">
        <v>46.342500000000001</v>
      </c>
      <c r="M2906" s="41">
        <v>10573</v>
      </c>
      <c r="N2906" s="41">
        <v>1507</v>
      </c>
      <c r="O2906" s="41">
        <v>210.40270000000001</v>
      </c>
      <c r="P2906" s="41">
        <v>29.9893</v>
      </c>
      <c r="Q2906" s="41">
        <v>0</v>
      </c>
      <c r="R2906" s="41">
        <v>0</v>
      </c>
      <c r="S2906" s="41">
        <v>1408</v>
      </c>
      <c r="T2906" s="41">
        <v>30.975999999999999</v>
      </c>
      <c r="U2906" s="41">
        <v>57136</v>
      </c>
      <c r="V2906" s="41">
        <v>1057.0160000000001</v>
      </c>
      <c r="W2906" s="41">
        <v>13488</v>
      </c>
      <c r="X2906" s="41">
        <v>271.36799999999999</v>
      </c>
    </row>
    <row r="2907" spans="1:24" x14ac:dyDescent="0.35">
      <c r="A2907" s="41" t="s">
        <v>601</v>
      </c>
      <c r="B2907" s="41" t="s">
        <v>474</v>
      </c>
      <c r="C2907" s="41" t="s">
        <v>26</v>
      </c>
      <c r="D2907" s="41" t="s">
        <v>298</v>
      </c>
      <c r="E2907" s="41" t="s">
        <v>298</v>
      </c>
      <c r="F2907" s="41" t="s">
        <v>760</v>
      </c>
      <c r="G2907" s="41">
        <v>5</v>
      </c>
      <c r="H2907" s="41">
        <v>7134.3682059633402</v>
      </c>
      <c r="I2907" s="41">
        <v>9630</v>
      </c>
      <c r="J2907" s="41">
        <v>3</v>
      </c>
      <c r="K2907" s="41">
        <v>178.155</v>
      </c>
      <c r="L2907" s="41">
        <v>5.5499999999999994E-2</v>
      </c>
      <c r="M2907" s="41">
        <v>9834</v>
      </c>
      <c r="N2907" s="41">
        <v>9</v>
      </c>
      <c r="O2907" s="41">
        <v>195.69660000000002</v>
      </c>
      <c r="P2907" s="41">
        <v>0.17910000000000001</v>
      </c>
      <c r="Q2907" s="41">
        <v>2706</v>
      </c>
      <c r="R2907" s="41">
        <v>48.437399999999997</v>
      </c>
      <c r="S2907" s="41">
        <v>1929</v>
      </c>
      <c r="T2907" s="41">
        <v>42.438000000000002</v>
      </c>
      <c r="U2907" s="41">
        <v>12339</v>
      </c>
      <c r="V2907" s="41">
        <v>226.64789999999999</v>
      </c>
      <c r="W2907" s="41">
        <v>11772</v>
      </c>
      <c r="X2907" s="41">
        <v>238.31370000000004</v>
      </c>
    </row>
    <row r="2908" spans="1:24" x14ac:dyDescent="0.35">
      <c r="A2908" s="41" t="s">
        <v>601</v>
      </c>
      <c r="B2908" s="41" t="s">
        <v>474</v>
      </c>
      <c r="C2908" s="41" t="s">
        <v>26</v>
      </c>
      <c r="D2908" s="41" t="s">
        <v>298</v>
      </c>
      <c r="E2908" s="41" t="s">
        <v>298</v>
      </c>
      <c r="F2908" s="41" t="s">
        <v>764</v>
      </c>
      <c r="G2908" s="41">
        <v>9</v>
      </c>
      <c r="H2908" s="41">
        <v>7134.3682059633402</v>
      </c>
      <c r="I2908" s="41">
        <v>12545</v>
      </c>
      <c r="J2908" s="41">
        <v>145</v>
      </c>
      <c r="K2908" s="41">
        <v>249.64550000000003</v>
      </c>
      <c r="L2908" s="41">
        <v>2.8855</v>
      </c>
      <c r="M2908" s="41"/>
      <c r="N2908" s="41"/>
      <c r="O2908" s="41"/>
      <c r="P2908" s="41"/>
      <c r="Q2908" s="41">
        <v>1277</v>
      </c>
      <c r="R2908" s="41">
        <v>22.8583</v>
      </c>
      <c r="S2908" s="41"/>
      <c r="T2908" s="41"/>
      <c r="U2908" s="41">
        <v>13967</v>
      </c>
      <c r="V2908" s="41">
        <v>275.38930000000005</v>
      </c>
      <c r="W2908" s="41"/>
      <c r="X2908" s="41"/>
    </row>
    <row r="2909" spans="1:24" x14ac:dyDescent="0.35">
      <c r="A2909" s="41" t="s">
        <v>601</v>
      </c>
      <c r="B2909" s="41" t="s">
        <v>474</v>
      </c>
      <c r="C2909" s="41" t="s">
        <v>26</v>
      </c>
      <c r="D2909" s="41" t="s">
        <v>298</v>
      </c>
      <c r="E2909" s="41" t="s">
        <v>298</v>
      </c>
      <c r="F2909" s="41" t="s">
        <v>766</v>
      </c>
      <c r="G2909" s="41">
        <v>11</v>
      </c>
      <c r="H2909" s="41">
        <v>7134.3682059633402</v>
      </c>
      <c r="I2909" s="41">
        <v>10269</v>
      </c>
      <c r="J2909" s="41">
        <v>21</v>
      </c>
      <c r="K2909" s="41">
        <v>204.35310000000001</v>
      </c>
      <c r="L2909" s="41">
        <v>0.41790000000000005</v>
      </c>
      <c r="M2909" s="41"/>
      <c r="N2909" s="41"/>
      <c r="O2909" s="41"/>
      <c r="P2909" s="41"/>
      <c r="Q2909" s="41">
        <v>1464</v>
      </c>
      <c r="R2909" s="41">
        <v>26.2056</v>
      </c>
      <c r="S2909" s="41"/>
      <c r="T2909" s="41"/>
      <c r="U2909" s="41">
        <v>11754</v>
      </c>
      <c r="V2909" s="41">
        <v>230.97660000000002</v>
      </c>
      <c r="W2909" s="41"/>
      <c r="X2909" s="41"/>
    </row>
    <row r="2910" spans="1:24" x14ac:dyDescent="0.35">
      <c r="A2910" s="41" t="s">
        <v>601</v>
      </c>
      <c r="B2910" s="41" t="s">
        <v>474</v>
      </c>
      <c r="C2910" s="41" t="s">
        <v>26</v>
      </c>
      <c r="D2910" s="41" t="s">
        <v>298</v>
      </c>
      <c r="E2910" s="41" t="s">
        <v>298</v>
      </c>
      <c r="F2910" s="41" t="s">
        <v>765</v>
      </c>
      <c r="G2910" s="41">
        <v>10</v>
      </c>
      <c r="H2910" s="41">
        <v>7134.3682059633402</v>
      </c>
      <c r="I2910" s="41">
        <v>11392</v>
      </c>
      <c r="J2910" s="41">
        <v>23</v>
      </c>
      <c r="K2910" s="41">
        <v>226.70080000000002</v>
      </c>
      <c r="L2910" s="41">
        <v>0.4577</v>
      </c>
      <c r="M2910" s="41"/>
      <c r="N2910" s="41"/>
      <c r="O2910" s="41"/>
      <c r="P2910" s="41"/>
      <c r="Q2910" s="41">
        <v>1646</v>
      </c>
      <c r="R2910" s="41">
        <v>29.4634</v>
      </c>
      <c r="S2910" s="41"/>
      <c r="T2910" s="41"/>
      <c r="U2910" s="41">
        <v>13061</v>
      </c>
      <c r="V2910" s="41">
        <v>256.62189999999998</v>
      </c>
      <c r="W2910" s="41"/>
      <c r="X2910" s="41"/>
    </row>
    <row r="2911" spans="1:24" x14ac:dyDescent="0.35">
      <c r="A2911" s="41" t="s">
        <v>601</v>
      </c>
      <c r="B2911" s="41" t="s">
        <v>474</v>
      </c>
      <c r="C2911" s="41" t="s">
        <v>26</v>
      </c>
      <c r="D2911" s="41" t="s">
        <v>298</v>
      </c>
      <c r="E2911" s="41" t="s">
        <v>298</v>
      </c>
      <c r="F2911" s="41" t="s">
        <v>759</v>
      </c>
      <c r="G2911" s="41">
        <v>4</v>
      </c>
      <c r="H2911" s="41">
        <v>7134.3682059633402</v>
      </c>
      <c r="I2911" s="41">
        <v>10416</v>
      </c>
      <c r="J2911" s="41">
        <v>0</v>
      </c>
      <c r="K2911" s="41">
        <v>192.696</v>
      </c>
      <c r="L2911" s="41">
        <v>0</v>
      </c>
      <c r="M2911" s="41">
        <v>10409</v>
      </c>
      <c r="N2911" s="41">
        <v>18</v>
      </c>
      <c r="O2911" s="41">
        <v>207.13910000000001</v>
      </c>
      <c r="P2911" s="41">
        <v>0.35820000000000002</v>
      </c>
      <c r="Q2911" s="41">
        <v>1691</v>
      </c>
      <c r="R2911" s="41">
        <v>30.268899999999999</v>
      </c>
      <c r="S2911" s="41">
        <v>2009</v>
      </c>
      <c r="T2911" s="41">
        <v>44.198</v>
      </c>
      <c r="U2911" s="41">
        <v>12107</v>
      </c>
      <c r="V2911" s="41">
        <v>222.9649</v>
      </c>
      <c r="W2911" s="41">
        <v>12436</v>
      </c>
      <c r="X2911" s="41">
        <v>251.69530000000003</v>
      </c>
    </row>
    <row r="2912" spans="1:24" x14ac:dyDescent="0.35">
      <c r="A2912" s="41" t="s">
        <v>601</v>
      </c>
      <c r="B2912" s="41" t="s">
        <v>474</v>
      </c>
      <c r="C2912" s="41" t="s">
        <v>26</v>
      </c>
      <c r="D2912" s="41" t="s">
        <v>298</v>
      </c>
      <c r="E2912" s="41" t="s">
        <v>298</v>
      </c>
      <c r="F2912" s="41" t="s">
        <v>758</v>
      </c>
      <c r="G2912" s="41">
        <v>3</v>
      </c>
      <c r="H2912" s="41">
        <v>7134.3682059633402</v>
      </c>
      <c r="I2912" s="41">
        <v>13388</v>
      </c>
      <c r="J2912" s="41">
        <v>0</v>
      </c>
      <c r="K2912" s="41">
        <v>247.678</v>
      </c>
      <c r="L2912" s="41">
        <v>0</v>
      </c>
      <c r="M2912" s="41">
        <v>11234</v>
      </c>
      <c r="N2912" s="41">
        <v>68</v>
      </c>
      <c r="O2912" s="41">
        <v>223.5566</v>
      </c>
      <c r="P2912" s="41">
        <v>1.3532000000000002</v>
      </c>
      <c r="Q2912" s="41">
        <v>0</v>
      </c>
      <c r="R2912" s="41">
        <v>0</v>
      </c>
      <c r="S2912" s="41">
        <v>1767</v>
      </c>
      <c r="T2912" s="41">
        <v>38.874000000000002</v>
      </c>
      <c r="U2912" s="41">
        <v>13388</v>
      </c>
      <c r="V2912" s="41">
        <v>247.678</v>
      </c>
      <c r="W2912" s="41">
        <v>13069</v>
      </c>
      <c r="X2912" s="41">
        <v>263.78379999999999</v>
      </c>
    </row>
    <row r="2913" spans="1:24" x14ac:dyDescent="0.35">
      <c r="A2913" s="41" t="s">
        <v>601</v>
      </c>
      <c r="B2913" s="41" t="s">
        <v>474</v>
      </c>
      <c r="C2913" s="41" t="s">
        <v>26</v>
      </c>
      <c r="D2913" s="41" t="s">
        <v>298</v>
      </c>
      <c r="E2913" s="41" t="s">
        <v>298</v>
      </c>
      <c r="F2913" s="41" t="s">
        <v>767</v>
      </c>
      <c r="G2913" s="41">
        <v>12</v>
      </c>
      <c r="H2913" s="41">
        <v>7134.3682059633402</v>
      </c>
      <c r="I2913" s="41">
        <v>10838</v>
      </c>
      <c r="J2913" s="41">
        <v>42</v>
      </c>
      <c r="K2913" s="41">
        <v>215.67620000000002</v>
      </c>
      <c r="L2913" s="41">
        <v>0.8358000000000001</v>
      </c>
      <c r="M2913" s="41"/>
      <c r="N2913" s="41"/>
      <c r="O2913" s="41"/>
      <c r="P2913" s="41"/>
      <c r="Q2913" s="41">
        <v>1408</v>
      </c>
      <c r="R2913" s="41">
        <v>25.203199999999999</v>
      </c>
      <c r="S2913" s="41"/>
      <c r="T2913" s="41"/>
      <c r="U2913" s="41">
        <v>12288</v>
      </c>
      <c r="V2913" s="41">
        <v>241.71520000000004</v>
      </c>
      <c r="W2913" s="41"/>
      <c r="X2913" s="41"/>
    </row>
    <row r="2914" spans="1:24" x14ac:dyDescent="0.35">
      <c r="A2914" s="41" t="s">
        <v>601</v>
      </c>
      <c r="B2914" s="41" t="s">
        <v>474</v>
      </c>
      <c r="C2914" s="41" t="s">
        <v>26</v>
      </c>
      <c r="D2914" s="41" t="s">
        <v>298</v>
      </c>
      <c r="E2914" s="41" t="s">
        <v>298</v>
      </c>
      <c r="F2914" s="41" t="s">
        <v>757</v>
      </c>
      <c r="G2914" s="41">
        <v>2</v>
      </c>
      <c r="H2914" s="41">
        <v>7134.3682059633402</v>
      </c>
      <c r="I2914" s="41">
        <v>36600</v>
      </c>
      <c r="J2914" s="41">
        <v>6661</v>
      </c>
      <c r="K2914" s="41">
        <v>677.1</v>
      </c>
      <c r="L2914" s="41">
        <v>123.2285</v>
      </c>
      <c r="M2914" s="41">
        <v>9939</v>
      </c>
      <c r="N2914" s="41">
        <v>2680</v>
      </c>
      <c r="O2914" s="41">
        <v>197.7861</v>
      </c>
      <c r="P2914" s="41">
        <v>53.332000000000001</v>
      </c>
      <c r="Q2914" s="41">
        <v>0</v>
      </c>
      <c r="R2914" s="41">
        <v>0</v>
      </c>
      <c r="S2914" s="41">
        <v>1496</v>
      </c>
      <c r="T2914" s="41">
        <v>32.911999999999999</v>
      </c>
      <c r="U2914" s="41">
        <v>43261</v>
      </c>
      <c r="V2914" s="41">
        <v>800.32850000000008</v>
      </c>
      <c r="W2914" s="41">
        <v>14115</v>
      </c>
      <c r="X2914" s="41">
        <v>284.0301</v>
      </c>
    </row>
    <row r="2915" spans="1:24" x14ac:dyDescent="0.35">
      <c r="A2915" s="41" t="s">
        <v>601</v>
      </c>
      <c r="B2915" s="41" t="s">
        <v>474</v>
      </c>
      <c r="C2915" s="41" t="s">
        <v>26</v>
      </c>
      <c r="D2915" s="41" t="s">
        <v>298</v>
      </c>
      <c r="E2915" s="41" t="s">
        <v>298</v>
      </c>
      <c r="F2915" s="41" t="s">
        <v>763</v>
      </c>
      <c r="G2915" s="41">
        <v>8</v>
      </c>
      <c r="H2915" s="41">
        <v>7134.3682059633402</v>
      </c>
      <c r="I2915" s="41">
        <v>11113</v>
      </c>
      <c r="J2915" s="41">
        <v>68</v>
      </c>
      <c r="K2915" s="41">
        <v>221.14870000000002</v>
      </c>
      <c r="L2915" s="41">
        <v>1.3532000000000002</v>
      </c>
      <c r="M2915" s="41"/>
      <c r="N2915" s="41"/>
      <c r="O2915" s="41"/>
      <c r="P2915" s="41"/>
      <c r="Q2915" s="41">
        <v>1805</v>
      </c>
      <c r="R2915" s="41">
        <v>32.3095</v>
      </c>
      <c r="S2915" s="41"/>
      <c r="T2915" s="41"/>
      <c r="U2915" s="41">
        <v>12986</v>
      </c>
      <c r="V2915" s="41">
        <v>254.81139999999999</v>
      </c>
      <c r="W2915" s="41"/>
      <c r="X2915" s="41"/>
    </row>
    <row r="2916" spans="1:24" x14ac:dyDescent="0.35">
      <c r="A2916" s="41" t="s">
        <v>601</v>
      </c>
      <c r="B2916" s="41" t="s">
        <v>474</v>
      </c>
      <c r="C2916" s="41" t="s">
        <v>26</v>
      </c>
      <c r="D2916" s="41" t="s">
        <v>298</v>
      </c>
      <c r="E2916" s="41" t="s">
        <v>298</v>
      </c>
      <c r="F2916" s="41" t="s">
        <v>762</v>
      </c>
      <c r="G2916" s="41">
        <v>7</v>
      </c>
      <c r="H2916" s="41">
        <v>7134.3682059633402</v>
      </c>
      <c r="I2916" s="41">
        <v>11622</v>
      </c>
      <c r="J2916" s="41">
        <v>1477</v>
      </c>
      <c r="K2916" s="41">
        <v>231.27780000000001</v>
      </c>
      <c r="L2916" s="41">
        <v>29.392300000000002</v>
      </c>
      <c r="M2916" s="41">
        <v>0</v>
      </c>
      <c r="N2916" s="41">
        <v>13928</v>
      </c>
      <c r="O2916" s="41">
        <v>0</v>
      </c>
      <c r="P2916" s="41">
        <v>313.38</v>
      </c>
      <c r="Q2916" s="41">
        <v>2994</v>
      </c>
      <c r="R2916" s="41">
        <v>53.592599999999997</v>
      </c>
      <c r="S2916" s="41">
        <v>2251</v>
      </c>
      <c r="T2916" s="41">
        <v>49.521999999999998</v>
      </c>
      <c r="U2916" s="41">
        <v>16093</v>
      </c>
      <c r="V2916" s="41">
        <v>314.2627</v>
      </c>
      <c r="W2916" s="41">
        <v>16179</v>
      </c>
      <c r="X2916" s="41">
        <v>362.90199999999999</v>
      </c>
    </row>
    <row r="2917" spans="1:24" x14ac:dyDescent="0.35">
      <c r="A2917" s="41" t="s">
        <v>601</v>
      </c>
      <c r="B2917" s="41" t="s">
        <v>474</v>
      </c>
      <c r="C2917" s="41" t="s">
        <v>26</v>
      </c>
      <c r="D2917" s="41" t="s">
        <v>298</v>
      </c>
      <c r="E2917" s="41" t="s">
        <v>298</v>
      </c>
      <c r="F2917" s="41" t="s">
        <v>761</v>
      </c>
      <c r="G2917" s="41">
        <v>6</v>
      </c>
      <c r="H2917" s="41">
        <v>7134.3682059633402</v>
      </c>
      <c r="I2917" s="41">
        <v>8957</v>
      </c>
      <c r="J2917" s="41">
        <v>4041</v>
      </c>
      <c r="K2917" s="41">
        <v>178.24430000000001</v>
      </c>
      <c r="L2917" s="41">
        <v>80.415900000000008</v>
      </c>
      <c r="M2917" s="41">
        <v>10356</v>
      </c>
      <c r="N2917" s="41">
        <v>2159</v>
      </c>
      <c r="O2917" s="41">
        <v>233.01</v>
      </c>
      <c r="P2917" s="41">
        <v>48.577500000000001</v>
      </c>
      <c r="Q2917" s="41">
        <v>7074</v>
      </c>
      <c r="R2917" s="41">
        <v>126.6246</v>
      </c>
      <c r="S2917" s="41">
        <v>6501</v>
      </c>
      <c r="T2917" s="41">
        <v>143.02199999999999</v>
      </c>
      <c r="U2917" s="41">
        <v>20072</v>
      </c>
      <c r="V2917" s="41">
        <v>385.28480000000002</v>
      </c>
      <c r="W2917" s="41">
        <v>19016</v>
      </c>
      <c r="X2917" s="41">
        <v>424.60949999999997</v>
      </c>
    </row>
    <row r="2918" spans="1:24" x14ac:dyDescent="0.35">
      <c r="A2918" s="41" t="s">
        <v>578</v>
      </c>
      <c r="B2918" s="41" t="s">
        <v>569</v>
      </c>
      <c r="C2918" s="41" t="s">
        <v>18</v>
      </c>
      <c r="D2918" s="41" t="s">
        <v>299</v>
      </c>
      <c r="E2918" s="41" t="s">
        <v>299</v>
      </c>
      <c r="F2918" s="41" t="s">
        <v>756</v>
      </c>
      <c r="G2918" s="41">
        <v>1</v>
      </c>
      <c r="H2918" s="41">
        <v>7341.5845553545196</v>
      </c>
      <c r="I2918" s="41">
        <v>2918</v>
      </c>
      <c r="J2918" s="41">
        <v>0</v>
      </c>
      <c r="K2918" s="41">
        <v>53.982999999999997</v>
      </c>
      <c r="L2918" s="41">
        <v>0</v>
      </c>
      <c r="M2918" s="41">
        <v>3915</v>
      </c>
      <c r="N2918" s="41">
        <v>0</v>
      </c>
      <c r="O2918" s="41">
        <v>77.908500000000004</v>
      </c>
      <c r="P2918" s="41">
        <v>0</v>
      </c>
      <c r="Q2918" s="41">
        <v>0</v>
      </c>
      <c r="R2918" s="41">
        <v>0</v>
      </c>
      <c r="S2918" s="41">
        <v>0</v>
      </c>
      <c r="T2918" s="41">
        <v>0</v>
      </c>
      <c r="U2918" s="41">
        <v>2918</v>
      </c>
      <c r="V2918" s="41">
        <v>53.982999999999997</v>
      </c>
      <c r="W2918" s="41">
        <v>3915</v>
      </c>
      <c r="X2918" s="41">
        <v>77.908500000000004</v>
      </c>
    </row>
    <row r="2919" spans="1:24" x14ac:dyDescent="0.35">
      <c r="A2919" s="41" t="s">
        <v>578</v>
      </c>
      <c r="B2919" s="41" t="s">
        <v>569</v>
      </c>
      <c r="C2919" s="41" t="s">
        <v>18</v>
      </c>
      <c r="D2919" s="41" t="s">
        <v>299</v>
      </c>
      <c r="E2919" s="41" t="s">
        <v>299</v>
      </c>
      <c r="F2919" s="41" t="s">
        <v>760</v>
      </c>
      <c r="G2919" s="41">
        <v>5</v>
      </c>
      <c r="H2919" s="41">
        <v>7341.5845553545196</v>
      </c>
      <c r="I2919" s="41">
        <v>3169</v>
      </c>
      <c r="J2919" s="41">
        <v>0</v>
      </c>
      <c r="K2919" s="41">
        <v>58.6265</v>
      </c>
      <c r="L2919" s="41">
        <v>0</v>
      </c>
      <c r="M2919" s="41">
        <v>3144</v>
      </c>
      <c r="N2919" s="41">
        <v>4</v>
      </c>
      <c r="O2919" s="41">
        <v>62.565600000000003</v>
      </c>
      <c r="P2919" s="41">
        <v>7.9600000000000004E-2</v>
      </c>
      <c r="Q2919" s="41">
        <v>0</v>
      </c>
      <c r="R2919" s="41">
        <v>0</v>
      </c>
      <c r="S2919" s="41">
        <v>0</v>
      </c>
      <c r="T2919" s="41">
        <v>0</v>
      </c>
      <c r="U2919" s="41">
        <v>3169</v>
      </c>
      <c r="V2919" s="41">
        <v>58.6265</v>
      </c>
      <c r="W2919" s="41">
        <v>3148</v>
      </c>
      <c r="X2919" s="41">
        <v>62.645200000000003</v>
      </c>
    </row>
    <row r="2920" spans="1:24" x14ac:dyDescent="0.35">
      <c r="A2920" s="41" t="s">
        <v>578</v>
      </c>
      <c r="B2920" s="41" t="s">
        <v>569</v>
      </c>
      <c r="C2920" s="41" t="s">
        <v>18</v>
      </c>
      <c r="D2920" s="41" t="s">
        <v>299</v>
      </c>
      <c r="E2920" s="41" t="s">
        <v>299</v>
      </c>
      <c r="F2920" s="41" t="s">
        <v>764</v>
      </c>
      <c r="G2920" s="41">
        <v>9</v>
      </c>
      <c r="H2920" s="41">
        <v>7341.5845553545196</v>
      </c>
      <c r="I2920" s="41">
        <v>2439</v>
      </c>
      <c r="J2920" s="41">
        <v>0</v>
      </c>
      <c r="K2920" s="41">
        <v>48.536100000000005</v>
      </c>
      <c r="L2920" s="41">
        <v>0</v>
      </c>
      <c r="M2920" s="41"/>
      <c r="N2920" s="41"/>
      <c r="O2920" s="41"/>
      <c r="P2920" s="41"/>
      <c r="Q2920" s="41">
        <v>0</v>
      </c>
      <c r="R2920" s="41">
        <v>0</v>
      </c>
      <c r="S2920" s="41"/>
      <c r="T2920" s="41"/>
      <c r="U2920" s="41">
        <v>2439</v>
      </c>
      <c r="V2920" s="41">
        <v>48.536100000000005</v>
      </c>
      <c r="W2920" s="41"/>
      <c r="X2920" s="41"/>
    </row>
    <row r="2921" spans="1:24" x14ac:dyDescent="0.35">
      <c r="A2921" s="41" t="s">
        <v>578</v>
      </c>
      <c r="B2921" s="41" t="s">
        <v>569</v>
      </c>
      <c r="C2921" s="41" t="s">
        <v>18</v>
      </c>
      <c r="D2921" s="41" t="s">
        <v>299</v>
      </c>
      <c r="E2921" s="41" t="s">
        <v>299</v>
      </c>
      <c r="F2921" s="41" t="s">
        <v>766</v>
      </c>
      <c r="G2921" s="41">
        <v>11</v>
      </c>
      <c r="H2921" s="41">
        <v>7341.5845553545196</v>
      </c>
      <c r="I2921" s="41">
        <v>5257</v>
      </c>
      <c r="J2921" s="41">
        <v>0</v>
      </c>
      <c r="K2921" s="41">
        <v>104.6143</v>
      </c>
      <c r="L2921" s="41">
        <v>0</v>
      </c>
      <c r="M2921" s="41"/>
      <c r="N2921" s="41"/>
      <c r="O2921" s="41"/>
      <c r="P2921" s="41"/>
      <c r="Q2921" s="41">
        <v>0</v>
      </c>
      <c r="R2921" s="41">
        <v>0</v>
      </c>
      <c r="S2921" s="41"/>
      <c r="T2921" s="41"/>
      <c r="U2921" s="41">
        <v>5257</v>
      </c>
      <c r="V2921" s="41">
        <v>104.6143</v>
      </c>
      <c r="W2921" s="41"/>
      <c r="X2921" s="41"/>
    </row>
    <row r="2922" spans="1:24" x14ac:dyDescent="0.35">
      <c r="A2922" s="41" t="s">
        <v>578</v>
      </c>
      <c r="B2922" s="41" t="s">
        <v>569</v>
      </c>
      <c r="C2922" s="41" t="s">
        <v>18</v>
      </c>
      <c r="D2922" s="41" t="s">
        <v>299</v>
      </c>
      <c r="E2922" s="41" t="s">
        <v>299</v>
      </c>
      <c r="F2922" s="41" t="s">
        <v>765</v>
      </c>
      <c r="G2922" s="41">
        <v>10</v>
      </c>
      <c r="H2922" s="41">
        <v>7341.5845553545196</v>
      </c>
      <c r="I2922" s="41">
        <v>2577</v>
      </c>
      <c r="J2922" s="41">
        <v>0</v>
      </c>
      <c r="K2922" s="41">
        <v>51.282299999999999</v>
      </c>
      <c r="L2922" s="41">
        <v>0</v>
      </c>
      <c r="M2922" s="41"/>
      <c r="N2922" s="41"/>
      <c r="O2922" s="41"/>
      <c r="P2922" s="41"/>
      <c r="Q2922" s="41">
        <v>0</v>
      </c>
      <c r="R2922" s="41">
        <v>0</v>
      </c>
      <c r="S2922" s="41"/>
      <c r="T2922" s="41"/>
      <c r="U2922" s="41">
        <v>2577</v>
      </c>
      <c r="V2922" s="41">
        <v>51.282299999999999</v>
      </c>
      <c r="W2922" s="41"/>
      <c r="X2922" s="41"/>
    </row>
    <row r="2923" spans="1:24" x14ac:dyDescent="0.35">
      <c r="A2923" s="41" t="s">
        <v>578</v>
      </c>
      <c r="B2923" s="41" t="s">
        <v>569</v>
      </c>
      <c r="C2923" s="41" t="s">
        <v>18</v>
      </c>
      <c r="D2923" s="41" t="s">
        <v>299</v>
      </c>
      <c r="E2923" s="41" t="s">
        <v>299</v>
      </c>
      <c r="F2923" s="41" t="s">
        <v>759</v>
      </c>
      <c r="G2923" s="41">
        <v>4</v>
      </c>
      <c r="H2923" s="41">
        <v>7341.5845553545196</v>
      </c>
      <c r="I2923" s="41">
        <v>5354</v>
      </c>
      <c r="J2923" s="41">
        <v>0</v>
      </c>
      <c r="K2923" s="41">
        <v>99.048999999999992</v>
      </c>
      <c r="L2923" s="41">
        <v>0</v>
      </c>
      <c r="M2923" s="41">
        <v>2868</v>
      </c>
      <c r="N2923" s="41">
        <v>0</v>
      </c>
      <c r="O2923" s="41">
        <v>57.0732</v>
      </c>
      <c r="P2923" s="41">
        <v>0</v>
      </c>
      <c r="Q2923" s="41">
        <v>0</v>
      </c>
      <c r="R2923" s="41">
        <v>0</v>
      </c>
      <c r="S2923" s="41">
        <v>0</v>
      </c>
      <c r="T2923" s="41">
        <v>0</v>
      </c>
      <c r="U2923" s="41">
        <v>5354</v>
      </c>
      <c r="V2923" s="41">
        <v>99.048999999999992</v>
      </c>
      <c r="W2923" s="41">
        <v>2868</v>
      </c>
      <c r="X2923" s="41">
        <v>57.0732</v>
      </c>
    </row>
    <row r="2924" spans="1:24" x14ac:dyDescent="0.35">
      <c r="A2924" s="41" t="s">
        <v>578</v>
      </c>
      <c r="B2924" s="41" t="s">
        <v>569</v>
      </c>
      <c r="C2924" s="41" t="s">
        <v>18</v>
      </c>
      <c r="D2924" s="41" t="s">
        <v>299</v>
      </c>
      <c r="E2924" s="41" t="s">
        <v>299</v>
      </c>
      <c r="F2924" s="41" t="s">
        <v>758</v>
      </c>
      <c r="G2924" s="41">
        <v>3</v>
      </c>
      <c r="H2924" s="41">
        <v>7341.5845553545196</v>
      </c>
      <c r="I2924" s="41">
        <v>4152</v>
      </c>
      <c r="J2924" s="41">
        <v>0</v>
      </c>
      <c r="K2924" s="41">
        <v>76.811999999999998</v>
      </c>
      <c r="L2924" s="41">
        <v>0</v>
      </c>
      <c r="M2924" s="41">
        <v>4497</v>
      </c>
      <c r="N2924" s="41">
        <v>2</v>
      </c>
      <c r="O2924" s="41">
        <v>89.490300000000005</v>
      </c>
      <c r="P2924" s="41">
        <v>3.9800000000000002E-2</v>
      </c>
      <c r="Q2924" s="41">
        <v>0</v>
      </c>
      <c r="R2924" s="41">
        <v>0</v>
      </c>
      <c r="S2924" s="41">
        <v>0</v>
      </c>
      <c r="T2924" s="41">
        <v>0</v>
      </c>
      <c r="U2924" s="41">
        <v>4152</v>
      </c>
      <c r="V2924" s="41">
        <v>76.811999999999998</v>
      </c>
      <c r="W2924" s="41">
        <v>4499</v>
      </c>
      <c r="X2924" s="41">
        <v>89.530100000000004</v>
      </c>
    </row>
    <row r="2925" spans="1:24" x14ac:dyDescent="0.35">
      <c r="A2925" s="41" t="s">
        <v>578</v>
      </c>
      <c r="B2925" s="41" t="s">
        <v>569</v>
      </c>
      <c r="C2925" s="41" t="s">
        <v>18</v>
      </c>
      <c r="D2925" s="41" t="s">
        <v>299</v>
      </c>
      <c r="E2925" s="41" t="s">
        <v>299</v>
      </c>
      <c r="F2925" s="41" t="s">
        <v>767</v>
      </c>
      <c r="G2925" s="41">
        <v>12</v>
      </c>
      <c r="H2925" s="41">
        <v>7341.5845553545196</v>
      </c>
      <c r="I2925" s="41">
        <v>5415</v>
      </c>
      <c r="J2925" s="41">
        <v>0</v>
      </c>
      <c r="K2925" s="41">
        <v>107.75850000000001</v>
      </c>
      <c r="L2925" s="41">
        <v>0</v>
      </c>
      <c r="M2925" s="41"/>
      <c r="N2925" s="41"/>
      <c r="O2925" s="41"/>
      <c r="P2925" s="41"/>
      <c r="Q2925" s="41">
        <v>0</v>
      </c>
      <c r="R2925" s="41">
        <v>0</v>
      </c>
      <c r="S2925" s="41"/>
      <c r="T2925" s="41"/>
      <c r="U2925" s="41">
        <v>5415</v>
      </c>
      <c r="V2925" s="41">
        <v>107.75850000000001</v>
      </c>
      <c r="W2925" s="41"/>
      <c r="X2925" s="41"/>
    </row>
    <row r="2926" spans="1:24" x14ac:dyDescent="0.35">
      <c r="A2926" s="41" t="s">
        <v>578</v>
      </c>
      <c r="B2926" s="41" t="s">
        <v>569</v>
      </c>
      <c r="C2926" s="41" t="s">
        <v>18</v>
      </c>
      <c r="D2926" s="41" t="s">
        <v>299</v>
      </c>
      <c r="E2926" s="41" t="s">
        <v>299</v>
      </c>
      <c r="F2926" s="41" t="s">
        <v>757</v>
      </c>
      <c r="G2926" s="41">
        <v>2</v>
      </c>
      <c r="H2926" s="41">
        <v>7341.5845553545196</v>
      </c>
      <c r="I2926" s="41">
        <v>3220</v>
      </c>
      <c r="J2926" s="41">
        <v>0</v>
      </c>
      <c r="K2926" s="41">
        <v>59.57</v>
      </c>
      <c r="L2926" s="41">
        <v>0</v>
      </c>
      <c r="M2926" s="41">
        <v>3018</v>
      </c>
      <c r="N2926" s="41">
        <v>6</v>
      </c>
      <c r="O2926" s="41">
        <v>60.058200000000006</v>
      </c>
      <c r="P2926" s="41">
        <v>0.11940000000000001</v>
      </c>
      <c r="Q2926" s="41">
        <v>0</v>
      </c>
      <c r="R2926" s="41">
        <v>0</v>
      </c>
      <c r="S2926" s="41">
        <v>0</v>
      </c>
      <c r="T2926" s="41">
        <v>0</v>
      </c>
      <c r="U2926" s="41">
        <v>3220</v>
      </c>
      <c r="V2926" s="41">
        <v>59.57</v>
      </c>
      <c r="W2926" s="41">
        <v>3024</v>
      </c>
      <c r="X2926" s="41">
        <v>60.177600000000005</v>
      </c>
    </row>
    <row r="2927" spans="1:24" x14ac:dyDescent="0.35">
      <c r="A2927" s="41" t="s">
        <v>578</v>
      </c>
      <c r="B2927" s="41" t="s">
        <v>569</v>
      </c>
      <c r="C2927" s="41" t="s">
        <v>18</v>
      </c>
      <c r="D2927" s="41" t="s">
        <v>299</v>
      </c>
      <c r="E2927" s="41" t="s">
        <v>299</v>
      </c>
      <c r="F2927" s="41" t="s">
        <v>763</v>
      </c>
      <c r="G2927" s="41">
        <v>8</v>
      </c>
      <c r="H2927" s="41">
        <v>7341.5845553545196</v>
      </c>
      <c r="I2927" s="41">
        <v>8018</v>
      </c>
      <c r="J2927" s="41">
        <v>0</v>
      </c>
      <c r="K2927" s="41">
        <v>159.5582</v>
      </c>
      <c r="L2927" s="41">
        <v>0</v>
      </c>
      <c r="M2927" s="41"/>
      <c r="N2927" s="41"/>
      <c r="O2927" s="41"/>
      <c r="P2927" s="41"/>
      <c r="Q2927" s="41">
        <v>0</v>
      </c>
      <c r="R2927" s="41">
        <v>0</v>
      </c>
      <c r="S2927" s="41"/>
      <c r="T2927" s="41"/>
      <c r="U2927" s="41">
        <v>8018</v>
      </c>
      <c r="V2927" s="41">
        <v>159.5582</v>
      </c>
      <c r="W2927" s="41"/>
      <c r="X2927" s="41"/>
    </row>
    <row r="2928" spans="1:24" x14ac:dyDescent="0.35">
      <c r="A2928" s="41" t="s">
        <v>578</v>
      </c>
      <c r="B2928" s="41" t="s">
        <v>569</v>
      </c>
      <c r="C2928" s="41" t="s">
        <v>18</v>
      </c>
      <c r="D2928" s="41" t="s">
        <v>299</v>
      </c>
      <c r="E2928" s="41" t="s">
        <v>299</v>
      </c>
      <c r="F2928" s="41" t="s">
        <v>762</v>
      </c>
      <c r="G2928" s="41">
        <v>7</v>
      </c>
      <c r="H2928" s="41">
        <v>7341.5845553545196</v>
      </c>
      <c r="I2928" s="41">
        <v>3176</v>
      </c>
      <c r="J2928" s="41">
        <v>0</v>
      </c>
      <c r="K2928" s="41">
        <v>63.202400000000004</v>
      </c>
      <c r="L2928" s="41">
        <v>0</v>
      </c>
      <c r="M2928" s="41">
        <v>0</v>
      </c>
      <c r="N2928" s="41">
        <v>0</v>
      </c>
      <c r="O2928" s="41">
        <v>0</v>
      </c>
      <c r="P2928" s="41">
        <v>0</v>
      </c>
      <c r="Q2928" s="41">
        <v>0</v>
      </c>
      <c r="R2928" s="41">
        <v>0</v>
      </c>
      <c r="S2928" s="41">
        <v>0</v>
      </c>
      <c r="T2928" s="41">
        <v>0</v>
      </c>
      <c r="U2928" s="41">
        <v>3176</v>
      </c>
      <c r="V2928" s="41">
        <v>63.202400000000004</v>
      </c>
      <c r="W2928" s="41">
        <v>0</v>
      </c>
      <c r="X2928" s="41">
        <v>0</v>
      </c>
    </row>
    <row r="2929" spans="1:24" x14ac:dyDescent="0.35">
      <c r="A2929" s="41" t="s">
        <v>578</v>
      </c>
      <c r="B2929" s="41" t="s">
        <v>569</v>
      </c>
      <c r="C2929" s="41" t="s">
        <v>18</v>
      </c>
      <c r="D2929" s="41" t="s">
        <v>299</v>
      </c>
      <c r="E2929" s="41" t="s">
        <v>299</v>
      </c>
      <c r="F2929" s="41" t="s">
        <v>761</v>
      </c>
      <c r="G2929" s="41">
        <v>6</v>
      </c>
      <c r="H2929" s="41">
        <v>7341.5845553545196</v>
      </c>
      <c r="I2929" s="41">
        <v>10335</v>
      </c>
      <c r="J2929" s="41">
        <v>0</v>
      </c>
      <c r="K2929" s="41">
        <v>205.66650000000001</v>
      </c>
      <c r="L2929" s="41">
        <v>0</v>
      </c>
      <c r="M2929" s="41">
        <v>8368</v>
      </c>
      <c r="N2929" s="41">
        <v>0</v>
      </c>
      <c r="O2929" s="41">
        <v>188.28</v>
      </c>
      <c r="P2929" s="41">
        <v>0</v>
      </c>
      <c r="Q2929" s="41">
        <v>0</v>
      </c>
      <c r="R2929" s="41">
        <v>0</v>
      </c>
      <c r="S2929" s="41">
        <v>0</v>
      </c>
      <c r="T2929" s="41">
        <v>0</v>
      </c>
      <c r="U2929" s="41">
        <v>10335</v>
      </c>
      <c r="V2929" s="41">
        <v>205.66650000000001</v>
      </c>
      <c r="W2929" s="41">
        <v>8368</v>
      </c>
      <c r="X2929" s="41">
        <v>188.28</v>
      </c>
    </row>
    <row r="2930" spans="1:24" x14ac:dyDescent="0.35">
      <c r="A2930" s="41" t="s">
        <v>567</v>
      </c>
      <c r="B2930" s="41" t="s">
        <v>453</v>
      </c>
      <c r="C2930" s="41" t="s">
        <v>12</v>
      </c>
      <c r="D2930" s="41" t="s">
        <v>301</v>
      </c>
      <c r="E2930" s="41" t="s">
        <v>301</v>
      </c>
      <c r="F2930" s="41" t="s">
        <v>756</v>
      </c>
      <c r="G2930" s="41">
        <v>1</v>
      </c>
      <c r="H2930" s="41">
        <v>5061.89314574327</v>
      </c>
      <c r="I2930" s="41">
        <v>886</v>
      </c>
      <c r="J2930" s="41">
        <v>0</v>
      </c>
      <c r="K2930" s="41">
        <v>16.390999999999998</v>
      </c>
      <c r="L2930" s="41">
        <v>0</v>
      </c>
      <c r="M2930" s="41">
        <v>2612</v>
      </c>
      <c r="N2930" s="41">
        <v>0</v>
      </c>
      <c r="O2930" s="41">
        <v>51.9788</v>
      </c>
      <c r="P2930" s="41">
        <v>0</v>
      </c>
      <c r="Q2930" s="41">
        <v>1153</v>
      </c>
      <c r="R2930" s="41">
        <v>20.6387</v>
      </c>
      <c r="S2930" s="41">
        <v>1501</v>
      </c>
      <c r="T2930" s="41">
        <v>33.021999999999998</v>
      </c>
      <c r="U2930" s="41">
        <v>2039</v>
      </c>
      <c r="V2930" s="41">
        <v>37.029699999999998</v>
      </c>
      <c r="W2930" s="41">
        <v>4113</v>
      </c>
      <c r="X2930" s="41">
        <v>85.000799999999998</v>
      </c>
    </row>
    <row r="2931" spans="1:24" x14ac:dyDescent="0.35">
      <c r="A2931" s="41" t="s">
        <v>567</v>
      </c>
      <c r="B2931" s="41" t="s">
        <v>453</v>
      </c>
      <c r="C2931" s="41" t="s">
        <v>12</v>
      </c>
      <c r="D2931" s="41" t="s">
        <v>301</v>
      </c>
      <c r="E2931" s="41" t="s">
        <v>301</v>
      </c>
      <c r="F2931" s="41" t="s">
        <v>760</v>
      </c>
      <c r="G2931" s="41">
        <v>5</v>
      </c>
      <c r="H2931" s="41">
        <v>5061.89314574327</v>
      </c>
      <c r="I2931" s="41">
        <v>1453</v>
      </c>
      <c r="J2931" s="41">
        <v>462</v>
      </c>
      <c r="K2931" s="41">
        <v>26.880499999999998</v>
      </c>
      <c r="L2931" s="41">
        <v>8.5469999999999988</v>
      </c>
      <c r="M2931" s="41">
        <v>2562</v>
      </c>
      <c r="N2931" s="41">
        <v>6</v>
      </c>
      <c r="O2931" s="41">
        <v>50.983800000000002</v>
      </c>
      <c r="P2931" s="41">
        <v>0.11940000000000001</v>
      </c>
      <c r="Q2931" s="41">
        <v>1915</v>
      </c>
      <c r="R2931" s="41">
        <v>34.278500000000001</v>
      </c>
      <c r="S2931" s="41">
        <v>1952</v>
      </c>
      <c r="T2931" s="41">
        <v>42.944000000000003</v>
      </c>
      <c r="U2931" s="41">
        <v>3830</v>
      </c>
      <c r="V2931" s="41">
        <v>69.705999999999989</v>
      </c>
      <c r="W2931" s="41">
        <v>4520</v>
      </c>
      <c r="X2931" s="41">
        <v>94.047200000000004</v>
      </c>
    </row>
    <row r="2932" spans="1:24" x14ac:dyDescent="0.35">
      <c r="A2932" s="41" t="s">
        <v>567</v>
      </c>
      <c r="B2932" s="41" t="s">
        <v>453</v>
      </c>
      <c r="C2932" s="41" t="s">
        <v>12</v>
      </c>
      <c r="D2932" s="41" t="s">
        <v>301</v>
      </c>
      <c r="E2932" s="41" t="s">
        <v>301</v>
      </c>
      <c r="F2932" s="41" t="s">
        <v>764</v>
      </c>
      <c r="G2932" s="41">
        <v>9</v>
      </c>
      <c r="H2932" s="41">
        <v>5061.89314574327</v>
      </c>
      <c r="I2932" s="41">
        <v>1884</v>
      </c>
      <c r="J2932" s="41">
        <v>324</v>
      </c>
      <c r="K2932" s="41">
        <v>37.491600000000005</v>
      </c>
      <c r="L2932" s="41">
        <v>6.4476000000000004</v>
      </c>
      <c r="M2932" s="41"/>
      <c r="N2932" s="41"/>
      <c r="O2932" s="41"/>
      <c r="P2932" s="41"/>
      <c r="Q2932" s="41">
        <v>1370</v>
      </c>
      <c r="R2932" s="41">
        <v>24.523</v>
      </c>
      <c r="S2932" s="41"/>
      <c r="T2932" s="41"/>
      <c r="U2932" s="41">
        <v>3578</v>
      </c>
      <c r="V2932" s="41">
        <v>68.46220000000001</v>
      </c>
      <c r="W2932" s="41"/>
      <c r="X2932" s="41"/>
    </row>
    <row r="2933" spans="1:24" x14ac:dyDescent="0.35">
      <c r="A2933" s="41" t="s">
        <v>567</v>
      </c>
      <c r="B2933" s="41" t="s">
        <v>453</v>
      </c>
      <c r="C2933" s="41" t="s">
        <v>12</v>
      </c>
      <c r="D2933" s="41" t="s">
        <v>301</v>
      </c>
      <c r="E2933" s="41" t="s">
        <v>301</v>
      </c>
      <c r="F2933" s="41" t="s">
        <v>766</v>
      </c>
      <c r="G2933" s="41">
        <v>11</v>
      </c>
      <c r="H2933" s="41">
        <v>5061.89314574327</v>
      </c>
      <c r="I2933" s="41">
        <v>2332</v>
      </c>
      <c r="J2933" s="41">
        <v>335</v>
      </c>
      <c r="K2933" s="41">
        <v>46.406800000000004</v>
      </c>
      <c r="L2933" s="41">
        <v>6.6665000000000001</v>
      </c>
      <c r="M2933" s="41"/>
      <c r="N2933" s="41"/>
      <c r="O2933" s="41"/>
      <c r="P2933" s="41"/>
      <c r="Q2933" s="41">
        <v>1588</v>
      </c>
      <c r="R2933" s="41">
        <v>28.4252</v>
      </c>
      <c r="S2933" s="41"/>
      <c r="T2933" s="41"/>
      <c r="U2933" s="41">
        <v>4255</v>
      </c>
      <c r="V2933" s="41">
        <v>81.498500000000007</v>
      </c>
      <c r="W2933" s="41"/>
      <c r="X2933" s="41"/>
    </row>
    <row r="2934" spans="1:24" x14ac:dyDescent="0.35">
      <c r="A2934" s="41" t="s">
        <v>567</v>
      </c>
      <c r="B2934" s="41" t="s">
        <v>453</v>
      </c>
      <c r="C2934" s="41" t="s">
        <v>12</v>
      </c>
      <c r="D2934" s="41" t="s">
        <v>301</v>
      </c>
      <c r="E2934" s="41" t="s">
        <v>301</v>
      </c>
      <c r="F2934" s="41" t="s">
        <v>765</v>
      </c>
      <c r="G2934" s="41">
        <v>10</v>
      </c>
      <c r="H2934" s="41">
        <v>5061.89314574327</v>
      </c>
      <c r="I2934" s="41">
        <v>2830</v>
      </c>
      <c r="J2934" s="41">
        <v>356</v>
      </c>
      <c r="K2934" s="41">
        <v>56.317</v>
      </c>
      <c r="L2934" s="41">
        <v>7.0844000000000005</v>
      </c>
      <c r="M2934" s="41"/>
      <c r="N2934" s="41"/>
      <c r="O2934" s="41"/>
      <c r="P2934" s="41"/>
      <c r="Q2934" s="41">
        <v>2540</v>
      </c>
      <c r="R2934" s="41">
        <v>45.466000000000001</v>
      </c>
      <c r="S2934" s="41"/>
      <c r="T2934" s="41"/>
      <c r="U2934" s="41">
        <v>5726</v>
      </c>
      <c r="V2934" s="41">
        <v>108.8674</v>
      </c>
      <c r="W2934" s="41"/>
      <c r="X2934" s="41"/>
    </row>
    <row r="2935" spans="1:24" x14ac:dyDescent="0.35">
      <c r="A2935" s="41" t="s">
        <v>567</v>
      </c>
      <c r="B2935" s="41" t="s">
        <v>453</v>
      </c>
      <c r="C2935" s="41" t="s">
        <v>12</v>
      </c>
      <c r="D2935" s="41" t="s">
        <v>301</v>
      </c>
      <c r="E2935" s="41" t="s">
        <v>301</v>
      </c>
      <c r="F2935" s="41" t="s">
        <v>759</v>
      </c>
      <c r="G2935" s="41">
        <v>4</v>
      </c>
      <c r="H2935" s="41">
        <v>5061.89314574327</v>
      </c>
      <c r="I2935" s="41">
        <v>1325</v>
      </c>
      <c r="J2935" s="41">
        <v>395</v>
      </c>
      <c r="K2935" s="41">
        <v>24.512499999999999</v>
      </c>
      <c r="L2935" s="41">
        <v>7.3074999999999992</v>
      </c>
      <c r="M2935" s="41">
        <v>3342</v>
      </c>
      <c r="N2935" s="41">
        <v>385</v>
      </c>
      <c r="O2935" s="41">
        <v>66.505800000000008</v>
      </c>
      <c r="P2935" s="41">
        <v>7.6615000000000002</v>
      </c>
      <c r="Q2935" s="41">
        <v>2004</v>
      </c>
      <c r="R2935" s="41">
        <v>35.871600000000001</v>
      </c>
      <c r="S2935" s="41">
        <v>1879</v>
      </c>
      <c r="T2935" s="41">
        <v>41.338000000000001</v>
      </c>
      <c r="U2935" s="41">
        <v>3724</v>
      </c>
      <c r="V2935" s="41">
        <v>67.691599999999994</v>
      </c>
      <c r="W2935" s="41">
        <v>5606</v>
      </c>
      <c r="X2935" s="41">
        <v>115.50530000000001</v>
      </c>
    </row>
    <row r="2936" spans="1:24" x14ac:dyDescent="0.35">
      <c r="A2936" s="41" t="s">
        <v>567</v>
      </c>
      <c r="B2936" s="41" t="s">
        <v>453</v>
      </c>
      <c r="C2936" s="41" t="s">
        <v>12</v>
      </c>
      <c r="D2936" s="41" t="s">
        <v>301</v>
      </c>
      <c r="E2936" s="41" t="s">
        <v>301</v>
      </c>
      <c r="F2936" s="41" t="s">
        <v>758</v>
      </c>
      <c r="G2936" s="41">
        <v>3</v>
      </c>
      <c r="H2936" s="41">
        <v>5061.89314574327</v>
      </c>
      <c r="I2936" s="41">
        <v>2515</v>
      </c>
      <c r="J2936" s="41">
        <v>582</v>
      </c>
      <c r="K2936" s="41">
        <v>46.527499999999996</v>
      </c>
      <c r="L2936" s="41">
        <v>10.766999999999999</v>
      </c>
      <c r="M2936" s="41">
        <v>3256</v>
      </c>
      <c r="N2936" s="41">
        <v>0</v>
      </c>
      <c r="O2936" s="41">
        <v>64.79440000000001</v>
      </c>
      <c r="P2936" s="41">
        <v>0</v>
      </c>
      <c r="Q2936" s="41">
        <v>1899</v>
      </c>
      <c r="R2936" s="41">
        <v>33.992100000000001</v>
      </c>
      <c r="S2936" s="41">
        <v>1635</v>
      </c>
      <c r="T2936" s="41">
        <v>35.97</v>
      </c>
      <c r="U2936" s="41">
        <v>4996</v>
      </c>
      <c r="V2936" s="41">
        <v>91.286599999999993</v>
      </c>
      <c r="W2936" s="41">
        <v>4891</v>
      </c>
      <c r="X2936" s="41">
        <v>100.76440000000001</v>
      </c>
    </row>
    <row r="2937" spans="1:24" x14ac:dyDescent="0.35">
      <c r="A2937" s="41" t="s">
        <v>567</v>
      </c>
      <c r="B2937" s="41" t="s">
        <v>453</v>
      </c>
      <c r="C2937" s="41" t="s">
        <v>12</v>
      </c>
      <c r="D2937" s="41" t="s">
        <v>301</v>
      </c>
      <c r="E2937" s="41" t="s">
        <v>301</v>
      </c>
      <c r="F2937" s="41" t="s">
        <v>767</v>
      </c>
      <c r="G2937" s="41">
        <v>12</v>
      </c>
      <c r="H2937" s="41">
        <v>5061.89314574327</v>
      </c>
      <c r="I2937" s="41">
        <v>2101</v>
      </c>
      <c r="J2937" s="41">
        <v>2</v>
      </c>
      <c r="K2937" s="41">
        <v>41.809899999999999</v>
      </c>
      <c r="L2937" s="41">
        <v>3.9800000000000002E-2</v>
      </c>
      <c r="M2937" s="41"/>
      <c r="N2937" s="41"/>
      <c r="O2937" s="41"/>
      <c r="P2937" s="41"/>
      <c r="Q2937" s="41">
        <v>1607</v>
      </c>
      <c r="R2937" s="41">
        <v>28.7653</v>
      </c>
      <c r="S2937" s="41"/>
      <c r="T2937" s="41"/>
      <c r="U2937" s="41">
        <v>3710</v>
      </c>
      <c r="V2937" s="41">
        <v>70.614999999999995</v>
      </c>
      <c r="W2937" s="41"/>
      <c r="X2937" s="41"/>
    </row>
    <row r="2938" spans="1:24" x14ac:dyDescent="0.35">
      <c r="A2938" s="41" t="s">
        <v>567</v>
      </c>
      <c r="B2938" s="41" t="s">
        <v>453</v>
      </c>
      <c r="C2938" s="41" t="s">
        <v>12</v>
      </c>
      <c r="D2938" s="41" t="s">
        <v>301</v>
      </c>
      <c r="E2938" s="41" t="s">
        <v>301</v>
      </c>
      <c r="F2938" s="41" t="s">
        <v>757</v>
      </c>
      <c r="G2938" s="41">
        <v>2</v>
      </c>
      <c r="H2938" s="41">
        <v>5061.89314574327</v>
      </c>
      <c r="I2938" s="41">
        <v>1211</v>
      </c>
      <c r="J2938" s="41">
        <v>0</v>
      </c>
      <c r="K2938" s="41">
        <v>22.403499999999998</v>
      </c>
      <c r="L2938" s="41">
        <v>0</v>
      </c>
      <c r="M2938" s="41">
        <v>2066</v>
      </c>
      <c r="N2938" s="41">
        <v>0</v>
      </c>
      <c r="O2938" s="41">
        <v>41.113399999999999</v>
      </c>
      <c r="P2938" s="41">
        <v>0</v>
      </c>
      <c r="Q2938" s="41">
        <v>1415</v>
      </c>
      <c r="R2938" s="41">
        <v>25.328499999999998</v>
      </c>
      <c r="S2938" s="41">
        <v>1654</v>
      </c>
      <c r="T2938" s="41">
        <v>36.387999999999998</v>
      </c>
      <c r="U2938" s="41">
        <v>2626</v>
      </c>
      <c r="V2938" s="41">
        <v>47.731999999999999</v>
      </c>
      <c r="W2938" s="41">
        <v>3720</v>
      </c>
      <c r="X2938" s="41">
        <v>77.50139999999999</v>
      </c>
    </row>
    <row r="2939" spans="1:24" x14ac:dyDescent="0.35">
      <c r="A2939" s="41" t="s">
        <v>567</v>
      </c>
      <c r="B2939" s="41" t="s">
        <v>453</v>
      </c>
      <c r="C2939" s="41" t="s">
        <v>12</v>
      </c>
      <c r="D2939" s="41" t="s">
        <v>301</v>
      </c>
      <c r="E2939" s="41" t="s">
        <v>301</v>
      </c>
      <c r="F2939" s="41" t="s">
        <v>763</v>
      </c>
      <c r="G2939" s="41">
        <v>8</v>
      </c>
      <c r="H2939" s="41">
        <v>5061.89314574327</v>
      </c>
      <c r="I2939" s="41">
        <v>1313</v>
      </c>
      <c r="J2939" s="41">
        <v>7</v>
      </c>
      <c r="K2939" s="41">
        <v>26.128700000000002</v>
      </c>
      <c r="L2939" s="41">
        <v>0.13930000000000001</v>
      </c>
      <c r="M2939" s="41"/>
      <c r="N2939" s="41"/>
      <c r="O2939" s="41"/>
      <c r="P2939" s="41"/>
      <c r="Q2939" s="41">
        <v>1863</v>
      </c>
      <c r="R2939" s="41">
        <v>33.347700000000003</v>
      </c>
      <c r="S2939" s="41"/>
      <c r="T2939" s="41"/>
      <c r="U2939" s="41">
        <v>3183</v>
      </c>
      <c r="V2939" s="41">
        <v>59.615700000000004</v>
      </c>
      <c r="W2939" s="41"/>
      <c r="X2939" s="41"/>
    </row>
    <row r="2940" spans="1:24" x14ac:dyDescent="0.35">
      <c r="A2940" s="41" t="s">
        <v>567</v>
      </c>
      <c r="B2940" s="41" t="s">
        <v>453</v>
      </c>
      <c r="C2940" s="41" t="s">
        <v>12</v>
      </c>
      <c r="D2940" s="41" t="s">
        <v>301</v>
      </c>
      <c r="E2940" s="41" t="s">
        <v>301</v>
      </c>
      <c r="F2940" s="41" t="s">
        <v>762</v>
      </c>
      <c r="G2940" s="41">
        <v>7</v>
      </c>
      <c r="H2940" s="41">
        <v>5061.89314574327</v>
      </c>
      <c r="I2940" s="41">
        <v>2058</v>
      </c>
      <c r="J2940" s="41">
        <v>121</v>
      </c>
      <c r="K2940" s="41">
        <v>40.9542</v>
      </c>
      <c r="L2940" s="41">
        <v>2.4079000000000002</v>
      </c>
      <c r="M2940" s="41">
        <v>0</v>
      </c>
      <c r="N2940" s="41">
        <v>1820</v>
      </c>
      <c r="O2940" s="41">
        <v>0</v>
      </c>
      <c r="P2940" s="41">
        <v>40.949999999999996</v>
      </c>
      <c r="Q2940" s="41">
        <v>2016</v>
      </c>
      <c r="R2940" s="41">
        <v>36.086399999999998</v>
      </c>
      <c r="S2940" s="41">
        <v>3438</v>
      </c>
      <c r="T2940" s="41">
        <v>75.635999999999996</v>
      </c>
      <c r="U2940" s="41">
        <v>4195</v>
      </c>
      <c r="V2940" s="41">
        <v>79.448499999999996</v>
      </c>
      <c r="W2940" s="41">
        <v>5258</v>
      </c>
      <c r="X2940" s="41">
        <v>116.58599999999998</v>
      </c>
    </row>
    <row r="2941" spans="1:24" x14ac:dyDescent="0.35">
      <c r="A2941" s="41" t="s">
        <v>567</v>
      </c>
      <c r="B2941" s="41" t="s">
        <v>453</v>
      </c>
      <c r="C2941" s="41" t="s">
        <v>12</v>
      </c>
      <c r="D2941" s="41" t="s">
        <v>301</v>
      </c>
      <c r="E2941" s="41" t="s">
        <v>301</v>
      </c>
      <c r="F2941" s="41" t="s">
        <v>761</v>
      </c>
      <c r="G2941" s="41">
        <v>6</v>
      </c>
      <c r="H2941" s="41">
        <v>5061.89314574327</v>
      </c>
      <c r="I2941" s="41">
        <v>4127</v>
      </c>
      <c r="J2941" s="41">
        <v>2859</v>
      </c>
      <c r="K2941" s="41">
        <v>82.127300000000005</v>
      </c>
      <c r="L2941" s="41">
        <v>56.894100000000002</v>
      </c>
      <c r="M2941" s="41">
        <v>2878</v>
      </c>
      <c r="N2941" s="41">
        <v>3932</v>
      </c>
      <c r="O2941" s="41">
        <v>64.754999999999995</v>
      </c>
      <c r="P2941" s="41">
        <v>88.47</v>
      </c>
      <c r="Q2941" s="41">
        <v>2342</v>
      </c>
      <c r="R2941" s="41">
        <v>41.921799999999998</v>
      </c>
      <c r="S2941" s="41">
        <v>2636</v>
      </c>
      <c r="T2941" s="41">
        <v>57.991999999999997</v>
      </c>
      <c r="U2941" s="41">
        <v>9328</v>
      </c>
      <c r="V2941" s="41">
        <v>180.94319999999999</v>
      </c>
      <c r="W2941" s="41">
        <v>9446</v>
      </c>
      <c r="X2941" s="41">
        <v>211.21699999999998</v>
      </c>
    </row>
    <row r="2942" spans="1:24" x14ac:dyDescent="0.35">
      <c r="A2942" s="41" t="s">
        <v>633</v>
      </c>
      <c r="B2942" s="41" t="s">
        <v>485</v>
      </c>
      <c r="C2942" s="41" t="s">
        <v>8</v>
      </c>
      <c r="D2942" s="41" t="s">
        <v>302</v>
      </c>
      <c r="E2942" s="41" t="s">
        <v>302</v>
      </c>
      <c r="F2942" s="41" t="s">
        <v>756</v>
      </c>
      <c r="G2942" s="41">
        <v>1</v>
      </c>
      <c r="H2942" s="41">
        <v>5525.3614284373698</v>
      </c>
      <c r="I2942" s="41">
        <v>4863</v>
      </c>
      <c r="J2942" s="41">
        <v>53</v>
      </c>
      <c r="K2942" s="41">
        <v>89.965499999999992</v>
      </c>
      <c r="L2942" s="41">
        <v>0.98049999999999993</v>
      </c>
      <c r="M2942" s="41">
        <v>12839</v>
      </c>
      <c r="N2942" s="41">
        <v>540</v>
      </c>
      <c r="O2942" s="41">
        <v>255.49610000000001</v>
      </c>
      <c r="P2942" s="41">
        <v>10.746</v>
      </c>
      <c r="Q2942" s="41">
        <v>0</v>
      </c>
      <c r="R2942" s="41">
        <v>0</v>
      </c>
      <c r="S2942" s="41">
        <v>8</v>
      </c>
      <c r="T2942" s="41">
        <v>0.17599999999999999</v>
      </c>
      <c r="U2942" s="41">
        <v>4916</v>
      </c>
      <c r="V2942" s="41">
        <v>90.945999999999998</v>
      </c>
      <c r="W2942" s="41">
        <v>13387</v>
      </c>
      <c r="X2942" s="41">
        <v>266.41809999999998</v>
      </c>
    </row>
    <row r="2943" spans="1:24" x14ac:dyDescent="0.35">
      <c r="A2943" s="41" t="s">
        <v>633</v>
      </c>
      <c r="B2943" s="41" t="s">
        <v>485</v>
      </c>
      <c r="C2943" s="41" t="s">
        <v>8</v>
      </c>
      <c r="D2943" s="41" t="s">
        <v>302</v>
      </c>
      <c r="E2943" s="41" t="s">
        <v>302</v>
      </c>
      <c r="F2943" s="41" t="s">
        <v>760</v>
      </c>
      <c r="G2943" s="41">
        <v>5</v>
      </c>
      <c r="H2943" s="41">
        <v>5525.3614284373698</v>
      </c>
      <c r="I2943" s="41">
        <v>5140</v>
      </c>
      <c r="J2943" s="41">
        <v>681</v>
      </c>
      <c r="K2943" s="41">
        <v>95.089999999999989</v>
      </c>
      <c r="L2943" s="41">
        <v>12.5985</v>
      </c>
      <c r="M2943" s="41">
        <v>9878</v>
      </c>
      <c r="N2943" s="41">
        <v>445</v>
      </c>
      <c r="O2943" s="41">
        <v>196.57220000000001</v>
      </c>
      <c r="P2943" s="41">
        <v>8.855500000000001</v>
      </c>
      <c r="Q2943" s="41">
        <v>4</v>
      </c>
      <c r="R2943" s="41">
        <v>7.1599999999999997E-2</v>
      </c>
      <c r="S2943" s="41">
        <v>29</v>
      </c>
      <c r="T2943" s="41">
        <v>0.63800000000000001</v>
      </c>
      <c r="U2943" s="41">
        <v>5825</v>
      </c>
      <c r="V2943" s="41">
        <v>107.76009999999999</v>
      </c>
      <c r="W2943" s="41">
        <v>10352</v>
      </c>
      <c r="X2943" s="41">
        <v>206.06570000000002</v>
      </c>
    </row>
    <row r="2944" spans="1:24" x14ac:dyDescent="0.35">
      <c r="A2944" s="41" t="s">
        <v>633</v>
      </c>
      <c r="B2944" s="41" t="s">
        <v>485</v>
      </c>
      <c r="C2944" s="41" t="s">
        <v>8</v>
      </c>
      <c r="D2944" s="41" t="s">
        <v>302</v>
      </c>
      <c r="E2944" s="41" t="s">
        <v>302</v>
      </c>
      <c r="F2944" s="41" t="s">
        <v>764</v>
      </c>
      <c r="G2944" s="41">
        <v>9</v>
      </c>
      <c r="H2944" s="41">
        <v>5525.3614284373698</v>
      </c>
      <c r="I2944" s="41">
        <v>4118</v>
      </c>
      <c r="J2944" s="41">
        <v>929</v>
      </c>
      <c r="K2944" s="41">
        <v>81.9482</v>
      </c>
      <c r="L2944" s="41">
        <v>18.487100000000002</v>
      </c>
      <c r="M2944" s="41"/>
      <c r="N2944" s="41"/>
      <c r="O2944" s="41"/>
      <c r="P2944" s="41"/>
      <c r="Q2944" s="41">
        <v>8</v>
      </c>
      <c r="R2944" s="41">
        <v>0.14319999999999999</v>
      </c>
      <c r="S2944" s="41"/>
      <c r="T2944" s="41"/>
      <c r="U2944" s="41">
        <v>5055</v>
      </c>
      <c r="V2944" s="41">
        <v>100.57849999999999</v>
      </c>
      <c r="W2944" s="41"/>
      <c r="X2944" s="41"/>
    </row>
    <row r="2945" spans="1:24" x14ac:dyDescent="0.35">
      <c r="A2945" s="41" t="s">
        <v>633</v>
      </c>
      <c r="B2945" s="41" t="s">
        <v>485</v>
      </c>
      <c r="C2945" s="41" t="s">
        <v>8</v>
      </c>
      <c r="D2945" s="41" t="s">
        <v>302</v>
      </c>
      <c r="E2945" s="41" t="s">
        <v>302</v>
      </c>
      <c r="F2945" s="41" t="s">
        <v>766</v>
      </c>
      <c r="G2945" s="41">
        <v>11</v>
      </c>
      <c r="H2945" s="41">
        <v>5525.3614284373698</v>
      </c>
      <c r="I2945" s="41">
        <v>6928</v>
      </c>
      <c r="J2945" s="41">
        <v>224</v>
      </c>
      <c r="K2945" s="41">
        <v>137.8672</v>
      </c>
      <c r="L2945" s="41">
        <v>4.4576000000000002</v>
      </c>
      <c r="M2945" s="41"/>
      <c r="N2945" s="41"/>
      <c r="O2945" s="41"/>
      <c r="P2945" s="41"/>
      <c r="Q2945" s="41">
        <v>0</v>
      </c>
      <c r="R2945" s="41">
        <v>0</v>
      </c>
      <c r="S2945" s="41"/>
      <c r="T2945" s="41"/>
      <c r="U2945" s="41">
        <v>7152</v>
      </c>
      <c r="V2945" s="41">
        <v>142.32480000000001</v>
      </c>
      <c r="W2945" s="41"/>
      <c r="X2945" s="41"/>
    </row>
    <row r="2946" spans="1:24" x14ac:dyDescent="0.35">
      <c r="A2946" s="41" t="s">
        <v>633</v>
      </c>
      <c r="B2946" s="41" t="s">
        <v>485</v>
      </c>
      <c r="C2946" s="41" t="s">
        <v>8</v>
      </c>
      <c r="D2946" s="41" t="s">
        <v>302</v>
      </c>
      <c r="E2946" s="41" t="s">
        <v>302</v>
      </c>
      <c r="F2946" s="41" t="s">
        <v>765</v>
      </c>
      <c r="G2946" s="41">
        <v>10</v>
      </c>
      <c r="H2946" s="41">
        <v>5525.3614284373698</v>
      </c>
      <c r="I2946" s="41">
        <v>7198</v>
      </c>
      <c r="J2946" s="41">
        <v>348</v>
      </c>
      <c r="K2946" s="41">
        <v>143.24020000000002</v>
      </c>
      <c r="L2946" s="41">
        <v>6.9252000000000002</v>
      </c>
      <c r="M2946" s="41"/>
      <c r="N2946" s="41"/>
      <c r="O2946" s="41"/>
      <c r="P2946" s="41"/>
      <c r="Q2946" s="41">
        <v>8</v>
      </c>
      <c r="R2946" s="41">
        <v>0.14319999999999999</v>
      </c>
      <c r="S2946" s="41"/>
      <c r="T2946" s="41"/>
      <c r="U2946" s="41">
        <v>7554</v>
      </c>
      <c r="V2946" s="41">
        <v>150.30860000000001</v>
      </c>
      <c r="W2946" s="41"/>
      <c r="X2946" s="41"/>
    </row>
    <row r="2947" spans="1:24" x14ac:dyDescent="0.35">
      <c r="A2947" s="41" t="s">
        <v>633</v>
      </c>
      <c r="B2947" s="41" t="s">
        <v>485</v>
      </c>
      <c r="C2947" s="41" t="s">
        <v>8</v>
      </c>
      <c r="D2947" s="41" t="s">
        <v>302</v>
      </c>
      <c r="E2947" s="41" t="s">
        <v>302</v>
      </c>
      <c r="F2947" s="41" t="s">
        <v>759</v>
      </c>
      <c r="G2947" s="41">
        <v>4</v>
      </c>
      <c r="H2947" s="41">
        <v>5525.3614284373698</v>
      </c>
      <c r="I2947" s="41">
        <v>21852</v>
      </c>
      <c r="J2947" s="41">
        <v>882</v>
      </c>
      <c r="K2947" s="41">
        <v>404.262</v>
      </c>
      <c r="L2947" s="41">
        <v>16.317</v>
      </c>
      <c r="M2947" s="41">
        <v>4646</v>
      </c>
      <c r="N2947" s="41">
        <v>612</v>
      </c>
      <c r="O2947" s="41">
        <v>92.455400000000012</v>
      </c>
      <c r="P2947" s="41">
        <v>12.178800000000001</v>
      </c>
      <c r="Q2947" s="41">
        <v>2</v>
      </c>
      <c r="R2947" s="41">
        <v>3.5799999999999998E-2</v>
      </c>
      <c r="S2947" s="41">
        <v>32</v>
      </c>
      <c r="T2947" s="41">
        <v>0.70399999999999996</v>
      </c>
      <c r="U2947" s="41">
        <v>22736</v>
      </c>
      <c r="V2947" s="41">
        <v>420.6148</v>
      </c>
      <c r="W2947" s="41">
        <v>5290</v>
      </c>
      <c r="X2947" s="41">
        <v>105.3382</v>
      </c>
    </row>
    <row r="2948" spans="1:24" x14ac:dyDescent="0.35">
      <c r="A2948" s="41" t="s">
        <v>633</v>
      </c>
      <c r="B2948" s="41" t="s">
        <v>485</v>
      </c>
      <c r="C2948" s="41" t="s">
        <v>8</v>
      </c>
      <c r="D2948" s="41" t="s">
        <v>302</v>
      </c>
      <c r="E2948" s="41" t="s">
        <v>302</v>
      </c>
      <c r="F2948" s="41" t="s">
        <v>758</v>
      </c>
      <c r="G2948" s="41">
        <v>3</v>
      </c>
      <c r="H2948" s="41">
        <v>5525.3614284373698</v>
      </c>
      <c r="I2948" s="41">
        <v>6562</v>
      </c>
      <c r="J2948" s="41">
        <v>313</v>
      </c>
      <c r="K2948" s="41">
        <v>121.39699999999999</v>
      </c>
      <c r="L2948" s="41">
        <v>5.7904999999999998</v>
      </c>
      <c r="M2948" s="41">
        <v>5620</v>
      </c>
      <c r="N2948" s="41">
        <v>1969</v>
      </c>
      <c r="O2948" s="41">
        <v>111.83800000000001</v>
      </c>
      <c r="P2948" s="41">
        <v>39.183100000000003</v>
      </c>
      <c r="Q2948" s="41">
        <v>0</v>
      </c>
      <c r="R2948" s="41">
        <v>0</v>
      </c>
      <c r="S2948" s="41">
        <v>11</v>
      </c>
      <c r="T2948" s="41">
        <v>0.24199999999999999</v>
      </c>
      <c r="U2948" s="41">
        <v>6875</v>
      </c>
      <c r="V2948" s="41">
        <v>127.18749999999999</v>
      </c>
      <c r="W2948" s="41">
        <v>7600</v>
      </c>
      <c r="X2948" s="41">
        <v>151.26310000000001</v>
      </c>
    </row>
    <row r="2949" spans="1:24" x14ac:dyDescent="0.35">
      <c r="A2949" s="41" t="s">
        <v>633</v>
      </c>
      <c r="B2949" s="41" t="s">
        <v>485</v>
      </c>
      <c r="C2949" s="41" t="s">
        <v>8</v>
      </c>
      <c r="D2949" s="41" t="s">
        <v>302</v>
      </c>
      <c r="E2949" s="41" t="s">
        <v>302</v>
      </c>
      <c r="F2949" s="41" t="s">
        <v>767</v>
      </c>
      <c r="G2949" s="41">
        <v>12</v>
      </c>
      <c r="H2949" s="41">
        <v>5525.3614284373698</v>
      </c>
      <c r="I2949" s="41">
        <v>12546</v>
      </c>
      <c r="J2949" s="41">
        <v>935</v>
      </c>
      <c r="K2949" s="41">
        <v>249.66540000000001</v>
      </c>
      <c r="L2949" s="41">
        <v>18.6065</v>
      </c>
      <c r="M2949" s="41"/>
      <c r="N2949" s="41"/>
      <c r="O2949" s="41"/>
      <c r="P2949" s="41"/>
      <c r="Q2949" s="41">
        <v>16</v>
      </c>
      <c r="R2949" s="41">
        <v>0.28639999999999999</v>
      </c>
      <c r="S2949" s="41"/>
      <c r="T2949" s="41"/>
      <c r="U2949" s="41">
        <v>13497</v>
      </c>
      <c r="V2949" s="41">
        <v>268.55830000000003</v>
      </c>
      <c r="W2949" s="41"/>
      <c r="X2949" s="41"/>
    </row>
    <row r="2950" spans="1:24" x14ac:dyDescent="0.35">
      <c r="A2950" s="41" t="s">
        <v>633</v>
      </c>
      <c r="B2950" s="41" t="s">
        <v>485</v>
      </c>
      <c r="C2950" s="41" t="s">
        <v>8</v>
      </c>
      <c r="D2950" s="41" t="s">
        <v>302</v>
      </c>
      <c r="E2950" s="41" t="s">
        <v>302</v>
      </c>
      <c r="F2950" s="41" t="s">
        <v>757</v>
      </c>
      <c r="G2950" s="41">
        <v>2</v>
      </c>
      <c r="H2950" s="41">
        <v>5525.3614284373698</v>
      </c>
      <c r="I2950" s="41">
        <v>6248</v>
      </c>
      <c r="J2950" s="41">
        <v>319</v>
      </c>
      <c r="K2950" s="41">
        <v>115.58799999999999</v>
      </c>
      <c r="L2950" s="41">
        <v>5.9014999999999995</v>
      </c>
      <c r="M2950" s="41">
        <v>3641</v>
      </c>
      <c r="N2950" s="41">
        <v>834</v>
      </c>
      <c r="O2950" s="41">
        <v>72.4559</v>
      </c>
      <c r="P2950" s="41">
        <v>16.596600000000002</v>
      </c>
      <c r="Q2950" s="41">
        <v>0</v>
      </c>
      <c r="R2950" s="41">
        <v>0</v>
      </c>
      <c r="S2950" s="41">
        <v>8</v>
      </c>
      <c r="T2950" s="41">
        <v>0.17599999999999999</v>
      </c>
      <c r="U2950" s="41">
        <v>6567</v>
      </c>
      <c r="V2950" s="41">
        <v>121.48949999999999</v>
      </c>
      <c r="W2950" s="41">
        <v>4483</v>
      </c>
      <c r="X2950" s="41">
        <v>89.228500000000011</v>
      </c>
    </row>
    <row r="2951" spans="1:24" x14ac:dyDescent="0.35">
      <c r="A2951" s="41" t="s">
        <v>633</v>
      </c>
      <c r="B2951" s="41" t="s">
        <v>485</v>
      </c>
      <c r="C2951" s="41" t="s">
        <v>8</v>
      </c>
      <c r="D2951" s="41" t="s">
        <v>302</v>
      </c>
      <c r="E2951" s="41" t="s">
        <v>302</v>
      </c>
      <c r="F2951" s="41" t="s">
        <v>763</v>
      </c>
      <c r="G2951" s="41">
        <v>8</v>
      </c>
      <c r="H2951" s="41">
        <v>5525.3614284373698</v>
      </c>
      <c r="I2951" s="41">
        <v>8222</v>
      </c>
      <c r="J2951" s="41">
        <v>1276</v>
      </c>
      <c r="K2951" s="41">
        <v>163.61780000000002</v>
      </c>
      <c r="L2951" s="41">
        <v>25.392400000000002</v>
      </c>
      <c r="M2951" s="41"/>
      <c r="N2951" s="41"/>
      <c r="O2951" s="41"/>
      <c r="P2951" s="41"/>
      <c r="Q2951" s="41">
        <v>2</v>
      </c>
      <c r="R2951" s="41">
        <v>3.5799999999999998E-2</v>
      </c>
      <c r="S2951" s="41"/>
      <c r="T2951" s="41"/>
      <c r="U2951" s="41">
        <v>9500</v>
      </c>
      <c r="V2951" s="41">
        <v>189.04600000000002</v>
      </c>
      <c r="W2951" s="41"/>
      <c r="X2951" s="41"/>
    </row>
    <row r="2952" spans="1:24" x14ac:dyDescent="0.35">
      <c r="A2952" s="41" t="s">
        <v>633</v>
      </c>
      <c r="B2952" s="41" t="s">
        <v>485</v>
      </c>
      <c r="C2952" s="41" t="s">
        <v>8</v>
      </c>
      <c r="D2952" s="41" t="s">
        <v>302</v>
      </c>
      <c r="E2952" s="41" t="s">
        <v>302</v>
      </c>
      <c r="F2952" s="41" t="s">
        <v>762</v>
      </c>
      <c r="G2952" s="41">
        <v>7</v>
      </c>
      <c r="H2952" s="41">
        <v>5525.3614284373698</v>
      </c>
      <c r="I2952" s="41">
        <v>19366</v>
      </c>
      <c r="J2952" s="41">
        <v>4593</v>
      </c>
      <c r="K2952" s="41">
        <v>385.38339999999999</v>
      </c>
      <c r="L2952" s="41">
        <v>91.400700000000001</v>
      </c>
      <c r="M2952" s="41">
        <v>0</v>
      </c>
      <c r="N2952" s="41">
        <v>1923</v>
      </c>
      <c r="O2952" s="41">
        <v>0</v>
      </c>
      <c r="P2952" s="41">
        <v>43.267499999999998</v>
      </c>
      <c r="Q2952" s="41">
        <v>6</v>
      </c>
      <c r="R2952" s="41">
        <v>0.1074</v>
      </c>
      <c r="S2952" s="41">
        <v>20</v>
      </c>
      <c r="T2952" s="41">
        <v>0.44</v>
      </c>
      <c r="U2952" s="41">
        <v>23965</v>
      </c>
      <c r="V2952" s="41">
        <v>476.89149999999995</v>
      </c>
      <c r="W2952" s="41">
        <v>1943</v>
      </c>
      <c r="X2952" s="41">
        <v>43.707499999999996</v>
      </c>
    </row>
    <row r="2953" spans="1:24" x14ac:dyDescent="0.35">
      <c r="A2953" s="41" t="s">
        <v>633</v>
      </c>
      <c r="B2953" s="41" t="s">
        <v>485</v>
      </c>
      <c r="C2953" s="41" t="s">
        <v>8</v>
      </c>
      <c r="D2953" s="41" t="s">
        <v>302</v>
      </c>
      <c r="E2953" s="41" t="s">
        <v>302</v>
      </c>
      <c r="F2953" s="41" t="s">
        <v>761</v>
      </c>
      <c r="G2953" s="41">
        <v>6</v>
      </c>
      <c r="H2953" s="41">
        <v>5525.3614284373698</v>
      </c>
      <c r="I2953" s="41">
        <v>9981</v>
      </c>
      <c r="J2953" s="41">
        <v>5156</v>
      </c>
      <c r="K2953" s="41">
        <v>198.62190000000001</v>
      </c>
      <c r="L2953" s="41">
        <v>102.6044</v>
      </c>
      <c r="M2953" s="41">
        <v>8900</v>
      </c>
      <c r="N2953" s="41">
        <v>5723</v>
      </c>
      <c r="O2953" s="41">
        <v>200.25</v>
      </c>
      <c r="P2953" s="41">
        <v>128.76749999999998</v>
      </c>
      <c r="Q2953" s="41">
        <v>6</v>
      </c>
      <c r="R2953" s="41">
        <v>0.1074</v>
      </c>
      <c r="S2953" s="41">
        <v>26</v>
      </c>
      <c r="T2953" s="41">
        <v>0.57199999999999995</v>
      </c>
      <c r="U2953" s="41">
        <v>15143</v>
      </c>
      <c r="V2953" s="41">
        <v>301.33370000000002</v>
      </c>
      <c r="W2953" s="41">
        <v>14649</v>
      </c>
      <c r="X2953" s="41">
        <v>329.58949999999999</v>
      </c>
    </row>
    <row r="2954" spans="1:24" x14ac:dyDescent="0.35">
      <c r="A2954" s="41" t="s">
        <v>634</v>
      </c>
      <c r="B2954" s="41" t="s">
        <v>468</v>
      </c>
      <c r="C2954" s="41" t="s">
        <v>29</v>
      </c>
      <c r="D2954" s="41" t="s">
        <v>303</v>
      </c>
      <c r="E2954" s="41" t="s">
        <v>303</v>
      </c>
      <c r="F2954" s="41" t="s">
        <v>756</v>
      </c>
      <c r="G2954" s="41">
        <v>1</v>
      </c>
      <c r="H2954" s="41">
        <v>7352.4392312192604</v>
      </c>
      <c r="I2954" s="41">
        <v>904</v>
      </c>
      <c r="J2954" s="41">
        <v>3</v>
      </c>
      <c r="K2954" s="41">
        <v>16.724</v>
      </c>
      <c r="L2954" s="41">
        <v>5.5499999999999994E-2</v>
      </c>
      <c r="M2954" s="41">
        <v>1010</v>
      </c>
      <c r="N2954" s="41">
        <v>2</v>
      </c>
      <c r="O2954" s="41">
        <v>20.099</v>
      </c>
      <c r="P2954" s="41">
        <v>3.9800000000000002E-2</v>
      </c>
      <c r="Q2954" s="41">
        <v>4923</v>
      </c>
      <c r="R2954" s="41">
        <v>88.121700000000004</v>
      </c>
      <c r="S2954" s="41">
        <v>5423</v>
      </c>
      <c r="T2954" s="41">
        <v>119.306</v>
      </c>
      <c r="U2954" s="41">
        <v>5830</v>
      </c>
      <c r="V2954" s="41">
        <v>104.9012</v>
      </c>
      <c r="W2954" s="41">
        <v>6435</v>
      </c>
      <c r="X2954" s="41">
        <v>139.44479999999999</v>
      </c>
    </row>
    <row r="2955" spans="1:24" x14ac:dyDescent="0.35">
      <c r="A2955" s="41" t="s">
        <v>634</v>
      </c>
      <c r="B2955" s="41" t="s">
        <v>468</v>
      </c>
      <c r="C2955" s="41" t="s">
        <v>29</v>
      </c>
      <c r="D2955" s="41" t="s">
        <v>303</v>
      </c>
      <c r="E2955" s="41" t="s">
        <v>303</v>
      </c>
      <c r="F2955" s="41" t="s">
        <v>760</v>
      </c>
      <c r="G2955" s="41">
        <v>5</v>
      </c>
      <c r="H2955" s="41">
        <v>7352.4392312192604</v>
      </c>
      <c r="I2955" s="41">
        <v>714</v>
      </c>
      <c r="J2955" s="41">
        <v>522</v>
      </c>
      <c r="K2955" s="41">
        <v>13.209</v>
      </c>
      <c r="L2955" s="41">
        <v>9.657</v>
      </c>
      <c r="M2955" s="41">
        <v>1085</v>
      </c>
      <c r="N2955" s="41">
        <v>3506</v>
      </c>
      <c r="O2955" s="41">
        <v>21.5915</v>
      </c>
      <c r="P2955" s="41">
        <v>69.769400000000005</v>
      </c>
      <c r="Q2955" s="41">
        <v>6334</v>
      </c>
      <c r="R2955" s="41">
        <v>113.37860000000001</v>
      </c>
      <c r="S2955" s="41">
        <v>5528</v>
      </c>
      <c r="T2955" s="41">
        <v>121.616</v>
      </c>
      <c r="U2955" s="41">
        <v>7570</v>
      </c>
      <c r="V2955" s="41">
        <v>136.24459999999999</v>
      </c>
      <c r="W2955" s="41">
        <v>10119</v>
      </c>
      <c r="X2955" s="41">
        <v>212.9769</v>
      </c>
    </row>
    <row r="2956" spans="1:24" x14ac:dyDescent="0.35">
      <c r="A2956" s="41" t="s">
        <v>634</v>
      </c>
      <c r="B2956" s="41" t="s">
        <v>468</v>
      </c>
      <c r="C2956" s="41" t="s">
        <v>29</v>
      </c>
      <c r="D2956" s="41" t="s">
        <v>303</v>
      </c>
      <c r="E2956" s="41" t="s">
        <v>303</v>
      </c>
      <c r="F2956" s="41" t="s">
        <v>764</v>
      </c>
      <c r="G2956" s="41">
        <v>9</v>
      </c>
      <c r="H2956" s="41">
        <v>7352.4392312192604</v>
      </c>
      <c r="I2956" s="41">
        <v>1705</v>
      </c>
      <c r="J2956" s="41">
        <v>0</v>
      </c>
      <c r="K2956" s="41">
        <v>33.929500000000004</v>
      </c>
      <c r="L2956" s="41">
        <v>0</v>
      </c>
      <c r="M2956" s="41"/>
      <c r="N2956" s="41"/>
      <c r="O2956" s="41"/>
      <c r="P2956" s="41"/>
      <c r="Q2956" s="41">
        <v>7139</v>
      </c>
      <c r="R2956" s="41">
        <v>127.7881</v>
      </c>
      <c r="S2956" s="41"/>
      <c r="T2956" s="41"/>
      <c r="U2956" s="41">
        <v>8844</v>
      </c>
      <c r="V2956" s="41">
        <v>161.7176</v>
      </c>
      <c r="W2956" s="41"/>
      <c r="X2956" s="41"/>
    </row>
    <row r="2957" spans="1:24" x14ac:dyDescent="0.35">
      <c r="A2957" s="41" t="s">
        <v>634</v>
      </c>
      <c r="B2957" s="41" t="s">
        <v>468</v>
      </c>
      <c r="C2957" s="41" t="s">
        <v>29</v>
      </c>
      <c r="D2957" s="41" t="s">
        <v>303</v>
      </c>
      <c r="E2957" s="41" t="s">
        <v>303</v>
      </c>
      <c r="F2957" s="41" t="s">
        <v>766</v>
      </c>
      <c r="G2957" s="41">
        <v>11</v>
      </c>
      <c r="H2957" s="41">
        <v>7352.4392312192604</v>
      </c>
      <c r="I2957" s="41">
        <v>1041</v>
      </c>
      <c r="J2957" s="41">
        <v>2705</v>
      </c>
      <c r="K2957" s="41">
        <v>20.715900000000001</v>
      </c>
      <c r="L2957" s="41">
        <v>53.829500000000003</v>
      </c>
      <c r="M2957" s="41"/>
      <c r="N2957" s="41"/>
      <c r="O2957" s="41"/>
      <c r="P2957" s="41"/>
      <c r="Q2957" s="41">
        <v>6951</v>
      </c>
      <c r="R2957" s="41">
        <v>124.4229</v>
      </c>
      <c r="S2957" s="41"/>
      <c r="T2957" s="41"/>
      <c r="U2957" s="41">
        <v>10697</v>
      </c>
      <c r="V2957" s="41">
        <v>198.9683</v>
      </c>
      <c r="W2957" s="41"/>
      <c r="X2957" s="41"/>
    </row>
    <row r="2958" spans="1:24" x14ac:dyDescent="0.35">
      <c r="A2958" s="41" t="s">
        <v>634</v>
      </c>
      <c r="B2958" s="41" t="s">
        <v>468</v>
      </c>
      <c r="C2958" s="41" t="s">
        <v>29</v>
      </c>
      <c r="D2958" s="41" t="s">
        <v>303</v>
      </c>
      <c r="E2958" s="41" t="s">
        <v>303</v>
      </c>
      <c r="F2958" s="41" t="s">
        <v>765</v>
      </c>
      <c r="G2958" s="41">
        <v>10</v>
      </c>
      <c r="H2958" s="41">
        <v>7352.4392312192604</v>
      </c>
      <c r="I2958" s="41">
        <v>7310</v>
      </c>
      <c r="J2958" s="41">
        <v>1253</v>
      </c>
      <c r="K2958" s="41">
        <v>145.46899999999999</v>
      </c>
      <c r="L2958" s="41">
        <v>24.934700000000003</v>
      </c>
      <c r="M2958" s="41"/>
      <c r="N2958" s="41"/>
      <c r="O2958" s="41"/>
      <c r="P2958" s="41"/>
      <c r="Q2958" s="41">
        <v>11410</v>
      </c>
      <c r="R2958" s="41">
        <v>204.239</v>
      </c>
      <c r="S2958" s="41"/>
      <c r="T2958" s="41"/>
      <c r="U2958" s="41">
        <v>19973</v>
      </c>
      <c r="V2958" s="41">
        <v>374.64269999999999</v>
      </c>
      <c r="W2958" s="41"/>
      <c r="X2958" s="41"/>
    </row>
    <row r="2959" spans="1:24" x14ac:dyDescent="0.35">
      <c r="A2959" s="41" t="s">
        <v>634</v>
      </c>
      <c r="B2959" s="41" t="s">
        <v>468</v>
      </c>
      <c r="C2959" s="41" t="s">
        <v>29</v>
      </c>
      <c r="D2959" s="41" t="s">
        <v>303</v>
      </c>
      <c r="E2959" s="41" t="s">
        <v>303</v>
      </c>
      <c r="F2959" s="41" t="s">
        <v>759</v>
      </c>
      <c r="G2959" s="41">
        <v>4</v>
      </c>
      <c r="H2959" s="41">
        <v>7352.4392312192604</v>
      </c>
      <c r="I2959" s="41">
        <v>1212</v>
      </c>
      <c r="J2959" s="41">
        <v>1629</v>
      </c>
      <c r="K2959" s="41">
        <v>22.422000000000001</v>
      </c>
      <c r="L2959" s="41">
        <v>30.136499999999998</v>
      </c>
      <c r="M2959" s="41">
        <v>1504</v>
      </c>
      <c r="N2959" s="41">
        <v>211</v>
      </c>
      <c r="O2959" s="41">
        <v>29.929600000000001</v>
      </c>
      <c r="P2959" s="41">
        <v>4.1989000000000001</v>
      </c>
      <c r="Q2959" s="41">
        <v>6502</v>
      </c>
      <c r="R2959" s="41">
        <v>116.3858</v>
      </c>
      <c r="S2959" s="41">
        <v>7063</v>
      </c>
      <c r="T2959" s="41">
        <v>155.386</v>
      </c>
      <c r="U2959" s="41">
        <v>9343</v>
      </c>
      <c r="V2959" s="41">
        <v>168.9443</v>
      </c>
      <c r="W2959" s="41">
        <v>8778</v>
      </c>
      <c r="X2959" s="41">
        <v>189.5145</v>
      </c>
    </row>
    <row r="2960" spans="1:24" x14ac:dyDescent="0.35">
      <c r="A2960" s="41" t="s">
        <v>634</v>
      </c>
      <c r="B2960" s="41" t="s">
        <v>468</v>
      </c>
      <c r="C2960" s="41" t="s">
        <v>29</v>
      </c>
      <c r="D2960" s="41" t="s">
        <v>303</v>
      </c>
      <c r="E2960" s="41" t="s">
        <v>303</v>
      </c>
      <c r="F2960" s="41" t="s">
        <v>758</v>
      </c>
      <c r="G2960" s="41">
        <v>3</v>
      </c>
      <c r="H2960" s="41">
        <v>7352.4392312192604</v>
      </c>
      <c r="I2960" s="41">
        <v>1219</v>
      </c>
      <c r="J2960" s="41">
        <v>7</v>
      </c>
      <c r="K2960" s="41">
        <v>22.551499999999997</v>
      </c>
      <c r="L2960" s="41">
        <v>0.1295</v>
      </c>
      <c r="M2960" s="41">
        <v>2921</v>
      </c>
      <c r="N2960" s="41">
        <v>7</v>
      </c>
      <c r="O2960" s="41">
        <v>58.127900000000004</v>
      </c>
      <c r="P2960" s="41">
        <v>0.13930000000000001</v>
      </c>
      <c r="Q2960" s="41">
        <v>5566</v>
      </c>
      <c r="R2960" s="41">
        <v>99.631399999999999</v>
      </c>
      <c r="S2960" s="41">
        <v>6677</v>
      </c>
      <c r="T2960" s="41">
        <v>146.89400000000001</v>
      </c>
      <c r="U2960" s="41">
        <v>6792</v>
      </c>
      <c r="V2960" s="41">
        <v>122.3124</v>
      </c>
      <c r="W2960" s="41">
        <v>9605</v>
      </c>
      <c r="X2960" s="41">
        <v>205.16120000000001</v>
      </c>
    </row>
    <row r="2961" spans="1:24" x14ac:dyDescent="0.35">
      <c r="A2961" s="41" t="s">
        <v>634</v>
      </c>
      <c r="B2961" s="41" t="s">
        <v>468</v>
      </c>
      <c r="C2961" s="41" t="s">
        <v>29</v>
      </c>
      <c r="D2961" s="41" t="s">
        <v>303</v>
      </c>
      <c r="E2961" s="41" t="s">
        <v>303</v>
      </c>
      <c r="F2961" s="41" t="s">
        <v>767</v>
      </c>
      <c r="G2961" s="41">
        <v>12</v>
      </c>
      <c r="H2961" s="41">
        <v>7352.4392312192604</v>
      </c>
      <c r="I2961" s="41">
        <v>5837</v>
      </c>
      <c r="J2961" s="41">
        <v>14</v>
      </c>
      <c r="K2961" s="41">
        <v>116.1563</v>
      </c>
      <c r="L2961" s="41">
        <v>0.27860000000000001</v>
      </c>
      <c r="M2961" s="41"/>
      <c r="N2961" s="41"/>
      <c r="O2961" s="41"/>
      <c r="P2961" s="41"/>
      <c r="Q2961" s="41">
        <v>10793</v>
      </c>
      <c r="R2961" s="41">
        <v>193.19470000000001</v>
      </c>
      <c r="S2961" s="41"/>
      <c r="T2961" s="41"/>
      <c r="U2961" s="41">
        <v>16644</v>
      </c>
      <c r="V2961" s="41">
        <v>309.62959999999998</v>
      </c>
      <c r="W2961" s="41"/>
      <c r="X2961" s="41"/>
    </row>
    <row r="2962" spans="1:24" x14ac:dyDescent="0.35">
      <c r="A2962" s="41" t="s">
        <v>634</v>
      </c>
      <c r="B2962" s="41" t="s">
        <v>468</v>
      </c>
      <c r="C2962" s="41" t="s">
        <v>29</v>
      </c>
      <c r="D2962" s="41" t="s">
        <v>303</v>
      </c>
      <c r="E2962" s="41" t="s">
        <v>303</v>
      </c>
      <c r="F2962" s="41" t="s">
        <v>757</v>
      </c>
      <c r="G2962" s="41">
        <v>2</v>
      </c>
      <c r="H2962" s="41">
        <v>7352.4392312192604</v>
      </c>
      <c r="I2962" s="41">
        <v>1108</v>
      </c>
      <c r="J2962" s="41">
        <v>2</v>
      </c>
      <c r="K2962" s="41">
        <v>20.497999999999998</v>
      </c>
      <c r="L2962" s="41">
        <v>3.6999999999999998E-2</v>
      </c>
      <c r="M2962" s="41">
        <v>1070</v>
      </c>
      <c r="N2962" s="41">
        <v>8</v>
      </c>
      <c r="O2962" s="41">
        <v>21.293000000000003</v>
      </c>
      <c r="P2962" s="41">
        <v>0.15920000000000001</v>
      </c>
      <c r="Q2962" s="41">
        <v>6153</v>
      </c>
      <c r="R2962" s="41">
        <v>110.1387</v>
      </c>
      <c r="S2962" s="41">
        <v>9579</v>
      </c>
      <c r="T2962" s="41">
        <v>210.738</v>
      </c>
      <c r="U2962" s="41">
        <v>7263</v>
      </c>
      <c r="V2962" s="41">
        <v>130.6737</v>
      </c>
      <c r="W2962" s="41">
        <v>10657</v>
      </c>
      <c r="X2962" s="41">
        <v>232.1902</v>
      </c>
    </row>
    <row r="2963" spans="1:24" x14ac:dyDescent="0.35">
      <c r="A2963" s="41" t="s">
        <v>634</v>
      </c>
      <c r="B2963" s="41" t="s">
        <v>468</v>
      </c>
      <c r="C2963" s="41" t="s">
        <v>29</v>
      </c>
      <c r="D2963" s="41" t="s">
        <v>303</v>
      </c>
      <c r="E2963" s="41" t="s">
        <v>303</v>
      </c>
      <c r="F2963" s="41" t="s">
        <v>763</v>
      </c>
      <c r="G2963" s="41">
        <v>8</v>
      </c>
      <c r="H2963" s="41">
        <v>7352.4392312192604</v>
      </c>
      <c r="I2963" s="41">
        <v>815</v>
      </c>
      <c r="J2963" s="41">
        <v>1101</v>
      </c>
      <c r="K2963" s="41">
        <v>16.218500000000002</v>
      </c>
      <c r="L2963" s="41">
        <v>21.9099</v>
      </c>
      <c r="M2963" s="41"/>
      <c r="N2963" s="41"/>
      <c r="O2963" s="41"/>
      <c r="P2963" s="41"/>
      <c r="Q2963" s="41">
        <v>8359</v>
      </c>
      <c r="R2963" s="41">
        <v>149.62610000000001</v>
      </c>
      <c r="S2963" s="41"/>
      <c r="T2963" s="41"/>
      <c r="U2963" s="41">
        <v>10275</v>
      </c>
      <c r="V2963" s="41">
        <v>187.75450000000001</v>
      </c>
      <c r="W2963" s="41"/>
      <c r="X2963" s="41"/>
    </row>
    <row r="2964" spans="1:24" x14ac:dyDescent="0.35">
      <c r="A2964" s="41" t="s">
        <v>634</v>
      </c>
      <c r="B2964" s="41" t="s">
        <v>468</v>
      </c>
      <c r="C2964" s="41" t="s">
        <v>29</v>
      </c>
      <c r="D2964" s="41" t="s">
        <v>303</v>
      </c>
      <c r="E2964" s="41" t="s">
        <v>303</v>
      </c>
      <c r="F2964" s="41" t="s">
        <v>762</v>
      </c>
      <c r="G2964" s="41">
        <v>7</v>
      </c>
      <c r="H2964" s="41">
        <v>7352.4392312192604</v>
      </c>
      <c r="I2964" s="41">
        <v>936</v>
      </c>
      <c r="J2964" s="41">
        <v>3194</v>
      </c>
      <c r="K2964" s="41">
        <v>18.6264</v>
      </c>
      <c r="L2964" s="41">
        <v>63.560600000000001</v>
      </c>
      <c r="M2964" s="41">
        <v>0</v>
      </c>
      <c r="N2964" s="41">
        <v>3769</v>
      </c>
      <c r="O2964" s="41">
        <v>0</v>
      </c>
      <c r="P2964" s="41">
        <v>84.802499999999995</v>
      </c>
      <c r="Q2964" s="41">
        <v>8132</v>
      </c>
      <c r="R2964" s="41">
        <v>145.56280000000001</v>
      </c>
      <c r="S2964" s="41">
        <v>9516</v>
      </c>
      <c r="T2964" s="41">
        <v>209.352</v>
      </c>
      <c r="U2964" s="41">
        <v>12262</v>
      </c>
      <c r="V2964" s="41">
        <v>227.74979999999999</v>
      </c>
      <c r="W2964" s="41">
        <v>13285</v>
      </c>
      <c r="X2964" s="41">
        <v>294.15449999999998</v>
      </c>
    </row>
    <row r="2965" spans="1:24" x14ac:dyDescent="0.35">
      <c r="A2965" s="41" t="s">
        <v>634</v>
      </c>
      <c r="B2965" s="41" t="s">
        <v>468</v>
      </c>
      <c r="C2965" s="41" t="s">
        <v>29</v>
      </c>
      <c r="D2965" s="41" t="s">
        <v>303</v>
      </c>
      <c r="E2965" s="41" t="s">
        <v>303</v>
      </c>
      <c r="F2965" s="41" t="s">
        <v>761</v>
      </c>
      <c r="G2965" s="41">
        <v>6</v>
      </c>
      <c r="H2965" s="41">
        <v>7352.4392312192604</v>
      </c>
      <c r="I2965" s="41">
        <v>1021</v>
      </c>
      <c r="J2965" s="41">
        <v>5380</v>
      </c>
      <c r="K2965" s="41">
        <v>20.317900000000002</v>
      </c>
      <c r="L2965" s="41">
        <v>107.06200000000001</v>
      </c>
      <c r="M2965" s="41">
        <v>2614</v>
      </c>
      <c r="N2965" s="41">
        <v>2459</v>
      </c>
      <c r="O2965" s="41">
        <v>58.814999999999998</v>
      </c>
      <c r="P2965" s="41">
        <v>55.327500000000001</v>
      </c>
      <c r="Q2965" s="41">
        <v>7781</v>
      </c>
      <c r="R2965" s="41">
        <v>139.2799</v>
      </c>
      <c r="S2965" s="41">
        <v>7150</v>
      </c>
      <c r="T2965" s="41">
        <v>157.30000000000001</v>
      </c>
      <c r="U2965" s="41">
        <v>14182</v>
      </c>
      <c r="V2965" s="41">
        <v>266.65980000000002</v>
      </c>
      <c r="W2965" s="41">
        <v>12223</v>
      </c>
      <c r="X2965" s="41">
        <v>271.4425</v>
      </c>
    </row>
    <row r="2966" spans="1:24" x14ac:dyDescent="0.35">
      <c r="A2966" s="41" t="s">
        <v>466</v>
      </c>
      <c r="B2966" s="41" t="s">
        <v>435</v>
      </c>
      <c r="C2966" s="41" t="s">
        <v>12</v>
      </c>
      <c r="D2966" s="41" t="s">
        <v>304</v>
      </c>
      <c r="E2966" s="41" t="s">
        <v>304</v>
      </c>
      <c r="F2966" s="41" t="s">
        <v>756</v>
      </c>
      <c r="G2966" s="41">
        <v>1</v>
      </c>
      <c r="H2966" s="41">
        <v>3736.9731504731899</v>
      </c>
      <c r="I2966" s="41">
        <v>6048</v>
      </c>
      <c r="J2966" s="41">
        <v>0</v>
      </c>
      <c r="K2966" s="41">
        <v>111.88799999999999</v>
      </c>
      <c r="L2966" s="41">
        <v>0</v>
      </c>
      <c r="M2966" s="41">
        <v>5208</v>
      </c>
      <c r="N2966" s="41">
        <v>2</v>
      </c>
      <c r="O2966" s="41">
        <v>103.6392</v>
      </c>
      <c r="P2966" s="41">
        <v>3.9800000000000002E-2</v>
      </c>
      <c r="Q2966" s="41">
        <v>2014</v>
      </c>
      <c r="R2966" s="41">
        <v>36.050600000000003</v>
      </c>
      <c r="S2966" s="41">
        <v>1940</v>
      </c>
      <c r="T2966" s="41">
        <v>42.68</v>
      </c>
      <c r="U2966" s="41">
        <v>8062</v>
      </c>
      <c r="V2966" s="41">
        <v>147.93860000000001</v>
      </c>
      <c r="W2966" s="41">
        <v>7150</v>
      </c>
      <c r="X2966" s="41">
        <v>146.35900000000001</v>
      </c>
    </row>
    <row r="2967" spans="1:24" x14ac:dyDescent="0.35">
      <c r="A2967" s="41" t="s">
        <v>466</v>
      </c>
      <c r="B2967" s="41" t="s">
        <v>435</v>
      </c>
      <c r="C2967" s="41" t="s">
        <v>12</v>
      </c>
      <c r="D2967" s="41" t="s">
        <v>304</v>
      </c>
      <c r="E2967" s="41" t="s">
        <v>304</v>
      </c>
      <c r="F2967" s="41" t="s">
        <v>760</v>
      </c>
      <c r="G2967" s="41">
        <v>5</v>
      </c>
      <c r="H2967" s="41">
        <v>3736.9731504731899</v>
      </c>
      <c r="I2967" s="41">
        <v>3863</v>
      </c>
      <c r="J2967" s="41">
        <v>2</v>
      </c>
      <c r="K2967" s="41">
        <v>71.465499999999992</v>
      </c>
      <c r="L2967" s="41">
        <v>3.6999999999999998E-2</v>
      </c>
      <c r="M2967" s="41">
        <v>4983</v>
      </c>
      <c r="N2967" s="41">
        <v>0</v>
      </c>
      <c r="O2967" s="41">
        <v>99.16170000000001</v>
      </c>
      <c r="P2967" s="41">
        <v>0</v>
      </c>
      <c r="Q2967" s="41">
        <v>4162</v>
      </c>
      <c r="R2967" s="41">
        <v>74.499799999999993</v>
      </c>
      <c r="S2967" s="41">
        <v>2830</v>
      </c>
      <c r="T2967" s="41">
        <v>62.26</v>
      </c>
      <c r="U2967" s="41">
        <v>8027</v>
      </c>
      <c r="V2967" s="41">
        <v>146.00229999999999</v>
      </c>
      <c r="W2967" s="41">
        <v>7813</v>
      </c>
      <c r="X2967" s="41">
        <v>161.42170000000002</v>
      </c>
    </row>
    <row r="2968" spans="1:24" x14ac:dyDescent="0.35">
      <c r="A2968" s="41" t="s">
        <v>466</v>
      </c>
      <c r="B2968" s="41" t="s">
        <v>435</v>
      </c>
      <c r="C2968" s="41" t="s">
        <v>12</v>
      </c>
      <c r="D2968" s="41" t="s">
        <v>304</v>
      </c>
      <c r="E2968" s="41" t="s">
        <v>304</v>
      </c>
      <c r="F2968" s="41" t="s">
        <v>764</v>
      </c>
      <c r="G2968" s="41">
        <v>9</v>
      </c>
      <c r="H2968" s="41">
        <v>3736.9731504731899</v>
      </c>
      <c r="I2968" s="41">
        <v>3915</v>
      </c>
      <c r="J2968" s="41">
        <v>5</v>
      </c>
      <c r="K2968" s="41">
        <v>77.908500000000004</v>
      </c>
      <c r="L2968" s="41">
        <v>9.9500000000000005E-2</v>
      </c>
      <c r="M2968" s="41"/>
      <c r="N2968" s="41"/>
      <c r="O2968" s="41"/>
      <c r="P2968" s="41"/>
      <c r="Q2968" s="41">
        <v>2021</v>
      </c>
      <c r="R2968" s="41">
        <v>36.175899999999999</v>
      </c>
      <c r="S2968" s="41"/>
      <c r="T2968" s="41"/>
      <c r="U2968" s="41">
        <v>5941</v>
      </c>
      <c r="V2968" s="41">
        <v>114.18390000000001</v>
      </c>
      <c r="W2968" s="41"/>
      <c r="X2968" s="41"/>
    </row>
    <row r="2969" spans="1:24" x14ac:dyDescent="0.35">
      <c r="A2969" s="41" t="s">
        <v>466</v>
      </c>
      <c r="B2969" s="41" t="s">
        <v>435</v>
      </c>
      <c r="C2969" s="41" t="s">
        <v>12</v>
      </c>
      <c r="D2969" s="41" t="s">
        <v>304</v>
      </c>
      <c r="E2969" s="41" t="s">
        <v>304</v>
      </c>
      <c r="F2969" s="41" t="s">
        <v>766</v>
      </c>
      <c r="G2969" s="41">
        <v>11</v>
      </c>
      <c r="H2969" s="41">
        <v>3736.9731504731899</v>
      </c>
      <c r="I2969" s="41">
        <v>6284</v>
      </c>
      <c r="J2969" s="41">
        <v>0</v>
      </c>
      <c r="K2969" s="41">
        <v>125.05160000000001</v>
      </c>
      <c r="L2969" s="41">
        <v>0</v>
      </c>
      <c r="M2969" s="41"/>
      <c r="N2969" s="41"/>
      <c r="O2969" s="41"/>
      <c r="P2969" s="41"/>
      <c r="Q2969" s="41">
        <v>3657</v>
      </c>
      <c r="R2969" s="41">
        <v>65.460300000000004</v>
      </c>
      <c r="S2969" s="41"/>
      <c r="T2969" s="41"/>
      <c r="U2969" s="41">
        <v>9941</v>
      </c>
      <c r="V2969" s="41">
        <v>190.51190000000003</v>
      </c>
      <c r="W2969" s="41"/>
      <c r="X2969" s="41"/>
    </row>
    <row r="2970" spans="1:24" x14ac:dyDescent="0.35">
      <c r="A2970" s="41" t="s">
        <v>466</v>
      </c>
      <c r="B2970" s="41" t="s">
        <v>435</v>
      </c>
      <c r="C2970" s="41" t="s">
        <v>12</v>
      </c>
      <c r="D2970" s="41" t="s">
        <v>304</v>
      </c>
      <c r="E2970" s="41" t="s">
        <v>304</v>
      </c>
      <c r="F2970" s="41" t="s">
        <v>765</v>
      </c>
      <c r="G2970" s="41">
        <v>10</v>
      </c>
      <c r="H2970" s="41">
        <v>3736.9731504731899</v>
      </c>
      <c r="I2970" s="41">
        <v>5810</v>
      </c>
      <c r="J2970" s="41">
        <v>0</v>
      </c>
      <c r="K2970" s="41">
        <v>115.619</v>
      </c>
      <c r="L2970" s="41">
        <v>0</v>
      </c>
      <c r="M2970" s="41"/>
      <c r="N2970" s="41"/>
      <c r="O2970" s="41"/>
      <c r="P2970" s="41"/>
      <c r="Q2970" s="41">
        <v>4581</v>
      </c>
      <c r="R2970" s="41">
        <v>81.999899999999997</v>
      </c>
      <c r="S2970" s="41"/>
      <c r="T2970" s="41"/>
      <c r="U2970" s="41">
        <v>10391</v>
      </c>
      <c r="V2970" s="41">
        <v>197.6189</v>
      </c>
      <c r="W2970" s="41"/>
      <c r="X2970" s="41"/>
    </row>
    <row r="2971" spans="1:24" x14ac:dyDescent="0.35">
      <c r="A2971" s="41" t="s">
        <v>466</v>
      </c>
      <c r="B2971" s="41" t="s">
        <v>435</v>
      </c>
      <c r="C2971" s="41" t="s">
        <v>12</v>
      </c>
      <c r="D2971" s="41" t="s">
        <v>304</v>
      </c>
      <c r="E2971" s="41" t="s">
        <v>304</v>
      </c>
      <c r="F2971" s="41" t="s">
        <v>759</v>
      </c>
      <c r="G2971" s="41">
        <v>4</v>
      </c>
      <c r="H2971" s="41">
        <v>3736.9731504731899</v>
      </c>
      <c r="I2971" s="41">
        <v>4254</v>
      </c>
      <c r="J2971" s="41">
        <v>3</v>
      </c>
      <c r="K2971" s="41">
        <v>78.698999999999998</v>
      </c>
      <c r="L2971" s="41">
        <v>5.5499999999999994E-2</v>
      </c>
      <c r="M2971" s="41">
        <v>4741</v>
      </c>
      <c r="N2971" s="41">
        <v>0</v>
      </c>
      <c r="O2971" s="41">
        <v>94.3459</v>
      </c>
      <c r="P2971" s="41">
        <v>0</v>
      </c>
      <c r="Q2971" s="41">
        <v>4337</v>
      </c>
      <c r="R2971" s="41">
        <v>77.632300000000001</v>
      </c>
      <c r="S2971" s="41">
        <v>3365</v>
      </c>
      <c r="T2971" s="41">
        <v>74.03</v>
      </c>
      <c r="U2971" s="41">
        <v>8594</v>
      </c>
      <c r="V2971" s="41">
        <v>156.38679999999999</v>
      </c>
      <c r="W2971" s="41">
        <v>8106</v>
      </c>
      <c r="X2971" s="41">
        <v>168.3759</v>
      </c>
    </row>
    <row r="2972" spans="1:24" x14ac:dyDescent="0.35">
      <c r="A2972" s="41" t="s">
        <v>466</v>
      </c>
      <c r="B2972" s="41" t="s">
        <v>435</v>
      </c>
      <c r="C2972" s="41" t="s">
        <v>12</v>
      </c>
      <c r="D2972" s="41" t="s">
        <v>304</v>
      </c>
      <c r="E2972" s="41" t="s">
        <v>304</v>
      </c>
      <c r="F2972" s="41" t="s">
        <v>758</v>
      </c>
      <c r="G2972" s="41">
        <v>3</v>
      </c>
      <c r="H2972" s="41">
        <v>3736.9731504731899</v>
      </c>
      <c r="I2972" s="41">
        <v>5458</v>
      </c>
      <c r="J2972" s="41">
        <v>0</v>
      </c>
      <c r="K2972" s="41">
        <v>100.973</v>
      </c>
      <c r="L2972" s="41">
        <v>0</v>
      </c>
      <c r="M2972" s="41">
        <v>4451</v>
      </c>
      <c r="N2972" s="41">
        <v>0</v>
      </c>
      <c r="O2972" s="41">
        <v>88.5749</v>
      </c>
      <c r="P2972" s="41">
        <v>0</v>
      </c>
      <c r="Q2972" s="41">
        <v>8961</v>
      </c>
      <c r="R2972" s="41">
        <v>160.40190000000001</v>
      </c>
      <c r="S2972" s="41">
        <v>3058</v>
      </c>
      <c r="T2972" s="41">
        <v>67.275999999999996</v>
      </c>
      <c r="U2972" s="41">
        <v>14419</v>
      </c>
      <c r="V2972" s="41">
        <v>261.37490000000003</v>
      </c>
      <c r="W2972" s="41">
        <v>7509</v>
      </c>
      <c r="X2972" s="41">
        <v>155.8509</v>
      </c>
    </row>
    <row r="2973" spans="1:24" x14ac:dyDescent="0.35">
      <c r="A2973" s="41" t="s">
        <v>466</v>
      </c>
      <c r="B2973" s="41" t="s">
        <v>435</v>
      </c>
      <c r="C2973" s="41" t="s">
        <v>12</v>
      </c>
      <c r="D2973" s="41" t="s">
        <v>304</v>
      </c>
      <c r="E2973" s="41" t="s">
        <v>304</v>
      </c>
      <c r="F2973" s="41" t="s">
        <v>767</v>
      </c>
      <c r="G2973" s="41">
        <v>12</v>
      </c>
      <c r="H2973" s="41">
        <v>3736.9731504731899</v>
      </c>
      <c r="I2973" s="41">
        <v>5649</v>
      </c>
      <c r="J2973" s="41">
        <v>2</v>
      </c>
      <c r="K2973" s="41">
        <v>112.41510000000001</v>
      </c>
      <c r="L2973" s="41">
        <v>3.9800000000000002E-2</v>
      </c>
      <c r="M2973" s="41"/>
      <c r="N2973" s="41"/>
      <c r="O2973" s="41"/>
      <c r="P2973" s="41"/>
      <c r="Q2973" s="41">
        <v>3071</v>
      </c>
      <c r="R2973" s="41">
        <v>54.9709</v>
      </c>
      <c r="S2973" s="41"/>
      <c r="T2973" s="41"/>
      <c r="U2973" s="41">
        <v>8722</v>
      </c>
      <c r="V2973" s="41">
        <v>167.42580000000001</v>
      </c>
      <c r="W2973" s="41"/>
      <c r="X2973" s="41"/>
    </row>
    <row r="2974" spans="1:24" x14ac:dyDescent="0.35">
      <c r="A2974" s="41" t="s">
        <v>466</v>
      </c>
      <c r="B2974" s="41" t="s">
        <v>435</v>
      </c>
      <c r="C2974" s="41" t="s">
        <v>12</v>
      </c>
      <c r="D2974" s="41" t="s">
        <v>304</v>
      </c>
      <c r="E2974" s="41" t="s">
        <v>304</v>
      </c>
      <c r="F2974" s="41" t="s">
        <v>757</v>
      </c>
      <c r="G2974" s="41">
        <v>2</v>
      </c>
      <c r="H2974" s="41">
        <v>3736.9731504731899</v>
      </c>
      <c r="I2974" s="41">
        <v>6792</v>
      </c>
      <c r="J2974" s="41">
        <v>0</v>
      </c>
      <c r="K2974" s="41">
        <v>125.65199999999999</v>
      </c>
      <c r="L2974" s="41">
        <v>0</v>
      </c>
      <c r="M2974" s="41">
        <v>3847</v>
      </c>
      <c r="N2974" s="41">
        <v>0</v>
      </c>
      <c r="O2974" s="41">
        <v>76.555300000000003</v>
      </c>
      <c r="P2974" s="41">
        <v>0</v>
      </c>
      <c r="Q2974" s="41">
        <v>4608</v>
      </c>
      <c r="R2974" s="41">
        <v>82.483199999999997</v>
      </c>
      <c r="S2974" s="41">
        <v>1734</v>
      </c>
      <c r="T2974" s="41">
        <v>38.148000000000003</v>
      </c>
      <c r="U2974" s="41">
        <v>11400</v>
      </c>
      <c r="V2974" s="41">
        <v>208.1352</v>
      </c>
      <c r="W2974" s="41">
        <v>5581</v>
      </c>
      <c r="X2974" s="41">
        <v>114.70330000000001</v>
      </c>
    </row>
    <row r="2975" spans="1:24" x14ac:dyDescent="0.35">
      <c r="A2975" s="41" t="s">
        <v>466</v>
      </c>
      <c r="B2975" s="41" t="s">
        <v>435</v>
      </c>
      <c r="C2975" s="41" t="s">
        <v>12</v>
      </c>
      <c r="D2975" s="41" t="s">
        <v>304</v>
      </c>
      <c r="E2975" s="41" t="s">
        <v>304</v>
      </c>
      <c r="F2975" s="41" t="s">
        <v>763</v>
      </c>
      <c r="G2975" s="41">
        <v>8</v>
      </c>
      <c r="H2975" s="41">
        <v>3736.9731504731899</v>
      </c>
      <c r="I2975" s="41">
        <v>6277</v>
      </c>
      <c r="J2975" s="41">
        <v>2</v>
      </c>
      <c r="K2975" s="41">
        <v>124.9123</v>
      </c>
      <c r="L2975" s="41">
        <v>3.9800000000000002E-2</v>
      </c>
      <c r="M2975" s="41"/>
      <c r="N2975" s="41"/>
      <c r="O2975" s="41"/>
      <c r="P2975" s="41"/>
      <c r="Q2975" s="41">
        <v>2041</v>
      </c>
      <c r="R2975" s="41">
        <v>36.533900000000003</v>
      </c>
      <c r="S2975" s="41"/>
      <c r="T2975" s="41"/>
      <c r="U2975" s="41">
        <v>8320</v>
      </c>
      <c r="V2975" s="41">
        <v>161.48599999999999</v>
      </c>
      <c r="W2975" s="41"/>
      <c r="X2975" s="41"/>
    </row>
    <row r="2976" spans="1:24" x14ac:dyDescent="0.35">
      <c r="A2976" s="41" t="s">
        <v>466</v>
      </c>
      <c r="B2976" s="41" t="s">
        <v>435</v>
      </c>
      <c r="C2976" s="41" t="s">
        <v>12</v>
      </c>
      <c r="D2976" s="41" t="s">
        <v>304</v>
      </c>
      <c r="E2976" s="41" t="s">
        <v>304</v>
      </c>
      <c r="F2976" s="41" t="s">
        <v>762</v>
      </c>
      <c r="G2976" s="41">
        <v>7</v>
      </c>
      <c r="H2976" s="41">
        <v>3736.9731504731899</v>
      </c>
      <c r="I2976" s="41">
        <v>5425</v>
      </c>
      <c r="J2976" s="41">
        <v>0</v>
      </c>
      <c r="K2976" s="41">
        <v>107.95750000000001</v>
      </c>
      <c r="L2976" s="41">
        <v>0</v>
      </c>
      <c r="M2976" s="41">
        <v>0</v>
      </c>
      <c r="N2976" s="41">
        <v>0</v>
      </c>
      <c r="O2976" s="41">
        <v>0</v>
      </c>
      <c r="P2976" s="41">
        <v>0</v>
      </c>
      <c r="Q2976" s="41">
        <v>4424</v>
      </c>
      <c r="R2976" s="41">
        <v>79.189599999999999</v>
      </c>
      <c r="S2976" s="41">
        <v>10376</v>
      </c>
      <c r="T2976" s="41">
        <v>228.27199999999999</v>
      </c>
      <c r="U2976" s="41">
        <v>9849</v>
      </c>
      <c r="V2976" s="41">
        <v>187.14710000000002</v>
      </c>
      <c r="W2976" s="41">
        <v>10376</v>
      </c>
      <c r="X2976" s="41">
        <v>228.27199999999999</v>
      </c>
    </row>
    <row r="2977" spans="1:24" x14ac:dyDescent="0.35">
      <c r="A2977" s="41" t="s">
        <v>466</v>
      </c>
      <c r="B2977" s="41" t="s">
        <v>435</v>
      </c>
      <c r="C2977" s="41" t="s">
        <v>12</v>
      </c>
      <c r="D2977" s="41" t="s">
        <v>304</v>
      </c>
      <c r="E2977" s="41" t="s">
        <v>304</v>
      </c>
      <c r="F2977" s="41" t="s">
        <v>761</v>
      </c>
      <c r="G2977" s="41">
        <v>6</v>
      </c>
      <c r="H2977" s="41">
        <v>3736.9731504731899</v>
      </c>
      <c r="I2977" s="41">
        <v>4584</v>
      </c>
      <c r="J2977" s="41">
        <v>0</v>
      </c>
      <c r="K2977" s="41">
        <v>91.221600000000009</v>
      </c>
      <c r="L2977" s="41">
        <v>0</v>
      </c>
      <c r="M2977" s="41">
        <v>5155</v>
      </c>
      <c r="N2977" s="41">
        <v>0</v>
      </c>
      <c r="O2977" s="41">
        <v>115.9875</v>
      </c>
      <c r="P2977" s="41">
        <v>0</v>
      </c>
      <c r="Q2977" s="41">
        <v>4928</v>
      </c>
      <c r="R2977" s="41">
        <v>88.211200000000005</v>
      </c>
      <c r="S2977" s="41">
        <v>6981</v>
      </c>
      <c r="T2977" s="41">
        <v>153.58199999999999</v>
      </c>
      <c r="U2977" s="41">
        <v>9512</v>
      </c>
      <c r="V2977" s="41">
        <v>179.43280000000001</v>
      </c>
      <c r="W2977" s="41">
        <v>12136</v>
      </c>
      <c r="X2977" s="41">
        <v>269.56950000000001</v>
      </c>
    </row>
    <row r="2978" spans="1:24" x14ac:dyDescent="0.35">
      <c r="A2978" s="41" t="s">
        <v>665</v>
      </c>
      <c r="B2978" s="41" t="s">
        <v>509</v>
      </c>
      <c r="C2978" s="41" t="s">
        <v>12</v>
      </c>
      <c r="D2978" s="41" t="s">
        <v>305</v>
      </c>
      <c r="E2978" s="41" t="s">
        <v>305</v>
      </c>
      <c r="F2978" s="41" t="s">
        <v>756</v>
      </c>
      <c r="G2978" s="41">
        <v>1</v>
      </c>
      <c r="H2978" s="41">
        <v>4287.4209682658402</v>
      </c>
      <c r="I2978" s="41">
        <v>24088</v>
      </c>
      <c r="J2978" s="41">
        <v>0</v>
      </c>
      <c r="K2978" s="41">
        <v>445.62799999999999</v>
      </c>
      <c r="L2978" s="41">
        <v>0</v>
      </c>
      <c r="M2978" s="41">
        <v>668</v>
      </c>
      <c r="N2978" s="41">
        <v>0</v>
      </c>
      <c r="O2978" s="41">
        <v>13.293200000000001</v>
      </c>
      <c r="P2978" s="41">
        <v>0</v>
      </c>
      <c r="Q2978" s="41">
        <v>2057</v>
      </c>
      <c r="R2978" s="41">
        <v>36.820300000000003</v>
      </c>
      <c r="S2978" s="41">
        <v>2835</v>
      </c>
      <c r="T2978" s="41">
        <v>62.37</v>
      </c>
      <c r="U2978" s="41">
        <v>26145</v>
      </c>
      <c r="V2978" s="41">
        <v>482.44830000000002</v>
      </c>
      <c r="W2978" s="41">
        <v>3503</v>
      </c>
      <c r="X2978" s="41">
        <v>75.663200000000003</v>
      </c>
    </row>
    <row r="2979" spans="1:24" x14ac:dyDescent="0.35">
      <c r="A2979" s="41" t="s">
        <v>665</v>
      </c>
      <c r="B2979" s="41" t="s">
        <v>509</v>
      </c>
      <c r="C2979" s="41" t="s">
        <v>12</v>
      </c>
      <c r="D2979" s="41" t="s">
        <v>305</v>
      </c>
      <c r="E2979" s="41" t="s">
        <v>305</v>
      </c>
      <c r="F2979" s="41" t="s">
        <v>760</v>
      </c>
      <c r="G2979" s="41">
        <v>5</v>
      </c>
      <c r="H2979" s="41">
        <v>4287.4209682658402</v>
      </c>
      <c r="I2979" s="41">
        <v>642</v>
      </c>
      <c r="J2979" s="41">
        <v>0</v>
      </c>
      <c r="K2979" s="41">
        <v>11.876999999999999</v>
      </c>
      <c r="L2979" s="41">
        <v>0</v>
      </c>
      <c r="M2979" s="41">
        <v>491</v>
      </c>
      <c r="N2979" s="41">
        <v>5</v>
      </c>
      <c r="O2979" s="41">
        <v>9.770900000000001</v>
      </c>
      <c r="P2979" s="41">
        <v>9.9500000000000005E-2</v>
      </c>
      <c r="Q2979" s="41">
        <v>5811</v>
      </c>
      <c r="R2979" s="41">
        <v>104.01690000000001</v>
      </c>
      <c r="S2979" s="41">
        <v>2815</v>
      </c>
      <c r="T2979" s="41">
        <v>61.93</v>
      </c>
      <c r="U2979" s="41">
        <v>6453</v>
      </c>
      <c r="V2979" s="41">
        <v>115.8939</v>
      </c>
      <c r="W2979" s="41">
        <v>3311</v>
      </c>
      <c r="X2979" s="41">
        <v>71.800399999999996</v>
      </c>
    </row>
    <row r="2980" spans="1:24" x14ac:dyDescent="0.35">
      <c r="A2980" s="41" t="s">
        <v>665</v>
      </c>
      <c r="B2980" s="41" t="s">
        <v>509</v>
      </c>
      <c r="C2980" s="41" t="s">
        <v>12</v>
      </c>
      <c r="D2980" s="41" t="s">
        <v>305</v>
      </c>
      <c r="E2980" s="41" t="s">
        <v>305</v>
      </c>
      <c r="F2980" s="41" t="s">
        <v>764</v>
      </c>
      <c r="G2980" s="41">
        <v>9</v>
      </c>
      <c r="H2980" s="41">
        <v>4287.4209682658402</v>
      </c>
      <c r="I2980" s="41">
        <v>588</v>
      </c>
      <c r="J2980" s="41">
        <v>0</v>
      </c>
      <c r="K2980" s="41">
        <v>11.7012</v>
      </c>
      <c r="L2980" s="41">
        <v>0</v>
      </c>
      <c r="M2980" s="41"/>
      <c r="N2980" s="41"/>
      <c r="O2980" s="41"/>
      <c r="P2980" s="41"/>
      <c r="Q2980" s="41">
        <v>3138</v>
      </c>
      <c r="R2980" s="41">
        <v>56.170200000000001</v>
      </c>
      <c r="S2980" s="41"/>
      <c r="T2980" s="41"/>
      <c r="U2980" s="41">
        <v>3726</v>
      </c>
      <c r="V2980" s="41">
        <v>67.871399999999994</v>
      </c>
      <c r="W2980" s="41"/>
      <c r="X2980" s="41"/>
    </row>
    <row r="2981" spans="1:24" x14ac:dyDescent="0.35">
      <c r="A2981" s="41" t="s">
        <v>665</v>
      </c>
      <c r="B2981" s="41" t="s">
        <v>509</v>
      </c>
      <c r="C2981" s="41" t="s">
        <v>12</v>
      </c>
      <c r="D2981" s="41" t="s">
        <v>305</v>
      </c>
      <c r="E2981" s="41" t="s">
        <v>305</v>
      </c>
      <c r="F2981" s="41" t="s">
        <v>766</v>
      </c>
      <c r="G2981" s="41">
        <v>11</v>
      </c>
      <c r="H2981" s="41">
        <v>4287.4209682658402</v>
      </c>
      <c r="I2981" s="41">
        <v>1643</v>
      </c>
      <c r="J2981" s="41">
        <v>0</v>
      </c>
      <c r="K2981" s="41">
        <v>32.695700000000002</v>
      </c>
      <c r="L2981" s="41">
        <v>0</v>
      </c>
      <c r="M2981" s="41"/>
      <c r="N2981" s="41"/>
      <c r="O2981" s="41"/>
      <c r="P2981" s="41"/>
      <c r="Q2981" s="41">
        <v>4843</v>
      </c>
      <c r="R2981" s="41">
        <v>86.689700000000002</v>
      </c>
      <c r="S2981" s="41"/>
      <c r="T2981" s="41"/>
      <c r="U2981" s="41">
        <v>6486</v>
      </c>
      <c r="V2981" s="41">
        <v>119.3854</v>
      </c>
      <c r="W2981" s="41"/>
      <c r="X2981" s="41"/>
    </row>
    <row r="2982" spans="1:24" x14ac:dyDescent="0.35">
      <c r="A2982" s="41" t="s">
        <v>665</v>
      </c>
      <c r="B2982" s="41" t="s">
        <v>509</v>
      </c>
      <c r="C2982" s="41" t="s">
        <v>12</v>
      </c>
      <c r="D2982" s="41" t="s">
        <v>305</v>
      </c>
      <c r="E2982" s="41" t="s">
        <v>305</v>
      </c>
      <c r="F2982" s="41" t="s">
        <v>765</v>
      </c>
      <c r="G2982" s="41">
        <v>10</v>
      </c>
      <c r="H2982" s="41">
        <v>4287.4209682658402</v>
      </c>
      <c r="I2982" s="41">
        <v>559</v>
      </c>
      <c r="J2982" s="41">
        <v>0</v>
      </c>
      <c r="K2982" s="41">
        <v>11.1241</v>
      </c>
      <c r="L2982" s="41">
        <v>0</v>
      </c>
      <c r="M2982" s="41"/>
      <c r="N2982" s="41"/>
      <c r="O2982" s="41"/>
      <c r="P2982" s="41"/>
      <c r="Q2982" s="41">
        <v>4842</v>
      </c>
      <c r="R2982" s="41">
        <v>86.671800000000005</v>
      </c>
      <c r="S2982" s="41"/>
      <c r="T2982" s="41"/>
      <c r="U2982" s="41">
        <v>5401</v>
      </c>
      <c r="V2982" s="41">
        <v>97.795900000000003</v>
      </c>
      <c r="W2982" s="41"/>
      <c r="X2982" s="41"/>
    </row>
    <row r="2983" spans="1:24" x14ac:dyDescent="0.35">
      <c r="A2983" s="41" t="s">
        <v>665</v>
      </c>
      <c r="B2983" s="41" t="s">
        <v>509</v>
      </c>
      <c r="C2983" s="41" t="s">
        <v>12</v>
      </c>
      <c r="D2983" s="41" t="s">
        <v>305</v>
      </c>
      <c r="E2983" s="41" t="s">
        <v>305</v>
      </c>
      <c r="F2983" s="41" t="s">
        <v>759</v>
      </c>
      <c r="G2983" s="41">
        <v>4</v>
      </c>
      <c r="H2983" s="41">
        <v>4287.4209682658402</v>
      </c>
      <c r="I2983" s="41">
        <v>1046</v>
      </c>
      <c r="J2983" s="41">
        <v>0</v>
      </c>
      <c r="K2983" s="41">
        <v>19.350999999999999</v>
      </c>
      <c r="L2983" s="41">
        <v>0</v>
      </c>
      <c r="M2983" s="41">
        <v>613</v>
      </c>
      <c r="N2983" s="41">
        <v>29</v>
      </c>
      <c r="O2983" s="41">
        <v>12.198700000000001</v>
      </c>
      <c r="P2983" s="41">
        <v>0.57710000000000006</v>
      </c>
      <c r="Q2983" s="41">
        <v>3758</v>
      </c>
      <c r="R2983" s="41">
        <v>67.268199999999993</v>
      </c>
      <c r="S2983" s="41">
        <v>3071</v>
      </c>
      <c r="T2983" s="41">
        <v>67.561999999999998</v>
      </c>
      <c r="U2983" s="41">
        <v>4804</v>
      </c>
      <c r="V2983" s="41">
        <v>86.619199999999992</v>
      </c>
      <c r="W2983" s="41">
        <v>3713</v>
      </c>
      <c r="X2983" s="41">
        <v>80.337800000000001</v>
      </c>
    </row>
    <row r="2984" spans="1:24" x14ac:dyDescent="0.35">
      <c r="A2984" s="41" t="s">
        <v>665</v>
      </c>
      <c r="B2984" s="41" t="s">
        <v>509</v>
      </c>
      <c r="C2984" s="41" t="s">
        <v>12</v>
      </c>
      <c r="D2984" s="41" t="s">
        <v>305</v>
      </c>
      <c r="E2984" s="41" t="s">
        <v>305</v>
      </c>
      <c r="F2984" s="41" t="s">
        <v>758</v>
      </c>
      <c r="G2984" s="41">
        <v>3</v>
      </c>
      <c r="H2984" s="41">
        <v>4287.4209682658402</v>
      </c>
      <c r="I2984" s="41">
        <v>1465</v>
      </c>
      <c r="J2984" s="41">
        <v>0</v>
      </c>
      <c r="K2984" s="41">
        <v>27.102499999999999</v>
      </c>
      <c r="L2984" s="41">
        <v>0</v>
      </c>
      <c r="M2984" s="41">
        <v>665</v>
      </c>
      <c r="N2984" s="41">
        <v>3</v>
      </c>
      <c r="O2984" s="41">
        <v>13.233500000000001</v>
      </c>
      <c r="P2984" s="41">
        <v>5.9700000000000003E-2</v>
      </c>
      <c r="Q2984" s="41">
        <v>2872</v>
      </c>
      <c r="R2984" s="41">
        <v>51.408799999999999</v>
      </c>
      <c r="S2984" s="41">
        <v>4174</v>
      </c>
      <c r="T2984" s="41">
        <v>91.828000000000003</v>
      </c>
      <c r="U2984" s="41">
        <v>4337</v>
      </c>
      <c r="V2984" s="41">
        <v>78.511300000000006</v>
      </c>
      <c r="W2984" s="41">
        <v>4842</v>
      </c>
      <c r="X2984" s="41">
        <v>105.1212</v>
      </c>
    </row>
    <row r="2985" spans="1:24" x14ac:dyDescent="0.35">
      <c r="A2985" s="41" t="s">
        <v>665</v>
      </c>
      <c r="B2985" s="41" t="s">
        <v>509</v>
      </c>
      <c r="C2985" s="41" t="s">
        <v>12</v>
      </c>
      <c r="D2985" s="41" t="s">
        <v>305</v>
      </c>
      <c r="E2985" s="41" t="s">
        <v>305</v>
      </c>
      <c r="F2985" s="41" t="s">
        <v>767</v>
      </c>
      <c r="G2985" s="41">
        <v>12</v>
      </c>
      <c r="H2985" s="41">
        <v>4287.4209682658402</v>
      </c>
      <c r="I2985" s="41">
        <v>1067</v>
      </c>
      <c r="J2985" s="41">
        <v>0</v>
      </c>
      <c r="K2985" s="41">
        <v>21.2333</v>
      </c>
      <c r="L2985" s="41">
        <v>0</v>
      </c>
      <c r="M2985" s="41"/>
      <c r="N2985" s="41"/>
      <c r="O2985" s="41"/>
      <c r="P2985" s="41"/>
      <c r="Q2985" s="41">
        <v>6337</v>
      </c>
      <c r="R2985" s="41">
        <v>113.4323</v>
      </c>
      <c r="S2985" s="41"/>
      <c r="T2985" s="41"/>
      <c r="U2985" s="41">
        <v>7404</v>
      </c>
      <c r="V2985" s="41">
        <v>134.66559999999998</v>
      </c>
      <c r="W2985" s="41"/>
      <c r="X2985" s="41"/>
    </row>
    <row r="2986" spans="1:24" x14ac:dyDescent="0.35">
      <c r="A2986" s="41" t="s">
        <v>665</v>
      </c>
      <c r="B2986" s="41" t="s">
        <v>509</v>
      </c>
      <c r="C2986" s="41" t="s">
        <v>12</v>
      </c>
      <c r="D2986" s="41" t="s">
        <v>305</v>
      </c>
      <c r="E2986" s="41" t="s">
        <v>305</v>
      </c>
      <c r="F2986" s="41" t="s">
        <v>757</v>
      </c>
      <c r="G2986" s="41">
        <v>2</v>
      </c>
      <c r="H2986" s="41">
        <v>4287.4209682658402</v>
      </c>
      <c r="I2986" s="41">
        <v>3242</v>
      </c>
      <c r="J2986" s="41">
        <v>0</v>
      </c>
      <c r="K2986" s="41">
        <v>59.976999999999997</v>
      </c>
      <c r="L2986" s="41">
        <v>0</v>
      </c>
      <c r="M2986" s="41">
        <v>1041</v>
      </c>
      <c r="N2986" s="41">
        <v>0</v>
      </c>
      <c r="O2986" s="41">
        <v>20.715900000000001</v>
      </c>
      <c r="P2986" s="41">
        <v>0</v>
      </c>
      <c r="Q2986" s="41">
        <v>3257</v>
      </c>
      <c r="R2986" s="41">
        <v>58.3003</v>
      </c>
      <c r="S2986" s="41">
        <v>2844</v>
      </c>
      <c r="T2986" s="41">
        <v>62.567999999999998</v>
      </c>
      <c r="U2986" s="41">
        <v>6499</v>
      </c>
      <c r="V2986" s="41">
        <v>118.2773</v>
      </c>
      <c r="W2986" s="41">
        <v>3885</v>
      </c>
      <c r="X2986" s="41">
        <v>83.283900000000003</v>
      </c>
    </row>
    <row r="2987" spans="1:24" x14ac:dyDescent="0.35">
      <c r="A2987" s="41" t="s">
        <v>665</v>
      </c>
      <c r="B2987" s="41" t="s">
        <v>509</v>
      </c>
      <c r="C2987" s="41" t="s">
        <v>12</v>
      </c>
      <c r="D2987" s="41" t="s">
        <v>305</v>
      </c>
      <c r="E2987" s="41" t="s">
        <v>305</v>
      </c>
      <c r="F2987" s="41" t="s">
        <v>763</v>
      </c>
      <c r="G2987" s="41">
        <v>8</v>
      </c>
      <c r="H2987" s="41">
        <v>4287.4209682658402</v>
      </c>
      <c r="I2987" s="41">
        <v>789</v>
      </c>
      <c r="J2987" s="41">
        <v>0</v>
      </c>
      <c r="K2987" s="41">
        <v>15.7011</v>
      </c>
      <c r="L2987" s="41">
        <v>0</v>
      </c>
      <c r="M2987" s="41"/>
      <c r="N2987" s="41"/>
      <c r="O2987" s="41"/>
      <c r="P2987" s="41"/>
      <c r="Q2987" s="41">
        <v>7516</v>
      </c>
      <c r="R2987" s="41">
        <v>134.53639999999999</v>
      </c>
      <c r="S2987" s="41"/>
      <c r="T2987" s="41"/>
      <c r="U2987" s="41">
        <v>8305</v>
      </c>
      <c r="V2987" s="41">
        <v>150.23749999999998</v>
      </c>
      <c r="W2987" s="41"/>
      <c r="X2987" s="41"/>
    </row>
    <row r="2988" spans="1:24" x14ac:dyDescent="0.35">
      <c r="A2988" s="41" t="s">
        <v>665</v>
      </c>
      <c r="B2988" s="41" t="s">
        <v>509</v>
      </c>
      <c r="C2988" s="41" t="s">
        <v>12</v>
      </c>
      <c r="D2988" s="41" t="s">
        <v>305</v>
      </c>
      <c r="E2988" s="41" t="s">
        <v>305</v>
      </c>
      <c r="F2988" s="41" t="s">
        <v>762</v>
      </c>
      <c r="G2988" s="41">
        <v>7</v>
      </c>
      <c r="H2988" s="41">
        <v>4287.4209682658402</v>
      </c>
      <c r="I2988" s="41">
        <v>740</v>
      </c>
      <c r="J2988" s="41">
        <v>0</v>
      </c>
      <c r="K2988" s="41">
        <v>14.726000000000001</v>
      </c>
      <c r="L2988" s="41">
        <v>0</v>
      </c>
      <c r="M2988" s="41">
        <v>0</v>
      </c>
      <c r="N2988" s="41">
        <v>16</v>
      </c>
      <c r="O2988" s="41">
        <v>0</v>
      </c>
      <c r="P2988" s="41">
        <v>0.36</v>
      </c>
      <c r="Q2988" s="41">
        <v>7670</v>
      </c>
      <c r="R2988" s="41">
        <v>137.29300000000001</v>
      </c>
      <c r="S2988" s="41">
        <v>19990</v>
      </c>
      <c r="T2988" s="41">
        <v>439.78</v>
      </c>
      <c r="U2988" s="41">
        <v>8410</v>
      </c>
      <c r="V2988" s="41">
        <v>152.01900000000001</v>
      </c>
      <c r="W2988" s="41">
        <v>20006</v>
      </c>
      <c r="X2988" s="41">
        <v>440.14</v>
      </c>
    </row>
    <row r="2989" spans="1:24" x14ac:dyDescent="0.35">
      <c r="A2989" s="41" t="s">
        <v>665</v>
      </c>
      <c r="B2989" s="41" t="s">
        <v>509</v>
      </c>
      <c r="C2989" s="41" t="s">
        <v>12</v>
      </c>
      <c r="D2989" s="41" t="s">
        <v>305</v>
      </c>
      <c r="E2989" s="41" t="s">
        <v>305</v>
      </c>
      <c r="F2989" s="41" t="s">
        <v>761</v>
      </c>
      <c r="G2989" s="41">
        <v>6</v>
      </c>
      <c r="H2989" s="41">
        <v>4287.4209682658402</v>
      </c>
      <c r="I2989" s="41">
        <v>727</v>
      </c>
      <c r="J2989" s="41">
        <v>0</v>
      </c>
      <c r="K2989" s="41">
        <v>14.467300000000002</v>
      </c>
      <c r="L2989" s="41">
        <v>0</v>
      </c>
      <c r="M2989" s="41">
        <v>597</v>
      </c>
      <c r="N2989" s="41">
        <v>0</v>
      </c>
      <c r="O2989" s="41">
        <v>13.432499999999999</v>
      </c>
      <c r="P2989" s="41">
        <v>0</v>
      </c>
      <c r="Q2989" s="41">
        <v>6017</v>
      </c>
      <c r="R2989" s="41">
        <v>107.7043</v>
      </c>
      <c r="S2989" s="41">
        <v>3141</v>
      </c>
      <c r="T2989" s="41">
        <v>69.102000000000004</v>
      </c>
      <c r="U2989" s="41">
        <v>6744</v>
      </c>
      <c r="V2989" s="41">
        <v>122.17160000000001</v>
      </c>
      <c r="W2989" s="41">
        <v>3738</v>
      </c>
      <c r="X2989" s="41">
        <v>82.534500000000008</v>
      </c>
    </row>
    <row r="2990" spans="1:24" x14ac:dyDescent="0.35">
      <c r="A2990" s="41" t="s">
        <v>517</v>
      </c>
      <c r="B2990" s="41" t="s">
        <v>493</v>
      </c>
      <c r="C2990" s="41" t="s">
        <v>12</v>
      </c>
      <c r="D2990" s="41" t="s">
        <v>306</v>
      </c>
      <c r="E2990" s="41" t="s">
        <v>306</v>
      </c>
      <c r="F2990" s="41" t="s">
        <v>756</v>
      </c>
      <c r="G2990" s="41">
        <v>1</v>
      </c>
      <c r="H2990" s="41">
        <v>7111.6974968037703</v>
      </c>
      <c r="I2990" s="41">
        <v>2593</v>
      </c>
      <c r="J2990" s="41">
        <v>62</v>
      </c>
      <c r="K2990" s="41">
        <v>47.970499999999994</v>
      </c>
      <c r="L2990" s="41">
        <v>1.147</v>
      </c>
      <c r="M2990" s="41">
        <v>4394</v>
      </c>
      <c r="N2990" s="41">
        <v>2421</v>
      </c>
      <c r="O2990" s="41">
        <v>87.440600000000003</v>
      </c>
      <c r="P2990" s="41">
        <v>48.177900000000001</v>
      </c>
      <c r="Q2990" s="41">
        <v>5542</v>
      </c>
      <c r="R2990" s="41">
        <v>99.201800000000006</v>
      </c>
      <c r="S2990" s="41">
        <v>16076</v>
      </c>
      <c r="T2990" s="41">
        <v>353.67200000000003</v>
      </c>
      <c r="U2990" s="41">
        <v>8197</v>
      </c>
      <c r="V2990" s="41">
        <v>148.3193</v>
      </c>
      <c r="W2990" s="41">
        <v>22891</v>
      </c>
      <c r="X2990" s="41">
        <v>489.29050000000007</v>
      </c>
    </row>
    <row r="2991" spans="1:24" x14ac:dyDescent="0.35">
      <c r="A2991" s="41" t="s">
        <v>517</v>
      </c>
      <c r="B2991" s="41" t="s">
        <v>493</v>
      </c>
      <c r="C2991" s="41" t="s">
        <v>12</v>
      </c>
      <c r="D2991" s="41" t="s">
        <v>306</v>
      </c>
      <c r="E2991" s="41" t="s">
        <v>306</v>
      </c>
      <c r="F2991" s="41" t="s">
        <v>760</v>
      </c>
      <c r="G2991" s="41">
        <v>5</v>
      </c>
      <c r="H2991" s="41">
        <v>7111.6974968037703</v>
      </c>
      <c r="I2991" s="41">
        <v>7544</v>
      </c>
      <c r="J2991" s="41">
        <v>1129</v>
      </c>
      <c r="K2991" s="41">
        <v>139.56399999999999</v>
      </c>
      <c r="L2991" s="41">
        <v>20.886499999999998</v>
      </c>
      <c r="M2991" s="41">
        <v>3206</v>
      </c>
      <c r="N2991" s="41">
        <v>1376</v>
      </c>
      <c r="O2991" s="41">
        <v>63.799400000000006</v>
      </c>
      <c r="P2991" s="41">
        <v>27.382400000000001</v>
      </c>
      <c r="Q2991" s="41">
        <v>24960</v>
      </c>
      <c r="R2991" s="41">
        <v>446.78399999999999</v>
      </c>
      <c r="S2991" s="41">
        <v>18873</v>
      </c>
      <c r="T2991" s="41">
        <v>415.20600000000002</v>
      </c>
      <c r="U2991" s="41">
        <v>33633</v>
      </c>
      <c r="V2991" s="41">
        <v>607.23450000000003</v>
      </c>
      <c r="W2991" s="41">
        <v>23455</v>
      </c>
      <c r="X2991" s="41">
        <v>506.38780000000003</v>
      </c>
    </row>
    <row r="2992" spans="1:24" x14ac:dyDescent="0.35">
      <c r="A2992" s="41" t="s">
        <v>517</v>
      </c>
      <c r="B2992" s="41" t="s">
        <v>493</v>
      </c>
      <c r="C2992" s="41" t="s">
        <v>12</v>
      </c>
      <c r="D2992" s="41" t="s">
        <v>306</v>
      </c>
      <c r="E2992" s="41" t="s">
        <v>306</v>
      </c>
      <c r="F2992" s="41" t="s">
        <v>764</v>
      </c>
      <c r="G2992" s="41">
        <v>9</v>
      </c>
      <c r="H2992" s="41">
        <v>7111.6974968037703</v>
      </c>
      <c r="I2992" s="41">
        <v>3788</v>
      </c>
      <c r="J2992" s="41">
        <v>893</v>
      </c>
      <c r="K2992" s="41">
        <v>75.381200000000007</v>
      </c>
      <c r="L2992" s="41">
        <v>17.770700000000001</v>
      </c>
      <c r="M2992" s="41"/>
      <c r="N2992" s="41"/>
      <c r="O2992" s="41"/>
      <c r="P2992" s="41"/>
      <c r="Q2992" s="41">
        <v>24090</v>
      </c>
      <c r="R2992" s="41">
        <v>431.21100000000001</v>
      </c>
      <c r="S2992" s="41"/>
      <c r="T2992" s="41"/>
      <c r="U2992" s="41">
        <v>28771</v>
      </c>
      <c r="V2992" s="41">
        <v>524.36290000000008</v>
      </c>
      <c r="W2992" s="41"/>
      <c r="X2992" s="41"/>
    </row>
    <row r="2993" spans="1:24" x14ac:dyDescent="0.35">
      <c r="A2993" s="41" t="s">
        <v>517</v>
      </c>
      <c r="B2993" s="41" t="s">
        <v>493</v>
      </c>
      <c r="C2993" s="41" t="s">
        <v>12</v>
      </c>
      <c r="D2993" s="41" t="s">
        <v>306</v>
      </c>
      <c r="E2993" s="41" t="s">
        <v>306</v>
      </c>
      <c r="F2993" s="41" t="s">
        <v>766</v>
      </c>
      <c r="G2993" s="41">
        <v>11</v>
      </c>
      <c r="H2993" s="41">
        <v>7111.6974968037703</v>
      </c>
      <c r="I2993" s="41">
        <v>4690</v>
      </c>
      <c r="J2993" s="41">
        <v>1998</v>
      </c>
      <c r="K2993" s="41">
        <v>93.331000000000003</v>
      </c>
      <c r="L2993" s="41">
        <v>39.760200000000005</v>
      </c>
      <c r="M2993" s="41"/>
      <c r="N2993" s="41"/>
      <c r="O2993" s="41"/>
      <c r="P2993" s="41"/>
      <c r="Q2993" s="41">
        <v>19868</v>
      </c>
      <c r="R2993" s="41">
        <v>355.63720000000001</v>
      </c>
      <c r="S2993" s="41"/>
      <c r="T2993" s="41"/>
      <c r="U2993" s="41">
        <v>26556</v>
      </c>
      <c r="V2993" s="41">
        <v>488.72840000000002</v>
      </c>
      <c r="W2993" s="41"/>
      <c r="X2993" s="41"/>
    </row>
    <row r="2994" spans="1:24" x14ac:dyDescent="0.35">
      <c r="A2994" s="41" t="s">
        <v>517</v>
      </c>
      <c r="B2994" s="41" t="s">
        <v>493</v>
      </c>
      <c r="C2994" s="41" t="s">
        <v>12</v>
      </c>
      <c r="D2994" s="41" t="s">
        <v>306</v>
      </c>
      <c r="E2994" s="41" t="s">
        <v>306</v>
      </c>
      <c r="F2994" s="41" t="s">
        <v>765</v>
      </c>
      <c r="G2994" s="41">
        <v>10</v>
      </c>
      <c r="H2994" s="41">
        <v>7111.6974968037703</v>
      </c>
      <c r="I2994" s="41">
        <v>5012</v>
      </c>
      <c r="J2994" s="41">
        <v>1992</v>
      </c>
      <c r="K2994" s="41">
        <v>99.738800000000012</v>
      </c>
      <c r="L2994" s="41">
        <v>39.640799999999999</v>
      </c>
      <c r="M2994" s="41"/>
      <c r="N2994" s="41"/>
      <c r="O2994" s="41"/>
      <c r="P2994" s="41"/>
      <c r="Q2994" s="41">
        <v>38990</v>
      </c>
      <c r="R2994" s="41">
        <v>697.92100000000005</v>
      </c>
      <c r="S2994" s="41"/>
      <c r="T2994" s="41"/>
      <c r="U2994" s="41">
        <v>45994</v>
      </c>
      <c r="V2994" s="41">
        <v>837.30060000000003</v>
      </c>
      <c r="W2994" s="41"/>
      <c r="X2994" s="41"/>
    </row>
    <row r="2995" spans="1:24" x14ac:dyDescent="0.35">
      <c r="A2995" s="41" t="s">
        <v>517</v>
      </c>
      <c r="B2995" s="41" t="s">
        <v>493</v>
      </c>
      <c r="C2995" s="41" t="s">
        <v>12</v>
      </c>
      <c r="D2995" s="41" t="s">
        <v>306</v>
      </c>
      <c r="E2995" s="41" t="s">
        <v>306</v>
      </c>
      <c r="F2995" s="41" t="s">
        <v>759</v>
      </c>
      <c r="G2995" s="41">
        <v>4</v>
      </c>
      <c r="H2995" s="41">
        <v>7111.6974968037703</v>
      </c>
      <c r="I2995" s="41">
        <v>6922</v>
      </c>
      <c r="J2995" s="41">
        <v>1476</v>
      </c>
      <c r="K2995" s="41">
        <v>128.05699999999999</v>
      </c>
      <c r="L2995" s="41">
        <v>27.305999999999997</v>
      </c>
      <c r="M2995" s="41">
        <v>3003</v>
      </c>
      <c r="N2995" s="41">
        <v>1177</v>
      </c>
      <c r="O2995" s="41">
        <v>59.759700000000002</v>
      </c>
      <c r="P2995" s="41">
        <v>23.4223</v>
      </c>
      <c r="Q2995" s="41">
        <v>17621</v>
      </c>
      <c r="R2995" s="41">
        <v>315.41590000000002</v>
      </c>
      <c r="S2995" s="41">
        <v>18479</v>
      </c>
      <c r="T2995" s="41">
        <v>406.53800000000001</v>
      </c>
      <c r="U2995" s="41">
        <v>26019</v>
      </c>
      <c r="V2995" s="41">
        <v>470.77890000000002</v>
      </c>
      <c r="W2995" s="41">
        <v>22659</v>
      </c>
      <c r="X2995" s="41">
        <v>489.72</v>
      </c>
    </row>
    <row r="2996" spans="1:24" x14ac:dyDescent="0.35">
      <c r="A2996" s="41" t="s">
        <v>517</v>
      </c>
      <c r="B2996" s="41" t="s">
        <v>493</v>
      </c>
      <c r="C2996" s="41" t="s">
        <v>12</v>
      </c>
      <c r="D2996" s="41" t="s">
        <v>306</v>
      </c>
      <c r="E2996" s="41" t="s">
        <v>306</v>
      </c>
      <c r="F2996" s="41" t="s">
        <v>758</v>
      </c>
      <c r="G2996" s="41">
        <v>3</v>
      </c>
      <c r="H2996" s="41">
        <v>7111.6974968037703</v>
      </c>
      <c r="I2996" s="41">
        <v>3576</v>
      </c>
      <c r="J2996" s="41">
        <v>1018</v>
      </c>
      <c r="K2996" s="41">
        <v>66.155999999999992</v>
      </c>
      <c r="L2996" s="41">
        <v>18.832999999999998</v>
      </c>
      <c r="M2996" s="41">
        <v>6078</v>
      </c>
      <c r="N2996" s="41">
        <v>2351</v>
      </c>
      <c r="O2996" s="41">
        <v>120.9522</v>
      </c>
      <c r="P2996" s="41">
        <v>46.7849</v>
      </c>
      <c r="Q2996" s="41">
        <v>6127</v>
      </c>
      <c r="R2996" s="41">
        <v>109.6733</v>
      </c>
      <c r="S2996" s="41">
        <v>17002</v>
      </c>
      <c r="T2996" s="41">
        <v>374.04399999999998</v>
      </c>
      <c r="U2996" s="41">
        <v>10721</v>
      </c>
      <c r="V2996" s="41">
        <v>194.66229999999999</v>
      </c>
      <c r="W2996" s="41">
        <v>25431</v>
      </c>
      <c r="X2996" s="41">
        <v>541.78109999999992</v>
      </c>
    </row>
    <row r="2997" spans="1:24" x14ac:dyDescent="0.35">
      <c r="A2997" s="41" t="s">
        <v>517</v>
      </c>
      <c r="B2997" s="41" t="s">
        <v>493</v>
      </c>
      <c r="C2997" s="41" t="s">
        <v>12</v>
      </c>
      <c r="D2997" s="41" t="s">
        <v>306</v>
      </c>
      <c r="E2997" s="41" t="s">
        <v>306</v>
      </c>
      <c r="F2997" s="41" t="s">
        <v>767</v>
      </c>
      <c r="G2997" s="41">
        <v>12</v>
      </c>
      <c r="H2997" s="41">
        <v>7111.6974968037703</v>
      </c>
      <c r="I2997" s="41">
        <v>5919</v>
      </c>
      <c r="J2997" s="41">
        <v>1182</v>
      </c>
      <c r="K2997" s="41">
        <v>117.7881</v>
      </c>
      <c r="L2997" s="41">
        <v>23.521800000000002</v>
      </c>
      <c r="M2997" s="41"/>
      <c r="N2997" s="41"/>
      <c r="O2997" s="41"/>
      <c r="P2997" s="41"/>
      <c r="Q2997" s="41">
        <v>17566</v>
      </c>
      <c r="R2997" s="41">
        <v>314.4314</v>
      </c>
      <c r="S2997" s="41"/>
      <c r="T2997" s="41"/>
      <c r="U2997" s="41">
        <v>24667</v>
      </c>
      <c r="V2997" s="41">
        <v>455.74130000000002</v>
      </c>
      <c r="W2997" s="41"/>
      <c r="X2997" s="41"/>
    </row>
    <row r="2998" spans="1:24" x14ac:dyDescent="0.35">
      <c r="A2998" s="41" t="s">
        <v>517</v>
      </c>
      <c r="B2998" s="41" t="s">
        <v>493</v>
      </c>
      <c r="C2998" s="41" t="s">
        <v>12</v>
      </c>
      <c r="D2998" s="41" t="s">
        <v>306</v>
      </c>
      <c r="E2998" s="41" t="s">
        <v>306</v>
      </c>
      <c r="F2998" s="41" t="s">
        <v>757</v>
      </c>
      <c r="G2998" s="41">
        <v>2</v>
      </c>
      <c r="H2998" s="41">
        <v>7111.6974968037703</v>
      </c>
      <c r="I2998" s="41">
        <v>3258</v>
      </c>
      <c r="J2998" s="41">
        <v>447</v>
      </c>
      <c r="K2998" s="41">
        <v>60.272999999999996</v>
      </c>
      <c r="L2998" s="41">
        <v>8.269499999999999</v>
      </c>
      <c r="M2998" s="41">
        <v>4231</v>
      </c>
      <c r="N2998" s="41">
        <v>1381</v>
      </c>
      <c r="O2998" s="41">
        <v>84.196899999999999</v>
      </c>
      <c r="P2998" s="41">
        <v>27.481900000000003</v>
      </c>
      <c r="Q2998" s="41">
        <v>4408</v>
      </c>
      <c r="R2998" s="41">
        <v>78.903199999999998</v>
      </c>
      <c r="S2998" s="41">
        <v>15728</v>
      </c>
      <c r="T2998" s="41">
        <v>346.01600000000002</v>
      </c>
      <c r="U2998" s="41">
        <v>8113</v>
      </c>
      <c r="V2998" s="41">
        <v>147.44569999999999</v>
      </c>
      <c r="W2998" s="41">
        <v>21340</v>
      </c>
      <c r="X2998" s="41">
        <v>457.69479999999999</v>
      </c>
    </row>
    <row r="2999" spans="1:24" x14ac:dyDescent="0.35">
      <c r="A2999" s="41" t="s">
        <v>517</v>
      </c>
      <c r="B2999" s="41" t="s">
        <v>493</v>
      </c>
      <c r="C2999" s="41" t="s">
        <v>12</v>
      </c>
      <c r="D2999" s="41" t="s">
        <v>306</v>
      </c>
      <c r="E2999" s="41" t="s">
        <v>306</v>
      </c>
      <c r="F2999" s="41" t="s">
        <v>763</v>
      </c>
      <c r="G2999" s="41">
        <v>8</v>
      </c>
      <c r="H2999" s="41">
        <v>7111.6974968037703</v>
      </c>
      <c r="I2999" s="41">
        <v>4048</v>
      </c>
      <c r="J2999" s="41">
        <v>1872</v>
      </c>
      <c r="K2999" s="41">
        <v>80.555199999999999</v>
      </c>
      <c r="L2999" s="41">
        <v>37.252800000000001</v>
      </c>
      <c r="M2999" s="41"/>
      <c r="N2999" s="41"/>
      <c r="O2999" s="41"/>
      <c r="P2999" s="41"/>
      <c r="Q2999" s="41">
        <v>35169</v>
      </c>
      <c r="R2999" s="41">
        <v>629.52509999999995</v>
      </c>
      <c r="S2999" s="41"/>
      <c r="T2999" s="41"/>
      <c r="U2999" s="41">
        <v>41089</v>
      </c>
      <c r="V2999" s="41">
        <v>747.33309999999994</v>
      </c>
      <c r="W2999" s="41"/>
      <c r="X2999" s="41"/>
    </row>
    <row r="3000" spans="1:24" x14ac:dyDescent="0.35">
      <c r="A3000" s="41" t="s">
        <v>517</v>
      </c>
      <c r="B3000" s="41" t="s">
        <v>493</v>
      </c>
      <c r="C3000" s="41" t="s">
        <v>12</v>
      </c>
      <c r="D3000" s="41" t="s">
        <v>306</v>
      </c>
      <c r="E3000" s="41" t="s">
        <v>306</v>
      </c>
      <c r="F3000" s="41" t="s">
        <v>762</v>
      </c>
      <c r="G3000" s="41">
        <v>7</v>
      </c>
      <c r="H3000" s="41">
        <v>7111.6974968037703</v>
      </c>
      <c r="I3000" s="41">
        <v>4384</v>
      </c>
      <c r="J3000" s="41">
        <v>3659</v>
      </c>
      <c r="K3000" s="41">
        <v>87.241600000000005</v>
      </c>
      <c r="L3000" s="41">
        <v>72.81410000000001</v>
      </c>
      <c r="M3000" s="41">
        <v>0</v>
      </c>
      <c r="N3000" s="41">
        <v>5216</v>
      </c>
      <c r="O3000" s="41">
        <v>0</v>
      </c>
      <c r="P3000" s="41">
        <v>117.36</v>
      </c>
      <c r="Q3000" s="41">
        <v>24166</v>
      </c>
      <c r="R3000" s="41">
        <v>432.57139999999998</v>
      </c>
      <c r="S3000" s="41">
        <v>43366</v>
      </c>
      <c r="T3000" s="41">
        <v>954.05200000000002</v>
      </c>
      <c r="U3000" s="41">
        <v>32209</v>
      </c>
      <c r="V3000" s="41">
        <v>592.62709999999993</v>
      </c>
      <c r="W3000" s="41">
        <v>48582</v>
      </c>
      <c r="X3000" s="41">
        <v>1071.412</v>
      </c>
    </row>
    <row r="3001" spans="1:24" x14ac:dyDescent="0.35">
      <c r="A3001" s="41" t="s">
        <v>517</v>
      </c>
      <c r="B3001" s="41" t="s">
        <v>493</v>
      </c>
      <c r="C3001" s="41" t="s">
        <v>12</v>
      </c>
      <c r="D3001" s="41" t="s">
        <v>306</v>
      </c>
      <c r="E3001" s="41" t="s">
        <v>306</v>
      </c>
      <c r="F3001" s="41" t="s">
        <v>761</v>
      </c>
      <c r="G3001" s="41">
        <v>6</v>
      </c>
      <c r="H3001" s="41">
        <v>7111.6974968037703</v>
      </c>
      <c r="I3001" s="41">
        <v>6196</v>
      </c>
      <c r="J3001" s="41">
        <v>7269</v>
      </c>
      <c r="K3001" s="41">
        <v>123.30040000000001</v>
      </c>
      <c r="L3001" s="41">
        <v>144.65309999999999</v>
      </c>
      <c r="M3001" s="41">
        <v>4019</v>
      </c>
      <c r="N3001" s="41">
        <v>5723</v>
      </c>
      <c r="O3001" s="41">
        <v>90.427499999999995</v>
      </c>
      <c r="P3001" s="41">
        <v>128.76749999999998</v>
      </c>
      <c r="Q3001" s="41">
        <v>44851</v>
      </c>
      <c r="R3001" s="41">
        <v>802.8329</v>
      </c>
      <c r="S3001" s="41">
        <v>46897</v>
      </c>
      <c r="T3001" s="41">
        <v>1031.7339999999999</v>
      </c>
      <c r="U3001" s="41">
        <v>58316</v>
      </c>
      <c r="V3001" s="41">
        <v>1070.7864</v>
      </c>
      <c r="W3001" s="41">
        <v>56639</v>
      </c>
      <c r="X3001" s="41">
        <v>1250.9289999999999</v>
      </c>
    </row>
    <row r="3002" spans="1:24" x14ac:dyDescent="0.35">
      <c r="A3002" s="41" t="s">
        <v>492</v>
      </c>
      <c r="B3002" s="41" t="s">
        <v>493</v>
      </c>
      <c r="C3002" s="41" t="s">
        <v>12</v>
      </c>
      <c r="D3002" s="41" t="s">
        <v>307</v>
      </c>
      <c r="E3002" s="41" t="s">
        <v>307</v>
      </c>
      <c r="F3002" s="41" t="s">
        <v>756</v>
      </c>
      <c r="G3002" s="41">
        <v>1</v>
      </c>
      <c r="H3002" s="41">
        <v>5408.6093737633601</v>
      </c>
      <c r="I3002" s="41">
        <v>27180</v>
      </c>
      <c r="J3002" s="41">
        <v>0</v>
      </c>
      <c r="K3002" s="41">
        <v>502.83</v>
      </c>
      <c r="L3002" s="41">
        <v>0</v>
      </c>
      <c r="M3002" s="41">
        <v>1477</v>
      </c>
      <c r="N3002" s="41">
        <v>0</v>
      </c>
      <c r="O3002" s="41">
        <v>29.392300000000002</v>
      </c>
      <c r="P3002" s="41">
        <v>0</v>
      </c>
      <c r="Q3002" s="41">
        <v>1363</v>
      </c>
      <c r="R3002" s="41">
        <v>24.3977</v>
      </c>
      <c r="S3002" s="41">
        <v>4335</v>
      </c>
      <c r="T3002" s="41">
        <v>95.37</v>
      </c>
      <c r="U3002" s="41">
        <v>28543</v>
      </c>
      <c r="V3002" s="41">
        <v>527.22770000000003</v>
      </c>
      <c r="W3002" s="41">
        <v>5812</v>
      </c>
      <c r="X3002" s="41">
        <v>124.76230000000001</v>
      </c>
    </row>
    <row r="3003" spans="1:24" x14ac:dyDescent="0.35">
      <c r="A3003" s="41" t="s">
        <v>492</v>
      </c>
      <c r="B3003" s="41" t="s">
        <v>493</v>
      </c>
      <c r="C3003" s="41" t="s">
        <v>12</v>
      </c>
      <c r="D3003" s="41" t="s">
        <v>307</v>
      </c>
      <c r="E3003" s="41" t="s">
        <v>307</v>
      </c>
      <c r="F3003" s="41" t="s">
        <v>760</v>
      </c>
      <c r="G3003" s="41">
        <v>5</v>
      </c>
      <c r="H3003" s="41">
        <v>5408.6093737633601</v>
      </c>
      <c r="I3003" s="41">
        <v>2039</v>
      </c>
      <c r="J3003" s="41">
        <v>0</v>
      </c>
      <c r="K3003" s="41">
        <v>37.721499999999999</v>
      </c>
      <c r="L3003" s="41">
        <v>0</v>
      </c>
      <c r="M3003" s="41">
        <v>1318</v>
      </c>
      <c r="N3003" s="41">
        <v>8</v>
      </c>
      <c r="O3003" s="41">
        <v>26.228200000000001</v>
      </c>
      <c r="P3003" s="41">
        <v>0.15920000000000001</v>
      </c>
      <c r="Q3003" s="41">
        <v>12994</v>
      </c>
      <c r="R3003" s="41">
        <v>232.5926</v>
      </c>
      <c r="S3003" s="41">
        <v>27337</v>
      </c>
      <c r="T3003" s="41">
        <v>601.41399999999999</v>
      </c>
      <c r="U3003" s="41">
        <v>15033</v>
      </c>
      <c r="V3003" s="41">
        <v>270.3141</v>
      </c>
      <c r="W3003" s="41">
        <v>28663</v>
      </c>
      <c r="X3003" s="41">
        <v>627.80139999999994</v>
      </c>
    </row>
    <row r="3004" spans="1:24" x14ac:dyDescent="0.35">
      <c r="A3004" s="41" t="s">
        <v>492</v>
      </c>
      <c r="B3004" s="41" t="s">
        <v>493</v>
      </c>
      <c r="C3004" s="41" t="s">
        <v>12</v>
      </c>
      <c r="D3004" s="41" t="s">
        <v>307</v>
      </c>
      <c r="E3004" s="41" t="s">
        <v>307</v>
      </c>
      <c r="F3004" s="41" t="s">
        <v>764</v>
      </c>
      <c r="G3004" s="41">
        <v>9</v>
      </c>
      <c r="H3004" s="41">
        <v>5408.6093737633601</v>
      </c>
      <c r="I3004" s="41">
        <v>1337</v>
      </c>
      <c r="J3004" s="41">
        <v>0</v>
      </c>
      <c r="K3004" s="41">
        <v>26.606300000000001</v>
      </c>
      <c r="L3004" s="41">
        <v>0</v>
      </c>
      <c r="M3004" s="41"/>
      <c r="N3004" s="41"/>
      <c r="O3004" s="41"/>
      <c r="P3004" s="41"/>
      <c r="Q3004" s="41">
        <v>3778</v>
      </c>
      <c r="R3004" s="41">
        <v>67.626199999999997</v>
      </c>
      <c r="S3004" s="41"/>
      <c r="T3004" s="41"/>
      <c r="U3004" s="41">
        <v>5115</v>
      </c>
      <c r="V3004" s="41">
        <v>94.232500000000002</v>
      </c>
      <c r="W3004" s="41"/>
      <c r="X3004" s="41"/>
    </row>
    <row r="3005" spans="1:24" x14ac:dyDescent="0.35">
      <c r="A3005" s="41" t="s">
        <v>492</v>
      </c>
      <c r="B3005" s="41" t="s">
        <v>493</v>
      </c>
      <c r="C3005" s="41" t="s">
        <v>12</v>
      </c>
      <c r="D3005" s="41" t="s">
        <v>307</v>
      </c>
      <c r="E3005" s="41" t="s">
        <v>307</v>
      </c>
      <c r="F3005" s="41" t="s">
        <v>766</v>
      </c>
      <c r="G3005" s="41">
        <v>11</v>
      </c>
      <c r="H3005" s="41">
        <v>5408.6093737633601</v>
      </c>
      <c r="I3005" s="41">
        <v>1566</v>
      </c>
      <c r="J3005" s="41">
        <v>0</v>
      </c>
      <c r="K3005" s="41">
        <v>31.163400000000003</v>
      </c>
      <c r="L3005" s="41">
        <v>0</v>
      </c>
      <c r="M3005" s="41"/>
      <c r="N3005" s="41"/>
      <c r="O3005" s="41"/>
      <c r="P3005" s="41"/>
      <c r="Q3005" s="41">
        <v>4413</v>
      </c>
      <c r="R3005" s="41">
        <v>78.992699999999999</v>
      </c>
      <c r="S3005" s="41"/>
      <c r="T3005" s="41"/>
      <c r="U3005" s="41">
        <v>5979</v>
      </c>
      <c r="V3005" s="41">
        <v>110.15610000000001</v>
      </c>
      <c r="W3005" s="41"/>
      <c r="X3005" s="41"/>
    </row>
    <row r="3006" spans="1:24" x14ac:dyDescent="0.35">
      <c r="A3006" s="41" t="s">
        <v>492</v>
      </c>
      <c r="B3006" s="41" t="s">
        <v>493</v>
      </c>
      <c r="C3006" s="41" t="s">
        <v>12</v>
      </c>
      <c r="D3006" s="41" t="s">
        <v>307</v>
      </c>
      <c r="E3006" s="41" t="s">
        <v>307</v>
      </c>
      <c r="F3006" s="41" t="s">
        <v>765</v>
      </c>
      <c r="G3006" s="41">
        <v>10</v>
      </c>
      <c r="H3006" s="41">
        <v>5408.6093737633601</v>
      </c>
      <c r="I3006" s="41">
        <v>11203</v>
      </c>
      <c r="J3006" s="41">
        <v>0</v>
      </c>
      <c r="K3006" s="41">
        <v>222.93970000000002</v>
      </c>
      <c r="L3006" s="41">
        <v>0</v>
      </c>
      <c r="M3006" s="41"/>
      <c r="N3006" s="41"/>
      <c r="O3006" s="41"/>
      <c r="P3006" s="41"/>
      <c r="Q3006" s="41">
        <v>7263</v>
      </c>
      <c r="R3006" s="41">
        <v>130.0077</v>
      </c>
      <c r="S3006" s="41"/>
      <c r="T3006" s="41"/>
      <c r="U3006" s="41">
        <v>18466</v>
      </c>
      <c r="V3006" s="41">
        <v>352.94740000000002</v>
      </c>
      <c r="W3006" s="41"/>
      <c r="X3006" s="41"/>
    </row>
    <row r="3007" spans="1:24" x14ac:dyDescent="0.35">
      <c r="A3007" s="41" t="s">
        <v>492</v>
      </c>
      <c r="B3007" s="41" t="s">
        <v>493</v>
      </c>
      <c r="C3007" s="41" t="s">
        <v>12</v>
      </c>
      <c r="D3007" s="41" t="s">
        <v>307</v>
      </c>
      <c r="E3007" s="41" t="s">
        <v>307</v>
      </c>
      <c r="F3007" s="41" t="s">
        <v>759</v>
      </c>
      <c r="G3007" s="41">
        <v>4</v>
      </c>
      <c r="H3007" s="41">
        <v>5408.6093737633601</v>
      </c>
      <c r="I3007" s="41">
        <v>2209</v>
      </c>
      <c r="J3007" s="41">
        <v>0</v>
      </c>
      <c r="K3007" s="41">
        <v>40.866499999999995</v>
      </c>
      <c r="L3007" s="41">
        <v>0</v>
      </c>
      <c r="M3007" s="41">
        <v>1463</v>
      </c>
      <c r="N3007" s="41">
        <v>0</v>
      </c>
      <c r="O3007" s="41">
        <v>29.113700000000001</v>
      </c>
      <c r="P3007" s="41">
        <v>0</v>
      </c>
      <c r="Q3007" s="41">
        <v>2914</v>
      </c>
      <c r="R3007" s="41">
        <v>52.160600000000002</v>
      </c>
      <c r="S3007" s="41">
        <v>5576</v>
      </c>
      <c r="T3007" s="41">
        <v>122.672</v>
      </c>
      <c r="U3007" s="41">
        <v>5123</v>
      </c>
      <c r="V3007" s="41">
        <v>93.02709999999999</v>
      </c>
      <c r="W3007" s="41">
        <v>7039</v>
      </c>
      <c r="X3007" s="41">
        <v>151.78569999999999</v>
      </c>
    </row>
    <row r="3008" spans="1:24" x14ac:dyDescent="0.35">
      <c r="A3008" s="41" t="s">
        <v>492</v>
      </c>
      <c r="B3008" s="41" t="s">
        <v>493</v>
      </c>
      <c r="C3008" s="41" t="s">
        <v>12</v>
      </c>
      <c r="D3008" s="41" t="s">
        <v>307</v>
      </c>
      <c r="E3008" s="41" t="s">
        <v>307</v>
      </c>
      <c r="F3008" s="41" t="s">
        <v>758</v>
      </c>
      <c r="G3008" s="41">
        <v>3</v>
      </c>
      <c r="H3008" s="41">
        <v>5408.6093737633601</v>
      </c>
      <c r="I3008" s="41">
        <v>2413</v>
      </c>
      <c r="J3008" s="41">
        <v>11</v>
      </c>
      <c r="K3008" s="41">
        <v>44.640499999999996</v>
      </c>
      <c r="L3008" s="41">
        <v>0.20349999999999999</v>
      </c>
      <c r="M3008" s="41">
        <v>24030</v>
      </c>
      <c r="N3008" s="41">
        <v>3</v>
      </c>
      <c r="O3008" s="41">
        <v>478.197</v>
      </c>
      <c r="P3008" s="41">
        <v>5.9700000000000003E-2</v>
      </c>
      <c r="Q3008" s="41">
        <v>12129</v>
      </c>
      <c r="R3008" s="41">
        <v>217.10910000000001</v>
      </c>
      <c r="S3008" s="41">
        <v>4564</v>
      </c>
      <c r="T3008" s="41">
        <v>100.408</v>
      </c>
      <c r="U3008" s="41">
        <v>14553</v>
      </c>
      <c r="V3008" s="41">
        <v>261.95310000000001</v>
      </c>
      <c r="W3008" s="41">
        <v>28597</v>
      </c>
      <c r="X3008" s="41">
        <v>578.66470000000004</v>
      </c>
    </row>
    <row r="3009" spans="1:24" x14ac:dyDescent="0.35">
      <c r="A3009" s="41" t="s">
        <v>492</v>
      </c>
      <c r="B3009" s="41" t="s">
        <v>493</v>
      </c>
      <c r="C3009" s="41" t="s">
        <v>12</v>
      </c>
      <c r="D3009" s="41" t="s">
        <v>307</v>
      </c>
      <c r="E3009" s="41" t="s">
        <v>307</v>
      </c>
      <c r="F3009" s="41" t="s">
        <v>767</v>
      </c>
      <c r="G3009" s="41">
        <v>12</v>
      </c>
      <c r="H3009" s="41">
        <v>5408.6093737633601</v>
      </c>
      <c r="I3009" s="41">
        <v>1475</v>
      </c>
      <c r="J3009" s="41">
        <v>0</v>
      </c>
      <c r="K3009" s="41">
        <v>29.352500000000003</v>
      </c>
      <c r="L3009" s="41">
        <v>0</v>
      </c>
      <c r="M3009" s="41"/>
      <c r="N3009" s="41"/>
      <c r="O3009" s="41"/>
      <c r="P3009" s="41"/>
      <c r="Q3009" s="41">
        <v>6573</v>
      </c>
      <c r="R3009" s="41">
        <v>117.6567</v>
      </c>
      <c r="S3009" s="41"/>
      <c r="T3009" s="41"/>
      <c r="U3009" s="41">
        <v>8048</v>
      </c>
      <c r="V3009" s="41">
        <v>147.00919999999999</v>
      </c>
      <c r="W3009" s="41"/>
      <c r="X3009" s="41"/>
    </row>
    <row r="3010" spans="1:24" x14ac:dyDescent="0.35">
      <c r="A3010" s="41" t="s">
        <v>492</v>
      </c>
      <c r="B3010" s="41" t="s">
        <v>493</v>
      </c>
      <c r="C3010" s="41" t="s">
        <v>12</v>
      </c>
      <c r="D3010" s="41" t="s">
        <v>307</v>
      </c>
      <c r="E3010" s="41" t="s">
        <v>307</v>
      </c>
      <c r="F3010" s="41" t="s">
        <v>757</v>
      </c>
      <c r="G3010" s="41">
        <v>2</v>
      </c>
      <c r="H3010" s="41">
        <v>5408.6093737633601</v>
      </c>
      <c r="I3010" s="41">
        <v>23697</v>
      </c>
      <c r="J3010" s="41">
        <v>0</v>
      </c>
      <c r="K3010" s="41">
        <v>438.39449999999999</v>
      </c>
      <c r="L3010" s="41">
        <v>0</v>
      </c>
      <c r="M3010" s="41">
        <v>1307</v>
      </c>
      <c r="N3010" s="41">
        <v>0</v>
      </c>
      <c r="O3010" s="41">
        <v>26.0093</v>
      </c>
      <c r="P3010" s="41">
        <v>0</v>
      </c>
      <c r="Q3010" s="41">
        <v>10995</v>
      </c>
      <c r="R3010" s="41">
        <v>196.81049999999999</v>
      </c>
      <c r="S3010" s="41">
        <v>4567</v>
      </c>
      <c r="T3010" s="41">
        <v>100.474</v>
      </c>
      <c r="U3010" s="41">
        <v>34692</v>
      </c>
      <c r="V3010" s="41">
        <v>635.20499999999993</v>
      </c>
      <c r="W3010" s="41">
        <v>5874</v>
      </c>
      <c r="X3010" s="41">
        <v>126.4833</v>
      </c>
    </row>
    <row r="3011" spans="1:24" x14ac:dyDescent="0.35">
      <c r="A3011" s="41" t="s">
        <v>492</v>
      </c>
      <c r="B3011" s="41" t="s">
        <v>493</v>
      </c>
      <c r="C3011" s="41" t="s">
        <v>12</v>
      </c>
      <c r="D3011" s="41" t="s">
        <v>307</v>
      </c>
      <c r="E3011" s="41" t="s">
        <v>307</v>
      </c>
      <c r="F3011" s="41" t="s">
        <v>763</v>
      </c>
      <c r="G3011" s="41">
        <v>8</v>
      </c>
      <c r="H3011" s="41">
        <v>5408.6093737633601</v>
      </c>
      <c r="I3011" s="41">
        <v>1586</v>
      </c>
      <c r="J3011" s="41">
        <v>22</v>
      </c>
      <c r="K3011" s="41">
        <v>31.561400000000003</v>
      </c>
      <c r="L3011" s="41">
        <v>0.43780000000000002</v>
      </c>
      <c r="M3011" s="41"/>
      <c r="N3011" s="41"/>
      <c r="O3011" s="41"/>
      <c r="P3011" s="41"/>
      <c r="Q3011" s="41">
        <v>3265</v>
      </c>
      <c r="R3011" s="41">
        <v>58.4435</v>
      </c>
      <c r="S3011" s="41"/>
      <c r="T3011" s="41"/>
      <c r="U3011" s="41">
        <v>4873</v>
      </c>
      <c r="V3011" s="41">
        <v>90.442700000000002</v>
      </c>
      <c r="W3011" s="41"/>
      <c r="X3011" s="41"/>
    </row>
    <row r="3012" spans="1:24" x14ac:dyDescent="0.35">
      <c r="A3012" s="41" t="s">
        <v>492</v>
      </c>
      <c r="B3012" s="41" t="s">
        <v>493</v>
      </c>
      <c r="C3012" s="41" t="s">
        <v>12</v>
      </c>
      <c r="D3012" s="41" t="s">
        <v>307</v>
      </c>
      <c r="E3012" s="41" t="s">
        <v>307</v>
      </c>
      <c r="F3012" s="41" t="s">
        <v>762</v>
      </c>
      <c r="G3012" s="41">
        <v>7</v>
      </c>
      <c r="H3012" s="41">
        <v>5408.6093737633601</v>
      </c>
      <c r="I3012" s="41">
        <v>1485</v>
      </c>
      <c r="J3012" s="41">
        <v>5</v>
      </c>
      <c r="K3012" s="41">
        <v>29.551500000000001</v>
      </c>
      <c r="L3012" s="41">
        <v>9.9500000000000005E-2</v>
      </c>
      <c r="M3012" s="41">
        <v>0</v>
      </c>
      <c r="N3012" s="41">
        <v>4</v>
      </c>
      <c r="O3012" s="41">
        <v>0</v>
      </c>
      <c r="P3012" s="41">
        <v>0.09</v>
      </c>
      <c r="Q3012" s="41">
        <v>4942</v>
      </c>
      <c r="R3012" s="41">
        <v>88.461799999999997</v>
      </c>
      <c r="S3012" s="41">
        <v>6519</v>
      </c>
      <c r="T3012" s="41">
        <v>143.41800000000001</v>
      </c>
      <c r="U3012" s="41">
        <v>6432</v>
      </c>
      <c r="V3012" s="41">
        <v>118.11279999999999</v>
      </c>
      <c r="W3012" s="41">
        <v>6523</v>
      </c>
      <c r="X3012" s="41">
        <v>143.50800000000001</v>
      </c>
    </row>
    <row r="3013" spans="1:24" x14ac:dyDescent="0.35">
      <c r="A3013" s="41" t="s">
        <v>492</v>
      </c>
      <c r="B3013" s="41" t="s">
        <v>493</v>
      </c>
      <c r="C3013" s="41" t="s">
        <v>12</v>
      </c>
      <c r="D3013" s="41" t="s">
        <v>307</v>
      </c>
      <c r="E3013" s="41" t="s">
        <v>307</v>
      </c>
      <c r="F3013" s="41" t="s">
        <v>761</v>
      </c>
      <c r="G3013" s="41">
        <v>6</v>
      </c>
      <c r="H3013" s="41">
        <v>5408.6093737633601</v>
      </c>
      <c r="I3013" s="41">
        <v>1770</v>
      </c>
      <c r="J3013" s="41">
        <v>0</v>
      </c>
      <c r="K3013" s="41">
        <v>35.222999999999999</v>
      </c>
      <c r="L3013" s="41">
        <v>0</v>
      </c>
      <c r="M3013" s="41">
        <v>1383</v>
      </c>
      <c r="N3013" s="41">
        <v>9</v>
      </c>
      <c r="O3013" s="41">
        <v>31.1175</v>
      </c>
      <c r="P3013" s="41">
        <v>0.20249999999999999</v>
      </c>
      <c r="Q3013" s="41">
        <v>7049</v>
      </c>
      <c r="R3013" s="41">
        <v>126.1771</v>
      </c>
      <c r="S3013" s="41">
        <v>17314</v>
      </c>
      <c r="T3013" s="41">
        <v>380.90800000000002</v>
      </c>
      <c r="U3013" s="41">
        <v>8819</v>
      </c>
      <c r="V3013" s="41">
        <v>161.40010000000001</v>
      </c>
      <c r="W3013" s="41">
        <v>18706</v>
      </c>
      <c r="X3013" s="41">
        <v>412.22800000000001</v>
      </c>
    </row>
    <row r="3014" spans="1:24" x14ac:dyDescent="0.35">
      <c r="A3014" s="41" t="s">
        <v>560</v>
      </c>
      <c r="B3014" s="41" t="s">
        <v>509</v>
      </c>
      <c r="C3014" s="41" t="s">
        <v>12</v>
      </c>
      <c r="D3014" s="41" t="s">
        <v>308</v>
      </c>
      <c r="E3014" s="41" t="s">
        <v>308</v>
      </c>
      <c r="F3014" s="41" t="s">
        <v>756</v>
      </c>
      <c r="G3014" s="41">
        <v>1</v>
      </c>
      <c r="H3014" s="41">
        <v>7909.1770444357899</v>
      </c>
      <c r="I3014" s="41">
        <v>5613</v>
      </c>
      <c r="J3014" s="41">
        <v>0</v>
      </c>
      <c r="K3014" s="41">
        <v>103.84049999999999</v>
      </c>
      <c r="L3014" s="41">
        <v>0</v>
      </c>
      <c r="M3014" s="41">
        <v>4819</v>
      </c>
      <c r="N3014" s="41">
        <v>1338</v>
      </c>
      <c r="O3014" s="41">
        <v>95.898099999999999</v>
      </c>
      <c r="P3014" s="41">
        <v>26.626200000000001</v>
      </c>
      <c r="Q3014" s="41">
        <v>3347</v>
      </c>
      <c r="R3014" s="41">
        <v>59.911299999999997</v>
      </c>
      <c r="S3014" s="41">
        <v>2640</v>
      </c>
      <c r="T3014" s="41">
        <v>58.08</v>
      </c>
      <c r="U3014" s="41">
        <v>8960</v>
      </c>
      <c r="V3014" s="41">
        <v>163.7518</v>
      </c>
      <c r="W3014" s="41">
        <v>8797</v>
      </c>
      <c r="X3014" s="41">
        <v>180.60429999999999</v>
      </c>
    </row>
    <row r="3015" spans="1:24" x14ac:dyDescent="0.35">
      <c r="A3015" s="41" t="s">
        <v>560</v>
      </c>
      <c r="B3015" s="41" t="s">
        <v>509</v>
      </c>
      <c r="C3015" s="41" t="s">
        <v>12</v>
      </c>
      <c r="D3015" s="41" t="s">
        <v>308</v>
      </c>
      <c r="E3015" s="41" t="s">
        <v>308</v>
      </c>
      <c r="F3015" s="41" t="s">
        <v>760</v>
      </c>
      <c r="G3015" s="41">
        <v>5</v>
      </c>
      <c r="H3015" s="41">
        <v>7909.1770444357899</v>
      </c>
      <c r="I3015" s="41">
        <v>4697</v>
      </c>
      <c r="J3015" s="41">
        <v>880</v>
      </c>
      <c r="K3015" s="41">
        <v>86.894499999999994</v>
      </c>
      <c r="L3015" s="41">
        <v>16.279999999999998</v>
      </c>
      <c r="M3015" s="41">
        <v>5221</v>
      </c>
      <c r="N3015" s="41">
        <v>918</v>
      </c>
      <c r="O3015" s="41">
        <v>103.89790000000001</v>
      </c>
      <c r="P3015" s="41">
        <v>18.2682</v>
      </c>
      <c r="Q3015" s="41">
        <v>3292</v>
      </c>
      <c r="R3015" s="41">
        <v>58.9268</v>
      </c>
      <c r="S3015" s="41">
        <v>2893</v>
      </c>
      <c r="T3015" s="41">
        <v>63.646000000000001</v>
      </c>
      <c r="U3015" s="41">
        <v>8869</v>
      </c>
      <c r="V3015" s="41">
        <v>162.10129999999998</v>
      </c>
      <c r="W3015" s="41">
        <v>9032</v>
      </c>
      <c r="X3015" s="41">
        <v>185.81209999999999</v>
      </c>
    </row>
    <row r="3016" spans="1:24" x14ac:dyDescent="0.35">
      <c r="A3016" s="41" t="s">
        <v>560</v>
      </c>
      <c r="B3016" s="41" t="s">
        <v>509</v>
      </c>
      <c r="C3016" s="41" t="s">
        <v>12</v>
      </c>
      <c r="D3016" s="41" t="s">
        <v>308</v>
      </c>
      <c r="E3016" s="41" t="s">
        <v>308</v>
      </c>
      <c r="F3016" s="41" t="s">
        <v>764</v>
      </c>
      <c r="G3016" s="41">
        <v>9</v>
      </c>
      <c r="H3016" s="41">
        <v>7909.1770444357899</v>
      </c>
      <c r="I3016" s="41">
        <v>4581</v>
      </c>
      <c r="J3016" s="41">
        <v>613</v>
      </c>
      <c r="K3016" s="41">
        <v>91.161900000000003</v>
      </c>
      <c r="L3016" s="41">
        <v>12.198700000000001</v>
      </c>
      <c r="M3016" s="41"/>
      <c r="N3016" s="41"/>
      <c r="O3016" s="41"/>
      <c r="P3016" s="41"/>
      <c r="Q3016" s="41">
        <v>4133</v>
      </c>
      <c r="R3016" s="41">
        <v>73.980699999999999</v>
      </c>
      <c r="S3016" s="41"/>
      <c r="T3016" s="41"/>
      <c r="U3016" s="41">
        <v>9327</v>
      </c>
      <c r="V3016" s="41">
        <v>177.34129999999999</v>
      </c>
      <c r="W3016" s="41"/>
      <c r="X3016" s="41"/>
    </row>
    <row r="3017" spans="1:24" x14ac:dyDescent="0.35">
      <c r="A3017" s="41" t="s">
        <v>560</v>
      </c>
      <c r="B3017" s="41" t="s">
        <v>509</v>
      </c>
      <c r="C3017" s="41" t="s">
        <v>12</v>
      </c>
      <c r="D3017" s="41" t="s">
        <v>308</v>
      </c>
      <c r="E3017" s="41" t="s">
        <v>308</v>
      </c>
      <c r="F3017" s="41" t="s">
        <v>766</v>
      </c>
      <c r="G3017" s="41">
        <v>11</v>
      </c>
      <c r="H3017" s="41">
        <v>7909.1770444357899</v>
      </c>
      <c r="I3017" s="41">
        <v>5450</v>
      </c>
      <c r="J3017" s="41">
        <v>789</v>
      </c>
      <c r="K3017" s="41">
        <v>108.45500000000001</v>
      </c>
      <c r="L3017" s="41">
        <v>15.7011</v>
      </c>
      <c r="M3017" s="41"/>
      <c r="N3017" s="41"/>
      <c r="O3017" s="41"/>
      <c r="P3017" s="41"/>
      <c r="Q3017" s="41">
        <v>3090</v>
      </c>
      <c r="R3017" s="41">
        <v>55.311</v>
      </c>
      <c r="S3017" s="41"/>
      <c r="T3017" s="41"/>
      <c r="U3017" s="41">
        <v>9329</v>
      </c>
      <c r="V3017" s="41">
        <v>179.46710000000002</v>
      </c>
      <c r="W3017" s="41"/>
      <c r="X3017" s="41"/>
    </row>
    <row r="3018" spans="1:24" x14ac:dyDescent="0.35">
      <c r="A3018" s="41" t="s">
        <v>560</v>
      </c>
      <c r="B3018" s="41" t="s">
        <v>509</v>
      </c>
      <c r="C3018" s="41" t="s">
        <v>12</v>
      </c>
      <c r="D3018" s="41" t="s">
        <v>308</v>
      </c>
      <c r="E3018" s="41" t="s">
        <v>308</v>
      </c>
      <c r="F3018" s="41" t="s">
        <v>765</v>
      </c>
      <c r="G3018" s="41">
        <v>10</v>
      </c>
      <c r="H3018" s="41">
        <v>7909.1770444357899</v>
      </c>
      <c r="I3018" s="41">
        <v>5662</v>
      </c>
      <c r="J3018" s="41">
        <v>1012</v>
      </c>
      <c r="K3018" s="41">
        <v>112.6738</v>
      </c>
      <c r="L3018" s="41">
        <v>20.1388</v>
      </c>
      <c r="M3018" s="41"/>
      <c r="N3018" s="41"/>
      <c r="O3018" s="41"/>
      <c r="P3018" s="41"/>
      <c r="Q3018" s="41">
        <v>3734</v>
      </c>
      <c r="R3018" s="41">
        <v>66.8386</v>
      </c>
      <c r="S3018" s="41"/>
      <c r="T3018" s="41"/>
      <c r="U3018" s="41">
        <v>10408</v>
      </c>
      <c r="V3018" s="41">
        <v>199.65120000000002</v>
      </c>
      <c r="W3018" s="41"/>
      <c r="X3018" s="41"/>
    </row>
    <row r="3019" spans="1:24" x14ac:dyDescent="0.35">
      <c r="A3019" s="41" t="s">
        <v>560</v>
      </c>
      <c r="B3019" s="41" t="s">
        <v>509</v>
      </c>
      <c r="C3019" s="41" t="s">
        <v>12</v>
      </c>
      <c r="D3019" s="41" t="s">
        <v>308</v>
      </c>
      <c r="E3019" s="41" t="s">
        <v>308</v>
      </c>
      <c r="F3019" s="41" t="s">
        <v>759</v>
      </c>
      <c r="G3019" s="41">
        <v>4</v>
      </c>
      <c r="H3019" s="41">
        <v>7909.1770444357899</v>
      </c>
      <c r="I3019" s="41">
        <v>6181</v>
      </c>
      <c r="J3019" s="41">
        <v>629</v>
      </c>
      <c r="K3019" s="41">
        <v>114.3485</v>
      </c>
      <c r="L3019" s="41">
        <v>11.6365</v>
      </c>
      <c r="M3019" s="41">
        <v>3797</v>
      </c>
      <c r="N3019" s="41">
        <v>483</v>
      </c>
      <c r="O3019" s="41">
        <v>75.560299999999998</v>
      </c>
      <c r="P3019" s="41">
        <v>9.6117000000000008</v>
      </c>
      <c r="Q3019" s="41">
        <v>3616</v>
      </c>
      <c r="R3019" s="41">
        <v>64.726399999999998</v>
      </c>
      <c r="S3019" s="41">
        <v>2991</v>
      </c>
      <c r="T3019" s="41">
        <v>65.802000000000007</v>
      </c>
      <c r="U3019" s="41">
        <v>10426</v>
      </c>
      <c r="V3019" s="41">
        <v>190.7114</v>
      </c>
      <c r="W3019" s="41">
        <v>7271</v>
      </c>
      <c r="X3019" s="41">
        <v>150.97399999999999</v>
      </c>
    </row>
    <row r="3020" spans="1:24" x14ac:dyDescent="0.35">
      <c r="A3020" s="41" t="s">
        <v>560</v>
      </c>
      <c r="B3020" s="41" t="s">
        <v>509</v>
      </c>
      <c r="C3020" s="41" t="s">
        <v>12</v>
      </c>
      <c r="D3020" s="41" t="s">
        <v>308</v>
      </c>
      <c r="E3020" s="41" t="s">
        <v>308</v>
      </c>
      <c r="F3020" s="41" t="s">
        <v>758</v>
      </c>
      <c r="G3020" s="41">
        <v>3</v>
      </c>
      <c r="H3020" s="41">
        <v>7909.1770444357899</v>
      </c>
      <c r="I3020" s="41">
        <v>7756</v>
      </c>
      <c r="J3020" s="41">
        <v>299</v>
      </c>
      <c r="K3020" s="41">
        <v>143.48599999999999</v>
      </c>
      <c r="L3020" s="41">
        <v>5.5314999999999994</v>
      </c>
      <c r="M3020" s="41">
        <v>3747</v>
      </c>
      <c r="N3020" s="41">
        <v>490</v>
      </c>
      <c r="O3020" s="41">
        <v>74.565300000000008</v>
      </c>
      <c r="P3020" s="41">
        <v>9.7510000000000012</v>
      </c>
      <c r="Q3020" s="41">
        <v>3941</v>
      </c>
      <c r="R3020" s="41">
        <v>70.543899999999994</v>
      </c>
      <c r="S3020" s="41">
        <v>2751</v>
      </c>
      <c r="T3020" s="41">
        <v>60.521999999999998</v>
      </c>
      <c r="U3020" s="41">
        <v>11996</v>
      </c>
      <c r="V3020" s="41">
        <v>219.56139999999999</v>
      </c>
      <c r="W3020" s="41">
        <v>6988</v>
      </c>
      <c r="X3020" s="41">
        <v>144.8383</v>
      </c>
    </row>
    <row r="3021" spans="1:24" x14ac:dyDescent="0.35">
      <c r="A3021" s="41" t="s">
        <v>560</v>
      </c>
      <c r="B3021" s="41" t="s">
        <v>509</v>
      </c>
      <c r="C3021" s="41" t="s">
        <v>12</v>
      </c>
      <c r="D3021" s="41" t="s">
        <v>308</v>
      </c>
      <c r="E3021" s="41" t="s">
        <v>308</v>
      </c>
      <c r="F3021" s="41" t="s">
        <v>767</v>
      </c>
      <c r="G3021" s="41">
        <v>12</v>
      </c>
      <c r="H3021" s="41">
        <v>7909.1770444357899</v>
      </c>
      <c r="I3021" s="41">
        <v>8865</v>
      </c>
      <c r="J3021" s="41">
        <v>856</v>
      </c>
      <c r="K3021" s="41">
        <v>176.4135</v>
      </c>
      <c r="L3021" s="41">
        <v>17.034400000000002</v>
      </c>
      <c r="M3021" s="41"/>
      <c r="N3021" s="41"/>
      <c r="O3021" s="41"/>
      <c r="P3021" s="41"/>
      <c r="Q3021" s="41">
        <v>2782</v>
      </c>
      <c r="R3021" s="41">
        <v>49.797800000000002</v>
      </c>
      <c r="S3021" s="41"/>
      <c r="T3021" s="41"/>
      <c r="U3021" s="41">
        <v>12503</v>
      </c>
      <c r="V3021" s="41">
        <v>243.2457</v>
      </c>
      <c r="W3021" s="41"/>
      <c r="X3021" s="41"/>
    </row>
    <row r="3022" spans="1:24" x14ac:dyDescent="0.35">
      <c r="A3022" s="41" t="s">
        <v>560</v>
      </c>
      <c r="B3022" s="41" t="s">
        <v>509</v>
      </c>
      <c r="C3022" s="41" t="s">
        <v>12</v>
      </c>
      <c r="D3022" s="41" t="s">
        <v>308</v>
      </c>
      <c r="E3022" s="41" t="s">
        <v>308</v>
      </c>
      <c r="F3022" s="41" t="s">
        <v>757</v>
      </c>
      <c r="G3022" s="41">
        <v>2</v>
      </c>
      <c r="H3022" s="41">
        <v>7909.1770444357899</v>
      </c>
      <c r="I3022" s="41">
        <v>5748</v>
      </c>
      <c r="J3022" s="41">
        <v>0</v>
      </c>
      <c r="K3022" s="41">
        <v>106.33799999999999</v>
      </c>
      <c r="L3022" s="41">
        <v>0</v>
      </c>
      <c r="M3022" s="41">
        <v>3918</v>
      </c>
      <c r="N3022" s="41">
        <v>536</v>
      </c>
      <c r="O3022" s="41">
        <v>77.96820000000001</v>
      </c>
      <c r="P3022" s="41">
        <v>10.666400000000001</v>
      </c>
      <c r="Q3022" s="41">
        <v>3643</v>
      </c>
      <c r="R3022" s="41">
        <v>65.209699999999998</v>
      </c>
      <c r="S3022" s="41">
        <v>2788</v>
      </c>
      <c r="T3022" s="41">
        <v>61.335999999999999</v>
      </c>
      <c r="U3022" s="41">
        <v>9391</v>
      </c>
      <c r="V3022" s="41">
        <v>171.54769999999999</v>
      </c>
      <c r="W3022" s="41">
        <v>7242</v>
      </c>
      <c r="X3022" s="41">
        <v>149.97059999999999</v>
      </c>
    </row>
    <row r="3023" spans="1:24" x14ac:dyDescent="0.35">
      <c r="A3023" s="41" t="s">
        <v>560</v>
      </c>
      <c r="B3023" s="41" t="s">
        <v>509</v>
      </c>
      <c r="C3023" s="41" t="s">
        <v>12</v>
      </c>
      <c r="D3023" s="41" t="s">
        <v>308</v>
      </c>
      <c r="E3023" s="41" t="s">
        <v>308</v>
      </c>
      <c r="F3023" s="41" t="s">
        <v>763</v>
      </c>
      <c r="G3023" s="41">
        <v>8</v>
      </c>
      <c r="H3023" s="41">
        <v>7909.1770444357899</v>
      </c>
      <c r="I3023" s="41">
        <v>6549</v>
      </c>
      <c r="J3023" s="41">
        <v>859</v>
      </c>
      <c r="K3023" s="41">
        <v>130.32510000000002</v>
      </c>
      <c r="L3023" s="41">
        <v>17.094100000000001</v>
      </c>
      <c r="M3023" s="41"/>
      <c r="N3023" s="41"/>
      <c r="O3023" s="41"/>
      <c r="P3023" s="41"/>
      <c r="Q3023" s="41">
        <v>2952</v>
      </c>
      <c r="R3023" s="41">
        <v>52.840800000000002</v>
      </c>
      <c r="S3023" s="41"/>
      <c r="T3023" s="41"/>
      <c r="U3023" s="41">
        <v>10360</v>
      </c>
      <c r="V3023" s="41">
        <v>200.26000000000002</v>
      </c>
      <c r="W3023" s="41"/>
      <c r="X3023" s="41"/>
    </row>
    <row r="3024" spans="1:24" x14ac:dyDescent="0.35">
      <c r="A3024" s="41" t="s">
        <v>560</v>
      </c>
      <c r="B3024" s="41" t="s">
        <v>509</v>
      </c>
      <c r="C3024" s="41" t="s">
        <v>12</v>
      </c>
      <c r="D3024" s="41" t="s">
        <v>308</v>
      </c>
      <c r="E3024" s="41" t="s">
        <v>308</v>
      </c>
      <c r="F3024" s="41" t="s">
        <v>762</v>
      </c>
      <c r="G3024" s="41">
        <v>7</v>
      </c>
      <c r="H3024" s="41">
        <v>7909.1770444357899</v>
      </c>
      <c r="I3024" s="41">
        <v>6923</v>
      </c>
      <c r="J3024" s="41">
        <v>699</v>
      </c>
      <c r="K3024" s="41">
        <v>137.76770000000002</v>
      </c>
      <c r="L3024" s="41">
        <v>13.9101</v>
      </c>
      <c r="M3024" s="41">
        <v>0</v>
      </c>
      <c r="N3024" s="41">
        <v>736</v>
      </c>
      <c r="O3024" s="41">
        <v>0</v>
      </c>
      <c r="P3024" s="41">
        <v>16.559999999999999</v>
      </c>
      <c r="Q3024" s="41">
        <v>8339</v>
      </c>
      <c r="R3024" s="41">
        <v>149.2681</v>
      </c>
      <c r="S3024" s="41">
        <v>3106</v>
      </c>
      <c r="T3024" s="41">
        <v>68.331999999999994</v>
      </c>
      <c r="U3024" s="41">
        <v>15961</v>
      </c>
      <c r="V3024" s="41">
        <v>300.94590000000005</v>
      </c>
      <c r="W3024" s="41">
        <v>3842</v>
      </c>
      <c r="X3024" s="41">
        <v>84.891999999999996</v>
      </c>
    </row>
    <row r="3025" spans="1:24" x14ac:dyDescent="0.35">
      <c r="A3025" s="41" t="s">
        <v>560</v>
      </c>
      <c r="B3025" s="41" t="s">
        <v>509</v>
      </c>
      <c r="C3025" s="41" t="s">
        <v>12</v>
      </c>
      <c r="D3025" s="41" t="s">
        <v>308</v>
      </c>
      <c r="E3025" s="41" t="s">
        <v>308</v>
      </c>
      <c r="F3025" s="41" t="s">
        <v>761</v>
      </c>
      <c r="G3025" s="41">
        <v>6</v>
      </c>
      <c r="H3025" s="41">
        <v>7909.1770444357899</v>
      </c>
      <c r="I3025" s="41">
        <v>7693</v>
      </c>
      <c r="J3025" s="41">
        <v>1560</v>
      </c>
      <c r="K3025" s="41">
        <v>153.0907</v>
      </c>
      <c r="L3025" s="41">
        <v>31.044</v>
      </c>
      <c r="M3025" s="41">
        <v>3827</v>
      </c>
      <c r="N3025" s="41">
        <v>4973</v>
      </c>
      <c r="O3025" s="41">
        <v>86.107500000000002</v>
      </c>
      <c r="P3025" s="41">
        <v>111.8925</v>
      </c>
      <c r="Q3025" s="41">
        <v>10122</v>
      </c>
      <c r="R3025" s="41">
        <v>181.18379999999999</v>
      </c>
      <c r="S3025" s="41">
        <v>2983</v>
      </c>
      <c r="T3025" s="41">
        <v>65.626000000000005</v>
      </c>
      <c r="U3025" s="41">
        <v>19375</v>
      </c>
      <c r="V3025" s="41">
        <v>365.31849999999997</v>
      </c>
      <c r="W3025" s="41">
        <v>11783</v>
      </c>
      <c r="X3025" s="41">
        <v>263.62599999999998</v>
      </c>
    </row>
    <row r="3026" spans="1:24" x14ac:dyDescent="0.35">
      <c r="A3026" s="41" t="s">
        <v>490</v>
      </c>
      <c r="B3026" s="41" t="s">
        <v>435</v>
      </c>
      <c r="C3026" s="41" t="s">
        <v>12</v>
      </c>
      <c r="D3026" s="41" t="s">
        <v>309</v>
      </c>
      <c r="E3026" s="41" t="s">
        <v>309</v>
      </c>
      <c r="F3026" s="41" t="s">
        <v>756</v>
      </c>
      <c r="G3026" s="41">
        <v>1</v>
      </c>
      <c r="H3026" s="41">
        <v>3512.9693871753698</v>
      </c>
      <c r="I3026" s="41">
        <v>14457</v>
      </c>
      <c r="J3026" s="41">
        <v>0</v>
      </c>
      <c r="K3026" s="41">
        <v>267.4545</v>
      </c>
      <c r="L3026" s="41">
        <v>0</v>
      </c>
      <c r="M3026" s="41">
        <v>194</v>
      </c>
      <c r="N3026" s="41">
        <v>0</v>
      </c>
      <c r="O3026" s="41">
        <v>3.8606000000000003</v>
      </c>
      <c r="P3026" s="41">
        <v>0</v>
      </c>
      <c r="Q3026" s="41">
        <v>1212</v>
      </c>
      <c r="R3026" s="41">
        <v>21.694800000000001</v>
      </c>
      <c r="S3026" s="41">
        <v>1594</v>
      </c>
      <c r="T3026" s="41">
        <v>35.067999999999998</v>
      </c>
      <c r="U3026" s="41">
        <v>15669</v>
      </c>
      <c r="V3026" s="41">
        <v>289.14929999999998</v>
      </c>
      <c r="W3026" s="41">
        <v>1788</v>
      </c>
      <c r="X3026" s="41">
        <v>38.928599999999996</v>
      </c>
    </row>
    <row r="3027" spans="1:24" x14ac:dyDescent="0.35">
      <c r="A3027" s="41" t="s">
        <v>490</v>
      </c>
      <c r="B3027" s="41" t="s">
        <v>435</v>
      </c>
      <c r="C3027" s="41" t="s">
        <v>12</v>
      </c>
      <c r="D3027" s="41" t="s">
        <v>309</v>
      </c>
      <c r="E3027" s="41" t="s">
        <v>309</v>
      </c>
      <c r="F3027" s="41" t="s">
        <v>760</v>
      </c>
      <c r="G3027" s="41">
        <v>5</v>
      </c>
      <c r="H3027" s="41">
        <v>3512.9693871753698</v>
      </c>
      <c r="I3027" s="41">
        <v>434</v>
      </c>
      <c r="J3027" s="41">
        <v>0</v>
      </c>
      <c r="K3027" s="41">
        <v>8.0289999999999999</v>
      </c>
      <c r="L3027" s="41">
        <v>0</v>
      </c>
      <c r="M3027" s="41">
        <v>443</v>
      </c>
      <c r="N3027" s="41">
        <v>2</v>
      </c>
      <c r="O3027" s="41">
        <v>8.8156999999999996</v>
      </c>
      <c r="P3027" s="41">
        <v>3.9800000000000002E-2</v>
      </c>
      <c r="Q3027" s="41">
        <v>12719</v>
      </c>
      <c r="R3027" s="41">
        <v>227.67009999999999</v>
      </c>
      <c r="S3027" s="41">
        <v>6254</v>
      </c>
      <c r="T3027" s="41">
        <v>137.58799999999999</v>
      </c>
      <c r="U3027" s="41">
        <v>13153</v>
      </c>
      <c r="V3027" s="41">
        <v>235.69909999999999</v>
      </c>
      <c r="W3027" s="41">
        <v>6699</v>
      </c>
      <c r="X3027" s="41">
        <v>146.4435</v>
      </c>
    </row>
    <row r="3028" spans="1:24" x14ac:dyDescent="0.35">
      <c r="A3028" s="41" t="s">
        <v>490</v>
      </c>
      <c r="B3028" s="41" t="s">
        <v>435</v>
      </c>
      <c r="C3028" s="41" t="s">
        <v>12</v>
      </c>
      <c r="D3028" s="41" t="s">
        <v>309</v>
      </c>
      <c r="E3028" s="41" t="s">
        <v>309</v>
      </c>
      <c r="F3028" s="41" t="s">
        <v>764</v>
      </c>
      <c r="G3028" s="41">
        <v>9</v>
      </c>
      <c r="H3028" s="41">
        <v>3512.9693871753698</v>
      </c>
      <c r="I3028" s="41">
        <v>299</v>
      </c>
      <c r="J3028" s="41">
        <v>0</v>
      </c>
      <c r="K3028" s="41">
        <v>5.9500999999999999</v>
      </c>
      <c r="L3028" s="41">
        <v>0</v>
      </c>
      <c r="M3028" s="41"/>
      <c r="N3028" s="41"/>
      <c r="O3028" s="41"/>
      <c r="P3028" s="41"/>
      <c r="Q3028" s="41">
        <v>1829</v>
      </c>
      <c r="R3028" s="41">
        <v>32.739100000000001</v>
      </c>
      <c r="S3028" s="41"/>
      <c r="T3028" s="41"/>
      <c r="U3028" s="41">
        <v>2128</v>
      </c>
      <c r="V3028" s="41">
        <v>38.6892</v>
      </c>
      <c r="W3028" s="41"/>
      <c r="X3028" s="41"/>
    </row>
    <row r="3029" spans="1:24" x14ac:dyDescent="0.35">
      <c r="A3029" s="41" t="s">
        <v>490</v>
      </c>
      <c r="B3029" s="41" t="s">
        <v>435</v>
      </c>
      <c r="C3029" s="41" t="s">
        <v>12</v>
      </c>
      <c r="D3029" s="41" t="s">
        <v>309</v>
      </c>
      <c r="E3029" s="41" t="s">
        <v>309</v>
      </c>
      <c r="F3029" s="41" t="s">
        <v>766</v>
      </c>
      <c r="G3029" s="41">
        <v>11</v>
      </c>
      <c r="H3029" s="41">
        <v>3512.9693871753698</v>
      </c>
      <c r="I3029" s="41">
        <v>145</v>
      </c>
      <c r="J3029" s="41">
        <v>3</v>
      </c>
      <c r="K3029" s="41">
        <v>2.8855</v>
      </c>
      <c r="L3029" s="41">
        <v>5.9700000000000003E-2</v>
      </c>
      <c r="M3029" s="41"/>
      <c r="N3029" s="41"/>
      <c r="O3029" s="41"/>
      <c r="P3029" s="41"/>
      <c r="Q3029" s="41">
        <v>2198</v>
      </c>
      <c r="R3029" s="41">
        <v>39.344200000000001</v>
      </c>
      <c r="S3029" s="41"/>
      <c r="T3029" s="41"/>
      <c r="U3029" s="41">
        <v>2346</v>
      </c>
      <c r="V3029" s="41">
        <v>42.289400000000001</v>
      </c>
      <c r="W3029" s="41"/>
      <c r="X3029" s="41"/>
    </row>
    <row r="3030" spans="1:24" x14ac:dyDescent="0.35">
      <c r="A3030" s="41" t="s">
        <v>490</v>
      </c>
      <c r="B3030" s="41" t="s">
        <v>435</v>
      </c>
      <c r="C3030" s="41" t="s">
        <v>12</v>
      </c>
      <c r="D3030" s="41" t="s">
        <v>309</v>
      </c>
      <c r="E3030" s="41" t="s">
        <v>309</v>
      </c>
      <c r="F3030" s="41" t="s">
        <v>765</v>
      </c>
      <c r="G3030" s="41">
        <v>10</v>
      </c>
      <c r="H3030" s="41">
        <v>3512.9693871753698</v>
      </c>
      <c r="I3030" s="41">
        <v>229</v>
      </c>
      <c r="J3030" s="41">
        <v>0</v>
      </c>
      <c r="K3030" s="41">
        <v>4.5571000000000002</v>
      </c>
      <c r="L3030" s="41">
        <v>0</v>
      </c>
      <c r="M3030" s="41"/>
      <c r="N3030" s="41"/>
      <c r="O3030" s="41"/>
      <c r="P3030" s="41"/>
      <c r="Q3030" s="41">
        <v>6585</v>
      </c>
      <c r="R3030" s="41">
        <v>117.8715</v>
      </c>
      <c r="S3030" s="41"/>
      <c r="T3030" s="41"/>
      <c r="U3030" s="41">
        <v>6814</v>
      </c>
      <c r="V3030" s="41">
        <v>122.4286</v>
      </c>
      <c r="W3030" s="41"/>
      <c r="X3030" s="41"/>
    </row>
    <row r="3031" spans="1:24" x14ac:dyDescent="0.35">
      <c r="A3031" s="41" t="s">
        <v>490</v>
      </c>
      <c r="B3031" s="41" t="s">
        <v>435</v>
      </c>
      <c r="C3031" s="41" t="s">
        <v>12</v>
      </c>
      <c r="D3031" s="41" t="s">
        <v>309</v>
      </c>
      <c r="E3031" s="41" t="s">
        <v>309</v>
      </c>
      <c r="F3031" s="41" t="s">
        <v>759</v>
      </c>
      <c r="G3031" s="41">
        <v>4</v>
      </c>
      <c r="H3031" s="41">
        <v>3512.9693871753698</v>
      </c>
      <c r="I3031" s="41">
        <v>292</v>
      </c>
      <c r="J3031" s="41">
        <v>0</v>
      </c>
      <c r="K3031" s="41">
        <v>5.4020000000000001</v>
      </c>
      <c r="L3031" s="41">
        <v>0</v>
      </c>
      <c r="M3031" s="41">
        <v>237</v>
      </c>
      <c r="N3031" s="41">
        <v>0</v>
      </c>
      <c r="O3031" s="41">
        <v>4.7163000000000004</v>
      </c>
      <c r="P3031" s="41">
        <v>0</v>
      </c>
      <c r="Q3031" s="41">
        <v>2125</v>
      </c>
      <c r="R3031" s="41">
        <v>38.037500000000001</v>
      </c>
      <c r="S3031" s="41">
        <v>2735</v>
      </c>
      <c r="T3031" s="41">
        <v>60.17</v>
      </c>
      <c r="U3031" s="41">
        <v>2417</v>
      </c>
      <c r="V3031" s="41">
        <v>43.439500000000002</v>
      </c>
      <c r="W3031" s="41">
        <v>2972</v>
      </c>
      <c r="X3031" s="41">
        <v>64.886300000000006</v>
      </c>
    </row>
    <row r="3032" spans="1:24" x14ac:dyDescent="0.35">
      <c r="A3032" s="41" t="s">
        <v>490</v>
      </c>
      <c r="B3032" s="41" t="s">
        <v>435</v>
      </c>
      <c r="C3032" s="41" t="s">
        <v>12</v>
      </c>
      <c r="D3032" s="41" t="s">
        <v>309</v>
      </c>
      <c r="E3032" s="41" t="s">
        <v>309</v>
      </c>
      <c r="F3032" s="41" t="s">
        <v>758</v>
      </c>
      <c r="G3032" s="41">
        <v>3</v>
      </c>
      <c r="H3032" s="41">
        <v>3512.9693871753698</v>
      </c>
      <c r="I3032" s="41">
        <v>387</v>
      </c>
      <c r="J3032" s="41">
        <v>0</v>
      </c>
      <c r="K3032" s="41">
        <v>7.1594999999999995</v>
      </c>
      <c r="L3032" s="41">
        <v>0</v>
      </c>
      <c r="M3032" s="41">
        <v>8746</v>
      </c>
      <c r="N3032" s="41">
        <v>2</v>
      </c>
      <c r="O3032" s="41">
        <v>174.0454</v>
      </c>
      <c r="P3032" s="41">
        <v>3.9800000000000002E-2</v>
      </c>
      <c r="Q3032" s="41">
        <v>1997</v>
      </c>
      <c r="R3032" s="41">
        <v>35.746299999999998</v>
      </c>
      <c r="S3032" s="41">
        <v>2077</v>
      </c>
      <c r="T3032" s="41">
        <v>45.694000000000003</v>
      </c>
      <c r="U3032" s="41">
        <v>2384</v>
      </c>
      <c r="V3032" s="41">
        <v>42.905799999999999</v>
      </c>
      <c r="W3032" s="41">
        <v>10825</v>
      </c>
      <c r="X3032" s="41">
        <v>219.7792</v>
      </c>
    </row>
    <row r="3033" spans="1:24" x14ac:dyDescent="0.35">
      <c r="A3033" s="41" t="s">
        <v>490</v>
      </c>
      <c r="B3033" s="41" t="s">
        <v>435</v>
      </c>
      <c r="C3033" s="41" t="s">
        <v>12</v>
      </c>
      <c r="D3033" s="41" t="s">
        <v>309</v>
      </c>
      <c r="E3033" s="41" t="s">
        <v>309</v>
      </c>
      <c r="F3033" s="41" t="s">
        <v>767</v>
      </c>
      <c r="G3033" s="41">
        <v>12</v>
      </c>
      <c r="H3033" s="41">
        <v>3512.9693871753698</v>
      </c>
      <c r="I3033" s="41">
        <v>214</v>
      </c>
      <c r="J3033" s="41">
        <v>0</v>
      </c>
      <c r="K3033" s="41">
        <v>4.2586000000000004</v>
      </c>
      <c r="L3033" s="41">
        <v>0</v>
      </c>
      <c r="M3033" s="41"/>
      <c r="N3033" s="41"/>
      <c r="O3033" s="41"/>
      <c r="P3033" s="41"/>
      <c r="Q3033" s="41">
        <v>9908</v>
      </c>
      <c r="R3033" s="41">
        <v>177.35319999999999</v>
      </c>
      <c r="S3033" s="41"/>
      <c r="T3033" s="41"/>
      <c r="U3033" s="41">
        <v>10122</v>
      </c>
      <c r="V3033" s="41">
        <v>181.61179999999999</v>
      </c>
      <c r="W3033" s="41"/>
      <c r="X3033" s="41"/>
    </row>
    <row r="3034" spans="1:24" x14ac:dyDescent="0.35">
      <c r="A3034" s="41" t="s">
        <v>490</v>
      </c>
      <c r="B3034" s="41" t="s">
        <v>435</v>
      </c>
      <c r="C3034" s="41" t="s">
        <v>12</v>
      </c>
      <c r="D3034" s="41" t="s">
        <v>309</v>
      </c>
      <c r="E3034" s="41" t="s">
        <v>309</v>
      </c>
      <c r="F3034" s="41" t="s">
        <v>757</v>
      </c>
      <c r="G3034" s="41">
        <v>2</v>
      </c>
      <c r="H3034" s="41">
        <v>3512.9693871753698</v>
      </c>
      <c r="I3034" s="41">
        <v>17843</v>
      </c>
      <c r="J3034" s="41">
        <v>0</v>
      </c>
      <c r="K3034" s="41">
        <v>330.09549999999996</v>
      </c>
      <c r="L3034" s="41">
        <v>0</v>
      </c>
      <c r="M3034" s="41">
        <v>1574</v>
      </c>
      <c r="N3034" s="41">
        <v>0</v>
      </c>
      <c r="O3034" s="41">
        <v>31.322600000000001</v>
      </c>
      <c r="P3034" s="41">
        <v>0</v>
      </c>
      <c r="Q3034" s="41">
        <v>8600</v>
      </c>
      <c r="R3034" s="41">
        <v>153.94</v>
      </c>
      <c r="S3034" s="41">
        <v>2242</v>
      </c>
      <c r="T3034" s="41">
        <v>49.323999999999998</v>
      </c>
      <c r="U3034" s="41">
        <v>26443</v>
      </c>
      <c r="V3034" s="41">
        <v>484.03549999999996</v>
      </c>
      <c r="W3034" s="41">
        <v>3816</v>
      </c>
      <c r="X3034" s="41">
        <v>80.646600000000007</v>
      </c>
    </row>
    <row r="3035" spans="1:24" x14ac:dyDescent="0.35">
      <c r="A3035" s="41" t="s">
        <v>490</v>
      </c>
      <c r="B3035" s="41" t="s">
        <v>435</v>
      </c>
      <c r="C3035" s="41" t="s">
        <v>12</v>
      </c>
      <c r="D3035" s="41" t="s">
        <v>309</v>
      </c>
      <c r="E3035" s="41" t="s">
        <v>309</v>
      </c>
      <c r="F3035" s="41" t="s">
        <v>763</v>
      </c>
      <c r="G3035" s="41">
        <v>8</v>
      </c>
      <c r="H3035" s="41">
        <v>3512.9693871753698</v>
      </c>
      <c r="I3035" s="41">
        <v>607</v>
      </c>
      <c r="J3035" s="41">
        <v>0</v>
      </c>
      <c r="K3035" s="41">
        <v>12.0793</v>
      </c>
      <c r="L3035" s="41">
        <v>0</v>
      </c>
      <c r="M3035" s="41"/>
      <c r="N3035" s="41"/>
      <c r="O3035" s="41"/>
      <c r="P3035" s="41"/>
      <c r="Q3035" s="41">
        <v>2480</v>
      </c>
      <c r="R3035" s="41">
        <v>44.392000000000003</v>
      </c>
      <c r="S3035" s="41"/>
      <c r="T3035" s="41"/>
      <c r="U3035" s="41">
        <v>3087</v>
      </c>
      <c r="V3035" s="41">
        <v>56.471299999999999</v>
      </c>
      <c r="W3035" s="41"/>
      <c r="X3035" s="41"/>
    </row>
    <row r="3036" spans="1:24" x14ac:dyDescent="0.35">
      <c r="A3036" s="41" t="s">
        <v>490</v>
      </c>
      <c r="B3036" s="41" t="s">
        <v>435</v>
      </c>
      <c r="C3036" s="41" t="s">
        <v>12</v>
      </c>
      <c r="D3036" s="41" t="s">
        <v>309</v>
      </c>
      <c r="E3036" s="41" t="s">
        <v>309</v>
      </c>
      <c r="F3036" s="41" t="s">
        <v>762</v>
      </c>
      <c r="G3036" s="41">
        <v>7</v>
      </c>
      <c r="H3036" s="41">
        <v>3512.9693871753698</v>
      </c>
      <c r="I3036" s="41">
        <v>281</v>
      </c>
      <c r="J3036" s="41">
        <v>0</v>
      </c>
      <c r="K3036" s="41">
        <v>5.5918999999999999</v>
      </c>
      <c r="L3036" s="41">
        <v>0</v>
      </c>
      <c r="M3036" s="41">
        <v>0</v>
      </c>
      <c r="N3036" s="41">
        <v>0</v>
      </c>
      <c r="O3036" s="41">
        <v>0</v>
      </c>
      <c r="P3036" s="41">
        <v>0</v>
      </c>
      <c r="Q3036" s="41">
        <v>3181</v>
      </c>
      <c r="R3036" s="41">
        <v>56.939900000000002</v>
      </c>
      <c r="S3036" s="41">
        <v>2547</v>
      </c>
      <c r="T3036" s="41">
        <v>56.033999999999999</v>
      </c>
      <c r="U3036" s="41">
        <v>3462</v>
      </c>
      <c r="V3036" s="41">
        <v>62.531800000000004</v>
      </c>
      <c r="W3036" s="41">
        <v>2547</v>
      </c>
      <c r="X3036" s="41">
        <v>56.033999999999999</v>
      </c>
    </row>
    <row r="3037" spans="1:24" x14ac:dyDescent="0.35">
      <c r="A3037" s="41" t="s">
        <v>490</v>
      </c>
      <c r="B3037" s="41" t="s">
        <v>435</v>
      </c>
      <c r="C3037" s="41" t="s">
        <v>12</v>
      </c>
      <c r="D3037" s="41" t="s">
        <v>309</v>
      </c>
      <c r="E3037" s="41" t="s">
        <v>309</v>
      </c>
      <c r="F3037" s="41" t="s">
        <v>761</v>
      </c>
      <c r="G3037" s="41">
        <v>6</v>
      </c>
      <c r="H3037" s="41">
        <v>3512.9693871753698</v>
      </c>
      <c r="I3037" s="41">
        <v>297</v>
      </c>
      <c r="J3037" s="41">
        <v>0</v>
      </c>
      <c r="K3037" s="41">
        <v>5.9103000000000003</v>
      </c>
      <c r="L3037" s="41">
        <v>0</v>
      </c>
      <c r="M3037" s="41">
        <v>339</v>
      </c>
      <c r="N3037" s="41">
        <v>0</v>
      </c>
      <c r="O3037" s="41">
        <v>7.6274999999999995</v>
      </c>
      <c r="P3037" s="41">
        <v>0</v>
      </c>
      <c r="Q3037" s="41">
        <v>1825</v>
      </c>
      <c r="R3037" s="41">
        <v>32.667499999999997</v>
      </c>
      <c r="S3037" s="41">
        <v>12497</v>
      </c>
      <c r="T3037" s="41">
        <v>274.93400000000003</v>
      </c>
      <c r="U3037" s="41">
        <v>2122</v>
      </c>
      <c r="V3037" s="41">
        <v>38.577799999999996</v>
      </c>
      <c r="W3037" s="41">
        <v>12836</v>
      </c>
      <c r="X3037" s="41">
        <v>282.56150000000002</v>
      </c>
    </row>
    <row r="3038" spans="1:24" x14ac:dyDescent="0.35">
      <c r="A3038" s="41" t="s">
        <v>535</v>
      </c>
      <c r="B3038" s="41" t="s">
        <v>435</v>
      </c>
      <c r="C3038" s="41" t="s">
        <v>12</v>
      </c>
      <c r="D3038" s="41" t="s">
        <v>310</v>
      </c>
      <c r="E3038" s="41" t="s">
        <v>310</v>
      </c>
      <c r="F3038" s="41" t="s">
        <v>756</v>
      </c>
      <c r="G3038" s="41">
        <v>1</v>
      </c>
      <c r="H3038" s="41">
        <v>4295.4776488920197</v>
      </c>
      <c r="I3038" s="41">
        <v>8438</v>
      </c>
      <c r="J3038" s="41">
        <v>0</v>
      </c>
      <c r="K3038" s="41">
        <v>156.10299999999998</v>
      </c>
      <c r="L3038" s="41">
        <v>0</v>
      </c>
      <c r="M3038" s="41">
        <v>3004</v>
      </c>
      <c r="N3038" s="41">
        <v>0</v>
      </c>
      <c r="O3038" s="41">
        <v>59.779600000000002</v>
      </c>
      <c r="P3038" s="41">
        <v>0</v>
      </c>
      <c r="Q3038" s="41">
        <v>2567</v>
      </c>
      <c r="R3038" s="41">
        <v>45.949300000000001</v>
      </c>
      <c r="S3038" s="41">
        <v>2855</v>
      </c>
      <c r="T3038" s="41">
        <v>62.81</v>
      </c>
      <c r="U3038" s="41">
        <v>11005</v>
      </c>
      <c r="V3038" s="41">
        <v>202.05229999999997</v>
      </c>
      <c r="W3038" s="41">
        <v>5859</v>
      </c>
      <c r="X3038" s="41">
        <v>122.5896</v>
      </c>
    </row>
    <row r="3039" spans="1:24" x14ac:dyDescent="0.35">
      <c r="A3039" s="41" t="s">
        <v>535</v>
      </c>
      <c r="B3039" s="41" t="s">
        <v>435</v>
      </c>
      <c r="C3039" s="41" t="s">
        <v>12</v>
      </c>
      <c r="D3039" s="41" t="s">
        <v>310</v>
      </c>
      <c r="E3039" s="41" t="s">
        <v>310</v>
      </c>
      <c r="F3039" s="41" t="s">
        <v>760</v>
      </c>
      <c r="G3039" s="41">
        <v>5</v>
      </c>
      <c r="H3039" s="41">
        <v>4295.4776488920197</v>
      </c>
      <c r="I3039" s="41">
        <v>3385</v>
      </c>
      <c r="J3039" s="41">
        <v>0</v>
      </c>
      <c r="K3039" s="41">
        <v>62.622499999999995</v>
      </c>
      <c r="L3039" s="41">
        <v>0</v>
      </c>
      <c r="M3039" s="41">
        <v>2484</v>
      </c>
      <c r="N3039" s="41">
        <v>0</v>
      </c>
      <c r="O3039" s="41">
        <v>49.431600000000003</v>
      </c>
      <c r="P3039" s="41">
        <v>0</v>
      </c>
      <c r="Q3039" s="41">
        <v>3930</v>
      </c>
      <c r="R3039" s="41">
        <v>70.346999999999994</v>
      </c>
      <c r="S3039" s="41">
        <v>2397</v>
      </c>
      <c r="T3039" s="41">
        <v>52.734000000000002</v>
      </c>
      <c r="U3039" s="41">
        <v>7315</v>
      </c>
      <c r="V3039" s="41">
        <v>132.96949999999998</v>
      </c>
      <c r="W3039" s="41">
        <v>4881</v>
      </c>
      <c r="X3039" s="41">
        <v>102.16560000000001</v>
      </c>
    </row>
    <row r="3040" spans="1:24" x14ac:dyDescent="0.35">
      <c r="A3040" s="41" t="s">
        <v>535</v>
      </c>
      <c r="B3040" s="41" t="s">
        <v>435</v>
      </c>
      <c r="C3040" s="41" t="s">
        <v>12</v>
      </c>
      <c r="D3040" s="41" t="s">
        <v>310</v>
      </c>
      <c r="E3040" s="41" t="s">
        <v>310</v>
      </c>
      <c r="F3040" s="41" t="s">
        <v>764</v>
      </c>
      <c r="G3040" s="41">
        <v>9</v>
      </c>
      <c r="H3040" s="41">
        <v>4295.4776488920197</v>
      </c>
      <c r="I3040" s="41">
        <v>1930</v>
      </c>
      <c r="J3040" s="41">
        <v>0</v>
      </c>
      <c r="K3040" s="41">
        <v>38.407000000000004</v>
      </c>
      <c r="L3040" s="41">
        <v>0</v>
      </c>
      <c r="M3040" s="41"/>
      <c r="N3040" s="41"/>
      <c r="O3040" s="41"/>
      <c r="P3040" s="41"/>
      <c r="Q3040" s="41">
        <v>2413</v>
      </c>
      <c r="R3040" s="41">
        <v>43.192700000000002</v>
      </c>
      <c r="S3040" s="41"/>
      <c r="T3040" s="41"/>
      <c r="U3040" s="41">
        <v>4343</v>
      </c>
      <c r="V3040" s="41">
        <v>81.599700000000013</v>
      </c>
      <c r="W3040" s="41"/>
      <c r="X3040" s="41"/>
    </row>
    <row r="3041" spans="1:24" x14ac:dyDescent="0.35">
      <c r="A3041" s="41" t="s">
        <v>535</v>
      </c>
      <c r="B3041" s="41" t="s">
        <v>435</v>
      </c>
      <c r="C3041" s="41" t="s">
        <v>12</v>
      </c>
      <c r="D3041" s="41" t="s">
        <v>310</v>
      </c>
      <c r="E3041" s="41" t="s">
        <v>310</v>
      </c>
      <c r="F3041" s="41" t="s">
        <v>766</v>
      </c>
      <c r="G3041" s="41">
        <v>11</v>
      </c>
      <c r="H3041" s="41">
        <v>4295.4776488920197</v>
      </c>
      <c r="I3041" s="41">
        <v>7095</v>
      </c>
      <c r="J3041" s="41">
        <v>0</v>
      </c>
      <c r="K3041" s="41">
        <v>141.19050000000001</v>
      </c>
      <c r="L3041" s="41">
        <v>0</v>
      </c>
      <c r="M3041" s="41"/>
      <c r="N3041" s="41"/>
      <c r="O3041" s="41"/>
      <c r="P3041" s="41"/>
      <c r="Q3041" s="41">
        <v>2390</v>
      </c>
      <c r="R3041" s="41">
        <v>42.780999999999999</v>
      </c>
      <c r="S3041" s="41"/>
      <c r="T3041" s="41"/>
      <c r="U3041" s="41">
        <v>9485</v>
      </c>
      <c r="V3041" s="41">
        <v>183.97150000000002</v>
      </c>
      <c r="W3041" s="41"/>
      <c r="X3041" s="41"/>
    </row>
    <row r="3042" spans="1:24" x14ac:dyDescent="0.35">
      <c r="A3042" s="41" t="s">
        <v>535</v>
      </c>
      <c r="B3042" s="41" t="s">
        <v>435</v>
      </c>
      <c r="C3042" s="41" t="s">
        <v>12</v>
      </c>
      <c r="D3042" s="41" t="s">
        <v>310</v>
      </c>
      <c r="E3042" s="41" t="s">
        <v>310</v>
      </c>
      <c r="F3042" s="41" t="s">
        <v>765</v>
      </c>
      <c r="G3042" s="41">
        <v>10</v>
      </c>
      <c r="H3042" s="41">
        <v>4295.4776488920197</v>
      </c>
      <c r="I3042" s="41">
        <v>4552</v>
      </c>
      <c r="J3042" s="41">
        <v>0</v>
      </c>
      <c r="K3042" s="41">
        <v>90.584800000000001</v>
      </c>
      <c r="L3042" s="41">
        <v>0</v>
      </c>
      <c r="M3042" s="41"/>
      <c r="N3042" s="41"/>
      <c r="O3042" s="41"/>
      <c r="P3042" s="41"/>
      <c r="Q3042" s="41">
        <v>3593</v>
      </c>
      <c r="R3042" s="41">
        <v>64.314700000000002</v>
      </c>
      <c r="S3042" s="41"/>
      <c r="T3042" s="41"/>
      <c r="U3042" s="41">
        <v>8145</v>
      </c>
      <c r="V3042" s="41">
        <v>154.89949999999999</v>
      </c>
      <c r="W3042" s="41"/>
      <c r="X3042" s="41"/>
    </row>
    <row r="3043" spans="1:24" x14ac:dyDescent="0.35">
      <c r="A3043" s="41" t="s">
        <v>535</v>
      </c>
      <c r="B3043" s="41" t="s">
        <v>435</v>
      </c>
      <c r="C3043" s="41" t="s">
        <v>12</v>
      </c>
      <c r="D3043" s="41" t="s">
        <v>310</v>
      </c>
      <c r="E3043" s="41" t="s">
        <v>310</v>
      </c>
      <c r="F3043" s="41" t="s">
        <v>759</v>
      </c>
      <c r="G3043" s="41">
        <v>4</v>
      </c>
      <c r="H3043" s="41">
        <v>4295.4776488920197</v>
      </c>
      <c r="I3043" s="41">
        <v>6907</v>
      </c>
      <c r="J3043" s="41">
        <v>0</v>
      </c>
      <c r="K3043" s="41">
        <v>127.7795</v>
      </c>
      <c r="L3043" s="41">
        <v>0</v>
      </c>
      <c r="M3043" s="41">
        <v>6442</v>
      </c>
      <c r="N3043" s="41">
        <v>0</v>
      </c>
      <c r="O3043" s="41">
        <v>128.19580000000002</v>
      </c>
      <c r="P3043" s="41">
        <v>0</v>
      </c>
      <c r="Q3043" s="41">
        <v>3283</v>
      </c>
      <c r="R3043" s="41">
        <v>58.765700000000002</v>
      </c>
      <c r="S3043" s="41">
        <v>5956</v>
      </c>
      <c r="T3043" s="41">
        <v>131.03200000000001</v>
      </c>
      <c r="U3043" s="41">
        <v>10190</v>
      </c>
      <c r="V3043" s="41">
        <v>186.54519999999999</v>
      </c>
      <c r="W3043" s="41">
        <v>12398</v>
      </c>
      <c r="X3043" s="41">
        <v>259.2278</v>
      </c>
    </row>
    <row r="3044" spans="1:24" x14ac:dyDescent="0.35">
      <c r="A3044" s="41" t="s">
        <v>535</v>
      </c>
      <c r="B3044" s="41" t="s">
        <v>435</v>
      </c>
      <c r="C3044" s="41" t="s">
        <v>12</v>
      </c>
      <c r="D3044" s="41" t="s">
        <v>310</v>
      </c>
      <c r="E3044" s="41" t="s">
        <v>310</v>
      </c>
      <c r="F3044" s="41" t="s">
        <v>758</v>
      </c>
      <c r="G3044" s="41">
        <v>3</v>
      </c>
      <c r="H3044" s="41">
        <v>4295.4776488920197</v>
      </c>
      <c r="I3044" s="41">
        <v>1844</v>
      </c>
      <c r="J3044" s="41">
        <v>0</v>
      </c>
      <c r="K3044" s="41">
        <v>34.113999999999997</v>
      </c>
      <c r="L3044" s="41">
        <v>0</v>
      </c>
      <c r="M3044" s="41">
        <v>6355</v>
      </c>
      <c r="N3044" s="41">
        <v>0</v>
      </c>
      <c r="O3044" s="41">
        <v>126.4645</v>
      </c>
      <c r="P3044" s="41">
        <v>0</v>
      </c>
      <c r="Q3044" s="41">
        <v>3113</v>
      </c>
      <c r="R3044" s="41">
        <v>55.722700000000003</v>
      </c>
      <c r="S3044" s="41">
        <v>2791</v>
      </c>
      <c r="T3044" s="41">
        <v>61.402000000000001</v>
      </c>
      <c r="U3044" s="41">
        <v>4957</v>
      </c>
      <c r="V3044" s="41">
        <v>89.836700000000008</v>
      </c>
      <c r="W3044" s="41">
        <v>9146</v>
      </c>
      <c r="X3044" s="41">
        <v>187.8665</v>
      </c>
    </row>
    <row r="3045" spans="1:24" x14ac:dyDescent="0.35">
      <c r="A3045" s="41" t="s">
        <v>535</v>
      </c>
      <c r="B3045" s="41" t="s">
        <v>435</v>
      </c>
      <c r="C3045" s="41" t="s">
        <v>12</v>
      </c>
      <c r="D3045" s="41" t="s">
        <v>310</v>
      </c>
      <c r="E3045" s="41" t="s">
        <v>310</v>
      </c>
      <c r="F3045" s="41" t="s">
        <v>767</v>
      </c>
      <c r="G3045" s="41">
        <v>12</v>
      </c>
      <c r="H3045" s="41">
        <v>4295.4776488920197</v>
      </c>
      <c r="I3045" s="41">
        <v>6328</v>
      </c>
      <c r="J3045" s="41">
        <v>0</v>
      </c>
      <c r="K3045" s="41">
        <v>125.92720000000001</v>
      </c>
      <c r="L3045" s="41">
        <v>0</v>
      </c>
      <c r="M3045" s="41"/>
      <c r="N3045" s="41"/>
      <c r="O3045" s="41"/>
      <c r="P3045" s="41"/>
      <c r="Q3045" s="41">
        <v>3609</v>
      </c>
      <c r="R3045" s="41">
        <v>64.601100000000002</v>
      </c>
      <c r="S3045" s="41"/>
      <c r="T3045" s="41"/>
      <c r="U3045" s="41">
        <v>9937</v>
      </c>
      <c r="V3045" s="41">
        <v>190.5283</v>
      </c>
      <c r="W3045" s="41"/>
      <c r="X3045" s="41"/>
    </row>
    <row r="3046" spans="1:24" x14ac:dyDescent="0.35">
      <c r="A3046" s="41" t="s">
        <v>535</v>
      </c>
      <c r="B3046" s="41" t="s">
        <v>435</v>
      </c>
      <c r="C3046" s="41" t="s">
        <v>12</v>
      </c>
      <c r="D3046" s="41" t="s">
        <v>310</v>
      </c>
      <c r="E3046" s="41" t="s">
        <v>310</v>
      </c>
      <c r="F3046" s="41" t="s">
        <v>757</v>
      </c>
      <c r="G3046" s="41">
        <v>2</v>
      </c>
      <c r="H3046" s="41">
        <v>4295.4776488920197</v>
      </c>
      <c r="I3046" s="41">
        <v>3211</v>
      </c>
      <c r="J3046" s="41">
        <v>0</v>
      </c>
      <c r="K3046" s="41">
        <v>59.403499999999994</v>
      </c>
      <c r="L3046" s="41">
        <v>0</v>
      </c>
      <c r="M3046" s="41">
        <v>3964</v>
      </c>
      <c r="N3046" s="41">
        <v>0</v>
      </c>
      <c r="O3046" s="41">
        <v>78.883600000000001</v>
      </c>
      <c r="P3046" s="41">
        <v>0</v>
      </c>
      <c r="Q3046" s="41">
        <v>2409</v>
      </c>
      <c r="R3046" s="41">
        <v>43.121099999999998</v>
      </c>
      <c r="S3046" s="41">
        <v>3052</v>
      </c>
      <c r="T3046" s="41">
        <v>67.144000000000005</v>
      </c>
      <c r="U3046" s="41">
        <v>5620</v>
      </c>
      <c r="V3046" s="41">
        <v>102.52459999999999</v>
      </c>
      <c r="W3046" s="41">
        <v>7016</v>
      </c>
      <c r="X3046" s="41">
        <v>146.02760000000001</v>
      </c>
    </row>
    <row r="3047" spans="1:24" x14ac:dyDescent="0.35">
      <c r="A3047" s="41" t="s">
        <v>535</v>
      </c>
      <c r="B3047" s="41" t="s">
        <v>435</v>
      </c>
      <c r="C3047" s="41" t="s">
        <v>12</v>
      </c>
      <c r="D3047" s="41" t="s">
        <v>310</v>
      </c>
      <c r="E3047" s="41" t="s">
        <v>310</v>
      </c>
      <c r="F3047" s="41" t="s">
        <v>763</v>
      </c>
      <c r="G3047" s="41">
        <v>8</v>
      </c>
      <c r="H3047" s="41">
        <v>4295.4776488920197</v>
      </c>
      <c r="I3047" s="41">
        <v>16933</v>
      </c>
      <c r="J3047" s="41">
        <v>0</v>
      </c>
      <c r="K3047" s="41">
        <v>336.9667</v>
      </c>
      <c r="L3047" s="41">
        <v>0</v>
      </c>
      <c r="M3047" s="41"/>
      <c r="N3047" s="41"/>
      <c r="O3047" s="41"/>
      <c r="P3047" s="41"/>
      <c r="Q3047" s="41">
        <v>9111</v>
      </c>
      <c r="R3047" s="41">
        <v>163.08690000000001</v>
      </c>
      <c r="S3047" s="41"/>
      <c r="T3047" s="41"/>
      <c r="U3047" s="41">
        <v>26044</v>
      </c>
      <c r="V3047" s="41">
        <v>500.05360000000002</v>
      </c>
      <c r="W3047" s="41"/>
      <c r="X3047" s="41"/>
    </row>
    <row r="3048" spans="1:24" x14ac:dyDescent="0.35">
      <c r="A3048" s="41" t="s">
        <v>535</v>
      </c>
      <c r="B3048" s="41" t="s">
        <v>435</v>
      </c>
      <c r="C3048" s="41" t="s">
        <v>12</v>
      </c>
      <c r="D3048" s="41" t="s">
        <v>310</v>
      </c>
      <c r="E3048" s="41" t="s">
        <v>310</v>
      </c>
      <c r="F3048" s="41" t="s">
        <v>762</v>
      </c>
      <c r="G3048" s="41">
        <v>7</v>
      </c>
      <c r="H3048" s="41">
        <v>4295.4776488920197</v>
      </c>
      <c r="I3048" s="41">
        <v>3907</v>
      </c>
      <c r="J3048" s="41">
        <v>0</v>
      </c>
      <c r="K3048" s="41">
        <v>77.749300000000005</v>
      </c>
      <c r="L3048" s="41">
        <v>0</v>
      </c>
      <c r="M3048" s="41">
        <v>0</v>
      </c>
      <c r="N3048" s="41">
        <v>0</v>
      </c>
      <c r="O3048" s="41">
        <v>0</v>
      </c>
      <c r="P3048" s="41">
        <v>0</v>
      </c>
      <c r="Q3048" s="41">
        <v>3859</v>
      </c>
      <c r="R3048" s="41">
        <v>69.076099999999997</v>
      </c>
      <c r="S3048" s="41">
        <v>3288</v>
      </c>
      <c r="T3048" s="41">
        <v>72.335999999999999</v>
      </c>
      <c r="U3048" s="41">
        <v>7766</v>
      </c>
      <c r="V3048" s="41">
        <v>146.8254</v>
      </c>
      <c r="W3048" s="41">
        <v>3288</v>
      </c>
      <c r="X3048" s="41">
        <v>72.335999999999999</v>
      </c>
    </row>
    <row r="3049" spans="1:24" x14ac:dyDescent="0.35">
      <c r="A3049" s="41" t="s">
        <v>535</v>
      </c>
      <c r="B3049" s="41" t="s">
        <v>435</v>
      </c>
      <c r="C3049" s="41" t="s">
        <v>12</v>
      </c>
      <c r="D3049" s="41" t="s">
        <v>310</v>
      </c>
      <c r="E3049" s="41" t="s">
        <v>310</v>
      </c>
      <c r="F3049" s="41" t="s">
        <v>761</v>
      </c>
      <c r="G3049" s="41">
        <v>6</v>
      </c>
      <c r="H3049" s="41">
        <v>4295.4776488920197</v>
      </c>
      <c r="I3049" s="41">
        <v>5325</v>
      </c>
      <c r="J3049" s="41">
        <v>0</v>
      </c>
      <c r="K3049" s="41">
        <v>105.9675</v>
      </c>
      <c r="L3049" s="41">
        <v>0</v>
      </c>
      <c r="M3049" s="41">
        <v>7333</v>
      </c>
      <c r="N3049" s="41">
        <v>0</v>
      </c>
      <c r="O3049" s="41">
        <v>164.99250000000001</v>
      </c>
      <c r="P3049" s="41">
        <v>0</v>
      </c>
      <c r="Q3049" s="41">
        <v>5800</v>
      </c>
      <c r="R3049" s="41">
        <v>103.82</v>
      </c>
      <c r="S3049" s="41">
        <v>3530</v>
      </c>
      <c r="T3049" s="41">
        <v>77.66</v>
      </c>
      <c r="U3049" s="41">
        <v>11125</v>
      </c>
      <c r="V3049" s="41">
        <v>209.78749999999999</v>
      </c>
      <c r="W3049" s="41">
        <v>10863</v>
      </c>
      <c r="X3049" s="41">
        <v>242.6525</v>
      </c>
    </row>
    <row r="3050" spans="1:24" x14ac:dyDescent="0.35">
      <c r="A3050" s="41" t="s">
        <v>311</v>
      </c>
      <c r="B3050" s="41" t="s">
        <v>515</v>
      </c>
      <c r="C3050" s="41" t="s">
        <v>22</v>
      </c>
      <c r="D3050" s="41" t="s">
        <v>312</v>
      </c>
      <c r="E3050" s="41" t="s">
        <v>312</v>
      </c>
      <c r="F3050" s="41" t="s">
        <v>756</v>
      </c>
      <c r="G3050" s="41">
        <v>1</v>
      </c>
      <c r="H3050" s="41">
        <v>10594.9742977365</v>
      </c>
      <c r="I3050" s="41">
        <v>7674</v>
      </c>
      <c r="J3050" s="41">
        <v>0</v>
      </c>
      <c r="K3050" s="41">
        <v>141.96899999999999</v>
      </c>
      <c r="L3050" s="41">
        <v>0</v>
      </c>
      <c r="M3050" s="41">
        <v>15689</v>
      </c>
      <c r="N3050" s="41">
        <v>37</v>
      </c>
      <c r="O3050" s="41">
        <v>312.21109999999999</v>
      </c>
      <c r="P3050" s="41">
        <v>0.73630000000000007</v>
      </c>
      <c r="Q3050" s="41">
        <v>14179</v>
      </c>
      <c r="R3050" s="41">
        <v>253.80410000000001</v>
      </c>
      <c r="S3050" s="41">
        <v>11591</v>
      </c>
      <c r="T3050" s="41">
        <v>255.00200000000001</v>
      </c>
      <c r="U3050" s="41">
        <v>21853</v>
      </c>
      <c r="V3050" s="41">
        <v>395.7731</v>
      </c>
      <c r="W3050" s="41">
        <v>27317</v>
      </c>
      <c r="X3050" s="41">
        <v>567.94939999999997</v>
      </c>
    </row>
    <row r="3051" spans="1:24" x14ac:dyDescent="0.35">
      <c r="A3051" s="41" t="s">
        <v>311</v>
      </c>
      <c r="B3051" s="41" t="s">
        <v>515</v>
      </c>
      <c r="C3051" s="41" t="s">
        <v>22</v>
      </c>
      <c r="D3051" s="41" t="s">
        <v>312</v>
      </c>
      <c r="E3051" s="41" t="s">
        <v>312</v>
      </c>
      <c r="F3051" s="41" t="s">
        <v>760</v>
      </c>
      <c r="G3051" s="41">
        <v>5</v>
      </c>
      <c r="H3051" s="41">
        <v>10594.9742977365</v>
      </c>
      <c r="I3051" s="41">
        <v>14197</v>
      </c>
      <c r="J3051" s="41">
        <v>4</v>
      </c>
      <c r="K3051" s="41">
        <v>262.64449999999999</v>
      </c>
      <c r="L3051" s="41">
        <v>7.3999999999999996E-2</v>
      </c>
      <c r="M3051" s="41">
        <v>8004</v>
      </c>
      <c r="N3051" s="41">
        <v>122</v>
      </c>
      <c r="O3051" s="41">
        <v>159.27960000000002</v>
      </c>
      <c r="P3051" s="41">
        <v>2.4278</v>
      </c>
      <c r="Q3051" s="41">
        <v>12183</v>
      </c>
      <c r="R3051" s="41">
        <v>218.07570000000001</v>
      </c>
      <c r="S3051" s="41">
        <v>14850</v>
      </c>
      <c r="T3051" s="41">
        <v>326.7</v>
      </c>
      <c r="U3051" s="41">
        <v>26384</v>
      </c>
      <c r="V3051" s="41">
        <v>480.79420000000005</v>
      </c>
      <c r="W3051" s="41">
        <v>22976</v>
      </c>
      <c r="X3051" s="41">
        <v>488.4074</v>
      </c>
    </row>
    <row r="3052" spans="1:24" x14ac:dyDescent="0.35">
      <c r="A3052" s="41" t="s">
        <v>311</v>
      </c>
      <c r="B3052" s="41" t="s">
        <v>515</v>
      </c>
      <c r="C3052" s="41" t="s">
        <v>22</v>
      </c>
      <c r="D3052" s="41" t="s">
        <v>312</v>
      </c>
      <c r="E3052" s="41" t="s">
        <v>312</v>
      </c>
      <c r="F3052" s="41" t="s">
        <v>764</v>
      </c>
      <c r="G3052" s="41">
        <v>9</v>
      </c>
      <c r="H3052" s="41">
        <v>10594.9742977365</v>
      </c>
      <c r="I3052" s="41">
        <v>5841</v>
      </c>
      <c r="J3052" s="41">
        <v>5</v>
      </c>
      <c r="K3052" s="41">
        <v>116.2359</v>
      </c>
      <c r="L3052" s="41">
        <v>9.9500000000000005E-2</v>
      </c>
      <c r="M3052" s="41"/>
      <c r="N3052" s="41"/>
      <c r="O3052" s="41"/>
      <c r="P3052" s="41"/>
      <c r="Q3052" s="41">
        <v>21088</v>
      </c>
      <c r="R3052" s="41">
        <v>377.47519999999997</v>
      </c>
      <c r="S3052" s="41"/>
      <c r="T3052" s="41"/>
      <c r="U3052" s="41">
        <v>26934</v>
      </c>
      <c r="V3052" s="41">
        <v>493.81059999999997</v>
      </c>
      <c r="W3052" s="41"/>
      <c r="X3052" s="41"/>
    </row>
    <row r="3053" spans="1:24" x14ac:dyDescent="0.35">
      <c r="A3053" s="41" t="s">
        <v>311</v>
      </c>
      <c r="B3053" s="41" t="s">
        <v>515</v>
      </c>
      <c r="C3053" s="41" t="s">
        <v>22</v>
      </c>
      <c r="D3053" s="41" t="s">
        <v>312</v>
      </c>
      <c r="E3053" s="41" t="s">
        <v>312</v>
      </c>
      <c r="F3053" s="41" t="s">
        <v>766</v>
      </c>
      <c r="G3053" s="41">
        <v>11</v>
      </c>
      <c r="H3053" s="41">
        <v>10594.9742977365</v>
      </c>
      <c r="I3053" s="41">
        <v>10911</v>
      </c>
      <c r="J3053" s="41">
        <v>10</v>
      </c>
      <c r="K3053" s="41">
        <v>217.12890000000002</v>
      </c>
      <c r="L3053" s="41">
        <v>0.19900000000000001</v>
      </c>
      <c r="M3053" s="41"/>
      <c r="N3053" s="41"/>
      <c r="O3053" s="41"/>
      <c r="P3053" s="41"/>
      <c r="Q3053" s="41">
        <v>15935</v>
      </c>
      <c r="R3053" s="41">
        <v>285.23649999999998</v>
      </c>
      <c r="S3053" s="41"/>
      <c r="T3053" s="41"/>
      <c r="U3053" s="41">
        <v>26856</v>
      </c>
      <c r="V3053" s="41">
        <v>502.56439999999998</v>
      </c>
      <c r="W3053" s="41"/>
      <c r="X3053" s="41"/>
    </row>
    <row r="3054" spans="1:24" x14ac:dyDescent="0.35">
      <c r="A3054" s="41" t="s">
        <v>311</v>
      </c>
      <c r="B3054" s="41" t="s">
        <v>515</v>
      </c>
      <c r="C3054" s="41" t="s">
        <v>22</v>
      </c>
      <c r="D3054" s="41" t="s">
        <v>312</v>
      </c>
      <c r="E3054" s="41" t="s">
        <v>312</v>
      </c>
      <c r="F3054" s="41" t="s">
        <v>765</v>
      </c>
      <c r="G3054" s="41">
        <v>10</v>
      </c>
      <c r="H3054" s="41">
        <v>10594.9742977365</v>
      </c>
      <c r="I3054" s="41">
        <v>7156</v>
      </c>
      <c r="J3054" s="41">
        <v>25</v>
      </c>
      <c r="K3054" s="41">
        <v>142.40440000000001</v>
      </c>
      <c r="L3054" s="41">
        <v>0.49750000000000005</v>
      </c>
      <c r="M3054" s="41"/>
      <c r="N3054" s="41"/>
      <c r="O3054" s="41"/>
      <c r="P3054" s="41"/>
      <c r="Q3054" s="41">
        <v>11554</v>
      </c>
      <c r="R3054" s="41">
        <v>206.81659999999999</v>
      </c>
      <c r="S3054" s="41"/>
      <c r="T3054" s="41"/>
      <c r="U3054" s="41">
        <v>18735</v>
      </c>
      <c r="V3054" s="41">
        <v>349.71850000000001</v>
      </c>
      <c r="W3054" s="41"/>
      <c r="X3054" s="41"/>
    </row>
    <row r="3055" spans="1:24" x14ac:dyDescent="0.35">
      <c r="A3055" s="41" t="s">
        <v>311</v>
      </c>
      <c r="B3055" s="41" t="s">
        <v>515</v>
      </c>
      <c r="C3055" s="41" t="s">
        <v>22</v>
      </c>
      <c r="D3055" s="41" t="s">
        <v>312</v>
      </c>
      <c r="E3055" s="41" t="s">
        <v>312</v>
      </c>
      <c r="F3055" s="41" t="s">
        <v>759</v>
      </c>
      <c r="G3055" s="41">
        <v>4</v>
      </c>
      <c r="H3055" s="41">
        <v>10594.9742977365</v>
      </c>
      <c r="I3055" s="41">
        <v>18463</v>
      </c>
      <c r="J3055" s="41">
        <v>32</v>
      </c>
      <c r="K3055" s="41">
        <v>341.56549999999999</v>
      </c>
      <c r="L3055" s="41">
        <v>0.59199999999999997</v>
      </c>
      <c r="M3055" s="41">
        <v>7878</v>
      </c>
      <c r="N3055" s="41">
        <v>153</v>
      </c>
      <c r="O3055" s="41">
        <v>156.7722</v>
      </c>
      <c r="P3055" s="41">
        <v>3.0447000000000002</v>
      </c>
      <c r="Q3055" s="41">
        <v>25854</v>
      </c>
      <c r="R3055" s="41">
        <v>462.78660000000002</v>
      </c>
      <c r="S3055" s="41">
        <v>21192</v>
      </c>
      <c r="T3055" s="41">
        <v>466.22399999999999</v>
      </c>
      <c r="U3055" s="41">
        <v>44349</v>
      </c>
      <c r="V3055" s="41">
        <v>804.94409999999993</v>
      </c>
      <c r="W3055" s="41">
        <v>29223</v>
      </c>
      <c r="X3055" s="41">
        <v>626.04089999999997</v>
      </c>
    </row>
    <row r="3056" spans="1:24" x14ac:dyDescent="0.35">
      <c r="A3056" s="41" t="s">
        <v>311</v>
      </c>
      <c r="B3056" s="41" t="s">
        <v>515</v>
      </c>
      <c r="C3056" s="41" t="s">
        <v>22</v>
      </c>
      <c r="D3056" s="41" t="s">
        <v>312</v>
      </c>
      <c r="E3056" s="41" t="s">
        <v>312</v>
      </c>
      <c r="F3056" s="41" t="s">
        <v>758</v>
      </c>
      <c r="G3056" s="41">
        <v>3</v>
      </c>
      <c r="H3056" s="41">
        <v>10594.9742977365</v>
      </c>
      <c r="I3056" s="41">
        <v>17671</v>
      </c>
      <c r="J3056" s="41">
        <v>0</v>
      </c>
      <c r="K3056" s="41">
        <v>326.9135</v>
      </c>
      <c r="L3056" s="41">
        <v>0</v>
      </c>
      <c r="M3056" s="41">
        <v>6669</v>
      </c>
      <c r="N3056" s="41">
        <v>48</v>
      </c>
      <c r="O3056" s="41">
        <v>132.7131</v>
      </c>
      <c r="P3056" s="41">
        <v>0.95520000000000005</v>
      </c>
      <c r="Q3056" s="41">
        <v>20146</v>
      </c>
      <c r="R3056" s="41">
        <v>360.61340000000001</v>
      </c>
      <c r="S3056" s="41">
        <v>3974</v>
      </c>
      <c r="T3056" s="41">
        <v>87.427999999999997</v>
      </c>
      <c r="U3056" s="41">
        <v>37817</v>
      </c>
      <c r="V3056" s="41">
        <v>687.52690000000007</v>
      </c>
      <c r="W3056" s="41">
        <v>10691</v>
      </c>
      <c r="X3056" s="41">
        <v>221.09629999999999</v>
      </c>
    </row>
    <row r="3057" spans="1:24" x14ac:dyDescent="0.35">
      <c r="A3057" s="41" t="s">
        <v>311</v>
      </c>
      <c r="B3057" s="41" t="s">
        <v>515</v>
      </c>
      <c r="C3057" s="41" t="s">
        <v>22</v>
      </c>
      <c r="D3057" s="41" t="s">
        <v>312</v>
      </c>
      <c r="E3057" s="41" t="s">
        <v>312</v>
      </c>
      <c r="F3057" s="41" t="s">
        <v>767</v>
      </c>
      <c r="G3057" s="41">
        <v>12</v>
      </c>
      <c r="H3057" s="41">
        <v>10594.9742977365</v>
      </c>
      <c r="I3057" s="41">
        <v>14104</v>
      </c>
      <c r="J3057" s="41">
        <v>15</v>
      </c>
      <c r="K3057" s="41">
        <v>280.6696</v>
      </c>
      <c r="L3057" s="41">
        <v>0.29849999999999999</v>
      </c>
      <c r="M3057" s="41"/>
      <c r="N3057" s="41"/>
      <c r="O3057" s="41"/>
      <c r="P3057" s="41"/>
      <c r="Q3057" s="41">
        <v>12891</v>
      </c>
      <c r="R3057" s="41">
        <v>230.74889999999999</v>
      </c>
      <c r="S3057" s="41"/>
      <c r="T3057" s="41"/>
      <c r="U3057" s="41">
        <v>27010</v>
      </c>
      <c r="V3057" s="41">
        <v>511.71699999999998</v>
      </c>
      <c r="W3057" s="41"/>
      <c r="X3057" s="41"/>
    </row>
    <row r="3058" spans="1:24" x14ac:dyDescent="0.35">
      <c r="A3058" s="41" t="s">
        <v>311</v>
      </c>
      <c r="B3058" s="41" t="s">
        <v>515</v>
      </c>
      <c r="C3058" s="41" t="s">
        <v>22</v>
      </c>
      <c r="D3058" s="41" t="s">
        <v>312</v>
      </c>
      <c r="E3058" s="41" t="s">
        <v>312</v>
      </c>
      <c r="F3058" s="41" t="s">
        <v>757</v>
      </c>
      <c r="G3058" s="41">
        <v>2</v>
      </c>
      <c r="H3058" s="41">
        <v>10594.9742977365</v>
      </c>
      <c r="I3058" s="41">
        <v>25755</v>
      </c>
      <c r="J3058" s="41">
        <v>2</v>
      </c>
      <c r="K3058" s="41">
        <v>476.46749999999997</v>
      </c>
      <c r="L3058" s="41">
        <v>3.6999999999999998E-2</v>
      </c>
      <c r="M3058" s="41">
        <v>15130</v>
      </c>
      <c r="N3058" s="41">
        <v>59</v>
      </c>
      <c r="O3058" s="41">
        <v>301.08699999999999</v>
      </c>
      <c r="P3058" s="41">
        <v>1.1741000000000001</v>
      </c>
      <c r="Q3058" s="41">
        <v>22698</v>
      </c>
      <c r="R3058" s="41">
        <v>406.29419999999999</v>
      </c>
      <c r="S3058" s="41">
        <v>12829</v>
      </c>
      <c r="T3058" s="41">
        <v>282.238</v>
      </c>
      <c r="U3058" s="41">
        <v>48455</v>
      </c>
      <c r="V3058" s="41">
        <v>882.79869999999994</v>
      </c>
      <c r="W3058" s="41">
        <v>28018</v>
      </c>
      <c r="X3058" s="41">
        <v>584.4991</v>
      </c>
    </row>
    <row r="3059" spans="1:24" x14ac:dyDescent="0.35">
      <c r="A3059" s="41" t="s">
        <v>311</v>
      </c>
      <c r="B3059" s="41" t="s">
        <v>515</v>
      </c>
      <c r="C3059" s="41" t="s">
        <v>22</v>
      </c>
      <c r="D3059" s="41" t="s">
        <v>312</v>
      </c>
      <c r="E3059" s="41" t="s">
        <v>312</v>
      </c>
      <c r="F3059" s="41" t="s">
        <v>763</v>
      </c>
      <c r="G3059" s="41">
        <v>8</v>
      </c>
      <c r="H3059" s="41">
        <v>10594.9742977365</v>
      </c>
      <c r="I3059" s="41">
        <v>19415</v>
      </c>
      <c r="J3059" s="41">
        <v>7</v>
      </c>
      <c r="K3059" s="41">
        <v>386.35849999999999</v>
      </c>
      <c r="L3059" s="41">
        <v>0.13930000000000001</v>
      </c>
      <c r="M3059" s="41"/>
      <c r="N3059" s="41"/>
      <c r="O3059" s="41"/>
      <c r="P3059" s="41"/>
      <c r="Q3059" s="41">
        <v>20326</v>
      </c>
      <c r="R3059" s="41">
        <v>363.83539999999999</v>
      </c>
      <c r="S3059" s="41"/>
      <c r="T3059" s="41"/>
      <c r="U3059" s="41">
        <v>39748</v>
      </c>
      <c r="V3059" s="41">
        <v>750.33320000000003</v>
      </c>
      <c r="W3059" s="41"/>
      <c r="X3059" s="41"/>
    </row>
    <row r="3060" spans="1:24" x14ac:dyDescent="0.35">
      <c r="A3060" s="41" t="s">
        <v>311</v>
      </c>
      <c r="B3060" s="41" t="s">
        <v>515</v>
      </c>
      <c r="C3060" s="41" t="s">
        <v>22</v>
      </c>
      <c r="D3060" s="41" t="s">
        <v>312</v>
      </c>
      <c r="E3060" s="41" t="s">
        <v>312</v>
      </c>
      <c r="F3060" s="41" t="s">
        <v>762</v>
      </c>
      <c r="G3060" s="41">
        <v>7</v>
      </c>
      <c r="H3060" s="41">
        <v>10594.9742977365</v>
      </c>
      <c r="I3060" s="41">
        <v>10970</v>
      </c>
      <c r="J3060" s="41">
        <v>5</v>
      </c>
      <c r="K3060" s="41">
        <v>218.303</v>
      </c>
      <c r="L3060" s="41">
        <v>9.9500000000000005E-2</v>
      </c>
      <c r="M3060" s="41">
        <v>0</v>
      </c>
      <c r="N3060" s="41">
        <v>134</v>
      </c>
      <c r="O3060" s="41">
        <v>0</v>
      </c>
      <c r="P3060" s="41">
        <v>3.0149999999999997</v>
      </c>
      <c r="Q3060" s="41">
        <v>32160</v>
      </c>
      <c r="R3060" s="41">
        <v>575.66399999999999</v>
      </c>
      <c r="S3060" s="41">
        <v>33136</v>
      </c>
      <c r="T3060" s="41">
        <v>728.99199999999996</v>
      </c>
      <c r="U3060" s="41">
        <v>43135</v>
      </c>
      <c r="V3060" s="41">
        <v>794.06650000000002</v>
      </c>
      <c r="W3060" s="41">
        <v>33270</v>
      </c>
      <c r="X3060" s="41">
        <v>732.00699999999995</v>
      </c>
    </row>
    <row r="3061" spans="1:24" x14ac:dyDescent="0.35">
      <c r="A3061" s="41" t="s">
        <v>311</v>
      </c>
      <c r="B3061" s="41" t="s">
        <v>515</v>
      </c>
      <c r="C3061" s="41" t="s">
        <v>22</v>
      </c>
      <c r="D3061" s="41" t="s">
        <v>312</v>
      </c>
      <c r="E3061" s="41" t="s">
        <v>312</v>
      </c>
      <c r="F3061" s="41" t="s">
        <v>761</v>
      </c>
      <c r="G3061" s="41">
        <v>6</v>
      </c>
      <c r="H3061" s="41">
        <v>10594.9742977365</v>
      </c>
      <c r="I3061" s="41">
        <v>12384</v>
      </c>
      <c r="J3061" s="41">
        <v>5</v>
      </c>
      <c r="K3061" s="41">
        <v>246.44160000000002</v>
      </c>
      <c r="L3061" s="41">
        <v>9.9500000000000005E-2</v>
      </c>
      <c r="M3061" s="41">
        <v>9284</v>
      </c>
      <c r="N3061" s="41">
        <v>145</v>
      </c>
      <c r="O3061" s="41">
        <v>208.89</v>
      </c>
      <c r="P3061" s="41">
        <v>3.2624999999999997</v>
      </c>
      <c r="Q3061" s="41">
        <v>23763</v>
      </c>
      <c r="R3061" s="41">
        <v>425.35770000000002</v>
      </c>
      <c r="S3061" s="41">
        <v>24561</v>
      </c>
      <c r="T3061" s="41">
        <v>540.34199999999998</v>
      </c>
      <c r="U3061" s="41">
        <v>36152</v>
      </c>
      <c r="V3061" s="41">
        <v>671.89880000000005</v>
      </c>
      <c r="W3061" s="41">
        <v>33990</v>
      </c>
      <c r="X3061" s="41">
        <v>752.49450000000002</v>
      </c>
    </row>
    <row r="3062" spans="1:24" x14ac:dyDescent="0.35">
      <c r="A3062" s="41" t="s">
        <v>576</v>
      </c>
      <c r="B3062" s="41" t="s">
        <v>439</v>
      </c>
      <c r="C3062" s="41" t="s">
        <v>8</v>
      </c>
      <c r="D3062" s="41" t="s">
        <v>60</v>
      </c>
      <c r="E3062" s="41" t="s">
        <v>60</v>
      </c>
      <c r="F3062" s="41" t="s">
        <v>756</v>
      </c>
      <c r="G3062" s="41">
        <v>1</v>
      </c>
      <c r="H3062" s="41">
        <v>10025.5669862344</v>
      </c>
      <c r="I3062" s="41">
        <v>15819</v>
      </c>
      <c r="J3062" s="41">
        <v>417</v>
      </c>
      <c r="K3062" s="41">
        <v>292.6515</v>
      </c>
      <c r="L3062" s="41">
        <v>7.7144999999999992</v>
      </c>
      <c r="M3062" s="41">
        <v>37090</v>
      </c>
      <c r="N3062" s="41">
        <v>1707</v>
      </c>
      <c r="O3062" s="41">
        <v>738.09100000000001</v>
      </c>
      <c r="P3062" s="41">
        <v>33.969300000000004</v>
      </c>
      <c r="Q3062" s="41">
        <v>0</v>
      </c>
      <c r="R3062" s="41">
        <v>0</v>
      </c>
      <c r="S3062" s="41">
        <v>0</v>
      </c>
      <c r="T3062" s="41">
        <v>0</v>
      </c>
      <c r="U3062" s="41">
        <v>16236</v>
      </c>
      <c r="V3062" s="41">
        <v>300.36599999999999</v>
      </c>
      <c r="W3062" s="41">
        <v>38797</v>
      </c>
      <c r="X3062" s="41">
        <v>772.06029999999998</v>
      </c>
    </row>
    <row r="3063" spans="1:24" x14ac:dyDescent="0.35">
      <c r="A3063" s="41" t="s">
        <v>576</v>
      </c>
      <c r="B3063" s="41" t="s">
        <v>439</v>
      </c>
      <c r="C3063" s="41" t="s">
        <v>8</v>
      </c>
      <c r="D3063" s="41" t="s">
        <v>60</v>
      </c>
      <c r="E3063" s="41" t="s">
        <v>60</v>
      </c>
      <c r="F3063" s="41" t="s">
        <v>760</v>
      </c>
      <c r="G3063" s="41">
        <v>5</v>
      </c>
      <c r="H3063" s="41">
        <v>10025.5669862344</v>
      </c>
      <c r="I3063" s="41">
        <v>10670</v>
      </c>
      <c r="J3063" s="41">
        <v>1782</v>
      </c>
      <c r="K3063" s="41">
        <v>197.39499999999998</v>
      </c>
      <c r="L3063" s="41">
        <v>32.966999999999999</v>
      </c>
      <c r="M3063" s="41">
        <v>16986</v>
      </c>
      <c r="N3063" s="41">
        <v>1864</v>
      </c>
      <c r="O3063" s="41">
        <v>338.02140000000003</v>
      </c>
      <c r="P3063" s="41">
        <v>37.093600000000002</v>
      </c>
      <c r="Q3063" s="41">
        <v>1230</v>
      </c>
      <c r="R3063" s="41">
        <v>22.016999999999999</v>
      </c>
      <c r="S3063" s="41">
        <v>0</v>
      </c>
      <c r="T3063" s="41">
        <v>0</v>
      </c>
      <c r="U3063" s="41">
        <v>13682</v>
      </c>
      <c r="V3063" s="41">
        <v>252.37899999999996</v>
      </c>
      <c r="W3063" s="41">
        <v>18850</v>
      </c>
      <c r="X3063" s="41">
        <v>375.11500000000001</v>
      </c>
    </row>
    <row r="3064" spans="1:24" x14ac:dyDescent="0.35">
      <c r="A3064" s="41" t="s">
        <v>576</v>
      </c>
      <c r="B3064" s="41" t="s">
        <v>439</v>
      </c>
      <c r="C3064" s="41" t="s">
        <v>8</v>
      </c>
      <c r="D3064" s="41" t="s">
        <v>60</v>
      </c>
      <c r="E3064" s="41" t="s">
        <v>60</v>
      </c>
      <c r="F3064" s="41" t="s">
        <v>764</v>
      </c>
      <c r="G3064" s="41">
        <v>9</v>
      </c>
      <c r="H3064" s="41">
        <v>10025.5669862344</v>
      </c>
      <c r="I3064" s="41">
        <v>16830</v>
      </c>
      <c r="J3064" s="41">
        <v>3230</v>
      </c>
      <c r="K3064" s="41">
        <v>334.91700000000003</v>
      </c>
      <c r="L3064" s="41">
        <v>64.277000000000001</v>
      </c>
      <c r="M3064" s="41"/>
      <c r="N3064" s="41"/>
      <c r="O3064" s="41"/>
      <c r="P3064" s="41"/>
      <c r="Q3064" s="41">
        <v>0</v>
      </c>
      <c r="R3064" s="41">
        <v>0</v>
      </c>
      <c r="S3064" s="41"/>
      <c r="T3064" s="41"/>
      <c r="U3064" s="41">
        <v>20060</v>
      </c>
      <c r="V3064" s="41">
        <v>399.19400000000002</v>
      </c>
      <c r="W3064" s="41"/>
      <c r="X3064" s="41"/>
    </row>
    <row r="3065" spans="1:24" x14ac:dyDescent="0.35">
      <c r="A3065" s="41" t="s">
        <v>576</v>
      </c>
      <c r="B3065" s="41" t="s">
        <v>439</v>
      </c>
      <c r="C3065" s="41" t="s">
        <v>8</v>
      </c>
      <c r="D3065" s="41" t="s">
        <v>60</v>
      </c>
      <c r="E3065" s="41" t="s">
        <v>60</v>
      </c>
      <c r="F3065" s="41" t="s">
        <v>766</v>
      </c>
      <c r="G3065" s="41">
        <v>11</v>
      </c>
      <c r="H3065" s="41">
        <v>10025.5669862344</v>
      </c>
      <c r="I3065" s="41">
        <v>27699</v>
      </c>
      <c r="J3065" s="41">
        <v>2311</v>
      </c>
      <c r="K3065" s="41">
        <v>551.21010000000001</v>
      </c>
      <c r="L3065" s="41">
        <v>45.988900000000001</v>
      </c>
      <c r="M3065" s="41"/>
      <c r="N3065" s="41"/>
      <c r="O3065" s="41"/>
      <c r="P3065" s="41"/>
      <c r="Q3065" s="41">
        <v>0</v>
      </c>
      <c r="R3065" s="41">
        <v>0</v>
      </c>
      <c r="S3065" s="41"/>
      <c r="T3065" s="41"/>
      <c r="U3065" s="41">
        <v>30010</v>
      </c>
      <c r="V3065" s="41">
        <v>597.19900000000007</v>
      </c>
      <c r="W3065" s="41"/>
      <c r="X3065" s="41"/>
    </row>
    <row r="3066" spans="1:24" x14ac:dyDescent="0.35">
      <c r="A3066" s="41" t="s">
        <v>576</v>
      </c>
      <c r="B3066" s="41" t="s">
        <v>439</v>
      </c>
      <c r="C3066" s="41" t="s">
        <v>8</v>
      </c>
      <c r="D3066" s="41" t="s">
        <v>60</v>
      </c>
      <c r="E3066" s="41" t="s">
        <v>60</v>
      </c>
      <c r="F3066" s="41" t="s">
        <v>765</v>
      </c>
      <c r="G3066" s="41">
        <v>10</v>
      </c>
      <c r="H3066" s="41">
        <v>10025.5669862344</v>
      </c>
      <c r="I3066" s="41">
        <v>25005</v>
      </c>
      <c r="J3066" s="41">
        <v>6036</v>
      </c>
      <c r="K3066" s="41">
        <v>497.59950000000003</v>
      </c>
      <c r="L3066" s="41">
        <v>120.11640000000001</v>
      </c>
      <c r="M3066" s="41"/>
      <c r="N3066" s="41"/>
      <c r="O3066" s="41"/>
      <c r="P3066" s="41"/>
      <c r="Q3066" s="41">
        <v>0</v>
      </c>
      <c r="R3066" s="41">
        <v>0</v>
      </c>
      <c r="S3066" s="41"/>
      <c r="T3066" s="41"/>
      <c r="U3066" s="41">
        <v>31041</v>
      </c>
      <c r="V3066" s="41">
        <v>617.71590000000003</v>
      </c>
      <c r="W3066" s="41"/>
      <c r="X3066" s="41"/>
    </row>
    <row r="3067" spans="1:24" x14ac:dyDescent="0.35">
      <c r="A3067" s="41" t="s">
        <v>576</v>
      </c>
      <c r="B3067" s="41" t="s">
        <v>439</v>
      </c>
      <c r="C3067" s="41" t="s">
        <v>8</v>
      </c>
      <c r="D3067" s="41" t="s">
        <v>60</v>
      </c>
      <c r="E3067" s="41" t="s">
        <v>60</v>
      </c>
      <c r="F3067" s="41" t="s">
        <v>759</v>
      </c>
      <c r="G3067" s="41">
        <v>4</v>
      </c>
      <c r="H3067" s="41">
        <v>10025.5669862344</v>
      </c>
      <c r="I3067" s="41">
        <v>10503</v>
      </c>
      <c r="J3067" s="41">
        <v>1115</v>
      </c>
      <c r="K3067" s="41">
        <v>194.30549999999999</v>
      </c>
      <c r="L3067" s="41">
        <v>20.627499999999998</v>
      </c>
      <c r="M3067" s="41">
        <v>18523</v>
      </c>
      <c r="N3067" s="41">
        <v>1345</v>
      </c>
      <c r="O3067" s="41">
        <v>368.60770000000002</v>
      </c>
      <c r="P3067" s="41">
        <v>26.765500000000003</v>
      </c>
      <c r="Q3067" s="41">
        <v>782</v>
      </c>
      <c r="R3067" s="41">
        <v>13.9978</v>
      </c>
      <c r="S3067" s="41">
        <v>0</v>
      </c>
      <c r="T3067" s="41">
        <v>0</v>
      </c>
      <c r="U3067" s="41">
        <v>12400</v>
      </c>
      <c r="V3067" s="41">
        <v>228.9308</v>
      </c>
      <c r="W3067" s="41">
        <v>19868</v>
      </c>
      <c r="X3067" s="41">
        <v>395.3732</v>
      </c>
    </row>
    <row r="3068" spans="1:24" x14ac:dyDescent="0.35">
      <c r="A3068" s="41" t="s">
        <v>576</v>
      </c>
      <c r="B3068" s="41" t="s">
        <v>439</v>
      </c>
      <c r="C3068" s="41" t="s">
        <v>8</v>
      </c>
      <c r="D3068" s="41" t="s">
        <v>60</v>
      </c>
      <c r="E3068" s="41" t="s">
        <v>60</v>
      </c>
      <c r="F3068" s="41" t="s">
        <v>758</v>
      </c>
      <c r="G3068" s="41">
        <v>3</v>
      </c>
      <c r="H3068" s="41">
        <v>10025.5669862344</v>
      </c>
      <c r="I3068" s="41">
        <v>13207</v>
      </c>
      <c r="J3068" s="41">
        <v>2569</v>
      </c>
      <c r="K3068" s="41">
        <v>244.3295</v>
      </c>
      <c r="L3068" s="41">
        <v>47.526499999999999</v>
      </c>
      <c r="M3068" s="41">
        <v>19458</v>
      </c>
      <c r="N3068" s="41">
        <v>1855</v>
      </c>
      <c r="O3068" s="41">
        <v>387.21420000000001</v>
      </c>
      <c r="P3068" s="41">
        <v>36.914500000000004</v>
      </c>
      <c r="Q3068" s="41">
        <v>0</v>
      </c>
      <c r="R3068" s="41">
        <v>0</v>
      </c>
      <c r="S3068" s="41">
        <v>0</v>
      </c>
      <c r="T3068" s="41">
        <v>0</v>
      </c>
      <c r="U3068" s="41">
        <v>15776</v>
      </c>
      <c r="V3068" s="41">
        <v>291.85599999999999</v>
      </c>
      <c r="W3068" s="41">
        <v>21313</v>
      </c>
      <c r="X3068" s="41">
        <v>424.12869999999998</v>
      </c>
    </row>
    <row r="3069" spans="1:24" x14ac:dyDescent="0.35">
      <c r="A3069" s="41" t="s">
        <v>576</v>
      </c>
      <c r="B3069" s="41" t="s">
        <v>439</v>
      </c>
      <c r="C3069" s="41" t="s">
        <v>8</v>
      </c>
      <c r="D3069" s="41" t="s">
        <v>60</v>
      </c>
      <c r="E3069" s="41" t="s">
        <v>60</v>
      </c>
      <c r="F3069" s="41" t="s">
        <v>767</v>
      </c>
      <c r="G3069" s="41">
        <v>12</v>
      </c>
      <c r="H3069" s="41">
        <v>10025.5669862344</v>
      </c>
      <c r="I3069" s="41">
        <v>36811</v>
      </c>
      <c r="J3069" s="41">
        <v>1851</v>
      </c>
      <c r="K3069" s="41">
        <v>732.53890000000001</v>
      </c>
      <c r="L3069" s="41">
        <v>36.834900000000005</v>
      </c>
      <c r="M3069" s="41"/>
      <c r="N3069" s="41"/>
      <c r="O3069" s="41"/>
      <c r="P3069" s="41"/>
      <c r="Q3069" s="41">
        <v>0</v>
      </c>
      <c r="R3069" s="41">
        <v>0</v>
      </c>
      <c r="S3069" s="41"/>
      <c r="T3069" s="41"/>
      <c r="U3069" s="41">
        <v>38662</v>
      </c>
      <c r="V3069" s="41">
        <v>769.37380000000007</v>
      </c>
      <c r="W3069" s="41"/>
      <c r="X3069" s="41"/>
    </row>
    <row r="3070" spans="1:24" x14ac:dyDescent="0.35">
      <c r="A3070" s="41" t="s">
        <v>576</v>
      </c>
      <c r="B3070" s="41" t="s">
        <v>439</v>
      </c>
      <c r="C3070" s="41" t="s">
        <v>8</v>
      </c>
      <c r="D3070" s="41" t="s">
        <v>60</v>
      </c>
      <c r="E3070" s="41" t="s">
        <v>60</v>
      </c>
      <c r="F3070" s="41" t="s">
        <v>757</v>
      </c>
      <c r="G3070" s="41">
        <v>2</v>
      </c>
      <c r="H3070" s="41">
        <v>10025.5669862344</v>
      </c>
      <c r="I3070" s="41">
        <v>11219</v>
      </c>
      <c r="J3070" s="41">
        <v>747</v>
      </c>
      <c r="K3070" s="41">
        <v>207.55149999999998</v>
      </c>
      <c r="L3070" s="41">
        <v>13.8195</v>
      </c>
      <c r="M3070" s="41">
        <v>22593</v>
      </c>
      <c r="N3070" s="41">
        <v>1443</v>
      </c>
      <c r="O3070" s="41">
        <v>449.60070000000002</v>
      </c>
      <c r="P3070" s="41">
        <v>28.715700000000002</v>
      </c>
      <c r="Q3070" s="41">
        <v>0</v>
      </c>
      <c r="R3070" s="41">
        <v>0</v>
      </c>
      <c r="S3070" s="41">
        <v>0</v>
      </c>
      <c r="T3070" s="41">
        <v>0</v>
      </c>
      <c r="U3070" s="41">
        <v>11966</v>
      </c>
      <c r="V3070" s="41">
        <v>221.37099999999998</v>
      </c>
      <c r="W3070" s="41">
        <v>24036</v>
      </c>
      <c r="X3070" s="41">
        <v>478.31640000000004</v>
      </c>
    </row>
    <row r="3071" spans="1:24" x14ac:dyDescent="0.35">
      <c r="A3071" s="41" t="s">
        <v>576</v>
      </c>
      <c r="B3071" s="41" t="s">
        <v>439</v>
      </c>
      <c r="C3071" s="41" t="s">
        <v>8</v>
      </c>
      <c r="D3071" s="41" t="s">
        <v>60</v>
      </c>
      <c r="E3071" s="41" t="s">
        <v>60</v>
      </c>
      <c r="F3071" s="41" t="s">
        <v>763</v>
      </c>
      <c r="G3071" s="41">
        <v>8</v>
      </c>
      <c r="H3071" s="41">
        <v>10025.5669862344</v>
      </c>
      <c r="I3071" s="41">
        <v>63443</v>
      </c>
      <c r="J3071" s="41">
        <v>4158</v>
      </c>
      <c r="K3071" s="41">
        <v>1262.5157000000002</v>
      </c>
      <c r="L3071" s="41">
        <v>82.744200000000006</v>
      </c>
      <c r="M3071" s="41"/>
      <c r="N3071" s="41"/>
      <c r="O3071" s="41"/>
      <c r="P3071" s="41"/>
      <c r="Q3071" s="41">
        <v>0</v>
      </c>
      <c r="R3071" s="41">
        <v>0</v>
      </c>
      <c r="S3071" s="41"/>
      <c r="T3071" s="41"/>
      <c r="U3071" s="41">
        <v>67601</v>
      </c>
      <c r="V3071" s="41">
        <v>1345.2599000000002</v>
      </c>
      <c r="W3071" s="41"/>
      <c r="X3071" s="41"/>
    </row>
    <row r="3072" spans="1:24" x14ac:dyDescent="0.35">
      <c r="A3072" s="41" t="s">
        <v>576</v>
      </c>
      <c r="B3072" s="41" t="s">
        <v>439</v>
      </c>
      <c r="C3072" s="41" t="s">
        <v>8</v>
      </c>
      <c r="D3072" s="41" t="s">
        <v>60</v>
      </c>
      <c r="E3072" s="41" t="s">
        <v>60</v>
      </c>
      <c r="F3072" s="41" t="s">
        <v>762</v>
      </c>
      <c r="G3072" s="41">
        <v>7</v>
      </c>
      <c r="H3072" s="41">
        <v>10025.5669862344</v>
      </c>
      <c r="I3072" s="41">
        <v>46429</v>
      </c>
      <c r="J3072" s="41">
        <v>5528</v>
      </c>
      <c r="K3072" s="41">
        <v>923.9371000000001</v>
      </c>
      <c r="L3072" s="41">
        <v>110.00720000000001</v>
      </c>
      <c r="M3072" s="41">
        <v>0</v>
      </c>
      <c r="N3072" s="41">
        <v>3121</v>
      </c>
      <c r="O3072" s="41">
        <v>0</v>
      </c>
      <c r="P3072" s="41">
        <v>70.222499999999997</v>
      </c>
      <c r="Q3072" s="41">
        <v>869</v>
      </c>
      <c r="R3072" s="41">
        <v>15.555099999999999</v>
      </c>
      <c r="S3072" s="41">
        <v>0</v>
      </c>
      <c r="T3072" s="41">
        <v>0</v>
      </c>
      <c r="U3072" s="41">
        <v>52826</v>
      </c>
      <c r="V3072" s="41">
        <v>1049.4994000000002</v>
      </c>
      <c r="W3072" s="41">
        <v>3121</v>
      </c>
      <c r="X3072" s="41">
        <v>70.222499999999997</v>
      </c>
    </row>
    <row r="3073" spans="1:24" x14ac:dyDescent="0.35">
      <c r="A3073" s="41" t="s">
        <v>576</v>
      </c>
      <c r="B3073" s="41" t="s">
        <v>439</v>
      </c>
      <c r="C3073" s="41" t="s">
        <v>8</v>
      </c>
      <c r="D3073" s="41" t="s">
        <v>60</v>
      </c>
      <c r="E3073" s="41" t="s">
        <v>60</v>
      </c>
      <c r="F3073" s="41" t="s">
        <v>761</v>
      </c>
      <c r="G3073" s="41">
        <v>6</v>
      </c>
      <c r="H3073" s="41">
        <v>10025.5669862344</v>
      </c>
      <c r="I3073" s="41">
        <v>20250</v>
      </c>
      <c r="J3073" s="41">
        <v>12038</v>
      </c>
      <c r="K3073" s="41">
        <v>402.97500000000002</v>
      </c>
      <c r="L3073" s="41">
        <v>239.55620000000002</v>
      </c>
      <c r="M3073" s="41">
        <v>21062</v>
      </c>
      <c r="N3073" s="41">
        <v>9288</v>
      </c>
      <c r="O3073" s="41">
        <v>473.89499999999998</v>
      </c>
      <c r="P3073" s="41">
        <v>208.98</v>
      </c>
      <c r="Q3073" s="41">
        <v>1172</v>
      </c>
      <c r="R3073" s="41">
        <v>20.9788</v>
      </c>
      <c r="S3073" s="41">
        <v>0</v>
      </c>
      <c r="T3073" s="41">
        <v>0</v>
      </c>
      <c r="U3073" s="41">
        <v>33460</v>
      </c>
      <c r="V3073" s="41">
        <v>663.51</v>
      </c>
      <c r="W3073" s="41">
        <v>30350</v>
      </c>
      <c r="X3073" s="41">
        <v>682.875</v>
      </c>
    </row>
    <row r="3074" spans="1:24" x14ac:dyDescent="0.35">
      <c r="A3074" s="41" t="s">
        <v>608</v>
      </c>
      <c r="B3074" s="41" t="s">
        <v>485</v>
      </c>
      <c r="C3074" s="41" t="s">
        <v>8</v>
      </c>
      <c r="D3074" s="41" t="s">
        <v>61</v>
      </c>
      <c r="E3074" s="41" t="s">
        <v>61</v>
      </c>
      <c r="F3074" s="41" t="s">
        <v>756</v>
      </c>
      <c r="G3074" s="41">
        <v>1</v>
      </c>
      <c r="H3074" s="41">
        <v>5738.52693808803</v>
      </c>
      <c r="I3074" s="41">
        <v>3344</v>
      </c>
      <c r="J3074" s="41">
        <v>0</v>
      </c>
      <c r="K3074" s="41">
        <v>61.863999999999997</v>
      </c>
      <c r="L3074" s="41">
        <v>0</v>
      </c>
      <c r="M3074" s="41">
        <v>2941</v>
      </c>
      <c r="N3074" s="41">
        <v>59</v>
      </c>
      <c r="O3074" s="41">
        <v>58.5259</v>
      </c>
      <c r="P3074" s="41">
        <v>1.1741000000000001</v>
      </c>
      <c r="Q3074" s="41">
        <v>0</v>
      </c>
      <c r="R3074" s="41">
        <v>0</v>
      </c>
      <c r="S3074" s="41">
        <v>76</v>
      </c>
      <c r="T3074" s="41">
        <v>1.6719999999999999</v>
      </c>
      <c r="U3074" s="41">
        <v>3344</v>
      </c>
      <c r="V3074" s="41">
        <v>61.863999999999997</v>
      </c>
      <c r="W3074" s="41">
        <v>3076</v>
      </c>
      <c r="X3074" s="41">
        <v>61.372</v>
      </c>
    </row>
    <row r="3075" spans="1:24" x14ac:dyDescent="0.35">
      <c r="A3075" s="41" t="s">
        <v>608</v>
      </c>
      <c r="B3075" s="41" t="s">
        <v>485</v>
      </c>
      <c r="C3075" s="41" t="s">
        <v>8</v>
      </c>
      <c r="D3075" s="41" t="s">
        <v>61</v>
      </c>
      <c r="E3075" s="41" t="s">
        <v>61</v>
      </c>
      <c r="F3075" s="41" t="s">
        <v>760</v>
      </c>
      <c r="G3075" s="41">
        <v>5</v>
      </c>
      <c r="H3075" s="41">
        <v>5738.52693808803</v>
      </c>
      <c r="I3075" s="41">
        <v>24751</v>
      </c>
      <c r="J3075" s="41">
        <v>1379</v>
      </c>
      <c r="K3075" s="41">
        <v>457.89349999999996</v>
      </c>
      <c r="L3075" s="41">
        <v>25.511499999999998</v>
      </c>
      <c r="M3075" s="41">
        <v>7252</v>
      </c>
      <c r="N3075" s="41">
        <v>317</v>
      </c>
      <c r="O3075" s="41">
        <v>144.31480000000002</v>
      </c>
      <c r="P3075" s="41">
        <v>6.3083</v>
      </c>
      <c r="Q3075" s="41">
        <v>98</v>
      </c>
      <c r="R3075" s="41">
        <v>1.7542</v>
      </c>
      <c r="S3075" s="41">
        <v>142</v>
      </c>
      <c r="T3075" s="41">
        <v>3.1240000000000001</v>
      </c>
      <c r="U3075" s="41">
        <v>26228</v>
      </c>
      <c r="V3075" s="41">
        <v>485.1592</v>
      </c>
      <c r="W3075" s="41">
        <v>7711</v>
      </c>
      <c r="X3075" s="41">
        <v>153.74710000000002</v>
      </c>
    </row>
    <row r="3076" spans="1:24" x14ac:dyDescent="0.35">
      <c r="A3076" s="41" t="s">
        <v>608</v>
      </c>
      <c r="B3076" s="41" t="s">
        <v>485</v>
      </c>
      <c r="C3076" s="41" t="s">
        <v>8</v>
      </c>
      <c r="D3076" s="41" t="s">
        <v>61</v>
      </c>
      <c r="E3076" s="41" t="s">
        <v>61</v>
      </c>
      <c r="F3076" s="41" t="s">
        <v>764</v>
      </c>
      <c r="G3076" s="41">
        <v>9</v>
      </c>
      <c r="H3076" s="41">
        <v>5738.52693808803</v>
      </c>
      <c r="I3076" s="41">
        <v>9220</v>
      </c>
      <c r="J3076" s="41">
        <v>7</v>
      </c>
      <c r="K3076" s="41">
        <v>183.47800000000001</v>
      </c>
      <c r="L3076" s="41">
        <v>0.13930000000000001</v>
      </c>
      <c r="M3076" s="41"/>
      <c r="N3076" s="41"/>
      <c r="O3076" s="41"/>
      <c r="P3076" s="41"/>
      <c r="Q3076" s="41">
        <v>54</v>
      </c>
      <c r="R3076" s="41">
        <v>0.96660000000000001</v>
      </c>
      <c r="S3076" s="41"/>
      <c r="T3076" s="41"/>
      <c r="U3076" s="41">
        <v>9281</v>
      </c>
      <c r="V3076" s="41">
        <v>184.5839</v>
      </c>
      <c r="W3076" s="41"/>
      <c r="X3076" s="41"/>
    </row>
    <row r="3077" spans="1:24" x14ac:dyDescent="0.35">
      <c r="A3077" s="41" t="s">
        <v>608</v>
      </c>
      <c r="B3077" s="41" t="s">
        <v>485</v>
      </c>
      <c r="C3077" s="41" t="s">
        <v>8</v>
      </c>
      <c r="D3077" s="41" t="s">
        <v>61</v>
      </c>
      <c r="E3077" s="41" t="s">
        <v>61</v>
      </c>
      <c r="F3077" s="41" t="s">
        <v>766</v>
      </c>
      <c r="G3077" s="41">
        <v>11</v>
      </c>
      <c r="H3077" s="41">
        <v>5738.52693808803</v>
      </c>
      <c r="I3077" s="41">
        <v>4024</v>
      </c>
      <c r="J3077" s="41">
        <v>37</v>
      </c>
      <c r="K3077" s="41">
        <v>80.077600000000004</v>
      </c>
      <c r="L3077" s="41">
        <v>0.73630000000000007</v>
      </c>
      <c r="M3077" s="41"/>
      <c r="N3077" s="41"/>
      <c r="O3077" s="41"/>
      <c r="P3077" s="41"/>
      <c r="Q3077" s="41">
        <v>50</v>
      </c>
      <c r="R3077" s="41">
        <v>0.89500000000000002</v>
      </c>
      <c r="S3077" s="41"/>
      <c r="T3077" s="41"/>
      <c r="U3077" s="41">
        <v>4111</v>
      </c>
      <c r="V3077" s="41">
        <v>81.7089</v>
      </c>
      <c r="W3077" s="41"/>
      <c r="X3077" s="41"/>
    </row>
    <row r="3078" spans="1:24" x14ac:dyDescent="0.35">
      <c r="A3078" s="41" t="s">
        <v>608</v>
      </c>
      <c r="B3078" s="41" t="s">
        <v>485</v>
      </c>
      <c r="C3078" s="41" t="s">
        <v>8</v>
      </c>
      <c r="D3078" s="41" t="s">
        <v>61</v>
      </c>
      <c r="E3078" s="41" t="s">
        <v>61</v>
      </c>
      <c r="F3078" s="41" t="s">
        <v>765</v>
      </c>
      <c r="G3078" s="41">
        <v>10</v>
      </c>
      <c r="H3078" s="41">
        <v>5738.52693808803</v>
      </c>
      <c r="I3078" s="41">
        <v>9040</v>
      </c>
      <c r="J3078" s="41">
        <v>12</v>
      </c>
      <c r="K3078" s="41">
        <v>179.89600000000002</v>
      </c>
      <c r="L3078" s="41">
        <v>0.23880000000000001</v>
      </c>
      <c r="M3078" s="41"/>
      <c r="N3078" s="41"/>
      <c r="O3078" s="41"/>
      <c r="P3078" s="41"/>
      <c r="Q3078" s="41">
        <v>42</v>
      </c>
      <c r="R3078" s="41">
        <v>0.75180000000000002</v>
      </c>
      <c r="S3078" s="41"/>
      <c r="T3078" s="41"/>
      <c r="U3078" s="41">
        <v>9094</v>
      </c>
      <c r="V3078" s="41">
        <v>180.88660000000002</v>
      </c>
      <c r="W3078" s="41"/>
      <c r="X3078" s="41"/>
    </row>
    <row r="3079" spans="1:24" x14ac:dyDescent="0.35">
      <c r="A3079" s="41" t="s">
        <v>608</v>
      </c>
      <c r="B3079" s="41" t="s">
        <v>485</v>
      </c>
      <c r="C3079" s="41" t="s">
        <v>8</v>
      </c>
      <c r="D3079" s="41" t="s">
        <v>61</v>
      </c>
      <c r="E3079" s="41" t="s">
        <v>61</v>
      </c>
      <c r="F3079" s="41" t="s">
        <v>759</v>
      </c>
      <c r="G3079" s="41">
        <v>4</v>
      </c>
      <c r="H3079" s="41">
        <v>5738.52693808803</v>
      </c>
      <c r="I3079" s="41">
        <v>13961</v>
      </c>
      <c r="J3079" s="41">
        <v>491</v>
      </c>
      <c r="K3079" s="41">
        <v>258.27850000000001</v>
      </c>
      <c r="L3079" s="41">
        <v>9.083499999999999</v>
      </c>
      <c r="M3079" s="41">
        <v>4503</v>
      </c>
      <c r="N3079" s="41">
        <v>184</v>
      </c>
      <c r="O3079" s="41">
        <v>89.609700000000004</v>
      </c>
      <c r="P3079" s="41">
        <v>3.6616</v>
      </c>
      <c r="Q3079" s="41">
        <v>54</v>
      </c>
      <c r="R3079" s="41">
        <v>0.96660000000000001</v>
      </c>
      <c r="S3079" s="41">
        <v>182</v>
      </c>
      <c r="T3079" s="41">
        <v>4.0039999999999996</v>
      </c>
      <c r="U3079" s="41">
        <v>14506</v>
      </c>
      <c r="V3079" s="41">
        <v>268.32860000000005</v>
      </c>
      <c r="W3079" s="41">
        <v>4869</v>
      </c>
      <c r="X3079" s="41">
        <v>97.275300000000001</v>
      </c>
    </row>
    <row r="3080" spans="1:24" x14ac:dyDescent="0.35">
      <c r="A3080" s="41" t="s">
        <v>608</v>
      </c>
      <c r="B3080" s="41" t="s">
        <v>485</v>
      </c>
      <c r="C3080" s="41" t="s">
        <v>8</v>
      </c>
      <c r="D3080" s="41" t="s">
        <v>61</v>
      </c>
      <c r="E3080" s="41" t="s">
        <v>61</v>
      </c>
      <c r="F3080" s="41" t="s">
        <v>758</v>
      </c>
      <c r="G3080" s="41">
        <v>3</v>
      </c>
      <c r="H3080" s="41">
        <v>5738.52693808803</v>
      </c>
      <c r="I3080" s="41">
        <v>73131</v>
      </c>
      <c r="J3080" s="41">
        <v>2</v>
      </c>
      <c r="K3080" s="41">
        <v>1352.9234999999999</v>
      </c>
      <c r="L3080" s="41">
        <v>3.6999999999999998E-2</v>
      </c>
      <c r="M3080" s="41">
        <v>4578</v>
      </c>
      <c r="N3080" s="41">
        <v>119</v>
      </c>
      <c r="O3080" s="41">
        <v>91.102200000000011</v>
      </c>
      <c r="P3080" s="41">
        <v>2.3681000000000001</v>
      </c>
      <c r="Q3080" s="41">
        <v>0</v>
      </c>
      <c r="R3080" s="41">
        <v>0</v>
      </c>
      <c r="S3080" s="41">
        <v>84</v>
      </c>
      <c r="T3080" s="41">
        <v>1.8480000000000001</v>
      </c>
      <c r="U3080" s="41">
        <v>73133</v>
      </c>
      <c r="V3080" s="41">
        <v>1352.9604999999999</v>
      </c>
      <c r="W3080" s="41">
        <v>4781</v>
      </c>
      <c r="X3080" s="41">
        <v>95.318300000000008</v>
      </c>
    </row>
    <row r="3081" spans="1:24" x14ac:dyDescent="0.35">
      <c r="A3081" s="41" t="s">
        <v>608</v>
      </c>
      <c r="B3081" s="41" t="s">
        <v>485</v>
      </c>
      <c r="C3081" s="41" t="s">
        <v>8</v>
      </c>
      <c r="D3081" s="41" t="s">
        <v>61</v>
      </c>
      <c r="E3081" s="41" t="s">
        <v>61</v>
      </c>
      <c r="F3081" s="41" t="s">
        <v>767</v>
      </c>
      <c r="G3081" s="41">
        <v>12</v>
      </c>
      <c r="H3081" s="41">
        <v>5738.52693808803</v>
      </c>
      <c r="I3081" s="41">
        <v>25216</v>
      </c>
      <c r="J3081" s="41">
        <v>153</v>
      </c>
      <c r="K3081" s="41">
        <v>501.79840000000002</v>
      </c>
      <c r="L3081" s="41">
        <v>3.0447000000000002</v>
      </c>
      <c r="M3081" s="41"/>
      <c r="N3081" s="41"/>
      <c r="O3081" s="41"/>
      <c r="P3081" s="41"/>
      <c r="Q3081" s="41">
        <v>30</v>
      </c>
      <c r="R3081" s="41">
        <v>0.53700000000000003</v>
      </c>
      <c r="S3081" s="41"/>
      <c r="T3081" s="41"/>
      <c r="U3081" s="41">
        <v>25399</v>
      </c>
      <c r="V3081" s="41">
        <v>505.38009999999997</v>
      </c>
      <c r="W3081" s="41"/>
      <c r="X3081" s="41"/>
    </row>
    <row r="3082" spans="1:24" x14ac:dyDescent="0.35">
      <c r="A3082" s="41" t="s">
        <v>608</v>
      </c>
      <c r="B3082" s="41" t="s">
        <v>485</v>
      </c>
      <c r="C3082" s="41" t="s">
        <v>8</v>
      </c>
      <c r="D3082" s="41" t="s">
        <v>61</v>
      </c>
      <c r="E3082" s="41" t="s">
        <v>61</v>
      </c>
      <c r="F3082" s="41" t="s">
        <v>757</v>
      </c>
      <c r="G3082" s="41">
        <v>2</v>
      </c>
      <c r="H3082" s="41">
        <v>5738.52693808803</v>
      </c>
      <c r="I3082" s="41">
        <v>31648</v>
      </c>
      <c r="J3082" s="41">
        <v>0</v>
      </c>
      <c r="K3082" s="41">
        <v>585.48799999999994</v>
      </c>
      <c r="L3082" s="41">
        <v>0</v>
      </c>
      <c r="M3082" s="41">
        <v>2986</v>
      </c>
      <c r="N3082" s="41">
        <v>141</v>
      </c>
      <c r="O3082" s="41">
        <v>59.421400000000006</v>
      </c>
      <c r="P3082" s="41">
        <v>2.8059000000000003</v>
      </c>
      <c r="Q3082" s="41">
        <v>0</v>
      </c>
      <c r="R3082" s="41">
        <v>0</v>
      </c>
      <c r="S3082" s="41">
        <v>92</v>
      </c>
      <c r="T3082" s="41">
        <v>2.024</v>
      </c>
      <c r="U3082" s="41">
        <v>31648</v>
      </c>
      <c r="V3082" s="41">
        <v>585.48799999999994</v>
      </c>
      <c r="W3082" s="41">
        <v>3219</v>
      </c>
      <c r="X3082" s="41">
        <v>64.251300000000001</v>
      </c>
    </row>
    <row r="3083" spans="1:24" x14ac:dyDescent="0.35">
      <c r="A3083" s="41" t="s">
        <v>608</v>
      </c>
      <c r="B3083" s="41" t="s">
        <v>485</v>
      </c>
      <c r="C3083" s="41" t="s">
        <v>8</v>
      </c>
      <c r="D3083" s="41" t="s">
        <v>61</v>
      </c>
      <c r="E3083" s="41" t="s">
        <v>61</v>
      </c>
      <c r="F3083" s="41" t="s">
        <v>763</v>
      </c>
      <c r="G3083" s="41">
        <v>8</v>
      </c>
      <c r="H3083" s="41">
        <v>5738.52693808803</v>
      </c>
      <c r="I3083" s="41">
        <v>10816</v>
      </c>
      <c r="J3083" s="41">
        <v>44</v>
      </c>
      <c r="K3083" s="41">
        <v>215.23840000000001</v>
      </c>
      <c r="L3083" s="41">
        <v>0.87560000000000004</v>
      </c>
      <c r="M3083" s="41"/>
      <c r="N3083" s="41"/>
      <c r="O3083" s="41"/>
      <c r="P3083" s="41"/>
      <c r="Q3083" s="41">
        <v>44</v>
      </c>
      <c r="R3083" s="41">
        <v>0.78759999999999997</v>
      </c>
      <c r="S3083" s="41"/>
      <c r="T3083" s="41"/>
      <c r="U3083" s="41">
        <v>10904</v>
      </c>
      <c r="V3083" s="41">
        <v>216.9016</v>
      </c>
      <c r="W3083" s="41"/>
      <c r="X3083" s="41"/>
    </row>
    <row r="3084" spans="1:24" x14ac:dyDescent="0.35">
      <c r="A3084" s="41" t="s">
        <v>608</v>
      </c>
      <c r="B3084" s="41" t="s">
        <v>485</v>
      </c>
      <c r="C3084" s="41" t="s">
        <v>8</v>
      </c>
      <c r="D3084" s="41" t="s">
        <v>61</v>
      </c>
      <c r="E3084" s="41" t="s">
        <v>61</v>
      </c>
      <c r="F3084" s="41" t="s">
        <v>762</v>
      </c>
      <c r="G3084" s="41">
        <v>7</v>
      </c>
      <c r="H3084" s="41">
        <v>5738.52693808803</v>
      </c>
      <c r="I3084" s="41">
        <v>17687</v>
      </c>
      <c r="J3084" s="41">
        <v>6</v>
      </c>
      <c r="K3084" s="41">
        <v>351.97130000000004</v>
      </c>
      <c r="L3084" s="41">
        <v>0.11940000000000001</v>
      </c>
      <c r="M3084" s="41">
        <v>0</v>
      </c>
      <c r="N3084" s="41">
        <v>1339</v>
      </c>
      <c r="O3084" s="41">
        <v>0</v>
      </c>
      <c r="P3084" s="41">
        <v>30.127499999999998</v>
      </c>
      <c r="Q3084" s="41">
        <v>28</v>
      </c>
      <c r="R3084" s="41">
        <v>0.50119999999999998</v>
      </c>
      <c r="S3084" s="41">
        <v>204</v>
      </c>
      <c r="T3084" s="41">
        <v>4.4880000000000004</v>
      </c>
      <c r="U3084" s="41">
        <v>17721</v>
      </c>
      <c r="V3084" s="41">
        <v>352.59190000000001</v>
      </c>
      <c r="W3084" s="41">
        <v>1543</v>
      </c>
      <c r="X3084" s="41">
        <v>34.615499999999997</v>
      </c>
    </row>
    <row r="3085" spans="1:24" x14ac:dyDescent="0.35">
      <c r="A3085" s="41" t="s">
        <v>608</v>
      </c>
      <c r="B3085" s="41" t="s">
        <v>485</v>
      </c>
      <c r="C3085" s="41" t="s">
        <v>8</v>
      </c>
      <c r="D3085" s="41" t="s">
        <v>61</v>
      </c>
      <c r="E3085" s="41" t="s">
        <v>61</v>
      </c>
      <c r="F3085" s="41" t="s">
        <v>761</v>
      </c>
      <c r="G3085" s="41">
        <v>6</v>
      </c>
      <c r="H3085" s="41">
        <v>5738.52693808803</v>
      </c>
      <c r="I3085" s="41">
        <v>9085</v>
      </c>
      <c r="J3085" s="41">
        <v>3205</v>
      </c>
      <c r="K3085" s="41">
        <v>180.79150000000001</v>
      </c>
      <c r="L3085" s="41">
        <v>63.779500000000006</v>
      </c>
      <c r="M3085" s="41">
        <v>6949</v>
      </c>
      <c r="N3085" s="41">
        <v>6960</v>
      </c>
      <c r="O3085" s="41">
        <v>156.35249999999999</v>
      </c>
      <c r="P3085" s="41">
        <v>156.6</v>
      </c>
      <c r="Q3085" s="41">
        <v>60</v>
      </c>
      <c r="R3085" s="41">
        <v>1.0740000000000001</v>
      </c>
      <c r="S3085" s="41">
        <v>166</v>
      </c>
      <c r="T3085" s="41">
        <v>3.6520000000000001</v>
      </c>
      <c r="U3085" s="41">
        <v>12350</v>
      </c>
      <c r="V3085" s="41">
        <v>245.64500000000004</v>
      </c>
      <c r="W3085" s="41">
        <v>14075</v>
      </c>
      <c r="X3085" s="41">
        <v>316.60449999999997</v>
      </c>
    </row>
    <row r="3086" spans="1:24" x14ac:dyDescent="0.35">
      <c r="A3086" s="41" t="s">
        <v>313</v>
      </c>
      <c r="B3086" s="41" t="s">
        <v>468</v>
      </c>
      <c r="C3086" s="41" t="s">
        <v>29</v>
      </c>
      <c r="D3086" s="41" t="s">
        <v>314</v>
      </c>
      <c r="E3086" s="41" t="s">
        <v>314</v>
      </c>
      <c r="F3086" s="41" t="s">
        <v>756</v>
      </c>
      <c r="G3086" s="41">
        <v>1</v>
      </c>
      <c r="H3086" s="41">
        <v>5680.9378848685101</v>
      </c>
      <c r="I3086" s="41">
        <v>4015</v>
      </c>
      <c r="J3086" s="41">
        <v>2109</v>
      </c>
      <c r="K3086" s="41">
        <v>74.277500000000003</v>
      </c>
      <c r="L3086" s="41">
        <v>39.016500000000001</v>
      </c>
      <c r="M3086" s="41">
        <v>3252</v>
      </c>
      <c r="N3086" s="41">
        <v>516</v>
      </c>
      <c r="O3086" s="41">
        <v>64.714799999999997</v>
      </c>
      <c r="P3086" s="41">
        <v>10.2684</v>
      </c>
      <c r="Q3086" s="41">
        <v>3268</v>
      </c>
      <c r="R3086" s="41">
        <v>58.497199999999999</v>
      </c>
      <c r="S3086" s="41">
        <v>5573</v>
      </c>
      <c r="T3086" s="41">
        <v>122.60599999999999</v>
      </c>
      <c r="U3086" s="41">
        <v>9392</v>
      </c>
      <c r="V3086" s="41">
        <v>171.7912</v>
      </c>
      <c r="W3086" s="41">
        <v>9341</v>
      </c>
      <c r="X3086" s="41">
        <v>197.58920000000001</v>
      </c>
    </row>
    <row r="3087" spans="1:24" x14ac:dyDescent="0.35">
      <c r="A3087" s="41" t="s">
        <v>313</v>
      </c>
      <c r="B3087" s="41" t="s">
        <v>468</v>
      </c>
      <c r="C3087" s="41" t="s">
        <v>29</v>
      </c>
      <c r="D3087" s="41" t="s">
        <v>314</v>
      </c>
      <c r="E3087" s="41" t="s">
        <v>314</v>
      </c>
      <c r="F3087" s="41" t="s">
        <v>760</v>
      </c>
      <c r="G3087" s="41">
        <v>5</v>
      </c>
      <c r="H3087" s="41">
        <v>5680.9378848685101</v>
      </c>
      <c r="I3087" s="41">
        <v>3922</v>
      </c>
      <c r="J3087" s="41">
        <v>4186</v>
      </c>
      <c r="K3087" s="41">
        <v>72.557000000000002</v>
      </c>
      <c r="L3087" s="41">
        <v>77.441000000000003</v>
      </c>
      <c r="M3087" s="41">
        <v>2329</v>
      </c>
      <c r="N3087" s="41">
        <v>1313</v>
      </c>
      <c r="O3087" s="41">
        <v>46.347100000000005</v>
      </c>
      <c r="P3087" s="41">
        <v>26.128700000000002</v>
      </c>
      <c r="Q3087" s="41">
        <v>3750</v>
      </c>
      <c r="R3087" s="41">
        <v>67.125</v>
      </c>
      <c r="S3087" s="41">
        <v>7050</v>
      </c>
      <c r="T3087" s="41">
        <v>155.1</v>
      </c>
      <c r="U3087" s="41">
        <v>11858</v>
      </c>
      <c r="V3087" s="41">
        <v>217.12299999999999</v>
      </c>
      <c r="W3087" s="41">
        <v>10692</v>
      </c>
      <c r="X3087" s="41">
        <v>227.57580000000002</v>
      </c>
    </row>
    <row r="3088" spans="1:24" x14ac:dyDescent="0.35">
      <c r="A3088" s="41" t="s">
        <v>313</v>
      </c>
      <c r="B3088" s="41" t="s">
        <v>468</v>
      </c>
      <c r="C3088" s="41" t="s">
        <v>29</v>
      </c>
      <c r="D3088" s="41" t="s">
        <v>314</v>
      </c>
      <c r="E3088" s="41" t="s">
        <v>314</v>
      </c>
      <c r="F3088" s="41" t="s">
        <v>764</v>
      </c>
      <c r="G3088" s="41">
        <v>9</v>
      </c>
      <c r="H3088" s="41">
        <v>5680.9378848685101</v>
      </c>
      <c r="I3088" s="41">
        <v>2795</v>
      </c>
      <c r="J3088" s="41">
        <v>332</v>
      </c>
      <c r="K3088" s="41">
        <v>55.6205</v>
      </c>
      <c r="L3088" s="41">
        <v>6.6068000000000007</v>
      </c>
      <c r="M3088" s="41"/>
      <c r="N3088" s="41"/>
      <c r="O3088" s="41"/>
      <c r="P3088" s="41"/>
      <c r="Q3088" s="41">
        <v>3051</v>
      </c>
      <c r="R3088" s="41">
        <v>54.612900000000003</v>
      </c>
      <c r="S3088" s="41"/>
      <c r="T3088" s="41"/>
      <c r="U3088" s="41">
        <v>6178</v>
      </c>
      <c r="V3088" s="41">
        <v>116.84020000000001</v>
      </c>
      <c r="W3088" s="41"/>
      <c r="X3088" s="41"/>
    </row>
    <row r="3089" spans="1:24" x14ac:dyDescent="0.35">
      <c r="A3089" s="41" t="s">
        <v>313</v>
      </c>
      <c r="B3089" s="41" t="s">
        <v>468</v>
      </c>
      <c r="C3089" s="41" t="s">
        <v>29</v>
      </c>
      <c r="D3089" s="41" t="s">
        <v>314</v>
      </c>
      <c r="E3089" s="41" t="s">
        <v>314</v>
      </c>
      <c r="F3089" s="41" t="s">
        <v>766</v>
      </c>
      <c r="G3089" s="41">
        <v>11</v>
      </c>
      <c r="H3089" s="41">
        <v>5680.9378848685101</v>
      </c>
      <c r="I3089" s="41">
        <v>3890</v>
      </c>
      <c r="J3089" s="41">
        <v>3474</v>
      </c>
      <c r="K3089" s="41">
        <v>77.411000000000001</v>
      </c>
      <c r="L3089" s="41">
        <v>69.132599999999996</v>
      </c>
      <c r="M3089" s="41"/>
      <c r="N3089" s="41"/>
      <c r="O3089" s="41"/>
      <c r="P3089" s="41"/>
      <c r="Q3089" s="41">
        <v>27340</v>
      </c>
      <c r="R3089" s="41">
        <v>489.38600000000002</v>
      </c>
      <c r="S3089" s="41"/>
      <c r="T3089" s="41"/>
      <c r="U3089" s="41">
        <v>34704</v>
      </c>
      <c r="V3089" s="41">
        <v>635.92960000000005</v>
      </c>
      <c r="W3089" s="41"/>
      <c r="X3089" s="41"/>
    </row>
    <row r="3090" spans="1:24" x14ac:dyDescent="0.35">
      <c r="A3090" s="41" t="s">
        <v>313</v>
      </c>
      <c r="B3090" s="41" t="s">
        <v>468</v>
      </c>
      <c r="C3090" s="41" t="s">
        <v>29</v>
      </c>
      <c r="D3090" s="41" t="s">
        <v>314</v>
      </c>
      <c r="E3090" s="41" t="s">
        <v>314</v>
      </c>
      <c r="F3090" s="41" t="s">
        <v>765</v>
      </c>
      <c r="G3090" s="41">
        <v>10</v>
      </c>
      <c r="H3090" s="41">
        <v>5680.9378848685101</v>
      </c>
      <c r="I3090" s="41">
        <v>5406</v>
      </c>
      <c r="J3090" s="41">
        <v>2133</v>
      </c>
      <c r="K3090" s="41">
        <v>107.57940000000001</v>
      </c>
      <c r="L3090" s="41">
        <v>42.4467</v>
      </c>
      <c r="M3090" s="41"/>
      <c r="N3090" s="41"/>
      <c r="O3090" s="41"/>
      <c r="P3090" s="41"/>
      <c r="Q3090" s="41">
        <v>4209</v>
      </c>
      <c r="R3090" s="41">
        <v>75.341099999999997</v>
      </c>
      <c r="S3090" s="41"/>
      <c r="T3090" s="41"/>
      <c r="U3090" s="41">
        <v>11748</v>
      </c>
      <c r="V3090" s="41">
        <v>225.36720000000003</v>
      </c>
      <c r="W3090" s="41"/>
      <c r="X3090" s="41"/>
    </row>
    <row r="3091" spans="1:24" x14ac:dyDescent="0.35">
      <c r="A3091" s="41" t="s">
        <v>313</v>
      </c>
      <c r="B3091" s="41" t="s">
        <v>468</v>
      </c>
      <c r="C3091" s="41" t="s">
        <v>29</v>
      </c>
      <c r="D3091" s="41" t="s">
        <v>314</v>
      </c>
      <c r="E3091" s="41" t="s">
        <v>314</v>
      </c>
      <c r="F3091" s="41" t="s">
        <v>759</v>
      </c>
      <c r="G3091" s="41">
        <v>4</v>
      </c>
      <c r="H3091" s="41">
        <v>5680.9378848685101</v>
      </c>
      <c r="I3091" s="41">
        <v>9182</v>
      </c>
      <c r="J3091" s="41">
        <v>3286</v>
      </c>
      <c r="K3091" s="41">
        <v>169.86699999999999</v>
      </c>
      <c r="L3091" s="41">
        <v>60.790999999999997</v>
      </c>
      <c r="M3091" s="41">
        <v>2732</v>
      </c>
      <c r="N3091" s="41">
        <v>1715</v>
      </c>
      <c r="O3091" s="41">
        <v>54.366800000000005</v>
      </c>
      <c r="P3091" s="41">
        <v>34.128500000000003</v>
      </c>
      <c r="Q3091" s="41">
        <v>2789</v>
      </c>
      <c r="R3091" s="41">
        <v>49.923099999999998</v>
      </c>
      <c r="S3091" s="41">
        <v>7828</v>
      </c>
      <c r="T3091" s="41">
        <v>172.21600000000001</v>
      </c>
      <c r="U3091" s="41">
        <v>15257</v>
      </c>
      <c r="V3091" s="41">
        <v>280.58109999999999</v>
      </c>
      <c r="W3091" s="41">
        <v>12275</v>
      </c>
      <c r="X3091" s="41">
        <v>260.71130000000005</v>
      </c>
    </row>
    <row r="3092" spans="1:24" x14ac:dyDescent="0.35">
      <c r="A3092" s="41" t="s">
        <v>313</v>
      </c>
      <c r="B3092" s="41" t="s">
        <v>468</v>
      </c>
      <c r="C3092" s="41" t="s">
        <v>29</v>
      </c>
      <c r="D3092" s="41" t="s">
        <v>314</v>
      </c>
      <c r="E3092" s="41" t="s">
        <v>314</v>
      </c>
      <c r="F3092" s="41" t="s">
        <v>758</v>
      </c>
      <c r="G3092" s="41">
        <v>3</v>
      </c>
      <c r="H3092" s="41">
        <v>5680.9378848685101</v>
      </c>
      <c r="I3092" s="41">
        <v>19402</v>
      </c>
      <c r="J3092" s="41">
        <v>1854</v>
      </c>
      <c r="K3092" s="41">
        <v>358.93699999999995</v>
      </c>
      <c r="L3092" s="41">
        <v>34.298999999999999</v>
      </c>
      <c r="M3092" s="41">
        <v>2530</v>
      </c>
      <c r="N3092" s="41">
        <v>1510</v>
      </c>
      <c r="O3092" s="41">
        <v>50.347000000000001</v>
      </c>
      <c r="P3092" s="41">
        <v>30.049000000000003</v>
      </c>
      <c r="Q3092" s="41">
        <v>2885</v>
      </c>
      <c r="R3092" s="41">
        <v>51.641500000000001</v>
      </c>
      <c r="S3092" s="41">
        <v>4072</v>
      </c>
      <c r="T3092" s="41">
        <v>89.584000000000003</v>
      </c>
      <c r="U3092" s="41">
        <v>24141</v>
      </c>
      <c r="V3092" s="41">
        <v>444.87749999999994</v>
      </c>
      <c r="W3092" s="41">
        <v>8112</v>
      </c>
      <c r="X3092" s="41">
        <v>169.98000000000002</v>
      </c>
    </row>
    <row r="3093" spans="1:24" x14ac:dyDescent="0.35">
      <c r="A3093" s="41" t="s">
        <v>313</v>
      </c>
      <c r="B3093" s="41" t="s">
        <v>468</v>
      </c>
      <c r="C3093" s="41" t="s">
        <v>29</v>
      </c>
      <c r="D3093" s="41" t="s">
        <v>314</v>
      </c>
      <c r="E3093" s="41" t="s">
        <v>314</v>
      </c>
      <c r="F3093" s="41" t="s">
        <v>767</v>
      </c>
      <c r="G3093" s="41">
        <v>12</v>
      </c>
      <c r="H3093" s="41">
        <v>5680.9378848685101</v>
      </c>
      <c r="I3093" s="41">
        <v>12674</v>
      </c>
      <c r="J3093" s="41">
        <v>1179</v>
      </c>
      <c r="K3093" s="41">
        <v>252.21260000000001</v>
      </c>
      <c r="L3093" s="41">
        <v>23.4621</v>
      </c>
      <c r="M3093" s="41"/>
      <c r="N3093" s="41"/>
      <c r="O3093" s="41"/>
      <c r="P3093" s="41"/>
      <c r="Q3093" s="41">
        <v>15275</v>
      </c>
      <c r="R3093" s="41">
        <v>273.42250000000001</v>
      </c>
      <c r="S3093" s="41"/>
      <c r="T3093" s="41"/>
      <c r="U3093" s="41">
        <v>29128</v>
      </c>
      <c r="V3093" s="41">
        <v>549.09720000000004</v>
      </c>
      <c r="W3093" s="41"/>
      <c r="X3093" s="41"/>
    </row>
    <row r="3094" spans="1:24" x14ac:dyDescent="0.35">
      <c r="A3094" s="41" t="s">
        <v>313</v>
      </c>
      <c r="B3094" s="41" t="s">
        <v>468</v>
      </c>
      <c r="C3094" s="41" t="s">
        <v>29</v>
      </c>
      <c r="D3094" s="41" t="s">
        <v>314</v>
      </c>
      <c r="E3094" s="41" t="s">
        <v>314</v>
      </c>
      <c r="F3094" s="41" t="s">
        <v>757</v>
      </c>
      <c r="G3094" s="41">
        <v>2</v>
      </c>
      <c r="H3094" s="41">
        <v>5680.9378848685101</v>
      </c>
      <c r="I3094" s="41">
        <v>3580</v>
      </c>
      <c r="J3094" s="41">
        <v>2254</v>
      </c>
      <c r="K3094" s="41">
        <v>66.22999999999999</v>
      </c>
      <c r="L3094" s="41">
        <v>41.698999999999998</v>
      </c>
      <c r="M3094" s="41">
        <v>2276</v>
      </c>
      <c r="N3094" s="41">
        <v>2570</v>
      </c>
      <c r="O3094" s="41">
        <v>45.292400000000001</v>
      </c>
      <c r="P3094" s="41">
        <v>51.143000000000001</v>
      </c>
      <c r="Q3094" s="41">
        <v>5375</v>
      </c>
      <c r="R3094" s="41">
        <v>96.212500000000006</v>
      </c>
      <c r="S3094" s="41">
        <v>4702</v>
      </c>
      <c r="T3094" s="41">
        <v>103.444</v>
      </c>
      <c r="U3094" s="41">
        <v>11209</v>
      </c>
      <c r="V3094" s="41">
        <v>204.14150000000001</v>
      </c>
      <c r="W3094" s="41">
        <v>9548</v>
      </c>
      <c r="X3094" s="41">
        <v>199.8794</v>
      </c>
    </row>
    <row r="3095" spans="1:24" x14ac:dyDescent="0.35">
      <c r="A3095" s="41" t="s">
        <v>313</v>
      </c>
      <c r="B3095" s="41" t="s">
        <v>468</v>
      </c>
      <c r="C3095" s="41" t="s">
        <v>29</v>
      </c>
      <c r="D3095" s="41" t="s">
        <v>314</v>
      </c>
      <c r="E3095" s="41" t="s">
        <v>314</v>
      </c>
      <c r="F3095" s="41" t="s">
        <v>763</v>
      </c>
      <c r="G3095" s="41">
        <v>8</v>
      </c>
      <c r="H3095" s="41">
        <v>5680.9378848685101</v>
      </c>
      <c r="I3095" s="41">
        <v>4605</v>
      </c>
      <c r="J3095" s="41">
        <v>8537</v>
      </c>
      <c r="K3095" s="41">
        <v>91.639499999999998</v>
      </c>
      <c r="L3095" s="41">
        <v>169.88630000000001</v>
      </c>
      <c r="M3095" s="41"/>
      <c r="N3095" s="41"/>
      <c r="O3095" s="41"/>
      <c r="P3095" s="41"/>
      <c r="Q3095" s="41">
        <v>3190</v>
      </c>
      <c r="R3095" s="41">
        <v>57.100999999999999</v>
      </c>
      <c r="S3095" s="41"/>
      <c r="T3095" s="41"/>
      <c r="U3095" s="41">
        <v>16332</v>
      </c>
      <c r="V3095" s="41">
        <v>318.6268</v>
      </c>
      <c r="W3095" s="41"/>
      <c r="X3095" s="41"/>
    </row>
    <row r="3096" spans="1:24" x14ac:dyDescent="0.35">
      <c r="A3096" s="41" t="s">
        <v>313</v>
      </c>
      <c r="B3096" s="41" t="s">
        <v>468</v>
      </c>
      <c r="C3096" s="41" t="s">
        <v>29</v>
      </c>
      <c r="D3096" s="41" t="s">
        <v>314</v>
      </c>
      <c r="E3096" s="41" t="s">
        <v>314</v>
      </c>
      <c r="F3096" s="41" t="s">
        <v>762</v>
      </c>
      <c r="G3096" s="41">
        <v>7</v>
      </c>
      <c r="H3096" s="41">
        <v>5680.9378848685101</v>
      </c>
      <c r="I3096" s="41">
        <v>5923</v>
      </c>
      <c r="J3096" s="41">
        <v>2325</v>
      </c>
      <c r="K3096" s="41">
        <v>117.8677</v>
      </c>
      <c r="L3096" s="41">
        <v>46.267500000000005</v>
      </c>
      <c r="M3096" s="41">
        <v>0</v>
      </c>
      <c r="N3096" s="41">
        <v>5096</v>
      </c>
      <c r="O3096" s="41">
        <v>0</v>
      </c>
      <c r="P3096" s="41">
        <v>114.66</v>
      </c>
      <c r="Q3096" s="41">
        <v>3666</v>
      </c>
      <c r="R3096" s="41">
        <v>65.621399999999994</v>
      </c>
      <c r="S3096" s="41">
        <v>10428</v>
      </c>
      <c r="T3096" s="41">
        <v>229.416</v>
      </c>
      <c r="U3096" s="41">
        <v>11914</v>
      </c>
      <c r="V3096" s="41">
        <v>229.75659999999999</v>
      </c>
      <c r="W3096" s="41">
        <v>15524</v>
      </c>
      <c r="X3096" s="41">
        <v>344.07600000000002</v>
      </c>
    </row>
    <row r="3097" spans="1:24" x14ac:dyDescent="0.35">
      <c r="A3097" s="41" t="s">
        <v>313</v>
      </c>
      <c r="B3097" s="41" t="s">
        <v>468</v>
      </c>
      <c r="C3097" s="41" t="s">
        <v>29</v>
      </c>
      <c r="D3097" s="41" t="s">
        <v>314</v>
      </c>
      <c r="E3097" s="41" t="s">
        <v>314</v>
      </c>
      <c r="F3097" s="41" t="s">
        <v>761</v>
      </c>
      <c r="G3097" s="41">
        <v>6</v>
      </c>
      <c r="H3097" s="41">
        <v>5680.9378848685101</v>
      </c>
      <c r="I3097" s="41">
        <v>4533</v>
      </c>
      <c r="J3097" s="41">
        <v>5097</v>
      </c>
      <c r="K3097" s="41">
        <v>90.206699999999998</v>
      </c>
      <c r="L3097" s="41">
        <v>101.4303</v>
      </c>
      <c r="M3097" s="41">
        <v>2599</v>
      </c>
      <c r="N3097" s="41">
        <v>2792</v>
      </c>
      <c r="O3097" s="41">
        <v>58.477499999999999</v>
      </c>
      <c r="P3097" s="41">
        <v>62.82</v>
      </c>
      <c r="Q3097" s="41">
        <v>7628</v>
      </c>
      <c r="R3097" s="41">
        <v>136.5412</v>
      </c>
      <c r="S3097" s="41">
        <v>7712</v>
      </c>
      <c r="T3097" s="41">
        <v>169.66399999999999</v>
      </c>
      <c r="U3097" s="41">
        <v>17258</v>
      </c>
      <c r="V3097" s="41">
        <v>328.1782</v>
      </c>
      <c r="W3097" s="41">
        <v>13103</v>
      </c>
      <c r="X3097" s="41">
        <v>290.9615</v>
      </c>
    </row>
    <row r="3098" spans="1:24" x14ac:dyDescent="0.35">
      <c r="A3098" s="41" t="s">
        <v>612</v>
      </c>
      <c r="B3098" s="41" t="s">
        <v>447</v>
      </c>
      <c r="C3098" s="41" t="s">
        <v>26</v>
      </c>
      <c r="D3098" s="41" t="s">
        <v>316</v>
      </c>
      <c r="E3098" s="41" t="s">
        <v>316</v>
      </c>
      <c r="F3098" s="41" t="s">
        <v>756</v>
      </c>
      <c r="G3098" s="41">
        <v>1</v>
      </c>
      <c r="H3098" s="41">
        <v>7570.4236777063197</v>
      </c>
      <c r="I3098" s="41">
        <v>3802</v>
      </c>
      <c r="J3098" s="41">
        <v>0</v>
      </c>
      <c r="K3098" s="41">
        <v>70.337000000000003</v>
      </c>
      <c r="L3098" s="41">
        <v>0</v>
      </c>
      <c r="M3098" s="41">
        <v>6661</v>
      </c>
      <c r="N3098" s="41">
        <v>2</v>
      </c>
      <c r="O3098" s="41">
        <v>132.5539</v>
      </c>
      <c r="P3098" s="41">
        <v>3.9800000000000002E-2</v>
      </c>
      <c r="Q3098" s="41">
        <v>0</v>
      </c>
      <c r="R3098" s="41">
        <v>0</v>
      </c>
      <c r="S3098" s="41">
        <v>878</v>
      </c>
      <c r="T3098" s="41">
        <v>19.315999999999999</v>
      </c>
      <c r="U3098" s="41">
        <v>3802</v>
      </c>
      <c r="V3098" s="41">
        <v>70.337000000000003</v>
      </c>
      <c r="W3098" s="41">
        <v>7541</v>
      </c>
      <c r="X3098" s="41">
        <v>151.90970000000002</v>
      </c>
    </row>
    <row r="3099" spans="1:24" x14ac:dyDescent="0.35">
      <c r="A3099" s="41" t="s">
        <v>612</v>
      </c>
      <c r="B3099" s="41" t="s">
        <v>447</v>
      </c>
      <c r="C3099" s="41" t="s">
        <v>26</v>
      </c>
      <c r="D3099" s="41" t="s">
        <v>316</v>
      </c>
      <c r="E3099" s="41" t="s">
        <v>316</v>
      </c>
      <c r="F3099" s="41" t="s">
        <v>760</v>
      </c>
      <c r="G3099" s="41">
        <v>5</v>
      </c>
      <c r="H3099" s="41">
        <v>7570.4236777063197</v>
      </c>
      <c r="I3099" s="41">
        <v>10641</v>
      </c>
      <c r="J3099" s="41">
        <v>0</v>
      </c>
      <c r="K3099" s="41">
        <v>196.85849999999999</v>
      </c>
      <c r="L3099" s="41">
        <v>0</v>
      </c>
      <c r="M3099" s="41">
        <v>8958</v>
      </c>
      <c r="N3099" s="41">
        <v>0</v>
      </c>
      <c r="O3099" s="41">
        <v>178.26420000000002</v>
      </c>
      <c r="P3099" s="41">
        <v>0</v>
      </c>
      <c r="Q3099" s="41">
        <v>548</v>
      </c>
      <c r="R3099" s="41">
        <v>9.8092000000000006</v>
      </c>
      <c r="S3099" s="41">
        <v>866</v>
      </c>
      <c r="T3099" s="41">
        <v>19.052</v>
      </c>
      <c r="U3099" s="41">
        <v>11189</v>
      </c>
      <c r="V3099" s="41">
        <v>206.6677</v>
      </c>
      <c r="W3099" s="41">
        <v>9824</v>
      </c>
      <c r="X3099" s="41">
        <v>197.31620000000001</v>
      </c>
    </row>
    <row r="3100" spans="1:24" x14ac:dyDescent="0.35">
      <c r="A3100" s="41" t="s">
        <v>612</v>
      </c>
      <c r="B3100" s="41" t="s">
        <v>447</v>
      </c>
      <c r="C3100" s="41" t="s">
        <v>26</v>
      </c>
      <c r="D3100" s="41" t="s">
        <v>316</v>
      </c>
      <c r="E3100" s="41" t="s">
        <v>316</v>
      </c>
      <c r="F3100" s="41" t="s">
        <v>764</v>
      </c>
      <c r="G3100" s="41">
        <v>9</v>
      </c>
      <c r="H3100" s="41">
        <v>7570.4236777063197</v>
      </c>
      <c r="I3100" s="41">
        <v>6108</v>
      </c>
      <c r="J3100" s="41">
        <v>2</v>
      </c>
      <c r="K3100" s="41">
        <v>121.54920000000001</v>
      </c>
      <c r="L3100" s="41">
        <v>3.9800000000000002E-2</v>
      </c>
      <c r="M3100" s="41"/>
      <c r="N3100" s="41"/>
      <c r="O3100" s="41"/>
      <c r="P3100" s="41"/>
      <c r="Q3100" s="41">
        <v>528</v>
      </c>
      <c r="R3100" s="41">
        <v>9.4512</v>
      </c>
      <c r="S3100" s="41"/>
      <c r="T3100" s="41"/>
      <c r="U3100" s="41">
        <v>6638</v>
      </c>
      <c r="V3100" s="41">
        <v>131.04020000000003</v>
      </c>
      <c r="W3100" s="41"/>
      <c r="X3100" s="41"/>
    </row>
    <row r="3101" spans="1:24" x14ac:dyDescent="0.35">
      <c r="A3101" s="41" t="s">
        <v>612</v>
      </c>
      <c r="B3101" s="41" t="s">
        <v>447</v>
      </c>
      <c r="C3101" s="41" t="s">
        <v>26</v>
      </c>
      <c r="D3101" s="41" t="s">
        <v>316</v>
      </c>
      <c r="E3101" s="41" t="s">
        <v>316</v>
      </c>
      <c r="F3101" s="41" t="s">
        <v>766</v>
      </c>
      <c r="G3101" s="41">
        <v>11</v>
      </c>
      <c r="H3101" s="41">
        <v>7570.4236777063197</v>
      </c>
      <c r="I3101" s="41">
        <v>6804</v>
      </c>
      <c r="J3101" s="41">
        <v>93</v>
      </c>
      <c r="K3101" s="41">
        <v>135.39960000000002</v>
      </c>
      <c r="L3101" s="41">
        <v>1.8507</v>
      </c>
      <c r="M3101" s="41"/>
      <c r="N3101" s="41"/>
      <c r="O3101" s="41"/>
      <c r="P3101" s="41"/>
      <c r="Q3101" s="41">
        <v>606</v>
      </c>
      <c r="R3101" s="41">
        <v>10.8474</v>
      </c>
      <c r="S3101" s="41"/>
      <c r="T3101" s="41"/>
      <c r="U3101" s="41">
        <v>7503</v>
      </c>
      <c r="V3101" s="41">
        <v>148.0977</v>
      </c>
      <c r="W3101" s="41"/>
      <c r="X3101" s="41"/>
    </row>
    <row r="3102" spans="1:24" x14ac:dyDescent="0.35">
      <c r="A3102" s="41" t="s">
        <v>612</v>
      </c>
      <c r="B3102" s="41" t="s">
        <v>447</v>
      </c>
      <c r="C3102" s="41" t="s">
        <v>26</v>
      </c>
      <c r="D3102" s="41" t="s">
        <v>316</v>
      </c>
      <c r="E3102" s="41" t="s">
        <v>316</v>
      </c>
      <c r="F3102" s="41" t="s">
        <v>765</v>
      </c>
      <c r="G3102" s="41">
        <v>10</v>
      </c>
      <c r="H3102" s="41">
        <v>7570.4236777063197</v>
      </c>
      <c r="I3102" s="41">
        <v>7976</v>
      </c>
      <c r="J3102" s="41">
        <v>0</v>
      </c>
      <c r="K3102" s="41">
        <v>158.72240000000002</v>
      </c>
      <c r="L3102" s="41">
        <v>0</v>
      </c>
      <c r="M3102" s="41"/>
      <c r="N3102" s="41"/>
      <c r="O3102" s="41"/>
      <c r="P3102" s="41"/>
      <c r="Q3102" s="41">
        <v>622</v>
      </c>
      <c r="R3102" s="41">
        <v>11.133800000000001</v>
      </c>
      <c r="S3102" s="41"/>
      <c r="T3102" s="41"/>
      <c r="U3102" s="41">
        <v>8598</v>
      </c>
      <c r="V3102" s="41">
        <v>169.85620000000003</v>
      </c>
      <c r="W3102" s="41"/>
      <c r="X3102" s="41"/>
    </row>
    <row r="3103" spans="1:24" x14ac:dyDescent="0.35">
      <c r="A3103" s="41" t="s">
        <v>612</v>
      </c>
      <c r="B3103" s="41" t="s">
        <v>447</v>
      </c>
      <c r="C3103" s="41" t="s">
        <v>26</v>
      </c>
      <c r="D3103" s="41" t="s">
        <v>316</v>
      </c>
      <c r="E3103" s="41" t="s">
        <v>316</v>
      </c>
      <c r="F3103" s="41" t="s">
        <v>759</v>
      </c>
      <c r="G3103" s="41">
        <v>4</v>
      </c>
      <c r="H3103" s="41">
        <v>7570.4236777063197</v>
      </c>
      <c r="I3103" s="41">
        <v>11607</v>
      </c>
      <c r="J3103" s="41">
        <v>0</v>
      </c>
      <c r="K3103" s="41">
        <v>214.7295</v>
      </c>
      <c r="L3103" s="41">
        <v>0</v>
      </c>
      <c r="M3103" s="41">
        <v>6330</v>
      </c>
      <c r="N3103" s="41">
        <v>200</v>
      </c>
      <c r="O3103" s="41">
        <v>125.96700000000001</v>
      </c>
      <c r="P3103" s="41">
        <v>3.9800000000000004</v>
      </c>
      <c r="Q3103" s="41">
        <v>386</v>
      </c>
      <c r="R3103" s="41">
        <v>6.9093999999999998</v>
      </c>
      <c r="S3103" s="41">
        <v>868</v>
      </c>
      <c r="T3103" s="41">
        <v>19.096</v>
      </c>
      <c r="U3103" s="41">
        <v>11993</v>
      </c>
      <c r="V3103" s="41">
        <v>221.63890000000001</v>
      </c>
      <c r="W3103" s="41">
        <v>7398</v>
      </c>
      <c r="X3103" s="41">
        <v>149.04300000000001</v>
      </c>
    </row>
    <row r="3104" spans="1:24" x14ac:dyDescent="0.35">
      <c r="A3104" s="41" t="s">
        <v>612</v>
      </c>
      <c r="B3104" s="41" t="s">
        <v>447</v>
      </c>
      <c r="C3104" s="41" t="s">
        <v>26</v>
      </c>
      <c r="D3104" s="41" t="s">
        <v>316</v>
      </c>
      <c r="E3104" s="41" t="s">
        <v>316</v>
      </c>
      <c r="F3104" s="41" t="s">
        <v>758</v>
      </c>
      <c r="G3104" s="41">
        <v>3</v>
      </c>
      <c r="H3104" s="41">
        <v>7570.4236777063197</v>
      </c>
      <c r="I3104" s="41">
        <v>9383</v>
      </c>
      <c r="J3104" s="41">
        <v>0</v>
      </c>
      <c r="K3104" s="41">
        <v>173.5855</v>
      </c>
      <c r="L3104" s="41">
        <v>0</v>
      </c>
      <c r="M3104" s="41">
        <v>5876</v>
      </c>
      <c r="N3104" s="41">
        <v>0</v>
      </c>
      <c r="O3104" s="41">
        <v>116.9324</v>
      </c>
      <c r="P3104" s="41">
        <v>0</v>
      </c>
      <c r="Q3104" s="41">
        <v>0</v>
      </c>
      <c r="R3104" s="41">
        <v>0</v>
      </c>
      <c r="S3104" s="41">
        <v>766</v>
      </c>
      <c r="T3104" s="41">
        <v>16.852</v>
      </c>
      <c r="U3104" s="41">
        <v>9383</v>
      </c>
      <c r="V3104" s="41">
        <v>173.5855</v>
      </c>
      <c r="W3104" s="41">
        <v>6642</v>
      </c>
      <c r="X3104" s="41">
        <v>133.78440000000001</v>
      </c>
    </row>
    <row r="3105" spans="1:24" x14ac:dyDescent="0.35">
      <c r="A3105" s="41" t="s">
        <v>612</v>
      </c>
      <c r="B3105" s="41" t="s">
        <v>447</v>
      </c>
      <c r="C3105" s="41" t="s">
        <v>26</v>
      </c>
      <c r="D3105" s="41" t="s">
        <v>316</v>
      </c>
      <c r="E3105" s="41" t="s">
        <v>316</v>
      </c>
      <c r="F3105" s="41" t="s">
        <v>767</v>
      </c>
      <c r="G3105" s="41">
        <v>12</v>
      </c>
      <c r="H3105" s="41">
        <v>7570.4236777063197</v>
      </c>
      <c r="I3105" s="41">
        <v>7158</v>
      </c>
      <c r="J3105" s="41">
        <v>0</v>
      </c>
      <c r="K3105" s="41">
        <v>142.4442</v>
      </c>
      <c r="L3105" s="41">
        <v>0</v>
      </c>
      <c r="M3105" s="41"/>
      <c r="N3105" s="41"/>
      <c r="O3105" s="41"/>
      <c r="P3105" s="41"/>
      <c r="Q3105" s="41">
        <v>576</v>
      </c>
      <c r="R3105" s="41">
        <v>10.3104</v>
      </c>
      <c r="S3105" s="41"/>
      <c r="T3105" s="41"/>
      <c r="U3105" s="41">
        <v>7734</v>
      </c>
      <c r="V3105" s="41">
        <v>152.75459999999998</v>
      </c>
      <c r="W3105" s="41"/>
      <c r="X3105" s="41"/>
    </row>
    <row r="3106" spans="1:24" x14ac:dyDescent="0.35">
      <c r="A3106" s="41" t="s">
        <v>612</v>
      </c>
      <c r="B3106" s="41" t="s">
        <v>447</v>
      </c>
      <c r="C3106" s="41" t="s">
        <v>26</v>
      </c>
      <c r="D3106" s="41" t="s">
        <v>316</v>
      </c>
      <c r="E3106" s="41" t="s">
        <v>316</v>
      </c>
      <c r="F3106" s="41" t="s">
        <v>757</v>
      </c>
      <c r="G3106" s="41">
        <v>2</v>
      </c>
      <c r="H3106" s="41">
        <v>7570.4236777063197</v>
      </c>
      <c r="I3106" s="41">
        <v>5816</v>
      </c>
      <c r="J3106" s="41">
        <v>0</v>
      </c>
      <c r="K3106" s="41">
        <v>107.59599999999999</v>
      </c>
      <c r="L3106" s="41">
        <v>0</v>
      </c>
      <c r="M3106" s="41">
        <v>12269</v>
      </c>
      <c r="N3106" s="41">
        <v>0</v>
      </c>
      <c r="O3106" s="41">
        <v>244.15310000000002</v>
      </c>
      <c r="P3106" s="41">
        <v>0</v>
      </c>
      <c r="Q3106" s="41">
        <v>0</v>
      </c>
      <c r="R3106" s="41">
        <v>0</v>
      </c>
      <c r="S3106" s="41">
        <v>876</v>
      </c>
      <c r="T3106" s="41">
        <v>19.271999999999998</v>
      </c>
      <c r="U3106" s="41">
        <v>5816</v>
      </c>
      <c r="V3106" s="41">
        <v>107.59599999999999</v>
      </c>
      <c r="W3106" s="41">
        <v>13145</v>
      </c>
      <c r="X3106" s="41">
        <v>263.42510000000004</v>
      </c>
    </row>
    <row r="3107" spans="1:24" x14ac:dyDescent="0.35">
      <c r="A3107" s="41" t="s">
        <v>612</v>
      </c>
      <c r="B3107" s="41" t="s">
        <v>447</v>
      </c>
      <c r="C3107" s="41" t="s">
        <v>26</v>
      </c>
      <c r="D3107" s="41" t="s">
        <v>316</v>
      </c>
      <c r="E3107" s="41" t="s">
        <v>316</v>
      </c>
      <c r="F3107" s="41" t="s">
        <v>763</v>
      </c>
      <c r="G3107" s="41">
        <v>8</v>
      </c>
      <c r="H3107" s="41">
        <v>7570.4236777063197</v>
      </c>
      <c r="I3107" s="41">
        <v>8579</v>
      </c>
      <c r="J3107" s="41">
        <v>0</v>
      </c>
      <c r="K3107" s="41">
        <v>170.72210000000001</v>
      </c>
      <c r="L3107" s="41">
        <v>0</v>
      </c>
      <c r="M3107" s="41"/>
      <c r="N3107" s="41"/>
      <c r="O3107" s="41"/>
      <c r="P3107" s="41"/>
      <c r="Q3107" s="41">
        <v>598</v>
      </c>
      <c r="R3107" s="41">
        <v>10.7042</v>
      </c>
      <c r="S3107" s="41"/>
      <c r="T3107" s="41"/>
      <c r="U3107" s="41">
        <v>9177</v>
      </c>
      <c r="V3107" s="41">
        <v>181.42630000000003</v>
      </c>
      <c r="W3107" s="41"/>
      <c r="X3107" s="41"/>
    </row>
    <row r="3108" spans="1:24" x14ac:dyDescent="0.35">
      <c r="A3108" s="41" t="s">
        <v>612</v>
      </c>
      <c r="B3108" s="41" t="s">
        <v>447</v>
      </c>
      <c r="C3108" s="41" t="s">
        <v>26</v>
      </c>
      <c r="D3108" s="41" t="s">
        <v>316</v>
      </c>
      <c r="E3108" s="41" t="s">
        <v>316</v>
      </c>
      <c r="F3108" s="41" t="s">
        <v>762</v>
      </c>
      <c r="G3108" s="41">
        <v>7</v>
      </c>
      <c r="H3108" s="41">
        <v>7570.4236777063197</v>
      </c>
      <c r="I3108" s="41">
        <v>10368</v>
      </c>
      <c r="J3108" s="41">
        <v>3853</v>
      </c>
      <c r="K3108" s="41">
        <v>206.32320000000001</v>
      </c>
      <c r="L3108" s="41">
        <v>76.674700000000001</v>
      </c>
      <c r="M3108" s="41">
        <v>0</v>
      </c>
      <c r="N3108" s="41">
        <v>1091</v>
      </c>
      <c r="O3108" s="41">
        <v>0</v>
      </c>
      <c r="P3108" s="41">
        <v>24.547499999999999</v>
      </c>
      <c r="Q3108" s="41">
        <v>634</v>
      </c>
      <c r="R3108" s="41">
        <v>11.348599999999999</v>
      </c>
      <c r="S3108" s="41">
        <v>954</v>
      </c>
      <c r="T3108" s="41">
        <v>20.988</v>
      </c>
      <c r="U3108" s="41">
        <v>14855</v>
      </c>
      <c r="V3108" s="41">
        <v>294.34649999999999</v>
      </c>
      <c r="W3108" s="41">
        <v>2045</v>
      </c>
      <c r="X3108" s="41">
        <v>45.535499999999999</v>
      </c>
    </row>
    <row r="3109" spans="1:24" x14ac:dyDescent="0.35">
      <c r="A3109" s="41" t="s">
        <v>612</v>
      </c>
      <c r="B3109" s="41" t="s">
        <v>447</v>
      </c>
      <c r="C3109" s="41" t="s">
        <v>26</v>
      </c>
      <c r="D3109" s="41" t="s">
        <v>316</v>
      </c>
      <c r="E3109" s="41" t="s">
        <v>316</v>
      </c>
      <c r="F3109" s="41" t="s">
        <v>761</v>
      </c>
      <c r="G3109" s="41">
        <v>6</v>
      </c>
      <c r="H3109" s="41">
        <v>7570.4236777063197</v>
      </c>
      <c r="I3109" s="41">
        <v>6451</v>
      </c>
      <c r="J3109" s="41">
        <v>10099</v>
      </c>
      <c r="K3109" s="41">
        <v>128.3749</v>
      </c>
      <c r="L3109" s="41">
        <v>200.9701</v>
      </c>
      <c r="M3109" s="41">
        <v>7341</v>
      </c>
      <c r="N3109" s="41">
        <v>3949</v>
      </c>
      <c r="O3109" s="41">
        <v>165.17249999999999</v>
      </c>
      <c r="P3109" s="41">
        <v>88.852499999999992</v>
      </c>
      <c r="Q3109" s="41">
        <v>570</v>
      </c>
      <c r="R3109" s="41">
        <v>10.202999999999999</v>
      </c>
      <c r="S3109" s="41">
        <v>830</v>
      </c>
      <c r="T3109" s="41">
        <v>18.260000000000002</v>
      </c>
      <c r="U3109" s="41">
        <v>17120</v>
      </c>
      <c r="V3109" s="41">
        <v>339.548</v>
      </c>
      <c r="W3109" s="41">
        <v>12120</v>
      </c>
      <c r="X3109" s="41">
        <v>272.28499999999997</v>
      </c>
    </row>
    <row r="3110" spans="1:24" x14ac:dyDescent="0.35">
      <c r="A3110" s="41" t="s">
        <v>446</v>
      </c>
      <c r="B3110" s="41" t="s">
        <v>447</v>
      </c>
      <c r="C3110" s="41" t="s">
        <v>26</v>
      </c>
      <c r="D3110" s="41" t="s">
        <v>317</v>
      </c>
      <c r="E3110" s="41" t="s">
        <v>317</v>
      </c>
      <c r="F3110" s="41" t="s">
        <v>756</v>
      </c>
      <c r="G3110" s="41">
        <v>1</v>
      </c>
      <c r="H3110" s="41">
        <v>5568.8190933276601</v>
      </c>
      <c r="I3110" s="41">
        <v>37719</v>
      </c>
      <c r="J3110" s="41">
        <v>0</v>
      </c>
      <c r="K3110" s="41">
        <v>697.80149999999992</v>
      </c>
      <c r="L3110" s="41">
        <v>0</v>
      </c>
      <c r="M3110" s="41">
        <v>1630</v>
      </c>
      <c r="N3110" s="41">
        <v>1137</v>
      </c>
      <c r="O3110" s="41">
        <v>32.437000000000005</v>
      </c>
      <c r="P3110" s="41">
        <v>22.626300000000001</v>
      </c>
      <c r="Q3110" s="41">
        <v>0</v>
      </c>
      <c r="R3110" s="41">
        <v>0</v>
      </c>
      <c r="S3110" s="41">
        <v>70</v>
      </c>
      <c r="T3110" s="41">
        <v>1.54</v>
      </c>
      <c r="U3110" s="41">
        <v>37719</v>
      </c>
      <c r="V3110" s="41">
        <v>697.80149999999992</v>
      </c>
      <c r="W3110" s="41">
        <v>2837</v>
      </c>
      <c r="X3110" s="41">
        <v>56.603300000000004</v>
      </c>
    </row>
    <row r="3111" spans="1:24" x14ac:dyDescent="0.35">
      <c r="A3111" s="41" t="s">
        <v>446</v>
      </c>
      <c r="B3111" s="41" t="s">
        <v>447</v>
      </c>
      <c r="C3111" s="41" t="s">
        <v>26</v>
      </c>
      <c r="D3111" s="41" t="s">
        <v>317</v>
      </c>
      <c r="E3111" s="41" t="s">
        <v>317</v>
      </c>
      <c r="F3111" s="41" t="s">
        <v>760</v>
      </c>
      <c r="G3111" s="41">
        <v>5</v>
      </c>
      <c r="H3111" s="41">
        <v>5568.8190933276601</v>
      </c>
      <c r="I3111" s="41">
        <v>703</v>
      </c>
      <c r="J3111" s="41">
        <v>2</v>
      </c>
      <c r="K3111" s="41">
        <v>13.0055</v>
      </c>
      <c r="L3111" s="41">
        <v>3.6999999999999998E-2</v>
      </c>
      <c r="M3111" s="41">
        <v>1123</v>
      </c>
      <c r="N3111" s="41">
        <v>197</v>
      </c>
      <c r="O3111" s="41">
        <v>22.3477</v>
      </c>
      <c r="P3111" s="41">
        <v>3.9203000000000001</v>
      </c>
      <c r="Q3111" s="41">
        <v>41671</v>
      </c>
      <c r="R3111" s="41">
        <v>745.91089999999997</v>
      </c>
      <c r="S3111" s="41">
        <v>78</v>
      </c>
      <c r="T3111" s="41">
        <v>1.716</v>
      </c>
      <c r="U3111" s="41">
        <v>42376</v>
      </c>
      <c r="V3111" s="41">
        <v>758.95339999999999</v>
      </c>
      <c r="W3111" s="41">
        <v>1398</v>
      </c>
      <c r="X3111" s="41">
        <v>27.984000000000002</v>
      </c>
    </row>
    <row r="3112" spans="1:24" x14ac:dyDescent="0.35">
      <c r="A3112" s="41" t="s">
        <v>446</v>
      </c>
      <c r="B3112" s="41" t="s">
        <v>447</v>
      </c>
      <c r="C3112" s="41" t="s">
        <v>26</v>
      </c>
      <c r="D3112" s="41" t="s">
        <v>317</v>
      </c>
      <c r="E3112" s="41" t="s">
        <v>317</v>
      </c>
      <c r="F3112" s="41" t="s">
        <v>764</v>
      </c>
      <c r="G3112" s="41">
        <v>9</v>
      </c>
      <c r="H3112" s="41">
        <v>5568.8190933276601</v>
      </c>
      <c r="I3112" s="41">
        <v>903</v>
      </c>
      <c r="J3112" s="41">
        <v>10</v>
      </c>
      <c r="K3112" s="41">
        <v>17.9697</v>
      </c>
      <c r="L3112" s="41">
        <v>0.19900000000000001</v>
      </c>
      <c r="M3112" s="41"/>
      <c r="N3112" s="41"/>
      <c r="O3112" s="41"/>
      <c r="P3112" s="41"/>
      <c r="Q3112" s="41">
        <v>40</v>
      </c>
      <c r="R3112" s="41">
        <v>0.71599999999999997</v>
      </c>
      <c r="S3112" s="41"/>
      <c r="T3112" s="41"/>
      <c r="U3112" s="41">
        <v>953</v>
      </c>
      <c r="V3112" s="41">
        <v>18.884700000000002</v>
      </c>
      <c r="W3112" s="41"/>
      <c r="X3112" s="41"/>
    </row>
    <row r="3113" spans="1:24" x14ac:dyDescent="0.35">
      <c r="A3113" s="41" t="s">
        <v>446</v>
      </c>
      <c r="B3113" s="41" t="s">
        <v>447</v>
      </c>
      <c r="C3113" s="41" t="s">
        <v>26</v>
      </c>
      <c r="D3113" s="41" t="s">
        <v>317</v>
      </c>
      <c r="E3113" s="41" t="s">
        <v>317</v>
      </c>
      <c r="F3113" s="41" t="s">
        <v>766</v>
      </c>
      <c r="G3113" s="41">
        <v>11</v>
      </c>
      <c r="H3113" s="41">
        <v>5568.8190933276601</v>
      </c>
      <c r="I3113" s="41">
        <v>2582</v>
      </c>
      <c r="J3113" s="41">
        <v>100</v>
      </c>
      <c r="K3113" s="41">
        <v>51.381800000000005</v>
      </c>
      <c r="L3113" s="41">
        <v>1.9900000000000002</v>
      </c>
      <c r="M3113" s="41"/>
      <c r="N3113" s="41"/>
      <c r="O3113" s="41"/>
      <c r="P3113" s="41"/>
      <c r="Q3113" s="41">
        <v>912</v>
      </c>
      <c r="R3113" s="41">
        <v>16.3248</v>
      </c>
      <c r="S3113" s="41"/>
      <c r="T3113" s="41"/>
      <c r="U3113" s="41">
        <v>3594</v>
      </c>
      <c r="V3113" s="41">
        <v>69.696600000000004</v>
      </c>
      <c r="W3113" s="41"/>
      <c r="X3113" s="41"/>
    </row>
    <row r="3114" spans="1:24" x14ac:dyDescent="0.35">
      <c r="A3114" s="41" t="s">
        <v>446</v>
      </c>
      <c r="B3114" s="41" t="s">
        <v>447</v>
      </c>
      <c r="C3114" s="41" t="s">
        <v>26</v>
      </c>
      <c r="D3114" s="41" t="s">
        <v>317</v>
      </c>
      <c r="E3114" s="41" t="s">
        <v>317</v>
      </c>
      <c r="F3114" s="41" t="s">
        <v>765</v>
      </c>
      <c r="G3114" s="41">
        <v>10</v>
      </c>
      <c r="H3114" s="41">
        <v>5568.8190933276601</v>
      </c>
      <c r="I3114" s="41">
        <v>2543</v>
      </c>
      <c r="J3114" s="41">
        <v>908</v>
      </c>
      <c r="K3114" s="41">
        <v>50.605700000000006</v>
      </c>
      <c r="L3114" s="41">
        <v>18.069200000000002</v>
      </c>
      <c r="M3114" s="41"/>
      <c r="N3114" s="41"/>
      <c r="O3114" s="41"/>
      <c r="P3114" s="41"/>
      <c r="Q3114" s="41">
        <v>1973</v>
      </c>
      <c r="R3114" s="41">
        <v>35.316699999999997</v>
      </c>
      <c r="S3114" s="41"/>
      <c r="T3114" s="41"/>
      <c r="U3114" s="41">
        <v>5424</v>
      </c>
      <c r="V3114" s="41">
        <v>103.99160000000001</v>
      </c>
      <c r="W3114" s="41"/>
      <c r="X3114" s="41"/>
    </row>
    <row r="3115" spans="1:24" x14ac:dyDescent="0.35">
      <c r="A3115" s="41" t="s">
        <v>446</v>
      </c>
      <c r="B3115" s="41" t="s">
        <v>447</v>
      </c>
      <c r="C3115" s="41" t="s">
        <v>26</v>
      </c>
      <c r="D3115" s="41" t="s">
        <v>317</v>
      </c>
      <c r="E3115" s="41" t="s">
        <v>317</v>
      </c>
      <c r="F3115" s="41" t="s">
        <v>759</v>
      </c>
      <c r="G3115" s="41">
        <v>4</v>
      </c>
      <c r="H3115" s="41">
        <v>5568.8190933276601</v>
      </c>
      <c r="I3115" s="41">
        <v>762</v>
      </c>
      <c r="J3115" s="41">
        <v>0</v>
      </c>
      <c r="K3115" s="41">
        <v>14.097</v>
      </c>
      <c r="L3115" s="41">
        <v>0</v>
      </c>
      <c r="M3115" s="41">
        <v>11419</v>
      </c>
      <c r="N3115" s="41">
        <v>207</v>
      </c>
      <c r="O3115" s="41">
        <v>227.2381</v>
      </c>
      <c r="P3115" s="41">
        <v>4.1193</v>
      </c>
      <c r="Q3115" s="41">
        <v>504</v>
      </c>
      <c r="R3115" s="41">
        <v>9.0215999999999994</v>
      </c>
      <c r="S3115" s="41">
        <v>456</v>
      </c>
      <c r="T3115" s="41">
        <v>10.032</v>
      </c>
      <c r="U3115" s="41">
        <v>1266</v>
      </c>
      <c r="V3115" s="41">
        <v>23.118600000000001</v>
      </c>
      <c r="W3115" s="41">
        <v>12082</v>
      </c>
      <c r="X3115" s="41">
        <v>241.38940000000002</v>
      </c>
    </row>
    <row r="3116" spans="1:24" x14ac:dyDescent="0.35">
      <c r="A3116" s="41" t="s">
        <v>446</v>
      </c>
      <c r="B3116" s="41" t="s">
        <v>447</v>
      </c>
      <c r="C3116" s="41" t="s">
        <v>26</v>
      </c>
      <c r="D3116" s="41" t="s">
        <v>317</v>
      </c>
      <c r="E3116" s="41" t="s">
        <v>317</v>
      </c>
      <c r="F3116" s="41" t="s">
        <v>758</v>
      </c>
      <c r="G3116" s="41">
        <v>3</v>
      </c>
      <c r="H3116" s="41">
        <v>5568.8190933276601</v>
      </c>
      <c r="I3116" s="41">
        <v>1183</v>
      </c>
      <c r="J3116" s="41">
        <v>0</v>
      </c>
      <c r="K3116" s="41">
        <v>21.8855</v>
      </c>
      <c r="L3116" s="41">
        <v>0</v>
      </c>
      <c r="M3116" s="41">
        <v>1497</v>
      </c>
      <c r="N3116" s="41">
        <v>80</v>
      </c>
      <c r="O3116" s="41">
        <v>29.790300000000002</v>
      </c>
      <c r="P3116" s="41">
        <v>1.5920000000000001</v>
      </c>
      <c r="Q3116" s="41">
        <v>0</v>
      </c>
      <c r="R3116" s="41">
        <v>0</v>
      </c>
      <c r="S3116" s="41">
        <v>230</v>
      </c>
      <c r="T3116" s="41">
        <v>5.0599999999999996</v>
      </c>
      <c r="U3116" s="41">
        <v>1183</v>
      </c>
      <c r="V3116" s="41">
        <v>21.8855</v>
      </c>
      <c r="W3116" s="41">
        <v>1807</v>
      </c>
      <c r="X3116" s="41">
        <v>36.442300000000003</v>
      </c>
    </row>
    <row r="3117" spans="1:24" x14ac:dyDescent="0.35">
      <c r="A3117" s="41" t="s">
        <v>446</v>
      </c>
      <c r="B3117" s="41" t="s">
        <v>447</v>
      </c>
      <c r="C3117" s="41" t="s">
        <v>26</v>
      </c>
      <c r="D3117" s="41" t="s">
        <v>317</v>
      </c>
      <c r="E3117" s="41" t="s">
        <v>317</v>
      </c>
      <c r="F3117" s="41" t="s">
        <v>767</v>
      </c>
      <c r="G3117" s="41">
        <v>12</v>
      </c>
      <c r="H3117" s="41">
        <v>5568.8190933276601</v>
      </c>
      <c r="I3117" s="41">
        <v>1667</v>
      </c>
      <c r="J3117" s="41">
        <v>106</v>
      </c>
      <c r="K3117" s="41">
        <v>33.173300000000005</v>
      </c>
      <c r="L3117" s="41">
        <v>2.1093999999999999</v>
      </c>
      <c r="M3117" s="41"/>
      <c r="N3117" s="41"/>
      <c r="O3117" s="41"/>
      <c r="P3117" s="41"/>
      <c r="Q3117" s="41">
        <v>353</v>
      </c>
      <c r="R3117" s="41">
        <v>6.3186999999999998</v>
      </c>
      <c r="S3117" s="41"/>
      <c r="T3117" s="41"/>
      <c r="U3117" s="41">
        <v>2126</v>
      </c>
      <c r="V3117" s="41">
        <v>41.601400000000005</v>
      </c>
      <c r="W3117" s="41"/>
      <c r="X3117" s="41"/>
    </row>
    <row r="3118" spans="1:24" x14ac:dyDescent="0.35">
      <c r="A3118" s="41" t="s">
        <v>446</v>
      </c>
      <c r="B3118" s="41" t="s">
        <v>447</v>
      </c>
      <c r="C3118" s="41" t="s">
        <v>26</v>
      </c>
      <c r="D3118" s="41" t="s">
        <v>317</v>
      </c>
      <c r="E3118" s="41" t="s">
        <v>317</v>
      </c>
      <c r="F3118" s="41" t="s">
        <v>757</v>
      </c>
      <c r="G3118" s="41">
        <v>2</v>
      </c>
      <c r="H3118" s="41">
        <v>5568.8190933276601</v>
      </c>
      <c r="I3118" s="41">
        <v>7707</v>
      </c>
      <c r="J3118" s="41">
        <v>0</v>
      </c>
      <c r="K3118" s="41">
        <v>142.5795</v>
      </c>
      <c r="L3118" s="41">
        <v>0</v>
      </c>
      <c r="M3118" s="41">
        <v>1157</v>
      </c>
      <c r="N3118" s="41">
        <v>109</v>
      </c>
      <c r="O3118" s="41">
        <v>23.0243</v>
      </c>
      <c r="P3118" s="41">
        <v>2.1691000000000003</v>
      </c>
      <c r="Q3118" s="41">
        <v>0</v>
      </c>
      <c r="R3118" s="41">
        <v>0</v>
      </c>
      <c r="S3118" s="41">
        <v>152</v>
      </c>
      <c r="T3118" s="41">
        <v>3.3439999999999999</v>
      </c>
      <c r="U3118" s="41">
        <v>7707</v>
      </c>
      <c r="V3118" s="41">
        <v>142.5795</v>
      </c>
      <c r="W3118" s="41">
        <v>1418</v>
      </c>
      <c r="X3118" s="41">
        <v>28.537400000000002</v>
      </c>
    </row>
    <row r="3119" spans="1:24" x14ac:dyDescent="0.35">
      <c r="A3119" s="41" t="s">
        <v>446</v>
      </c>
      <c r="B3119" s="41" t="s">
        <v>447</v>
      </c>
      <c r="C3119" s="41" t="s">
        <v>26</v>
      </c>
      <c r="D3119" s="41" t="s">
        <v>317</v>
      </c>
      <c r="E3119" s="41" t="s">
        <v>317</v>
      </c>
      <c r="F3119" s="41" t="s">
        <v>763</v>
      </c>
      <c r="G3119" s="41">
        <v>8</v>
      </c>
      <c r="H3119" s="41">
        <v>5568.8190933276601</v>
      </c>
      <c r="I3119" s="41">
        <v>1504</v>
      </c>
      <c r="J3119" s="41">
        <v>4</v>
      </c>
      <c r="K3119" s="41">
        <v>29.929600000000001</v>
      </c>
      <c r="L3119" s="41">
        <v>7.9600000000000004E-2</v>
      </c>
      <c r="M3119" s="41"/>
      <c r="N3119" s="41"/>
      <c r="O3119" s="41"/>
      <c r="P3119" s="41"/>
      <c r="Q3119" s="41">
        <v>290</v>
      </c>
      <c r="R3119" s="41">
        <v>5.1909999999999998</v>
      </c>
      <c r="S3119" s="41"/>
      <c r="T3119" s="41"/>
      <c r="U3119" s="41">
        <v>1798</v>
      </c>
      <c r="V3119" s="41">
        <v>35.200200000000002</v>
      </c>
      <c r="W3119" s="41"/>
      <c r="X3119" s="41"/>
    </row>
    <row r="3120" spans="1:24" x14ac:dyDescent="0.35">
      <c r="A3120" s="41" t="s">
        <v>446</v>
      </c>
      <c r="B3120" s="41" t="s">
        <v>447</v>
      </c>
      <c r="C3120" s="41" t="s">
        <v>26</v>
      </c>
      <c r="D3120" s="41" t="s">
        <v>317</v>
      </c>
      <c r="E3120" s="41" t="s">
        <v>317</v>
      </c>
      <c r="F3120" s="41" t="s">
        <v>762</v>
      </c>
      <c r="G3120" s="41">
        <v>7</v>
      </c>
      <c r="H3120" s="41">
        <v>5568.8190933276601</v>
      </c>
      <c r="I3120" s="41">
        <v>1898</v>
      </c>
      <c r="J3120" s="41">
        <v>5</v>
      </c>
      <c r="K3120" s="41">
        <v>37.770200000000003</v>
      </c>
      <c r="L3120" s="41">
        <v>9.9500000000000005E-2</v>
      </c>
      <c r="M3120" s="41">
        <v>0</v>
      </c>
      <c r="N3120" s="41">
        <v>578</v>
      </c>
      <c r="O3120" s="41">
        <v>0</v>
      </c>
      <c r="P3120" s="41">
        <v>13.004999999999999</v>
      </c>
      <c r="Q3120" s="41">
        <v>6687</v>
      </c>
      <c r="R3120" s="41">
        <v>119.6973</v>
      </c>
      <c r="S3120" s="41">
        <v>9010</v>
      </c>
      <c r="T3120" s="41">
        <v>198.22</v>
      </c>
      <c r="U3120" s="41">
        <v>8590</v>
      </c>
      <c r="V3120" s="41">
        <v>157.56700000000001</v>
      </c>
      <c r="W3120" s="41">
        <v>9588</v>
      </c>
      <c r="X3120" s="41">
        <v>211.22499999999999</v>
      </c>
    </row>
    <row r="3121" spans="1:24" x14ac:dyDescent="0.35">
      <c r="A3121" s="41" t="s">
        <v>446</v>
      </c>
      <c r="B3121" s="41" t="s">
        <v>447</v>
      </c>
      <c r="C3121" s="41" t="s">
        <v>26</v>
      </c>
      <c r="D3121" s="41" t="s">
        <v>317</v>
      </c>
      <c r="E3121" s="41" t="s">
        <v>317</v>
      </c>
      <c r="F3121" s="41" t="s">
        <v>761</v>
      </c>
      <c r="G3121" s="41">
        <v>6</v>
      </c>
      <c r="H3121" s="41">
        <v>5568.8190933276601</v>
      </c>
      <c r="I3121" s="41">
        <v>3424</v>
      </c>
      <c r="J3121" s="41">
        <v>2450</v>
      </c>
      <c r="K3121" s="41">
        <v>68.137600000000006</v>
      </c>
      <c r="L3121" s="41">
        <v>48.755000000000003</v>
      </c>
      <c r="M3121" s="41">
        <v>5198</v>
      </c>
      <c r="N3121" s="41">
        <v>1986</v>
      </c>
      <c r="O3121" s="41">
        <v>116.955</v>
      </c>
      <c r="P3121" s="41">
        <v>44.684999999999995</v>
      </c>
      <c r="Q3121" s="41">
        <v>5760</v>
      </c>
      <c r="R3121" s="41">
        <v>103.104</v>
      </c>
      <c r="S3121" s="41">
        <v>15844</v>
      </c>
      <c r="T3121" s="41">
        <v>348.56799999999998</v>
      </c>
      <c r="U3121" s="41">
        <v>11634</v>
      </c>
      <c r="V3121" s="41">
        <v>219.9966</v>
      </c>
      <c r="W3121" s="41">
        <v>23028</v>
      </c>
      <c r="X3121" s="41">
        <v>510.20799999999997</v>
      </c>
    </row>
    <row r="3122" spans="1:24" x14ac:dyDescent="0.35">
      <c r="A3122" s="41" t="s">
        <v>507</v>
      </c>
      <c r="B3122" s="41" t="s">
        <v>493</v>
      </c>
      <c r="C3122" s="41" t="s">
        <v>12</v>
      </c>
      <c r="D3122" s="41" t="s">
        <v>318</v>
      </c>
      <c r="E3122" s="41" t="s">
        <v>318</v>
      </c>
      <c r="F3122" s="41" t="s">
        <v>756</v>
      </c>
      <c r="G3122" s="41">
        <v>1</v>
      </c>
      <c r="H3122" s="41">
        <v>7631.3243757137498</v>
      </c>
      <c r="I3122" s="41">
        <v>2706</v>
      </c>
      <c r="J3122" s="41">
        <v>0</v>
      </c>
      <c r="K3122" s="41">
        <v>50.061</v>
      </c>
      <c r="L3122" s="41">
        <v>0</v>
      </c>
      <c r="M3122" s="41">
        <v>4065</v>
      </c>
      <c r="N3122" s="41">
        <v>6</v>
      </c>
      <c r="O3122" s="41">
        <v>80.893500000000003</v>
      </c>
      <c r="P3122" s="41">
        <v>0.11940000000000001</v>
      </c>
      <c r="Q3122" s="41">
        <v>2097</v>
      </c>
      <c r="R3122" s="41">
        <v>37.536299999999997</v>
      </c>
      <c r="S3122" s="41">
        <v>3811</v>
      </c>
      <c r="T3122" s="41">
        <v>83.841999999999999</v>
      </c>
      <c r="U3122" s="41">
        <v>4803</v>
      </c>
      <c r="V3122" s="41">
        <v>87.59729999999999</v>
      </c>
      <c r="W3122" s="41">
        <v>7882</v>
      </c>
      <c r="X3122" s="41">
        <v>164.85489999999999</v>
      </c>
    </row>
    <row r="3123" spans="1:24" x14ac:dyDescent="0.35">
      <c r="A3123" s="41" t="s">
        <v>507</v>
      </c>
      <c r="B3123" s="41" t="s">
        <v>493</v>
      </c>
      <c r="C3123" s="41" t="s">
        <v>12</v>
      </c>
      <c r="D3123" s="41" t="s">
        <v>318</v>
      </c>
      <c r="E3123" s="41" t="s">
        <v>318</v>
      </c>
      <c r="F3123" s="41" t="s">
        <v>760</v>
      </c>
      <c r="G3123" s="41">
        <v>5</v>
      </c>
      <c r="H3123" s="41">
        <v>7631.3243757137498</v>
      </c>
      <c r="I3123" s="41">
        <v>1931</v>
      </c>
      <c r="J3123" s="41">
        <v>0</v>
      </c>
      <c r="K3123" s="41">
        <v>35.723500000000001</v>
      </c>
      <c r="L3123" s="41">
        <v>0</v>
      </c>
      <c r="M3123" s="41">
        <v>5942</v>
      </c>
      <c r="N3123" s="41">
        <v>7</v>
      </c>
      <c r="O3123" s="41">
        <v>118.2458</v>
      </c>
      <c r="P3123" s="41">
        <v>0.13930000000000001</v>
      </c>
      <c r="Q3123" s="41">
        <v>4739</v>
      </c>
      <c r="R3123" s="41">
        <v>84.828100000000006</v>
      </c>
      <c r="S3123" s="41">
        <v>3708</v>
      </c>
      <c r="T3123" s="41">
        <v>81.575999999999993</v>
      </c>
      <c r="U3123" s="41">
        <v>6670</v>
      </c>
      <c r="V3123" s="41">
        <v>120.55160000000001</v>
      </c>
      <c r="W3123" s="41">
        <v>9657</v>
      </c>
      <c r="X3123" s="41">
        <v>199.96109999999999</v>
      </c>
    </row>
    <row r="3124" spans="1:24" x14ac:dyDescent="0.35">
      <c r="A3124" s="41" t="s">
        <v>507</v>
      </c>
      <c r="B3124" s="41" t="s">
        <v>493</v>
      </c>
      <c r="C3124" s="41" t="s">
        <v>12</v>
      </c>
      <c r="D3124" s="41" t="s">
        <v>318</v>
      </c>
      <c r="E3124" s="41" t="s">
        <v>318</v>
      </c>
      <c r="F3124" s="41" t="s">
        <v>764</v>
      </c>
      <c r="G3124" s="41">
        <v>9</v>
      </c>
      <c r="H3124" s="41">
        <v>7631.3243757137498</v>
      </c>
      <c r="I3124" s="41">
        <v>3852</v>
      </c>
      <c r="J3124" s="41">
        <v>3</v>
      </c>
      <c r="K3124" s="41">
        <v>76.654800000000009</v>
      </c>
      <c r="L3124" s="41">
        <v>5.9700000000000003E-2</v>
      </c>
      <c r="M3124" s="41"/>
      <c r="N3124" s="41"/>
      <c r="O3124" s="41"/>
      <c r="P3124" s="41"/>
      <c r="Q3124" s="41">
        <v>4417</v>
      </c>
      <c r="R3124" s="41">
        <v>79.064300000000003</v>
      </c>
      <c r="S3124" s="41"/>
      <c r="T3124" s="41"/>
      <c r="U3124" s="41">
        <v>8272</v>
      </c>
      <c r="V3124" s="41">
        <v>155.77880000000002</v>
      </c>
      <c r="W3124" s="41"/>
      <c r="X3124" s="41"/>
    </row>
    <row r="3125" spans="1:24" x14ac:dyDescent="0.35">
      <c r="A3125" s="41" t="s">
        <v>507</v>
      </c>
      <c r="B3125" s="41" t="s">
        <v>493</v>
      </c>
      <c r="C3125" s="41" t="s">
        <v>12</v>
      </c>
      <c r="D3125" s="41" t="s">
        <v>318</v>
      </c>
      <c r="E3125" s="41" t="s">
        <v>318</v>
      </c>
      <c r="F3125" s="41" t="s">
        <v>766</v>
      </c>
      <c r="G3125" s="41">
        <v>11</v>
      </c>
      <c r="H3125" s="41">
        <v>7631.3243757137498</v>
      </c>
      <c r="I3125" s="41">
        <v>6051</v>
      </c>
      <c r="J3125" s="41">
        <v>0</v>
      </c>
      <c r="K3125" s="41">
        <v>120.4149</v>
      </c>
      <c r="L3125" s="41">
        <v>0</v>
      </c>
      <c r="M3125" s="41"/>
      <c r="N3125" s="41"/>
      <c r="O3125" s="41"/>
      <c r="P3125" s="41"/>
      <c r="Q3125" s="41">
        <v>4138</v>
      </c>
      <c r="R3125" s="41">
        <v>74.0702</v>
      </c>
      <c r="S3125" s="41"/>
      <c r="T3125" s="41"/>
      <c r="U3125" s="41">
        <v>10189</v>
      </c>
      <c r="V3125" s="41">
        <v>194.48509999999999</v>
      </c>
      <c r="W3125" s="41"/>
      <c r="X3125" s="41"/>
    </row>
    <row r="3126" spans="1:24" x14ac:dyDescent="0.35">
      <c r="A3126" s="41" t="s">
        <v>507</v>
      </c>
      <c r="B3126" s="41" t="s">
        <v>493</v>
      </c>
      <c r="C3126" s="41" t="s">
        <v>12</v>
      </c>
      <c r="D3126" s="41" t="s">
        <v>318</v>
      </c>
      <c r="E3126" s="41" t="s">
        <v>318</v>
      </c>
      <c r="F3126" s="41" t="s">
        <v>765</v>
      </c>
      <c r="G3126" s="41">
        <v>10</v>
      </c>
      <c r="H3126" s="41">
        <v>7631.3243757137498</v>
      </c>
      <c r="I3126" s="41">
        <v>4957</v>
      </c>
      <c r="J3126" s="41">
        <v>0</v>
      </c>
      <c r="K3126" s="41">
        <v>98.644300000000001</v>
      </c>
      <c r="L3126" s="41">
        <v>0</v>
      </c>
      <c r="M3126" s="41"/>
      <c r="N3126" s="41"/>
      <c r="O3126" s="41"/>
      <c r="P3126" s="41"/>
      <c r="Q3126" s="41">
        <v>5502</v>
      </c>
      <c r="R3126" s="41">
        <v>98.485799999999998</v>
      </c>
      <c r="S3126" s="41"/>
      <c r="T3126" s="41"/>
      <c r="U3126" s="41">
        <v>10459</v>
      </c>
      <c r="V3126" s="41">
        <v>197.1301</v>
      </c>
      <c r="W3126" s="41"/>
      <c r="X3126" s="41"/>
    </row>
    <row r="3127" spans="1:24" x14ac:dyDescent="0.35">
      <c r="A3127" s="41" t="s">
        <v>507</v>
      </c>
      <c r="B3127" s="41" t="s">
        <v>493</v>
      </c>
      <c r="C3127" s="41" t="s">
        <v>12</v>
      </c>
      <c r="D3127" s="41" t="s">
        <v>318</v>
      </c>
      <c r="E3127" s="41" t="s">
        <v>318</v>
      </c>
      <c r="F3127" s="41" t="s">
        <v>759</v>
      </c>
      <c r="G3127" s="41">
        <v>4</v>
      </c>
      <c r="H3127" s="41">
        <v>7631.3243757137498</v>
      </c>
      <c r="I3127" s="41">
        <v>5198</v>
      </c>
      <c r="J3127" s="41">
        <v>5</v>
      </c>
      <c r="K3127" s="41">
        <v>96.162999999999997</v>
      </c>
      <c r="L3127" s="41">
        <v>9.2499999999999999E-2</v>
      </c>
      <c r="M3127" s="41">
        <v>3837</v>
      </c>
      <c r="N3127" s="41">
        <v>21</v>
      </c>
      <c r="O3127" s="41">
        <v>76.356300000000005</v>
      </c>
      <c r="P3127" s="41">
        <v>0.41790000000000005</v>
      </c>
      <c r="Q3127" s="41">
        <v>6218</v>
      </c>
      <c r="R3127" s="41">
        <v>111.3022</v>
      </c>
      <c r="S3127" s="41">
        <v>4219</v>
      </c>
      <c r="T3127" s="41">
        <v>92.817999999999998</v>
      </c>
      <c r="U3127" s="41">
        <v>11421</v>
      </c>
      <c r="V3127" s="41">
        <v>207.55770000000001</v>
      </c>
      <c r="W3127" s="41">
        <v>8077</v>
      </c>
      <c r="X3127" s="41">
        <v>169.59219999999999</v>
      </c>
    </row>
    <row r="3128" spans="1:24" x14ac:dyDescent="0.35">
      <c r="A3128" s="41" t="s">
        <v>507</v>
      </c>
      <c r="B3128" s="41" t="s">
        <v>493</v>
      </c>
      <c r="C3128" s="41" t="s">
        <v>12</v>
      </c>
      <c r="D3128" s="41" t="s">
        <v>318</v>
      </c>
      <c r="E3128" s="41" t="s">
        <v>318</v>
      </c>
      <c r="F3128" s="41" t="s">
        <v>758</v>
      </c>
      <c r="G3128" s="41">
        <v>3</v>
      </c>
      <c r="H3128" s="41">
        <v>7631.3243757137498</v>
      </c>
      <c r="I3128" s="41">
        <v>12918</v>
      </c>
      <c r="J3128" s="41">
        <v>2</v>
      </c>
      <c r="K3128" s="41">
        <v>238.98299999999998</v>
      </c>
      <c r="L3128" s="41">
        <v>3.6999999999999998E-2</v>
      </c>
      <c r="M3128" s="41">
        <v>3732</v>
      </c>
      <c r="N3128" s="41">
        <v>6</v>
      </c>
      <c r="O3128" s="41">
        <v>74.266800000000003</v>
      </c>
      <c r="P3128" s="41">
        <v>0.11940000000000001</v>
      </c>
      <c r="Q3128" s="41">
        <v>6473</v>
      </c>
      <c r="R3128" s="41">
        <v>115.86669999999999</v>
      </c>
      <c r="S3128" s="41">
        <v>3741</v>
      </c>
      <c r="T3128" s="41">
        <v>82.302000000000007</v>
      </c>
      <c r="U3128" s="41">
        <v>19393</v>
      </c>
      <c r="V3128" s="41">
        <v>354.88669999999996</v>
      </c>
      <c r="W3128" s="41">
        <v>7479</v>
      </c>
      <c r="X3128" s="41">
        <v>156.68819999999999</v>
      </c>
    </row>
    <row r="3129" spans="1:24" x14ac:dyDescent="0.35">
      <c r="A3129" s="41" t="s">
        <v>507</v>
      </c>
      <c r="B3129" s="41" t="s">
        <v>493</v>
      </c>
      <c r="C3129" s="41" t="s">
        <v>12</v>
      </c>
      <c r="D3129" s="41" t="s">
        <v>318</v>
      </c>
      <c r="E3129" s="41" t="s">
        <v>318</v>
      </c>
      <c r="F3129" s="41" t="s">
        <v>767</v>
      </c>
      <c r="G3129" s="41">
        <v>12</v>
      </c>
      <c r="H3129" s="41">
        <v>7631.3243757137498</v>
      </c>
      <c r="I3129" s="41">
        <v>6311</v>
      </c>
      <c r="J3129" s="41">
        <v>6</v>
      </c>
      <c r="K3129" s="41">
        <v>125.58890000000001</v>
      </c>
      <c r="L3129" s="41">
        <v>0.11940000000000001</v>
      </c>
      <c r="M3129" s="41"/>
      <c r="N3129" s="41"/>
      <c r="O3129" s="41"/>
      <c r="P3129" s="41"/>
      <c r="Q3129" s="41">
        <v>3402</v>
      </c>
      <c r="R3129" s="41">
        <v>60.895800000000001</v>
      </c>
      <c r="S3129" s="41"/>
      <c r="T3129" s="41"/>
      <c r="U3129" s="41">
        <v>9719</v>
      </c>
      <c r="V3129" s="41">
        <v>186.60410000000002</v>
      </c>
      <c r="W3129" s="41"/>
      <c r="X3129" s="41"/>
    </row>
    <row r="3130" spans="1:24" x14ac:dyDescent="0.35">
      <c r="A3130" s="41" t="s">
        <v>507</v>
      </c>
      <c r="B3130" s="41" t="s">
        <v>493</v>
      </c>
      <c r="C3130" s="41" t="s">
        <v>12</v>
      </c>
      <c r="D3130" s="41" t="s">
        <v>318</v>
      </c>
      <c r="E3130" s="41" t="s">
        <v>318</v>
      </c>
      <c r="F3130" s="41" t="s">
        <v>757</v>
      </c>
      <c r="G3130" s="41">
        <v>2</v>
      </c>
      <c r="H3130" s="41">
        <v>7631.3243757137498</v>
      </c>
      <c r="I3130" s="41">
        <v>3693</v>
      </c>
      <c r="J3130" s="41">
        <v>0</v>
      </c>
      <c r="K3130" s="41">
        <v>68.320499999999996</v>
      </c>
      <c r="L3130" s="41">
        <v>0</v>
      </c>
      <c r="M3130" s="41">
        <v>3369</v>
      </c>
      <c r="N3130" s="41">
        <v>18</v>
      </c>
      <c r="O3130" s="41">
        <v>67.04310000000001</v>
      </c>
      <c r="P3130" s="41">
        <v>0.35820000000000002</v>
      </c>
      <c r="Q3130" s="41">
        <v>4142</v>
      </c>
      <c r="R3130" s="41">
        <v>74.141800000000003</v>
      </c>
      <c r="S3130" s="41">
        <v>4071</v>
      </c>
      <c r="T3130" s="41">
        <v>89.561999999999998</v>
      </c>
      <c r="U3130" s="41">
        <v>7835</v>
      </c>
      <c r="V3130" s="41">
        <v>142.4623</v>
      </c>
      <c r="W3130" s="41">
        <v>7458</v>
      </c>
      <c r="X3130" s="41">
        <v>156.9633</v>
      </c>
    </row>
    <row r="3131" spans="1:24" x14ac:dyDescent="0.35">
      <c r="A3131" s="41" t="s">
        <v>507</v>
      </c>
      <c r="B3131" s="41" t="s">
        <v>493</v>
      </c>
      <c r="C3131" s="41" t="s">
        <v>12</v>
      </c>
      <c r="D3131" s="41" t="s">
        <v>318</v>
      </c>
      <c r="E3131" s="41" t="s">
        <v>318</v>
      </c>
      <c r="F3131" s="41" t="s">
        <v>763</v>
      </c>
      <c r="G3131" s="41">
        <v>8</v>
      </c>
      <c r="H3131" s="41">
        <v>7631.3243757137498</v>
      </c>
      <c r="I3131" s="41">
        <v>8795</v>
      </c>
      <c r="J3131" s="41">
        <v>4</v>
      </c>
      <c r="K3131" s="41">
        <v>175.0205</v>
      </c>
      <c r="L3131" s="41">
        <v>7.9600000000000004E-2</v>
      </c>
      <c r="M3131" s="41"/>
      <c r="N3131" s="41"/>
      <c r="O3131" s="41"/>
      <c r="P3131" s="41"/>
      <c r="Q3131" s="41">
        <v>5537</v>
      </c>
      <c r="R3131" s="41">
        <v>99.112300000000005</v>
      </c>
      <c r="S3131" s="41"/>
      <c r="T3131" s="41"/>
      <c r="U3131" s="41">
        <v>14336</v>
      </c>
      <c r="V3131" s="41">
        <v>274.2124</v>
      </c>
      <c r="W3131" s="41"/>
      <c r="X3131" s="41"/>
    </row>
    <row r="3132" spans="1:24" x14ac:dyDescent="0.35">
      <c r="A3132" s="41" t="s">
        <v>507</v>
      </c>
      <c r="B3132" s="41" t="s">
        <v>493</v>
      </c>
      <c r="C3132" s="41" t="s">
        <v>12</v>
      </c>
      <c r="D3132" s="41" t="s">
        <v>318</v>
      </c>
      <c r="E3132" s="41" t="s">
        <v>318</v>
      </c>
      <c r="F3132" s="41" t="s">
        <v>762</v>
      </c>
      <c r="G3132" s="41">
        <v>7</v>
      </c>
      <c r="H3132" s="41">
        <v>7631.3243757137498</v>
      </c>
      <c r="I3132" s="41">
        <v>4697</v>
      </c>
      <c r="J3132" s="41">
        <v>9</v>
      </c>
      <c r="K3132" s="41">
        <v>93.470300000000009</v>
      </c>
      <c r="L3132" s="41">
        <v>0.17910000000000001</v>
      </c>
      <c r="M3132" s="41">
        <v>0</v>
      </c>
      <c r="N3132" s="41">
        <v>15</v>
      </c>
      <c r="O3132" s="41">
        <v>0</v>
      </c>
      <c r="P3132" s="41">
        <v>0.33749999999999997</v>
      </c>
      <c r="Q3132" s="41">
        <v>7522</v>
      </c>
      <c r="R3132" s="41">
        <v>134.6438</v>
      </c>
      <c r="S3132" s="41">
        <v>14946</v>
      </c>
      <c r="T3132" s="41">
        <v>328.81200000000001</v>
      </c>
      <c r="U3132" s="41">
        <v>12228</v>
      </c>
      <c r="V3132" s="41">
        <v>228.29320000000001</v>
      </c>
      <c r="W3132" s="41">
        <v>14961</v>
      </c>
      <c r="X3132" s="41">
        <v>329.14949999999999</v>
      </c>
    </row>
    <row r="3133" spans="1:24" x14ac:dyDescent="0.35">
      <c r="A3133" s="41" t="s">
        <v>507</v>
      </c>
      <c r="B3133" s="41" t="s">
        <v>493</v>
      </c>
      <c r="C3133" s="41" t="s">
        <v>12</v>
      </c>
      <c r="D3133" s="41" t="s">
        <v>318</v>
      </c>
      <c r="E3133" s="41" t="s">
        <v>318</v>
      </c>
      <c r="F3133" s="41" t="s">
        <v>761</v>
      </c>
      <c r="G3133" s="41">
        <v>6</v>
      </c>
      <c r="H3133" s="41">
        <v>7631.3243757137498</v>
      </c>
      <c r="I3133" s="41">
        <v>3112</v>
      </c>
      <c r="J3133" s="41">
        <v>0</v>
      </c>
      <c r="K3133" s="41">
        <v>61.928800000000003</v>
      </c>
      <c r="L3133" s="41">
        <v>0</v>
      </c>
      <c r="M3133" s="41">
        <v>5028</v>
      </c>
      <c r="N3133" s="41">
        <v>13</v>
      </c>
      <c r="O3133" s="41">
        <v>113.13</v>
      </c>
      <c r="P3133" s="41">
        <v>0.29249999999999998</v>
      </c>
      <c r="Q3133" s="41">
        <v>6372</v>
      </c>
      <c r="R3133" s="41">
        <v>114.05880000000001</v>
      </c>
      <c r="S3133" s="41">
        <v>6787</v>
      </c>
      <c r="T3133" s="41">
        <v>149.31399999999999</v>
      </c>
      <c r="U3133" s="41">
        <v>9484</v>
      </c>
      <c r="V3133" s="41">
        <v>175.98760000000001</v>
      </c>
      <c r="W3133" s="41">
        <v>11828</v>
      </c>
      <c r="X3133" s="41">
        <v>262.73649999999998</v>
      </c>
    </row>
    <row r="3134" spans="1:24" x14ac:dyDescent="0.35">
      <c r="A3134" s="41" t="s">
        <v>688</v>
      </c>
      <c r="B3134" s="41" t="s">
        <v>550</v>
      </c>
      <c r="C3134" s="41" t="s">
        <v>8</v>
      </c>
      <c r="D3134" s="41" t="s">
        <v>320</v>
      </c>
      <c r="E3134" s="41" t="s">
        <v>320</v>
      </c>
      <c r="F3134" s="41" t="s">
        <v>756</v>
      </c>
      <c r="G3134" s="41">
        <v>1</v>
      </c>
      <c r="H3134" s="41">
        <v>7626.5872004367802</v>
      </c>
      <c r="I3134" s="41">
        <v>6005</v>
      </c>
      <c r="J3134" s="41">
        <v>473</v>
      </c>
      <c r="K3134" s="41">
        <v>111.0925</v>
      </c>
      <c r="L3134" s="41">
        <v>8.7504999999999988</v>
      </c>
      <c r="M3134" s="41">
        <v>28268</v>
      </c>
      <c r="N3134" s="41">
        <v>1002</v>
      </c>
      <c r="O3134" s="41">
        <v>562.53320000000008</v>
      </c>
      <c r="P3134" s="41">
        <v>19.939800000000002</v>
      </c>
      <c r="Q3134" s="41">
        <v>0</v>
      </c>
      <c r="R3134" s="41">
        <v>0</v>
      </c>
      <c r="S3134" s="41">
        <v>154</v>
      </c>
      <c r="T3134" s="41">
        <v>3.3879999999999999</v>
      </c>
      <c r="U3134" s="41">
        <v>6478</v>
      </c>
      <c r="V3134" s="41">
        <v>119.843</v>
      </c>
      <c r="W3134" s="41">
        <v>29424</v>
      </c>
      <c r="X3134" s="41">
        <v>585.8610000000001</v>
      </c>
    </row>
    <row r="3135" spans="1:24" x14ac:dyDescent="0.35">
      <c r="A3135" s="41" t="s">
        <v>688</v>
      </c>
      <c r="B3135" s="41" t="s">
        <v>550</v>
      </c>
      <c r="C3135" s="41" t="s">
        <v>8</v>
      </c>
      <c r="D3135" s="41" t="s">
        <v>320</v>
      </c>
      <c r="E3135" s="41" t="s">
        <v>320</v>
      </c>
      <c r="F3135" s="41" t="s">
        <v>760</v>
      </c>
      <c r="G3135" s="41">
        <v>5</v>
      </c>
      <c r="H3135" s="41">
        <v>7626.5872004367802</v>
      </c>
      <c r="I3135" s="41">
        <v>17530</v>
      </c>
      <c r="J3135" s="41">
        <v>412</v>
      </c>
      <c r="K3135" s="41">
        <v>324.30500000000001</v>
      </c>
      <c r="L3135" s="41">
        <v>7.6219999999999999</v>
      </c>
      <c r="M3135" s="41">
        <v>21164</v>
      </c>
      <c r="N3135" s="41">
        <v>1305</v>
      </c>
      <c r="O3135" s="41">
        <v>421.16360000000003</v>
      </c>
      <c r="P3135" s="41">
        <v>25.9695</v>
      </c>
      <c r="Q3135" s="41">
        <v>104</v>
      </c>
      <c r="R3135" s="41">
        <v>1.8615999999999999</v>
      </c>
      <c r="S3135" s="41">
        <v>18</v>
      </c>
      <c r="T3135" s="41">
        <v>0.39600000000000002</v>
      </c>
      <c r="U3135" s="41">
        <v>18046</v>
      </c>
      <c r="V3135" s="41">
        <v>333.78860000000003</v>
      </c>
      <c r="W3135" s="41">
        <v>22487</v>
      </c>
      <c r="X3135" s="41">
        <v>447.52910000000003</v>
      </c>
    </row>
    <row r="3136" spans="1:24" x14ac:dyDescent="0.35">
      <c r="A3136" s="41" t="s">
        <v>688</v>
      </c>
      <c r="B3136" s="41" t="s">
        <v>550</v>
      </c>
      <c r="C3136" s="41" t="s">
        <v>8</v>
      </c>
      <c r="D3136" s="41" t="s">
        <v>320</v>
      </c>
      <c r="E3136" s="41" t="s">
        <v>320</v>
      </c>
      <c r="F3136" s="41" t="s">
        <v>764</v>
      </c>
      <c r="G3136" s="41">
        <v>9</v>
      </c>
      <c r="H3136" s="41">
        <v>7626.5872004367802</v>
      </c>
      <c r="I3136" s="41">
        <v>10565</v>
      </c>
      <c r="J3136" s="41">
        <v>467</v>
      </c>
      <c r="K3136" s="41">
        <v>210.24350000000001</v>
      </c>
      <c r="L3136" s="41">
        <v>9.2933000000000003</v>
      </c>
      <c r="M3136" s="41"/>
      <c r="N3136" s="41"/>
      <c r="O3136" s="41"/>
      <c r="P3136" s="41"/>
      <c r="Q3136" s="41">
        <v>82</v>
      </c>
      <c r="R3136" s="41">
        <v>1.4678</v>
      </c>
      <c r="S3136" s="41"/>
      <c r="T3136" s="41"/>
      <c r="U3136" s="41">
        <v>11114</v>
      </c>
      <c r="V3136" s="41">
        <v>221.00460000000001</v>
      </c>
      <c r="W3136" s="41"/>
      <c r="X3136" s="41"/>
    </row>
    <row r="3137" spans="1:24" x14ac:dyDescent="0.35">
      <c r="A3137" s="41" t="s">
        <v>688</v>
      </c>
      <c r="B3137" s="41" t="s">
        <v>550</v>
      </c>
      <c r="C3137" s="41" t="s">
        <v>8</v>
      </c>
      <c r="D3137" s="41" t="s">
        <v>320</v>
      </c>
      <c r="E3137" s="41" t="s">
        <v>320</v>
      </c>
      <c r="F3137" s="41" t="s">
        <v>766</v>
      </c>
      <c r="G3137" s="41">
        <v>11</v>
      </c>
      <c r="H3137" s="41">
        <v>7626.5872004367802</v>
      </c>
      <c r="I3137" s="41">
        <v>19460</v>
      </c>
      <c r="J3137" s="41">
        <v>2621</v>
      </c>
      <c r="K3137" s="41">
        <v>387.25400000000002</v>
      </c>
      <c r="L3137" s="41">
        <v>52.157900000000005</v>
      </c>
      <c r="M3137" s="41"/>
      <c r="N3137" s="41"/>
      <c r="O3137" s="41"/>
      <c r="P3137" s="41"/>
      <c r="Q3137" s="41">
        <v>96</v>
      </c>
      <c r="R3137" s="41">
        <v>1.7183999999999999</v>
      </c>
      <c r="S3137" s="41"/>
      <c r="T3137" s="41"/>
      <c r="U3137" s="41">
        <v>22177</v>
      </c>
      <c r="V3137" s="41">
        <v>441.13029999999998</v>
      </c>
      <c r="W3137" s="41"/>
      <c r="X3137" s="41"/>
    </row>
    <row r="3138" spans="1:24" x14ac:dyDescent="0.35">
      <c r="A3138" s="41" t="s">
        <v>688</v>
      </c>
      <c r="B3138" s="41" t="s">
        <v>550</v>
      </c>
      <c r="C3138" s="41" t="s">
        <v>8</v>
      </c>
      <c r="D3138" s="41" t="s">
        <v>320</v>
      </c>
      <c r="E3138" s="41" t="s">
        <v>320</v>
      </c>
      <c r="F3138" s="41" t="s">
        <v>765</v>
      </c>
      <c r="G3138" s="41">
        <v>10</v>
      </c>
      <c r="H3138" s="41">
        <v>7626.5872004367802</v>
      </c>
      <c r="I3138" s="41">
        <v>19762</v>
      </c>
      <c r="J3138" s="41">
        <v>3428</v>
      </c>
      <c r="K3138" s="41">
        <v>393.2638</v>
      </c>
      <c r="L3138" s="41">
        <v>68.217200000000005</v>
      </c>
      <c r="M3138" s="41"/>
      <c r="N3138" s="41"/>
      <c r="O3138" s="41"/>
      <c r="P3138" s="41"/>
      <c r="Q3138" s="41">
        <v>124</v>
      </c>
      <c r="R3138" s="41">
        <v>2.2195999999999998</v>
      </c>
      <c r="S3138" s="41"/>
      <c r="T3138" s="41"/>
      <c r="U3138" s="41">
        <v>23314</v>
      </c>
      <c r="V3138" s="41">
        <v>463.70060000000001</v>
      </c>
      <c r="W3138" s="41"/>
      <c r="X3138" s="41"/>
    </row>
    <row r="3139" spans="1:24" x14ac:dyDescent="0.35">
      <c r="A3139" s="41" t="s">
        <v>688</v>
      </c>
      <c r="B3139" s="41" t="s">
        <v>550</v>
      </c>
      <c r="C3139" s="41" t="s">
        <v>8</v>
      </c>
      <c r="D3139" s="41" t="s">
        <v>320</v>
      </c>
      <c r="E3139" s="41" t="s">
        <v>320</v>
      </c>
      <c r="F3139" s="41" t="s">
        <v>759</v>
      </c>
      <c r="G3139" s="41">
        <v>4</v>
      </c>
      <c r="H3139" s="41">
        <v>7626.5872004367802</v>
      </c>
      <c r="I3139" s="41">
        <v>9111</v>
      </c>
      <c r="J3139" s="41">
        <v>462</v>
      </c>
      <c r="K3139" s="41">
        <v>168.55349999999999</v>
      </c>
      <c r="L3139" s="41">
        <v>8.5469999999999988</v>
      </c>
      <c r="M3139" s="41">
        <v>13111</v>
      </c>
      <c r="N3139" s="41">
        <v>1287</v>
      </c>
      <c r="O3139" s="41">
        <v>260.90890000000002</v>
      </c>
      <c r="P3139" s="41">
        <v>25.6113</v>
      </c>
      <c r="Q3139" s="41">
        <v>44</v>
      </c>
      <c r="R3139" s="41">
        <v>0.78759999999999997</v>
      </c>
      <c r="S3139" s="41">
        <v>54</v>
      </c>
      <c r="T3139" s="41">
        <v>1.1879999999999999</v>
      </c>
      <c r="U3139" s="41">
        <v>9617</v>
      </c>
      <c r="V3139" s="41">
        <v>177.88809999999998</v>
      </c>
      <c r="W3139" s="41">
        <v>14452</v>
      </c>
      <c r="X3139" s="41">
        <v>287.70820000000003</v>
      </c>
    </row>
    <row r="3140" spans="1:24" x14ac:dyDescent="0.35">
      <c r="A3140" s="41" t="s">
        <v>688</v>
      </c>
      <c r="B3140" s="41" t="s">
        <v>550</v>
      </c>
      <c r="C3140" s="41" t="s">
        <v>8</v>
      </c>
      <c r="D3140" s="41" t="s">
        <v>320</v>
      </c>
      <c r="E3140" s="41" t="s">
        <v>320</v>
      </c>
      <c r="F3140" s="41" t="s">
        <v>758</v>
      </c>
      <c r="G3140" s="41">
        <v>3</v>
      </c>
      <c r="H3140" s="41">
        <v>7626.5872004367802</v>
      </c>
      <c r="I3140" s="41">
        <v>4770</v>
      </c>
      <c r="J3140" s="41">
        <v>208</v>
      </c>
      <c r="K3140" s="41">
        <v>88.24499999999999</v>
      </c>
      <c r="L3140" s="41">
        <v>3.8479999999999999</v>
      </c>
      <c r="M3140" s="41">
        <v>14820</v>
      </c>
      <c r="N3140" s="41">
        <v>888</v>
      </c>
      <c r="O3140" s="41">
        <v>294.91800000000001</v>
      </c>
      <c r="P3140" s="41">
        <v>17.671200000000002</v>
      </c>
      <c r="Q3140" s="41">
        <v>0</v>
      </c>
      <c r="R3140" s="41">
        <v>0</v>
      </c>
      <c r="S3140" s="41">
        <v>74</v>
      </c>
      <c r="T3140" s="41">
        <v>1.6279999999999999</v>
      </c>
      <c r="U3140" s="41">
        <v>4978</v>
      </c>
      <c r="V3140" s="41">
        <v>92.092999999999989</v>
      </c>
      <c r="W3140" s="41">
        <v>15782</v>
      </c>
      <c r="X3140" s="41">
        <v>314.21719999999999</v>
      </c>
    </row>
    <row r="3141" spans="1:24" x14ac:dyDescent="0.35">
      <c r="A3141" s="41" t="s">
        <v>688</v>
      </c>
      <c r="B3141" s="41" t="s">
        <v>550</v>
      </c>
      <c r="C3141" s="41" t="s">
        <v>8</v>
      </c>
      <c r="D3141" s="41" t="s">
        <v>320</v>
      </c>
      <c r="E3141" s="41" t="s">
        <v>320</v>
      </c>
      <c r="F3141" s="41" t="s">
        <v>767</v>
      </c>
      <c r="G3141" s="41">
        <v>12</v>
      </c>
      <c r="H3141" s="41">
        <v>7626.5872004367802</v>
      </c>
      <c r="I3141" s="41">
        <v>32991</v>
      </c>
      <c r="J3141" s="41">
        <v>2020</v>
      </c>
      <c r="K3141" s="41">
        <v>656.52089999999998</v>
      </c>
      <c r="L3141" s="41">
        <v>40.198</v>
      </c>
      <c r="M3141" s="41"/>
      <c r="N3141" s="41"/>
      <c r="O3141" s="41"/>
      <c r="P3141" s="41"/>
      <c r="Q3141" s="41">
        <v>38</v>
      </c>
      <c r="R3141" s="41">
        <v>0.68020000000000003</v>
      </c>
      <c r="S3141" s="41"/>
      <c r="T3141" s="41"/>
      <c r="U3141" s="41">
        <v>35049</v>
      </c>
      <c r="V3141" s="41">
        <v>697.39909999999998</v>
      </c>
      <c r="W3141" s="41"/>
      <c r="X3141" s="41"/>
    </row>
    <row r="3142" spans="1:24" x14ac:dyDescent="0.35">
      <c r="A3142" s="41" t="s">
        <v>688</v>
      </c>
      <c r="B3142" s="41" t="s">
        <v>550</v>
      </c>
      <c r="C3142" s="41" t="s">
        <v>8</v>
      </c>
      <c r="D3142" s="41" t="s">
        <v>320</v>
      </c>
      <c r="E3142" s="41" t="s">
        <v>320</v>
      </c>
      <c r="F3142" s="41" t="s">
        <v>757</v>
      </c>
      <c r="G3142" s="41">
        <v>2</v>
      </c>
      <c r="H3142" s="41">
        <v>7626.5872004367802</v>
      </c>
      <c r="I3142" s="41">
        <v>4614</v>
      </c>
      <c r="J3142" s="41">
        <v>1741</v>
      </c>
      <c r="K3142" s="41">
        <v>85.358999999999995</v>
      </c>
      <c r="L3142" s="41">
        <v>32.208500000000001</v>
      </c>
      <c r="M3142" s="41">
        <v>10391</v>
      </c>
      <c r="N3142" s="41">
        <v>734</v>
      </c>
      <c r="O3142" s="41">
        <v>206.7809</v>
      </c>
      <c r="P3142" s="41">
        <v>14.6066</v>
      </c>
      <c r="Q3142" s="41">
        <v>0</v>
      </c>
      <c r="R3142" s="41">
        <v>0</v>
      </c>
      <c r="S3142" s="41">
        <v>98</v>
      </c>
      <c r="T3142" s="41">
        <v>2.1560000000000001</v>
      </c>
      <c r="U3142" s="41">
        <v>6355</v>
      </c>
      <c r="V3142" s="41">
        <v>117.5675</v>
      </c>
      <c r="W3142" s="41">
        <v>11223</v>
      </c>
      <c r="X3142" s="41">
        <v>223.54349999999999</v>
      </c>
    </row>
    <row r="3143" spans="1:24" x14ac:dyDescent="0.35">
      <c r="A3143" s="41" t="s">
        <v>688</v>
      </c>
      <c r="B3143" s="41" t="s">
        <v>550</v>
      </c>
      <c r="C3143" s="41" t="s">
        <v>8</v>
      </c>
      <c r="D3143" s="41" t="s">
        <v>320</v>
      </c>
      <c r="E3143" s="41" t="s">
        <v>320</v>
      </c>
      <c r="F3143" s="41" t="s">
        <v>763</v>
      </c>
      <c r="G3143" s="41">
        <v>8</v>
      </c>
      <c r="H3143" s="41">
        <v>7626.5872004367802</v>
      </c>
      <c r="I3143" s="41">
        <v>13926</v>
      </c>
      <c r="J3143" s="41">
        <v>319</v>
      </c>
      <c r="K3143" s="41">
        <v>277.12740000000002</v>
      </c>
      <c r="L3143" s="41">
        <v>6.3481000000000005</v>
      </c>
      <c r="M3143" s="41"/>
      <c r="N3143" s="41"/>
      <c r="O3143" s="41"/>
      <c r="P3143" s="41"/>
      <c r="Q3143" s="41">
        <v>26</v>
      </c>
      <c r="R3143" s="41">
        <v>0.46539999999999998</v>
      </c>
      <c r="S3143" s="41"/>
      <c r="T3143" s="41"/>
      <c r="U3143" s="41">
        <v>14271</v>
      </c>
      <c r="V3143" s="41">
        <v>283.9409</v>
      </c>
      <c r="W3143" s="41"/>
      <c r="X3143" s="41"/>
    </row>
    <row r="3144" spans="1:24" x14ac:dyDescent="0.35">
      <c r="A3144" s="41" t="s">
        <v>688</v>
      </c>
      <c r="B3144" s="41" t="s">
        <v>550</v>
      </c>
      <c r="C3144" s="41" t="s">
        <v>8</v>
      </c>
      <c r="D3144" s="41" t="s">
        <v>320</v>
      </c>
      <c r="E3144" s="41" t="s">
        <v>320</v>
      </c>
      <c r="F3144" s="41" t="s">
        <v>762</v>
      </c>
      <c r="G3144" s="41">
        <v>7</v>
      </c>
      <c r="H3144" s="41">
        <v>7626.5872004367802</v>
      </c>
      <c r="I3144" s="41">
        <v>11950</v>
      </c>
      <c r="J3144" s="41">
        <v>3084</v>
      </c>
      <c r="K3144" s="41">
        <v>237.80500000000001</v>
      </c>
      <c r="L3144" s="41">
        <v>61.371600000000001</v>
      </c>
      <c r="M3144" s="41">
        <v>0</v>
      </c>
      <c r="N3144" s="41">
        <v>5987</v>
      </c>
      <c r="O3144" s="41">
        <v>0</v>
      </c>
      <c r="P3144" s="41">
        <v>134.70749999999998</v>
      </c>
      <c r="Q3144" s="41">
        <v>104</v>
      </c>
      <c r="R3144" s="41">
        <v>1.8615999999999999</v>
      </c>
      <c r="S3144" s="41">
        <v>48</v>
      </c>
      <c r="T3144" s="41">
        <v>1.056</v>
      </c>
      <c r="U3144" s="41">
        <v>15138</v>
      </c>
      <c r="V3144" s="41">
        <v>301.03820000000002</v>
      </c>
      <c r="W3144" s="41">
        <v>6035</v>
      </c>
      <c r="X3144" s="41">
        <v>135.76349999999999</v>
      </c>
    </row>
    <row r="3145" spans="1:24" x14ac:dyDescent="0.35">
      <c r="A3145" s="41" t="s">
        <v>688</v>
      </c>
      <c r="B3145" s="41" t="s">
        <v>550</v>
      </c>
      <c r="C3145" s="41" t="s">
        <v>8</v>
      </c>
      <c r="D3145" s="41" t="s">
        <v>320</v>
      </c>
      <c r="E3145" s="41" t="s">
        <v>320</v>
      </c>
      <c r="F3145" s="41" t="s">
        <v>761</v>
      </c>
      <c r="G3145" s="41">
        <v>6</v>
      </c>
      <c r="H3145" s="41">
        <v>7626.5872004367802</v>
      </c>
      <c r="I3145" s="41">
        <v>15008</v>
      </c>
      <c r="J3145" s="41">
        <v>6643</v>
      </c>
      <c r="K3145" s="41">
        <v>298.6592</v>
      </c>
      <c r="L3145" s="41">
        <v>132.19570000000002</v>
      </c>
      <c r="M3145" s="41">
        <v>22539</v>
      </c>
      <c r="N3145" s="41">
        <v>3839</v>
      </c>
      <c r="O3145" s="41">
        <v>507.1275</v>
      </c>
      <c r="P3145" s="41">
        <v>86.377499999999998</v>
      </c>
      <c r="Q3145" s="41">
        <v>36</v>
      </c>
      <c r="R3145" s="41">
        <v>0.64439999999999997</v>
      </c>
      <c r="S3145" s="41">
        <v>104</v>
      </c>
      <c r="T3145" s="41">
        <v>2.2879999999999998</v>
      </c>
      <c r="U3145" s="41">
        <v>21687</v>
      </c>
      <c r="V3145" s="41">
        <v>431.49930000000006</v>
      </c>
      <c r="W3145" s="41">
        <v>26482</v>
      </c>
      <c r="X3145" s="41">
        <v>595.79300000000001</v>
      </c>
    </row>
    <row r="3146" spans="1:24" x14ac:dyDescent="0.35">
      <c r="A3146" s="41" t="s">
        <v>603</v>
      </c>
      <c r="B3146" s="41" t="s">
        <v>470</v>
      </c>
      <c r="C3146" s="41" t="s">
        <v>33</v>
      </c>
      <c r="D3146" s="41" t="s">
        <v>321</v>
      </c>
      <c r="E3146" s="41" t="s">
        <v>321</v>
      </c>
      <c r="F3146" s="41" t="s">
        <v>756</v>
      </c>
      <c r="G3146" s="41">
        <v>1</v>
      </c>
      <c r="H3146" s="41">
        <v>2084.6506962983599</v>
      </c>
      <c r="I3146" s="41">
        <v>312</v>
      </c>
      <c r="J3146" s="41">
        <v>0</v>
      </c>
      <c r="K3146" s="41">
        <v>5.7719999999999994</v>
      </c>
      <c r="L3146" s="41">
        <v>0</v>
      </c>
      <c r="M3146" s="41">
        <v>379</v>
      </c>
      <c r="N3146" s="41">
        <v>0</v>
      </c>
      <c r="O3146" s="41">
        <v>7.5421000000000005</v>
      </c>
      <c r="P3146" s="41">
        <v>0</v>
      </c>
      <c r="Q3146" s="41">
        <v>1138</v>
      </c>
      <c r="R3146" s="41">
        <v>20.370200000000001</v>
      </c>
      <c r="S3146" s="41">
        <v>1265</v>
      </c>
      <c r="T3146" s="41">
        <v>27.83</v>
      </c>
      <c r="U3146" s="41">
        <v>1450</v>
      </c>
      <c r="V3146" s="41">
        <v>26.142199999999999</v>
      </c>
      <c r="W3146" s="41">
        <v>1644</v>
      </c>
      <c r="X3146" s="41">
        <v>35.372099999999996</v>
      </c>
    </row>
    <row r="3147" spans="1:24" x14ac:dyDescent="0.35">
      <c r="A3147" s="41" t="s">
        <v>603</v>
      </c>
      <c r="B3147" s="41" t="s">
        <v>470</v>
      </c>
      <c r="C3147" s="41" t="s">
        <v>33</v>
      </c>
      <c r="D3147" s="41" t="s">
        <v>321</v>
      </c>
      <c r="E3147" s="41" t="s">
        <v>321</v>
      </c>
      <c r="F3147" s="41" t="s">
        <v>760</v>
      </c>
      <c r="G3147" s="41">
        <v>5</v>
      </c>
      <c r="H3147" s="41">
        <v>2084.6506962983599</v>
      </c>
      <c r="I3147" s="41">
        <v>387</v>
      </c>
      <c r="J3147" s="41">
        <v>2</v>
      </c>
      <c r="K3147" s="41">
        <v>7.1594999999999995</v>
      </c>
      <c r="L3147" s="41">
        <v>3.6999999999999998E-2</v>
      </c>
      <c r="M3147" s="41">
        <v>355</v>
      </c>
      <c r="N3147" s="41">
        <v>0</v>
      </c>
      <c r="O3147" s="41">
        <v>7.0645000000000007</v>
      </c>
      <c r="P3147" s="41">
        <v>0</v>
      </c>
      <c r="Q3147" s="41">
        <v>1213</v>
      </c>
      <c r="R3147" s="41">
        <v>21.712700000000002</v>
      </c>
      <c r="S3147" s="41">
        <v>1407</v>
      </c>
      <c r="T3147" s="41">
        <v>30.954000000000001</v>
      </c>
      <c r="U3147" s="41">
        <v>1602</v>
      </c>
      <c r="V3147" s="41">
        <v>28.909200000000002</v>
      </c>
      <c r="W3147" s="41">
        <v>1762</v>
      </c>
      <c r="X3147" s="41">
        <v>38.018500000000003</v>
      </c>
    </row>
    <row r="3148" spans="1:24" x14ac:dyDescent="0.35">
      <c r="A3148" s="41" t="s">
        <v>603</v>
      </c>
      <c r="B3148" s="41" t="s">
        <v>470</v>
      </c>
      <c r="C3148" s="41" t="s">
        <v>33</v>
      </c>
      <c r="D3148" s="41" t="s">
        <v>321</v>
      </c>
      <c r="E3148" s="41" t="s">
        <v>321</v>
      </c>
      <c r="F3148" s="41" t="s">
        <v>764</v>
      </c>
      <c r="G3148" s="41">
        <v>9</v>
      </c>
      <c r="H3148" s="41">
        <v>2084.6506962983599</v>
      </c>
      <c r="I3148" s="41">
        <v>306</v>
      </c>
      <c r="J3148" s="41">
        <v>0</v>
      </c>
      <c r="K3148" s="41">
        <v>6.0894000000000004</v>
      </c>
      <c r="L3148" s="41">
        <v>0</v>
      </c>
      <c r="M3148" s="41"/>
      <c r="N3148" s="41"/>
      <c r="O3148" s="41"/>
      <c r="P3148" s="41"/>
      <c r="Q3148" s="41">
        <v>1390</v>
      </c>
      <c r="R3148" s="41">
        <v>24.881</v>
      </c>
      <c r="S3148" s="41"/>
      <c r="T3148" s="41"/>
      <c r="U3148" s="41">
        <v>1696</v>
      </c>
      <c r="V3148" s="41">
        <v>30.970400000000001</v>
      </c>
      <c r="W3148" s="41"/>
      <c r="X3148" s="41"/>
    </row>
    <row r="3149" spans="1:24" x14ac:dyDescent="0.35">
      <c r="A3149" s="41" t="s">
        <v>603</v>
      </c>
      <c r="B3149" s="41" t="s">
        <v>470</v>
      </c>
      <c r="C3149" s="41" t="s">
        <v>33</v>
      </c>
      <c r="D3149" s="41" t="s">
        <v>321</v>
      </c>
      <c r="E3149" s="41" t="s">
        <v>321</v>
      </c>
      <c r="F3149" s="41" t="s">
        <v>766</v>
      </c>
      <c r="G3149" s="41">
        <v>11</v>
      </c>
      <c r="H3149" s="41">
        <v>2084.6506962983599</v>
      </c>
      <c r="I3149" s="41">
        <v>522</v>
      </c>
      <c r="J3149" s="41">
        <v>3</v>
      </c>
      <c r="K3149" s="41">
        <v>10.3878</v>
      </c>
      <c r="L3149" s="41">
        <v>5.9700000000000003E-2</v>
      </c>
      <c r="M3149" s="41"/>
      <c r="N3149" s="41"/>
      <c r="O3149" s="41"/>
      <c r="P3149" s="41"/>
      <c r="Q3149" s="41">
        <v>1124</v>
      </c>
      <c r="R3149" s="41">
        <v>20.119599999999998</v>
      </c>
      <c r="S3149" s="41"/>
      <c r="T3149" s="41"/>
      <c r="U3149" s="41">
        <v>1649</v>
      </c>
      <c r="V3149" s="41">
        <v>30.567099999999996</v>
      </c>
      <c r="W3149" s="41"/>
      <c r="X3149" s="41"/>
    </row>
    <row r="3150" spans="1:24" x14ac:dyDescent="0.35">
      <c r="A3150" s="41" t="s">
        <v>603</v>
      </c>
      <c r="B3150" s="41" t="s">
        <v>470</v>
      </c>
      <c r="C3150" s="41" t="s">
        <v>33</v>
      </c>
      <c r="D3150" s="41" t="s">
        <v>321</v>
      </c>
      <c r="E3150" s="41" t="s">
        <v>321</v>
      </c>
      <c r="F3150" s="41" t="s">
        <v>765</v>
      </c>
      <c r="G3150" s="41">
        <v>10</v>
      </c>
      <c r="H3150" s="41">
        <v>2084.6506962983599</v>
      </c>
      <c r="I3150" s="41">
        <v>485</v>
      </c>
      <c r="J3150" s="41">
        <v>0</v>
      </c>
      <c r="K3150" s="41">
        <v>9.6515000000000004</v>
      </c>
      <c r="L3150" s="41">
        <v>0</v>
      </c>
      <c r="M3150" s="41"/>
      <c r="N3150" s="41"/>
      <c r="O3150" s="41"/>
      <c r="P3150" s="41"/>
      <c r="Q3150" s="41">
        <v>1420</v>
      </c>
      <c r="R3150" s="41">
        <v>25.417999999999999</v>
      </c>
      <c r="S3150" s="41"/>
      <c r="T3150" s="41"/>
      <c r="U3150" s="41">
        <v>1905</v>
      </c>
      <c r="V3150" s="41">
        <v>35.069499999999998</v>
      </c>
      <c r="W3150" s="41"/>
      <c r="X3150" s="41"/>
    </row>
    <row r="3151" spans="1:24" x14ac:dyDescent="0.35">
      <c r="A3151" s="41" t="s">
        <v>603</v>
      </c>
      <c r="B3151" s="41" t="s">
        <v>470</v>
      </c>
      <c r="C3151" s="41" t="s">
        <v>33</v>
      </c>
      <c r="D3151" s="41" t="s">
        <v>321</v>
      </c>
      <c r="E3151" s="41" t="s">
        <v>321</v>
      </c>
      <c r="F3151" s="41" t="s">
        <v>759</v>
      </c>
      <c r="G3151" s="41">
        <v>4</v>
      </c>
      <c r="H3151" s="41">
        <v>2084.6506962983599</v>
      </c>
      <c r="I3151" s="41">
        <v>363</v>
      </c>
      <c r="J3151" s="41">
        <v>0</v>
      </c>
      <c r="K3151" s="41">
        <v>6.7154999999999996</v>
      </c>
      <c r="L3151" s="41">
        <v>0</v>
      </c>
      <c r="M3151" s="41">
        <v>337</v>
      </c>
      <c r="N3151" s="41">
        <v>0</v>
      </c>
      <c r="O3151" s="41">
        <v>6.7063000000000006</v>
      </c>
      <c r="P3151" s="41">
        <v>0</v>
      </c>
      <c r="Q3151" s="41">
        <v>1350</v>
      </c>
      <c r="R3151" s="41">
        <v>24.164999999999999</v>
      </c>
      <c r="S3151" s="41">
        <v>1331</v>
      </c>
      <c r="T3151" s="41">
        <v>29.282</v>
      </c>
      <c r="U3151" s="41">
        <v>1713</v>
      </c>
      <c r="V3151" s="41">
        <v>30.880499999999998</v>
      </c>
      <c r="W3151" s="41">
        <v>1668</v>
      </c>
      <c r="X3151" s="41">
        <v>35.988300000000002</v>
      </c>
    </row>
    <row r="3152" spans="1:24" x14ac:dyDescent="0.35">
      <c r="A3152" s="41" t="s">
        <v>603</v>
      </c>
      <c r="B3152" s="41" t="s">
        <v>470</v>
      </c>
      <c r="C3152" s="41" t="s">
        <v>33</v>
      </c>
      <c r="D3152" s="41" t="s">
        <v>321</v>
      </c>
      <c r="E3152" s="41" t="s">
        <v>321</v>
      </c>
      <c r="F3152" s="41" t="s">
        <v>758</v>
      </c>
      <c r="G3152" s="41">
        <v>3</v>
      </c>
      <c r="H3152" s="41">
        <v>2084.6506962983599</v>
      </c>
      <c r="I3152" s="41">
        <v>307</v>
      </c>
      <c r="J3152" s="41">
        <v>0</v>
      </c>
      <c r="K3152" s="41">
        <v>5.6795</v>
      </c>
      <c r="L3152" s="41">
        <v>0</v>
      </c>
      <c r="M3152" s="41">
        <v>403</v>
      </c>
      <c r="N3152" s="41">
        <v>0</v>
      </c>
      <c r="O3152" s="41">
        <v>8.0197000000000003</v>
      </c>
      <c r="P3152" s="41">
        <v>0</v>
      </c>
      <c r="Q3152" s="41">
        <v>1361</v>
      </c>
      <c r="R3152" s="41">
        <v>24.361899999999999</v>
      </c>
      <c r="S3152" s="41">
        <v>969</v>
      </c>
      <c r="T3152" s="41">
        <v>21.318000000000001</v>
      </c>
      <c r="U3152" s="41">
        <v>1668</v>
      </c>
      <c r="V3152" s="41">
        <v>30.041399999999999</v>
      </c>
      <c r="W3152" s="41">
        <v>1372</v>
      </c>
      <c r="X3152" s="41">
        <v>29.337700000000002</v>
      </c>
    </row>
    <row r="3153" spans="1:24" x14ac:dyDescent="0.35">
      <c r="A3153" s="41" t="s">
        <v>603</v>
      </c>
      <c r="B3153" s="41" t="s">
        <v>470</v>
      </c>
      <c r="C3153" s="41" t="s">
        <v>33</v>
      </c>
      <c r="D3153" s="41" t="s">
        <v>321</v>
      </c>
      <c r="E3153" s="41" t="s">
        <v>321</v>
      </c>
      <c r="F3153" s="41" t="s">
        <v>767</v>
      </c>
      <c r="G3153" s="41">
        <v>12</v>
      </c>
      <c r="H3153" s="41">
        <v>2084.6506962983599</v>
      </c>
      <c r="I3153" s="41">
        <v>496</v>
      </c>
      <c r="J3153" s="41">
        <v>0</v>
      </c>
      <c r="K3153" s="41">
        <v>9.8704000000000001</v>
      </c>
      <c r="L3153" s="41">
        <v>0</v>
      </c>
      <c r="M3153" s="41"/>
      <c r="N3153" s="41"/>
      <c r="O3153" s="41"/>
      <c r="P3153" s="41"/>
      <c r="Q3153" s="41">
        <v>909</v>
      </c>
      <c r="R3153" s="41">
        <v>16.271100000000001</v>
      </c>
      <c r="S3153" s="41"/>
      <c r="T3153" s="41"/>
      <c r="U3153" s="41">
        <v>1405</v>
      </c>
      <c r="V3153" s="41">
        <v>26.141500000000001</v>
      </c>
      <c r="W3153" s="41"/>
      <c r="X3153" s="41"/>
    </row>
    <row r="3154" spans="1:24" x14ac:dyDescent="0.35">
      <c r="A3154" s="41" t="s">
        <v>603</v>
      </c>
      <c r="B3154" s="41" t="s">
        <v>470</v>
      </c>
      <c r="C3154" s="41" t="s">
        <v>33</v>
      </c>
      <c r="D3154" s="41" t="s">
        <v>321</v>
      </c>
      <c r="E3154" s="41" t="s">
        <v>321</v>
      </c>
      <c r="F3154" s="41" t="s">
        <v>757</v>
      </c>
      <c r="G3154" s="41">
        <v>2</v>
      </c>
      <c r="H3154" s="41">
        <v>2084.6506962983599</v>
      </c>
      <c r="I3154" s="41">
        <v>322</v>
      </c>
      <c r="J3154" s="41">
        <v>0</v>
      </c>
      <c r="K3154" s="41">
        <v>5.9569999999999999</v>
      </c>
      <c r="L3154" s="41">
        <v>0</v>
      </c>
      <c r="M3154" s="41">
        <v>228</v>
      </c>
      <c r="N3154" s="41">
        <v>0</v>
      </c>
      <c r="O3154" s="41">
        <v>4.5372000000000003</v>
      </c>
      <c r="P3154" s="41">
        <v>0</v>
      </c>
      <c r="Q3154" s="41">
        <v>1235</v>
      </c>
      <c r="R3154" s="41">
        <v>22.1065</v>
      </c>
      <c r="S3154" s="41">
        <v>948</v>
      </c>
      <c r="T3154" s="41">
        <v>20.856000000000002</v>
      </c>
      <c r="U3154" s="41">
        <v>1557</v>
      </c>
      <c r="V3154" s="41">
        <v>28.063500000000001</v>
      </c>
      <c r="W3154" s="41">
        <v>1176</v>
      </c>
      <c r="X3154" s="41">
        <v>25.3932</v>
      </c>
    </row>
    <row r="3155" spans="1:24" x14ac:dyDescent="0.35">
      <c r="A3155" s="41" t="s">
        <v>603</v>
      </c>
      <c r="B3155" s="41" t="s">
        <v>470</v>
      </c>
      <c r="C3155" s="41" t="s">
        <v>33</v>
      </c>
      <c r="D3155" s="41" t="s">
        <v>321</v>
      </c>
      <c r="E3155" s="41" t="s">
        <v>321</v>
      </c>
      <c r="F3155" s="41" t="s">
        <v>763</v>
      </c>
      <c r="G3155" s="41">
        <v>8</v>
      </c>
      <c r="H3155" s="41">
        <v>2084.6506962983599</v>
      </c>
      <c r="I3155" s="41">
        <v>334</v>
      </c>
      <c r="J3155" s="41">
        <v>0</v>
      </c>
      <c r="K3155" s="41">
        <v>6.6466000000000003</v>
      </c>
      <c r="L3155" s="41">
        <v>0</v>
      </c>
      <c r="M3155" s="41"/>
      <c r="N3155" s="41"/>
      <c r="O3155" s="41"/>
      <c r="P3155" s="41"/>
      <c r="Q3155" s="41">
        <v>1238</v>
      </c>
      <c r="R3155" s="41">
        <v>22.1602</v>
      </c>
      <c r="S3155" s="41"/>
      <c r="T3155" s="41"/>
      <c r="U3155" s="41">
        <v>1572</v>
      </c>
      <c r="V3155" s="41">
        <v>28.806799999999999</v>
      </c>
      <c r="W3155" s="41"/>
      <c r="X3155" s="41"/>
    </row>
    <row r="3156" spans="1:24" x14ac:dyDescent="0.35">
      <c r="A3156" s="41" t="s">
        <v>603</v>
      </c>
      <c r="B3156" s="41" t="s">
        <v>470</v>
      </c>
      <c r="C3156" s="41" t="s">
        <v>33</v>
      </c>
      <c r="D3156" s="41" t="s">
        <v>321</v>
      </c>
      <c r="E3156" s="41" t="s">
        <v>321</v>
      </c>
      <c r="F3156" s="41" t="s">
        <v>762</v>
      </c>
      <c r="G3156" s="41">
        <v>7</v>
      </c>
      <c r="H3156" s="41">
        <v>2084.6506962983599</v>
      </c>
      <c r="I3156" s="41">
        <v>384</v>
      </c>
      <c r="J3156" s="41">
        <v>0</v>
      </c>
      <c r="K3156" s="41">
        <v>7.6416000000000004</v>
      </c>
      <c r="L3156" s="41">
        <v>0</v>
      </c>
      <c r="M3156" s="41">
        <v>0</v>
      </c>
      <c r="N3156" s="41">
        <v>0</v>
      </c>
      <c r="O3156" s="41">
        <v>0</v>
      </c>
      <c r="P3156" s="41">
        <v>0</v>
      </c>
      <c r="Q3156" s="41">
        <v>1514</v>
      </c>
      <c r="R3156" s="41">
        <v>27.1006</v>
      </c>
      <c r="S3156" s="41">
        <v>4795</v>
      </c>
      <c r="T3156" s="41">
        <v>105.49</v>
      </c>
      <c r="U3156" s="41">
        <v>1898</v>
      </c>
      <c r="V3156" s="41">
        <v>34.742199999999997</v>
      </c>
      <c r="W3156" s="41">
        <v>4795</v>
      </c>
      <c r="X3156" s="41">
        <v>105.49</v>
      </c>
    </row>
    <row r="3157" spans="1:24" x14ac:dyDescent="0.35">
      <c r="A3157" s="41" t="s">
        <v>603</v>
      </c>
      <c r="B3157" s="41" t="s">
        <v>470</v>
      </c>
      <c r="C3157" s="41" t="s">
        <v>33</v>
      </c>
      <c r="D3157" s="41" t="s">
        <v>321</v>
      </c>
      <c r="E3157" s="41" t="s">
        <v>321</v>
      </c>
      <c r="F3157" s="41" t="s">
        <v>761</v>
      </c>
      <c r="G3157" s="41">
        <v>6</v>
      </c>
      <c r="H3157" s="41">
        <v>2084.6506962983599</v>
      </c>
      <c r="I3157" s="41">
        <v>371</v>
      </c>
      <c r="J3157" s="41">
        <v>0</v>
      </c>
      <c r="K3157" s="41">
        <v>7.3829000000000002</v>
      </c>
      <c r="L3157" s="41">
        <v>0</v>
      </c>
      <c r="M3157" s="41">
        <v>380</v>
      </c>
      <c r="N3157" s="41">
        <v>0</v>
      </c>
      <c r="O3157" s="41">
        <v>8.5499999999999989</v>
      </c>
      <c r="P3157" s="41">
        <v>0</v>
      </c>
      <c r="Q3157" s="41">
        <v>1269</v>
      </c>
      <c r="R3157" s="41">
        <v>22.7151</v>
      </c>
      <c r="S3157" s="41">
        <v>1304</v>
      </c>
      <c r="T3157" s="41">
        <v>28.687999999999999</v>
      </c>
      <c r="U3157" s="41">
        <v>1640</v>
      </c>
      <c r="V3157" s="41">
        <v>30.097999999999999</v>
      </c>
      <c r="W3157" s="41">
        <v>1684</v>
      </c>
      <c r="X3157" s="41">
        <v>37.238</v>
      </c>
    </row>
    <row r="3158" spans="1:24" x14ac:dyDescent="0.35">
      <c r="A3158" s="41" t="s">
        <v>527</v>
      </c>
      <c r="B3158" s="41" t="s">
        <v>483</v>
      </c>
      <c r="C3158" s="41" t="s">
        <v>29</v>
      </c>
      <c r="D3158" s="41" t="s">
        <v>101</v>
      </c>
      <c r="E3158" s="41" t="s">
        <v>101</v>
      </c>
      <c r="F3158" s="41" t="s">
        <v>756</v>
      </c>
      <c r="G3158" s="41">
        <v>1</v>
      </c>
      <c r="H3158" s="41">
        <v>5302.1443035415696</v>
      </c>
      <c r="I3158" s="41">
        <v>581</v>
      </c>
      <c r="J3158" s="41">
        <v>0</v>
      </c>
      <c r="K3158" s="41">
        <v>10.7485</v>
      </c>
      <c r="L3158" s="41">
        <v>0</v>
      </c>
      <c r="M3158" s="41">
        <v>1475</v>
      </c>
      <c r="N3158" s="41">
        <v>0</v>
      </c>
      <c r="O3158" s="41">
        <v>29.352500000000003</v>
      </c>
      <c r="P3158" s="41">
        <v>0</v>
      </c>
      <c r="Q3158" s="41">
        <v>11190</v>
      </c>
      <c r="R3158" s="41">
        <v>200.30099999999999</v>
      </c>
      <c r="S3158" s="41">
        <v>3820</v>
      </c>
      <c r="T3158" s="41">
        <v>84.04</v>
      </c>
      <c r="U3158" s="41">
        <v>11771</v>
      </c>
      <c r="V3158" s="41">
        <v>211.04949999999999</v>
      </c>
      <c r="W3158" s="41">
        <v>5295</v>
      </c>
      <c r="X3158" s="41">
        <v>113.39250000000001</v>
      </c>
    </row>
    <row r="3159" spans="1:24" x14ac:dyDescent="0.35">
      <c r="A3159" s="41" t="s">
        <v>527</v>
      </c>
      <c r="B3159" s="41" t="s">
        <v>483</v>
      </c>
      <c r="C3159" s="41" t="s">
        <v>29</v>
      </c>
      <c r="D3159" s="41" t="s">
        <v>101</v>
      </c>
      <c r="E3159" s="41" t="s">
        <v>101</v>
      </c>
      <c r="F3159" s="41" t="s">
        <v>760</v>
      </c>
      <c r="G3159" s="41">
        <v>5</v>
      </c>
      <c r="H3159" s="41">
        <v>5302.1443035415696</v>
      </c>
      <c r="I3159" s="41">
        <v>739</v>
      </c>
      <c r="J3159" s="41">
        <v>0</v>
      </c>
      <c r="K3159" s="41">
        <v>13.6715</v>
      </c>
      <c r="L3159" s="41">
        <v>0</v>
      </c>
      <c r="M3159" s="41">
        <v>1100</v>
      </c>
      <c r="N3159" s="41">
        <v>0</v>
      </c>
      <c r="O3159" s="41">
        <v>21.89</v>
      </c>
      <c r="P3159" s="41">
        <v>0</v>
      </c>
      <c r="Q3159" s="41">
        <v>6493</v>
      </c>
      <c r="R3159" s="41">
        <v>116.2247</v>
      </c>
      <c r="S3159" s="41">
        <v>2535</v>
      </c>
      <c r="T3159" s="41">
        <v>55.77</v>
      </c>
      <c r="U3159" s="41">
        <v>7232</v>
      </c>
      <c r="V3159" s="41">
        <v>129.89619999999999</v>
      </c>
      <c r="W3159" s="41">
        <v>3635</v>
      </c>
      <c r="X3159" s="41">
        <v>77.66</v>
      </c>
    </row>
    <row r="3160" spans="1:24" x14ac:dyDescent="0.35">
      <c r="A3160" s="41" t="s">
        <v>527</v>
      </c>
      <c r="B3160" s="41" t="s">
        <v>483</v>
      </c>
      <c r="C3160" s="41" t="s">
        <v>29</v>
      </c>
      <c r="D3160" s="41" t="s">
        <v>101</v>
      </c>
      <c r="E3160" s="41" t="s">
        <v>101</v>
      </c>
      <c r="F3160" s="41" t="s">
        <v>764</v>
      </c>
      <c r="G3160" s="41">
        <v>9</v>
      </c>
      <c r="H3160" s="41">
        <v>5302.1443035415696</v>
      </c>
      <c r="I3160" s="41">
        <v>884</v>
      </c>
      <c r="J3160" s="41">
        <v>0</v>
      </c>
      <c r="K3160" s="41">
        <v>17.5916</v>
      </c>
      <c r="L3160" s="41">
        <v>0</v>
      </c>
      <c r="M3160" s="41"/>
      <c r="N3160" s="41"/>
      <c r="O3160" s="41"/>
      <c r="P3160" s="41"/>
      <c r="Q3160" s="41">
        <v>5785</v>
      </c>
      <c r="R3160" s="41">
        <v>103.5515</v>
      </c>
      <c r="S3160" s="41"/>
      <c r="T3160" s="41"/>
      <c r="U3160" s="41">
        <v>6669</v>
      </c>
      <c r="V3160" s="41">
        <v>121.1431</v>
      </c>
      <c r="W3160" s="41"/>
      <c r="X3160" s="41"/>
    </row>
    <row r="3161" spans="1:24" x14ac:dyDescent="0.35">
      <c r="A3161" s="41" t="s">
        <v>527</v>
      </c>
      <c r="B3161" s="41" t="s">
        <v>483</v>
      </c>
      <c r="C3161" s="41" t="s">
        <v>29</v>
      </c>
      <c r="D3161" s="41" t="s">
        <v>101</v>
      </c>
      <c r="E3161" s="41" t="s">
        <v>101</v>
      </c>
      <c r="F3161" s="41" t="s">
        <v>766</v>
      </c>
      <c r="G3161" s="41">
        <v>11</v>
      </c>
      <c r="H3161" s="41">
        <v>5302.1443035415696</v>
      </c>
      <c r="I3161" s="41">
        <v>656</v>
      </c>
      <c r="J3161" s="41">
        <v>0</v>
      </c>
      <c r="K3161" s="41">
        <v>13.054400000000001</v>
      </c>
      <c r="L3161" s="41">
        <v>0</v>
      </c>
      <c r="M3161" s="41"/>
      <c r="N3161" s="41"/>
      <c r="O3161" s="41"/>
      <c r="P3161" s="41"/>
      <c r="Q3161" s="41">
        <v>6240</v>
      </c>
      <c r="R3161" s="41">
        <v>111.696</v>
      </c>
      <c r="S3161" s="41"/>
      <c r="T3161" s="41"/>
      <c r="U3161" s="41">
        <v>6896</v>
      </c>
      <c r="V3161" s="41">
        <v>124.7504</v>
      </c>
      <c r="W3161" s="41"/>
      <c r="X3161" s="41"/>
    </row>
    <row r="3162" spans="1:24" x14ac:dyDescent="0.35">
      <c r="A3162" s="41" t="s">
        <v>527</v>
      </c>
      <c r="B3162" s="41" t="s">
        <v>483</v>
      </c>
      <c r="C3162" s="41" t="s">
        <v>29</v>
      </c>
      <c r="D3162" s="41" t="s">
        <v>101</v>
      </c>
      <c r="E3162" s="41" t="s">
        <v>101</v>
      </c>
      <c r="F3162" s="41" t="s">
        <v>765</v>
      </c>
      <c r="G3162" s="41">
        <v>10</v>
      </c>
      <c r="H3162" s="41">
        <v>5302.1443035415696</v>
      </c>
      <c r="I3162" s="41">
        <v>1594</v>
      </c>
      <c r="J3162" s="41">
        <v>0</v>
      </c>
      <c r="K3162" s="41">
        <v>31.720600000000001</v>
      </c>
      <c r="L3162" s="41">
        <v>0</v>
      </c>
      <c r="M3162" s="41"/>
      <c r="N3162" s="41"/>
      <c r="O3162" s="41"/>
      <c r="P3162" s="41"/>
      <c r="Q3162" s="41">
        <v>14208</v>
      </c>
      <c r="R3162" s="41">
        <v>254.32320000000001</v>
      </c>
      <c r="S3162" s="41"/>
      <c r="T3162" s="41"/>
      <c r="U3162" s="41">
        <v>15802</v>
      </c>
      <c r="V3162" s="41">
        <v>286.04380000000003</v>
      </c>
      <c r="W3162" s="41"/>
      <c r="X3162" s="41"/>
    </row>
    <row r="3163" spans="1:24" x14ac:dyDescent="0.35">
      <c r="A3163" s="41" t="s">
        <v>527</v>
      </c>
      <c r="B3163" s="41" t="s">
        <v>483</v>
      </c>
      <c r="C3163" s="41" t="s">
        <v>29</v>
      </c>
      <c r="D3163" s="41" t="s">
        <v>101</v>
      </c>
      <c r="E3163" s="41" t="s">
        <v>101</v>
      </c>
      <c r="F3163" s="41" t="s">
        <v>759</v>
      </c>
      <c r="G3163" s="41">
        <v>4</v>
      </c>
      <c r="H3163" s="41">
        <v>5302.1443035415696</v>
      </c>
      <c r="I3163" s="41">
        <v>2274</v>
      </c>
      <c r="J3163" s="41">
        <v>0</v>
      </c>
      <c r="K3163" s="41">
        <v>42.068999999999996</v>
      </c>
      <c r="L3163" s="41">
        <v>0</v>
      </c>
      <c r="M3163" s="41">
        <v>859</v>
      </c>
      <c r="N3163" s="41">
        <v>0</v>
      </c>
      <c r="O3163" s="41">
        <v>17.094100000000001</v>
      </c>
      <c r="P3163" s="41">
        <v>0</v>
      </c>
      <c r="Q3163" s="41">
        <v>5943</v>
      </c>
      <c r="R3163" s="41">
        <v>106.3797</v>
      </c>
      <c r="S3163" s="41">
        <v>3341</v>
      </c>
      <c r="T3163" s="41">
        <v>73.501999999999995</v>
      </c>
      <c r="U3163" s="41">
        <v>8217</v>
      </c>
      <c r="V3163" s="41">
        <v>148.4487</v>
      </c>
      <c r="W3163" s="41">
        <v>4200</v>
      </c>
      <c r="X3163" s="41">
        <v>90.596099999999993</v>
      </c>
    </row>
    <row r="3164" spans="1:24" x14ac:dyDescent="0.35">
      <c r="A3164" s="41" t="s">
        <v>527</v>
      </c>
      <c r="B3164" s="41" t="s">
        <v>483</v>
      </c>
      <c r="C3164" s="41" t="s">
        <v>29</v>
      </c>
      <c r="D3164" s="41" t="s">
        <v>101</v>
      </c>
      <c r="E3164" s="41" t="s">
        <v>101</v>
      </c>
      <c r="F3164" s="41" t="s">
        <v>758</v>
      </c>
      <c r="G3164" s="41">
        <v>3</v>
      </c>
      <c r="H3164" s="41">
        <v>5302.1443035415696</v>
      </c>
      <c r="I3164" s="41">
        <v>464</v>
      </c>
      <c r="J3164" s="41">
        <v>0</v>
      </c>
      <c r="K3164" s="41">
        <v>8.5839999999999996</v>
      </c>
      <c r="L3164" s="41">
        <v>0</v>
      </c>
      <c r="M3164" s="41">
        <v>546</v>
      </c>
      <c r="N3164" s="41">
        <v>0</v>
      </c>
      <c r="O3164" s="41">
        <v>10.865400000000001</v>
      </c>
      <c r="P3164" s="41">
        <v>0</v>
      </c>
      <c r="Q3164" s="41">
        <v>10342</v>
      </c>
      <c r="R3164" s="41">
        <v>185.12180000000001</v>
      </c>
      <c r="S3164" s="41">
        <v>4179</v>
      </c>
      <c r="T3164" s="41">
        <v>91.938000000000002</v>
      </c>
      <c r="U3164" s="41">
        <v>10806</v>
      </c>
      <c r="V3164" s="41">
        <v>193.70580000000001</v>
      </c>
      <c r="W3164" s="41">
        <v>4725</v>
      </c>
      <c r="X3164" s="41">
        <v>102.80340000000001</v>
      </c>
    </row>
    <row r="3165" spans="1:24" x14ac:dyDescent="0.35">
      <c r="A3165" s="41" t="s">
        <v>527</v>
      </c>
      <c r="B3165" s="41" t="s">
        <v>483</v>
      </c>
      <c r="C3165" s="41" t="s">
        <v>29</v>
      </c>
      <c r="D3165" s="41" t="s">
        <v>101</v>
      </c>
      <c r="E3165" s="41" t="s">
        <v>101</v>
      </c>
      <c r="F3165" s="41" t="s">
        <v>767</v>
      </c>
      <c r="G3165" s="41">
        <v>12</v>
      </c>
      <c r="H3165" s="41">
        <v>5302.1443035415696</v>
      </c>
      <c r="I3165" s="41">
        <v>1622</v>
      </c>
      <c r="J3165" s="41">
        <v>0</v>
      </c>
      <c r="K3165" s="41">
        <v>32.277799999999999</v>
      </c>
      <c r="L3165" s="41">
        <v>0</v>
      </c>
      <c r="M3165" s="41"/>
      <c r="N3165" s="41"/>
      <c r="O3165" s="41"/>
      <c r="P3165" s="41"/>
      <c r="Q3165" s="41">
        <v>2757</v>
      </c>
      <c r="R3165" s="41">
        <v>49.350299999999997</v>
      </c>
      <c r="S3165" s="41"/>
      <c r="T3165" s="41"/>
      <c r="U3165" s="41">
        <v>4379</v>
      </c>
      <c r="V3165" s="41">
        <v>81.628099999999989</v>
      </c>
      <c r="W3165" s="41"/>
      <c r="X3165" s="41"/>
    </row>
    <row r="3166" spans="1:24" x14ac:dyDescent="0.35">
      <c r="A3166" s="41" t="s">
        <v>527</v>
      </c>
      <c r="B3166" s="41" t="s">
        <v>483</v>
      </c>
      <c r="C3166" s="41" t="s">
        <v>29</v>
      </c>
      <c r="D3166" s="41" t="s">
        <v>101</v>
      </c>
      <c r="E3166" s="41" t="s">
        <v>101</v>
      </c>
      <c r="F3166" s="41" t="s">
        <v>757</v>
      </c>
      <c r="G3166" s="41">
        <v>2</v>
      </c>
      <c r="H3166" s="41">
        <v>5302.1443035415696</v>
      </c>
      <c r="I3166" s="41">
        <v>195</v>
      </c>
      <c r="J3166" s="41">
        <v>0</v>
      </c>
      <c r="K3166" s="41">
        <v>3.6074999999999999</v>
      </c>
      <c r="L3166" s="41">
        <v>0</v>
      </c>
      <c r="M3166" s="41">
        <v>552</v>
      </c>
      <c r="N3166" s="41">
        <v>0</v>
      </c>
      <c r="O3166" s="41">
        <v>10.9848</v>
      </c>
      <c r="P3166" s="41">
        <v>0</v>
      </c>
      <c r="Q3166" s="41">
        <v>7127</v>
      </c>
      <c r="R3166" s="41">
        <v>127.5733</v>
      </c>
      <c r="S3166" s="41">
        <v>4372</v>
      </c>
      <c r="T3166" s="41">
        <v>96.183999999999997</v>
      </c>
      <c r="U3166" s="41">
        <v>7322</v>
      </c>
      <c r="V3166" s="41">
        <v>131.1808</v>
      </c>
      <c r="W3166" s="41">
        <v>4924</v>
      </c>
      <c r="X3166" s="41">
        <v>107.1688</v>
      </c>
    </row>
    <row r="3167" spans="1:24" x14ac:dyDescent="0.35">
      <c r="A3167" s="41" t="s">
        <v>527</v>
      </c>
      <c r="B3167" s="41" t="s">
        <v>483</v>
      </c>
      <c r="C3167" s="41" t="s">
        <v>29</v>
      </c>
      <c r="D3167" s="41" t="s">
        <v>101</v>
      </c>
      <c r="E3167" s="41" t="s">
        <v>101</v>
      </c>
      <c r="F3167" s="41" t="s">
        <v>763</v>
      </c>
      <c r="G3167" s="41">
        <v>8</v>
      </c>
      <c r="H3167" s="41">
        <v>5302.1443035415696</v>
      </c>
      <c r="I3167" s="41">
        <v>763</v>
      </c>
      <c r="J3167" s="41">
        <v>0</v>
      </c>
      <c r="K3167" s="41">
        <v>15.1837</v>
      </c>
      <c r="L3167" s="41">
        <v>0</v>
      </c>
      <c r="M3167" s="41"/>
      <c r="N3167" s="41"/>
      <c r="O3167" s="41"/>
      <c r="P3167" s="41"/>
      <c r="Q3167" s="41">
        <v>13170</v>
      </c>
      <c r="R3167" s="41">
        <v>235.74299999999999</v>
      </c>
      <c r="S3167" s="41"/>
      <c r="T3167" s="41"/>
      <c r="U3167" s="41">
        <v>13933</v>
      </c>
      <c r="V3167" s="41">
        <v>250.92669999999998</v>
      </c>
      <c r="W3167" s="41"/>
      <c r="X3167" s="41"/>
    </row>
    <row r="3168" spans="1:24" x14ac:dyDescent="0.35">
      <c r="A3168" s="41" t="s">
        <v>527</v>
      </c>
      <c r="B3168" s="41" t="s">
        <v>483</v>
      </c>
      <c r="C3168" s="41" t="s">
        <v>29</v>
      </c>
      <c r="D3168" s="41" t="s">
        <v>101</v>
      </c>
      <c r="E3168" s="41" t="s">
        <v>101</v>
      </c>
      <c r="F3168" s="41" t="s">
        <v>762</v>
      </c>
      <c r="G3168" s="41">
        <v>7</v>
      </c>
      <c r="H3168" s="41">
        <v>5302.1443035415696</v>
      </c>
      <c r="I3168" s="41">
        <v>941</v>
      </c>
      <c r="J3168" s="41">
        <v>0</v>
      </c>
      <c r="K3168" s="41">
        <v>18.725899999999999</v>
      </c>
      <c r="L3168" s="41">
        <v>0</v>
      </c>
      <c r="M3168" s="41">
        <v>0</v>
      </c>
      <c r="N3168" s="41">
        <v>0</v>
      </c>
      <c r="O3168" s="41">
        <v>0</v>
      </c>
      <c r="P3168" s="41">
        <v>0</v>
      </c>
      <c r="Q3168" s="41">
        <v>16631</v>
      </c>
      <c r="R3168" s="41">
        <v>297.69490000000002</v>
      </c>
      <c r="S3168" s="41">
        <v>11676</v>
      </c>
      <c r="T3168" s="41">
        <v>256.87200000000001</v>
      </c>
      <c r="U3168" s="41">
        <v>17572</v>
      </c>
      <c r="V3168" s="41">
        <v>316.42080000000004</v>
      </c>
      <c r="W3168" s="41">
        <v>11676</v>
      </c>
      <c r="X3168" s="41">
        <v>256.87200000000001</v>
      </c>
    </row>
    <row r="3169" spans="1:24" x14ac:dyDescent="0.35">
      <c r="A3169" s="41" t="s">
        <v>527</v>
      </c>
      <c r="B3169" s="41" t="s">
        <v>483</v>
      </c>
      <c r="C3169" s="41" t="s">
        <v>29</v>
      </c>
      <c r="D3169" s="41" t="s">
        <v>101</v>
      </c>
      <c r="E3169" s="41" t="s">
        <v>101</v>
      </c>
      <c r="F3169" s="41" t="s">
        <v>761</v>
      </c>
      <c r="G3169" s="41">
        <v>6</v>
      </c>
      <c r="H3169" s="41">
        <v>5302.1443035415696</v>
      </c>
      <c r="I3169" s="41">
        <v>995</v>
      </c>
      <c r="J3169" s="41">
        <v>0</v>
      </c>
      <c r="K3169" s="41">
        <v>19.8005</v>
      </c>
      <c r="L3169" s="41">
        <v>0</v>
      </c>
      <c r="M3169" s="41">
        <v>7056</v>
      </c>
      <c r="N3169" s="41">
        <v>0</v>
      </c>
      <c r="O3169" s="41">
        <v>158.76</v>
      </c>
      <c r="P3169" s="41">
        <v>0</v>
      </c>
      <c r="Q3169" s="41">
        <v>16071</v>
      </c>
      <c r="R3169" s="41">
        <v>287.67090000000002</v>
      </c>
      <c r="S3169" s="41">
        <v>4387</v>
      </c>
      <c r="T3169" s="41">
        <v>96.513999999999996</v>
      </c>
      <c r="U3169" s="41">
        <v>17066</v>
      </c>
      <c r="V3169" s="41">
        <v>307.47140000000002</v>
      </c>
      <c r="W3169" s="41">
        <v>11443</v>
      </c>
      <c r="X3169" s="41">
        <v>255.274</v>
      </c>
    </row>
    <row r="3170" spans="1:24" x14ac:dyDescent="0.35">
      <c r="A3170" s="41" t="s">
        <v>322</v>
      </c>
      <c r="B3170" s="41" t="s">
        <v>441</v>
      </c>
      <c r="C3170" s="41" t="s">
        <v>29</v>
      </c>
      <c r="D3170" s="41" t="s">
        <v>323</v>
      </c>
      <c r="E3170" s="41" t="s">
        <v>323</v>
      </c>
      <c r="F3170" s="41" t="s">
        <v>756</v>
      </c>
      <c r="G3170" s="41">
        <v>1</v>
      </c>
      <c r="H3170" s="41">
        <v>5532.5007244051103</v>
      </c>
      <c r="I3170" s="41">
        <v>1790</v>
      </c>
      <c r="J3170" s="41">
        <v>0</v>
      </c>
      <c r="K3170" s="41">
        <v>33.114999999999995</v>
      </c>
      <c r="L3170" s="41">
        <v>0</v>
      </c>
      <c r="M3170" s="41">
        <v>1640</v>
      </c>
      <c r="N3170" s="41">
        <v>0</v>
      </c>
      <c r="O3170" s="41">
        <v>32.636000000000003</v>
      </c>
      <c r="P3170" s="41">
        <v>0</v>
      </c>
      <c r="Q3170" s="41">
        <v>5526</v>
      </c>
      <c r="R3170" s="41">
        <v>98.915400000000005</v>
      </c>
      <c r="S3170" s="41">
        <v>7197</v>
      </c>
      <c r="T3170" s="41">
        <v>158.334</v>
      </c>
      <c r="U3170" s="41">
        <v>7316</v>
      </c>
      <c r="V3170" s="41">
        <v>132.03039999999999</v>
      </c>
      <c r="W3170" s="41">
        <v>8837</v>
      </c>
      <c r="X3170" s="41">
        <v>190.97</v>
      </c>
    </row>
    <row r="3171" spans="1:24" x14ac:dyDescent="0.35">
      <c r="A3171" s="41" t="s">
        <v>322</v>
      </c>
      <c r="B3171" s="41" t="s">
        <v>441</v>
      </c>
      <c r="C3171" s="41" t="s">
        <v>29</v>
      </c>
      <c r="D3171" s="41" t="s">
        <v>323</v>
      </c>
      <c r="E3171" s="41" t="s">
        <v>323</v>
      </c>
      <c r="F3171" s="41" t="s">
        <v>760</v>
      </c>
      <c r="G3171" s="41">
        <v>5</v>
      </c>
      <c r="H3171" s="41">
        <v>5532.5007244051103</v>
      </c>
      <c r="I3171" s="41">
        <v>1881</v>
      </c>
      <c r="J3171" s="41">
        <v>0</v>
      </c>
      <c r="K3171" s="41">
        <v>34.798499999999997</v>
      </c>
      <c r="L3171" s="41">
        <v>0</v>
      </c>
      <c r="M3171" s="41">
        <v>1339</v>
      </c>
      <c r="N3171" s="41">
        <v>2</v>
      </c>
      <c r="O3171" s="41">
        <v>26.646100000000001</v>
      </c>
      <c r="P3171" s="41">
        <v>3.9800000000000002E-2</v>
      </c>
      <c r="Q3171" s="41">
        <v>12324</v>
      </c>
      <c r="R3171" s="41">
        <v>220.59960000000001</v>
      </c>
      <c r="S3171" s="41">
        <v>10121</v>
      </c>
      <c r="T3171" s="41">
        <v>222.66200000000001</v>
      </c>
      <c r="U3171" s="41">
        <v>14205</v>
      </c>
      <c r="V3171" s="41">
        <v>255.3981</v>
      </c>
      <c r="W3171" s="41">
        <v>11462</v>
      </c>
      <c r="X3171" s="41">
        <v>249.34790000000001</v>
      </c>
    </row>
    <row r="3172" spans="1:24" x14ac:dyDescent="0.35">
      <c r="A3172" s="41" t="s">
        <v>322</v>
      </c>
      <c r="B3172" s="41" t="s">
        <v>441</v>
      </c>
      <c r="C3172" s="41" t="s">
        <v>29</v>
      </c>
      <c r="D3172" s="41" t="s">
        <v>323</v>
      </c>
      <c r="E3172" s="41" t="s">
        <v>323</v>
      </c>
      <c r="F3172" s="41" t="s">
        <v>764</v>
      </c>
      <c r="G3172" s="41">
        <v>9</v>
      </c>
      <c r="H3172" s="41">
        <v>5532.5007244051103</v>
      </c>
      <c r="I3172" s="41">
        <v>1628</v>
      </c>
      <c r="J3172" s="41">
        <v>0</v>
      </c>
      <c r="K3172" s="41">
        <v>32.397200000000005</v>
      </c>
      <c r="L3172" s="41">
        <v>0</v>
      </c>
      <c r="M3172" s="41"/>
      <c r="N3172" s="41"/>
      <c r="O3172" s="41"/>
      <c r="P3172" s="41"/>
      <c r="Q3172" s="41">
        <v>8229</v>
      </c>
      <c r="R3172" s="41">
        <v>147.29910000000001</v>
      </c>
      <c r="S3172" s="41"/>
      <c r="T3172" s="41"/>
      <c r="U3172" s="41">
        <v>9857</v>
      </c>
      <c r="V3172" s="41">
        <v>179.69630000000001</v>
      </c>
      <c r="W3172" s="41"/>
      <c r="X3172" s="41"/>
    </row>
    <row r="3173" spans="1:24" x14ac:dyDescent="0.35">
      <c r="A3173" s="41" t="s">
        <v>322</v>
      </c>
      <c r="B3173" s="41" t="s">
        <v>441</v>
      </c>
      <c r="C3173" s="41" t="s">
        <v>29</v>
      </c>
      <c r="D3173" s="41" t="s">
        <v>323</v>
      </c>
      <c r="E3173" s="41" t="s">
        <v>323</v>
      </c>
      <c r="F3173" s="41" t="s">
        <v>766</v>
      </c>
      <c r="G3173" s="41">
        <v>11</v>
      </c>
      <c r="H3173" s="41">
        <v>5532.5007244051103</v>
      </c>
      <c r="I3173" s="41">
        <v>1940</v>
      </c>
      <c r="J3173" s="41">
        <v>0</v>
      </c>
      <c r="K3173" s="41">
        <v>38.606000000000002</v>
      </c>
      <c r="L3173" s="41">
        <v>0</v>
      </c>
      <c r="M3173" s="41"/>
      <c r="N3173" s="41"/>
      <c r="O3173" s="41"/>
      <c r="P3173" s="41"/>
      <c r="Q3173" s="41">
        <v>12133</v>
      </c>
      <c r="R3173" s="41">
        <v>217.1807</v>
      </c>
      <c r="S3173" s="41"/>
      <c r="T3173" s="41"/>
      <c r="U3173" s="41">
        <v>14073</v>
      </c>
      <c r="V3173" s="41">
        <v>255.7867</v>
      </c>
      <c r="W3173" s="41"/>
      <c r="X3173" s="41"/>
    </row>
    <row r="3174" spans="1:24" x14ac:dyDescent="0.35">
      <c r="A3174" s="41" t="s">
        <v>322</v>
      </c>
      <c r="B3174" s="41" t="s">
        <v>441</v>
      </c>
      <c r="C3174" s="41" t="s">
        <v>29</v>
      </c>
      <c r="D3174" s="41" t="s">
        <v>323</v>
      </c>
      <c r="E3174" s="41" t="s">
        <v>323</v>
      </c>
      <c r="F3174" s="41" t="s">
        <v>765</v>
      </c>
      <c r="G3174" s="41">
        <v>10</v>
      </c>
      <c r="H3174" s="41">
        <v>5532.5007244051103</v>
      </c>
      <c r="I3174" s="41">
        <v>1848</v>
      </c>
      <c r="J3174" s="41">
        <v>0</v>
      </c>
      <c r="K3174" s="41">
        <v>36.775200000000005</v>
      </c>
      <c r="L3174" s="41">
        <v>0</v>
      </c>
      <c r="M3174" s="41"/>
      <c r="N3174" s="41"/>
      <c r="O3174" s="41"/>
      <c r="P3174" s="41"/>
      <c r="Q3174" s="41">
        <v>17269</v>
      </c>
      <c r="R3174" s="41">
        <v>309.11509999999998</v>
      </c>
      <c r="S3174" s="41"/>
      <c r="T3174" s="41"/>
      <c r="U3174" s="41">
        <v>19117</v>
      </c>
      <c r="V3174" s="41">
        <v>345.89029999999997</v>
      </c>
      <c r="W3174" s="41"/>
      <c r="X3174" s="41"/>
    </row>
    <row r="3175" spans="1:24" x14ac:dyDescent="0.35">
      <c r="A3175" s="41" t="s">
        <v>322</v>
      </c>
      <c r="B3175" s="41" t="s">
        <v>441</v>
      </c>
      <c r="C3175" s="41" t="s">
        <v>29</v>
      </c>
      <c r="D3175" s="41" t="s">
        <v>323</v>
      </c>
      <c r="E3175" s="41" t="s">
        <v>323</v>
      </c>
      <c r="F3175" s="41" t="s">
        <v>759</v>
      </c>
      <c r="G3175" s="41">
        <v>4</v>
      </c>
      <c r="H3175" s="41">
        <v>5532.5007244051103</v>
      </c>
      <c r="I3175" s="41">
        <v>1842</v>
      </c>
      <c r="J3175" s="41">
        <v>3</v>
      </c>
      <c r="K3175" s="41">
        <v>34.076999999999998</v>
      </c>
      <c r="L3175" s="41">
        <v>5.5499999999999994E-2</v>
      </c>
      <c r="M3175" s="41">
        <v>1701</v>
      </c>
      <c r="N3175" s="41">
        <v>0</v>
      </c>
      <c r="O3175" s="41">
        <v>33.849900000000005</v>
      </c>
      <c r="P3175" s="41">
        <v>0</v>
      </c>
      <c r="Q3175" s="41">
        <v>4749</v>
      </c>
      <c r="R3175" s="41">
        <v>85.007099999999994</v>
      </c>
      <c r="S3175" s="41">
        <v>9389</v>
      </c>
      <c r="T3175" s="41">
        <v>206.55799999999999</v>
      </c>
      <c r="U3175" s="41">
        <v>6594</v>
      </c>
      <c r="V3175" s="41">
        <v>119.1396</v>
      </c>
      <c r="W3175" s="41">
        <v>11090</v>
      </c>
      <c r="X3175" s="41">
        <v>240.40789999999998</v>
      </c>
    </row>
    <row r="3176" spans="1:24" x14ac:dyDescent="0.35">
      <c r="A3176" s="41" t="s">
        <v>322</v>
      </c>
      <c r="B3176" s="41" t="s">
        <v>441</v>
      </c>
      <c r="C3176" s="41" t="s">
        <v>29</v>
      </c>
      <c r="D3176" s="41" t="s">
        <v>323</v>
      </c>
      <c r="E3176" s="41" t="s">
        <v>323</v>
      </c>
      <c r="F3176" s="41" t="s">
        <v>758</v>
      </c>
      <c r="G3176" s="41">
        <v>3</v>
      </c>
      <c r="H3176" s="41">
        <v>5532.5007244051103</v>
      </c>
      <c r="I3176" s="41">
        <v>2163</v>
      </c>
      <c r="J3176" s="41">
        <v>0</v>
      </c>
      <c r="K3176" s="41">
        <v>40.015499999999996</v>
      </c>
      <c r="L3176" s="41">
        <v>0</v>
      </c>
      <c r="M3176" s="41">
        <v>3214</v>
      </c>
      <c r="N3176" s="41">
        <v>1</v>
      </c>
      <c r="O3176" s="41">
        <v>63.958600000000004</v>
      </c>
      <c r="P3176" s="41">
        <v>1.9900000000000001E-2</v>
      </c>
      <c r="Q3176" s="41">
        <v>4335</v>
      </c>
      <c r="R3176" s="41">
        <v>77.596500000000006</v>
      </c>
      <c r="S3176" s="41">
        <v>7562</v>
      </c>
      <c r="T3176" s="41">
        <v>166.364</v>
      </c>
      <c r="U3176" s="41">
        <v>6498</v>
      </c>
      <c r="V3176" s="41">
        <v>117.61199999999999</v>
      </c>
      <c r="W3176" s="41">
        <v>10777</v>
      </c>
      <c r="X3176" s="41">
        <v>230.3425</v>
      </c>
    </row>
    <row r="3177" spans="1:24" x14ac:dyDescent="0.35">
      <c r="A3177" s="41" t="s">
        <v>322</v>
      </c>
      <c r="B3177" s="41" t="s">
        <v>441</v>
      </c>
      <c r="C3177" s="41" t="s">
        <v>29</v>
      </c>
      <c r="D3177" s="41" t="s">
        <v>323</v>
      </c>
      <c r="E3177" s="41" t="s">
        <v>323</v>
      </c>
      <c r="F3177" s="41" t="s">
        <v>767</v>
      </c>
      <c r="G3177" s="41">
        <v>12</v>
      </c>
      <c r="H3177" s="41">
        <v>5532.5007244051103</v>
      </c>
      <c r="I3177" s="41">
        <v>9761</v>
      </c>
      <c r="J3177" s="41">
        <v>0</v>
      </c>
      <c r="K3177" s="41">
        <v>194.2439</v>
      </c>
      <c r="L3177" s="41">
        <v>0</v>
      </c>
      <c r="M3177" s="41"/>
      <c r="N3177" s="41"/>
      <c r="O3177" s="41"/>
      <c r="P3177" s="41"/>
      <c r="Q3177" s="41">
        <v>5437</v>
      </c>
      <c r="R3177" s="41">
        <v>97.322299999999998</v>
      </c>
      <c r="S3177" s="41"/>
      <c r="T3177" s="41"/>
      <c r="U3177" s="41">
        <v>15198</v>
      </c>
      <c r="V3177" s="41">
        <v>291.56619999999998</v>
      </c>
      <c r="W3177" s="41"/>
      <c r="X3177" s="41"/>
    </row>
    <row r="3178" spans="1:24" x14ac:dyDescent="0.35">
      <c r="A3178" s="41" t="s">
        <v>322</v>
      </c>
      <c r="B3178" s="41" t="s">
        <v>441</v>
      </c>
      <c r="C3178" s="41" t="s">
        <v>29</v>
      </c>
      <c r="D3178" s="41" t="s">
        <v>323</v>
      </c>
      <c r="E3178" s="41" t="s">
        <v>323</v>
      </c>
      <c r="F3178" s="41" t="s">
        <v>757</v>
      </c>
      <c r="G3178" s="41">
        <v>2</v>
      </c>
      <c r="H3178" s="41">
        <v>5532.5007244051103</v>
      </c>
      <c r="I3178" s="41">
        <v>1787</v>
      </c>
      <c r="J3178" s="41">
        <v>0</v>
      </c>
      <c r="K3178" s="41">
        <v>33.0595</v>
      </c>
      <c r="L3178" s="41">
        <v>0</v>
      </c>
      <c r="M3178" s="41">
        <v>1488</v>
      </c>
      <c r="N3178" s="41">
        <v>0</v>
      </c>
      <c r="O3178" s="41">
        <v>29.6112</v>
      </c>
      <c r="P3178" s="41">
        <v>0</v>
      </c>
      <c r="Q3178" s="41">
        <v>10003</v>
      </c>
      <c r="R3178" s="41">
        <v>179.05369999999999</v>
      </c>
      <c r="S3178" s="41">
        <v>5943</v>
      </c>
      <c r="T3178" s="41">
        <v>130.74600000000001</v>
      </c>
      <c r="U3178" s="41">
        <v>11790</v>
      </c>
      <c r="V3178" s="41">
        <v>212.11320000000001</v>
      </c>
      <c r="W3178" s="41">
        <v>7431</v>
      </c>
      <c r="X3178" s="41">
        <v>160.35720000000001</v>
      </c>
    </row>
    <row r="3179" spans="1:24" x14ac:dyDescent="0.35">
      <c r="A3179" s="41" t="s">
        <v>322</v>
      </c>
      <c r="B3179" s="41" t="s">
        <v>441</v>
      </c>
      <c r="C3179" s="41" t="s">
        <v>29</v>
      </c>
      <c r="D3179" s="41" t="s">
        <v>323</v>
      </c>
      <c r="E3179" s="41" t="s">
        <v>323</v>
      </c>
      <c r="F3179" s="41" t="s">
        <v>763</v>
      </c>
      <c r="G3179" s="41">
        <v>8</v>
      </c>
      <c r="H3179" s="41">
        <v>5532.5007244051103</v>
      </c>
      <c r="I3179" s="41">
        <v>1905</v>
      </c>
      <c r="J3179" s="41">
        <v>0</v>
      </c>
      <c r="K3179" s="41">
        <v>37.909500000000001</v>
      </c>
      <c r="L3179" s="41">
        <v>0</v>
      </c>
      <c r="M3179" s="41"/>
      <c r="N3179" s="41"/>
      <c r="O3179" s="41"/>
      <c r="P3179" s="41"/>
      <c r="Q3179" s="41">
        <v>9735</v>
      </c>
      <c r="R3179" s="41">
        <v>174.25649999999999</v>
      </c>
      <c r="S3179" s="41"/>
      <c r="T3179" s="41"/>
      <c r="U3179" s="41">
        <v>11640</v>
      </c>
      <c r="V3179" s="41">
        <v>212.166</v>
      </c>
      <c r="W3179" s="41"/>
      <c r="X3179" s="41"/>
    </row>
    <row r="3180" spans="1:24" x14ac:dyDescent="0.35">
      <c r="A3180" s="41" t="s">
        <v>322</v>
      </c>
      <c r="B3180" s="41" t="s">
        <v>441</v>
      </c>
      <c r="C3180" s="41" t="s">
        <v>29</v>
      </c>
      <c r="D3180" s="41" t="s">
        <v>323</v>
      </c>
      <c r="E3180" s="41" t="s">
        <v>323</v>
      </c>
      <c r="F3180" s="41" t="s">
        <v>762</v>
      </c>
      <c r="G3180" s="41">
        <v>7</v>
      </c>
      <c r="H3180" s="41">
        <v>5532.5007244051103</v>
      </c>
      <c r="I3180" s="41">
        <v>2288</v>
      </c>
      <c r="J3180" s="41">
        <v>2</v>
      </c>
      <c r="K3180" s="41">
        <v>45.531200000000005</v>
      </c>
      <c r="L3180" s="41">
        <v>3.9800000000000002E-2</v>
      </c>
      <c r="M3180" s="41">
        <v>0</v>
      </c>
      <c r="N3180" s="41">
        <v>0</v>
      </c>
      <c r="O3180" s="41">
        <v>0</v>
      </c>
      <c r="P3180" s="41">
        <v>0</v>
      </c>
      <c r="Q3180" s="41">
        <v>10550</v>
      </c>
      <c r="R3180" s="41">
        <v>188.845</v>
      </c>
      <c r="S3180" s="41">
        <v>19523</v>
      </c>
      <c r="T3180" s="41">
        <v>429.50599999999997</v>
      </c>
      <c r="U3180" s="41">
        <v>12840</v>
      </c>
      <c r="V3180" s="41">
        <v>234.416</v>
      </c>
      <c r="W3180" s="41">
        <v>19523</v>
      </c>
      <c r="X3180" s="41">
        <v>429.50599999999997</v>
      </c>
    </row>
    <row r="3181" spans="1:24" x14ac:dyDescent="0.35">
      <c r="A3181" s="41" t="s">
        <v>322</v>
      </c>
      <c r="B3181" s="41" t="s">
        <v>441</v>
      </c>
      <c r="C3181" s="41" t="s">
        <v>29</v>
      </c>
      <c r="D3181" s="41" t="s">
        <v>323</v>
      </c>
      <c r="E3181" s="41" t="s">
        <v>323</v>
      </c>
      <c r="F3181" s="41" t="s">
        <v>761</v>
      </c>
      <c r="G3181" s="41">
        <v>6</v>
      </c>
      <c r="H3181" s="41">
        <v>5532.5007244051103</v>
      </c>
      <c r="I3181" s="41">
        <v>1593</v>
      </c>
      <c r="J3181" s="41">
        <v>3</v>
      </c>
      <c r="K3181" s="41">
        <v>31.700700000000001</v>
      </c>
      <c r="L3181" s="41">
        <v>5.9700000000000003E-2</v>
      </c>
      <c r="M3181" s="41">
        <v>1842</v>
      </c>
      <c r="N3181" s="41">
        <v>0</v>
      </c>
      <c r="O3181" s="41">
        <v>41.445</v>
      </c>
      <c r="P3181" s="41">
        <v>0</v>
      </c>
      <c r="Q3181" s="41">
        <v>11220</v>
      </c>
      <c r="R3181" s="41">
        <v>200.83799999999999</v>
      </c>
      <c r="S3181" s="41">
        <v>14418</v>
      </c>
      <c r="T3181" s="41">
        <v>317.19600000000003</v>
      </c>
      <c r="U3181" s="41">
        <v>12816</v>
      </c>
      <c r="V3181" s="41">
        <v>232.5984</v>
      </c>
      <c r="W3181" s="41">
        <v>16260</v>
      </c>
      <c r="X3181" s="41">
        <v>358.64100000000002</v>
      </c>
    </row>
    <row r="3182" spans="1:24" x14ac:dyDescent="0.35">
      <c r="A3182" s="41" t="s">
        <v>675</v>
      </c>
      <c r="B3182" s="41" t="s">
        <v>542</v>
      </c>
      <c r="C3182" s="41" t="s">
        <v>12</v>
      </c>
      <c r="D3182" s="41" t="s">
        <v>324</v>
      </c>
      <c r="E3182" s="41" t="s">
        <v>324</v>
      </c>
      <c r="F3182" s="41" t="s">
        <v>756</v>
      </c>
      <c r="G3182" s="41">
        <v>1</v>
      </c>
      <c r="H3182" s="41">
        <v>12061.249887620799</v>
      </c>
      <c r="I3182" s="41">
        <v>20113</v>
      </c>
      <c r="J3182" s="41">
        <v>1882</v>
      </c>
      <c r="K3182" s="41">
        <v>372.09049999999996</v>
      </c>
      <c r="L3182" s="41">
        <v>34.817</v>
      </c>
      <c r="M3182" s="41">
        <v>9022</v>
      </c>
      <c r="N3182" s="41">
        <v>487</v>
      </c>
      <c r="O3182" s="41">
        <v>179.5378</v>
      </c>
      <c r="P3182" s="41">
        <v>9.6913</v>
      </c>
      <c r="Q3182" s="41">
        <v>4174</v>
      </c>
      <c r="R3182" s="41">
        <v>74.714600000000004</v>
      </c>
      <c r="S3182" s="41">
        <v>4067</v>
      </c>
      <c r="T3182" s="41">
        <v>89.474000000000004</v>
      </c>
      <c r="U3182" s="41">
        <v>26169</v>
      </c>
      <c r="V3182" s="41">
        <v>481.62209999999999</v>
      </c>
      <c r="W3182" s="41">
        <v>13576</v>
      </c>
      <c r="X3182" s="41">
        <v>278.70310000000001</v>
      </c>
    </row>
    <row r="3183" spans="1:24" x14ac:dyDescent="0.35">
      <c r="A3183" s="41" t="s">
        <v>675</v>
      </c>
      <c r="B3183" s="41" t="s">
        <v>542</v>
      </c>
      <c r="C3183" s="41" t="s">
        <v>12</v>
      </c>
      <c r="D3183" s="41" t="s">
        <v>324</v>
      </c>
      <c r="E3183" s="41" t="s">
        <v>324</v>
      </c>
      <c r="F3183" s="41" t="s">
        <v>760</v>
      </c>
      <c r="G3183" s="41">
        <v>5</v>
      </c>
      <c r="H3183" s="41">
        <v>12061.249887620799</v>
      </c>
      <c r="I3183" s="41">
        <v>14832</v>
      </c>
      <c r="J3183" s="41">
        <v>410</v>
      </c>
      <c r="K3183" s="41">
        <v>274.392</v>
      </c>
      <c r="L3183" s="41">
        <v>7.585</v>
      </c>
      <c r="M3183" s="41">
        <v>7778</v>
      </c>
      <c r="N3183" s="41">
        <v>1894</v>
      </c>
      <c r="O3183" s="41">
        <v>154.78220000000002</v>
      </c>
      <c r="P3183" s="41">
        <v>37.690600000000003</v>
      </c>
      <c r="Q3183" s="41">
        <v>16020</v>
      </c>
      <c r="R3183" s="41">
        <v>286.75799999999998</v>
      </c>
      <c r="S3183" s="41">
        <v>6686</v>
      </c>
      <c r="T3183" s="41">
        <v>147.09200000000001</v>
      </c>
      <c r="U3183" s="41">
        <v>31262</v>
      </c>
      <c r="V3183" s="41">
        <v>568.7349999999999</v>
      </c>
      <c r="W3183" s="41">
        <v>16358</v>
      </c>
      <c r="X3183" s="41">
        <v>339.56479999999999</v>
      </c>
    </row>
    <row r="3184" spans="1:24" x14ac:dyDescent="0.35">
      <c r="A3184" s="41" t="s">
        <v>675</v>
      </c>
      <c r="B3184" s="41" t="s">
        <v>542</v>
      </c>
      <c r="C3184" s="41" t="s">
        <v>12</v>
      </c>
      <c r="D3184" s="41" t="s">
        <v>324</v>
      </c>
      <c r="E3184" s="41" t="s">
        <v>324</v>
      </c>
      <c r="F3184" s="41" t="s">
        <v>764</v>
      </c>
      <c r="G3184" s="41">
        <v>9</v>
      </c>
      <c r="H3184" s="41">
        <v>12061.249887620799</v>
      </c>
      <c r="I3184" s="41">
        <v>8104</v>
      </c>
      <c r="J3184" s="41">
        <v>4260</v>
      </c>
      <c r="K3184" s="41">
        <v>161.2696</v>
      </c>
      <c r="L3184" s="41">
        <v>84.774000000000001</v>
      </c>
      <c r="M3184" s="41"/>
      <c r="N3184" s="41"/>
      <c r="O3184" s="41"/>
      <c r="P3184" s="41"/>
      <c r="Q3184" s="41">
        <v>3630</v>
      </c>
      <c r="R3184" s="41">
        <v>64.977000000000004</v>
      </c>
      <c r="S3184" s="41"/>
      <c r="T3184" s="41"/>
      <c r="U3184" s="41">
        <v>15994</v>
      </c>
      <c r="V3184" s="41">
        <v>311.0206</v>
      </c>
      <c r="W3184" s="41"/>
      <c r="X3184" s="41"/>
    </row>
    <row r="3185" spans="1:24" x14ac:dyDescent="0.35">
      <c r="A3185" s="41" t="s">
        <v>675</v>
      </c>
      <c r="B3185" s="41" t="s">
        <v>542</v>
      </c>
      <c r="C3185" s="41" t="s">
        <v>12</v>
      </c>
      <c r="D3185" s="41" t="s">
        <v>324</v>
      </c>
      <c r="E3185" s="41" t="s">
        <v>324</v>
      </c>
      <c r="F3185" s="41" t="s">
        <v>766</v>
      </c>
      <c r="G3185" s="41">
        <v>11</v>
      </c>
      <c r="H3185" s="41">
        <v>12061.249887620799</v>
      </c>
      <c r="I3185" s="41">
        <v>10813</v>
      </c>
      <c r="J3185" s="41">
        <v>4439</v>
      </c>
      <c r="K3185" s="41">
        <v>215.17870000000002</v>
      </c>
      <c r="L3185" s="41">
        <v>88.336100000000002</v>
      </c>
      <c r="M3185" s="41"/>
      <c r="N3185" s="41"/>
      <c r="O3185" s="41"/>
      <c r="P3185" s="41"/>
      <c r="Q3185" s="41">
        <v>4939</v>
      </c>
      <c r="R3185" s="41">
        <v>88.408100000000005</v>
      </c>
      <c r="S3185" s="41"/>
      <c r="T3185" s="41"/>
      <c r="U3185" s="41">
        <v>20191</v>
      </c>
      <c r="V3185" s="41">
        <v>391.92290000000003</v>
      </c>
      <c r="W3185" s="41"/>
      <c r="X3185" s="41"/>
    </row>
    <row r="3186" spans="1:24" x14ac:dyDescent="0.35">
      <c r="A3186" s="41" t="s">
        <v>675</v>
      </c>
      <c r="B3186" s="41" t="s">
        <v>542</v>
      </c>
      <c r="C3186" s="41" t="s">
        <v>12</v>
      </c>
      <c r="D3186" s="41" t="s">
        <v>324</v>
      </c>
      <c r="E3186" s="41" t="s">
        <v>324</v>
      </c>
      <c r="F3186" s="41" t="s">
        <v>765</v>
      </c>
      <c r="G3186" s="41">
        <v>10</v>
      </c>
      <c r="H3186" s="41">
        <v>12061.249887620799</v>
      </c>
      <c r="I3186" s="41">
        <v>11580</v>
      </c>
      <c r="J3186" s="41">
        <v>4272</v>
      </c>
      <c r="K3186" s="41">
        <v>230.44200000000001</v>
      </c>
      <c r="L3186" s="41">
        <v>85.012799999999999</v>
      </c>
      <c r="M3186" s="41"/>
      <c r="N3186" s="41"/>
      <c r="O3186" s="41"/>
      <c r="P3186" s="41"/>
      <c r="Q3186" s="41">
        <v>5759</v>
      </c>
      <c r="R3186" s="41">
        <v>103.0861</v>
      </c>
      <c r="S3186" s="41"/>
      <c r="T3186" s="41"/>
      <c r="U3186" s="41">
        <v>21611</v>
      </c>
      <c r="V3186" s="41">
        <v>418.54089999999997</v>
      </c>
      <c r="W3186" s="41"/>
      <c r="X3186" s="41"/>
    </row>
    <row r="3187" spans="1:24" x14ac:dyDescent="0.35">
      <c r="A3187" s="41" t="s">
        <v>675</v>
      </c>
      <c r="B3187" s="41" t="s">
        <v>542</v>
      </c>
      <c r="C3187" s="41" t="s">
        <v>12</v>
      </c>
      <c r="D3187" s="41" t="s">
        <v>324</v>
      </c>
      <c r="E3187" s="41" t="s">
        <v>324</v>
      </c>
      <c r="F3187" s="41" t="s">
        <v>759</v>
      </c>
      <c r="G3187" s="41">
        <v>4</v>
      </c>
      <c r="H3187" s="41">
        <v>12061.249887620799</v>
      </c>
      <c r="I3187" s="41">
        <v>7751</v>
      </c>
      <c r="J3187" s="41">
        <v>919</v>
      </c>
      <c r="K3187" s="41">
        <v>143.39349999999999</v>
      </c>
      <c r="L3187" s="41">
        <v>17.0015</v>
      </c>
      <c r="M3187" s="41">
        <v>10155</v>
      </c>
      <c r="N3187" s="41">
        <v>3145</v>
      </c>
      <c r="O3187" s="41">
        <v>202.08450000000002</v>
      </c>
      <c r="P3187" s="41">
        <v>62.585500000000003</v>
      </c>
      <c r="Q3187" s="41">
        <v>28415</v>
      </c>
      <c r="R3187" s="41">
        <v>508.62849999999997</v>
      </c>
      <c r="S3187" s="41">
        <v>7763</v>
      </c>
      <c r="T3187" s="41">
        <v>170.786</v>
      </c>
      <c r="U3187" s="41">
        <v>37085</v>
      </c>
      <c r="V3187" s="41">
        <v>669.02350000000001</v>
      </c>
      <c r="W3187" s="41">
        <v>21063</v>
      </c>
      <c r="X3187" s="41">
        <v>435.45600000000002</v>
      </c>
    </row>
    <row r="3188" spans="1:24" x14ac:dyDescent="0.35">
      <c r="A3188" s="41" t="s">
        <v>675</v>
      </c>
      <c r="B3188" s="41" t="s">
        <v>542</v>
      </c>
      <c r="C3188" s="41" t="s">
        <v>12</v>
      </c>
      <c r="D3188" s="41" t="s">
        <v>324</v>
      </c>
      <c r="E3188" s="41" t="s">
        <v>324</v>
      </c>
      <c r="F3188" s="41" t="s">
        <v>758</v>
      </c>
      <c r="G3188" s="41">
        <v>3</v>
      </c>
      <c r="H3188" s="41">
        <v>12061.249887620799</v>
      </c>
      <c r="I3188" s="41">
        <v>7109</v>
      </c>
      <c r="J3188" s="41">
        <v>1658</v>
      </c>
      <c r="K3188" s="41">
        <v>131.51649999999998</v>
      </c>
      <c r="L3188" s="41">
        <v>30.672999999999998</v>
      </c>
      <c r="M3188" s="41">
        <v>10558</v>
      </c>
      <c r="N3188" s="41">
        <v>1887</v>
      </c>
      <c r="O3188" s="41">
        <v>210.10420000000002</v>
      </c>
      <c r="P3188" s="41">
        <v>37.551300000000005</v>
      </c>
      <c r="Q3188" s="41">
        <v>6968</v>
      </c>
      <c r="R3188" s="41">
        <v>124.7272</v>
      </c>
      <c r="S3188" s="41">
        <v>5053</v>
      </c>
      <c r="T3188" s="41">
        <v>111.166</v>
      </c>
      <c r="U3188" s="41">
        <v>15735</v>
      </c>
      <c r="V3188" s="41">
        <v>286.91669999999999</v>
      </c>
      <c r="W3188" s="41">
        <v>17498</v>
      </c>
      <c r="X3188" s="41">
        <v>358.82150000000001</v>
      </c>
    </row>
    <row r="3189" spans="1:24" x14ac:dyDescent="0.35">
      <c r="A3189" s="41" t="s">
        <v>675</v>
      </c>
      <c r="B3189" s="41" t="s">
        <v>542</v>
      </c>
      <c r="C3189" s="41" t="s">
        <v>12</v>
      </c>
      <c r="D3189" s="41" t="s">
        <v>324</v>
      </c>
      <c r="E3189" s="41" t="s">
        <v>324</v>
      </c>
      <c r="F3189" s="41" t="s">
        <v>767</v>
      </c>
      <c r="G3189" s="41">
        <v>12</v>
      </c>
      <c r="H3189" s="41">
        <v>12061.249887620799</v>
      </c>
      <c r="I3189" s="41">
        <v>12165</v>
      </c>
      <c r="J3189" s="41">
        <v>1575</v>
      </c>
      <c r="K3189" s="41">
        <v>242.08350000000002</v>
      </c>
      <c r="L3189" s="41">
        <v>31.342500000000001</v>
      </c>
      <c r="M3189" s="41"/>
      <c r="N3189" s="41"/>
      <c r="O3189" s="41"/>
      <c r="P3189" s="41"/>
      <c r="Q3189" s="41">
        <v>4031</v>
      </c>
      <c r="R3189" s="41">
        <v>72.154899999999998</v>
      </c>
      <c r="S3189" s="41"/>
      <c r="T3189" s="41"/>
      <c r="U3189" s="41">
        <v>17771</v>
      </c>
      <c r="V3189" s="41">
        <v>345.58090000000004</v>
      </c>
      <c r="W3189" s="41"/>
      <c r="X3189" s="41"/>
    </row>
    <row r="3190" spans="1:24" x14ac:dyDescent="0.35">
      <c r="A3190" s="41" t="s">
        <v>675</v>
      </c>
      <c r="B3190" s="41" t="s">
        <v>542</v>
      </c>
      <c r="C3190" s="41" t="s">
        <v>12</v>
      </c>
      <c r="D3190" s="41" t="s">
        <v>324</v>
      </c>
      <c r="E3190" s="41" t="s">
        <v>324</v>
      </c>
      <c r="F3190" s="41" t="s">
        <v>757</v>
      </c>
      <c r="G3190" s="41">
        <v>2</v>
      </c>
      <c r="H3190" s="41">
        <v>12061.249887620799</v>
      </c>
      <c r="I3190" s="41">
        <v>6937</v>
      </c>
      <c r="J3190" s="41">
        <v>6449</v>
      </c>
      <c r="K3190" s="41">
        <v>128.33449999999999</v>
      </c>
      <c r="L3190" s="41">
        <v>119.3065</v>
      </c>
      <c r="M3190" s="41">
        <v>6449</v>
      </c>
      <c r="N3190" s="41">
        <v>595</v>
      </c>
      <c r="O3190" s="41">
        <v>128.33510000000001</v>
      </c>
      <c r="P3190" s="41">
        <v>11.8405</v>
      </c>
      <c r="Q3190" s="41">
        <v>4996</v>
      </c>
      <c r="R3190" s="41">
        <v>89.428399999999996</v>
      </c>
      <c r="S3190" s="41">
        <v>3719</v>
      </c>
      <c r="T3190" s="41">
        <v>81.817999999999998</v>
      </c>
      <c r="U3190" s="41">
        <v>18382</v>
      </c>
      <c r="V3190" s="41">
        <v>337.06939999999997</v>
      </c>
      <c r="W3190" s="41">
        <v>10763</v>
      </c>
      <c r="X3190" s="41">
        <v>221.99360000000001</v>
      </c>
    </row>
    <row r="3191" spans="1:24" x14ac:dyDescent="0.35">
      <c r="A3191" s="41" t="s">
        <v>675</v>
      </c>
      <c r="B3191" s="41" t="s">
        <v>542</v>
      </c>
      <c r="C3191" s="41" t="s">
        <v>12</v>
      </c>
      <c r="D3191" s="41" t="s">
        <v>324</v>
      </c>
      <c r="E3191" s="41" t="s">
        <v>324</v>
      </c>
      <c r="F3191" s="41" t="s">
        <v>763</v>
      </c>
      <c r="G3191" s="41">
        <v>8</v>
      </c>
      <c r="H3191" s="41">
        <v>12061.249887620799</v>
      </c>
      <c r="I3191" s="41">
        <v>8892</v>
      </c>
      <c r="J3191" s="41">
        <v>6113</v>
      </c>
      <c r="K3191" s="41">
        <v>176.95080000000002</v>
      </c>
      <c r="L3191" s="41">
        <v>121.64870000000001</v>
      </c>
      <c r="M3191" s="41"/>
      <c r="N3191" s="41"/>
      <c r="O3191" s="41"/>
      <c r="P3191" s="41"/>
      <c r="Q3191" s="41">
        <v>4751</v>
      </c>
      <c r="R3191" s="41">
        <v>85.042900000000003</v>
      </c>
      <c r="S3191" s="41"/>
      <c r="T3191" s="41"/>
      <c r="U3191" s="41">
        <v>19756</v>
      </c>
      <c r="V3191" s="41">
        <v>383.64240000000007</v>
      </c>
      <c r="W3191" s="41"/>
      <c r="X3191" s="41"/>
    </row>
    <row r="3192" spans="1:24" x14ac:dyDescent="0.35">
      <c r="A3192" s="41" t="s">
        <v>675</v>
      </c>
      <c r="B3192" s="41" t="s">
        <v>542</v>
      </c>
      <c r="C3192" s="41" t="s">
        <v>12</v>
      </c>
      <c r="D3192" s="41" t="s">
        <v>324</v>
      </c>
      <c r="E3192" s="41" t="s">
        <v>324</v>
      </c>
      <c r="F3192" s="41" t="s">
        <v>762</v>
      </c>
      <c r="G3192" s="41">
        <v>7</v>
      </c>
      <c r="H3192" s="41">
        <v>12061.249887620799</v>
      </c>
      <c r="I3192" s="41">
        <v>11272</v>
      </c>
      <c r="J3192" s="41">
        <v>6606</v>
      </c>
      <c r="K3192" s="41">
        <v>224.31280000000001</v>
      </c>
      <c r="L3192" s="41">
        <v>131.45940000000002</v>
      </c>
      <c r="M3192" s="41">
        <v>0</v>
      </c>
      <c r="N3192" s="41">
        <v>5776</v>
      </c>
      <c r="O3192" s="41">
        <v>0</v>
      </c>
      <c r="P3192" s="41">
        <v>129.96</v>
      </c>
      <c r="Q3192" s="41">
        <v>5080</v>
      </c>
      <c r="R3192" s="41">
        <v>90.932000000000002</v>
      </c>
      <c r="S3192" s="41">
        <v>12098</v>
      </c>
      <c r="T3192" s="41">
        <v>266.15600000000001</v>
      </c>
      <c r="U3192" s="41">
        <v>22958</v>
      </c>
      <c r="V3192" s="41">
        <v>446.70420000000001</v>
      </c>
      <c r="W3192" s="41">
        <v>17874</v>
      </c>
      <c r="X3192" s="41">
        <v>396.11599999999999</v>
      </c>
    </row>
    <row r="3193" spans="1:24" x14ac:dyDescent="0.35">
      <c r="A3193" s="41" t="s">
        <v>675</v>
      </c>
      <c r="B3193" s="41" t="s">
        <v>542</v>
      </c>
      <c r="C3193" s="41" t="s">
        <v>12</v>
      </c>
      <c r="D3193" s="41" t="s">
        <v>324</v>
      </c>
      <c r="E3193" s="41" t="s">
        <v>324</v>
      </c>
      <c r="F3193" s="41" t="s">
        <v>761</v>
      </c>
      <c r="G3193" s="41">
        <v>6</v>
      </c>
      <c r="H3193" s="41">
        <v>12061.249887620799</v>
      </c>
      <c r="I3193" s="41">
        <v>10633</v>
      </c>
      <c r="J3193" s="41">
        <v>2956</v>
      </c>
      <c r="K3193" s="41">
        <v>211.5967</v>
      </c>
      <c r="L3193" s="41">
        <v>58.824400000000004</v>
      </c>
      <c r="M3193" s="41">
        <v>9337</v>
      </c>
      <c r="N3193" s="41">
        <v>4439</v>
      </c>
      <c r="O3193" s="41">
        <v>210.08249999999998</v>
      </c>
      <c r="P3193" s="41">
        <v>99.877499999999998</v>
      </c>
      <c r="Q3193" s="41">
        <v>4646</v>
      </c>
      <c r="R3193" s="41">
        <v>83.163399999999996</v>
      </c>
      <c r="S3193" s="41">
        <v>10788</v>
      </c>
      <c r="T3193" s="41">
        <v>237.33600000000001</v>
      </c>
      <c r="U3193" s="41">
        <v>18235</v>
      </c>
      <c r="V3193" s="41">
        <v>353.58450000000005</v>
      </c>
      <c r="W3193" s="41">
        <v>24564</v>
      </c>
      <c r="X3193" s="41">
        <v>547.29600000000005</v>
      </c>
    </row>
    <row r="3194" spans="1:24" x14ac:dyDescent="0.35">
      <c r="A3194" s="41" t="s">
        <v>624</v>
      </c>
      <c r="B3194" s="41" t="s">
        <v>461</v>
      </c>
      <c r="C3194" s="41" t="s">
        <v>18</v>
      </c>
      <c r="D3194" s="41" t="s">
        <v>326</v>
      </c>
      <c r="E3194" s="41" t="s">
        <v>326</v>
      </c>
      <c r="F3194" s="41" t="s">
        <v>756</v>
      </c>
      <c r="G3194" s="41">
        <v>1</v>
      </c>
      <c r="H3194" s="41">
        <v>6954.52790706205</v>
      </c>
      <c r="I3194" s="41">
        <v>38460</v>
      </c>
      <c r="J3194" s="41">
        <v>0</v>
      </c>
      <c r="K3194" s="41">
        <v>711.51</v>
      </c>
      <c r="L3194" s="41">
        <v>0</v>
      </c>
      <c r="M3194" s="41">
        <v>17696</v>
      </c>
      <c r="N3194" s="41">
        <v>80</v>
      </c>
      <c r="O3194" s="41">
        <v>352.15039999999999</v>
      </c>
      <c r="P3194" s="41">
        <v>1.5920000000000001</v>
      </c>
      <c r="Q3194" s="41">
        <v>0</v>
      </c>
      <c r="R3194" s="41">
        <v>0</v>
      </c>
      <c r="S3194" s="41">
        <v>0</v>
      </c>
      <c r="T3194" s="41">
        <v>0</v>
      </c>
      <c r="U3194" s="41">
        <v>38460</v>
      </c>
      <c r="V3194" s="41">
        <v>711.51</v>
      </c>
      <c r="W3194" s="41">
        <v>17776</v>
      </c>
      <c r="X3194" s="41">
        <v>353.74239999999998</v>
      </c>
    </row>
    <row r="3195" spans="1:24" x14ac:dyDescent="0.35">
      <c r="A3195" s="41" t="s">
        <v>624</v>
      </c>
      <c r="B3195" s="41" t="s">
        <v>461</v>
      </c>
      <c r="C3195" s="41" t="s">
        <v>18</v>
      </c>
      <c r="D3195" s="41" t="s">
        <v>326</v>
      </c>
      <c r="E3195" s="41" t="s">
        <v>326</v>
      </c>
      <c r="F3195" s="41" t="s">
        <v>760</v>
      </c>
      <c r="G3195" s="41">
        <v>5</v>
      </c>
      <c r="H3195" s="41">
        <v>6954.52790706205</v>
      </c>
      <c r="I3195" s="41">
        <v>15089</v>
      </c>
      <c r="J3195" s="41">
        <v>212</v>
      </c>
      <c r="K3195" s="41">
        <v>279.1465</v>
      </c>
      <c r="L3195" s="41">
        <v>3.9219999999999997</v>
      </c>
      <c r="M3195" s="41">
        <v>21847</v>
      </c>
      <c r="N3195" s="41">
        <v>1258</v>
      </c>
      <c r="O3195" s="41">
        <v>434.75530000000003</v>
      </c>
      <c r="P3195" s="41">
        <v>25.034200000000002</v>
      </c>
      <c r="Q3195" s="41">
        <v>0</v>
      </c>
      <c r="R3195" s="41">
        <v>0</v>
      </c>
      <c r="S3195" s="41">
        <v>0</v>
      </c>
      <c r="T3195" s="41">
        <v>0</v>
      </c>
      <c r="U3195" s="41">
        <v>15301</v>
      </c>
      <c r="V3195" s="41">
        <v>283.06850000000003</v>
      </c>
      <c r="W3195" s="41">
        <v>23105</v>
      </c>
      <c r="X3195" s="41">
        <v>459.78950000000003</v>
      </c>
    </row>
    <row r="3196" spans="1:24" x14ac:dyDescent="0.35">
      <c r="A3196" s="41" t="s">
        <v>624</v>
      </c>
      <c r="B3196" s="41" t="s">
        <v>461</v>
      </c>
      <c r="C3196" s="41" t="s">
        <v>18</v>
      </c>
      <c r="D3196" s="41" t="s">
        <v>326</v>
      </c>
      <c r="E3196" s="41" t="s">
        <v>326</v>
      </c>
      <c r="F3196" s="41" t="s">
        <v>764</v>
      </c>
      <c r="G3196" s="41">
        <v>9</v>
      </c>
      <c r="H3196" s="41">
        <v>6954.52790706205</v>
      </c>
      <c r="I3196" s="41">
        <v>15711</v>
      </c>
      <c r="J3196" s="41">
        <v>280</v>
      </c>
      <c r="K3196" s="41">
        <v>312.64890000000003</v>
      </c>
      <c r="L3196" s="41">
        <v>5.5720000000000001</v>
      </c>
      <c r="M3196" s="41"/>
      <c r="N3196" s="41"/>
      <c r="O3196" s="41"/>
      <c r="P3196" s="41"/>
      <c r="Q3196" s="41">
        <v>0</v>
      </c>
      <c r="R3196" s="41">
        <v>0</v>
      </c>
      <c r="S3196" s="41"/>
      <c r="T3196" s="41"/>
      <c r="U3196" s="41">
        <v>15991</v>
      </c>
      <c r="V3196" s="41">
        <v>318.22090000000003</v>
      </c>
      <c r="W3196" s="41"/>
      <c r="X3196" s="41"/>
    </row>
    <row r="3197" spans="1:24" x14ac:dyDescent="0.35">
      <c r="A3197" s="41" t="s">
        <v>624</v>
      </c>
      <c r="B3197" s="41" t="s">
        <v>461</v>
      </c>
      <c r="C3197" s="41" t="s">
        <v>18</v>
      </c>
      <c r="D3197" s="41" t="s">
        <v>326</v>
      </c>
      <c r="E3197" s="41" t="s">
        <v>326</v>
      </c>
      <c r="F3197" s="41" t="s">
        <v>766</v>
      </c>
      <c r="G3197" s="41">
        <v>11</v>
      </c>
      <c r="H3197" s="41">
        <v>6954.52790706205</v>
      </c>
      <c r="I3197" s="41">
        <v>16688</v>
      </c>
      <c r="J3197" s="41">
        <v>163</v>
      </c>
      <c r="K3197" s="41">
        <v>332.09120000000001</v>
      </c>
      <c r="L3197" s="41">
        <v>3.2437</v>
      </c>
      <c r="M3197" s="41"/>
      <c r="N3197" s="41"/>
      <c r="O3197" s="41"/>
      <c r="P3197" s="41"/>
      <c r="Q3197" s="41">
        <v>0</v>
      </c>
      <c r="R3197" s="41">
        <v>0</v>
      </c>
      <c r="S3197" s="41"/>
      <c r="T3197" s="41"/>
      <c r="U3197" s="41">
        <v>16851</v>
      </c>
      <c r="V3197" s="41">
        <v>335.3349</v>
      </c>
      <c r="W3197" s="41"/>
      <c r="X3197" s="41"/>
    </row>
    <row r="3198" spans="1:24" x14ac:dyDescent="0.35">
      <c r="A3198" s="41" t="s">
        <v>624</v>
      </c>
      <c r="B3198" s="41" t="s">
        <v>461</v>
      </c>
      <c r="C3198" s="41" t="s">
        <v>18</v>
      </c>
      <c r="D3198" s="41" t="s">
        <v>326</v>
      </c>
      <c r="E3198" s="41" t="s">
        <v>326</v>
      </c>
      <c r="F3198" s="41" t="s">
        <v>765</v>
      </c>
      <c r="G3198" s="41">
        <v>10</v>
      </c>
      <c r="H3198" s="41">
        <v>6954.52790706205</v>
      </c>
      <c r="I3198" s="41">
        <v>26195</v>
      </c>
      <c r="J3198" s="41">
        <v>528</v>
      </c>
      <c r="K3198" s="41">
        <v>521.28050000000007</v>
      </c>
      <c r="L3198" s="41">
        <v>10.507200000000001</v>
      </c>
      <c r="M3198" s="41"/>
      <c r="N3198" s="41"/>
      <c r="O3198" s="41"/>
      <c r="P3198" s="41"/>
      <c r="Q3198" s="41">
        <v>0</v>
      </c>
      <c r="R3198" s="41">
        <v>0</v>
      </c>
      <c r="S3198" s="41"/>
      <c r="T3198" s="41"/>
      <c r="U3198" s="41">
        <v>26723</v>
      </c>
      <c r="V3198" s="41">
        <v>531.78770000000009</v>
      </c>
      <c r="W3198" s="41"/>
      <c r="X3198" s="41"/>
    </row>
    <row r="3199" spans="1:24" x14ac:dyDescent="0.35">
      <c r="A3199" s="41" t="s">
        <v>624</v>
      </c>
      <c r="B3199" s="41" t="s">
        <v>461</v>
      </c>
      <c r="C3199" s="41" t="s">
        <v>18</v>
      </c>
      <c r="D3199" s="41" t="s">
        <v>326</v>
      </c>
      <c r="E3199" s="41" t="s">
        <v>326</v>
      </c>
      <c r="F3199" s="41" t="s">
        <v>759</v>
      </c>
      <c r="G3199" s="41">
        <v>4</v>
      </c>
      <c r="H3199" s="41">
        <v>6954.52790706205</v>
      </c>
      <c r="I3199" s="41">
        <v>18946</v>
      </c>
      <c r="J3199" s="41">
        <v>80</v>
      </c>
      <c r="K3199" s="41">
        <v>350.50099999999998</v>
      </c>
      <c r="L3199" s="41">
        <v>1.48</v>
      </c>
      <c r="M3199" s="41">
        <v>18242</v>
      </c>
      <c r="N3199" s="41">
        <v>292</v>
      </c>
      <c r="O3199" s="41">
        <v>363.01580000000001</v>
      </c>
      <c r="P3199" s="41">
        <v>5.8108000000000004</v>
      </c>
      <c r="Q3199" s="41">
        <v>0</v>
      </c>
      <c r="R3199" s="41">
        <v>0</v>
      </c>
      <c r="S3199" s="41">
        <v>0</v>
      </c>
      <c r="T3199" s="41">
        <v>0</v>
      </c>
      <c r="U3199" s="41">
        <v>19026</v>
      </c>
      <c r="V3199" s="41">
        <v>351.98099999999999</v>
      </c>
      <c r="W3199" s="41">
        <v>18534</v>
      </c>
      <c r="X3199" s="41">
        <v>368.82659999999998</v>
      </c>
    </row>
    <row r="3200" spans="1:24" x14ac:dyDescent="0.35">
      <c r="A3200" s="41" t="s">
        <v>624</v>
      </c>
      <c r="B3200" s="41" t="s">
        <v>461</v>
      </c>
      <c r="C3200" s="41" t="s">
        <v>18</v>
      </c>
      <c r="D3200" s="41" t="s">
        <v>326</v>
      </c>
      <c r="E3200" s="41" t="s">
        <v>326</v>
      </c>
      <c r="F3200" s="41" t="s">
        <v>758</v>
      </c>
      <c r="G3200" s="41">
        <v>3</v>
      </c>
      <c r="H3200" s="41">
        <v>6954.52790706205</v>
      </c>
      <c r="I3200" s="41">
        <v>34214</v>
      </c>
      <c r="J3200" s="41">
        <v>469</v>
      </c>
      <c r="K3200" s="41">
        <v>632.95899999999995</v>
      </c>
      <c r="L3200" s="41">
        <v>8.676499999999999</v>
      </c>
      <c r="M3200" s="41">
        <v>18048</v>
      </c>
      <c r="N3200" s="41">
        <v>266</v>
      </c>
      <c r="O3200" s="41">
        <v>359.15520000000004</v>
      </c>
      <c r="P3200" s="41">
        <v>5.2934000000000001</v>
      </c>
      <c r="Q3200" s="41">
        <v>0</v>
      </c>
      <c r="R3200" s="41">
        <v>0</v>
      </c>
      <c r="S3200" s="41">
        <v>0</v>
      </c>
      <c r="T3200" s="41">
        <v>0</v>
      </c>
      <c r="U3200" s="41">
        <v>34683</v>
      </c>
      <c r="V3200" s="41">
        <v>641.63549999999998</v>
      </c>
      <c r="W3200" s="41">
        <v>18314</v>
      </c>
      <c r="X3200" s="41">
        <v>364.44860000000006</v>
      </c>
    </row>
    <row r="3201" spans="1:24" x14ac:dyDescent="0.35">
      <c r="A3201" s="41" t="s">
        <v>624</v>
      </c>
      <c r="B3201" s="41" t="s">
        <v>461</v>
      </c>
      <c r="C3201" s="41" t="s">
        <v>18</v>
      </c>
      <c r="D3201" s="41" t="s">
        <v>326</v>
      </c>
      <c r="E3201" s="41" t="s">
        <v>326</v>
      </c>
      <c r="F3201" s="41" t="s">
        <v>767</v>
      </c>
      <c r="G3201" s="41">
        <v>12</v>
      </c>
      <c r="H3201" s="41">
        <v>6954.52790706205</v>
      </c>
      <c r="I3201" s="41">
        <v>17529</v>
      </c>
      <c r="J3201" s="41">
        <v>215</v>
      </c>
      <c r="K3201" s="41">
        <v>348.82710000000003</v>
      </c>
      <c r="L3201" s="41">
        <v>4.2785000000000002</v>
      </c>
      <c r="M3201" s="41"/>
      <c r="N3201" s="41"/>
      <c r="O3201" s="41"/>
      <c r="P3201" s="41"/>
      <c r="Q3201" s="41">
        <v>0</v>
      </c>
      <c r="R3201" s="41">
        <v>0</v>
      </c>
      <c r="S3201" s="41"/>
      <c r="T3201" s="41"/>
      <c r="U3201" s="41">
        <v>17744</v>
      </c>
      <c r="V3201" s="41">
        <v>353.10560000000004</v>
      </c>
      <c r="W3201" s="41"/>
      <c r="X3201" s="41"/>
    </row>
    <row r="3202" spans="1:24" x14ac:dyDescent="0.35">
      <c r="A3202" s="41" t="s">
        <v>624</v>
      </c>
      <c r="B3202" s="41" t="s">
        <v>461</v>
      </c>
      <c r="C3202" s="41" t="s">
        <v>18</v>
      </c>
      <c r="D3202" s="41" t="s">
        <v>326</v>
      </c>
      <c r="E3202" s="41" t="s">
        <v>326</v>
      </c>
      <c r="F3202" s="41" t="s">
        <v>757</v>
      </c>
      <c r="G3202" s="41">
        <v>2</v>
      </c>
      <c r="H3202" s="41">
        <v>6954.52790706205</v>
      </c>
      <c r="I3202" s="41">
        <v>14983</v>
      </c>
      <c r="J3202" s="41">
        <v>0</v>
      </c>
      <c r="K3202" s="41">
        <v>277.18549999999999</v>
      </c>
      <c r="L3202" s="41">
        <v>0</v>
      </c>
      <c r="M3202" s="41">
        <v>16014</v>
      </c>
      <c r="N3202" s="41">
        <v>317</v>
      </c>
      <c r="O3202" s="41">
        <v>318.67860000000002</v>
      </c>
      <c r="P3202" s="41">
        <v>6.3083</v>
      </c>
      <c r="Q3202" s="41">
        <v>0</v>
      </c>
      <c r="R3202" s="41">
        <v>0</v>
      </c>
      <c r="S3202" s="41">
        <v>0</v>
      </c>
      <c r="T3202" s="41">
        <v>0</v>
      </c>
      <c r="U3202" s="41">
        <v>14983</v>
      </c>
      <c r="V3202" s="41">
        <v>277.18549999999999</v>
      </c>
      <c r="W3202" s="41">
        <v>16331</v>
      </c>
      <c r="X3202" s="41">
        <v>324.98689999999999</v>
      </c>
    </row>
    <row r="3203" spans="1:24" x14ac:dyDescent="0.35">
      <c r="A3203" s="41" t="s">
        <v>624</v>
      </c>
      <c r="B3203" s="41" t="s">
        <v>461</v>
      </c>
      <c r="C3203" s="41" t="s">
        <v>18</v>
      </c>
      <c r="D3203" s="41" t="s">
        <v>326</v>
      </c>
      <c r="E3203" s="41" t="s">
        <v>326</v>
      </c>
      <c r="F3203" s="41" t="s">
        <v>763</v>
      </c>
      <c r="G3203" s="41">
        <v>8</v>
      </c>
      <c r="H3203" s="41">
        <v>6954.52790706205</v>
      </c>
      <c r="I3203" s="41">
        <v>23034</v>
      </c>
      <c r="J3203" s="41">
        <v>1020</v>
      </c>
      <c r="K3203" s="41">
        <v>458.3766</v>
      </c>
      <c r="L3203" s="41">
        <v>20.298000000000002</v>
      </c>
      <c r="M3203" s="41"/>
      <c r="N3203" s="41"/>
      <c r="O3203" s="41"/>
      <c r="P3203" s="41"/>
      <c r="Q3203" s="41">
        <v>0</v>
      </c>
      <c r="R3203" s="41">
        <v>0</v>
      </c>
      <c r="S3203" s="41"/>
      <c r="T3203" s="41"/>
      <c r="U3203" s="41">
        <v>24054</v>
      </c>
      <c r="V3203" s="41">
        <v>478.6746</v>
      </c>
      <c r="W3203" s="41"/>
      <c r="X3203" s="41"/>
    </row>
    <row r="3204" spans="1:24" x14ac:dyDescent="0.35">
      <c r="A3204" s="41" t="s">
        <v>624</v>
      </c>
      <c r="B3204" s="41" t="s">
        <v>461</v>
      </c>
      <c r="C3204" s="41" t="s">
        <v>18</v>
      </c>
      <c r="D3204" s="41" t="s">
        <v>326</v>
      </c>
      <c r="E3204" s="41" t="s">
        <v>326</v>
      </c>
      <c r="F3204" s="41" t="s">
        <v>762</v>
      </c>
      <c r="G3204" s="41">
        <v>7</v>
      </c>
      <c r="H3204" s="41">
        <v>6954.52790706205</v>
      </c>
      <c r="I3204" s="41">
        <v>16305</v>
      </c>
      <c r="J3204" s="41">
        <v>5597</v>
      </c>
      <c r="K3204" s="41">
        <v>324.46950000000004</v>
      </c>
      <c r="L3204" s="41">
        <v>111.38030000000001</v>
      </c>
      <c r="M3204" s="41">
        <v>0</v>
      </c>
      <c r="N3204" s="41">
        <v>13103</v>
      </c>
      <c r="O3204" s="41">
        <v>0</v>
      </c>
      <c r="P3204" s="41">
        <v>294.8175</v>
      </c>
      <c r="Q3204" s="41">
        <v>0</v>
      </c>
      <c r="R3204" s="41">
        <v>0</v>
      </c>
      <c r="S3204" s="41">
        <v>0</v>
      </c>
      <c r="T3204" s="41">
        <v>0</v>
      </c>
      <c r="U3204" s="41">
        <v>21902</v>
      </c>
      <c r="V3204" s="41">
        <v>435.84980000000007</v>
      </c>
      <c r="W3204" s="41">
        <v>13103</v>
      </c>
      <c r="X3204" s="41">
        <v>294.8175</v>
      </c>
    </row>
    <row r="3205" spans="1:24" x14ac:dyDescent="0.35">
      <c r="A3205" s="41" t="s">
        <v>624</v>
      </c>
      <c r="B3205" s="41" t="s">
        <v>461</v>
      </c>
      <c r="C3205" s="41" t="s">
        <v>18</v>
      </c>
      <c r="D3205" s="41" t="s">
        <v>326</v>
      </c>
      <c r="E3205" s="41" t="s">
        <v>326</v>
      </c>
      <c r="F3205" s="41" t="s">
        <v>761</v>
      </c>
      <c r="G3205" s="41">
        <v>6</v>
      </c>
      <c r="H3205" s="41">
        <v>6954.52790706205</v>
      </c>
      <c r="I3205" s="41">
        <v>21439</v>
      </c>
      <c r="J3205" s="41">
        <v>15020</v>
      </c>
      <c r="K3205" s="41">
        <v>426.6361</v>
      </c>
      <c r="L3205" s="41">
        <v>298.89800000000002</v>
      </c>
      <c r="M3205" s="41">
        <v>36752</v>
      </c>
      <c r="N3205" s="41">
        <v>6269</v>
      </c>
      <c r="O3205" s="41">
        <v>826.92</v>
      </c>
      <c r="P3205" s="41">
        <v>141.05249999999998</v>
      </c>
      <c r="Q3205" s="41">
        <v>0</v>
      </c>
      <c r="R3205" s="41">
        <v>0</v>
      </c>
      <c r="S3205" s="41">
        <v>0</v>
      </c>
      <c r="T3205" s="41">
        <v>0</v>
      </c>
      <c r="U3205" s="41">
        <v>36459</v>
      </c>
      <c r="V3205" s="41">
        <v>725.53410000000008</v>
      </c>
      <c r="W3205" s="41">
        <v>43021</v>
      </c>
      <c r="X3205" s="41">
        <v>967.97249999999997</v>
      </c>
    </row>
    <row r="3206" spans="1:24" x14ac:dyDescent="0.35">
      <c r="A3206" s="41" t="s">
        <v>328</v>
      </c>
      <c r="B3206" s="41" t="s">
        <v>467</v>
      </c>
      <c r="C3206" s="41" t="s">
        <v>29</v>
      </c>
      <c r="D3206" s="41" t="s">
        <v>329</v>
      </c>
      <c r="E3206" s="41" t="s">
        <v>329</v>
      </c>
      <c r="F3206" s="41" t="s">
        <v>756</v>
      </c>
      <c r="G3206" s="41">
        <v>1</v>
      </c>
      <c r="H3206" s="41">
        <v>3852.2242829388201</v>
      </c>
      <c r="I3206" s="41">
        <v>1371</v>
      </c>
      <c r="J3206" s="41">
        <v>0</v>
      </c>
      <c r="K3206" s="41">
        <v>25.363499999999998</v>
      </c>
      <c r="L3206" s="41">
        <v>0</v>
      </c>
      <c r="M3206" s="41">
        <v>4087</v>
      </c>
      <c r="N3206" s="41">
        <v>0</v>
      </c>
      <c r="O3206" s="41">
        <v>81.331299999999999</v>
      </c>
      <c r="P3206" s="41">
        <v>0</v>
      </c>
      <c r="Q3206" s="41">
        <v>540</v>
      </c>
      <c r="R3206" s="41">
        <v>9.6660000000000004</v>
      </c>
      <c r="S3206" s="41">
        <v>972</v>
      </c>
      <c r="T3206" s="41">
        <v>21.384</v>
      </c>
      <c r="U3206" s="41">
        <v>1911</v>
      </c>
      <c r="V3206" s="41">
        <v>35.029499999999999</v>
      </c>
      <c r="W3206" s="41">
        <v>5059</v>
      </c>
      <c r="X3206" s="41">
        <v>102.7153</v>
      </c>
    </row>
    <row r="3207" spans="1:24" x14ac:dyDescent="0.35">
      <c r="A3207" s="41" t="s">
        <v>328</v>
      </c>
      <c r="B3207" s="41" t="s">
        <v>467</v>
      </c>
      <c r="C3207" s="41" t="s">
        <v>29</v>
      </c>
      <c r="D3207" s="41" t="s">
        <v>329</v>
      </c>
      <c r="E3207" s="41" t="s">
        <v>329</v>
      </c>
      <c r="F3207" s="41" t="s">
        <v>760</v>
      </c>
      <c r="G3207" s="41">
        <v>5</v>
      </c>
      <c r="H3207" s="41">
        <v>3852.2242829388201</v>
      </c>
      <c r="I3207" s="41">
        <v>1539</v>
      </c>
      <c r="J3207" s="41">
        <v>0</v>
      </c>
      <c r="K3207" s="41">
        <v>28.471499999999999</v>
      </c>
      <c r="L3207" s="41">
        <v>0</v>
      </c>
      <c r="M3207" s="41">
        <v>2986</v>
      </c>
      <c r="N3207" s="41">
        <v>0</v>
      </c>
      <c r="O3207" s="41">
        <v>59.421400000000006</v>
      </c>
      <c r="P3207" s="41">
        <v>0</v>
      </c>
      <c r="Q3207" s="41">
        <v>649</v>
      </c>
      <c r="R3207" s="41">
        <v>11.617100000000001</v>
      </c>
      <c r="S3207" s="41">
        <v>588</v>
      </c>
      <c r="T3207" s="41">
        <v>12.936</v>
      </c>
      <c r="U3207" s="41">
        <v>2188</v>
      </c>
      <c r="V3207" s="41">
        <v>40.0886</v>
      </c>
      <c r="W3207" s="41">
        <v>3574</v>
      </c>
      <c r="X3207" s="41">
        <v>72.357400000000013</v>
      </c>
    </row>
    <row r="3208" spans="1:24" x14ac:dyDescent="0.35">
      <c r="A3208" s="41" t="s">
        <v>328</v>
      </c>
      <c r="B3208" s="41" t="s">
        <v>467</v>
      </c>
      <c r="C3208" s="41" t="s">
        <v>29</v>
      </c>
      <c r="D3208" s="41" t="s">
        <v>329</v>
      </c>
      <c r="E3208" s="41" t="s">
        <v>329</v>
      </c>
      <c r="F3208" s="41" t="s">
        <v>764</v>
      </c>
      <c r="G3208" s="41">
        <v>9</v>
      </c>
      <c r="H3208" s="41">
        <v>3852.2242829388201</v>
      </c>
      <c r="I3208" s="41">
        <v>1237</v>
      </c>
      <c r="J3208" s="41">
        <v>0</v>
      </c>
      <c r="K3208" s="41">
        <v>24.616300000000003</v>
      </c>
      <c r="L3208" s="41">
        <v>0</v>
      </c>
      <c r="M3208" s="41"/>
      <c r="N3208" s="41"/>
      <c r="O3208" s="41"/>
      <c r="P3208" s="41"/>
      <c r="Q3208" s="41">
        <v>2255</v>
      </c>
      <c r="R3208" s="41">
        <v>40.3645</v>
      </c>
      <c r="S3208" s="41"/>
      <c r="T3208" s="41"/>
      <c r="U3208" s="41">
        <v>3492</v>
      </c>
      <c r="V3208" s="41">
        <v>64.980800000000002</v>
      </c>
      <c r="W3208" s="41"/>
      <c r="X3208" s="41"/>
    </row>
    <row r="3209" spans="1:24" x14ac:dyDescent="0.35">
      <c r="A3209" s="41" t="s">
        <v>328</v>
      </c>
      <c r="B3209" s="41" t="s">
        <v>467</v>
      </c>
      <c r="C3209" s="41" t="s">
        <v>29</v>
      </c>
      <c r="D3209" s="41" t="s">
        <v>329</v>
      </c>
      <c r="E3209" s="41" t="s">
        <v>329</v>
      </c>
      <c r="F3209" s="41" t="s">
        <v>766</v>
      </c>
      <c r="G3209" s="41">
        <v>11</v>
      </c>
      <c r="H3209" s="41">
        <v>3852.2242829388201</v>
      </c>
      <c r="I3209" s="41">
        <v>2315</v>
      </c>
      <c r="J3209" s="41">
        <v>0</v>
      </c>
      <c r="K3209" s="41">
        <v>46.0685</v>
      </c>
      <c r="L3209" s="41">
        <v>0</v>
      </c>
      <c r="M3209" s="41"/>
      <c r="N3209" s="41"/>
      <c r="O3209" s="41"/>
      <c r="P3209" s="41"/>
      <c r="Q3209" s="41">
        <v>2684</v>
      </c>
      <c r="R3209" s="41">
        <v>48.043599999999998</v>
      </c>
      <c r="S3209" s="41"/>
      <c r="T3209" s="41"/>
      <c r="U3209" s="41">
        <v>4999</v>
      </c>
      <c r="V3209" s="41">
        <v>94.112099999999998</v>
      </c>
      <c r="W3209" s="41"/>
      <c r="X3209" s="41"/>
    </row>
    <row r="3210" spans="1:24" x14ac:dyDescent="0.35">
      <c r="A3210" s="41" t="s">
        <v>328</v>
      </c>
      <c r="B3210" s="41" t="s">
        <v>467</v>
      </c>
      <c r="C3210" s="41" t="s">
        <v>29</v>
      </c>
      <c r="D3210" s="41" t="s">
        <v>329</v>
      </c>
      <c r="E3210" s="41" t="s">
        <v>329</v>
      </c>
      <c r="F3210" s="41" t="s">
        <v>765</v>
      </c>
      <c r="G3210" s="41">
        <v>10</v>
      </c>
      <c r="H3210" s="41">
        <v>3852.2242829388201</v>
      </c>
      <c r="I3210" s="41">
        <v>1692</v>
      </c>
      <c r="J3210" s="41">
        <v>0</v>
      </c>
      <c r="K3210" s="41">
        <v>33.6708</v>
      </c>
      <c r="L3210" s="41">
        <v>0</v>
      </c>
      <c r="M3210" s="41"/>
      <c r="N3210" s="41"/>
      <c r="O3210" s="41"/>
      <c r="P3210" s="41"/>
      <c r="Q3210" s="41">
        <v>5123</v>
      </c>
      <c r="R3210" s="41">
        <v>91.701700000000002</v>
      </c>
      <c r="S3210" s="41"/>
      <c r="T3210" s="41"/>
      <c r="U3210" s="41">
        <v>6815</v>
      </c>
      <c r="V3210" s="41">
        <v>125.3725</v>
      </c>
      <c r="W3210" s="41"/>
      <c r="X3210" s="41"/>
    </row>
    <row r="3211" spans="1:24" x14ac:dyDescent="0.35">
      <c r="A3211" s="41" t="s">
        <v>328</v>
      </c>
      <c r="B3211" s="41" t="s">
        <v>467</v>
      </c>
      <c r="C3211" s="41" t="s">
        <v>29</v>
      </c>
      <c r="D3211" s="41" t="s">
        <v>329</v>
      </c>
      <c r="E3211" s="41" t="s">
        <v>329</v>
      </c>
      <c r="F3211" s="41" t="s">
        <v>759</v>
      </c>
      <c r="G3211" s="41">
        <v>4</v>
      </c>
      <c r="H3211" s="41">
        <v>3852.2242829388201</v>
      </c>
      <c r="I3211" s="41">
        <v>1797</v>
      </c>
      <c r="J3211" s="41">
        <v>0</v>
      </c>
      <c r="K3211" s="41">
        <v>33.244499999999995</v>
      </c>
      <c r="L3211" s="41">
        <v>0</v>
      </c>
      <c r="M3211" s="41">
        <v>2983</v>
      </c>
      <c r="N3211" s="41">
        <v>0</v>
      </c>
      <c r="O3211" s="41">
        <v>59.361700000000006</v>
      </c>
      <c r="P3211" s="41">
        <v>0</v>
      </c>
      <c r="Q3211" s="41">
        <v>515</v>
      </c>
      <c r="R3211" s="41">
        <v>9.2185000000000006</v>
      </c>
      <c r="S3211" s="41">
        <v>695</v>
      </c>
      <c r="T3211" s="41">
        <v>15.29</v>
      </c>
      <c r="U3211" s="41">
        <v>2312</v>
      </c>
      <c r="V3211" s="41">
        <v>42.462999999999994</v>
      </c>
      <c r="W3211" s="41">
        <v>3678</v>
      </c>
      <c r="X3211" s="41">
        <v>74.651700000000005</v>
      </c>
    </row>
    <row r="3212" spans="1:24" x14ac:dyDescent="0.35">
      <c r="A3212" s="41" t="s">
        <v>328</v>
      </c>
      <c r="B3212" s="41" t="s">
        <v>467</v>
      </c>
      <c r="C3212" s="41" t="s">
        <v>29</v>
      </c>
      <c r="D3212" s="41" t="s">
        <v>329</v>
      </c>
      <c r="E3212" s="41" t="s">
        <v>329</v>
      </c>
      <c r="F3212" s="41" t="s">
        <v>758</v>
      </c>
      <c r="G3212" s="41">
        <v>3</v>
      </c>
      <c r="H3212" s="41">
        <v>3852.2242829388201</v>
      </c>
      <c r="I3212" s="41">
        <v>1808</v>
      </c>
      <c r="J3212" s="41">
        <v>0</v>
      </c>
      <c r="K3212" s="41">
        <v>33.448</v>
      </c>
      <c r="L3212" s="41">
        <v>0</v>
      </c>
      <c r="M3212" s="41">
        <v>3771</v>
      </c>
      <c r="N3212" s="41">
        <v>0</v>
      </c>
      <c r="O3212" s="41">
        <v>75.042900000000003</v>
      </c>
      <c r="P3212" s="41">
        <v>0</v>
      </c>
      <c r="Q3212" s="41">
        <v>1480</v>
      </c>
      <c r="R3212" s="41">
        <v>26.492000000000001</v>
      </c>
      <c r="S3212" s="41">
        <v>680</v>
      </c>
      <c r="T3212" s="41">
        <v>14.96</v>
      </c>
      <c r="U3212" s="41">
        <v>3288</v>
      </c>
      <c r="V3212" s="41">
        <v>59.94</v>
      </c>
      <c r="W3212" s="41">
        <v>4451</v>
      </c>
      <c r="X3212" s="41">
        <v>90.002900000000011</v>
      </c>
    </row>
    <row r="3213" spans="1:24" x14ac:dyDescent="0.35">
      <c r="A3213" s="41" t="s">
        <v>328</v>
      </c>
      <c r="B3213" s="41" t="s">
        <v>467</v>
      </c>
      <c r="C3213" s="41" t="s">
        <v>29</v>
      </c>
      <c r="D3213" s="41" t="s">
        <v>329</v>
      </c>
      <c r="E3213" s="41" t="s">
        <v>329</v>
      </c>
      <c r="F3213" s="41" t="s">
        <v>767</v>
      </c>
      <c r="G3213" s="41">
        <v>12</v>
      </c>
      <c r="H3213" s="41">
        <v>3852.2242829388201</v>
      </c>
      <c r="I3213" s="41">
        <v>4115</v>
      </c>
      <c r="J3213" s="41">
        <v>0</v>
      </c>
      <c r="K3213" s="41">
        <v>81.888500000000008</v>
      </c>
      <c r="L3213" s="41">
        <v>0</v>
      </c>
      <c r="M3213" s="41"/>
      <c r="N3213" s="41"/>
      <c r="O3213" s="41"/>
      <c r="P3213" s="41"/>
      <c r="Q3213" s="41">
        <v>1574</v>
      </c>
      <c r="R3213" s="41">
        <v>28.174600000000002</v>
      </c>
      <c r="S3213" s="41"/>
      <c r="T3213" s="41"/>
      <c r="U3213" s="41">
        <v>5689</v>
      </c>
      <c r="V3213" s="41">
        <v>110.06310000000001</v>
      </c>
      <c r="W3213" s="41"/>
      <c r="X3213" s="41"/>
    </row>
    <row r="3214" spans="1:24" x14ac:dyDescent="0.35">
      <c r="A3214" s="41" t="s">
        <v>328</v>
      </c>
      <c r="B3214" s="41" t="s">
        <v>467</v>
      </c>
      <c r="C3214" s="41" t="s">
        <v>29</v>
      </c>
      <c r="D3214" s="41" t="s">
        <v>329</v>
      </c>
      <c r="E3214" s="41" t="s">
        <v>329</v>
      </c>
      <c r="F3214" s="41" t="s">
        <v>757</v>
      </c>
      <c r="G3214" s="41">
        <v>2</v>
      </c>
      <c r="H3214" s="41">
        <v>3852.2242829388201</v>
      </c>
      <c r="I3214" s="41">
        <v>1968</v>
      </c>
      <c r="J3214" s="41">
        <v>2</v>
      </c>
      <c r="K3214" s="41">
        <v>36.408000000000001</v>
      </c>
      <c r="L3214" s="41">
        <v>3.6999999999999998E-2</v>
      </c>
      <c r="M3214" s="41">
        <v>3333</v>
      </c>
      <c r="N3214" s="41">
        <v>0</v>
      </c>
      <c r="O3214" s="41">
        <v>66.326700000000002</v>
      </c>
      <c r="P3214" s="41">
        <v>0</v>
      </c>
      <c r="Q3214" s="41">
        <v>582</v>
      </c>
      <c r="R3214" s="41">
        <v>10.4178</v>
      </c>
      <c r="S3214" s="41">
        <v>2266</v>
      </c>
      <c r="T3214" s="41">
        <v>49.851999999999997</v>
      </c>
      <c r="U3214" s="41">
        <v>2552</v>
      </c>
      <c r="V3214" s="41">
        <v>46.8628</v>
      </c>
      <c r="W3214" s="41">
        <v>5599</v>
      </c>
      <c r="X3214" s="41">
        <v>116.17869999999999</v>
      </c>
    </row>
    <row r="3215" spans="1:24" x14ac:dyDescent="0.35">
      <c r="A3215" s="41" t="s">
        <v>328</v>
      </c>
      <c r="B3215" s="41" t="s">
        <v>467</v>
      </c>
      <c r="C3215" s="41" t="s">
        <v>29</v>
      </c>
      <c r="D3215" s="41" t="s">
        <v>329</v>
      </c>
      <c r="E3215" s="41" t="s">
        <v>329</v>
      </c>
      <c r="F3215" s="41" t="s">
        <v>763</v>
      </c>
      <c r="G3215" s="41">
        <v>8</v>
      </c>
      <c r="H3215" s="41">
        <v>3852.2242829388201</v>
      </c>
      <c r="I3215" s="41">
        <v>1620</v>
      </c>
      <c r="J3215" s="41">
        <v>0</v>
      </c>
      <c r="K3215" s="41">
        <v>32.238</v>
      </c>
      <c r="L3215" s="41">
        <v>0</v>
      </c>
      <c r="M3215" s="41"/>
      <c r="N3215" s="41"/>
      <c r="O3215" s="41"/>
      <c r="P3215" s="41"/>
      <c r="Q3215" s="41">
        <v>6686</v>
      </c>
      <c r="R3215" s="41">
        <v>119.6794</v>
      </c>
      <c r="S3215" s="41"/>
      <c r="T3215" s="41"/>
      <c r="U3215" s="41">
        <v>8306</v>
      </c>
      <c r="V3215" s="41">
        <v>151.91739999999999</v>
      </c>
      <c r="W3215" s="41"/>
      <c r="X3215" s="41"/>
    </row>
    <row r="3216" spans="1:24" x14ac:dyDescent="0.35">
      <c r="A3216" s="41" t="s">
        <v>328</v>
      </c>
      <c r="B3216" s="41" t="s">
        <v>467</v>
      </c>
      <c r="C3216" s="41" t="s">
        <v>29</v>
      </c>
      <c r="D3216" s="41" t="s">
        <v>329</v>
      </c>
      <c r="E3216" s="41" t="s">
        <v>329</v>
      </c>
      <c r="F3216" s="41" t="s">
        <v>762</v>
      </c>
      <c r="G3216" s="41">
        <v>7</v>
      </c>
      <c r="H3216" s="41">
        <v>3852.2242829388201</v>
      </c>
      <c r="I3216" s="41">
        <v>1888</v>
      </c>
      <c r="J3216" s="41">
        <v>0</v>
      </c>
      <c r="K3216" s="41">
        <v>37.571200000000005</v>
      </c>
      <c r="L3216" s="41">
        <v>0</v>
      </c>
      <c r="M3216" s="41">
        <v>0</v>
      </c>
      <c r="N3216" s="41">
        <v>2</v>
      </c>
      <c r="O3216" s="41">
        <v>0</v>
      </c>
      <c r="P3216" s="41">
        <v>4.4999999999999998E-2</v>
      </c>
      <c r="Q3216" s="41">
        <v>7684</v>
      </c>
      <c r="R3216" s="41">
        <v>137.5436</v>
      </c>
      <c r="S3216" s="41">
        <v>4507</v>
      </c>
      <c r="T3216" s="41">
        <v>99.153999999999996</v>
      </c>
      <c r="U3216" s="41">
        <v>9572</v>
      </c>
      <c r="V3216" s="41">
        <v>175.1148</v>
      </c>
      <c r="W3216" s="41">
        <v>4509</v>
      </c>
      <c r="X3216" s="41">
        <v>99.198999999999998</v>
      </c>
    </row>
    <row r="3217" spans="1:24" x14ac:dyDescent="0.35">
      <c r="A3217" s="41" t="s">
        <v>328</v>
      </c>
      <c r="B3217" s="41" t="s">
        <v>467</v>
      </c>
      <c r="C3217" s="41" t="s">
        <v>29</v>
      </c>
      <c r="D3217" s="41" t="s">
        <v>329</v>
      </c>
      <c r="E3217" s="41" t="s">
        <v>329</v>
      </c>
      <c r="F3217" s="41" t="s">
        <v>761</v>
      </c>
      <c r="G3217" s="41">
        <v>6</v>
      </c>
      <c r="H3217" s="41">
        <v>3852.2242829388201</v>
      </c>
      <c r="I3217" s="41">
        <v>1728</v>
      </c>
      <c r="J3217" s="41">
        <v>0</v>
      </c>
      <c r="K3217" s="41">
        <v>34.3872</v>
      </c>
      <c r="L3217" s="41">
        <v>0</v>
      </c>
      <c r="M3217" s="41">
        <v>2864</v>
      </c>
      <c r="N3217" s="41">
        <v>0</v>
      </c>
      <c r="O3217" s="41">
        <v>64.44</v>
      </c>
      <c r="P3217" s="41">
        <v>0</v>
      </c>
      <c r="Q3217" s="41">
        <v>4034</v>
      </c>
      <c r="R3217" s="41">
        <v>72.208600000000004</v>
      </c>
      <c r="S3217" s="41">
        <v>897</v>
      </c>
      <c r="T3217" s="41">
        <v>19.734000000000002</v>
      </c>
      <c r="U3217" s="41">
        <v>5762</v>
      </c>
      <c r="V3217" s="41">
        <v>106.5958</v>
      </c>
      <c r="W3217" s="41">
        <v>3761</v>
      </c>
      <c r="X3217" s="41">
        <v>84.174000000000007</v>
      </c>
    </row>
    <row r="3218" spans="1:24" x14ac:dyDescent="0.35">
      <c r="A3218" s="41" t="s">
        <v>330</v>
      </c>
      <c r="B3218" s="41" t="s">
        <v>441</v>
      </c>
      <c r="C3218" s="41" t="s">
        <v>29</v>
      </c>
      <c r="D3218" s="41" t="s">
        <v>331</v>
      </c>
      <c r="E3218" s="41" t="s">
        <v>331</v>
      </c>
      <c r="F3218" s="41" t="s">
        <v>756</v>
      </c>
      <c r="G3218" s="41">
        <v>1</v>
      </c>
      <c r="H3218" s="41">
        <v>3336.65671625815</v>
      </c>
      <c r="I3218" s="41">
        <v>10178</v>
      </c>
      <c r="J3218" s="41">
        <v>56</v>
      </c>
      <c r="K3218" s="41">
        <v>188.29299999999998</v>
      </c>
      <c r="L3218" s="41">
        <v>1.036</v>
      </c>
      <c r="M3218" s="41">
        <v>5671</v>
      </c>
      <c r="N3218" s="41">
        <v>154</v>
      </c>
      <c r="O3218" s="41">
        <v>112.85290000000001</v>
      </c>
      <c r="P3218" s="41">
        <v>3.0646</v>
      </c>
      <c r="Q3218" s="41">
        <v>1225</v>
      </c>
      <c r="R3218" s="41">
        <v>21.927499999999998</v>
      </c>
      <c r="S3218" s="41">
        <v>2069</v>
      </c>
      <c r="T3218" s="41">
        <v>45.518000000000001</v>
      </c>
      <c r="U3218" s="41">
        <v>11459</v>
      </c>
      <c r="V3218" s="41">
        <v>211.25649999999999</v>
      </c>
      <c r="W3218" s="41">
        <v>7894</v>
      </c>
      <c r="X3218" s="41">
        <v>161.43549999999999</v>
      </c>
    </row>
    <row r="3219" spans="1:24" x14ac:dyDescent="0.35">
      <c r="A3219" s="41" t="s">
        <v>330</v>
      </c>
      <c r="B3219" s="41" t="s">
        <v>441</v>
      </c>
      <c r="C3219" s="41" t="s">
        <v>29</v>
      </c>
      <c r="D3219" s="41" t="s">
        <v>331</v>
      </c>
      <c r="E3219" s="41" t="s">
        <v>331</v>
      </c>
      <c r="F3219" s="41" t="s">
        <v>760</v>
      </c>
      <c r="G3219" s="41">
        <v>5</v>
      </c>
      <c r="H3219" s="41">
        <v>3336.65671625815</v>
      </c>
      <c r="I3219" s="41">
        <v>4657</v>
      </c>
      <c r="J3219" s="41">
        <v>139</v>
      </c>
      <c r="K3219" s="41">
        <v>86.154499999999999</v>
      </c>
      <c r="L3219" s="41">
        <v>2.5714999999999999</v>
      </c>
      <c r="M3219" s="41">
        <v>3919</v>
      </c>
      <c r="N3219" s="41">
        <v>379</v>
      </c>
      <c r="O3219" s="41">
        <v>77.988100000000003</v>
      </c>
      <c r="P3219" s="41">
        <v>7.5421000000000005</v>
      </c>
      <c r="Q3219" s="41">
        <v>11959</v>
      </c>
      <c r="R3219" s="41">
        <v>214.06610000000001</v>
      </c>
      <c r="S3219" s="41">
        <v>6260</v>
      </c>
      <c r="T3219" s="41">
        <v>137.72</v>
      </c>
      <c r="U3219" s="41">
        <v>16755</v>
      </c>
      <c r="V3219" s="41">
        <v>302.7921</v>
      </c>
      <c r="W3219" s="41">
        <v>10558</v>
      </c>
      <c r="X3219" s="41">
        <v>223.25020000000001</v>
      </c>
    </row>
    <row r="3220" spans="1:24" x14ac:dyDescent="0.35">
      <c r="A3220" s="41" t="s">
        <v>330</v>
      </c>
      <c r="B3220" s="41" t="s">
        <v>441</v>
      </c>
      <c r="C3220" s="41" t="s">
        <v>29</v>
      </c>
      <c r="D3220" s="41" t="s">
        <v>331</v>
      </c>
      <c r="E3220" s="41" t="s">
        <v>331</v>
      </c>
      <c r="F3220" s="41" t="s">
        <v>764</v>
      </c>
      <c r="G3220" s="41">
        <v>9</v>
      </c>
      <c r="H3220" s="41">
        <v>3336.65671625815</v>
      </c>
      <c r="I3220" s="41">
        <v>4958</v>
      </c>
      <c r="J3220" s="41">
        <v>218</v>
      </c>
      <c r="K3220" s="41">
        <v>98.664200000000008</v>
      </c>
      <c r="L3220" s="41">
        <v>4.3382000000000005</v>
      </c>
      <c r="M3220" s="41"/>
      <c r="N3220" s="41"/>
      <c r="O3220" s="41"/>
      <c r="P3220" s="41"/>
      <c r="Q3220" s="41">
        <v>2169</v>
      </c>
      <c r="R3220" s="41">
        <v>38.825099999999999</v>
      </c>
      <c r="S3220" s="41"/>
      <c r="T3220" s="41"/>
      <c r="U3220" s="41">
        <v>7345</v>
      </c>
      <c r="V3220" s="41">
        <v>141.82750000000001</v>
      </c>
      <c r="W3220" s="41"/>
      <c r="X3220" s="41"/>
    </row>
    <row r="3221" spans="1:24" x14ac:dyDescent="0.35">
      <c r="A3221" s="41" t="s">
        <v>330</v>
      </c>
      <c r="B3221" s="41" t="s">
        <v>441</v>
      </c>
      <c r="C3221" s="41" t="s">
        <v>29</v>
      </c>
      <c r="D3221" s="41" t="s">
        <v>331</v>
      </c>
      <c r="E3221" s="41" t="s">
        <v>331</v>
      </c>
      <c r="F3221" s="41" t="s">
        <v>766</v>
      </c>
      <c r="G3221" s="41">
        <v>11</v>
      </c>
      <c r="H3221" s="41">
        <v>3336.65671625815</v>
      </c>
      <c r="I3221" s="41">
        <v>5071</v>
      </c>
      <c r="J3221" s="41">
        <v>184</v>
      </c>
      <c r="K3221" s="41">
        <v>100.91290000000001</v>
      </c>
      <c r="L3221" s="41">
        <v>3.6616</v>
      </c>
      <c r="M3221" s="41"/>
      <c r="N3221" s="41"/>
      <c r="O3221" s="41"/>
      <c r="P3221" s="41"/>
      <c r="Q3221" s="41">
        <v>2489</v>
      </c>
      <c r="R3221" s="41">
        <v>44.553100000000001</v>
      </c>
      <c r="S3221" s="41"/>
      <c r="T3221" s="41"/>
      <c r="U3221" s="41">
        <v>7744</v>
      </c>
      <c r="V3221" s="41">
        <v>149.1276</v>
      </c>
      <c r="W3221" s="41"/>
      <c r="X3221" s="41"/>
    </row>
    <row r="3222" spans="1:24" x14ac:dyDescent="0.35">
      <c r="A3222" s="41" t="s">
        <v>330</v>
      </c>
      <c r="B3222" s="41" t="s">
        <v>441</v>
      </c>
      <c r="C3222" s="41" t="s">
        <v>29</v>
      </c>
      <c r="D3222" s="41" t="s">
        <v>331</v>
      </c>
      <c r="E3222" s="41" t="s">
        <v>331</v>
      </c>
      <c r="F3222" s="41" t="s">
        <v>765</v>
      </c>
      <c r="G3222" s="41">
        <v>10</v>
      </c>
      <c r="H3222" s="41">
        <v>3336.65671625815</v>
      </c>
      <c r="I3222" s="41">
        <v>5509</v>
      </c>
      <c r="J3222" s="41">
        <v>279</v>
      </c>
      <c r="K3222" s="41">
        <v>109.62910000000001</v>
      </c>
      <c r="L3222" s="41">
        <v>5.5521000000000003</v>
      </c>
      <c r="M3222" s="41"/>
      <c r="N3222" s="41"/>
      <c r="O3222" s="41"/>
      <c r="P3222" s="41"/>
      <c r="Q3222" s="41">
        <v>3590</v>
      </c>
      <c r="R3222" s="41">
        <v>64.260999999999996</v>
      </c>
      <c r="S3222" s="41"/>
      <c r="T3222" s="41"/>
      <c r="U3222" s="41">
        <v>9378</v>
      </c>
      <c r="V3222" s="41">
        <v>179.44220000000001</v>
      </c>
      <c r="W3222" s="41"/>
      <c r="X3222" s="41"/>
    </row>
    <row r="3223" spans="1:24" x14ac:dyDescent="0.35">
      <c r="A3223" s="41" t="s">
        <v>330</v>
      </c>
      <c r="B3223" s="41" t="s">
        <v>441</v>
      </c>
      <c r="C3223" s="41" t="s">
        <v>29</v>
      </c>
      <c r="D3223" s="41" t="s">
        <v>331</v>
      </c>
      <c r="E3223" s="41" t="s">
        <v>331</v>
      </c>
      <c r="F3223" s="41" t="s">
        <v>759</v>
      </c>
      <c r="G3223" s="41">
        <v>4</v>
      </c>
      <c r="H3223" s="41">
        <v>3336.65671625815</v>
      </c>
      <c r="I3223" s="41">
        <v>4601</v>
      </c>
      <c r="J3223" s="41">
        <v>156</v>
      </c>
      <c r="K3223" s="41">
        <v>85.118499999999997</v>
      </c>
      <c r="L3223" s="41">
        <v>2.8859999999999997</v>
      </c>
      <c r="M3223" s="41">
        <v>4828</v>
      </c>
      <c r="N3223" s="41">
        <v>466</v>
      </c>
      <c r="O3223" s="41">
        <v>96.077200000000005</v>
      </c>
      <c r="P3223" s="41">
        <v>9.2734000000000005</v>
      </c>
      <c r="Q3223" s="41">
        <v>2041</v>
      </c>
      <c r="R3223" s="41">
        <v>36.533900000000003</v>
      </c>
      <c r="S3223" s="41">
        <v>2248</v>
      </c>
      <c r="T3223" s="41">
        <v>49.456000000000003</v>
      </c>
      <c r="U3223" s="41">
        <v>6798</v>
      </c>
      <c r="V3223" s="41">
        <v>124.5384</v>
      </c>
      <c r="W3223" s="41">
        <v>7542</v>
      </c>
      <c r="X3223" s="41">
        <v>154.8066</v>
      </c>
    </row>
    <row r="3224" spans="1:24" x14ac:dyDescent="0.35">
      <c r="A3224" s="41" t="s">
        <v>330</v>
      </c>
      <c r="B3224" s="41" t="s">
        <v>441</v>
      </c>
      <c r="C3224" s="41" t="s">
        <v>29</v>
      </c>
      <c r="D3224" s="41" t="s">
        <v>331</v>
      </c>
      <c r="E3224" s="41" t="s">
        <v>331</v>
      </c>
      <c r="F3224" s="41" t="s">
        <v>758</v>
      </c>
      <c r="G3224" s="41">
        <v>3</v>
      </c>
      <c r="H3224" s="41">
        <v>3336.65671625815</v>
      </c>
      <c r="I3224" s="41">
        <v>4765</v>
      </c>
      <c r="J3224" s="41">
        <v>70</v>
      </c>
      <c r="K3224" s="41">
        <v>88.152499999999989</v>
      </c>
      <c r="L3224" s="41">
        <v>1.2949999999999999</v>
      </c>
      <c r="M3224" s="41">
        <v>4058</v>
      </c>
      <c r="N3224" s="41">
        <v>68</v>
      </c>
      <c r="O3224" s="41">
        <v>80.754199999999997</v>
      </c>
      <c r="P3224" s="41">
        <v>1.3532000000000002</v>
      </c>
      <c r="Q3224" s="41">
        <v>11107</v>
      </c>
      <c r="R3224" s="41">
        <v>198.81530000000001</v>
      </c>
      <c r="S3224" s="41">
        <v>1790</v>
      </c>
      <c r="T3224" s="41">
        <v>39.380000000000003</v>
      </c>
      <c r="U3224" s="41">
        <v>15942</v>
      </c>
      <c r="V3224" s="41">
        <v>288.26279999999997</v>
      </c>
      <c r="W3224" s="41">
        <v>5916</v>
      </c>
      <c r="X3224" s="41">
        <v>121.48740000000001</v>
      </c>
    </row>
    <row r="3225" spans="1:24" x14ac:dyDescent="0.35">
      <c r="A3225" s="41" t="s">
        <v>330</v>
      </c>
      <c r="B3225" s="41" t="s">
        <v>441</v>
      </c>
      <c r="C3225" s="41" t="s">
        <v>29</v>
      </c>
      <c r="D3225" s="41" t="s">
        <v>331</v>
      </c>
      <c r="E3225" s="41" t="s">
        <v>331</v>
      </c>
      <c r="F3225" s="41" t="s">
        <v>767</v>
      </c>
      <c r="G3225" s="41">
        <v>12</v>
      </c>
      <c r="H3225" s="41">
        <v>3336.65671625815</v>
      </c>
      <c r="I3225" s="41">
        <v>9232</v>
      </c>
      <c r="J3225" s="41">
        <v>184</v>
      </c>
      <c r="K3225" s="41">
        <v>183.71680000000001</v>
      </c>
      <c r="L3225" s="41">
        <v>3.6616</v>
      </c>
      <c r="M3225" s="41"/>
      <c r="N3225" s="41"/>
      <c r="O3225" s="41"/>
      <c r="P3225" s="41"/>
      <c r="Q3225" s="41">
        <v>2143</v>
      </c>
      <c r="R3225" s="41">
        <v>38.359699999999997</v>
      </c>
      <c r="S3225" s="41"/>
      <c r="T3225" s="41"/>
      <c r="U3225" s="41">
        <v>11559</v>
      </c>
      <c r="V3225" s="41">
        <v>225.7381</v>
      </c>
      <c r="W3225" s="41"/>
      <c r="X3225" s="41"/>
    </row>
    <row r="3226" spans="1:24" x14ac:dyDescent="0.35">
      <c r="A3226" s="41" t="s">
        <v>330</v>
      </c>
      <c r="B3226" s="41" t="s">
        <v>441</v>
      </c>
      <c r="C3226" s="41" t="s">
        <v>29</v>
      </c>
      <c r="D3226" s="41" t="s">
        <v>331</v>
      </c>
      <c r="E3226" s="41" t="s">
        <v>331</v>
      </c>
      <c r="F3226" s="41" t="s">
        <v>757</v>
      </c>
      <c r="G3226" s="41">
        <v>2</v>
      </c>
      <c r="H3226" s="41">
        <v>3336.65671625815</v>
      </c>
      <c r="I3226" s="41">
        <v>10392</v>
      </c>
      <c r="J3226" s="41">
        <v>48</v>
      </c>
      <c r="K3226" s="41">
        <v>192.25199999999998</v>
      </c>
      <c r="L3226" s="41">
        <v>0.8879999999999999</v>
      </c>
      <c r="M3226" s="41">
        <v>4175</v>
      </c>
      <c r="N3226" s="41">
        <v>145</v>
      </c>
      <c r="O3226" s="41">
        <v>83.08250000000001</v>
      </c>
      <c r="P3226" s="41">
        <v>2.8855</v>
      </c>
      <c r="Q3226" s="41">
        <v>1684</v>
      </c>
      <c r="R3226" s="41">
        <v>30.143599999999999</v>
      </c>
      <c r="S3226" s="41">
        <v>9919</v>
      </c>
      <c r="T3226" s="41">
        <v>218.21799999999999</v>
      </c>
      <c r="U3226" s="41">
        <v>12124</v>
      </c>
      <c r="V3226" s="41">
        <v>223.28359999999998</v>
      </c>
      <c r="W3226" s="41">
        <v>14239</v>
      </c>
      <c r="X3226" s="41">
        <v>304.18599999999998</v>
      </c>
    </row>
    <row r="3227" spans="1:24" x14ac:dyDescent="0.35">
      <c r="A3227" s="41" t="s">
        <v>330</v>
      </c>
      <c r="B3227" s="41" t="s">
        <v>441</v>
      </c>
      <c r="C3227" s="41" t="s">
        <v>29</v>
      </c>
      <c r="D3227" s="41" t="s">
        <v>331</v>
      </c>
      <c r="E3227" s="41" t="s">
        <v>331</v>
      </c>
      <c r="F3227" s="41" t="s">
        <v>763</v>
      </c>
      <c r="G3227" s="41">
        <v>8</v>
      </c>
      <c r="H3227" s="41">
        <v>3336.65671625815</v>
      </c>
      <c r="I3227" s="41">
        <v>4411</v>
      </c>
      <c r="J3227" s="41">
        <v>204</v>
      </c>
      <c r="K3227" s="41">
        <v>87.778900000000007</v>
      </c>
      <c r="L3227" s="41">
        <v>4.0596000000000005</v>
      </c>
      <c r="M3227" s="41"/>
      <c r="N3227" s="41"/>
      <c r="O3227" s="41"/>
      <c r="P3227" s="41"/>
      <c r="Q3227" s="41">
        <v>10538</v>
      </c>
      <c r="R3227" s="41">
        <v>188.6302</v>
      </c>
      <c r="S3227" s="41"/>
      <c r="T3227" s="41"/>
      <c r="U3227" s="41">
        <v>15153</v>
      </c>
      <c r="V3227" s="41">
        <v>280.46870000000001</v>
      </c>
      <c r="W3227" s="41"/>
      <c r="X3227" s="41"/>
    </row>
    <row r="3228" spans="1:24" x14ac:dyDescent="0.35">
      <c r="A3228" s="41" t="s">
        <v>330</v>
      </c>
      <c r="B3228" s="41" t="s">
        <v>441</v>
      </c>
      <c r="C3228" s="41" t="s">
        <v>29</v>
      </c>
      <c r="D3228" s="41" t="s">
        <v>331</v>
      </c>
      <c r="E3228" s="41" t="s">
        <v>331</v>
      </c>
      <c r="F3228" s="41" t="s">
        <v>762</v>
      </c>
      <c r="G3228" s="41">
        <v>7</v>
      </c>
      <c r="H3228" s="41">
        <v>3336.65671625815</v>
      </c>
      <c r="I3228" s="41">
        <v>4887</v>
      </c>
      <c r="J3228" s="41">
        <v>143</v>
      </c>
      <c r="K3228" s="41">
        <v>97.251300000000001</v>
      </c>
      <c r="L3228" s="41">
        <v>2.8457000000000003</v>
      </c>
      <c r="M3228" s="41">
        <v>0</v>
      </c>
      <c r="N3228" s="41">
        <v>841</v>
      </c>
      <c r="O3228" s="41">
        <v>0</v>
      </c>
      <c r="P3228" s="41">
        <v>18.922499999999999</v>
      </c>
      <c r="Q3228" s="41">
        <v>2811</v>
      </c>
      <c r="R3228" s="41">
        <v>50.316899999999997</v>
      </c>
      <c r="S3228" s="41">
        <v>4985</v>
      </c>
      <c r="T3228" s="41">
        <v>109.67</v>
      </c>
      <c r="U3228" s="41">
        <v>7841</v>
      </c>
      <c r="V3228" s="41">
        <v>150.41389999999998</v>
      </c>
      <c r="W3228" s="41">
        <v>5826</v>
      </c>
      <c r="X3228" s="41">
        <v>128.5925</v>
      </c>
    </row>
    <row r="3229" spans="1:24" x14ac:dyDescent="0.35">
      <c r="A3229" s="41" t="s">
        <v>330</v>
      </c>
      <c r="B3229" s="41" t="s">
        <v>441</v>
      </c>
      <c r="C3229" s="41" t="s">
        <v>29</v>
      </c>
      <c r="D3229" s="41" t="s">
        <v>331</v>
      </c>
      <c r="E3229" s="41" t="s">
        <v>331</v>
      </c>
      <c r="F3229" s="41" t="s">
        <v>761</v>
      </c>
      <c r="G3229" s="41">
        <v>6</v>
      </c>
      <c r="H3229" s="41">
        <v>3336.65671625815</v>
      </c>
      <c r="I3229" s="41">
        <v>5118</v>
      </c>
      <c r="J3229" s="41">
        <v>163</v>
      </c>
      <c r="K3229" s="41">
        <v>101.84820000000001</v>
      </c>
      <c r="L3229" s="41">
        <v>3.2437</v>
      </c>
      <c r="M3229" s="41">
        <v>4753</v>
      </c>
      <c r="N3229" s="41">
        <v>630</v>
      </c>
      <c r="O3229" s="41">
        <v>106.9425</v>
      </c>
      <c r="P3229" s="41">
        <v>14.174999999999999</v>
      </c>
      <c r="Q3229" s="41">
        <v>9160</v>
      </c>
      <c r="R3229" s="41">
        <v>163.964</v>
      </c>
      <c r="S3229" s="41">
        <v>3890</v>
      </c>
      <c r="T3229" s="41">
        <v>85.58</v>
      </c>
      <c r="U3229" s="41">
        <v>14441</v>
      </c>
      <c r="V3229" s="41">
        <v>269.05590000000001</v>
      </c>
      <c r="W3229" s="41">
        <v>9273</v>
      </c>
      <c r="X3229" s="41">
        <v>206.69749999999999</v>
      </c>
    </row>
    <row r="3230" spans="1:24" x14ac:dyDescent="0.35">
      <c r="A3230" s="41" t="s">
        <v>332</v>
      </c>
      <c r="B3230" s="41" t="s">
        <v>467</v>
      </c>
      <c r="C3230" s="41" t="s">
        <v>29</v>
      </c>
      <c r="D3230" s="41" t="s">
        <v>333</v>
      </c>
      <c r="E3230" s="41" t="s">
        <v>333</v>
      </c>
      <c r="F3230" s="41" t="s">
        <v>756</v>
      </c>
      <c r="G3230" s="41">
        <v>1</v>
      </c>
      <c r="H3230" s="41">
        <v>6119.7360345479701</v>
      </c>
      <c r="I3230" s="41">
        <v>2787</v>
      </c>
      <c r="J3230" s="41">
        <v>0</v>
      </c>
      <c r="K3230" s="41">
        <v>51.5595</v>
      </c>
      <c r="L3230" s="41">
        <v>0</v>
      </c>
      <c r="M3230" s="41">
        <v>2304</v>
      </c>
      <c r="N3230" s="41">
        <v>2</v>
      </c>
      <c r="O3230" s="41">
        <v>45.849600000000002</v>
      </c>
      <c r="P3230" s="41">
        <v>3.9800000000000002E-2</v>
      </c>
      <c r="Q3230" s="41">
        <v>3899</v>
      </c>
      <c r="R3230" s="41">
        <v>69.792100000000005</v>
      </c>
      <c r="S3230" s="41">
        <v>5101</v>
      </c>
      <c r="T3230" s="41">
        <v>112.22199999999999</v>
      </c>
      <c r="U3230" s="41">
        <v>6686</v>
      </c>
      <c r="V3230" s="41">
        <v>121.3516</v>
      </c>
      <c r="W3230" s="41">
        <v>7407</v>
      </c>
      <c r="X3230" s="41">
        <v>158.1114</v>
      </c>
    </row>
    <row r="3231" spans="1:24" x14ac:dyDescent="0.35">
      <c r="A3231" s="41" t="s">
        <v>332</v>
      </c>
      <c r="B3231" s="41" t="s">
        <v>467</v>
      </c>
      <c r="C3231" s="41" t="s">
        <v>29</v>
      </c>
      <c r="D3231" s="41" t="s">
        <v>333</v>
      </c>
      <c r="E3231" s="41" t="s">
        <v>333</v>
      </c>
      <c r="F3231" s="41" t="s">
        <v>760</v>
      </c>
      <c r="G3231" s="41">
        <v>5</v>
      </c>
      <c r="H3231" s="41">
        <v>6119.7360345479701</v>
      </c>
      <c r="I3231" s="41">
        <v>1907</v>
      </c>
      <c r="J3231" s="41">
        <v>0</v>
      </c>
      <c r="K3231" s="41">
        <v>35.279499999999999</v>
      </c>
      <c r="L3231" s="41">
        <v>0</v>
      </c>
      <c r="M3231" s="41">
        <v>2390</v>
      </c>
      <c r="N3231" s="41">
        <v>2</v>
      </c>
      <c r="O3231" s="41">
        <v>47.561</v>
      </c>
      <c r="P3231" s="41">
        <v>3.9800000000000002E-2</v>
      </c>
      <c r="Q3231" s="41">
        <v>4517</v>
      </c>
      <c r="R3231" s="41">
        <v>80.854299999999995</v>
      </c>
      <c r="S3231" s="41">
        <v>4750</v>
      </c>
      <c r="T3231" s="41">
        <v>104.5</v>
      </c>
      <c r="U3231" s="41">
        <v>6424</v>
      </c>
      <c r="V3231" s="41">
        <v>116.13379999999999</v>
      </c>
      <c r="W3231" s="41">
        <v>7142</v>
      </c>
      <c r="X3231" s="41">
        <v>152.10079999999999</v>
      </c>
    </row>
    <row r="3232" spans="1:24" x14ac:dyDescent="0.35">
      <c r="A3232" s="41" t="s">
        <v>332</v>
      </c>
      <c r="B3232" s="41" t="s">
        <v>467</v>
      </c>
      <c r="C3232" s="41" t="s">
        <v>29</v>
      </c>
      <c r="D3232" s="41" t="s">
        <v>333</v>
      </c>
      <c r="E3232" s="41" t="s">
        <v>333</v>
      </c>
      <c r="F3232" s="41" t="s">
        <v>764</v>
      </c>
      <c r="G3232" s="41">
        <v>9</v>
      </c>
      <c r="H3232" s="41">
        <v>6119.7360345479701</v>
      </c>
      <c r="I3232" s="41">
        <v>2287</v>
      </c>
      <c r="J3232" s="41">
        <v>8</v>
      </c>
      <c r="K3232" s="41">
        <v>45.511300000000006</v>
      </c>
      <c r="L3232" s="41">
        <v>0.15920000000000001</v>
      </c>
      <c r="M3232" s="41"/>
      <c r="N3232" s="41"/>
      <c r="O3232" s="41"/>
      <c r="P3232" s="41"/>
      <c r="Q3232" s="41">
        <v>5725</v>
      </c>
      <c r="R3232" s="41">
        <v>102.47750000000001</v>
      </c>
      <c r="S3232" s="41"/>
      <c r="T3232" s="41"/>
      <c r="U3232" s="41">
        <v>8020</v>
      </c>
      <c r="V3232" s="41">
        <v>148.14800000000002</v>
      </c>
      <c r="W3232" s="41"/>
      <c r="X3232" s="41"/>
    </row>
    <row r="3233" spans="1:24" x14ac:dyDescent="0.35">
      <c r="A3233" s="41" t="s">
        <v>332</v>
      </c>
      <c r="B3233" s="41" t="s">
        <v>467</v>
      </c>
      <c r="C3233" s="41" t="s">
        <v>29</v>
      </c>
      <c r="D3233" s="41" t="s">
        <v>333</v>
      </c>
      <c r="E3233" s="41" t="s">
        <v>333</v>
      </c>
      <c r="F3233" s="41" t="s">
        <v>766</v>
      </c>
      <c r="G3233" s="41">
        <v>11</v>
      </c>
      <c r="H3233" s="41">
        <v>6119.7360345479701</v>
      </c>
      <c r="I3233" s="41">
        <v>2972</v>
      </c>
      <c r="J3233" s="41">
        <v>0</v>
      </c>
      <c r="K3233" s="41">
        <v>59.142800000000001</v>
      </c>
      <c r="L3233" s="41">
        <v>0</v>
      </c>
      <c r="M3233" s="41"/>
      <c r="N3233" s="41"/>
      <c r="O3233" s="41"/>
      <c r="P3233" s="41"/>
      <c r="Q3233" s="41">
        <v>6114</v>
      </c>
      <c r="R3233" s="41">
        <v>109.4406</v>
      </c>
      <c r="S3233" s="41"/>
      <c r="T3233" s="41"/>
      <c r="U3233" s="41">
        <v>9086</v>
      </c>
      <c r="V3233" s="41">
        <v>168.58340000000001</v>
      </c>
      <c r="W3233" s="41"/>
      <c r="X3233" s="41"/>
    </row>
    <row r="3234" spans="1:24" x14ac:dyDescent="0.35">
      <c r="A3234" s="41" t="s">
        <v>332</v>
      </c>
      <c r="B3234" s="41" t="s">
        <v>467</v>
      </c>
      <c r="C3234" s="41" t="s">
        <v>29</v>
      </c>
      <c r="D3234" s="41" t="s">
        <v>333</v>
      </c>
      <c r="E3234" s="41" t="s">
        <v>333</v>
      </c>
      <c r="F3234" s="41" t="s">
        <v>765</v>
      </c>
      <c r="G3234" s="41">
        <v>10</v>
      </c>
      <c r="H3234" s="41">
        <v>6119.7360345479701</v>
      </c>
      <c r="I3234" s="41">
        <v>3314</v>
      </c>
      <c r="J3234" s="41">
        <v>0</v>
      </c>
      <c r="K3234" s="41">
        <v>65.948599999999999</v>
      </c>
      <c r="L3234" s="41">
        <v>0</v>
      </c>
      <c r="M3234" s="41"/>
      <c r="N3234" s="41"/>
      <c r="O3234" s="41"/>
      <c r="P3234" s="41"/>
      <c r="Q3234" s="41">
        <v>6678</v>
      </c>
      <c r="R3234" s="41">
        <v>119.53619999999999</v>
      </c>
      <c r="S3234" s="41"/>
      <c r="T3234" s="41"/>
      <c r="U3234" s="41">
        <v>9992</v>
      </c>
      <c r="V3234" s="41">
        <v>185.48480000000001</v>
      </c>
      <c r="W3234" s="41"/>
      <c r="X3234" s="41"/>
    </row>
    <row r="3235" spans="1:24" x14ac:dyDescent="0.35">
      <c r="A3235" s="41" t="s">
        <v>332</v>
      </c>
      <c r="B3235" s="41" t="s">
        <v>467</v>
      </c>
      <c r="C3235" s="41" t="s">
        <v>29</v>
      </c>
      <c r="D3235" s="41" t="s">
        <v>333</v>
      </c>
      <c r="E3235" s="41" t="s">
        <v>333</v>
      </c>
      <c r="F3235" s="41" t="s">
        <v>759</v>
      </c>
      <c r="G3235" s="41">
        <v>4</v>
      </c>
      <c r="H3235" s="41">
        <v>6119.7360345479701</v>
      </c>
      <c r="I3235" s="41">
        <v>2309</v>
      </c>
      <c r="J3235" s="41">
        <v>0</v>
      </c>
      <c r="K3235" s="41">
        <v>42.716499999999996</v>
      </c>
      <c r="L3235" s="41">
        <v>0</v>
      </c>
      <c r="M3235" s="41">
        <v>2564</v>
      </c>
      <c r="N3235" s="41">
        <v>0</v>
      </c>
      <c r="O3235" s="41">
        <v>51.023600000000002</v>
      </c>
      <c r="P3235" s="41">
        <v>0</v>
      </c>
      <c r="Q3235" s="41">
        <v>5009</v>
      </c>
      <c r="R3235" s="41">
        <v>89.661100000000005</v>
      </c>
      <c r="S3235" s="41">
        <v>6800</v>
      </c>
      <c r="T3235" s="41">
        <v>149.6</v>
      </c>
      <c r="U3235" s="41">
        <v>7318</v>
      </c>
      <c r="V3235" s="41">
        <v>132.3776</v>
      </c>
      <c r="W3235" s="41">
        <v>9364</v>
      </c>
      <c r="X3235" s="41">
        <v>200.62360000000001</v>
      </c>
    </row>
    <row r="3236" spans="1:24" x14ac:dyDescent="0.35">
      <c r="A3236" s="41" t="s">
        <v>332</v>
      </c>
      <c r="B3236" s="41" t="s">
        <v>467</v>
      </c>
      <c r="C3236" s="41" t="s">
        <v>29</v>
      </c>
      <c r="D3236" s="41" t="s">
        <v>333</v>
      </c>
      <c r="E3236" s="41" t="s">
        <v>333</v>
      </c>
      <c r="F3236" s="41" t="s">
        <v>758</v>
      </c>
      <c r="G3236" s="41">
        <v>3</v>
      </c>
      <c r="H3236" s="41">
        <v>6119.7360345479701</v>
      </c>
      <c r="I3236" s="41">
        <v>3574</v>
      </c>
      <c r="J3236" s="41">
        <v>10</v>
      </c>
      <c r="K3236" s="41">
        <v>66.119</v>
      </c>
      <c r="L3236" s="41">
        <v>0.185</v>
      </c>
      <c r="M3236" s="41">
        <v>2505</v>
      </c>
      <c r="N3236" s="41">
        <v>0</v>
      </c>
      <c r="O3236" s="41">
        <v>49.849499999999999</v>
      </c>
      <c r="P3236" s="41">
        <v>0</v>
      </c>
      <c r="Q3236" s="41">
        <v>5506</v>
      </c>
      <c r="R3236" s="41">
        <v>98.557400000000001</v>
      </c>
      <c r="S3236" s="41">
        <v>6101</v>
      </c>
      <c r="T3236" s="41">
        <v>134.22200000000001</v>
      </c>
      <c r="U3236" s="41">
        <v>9090</v>
      </c>
      <c r="V3236" s="41">
        <v>164.8614</v>
      </c>
      <c r="W3236" s="41">
        <v>8606</v>
      </c>
      <c r="X3236" s="41">
        <v>184.07150000000001</v>
      </c>
    </row>
    <row r="3237" spans="1:24" x14ac:dyDescent="0.35">
      <c r="A3237" s="41" t="s">
        <v>332</v>
      </c>
      <c r="B3237" s="41" t="s">
        <v>467</v>
      </c>
      <c r="C3237" s="41" t="s">
        <v>29</v>
      </c>
      <c r="D3237" s="41" t="s">
        <v>333</v>
      </c>
      <c r="E3237" s="41" t="s">
        <v>333</v>
      </c>
      <c r="F3237" s="41" t="s">
        <v>767</v>
      </c>
      <c r="G3237" s="41">
        <v>12</v>
      </c>
      <c r="H3237" s="41">
        <v>6119.7360345479701</v>
      </c>
      <c r="I3237" s="41">
        <v>2577</v>
      </c>
      <c r="J3237" s="41">
        <v>0</v>
      </c>
      <c r="K3237" s="41">
        <v>51.282299999999999</v>
      </c>
      <c r="L3237" s="41">
        <v>0</v>
      </c>
      <c r="M3237" s="41"/>
      <c r="N3237" s="41"/>
      <c r="O3237" s="41"/>
      <c r="P3237" s="41"/>
      <c r="Q3237" s="41">
        <v>4918</v>
      </c>
      <c r="R3237" s="41">
        <v>88.032200000000003</v>
      </c>
      <c r="S3237" s="41"/>
      <c r="T3237" s="41"/>
      <c r="U3237" s="41">
        <v>7495</v>
      </c>
      <c r="V3237" s="41">
        <v>139.31450000000001</v>
      </c>
      <c r="W3237" s="41"/>
      <c r="X3237" s="41"/>
    </row>
    <row r="3238" spans="1:24" x14ac:dyDescent="0.35">
      <c r="A3238" s="41" t="s">
        <v>332</v>
      </c>
      <c r="B3238" s="41" t="s">
        <v>467</v>
      </c>
      <c r="C3238" s="41" t="s">
        <v>29</v>
      </c>
      <c r="D3238" s="41" t="s">
        <v>333</v>
      </c>
      <c r="E3238" s="41" t="s">
        <v>333</v>
      </c>
      <c r="F3238" s="41" t="s">
        <v>757</v>
      </c>
      <c r="G3238" s="41">
        <v>2</v>
      </c>
      <c r="H3238" s="41">
        <v>6119.7360345479701</v>
      </c>
      <c r="I3238" s="41">
        <v>2383</v>
      </c>
      <c r="J3238" s="41">
        <v>0</v>
      </c>
      <c r="K3238" s="41">
        <v>44.085499999999996</v>
      </c>
      <c r="L3238" s="41">
        <v>0</v>
      </c>
      <c r="M3238" s="41">
        <v>2071</v>
      </c>
      <c r="N3238" s="41">
        <v>3</v>
      </c>
      <c r="O3238" s="41">
        <v>41.212900000000005</v>
      </c>
      <c r="P3238" s="41">
        <v>5.9700000000000003E-2</v>
      </c>
      <c r="Q3238" s="41">
        <v>5257</v>
      </c>
      <c r="R3238" s="41">
        <v>94.100300000000004</v>
      </c>
      <c r="S3238" s="41">
        <v>5732</v>
      </c>
      <c r="T3238" s="41">
        <v>126.104</v>
      </c>
      <c r="U3238" s="41">
        <v>7640</v>
      </c>
      <c r="V3238" s="41">
        <v>138.1858</v>
      </c>
      <c r="W3238" s="41">
        <v>7806</v>
      </c>
      <c r="X3238" s="41">
        <v>167.3766</v>
      </c>
    </row>
    <row r="3239" spans="1:24" x14ac:dyDescent="0.35">
      <c r="A3239" s="41" t="s">
        <v>332</v>
      </c>
      <c r="B3239" s="41" t="s">
        <v>467</v>
      </c>
      <c r="C3239" s="41" t="s">
        <v>29</v>
      </c>
      <c r="D3239" s="41" t="s">
        <v>333</v>
      </c>
      <c r="E3239" s="41" t="s">
        <v>333</v>
      </c>
      <c r="F3239" s="41" t="s">
        <v>763</v>
      </c>
      <c r="G3239" s="41">
        <v>8</v>
      </c>
      <c r="H3239" s="41">
        <v>6119.7360345479701</v>
      </c>
      <c r="I3239" s="41">
        <v>2377</v>
      </c>
      <c r="J3239" s="41">
        <v>2</v>
      </c>
      <c r="K3239" s="41">
        <v>47.302300000000002</v>
      </c>
      <c r="L3239" s="41">
        <v>3.9800000000000002E-2</v>
      </c>
      <c r="M3239" s="41"/>
      <c r="N3239" s="41"/>
      <c r="O3239" s="41"/>
      <c r="P3239" s="41"/>
      <c r="Q3239" s="41">
        <v>14988</v>
      </c>
      <c r="R3239" s="41">
        <v>268.28519999999997</v>
      </c>
      <c r="S3239" s="41"/>
      <c r="T3239" s="41"/>
      <c r="U3239" s="41">
        <v>17367</v>
      </c>
      <c r="V3239" s="41">
        <v>315.62729999999999</v>
      </c>
      <c r="W3239" s="41"/>
      <c r="X3239" s="41"/>
    </row>
    <row r="3240" spans="1:24" x14ac:dyDescent="0.35">
      <c r="A3240" s="41" t="s">
        <v>332</v>
      </c>
      <c r="B3240" s="41" t="s">
        <v>467</v>
      </c>
      <c r="C3240" s="41" t="s">
        <v>29</v>
      </c>
      <c r="D3240" s="41" t="s">
        <v>333</v>
      </c>
      <c r="E3240" s="41" t="s">
        <v>333</v>
      </c>
      <c r="F3240" s="41" t="s">
        <v>762</v>
      </c>
      <c r="G3240" s="41">
        <v>7</v>
      </c>
      <c r="H3240" s="41">
        <v>6119.7360345479701</v>
      </c>
      <c r="I3240" s="41">
        <v>4405</v>
      </c>
      <c r="J3240" s="41">
        <v>3</v>
      </c>
      <c r="K3240" s="41">
        <v>87.659500000000008</v>
      </c>
      <c r="L3240" s="41">
        <v>5.9700000000000003E-2</v>
      </c>
      <c r="M3240" s="41">
        <v>0</v>
      </c>
      <c r="N3240" s="41">
        <v>0</v>
      </c>
      <c r="O3240" s="41">
        <v>0</v>
      </c>
      <c r="P3240" s="41">
        <v>0</v>
      </c>
      <c r="Q3240" s="41">
        <v>9259</v>
      </c>
      <c r="R3240" s="41">
        <v>165.73609999999999</v>
      </c>
      <c r="S3240" s="41">
        <v>17743</v>
      </c>
      <c r="T3240" s="41">
        <v>390.346</v>
      </c>
      <c r="U3240" s="41">
        <v>13667</v>
      </c>
      <c r="V3240" s="41">
        <v>253.45530000000002</v>
      </c>
      <c r="W3240" s="41">
        <v>17743</v>
      </c>
      <c r="X3240" s="41">
        <v>390.346</v>
      </c>
    </row>
    <row r="3241" spans="1:24" x14ac:dyDescent="0.35">
      <c r="A3241" s="41" t="s">
        <v>332</v>
      </c>
      <c r="B3241" s="41" t="s">
        <v>467</v>
      </c>
      <c r="C3241" s="41" t="s">
        <v>29</v>
      </c>
      <c r="D3241" s="41" t="s">
        <v>333</v>
      </c>
      <c r="E3241" s="41" t="s">
        <v>333</v>
      </c>
      <c r="F3241" s="41" t="s">
        <v>761</v>
      </c>
      <c r="G3241" s="41">
        <v>6</v>
      </c>
      <c r="H3241" s="41">
        <v>6119.7360345479701</v>
      </c>
      <c r="I3241" s="41">
        <v>15906</v>
      </c>
      <c r="J3241" s="41">
        <v>3</v>
      </c>
      <c r="K3241" s="41">
        <v>316.52940000000001</v>
      </c>
      <c r="L3241" s="41">
        <v>5.9700000000000003E-2</v>
      </c>
      <c r="M3241" s="41">
        <v>2240</v>
      </c>
      <c r="N3241" s="41">
        <v>0</v>
      </c>
      <c r="O3241" s="41">
        <v>50.4</v>
      </c>
      <c r="P3241" s="41">
        <v>0</v>
      </c>
      <c r="Q3241" s="41">
        <v>5670</v>
      </c>
      <c r="R3241" s="41">
        <v>101.49299999999999</v>
      </c>
      <c r="S3241" s="41">
        <v>8512</v>
      </c>
      <c r="T3241" s="41">
        <v>187.26400000000001</v>
      </c>
      <c r="U3241" s="41">
        <v>21579</v>
      </c>
      <c r="V3241" s="41">
        <v>418.08210000000003</v>
      </c>
      <c r="W3241" s="41">
        <v>10752</v>
      </c>
      <c r="X3241" s="41">
        <v>237.66400000000002</v>
      </c>
    </row>
    <row r="3242" spans="1:24" x14ac:dyDescent="0.35">
      <c r="A3242" s="41" t="s">
        <v>684</v>
      </c>
      <c r="B3242" s="41" t="s">
        <v>468</v>
      </c>
      <c r="C3242" s="41" t="s">
        <v>29</v>
      </c>
      <c r="D3242" s="41" t="s">
        <v>334</v>
      </c>
      <c r="E3242" s="41" t="s">
        <v>334</v>
      </c>
      <c r="F3242" s="41" t="s">
        <v>756</v>
      </c>
      <c r="G3242" s="41">
        <v>1</v>
      </c>
      <c r="H3242" s="41">
        <v>7869.8115033792701</v>
      </c>
      <c r="I3242" s="41">
        <v>1380</v>
      </c>
      <c r="J3242" s="41">
        <v>0</v>
      </c>
      <c r="K3242" s="41">
        <v>25.529999999999998</v>
      </c>
      <c r="L3242" s="41">
        <v>0</v>
      </c>
      <c r="M3242" s="41">
        <v>2074</v>
      </c>
      <c r="N3242" s="41">
        <v>0</v>
      </c>
      <c r="O3242" s="41">
        <v>41.272600000000004</v>
      </c>
      <c r="P3242" s="41">
        <v>0</v>
      </c>
      <c r="Q3242" s="41">
        <v>6716</v>
      </c>
      <c r="R3242" s="41">
        <v>120.21639999999999</v>
      </c>
      <c r="S3242" s="41">
        <v>4316</v>
      </c>
      <c r="T3242" s="41">
        <v>94.951999999999998</v>
      </c>
      <c r="U3242" s="41">
        <v>8096</v>
      </c>
      <c r="V3242" s="41">
        <v>145.74639999999999</v>
      </c>
      <c r="W3242" s="41">
        <v>6390</v>
      </c>
      <c r="X3242" s="41">
        <v>136.22460000000001</v>
      </c>
    </row>
    <row r="3243" spans="1:24" x14ac:dyDescent="0.35">
      <c r="A3243" s="41" t="s">
        <v>684</v>
      </c>
      <c r="B3243" s="41" t="s">
        <v>468</v>
      </c>
      <c r="C3243" s="41" t="s">
        <v>29</v>
      </c>
      <c r="D3243" s="41" t="s">
        <v>334</v>
      </c>
      <c r="E3243" s="41" t="s">
        <v>334</v>
      </c>
      <c r="F3243" s="41" t="s">
        <v>760</v>
      </c>
      <c r="G3243" s="41">
        <v>5</v>
      </c>
      <c r="H3243" s="41">
        <v>7869.8115033792701</v>
      </c>
      <c r="I3243" s="41">
        <v>2145</v>
      </c>
      <c r="J3243" s="41">
        <v>99</v>
      </c>
      <c r="K3243" s="41">
        <v>39.682499999999997</v>
      </c>
      <c r="L3243" s="41">
        <v>1.8314999999999999</v>
      </c>
      <c r="M3243" s="41">
        <v>4819</v>
      </c>
      <c r="N3243" s="41">
        <v>4826</v>
      </c>
      <c r="O3243" s="41">
        <v>95.898099999999999</v>
      </c>
      <c r="P3243" s="41">
        <v>96.037400000000005</v>
      </c>
      <c r="Q3243" s="41">
        <v>4408</v>
      </c>
      <c r="R3243" s="41">
        <v>78.903199999999998</v>
      </c>
      <c r="S3243" s="41">
        <v>5060</v>
      </c>
      <c r="T3243" s="41">
        <v>111.32</v>
      </c>
      <c r="U3243" s="41">
        <v>6652</v>
      </c>
      <c r="V3243" s="41">
        <v>120.41719999999999</v>
      </c>
      <c r="W3243" s="41">
        <v>14705</v>
      </c>
      <c r="X3243" s="41">
        <v>303.25549999999998</v>
      </c>
    </row>
    <row r="3244" spans="1:24" x14ac:dyDescent="0.35">
      <c r="A3244" s="41" t="s">
        <v>684</v>
      </c>
      <c r="B3244" s="41" t="s">
        <v>468</v>
      </c>
      <c r="C3244" s="41" t="s">
        <v>29</v>
      </c>
      <c r="D3244" s="41" t="s">
        <v>334</v>
      </c>
      <c r="E3244" s="41" t="s">
        <v>334</v>
      </c>
      <c r="F3244" s="41" t="s">
        <v>764</v>
      </c>
      <c r="G3244" s="41">
        <v>9</v>
      </c>
      <c r="H3244" s="41">
        <v>7869.8115033792701</v>
      </c>
      <c r="I3244" s="41">
        <v>1234</v>
      </c>
      <c r="J3244" s="41">
        <v>13</v>
      </c>
      <c r="K3244" s="41">
        <v>24.5566</v>
      </c>
      <c r="L3244" s="41">
        <v>0.25870000000000004</v>
      </c>
      <c r="M3244" s="41"/>
      <c r="N3244" s="41"/>
      <c r="O3244" s="41"/>
      <c r="P3244" s="41"/>
      <c r="Q3244" s="41">
        <v>17336</v>
      </c>
      <c r="R3244" s="41">
        <v>310.31439999999998</v>
      </c>
      <c r="S3244" s="41"/>
      <c r="T3244" s="41"/>
      <c r="U3244" s="41">
        <v>18583</v>
      </c>
      <c r="V3244" s="41">
        <v>335.12969999999996</v>
      </c>
      <c r="W3244" s="41"/>
      <c r="X3244" s="41"/>
    </row>
    <row r="3245" spans="1:24" x14ac:dyDescent="0.35">
      <c r="A3245" s="41" t="s">
        <v>684</v>
      </c>
      <c r="B3245" s="41" t="s">
        <v>468</v>
      </c>
      <c r="C3245" s="41" t="s">
        <v>29</v>
      </c>
      <c r="D3245" s="41" t="s">
        <v>334</v>
      </c>
      <c r="E3245" s="41" t="s">
        <v>334</v>
      </c>
      <c r="F3245" s="41" t="s">
        <v>766</v>
      </c>
      <c r="G3245" s="41">
        <v>11</v>
      </c>
      <c r="H3245" s="41">
        <v>7869.8115033792701</v>
      </c>
      <c r="I3245" s="41">
        <v>1275</v>
      </c>
      <c r="J3245" s="41">
        <v>7</v>
      </c>
      <c r="K3245" s="41">
        <v>25.372500000000002</v>
      </c>
      <c r="L3245" s="41">
        <v>0.13930000000000001</v>
      </c>
      <c r="M3245" s="41"/>
      <c r="N3245" s="41"/>
      <c r="O3245" s="41"/>
      <c r="P3245" s="41"/>
      <c r="Q3245" s="41">
        <v>6570</v>
      </c>
      <c r="R3245" s="41">
        <v>117.60299999999999</v>
      </c>
      <c r="S3245" s="41"/>
      <c r="T3245" s="41"/>
      <c r="U3245" s="41">
        <v>7852</v>
      </c>
      <c r="V3245" s="41">
        <v>143.1148</v>
      </c>
      <c r="W3245" s="41"/>
      <c r="X3245" s="41"/>
    </row>
    <row r="3246" spans="1:24" x14ac:dyDescent="0.35">
      <c r="A3246" s="41" t="s">
        <v>684</v>
      </c>
      <c r="B3246" s="41" t="s">
        <v>468</v>
      </c>
      <c r="C3246" s="41" t="s">
        <v>29</v>
      </c>
      <c r="D3246" s="41" t="s">
        <v>334</v>
      </c>
      <c r="E3246" s="41" t="s">
        <v>334</v>
      </c>
      <c r="F3246" s="41" t="s">
        <v>765</v>
      </c>
      <c r="G3246" s="41">
        <v>10</v>
      </c>
      <c r="H3246" s="41">
        <v>7869.8115033792701</v>
      </c>
      <c r="I3246" s="41">
        <v>1323</v>
      </c>
      <c r="J3246" s="41">
        <v>10</v>
      </c>
      <c r="K3246" s="41">
        <v>26.3277</v>
      </c>
      <c r="L3246" s="41">
        <v>0.19900000000000001</v>
      </c>
      <c r="M3246" s="41"/>
      <c r="N3246" s="41"/>
      <c r="O3246" s="41"/>
      <c r="P3246" s="41"/>
      <c r="Q3246" s="41">
        <v>6768</v>
      </c>
      <c r="R3246" s="41">
        <v>121.1472</v>
      </c>
      <c r="S3246" s="41"/>
      <c r="T3246" s="41"/>
      <c r="U3246" s="41">
        <v>8101</v>
      </c>
      <c r="V3246" s="41">
        <v>147.6739</v>
      </c>
      <c r="W3246" s="41"/>
      <c r="X3246" s="41"/>
    </row>
    <row r="3247" spans="1:24" x14ac:dyDescent="0.35">
      <c r="A3247" s="41" t="s">
        <v>684</v>
      </c>
      <c r="B3247" s="41" t="s">
        <v>468</v>
      </c>
      <c r="C3247" s="41" t="s">
        <v>29</v>
      </c>
      <c r="D3247" s="41" t="s">
        <v>334</v>
      </c>
      <c r="E3247" s="41" t="s">
        <v>334</v>
      </c>
      <c r="F3247" s="41" t="s">
        <v>759</v>
      </c>
      <c r="G3247" s="41">
        <v>4</v>
      </c>
      <c r="H3247" s="41">
        <v>7869.8115033792701</v>
      </c>
      <c r="I3247" s="41">
        <v>12114</v>
      </c>
      <c r="J3247" s="41">
        <v>40</v>
      </c>
      <c r="K3247" s="41">
        <v>224.10899999999998</v>
      </c>
      <c r="L3247" s="41">
        <v>0.74</v>
      </c>
      <c r="M3247" s="41">
        <v>1774</v>
      </c>
      <c r="N3247" s="41">
        <v>1558</v>
      </c>
      <c r="O3247" s="41">
        <v>35.302600000000005</v>
      </c>
      <c r="P3247" s="41">
        <v>31.004200000000001</v>
      </c>
      <c r="Q3247" s="41">
        <v>10232</v>
      </c>
      <c r="R3247" s="41">
        <v>183.15280000000001</v>
      </c>
      <c r="S3247" s="41">
        <v>5728</v>
      </c>
      <c r="T3247" s="41">
        <v>126.01600000000001</v>
      </c>
      <c r="U3247" s="41">
        <v>22386</v>
      </c>
      <c r="V3247" s="41">
        <v>408.0018</v>
      </c>
      <c r="W3247" s="41">
        <v>9060</v>
      </c>
      <c r="X3247" s="41">
        <v>192.32280000000003</v>
      </c>
    </row>
    <row r="3248" spans="1:24" x14ac:dyDescent="0.35">
      <c r="A3248" s="41" t="s">
        <v>684</v>
      </c>
      <c r="B3248" s="41" t="s">
        <v>468</v>
      </c>
      <c r="C3248" s="41" t="s">
        <v>29</v>
      </c>
      <c r="D3248" s="41" t="s">
        <v>334</v>
      </c>
      <c r="E3248" s="41" t="s">
        <v>334</v>
      </c>
      <c r="F3248" s="41" t="s">
        <v>758</v>
      </c>
      <c r="G3248" s="41">
        <v>3</v>
      </c>
      <c r="H3248" s="41">
        <v>7869.8115033792701</v>
      </c>
      <c r="I3248" s="41">
        <v>1604</v>
      </c>
      <c r="J3248" s="41">
        <v>2052</v>
      </c>
      <c r="K3248" s="41">
        <v>29.673999999999999</v>
      </c>
      <c r="L3248" s="41">
        <v>37.961999999999996</v>
      </c>
      <c r="M3248" s="41">
        <v>1419</v>
      </c>
      <c r="N3248" s="41">
        <v>49</v>
      </c>
      <c r="O3248" s="41">
        <v>28.238100000000003</v>
      </c>
      <c r="P3248" s="41">
        <v>0.97510000000000008</v>
      </c>
      <c r="Q3248" s="41">
        <v>3272</v>
      </c>
      <c r="R3248" s="41">
        <v>58.568800000000003</v>
      </c>
      <c r="S3248" s="41">
        <v>4631</v>
      </c>
      <c r="T3248" s="41">
        <v>101.88200000000001</v>
      </c>
      <c r="U3248" s="41">
        <v>6928</v>
      </c>
      <c r="V3248" s="41">
        <v>126.20480000000001</v>
      </c>
      <c r="W3248" s="41">
        <v>6099</v>
      </c>
      <c r="X3248" s="41">
        <v>131.09520000000001</v>
      </c>
    </row>
    <row r="3249" spans="1:24" x14ac:dyDescent="0.35">
      <c r="A3249" s="41" t="s">
        <v>684</v>
      </c>
      <c r="B3249" s="41" t="s">
        <v>468</v>
      </c>
      <c r="C3249" s="41" t="s">
        <v>29</v>
      </c>
      <c r="D3249" s="41" t="s">
        <v>334</v>
      </c>
      <c r="E3249" s="41" t="s">
        <v>334</v>
      </c>
      <c r="F3249" s="41" t="s">
        <v>767</v>
      </c>
      <c r="G3249" s="41">
        <v>12</v>
      </c>
      <c r="H3249" s="41">
        <v>7869.8115033792701</v>
      </c>
      <c r="I3249" s="41">
        <v>1345</v>
      </c>
      <c r="J3249" s="41">
        <v>1369</v>
      </c>
      <c r="K3249" s="41">
        <v>26.765500000000003</v>
      </c>
      <c r="L3249" s="41">
        <v>27.243100000000002</v>
      </c>
      <c r="M3249" s="41"/>
      <c r="N3249" s="41"/>
      <c r="O3249" s="41"/>
      <c r="P3249" s="41"/>
      <c r="Q3249" s="41">
        <v>6676</v>
      </c>
      <c r="R3249" s="41">
        <v>119.5004</v>
      </c>
      <c r="S3249" s="41"/>
      <c r="T3249" s="41"/>
      <c r="U3249" s="41">
        <v>9390</v>
      </c>
      <c r="V3249" s="41">
        <v>173.50900000000001</v>
      </c>
      <c r="W3249" s="41"/>
      <c r="X3249" s="41"/>
    </row>
    <row r="3250" spans="1:24" x14ac:dyDescent="0.35">
      <c r="A3250" s="41" t="s">
        <v>684</v>
      </c>
      <c r="B3250" s="41" t="s">
        <v>468</v>
      </c>
      <c r="C3250" s="41" t="s">
        <v>29</v>
      </c>
      <c r="D3250" s="41" t="s">
        <v>334</v>
      </c>
      <c r="E3250" s="41" t="s">
        <v>334</v>
      </c>
      <c r="F3250" s="41" t="s">
        <v>757</v>
      </c>
      <c r="G3250" s="41">
        <v>2</v>
      </c>
      <c r="H3250" s="41">
        <v>7869.8115033792701</v>
      </c>
      <c r="I3250" s="41">
        <v>3305</v>
      </c>
      <c r="J3250" s="41">
        <v>0</v>
      </c>
      <c r="K3250" s="41">
        <v>61.142499999999998</v>
      </c>
      <c r="L3250" s="41">
        <v>0</v>
      </c>
      <c r="M3250" s="41">
        <v>1737</v>
      </c>
      <c r="N3250" s="41">
        <v>3116</v>
      </c>
      <c r="O3250" s="41">
        <v>34.566299999999998</v>
      </c>
      <c r="P3250" s="41">
        <v>62.008400000000002</v>
      </c>
      <c r="Q3250" s="41">
        <v>2881</v>
      </c>
      <c r="R3250" s="41">
        <v>51.569899999999997</v>
      </c>
      <c r="S3250" s="41">
        <v>4206</v>
      </c>
      <c r="T3250" s="41">
        <v>92.531999999999996</v>
      </c>
      <c r="U3250" s="41">
        <v>6186</v>
      </c>
      <c r="V3250" s="41">
        <v>112.7124</v>
      </c>
      <c r="W3250" s="41">
        <v>9059</v>
      </c>
      <c r="X3250" s="41">
        <v>189.10669999999999</v>
      </c>
    </row>
    <row r="3251" spans="1:24" x14ac:dyDescent="0.35">
      <c r="A3251" s="41" t="s">
        <v>684</v>
      </c>
      <c r="B3251" s="41" t="s">
        <v>468</v>
      </c>
      <c r="C3251" s="41" t="s">
        <v>29</v>
      </c>
      <c r="D3251" s="41" t="s">
        <v>334</v>
      </c>
      <c r="E3251" s="41" t="s">
        <v>334</v>
      </c>
      <c r="F3251" s="41" t="s">
        <v>763</v>
      </c>
      <c r="G3251" s="41">
        <v>8</v>
      </c>
      <c r="H3251" s="41">
        <v>7869.8115033792701</v>
      </c>
      <c r="I3251" s="41">
        <v>4447</v>
      </c>
      <c r="J3251" s="41">
        <v>7</v>
      </c>
      <c r="K3251" s="41">
        <v>88.4953</v>
      </c>
      <c r="L3251" s="41">
        <v>0.13930000000000001</v>
      </c>
      <c r="M3251" s="41"/>
      <c r="N3251" s="41"/>
      <c r="O3251" s="41"/>
      <c r="P3251" s="41"/>
      <c r="Q3251" s="41">
        <v>4846</v>
      </c>
      <c r="R3251" s="41">
        <v>86.743399999999994</v>
      </c>
      <c r="S3251" s="41"/>
      <c r="T3251" s="41"/>
      <c r="U3251" s="41">
        <v>9300</v>
      </c>
      <c r="V3251" s="41">
        <v>175.37799999999999</v>
      </c>
      <c r="W3251" s="41"/>
      <c r="X3251" s="41"/>
    </row>
    <row r="3252" spans="1:24" x14ac:dyDescent="0.35">
      <c r="A3252" s="41" t="s">
        <v>684</v>
      </c>
      <c r="B3252" s="41" t="s">
        <v>468</v>
      </c>
      <c r="C3252" s="41" t="s">
        <v>29</v>
      </c>
      <c r="D3252" s="41" t="s">
        <v>334</v>
      </c>
      <c r="E3252" s="41" t="s">
        <v>334</v>
      </c>
      <c r="F3252" s="41" t="s">
        <v>762</v>
      </c>
      <c r="G3252" s="41">
        <v>7</v>
      </c>
      <c r="H3252" s="41">
        <v>7869.8115033792701</v>
      </c>
      <c r="I3252" s="41">
        <v>1623</v>
      </c>
      <c r="J3252" s="41">
        <v>247</v>
      </c>
      <c r="K3252" s="41">
        <v>32.297699999999999</v>
      </c>
      <c r="L3252" s="41">
        <v>4.9153000000000002</v>
      </c>
      <c r="M3252" s="41">
        <v>0</v>
      </c>
      <c r="N3252" s="41">
        <v>4</v>
      </c>
      <c r="O3252" s="41">
        <v>0</v>
      </c>
      <c r="P3252" s="41">
        <v>0.09</v>
      </c>
      <c r="Q3252" s="41">
        <v>11287</v>
      </c>
      <c r="R3252" s="41">
        <v>202.03729999999999</v>
      </c>
      <c r="S3252" s="41">
        <v>14882</v>
      </c>
      <c r="T3252" s="41">
        <v>327.404</v>
      </c>
      <c r="U3252" s="41">
        <v>13157</v>
      </c>
      <c r="V3252" s="41">
        <v>239.25029999999998</v>
      </c>
      <c r="W3252" s="41">
        <v>14886</v>
      </c>
      <c r="X3252" s="41">
        <v>327.49399999999997</v>
      </c>
    </row>
    <row r="3253" spans="1:24" x14ac:dyDescent="0.35">
      <c r="A3253" s="41" t="s">
        <v>684</v>
      </c>
      <c r="B3253" s="41" t="s">
        <v>468</v>
      </c>
      <c r="C3253" s="41" t="s">
        <v>29</v>
      </c>
      <c r="D3253" s="41" t="s">
        <v>334</v>
      </c>
      <c r="E3253" s="41" t="s">
        <v>334</v>
      </c>
      <c r="F3253" s="41" t="s">
        <v>761</v>
      </c>
      <c r="G3253" s="41">
        <v>6</v>
      </c>
      <c r="H3253" s="41">
        <v>7869.8115033792701</v>
      </c>
      <c r="I3253" s="41">
        <v>1499</v>
      </c>
      <c r="J3253" s="41">
        <v>2000</v>
      </c>
      <c r="K3253" s="41">
        <v>29.830100000000002</v>
      </c>
      <c r="L3253" s="41">
        <v>39.800000000000004</v>
      </c>
      <c r="M3253" s="41">
        <v>1719</v>
      </c>
      <c r="N3253" s="41">
        <v>9</v>
      </c>
      <c r="O3253" s="41">
        <v>38.677500000000002</v>
      </c>
      <c r="P3253" s="41">
        <v>0.20249999999999999</v>
      </c>
      <c r="Q3253" s="41">
        <v>7195</v>
      </c>
      <c r="R3253" s="41">
        <v>128.79050000000001</v>
      </c>
      <c r="S3253" s="41">
        <v>10305</v>
      </c>
      <c r="T3253" s="41">
        <v>226.71</v>
      </c>
      <c r="U3253" s="41">
        <v>10694</v>
      </c>
      <c r="V3253" s="41">
        <v>198.42060000000001</v>
      </c>
      <c r="W3253" s="41">
        <v>12033</v>
      </c>
      <c r="X3253" s="41">
        <v>265.59000000000003</v>
      </c>
    </row>
    <row r="3254" spans="1:24" x14ac:dyDescent="0.35">
      <c r="A3254" s="41" t="s">
        <v>711</v>
      </c>
      <c r="B3254" s="41" t="s">
        <v>509</v>
      </c>
      <c r="C3254" s="41" t="s">
        <v>12</v>
      </c>
      <c r="D3254" s="41" t="s">
        <v>335</v>
      </c>
      <c r="E3254" s="41" t="s">
        <v>335</v>
      </c>
      <c r="F3254" s="41" t="s">
        <v>756</v>
      </c>
      <c r="G3254" s="41">
        <v>1</v>
      </c>
      <c r="H3254" s="41">
        <v>6181.5891487225799</v>
      </c>
      <c r="I3254" s="41">
        <v>2389</v>
      </c>
      <c r="J3254" s="41">
        <v>0</v>
      </c>
      <c r="K3254" s="41">
        <v>44.1965</v>
      </c>
      <c r="L3254" s="41">
        <v>0</v>
      </c>
      <c r="M3254" s="41">
        <v>2680</v>
      </c>
      <c r="N3254" s="41">
        <v>10</v>
      </c>
      <c r="O3254" s="41">
        <v>53.332000000000001</v>
      </c>
      <c r="P3254" s="41">
        <v>0.19900000000000001</v>
      </c>
      <c r="Q3254" s="41">
        <v>4664</v>
      </c>
      <c r="R3254" s="41">
        <v>83.485600000000005</v>
      </c>
      <c r="S3254" s="41">
        <v>8434</v>
      </c>
      <c r="T3254" s="41">
        <v>185.548</v>
      </c>
      <c r="U3254" s="41">
        <v>7053</v>
      </c>
      <c r="V3254" s="41">
        <v>127.68210000000001</v>
      </c>
      <c r="W3254" s="41">
        <v>11124</v>
      </c>
      <c r="X3254" s="41">
        <v>239.07900000000001</v>
      </c>
    </row>
    <row r="3255" spans="1:24" x14ac:dyDescent="0.35">
      <c r="A3255" s="41" t="s">
        <v>711</v>
      </c>
      <c r="B3255" s="41" t="s">
        <v>509</v>
      </c>
      <c r="C3255" s="41" t="s">
        <v>12</v>
      </c>
      <c r="D3255" s="41" t="s">
        <v>335</v>
      </c>
      <c r="E3255" s="41" t="s">
        <v>335</v>
      </c>
      <c r="F3255" s="41" t="s">
        <v>760</v>
      </c>
      <c r="G3255" s="41">
        <v>5</v>
      </c>
      <c r="H3255" s="41">
        <v>6181.5891487225799</v>
      </c>
      <c r="I3255" s="41">
        <v>2842</v>
      </c>
      <c r="J3255" s="41">
        <v>40</v>
      </c>
      <c r="K3255" s="41">
        <v>52.576999999999998</v>
      </c>
      <c r="L3255" s="41">
        <v>0.74</v>
      </c>
      <c r="M3255" s="41">
        <v>2193</v>
      </c>
      <c r="N3255" s="41">
        <v>11</v>
      </c>
      <c r="O3255" s="41">
        <v>43.640700000000002</v>
      </c>
      <c r="P3255" s="41">
        <v>0.21890000000000001</v>
      </c>
      <c r="Q3255" s="41">
        <v>6392</v>
      </c>
      <c r="R3255" s="41">
        <v>114.41679999999999</v>
      </c>
      <c r="S3255" s="41">
        <v>8076</v>
      </c>
      <c r="T3255" s="41">
        <v>177.672</v>
      </c>
      <c r="U3255" s="41">
        <v>9274</v>
      </c>
      <c r="V3255" s="41">
        <v>167.7338</v>
      </c>
      <c r="W3255" s="41">
        <v>10280</v>
      </c>
      <c r="X3255" s="41">
        <v>221.5316</v>
      </c>
    </row>
    <row r="3256" spans="1:24" x14ac:dyDescent="0.35">
      <c r="A3256" s="41" t="s">
        <v>711</v>
      </c>
      <c r="B3256" s="41" t="s">
        <v>509</v>
      </c>
      <c r="C3256" s="41" t="s">
        <v>12</v>
      </c>
      <c r="D3256" s="41" t="s">
        <v>335</v>
      </c>
      <c r="E3256" s="41" t="s">
        <v>335</v>
      </c>
      <c r="F3256" s="41" t="s">
        <v>764</v>
      </c>
      <c r="G3256" s="41">
        <v>9</v>
      </c>
      <c r="H3256" s="41">
        <v>6181.5891487225799</v>
      </c>
      <c r="I3256" s="41">
        <v>2979</v>
      </c>
      <c r="J3256" s="41">
        <v>28</v>
      </c>
      <c r="K3256" s="41">
        <v>59.2821</v>
      </c>
      <c r="L3256" s="41">
        <v>0.55720000000000003</v>
      </c>
      <c r="M3256" s="41"/>
      <c r="N3256" s="41"/>
      <c r="O3256" s="41"/>
      <c r="P3256" s="41"/>
      <c r="Q3256" s="41">
        <v>11488</v>
      </c>
      <c r="R3256" s="41">
        <v>205.6352</v>
      </c>
      <c r="S3256" s="41"/>
      <c r="T3256" s="41"/>
      <c r="U3256" s="41">
        <v>14495</v>
      </c>
      <c r="V3256" s="41">
        <v>265.47449999999998</v>
      </c>
      <c r="W3256" s="41"/>
      <c r="X3256" s="41"/>
    </row>
    <row r="3257" spans="1:24" x14ac:dyDescent="0.35">
      <c r="A3257" s="41" t="s">
        <v>711</v>
      </c>
      <c r="B3257" s="41" t="s">
        <v>509</v>
      </c>
      <c r="C3257" s="41" t="s">
        <v>12</v>
      </c>
      <c r="D3257" s="41" t="s">
        <v>335</v>
      </c>
      <c r="E3257" s="41" t="s">
        <v>335</v>
      </c>
      <c r="F3257" s="41" t="s">
        <v>766</v>
      </c>
      <c r="G3257" s="41">
        <v>11</v>
      </c>
      <c r="H3257" s="41">
        <v>6181.5891487225799</v>
      </c>
      <c r="I3257" s="41">
        <v>2938</v>
      </c>
      <c r="J3257" s="41">
        <v>5</v>
      </c>
      <c r="K3257" s="41">
        <v>58.466200000000001</v>
      </c>
      <c r="L3257" s="41">
        <v>9.9500000000000005E-2</v>
      </c>
      <c r="M3257" s="41"/>
      <c r="N3257" s="41"/>
      <c r="O3257" s="41"/>
      <c r="P3257" s="41"/>
      <c r="Q3257" s="41">
        <v>6674</v>
      </c>
      <c r="R3257" s="41">
        <v>119.4646</v>
      </c>
      <c r="S3257" s="41"/>
      <c r="T3257" s="41"/>
      <c r="U3257" s="41">
        <v>9617</v>
      </c>
      <c r="V3257" s="41">
        <v>178.03030000000001</v>
      </c>
      <c r="W3257" s="41"/>
      <c r="X3257" s="41"/>
    </row>
    <row r="3258" spans="1:24" x14ac:dyDescent="0.35">
      <c r="A3258" s="41" t="s">
        <v>711</v>
      </c>
      <c r="B3258" s="41" t="s">
        <v>509</v>
      </c>
      <c r="C3258" s="41" t="s">
        <v>12</v>
      </c>
      <c r="D3258" s="41" t="s">
        <v>335</v>
      </c>
      <c r="E3258" s="41" t="s">
        <v>335</v>
      </c>
      <c r="F3258" s="41" t="s">
        <v>765</v>
      </c>
      <c r="G3258" s="41">
        <v>10</v>
      </c>
      <c r="H3258" s="41">
        <v>6181.5891487225799</v>
      </c>
      <c r="I3258" s="41">
        <v>3580</v>
      </c>
      <c r="J3258" s="41">
        <v>2</v>
      </c>
      <c r="K3258" s="41">
        <v>71.242000000000004</v>
      </c>
      <c r="L3258" s="41">
        <v>3.9800000000000002E-2</v>
      </c>
      <c r="M3258" s="41"/>
      <c r="N3258" s="41"/>
      <c r="O3258" s="41"/>
      <c r="P3258" s="41"/>
      <c r="Q3258" s="41">
        <v>8497</v>
      </c>
      <c r="R3258" s="41">
        <v>152.09630000000001</v>
      </c>
      <c r="S3258" s="41"/>
      <c r="T3258" s="41"/>
      <c r="U3258" s="41">
        <v>12079</v>
      </c>
      <c r="V3258" s="41">
        <v>223.37810000000002</v>
      </c>
      <c r="W3258" s="41"/>
      <c r="X3258" s="41"/>
    </row>
    <row r="3259" spans="1:24" x14ac:dyDescent="0.35">
      <c r="A3259" s="41" t="s">
        <v>711</v>
      </c>
      <c r="B3259" s="41" t="s">
        <v>509</v>
      </c>
      <c r="C3259" s="41" t="s">
        <v>12</v>
      </c>
      <c r="D3259" s="41" t="s">
        <v>335</v>
      </c>
      <c r="E3259" s="41" t="s">
        <v>335</v>
      </c>
      <c r="F3259" s="41" t="s">
        <v>759</v>
      </c>
      <c r="G3259" s="41">
        <v>4</v>
      </c>
      <c r="H3259" s="41">
        <v>6181.5891487225799</v>
      </c>
      <c r="I3259" s="41">
        <v>2580</v>
      </c>
      <c r="J3259" s="41">
        <v>0</v>
      </c>
      <c r="K3259" s="41">
        <v>47.73</v>
      </c>
      <c r="L3259" s="41">
        <v>0</v>
      </c>
      <c r="M3259" s="41">
        <v>1855</v>
      </c>
      <c r="N3259" s="41">
        <v>5</v>
      </c>
      <c r="O3259" s="41">
        <v>36.914500000000004</v>
      </c>
      <c r="P3259" s="41">
        <v>9.9500000000000005E-2</v>
      </c>
      <c r="Q3259" s="41">
        <v>7846</v>
      </c>
      <c r="R3259" s="41">
        <v>140.4434</v>
      </c>
      <c r="S3259" s="41">
        <v>9022</v>
      </c>
      <c r="T3259" s="41">
        <v>198.48400000000001</v>
      </c>
      <c r="U3259" s="41">
        <v>10426</v>
      </c>
      <c r="V3259" s="41">
        <v>188.17339999999999</v>
      </c>
      <c r="W3259" s="41">
        <v>10882</v>
      </c>
      <c r="X3259" s="41">
        <v>235.49800000000002</v>
      </c>
    </row>
    <row r="3260" spans="1:24" x14ac:dyDescent="0.35">
      <c r="A3260" s="41" t="s">
        <v>711</v>
      </c>
      <c r="B3260" s="41" t="s">
        <v>509</v>
      </c>
      <c r="C3260" s="41" t="s">
        <v>12</v>
      </c>
      <c r="D3260" s="41" t="s">
        <v>335</v>
      </c>
      <c r="E3260" s="41" t="s">
        <v>335</v>
      </c>
      <c r="F3260" s="41" t="s">
        <v>758</v>
      </c>
      <c r="G3260" s="41">
        <v>3</v>
      </c>
      <c r="H3260" s="41">
        <v>6181.5891487225799</v>
      </c>
      <c r="I3260" s="41">
        <v>3501</v>
      </c>
      <c r="J3260" s="41">
        <v>0</v>
      </c>
      <c r="K3260" s="41">
        <v>64.768500000000003</v>
      </c>
      <c r="L3260" s="41">
        <v>0</v>
      </c>
      <c r="M3260" s="41">
        <v>2297</v>
      </c>
      <c r="N3260" s="41">
        <v>3</v>
      </c>
      <c r="O3260" s="41">
        <v>45.710300000000004</v>
      </c>
      <c r="P3260" s="41">
        <v>5.9700000000000003E-2</v>
      </c>
      <c r="Q3260" s="41">
        <v>7539</v>
      </c>
      <c r="R3260" s="41">
        <v>134.94810000000001</v>
      </c>
      <c r="S3260" s="41">
        <v>6505</v>
      </c>
      <c r="T3260" s="41">
        <v>143.11000000000001</v>
      </c>
      <c r="U3260" s="41">
        <v>11040</v>
      </c>
      <c r="V3260" s="41">
        <v>199.71660000000003</v>
      </c>
      <c r="W3260" s="41">
        <v>8805</v>
      </c>
      <c r="X3260" s="41">
        <v>188.88000000000002</v>
      </c>
    </row>
    <row r="3261" spans="1:24" x14ac:dyDescent="0.35">
      <c r="A3261" s="41" t="s">
        <v>711</v>
      </c>
      <c r="B3261" s="41" t="s">
        <v>509</v>
      </c>
      <c r="C3261" s="41" t="s">
        <v>12</v>
      </c>
      <c r="D3261" s="41" t="s">
        <v>335</v>
      </c>
      <c r="E3261" s="41" t="s">
        <v>335</v>
      </c>
      <c r="F3261" s="41" t="s">
        <v>767</v>
      </c>
      <c r="G3261" s="41">
        <v>12</v>
      </c>
      <c r="H3261" s="41">
        <v>6181.5891487225799</v>
      </c>
      <c r="I3261" s="41">
        <v>3077</v>
      </c>
      <c r="J3261" s="41">
        <v>4</v>
      </c>
      <c r="K3261" s="41">
        <v>61.232300000000002</v>
      </c>
      <c r="L3261" s="41">
        <v>7.9600000000000004E-2</v>
      </c>
      <c r="M3261" s="41"/>
      <c r="N3261" s="41"/>
      <c r="O3261" s="41"/>
      <c r="P3261" s="41"/>
      <c r="Q3261" s="41">
        <v>8774</v>
      </c>
      <c r="R3261" s="41">
        <v>157.05459999999999</v>
      </c>
      <c r="S3261" s="41"/>
      <c r="T3261" s="41"/>
      <c r="U3261" s="41">
        <v>11855</v>
      </c>
      <c r="V3261" s="41">
        <v>218.3665</v>
      </c>
      <c r="W3261" s="41"/>
      <c r="X3261" s="41"/>
    </row>
    <row r="3262" spans="1:24" x14ac:dyDescent="0.35">
      <c r="A3262" s="41" t="s">
        <v>711</v>
      </c>
      <c r="B3262" s="41" t="s">
        <v>509</v>
      </c>
      <c r="C3262" s="41" t="s">
        <v>12</v>
      </c>
      <c r="D3262" s="41" t="s">
        <v>335</v>
      </c>
      <c r="E3262" s="41" t="s">
        <v>335</v>
      </c>
      <c r="F3262" s="41" t="s">
        <v>757</v>
      </c>
      <c r="G3262" s="41">
        <v>2</v>
      </c>
      <c r="H3262" s="41">
        <v>6181.5891487225799</v>
      </c>
      <c r="I3262" s="41">
        <v>3112</v>
      </c>
      <c r="J3262" s="41">
        <v>0</v>
      </c>
      <c r="K3262" s="41">
        <v>57.571999999999996</v>
      </c>
      <c r="L3262" s="41">
        <v>0</v>
      </c>
      <c r="M3262" s="41">
        <v>2119</v>
      </c>
      <c r="N3262" s="41">
        <v>8</v>
      </c>
      <c r="O3262" s="41">
        <v>42.168100000000003</v>
      </c>
      <c r="P3262" s="41">
        <v>0.15920000000000001</v>
      </c>
      <c r="Q3262" s="41">
        <v>6885</v>
      </c>
      <c r="R3262" s="41">
        <v>123.2415</v>
      </c>
      <c r="S3262" s="41">
        <v>8019</v>
      </c>
      <c r="T3262" s="41">
        <v>176.41800000000001</v>
      </c>
      <c r="U3262" s="41">
        <v>9997</v>
      </c>
      <c r="V3262" s="41">
        <v>180.8135</v>
      </c>
      <c r="W3262" s="41">
        <v>10146</v>
      </c>
      <c r="X3262" s="41">
        <v>218.74530000000001</v>
      </c>
    </row>
    <row r="3263" spans="1:24" x14ac:dyDescent="0.35">
      <c r="A3263" s="41" t="s">
        <v>711</v>
      </c>
      <c r="B3263" s="41" t="s">
        <v>509</v>
      </c>
      <c r="C3263" s="41" t="s">
        <v>12</v>
      </c>
      <c r="D3263" s="41" t="s">
        <v>335</v>
      </c>
      <c r="E3263" s="41" t="s">
        <v>335</v>
      </c>
      <c r="F3263" s="41" t="s">
        <v>763</v>
      </c>
      <c r="G3263" s="41">
        <v>8</v>
      </c>
      <c r="H3263" s="41">
        <v>6181.5891487225799</v>
      </c>
      <c r="I3263" s="41">
        <v>3241</v>
      </c>
      <c r="J3263" s="41">
        <v>36</v>
      </c>
      <c r="K3263" s="41">
        <v>64.495900000000006</v>
      </c>
      <c r="L3263" s="41">
        <v>0.71640000000000004</v>
      </c>
      <c r="M3263" s="41"/>
      <c r="N3263" s="41"/>
      <c r="O3263" s="41"/>
      <c r="P3263" s="41"/>
      <c r="Q3263" s="41">
        <v>9773</v>
      </c>
      <c r="R3263" s="41">
        <v>174.9367</v>
      </c>
      <c r="S3263" s="41"/>
      <c r="T3263" s="41"/>
      <c r="U3263" s="41">
        <v>13050</v>
      </c>
      <c r="V3263" s="41">
        <v>240.149</v>
      </c>
      <c r="W3263" s="41"/>
      <c r="X3263" s="41"/>
    </row>
    <row r="3264" spans="1:24" x14ac:dyDescent="0.35">
      <c r="A3264" s="41" t="s">
        <v>711</v>
      </c>
      <c r="B3264" s="41" t="s">
        <v>509</v>
      </c>
      <c r="C3264" s="41" t="s">
        <v>12</v>
      </c>
      <c r="D3264" s="41" t="s">
        <v>335</v>
      </c>
      <c r="E3264" s="41" t="s">
        <v>335</v>
      </c>
      <c r="F3264" s="41" t="s">
        <v>762</v>
      </c>
      <c r="G3264" s="41">
        <v>7</v>
      </c>
      <c r="H3264" s="41">
        <v>6181.5891487225799</v>
      </c>
      <c r="I3264" s="41">
        <v>2966</v>
      </c>
      <c r="J3264" s="41">
        <v>28</v>
      </c>
      <c r="K3264" s="41">
        <v>59.023400000000002</v>
      </c>
      <c r="L3264" s="41">
        <v>0.55720000000000003</v>
      </c>
      <c r="M3264" s="41">
        <v>0</v>
      </c>
      <c r="N3264" s="41">
        <v>254</v>
      </c>
      <c r="O3264" s="41">
        <v>0</v>
      </c>
      <c r="P3264" s="41">
        <v>5.7149999999999999</v>
      </c>
      <c r="Q3264" s="41">
        <v>13694</v>
      </c>
      <c r="R3264" s="41">
        <v>245.12260000000001</v>
      </c>
      <c r="S3264" s="41">
        <v>13320</v>
      </c>
      <c r="T3264" s="41">
        <v>293.04000000000002</v>
      </c>
      <c r="U3264" s="41">
        <v>16688</v>
      </c>
      <c r="V3264" s="41">
        <v>304.70320000000004</v>
      </c>
      <c r="W3264" s="41">
        <v>13574</v>
      </c>
      <c r="X3264" s="41">
        <v>298.755</v>
      </c>
    </row>
    <row r="3265" spans="1:24" x14ac:dyDescent="0.35">
      <c r="A3265" s="41" t="s">
        <v>711</v>
      </c>
      <c r="B3265" s="41" t="s">
        <v>509</v>
      </c>
      <c r="C3265" s="41" t="s">
        <v>12</v>
      </c>
      <c r="D3265" s="41" t="s">
        <v>335</v>
      </c>
      <c r="E3265" s="41" t="s">
        <v>335</v>
      </c>
      <c r="F3265" s="41" t="s">
        <v>761</v>
      </c>
      <c r="G3265" s="41">
        <v>6</v>
      </c>
      <c r="H3265" s="41">
        <v>6181.5891487225799</v>
      </c>
      <c r="I3265" s="41">
        <v>3104</v>
      </c>
      <c r="J3265" s="41">
        <v>56</v>
      </c>
      <c r="K3265" s="41">
        <v>61.769600000000004</v>
      </c>
      <c r="L3265" s="41">
        <v>1.1144000000000001</v>
      </c>
      <c r="M3265" s="41">
        <v>2492</v>
      </c>
      <c r="N3265" s="41">
        <v>69</v>
      </c>
      <c r="O3265" s="41">
        <v>56.07</v>
      </c>
      <c r="P3265" s="41">
        <v>1.5525</v>
      </c>
      <c r="Q3265" s="41">
        <v>12991</v>
      </c>
      <c r="R3265" s="41">
        <v>232.53890000000001</v>
      </c>
      <c r="S3265" s="41">
        <v>10489</v>
      </c>
      <c r="T3265" s="41">
        <v>230.75800000000001</v>
      </c>
      <c r="U3265" s="41">
        <v>16151</v>
      </c>
      <c r="V3265" s="41">
        <v>295.42290000000003</v>
      </c>
      <c r="W3265" s="41">
        <v>13050</v>
      </c>
      <c r="X3265" s="41">
        <v>288.38049999999998</v>
      </c>
    </row>
    <row r="3266" spans="1:24" x14ac:dyDescent="0.35">
      <c r="A3266" s="41" t="s">
        <v>644</v>
      </c>
      <c r="B3266" s="41" t="s">
        <v>483</v>
      </c>
      <c r="C3266" s="41" t="s">
        <v>29</v>
      </c>
      <c r="D3266" s="41" t="s">
        <v>282</v>
      </c>
      <c r="E3266" s="41" t="s">
        <v>282</v>
      </c>
      <c r="F3266" s="41" t="s">
        <v>756</v>
      </c>
      <c r="G3266" s="41">
        <v>1</v>
      </c>
      <c r="H3266" s="41">
        <v>2380.1003492108198</v>
      </c>
      <c r="I3266" s="41">
        <v>903</v>
      </c>
      <c r="J3266" s="41">
        <v>0</v>
      </c>
      <c r="K3266" s="41">
        <v>16.705500000000001</v>
      </c>
      <c r="L3266" s="41">
        <v>0</v>
      </c>
      <c r="M3266" s="41">
        <v>571</v>
      </c>
      <c r="N3266" s="41">
        <v>0</v>
      </c>
      <c r="O3266" s="41">
        <v>11.3629</v>
      </c>
      <c r="P3266" s="41">
        <v>0</v>
      </c>
      <c r="Q3266" s="41">
        <v>588</v>
      </c>
      <c r="R3266" s="41">
        <v>10.5252</v>
      </c>
      <c r="S3266" s="41">
        <v>739</v>
      </c>
      <c r="T3266" s="41">
        <v>16.257999999999999</v>
      </c>
      <c r="U3266" s="41">
        <v>1491</v>
      </c>
      <c r="V3266" s="41">
        <v>27.230699999999999</v>
      </c>
      <c r="W3266" s="41">
        <v>1310</v>
      </c>
      <c r="X3266" s="41">
        <v>27.620899999999999</v>
      </c>
    </row>
    <row r="3267" spans="1:24" x14ac:dyDescent="0.35">
      <c r="A3267" s="41" t="s">
        <v>644</v>
      </c>
      <c r="B3267" s="41" t="s">
        <v>483</v>
      </c>
      <c r="C3267" s="41" t="s">
        <v>29</v>
      </c>
      <c r="D3267" s="41" t="s">
        <v>282</v>
      </c>
      <c r="E3267" s="41" t="s">
        <v>282</v>
      </c>
      <c r="F3267" s="41" t="s">
        <v>760</v>
      </c>
      <c r="G3267" s="41">
        <v>5</v>
      </c>
      <c r="H3267" s="41">
        <v>2380.1003492108198</v>
      </c>
      <c r="I3267" s="41">
        <v>825</v>
      </c>
      <c r="J3267" s="41">
        <v>0</v>
      </c>
      <c r="K3267" s="41">
        <v>15.262499999999999</v>
      </c>
      <c r="L3267" s="41">
        <v>0</v>
      </c>
      <c r="M3267" s="41">
        <v>544</v>
      </c>
      <c r="N3267" s="41">
        <v>0</v>
      </c>
      <c r="O3267" s="41">
        <v>10.825600000000001</v>
      </c>
      <c r="P3267" s="41">
        <v>0</v>
      </c>
      <c r="Q3267" s="41">
        <v>841</v>
      </c>
      <c r="R3267" s="41">
        <v>15.053900000000001</v>
      </c>
      <c r="S3267" s="41">
        <v>5130</v>
      </c>
      <c r="T3267" s="41">
        <v>112.86</v>
      </c>
      <c r="U3267" s="41">
        <v>1666</v>
      </c>
      <c r="V3267" s="41">
        <v>30.316400000000002</v>
      </c>
      <c r="W3267" s="41">
        <v>5674</v>
      </c>
      <c r="X3267" s="41">
        <v>123.68559999999999</v>
      </c>
    </row>
    <row r="3268" spans="1:24" x14ac:dyDescent="0.35">
      <c r="A3268" s="41" t="s">
        <v>644</v>
      </c>
      <c r="B3268" s="41" t="s">
        <v>483</v>
      </c>
      <c r="C3268" s="41" t="s">
        <v>29</v>
      </c>
      <c r="D3268" s="41" t="s">
        <v>282</v>
      </c>
      <c r="E3268" s="41" t="s">
        <v>282</v>
      </c>
      <c r="F3268" s="41" t="s">
        <v>764</v>
      </c>
      <c r="G3268" s="41">
        <v>9</v>
      </c>
      <c r="H3268" s="41">
        <v>2380.1003492108198</v>
      </c>
      <c r="I3268" s="41">
        <v>630</v>
      </c>
      <c r="J3268" s="41">
        <v>0</v>
      </c>
      <c r="K3268" s="41">
        <v>12.537000000000001</v>
      </c>
      <c r="L3268" s="41">
        <v>0</v>
      </c>
      <c r="M3268" s="41"/>
      <c r="N3268" s="41"/>
      <c r="O3268" s="41"/>
      <c r="P3268" s="41"/>
      <c r="Q3268" s="41">
        <v>2429</v>
      </c>
      <c r="R3268" s="41">
        <v>43.479100000000003</v>
      </c>
      <c r="S3268" s="41"/>
      <c r="T3268" s="41"/>
      <c r="U3268" s="41">
        <v>3059</v>
      </c>
      <c r="V3268" s="41">
        <v>56.016100000000002</v>
      </c>
      <c r="W3268" s="41"/>
      <c r="X3268" s="41"/>
    </row>
    <row r="3269" spans="1:24" x14ac:dyDescent="0.35">
      <c r="A3269" s="41" t="s">
        <v>644</v>
      </c>
      <c r="B3269" s="41" t="s">
        <v>483</v>
      </c>
      <c r="C3269" s="41" t="s">
        <v>29</v>
      </c>
      <c r="D3269" s="41" t="s">
        <v>282</v>
      </c>
      <c r="E3269" s="41" t="s">
        <v>282</v>
      </c>
      <c r="F3269" s="41" t="s">
        <v>766</v>
      </c>
      <c r="G3269" s="41">
        <v>11</v>
      </c>
      <c r="H3269" s="41">
        <v>2380.1003492108198</v>
      </c>
      <c r="I3269" s="41">
        <v>707</v>
      </c>
      <c r="J3269" s="41">
        <v>0</v>
      </c>
      <c r="K3269" s="41">
        <v>14.0693</v>
      </c>
      <c r="L3269" s="41">
        <v>0</v>
      </c>
      <c r="M3269" s="41"/>
      <c r="N3269" s="41"/>
      <c r="O3269" s="41"/>
      <c r="P3269" s="41"/>
      <c r="Q3269" s="41">
        <v>8884</v>
      </c>
      <c r="R3269" s="41">
        <v>159.02359999999999</v>
      </c>
      <c r="S3269" s="41"/>
      <c r="T3269" s="41"/>
      <c r="U3269" s="41">
        <v>9591</v>
      </c>
      <c r="V3269" s="41">
        <v>173.09289999999999</v>
      </c>
      <c r="W3269" s="41"/>
      <c r="X3269" s="41"/>
    </row>
    <row r="3270" spans="1:24" x14ac:dyDescent="0.35">
      <c r="A3270" s="41" t="s">
        <v>644</v>
      </c>
      <c r="B3270" s="41" t="s">
        <v>483</v>
      </c>
      <c r="C3270" s="41" t="s">
        <v>29</v>
      </c>
      <c r="D3270" s="41" t="s">
        <v>282</v>
      </c>
      <c r="E3270" s="41" t="s">
        <v>282</v>
      </c>
      <c r="F3270" s="41" t="s">
        <v>765</v>
      </c>
      <c r="G3270" s="41">
        <v>10</v>
      </c>
      <c r="H3270" s="41">
        <v>2380.1003492108198</v>
      </c>
      <c r="I3270" s="41">
        <v>835</v>
      </c>
      <c r="J3270" s="41">
        <v>0</v>
      </c>
      <c r="K3270" s="41">
        <v>16.616500000000002</v>
      </c>
      <c r="L3270" s="41">
        <v>0</v>
      </c>
      <c r="M3270" s="41"/>
      <c r="N3270" s="41"/>
      <c r="O3270" s="41"/>
      <c r="P3270" s="41"/>
      <c r="Q3270" s="41">
        <v>3516</v>
      </c>
      <c r="R3270" s="41">
        <v>62.936399999999999</v>
      </c>
      <c r="S3270" s="41"/>
      <c r="T3270" s="41"/>
      <c r="U3270" s="41">
        <v>4351</v>
      </c>
      <c r="V3270" s="41">
        <v>79.552899999999994</v>
      </c>
      <c r="W3270" s="41"/>
      <c r="X3270" s="41"/>
    </row>
    <row r="3271" spans="1:24" x14ac:dyDescent="0.35">
      <c r="A3271" s="41" t="s">
        <v>644</v>
      </c>
      <c r="B3271" s="41" t="s">
        <v>483</v>
      </c>
      <c r="C3271" s="41" t="s">
        <v>29</v>
      </c>
      <c r="D3271" s="41" t="s">
        <v>282</v>
      </c>
      <c r="E3271" s="41" t="s">
        <v>282</v>
      </c>
      <c r="F3271" s="41" t="s">
        <v>759</v>
      </c>
      <c r="G3271" s="41">
        <v>4</v>
      </c>
      <c r="H3271" s="41">
        <v>2380.1003492108198</v>
      </c>
      <c r="I3271" s="41">
        <v>770</v>
      </c>
      <c r="J3271" s="41">
        <v>0</v>
      </c>
      <c r="K3271" s="41">
        <v>14.244999999999999</v>
      </c>
      <c r="L3271" s="41">
        <v>0</v>
      </c>
      <c r="M3271" s="41">
        <v>521</v>
      </c>
      <c r="N3271" s="41">
        <v>0</v>
      </c>
      <c r="O3271" s="41">
        <v>10.367900000000001</v>
      </c>
      <c r="P3271" s="41">
        <v>0</v>
      </c>
      <c r="Q3271" s="41">
        <v>945</v>
      </c>
      <c r="R3271" s="41">
        <v>16.915500000000002</v>
      </c>
      <c r="S3271" s="41">
        <v>5339</v>
      </c>
      <c r="T3271" s="41">
        <v>117.458</v>
      </c>
      <c r="U3271" s="41">
        <v>1715</v>
      </c>
      <c r="V3271" s="41">
        <v>31.160499999999999</v>
      </c>
      <c r="W3271" s="41">
        <v>5860</v>
      </c>
      <c r="X3271" s="41">
        <v>127.8259</v>
      </c>
    </row>
    <row r="3272" spans="1:24" x14ac:dyDescent="0.35">
      <c r="A3272" s="41" t="s">
        <v>644</v>
      </c>
      <c r="B3272" s="41" t="s">
        <v>483</v>
      </c>
      <c r="C3272" s="41" t="s">
        <v>29</v>
      </c>
      <c r="D3272" s="41" t="s">
        <v>282</v>
      </c>
      <c r="E3272" s="41" t="s">
        <v>282</v>
      </c>
      <c r="F3272" s="41" t="s">
        <v>758</v>
      </c>
      <c r="G3272" s="41">
        <v>3</v>
      </c>
      <c r="H3272" s="41">
        <v>2380.1003492108198</v>
      </c>
      <c r="I3272" s="41">
        <v>9516</v>
      </c>
      <c r="J3272" s="41">
        <v>0</v>
      </c>
      <c r="K3272" s="41">
        <v>176.04599999999999</v>
      </c>
      <c r="L3272" s="41">
        <v>0</v>
      </c>
      <c r="M3272" s="41">
        <v>386</v>
      </c>
      <c r="N3272" s="41">
        <v>0</v>
      </c>
      <c r="O3272" s="41">
        <v>7.6814</v>
      </c>
      <c r="P3272" s="41">
        <v>0</v>
      </c>
      <c r="Q3272" s="41">
        <v>1171</v>
      </c>
      <c r="R3272" s="41">
        <v>20.960899999999999</v>
      </c>
      <c r="S3272" s="41">
        <v>1482</v>
      </c>
      <c r="T3272" s="41">
        <v>32.603999999999999</v>
      </c>
      <c r="U3272" s="41">
        <v>10687</v>
      </c>
      <c r="V3272" s="41">
        <v>197.0069</v>
      </c>
      <c r="W3272" s="41">
        <v>1868</v>
      </c>
      <c r="X3272" s="41">
        <v>40.285399999999996</v>
      </c>
    </row>
    <row r="3273" spans="1:24" x14ac:dyDescent="0.35">
      <c r="A3273" s="41" t="s">
        <v>644</v>
      </c>
      <c r="B3273" s="41" t="s">
        <v>483</v>
      </c>
      <c r="C3273" s="41" t="s">
        <v>29</v>
      </c>
      <c r="D3273" s="41" t="s">
        <v>282</v>
      </c>
      <c r="E3273" s="41" t="s">
        <v>282</v>
      </c>
      <c r="F3273" s="41" t="s">
        <v>767</v>
      </c>
      <c r="G3273" s="41">
        <v>12</v>
      </c>
      <c r="H3273" s="41">
        <v>2380.1003492108198</v>
      </c>
      <c r="I3273" s="41">
        <v>828</v>
      </c>
      <c r="J3273" s="41">
        <v>0</v>
      </c>
      <c r="K3273" s="41">
        <v>16.4772</v>
      </c>
      <c r="L3273" s="41">
        <v>0</v>
      </c>
      <c r="M3273" s="41"/>
      <c r="N3273" s="41"/>
      <c r="O3273" s="41"/>
      <c r="P3273" s="41"/>
      <c r="Q3273" s="41">
        <v>998</v>
      </c>
      <c r="R3273" s="41">
        <v>17.8642</v>
      </c>
      <c r="S3273" s="41"/>
      <c r="T3273" s="41"/>
      <c r="U3273" s="41">
        <v>1826</v>
      </c>
      <c r="V3273" s="41">
        <v>34.3414</v>
      </c>
      <c r="W3273" s="41"/>
      <c r="X3273" s="41"/>
    </row>
    <row r="3274" spans="1:24" x14ac:dyDescent="0.35">
      <c r="A3274" s="41" t="s">
        <v>644</v>
      </c>
      <c r="B3274" s="41" t="s">
        <v>483</v>
      </c>
      <c r="C3274" s="41" t="s">
        <v>29</v>
      </c>
      <c r="D3274" s="41" t="s">
        <v>282</v>
      </c>
      <c r="E3274" s="41" t="s">
        <v>282</v>
      </c>
      <c r="F3274" s="41" t="s">
        <v>757</v>
      </c>
      <c r="G3274" s="41">
        <v>2</v>
      </c>
      <c r="H3274" s="41">
        <v>2380.1003492108198</v>
      </c>
      <c r="I3274" s="41">
        <v>856</v>
      </c>
      <c r="J3274" s="41">
        <v>0</v>
      </c>
      <c r="K3274" s="41">
        <v>15.835999999999999</v>
      </c>
      <c r="L3274" s="41">
        <v>0</v>
      </c>
      <c r="M3274" s="41">
        <v>486</v>
      </c>
      <c r="N3274" s="41">
        <v>0</v>
      </c>
      <c r="O3274" s="41">
        <v>9.6714000000000002</v>
      </c>
      <c r="P3274" s="41">
        <v>0</v>
      </c>
      <c r="Q3274" s="41">
        <v>957</v>
      </c>
      <c r="R3274" s="41">
        <v>17.130299999999998</v>
      </c>
      <c r="S3274" s="41">
        <v>1017</v>
      </c>
      <c r="T3274" s="41">
        <v>22.373999999999999</v>
      </c>
      <c r="U3274" s="41">
        <v>1813</v>
      </c>
      <c r="V3274" s="41">
        <v>32.966299999999997</v>
      </c>
      <c r="W3274" s="41">
        <v>1503</v>
      </c>
      <c r="X3274" s="41">
        <v>32.045400000000001</v>
      </c>
    </row>
    <row r="3275" spans="1:24" x14ac:dyDescent="0.35">
      <c r="A3275" s="41" t="s">
        <v>644</v>
      </c>
      <c r="B3275" s="41" t="s">
        <v>483</v>
      </c>
      <c r="C3275" s="41" t="s">
        <v>29</v>
      </c>
      <c r="D3275" s="41" t="s">
        <v>282</v>
      </c>
      <c r="E3275" s="41" t="s">
        <v>282</v>
      </c>
      <c r="F3275" s="41" t="s">
        <v>763</v>
      </c>
      <c r="G3275" s="41">
        <v>8</v>
      </c>
      <c r="H3275" s="41">
        <v>2380.1003492108198</v>
      </c>
      <c r="I3275" s="41">
        <v>907</v>
      </c>
      <c r="J3275" s="41">
        <v>0</v>
      </c>
      <c r="K3275" s="41">
        <v>18.049300000000002</v>
      </c>
      <c r="L3275" s="41">
        <v>0</v>
      </c>
      <c r="M3275" s="41"/>
      <c r="N3275" s="41"/>
      <c r="O3275" s="41"/>
      <c r="P3275" s="41"/>
      <c r="Q3275" s="41">
        <v>1874</v>
      </c>
      <c r="R3275" s="41">
        <v>33.544600000000003</v>
      </c>
      <c r="S3275" s="41"/>
      <c r="T3275" s="41"/>
      <c r="U3275" s="41">
        <v>2781</v>
      </c>
      <c r="V3275" s="41">
        <v>51.593900000000005</v>
      </c>
      <c r="W3275" s="41"/>
      <c r="X3275" s="41"/>
    </row>
    <row r="3276" spans="1:24" x14ac:dyDescent="0.35">
      <c r="A3276" s="41" t="s">
        <v>644</v>
      </c>
      <c r="B3276" s="41" t="s">
        <v>483</v>
      </c>
      <c r="C3276" s="41" t="s">
        <v>29</v>
      </c>
      <c r="D3276" s="41" t="s">
        <v>282</v>
      </c>
      <c r="E3276" s="41" t="s">
        <v>282</v>
      </c>
      <c r="F3276" s="41" t="s">
        <v>762</v>
      </c>
      <c r="G3276" s="41">
        <v>7</v>
      </c>
      <c r="H3276" s="41">
        <v>2380.1003492108198</v>
      </c>
      <c r="I3276" s="41">
        <v>858</v>
      </c>
      <c r="J3276" s="41">
        <v>0</v>
      </c>
      <c r="K3276" s="41">
        <v>17.074200000000001</v>
      </c>
      <c r="L3276" s="41">
        <v>0</v>
      </c>
      <c r="M3276" s="41">
        <v>0</v>
      </c>
      <c r="N3276" s="41">
        <v>0</v>
      </c>
      <c r="O3276" s="41">
        <v>0</v>
      </c>
      <c r="P3276" s="41">
        <v>0</v>
      </c>
      <c r="Q3276" s="41">
        <v>4975</v>
      </c>
      <c r="R3276" s="41">
        <v>89.052499999999995</v>
      </c>
      <c r="S3276" s="41">
        <v>1103</v>
      </c>
      <c r="T3276" s="41">
        <v>24.265999999999998</v>
      </c>
      <c r="U3276" s="41">
        <v>5833</v>
      </c>
      <c r="V3276" s="41">
        <v>106.1267</v>
      </c>
      <c r="W3276" s="41">
        <v>1103</v>
      </c>
      <c r="X3276" s="41">
        <v>24.265999999999998</v>
      </c>
    </row>
    <row r="3277" spans="1:24" x14ac:dyDescent="0.35">
      <c r="A3277" s="41" t="s">
        <v>644</v>
      </c>
      <c r="B3277" s="41" t="s">
        <v>483</v>
      </c>
      <c r="C3277" s="41" t="s">
        <v>29</v>
      </c>
      <c r="D3277" s="41" t="s">
        <v>282</v>
      </c>
      <c r="E3277" s="41" t="s">
        <v>282</v>
      </c>
      <c r="F3277" s="41" t="s">
        <v>761</v>
      </c>
      <c r="G3277" s="41">
        <v>6</v>
      </c>
      <c r="H3277" s="41">
        <v>2380.1003492108198</v>
      </c>
      <c r="I3277" s="41">
        <v>1659</v>
      </c>
      <c r="J3277" s="41">
        <v>0</v>
      </c>
      <c r="K3277" s="41">
        <v>33.014099999999999</v>
      </c>
      <c r="L3277" s="41">
        <v>0</v>
      </c>
      <c r="M3277" s="41">
        <v>763</v>
      </c>
      <c r="N3277" s="41">
        <v>0</v>
      </c>
      <c r="O3277" s="41">
        <v>17.1675</v>
      </c>
      <c r="P3277" s="41">
        <v>0</v>
      </c>
      <c r="Q3277" s="41">
        <v>976</v>
      </c>
      <c r="R3277" s="41">
        <v>17.470400000000001</v>
      </c>
      <c r="S3277" s="41">
        <v>5348</v>
      </c>
      <c r="T3277" s="41">
        <v>117.65600000000001</v>
      </c>
      <c r="U3277" s="41">
        <v>2635</v>
      </c>
      <c r="V3277" s="41">
        <v>50.484499999999997</v>
      </c>
      <c r="W3277" s="41">
        <v>6111</v>
      </c>
      <c r="X3277" s="41">
        <v>134.8235</v>
      </c>
    </row>
    <row r="3278" spans="1:24" x14ac:dyDescent="0.35">
      <c r="A3278" s="41" t="s">
        <v>643</v>
      </c>
      <c r="B3278" s="41" t="s">
        <v>538</v>
      </c>
      <c r="C3278" s="41" t="s">
        <v>8</v>
      </c>
      <c r="D3278" s="41" t="s">
        <v>336</v>
      </c>
      <c r="E3278" s="41" t="s">
        <v>336</v>
      </c>
      <c r="F3278" s="41" t="s">
        <v>756</v>
      </c>
      <c r="G3278" s="41">
        <v>1</v>
      </c>
      <c r="H3278" s="41">
        <v>7295.4877200585797</v>
      </c>
      <c r="I3278" s="41">
        <v>7739</v>
      </c>
      <c r="J3278" s="41">
        <v>273</v>
      </c>
      <c r="K3278" s="41">
        <v>143.17149999999998</v>
      </c>
      <c r="L3278" s="41">
        <v>5.0504999999999995</v>
      </c>
      <c r="M3278" s="41">
        <v>8160</v>
      </c>
      <c r="N3278" s="41">
        <v>730</v>
      </c>
      <c r="O3278" s="41">
        <v>162.38400000000001</v>
      </c>
      <c r="P3278" s="41">
        <v>14.527000000000001</v>
      </c>
      <c r="Q3278" s="41">
        <v>0</v>
      </c>
      <c r="R3278" s="41">
        <v>0</v>
      </c>
      <c r="S3278" s="41">
        <v>20</v>
      </c>
      <c r="T3278" s="41">
        <v>0.44</v>
      </c>
      <c r="U3278" s="41">
        <v>8012</v>
      </c>
      <c r="V3278" s="41">
        <v>148.22199999999998</v>
      </c>
      <c r="W3278" s="41">
        <v>8910</v>
      </c>
      <c r="X3278" s="41">
        <v>177.351</v>
      </c>
    </row>
    <row r="3279" spans="1:24" x14ac:dyDescent="0.35">
      <c r="A3279" s="41" t="s">
        <v>643</v>
      </c>
      <c r="B3279" s="41" t="s">
        <v>538</v>
      </c>
      <c r="C3279" s="41" t="s">
        <v>8</v>
      </c>
      <c r="D3279" s="41" t="s">
        <v>336</v>
      </c>
      <c r="E3279" s="41" t="s">
        <v>336</v>
      </c>
      <c r="F3279" s="41" t="s">
        <v>760</v>
      </c>
      <c r="G3279" s="41">
        <v>5</v>
      </c>
      <c r="H3279" s="41">
        <v>7295.4877200585797</v>
      </c>
      <c r="I3279" s="41">
        <v>9682</v>
      </c>
      <c r="J3279" s="41">
        <v>1553</v>
      </c>
      <c r="K3279" s="41">
        <v>179.11699999999999</v>
      </c>
      <c r="L3279" s="41">
        <v>28.730499999999999</v>
      </c>
      <c r="M3279" s="41">
        <v>8891</v>
      </c>
      <c r="N3279" s="41">
        <v>667</v>
      </c>
      <c r="O3279" s="41">
        <v>176.93090000000001</v>
      </c>
      <c r="P3279" s="41">
        <v>13.273300000000001</v>
      </c>
      <c r="Q3279" s="41">
        <v>4</v>
      </c>
      <c r="R3279" s="41">
        <v>7.1599999999999997E-2</v>
      </c>
      <c r="S3279" s="41">
        <v>16</v>
      </c>
      <c r="T3279" s="41">
        <v>0.35199999999999998</v>
      </c>
      <c r="U3279" s="41">
        <v>11239</v>
      </c>
      <c r="V3279" s="41">
        <v>207.91909999999999</v>
      </c>
      <c r="W3279" s="41">
        <v>9574</v>
      </c>
      <c r="X3279" s="41">
        <v>190.55620000000002</v>
      </c>
    </row>
    <row r="3280" spans="1:24" x14ac:dyDescent="0.35">
      <c r="A3280" s="41" t="s">
        <v>643</v>
      </c>
      <c r="B3280" s="41" t="s">
        <v>538</v>
      </c>
      <c r="C3280" s="41" t="s">
        <v>8</v>
      </c>
      <c r="D3280" s="41" t="s">
        <v>336</v>
      </c>
      <c r="E3280" s="41" t="s">
        <v>336</v>
      </c>
      <c r="F3280" s="41" t="s">
        <v>764</v>
      </c>
      <c r="G3280" s="41">
        <v>9</v>
      </c>
      <c r="H3280" s="41">
        <v>7295.4877200585797</v>
      </c>
      <c r="I3280" s="41">
        <v>7501</v>
      </c>
      <c r="J3280" s="41">
        <v>366</v>
      </c>
      <c r="K3280" s="41">
        <v>149.26990000000001</v>
      </c>
      <c r="L3280" s="41">
        <v>7.2834000000000003</v>
      </c>
      <c r="M3280" s="41"/>
      <c r="N3280" s="41"/>
      <c r="O3280" s="41"/>
      <c r="P3280" s="41"/>
      <c r="Q3280" s="41">
        <v>4</v>
      </c>
      <c r="R3280" s="41">
        <v>7.1599999999999997E-2</v>
      </c>
      <c r="S3280" s="41"/>
      <c r="T3280" s="41"/>
      <c r="U3280" s="41">
        <v>7871</v>
      </c>
      <c r="V3280" s="41">
        <v>156.6249</v>
      </c>
      <c r="W3280" s="41"/>
      <c r="X3280" s="41"/>
    </row>
    <row r="3281" spans="1:24" x14ac:dyDescent="0.35">
      <c r="A3281" s="41" t="s">
        <v>643</v>
      </c>
      <c r="B3281" s="41" t="s">
        <v>538</v>
      </c>
      <c r="C3281" s="41" t="s">
        <v>8</v>
      </c>
      <c r="D3281" s="41" t="s">
        <v>336</v>
      </c>
      <c r="E3281" s="41" t="s">
        <v>336</v>
      </c>
      <c r="F3281" s="41" t="s">
        <v>766</v>
      </c>
      <c r="G3281" s="41">
        <v>11</v>
      </c>
      <c r="H3281" s="41">
        <v>7295.4877200585797</v>
      </c>
      <c r="I3281" s="41">
        <v>12344</v>
      </c>
      <c r="J3281" s="41">
        <v>653</v>
      </c>
      <c r="K3281" s="41">
        <v>245.6456</v>
      </c>
      <c r="L3281" s="41">
        <v>12.9947</v>
      </c>
      <c r="M3281" s="41"/>
      <c r="N3281" s="41"/>
      <c r="O3281" s="41"/>
      <c r="P3281" s="41"/>
      <c r="Q3281" s="41">
        <v>2</v>
      </c>
      <c r="R3281" s="41">
        <v>3.5799999999999998E-2</v>
      </c>
      <c r="S3281" s="41"/>
      <c r="T3281" s="41"/>
      <c r="U3281" s="41">
        <v>12999</v>
      </c>
      <c r="V3281" s="41">
        <v>258.67610000000002</v>
      </c>
      <c r="W3281" s="41"/>
      <c r="X3281" s="41"/>
    </row>
    <row r="3282" spans="1:24" x14ac:dyDescent="0.35">
      <c r="A3282" s="41" t="s">
        <v>643</v>
      </c>
      <c r="B3282" s="41" t="s">
        <v>538</v>
      </c>
      <c r="C3282" s="41" t="s">
        <v>8</v>
      </c>
      <c r="D3282" s="41" t="s">
        <v>336</v>
      </c>
      <c r="E3282" s="41" t="s">
        <v>336</v>
      </c>
      <c r="F3282" s="41" t="s">
        <v>765</v>
      </c>
      <c r="G3282" s="41">
        <v>10</v>
      </c>
      <c r="H3282" s="41">
        <v>7295.4877200585797</v>
      </c>
      <c r="I3282" s="41">
        <v>11603</v>
      </c>
      <c r="J3282" s="41">
        <v>435</v>
      </c>
      <c r="K3282" s="41">
        <v>230.89970000000002</v>
      </c>
      <c r="L3282" s="41">
        <v>8.6565000000000012</v>
      </c>
      <c r="M3282" s="41"/>
      <c r="N3282" s="41"/>
      <c r="O3282" s="41"/>
      <c r="P3282" s="41"/>
      <c r="Q3282" s="41">
        <v>2</v>
      </c>
      <c r="R3282" s="41">
        <v>3.5799999999999998E-2</v>
      </c>
      <c r="S3282" s="41"/>
      <c r="T3282" s="41"/>
      <c r="U3282" s="41">
        <v>12040</v>
      </c>
      <c r="V3282" s="41">
        <v>239.59200000000001</v>
      </c>
      <c r="W3282" s="41"/>
      <c r="X3282" s="41"/>
    </row>
    <row r="3283" spans="1:24" x14ac:dyDescent="0.35">
      <c r="A3283" s="41" t="s">
        <v>643</v>
      </c>
      <c r="B3283" s="41" t="s">
        <v>538</v>
      </c>
      <c r="C3283" s="41" t="s">
        <v>8</v>
      </c>
      <c r="D3283" s="41" t="s">
        <v>336</v>
      </c>
      <c r="E3283" s="41" t="s">
        <v>336</v>
      </c>
      <c r="F3283" s="41" t="s">
        <v>759</v>
      </c>
      <c r="G3283" s="41">
        <v>4</v>
      </c>
      <c r="H3283" s="41">
        <v>7295.4877200585797</v>
      </c>
      <c r="I3283" s="41">
        <v>9957</v>
      </c>
      <c r="J3283" s="41">
        <v>853</v>
      </c>
      <c r="K3283" s="41">
        <v>184.2045</v>
      </c>
      <c r="L3283" s="41">
        <v>15.7805</v>
      </c>
      <c r="M3283" s="41">
        <v>11658</v>
      </c>
      <c r="N3283" s="41">
        <v>602</v>
      </c>
      <c r="O3283" s="41">
        <v>231.99420000000001</v>
      </c>
      <c r="P3283" s="41">
        <v>11.979800000000001</v>
      </c>
      <c r="Q3283" s="41">
        <v>0</v>
      </c>
      <c r="R3283" s="41">
        <v>0</v>
      </c>
      <c r="S3283" s="41">
        <v>12</v>
      </c>
      <c r="T3283" s="41">
        <v>0.26400000000000001</v>
      </c>
      <c r="U3283" s="41">
        <v>10810</v>
      </c>
      <c r="V3283" s="41">
        <v>199.98499999999999</v>
      </c>
      <c r="W3283" s="41">
        <v>12272</v>
      </c>
      <c r="X3283" s="41">
        <v>244.23800000000003</v>
      </c>
    </row>
    <row r="3284" spans="1:24" x14ac:dyDescent="0.35">
      <c r="A3284" s="41" t="s">
        <v>643</v>
      </c>
      <c r="B3284" s="41" t="s">
        <v>538</v>
      </c>
      <c r="C3284" s="41" t="s">
        <v>8</v>
      </c>
      <c r="D3284" s="41" t="s">
        <v>336</v>
      </c>
      <c r="E3284" s="41" t="s">
        <v>336</v>
      </c>
      <c r="F3284" s="41" t="s">
        <v>758</v>
      </c>
      <c r="G3284" s="41">
        <v>3</v>
      </c>
      <c r="H3284" s="41">
        <v>7295.4877200585797</v>
      </c>
      <c r="I3284" s="41">
        <v>30546</v>
      </c>
      <c r="J3284" s="41">
        <v>990</v>
      </c>
      <c r="K3284" s="41">
        <v>565.101</v>
      </c>
      <c r="L3284" s="41">
        <v>18.314999999999998</v>
      </c>
      <c r="M3284" s="41">
        <v>8887</v>
      </c>
      <c r="N3284" s="41">
        <v>187</v>
      </c>
      <c r="O3284" s="41">
        <v>176.85130000000001</v>
      </c>
      <c r="P3284" s="41">
        <v>3.7213000000000003</v>
      </c>
      <c r="Q3284" s="41">
        <v>0</v>
      </c>
      <c r="R3284" s="41">
        <v>0</v>
      </c>
      <c r="S3284" s="41">
        <v>18</v>
      </c>
      <c r="T3284" s="41">
        <v>0.39600000000000002</v>
      </c>
      <c r="U3284" s="41">
        <v>31536</v>
      </c>
      <c r="V3284" s="41">
        <v>583.41599999999994</v>
      </c>
      <c r="W3284" s="41">
        <v>9092</v>
      </c>
      <c r="X3284" s="41">
        <v>180.96860000000001</v>
      </c>
    </row>
    <row r="3285" spans="1:24" x14ac:dyDescent="0.35">
      <c r="A3285" s="41" t="s">
        <v>643</v>
      </c>
      <c r="B3285" s="41" t="s">
        <v>538</v>
      </c>
      <c r="C3285" s="41" t="s">
        <v>8</v>
      </c>
      <c r="D3285" s="41" t="s">
        <v>336</v>
      </c>
      <c r="E3285" s="41" t="s">
        <v>336</v>
      </c>
      <c r="F3285" s="41" t="s">
        <v>767</v>
      </c>
      <c r="G3285" s="41">
        <v>12</v>
      </c>
      <c r="H3285" s="41">
        <v>7295.4877200585797</v>
      </c>
      <c r="I3285" s="41">
        <v>35490</v>
      </c>
      <c r="J3285" s="41">
        <v>92</v>
      </c>
      <c r="K3285" s="41">
        <v>706.25100000000009</v>
      </c>
      <c r="L3285" s="41">
        <v>1.8308</v>
      </c>
      <c r="M3285" s="41"/>
      <c r="N3285" s="41"/>
      <c r="O3285" s="41"/>
      <c r="P3285" s="41"/>
      <c r="Q3285" s="41">
        <v>10</v>
      </c>
      <c r="R3285" s="41">
        <v>0.17899999999999999</v>
      </c>
      <c r="S3285" s="41"/>
      <c r="T3285" s="41"/>
      <c r="U3285" s="41">
        <v>35592</v>
      </c>
      <c r="V3285" s="41">
        <v>708.26080000000002</v>
      </c>
      <c r="W3285" s="41"/>
      <c r="X3285" s="41"/>
    </row>
    <row r="3286" spans="1:24" x14ac:dyDescent="0.35">
      <c r="A3286" s="41" t="s">
        <v>643</v>
      </c>
      <c r="B3286" s="41" t="s">
        <v>538</v>
      </c>
      <c r="C3286" s="41" t="s">
        <v>8</v>
      </c>
      <c r="D3286" s="41" t="s">
        <v>336</v>
      </c>
      <c r="E3286" s="41" t="s">
        <v>336</v>
      </c>
      <c r="F3286" s="41" t="s">
        <v>757</v>
      </c>
      <c r="G3286" s="41">
        <v>2</v>
      </c>
      <c r="H3286" s="41">
        <v>7295.4877200585797</v>
      </c>
      <c r="I3286" s="41">
        <v>28436</v>
      </c>
      <c r="J3286" s="41">
        <v>605</v>
      </c>
      <c r="K3286" s="41">
        <v>526.06599999999992</v>
      </c>
      <c r="L3286" s="41">
        <v>11.192499999999999</v>
      </c>
      <c r="M3286" s="41">
        <v>7478</v>
      </c>
      <c r="N3286" s="41">
        <v>436</v>
      </c>
      <c r="O3286" s="41">
        <v>148.81220000000002</v>
      </c>
      <c r="P3286" s="41">
        <v>8.676400000000001</v>
      </c>
      <c r="Q3286" s="41">
        <v>0</v>
      </c>
      <c r="R3286" s="41">
        <v>0</v>
      </c>
      <c r="S3286" s="41">
        <v>22</v>
      </c>
      <c r="T3286" s="41">
        <v>0.48399999999999999</v>
      </c>
      <c r="U3286" s="41">
        <v>29041</v>
      </c>
      <c r="V3286" s="41">
        <v>537.25849999999991</v>
      </c>
      <c r="W3286" s="41">
        <v>7936</v>
      </c>
      <c r="X3286" s="41">
        <v>157.97260000000003</v>
      </c>
    </row>
    <row r="3287" spans="1:24" x14ac:dyDescent="0.35">
      <c r="A3287" s="41" t="s">
        <v>643</v>
      </c>
      <c r="B3287" s="41" t="s">
        <v>538</v>
      </c>
      <c r="C3287" s="41" t="s">
        <v>8</v>
      </c>
      <c r="D3287" s="41" t="s">
        <v>336</v>
      </c>
      <c r="E3287" s="41" t="s">
        <v>336</v>
      </c>
      <c r="F3287" s="41" t="s">
        <v>763</v>
      </c>
      <c r="G3287" s="41">
        <v>8</v>
      </c>
      <c r="H3287" s="41">
        <v>7295.4877200585797</v>
      </c>
      <c r="I3287" s="41">
        <v>8428</v>
      </c>
      <c r="J3287" s="41">
        <v>2585</v>
      </c>
      <c r="K3287" s="41">
        <v>167.71720000000002</v>
      </c>
      <c r="L3287" s="41">
        <v>51.441500000000005</v>
      </c>
      <c r="M3287" s="41"/>
      <c r="N3287" s="41"/>
      <c r="O3287" s="41"/>
      <c r="P3287" s="41"/>
      <c r="Q3287" s="41">
        <v>2</v>
      </c>
      <c r="R3287" s="41">
        <v>3.5799999999999998E-2</v>
      </c>
      <c r="S3287" s="41"/>
      <c r="T3287" s="41"/>
      <c r="U3287" s="41">
        <v>11015</v>
      </c>
      <c r="V3287" s="41">
        <v>219.19450000000001</v>
      </c>
      <c r="W3287" s="41"/>
      <c r="X3287" s="41"/>
    </row>
    <row r="3288" spans="1:24" x14ac:dyDescent="0.35">
      <c r="A3288" s="41" t="s">
        <v>643</v>
      </c>
      <c r="B3288" s="41" t="s">
        <v>538</v>
      </c>
      <c r="C3288" s="41" t="s">
        <v>8</v>
      </c>
      <c r="D3288" s="41" t="s">
        <v>336</v>
      </c>
      <c r="E3288" s="41" t="s">
        <v>336</v>
      </c>
      <c r="F3288" s="41" t="s">
        <v>762</v>
      </c>
      <c r="G3288" s="41">
        <v>7</v>
      </c>
      <c r="H3288" s="41">
        <v>7295.4877200585797</v>
      </c>
      <c r="I3288" s="41">
        <v>22815</v>
      </c>
      <c r="J3288" s="41">
        <v>2450</v>
      </c>
      <c r="K3288" s="41">
        <v>454.01850000000002</v>
      </c>
      <c r="L3288" s="41">
        <v>48.755000000000003</v>
      </c>
      <c r="M3288" s="41">
        <v>0</v>
      </c>
      <c r="N3288" s="41">
        <v>702</v>
      </c>
      <c r="O3288" s="41">
        <v>0</v>
      </c>
      <c r="P3288" s="41">
        <v>15.795</v>
      </c>
      <c r="Q3288" s="41">
        <v>16</v>
      </c>
      <c r="R3288" s="41">
        <v>0.28639999999999999</v>
      </c>
      <c r="S3288" s="41">
        <v>22</v>
      </c>
      <c r="T3288" s="41">
        <v>0.48399999999999999</v>
      </c>
      <c r="U3288" s="41">
        <v>25281</v>
      </c>
      <c r="V3288" s="41">
        <v>503.05990000000003</v>
      </c>
      <c r="W3288" s="41">
        <v>724</v>
      </c>
      <c r="X3288" s="41">
        <v>16.279</v>
      </c>
    </row>
    <row r="3289" spans="1:24" x14ac:dyDescent="0.35">
      <c r="A3289" s="41" t="s">
        <v>643</v>
      </c>
      <c r="B3289" s="41" t="s">
        <v>538</v>
      </c>
      <c r="C3289" s="41" t="s">
        <v>8</v>
      </c>
      <c r="D3289" s="41" t="s">
        <v>336</v>
      </c>
      <c r="E3289" s="41" t="s">
        <v>336</v>
      </c>
      <c r="F3289" s="41" t="s">
        <v>761</v>
      </c>
      <c r="G3289" s="41">
        <v>6</v>
      </c>
      <c r="H3289" s="41">
        <v>7295.4877200585797</v>
      </c>
      <c r="I3289" s="41">
        <v>6920</v>
      </c>
      <c r="J3289" s="41">
        <v>4625</v>
      </c>
      <c r="K3289" s="41">
        <v>137.708</v>
      </c>
      <c r="L3289" s="41">
        <v>92.037500000000009</v>
      </c>
      <c r="M3289" s="41">
        <v>9939</v>
      </c>
      <c r="N3289" s="41">
        <v>3145</v>
      </c>
      <c r="O3289" s="41">
        <v>223.6275</v>
      </c>
      <c r="P3289" s="41">
        <v>70.762500000000003</v>
      </c>
      <c r="Q3289" s="41">
        <v>0</v>
      </c>
      <c r="R3289" s="41">
        <v>0</v>
      </c>
      <c r="S3289" s="41">
        <v>10</v>
      </c>
      <c r="T3289" s="41">
        <v>0.22</v>
      </c>
      <c r="U3289" s="41">
        <v>11545</v>
      </c>
      <c r="V3289" s="41">
        <v>229.74549999999999</v>
      </c>
      <c r="W3289" s="41">
        <v>13094</v>
      </c>
      <c r="X3289" s="41">
        <v>294.61</v>
      </c>
    </row>
    <row r="3290" spans="1:24" x14ac:dyDescent="0.35">
      <c r="A3290" s="41" t="s">
        <v>622</v>
      </c>
      <c r="B3290" s="41" t="s">
        <v>435</v>
      </c>
      <c r="C3290" s="41" t="s">
        <v>12</v>
      </c>
      <c r="D3290" s="41" t="s">
        <v>337</v>
      </c>
      <c r="E3290" s="41" t="s">
        <v>337</v>
      </c>
      <c r="F3290" s="41" t="s">
        <v>756</v>
      </c>
      <c r="G3290" s="41">
        <v>1</v>
      </c>
      <c r="H3290" s="41">
        <v>6074.8124849976202</v>
      </c>
      <c r="I3290" s="41">
        <v>539</v>
      </c>
      <c r="J3290" s="41">
        <v>0</v>
      </c>
      <c r="K3290" s="41">
        <v>9.9714999999999989</v>
      </c>
      <c r="L3290" s="41">
        <v>0</v>
      </c>
      <c r="M3290" s="41">
        <v>983</v>
      </c>
      <c r="N3290" s="41">
        <v>16</v>
      </c>
      <c r="O3290" s="41">
        <v>19.561700000000002</v>
      </c>
      <c r="P3290" s="41">
        <v>0.31840000000000002</v>
      </c>
      <c r="Q3290" s="41">
        <v>3187</v>
      </c>
      <c r="R3290" s="41">
        <v>57.0473</v>
      </c>
      <c r="S3290" s="41">
        <v>5412</v>
      </c>
      <c r="T3290" s="41">
        <v>119.06399999999999</v>
      </c>
      <c r="U3290" s="41">
        <v>3726</v>
      </c>
      <c r="V3290" s="41">
        <v>67.018799999999999</v>
      </c>
      <c r="W3290" s="41">
        <v>6411</v>
      </c>
      <c r="X3290" s="41">
        <v>138.94409999999999</v>
      </c>
    </row>
    <row r="3291" spans="1:24" x14ac:dyDescent="0.35">
      <c r="A3291" s="41" t="s">
        <v>622</v>
      </c>
      <c r="B3291" s="41" t="s">
        <v>435</v>
      </c>
      <c r="C3291" s="41" t="s">
        <v>12</v>
      </c>
      <c r="D3291" s="41" t="s">
        <v>337</v>
      </c>
      <c r="E3291" s="41" t="s">
        <v>337</v>
      </c>
      <c r="F3291" s="41" t="s">
        <v>760</v>
      </c>
      <c r="G3291" s="41">
        <v>5</v>
      </c>
      <c r="H3291" s="41">
        <v>6074.8124849976202</v>
      </c>
      <c r="I3291" s="41">
        <v>856</v>
      </c>
      <c r="J3291" s="41">
        <v>0</v>
      </c>
      <c r="K3291" s="41">
        <v>15.835999999999999</v>
      </c>
      <c r="L3291" s="41">
        <v>0</v>
      </c>
      <c r="M3291" s="41">
        <v>1309</v>
      </c>
      <c r="N3291" s="41">
        <v>3</v>
      </c>
      <c r="O3291" s="41">
        <v>26.049100000000003</v>
      </c>
      <c r="P3291" s="41">
        <v>5.9700000000000003E-2</v>
      </c>
      <c r="Q3291" s="41">
        <v>4443</v>
      </c>
      <c r="R3291" s="41">
        <v>79.529700000000005</v>
      </c>
      <c r="S3291" s="41">
        <v>5609</v>
      </c>
      <c r="T3291" s="41">
        <v>123.398</v>
      </c>
      <c r="U3291" s="41">
        <v>5299</v>
      </c>
      <c r="V3291" s="41">
        <v>95.365700000000004</v>
      </c>
      <c r="W3291" s="41">
        <v>6921</v>
      </c>
      <c r="X3291" s="41">
        <v>149.5068</v>
      </c>
    </row>
    <row r="3292" spans="1:24" x14ac:dyDescent="0.35">
      <c r="A3292" s="41" t="s">
        <v>622</v>
      </c>
      <c r="B3292" s="41" t="s">
        <v>435</v>
      </c>
      <c r="C3292" s="41" t="s">
        <v>12</v>
      </c>
      <c r="D3292" s="41" t="s">
        <v>337</v>
      </c>
      <c r="E3292" s="41" t="s">
        <v>337</v>
      </c>
      <c r="F3292" s="41" t="s">
        <v>764</v>
      </c>
      <c r="G3292" s="41">
        <v>9</v>
      </c>
      <c r="H3292" s="41">
        <v>6074.8124849976202</v>
      </c>
      <c r="I3292" s="41">
        <v>1717</v>
      </c>
      <c r="J3292" s="41">
        <v>0</v>
      </c>
      <c r="K3292" s="41">
        <v>34.168300000000002</v>
      </c>
      <c r="L3292" s="41">
        <v>0</v>
      </c>
      <c r="M3292" s="41"/>
      <c r="N3292" s="41"/>
      <c r="O3292" s="41"/>
      <c r="P3292" s="41"/>
      <c r="Q3292" s="41">
        <v>3961</v>
      </c>
      <c r="R3292" s="41">
        <v>70.901899999999998</v>
      </c>
      <c r="S3292" s="41"/>
      <c r="T3292" s="41"/>
      <c r="U3292" s="41">
        <v>5678</v>
      </c>
      <c r="V3292" s="41">
        <v>105.0702</v>
      </c>
      <c r="W3292" s="41"/>
      <c r="X3292" s="41"/>
    </row>
    <row r="3293" spans="1:24" x14ac:dyDescent="0.35">
      <c r="A3293" s="41" t="s">
        <v>622</v>
      </c>
      <c r="B3293" s="41" t="s">
        <v>435</v>
      </c>
      <c r="C3293" s="41" t="s">
        <v>12</v>
      </c>
      <c r="D3293" s="41" t="s">
        <v>337</v>
      </c>
      <c r="E3293" s="41" t="s">
        <v>337</v>
      </c>
      <c r="F3293" s="41" t="s">
        <v>766</v>
      </c>
      <c r="G3293" s="41">
        <v>11</v>
      </c>
      <c r="H3293" s="41">
        <v>6074.8124849976202</v>
      </c>
      <c r="I3293" s="41">
        <v>729</v>
      </c>
      <c r="J3293" s="41">
        <v>2408</v>
      </c>
      <c r="K3293" s="41">
        <v>14.507100000000001</v>
      </c>
      <c r="L3293" s="41">
        <v>47.919200000000004</v>
      </c>
      <c r="M3293" s="41"/>
      <c r="N3293" s="41"/>
      <c r="O3293" s="41"/>
      <c r="P3293" s="41"/>
      <c r="Q3293" s="41">
        <v>5087</v>
      </c>
      <c r="R3293" s="41">
        <v>91.057299999999998</v>
      </c>
      <c r="S3293" s="41"/>
      <c r="T3293" s="41"/>
      <c r="U3293" s="41">
        <v>8224</v>
      </c>
      <c r="V3293" s="41">
        <v>153.4836</v>
      </c>
      <c r="W3293" s="41"/>
      <c r="X3293" s="41"/>
    </row>
    <row r="3294" spans="1:24" x14ac:dyDescent="0.35">
      <c r="A3294" s="41" t="s">
        <v>622</v>
      </c>
      <c r="B3294" s="41" t="s">
        <v>435</v>
      </c>
      <c r="C3294" s="41" t="s">
        <v>12</v>
      </c>
      <c r="D3294" s="41" t="s">
        <v>337</v>
      </c>
      <c r="E3294" s="41" t="s">
        <v>337</v>
      </c>
      <c r="F3294" s="41" t="s">
        <v>765</v>
      </c>
      <c r="G3294" s="41">
        <v>10</v>
      </c>
      <c r="H3294" s="41">
        <v>6074.8124849976202</v>
      </c>
      <c r="I3294" s="41">
        <v>1218</v>
      </c>
      <c r="J3294" s="41">
        <v>3</v>
      </c>
      <c r="K3294" s="41">
        <v>24.238200000000003</v>
      </c>
      <c r="L3294" s="41">
        <v>5.9700000000000003E-2</v>
      </c>
      <c r="M3294" s="41"/>
      <c r="N3294" s="41"/>
      <c r="O3294" s="41"/>
      <c r="P3294" s="41"/>
      <c r="Q3294" s="41">
        <v>6081</v>
      </c>
      <c r="R3294" s="41">
        <v>108.84990000000001</v>
      </c>
      <c r="S3294" s="41"/>
      <c r="T3294" s="41"/>
      <c r="U3294" s="41">
        <v>7302</v>
      </c>
      <c r="V3294" s="41">
        <v>133.14780000000002</v>
      </c>
      <c r="W3294" s="41"/>
      <c r="X3294" s="41"/>
    </row>
    <row r="3295" spans="1:24" x14ac:dyDescent="0.35">
      <c r="A3295" s="41" t="s">
        <v>622</v>
      </c>
      <c r="B3295" s="41" t="s">
        <v>435</v>
      </c>
      <c r="C3295" s="41" t="s">
        <v>12</v>
      </c>
      <c r="D3295" s="41" t="s">
        <v>337</v>
      </c>
      <c r="E3295" s="41" t="s">
        <v>337</v>
      </c>
      <c r="F3295" s="41" t="s">
        <v>759</v>
      </c>
      <c r="G3295" s="41">
        <v>4</v>
      </c>
      <c r="H3295" s="41">
        <v>6074.8124849976202</v>
      </c>
      <c r="I3295" s="41">
        <v>611</v>
      </c>
      <c r="J3295" s="41">
        <v>6</v>
      </c>
      <c r="K3295" s="41">
        <v>11.3035</v>
      </c>
      <c r="L3295" s="41">
        <v>0.11099999999999999</v>
      </c>
      <c r="M3295" s="41">
        <v>1242</v>
      </c>
      <c r="N3295" s="41">
        <v>863</v>
      </c>
      <c r="O3295" s="41">
        <v>24.715800000000002</v>
      </c>
      <c r="P3295" s="41">
        <v>17.1737</v>
      </c>
      <c r="Q3295" s="41">
        <v>4846</v>
      </c>
      <c r="R3295" s="41">
        <v>86.743399999999994</v>
      </c>
      <c r="S3295" s="41">
        <v>6907</v>
      </c>
      <c r="T3295" s="41">
        <v>151.95400000000001</v>
      </c>
      <c r="U3295" s="41">
        <v>5463</v>
      </c>
      <c r="V3295" s="41">
        <v>98.157899999999998</v>
      </c>
      <c r="W3295" s="41">
        <v>9012</v>
      </c>
      <c r="X3295" s="41">
        <v>193.84350000000001</v>
      </c>
    </row>
    <row r="3296" spans="1:24" x14ac:dyDescent="0.35">
      <c r="A3296" s="41" t="s">
        <v>622</v>
      </c>
      <c r="B3296" s="41" t="s">
        <v>435</v>
      </c>
      <c r="C3296" s="41" t="s">
        <v>12</v>
      </c>
      <c r="D3296" s="41" t="s">
        <v>337</v>
      </c>
      <c r="E3296" s="41" t="s">
        <v>337</v>
      </c>
      <c r="F3296" s="41" t="s">
        <v>758</v>
      </c>
      <c r="G3296" s="41">
        <v>3</v>
      </c>
      <c r="H3296" s="41">
        <v>6074.8124849976202</v>
      </c>
      <c r="I3296" s="41">
        <v>748</v>
      </c>
      <c r="J3296" s="41">
        <v>0</v>
      </c>
      <c r="K3296" s="41">
        <v>13.837999999999999</v>
      </c>
      <c r="L3296" s="41">
        <v>0</v>
      </c>
      <c r="M3296" s="41">
        <v>2360</v>
      </c>
      <c r="N3296" s="41">
        <v>587</v>
      </c>
      <c r="O3296" s="41">
        <v>46.964000000000006</v>
      </c>
      <c r="P3296" s="41">
        <v>11.6813</v>
      </c>
      <c r="Q3296" s="41">
        <v>4460</v>
      </c>
      <c r="R3296" s="41">
        <v>79.834000000000003</v>
      </c>
      <c r="S3296" s="41">
        <v>5584</v>
      </c>
      <c r="T3296" s="41">
        <v>122.848</v>
      </c>
      <c r="U3296" s="41">
        <v>5208</v>
      </c>
      <c r="V3296" s="41">
        <v>93.671999999999997</v>
      </c>
      <c r="W3296" s="41">
        <v>8531</v>
      </c>
      <c r="X3296" s="41">
        <v>181.4933</v>
      </c>
    </row>
    <row r="3297" spans="1:24" x14ac:dyDescent="0.35">
      <c r="A3297" s="41" t="s">
        <v>622</v>
      </c>
      <c r="B3297" s="41" t="s">
        <v>435</v>
      </c>
      <c r="C3297" s="41" t="s">
        <v>12</v>
      </c>
      <c r="D3297" s="41" t="s">
        <v>337</v>
      </c>
      <c r="E3297" s="41" t="s">
        <v>337</v>
      </c>
      <c r="F3297" s="41" t="s">
        <v>767</v>
      </c>
      <c r="G3297" s="41">
        <v>12</v>
      </c>
      <c r="H3297" s="41">
        <v>6074.8124849976202</v>
      </c>
      <c r="I3297" s="41">
        <v>5268</v>
      </c>
      <c r="J3297" s="41">
        <v>1419</v>
      </c>
      <c r="K3297" s="41">
        <v>104.83320000000001</v>
      </c>
      <c r="L3297" s="41">
        <v>28.238100000000003</v>
      </c>
      <c r="M3297" s="41"/>
      <c r="N3297" s="41"/>
      <c r="O3297" s="41"/>
      <c r="P3297" s="41"/>
      <c r="Q3297" s="41">
        <v>6086</v>
      </c>
      <c r="R3297" s="41">
        <v>108.93940000000001</v>
      </c>
      <c r="S3297" s="41"/>
      <c r="T3297" s="41"/>
      <c r="U3297" s="41">
        <v>12773</v>
      </c>
      <c r="V3297" s="41">
        <v>242.01070000000001</v>
      </c>
      <c r="W3297" s="41"/>
      <c r="X3297" s="41"/>
    </row>
    <row r="3298" spans="1:24" x14ac:dyDescent="0.35">
      <c r="A3298" s="41" t="s">
        <v>622</v>
      </c>
      <c r="B3298" s="41" t="s">
        <v>435</v>
      </c>
      <c r="C3298" s="41" t="s">
        <v>12</v>
      </c>
      <c r="D3298" s="41" t="s">
        <v>337</v>
      </c>
      <c r="E3298" s="41" t="s">
        <v>337</v>
      </c>
      <c r="F3298" s="41" t="s">
        <v>757</v>
      </c>
      <c r="G3298" s="41">
        <v>2</v>
      </c>
      <c r="H3298" s="41">
        <v>6074.8124849976202</v>
      </c>
      <c r="I3298" s="41">
        <v>651</v>
      </c>
      <c r="J3298" s="41">
        <v>564</v>
      </c>
      <c r="K3298" s="41">
        <v>12.0435</v>
      </c>
      <c r="L3298" s="41">
        <v>10.433999999999999</v>
      </c>
      <c r="M3298" s="41">
        <v>807</v>
      </c>
      <c r="N3298" s="41">
        <v>39</v>
      </c>
      <c r="O3298" s="41">
        <v>16.0593</v>
      </c>
      <c r="P3298" s="41">
        <v>0.77610000000000001</v>
      </c>
      <c r="Q3298" s="41">
        <v>5562</v>
      </c>
      <c r="R3298" s="41">
        <v>99.559799999999996</v>
      </c>
      <c r="S3298" s="41">
        <v>5297</v>
      </c>
      <c r="T3298" s="41">
        <v>116.53400000000001</v>
      </c>
      <c r="U3298" s="41">
        <v>6777</v>
      </c>
      <c r="V3298" s="41">
        <v>122.03729999999999</v>
      </c>
      <c r="W3298" s="41">
        <v>6143</v>
      </c>
      <c r="X3298" s="41">
        <v>133.36940000000001</v>
      </c>
    </row>
    <row r="3299" spans="1:24" x14ac:dyDescent="0.35">
      <c r="A3299" s="41" t="s">
        <v>622</v>
      </c>
      <c r="B3299" s="41" t="s">
        <v>435</v>
      </c>
      <c r="C3299" s="41" t="s">
        <v>12</v>
      </c>
      <c r="D3299" s="41" t="s">
        <v>337</v>
      </c>
      <c r="E3299" s="41" t="s">
        <v>337</v>
      </c>
      <c r="F3299" s="41" t="s">
        <v>763</v>
      </c>
      <c r="G3299" s="41">
        <v>8</v>
      </c>
      <c r="H3299" s="41">
        <v>6074.8124849976202</v>
      </c>
      <c r="I3299" s="41">
        <v>1000</v>
      </c>
      <c r="J3299" s="41">
        <v>634</v>
      </c>
      <c r="K3299" s="41">
        <v>19.900000000000002</v>
      </c>
      <c r="L3299" s="41">
        <v>12.6166</v>
      </c>
      <c r="M3299" s="41"/>
      <c r="N3299" s="41"/>
      <c r="O3299" s="41"/>
      <c r="P3299" s="41"/>
      <c r="Q3299" s="41">
        <v>5409</v>
      </c>
      <c r="R3299" s="41">
        <v>96.821100000000001</v>
      </c>
      <c r="S3299" s="41"/>
      <c r="T3299" s="41"/>
      <c r="U3299" s="41">
        <v>7043</v>
      </c>
      <c r="V3299" s="41">
        <v>129.33770000000001</v>
      </c>
      <c r="W3299" s="41"/>
      <c r="X3299" s="41"/>
    </row>
    <row r="3300" spans="1:24" x14ac:dyDescent="0.35">
      <c r="A3300" s="41" t="s">
        <v>622</v>
      </c>
      <c r="B3300" s="41" t="s">
        <v>435</v>
      </c>
      <c r="C3300" s="41" t="s">
        <v>12</v>
      </c>
      <c r="D3300" s="41" t="s">
        <v>337</v>
      </c>
      <c r="E3300" s="41" t="s">
        <v>337</v>
      </c>
      <c r="F3300" s="41" t="s">
        <v>762</v>
      </c>
      <c r="G3300" s="41">
        <v>7</v>
      </c>
      <c r="H3300" s="41">
        <v>6074.8124849976202</v>
      </c>
      <c r="I3300" s="41">
        <v>41746</v>
      </c>
      <c r="J3300" s="41">
        <v>4</v>
      </c>
      <c r="K3300" s="41">
        <v>830.74540000000002</v>
      </c>
      <c r="L3300" s="41">
        <v>7.9600000000000004E-2</v>
      </c>
      <c r="M3300" s="41">
        <v>0</v>
      </c>
      <c r="N3300" s="41">
        <v>5675</v>
      </c>
      <c r="O3300" s="41">
        <v>0</v>
      </c>
      <c r="P3300" s="41">
        <v>127.6875</v>
      </c>
      <c r="Q3300" s="41">
        <v>7786</v>
      </c>
      <c r="R3300" s="41">
        <v>139.36940000000001</v>
      </c>
      <c r="S3300" s="41">
        <v>8481</v>
      </c>
      <c r="T3300" s="41">
        <v>186.58199999999999</v>
      </c>
      <c r="U3300" s="41">
        <v>49536</v>
      </c>
      <c r="V3300" s="41">
        <v>970.19440000000009</v>
      </c>
      <c r="W3300" s="41">
        <v>14156</v>
      </c>
      <c r="X3300" s="41">
        <v>314.26949999999999</v>
      </c>
    </row>
    <row r="3301" spans="1:24" x14ac:dyDescent="0.35">
      <c r="A3301" s="41" t="s">
        <v>622</v>
      </c>
      <c r="B3301" s="41" t="s">
        <v>435</v>
      </c>
      <c r="C3301" s="41" t="s">
        <v>12</v>
      </c>
      <c r="D3301" s="41" t="s">
        <v>337</v>
      </c>
      <c r="E3301" s="41" t="s">
        <v>337</v>
      </c>
      <c r="F3301" s="41" t="s">
        <v>761</v>
      </c>
      <c r="G3301" s="41">
        <v>6</v>
      </c>
      <c r="H3301" s="41">
        <v>6074.8124849976202</v>
      </c>
      <c r="I3301" s="41">
        <v>4052</v>
      </c>
      <c r="J3301" s="41">
        <v>0</v>
      </c>
      <c r="K3301" s="41">
        <v>80.634799999999998</v>
      </c>
      <c r="L3301" s="41">
        <v>0</v>
      </c>
      <c r="M3301" s="41">
        <v>4312</v>
      </c>
      <c r="N3301" s="41">
        <v>1009</v>
      </c>
      <c r="O3301" s="41">
        <v>97.02</v>
      </c>
      <c r="P3301" s="41">
        <v>22.702500000000001</v>
      </c>
      <c r="Q3301" s="41">
        <v>6960</v>
      </c>
      <c r="R3301" s="41">
        <v>124.584</v>
      </c>
      <c r="S3301" s="41">
        <v>6945</v>
      </c>
      <c r="T3301" s="41">
        <v>152.79</v>
      </c>
      <c r="U3301" s="41">
        <v>11012</v>
      </c>
      <c r="V3301" s="41">
        <v>205.21879999999999</v>
      </c>
      <c r="W3301" s="41">
        <v>12266</v>
      </c>
      <c r="X3301" s="41">
        <v>272.51249999999999</v>
      </c>
    </row>
    <row r="3302" spans="1:24" x14ac:dyDescent="0.35">
      <c r="A3302" s="41" t="s">
        <v>673</v>
      </c>
      <c r="B3302" s="41" t="s">
        <v>569</v>
      </c>
      <c r="C3302" s="41" t="s">
        <v>18</v>
      </c>
      <c r="D3302" s="41" t="s">
        <v>338</v>
      </c>
      <c r="E3302" s="41" t="s">
        <v>338</v>
      </c>
      <c r="F3302" s="41" t="s">
        <v>756</v>
      </c>
      <c r="G3302" s="41">
        <v>1</v>
      </c>
      <c r="H3302" s="41">
        <v>18318.3346432734</v>
      </c>
      <c r="I3302" s="41">
        <v>13102</v>
      </c>
      <c r="J3302" s="41">
        <v>1036</v>
      </c>
      <c r="K3302" s="41">
        <v>242.387</v>
      </c>
      <c r="L3302" s="41">
        <v>19.166</v>
      </c>
      <c r="M3302" s="41">
        <v>21642</v>
      </c>
      <c r="N3302" s="41">
        <v>3255</v>
      </c>
      <c r="O3302" s="41">
        <v>430.67580000000004</v>
      </c>
      <c r="P3302" s="41">
        <v>64.774500000000003</v>
      </c>
      <c r="Q3302" s="41">
        <v>0</v>
      </c>
      <c r="R3302" s="41">
        <v>0</v>
      </c>
      <c r="S3302" s="41">
        <v>0</v>
      </c>
      <c r="T3302" s="41">
        <v>0</v>
      </c>
      <c r="U3302" s="41">
        <v>14138</v>
      </c>
      <c r="V3302" s="41">
        <v>261.553</v>
      </c>
      <c r="W3302" s="41">
        <v>24897</v>
      </c>
      <c r="X3302" s="41">
        <v>495.45030000000003</v>
      </c>
    </row>
    <row r="3303" spans="1:24" x14ac:dyDescent="0.35">
      <c r="A3303" s="41" t="s">
        <v>673</v>
      </c>
      <c r="B3303" s="41" t="s">
        <v>569</v>
      </c>
      <c r="C3303" s="41" t="s">
        <v>18</v>
      </c>
      <c r="D3303" s="41" t="s">
        <v>338</v>
      </c>
      <c r="E3303" s="41" t="s">
        <v>338</v>
      </c>
      <c r="F3303" s="41" t="s">
        <v>760</v>
      </c>
      <c r="G3303" s="41">
        <v>5</v>
      </c>
      <c r="H3303" s="41">
        <v>18318.3346432734</v>
      </c>
      <c r="I3303" s="41">
        <v>12876</v>
      </c>
      <c r="J3303" s="41">
        <v>2007</v>
      </c>
      <c r="K3303" s="41">
        <v>238.20599999999999</v>
      </c>
      <c r="L3303" s="41">
        <v>37.1295</v>
      </c>
      <c r="M3303" s="41">
        <v>25358</v>
      </c>
      <c r="N3303" s="41">
        <v>3737</v>
      </c>
      <c r="O3303" s="41">
        <v>504.62420000000003</v>
      </c>
      <c r="P3303" s="41">
        <v>74.36630000000001</v>
      </c>
      <c r="Q3303" s="41">
        <v>0</v>
      </c>
      <c r="R3303" s="41">
        <v>0</v>
      </c>
      <c r="S3303" s="41">
        <v>0</v>
      </c>
      <c r="T3303" s="41">
        <v>0</v>
      </c>
      <c r="U3303" s="41">
        <v>14883</v>
      </c>
      <c r="V3303" s="41">
        <v>275.33549999999997</v>
      </c>
      <c r="W3303" s="41">
        <v>29095</v>
      </c>
      <c r="X3303" s="41">
        <v>578.9905</v>
      </c>
    </row>
    <row r="3304" spans="1:24" x14ac:dyDescent="0.35">
      <c r="A3304" s="41" t="s">
        <v>673</v>
      </c>
      <c r="B3304" s="41" t="s">
        <v>569</v>
      </c>
      <c r="C3304" s="41" t="s">
        <v>18</v>
      </c>
      <c r="D3304" s="41" t="s">
        <v>338</v>
      </c>
      <c r="E3304" s="41" t="s">
        <v>338</v>
      </c>
      <c r="F3304" s="41" t="s">
        <v>764</v>
      </c>
      <c r="G3304" s="41">
        <v>9</v>
      </c>
      <c r="H3304" s="41">
        <v>18318.3346432734</v>
      </c>
      <c r="I3304" s="41">
        <v>19017</v>
      </c>
      <c r="J3304" s="41">
        <v>2146</v>
      </c>
      <c r="K3304" s="41">
        <v>378.43830000000003</v>
      </c>
      <c r="L3304" s="41">
        <v>42.705400000000004</v>
      </c>
      <c r="M3304" s="41"/>
      <c r="N3304" s="41"/>
      <c r="O3304" s="41"/>
      <c r="P3304" s="41"/>
      <c r="Q3304" s="41">
        <v>0</v>
      </c>
      <c r="R3304" s="41">
        <v>0</v>
      </c>
      <c r="S3304" s="41"/>
      <c r="T3304" s="41"/>
      <c r="U3304" s="41">
        <v>21163</v>
      </c>
      <c r="V3304" s="41">
        <v>421.14370000000002</v>
      </c>
      <c r="W3304" s="41"/>
      <c r="X3304" s="41"/>
    </row>
    <row r="3305" spans="1:24" x14ac:dyDescent="0.35">
      <c r="A3305" s="41" t="s">
        <v>673</v>
      </c>
      <c r="B3305" s="41" t="s">
        <v>569</v>
      </c>
      <c r="C3305" s="41" t="s">
        <v>18</v>
      </c>
      <c r="D3305" s="41" t="s">
        <v>338</v>
      </c>
      <c r="E3305" s="41" t="s">
        <v>338</v>
      </c>
      <c r="F3305" s="41" t="s">
        <v>766</v>
      </c>
      <c r="G3305" s="41">
        <v>11</v>
      </c>
      <c r="H3305" s="41">
        <v>18318.3346432734</v>
      </c>
      <c r="I3305" s="41">
        <v>18675</v>
      </c>
      <c r="J3305" s="41">
        <v>1288</v>
      </c>
      <c r="K3305" s="41">
        <v>371.63249999999999</v>
      </c>
      <c r="L3305" s="41">
        <v>25.6312</v>
      </c>
      <c r="M3305" s="41"/>
      <c r="N3305" s="41"/>
      <c r="O3305" s="41"/>
      <c r="P3305" s="41"/>
      <c r="Q3305" s="41">
        <v>0</v>
      </c>
      <c r="R3305" s="41">
        <v>0</v>
      </c>
      <c r="S3305" s="41"/>
      <c r="T3305" s="41"/>
      <c r="U3305" s="41">
        <v>19963</v>
      </c>
      <c r="V3305" s="41">
        <v>397.26369999999997</v>
      </c>
      <c r="W3305" s="41"/>
      <c r="X3305" s="41"/>
    </row>
    <row r="3306" spans="1:24" x14ac:dyDescent="0.35">
      <c r="A3306" s="41" t="s">
        <v>673</v>
      </c>
      <c r="B3306" s="41" t="s">
        <v>569</v>
      </c>
      <c r="C3306" s="41" t="s">
        <v>18</v>
      </c>
      <c r="D3306" s="41" t="s">
        <v>338</v>
      </c>
      <c r="E3306" s="41" t="s">
        <v>338</v>
      </c>
      <c r="F3306" s="41" t="s">
        <v>765</v>
      </c>
      <c r="G3306" s="41">
        <v>10</v>
      </c>
      <c r="H3306" s="41">
        <v>18318.3346432734</v>
      </c>
      <c r="I3306" s="41">
        <v>20136</v>
      </c>
      <c r="J3306" s="41">
        <v>2242</v>
      </c>
      <c r="K3306" s="41">
        <v>400.70640000000003</v>
      </c>
      <c r="L3306" s="41">
        <v>44.6158</v>
      </c>
      <c r="M3306" s="41"/>
      <c r="N3306" s="41"/>
      <c r="O3306" s="41"/>
      <c r="P3306" s="41"/>
      <c r="Q3306" s="41">
        <v>0</v>
      </c>
      <c r="R3306" s="41">
        <v>0</v>
      </c>
      <c r="S3306" s="41"/>
      <c r="T3306" s="41"/>
      <c r="U3306" s="41">
        <v>22378</v>
      </c>
      <c r="V3306" s="41">
        <v>445.32220000000001</v>
      </c>
      <c r="W3306" s="41"/>
      <c r="X3306" s="41"/>
    </row>
    <row r="3307" spans="1:24" x14ac:dyDescent="0.35">
      <c r="A3307" s="41" t="s">
        <v>673</v>
      </c>
      <c r="B3307" s="41" t="s">
        <v>569</v>
      </c>
      <c r="C3307" s="41" t="s">
        <v>18</v>
      </c>
      <c r="D3307" s="41" t="s">
        <v>338</v>
      </c>
      <c r="E3307" s="41" t="s">
        <v>338</v>
      </c>
      <c r="F3307" s="41" t="s">
        <v>759</v>
      </c>
      <c r="G3307" s="41">
        <v>4</v>
      </c>
      <c r="H3307" s="41">
        <v>18318.3346432734</v>
      </c>
      <c r="I3307" s="41">
        <v>12130</v>
      </c>
      <c r="J3307" s="41">
        <v>793</v>
      </c>
      <c r="K3307" s="41">
        <v>224.405</v>
      </c>
      <c r="L3307" s="41">
        <v>14.670499999999999</v>
      </c>
      <c r="M3307" s="41">
        <v>26104</v>
      </c>
      <c r="N3307" s="41">
        <v>1191</v>
      </c>
      <c r="O3307" s="41">
        <v>519.46960000000001</v>
      </c>
      <c r="P3307" s="41">
        <v>23.700900000000001</v>
      </c>
      <c r="Q3307" s="41">
        <v>0</v>
      </c>
      <c r="R3307" s="41">
        <v>0</v>
      </c>
      <c r="S3307" s="41">
        <v>0</v>
      </c>
      <c r="T3307" s="41">
        <v>0</v>
      </c>
      <c r="U3307" s="41">
        <v>12923</v>
      </c>
      <c r="V3307" s="41">
        <v>239.07550000000001</v>
      </c>
      <c r="W3307" s="41">
        <v>27295</v>
      </c>
      <c r="X3307" s="41">
        <v>543.17050000000006</v>
      </c>
    </row>
    <row r="3308" spans="1:24" x14ac:dyDescent="0.35">
      <c r="A3308" s="41" t="s">
        <v>673</v>
      </c>
      <c r="B3308" s="41" t="s">
        <v>569</v>
      </c>
      <c r="C3308" s="41" t="s">
        <v>18</v>
      </c>
      <c r="D3308" s="41" t="s">
        <v>338</v>
      </c>
      <c r="E3308" s="41" t="s">
        <v>338</v>
      </c>
      <c r="F3308" s="41" t="s">
        <v>758</v>
      </c>
      <c r="G3308" s="41">
        <v>3</v>
      </c>
      <c r="H3308" s="41">
        <v>18318.3346432734</v>
      </c>
      <c r="I3308" s="41">
        <v>13288</v>
      </c>
      <c r="J3308" s="41">
        <v>1729</v>
      </c>
      <c r="K3308" s="41">
        <v>245.82799999999997</v>
      </c>
      <c r="L3308" s="41">
        <v>31.986499999999999</v>
      </c>
      <c r="M3308" s="41">
        <v>70718</v>
      </c>
      <c r="N3308" s="41">
        <v>4572</v>
      </c>
      <c r="O3308" s="41">
        <v>1407.2882</v>
      </c>
      <c r="P3308" s="41">
        <v>90.982800000000012</v>
      </c>
      <c r="Q3308" s="41">
        <v>0</v>
      </c>
      <c r="R3308" s="41">
        <v>0</v>
      </c>
      <c r="S3308" s="41">
        <v>0</v>
      </c>
      <c r="T3308" s="41">
        <v>0</v>
      </c>
      <c r="U3308" s="41">
        <v>15017</v>
      </c>
      <c r="V3308" s="41">
        <v>277.81449999999995</v>
      </c>
      <c r="W3308" s="41">
        <v>75290</v>
      </c>
      <c r="X3308" s="41">
        <v>1498.271</v>
      </c>
    </row>
    <row r="3309" spans="1:24" x14ac:dyDescent="0.35">
      <c r="A3309" s="41" t="s">
        <v>673</v>
      </c>
      <c r="B3309" s="41" t="s">
        <v>569</v>
      </c>
      <c r="C3309" s="41" t="s">
        <v>18</v>
      </c>
      <c r="D3309" s="41" t="s">
        <v>338</v>
      </c>
      <c r="E3309" s="41" t="s">
        <v>338</v>
      </c>
      <c r="F3309" s="41" t="s">
        <v>767</v>
      </c>
      <c r="G3309" s="41">
        <v>12</v>
      </c>
      <c r="H3309" s="41">
        <v>18318.3346432734</v>
      </c>
      <c r="I3309" s="41">
        <v>22279</v>
      </c>
      <c r="J3309" s="41">
        <v>5119</v>
      </c>
      <c r="K3309" s="41">
        <v>443.35210000000001</v>
      </c>
      <c r="L3309" s="41">
        <v>101.8681</v>
      </c>
      <c r="M3309" s="41"/>
      <c r="N3309" s="41"/>
      <c r="O3309" s="41"/>
      <c r="P3309" s="41"/>
      <c r="Q3309" s="41">
        <v>0</v>
      </c>
      <c r="R3309" s="41">
        <v>0</v>
      </c>
      <c r="S3309" s="41"/>
      <c r="T3309" s="41"/>
      <c r="U3309" s="41">
        <v>27398</v>
      </c>
      <c r="V3309" s="41">
        <v>545.22019999999998</v>
      </c>
      <c r="W3309" s="41"/>
      <c r="X3309" s="41"/>
    </row>
    <row r="3310" spans="1:24" x14ac:dyDescent="0.35">
      <c r="A3310" s="41" t="s">
        <v>673</v>
      </c>
      <c r="B3310" s="41" t="s">
        <v>569</v>
      </c>
      <c r="C3310" s="41" t="s">
        <v>18</v>
      </c>
      <c r="D3310" s="41" t="s">
        <v>338</v>
      </c>
      <c r="E3310" s="41" t="s">
        <v>338</v>
      </c>
      <c r="F3310" s="41" t="s">
        <v>757</v>
      </c>
      <c r="G3310" s="41">
        <v>2</v>
      </c>
      <c r="H3310" s="41">
        <v>18318.3346432734</v>
      </c>
      <c r="I3310" s="41">
        <v>15823</v>
      </c>
      <c r="J3310" s="41">
        <v>1700</v>
      </c>
      <c r="K3310" s="41">
        <v>292.72550000000001</v>
      </c>
      <c r="L3310" s="41">
        <v>31.45</v>
      </c>
      <c r="M3310" s="41">
        <v>61589</v>
      </c>
      <c r="N3310" s="41">
        <v>3842</v>
      </c>
      <c r="O3310" s="41">
        <v>1225.6211000000001</v>
      </c>
      <c r="P3310" s="41">
        <v>76.455800000000011</v>
      </c>
      <c r="Q3310" s="41">
        <v>0</v>
      </c>
      <c r="R3310" s="41">
        <v>0</v>
      </c>
      <c r="S3310" s="41">
        <v>0</v>
      </c>
      <c r="T3310" s="41">
        <v>0</v>
      </c>
      <c r="U3310" s="41">
        <v>17523</v>
      </c>
      <c r="V3310" s="41">
        <v>324.1755</v>
      </c>
      <c r="W3310" s="41">
        <v>65431</v>
      </c>
      <c r="X3310" s="41">
        <v>1302.0769</v>
      </c>
    </row>
    <row r="3311" spans="1:24" x14ac:dyDescent="0.35">
      <c r="A3311" s="41" t="s">
        <v>673</v>
      </c>
      <c r="B3311" s="41" t="s">
        <v>569</v>
      </c>
      <c r="C3311" s="41" t="s">
        <v>18</v>
      </c>
      <c r="D3311" s="41" t="s">
        <v>338</v>
      </c>
      <c r="E3311" s="41" t="s">
        <v>338</v>
      </c>
      <c r="F3311" s="41" t="s">
        <v>763</v>
      </c>
      <c r="G3311" s="41">
        <v>8</v>
      </c>
      <c r="H3311" s="41">
        <v>18318.3346432734</v>
      </c>
      <c r="I3311" s="41">
        <v>64005</v>
      </c>
      <c r="J3311" s="41">
        <v>9028</v>
      </c>
      <c r="K3311" s="41">
        <v>1273.6995000000002</v>
      </c>
      <c r="L3311" s="41">
        <v>179.65720000000002</v>
      </c>
      <c r="M3311" s="41"/>
      <c r="N3311" s="41"/>
      <c r="O3311" s="41"/>
      <c r="P3311" s="41"/>
      <c r="Q3311" s="41">
        <v>0</v>
      </c>
      <c r="R3311" s="41">
        <v>0</v>
      </c>
      <c r="S3311" s="41"/>
      <c r="T3311" s="41"/>
      <c r="U3311" s="41">
        <v>73033</v>
      </c>
      <c r="V3311" s="41">
        <v>1453.3567000000003</v>
      </c>
      <c r="W3311" s="41"/>
      <c r="X3311" s="41"/>
    </row>
    <row r="3312" spans="1:24" x14ac:dyDescent="0.35">
      <c r="A3312" s="41" t="s">
        <v>673</v>
      </c>
      <c r="B3312" s="41" t="s">
        <v>569</v>
      </c>
      <c r="C3312" s="41" t="s">
        <v>18</v>
      </c>
      <c r="D3312" s="41" t="s">
        <v>338</v>
      </c>
      <c r="E3312" s="41" t="s">
        <v>338</v>
      </c>
      <c r="F3312" s="41" t="s">
        <v>762</v>
      </c>
      <c r="G3312" s="41">
        <v>7</v>
      </c>
      <c r="H3312" s="41">
        <v>18318.3346432734</v>
      </c>
      <c r="I3312" s="41">
        <v>29417</v>
      </c>
      <c r="J3312" s="41">
        <v>13723</v>
      </c>
      <c r="K3312" s="41">
        <v>585.39830000000006</v>
      </c>
      <c r="L3312" s="41">
        <v>273.08770000000004</v>
      </c>
      <c r="M3312" s="41">
        <v>0</v>
      </c>
      <c r="N3312" s="41">
        <v>2825</v>
      </c>
      <c r="O3312" s="41">
        <v>0</v>
      </c>
      <c r="P3312" s="41">
        <v>63.5625</v>
      </c>
      <c r="Q3312" s="41">
        <v>0</v>
      </c>
      <c r="R3312" s="41">
        <v>0</v>
      </c>
      <c r="S3312" s="41">
        <v>0</v>
      </c>
      <c r="T3312" s="41">
        <v>0</v>
      </c>
      <c r="U3312" s="41">
        <v>43140</v>
      </c>
      <c r="V3312" s="41">
        <v>858.4860000000001</v>
      </c>
      <c r="W3312" s="41">
        <v>2825</v>
      </c>
      <c r="X3312" s="41">
        <v>63.5625</v>
      </c>
    </row>
    <row r="3313" spans="1:24" x14ac:dyDescent="0.35">
      <c r="A3313" s="41" t="s">
        <v>673</v>
      </c>
      <c r="B3313" s="41" t="s">
        <v>569</v>
      </c>
      <c r="C3313" s="41" t="s">
        <v>18</v>
      </c>
      <c r="D3313" s="41" t="s">
        <v>338</v>
      </c>
      <c r="E3313" s="41" t="s">
        <v>338</v>
      </c>
      <c r="F3313" s="41" t="s">
        <v>761</v>
      </c>
      <c r="G3313" s="41">
        <v>6</v>
      </c>
      <c r="H3313" s="41">
        <v>18318.3346432734</v>
      </c>
      <c r="I3313" s="41">
        <v>15490</v>
      </c>
      <c r="J3313" s="41">
        <v>12084</v>
      </c>
      <c r="K3313" s="41">
        <v>308.25100000000003</v>
      </c>
      <c r="L3313" s="41">
        <v>240.47160000000002</v>
      </c>
      <c r="M3313" s="41">
        <v>25221</v>
      </c>
      <c r="N3313" s="41">
        <v>11683</v>
      </c>
      <c r="O3313" s="41">
        <v>567.47249999999997</v>
      </c>
      <c r="P3313" s="41">
        <v>262.86750000000001</v>
      </c>
      <c r="Q3313" s="41">
        <v>0</v>
      </c>
      <c r="R3313" s="41">
        <v>0</v>
      </c>
      <c r="S3313" s="41">
        <v>0</v>
      </c>
      <c r="T3313" s="41">
        <v>0</v>
      </c>
      <c r="U3313" s="41">
        <v>27574</v>
      </c>
      <c r="V3313" s="41">
        <v>548.72260000000006</v>
      </c>
      <c r="W3313" s="41">
        <v>36904</v>
      </c>
      <c r="X3313" s="41">
        <v>830.33999999999992</v>
      </c>
    </row>
    <row r="3314" spans="1:24" x14ac:dyDescent="0.35">
      <c r="A3314" s="41" t="s">
        <v>572</v>
      </c>
      <c r="B3314" s="41" t="s">
        <v>437</v>
      </c>
      <c r="C3314" s="41" t="s">
        <v>18</v>
      </c>
      <c r="D3314" s="41" t="s">
        <v>340</v>
      </c>
      <c r="E3314" s="41" t="s">
        <v>340</v>
      </c>
      <c r="F3314" s="41" t="s">
        <v>756</v>
      </c>
      <c r="G3314" s="41">
        <v>1</v>
      </c>
      <c r="H3314" s="41">
        <v>19185.411174248198</v>
      </c>
      <c r="I3314" s="41">
        <v>13454</v>
      </c>
      <c r="J3314" s="41">
        <v>2001</v>
      </c>
      <c r="K3314" s="41">
        <v>248.899</v>
      </c>
      <c r="L3314" s="41">
        <v>37.018499999999996</v>
      </c>
      <c r="M3314" s="41">
        <v>16135</v>
      </c>
      <c r="N3314" s="41">
        <v>8656</v>
      </c>
      <c r="O3314" s="41">
        <v>321.0865</v>
      </c>
      <c r="P3314" s="41">
        <v>172.2544</v>
      </c>
      <c r="Q3314" s="41">
        <v>0</v>
      </c>
      <c r="R3314" s="41">
        <v>0</v>
      </c>
      <c r="S3314" s="41">
        <v>0</v>
      </c>
      <c r="T3314" s="41">
        <v>0</v>
      </c>
      <c r="U3314" s="41">
        <v>15455</v>
      </c>
      <c r="V3314" s="41">
        <v>285.91750000000002</v>
      </c>
      <c r="W3314" s="41">
        <v>24791</v>
      </c>
      <c r="X3314" s="41">
        <v>493.34090000000003</v>
      </c>
    </row>
    <row r="3315" spans="1:24" x14ac:dyDescent="0.35">
      <c r="A3315" s="41" t="s">
        <v>572</v>
      </c>
      <c r="B3315" s="41" t="s">
        <v>437</v>
      </c>
      <c r="C3315" s="41" t="s">
        <v>18</v>
      </c>
      <c r="D3315" s="41" t="s">
        <v>340</v>
      </c>
      <c r="E3315" s="41" t="s">
        <v>340</v>
      </c>
      <c r="F3315" s="41" t="s">
        <v>760</v>
      </c>
      <c r="G3315" s="41">
        <v>5</v>
      </c>
      <c r="H3315" s="41">
        <v>19185.411174248198</v>
      </c>
      <c r="I3315" s="41">
        <v>14468</v>
      </c>
      <c r="J3315" s="41">
        <v>7658</v>
      </c>
      <c r="K3315" s="41">
        <v>267.65799999999996</v>
      </c>
      <c r="L3315" s="41">
        <v>141.673</v>
      </c>
      <c r="M3315" s="41">
        <v>29129</v>
      </c>
      <c r="N3315" s="41">
        <v>6527</v>
      </c>
      <c r="O3315" s="41">
        <v>579.6671</v>
      </c>
      <c r="P3315" s="41">
        <v>129.88730000000001</v>
      </c>
      <c r="Q3315" s="41">
        <v>0</v>
      </c>
      <c r="R3315" s="41">
        <v>0</v>
      </c>
      <c r="S3315" s="41">
        <v>0</v>
      </c>
      <c r="T3315" s="41">
        <v>0</v>
      </c>
      <c r="U3315" s="41">
        <v>22126</v>
      </c>
      <c r="V3315" s="41">
        <v>409.33099999999996</v>
      </c>
      <c r="W3315" s="41">
        <v>35656</v>
      </c>
      <c r="X3315" s="41">
        <v>709.55439999999999</v>
      </c>
    </row>
    <row r="3316" spans="1:24" x14ac:dyDescent="0.35">
      <c r="A3316" s="41" t="s">
        <v>572</v>
      </c>
      <c r="B3316" s="41" t="s">
        <v>437</v>
      </c>
      <c r="C3316" s="41" t="s">
        <v>18</v>
      </c>
      <c r="D3316" s="41" t="s">
        <v>340</v>
      </c>
      <c r="E3316" s="41" t="s">
        <v>340</v>
      </c>
      <c r="F3316" s="41" t="s">
        <v>764</v>
      </c>
      <c r="G3316" s="41">
        <v>9</v>
      </c>
      <c r="H3316" s="41">
        <v>19185.411174248198</v>
      </c>
      <c r="I3316" s="41">
        <v>9896</v>
      </c>
      <c r="J3316" s="41">
        <v>8146</v>
      </c>
      <c r="K3316" s="41">
        <v>196.93040000000002</v>
      </c>
      <c r="L3316" s="41">
        <v>162.1054</v>
      </c>
      <c r="M3316" s="41"/>
      <c r="N3316" s="41"/>
      <c r="O3316" s="41"/>
      <c r="P3316" s="41"/>
      <c r="Q3316" s="41">
        <v>0</v>
      </c>
      <c r="R3316" s="41">
        <v>0</v>
      </c>
      <c r="S3316" s="41"/>
      <c r="T3316" s="41"/>
      <c r="U3316" s="41">
        <v>18042</v>
      </c>
      <c r="V3316" s="41">
        <v>359.03579999999999</v>
      </c>
      <c r="W3316" s="41"/>
      <c r="X3316" s="41"/>
    </row>
    <row r="3317" spans="1:24" x14ac:dyDescent="0.35">
      <c r="A3317" s="41" t="s">
        <v>572</v>
      </c>
      <c r="B3317" s="41" t="s">
        <v>437</v>
      </c>
      <c r="C3317" s="41" t="s">
        <v>18</v>
      </c>
      <c r="D3317" s="41" t="s">
        <v>340</v>
      </c>
      <c r="E3317" s="41" t="s">
        <v>340</v>
      </c>
      <c r="F3317" s="41" t="s">
        <v>766</v>
      </c>
      <c r="G3317" s="41">
        <v>11</v>
      </c>
      <c r="H3317" s="41">
        <v>19185.411174248198</v>
      </c>
      <c r="I3317" s="41">
        <v>29809</v>
      </c>
      <c r="J3317" s="41">
        <v>9366</v>
      </c>
      <c r="K3317" s="41">
        <v>593.19910000000004</v>
      </c>
      <c r="L3317" s="41">
        <v>186.38340000000002</v>
      </c>
      <c r="M3317" s="41"/>
      <c r="N3317" s="41"/>
      <c r="O3317" s="41"/>
      <c r="P3317" s="41"/>
      <c r="Q3317" s="41">
        <v>0</v>
      </c>
      <c r="R3317" s="41">
        <v>0</v>
      </c>
      <c r="S3317" s="41"/>
      <c r="T3317" s="41"/>
      <c r="U3317" s="41">
        <v>39175</v>
      </c>
      <c r="V3317" s="41">
        <v>779.5825000000001</v>
      </c>
      <c r="W3317" s="41"/>
      <c r="X3317" s="41"/>
    </row>
    <row r="3318" spans="1:24" x14ac:dyDescent="0.35">
      <c r="A3318" s="41" t="s">
        <v>572</v>
      </c>
      <c r="B3318" s="41" t="s">
        <v>437</v>
      </c>
      <c r="C3318" s="41" t="s">
        <v>18</v>
      </c>
      <c r="D3318" s="41" t="s">
        <v>340</v>
      </c>
      <c r="E3318" s="41" t="s">
        <v>340</v>
      </c>
      <c r="F3318" s="41" t="s">
        <v>765</v>
      </c>
      <c r="G3318" s="41">
        <v>10</v>
      </c>
      <c r="H3318" s="41">
        <v>19185.411174248198</v>
      </c>
      <c r="I3318" s="41">
        <v>30943</v>
      </c>
      <c r="J3318" s="41">
        <v>16342</v>
      </c>
      <c r="K3318" s="41">
        <v>615.76570000000004</v>
      </c>
      <c r="L3318" s="41">
        <v>325.20580000000001</v>
      </c>
      <c r="M3318" s="41"/>
      <c r="N3318" s="41"/>
      <c r="O3318" s="41"/>
      <c r="P3318" s="41"/>
      <c r="Q3318" s="41">
        <v>0</v>
      </c>
      <c r="R3318" s="41">
        <v>0</v>
      </c>
      <c r="S3318" s="41"/>
      <c r="T3318" s="41"/>
      <c r="U3318" s="41">
        <v>47285</v>
      </c>
      <c r="V3318" s="41">
        <v>940.97150000000011</v>
      </c>
      <c r="W3318" s="41"/>
      <c r="X3318" s="41"/>
    </row>
    <row r="3319" spans="1:24" x14ac:dyDescent="0.35">
      <c r="A3319" s="41" t="s">
        <v>572</v>
      </c>
      <c r="B3319" s="41" t="s">
        <v>437</v>
      </c>
      <c r="C3319" s="41" t="s">
        <v>18</v>
      </c>
      <c r="D3319" s="41" t="s">
        <v>340</v>
      </c>
      <c r="E3319" s="41" t="s">
        <v>340</v>
      </c>
      <c r="F3319" s="41" t="s">
        <v>759</v>
      </c>
      <c r="G3319" s="41">
        <v>4</v>
      </c>
      <c r="H3319" s="41">
        <v>19185.411174248198</v>
      </c>
      <c r="I3319" s="41">
        <v>15529</v>
      </c>
      <c r="J3319" s="41">
        <v>4632</v>
      </c>
      <c r="K3319" s="41">
        <v>287.28649999999999</v>
      </c>
      <c r="L3319" s="41">
        <v>85.691999999999993</v>
      </c>
      <c r="M3319" s="41">
        <v>23837</v>
      </c>
      <c r="N3319" s="41">
        <v>3614</v>
      </c>
      <c r="O3319" s="41">
        <v>474.35630000000003</v>
      </c>
      <c r="P3319" s="41">
        <v>71.918599999999998</v>
      </c>
      <c r="Q3319" s="41">
        <v>0</v>
      </c>
      <c r="R3319" s="41">
        <v>0</v>
      </c>
      <c r="S3319" s="41">
        <v>0</v>
      </c>
      <c r="T3319" s="41">
        <v>0</v>
      </c>
      <c r="U3319" s="41">
        <v>20161</v>
      </c>
      <c r="V3319" s="41">
        <v>372.9785</v>
      </c>
      <c r="W3319" s="41">
        <v>27451</v>
      </c>
      <c r="X3319" s="41">
        <v>546.2749</v>
      </c>
    </row>
    <row r="3320" spans="1:24" x14ac:dyDescent="0.35">
      <c r="A3320" s="41" t="s">
        <v>572</v>
      </c>
      <c r="B3320" s="41" t="s">
        <v>437</v>
      </c>
      <c r="C3320" s="41" t="s">
        <v>18</v>
      </c>
      <c r="D3320" s="41" t="s">
        <v>340</v>
      </c>
      <c r="E3320" s="41" t="s">
        <v>340</v>
      </c>
      <c r="F3320" s="41" t="s">
        <v>758</v>
      </c>
      <c r="G3320" s="41">
        <v>3</v>
      </c>
      <c r="H3320" s="41">
        <v>19185.411174248198</v>
      </c>
      <c r="I3320" s="41">
        <v>13988</v>
      </c>
      <c r="J3320" s="41">
        <v>8208</v>
      </c>
      <c r="K3320" s="41">
        <v>258.77799999999996</v>
      </c>
      <c r="L3320" s="41">
        <v>151.84799999999998</v>
      </c>
      <c r="M3320" s="41">
        <v>25893</v>
      </c>
      <c r="N3320" s="41">
        <v>9336</v>
      </c>
      <c r="O3320" s="41">
        <v>515.27070000000003</v>
      </c>
      <c r="P3320" s="41">
        <v>185.78640000000001</v>
      </c>
      <c r="Q3320" s="41">
        <v>0</v>
      </c>
      <c r="R3320" s="41">
        <v>0</v>
      </c>
      <c r="S3320" s="41">
        <v>0</v>
      </c>
      <c r="T3320" s="41">
        <v>0</v>
      </c>
      <c r="U3320" s="41">
        <v>22196</v>
      </c>
      <c r="V3320" s="41">
        <v>410.62599999999998</v>
      </c>
      <c r="W3320" s="41">
        <v>35229</v>
      </c>
      <c r="X3320" s="41">
        <v>701.05709999999999</v>
      </c>
    </row>
    <row r="3321" spans="1:24" x14ac:dyDescent="0.35">
      <c r="A3321" s="41" t="s">
        <v>572</v>
      </c>
      <c r="B3321" s="41" t="s">
        <v>437</v>
      </c>
      <c r="C3321" s="41" t="s">
        <v>18</v>
      </c>
      <c r="D3321" s="41" t="s">
        <v>340</v>
      </c>
      <c r="E3321" s="41" t="s">
        <v>340</v>
      </c>
      <c r="F3321" s="41" t="s">
        <v>767</v>
      </c>
      <c r="G3321" s="41">
        <v>12</v>
      </c>
      <c r="H3321" s="41">
        <v>19185.411174248198</v>
      </c>
      <c r="I3321" s="41">
        <v>23033</v>
      </c>
      <c r="J3321" s="41">
        <v>20926</v>
      </c>
      <c r="K3321" s="41">
        <v>458.35670000000005</v>
      </c>
      <c r="L3321" s="41">
        <v>416.42740000000003</v>
      </c>
      <c r="M3321" s="41"/>
      <c r="N3321" s="41"/>
      <c r="O3321" s="41"/>
      <c r="P3321" s="41"/>
      <c r="Q3321" s="41">
        <v>0</v>
      </c>
      <c r="R3321" s="41">
        <v>0</v>
      </c>
      <c r="S3321" s="41"/>
      <c r="T3321" s="41"/>
      <c r="U3321" s="41">
        <v>43959</v>
      </c>
      <c r="V3321" s="41">
        <v>874.78410000000008</v>
      </c>
      <c r="W3321" s="41"/>
      <c r="X3321" s="41"/>
    </row>
    <row r="3322" spans="1:24" x14ac:dyDescent="0.35">
      <c r="A3322" s="41" t="s">
        <v>572</v>
      </c>
      <c r="B3322" s="41" t="s">
        <v>437</v>
      </c>
      <c r="C3322" s="41" t="s">
        <v>18</v>
      </c>
      <c r="D3322" s="41" t="s">
        <v>340</v>
      </c>
      <c r="E3322" s="41" t="s">
        <v>340</v>
      </c>
      <c r="F3322" s="41" t="s">
        <v>757</v>
      </c>
      <c r="G3322" s="41">
        <v>2</v>
      </c>
      <c r="H3322" s="41">
        <v>19185.411174248198</v>
      </c>
      <c r="I3322" s="41">
        <v>17724</v>
      </c>
      <c r="J3322" s="41">
        <v>6223</v>
      </c>
      <c r="K3322" s="41">
        <v>327.89400000000001</v>
      </c>
      <c r="L3322" s="41">
        <v>115.12549999999999</v>
      </c>
      <c r="M3322" s="41">
        <v>18976</v>
      </c>
      <c r="N3322" s="41">
        <v>6329</v>
      </c>
      <c r="O3322" s="41">
        <v>377.62240000000003</v>
      </c>
      <c r="P3322" s="41">
        <v>125.94710000000001</v>
      </c>
      <c r="Q3322" s="41">
        <v>0</v>
      </c>
      <c r="R3322" s="41">
        <v>0</v>
      </c>
      <c r="S3322" s="41">
        <v>0</v>
      </c>
      <c r="T3322" s="41">
        <v>0</v>
      </c>
      <c r="U3322" s="41">
        <v>23947</v>
      </c>
      <c r="V3322" s="41">
        <v>443.01949999999999</v>
      </c>
      <c r="W3322" s="41">
        <v>25305</v>
      </c>
      <c r="X3322" s="41">
        <v>503.56950000000006</v>
      </c>
    </row>
    <row r="3323" spans="1:24" x14ac:dyDescent="0.35">
      <c r="A3323" s="41" t="s">
        <v>572</v>
      </c>
      <c r="B3323" s="41" t="s">
        <v>437</v>
      </c>
      <c r="C3323" s="41" t="s">
        <v>18</v>
      </c>
      <c r="D3323" s="41" t="s">
        <v>340</v>
      </c>
      <c r="E3323" s="41" t="s">
        <v>340</v>
      </c>
      <c r="F3323" s="41" t="s">
        <v>763</v>
      </c>
      <c r="G3323" s="41">
        <v>8</v>
      </c>
      <c r="H3323" s="41">
        <v>19185.411174248198</v>
      </c>
      <c r="I3323" s="41">
        <v>17237</v>
      </c>
      <c r="J3323" s="41">
        <v>13604</v>
      </c>
      <c r="K3323" s="41">
        <v>343.0163</v>
      </c>
      <c r="L3323" s="41">
        <v>270.71960000000001</v>
      </c>
      <c r="M3323" s="41"/>
      <c r="N3323" s="41"/>
      <c r="O3323" s="41"/>
      <c r="P3323" s="41"/>
      <c r="Q3323" s="41">
        <v>0</v>
      </c>
      <c r="R3323" s="41">
        <v>0</v>
      </c>
      <c r="S3323" s="41"/>
      <c r="T3323" s="41"/>
      <c r="U3323" s="41">
        <v>30841</v>
      </c>
      <c r="V3323" s="41">
        <v>613.73590000000002</v>
      </c>
      <c r="W3323" s="41"/>
      <c r="X3323" s="41"/>
    </row>
    <row r="3324" spans="1:24" x14ac:dyDescent="0.35">
      <c r="A3324" s="41" t="s">
        <v>572</v>
      </c>
      <c r="B3324" s="41" t="s">
        <v>437</v>
      </c>
      <c r="C3324" s="41" t="s">
        <v>18</v>
      </c>
      <c r="D3324" s="41" t="s">
        <v>340</v>
      </c>
      <c r="E3324" s="41" t="s">
        <v>340</v>
      </c>
      <c r="F3324" s="41" t="s">
        <v>762</v>
      </c>
      <c r="G3324" s="41">
        <v>7</v>
      </c>
      <c r="H3324" s="41">
        <v>19185.411174248198</v>
      </c>
      <c r="I3324" s="41">
        <v>52878</v>
      </c>
      <c r="J3324" s="41">
        <v>27319</v>
      </c>
      <c r="K3324" s="41">
        <v>1052.2722000000001</v>
      </c>
      <c r="L3324" s="41">
        <v>543.6481</v>
      </c>
      <c r="M3324" s="41">
        <v>0</v>
      </c>
      <c r="N3324" s="41">
        <v>25154</v>
      </c>
      <c r="O3324" s="41">
        <v>0</v>
      </c>
      <c r="P3324" s="41">
        <v>565.96500000000003</v>
      </c>
      <c r="Q3324" s="41">
        <v>0</v>
      </c>
      <c r="R3324" s="41">
        <v>0</v>
      </c>
      <c r="S3324" s="41">
        <v>0</v>
      </c>
      <c r="T3324" s="41">
        <v>0</v>
      </c>
      <c r="U3324" s="41">
        <v>80197</v>
      </c>
      <c r="V3324" s="41">
        <v>1595.9203000000002</v>
      </c>
      <c r="W3324" s="41">
        <v>25154</v>
      </c>
      <c r="X3324" s="41">
        <v>565.96500000000003</v>
      </c>
    </row>
    <row r="3325" spans="1:24" x14ac:dyDescent="0.35">
      <c r="A3325" s="41" t="s">
        <v>572</v>
      </c>
      <c r="B3325" s="41" t="s">
        <v>437</v>
      </c>
      <c r="C3325" s="41" t="s">
        <v>18</v>
      </c>
      <c r="D3325" s="41" t="s">
        <v>340</v>
      </c>
      <c r="E3325" s="41" t="s">
        <v>340</v>
      </c>
      <c r="F3325" s="41" t="s">
        <v>761</v>
      </c>
      <c r="G3325" s="41">
        <v>6</v>
      </c>
      <c r="H3325" s="41">
        <v>19185.411174248198</v>
      </c>
      <c r="I3325" s="41">
        <v>16068</v>
      </c>
      <c r="J3325" s="41">
        <v>19102</v>
      </c>
      <c r="K3325" s="41">
        <v>319.75319999999999</v>
      </c>
      <c r="L3325" s="41">
        <v>380.12980000000005</v>
      </c>
      <c r="M3325" s="41">
        <v>46956</v>
      </c>
      <c r="N3325" s="41">
        <v>40677</v>
      </c>
      <c r="O3325" s="41">
        <v>1056.51</v>
      </c>
      <c r="P3325" s="41">
        <v>915.23249999999996</v>
      </c>
      <c r="Q3325" s="41">
        <v>0</v>
      </c>
      <c r="R3325" s="41">
        <v>0</v>
      </c>
      <c r="S3325" s="41">
        <v>0</v>
      </c>
      <c r="T3325" s="41">
        <v>0</v>
      </c>
      <c r="U3325" s="41">
        <v>35170</v>
      </c>
      <c r="V3325" s="41">
        <v>699.88300000000004</v>
      </c>
      <c r="W3325" s="41">
        <v>87633</v>
      </c>
      <c r="X3325" s="41">
        <v>1971.7424999999998</v>
      </c>
    </row>
    <row r="3326" spans="1:24" x14ac:dyDescent="0.35">
      <c r="A3326" s="41" t="s">
        <v>647</v>
      </c>
      <c r="B3326" s="41" t="s">
        <v>511</v>
      </c>
      <c r="C3326" s="41" t="s">
        <v>12</v>
      </c>
      <c r="D3326" s="41" t="s">
        <v>341</v>
      </c>
      <c r="E3326" s="41" t="s">
        <v>341</v>
      </c>
      <c r="F3326" s="41" t="s">
        <v>756</v>
      </c>
      <c r="G3326" s="41">
        <v>1</v>
      </c>
      <c r="H3326" s="41">
        <v>6031.5886758393899</v>
      </c>
      <c r="I3326" s="41">
        <v>5636</v>
      </c>
      <c r="J3326" s="41">
        <v>1013</v>
      </c>
      <c r="K3326" s="41">
        <v>104.26599999999999</v>
      </c>
      <c r="L3326" s="41">
        <v>18.740500000000001</v>
      </c>
      <c r="M3326" s="41">
        <v>6868</v>
      </c>
      <c r="N3326" s="41">
        <v>1216</v>
      </c>
      <c r="O3326" s="41">
        <v>136.67320000000001</v>
      </c>
      <c r="P3326" s="41">
        <v>24.198399999999999</v>
      </c>
      <c r="Q3326" s="41">
        <v>3174</v>
      </c>
      <c r="R3326" s="41">
        <v>56.814599999999999</v>
      </c>
      <c r="S3326" s="41">
        <v>4628</v>
      </c>
      <c r="T3326" s="41">
        <v>101.816</v>
      </c>
      <c r="U3326" s="41">
        <v>9823</v>
      </c>
      <c r="V3326" s="41">
        <v>179.8211</v>
      </c>
      <c r="W3326" s="41">
        <v>12712</v>
      </c>
      <c r="X3326" s="41">
        <v>262.68759999999997</v>
      </c>
    </row>
    <row r="3327" spans="1:24" x14ac:dyDescent="0.35">
      <c r="A3327" s="41" t="s">
        <v>647</v>
      </c>
      <c r="B3327" s="41" t="s">
        <v>511</v>
      </c>
      <c r="C3327" s="41" t="s">
        <v>12</v>
      </c>
      <c r="D3327" s="41" t="s">
        <v>341</v>
      </c>
      <c r="E3327" s="41" t="s">
        <v>341</v>
      </c>
      <c r="F3327" s="41" t="s">
        <v>760</v>
      </c>
      <c r="G3327" s="41">
        <v>5</v>
      </c>
      <c r="H3327" s="41">
        <v>6031.5886758393899</v>
      </c>
      <c r="I3327" s="41">
        <v>7516</v>
      </c>
      <c r="J3327" s="41">
        <v>1011</v>
      </c>
      <c r="K3327" s="41">
        <v>139.04599999999999</v>
      </c>
      <c r="L3327" s="41">
        <v>18.703499999999998</v>
      </c>
      <c r="M3327" s="41">
        <v>7132</v>
      </c>
      <c r="N3327" s="41">
        <v>1146</v>
      </c>
      <c r="O3327" s="41">
        <v>141.92680000000001</v>
      </c>
      <c r="P3327" s="41">
        <v>22.805400000000002</v>
      </c>
      <c r="Q3327" s="41">
        <v>2887</v>
      </c>
      <c r="R3327" s="41">
        <v>51.677300000000002</v>
      </c>
      <c r="S3327" s="41">
        <v>2241</v>
      </c>
      <c r="T3327" s="41">
        <v>49.302</v>
      </c>
      <c r="U3327" s="41">
        <v>11414</v>
      </c>
      <c r="V3327" s="41">
        <v>209.42679999999999</v>
      </c>
      <c r="W3327" s="41">
        <v>10519</v>
      </c>
      <c r="X3327" s="41">
        <v>214.0342</v>
      </c>
    </row>
    <row r="3328" spans="1:24" x14ac:dyDescent="0.35">
      <c r="A3328" s="41" t="s">
        <v>647</v>
      </c>
      <c r="B3328" s="41" t="s">
        <v>511</v>
      </c>
      <c r="C3328" s="41" t="s">
        <v>12</v>
      </c>
      <c r="D3328" s="41" t="s">
        <v>341</v>
      </c>
      <c r="E3328" s="41" t="s">
        <v>341</v>
      </c>
      <c r="F3328" s="41" t="s">
        <v>764</v>
      </c>
      <c r="G3328" s="41">
        <v>9</v>
      </c>
      <c r="H3328" s="41">
        <v>6031.5886758393899</v>
      </c>
      <c r="I3328" s="41">
        <v>5828</v>
      </c>
      <c r="J3328" s="41">
        <v>86</v>
      </c>
      <c r="K3328" s="41">
        <v>115.97720000000001</v>
      </c>
      <c r="L3328" s="41">
        <v>1.7114</v>
      </c>
      <c r="M3328" s="41"/>
      <c r="N3328" s="41"/>
      <c r="O3328" s="41"/>
      <c r="P3328" s="41"/>
      <c r="Q3328" s="41">
        <v>2028</v>
      </c>
      <c r="R3328" s="41">
        <v>36.301200000000001</v>
      </c>
      <c r="S3328" s="41"/>
      <c r="T3328" s="41"/>
      <c r="U3328" s="41">
        <v>7942</v>
      </c>
      <c r="V3328" s="41">
        <v>153.9898</v>
      </c>
      <c r="W3328" s="41"/>
      <c r="X3328" s="41"/>
    </row>
    <row r="3329" spans="1:24" x14ac:dyDescent="0.35">
      <c r="A3329" s="41" t="s">
        <v>647</v>
      </c>
      <c r="B3329" s="41" t="s">
        <v>511</v>
      </c>
      <c r="C3329" s="41" t="s">
        <v>12</v>
      </c>
      <c r="D3329" s="41" t="s">
        <v>341</v>
      </c>
      <c r="E3329" s="41" t="s">
        <v>341</v>
      </c>
      <c r="F3329" s="41" t="s">
        <v>766</v>
      </c>
      <c r="G3329" s="41">
        <v>11</v>
      </c>
      <c r="H3329" s="41">
        <v>6031.5886758393899</v>
      </c>
      <c r="I3329" s="41">
        <v>6070</v>
      </c>
      <c r="J3329" s="41">
        <v>235</v>
      </c>
      <c r="K3329" s="41">
        <v>120.79300000000001</v>
      </c>
      <c r="L3329" s="41">
        <v>4.6764999999999999</v>
      </c>
      <c r="M3329" s="41"/>
      <c r="N3329" s="41"/>
      <c r="O3329" s="41"/>
      <c r="P3329" s="41"/>
      <c r="Q3329" s="41">
        <v>2314</v>
      </c>
      <c r="R3329" s="41">
        <v>41.4206</v>
      </c>
      <c r="S3329" s="41"/>
      <c r="T3329" s="41"/>
      <c r="U3329" s="41">
        <v>8619</v>
      </c>
      <c r="V3329" s="41">
        <v>166.89010000000002</v>
      </c>
      <c r="W3329" s="41"/>
      <c r="X3329" s="41"/>
    </row>
    <row r="3330" spans="1:24" x14ac:dyDescent="0.35">
      <c r="A3330" s="41" t="s">
        <v>647</v>
      </c>
      <c r="B3330" s="41" t="s">
        <v>511</v>
      </c>
      <c r="C3330" s="41" t="s">
        <v>12</v>
      </c>
      <c r="D3330" s="41" t="s">
        <v>341</v>
      </c>
      <c r="E3330" s="41" t="s">
        <v>341</v>
      </c>
      <c r="F3330" s="41" t="s">
        <v>765</v>
      </c>
      <c r="G3330" s="41">
        <v>10</v>
      </c>
      <c r="H3330" s="41">
        <v>6031.5886758393899</v>
      </c>
      <c r="I3330" s="41">
        <v>6605</v>
      </c>
      <c r="J3330" s="41">
        <v>92</v>
      </c>
      <c r="K3330" s="41">
        <v>131.43950000000001</v>
      </c>
      <c r="L3330" s="41">
        <v>1.8308</v>
      </c>
      <c r="M3330" s="41"/>
      <c r="N3330" s="41"/>
      <c r="O3330" s="41"/>
      <c r="P3330" s="41"/>
      <c r="Q3330" s="41">
        <v>3461</v>
      </c>
      <c r="R3330" s="41">
        <v>61.951900000000002</v>
      </c>
      <c r="S3330" s="41"/>
      <c r="T3330" s="41"/>
      <c r="U3330" s="41">
        <v>10158</v>
      </c>
      <c r="V3330" s="41">
        <v>195.22220000000002</v>
      </c>
      <c r="W3330" s="41"/>
      <c r="X3330" s="41"/>
    </row>
    <row r="3331" spans="1:24" x14ac:dyDescent="0.35">
      <c r="A3331" s="41" t="s">
        <v>647</v>
      </c>
      <c r="B3331" s="41" t="s">
        <v>511</v>
      </c>
      <c r="C3331" s="41" t="s">
        <v>12</v>
      </c>
      <c r="D3331" s="41" t="s">
        <v>341</v>
      </c>
      <c r="E3331" s="41" t="s">
        <v>341</v>
      </c>
      <c r="F3331" s="41" t="s">
        <v>759</v>
      </c>
      <c r="G3331" s="41">
        <v>4</v>
      </c>
      <c r="H3331" s="41">
        <v>6031.5886758393899</v>
      </c>
      <c r="I3331" s="41">
        <v>6099</v>
      </c>
      <c r="J3331" s="41">
        <v>907</v>
      </c>
      <c r="K3331" s="41">
        <v>112.83149999999999</v>
      </c>
      <c r="L3331" s="41">
        <v>16.779499999999999</v>
      </c>
      <c r="M3331" s="41">
        <v>6946</v>
      </c>
      <c r="N3331" s="41">
        <v>295</v>
      </c>
      <c r="O3331" s="41">
        <v>138.22540000000001</v>
      </c>
      <c r="P3331" s="41">
        <v>5.8705000000000007</v>
      </c>
      <c r="Q3331" s="41">
        <v>2469</v>
      </c>
      <c r="R3331" s="41">
        <v>44.195099999999996</v>
      </c>
      <c r="S3331" s="41">
        <v>2741</v>
      </c>
      <c r="T3331" s="41">
        <v>60.302</v>
      </c>
      <c r="U3331" s="41">
        <v>9475</v>
      </c>
      <c r="V3331" s="41">
        <v>173.80609999999999</v>
      </c>
      <c r="W3331" s="41">
        <v>9982</v>
      </c>
      <c r="X3331" s="41">
        <v>204.39789999999999</v>
      </c>
    </row>
    <row r="3332" spans="1:24" x14ac:dyDescent="0.35">
      <c r="A3332" s="41" t="s">
        <v>647</v>
      </c>
      <c r="B3332" s="41" t="s">
        <v>511</v>
      </c>
      <c r="C3332" s="41" t="s">
        <v>12</v>
      </c>
      <c r="D3332" s="41" t="s">
        <v>341</v>
      </c>
      <c r="E3332" s="41" t="s">
        <v>341</v>
      </c>
      <c r="F3332" s="41" t="s">
        <v>758</v>
      </c>
      <c r="G3332" s="41">
        <v>3</v>
      </c>
      <c r="H3332" s="41">
        <v>6031.5886758393899</v>
      </c>
      <c r="I3332" s="41">
        <v>6652</v>
      </c>
      <c r="J3332" s="41">
        <v>4</v>
      </c>
      <c r="K3332" s="41">
        <v>123.062</v>
      </c>
      <c r="L3332" s="41">
        <v>7.3999999999999996E-2</v>
      </c>
      <c r="M3332" s="41">
        <v>8857</v>
      </c>
      <c r="N3332" s="41">
        <v>830</v>
      </c>
      <c r="O3332" s="41">
        <v>176.2543</v>
      </c>
      <c r="P3332" s="41">
        <v>16.516999999999999</v>
      </c>
      <c r="Q3332" s="41">
        <v>3625</v>
      </c>
      <c r="R3332" s="41">
        <v>64.887500000000003</v>
      </c>
      <c r="S3332" s="41">
        <v>2525</v>
      </c>
      <c r="T3332" s="41">
        <v>55.55</v>
      </c>
      <c r="U3332" s="41">
        <v>10281</v>
      </c>
      <c r="V3332" s="41">
        <v>188.02350000000001</v>
      </c>
      <c r="W3332" s="41">
        <v>12212</v>
      </c>
      <c r="X3332" s="41">
        <v>248.32130000000001</v>
      </c>
    </row>
    <row r="3333" spans="1:24" x14ac:dyDescent="0.35">
      <c r="A3333" s="41" t="s">
        <v>647</v>
      </c>
      <c r="B3333" s="41" t="s">
        <v>511</v>
      </c>
      <c r="C3333" s="41" t="s">
        <v>12</v>
      </c>
      <c r="D3333" s="41" t="s">
        <v>341</v>
      </c>
      <c r="E3333" s="41" t="s">
        <v>341</v>
      </c>
      <c r="F3333" s="41" t="s">
        <v>767</v>
      </c>
      <c r="G3333" s="41">
        <v>12</v>
      </c>
      <c r="H3333" s="41">
        <v>6031.5886758393899</v>
      </c>
      <c r="I3333" s="41">
        <v>5854</v>
      </c>
      <c r="J3333" s="41">
        <v>151</v>
      </c>
      <c r="K3333" s="41">
        <v>116.49460000000001</v>
      </c>
      <c r="L3333" s="41">
        <v>3.0049000000000001</v>
      </c>
      <c r="M3333" s="41"/>
      <c r="N3333" s="41"/>
      <c r="O3333" s="41"/>
      <c r="P3333" s="41"/>
      <c r="Q3333" s="41">
        <v>4278</v>
      </c>
      <c r="R3333" s="41">
        <v>76.5762</v>
      </c>
      <c r="S3333" s="41"/>
      <c r="T3333" s="41"/>
      <c r="U3333" s="41">
        <v>10283</v>
      </c>
      <c r="V3333" s="41">
        <v>196.07570000000001</v>
      </c>
      <c r="W3333" s="41"/>
      <c r="X3333" s="41"/>
    </row>
    <row r="3334" spans="1:24" x14ac:dyDescent="0.35">
      <c r="A3334" s="41" t="s">
        <v>647</v>
      </c>
      <c r="B3334" s="41" t="s">
        <v>511</v>
      </c>
      <c r="C3334" s="41" t="s">
        <v>12</v>
      </c>
      <c r="D3334" s="41" t="s">
        <v>341</v>
      </c>
      <c r="E3334" s="41" t="s">
        <v>341</v>
      </c>
      <c r="F3334" s="41" t="s">
        <v>757</v>
      </c>
      <c r="G3334" s="41">
        <v>2</v>
      </c>
      <c r="H3334" s="41">
        <v>6031.5886758393899</v>
      </c>
      <c r="I3334" s="41">
        <v>6886</v>
      </c>
      <c r="J3334" s="41">
        <v>0</v>
      </c>
      <c r="K3334" s="41">
        <v>127.39099999999999</v>
      </c>
      <c r="L3334" s="41">
        <v>0</v>
      </c>
      <c r="M3334" s="41">
        <v>5681</v>
      </c>
      <c r="N3334" s="41">
        <v>209</v>
      </c>
      <c r="O3334" s="41">
        <v>113.0519</v>
      </c>
      <c r="P3334" s="41">
        <v>4.1591000000000005</v>
      </c>
      <c r="Q3334" s="41">
        <v>6098</v>
      </c>
      <c r="R3334" s="41">
        <v>109.1542</v>
      </c>
      <c r="S3334" s="41">
        <v>2693</v>
      </c>
      <c r="T3334" s="41">
        <v>59.246000000000002</v>
      </c>
      <c r="U3334" s="41">
        <v>12984</v>
      </c>
      <c r="V3334" s="41">
        <v>236.54519999999999</v>
      </c>
      <c r="W3334" s="41">
        <v>8583</v>
      </c>
      <c r="X3334" s="41">
        <v>176.45699999999999</v>
      </c>
    </row>
    <row r="3335" spans="1:24" x14ac:dyDescent="0.35">
      <c r="A3335" s="41" t="s">
        <v>647</v>
      </c>
      <c r="B3335" s="41" t="s">
        <v>511</v>
      </c>
      <c r="C3335" s="41" t="s">
        <v>12</v>
      </c>
      <c r="D3335" s="41" t="s">
        <v>341</v>
      </c>
      <c r="E3335" s="41" t="s">
        <v>341</v>
      </c>
      <c r="F3335" s="41" t="s">
        <v>763</v>
      </c>
      <c r="G3335" s="41">
        <v>8</v>
      </c>
      <c r="H3335" s="41">
        <v>6031.5886758393899</v>
      </c>
      <c r="I3335" s="41">
        <v>7368</v>
      </c>
      <c r="J3335" s="41">
        <v>820</v>
      </c>
      <c r="K3335" s="41">
        <v>146.6232</v>
      </c>
      <c r="L3335" s="41">
        <v>16.318000000000001</v>
      </c>
      <c r="M3335" s="41"/>
      <c r="N3335" s="41"/>
      <c r="O3335" s="41"/>
      <c r="P3335" s="41"/>
      <c r="Q3335" s="41">
        <v>4118</v>
      </c>
      <c r="R3335" s="41">
        <v>73.712199999999996</v>
      </c>
      <c r="S3335" s="41"/>
      <c r="T3335" s="41"/>
      <c r="U3335" s="41">
        <v>12306</v>
      </c>
      <c r="V3335" s="41">
        <v>236.6534</v>
      </c>
      <c r="W3335" s="41"/>
      <c r="X3335" s="41"/>
    </row>
    <row r="3336" spans="1:24" x14ac:dyDescent="0.35">
      <c r="A3336" s="41" t="s">
        <v>647</v>
      </c>
      <c r="B3336" s="41" t="s">
        <v>511</v>
      </c>
      <c r="C3336" s="41" t="s">
        <v>12</v>
      </c>
      <c r="D3336" s="41" t="s">
        <v>341</v>
      </c>
      <c r="E3336" s="41" t="s">
        <v>341</v>
      </c>
      <c r="F3336" s="41" t="s">
        <v>762</v>
      </c>
      <c r="G3336" s="41">
        <v>7</v>
      </c>
      <c r="H3336" s="41">
        <v>6031.5886758393899</v>
      </c>
      <c r="I3336" s="41">
        <v>7162</v>
      </c>
      <c r="J3336" s="41">
        <v>2576</v>
      </c>
      <c r="K3336" s="41">
        <v>142.52379999999999</v>
      </c>
      <c r="L3336" s="41">
        <v>51.2624</v>
      </c>
      <c r="M3336" s="41">
        <v>0</v>
      </c>
      <c r="N3336" s="41">
        <v>4580</v>
      </c>
      <c r="O3336" s="41">
        <v>0</v>
      </c>
      <c r="P3336" s="41">
        <v>103.05</v>
      </c>
      <c r="Q3336" s="41">
        <v>3831</v>
      </c>
      <c r="R3336" s="41">
        <v>68.5749</v>
      </c>
      <c r="S3336" s="41">
        <v>3580</v>
      </c>
      <c r="T3336" s="41">
        <v>78.760000000000005</v>
      </c>
      <c r="U3336" s="41">
        <v>13569</v>
      </c>
      <c r="V3336" s="41">
        <v>262.36110000000002</v>
      </c>
      <c r="W3336" s="41">
        <v>8160</v>
      </c>
      <c r="X3336" s="41">
        <v>181.81</v>
      </c>
    </row>
    <row r="3337" spans="1:24" x14ac:dyDescent="0.35">
      <c r="A3337" s="41" t="s">
        <v>647</v>
      </c>
      <c r="B3337" s="41" t="s">
        <v>511</v>
      </c>
      <c r="C3337" s="41" t="s">
        <v>12</v>
      </c>
      <c r="D3337" s="41" t="s">
        <v>341</v>
      </c>
      <c r="E3337" s="41" t="s">
        <v>341</v>
      </c>
      <c r="F3337" s="41" t="s">
        <v>761</v>
      </c>
      <c r="G3337" s="41">
        <v>6</v>
      </c>
      <c r="H3337" s="41">
        <v>6031.5886758393899</v>
      </c>
      <c r="I3337" s="41">
        <v>6244</v>
      </c>
      <c r="J3337" s="41">
        <v>6270</v>
      </c>
      <c r="K3337" s="41">
        <v>124.2556</v>
      </c>
      <c r="L3337" s="41">
        <v>124.77300000000001</v>
      </c>
      <c r="M3337" s="41">
        <v>16089</v>
      </c>
      <c r="N3337" s="41">
        <v>4123</v>
      </c>
      <c r="O3337" s="41">
        <v>362.0025</v>
      </c>
      <c r="P3337" s="41">
        <v>92.767499999999998</v>
      </c>
      <c r="Q3337" s="41">
        <v>2570</v>
      </c>
      <c r="R3337" s="41">
        <v>46.003</v>
      </c>
      <c r="S3337" s="41">
        <v>2682</v>
      </c>
      <c r="T3337" s="41">
        <v>59.003999999999998</v>
      </c>
      <c r="U3337" s="41">
        <v>15084</v>
      </c>
      <c r="V3337" s="41">
        <v>295.03160000000003</v>
      </c>
      <c r="W3337" s="41">
        <v>22894</v>
      </c>
      <c r="X3337" s="41">
        <v>513.774</v>
      </c>
    </row>
    <row r="3338" spans="1:24" x14ac:dyDescent="0.35">
      <c r="A3338" s="41" t="s">
        <v>498</v>
      </c>
      <c r="B3338" s="41" t="s">
        <v>483</v>
      </c>
      <c r="C3338" s="41" t="s">
        <v>29</v>
      </c>
      <c r="D3338" s="41" t="s">
        <v>213</v>
      </c>
      <c r="E3338" s="41" t="s">
        <v>213</v>
      </c>
      <c r="F3338" s="41" t="s">
        <v>756</v>
      </c>
      <c r="G3338" s="41">
        <v>1</v>
      </c>
      <c r="H3338" s="41">
        <v>2833.4966364725501</v>
      </c>
      <c r="I3338" s="41">
        <v>97</v>
      </c>
      <c r="J3338" s="41">
        <v>0</v>
      </c>
      <c r="K3338" s="41">
        <v>1.7945</v>
      </c>
      <c r="L3338" s="41">
        <v>0</v>
      </c>
      <c r="M3338" s="41">
        <v>60</v>
      </c>
      <c r="N3338" s="41">
        <v>0</v>
      </c>
      <c r="O3338" s="41">
        <v>1.194</v>
      </c>
      <c r="P3338" s="41">
        <v>0</v>
      </c>
      <c r="Q3338" s="41">
        <v>3569</v>
      </c>
      <c r="R3338" s="41">
        <v>63.885100000000001</v>
      </c>
      <c r="S3338" s="41">
        <v>1216</v>
      </c>
      <c r="T3338" s="41">
        <v>26.751999999999999</v>
      </c>
      <c r="U3338" s="41">
        <v>3666</v>
      </c>
      <c r="V3338" s="41">
        <v>65.679600000000008</v>
      </c>
      <c r="W3338" s="41">
        <v>1276</v>
      </c>
      <c r="X3338" s="41">
        <v>27.945999999999998</v>
      </c>
    </row>
    <row r="3339" spans="1:24" x14ac:dyDescent="0.35">
      <c r="A3339" s="41" t="s">
        <v>498</v>
      </c>
      <c r="B3339" s="41" t="s">
        <v>483</v>
      </c>
      <c r="C3339" s="41" t="s">
        <v>29</v>
      </c>
      <c r="D3339" s="41" t="s">
        <v>213</v>
      </c>
      <c r="E3339" s="41" t="s">
        <v>213</v>
      </c>
      <c r="F3339" s="41" t="s">
        <v>760</v>
      </c>
      <c r="G3339" s="41">
        <v>5</v>
      </c>
      <c r="H3339" s="41">
        <v>2833.4966364725501</v>
      </c>
      <c r="I3339" s="41">
        <v>130</v>
      </c>
      <c r="J3339" s="41">
        <v>0</v>
      </c>
      <c r="K3339" s="41">
        <v>2.4049999999999998</v>
      </c>
      <c r="L3339" s="41">
        <v>0</v>
      </c>
      <c r="M3339" s="41">
        <v>71</v>
      </c>
      <c r="N3339" s="41">
        <v>0</v>
      </c>
      <c r="O3339" s="41">
        <v>1.4129</v>
      </c>
      <c r="P3339" s="41">
        <v>0</v>
      </c>
      <c r="Q3339" s="41">
        <v>903</v>
      </c>
      <c r="R3339" s="41">
        <v>16.163699999999999</v>
      </c>
      <c r="S3339" s="41">
        <v>1256</v>
      </c>
      <c r="T3339" s="41">
        <v>27.632000000000001</v>
      </c>
      <c r="U3339" s="41">
        <v>1033</v>
      </c>
      <c r="V3339" s="41">
        <v>18.5687</v>
      </c>
      <c r="W3339" s="41">
        <v>1327</v>
      </c>
      <c r="X3339" s="41">
        <v>29.044900000000002</v>
      </c>
    </row>
    <row r="3340" spans="1:24" x14ac:dyDescent="0.35">
      <c r="A3340" s="41" t="s">
        <v>498</v>
      </c>
      <c r="B3340" s="41" t="s">
        <v>483</v>
      </c>
      <c r="C3340" s="41" t="s">
        <v>29</v>
      </c>
      <c r="D3340" s="41" t="s">
        <v>213</v>
      </c>
      <c r="E3340" s="41" t="s">
        <v>213</v>
      </c>
      <c r="F3340" s="41" t="s">
        <v>764</v>
      </c>
      <c r="G3340" s="41">
        <v>9</v>
      </c>
      <c r="H3340" s="41">
        <v>2833.4966364725501</v>
      </c>
      <c r="I3340" s="41">
        <v>116</v>
      </c>
      <c r="J3340" s="41">
        <v>0</v>
      </c>
      <c r="K3340" s="41">
        <v>2.3084000000000002</v>
      </c>
      <c r="L3340" s="41">
        <v>0</v>
      </c>
      <c r="M3340" s="41"/>
      <c r="N3340" s="41"/>
      <c r="O3340" s="41"/>
      <c r="P3340" s="41"/>
      <c r="Q3340" s="41">
        <v>2335</v>
      </c>
      <c r="R3340" s="41">
        <v>41.796500000000002</v>
      </c>
      <c r="S3340" s="41"/>
      <c r="T3340" s="41"/>
      <c r="U3340" s="41">
        <v>2451</v>
      </c>
      <c r="V3340" s="41">
        <v>44.104900000000001</v>
      </c>
      <c r="W3340" s="41"/>
      <c r="X3340" s="41"/>
    </row>
    <row r="3341" spans="1:24" x14ac:dyDescent="0.35">
      <c r="A3341" s="41" t="s">
        <v>498</v>
      </c>
      <c r="B3341" s="41" t="s">
        <v>483</v>
      </c>
      <c r="C3341" s="41" t="s">
        <v>29</v>
      </c>
      <c r="D3341" s="41" t="s">
        <v>213</v>
      </c>
      <c r="E3341" s="41" t="s">
        <v>213</v>
      </c>
      <c r="F3341" s="41" t="s">
        <v>766</v>
      </c>
      <c r="G3341" s="41">
        <v>11</v>
      </c>
      <c r="H3341" s="41">
        <v>2833.4966364725501</v>
      </c>
      <c r="I3341" s="41">
        <v>111</v>
      </c>
      <c r="J3341" s="41">
        <v>0</v>
      </c>
      <c r="K3341" s="41">
        <v>2.2089000000000003</v>
      </c>
      <c r="L3341" s="41">
        <v>0</v>
      </c>
      <c r="M3341" s="41"/>
      <c r="N3341" s="41"/>
      <c r="O3341" s="41"/>
      <c r="P3341" s="41"/>
      <c r="Q3341" s="41">
        <v>1142</v>
      </c>
      <c r="R3341" s="41">
        <v>20.441800000000001</v>
      </c>
      <c r="S3341" s="41"/>
      <c r="T3341" s="41"/>
      <c r="U3341" s="41">
        <v>1253</v>
      </c>
      <c r="V3341" s="41">
        <v>22.650700000000001</v>
      </c>
      <c r="W3341" s="41"/>
      <c r="X3341" s="41"/>
    </row>
    <row r="3342" spans="1:24" x14ac:dyDescent="0.35">
      <c r="A3342" s="41" t="s">
        <v>498</v>
      </c>
      <c r="B3342" s="41" t="s">
        <v>483</v>
      </c>
      <c r="C3342" s="41" t="s">
        <v>29</v>
      </c>
      <c r="D3342" s="41" t="s">
        <v>213</v>
      </c>
      <c r="E3342" s="41" t="s">
        <v>213</v>
      </c>
      <c r="F3342" s="41" t="s">
        <v>765</v>
      </c>
      <c r="G3342" s="41">
        <v>10</v>
      </c>
      <c r="H3342" s="41">
        <v>2833.4966364725501</v>
      </c>
      <c r="I3342" s="41">
        <v>72</v>
      </c>
      <c r="J3342" s="41">
        <v>0</v>
      </c>
      <c r="K3342" s="41">
        <v>1.4328000000000001</v>
      </c>
      <c r="L3342" s="41">
        <v>0</v>
      </c>
      <c r="M3342" s="41"/>
      <c r="N3342" s="41"/>
      <c r="O3342" s="41"/>
      <c r="P3342" s="41"/>
      <c r="Q3342" s="41">
        <v>1445</v>
      </c>
      <c r="R3342" s="41">
        <v>25.865500000000001</v>
      </c>
      <c r="S3342" s="41"/>
      <c r="T3342" s="41"/>
      <c r="U3342" s="41">
        <v>1517</v>
      </c>
      <c r="V3342" s="41">
        <v>27.298300000000001</v>
      </c>
      <c r="W3342" s="41"/>
      <c r="X3342" s="41"/>
    </row>
    <row r="3343" spans="1:24" x14ac:dyDescent="0.35">
      <c r="A3343" s="41" t="s">
        <v>498</v>
      </c>
      <c r="B3343" s="41" t="s">
        <v>483</v>
      </c>
      <c r="C3343" s="41" t="s">
        <v>29</v>
      </c>
      <c r="D3343" s="41" t="s">
        <v>213</v>
      </c>
      <c r="E3343" s="41" t="s">
        <v>213</v>
      </c>
      <c r="F3343" s="41" t="s">
        <v>759</v>
      </c>
      <c r="G3343" s="41">
        <v>4</v>
      </c>
      <c r="H3343" s="41">
        <v>2833.4966364725501</v>
      </c>
      <c r="I3343" s="41">
        <v>121</v>
      </c>
      <c r="J3343" s="41">
        <v>0</v>
      </c>
      <c r="K3343" s="41">
        <v>2.2384999999999997</v>
      </c>
      <c r="L3343" s="41">
        <v>0</v>
      </c>
      <c r="M3343" s="41">
        <v>60</v>
      </c>
      <c r="N3343" s="41">
        <v>0</v>
      </c>
      <c r="O3343" s="41">
        <v>1.194</v>
      </c>
      <c r="P3343" s="41">
        <v>0</v>
      </c>
      <c r="Q3343" s="41">
        <v>774</v>
      </c>
      <c r="R3343" s="41">
        <v>13.8546</v>
      </c>
      <c r="S3343" s="41">
        <v>3249</v>
      </c>
      <c r="T3343" s="41">
        <v>71.477999999999994</v>
      </c>
      <c r="U3343" s="41">
        <v>895</v>
      </c>
      <c r="V3343" s="41">
        <v>16.0931</v>
      </c>
      <c r="W3343" s="41">
        <v>3309</v>
      </c>
      <c r="X3343" s="41">
        <v>72.671999999999997</v>
      </c>
    </row>
    <row r="3344" spans="1:24" x14ac:dyDescent="0.35">
      <c r="A3344" s="41" t="s">
        <v>498</v>
      </c>
      <c r="B3344" s="41" t="s">
        <v>483</v>
      </c>
      <c r="C3344" s="41" t="s">
        <v>29</v>
      </c>
      <c r="D3344" s="41" t="s">
        <v>213</v>
      </c>
      <c r="E3344" s="41" t="s">
        <v>213</v>
      </c>
      <c r="F3344" s="41" t="s">
        <v>758</v>
      </c>
      <c r="G3344" s="41">
        <v>3</v>
      </c>
      <c r="H3344" s="41">
        <v>2833.4966364725501</v>
      </c>
      <c r="I3344" s="41">
        <v>134</v>
      </c>
      <c r="J3344" s="41">
        <v>0</v>
      </c>
      <c r="K3344" s="41">
        <v>2.4790000000000001</v>
      </c>
      <c r="L3344" s="41">
        <v>0</v>
      </c>
      <c r="M3344" s="41">
        <v>180</v>
      </c>
      <c r="N3344" s="41">
        <v>0</v>
      </c>
      <c r="O3344" s="41">
        <v>3.5820000000000003</v>
      </c>
      <c r="P3344" s="41">
        <v>0</v>
      </c>
      <c r="Q3344" s="41">
        <v>3655</v>
      </c>
      <c r="R3344" s="41">
        <v>65.424499999999995</v>
      </c>
      <c r="S3344" s="41">
        <v>3582</v>
      </c>
      <c r="T3344" s="41">
        <v>78.804000000000002</v>
      </c>
      <c r="U3344" s="41">
        <v>3789</v>
      </c>
      <c r="V3344" s="41">
        <v>67.903499999999994</v>
      </c>
      <c r="W3344" s="41">
        <v>3762</v>
      </c>
      <c r="X3344" s="41">
        <v>82.385999999999996</v>
      </c>
    </row>
    <row r="3345" spans="1:24" x14ac:dyDescent="0.35">
      <c r="A3345" s="41" t="s">
        <v>498</v>
      </c>
      <c r="B3345" s="41" t="s">
        <v>483</v>
      </c>
      <c r="C3345" s="41" t="s">
        <v>29</v>
      </c>
      <c r="D3345" s="41" t="s">
        <v>213</v>
      </c>
      <c r="E3345" s="41" t="s">
        <v>213</v>
      </c>
      <c r="F3345" s="41" t="s">
        <v>767</v>
      </c>
      <c r="G3345" s="41">
        <v>12</v>
      </c>
      <c r="H3345" s="41">
        <v>2833.4966364725501</v>
      </c>
      <c r="I3345" s="41">
        <v>115</v>
      </c>
      <c r="J3345" s="41">
        <v>0</v>
      </c>
      <c r="K3345" s="41">
        <v>2.2885</v>
      </c>
      <c r="L3345" s="41">
        <v>0</v>
      </c>
      <c r="M3345" s="41"/>
      <c r="N3345" s="41"/>
      <c r="O3345" s="41"/>
      <c r="P3345" s="41"/>
      <c r="Q3345" s="41">
        <v>1189</v>
      </c>
      <c r="R3345" s="41">
        <v>21.283100000000001</v>
      </c>
      <c r="S3345" s="41"/>
      <c r="T3345" s="41"/>
      <c r="U3345" s="41">
        <v>1304</v>
      </c>
      <c r="V3345" s="41">
        <v>23.5716</v>
      </c>
      <c r="W3345" s="41"/>
      <c r="X3345" s="41"/>
    </row>
    <row r="3346" spans="1:24" x14ac:dyDescent="0.35">
      <c r="A3346" s="41" t="s">
        <v>498</v>
      </c>
      <c r="B3346" s="41" t="s">
        <v>483</v>
      </c>
      <c r="C3346" s="41" t="s">
        <v>29</v>
      </c>
      <c r="D3346" s="41" t="s">
        <v>213</v>
      </c>
      <c r="E3346" s="41" t="s">
        <v>213</v>
      </c>
      <c r="F3346" s="41" t="s">
        <v>757</v>
      </c>
      <c r="G3346" s="41">
        <v>2</v>
      </c>
      <c r="H3346" s="41">
        <v>2833.4966364725501</v>
      </c>
      <c r="I3346" s="41">
        <v>118</v>
      </c>
      <c r="J3346" s="41">
        <v>0</v>
      </c>
      <c r="K3346" s="41">
        <v>2.1829999999999998</v>
      </c>
      <c r="L3346" s="41">
        <v>0</v>
      </c>
      <c r="M3346" s="41">
        <v>66</v>
      </c>
      <c r="N3346" s="41">
        <v>0</v>
      </c>
      <c r="O3346" s="41">
        <v>1.3134000000000001</v>
      </c>
      <c r="P3346" s="41">
        <v>0</v>
      </c>
      <c r="Q3346" s="41">
        <v>1063</v>
      </c>
      <c r="R3346" s="41">
        <v>19.027699999999999</v>
      </c>
      <c r="S3346" s="41">
        <v>799</v>
      </c>
      <c r="T3346" s="41">
        <v>17.577999999999999</v>
      </c>
      <c r="U3346" s="41">
        <v>1181</v>
      </c>
      <c r="V3346" s="41">
        <v>21.210699999999999</v>
      </c>
      <c r="W3346" s="41">
        <v>865</v>
      </c>
      <c r="X3346" s="41">
        <v>18.891400000000001</v>
      </c>
    </row>
    <row r="3347" spans="1:24" x14ac:dyDescent="0.35">
      <c r="A3347" s="41" t="s">
        <v>498</v>
      </c>
      <c r="B3347" s="41" t="s">
        <v>483</v>
      </c>
      <c r="C3347" s="41" t="s">
        <v>29</v>
      </c>
      <c r="D3347" s="41" t="s">
        <v>213</v>
      </c>
      <c r="E3347" s="41" t="s">
        <v>213</v>
      </c>
      <c r="F3347" s="41" t="s">
        <v>763</v>
      </c>
      <c r="G3347" s="41">
        <v>8</v>
      </c>
      <c r="H3347" s="41">
        <v>2833.4966364725501</v>
      </c>
      <c r="I3347" s="41">
        <v>136</v>
      </c>
      <c r="J3347" s="41">
        <v>0</v>
      </c>
      <c r="K3347" s="41">
        <v>2.7064000000000004</v>
      </c>
      <c r="L3347" s="41">
        <v>0</v>
      </c>
      <c r="M3347" s="41"/>
      <c r="N3347" s="41"/>
      <c r="O3347" s="41"/>
      <c r="P3347" s="41"/>
      <c r="Q3347" s="41">
        <v>5217</v>
      </c>
      <c r="R3347" s="41">
        <v>93.384299999999996</v>
      </c>
      <c r="S3347" s="41"/>
      <c r="T3347" s="41"/>
      <c r="U3347" s="41">
        <v>5353</v>
      </c>
      <c r="V3347" s="41">
        <v>96.090699999999998</v>
      </c>
      <c r="W3347" s="41"/>
      <c r="X3347" s="41"/>
    </row>
    <row r="3348" spans="1:24" x14ac:dyDescent="0.35">
      <c r="A3348" s="41" t="s">
        <v>498</v>
      </c>
      <c r="B3348" s="41" t="s">
        <v>483</v>
      </c>
      <c r="C3348" s="41" t="s">
        <v>29</v>
      </c>
      <c r="D3348" s="41" t="s">
        <v>213</v>
      </c>
      <c r="E3348" s="41" t="s">
        <v>213</v>
      </c>
      <c r="F3348" s="41" t="s">
        <v>762</v>
      </c>
      <c r="G3348" s="41">
        <v>7</v>
      </c>
      <c r="H3348" s="41">
        <v>2833.4966364725501</v>
      </c>
      <c r="I3348" s="41">
        <v>633</v>
      </c>
      <c r="J3348" s="41">
        <v>0</v>
      </c>
      <c r="K3348" s="41">
        <v>12.5967</v>
      </c>
      <c r="L3348" s="41">
        <v>0</v>
      </c>
      <c r="M3348" s="41">
        <v>0</v>
      </c>
      <c r="N3348" s="41">
        <v>0</v>
      </c>
      <c r="O3348" s="41">
        <v>0</v>
      </c>
      <c r="P3348" s="41">
        <v>0</v>
      </c>
      <c r="Q3348" s="41">
        <v>4252</v>
      </c>
      <c r="R3348" s="41">
        <v>76.110799999999998</v>
      </c>
      <c r="S3348" s="41">
        <v>1452</v>
      </c>
      <c r="T3348" s="41">
        <v>31.943999999999999</v>
      </c>
      <c r="U3348" s="41">
        <v>4885</v>
      </c>
      <c r="V3348" s="41">
        <v>88.707499999999996</v>
      </c>
      <c r="W3348" s="41">
        <v>1452</v>
      </c>
      <c r="X3348" s="41">
        <v>31.943999999999999</v>
      </c>
    </row>
    <row r="3349" spans="1:24" x14ac:dyDescent="0.35">
      <c r="A3349" s="41" t="s">
        <v>498</v>
      </c>
      <c r="B3349" s="41" t="s">
        <v>483</v>
      </c>
      <c r="C3349" s="41" t="s">
        <v>29</v>
      </c>
      <c r="D3349" s="41" t="s">
        <v>213</v>
      </c>
      <c r="E3349" s="41" t="s">
        <v>213</v>
      </c>
      <c r="F3349" s="41" t="s">
        <v>761</v>
      </c>
      <c r="G3349" s="41">
        <v>6</v>
      </c>
      <c r="H3349" s="41">
        <v>2833.4966364725501</v>
      </c>
      <c r="I3349" s="41">
        <v>349</v>
      </c>
      <c r="J3349" s="41">
        <v>0</v>
      </c>
      <c r="K3349" s="41">
        <v>6.9451000000000001</v>
      </c>
      <c r="L3349" s="41">
        <v>0</v>
      </c>
      <c r="M3349" s="41">
        <v>86</v>
      </c>
      <c r="N3349" s="41">
        <v>0</v>
      </c>
      <c r="O3349" s="41">
        <v>1.9349999999999998</v>
      </c>
      <c r="P3349" s="41">
        <v>0</v>
      </c>
      <c r="Q3349" s="41">
        <v>1367</v>
      </c>
      <c r="R3349" s="41">
        <v>24.4693</v>
      </c>
      <c r="S3349" s="41">
        <v>3686</v>
      </c>
      <c r="T3349" s="41">
        <v>81.091999999999999</v>
      </c>
      <c r="U3349" s="41">
        <v>1716</v>
      </c>
      <c r="V3349" s="41">
        <v>31.414400000000001</v>
      </c>
      <c r="W3349" s="41">
        <v>3772</v>
      </c>
      <c r="X3349" s="41">
        <v>83.027000000000001</v>
      </c>
    </row>
    <row r="3350" spans="1:24" x14ac:dyDescent="0.35">
      <c r="A3350" s="41" t="s">
        <v>698</v>
      </c>
      <c r="B3350" s="41" t="s">
        <v>509</v>
      </c>
      <c r="C3350" s="41" t="s">
        <v>12</v>
      </c>
      <c r="D3350" s="41" t="s">
        <v>343</v>
      </c>
      <c r="E3350" s="41" t="s">
        <v>343</v>
      </c>
      <c r="F3350" s="41" t="s">
        <v>756</v>
      </c>
      <c r="G3350" s="41">
        <v>1</v>
      </c>
      <c r="H3350" s="41">
        <v>3057.4426853436898</v>
      </c>
      <c r="I3350" s="41">
        <v>432</v>
      </c>
      <c r="J3350" s="41">
        <v>0</v>
      </c>
      <c r="K3350" s="41">
        <v>7.992</v>
      </c>
      <c r="L3350" s="41">
        <v>0</v>
      </c>
      <c r="M3350" s="41">
        <v>299</v>
      </c>
      <c r="N3350" s="41">
        <v>0</v>
      </c>
      <c r="O3350" s="41">
        <v>5.9500999999999999</v>
      </c>
      <c r="P3350" s="41">
        <v>0</v>
      </c>
      <c r="Q3350" s="41">
        <v>1121</v>
      </c>
      <c r="R3350" s="41">
        <v>20.065899999999999</v>
      </c>
      <c r="S3350" s="41">
        <v>1533</v>
      </c>
      <c r="T3350" s="41">
        <v>33.725999999999999</v>
      </c>
      <c r="U3350" s="41">
        <v>1553</v>
      </c>
      <c r="V3350" s="41">
        <v>28.0579</v>
      </c>
      <c r="W3350" s="41">
        <v>1832</v>
      </c>
      <c r="X3350" s="41">
        <v>39.676099999999998</v>
      </c>
    </row>
    <row r="3351" spans="1:24" x14ac:dyDescent="0.35">
      <c r="A3351" s="41" t="s">
        <v>698</v>
      </c>
      <c r="B3351" s="41" t="s">
        <v>509</v>
      </c>
      <c r="C3351" s="41" t="s">
        <v>12</v>
      </c>
      <c r="D3351" s="41" t="s">
        <v>343</v>
      </c>
      <c r="E3351" s="41" t="s">
        <v>343</v>
      </c>
      <c r="F3351" s="41" t="s">
        <v>760</v>
      </c>
      <c r="G3351" s="41">
        <v>5</v>
      </c>
      <c r="H3351" s="41">
        <v>3057.4426853436898</v>
      </c>
      <c r="I3351" s="41">
        <v>453</v>
      </c>
      <c r="J3351" s="41">
        <v>0</v>
      </c>
      <c r="K3351" s="41">
        <v>8.3804999999999996</v>
      </c>
      <c r="L3351" s="41">
        <v>0</v>
      </c>
      <c r="M3351" s="41">
        <v>356</v>
      </c>
      <c r="N3351" s="41">
        <v>0</v>
      </c>
      <c r="O3351" s="41">
        <v>7.0844000000000005</v>
      </c>
      <c r="P3351" s="41">
        <v>0</v>
      </c>
      <c r="Q3351" s="41">
        <v>1323</v>
      </c>
      <c r="R3351" s="41">
        <v>23.681699999999999</v>
      </c>
      <c r="S3351" s="41">
        <v>1470</v>
      </c>
      <c r="T3351" s="41">
        <v>32.340000000000003</v>
      </c>
      <c r="U3351" s="41">
        <v>1776</v>
      </c>
      <c r="V3351" s="41">
        <v>32.062199999999997</v>
      </c>
      <c r="W3351" s="41">
        <v>1826</v>
      </c>
      <c r="X3351" s="41">
        <v>39.424400000000006</v>
      </c>
    </row>
    <row r="3352" spans="1:24" x14ac:dyDescent="0.35">
      <c r="A3352" s="41" t="s">
        <v>698</v>
      </c>
      <c r="B3352" s="41" t="s">
        <v>509</v>
      </c>
      <c r="C3352" s="41" t="s">
        <v>12</v>
      </c>
      <c r="D3352" s="41" t="s">
        <v>343</v>
      </c>
      <c r="E3352" s="41" t="s">
        <v>343</v>
      </c>
      <c r="F3352" s="41" t="s">
        <v>764</v>
      </c>
      <c r="G3352" s="41">
        <v>9</v>
      </c>
      <c r="H3352" s="41">
        <v>3057.4426853436898</v>
      </c>
      <c r="I3352" s="41">
        <v>302</v>
      </c>
      <c r="J3352" s="41">
        <v>0</v>
      </c>
      <c r="K3352" s="41">
        <v>6.0098000000000003</v>
      </c>
      <c r="L3352" s="41">
        <v>0</v>
      </c>
      <c r="M3352" s="41"/>
      <c r="N3352" s="41"/>
      <c r="O3352" s="41"/>
      <c r="P3352" s="41"/>
      <c r="Q3352" s="41">
        <v>2201</v>
      </c>
      <c r="R3352" s="41">
        <v>39.3979</v>
      </c>
      <c r="S3352" s="41"/>
      <c r="T3352" s="41"/>
      <c r="U3352" s="41">
        <v>2503</v>
      </c>
      <c r="V3352" s="41">
        <v>45.407699999999998</v>
      </c>
      <c r="W3352" s="41"/>
      <c r="X3352" s="41"/>
    </row>
    <row r="3353" spans="1:24" x14ac:dyDescent="0.35">
      <c r="A3353" s="41" t="s">
        <v>698</v>
      </c>
      <c r="B3353" s="41" t="s">
        <v>509</v>
      </c>
      <c r="C3353" s="41" t="s">
        <v>12</v>
      </c>
      <c r="D3353" s="41" t="s">
        <v>343</v>
      </c>
      <c r="E3353" s="41" t="s">
        <v>343</v>
      </c>
      <c r="F3353" s="41" t="s">
        <v>766</v>
      </c>
      <c r="G3353" s="41">
        <v>11</v>
      </c>
      <c r="H3353" s="41">
        <v>3057.4426853436898</v>
      </c>
      <c r="I3353" s="41">
        <v>2480</v>
      </c>
      <c r="J3353" s="41">
        <v>0</v>
      </c>
      <c r="K3353" s="41">
        <v>49.352000000000004</v>
      </c>
      <c r="L3353" s="41">
        <v>0</v>
      </c>
      <c r="M3353" s="41"/>
      <c r="N3353" s="41"/>
      <c r="O3353" s="41"/>
      <c r="P3353" s="41"/>
      <c r="Q3353" s="41">
        <v>6616</v>
      </c>
      <c r="R3353" s="41">
        <v>118.4264</v>
      </c>
      <c r="S3353" s="41"/>
      <c r="T3353" s="41"/>
      <c r="U3353" s="41">
        <v>9096</v>
      </c>
      <c r="V3353" s="41">
        <v>167.7784</v>
      </c>
      <c r="W3353" s="41"/>
      <c r="X3353" s="41"/>
    </row>
    <row r="3354" spans="1:24" x14ac:dyDescent="0.35">
      <c r="A3354" s="41" t="s">
        <v>698</v>
      </c>
      <c r="B3354" s="41" t="s">
        <v>509</v>
      </c>
      <c r="C3354" s="41" t="s">
        <v>12</v>
      </c>
      <c r="D3354" s="41" t="s">
        <v>343</v>
      </c>
      <c r="E3354" s="41" t="s">
        <v>343</v>
      </c>
      <c r="F3354" s="41" t="s">
        <v>765</v>
      </c>
      <c r="G3354" s="41">
        <v>10</v>
      </c>
      <c r="H3354" s="41">
        <v>3057.4426853436898</v>
      </c>
      <c r="I3354" s="41">
        <v>401</v>
      </c>
      <c r="J3354" s="41">
        <v>0</v>
      </c>
      <c r="K3354" s="41">
        <v>7.9799000000000007</v>
      </c>
      <c r="L3354" s="41">
        <v>0</v>
      </c>
      <c r="M3354" s="41"/>
      <c r="N3354" s="41"/>
      <c r="O3354" s="41"/>
      <c r="P3354" s="41"/>
      <c r="Q3354" s="41">
        <v>3091</v>
      </c>
      <c r="R3354" s="41">
        <v>55.328899999999997</v>
      </c>
      <c r="S3354" s="41"/>
      <c r="T3354" s="41"/>
      <c r="U3354" s="41">
        <v>3492</v>
      </c>
      <c r="V3354" s="41">
        <v>63.308799999999998</v>
      </c>
      <c r="W3354" s="41"/>
      <c r="X3354" s="41"/>
    </row>
    <row r="3355" spans="1:24" x14ac:dyDescent="0.35">
      <c r="A3355" s="41" t="s">
        <v>698</v>
      </c>
      <c r="B3355" s="41" t="s">
        <v>509</v>
      </c>
      <c r="C3355" s="41" t="s">
        <v>12</v>
      </c>
      <c r="D3355" s="41" t="s">
        <v>343</v>
      </c>
      <c r="E3355" s="41" t="s">
        <v>343</v>
      </c>
      <c r="F3355" s="41" t="s">
        <v>759</v>
      </c>
      <c r="G3355" s="41">
        <v>4</v>
      </c>
      <c r="H3355" s="41">
        <v>3057.4426853436898</v>
      </c>
      <c r="I3355" s="41">
        <v>414</v>
      </c>
      <c r="J3355" s="41">
        <v>0</v>
      </c>
      <c r="K3355" s="41">
        <v>7.6589999999999998</v>
      </c>
      <c r="L3355" s="41">
        <v>0</v>
      </c>
      <c r="M3355" s="41">
        <v>373</v>
      </c>
      <c r="N3355" s="41">
        <v>0</v>
      </c>
      <c r="O3355" s="41">
        <v>7.4227000000000007</v>
      </c>
      <c r="P3355" s="41">
        <v>0</v>
      </c>
      <c r="Q3355" s="41">
        <v>1255</v>
      </c>
      <c r="R3355" s="41">
        <v>22.464500000000001</v>
      </c>
      <c r="S3355" s="41">
        <v>1577</v>
      </c>
      <c r="T3355" s="41">
        <v>34.694000000000003</v>
      </c>
      <c r="U3355" s="41">
        <v>1669</v>
      </c>
      <c r="V3355" s="41">
        <v>30.1235</v>
      </c>
      <c r="W3355" s="41">
        <v>1950</v>
      </c>
      <c r="X3355" s="41">
        <v>42.116700000000002</v>
      </c>
    </row>
    <row r="3356" spans="1:24" x14ac:dyDescent="0.35">
      <c r="A3356" s="41" t="s">
        <v>698</v>
      </c>
      <c r="B3356" s="41" t="s">
        <v>509</v>
      </c>
      <c r="C3356" s="41" t="s">
        <v>12</v>
      </c>
      <c r="D3356" s="41" t="s">
        <v>343</v>
      </c>
      <c r="E3356" s="41" t="s">
        <v>343</v>
      </c>
      <c r="F3356" s="41" t="s">
        <v>758</v>
      </c>
      <c r="G3356" s="41">
        <v>3</v>
      </c>
      <c r="H3356" s="41">
        <v>3057.4426853436898</v>
      </c>
      <c r="I3356" s="41">
        <v>509</v>
      </c>
      <c r="J3356" s="41">
        <v>0</v>
      </c>
      <c r="K3356" s="41">
        <v>9.4164999999999992</v>
      </c>
      <c r="L3356" s="41">
        <v>0</v>
      </c>
      <c r="M3356" s="41">
        <v>338</v>
      </c>
      <c r="N3356" s="41">
        <v>0</v>
      </c>
      <c r="O3356" s="41">
        <v>6.7262000000000004</v>
      </c>
      <c r="P3356" s="41">
        <v>0</v>
      </c>
      <c r="Q3356" s="41">
        <v>1178</v>
      </c>
      <c r="R3356" s="41">
        <v>21.086200000000002</v>
      </c>
      <c r="S3356" s="41">
        <v>1666</v>
      </c>
      <c r="T3356" s="41">
        <v>36.652000000000001</v>
      </c>
      <c r="U3356" s="41">
        <v>1687</v>
      </c>
      <c r="V3356" s="41">
        <v>30.502700000000001</v>
      </c>
      <c r="W3356" s="41">
        <v>2004</v>
      </c>
      <c r="X3356" s="41">
        <v>43.3782</v>
      </c>
    </row>
    <row r="3357" spans="1:24" x14ac:dyDescent="0.35">
      <c r="A3357" s="41" t="s">
        <v>698</v>
      </c>
      <c r="B3357" s="41" t="s">
        <v>509</v>
      </c>
      <c r="C3357" s="41" t="s">
        <v>12</v>
      </c>
      <c r="D3357" s="41" t="s">
        <v>343</v>
      </c>
      <c r="E3357" s="41" t="s">
        <v>343</v>
      </c>
      <c r="F3357" s="41" t="s">
        <v>767</v>
      </c>
      <c r="G3357" s="41">
        <v>12</v>
      </c>
      <c r="H3357" s="41">
        <v>3057.4426853436898</v>
      </c>
      <c r="I3357" s="41">
        <v>334</v>
      </c>
      <c r="J3357" s="41">
        <v>0</v>
      </c>
      <c r="K3357" s="41">
        <v>6.6466000000000003</v>
      </c>
      <c r="L3357" s="41">
        <v>0</v>
      </c>
      <c r="M3357" s="41"/>
      <c r="N3357" s="41"/>
      <c r="O3357" s="41"/>
      <c r="P3357" s="41"/>
      <c r="Q3357" s="41">
        <v>1305</v>
      </c>
      <c r="R3357" s="41">
        <v>23.359500000000001</v>
      </c>
      <c r="S3357" s="41"/>
      <c r="T3357" s="41"/>
      <c r="U3357" s="41">
        <v>1639</v>
      </c>
      <c r="V3357" s="41">
        <v>30.0061</v>
      </c>
      <c r="W3357" s="41"/>
      <c r="X3357" s="41"/>
    </row>
    <row r="3358" spans="1:24" x14ac:dyDescent="0.35">
      <c r="A3358" s="41" t="s">
        <v>698</v>
      </c>
      <c r="B3358" s="41" t="s">
        <v>509</v>
      </c>
      <c r="C3358" s="41" t="s">
        <v>12</v>
      </c>
      <c r="D3358" s="41" t="s">
        <v>343</v>
      </c>
      <c r="E3358" s="41" t="s">
        <v>343</v>
      </c>
      <c r="F3358" s="41" t="s">
        <v>757</v>
      </c>
      <c r="G3358" s="41">
        <v>2</v>
      </c>
      <c r="H3358" s="41">
        <v>3057.4426853436898</v>
      </c>
      <c r="I3358" s="41">
        <v>479</v>
      </c>
      <c r="J3358" s="41">
        <v>0</v>
      </c>
      <c r="K3358" s="41">
        <v>8.8614999999999995</v>
      </c>
      <c r="L3358" s="41">
        <v>0</v>
      </c>
      <c r="M3358" s="41">
        <v>308</v>
      </c>
      <c r="N3358" s="41">
        <v>0</v>
      </c>
      <c r="O3358" s="41">
        <v>6.1292</v>
      </c>
      <c r="P3358" s="41">
        <v>0</v>
      </c>
      <c r="Q3358" s="41">
        <v>1248</v>
      </c>
      <c r="R3358" s="41">
        <v>22.339200000000002</v>
      </c>
      <c r="S3358" s="41">
        <v>1700</v>
      </c>
      <c r="T3358" s="41">
        <v>37.4</v>
      </c>
      <c r="U3358" s="41">
        <v>1727</v>
      </c>
      <c r="V3358" s="41">
        <v>31.200700000000001</v>
      </c>
      <c r="W3358" s="41">
        <v>2008</v>
      </c>
      <c r="X3358" s="41">
        <v>43.529199999999996</v>
      </c>
    </row>
    <row r="3359" spans="1:24" x14ac:dyDescent="0.35">
      <c r="A3359" s="41" t="s">
        <v>698</v>
      </c>
      <c r="B3359" s="41" t="s">
        <v>509</v>
      </c>
      <c r="C3359" s="41" t="s">
        <v>12</v>
      </c>
      <c r="D3359" s="41" t="s">
        <v>343</v>
      </c>
      <c r="E3359" s="41" t="s">
        <v>343</v>
      </c>
      <c r="F3359" s="41" t="s">
        <v>763</v>
      </c>
      <c r="G3359" s="41">
        <v>8</v>
      </c>
      <c r="H3359" s="41">
        <v>3057.4426853436898</v>
      </c>
      <c r="I3359" s="41">
        <v>355</v>
      </c>
      <c r="J3359" s="41">
        <v>0</v>
      </c>
      <c r="K3359" s="41">
        <v>7.0645000000000007</v>
      </c>
      <c r="L3359" s="41">
        <v>0</v>
      </c>
      <c r="M3359" s="41"/>
      <c r="N3359" s="41"/>
      <c r="O3359" s="41"/>
      <c r="P3359" s="41"/>
      <c r="Q3359" s="41">
        <v>1717</v>
      </c>
      <c r="R3359" s="41">
        <v>30.734300000000001</v>
      </c>
      <c r="S3359" s="41"/>
      <c r="T3359" s="41"/>
      <c r="U3359" s="41">
        <v>2072</v>
      </c>
      <c r="V3359" s="41">
        <v>37.7988</v>
      </c>
      <c r="W3359" s="41"/>
      <c r="X3359" s="41"/>
    </row>
    <row r="3360" spans="1:24" x14ac:dyDescent="0.35">
      <c r="A3360" s="41" t="s">
        <v>698</v>
      </c>
      <c r="B3360" s="41" t="s">
        <v>509</v>
      </c>
      <c r="C3360" s="41" t="s">
        <v>12</v>
      </c>
      <c r="D3360" s="41" t="s">
        <v>343</v>
      </c>
      <c r="E3360" s="41" t="s">
        <v>343</v>
      </c>
      <c r="F3360" s="41" t="s">
        <v>762</v>
      </c>
      <c r="G3360" s="41">
        <v>7</v>
      </c>
      <c r="H3360" s="41">
        <v>3057.4426853436898</v>
      </c>
      <c r="I3360" s="41">
        <v>342</v>
      </c>
      <c r="J3360" s="41">
        <v>0</v>
      </c>
      <c r="K3360" s="41">
        <v>6.8058000000000005</v>
      </c>
      <c r="L3360" s="41">
        <v>0</v>
      </c>
      <c r="M3360" s="41">
        <v>0</v>
      </c>
      <c r="N3360" s="41">
        <v>0</v>
      </c>
      <c r="O3360" s="41">
        <v>0</v>
      </c>
      <c r="P3360" s="41">
        <v>0</v>
      </c>
      <c r="Q3360" s="41">
        <v>2246</v>
      </c>
      <c r="R3360" s="41">
        <v>40.203400000000002</v>
      </c>
      <c r="S3360" s="41">
        <v>4541</v>
      </c>
      <c r="T3360" s="41">
        <v>99.902000000000001</v>
      </c>
      <c r="U3360" s="41">
        <v>2588</v>
      </c>
      <c r="V3360" s="41">
        <v>47.0092</v>
      </c>
      <c r="W3360" s="41">
        <v>4541</v>
      </c>
      <c r="X3360" s="41">
        <v>99.902000000000001</v>
      </c>
    </row>
    <row r="3361" spans="1:24" x14ac:dyDescent="0.35">
      <c r="A3361" s="41" t="s">
        <v>698</v>
      </c>
      <c r="B3361" s="41" t="s">
        <v>509</v>
      </c>
      <c r="C3361" s="41" t="s">
        <v>12</v>
      </c>
      <c r="D3361" s="41" t="s">
        <v>343</v>
      </c>
      <c r="E3361" s="41" t="s">
        <v>343</v>
      </c>
      <c r="F3361" s="41" t="s">
        <v>761</v>
      </c>
      <c r="G3361" s="41">
        <v>6</v>
      </c>
      <c r="H3361" s="41">
        <v>3057.4426853436898</v>
      </c>
      <c r="I3361" s="41">
        <v>369</v>
      </c>
      <c r="J3361" s="41">
        <v>0</v>
      </c>
      <c r="K3361" s="41">
        <v>7.3431000000000006</v>
      </c>
      <c r="L3361" s="41">
        <v>0</v>
      </c>
      <c r="M3361" s="41">
        <v>344</v>
      </c>
      <c r="N3361" s="41">
        <v>0</v>
      </c>
      <c r="O3361" s="41">
        <v>7.7399999999999993</v>
      </c>
      <c r="P3361" s="41">
        <v>0</v>
      </c>
      <c r="Q3361" s="41">
        <v>3224</v>
      </c>
      <c r="R3361" s="41">
        <v>57.709600000000002</v>
      </c>
      <c r="S3361" s="41">
        <v>1391</v>
      </c>
      <c r="T3361" s="41">
        <v>30.602</v>
      </c>
      <c r="U3361" s="41">
        <v>3593</v>
      </c>
      <c r="V3361" s="41">
        <v>65.052700000000002</v>
      </c>
      <c r="W3361" s="41">
        <v>1735</v>
      </c>
      <c r="X3361" s="41">
        <v>38.341999999999999</v>
      </c>
    </row>
    <row r="3362" spans="1:24" x14ac:dyDescent="0.35">
      <c r="A3362" s="41" t="s">
        <v>645</v>
      </c>
      <c r="B3362" s="41" t="s">
        <v>497</v>
      </c>
      <c r="C3362" s="41" t="s">
        <v>22</v>
      </c>
      <c r="D3362" s="41" t="s">
        <v>345</v>
      </c>
      <c r="E3362" s="41" t="s">
        <v>345</v>
      </c>
      <c r="F3362" s="41" t="s">
        <v>756</v>
      </c>
      <c r="G3362" s="41">
        <v>1</v>
      </c>
      <c r="H3362" s="41">
        <v>5244.2797732299896</v>
      </c>
      <c r="I3362" s="41">
        <v>835</v>
      </c>
      <c r="J3362" s="41">
        <v>0</v>
      </c>
      <c r="K3362" s="41">
        <v>15.4475</v>
      </c>
      <c r="L3362" s="41">
        <v>0</v>
      </c>
      <c r="M3362" s="41">
        <v>695</v>
      </c>
      <c r="N3362" s="41">
        <v>0</v>
      </c>
      <c r="O3362" s="41">
        <v>13.830500000000001</v>
      </c>
      <c r="P3362" s="41">
        <v>0</v>
      </c>
      <c r="Q3362" s="41">
        <v>0</v>
      </c>
      <c r="R3362" s="41">
        <v>0</v>
      </c>
      <c r="S3362" s="41">
        <v>0</v>
      </c>
      <c r="T3362" s="41">
        <v>0</v>
      </c>
      <c r="U3362" s="41">
        <v>835</v>
      </c>
      <c r="V3362" s="41">
        <v>15.4475</v>
      </c>
      <c r="W3362" s="41">
        <v>695</v>
      </c>
      <c r="X3362" s="41">
        <v>13.830500000000001</v>
      </c>
    </row>
    <row r="3363" spans="1:24" x14ac:dyDescent="0.35">
      <c r="A3363" s="41" t="s">
        <v>645</v>
      </c>
      <c r="B3363" s="41" t="s">
        <v>497</v>
      </c>
      <c r="C3363" s="41" t="s">
        <v>22</v>
      </c>
      <c r="D3363" s="41" t="s">
        <v>345</v>
      </c>
      <c r="E3363" s="41" t="s">
        <v>345</v>
      </c>
      <c r="F3363" s="41" t="s">
        <v>760</v>
      </c>
      <c r="G3363" s="41">
        <v>5</v>
      </c>
      <c r="H3363" s="41">
        <v>5244.2797732299896</v>
      </c>
      <c r="I3363" s="41">
        <v>863</v>
      </c>
      <c r="J3363" s="41">
        <v>0</v>
      </c>
      <c r="K3363" s="41">
        <v>15.965499999999999</v>
      </c>
      <c r="L3363" s="41">
        <v>0</v>
      </c>
      <c r="M3363" s="41">
        <v>760</v>
      </c>
      <c r="N3363" s="41">
        <v>0</v>
      </c>
      <c r="O3363" s="41">
        <v>15.124000000000001</v>
      </c>
      <c r="P3363" s="41">
        <v>0</v>
      </c>
      <c r="Q3363" s="41">
        <v>0</v>
      </c>
      <c r="R3363" s="41">
        <v>0</v>
      </c>
      <c r="S3363" s="41">
        <v>0</v>
      </c>
      <c r="T3363" s="41">
        <v>0</v>
      </c>
      <c r="U3363" s="41">
        <v>863</v>
      </c>
      <c r="V3363" s="41">
        <v>15.965499999999999</v>
      </c>
      <c r="W3363" s="41">
        <v>760</v>
      </c>
      <c r="X3363" s="41">
        <v>15.124000000000001</v>
      </c>
    </row>
    <row r="3364" spans="1:24" x14ac:dyDescent="0.35">
      <c r="A3364" s="41" t="s">
        <v>645</v>
      </c>
      <c r="B3364" s="41" t="s">
        <v>497</v>
      </c>
      <c r="C3364" s="41" t="s">
        <v>22</v>
      </c>
      <c r="D3364" s="41" t="s">
        <v>345</v>
      </c>
      <c r="E3364" s="41" t="s">
        <v>345</v>
      </c>
      <c r="F3364" s="41" t="s">
        <v>764</v>
      </c>
      <c r="G3364" s="41">
        <v>9</v>
      </c>
      <c r="H3364" s="41">
        <v>5244.2797732299896</v>
      </c>
      <c r="I3364" s="41">
        <v>800</v>
      </c>
      <c r="J3364" s="41">
        <v>0</v>
      </c>
      <c r="K3364" s="41">
        <v>15.920000000000002</v>
      </c>
      <c r="L3364" s="41">
        <v>0</v>
      </c>
      <c r="M3364" s="41"/>
      <c r="N3364" s="41"/>
      <c r="O3364" s="41"/>
      <c r="P3364" s="41"/>
      <c r="Q3364" s="41">
        <v>0</v>
      </c>
      <c r="R3364" s="41">
        <v>0</v>
      </c>
      <c r="S3364" s="41"/>
      <c r="T3364" s="41"/>
      <c r="U3364" s="41">
        <v>800</v>
      </c>
      <c r="V3364" s="41">
        <v>15.920000000000002</v>
      </c>
      <c r="W3364" s="41"/>
      <c r="X3364" s="41"/>
    </row>
    <row r="3365" spans="1:24" x14ac:dyDescent="0.35">
      <c r="A3365" s="41" t="s">
        <v>645</v>
      </c>
      <c r="B3365" s="41" t="s">
        <v>497</v>
      </c>
      <c r="C3365" s="41" t="s">
        <v>22</v>
      </c>
      <c r="D3365" s="41" t="s">
        <v>345</v>
      </c>
      <c r="E3365" s="41" t="s">
        <v>345</v>
      </c>
      <c r="F3365" s="41" t="s">
        <v>766</v>
      </c>
      <c r="G3365" s="41">
        <v>11</v>
      </c>
      <c r="H3365" s="41">
        <v>5244.2797732299896</v>
      </c>
      <c r="I3365" s="41">
        <v>705</v>
      </c>
      <c r="J3365" s="41">
        <v>0</v>
      </c>
      <c r="K3365" s="41">
        <v>14.029500000000001</v>
      </c>
      <c r="L3365" s="41">
        <v>0</v>
      </c>
      <c r="M3365" s="41"/>
      <c r="N3365" s="41"/>
      <c r="O3365" s="41"/>
      <c r="P3365" s="41"/>
      <c r="Q3365" s="41">
        <v>0</v>
      </c>
      <c r="R3365" s="41">
        <v>0</v>
      </c>
      <c r="S3365" s="41"/>
      <c r="T3365" s="41"/>
      <c r="U3365" s="41">
        <v>705</v>
      </c>
      <c r="V3365" s="41">
        <v>14.029500000000001</v>
      </c>
      <c r="W3365" s="41"/>
      <c r="X3365" s="41"/>
    </row>
    <row r="3366" spans="1:24" x14ac:dyDescent="0.35">
      <c r="A3366" s="41" t="s">
        <v>645</v>
      </c>
      <c r="B3366" s="41" t="s">
        <v>497</v>
      </c>
      <c r="C3366" s="41" t="s">
        <v>22</v>
      </c>
      <c r="D3366" s="41" t="s">
        <v>345</v>
      </c>
      <c r="E3366" s="41" t="s">
        <v>345</v>
      </c>
      <c r="F3366" s="41" t="s">
        <v>765</v>
      </c>
      <c r="G3366" s="41">
        <v>10</v>
      </c>
      <c r="H3366" s="41">
        <v>5244.2797732299896</v>
      </c>
      <c r="I3366" s="41">
        <v>798</v>
      </c>
      <c r="J3366" s="41">
        <v>0</v>
      </c>
      <c r="K3366" s="41">
        <v>15.8802</v>
      </c>
      <c r="L3366" s="41">
        <v>0</v>
      </c>
      <c r="M3366" s="41"/>
      <c r="N3366" s="41"/>
      <c r="O3366" s="41"/>
      <c r="P3366" s="41"/>
      <c r="Q3366" s="41">
        <v>0</v>
      </c>
      <c r="R3366" s="41">
        <v>0</v>
      </c>
      <c r="S3366" s="41"/>
      <c r="T3366" s="41"/>
      <c r="U3366" s="41">
        <v>798</v>
      </c>
      <c r="V3366" s="41">
        <v>15.8802</v>
      </c>
      <c r="W3366" s="41"/>
      <c r="X3366" s="41"/>
    </row>
    <row r="3367" spans="1:24" x14ac:dyDescent="0.35">
      <c r="A3367" s="41" t="s">
        <v>645</v>
      </c>
      <c r="B3367" s="41" t="s">
        <v>497</v>
      </c>
      <c r="C3367" s="41" t="s">
        <v>22</v>
      </c>
      <c r="D3367" s="41" t="s">
        <v>345</v>
      </c>
      <c r="E3367" s="41" t="s">
        <v>345</v>
      </c>
      <c r="F3367" s="41" t="s">
        <v>759</v>
      </c>
      <c r="G3367" s="41">
        <v>4</v>
      </c>
      <c r="H3367" s="41">
        <v>5244.2797732299896</v>
      </c>
      <c r="I3367" s="41">
        <v>862</v>
      </c>
      <c r="J3367" s="41">
        <v>0</v>
      </c>
      <c r="K3367" s="41">
        <v>15.946999999999999</v>
      </c>
      <c r="L3367" s="41">
        <v>0</v>
      </c>
      <c r="M3367" s="41">
        <v>1006</v>
      </c>
      <c r="N3367" s="41">
        <v>0</v>
      </c>
      <c r="O3367" s="41">
        <v>20.019400000000001</v>
      </c>
      <c r="P3367" s="41">
        <v>0</v>
      </c>
      <c r="Q3367" s="41">
        <v>0</v>
      </c>
      <c r="R3367" s="41">
        <v>0</v>
      </c>
      <c r="S3367" s="41">
        <v>0</v>
      </c>
      <c r="T3367" s="41">
        <v>0</v>
      </c>
      <c r="U3367" s="41">
        <v>862</v>
      </c>
      <c r="V3367" s="41">
        <v>15.946999999999999</v>
      </c>
      <c r="W3367" s="41">
        <v>1006</v>
      </c>
      <c r="X3367" s="41">
        <v>20.019400000000001</v>
      </c>
    </row>
    <row r="3368" spans="1:24" x14ac:dyDescent="0.35">
      <c r="A3368" s="41" t="s">
        <v>645</v>
      </c>
      <c r="B3368" s="41" t="s">
        <v>497</v>
      </c>
      <c r="C3368" s="41" t="s">
        <v>22</v>
      </c>
      <c r="D3368" s="41" t="s">
        <v>345</v>
      </c>
      <c r="E3368" s="41" t="s">
        <v>345</v>
      </c>
      <c r="F3368" s="41" t="s">
        <v>758</v>
      </c>
      <c r="G3368" s="41">
        <v>3</v>
      </c>
      <c r="H3368" s="41">
        <v>5244.2797732299896</v>
      </c>
      <c r="I3368" s="41">
        <v>1060</v>
      </c>
      <c r="J3368" s="41">
        <v>0</v>
      </c>
      <c r="K3368" s="41">
        <v>19.61</v>
      </c>
      <c r="L3368" s="41">
        <v>0</v>
      </c>
      <c r="M3368" s="41">
        <v>674</v>
      </c>
      <c r="N3368" s="41">
        <v>0</v>
      </c>
      <c r="O3368" s="41">
        <v>13.412600000000001</v>
      </c>
      <c r="P3368" s="41">
        <v>0</v>
      </c>
      <c r="Q3368" s="41">
        <v>0</v>
      </c>
      <c r="R3368" s="41">
        <v>0</v>
      </c>
      <c r="S3368" s="41">
        <v>0</v>
      </c>
      <c r="T3368" s="41">
        <v>0</v>
      </c>
      <c r="U3368" s="41">
        <v>1060</v>
      </c>
      <c r="V3368" s="41">
        <v>19.61</v>
      </c>
      <c r="W3368" s="41">
        <v>674</v>
      </c>
      <c r="X3368" s="41">
        <v>13.412600000000001</v>
      </c>
    </row>
    <row r="3369" spans="1:24" x14ac:dyDescent="0.35">
      <c r="A3369" s="41" t="s">
        <v>645</v>
      </c>
      <c r="B3369" s="41" t="s">
        <v>497</v>
      </c>
      <c r="C3369" s="41" t="s">
        <v>22</v>
      </c>
      <c r="D3369" s="41" t="s">
        <v>345</v>
      </c>
      <c r="E3369" s="41" t="s">
        <v>345</v>
      </c>
      <c r="F3369" s="41" t="s">
        <v>767</v>
      </c>
      <c r="G3369" s="41">
        <v>12</v>
      </c>
      <c r="H3369" s="41">
        <v>5244.2797732299896</v>
      </c>
      <c r="I3369" s="41">
        <v>668</v>
      </c>
      <c r="J3369" s="41">
        <v>0</v>
      </c>
      <c r="K3369" s="41">
        <v>13.293200000000001</v>
      </c>
      <c r="L3369" s="41">
        <v>0</v>
      </c>
      <c r="M3369" s="41"/>
      <c r="N3369" s="41"/>
      <c r="O3369" s="41"/>
      <c r="P3369" s="41"/>
      <c r="Q3369" s="41">
        <v>0</v>
      </c>
      <c r="R3369" s="41">
        <v>0</v>
      </c>
      <c r="S3369" s="41"/>
      <c r="T3369" s="41"/>
      <c r="U3369" s="41">
        <v>668</v>
      </c>
      <c r="V3369" s="41">
        <v>13.293200000000001</v>
      </c>
      <c r="W3369" s="41"/>
      <c r="X3369" s="41"/>
    </row>
    <row r="3370" spans="1:24" x14ac:dyDescent="0.35">
      <c r="A3370" s="41" t="s">
        <v>645</v>
      </c>
      <c r="B3370" s="41" t="s">
        <v>497</v>
      </c>
      <c r="C3370" s="41" t="s">
        <v>22</v>
      </c>
      <c r="D3370" s="41" t="s">
        <v>345</v>
      </c>
      <c r="E3370" s="41" t="s">
        <v>345</v>
      </c>
      <c r="F3370" s="41" t="s">
        <v>757</v>
      </c>
      <c r="G3370" s="41">
        <v>2</v>
      </c>
      <c r="H3370" s="41">
        <v>5244.2797732299896</v>
      </c>
      <c r="I3370" s="41">
        <v>890</v>
      </c>
      <c r="J3370" s="41">
        <v>0</v>
      </c>
      <c r="K3370" s="41">
        <v>16.465</v>
      </c>
      <c r="L3370" s="41">
        <v>0</v>
      </c>
      <c r="M3370" s="41">
        <v>547</v>
      </c>
      <c r="N3370" s="41">
        <v>0</v>
      </c>
      <c r="O3370" s="41">
        <v>10.885300000000001</v>
      </c>
      <c r="P3370" s="41">
        <v>0</v>
      </c>
      <c r="Q3370" s="41">
        <v>0</v>
      </c>
      <c r="R3370" s="41">
        <v>0</v>
      </c>
      <c r="S3370" s="41">
        <v>0</v>
      </c>
      <c r="T3370" s="41">
        <v>0</v>
      </c>
      <c r="U3370" s="41">
        <v>890</v>
      </c>
      <c r="V3370" s="41">
        <v>16.465</v>
      </c>
      <c r="W3370" s="41">
        <v>547</v>
      </c>
      <c r="X3370" s="41">
        <v>10.885300000000001</v>
      </c>
    </row>
    <row r="3371" spans="1:24" x14ac:dyDescent="0.35">
      <c r="A3371" s="41" t="s">
        <v>645</v>
      </c>
      <c r="B3371" s="41" t="s">
        <v>497</v>
      </c>
      <c r="C3371" s="41" t="s">
        <v>22</v>
      </c>
      <c r="D3371" s="41" t="s">
        <v>345</v>
      </c>
      <c r="E3371" s="41" t="s">
        <v>345</v>
      </c>
      <c r="F3371" s="41" t="s">
        <v>763</v>
      </c>
      <c r="G3371" s="41">
        <v>8</v>
      </c>
      <c r="H3371" s="41">
        <v>5244.2797732299896</v>
      </c>
      <c r="I3371" s="41">
        <v>681</v>
      </c>
      <c r="J3371" s="41">
        <v>0</v>
      </c>
      <c r="K3371" s="41">
        <v>13.5519</v>
      </c>
      <c r="L3371" s="41">
        <v>0</v>
      </c>
      <c r="M3371" s="41"/>
      <c r="N3371" s="41"/>
      <c r="O3371" s="41"/>
      <c r="P3371" s="41"/>
      <c r="Q3371" s="41">
        <v>0</v>
      </c>
      <c r="R3371" s="41">
        <v>0</v>
      </c>
      <c r="S3371" s="41"/>
      <c r="T3371" s="41"/>
      <c r="U3371" s="41">
        <v>681</v>
      </c>
      <c r="V3371" s="41">
        <v>13.5519</v>
      </c>
      <c r="W3371" s="41"/>
      <c r="X3371" s="41"/>
    </row>
    <row r="3372" spans="1:24" x14ac:dyDescent="0.35">
      <c r="A3372" s="41" t="s">
        <v>645</v>
      </c>
      <c r="B3372" s="41" t="s">
        <v>497</v>
      </c>
      <c r="C3372" s="41" t="s">
        <v>22</v>
      </c>
      <c r="D3372" s="41" t="s">
        <v>345</v>
      </c>
      <c r="E3372" s="41" t="s">
        <v>345</v>
      </c>
      <c r="F3372" s="41" t="s">
        <v>762</v>
      </c>
      <c r="G3372" s="41">
        <v>7</v>
      </c>
      <c r="H3372" s="41">
        <v>5244.2797732299896</v>
      </c>
      <c r="I3372" s="41">
        <v>750</v>
      </c>
      <c r="J3372" s="41">
        <v>2</v>
      </c>
      <c r="K3372" s="41">
        <v>14.925000000000001</v>
      </c>
      <c r="L3372" s="41">
        <v>3.9800000000000002E-2</v>
      </c>
      <c r="M3372" s="41">
        <v>0</v>
      </c>
      <c r="N3372" s="41">
        <v>0</v>
      </c>
      <c r="O3372" s="41">
        <v>0</v>
      </c>
      <c r="P3372" s="41">
        <v>0</v>
      </c>
      <c r="Q3372" s="41">
        <v>0</v>
      </c>
      <c r="R3372" s="41">
        <v>0</v>
      </c>
      <c r="S3372" s="41">
        <v>0</v>
      </c>
      <c r="T3372" s="41">
        <v>0</v>
      </c>
      <c r="U3372" s="41">
        <v>752</v>
      </c>
      <c r="V3372" s="41">
        <v>14.9648</v>
      </c>
      <c r="W3372" s="41">
        <v>0</v>
      </c>
      <c r="X3372" s="41">
        <v>0</v>
      </c>
    </row>
    <row r="3373" spans="1:24" x14ac:dyDescent="0.35">
      <c r="A3373" s="41" t="s">
        <v>645</v>
      </c>
      <c r="B3373" s="41" t="s">
        <v>497</v>
      </c>
      <c r="C3373" s="41" t="s">
        <v>22</v>
      </c>
      <c r="D3373" s="41" t="s">
        <v>345</v>
      </c>
      <c r="E3373" s="41" t="s">
        <v>345</v>
      </c>
      <c r="F3373" s="41" t="s">
        <v>761</v>
      </c>
      <c r="G3373" s="41">
        <v>6</v>
      </c>
      <c r="H3373" s="41">
        <v>5244.2797732299896</v>
      </c>
      <c r="I3373" s="41">
        <v>778</v>
      </c>
      <c r="J3373" s="41">
        <v>0</v>
      </c>
      <c r="K3373" s="41">
        <v>15.482200000000001</v>
      </c>
      <c r="L3373" s="41">
        <v>0</v>
      </c>
      <c r="M3373" s="41">
        <v>765</v>
      </c>
      <c r="N3373" s="41">
        <v>0</v>
      </c>
      <c r="O3373" s="41">
        <v>17.212499999999999</v>
      </c>
      <c r="P3373" s="41">
        <v>0</v>
      </c>
      <c r="Q3373" s="41">
        <v>0</v>
      </c>
      <c r="R3373" s="41">
        <v>0</v>
      </c>
      <c r="S3373" s="41">
        <v>0</v>
      </c>
      <c r="T3373" s="41">
        <v>0</v>
      </c>
      <c r="U3373" s="41">
        <v>778</v>
      </c>
      <c r="V3373" s="41">
        <v>15.482200000000001</v>
      </c>
      <c r="W3373" s="41">
        <v>765</v>
      </c>
      <c r="X3373" s="41">
        <v>17.212499999999999</v>
      </c>
    </row>
    <row r="3374" spans="1:24" x14ac:dyDescent="0.35">
      <c r="A3374" s="41" t="s">
        <v>746</v>
      </c>
      <c r="B3374" s="41" t="s">
        <v>435</v>
      </c>
      <c r="C3374" s="41" t="s">
        <v>12</v>
      </c>
      <c r="D3374" s="41" t="s">
        <v>346</v>
      </c>
      <c r="E3374" s="41" t="s">
        <v>346</v>
      </c>
      <c r="F3374" s="41" t="s">
        <v>756</v>
      </c>
      <c r="G3374" s="41">
        <v>1</v>
      </c>
      <c r="H3374" s="41">
        <v>6982.0208185310703</v>
      </c>
      <c r="I3374" s="41">
        <v>9465</v>
      </c>
      <c r="J3374" s="41">
        <v>13</v>
      </c>
      <c r="K3374" s="41">
        <v>175.10249999999999</v>
      </c>
      <c r="L3374" s="41">
        <v>0.24049999999999999</v>
      </c>
      <c r="M3374" s="41">
        <v>5168</v>
      </c>
      <c r="N3374" s="41">
        <v>29</v>
      </c>
      <c r="O3374" s="41">
        <v>102.84320000000001</v>
      </c>
      <c r="P3374" s="41">
        <v>0.57710000000000006</v>
      </c>
      <c r="Q3374" s="41">
        <v>4504</v>
      </c>
      <c r="R3374" s="41">
        <v>80.621600000000001</v>
      </c>
      <c r="S3374" s="41">
        <v>5703</v>
      </c>
      <c r="T3374" s="41">
        <v>125.46599999999999</v>
      </c>
      <c r="U3374" s="41">
        <v>13982</v>
      </c>
      <c r="V3374" s="41">
        <v>255.96459999999999</v>
      </c>
      <c r="W3374" s="41">
        <v>10900</v>
      </c>
      <c r="X3374" s="41">
        <v>228.88630000000001</v>
      </c>
    </row>
    <row r="3375" spans="1:24" x14ac:dyDescent="0.35">
      <c r="A3375" s="41" t="s">
        <v>746</v>
      </c>
      <c r="B3375" s="41" t="s">
        <v>435</v>
      </c>
      <c r="C3375" s="41" t="s">
        <v>12</v>
      </c>
      <c r="D3375" s="41" t="s">
        <v>346</v>
      </c>
      <c r="E3375" s="41" t="s">
        <v>346</v>
      </c>
      <c r="F3375" s="41" t="s">
        <v>760</v>
      </c>
      <c r="G3375" s="41">
        <v>5</v>
      </c>
      <c r="H3375" s="41">
        <v>6982.0208185310703</v>
      </c>
      <c r="I3375" s="41">
        <v>3517</v>
      </c>
      <c r="J3375" s="41">
        <v>39</v>
      </c>
      <c r="K3375" s="41">
        <v>65.064499999999995</v>
      </c>
      <c r="L3375" s="41">
        <v>0.72149999999999992</v>
      </c>
      <c r="M3375" s="41">
        <v>2691</v>
      </c>
      <c r="N3375" s="41">
        <v>29</v>
      </c>
      <c r="O3375" s="41">
        <v>53.550900000000006</v>
      </c>
      <c r="P3375" s="41">
        <v>0.57710000000000006</v>
      </c>
      <c r="Q3375" s="41">
        <v>4896</v>
      </c>
      <c r="R3375" s="41">
        <v>87.638400000000004</v>
      </c>
      <c r="S3375" s="41">
        <v>2868</v>
      </c>
      <c r="T3375" s="41">
        <v>63.095999999999997</v>
      </c>
      <c r="U3375" s="41">
        <v>8452</v>
      </c>
      <c r="V3375" s="41">
        <v>153.42439999999999</v>
      </c>
      <c r="W3375" s="41">
        <v>5588</v>
      </c>
      <c r="X3375" s="41">
        <v>117.224</v>
      </c>
    </row>
    <row r="3376" spans="1:24" x14ac:dyDescent="0.35">
      <c r="A3376" s="41" t="s">
        <v>746</v>
      </c>
      <c r="B3376" s="41" t="s">
        <v>435</v>
      </c>
      <c r="C3376" s="41" t="s">
        <v>12</v>
      </c>
      <c r="D3376" s="41" t="s">
        <v>346</v>
      </c>
      <c r="E3376" s="41" t="s">
        <v>346</v>
      </c>
      <c r="F3376" s="41" t="s">
        <v>764</v>
      </c>
      <c r="G3376" s="41">
        <v>9</v>
      </c>
      <c r="H3376" s="41">
        <v>6982.0208185310703</v>
      </c>
      <c r="I3376" s="41">
        <v>3896</v>
      </c>
      <c r="J3376" s="41">
        <v>27</v>
      </c>
      <c r="K3376" s="41">
        <v>77.5304</v>
      </c>
      <c r="L3376" s="41">
        <v>0.5373</v>
      </c>
      <c r="M3376" s="41"/>
      <c r="N3376" s="41"/>
      <c r="O3376" s="41"/>
      <c r="P3376" s="41"/>
      <c r="Q3376" s="41">
        <v>3444</v>
      </c>
      <c r="R3376" s="41">
        <v>61.647599999999997</v>
      </c>
      <c r="S3376" s="41"/>
      <c r="T3376" s="41"/>
      <c r="U3376" s="41">
        <v>7367</v>
      </c>
      <c r="V3376" s="41">
        <v>139.71530000000001</v>
      </c>
      <c r="W3376" s="41"/>
      <c r="X3376" s="41"/>
    </row>
    <row r="3377" spans="1:24" x14ac:dyDescent="0.35">
      <c r="A3377" s="41" t="s">
        <v>746</v>
      </c>
      <c r="B3377" s="41" t="s">
        <v>435</v>
      </c>
      <c r="C3377" s="41" t="s">
        <v>12</v>
      </c>
      <c r="D3377" s="41" t="s">
        <v>346</v>
      </c>
      <c r="E3377" s="41" t="s">
        <v>346</v>
      </c>
      <c r="F3377" s="41" t="s">
        <v>766</v>
      </c>
      <c r="G3377" s="41">
        <v>11</v>
      </c>
      <c r="H3377" s="41">
        <v>6982.0208185310703</v>
      </c>
      <c r="I3377" s="41">
        <v>14177</v>
      </c>
      <c r="J3377" s="41">
        <v>63</v>
      </c>
      <c r="K3377" s="41">
        <v>282.1223</v>
      </c>
      <c r="L3377" s="41">
        <v>1.2537</v>
      </c>
      <c r="M3377" s="41"/>
      <c r="N3377" s="41"/>
      <c r="O3377" s="41"/>
      <c r="P3377" s="41"/>
      <c r="Q3377" s="41">
        <v>4132</v>
      </c>
      <c r="R3377" s="41">
        <v>73.962800000000001</v>
      </c>
      <c r="S3377" s="41"/>
      <c r="T3377" s="41"/>
      <c r="U3377" s="41">
        <v>18372</v>
      </c>
      <c r="V3377" s="41">
        <v>357.33879999999999</v>
      </c>
      <c r="W3377" s="41"/>
      <c r="X3377" s="41"/>
    </row>
    <row r="3378" spans="1:24" x14ac:dyDescent="0.35">
      <c r="A3378" s="41" t="s">
        <v>746</v>
      </c>
      <c r="B3378" s="41" t="s">
        <v>435</v>
      </c>
      <c r="C3378" s="41" t="s">
        <v>12</v>
      </c>
      <c r="D3378" s="41" t="s">
        <v>346</v>
      </c>
      <c r="E3378" s="41" t="s">
        <v>346</v>
      </c>
      <c r="F3378" s="41" t="s">
        <v>765</v>
      </c>
      <c r="G3378" s="41">
        <v>10</v>
      </c>
      <c r="H3378" s="41">
        <v>6982.0208185310703</v>
      </c>
      <c r="I3378" s="41">
        <v>4789</v>
      </c>
      <c r="J3378" s="41">
        <v>17</v>
      </c>
      <c r="K3378" s="41">
        <v>95.301100000000005</v>
      </c>
      <c r="L3378" s="41">
        <v>0.33830000000000005</v>
      </c>
      <c r="M3378" s="41"/>
      <c r="N3378" s="41"/>
      <c r="O3378" s="41"/>
      <c r="P3378" s="41"/>
      <c r="Q3378" s="41">
        <v>5906</v>
      </c>
      <c r="R3378" s="41">
        <v>105.7174</v>
      </c>
      <c r="S3378" s="41"/>
      <c r="T3378" s="41"/>
      <c r="U3378" s="41">
        <v>10712</v>
      </c>
      <c r="V3378" s="41">
        <v>201.35680000000002</v>
      </c>
      <c r="W3378" s="41"/>
      <c r="X3378" s="41"/>
    </row>
    <row r="3379" spans="1:24" x14ac:dyDescent="0.35">
      <c r="A3379" s="41" t="s">
        <v>746</v>
      </c>
      <c r="B3379" s="41" t="s">
        <v>435</v>
      </c>
      <c r="C3379" s="41" t="s">
        <v>12</v>
      </c>
      <c r="D3379" s="41" t="s">
        <v>346</v>
      </c>
      <c r="E3379" s="41" t="s">
        <v>346</v>
      </c>
      <c r="F3379" s="41" t="s">
        <v>759</v>
      </c>
      <c r="G3379" s="41">
        <v>4</v>
      </c>
      <c r="H3379" s="41">
        <v>6982.0208185310703</v>
      </c>
      <c r="I3379" s="41">
        <v>3277</v>
      </c>
      <c r="J3379" s="41">
        <v>3</v>
      </c>
      <c r="K3379" s="41">
        <v>60.624499999999998</v>
      </c>
      <c r="L3379" s="41">
        <v>5.5499999999999994E-2</v>
      </c>
      <c r="M3379" s="41">
        <v>3346</v>
      </c>
      <c r="N3379" s="41">
        <v>45</v>
      </c>
      <c r="O3379" s="41">
        <v>66.585400000000007</v>
      </c>
      <c r="P3379" s="41">
        <v>0.89550000000000007</v>
      </c>
      <c r="Q3379" s="41">
        <v>15349</v>
      </c>
      <c r="R3379" s="41">
        <v>274.74709999999999</v>
      </c>
      <c r="S3379" s="41">
        <v>5080</v>
      </c>
      <c r="T3379" s="41">
        <v>111.76</v>
      </c>
      <c r="U3379" s="41">
        <v>18629</v>
      </c>
      <c r="V3379" s="41">
        <v>335.4271</v>
      </c>
      <c r="W3379" s="41">
        <v>8471</v>
      </c>
      <c r="X3379" s="41">
        <v>179.24090000000001</v>
      </c>
    </row>
    <row r="3380" spans="1:24" x14ac:dyDescent="0.35">
      <c r="A3380" s="41" t="s">
        <v>746</v>
      </c>
      <c r="B3380" s="41" t="s">
        <v>435</v>
      </c>
      <c r="C3380" s="41" t="s">
        <v>12</v>
      </c>
      <c r="D3380" s="41" t="s">
        <v>346</v>
      </c>
      <c r="E3380" s="41" t="s">
        <v>346</v>
      </c>
      <c r="F3380" s="41" t="s">
        <v>758</v>
      </c>
      <c r="G3380" s="41">
        <v>3</v>
      </c>
      <c r="H3380" s="41">
        <v>6982.0208185310703</v>
      </c>
      <c r="I3380" s="41">
        <v>3776</v>
      </c>
      <c r="J3380" s="41">
        <v>12</v>
      </c>
      <c r="K3380" s="41">
        <v>69.855999999999995</v>
      </c>
      <c r="L3380" s="41">
        <v>0.22199999999999998</v>
      </c>
      <c r="M3380" s="41">
        <v>4411</v>
      </c>
      <c r="N3380" s="41">
        <v>98</v>
      </c>
      <c r="O3380" s="41">
        <v>87.778900000000007</v>
      </c>
      <c r="P3380" s="41">
        <v>1.9502000000000002</v>
      </c>
      <c r="Q3380" s="41">
        <v>6374</v>
      </c>
      <c r="R3380" s="41">
        <v>114.0946</v>
      </c>
      <c r="S3380" s="41">
        <v>4556</v>
      </c>
      <c r="T3380" s="41">
        <v>100.232</v>
      </c>
      <c r="U3380" s="41">
        <v>10162</v>
      </c>
      <c r="V3380" s="41">
        <v>184.17259999999999</v>
      </c>
      <c r="W3380" s="41">
        <v>9065</v>
      </c>
      <c r="X3380" s="41">
        <v>189.96109999999999</v>
      </c>
    </row>
    <row r="3381" spans="1:24" x14ac:dyDescent="0.35">
      <c r="A3381" s="41" t="s">
        <v>746</v>
      </c>
      <c r="B3381" s="41" t="s">
        <v>435</v>
      </c>
      <c r="C3381" s="41" t="s">
        <v>12</v>
      </c>
      <c r="D3381" s="41" t="s">
        <v>346</v>
      </c>
      <c r="E3381" s="41" t="s">
        <v>346</v>
      </c>
      <c r="F3381" s="41" t="s">
        <v>767</v>
      </c>
      <c r="G3381" s="41">
        <v>12</v>
      </c>
      <c r="H3381" s="41">
        <v>6982.0208185310703</v>
      </c>
      <c r="I3381" s="41">
        <v>4045</v>
      </c>
      <c r="J3381" s="41">
        <v>36</v>
      </c>
      <c r="K3381" s="41">
        <v>80.495500000000007</v>
      </c>
      <c r="L3381" s="41">
        <v>0.71640000000000004</v>
      </c>
      <c r="M3381" s="41"/>
      <c r="N3381" s="41"/>
      <c r="O3381" s="41"/>
      <c r="P3381" s="41"/>
      <c r="Q3381" s="41">
        <v>4910</v>
      </c>
      <c r="R3381" s="41">
        <v>87.888999999999996</v>
      </c>
      <c r="S3381" s="41"/>
      <c r="T3381" s="41"/>
      <c r="U3381" s="41">
        <v>8991</v>
      </c>
      <c r="V3381" s="41">
        <v>169.1009</v>
      </c>
      <c r="W3381" s="41"/>
      <c r="X3381" s="41"/>
    </row>
    <row r="3382" spans="1:24" x14ac:dyDescent="0.35">
      <c r="A3382" s="41" t="s">
        <v>746</v>
      </c>
      <c r="B3382" s="41" t="s">
        <v>435</v>
      </c>
      <c r="C3382" s="41" t="s">
        <v>12</v>
      </c>
      <c r="D3382" s="41" t="s">
        <v>346</v>
      </c>
      <c r="E3382" s="41" t="s">
        <v>346</v>
      </c>
      <c r="F3382" s="41" t="s">
        <v>757</v>
      </c>
      <c r="G3382" s="41">
        <v>2</v>
      </c>
      <c r="H3382" s="41">
        <v>6982.0208185310703</v>
      </c>
      <c r="I3382" s="41">
        <v>5922</v>
      </c>
      <c r="J3382" s="41">
        <v>8</v>
      </c>
      <c r="K3382" s="41">
        <v>109.55699999999999</v>
      </c>
      <c r="L3382" s="41">
        <v>0.14799999999999999</v>
      </c>
      <c r="M3382" s="41">
        <v>4177</v>
      </c>
      <c r="N3382" s="41">
        <v>53</v>
      </c>
      <c r="O3382" s="41">
        <v>83.12230000000001</v>
      </c>
      <c r="P3382" s="41">
        <v>1.0547</v>
      </c>
      <c r="Q3382" s="41">
        <v>4837</v>
      </c>
      <c r="R3382" s="41">
        <v>86.582300000000004</v>
      </c>
      <c r="S3382" s="41">
        <v>4954</v>
      </c>
      <c r="T3382" s="41">
        <v>108.988</v>
      </c>
      <c r="U3382" s="41">
        <v>10767</v>
      </c>
      <c r="V3382" s="41">
        <v>196.28729999999999</v>
      </c>
      <c r="W3382" s="41">
        <v>9184</v>
      </c>
      <c r="X3382" s="41">
        <v>193.16500000000002</v>
      </c>
    </row>
    <row r="3383" spans="1:24" x14ac:dyDescent="0.35">
      <c r="A3383" s="41" t="s">
        <v>746</v>
      </c>
      <c r="B3383" s="41" t="s">
        <v>435</v>
      </c>
      <c r="C3383" s="41" t="s">
        <v>12</v>
      </c>
      <c r="D3383" s="41" t="s">
        <v>346</v>
      </c>
      <c r="E3383" s="41" t="s">
        <v>346</v>
      </c>
      <c r="F3383" s="41" t="s">
        <v>763</v>
      </c>
      <c r="G3383" s="41">
        <v>8</v>
      </c>
      <c r="H3383" s="41">
        <v>6982.0208185310703</v>
      </c>
      <c r="I3383" s="41">
        <v>6119</v>
      </c>
      <c r="J3383" s="41">
        <v>57</v>
      </c>
      <c r="K3383" s="41">
        <v>121.7681</v>
      </c>
      <c r="L3383" s="41">
        <v>1.1343000000000001</v>
      </c>
      <c r="M3383" s="41"/>
      <c r="N3383" s="41"/>
      <c r="O3383" s="41"/>
      <c r="P3383" s="41"/>
      <c r="Q3383" s="41">
        <v>5468</v>
      </c>
      <c r="R3383" s="41">
        <v>97.877200000000002</v>
      </c>
      <c r="S3383" s="41"/>
      <c r="T3383" s="41"/>
      <c r="U3383" s="41">
        <v>11644</v>
      </c>
      <c r="V3383" s="41">
        <v>220.77960000000002</v>
      </c>
      <c r="W3383" s="41"/>
      <c r="X3383" s="41"/>
    </row>
    <row r="3384" spans="1:24" x14ac:dyDescent="0.35">
      <c r="A3384" s="41" t="s">
        <v>746</v>
      </c>
      <c r="B3384" s="41" t="s">
        <v>435</v>
      </c>
      <c r="C3384" s="41" t="s">
        <v>12</v>
      </c>
      <c r="D3384" s="41" t="s">
        <v>346</v>
      </c>
      <c r="E3384" s="41" t="s">
        <v>346</v>
      </c>
      <c r="F3384" s="41" t="s">
        <v>762</v>
      </c>
      <c r="G3384" s="41">
        <v>7</v>
      </c>
      <c r="H3384" s="41">
        <v>6982.0208185310703</v>
      </c>
      <c r="I3384" s="41">
        <v>5487</v>
      </c>
      <c r="J3384" s="41">
        <v>102</v>
      </c>
      <c r="K3384" s="41">
        <v>109.19130000000001</v>
      </c>
      <c r="L3384" s="41">
        <v>2.0298000000000003</v>
      </c>
      <c r="M3384" s="41">
        <v>0</v>
      </c>
      <c r="N3384" s="41">
        <v>2</v>
      </c>
      <c r="O3384" s="41">
        <v>0</v>
      </c>
      <c r="P3384" s="41">
        <v>4.4999999999999998E-2</v>
      </c>
      <c r="Q3384" s="41">
        <v>6842</v>
      </c>
      <c r="R3384" s="41">
        <v>122.4718</v>
      </c>
      <c r="S3384" s="41">
        <v>3787</v>
      </c>
      <c r="T3384" s="41">
        <v>83.313999999999993</v>
      </c>
      <c r="U3384" s="41">
        <v>12431</v>
      </c>
      <c r="V3384" s="41">
        <v>233.69290000000001</v>
      </c>
      <c r="W3384" s="41">
        <v>3789</v>
      </c>
      <c r="X3384" s="41">
        <v>83.358999999999995</v>
      </c>
    </row>
    <row r="3385" spans="1:24" x14ac:dyDescent="0.35">
      <c r="A3385" s="41" t="s">
        <v>746</v>
      </c>
      <c r="B3385" s="41" t="s">
        <v>435</v>
      </c>
      <c r="C3385" s="41" t="s">
        <v>12</v>
      </c>
      <c r="D3385" s="41" t="s">
        <v>346</v>
      </c>
      <c r="E3385" s="41" t="s">
        <v>346</v>
      </c>
      <c r="F3385" s="41" t="s">
        <v>761</v>
      </c>
      <c r="G3385" s="41">
        <v>6</v>
      </c>
      <c r="H3385" s="41">
        <v>6982.0208185310703</v>
      </c>
      <c r="I3385" s="41">
        <v>3348</v>
      </c>
      <c r="J3385" s="41">
        <v>49</v>
      </c>
      <c r="K3385" s="41">
        <v>66.625200000000007</v>
      </c>
      <c r="L3385" s="41">
        <v>0.97510000000000008</v>
      </c>
      <c r="M3385" s="41">
        <v>2837</v>
      </c>
      <c r="N3385" s="41">
        <v>10</v>
      </c>
      <c r="O3385" s="41">
        <v>63.832499999999996</v>
      </c>
      <c r="P3385" s="41">
        <v>0.22499999999999998</v>
      </c>
      <c r="Q3385" s="41">
        <v>8960</v>
      </c>
      <c r="R3385" s="41">
        <v>160.38399999999999</v>
      </c>
      <c r="S3385" s="41">
        <v>3981</v>
      </c>
      <c r="T3385" s="41">
        <v>87.581999999999994</v>
      </c>
      <c r="U3385" s="41">
        <v>12357</v>
      </c>
      <c r="V3385" s="41">
        <v>227.98429999999999</v>
      </c>
      <c r="W3385" s="41">
        <v>6828</v>
      </c>
      <c r="X3385" s="41">
        <v>151.6395</v>
      </c>
    </row>
    <row r="3386" spans="1:24" x14ac:dyDescent="0.35">
      <c r="A3386" s="41" t="s">
        <v>450</v>
      </c>
      <c r="B3386" s="41" t="s">
        <v>451</v>
      </c>
      <c r="C3386" s="41" t="s">
        <v>12</v>
      </c>
      <c r="D3386" s="41" t="s">
        <v>347</v>
      </c>
      <c r="E3386" s="41" t="s">
        <v>347</v>
      </c>
      <c r="F3386" s="41" t="s">
        <v>756</v>
      </c>
      <c r="G3386" s="41">
        <v>1</v>
      </c>
      <c r="H3386" s="41">
        <v>13339.6568664239</v>
      </c>
      <c r="I3386" s="41">
        <v>6622</v>
      </c>
      <c r="J3386" s="41">
        <v>0</v>
      </c>
      <c r="K3386" s="41">
        <v>122.50699999999999</v>
      </c>
      <c r="L3386" s="41">
        <v>0</v>
      </c>
      <c r="M3386" s="41">
        <v>1936</v>
      </c>
      <c r="N3386" s="41">
        <v>325</v>
      </c>
      <c r="O3386" s="41">
        <v>38.526400000000002</v>
      </c>
      <c r="P3386" s="41">
        <v>6.4675000000000002</v>
      </c>
      <c r="Q3386" s="41">
        <v>11606</v>
      </c>
      <c r="R3386" s="41">
        <v>207.7474</v>
      </c>
      <c r="S3386" s="41">
        <v>13348</v>
      </c>
      <c r="T3386" s="41">
        <v>293.65600000000001</v>
      </c>
      <c r="U3386" s="41">
        <v>18228</v>
      </c>
      <c r="V3386" s="41">
        <v>330.25439999999998</v>
      </c>
      <c r="W3386" s="41">
        <v>15609</v>
      </c>
      <c r="X3386" s="41">
        <v>338.6499</v>
      </c>
    </row>
    <row r="3387" spans="1:24" x14ac:dyDescent="0.35">
      <c r="A3387" s="41" t="s">
        <v>450</v>
      </c>
      <c r="B3387" s="41" t="s">
        <v>451</v>
      </c>
      <c r="C3387" s="41" t="s">
        <v>12</v>
      </c>
      <c r="D3387" s="41" t="s">
        <v>347</v>
      </c>
      <c r="E3387" s="41" t="s">
        <v>347</v>
      </c>
      <c r="F3387" s="41" t="s">
        <v>760</v>
      </c>
      <c r="G3387" s="41">
        <v>5</v>
      </c>
      <c r="H3387" s="41">
        <v>13339.6568664239</v>
      </c>
      <c r="I3387" s="41">
        <v>6493</v>
      </c>
      <c r="J3387" s="41">
        <v>41</v>
      </c>
      <c r="K3387" s="41">
        <v>120.12049999999999</v>
      </c>
      <c r="L3387" s="41">
        <v>0.75849999999999995</v>
      </c>
      <c r="M3387" s="41">
        <v>2451</v>
      </c>
      <c r="N3387" s="41">
        <v>1367</v>
      </c>
      <c r="O3387" s="41">
        <v>48.774900000000002</v>
      </c>
      <c r="P3387" s="41">
        <v>27.203300000000002</v>
      </c>
      <c r="Q3387" s="41">
        <v>21284</v>
      </c>
      <c r="R3387" s="41">
        <v>380.98360000000002</v>
      </c>
      <c r="S3387" s="41">
        <v>13645</v>
      </c>
      <c r="T3387" s="41">
        <v>300.19</v>
      </c>
      <c r="U3387" s="41">
        <v>27818</v>
      </c>
      <c r="V3387" s="41">
        <v>501.86260000000004</v>
      </c>
      <c r="W3387" s="41">
        <v>17463</v>
      </c>
      <c r="X3387" s="41">
        <v>376.16820000000001</v>
      </c>
    </row>
    <row r="3388" spans="1:24" x14ac:dyDescent="0.35">
      <c r="A3388" s="41" t="s">
        <v>450</v>
      </c>
      <c r="B3388" s="41" t="s">
        <v>451</v>
      </c>
      <c r="C3388" s="41" t="s">
        <v>12</v>
      </c>
      <c r="D3388" s="41" t="s">
        <v>347</v>
      </c>
      <c r="E3388" s="41" t="s">
        <v>347</v>
      </c>
      <c r="F3388" s="41" t="s">
        <v>764</v>
      </c>
      <c r="G3388" s="41">
        <v>9</v>
      </c>
      <c r="H3388" s="41">
        <v>13339.6568664239</v>
      </c>
      <c r="I3388" s="41">
        <v>2739</v>
      </c>
      <c r="J3388" s="41">
        <v>1527</v>
      </c>
      <c r="K3388" s="41">
        <v>54.506100000000004</v>
      </c>
      <c r="L3388" s="41">
        <v>30.387300000000003</v>
      </c>
      <c r="M3388" s="41"/>
      <c r="N3388" s="41"/>
      <c r="O3388" s="41"/>
      <c r="P3388" s="41"/>
      <c r="Q3388" s="41">
        <v>12119</v>
      </c>
      <c r="R3388" s="41">
        <v>216.93010000000001</v>
      </c>
      <c r="S3388" s="41"/>
      <c r="T3388" s="41"/>
      <c r="U3388" s="41">
        <v>16385</v>
      </c>
      <c r="V3388" s="41">
        <v>301.82350000000002</v>
      </c>
      <c r="W3388" s="41"/>
      <c r="X3388" s="41"/>
    </row>
    <row r="3389" spans="1:24" x14ac:dyDescent="0.35">
      <c r="A3389" s="41" t="s">
        <v>450</v>
      </c>
      <c r="B3389" s="41" t="s">
        <v>451</v>
      </c>
      <c r="C3389" s="41" t="s">
        <v>12</v>
      </c>
      <c r="D3389" s="41" t="s">
        <v>347</v>
      </c>
      <c r="E3389" s="41" t="s">
        <v>347</v>
      </c>
      <c r="F3389" s="41" t="s">
        <v>766</v>
      </c>
      <c r="G3389" s="41">
        <v>11</v>
      </c>
      <c r="H3389" s="41">
        <v>13339.6568664239</v>
      </c>
      <c r="I3389" s="41">
        <v>2846</v>
      </c>
      <c r="J3389" s="41">
        <v>5103</v>
      </c>
      <c r="K3389" s="41">
        <v>56.635400000000004</v>
      </c>
      <c r="L3389" s="41">
        <v>101.5497</v>
      </c>
      <c r="M3389" s="41"/>
      <c r="N3389" s="41"/>
      <c r="O3389" s="41"/>
      <c r="P3389" s="41"/>
      <c r="Q3389" s="41">
        <v>14802</v>
      </c>
      <c r="R3389" s="41">
        <v>264.95580000000001</v>
      </c>
      <c r="S3389" s="41"/>
      <c r="T3389" s="41"/>
      <c r="U3389" s="41">
        <v>22751</v>
      </c>
      <c r="V3389" s="41">
        <v>423.14089999999999</v>
      </c>
      <c r="W3389" s="41"/>
      <c r="X3389" s="41"/>
    </row>
    <row r="3390" spans="1:24" x14ac:dyDescent="0.35">
      <c r="A3390" s="41" t="s">
        <v>450</v>
      </c>
      <c r="B3390" s="41" t="s">
        <v>451</v>
      </c>
      <c r="C3390" s="41" t="s">
        <v>12</v>
      </c>
      <c r="D3390" s="41" t="s">
        <v>347</v>
      </c>
      <c r="E3390" s="41" t="s">
        <v>347</v>
      </c>
      <c r="F3390" s="41" t="s">
        <v>765</v>
      </c>
      <c r="G3390" s="41">
        <v>10</v>
      </c>
      <c r="H3390" s="41">
        <v>13339.6568664239</v>
      </c>
      <c r="I3390" s="41">
        <v>7859</v>
      </c>
      <c r="J3390" s="41">
        <v>137</v>
      </c>
      <c r="K3390" s="41">
        <v>156.39410000000001</v>
      </c>
      <c r="L3390" s="41">
        <v>2.7263000000000002</v>
      </c>
      <c r="M3390" s="41"/>
      <c r="N3390" s="41"/>
      <c r="O3390" s="41"/>
      <c r="P3390" s="41"/>
      <c r="Q3390" s="41">
        <v>21606</v>
      </c>
      <c r="R3390" s="41">
        <v>386.74740000000003</v>
      </c>
      <c r="S3390" s="41"/>
      <c r="T3390" s="41"/>
      <c r="U3390" s="41">
        <v>29602</v>
      </c>
      <c r="V3390" s="41">
        <v>545.86779999999999</v>
      </c>
      <c r="W3390" s="41"/>
      <c r="X3390" s="41"/>
    </row>
    <row r="3391" spans="1:24" x14ac:dyDescent="0.35">
      <c r="A3391" s="41" t="s">
        <v>450</v>
      </c>
      <c r="B3391" s="41" t="s">
        <v>451</v>
      </c>
      <c r="C3391" s="41" t="s">
        <v>12</v>
      </c>
      <c r="D3391" s="41" t="s">
        <v>347</v>
      </c>
      <c r="E3391" s="41" t="s">
        <v>347</v>
      </c>
      <c r="F3391" s="41" t="s">
        <v>759</v>
      </c>
      <c r="G3391" s="41">
        <v>4</v>
      </c>
      <c r="H3391" s="41">
        <v>13339.6568664239</v>
      </c>
      <c r="I3391" s="41">
        <v>6592</v>
      </c>
      <c r="J3391" s="41">
        <v>6</v>
      </c>
      <c r="K3391" s="41">
        <v>121.952</v>
      </c>
      <c r="L3391" s="41">
        <v>0.11099999999999999</v>
      </c>
      <c r="M3391" s="41">
        <v>2111</v>
      </c>
      <c r="N3391" s="41">
        <v>682</v>
      </c>
      <c r="O3391" s="41">
        <v>42.008900000000004</v>
      </c>
      <c r="P3391" s="41">
        <v>13.571800000000001</v>
      </c>
      <c r="Q3391" s="41">
        <v>16693</v>
      </c>
      <c r="R3391" s="41">
        <v>298.80470000000003</v>
      </c>
      <c r="S3391" s="41">
        <v>18143</v>
      </c>
      <c r="T3391" s="41">
        <v>399.14600000000002</v>
      </c>
      <c r="U3391" s="41">
        <v>23291</v>
      </c>
      <c r="V3391" s="41">
        <v>420.86770000000001</v>
      </c>
      <c r="W3391" s="41">
        <v>20936</v>
      </c>
      <c r="X3391" s="41">
        <v>454.72670000000005</v>
      </c>
    </row>
    <row r="3392" spans="1:24" x14ac:dyDescent="0.35">
      <c r="A3392" s="41" t="s">
        <v>450</v>
      </c>
      <c r="B3392" s="41" t="s">
        <v>451</v>
      </c>
      <c r="C3392" s="41" t="s">
        <v>12</v>
      </c>
      <c r="D3392" s="41" t="s">
        <v>347</v>
      </c>
      <c r="E3392" s="41" t="s">
        <v>347</v>
      </c>
      <c r="F3392" s="41" t="s">
        <v>758</v>
      </c>
      <c r="G3392" s="41">
        <v>3</v>
      </c>
      <c r="H3392" s="41">
        <v>13339.6568664239</v>
      </c>
      <c r="I3392" s="41">
        <v>6273</v>
      </c>
      <c r="J3392" s="41">
        <v>0</v>
      </c>
      <c r="K3392" s="41">
        <v>116.0505</v>
      </c>
      <c r="L3392" s="41">
        <v>0</v>
      </c>
      <c r="M3392" s="41">
        <v>8675</v>
      </c>
      <c r="N3392" s="41">
        <v>377</v>
      </c>
      <c r="O3392" s="41">
        <v>172.63250000000002</v>
      </c>
      <c r="P3392" s="41">
        <v>7.5023</v>
      </c>
      <c r="Q3392" s="41">
        <v>19534</v>
      </c>
      <c r="R3392" s="41">
        <v>349.65859999999998</v>
      </c>
      <c r="S3392" s="41">
        <v>14157</v>
      </c>
      <c r="T3392" s="41">
        <v>311.45400000000001</v>
      </c>
      <c r="U3392" s="41">
        <v>25807</v>
      </c>
      <c r="V3392" s="41">
        <v>465.70909999999998</v>
      </c>
      <c r="W3392" s="41">
        <v>23209</v>
      </c>
      <c r="X3392" s="41">
        <v>491.58879999999999</v>
      </c>
    </row>
    <row r="3393" spans="1:24" x14ac:dyDescent="0.35">
      <c r="A3393" s="41" t="s">
        <v>450</v>
      </c>
      <c r="B3393" s="41" t="s">
        <v>451</v>
      </c>
      <c r="C3393" s="41" t="s">
        <v>12</v>
      </c>
      <c r="D3393" s="41" t="s">
        <v>347</v>
      </c>
      <c r="E3393" s="41" t="s">
        <v>347</v>
      </c>
      <c r="F3393" s="41" t="s">
        <v>767</v>
      </c>
      <c r="G3393" s="41">
        <v>12</v>
      </c>
      <c r="H3393" s="41">
        <v>13339.6568664239</v>
      </c>
      <c r="I3393" s="41">
        <v>5694</v>
      </c>
      <c r="J3393" s="41">
        <v>1905</v>
      </c>
      <c r="K3393" s="41">
        <v>113.31060000000001</v>
      </c>
      <c r="L3393" s="41">
        <v>37.909500000000001</v>
      </c>
      <c r="M3393" s="41"/>
      <c r="N3393" s="41"/>
      <c r="O3393" s="41"/>
      <c r="P3393" s="41"/>
      <c r="Q3393" s="41">
        <v>14097</v>
      </c>
      <c r="R3393" s="41">
        <v>252.33629999999999</v>
      </c>
      <c r="S3393" s="41"/>
      <c r="T3393" s="41"/>
      <c r="U3393" s="41">
        <v>21696</v>
      </c>
      <c r="V3393" s="41">
        <v>403.5564</v>
      </c>
      <c r="W3393" s="41"/>
      <c r="X3393" s="41"/>
    </row>
    <row r="3394" spans="1:24" x14ac:dyDescent="0.35">
      <c r="A3394" s="41" t="s">
        <v>450</v>
      </c>
      <c r="B3394" s="41" t="s">
        <v>451</v>
      </c>
      <c r="C3394" s="41" t="s">
        <v>12</v>
      </c>
      <c r="D3394" s="41" t="s">
        <v>347</v>
      </c>
      <c r="E3394" s="41" t="s">
        <v>347</v>
      </c>
      <c r="F3394" s="41" t="s">
        <v>757</v>
      </c>
      <c r="G3394" s="41">
        <v>2</v>
      </c>
      <c r="H3394" s="41">
        <v>13339.6568664239</v>
      </c>
      <c r="I3394" s="41">
        <v>6557</v>
      </c>
      <c r="J3394" s="41">
        <v>0</v>
      </c>
      <c r="K3394" s="41">
        <v>121.30449999999999</v>
      </c>
      <c r="L3394" s="41">
        <v>0</v>
      </c>
      <c r="M3394" s="41">
        <v>3028</v>
      </c>
      <c r="N3394" s="41">
        <v>259</v>
      </c>
      <c r="O3394" s="41">
        <v>60.257200000000005</v>
      </c>
      <c r="P3394" s="41">
        <v>5.1541000000000006</v>
      </c>
      <c r="Q3394" s="41">
        <v>50728</v>
      </c>
      <c r="R3394" s="41">
        <v>908.03120000000001</v>
      </c>
      <c r="S3394" s="41">
        <v>13137</v>
      </c>
      <c r="T3394" s="41">
        <v>289.01400000000001</v>
      </c>
      <c r="U3394" s="41">
        <v>57285</v>
      </c>
      <c r="V3394" s="41">
        <v>1029.3357000000001</v>
      </c>
      <c r="W3394" s="41">
        <v>16424</v>
      </c>
      <c r="X3394" s="41">
        <v>354.42529999999999</v>
      </c>
    </row>
    <row r="3395" spans="1:24" x14ac:dyDescent="0.35">
      <c r="A3395" s="41" t="s">
        <v>450</v>
      </c>
      <c r="B3395" s="41" t="s">
        <v>451</v>
      </c>
      <c r="C3395" s="41" t="s">
        <v>12</v>
      </c>
      <c r="D3395" s="41" t="s">
        <v>347</v>
      </c>
      <c r="E3395" s="41" t="s">
        <v>347</v>
      </c>
      <c r="F3395" s="41" t="s">
        <v>763</v>
      </c>
      <c r="G3395" s="41">
        <v>8</v>
      </c>
      <c r="H3395" s="41">
        <v>13339.6568664239</v>
      </c>
      <c r="I3395" s="41">
        <v>2487</v>
      </c>
      <c r="J3395" s="41">
        <v>100</v>
      </c>
      <c r="K3395" s="41">
        <v>49.491300000000003</v>
      </c>
      <c r="L3395" s="41">
        <v>1.9900000000000002</v>
      </c>
      <c r="M3395" s="41"/>
      <c r="N3395" s="41"/>
      <c r="O3395" s="41"/>
      <c r="P3395" s="41"/>
      <c r="Q3395" s="41">
        <v>29078</v>
      </c>
      <c r="R3395" s="41">
        <v>520.49620000000004</v>
      </c>
      <c r="S3395" s="41"/>
      <c r="T3395" s="41"/>
      <c r="U3395" s="41">
        <v>31665</v>
      </c>
      <c r="V3395" s="41">
        <v>571.97750000000008</v>
      </c>
      <c r="W3395" s="41"/>
      <c r="X3395" s="41"/>
    </row>
    <row r="3396" spans="1:24" x14ac:dyDescent="0.35">
      <c r="A3396" s="41" t="s">
        <v>450</v>
      </c>
      <c r="B3396" s="41" t="s">
        <v>451</v>
      </c>
      <c r="C3396" s="41" t="s">
        <v>12</v>
      </c>
      <c r="D3396" s="41" t="s">
        <v>347</v>
      </c>
      <c r="E3396" s="41" t="s">
        <v>347</v>
      </c>
      <c r="F3396" s="41" t="s">
        <v>762</v>
      </c>
      <c r="G3396" s="41">
        <v>7</v>
      </c>
      <c r="H3396" s="41">
        <v>13339.6568664239</v>
      </c>
      <c r="I3396" s="41">
        <v>6824</v>
      </c>
      <c r="J3396" s="41">
        <v>365</v>
      </c>
      <c r="K3396" s="41">
        <v>135.79760000000002</v>
      </c>
      <c r="L3396" s="41">
        <v>7.2635000000000005</v>
      </c>
      <c r="M3396" s="41">
        <v>0</v>
      </c>
      <c r="N3396" s="41">
        <v>2058</v>
      </c>
      <c r="O3396" s="41">
        <v>0</v>
      </c>
      <c r="P3396" s="41">
        <v>46.305</v>
      </c>
      <c r="Q3396" s="41">
        <v>27946</v>
      </c>
      <c r="R3396" s="41">
        <v>500.23340000000002</v>
      </c>
      <c r="S3396" s="41">
        <v>53169</v>
      </c>
      <c r="T3396" s="41">
        <v>1169.7180000000001</v>
      </c>
      <c r="U3396" s="41">
        <v>35135</v>
      </c>
      <c r="V3396" s="41">
        <v>643.29449999999997</v>
      </c>
      <c r="W3396" s="41">
        <v>55227</v>
      </c>
      <c r="X3396" s="41">
        <v>1216.0230000000001</v>
      </c>
    </row>
    <row r="3397" spans="1:24" x14ac:dyDescent="0.35">
      <c r="A3397" s="41" t="s">
        <v>450</v>
      </c>
      <c r="B3397" s="41" t="s">
        <v>451</v>
      </c>
      <c r="C3397" s="41" t="s">
        <v>12</v>
      </c>
      <c r="D3397" s="41" t="s">
        <v>347</v>
      </c>
      <c r="E3397" s="41" t="s">
        <v>347</v>
      </c>
      <c r="F3397" s="41" t="s">
        <v>761</v>
      </c>
      <c r="G3397" s="41">
        <v>6</v>
      </c>
      <c r="H3397" s="41">
        <v>13339.6568664239</v>
      </c>
      <c r="I3397" s="41">
        <v>6016</v>
      </c>
      <c r="J3397" s="41">
        <v>229</v>
      </c>
      <c r="K3397" s="41">
        <v>119.7184</v>
      </c>
      <c r="L3397" s="41">
        <v>4.5571000000000002</v>
      </c>
      <c r="M3397" s="41">
        <v>4283</v>
      </c>
      <c r="N3397" s="41">
        <v>2493</v>
      </c>
      <c r="O3397" s="41">
        <v>96.367499999999993</v>
      </c>
      <c r="P3397" s="41">
        <v>56.092500000000001</v>
      </c>
      <c r="Q3397" s="41">
        <v>36199</v>
      </c>
      <c r="R3397" s="41">
        <v>647.96209999999996</v>
      </c>
      <c r="S3397" s="41">
        <v>19446</v>
      </c>
      <c r="T3397" s="41">
        <v>427.81200000000001</v>
      </c>
      <c r="U3397" s="41">
        <v>42444</v>
      </c>
      <c r="V3397" s="41">
        <v>772.23759999999993</v>
      </c>
      <c r="W3397" s="41">
        <v>26222</v>
      </c>
      <c r="X3397" s="41">
        <v>580.27199999999993</v>
      </c>
    </row>
    <row r="3398" spans="1:24" x14ac:dyDescent="0.35">
      <c r="A3398" s="41" t="s">
        <v>348</v>
      </c>
      <c r="B3398" s="41" t="s">
        <v>497</v>
      </c>
      <c r="C3398" s="41" t="s">
        <v>22</v>
      </c>
      <c r="D3398" s="41" t="s">
        <v>349</v>
      </c>
      <c r="E3398" s="41" t="s">
        <v>349</v>
      </c>
      <c r="F3398" s="41" t="s">
        <v>756</v>
      </c>
      <c r="G3398" s="41">
        <v>1</v>
      </c>
      <c r="H3398" s="41">
        <v>6855.13713677128</v>
      </c>
      <c r="I3398" s="41">
        <v>203</v>
      </c>
      <c r="J3398" s="41">
        <v>0</v>
      </c>
      <c r="K3398" s="41">
        <v>3.7554999999999996</v>
      </c>
      <c r="L3398" s="41">
        <v>0</v>
      </c>
      <c r="M3398" s="41">
        <v>120</v>
      </c>
      <c r="N3398" s="41">
        <v>9</v>
      </c>
      <c r="O3398" s="41">
        <v>2.3879999999999999</v>
      </c>
      <c r="P3398" s="41">
        <v>0.17910000000000001</v>
      </c>
      <c r="Q3398" s="41">
        <v>6185</v>
      </c>
      <c r="R3398" s="41">
        <v>110.7115</v>
      </c>
      <c r="S3398" s="41">
        <v>9821</v>
      </c>
      <c r="T3398" s="41">
        <v>216.06200000000001</v>
      </c>
      <c r="U3398" s="41">
        <v>6388</v>
      </c>
      <c r="V3398" s="41">
        <v>114.467</v>
      </c>
      <c r="W3398" s="41">
        <v>9950</v>
      </c>
      <c r="X3398" s="41">
        <v>218.62910000000002</v>
      </c>
    </row>
    <row r="3399" spans="1:24" x14ac:dyDescent="0.35">
      <c r="A3399" s="41" t="s">
        <v>348</v>
      </c>
      <c r="B3399" s="41" t="s">
        <v>497</v>
      </c>
      <c r="C3399" s="41" t="s">
        <v>22</v>
      </c>
      <c r="D3399" s="41" t="s">
        <v>349</v>
      </c>
      <c r="E3399" s="41" t="s">
        <v>349</v>
      </c>
      <c r="F3399" s="41" t="s">
        <v>760</v>
      </c>
      <c r="G3399" s="41">
        <v>5</v>
      </c>
      <c r="H3399" s="41">
        <v>6855.13713677128</v>
      </c>
      <c r="I3399" s="41">
        <v>172</v>
      </c>
      <c r="J3399" s="41">
        <v>0</v>
      </c>
      <c r="K3399" s="41">
        <v>3.1819999999999999</v>
      </c>
      <c r="L3399" s="41">
        <v>0</v>
      </c>
      <c r="M3399" s="41">
        <v>408</v>
      </c>
      <c r="N3399" s="41">
        <v>0</v>
      </c>
      <c r="O3399" s="41">
        <v>8.1192000000000011</v>
      </c>
      <c r="P3399" s="41">
        <v>0</v>
      </c>
      <c r="Q3399" s="41">
        <v>7049</v>
      </c>
      <c r="R3399" s="41">
        <v>126.1771</v>
      </c>
      <c r="S3399" s="41">
        <v>9291</v>
      </c>
      <c r="T3399" s="41">
        <v>204.40199999999999</v>
      </c>
      <c r="U3399" s="41">
        <v>7221</v>
      </c>
      <c r="V3399" s="41">
        <v>129.35909999999998</v>
      </c>
      <c r="W3399" s="41">
        <v>9699</v>
      </c>
      <c r="X3399" s="41">
        <v>212.52119999999999</v>
      </c>
    </row>
    <row r="3400" spans="1:24" x14ac:dyDescent="0.35">
      <c r="A3400" s="41" t="s">
        <v>348</v>
      </c>
      <c r="B3400" s="41" t="s">
        <v>497</v>
      </c>
      <c r="C3400" s="41" t="s">
        <v>22</v>
      </c>
      <c r="D3400" s="41" t="s">
        <v>349</v>
      </c>
      <c r="E3400" s="41" t="s">
        <v>349</v>
      </c>
      <c r="F3400" s="41" t="s">
        <v>764</v>
      </c>
      <c r="G3400" s="41">
        <v>9</v>
      </c>
      <c r="H3400" s="41">
        <v>6855.13713677128</v>
      </c>
      <c r="I3400" s="41">
        <v>123</v>
      </c>
      <c r="J3400" s="41">
        <v>0</v>
      </c>
      <c r="K3400" s="41">
        <v>2.4477000000000002</v>
      </c>
      <c r="L3400" s="41">
        <v>0</v>
      </c>
      <c r="M3400" s="41"/>
      <c r="N3400" s="41"/>
      <c r="O3400" s="41"/>
      <c r="P3400" s="41"/>
      <c r="Q3400" s="41">
        <v>7705</v>
      </c>
      <c r="R3400" s="41">
        <v>137.9195</v>
      </c>
      <c r="S3400" s="41"/>
      <c r="T3400" s="41"/>
      <c r="U3400" s="41">
        <v>7828</v>
      </c>
      <c r="V3400" s="41">
        <v>140.3672</v>
      </c>
      <c r="W3400" s="41"/>
      <c r="X3400" s="41"/>
    </row>
    <row r="3401" spans="1:24" x14ac:dyDescent="0.35">
      <c r="A3401" s="41" t="s">
        <v>348</v>
      </c>
      <c r="B3401" s="41" t="s">
        <v>497</v>
      </c>
      <c r="C3401" s="41" t="s">
        <v>22</v>
      </c>
      <c r="D3401" s="41" t="s">
        <v>349</v>
      </c>
      <c r="E3401" s="41" t="s">
        <v>349</v>
      </c>
      <c r="F3401" s="41" t="s">
        <v>766</v>
      </c>
      <c r="G3401" s="41">
        <v>11</v>
      </c>
      <c r="H3401" s="41">
        <v>6855.13713677128</v>
      </c>
      <c r="I3401" s="41">
        <v>152</v>
      </c>
      <c r="J3401" s="41">
        <v>7</v>
      </c>
      <c r="K3401" s="41">
        <v>3.0247999999999999</v>
      </c>
      <c r="L3401" s="41">
        <v>0.13930000000000001</v>
      </c>
      <c r="M3401" s="41"/>
      <c r="N3401" s="41"/>
      <c r="O3401" s="41"/>
      <c r="P3401" s="41"/>
      <c r="Q3401" s="41">
        <v>9616</v>
      </c>
      <c r="R3401" s="41">
        <v>172.12639999999999</v>
      </c>
      <c r="S3401" s="41"/>
      <c r="T3401" s="41"/>
      <c r="U3401" s="41">
        <v>9775</v>
      </c>
      <c r="V3401" s="41">
        <v>175.29049999999998</v>
      </c>
      <c r="W3401" s="41"/>
      <c r="X3401" s="41"/>
    </row>
    <row r="3402" spans="1:24" x14ac:dyDescent="0.35">
      <c r="A3402" s="41" t="s">
        <v>348</v>
      </c>
      <c r="B3402" s="41" t="s">
        <v>497</v>
      </c>
      <c r="C3402" s="41" t="s">
        <v>22</v>
      </c>
      <c r="D3402" s="41" t="s">
        <v>349</v>
      </c>
      <c r="E3402" s="41" t="s">
        <v>349</v>
      </c>
      <c r="F3402" s="41" t="s">
        <v>765</v>
      </c>
      <c r="G3402" s="41">
        <v>10</v>
      </c>
      <c r="H3402" s="41">
        <v>6855.13713677128</v>
      </c>
      <c r="I3402" s="41">
        <v>177</v>
      </c>
      <c r="J3402" s="41">
        <v>0</v>
      </c>
      <c r="K3402" s="41">
        <v>3.5223</v>
      </c>
      <c r="L3402" s="41">
        <v>0</v>
      </c>
      <c r="M3402" s="41"/>
      <c r="N3402" s="41"/>
      <c r="O3402" s="41"/>
      <c r="P3402" s="41"/>
      <c r="Q3402" s="41">
        <v>9188</v>
      </c>
      <c r="R3402" s="41">
        <v>164.46520000000001</v>
      </c>
      <c r="S3402" s="41"/>
      <c r="T3402" s="41"/>
      <c r="U3402" s="41">
        <v>9365</v>
      </c>
      <c r="V3402" s="41">
        <v>167.98750000000001</v>
      </c>
      <c r="W3402" s="41"/>
      <c r="X3402" s="41"/>
    </row>
    <row r="3403" spans="1:24" x14ac:dyDescent="0.35">
      <c r="A3403" s="41" t="s">
        <v>348</v>
      </c>
      <c r="B3403" s="41" t="s">
        <v>497</v>
      </c>
      <c r="C3403" s="41" t="s">
        <v>22</v>
      </c>
      <c r="D3403" s="41" t="s">
        <v>349</v>
      </c>
      <c r="E3403" s="41" t="s">
        <v>349</v>
      </c>
      <c r="F3403" s="41" t="s">
        <v>759</v>
      </c>
      <c r="G3403" s="41">
        <v>4</v>
      </c>
      <c r="H3403" s="41">
        <v>6855.13713677128</v>
      </c>
      <c r="I3403" s="41">
        <v>215</v>
      </c>
      <c r="J3403" s="41">
        <v>2</v>
      </c>
      <c r="K3403" s="41">
        <v>3.9774999999999996</v>
      </c>
      <c r="L3403" s="41">
        <v>3.6999999999999998E-2</v>
      </c>
      <c r="M3403" s="41">
        <v>240</v>
      </c>
      <c r="N3403" s="41">
        <v>7</v>
      </c>
      <c r="O3403" s="41">
        <v>4.7759999999999998</v>
      </c>
      <c r="P3403" s="41">
        <v>0.13930000000000001</v>
      </c>
      <c r="Q3403" s="41">
        <v>8343</v>
      </c>
      <c r="R3403" s="41">
        <v>149.33969999999999</v>
      </c>
      <c r="S3403" s="41">
        <v>9182</v>
      </c>
      <c r="T3403" s="41">
        <v>202.00399999999999</v>
      </c>
      <c r="U3403" s="41">
        <v>8560</v>
      </c>
      <c r="V3403" s="41">
        <v>153.35419999999999</v>
      </c>
      <c r="W3403" s="41">
        <v>9429</v>
      </c>
      <c r="X3403" s="41">
        <v>206.91929999999999</v>
      </c>
    </row>
    <row r="3404" spans="1:24" x14ac:dyDescent="0.35">
      <c r="A3404" s="41" t="s">
        <v>348</v>
      </c>
      <c r="B3404" s="41" t="s">
        <v>497</v>
      </c>
      <c r="C3404" s="41" t="s">
        <v>22</v>
      </c>
      <c r="D3404" s="41" t="s">
        <v>349</v>
      </c>
      <c r="E3404" s="41" t="s">
        <v>349</v>
      </c>
      <c r="F3404" s="41" t="s">
        <v>758</v>
      </c>
      <c r="G3404" s="41">
        <v>3</v>
      </c>
      <c r="H3404" s="41">
        <v>6855.13713677128</v>
      </c>
      <c r="I3404" s="41">
        <v>166</v>
      </c>
      <c r="J3404" s="41">
        <v>7</v>
      </c>
      <c r="K3404" s="41">
        <v>3.0709999999999997</v>
      </c>
      <c r="L3404" s="41">
        <v>0.1295</v>
      </c>
      <c r="M3404" s="41">
        <v>270</v>
      </c>
      <c r="N3404" s="41">
        <v>42</v>
      </c>
      <c r="O3404" s="41">
        <v>5.3730000000000002</v>
      </c>
      <c r="P3404" s="41">
        <v>0.8358000000000001</v>
      </c>
      <c r="Q3404" s="41">
        <v>8491</v>
      </c>
      <c r="R3404" s="41">
        <v>151.9889</v>
      </c>
      <c r="S3404" s="41">
        <v>7609</v>
      </c>
      <c r="T3404" s="41">
        <v>167.398</v>
      </c>
      <c r="U3404" s="41">
        <v>8664</v>
      </c>
      <c r="V3404" s="41">
        <v>155.18940000000001</v>
      </c>
      <c r="W3404" s="41">
        <v>7921</v>
      </c>
      <c r="X3404" s="41">
        <v>173.60679999999999</v>
      </c>
    </row>
    <row r="3405" spans="1:24" x14ac:dyDescent="0.35">
      <c r="A3405" s="41" t="s">
        <v>348</v>
      </c>
      <c r="B3405" s="41" t="s">
        <v>497</v>
      </c>
      <c r="C3405" s="41" t="s">
        <v>22</v>
      </c>
      <c r="D3405" s="41" t="s">
        <v>349</v>
      </c>
      <c r="E3405" s="41" t="s">
        <v>349</v>
      </c>
      <c r="F3405" s="41" t="s">
        <v>767</v>
      </c>
      <c r="G3405" s="41">
        <v>12</v>
      </c>
      <c r="H3405" s="41">
        <v>6855.13713677128</v>
      </c>
      <c r="I3405" s="41">
        <v>212</v>
      </c>
      <c r="J3405" s="41">
        <v>5</v>
      </c>
      <c r="K3405" s="41">
        <v>4.2187999999999999</v>
      </c>
      <c r="L3405" s="41">
        <v>9.9500000000000005E-2</v>
      </c>
      <c r="M3405" s="41"/>
      <c r="N3405" s="41"/>
      <c r="O3405" s="41"/>
      <c r="P3405" s="41"/>
      <c r="Q3405" s="41">
        <v>10020</v>
      </c>
      <c r="R3405" s="41">
        <v>179.358</v>
      </c>
      <c r="S3405" s="41"/>
      <c r="T3405" s="41"/>
      <c r="U3405" s="41">
        <v>10237</v>
      </c>
      <c r="V3405" s="41">
        <v>183.6763</v>
      </c>
      <c r="W3405" s="41"/>
      <c r="X3405" s="41"/>
    </row>
    <row r="3406" spans="1:24" x14ac:dyDescent="0.35">
      <c r="A3406" s="41" t="s">
        <v>348</v>
      </c>
      <c r="B3406" s="41" t="s">
        <v>497</v>
      </c>
      <c r="C3406" s="41" t="s">
        <v>22</v>
      </c>
      <c r="D3406" s="41" t="s">
        <v>349</v>
      </c>
      <c r="E3406" s="41" t="s">
        <v>349</v>
      </c>
      <c r="F3406" s="41" t="s">
        <v>757</v>
      </c>
      <c r="G3406" s="41">
        <v>2</v>
      </c>
      <c r="H3406" s="41">
        <v>6855.13713677128</v>
      </c>
      <c r="I3406" s="41">
        <v>158</v>
      </c>
      <c r="J3406" s="41">
        <v>0</v>
      </c>
      <c r="K3406" s="41">
        <v>2.923</v>
      </c>
      <c r="L3406" s="41">
        <v>0</v>
      </c>
      <c r="M3406" s="41">
        <v>214</v>
      </c>
      <c r="N3406" s="41">
        <v>2</v>
      </c>
      <c r="O3406" s="41">
        <v>4.2586000000000004</v>
      </c>
      <c r="P3406" s="41">
        <v>3.9800000000000002E-2</v>
      </c>
      <c r="Q3406" s="41">
        <v>6775</v>
      </c>
      <c r="R3406" s="41">
        <v>121.27249999999999</v>
      </c>
      <c r="S3406" s="41">
        <v>9625</v>
      </c>
      <c r="T3406" s="41">
        <v>211.75</v>
      </c>
      <c r="U3406" s="41">
        <v>6933</v>
      </c>
      <c r="V3406" s="41">
        <v>124.1955</v>
      </c>
      <c r="W3406" s="41">
        <v>9841</v>
      </c>
      <c r="X3406" s="41">
        <v>216.04839999999999</v>
      </c>
    </row>
    <row r="3407" spans="1:24" x14ac:dyDescent="0.35">
      <c r="A3407" s="41" t="s">
        <v>348</v>
      </c>
      <c r="B3407" s="41" t="s">
        <v>497</v>
      </c>
      <c r="C3407" s="41" t="s">
        <v>22</v>
      </c>
      <c r="D3407" s="41" t="s">
        <v>349</v>
      </c>
      <c r="E3407" s="41" t="s">
        <v>349</v>
      </c>
      <c r="F3407" s="41" t="s">
        <v>763</v>
      </c>
      <c r="G3407" s="41">
        <v>8</v>
      </c>
      <c r="H3407" s="41">
        <v>6855.13713677128</v>
      </c>
      <c r="I3407" s="41">
        <v>312</v>
      </c>
      <c r="J3407" s="41">
        <v>4</v>
      </c>
      <c r="K3407" s="41">
        <v>6.2088000000000001</v>
      </c>
      <c r="L3407" s="41">
        <v>7.9600000000000004E-2</v>
      </c>
      <c r="M3407" s="41"/>
      <c r="N3407" s="41"/>
      <c r="O3407" s="41"/>
      <c r="P3407" s="41"/>
      <c r="Q3407" s="41">
        <v>15630</v>
      </c>
      <c r="R3407" s="41">
        <v>279.77699999999999</v>
      </c>
      <c r="S3407" s="41"/>
      <c r="T3407" s="41"/>
      <c r="U3407" s="41">
        <v>15946</v>
      </c>
      <c r="V3407" s="41">
        <v>286.06540000000001</v>
      </c>
      <c r="W3407" s="41"/>
      <c r="X3407" s="41"/>
    </row>
    <row r="3408" spans="1:24" x14ac:dyDescent="0.35">
      <c r="A3408" s="41" t="s">
        <v>348</v>
      </c>
      <c r="B3408" s="41" t="s">
        <v>497</v>
      </c>
      <c r="C3408" s="41" t="s">
        <v>22</v>
      </c>
      <c r="D3408" s="41" t="s">
        <v>349</v>
      </c>
      <c r="E3408" s="41" t="s">
        <v>349</v>
      </c>
      <c r="F3408" s="41" t="s">
        <v>762</v>
      </c>
      <c r="G3408" s="41">
        <v>7</v>
      </c>
      <c r="H3408" s="41">
        <v>6855.13713677128</v>
      </c>
      <c r="I3408" s="41">
        <v>272</v>
      </c>
      <c r="J3408" s="41">
        <v>0</v>
      </c>
      <c r="K3408" s="41">
        <v>5.4128000000000007</v>
      </c>
      <c r="L3408" s="41">
        <v>0</v>
      </c>
      <c r="M3408" s="41">
        <v>0</v>
      </c>
      <c r="N3408" s="41">
        <v>0</v>
      </c>
      <c r="O3408" s="41">
        <v>0</v>
      </c>
      <c r="P3408" s="41">
        <v>0</v>
      </c>
      <c r="Q3408" s="41">
        <v>13727</v>
      </c>
      <c r="R3408" s="41">
        <v>245.7133</v>
      </c>
      <c r="S3408" s="41">
        <v>30197</v>
      </c>
      <c r="T3408" s="41">
        <v>664.33399999999995</v>
      </c>
      <c r="U3408" s="41">
        <v>13999</v>
      </c>
      <c r="V3408" s="41">
        <v>251.12610000000001</v>
      </c>
      <c r="W3408" s="41">
        <v>30197</v>
      </c>
      <c r="X3408" s="41">
        <v>664.33399999999995</v>
      </c>
    </row>
    <row r="3409" spans="1:24" x14ac:dyDescent="0.35">
      <c r="A3409" s="41" t="s">
        <v>348</v>
      </c>
      <c r="B3409" s="41" t="s">
        <v>497</v>
      </c>
      <c r="C3409" s="41" t="s">
        <v>22</v>
      </c>
      <c r="D3409" s="41" t="s">
        <v>349</v>
      </c>
      <c r="E3409" s="41" t="s">
        <v>349</v>
      </c>
      <c r="F3409" s="41" t="s">
        <v>761</v>
      </c>
      <c r="G3409" s="41">
        <v>6</v>
      </c>
      <c r="H3409" s="41">
        <v>6855.13713677128</v>
      </c>
      <c r="I3409" s="41">
        <v>178</v>
      </c>
      <c r="J3409" s="41">
        <v>3</v>
      </c>
      <c r="K3409" s="41">
        <v>3.5422000000000002</v>
      </c>
      <c r="L3409" s="41">
        <v>5.9700000000000003E-2</v>
      </c>
      <c r="M3409" s="41">
        <v>318</v>
      </c>
      <c r="N3409" s="41">
        <v>0</v>
      </c>
      <c r="O3409" s="41">
        <v>7.1549999999999994</v>
      </c>
      <c r="P3409" s="41">
        <v>0</v>
      </c>
      <c r="Q3409" s="41">
        <v>21116</v>
      </c>
      <c r="R3409" s="41">
        <v>377.97640000000001</v>
      </c>
      <c r="S3409" s="41">
        <v>12713</v>
      </c>
      <c r="T3409" s="41">
        <v>279.68599999999998</v>
      </c>
      <c r="U3409" s="41">
        <v>21297</v>
      </c>
      <c r="V3409" s="41">
        <v>381.57830000000001</v>
      </c>
      <c r="W3409" s="41">
        <v>13031</v>
      </c>
      <c r="X3409" s="41">
        <v>286.84099999999995</v>
      </c>
    </row>
    <row r="3410" spans="1:24" x14ac:dyDescent="0.35">
      <c r="A3410" s="41" t="s">
        <v>584</v>
      </c>
      <c r="B3410" s="41" t="s">
        <v>474</v>
      </c>
      <c r="C3410" s="41" t="s">
        <v>26</v>
      </c>
      <c r="D3410" s="41" t="s">
        <v>350</v>
      </c>
      <c r="E3410" s="41" t="s">
        <v>350</v>
      </c>
      <c r="F3410" s="41" t="s">
        <v>756</v>
      </c>
      <c r="G3410" s="41">
        <v>1</v>
      </c>
      <c r="H3410" s="41">
        <v>10455.350525702001</v>
      </c>
      <c r="I3410" s="41">
        <v>8735</v>
      </c>
      <c r="J3410" s="41">
        <v>452</v>
      </c>
      <c r="K3410" s="41">
        <v>161.5975</v>
      </c>
      <c r="L3410" s="41">
        <v>8.3620000000000001</v>
      </c>
      <c r="M3410" s="41">
        <v>12253</v>
      </c>
      <c r="N3410" s="41">
        <v>492</v>
      </c>
      <c r="O3410" s="41">
        <v>243.83470000000003</v>
      </c>
      <c r="P3410" s="41">
        <v>9.7908000000000008</v>
      </c>
      <c r="Q3410" s="41">
        <v>0</v>
      </c>
      <c r="R3410" s="41">
        <v>0</v>
      </c>
      <c r="S3410" s="41">
        <v>222</v>
      </c>
      <c r="T3410" s="41">
        <v>4.8840000000000003</v>
      </c>
      <c r="U3410" s="41">
        <v>9187</v>
      </c>
      <c r="V3410" s="41">
        <v>169.95949999999999</v>
      </c>
      <c r="W3410" s="41">
        <v>12967</v>
      </c>
      <c r="X3410" s="41">
        <v>258.5095</v>
      </c>
    </row>
    <row r="3411" spans="1:24" x14ac:dyDescent="0.35">
      <c r="A3411" s="41" t="s">
        <v>584</v>
      </c>
      <c r="B3411" s="41" t="s">
        <v>474</v>
      </c>
      <c r="C3411" s="41" t="s">
        <v>26</v>
      </c>
      <c r="D3411" s="41" t="s">
        <v>350</v>
      </c>
      <c r="E3411" s="41" t="s">
        <v>350</v>
      </c>
      <c r="F3411" s="41" t="s">
        <v>760</v>
      </c>
      <c r="G3411" s="41">
        <v>5</v>
      </c>
      <c r="H3411" s="41">
        <v>10455.350525702001</v>
      </c>
      <c r="I3411" s="41">
        <v>11421</v>
      </c>
      <c r="J3411" s="41">
        <v>416</v>
      </c>
      <c r="K3411" s="41">
        <v>211.2885</v>
      </c>
      <c r="L3411" s="41">
        <v>7.6959999999999997</v>
      </c>
      <c r="M3411" s="41">
        <v>11452</v>
      </c>
      <c r="N3411" s="41">
        <v>563</v>
      </c>
      <c r="O3411" s="41">
        <v>227.8948</v>
      </c>
      <c r="P3411" s="41">
        <v>11.203700000000001</v>
      </c>
      <c r="Q3411" s="41">
        <v>344</v>
      </c>
      <c r="R3411" s="41">
        <v>6.1576000000000004</v>
      </c>
      <c r="S3411" s="41">
        <v>246</v>
      </c>
      <c r="T3411" s="41">
        <v>5.4119999999999999</v>
      </c>
      <c r="U3411" s="41">
        <v>12181</v>
      </c>
      <c r="V3411" s="41">
        <v>225.1421</v>
      </c>
      <c r="W3411" s="41">
        <v>12261</v>
      </c>
      <c r="X3411" s="41">
        <v>244.51050000000001</v>
      </c>
    </row>
    <row r="3412" spans="1:24" x14ac:dyDescent="0.35">
      <c r="A3412" s="41" t="s">
        <v>584</v>
      </c>
      <c r="B3412" s="41" t="s">
        <v>474</v>
      </c>
      <c r="C3412" s="41" t="s">
        <v>26</v>
      </c>
      <c r="D3412" s="41" t="s">
        <v>350</v>
      </c>
      <c r="E3412" s="41" t="s">
        <v>350</v>
      </c>
      <c r="F3412" s="41" t="s">
        <v>764</v>
      </c>
      <c r="G3412" s="41">
        <v>9</v>
      </c>
      <c r="H3412" s="41">
        <v>10455.350525702001</v>
      </c>
      <c r="I3412" s="41">
        <v>11821</v>
      </c>
      <c r="J3412" s="41">
        <v>282</v>
      </c>
      <c r="K3412" s="41">
        <v>235.23790000000002</v>
      </c>
      <c r="L3412" s="41">
        <v>5.6118000000000006</v>
      </c>
      <c r="M3412" s="41"/>
      <c r="N3412" s="41"/>
      <c r="O3412" s="41"/>
      <c r="P3412" s="41"/>
      <c r="Q3412" s="41">
        <v>285</v>
      </c>
      <c r="R3412" s="41">
        <v>5.1014999999999997</v>
      </c>
      <c r="S3412" s="41"/>
      <c r="T3412" s="41"/>
      <c r="U3412" s="41">
        <v>12388</v>
      </c>
      <c r="V3412" s="41">
        <v>245.9512</v>
      </c>
      <c r="W3412" s="41"/>
      <c r="X3412" s="41"/>
    </row>
    <row r="3413" spans="1:24" x14ac:dyDescent="0.35">
      <c r="A3413" s="41" t="s">
        <v>584</v>
      </c>
      <c r="B3413" s="41" t="s">
        <v>474</v>
      </c>
      <c r="C3413" s="41" t="s">
        <v>26</v>
      </c>
      <c r="D3413" s="41" t="s">
        <v>350</v>
      </c>
      <c r="E3413" s="41" t="s">
        <v>350</v>
      </c>
      <c r="F3413" s="41" t="s">
        <v>766</v>
      </c>
      <c r="G3413" s="41">
        <v>11</v>
      </c>
      <c r="H3413" s="41">
        <v>10455.350525702001</v>
      </c>
      <c r="I3413" s="41">
        <v>22837</v>
      </c>
      <c r="J3413" s="41">
        <v>555</v>
      </c>
      <c r="K3413" s="41">
        <v>454.4563</v>
      </c>
      <c r="L3413" s="41">
        <v>11.044500000000001</v>
      </c>
      <c r="M3413" s="41"/>
      <c r="N3413" s="41"/>
      <c r="O3413" s="41"/>
      <c r="P3413" s="41"/>
      <c r="Q3413" s="41">
        <v>325</v>
      </c>
      <c r="R3413" s="41">
        <v>5.8174999999999999</v>
      </c>
      <c r="S3413" s="41"/>
      <c r="T3413" s="41"/>
      <c r="U3413" s="41">
        <v>23717</v>
      </c>
      <c r="V3413" s="41">
        <v>471.31830000000002</v>
      </c>
      <c r="W3413" s="41"/>
      <c r="X3413" s="41"/>
    </row>
    <row r="3414" spans="1:24" x14ac:dyDescent="0.35">
      <c r="A3414" s="41" t="s">
        <v>584</v>
      </c>
      <c r="B3414" s="41" t="s">
        <v>474</v>
      </c>
      <c r="C3414" s="41" t="s">
        <v>26</v>
      </c>
      <c r="D3414" s="41" t="s">
        <v>350</v>
      </c>
      <c r="E3414" s="41" t="s">
        <v>350</v>
      </c>
      <c r="F3414" s="41" t="s">
        <v>765</v>
      </c>
      <c r="G3414" s="41">
        <v>10</v>
      </c>
      <c r="H3414" s="41">
        <v>10455.350525702001</v>
      </c>
      <c r="I3414" s="41">
        <v>16041</v>
      </c>
      <c r="J3414" s="41">
        <v>408</v>
      </c>
      <c r="K3414" s="41">
        <v>319.21590000000003</v>
      </c>
      <c r="L3414" s="41">
        <v>8.1192000000000011</v>
      </c>
      <c r="M3414" s="41"/>
      <c r="N3414" s="41"/>
      <c r="O3414" s="41"/>
      <c r="P3414" s="41"/>
      <c r="Q3414" s="41">
        <v>322</v>
      </c>
      <c r="R3414" s="41">
        <v>5.7637999999999998</v>
      </c>
      <c r="S3414" s="41"/>
      <c r="T3414" s="41"/>
      <c r="U3414" s="41">
        <v>16771</v>
      </c>
      <c r="V3414" s="41">
        <v>333.09890000000001</v>
      </c>
      <c r="W3414" s="41"/>
      <c r="X3414" s="41"/>
    </row>
    <row r="3415" spans="1:24" x14ac:dyDescent="0.35">
      <c r="A3415" s="41" t="s">
        <v>584</v>
      </c>
      <c r="B3415" s="41" t="s">
        <v>474</v>
      </c>
      <c r="C3415" s="41" t="s">
        <v>26</v>
      </c>
      <c r="D3415" s="41" t="s">
        <v>350</v>
      </c>
      <c r="E3415" s="41" t="s">
        <v>350</v>
      </c>
      <c r="F3415" s="41" t="s">
        <v>759</v>
      </c>
      <c r="G3415" s="41">
        <v>4</v>
      </c>
      <c r="H3415" s="41">
        <v>10455.350525702001</v>
      </c>
      <c r="I3415" s="41">
        <v>14590</v>
      </c>
      <c r="J3415" s="41">
        <v>516</v>
      </c>
      <c r="K3415" s="41">
        <v>269.91499999999996</v>
      </c>
      <c r="L3415" s="41">
        <v>9.5459999999999994</v>
      </c>
      <c r="M3415" s="41">
        <v>13735</v>
      </c>
      <c r="N3415" s="41">
        <v>921</v>
      </c>
      <c r="O3415" s="41">
        <v>273.32650000000001</v>
      </c>
      <c r="P3415" s="41">
        <v>18.3279</v>
      </c>
      <c r="Q3415" s="41">
        <v>180</v>
      </c>
      <c r="R3415" s="41">
        <v>3.222</v>
      </c>
      <c r="S3415" s="41">
        <v>356</v>
      </c>
      <c r="T3415" s="41">
        <v>7.8319999999999999</v>
      </c>
      <c r="U3415" s="41">
        <v>15286</v>
      </c>
      <c r="V3415" s="41">
        <v>282.68299999999994</v>
      </c>
      <c r="W3415" s="41">
        <v>15012</v>
      </c>
      <c r="X3415" s="41">
        <v>299.4864</v>
      </c>
    </row>
    <row r="3416" spans="1:24" x14ac:dyDescent="0.35">
      <c r="A3416" s="41" t="s">
        <v>584</v>
      </c>
      <c r="B3416" s="41" t="s">
        <v>474</v>
      </c>
      <c r="C3416" s="41" t="s">
        <v>26</v>
      </c>
      <c r="D3416" s="41" t="s">
        <v>350</v>
      </c>
      <c r="E3416" s="41" t="s">
        <v>350</v>
      </c>
      <c r="F3416" s="41" t="s">
        <v>758</v>
      </c>
      <c r="G3416" s="41">
        <v>3</v>
      </c>
      <c r="H3416" s="41">
        <v>10455.350525702001</v>
      </c>
      <c r="I3416" s="41">
        <v>12924</v>
      </c>
      <c r="J3416" s="41">
        <v>342</v>
      </c>
      <c r="K3416" s="41">
        <v>239.09399999999999</v>
      </c>
      <c r="L3416" s="41">
        <v>6.327</v>
      </c>
      <c r="M3416" s="41">
        <v>15498</v>
      </c>
      <c r="N3416" s="41">
        <v>1160</v>
      </c>
      <c r="O3416" s="41">
        <v>308.41020000000003</v>
      </c>
      <c r="P3416" s="41">
        <v>23.084</v>
      </c>
      <c r="Q3416" s="41">
        <v>0</v>
      </c>
      <c r="R3416" s="41">
        <v>0</v>
      </c>
      <c r="S3416" s="41">
        <v>302</v>
      </c>
      <c r="T3416" s="41">
        <v>6.6440000000000001</v>
      </c>
      <c r="U3416" s="41">
        <v>13266</v>
      </c>
      <c r="V3416" s="41">
        <v>245.42099999999999</v>
      </c>
      <c r="W3416" s="41">
        <v>16960</v>
      </c>
      <c r="X3416" s="41">
        <v>338.13820000000004</v>
      </c>
    </row>
    <row r="3417" spans="1:24" x14ac:dyDescent="0.35">
      <c r="A3417" s="41" t="s">
        <v>584</v>
      </c>
      <c r="B3417" s="41" t="s">
        <v>474</v>
      </c>
      <c r="C3417" s="41" t="s">
        <v>26</v>
      </c>
      <c r="D3417" s="41" t="s">
        <v>350</v>
      </c>
      <c r="E3417" s="41" t="s">
        <v>350</v>
      </c>
      <c r="F3417" s="41" t="s">
        <v>767</v>
      </c>
      <c r="G3417" s="41">
        <v>12</v>
      </c>
      <c r="H3417" s="41">
        <v>10455.350525702001</v>
      </c>
      <c r="I3417" s="41">
        <v>12289</v>
      </c>
      <c r="J3417" s="41">
        <v>500</v>
      </c>
      <c r="K3417" s="41">
        <v>244.55110000000002</v>
      </c>
      <c r="L3417" s="41">
        <v>9.9500000000000011</v>
      </c>
      <c r="M3417" s="41"/>
      <c r="N3417" s="41"/>
      <c r="O3417" s="41"/>
      <c r="P3417" s="41"/>
      <c r="Q3417" s="41">
        <v>232</v>
      </c>
      <c r="R3417" s="41">
        <v>4.1528</v>
      </c>
      <c r="S3417" s="41"/>
      <c r="T3417" s="41"/>
      <c r="U3417" s="41">
        <v>13021</v>
      </c>
      <c r="V3417" s="41">
        <v>258.65390000000002</v>
      </c>
      <c r="W3417" s="41"/>
      <c r="X3417" s="41"/>
    </row>
    <row r="3418" spans="1:24" x14ac:dyDescent="0.35">
      <c r="A3418" s="41" t="s">
        <v>584</v>
      </c>
      <c r="B3418" s="41" t="s">
        <v>474</v>
      </c>
      <c r="C3418" s="41" t="s">
        <v>26</v>
      </c>
      <c r="D3418" s="41" t="s">
        <v>350</v>
      </c>
      <c r="E3418" s="41" t="s">
        <v>350</v>
      </c>
      <c r="F3418" s="41" t="s">
        <v>757</v>
      </c>
      <c r="G3418" s="41">
        <v>2</v>
      </c>
      <c r="H3418" s="41">
        <v>10455.350525702001</v>
      </c>
      <c r="I3418" s="41">
        <v>9082</v>
      </c>
      <c r="J3418" s="41">
        <v>433</v>
      </c>
      <c r="K3418" s="41">
        <v>168.017</v>
      </c>
      <c r="L3418" s="41">
        <v>8.0105000000000004</v>
      </c>
      <c r="M3418" s="41">
        <v>15817</v>
      </c>
      <c r="N3418" s="41">
        <v>493</v>
      </c>
      <c r="O3418" s="41">
        <v>314.75830000000002</v>
      </c>
      <c r="P3418" s="41">
        <v>9.8107000000000006</v>
      </c>
      <c r="Q3418" s="41">
        <v>0</v>
      </c>
      <c r="R3418" s="41">
        <v>0</v>
      </c>
      <c r="S3418" s="41">
        <v>235</v>
      </c>
      <c r="T3418" s="41">
        <v>5.17</v>
      </c>
      <c r="U3418" s="41">
        <v>9515</v>
      </c>
      <c r="V3418" s="41">
        <v>176.0275</v>
      </c>
      <c r="W3418" s="41">
        <v>16545</v>
      </c>
      <c r="X3418" s="41">
        <v>329.73900000000003</v>
      </c>
    </row>
    <row r="3419" spans="1:24" x14ac:dyDescent="0.35">
      <c r="A3419" s="41" t="s">
        <v>584</v>
      </c>
      <c r="B3419" s="41" t="s">
        <v>474</v>
      </c>
      <c r="C3419" s="41" t="s">
        <v>26</v>
      </c>
      <c r="D3419" s="41" t="s">
        <v>350</v>
      </c>
      <c r="E3419" s="41" t="s">
        <v>350</v>
      </c>
      <c r="F3419" s="41" t="s">
        <v>763</v>
      </c>
      <c r="G3419" s="41">
        <v>8</v>
      </c>
      <c r="H3419" s="41">
        <v>10455.350525702001</v>
      </c>
      <c r="I3419" s="41">
        <v>20497</v>
      </c>
      <c r="J3419" s="41">
        <v>382</v>
      </c>
      <c r="K3419" s="41">
        <v>407.89030000000002</v>
      </c>
      <c r="L3419" s="41">
        <v>7.6018000000000008</v>
      </c>
      <c r="M3419" s="41"/>
      <c r="N3419" s="41"/>
      <c r="O3419" s="41"/>
      <c r="P3419" s="41"/>
      <c r="Q3419" s="41">
        <v>256</v>
      </c>
      <c r="R3419" s="41">
        <v>4.5823999999999998</v>
      </c>
      <c r="S3419" s="41"/>
      <c r="T3419" s="41"/>
      <c r="U3419" s="41">
        <v>21135</v>
      </c>
      <c r="V3419" s="41">
        <v>420.07450000000006</v>
      </c>
      <c r="W3419" s="41"/>
      <c r="X3419" s="41"/>
    </row>
    <row r="3420" spans="1:24" x14ac:dyDescent="0.35">
      <c r="A3420" s="41" t="s">
        <v>584</v>
      </c>
      <c r="B3420" s="41" t="s">
        <v>474</v>
      </c>
      <c r="C3420" s="41" t="s">
        <v>26</v>
      </c>
      <c r="D3420" s="41" t="s">
        <v>350</v>
      </c>
      <c r="E3420" s="41" t="s">
        <v>350</v>
      </c>
      <c r="F3420" s="41" t="s">
        <v>762</v>
      </c>
      <c r="G3420" s="41">
        <v>7</v>
      </c>
      <c r="H3420" s="41">
        <v>10455.350525702001</v>
      </c>
      <c r="I3420" s="41">
        <v>18828</v>
      </c>
      <c r="J3420" s="41">
        <v>530</v>
      </c>
      <c r="K3420" s="41">
        <v>374.67720000000003</v>
      </c>
      <c r="L3420" s="41">
        <v>10.547000000000001</v>
      </c>
      <c r="M3420" s="41">
        <v>0</v>
      </c>
      <c r="N3420" s="41">
        <v>4695</v>
      </c>
      <c r="O3420" s="41">
        <v>0</v>
      </c>
      <c r="P3420" s="41">
        <v>105.6375</v>
      </c>
      <c r="Q3420" s="41">
        <v>298</v>
      </c>
      <c r="R3420" s="41">
        <v>5.3342000000000001</v>
      </c>
      <c r="S3420" s="41">
        <v>296</v>
      </c>
      <c r="T3420" s="41">
        <v>6.5119999999999996</v>
      </c>
      <c r="U3420" s="41">
        <v>19656</v>
      </c>
      <c r="V3420" s="41">
        <v>390.55840000000006</v>
      </c>
      <c r="W3420" s="41">
        <v>4991</v>
      </c>
      <c r="X3420" s="41">
        <v>112.1495</v>
      </c>
    </row>
    <row r="3421" spans="1:24" x14ac:dyDescent="0.35">
      <c r="A3421" s="41" t="s">
        <v>584</v>
      </c>
      <c r="B3421" s="41" t="s">
        <v>474</v>
      </c>
      <c r="C3421" s="41" t="s">
        <v>26</v>
      </c>
      <c r="D3421" s="41" t="s">
        <v>350</v>
      </c>
      <c r="E3421" s="41" t="s">
        <v>350</v>
      </c>
      <c r="F3421" s="41" t="s">
        <v>761</v>
      </c>
      <c r="G3421" s="41">
        <v>6</v>
      </c>
      <c r="H3421" s="41">
        <v>10455.350525702001</v>
      </c>
      <c r="I3421" s="41">
        <v>15324</v>
      </c>
      <c r="J3421" s="41">
        <v>1765</v>
      </c>
      <c r="K3421" s="41">
        <v>304.94760000000002</v>
      </c>
      <c r="L3421" s="41">
        <v>35.1235</v>
      </c>
      <c r="M3421" s="41">
        <v>12471</v>
      </c>
      <c r="N3421" s="41">
        <v>4751</v>
      </c>
      <c r="O3421" s="41">
        <v>280.59749999999997</v>
      </c>
      <c r="P3421" s="41">
        <v>106.89749999999999</v>
      </c>
      <c r="Q3421" s="41">
        <v>366</v>
      </c>
      <c r="R3421" s="41">
        <v>6.5514000000000001</v>
      </c>
      <c r="S3421" s="41">
        <v>433</v>
      </c>
      <c r="T3421" s="41">
        <v>9.5259999999999998</v>
      </c>
      <c r="U3421" s="41">
        <v>17455</v>
      </c>
      <c r="V3421" s="41">
        <v>346.6225</v>
      </c>
      <c r="W3421" s="41">
        <v>17655</v>
      </c>
      <c r="X3421" s="41">
        <v>397.02099999999996</v>
      </c>
    </row>
    <row r="3422" spans="1:24" x14ac:dyDescent="0.35">
      <c r="A3422" s="41" t="s">
        <v>702</v>
      </c>
      <c r="B3422" s="41" t="s">
        <v>538</v>
      </c>
      <c r="C3422" s="41" t="s">
        <v>8</v>
      </c>
      <c r="D3422" s="41" t="s">
        <v>352</v>
      </c>
      <c r="E3422" s="41" t="s">
        <v>352</v>
      </c>
      <c r="F3422" s="41" t="s">
        <v>756</v>
      </c>
      <c r="G3422" s="41">
        <v>1</v>
      </c>
      <c r="H3422" s="41">
        <v>7111.5368123951403</v>
      </c>
      <c r="I3422" s="41">
        <v>7159</v>
      </c>
      <c r="J3422" s="41">
        <v>0</v>
      </c>
      <c r="K3422" s="41">
        <v>132.44149999999999</v>
      </c>
      <c r="L3422" s="41">
        <v>0</v>
      </c>
      <c r="M3422" s="41">
        <v>8878</v>
      </c>
      <c r="N3422" s="41">
        <v>37</v>
      </c>
      <c r="O3422" s="41">
        <v>176.6722</v>
      </c>
      <c r="P3422" s="41">
        <v>0.73630000000000007</v>
      </c>
      <c r="Q3422" s="41">
        <v>0</v>
      </c>
      <c r="R3422" s="41">
        <v>0</v>
      </c>
      <c r="S3422" s="41">
        <v>18</v>
      </c>
      <c r="T3422" s="41">
        <v>0.39600000000000002</v>
      </c>
      <c r="U3422" s="41">
        <v>7159</v>
      </c>
      <c r="V3422" s="41">
        <v>132.44149999999999</v>
      </c>
      <c r="W3422" s="41">
        <v>8933</v>
      </c>
      <c r="X3422" s="41">
        <v>177.80449999999999</v>
      </c>
    </row>
    <row r="3423" spans="1:24" x14ac:dyDescent="0.35">
      <c r="A3423" s="41" t="s">
        <v>702</v>
      </c>
      <c r="B3423" s="41" t="s">
        <v>538</v>
      </c>
      <c r="C3423" s="41" t="s">
        <v>8</v>
      </c>
      <c r="D3423" s="41" t="s">
        <v>352</v>
      </c>
      <c r="E3423" s="41" t="s">
        <v>352</v>
      </c>
      <c r="F3423" s="41" t="s">
        <v>760</v>
      </c>
      <c r="G3423" s="41">
        <v>5</v>
      </c>
      <c r="H3423" s="41">
        <v>7111.5368123951403</v>
      </c>
      <c r="I3423" s="41">
        <v>8925</v>
      </c>
      <c r="J3423" s="41">
        <v>0</v>
      </c>
      <c r="K3423" s="41">
        <v>165.11249999999998</v>
      </c>
      <c r="L3423" s="41">
        <v>0</v>
      </c>
      <c r="M3423" s="41">
        <v>6909</v>
      </c>
      <c r="N3423" s="41">
        <v>5</v>
      </c>
      <c r="O3423" s="41">
        <v>137.48910000000001</v>
      </c>
      <c r="P3423" s="41">
        <v>9.9500000000000005E-2</v>
      </c>
      <c r="Q3423" s="41">
        <v>38</v>
      </c>
      <c r="R3423" s="41">
        <v>0.68020000000000003</v>
      </c>
      <c r="S3423" s="41">
        <v>18</v>
      </c>
      <c r="T3423" s="41">
        <v>0.39600000000000002</v>
      </c>
      <c r="U3423" s="41">
        <v>8963</v>
      </c>
      <c r="V3423" s="41">
        <v>165.7927</v>
      </c>
      <c r="W3423" s="41">
        <v>6932</v>
      </c>
      <c r="X3423" s="41">
        <v>137.9846</v>
      </c>
    </row>
    <row r="3424" spans="1:24" x14ac:dyDescent="0.35">
      <c r="A3424" s="41" t="s">
        <v>702</v>
      </c>
      <c r="B3424" s="41" t="s">
        <v>538</v>
      </c>
      <c r="C3424" s="41" t="s">
        <v>8</v>
      </c>
      <c r="D3424" s="41" t="s">
        <v>352</v>
      </c>
      <c r="E3424" s="41" t="s">
        <v>352</v>
      </c>
      <c r="F3424" s="41" t="s">
        <v>764</v>
      </c>
      <c r="G3424" s="41">
        <v>9</v>
      </c>
      <c r="H3424" s="41">
        <v>7111.5368123951403</v>
      </c>
      <c r="I3424" s="41">
        <v>7136</v>
      </c>
      <c r="J3424" s="41">
        <v>12</v>
      </c>
      <c r="K3424" s="41">
        <v>142.00640000000001</v>
      </c>
      <c r="L3424" s="41">
        <v>0.23880000000000001</v>
      </c>
      <c r="M3424" s="41"/>
      <c r="N3424" s="41"/>
      <c r="O3424" s="41"/>
      <c r="P3424" s="41"/>
      <c r="Q3424" s="41">
        <v>72</v>
      </c>
      <c r="R3424" s="41">
        <v>1.2887999999999999</v>
      </c>
      <c r="S3424" s="41"/>
      <c r="T3424" s="41"/>
      <c r="U3424" s="41">
        <v>7220</v>
      </c>
      <c r="V3424" s="41">
        <v>143.53400000000002</v>
      </c>
      <c r="W3424" s="41"/>
      <c r="X3424" s="41"/>
    </row>
    <row r="3425" spans="1:24" x14ac:dyDescent="0.35">
      <c r="A3425" s="41" t="s">
        <v>702</v>
      </c>
      <c r="B3425" s="41" t="s">
        <v>538</v>
      </c>
      <c r="C3425" s="41" t="s">
        <v>8</v>
      </c>
      <c r="D3425" s="41" t="s">
        <v>352</v>
      </c>
      <c r="E3425" s="41" t="s">
        <v>352</v>
      </c>
      <c r="F3425" s="41" t="s">
        <v>766</v>
      </c>
      <c r="G3425" s="41">
        <v>11</v>
      </c>
      <c r="H3425" s="41">
        <v>7111.5368123951403</v>
      </c>
      <c r="I3425" s="41">
        <v>12305</v>
      </c>
      <c r="J3425" s="41">
        <v>0</v>
      </c>
      <c r="K3425" s="41">
        <v>244.86950000000002</v>
      </c>
      <c r="L3425" s="41">
        <v>0</v>
      </c>
      <c r="M3425" s="41"/>
      <c r="N3425" s="41"/>
      <c r="O3425" s="41"/>
      <c r="P3425" s="41"/>
      <c r="Q3425" s="41">
        <v>10</v>
      </c>
      <c r="R3425" s="41">
        <v>0.17899999999999999</v>
      </c>
      <c r="S3425" s="41"/>
      <c r="T3425" s="41"/>
      <c r="U3425" s="41">
        <v>12315</v>
      </c>
      <c r="V3425" s="41">
        <v>245.04850000000002</v>
      </c>
      <c r="W3425" s="41"/>
      <c r="X3425" s="41"/>
    </row>
    <row r="3426" spans="1:24" x14ac:dyDescent="0.35">
      <c r="A3426" s="41" t="s">
        <v>702</v>
      </c>
      <c r="B3426" s="41" t="s">
        <v>538</v>
      </c>
      <c r="C3426" s="41" t="s">
        <v>8</v>
      </c>
      <c r="D3426" s="41" t="s">
        <v>352</v>
      </c>
      <c r="E3426" s="41" t="s">
        <v>352</v>
      </c>
      <c r="F3426" s="41" t="s">
        <v>765</v>
      </c>
      <c r="G3426" s="41">
        <v>10</v>
      </c>
      <c r="H3426" s="41">
        <v>7111.5368123951403</v>
      </c>
      <c r="I3426" s="41">
        <v>13528</v>
      </c>
      <c r="J3426" s="41">
        <v>3</v>
      </c>
      <c r="K3426" s="41">
        <v>269.2072</v>
      </c>
      <c r="L3426" s="41">
        <v>5.9700000000000003E-2</v>
      </c>
      <c r="M3426" s="41"/>
      <c r="N3426" s="41"/>
      <c r="O3426" s="41"/>
      <c r="P3426" s="41"/>
      <c r="Q3426" s="41">
        <v>12</v>
      </c>
      <c r="R3426" s="41">
        <v>0.21479999999999999</v>
      </c>
      <c r="S3426" s="41"/>
      <c r="T3426" s="41"/>
      <c r="U3426" s="41">
        <v>13543</v>
      </c>
      <c r="V3426" s="41">
        <v>269.48170000000005</v>
      </c>
      <c r="W3426" s="41"/>
      <c r="X3426" s="41"/>
    </row>
    <row r="3427" spans="1:24" x14ac:dyDescent="0.35">
      <c r="A3427" s="41" t="s">
        <v>702</v>
      </c>
      <c r="B3427" s="41" t="s">
        <v>538</v>
      </c>
      <c r="C3427" s="41" t="s">
        <v>8</v>
      </c>
      <c r="D3427" s="41" t="s">
        <v>352</v>
      </c>
      <c r="E3427" s="41" t="s">
        <v>352</v>
      </c>
      <c r="F3427" s="41" t="s">
        <v>759</v>
      </c>
      <c r="G3427" s="41">
        <v>4</v>
      </c>
      <c r="H3427" s="41">
        <v>7111.5368123951403</v>
      </c>
      <c r="I3427" s="41">
        <v>11215</v>
      </c>
      <c r="J3427" s="41">
        <v>0</v>
      </c>
      <c r="K3427" s="41">
        <v>207.47749999999999</v>
      </c>
      <c r="L3427" s="41">
        <v>0</v>
      </c>
      <c r="M3427" s="41">
        <v>11462</v>
      </c>
      <c r="N3427" s="41">
        <v>3</v>
      </c>
      <c r="O3427" s="41">
        <v>228.09380000000002</v>
      </c>
      <c r="P3427" s="41">
        <v>5.9700000000000003E-2</v>
      </c>
      <c r="Q3427" s="41">
        <v>68</v>
      </c>
      <c r="R3427" s="41">
        <v>1.2172000000000001</v>
      </c>
      <c r="S3427" s="41">
        <v>20</v>
      </c>
      <c r="T3427" s="41">
        <v>0.44</v>
      </c>
      <c r="U3427" s="41">
        <v>11283</v>
      </c>
      <c r="V3427" s="41">
        <v>208.69469999999998</v>
      </c>
      <c r="W3427" s="41">
        <v>11485</v>
      </c>
      <c r="X3427" s="41">
        <v>228.59350000000001</v>
      </c>
    </row>
    <row r="3428" spans="1:24" x14ac:dyDescent="0.35">
      <c r="A3428" s="41" t="s">
        <v>702</v>
      </c>
      <c r="B3428" s="41" t="s">
        <v>538</v>
      </c>
      <c r="C3428" s="41" t="s">
        <v>8</v>
      </c>
      <c r="D3428" s="41" t="s">
        <v>352</v>
      </c>
      <c r="E3428" s="41" t="s">
        <v>352</v>
      </c>
      <c r="F3428" s="41" t="s">
        <v>758</v>
      </c>
      <c r="G3428" s="41">
        <v>3</v>
      </c>
      <c r="H3428" s="41">
        <v>7111.5368123951403</v>
      </c>
      <c r="I3428" s="41">
        <v>7544</v>
      </c>
      <c r="J3428" s="41">
        <v>0</v>
      </c>
      <c r="K3428" s="41">
        <v>139.56399999999999</v>
      </c>
      <c r="L3428" s="41">
        <v>0</v>
      </c>
      <c r="M3428" s="41">
        <v>11498</v>
      </c>
      <c r="N3428" s="41">
        <v>36</v>
      </c>
      <c r="O3428" s="41">
        <v>228.81020000000001</v>
      </c>
      <c r="P3428" s="41">
        <v>0.71640000000000004</v>
      </c>
      <c r="Q3428" s="41">
        <v>0</v>
      </c>
      <c r="R3428" s="41">
        <v>0</v>
      </c>
      <c r="S3428" s="41">
        <v>26</v>
      </c>
      <c r="T3428" s="41">
        <v>0.57199999999999995</v>
      </c>
      <c r="U3428" s="41">
        <v>7544</v>
      </c>
      <c r="V3428" s="41">
        <v>139.56399999999999</v>
      </c>
      <c r="W3428" s="41">
        <v>11560</v>
      </c>
      <c r="X3428" s="41">
        <v>230.0986</v>
      </c>
    </row>
    <row r="3429" spans="1:24" x14ac:dyDescent="0.35">
      <c r="A3429" s="41" t="s">
        <v>702</v>
      </c>
      <c r="B3429" s="41" t="s">
        <v>538</v>
      </c>
      <c r="C3429" s="41" t="s">
        <v>8</v>
      </c>
      <c r="D3429" s="41" t="s">
        <v>352</v>
      </c>
      <c r="E3429" s="41" t="s">
        <v>352</v>
      </c>
      <c r="F3429" s="41" t="s">
        <v>767</v>
      </c>
      <c r="G3429" s="41">
        <v>12</v>
      </c>
      <c r="H3429" s="41">
        <v>7111.5368123951403</v>
      </c>
      <c r="I3429" s="41">
        <v>30514</v>
      </c>
      <c r="J3429" s="41">
        <v>30</v>
      </c>
      <c r="K3429" s="41">
        <v>607.22860000000003</v>
      </c>
      <c r="L3429" s="41">
        <v>0.59699999999999998</v>
      </c>
      <c r="M3429" s="41"/>
      <c r="N3429" s="41"/>
      <c r="O3429" s="41"/>
      <c r="P3429" s="41"/>
      <c r="Q3429" s="41">
        <v>22</v>
      </c>
      <c r="R3429" s="41">
        <v>0.39379999999999998</v>
      </c>
      <c r="S3429" s="41"/>
      <c r="T3429" s="41"/>
      <c r="U3429" s="41">
        <v>30566</v>
      </c>
      <c r="V3429" s="41">
        <v>608.21940000000006</v>
      </c>
      <c r="W3429" s="41"/>
      <c r="X3429" s="41"/>
    </row>
    <row r="3430" spans="1:24" x14ac:dyDescent="0.35">
      <c r="A3430" s="41" t="s">
        <v>702</v>
      </c>
      <c r="B3430" s="41" t="s">
        <v>538</v>
      </c>
      <c r="C3430" s="41" t="s">
        <v>8</v>
      </c>
      <c r="D3430" s="41" t="s">
        <v>352</v>
      </c>
      <c r="E3430" s="41" t="s">
        <v>352</v>
      </c>
      <c r="F3430" s="41" t="s">
        <v>757</v>
      </c>
      <c r="G3430" s="41">
        <v>2</v>
      </c>
      <c r="H3430" s="41">
        <v>7111.5368123951403</v>
      </c>
      <c r="I3430" s="41">
        <v>7308</v>
      </c>
      <c r="J3430" s="41">
        <v>0</v>
      </c>
      <c r="K3430" s="41">
        <v>135.19800000000001</v>
      </c>
      <c r="L3430" s="41">
        <v>0</v>
      </c>
      <c r="M3430" s="41">
        <v>7332</v>
      </c>
      <c r="N3430" s="41">
        <v>3</v>
      </c>
      <c r="O3430" s="41">
        <v>145.9068</v>
      </c>
      <c r="P3430" s="41">
        <v>5.9700000000000003E-2</v>
      </c>
      <c r="Q3430" s="41">
        <v>0</v>
      </c>
      <c r="R3430" s="41">
        <v>0</v>
      </c>
      <c r="S3430" s="41">
        <v>24</v>
      </c>
      <c r="T3430" s="41">
        <v>0.52800000000000002</v>
      </c>
      <c r="U3430" s="41">
        <v>7308</v>
      </c>
      <c r="V3430" s="41">
        <v>135.19800000000001</v>
      </c>
      <c r="W3430" s="41">
        <v>7359</v>
      </c>
      <c r="X3430" s="41">
        <v>146.49449999999999</v>
      </c>
    </row>
    <row r="3431" spans="1:24" x14ac:dyDescent="0.35">
      <c r="A3431" s="41" t="s">
        <v>702</v>
      </c>
      <c r="B3431" s="41" t="s">
        <v>538</v>
      </c>
      <c r="C3431" s="41" t="s">
        <v>8</v>
      </c>
      <c r="D3431" s="41" t="s">
        <v>352</v>
      </c>
      <c r="E3431" s="41" t="s">
        <v>352</v>
      </c>
      <c r="F3431" s="41" t="s">
        <v>763</v>
      </c>
      <c r="G3431" s="41">
        <v>8</v>
      </c>
      <c r="H3431" s="41">
        <v>7111.5368123951403</v>
      </c>
      <c r="I3431" s="41">
        <v>9090</v>
      </c>
      <c r="J3431" s="41">
        <v>68</v>
      </c>
      <c r="K3431" s="41">
        <v>180.89100000000002</v>
      </c>
      <c r="L3431" s="41">
        <v>1.3532000000000002</v>
      </c>
      <c r="M3431" s="41"/>
      <c r="N3431" s="41"/>
      <c r="O3431" s="41"/>
      <c r="P3431" s="41"/>
      <c r="Q3431" s="41">
        <v>62</v>
      </c>
      <c r="R3431" s="41">
        <v>1.1097999999999999</v>
      </c>
      <c r="S3431" s="41"/>
      <c r="T3431" s="41"/>
      <c r="U3431" s="41">
        <v>9220</v>
      </c>
      <c r="V3431" s="41">
        <v>183.35400000000001</v>
      </c>
      <c r="W3431" s="41"/>
      <c r="X3431" s="41"/>
    </row>
    <row r="3432" spans="1:24" x14ac:dyDescent="0.35">
      <c r="A3432" s="41" t="s">
        <v>702</v>
      </c>
      <c r="B3432" s="41" t="s">
        <v>538</v>
      </c>
      <c r="C3432" s="41" t="s">
        <v>8</v>
      </c>
      <c r="D3432" s="41" t="s">
        <v>352</v>
      </c>
      <c r="E3432" s="41" t="s">
        <v>352</v>
      </c>
      <c r="F3432" s="41" t="s">
        <v>762</v>
      </c>
      <c r="G3432" s="41">
        <v>7</v>
      </c>
      <c r="H3432" s="41">
        <v>7111.5368123951403</v>
      </c>
      <c r="I3432" s="41">
        <v>25325</v>
      </c>
      <c r="J3432" s="41">
        <v>1538</v>
      </c>
      <c r="K3432" s="41">
        <v>503.96750000000003</v>
      </c>
      <c r="L3432" s="41">
        <v>30.606200000000001</v>
      </c>
      <c r="M3432" s="41">
        <v>0</v>
      </c>
      <c r="N3432" s="41">
        <v>1390</v>
      </c>
      <c r="O3432" s="41">
        <v>0</v>
      </c>
      <c r="P3432" s="41">
        <v>31.274999999999999</v>
      </c>
      <c r="Q3432" s="41">
        <v>48</v>
      </c>
      <c r="R3432" s="41">
        <v>0.85919999999999996</v>
      </c>
      <c r="S3432" s="41">
        <v>28</v>
      </c>
      <c r="T3432" s="41">
        <v>0.61599999999999999</v>
      </c>
      <c r="U3432" s="41">
        <v>26911</v>
      </c>
      <c r="V3432" s="41">
        <v>535.43290000000002</v>
      </c>
      <c r="W3432" s="41">
        <v>1418</v>
      </c>
      <c r="X3432" s="41">
        <v>31.890999999999998</v>
      </c>
    </row>
    <row r="3433" spans="1:24" x14ac:dyDescent="0.35">
      <c r="A3433" s="41" t="s">
        <v>702</v>
      </c>
      <c r="B3433" s="41" t="s">
        <v>538</v>
      </c>
      <c r="C3433" s="41" t="s">
        <v>8</v>
      </c>
      <c r="D3433" s="41" t="s">
        <v>352</v>
      </c>
      <c r="E3433" s="41" t="s">
        <v>352</v>
      </c>
      <c r="F3433" s="41" t="s">
        <v>761</v>
      </c>
      <c r="G3433" s="41">
        <v>6</v>
      </c>
      <c r="H3433" s="41">
        <v>7111.5368123951403</v>
      </c>
      <c r="I3433" s="41">
        <v>20260</v>
      </c>
      <c r="J3433" s="41">
        <v>8955</v>
      </c>
      <c r="K3433" s="41">
        <v>403.17400000000004</v>
      </c>
      <c r="L3433" s="41">
        <v>178.2045</v>
      </c>
      <c r="M3433" s="41">
        <v>29625</v>
      </c>
      <c r="N3433" s="41">
        <v>2434</v>
      </c>
      <c r="O3433" s="41">
        <v>666.5625</v>
      </c>
      <c r="P3433" s="41">
        <v>54.765000000000001</v>
      </c>
      <c r="Q3433" s="41">
        <v>66</v>
      </c>
      <c r="R3433" s="41">
        <v>1.1814</v>
      </c>
      <c r="S3433" s="41">
        <v>10</v>
      </c>
      <c r="T3433" s="41">
        <v>0.22</v>
      </c>
      <c r="U3433" s="41">
        <v>29281</v>
      </c>
      <c r="V3433" s="41">
        <v>582.55990000000008</v>
      </c>
      <c r="W3433" s="41">
        <v>32069</v>
      </c>
      <c r="X3433" s="41">
        <v>721.54750000000001</v>
      </c>
    </row>
    <row r="3434" spans="1:24" x14ac:dyDescent="0.35">
      <c r="A3434" s="41" t="s">
        <v>626</v>
      </c>
      <c r="B3434" s="41" t="s">
        <v>439</v>
      </c>
      <c r="C3434" s="41" t="s">
        <v>8</v>
      </c>
      <c r="D3434" s="41" t="s">
        <v>159</v>
      </c>
      <c r="E3434" s="41" t="s">
        <v>159</v>
      </c>
      <c r="F3434" s="41" t="s">
        <v>756</v>
      </c>
      <c r="G3434" s="41">
        <v>1</v>
      </c>
      <c r="H3434" s="41">
        <v>20256.9149023385</v>
      </c>
      <c r="I3434" s="41">
        <v>28594</v>
      </c>
      <c r="J3434" s="41">
        <v>9397</v>
      </c>
      <c r="K3434" s="41">
        <v>528.98899999999992</v>
      </c>
      <c r="L3434" s="41">
        <v>173.84449999999998</v>
      </c>
      <c r="M3434" s="41">
        <v>29756</v>
      </c>
      <c r="N3434" s="41">
        <v>4502</v>
      </c>
      <c r="O3434" s="41">
        <v>592.14440000000002</v>
      </c>
      <c r="P3434" s="41">
        <v>89.589800000000011</v>
      </c>
      <c r="Q3434" s="41">
        <v>0</v>
      </c>
      <c r="R3434" s="41">
        <v>0</v>
      </c>
      <c r="S3434" s="41">
        <v>40</v>
      </c>
      <c r="T3434" s="41">
        <v>0.88</v>
      </c>
      <c r="U3434" s="41">
        <v>37991</v>
      </c>
      <c r="V3434" s="41">
        <v>702.83349999999996</v>
      </c>
      <c r="W3434" s="41">
        <v>34298</v>
      </c>
      <c r="X3434" s="41">
        <v>682.61419999999998</v>
      </c>
    </row>
    <row r="3435" spans="1:24" x14ac:dyDescent="0.35">
      <c r="A3435" s="41" t="s">
        <v>626</v>
      </c>
      <c r="B3435" s="41" t="s">
        <v>439</v>
      </c>
      <c r="C3435" s="41" t="s">
        <v>8</v>
      </c>
      <c r="D3435" s="41" t="s">
        <v>159</v>
      </c>
      <c r="E3435" s="41" t="s">
        <v>159</v>
      </c>
      <c r="F3435" s="41" t="s">
        <v>760</v>
      </c>
      <c r="G3435" s="41">
        <v>5</v>
      </c>
      <c r="H3435" s="41">
        <v>20256.9149023385</v>
      </c>
      <c r="I3435" s="41">
        <v>26378</v>
      </c>
      <c r="J3435" s="41">
        <v>7293</v>
      </c>
      <c r="K3435" s="41">
        <v>487.99299999999999</v>
      </c>
      <c r="L3435" s="41">
        <v>134.9205</v>
      </c>
      <c r="M3435" s="41">
        <v>28627</v>
      </c>
      <c r="N3435" s="41">
        <v>3095</v>
      </c>
      <c r="O3435" s="41">
        <v>569.67730000000006</v>
      </c>
      <c r="P3435" s="41">
        <v>61.590500000000006</v>
      </c>
      <c r="Q3435" s="41">
        <v>0</v>
      </c>
      <c r="R3435" s="41">
        <v>0</v>
      </c>
      <c r="S3435" s="41">
        <v>294</v>
      </c>
      <c r="T3435" s="41">
        <v>6.468</v>
      </c>
      <c r="U3435" s="41">
        <v>33671</v>
      </c>
      <c r="V3435" s="41">
        <v>622.9135</v>
      </c>
      <c r="W3435" s="41">
        <v>32016</v>
      </c>
      <c r="X3435" s="41">
        <v>637.73580000000004</v>
      </c>
    </row>
    <row r="3436" spans="1:24" x14ac:dyDescent="0.35">
      <c r="A3436" s="41" t="s">
        <v>626</v>
      </c>
      <c r="B3436" s="41" t="s">
        <v>439</v>
      </c>
      <c r="C3436" s="41" t="s">
        <v>8</v>
      </c>
      <c r="D3436" s="41" t="s">
        <v>159</v>
      </c>
      <c r="E3436" s="41" t="s">
        <v>159</v>
      </c>
      <c r="F3436" s="41" t="s">
        <v>764</v>
      </c>
      <c r="G3436" s="41">
        <v>9</v>
      </c>
      <c r="H3436" s="41">
        <v>20256.9149023385</v>
      </c>
      <c r="I3436" s="41">
        <v>19594</v>
      </c>
      <c r="J3436" s="41">
        <v>2987</v>
      </c>
      <c r="K3436" s="41">
        <v>389.92060000000004</v>
      </c>
      <c r="L3436" s="41">
        <v>59.441300000000005</v>
      </c>
      <c r="M3436" s="41"/>
      <c r="N3436" s="41"/>
      <c r="O3436" s="41"/>
      <c r="P3436" s="41"/>
      <c r="Q3436" s="41">
        <v>0</v>
      </c>
      <c r="R3436" s="41">
        <v>0</v>
      </c>
      <c r="S3436" s="41"/>
      <c r="T3436" s="41"/>
      <c r="U3436" s="41">
        <v>22581</v>
      </c>
      <c r="V3436" s="41">
        <v>449.36190000000005</v>
      </c>
      <c r="W3436" s="41"/>
      <c r="X3436" s="41"/>
    </row>
    <row r="3437" spans="1:24" x14ac:dyDescent="0.35">
      <c r="A3437" s="41" t="s">
        <v>626</v>
      </c>
      <c r="B3437" s="41" t="s">
        <v>439</v>
      </c>
      <c r="C3437" s="41" t="s">
        <v>8</v>
      </c>
      <c r="D3437" s="41" t="s">
        <v>159</v>
      </c>
      <c r="E3437" s="41" t="s">
        <v>159</v>
      </c>
      <c r="F3437" s="41" t="s">
        <v>766</v>
      </c>
      <c r="G3437" s="41">
        <v>11</v>
      </c>
      <c r="H3437" s="41">
        <v>20256.9149023385</v>
      </c>
      <c r="I3437" s="41">
        <v>45701</v>
      </c>
      <c r="J3437" s="41">
        <v>5653</v>
      </c>
      <c r="K3437" s="41">
        <v>909.44990000000007</v>
      </c>
      <c r="L3437" s="41">
        <v>112.49470000000001</v>
      </c>
      <c r="M3437" s="41"/>
      <c r="N3437" s="41"/>
      <c r="O3437" s="41"/>
      <c r="P3437" s="41"/>
      <c r="Q3437" s="41">
        <v>6</v>
      </c>
      <c r="R3437" s="41">
        <v>0.1074</v>
      </c>
      <c r="S3437" s="41"/>
      <c r="T3437" s="41"/>
      <c r="U3437" s="41">
        <v>51360</v>
      </c>
      <c r="V3437" s="41">
        <v>1022.052</v>
      </c>
      <c r="W3437" s="41"/>
      <c r="X3437" s="41"/>
    </row>
    <row r="3438" spans="1:24" x14ac:dyDescent="0.35">
      <c r="A3438" s="41" t="s">
        <v>626</v>
      </c>
      <c r="B3438" s="41" t="s">
        <v>439</v>
      </c>
      <c r="C3438" s="41" t="s">
        <v>8</v>
      </c>
      <c r="D3438" s="41" t="s">
        <v>159</v>
      </c>
      <c r="E3438" s="41" t="s">
        <v>159</v>
      </c>
      <c r="F3438" s="41" t="s">
        <v>765</v>
      </c>
      <c r="G3438" s="41">
        <v>10</v>
      </c>
      <c r="H3438" s="41">
        <v>20256.9149023385</v>
      </c>
      <c r="I3438" s="41">
        <v>31907</v>
      </c>
      <c r="J3438" s="41">
        <v>5747</v>
      </c>
      <c r="K3438" s="41">
        <v>634.94929999999999</v>
      </c>
      <c r="L3438" s="41">
        <v>114.3653</v>
      </c>
      <c r="M3438" s="41"/>
      <c r="N3438" s="41"/>
      <c r="O3438" s="41"/>
      <c r="P3438" s="41"/>
      <c r="Q3438" s="41">
        <v>8</v>
      </c>
      <c r="R3438" s="41">
        <v>0.14319999999999999</v>
      </c>
      <c r="S3438" s="41"/>
      <c r="T3438" s="41"/>
      <c r="U3438" s="41">
        <v>37662</v>
      </c>
      <c r="V3438" s="41">
        <v>749.45780000000002</v>
      </c>
      <c r="W3438" s="41"/>
      <c r="X3438" s="41"/>
    </row>
    <row r="3439" spans="1:24" x14ac:dyDescent="0.35">
      <c r="A3439" s="41" t="s">
        <v>626</v>
      </c>
      <c r="B3439" s="41" t="s">
        <v>439</v>
      </c>
      <c r="C3439" s="41" t="s">
        <v>8</v>
      </c>
      <c r="D3439" s="41" t="s">
        <v>159</v>
      </c>
      <c r="E3439" s="41" t="s">
        <v>159</v>
      </c>
      <c r="F3439" s="41" t="s">
        <v>759</v>
      </c>
      <c r="G3439" s="41">
        <v>4</v>
      </c>
      <c r="H3439" s="41">
        <v>20256.9149023385</v>
      </c>
      <c r="I3439" s="41">
        <v>17567</v>
      </c>
      <c r="J3439" s="41">
        <v>3727</v>
      </c>
      <c r="K3439" s="41">
        <v>324.98949999999996</v>
      </c>
      <c r="L3439" s="41">
        <v>68.9495</v>
      </c>
      <c r="M3439" s="41">
        <v>28050</v>
      </c>
      <c r="N3439" s="41">
        <v>1321</v>
      </c>
      <c r="O3439" s="41">
        <v>558.19500000000005</v>
      </c>
      <c r="P3439" s="41">
        <v>26.2879</v>
      </c>
      <c r="Q3439" s="41">
        <v>0</v>
      </c>
      <c r="R3439" s="41">
        <v>0</v>
      </c>
      <c r="S3439" s="41">
        <v>248</v>
      </c>
      <c r="T3439" s="41">
        <v>5.4560000000000004</v>
      </c>
      <c r="U3439" s="41">
        <v>21294</v>
      </c>
      <c r="V3439" s="41">
        <v>393.93899999999996</v>
      </c>
      <c r="W3439" s="41">
        <v>29619</v>
      </c>
      <c r="X3439" s="41">
        <v>589.9389000000001</v>
      </c>
    </row>
    <row r="3440" spans="1:24" x14ac:dyDescent="0.35">
      <c r="A3440" s="41" t="s">
        <v>626</v>
      </c>
      <c r="B3440" s="41" t="s">
        <v>439</v>
      </c>
      <c r="C3440" s="41" t="s">
        <v>8</v>
      </c>
      <c r="D3440" s="41" t="s">
        <v>159</v>
      </c>
      <c r="E3440" s="41" t="s">
        <v>159</v>
      </c>
      <c r="F3440" s="41" t="s">
        <v>758</v>
      </c>
      <c r="G3440" s="41">
        <v>3</v>
      </c>
      <c r="H3440" s="41">
        <v>20256.9149023385</v>
      </c>
      <c r="I3440" s="41">
        <v>84449</v>
      </c>
      <c r="J3440" s="41">
        <v>3283</v>
      </c>
      <c r="K3440" s="41">
        <v>1562.3064999999999</v>
      </c>
      <c r="L3440" s="41">
        <v>60.735499999999995</v>
      </c>
      <c r="M3440" s="41">
        <v>25158</v>
      </c>
      <c r="N3440" s="41">
        <v>1180</v>
      </c>
      <c r="O3440" s="41">
        <v>500.64420000000001</v>
      </c>
      <c r="P3440" s="41">
        <v>23.482000000000003</v>
      </c>
      <c r="Q3440" s="41">
        <v>0</v>
      </c>
      <c r="R3440" s="41">
        <v>0</v>
      </c>
      <c r="S3440" s="41">
        <v>219</v>
      </c>
      <c r="T3440" s="41">
        <v>4.8179999999999996</v>
      </c>
      <c r="U3440" s="41">
        <v>87732</v>
      </c>
      <c r="V3440" s="41">
        <v>1623.0419999999999</v>
      </c>
      <c r="W3440" s="41">
        <v>26557</v>
      </c>
      <c r="X3440" s="41">
        <v>528.94420000000002</v>
      </c>
    </row>
    <row r="3441" spans="1:24" x14ac:dyDescent="0.35">
      <c r="A3441" s="41" t="s">
        <v>626</v>
      </c>
      <c r="B3441" s="41" t="s">
        <v>439</v>
      </c>
      <c r="C3441" s="41" t="s">
        <v>8</v>
      </c>
      <c r="D3441" s="41" t="s">
        <v>159</v>
      </c>
      <c r="E3441" s="41" t="s">
        <v>159</v>
      </c>
      <c r="F3441" s="41" t="s">
        <v>767</v>
      </c>
      <c r="G3441" s="41">
        <v>12</v>
      </c>
      <c r="H3441" s="41">
        <v>20256.9149023385</v>
      </c>
      <c r="I3441" s="41">
        <v>26274</v>
      </c>
      <c r="J3441" s="41">
        <v>3781</v>
      </c>
      <c r="K3441" s="41">
        <v>522.85260000000005</v>
      </c>
      <c r="L3441" s="41">
        <v>75.241900000000001</v>
      </c>
      <c r="M3441" s="41"/>
      <c r="N3441" s="41"/>
      <c r="O3441" s="41"/>
      <c r="P3441" s="41"/>
      <c r="Q3441" s="41">
        <v>50</v>
      </c>
      <c r="R3441" s="41">
        <v>0.89500000000000002</v>
      </c>
      <c r="S3441" s="41"/>
      <c r="T3441" s="41"/>
      <c r="U3441" s="41">
        <v>30105</v>
      </c>
      <c r="V3441" s="41">
        <v>598.98950000000002</v>
      </c>
      <c r="W3441" s="41"/>
      <c r="X3441" s="41"/>
    </row>
    <row r="3442" spans="1:24" x14ac:dyDescent="0.35">
      <c r="A3442" s="41" t="s">
        <v>626</v>
      </c>
      <c r="B3442" s="41" t="s">
        <v>439</v>
      </c>
      <c r="C3442" s="41" t="s">
        <v>8</v>
      </c>
      <c r="D3442" s="41" t="s">
        <v>159</v>
      </c>
      <c r="E3442" s="41" t="s">
        <v>159</v>
      </c>
      <c r="F3442" s="41" t="s">
        <v>757</v>
      </c>
      <c r="G3442" s="41">
        <v>2</v>
      </c>
      <c r="H3442" s="41">
        <v>20256.9149023385</v>
      </c>
      <c r="I3442" s="41">
        <v>26555</v>
      </c>
      <c r="J3442" s="41">
        <v>3838</v>
      </c>
      <c r="K3442" s="41">
        <v>491.26749999999998</v>
      </c>
      <c r="L3442" s="41">
        <v>71.003</v>
      </c>
      <c r="M3442" s="41">
        <v>108874</v>
      </c>
      <c r="N3442" s="41">
        <v>191</v>
      </c>
      <c r="O3442" s="41">
        <v>2166.5925999999999</v>
      </c>
      <c r="P3442" s="41">
        <v>3.8009000000000004</v>
      </c>
      <c r="Q3442" s="41">
        <v>0</v>
      </c>
      <c r="R3442" s="41">
        <v>0</v>
      </c>
      <c r="S3442" s="41">
        <v>164</v>
      </c>
      <c r="T3442" s="41">
        <v>3.6080000000000001</v>
      </c>
      <c r="U3442" s="41">
        <v>30393</v>
      </c>
      <c r="V3442" s="41">
        <v>562.27049999999997</v>
      </c>
      <c r="W3442" s="41">
        <v>109229</v>
      </c>
      <c r="X3442" s="41">
        <v>2174.0015000000003</v>
      </c>
    </row>
    <row r="3443" spans="1:24" x14ac:dyDescent="0.35">
      <c r="A3443" s="41" t="s">
        <v>626</v>
      </c>
      <c r="B3443" s="41" t="s">
        <v>439</v>
      </c>
      <c r="C3443" s="41" t="s">
        <v>8</v>
      </c>
      <c r="D3443" s="41" t="s">
        <v>159</v>
      </c>
      <c r="E3443" s="41" t="s">
        <v>159</v>
      </c>
      <c r="F3443" s="41" t="s">
        <v>763</v>
      </c>
      <c r="G3443" s="41">
        <v>8</v>
      </c>
      <c r="H3443" s="41">
        <v>20256.9149023385</v>
      </c>
      <c r="I3443" s="41">
        <v>104129</v>
      </c>
      <c r="J3443" s="41">
        <v>2426</v>
      </c>
      <c r="K3443" s="41">
        <v>2072.1671000000001</v>
      </c>
      <c r="L3443" s="41">
        <v>48.2774</v>
      </c>
      <c r="M3443" s="41"/>
      <c r="N3443" s="41"/>
      <c r="O3443" s="41"/>
      <c r="P3443" s="41"/>
      <c r="Q3443" s="41">
        <v>64</v>
      </c>
      <c r="R3443" s="41">
        <v>1.1456</v>
      </c>
      <c r="S3443" s="41"/>
      <c r="T3443" s="41"/>
      <c r="U3443" s="41">
        <v>106619</v>
      </c>
      <c r="V3443" s="41">
        <v>2121.5900999999999</v>
      </c>
      <c r="W3443" s="41"/>
      <c r="X3443" s="41"/>
    </row>
    <row r="3444" spans="1:24" x14ac:dyDescent="0.35">
      <c r="A3444" s="41" t="s">
        <v>626</v>
      </c>
      <c r="B3444" s="41" t="s">
        <v>439</v>
      </c>
      <c r="C3444" s="41" t="s">
        <v>8</v>
      </c>
      <c r="D3444" s="41" t="s">
        <v>159</v>
      </c>
      <c r="E3444" s="41" t="s">
        <v>159</v>
      </c>
      <c r="F3444" s="41" t="s">
        <v>762</v>
      </c>
      <c r="G3444" s="41">
        <v>7</v>
      </c>
      <c r="H3444" s="41">
        <v>20256.9149023385</v>
      </c>
      <c r="I3444" s="41">
        <v>144152</v>
      </c>
      <c r="J3444" s="41">
        <v>36263</v>
      </c>
      <c r="K3444" s="41">
        <v>2868.6248000000001</v>
      </c>
      <c r="L3444" s="41">
        <v>721.63370000000009</v>
      </c>
      <c r="M3444" s="41">
        <v>0</v>
      </c>
      <c r="N3444" s="41">
        <v>3268</v>
      </c>
      <c r="O3444" s="41">
        <v>0</v>
      </c>
      <c r="P3444" s="41">
        <v>73.53</v>
      </c>
      <c r="Q3444" s="41">
        <v>0</v>
      </c>
      <c r="R3444" s="41">
        <v>0</v>
      </c>
      <c r="S3444" s="41">
        <v>380</v>
      </c>
      <c r="T3444" s="41">
        <v>8.36</v>
      </c>
      <c r="U3444" s="41">
        <v>180415</v>
      </c>
      <c r="V3444" s="41">
        <v>3590.2584999999999</v>
      </c>
      <c r="W3444" s="41">
        <v>3648</v>
      </c>
      <c r="X3444" s="41">
        <v>81.89</v>
      </c>
    </row>
    <row r="3445" spans="1:24" x14ac:dyDescent="0.35">
      <c r="A3445" s="41" t="s">
        <v>626</v>
      </c>
      <c r="B3445" s="41" t="s">
        <v>439</v>
      </c>
      <c r="C3445" s="41" t="s">
        <v>8</v>
      </c>
      <c r="D3445" s="41" t="s">
        <v>159</v>
      </c>
      <c r="E3445" s="41" t="s">
        <v>159</v>
      </c>
      <c r="F3445" s="41" t="s">
        <v>761</v>
      </c>
      <c r="G3445" s="41">
        <v>6</v>
      </c>
      <c r="H3445" s="41">
        <v>20256.9149023385</v>
      </c>
      <c r="I3445" s="41">
        <v>105557</v>
      </c>
      <c r="J3445" s="41">
        <v>14885</v>
      </c>
      <c r="K3445" s="41">
        <v>2100.5843</v>
      </c>
      <c r="L3445" s="41">
        <v>296.2115</v>
      </c>
      <c r="M3445" s="41">
        <v>32747</v>
      </c>
      <c r="N3445" s="41">
        <v>4101</v>
      </c>
      <c r="O3445" s="41">
        <v>736.8075</v>
      </c>
      <c r="P3445" s="41">
        <v>92.272499999999994</v>
      </c>
      <c r="Q3445" s="41">
        <v>8</v>
      </c>
      <c r="R3445" s="41">
        <v>0.14319999999999999</v>
      </c>
      <c r="S3445" s="41">
        <v>290</v>
      </c>
      <c r="T3445" s="41">
        <v>6.38</v>
      </c>
      <c r="U3445" s="41">
        <v>120450</v>
      </c>
      <c r="V3445" s="41">
        <v>2396.9389999999999</v>
      </c>
      <c r="W3445" s="41">
        <v>37138</v>
      </c>
      <c r="X3445" s="41">
        <v>835.46</v>
      </c>
    </row>
    <row r="3446" spans="1:24" x14ac:dyDescent="0.35">
      <c r="A3446" s="41" t="s">
        <v>502</v>
      </c>
      <c r="B3446" s="41" t="s">
        <v>503</v>
      </c>
      <c r="C3446" s="41" t="s">
        <v>8</v>
      </c>
      <c r="D3446" s="41" t="s">
        <v>238</v>
      </c>
      <c r="E3446" s="41" t="s">
        <v>238</v>
      </c>
      <c r="F3446" s="41" t="s">
        <v>756</v>
      </c>
      <c r="G3446" s="41">
        <v>1</v>
      </c>
      <c r="H3446" s="41">
        <v>8420.2956834366105</v>
      </c>
      <c r="I3446" s="41">
        <v>3528</v>
      </c>
      <c r="J3446" s="41">
        <v>1094</v>
      </c>
      <c r="K3446" s="41">
        <v>65.268000000000001</v>
      </c>
      <c r="L3446" s="41">
        <v>20.239000000000001</v>
      </c>
      <c r="M3446" s="41">
        <v>6819</v>
      </c>
      <c r="N3446" s="41">
        <v>1711</v>
      </c>
      <c r="O3446" s="41">
        <v>135.69810000000001</v>
      </c>
      <c r="P3446" s="41">
        <v>34.048900000000003</v>
      </c>
      <c r="Q3446" s="41">
        <v>1938</v>
      </c>
      <c r="R3446" s="41">
        <v>34.690199999999997</v>
      </c>
      <c r="S3446" s="41">
        <v>2518</v>
      </c>
      <c r="T3446" s="41">
        <v>55.396000000000001</v>
      </c>
      <c r="U3446" s="41">
        <v>6560</v>
      </c>
      <c r="V3446" s="41">
        <v>120.19720000000001</v>
      </c>
      <c r="W3446" s="41">
        <v>11048</v>
      </c>
      <c r="X3446" s="41">
        <v>225.14300000000003</v>
      </c>
    </row>
    <row r="3447" spans="1:24" x14ac:dyDescent="0.35">
      <c r="A3447" s="41" t="s">
        <v>502</v>
      </c>
      <c r="B3447" s="41" t="s">
        <v>503</v>
      </c>
      <c r="C3447" s="41" t="s">
        <v>8</v>
      </c>
      <c r="D3447" s="41" t="s">
        <v>238</v>
      </c>
      <c r="E3447" s="41" t="s">
        <v>238</v>
      </c>
      <c r="F3447" s="41" t="s">
        <v>760</v>
      </c>
      <c r="G3447" s="41">
        <v>5</v>
      </c>
      <c r="H3447" s="41">
        <v>8420.2956834366105</v>
      </c>
      <c r="I3447" s="41">
        <v>6643</v>
      </c>
      <c r="J3447" s="41">
        <v>1831</v>
      </c>
      <c r="K3447" s="41">
        <v>122.8955</v>
      </c>
      <c r="L3447" s="41">
        <v>33.8735</v>
      </c>
      <c r="M3447" s="41">
        <v>5869</v>
      </c>
      <c r="N3447" s="41">
        <v>323</v>
      </c>
      <c r="O3447" s="41">
        <v>116.79310000000001</v>
      </c>
      <c r="P3447" s="41">
        <v>6.4277000000000006</v>
      </c>
      <c r="Q3447" s="41">
        <v>4548</v>
      </c>
      <c r="R3447" s="41">
        <v>81.409199999999998</v>
      </c>
      <c r="S3447" s="41">
        <v>5356</v>
      </c>
      <c r="T3447" s="41">
        <v>117.83199999999999</v>
      </c>
      <c r="U3447" s="41">
        <v>13022</v>
      </c>
      <c r="V3447" s="41">
        <v>238.1782</v>
      </c>
      <c r="W3447" s="41">
        <v>11548</v>
      </c>
      <c r="X3447" s="41">
        <v>241.05279999999999</v>
      </c>
    </row>
    <row r="3448" spans="1:24" x14ac:dyDescent="0.35">
      <c r="A3448" s="41" t="s">
        <v>502</v>
      </c>
      <c r="B3448" s="41" t="s">
        <v>503</v>
      </c>
      <c r="C3448" s="41" t="s">
        <v>8</v>
      </c>
      <c r="D3448" s="41" t="s">
        <v>238</v>
      </c>
      <c r="E3448" s="41" t="s">
        <v>238</v>
      </c>
      <c r="F3448" s="41" t="s">
        <v>764</v>
      </c>
      <c r="G3448" s="41">
        <v>9</v>
      </c>
      <c r="H3448" s="41">
        <v>8420.2956834366105</v>
      </c>
      <c r="I3448" s="41">
        <v>6943</v>
      </c>
      <c r="J3448" s="41">
        <v>409</v>
      </c>
      <c r="K3448" s="41">
        <v>138.16570000000002</v>
      </c>
      <c r="L3448" s="41">
        <v>8.1391000000000009</v>
      </c>
      <c r="M3448" s="41"/>
      <c r="N3448" s="41"/>
      <c r="O3448" s="41"/>
      <c r="P3448" s="41"/>
      <c r="Q3448" s="41">
        <v>2041</v>
      </c>
      <c r="R3448" s="41">
        <v>36.533900000000003</v>
      </c>
      <c r="S3448" s="41"/>
      <c r="T3448" s="41"/>
      <c r="U3448" s="41">
        <v>9393</v>
      </c>
      <c r="V3448" s="41">
        <v>182.83870000000002</v>
      </c>
      <c r="W3448" s="41"/>
      <c r="X3448" s="41"/>
    </row>
    <row r="3449" spans="1:24" x14ac:dyDescent="0.35">
      <c r="A3449" s="41" t="s">
        <v>502</v>
      </c>
      <c r="B3449" s="41" t="s">
        <v>503</v>
      </c>
      <c r="C3449" s="41" t="s">
        <v>8</v>
      </c>
      <c r="D3449" s="41" t="s">
        <v>238</v>
      </c>
      <c r="E3449" s="41" t="s">
        <v>238</v>
      </c>
      <c r="F3449" s="41" t="s">
        <v>766</v>
      </c>
      <c r="G3449" s="41">
        <v>11</v>
      </c>
      <c r="H3449" s="41">
        <v>8420.2956834366105</v>
      </c>
      <c r="I3449" s="41">
        <v>11872</v>
      </c>
      <c r="J3449" s="41">
        <v>1470</v>
      </c>
      <c r="K3449" s="41">
        <v>236.25280000000001</v>
      </c>
      <c r="L3449" s="41">
        <v>29.253</v>
      </c>
      <c r="M3449" s="41"/>
      <c r="N3449" s="41"/>
      <c r="O3449" s="41"/>
      <c r="P3449" s="41"/>
      <c r="Q3449" s="41">
        <v>3002</v>
      </c>
      <c r="R3449" s="41">
        <v>53.735799999999998</v>
      </c>
      <c r="S3449" s="41"/>
      <c r="T3449" s="41"/>
      <c r="U3449" s="41">
        <v>16344</v>
      </c>
      <c r="V3449" s="41">
        <v>319.24160000000001</v>
      </c>
      <c r="W3449" s="41"/>
      <c r="X3449" s="41"/>
    </row>
    <row r="3450" spans="1:24" x14ac:dyDescent="0.35">
      <c r="A3450" s="41" t="s">
        <v>502</v>
      </c>
      <c r="B3450" s="41" t="s">
        <v>503</v>
      </c>
      <c r="C3450" s="41" t="s">
        <v>8</v>
      </c>
      <c r="D3450" s="41" t="s">
        <v>238</v>
      </c>
      <c r="E3450" s="41" t="s">
        <v>238</v>
      </c>
      <c r="F3450" s="41" t="s">
        <v>765</v>
      </c>
      <c r="G3450" s="41">
        <v>10</v>
      </c>
      <c r="H3450" s="41">
        <v>8420.2956834366105</v>
      </c>
      <c r="I3450" s="41">
        <v>7265</v>
      </c>
      <c r="J3450" s="41">
        <v>634</v>
      </c>
      <c r="K3450" s="41">
        <v>144.5735</v>
      </c>
      <c r="L3450" s="41">
        <v>12.6166</v>
      </c>
      <c r="M3450" s="41"/>
      <c r="N3450" s="41"/>
      <c r="O3450" s="41"/>
      <c r="P3450" s="41"/>
      <c r="Q3450" s="41">
        <v>2566</v>
      </c>
      <c r="R3450" s="41">
        <v>45.931399999999996</v>
      </c>
      <c r="S3450" s="41"/>
      <c r="T3450" s="41"/>
      <c r="U3450" s="41">
        <v>10465</v>
      </c>
      <c r="V3450" s="41">
        <v>203.1215</v>
      </c>
      <c r="W3450" s="41"/>
      <c r="X3450" s="41"/>
    </row>
    <row r="3451" spans="1:24" x14ac:dyDescent="0.35">
      <c r="A3451" s="41" t="s">
        <v>502</v>
      </c>
      <c r="B3451" s="41" t="s">
        <v>503</v>
      </c>
      <c r="C3451" s="41" t="s">
        <v>8</v>
      </c>
      <c r="D3451" s="41" t="s">
        <v>238</v>
      </c>
      <c r="E3451" s="41" t="s">
        <v>238</v>
      </c>
      <c r="F3451" s="41" t="s">
        <v>759</v>
      </c>
      <c r="G3451" s="41">
        <v>4</v>
      </c>
      <c r="H3451" s="41">
        <v>8420.2956834366105</v>
      </c>
      <c r="I3451" s="41">
        <v>10582</v>
      </c>
      <c r="J3451" s="41">
        <v>92</v>
      </c>
      <c r="K3451" s="41">
        <v>195.767</v>
      </c>
      <c r="L3451" s="41">
        <v>1.702</v>
      </c>
      <c r="M3451" s="41">
        <v>8347</v>
      </c>
      <c r="N3451" s="41">
        <v>414</v>
      </c>
      <c r="O3451" s="41">
        <v>166.1053</v>
      </c>
      <c r="P3451" s="41">
        <v>8.2385999999999999</v>
      </c>
      <c r="Q3451" s="41">
        <v>3538</v>
      </c>
      <c r="R3451" s="41">
        <v>63.330199999999998</v>
      </c>
      <c r="S3451" s="41">
        <v>6006</v>
      </c>
      <c r="T3451" s="41">
        <v>132.13200000000001</v>
      </c>
      <c r="U3451" s="41">
        <v>14212</v>
      </c>
      <c r="V3451" s="41">
        <v>260.79919999999998</v>
      </c>
      <c r="W3451" s="41">
        <v>14767</v>
      </c>
      <c r="X3451" s="41">
        <v>306.47590000000002</v>
      </c>
    </row>
    <row r="3452" spans="1:24" x14ac:dyDescent="0.35">
      <c r="A3452" s="41" t="s">
        <v>502</v>
      </c>
      <c r="B3452" s="41" t="s">
        <v>503</v>
      </c>
      <c r="C3452" s="41" t="s">
        <v>8</v>
      </c>
      <c r="D3452" s="41" t="s">
        <v>238</v>
      </c>
      <c r="E3452" s="41" t="s">
        <v>238</v>
      </c>
      <c r="F3452" s="41" t="s">
        <v>758</v>
      </c>
      <c r="G3452" s="41">
        <v>3</v>
      </c>
      <c r="H3452" s="41">
        <v>8420.2956834366105</v>
      </c>
      <c r="I3452" s="41">
        <v>5820</v>
      </c>
      <c r="J3452" s="41">
        <v>13</v>
      </c>
      <c r="K3452" s="41">
        <v>107.67</v>
      </c>
      <c r="L3452" s="41">
        <v>0.24049999999999999</v>
      </c>
      <c r="M3452" s="41">
        <v>16599</v>
      </c>
      <c r="N3452" s="41">
        <v>383</v>
      </c>
      <c r="O3452" s="41">
        <v>330.32010000000002</v>
      </c>
      <c r="P3452" s="41">
        <v>7.6217000000000006</v>
      </c>
      <c r="Q3452" s="41">
        <v>1885</v>
      </c>
      <c r="R3452" s="41">
        <v>33.741500000000002</v>
      </c>
      <c r="S3452" s="41">
        <v>5053</v>
      </c>
      <c r="T3452" s="41">
        <v>111.166</v>
      </c>
      <c r="U3452" s="41">
        <v>7718</v>
      </c>
      <c r="V3452" s="41">
        <v>141.65199999999999</v>
      </c>
      <c r="W3452" s="41">
        <v>22035</v>
      </c>
      <c r="X3452" s="41">
        <v>449.1078</v>
      </c>
    </row>
    <row r="3453" spans="1:24" x14ac:dyDescent="0.35">
      <c r="A3453" s="41" t="s">
        <v>502</v>
      </c>
      <c r="B3453" s="41" t="s">
        <v>503</v>
      </c>
      <c r="C3453" s="41" t="s">
        <v>8</v>
      </c>
      <c r="D3453" s="41" t="s">
        <v>238</v>
      </c>
      <c r="E3453" s="41" t="s">
        <v>238</v>
      </c>
      <c r="F3453" s="41" t="s">
        <v>767</v>
      </c>
      <c r="G3453" s="41">
        <v>12</v>
      </c>
      <c r="H3453" s="41">
        <v>8420.2956834366105</v>
      </c>
      <c r="I3453" s="41">
        <v>32993</v>
      </c>
      <c r="J3453" s="41">
        <v>133</v>
      </c>
      <c r="K3453" s="41">
        <v>656.5607</v>
      </c>
      <c r="L3453" s="41">
        <v>2.6467000000000001</v>
      </c>
      <c r="M3453" s="41"/>
      <c r="N3453" s="41"/>
      <c r="O3453" s="41"/>
      <c r="P3453" s="41"/>
      <c r="Q3453" s="41">
        <v>2312</v>
      </c>
      <c r="R3453" s="41">
        <v>41.384799999999998</v>
      </c>
      <c r="S3453" s="41"/>
      <c r="T3453" s="41"/>
      <c r="U3453" s="41">
        <v>35438</v>
      </c>
      <c r="V3453" s="41">
        <v>700.59220000000005</v>
      </c>
      <c r="W3453" s="41"/>
      <c r="X3453" s="41"/>
    </row>
    <row r="3454" spans="1:24" x14ac:dyDescent="0.35">
      <c r="A3454" s="41" t="s">
        <v>502</v>
      </c>
      <c r="B3454" s="41" t="s">
        <v>503</v>
      </c>
      <c r="C3454" s="41" t="s">
        <v>8</v>
      </c>
      <c r="D3454" s="41" t="s">
        <v>238</v>
      </c>
      <c r="E3454" s="41" t="s">
        <v>238</v>
      </c>
      <c r="F3454" s="41" t="s">
        <v>757</v>
      </c>
      <c r="G3454" s="41">
        <v>2</v>
      </c>
      <c r="H3454" s="41">
        <v>8420.2956834366105</v>
      </c>
      <c r="I3454" s="41">
        <v>6477</v>
      </c>
      <c r="J3454" s="41">
        <v>99</v>
      </c>
      <c r="K3454" s="41">
        <v>119.8245</v>
      </c>
      <c r="L3454" s="41">
        <v>1.8314999999999999</v>
      </c>
      <c r="M3454" s="41">
        <v>5679</v>
      </c>
      <c r="N3454" s="41">
        <v>554</v>
      </c>
      <c r="O3454" s="41">
        <v>113.0121</v>
      </c>
      <c r="P3454" s="41">
        <v>11.024600000000001</v>
      </c>
      <c r="Q3454" s="41">
        <v>2149</v>
      </c>
      <c r="R3454" s="41">
        <v>38.467100000000002</v>
      </c>
      <c r="S3454" s="41">
        <v>5551</v>
      </c>
      <c r="T3454" s="41">
        <v>122.122</v>
      </c>
      <c r="U3454" s="41">
        <v>8725</v>
      </c>
      <c r="V3454" s="41">
        <v>160.12310000000002</v>
      </c>
      <c r="W3454" s="41">
        <v>11784</v>
      </c>
      <c r="X3454" s="41">
        <v>246.15870000000001</v>
      </c>
    </row>
    <row r="3455" spans="1:24" x14ac:dyDescent="0.35">
      <c r="A3455" s="41" t="s">
        <v>502</v>
      </c>
      <c r="B3455" s="41" t="s">
        <v>503</v>
      </c>
      <c r="C3455" s="41" t="s">
        <v>8</v>
      </c>
      <c r="D3455" s="41" t="s">
        <v>238</v>
      </c>
      <c r="E3455" s="41" t="s">
        <v>238</v>
      </c>
      <c r="F3455" s="41" t="s">
        <v>763</v>
      </c>
      <c r="G3455" s="41">
        <v>8</v>
      </c>
      <c r="H3455" s="41">
        <v>8420.2956834366105</v>
      </c>
      <c r="I3455" s="41">
        <v>12348</v>
      </c>
      <c r="J3455" s="41">
        <v>1760</v>
      </c>
      <c r="K3455" s="41">
        <v>245.7252</v>
      </c>
      <c r="L3455" s="41">
        <v>35.024000000000001</v>
      </c>
      <c r="M3455" s="41"/>
      <c r="N3455" s="41"/>
      <c r="O3455" s="41"/>
      <c r="P3455" s="41"/>
      <c r="Q3455" s="41">
        <v>2725</v>
      </c>
      <c r="R3455" s="41">
        <v>48.777500000000003</v>
      </c>
      <c r="S3455" s="41"/>
      <c r="T3455" s="41"/>
      <c r="U3455" s="41">
        <v>16833</v>
      </c>
      <c r="V3455" s="41">
        <v>329.52670000000001</v>
      </c>
      <c r="W3455" s="41"/>
      <c r="X3455" s="41"/>
    </row>
    <row r="3456" spans="1:24" x14ac:dyDescent="0.35">
      <c r="A3456" s="41" t="s">
        <v>502</v>
      </c>
      <c r="B3456" s="41" t="s">
        <v>503</v>
      </c>
      <c r="C3456" s="41" t="s">
        <v>8</v>
      </c>
      <c r="D3456" s="41" t="s">
        <v>238</v>
      </c>
      <c r="E3456" s="41" t="s">
        <v>238</v>
      </c>
      <c r="F3456" s="41" t="s">
        <v>762</v>
      </c>
      <c r="G3456" s="41">
        <v>7</v>
      </c>
      <c r="H3456" s="41">
        <v>8420.2956834366105</v>
      </c>
      <c r="I3456" s="41">
        <v>44399</v>
      </c>
      <c r="J3456" s="41">
        <v>300</v>
      </c>
      <c r="K3456" s="41">
        <v>883.54010000000005</v>
      </c>
      <c r="L3456" s="41">
        <v>5.9700000000000006</v>
      </c>
      <c r="M3456" s="41">
        <v>0</v>
      </c>
      <c r="N3456" s="41">
        <v>3510</v>
      </c>
      <c r="O3456" s="41">
        <v>0</v>
      </c>
      <c r="P3456" s="41">
        <v>78.974999999999994</v>
      </c>
      <c r="Q3456" s="41">
        <v>3688</v>
      </c>
      <c r="R3456" s="41">
        <v>66.015199999999993</v>
      </c>
      <c r="S3456" s="41">
        <v>7918</v>
      </c>
      <c r="T3456" s="41">
        <v>174.196</v>
      </c>
      <c r="U3456" s="41">
        <v>48387</v>
      </c>
      <c r="V3456" s="41">
        <v>955.52530000000002</v>
      </c>
      <c r="W3456" s="41">
        <v>11428</v>
      </c>
      <c r="X3456" s="41">
        <v>253.17099999999999</v>
      </c>
    </row>
    <row r="3457" spans="1:24" x14ac:dyDescent="0.35">
      <c r="A3457" s="41" t="s">
        <v>502</v>
      </c>
      <c r="B3457" s="41" t="s">
        <v>503</v>
      </c>
      <c r="C3457" s="41" t="s">
        <v>8</v>
      </c>
      <c r="D3457" s="41" t="s">
        <v>238</v>
      </c>
      <c r="E3457" s="41" t="s">
        <v>238</v>
      </c>
      <c r="F3457" s="41" t="s">
        <v>761</v>
      </c>
      <c r="G3457" s="41">
        <v>6</v>
      </c>
      <c r="H3457" s="41">
        <v>8420.2956834366105</v>
      </c>
      <c r="I3457" s="41">
        <v>27213</v>
      </c>
      <c r="J3457" s="41">
        <v>2446</v>
      </c>
      <c r="K3457" s="41">
        <v>541.53870000000006</v>
      </c>
      <c r="L3457" s="41">
        <v>48.675400000000003</v>
      </c>
      <c r="M3457" s="41">
        <v>7646</v>
      </c>
      <c r="N3457" s="41">
        <v>5950</v>
      </c>
      <c r="O3457" s="41">
        <v>172.035</v>
      </c>
      <c r="P3457" s="41">
        <v>133.875</v>
      </c>
      <c r="Q3457" s="41">
        <v>5463</v>
      </c>
      <c r="R3457" s="41">
        <v>97.787700000000001</v>
      </c>
      <c r="S3457" s="41">
        <v>6843</v>
      </c>
      <c r="T3457" s="41">
        <v>150.54599999999999</v>
      </c>
      <c r="U3457" s="41">
        <v>35122</v>
      </c>
      <c r="V3457" s="41">
        <v>688.0018</v>
      </c>
      <c r="W3457" s="41">
        <v>20439</v>
      </c>
      <c r="X3457" s="41">
        <v>456.45599999999996</v>
      </c>
    </row>
    <row r="3458" spans="1:24" x14ac:dyDescent="0.35">
      <c r="A3458" s="41" t="s">
        <v>353</v>
      </c>
      <c r="B3458" s="41" t="s">
        <v>467</v>
      </c>
      <c r="C3458" s="41" t="s">
        <v>29</v>
      </c>
      <c r="D3458" s="41" t="s">
        <v>354</v>
      </c>
      <c r="E3458" s="41" t="s">
        <v>354</v>
      </c>
      <c r="F3458" s="41" t="s">
        <v>756</v>
      </c>
      <c r="G3458" s="41">
        <v>1</v>
      </c>
      <c r="H3458" s="41">
        <v>12224.7100357605</v>
      </c>
      <c r="I3458" s="41">
        <v>4693</v>
      </c>
      <c r="J3458" s="41">
        <v>0</v>
      </c>
      <c r="K3458" s="41">
        <v>86.820499999999996</v>
      </c>
      <c r="L3458" s="41">
        <v>0</v>
      </c>
      <c r="M3458" s="41">
        <v>4343</v>
      </c>
      <c r="N3458" s="41">
        <v>73</v>
      </c>
      <c r="O3458" s="41">
        <v>86.425700000000006</v>
      </c>
      <c r="P3458" s="41">
        <v>1.4527000000000001</v>
      </c>
      <c r="Q3458" s="41">
        <v>2429</v>
      </c>
      <c r="R3458" s="41">
        <v>43.479100000000003</v>
      </c>
      <c r="S3458" s="41">
        <v>14193</v>
      </c>
      <c r="T3458" s="41">
        <v>312.24599999999998</v>
      </c>
      <c r="U3458" s="41">
        <v>7122</v>
      </c>
      <c r="V3458" s="41">
        <v>130.2996</v>
      </c>
      <c r="W3458" s="41">
        <v>18609</v>
      </c>
      <c r="X3458" s="41">
        <v>400.12439999999998</v>
      </c>
    </row>
    <row r="3459" spans="1:24" x14ac:dyDescent="0.35">
      <c r="A3459" s="41" t="s">
        <v>353</v>
      </c>
      <c r="B3459" s="41" t="s">
        <v>467</v>
      </c>
      <c r="C3459" s="41" t="s">
        <v>29</v>
      </c>
      <c r="D3459" s="41" t="s">
        <v>354</v>
      </c>
      <c r="E3459" s="41" t="s">
        <v>354</v>
      </c>
      <c r="F3459" s="41" t="s">
        <v>760</v>
      </c>
      <c r="G3459" s="41">
        <v>5</v>
      </c>
      <c r="H3459" s="41">
        <v>12224.7100357605</v>
      </c>
      <c r="I3459" s="41">
        <v>4536</v>
      </c>
      <c r="J3459" s="41">
        <v>0</v>
      </c>
      <c r="K3459" s="41">
        <v>83.915999999999997</v>
      </c>
      <c r="L3459" s="41">
        <v>0</v>
      </c>
      <c r="M3459" s="41">
        <v>4269</v>
      </c>
      <c r="N3459" s="41">
        <v>599</v>
      </c>
      <c r="O3459" s="41">
        <v>84.953100000000006</v>
      </c>
      <c r="P3459" s="41">
        <v>11.920100000000001</v>
      </c>
      <c r="Q3459" s="41">
        <v>3322</v>
      </c>
      <c r="R3459" s="41">
        <v>59.463799999999999</v>
      </c>
      <c r="S3459" s="41">
        <v>31814</v>
      </c>
      <c r="T3459" s="41">
        <v>699.90800000000002</v>
      </c>
      <c r="U3459" s="41">
        <v>7858</v>
      </c>
      <c r="V3459" s="41">
        <v>143.37979999999999</v>
      </c>
      <c r="W3459" s="41">
        <v>36682</v>
      </c>
      <c r="X3459" s="41">
        <v>796.78120000000001</v>
      </c>
    </row>
    <row r="3460" spans="1:24" x14ac:dyDescent="0.35">
      <c r="A3460" s="41" t="s">
        <v>353</v>
      </c>
      <c r="B3460" s="41" t="s">
        <v>467</v>
      </c>
      <c r="C3460" s="41" t="s">
        <v>29</v>
      </c>
      <c r="D3460" s="41" t="s">
        <v>354</v>
      </c>
      <c r="E3460" s="41" t="s">
        <v>354</v>
      </c>
      <c r="F3460" s="41" t="s">
        <v>764</v>
      </c>
      <c r="G3460" s="41">
        <v>9</v>
      </c>
      <c r="H3460" s="41">
        <v>12224.7100357605</v>
      </c>
      <c r="I3460" s="41">
        <v>4673</v>
      </c>
      <c r="J3460" s="41">
        <v>48</v>
      </c>
      <c r="K3460" s="41">
        <v>92.992699999999999</v>
      </c>
      <c r="L3460" s="41">
        <v>0.95520000000000005</v>
      </c>
      <c r="M3460" s="41"/>
      <c r="N3460" s="41"/>
      <c r="O3460" s="41"/>
      <c r="P3460" s="41"/>
      <c r="Q3460" s="41">
        <v>8733</v>
      </c>
      <c r="R3460" s="41">
        <v>156.32069999999999</v>
      </c>
      <c r="S3460" s="41"/>
      <c r="T3460" s="41"/>
      <c r="U3460" s="41">
        <v>13454</v>
      </c>
      <c r="V3460" s="41">
        <v>250.26859999999999</v>
      </c>
      <c r="W3460" s="41"/>
      <c r="X3460" s="41"/>
    </row>
    <row r="3461" spans="1:24" x14ac:dyDescent="0.35">
      <c r="A3461" s="41" t="s">
        <v>353</v>
      </c>
      <c r="B3461" s="41" t="s">
        <v>467</v>
      </c>
      <c r="C3461" s="41" t="s">
        <v>29</v>
      </c>
      <c r="D3461" s="41" t="s">
        <v>354</v>
      </c>
      <c r="E3461" s="41" t="s">
        <v>354</v>
      </c>
      <c r="F3461" s="41" t="s">
        <v>766</v>
      </c>
      <c r="G3461" s="41">
        <v>11</v>
      </c>
      <c r="H3461" s="41">
        <v>12224.7100357605</v>
      </c>
      <c r="I3461" s="41">
        <v>15244</v>
      </c>
      <c r="J3461" s="41">
        <v>173</v>
      </c>
      <c r="K3461" s="41">
        <v>303.35560000000004</v>
      </c>
      <c r="L3461" s="41">
        <v>3.4427000000000003</v>
      </c>
      <c r="M3461" s="41"/>
      <c r="N3461" s="41"/>
      <c r="O3461" s="41"/>
      <c r="P3461" s="41"/>
      <c r="Q3461" s="41">
        <v>19705</v>
      </c>
      <c r="R3461" s="41">
        <v>352.71949999999998</v>
      </c>
      <c r="S3461" s="41"/>
      <c r="T3461" s="41"/>
      <c r="U3461" s="41">
        <v>35122</v>
      </c>
      <c r="V3461" s="41">
        <v>659.51780000000008</v>
      </c>
      <c r="W3461" s="41"/>
      <c r="X3461" s="41"/>
    </row>
    <row r="3462" spans="1:24" x14ac:dyDescent="0.35">
      <c r="A3462" s="41" t="s">
        <v>353</v>
      </c>
      <c r="B3462" s="41" t="s">
        <v>467</v>
      </c>
      <c r="C3462" s="41" t="s">
        <v>29</v>
      </c>
      <c r="D3462" s="41" t="s">
        <v>354</v>
      </c>
      <c r="E3462" s="41" t="s">
        <v>354</v>
      </c>
      <c r="F3462" s="41" t="s">
        <v>765</v>
      </c>
      <c r="G3462" s="41">
        <v>10</v>
      </c>
      <c r="H3462" s="41">
        <v>12224.7100357605</v>
      </c>
      <c r="I3462" s="41">
        <v>23351</v>
      </c>
      <c r="J3462" s="41">
        <v>91</v>
      </c>
      <c r="K3462" s="41">
        <v>464.68490000000003</v>
      </c>
      <c r="L3462" s="41">
        <v>1.8109000000000002</v>
      </c>
      <c r="M3462" s="41"/>
      <c r="N3462" s="41"/>
      <c r="O3462" s="41"/>
      <c r="P3462" s="41"/>
      <c r="Q3462" s="41">
        <v>37206</v>
      </c>
      <c r="R3462" s="41">
        <v>665.98739999999998</v>
      </c>
      <c r="S3462" s="41"/>
      <c r="T3462" s="41"/>
      <c r="U3462" s="41">
        <v>60648</v>
      </c>
      <c r="V3462" s="41">
        <v>1132.4832000000001</v>
      </c>
      <c r="W3462" s="41"/>
      <c r="X3462" s="41"/>
    </row>
    <row r="3463" spans="1:24" x14ac:dyDescent="0.35">
      <c r="A3463" s="41" t="s">
        <v>353</v>
      </c>
      <c r="B3463" s="41" t="s">
        <v>467</v>
      </c>
      <c r="C3463" s="41" t="s">
        <v>29</v>
      </c>
      <c r="D3463" s="41" t="s">
        <v>354</v>
      </c>
      <c r="E3463" s="41" t="s">
        <v>354</v>
      </c>
      <c r="F3463" s="41" t="s">
        <v>759</v>
      </c>
      <c r="G3463" s="41">
        <v>4</v>
      </c>
      <c r="H3463" s="41">
        <v>12224.7100357605</v>
      </c>
      <c r="I3463" s="41">
        <v>5074</v>
      </c>
      <c r="J3463" s="41">
        <v>0</v>
      </c>
      <c r="K3463" s="41">
        <v>93.869</v>
      </c>
      <c r="L3463" s="41">
        <v>0</v>
      </c>
      <c r="M3463" s="41">
        <v>7435</v>
      </c>
      <c r="N3463" s="41">
        <v>67</v>
      </c>
      <c r="O3463" s="41">
        <v>147.95650000000001</v>
      </c>
      <c r="P3463" s="41">
        <v>1.3333000000000002</v>
      </c>
      <c r="Q3463" s="41">
        <v>6322</v>
      </c>
      <c r="R3463" s="41">
        <v>113.16379999999999</v>
      </c>
      <c r="S3463" s="41">
        <v>25882</v>
      </c>
      <c r="T3463" s="41">
        <v>569.404</v>
      </c>
      <c r="U3463" s="41">
        <v>11396</v>
      </c>
      <c r="V3463" s="41">
        <v>207.03280000000001</v>
      </c>
      <c r="W3463" s="41">
        <v>33384</v>
      </c>
      <c r="X3463" s="41">
        <v>718.69380000000001</v>
      </c>
    </row>
    <row r="3464" spans="1:24" x14ac:dyDescent="0.35">
      <c r="A3464" s="41" t="s">
        <v>353</v>
      </c>
      <c r="B3464" s="41" t="s">
        <v>467</v>
      </c>
      <c r="C3464" s="41" t="s">
        <v>29</v>
      </c>
      <c r="D3464" s="41" t="s">
        <v>354</v>
      </c>
      <c r="E3464" s="41" t="s">
        <v>354</v>
      </c>
      <c r="F3464" s="41" t="s">
        <v>758</v>
      </c>
      <c r="G3464" s="41">
        <v>3</v>
      </c>
      <c r="H3464" s="41">
        <v>12224.7100357605</v>
      </c>
      <c r="I3464" s="41">
        <v>5512</v>
      </c>
      <c r="J3464" s="41">
        <v>9</v>
      </c>
      <c r="K3464" s="41">
        <v>101.97199999999999</v>
      </c>
      <c r="L3464" s="41">
        <v>0.16649999999999998</v>
      </c>
      <c r="M3464" s="41">
        <v>4798</v>
      </c>
      <c r="N3464" s="41">
        <v>212</v>
      </c>
      <c r="O3464" s="41">
        <v>95.480200000000011</v>
      </c>
      <c r="P3464" s="41">
        <v>4.2187999999999999</v>
      </c>
      <c r="Q3464" s="41">
        <v>7006</v>
      </c>
      <c r="R3464" s="41">
        <v>125.4074</v>
      </c>
      <c r="S3464" s="41">
        <v>12172</v>
      </c>
      <c r="T3464" s="41">
        <v>267.78399999999999</v>
      </c>
      <c r="U3464" s="41">
        <v>12527</v>
      </c>
      <c r="V3464" s="41">
        <v>227.54589999999999</v>
      </c>
      <c r="W3464" s="41">
        <v>17182</v>
      </c>
      <c r="X3464" s="41">
        <v>367.483</v>
      </c>
    </row>
    <row r="3465" spans="1:24" x14ac:dyDescent="0.35">
      <c r="A3465" s="41" t="s">
        <v>353</v>
      </c>
      <c r="B3465" s="41" t="s">
        <v>467</v>
      </c>
      <c r="C3465" s="41" t="s">
        <v>29</v>
      </c>
      <c r="D3465" s="41" t="s">
        <v>354</v>
      </c>
      <c r="E3465" s="41" t="s">
        <v>354</v>
      </c>
      <c r="F3465" s="41" t="s">
        <v>767</v>
      </c>
      <c r="G3465" s="41">
        <v>12</v>
      </c>
      <c r="H3465" s="41">
        <v>12224.7100357605</v>
      </c>
      <c r="I3465" s="41">
        <v>4409</v>
      </c>
      <c r="J3465" s="41">
        <v>115</v>
      </c>
      <c r="K3465" s="41">
        <v>87.739100000000008</v>
      </c>
      <c r="L3465" s="41">
        <v>2.2885</v>
      </c>
      <c r="M3465" s="41"/>
      <c r="N3465" s="41"/>
      <c r="O3465" s="41"/>
      <c r="P3465" s="41"/>
      <c r="Q3465" s="41">
        <v>13743</v>
      </c>
      <c r="R3465" s="41">
        <v>245.99969999999999</v>
      </c>
      <c r="S3465" s="41"/>
      <c r="T3465" s="41"/>
      <c r="U3465" s="41">
        <v>18267</v>
      </c>
      <c r="V3465" s="41">
        <v>336.02729999999997</v>
      </c>
      <c r="W3465" s="41"/>
      <c r="X3465" s="41"/>
    </row>
    <row r="3466" spans="1:24" x14ac:dyDescent="0.35">
      <c r="A3466" s="41" t="s">
        <v>353</v>
      </c>
      <c r="B3466" s="41" t="s">
        <v>467</v>
      </c>
      <c r="C3466" s="41" t="s">
        <v>29</v>
      </c>
      <c r="D3466" s="41" t="s">
        <v>354</v>
      </c>
      <c r="E3466" s="41" t="s">
        <v>354</v>
      </c>
      <c r="F3466" s="41" t="s">
        <v>757</v>
      </c>
      <c r="G3466" s="41">
        <v>2</v>
      </c>
      <c r="H3466" s="41">
        <v>12224.7100357605</v>
      </c>
      <c r="I3466" s="41">
        <v>5144</v>
      </c>
      <c r="J3466" s="41">
        <v>0</v>
      </c>
      <c r="K3466" s="41">
        <v>95.164000000000001</v>
      </c>
      <c r="L3466" s="41">
        <v>0</v>
      </c>
      <c r="M3466" s="41">
        <v>3304</v>
      </c>
      <c r="N3466" s="41">
        <v>50</v>
      </c>
      <c r="O3466" s="41">
        <v>65.749600000000001</v>
      </c>
      <c r="P3466" s="41">
        <v>0.99500000000000011</v>
      </c>
      <c r="Q3466" s="41">
        <v>6566</v>
      </c>
      <c r="R3466" s="41">
        <v>117.5314</v>
      </c>
      <c r="S3466" s="41">
        <v>18883</v>
      </c>
      <c r="T3466" s="41">
        <v>415.42599999999999</v>
      </c>
      <c r="U3466" s="41">
        <v>11710</v>
      </c>
      <c r="V3466" s="41">
        <v>212.69540000000001</v>
      </c>
      <c r="W3466" s="41">
        <v>22237</v>
      </c>
      <c r="X3466" s="41">
        <v>482.17059999999998</v>
      </c>
    </row>
    <row r="3467" spans="1:24" x14ac:dyDescent="0.35">
      <c r="A3467" s="41" t="s">
        <v>353</v>
      </c>
      <c r="B3467" s="41" t="s">
        <v>467</v>
      </c>
      <c r="C3467" s="41" t="s">
        <v>29</v>
      </c>
      <c r="D3467" s="41" t="s">
        <v>354</v>
      </c>
      <c r="E3467" s="41" t="s">
        <v>354</v>
      </c>
      <c r="F3467" s="41" t="s">
        <v>763</v>
      </c>
      <c r="G3467" s="41">
        <v>8</v>
      </c>
      <c r="H3467" s="41">
        <v>12224.7100357605</v>
      </c>
      <c r="I3467" s="41">
        <v>5987</v>
      </c>
      <c r="J3467" s="41">
        <v>68</v>
      </c>
      <c r="K3467" s="41">
        <v>119.1413</v>
      </c>
      <c r="L3467" s="41">
        <v>1.3532000000000002</v>
      </c>
      <c r="M3467" s="41"/>
      <c r="N3467" s="41"/>
      <c r="O3467" s="41"/>
      <c r="P3467" s="41"/>
      <c r="Q3467" s="41">
        <v>107463</v>
      </c>
      <c r="R3467" s="41">
        <v>1923.5877</v>
      </c>
      <c r="S3467" s="41"/>
      <c r="T3467" s="41"/>
      <c r="U3467" s="41">
        <v>113518</v>
      </c>
      <c r="V3467" s="41">
        <v>2044.0822000000001</v>
      </c>
      <c r="W3467" s="41"/>
      <c r="X3467" s="41"/>
    </row>
    <row r="3468" spans="1:24" x14ac:dyDescent="0.35">
      <c r="A3468" s="41" t="s">
        <v>353</v>
      </c>
      <c r="B3468" s="41" t="s">
        <v>467</v>
      </c>
      <c r="C3468" s="41" t="s">
        <v>29</v>
      </c>
      <c r="D3468" s="41" t="s">
        <v>354</v>
      </c>
      <c r="E3468" s="41" t="s">
        <v>354</v>
      </c>
      <c r="F3468" s="41" t="s">
        <v>762</v>
      </c>
      <c r="G3468" s="41">
        <v>7</v>
      </c>
      <c r="H3468" s="41">
        <v>12224.7100357605</v>
      </c>
      <c r="I3468" s="41">
        <v>7538</v>
      </c>
      <c r="J3468" s="41">
        <v>3</v>
      </c>
      <c r="K3468" s="41">
        <v>150.00620000000001</v>
      </c>
      <c r="L3468" s="41">
        <v>5.9700000000000003E-2</v>
      </c>
      <c r="M3468" s="41">
        <v>0</v>
      </c>
      <c r="N3468" s="41">
        <v>118</v>
      </c>
      <c r="O3468" s="41">
        <v>0</v>
      </c>
      <c r="P3468" s="41">
        <v>2.6549999999999998</v>
      </c>
      <c r="Q3468" s="41">
        <v>23045</v>
      </c>
      <c r="R3468" s="41">
        <v>412.50549999999998</v>
      </c>
      <c r="S3468" s="41">
        <v>33792</v>
      </c>
      <c r="T3468" s="41">
        <v>743.42399999999998</v>
      </c>
      <c r="U3468" s="41">
        <v>30586</v>
      </c>
      <c r="V3468" s="41">
        <v>562.57140000000004</v>
      </c>
      <c r="W3468" s="41">
        <v>33910</v>
      </c>
      <c r="X3468" s="41">
        <v>746.07899999999995</v>
      </c>
    </row>
    <row r="3469" spans="1:24" x14ac:dyDescent="0.35">
      <c r="A3469" s="41" t="s">
        <v>353</v>
      </c>
      <c r="B3469" s="41" t="s">
        <v>467</v>
      </c>
      <c r="C3469" s="41" t="s">
        <v>29</v>
      </c>
      <c r="D3469" s="41" t="s">
        <v>354</v>
      </c>
      <c r="E3469" s="41" t="s">
        <v>354</v>
      </c>
      <c r="F3469" s="41" t="s">
        <v>761</v>
      </c>
      <c r="G3469" s="41">
        <v>6</v>
      </c>
      <c r="H3469" s="41">
        <v>12224.7100357605</v>
      </c>
      <c r="I3469" s="41">
        <v>57221</v>
      </c>
      <c r="J3469" s="41">
        <v>3</v>
      </c>
      <c r="K3469" s="41">
        <v>1138.6979000000001</v>
      </c>
      <c r="L3469" s="41">
        <v>5.9700000000000003E-2</v>
      </c>
      <c r="M3469" s="41">
        <v>4910</v>
      </c>
      <c r="N3469" s="41">
        <v>555</v>
      </c>
      <c r="O3469" s="41">
        <v>110.47499999999999</v>
      </c>
      <c r="P3469" s="41">
        <v>12.487499999999999</v>
      </c>
      <c r="Q3469" s="41">
        <v>13764</v>
      </c>
      <c r="R3469" s="41">
        <v>246.37559999999999</v>
      </c>
      <c r="S3469" s="41">
        <v>11839</v>
      </c>
      <c r="T3469" s="41">
        <v>260.45800000000003</v>
      </c>
      <c r="U3469" s="41">
        <v>70988</v>
      </c>
      <c r="V3469" s="41">
        <v>1385.1332000000002</v>
      </c>
      <c r="W3469" s="41">
        <v>17304</v>
      </c>
      <c r="X3469" s="41">
        <v>383.4205</v>
      </c>
    </row>
    <row r="3470" spans="1:24" x14ac:dyDescent="0.35">
      <c r="A3470" s="41" t="s">
        <v>526</v>
      </c>
      <c r="B3470" s="41" t="s">
        <v>503</v>
      </c>
      <c r="C3470" s="41" t="s">
        <v>8</v>
      </c>
      <c r="D3470" s="41" t="s">
        <v>355</v>
      </c>
      <c r="E3470" s="41" t="s">
        <v>355</v>
      </c>
      <c r="F3470" s="41" t="s">
        <v>756</v>
      </c>
      <c r="G3470" s="41">
        <v>1</v>
      </c>
      <c r="H3470" s="41">
        <v>6087.1582957379596</v>
      </c>
      <c r="I3470" s="41">
        <v>2578</v>
      </c>
      <c r="J3470" s="41">
        <v>0</v>
      </c>
      <c r="K3470" s="41">
        <v>47.692999999999998</v>
      </c>
      <c r="L3470" s="41">
        <v>0</v>
      </c>
      <c r="M3470" s="41">
        <v>9305</v>
      </c>
      <c r="N3470" s="41">
        <v>50</v>
      </c>
      <c r="O3470" s="41">
        <v>185.1695</v>
      </c>
      <c r="P3470" s="41">
        <v>0.99500000000000011</v>
      </c>
      <c r="Q3470" s="41">
        <v>3616</v>
      </c>
      <c r="R3470" s="41">
        <v>64.726399999999998</v>
      </c>
      <c r="S3470" s="41">
        <v>3949</v>
      </c>
      <c r="T3470" s="41">
        <v>86.878</v>
      </c>
      <c r="U3470" s="41">
        <v>6194</v>
      </c>
      <c r="V3470" s="41">
        <v>112.4194</v>
      </c>
      <c r="W3470" s="41">
        <v>13304</v>
      </c>
      <c r="X3470" s="41">
        <v>273.04250000000002</v>
      </c>
    </row>
    <row r="3471" spans="1:24" x14ac:dyDescent="0.35">
      <c r="A3471" s="41" t="s">
        <v>526</v>
      </c>
      <c r="B3471" s="41" t="s">
        <v>503</v>
      </c>
      <c r="C3471" s="41" t="s">
        <v>8</v>
      </c>
      <c r="D3471" s="41" t="s">
        <v>355</v>
      </c>
      <c r="E3471" s="41" t="s">
        <v>355</v>
      </c>
      <c r="F3471" s="41" t="s">
        <v>760</v>
      </c>
      <c r="G3471" s="41">
        <v>5</v>
      </c>
      <c r="H3471" s="41">
        <v>6087.1582957379596</v>
      </c>
      <c r="I3471" s="41">
        <v>8108</v>
      </c>
      <c r="J3471" s="41">
        <v>0</v>
      </c>
      <c r="K3471" s="41">
        <v>149.99799999999999</v>
      </c>
      <c r="L3471" s="41">
        <v>0</v>
      </c>
      <c r="M3471" s="41">
        <v>7262</v>
      </c>
      <c r="N3471" s="41">
        <v>122</v>
      </c>
      <c r="O3471" s="41">
        <v>144.5138</v>
      </c>
      <c r="P3471" s="41">
        <v>2.4278</v>
      </c>
      <c r="Q3471" s="41">
        <v>5008</v>
      </c>
      <c r="R3471" s="41">
        <v>89.643199999999993</v>
      </c>
      <c r="S3471" s="41">
        <v>422</v>
      </c>
      <c r="T3471" s="41">
        <v>9.2840000000000007</v>
      </c>
      <c r="U3471" s="41">
        <v>13116</v>
      </c>
      <c r="V3471" s="41">
        <v>239.64119999999997</v>
      </c>
      <c r="W3471" s="41">
        <v>7806</v>
      </c>
      <c r="X3471" s="41">
        <v>156.22559999999999</v>
      </c>
    </row>
    <row r="3472" spans="1:24" x14ac:dyDescent="0.35">
      <c r="A3472" s="41" t="s">
        <v>526</v>
      </c>
      <c r="B3472" s="41" t="s">
        <v>503</v>
      </c>
      <c r="C3472" s="41" t="s">
        <v>8</v>
      </c>
      <c r="D3472" s="41" t="s">
        <v>355</v>
      </c>
      <c r="E3472" s="41" t="s">
        <v>355</v>
      </c>
      <c r="F3472" s="41" t="s">
        <v>764</v>
      </c>
      <c r="G3472" s="41">
        <v>9</v>
      </c>
      <c r="H3472" s="41">
        <v>6087.1582957379596</v>
      </c>
      <c r="I3472" s="41">
        <v>8612</v>
      </c>
      <c r="J3472" s="41">
        <v>660</v>
      </c>
      <c r="K3472" s="41">
        <v>171.37880000000001</v>
      </c>
      <c r="L3472" s="41">
        <v>13.134</v>
      </c>
      <c r="M3472" s="41"/>
      <c r="N3472" s="41"/>
      <c r="O3472" s="41"/>
      <c r="P3472" s="41"/>
      <c r="Q3472" s="41">
        <v>3051</v>
      </c>
      <c r="R3472" s="41">
        <v>54.612900000000003</v>
      </c>
      <c r="S3472" s="41"/>
      <c r="T3472" s="41"/>
      <c r="U3472" s="41">
        <v>12323</v>
      </c>
      <c r="V3472" s="41">
        <v>239.12570000000002</v>
      </c>
      <c r="W3472" s="41"/>
      <c r="X3472" s="41"/>
    </row>
    <row r="3473" spans="1:24" x14ac:dyDescent="0.35">
      <c r="A3473" s="41" t="s">
        <v>526</v>
      </c>
      <c r="B3473" s="41" t="s">
        <v>503</v>
      </c>
      <c r="C3473" s="41" t="s">
        <v>8</v>
      </c>
      <c r="D3473" s="41" t="s">
        <v>355</v>
      </c>
      <c r="E3473" s="41" t="s">
        <v>355</v>
      </c>
      <c r="F3473" s="41" t="s">
        <v>766</v>
      </c>
      <c r="G3473" s="41">
        <v>11</v>
      </c>
      <c r="H3473" s="41">
        <v>6087.1582957379596</v>
      </c>
      <c r="I3473" s="41">
        <v>6637</v>
      </c>
      <c r="J3473" s="41">
        <v>59</v>
      </c>
      <c r="K3473" s="41">
        <v>132.0763</v>
      </c>
      <c r="L3473" s="41">
        <v>1.1741000000000001</v>
      </c>
      <c r="M3473" s="41"/>
      <c r="N3473" s="41"/>
      <c r="O3473" s="41"/>
      <c r="P3473" s="41"/>
      <c r="Q3473" s="41">
        <v>3885</v>
      </c>
      <c r="R3473" s="41">
        <v>69.541499999999999</v>
      </c>
      <c r="S3473" s="41"/>
      <c r="T3473" s="41"/>
      <c r="U3473" s="41">
        <v>10581</v>
      </c>
      <c r="V3473" s="41">
        <v>202.7919</v>
      </c>
      <c r="W3473" s="41"/>
      <c r="X3473" s="41"/>
    </row>
    <row r="3474" spans="1:24" x14ac:dyDescent="0.35">
      <c r="A3474" s="41" t="s">
        <v>526</v>
      </c>
      <c r="B3474" s="41" t="s">
        <v>503</v>
      </c>
      <c r="C3474" s="41" t="s">
        <v>8</v>
      </c>
      <c r="D3474" s="41" t="s">
        <v>355</v>
      </c>
      <c r="E3474" s="41" t="s">
        <v>355</v>
      </c>
      <c r="F3474" s="41" t="s">
        <v>765</v>
      </c>
      <c r="G3474" s="41">
        <v>10</v>
      </c>
      <c r="H3474" s="41">
        <v>6087.1582957379596</v>
      </c>
      <c r="I3474" s="41">
        <v>11066</v>
      </c>
      <c r="J3474" s="41">
        <v>1482</v>
      </c>
      <c r="K3474" s="41">
        <v>220.21340000000001</v>
      </c>
      <c r="L3474" s="41">
        <v>29.491800000000001</v>
      </c>
      <c r="M3474" s="41"/>
      <c r="N3474" s="41"/>
      <c r="O3474" s="41"/>
      <c r="P3474" s="41"/>
      <c r="Q3474" s="41">
        <v>4575</v>
      </c>
      <c r="R3474" s="41">
        <v>81.892499999999998</v>
      </c>
      <c r="S3474" s="41"/>
      <c r="T3474" s="41"/>
      <c r="U3474" s="41">
        <v>17123</v>
      </c>
      <c r="V3474" s="41">
        <v>331.59770000000003</v>
      </c>
      <c r="W3474" s="41"/>
      <c r="X3474" s="41"/>
    </row>
    <row r="3475" spans="1:24" x14ac:dyDescent="0.35">
      <c r="A3475" s="41" t="s">
        <v>526</v>
      </c>
      <c r="B3475" s="41" t="s">
        <v>503</v>
      </c>
      <c r="C3475" s="41" t="s">
        <v>8</v>
      </c>
      <c r="D3475" s="41" t="s">
        <v>355</v>
      </c>
      <c r="E3475" s="41" t="s">
        <v>355</v>
      </c>
      <c r="F3475" s="41" t="s">
        <v>759</v>
      </c>
      <c r="G3475" s="41">
        <v>4</v>
      </c>
      <c r="H3475" s="41">
        <v>6087.1582957379596</v>
      </c>
      <c r="I3475" s="41">
        <v>7381</v>
      </c>
      <c r="J3475" s="41">
        <v>0</v>
      </c>
      <c r="K3475" s="41">
        <v>136.54849999999999</v>
      </c>
      <c r="L3475" s="41">
        <v>0</v>
      </c>
      <c r="M3475" s="41">
        <v>4437</v>
      </c>
      <c r="N3475" s="41">
        <v>56</v>
      </c>
      <c r="O3475" s="41">
        <v>88.296300000000002</v>
      </c>
      <c r="P3475" s="41">
        <v>1.1144000000000001</v>
      </c>
      <c r="Q3475" s="41">
        <v>3113</v>
      </c>
      <c r="R3475" s="41">
        <v>55.722700000000003</v>
      </c>
      <c r="S3475" s="41">
        <v>3201</v>
      </c>
      <c r="T3475" s="41">
        <v>70.421999999999997</v>
      </c>
      <c r="U3475" s="41">
        <v>10494</v>
      </c>
      <c r="V3475" s="41">
        <v>192.27119999999999</v>
      </c>
      <c r="W3475" s="41">
        <v>7694</v>
      </c>
      <c r="X3475" s="41">
        <v>159.83269999999999</v>
      </c>
    </row>
    <row r="3476" spans="1:24" x14ac:dyDescent="0.35">
      <c r="A3476" s="41" t="s">
        <v>526</v>
      </c>
      <c r="B3476" s="41" t="s">
        <v>503</v>
      </c>
      <c r="C3476" s="41" t="s">
        <v>8</v>
      </c>
      <c r="D3476" s="41" t="s">
        <v>355</v>
      </c>
      <c r="E3476" s="41" t="s">
        <v>355</v>
      </c>
      <c r="F3476" s="41" t="s">
        <v>758</v>
      </c>
      <c r="G3476" s="41">
        <v>3</v>
      </c>
      <c r="H3476" s="41">
        <v>6087.1582957379596</v>
      </c>
      <c r="I3476" s="41">
        <v>8373</v>
      </c>
      <c r="J3476" s="41">
        <v>0</v>
      </c>
      <c r="K3476" s="41">
        <v>154.90049999999999</v>
      </c>
      <c r="L3476" s="41">
        <v>0</v>
      </c>
      <c r="M3476" s="41">
        <v>26697</v>
      </c>
      <c r="N3476" s="41">
        <v>28</v>
      </c>
      <c r="O3476" s="41">
        <v>531.27030000000002</v>
      </c>
      <c r="P3476" s="41">
        <v>0.55720000000000003</v>
      </c>
      <c r="Q3476" s="41">
        <v>4620</v>
      </c>
      <c r="R3476" s="41">
        <v>82.697999999999993</v>
      </c>
      <c r="S3476" s="41">
        <v>3793</v>
      </c>
      <c r="T3476" s="41">
        <v>83.445999999999998</v>
      </c>
      <c r="U3476" s="41">
        <v>12993</v>
      </c>
      <c r="V3476" s="41">
        <v>237.5985</v>
      </c>
      <c r="W3476" s="41">
        <v>30518</v>
      </c>
      <c r="X3476" s="41">
        <v>615.27350000000001</v>
      </c>
    </row>
    <row r="3477" spans="1:24" x14ac:dyDescent="0.35">
      <c r="A3477" s="41" t="s">
        <v>526</v>
      </c>
      <c r="B3477" s="41" t="s">
        <v>503</v>
      </c>
      <c r="C3477" s="41" t="s">
        <v>8</v>
      </c>
      <c r="D3477" s="41" t="s">
        <v>355</v>
      </c>
      <c r="E3477" s="41" t="s">
        <v>355</v>
      </c>
      <c r="F3477" s="41" t="s">
        <v>767</v>
      </c>
      <c r="G3477" s="41">
        <v>12</v>
      </c>
      <c r="H3477" s="41">
        <v>6087.1582957379596</v>
      </c>
      <c r="I3477" s="41">
        <v>25506</v>
      </c>
      <c r="J3477" s="41">
        <v>14</v>
      </c>
      <c r="K3477" s="41">
        <v>507.56940000000003</v>
      </c>
      <c r="L3477" s="41">
        <v>0.27860000000000001</v>
      </c>
      <c r="M3477" s="41"/>
      <c r="N3477" s="41"/>
      <c r="O3477" s="41"/>
      <c r="P3477" s="41"/>
      <c r="Q3477" s="41">
        <v>3659</v>
      </c>
      <c r="R3477" s="41">
        <v>65.496099999999998</v>
      </c>
      <c r="S3477" s="41"/>
      <c r="T3477" s="41"/>
      <c r="U3477" s="41">
        <v>29179</v>
      </c>
      <c r="V3477" s="41">
        <v>573.34410000000003</v>
      </c>
      <c r="W3477" s="41"/>
      <c r="X3477" s="41"/>
    </row>
    <row r="3478" spans="1:24" x14ac:dyDescent="0.35">
      <c r="A3478" s="41" t="s">
        <v>526</v>
      </c>
      <c r="B3478" s="41" t="s">
        <v>503</v>
      </c>
      <c r="C3478" s="41" t="s">
        <v>8</v>
      </c>
      <c r="D3478" s="41" t="s">
        <v>355</v>
      </c>
      <c r="E3478" s="41" t="s">
        <v>355</v>
      </c>
      <c r="F3478" s="41" t="s">
        <v>757</v>
      </c>
      <c r="G3478" s="41">
        <v>2</v>
      </c>
      <c r="H3478" s="41">
        <v>6087.1582957379596</v>
      </c>
      <c r="I3478" s="41">
        <v>6725</v>
      </c>
      <c r="J3478" s="41">
        <v>0</v>
      </c>
      <c r="K3478" s="41">
        <v>124.41249999999999</v>
      </c>
      <c r="L3478" s="41">
        <v>0</v>
      </c>
      <c r="M3478" s="41">
        <v>17406</v>
      </c>
      <c r="N3478" s="41">
        <v>80</v>
      </c>
      <c r="O3478" s="41">
        <v>346.37940000000003</v>
      </c>
      <c r="P3478" s="41">
        <v>1.5920000000000001</v>
      </c>
      <c r="Q3478" s="41">
        <v>4528</v>
      </c>
      <c r="R3478" s="41">
        <v>81.051199999999994</v>
      </c>
      <c r="S3478" s="41">
        <v>4059</v>
      </c>
      <c r="T3478" s="41">
        <v>89.298000000000002</v>
      </c>
      <c r="U3478" s="41">
        <v>11253</v>
      </c>
      <c r="V3478" s="41">
        <v>205.46369999999999</v>
      </c>
      <c r="W3478" s="41">
        <v>21545</v>
      </c>
      <c r="X3478" s="41">
        <v>437.26940000000002</v>
      </c>
    </row>
    <row r="3479" spans="1:24" x14ac:dyDescent="0.35">
      <c r="A3479" s="41" t="s">
        <v>526</v>
      </c>
      <c r="B3479" s="41" t="s">
        <v>503</v>
      </c>
      <c r="C3479" s="41" t="s">
        <v>8</v>
      </c>
      <c r="D3479" s="41" t="s">
        <v>355</v>
      </c>
      <c r="E3479" s="41" t="s">
        <v>355</v>
      </c>
      <c r="F3479" s="41" t="s">
        <v>763</v>
      </c>
      <c r="G3479" s="41">
        <v>8</v>
      </c>
      <c r="H3479" s="41">
        <v>6087.1582957379596</v>
      </c>
      <c r="I3479" s="41">
        <v>9385</v>
      </c>
      <c r="J3479" s="41">
        <v>3</v>
      </c>
      <c r="K3479" s="41">
        <v>186.76150000000001</v>
      </c>
      <c r="L3479" s="41">
        <v>5.9700000000000003E-2</v>
      </c>
      <c r="M3479" s="41"/>
      <c r="N3479" s="41"/>
      <c r="O3479" s="41"/>
      <c r="P3479" s="41"/>
      <c r="Q3479" s="41">
        <v>3503</v>
      </c>
      <c r="R3479" s="41">
        <v>62.703699999999998</v>
      </c>
      <c r="S3479" s="41"/>
      <c r="T3479" s="41"/>
      <c r="U3479" s="41">
        <v>12891</v>
      </c>
      <c r="V3479" s="41">
        <v>249.5249</v>
      </c>
      <c r="W3479" s="41"/>
      <c r="X3479" s="41"/>
    </row>
    <row r="3480" spans="1:24" x14ac:dyDescent="0.35">
      <c r="A3480" s="41" t="s">
        <v>526</v>
      </c>
      <c r="B3480" s="41" t="s">
        <v>503</v>
      </c>
      <c r="C3480" s="41" t="s">
        <v>8</v>
      </c>
      <c r="D3480" s="41" t="s">
        <v>355</v>
      </c>
      <c r="E3480" s="41" t="s">
        <v>355</v>
      </c>
      <c r="F3480" s="41" t="s">
        <v>762</v>
      </c>
      <c r="G3480" s="41">
        <v>7</v>
      </c>
      <c r="H3480" s="41">
        <v>6087.1582957379596</v>
      </c>
      <c r="I3480" s="41">
        <v>10851</v>
      </c>
      <c r="J3480" s="41">
        <v>1369</v>
      </c>
      <c r="K3480" s="41">
        <v>215.9349</v>
      </c>
      <c r="L3480" s="41">
        <v>27.243100000000002</v>
      </c>
      <c r="M3480" s="41">
        <v>0</v>
      </c>
      <c r="N3480" s="41">
        <v>134</v>
      </c>
      <c r="O3480" s="41">
        <v>0</v>
      </c>
      <c r="P3480" s="41">
        <v>3.0149999999999997</v>
      </c>
      <c r="Q3480" s="41">
        <v>3905</v>
      </c>
      <c r="R3480" s="41">
        <v>69.899500000000003</v>
      </c>
      <c r="S3480" s="41">
        <v>3846</v>
      </c>
      <c r="T3480" s="41">
        <v>84.611999999999995</v>
      </c>
      <c r="U3480" s="41">
        <v>16125</v>
      </c>
      <c r="V3480" s="41">
        <v>313.07749999999999</v>
      </c>
      <c r="W3480" s="41">
        <v>3980</v>
      </c>
      <c r="X3480" s="41">
        <v>87.626999999999995</v>
      </c>
    </row>
    <row r="3481" spans="1:24" x14ac:dyDescent="0.35">
      <c r="A3481" s="41" t="s">
        <v>526</v>
      </c>
      <c r="B3481" s="41" t="s">
        <v>503</v>
      </c>
      <c r="C3481" s="41" t="s">
        <v>8</v>
      </c>
      <c r="D3481" s="41" t="s">
        <v>355</v>
      </c>
      <c r="E3481" s="41" t="s">
        <v>355</v>
      </c>
      <c r="F3481" s="41" t="s">
        <v>761</v>
      </c>
      <c r="G3481" s="41">
        <v>6</v>
      </c>
      <c r="H3481" s="41">
        <v>6087.1582957379596</v>
      </c>
      <c r="I3481" s="41">
        <v>40089</v>
      </c>
      <c r="J3481" s="41">
        <v>5843</v>
      </c>
      <c r="K3481" s="41">
        <v>797.77110000000005</v>
      </c>
      <c r="L3481" s="41">
        <v>116.2757</v>
      </c>
      <c r="M3481" s="41">
        <v>7479</v>
      </c>
      <c r="N3481" s="41">
        <v>1630</v>
      </c>
      <c r="O3481" s="41">
        <v>168.2775</v>
      </c>
      <c r="P3481" s="41">
        <v>36.674999999999997</v>
      </c>
      <c r="Q3481" s="41">
        <v>4616</v>
      </c>
      <c r="R3481" s="41">
        <v>82.626400000000004</v>
      </c>
      <c r="S3481" s="41">
        <v>3809</v>
      </c>
      <c r="T3481" s="41">
        <v>83.798000000000002</v>
      </c>
      <c r="U3481" s="41">
        <v>50548</v>
      </c>
      <c r="V3481" s="41">
        <v>996.67320000000007</v>
      </c>
      <c r="W3481" s="41">
        <v>12918</v>
      </c>
      <c r="X3481" s="41">
        <v>288.75049999999999</v>
      </c>
    </row>
    <row r="3482" spans="1:24" x14ac:dyDescent="0.35">
      <c r="A3482" s="41" t="s">
        <v>737</v>
      </c>
      <c r="B3482" s="41" t="s">
        <v>443</v>
      </c>
      <c r="C3482" s="41" t="s">
        <v>26</v>
      </c>
      <c r="D3482" s="41" t="s">
        <v>356</v>
      </c>
      <c r="E3482" s="41" t="s">
        <v>356</v>
      </c>
      <c r="F3482" s="41" t="s">
        <v>756</v>
      </c>
      <c r="G3482" s="41">
        <v>1</v>
      </c>
      <c r="H3482" s="41">
        <v>18006.259608157699</v>
      </c>
      <c r="I3482" s="41">
        <v>18955</v>
      </c>
      <c r="J3482" s="41">
        <v>2106</v>
      </c>
      <c r="K3482" s="41">
        <v>350.66749999999996</v>
      </c>
      <c r="L3482" s="41">
        <v>38.960999999999999</v>
      </c>
      <c r="M3482" s="41">
        <v>10384</v>
      </c>
      <c r="N3482" s="41">
        <v>6041</v>
      </c>
      <c r="O3482" s="41">
        <v>206.64160000000001</v>
      </c>
      <c r="P3482" s="41">
        <v>120.2159</v>
      </c>
      <c r="Q3482" s="41">
        <v>0</v>
      </c>
      <c r="R3482" s="41">
        <v>0</v>
      </c>
      <c r="S3482" s="41">
        <v>9675</v>
      </c>
      <c r="T3482" s="41">
        <v>212.85</v>
      </c>
      <c r="U3482" s="41">
        <v>21061</v>
      </c>
      <c r="V3482" s="41">
        <v>389.62849999999997</v>
      </c>
      <c r="W3482" s="41">
        <v>26100</v>
      </c>
      <c r="X3482" s="41">
        <v>539.70749999999998</v>
      </c>
    </row>
    <row r="3483" spans="1:24" x14ac:dyDescent="0.35">
      <c r="A3483" s="41" t="s">
        <v>737</v>
      </c>
      <c r="B3483" s="41" t="s">
        <v>443</v>
      </c>
      <c r="C3483" s="41" t="s">
        <v>26</v>
      </c>
      <c r="D3483" s="41" t="s">
        <v>356</v>
      </c>
      <c r="E3483" s="41" t="s">
        <v>356</v>
      </c>
      <c r="F3483" s="41" t="s">
        <v>760</v>
      </c>
      <c r="G3483" s="41">
        <v>5</v>
      </c>
      <c r="H3483" s="41">
        <v>18006.259608157699</v>
      </c>
      <c r="I3483" s="41">
        <v>6087</v>
      </c>
      <c r="J3483" s="41">
        <v>3725</v>
      </c>
      <c r="K3483" s="41">
        <v>112.6095</v>
      </c>
      <c r="L3483" s="41">
        <v>68.912499999999994</v>
      </c>
      <c r="M3483" s="41">
        <v>13884</v>
      </c>
      <c r="N3483" s="41">
        <v>6735</v>
      </c>
      <c r="O3483" s="41">
        <v>276.29160000000002</v>
      </c>
      <c r="P3483" s="41">
        <v>134.0265</v>
      </c>
      <c r="Q3483" s="41">
        <v>7460</v>
      </c>
      <c r="R3483" s="41">
        <v>133.53399999999999</v>
      </c>
      <c r="S3483" s="41">
        <v>9030</v>
      </c>
      <c r="T3483" s="41">
        <v>198.66</v>
      </c>
      <c r="U3483" s="41">
        <v>17272</v>
      </c>
      <c r="V3483" s="41">
        <v>315.05599999999998</v>
      </c>
      <c r="W3483" s="41">
        <v>29649</v>
      </c>
      <c r="X3483" s="41">
        <v>608.97810000000004</v>
      </c>
    </row>
    <row r="3484" spans="1:24" x14ac:dyDescent="0.35">
      <c r="A3484" s="41" t="s">
        <v>737</v>
      </c>
      <c r="B3484" s="41" t="s">
        <v>443</v>
      </c>
      <c r="C3484" s="41" t="s">
        <v>26</v>
      </c>
      <c r="D3484" s="41" t="s">
        <v>356</v>
      </c>
      <c r="E3484" s="41" t="s">
        <v>356</v>
      </c>
      <c r="F3484" s="41" t="s">
        <v>764</v>
      </c>
      <c r="G3484" s="41">
        <v>9</v>
      </c>
      <c r="H3484" s="41">
        <v>18006.259608157699</v>
      </c>
      <c r="I3484" s="41">
        <v>8778</v>
      </c>
      <c r="J3484" s="41">
        <v>4151</v>
      </c>
      <c r="K3484" s="41">
        <v>174.68220000000002</v>
      </c>
      <c r="L3484" s="41">
        <v>82.604900000000001</v>
      </c>
      <c r="M3484" s="41"/>
      <c r="N3484" s="41"/>
      <c r="O3484" s="41"/>
      <c r="P3484" s="41"/>
      <c r="Q3484" s="41">
        <v>6134</v>
      </c>
      <c r="R3484" s="41">
        <v>109.79859999999999</v>
      </c>
      <c r="S3484" s="41"/>
      <c r="T3484" s="41"/>
      <c r="U3484" s="41">
        <v>19063</v>
      </c>
      <c r="V3484" s="41">
        <v>367.08569999999997</v>
      </c>
      <c r="W3484" s="41"/>
      <c r="X3484" s="41"/>
    </row>
    <row r="3485" spans="1:24" x14ac:dyDescent="0.35">
      <c r="A3485" s="41" t="s">
        <v>737</v>
      </c>
      <c r="B3485" s="41" t="s">
        <v>443</v>
      </c>
      <c r="C3485" s="41" t="s">
        <v>26</v>
      </c>
      <c r="D3485" s="41" t="s">
        <v>356</v>
      </c>
      <c r="E3485" s="41" t="s">
        <v>356</v>
      </c>
      <c r="F3485" s="41" t="s">
        <v>766</v>
      </c>
      <c r="G3485" s="41">
        <v>11</v>
      </c>
      <c r="H3485" s="41">
        <v>18006.259608157699</v>
      </c>
      <c r="I3485" s="41">
        <v>16307</v>
      </c>
      <c r="J3485" s="41">
        <v>3131</v>
      </c>
      <c r="K3485" s="41">
        <v>324.5093</v>
      </c>
      <c r="L3485" s="41">
        <v>62.306900000000006</v>
      </c>
      <c r="M3485" s="41"/>
      <c r="N3485" s="41"/>
      <c r="O3485" s="41"/>
      <c r="P3485" s="41"/>
      <c r="Q3485" s="41">
        <v>9450</v>
      </c>
      <c r="R3485" s="41">
        <v>169.155</v>
      </c>
      <c r="S3485" s="41"/>
      <c r="T3485" s="41"/>
      <c r="U3485" s="41">
        <v>28888</v>
      </c>
      <c r="V3485" s="41">
        <v>555.97119999999995</v>
      </c>
      <c r="W3485" s="41"/>
      <c r="X3485" s="41"/>
    </row>
    <row r="3486" spans="1:24" x14ac:dyDescent="0.35">
      <c r="A3486" s="41" t="s">
        <v>737</v>
      </c>
      <c r="B3486" s="41" t="s">
        <v>443</v>
      </c>
      <c r="C3486" s="41" t="s">
        <v>26</v>
      </c>
      <c r="D3486" s="41" t="s">
        <v>356</v>
      </c>
      <c r="E3486" s="41" t="s">
        <v>356</v>
      </c>
      <c r="F3486" s="41" t="s">
        <v>765</v>
      </c>
      <c r="G3486" s="41">
        <v>10</v>
      </c>
      <c r="H3486" s="41">
        <v>18006.259608157699</v>
      </c>
      <c r="I3486" s="41">
        <v>14139</v>
      </c>
      <c r="J3486" s="41">
        <v>3884</v>
      </c>
      <c r="K3486" s="41">
        <v>281.36610000000002</v>
      </c>
      <c r="L3486" s="41">
        <v>77.291600000000003</v>
      </c>
      <c r="M3486" s="41"/>
      <c r="N3486" s="41"/>
      <c r="O3486" s="41"/>
      <c r="P3486" s="41"/>
      <c r="Q3486" s="41">
        <v>8771</v>
      </c>
      <c r="R3486" s="41">
        <v>157.0009</v>
      </c>
      <c r="S3486" s="41"/>
      <c r="T3486" s="41"/>
      <c r="U3486" s="41">
        <v>26794</v>
      </c>
      <c r="V3486" s="41">
        <v>515.65859999999998</v>
      </c>
      <c r="W3486" s="41"/>
      <c r="X3486" s="41"/>
    </row>
    <row r="3487" spans="1:24" x14ac:dyDescent="0.35">
      <c r="A3487" s="41" t="s">
        <v>737</v>
      </c>
      <c r="B3487" s="41" t="s">
        <v>443</v>
      </c>
      <c r="C3487" s="41" t="s">
        <v>26</v>
      </c>
      <c r="D3487" s="41" t="s">
        <v>356</v>
      </c>
      <c r="E3487" s="41" t="s">
        <v>356</v>
      </c>
      <c r="F3487" s="41" t="s">
        <v>759</v>
      </c>
      <c r="G3487" s="41">
        <v>4</v>
      </c>
      <c r="H3487" s="41">
        <v>18006.259608157699</v>
      </c>
      <c r="I3487" s="41">
        <v>9187</v>
      </c>
      <c r="J3487" s="41">
        <v>3832</v>
      </c>
      <c r="K3487" s="41">
        <v>169.95949999999999</v>
      </c>
      <c r="L3487" s="41">
        <v>70.891999999999996</v>
      </c>
      <c r="M3487" s="41">
        <v>11117</v>
      </c>
      <c r="N3487" s="41">
        <v>4637</v>
      </c>
      <c r="O3487" s="41">
        <v>221.22830000000002</v>
      </c>
      <c r="P3487" s="41">
        <v>92.276300000000006</v>
      </c>
      <c r="Q3487" s="41">
        <v>4869</v>
      </c>
      <c r="R3487" s="41">
        <v>87.155100000000004</v>
      </c>
      <c r="S3487" s="41">
        <v>9048</v>
      </c>
      <c r="T3487" s="41">
        <v>199.05600000000001</v>
      </c>
      <c r="U3487" s="41">
        <v>17888</v>
      </c>
      <c r="V3487" s="41">
        <v>328.00659999999999</v>
      </c>
      <c r="W3487" s="41">
        <v>24802</v>
      </c>
      <c r="X3487" s="41">
        <v>512.56060000000002</v>
      </c>
    </row>
    <row r="3488" spans="1:24" x14ac:dyDescent="0.35">
      <c r="A3488" s="41" t="s">
        <v>737</v>
      </c>
      <c r="B3488" s="41" t="s">
        <v>443</v>
      </c>
      <c r="C3488" s="41" t="s">
        <v>26</v>
      </c>
      <c r="D3488" s="41" t="s">
        <v>356</v>
      </c>
      <c r="E3488" s="41" t="s">
        <v>356</v>
      </c>
      <c r="F3488" s="41" t="s">
        <v>758</v>
      </c>
      <c r="G3488" s="41">
        <v>3</v>
      </c>
      <c r="H3488" s="41">
        <v>18006.259608157699</v>
      </c>
      <c r="I3488" s="41">
        <v>18565</v>
      </c>
      <c r="J3488" s="41">
        <v>7192</v>
      </c>
      <c r="K3488" s="41">
        <v>343.45249999999999</v>
      </c>
      <c r="L3488" s="41">
        <v>133.05199999999999</v>
      </c>
      <c r="M3488" s="41">
        <v>24585</v>
      </c>
      <c r="N3488" s="41">
        <v>4175</v>
      </c>
      <c r="O3488" s="41">
        <v>489.24150000000003</v>
      </c>
      <c r="P3488" s="41">
        <v>83.08250000000001</v>
      </c>
      <c r="Q3488" s="41">
        <v>0</v>
      </c>
      <c r="R3488" s="41">
        <v>0</v>
      </c>
      <c r="S3488" s="41">
        <v>8985</v>
      </c>
      <c r="T3488" s="41">
        <v>197.67</v>
      </c>
      <c r="U3488" s="41">
        <v>25757</v>
      </c>
      <c r="V3488" s="41">
        <v>476.50450000000001</v>
      </c>
      <c r="W3488" s="41">
        <v>37745</v>
      </c>
      <c r="X3488" s="41">
        <v>769.99400000000003</v>
      </c>
    </row>
    <row r="3489" spans="1:24" x14ac:dyDescent="0.35">
      <c r="A3489" s="41" t="s">
        <v>737</v>
      </c>
      <c r="B3489" s="41" t="s">
        <v>443</v>
      </c>
      <c r="C3489" s="41" t="s">
        <v>26</v>
      </c>
      <c r="D3489" s="41" t="s">
        <v>356</v>
      </c>
      <c r="E3489" s="41" t="s">
        <v>356</v>
      </c>
      <c r="F3489" s="41" t="s">
        <v>767</v>
      </c>
      <c r="G3489" s="41">
        <v>12</v>
      </c>
      <c r="H3489" s="41">
        <v>18006.259608157699</v>
      </c>
      <c r="I3489" s="41">
        <v>38418</v>
      </c>
      <c r="J3489" s="41">
        <v>2391</v>
      </c>
      <c r="K3489" s="41">
        <v>764.51820000000009</v>
      </c>
      <c r="L3489" s="41">
        <v>47.5809</v>
      </c>
      <c r="M3489" s="41"/>
      <c r="N3489" s="41"/>
      <c r="O3489" s="41"/>
      <c r="P3489" s="41"/>
      <c r="Q3489" s="41">
        <v>72674</v>
      </c>
      <c r="R3489" s="41">
        <v>1300.8646000000001</v>
      </c>
      <c r="S3489" s="41"/>
      <c r="T3489" s="41"/>
      <c r="U3489" s="41">
        <v>113483</v>
      </c>
      <c r="V3489" s="41">
        <v>2112.9637000000002</v>
      </c>
      <c r="W3489" s="41"/>
      <c r="X3489" s="41"/>
    </row>
    <row r="3490" spans="1:24" x14ac:dyDescent="0.35">
      <c r="A3490" s="41" t="s">
        <v>737</v>
      </c>
      <c r="B3490" s="41" t="s">
        <v>443</v>
      </c>
      <c r="C3490" s="41" t="s">
        <v>26</v>
      </c>
      <c r="D3490" s="41" t="s">
        <v>356</v>
      </c>
      <c r="E3490" s="41" t="s">
        <v>356</v>
      </c>
      <c r="F3490" s="41" t="s">
        <v>757</v>
      </c>
      <c r="G3490" s="41">
        <v>2</v>
      </c>
      <c r="H3490" s="41">
        <v>18006.259608157699</v>
      </c>
      <c r="I3490" s="41">
        <v>60973</v>
      </c>
      <c r="J3490" s="41">
        <v>5589</v>
      </c>
      <c r="K3490" s="41">
        <v>1128.0004999999999</v>
      </c>
      <c r="L3490" s="41">
        <v>103.39649999999999</v>
      </c>
      <c r="M3490" s="41">
        <v>9081</v>
      </c>
      <c r="N3490" s="41">
        <v>3636</v>
      </c>
      <c r="O3490" s="41">
        <v>180.71190000000001</v>
      </c>
      <c r="P3490" s="41">
        <v>72.356400000000008</v>
      </c>
      <c r="Q3490" s="41">
        <v>0</v>
      </c>
      <c r="R3490" s="41">
        <v>0</v>
      </c>
      <c r="S3490" s="41">
        <v>7987</v>
      </c>
      <c r="T3490" s="41">
        <v>175.714</v>
      </c>
      <c r="U3490" s="41">
        <v>66562</v>
      </c>
      <c r="V3490" s="41">
        <v>1231.3969999999999</v>
      </c>
      <c r="W3490" s="41">
        <v>20704</v>
      </c>
      <c r="X3490" s="41">
        <v>428.78230000000002</v>
      </c>
    </row>
    <row r="3491" spans="1:24" x14ac:dyDescent="0.35">
      <c r="A3491" s="41" t="s">
        <v>737</v>
      </c>
      <c r="B3491" s="41" t="s">
        <v>443</v>
      </c>
      <c r="C3491" s="41" t="s">
        <v>26</v>
      </c>
      <c r="D3491" s="41" t="s">
        <v>356</v>
      </c>
      <c r="E3491" s="41" t="s">
        <v>356</v>
      </c>
      <c r="F3491" s="41" t="s">
        <v>763</v>
      </c>
      <c r="G3491" s="41">
        <v>8</v>
      </c>
      <c r="H3491" s="41">
        <v>18006.259608157699</v>
      </c>
      <c r="I3491" s="41">
        <v>11219</v>
      </c>
      <c r="J3491" s="41">
        <v>9829</v>
      </c>
      <c r="K3491" s="41">
        <v>223.25810000000001</v>
      </c>
      <c r="L3491" s="41">
        <v>195.59710000000001</v>
      </c>
      <c r="M3491" s="41"/>
      <c r="N3491" s="41"/>
      <c r="O3491" s="41"/>
      <c r="P3491" s="41"/>
      <c r="Q3491" s="41">
        <v>6167</v>
      </c>
      <c r="R3491" s="41">
        <v>110.38930000000001</v>
      </c>
      <c r="S3491" s="41"/>
      <c r="T3491" s="41"/>
      <c r="U3491" s="41">
        <v>27215</v>
      </c>
      <c r="V3491" s="41">
        <v>529.24450000000002</v>
      </c>
      <c r="W3491" s="41"/>
      <c r="X3491" s="41"/>
    </row>
    <row r="3492" spans="1:24" x14ac:dyDescent="0.35">
      <c r="A3492" s="41" t="s">
        <v>737</v>
      </c>
      <c r="B3492" s="41" t="s">
        <v>443</v>
      </c>
      <c r="C3492" s="41" t="s">
        <v>26</v>
      </c>
      <c r="D3492" s="41" t="s">
        <v>356</v>
      </c>
      <c r="E3492" s="41" t="s">
        <v>356</v>
      </c>
      <c r="F3492" s="41" t="s">
        <v>762</v>
      </c>
      <c r="G3492" s="41">
        <v>7</v>
      </c>
      <c r="H3492" s="41">
        <v>18006.259608157699</v>
      </c>
      <c r="I3492" s="41">
        <v>16730</v>
      </c>
      <c r="J3492" s="41">
        <v>6662</v>
      </c>
      <c r="K3492" s="41">
        <v>332.92700000000002</v>
      </c>
      <c r="L3492" s="41">
        <v>132.57380000000001</v>
      </c>
      <c r="M3492" s="41">
        <v>0</v>
      </c>
      <c r="N3492" s="41">
        <v>25174</v>
      </c>
      <c r="O3492" s="41">
        <v>0</v>
      </c>
      <c r="P3492" s="41">
        <v>566.41499999999996</v>
      </c>
      <c r="Q3492" s="41">
        <v>133714</v>
      </c>
      <c r="R3492" s="41">
        <v>2393.4805999999999</v>
      </c>
      <c r="S3492" s="41">
        <v>12150</v>
      </c>
      <c r="T3492" s="41">
        <v>267.3</v>
      </c>
      <c r="U3492" s="41">
        <v>157106</v>
      </c>
      <c r="V3492" s="41">
        <v>2858.9813999999997</v>
      </c>
      <c r="W3492" s="41">
        <v>37324</v>
      </c>
      <c r="X3492" s="41">
        <v>833.71499999999992</v>
      </c>
    </row>
    <row r="3493" spans="1:24" x14ac:dyDescent="0.35">
      <c r="A3493" s="41" t="s">
        <v>737</v>
      </c>
      <c r="B3493" s="41" t="s">
        <v>443</v>
      </c>
      <c r="C3493" s="41" t="s">
        <v>26</v>
      </c>
      <c r="D3493" s="41" t="s">
        <v>356</v>
      </c>
      <c r="E3493" s="41" t="s">
        <v>356</v>
      </c>
      <c r="F3493" s="41" t="s">
        <v>761</v>
      </c>
      <c r="G3493" s="41">
        <v>6</v>
      </c>
      <c r="H3493" s="41">
        <v>18006.259608157699</v>
      </c>
      <c r="I3493" s="41">
        <v>27024</v>
      </c>
      <c r="J3493" s="41">
        <v>7948</v>
      </c>
      <c r="K3493" s="41">
        <v>537.77760000000001</v>
      </c>
      <c r="L3493" s="41">
        <v>158.1652</v>
      </c>
      <c r="M3493" s="41">
        <v>13079</v>
      </c>
      <c r="N3493" s="41">
        <v>8894</v>
      </c>
      <c r="O3493" s="41">
        <v>294.27749999999997</v>
      </c>
      <c r="P3493" s="41">
        <v>200.11499999999998</v>
      </c>
      <c r="Q3493" s="41">
        <v>8024</v>
      </c>
      <c r="R3493" s="41">
        <v>143.62960000000001</v>
      </c>
      <c r="S3493" s="41">
        <v>10014</v>
      </c>
      <c r="T3493" s="41">
        <v>220.30799999999999</v>
      </c>
      <c r="U3493" s="41">
        <v>42996</v>
      </c>
      <c r="V3493" s="41">
        <v>839.57240000000002</v>
      </c>
      <c r="W3493" s="41">
        <v>31987</v>
      </c>
      <c r="X3493" s="41">
        <v>714.70049999999992</v>
      </c>
    </row>
    <row r="3494" spans="1:24" x14ac:dyDescent="0.35">
      <c r="A3494" s="41" t="s">
        <v>670</v>
      </c>
      <c r="B3494" s="41" t="s">
        <v>445</v>
      </c>
      <c r="C3494" s="41" t="s">
        <v>26</v>
      </c>
      <c r="D3494" s="41" t="s">
        <v>357</v>
      </c>
      <c r="E3494" s="41" t="s">
        <v>357</v>
      </c>
      <c r="F3494" s="41" t="s">
        <v>756</v>
      </c>
      <c r="G3494" s="41">
        <v>1</v>
      </c>
      <c r="H3494" s="41">
        <v>3997.1941874782901</v>
      </c>
      <c r="I3494" s="41">
        <v>4513</v>
      </c>
      <c r="J3494" s="41">
        <v>5</v>
      </c>
      <c r="K3494" s="41">
        <v>83.490499999999997</v>
      </c>
      <c r="L3494" s="41">
        <v>9.2499999999999999E-2</v>
      </c>
      <c r="M3494" s="41">
        <v>4892</v>
      </c>
      <c r="N3494" s="41">
        <v>0</v>
      </c>
      <c r="O3494" s="41">
        <v>97.350800000000007</v>
      </c>
      <c r="P3494" s="41">
        <v>0</v>
      </c>
      <c r="Q3494" s="41">
        <v>0</v>
      </c>
      <c r="R3494" s="41">
        <v>0</v>
      </c>
      <c r="S3494" s="41">
        <v>111</v>
      </c>
      <c r="T3494" s="41">
        <v>2.4420000000000002</v>
      </c>
      <c r="U3494" s="41">
        <v>4518</v>
      </c>
      <c r="V3494" s="41">
        <v>83.582999999999998</v>
      </c>
      <c r="W3494" s="41">
        <v>5003</v>
      </c>
      <c r="X3494" s="41">
        <v>99.7928</v>
      </c>
    </row>
    <row r="3495" spans="1:24" x14ac:dyDescent="0.35">
      <c r="A3495" s="41" t="s">
        <v>670</v>
      </c>
      <c r="B3495" s="41" t="s">
        <v>445</v>
      </c>
      <c r="C3495" s="41" t="s">
        <v>26</v>
      </c>
      <c r="D3495" s="41" t="s">
        <v>357</v>
      </c>
      <c r="E3495" s="41" t="s">
        <v>357</v>
      </c>
      <c r="F3495" s="41" t="s">
        <v>760</v>
      </c>
      <c r="G3495" s="41">
        <v>5</v>
      </c>
      <c r="H3495" s="41">
        <v>3997.1941874782901</v>
      </c>
      <c r="I3495" s="41">
        <v>4576</v>
      </c>
      <c r="J3495" s="41">
        <v>30</v>
      </c>
      <c r="K3495" s="41">
        <v>84.655999999999992</v>
      </c>
      <c r="L3495" s="41">
        <v>0.55499999999999994</v>
      </c>
      <c r="M3495" s="41">
        <v>4777</v>
      </c>
      <c r="N3495" s="41">
        <v>245</v>
      </c>
      <c r="O3495" s="41">
        <v>95.062300000000008</v>
      </c>
      <c r="P3495" s="41">
        <v>4.8755000000000006</v>
      </c>
      <c r="Q3495" s="41">
        <v>142</v>
      </c>
      <c r="R3495" s="41">
        <v>2.5417999999999998</v>
      </c>
      <c r="S3495" s="41">
        <v>175</v>
      </c>
      <c r="T3495" s="41">
        <v>3.85</v>
      </c>
      <c r="U3495" s="41">
        <v>4748</v>
      </c>
      <c r="V3495" s="41">
        <v>87.752799999999993</v>
      </c>
      <c r="W3495" s="41">
        <v>5197</v>
      </c>
      <c r="X3495" s="41">
        <v>103.7878</v>
      </c>
    </row>
    <row r="3496" spans="1:24" x14ac:dyDescent="0.35">
      <c r="A3496" s="41" t="s">
        <v>670</v>
      </c>
      <c r="B3496" s="41" t="s">
        <v>445</v>
      </c>
      <c r="C3496" s="41" t="s">
        <v>26</v>
      </c>
      <c r="D3496" s="41" t="s">
        <v>357</v>
      </c>
      <c r="E3496" s="41" t="s">
        <v>357</v>
      </c>
      <c r="F3496" s="41" t="s">
        <v>764</v>
      </c>
      <c r="G3496" s="41">
        <v>9</v>
      </c>
      <c r="H3496" s="41">
        <v>3997.1941874782901</v>
      </c>
      <c r="I3496" s="41">
        <v>5497</v>
      </c>
      <c r="J3496" s="41">
        <v>1128</v>
      </c>
      <c r="K3496" s="41">
        <v>109.39030000000001</v>
      </c>
      <c r="L3496" s="41">
        <v>22.447200000000002</v>
      </c>
      <c r="M3496" s="41"/>
      <c r="N3496" s="41"/>
      <c r="O3496" s="41"/>
      <c r="P3496" s="41"/>
      <c r="Q3496" s="41">
        <v>108</v>
      </c>
      <c r="R3496" s="41">
        <v>1.9332</v>
      </c>
      <c r="S3496" s="41"/>
      <c r="T3496" s="41"/>
      <c r="U3496" s="41">
        <v>6733</v>
      </c>
      <c r="V3496" s="41">
        <v>133.77070000000001</v>
      </c>
      <c r="W3496" s="41"/>
      <c r="X3496" s="41"/>
    </row>
    <row r="3497" spans="1:24" x14ac:dyDescent="0.35">
      <c r="A3497" s="41" t="s">
        <v>670</v>
      </c>
      <c r="B3497" s="41" t="s">
        <v>445</v>
      </c>
      <c r="C3497" s="41" t="s">
        <v>26</v>
      </c>
      <c r="D3497" s="41" t="s">
        <v>357</v>
      </c>
      <c r="E3497" s="41" t="s">
        <v>357</v>
      </c>
      <c r="F3497" s="41" t="s">
        <v>766</v>
      </c>
      <c r="G3497" s="41">
        <v>11</v>
      </c>
      <c r="H3497" s="41">
        <v>3997.1941874782901</v>
      </c>
      <c r="I3497" s="41">
        <v>5895</v>
      </c>
      <c r="J3497" s="41">
        <v>1671</v>
      </c>
      <c r="K3497" s="41">
        <v>117.3105</v>
      </c>
      <c r="L3497" s="41">
        <v>33.252900000000004</v>
      </c>
      <c r="M3497" s="41"/>
      <c r="N3497" s="41"/>
      <c r="O3497" s="41"/>
      <c r="P3497" s="41"/>
      <c r="Q3497" s="41">
        <v>52</v>
      </c>
      <c r="R3497" s="41">
        <v>0.93079999999999996</v>
      </c>
      <c r="S3497" s="41"/>
      <c r="T3497" s="41"/>
      <c r="U3497" s="41">
        <v>7618</v>
      </c>
      <c r="V3497" s="41">
        <v>151.49420000000001</v>
      </c>
      <c r="W3497" s="41"/>
      <c r="X3497" s="41"/>
    </row>
    <row r="3498" spans="1:24" x14ac:dyDescent="0.35">
      <c r="A3498" s="41" t="s">
        <v>670</v>
      </c>
      <c r="B3498" s="41" t="s">
        <v>445</v>
      </c>
      <c r="C3498" s="41" t="s">
        <v>26</v>
      </c>
      <c r="D3498" s="41" t="s">
        <v>357</v>
      </c>
      <c r="E3498" s="41" t="s">
        <v>357</v>
      </c>
      <c r="F3498" s="41" t="s">
        <v>765</v>
      </c>
      <c r="G3498" s="41">
        <v>10</v>
      </c>
      <c r="H3498" s="41">
        <v>3997.1941874782901</v>
      </c>
      <c r="I3498" s="41">
        <v>7042</v>
      </c>
      <c r="J3498" s="41">
        <v>299</v>
      </c>
      <c r="K3498" s="41">
        <v>140.13580000000002</v>
      </c>
      <c r="L3498" s="41">
        <v>5.9500999999999999</v>
      </c>
      <c r="M3498" s="41"/>
      <c r="N3498" s="41"/>
      <c r="O3498" s="41"/>
      <c r="P3498" s="41"/>
      <c r="Q3498" s="41">
        <v>88</v>
      </c>
      <c r="R3498" s="41">
        <v>1.5751999999999999</v>
      </c>
      <c r="S3498" s="41"/>
      <c r="T3498" s="41"/>
      <c r="U3498" s="41">
        <v>7429</v>
      </c>
      <c r="V3498" s="41">
        <v>147.6611</v>
      </c>
      <c r="W3498" s="41"/>
      <c r="X3498" s="41"/>
    </row>
    <row r="3499" spans="1:24" x14ac:dyDescent="0.35">
      <c r="A3499" s="41" t="s">
        <v>670</v>
      </c>
      <c r="B3499" s="41" t="s">
        <v>445</v>
      </c>
      <c r="C3499" s="41" t="s">
        <v>26</v>
      </c>
      <c r="D3499" s="41" t="s">
        <v>357</v>
      </c>
      <c r="E3499" s="41" t="s">
        <v>357</v>
      </c>
      <c r="F3499" s="41" t="s">
        <v>759</v>
      </c>
      <c r="G3499" s="41">
        <v>4</v>
      </c>
      <c r="H3499" s="41">
        <v>3997.1941874782901</v>
      </c>
      <c r="I3499" s="41">
        <v>5472</v>
      </c>
      <c r="J3499" s="41">
        <v>299</v>
      </c>
      <c r="K3499" s="41">
        <v>101.232</v>
      </c>
      <c r="L3499" s="41">
        <v>5.5314999999999994</v>
      </c>
      <c r="M3499" s="41">
        <v>8133</v>
      </c>
      <c r="N3499" s="41">
        <v>129</v>
      </c>
      <c r="O3499" s="41">
        <v>161.8467</v>
      </c>
      <c r="P3499" s="41">
        <v>2.5670999999999999</v>
      </c>
      <c r="Q3499" s="41">
        <v>132</v>
      </c>
      <c r="R3499" s="41">
        <v>2.3628</v>
      </c>
      <c r="S3499" s="41">
        <v>62</v>
      </c>
      <c r="T3499" s="41">
        <v>1.3640000000000001</v>
      </c>
      <c r="U3499" s="41">
        <v>5903</v>
      </c>
      <c r="V3499" s="41">
        <v>109.12629999999999</v>
      </c>
      <c r="W3499" s="41">
        <v>8324</v>
      </c>
      <c r="X3499" s="41">
        <v>165.77780000000001</v>
      </c>
    </row>
    <row r="3500" spans="1:24" x14ac:dyDescent="0.35">
      <c r="A3500" s="41" t="s">
        <v>670</v>
      </c>
      <c r="B3500" s="41" t="s">
        <v>445</v>
      </c>
      <c r="C3500" s="41" t="s">
        <v>26</v>
      </c>
      <c r="D3500" s="41" t="s">
        <v>357</v>
      </c>
      <c r="E3500" s="41" t="s">
        <v>357</v>
      </c>
      <c r="F3500" s="41" t="s">
        <v>758</v>
      </c>
      <c r="G3500" s="41">
        <v>3</v>
      </c>
      <c r="H3500" s="41">
        <v>3997.1941874782901</v>
      </c>
      <c r="I3500" s="41">
        <v>5548</v>
      </c>
      <c r="J3500" s="41">
        <v>396</v>
      </c>
      <c r="K3500" s="41">
        <v>102.63799999999999</v>
      </c>
      <c r="L3500" s="41">
        <v>7.3259999999999996</v>
      </c>
      <c r="M3500" s="41">
        <v>5590</v>
      </c>
      <c r="N3500" s="41">
        <v>278</v>
      </c>
      <c r="O3500" s="41">
        <v>111.241</v>
      </c>
      <c r="P3500" s="41">
        <v>5.5322000000000005</v>
      </c>
      <c r="Q3500" s="41">
        <v>0</v>
      </c>
      <c r="R3500" s="41">
        <v>0</v>
      </c>
      <c r="S3500" s="41">
        <v>48</v>
      </c>
      <c r="T3500" s="41">
        <v>1.056</v>
      </c>
      <c r="U3500" s="41">
        <v>5944</v>
      </c>
      <c r="V3500" s="41">
        <v>109.96399999999998</v>
      </c>
      <c r="W3500" s="41">
        <v>5916</v>
      </c>
      <c r="X3500" s="41">
        <v>117.8292</v>
      </c>
    </row>
    <row r="3501" spans="1:24" x14ac:dyDescent="0.35">
      <c r="A3501" s="41" t="s">
        <v>670</v>
      </c>
      <c r="B3501" s="41" t="s">
        <v>445</v>
      </c>
      <c r="C3501" s="41" t="s">
        <v>26</v>
      </c>
      <c r="D3501" s="41" t="s">
        <v>357</v>
      </c>
      <c r="E3501" s="41" t="s">
        <v>357</v>
      </c>
      <c r="F3501" s="41" t="s">
        <v>767</v>
      </c>
      <c r="G3501" s="41">
        <v>12</v>
      </c>
      <c r="H3501" s="41">
        <v>3997.1941874782901</v>
      </c>
      <c r="I3501" s="41">
        <v>7345</v>
      </c>
      <c r="J3501" s="41">
        <v>75</v>
      </c>
      <c r="K3501" s="41">
        <v>146.16550000000001</v>
      </c>
      <c r="L3501" s="41">
        <v>1.4925000000000002</v>
      </c>
      <c r="M3501" s="41"/>
      <c r="N3501" s="41"/>
      <c r="O3501" s="41"/>
      <c r="P3501" s="41"/>
      <c r="Q3501" s="41">
        <v>82</v>
      </c>
      <c r="R3501" s="41">
        <v>1.4678</v>
      </c>
      <c r="S3501" s="41"/>
      <c r="T3501" s="41"/>
      <c r="U3501" s="41">
        <v>7502</v>
      </c>
      <c r="V3501" s="41">
        <v>149.12580000000003</v>
      </c>
      <c r="W3501" s="41"/>
      <c r="X3501" s="41"/>
    </row>
    <row r="3502" spans="1:24" x14ac:dyDescent="0.35">
      <c r="A3502" s="41" t="s">
        <v>670</v>
      </c>
      <c r="B3502" s="41" t="s">
        <v>445</v>
      </c>
      <c r="C3502" s="41" t="s">
        <v>26</v>
      </c>
      <c r="D3502" s="41" t="s">
        <v>357</v>
      </c>
      <c r="E3502" s="41" t="s">
        <v>357</v>
      </c>
      <c r="F3502" s="41" t="s">
        <v>757</v>
      </c>
      <c r="G3502" s="41">
        <v>2</v>
      </c>
      <c r="H3502" s="41">
        <v>3997.1941874782901</v>
      </c>
      <c r="I3502" s="41">
        <v>4106</v>
      </c>
      <c r="J3502" s="41">
        <v>37</v>
      </c>
      <c r="K3502" s="41">
        <v>75.960999999999999</v>
      </c>
      <c r="L3502" s="41">
        <v>0.6845</v>
      </c>
      <c r="M3502" s="41">
        <v>5754</v>
      </c>
      <c r="N3502" s="41">
        <v>4</v>
      </c>
      <c r="O3502" s="41">
        <v>114.50460000000001</v>
      </c>
      <c r="P3502" s="41">
        <v>7.9600000000000004E-2</v>
      </c>
      <c r="Q3502" s="41">
        <v>0</v>
      </c>
      <c r="R3502" s="41">
        <v>0</v>
      </c>
      <c r="S3502" s="41">
        <v>164</v>
      </c>
      <c r="T3502" s="41">
        <v>3.6080000000000001</v>
      </c>
      <c r="U3502" s="41">
        <v>4143</v>
      </c>
      <c r="V3502" s="41">
        <v>76.645499999999998</v>
      </c>
      <c r="W3502" s="41">
        <v>5922</v>
      </c>
      <c r="X3502" s="41">
        <v>118.19220000000001</v>
      </c>
    </row>
    <row r="3503" spans="1:24" x14ac:dyDescent="0.35">
      <c r="A3503" s="41" t="s">
        <v>670</v>
      </c>
      <c r="B3503" s="41" t="s">
        <v>445</v>
      </c>
      <c r="C3503" s="41" t="s">
        <v>26</v>
      </c>
      <c r="D3503" s="41" t="s">
        <v>357</v>
      </c>
      <c r="E3503" s="41" t="s">
        <v>357</v>
      </c>
      <c r="F3503" s="41" t="s">
        <v>763</v>
      </c>
      <c r="G3503" s="41">
        <v>8</v>
      </c>
      <c r="H3503" s="41">
        <v>3997.1941874782901</v>
      </c>
      <c r="I3503" s="41">
        <v>6735</v>
      </c>
      <c r="J3503" s="41">
        <v>2019</v>
      </c>
      <c r="K3503" s="41">
        <v>134.0265</v>
      </c>
      <c r="L3503" s="41">
        <v>40.178100000000001</v>
      </c>
      <c r="M3503" s="41"/>
      <c r="N3503" s="41"/>
      <c r="O3503" s="41"/>
      <c r="P3503" s="41"/>
      <c r="Q3503" s="41">
        <v>82</v>
      </c>
      <c r="R3503" s="41">
        <v>1.4678</v>
      </c>
      <c r="S3503" s="41"/>
      <c r="T3503" s="41"/>
      <c r="U3503" s="41">
        <v>8836</v>
      </c>
      <c r="V3503" s="41">
        <v>175.67240000000001</v>
      </c>
      <c r="W3503" s="41"/>
      <c r="X3503" s="41"/>
    </row>
    <row r="3504" spans="1:24" x14ac:dyDescent="0.35">
      <c r="A3504" s="41" t="s">
        <v>670</v>
      </c>
      <c r="B3504" s="41" t="s">
        <v>445</v>
      </c>
      <c r="C3504" s="41" t="s">
        <v>26</v>
      </c>
      <c r="D3504" s="41" t="s">
        <v>357</v>
      </c>
      <c r="E3504" s="41" t="s">
        <v>357</v>
      </c>
      <c r="F3504" s="41" t="s">
        <v>762</v>
      </c>
      <c r="G3504" s="41">
        <v>7</v>
      </c>
      <c r="H3504" s="41">
        <v>3997.1941874782901</v>
      </c>
      <c r="I3504" s="41">
        <v>6175</v>
      </c>
      <c r="J3504" s="41">
        <v>2440</v>
      </c>
      <c r="K3504" s="41">
        <v>122.88250000000001</v>
      </c>
      <c r="L3504" s="41">
        <v>48.556000000000004</v>
      </c>
      <c r="M3504" s="41">
        <v>0</v>
      </c>
      <c r="N3504" s="41">
        <v>1489</v>
      </c>
      <c r="O3504" s="41">
        <v>0</v>
      </c>
      <c r="P3504" s="41">
        <v>33.502499999999998</v>
      </c>
      <c r="Q3504" s="41">
        <v>86</v>
      </c>
      <c r="R3504" s="41">
        <v>1.5394000000000001</v>
      </c>
      <c r="S3504" s="41">
        <v>92</v>
      </c>
      <c r="T3504" s="41">
        <v>2.024</v>
      </c>
      <c r="U3504" s="41">
        <v>8701</v>
      </c>
      <c r="V3504" s="41">
        <v>172.97790000000001</v>
      </c>
      <c r="W3504" s="41">
        <v>1581</v>
      </c>
      <c r="X3504" s="41">
        <v>35.526499999999999</v>
      </c>
    </row>
    <row r="3505" spans="1:24" x14ac:dyDescent="0.35">
      <c r="A3505" s="41" t="s">
        <v>670</v>
      </c>
      <c r="B3505" s="41" t="s">
        <v>445</v>
      </c>
      <c r="C3505" s="41" t="s">
        <v>26</v>
      </c>
      <c r="D3505" s="41" t="s">
        <v>357</v>
      </c>
      <c r="E3505" s="41" t="s">
        <v>357</v>
      </c>
      <c r="F3505" s="41" t="s">
        <v>761</v>
      </c>
      <c r="G3505" s="41">
        <v>6</v>
      </c>
      <c r="H3505" s="41">
        <v>3997.1941874782901</v>
      </c>
      <c r="I3505" s="41">
        <v>6463</v>
      </c>
      <c r="J3505" s="41">
        <v>2481</v>
      </c>
      <c r="K3505" s="41">
        <v>128.61369999999999</v>
      </c>
      <c r="L3505" s="41">
        <v>49.371900000000004</v>
      </c>
      <c r="M3505" s="41">
        <v>7456</v>
      </c>
      <c r="N3505" s="41">
        <v>106</v>
      </c>
      <c r="O3505" s="41">
        <v>167.76</v>
      </c>
      <c r="P3505" s="41">
        <v>2.3849999999999998</v>
      </c>
      <c r="Q3505" s="41">
        <v>96</v>
      </c>
      <c r="R3505" s="41">
        <v>1.7183999999999999</v>
      </c>
      <c r="S3505" s="41">
        <v>184</v>
      </c>
      <c r="T3505" s="41">
        <v>4.048</v>
      </c>
      <c r="U3505" s="41">
        <v>9040</v>
      </c>
      <c r="V3505" s="41">
        <v>179.70400000000001</v>
      </c>
      <c r="W3505" s="41">
        <v>7746</v>
      </c>
      <c r="X3505" s="41">
        <v>174.19299999999998</v>
      </c>
    </row>
    <row r="3506" spans="1:24" x14ac:dyDescent="0.35">
      <c r="A3506" s="41" t="s">
        <v>724</v>
      </c>
      <c r="B3506" s="41" t="s">
        <v>467</v>
      </c>
      <c r="C3506" s="41" t="s">
        <v>29</v>
      </c>
      <c r="D3506" s="41" t="s">
        <v>245</v>
      </c>
      <c r="E3506" s="41" t="s">
        <v>245</v>
      </c>
      <c r="F3506" s="41" t="s">
        <v>756</v>
      </c>
      <c r="G3506" s="41">
        <v>1</v>
      </c>
      <c r="H3506" s="41">
        <v>8973.1469239401595</v>
      </c>
      <c r="I3506" s="41">
        <v>2534</v>
      </c>
      <c r="J3506" s="41">
        <v>0</v>
      </c>
      <c r="K3506" s="41">
        <v>46.878999999999998</v>
      </c>
      <c r="L3506" s="41">
        <v>0</v>
      </c>
      <c r="M3506" s="41">
        <v>10007</v>
      </c>
      <c r="N3506" s="41">
        <v>31</v>
      </c>
      <c r="O3506" s="41">
        <v>199.13930000000002</v>
      </c>
      <c r="P3506" s="41">
        <v>0.6169</v>
      </c>
      <c r="Q3506" s="41">
        <v>3106</v>
      </c>
      <c r="R3506" s="41">
        <v>55.5974</v>
      </c>
      <c r="S3506" s="41">
        <v>2887</v>
      </c>
      <c r="T3506" s="41">
        <v>63.514000000000003</v>
      </c>
      <c r="U3506" s="41">
        <v>5640</v>
      </c>
      <c r="V3506" s="41">
        <v>102.4764</v>
      </c>
      <c r="W3506" s="41">
        <v>12925</v>
      </c>
      <c r="X3506" s="41">
        <v>263.27019999999999</v>
      </c>
    </row>
    <row r="3507" spans="1:24" x14ac:dyDescent="0.35">
      <c r="A3507" s="41" t="s">
        <v>724</v>
      </c>
      <c r="B3507" s="41" t="s">
        <v>467</v>
      </c>
      <c r="C3507" s="41" t="s">
        <v>29</v>
      </c>
      <c r="D3507" s="41" t="s">
        <v>245</v>
      </c>
      <c r="E3507" s="41" t="s">
        <v>245</v>
      </c>
      <c r="F3507" s="41" t="s">
        <v>760</v>
      </c>
      <c r="G3507" s="41">
        <v>5</v>
      </c>
      <c r="H3507" s="41">
        <v>8973.1469239401595</v>
      </c>
      <c r="I3507" s="41">
        <v>2968</v>
      </c>
      <c r="J3507" s="41">
        <v>16</v>
      </c>
      <c r="K3507" s="41">
        <v>54.907999999999994</v>
      </c>
      <c r="L3507" s="41">
        <v>0.29599999999999999</v>
      </c>
      <c r="M3507" s="41">
        <v>20794</v>
      </c>
      <c r="N3507" s="41">
        <v>156</v>
      </c>
      <c r="O3507" s="41">
        <v>413.80060000000003</v>
      </c>
      <c r="P3507" s="41">
        <v>3.1044</v>
      </c>
      <c r="Q3507" s="41">
        <v>5095</v>
      </c>
      <c r="R3507" s="41">
        <v>91.200500000000005</v>
      </c>
      <c r="S3507" s="41">
        <v>2816</v>
      </c>
      <c r="T3507" s="41">
        <v>61.951999999999998</v>
      </c>
      <c r="U3507" s="41">
        <v>8079</v>
      </c>
      <c r="V3507" s="41">
        <v>146.40449999999998</v>
      </c>
      <c r="W3507" s="41">
        <v>23766</v>
      </c>
      <c r="X3507" s="41">
        <v>478.85700000000003</v>
      </c>
    </row>
    <row r="3508" spans="1:24" x14ac:dyDescent="0.35">
      <c r="A3508" s="41" t="s">
        <v>724</v>
      </c>
      <c r="B3508" s="41" t="s">
        <v>467</v>
      </c>
      <c r="C3508" s="41" t="s">
        <v>29</v>
      </c>
      <c r="D3508" s="41" t="s">
        <v>245</v>
      </c>
      <c r="E3508" s="41" t="s">
        <v>245</v>
      </c>
      <c r="F3508" s="41" t="s">
        <v>764</v>
      </c>
      <c r="G3508" s="41">
        <v>9</v>
      </c>
      <c r="H3508" s="41">
        <v>8973.1469239401595</v>
      </c>
      <c r="I3508" s="41">
        <v>26544</v>
      </c>
      <c r="J3508" s="41">
        <v>21</v>
      </c>
      <c r="K3508" s="41">
        <v>528.22559999999999</v>
      </c>
      <c r="L3508" s="41">
        <v>0.41790000000000005</v>
      </c>
      <c r="M3508" s="41"/>
      <c r="N3508" s="41"/>
      <c r="O3508" s="41"/>
      <c r="P3508" s="41"/>
      <c r="Q3508" s="41">
        <v>10614</v>
      </c>
      <c r="R3508" s="41">
        <v>189.9906</v>
      </c>
      <c r="S3508" s="41"/>
      <c r="T3508" s="41"/>
      <c r="U3508" s="41">
        <v>37179</v>
      </c>
      <c r="V3508" s="41">
        <v>718.63409999999999</v>
      </c>
      <c r="W3508" s="41"/>
      <c r="X3508" s="41"/>
    </row>
    <row r="3509" spans="1:24" x14ac:dyDescent="0.35">
      <c r="A3509" s="41" t="s">
        <v>724</v>
      </c>
      <c r="B3509" s="41" t="s">
        <v>467</v>
      </c>
      <c r="C3509" s="41" t="s">
        <v>29</v>
      </c>
      <c r="D3509" s="41" t="s">
        <v>245</v>
      </c>
      <c r="E3509" s="41" t="s">
        <v>245</v>
      </c>
      <c r="F3509" s="41" t="s">
        <v>766</v>
      </c>
      <c r="G3509" s="41">
        <v>11</v>
      </c>
      <c r="H3509" s="41">
        <v>8973.1469239401595</v>
      </c>
      <c r="I3509" s="41">
        <v>4681</v>
      </c>
      <c r="J3509" s="41">
        <v>37</v>
      </c>
      <c r="K3509" s="41">
        <v>93.151899999999998</v>
      </c>
      <c r="L3509" s="41">
        <v>0.73630000000000007</v>
      </c>
      <c r="M3509" s="41"/>
      <c r="N3509" s="41"/>
      <c r="O3509" s="41"/>
      <c r="P3509" s="41"/>
      <c r="Q3509" s="41">
        <v>3536</v>
      </c>
      <c r="R3509" s="41">
        <v>63.294400000000003</v>
      </c>
      <c r="S3509" s="41"/>
      <c r="T3509" s="41"/>
      <c r="U3509" s="41">
        <v>8254</v>
      </c>
      <c r="V3509" s="41">
        <v>157.18260000000001</v>
      </c>
      <c r="W3509" s="41"/>
      <c r="X3509" s="41"/>
    </row>
    <row r="3510" spans="1:24" x14ac:dyDescent="0.35">
      <c r="A3510" s="41" t="s">
        <v>724</v>
      </c>
      <c r="B3510" s="41" t="s">
        <v>467</v>
      </c>
      <c r="C3510" s="41" t="s">
        <v>29</v>
      </c>
      <c r="D3510" s="41" t="s">
        <v>245</v>
      </c>
      <c r="E3510" s="41" t="s">
        <v>245</v>
      </c>
      <c r="F3510" s="41" t="s">
        <v>765</v>
      </c>
      <c r="G3510" s="41">
        <v>10</v>
      </c>
      <c r="H3510" s="41">
        <v>8973.1469239401595</v>
      </c>
      <c r="I3510" s="41">
        <v>9729</v>
      </c>
      <c r="J3510" s="41">
        <v>85</v>
      </c>
      <c r="K3510" s="41">
        <v>193.6071</v>
      </c>
      <c r="L3510" s="41">
        <v>1.6915</v>
      </c>
      <c r="M3510" s="41"/>
      <c r="N3510" s="41"/>
      <c r="O3510" s="41"/>
      <c r="P3510" s="41"/>
      <c r="Q3510" s="41">
        <v>6103</v>
      </c>
      <c r="R3510" s="41">
        <v>109.2437</v>
      </c>
      <c r="S3510" s="41"/>
      <c r="T3510" s="41"/>
      <c r="U3510" s="41">
        <v>15917</v>
      </c>
      <c r="V3510" s="41">
        <v>304.54230000000001</v>
      </c>
      <c r="W3510" s="41"/>
      <c r="X3510" s="41"/>
    </row>
    <row r="3511" spans="1:24" x14ac:dyDescent="0.35">
      <c r="A3511" s="41" t="s">
        <v>724</v>
      </c>
      <c r="B3511" s="41" t="s">
        <v>467</v>
      </c>
      <c r="C3511" s="41" t="s">
        <v>29</v>
      </c>
      <c r="D3511" s="41" t="s">
        <v>245</v>
      </c>
      <c r="E3511" s="41" t="s">
        <v>245</v>
      </c>
      <c r="F3511" s="41" t="s">
        <v>759</v>
      </c>
      <c r="G3511" s="41">
        <v>4</v>
      </c>
      <c r="H3511" s="41">
        <v>8973.1469239401595</v>
      </c>
      <c r="I3511" s="41">
        <v>7480</v>
      </c>
      <c r="J3511" s="41">
        <v>21</v>
      </c>
      <c r="K3511" s="41">
        <v>138.38</v>
      </c>
      <c r="L3511" s="41">
        <v>0.38849999999999996</v>
      </c>
      <c r="M3511" s="41">
        <v>10402</v>
      </c>
      <c r="N3511" s="41">
        <v>52</v>
      </c>
      <c r="O3511" s="41">
        <v>206.99980000000002</v>
      </c>
      <c r="P3511" s="41">
        <v>1.0348000000000002</v>
      </c>
      <c r="Q3511" s="41">
        <v>4464</v>
      </c>
      <c r="R3511" s="41">
        <v>79.905600000000007</v>
      </c>
      <c r="S3511" s="41">
        <v>6298</v>
      </c>
      <c r="T3511" s="41">
        <v>138.55600000000001</v>
      </c>
      <c r="U3511" s="41">
        <v>11965</v>
      </c>
      <c r="V3511" s="41">
        <v>218.67410000000001</v>
      </c>
      <c r="W3511" s="41">
        <v>16752</v>
      </c>
      <c r="X3511" s="41">
        <v>346.59059999999999</v>
      </c>
    </row>
    <row r="3512" spans="1:24" x14ac:dyDescent="0.35">
      <c r="A3512" s="41" t="s">
        <v>724</v>
      </c>
      <c r="B3512" s="41" t="s">
        <v>467</v>
      </c>
      <c r="C3512" s="41" t="s">
        <v>29</v>
      </c>
      <c r="D3512" s="41" t="s">
        <v>245</v>
      </c>
      <c r="E3512" s="41" t="s">
        <v>245</v>
      </c>
      <c r="F3512" s="41" t="s">
        <v>758</v>
      </c>
      <c r="G3512" s="41">
        <v>3</v>
      </c>
      <c r="H3512" s="41">
        <v>8973.1469239401595</v>
      </c>
      <c r="I3512" s="41">
        <v>4528</v>
      </c>
      <c r="J3512" s="41">
        <v>3</v>
      </c>
      <c r="K3512" s="41">
        <v>83.768000000000001</v>
      </c>
      <c r="L3512" s="41">
        <v>5.5499999999999994E-2</v>
      </c>
      <c r="M3512" s="41">
        <v>4463</v>
      </c>
      <c r="N3512" s="41">
        <v>76</v>
      </c>
      <c r="O3512" s="41">
        <v>88.813700000000011</v>
      </c>
      <c r="P3512" s="41">
        <v>1.5124</v>
      </c>
      <c r="Q3512" s="41">
        <v>3868</v>
      </c>
      <c r="R3512" s="41">
        <v>69.237200000000001</v>
      </c>
      <c r="S3512" s="41">
        <v>3812</v>
      </c>
      <c r="T3512" s="41">
        <v>83.864000000000004</v>
      </c>
      <c r="U3512" s="41">
        <v>8399</v>
      </c>
      <c r="V3512" s="41">
        <v>153.0607</v>
      </c>
      <c r="W3512" s="41">
        <v>8351</v>
      </c>
      <c r="X3512" s="41">
        <v>174.19010000000003</v>
      </c>
    </row>
    <row r="3513" spans="1:24" x14ac:dyDescent="0.35">
      <c r="A3513" s="41" t="s">
        <v>724</v>
      </c>
      <c r="B3513" s="41" t="s">
        <v>467</v>
      </c>
      <c r="C3513" s="41" t="s">
        <v>29</v>
      </c>
      <c r="D3513" s="41" t="s">
        <v>245</v>
      </c>
      <c r="E3513" s="41" t="s">
        <v>245</v>
      </c>
      <c r="F3513" s="41" t="s">
        <v>767</v>
      </c>
      <c r="G3513" s="41">
        <v>12</v>
      </c>
      <c r="H3513" s="41">
        <v>8973.1469239401595</v>
      </c>
      <c r="I3513" s="41">
        <v>21127</v>
      </c>
      <c r="J3513" s="41">
        <v>80</v>
      </c>
      <c r="K3513" s="41">
        <v>420.4273</v>
      </c>
      <c r="L3513" s="41">
        <v>1.5920000000000001</v>
      </c>
      <c r="M3513" s="41"/>
      <c r="N3513" s="41"/>
      <c r="O3513" s="41"/>
      <c r="P3513" s="41"/>
      <c r="Q3513" s="41">
        <v>3751</v>
      </c>
      <c r="R3513" s="41">
        <v>67.142899999999997</v>
      </c>
      <c r="S3513" s="41"/>
      <c r="T3513" s="41"/>
      <c r="U3513" s="41">
        <v>24958</v>
      </c>
      <c r="V3513" s="41">
        <v>489.16219999999998</v>
      </c>
      <c r="W3513" s="41"/>
      <c r="X3513" s="41"/>
    </row>
    <row r="3514" spans="1:24" x14ac:dyDescent="0.35">
      <c r="A3514" s="41" t="s">
        <v>724</v>
      </c>
      <c r="B3514" s="41" t="s">
        <v>467</v>
      </c>
      <c r="C3514" s="41" t="s">
        <v>29</v>
      </c>
      <c r="D3514" s="41" t="s">
        <v>245</v>
      </c>
      <c r="E3514" s="41" t="s">
        <v>245</v>
      </c>
      <c r="F3514" s="41" t="s">
        <v>757</v>
      </c>
      <c r="G3514" s="41">
        <v>2</v>
      </c>
      <c r="H3514" s="41">
        <v>8973.1469239401595</v>
      </c>
      <c r="I3514" s="41">
        <v>18243</v>
      </c>
      <c r="J3514" s="41">
        <v>3</v>
      </c>
      <c r="K3514" s="41">
        <v>337.49549999999999</v>
      </c>
      <c r="L3514" s="41">
        <v>5.5499999999999994E-2</v>
      </c>
      <c r="M3514" s="41">
        <v>5060</v>
      </c>
      <c r="N3514" s="41">
        <v>17</v>
      </c>
      <c r="O3514" s="41">
        <v>100.694</v>
      </c>
      <c r="P3514" s="41">
        <v>0.33830000000000005</v>
      </c>
      <c r="Q3514" s="41">
        <v>5508</v>
      </c>
      <c r="R3514" s="41">
        <v>98.593199999999996</v>
      </c>
      <c r="S3514" s="41">
        <v>2830</v>
      </c>
      <c r="T3514" s="41">
        <v>62.26</v>
      </c>
      <c r="U3514" s="41">
        <v>23754</v>
      </c>
      <c r="V3514" s="41">
        <v>436.14419999999996</v>
      </c>
      <c r="W3514" s="41">
        <v>7907</v>
      </c>
      <c r="X3514" s="41">
        <v>163.29230000000001</v>
      </c>
    </row>
    <row r="3515" spans="1:24" x14ac:dyDescent="0.35">
      <c r="A3515" s="41" t="s">
        <v>724</v>
      </c>
      <c r="B3515" s="41" t="s">
        <v>467</v>
      </c>
      <c r="C3515" s="41" t="s">
        <v>29</v>
      </c>
      <c r="D3515" s="41" t="s">
        <v>245</v>
      </c>
      <c r="E3515" s="41" t="s">
        <v>245</v>
      </c>
      <c r="F3515" s="41" t="s">
        <v>763</v>
      </c>
      <c r="G3515" s="41">
        <v>8</v>
      </c>
      <c r="H3515" s="41">
        <v>8973.1469239401595</v>
      </c>
      <c r="I3515" s="41">
        <v>3871</v>
      </c>
      <c r="J3515" s="41">
        <v>44</v>
      </c>
      <c r="K3515" s="41">
        <v>77.032899999999998</v>
      </c>
      <c r="L3515" s="41">
        <v>0.87560000000000004</v>
      </c>
      <c r="M3515" s="41"/>
      <c r="N3515" s="41"/>
      <c r="O3515" s="41"/>
      <c r="P3515" s="41"/>
      <c r="Q3515" s="41">
        <v>8089</v>
      </c>
      <c r="R3515" s="41">
        <v>144.79310000000001</v>
      </c>
      <c r="S3515" s="41"/>
      <c r="T3515" s="41"/>
      <c r="U3515" s="41">
        <v>12004</v>
      </c>
      <c r="V3515" s="41">
        <v>222.70160000000001</v>
      </c>
      <c r="W3515" s="41"/>
      <c r="X3515" s="41"/>
    </row>
    <row r="3516" spans="1:24" x14ac:dyDescent="0.35">
      <c r="A3516" s="41" t="s">
        <v>724</v>
      </c>
      <c r="B3516" s="41" t="s">
        <v>467</v>
      </c>
      <c r="C3516" s="41" t="s">
        <v>29</v>
      </c>
      <c r="D3516" s="41" t="s">
        <v>245</v>
      </c>
      <c r="E3516" s="41" t="s">
        <v>245</v>
      </c>
      <c r="F3516" s="41" t="s">
        <v>762</v>
      </c>
      <c r="G3516" s="41">
        <v>7</v>
      </c>
      <c r="H3516" s="41">
        <v>8973.1469239401595</v>
      </c>
      <c r="I3516" s="41">
        <v>23493</v>
      </c>
      <c r="J3516" s="41">
        <v>37</v>
      </c>
      <c r="K3516" s="41">
        <v>467.51070000000004</v>
      </c>
      <c r="L3516" s="41">
        <v>0.73630000000000007</v>
      </c>
      <c r="M3516" s="41">
        <v>0</v>
      </c>
      <c r="N3516" s="41">
        <v>439</v>
      </c>
      <c r="O3516" s="41">
        <v>0</v>
      </c>
      <c r="P3516" s="41">
        <v>9.8774999999999995</v>
      </c>
      <c r="Q3516" s="41">
        <v>7043</v>
      </c>
      <c r="R3516" s="41">
        <v>126.0697</v>
      </c>
      <c r="S3516" s="41">
        <v>23250</v>
      </c>
      <c r="T3516" s="41">
        <v>511.5</v>
      </c>
      <c r="U3516" s="41">
        <v>30573</v>
      </c>
      <c r="V3516" s="41">
        <v>594.31670000000008</v>
      </c>
      <c r="W3516" s="41">
        <v>23689</v>
      </c>
      <c r="X3516" s="41">
        <v>521.37750000000005</v>
      </c>
    </row>
    <row r="3517" spans="1:24" x14ac:dyDescent="0.35">
      <c r="A3517" s="41" t="s">
        <v>724</v>
      </c>
      <c r="B3517" s="41" t="s">
        <v>467</v>
      </c>
      <c r="C3517" s="41" t="s">
        <v>29</v>
      </c>
      <c r="D3517" s="41" t="s">
        <v>245</v>
      </c>
      <c r="E3517" s="41" t="s">
        <v>245</v>
      </c>
      <c r="F3517" s="41" t="s">
        <v>761</v>
      </c>
      <c r="G3517" s="41">
        <v>6</v>
      </c>
      <c r="H3517" s="41">
        <v>8973.1469239401595</v>
      </c>
      <c r="I3517" s="41">
        <v>22345</v>
      </c>
      <c r="J3517" s="41">
        <v>71</v>
      </c>
      <c r="K3517" s="41">
        <v>444.66550000000001</v>
      </c>
      <c r="L3517" s="41">
        <v>1.4129</v>
      </c>
      <c r="M3517" s="41">
        <v>4208</v>
      </c>
      <c r="N3517" s="41">
        <v>329</v>
      </c>
      <c r="O3517" s="41">
        <v>94.679999999999993</v>
      </c>
      <c r="P3517" s="41">
        <v>7.4024999999999999</v>
      </c>
      <c r="Q3517" s="41">
        <v>5555</v>
      </c>
      <c r="R3517" s="41">
        <v>99.4345</v>
      </c>
      <c r="S3517" s="41">
        <v>6668</v>
      </c>
      <c r="T3517" s="41">
        <v>146.696</v>
      </c>
      <c r="U3517" s="41">
        <v>27971</v>
      </c>
      <c r="V3517" s="41">
        <v>545.51289999999995</v>
      </c>
      <c r="W3517" s="41">
        <v>11205</v>
      </c>
      <c r="X3517" s="41">
        <v>248.77850000000001</v>
      </c>
    </row>
    <row r="3518" spans="1:24" x14ac:dyDescent="0.35">
      <c r="A3518" s="41" t="s">
        <v>480</v>
      </c>
      <c r="B3518" s="41" t="s">
        <v>481</v>
      </c>
      <c r="C3518" s="41" t="s">
        <v>33</v>
      </c>
      <c r="D3518" s="41" t="s">
        <v>361</v>
      </c>
      <c r="E3518" s="41" t="s">
        <v>361</v>
      </c>
      <c r="F3518" s="41" t="s">
        <v>756</v>
      </c>
      <c r="G3518" s="41">
        <v>1</v>
      </c>
      <c r="H3518" s="41">
        <v>12648.1397214401</v>
      </c>
      <c r="I3518" s="41">
        <v>7585</v>
      </c>
      <c r="J3518" s="41">
        <v>1092</v>
      </c>
      <c r="K3518" s="41">
        <v>140.32249999999999</v>
      </c>
      <c r="L3518" s="41">
        <v>20.201999999999998</v>
      </c>
      <c r="M3518" s="41">
        <v>9970</v>
      </c>
      <c r="N3518" s="41">
        <v>1966</v>
      </c>
      <c r="O3518" s="41">
        <v>198.40300000000002</v>
      </c>
      <c r="P3518" s="41">
        <v>39.123400000000004</v>
      </c>
      <c r="Q3518" s="41">
        <v>24346</v>
      </c>
      <c r="R3518" s="41">
        <v>435.79340000000002</v>
      </c>
      <c r="S3518" s="41">
        <v>26762</v>
      </c>
      <c r="T3518" s="41">
        <v>588.76400000000001</v>
      </c>
      <c r="U3518" s="41">
        <v>33023</v>
      </c>
      <c r="V3518" s="41">
        <v>596.31790000000001</v>
      </c>
      <c r="W3518" s="41">
        <v>38698</v>
      </c>
      <c r="X3518" s="41">
        <v>826.29040000000009</v>
      </c>
    </row>
    <row r="3519" spans="1:24" x14ac:dyDescent="0.35">
      <c r="A3519" s="41" t="s">
        <v>480</v>
      </c>
      <c r="B3519" s="41" t="s">
        <v>481</v>
      </c>
      <c r="C3519" s="41" t="s">
        <v>33</v>
      </c>
      <c r="D3519" s="41" t="s">
        <v>361</v>
      </c>
      <c r="E3519" s="41" t="s">
        <v>361</v>
      </c>
      <c r="F3519" s="41" t="s">
        <v>760</v>
      </c>
      <c r="G3519" s="41">
        <v>5</v>
      </c>
      <c r="H3519" s="41">
        <v>12648.1397214401</v>
      </c>
      <c r="I3519" s="41">
        <v>8996</v>
      </c>
      <c r="J3519" s="41">
        <v>9219</v>
      </c>
      <c r="K3519" s="41">
        <v>166.42599999999999</v>
      </c>
      <c r="L3519" s="41">
        <v>170.5515</v>
      </c>
      <c r="M3519" s="41">
        <v>12084</v>
      </c>
      <c r="N3519" s="41">
        <v>3593</v>
      </c>
      <c r="O3519" s="41">
        <v>240.47160000000002</v>
      </c>
      <c r="P3519" s="41">
        <v>71.500700000000009</v>
      </c>
      <c r="Q3519" s="41">
        <v>18498</v>
      </c>
      <c r="R3519" s="41">
        <v>331.11419999999998</v>
      </c>
      <c r="S3519" s="41">
        <v>20391</v>
      </c>
      <c r="T3519" s="41">
        <v>448.60199999999998</v>
      </c>
      <c r="U3519" s="41">
        <v>36713</v>
      </c>
      <c r="V3519" s="41">
        <v>668.09169999999995</v>
      </c>
      <c r="W3519" s="41">
        <v>36068</v>
      </c>
      <c r="X3519" s="41">
        <v>760.57429999999999</v>
      </c>
    </row>
    <row r="3520" spans="1:24" x14ac:dyDescent="0.35">
      <c r="A3520" s="41" t="s">
        <v>480</v>
      </c>
      <c r="B3520" s="41" t="s">
        <v>481</v>
      </c>
      <c r="C3520" s="41" t="s">
        <v>33</v>
      </c>
      <c r="D3520" s="41" t="s">
        <v>361</v>
      </c>
      <c r="E3520" s="41" t="s">
        <v>361</v>
      </c>
      <c r="F3520" s="41" t="s">
        <v>764</v>
      </c>
      <c r="G3520" s="41">
        <v>9</v>
      </c>
      <c r="H3520" s="41">
        <v>12648.1397214401</v>
      </c>
      <c r="I3520" s="41">
        <v>25597</v>
      </c>
      <c r="J3520" s="41">
        <v>788</v>
      </c>
      <c r="K3520" s="41">
        <v>509.38030000000003</v>
      </c>
      <c r="L3520" s="41">
        <v>15.6812</v>
      </c>
      <c r="M3520" s="41"/>
      <c r="N3520" s="41"/>
      <c r="O3520" s="41"/>
      <c r="P3520" s="41"/>
      <c r="Q3520" s="41">
        <v>15771</v>
      </c>
      <c r="R3520" s="41">
        <v>282.30090000000001</v>
      </c>
      <c r="S3520" s="41"/>
      <c r="T3520" s="41"/>
      <c r="U3520" s="41">
        <v>42156</v>
      </c>
      <c r="V3520" s="41">
        <v>807.36239999999998</v>
      </c>
      <c r="W3520" s="41"/>
      <c r="X3520" s="41"/>
    </row>
    <row r="3521" spans="1:24" x14ac:dyDescent="0.35">
      <c r="A3521" s="41" t="s">
        <v>480</v>
      </c>
      <c r="B3521" s="41" t="s">
        <v>481</v>
      </c>
      <c r="C3521" s="41" t="s">
        <v>33</v>
      </c>
      <c r="D3521" s="41" t="s">
        <v>361</v>
      </c>
      <c r="E3521" s="41" t="s">
        <v>361</v>
      </c>
      <c r="F3521" s="41" t="s">
        <v>766</v>
      </c>
      <c r="G3521" s="41">
        <v>11</v>
      </c>
      <c r="H3521" s="41">
        <v>12648.1397214401</v>
      </c>
      <c r="I3521" s="41">
        <v>9096</v>
      </c>
      <c r="J3521" s="41">
        <v>6192</v>
      </c>
      <c r="K3521" s="41">
        <v>181.0104</v>
      </c>
      <c r="L3521" s="41">
        <v>123.22080000000001</v>
      </c>
      <c r="M3521" s="41"/>
      <c r="N3521" s="41"/>
      <c r="O3521" s="41"/>
      <c r="P3521" s="41"/>
      <c r="Q3521" s="41">
        <v>19772</v>
      </c>
      <c r="R3521" s="41">
        <v>353.91879999999998</v>
      </c>
      <c r="S3521" s="41"/>
      <c r="T3521" s="41"/>
      <c r="U3521" s="41">
        <v>35060</v>
      </c>
      <c r="V3521" s="41">
        <v>658.15</v>
      </c>
      <c r="W3521" s="41"/>
      <c r="X3521" s="41"/>
    </row>
    <row r="3522" spans="1:24" x14ac:dyDescent="0.35">
      <c r="A3522" s="41" t="s">
        <v>480</v>
      </c>
      <c r="B3522" s="41" t="s">
        <v>481</v>
      </c>
      <c r="C3522" s="41" t="s">
        <v>33</v>
      </c>
      <c r="D3522" s="41" t="s">
        <v>361</v>
      </c>
      <c r="E3522" s="41" t="s">
        <v>361</v>
      </c>
      <c r="F3522" s="41" t="s">
        <v>765</v>
      </c>
      <c r="G3522" s="41">
        <v>10</v>
      </c>
      <c r="H3522" s="41">
        <v>12648.1397214401</v>
      </c>
      <c r="I3522" s="41">
        <v>11883</v>
      </c>
      <c r="J3522" s="41">
        <v>2659</v>
      </c>
      <c r="K3522" s="41">
        <v>236.4717</v>
      </c>
      <c r="L3522" s="41">
        <v>52.914100000000005</v>
      </c>
      <c r="M3522" s="41"/>
      <c r="N3522" s="41"/>
      <c r="O3522" s="41"/>
      <c r="P3522" s="41"/>
      <c r="Q3522" s="41">
        <v>29057</v>
      </c>
      <c r="R3522" s="41">
        <v>520.12030000000004</v>
      </c>
      <c r="S3522" s="41"/>
      <c r="T3522" s="41"/>
      <c r="U3522" s="41">
        <v>43599</v>
      </c>
      <c r="V3522" s="41">
        <v>809.50610000000006</v>
      </c>
      <c r="W3522" s="41"/>
      <c r="X3522" s="41"/>
    </row>
    <row r="3523" spans="1:24" x14ac:dyDescent="0.35">
      <c r="A3523" s="41" t="s">
        <v>480</v>
      </c>
      <c r="B3523" s="41" t="s">
        <v>481</v>
      </c>
      <c r="C3523" s="41" t="s">
        <v>33</v>
      </c>
      <c r="D3523" s="41" t="s">
        <v>361</v>
      </c>
      <c r="E3523" s="41" t="s">
        <v>361</v>
      </c>
      <c r="F3523" s="41" t="s">
        <v>759</v>
      </c>
      <c r="G3523" s="41">
        <v>4</v>
      </c>
      <c r="H3523" s="41">
        <v>12648.1397214401</v>
      </c>
      <c r="I3523" s="41">
        <v>8315</v>
      </c>
      <c r="J3523" s="41">
        <v>4761</v>
      </c>
      <c r="K3523" s="41">
        <v>153.82749999999999</v>
      </c>
      <c r="L3523" s="41">
        <v>88.078499999999991</v>
      </c>
      <c r="M3523" s="41">
        <v>15221</v>
      </c>
      <c r="N3523" s="41">
        <v>1136</v>
      </c>
      <c r="O3523" s="41">
        <v>302.89789999999999</v>
      </c>
      <c r="P3523" s="41">
        <v>22.606400000000001</v>
      </c>
      <c r="Q3523" s="41">
        <v>18673</v>
      </c>
      <c r="R3523" s="41">
        <v>334.24669999999998</v>
      </c>
      <c r="S3523" s="41">
        <v>20445</v>
      </c>
      <c r="T3523" s="41">
        <v>449.79</v>
      </c>
      <c r="U3523" s="41">
        <v>31749</v>
      </c>
      <c r="V3523" s="41">
        <v>576.15269999999998</v>
      </c>
      <c r="W3523" s="41">
        <v>36802</v>
      </c>
      <c r="X3523" s="41">
        <v>775.29430000000002</v>
      </c>
    </row>
    <row r="3524" spans="1:24" x14ac:dyDescent="0.35">
      <c r="A3524" s="41" t="s">
        <v>480</v>
      </c>
      <c r="B3524" s="41" t="s">
        <v>481</v>
      </c>
      <c r="C3524" s="41" t="s">
        <v>33</v>
      </c>
      <c r="D3524" s="41" t="s">
        <v>361</v>
      </c>
      <c r="E3524" s="41" t="s">
        <v>361</v>
      </c>
      <c r="F3524" s="41" t="s">
        <v>758</v>
      </c>
      <c r="G3524" s="41">
        <v>3</v>
      </c>
      <c r="H3524" s="41">
        <v>12648.1397214401</v>
      </c>
      <c r="I3524" s="41">
        <v>7372</v>
      </c>
      <c r="J3524" s="41">
        <v>6693</v>
      </c>
      <c r="K3524" s="41">
        <v>136.38200000000001</v>
      </c>
      <c r="L3524" s="41">
        <v>123.8205</v>
      </c>
      <c r="M3524" s="41">
        <v>10688</v>
      </c>
      <c r="N3524" s="41">
        <v>2246</v>
      </c>
      <c r="O3524" s="41">
        <v>212.69120000000001</v>
      </c>
      <c r="P3524" s="41">
        <v>44.695399999999999</v>
      </c>
      <c r="Q3524" s="41">
        <v>24959</v>
      </c>
      <c r="R3524" s="41">
        <v>446.76609999999999</v>
      </c>
      <c r="S3524" s="41">
        <v>20742</v>
      </c>
      <c r="T3524" s="41">
        <v>456.32400000000001</v>
      </c>
      <c r="U3524" s="41">
        <v>39024</v>
      </c>
      <c r="V3524" s="41">
        <v>706.96859999999992</v>
      </c>
      <c r="W3524" s="41">
        <v>33676</v>
      </c>
      <c r="X3524" s="41">
        <v>713.7106</v>
      </c>
    </row>
    <row r="3525" spans="1:24" x14ac:dyDescent="0.35">
      <c r="A3525" s="41" t="s">
        <v>480</v>
      </c>
      <c r="B3525" s="41" t="s">
        <v>481</v>
      </c>
      <c r="C3525" s="41" t="s">
        <v>33</v>
      </c>
      <c r="D3525" s="41" t="s">
        <v>361</v>
      </c>
      <c r="E3525" s="41" t="s">
        <v>361</v>
      </c>
      <c r="F3525" s="41" t="s">
        <v>767</v>
      </c>
      <c r="G3525" s="41">
        <v>12</v>
      </c>
      <c r="H3525" s="41">
        <v>12648.1397214401</v>
      </c>
      <c r="I3525" s="41">
        <v>10036</v>
      </c>
      <c r="J3525" s="41">
        <v>1413</v>
      </c>
      <c r="K3525" s="41">
        <v>199.71640000000002</v>
      </c>
      <c r="L3525" s="41">
        <v>28.1187</v>
      </c>
      <c r="M3525" s="41"/>
      <c r="N3525" s="41"/>
      <c r="O3525" s="41"/>
      <c r="P3525" s="41"/>
      <c r="Q3525" s="41">
        <v>17185</v>
      </c>
      <c r="R3525" s="41">
        <v>307.61149999999998</v>
      </c>
      <c r="S3525" s="41"/>
      <c r="T3525" s="41"/>
      <c r="U3525" s="41">
        <v>28634</v>
      </c>
      <c r="V3525" s="41">
        <v>535.44659999999999</v>
      </c>
      <c r="W3525" s="41"/>
      <c r="X3525" s="41"/>
    </row>
    <row r="3526" spans="1:24" x14ac:dyDescent="0.35">
      <c r="A3526" s="41" t="s">
        <v>480</v>
      </c>
      <c r="B3526" s="41" t="s">
        <v>481</v>
      </c>
      <c r="C3526" s="41" t="s">
        <v>33</v>
      </c>
      <c r="D3526" s="41" t="s">
        <v>361</v>
      </c>
      <c r="E3526" s="41" t="s">
        <v>361</v>
      </c>
      <c r="F3526" s="41" t="s">
        <v>757</v>
      </c>
      <c r="G3526" s="41">
        <v>2</v>
      </c>
      <c r="H3526" s="41">
        <v>12648.1397214401</v>
      </c>
      <c r="I3526" s="41">
        <v>28435</v>
      </c>
      <c r="J3526" s="41">
        <v>456</v>
      </c>
      <c r="K3526" s="41">
        <v>526.04750000000001</v>
      </c>
      <c r="L3526" s="41">
        <v>8.4359999999999999</v>
      </c>
      <c r="M3526" s="41">
        <v>8491</v>
      </c>
      <c r="N3526" s="41">
        <v>54</v>
      </c>
      <c r="O3526" s="41">
        <v>168.9709</v>
      </c>
      <c r="P3526" s="41">
        <v>1.0746</v>
      </c>
      <c r="Q3526" s="41">
        <v>13376</v>
      </c>
      <c r="R3526" s="41">
        <v>239.43039999999999</v>
      </c>
      <c r="S3526" s="41">
        <v>16861</v>
      </c>
      <c r="T3526" s="41">
        <v>370.94200000000001</v>
      </c>
      <c r="U3526" s="41">
        <v>42267</v>
      </c>
      <c r="V3526" s="41">
        <v>773.91390000000001</v>
      </c>
      <c r="W3526" s="41">
        <v>25406</v>
      </c>
      <c r="X3526" s="41">
        <v>540.98749999999995</v>
      </c>
    </row>
    <row r="3527" spans="1:24" x14ac:dyDescent="0.35">
      <c r="A3527" s="41" t="s">
        <v>480</v>
      </c>
      <c r="B3527" s="41" t="s">
        <v>481</v>
      </c>
      <c r="C3527" s="41" t="s">
        <v>33</v>
      </c>
      <c r="D3527" s="41" t="s">
        <v>361</v>
      </c>
      <c r="E3527" s="41" t="s">
        <v>361</v>
      </c>
      <c r="F3527" s="41" t="s">
        <v>763</v>
      </c>
      <c r="G3527" s="41">
        <v>8</v>
      </c>
      <c r="H3527" s="41">
        <v>12648.1397214401</v>
      </c>
      <c r="I3527" s="41">
        <v>29403</v>
      </c>
      <c r="J3527" s="41">
        <v>836</v>
      </c>
      <c r="K3527" s="41">
        <v>585.11970000000008</v>
      </c>
      <c r="L3527" s="41">
        <v>16.636400000000002</v>
      </c>
      <c r="M3527" s="41"/>
      <c r="N3527" s="41"/>
      <c r="O3527" s="41"/>
      <c r="P3527" s="41"/>
      <c r="Q3527" s="41">
        <v>17158</v>
      </c>
      <c r="R3527" s="41">
        <v>307.12819999999999</v>
      </c>
      <c r="S3527" s="41"/>
      <c r="T3527" s="41"/>
      <c r="U3527" s="41">
        <v>47397</v>
      </c>
      <c r="V3527" s="41">
        <v>908.88430000000005</v>
      </c>
      <c r="W3527" s="41"/>
      <c r="X3527" s="41"/>
    </row>
    <row r="3528" spans="1:24" x14ac:dyDescent="0.35">
      <c r="A3528" s="41" t="s">
        <v>480</v>
      </c>
      <c r="B3528" s="41" t="s">
        <v>481</v>
      </c>
      <c r="C3528" s="41" t="s">
        <v>33</v>
      </c>
      <c r="D3528" s="41" t="s">
        <v>361</v>
      </c>
      <c r="E3528" s="41" t="s">
        <v>361</v>
      </c>
      <c r="F3528" s="41" t="s">
        <v>762</v>
      </c>
      <c r="G3528" s="41">
        <v>7</v>
      </c>
      <c r="H3528" s="41">
        <v>12648.1397214401</v>
      </c>
      <c r="I3528" s="41">
        <v>9503</v>
      </c>
      <c r="J3528" s="41">
        <v>17336</v>
      </c>
      <c r="K3528" s="41">
        <v>189.1097</v>
      </c>
      <c r="L3528" s="41">
        <v>344.9864</v>
      </c>
      <c r="M3528" s="41">
        <v>0</v>
      </c>
      <c r="N3528" s="41">
        <v>9744</v>
      </c>
      <c r="O3528" s="41">
        <v>0</v>
      </c>
      <c r="P3528" s="41">
        <v>219.23999999999998</v>
      </c>
      <c r="Q3528" s="41">
        <v>22172</v>
      </c>
      <c r="R3528" s="41">
        <v>396.87880000000001</v>
      </c>
      <c r="S3528" s="41">
        <v>32904</v>
      </c>
      <c r="T3528" s="41">
        <v>723.88800000000003</v>
      </c>
      <c r="U3528" s="41">
        <v>49011</v>
      </c>
      <c r="V3528" s="41">
        <v>930.97489999999993</v>
      </c>
      <c r="W3528" s="41">
        <v>42648</v>
      </c>
      <c r="X3528" s="41">
        <v>943.12800000000004</v>
      </c>
    </row>
    <row r="3529" spans="1:24" x14ac:dyDescent="0.35">
      <c r="A3529" s="41" t="s">
        <v>480</v>
      </c>
      <c r="B3529" s="41" t="s">
        <v>481</v>
      </c>
      <c r="C3529" s="41" t="s">
        <v>33</v>
      </c>
      <c r="D3529" s="41" t="s">
        <v>361</v>
      </c>
      <c r="E3529" s="41" t="s">
        <v>361</v>
      </c>
      <c r="F3529" s="41" t="s">
        <v>761</v>
      </c>
      <c r="G3529" s="41">
        <v>6</v>
      </c>
      <c r="H3529" s="41">
        <v>12648.1397214401</v>
      </c>
      <c r="I3529" s="41">
        <v>10828</v>
      </c>
      <c r="J3529" s="41">
        <v>9280</v>
      </c>
      <c r="K3529" s="41">
        <v>215.47720000000001</v>
      </c>
      <c r="L3529" s="41">
        <v>184.672</v>
      </c>
      <c r="M3529" s="41">
        <v>12629</v>
      </c>
      <c r="N3529" s="41">
        <v>4121</v>
      </c>
      <c r="O3529" s="41">
        <v>284.15249999999997</v>
      </c>
      <c r="P3529" s="41">
        <v>92.722499999999997</v>
      </c>
      <c r="Q3529" s="41">
        <v>26669</v>
      </c>
      <c r="R3529" s="41">
        <v>477.37509999999997</v>
      </c>
      <c r="S3529" s="41">
        <v>19409</v>
      </c>
      <c r="T3529" s="41">
        <v>426.99799999999999</v>
      </c>
      <c r="U3529" s="41">
        <v>46777</v>
      </c>
      <c r="V3529" s="41">
        <v>877.52430000000004</v>
      </c>
      <c r="W3529" s="41">
        <v>36159</v>
      </c>
      <c r="X3529" s="41">
        <v>803.87300000000005</v>
      </c>
    </row>
    <row r="3530" spans="1:24" x14ac:dyDescent="0.35">
      <c r="A3530" s="41" t="s">
        <v>519</v>
      </c>
      <c r="B3530" s="41" t="s">
        <v>443</v>
      </c>
      <c r="C3530" s="41" t="s">
        <v>26</v>
      </c>
      <c r="D3530" s="41" t="s">
        <v>363</v>
      </c>
      <c r="E3530" s="41" t="s">
        <v>363</v>
      </c>
      <c r="F3530" s="41" t="s">
        <v>756</v>
      </c>
      <c r="G3530" s="41">
        <v>1</v>
      </c>
      <c r="H3530" s="41">
        <v>13212.0252128514</v>
      </c>
      <c r="I3530" s="41">
        <v>27508</v>
      </c>
      <c r="J3530" s="41">
        <v>4535</v>
      </c>
      <c r="K3530" s="41">
        <v>508.89799999999997</v>
      </c>
      <c r="L3530" s="41">
        <v>83.897499999999994</v>
      </c>
      <c r="M3530" s="41">
        <v>10051</v>
      </c>
      <c r="N3530" s="41">
        <v>4809</v>
      </c>
      <c r="O3530" s="41">
        <v>200.01490000000001</v>
      </c>
      <c r="P3530" s="41">
        <v>95.699100000000001</v>
      </c>
      <c r="Q3530" s="41">
        <v>0</v>
      </c>
      <c r="R3530" s="41">
        <v>0</v>
      </c>
      <c r="S3530" s="41">
        <v>4516</v>
      </c>
      <c r="T3530" s="41">
        <v>99.352000000000004</v>
      </c>
      <c r="U3530" s="41">
        <v>32043</v>
      </c>
      <c r="V3530" s="41">
        <v>592.79549999999995</v>
      </c>
      <c r="W3530" s="41">
        <v>19376</v>
      </c>
      <c r="X3530" s="41">
        <v>395.06600000000003</v>
      </c>
    </row>
    <row r="3531" spans="1:24" x14ac:dyDescent="0.35">
      <c r="A3531" s="41" t="s">
        <v>519</v>
      </c>
      <c r="B3531" s="41" t="s">
        <v>443</v>
      </c>
      <c r="C3531" s="41" t="s">
        <v>26</v>
      </c>
      <c r="D3531" s="41" t="s">
        <v>363</v>
      </c>
      <c r="E3531" s="41" t="s">
        <v>363</v>
      </c>
      <c r="F3531" s="41" t="s">
        <v>760</v>
      </c>
      <c r="G3531" s="41">
        <v>5</v>
      </c>
      <c r="H3531" s="41">
        <v>13212.0252128514</v>
      </c>
      <c r="I3531" s="41">
        <v>15854</v>
      </c>
      <c r="J3531" s="41">
        <v>14200</v>
      </c>
      <c r="K3531" s="41">
        <v>293.29899999999998</v>
      </c>
      <c r="L3531" s="41">
        <v>262.7</v>
      </c>
      <c r="M3531" s="41">
        <v>21284</v>
      </c>
      <c r="N3531" s="41">
        <v>3932</v>
      </c>
      <c r="O3531" s="41">
        <v>423.55160000000001</v>
      </c>
      <c r="P3531" s="41">
        <v>78.246800000000007</v>
      </c>
      <c r="Q3531" s="41">
        <v>4213</v>
      </c>
      <c r="R3531" s="41">
        <v>75.412700000000001</v>
      </c>
      <c r="S3531" s="41">
        <v>4436</v>
      </c>
      <c r="T3531" s="41">
        <v>97.591999999999999</v>
      </c>
      <c r="U3531" s="41">
        <v>34267</v>
      </c>
      <c r="V3531" s="41">
        <v>631.4117</v>
      </c>
      <c r="W3531" s="41">
        <v>29652</v>
      </c>
      <c r="X3531" s="41">
        <v>599.3904</v>
      </c>
    </row>
    <row r="3532" spans="1:24" x14ac:dyDescent="0.35">
      <c r="A3532" s="41" t="s">
        <v>519</v>
      </c>
      <c r="B3532" s="41" t="s">
        <v>443</v>
      </c>
      <c r="C3532" s="41" t="s">
        <v>26</v>
      </c>
      <c r="D3532" s="41" t="s">
        <v>363</v>
      </c>
      <c r="E3532" s="41" t="s">
        <v>363</v>
      </c>
      <c r="F3532" s="41" t="s">
        <v>764</v>
      </c>
      <c r="G3532" s="41">
        <v>9</v>
      </c>
      <c r="H3532" s="41">
        <v>13212.0252128514</v>
      </c>
      <c r="I3532" s="41">
        <v>6092</v>
      </c>
      <c r="J3532" s="41">
        <v>10753</v>
      </c>
      <c r="K3532" s="41">
        <v>121.2308</v>
      </c>
      <c r="L3532" s="41">
        <v>213.9847</v>
      </c>
      <c r="M3532" s="41"/>
      <c r="N3532" s="41"/>
      <c r="O3532" s="41"/>
      <c r="P3532" s="41"/>
      <c r="Q3532" s="41">
        <v>4311</v>
      </c>
      <c r="R3532" s="41">
        <v>77.166899999999998</v>
      </c>
      <c r="S3532" s="41"/>
      <c r="T3532" s="41"/>
      <c r="U3532" s="41">
        <v>21156</v>
      </c>
      <c r="V3532" s="41">
        <v>412.38240000000002</v>
      </c>
      <c r="W3532" s="41"/>
      <c r="X3532" s="41"/>
    </row>
    <row r="3533" spans="1:24" x14ac:dyDescent="0.35">
      <c r="A3533" s="41" t="s">
        <v>519</v>
      </c>
      <c r="B3533" s="41" t="s">
        <v>443</v>
      </c>
      <c r="C3533" s="41" t="s">
        <v>26</v>
      </c>
      <c r="D3533" s="41" t="s">
        <v>363</v>
      </c>
      <c r="E3533" s="41" t="s">
        <v>363</v>
      </c>
      <c r="F3533" s="41" t="s">
        <v>766</v>
      </c>
      <c r="G3533" s="41">
        <v>11</v>
      </c>
      <c r="H3533" s="41">
        <v>13212.0252128514</v>
      </c>
      <c r="I3533" s="41">
        <v>13401</v>
      </c>
      <c r="J3533" s="41">
        <v>2982</v>
      </c>
      <c r="K3533" s="41">
        <v>266.67990000000003</v>
      </c>
      <c r="L3533" s="41">
        <v>59.341800000000006</v>
      </c>
      <c r="M3533" s="41"/>
      <c r="N3533" s="41"/>
      <c r="O3533" s="41"/>
      <c r="P3533" s="41"/>
      <c r="Q3533" s="41">
        <v>4902</v>
      </c>
      <c r="R3533" s="41">
        <v>87.745800000000003</v>
      </c>
      <c r="S3533" s="41"/>
      <c r="T3533" s="41"/>
      <c r="U3533" s="41">
        <v>21285</v>
      </c>
      <c r="V3533" s="41">
        <v>413.76750000000004</v>
      </c>
      <c r="W3533" s="41"/>
      <c r="X3533" s="41"/>
    </row>
    <row r="3534" spans="1:24" x14ac:dyDescent="0.35">
      <c r="A3534" s="41" t="s">
        <v>519</v>
      </c>
      <c r="B3534" s="41" t="s">
        <v>443</v>
      </c>
      <c r="C3534" s="41" t="s">
        <v>26</v>
      </c>
      <c r="D3534" s="41" t="s">
        <v>363</v>
      </c>
      <c r="E3534" s="41" t="s">
        <v>363</v>
      </c>
      <c r="F3534" s="41" t="s">
        <v>765</v>
      </c>
      <c r="G3534" s="41">
        <v>10</v>
      </c>
      <c r="H3534" s="41">
        <v>13212.0252128514</v>
      </c>
      <c r="I3534" s="41">
        <v>15974</v>
      </c>
      <c r="J3534" s="41">
        <v>5694</v>
      </c>
      <c r="K3534" s="41">
        <v>317.88260000000002</v>
      </c>
      <c r="L3534" s="41">
        <v>113.31060000000001</v>
      </c>
      <c r="M3534" s="41"/>
      <c r="N3534" s="41"/>
      <c r="O3534" s="41"/>
      <c r="P3534" s="41"/>
      <c r="Q3534" s="41">
        <v>4963</v>
      </c>
      <c r="R3534" s="41">
        <v>88.837699999999998</v>
      </c>
      <c r="S3534" s="41"/>
      <c r="T3534" s="41"/>
      <c r="U3534" s="41">
        <v>26631</v>
      </c>
      <c r="V3534" s="41">
        <v>520.03090000000009</v>
      </c>
      <c r="W3534" s="41"/>
      <c r="X3534" s="41"/>
    </row>
    <row r="3535" spans="1:24" x14ac:dyDescent="0.35">
      <c r="A3535" s="41" t="s">
        <v>519</v>
      </c>
      <c r="B3535" s="41" t="s">
        <v>443</v>
      </c>
      <c r="C3535" s="41" t="s">
        <v>26</v>
      </c>
      <c r="D3535" s="41" t="s">
        <v>363</v>
      </c>
      <c r="E3535" s="41" t="s">
        <v>363</v>
      </c>
      <c r="F3535" s="41" t="s">
        <v>759</v>
      </c>
      <c r="G3535" s="41">
        <v>4</v>
      </c>
      <c r="H3535" s="41">
        <v>13212.0252128514</v>
      </c>
      <c r="I3535" s="41">
        <v>124483</v>
      </c>
      <c r="J3535" s="41">
        <v>4244</v>
      </c>
      <c r="K3535" s="41">
        <v>2302.9355</v>
      </c>
      <c r="L3535" s="41">
        <v>78.513999999999996</v>
      </c>
      <c r="M3535" s="41">
        <v>47222</v>
      </c>
      <c r="N3535" s="41">
        <v>3272</v>
      </c>
      <c r="O3535" s="41">
        <v>939.71780000000001</v>
      </c>
      <c r="P3535" s="41">
        <v>65.112800000000007</v>
      </c>
      <c r="Q3535" s="41">
        <v>3265</v>
      </c>
      <c r="R3535" s="41">
        <v>58.4435</v>
      </c>
      <c r="S3535" s="41">
        <v>4604</v>
      </c>
      <c r="T3535" s="41">
        <v>101.288</v>
      </c>
      <c r="U3535" s="41">
        <v>131992</v>
      </c>
      <c r="V3535" s="41">
        <v>2439.893</v>
      </c>
      <c r="W3535" s="41">
        <v>55098</v>
      </c>
      <c r="X3535" s="41">
        <v>1106.1186</v>
      </c>
    </row>
    <row r="3536" spans="1:24" x14ac:dyDescent="0.35">
      <c r="A3536" s="41" t="s">
        <v>519</v>
      </c>
      <c r="B3536" s="41" t="s">
        <v>443</v>
      </c>
      <c r="C3536" s="41" t="s">
        <v>26</v>
      </c>
      <c r="D3536" s="41" t="s">
        <v>363</v>
      </c>
      <c r="E3536" s="41" t="s">
        <v>363</v>
      </c>
      <c r="F3536" s="41" t="s">
        <v>758</v>
      </c>
      <c r="G3536" s="41">
        <v>3</v>
      </c>
      <c r="H3536" s="41">
        <v>13212.0252128514</v>
      </c>
      <c r="I3536" s="41">
        <v>12471</v>
      </c>
      <c r="J3536" s="41">
        <v>3092</v>
      </c>
      <c r="K3536" s="41">
        <v>230.71349999999998</v>
      </c>
      <c r="L3536" s="41">
        <v>57.201999999999998</v>
      </c>
      <c r="M3536" s="41">
        <v>48247</v>
      </c>
      <c r="N3536" s="41">
        <v>1376</v>
      </c>
      <c r="O3536" s="41">
        <v>960.11530000000005</v>
      </c>
      <c r="P3536" s="41">
        <v>27.382400000000001</v>
      </c>
      <c r="Q3536" s="41">
        <v>0</v>
      </c>
      <c r="R3536" s="41">
        <v>0</v>
      </c>
      <c r="S3536" s="41">
        <v>3914</v>
      </c>
      <c r="T3536" s="41">
        <v>86.108000000000004</v>
      </c>
      <c r="U3536" s="41">
        <v>15563</v>
      </c>
      <c r="V3536" s="41">
        <v>287.91549999999995</v>
      </c>
      <c r="W3536" s="41">
        <v>53537</v>
      </c>
      <c r="X3536" s="41">
        <v>1073.6057000000001</v>
      </c>
    </row>
    <row r="3537" spans="1:24" x14ac:dyDescent="0.35">
      <c r="A3537" s="41" t="s">
        <v>519</v>
      </c>
      <c r="B3537" s="41" t="s">
        <v>443</v>
      </c>
      <c r="C3537" s="41" t="s">
        <v>26</v>
      </c>
      <c r="D3537" s="41" t="s">
        <v>363</v>
      </c>
      <c r="E3537" s="41" t="s">
        <v>363</v>
      </c>
      <c r="F3537" s="41" t="s">
        <v>767</v>
      </c>
      <c r="G3537" s="41">
        <v>12</v>
      </c>
      <c r="H3537" s="41">
        <v>13212.0252128514</v>
      </c>
      <c r="I3537" s="41">
        <v>9511</v>
      </c>
      <c r="J3537" s="41">
        <v>2735</v>
      </c>
      <c r="K3537" s="41">
        <v>189.2689</v>
      </c>
      <c r="L3537" s="41">
        <v>54.426500000000004</v>
      </c>
      <c r="M3537" s="41"/>
      <c r="N3537" s="41"/>
      <c r="O3537" s="41"/>
      <c r="P3537" s="41"/>
      <c r="Q3537" s="41">
        <v>4649</v>
      </c>
      <c r="R3537" s="41">
        <v>83.217100000000002</v>
      </c>
      <c r="S3537" s="41"/>
      <c r="T3537" s="41"/>
      <c r="U3537" s="41">
        <v>16895</v>
      </c>
      <c r="V3537" s="41">
        <v>326.91250000000002</v>
      </c>
      <c r="W3537" s="41"/>
      <c r="X3537" s="41"/>
    </row>
    <row r="3538" spans="1:24" x14ac:dyDescent="0.35">
      <c r="A3538" s="41" t="s">
        <v>519</v>
      </c>
      <c r="B3538" s="41" t="s">
        <v>443</v>
      </c>
      <c r="C3538" s="41" t="s">
        <v>26</v>
      </c>
      <c r="D3538" s="41" t="s">
        <v>363</v>
      </c>
      <c r="E3538" s="41" t="s">
        <v>363</v>
      </c>
      <c r="F3538" s="41" t="s">
        <v>757</v>
      </c>
      <c r="G3538" s="41">
        <v>2</v>
      </c>
      <c r="H3538" s="41">
        <v>13212.0252128514</v>
      </c>
      <c r="I3538" s="41">
        <v>43314</v>
      </c>
      <c r="J3538" s="41">
        <v>3768</v>
      </c>
      <c r="K3538" s="41">
        <v>801.30899999999997</v>
      </c>
      <c r="L3538" s="41">
        <v>69.707999999999998</v>
      </c>
      <c r="M3538" s="41">
        <v>7808</v>
      </c>
      <c r="N3538" s="41">
        <v>2642</v>
      </c>
      <c r="O3538" s="41">
        <v>155.3792</v>
      </c>
      <c r="P3538" s="41">
        <v>52.575800000000001</v>
      </c>
      <c r="Q3538" s="41">
        <v>0</v>
      </c>
      <c r="R3538" s="41">
        <v>0</v>
      </c>
      <c r="S3538" s="41">
        <v>4203</v>
      </c>
      <c r="T3538" s="41">
        <v>92.465999999999994</v>
      </c>
      <c r="U3538" s="41">
        <v>47082</v>
      </c>
      <c r="V3538" s="41">
        <v>871.01699999999994</v>
      </c>
      <c r="W3538" s="41">
        <v>14653</v>
      </c>
      <c r="X3538" s="41">
        <v>300.42099999999999</v>
      </c>
    </row>
    <row r="3539" spans="1:24" x14ac:dyDescent="0.35">
      <c r="A3539" s="41" t="s">
        <v>519</v>
      </c>
      <c r="B3539" s="41" t="s">
        <v>443</v>
      </c>
      <c r="C3539" s="41" t="s">
        <v>26</v>
      </c>
      <c r="D3539" s="41" t="s">
        <v>363</v>
      </c>
      <c r="E3539" s="41" t="s">
        <v>363</v>
      </c>
      <c r="F3539" s="41" t="s">
        <v>763</v>
      </c>
      <c r="G3539" s="41">
        <v>8</v>
      </c>
      <c r="H3539" s="41">
        <v>13212.0252128514</v>
      </c>
      <c r="I3539" s="41">
        <v>7965</v>
      </c>
      <c r="J3539" s="41">
        <v>1408</v>
      </c>
      <c r="K3539" s="41">
        <v>158.5035</v>
      </c>
      <c r="L3539" s="41">
        <v>28.019200000000001</v>
      </c>
      <c r="M3539" s="41"/>
      <c r="N3539" s="41"/>
      <c r="O3539" s="41"/>
      <c r="P3539" s="41"/>
      <c r="Q3539" s="41">
        <v>5008</v>
      </c>
      <c r="R3539" s="41">
        <v>89.643199999999993</v>
      </c>
      <c r="S3539" s="41"/>
      <c r="T3539" s="41"/>
      <c r="U3539" s="41">
        <v>14381</v>
      </c>
      <c r="V3539" s="41">
        <v>276.16590000000002</v>
      </c>
      <c r="W3539" s="41"/>
      <c r="X3539" s="41"/>
    </row>
    <row r="3540" spans="1:24" x14ac:dyDescent="0.35">
      <c r="A3540" s="41" t="s">
        <v>519</v>
      </c>
      <c r="B3540" s="41" t="s">
        <v>443</v>
      </c>
      <c r="C3540" s="41" t="s">
        <v>26</v>
      </c>
      <c r="D3540" s="41" t="s">
        <v>363</v>
      </c>
      <c r="E3540" s="41" t="s">
        <v>363</v>
      </c>
      <c r="F3540" s="41" t="s">
        <v>762</v>
      </c>
      <c r="G3540" s="41">
        <v>7</v>
      </c>
      <c r="H3540" s="41">
        <v>13212.0252128514</v>
      </c>
      <c r="I3540" s="41">
        <v>9364</v>
      </c>
      <c r="J3540" s="41">
        <v>4870</v>
      </c>
      <c r="K3540" s="41">
        <v>186.34360000000001</v>
      </c>
      <c r="L3540" s="41">
        <v>96.913000000000011</v>
      </c>
      <c r="M3540" s="41">
        <v>0</v>
      </c>
      <c r="N3540" s="41">
        <v>9567</v>
      </c>
      <c r="O3540" s="41">
        <v>0</v>
      </c>
      <c r="P3540" s="41">
        <v>215.25749999999999</v>
      </c>
      <c r="Q3540" s="41">
        <v>4460</v>
      </c>
      <c r="R3540" s="41">
        <v>79.834000000000003</v>
      </c>
      <c r="S3540" s="41">
        <v>4247</v>
      </c>
      <c r="T3540" s="41">
        <v>93.433999999999997</v>
      </c>
      <c r="U3540" s="41">
        <v>18694</v>
      </c>
      <c r="V3540" s="41">
        <v>363.09060000000005</v>
      </c>
      <c r="W3540" s="41">
        <v>13814</v>
      </c>
      <c r="X3540" s="41">
        <v>308.69150000000002</v>
      </c>
    </row>
    <row r="3541" spans="1:24" x14ac:dyDescent="0.35">
      <c r="A3541" s="41" t="s">
        <v>519</v>
      </c>
      <c r="B3541" s="41" t="s">
        <v>443</v>
      </c>
      <c r="C3541" s="41" t="s">
        <v>26</v>
      </c>
      <c r="D3541" s="41" t="s">
        <v>363</v>
      </c>
      <c r="E3541" s="41" t="s">
        <v>363</v>
      </c>
      <c r="F3541" s="41" t="s">
        <v>761</v>
      </c>
      <c r="G3541" s="41">
        <v>6</v>
      </c>
      <c r="H3541" s="41">
        <v>13212.0252128514</v>
      </c>
      <c r="I3541" s="41">
        <v>31050</v>
      </c>
      <c r="J3541" s="41">
        <v>7024</v>
      </c>
      <c r="K3541" s="41">
        <v>617.89499999999998</v>
      </c>
      <c r="L3541" s="41">
        <v>139.77760000000001</v>
      </c>
      <c r="M3541" s="41">
        <v>22218</v>
      </c>
      <c r="N3541" s="41">
        <v>16300</v>
      </c>
      <c r="O3541" s="41">
        <v>499.90499999999997</v>
      </c>
      <c r="P3541" s="41">
        <v>366.75</v>
      </c>
      <c r="Q3541" s="41">
        <v>4977</v>
      </c>
      <c r="R3541" s="41">
        <v>89.088300000000004</v>
      </c>
      <c r="S3541" s="41">
        <v>108140</v>
      </c>
      <c r="T3541" s="41">
        <v>2379.08</v>
      </c>
      <c r="U3541" s="41">
        <v>43051</v>
      </c>
      <c r="V3541" s="41">
        <v>846.76089999999999</v>
      </c>
      <c r="W3541" s="41">
        <v>146658</v>
      </c>
      <c r="X3541" s="41">
        <v>3245.7349999999997</v>
      </c>
    </row>
    <row r="3542" spans="1:24" x14ac:dyDescent="0.35">
      <c r="A3542" s="41" t="s">
        <v>621</v>
      </c>
      <c r="B3542" s="41" t="s">
        <v>451</v>
      </c>
      <c r="C3542" s="41" t="s">
        <v>12</v>
      </c>
      <c r="D3542" s="41" t="s">
        <v>364</v>
      </c>
      <c r="E3542" s="41" t="s">
        <v>364</v>
      </c>
      <c r="F3542" s="41" t="s">
        <v>756</v>
      </c>
      <c r="G3542" s="41">
        <v>1</v>
      </c>
      <c r="H3542" s="41">
        <v>9920.4533966984109</v>
      </c>
      <c r="I3542" s="41">
        <v>7243</v>
      </c>
      <c r="J3542" s="41">
        <v>0</v>
      </c>
      <c r="K3542" s="41">
        <v>133.99549999999999</v>
      </c>
      <c r="L3542" s="41">
        <v>0</v>
      </c>
      <c r="M3542" s="41">
        <v>9410</v>
      </c>
      <c r="N3542" s="41">
        <v>320</v>
      </c>
      <c r="O3542" s="41">
        <v>187.25900000000001</v>
      </c>
      <c r="P3542" s="41">
        <v>6.3680000000000003</v>
      </c>
      <c r="Q3542" s="41">
        <v>4048</v>
      </c>
      <c r="R3542" s="41">
        <v>72.459199999999996</v>
      </c>
      <c r="S3542" s="41">
        <v>4985</v>
      </c>
      <c r="T3542" s="41">
        <v>109.67</v>
      </c>
      <c r="U3542" s="41">
        <v>11291</v>
      </c>
      <c r="V3542" s="41">
        <v>206.4547</v>
      </c>
      <c r="W3542" s="41">
        <v>14715</v>
      </c>
      <c r="X3542" s="41">
        <v>303.29700000000003</v>
      </c>
    </row>
    <row r="3543" spans="1:24" x14ac:dyDescent="0.35">
      <c r="A3543" s="41" t="s">
        <v>621</v>
      </c>
      <c r="B3543" s="41" t="s">
        <v>451</v>
      </c>
      <c r="C3543" s="41" t="s">
        <v>12</v>
      </c>
      <c r="D3543" s="41" t="s">
        <v>364</v>
      </c>
      <c r="E3543" s="41" t="s">
        <v>364</v>
      </c>
      <c r="F3543" s="41" t="s">
        <v>760</v>
      </c>
      <c r="G3543" s="41">
        <v>5</v>
      </c>
      <c r="H3543" s="41">
        <v>9920.4533966984109</v>
      </c>
      <c r="I3543" s="41">
        <v>22218</v>
      </c>
      <c r="J3543" s="41">
        <v>0</v>
      </c>
      <c r="K3543" s="41">
        <v>411.03299999999996</v>
      </c>
      <c r="L3543" s="41">
        <v>0</v>
      </c>
      <c r="M3543" s="41">
        <v>8691</v>
      </c>
      <c r="N3543" s="41">
        <v>42</v>
      </c>
      <c r="O3543" s="41">
        <v>172.95090000000002</v>
      </c>
      <c r="P3543" s="41">
        <v>0.8358000000000001</v>
      </c>
      <c r="Q3543" s="41">
        <v>8436</v>
      </c>
      <c r="R3543" s="41">
        <v>151.0044</v>
      </c>
      <c r="S3543" s="41">
        <v>6118</v>
      </c>
      <c r="T3543" s="41">
        <v>134.596</v>
      </c>
      <c r="U3543" s="41">
        <v>30654</v>
      </c>
      <c r="V3543" s="41">
        <v>562.03739999999993</v>
      </c>
      <c r="W3543" s="41">
        <v>14851</v>
      </c>
      <c r="X3543" s="41">
        <v>308.3827</v>
      </c>
    </row>
    <row r="3544" spans="1:24" x14ac:dyDescent="0.35">
      <c r="A3544" s="41" t="s">
        <v>621</v>
      </c>
      <c r="B3544" s="41" t="s">
        <v>451</v>
      </c>
      <c r="C3544" s="41" t="s">
        <v>12</v>
      </c>
      <c r="D3544" s="41" t="s">
        <v>364</v>
      </c>
      <c r="E3544" s="41" t="s">
        <v>364</v>
      </c>
      <c r="F3544" s="41" t="s">
        <v>764</v>
      </c>
      <c r="G3544" s="41">
        <v>9</v>
      </c>
      <c r="H3544" s="41">
        <v>9920.4533966984109</v>
      </c>
      <c r="I3544" s="41">
        <v>8827</v>
      </c>
      <c r="J3544" s="41">
        <v>41</v>
      </c>
      <c r="K3544" s="41">
        <v>175.65730000000002</v>
      </c>
      <c r="L3544" s="41">
        <v>0.81590000000000007</v>
      </c>
      <c r="M3544" s="41"/>
      <c r="N3544" s="41"/>
      <c r="O3544" s="41"/>
      <c r="P3544" s="41"/>
      <c r="Q3544" s="41">
        <v>3344</v>
      </c>
      <c r="R3544" s="41">
        <v>59.857599999999998</v>
      </c>
      <c r="S3544" s="41"/>
      <c r="T3544" s="41"/>
      <c r="U3544" s="41">
        <v>12212</v>
      </c>
      <c r="V3544" s="41">
        <v>236.33080000000001</v>
      </c>
      <c r="W3544" s="41"/>
      <c r="X3544" s="41"/>
    </row>
    <row r="3545" spans="1:24" x14ac:dyDescent="0.35">
      <c r="A3545" s="41" t="s">
        <v>621</v>
      </c>
      <c r="B3545" s="41" t="s">
        <v>451</v>
      </c>
      <c r="C3545" s="41" t="s">
        <v>12</v>
      </c>
      <c r="D3545" s="41" t="s">
        <v>364</v>
      </c>
      <c r="E3545" s="41" t="s">
        <v>364</v>
      </c>
      <c r="F3545" s="41" t="s">
        <v>766</v>
      </c>
      <c r="G3545" s="41">
        <v>11</v>
      </c>
      <c r="H3545" s="41">
        <v>9920.4533966984109</v>
      </c>
      <c r="I3545" s="41">
        <v>11269</v>
      </c>
      <c r="J3545" s="41">
        <v>63</v>
      </c>
      <c r="K3545" s="41">
        <v>224.25310000000002</v>
      </c>
      <c r="L3545" s="41">
        <v>1.2537</v>
      </c>
      <c r="M3545" s="41"/>
      <c r="N3545" s="41"/>
      <c r="O3545" s="41"/>
      <c r="P3545" s="41"/>
      <c r="Q3545" s="41">
        <v>5586</v>
      </c>
      <c r="R3545" s="41">
        <v>99.989400000000003</v>
      </c>
      <c r="S3545" s="41"/>
      <c r="T3545" s="41"/>
      <c r="U3545" s="41">
        <v>16918</v>
      </c>
      <c r="V3545" s="41">
        <v>325.49620000000004</v>
      </c>
      <c r="W3545" s="41"/>
      <c r="X3545" s="41"/>
    </row>
    <row r="3546" spans="1:24" x14ac:dyDescent="0.35">
      <c r="A3546" s="41" t="s">
        <v>621</v>
      </c>
      <c r="B3546" s="41" t="s">
        <v>451</v>
      </c>
      <c r="C3546" s="41" t="s">
        <v>12</v>
      </c>
      <c r="D3546" s="41" t="s">
        <v>364</v>
      </c>
      <c r="E3546" s="41" t="s">
        <v>364</v>
      </c>
      <c r="F3546" s="41" t="s">
        <v>765</v>
      </c>
      <c r="G3546" s="41">
        <v>10</v>
      </c>
      <c r="H3546" s="41">
        <v>9920.4533966984109</v>
      </c>
      <c r="I3546" s="41">
        <v>9280</v>
      </c>
      <c r="J3546" s="41">
        <v>119</v>
      </c>
      <c r="K3546" s="41">
        <v>184.672</v>
      </c>
      <c r="L3546" s="41">
        <v>2.3681000000000001</v>
      </c>
      <c r="M3546" s="41"/>
      <c r="N3546" s="41"/>
      <c r="O3546" s="41"/>
      <c r="P3546" s="41"/>
      <c r="Q3546" s="41">
        <v>6966</v>
      </c>
      <c r="R3546" s="41">
        <v>124.6914</v>
      </c>
      <c r="S3546" s="41"/>
      <c r="T3546" s="41"/>
      <c r="U3546" s="41">
        <v>16365</v>
      </c>
      <c r="V3546" s="41">
        <v>311.73149999999998</v>
      </c>
      <c r="W3546" s="41"/>
      <c r="X3546" s="41"/>
    </row>
    <row r="3547" spans="1:24" x14ac:dyDescent="0.35">
      <c r="A3547" s="41" t="s">
        <v>621</v>
      </c>
      <c r="B3547" s="41" t="s">
        <v>451</v>
      </c>
      <c r="C3547" s="41" t="s">
        <v>12</v>
      </c>
      <c r="D3547" s="41" t="s">
        <v>364</v>
      </c>
      <c r="E3547" s="41" t="s">
        <v>364</v>
      </c>
      <c r="F3547" s="41" t="s">
        <v>759</v>
      </c>
      <c r="G3547" s="41">
        <v>4</v>
      </c>
      <c r="H3547" s="41">
        <v>9920.4533966984109</v>
      </c>
      <c r="I3547" s="41">
        <v>8159</v>
      </c>
      <c r="J3547" s="41">
        <v>0</v>
      </c>
      <c r="K3547" s="41">
        <v>150.94149999999999</v>
      </c>
      <c r="L3547" s="41">
        <v>0</v>
      </c>
      <c r="M3547" s="41">
        <v>9317</v>
      </c>
      <c r="N3547" s="41">
        <v>38</v>
      </c>
      <c r="O3547" s="41">
        <v>185.4083</v>
      </c>
      <c r="P3547" s="41">
        <v>0.75619999999999998</v>
      </c>
      <c r="Q3547" s="41">
        <v>4998</v>
      </c>
      <c r="R3547" s="41">
        <v>89.464200000000005</v>
      </c>
      <c r="S3547" s="41">
        <v>5153</v>
      </c>
      <c r="T3547" s="41">
        <v>113.366</v>
      </c>
      <c r="U3547" s="41">
        <v>13157</v>
      </c>
      <c r="V3547" s="41">
        <v>240.4057</v>
      </c>
      <c r="W3547" s="41">
        <v>14508</v>
      </c>
      <c r="X3547" s="41">
        <v>299.53050000000002</v>
      </c>
    </row>
    <row r="3548" spans="1:24" x14ac:dyDescent="0.35">
      <c r="A3548" s="41" t="s">
        <v>621</v>
      </c>
      <c r="B3548" s="41" t="s">
        <v>451</v>
      </c>
      <c r="C3548" s="41" t="s">
        <v>12</v>
      </c>
      <c r="D3548" s="41" t="s">
        <v>364</v>
      </c>
      <c r="E3548" s="41" t="s">
        <v>364</v>
      </c>
      <c r="F3548" s="41" t="s">
        <v>758</v>
      </c>
      <c r="G3548" s="41">
        <v>3</v>
      </c>
      <c r="H3548" s="41">
        <v>9920.4533966984109</v>
      </c>
      <c r="I3548" s="41">
        <v>8899</v>
      </c>
      <c r="J3548" s="41">
        <v>0</v>
      </c>
      <c r="K3548" s="41">
        <v>164.63149999999999</v>
      </c>
      <c r="L3548" s="41">
        <v>0</v>
      </c>
      <c r="M3548" s="41">
        <v>9424</v>
      </c>
      <c r="N3548" s="41">
        <v>37</v>
      </c>
      <c r="O3548" s="41">
        <v>187.5376</v>
      </c>
      <c r="P3548" s="41">
        <v>0.73630000000000007</v>
      </c>
      <c r="Q3548" s="41">
        <v>6453</v>
      </c>
      <c r="R3548" s="41">
        <v>115.5087</v>
      </c>
      <c r="S3548" s="41">
        <v>6614</v>
      </c>
      <c r="T3548" s="41">
        <v>145.50800000000001</v>
      </c>
      <c r="U3548" s="41">
        <v>15352</v>
      </c>
      <c r="V3548" s="41">
        <v>280.14019999999999</v>
      </c>
      <c r="W3548" s="41">
        <v>16075</v>
      </c>
      <c r="X3548" s="41">
        <v>333.78190000000001</v>
      </c>
    </row>
    <row r="3549" spans="1:24" x14ac:dyDescent="0.35">
      <c r="A3549" s="41" t="s">
        <v>621</v>
      </c>
      <c r="B3549" s="41" t="s">
        <v>451</v>
      </c>
      <c r="C3549" s="41" t="s">
        <v>12</v>
      </c>
      <c r="D3549" s="41" t="s">
        <v>364</v>
      </c>
      <c r="E3549" s="41" t="s">
        <v>364</v>
      </c>
      <c r="F3549" s="41" t="s">
        <v>767</v>
      </c>
      <c r="G3549" s="41">
        <v>12</v>
      </c>
      <c r="H3549" s="41">
        <v>9920.4533966984109</v>
      </c>
      <c r="I3549" s="41">
        <v>9451</v>
      </c>
      <c r="J3549" s="41">
        <v>182</v>
      </c>
      <c r="K3549" s="41">
        <v>188.07490000000001</v>
      </c>
      <c r="L3549" s="41">
        <v>3.6218000000000004</v>
      </c>
      <c r="M3549" s="41"/>
      <c r="N3549" s="41"/>
      <c r="O3549" s="41"/>
      <c r="P3549" s="41"/>
      <c r="Q3549" s="41">
        <v>3684</v>
      </c>
      <c r="R3549" s="41">
        <v>65.943600000000004</v>
      </c>
      <c r="S3549" s="41"/>
      <c r="T3549" s="41"/>
      <c r="U3549" s="41">
        <v>13317</v>
      </c>
      <c r="V3549" s="41">
        <v>257.64030000000002</v>
      </c>
      <c r="W3549" s="41"/>
      <c r="X3549" s="41"/>
    </row>
    <row r="3550" spans="1:24" x14ac:dyDescent="0.35">
      <c r="A3550" s="41" t="s">
        <v>621</v>
      </c>
      <c r="B3550" s="41" t="s">
        <v>451</v>
      </c>
      <c r="C3550" s="41" t="s">
        <v>12</v>
      </c>
      <c r="D3550" s="41" t="s">
        <v>364</v>
      </c>
      <c r="E3550" s="41" t="s">
        <v>364</v>
      </c>
      <c r="F3550" s="41" t="s">
        <v>757</v>
      </c>
      <c r="G3550" s="41">
        <v>2</v>
      </c>
      <c r="H3550" s="41">
        <v>9920.4533966984109</v>
      </c>
      <c r="I3550" s="41">
        <v>7549</v>
      </c>
      <c r="J3550" s="41">
        <v>0</v>
      </c>
      <c r="K3550" s="41">
        <v>139.65649999999999</v>
      </c>
      <c r="L3550" s="41">
        <v>0</v>
      </c>
      <c r="M3550" s="41">
        <v>8279</v>
      </c>
      <c r="N3550" s="41">
        <v>44</v>
      </c>
      <c r="O3550" s="41">
        <v>164.75210000000001</v>
      </c>
      <c r="P3550" s="41">
        <v>0.87560000000000004</v>
      </c>
      <c r="Q3550" s="41">
        <v>5245</v>
      </c>
      <c r="R3550" s="41">
        <v>93.885499999999993</v>
      </c>
      <c r="S3550" s="41">
        <v>19065</v>
      </c>
      <c r="T3550" s="41">
        <v>419.43</v>
      </c>
      <c r="U3550" s="41">
        <v>12794</v>
      </c>
      <c r="V3550" s="41">
        <v>233.54199999999997</v>
      </c>
      <c r="W3550" s="41">
        <v>27388</v>
      </c>
      <c r="X3550" s="41">
        <v>585.05770000000007</v>
      </c>
    </row>
    <row r="3551" spans="1:24" x14ac:dyDescent="0.35">
      <c r="A3551" s="41" t="s">
        <v>621</v>
      </c>
      <c r="B3551" s="41" t="s">
        <v>451</v>
      </c>
      <c r="C3551" s="41" t="s">
        <v>12</v>
      </c>
      <c r="D3551" s="41" t="s">
        <v>364</v>
      </c>
      <c r="E3551" s="41" t="s">
        <v>364</v>
      </c>
      <c r="F3551" s="41" t="s">
        <v>763</v>
      </c>
      <c r="G3551" s="41">
        <v>8</v>
      </c>
      <c r="H3551" s="41">
        <v>9920.4533966984109</v>
      </c>
      <c r="I3551" s="41">
        <v>16022</v>
      </c>
      <c r="J3551" s="41">
        <v>70</v>
      </c>
      <c r="K3551" s="41">
        <v>318.83780000000002</v>
      </c>
      <c r="L3551" s="41">
        <v>1.393</v>
      </c>
      <c r="M3551" s="41"/>
      <c r="N3551" s="41"/>
      <c r="O3551" s="41"/>
      <c r="P3551" s="41"/>
      <c r="Q3551" s="41">
        <v>9984</v>
      </c>
      <c r="R3551" s="41">
        <v>178.71360000000001</v>
      </c>
      <c r="S3551" s="41"/>
      <c r="T3551" s="41"/>
      <c r="U3551" s="41">
        <v>26076</v>
      </c>
      <c r="V3551" s="41">
        <v>498.94439999999997</v>
      </c>
      <c r="W3551" s="41"/>
      <c r="X3551" s="41"/>
    </row>
    <row r="3552" spans="1:24" x14ac:dyDescent="0.35">
      <c r="A3552" s="41" t="s">
        <v>621</v>
      </c>
      <c r="B3552" s="41" t="s">
        <v>451</v>
      </c>
      <c r="C3552" s="41" t="s">
        <v>12</v>
      </c>
      <c r="D3552" s="41" t="s">
        <v>364</v>
      </c>
      <c r="E3552" s="41" t="s">
        <v>364</v>
      </c>
      <c r="F3552" s="41" t="s">
        <v>762</v>
      </c>
      <c r="G3552" s="41">
        <v>7</v>
      </c>
      <c r="H3552" s="41">
        <v>9920.4533966984109</v>
      </c>
      <c r="I3552" s="41">
        <v>10974</v>
      </c>
      <c r="J3552" s="41">
        <v>133</v>
      </c>
      <c r="K3552" s="41">
        <v>218.38260000000002</v>
      </c>
      <c r="L3552" s="41">
        <v>2.6467000000000001</v>
      </c>
      <c r="M3552" s="41">
        <v>0</v>
      </c>
      <c r="N3552" s="41">
        <v>71</v>
      </c>
      <c r="O3552" s="41">
        <v>0</v>
      </c>
      <c r="P3552" s="41">
        <v>1.5974999999999999</v>
      </c>
      <c r="Q3552" s="41">
        <v>25427</v>
      </c>
      <c r="R3552" s="41">
        <v>455.14330000000001</v>
      </c>
      <c r="S3552" s="41">
        <v>23692</v>
      </c>
      <c r="T3552" s="41">
        <v>521.22400000000005</v>
      </c>
      <c r="U3552" s="41">
        <v>36534</v>
      </c>
      <c r="V3552" s="41">
        <v>676.1726000000001</v>
      </c>
      <c r="W3552" s="41">
        <v>23763</v>
      </c>
      <c r="X3552" s="41">
        <v>522.82150000000001</v>
      </c>
    </row>
    <row r="3553" spans="1:24" x14ac:dyDescent="0.35">
      <c r="A3553" s="41" t="s">
        <v>621</v>
      </c>
      <c r="B3553" s="41" t="s">
        <v>451</v>
      </c>
      <c r="C3553" s="41" t="s">
        <v>12</v>
      </c>
      <c r="D3553" s="41" t="s">
        <v>364</v>
      </c>
      <c r="E3553" s="41" t="s">
        <v>364</v>
      </c>
      <c r="F3553" s="41" t="s">
        <v>761</v>
      </c>
      <c r="G3553" s="41">
        <v>6</v>
      </c>
      <c r="H3553" s="41">
        <v>9920.4533966984109</v>
      </c>
      <c r="I3553" s="41">
        <v>12775</v>
      </c>
      <c r="J3553" s="41">
        <v>0</v>
      </c>
      <c r="K3553" s="41">
        <v>254.22250000000003</v>
      </c>
      <c r="L3553" s="41">
        <v>0</v>
      </c>
      <c r="M3553" s="41">
        <v>9843</v>
      </c>
      <c r="N3553" s="41">
        <v>201</v>
      </c>
      <c r="O3553" s="41">
        <v>221.4675</v>
      </c>
      <c r="P3553" s="41">
        <v>4.5225</v>
      </c>
      <c r="Q3553" s="41">
        <v>6868</v>
      </c>
      <c r="R3553" s="41">
        <v>122.9372</v>
      </c>
      <c r="S3553" s="41">
        <v>6065</v>
      </c>
      <c r="T3553" s="41">
        <v>133.43</v>
      </c>
      <c r="U3553" s="41">
        <v>19643</v>
      </c>
      <c r="V3553" s="41">
        <v>377.15970000000004</v>
      </c>
      <c r="W3553" s="41">
        <v>16109</v>
      </c>
      <c r="X3553" s="41">
        <v>359.42</v>
      </c>
    </row>
    <row r="3554" spans="1:24" x14ac:dyDescent="0.35">
      <c r="A3554" s="41" t="s">
        <v>669</v>
      </c>
      <c r="B3554" s="41" t="s">
        <v>445</v>
      </c>
      <c r="C3554" s="41" t="s">
        <v>26</v>
      </c>
      <c r="D3554" s="41" t="s">
        <v>365</v>
      </c>
      <c r="E3554" s="41" t="s">
        <v>365</v>
      </c>
      <c r="F3554" s="41" t="s">
        <v>756</v>
      </c>
      <c r="G3554" s="41">
        <v>1</v>
      </c>
      <c r="H3554" s="41">
        <v>4743.9562203326404</v>
      </c>
      <c r="I3554" s="41">
        <v>18915</v>
      </c>
      <c r="J3554" s="41">
        <v>86</v>
      </c>
      <c r="K3554" s="41">
        <v>349.92750000000001</v>
      </c>
      <c r="L3554" s="41">
        <v>1.591</v>
      </c>
      <c r="M3554" s="41">
        <v>6176</v>
      </c>
      <c r="N3554" s="41">
        <v>3080</v>
      </c>
      <c r="O3554" s="41">
        <v>122.9024</v>
      </c>
      <c r="P3554" s="41">
        <v>61.292000000000002</v>
      </c>
      <c r="Q3554" s="41">
        <v>0</v>
      </c>
      <c r="R3554" s="41">
        <v>0</v>
      </c>
      <c r="S3554" s="41">
        <v>22</v>
      </c>
      <c r="T3554" s="41">
        <v>0.48399999999999999</v>
      </c>
      <c r="U3554" s="41">
        <v>19001</v>
      </c>
      <c r="V3554" s="41">
        <v>351.51850000000002</v>
      </c>
      <c r="W3554" s="41">
        <v>9278</v>
      </c>
      <c r="X3554" s="41">
        <v>184.67840000000001</v>
      </c>
    </row>
    <row r="3555" spans="1:24" x14ac:dyDescent="0.35">
      <c r="A3555" s="41" t="s">
        <v>669</v>
      </c>
      <c r="B3555" s="41" t="s">
        <v>445</v>
      </c>
      <c r="C3555" s="41" t="s">
        <v>26</v>
      </c>
      <c r="D3555" s="41" t="s">
        <v>365</v>
      </c>
      <c r="E3555" s="41" t="s">
        <v>365</v>
      </c>
      <c r="F3555" s="41" t="s">
        <v>760</v>
      </c>
      <c r="G3555" s="41">
        <v>5</v>
      </c>
      <c r="H3555" s="41">
        <v>4743.9562203326404</v>
      </c>
      <c r="I3555" s="41">
        <v>4932</v>
      </c>
      <c r="J3555" s="41">
        <v>83</v>
      </c>
      <c r="K3555" s="41">
        <v>91.24199999999999</v>
      </c>
      <c r="L3555" s="41">
        <v>1.5354999999999999</v>
      </c>
      <c r="M3555" s="41">
        <v>6114</v>
      </c>
      <c r="N3555" s="41">
        <v>1786</v>
      </c>
      <c r="O3555" s="41">
        <v>121.66860000000001</v>
      </c>
      <c r="P3555" s="41">
        <v>35.541400000000003</v>
      </c>
      <c r="Q3555" s="41">
        <v>28</v>
      </c>
      <c r="R3555" s="41">
        <v>0.50119999999999998</v>
      </c>
      <c r="S3555" s="41">
        <v>2960</v>
      </c>
      <c r="T3555" s="41">
        <v>65.12</v>
      </c>
      <c r="U3555" s="41">
        <v>5043</v>
      </c>
      <c r="V3555" s="41">
        <v>93.278699999999986</v>
      </c>
      <c r="W3555" s="41">
        <v>10860</v>
      </c>
      <c r="X3555" s="41">
        <v>222.33</v>
      </c>
    </row>
    <row r="3556" spans="1:24" x14ac:dyDescent="0.35">
      <c r="A3556" s="41" t="s">
        <v>669</v>
      </c>
      <c r="B3556" s="41" t="s">
        <v>445</v>
      </c>
      <c r="C3556" s="41" t="s">
        <v>26</v>
      </c>
      <c r="D3556" s="41" t="s">
        <v>365</v>
      </c>
      <c r="E3556" s="41" t="s">
        <v>365</v>
      </c>
      <c r="F3556" s="41" t="s">
        <v>764</v>
      </c>
      <c r="G3556" s="41">
        <v>9</v>
      </c>
      <c r="H3556" s="41">
        <v>4743.9562203326404</v>
      </c>
      <c r="I3556" s="41">
        <v>3007</v>
      </c>
      <c r="J3556" s="41">
        <v>861</v>
      </c>
      <c r="K3556" s="41">
        <v>59.839300000000001</v>
      </c>
      <c r="L3556" s="41">
        <v>17.133900000000001</v>
      </c>
      <c r="M3556" s="41"/>
      <c r="N3556" s="41"/>
      <c r="O3556" s="41"/>
      <c r="P3556" s="41"/>
      <c r="Q3556" s="41">
        <v>2528</v>
      </c>
      <c r="R3556" s="41">
        <v>45.251199999999997</v>
      </c>
      <c r="S3556" s="41"/>
      <c r="T3556" s="41"/>
      <c r="U3556" s="41">
        <v>6396</v>
      </c>
      <c r="V3556" s="41">
        <v>122.2244</v>
      </c>
      <c r="W3556" s="41"/>
      <c r="X3556" s="41"/>
    </row>
    <row r="3557" spans="1:24" x14ac:dyDescent="0.35">
      <c r="A3557" s="41" t="s">
        <v>669</v>
      </c>
      <c r="B3557" s="41" t="s">
        <v>445</v>
      </c>
      <c r="C3557" s="41" t="s">
        <v>26</v>
      </c>
      <c r="D3557" s="41" t="s">
        <v>365</v>
      </c>
      <c r="E3557" s="41" t="s">
        <v>365</v>
      </c>
      <c r="F3557" s="41" t="s">
        <v>766</v>
      </c>
      <c r="G3557" s="41">
        <v>11</v>
      </c>
      <c r="H3557" s="41">
        <v>4743.9562203326404</v>
      </c>
      <c r="I3557" s="41">
        <v>10684</v>
      </c>
      <c r="J3557" s="41">
        <v>4312</v>
      </c>
      <c r="K3557" s="41">
        <v>212.61160000000001</v>
      </c>
      <c r="L3557" s="41">
        <v>85.808800000000005</v>
      </c>
      <c r="M3557" s="41"/>
      <c r="N3557" s="41"/>
      <c r="O3557" s="41"/>
      <c r="P3557" s="41"/>
      <c r="Q3557" s="41">
        <v>14</v>
      </c>
      <c r="R3557" s="41">
        <v>0.25059999999999999</v>
      </c>
      <c r="S3557" s="41"/>
      <c r="T3557" s="41"/>
      <c r="U3557" s="41">
        <v>15010</v>
      </c>
      <c r="V3557" s="41">
        <v>298.67100000000005</v>
      </c>
      <c r="W3557" s="41"/>
      <c r="X3557" s="41"/>
    </row>
    <row r="3558" spans="1:24" x14ac:dyDescent="0.35">
      <c r="A3558" s="41" t="s">
        <v>669</v>
      </c>
      <c r="B3558" s="41" t="s">
        <v>445</v>
      </c>
      <c r="C3558" s="41" t="s">
        <v>26</v>
      </c>
      <c r="D3558" s="41" t="s">
        <v>365</v>
      </c>
      <c r="E3558" s="41" t="s">
        <v>365</v>
      </c>
      <c r="F3558" s="41" t="s">
        <v>765</v>
      </c>
      <c r="G3558" s="41">
        <v>10</v>
      </c>
      <c r="H3558" s="41">
        <v>4743.9562203326404</v>
      </c>
      <c r="I3558" s="41">
        <v>5204</v>
      </c>
      <c r="J3558" s="41">
        <v>976</v>
      </c>
      <c r="K3558" s="41">
        <v>103.5596</v>
      </c>
      <c r="L3558" s="41">
        <v>19.4224</v>
      </c>
      <c r="M3558" s="41"/>
      <c r="N3558" s="41"/>
      <c r="O3558" s="41"/>
      <c r="P3558" s="41"/>
      <c r="Q3558" s="41">
        <v>24</v>
      </c>
      <c r="R3558" s="41">
        <v>0.42959999999999998</v>
      </c>
      <c r="S3558" s="41"/>
      <c r="T3558" s="41"/>
      <c r="U3558" s="41">
        <v>6204</v>
      </c>
      <c r="V3558" s="41">
        <v>123.41159999999999</v>
      </c>
      <c r="W3558" s="41"/>
      <c r="X3558" s="41"/>
    </row>
    <row r="3559" spans="1:24" x14ac:dyDescent="0.35">
      <c r="A3559" s="41" t="s">
        <v>669</v>
      </c>
      <c r="B3559" s="41" t="s">
        <v>445</v>
      </c>
      <c r="C3559" s="41" t="s">
        <v>26</v>
      </c>
      <c r="D3559" s="41" t="s">
        <v>365</v>
      </c>
      <c r="E3559" s="41" t="s">
        <v>365</v>
      </c>
      <c r="F3559" s="41" t="s">
        <v>759</v>
      </c>
      <c r="G3559" s="41">
        <v>4</v>
      </c>
      <c r="H3559" s="41">
        <v>4743.9562203326404</v>
      </c>
      <c r="I3559" s="41">
        <v>7920</v>
      </c>
      <c r="J3559" s="41">
        <v>54</v>
      </c>
      <c r="K3559" s="41">
        <v>146.51999999999998</v>
      </c>
      <c r="L3559" s="41">
        <v>0.999</v>
      </c>
      <c r="M3559" s="41">
        <v>5801</v>
      </c>
      <c r="N3559" s="41">
        <v>1604</v>
      </c>
      <c r="O3559" s="41">
        <v>115.43990000000001</v>
      </c>
      <c r="P3559" s="41">
        <v>31.919600000000003</v>
      </c>
      <c r="Q3559" s="41">
        <v>12</v>
      </c>
      <c r="R3559" s="41">
        <v>0.21479999999999999</v>
      </c>
      <c r="S3559" s="41">
        <v>43</v>
      </c>
      <c r="T3559" s="41">
        <v>0.94599999999999995</v>
      </c>
      <c r="U3559" s="41">
        <v>7986</v>
      </c>
      <c r="V3559" s="41">
        <v>147.73379999999997</v>
      </c>
      <c r="W3559" s="41">
        <v>7448</v>
      </c>
      <c r="X3559" s="41">
        <v>148.30550000000002</v>
      </c>
    </row>
    <row r="3560" spans="1:24" x14ac:dyDescent="0.35">
      <c r="A3560" s="41" t="s">
        <v>669</v>
      </c>
      <c r="B3560" s="41" t="s">
        <v>445</v>
      </c>
      <c r="C3560" s="41" t="s">
        <v>26</v>
      </c>
      <c r="D3560" s="41" t="s">
        <v>365</v>
      </c>
      <c r="E3560" s="41" t="s">
        <v>365</v>
      </c>
      <c r="F3560" s="41" t="s">
        <v>758</v>
      </c>
      <c r="G3560" s="41">
        <v>3</v>
      </c>
      <c r="H3560" s="41">
        <v>4743.9562203326404</v>
      </c>
      <c r="I3560" s="41">
        <v>21486</v>
      </c>
      <c r="J3560" s="41">
        <v>67</v>
      </c>
      <c r="K3560" s="41">
        <v>397.49099999999999</v>
      </c>
      <c r="L3560" s="41">
        <v>1.2395</v>
      </c>
      <c r="M3560" s="41">
        <v>6000</v>
      </c>
      <c r="N3560" s="41">
        <v>199</v>
      </c>
      <c r="O3560" s="41">
        <v>119.4</v>
      </c>
      <c r="P3560" s="41">
        <v>3.9601000000000002</v>
      </c>
      <c r="Q3560" s="41">
        <v>0</v>
      </c>
      <c r="R3560" s="41">
        <v>0</v>
      </c>
      <c r="S3560" s="41">
        <v>26</v>
      </c>
      <c r="T3560" s="41">
        <v>0.57199999999999995</v>
      </c>
      <c r="U3560" s="41">
        <v>21553</v>
      </c>
      <c r="V3560" s="41">
        <v>398.73050000000001</v>
      </c>
      <c r="W3560" s="41">
        <v>6225</v>
      </c>
      <c r="X3560" s="41">
        <v>123.93210000000001</v>
      </c>
    </row>
    <row r="3561" spans="1:24" x14ac:dyDescent="0.35">
      <c r="A3561" s="41" t="s">
        <v>669</v>
      </c>
      <c r="B3561" s="41" t="s">
        <v>445</v>
      </c>
      <c r="C3561" s="41" t="s">
        <v>26</v>
      </c>
      <c r="D3561" s="41" t="s">
        <v>365</v>
      </c>
      <c r="E3561" s="41" t="s">
        <v>365</v>
      </c>
      <c r="F3561" s="41" t="s">
        <v>767</v>
      </c>
      <c r="G3561" s="41">
        <v>12</v>
      </c>
      <c r="H3561" s="41">
        <v>4743.9562203326404</v>
      </c>
      <c r="I3561" s="41">
        <v>7618</v>
      </c>
      <c r="J3561" s="41">
        <v>1924</v>
      </c>
      <c r="K3561" s="41">
        <v>151.59820000000002</v>
      </c>
      <c r="L3561" s="41">
        <v>38.287600000000005</v>
      </c>
      <c r="M3561" s="41"/>
      <c r="N3561" s="41"/>
      <c r="O3561" s="41"/>
      <c r="P3561" s="41"/>
      <c r="Q3561" s="41">
        <v>8</v>
      </c>
      <c r="R3561" s="41">
        <v>0.14319999999999999</v>
      </c>
      <c r="S3561" s="41"/>
      <c r="T3561" s="41"/>
      <c r="U3561" s="41">
        <v>9550</v>
      </c>
      <c r="V3561" s="41">
        <v>190.02900000000002</v>
      </c>
      <c r="W3561" s="41"/>
      <c r="X3561" s="41"/>
    </row>
    <row r="3562" spans="1:24" x14ac:dyDescent="0.35">
      <c r="A3562" s="41" t="s">
        <v>669</v>
      </c>
      <c r="B3562" s="41" t="s">
        <v>445</v>
      </c>
      <c r="C3562" s="41" t="s">
        <v>26</v>
      </c>
      <c r="D3562" s="41" t="s">
        <v>365</v>
      </c>
      <c r="E3562" s="41" t="s">
        <v>365</v>
      </c>
      <c r="F3562" s="41" t="s">
        <v>757</v>
      </c>
      <c r="G3562" s="41">
        <v>2</v>
      </c>
      <c r="H3562" s="41">
        <v>4743.9562203326404</v>
      </c>
      <c r="I3562" s="41">
        <v>5818</v>
      </c>
      <c r="J3562" s="41">
        <v>794</v>
      </c>
      <c r="K3562" s="41">
        <v>107.633</v>
      </c>
      <c r="L3562" s="41">
        <v>14.689</v>
      </c>
      <c r="M3562" s="41">
        <v>4591</v>
      </c>
      <c r="N3562" s="41">
        <v>1061</v>
      </c>
      <c r="O3562" s="41">
        <v>91.360900000000001</v>
      </c>
      <c r="P3562" s="41">
        <v>21.113900000000001</v>
      </c>
      <c r="Q3562" s="41">
        <v>0</v>
      </c>
      <c r="R3562" s="41">
        <v>0</v>
      </c>
      <c r="S3562" s="41">
        <v>18</v>
      </c>
      <c r="T3562" s="41">
        <v>0.39600000000000002</v>
      </c>
      <c r="U3562" s="41">
        <v>6612</v>
      </c>
      <c r="V3562" s="41">
        <v>122.322</v>
      </c>
      <c r="W3562" s="41">
        <v>5670</v>
      </c>
      <c r="X3562" s="41">
        <v>112.8708</v>
      </c>
    </row>
    <row r="3563" spans="1:24" x14ac:dyDescent="0.35">
      <c r="A3563" s="41" t="s">
        <v>669</v>
      </c>
      <c r="B3563" s="41" t="s">
        <v>445</v>
      </c>
      <c r="C3563" s="41" t="s">
        <v>26</v>
      </c>
      <c r="D3563" s="41" t="s">
        <v>365</v>
      </c>
      <c r="E3563" s="41" t="s">
        <v>365</v>
      </c>
      <c r="F3563" s="41" t="s">
        <v>763</v>
      </c>
      <c r="G3563" s="41">
        <v>8</v>
      </c>
      <c r="H3563" s="41">
        <v>4743.9562203326404</v>
      </c>
      <c r="I3563" s="41">
        <v>3930</v>
      </c>
      <c r="J3563" s="41">
        <v>1649</v>
      </c>
      <c r="K3563" s="41">
        <v>78.207000000000008</v>
      </c>
      <c r="L3563" s="41">
        <v>32.815100000000001</v>
      </c>
      <c r="M3563" s="41"/>
      <c r="N3563" s="41"/>
      <c r="O3563" s="41"/>
      <c r="P3563" s="41"/>
      <c r="Q3563" s="41">
        <v>20</v>
      </c>
      <c r="R3563" s="41">
        <v>0.35799999999999998</v>
      </c>
      <c r="S3563" s="41"/>
      <c r="T3563" s="41"/>
      <c r="U3563" s="41">
        <v>5599</v>
      </c>
      <c r="V3563" s="41">
        <v>111.38010000000001</v>
      </c>
      <c r="W3563" s="41"/>
      <c r="X3563" s="41"/>
    </row>
    <row r="3564" spans="1:24" x14ac:dyDescent="0.35">
      <c r="A3564" s="41" t="s">
        <v>669</v>
      </c>
      <c r="B3564" s="41" t="s">
        <v>445</v>
      </c>
      <c r="C3564" s="41" t="s">
        <v>26</v>
      </c>
      <c r="D3564" s="41" t="s">
        <v>365</v>
      </c>
      <c r="E3564" s="41" t="s">
        <v>365</v>
      </c>
      <c r="F3564" s="41" t="s">
        <v>762</v>
      </c>
      <c r="G3564" s="41">
        <v>7</v>
      </c>
      <c r="H3564" s="41">
        <v>4743.9562203326404</v>
      </c>
      <c r="I3564" s="41">
        <v>5435</v>
      </c>
      <c r="J3564" s="41">
        <v>2414</v>
      </c>
      <c r="K3564" s="41">
        <v>108.15650000000001</v>
      </c>
      <c r="L3564" s="41">
        <v>48.038600000000002</v>
      </c>
      <c r="M3564" s="41">
        <v>0</v>
      </c>
      <c r="N3564" s="41">
        <v>7647</v>
      </c>
      <c r="O3564" s="41">
        <v>0</v>
      </c>
      <c r="P3564" s="41">
        <v>172.0575</v>
      </c>
      <c r="Q3564" s="41">
        <v>10</v>
      </c>
      <c r="R3564" s="41">
        <v>0.17899999999999999</v>
      </c>
      <c r="S3564" s="41">
        <v>41</v>
      </c>
      <c r="T3564" s="41">
        <v>0.90200000000000002</v>
      </c>
      <c r="U3564" s="41">
        <v>7859</v>
      </c>
      <c r="V3564" s="41">
        <v>156.37410000000003</v>
      </c>
      <c r="W3564" s="41">
        <v>7688</v>
      </c>
      <c r="X3564" s="41">
        <v>172.95949999999999</v>
      </c>
    </row>
    <row r="3565" spans="1:24" x14ac:dyDescent="0.35">
      <c r="A3565" s="41" t="s">
        <v>669</v>
      </c>
      <c r="B3565" s="41" t="s">
        <v>445</v>
      </c>
      <c r="C3565" s="41" t="s">
        <v>26</v>
      </c>
      <c r="D3565" s="41" t="s">
        <v>365</v>
      </c>
      <c r="E3565" s="41" t="s">
        <v>365</v>
      </c>
      <c r="F3565" s="41" t="s">
        <v>761</v>
      </c>
      <c r="G3565" s="41">
        <v>6</v>
      </c>
      <c r="H3565" s="41">
        <v>4743.9562203326404</v>
      </c>
      <c r="I3565" s="41">
        <v>5837</v>
      </c>
      <c r="J3565" s="41">
        <v>1683</v>
      </c>
      <c r="K3565" s="41">
        <v>116.1563</v>
      </c>
      <c r="L3565" s="41">
        <v>33.491700000000002</v>
      </c>
      <c r="M3565" s="41">
        <v>7211</v>
      </c>
      <c r="N3565" s="41">
        <v>3740</v>
      </c>
      <c r="O3565" s="41">
        <v>162.2475</v>
      </c>
      <c r="P3565" s="41">
        <v>84.149999999999991</v>
      </c>
      <c r="Q3565" s="41">
        <v>24</v>
      </c>
      <c r="R3565" s="41">
        <v>0.42959999999999998</v>
      </c>
      <c r="S3565" s="41">
        <v>109</v>
      </c>
      <c r="T3565" s="41">
        <v>2.3980000000000001</v>
      </c>
      <c r="U3565" s="41">
        <v>7544</v>
      </c>
      <c r="V3565" s="41">
        <v>150.07759999999999</v>
      </c>
      <c r="W3565" s="41">
        <v>11060</v>
      </c>
      <c r="X3565" s="41">
        <v>248.79549999999998</v>
      </c>
    </row>
    <row r="3566" spans="1:24" x14ac:dyDescent="0.35">
      <c r="A3566" s="41" t="s">
        <v>597</v>
      </c>
      <c r="B3566" s="41" t="s">
        <v>532</v>
      </c>
      <c r="C3566" s="41" t="s">
        <v>12</v>
      </c>
      <c r="D3566" s="41" t="s">
        <v>278</v>
      </c>
      <c r="E3566" s="41" t="s">
        <v>278</v>
      </c>
      <c r="F3566" s="41" t="s">
        <v>756</v>
      </c>
      <c r="G3566" s="41">
        <v>1</v>
      </c>
      <c r="H3566" s="41">
        <v>2535.0290771918899</v>
      </c>
      <c r="I3566" s="41">
        <v>1265</v>
      </c>
      <c r="J3566" s="41">
        <v>0</v>
      </c>
      <c r="K3566" s="41">
        <v>23.4025</v>
      </c>
      <c r="L3566" s="41">
        <v>0</v>
      </c>
      <c r="M3566" s="41">
        <v>3889</v>
      </c>
      <c r="N3566" s="41">
        <v>0</v>
      </c>
      <c r="O3566" s="41">
        <v>77.391100000000009</v>
      </c>
      <c r="P3566" s="41">
        <v>0</v>
      </c>
      <c r="Q3566" s="41">
        <v>0</v>
      </c>
      <c r="R3566" s="41">
        <v>0</v>
      </c>
      <c r="S3566" s="41">
        <v>0</v>
      </c>
      <c r="T3566" s="41">
        <v>0</v>
      </c>
      <c r="U3566" s="41">
        <v>1265</v>
      </c>
      <c r="V3566" s="41">
        <v>23.4025</v>
      </c>
      <c r="W3566" s="41">
        <v>3889</v>
      </c>
      <c r="X3566" s="41">
        <v>77.391100000000009</v>
      </c>
    </row>
    <row r="3567" spans="1:24" x14ac:dyDescent="0.35">
      <c r="A3567" s="41" t="s">
        <v>597</v>
      </c>
      <c r="B3567" s="41" t="s">
        <v>532</v>
      </c>
      <c r="C3567" s="41" t="s">
        <v>12</v>
      </c>
      <c r="D3567" s="41" t="s">
        <v>278</v>
      </c>
      <c r="E3567" s="41" t="s">
        <v>278</v>
      </c>
      <c r="F3567" s="41" t="s">
        <v>760</v>
      </c>
      <c r="G3567" s="41">
        <v>5</v>
      </c>
      <c r="H3567" s="41">
        <v>2535.0290771918899</v>
      </c>
      <c r="I3567" s="41">
        <v>5569</v>
      </c>
      <c r="J3567" s="41">
        <v>0</v>
      </c>
      <c r="K3567" s="41">
        <v>103.0265</v>
      </c>
      <c r="L3567" s="41">
        <v>0</v>
      </c>
      <c r="M3567" s="41">
        <v>8972</v>
      </c>
      <c r="N3567" s="41">
        <v>796</v>
      </c>
      <c r="O3567" s="41">
        <v>178.5428</v>
      </c>
      <c r="P3567" s="41">
        <v>15.840400000000001</v>
      </c>
      <c r="Q3567" s="41">
        <v>0</v>
      </c>
      <c r="R3567" s="41">
        <v>0</v>
      </c>
      <c r="S3567" s="41">
        <v>0</v>
      </c>
      <c r="T3567" s="41">
        <v>0</v>
      </c>
      <c r="U3567" s="41">
        <v>5569</v>
      </c>
      <c r="V3567" s="41">
        <v>103.0265</v>
      </c>
      <c r="W3567" s="41">
        <v>9768</v>
      </c>
      <c r="X3567" s="41">
        <v>194.38319999999999</v>
      </c>
    </row>
    <row r="3568" spans="1:24" x14ac:dyDescent="0.35">
      <c r="A3568" s="41" t="s">
        <v>597</v>
      </c>
      <c r="B3568" s="41" t="s">
        <v>532</v>
      </c>
      <c r="C3568" s="41" t="s">
        <v>12</v>
      </c>
      <c r="D3568" s="41" t="s">
        <v>278</v>
      </c>
      <c r="E3568" s="41" t="s">
        <v>278</v>
      </c>
      <c r="F3568" s="41" t="s">
        <v>764</v>
      </c>
      <c r="G3568" s="41">
        <v>9</v>
      </c>
      <c r="H3568" s="41">
        <v>2535.0290771918899</v>
      </c>
      <c r="I3568" s="41">
        <v>2972</v>
      </c>
      <c r="J3568" s="41">
        <v>0</v>
      </c>
      <c r="K3568" s="41">
        <v>59.142800000000001</v>
      </c>
      <c r="L3568" s="41">
        <v>0</v>
      </c>
      <c r="M3568" s="41"/>
      <c r="N3568" s="41"/>
      <c r="O3568" s="41"/>
      <c r="P3568" s="41"/>
      <c r="Q3568" s="41">
        <v>0</v>
      </c>
      <c r="R3568" s="41">
        <v>0</v>
      </c>
      <c r="S3568" s="41"/>
      <c r="T3568" s="41"/>
      <c r="U3568" s="41">
        <v>2972</v>
      </c>
      <c r="V3568" s="41">
        <v>59.142800000000001</v>
      </c>
      <c r="W3568" s="41"/>
      <c r="X3568" s="41"/>
    </row>
    <row r="3569" spans="1:24" x14ac:dyDescent="0.35">
      <c r="A3569" s="41" t="s">
        <v>597</v>
      </c>
      <c r="B3569" s="41" t="s">
        <v>532</v>
      </c>
      <c r="C3569" s="41" t="s">
        <v>12</v>
      </c>
      <c r="D3569" s="41" t="s">
        <v>278</v>
      </c>
      <c r="E3569" s="41" t="s">
        <v>278</v>
      </c>
      <c r="F3569" s="41" t="s">
        <v>766</v>
      </c>
      <c r="G3569" s="41">
        <v>11</v>
      </c>
      <c r="H3569" s="41">
        <v>2535.0290771918899</v>
      </c>
      <c r="I3569" s="41">
        <v>2331</v>
      </c>
      <c r="J3569" s="41">
        <v>0</v>
      </c>
      <c r="K3569" s="41">
        <v>46.386900000000004</v>
      </c>
      <c r="L3569" s="41">
        <v>0</v>
      </c>
      <c r="M3569" s="41"/>
      <c r="N3569" s="41"/>
      <c r="O3569" s="41"/>
      <c r="P3569" s="41"/>
      <c r="Q3569" s="41">
        <v>0</v>
      </c>
      <c r="R3569" s="41">
        <v>0</v>
      </c>
      <c r="S3569" s="41"/>
      <c r="T3569" s="41"/>
      <c r="U3569" s="41">
        <v>2331</v>
      </c>
      <c r="V3569" s="41">
        <v>46.386900000000004</v>
      </c>
      <c r="W3569" s="41"/>
      <c r="X3569" s="41"/>
    </row>
    <row r="3570" spans="1:24" x14ac:dyDescent="0.35">
      <c r="A3570" s="41" t="s">
        <v>597</v>
      </c>
      <c r="B3570" s="41" t="s">
        <v>532</v>
      </c>
      <c r="C3570" s="41" t="s">
        <v>12</v>
      </c>
      <c r="D3570" s="41" t="s">
        <v>278</v>
      </c>
      <c r="E3570" s="41" t="s">
        <v>278</v>
      </c>
      <c r="F3570" s="41" t="s">
        <v>765</v>
      </c>
      <c r="G3570" s="41">
        <v>10</v>
      </c>
      <c r="H3570" s="41">
        <v>2535.0290771918899</v>
      </c>
      <c r="I3570" s="41">
        <v>2434</v>
      </c>
      <c r="J3570" s="41">
        <v>2</v>
      </c>
      <c r="K3570" s="41">
        <v>48.436600000000006</v>
      </c>
      <c r="L3570" s="41">
        <v>3.9800000000000002E-2</v>
      </c>
      <c r="M3570" s="41"/>
      <c r="N3570" s="41"/>
      <c r="O3570" s="41"/>
      <c r="P3570" s="41"/>
      <c r="Q3570" s="41">
        <v>0</v>
      </c>
      <c r="R3570" s="41">
        <v>0</v>
      </c>
      <c r="S3570" s="41"/>
      <c r="T3570" s="41"/>
      <c r="U3570" s="41">
        <v>2436</v>
      </c>
      <c r="V3570" s="41">
        <v>48.476400000000005</v>
      </c>
      <c r="W3570" s="41"/>
      <c r="X3570" s="41"/>
    </row>
    <row r="3571" spans="1:24" x14ac:dyDescent="0.35">
      <c r="A3571" s="41" t="s">
        <v>597</v>
      </c>
      <c r="B3571" s="41" t="s">
        <v>532</v>
      </c>
      <c r="C3571" s="41" t="s">
        <v>12</v>
      </c>
      <c r="D3571" s="41" t="s">
        <v>278</v>
      </c>
      <c r="E3571" s="41" t="s">
        <v>278</v>
      </c>
      <c r="F3571" s="41" t="s">
        <v>759</v>
      </c>
      <c r="G3571" s="41">
        <v>4</v>
      </c>
      <c r="H3571" s="41">
        <v>2535.0290771918899</v>
      </c>
      <c r="I3571" s="41">
        <v>2299</v>
      </c>
      <c r="J3571" s="41">
        <v>0</v>
      </c>
      <c r="K3571" s="41">
        <v>42.531500000000001</v>
      </c>
      <c r="L3571" s="41">
        <v>0</v>
      </c>
      <c r="M3571" s="41">
        <v>12726</v>
      </c>
      <c r="N3571" s="41">
        <v>0</v>
      </c>
      <c r="O3571" s="41">
        <v>253.2474</v>
      </c>
      <c r="P3571" s="41">
        <v>0</v>
      </c>
      <c r="Q3571" s="41">
        <v>0</v>
      </c>
      <c r="R3571" s="41">
        <v>0</v>
      </c>
      <c r="S3571" s="41">
        <v>0</v>
      </c>
      <c r="T3571" s="41">
        <v>0</v>
      </c>
      <c r="U3571" s="41">
        <v>2299</v>
      </c>
      <c r="V3571" s="41">
        <v>42.531500000000001</v>
      </c>
      <c r="W3571" s="41">
        <v>12726</v>
      </c>
      <c r="X3571" s="41">
        <v>253.2474</v>
      </c>
    </row>
    <row r="3572" spans="1:24" x14ac:dyDescent="0.35">
      <c r="A3572" s="41" t="s">
        <v>597</v>
      </c>
      <c r="B3572" s="41" t="s">
        <v>532</v>
      </c>
      <c r="C3572" s="41" t="s">
        <v>12</v>
      </c>
      <c r="D3572" s="41" t="s">
        <v>278</v>
      </c>
      <c r="E3572" s="41" t="s">
        <v>278</v>
      </c>
      <c r="F3572" s="41" t="s">
        <v>758</v>
      </c>
      <c r="G3572" s="41">
        <v>3</v>
      </c>
      <c r="H3572" s="41">
        <v>2535.0290771918899</v>
      </c>
      <c r="I3572" s="41">
        <v>2162</v>
      </c>
      <c r="J3572" s="41">
        <v>5</v>
      </c>
      <c r="K3572" s="41">
        <v>39.997</v>
      </c>
      <c r="L3572" s="41">
        <v>9.2499999999999999E-2</v>
      </c>
      <c r="M3572" s="41">
        <v>2800</v>
      </c>
      <c r="N3572" s="41">
        <v>0</v>
      </c>
      <c r="O3572" s="41">
        <v>55.720000000000006</v>
      </c>
      <c r="P3572" s="41">
        <v>0</v>
      </c>
      <c r="Q3572" s="41">
        <v>0</v>
      </c>
      <c r="R3572" s="41">
        <v>0</v>
      </c>
      <c r="S3572" s="41">
        <v>0</v>
      </c>
      <c r="T3572" s="41">
        <v>0</v>
      </c>
      <c r="U3572" s="41">
        <v>2167</v>
      </c>
      <c r="V3572" s="41">
        <v>40.089500000000001</v>
      </c>
      <c r="W3572" s="41">
        <v>2800</v>
      </c>
      <c r="X3572" s="41">
        <v>55.720000000000006</v>
      </c>
    </row>
    <row r="3573" spans="1:24" x14ac:dyDescent="0.35">
      <c r="A3573" s="41" t="s">
        <v>597</v>
      </c>
      <c r="B3573" s="41" t="s">
        <v>532</v>
      </c>
      <c r="C3573" s="41" t="s">
        <v>12</v>
      </c>
      <c r="D3573" s="41" t="s">
        <v>278</v>
      </c>
      <c r="E3573" s="41" t="s">
        <v>278</v>
      </c>
      <c r="F3573" s="41" t="s">
        <v>767</v>
      </c>
      <c r="G3573" s="41">
        <v>12</v>
      </c>
      <c r="H3573" s="41">
        <v>2535.0290771918899</v>
      </c>
      <c r="I3573" s="41">
        <v>2254</v>
      </c>
      <c r="J3573" s="41">
        <v>4</v>
      </c>
      <c r="K3573" s="41">
        <v>44.854600000000005</v>
      </c>
      <c r="L3573" s="41">
        <v>7.9600000000000004E-2</v>
      </c>
      <c r="M3573" s="41"/>
      <c r="N3573" s="41"/>
      <c r="O3573" s="41"/>
      <c r="P3573" s="41"/>
      <c r="Q3573" s="41">
        <v>0</v>
      </c>
      <c r="R3573" s="41">
        <v>0</v>
      </c>
      <c r="S3573" s="41"/>
      <c r="T3573" s="41"/>
      <c r="U3573" s="41">
        <v>2258</v>
      </c>
      <c r="V3573" s="41">
        <v>44.934200000000004</v>
      </c>
      <c r="W3573" s="41"/>
      <c r="X3573" s="41"/>
    </row>
    <row r="3574" spans="1:24" x14ac:dyDescent="0.35">
      <c r="A3574" s="41" t="s">
        <v>597</v>
      </c>
      <c r="B3574" s="41" t="s">
        <v>532</v>
      </c>
      <c r="C3574" s="41" t="s">
        <v>12</v>
      </c>
      <c r="D3574" s="41" t="s">
        <v>278</v>
      </c>
      <c r="E3574" s="41" t="s">
        <v>278</v>
      </c>
      <c r="F3574" s="41" t="s">
        <v>757</v>
      </c>
      <c r="G3574" s="41">
        <v>2</v>
      </c>
      <c r="H3574" s="41">
        <v>2535.0290771918899</v>
      </c>
      <c r="I3574" s="41">
        <v>1996</v>
      </c>
      <c r="J3574" s="41">
        <v>0</v>
      </c>
      <c r="K3574" s="41">
        <v>36.925999999999995</v>
      </c>
      <c r="L3574" s="41">
        <v>0</v>
      </c>
      <c r="M3574" s="41">
        <v>3829</v>
      </c>
      <c r="N3574" s="41">
        <v>0</v>
      </c>
      <c r="O3574" s="41">
        <v>76.197100000000006</v>
      </c>
      <c r="P3574" s="41">
        <v>0</v>
      </c>
      <c r="Q3574" s="41">
        <v>0</v>
      </c>
      <c r="R3574" s="41">
        <v>0</v>
      </c>
      <c r="S3574" s="41">
        <v>0</v>
      </c>
      <c r="T3574" s="41">
        <v>0</v>
      </c>
      <c r="U3574" s="41">
        <v>1996</v>
      </c>
      <c r="V3574" s="41">
        <v>36.925999999999995</v>
      </c>
      <c r="W3574" s="41">
        <v>3829</v>
      </c>
      <c r="X3574" s="41">
        <v>76.197100000000006</v>
      </c>
    </row>
    <row r="3575" spans="1:24" x14ac:dyDescent="0.35">
      <c r="A3575" s="41" t="s">
        <v>597</v>
      </c>
      <c r="B3575" s="41" t="s">
        <v>532</v>
      </c>
      <c r="C3575" s="41" t="s">
        <v>12</v>
      </c>
      <c r="D3575" s="41" t="s">
        <v>278</v>
      </c>
      <c r="E3575" s="41" t="s">
        <v>278</v>
      </c>
      <c r="F3575" s="41" t="s">
        <v>763</v>
      </c>
      <c r="G3575" s="41">
        <v>8</v>
      </c>
      <c r="H3575" s="41">
        <v>2535.0290771918899</v>
      </c>
      <c r="I3575" s="41">
        <v>1655</v>
      </c>
      <c r="J3575" s="41">
        <v>0</v>
      </c>
      <c r="K3575" s="41">
        <v>32.9345</v>
      </c>
      <c r="L3575" s="41">
        <v>0</v>
      </c>
      <c r="M3575" s="41"/>
      <c r="N3575" s="41"/>
      <c r="O3575" s="41"/>
      <c r="P3575" s="41"/>
      <c r="Q3575" s="41">
        <v>0</v>
      </c>
      <c r="R3575" s="41">
        <v>0</v>
      </c>
      <c r="S3575" s="41"/>
      <c r="T3575" s="41"/>
      <c r="U3575" s="41">
        <v>1655</v>
      </c>
      <c r="V3575" s="41">
        <v>32.9345</v>
      </c>
      <c r="W3575" s="41"/>
      <c r="X3575" s="41"/>
    </row>
    <row r="3576" spans="1:24" x14ac:dyDescent="0.35">
      <c r="A3576" s="41" t="s">
        <v>597</v>
      </c>
      <c r="B3576" s="41" t="s">
        <v>532</v>
      </c>
      <c r="C3576" s="41" t="s">
        <v>12</v>
      </c>
      <c r="D3576" s="41" t="s">
        <v>278</v>
      </c>
      <c r="E3576" s="41" t="s">
        <v>278</v>
      </c>
      <c r="F3576" s="41" t="s">
        <v>762</v>
      </c>
      <c r="G3576" s="41">
        <v>7</v>
      </c>
      <c r="H3576" s="41">
        <v>2535.0290771918899</v>
      </c>
      <c r="I3576" s="41">
        <v>2084</v>
      </c>
      <c r="J3576" s="41">
        <v>3</v>
      </c>
      <c r="K3576" s="41">
        <v>41.471600000000002</v>
      </c>
      <c r="L3576" s="41">
        <v>5.9700000000000003E-2</v>
      </c>
      <c r="M3576" s="41">
        <v>0</v>
      </c>
      <c r="N3576" s="41">
        <v>2185</v>
      </c>
      <c r="O3576" s="41">
        <v>0</v>
      </c>
      <c r="P3576" s="41">
        <v>49.162500000000001</v>
      </c>
      <c r="Q3576" s="41">
        <v>0</v>
      </c>
      <c r="R3576" s="41">
        <v>0</v>
      </c>
      <c r="S3576" s="41">
        <v>0</v>
      </c>
      <c r="T3576" s="41">
        <v>0</v>
      </c>
      <c r="U3576" s="41">
        <v>2087</v>
      </c>
      <c r="V3576" s="41">
        <v>41.531300000000002</v>
      </c>
      <c r="W3576" s="41">
        <v>2185</v>
      </c>
      <c r="X3576" s="41">
        <v>49.162500000000001</v>
      </c>
    </row>
    <row r="3577" spans="1:24" x14ac:dyDescent="0.35">
      <c r="A3577" s="41" t="s">
        <v>597</v>
      </c>
      <c r="B3577" s="41" t="s">
        <v>532</v>
      </c>
      <c r="C3577" s="41" t="s">
        <v>12</v>
      </c>
      <c r="D3577" s="41" t="s">
        <v>278</v>
      </c>
      <c r="E3577" s="41" t="s">
        <v>278</v>
      </c>
      <c r="F3577" s="41" t="s">
        <v>761</v>
      </c>
      <c r="G3577" s="41">
        <v>6</v>
      </c>
      <c r="H3577" s="41">
        <v>2535.0290771918899</v>
      </c>
      <c r="I3577" s="41">
        <v>1614</v>
      </c>
      <c r="J3577" s="41">
        <v>0</v>
      </c>
      <c r="K3577" s="41">
        <v>32.118600000000001</v>
      </c>
      <c r="L3577" s="41">
        <v>0</v>
      </c>
      <c r="M3577" s="41">
        <v>1978</v>
      </c>
      <c r="N3577" s="41">
        <v>674</v>
      </c>
      <c r="O3577" s="41">
        <v>44.504999999999995</v>
      </c>
      <c r="P3577" s="41">
        <v>15.164999999999999</v>
      </c>
      <c r="Q3577" s="41">
        <v>0</v>
      </c>
      <c r="R3577" s="41">
        <v>0</v>
      </c>
      <c r="S3577" s="41">
        <v>0</v>
      </c>
      <c r="T3577" s="41">
        <v>0</v>
      </c>
      <c r="U3577" s="41">
        <v>1614</v>
      </c>
      <c r="V3577" s="41">
        <v>32.118600000000001</v>
      </c>
      <c r="W3577" s="41">
        <v>2652</v>
      </c>
      <c r="X3577" s="41">
        <v>59.669999999999995</v>
      </c>
    </row>
    <row r="3578" spans="1:24" x14ac:dyDescent="0.35">
      <c r="A3578" s="41" t="s">
        <v>452</v>
      </c>
      <c r="B3578" s="41" t="s">
        <v>453</v>
      </c>
      <c r="C3578" s="41" t="s">
        <v>12</v>
      </c>
      <c r="D3578" s="41" t="s">
        <v>366</v>
      </c>
      <c r="E3578" s="41" t="s">
        <v>366</v>
      </c>
      <c r="F3578" s="41" t="s">
        <v>756</v>
      </c>
      <c r="G3578" s="41">
        <v>1</v>
      </c>
      <c r="H3578" s="41">
        <v>8727.4491264136504</v>
      </c>
      <c r="I3578" s="41">
        <v>923</v>
      </c>
      <c r="J3578" s="41">
        <v>0</v>
      </c>
      <c r="K3578" s="41">
        <v>17.075499999999998</v>
      </c>
      <c r="L3578" s="41">
        <v>0</v>
      </c>
      <c r="M3578" s="41">
        <v>974</v>
      </c>
      <c r="N3578" s="41">
        <v>10</v>
      </c>
      <c r="O3578" s="41">
        <v>19.3826</v>
      </c>
      <c r="P3578" s="41">
        <v>0.19900000000000001</v>
      </c>
      <c r="Q3578" s="41">
        <v>8150</v>
      </c>
      <c r="R3578" s="41">
        <v>145.88499999999999</v>
      </c>
      <c r="S3578" s="41">
        <v>8160</v>
      </c>
      <c r="T3578" s="41">
        <v>179.52</v>
      </c>
      <c r="U3578" s="41">
        <v>9073</v>
      </c>
      <c r="V3578" s="41">
        <v>162.9605</v>
      </c>
      <c r="W3578" s="41">
        <v>9144</v>
      </c>
      <c r="X3578" s="41">
        <v>199.10160000000002</v>
      </c>
    </row>
    <row r="3579" spans="1:24" x14ac:dyDescent="0.35">
      <c r="A3579" s="41" t="s">
        <v>452</v>
      </c>
      <c r="B3579" s="41" t="s">
        <v>453</v>
      </c>
      <c r="C3579" s="41" t="s">
        <v>12</v>
      </c>
      <c r="D3579" s="41" t="s">
        <v>366</v>
      </c>
      <c r="E3579" s="41" t="s">
        <v>366</v>
      </c>
      <c r="F3579" s="41" t="s">
        <v>760</v>
      </c>
      <c r="G3579" s="41">
        <v>5</v>
      </c>
      <c r="H3579" s="41">
        <v>8727.4491264136504</v>
      </c>
      <c r="I3579" s="41">
        <v>819</v>
      </c>
      <c r="J3579" s="41">
        <v>0</v>
      </c>
      <c r="K3579" s="41">
        <v>15.151499999999999</v>
      </c>
      <c r="L3579" s="41">
        <v>0</v>
      </c>
      <c r="M3579" s="41">
        <v>3105</v>
      </c>
      <c r="N3579" s="41">
        <v>0</v>
      </c>
      <c r="O3579" s="41">
        <v>61.789500000000004</v>
      </c>
      <c r="P3579" s="41">
        <v>0</v>
      </c>
      <c r="Q3579" s="41">
        <v>7762</v>
      </c>
      <c r="R3579" s="41">
        <v>138.93979999999999</v>
      </c>
      <c r="S3579" s="41">
        <v>11345</v>
      </c>
      <c r="T3579" s="41">
        <v>249.59</v>
      </c>
      <c r="U3579" s="41">
        <v>8581</v>
      </c>
      <c r="V3579" s="41">
        <v>154.09129999999999</v>
      </c>
      <c r="W3579" s="41">
        <v>14450</v>
      </c>
      <c r="X3579" s="41">
        <v>311.37950000000001</v>
      </c>
    </row>
    <row r="3580" spans="1:24" x14ac:dyDescent="0.35">
      <c r="A3580" s="41" t="s">
        <v>452</v>
      </c>
      <c r="B3580" s="41" t="s">
        <v>453</v>
      </c>
      <c r="C3580" s="41" t="s">
        <v>12</v>
      </c>
      <c r="D3580" s="41" t="s">
        <v>366</v>
      </c>
      <c r="E3580" s="41" t="s">
        <v>366</v>
      </c>
      <c r="F3580" s="41" t="s">
        <v>764</v>
      </c>
      <c r="G3580" s="41">
        <v>9</v>
      </c>
      <c r="H3580" s="41">
        <v>8727.4491264136504</v>
      </c>
      <c r="I3580" s="41">
        <v>15907</v>
      </c>
      <c r="J3580" s="41">
        <v>13</v>
      </c>
      <c r="K3580" s="41">
        <v>316.54930000000002</v>
      </c>
      <c r="L3580" s="41">
        <v>0.25870000000000004</v>
      </c>
      <c r="M3580" s="41"/>
      <c r="N3580" s="41"/>
      <c r="O3580" s="41"/>
      <c r="P3580" s="41"/>
      <c r="Q3580" s="41">
        <v>6478</v>
      </c>
      <c r="R3580" s="41">
        <v>115.9562</v>
      </c>
      <c r="S3580" s="41"/>
      <c r="T3580" s="41"/>
      <c r="U3580" s="41">
        <v>22398</v>
      </c>
      <c r="V3580" s="41">
        <v>432.76419999999996</v>
      </c>
      <c r="W3580" s="41"/>
      <c r="X3580" s="41"/>
    </row>
    <row r="3581" spans="1:24" x14ac:dyDescent="0.35">
      <c r="A3581" s="41" t="s">
        <v>452</v>
      </c>
      <c r="B3581" s="41" t="s">
        <v>453</v>
      </c>
      <c r="C3581" s="41" t="s">
        <v>12</v>
      </c>
      <c r="D3581" s="41" t="s">
        <v>366</v>
      </c>
      <c r="E3581" s="41" t="s">
        <v>366</v>
      </c>
      <c r="F3581" s="41" t="s">
        <v>766</v>
      </c>
      <c r="G3581" s="41">
        <v>11</v>
      </c>
      <c r="H3581" s="41">
        <v>8727.4491264136504</v>
      </c>
      <c r="I3581" s="41">
        <v>1224</v>
      </c>
      <c r="J3581" s="41">
        <v>28</v>
      </c>
      <c r="K3581" s="41">
        <v>24.357600000000001</v>
      </c>
      <c r="L3581" s="41">
        <v>0.55720000000000003</v>
      </c>
      <c r="M3581" s="41"/>
      <c r="N3581" s="41"/>
      <c r="O3581" s="41"/>
      <c r="P3581" s="41"/>
      <c r="Q3581" s="41">
        <v>7232</v>
      </c>
      <c r="R3581" s="41">
        <v>129.4528</v>
      </c>
      <c r="S3581" s="41"/>
      <c r="T3581" s="41"/>
      <c r="U3581" s="41">
        <v>8484</v>
      </c>
      <c r="V3581" s="41">
        <v>154.36760000000001</v>
      </c>
      <c r="W3581" s="41"/>
      <c r="X3581" s="41"/>
    </row>
    <row r="3582" spans="1:24" x14ac:dyDescent="0.35">
      <c r="A3582" s="41" t="s">
        <v>452</v>
      </c>
      <c r="B3582" s="41" t="s">
        <v>453</v>
      </c>
      <c r="C3582" s="41" t="s">
        <v>12</v>
      </c>
      <c r="D3582" s="41" t="s">
        <v>366</v>
      </c>
      <c r="E3582" s="41" t="s">
        <v>366</v>
      </c>
      <c r="F3582" s="41" t="s">
        <v>765</v>
      </c>
      <c r="G3582" s="41">
        <v>10</v>
      </c>
      <c r="H3582" s="41">
        <v>8727.4491264136504</v>
      </c>
      <c r="I3582" s="41">
        <v>1314</v>
      </c>
      <c r="J3582" s="41">
        <v>10</v>
      </c>
      <c r="K3582" s="41">
        <v>26.148600000000002</v>
      </c>
      <c r="L3582" s="41">
        <v>0.19900000000000001</v>
      </c>
      <c r="M3582" s="41"/>
      <c r="N3582" s="41"/>
      <c r="O3582" s="41"/>
      <c r="P3582" s="41"/>
      <c r="Q3582" s="41">
        <v>8259</v>
      </c>
      <c r="R3582" s="41">
        <v>147.83609999999999</v>
      </c>
      <c r="S3582" s="41"/>
      <c r="T3582" s="41"/>
      <c r="U3582" s="41">
        <v>9583</v>
      </c>
      <c r="V3582" s="41">
        <v>174.18369999999999</v>
      </c>
      <c r="W3582" s="41"/>
      <c r="X3582" s="41"/>
    </row>
    <row r="3583" spans="1:24" x14ac:dyDescent="0.35">
      <c r="A3583" s="41" t="s">
        <v>452</v>
      </c>
      <c r="B3583" s="41" t="s">
        <v>453</v>
      </c>
      <c r="C3583" s="41" t="s">
        <v>12</v>
      </c>
      <c r="D3583" s="41" t="s">
        <v>366</v>
      </c>
      <c r="E3583" s="41" t="s">
        <v>366</v>
      </c>
      <c r="F3583" s="41" t="s">
        <v>759</v>
      </c>
      <c r="G3583" s="41">
        <v>4</v>
      </c>
      <c r="H3583" s="41">
        <v>8727.4491264136504</v>
      </c>
      <c r="I3583" s="41">
        <v>906</v>
      </c>
      <c r="J3583" s="41">
        <v>0</v>
      </c>
      <c r="K3583" s="41">
        <v>16.760999999999999</v>
      </c>
      <c r="L3583" s="41">
        <v>0</v>
      </c>
      <c r="M3583" s="41">
        <v>1605</v>
      </c>
      <c r="N3583" s="41">
        <v>13</v>
      </c>
      <c r="O3583" s="41">
        <v>31.939500000000002</v>
      </c>
      <c r="P3583" s="41">
        <v>0.25870000000000004</v>
      </c>
      <c r="Q3583" s="41">
        <v>8855</v>
      </c>
      <c r="R3583" s="41">
        <v>158.50450000000001</v>
      </c>
      <c r="S3583" s="41">
        <v>8491</v>
      </c>
      <c r="T3583" s="41">
        <v>186.80199999999999</v>
      </c>
      <c r="U3583" s="41">
        <v>9761</v>
      </c>
      <c r="V3583" s="41">
        <v>175.2655</v>
      </c>
      <c r="W3583" s="41">
        <v>10109</v>
      </c>
      <c r="X3583" s="41">
        <v>219.00020000000001</v>
      </c>
    </row>
    <row r="3584" spans="1:24" x14ac:dyDescent="0.35">
      <c r="A3584" s="41" t="s">
        <v>452</v>
      </c>
      <c r="B3584" s="41" t="s">
        <v>453</v>
      </c>
      <c r="C3584" s="41" t="s">
        <v>12</v>
      </c>
      <c r="D3584" s="41" t="s">
        <v>366</v>
      </c>
      <c r="E3584" s="41" t="s">
        <v>366</v>
      </c>
      <c r="F3584" s="41" t="s">
        <v>758</v>
      </c>
      <c r="G3584" s="41">
        <v>3</v>
      </c>
      <c r="H3584" s="41">
        <v>8727.4491264136504</v>
      </c>
      <c r="I3584" s="41">
        <v>1215</v>
      </c>
      <c r="J3584" s="41">
        <v>0</v>
      </c>
      <c r="K3584" s="41">
        <v>22.477499999999999</v>
      </c>
      <c r="L3584" s="41">
        <v>0</v>
      </c>
      <c r="M3584" s="41">
        <v>869</v>
      </c>
      <c r="N3584" s="41">
        <v>0</v>
      </c>
      <c r="O3584" s="41">
        <v>17.293100000000003</v>
      </c>
      <c r="P3584" s="41">
        <v>0</v>
      </c>
      <c r="Q3584" s="41">
        <v>8349</v>
      </c>
      <c r="R3584" s="41">
        <v>149.44710000000001</v>
      </c>
      <c r="S3584" s="41">
        <v>8802</v>
      </c>
      <c r="T3584" s="41">
        <v>193.64400000000001</v>
      </c>
      <c r="U3584" s="41">
        <v>9564</v>
      </c>
      <c r="V3584" s="41">
        <v>171.9246</v>
      </c>
      <c r="W3584" s="41">
        <v>9671</v>
      </c>
      <c r="X3584" s="41">
        <v>210.93710000000002</v>
      </c>
    </row>
    <row r="3585" spans="1:24" x14ac:dyDescent="0.35">
      <c r="A3585" s="41" t="s">
        <v>452</v>
      </c>
      <c r="B3585" s="41" t="s">
        <v>453</v>
      </c>
      <c r="C3585" s="41" t="s">
        <v>12</v>
      </c>
      <c r="D3585" s="41" t="s">
        <v>366</v>
      </c>
      <c r="E3585" s="41" t="s">
        <v>366</v>
      </c>
      <c r="F3585" s="41" t="s">
        <v>767</v>
      </c>
      <c r="G3585" s="41">
        <v>12</v>
      </c>
      <c r="H3585" s="41">
        <v>8727.4491264136504</v>
      </c>
      <c r="I3585" s="41">
        <v>746</v>
      </c>
      <c r="J3585" s="41">
        <v>2</v>
      </c>
      <c r="K3585" s="41">
        <v>14.845400000000001</v>
      </c>
      <c r="L3585" s="41">
        <v>3.9800000000000002E-2</v>
      </c>
      <c r="M3585" s="41"/>
      <c r="N3585" s="41"/>
      <c r="O3585" s="41"/>
      <c r="P3585" s="41"/>
      <c r="Q3585" s="41">
        <v>5860</v>
      </c>
      <c r="R3585" s="41">
        <v>104.89400000000001</v>
      </c>
      <c r="S3585" s="41"/>
      <c r="T3585" s="41"/>
      <c r="U3585" s="41">
        <v>6608</v>
      </c>
      <c r="V3585" s="41">
        <v>119.7792</v>
      </c>
      <c r="W3585" s="41"/>
      <c r="X3585" s="41"/>
    </row>
    <row r="3586" spans="1:24" x14ac:dyDescent="0.35">
      <c r="A3586" s="41" t="s">
        <v>452</v>
      </c>
      <c r="B3586" s="41" t="s">
        <v>453</v>
      </c>
      <c r="C3586" s="41" t="s">
        <v>12</v>
      </c>
      <c r="D3586" s="41" t="s">
        <v>366</v>
      </c>
      <c r="E3586" s="41" t="s">
        <v>366</v>
      </c>
      <c r="F3586" s="41" t="s">
        <v>757</v>
      </c>
      <c r="G3586" s="41">
        <v>2</v>
      </c>
      <c r="H3586" s="41">
        <v>8727.4491264136504</v>
      </c>
      <c r="I3586" s="41">
        <v>964</v>
      </c>
      <c r="J3586" s="41">
        <v>0</v>
      </c>
      <c r="K3586" s="41">
        <v>17.834</v>
      </c>
      <c r="L3586" s="41">
        <v>0</v>
      </c>
      <c r="M3586" s="41">
        <v>910</v>
      </c>
      <c r="N3586" s="41">
        <v>35</v>
      </c>
      <c r="O3586" s="41">
        <v>18.109000000000002</v>
      </c>
      <c r="P3586" s="41">
        <v>0.69650000000000001</v>
      </c>
      <c r="Q3586" s="41">
        <v>11769</v>
      </c>
      <c r="R3586" s="41">
        <v>210.6651</v>
      </c>
      <c r="S3586" s="41">
        <v>7547</v>
      </c>
      <c r="T3586" s="41">
        <v>166.03399999999999</v>
      </c>
      <c r="U3586" s="41">
        <v>12733</v>
      </c>
      <c r="V3586" s="41">
        <v>228.4991</v>
      </c>
      <c r="W3586" s="41">
        <v>8492</v>
      </c>
      <c r="X3586" s="41">
        <v>184.83949999999999</v>
      </c>
    </row>
    <row r="3587" spans="1:24" x14ac:dyDescent="0.35">
      <c r="A3587" s="41" t="s">
        <v>452</v>
      </c>
      <c r="B3587" s="41" t="s">
        <v>453</v>
      </c>
      <c r="C3587" s="41" t="s">
        <v>12</v>
      </c>
      <c r="D3587" s="41" t="s">
        <v>366</v>
      </c>
      <c r="E3587" s="41" t="s">
        <v>366</v>
      </c>
      <c r="F3587" s="41" t="s">
        <v>763</v>
      </c>
      <c r="G3587" s="41">
        <v>8</v>
      </c>
      <c r="H3587" s="41">
        <v>8727.4491264136504</v>
      </c>
      <c r="I3587" s="41">
        <v>1000</v>
      </c>
      <c r="J3587" s="41">
        <v>6</v>
      </c>
      <c r="K3587" s="41">
        <v>19.900000000000002</v>
      </c>
      <c r="L3587" s="41">
        <v>0.11940000000000001</v>
      </c>
      <c r="M3587" s="41"/>
      <c r="N3587" s="41"/>
      <c r="O3587" s="41"/>
      <c r="P3587" s="41"/>
      <c r="Q3587" s="41">
        <v>8805</v>
      </c>
      <c r="R3587" s="41">
        <v>157.6095</v>
      </c>
      <c r="S3587" s="41"/>
      <c r="T3587" s="41"/>
      <c r="U3587" s="41">
        <v>9811</v>
      </c>
      <c r="V3587" s="41">
        <v>177.62889999999999</v>
      </c>
      <c r="W3587" s="41"/>
      <c r="X3587" s="41"/>
    </row>
    <row r="3588" spans="1:24" x14ac:dyDescent="0.35">
      <c r="A3588" s="41" t="s">
        <v>452</v>
      </c>
      <c r="B3588" s="41" t="s">
        <v>453</v>
      </c>
      <c r="C3588" s="41" t="s">
        <v>12</v>
      </c>
      <c r="D3588" s="41" t="s">
        <v>366</v>
      </c>
      <c r="E3588" s="41" t="s">
        <v>366</v>
      </c>
      <c r="F3588" s="41" t="s">
        <v>762</v>
      </c>
      <c r="G3588" s="41">
        <v>7</v>
      </c>
      <c r="H3588" s="41">
        <v>8727.4491264136504</v>
      </c>
      <c r="I3588" s="41">
        <v>1056</v>
      </c>
      <c r="J3588" s="41">
        <v>10</v>
      </c>
      <c r="K3588" s="41">
        <v>21.014400000000002</v>
      </c>
      <c r="L3588" s="41">
        <v>0.19900000000000001</v>
      </c>
      <c r="M3588" s="41">
        <v>0</v>
      </c>
      <c r="N3588" s="41">
        <v>10</v>
      </c>
      <c r="O3588" s="41">
        <v>0</v>
      </c>
      <c r="P3588" s="41">
        <v>0.22499999999999998</v>
      </c>
      <c r="Q3588" s="41">
        <v>4618</v>
      </c>
      <c r="R3588" s="41">
        <v>82.662199999999999</v>
      </c>
      <c r="S3588" s="41">
        <v>16248</v>
      </c>
      <c r="T3588" s="41">
        <v>357.45600000000002</v>
      </c>
      <c r="U3588" s="41">
        <v>5684</v>
      </c>
      <c r="V3588" s="41">
        <v>103.87560000000001</v>
      </c>
      <c r="W3588" s="41">
        <v>16258</v>
      </c>
      <c r="X3588" s="41">
        <v>357.68100000000004</v>
      </c>
    </row>
    <row r="3589" spans="1:24" x14ac:dyDescent="0.35">
      <c r="A3589" s="41" t="s">
        <v>452</v>
      </c>
      <c r="B3589" s="41" t="s">
        <v>453</v>
      </c>
      <c r="C3589" s="41" t="s">
        <v>12</v>
      </c>
      <c r="D3589" s="41" t="s">
        <v>366</v>
      </c>
      <c r="E3589" s="41" t="s">
        <v>366</v>
      </c>
      <c r="F3589" s="41" t="s">
        <v>761</v>
      </c>
      <c r="G3589" s="41">
        <v>6</v>
      </c>
      <c r="H3589" s="41">
        <v>8727.4491264136504</v>
      </c>
      <c r="I3589" s="41">
        <v>970</v>
      </c>
      <c r="J3589" s="41">
        <v>1</v>
      </c>
      <c r="K3589" s="41">
        <v>19.303000000000001</v>
      </c>
      <c r="L3589" s="41">
        <v>1.9900000000000001E-2</v>
      </c>
      <c r="M3589" s="41">
        <v>787</v>
      </c>
      <c r="N3589" s="41">
        <v>2</v>
      </c>
      <c r="O3589" s="41">
        <v>17.7075</v>
      </c>
      <c r="P3589" s="41">
        <v>4.4999999999999998E-2</v>
      </c>
      <c r="Q3589" s="41">
        <v>7571</v>
      </c>
      <c r="R3589" s="41">
        <v>135.52090000000001</v>
      </c>
      <c r="S3589" s="41">
        <v>11507</v>
      </c>
      <c r="T3589" s="41">
        <v>253.154</v>
      </c>
      <c r="U3589" s="41">
        <v>8542</v>
      </c>
      <c r="V3589" s="41">
        <v>154.84380000000002</v>
      </c>
      <c r="W3589" s="41">
        <v>12296</v>
      </c>
      <c r="X3589" s="41">
        <v>270.90649999999999</v>
      </c>
    </row>
    <row r="3590" spans="1:24" x14ac:dyDescent="0.35">
      <c r="A3590" s="41" t="s">
        <v>695</v>
      </c>
      <c r="B3590" s="41" t="s">
        <v>461</v>
      </c>
      <c r="C3590" s="41" t="s">
        <v>18</v>
      </c>
      <c r="D3590" s="41" t="s">
        <v>175</v>
      </c>
      <c r="E3590" s="41" t="s">
        <v>175</v>
      </c>
      <c r="F3590" s="41" t="s">
        <v>756</v>
      </c>
      <c r="G3590" s="41">
        <v>1</v>
      </c>
      <c r="H3590" s="41">
        <v>6567.4621371318199</v>
      </c>
      <c r="I3590" s="41">
        <v>5306</v>
      </c>
      <c r="J3590" s="41">
        <v>0</v>
      </c>
      <c r="K3590" s="41">
        <v>98.161000000000001</v>
      </c>
      <c r="L3590" s="41">
        <v>0</v>
      </c>
      <c r="M3590" s="41">
        <v>6130</v>
      </c>
      <c r="N3590" s="41">
        <v>0</v>
      </c>
      <c r="O3590" s="41">
        <v>121.98700000000001</v>
      </c>
      <c r="P3590" s="41">
        <v>0</v>
      </c>
      <c r="Q3590" s="41">
        <v>0</v>
      </c>
      <c r="R3590" s="41">
        <v>0</v>
      </c>
      <c r="S3590" s="41">
        <v>0</v>
      </c>
      <c r="T3590" s="41">
        <v>0</v>
      </c>
      <c r="U3590" s="41">
        <v>5306</v>
      </c>
      <c r="V3590" s="41">
        <v>98.161000000000001</v>
      </c>
      <c r="W3590" s="41">
        <v>6130</v>
      </c>
      <c r="X3590" s="41">
        <v>121.98700000000001</v>
      </c>
    </row>
    <row r="3591" spans="1:24" x14ac:dyDescent="0.35">
      <c r="A3591" s="41" t="s">
        <v>695</v>
      </c>
      <c r="B3591" s="41" t="s">
        <v>461</v>
      </c>
      <c r="C3591" s="41" t="s">
        <v>18</v>
      </c>
      <c r="D3591" s="41" t="s">
        <v>175</v>
      </c>
      <c r="E3591" s="41" t="s">
        <v>175</v>
      </c>
      <c r="F3591" s="41" t="s">
        <v>760</v>
      </c>
      <c r="G3591" s="41">
        <v>5</v>
      </c>
      <c r="H3591" s="41">
        <v>6567.4621371318199</v>
      </c>
      <c r="I3591" s="41">
        <v>6302</v>
      </c>
      <c r="J3591" s="41">
        <v>306</v>
      </c>
      <c r="K3591" s="41">
        <v>116.58699999999999</v>
      </c>
      <c r="L3591" s="41">
        <v>5.6609999999999996</v>
      </c>
      <c r="M3591" s="41">
        <v>6637</v>
      </c>
      <c r="N3591" s="41">
        <v>0</v>
      </c>
      <c r="O3591" s="41">
        <v>132.0763</v>
      </c>
      <c r="P3591" s="41">
        <v>0</v>
      </c>
      <c r="Q3591" s="41">
        <v>0</v>
      </c>
      <c r="R3591" s="41">
        <v>0</v>
      </c>
      <c r="S3591" s="41">
        <v>0</v>
      </c>
      <c r="T3591" s="41">
        <v>0</v>
      </c>
      <c r="U3591" s="41">
        <v>6608</v>
      </c>
      <c r="V3591" s="41">
        <v>122.24799999999999</v>
      </c>
      <c r="W3591" s="41">
        <v>6637</v>
      </c>
      <c r="X3591" s="41">
        <v>132.0763</v>
      </c>
    </row>
    <row r="3592" spans="1:24" x14ac:dyDescent="0.35">
      <c r="A3592" s="41" t="s">
        <v>695</v>
      </c>
      <c r="B3592" s="41" t="s">
        <v>461</v>
      </c>
      <c r="C3592" s="41" t="s">
        <v>18</v>
      </c>
      <c r="D3592" s="41" t="s">
        <v>175</v>
      </c>
      <c r="E3592" s="41" t="s">
        <v>175</v>
      </c>
      <c r="F3592" s="41" t="s">
        <v>764</v>
      </c>
      <c r="G3592" s="41">
        <v>9</v>
      </c>
      <c r="H3592" s="41">
        <v>6567.4621371318199</v>
      </c>
      <c r="I3592" s="41">
        <v>6960</v>
      </c>
      <c r="J3592" s="41">
        <v>4</v>
      </c>
      <c r="K3592" s="41">
        <v>138.50400000000002</v>
      </c>
      <c r="L3592" s="41">
        <v>7.9600000000000004E-2</v>
      </c>
      <c r="M3592" s="41"/>
      <c r="N3592" s="41"/>
      <c r="O3592" s="41"/>
      <c r="P3592" s="41"/>
      <c r="Q3592" s="41">
        <v>0</v>
      </c>
      <c r="R3592" s="41">
        <v>0</v>
      </c>
      <c r="S3592" s="41"/>
      <c r="T3592" s="41"/>
      <c r="U3592" s="41">
        <v>6964</v>
      </c>
      <c r="V3592" s="41">
        <v>138.58360000000002</v>
      </c>
      <c r="W3592" s="41"/>
      <c r="X3592" s="41"/>
    </row>
    <row r="3593" spans="1:24" x14ac:dyDescent="0.35">
      <c r="A3593" s="41" t="s">
        <v>695</v>
      </c>
      <c r="B3593" s="41" t="s">
        <v>461</v>
      </c>
      <c r="C3593" s="41" t="s">
        <v>18</v>
      </c>
      <c r="D3593" s="41" t="s">
        <v>175</v>
      </c>
      <c r="E3593" s="41" t="s">
        <v>175</v>
      </c>
      <c r="F3593" s="41" t="s">
        <v>766</v>
      </c>
      <c r="G3593" s="41">
        <v>11</v>
      </c>
      <c r="H3593" s="41">
        <v>6567.4621371318199</v>
      </c>
      <c r="I3593" s="41">
        <v>7779</v>
      </c>
      <c r="J3593" s="41">
        <v>15</v>
      </c>
      <c r="K3593" s="41">
        <v>154.8021</v>
      </c>
      <c r="L3593" s="41">
        <v>0.29849999999999999</v>
      </c>
      <c r="M3593" s="41"/>
      <c r="N3593" s="41"/>
      <c r="O3593" s="41"/>
      <c r="P3593" s="41"/>
      <c r="Q3593" s="41">
        <v>0</v>
      </c>
      <c r="R3593" s="41">
        <v>0</v>
      </c>
      <c r="S3593" s="41"/>
      <c r="T3593" s="41"/>
      <c r="U3593" s="41">
        <v>7794</v>
      </c>
      <c r="V3593" s="41">
        <v>155.10059999999999</v>
      </c>
      <c r="W3593" s="41"/>
      <c r="X3593" s="41"/>
    </row>
    <row r="3594" spans="1:24" x14ac:dyDescent="0.35">
      <c r="A3594" s="41" t="s">
        <v>695</v>
      </c>
      <c r="B3594" s="41" t="s">
        <v>461</v>
      </c>
      <c r="C3594" s="41" t="s">
        <v>18</v>
      </c>
      <c r="D3594" s="41" t="s">
        <v>175</v>
      </c>
      <c r="E3594" s="41" t="s">
        <v>175</v>
      </c>
      <c r="F3594" s="41" t="s">
        <v>765</v>
      </c>
      <c r="G3594" s="41">
        <v>10</v>
      </c>
      <c r="H3594" s="41">
        <v>6567.4621371318199</v>
      </c>
      <c r="I3594" s="41">
        <v>11196</v>
      </c>
      <c r="J3594" s="41">
        <v>0</v>
      </c>
      <c r="K3594" s="41">
        <v>222.80040000000002</v>
      </c>
      <c r="L3594" s="41">
        <v>0</v>
      </c>
      <c r="M3594" s="41"/>
      <c r="N3594" s="41"/>
      <c r="O3594" s="41"/>
      <c r="P3594" s="41"/>
      <c r="Q3594" s="41">
        <v>0</v>
      </c>
      <c r="R3594" s="41">
        <v>0</v>
      </c>
      <c r="S3594" s="41"/>
      <c r="T3594" s="41"/>
      <c r="U3594" s="41">
        <v>11196</v>
      </c>
      <c r="V3594" s="41">
        <v>222.80040000000002</v>
      </c>
      <c r="W3594" s="41"/>
      <c r="X3594" s="41"/>
    </row>
    <row r="3595" spans="1:24" x14ac:dyDescent="0.35">
      <c r="A3595" s="41" t="s">
        <v>695</v>
      </c>
      <c r="B3595" s="41" t="s">
        <v>461</v>
      </c>
      <c r="C3595" s="41" t="s">
        <v>18</v>
      </c>
      <c r="D3595" s="41" t="s">
        <v>175</v>
      </c>
      <c r="E3595" s="41" t="s">
        <v>175</v>
      </c>
      <c r="F3595" s="41" t="s">
        <v>759</v>
      </c>
      <c r="G3595" s="41">
        <v>4</v>
      </c>
      <c r="H3595" s="41">
        <v>6567.4621371318199</v>
      </c>
      <c r="I3595" s="41">
        <v>8452</v>
      </c>
      <c r="J3595" s="41">
        <v>2</v>
      </c>
      <c r="K3595" s="41">
        <v>156.36199999999999</v>
      </c>
      <c r="L3595" s="41">
        <v>3.6999999999999998E-2</v>
      </c>
      <c r="M3595" s="41">
        <v>6047</v>
      </c>
      <c r="N3595" s="41">
        <v>0</v>
      </c>
      <c r="O3595" s="41">
        <v>120.3353</v>
      </c>
      <c r="P3595" s="41">
        <v>0</v>
      </c>
      <c r="Q3595" s="41">
        <v>0</v>
      </c>
      <c r="R3595" s="41">
        <v>0</v>
      </c>
      <c r="S3595" s="41">
        <v>0</v>
      </c>
      <c r="T3595" s="41">
        <v>0</v>
      </c>
      <c r="U3595" s="41">
        <v>8454</v>
      </c>
      <c r="V3595" s="41">
        <v>156.399</v>
      </c>
      <c r="W3595" s="41">
        <v>6047</v>
      </c>
      <c r="X3595" s="41">
        <v>120.3353</v>
      </c>
    </row>
    <row r="3596" spans="1:24" x14ac:dyDescent="0.35">
      <c r="A3596" s="41" t="s">
        <v>695</v>
      </c>
      <c r="B3596" s="41" t="s">
        <v>461</v>
      </c>
      <c r="C3596" s="41" t="s">
        <v>18</v>
      </c>
      <c r="D3596" s="41" t="s">
        <v>175</v>
      </c>
      <c r="E3596" s="41" t="s">
        <v>175</v>
      </c>
      <c r="F3596" s="41" t="s">
        <v>758</v>
      </c>
      <c r="G3596" s="41">
        <v>3</v>
      </c>
      <c r="H3596" s="41">
        <v>6567.4621371318199</v>
      </c>
      <c r="I3596" s="41">
        <v>7973</v>
      </c>
      <c r="J3596" s="41">
        <v>0</v>
      </c>
      <c r="K3596" s="41">
        <v>147.50049999999999</v>
      </c>
      <c r="L3596" s="41">
        <v>0</v>
      </c>
      <c r="M3596" s="41">
        <v>6404</v>
      </c>
      <c r="N3596" s="41">
        <v>0</v>
      </c>
      <c r="O3596" s="41">
        <v>127.43960000000001</v>
      </c>
      <c r="P3596" s="41">
        <v>0</v>
      </c>
      <c r="Q3596" s="41">
        <v>0</v>
      </c>
      <c r="R3596" s="41">
        <v>0</v>
      </c>
      <c r="S3596" s="41">
        <v>0</v>
      </c>
      <c r="T3596" s="41">
        <v>0</v>
      </c>
      <c r="U3596" s="41">
        <v>7973</v>
      </c>
      <c r="V3596" s="41">
        <v>147.50049999999999</v>
      </c>
      <c r="W3596" s="41">
        <v>6404</v>
      </c>
      <c r="X3596" s="41">
        <v>127.43960000000001</v>
      </c>
    </row>
    <row r="3597" spans="1:24" x14ac:dyDescent="0.35">
      <c r="A3597" s="41" t="s">
        <v>695</v>
      </c>
      <c r="B3597" s="41" t="s">
        <v>461</v>
      </c>
      <c r="C3597" s="41" t="s">
        <v>18</v>
      </c>
      <c r="D3597" s="41" t="s">
        <v>175</v>
      </c>
      <c r="E3597" s="41" t="s">
        <v>175</v>
      </c>
      <c r="F3597" s="41" t="s">
        <v>767</v>
      </c>
      <c r="G3597" s="41">
        <v>12</v>
      </c>
      <c r="H3597" s="41">
        <v>6567.4621371318199</v>
      </c>
      <c r="I3597" s="41">
        <v>7188</v>
      </c>
      <c r="J3597" s="41">
        <v>4993</v>
      </c>
      <c r="K3597" s="41">
        <v>143.0412</v>
      </c>
      <c r="L3597" s="41">
        <v>99.360700000000008</v>
      </c>
      <c r="M3597" s="41"/>
      <c r="N3597" s="41"/>
      <c r="O3597" s="41"/>
      <c r="P3597" s="41"/>
      <c r="Q3597" s="41">
        <v>0</v>
      </c>
      <c r="R3597" s="41">
        <v>0</v>
      </c>
      <c r="S3597" s="41"/>
      <c r="T3597" s="41"/>
      <c r="U3597" s="41">
        <v>12181</v>
      </c>
      <c r="V3597" s="41">
        <v>242.40190000000001</v>
      </c>
      <c r="W3597" s="41"/>
      <c r="X3597" s="41"/>
    </row>
    <row r="3598" spans="1:24" x14ac:dyDescent="0.35">
      <c r="A3598" s="41" t="s">
        <v>695</v>
      </c>
      <c r="B3598" s="41" t="s">
        <v>461</v>
      </c>
      <c r="C3598" s="41" t="s">
        <v>18</v>
      </c>
      <c r="D3598" s="41" t="s">
        <v>175</v>
      </c>
      <c r="E3598" s="41" t="s">
        <v>175</v>
      </c>
      <c r="F3598" s="41" t="s">
        <v>757</v>
      </c>
      <c r="G3598" s="41">
        <v>2</v>
      </c>
      <c r="H3598" s="41">
        <v>6567.4621371318199</v>
      </c>
      <c r="I3598" s="41">
        <v>7448</v>
      </c>
      <c r="J3598" s="41">
        <v>0</v>
      </c>
      <c r="K3598" s="41">
        <v>137.78799999999998</v>
      </c>
      <c r="L3598" s="41">
        <v>0</v>
      </c>
      <c r="M3598" s="41">
        <v>5958</v>
      </c>
      <c r="N3598" s="41">
        <v>3</v>
      </c>
      <c r="O3598" s="41">
        <v>118.5642</v>
      </c>
      <c r="P3598" s="41">
        <v>5.9700000000000003E-2</v>
      </c>
      <c r="Q3598" s="41">
        <v>0</v>
      </c>
      <c r="R3598" s="41">
        <v>0</v>
      </c>
      <c r="S3598" s="41">
        <v>0</v>
      </c>
      <c r="T3598" s="41">
        <v>0</v>
      </c>
      <c r="U3598" s="41">
        <v>7448</v>
      </c>
      <c r="V3598" s="41">
        <v>137.78799999999998</v>
      </c>
      <c r="W3598" s="41">
        <v>5961</v>
      </c>
      <c r="X3598" s="41">
        <v>118.62390000000001</v>
      </c>
    </row>
    <row r="3599" spans="1:24" x14ac:dyDescent="0.35">
      <c r="A3599" s="41" t="s">
        <v>695</v>
      </c>
      <c r="B3599" s="41" t="s">
        <v>461</v>
      </c>
      <c r="C3599" s="41" t="s">
        <v>18</v>
      </c>
      <c r="D3599" s="41" t="s">
        <v>175</v>
      </c>
      <c r="E3599" s="41" t="s">
        <v>175</v>
      </c>
      <c r="F3599" s="41" t="s">
        <v>763</v>
      </c>
      <c r="G3599" s="41">
        <v>8</v>
      </c>
      <c r="H3599" s="41">
        <v>6567.4621371318199</v>
      </c>
      <c r="I3599" s="41">
        <v>7806</v>
      </c>
      <c r="J3599" s="41">
        <v>0</v>
      </c>
      <c r="K3599" s="41">
        <v>155.33940000000001</v>
      </c>
      <c r="L3599" s="41">
        <v>0</v>
      </c>
      <c r="M3599" s="41"/>
      <c r="N3599" s="41"/>
      <c r="O3599" s="41"/>
      <c r="P3599" s="41"/>
      <c r="Q3599" s="41">
        <v>0</v>
      </c>
      <c r="R3599" s="41">
        <v>0</v>
      </c>
      <c r="S3599" s="41"/>
      <c r="T3599" s="41"/>
      <c r="U3599" s="41">
        <v>7806</v>
      </c>
      <c r="V3599" s="41">
        <v>155.33940000000001</v>
      </c>
      <c r="W3599" s="41"/>
      <c r="X3599" s="41"/>
    </row>
    <row r="3600" spans="1:24" x14ac:dyDescent="0.35">
      <c r="A3600" s="41" t="s">
        <v>695</v>
      </c>
      <c r="B3600" s="41" t="s">
        <v>461</v>
      </c>
      <c r="C3600" s="41" t="s">
        <v>18</v>
      </c>
      <c r="D3600" s="41" t="s">
        <v>175</v>
      </c>
      <c r="E3600" s="41" t="s">
        <v>175</v>
      </c>
      <c r="F3600" s="41" t="s">
        <v>762</v>
      </c>
      <c r="G3600" s="41">
        <v>7</v>
      </c>
      <c r="H3600" s="41">
        <v>6567.4621371318199</v>
      </c>
      <c r="I3600" s="41">
        <v>19288</v>
      </c>
      <c r="J3600" s="41">
        <v>100</v>
      </c>
      <c r="K3600" s="41">
        <v>383.83120000000002</v>
      </c>
      <c r="L3600" s="41">
        <v>1.9900000000000002</v>
      </c>
      <c r="M3600" s="41">
        <v>0</v>
      </c>
      <c r="N3600" s="41">
        <v>5987</v>
      </c>
      <c r="O3600" s="41">
        <v>0</v>
      </c>
      <c r="P3600" s="41">
        <v>134.70749999999998</v>
      </c>
      <c r="Q3600" s="41">
        <v>0</v>
      </c>
      <c r="R3600" s="41">
        <v>0</v>
      </c>
      <c r="S3600" s="41">
        <v>0</v>
      </c>
      <c r="T3600" s="41">
        <v>0</v>
      </c>
      <c r="U3600" s="41">
        <v>19388</v>
      </c>
      <c r="V3600" s="41">
        <v>385.82120000000003</v>
      </c>
      <c r="W3600" s="41">
        <v>5987</v>
      </c>
      <c r="X3600" s="41">
        <v>134.70749999999998</v>
      </c>
    </row>
    <row r="3601" spans="1:24" x14ac:dyDescent="0.35">
      <c r="A3601" s="41" t="s">
        <v>695</v>
      </c>
      <c r="B3601" s="41" t="s">
        <v>461</v>
      </c>
      <c r="C3601" s="41" t="s">
        <v>18</v>
      </c>
      <c r="D3601" s="41" t="s">
        <v>175</v>
      </c>
      <c r="E3601" s="41" t="s">
        <v>175</v>
      </c>
      <c r="F3601" s="41" t="s">
        <v>761</v>
      </c>
      <c r="G3601" s="41">
        <v>6</v>
      </c>
      <c r="H3601" s="41">
        <v>6567.4621371318199</v>
      </c>
      <c r="I3601" s="41">
        <v>7734</v>
      </c>
      <c r="J3601" s="41">
        <v>394</v>
      </c>
      <c r="K3601" s="41">
        <v>153.9066</v>
      </c>
      <c r="L3601" s="41">
        <v>7.8406000000000002</v>
      </c>
      <c r="M3601" s="41">
        <v>7832</v>
      </c>
      <c r="N3601" s="41">
        <v>0</v>
      </c>
      <c r="O3601" s="41">
        <v>176.22</v>
      </c>
      <c r="P3601" s="41">
        <v>0</v>
      </c>
      <c r="Q3601" s="41">
        <v>0</v>
      </c>
      <c r="R3601" s="41">
        <v>0</v>
      </c>
      <c r="S3601" s="41">
        <v>0</v>
      </c>
      <c r="T3601" s="41">
        <v>0</v>
      </c>
      <c r="U3601" s="41">
        <v>8128</v>
      </c>
      <c r="V3601" s="41">
        <v>161.74719999999999</v>
      </c>
      <c r="W3601" s="41">
        <v>7832</v>
      </c>
      <c r="X3601" s="41">
        <v>176.22</v>
      </c>
    </row>
    <row r="3602" spans="1:24" x14ac:dyDescent="0.35">
      <c r="A3602" s="41" t="s">
        <v>585</v>
      </c>
      <c r="B3602" s="41" t="s">
        <v>447</v>
      </c>
      <c r="C3602" s="41" t="s">
        <v>26</v>
      </c>
      <c r="D3602" s="41" t="s">
        <v>367</v>
      </c>
      <c r="E3602" s="41" t="s">
        <v>367</v>
      </c>
      <c r="F3602" s="41" t="s">
        <v>756</v>
      </c>
      <c r="G3602" s="41">
        <v>1</v>
      </c>
      <c r="H3602" s="41">
        <v>12128.611903458101</v>
      </c>
      <c r="I3602" s="41">
        <v>19700</v>
      </c>
      <c r="J3602" s="41">
        <v>1429</v>
      </c>
      <c r="K3602" s="41">
        <v>364.45</v>
      </c>
      <c r="L3602" s="41">
        <v>26.436499999999999</v>
      </c>
      <c r="M3602" s="41">
        <v>18773</v>
      </c>
      <c r="N3602" s="41">
        <v>1967</v>
      </c>
      <c r="O3602" s="41">
        <v>373.58270000000005</v>
      </c>
      <c r="P3602" s="41">
        <v>39.143300000000004</v>
      </c>
      <c r="Q3602" s="41">
        <v>0</v>
      </c>
      <c r="R3602" s="41">
        <v>0</v>
      </c>
      <c r="S3602" s="41">
        <v>0</v>
      </c>
      <c r="T3602" s="41">
        <v>0</v>
      </c>
      <c r="U3602" s="41">
        <v>21129</v>
      </c>
      <c r="V3602" s="41">
        <v>390.88650000000001</v>
      </c>
      <c r="W3602" s="41">
        <v>20740</v>
      </c>
      <c r="X3602" s="41">
        <v>412.72600000000006</v>
      </c>
    </row>
    <row r="3603" spans="1:24" x14ac:dyDescent="0.35">
      <c r="A3603" s="41" t="s">
        <v>585</v>
      </c>
      <c r="B3603" s="41" t="s">
        <v>447</v>
      </c>
      <c r="C3603" s="41" t="s">
        <v>26</v>
      </c>
      <c r="D3603" s="41" t="s">
        <v>367</v>
      </c>
      <c r="E3603" s="41" t="s">
        <v>367</v>
      </c>
      <c r="F3603" s="41" t="s">
        <v>760</v>
      </c>
      <c r="G3603" s="41">
        <v>5</v>
      </c>
      <c r="H3603" s="41">
        <v>12128.611903458101</v>
      </c>
      <c r="I3603" s="41">
        <v>20819</v>
      </c>
      <c r="J3603" s="41">
        <v>1942</v>
      </c>
      <c r="K3603" s="41">
        <v>385.1515</v>
      </c>
      <c r="L3603" s="41">
        <v>35.927</v>
      </c>
      <c r="M3603" s="41">
        <v>20429</v>
      </c>
      <c r="N3603" s="41">
        <v>2983</v>
      </c>
      <c r="O3603" s="41">
        <v>406.53710000000001</v>
      </c>
      <c r="P3603" s="41">
        <v>59.361700000000006</v>
      </c>
      <c r="Q3603" s="41">
        <v>0</v>
      </c>
      <c r="R3603" s="41">
        <v>0</v>
      </c>
      <c r="S3603" s="41">
        <v>0</v>
      </c>
      <c r="T3603" s="41">
        <v>0</v>
      </c>
      <c r="U3603" s="41">
        <v>22761</v>
      </c>
      <c r="V3603" s="41">
        <v>421.07850000000002</v>
      </c>
      <c r="W3603" s="41">
        <v>23412</v>
      </c>
      <c r="X3603" s="41">
        <v>465.89879999999999</v>
      </c>
    </row>
    <row r="3604" spans="1:24" x14ac:dyDescent="0.35">
      <c r="A3604" s="41" t="s">
        <v>585</v>
      </c>
      <c r="B3604" s="41" t="s">
        <v>447</v>
      </c>
      <c r="C3604" s="41" t="s">
        <v>26</v>
      </c>
      <c r="D3604" s="41" t="s">
        <v>367</v>
      </c>
      <c r="E3604" s="41" t="s">
        <v>367</v>
      </c>
      <c r="F3604" s="41" t="s">
        <v>764</v>
      </c>
      <c r="G3604" s="41">
        <v>9</v>
      </c>
      <c r="H3604" s="41">
        <v>12128.611903458101</v>
      </c>
      <c r="I3604" s="41">
        <v>16257</v>
      </c>
      <c r="J3604" s="41">
        <v>791</v>
      </c>
      <c r="K3604" s="41">
        <v>323.51429999999999</v>
      </c>
      <c r="L3604" s="41">
        <v>15.740900000000002</v>
      </c>
      <c r="M3604" s="41"/>
      <c r="N3604" s="41"/>
      <c r="O3604" s="41"/>
      <c r="P3604" s="41"/>
      <c r="Q3604" s="41">
        <v>0</v>
      </c>
      <c r="R3604" s="41">
        <v>0</v>
      </c>
      <c r="S3604" s="41"/>
      <c r="T3604" s="41"/>
      <c r="U3604" s="41">
        <v>17048</v>
      </c>
      <c r="V3604" s="41">
        <v>339.2552</v>
      </c>
      <c r="W3604" s="41"/>
      <c r="X3604" s="41"/>
    </row>
    <row r="3605" spans="1:24" x14ac:dyDescent="0.35">
      <c r="A3605" s="41" t="s">
        <v>585</v>
      </c>
      <c r="B3605" s="41" t="s">
        <v>447</v>
      </c>
      <c r="C3605" s="41" t="s">
        <v>26</v>
      </c>
      <c r="D3605" s="41" t="s">
        <v>367</v>
      </c>
      <c r="E3605" s="41" t="s">
        <v>367</v>
      </c>
      <c r="F3605" s="41" t="s">
        <v>766</v>
      </c>
      <c r="G3605" s="41">
        <v>11</v>
      </c>
      <c r="H3605" s="41">
        <v>12128.611903458101</v>
      </c>
      <c r="I3605" s="41">
        <v>16593</v>
      </c>
      <c r="J3605" s="41">
        <v>1714</v>
      </c>
      <c r="K3605" s="41">
        <v>330.20070000000004</v>
      </c>
      <c r="L3605" s="41">
        <v>34.108600000000003</v>
      </c>
      <c r="M3605" s="41"/>
      <c r="N3605" s="41"/>
      <c r="O3605" s="41"/>
      <c r="P3605" s="41"/>
      <c r="Q3605" s="41">
        <v>0</v>
      </c>
      <c r="R3605" s="41">
        <v>0</v>
      </c>
      <c r="S3605" s="41"/>
      <c r="T3605" s="41"/>
      <c r="U3605" s="41">
        <v>18307</v>
      </c>
      <c r="V3605" s="41">
        <v>364.30930000000006</v>
      </c>
      <c r="W3605" s="41"/>
      <c r="X3605" s="41"/>
    </row>
    <row r="3606" spans="1:24" x14ac:dyDescent="0.35">
      <c r="A3606" s="41" t="s">
        <v>585</v>
      </c>
      <c r="B3606" s="41" t="s">
        <v>447</v>
      </c>
      <c r="C3606" s="41" t="s">
        <v>26</v>
      </c>
      <c r="D3606" s="41" t="s">
        <v>367</v>
      </c>
      <c r="E3606" s="41" t="s">
        <v>367</v>
      </c>
      <c r="F3606" s="41" t="s">
        <v>765</v>
      </c>
      <c r="G3606" s="41">
        <v>10</v>
      </c>
      <c r="H3606" s="41">
        <v>12128.611903458101</v>
      </c>
      <c r="I3606" s="41">
        <v>21012</v>
      </c>
      <c r="J3606" s="41">
        <v>1093</v>
      </c>
      <c r="K3606" s="41">
        <v>418.1388</v>
      </c>
      <c r="L3606" s="41">
        <v>21.750700000000002</v>
      </c>
      <c r="M3606" s="41"/>
      <c r="N3606" s="41"/>
      <c r="O3606" s="41"/>
      <c r="P3606" s="41"/>
      <c r="Q3606" s="41">
        <v>0</v>
      </c>
      <c r="R3606" s="41">
        <v>0</v>
      </c>
      <c r="S3606" s="41"/>
      <c r="T3606" s="41"/>
      <c r="U3606" s="41">
        <v>22105</v>
      </c>
      <c r="V3606" s="41">
        <v>439.8895</v>
      </c>
      <c r="W3606" s="41"/>
      <c r="X3606" s="41"/>
    </row>
    <row r="3607" spans="1:24" x14ac:dyDescent="0.35">
      <c r="A3607" s="41" t="s">
        <v>585</v>
      </c>
      <c r="B3607" s="41" t="s">
        <v>447</v>
      </c>
      <c r="C3607" s="41" t="s">
        <v>26</v>
      </c>
      <c r="D3607" s="41" t="s">
        <v>367</v>
      </c>
      <c r="E3607" s="41" t="s">
        <v>367</v>
      </c>
      <c r="F3607" s="41" t="s">
        <v>759</v>
      </c>
      <c r="G3607" s="41">
        <v>4</v>
      </c>
      <c r="H3607" s="41">
        <v>12128.611903458101</v>
      </c>
      <c r="I3607" s="41">
        <v>20662</v>
      </c>
      <c r="J3607" s="41">
        <v>2003</v>
      </c>
      <c r="K3607" s="41">
        <v>382.24699999999996</v>
      </c>
      <c r="L3607" s="41">
        <v>37.055499999999995</v>
      </c>
      <c r="M3607" s="41">
        <v>18160</v>
      </c>
      <c r="N3607" s="41">
        <v>1932</v>
      </c>
      <c r="O3607" s="41">
        <v>361.38400000000001</v>
      </c>
      <c r="P3607" s="41">
        <v>38.446800000000003</v>
      </c>
      <c r="Q3607" s="41">
        <v>0</v>
      </c>
      <c r="R3607" s="41">
        <v>0</v>
      </c>
      <c r="S3607" s="41">
        <v>0</v>
      </c>
      <c r="T3607" s="41">
        <v>0</v>
      </c>
      <c r="U3607" s="41">
        <v>22665</v>
      </c>
      <c r="V3607" s="41">
        <v>419.30249999999995</v>
      </c>
      <c r="W3607" s="41">
        <v>20092</v>
      </c>
      <c r="X3607" s="41">
        <v>399.83080000000001</v>
      </c>
    </row>
    <row r="3608" spans="1:24" x14ac:dyDescent="0.35">
      <c r="A3608" s="41" t="s">
        <v>585</v>
      </c>
      <c r="B3608" s="41" t="s">
        <v>447</v>
      </c>
      <c r="C3608" s="41" t="s">
        <v>26</v>
      </c>
      <c r="D3608" s="41" t="s">
        <v>367</v>
      </c>
      <c r="E3608" s="41" t="s">
        <v>367</v>
      </c>
      <c r="F3608" s="41" t="s">
        <v>758</v>
      </c>
      <c r="G3608" s="41">
        <v>3</v>
      </c>
      <c r="H3608" s="41">
        <v>12128.611903458101</v>
      </c>
      <c r="I3608" s="41">
        <v>20033</v>
      </c>
      <c r="J3608" s="41">
        <v>1563</v>
      </c>
      <c r="K3608" s="41">
        <v>370.6105</v>
      </c>
      <c r="L3608" s="41">
        <v>28.915499999999998</v>
      </c>
      <c r="M3608" s="41">
        <v>17134</v>
      </c>
      <c r="N3608" s="41">
        <v>2055</v>
      </c>
      <c r="O3608" s="41">
        <v>340.96660000000003</v>
      </c>
      <c r="P3608" s="41">
        <v>40.894500000000001</v>
      </c>
      <c r="Q3608" s="41">
        <v>0</v>
      </c>
      <c r="R3608" s="41">
        <v>0</v>
      </c>
      <c r="S3608" s="41">
        <v>0</v>
      </c>
      <c r="T3608" s="41">
        <v>0</v>
      </c>
      <c r="U3608" s="41">
        <v>21596</v>
      </c>
      <c r="V3608" s="41">
        <v>399.52600000000001</v>
      </c>
      <c r="W3608" s="41">
        <v>19189</v>
      </c>
      <c r="X3608" s="41">
        <v>381.86110000000002</v>
      </c>
    </row>
    <row r="3609" spans="1:24" x14ac:dyDescent="0.35">
      <c r="A3609" s="41" t="s">
        <v>585</v>
      </c>
      <c r="B3609" s="41" t="s">
        <v>447</v>
      </c>
      <c r="C3609" s="41" t="s">
        <v>26</v>
      </c>
      <c r="D3609" s="41" t="s">
        <v>367</v>
      </c>
      <c r="E3609" s="41" t="s">
        <v>367</v>
      </c>
      <c r="F3609" s="41" t="s">
        <v>767</v>
      </c>
      <c r="G3609" s="41">
        <v>12</v>
      </c>
      <c r="H3609" s="41">
        <v>12128.611903458101</v>
      </c>
      <c r="I3609" s="41">
        <v>14881</v>
      </c>
      <c r="J3609" s="41">
        <v>1245</v>
      </c>
      <c r="K3609" s="41">
        <v>296.13190000000003</v>
      </c>
      <c r="L3609" s="41">
        <v>24.775500000000001</v>
      </c>
      <c r="M3609" s="41"/>
      <c r="N3609" s="41"/>
      <c r="O3609" s="41"/>
      <c r="P3609" s="41"/>
      <c r="Q3609" s="41">
        <v>0</v>
      </c>
      <c r="R3609" s="41">
        <v>0</v>
      </c>
      <c r="S3609" s="41"/>
      <c r="T3609" s="41"/>
      <c r="U3609" s="41">
        <v>16126</v>
      </c>
      <c r="V3609" s="41">
        <v>320.90740000000005</v>
      </c>
      <c r="W3609" s="41"/>
      <c r="X3609" s="41"/>
    </row>
    <row r="3610" spans="1:24" x14ac:dyDescent="0.35">
      <c r="A3610" s="41" t="s">
        <v>585</v>
      </c>
      <c r="B3610" s="41" t="s">
        <v>447</v>
      </c>
      <c r="C3610" s="41" t="s">
        <v>26</v>
      </c>
      <c r="D3610" s="41" t="s">
        <v>367</v>
      </c>
      <c r="E3610" s="41" t="s">
        <v>367</v>
      </c>
      <c r="F3610" s="41" t="s">
        <v>757</v>
      </c>
      <c r="G3610" s="41">
        <v>2</v>
      </c>
      <c r="H3610" s="41">
        <v>12128.611903458101</v>
      </c>
      <c r="I3610" s="41">
        <v>69692</v>
      </c>
      <c r="J3610" s="41">
        <v>1110</v>
      </c>
      <c r="K3610" s="41">
        <v>1289.3019999999999</v>
      </c>
      <c r="L3610" s="41">
        <v>20.535</v>
      </c>
      <c r="M3610" s="41">
        <v>16223</v>
      </c>
      <c r="N3610" s="41">
        <v>1605</v>
      </c>
      <c r="O3610" s="41">
        <v>322.83770000000004</v>
      </c>
      <c r="P3610" s="41">
        <v>31.939500000000002</v>
      </c>
      <c r="Q3610" s="41">
        <v>0</v>
      </c>
      <c r="R3610" s="41">
        <v>0</v>
      </c>
      <c r="S3610" s="41">
        <v>0</v>
      </c>
      <c r="T3610" s="41">
        <v>0</v>
      </c>
      <c r="U3610" s="41">
        <v>70802</v>
      </c>
      <c r="V3610" s="41">
        <v>1309.837</v>
      </c>
      <c r="W3610" s="41">
        <v>17828</v>
      </c>
      <c r="X3610" s="41">
        <v>354.77720000000005</v>
      </c>
    </row>
    <row r="3611" spans="1:24" x14ac:dyDescent="0.35">
      <c r="A3611" s="41" t="s">
        <v>585</v>
      </c>
      <c r="B3611" s="41" t="s">
        <v>447</v>
      </c>
      <c r="C3611" s="41" t="s">
        <v>26</v>
      </c>
      <c r="D3611" s="41" t="s">
        <v>367</v>
      </c>
      <c r="E3611" s="41" t="s">
        <v>367</v>
      </c>
      <c r="F3611" s="41" t="s">
        <v>763</v>
      </c>
      <c r="G3611" s="41">
        <v>8</v>
      </c>
      <c r="H3611" s="41">
        <v>12128.611903458101</v>
      </c>
      <c r="I3611" s="41">
        <v>19537</v>
      </c>
      <c r="J3611" s="41">
        <v>1337</v>
      </c>
      <c r="K3611" s="41">
        <v>388.78630000000004</v>
      </c>
      <c r="L3611" s="41">
        <v>26.606300000000001</v>
      </c>
      <c r="M3611" s="41"/>
      <c r="N3611" s="41"/>
      <c r="O3611" s="41"/>
      <c r="P3611" s="41"/>
      <c r="Q3611" s="41">
        <v>0</v>
      </c>
      <c r="R3611" s="41">
        <v>0</v>
      </c>
      <c r="S3611" s="41"/>
      <c r="T3611" s="41"/>
      <c r="U3611" s="41">
        <v>20874</v>
      </c>
      <c r="V3611" s="41">
        <v>415.39260000000002</v>
      </c>
      <c r="W3611" s="41"/>
      <c r="X3611" s="41"/>
    </row>
    <row r="3612" spans="1:24" x14ac:dyDescent="0.35">
      <c r="A3612" s="41" t="s">
        <v>585</v>
      </c>
      <c r="B3612" s="41" t="s">
        <v>447</v>
      </c>
      <c r="C3612" s="41" t="s">
        <v>26</v>
      </c>
      <c r="D3612" s="41" t="s">
        <v>367</v>
      </c>
      <c r="E3612" s="41" t="s">
        <v>367</v>
      </c>
      <c r="F3612" s="41" t="s">
        <v>762</v>
      </c>
      <c r="G3612" s="41">
        <v>7</v>
      </c>
      <c r="H3612" s="41">
        <v>12128.611903458101</v>
      </c>
      <c r="I3612" s="41">
        <v>19426</v>
      </c>
      <c r="J3612" s="41">
        <v>6561</v>
      </c>
      <c r="K3612" s="41">
        <v>386.57740000000001</v>
      </c>
      <c r="L3612" s="41">
        <v>130.56390000000002</v>
      </c>
      <c r="M3612" s="41">
        <v>0</v>
      </c>
      <c r="N3612" s="41">
        <v>4361</v>
      </c>
      <c r="O3612" s="41">
        <v>0</v>
      </c>
      <c r="P3612" s="41">
        <v>98.122500000000002</v>
      </c>
      <c r="Q3612" s="41">
        <v>0</v>
      </c>
      <c r="R3612" s="41">
        <v>0</v>
      </c>
      <c r="S3612" s="41">
        <v>0</v>
      </c>
      <c r="T3612" s="41">
        <v>0</v>
      </c>
      <c r="U3612" s="41">
        <v>25987</v>
      </c>
      <c r="V3612" s="41">
        <v>517.1413</v>
      </c>
      <c r="W3612" s="41">
        <v>4361</v>
      </c>
      <c r="X3612" s="41">
        <v>98.122500000000002</v>
      </c>
    </row>
    <row r="3613" spans="1:24" x14ac:dyDescent="0.35">
      <c r="A3613" s="41" t="s">
        <v>585</v>
      </c>
      <c r="B3613" s="41" t="s">
        <v>447</v>
      </c>
      <c r="C3613" s="41" t="s">
        <v>26</v>
      </c>
      <c r="D3613" s="41" t="s">
        <v>367</v>
      </c>
      <c r="E3613" s="41" t="s">
        <v>367</v>
      </c>
      <c r="F3613" s="41" t="s">
        <v>761</v>
      </c>
      <c r="G3613" s="41">
        <v>6</v>
      </c>
      <c r="H3613" s="41">
        <v>12128.611903458101</v>
      </c>
      <c r="I3613" s="41">
        <v>20832</v>
      </c>
      <c r="J3613" s="41">
        <v>14865</v>
      </c>
      <c r="K3613" s="41">
        <v>414.55680000000001</v>
      </c>
      <c r="L3613" s="41">
        <v>295.81350000000003</v>
      </c>
      <c r="M3613" s="41">
        <v>22679</v>
      </c>
      <c r="N3613" s="41">
        <v>8659</v>
      </c>
      <c r="O3613" s="41">
        <v>510.27749999999997</v>
      </c>
      <c r="P3613" s="41">
        <v>194.82749999999999</v>
      </c>
      <c r="Q3613" s="41">
        <v>0</v>
      </c>
      <c r="R3613" s="41">
        <v>0</v>
      </c>
      <c r="S3613" s="41">
        <v>0</v>
      </c>
      <c r="T3613" s="41">
        <v>0</v>
      </c>
      <c r="U3613" s="41">
        <v>35697</v>
      </c>
      <c r="V3613" s="41">
        <v>710.37030000000004</v>
      </c>
      <c r="W3613" s="41">
        <v>31338</v>
      </c>
      <c r="X3613" s="41">
        <v>705.10500000000002</v>
      </c>
    </row>
    <row r="3614" spans="1:24" x14ac:dyDescent="0.35">
      <c r="A3614" s="41" t="s">
        <v>570</v>
      </c>
      <c r="B3614" s="41" t="s">
        <v>447</v>
      </c>
      <c r="C3614" s="41" t="s">
        <v>26</v>
      </c>
      <c r="D3614" s="41" t="s">
        <v>369</v>
      </c>
      <c r="E3614" s="41" t="s">
        <v>369</v>
      </c>
      <c r="F3614" s="41" t="s">
        <v>756</v>
      </c>
      <c r="G3614" s="41">
        <v>1</v>
      </c>
      <c r="H3614" s="41">
        <v>5606.4298678551704</v>
      </c>
      <c r="I3614" s="41">
        <v>7955</v>
      </c>
      <c r="J3614" s="41">
        <v>0</v>
      </c>
      <c r="K3614" s="41">
        <v>147.16749999999999</v>
      </c>
      <c r="L3614" s="41">
        <v>0</v>
      </c>
      <c r="M3614" s="41">
        <v>11562</v>
      </c>
      <c r="N3614" s="41">
        <v>407</v>
      </c>
      <c r="O3614" s="41">
        <v>230.08380000000002</v>
      </c>
      <c r="P3614" s="41">
        <v>8.0993000000000013</v>
      </c>
      <c r="Q3614" s="41">
        <v>0</v>
      </c>
      <c r="R3614" s="41">
        <v>0</v>
      </c>
      <c r="S3614" s="41">
        <v>2</v>
      </c>
      <c r="T3614" s="41">
        <v>4.3999999999999997E-2</v>
      </c>
      <c r="U3614" s="41">
        <v>7955</v>
      </c>
      <c r="V3614" s="41">
        <v>147.16749999999999</v>
      </c>
      <c r="W3614" s="41">
        <v>11971</v>
      </c>
      <c r="X3614" s="41">
        <v>238.22710000000004</v>
      </c>
    </row>
    <row r="3615" spans="1:24" x14ac:dyDescent="0.35">
      <c r="A3615" s="41" t="s">
        <v>570</v>
      </c>
      <c r="B3615" s="41" t="s">
        <v>447</v>
      </c>
      <c r="C3615" s="41" t="s">
        <v>26</v>
      </c>
      <c r="D3615" s="41" t="s">
        <v>369</v>
      </c>
      <c r="E3615" s="41" t="s">
        <v>369</v>
      </c>
      <c r="F3615" s="41" t="s">
        <v>760</v>
      </c>
      <c r="G3615" s="41">
        <v>5</v>
      </c>
      <c r="H3615" s="41">
        <v>5606.4298678551704</v>
      </c>
      <c r="I3615" s="41">
        <v>8572</v>
      </c>
      <c r="J3615" s="41">
        <v>0</v>
      </c>
      <c r="K3615" s="41">
        <v>158.58199999999999</v>
      </c>
      <c r="L3615" s="41">
        <v>0</v>
      </c>
      <c r="M3615" s="41">
        <v>10772</v>
      </c>
      <c r="N3615" s="41">
        <v>418</v>
      </c>
      <c r="O3615" s="41">
        <v>214.36280000000002</v>
      </c>
      <c r="P3615" s="41">
        <v>8.3182000000000009</v>
      </c>
      <c r="Q3615" s="41">
        <v>0</v>
      </c>
      <c r="R3615" s="41">
        <v>0</v>
      </c>
      <c r="S3615" s="41">
        <v>2</v>
      </c>
      <c r="T3615" s="41">
        <v>4.3999999999999997E-2</v>
      </c>
      <c r="U3615" s="41">
        <v>8572</v>
      </c>
      <c r="V3615" s="41">
        <v>158.58199999999999</v>
      </c>
      <c r="W3615" s="41">
        <v>11192</v>
      </c>
      <c r="X3615" s="41">
        <v>222.72500000000002</v>
      </c>
    </row>
    <row r="3616" spans="1:24" x14ac:dyDescent="0.35">
      <c r="A3616" s="41" t="s">
        <v>570</v>
      </c>
      <c r="B3616" s="41" t="s">
        <v>447</v>
      </c>
      <c r="C3616" s="41" t="s">
        <v>26</v>
      </c>
      <c r="D3616" s="41" t="s">
        <v>369</v>
      </c>
      <c r="E3616" s="41" t="s">
        <v>369</v>
      </c>
      <c r="F3616" s="41" t="s">
        <v>764</v>
      </c>
      <c r="G3616" s="41">
        <v>9</v>
      </c>
      <c r="H3616" s="41">
        <v>5606.4298678551704</v>
      </c>
      <c r="I3616" s="41">
        <v>12599</v>
      </c>
      <c r="J3616" s="41">
        <v>1515</v>
      </c>
      <c r="K3616" s="41">
        <v>250.7201</v>
      </c>
      <c r="L3616" s="41">
        <v>30.148500000000002</v>
      </c>
      <c r="M3616" s="41"/>
      <c r="N3616" s="41"/>
      <c r="O3616" s="41"/>
      <c r="P3616" s="41"/>
      <c r="Q3616" s="41">
        <v>0</v>
      </c>
      <c r="R3616" s="41">
        <v>0</v>
      </c>
      <c r="S3616" s="41"/>
      <c r="T3616" s="41"/>
      <c r="U3616" s="41">
        <v>14114</v>
      </c>
      <c r="V3616" s="41">
        <v>280.86860000000001</v>
      </c>
      <c r="W3616" s="41"/>
      <c r="X3616" s="41"/>
    </row>
    <row r="3617" spans="1:24" x14ac:dyDescent="0.35">
      <c r="A3617" s="41" t="s">
        <v>570</v>
      </c>
      <c r="B3617" s="41" t="s">
        <v>447</v>
      </c>
      <c r="C3617" s="41" t="s">
        <v>26</v>
      </c>
      <c r="D3617" s="41" t="s">
        <v>369</v>
      </c>
      <c r="E3617" s="41" t="s">
        <v>369</v>
      </c>
      <c r="F3617" s="41" t="s">
        <v>766</v>
      </c>
      <c r="G3617" s="41">
        <v>11</v>
      </c>
      <c r="H3617" s="41">
        <v>5606.4298678551704</v>
      </c>
      <c r="I3617" s="41">
        <v>11916</v>
      </c>
      <c r="J3617" s="41">
        <v>232</v>
      </c>
      <c r="K3617" s="41">
        <v>237.1284</v>
      </c>
      <c r="L3617" s="41">
        <v>4.6168000000000005</v>
      </c>
      <c r="M3617" s="41"/>
      <c r="N3617" s="41"/>
      <c r="O3617" s="41"/>
      <c r="P3617" s="41"/>
      <c r="Q3617" s="41">
        <v>0</v>
      </c>
      <c r="R3617" s="41">
        <v>0</v>
      </c>
      <c r="S3617" s="41"/>
      <c r="T3617" s="41"/>
      <c r="U3617" s="41">
        <v>12148</v>
      </c>
      <c r="V3617" s="41">
        <v>241.74520000000001</v>
      </c>
      <c r="W3617" s="41"/>
      <c r="X3617" s="41"/>
    </row>
    <row r="3618" spans="1:24" x14ac:dyDescent="0.35">
      <c r="A3618" s="41" t="s">
        <v>570</v>
      </c>
      <c r="B3618" s="41" t="s">
        <v>447</v>
      </c>
      <c r="C3618" s="41" t="s">
        <v>26</v>
      </c>
      <c r="D3618" s="41" t="s">
        <v>369</v>
      </c>
      <c r="E3618" s="41" t="s">
        <v>369</v>
      </c>
      <c r="F3618" s="41" t="s">
        <v>765</v>
      </c>
      <c r="G3618" s="41">
        <v>10</v>
      </c>
      <c r="H3618" s="41">
        <v>5606.4298678551704</v>
      </c>
      <c r="I3618" s="41">
        <v>14322</v>
      </c>
      <c r="J3618" s="41">
        <v>2066</v>
      </c>
      <c r="K3618" s="41">
        <v>285.00780000000003</v>
      </c>
      <c r="L3618" s="41">
        <v>41.113399999999999</v>
      </c>
      <c r="M3618" s="41"/>
      <c r="N3618" s="41"/>
      <c r="O3618" s="41"/>
      <c r="P3618" s="41"/>
      <c r="Q3618" s="41">
        <v>0</v>
      </c>
      <c r="R3618" s="41">
        <v>0</v>
      </c>
      <c r="S3618" s="41"/>
      <c r="T3618" s="41"/>
      <c r="U3618" s="41">
        <v>16388</v>
      </c>
      <c r="V3618" s="41">
        <v>326.12120000000004</v>
      </c>
      <c r="W3618" s="41"/>
      <c r="X3618" s="41"/>
    </row>
    <row r="3619" spans="1:24" x14ac:dyDescent="0.35">
      <c r="A3619" s="41" t="s">
        <v>570</v>
      </c>
      <c r="B3619" s="41" t="s">
        <v>447</v>
      </c>
      <c r="C3619" s="41" t="s">
        <v>26</v>
      </c>
      <c r="D3619" s="41" t="s">
        <v>369</v>
      </c>
      <c r="E3619" s="41" t="s">
        <v>369</v>
      </c>
      <c r="F3619" s="41" t="s">
        <v>759</v>
      </c>
      <c r="G3619" s="41">
        <v>4</v>
      </c>
      <c r="H3619" s="41">
        <v>5606.4298678551704</v>
      </c>
      <c r="I3619" s="41">
        <v>12758</v>
      </c>
      <c r="J3619" s="41">
        <v>1553</v>
      </c>
      <c r="K3619" s="41">
        <v>236.023</v>
      </c>
      <c r="L3619" s="41">
        <v>28.730499999999999</v>
      </c>
      <c r="M3619" s="41">
        <v>13247</v>
      </c>
      <c r="N3619" s="41">
        <v>460</v>
      </c>
      <c r="O3619" s="41">
        <v>263.61529999999999</v>
      </c>
      <c r="P3619" s="41">
        <v>9.1539999999999999</v>
      </c>
      <c r="Q3619" s="41">
        <v>0</v>
      </c>
      <c r="R3619" s="41">
        <v>0</v>
      </c>
      <c r="S3619" s="41">
        <v>6</v>
      </c>
      <c r="T3619" s="41">
        <v>0.13200000000000001</v>
      </c>
      <c r="U3619" s="41">
        <v>14311</v>
      </c>
      <c r="V3619" s="41">
        <v>264.75349999999997</v>
      </c>
      <c r="W3619" s="41">
        <v>13713</v>
      </c>
      <c r="X3619" s="41">
        <v>272.90129999999999</v>
      </c>
    </row>
    <row r="3620" spans="1:24" x14ac:dyDescent="0.35">
      <c r="A3620" s="41" t="s">
        <v>570</v>
      </c>
      <c r="B3620" s="41" t="s">
        <v>447</v>
      </c>
      <c r="C3620" s="41" t="s">
        <v>26</v>
      </c>
      <c r="D3620" s="41" t="s">
        <v>369</v>
      </c>
      <c r="E3620" s="41" t="s">
        <v>369</v>
      </c>
      <c r="F3620" s="41" t="s">
        <v>758</v>
      </c>
      <c r="G3620" s="41">
        <v>3</v>
      </c>
      <c r="H3620" s="41">
        <v>5606.4298678551704</v>
      </c>
      <c r="I3620" s="41">
        <v>9961</v>
      </c>
      <c r="J3620" s="41">
        <v>0</v>
      </c>
      <c r="K3620" s="41">
        <v>184.27849999999998</v>
      </c>
      <c r="L3620" s="41">
        <v>0</v>
      </c>
      <c r="M3620" s="41">
        <v>15093</v>
      </c>
      <c r="N3620" s="41">
        <v>59</v>
      </c>
      <c r="O3620" s="41">
        <v>300.35070000000002</v>
      </c>
      <c r="P3620" s="41">
        <v>1.1741000000000001</v>
      </c>
      <c r="Q3620" s="41">
        <v>0</v>
      </c>
      <c r="R3620" s="41">
        <v>0</v>
      </c>
      <c r="S3620" s="41">
        <v>0</v>
      </c>
      <c r="T3620" s="41">
        <v>0</v>
      </c>
      <c r="U3620" s="41">
        <v>9961</v>
      </c>
      <c r="V3620" s="41">
        <v>184.27849999999998</v>
      </c>
      <c r="W3620" s="41">
        <v>15152</v>
      </c>
      <c r="X3620" s="41">
        <v>301.52480000000003</v>
      </c>
    </row>
    <row r="3621" spans="1:24" x14ac:dyDescent="0.35">
      <c r="A3621" s="41" t="s">
        <v>570</v>
      </c>
      <c r="B3621" s="41" t="s">
        <v>447</v>
      </c>
      <c r="C3621" s="41" t="s">
        <v>26</v>
      </c>
      <c r="D3621" s="41" t="s">
        <v>369</v>
      </c>
      <c r="E3621" s="41" t="s">
        <v>369</v>
      </c>
      <c r="F3621" s="41" t="s">
        <v>767</v>
      </c>
      <c r="G3621" s="41">
        <v>12</v>
      </c>
      <c r="H3621" s="41">
        <v>5606.4298678551704</v>
      </c>
      <c r="I3621" s="41">
        <v>10220</v>
      </c>
      <c r="J3621" s="41">
        <v>1632</v>
      </c>
      <c r="K3621" s="41">
        <v>203.37800000000001</v>
      </c>
      <c r="L3621" s="41">
        <v>32.476800000000004</v>
      </c>
      <c r="M3621" s="41"/>
      <c r="N3621" s="41"/>
      <c r="O3621" s="41"/>
      <c r="P3621" s="41"/>
      <c r="Q3621" s="41">
        <v>4</v>
      </c>
      <c r="R3621" s="41">
        <v>7.1599999999999997E-2</v>
      </c>
      <c r="S3621" s="41"/>
      <c r="T3621" s="41"/>
      <c r="U3621" s="41">
        <v>11856</v>
      </c>
      <c r="V3621" s="41">
        <v>235.9264</v>
      </c>
      <c r="W3621" s="41"/>
      <c r="X3621" s="41"/>
    </row>
    <row r="3622" spans="1:24" x14ac:dyDescent="0.35">
      <c r="A3622" s="41" t="s">
        <v>570</v>
      </c>
      <c r="B3622" s="41" t="s">
        <v>447</v>
      </c>
      <c r="C3622" s="41" t="s">
        <v>26</v>
      </c>
      <c r="D3622" s="41" t="s">
        <v>369</v>
      </c>
      <c r="E3622" s="41" t="s">
        <v>369</v>
      </c>
      <c r="F3622" s="41" t="s">
        <v>757</v>
      </c>
      <c r="G3622" s="41">
        <v>2</v>
      </c>
      <c r="H3622" s="41">
        <v>5606.4298678551704</v>
      </c>
      <c r="I3622" s="41">
        <v>9005</v>
      </c>
      <c r="J3622" s="41">
        <v>0</v>
      </c>
      <c r="K3622" s="41">
        <v>166.5925</v>
      </c>
      <c r="L3622" s="41">
        <v>0</v>
      </c>
      <c r="M3622" s="41">
        <v>10305</v>
      </c>
      <c r="N3622" s="41">
        <v>58</v>
      </c>
      <c r="O3622" s="41">
        <v>205.06950000000001</v>
      </c>
      <c r="P3622" s="41">
        <v>1.1542000000000001</v>
      </c>
      <c r="Q3622" s="41">
        <v>0</v>
      </c>
      <c r="R3622" s="41">
        <v>0</v>
      </c>
      <c r="S3622" s="41">
        <v>0</v>
      </c>
      <c r="T3622" s="41">
        <v>0</v>
      </c>
      <c r="U3622" s="41">
        <v>9005</v>
      </c>
      <c r="V3622" s="41">
        <v>166.5925</v>
      </c>
      <c r="W3622" s="41">
        <v>10363</v>
      </c>
      <c r="X3622" s="41">
        <v>206.22370000000001</v>
      </c>
    </row>
    <row r="3623" spans="1:24" x14ac:dyDescent="0.35">
      <c r="A3623" s="41" t="s">
        <v>570</v>
      </c>
      <c r="B3623" s="41" t="s">
        <v>447</v>
      </c>
      <c r="C3623" s="41" t="s">
        <v>26</v>
      </c>
      <c r="D3623" s="41" t="s">
        <v>369</v>
      </c>
      <c r="E3623" s="41" t="s">
        <v>369</v>
      </c>
      <c r="F3623" s="41" t="s">
        <v>763</v>
      </c>
      <c r="G3623" s="41">
        <v>8</v>
      </c>
      <c r="H3623" s="41">
        <v>5606.4298678551704</v>
      </c>
      <c r="I3623" s="41">
        <v>11003</v>
      </c>
      <c r="J3623" s="41">
        <v>1479</v>
      </c>
      <c r="K3623" s="41">
        <v>218.9597</v>
      </c>
      <c r="L3623" s="41">
        <v>29.432100000000002</v>
      </c>
      <c r="M3623" s="41"/>
      <c r="N3623" s="41"/>
      <c r="O3623" s="41"/>
      <c r="P3623" s="41"/>
      <c r="Q3623" s="41">
        <v>0</v>
      </c>
      <c r="R3623" s="41">
        <v>0</v>
      </c>
      <c r="S3623" s="41"/>
      <c r="T3623" s="41"/>
      <c r="U3623" s="41">
        <v>12482</v>
      </c>
      <c r="V3623" s="41">
        <v>248.39179999999999</v>
      </c>
      <c r="W3623" s="41"/>
      <c r="X3623" s="41"/>
    </row>
    <row r="3624" spans="1:24" x14ac:dyDescent="0.35">
      <c r="A3624" s="41" t="s">
        <v>570</v>
      </c>
      <c r="B3624" s="41" t="s">
        <v>447</v>
      </c>
      <c r="C3624" s="41" t="s">
        <v>26</v>
      </c>
      <c r="D3624" s="41" t="s">
        <v>369</v>
      </c>
      <c r="E3624" s="41" t="s">
        <v>369</v>
      </c>
      <c r="F3624" s="41" t="s">
        <v>762</v>
      </c>
      <c r="G3624" s="41">
        <v>7</v>
      </c>
      <c r="H3624" s="41">
        <v>5606.4298678551704</v>
      </c>
      <c r="I3624" s="41">
        <v>8992</v>
      </c>
      <c r="J3624" s="41">
        <v>493</v>
      </c>
      <c r="K3624" s="41">
        <v>178.9408</v>
      </c>
      <c r="L3624" s="41">
        <v>9.8107000000000006</v>
      </c>
      <c r="M3624" s="41">
        <v>0</v>
      </c>
      <c r="N3624" s="41">
        <v>3371</v>
      </c>
      <c r="O3624" s="41">
        <v>0</v>
      </c>
      <c r="P3624" s="41">
        <v>75.847499999999997</v>
      </c>
      <c r="Q3624" s="41">
        <v>0</v>
      </c>
      <c r="R3624" s="41">
        <v>0</v>
      </c>
      <c r="S3624" s="41">
        <v>4</v>
      </c>
      <c r="T3624" s="41">
        <v>8.7999999999999995E-2</v>
      </c>
      <c r="U3624" s="41">
        <v>9485</v>
      </c>
      <c r="V3624" s="41">
        <v>188.75149999999999</v>
      </c>
      <c r="W3624" s="41">
        <v>3375</v>
      </c>
      <c r="X3624" s="41">
        <v>75.93549999999999</v>
      </c>
    </row>
    <row r="3625" spans="1:24" x14ac:dyDescent="0.35">
      <c r="A3625" s="41" t="s">
        <v>570</v>
      </c>
      <c r="B3625" s="41" t="s">
        <v>447</v>
      </c>
      <c r="C3625" s="41" t="s">
        <v>26</v>
      </c>
      <c r="D3625" s="41" t="s">
        <v>369</v>
      </c>
      <c r="E3625" s="41" t="s">
        <v>369</v>
      </c>
      <c r="F3625" s="41" t="s">
        <v>761</v>
      </c>
      <c r="G3625" s="41">
        <v>6</v>
      </c>
      <c r="H3625" s="41">
        <v>5606.4298678551704</v>
      </c>
      <c r="I3625" s="41">
        <v>7926</v>
      </c>
      <c r="J3625" s="41">
        <v>2013</v>
      </c>
      <c r="K3625" s="41">
        <v>157.72740000000002</v>
      </c>
      <c r="L3625" s="41">
        <v>40.058700000000002</v>
      </c>
      <c r="M3625" s="41">
        <v>12659</v>
      </c>
      <c r="N3625" s="41">
        <v>1327</v>
      </c>
      <c r="O3625" s="41">
        <v>284.82749999999999</v>
      </c>
      <c r="P3625" s="41">
        <v>29.857499999999998</v>
      </c>
      <c r="Q3625" s="41">
        <v>4</v>
      </c>
      <c r="R3625" s="41">
        <v>7.1599999999999997E-2</v>
      </c>
      <c r="S3625" s="41">
        <v>0</v>
      </c>
      <c r="T3625" s="41">
        <v>0</v>
      </c>
      <c r="U3625" s="41">
        <v>9943</v>
      </c>
      <c r="V3625" s="41">
        <v>197.85770000000002</v>
      </c>
      <c r="W3625" s="41">
        <v>13986</v>
      </c>
      <c r="X3625" s="41">
        <v>314.685</v>
      </c>
    </row>
    <row r="3626" spans="1:24" x14ac:dyDescent="0.35">
      <c r="A3626" s="41" t="s">
        <v>545</v>
      </c>
      <c r="B3626" s="41" t="s">
        <v>431</v>
      </c>
      <c r="C3626" s="41" t="s">
        <v>18</v>
      </c>
      <c r="D3626" s="41" t="s">
        <v>370</v>
      </c>
      <c r="E3626" s="41" t="s">
        <v>370</v>
      </c>
      <c r="F3626" s="41" t="s">
        <v>756</v>
      </c>
      <c r="G3626" s="41">
        <v>1</v>
      </c>
      <c r="H3626" s="41">
        <v>4233.3061749012604</v>
      </c>
      <c r="I3626" s="41">
        <v>3167</v>
      </c>
      <c r="J3626" s="41">
        <v>66</v>
      </c>
      <c r="K3626" s="41">
        <v>58.589499999999994</v>
      </c>
      <c r="L3626" s="41">
        <v>1.2209999999999999</v>
      </c>
      <c r="M3626" s="41">
        <v>4298</v>
      </c>
      <c r="N3626" s="41">
        <v>4</v>
      </c>
      <c r="O3626" s="41">
        <v>85.530200000000008</v>
      </c>
      <c r="P3626" s="41">
        <v>7.9600000000000004E-2</v>
      </c>
      <c r="Q3626" s="41">
        <v>0</v>
      </c>
      <c r="R3626" s="41">
        <v>0</v>
      </c>
      <c r="S3626" s="41">
        <v>184</v>
      </c>
      <c r="T3626" s="41">
        <v>4.048</v>
      </c>
      <c r="U3626" s="41">
        <v>3233</v>
      </c>
      <c r="V3626" s="41">
        <v>59.81049999999999</v>
      </c>
      <c r="W3626" s="41">
        <v>4486</v>
      </c>
      <c r="X3626" s="41">
        <v>89.657800000000009</v>
      </c>
    </row>
    <row r="3627" spans="1:24" x14ac:dyDescent="0.35">
      <c r="A3627" s="41" t="s">
        <v>545</v>
      </c>
      <c r="B3627" s="41" t="s">
        <v>431</v>
      </c>
      <c r="C3627" s="41" t="s">
        <v>18</v>
      </c>
      <c r="D3627" s="41" t="s">
        <v>370</v>
      </c>
      <c r="E3627" s="41" t="s">
        <v>370</v>
      </c>
      <c r="F3627" s="41" t="s">
        <v>760</v>
      </c>
      <c r="G3627" s="41">
        <v>5</v>
      </c>
      <c r="H3627" s="41">
        <v>4233.3061749012604</v>
      </c>
      <c r="I3627" s="41">
        <v>12080</v>
      </c>
      <c r="J3627" s="41">
        <v>22</v>
      </c>
      <c r="K3627" s="41">
        <v>223.48</v>
      </c>
      <c r="L3627" s="41">
        <v>0.40699999999999997</v>
      </c>
      <c r="M3627" s="41">
        <v>4005</v>
      </c>
      <c r="N3627" s="41">
        <v>106</v>
      </c>
      <c r="O3627" s="41">
        <v>79.6995</v>
      </c>
      <c r="P3627" s="41">
        <v>2.1093999999999999</v>
      </c>
      <c r="Q3627" s="41">
        <v>138</v>
      </c>
      <c r="R3627" s="41">
        <v>2.4702000000000002</v>
      </c>
      <c r="S3627" s="41">
        <v>190</v>
      </c>
      <c r="T3627" s="41">
        <v>4.18</v>
      </c>
      <c r="U3627" s="41">
        <v>12240</v>
      </c>
      <c r="V3627" s="41">
        <v>226.35720000000001</v>
      </c>
      <c r="W3627" s="41">
        <v>4301</v>
      </c>
      <c r="X3627" s="41">
        <v>85.988900000000001</v>
      </c>
    </row>
    <row r="3628" spans="1:24" x14ac:dyDescent="0.35">
      <c r="A3628" s="41" t="s">
        <v>545</v>
      </c>
      <c r="B3628" s="41" t="s">
        <v>431</v>
      </c>
      <c r="C3628" s="41" t="s">
        <v>18</v>
      </c>
      <c r="D3628" s="41" t="s">
        <v>370</v>
      </c>
      <c r="E3628" s="41" t="s">
        <v>370</v>
      </c>
      <c r="F3628" s="41" t="s">
        <v>764</v>
      </c>
      <c r="G3628" s="41">
        <v>9</v>
      </c>
      <c r="H3628" s="41">
        <v>4233.3061749012604</v>
      </c>
      <c r="I3628" s="41">
        <v>4242</v>
      </c>
      <c r="J3628" s="41">
        <v>13</v>
      </c>
      <c r="K3628" s="41">
        <v>84.415800000000004</v>
      </c>
      <c r="L3628" s="41">
        <v>0.25870000000000004</v>
      </c>
      <c r="M3628" s="41"/>
      <c r="N3628" s="41"/>
      <c r="O3628" s="41"/>
      <c r="P3628" s="41"/>
      <c r="Q3628" s="41">
        <v>150</v>
      </c>
      <c r="R3628" s="41">
        <v>2.6850000000000001</v>
      </c>
      <c r="S3628" s="41"/>
      <c r="T3628" s="41"/>
      <c r="U3628" s="41">
        <v>4405</v>
      </c>
      <c r="V3628" s="41">
        <v>87.359500000000011</v>
      </c>
      <c r="W3628" s="41"/>
      <c r="X3628" s="41"/>
    </row>
    <row r="3629" spans="1:24" x14ac:dyDescent="0.35">
      <c r="A3629" s="41" t="s">
        <v>545</v>
      </c>
      <c r="B3629" s="41" t="s">
        <v>431</v>
      </c>
      <c r="C3629" s="41" t="s">
        <v>18</v>
      </c>
      <c r="D3629" s="41" t="s">
        <v>370</v>
      </c>
      <c r="E3629" s="41" t="s">
        <v>370</v>
      </c>
      <c r="F3629" s="41" t="s">
        <v>766</v>
      </c>
      <c r="G3629" s="41">
        <v>11</v>
      </c>
      <c r="H3629" s="41">
        <v>4233.3061749012604</v>
      </c>
      <c r="I3629" s="41">
        <v>4223</v>
      </c>
      <c r="J3629" s="41">
        <v>4</v>
      </c>
      <c r="K3629" s="41">
        <v>84.037700000000001</v>
      </c>
      <c r="L3629" s="41">
        <v>7.9600000000000004E-2</v>
      </c>
      <c r="M3629" s="41"/>
      <c r="N3629" s="41"/>
      <c r="O3629" s="41"/>
      <c r="P3629" s="41"/>
      <c r="Q3629" s="41">
        <v>168</v>
      </c>
      <c r="R3629" s="41">
        <v>3.0072000000000001</v>
      </c>
      <c r="S3629" s="41"/>
      <c r="T3629" s="41"/>
      <c r="U3629" s="41">
        <v>4395</v>
      </c>
      <c r="V3629" s="41">
        <v>87.124499999999998</v>
      </c>
      <c r="W3629" s="41"/>
      <c r="X3629" s="41"/>
    </row>
    <row r="3630" spans="1:24" x14ac:dyDescent="0.35">
      <c r="A3630" s="41" t="s">
        <v>545</v>
      </c>
      <c r="B3630" s="41" t="s">
        <v>431</v>
      </c>
      <c r="C3630" s="41" t="s">
        <v>18</v>
      </c>
      <c r="D3630" s="41" t="s">
        <v>370</v>
      </c>
      <c r="E3630" s="41" t="s">
        <v>370</v>
      </c>
      <c r="F3630" s="41" t="s">
        <v>765</v>
      </c>
      <c r="G3630" s="41">
        <v>10</v>
      </c>
      <c r="H3630" s="41">
        <v>4233.3061749012604</v>
      </c>
      <c r="I3630" s="41">
        <v>5017</v>
      </c>
      <c r="J3630" s="41">
        <v>5</v>
      </c>
      <c r="K3630" s="41">
        <v>99.838300000000004</v>
      </c>
      <c r="L3630" s="41">
        <v>9.9500000000000005E-2</v>
      </c>
      <c r="M3630" s="41"/>
      <c r="N3630" s="41"/>
      <c r="O3630" s="41"/>
      <c r="P3630" s="41"/>
      <c r="Q3630" s="41">
        <v>152</v>
      </c>
      <c r="R3630" s="41">
        <v>2.7208000000000001</v>
      </c>
      <c r="S3630" s="41"/>
      <c r="T3630" s="41"/>
      <c r="U3630" s="41">
        <v>5174</v>
      </c>
      <c r="V3630" s="41">
        <v>102.65860000000001</v>
      </c>
      <c r="W3630" s="41"/>
      <c r="X3630" s="41"/>
    </row>
    <row r="3631" spans="1:24" x14ac:dyDescent="0.35">
      <c r="A3631" s="41" t="s">
        <v>545</v>
      </c>
      <c r="B3631" s="41" t="s">
        <v>431</v>
      </c>
      <c r="C3631" s="41" t="s">
        <v>18</v>
      </c>
      <c r="D3631" s="41" t="s">
        <v>370</v>
      </c>
      <c r="E3631" s="41" t="s">
        <v>370</v>
      </c>
      <c r="F3631" s="41" t="s">
        <v>759</v>
      </c>
      <c r="G3631" s="41">
        <v>4</v>
      </c>
      <c r="H3631" s="41">
        <v>4233.3061749012604</v>
      </c>
      <c r="I3631" s="41">
        <v>4167</v>
      </c>
      <c r="J3631" s="41">
        <v>19</v>
      </c>
      <c r="K3631" s="41">
        <v>77.089500000000001</v>
      </c>
      <c r="L3631" s="41">
        <v>0.35149999999999998</v>
      </c>
      <c r="M3631" s="41">
        <v>4134</v>
      </c>
      <c r="N3631" s="41">
        <v>486</v>
      </c>
      <c r="O3631" s="41">
        <v>82.266600000000011</v>
      </c>
      <c r="P3631" s="41">
        <v>9.6714000000000002</v>
      </c>
      <c r="Q3631" s="41">
        <v>82</v>
      </c>
      <c r="R3631" s="41">
        <v>1.4678</v>
      </c>
      <c r="S3631" s="41">
        <v>172</v>
      </c>
      <c r="T3631" s="41">
        <v>3.7839999999999998</v>
      </c>
      <c r="U3631" s="41">
        <v>4268</v>
      </c>
      <c r="V3631" s="41">
        <v>78.908799999999999</v>
      </c>
      <c r="W3631" s="41">
        <v>4792</v>
      </c>
      <c r="X3631" s="41">
        <v>95.722000000000023</v>
      </c>
    </row>
    <row r="3632" spans="1:24" x14ac:dyDescent="0.35">
      <c r="A3632" s="41" t="s">
        <v>545</v>
      </c>
      <c r="B3632" s="41" t="s">
        <v>431</v>
      </c>
      <c r="C3632" s="41" t="s">
        <v>18</v>
      </c>
      <c r="D3632" s="41" t="s">
        <v>370</v>
      </c>
      <c r="E3632" s="41" t="s">
        <v>370</v>
      </c>
      <c r="F3632" s="41" t="s">
        <v>758</v>
      </c>
      <c r="G3632" s="41">
        <v>3</v>
      </c>
      <c r="H3632" s="41">
        <v>4233.3061749012604</v>
      </c>
      <c r="I3632" s="41">
        <v>4035</v>
      </c>
      <c r="J3632" s="41">
        <v>33</v>
      </c>
      <c r="K3632" s="41">
        <v>74.647499999999994</v>
      </c>
      <c r="L3632" s="41">
        <v>0.61049999999999993</v>
      </c>
      <c r="M3632" s="41">
        <v>4246</v>
      </c>
      <c r="N3632" s="41">
        <v>34</v>
      </c>
      <c r="O3632" s="41">
        <v>84.495400000000004</v>
      </c>
      <c r="P3632" s="41">
        <v>0.67660000000000009</v>
      </c>
      <c r="Q3632" s="41">
        <v>0</v>
      </c>
      <c r="R3632" s="41">
        <v>0</v>
      </c>
      <c r="S3632" s="41">
        <v>200</v>
      </c>
      <c r="T3632" s="41">
        <v>4.4000000000000004</v>
      </c>
      <c r="U3632" s="41">
        <v>4068</v>
      </c>
      <c r="V3632" s="41">
        <v>75.257999999999996</v>
      </c>
      <c r="W3632" s="41">
        <v>4480</v>
      </c>
      <c r="X3632" s="41">
        <v>89.572000000000003</v>
      </c>
    </row>
    <row r="3633" spans="1:24" x14ac:dyDescent="0.35">
      <c r="A3633" s="41" t="s">
        <v>545</v>
      </c>
      <c r="B3633" s="41" t="s">
        <v>431</v>
      </c>
      <c r="C3633" s="41" t="s">
        <v>18</v>
      </c>
      <c r="D3633" s="41" t="s">
        <v>370</v>
      </c>
      <c r="E3633" s="41" t="s">
        <v>370</v>
      </c>
      <c r="F3633" s="41" t="s">
        <v>767</v>
      </c>
      <c r="G3633" s="41">
        <v>12</v>
      </c>
      <c r="H3633" s="41">
        <v>4233.3061749012604</v>
      </c>
      <c r="I3633" s="41">
        <v>33750</v>
      </c>
      <c r="J3633" s="41">
        <v>493</v>
      </c>
      <c r="K3633" s="41">
        <v>671.625</v>
      </c>
      <c r="L3633" s="41">
        <v>9.8107000000000006</v>
      </c>
      <c r="M3633" s="41"/>
      <c r="N3633" s="41"/>
      <c r="O3633" s="41"/>
      <c r="P3633" s="41"/>
      <c r="Q3633" s="41">
        <v>170</v>
      </c>
      <c r="R3633" s="41">
        <v>3.0430000000000001</v>
      </c>
      <c r="S3633" s="41"/>
      <c r="T3633" s="41"/>
      <c r="U3633" s="41">
        <v>34413</v>
      </c>
      <c r="V3633" s="41">
        <v>684.4787</v>
      </c>
      <c r="W3633" s="41"/>
      <c r="X3633" s="41"/>
    </row>
    <row r="3634" spans="1:24" x14ac:dyDescent="0.35">
      <c r="A3634" s="41" t="s">
        <v>545</v>
      </c>
      <c r="B3634" s="41" t="s">
        <v>431</v>
      </c>
      <c r="C3634" s="41" t="s">
        <v>18</v>
      </c>
      <c r="D3634" s="41" t="s">
        <v>370</v>
      </c>
      <c r="E3634" s="41" t="s">
        <v>370</v>
      </c>
      <c r="F3634" s="41" t="s">
        <v>757</v>
      </c>
      <c r="G3634" s="41">
        <v>2</v>
      </c>
      <c r="H3634" s="41">
        <v>4233.3061749012604</v>
      </c>
      <c r="I3634" s="41">
        <v>4294</v>
      </c>
      <c r="J3634" s="41">
        <v>56</v>
      </c>
      <c r="K3634" s="41">
        <v>79.438999999999993</v>
      </c>
      <c r="L3634" s="41">
        <v>1.036</v>
      </c>
      <c r="M3634" s="41">
        <v>3450</v>
      </c>
      <c r="N3634" s="41">
        <v>0</v>
      </c>
      <c r="O3634" s="41">
        <v>68.655000000000001</v>
      </c>
      <c r="P3634" s="41">
        <v>0</v>
      </c>
      <c r="Q3634" s="41">
        <v>0</v>
      </c>
      <c r="R3634" s="41">
        <v>0</v>
      </c>
      <c r="S3634" s="41">
        <v>178</v>
      </c>
      <c r="T3634" s="41">
        <v>3.9159999999999999</v>
      </c>
      <c r="U3634" s="41">
        <v>4350</v>
      </c>
      <c r="V3634" s="41">
        <v>80.474999999999994</v>
      </c>
      <c r="W3634" s="41">
        <v>3628</v>
      </c>
      <c r="X3634" s="41">
        <v>72.570999999999998</v>
      </c>
    </row>
    <row r="3635" spans="1:24" x14ac:dyDescent="0.35">
      <c r="A3635" s="41" t="s">
        <v>545</v>
      </c>
      <c r="B3635" s="41" t="s">
        <v>431</v>
      </c>
      <c r="C3635" s="41" t="s">
        <v>18</v>
      </c>
      <c r="D3635" s="41" t="s">
        <v>370</v>
      </c>
      <c r="E3635" s="41" t="s">
        <v>370</v>
      </c>
      <c r="F3635" s="41" t="s">
        <v>763</v>
      </c>
      <c r="G3635" s="41">
        <v>8</v>
      </c>
      <c r="H3635" s="41">
        <v>4233.3061749012604</v>
      </c>
      <c r="I3635" s="41">
        <v>6056</v>
      </c>
      <c r="J3635" s="41">
        <v>0</v>
      </c>
      <c r="K3635" s="41">
        <v>120.51440000000001</v>
      </c>
      <c r="L3635" s="41">
        <v>0</v>
      </c>
      <c r="M3635" s="41"/>
      <c r="N3635" s="41"/>
      <c r="O3635" s="41"/>
      <c r="P3635" s="41"/>
      <c r="Q3635" s="41">
        <v>160</v>
      </c>
      <c r="R3635" s="41">
        <v>2.8639999999999999</v>
      </c>
      <c r="S3635" s="41"/>
      <c r="T3635" s="41"/>
      <c r="U3635" s="41">
        <v>6216</v>
      </c>
      <c r="V3635" s="41">
        <v>123.37840000000001</v>
      </c>
      <c r="W3635" s="41"/>
      <c r="X3635" s="41"/>
    </row>
    <row r="3636" spans="1:24" x14ac:dyDescent="0.35">
      <c r="A3636" s="41" t="s">
        <v>545</v>
      </c>
      <c r="B3636" s="41" t="s">
        <v>431</v>
      </c>
      <c r="C3636" s="41" t="s">
        <v>18</v>
      </c>
      <c r="D3636" s="41" t="s">
        <v>370</v>
      </c>
      <c r="E3636" s="41" t="s">
        <v>370</v>
      </c>
      <c r="F3636" s="41" t="s">
        <v>762</v>
      </c>
      <c r="G3636" s="41">
        <v>7</v>
      </c>
      <c r="H3636" s="41">
        <v>4233.3061749012604</v>
      </c>
      <c r="I3636" s="41">
        <v>16060</v>
      </c>
      <c r="J3636" s="41">
        <v>1543</v>
      </c>
      <c r="K3636" s="41">
        <v>319.59399999999999</v>
      </c>
      <c r="L3636" s="41">
        <v>30.7057</v>
      </c>
      <c r="M3636" s="41">
        <v>0</v>
      </c>
      <c r="N3636" s="41">
        <v>7004</v>
      </c>
      <c r="O3636" s="41">
        <v>0</v>
      </c>
      <c r="P3636" s="41">
        <v>157.59</v>
      </c>
      <c r="Q3636" s="41">
        <v>182</v>
      </c>
      <c r="R3636" s="41">
        <v>3.2578</v>
      </c>
      <c r="S3636" s="41">
        <v>240</v>
      </c>
      <c r="T3636" s="41">
        <v>5.28</v>
      </c>
      <c r="U3636" s="41">
        <v>17785</v>
      </c>
      <c r="V3636" s="41">
        <v>353.55749999999995</v>
      </c>
      <c r="W3636" s="41">
        <v>7244</v>
      </c>
      <c r="X3636" s="41">
        <v>162.87</v>
      </c>
    </row>
    <row r="3637" spans="1:24" x14ac:dyDescent="0.35">
      <c r="A3637" s="41" t="s">
        <v>545</v>
      </c>
      <c r="B3637" s="41" t="s">
        <v>431</v>
      </c>
      <c r="C3637" s="41" t="s">
        <v>18</v>
      </c>
      <c r="D3637" s="41" t="s">
        <v>370</v>
      </c>
      <c r="E3637" s="41" t="s">
        <v>370</v>
      </c>
      <c r="F3637" s="41" t="s">
        <v>761</v>
      </c>
      <c r="G3637" s="41">
        <v>6</v>
      </c>
      <c r="H3637" s="41">
        <v>4233.3061749012604</v>
      </c>
      <c r="I3637" s="41">
        <v>4691</v>
      </c>
      <c r="J3637" s="41">
        <v>2699</v>
      </c>
      <c r="K3637" s="41">
        <v>93.35090000000001</v>
      </c>
      <c r="L3637" s="41">
        <v>53.710100000000004</v>
      </c>
      <c r="M3637" s="41">
        <v>4493</v>
      </c>
      <c r="N3637" s="41">
        <v>2552</v>
      </c>
      <c r="O3637" s="41">
        <v>101.0925</v>
      </c>
      <c r="P3637" s="41">
        <v>57.419999999999995</v>
      </c>
      <c r="Q3637" s="41">
        <v>150</v>
      </c>
      <c r="R3637" s="41">
        <v>2.6850000000000001</v>
      </c>
      <c r="S3637" s="41">
        <v>192</v>
      </c>
      <c r="T3637" s="41">
        <v>4.2240000000000002</v>
      </c>
      <c r="U3637" s="41">
        <v>7540</v>
      </c>
      <c r="V3637" s="41">
        <v>149.74600000000001</v>
      </c>
      <c r="W3637" s="41">
        <v>7237</v>
      </c>
      <c r="X3637" s="41">
        <v>162.73649999999998</v>
      </c>
    </row>
    <row r="3638" spans="1:24" x14ac:dyDescent="0.35">
      <c r="A3638" s="41" t="s">
        <v>430</v>
      </c>
      <c r="B3638" s="41" t="s">
        <v>431</v>
      </c>
      <c r="C3638" s="41" t="s">
        <v>18</v>
      </c>
      <c r="D3638" s="41" t="s">
        <v>371</v>
      </c>
      <c r="E3638" s="41" t="s">
        <v>371</v>
      </c>
      <c r="F3638" s="41" t="s">
        <v>756</v>
      </c>
      <c r="G3638" s="41">
        <v>1</v>
      </c>
      <c r="H3638" s="41">
        <v>4914.2619581153003</v>
      </c>
      <c r="I3638" s="41">
        <v>3607</v>
      </c>
      <c r="J3638" s="41">
        <v>759</v>
      </c>
      <c r="K3638" s="41">
        <v>66.729500000000002</v>
      </c>
      <c r="L3638" s="41">
        <v>14.041499999999999</v>
      </c>
      <c r="M3638" s="41">
        <v>5073</v>
      </c>
      <c r="N3638" s="41">
        <v>395</v>
      </c>
      <c r="O3638" s="41">
        <v>100.95270000000001</v>
      </c>
      <c r="P3638" s="41">
        <v>7.8605</v>
      </c>
      <c r="Q3638" s="41">
        <v>0</v>
      </c>
      <c r="R3638" s="41">
        <v>0</v>
      </c>
      <c r="S3638" s="41">
        <v>724</v>
      </c>
      <c r="T3638" s="41">
        <v>15.928000000000001</v>
      </c>
      <c r="U3638" s="41">
        <v>4366</v>
      </c>
      <c r="V3638" s="41">
        <v>80.771000000000001</v>
      </c>
      <c r="W3638" s="41">
        <v>6192</v>
      </c>
      <c r="X3638" s="41">
        <v>124.74120000000001</v>
      </c>
    </row>
    <row r="3639" spans="1:24" x14ac:dyDescent="0.35">
      <c r="A3639" s="41" t="s">
        <v>430</v>
      </c>
      <c r="B3639" s="41" t="s">
        <v>431</v>
      </c>
      <c r="C3639" s="41" t="s">
        <v>18</v>
      </c>
      <c r="D3639" s="41" t="s">
        <v>371</v>
      </c>
      <c r="E3639" s="41" t="s">
        <v>371</v>
      </c>
      <c r="F3639" s="41" t="s">
        <v>760</v>
      </c>
      <c r="G3639" s="41">
        <v>5</v>
      </c>
      <c r="H3639" s="41">
        <v>4914.2619581153003</v>
      </c>
      <c r="I3639" s="41">
        <v>4614</v>
      </c>
      <c r="J3639" s="41">
        <v>954</v>
      </c>
      <c r="K3639" s="41">
        <v>85.358999999999995</v>
      </c>
      <c r="L3639" s="41">
        <v>17.648999999999997</v>
      </c>
      <c r="M3639" s="41">
        <v>6842</v>
      </c>
      <c r="N3639" s="41">
        <v>1477</v>
      </c>
      <c r="O3639" s="41">
        <v>136.1558</v>
      </c>
      <c r="P3639" s="41">
        <v>29.392300000000002</v>
      </c>
      <c r="Q3639" s="41">
        <v>590</v>
      </c>
      <c r="R3639" s="41">
        <v>10.561</v>
      </c>
      <c r="S3639" s="41">
        <v>684</v>
      </c>
      <c r="T3639" s="41">
        <v>15.048</v>
      </c>
      <c r="U3639" s="41">
        <v>6158</v>
      </c>
      <c r="V3639" s="41">
        <v>113.56899999999999</v>
      </c>
      <c r="W3639" s="41">
        <v>9003</v>
      </c>
      <c r="X3639" s="41">
        <v>180.59610000000001</v>
      </c>
    </row>
    <row r="3640" spans="1:24" x14ac:dyDescent="0.35">
      <c r="A3640" s="41" t="s">
        <v>430</v>
      </c>
      <c r="B3640" s="41" t="s">
        <v>431</v>
      </c>
      <c r="C3640" s="41" t="s">
        <v>18</v>
      </c>
      <c r="D3640" s="41" t="s">
        <v>371</v>
      </c>
      <c r="E3640" s="41" t="s">
        <v>371</v>
      </c>
      <c r="F3640" s="41" t="s">
        <v>764</v>
      </c>
      <c r="G3640" s="41">
        <v>9</v>
      </c>
      <c r="H3640" s="41">
        <v>4914.2619581153003</v>
      </c>
      <c r="I3640" s="41">
        <v>5394</v>
      </c>
      <c r="J3640" s="41">
        <v>2229</v>
      </c>
      <c r="K3640" s="41">
        <v>107.34060000000001</v>
      </c>
      <c r="L3640" s="41">
        <v>44.357100000000003</v>
      </c>
      <c r="M3640" s="41"/>
      <c r="N3640" s="41"/>
      <c r="O3640" s="41"/>
      <c r="P3640" s="41"/>
      <c r="Q3640" s="41">
        <v>898</v>
      </c>
      <c r="R3640" s="41">
        <v>16.074200000000001</v>
      </c>
      <c r="S3640" s="41"/>
      <c r="T3640" s="41"/>
      <c r="U3640" s="41">
        <v>8521</v>
      </c>
      <c r="V3640" s="41">
        <v>167.77189999999999</v>
      </c>
      <c r="W3640" s="41"/>
      <c r="X3640" s="41"/>
    </row>
    <row r="3641" spans="1:24" x14ac:dyDescent="0.35">
      <c r="A3641" s="41" t="s">
        <v>430</v>
      </c>
      <c r="B3641" s="41" t="s">
        <v>431</v>
      </c>
      <c r="C3641" s="41" t="s">
        <v>18</v>
      </c>
      <c r="D3641" s="41" t="s">
        <v>371</v>
      </c>
      <c r="E3641" s="41" t="s">
        <v>371</v>
      </c>
      <c r="F3641" s="41" t="s">
        <v>766</v>
      </c>
      <c r="G3641" s="41">
        <v>11</v>
      </c>
      <c r="H3641" s="41">
        <v>4914.2619581153003</v>
      </c>
      <c r="I3641" s="41">
        <v>5875</v>
      </c>
      <c r="J3641" s="41">
        <v>804</v>
      </c>
      <c r="K3641" s="41">
        <v>116.91250000000001</v>
      </c>
      <c r="L3641" s="41">
        <v>15.999600000000001</v>
      </c>
      <c r="M3641" s="41"/>
      <c r="N3641" s="41"/>
      <c r="O3641" s="41"/>
      <c r="P3641" s="41"/>
      <c r="Q3641" s="41">
        <v>1010</v>
      </c>
      <c r="R3641" s="41">
        <v>18.079000000000001</v>
      </c>
      <c r="S3641" s="41"/>
      <c r="T3641" s="41"/>
      <c r="U3641" s="41">
        <v>7689</v>
      </c>
      <c r="V3641" s="41">
        <v>150.99110000000002</v>
      </c>
      <c r="W3641" s="41"/>
      <c r="X3641" s="41"/>
    </row>
    <row r="3642" spans="1:24" x14ac:dyDescent="0.35">
      <c r="A3642" s="41" t="s">
        <v>430</v>
      </c>
      <c r="B3642" s="41" t="s">
        <v>431</v>
      </c>
      <c r="C3642" s="41" t="s">
        <v>18</v>
      </c>
      <c r="D3642" s="41" t="s">
        <v>371</v>
      </c>
      <c r="E3642" s="41" t="s">
        <v>371</v>
      </c>
      <c r="F3642" s="41" t="s">
        <v>765</v>
      </c>
      <c r="G3642" s="41">
        <v>10</v>
      </c>
      <c r="H3642" s="41">
        <v>4914.2619581153003</v>
      </c>
      <c r="I3642" s="41">
        <v>6289</v>
      </c>
      <c r="J3642" s="41">
        <v>1824</v>
      </c>
      <c r="K3642" s="41">
        <v>125.1511</v>
      </c>
      <c r="L3642" s="41">
        <v>36.297600000000003</v>
      </c>
      <c r="M3642" s="41"/>
      <c r="N3642" s="41"/>
      <c r="O3642" s="41"/>
      <c r="P3642" s="41"/>
      <c r="Q3642" s="41">
        <v>1010</v>
      </c>
      <c r="R3642" s="41">
        <v>18.079000000000001</v>
      </c>
      <c r="S3642" s="41"/>
      <c r="T3642" s="41"/>
      <c r="U3642" s="41">
        <v>9123</v>
      </c>
      <c r="V3642" s="41">
        <v>179.52770000000001</v>
      </c>
      <c r="W3642" s="41"/>
      <c r="X3642" s="41"/>
    </row>
    <row r="3643" spans="1:24" x14ac:dyDescent="0.35">
      <c r="A3643" s="41" t="s">
        <v>430</v>
      </c>
      <c r="B3643" s="41" t="s">
        <v>431</v>
      </c>
      <c r="C3643" s="41" t="s">
        <v>18</v>
      </c>
      <c r="D3643" s="41" t="s">
        <v>371</v>
      </c>
      <c r="E3643" s="41" t="s">
        <v>371</v>
      </c>
      <c r="F3643" s="41" t="s">
        <v>759</v>
      </c>
      <c r="G3643" s="41">
        <v>4</v>
      </c>
      <c r="H3643" s="41">
        <v>4914.2619581153003</v>
      </c>
      <c r="I3643" s="41">
        <v>4703</v>
      </c>
      <c r="J3643" s="41">
        <v>415</v>
      </c>
      <c r="K3643" s="41">
        <v>87.005499999999998</v>
      </c>
      <c r="L3643" s="41">
        <v>7.6774999999999993</v>
      </c>
      <c r="M3643" s="41">
        <v>4651</v>
      </c>
      <c r="N3643" s="41">
        <v>282</v>
      </c>
      <c r="O3643" s="41">
        <v>92.554900000000004</v>
      </c>
      <c r="P3643" s="41">
        <v>5.6118000000000006</v>
      </c>
      <c r="Q3643" s="41">
        <v>316</v>
      </c>
      <c r="R3643" s="41">
        <v>5.6563999999999997</v>
      </c>
      <c r="S3643" s="41">
        <v>738</v>
      </c>
      <c r="T3643" s="41">
        <v>16.236000000000001</v>
      </c>
      <c r="U3643" s="41">
        <v>5434</v>
      </c>
      <c r="V3643" s="41">
        <v>100.3394</v>
      </c>
      <c r="W3643" s="41">
        <v>5671</v>
      </c>
      <c r="X3643" s="41">
        <v>114.40270000000001</v>
      </c>
    </row>
    <row r="3644" spans="1:24" x14ac:dyDescent="0.35">
      <c r="A3644" s="41" t="s">
        <v>430</v>
      </c>
      <c r="B3644" s="41" t="s">
        <v>431</v>
      </c>
      <c r="C3644" s="41" t="s">
        <v>18</v>
      </c>
      <c r="D3644" s="41" t="s">
        <v>371</v>
      </c>
      <c r="E3644" s="41" t="s">
        <v>371</v>
      </c>
      <c r="F3644" s="41" t="s">
        <v>758</v>
      </c>
      <c r="G3644" s="41">
        <v>3</v>
      </c>
      <c r="H3644" s="41">
        <v>4914.2619581153003</v>
      </c>
      <c r="I3644" s="41">
        <v>3777</v>
      </c>
      <c r="J3644" s="41">
        <v>2025</v>
      </c>
      <c r="K3644" s="41">
        <v>69.874499999999998</v>
      </c>
      <c r="L3644" s="41">
        <v>37.462499999999999</v>
      </c>
      <c r="M3644" s="41">
        <v>5397</v>
      </c>
      <c r="N3644" s="41">
        <v>1208</v>
      </c>
      <c r="O3644" s="41">
        <v>107.4003</v>
      </c>
      <c r="P3644" s="41">
        <v>24.039200000000001</v>
      </c>
      <c r="Q3644" s="41">
        <v>0</v>
      </c>
      <c r="R3644" s="41">
        <v>0</v>
      </c>
      <c r="S3644" s="41">
        <v>816</v>
      </c>
      <c r="T3644" s="41">
        <v>17.952000000000002</v>
      </c>
      <c r="U3644" s="41">
        <v>5802</v>
      </c>
      <c r="V3644" s="41">
        <v>107.33699999999999</v>
      </c>
      <c r="W3644" s="41">
        <v>7421</v>
      </c>
      <c r="X3644" s="41">
        <v>149.39150000000001</v>
      </c>
    </row>
    <row r="3645" spans="1:24" x14ac:dyDescent="0.35">
      <c r="A3645" s="41" t="s">
        <v>430</v>
      </c>
      <c r="B3645" s="41" t="s">
        <v>431</v>
      </c>
      <c r="C3645" s="41" t="s">
        <v>18</v>
      </c>
      <c r="D3645" s="41" t="s">
        <v>371</v>
      </c>
      <c r="E3645" s="41" t="s">
        <v>371</v>
      </c>
      <c r="F3645" s="41" t="s">
        <v>767</v>
      </c>
      <c r="G3645" s="41">
        <v>12</v>
      </c>
      <c r="H3645" s="41">
        <v>4914.2619581153003</v>
      </c>
      <c r="I3645" s="41">
        <v>4758</v>
      </c>
      <c r="J3645" s="41">
        <v>110</v>
      </c>
      <c r="K3645" s="41">
        <v>94.684200000000004</v>
      </c>
      <c r="L3645" s="41">
        <v>2.1890000000000001</v>
      </c>
      <c r="M3645" s="41"/>
      <c r="N3645" s="41"/>
      <c r="O3645" s="41"/>
      <c r="P3645" s="41"/>
      <c r="Q3645" s="41">
        <v>712</v>
      </c>
      <c r="R3645" s="41">
        <v>12.7448</v>
      </c>
      <c r="S3645" s="41"/>
      <c r="T3645" s="41"/>
      <c r="U3645" s="41">
        <v>5580</v>
      </c>
      <c r="V3645" s="41">
        <v>109.61799999999999</v>
      </c>
      <c r="W3645" s="41"/>
      <c r="X3645" s="41"/>
    </row>
    <row r="3646" spans="1:24" x14ac:dyDescent="0.35">
      <c r="A3646" s="41" t="s">
        <v>430</v>
      </c>
      <c r="B3646" s="41" t="s">
        <v>431</v>
      </c>
      <c r="C3646" s="41" t="s">
        <v>18</v>
      </c>
      <c r="D3646" s="41" t="s">
        <v>371</v>
      </c>
      <c r="E3646" s="41" t="s">
        <v>371</v>
      </c>
      <c r="F3646" s="41" t="s">
        <v>757</v>
      </c>
      <c r="G3646" s="41">
        <v>2</v>
      </c>
      <c r="H3646" s="41">
        <v>4914.2619581153003</v>
      </c>
      <c r="I3646" s="41">
        <v>3317</v>
      </c>
      <c r="J3646" s="41">
        <v>735</v>
      </c>
      <c r="K3646" s="41">
        <v>61.3645</v>
      </c>
      <c r="L3646" s="41">
        <v>13.5975</v>
      </c>
      <c r="M3646" s="41">
        <v>8700</v>
      </c>
      <c r="N3646" s="41">
        <v>259</v>
      </c>
      <c r="O3646" s="41">
        <v>173.13</v>
      </c>
      <c r="P3646" s="41">
        <v>5.1541000000000006</v>
      </c>
      <c r="Q3646" s="41">
        <v>0</v>
      </c>
      <c r="R3646" s="41">
        <v>0</v>
      </c>
      <c r="S3646" s="41">
        <v>800</v>
      </c>
      <c r="T3646" s="41">
        <v>17.600000000000001</v>
      </c>
      <c r="U3646" s="41">
        <v>4052</v>
      </c>
      <c r="V3646" s="41">
        <v>74.962000000000003</v>
      </c>
      <c r="W3646" s="41">
        <v>9759</v>
      </c>
      <c r="X3646" s="41">
        <v>195.88409999999999</v>
      </c>
    </row>
    <row r="3647" spans="1:24" x14ac:dyDescent="0.35">
      <c r="A3647" s="41" t="s">
        <v>430</v>
      </c>
      <c r="B3647" s="41" t="s">
        <v>431</v>
      </c>
      <c r="C3647" s="41" t="s">
        <v>18</v>
      </c>
      <c r="D3647" s="41" t="s">
        <v>371</v>
      </c>
      <c r="E3647" s="41" t="s">
        <v>371</v>
      </c>
      <c r="F3647" s="41" t="s">
        <v>763</v>
      </c>
      <c r="G3647" s="41">
        <v>8</v>
      </c>
      <c r="H3647" s="41">
        <v>4914.2619581153003</v>
      </c>
      <c r="I3647" s="41">
        <v>7585</v>
      </c>
      <c r="J3647" s="41">
        <v>2308</v>
      </c>
      <c r="K3647" s="41">
        <v>150.94150000000002</v>
      </c>
      <c r="L3647" s="41">
        <v>45.929200000000002</v>
      </c>
      <c r="M3647" s="41"/>
      <c r="N3647" s="41"/>
      <c r="O3647" s="41"/>
      <c r="P3647" s="41"/>
      <c r="Q3647" s="41">
        <v>1004</v>
      </c>
      <c r="R3647" s="41">
        <v>17.971599999999999</v>
      </c>
      <c r="S3647" s="41"/>
      <c r="T3647" s="41"/>
      <c r="U3647" s="41">
        <v>10897</v>
      </c>
      <c r="V3647" s="41">
        <v>214.84230000000002</v>
      </c>
      <c r="W3647" s="41"/>
      <c r="X3647" s="41"/>
    </row>
    <row r="3648" spans="1:24" x14ac:dyDescent="0.35">
      <c r="A3648" s="41" t="s">
        <v>430</v>
      </c>
      <c r="B3648" s="41" t="s">
        <v>431</v>
      </c>
      <c r="C3648" s="41" t="s">
        <v>18</v>
      </c>
      <c r="D3648" s="41" t="s">
        <v>371</v>
      </c>
      <c r="E3648" s="41" t="s">
        <v>371</v>
      </c>
      <c r="F3648" s="41" t="s">
        <v>762</v>
      </c>
      <c r="G3648" s="41">
        <v>7</v>
      </c>
      <c r="H3648" s="41">
        <v>4914.2619581153003</v>
      </c>
      <c r="I3648" s="41">
        <v>6280</v>
      </c>
      <c r="J3648" s="41">
        <v>4365</v>
      </c>
      <c r="K3648" s="41">
        <v>124.97200000000001</v>
      </c>
      <c r="L3648" s="41">
        <v>86.863500000000002</v>
      </c>
      <c r="M3648" s="41">
        <v>0</v>
      </c>
      <c r="N3648" s="41">
        <v>2990</v>
      </c>
      <c r="O3648" s="41">
        <v>0</v>
      </c>
      <c r="P3648" s="41">
        <v>67.274999999999991</v>
      </c>
      <c r="Q3648" s="41">
        <v>830</v>
      </c>
      <c r="R3648" s="41">
        <v>14.856999999999999</v>
      </c>
      <c r="S3648" s="41">
        <v>718</v>
      </c>
      <c r="T3648" s="41">
        <v>15.795999999999999</v>
      </c>
      <c r="U3648" s="41">
        <v>11475</v>
      </c>
      <c r="V3648" s="41">
        <v>226.69250000000002</v>
      </c>
      <c r="W3648" s="41">
        <v>3708</v>
      </c>
      <c r="X3648" s="41">
        <v>83.070999999999998</v>
      </c>
    </row>
    <row r="3649" spans="1:24" x14ac:dyDescent="0.35">
      <c r="A3649" s="41" t="s">
        <v>430</v>
      </c>
      <c r="B3649" s="41" t="s">
        <v>431</v>
      </c>
      <c r="C3649" s="41" t="s">
        <v>18</v>
      </c>
      <c r="D3649" s="41" t="s">
        <v>371</v>
      </c>
      <c r="E3649" s="41" t="s">
        <v>371</v>
      </c>
      <c r="F3649" s="41" t="s">
        <v>761</v>
      </c>
      <c r="G3649" s="41">
        <v>6</v>
      </c>
      <c r="H3649" s="41">
        <v>4914.2619581153003</v>
      </c>
      <c r="I3649" s="41">
        <v>6533</v>
      </c>
      <c r="J3649" s="41">
        <v>8985</v>
      </c>
      <c r="K3649" s="41">
        <v>130.0067</v>
      </c>
      <c r="L3649" s="41">
        <v>178.8015</v>
      </c>
      <c r="M3649" s="41">
        <v>5863</v>
      </c>
      <c r="N3649" s="41">
        <v>6887</v>
      </c>
      <c r="O3649" s="41">
        <v>131.91749999999999</v>
      </c>
      <c r="P3649" s="41">
        <v>154.95749999999998</v>
      </c>
      <c r="Q3649" s="41">
        <v>708</v>
      </c>
      <c r="R3649" s="41">
        <v>12.6732</v>
      </c>
      <c r="S3649" s="41">
        <v>601</v>
      </c>
      <c r="T3649" s="41">
        <v>13.222</v>
      </c>
      <c r="U3649" s="41">
        <v>16226</v>
      </c>
      <c r="V3649" s="41">
        <v>321.48140000000001</v>
      </c>
      <c r="W3649" s="41">
        <v>13351</v>
      </c>
      <c r="X3649" s="41">
        <v>300.09699999999998</v>
      </c>
    </row>
    <row r="3650" spans="1:24" x14ac:dyDescent="0.35">
      <c r="A3650" s="41" t="s">
        <v>689</v>
      </c>
      <c r="B3650" s="41" t="s">
        <v>451</v>
      </c>
      <c r="C3650" s="41" t="s">
        <v>12</v>
      </c>
      <c r="D3650" s="41" t="s">
        <v>375</v>
      </c>
      <c r="E3650" s="41" t="s">
        <v>375</v>
      </c>
      <c r="F3650" s="41" t="s">
        <v>756</v>
      </c>
      <c r="G3650" s="41">
        <v>1</v>
      </c>
      <c r="H3650" s="41">
        <v>1944.38931023039</v>
      </c>
      <c r="I3650" s="41">
        <v>4790</v>
      </c>
      <c r="J3650" s="41">
        <v>0</v>
      </c>
      <c r="K3650" s="41">
        <v>88.614999999999995</v>
      </c>
      <c r="L3650" s="41">
        <v>0</v>
      </c>
      <c r="M3650" s="41">
        <v>329</v>
      </c>
      <c r="N3650" s="41">
        <v>0</v>
      </c>
      <c r="O3650" s="41">
        <v>6.5471000000000004</v>
      </c>
      <c r="P3650" s="41">
        <v>0</v>
      </c>
      <c r="Q3650" s="41">
        <v>3049</v>
      </c>
      <c r="R3650" s="41">
        <v>54.577100000000002</v>
      </c>
      <c r="S3650" s="41">
        <v>2959</v>
      </c>
      <c r="T3650" s="41">
        <v>65.097999999999999</v>
      </c>
      <c r="U3650" s="41">
        <v>7839</v>
      </c>
      <c r="V3650" s="41">
        <v>143.19209999999998</v>
      </c>
      <c r="W3650" s="41">
        <v>3288</v>
      </c>
      <c r="X3650" s="41">
        <v>71.645099999999999</v>
      </c>
    </row>
    <row r="3651" spans="1:24" x14ac:dyDescent="0.35">
      <c r="A3651" s="41" t="s">
        <v>689</v>
      </c>
      <c r="B3651" s="41" t="s">
        <v>451</v>
      </c>
      <c r="C3651" s="41" t="s">
        <v>12</v>
      </c>
      <c r="D3651" s="41" t="s">
        <v>375</v>
      </c>
      <c r="E3651" s="41" t="s">
        <v>375</v>
      </c>
      <c r="F3651" s="41" t="s">
        <v>760</v>
      </c>
      <c r="G3651" s="41">
        <v>5</v>
      </c>
      <c r="H3651" s="41">
        <v>1944.38931023039</v>
      </c>
      <c r="I3651" s="41">
        <v>198</v>
      </c>
      <c r="J3651" s="41">
        <v>0</v>
      </c>
      <c r="K3651" s="41">
        <v>3.6629999999999998</v>
      </c>
      <c r="L3651" s="41">
        <v>0</v>
      </c>
      <c r="M3651" s="41">
        <v>222</v>
      </c>
      <c r="N3651" s="41">
        <v>2</v>
      </c>
      <c r="O3651" s="41">
        <v>4.4178000000000006</v>
      </c>
      <c r="P3651" s="41">
        <v>3.9800000000000002E-2</v>
      </c>
      <c r="Q3651" s="41">
        <v>4594</v>
      </c>
      <c r="R3651" s="41">
        <v>82.232600000000005</v>
      </c>
      <c r="S3651" s="41">
        <v>3091</v>
      </c>
      <c r="T3651" s="41">
        <v>68.001999999999995</v>
      </c>
      <c r="U3651" s="41">
        <v>4792</v>
      </c>
      <c r="V3651" s="41">
        <v>85.895600000000002</v>
      </c>
      <c r="W3651" s="41">
        <v>3315</v>
      </c>
      <c r="X3651" s="41">
        <v>72.459599999999995</v>
      </c>
    </row>
    <row r="3652" spans="1:24" x14ac:dyDescent="0.35">
      <c r="A3652" s="41" t="s">
        <v>689</v>
      </c>
      <c r="B3652" s="41" t="s">
        <v>451</v>
      </c>
      <c r="C3652" s="41" t="s">
        <v>12</v>
      </c>
      <c r="D3652" s="41" t="s">
        <v>375</v>
      </c>
      <c r="E3652" s="41" t="s">
        <v>375</v>
      </c>
      <c r="F3652" s="41" t="s">
        <v>764</v>
      </c>
      <c r="G3652" s="41">
        <v>9</v>
      </c>
      <c r="H3652" s="41">
        <v>1944.38931023039</v>
      </c>
      <c r="I3652" s="41">
        <v>401</v>
      </c>
      <c r="J3652" s="41">
        <v>4</v>
      </c>
      <c r="K3652" s="41">
        <v>7.9799000000000007</v>
      </c>
      <c r="L3652" s="41">
        <v>7.9600000000000004E-2</v>
      </c>
      <c r="M3652" s="41"/>
      <c r="N3652" s="41"/>
      <c r="O3652" s="41"/>
      <c r="P3652" s="41"/>
      <c r="Q3652" s="41">
        <v>2214</v>
      </c>
      <c r="R3652" s="41">
        <v>39.630600000000001</v>
      </c>
      <c r="S3652" s="41"/>
      <c r="T3652" s="41"/>
      <c r="U3652" s="41">
        <v>2619</v>
      </c>
      <c r="V3652" s="41">
        <v>47.690100000000001</v>
      </c>
      <c r="W3652" s="41"/>
      <c r="X3652" s="41"/>
    </row>
    <row r="3653" spans="1:24" x14ac:dyDescent="0.35">
      <c r="A3653" s="41" t="s">
        <v>689</v>
      </c>
      <c r="B3653" s="41" t="s">
        <v>451</v>
      </c>
      <c r="C3653" s="41" t="s">
        <v>12</v>
      </c>
      <c r="D3653" s="41" t="s">
        <v>375</v>
      </c>
      <c r="E3653" s="41" t="s">
        <v>375</v>
      </c>
      <c r="F3653" s="41" t="s">
        <v>766</v>
      </c>
      <c r="G3653" s="41">
        <v>11</v>
      </c>
      <c r="H3653" s="41">
        <v>1944.38931023039</v>
      </c>
      <c r="I3653" s="41">
        <v>332</v>
      </c>
      <c r="J3653" s="41">
        <v>0</v>
      </c>
      <c r="K3653" s="41">
        <v>6.6068000000000007</v>
      </c>
      <c r="L3653" s="41">
        <v>0</v>
      </c>
      <c r="M3653" s="41"/>
      <c r="N3653" s="41"/>
      <c r="O3653" s="41"/>
      <c r="P3653" s="41"/>
      <c r="Q3653" s="41">
        <v>2249</v>
      </c>
      <c r="R3653" s="41">
        <v>40.257100000000001</v>
      </c>
      <c r="S3653" s="41"/>
      <c r="T3653" s="41"/>
      <c r="U3653" s="41">
        <v>2581</v>
      </c>
      <c r="V3653" s="41">
        <v>46.863900000000001</v>
      </c>
      <c r="W3653" s="41"/>
      <c r="X3653" s="41"/>
    </row>
    <row r="3654" spans="1:24" x14ac:dyDescent="0.35">
      <c r="A3654" s="41" t="s">
        <v>689</v>
      </c>
      <c r="B3654" s="41" t="s">
        <v>451</v>
      </c>
      <c r="C3654" s="41" t="s">
        <v>12</v>
      </c>
      <c r="D3654" s="41" t="s">
        <v>375</v>
      </c>
      <c r="E3654" s="41" t="s">
        <v>375</v>
      </c>
      <c r="F3654" s="41" t="s">
        <v>765</v>
      </c>
      <c r="G3654" s="41">
        <v>10</v>
      </c>
      <c r="H3654" s="41">
        <v>1944.38931023039</v>
      </c>
      <c r="I3654" s="41">
        <v>297</v>
      </c>
      <c r="J3654" s="41">
        <v>5</v>
      </c>
      <c r="K3654" s="41">
        <v>5.9103000000000003</v>
      </c>
      <c r="L3654" s="41">
        <v>9.9500000000000005E-2</v>
      </c>
      <c r="M3654" s="41"/>
      <c r="N3654" s="41"/>
      <c r="O3654" s="41"/>
      <c r="P3654" s="41"/>
      <c r="Q3654" s="41">
        <v>5012</v>
      </c>
      <c r="R3654" s="41">
        <v>89.714799999999997</v>
      </c>
      <c r="S3654" s="41"/>
      <c r="T3654" s="41"/>
      <c r="U3654" s="41">
        <v>5314</v>
      </c>
      <c r="V3654" s="41">
        <v>95.724599999999995</v>
      </c>
      <c r="W3654" s="41"/>
      <c r="X3654" s="41"/>
    </row>
    <row r="3655" spans="1:24" x14ac:dyDescent="0.35">
      <c r="A3655" s="41" t="s">
        <v>689</v>
      </c>
      <c r="B3655" s="41" t="s">
        <v>451</v>
      </c>
      <c r="C3655" s="41" t="s">
        <v>12</v>
      </c>
      <c r="D3655" s="41" t="s">
        <v>375</v>
      </c>
      <c r="E3655" s="41" t="s">
        <v>375</v>
      </c>
      <c r="F3655" s="41" t="s">
        <v>759</v>
      </c>
      <c r="G3655" s="41">
        <v>4</v>
      </c>
      <c r="H3655" s="41">
        <v>1944.38931023039</v>
      </c>
      <c r="I3655" s="41">
        <v>161</v>
      </c>
      <c r="J3655" s="41">
        <v>0</v>
      </c>
      <c r="K3655" s="41">
        <v>2.9784999999999999</v>
      </c>
      <c r="L3655" s="41">
        <v>0</v>
      </c>
      <c r="M3655" s="41">
        <v>215</v>
      </c>
      <c r="N3655" s="41">
        <v>2</v>
      </c>
      <c r="O3655" s="41">
        <v>4.2785000000000002</v>
      </c>
      <c r="P3655" s="41">
        <v>3.9800000000000002E-2</v>
      </c>
      <c r="Q3655" s="41">
        <v>3553</v>
      </c>
      <c r="R3655" s="41">
        <v>63.598700000000001</v>
      </c>
      <c r="S3655" s="41">
        <v>6333</v>
      </c>
      <c r="T3655" s="41">
        <v>139.32599999999999</v>
      </c>
      <c r="U3655" s="41">
        <v>3714</v>
      </c>
      <c r="V3655" s="41">
        <v>66.577200000000005</v>
      </c>
      <c r="W3655" s="41">
        <v>6550</v>
      </c>
      <c r="X3655" s="41">
        <v>143.64429999999999</v>
      </c>
    </row>
    <row r="3656" spans="1:24" x14ac:dyDescent="0.35">
      <c r="A3656" s="41" t="s">
        <v>689</v>
      </c>
      <c r="B3656" s="41" t="s">
        <v>451</v>
      </c>
      <c r="C3656" s="41" t="s">
        <v>12</v>
      </c>
      <c r="D3656" s="41" t="s">
        <v>375</v>
      </c>
      <c r="E3656" s="41" t="s">
        <v>375</v>
      </c>
      <c r="F3656" s="41" t="s">
        <v>758</v>
      </c>
      <c r="G3656" s="41">
        <v>3</v>
      </c>
      <c r="H3656" s="41">
        <v>1944.38931023039</v>
      </c>
      <c r="I3656" s="41">
        <v>589</v>
      </c>
      <c r="J3656" s="41">
        <v>0</v>
      </c>
      <c r="K3656" s="41">
        <v>10.8965</v>
      </c>
      <c r="L3656" s="41">
        <v>0</v>
      </c>
      <c r="M3656" s="41">
        <v>370</v>
      </c>
      <c r="N3656" s="41">
        <v>0</v>
      </c>
      <c r="O3656" s="41">
        <v>7.3630000000000004</v>
      </c>
      <c r="P3656" s="41">
        <v>0</v>
      </c>
      <c r="Q3656" s="41">
        <v>3930</v>
      </c>
      <c r="R3656" s="41">
        <v>70.346999999999994</v>
      </c>
      <c r="S3656" s="41">
        <v>2729</v>
      </c>
      <c r="T3656" s="41">
        <v>60.037999999999997</v>
      </c>
      <c r="U3656" s="41">
        <v>4519</v>
      </c>
      <c r="V3656" s="41">
        <v>81.243499999999997</v>
      </c>
      <c r="W3656" s="41">
        <v>3099</v>
      </c>
      <c r="X3656" s="41">
        <v>67.400999999999996</v>
      </c>
    </row>
    <row r="3657" spans="1:24" x14ac:dyDescent="0.35">
      <c r="A3657" s="41" t="s">
        <v>689</v>
      </c>
      <c r="B3657" s="41" t="s">
        <v>451</v>
      </c>
      <c r="C3657" s="41" t="s">
        <v>12</v>
      </c>
      <c r="D3657" s="41" t="s">
        <v>375</v>
      </c>
      <c r="E3657" s="41" t="s">
        <v>375</v>
      </c>
      <c r="F3657" s="41" t="s">
        <v>767</v>
      </c>
      <c r="G3657" s="41">
        <v>12</v>
      </c>
      <c r="H3657" s="41">
        <v>1944.38931023039</v>
      </c>
      <c r="I3657" s="41">
        <v>474</v>
      </c>
      <c r="J3657" s="41">
        <v>0</v>
      </c>
      <c r="K3657" s="41">
        <v>9.4326000000000008</v>
      </c>
      <c r="L3657" s="41">
        <v>0</v>
      </c>
      <c r="M3657" s="41"/>
      <c r="N3657" s="41"/>
      <c r="O3657" s="41"/>
      <c r="P3657" s="41"/>
      <c r="Q3657" s="41">
        <v>2802</v>
      </c>
      <c r="R3657" s="41">
        <v>50.155799999999999</v>
      </c>
      <c r="S3657" s="41"/>
      <c r="T3657" s="41"/>
      <c r="U3657" s="41">
        <v>3276</v>
      </c>
      <c r="V3657" s="41">
        <v>59.5884</v>
      </c>
      <c r="W3657" s="41"/>
      <c r="X3657" s="41"/>
    </row>
    <row r="3658" spans="1:24" x14ac:dyDescent="0.35">
      <c r="A3658" s="41" t="s">
        <v>689</v>
      </c>
      <c r="B3658" s="41" t="s">
        <v>451</v>
      </c>
      <c r="C3658" s="41" t="s">
        <v>12</v>
      </c>
      <c r="D3658" s="41" t="s">
        <v>375</v>
      </c>
      <c r="E3658" s="41" t="s">
        <v>375</v>
      </c>
      <c r="F3658" s="41" t="s">
        <v>757</v>
      </c>
      <c r="G3658" s="41">
        <v>2</v>
      </c>
      <c r="H3658" s="41">
        <v>1944.38931023039</v>
      </c>
      <c r="I3658" s="41">
        <v>2687</v>
      </c>
      <c r="J3658" s="41">
        <v>0</v>
      </c>
      <c r="K3658" s="41">
        <v>49.709499999999998</v>
      </c>
      <c r="L3658" s="41">
        <v>0</v>
      </c>
      <c r="M3658" s="41">
        <v>270</v>
      </c>
      <c r="N3658" s="41">
        <v>0</v>
      </c>
      <c r="O3658" s="41">
        <v>5.3730000000000002</v>
      </c>
      <c r="P3658" s="41">
        <v>0</v>
      </c>
      <c r="Q3658" s="41">
        <v>3069</v>
      </c>
      <c r="R3658" s="41">
        <v>54.935099999999998</v>
      </c>
      <c r="S3658" s="41">
        <v>2687</v>
      </c>
      <c r="T3658" s="41">
        <v>59.113999999999997</v>
      </c>
      <c r="U3658" s="41">
        <v>5756</v>
      </c>
      <c r="V3658" s="41">
        <v>104.6446</v>
      </c>
      <c r="W3658" s="41">
        <v>2957</v>
      </c>
      <c r="X3658" s="41">
        <v>64.486999999999995</v>
      </c>
    </row>
    <row r="3659" spans="1:24" x14ac:dyDescent="0.35">
      <c r="A3659" s="41" t="s">
        <v>689</v>
      </c>
      <c r="B3659" s="41" t="s">
        <v>451</v>
      </c>
      <c r="C3659" s="41" t="s">
        <v>12</v>
      </c>
      <c r="D3659" s="41" t="s">
        <v>375</v>
      </c>
      <c r="E3659" s="41" t="s">
        <v>375</v>
      </c>
      <c r="F3659" s="41" t="s">
        <v>763</v>
      </c>
      <c r="G3659" s="41">
        <v>8</v>
      </c>
      <c r="H3659" s="41">
        <v>1944.38931023039</v>
      </c>
      <c r="I3659" s="41">
        <v>304</v>
      </c>
      <c r="J3659" s="41">
        <v>0</v>
      </c>
      <c r="K3659" s="41">
        <v>6.0495999999999999</v>
      </c>
      <c r="L3659" s="41">
        <v>0</v>
      </c>
      <c r="M3659" s="41"/>
      <c r="N3659" s="41"/>
      <c r="O3659" s="41"/>
      <c r="P3659" s="41"/>
      <c r="Q3659" s="41">
        <v>2538</v>
      </c>
      <c r="R3659" s="41">
        <v>45.430199999999999</v>
      </c>
      <c r="S3659" s="41"/>
      <c r="T3659" s="41"/>
      <c r="U3659" s="41">
        <v>2842</v>
      </c>
      <c r="V3659" s="41">
        <v>51.479799999999997</v>
      </c>
      <c r="W3659" s="41"/>
      <c r="X3659" s="41"/>
    </row>
    <row r="3660" spans="1:24" x14ac:dyDescent="0.35">
      <c r="A3660" s="41" t="s">
        <v>689</v>
      </c>
      <c r="B3660" s="41" t="s">
        <v>451</v>
      </c>
      <c r="C3660" s="41" t="s">
        <v>12</v>
      </c>
      <c r="D3660" s="41" t="s">
        <v>375</v>
      </c>
      <c r="E3660" s="41" t="s">
        <v>375</v>
      </c>
      <c r="F3660" s="41" t="s">
        <v>762</v>
      </c>
      <c r="G3660" s="41">
        <v>7</v>
      </c>
      <c r="H3660" s="41">
        <v>1944.38931023039</v>
      </c>
      <c r="I3660" s="41">
        <v>225</v>
      </c>
      <c r="J3660" s="41">
        <v>0</v>
      </c>
      <c r="K3660" s="41">
        <v>4.4775</v>
      </c>
      <c r="L3660" s="41">
        <v>0</v>
      </c>
      <c r="M3660" s="41">
        <v>0</v>
      </c>
      <c r="N3660" s="41">
        <v>0</v>
      </c>
      <c r="O3660" s="41">
        <v>0</v>
      </c>
      <c r="P3660" s="41">
        <v>0</v>
      </c>
      <c r="Q3660" s="41">
        <v>2924</v>
      </c>
      <c r="R3660" s="41">
        <v>52.339599999999997</v>
      </c>
      <c r="S3660" s="41">
        <v>7744</v>
      </c>
      <c r="T3660" s="41">
        <v>170.36799999999999</v>
      </c>
      <c r="U3660" s="41">
        <v>3149</v>
      </c>
      <c r="V3660" s="41">
        <v>56.817099999999996</v>
      </c>
      <c r="W3660" s="41">
        <v>7744</v>
      </c>
      <c r="X3660" s="41">
        <v>170.36799999999999</v>
      </c>
    </row>
    <row r="3661" spans="1:24" x14ac:dyDescent="0.35">
      <c r="A3661" s="41" t="s">
        <v>689</v>
      </c>
      <c r="B3661" s="41" t="s">
        <v>451</v>
      </c>
      <c r="C3661" s="41" t="s">
        <v>12</v>
      </c>
      <c r="D3661" s="41" t="s">
        <v>375</v>
      </c>
      <c r="E3661" s="41" t="s">
        <v>375</v>
      </c>
      <c r="F3661" s="41" t="s">
        <v>761</v>
      </c>
      <c r="G3661" s="41">
        <v>6</v>
      </c>
      <c r="H3661" s="41">
        <v>1944.38931023039</v>
      </c>
      <c r="I3661" s="41">
        <v>234</v>
      </c>
      <c r="J3661" s="41">
        <v>0</v>
      </c>
      <c r="K3661" s="41">
        <v>4.6566000000000001</v>
      </c>
      <c r="L3661" s="41">
        <v>0</v>
      </c>
      <c r="M3661" s="41">
        <v>206</v>
      </c>
      <c r="N3661" s="41">
        <v>8</v>
      </c>
      <c r="O3661" s="41">
        <v>4.6349999999999998</v>
      </c>
      <c r="P3661" s="41">
        <v>0.18</v>
      </c>
      <c r="Q3661" s="41">
        <v>6426</v>
      </c>
      <c r="R3661" s="41">
        <v>115.0254</v>
      </c>
      <c r="S3661" s="41">
        <v>4852</v>
      </c>
      <c r="T3661" s="41">
        <v>106.744</v>
      </c>
      <c r="U3661" s="41">
        <v>6660</v>
      </c>
      <c r="V3661" s="41">
        <v>119.682</v>
      </c>
      <c r="W3661" s="41">
        <v>5066</v>
      </c>
      <c r="X3661" s="41">
        <v>111.559</v>
      </c>
    </row>
    <row r="3662" spans="1:24" x14ac:dyDescent="0.35">
      <c r="A3662" s="41" t="s">
        <v>565</v>
      </c>
      <c r="B3662" s="41" t="s">
        <v>464</v>
      </c>
      <c r="C3662" s="41" t="s">
        <v>18</v>
      </c>
      <c r="D3662" s="41" t="s">
        <v>376</v>
      </c>
      <c r="E3662" s="41" t="s">
        <v>376</v>
      </c>
      <c r="F3662" s="41" t="s">
        <v>756</v>
      </c>
      <c r="G3662" s="41">
        <v>1</v>
      </c>
      <c r="H3662" s="41">
        <v>4659.7130624768997</v>
      </c>
      <c r="I3662" s="41">
        <v>8859</v>
      </c>
      <c r="J3662" s="41">
        <v>1521</v>
      </c>
      <c r="K3662" s="41">
        <v>163.89149999999998</v>
      </c>
      <c r="L3662" s="41">
        <v>28.138499999999997</v>
      </c>
      <c r="M3662" s="41">
        <v>7375</v>
      </c>
      <c r="N3662" s="41">
        <v>845</v>
      </c>
      <c r="O3662" s="41">
        <v>146.76250000000002</v>
      </c>
      <c r="P3662" s="41">
        <v>16.8155</v>
      </c>
      <c r="Q3662" s="41">
        <v>0</v>
      </c>
      <c r="R3662" s="41">
        <v>0</v>
      </c>
      <c r="S3662" s="41">
        <v>0</v>
      </c>
      <c r="T3662" s="41">
        <v>0</v>
      </c>
      <c r="U3662" s="41">
        <v>10380</v>
      </c>
      <c r="V3662" s="41">
        <v>192.02999999999997</v>
      </c>
      <c r="W3662" s="41">
        <v>8220</v>
      </c>
      <c r="X3662" s="41">
        <v>163.57800000000003</v>
      </c>
    </row>
    <row r="3663" spans="1:24" x14ac:dyDescent="0.35">
      <c r="A3663" s="41" t="s">
        <v>565</v>
      </c>
      <c r="B3663" s="41" t="s">
        <v>464</v>
      </c>
      <c r="C3663" s="41" t="s">
        <v>18</v>
      </c>
      <c r="D3663" s="41" t="s">
        <v>376</v>
      </c>
      <c r="E3663" s="41" t="s">
        <v>376</v>
      </c>
      <c r="F3663" s="41" t="s">
        <v>760</v>
      </c>
      <c r="G3663" s="41">
        <v>5</v>
      </c>
      <c r="H3663" s="41">
        <v>4659.7130624768997</v>
      </c>
      <c r="I3663" s="41">
        <v>6967</v>
      </c>
      <c r="J3663" s="41">
        <v>1556</v>
      </c>
      <c r="K3663" s="41">
        <v>128.8895</v>
      </c>
      <c r="L3663" s="41">
        <v>28.785999999999998</v>
      </c>
      <c r="M3663" s="41">
        <v>8930</v>
      </c>
      <c r="N3663" s="41">
        <v>773</v>
      </c>
      <c r="O3663" s="41">
        <v>177.70700000000002</v>
      </c>
      <c r="P3663" s="41">
        <v>15.382700000000002</v>
      </c>
      <c r="Q3663" s="41">
        <v>0</v>
      </c>
      <c r="R3663" s="41">
        <v>0</v>
      </c>
      <c r="S3663" s="41">
        <v>0</v>
      </c>
      <c r="T3663" s="41">
        <v>0</v>
      </c>
      <c r="U3663" s="41">
        <v>8523</v>
      </c>
      <c r="V3663" s="41">
        <v>157.6755</v>
      </c>
      <c r="W3663" s="41">
        <v>9703</v>
      </c>
      <c r="X3663" s="41">
        <v>193.08970000000002</v>
      </c>
    </row>
    <row r="3664" spans="1:24" x14ac:dyDescent="0.35">
      <c r="A3664" s="41" t="s">
        <v>565</v>
      </c>
      <c r="B3664" s="41" t="s">
        <v>464</v>
      </c>
      <c r="C3664" s="41" t="s">
        <v>18</v>
      </c>
      <c r="D3664" s="41" t="s">
        <v>376</v>
      </c>
      <c r="E3664" s="41" t="s">
        <v>376</v>
      </c>
      <c r="F3664" s="41" t="s">
        <v>764</v>
      </c>
      <c r="G3664" s="41">
        <v>9</v>
      </c>
      <c r="H3664" s="41">
        <v>4659.7130624768997</v>
      </c>
      <c r="I3664" s="41">
        <v>10759</v>
      </c>
      <c r="J3664" s="41">
        <v>1214</v>
      </c>
      <c r="K3664" s="41">
        <v>214.10410000000002</v>
      </c>
      <c r="L3664" s="41">
        <v>24.1586</v>
      </c>
      <c r="M3664" s="41"/>
      <c r="N3664" s="41"/>
      <c r="O3664" s="41"/>
      <c r="P3664" s="41"/>
      <c r="Q3664" s="41">
        <v>0</v>
      </c>
      <c r="R3664" s="41">
        <v>0</v>
      </c>
      <c r="S3664" s="41"/>
      <c r="T3664" s="41"/>
      <c r="U3664" s="41">
        <v>11973</v>
      </c>
      <c r="V3664" s="41">
        <v>238.26270000000002</v>
      </c>
      <c r="W3664" s="41"/>
      <c r="X3664" s="41"/>
    </row>
    <row r="3665" spans="1:24" x14ac:dyDescent="0.35">
      <c r="A3665" s="41" t="s">
        <v>565</v>
      </c>
      <c r="B3665" s="41" t="s">
        <v>464</v>
      </c>
      <c r="C3665" s="41" t="s">
        <v>18</v>
      </c>
      <c r="D3665" s="41" t="s">
        <v>376</v>
      </c>
      <c r="E3665" s="41" t="s">
        <v>376</v>
      </c>
      <c r="F3665" s="41" t="s">
        <v>766</v>
      </c>
      <c r="G3665" s="41">
        <v>11</v>
      </c>
      <c r="H3665" s="41">
        <v>4659.7130624768997</v>
      </c>
      <c r="I3665" s="41">
        <v>9526</v>
      </c>
      <c r="J3665" s="41">
        <v>351</v>
      </c>
      <c r="K3665" s="41">
        <v>189.56740000000002</v>
      </c>
      <c r="L3665" s="41">
        <v>6.9849000000000006</v>
      </c>
      <c r="M3665" s="41"/>
      <c r="N3665" s="41"/>
      <c r="O3665" s="41"/>
      <c r="P3665" s="41"/>
      <c r="Q3665" s="41">
        <v>0</v>
      </c>
      <c r="R3665" s="41">
        <v>0</v>
      </c>
      <c r="S3665" s="41"/>
      <c r="T3665" s="41"/>
      <c r="U3665" s="41">
        <v>9877</v>
      </c>
      <c r="V3665" s="41">
        <v>196.55230000000003</v>
      </c>
      <c r="W3665" s="41"/>
      <c r="X3665" s="41"/>
    </row>
    <row r="3666" spans="1:24" x14ac:dyDescent="0.35">
      <c r="A3666" s="41" t="s">
        <v>565</v>
      </c>
      <c r="B3666" s="41" t="s">
        <v>464</v>
      </c>
      <c r="C3666" s="41" t="s">
        <v>18</v>
      </c>
      <c r="D3666" s="41" t="s">
        <v>376</v>
      </c>
      <c r="E3666" s="41" t="s">
        <v>376</v>
      </c>
      <c r="F3666" s="41" t="s">
        <v>765</v>
      </c>
      <c r="G3666" s="41">
        <v>10</v>
      </c>
      <c r="H3666" s="41">
        <v>4659.7130624768997</v>
      </c>
      <c r="I3666" s="41">
        <v>8150</v>
      </c>
      <c r="J3666" s="41">
        <v>2895</v>
      </c>
      <c r="K3666" s="41">
        <v>162.185</v>
      </c>
      <c r="L3666" s="41">
        <v>57.610500000000002</v>
      </c>
      <c r="M3666" s="41"/>
      <c r="N3666" s="41"/>
      <c r="O3666" s="41"/>
      <c r="P3666" s="41"/>
      <c r="Q3666" s="41">
        <v>0</v>
      </c>
      <c r="R3666" s="41">
        <v>0</v>
      </c>
      <c r="S3666" s="41"/>
      <c r="T3666" s="41"/>
      <c r="U3666" s="41">
        <v>11045</v>
      </c>
      <c r="V3666" s="41">
        <v>219.7955</v>
      </c>
      <c r="W3666" s="41"/>
      <c r="X3666" s="41"/>
    </row>
    <row r="3667" spans="1:24" x14ac:dyDescent="0.35">
      <c r="A3667" s="41" t="s">
        <v>565</v>
      </c>
      <c r="B3667" s="41" t="s">
        <v>464</v>
      </c>
      <c r="C3667" s="41" t="s">
        <v>18</v>
      </c>
      <c r="D3667" s="41" t="s">
        <v>376</v>
      </c>
      <c r="E3667" s="41" t="s">
        <v>376</v>
      </c>
      <c r="F3667" s="41" t="s">
        <v>759</v>
      </c>
      <c r="G3667" s="41">
        <v>4</v>
      </c>
      <c r="H3667" s="41">
        <v>4659.7130624768997</v>
      </c>
      <c r="I3667" s="41">
        <v>7821</v>
      </c>
      <c r="J3667" s="41">
        <v>1947</v>
      </c>
      <c r="K3667" s="41">
        <v>144.6885</v>
      </c>
      <c r="L3667" s="41">
        <v>36.019500000000001</v>
      </c>
      <c r="M3667" s="41">
        <v>9467</v>
      </c>
      <c r="N3667" s="41">
        <v>607</v>
      </c>
      <c r="O3667" s="41">
        <v>188.39330000000001</v>
      </c>
      <c r="P3667" s="41">
        <v>12.0793</v>
      </c>
      <c r="Q3667" s="41">
        <v>0</v>
      </c>
      <c r="R3667" s="41">
        <v>0</v>
      </c>
      <c r="S3667" s="41">
        <v>0</v>
      </c>
      <c r="T3667" s="41">
        <v>0</v>
      </c>
      <c r="U3667" s="41">
        <v>9768</v>
      </c>
      <c r="V3667" s="41">
        <v>180.708</v>
      </c>
      <c r="W3667" s="41">
        <v>10074</v>
      </c>
      <c r="X3667" s="41">
        <v>200.4726</v>
      </c>
    </row>
    <row r="3668" spans="1:24" x14ac:dyDescent="0.35">
      <c r="A3668" s="41" t="s">
        <v>565</v>
      </c>
      <c r="B3668" s="41" t="s">
        <v>464</v>
      </c>
      <c r="C3668" s="41" t="s">
        <v>18</v>
      </c>
      <c r="D3668" s="41" t="s">
        <v>376</v>
      </c>
      <c r="E3668" s="41" t="s">
        <v>376</v>
      </c>
      <c r="F3668" s="41" t="s">
        <v>758</v>
      </c>
      <c r="G3668" s="41">
        <v>3</v>
      </c>
      <c r="H3668" s="41">
        <v>4659.7130624768997</v>
      </c>
      <c r="I3668" s="41">
        <v>8999</v>
      </c>
      <c r="J3668" s="41">
        <v>866</v>
      </c>
      <c r="K3668" s="41">
        <v>166.48149999999998</v>
      </c>
      <c r="L3668" s="41">
        <v>16.021000000000001</v>
      </c>
      <c r="M3668" s="41">
        <v>7907</v>
      </c>
      <c r="N3668" s="41">
        <v>412</v>
      </c>
      <c r="O3668" s="41">
        <v>157.3493</v>
      </c>
      <c r="P3668" s="41">
        <v>8.1988000000000003</v>
      </c>
      <c r="Q3668" s="41">
        <v>0</v>
      </c>
      <c r="R3668" s="41">
        <v>0</v>
      </c>
      <c r="S3668" s="41">
        <v>0</v>
      </c>
      <c r="T3668" s="41">
        <v>0</v>
      </c>
      <c r="U3668" s="41">
        <v>9865</v>
      </c>
      <c r="V3668" s="41">
        <v>182.5025</v>
      </c>
      <c r="W3668" s="41">
        <v>8319</v>
      </c>
      <c r="X3668" s="41">
        <v>165.54810000000001</v>
      </c>
    </row>
    <row r="3669" spans="1:24" x14ac:dyDescent="0.35">
      <c r="A3669" s="41" t="s">
        <v>565</v>
      </c>
      <c r="B3669" s="41" t="s">
        <v>464</v>
      </c>
      <c r="C3669" s="41" t="s">
        <v>18</v>
      </c>
      <c r="D3669" s="41" t="s">
        <v>376</v>
      </c>
      <c r="E3669" s="41" t="s">
        <v>376</v>
      </c>
      <c r="F3669" s="41" t="s">
        <v>767</v>
      </c>
      <c r="G3669" s="41">
        <v>12</v>
      </c>
      <c r="H3669" s="41">
        <v>4659.7130624768997</v>
      </c>
      <c r="I3669" s="41">
        <v>10178</v>
      </c>
      <c r="J3669" s="41">
        <v>1063</v>
      </c>
      <c r="K3669" s="41">
        <v>202.54220000000001</v>
      </c>
      <c r="L3669" s="41">
        <v>21.153700000000001</v>
      </c>
      <c r="M3669" s="41"/>
      <c r="N3669" s="41"/>
      <c r="O3669" s="41"/>
      <c r="P3669" s="41"/>
      <c r="Q3669" s="41">
        <v>0</v>
      </c>
      <c r="R3669" s="41">
        <v>0</v>
      </c>
      <c r="S3669" s="41"/>
      <c r="T3669" s="41"/>
      <c r="U3669" s="41">
        <v>11241</v>
      </c>
      <c r="V3669" s="41">
        <v>223.69589999999999</v>
      </c>
      <c r="W3669" s="41"/>
      <c r="X3669" s="41"/>
    </row>
    <row r="3670" spans="1:24" x14ac:dyDescent="0.35">
      <c r="A3670" s="41" t="s">
        <v>565</v>
      </c>
      <c r="B3670" s="41" t="s">
        <v>464</v>
      </c>
      <c r="C3670" s="41" t="s">
        <v>18</v>
      </c>
      <c r="D3670" s="41" t="s">
        <v>376</v>
      </c>
      <c r="E3670" s="41" t="s">
        <v>376</v>
      </c>
      <c r="F3670" s="41" t="s">
        <v>757</v>
      </c>
      <c r="G3670" s="41">
        <v>2</v>
      </c>
      <c r="H3670" s="41">
        <v>4659.7130624768997</v>
      </c>
      <c r="I3670" s="41">
        <v>10655</v>
      </c>
      <c r="J3670" s="41">
        <v>3334</v>
      </c>
      <c r="K3670" s="41">
        <v>197.11749999999998</v>
      </c>
      <c r="L3670" s="41">
        <v>61.678999999999995</v>
      </c>
      <c r="M3670" s="41">
        <v>6359</v>
      </c>
      <c r="N3670" s="41">
        <v>322</v>
      </c>
      <c r="O3670" s="41">
        <v>126.5441</v>
      </c>
      <c r="P3670" s="41">
        <v>6.4077999999999999</v>
      </c>
      <c r="Q3670" s="41">
        <v>0</v>
      </c>
      <c r="R3670" s="41">
        <v>0</v>
      </c>
      <c r="S3670" s="41">
        <v>0</v>
      </c>
      <c r="T3670" s="41">
        <v>0</v>
      </c>
      <c r="U3670" s="41">
        <v>13989</v>
      </c>
      <c r="V3670" s="41">
        <v>258.79649999999998</v>
      </c>
      <c r="W3670" s="41">
        <v>6681</v>
      </c>
      <c r="X3670" s="41">
        <v>132.95189999999999</v>
      </c>
    </row>
    <row r="3671" spans="1:24" x14ac:dyDescent="0.35">
      <c r="A3671" s="41" t="s">
        <v>565</v>
      </c>
      <c r="B3671" s="41" t="s">
        <v>464</v>
      </c>
      <c r="C3671" s="41" t="s">
        <v>18</v>
      </c>
      <c r="D3671" s="41" t="s">
        <v>376</v>
      </c>
      <c r="E3671" s="41" t="s">
        <v>376</v>
      </c>
      <c r="F3671" s="41" t="s">
        <v>763</v>
      </c>
      <c r="G3671" s="41">
        <v>8</v>
      </c>
      <c r="H3671" s="41">
        <v>4659.7130624768997</v>
      </c>
      <c r="I3671" s="41">
        <v>8280</v>
      </c>
      <c r="J3671" s="41">
        <v>2006</v>
      </c>
      <c r="K3671" s="41">
        <v>164.77200000000002</v>
      </c>
      <c r="L3671" s="41">
        <v>39.919400000000003</v>
      </c>
      <c r="M3671" s="41"/>
      <c r="N3671" s="41"/>
      <c r="O3671" s="41"/>
      <c r="P3671" s="41"/>
      <c r="Q3671" s="41">
        <v>0</v>
      </c>
      <c r="R3671" s="41">
        <v>0</v>
      </c>
      <c r="S3671" s="41"/>
      <c r="T3671" s="41"/>
      <c r="U3671" s="41">
        <v>10286</v>
      </c>
      <c r="V3671" s="41">
        <v>204.69140000000002</v>
      </c>
      <c r="W3671" s="41"/>
      <c r="X3671" s="41"/>
    </row>
    <row r="3672" spans="1:24" x14ac:dyDescent="0.35">
      <c r="A3672" s="41" t="s">
        <v>565</v>
      </c>
      <c r="B3672" s="41" t="s">
        <v>464</v>
      </c>
      <c r="C3672" s="41" t="s">
        <v>18</v>
      </c>
      <c r="D3672" s="41" t="s">
        <v>376</v>
      </c>
      <c r="E3672" s="41" t="s">
        <v>376</v>
      </c>
      <c r="F3672" s="41" t="s">
        <v>762</v>
      </c>
      <c r="G3672" s="41">
        <v>7</v>
      </c>
      <c r="H3672" s="41">
        <v>4659.7130624768997</v>
      </c>
      <c r="I3672" s="41">
        <v>10396</v>
      </c>
      <c r="J3672" s="41">
        <v>2514</v>
      </c>
      <c r="K3672" s="41">
        <v>206.88040000000001</v>
      </c>
      <c r="L3672" s="41">
        <v>50.028600000000004</v>
      </c>
      <c r="M3672" s="41">
        <v>0</v>
      </c>
      <c r="N3672" s="41">
        <v>2105</v>
      </c>
      <c r="O3672" s="41">
        <v>0</v>
      </c>
      <c r="P3672" s="41">
        <v>47.362499999999997</v>
      </c>
      <c r="Q3672" s="41">
        <v>0</v>
      </c>
      <c r="R3672" s="41">
        <v>0</v>
      </c>
      <c r="S3672" s="41">
        <v>0</v>
      </c>
      <c r="T3672" s="41">
        <v>0</v>
      </c>
      <c r="U3672" s="41">
        <v>12910</v>
      </c>
      <c r="V3672" s="41">
        <v>256.90899999999999</v>
      </c>
      <c r="W3672" s="41">
        <v>2105</v>
      </c>
      <c r="X3672" s="41">
        <v>47.362499999999997</v>
      </c>
    </row>
    <row r="3673" spans="1:24" x14ac:dyDescent="0.35">
      <c r="A3673" s="41" t="s">
        <v>565</v>
      </c>
      <c r="B3673" s="41" t="s">
        <v>464</v>
      </c>
      <c r="C3673" s="41" t="s">
        <v>18</v>
      </c>
      <c r="D3673" s="41" t="s">
        <v>376</v>
      </c>
      <c r="E3673" s="41" t="s">
        <v>376</v>
      </c>
      <c r="F3673" s="41" t="s">
        <v>761</v>
      </c>
      <c r="G3673" s="41">
        <v>6</v>
      </c>
      <c r="H3673" s="41">
        <v>4659.7130624768997</v>
      </c>
      <c r="I3673" s="41">
        <v>9111</v>
      </c>
      <c r="J3673" s="41">
        <v>4535</v>
      </c>
      <c r="K3673" s="41">
        <v>181.30890000000002</v>
      </c>
      <c r="L3673" s="41">
        <v>90.246500000000012</v>
      </c>
      <c r="M3673" s="41">
        <v>8221</v>
      </c>
      <c r="N3673" s="41">
        <v>3496</v>
      </c>
      <c r="O3673" s="41">
        <v>184.9725</v>
      </c>
      <c r="P3673" s="41">
        <v>78.66</v>
      </c>
      <c r="Q3673" s="41">
        <v>0</v>
      </c>
      <c r="R3673" s="41">
        <v>0</v>
      </c>
      <c r="S3673" s="41">
        <v>0</v>
      </c>
      <c r="T3673" s="41">
        <v>0</v>
      </c>
      <c r="U3673" s="41">
        <v>13646</v>
      </c>
      <c r="V3673" s="41">
        <v>271.55540000000002</v>
      </c>
      <c r="W3673" s="41">
        <v>11717</v>
      </c>
      <c r="X3673" s="41">
        <v>263.63249999999999</v>
      </c>
    </row>
    <row r="3674" spans="1:24" x14ac:dyDescent="0.35">
      <c r="A3674" s="41" t="s">
        <v>660</v>
      </c>
      <c r="B3674" s="41" t="s">
        <v>435</v>
      </c>
      <c r="C3674" s="41" t="s">
        <v>12</v>
      </c>
      <c r="D3674" s="41" t="s">
        <v>377</v>
      </c>
      <c r="E3674" s="41" t="s">
        <v>377</v>
      </c>
      <c r="F3674" s="41" t="s">
        <v>756</v>
      </c>
      <c r="G3674" s="41">
        <v>1</v>
      </c>
      <c r="H3674" s="41">
        <v>4774.86597862699</v>
      </c>
      <c r="I3674" s="41">
        <v>369</v>
      </c>
      <c r="J3674" s="41">
        <v>0</v>
      </c>
      <c r="K3674" s="41">
        <v>6.8264999999999993</v>
      </c>
      <c r="L3674" s="41">
        <v>0</v>
      </c>
      <c r="M3674" s="41">
        <v>97</v>
      </c>
      <c r="N3674" s="41">
        <v>0</v>
      </c>
      <c r="O3674" s="41">
        <v>1.9303000000000001</v>
      </c>
      <c r="P3674" s="41">
        <v>0</v>
      </c>
      <c r="Q3674" s="41">
        <v>1557</v>
      </c>
      <c r="R3674" s="41">
        <v>27.8703</v>
      </c>
      <c r="S3674" s="41">
        <v>3287</v>
      </c>
      <c r="T3674" s="41">
        <v>72.313999999999993</v>
      </c>
      <c r="U3674" s="41">
        <v>1926</v>
      </c>
      <c r="V3674" s="41">
        <v>34.696799999999996</v>
      </c>
      <c r="W3674" s="41">
        <v>3384</v>
      </c>
      <c r="X3674" s="41">
        <v>74.244299999999996</v>
      </c>
    </row>
    <row r="3675" spans="1:24" x14ac:dyDescent="0.35">
      <c r="A3675" s="41" t="s">
        <v>660</v>
      </c>
      <c r="B3675" s="41" t="s">
        <v>435</v>
      </c>
      <c r="C3675" s="41" t="s">
        <v>12</v>
      </c>
      <c r="D3675" s="41" t="s">
        <v>377</v>
      </c>
      <c r="E3675" s="41" t="s">
        <v>377</v>
      </c>
      <c r="F3675" s="41" t="s">
        <v>760</v>
      </c>
      <c r="G3675" s="41">
        <v>5</v>
      </c>
      <c r="H3675" s="41">
        <v>4774.86597862699</v>
      </c>
      <c r="I3675" s="41">
        <v>260</v>
      </c>
      <c r="J3675" s="41">
        <v>0</v>
      </c>
      <c r="K3675" s="41">
        <v>4.8099999999999996</v>
      </c>
      <c r="L3675" s="41">
        <v>0</v>
      </c>
      <c r="M3675" s="41">
        <v>183</v>
      </c>
      <c r="N3675" s="41">
        <v>0</v>
      </c>
      <c r="O3675" s="41">
        <v>3.6417000000000002</v>
      </c>
      <c r="P3675" s="41">
        <v>0</v>
      </c>
      <c r="Q3675" s="41">
        <v>2652</v>
      </c>
      <c r="R3675" s="41">
        <v>47.470799999999997</v>
      </c>
      <c r="S3675" s="41">
        <v>2459</v>
      </c>
      <c r="T3675" s="41">
        <v>54.097999999999999</v>
      </c>
      <c r="U3675" s="41">
        <v>2912</v>
      </c>
      <c r="V3675" s="41">
        <v>52.280799999999999</v>
      </c>
      <c r="W3675" s="41">
        <v>2642</v>
      </c>
      <c r="X3675" s="41">
        <v>57.739699999999999</v>
      </c>
    </row>
    <row r="3676" spans="1:24" x14ac:dyDescent="0.35">
      <c r="A3676" s="41" t="s">
        <v>660</v>
      </c>
      <c r="B3676" s="41" t="s">
        <v>435</v>
      </c>
      <c r="C3676" s="41" t="s">
        <v>12</v>
      </c>
      <c r="D3676" s="41" t="s">
        <v>377</v>
      </c>
      <c r="E3676" s="41" t="s">
        <v>377</v>
      </c>
      <c r="F3676" s="41" t="s">
        <v>764</v>
      </c>
      <c r="G3676" s="41">
        <v>9</v>
      </c>
      <c r="H3676" s="41">
        <v>4774.86597862699</v>
      </c>
      <c r="I3676" s="41">
        <v>117</v>
      </c>
      <c r="J3676" s="41">
        <v>0</v>
      </c>
      <c r="K3676" s="41">
        <v>2.3283</v>
      </c>
      <c r="L3676" s="41">
        <v>0</v>
      </c>
      <c r="M3676" s="41"/>
      <c r="N3676" s="41"/>
      <c r="O3676" s="41"/>
      <c r="P3676" s="41"/>
      <c r="Q3676" s="41">
        <v>3226</v>
      </c>
      <c r="R3676" s="41">
        <v>57.745399999999997</v>
      </c>
      <c r="S3676" s="41"/>
      <c r="T3676" s="41"/>
      <c r="U3676" s="41">
        <v>3343</v>
      </c>
      <c r="V3676" s="41">
        <v>60.073699999999995</v>
      </c>
      <c r="W3676" s="41"/>
      <c r="X3676" s="41"/>
    </row>
    <row r="3677" spans="1:24" x14ac:dyDescent="0.35">
      <c r="A3677" s="41" t="s">
        <v>660</v>
      </c>
      <c r="B3677" s="41" t="s">
        <v>435</v>
      </c>
      <c r="C3677" s="41" t="s">
        <v>12</v>
      </c>
      <c r="D3677" s="41" t="s">
        <v>377</v>
      </c>
      <c r="E3677" s="41" t="s">
        <v>377</v>
      </c>
      <c r="F3677" s="41" t="s">
        <v>766</v>
      </c>
      <c r="G3677" s="41">
        <v>11</v>
      </c>
      <c r="H3677" s="41">
        <v>4774.86597862699</v>
      </c>
      <c r="I3677" s="41">
        <v>97</v>
      </c>
      <c r="J3677" s="41">
        <v>0</v>
      </c>
      <c r="K3677" s="41">
        <v>1.9303000000000001</v>
      </c>
      <c r="L3677" s="41">
        <v>0</v>
      </c>
      <c r="M3677" s="41"/>
      <c r="N3677" s="41"/>
      <c r="O3677" s="41"/>
      <c r="P3677" s="41"/>
      <c r="Q3677" s="41">
        <v>2551</v>
      </c>
      <c r="R3677" s="41">
        <v>45.6629</v>
      </c>
      <c r="S3677" s="41"/>
      <c r="T3677" s="41"/>
      <c r="U3677" s="41">
        <v>2648</v>
      </c>
      <c r="V3677" s="41">
        <v>47.593200000000003</v>
      </c>
      <c r="W3677" s="41"/>
      <c r="X3677" s="41"/>
    </row>
    <row r="3678" spans="1:24" x14ac:dyDescent="0.35">
      <c r="A3678" s="41" t="s">
        <v>660</v>
      </c>
      <c r="B3678" s="41" t="s">
        <v>435</v>
      </c>
      <c r="C3678" s="41" t="s">
        <v>12</v>
      </c>
      <c r="D3678" s="41" t="s">
        <v>377</v>
      </c>
      <c r="E3678" s="41" t="s">
        <v>377</v>
      </c>
      <c r="F3678" s="41" t="s">
        <v>765</v>
      </c>
      <c r="G3678" s="41">
        <v>10</v>
      </c>
      <c r="H3678" s="41">
        <v>4774.86597862699</v>
      </c>
      <c r="I3678" s="41">
        <v>90</v>
      </c>
      <c r="J3678" s="41">
        <v>0</v>
      </c>
      <c r="K3678" s="41">
        <v>1.7910000000000001</v>
      </c>
      <c r="L3678" s="41">
        <v>0</v>
      </c>
      <c r="M3678" s="41"/>
      <c r="N3678" s="41"/>
      <c r="O3678" s="41"/>
      <c r="P3678" s="41"/>
      <c r="Q3678" s="41">
        <v>2989</v>
      </c>
      <c r="R3678" s="41">
        <v>53.503100000000003</v>
      </c>
      <c r="S3678" s="41"/>
      <c r="T3678" s="41"/>
      <c r="U3678" s="41">
        <v>3079</v>
      </c>
      <c r="V3678" s="41">
        <v>55.2941</v>
      </c>
      <c r="W3678" s="41"/>
      <c r="X3678" s="41"/>
    </row>
    <row r="3679" spans="1:24" x14ac:dyDescent="0.35">
      <c r="A3679" s="41" t="s">
        <v>660</v>
      </c>
      <c r="B3679" s="41" t="s">
        <v>435</v>
      </c>
      <c r="C3679" s="41" t="s">
        <v>12</v>
      </c>
      <c r="D3679" s="41" t="s">
        <v>377</v>
      </c>
      <c r="E3679" s="41" t="s">
        <v>377</v>
      </c>
      <c r="F3679" s="41" t="s">
        <v>759</v>
      </c>
      <c r="G3679" s="41">
        <v>4</v>
      </c>
      <c r="H3679" s="41">
        <v>4774.86597862699</v>
      </c>
      <c r="I3679" s="41">
        <v>227</v>
      </c>
      <c r="J3679" s="41">
        <v>0</v>
      </c>
      <c r="K3679" s="41">
        <v>4.1994999999999996</v>
      </c>
      <c r="L3679" s="41">
        <v>0</v>
      </c>
      <c r="M3679" s="41">
        <v>196</v>
      </c>
      <c r="N3679" s="41">
        <v>0</v>
      </c>
      <c r="O3679" s="41">
        <v>3.9004000000000003</v>
      </c>
      <c r="P3679" s="41">
        <v>0</v>
      </c>
      <c r="Q3679" s="41">
        <v>2087</v>
      </c>
      <c r="R3679" s="41">
        <v>37.357300000000002</v>
      </c>
      <c r="S3679" s="41">
        <v>2188</v>
      </c>
      <c r="T3679" s="41">
        <v>48.136000000000003</v>
      </c>
      <c r="U3679" s="41">
        <v>2314</v>
      </c>
      <c r="V3679" s="41">
        <v>41.556800000000003</v>
      </c>
      <c r="W3679" s="41">
        <v>2384</v>
      </c>
      <c r="X3679" s="41">
        <v>52.0364</v>
      </c>
    </row>
    <row r="3680" spans="1:24" x14ac:dyDescent="0.35">
      <c r="A3680" s="41" t="s">
        <v>660</v>
      </c>
      <c r="B3680" s="41" t="s">
        <v>435</v>
      </c>
      <c r="C3680" s="41" t="s">
        <v>12</v>
      </c>
      <c r="D3680" s="41" t="s">
        <v>377</v>
      </c>
      <c r="E3680" s="41" t="s">
        <v>377</v>
      </c>
      <c r="F3680" s="41" t="s">
        <v>758</v>
      </c>
      <c r="G3680" s="41">
        <v>3</v>
      </c>
      <c r="H3680" s="41">
        <v>4774.86597862699</v>
      </c>
      <c r="I3680" s="41">
        <v>176</v>
      </c>
      <c r="J3680" s="41">
        <v>0</v>
      </c>
      <c r="K3680" s="41">
        <v>3.2559999999999998</v>
      </c>
      <c r="L3680" s="41">
        <v>0</v>
      </c>
      <c r="M3680" s="41">
        <v>275</v>
      </c>
      <c r="N3680" s="41">
        <v>0</v>
      </c>
      <c r="O3680" s="41">
        <v>5.4725000000000001</v>
      </c>
      <c r="P3680" s="41">
        <v>0</v>
      </c>
      <c r="Q3680" s="41">
        <v>1954</v>
      </c>
      <c r="R3680" s="41">
        <v>34.976599999999998</v>
      </c>
      <c r="S3680" s="41">
        <v>2168</v>
      </c>
      <c r="T3680" s="41">
        <v>47.695999999999998</v>
      </c>
      <c r="U3680" s="41">
        <v>2130</v>
      </c>
      <c r="V3680" s="41">
        <v>38.232599999999998</v>
      </c>
      <c r="W3680" s="41">
        <v>2443</v>
      </c>
      <c r="X3680" s="41">
        <v>53.168499999999995</v>
      </c>
    </row>
    <row r="3681" spans="1:24" x14ac:dyDescent="0.35">
      <c r="A3681" s="41" t="s">
        <v>660</v>
      </c>
      <c r="B3681" s="41" t="s">
        <v>435</v>
      </c>
      <c r="C3681" s="41" t="s">
        <v>12</v>
      </c>
      <c r="D3681" s="41" t="s">
        <v>377</v>
      </c>
      <c r="E3681" s="41" t="s">
        <v>377</v>
      </c>
      <c r="F3681" s="41" t="s">
        <v>767</v>
      </c>
      <c r="G3681" s="41">
        <v>12</v>
      </c>
      <c r="H3681" s="41">
        <v>4774.86597862699</v>
      </c>
      <c r="I3681" s="41">
        <v>331</v>
      </c>
      <c r="J3681" s="41">
        <v>0</v>
      </c>
      <c r="K3681" s="41">
        <v>6.5869</v>
      </c>
      <c r="L3681" s="41">
        <v>0</v>
      </c>
      <c r="M3681" s="41"/>
      <c r="N3681" s="41"/>
      <c r="O3681" s="41"/>
      <c r="P3681" s="41"/>
      <c r="Q3681" s="41">
        <v>3225</v>
      </c>
      <c r="R3681" s="41">
        <v>57.727499999999999</v>
      </c>
      <c r="S3681" s="41"/>
      <c r="T3681" s="41"/>
      <c r="U3681" s="41">
        <v>3556</v>
      </c>
      <c r="V3681" s="41">
        <v>64.314400000000006</v>
      </c>
      <c r="W3681" s="41"/>
      <c r="X3681" s="41"/>
    </row>
    <row r="3682" spans="1:24" x14ac:dyDescent="0.35">
      <c r="A3682" s="41" t="s">
        <v>660</v>
      </c>
      <c r="B3682" s="41" t="s">
        <v>435</v>
      </c>
      <c r="C3682" s="41" t="s">
        <v>12</v>
      </c>
      <c r="D3682" s="41" t="s">
        <v>377</v>
      </c>
      <c r="E3682" s="41" t="s">
        <v>377</v>
      </c>
      <c r="F3682" s="41" t="s">
        <v>757</v>
      </c>
      <c r="G3682" s="41">
        <v>2</v>
      </c>
      <c r="H3682" s="41">
        <v>4774.86597862699</v>
      </c>
      <c r="I3682" s="41">
        <v>88</v>
      </c>
      <c r="J3682" s="41">
        <v>0</v>
      </c>
      <c r="K3682" s="41">
        <v>1.6279999999999999</v>
      </c>
      <c r="L3682" s="41">
        <v>0</v>
      </c>
      <c r="M3682" s="41">
        <v>103</v>
      </c>
      <c r="N3682" s="41">
        <v>0</v>
      </c>
      <c r="O3682" s="41">
        <v>2.0497000000000001</v>
      </c>
      <c r="P3682" s="41">
        <v>0</v>
      </c>
      <c r="Q3682" s="41">
        <v>2098</v>
      </c>
      <c r="R3682" s="41">
        <v>37.554200000000002</v>
      </c>
      <c r="S3682" s="41">
        <v>1810</v>
      </c>
      <c r="T3682" s="41">
        <v>39.82</v>
      </c>
      <c r="U3682" s="41">
        <v>2186</v>
      </c>
      <c r="V3682" s="41">
        <v>39.182200000000002</v>
      </c>
      <c r="W3682" s="41">
        <v>1913</v>
      </c>
      <c r="X3682" s="41">
        <v>41.869700000000002</v>
      </c>
    </row>
    <row r="3683" spans="1:24" x14ac:dyDescent="0.35">
      <c r="A3683" s="41" t="s">
        <v>660</v>
      </c>
      <c r="B3683" s="41" t="s">
        <v>435</v>
      </c>
      <c r="C3683" s="41" t="s">
        <v>12</v>
      </c>
      <c r="D3683" s="41" t="s">
        <v>377</v>
      </c>
      <c r="E3683" s="41" t="s">
        <v>377</v>
      </c>
      <c r="F3683" s="41" t="s">
        <v>763</v>
      </c>
      <c r="G3683" s="41">
        <v>8</v>
      </c>
      <c r="H3683" s="41">
        <v>4774.86597862699</v>
      </c>
      <c r="I3683" s="41">
        <v>151</v>
      </c>
      <c r="J3683" s="41">
        <v>0</v>
      </c>
      <c r="K3683" s="41">
        <v>3.0049000000000001</v>
      </c>
      <c r="L3683" s="41">
        <v>0</v>
      </c>
      <c r="M3683" s="41"/>
      <c r="N3683" s="41"/>
      <c r="O3683" s="41"/>
      <c r="P3683" s="41"/>
      <c r="Q3683" s="41">
        <v>2227</v>
      </c>
      <c r="R3683" s="41">
        <v>39.863300000000002</v>
      </c>
      <c r="S3683" s="41"/>
      <c r="T3683" s="41"/>
      <c r="U3683" s="41">
        <v>2378</v>
      </c>
      <c r="V3683" s="41">
        <v>42.868200000000002</v>
      </c>
      <c r="W3683" s="41"/>
      <c r="X3683" s="41"/>
    </row>
    <row r="3684" spans="1:24" x14ac:dyDescent="0.35">
      <c r="A3684" s="41" t="s">
        <v>660</v>
      </c>
      <c r="B3684" s="41" t="s">
        <v>435</v>
      </c>
      <c r="C3684" s="41" t="s">
        <v>12</v>
      </c>
      <c r="D3684" s="41" t="s">
        <v>377</v>
      </c>
      <c r="E3684" s="41" t="s">
        <v>377</v>
      </c>
      <c r="F3684" s="41" t="s">
        <v>762</v>
      </c>
      <c r="G3684" s="41">
        <v>7</v>
      </c>
      <c r="H3684" s="41">
        <v>4774.86597862699</v>
      </c>
      <c r="I3684" s="41">
        <v>815</v>
      </c>
      <c r="J3684" s="41">
        <v>0</v>
      </c>
      <c r="K3684" s="41">
        <v>16.218500000000002</v>
      </c>
      <c r="L3684" s="41">
        <v>0</v>
      </c>
      <c r="M3684" s="41">
        <v>0</v>
      </c>
      <c r="N3684" s="41">
        <v>0</v>
      </c>
      <c r="O3684" s="41">
        <v>0</v>
      </c>
      <c r="P3684" s="41">
        <v>0</v>
      </c>
      <c r="Q3684" s="41">
        <v>3416</v>
      </c>
      <c r="R3684" s="41">
        <v>61.1464</v>
      </c>
      <c r="S3684" s="41">
        <v>6701</v>
      </c>
      <c r="T3684" s="41">
        <v>147.422</v>
      </c>
      <c r="U3684" s="41">
        <v>4231</v>
      </c>
      <c r="V3684" s="41">
        <v>77.364900000000006</v>
      </c>
      <c r="W3684" s="41">
        <v>6701</v>
      </c>
      <c r="X3684" s="41">
        <v>147.422</v>
      </c>
    </row>
    <row r="3685" spans="1:24" x14ac:dyDescent="0.35">
      <c r="A3685" s="41" t="s">
        <v>660</v>
      </c>
      <c r="B3685" s="41" t="s">
        <v>435</v>
      </c>
      <c r="C3685" s="41" t="s">
        <v>12</v>
      </c>
      <c r="D3685" s="41" t="s">
        <v>377</v>
      </c>
      <c r="E3685" s="41" t="s">
        <v>377</v>
      </c>
      <c r="F3685" s="41" t="s">
        <v>761</v>
      </c>
      <c r="G3685" s="41">
        <v>6</v>
      </c>
      <c r="H3685" s="41">
        <v>4774.86597862699</v>
      </c>
      <c r="I3685" s="41">
        <v>158</v>
      </c>
      <c r="J3685" s="41">
        <v>0</v>
      </c>
      <c r="K3685" s="41">
        <v>3.1442000000000001</v>
      </c>
      <c r="L3685" s="41">
        <v>0</v>
      </c>
      <c r="M3685" s="41">
        <v>1908</v>
      </c>
      <c r="N3685" s="41">
        <v>0</v>
      </c>
      <c r="O3685" s="41">
        <v>42.93</v>
      </c>
      <c r="P3685" s="41">
        <v>0</v>
      </c>
      <c r="Q3685" s="41">
        <v>9715</v>
      </c>
      <c r="R3685" s="41">
        <v>173.89850000000001</v>
      </c>
      <c r="S3685" s="41">
        <v>2647</v>
      </c>
      <c r="T3685" s="41">
        <v>58.234000000000002</v>
      </c>
      <c r="U3685" s="41">
        <v>9873</v>
      </c>
      <c r="V3685" s="41">
        <v>177.04270000000002</v>
      </c>
      <c r="W3685" s="41">
        <v>4555</v>
      </c>
      <c r="X3685" s="41">
        <v>101.164</v>
      </c>
    </row>
    <row r="3686" spans="1:24" x14ac:dyDescent="0.35">
      <c r="A3686" s="41" t="s">
        <v>459</v>
      </c>
      <c r="B3686" s="41" t="s">
        <v>439</v>
      </c>
      <c r="C3686" s="41" t="s">
        <v>8</v>
      </c>
      <c r="D3686" s="41" t="s">
        <v>378</v>
      </c>
      <c r="E3686" s="41" t="s">
        <v>378</v>
      </c>
      <c r="F3686" s="41" t="s">
        <v>756</v>
      </c>
      <c r="G3686" s="41">
        <v>1</v>
      </c>
      <c r="H3686" s="41">
        <v>6871.8471077719596</v>
      </c>
      <c r="I3686" s="41">
        <v>9614</v>
      </c>
      <c r="J3686" s="41">
        <v>895</v>
      </c>
      <c r="K3686" s="41">
        <v>177.85899999999998</v>
      </c>
      <c r="L3686" s="41">
        <v>16.557499999999997</v>
      </c>
      <c r="M3686" s="41">
        <v>15955</v>
      </c>
      <c r="N3686" s="41">
        <v>1669</v>
      </c>
      <c r="O3686" s="41">
        <v>317.50450000000001</v>
      </c>
      <c r="P3686" s="41">
        <v>33.213100000000004</v>
      </c>
      <c r="Q3686" s="41">
        <v>3322</v>
      </c>
      <c r="R3686" s="41">
        <v>59.463799999999999</v>
      </c>
      <c r="S3686" s="41">
        <v>3574</v>
      </c>
      <c r="T3686" s="41">
        <v>78.628</v>
      </c>
      <c r="U3686" s="41">
        <v>13831</v>
      </c>
      <c r="V3686" s="41">
        <v>253.88029999999998</v>
      </c>
      <c r="W3686" s="41">
        <v>21198</v>
      </c>
      <c r="X3686" s="41">
        <v>429.34559999999999</v>
      </c>
    </row>
    <row r="3687" spans="1:24" x14ac:dyDescent="0.35">
      <c r="A3687" s="41" t="s">
        <v>459</v>
      </c>
      <c r="B3687" s="41" t="s">
        <v>439</v>
      </c>
      <c r="C3687" s="41" t="s">
        <v>8</v>
      </c>
      <c r="D3687" s="41" t="s">
        <v>378</v>
      </c>
      <c r="E3687" s="41" t="s">
        <v>378</v>
      </c>
      <c r="F3687" s="41" t="s">
        <v>760</v>
      </c>
      <c r="G3687" s="41">
        <v>5</v>
      </c>
      <c r="H3687" s="41">
        <v>6871.8471077719596</v>
      </c>
      <c r="I3687" s="41">
        <v>8979</v>
      </c>
      <c r="J3687" s="41">
        <v>2</v>
      </c>
      <c r="K3687" s="41">
        <v>166.11149999999998</v>
      </c>
      <c r="L3687" s="41">
        <v>3.6999999999999998E-2</v>
      </c>
      <c r="M3687" s="41">
        <v>5734</v>
      </c>
      <c r="N3687" s="41">
        <v>1249</v>
      </c>
      <c r="O3687" s="41">
        <v>114.1066</v>
      </c>
      <c r="P3687" s="41">
        <v>24.8551</v>
      </c>
      <c r="Q3687" s="41">
        <v>3551</v>
      </c>
      <c r="R3687" s="41">
        <v>63.562899999999999</v>
      </c>
      <c r="S3687" s="41">
        <v>4458</v>
      </c>
      <c r="T3687" s="41">
        <v>98.075999999999993</v>
      </c>
      <c r="U3687" s="41">
        <v>12532</v>
      </c>
      <c r="V3687" s="41">
        <v>229.71139999999997</v>
      </c>
      <c r="W3687" s="41">
        <v>11441</v>
      </c>
      <c r="X3687" s="41">
        <v>237.0377</v>
      </c>
    </row>
    <row r="3688" spans="1:24" x14ac:dyDescent="0.35">
      <c r="A3688" s="41" t="s">
        <v>459</v>
      </c>
      <c r="B3688" s="41" t="s">
        <v>439</v>
      </c>
      <c r="C3688" s="41" t="s">
        <v>8</v>
      </c>
      <c r="D3688" s="41" t="s">
        <v>378</v>
      </c>
      <c r="E3688" s="41" t="s">
        <v>378</v>
      </c>
      <c r="F3688" s="41" t="s">
        <v>764</v>
      </c>
      <c r="G3688" s="41">
        <v>9</v>
      </c>
      <c r="H3688" s="41">
        <v>6871.8471077719596</v>
      </c>
      <c r="I3688" s="41">
        <v>3249</v>
      </c>
      <c r="J3688" s="41">
        <v>949</v>
      </c>
      <c r="K3688" s="41">
        <v>64.655100000000004</v>
      </c>
      <c r="L3688" s="41">
        <v>18.885100000000001</v>
      </c>
      <c r="M3688" s="41"/>
      <c r="N3688" s="41"/>
      <c r="O3688" s="41"/>
      <c r="P3688" s="41"/>
      <c r="Q3688" s="41">
        <v>2997</v>
      </c>
      <c r="R3688" s="41">
        <v>53.646299999999997</v>
      </c>
      <c r="S3688" s="41"/>
      <c r="T3688" s="41"/>
      <c r="U3688" s="41">
        <v>7195</v>
      </c>
      <c r="V3688" s="41">
        <v>137.1865</v>
      </c>
      <c r="W3688" s="41"/>
      <c r="X3688" s="41"/>
    </row>
    <row r="3689" spans="1:24" x14ac:dyDescent="0.35">
      <c r="A3689" s="41" t="s">
        <v>459</v>
      </c>
      <c r="B3689" s="41" t="s">
        <v>439</v>
      </c>
      <c r="C3689" s="41" t="s">
        <v>8</v>
      </c>
      <c r="D3689" s="41" t="s">
        <v>378</v>
      </c>
      <c r="E3689" s="41" t="s">
        <v>378</v>
      </c>
      <c r="F3689" s="41" t="s">
        <v>766</v>
      </c>
      <c r="G3689" s="41">
        <v>11</v>
      </c>
      <c r="H3689" s="41">
        <v>6871.8471077719596</v>
      </c>
      <c r="I3689" s="41">
        <v>6665</v>
      </c>
      <c r="J3689" s="41">
        <v>394</v>
      </c>
      <c r="K3689" s="41">
        <v>132.6335</v>
      </c>
      <c r="L3689" s="41">
        <v>7.8406000000000002</v>
      </c>
      <c r="M3689" s="41"/>
      <c r="N3689" s="41"/>
      <c r="O3689" s="41"/>
      <c r="P3689" s="41"/>
      <c r="Q3689" s="41">
        <v>4029</v>
      </c>
      <c r="R3689" s="41">
        <v>72.119100000000003</v>
      </c>
      <c r="S3689" s="41"/>
      <c r="T3689" s="41"/>
      <c r="U3689" s="41">
        <v>11088</v>
      </c>
      <c r="V3689" s="41">
        <v>212.5932</v>
      </c>
      <c r="W3689" s="41"/>
      <c r="X3689" s="41"/>
    </row>
    <row r="3690" spans="1:24" x14ac:dyDescent="0.35">
      <c r="A3690" s="41" t="s">
        <v>459</v>
      </c>
      <c r="B3690" s="41" t="s">
        <v>439</v>
      </c>
      <c r="C3690" s="41" t="s">
        <v>8</v>
      </c>
      <c r="D3690" s="41" t="s">
        <v>378</v>
      </c>
      <c r="E3690" s="41" t="s">
        <v>378</v>
      </c>
      <c r="F3690" s="41" t="s">
        <v>765</v>
      </c>
      <c r="G3690" s="41">
        <v>10</v>
      </c>
      <c r="H3690" s="41">
        <v>6871.8471077719596</v>
      </c>
      <c r="I3690" s="41">
        <v>5313</v>
      </c>
      <c r="J3690" s="41">
        <v>649</v>
      </c>
      <c r="K3690" s="41">
        <v>105.7287</v>
      </c>
      <c r="L3690" s="41">
        <v>12.915100000000001</v>
      </c>
      <c r="M3690" s="41"/>
      <c r="N3690" s="41"/>
      <c r="O3690" s="41"/>
      <c r="P3690" s="41"/>
      <c r="Q3690" s="41">
        <v>4328</v>
      </c>
      <c r="R3690" s="41">
        <v>77.471199999999996</v>
      </c>
      <c r="S3690" s="41"/>
      <c r="T3690" s="41"/>
      <c r="U3690" s="41">
        <v>10290</v>
      </c>
      <c r="V3690" s="41">
        <v>196.11500000000001</v>
      </c>
      <c r="W3690" s="41"/>
      <c r="X3690" s="41"/>
    </row>
    <row r="3691" spans="1:24" x14ac:dyDescent="0.35">
      <c r="A3691" s="41" t="s">
        <v>459</v>
      </c>
      <c r="B3691" s="41" t="s">
        <v>439</v>
      </c>
      <c r="C3691" s="41" t="s">
        <v>8</v>
      </c>
      <c r="D3691" s="41" t="s">
        <v>378</v>
      </c>
      <c r="E3691" s="41" t="s">
        <v>378</v>
      </c>
      <c r="F3691" s="41" t="s">
        <v>759</v>
      </c>
      <c r="G3691" s="41">
        <v>4</v>
      </c>
      <c r="H3691" s="41">
        <v>6871.8471077719596</v>
      </c>
      <c r="I3691" s="41">
        <v>4946</v>
      </c>
      <c r="J3691" s="41">
        <v>841</v>
      </c>
      <c r="K3691" s="41">
        <v>91.500999999999991</v>
      </c>
      <c r="L3691" s="41">
        <v>15.558499999999999</v>
      </c>
      <c r="M3691" s="41">
        <v>4469</v>
      </c>
      <c r="N3691" s="41">
        <v>747</v>
      </c>
      <c r="O3691" s="41">
        <v>88.93310000000001</v>
      </c>
      <c r="P3691" s="41">
        <v>14.865300000000001</v>
      </c>
      <c r="Q3691" s="41">
        <v>3832</v>
      </c>
      <c r="R3691" s="41">
        <v>68.592799999999997</v>
      </c>
      <c r="S3691" s="41">
        <v>5064</v>
      </c>
      <c r="T3691" s="41">
        <v>111.408</v>
      </c>
      <c r="U3691" s="41">
        <v>9619</v>
      </c>
      <c r="V3691" s="41">
        <v>175.65229999999997</v>
      </c>
      <c r="W3691" s="41">
        <v>10280</v>
      </c>
      <c r="X3691" s="41">
        <v>215.20640000000003</v>
      </c>
    </row>
    <row r="3692" spans="1:24" x14ac:dyDescent="0.35">
      <c r="A3692" s="41" t="s">
        <v>459</v>
      </c>
      <c r="B3692" s="41" t="s">
        <v>439</v>
      </c>
      <c r="C3692" s="41" t="s">
        <v>8</v>
      </c>
      <c r="D3692" s="41" t="s">
        <v>378</v>
      </c>
      <c r="E3692" s="41" t="s">
        <v>378</v>
      </c>
      <c r="F3692" s="41" t="s">
        <v>758</v>
      </c>
      <c r="G3692" s="41">
        <v>3</v>
      </c>
      <c r="H3692" s="41">
        <v>6871.8471077719596</v>
      </c>
      <c r="I3692" s="41">
        <v>11504</v>
      </c>
      <c r="J3692" s="41">
        <v>1282</v>
      </c>
      <c r="K3692" s="41">
        <v>212.82399999999998</v>
      </c>
      <c r="L3692" s="41">
        <v>23.716999999999999</v>
      </c>
      <c r="M3692" s="41">
        <v>3754</v>
      </c>
      <c r="N3692" s="41">
        <v>104</v>
      </c>
      <c r="O3692" s="41">
        <v>74.704599999999999</v>
      </c>
      <c r="P3692" s="41">
        <v>2.0696000000000003</v>
      </c>
      <c r="Q3692" s="41">
        <v>3945</v>
      </c>
      <c r="R3692" s="41">
        <v>70.615499999999997</v>
      </c>
      <c r="S3692" s="41">
        <v>4751</v>
      </c>
      <c r="T3692" s="41">
        <v>104.52200000000001</v>
      </c>
      <c r="U3692" s="41">
        <v>16731</v>
      </c>
      <c r="V3692" s="41">
        <v>307.15649999999999</v>
      </c>
      <c r="W3692" s="41">
        <v>8609</v>
      </c>
      <c r="X3692" s="41">
        <v>181.2962</v>
      </c>
    </row>
    <row r="3693" spans="1:24" x14ac:dyDescent="0.35">
      <c r="A3693" s="41" t="s">
        <v>459</v>
      </c>
      <c r="B3693" s="41" t="s">
        <v>439</v>
      </c>
      <c r="C3693" s="41" t="s">
        <v>8</v>
      </c>
      <c r="D3693" s="41" t="s">
        <v>378</v>
      </c>
      <c r="E3693" s="41" t="s">
        <v>378</v>
      </c>
      <c r="F3693" s="41" t="s">
        <v>767</v>
      </c>
      <c r="G3693" s="41">
        <v>12</v>
      </c>
      <c r="H3693" s="41">
        <v>6871.8471077719596</v>
      </c>
      <c r="I3693" s="41">
        <v>13145</v>
      </c>
      <c r="J3693" s="41">
        <v>602</v>
      </c>
      <c r="K3693" s="41">
        <v>261.58550000000002</v>
      </c>
      <c r="L3693" s="41">
        <v>11.979800000000001</v>
      </c>
      <c r="M3693" s="41"/>
      <c r="N3693" s="41"/>
      <c r="O3693" s="41"/>
      <c r="P3693" s="41"/>
      <c r="Q3693" s="41">
        <v>3917</v>
      </c>
      <c r="R3693" s="41">
        <v>70.1143</v>
      </c>
      <c r="S3693" s="41"/>
      <c r="T3693" s="41"/>
      <c r="U3693" s="41">
        <v>17664</v>
      </c>
      <c r="V3693" s="41">
        <v>343.67960000000005</v>
      </c>
      <c r="W3693" s="41"/>
      <c r="X3693" s="41"/>
    </row>
    <row r="3694" spans="1:24" x14ac:dyDescent="0.35">
      <c r="A3694" s="41" t="s">
        <v>459</v>
      </c>
      <c r="B3694" s="41" t="s">
        <v>439</v>
      </c>
      <c r="C3694" s="41" t="s">
        <v>8</v>
      </c>
      <c r="D3694" s="41" t="s">
        <v>378</v>
      </c>
      <c r="E3694" s="41" t="s">
        <v>378</v>
      </c>
      <c r="F3694" s="41" t="s">
        <v>757</v>
      </c>
      <c r="G3694" s="41">
        <v>2</v>
      </c>
      <c r="H3694" s="41">
        <v>6871.8471077719596</v>
      </c>
      <c r="I3694" s="41">
        <v>5897</v>
      </c>
      <c r="J3694" s="41">
        <v>772</v>
      </c>
      <c r="K3694" s="41">
        <v>109.0945</v>
      </c>
      <c r="L3694" s="41">
        <v>14.282</v>
      </c>
      <c r="M3694" s="41">
        <v>4266</v>
      </c>
      <c r="N3694" s="41">
        <v>4</v>
      </c>
      <c r="O3694" s="41">
        <v>84.8934</v>
      </c>
      <c r="P3694" s="41">
        <v>7.9600000000000004E-2</v>
      </c>
      <c r="Q3694" s="41">
        <v>3534</v>
      </c>
      <c r="R3694" s="41">
        <v>63.258600000000001</v>
      </c>
      <c r="S3694" s="41">
        <v>4177</v>
      </c>
      <c r="T3694" s="41">
        <v>91.894000000000005</v>
      </c>
      <c r="U3694" s="41">
        <v>10203</v>
      </c>
      <c r="V3694" s="41">
        <v>186.63509999999999</v>
      </c>
      <c r="W3694" s="41">
        <v>8447</v>
      </c>
      <c r="X3694" s="41">
        <v>176.86700000000002</v>
      </c>
    </row>
    <row r="3695" spans="1:24" x14ac:dyDescent="0.35">
      <c r="A3695" s="41" t="s">
        <v>459</v>
      </c>
      <c r="B3695" s="41" t="s">
        <v>439</v>
      </c>
      <c r="C3695" s="41" t="s">
        <v>8</v>
      </c>
      <c r="D3695" s="41" t="s">
        <v>378</v>
      </c>
      <c r="E3695" s="41" t="s">
        <v>378</v>
      </c>
      <c r="F3695" s="41" t="s">
        <v>763</v>
      </c>
      <c r="G3695" s="41">
        <v>8</v>
      </c>
      <c r="H3695" s="41">
        <v>6871.8471077719596</v>
      </c>
      <c r="I3695" s="41">
        <v>3384</v>
      </c>
      <c r="J3695" s="41">
        <v>901</v>
      </c>
      <c r="K3695" s="41">
        <v>67.3416</v>
      </c>
      <c r="L3695" s="41">
        <v>17.9299</v>
      </c>
      <c r="M3695" s="41"/>
      <c r="N3695" s="41"/>
      <c r="O3695" s="41"/>
      <c r="P3695" s="41"/>
      <c r="Q3695" s="41">
        <v>3896</v>
      </c>
      <c r="R3695" s="41">
        <v>69.738399999999999</v>
      </c>
      <c r="S3695" s="41"/>
      <c r="T3695" s="41"/>
      <c r="U3695" s="41">
        <v>8181</v>
      </c>
      <c r="V3695" s="41">
        <v>155.00990000000002</v>
      </c>
      <c r="W3695" s="41"/>
      <c r="X3695" s="41"/>
    </row>
    <row r="3696" spans="1:24" x14ac:dyDescent="0.35">
      <c r="A3696" s="41" t="s">
        <v>459</v>
      </c>
      <c r="B3696" s="41" t="s">
        <v>439</v>
      </c>
      <c r="C3696" s="41" t="s">
        <v>8</v>
      </c>
      <c r="D3696" s="41" t="s">
        <v>378</v>
      </c>
      <c r="E3696" s="41" t="s">
        <v>378</v>
      </c>
      <c r="F3696" s="41" t="s">
        <v>762</v>
      </c>
      <c r="G3696" s="41">
        <v>7</v>
      </c>
      <c r="H3696" s="41">
        <v>6871.8471077719596</v>
      </c>
      <c r="I3696" s="41">
        <v>19929</v>
      </c>
      <c r="J3696" s="41">
        <v>2082</v>
      </c>
      <c r="K3696" s="41">
        <v>396.58710000000002</v>
      </c>
      <c r="L3696" s="41">
        <v>41.431800000000003</v>
      </c>
      <c r="M3696" s="41">
        <v>0</v>
      </c>
      <c r="N3696" s="41">
        <v>2346</v>
      </c>
      <c r="O3696" s="41">
        <v>0</v>
      </c>
      <c r="P3696" s="41">
        <v>52.784999999999997</v>
      </c>
      <c r="Q3696" s="41">
        <v>4498</v>
      </c>
      <c r="R3696" s="41">
        <v>80.514200000000002</v>
      </c>
      <c r="S3696" s="41">
        <v>5418</v>
      </c>
      <c r="T3696" s="41">
        <v>119.196</v>
      </c>
      <c r="U3696" s="41">
        <v>26509</v>
      </c>
      <c r="V3696" s="41">
        <v>518.53309999999999</v>
      </c>
      <c r="W3696" s="41">
        <v>7764</v>
      </c>
      <c r="X3696" s="41">
        <v>171.98099999999999</v>
      </c>
    </row>
    <row r="3697" spans="1:24" x14ac:dyDescent="0.35">
      <c r="A3697" s="41" t="s">
        <v>459</v>
      </c>
      <c r="B3697" s="41" t="s">
        <v>439</v>
      </c>
      <c r="C3697" s="41" t="s">
        <v>8</v>
      </c>
      <c r="D3697" s="41" t="s">
        <v>378</v>
      </c>
      <c r="E3697" s="41" t="s">
        <v>378</v>
      </c>
      <c r="F3697" s="41" t="s">
        <v>761</v>
      </c>
      <c r="G3697" s="41">
        <v>6</v>
      </c>
      <c r="H3697" s="41">
        <v>6871.8471077719596</v>
      </c>
      <c r="I3697" s="41">
        <v>14382</v>
      </c>
      <c r="J3697" s="41">
        <v>1281</v>
      </c>
      <c r="K3697" s="41">
        <v>286.20179999999999</v>
      </c>
      <c r="L3697" s="41">
        <v>25.491900000000001</v>
      </c>
      <c r="M3697" s="41">
        <v>5160</v>
      </c>
      <c r="N3697" s="41">
        <v>4535</v>
      </c>
      <c r="O3697" s="41">
        <v>116.1</v>
      </c>
      <c r="P3697" s="41">
        <v>102.03749999999999</v>
      </c>
      <c r="Q3697" s="41">
        <v>4411</v>
      </c>
      <c r="R3697" s="41">
        <v>78.956900000000005</v>
      </c>
      <c r="S3697" s="41">
        <v>5213</v>
      </c>
      <c r="T3697" s="41">
        <v>114.68600000000001</v>
      </c>
      <c r="U3697" s="41">
        <v>20074</v>
      </c>
      <c r="V3697" s="41">
        <v>390.6506</v>
      </c>
      <c r="W3697" s="41">
        <v>14908</v>
      </c>
      <c r="X3697" s="41">
        <v>332.82349999999997</v>
      </c>
    </row>
    <row r="3698" spans="1:24" x14ac:dyDescent="0.35">
      <c r="A3698" s="41" t="s">
        <v>752</v>
      </c>
      <c r="B3698" s="41" t="s">
        <v>456</v>
      </c>
      <c r="C3698" s="41" t="s">
        <v>33</v>
      </c>
      <c r="D3698" s="41" t="s">
        <v>380</v>
      </c>
      <c r="E3698" s="41" t="s">
        <v>380</v>
      </c>
      <c r="F3698" s="41" t="s">
        <v>756</v>
      </c>
      <c r="G3698" s="41">
        <v>1</v>
      </c>
      <c r="H3698" s="41">
        <v>3467.65089684439</v>
      </c>
      <c r="I3698" s="41">
        <v>410</v>
      </c>
      <c r="J3698" s="41">
        <v>599</v>
      </c>
      <c r="K3698" s="41">
        <v>7.585</v>
      </c>
      <c r="L3698" s="41">
        <v>11.0815</v>
      </c>
      <c r="M3698" s="41">
        <v>111</v>
      </c>
      <c r="N3698" s="41">
        <v>0</v>
      </c>
      <c r="O3698" s="41">
        <v>2.2089000000000003</v>
      </c>
      <c r="P3698" s="41">
        <v>0</v>
      </c>
      <c r="Q3698" s="41">
        <v>3822</v>
      </c>
      <c r="R3698" s="41">
        <v>68.413799999999995</v>
      </c>
      <c r="S3698" s="41">
        <v>4084</v>
      </c>
      <c r="T3698" s="41">
        <v>89.847999999999999</v>
      </c>
      <c r="U3698" s="41">
        <v>4831</v>
      </c>
      <c r="V3698" s="41">
        <v>87.080299999999994</v>
      </c>
      <c r="W3698" s="41">
        <v>4195</v>
      </c>
      <c r="X3698" s="41">
        <v>92.056899999999999</v>
      </c>
    </row>
    <row r="3699" spans="1:24" x14ac:dyDescent="0.35">
      <c r="A3699" s="41" t="s">
        <v>752</v>
      </c>
      <c r="B3699" s="41" t="s">
        <v>456</v>
      </c>
      <c r="C3699" s="41" t="s">
        <v>33</v>
      </c>
      <c r="D3699" s="41" t="s">
        <v>380</v>
      </c>
      <c r="E3699" s="41" t="s">
        <v>380</v>
      </c>
      <c r="F3699" s="41" t="s">
        <v>760</v>
      </c>
      <c r="G3699" s="41">
        <v>5</v>
      </c>
      <c r="H3699" s="41">
        <v>3467.65089684439</v>
      </c>
      <c r="I3699" s="41">
        <v>109</v>
      </c>
      <c r="J3699" s="41">
        <v>0</v>
      </c>
      <c r="K3699" s="41">
        <v>2.0164999999999997</v>
      </c>
      <c r="L3699" s="41">
        <v>0</v>
      </c>
      <c r="M3699" s="41">
        <v>239</v>
      </c>
      <c r="N3699" s="41">
        <v>0</v>
      </c>
      <c r="O3699" s="41">
        <v>4.7561</v>
      </c>
      <c r="P3699" s="41">
        <v>0</v>
      </c>
      <c r="Q3699" s="41">
        <v>4447</v>
      </c>
      <c r="R3699" s="41">
        <v>79.601299999999995</v>
      </c>
      <c r="S3699" s="41">
        <v>6849</v>
      </c>
      <c r="T3699" s="41">
        <v>150.678</v>
      </c>
      <c r="U3699" s="41">
        <v>4556</v>
      </c>
      <c r="V3699" s="41">
        <v>81.617799999999988</v>
      </c>
      <c r="W3699" s="41">
        <v>7088</v>
      </c>
      <c r="X3699" s="41">
        <v>155.4341</v>
      </c>
    </row>
    <row r="3700" spans="1:24" x14ac:dyDescent="0.35">
      <c r="A3700" s="41" t="s">
        <v>752</v>
      </c>
      <c r="B3700" s="41" t="s">
        <v>456</v>
      </c>
      <c r="C3700" s="41" t="s">
        <v>33</v>
      </c>
      <c r="D3700" s="41" t="s">
        <v>380</v>
      </c>
      <c r="E3700" s="41" t="s">
        <v>380</v>
      </c>
      <c r="F3700" s="41" t="s">
        <v>764</v>
      </c>
      <c r="G3700" s="41">
        <v>9</v>
      </c>
      <c r="H3700" s="41">
        <v>3467.65089684439</v>
      </c>
      <c r="I3700" s="41">
        <v>185</v>
      </c>
      <c r="J3700" s="41">
        <v>0</v>
      </c>
      <c r="K3700" s="41">
        <v>3.6815000000000002</v>
      </c>
      <c r="L3700" s="41">
        <v>0</v>
      </c>
      <c r="M3700" s="41"/>
      <c r="N3700" s="41"/>
      <c r="O3700" s="41"/>
      <c r="P3700" s="41"/>
      <c r="Q3700" s="41">
        <v>3910</v>
      </c>
      <c r="R3700" s="41">
        <v>69.989000000000004</v>
      </c>
      <c r="S3700" s="41"/>
      <c r="T3700" s="41"/>
      <c r="U3700" s="41">
        <v>4095</v>
      </c>
      <c r="V3700" s="41">
        <v>73.670500000000004</v>
      </c>
      <c r="W3700" s="41"/>
      <c r="X3700" s="41"/>
    </row>
    <row r="3701" spans="1:24" x14ac:dyDescent="0.35">
      <c r="A3701" s="41" t="s">
        <v>752</v>
      </c>
      <c r="B3701" s="41" t="s">
        <v>456</v>
      </c>
      <c r="C3701" s="41" t="s">
        <v>33</v>
      </c>
      <c r="D3701" s="41" t="s">
        <v>380</v>
      </c>
      <c r="E3701" s="41" t="s">
        <v>380</v>
      </c>
      <c r="F3701" s="41" t="s">
        <v>766</v>
      </c>
      <c r="G3701" s="41">
        <v>11</v>
      </c>
      <c r="H3701" s="41">
        <v>3467.65089684439</v>
      </c>
      <c r="I3701" s="41">
        <v>502</v>
      </c>
      <c r="J3701" s="41">
        <v>0</v>
      </c>
      <c r="K3701" s="41">
        <v>9.9898000000000007</v>
      </c>
      <c r="L3701" s="41">
        <v>0</v>
      </c>
      <c r="M3701" s="41"/>
      <c r="N3701" s="41"/>
      <c r="O3701" s="41"/>
      <c r="P3701" s="41"/>
      <c r="Q3701" s="41">
        <v>4008</v>
      </c>
      <c r="R3701" s="41">
        <v>71.743200000000002</v>
      </c>
      <c r="S3701" s="41"/>
      <c r="T3701" s="41"/>
      <c r="U3701" s="41">
        <v>4510</v>
      </c>
      <c r="V3701" s="41">
        <v>81.733000000000004</v>
      </c>
      <c r="W3701" s="41"/>
      <c r="X3701" s="41"/>
    </row>
    <row r="3702" spans="1:24" x14ac:dyDescent="0.35">
      <c r="A3702" s="41" t="s">
        <v>752</v>
      </c>
      <c r="B3702" s="41" t="s">
        <v>456</v>
      </c>
      <c r="C3702" s="41" t="s">
        <v>33</v>
      </c>
      <c r="D3702" s="41" t="s">
        <v>380</v>
      </c>
      <c r="E3702" s="41" t="s">
        <v>380</v>
      </c>
      <c r="F3702" s="41" t="s">
        <v>765</v>
      </c>
      <c r="G3702" s="41">
        <v>10</v>
      </c>
      <c r="H3702" s="41">
        <v>3467.65089684439</v>
      </c>
      <c r="I3702" s="41">
        <v>213</v>
      </c>
      <c r="J3702" s="41">
        <v>0</v>
      </c>
      <c r="K3702" s="41">
        <v>4.2387000000000006</v>
      </c>
      <c r="L3702" s="41">
        <v>0</v>
      </c>
      <c r="M3702" s="41"/>
      <c r="N3702" s="41"/>
      <c r="O3702" s="41"/>
      <c r="P3702" s="41"/>
      <c r="Q3702" s="41">
        <v>5993</v>
      </c>
      <c r="R3702" s="41">
        <v>107.2747</v>
      </c>
      <c r="S3702" s="41"/>
      <c r="T3702" s="41"/>
      <c r="U3702" s="41">
        <v>6206</v>
      </c>
      <c r="V3702" s="41">
        <v>111.51339999999999</v>
      </c>
      <c r="W3702" s="41"/>
      <c r="X3702" s="41"/>
    </row>
    <row r="3703" spans="1:24" x14ac:dyDescent="0.35">
      <c r="A3703" s="41" t="s">
        <v>752</v>
      </c>
      <c r="B3703" s="41" t="s">
        <v>456</v>
      </c>
      <c r="C3703" s="41" t="s">
        <v>33</v>
      </c>
      <c r="D3703" s="41" t="s">
        <v>380</v>
      </c>
      <c r="E3703" s="41" t="s">
        <v>380</v>
      </c>
      <c r="F3703" s="41" t="s">
        <v>759</v>
      </c>
      <c r="G3703" s="41">
        <v>4</v>
      </c>
      <c r="H3703" s="41">
        <v>3467.65089684439</v>
      </c>
      <c r="I3703" s="41">
        <v>70</v>
      </c>
      <c r="J3703" s="41">
        <v>0</v>
      </c>
      <c r="K3703" s="41">
        <v>1.2949999999999999</v>
      </c>
      <c r="L3703" s="41">
        <v>0</v>
      </c>
      <c r="M3703" s="41">
        <v>157</v>
      </c>
      <c r="N3703" s="41">
        <v>0</v>
      </c>
      <c r="O3703" s="41">
        <v>3.1243000000000003</v>
      </c>
      <c r="P3703" s="41">
        <v>0</v>
      </c>
      <c r="Q3703" s="41">
        <v>3312</v>
      </c>
      <c r="R3703" s="41">
        <v>59.284799999999997</v>
      </c>
      <c r="S3703" s="41">
        <v>7455</v>
      </c>
      <c r="T3703" s="41">
        <v>164.01</v>
      </c>
      <c r="U3703" s="41">
        <v>3382</v>
      </c>
      <c r="V3703" s="41">
        <v>60.579799999999999</v>
      </c>
      <c r="W3703" s="41">
        <v>7612</v>
      </c>
      <c r="X3703" s="41">
        <v>167.1343</v>
      </c>
    </row>
    <row r="3704" spans="1:24" x14ac:dyDescent="0.35">
      <c r="A3704" s="41" t="s">
        <v>752</v>
      </c>
      <c r="B3704" s="41" t="s">
        <v>456</v>
      </c>
      <c r="C3704" s="41" t="s">
        <v>33</v>
      </c>
      <c r="D3704" s="41" t="s">
        <v>380</v>
      </c>
      <c r="E3704" s="41" t="s">
        <v>380</v>
      </c>
      <c r="F3704" s="41" t="s">
        <v>758</v>
      </c>
      <c r="G3704" s="41">
        <v>3</v>
      </c>
      <c r="H3704" s="41">
        <v>3467.65089684439</v>
      </c>
      <c r="I3704" s="41">
        <v>102</v>
      </c>
      <c r="J3704" s="41">
        <v>0</v>
      </c>
      <c r="K3704" s="41">
        <v>1.887</v>
      </c>
      <c r="L3704" s="41">
        <v>0</v>
      </c>
      <c r="M3704" s="41">
        <v>137</v>
      </c>
      <c r="N3704" s="41">
        <v>0</v>
      </c>
      <c r="O3704" s="41">
        <v>2.7263000000000002</v>
      </c>
      <c r="P3704" s="41">
        <v>0</v>
      </c>
      <c r="Q3704" s="41">
        <v>3772</v>
      </c>
      <c r="R3704" s="41">
        <v>67.518799999999999</v>
      </c>
      <c r="S3704" s="41">
        <v>6271</v>
      </c>
      <c r="T3704" s="41">
        <v>137.96199999999999</v>
      </c>
      <c r="U3704" s="41">
        <v>3874</v>
      </c>
      <c r="V3704" s="41">
        <v>69.405799999999999</v>
      </c>
      <c r="W3704" s="41">
        <v>6408</v>
      </c>
      <c r="X3704" s="41">
        <v>140.6883</v>
      </c>
    </row>
    <row r="3705" spans="1:24" x14ac:dyDescent="0.35">
      <c r="A3705" s="41" t="s">
        <v>752</v>
      </c>
      <c r="B3705" s="41" t="s">
        <v>456</v>
      </c>
      <c r="C3705" s="41" t="s">
        <v>33</v>
      </c>
      <c r="D3705" s="41" t="s">
        <v>380</v>
      </c>
      <c r="E3705" s="41" t="s">
        <v>380</v>
      </c>
      <c r="F3705" s="41" t="s">
        <v>767</v>
      </c>
      <c r="G3705" s="41">
        <v>12</v>
      </c>
      <c r="H3705" s="41">
        <v>3467.65089684439</v>
      </c>
      <c r="I3705" s="41">
        <v>522</v>
      </c>
      <c r="J3705" s="41">
        <v>0</v>
      </c>
      <c r="K3705" s="41">
        <v>10.3878</v>
      </c>
      <c r="L3705" s="41">
        <v>0</v>
      </c>
      <c r="M3705" s="41"/>
      <c r="N3705" s="41"/>
      <c r="O3705" s="41"/>
      <c r="P3705" s="41"/>
      <c r="Q3705" s="41">
        <v>5058</v>
      </c>
      <c r="R3705" s="41">
        <v>90.538200000000003</v>
      </c>
      <c r="S3705" s="41"/>
      <c r="T3705" s="41"/>
      <c r="U3705" s="41">
        <v>5580</v>
      </c>
      <c r="V3705" s="41">
        <v>100.926</v>
      </c>
      <c r="W3705" s="41"/>
      <c r="X3705" s="41"/>
    </row>
    <row r="3706" spans="1:24" x14ac:dyDescent="0.35">
      <c r="A3706" s="41" t="s">
        <v>752</v>
      </c>
      <c r="B3706" s="41" t="s">
        <v>456</v>
      </c>
      <c r="C3706" s="41" t="s">
        <v>33</v>
      </c>
      <c r="D3706" s="41" t="s">
        <v>380</v>
      </c>
      <c r="E3706" s="41" t="s">
        <v>380</v>
      </c>
      <c r="F3706" s="41" t="s">
        <v>757</v>
      </c>
      <c r="G3706" s="41">
        <v>2</v>
      </c>
      <c r="H3706" s="41">
        <v>3467.65089684439</v>
      </c>
      <c r="I3706" s="41">
        <v>324</v>
      </c>
      <c r="J3706" s="41">
        <v>276</v>
      </c>
      <c r="K3706" s="41">
        <v>5.9939999999999998</v>
      </c>
      <c r="L3706" s="41">
        <v>5.1059999999999999</v>
      </c>
      <c r="M3706" s="41">
        <v>72</v>
      </c>
      <c r="N3706" s="41">
        <v>0</v>
      </c>
      <c r="O3706" s="41">
        <v>1.4328000000000001</v>
      </c>
      <c r="P3706" s="41">
        <v>0</v>
      </c>
      <c r="Q3706" s="41">
        <v>3655</v>
      </c>
      <c r="R3706" s="41">
        <v>65.424499999999995</v>
      </c>
      <c r="S3706" s="41">
        <v>5860</v>
      </c>
      <c r="T3706" s="41">
        <v>128.91999999999999</v>
      </c>
      <c r="U3706" s="41">
        <v>4255</v>
      </c>
      <c r="V3706" s="41">
        <v>76.524499999999989</v>
      </c>
      <c r="W3706" s="41">
        <v>5932</v>
      </c>
      <c r="X3706" s="41">
        <v>130.35279999999997</v>
      </c>
    </row>
    <row r="3707" spans="1:24" x14ac:dyDescent="0.35">
      <c r="A3707" s="41" t="s">
        <v>752</v>
      </c>
      <c r="B3707" s="41" t="s">
        <v>456</v>
      </c>
      <c r="C3707" s="41" t="s">
        <v>33</v>
      </c>
      <c r="D3707" s="41" t="s">
        <v>380</v>
      </c>
      <c r="E3707" s="41" t="s">
        <v>380</v>
      </c>
      <c r="F3707" s="41" t="s">
        <v>763</v>
      </c>
      <c r="G3707" s="41">
        <v>8</v>
      </c>
      <c r="H3707" s="41">
        <v>3467.65089684439</v>
      </c>
      <c r="I3707" s="41">
        <v>1117</v>
      </c>
      <c r="J3707" s="41">
        <v>0</v>
      </c>
      <c r="K3707" s="41">
        <v>22.228300000000001</v>
      </c>
      <c r="L3707" s="41">
        <v>0</v>
      </c>
      <c r="M3707" s="41"/>
      <c r="N3707" s="41"/>
      <c r="O3707" s="41"/>
      <c r="P3707" s="41"/>
      <c r="Q3707" s="41">
        <v>7654</v>
      </c>
      <c r="R3707" s="41">
        <v>137.00659999999999</v>
      </c>
      <c r="S3707" s="41"/>
      <c r="T3707" s="41"/>
      <c r="U3707" s="41">
        <v>8771</v>
      </c>
      <c r="V3707" s="41">
        <v>159.23489999999998</v>
      </c>
      <c r="W3707" s="41"/>
      <c r="X3707" s="41"/>
    </row>
    <row r="3708" spans="1:24" x14ac:dyDescent="0.35">
      <c r="A3708" s="41" t="s">
        <v>752</v>
      </c>
      <c r="B3708" s="41" t="s">
        <v>456</v>
      </c>
      <c r="C3708" s="41" t="s">
        <v>33</v>
      </c>
      <c r="D3708" s="41" t="s">
        <v>380</v>
      </c>
      <c r="E3708" s="41" t="s">
        <v>380</v>
      </c>
      <c r="F3708" s="41" t="s">
        <v>762</v>
      </c>
      <c r="G3708" s="41">
        <v>7</v>
      </c>
      <c r="H3708" s="41">
        <v>3467.65089684439</v>
      </c>
      <c r="I3708" s="41">
        <v>246</v>
      </c>
      <c r="J3708" s="41">
        <v>2251</v>
      </c>
      <c r="K3708" s="41">
        <v>4.8954000000000004</v>
      </c>
      <c r="L3708" s="41">
        <v>44.794900000000005</v>
      </c>
      <c r="M3708" s="41">
        <v>0</v>
      </c>
      <c r="N3708" s="41">
        <v>58</v>
      </c>
      <c r="O3708" s="41">
        <v>0</v>
      </c>
      <c r="P3708" s="41">
        <v>1.3049999999999999</v>
      </c>
      <c r="Q3708" s="41">
        <v>6219</v>
      </c>
      <c r="R3708" s="41">
        <v>111.3201</v>
      </c>
      <c r="S3708" s="41">
        <v>12511</v>
      </c>
      <c r="T3708" s="41">
        <v>275.24200000000002</v>
      </c>
      <c r="U3708" s="41">
        <v>8716</v>
      </c>
      <c r="V3708" s="41">
        <v>161.0104</v>
      </c>
      <c r="W3708" s="41">
        <v>12569</v>
      </c>
      <c r="X3708" s="41">
        <v>276.54700000000003</v>
      </c>
    </row>
    <row r="3709" spans="1:24" x14ac:dyDescent="0.35">
      <c r="A3709" s="41" t="s">
        <v>752</v>
      </c>
      <c r="B3709" s="41" t="s">
        <v>456</v>
      </c>
      <c r="C3709" s="41" t="s">
        <v>33</v>
      </c>
      <c r="D3709" s="41" t="s">
        <v>380</v>
      </c>
      <c r="E3709" s="41" t="s">
        <v>380</v>
      </c>
      <c r="F3709" s="41" t="s">
        <v>761</v>
      </c>
      <c r="G3709" s="41">
        <v>6</v>
      </c>
      <c r="H3709" s="41">
        <v>3467.65089684439</v>
      </c>
      <c r="I3709" s="41">
        <v>132</v>
      </c>
      <c r="J3709" s="41">
        <v>0</v>
      </c>
      <c r="K3709" s="41">
        <v>2.6268000000000002</v>
      </c>
      <c r="L3709" s="41">
        <v>0</v>
      </c>
      <c r="M3709" s="41">
        <v>172</v>
      </c>
      <c r="N3709" s="41">
        <v>652</v>
      </c>
      <c r="O3709" s="41">
        <v>3.8699999999999997</v>
      </c>
      <c r="P3709" s="41">
        <v>14.67</v>
      </c>
      <c r="Q3709" s="41">
        <v>4186</v>
      </c>
      <c r="R3709" s="41">
        <v>74.929400000000001</v>
      </c>
      <c r="S3709" s="41">
        <v>5082</v>
      </c>
      <c r="T3709" s="41">
        <v>111.804</v>
      </c>
      <c r="U3709" s="41">
        <v>4318</v>
      </c>
      <c r="V3709" s="41">
        <v>77.556200000000004</v>
      </c>
      <c r="W3709" s="41">
        <v>5906</v>
      </c>
      <c r="X3709" s="41">
        <v>130.34399999999999</v>
      </c>
    </row>
    <row r="3710" spans="1:24" x14ac:dyDescent="0.35">
      <c r="A3710" s="41" t="s">
        <v>625</v>
      </c>
      <c r="B3710" s="41" t="s">
        <v>437</v>
      </c>
      <c r="C3710" s="41" t="s">
        <v>18</v>
      </c>
      <c r="D3710" s="41" t="s">
        <v>381</v>
      </c>
      <c r="E3710" s="41" t="s">
        <v>381</v>
      </c>
      <c r="F3710" s="41" t="s">
        <v>756</v>
      </c>
      <c r="G3710" s="41">
        <v>1</v>
      </c>
      <c r="H3710" s="41">
        <v>14062.168084230199</v>
      </c>
      <c r="I3710" s="41">
        <v>29803</v>
      </c>
      <c r="J3710" s="41">
        <v>16182</v>
      </c>
      <c r="K3710" s="41">
        <v>551.35550000000001</v>
      </c>
      <c r="L3710" s="41">
        <v>299.36699999999996</v>
      </c>
      <c r="M3710" s="41">
        <v>53259</v>
      </c>
      <c r="N3710" s="41">
        <v>3833</v>
      </c>
      <c r="O3710" s="41">
        <v>1059.8541</v>
      </c>
      <c r="P3710" s="41">
        <v>76.276700000000005</v>
      </c>
      <c r="Q3710" s="41">
        <v>0</v>
      </c>
      <c r="R3710" s="41">
        <v>0</v>
      </c>
      <c r="S3710" s="41">
        <v>0</v>
      </c>
      <c r="T3710" s="41">
        <v>0</v>
      </c>
      <c r="U3710" s="41">
        <v>45985</v>
      </c>
      <c r="V3710" s="41">
        <v>850.72249999999997</v>
      </c>
      <c r="W3710" s="41">
        <v>57092</v>
      </c>
      <c r="X3710" s="41">
        <v>1136.1307999999999</v>
      </c>
    </row>
    <row r="3711" spans="1:24" x14ac:dyDescent="0.35">
      <c r="A3711" s="41" t="s">
        <v>625</v>
      </c>
      <c r="B3711" s="41" t="s">
        <v>437</v>
      </c>
      <c r="C3711" s="41" t="s">
        <v>18</v>
      </c>
      <c r="D3711" s="41" t="s">
        <v>381</v>
      </c>
      <c r="E3711" s="41" t="s">
        <v>381</v>
      </c>
      <c r="F3711" s="41" t="s">
        <v>760</v>
      </c>
      <c r="G3711" s="41">
        <v>5</v>
      </c>
      <c r="H3711" s="41">
        <v>14062.168084230199</v>
      </c>
      <c r="I3711" s="41">
        <v>37388</v>
      </c>
      <c r="J3711" s="41">
        <v>5610</v>
      </c>
      <c r="K3711" s="41">
        <v>691.678</v>
      </c>
      <c r="L3711" s="41">
        <v>103.785</v>
      </c>
      <c r="M3711" s="41">
        <v>24236</v>
      </c>
      <c r="N3711" s="41">
        <v>2682</v>
      </c>
      <c r="O3711" s="41">
        <v>482.29640000000001</v>
      </c>
      <c r="P3711" s="41">
        <v>53.3718</v>
      </c>
      <c r="Q3711" s="41">
        <v>0</v>
      </c>
      <c r="R3711" s="41">
        <v>0</v>
      </c>
      <c r="S3711" s="41">
        <v>0</v>
      </c>
      <c r="T3711" s="41">
        <v>0</v>
      </c>
      <c r="U3711" s="41">
        <v>42998</v>
      </c>
      <c r="V3711" s="41">
        <v>795.46299999999997</v>
      </c>
      <c r="W3711" s="41">
        <v>26918</v>
      </c>
      <c r="X3711" s="41">
        <v>535.66819999999996</v>
      </c>
    </row>
    <row r="3712" spans="1:24" x14ac:dyDescent="0.35">
      <c r="A3712" s="41" t="s">
        <v>625</v>
      </c>
      <c r="B3712" s="41" t="s">
        <v>437</v>
      </c>
      <c r="C3712" s="41" t="s">
        <v>18</v>
      </c>
      <c r="D3712" s="41" t="s">
        <v>381</v>
      </c>
      <c r="E3712" s="41" t="s">
        <v>381</v>
      </c>
      <c r="F3712" s="41" t="s">
        <v>764</v>
      </c>
      <c r="G3712" s="41">
        <v>9</v>
      </c>
      <c r="H3712" s="41">
        <v>14062.168084230199</v>
      </c>
      <c r="I3712" s="41">
        <v>27862</v>
      </c>
      <c r="J3712" s="41">
        <v>4496</v>
      </c>
      <c r="K3712" s="41">
        <v>554.4538</v>
      </c>
      <c r="L3712" s="41">
        <v>89.470399999999998</v>
      </c>
      <c r="M3712" s="41"/>
      <c r="N3712" s="41"/>
      <c r="O3712" s="41"/>
      <c r="P3712" s="41"/>
      <c r="Q3712" s="41">
        <v>0</v>
      </c>
      <c r="R3712" s="41">
        <v>0</v>
      </c>
      <c r="S3712" s="41"/>
      <c r="T3712" s="41"/>
      <c r="U3712" s="41">
        <v>32358</v>
      </c>
      <c r="V3712" s="41">
        <v>643.92420000000004</v>
      </c>
      <c r="W3712" s="41"/>
      <c r="X3712" s="41"/>
    </row>
    <row r="3713" spans="1:24" x14ac:dyDescent="0.35">
      <c r="A3713" s="41" t="s">
        <v>625</v>
      </c>
      <c r="B3713" s="41" t="s">
        <v>437</v>
      </c>
      <c r="C3713" s="41" t="s">
        <v>18</v>
      </c>
      <c r="D3713" s="41" t="s">
        <v>381</v>
      </c>
      <c r="E3713" s="41" t="s">
        <v>381</v>
      </c>
      <c r="F3713" s="41" t="s">
        <v>766</v>
      </c>
      <c r="G3713" s="41">
        <v>11</v>
      </c>
      <c r="H3713" s="41">
        <v>14062.168084230199</v>
      </c>
      <c r="I3713" s="41">
        <v>40836</v>
      </c>
      <c r="J3713" s="41">
        <v>24673</v>
      </c>
      <c r="K3713" s="41">
        <v>812.63640000000009</v>
      </c>
      <c r="L3713" s="41">
        <v>490.99270000000001</v>
      </c>
      <c r="M3713" s="41"/>
      <c r="N3713" s="41"/>
      <c r="O3713" s="41"/>
      <c r="P3713" s="41"/>
      <c r="Q3713" s="41">
        <v>0</v>
      </c>
      <c r="R3713" s="41">
        <v>0</v>
      </c>
      <c r="S3713" s="41"/>
      <c r="T3713" s="41"/>
      <c r="U3713" s="41">
        <v>65509</v>
      </c>
      <c r="V3713" s="41">
        <v>1303.6291000000001</v>
      </c>
      <c r="W3713" s="41"/>
      <c r="X3713" s="41"/>
    </row>
    <row r="3714" spans="1:24" x14ac:dyDescent="0.35">
      <c r="A3714" s="41" t="s">
        <v>625</v>
      </c>
      <c r="B3714" s="41" t="s">
        <v>437</v>
      </c>
      <c r="C3714" s="41" t="s">
        <v>18</v>
      </c>
      <c r="D3714" s="41" t="s">
        <v>381</v>
      </c>
      <c r="E3714" s="41" t="s">
        <v>381</v>
      </c>
      <c r="F3714" s="41" t="s">
        <v>765</v>
      </c>
      <c r="G3714" s="41">
        <v>10</v>
      </c>
      <c r="H3714" s="41">
        <v>14062.168084230199</v>
      </c>
      <c r="I3714" s="41">
        <v>40723</v>
      </c>
      <c r="J3714" s="41">
        <v>16083</v>
      </c>
      <c r="K3714" s="41">
        <v>810.3877</v>
      </c>
      <c r="L3714" s="41">
        <v>320.05170000000004</v>
      </c>
      <c r="M3714" s="41"/>
      <c r="N3714" s="41"/>
      <c r="O3714" s="41"/>
      <c r="P3714" s="41"/>
      <c r="Q3714" s="41">
        <v>0</v>
      </c>
      <c r="R3714" s="41">
        <v>0</v>
      </c>
      <c r="S3714" s="41"/>
      <c r="T3714" s="41"/>
      <c r="U3714" s="41">
        <v>56806</v>
      </c>
      <c r="V3714" s="41">
        <v>1130.4394</v>
      </c>
      <c r="W3714" s="41"/>
      <c r="X3714" s="41"/>
    </row>
    <row r="3715" spans="1:24" x14ac:dyDescent="0.35">
      <c r="A3715" s="41" t="s">
        <v>625</v>
      </c>
      <c r="B3715" s="41" t="s">
        <v>437</v>
      </c>
      <c r="C3715" s="41" t="s">
        <v>18</v>
      </c>
      <c r="D3715" s="41" t="s">
        <v>381</v>
      </c>
      <c r="E3715" s="41" t="s">
        <v>381</v>
      </c>
      <c r="F3715" s="41" t="s">
        <v>759</v>
      </c>
      <c r="G3715" s="41">
        <v>4</v>
      </c>
      <c r="H3715" s="41">
        <v>14062.168084230199</v>
      </c>
      <c r="I3715" s="41">
        <v>42447</v>
      </c>
      <c r="J3715" s="41">
        <v>5392</v>
      </c>
      <c r="K3715" s="41">
        <v>785.26949999999999</v>
      </c>
      <c r="L3715" s="41">
        <v>99.751999999999995</v>
      </c>
      <c r="M3715" s="41">
        <v>28926</v>
      </c>
      <c r="N3715" s="41">
        <v>3569</v>
      </c>
      <c r="O3715" s="41">
        <v>575.62740000000008</v>
      </c>
      <c r="P3715" s="41">
        <v>71.023099999999999</v>
      </c>
      <c r="Q3715" s="41">
        <v>0</v>
      </c>
      <c r="R3715" s="41">
        <v>0</v>
      </c>
      <c r="S3715" s="41">
        <v>0</v>
      </c>
      <c r="T3715" s="41">
        <v>0</v>
      </c>
      <c r="U3715" s="41">
        <v>47839</v>
      </c>
      <c r="V3715" s="41">
        <v>885.02149999999995</v>
      </c>
      <c r="W3715" s="41">
        <v>32495</v>
      </c>
      <c r="X3715" s="41">
        <v>646.65050000000008</v>
      </c>
    </row>
    <row r="3716" spans="1:24" x14ac:dyDescent="0.35">
      <c r="A3716" s="41" t="s">
        <v>625</v>
      </c>
      <c r="B3716" s="41" t="s">
        <v>437</v>
      </c>
      <c r="C3716" s="41" t="s">
        <v>18</v>
      </c>
      <c r="D3716" s="41" t="s">
        <v>381</v>
      </c>
      <c r="E3716" s="41" t="s">
        <v>381</v>
      </c>
      <c r="F3716" s="41" t="s">
        <v>758</v>
      </c>
      <c r="G3716" s="41">
        <v>3</v>
      </c>
      <c r="H3716" s="41">
        <v>14062.168084230199</v>
      </c>
      <c r="I3716" s="41">
        <v>34095</v>
      </c>
      <c r="J3716" s="41">
        <v>6923</v>
      </c>
      <c r="K3716" s="41">
        <v>630.75749999999994</v>
      </c>
      <c r="L3716" s="41">
        <v>128.07550000000001</v>
      </c>
      <c r="M3716" s="41">
        <v>34809</v>
      </c>
      <c r="N3716" s="41">
        <v>3185</v>
      </c>
      <c r="O3716" s="41">
        <v>692.69910000000004</v>
      </c>
      <c r="P3716" s="41">
        <v>63.381500000000003</v>
      </c>
      <c r="Q3716" s="41">
        <v>0</v>
      </c>
      <c r="R3716" s="41">
        <v>0</v>
      </c>
      <c r="S3716" s="41">
        <v>0</v>
      </c>
      <c r="T3716" s="41">
        <v>0</v>
      </c>
      <c r="U3716" s="41">
        <v>41018</v>
      </c>
      <c r="V3716" s="41">
        <v>758.83299999999997</v>
      </c>
      <c r="W3716" s="41">
        <v>37994</v>
      </c>
      <c r="X3716" s="41">
        <v>756.0806</v>
      </c>
    </row>
    <row r="3717" spans="1:24" x14ac:dyDescent="0.35">
      <c r="A3717" s="41" t="s">
        <v>625</v>
      </c>
      <c r="B3717" s="41" t="s">
        <v>437</v>
      </c>
      <c r="C3717" s="41" t="s">
        <v>18</v>
      </c>
      <c r="D3717" s="41" t="s">
        <v>381</v>
      </c>
      <c r="E3717" s="41" t="s">
        <v>381</v>
      </c>
      <c r="F3717" s="41" t="s">
        <v>767</v>
      </c>
      <c r="G3717" s="41">
        <v>12</v>
      </c>
      <c r="H3717" s="41">
        <v>14062.168084230199</v>
      </c>
      <c r="I3717" s="41">
        <v>35968</v>
      </c>
      <c r="J3717" s="41">
        <v>5984</v>
      </c>
      <c r="K3717" s="41">
        <v>715.76319999999998</v>
      </c>
      <c r="L3717" s="41">
        <v>119.08160000000001</v>
      </c>
      <c r="M3717" s="41"/>
      <c r="N3717" s="41"/>
      <c r="O3717" s="41"/>
      <c r="P3717" s="41"/>
      <c r="Q3717" s="41">
        <v>0</v>
      </c>
      <c r="R3717" s="41">
        <v>0</v>
      </c>
      <c r="S3717" s="41"/>
      <c r="T3717" s="41"/>
      <c r="U3717" s="41">
        <v>41952</v>
      </c>
      <c r="V3717" s="41">
        <v>834.84479999999996</v>
      </c>
      <c r="W3717" s="41"/>
      <c r="X3717" s="41"/>
    </row>
    <row r="3718" spans="1:24" x14ac:dyDescent="0.35">
      <c r="A3718" s="41" t="s">
        <v>625</v>
      </c>
      <c r="B3718" s="41" t="s">
        <v>437</v>
      </c>
      <c r="C3718" s="41" t="s">
        <v>18</v>
      </c>
      <c r="D3718" s="41" t="s">
        <v>381</v>
      </c>
      <c r="E3718" s="41" t="s">
        <v>381</v>
      </c>
      <c r="F3718" s="41" t="s">
        <v>757</v>
      </c>
      <c r="G3718" s="41">
        <v>2</v>
      </c>
      <c r="H3718" s="41">
        <v>14062.168084230199</v>
      </c>
      <c r="I3718" s="41">
        <v>77949</v>
      </c>
      <c r="J3718" s="41">
        <v>13341</v>
      </c>
      <c r="K3718" s="41">
        <v>1442.0564999999999</v>
      </c>
      <c r="L3718" s="41">
        <v>246.80849999999998</v>
      </c>
      <c r="M3718" s="41">
        <v>46395</v>
      </c>
      <c r="N3718" s="41">
        <v>4295</v>
      </c>
      <c r="O3718" s="41">
        <v>923.26050000000009</v>
      </c>
      <c r="P3718" s="41">
        <v>85.470500000000001</v>
      </c>
      <c r="Q3718" s="41">
        <v>0</v>
      </c>
      <c r="R3718" s="41">
        <v>0</v>
      </c>
      <c r="S3718" s="41">
        <v>0</v>
      </c>
      <c r="T3718" s="41">
        <v>0</v>
      </c>
      <c r="U3718" s="41">
        <v>91290</v>
      </c>
      <c r="V3718" s="41">
        <v>1688.8649999999998</v>
      </c>
      <c r="W3718" s="41">
        <v>50690</v>
      </c>
      <c r="X3718" s="41">
        <v>1008.7310000000001</v>
      </c>
    </row>
    <row r="3719" spans="1:24" x14ac:dyDescent="0.35">
      <c r="A3719" s="41" t="s">
        <v>625</v>
      </c>
      <c r="B3719" s="41" t="s">
        <v>437</v>
      </c>
      <c r="C3719" s="41" t="s">
        <v>18</v>
      </c>
      <c r="D3719" s="41" t="s">
        <v>381</v>
      </c>
      <c r="E3719" s="41" t="s">
        <v>381</v>
      </c>
      <c r="F3719" s="41" t="s">
        <v>763</v>
      </c>
      <c r="G3719" s="41">
        <v>8</v>
      </c>
      <c r="H3719" s="41">
        <v>14062.168084230199</v>
      </c>
      <c r="I3719" s="41">
        <v>53787</v>
      </c>
      <c r="J3719" s="41">
        <v>38605</v>
      </c>
      <c r="K3719" s="41">
        <v>1070.3613</v>
      </c>
      <c r="L3719" s="41">
        <v>768.23950000000002</v>
      </c>
      <c r="M3719" s="41"/>
      <c r="N3719" s="41"/>
      <c r="O3719" s="41"/>
      <c r="P3719" s="41"/>
      <c r="Q3719" s="41">
        <v>0</v>
      </c>
      <c r="R3719" s="41">
        <v>0</v>
      </c>
      <c r="S3719" s="41"/>
      <c r="T3719" s="41"/>
      <c r="U3719" s="41">
        <v>92392</v>
      </c>
      <c r="V3719" s="41">
        <v>1838.6008000000002</v>
      </c>
      <c r="W3719" s="41"/>
      <c r="X3719" s="41"/>
    </row>
    <row r="3720" spans="1:24" x14ac:dyDescent="0.35">
      <c r="A3720" s="41" t="s">
        <v>625</v>
      </c>
      <c r="B3720" s="41" t="s">
        <v>437</v>
      </c>
      <c r="C3720" s="41" t="s">
        <v>18</v>
      </c>
      <c r="D3720" s="41" t="s">
        <v>381</v>
      </c>
      <c r="E3720" s="41" t="s">
        <v>381</v>
      </c>
      <c r="F3720" s="41" t="s">
        <v>762</v>
      </c>
      <c r="G3720" s="41">
        <v>7</v>
      </c>
      <c r="H3720" s="41">
        <v>14062.168084230199</v>
      </c>
      <c r="I3720" s="41">
        <v>61037</v>
      </c>
      <c r="J3720" s="41">
        <v>26220</v>
      </c>
      <c r="K3720" s="41">
        <v>1214.6363000000001</v>
      </c>
      <c r="L3720" s="41">
        <v>521.77800000000002</v>
      </c>
      <c r="M3720" s="41">
        <v>0</v>
      </c>
      <c r="N3720" s="41">
        <v>33018</v>
      </c>
      <c r="O3720" s="41">
        <v>0</v>
      </c>
      <c r="P3720" s="41">
        <v>742.90499999999997</v>
      </c>
      <c r="Q3720" s="41">
        <v>0</v>
      </c>
      <c r="R3720" s="41">
        <v>0</v>
      </c>
      <c r="S3720" s="41">
        <v>0</v>
      </c>
      <c r="T3720" s="41">
        <v>0</v>
      </c>
      <c r="U3720" s="41">
        <v>87257</v>
      </c>
      <c r="V3720" s="41">
        <v>1736.4143000000001</v>
      </c>
      <c r="W3720" s="41">
        <v>33018</v>
      </c>
      <c r="X3720" s="41">
        <v>742.90499999999997</v>
      </c>
    </row>
    <row r="3721" spans="1:24" x14ac:dyDescent="0.35">
      <c r="A3721" s="41" t="s">
        <v>625</v>
      </c>
      <c r="B3721" s="41" t="s">
        <v>437</v>
      </c>
      <c r="C3721" s="41" t="s">
        <v>18</v>
      </c>
      <c r="D3721" s="41" t="s">
        <v>381</v>
      </c>
      <c r="E3721" s="41" t="s">
        <v>381</v>
      </c>
      <c r="F3721" s="41" t="s">
        <v>761</v>
      </c>
      <c r="G3721" s="41">
        <v>6</v>
      </c>
      <c r="H3721" s="41">
        <v>14062.168084230199</v>
      </c>
      <c r="I3721" s="41">
        <v>44934</v>
      </c>
      <c r="J3721" s="41">
        <v>21577</v>
      </c>
      <c r="K3721" s="41">
        <v>894.1866</v>
      </c>
      <c r="L3721" s="41">
        <v>429.38230000000004</v>
      </c>
      <c r="M3721" s="41">
        <v>21704</v>
      </c>
      <c r="N3721" s="41">
        <v>10777</v>
      </c>
      <c r="O3721" s="41">
        <v>488.34</v>
      </c>
      <c r="P3721" s="41">
        <v>242.48249999999999</v>
      </c>
      <c r="Q3721" s="41">
        <v>0</v>
      </c>
      <c r="R3721" s="41">
        <v>0</v>
      </c>
      <c r="S3721" s="41">
        <v>0</v>
      </c>
      <c r="T3721" s="41">
        <v>0</v>
      </c>
      <c r="U3721" s="41">
        <v>66511</v>
      </c>
      <c r="V3721" s="41">
        <v>1323.5689</v>
      </c>
      <c r="W3721" s="41">
        <v>32481</v>
      </c>
      <c r="X3721" s="41">
        <v>730.82249999999999</v>
      </c>
    </row>
    <row r="3722" spans="1:24" x14ac:dyDescent="0.35">
      <c r="A3722" s="41" t="s">
        <v>739</v>
      </c>
      <c r="B3722" s="41" t="s">
        <v>503</v>
      </c>
      <c r="C3722" s="41" t="s">
        <v>8</v>
      </c>
      <c r="D3722" s="41" t="s">
        <v>407</v>
      </c>
      <c r="E3722" s="41" t="s">
        <v>407</v>
      </c>
      <c r="F3722" s="41" t="s">
        <v>756</v>
      </c>
      <c r="G3722" s="41">
        <v>1</v>
      </c>
      <c r="H3722" s="41">
        <v>3195.1587972530501</v>
      </c>
      <c r="I3722" s="41">
        <v>4352</v>
      </c>
      <c r="J3722" s="41">
        <v>0</v>
      </c>
      <c r="K3722" s="41">
        <v>80.512</v>
      </c>
      <c r="L3722" s="41">
        <v>0</v>
      </c>
      <c r="M3722" s="41">
        <v>2200</v>
      </c>
      <c r="N3722" s="41">
        <v>32</v>
      </c>
      <c r="O3722" s="41">
        <v>43.78</v>
      </c>
      <c r="P3722" s="41">
        <v>0.63680000000000003</v>
      </c>
      <c r="Q3722" s="41">
        <v>0</v>
      </c>
      <c r="R3722" s="41">
        <v>0</v>
      </c>
      <c r="S3722" s="41">
        <v>0</v>
      </c>
      <c r="T3722" s="41">
        <v>0</v>
      </c>
      <c r="U3722" s="41">
        <v>4352</v>
      </c>
      <c r="V3722" s="41">
        <v>80.512</v>
      </c>
      <c r="W3722" s="41">
        <v>2232</v>
      </c>
      <c r="X3722" s="41">
        <v>44.416800000000002</v>
      </c>
    </row>
    <row r="3723" spans="1:24" x14ac:dyDescent="0.35">
      <c r="A3723" s="41" t="s">
        <v>739</v>
      </c>
      <c r="B3723" s="41" t="s">
        <v>503</v>
      </c>
      <c r="C3723" s="41" t="s">
        <v>8</v>
      </c>
      <c r="D3723" s="41" t="s">
        <v>407</v>
      </c>
      <c r="E3723" s="41" t="s">
        <v>407</v>
      </c>
      <c r="F3723" s="41" t="s">
        <v>760</v>
      </c>
      <c r="G3723" s="41">
        <v>5</v>
      </c>
      <c r="H3723" s="41">
        <v>3195.1587972530501</v>
      </c>
      <c r="I3723" s="41">
        <v>10009</v>
      </c>
      <c r="J3723" s="41">
        <v>6</v>
      </c>
      <c r="K3723" s="41">
        <v>185.16649999999998</v>
      </c>
      <c r="L3723" s="41">
        <v>0.11099999999999999</v>
      </c>
      <c r="M3723" s="41">
        <v>1665</v>
      </c>
      <c r="N3723" s="41">
        <v>0</v>
      </c>
      <c r="O3723" s="41">
        <v>33.133500000000005</v>
      </c>
      <c r="P3723" s="41">
        <v>0</v>
      </c>
      <c r="Q3723" s="41">
        <v>98</v>
      </c>
      <c r="R3723" s="41">
        <v>1.7542</v>
      </c>
      <c r="S3723" s="41">
        <v>0</v>
      </c>
      <c r="T3723" s="41">
        <v>0</v>
      </c>
      <c r="U3723" s="41">
        <v>10113</v>
      </c>
      <c r="V3723" s="41">
        <v>187.03169999999997</v>
      </c>
      <c r="W3723" s="41">
        <v>1665</v>
      </c>
      <c r="X3723" s="41">
        <v>33.133500000000005</v>
      </c>
    </row>
    <row r="3724" spans="1:24" x14ac:dyDescent="0.35">
      <c r="A3724" s="41" t="s">
        <v>739</v>
      </c>
      <c r="B3724" s="41" t="s">
        <v>503</v>
      </c>
      <c r="C3724" s="41" t="s">
        <v>8</v>
      </c>
      <c r="D3724" s="41" t="s">
        <v>407</v>
      </c>
      <c r="E3724" s="41" t="s">
        <v>407</v>
      </c>
      <c r="F3724" s="41" t="s">
        <v>764</v>
      </c>
      <c r="G3724" s="41">
        <v>9</v>
      </c>
      <c r="H3724" s="41">
        <v>3195.1587972530501</v>
      </c>
      <c r="I3724" s="41">
        <v>2239</v>
      </c>
      <c r="J3724" s="41">
        <v>0</v>
      </c>
      <c r="K3724" s="41">
        <v>44.556100000000001</v>
      </c>
      <c r="L3724" s="41">
        <v>0</v>
      </c>
      <c r="M3724" s="41"/>
      <c r="N3724" s="41"/>
      <c r="O3724" s="41"/>
      <c r="P3724" s="41"/>
      <c r="Q3724" s="41">
        <v>0</v>
      </c>
      <c r="R3724" s="41">
        <v>0</v>
      </c>
      <c r="S3724" s="41"/>
      <c r="T3724" s="41"/>
      <c r="U3724" s="41">
        <v>2239</v>
      </c>
      <c r="V3724" s="41">
        <v>44.556100000000001</v>
      </c>
      <c r="W3724" s="41"/>
      <c r="X3724" s="41"/>
    </row>
    <row r="3725" spans="1:24" x14ac:dyDescent="0.35">
      <c r="A3725" s="41" t="s">
        <v>739</v>
      </c>
      <c r="B3725" s="41" t="s">
        <v>503</v>
      </c>
      <c r="C3725" s="41" t="s">
        <v>8</v>
      </c>
      <c r="D3725" s="41" t="s">
        <v>407</v>
      </c>
      <c r="E3725" s="41" t="s">
        <v>407</v>
      </c>
      <c r="F3725" s="41" t="s">
        <v>766</v>
      </c>
      <c r="G3725" s="41">
        <v>11</v>
      </c>
      <c r="H3725" s="41">
        <v>3195.1587972530501</v>
      </c>
      <c r="I3725" s="41">
        <v>3313</v>
      </c>
      <c r="J3725" s="41">
        <v>18</v>
      </c>
      <c r="K3725" s="41">
        <v>65.928700000000006</v>
      </c>
      <c r="L3725" s="41">
        <v>0.35820000000000002</v>
      </c>
      <c r="M3725" s="41"/>
      <c r="N3725" s="41"/>
      <c r="O3725" s="41"/>
      <c r="P3725" s="41"/>
      <c r="Q3725" s="41">
        <v>0</v>
      </c>
      <c r="R3725" s="41">
        <v>0</v>
      </c>
      <c r="S3725" s="41"/>
      <c r="T3725" s="41"/>
      <c r="U3725" s="41">
        <v>3331</v>
      </c>
      <c r="V3725" s="41">
        <v>66.286900000000003</v>
      </c>
      <c r="W3725" s="41"/>
      <c r="X3725" s="41"/>
    </row>
    <row r="3726" spans="1:24" x14ac:dyDescent="0.35">
      <c r="A3726" s="41" t="s">
        <v>739</v>
      </c>
      <c r="B3726" s="41" t="s">
        <v>503</v>
      </c>
      <c r="C3726" s="41" t="s">
        <v>8</v>
      </c>
      <c r="D3726" s="41" t="s">
        <v>407</v>
      </c>
      <c r="E3726" s="41" t="s">
        <v>407</v>
      </c>
      <c r="F3726" s="41" t="s">
        <v>765</v>
      </c>
      <c r="G3726" s="41">
        <v>10</v>
      </c>
      <c r="H3726" s="41">
        <v>3195.1587972530501</v>
      </c>
      <c r="I3726" s="41">
        <v>3163</v>
      </c>
      <c r="J3726" s="41">
        <v>43</v>
      </c>
      <c r="K3726" s="41">
        <v>62.9437</v>
      </c>
      <c r="L3726" s="41">
        <v>0.85570000000000002</v>
      </c>
      <c r="M3726" s="41"/>
      <c r="N3726" s="41"/>
      <c r="O3726" s="41"/>
      <c r="P3726" s="41"/>
      <c r="Q3726" s="41">
        <v>18</v>
      </c>
      <c r="R3726" s="41">
        <v>0.32219999999999999</v>
      </c>
      <c r="S3726" s="41"/>
      <c r="T3726" s="41"/>
      <c r="U3726" s="41">
        <v>3224</v>
      </c>
      <c r="V3726" s="41">
        <v>64.121600000000001</v>
      </c>
      <c r="W3726" s="41"/>
      <c r="X3726" s="41"/>
    </row>
    <row r="3727" spans="1:24" x14ac:dyDescent="0.35">
      <c r="A3727" s="41" t="s">
        <v>739</v>
      </c>
      <c r="B3727" s="41" t="s">
        <v>503</v>
      </c>
      <c r="C3727" s="41" t="s">
        <v>8</v>
      </c>
      <c r="D3727" s="41" t="s">
        <v>407</v>
      </c>
      <c r="E3727" s="41" t="s">
        <v>407</v>
      </c>
      <c r="F3727" s="41" t="s">
        <v>759</v>
      </c>
      <c r="G3727" s="41">
        <v>4</v>
      </c>
      <c r="H3727" s="41">
        <v>3195.1587972530501</v>
      </c>
      <c r="I3727" s="41">
        <v>2816</v>
      </c>
      <c r="J3727" s="41">
        <v>2</v>
      </c>
      <c r="K3727" s="41">
        <v>52.095999999999997</v>
      </c>
      <c r="L3727" s="41">
        <v>3.6999999999999998E-2</v>
      </c>
      <c r="M3727" s="41">
        <v>1406</v>
      </c>
      <c r="N3727" s="41">
        <v>0</v>
      </c>
      <c r="O3727" s="41">
        <v>27.979400000000002</v>
      </c>
      <c r="P3727" s="41">
        <v>0</v>
      </c>
      <c r="Q3727" s="41">
        <v>74</v>
      </c>
      <c r="R3727" s="41">
        <v>1.3246</v>
      </c>
      <c r="S3727" s="41">
        <v>2</v>
      </c>
      <c r="T3727" s="41">
        <v>4.3999999999999997E-2</v>
      </c>
      <c r="U3727" s="41">
        <v>2892</v>
      </c>
      <c r="V3727" s="41">
        <v>53.457599999999992</v>
      </c>
      <c r="W3727" s="41">
        <v>1408</v>
      </c>
      <c r="X3727" s="41">
        <v>28.023400000000002</v>
      </c>
    </row>
    <row r="3728" spans="1:24" x14ac:dyDescent="0.35">
      <c r="A3728" s="41" t="s">
        <v>739</v>
      </c>
      <c r="B3728" s="41" t="s">
        <v>503</v>
      </c>
      <c r="C3728" s="41" t="s">
        <v>8</v>
      </c>
      <c r="D3728" s="41" t="s">
        <v>407</v>
      </c>
      <c r="E3728" s="41" t="s">
        <v>407</v>
      </c>
      <c r="F3728" s="41" t="s">
        <v>758</v>
      </c>
      <c r="G3728" s="41">
        <v>3</v>
      </c>
      <c r="H3728" s="41">
        <v>3195.1587972530501</v>
      </c>
      <c r="I3728" s="41">
        <v>11489</v>
      </c>
      <c r="J3728" s="41">
        <v>0</v>
      </c>
      <c r="K3728" s="41">
        <v>212.54649999999998</v>
      </c>
      <c r="L3728" s="41">
        <v>0</v>
      </c>
      <c r="M3728" s="41">
        <v>7705</v>
      </c>
      <c r="N3728" s="41">
        <v>0</v>
      </c>
      <c r="O3728" s="41">
        <v>153.3295</v>
      </c>
      <c r="P3728" s="41">
        <v>0</v>
      </c>
      <c r="Q3728" s="41">
        <v>0</v>
      </c>
      <c r="R3728" s="41">
        <v>0</v>
      </c>
      <c r="S3728" s="41">
        <v>2</v>
      </c>
      <c r="T3728" s="41">
        <v>4.3999999999999997E-2</v>
      </c>
      <c r="U3728" s="41">
        <v>11489</v>
      </c>
      <c r="V3728" s="41">
        <v>212.54649999999998</v>
      </c>
      <c r="W3728" s="41">
        <v>7707</v>
      </c>
      <c r="X3728" s="41">
        <v>153.37350000000001</v>
      </c>
    </row>
    <row r="3729" spans="1:24" x14ac:dyDescent="0.35">
      <c r="A3729" s="41" t="s">
        <v>739</v>
      </c>
      <c r="B3729" s="41" t="s">
        <v>503</v>
      </c>
      <c r="C3729" s="41" t="s">
        <v>8</v>
      </c>
      <c r="D3729" s="41" t="s">
        <v>407</v>
      </c>
      <c r="E3729" s="41" t="s">
        <v>407</v>
      </c>
      <c r="F3729" s="41" t="s">
        <v>767</v>
      </c>
      <c r="G3729" s="41">
        <v>12</v>
      </c>
      <c r="H3729" s="41">
        <v>3195.1587972530501</v>
      </c>
      <c r="I3729" s="41">
        <v>12199</v>
      </c>
      <c r="J3729" s="41">
        <v>24</v>
      </c>
      <c r="K3729" s="41">
        <v>242.76010000000002</v>
      </c>
      <c r="L3729" s="41">
        <v>0.47760000000000002</v>
      </c>
      <c r="M3729" s="41"/>
      <c r="N3729" s="41"/>
      <c r="O3729" s="41"/>
      <c r="P3729" s="41"/>
      <c r="Q3729" s="41">
        <v>2</v>
      </c>
      <c r="R3729" s="41">
        <v>3.5799999999999998E-2</v>
      </c>
      <c r="S3729" s="41"/>
      <c r="T3729" s="41"/>
      <c r="U3729" s="41">
        <v>12225</v>
      </c>
      <c r="V3729" s="41">
        <v>243.27350000000001</v>
      </c>
      <c r="W3729" s="41"/>
      <c r="X3729" s="41"/>
    </row>
    <row r="3730" spans="1:24" x14ac:dyDescent="0.35">
      <c r="A3730" s="41" t="s">
        <v>739</v>
      </c>
      <c r="B3730" s="41" t="s">
        <v>503</v>
      </c>
      <c r="C3730" s="41" t="s">
        <v>8</v>
      </c>
      <c r="D3730" s="41" t="s">
        <v>407</v>
      </c>
      <c r="E3730" s="41" t="s">
        <v>407</v>
      </c>
      <c r="F3730" s="41" t="s">
        <v>757</v>
      </c>
      <c r="G3730" s="41">
        <v>2</v>
      </c>
      <c r="H3730" s="41">
        <v>3195.1587972530501</v>
      </c>
      <c r="I3730" s="41">
        <v>2816</v>
      </c>
      <c r="J3730" s="41">
        <v>0</v>
      </c>
      <c r="K3730" s="41">
        <v>52.095999999999997</v>
      </c>
      <c r="L3730" s="41">
        <v>0</v>
      </c>
      <c r="M3730" s="41">
        <v>1352</v>
      </c>
      <c r="N3730" s="41">
        <v>0</v>
      </c>
      <c r="O3730" s="41">
        <v>26.904800000000002</v>
      </c>
      <c r="P3730" s="41">
        <v>0</v>
      </c>
      <c r="Q3730" s="41">
        <v>0</v>
      </c>
      <c r="R3730" s="41">
        <v>0</v>
      </c>
      <c r="S3730" s="41">
        <v>6</v>
      </c>
      <c r="T3730" s="41">
        <v>0.13200000000000001</v>
      </c>
      <c r="U3730" s="41">
        <v>2816</v>
      </c>
      <c r="V3730" s="41">
        <v>52.095999999999997</v>
      </c>
      <c r="W3730" s="41">
        <v>1358</v>
      </c>
      <c r="X3730" s="41">
        <v>27.036800000000003</v>
      </c>
    </row>
    <row r="3731" spans="1:24" x14ac:dyDescent="0.35">
      <c r="A3731" s="41" t="s">
        <v>739</v>
      </c>
      <c r="B3731" s="41" t="s">
        <v>503</v>
      </c>
      <c r="C3731" s="41" t="s">
        <v>8</v>
      </c>
      <c r="D3731" s="41" t="s">
        <v>407</v>
      </c>
      <c r="E3731" s="41" t="s">
        <v>407</v>
      </c>
      <c r="F3731" s="41" t="s">
        <v>763</v>
      </c>
      <c r="G3731" s="41">
        <v>8</v>
      </c>
      <c r="H3731" s="41">
        <v>3195.1587972530501</v>
      </c>
      <c r="I3731" s="41">
        <v>1551</v>
      </c>
      <c r="J3731" s="41">
        <v>0</v>
      </c>
      <c r="K3731" s="41">
        <v>30.864900000000002</v>
      </c>
      <c r="L3731" s="41">
        <v>0</v>
      </c>
      <c r="M3731" s="41"/>
      <c r="N3731" s="41"/>
      <c r="O3731" s="41"/>
      <c r="P3731" s="41"/>
      <c r="Q3731" s="41">
        <v>0</v>
      </c>
      <c r="R3731" s="41">
        <v>0</v>
      </c>
      <c r="S3731" s="41"/>
      <c r="T3731" s="41"/>
      <c r="U3731" s="41">
        <v>1551</v>
      </c>
      <c r="V3731" s="41">
        <v>30.864900000000002</v>
      </c>
      <c r="W3731" s="41"/>
      <c r="X3731" s="41"/>
    </row>
    <row r="3732" spans="1:24" x14ac:dyDescent="0.35">
      <c r="A3732" s="41" t="s">
        <v>739</v>
      </c>
      <c r="B3732" s="41" t="s">
        <v>503</v>
      </c>
      <c r="C3732" s="41" t="s">
        <v>8</v>
      </c>
      <c r="D3732" s="41" t="s">
        <v>407</v>
      </c>
      <c r="E3732" s="41" t="s">
        <v>407</v>
      </c>
      <c r="F3732" s="41" t="s">
        <v>762</v>
      </c>
      <c r="G3732" s="41">
        <v>7</v>
      </c>
      <c r="H3732" s="41">
        <v>3195.1587972530501</v>
      </c>
      <c r="I3732" s="41">
        <v>9913</v>
      </c>
      <c r="J3732" s="41">
        <v>20</v>
      </c>
      <c r="K3732" s="41">
        <v>197.26870000000002</v>
      </c>
      <c r="L3732" s="41">
        <v>0.39800000000000002</v>
      </c>
      <c r="M3732" s="41">
        <v>0</v>
      </c>
      <c r="N3732" s="41">
        <v>0</v>
      </c>
      <c r="O3732" s="41">
        <v>0</v>
      </c>
      <c r="P3732" s="41">
        <v>0</v>
      </c>
      <c r="Q3732" s="41">
        <v>0</v>
      </c>
      <c r="R3732" s="41">
        <v>0</v>
      </c>
      <c r="S3732" s="41">
        <v>152</v>
      </c>
      <c r="T3732" s="41">
        <v>3.3439999999999999</v>
      </c>
      <c r="U3732" s="41">
        <v>9933</v>
      </c>
      <c r="V3732" s="41">
        <v>197.66670000000002</v>
      </c>
      <c r="W3732" s="41">
        <v>152</v>
      </c>
      <c r="X3732" s="41">
        <v>3.3439999999999999</v>
      </c>
    </row>
    <row r="3733" spans="1:24" x14ac:dyDescent="0.35">
      <c r="A3733" s="41" t="s">
        <v>739</v>
      </c>
      <c r="B3733" s="41" t="s">
        <v>503</v>
      </c>
      <c r="C3733" s="41" t="s">
        <v>8</v>
      </c>
      <c r="D3733" s="41" t="s">
        <v>407</v>
      </c>
      <c r="E3733" s="41" t="s">
        <v>407</v>
      </c>
      <c r="F3733" s="41" t="s">
        <v>761</v>
      </c>
      <c r="G3733" s="41">
        <v>6</v>
      </c>
      <c r="H3733" s="41">
        <v>3195.1587972530501</v>
      </c>
      <c r="I3733" s="41">
        <v>18300</v>
      </c>
      <c r="J3733" s="41">
        <v>0</v>
      </c>
      <c r="K3733" s="41">
        <v>364.17</v>
      </c>
      <c r="L3733" s="41">
        <v>0</v>
      </c>
      <c r="M3733" s="41">
        <v>2609</v>
      </c>
      <c r="N3733" s="41">
        <v>0</v>
      </c>
      <c r="O3733" s="41">
        <v>58.702500000000001</v>
      </c>
      <c r="P3733" s="41">
        <v>0</v>
      </c>
      <c r="Q3733" s="41">
        <v>0</v>
      </c>
      <c r="R3733" s="41">
        <v>0</v>
      </c>
      <c r="S3733" s="41">
        <v>16</v>
      </c>
      <c r="T3733" s="41">
        <v>0.35199999999999998</v>
      </c>
      <c r="U3733" s="41">
        <v>18300</v>
      </c>
      <c r="V3733" s="41">
        <v>364.17</v>
      </c>
      <c r="W3733" s="41">
        <v>2625</v>
      </c>
      <c r="X3733" s="41">
        <v>59.054499999999997</v>
      </c>
    </row>
    <row r="3734" spans="1:24" x14ac:dyDescent="0.35">
      <c r="A3734" s="41" t="s">
        <v>604</v>
      </c>
      <c r="B3734" s="41" t="s">
        <v>605</v>
      </c>
      <c r="C3734" s="41" t="s">
        <v>18</v>
      </c>
      <c r="D3734" s="41" t="s">
        <v>208</v>
      </c>
      <c r="E3734" s="41" t="s">
        <v>208</v>
      </c>
      <c r="F3734" s="41" t="s">
        <v>756</v>
      </c>
      <c r="G3734" s="41">
        <v>1</v>
      </c>
      <c r="H3734" s="41">
        <v>8220.2902673439203</v>
      </c>
      <c r="I3734" s="41">
        <v>12320</v>
      </c>
      <c r="J3734" s="41">
        <v>331</v>
      </c>
      <c r="K3734" s="41">
        <v>227.92</v>
      </c>
      <c r="L3734" s="41">
        <v>6.1234999999999999</v>
      </c>
      <c r="M3734" s="41">
        <v>6764</v>
      </c>
      <c r="N3734" s="41">
        <v>333</v>
      </c>
      <c r="O3734" s="41">
        <v>134.6036</v>
      </c>
      <c r="P3734" s="41">
        <v>6.6267000000000005</v>
      </c>
      <c r="Q3734" s="41">
        <v>0</v>
      </c>
      <c r="R3734" s="41">
        <v>0</v>
      </c>
      <c r="S3734" s="41">
        <v>298</v>
      </c>
      <c r="T3734" s="41">
        <v>6.556</v>
      </c>
      <c r="U3734" s="41">
        <v>12651</v>
      </c>
      <c r="V3734" s="41">
        <v>234.04349999999999</v>
      </c>
      <c r="W3734" s="41">
        <v>7395</v>
      </c>
      <c r="X3734" s="41">
        <v>147.78630000000001</v>
      </c>
    </row>
    <row r="3735" spans="1:24" x14ac:dyDescent="0.35">
      <c r="A3735" s="41" t="s">
        <v>604</v>
      </c>
      <c r="B3735" s="41" t="s">
        <v>605</v>
      </c>
      <c r="C3735" s="41" t="s">
        <v>18</v>
      </c>
      <c r="D3735" s="41" t="s">
        <v>208</v>
      </c>
      <c r="E3735" s="41" t="s">
        <v>208</v>
      </c>
      <c r="F3735" s="41" t="s">
        <v>760</v>
      </c>
      <c r="G3735" s="41">
        <v>5</v>
      </c>
      <c r="H3735" s="41">
        <v>8220.2902673439203</v>
      </c>
      <c r="I3735" s="41">
        <v>9223</v>
      </c>
      <c r="J3735" s="41">
        <v>2427</v>
      </c>
      <c r="K3735" s="41">
        <v>170.62549999999999</v>
      </c>
      <c r="L3735" s="41">
        <v>44.899499999999996</v>
      </c>
      <c r="M3735" s="41">
        <v>6872</v>
      </c>
      <c r="N3735" s="41">
        <v>345</v>
      </c>
      <c r="O3735" s="41">
        <v>136.75280000000001</v>
      </c>
      <c r="P3735" s="41">
        <v>6.8654999999999999</v>
      </c>
      <c r="Q3735" s="41">
        <v>234</v>
      </c>
      <c r="R3735" s="41">
        <v>4.1886000000000001</v>
      </c>
      <c r="S3735" s="41">
        <v>599</v>
      </c>
      <c r="T3735" s="41">
        <v>13.178000000000001</v>
      </c>
      <c r="U3735" s="41">
        <v>11884</v>
      </c>
      <c r="V3735" s="41">
        <v>219.71359999999999</v>
      </c>
      <c r="W3735" s="41">
        <v>7816</v>
      </c>
      <c r="X3735" s="41">
        <v>156.7963</v>
      </c>
    </row>
    <row r="3736" spans="1:24" x14ac:dyDescent="0.35">
      <c r="A3736" s="41" t="s">
        <v>604</v>
      </c>
      <c r="B3736" s="41" t="s">
        <v>605</v>
      </c>
      <c r="C3736" s="41" t="s">
        <v>18</v>
      </c>
      <c r="D3736" s="41" t="s">
        <v>208</v>
      </c>
      <c r="E3736" s="41" t="s">
        <v>208</v>
      </c>
      <c r="F3736" s="41" t="s">
        <v>764</v>
      </c>
      <c r="G3736" s="41">
        <v>9</v>
      </c>
      <c r="H3736" s="41">
        <v>8220.2902673439203</v>
      </c>
      <c r="I3736" s="41">
        <v>8739</v>
      </c>
      <c r="J3736" s="41">
        <v>438</v>
      </c>
      <c r="K3736" s="41">
        <v>173.90610000000001</v>
      </c>
      <c r="L3736" s="41">
        <v>8.7162000000000006</v>
      </c>
      <c r="M3736" s="41"/>
      <c r="N3736" s="41"/>
      <c r="O3736" s="41"/>
      <c r="P3736" s="41"/>
      <c r="Q3736" s="41">
        <v>215</v>
      </c>
      <c r="R3736" s="41">
        <v>3.8485</v>
      </c>
      <c r="S3736" s="41"/>
      <c r="T3736" s="41"/>
      <c r="U3736" s="41">
        <v>9392</v>
      </c>
      <c r="V3736" s="41">
        <v>186.4708</v>
      </c>
      <c r="W3736" s="41"/>
      <c r="X3736" s="41"/>
    </row>
    <row r="3737" spans="1:24" x14ac:dyDescent="0.35">
      <c r="A3737" s="41" t="s">
        <v>604</v>
      </c>
      <c r="B3737" s="41" t="s">
        <v>605</v>
      </c>
      <c r="C3737" s="41" t="s">
        <v>18</v>
      </c>
      <c r="D3737" s="41" t="s">
        <v>208</v>
      </c>
      <c r="E3737" s="41" t="s">
        <v>208</v>
      </c>
      <c r="F3737" s="41" t="s">
        <v>766</v>
      </c>
      <c r="G3737" s="41">
        <v>11</v>
      </c>
      <c r="H3737" s="41">
        <v>8220.2902673439203</v>
      </c>
      <c r="I3737" s="41">
        <v>20361</v>
      </c>
      <c r="J3737" s="41">
        <v>325</v>
      </c>
      <c r="K3737" s="41">
        <v>405.18389999999999</v>
      </c>
      <c r="L3737" s="41">
        <v>6.4675000000000002</v>
      </c>
      <c r="M3737" s="41"/>
      <c r="N3737" s="41"/>
      <c r="O3737" s="41"/>
      <c r="P3737" s="41"/>
      <c r="Q3737" s="41">
        <v>404</v>
      </c>
      <c r="R3737" s="41">
        <v>7.2316000000000003</v>
      </c>
      <c r="S3737" s="41"/>
      <c r="T3737" s="41"/>
      <c r="U3737" s="41">
        <v>21090</v>
      </c>
      <c r="V3737" s="41">
        <v>418.88299999999998</v>
      </c>
      <c r="W3737" s="41"/>
      <c r="X3737" s="41"/>
    </row>
    <row r="3738" spans="1:24" x14ac:dyDescent="0.35">
      <c r="A3738" s="41" t="s">
        <v>604</v>
      </c>
      <c r="B3738" s="41" t="s">
        <v>605</v>
      </c>
      <c r="C3738" s="41" t="s">
        <v>18</v>
      </c>
      <c r="D3738" s="41" t="s">
        <v>208</v>
      </c>
      <c r="E3738" s="41" t="s">
        <v>208</v>
      </c>
      <c r="F3738" s="41" t="s">
        <v>765</v>
      </c>
      <c r="G3738" s="41">
        <v>10</v>
      </c>
      <c r="H3738" s="41">
        <v>8220.2902673439203</v>
      </c>
      <c r="I3738" s="41">
        <v>11819</v>
      </c>
      <c r="J3738" s="41">
        <v>410</v>
      </c>
      <c r="K3738" s="41">
        <v>235.19810000000001</v>
      </c>
      <c r="L3738" s="41">
        <v>8.1590000000000007</v>
      </c>
      <c r="M3738" s="41"/>
      <c r="N3738" s="41"/>
      <c r="O3738" s="41"/>
      <c r="P3738" s="41"/>
      <c r="Q3738" s="41">
        <v>442</v>
      </c>
      <c r="R3738" s="41">
        <v>7.9118000000000004</v>
      </c>
      <c r="S3738" s="41"/>
      <c r="T3738" s="41"/>
      <c r="U3738" s="41">
        <v>12671</v>
      </c>
      <c r="V3738" s="41">
        <v>251.2689</v>
      </c>
      <c r="W3738" s="41"/>
      <c r="X3738" s="41"/>
    </row>
    <row r="3739" spans="1:24" x14ac:dyDescent="0.35">
      <c r="A3739" s="41" t="s">
        <v>604</v>
      </c>
      <c r="B3739" s="41" t="s">
        <v>605</v>
      </c>
      <c r="C3739" s="41" t="s">
        <v>18</v>
      </c>
      <c r="D3739" s="41" t="s">
        <v>208</v>
      </c>
      <c r="E3739" s="41" t="s">
        <v>208</v>
      </c>
      <c r="F3739" s="41" t="s">
        <v>759</v>
      </c>
      <c r="G3739" s="41">
        <v>4</v>
      </c>
      <c r="H3739" s="41">
        <v>8220.2902673439203</v>
      </c>
      <c r="I3739" s="41">
        <v>9050</v>
      </c>
      <c r="J3739" s="41">
        <v>1185</v>
      </c>
      <c r="K3739" s="41">
        <v>167.42499999999998</v>
      </c>
      <c r="L3739" s="41">
        <v>21.922499999999999</v>
      </c>
      <c r="M3739" s="41">
        <v>7525</v>
      </c>
      <c r="N3739" s="41">
        <v>636</v>
      </c>
      <c r="O3739" s="41">
        <v>149.7475</v>
      </c>
      <c r="P3739" s="41">
        <v>12.656400000000001</v>
      </c>
      <c r="Q3739" s="41">
        <v>216</v>
      </c>
      <c r="R3739" s="41">
        <v>3.8664000000000001</v>
      </c>
      <c r="S3739" s="41">
        <v>704</v>
      </c>
      <c r="T3739" s="41">
        <v>15.488</v>
      </c>
      <c r="U3739" s="41">
        <v>10451</v>
      </c>
      <c r="V3739" s="41">
        <v>193.21389999999997</v>
      </c>
      <c r="W3739" s="41">
        <v>8865</v>
      </c>
      <c r="X3739" s="41">
        <v>177.89189999999999</v>
      </c>
    </row>
    <row r="3740" spans="1:24" x14ac:dyDescent="0.35">
      <c r="A3740" s="41" t="s">
        <v>604</v>
      </c>
      <c r="B3740" s="41" t="s">
        <v>605</v>
      </c>
      <c r="C3740" s="41" t="s">
        <v>18</v>
      </c>
      <c r="D3740" s="41" t="s">
        <v>208</v>
      </c>
      <c r="E3740" s="41" t="s">
        <v>208</v>
      </c>
      <c r="F3740" s="41" t="s">
        <v>758</v>
      </c>
      <c r="G3740" s="41">
        <v>3</v>
      </c>
      <c r="H3740" s="41">
        <v>8220.2902673439203</v>
      </c>
      <c r="I3740" s="41">
        <v>10755</v>
      </c>
      <c r="J3740" s="41">
        <v>875</v>
      </c>
      <c r="K3740" s="41">
        <v>198.9675</v>
      </c>
      <c r="L3740" s="41">
        <v>16.1875</v>
      </c>
      <c r="M3740" s="41">
        <v>9198</v>
      </c>
      <c r="N3740" s="41">
        <v>611</v>
      </c>
      <c r="O3740" s="41">
        <v>183.0402</v>
      </c>
      <c r="P3740" s="41">
        <v>12.158900000000001</v>
      </c>
      <c r="Q3740" s="41">
        <v>0</v>
      </c>
      <c r="R3740" s="41">
        <v>0</v>
      </c>
      <c r="S3740" s="41">
        <v>445</v>
      </c>
      <c r="T3740" s="41">
        <v>9.7899999999999991</v>
      </c>
      <c r="U3740" s="41">
        <v>11630</v>
      </c>
      <c r="V3740" s="41">
        <v>215.155</v>
      </c>
      <c r="W3740" s="41">
        <v>10254</v>
      </c>
      <c r="X3740" s="41">
        <v>204.98909999999998</v>
      </c>
    </row>
    <row r="3741" spans="1:24" x14ac:dyDescent="0.35">
      <c r="A3741" s="41" t="s">
        <v>604</v>
      </c>
      <c r="B3741" s="41" t="s">
        <v>605</v>
      </c>
      <c r="C3741" s="41" t="s">
        <v>18</v>
      </c>
      <c r="D3741" s="41" t="s">
        <v>208</v>
      </c>
      <c r="E3741" s="41" t="s">
        <v>208</v>
      </c>
      <c r="F3741" s="41" t="s">
        <v>767</v>
      </c>
      <c r="G3741" s="41">
        <v>12</v>
      </c>
      <c r="H3741" s="41">
        <v>8220.2902673439203</v>
      </c>
      <c r="I3741" s="41">
        <v>8598</v>
      </c>
      <c r="J3741" s="41">
        <v>257</v>
      </c>
      <c r="K3741" s="41">
        <v>171.1002</v>
      </c>
      <c r="L3741" s="41">
        <v>5.1143000000000001</v>
      </c>
      <c r="M3741" s="41"/>
      <c r="N3741" s="41"/>
      <c r="O3741" s="41"/>
      <c r="P3741" s="41"/>
      <c r="Q3741" s="41">
        <v>376</v>
      </c>
      <c r="R3741" s="41">
        <v>6.7304000000000004</v>
      </c>
      <c r="S3741" s="41"/>
      <c r="T3741" s="41"/>
      <c r="U3741" s="41">
        <v>9231</v>
      </c>
      <c r="V3741" s="41">
        <v>182.94489999999999</v>
      </c>
      <c r="W3741" s="41"/>
      <c r="X3741" s="41"/>
    </row>
    <row r="3742" spans="1:24" x14ac:dyDescent="0.35">
      <c r="A3742" s="41" t="s">
        <v>604</v>
      </c>
      <c r="B3742" s="41" t="s">
        <v>605</v>
      </c>
      <c r="C3742" s="41" t="s">
        <v>18</v>
      </c>
      <c r="D3742" s="41" t="s">
        <v>208</v>
      </c>
      <c r="E3742" s="41" t="s">
        <v>208</v>
      </c>
      <c r="F3742" s="41" t="s">
        <v>757</v>
      </c>
      <c r="G3742" s="41">
        <v>2</v>
      </c>
      <c r="H3742" s="41">
        <v>8220.2902673439203</v>
      </c>
      <c r="I3742" s="41">
        <v>12125</v>
      </c>
      <c r="J3742" s="41">
        <v>496</v>
      </c>
      <c r="K3742" s="41">
        <v>224.3125</v>
      </c>
      <c r="L3742" s="41">
        <v>9.1760000000000002</v>
      </c>
      <c r="M3742" s="41">
        <v>7445</v>
      </c>
      <c r="N3742" s="41">
        <v>619</v>
      </c>
      <c r="O3742" s="41">
        <v>148.15550000000002</v>
      </c>
      <c r="P3742" s="41">
        <v>12.318100000000001</v>
      </c>
      <c r="Q3742" s="41">
        <v>0</v>
      </c>
      <c r="R3742" s="41">
        <v>0</v>
      </c>
      <c r="S3742" s="41">
        <v>384</v>
      </c>
      <c r="T3742" s="41">
        <v>8.4480000000000004</v>
      </c>
      <c r="U3742" s="41">
        <v>12621</v>
      </c>
      <c r="V3742" s="41">
        <v>233.48849999999999</v>
      </c>
      <c r="W3742" s="41">
        <v>8448</v>
      </c>
      <c r="X3742" s="41">
        <v>168.92160000000004</v>
      </c>
    </row>
    <row r="3743" spans="1:24" x14ac:dyDescent="0.35">
      <c r="A3743" s="41" t="s">
        <v>604</v>
      </c>
      <c r="B3743" s="41" t="s">
        <v>605</v>
      </c>
      <c r="C3743" s="41" t="s">
        <v>18</v>
      </c>
      <c r="D3743" s="41" t="s">
        <v>208</v>
      </c>
      <c r="E3743" s="41" t="s">
        <v>208</v>
      </c>
      <c r="F3743" s="41" t="s">
        <v>763</v>
      </c>
      <c r="G3743" s="41">
        <v>8</v>
      </c>
      <c r="H3743" s="41">
        <v>8220.2902673439203</v>
      </c>
      <c r="I3743" s="41">
        <v>8581</v>
      </c>
      <c r="J3743" s="41">
        <v>317</v>
      </c>
      <c r="K3743" s="41">
        <v>170.7619</v>
      </c>
      <c r="L3743" s="41">
        <v>6.3083</v>
      </c>
      <c r="M3743" s="41"/>
      <c r="N3743" s="41"/>
      <c r="O3743" s="41"/>
      <c r="P3743" s="41"/>
      <c r="Q3743" s="41">
        <v>304</v>
      </c>
      <c r="R3743" s="41">
        <v>5.4416000000000002</v>
      </c>
      <c r="S3743" s="41"/>
      <c r="T3743" s="41"/>
      <c r="U3743" s="41">
        <v>9202</v>
      </c>
      <c r="V3743" s="41">
        <v>182.51179999999999</v>
      </c>
      <c r="W3743" s="41"/>
      <c r="X3743" s="41"/>
    </row>
    <row r="3744" spans="1:24" x14ac:dyDescent="0.35">
      <c r="A3744" s="41" t="s">
        <v>604</v>
      </c>
      <c r="B3744" s="41" t="s">
        <v>605</v>
      </c>
      <c r="C3744" s="41" t="s">
        <v>18</v>
      </c>
      <c r="D3744" s="41" t="s">
        <v>208</v>
      </c>
      <c r="E3744" s="41" t="s">
        <v>208</v>
      </c>
      <c r="F3744" s="41" t="s">
        <v>762</v>
      </c>
      <c r="G3744" s="41">
        <v>7</v>
      </c>
      <c r="H3744" s="41">
        <v>8220.2902673439203</v>
      </c>
      <c r="I3744" s="41">
        <v>7311</v>
      </c>
      <c r="J3744" s="41">
        <v>3092</v>
      </c>
      <c r="K3744" s="41">
        <v>145.4889</v>
      </c>
      <c r="L3744" s="41">
        <v>61.530800000000006</v>
      </c>
      <c r="M3744" s="41">
        <v>0</v>
      </c>
      <c r="N3744" s="41">
        <v>3883</v>
      </c>
      <c r="O3744" s="41">
        <v>0</v>
      </c>
      <c r="P3744" s="41">
        <v>87.367499999999993</v>
      </c>
      <c r="Q3744" s="41">
        <v>258</v>
      </c>
      <c r="R3744" s="41">
        <v>4.6181999999999999</v>
      </c>
      <c r="S3744" s="41">
        <v>709</v>
      </c>
      <c r="T3744" s="41">
        <v>15.598000000000001</v>
      </c>
      <c r="U3744" s="41">
        <v>10661</v>
      </c>
      <c r="V3744" s="41">
        <v>211.6379</v>
      </c>
      <c r="W3744" s="41">
        <v>4592</v>
      </c>
      <c r="X3744" s="41">
        <v>102.96549999999999</v>
      </c>
    </row>
    <row r="3745" spans="1:24" x14ac:dyDescent="0.35">
      <c r="A3745" s="41" t="s">
        <v>604</v>
      </c>
      <c r="B3745" s="41" t="s">
        <v>605</v>
      </c>
      <c r="C3745" s="41" t="s">
        <v>18</v>
      </c>
      <c r="D3745" s="41" t="s">
        <v>208</v>
      </c>
      <c r="E3745" s="41" t="s">
        <v>208</v>
      </c>
      <c r="F3745" s="41" t="s">
        <v>761</v>
      </c>
      <c r="G3745" s="41">
        <v>6</v>
      </c>
      <c r="H3745" s="41">
        <v>8220.2902673439203</v>
      </c>
      <c r="I3745" s="41">
        <v>8664</v>
      </c>
      <c r="J3745" s="41">
        <v>4143</v>
      </c>
      <c r="K3745" s="41">
        <v>172.4136</v>
      </c>
      <c r="L3745" s="41">
        <v>82.445700000000002</v>
      </c>
      <c r="M3745" s="41">
        <v>7998</v>
      </c>
      <c r="N3745" s="41">
        <v>6413</v>
      </c>
      <c r="O3745" s="41">
        <v>179.95499999999998</v>
      </c>
      <c r="P3745" s="41">
        <v>144.29249999999999</v>
      </c>
      <c r="Q3745" s="41">
        <v>208</v>
      </c>
      <c r="R3745" s="41">
        <v>3.7231999999999998</v>
      </c>
      <c r="S3745" s="41">
        <v>553</v>
      </c>
      <c r="T3745" s="41">
        <v>12.166</v>
      </c>
      <c r="U3745" s="41">
        <v>13015</v>
      </c>
      <c r="V3745" s="41">
        <v>258.58250000000004</v>
      </c>
      <c r="W3745" s="41">
        <v>14964</v>
      </c>
      <c r="X3745" s="41">
        <v>336.41349999999994</v>
      </c>
    </row>
    <row r="3746" spans="1:24" x14ac:dyDescent="0.35">
      <c r="A3746" s="41" t="s">
        <v>708</v>
      </c>
      <c r="B3746" s="41" t="s">
        <v>538</v>
      </c>
      <c r="C3746" s="41" t="s">
        <v>8</v>
      </c>
      <c r="D3746" s="41" t="s">
        <v>412</v>
      </c>
      <c r="E3746" s="41" t="s">
        <v>412</v>
      </c>
      <c r="F3746" s="41" t="s">
        <v>756</v>
      </c>
      <c r="G3746" s="41">
        <v>1</v>
      </c>
      <c r="H3746" s="41">
        <v>14717.893567273</v>
      </c>
      <c r="I3746" s="41">
        <v>5329</v>
      </c>
      <c r="J3746" s="41">
        <v>5851</v>
      </c>
      <c r="K3746" s="41">
        <v>98.586500000000001</v>
      </c>
      <c r="L3746" s="41">
        <v>108.2435</v>
      </c>
      <c r="M3746" s="41">
        <v>38852</v>
      </c>
      <c r="N3746" s="41">
        <v>5888</v>
      </c>
      <c r="O3746" s="41">
        <v>773.15480000000002</v>
      </c>
      <c r="P3746" s="41">
        <v>117.1712</v>
      </c>
      <c r="Q3746" s="41">
        <v>0</v>
      </c>
      <c r="R3746" s="41">
        <v>0</v>
      </c>
      <c r="S3746" s="41">
        <v>209</v>
      </c>
      <c r="T3746" s="41">
        <v>4.5979999999999999</v>
      </c>
      <c r="U3746" s="41">
        <v>11180</v>
      </c>
      <c r="V3746" s="41">
        <v>206.82999999999998</v>
      </c>
      <c r="W3746" s="41">
        <v>44949</v>
      </c>
      <c r="X3746" s="41">
        <v>894.92399999999998</v>
      </c>
    </row>
    <row r="3747" spans="1:24" x14ac:dyDescent="0.35">
      <c r="A3747" s="41" t="s">
        <v>708</v>
      </c>
      <c r="B3747" s="41" t="s">
        <v>538</v>
      </c>
      <c r="C3747" s="41" t="s">
        <v>8</v>
      </c>
      <c r="D3747" s="41" t="s">
        <v>412</v>
      </c>
      <c r="E3747" s="41" t="s">
        <v>412</v>
      </c>
      <c r="F3747" s="41" t="s">
        <v>760</v>
      </c>
      <c r="G3747" s="41">
        <v>5</v>
      </c>
      <c r="H3747" s="41">
        <v>14717.893567273</v>
      </c>
      <c r="I3747" s="41">
        <v>7760</v>
      </c>
      <c r="J3747" s="41">
        <v>4810</v>
      </c>
      <c r="K3747" s="41">
        <v>143.56</v>
      </c>
      <c r="L3747" s="41">
        <v>88.984999999999999</v>
      </c>
      <c r="M3747" s="41">
        <v>18625</v>
      </c>
      <c r="N3747" s="41">
        <v>12359</v>
      </c>
      <c r="O3747" s="41">
        <v>370.63750000000005</v>
      </c>
      <c r="P3747" s="41">
        <v>245.94410000000002</v>
      </c>
      <c r="Q3747" s="41">
        <v>0</v>
      </c>
      <c r="R3747" s="41">
        <v>0</v>
      </c>
      <c r="S3747" s="41">
        <v>72</v>
      </c>
      <c r="T3747" s="41">
        <v>1.5840000000000001</v>
      </c>
      <c r="U3747" s="41">
        <v>12570</v>
      </c>
      <c r="V3747" s="41">
        <v>232.54500000000002</v>
      </c>
      <c r="W3747" s="41">
        <v>31056</v>
      </c>
      <c r="X3747" s="41">
        <v>618.16560000000004</v>
      </c>
    </row>
    <row r="3748" spans="1:24" x14ac:dyDescent="0.35">
      <c r="A3748" s="41" t="s">
        <v>708</v>
      </c>
      <c r="B3748" s="41" t="s">
        <v>538</v>
      </c>
      <c r="C3748" s="41" t="s">
        <v>8</v>
      </c>
      <c r="D3748" s="41" t="s">
        <v>412</v>
      </c>
      <c r="E3748" s="41" t="s">
        <v>412</v>
      </c>
      <c r="F3748" s="41" t="s">
        <v>764</v>
      </c>
      <c r="G3748" s="41">
        <v>9</v>
      </c>
      <c r="H3748" s="41">
        <v>14717.893567273</v>
      </c>
      <c r="I3748" s="41">
        <v>10566</v>
      </c>
      <c r="J3748" s="41">
        <v>4147</v>
      </c>
      <c r="K3748" s="41">
        <v>210.26340000000002</v>
      </c>
      <c r="L3748" s="41">
        <v>82.525300000000001</v>
      </c>
      <c r="M3748" s="41"/>
      <c r="N3748" s="41"/>
      <c r="O3748" s="41"/>
      <c r="P3748" s="41"/>
      <c r="Q3748" s="41">
        <v>2</v>
      </c>
      <c r="R3748" s="41">
        <v>3.5799999999999998E-2</v>
      </c>
      <c r="S3748" s="41"/>
      <c r="T3748" s="41"/>
      <c r="U3748" s="41">
        <v>14715</v>
      </c>
      <c r="V3748" s="41">
        <v>292.8245</v>
      </c>
      <c r="W3748" s="41"/>
      <c r="X3748" s="41"/>
    </row>
    <row r="3749" spans="1:24" x14ac:dyDescent="0.35">
      <c r="A3749" s="41" t="s">
        <v>708</v>
      </c>
      <c r="B3749" s="41" t="s">
        <v>538</v>
      </c>
      <c r="C3749" s="41" t="s">
        <v>8</v>
      </c>
      <c r="D3749" s="41" t="s">
        <v>412</v>
      </c>
      <c r="E3749" s="41" t="s">
        <v>412</v>
      </c>
      <c r="F3749" s="41" t="s">
        <v>766</v>
      </c>
      <c r="G3749" s="41">
        <v>11</v>
      </c>
      <c r="H3749" s="41">
        <v>14717.893567273</v>
      </c>
      <c r="I3749" s="41">
        <v>23690</v>
      </c>
      <c r="J3749" s="41">
        <v>6699</v>
      </c>
      <c r="K3749" s="41">
        <v>471.43100000000004</v>
      </c>
      <c r="L3749" s="41">
        <v>133.31010000000001</v>
      </c>
      <c r="M3749" s="41"/>
      <c r="N3749" s="41"/>
      <c r="O3749" s="41"/>
      <c r="P3749" s="41"/>
      <c r="Q3749" s="41">
        <v>8</v>
      </c>
      <c r="R3749" s="41">
        <v>0.14319999999999999</v>
      </c>
      <c r="S3749" s="41"/>
      <c r="T3749" s="41"/>
      <c r="U3749" s="41">
        <v>30397</v>
      </c>
      <c r="V3749" s="41">
        <v>604.88430000000005</v>
      </c>
      <c r="W3749" s="41"/>
      <c r="X3749" s="41"/>
    </row>
    <row r="3750" spans="1:24" x14ac:dyDescent="0.35">
      <c r="A3750" s="41" t="s">
        <v>708</v>
      </c>
      <c r="B3750" s="41" t="s">
        <v>538</v>
      </c>
      <c r="C3750" s="41" t="s">
        <v>8</v>
      </c>
      <c r="D3750" s="41" t="s">
        <v>412</v>
      </c>
      <c r="E3750" s="41" t="s">
        <v>412</v>
      </c>
      <c r="F3750" s="41" t="s">
        <v>765</v>
      </c>
      <c r="G3750" s="41">
        <v>10</v>
      </c>
      <c r="H3750" s="41">
        <v>14717.893567273</v>
      </c>
      <c r="I3750" s="41">
        <v>27832</v>
      </c>
      <c r="J3750" s="41">
        <v>6603</v>
      </c>
      <c r="K3750" s="41">
        <v>553.85680000000002</v>
      </c>
      <c r="L3750" s="41">
        <v>131.3997</v>
      </c>
      <c r="M3750" s="41"/>
      <c r="N3750" s="41"/>
      <c r="O3750" s="41"/>
      <c r="P3750" s="41"/>
      <c r="Q3750" s="41">
        <v>6</v>
      </c>
      <c r="R3750" s="41">
        <v>0.1074</v>
      </c>
      <c r="S3750" s="41"/>
      <c r="T3750" s="41"/>
      <c r="U3750" s="41">
        <v>34441</v>
      </c>
      <c r="V3750" s="41">
        <v>685.36389999999994</v>
      </c>
      <c r="W3750" s="41"/>
      <c r="X3750" s="41"/>
    </row>
    <row r="3751" spans="1:24" x14ac:dyDescent="0.35">
      <c r="A3751" s="41" t="s">
        <v>708</v>
      </c>
      <c r="B3751" s="41" t="s">
        <v>538</v>
      </c>
      <c r="C3751" s="41" t="s">
        <v>8</v>
      </c>
      <c r="D3751" s="41" t="s">
        <v>412</v>
      </c>
      <c r="E3751" s="41" t="s">
        <v>412</v>
      </c>
      <c r="F3751" s="41" t="s">
        <v>759</v>
      </c>
      <c r="G3751" s="41">
        <v>4</v>
      </c>
      <c r="H3751" s="41">
        <v>14717.893567273</v>
      </c>
      <c r="I3751" s="41">
        <v>9659</v>
      </c>
      <c r="J3751" s="41">
        <v>6985</v>
      </c>
      <c r="K3751" s="41">
        <v>178.69149999999999</v>
      </c>
      <c r="L3751" s="41">
        <v>129.2225</v>
      </c>
      <c r="M3751" s="41">
        <v>24416</v>
      </c>
      <c r="N3751" s="41">
        <v>3438</v>
      </c>
      <c r="O3751" s="41">
        <v>485.8784</v>
      </c>
      <c r="P3751" s="41">
        <v>68.416200000000003</v>
      </c>
      <c r="Q3751" s="41">
        <v>0</v>
      </c>
      <c r="R3751" s="41">
        <v>0</v>
      </c>
      <c r="S3751" s="41">
        <v>114</v>
      </c>
      <c r="T3751" s="41">
        <v>2.508</v>
      </c>
      <c r="U3751" s="41">
        <v>16644</v>
      </c>
      <c r="V3751" s="41">
        <v>307.91399999999999</v>
      </c>
      <c r="W3751" s="41">
        <v>27968</v>
      </c>
      <c r="X3751" s="41">
        <v>556.80259999999998</v>
      </c>
    </row>
    <row r="3752" spans="1:24" x14ac:dyDescent="0.35">
      <c r="A3752" s="41" t="s">
        <v>708</v>
      </c>
      <c r="B3752" s="41" t="s">
        <v>538</v>
      </c>
      <c r="C3752" s="41" t="s">
        <v>8</v>
      </c>
      <c r="D3752" s="41" t="s">
        <v>412</v>
      </c>
      <c r="E3752" s="41" t="s">
        <v>412</v>
      </c>
      <c r="F3752" s="41" t="s">
        <v>758</v>
      </c>
      <c r="G3752" s="41">
        <v>3</v>
      </c>
      <c r="H3752" s="41">
        <v>14717.893567273</v>
      </c>
      <c r="I3752" s="41">
        <v>9900</v>
      </c>
      <c r="J3752" s="41">
        <v>5551</v>
      </c>
      <c r="K3752" s="41">
        <v>183.14999999999998</v>
      </c>
      <c r="L3752" s="41">
        <v>102.6935</v>
      </c>
      <c r="M3752" s="41">
        <v>15562</v>
      </c>
      <c r="N3752" s="41">
        <v>8099</v>
      </c>
      <c r="O3752" s="41">
        <v>309.68380000000002</v>
      </c>
      <c r="P3752" s="41">
        <v>161.17010000000002</v>
      </c>
      <c r="Q3752" s="41">
        <v>0</v>
      </c>
      <c r="R3752" s="41">
        <v>0</v>
      </c>
      <c r="S3752" s="41">
        <v>177</v>
      </c>
      <c r="T3752" s="41">
        <v>3.8940000000000001</v>
      </c>
      <c r="U3752" s="41">
        <v>15451</v>
      </c>
      <c r="V3752" s="41">
        <v>285.84349999999995</v>
      </c>
      <c r="W3752" s="41">
        <v>23838</v>
      </c>
      <c r="X3752" s="41">
        <v>474.74790000000007</v>
      </c>
    </row>
    <row r="3753" spans="1:24" x14ac:dyDescent="0.35">
      <c r="A3753" s="41" t="s">
        <v>708</v>
      </c>
      <c r="B3753" s="41" t="s">
        <v>538</v>
      </c>
      <c r="C3753" s="41" t="s">
        <v>8</v>
      </c>
      <c r="D3753" s="41" t="s">
        <v>412</v>
      </c>
      <c r="E3753" s="41" t="s">
        <v>412</v>
      </c>
      <c r="F3753" s="41" t="s">
        <v>767</v>
      </c>
      <c r="G3753" s="41">
        <v>12</v>
      </c>
      <c r="H3753" s="41">
        <v>14717.893567273</v>
      </c>
      <c r="I3753" s="41">
        <v>61245</v>
      </c>
      <c r="J3753" s="41">
        <v>7938</v>
      </c>
      <c r="K3753" s="41">
        <v>1218.7755</v>
      </c>
      <c r="L3753" s="41">
        <v>157.96620000000001</v>
      </c>
      <c r="M3753" s="41"/>
      <c r="N3753" s="41"/>
      <c r="O3753" s="41"/>
      <c r="P3753" s="41"/>
      <c r="Q3753" s="41">
        <v>30</v>
      </c>
      <c r="R3753" s="41">
        <v>0.53700000000000003</v>
      </c>
      <c r="S3753" s="41"/>
      <c r="T3753" s="41"/>
      <c r="U3753" s="41">
        <v>69213</v>
      </c>
      <c r="V3753" s="41">
        <v>1377.2787000000001</v>
      </c>
      <c r="W3753" s="41"/>
      <c r="X3753" s="41"/>
    </row>
    <row r="3754" spans="1:24" x14ac:dyDescent="0.35">
      <c r="A3754" s="41" t="s">
        <v>708</v>
      </c>
      <c r="B3754" s="41" t="s">
        <v>538</v>
      </c>
      <c r="C3754" s="41" t="s">
        <v>8</v>
      </c>
      <c r="D3754" s="41" t="s">
        <v>412</v>
      </c>
      <c r="E3754" s="41" t="s">
        <v>412</v>
      </c>
      <c r="F3754" s="41" t="s">
        <v>757</v>
      </c>
      <c r="G3754" s="41">
        <v>2</v>
      </c>
      <c r="H3754" s="41">
        <v>14717.893567273</v>
      </c>
      <c r="I3754" s="41">
        <v>38962</v>
      </c>
      <c r="J3754" s="41">
        <v>2601</v>
      </c>
      <c r="K3754" s="41">
        <v>720.79699999999991</v>
      </c>
      <c r="L3754" s="41">
        <v>48.118499999999997</v>
      </c>
      <c r="M3754" s="41">
        <v>10367</v>
      </c>
      <c r="N3754" s="41">
        <v>6205</v>
      </c>
      <c r="O3754" s="41">
        <v>206.30330000000001</v>
      </c>
      <c r="P3754" s="41">
        <v>123.4795</v>
      </c>
      <c r="Q3754" s="41">
        <v>0</v>
      </c>
      <c r="R3754" s="41">
        <v>0</v>
      </c>
      <c r="S3754" s="41">
        <v>123</v>
      </c>
      <c r="T3754" s="41">
        <v>2.706</v>
      </c>
      <c r="U3754" s="41">
        <v>41563</v>
      </c>
      <c r="V3754" s="41">
        <v>768.91549999999995</v>
      </c>
      <c r="W3754" s="41">
        <v>16695</v>
      </c>
      <c r="X3754" s="41">
        <v>332.48880000000003</v>
      </c>
    </row>
    <row r="3755" spans="1:24" x14ac:dyDescent="0.35">
      <c r="A3755" s="41" t="s">
        <v>708</v>
      </c>
      <c r="B3755" s="41" t="s">
        <v>538</v>
      </c>
      <c r="C3755" s="41" t="s">
        <v>8</v>
      </c>
      <c r="D3755" s="41" t="s">
        <v>412</v>
      </c>
      <c r="E3755" s="41" t="s">
        <v>412</v>
      </c>
      <c r="F3755" s="41" t="s">
        <v>763</v>
      </c>
      <c r="G3755" s="41">
        <v>8</v>
      </c>
      <c r="H3755" s="41">
        <v>14717.893567273</v>
      </c>
      <c r="I3755" s="41">
        <v>12712</v>
      </c>
      <c r="J3755" s="41">
        <v>11956</v>
      </c>
      <c r="K3755" s="41">
        <v>252.96880000000002</v>
      </c>
      <c r="L3755" s="41">
        <v>237.92440000000002</v>
      </c>
      <c r="M3755" s="41"/>
      <c r="N3755" s="41"/>
      <c r="O3755" s="41"/>
      <c r="P3755" s="41"/>
      <c r="Q3755" s="41">
        <v>11</v>
      </c>
      <c r="R3755" s="41">
        <v>0.19689999999999999</v>
      </c>
      <c r="S3755" s="41"/>
      <c r="T3755" s="41"/>
      <c r="U3755" s="41">
        <v>24679</v>
      </c>
      <c r="V3755" s="41">
        <v>491.09010000000006</v>
      </c>
      <c r="W3755" s="41"/>
      <c r="X3755" s="41"/>
    </row>
    <row r="3756" spans="1:24" x14ac:dyDescent="0.35">
      <c r="A3756" s="41" t="s">
        <v>708</v>
      </c>
      <c r="B3756" s="41" t="s">
        <v>538</v>
      </c>
      <c r="C3756" s="41" t="s">
        <v>8</v>
      </c>
      <c r="D3756" s="41" t="s">
        <v>412</v>
      </c>
      <c r="E3756" s="41" t="s">
        <v>412</v>
      </c>
      <c r="F3756" s="41" t="s">
        <v>762</v>
      </c>
      <c r="G3756" s="41">
        <v>7</v>
      </c>
      <c r="H3756" s="41">
        <v>14717.893567273</v>
      </c>
      <c r="I3756" s="41">
        <v>11671</v>
      </c>
      <c r="J3756" s="41">
        <v>9922</v>
      </c>
      <c r="K3756" s="41">
        <v>232.25290000000001</v>
      </c>
      <c r="L3756" s="41">
        <v>197.4478</v>
      </c>
      <c r="M3756" s="41">
        <v>0</v>
      </c>
      <c r="N3756" s="41">
        <v>11324</v>
      </c>
      <c r="O3756" s="41">
        <v>0</v>
      </c>
      <c r="P3756" s="41">
        <v>254.79</v>
      </c>
      <c r="Q3756" s="41">
        <v>8</v>
      </c>
      <c r="R3756" s="41">
        <v>0.14319999999999999</v>
      </c>
      <c r="S3756" s="41">
        <v>217</v>
      </c>
      <c r="T3756" s="41">
        <v>4.774</v>
      </c>
      <c r="U3756" s="41">
        <v>21601</v>
      </c>
      <c r="V3756" s="41">
        <v>429.84389999999996</v>
      </c>
      <c r="W3756" s="41">
        <v>11541</v>
      </c>
      <c r="X3756" s="41">
        <v>259.56399999999996</v>
      </c>
    </row>
    <row r="3757" spans="1:24" x14ac:dyDescent="0.35">
      <c r="A3757" s="41" t="s">
        <v>708</v>
      </c>
      <c r="B3757" s="41" t="s">
        <v>538</v>
      </c>
      <c r="C3757" s="41" t="s">
        <v>8</v>
      </c>
      <c r="D3757" s="41" t="s">
        <v>412</v>
      </c>
      <c r="E3757" s="41" t="s">
        <v>412</v>
      </c>
      <c r="F3757" s="41" t="s">
        <v>761</v>
      </c>
      <c r="G3757" s="41">
        <v>6</v>
      </c>
      <c r="H3757" s="41">
        <v>14717.893567273</v>
      </c>
      <c r="I3757" s="41">
        <v>9157</v>
      </c>
      <c r="J3757" s="41">
        <v>30127</v>
      </c>
      <c r="K3757" s="41">
        <v>182.2243</v>
      </c>
      <c r="L3757" s="41">
        <v>599.52730000000008</v>
      </c>
      <c r="M3757" s="41">
        <v>26470</v>
      </c>
      <c r="N3757" s="41">
        <v>31407</v>
      </c>
      <c r="O3757" s="41">
        <v>595.57499999999993</v>
      </c>
      <c r="P3757" s="41">
        <v>706.65750000000003</v>
      </c>
      <c r="Q3757" s="41">
        <v>0</v>
      </c>
      <c r="R3757" s="41">
        <v>0</v>
      </c>
      <c r="S3757" s="41">
        <v>125</v>
      </c>
      <c r="T3757" s="41">
        <v>2.75</v>
      </c>
      <c r="U3757" s="41">
        <v>39284</v>
      </c>
      <c r="V3757" s="41">
        <v>781.75160000000005</v>
      </c>
      <c r="W3757" s="41">
        <v>58002</v>
      </c>
      <c r="X3757" s="41">
        <v>1304.9825000000001</v>
      </c>
    </row>
    <row r="3758" spans="1:24" x14ac:dyDescent="0.35">
      <c r="A3758" s="41" t="s">
        <v>547</v>
      </c>
      <c r="B3758" s="41" t="s">
        <v>481</v>
      </c>
      <c r="C3758" s="41" t="s">
        <v>33</v>
      </c>
      <c r="D3758" s="41" t="s">
        <v>382</v>
      </c>
      <c r="E3758" s="41" t="s">
        <v>382</v>
      </c>
      <c r="F3758" s="41" t="s">
        <v>756</v>
      </c>
      <c r="G3758" s="41">
        <v>1</v>
      </c>
      <c r="H3758" s="41">
        <v>3275.4178942384401</v>
      </c>
      <c r="I3758" s="41">
        <v>43</v>
      </c>
      <c r="J3758" s="41">
        <v>245</v>
      </c>
      <c r="K3758" s="41">
        <v>0.79549999999999998</v>
      </c>
      <c r="L3758" s="41">
        <v>4.5324999999999998</v>
      </c>
      <c r="M3758" s="41">
        <v>104</v>
      </c>
      <c r="N3758" s="41">
        <v>8</v>
      </c>
      <c r="O3758" s="41">
        <v>2.0696000000000003</v>
      </c>
      <c r="P3758" s="41">
        <v>0.15920000000000001</v>
      </c>
      <c r="Q3758" s="41">
        <v>1505</v>
      </c>
      <c r="R3758" s="41">
        <v>26.939499999999999</v>
      </c>
      <c r="S3758" s="41">
        <v>3555</v>
      </c>
      <c r="T3758" s="41">
        <v>78.209999999999994</v>
      </c>
      <c r="U3758" s="41">
        <v>1793</v>
      </c>
      <c r="V3758" s="41">
        <v>32.267499999999998</v>
      </c>
      <c r="W3758" s="41">
        <v>3667</v>
      </c>
      <c r="X3758" s="41">
        <v>80.438800000000001</v>
      </c>
    </row>
    <row r="3759" spans="1:24" x14ac:dyDescent="0.35">
      <c r="A3759" s="41" t="s">
        <v>547</v>
      </c>
      <c r="B3759" s="41" t="s">
        <v>481</v>
      </c>
      <c r="C3759" s="41" t="s">
        <v>33</v>
      </c>
      <c r="D3759" s="41" t="s">
        <v>382</v>
      </c>
      <c r="E3759" s="41" t="s">
        <v>382</v>
      </c>
      <c r="F3759" s="41" t="s">
        <v>760</v>
      </c>
      <c r="G3759" s="41">
        <v>5</v>
      </c>
      <c r="H3759" s="41">
        <v>3275.4178942384401</v>
      </c>
      <c r="I3759" s="41">
        <v>0</v>
      </c>
      <c r="J3759" s="41">
        <v>0</v>
      </c>
      <c r="K3759" s="41">
        <v>0</v>
      </c>
      <c r="L3759" s="41">
        <v>0</v>
      </c>
      <c r="M3759" s="41">
        <v>33</v>
      </c>
      <c r="N3759" s="41">
        <v>0</v>
      </c>
      <c r="O3759" s="41">
        <v>0.65670000000000006</v>
      </c>
      <c r="P3759" s="41">
        <v>0</v>
      </c>
      <c r="Q3759" s="41">
        <v>1860</v>
      </c>
      <c r="R3759" s="41">
        <v>33.293999999999997</v>
      </c>
      <c r="S3759" s="41">
        <v>3020</v>
      </c>
      <c r="T3759" s="41">
        <v>66.44</v>
      </c>
      <c r="U3759" s="41">
        <v>1860</v>
      </c>
      <c r="V3759" s="41">
        <v>33.293999999999997</v>
      </c>
      <c r="W3759" s="41">
        <v>3053</v>
      </c>
      <c r="X3759" s="41">
        <v>67.096699999999998</v>
      </c>
    </row>
    <row r="3760" spans="1:24" x14ac:dyDescent="0.35">
      <c r="A3760" s="41" t="s">
        <v>547</v>
      </c>
      <c r="B3760" s="41" t="s">
        <v>481</v>
      </c>
      <c r="C3760" s="41" t="s">
        <v>33</v>
      </c>
      <c r="D3760" s="41" t="s">
        <v>382</v>
      </c>
      <c r="E3760" s="41" t="s">
        <v>382</v>
      </c>
      <c r="F3760" s="41" t="s">
        <v>764</v>
      </c>
      <c r="G3760" s="41">
        <v>9</v>
      </c>
      <c r="H3760" s="41">
        <v>3275.4178942384401</v>
      </c>
      <c r="I3760" s="41">
        <v>31</v>
      </c>
      <c r="J3760" s="41">
        <v>2</v>
      </c>
      <c r="K3760" s="41">
        <v>0.6169</v>
      </c>
      <c r="L3760" s="41">
        <v>3.9800000000000002E-2</v>
      </c>
      <c r="M3760" s="41"/>
      <c r="N3760" s="41"/>
      <c r="O3760" s="41"/>
      <c r="P3760" s="41"/>
      <c r="Q3760" s="41">
        <v>1903</v>
      </c>
      <c r="R3760" s="41">
        <v>34.063699999999997</v>
      </c>
      <c r="S3760" s="41"/>
      <c r="T3760" s="41"/>
      <c r="U3760" s="41">
        <v>1936</v>
      </c>
      <c r="V3760" s="41">
        <v>34.720399999999998</v>
      </c>
      <c r="W3760" s="41"/>
      <c r="X3760" s="41"/>
    </row>
    <row r="3761" spans="1:24" x14ac:dyDescent="0.35">
      <c r="A3761" s="41" t="s">
        <v>547</v>
      </c>
      <c r="B3761" s="41" t="s">
        <v>481</v>
      </c>
      <c r="C3761" s="41" t="s">
        <v>33</v>
      </c>
      <c r="D3761" s="41" t="s">
        <v>382</v>
      </c>
      <c r="E3761" s="41" t="s">
        <v>382</v>
      </c>
      <c r="F3761" s="41" t="s">
        <v>766</v>
      </c>
      <c r="G3761" s="41">
        <v>11</v>
      </c>
      <c r="H3761" s="41">
        <v>3275.4178942384401</v>
      </c>
      <c r="I3761" s="41">
        <v>29</v>
      </c>
      <c r="J3761" s="41">
        <v>0</v>
      </c>
      <c r="K3761" s="41">
        <v>0.57710000000000006</v>
      </c>
      <c r="L3761" s="41">
        <v>0</v>
      </c>
      <c r="M3761" s="41"/>
      <c r="N3761" s="41"/>
      <c r="O3761" s="41"/>
      <c r="P3761" s="41"/>
      <c r="Q3761" s="41">
        <v>4026</v>
      </c>
      <c r="R3761" s="41">
        <v>72.065399999999997</v>
      </c>
      <c r="S3761" s="41"/>
      <c r="T3761" s="41"/>
      <c r="U3761" s="41">
        <v>4055</v>
      </c>
      <c r="V3761" s="41">
        <v>72.642499999999998</v>
      </c>
      <c r="W3761" s="41"/>
      <c r="X3761" s="41"/>
    </row>
    <row r="3762" spans="1:24" x14ac:dyDescent="0.35">
      <c r="A3762" s="41" t="s">
        <v>547</v>
      </c>
      <c r="B3762" s="41" t="s">
        <v>481</v>
      </c>
      <c r="C3762" s="41" t="s">
        <v>33</v>
      </c>
      <c r="D3762" s="41" t="s">
        <v>382</v>
      </c>
      <c r="E3762" s="41" t="s">
        <v>382</v>
      </c>
      <c r="F3762" s="41" t="s">
        <v>765</v>
      </c>
      <c r="G3762" s="41">
        <v>10</v>
      </c>
      <c r="H3762" s="41">
        <v>3275.4178942384401</v>
      </c>
      <c r="I3762" s="41">
        <v>79</v>
      </c>
      <c r="J3762" s="41">
        <v>0</v>
      </c>
      <c r="K3762" s="41">
        <v>1.5721000000000001</v>
      </c>
      <c r="L3762" s="41">
        <v>0</v>
      </c>
      <c r="M3762" s="41"/>
      <c r="N3762" s="41"/>
      <c r="O3762" s="41"/>
      <c r="P3762" s="41"/>
      <c r="Q3762" s="41">
        <v>3119</v>
      </c>
      <c r="R3762" s="41">
        <v>55.830100000000002</v>
      </c>
      <c r="S3762" s="41"/>
      <c r="T3762" s="41"/>
      <c r="U3762" s="41">
        <v>3198</v>
      </c>
      <c r="V3762" s="41">
        <v>57.402200000000001</v>
      </c>
      <c r="W3762" s="41"/>
      <c r="X3762" s="41"/>
    </row>
    <row r="3763" spans="1:24" x14ac:dyDescent="0.35">
      <c r="A3763" s="41" t="s">
        <v>547</v>
      </c>
      <c r="B3763" s="41" t="s">
        <v>481</v>
      </c>
      <c r="C3763" s="41" t="s">
        <v>33</v>
      </c>
      <c r="D3763" s="41" t="s">
        <v>382</v>
      </c>
      <c r="E3763" s="41" t="s">
        <v>382</v>
      </c>
      <c r="F3763" s="41" t="s">
        <v>759</v>
      </c>
      <c r="G3763" s="41">
        <v>4</v>
      </c>
      <c r="H3763" s="41">
        <v>3275.4178942384401</v>
      </c>
      <c r="I3763" s="41">
        <v>15</v>
      </c>
      <c r="J3763" s="41">
        <v>0</v>
      </c>
      <c r="K3763" s="41">
        <v>0.27749999999999997</v>
      </c>
      <c r="L3763" s="41">
        <v>0</v>
      </c>
      <c r="M3763" s="41">
        <v>24</v>
      </c>
      <c r="N3763" s="41">
        <v>0</v>
      </c>
      <c r="O3763" s="41">
        <v>0.47760000000000002</v>
      </c>
      <c r="P3763" s="41">
        <v>0</v>
      </c>
      <c r="Q3763" s="41">
        <v>2457</v>
      </c>
      <c r="R3763" s="41">
        <v>43.9803</v>
      </c>
      <c r="S3763" s="41">
        <v>2663</v>
      </c>
      <c r="T3763" s="41">
        <v>58.585999999999999</v>
      </c>
      <c r="U3763" s="41">
        <v>2472</v>
      </c>
      <c r="V3763" s="41">
        <v>44.257800000000003</v>
      </c>
      <c r="W3763" s="41">
        <v>2687</v>
      </c>
      <c r="X3763" s="41">
        <v>59.063600000000001</v>
      </c>
    </row>
    <row r="3764" spans="1:24" x14ac:dyDescent="0.35">
      <c r="A3764" s="41" t="s">
        <v>547</v>
      </c>
      <c r="B3764" s="41" t="s">
        <v>481</v>
      </c>
      <c r="C3764" s="41" t="s">
        <v>33</v>
      </c>
      <c r="D3764" s="41" t="s">
        <v>382</v>
      </c>
      <c r="E3764" s="41" t="s">
        <v>382</v>
      </c>
      <c r="F3764" s="41" t="s">
        <v>758</v>
      </c>
      <c r="G3764" s="41">
        <v>3</v>
      </c>
      <c r="H3764" s="41">
        <v>3275.4178942384401</v>
      </c>
      <c r="I3764" s="41">
        <v>12</v>
      </c>
      <c r="J3764" s="41">
        <v>6</v>
      </c>
      <c r="K3764" s="41">
        <v>0.22199999999999998</v>
      </c>
      <c r="L3764" s="41">
        <v>0.11099999999999999</v>
      </c>
      <c r="M3764" s="41">
        <v>117</v>
      </c>
      <c r="N3764" s="41">
        <v>0</v>
      </c>
      <c r="O3764" s="41">
        <v>2.3283</v>
      </c>
      <c r="P3764" s="41">
        <v>0</v>
      </c>
      <c r="Q3764" s="41">
        <v>4604</v>
      </c>
      <c r="R3764" s="41">
        <v>82.411600000000007</v>
      </c>
      <c r="S3764" s="41">
        <v>2224</v>
      </c>
      <c r="T3764" s="41">
        <v>48.927999999999997</v>
      </c>
      <c r="U3764" s="41">
        <v>4622</v>
      </c>
      <c r="V3764" s="41">
        <v>82.744600000000005</v>
      </c>
      <c r="W3764" s="41">
        <v>2341</v>
      </c>
      <c r="X3764" s="41">
        <v>51.256299999999996</v>
      </c>
    </row>
    <row r="3765" spans="1:24" x14ac:dyDescent="0.35">
      <c r="A3765" s="41" t="s">
        <v>547</v>
      </c>
      <c r="B3765" s="41" t="s">
        <v>481</v>
      </c>
      <c r="C3765" s="41" t="s">
        <v>33</v>
      </c>
      <c r="D3765" s="41" t="s">
        <v>382</v>
      </c>
      <c r="E3765" s="41" t="s">
        <v>382</v>
      </c>
      <c r="F3765" s="41" t="s">
        <v>767</v>
      </c>
      <c r="G3765" s="41">
        <v>12</v>
      </c>
      <c r="H3765" s="41">
        <v>3275.4178942384401</v>
      </c>
      <c r="I3765" s="41">
        <v>22</v>
      </c>
      <c r="J3765" s="41">
        <v>0</v>
      </c>
      <c r="K3765" s="41">
        <v>0.43780000000000002</v>
      </c>
      <c r="L3765" s="41">
        <v>0</v>
      </c>
      <c r="M3765" s="41"/>
      <c r="N3765" s="41"/>
      <c r="O3765" s="41"/>
      <c r="P3765" s="41"/>
      <c r="Q3765" s="41">
        <v>913</v>
      </c>
      <c r="R3765" s="41">
        <v>16.342700000000001</v>
      </c>
      <c r="S3765" s="41"/>
      <c r="T3765" s="41"/>
      <c r="U3765" s="41">
        <v>935</v>
      </c>
      <c r="V3765" s="41">
        <v>16.7805</v>
      </c>
      <c r="W3765" s="41"/>
      <c r="X3765" s="41"/>
    </row>
    <row r="3766" spans="1:24" x14ac:dyDescent="0.35">
      <c r="A3766" s="41" t="s">
        <v>547</v>
      </c>
      <c r="B3766" s="41" t="s">
        <v>481</v>
      </c>
      <c r="C3766" s="41" t="s">
        <v>33</v>
      </c>
      <c r="D3766" s="41" t="s">
        <v>382</v>
      </c>
      <c r="E3766" s="41" t="s">
        <v>382</v>
      </c>
      <c r="F3766" s="41" t="s">
        <v>757</v>
      </c>
      <c r="G3766" s="41">
        <v>2</v>
      </c>
      <c r="H3766" s="41">
        <v>3275.4178942384401</v>
      </c>
      <c r="I3766" s="41">
        <v>23</v>
      </c>
      <c r="J3766" s="41">
        <v>132</v>
      </c>
      <c r="K3766" s="41">
        <v>0.42549999999999999</v>
      </c>
      <c r="L3766" s="41">
        <v>2.4419999999999997</v>
      </c>
      <c r="M3766" s="41">
        <v>17</v>
      </c>
      <c r="N3766" s="41">
        <v>0</v>
      </c>
      <c r="O3766" s="41">
        <v>0.33830000000000005</v>
      </c>
      <c r="P3766" s="41">
        <v>0</v>
      </c>
      <c r="Q3766" s="41">
        <v>1354</v>
      </c>
      <c r="R3766" s="41">
        <v>24.236599999999999</v>
      </c>
      <c r="S3766" s="41">
        <v>1987</v>
      </c>
      <c r="T3766" s="41">
        <v>43.713999999999999</v>
      </c>
      <c r="U3766" s="41">
        <v>1509</v>
      </c>
      <c r="V3766" s="41">
        <v>27.104099999999999</v>
      </c>
      <c r="W3766" s="41">
        <v>2004</v>
      </c>
      <c r="X3766" s="41">
        <v>44.052299999999995</v>
      </c>
    </row>
    <row r="3767" spans="1:24" x14ac:dyDescent="0.35">
      <c r="A3767" s="41" t="s">
        <v>547</v>
      </c>
      <c r="B3767" s="41" t="s">
        <v>481</v>
      </c>
      <c r="C3767" s="41" t="s">
        <v>33</v>
      </c>
      <c r="D3767" s="41" t="s">
        <v>382</v>
      </c>
      <c r="E3767" s="41" t="s">
        <v>382</v>
      </c>
      <c r="F3767" s="41" t="s">
        <v>763</v>
      </c>
      <c r="G3767" s="41">
        <v>8</v>
      </c>
      <c r="H3767" s="41">
        <v>3275.4178942384401</v>
      </c>
      <c r="I3767" s="41">
        <v>11</v>
      </c>
      <c r="J3767" s="41">
        <v>2</v>
      </c>
      <c r="K3767" s="41">
        <v>0.21890000000000001</v>
      </c>
      <c r="L3767" s="41">
        <v>3.9800000000000002E-2</v>
      </c>
      <c r="M3767" s="41"/>
      <c r="N3767" s="41"/>
      <c r="O3767" s="41"/>
      <c r="P3767" s="41"/>
      <c r="Q3767" s="41">
        <v>4964</v>
      </c>
      <c r="R3767" s="41">
        <v>88.855599999999995</v>
      </c>
      <c r="S3767" s="41"/>
      <c r="T3767" s="41"/>
      <c r="U3767" s="41">
        <v>4977</v>
      </c>
      <c r="V3767" s="41">
        <v>89.1143</v>
      </c>
      <c r="W3767" s="41"/>
      <c r="X3767" s="41"/>
    </row>
    <row r="3768" spans="1:24" x14ac:dyDescent="0.35">
      <c r="A3768" s="41" t="s">
        <v>547</v>
      </c>
      <c r="B3768" s="41" t="s">
        <v>481</v>
      </c>
      <c r="C3768" s="41" t="s">
        <v>33</v>
      </c>
      <c r="D3768" s="41" t="s">
        <v>382</v>
      </c>
      <c r="E3768" s="41" t="s">
        <v>382</v>
      </c>
      <c r="F3768" s="41" t="s">
        <v>762</v>
      </c>
      <c r="G3768" s="41">
        <v>7</v>
      </c>
      <c r="H3768" s="41">
        <v>3275.4178942384401</v>
      </c>
      <c r="I3768" s="41">
        <v>10</v>
      </c>
      <c r="J3768" s="41">
        <v>0</v>
      </c>
      <c r="K3768" s="41">
        <v>0.19900000000000001</v>
      </c>
      <c r="L3768" s="41">
        <v>0</v>
      </c>
      <c r="M3768" s="41">
        <v>0</v>
      </c>
      <c r="N3768" s="41">
        <v>16</v>
      </c>
      <c r="O3768" s="41">
        <v>0</v>
      </c>
      <c r="P3768" s="41">
        <v>0.36</v>
      </c>
      <c r="Q3768" s="41">
        <v>2259</v>
      </c>
      <c r="R3768" s="41">
        <v>40.436100000000003</v>
      </c>
      <c r="S3768" s="41">
        <v>4625</v>
      </c>
      <c r="T3768" s="41">
        <v>101.75</v>
      </c>
      <c r="U3768" s="41">
        <v>2269</v>
      </c>
      <c r="V3768" s="41">
        <v>40.635100000000001</v>
      </c>
      <c r="W3768" s="41">
        <v>4641</v>
      </c>
      <c r="X3768" s="41">
        <v>102.11</v>
      </c>
    </row>
    <row r="3769" spans="1:24" x14ac:dyDescent="0.35">
      <c r="A3769" s="41" t="s">
        <v>547</v>
      </c>
      <c r="B3769" s="41" t="s">
        <v>481</v>
      </c>
      <c r="C3769" s="41" t="s">
        <v>33</v>
      </c>
      <c r="D3769" s="41" t="s">
        <v>382</v>
      </c>
      <c r="E3769" s="41" t="s">
        <v>382</v>
      </c>
      <c r="F3769" s="41" t="s">
        <v>761</v>
      </c>
      <c r="G3769" s="41">
        <v>6</v>
      </c>
      <c r="H3769" s="41">
        <v>3275.4178942384401</v>
      </c>
      <c r="I3769" s="41">
        <v>32</v>
      </c>
      <c r="J3769" s="41">
        <v>0</v>
      </c>
      <c r="K3769" s="41">
        <v>0.63680000000000003</v>
      </c>
      <c r="L3769" s="41">
        <v>0</v>
      </c>
      <c r="M3769" s="41">
        <v>83</v>
      </c>
      <c r="N3769" s="41">
        <v>0</v>
      </c>
      <c r="O3769" s="41">
        <v>1.8674999999999999</v>
      </c>
      <c r="P3769" s="41">
        <v>0</v>
      </c>
      <c r="Q3769" s="41">
        <v>2264</v>
      </c>
      <c r="R3769" s="41">
        <v>40.525599999999997</v>
      </c>
      <c r="S3769" s="41">
        <v>2291</v>
      </c>
      <c r="T3769" s="41">
        <v>50.402000000000001</v>
      </c>
      <c r="U3769" s="41">
        <v>2296</v>
      </c>
      <c r="V3769" s="41">
        <v>41.162399999999998</v>
      </c>
      <c r="W3769" s="41">
        <v>2374</v>
      </c>
      <c r="X3769" s="41">
        <v>52.269500000000001</v>
      </c>
    </row>
    <row r="3770" spans="1:24" x14ac:dyDescent="0.35">
      <c r="A3770" s="41" t="s">
        <v>751</v>
      </c>
      <c r="B3770" s="41" t="s">
        <v>472</v>
      </c>
      <c r="C3770" s="41" t="s">
        <v>16</v>
      </c>
      <c r="D3770" s="41" t="s">
        <v>383</v>
      </c>
      <c r="E3770" s="41" t="s">
        <v>383</v>
      </c>
      <c r="F3770" s="41" t="s">
        <v>756</v>
      </c>
      <c r="G3770" s="41">
        <v>1</v>
      </c>
      <c r="H3770" s="41">
        <v>8434.51215185824</v>
      </c>
      <c r="I3770" s="41">
        <v>43268</v>
      </c>
      <c r="J3770" s="41">
        <v>4</v>
      </c>
      <c r="K3770" s="41">
        <v>800.45799999999997</v>
      </c>
      <c r="L3770" s="41">
        <v>7.3999999999999996E-2</v>
      </c>
      <c r="M3770" s="41">
        <v>11549</v>
      </c>
      <c r="N3770" s="41">
        <v>0</v>
      </c>
      <c r="O3770" s="41">
        <v>229.82510000000002</v>
      </c>
      <c r="P3770" s="41">
        <v>0</v>
      </c>
      <c r="Q3770" s="41">
        <v>5146</v>
      </c>
      <c r="R3770" s="41">
        <v>92.113399999999999</v>
      </c>
      <c r="S3770" s="41">
        <v>1239</v>
      </c>
      <c r="T3770" s="41">
        <v>27.257999999999999</v>
      </c>
      <c r="U3770" s="41">
        <v>48418</v>
      </c>
      <c r="V3770" s="41">
        <v>892.64539999999988</v>
      </c>
      <c r="W3770" s="41">
        <v>12788</v>
      </c>
      <c r="X3770" s="41">
        <v>257.0831</v>
      </c>
    </row>
    <row r="3771" spans="1:24" x14ac:dyDescent="0.35">
      <c r="A3771" s="41" t="s">
        <v>751</v>
      </c>
      <c r="B3771" s="41" t="s">
        <v>472</v>
      </c>
      <c r="C3771" s="41" t="s">
        <v>16</v>
      </c>
      <c r="D3771" s="41" t="s">
        <v>383</v>
      </c>
      <c r="E3771" s="41" t="s">
        <v>383</v>
      </c>
      <c r="F3771" s="41" t="s">
        <v>760</v>
      </c>
      <c r="G3771" s="41">
        <v>5</v>
      </c>
      <c r="H3771" s="41">
        <v>8434.51215185824</v>
      </c>
      <c r="I3771" s="41">
        <v>9245</v>
      </c>
      <c r="J3771" s="41">
        <v>3</v>
      </c>
      <c r="K3771" s="41">
        <v>171.0325</v>
      </c>
      <c r="L3771" s="41">
        <v>5.5499999999999994E-2</v>
      </c>
      <c r="M3771" s="41">
        <v>7991</v>
      </c>
      <c r="N3771" s="41">
        <v>0</v>
      </c>
      <c r="O3771" s="41">
        <v>159.02090000000001</v>
      </c>
      <c r="P3771" s="41">
        <v>0</v>
      </c>
      <c r="Q3771" s="41">
        <v>5893</v>
      </c>
      <c r="R3771" s="41">
        <v>105.4847</v>
      </c>
      <c r="S3771" s="41">
        <v>10690</v>
      </c>
      <c r="T3771" s="41">
        <v>235.18</v>
      </c>
      <c r="U3771" s="41">
        <v>15141</v>
      </c>
      <c r="V3771" s="41">
        <v>276.5727</v>
      </c>
      <c r="W3771" s="41">
        <v>18681</v>
      </c>
      <c r="X3771" s="41">
        <v>394.20090000000005</v>
      </c>
    </row>
    <row r="3772" spans="1:24" x14ac:dyDescent="0.35">
      <c r="A3772" s="41" t="s">
        <v>751</v>
      </c>
      <c r="B3772" s="41" t="s">
        <v>472</v>
      </c>
      <c r="C3772" s="41" t="s">
        <v>16</v>
      </c>
      <c r="D3772" s="41" t="s">
        <v>383</v>
      </c>
      <c r="E3772" s="41" t="s">
        <v>383</v>
      </c>
      <c r="F3772" s="41" t="s">
        <v>764</v>
      </c>
      <c r="G3772" s="41">
        <v>9</v>
      </c>
      <c r="H3772" s="41">
        <v>8434.51215185824</v>
      </c>
      <c r="I3772" s="41">
        <v>11486</v>
      </c>
      <c r="J3772" s="41">
        <v>0</v>
      </c>
      <c r="K3772" s="41">
        <v>228.57140000000001</v>
      </c>
      <c r="L3772" s="41">
        <v>0</v>
      </c>
      <c r="M3772" s="41"/>
      <c r="N3772" s="41"/>
      <c r="O3772" s="41"/>
      <c r="P3772" s="41"/>
      <c r="Q3772" s="41">
        <v>4932</v>
      </c>
      <c r="R3772" s="41">
        <v>88.282799999999995</v>
      </c>
      <c r="S3772" s="41"/>
      <c r="T3772" s="41"/>
      <c r="U3772" s="41">
        <v>16418</v>
      </c>
      <c r="V3772" s="41">
        <v>316.85419999999999</v>
      </c>
      <c r="W3772" s="41"/>
      <c r="X3772" s="41"/>
    </row>
    <row r="3773" spans="1:24" x14ac:dyDescent="0.35">
      <c r="A3773" s="41" t="s">
        <v>751</v>
      </c>
      <c r="B3773" s="41" t="s">
        <v>472</v>
      </c>
      <c r="C3773" s="41" t="s">
        <v>16</v>
      </c>
      <c r="D3773" s="41" t="s">
        <v>383</v>
      </c>
      <c r="E3773" s="41" t="s">
        <v>383</v>
      </c>
      <c r="F3773" s="41" t="s">
        <v>766</v>
      </c>
      <c r="G3773" s="41">
        <v>11</v>
      </c>
      <c r="H3773" s="41">
        <v>8434.51215185824</v>
      </c>
      <c r="I3773" s="41">
        <v>12237</v>
      </c>
      <c r="J3773" s="41">
        <v>0</v>
      </c>
      <c r="K3773" s="41">
        <v>243.5163</v>
      </c>
      <c r="L3773" s="41">
        <v>0</v>
      </c>
      <c r="M3773" s="41"/>
      <c r="N3773" s="41"/>
      <c r="O3773" s="41"/>
      <c r="P3773" s="41"/>
      <c r="Q3773" s="41">
        <v>7016</v>
      </c>
      <c r="R3773" s="41">
        <v>125.5864</v>
      </c>
      <c r="S3773" s="41"/>
      <c r="T3773" s="41"/>
      <c r="U3773" s="41">
        <v>19253</v>
      </c>
      <c r="V3773" s="41">
        <v>369.10270000000003</v>
      </c>
      <c r="W3773" s="41"/>
      <c r="X3773" s="41"/>
    </row>
    <row r="3774" spans="1:24" x14ac:dyDescent="0.35">
      <c r="A3774" s="41" t="s">
        <v>751</v>
      </c>
      <c r="B3774" s="41" t="s">
        <v>472</v>
      </c>
      <c r="C3774" s="41" t="s">
        <v>16</v>
      </c>
      <c r="D3774" s="41" t="s">
        <v>383</v>
      </c>
      <c r="E3774" s="41" t="s">
        <v>383</v>
      </c>
      <c r="F3774" s="41" t="s">
        <v>765</v>
      </c>
      <c r="G3774" s="41">
        <v>10</v>
      </c>
      <c r="H3774" s="41">
        <v>8434.51215185824</v>
      </c>
      <c r="I3774" s="41">
        <v>14856</v>
      </c>
      <c r="J3774" s="41">
        <v>0</v>
      </c>
      <c r="K3774" s="41">
        <v>295.63440000000003</v>
      </c>
      <c r="L3774" s="41">
        <v>0</v>
      </c>
      <c r="M3774" s="41"/>
      <c r="N3774" s="41"/>
      <c r="O3774" s="41"/>
      <c r="P3774" s="41"/>
      <c r="Q3774" s="41">
        <v>6813</v>
      </c>
      <c r="R3774" s="41">
        <v>121.95269999999999</v>
      </c>
      <c r="S3774" s="41"/>
      <c r="T3774" s="41"/>
      <c r="U3774" s="41">
        <v>21669</v>
      </c>
      <c r="V3774" s="41">
        <v>417.58710000000002</v>
      </c>
      <c r="W3774" s="41"/>
      <c r="X3774" s="41"/>
    </row>
    <row r="3775" spans="1:24" x14ac:dyDescent="0.35">
      <c r="A3775" s="41" t="s">
        <v>751</v>
      </c>
      <c r="B3775" s="41" t="s">
        <v>472</v>
      </c>
      <c r="C3775" s="41" t="s">
        <v>16</v>
      </c>
      <c r="D3775" s="41" t="s">
        <v>383</v>
      </c>
      <c r="E3775" s="41" t="s">
        <v>383</v>
      </c>
      <c r="F3775" s="41" t="s">
        <v>759</v>
      </c>
      <c r="G3775" s="41">
        <v>4</v>
      </c>
      <c r="H3775" s="41">
        <v>8434.51215185824</v>
      </c>
      <c r="I3775" s="41">
        <v>8556</v>
      </c>
      <c r="J3775" s="41">
        <v>9</v>
      </c>
      <c r="K3775" s="41">
        <v>158.286</v>
      </c>
      <c r="L3775" s="41">
        <v>0.16649999999999998</v>
      </c>
      <c r="M3775" s="41">
        <v>10764</v>
      </c>
      <c r="N3775" s="41">
        <v>0</v>
      </c>
      <c r="O3775" s="41">
        <v>214.20360000000002</v>
      </c>
      <c r="P3775" s="41">
        <v>0</v>
      </c>
      <c r="Q3775" s="41">
        <v>7079</v>
      </c>
      <c r="R3775" s="41">
        <v>126.7141</v>
      </c>
      <c r="S3775" s="41">
        <v>7881</v>
      </c>
      <c r="T3775" s="41">
        <v>173.38200000000001</v>
      </c>
      <c r="U3775" s="41">
        <v>15644</v>
      </c>
      <c r="V3775" s="41">
        <v>285.16660000000002</v>
      </c>
      <c r="W3775" s="41">
        <v>18645</v>
      </c>
      <c r="X3775" s="41">
        <v>387.5856</v>
      </c>
    </row>
    <row r="3776" spans="1:24" x14ac:dyDescent="0.35">
      <c r="A3776" s="41" t="s">
        <v>751</v>
      </c>
      <c r="B3776" s="41" t="s">
        <v>472</v>
      </c>
      <c r="C3776" s="41" t="s">
        <v>16</v>
      </c>
      <c r="D3776" s="41" t="s">
        <v>383</v>
      </c>
      <c r="E3776" s="41" t="s">
        <v>383</v>
      </c>
      <c r="F3776" s="41" t="s">
        <v>758</v>
      </c>
      <c r="G3776" s="41">
        <v>3</v>
      </c>
      <c r="H3776" s="41">
        <v>8434.51215185824</v>
      </c>
      <c r="I3776" s="41">
        <v>12889</v>
      </c>
      <c r="J3776" s="41">
        <v>4</v>
      </c>
      <c r="K3776" s="41">
        <v>238.44649999999999</v>
      </c>
      <c r="L3776" s="41">
        <v>7.3999999999999996E-2</v>
      </c>
      <c r="M3776" s="41">
        <v>11401</v>
      </c>
      <c r="N3776" s="41">
        <v>0</v>
      </c>
      <c r="O3776" s="41">
        <v>226.87990000000002</v>
      </c>
      <c r="P3776" s="41">
        <v>0</v>
      </c>
      <c r="Q3776" s="41">
        <v>6817</v>
      </c>
      <c r="R3776" s="41">
        <v>122.0243</v>
      </c>
      <c r="S3776" s="41">
        <v>6200</v>
      </c>
      <c r="T3776" s="41">
        <v>136.4</v>
      </c>
      <c r="U3776" s="41">
        <v>19710</v>
      </c>
      <c r="V3776" s="41">
        <v>360.54480000000001</v>
      </c>
      <c r="W3776" s="41">
        <v>17601</v>
      </c>
      <c r="X3776" s="41">
        <v>363.2799</v>
      </c>
    </row>
    <row r="3777" spans="1:24" x14ac:dyDescent="0.35">
      <c r="A3777" s="41" t="s">
        <v>751</v>
      </c>
      <c r="B3777" s="41" t="s">
        <v>472</v>
      </c>
      <c r="C3777" s="41" t="s">
        <v>16</v>
      </c>
      <c r="D3777" s="41" t="s">
        <v>383</v>
      </c>
      <c r="E3777" s="41" t="s">
        <v>383</v>
      </c>
      <c r="F3777" s="41" t="s">
        <v>767</v>
      </c>
      <c r="G3777" s="41">
        <v>12</v>
      </c>
      <c r="H3777" s="41">
        <v>8434.51215185824</v>
      </c>
      <c r="I3777" s="41">
        <v>12702</v>
      </c>
      <c r="J3777" s="41">
        <v>3</v>
      </c>
      <c r="K3777" s="41">
        <v>252.7698</v>
      </c>
      <c r="L3777" s="41">
        <v>5.9700000000000003E-2</v>
      </c>
      <c r="M3777" s="41"/>
      <c r="N3777" s="41"/>
      <c r="O3777" s="41"/>
      <c r="P3777" s="41"/>
      <c r="Q3777" s="41">
        <v>5006</v>
      </c>
      <c r="R3777" s="41">
        <v>89.607399999999998</v>
      </c>
      <c r="S3777" s="41"/>
      <c r="T3777" s="41"/>
      <c r="U3777" s="41">
        <v>17711</v>
      </c>
      <c r="V3777" s="41">
        <v>342.43689999999998</v>
      </c>
      <c r="W3777" s="41"/>
      <c r="X3777" s="41"/>
    </row>
    <row r="3778" spans="1:24" x14ac:dyDescent="0.35">
      <c r="A3778" s="41" t="s">
        <v>751</v>
      </c>
      <c r="B3778" s="41" t="s">
        <v>472</v>
      </c>
      <c r="C3778" s="41" t="s">
        <v>16</v>
      </c>
      <c r="D3778" s="41" t="s">
        <v>383</v>
      </c>
      <c r="E3778" s="41" t="s">
        <v>383</v>
      </c>
      <c r="F3778" s="41" t="s">
        <v>757</v>
      </c>
      <c r="G3778" s="41">
        <v>2</v>
      </c>
      <c r="H3778" s="41">
        <v>8434.51215185824</v>
      </c>
      <c r="I3778" s="41">
        <v>15063</v>
      </c>
      <c r="J3778" s="41">
        <v>14</v>
      </c>
      <c r="K3778" s="41">
        <v>278.66550000000001</v>
      </c>
      <c r="L3778" s="41">
        <v>0.25900000000000001</v>
      </c>
      <c r="M3778" s="41">
        <v>9883</v>
      </c>
      <c r="N3778" s="41">
        <v>4</v>
      </c>
      <c r="O3778" s="41">
        <v>196.67170000000002</v>
      </c>
      <c r="P3778" s="41">
        <v>7.9600000000000004E-2</v>
      </c>
      <c r="Q3778" s="41">
        <v>5255</v>
      </c>
      <c r="R3778" s="41">
        <v>94.064499999999995</v>
      </c>
      <c r="S3778" s="41">
        <v>5833</v>
      </c>
      <c r="T3778" s="41">
        <v>128.32599999999999</v>
      </c>
      <c r="U3778" s="41">
        <v>20332</v>
      </c>
      <c r="V3778" s="41">
        <v>372.98900000000003</v>
      </c>
      <c r="W3778" s="41">
        <v>15720</v>
      </c>
      <c r="X3778" s="41">
        <v>325.07730000000004</v>
      </c>
    </row>
    <row r="3779" spans="1:24" x14ac:dyDescent="0.35">
      <c r="A3779" s="41" t="s">
        <v>751</v>
      </c>
      <c r="B3779" s="41" t="s">
        <v>472</v>
      </c>
      <c r="C3779" s="41" t="s">
        <v>16</v>
      </c>
      <c r="D3779" s="41" t="s">
        <v>383</v>
      </c>
      <c r="E3779" s="41" t="s">
        <v>383</v>
      </c>
      <c r="F3779" s="41" t="s">
        <v>763</v>
      </c>
      <c r="G3779" s="41">
        <v>8</v>
      </c>
      <c r="H3779" s="41">
        <v>8434.51215185824</v>
      </c>
      <c r="I3779" s="41">
        <v>13533</v>
      </c>
      <c r="J3779" s="41">
        <v>14</v>
      </c>
      <c r="K3779" s="41">
        <v>269.30670000000003</v>
      </c>
      <c r="L3779" s="41">
        <v>0.27860000000000001</v>
      </c>
      <c r="M3779" s="41"/>
      <c r="N3779" s="41"/>
      <c r="O3779" s="41"/>
      <c r="P3779" s="41"/>
      <c r="Q3779" s="41">
        <v>6320</v>
      </c>
      <c r="R3779" s="41">
        <v>113.128</v>
      </c>
      <c r="S3779" s="41"/>
      <c r="T3779" s="41"/>
      <c r="U3779" s="41">
        <v>19867</v>
      </c>
      <c r="V3779" s="41">
        <v>382.7133</v>
      </c>
      <c r="W3779" s="41"/>
      <c r="X3779" s="41"/>
    </row>
    <row r="3780" spans="1:24" x14ac:dyDescent="0.35">
      <c r="A3780" s="41" t="s">
        <v>751</v>
      </c>
      <c r="B3780" s="41" t="s">
        <v>472</v>
      </c>
      <c r="C3780" s="41" t="s">
        <v>16</v>
      </c>
      <c r="D3780" s="41" t="s">
        <v>383</v>
      </c>
      <c r="E3780" s="41" t="s">
        <v>383</v>
      </c>
      <c r="F3780" s="41" t="s">
        <v>762</v>
      </c>
      <c r="G3780" s="41">
        <v>7</v>
      </c>
      <c r="H3780" s="41">
        <v>8434.51215185824</v>
      </c>
      <c r="I3780" s="41">
        <v>15632</v>
      </c>
      <c r="J3780" s="41">
        <v>2</v>
      </c>
      <c r="K3780" s="41">
        <v>311.07679999999999</v>
      </c>
      <c r="L3780" s="41">
        <v>3.9800000000000002E-2</v>
      </c>
      <c r="M3780" s="41">
        <v>0</v>
      </c>
      <c r="N3780" s="41">
        <v>11</v>
      </c>
      <c r="O3780" s="41">
        <v>0</v>
      </c>
      <c r="P3780" s="41">
        <v>0.2475</v>
      </c>
      <c r="Q3780" s="41">
        <v>11246</v>
      </c>
      <c r="R3780" s="41">
        <v>201.30340000000001</v>
      </c>
      <c r="S3780" s="41">
        <v>11569</v>
      </c>
      <c r="T3780" s="41">
        <v>254.518</v>
      </c>
      <c r="U3780" s="41">
        <v>26880</v>
      </c>
      <c r="V3780" s="41">
        <v>512.42000000000007</v>
      </c>
      <c r="W3780" s="41">
        <v>11580</v>
      </c>
      <c r="X3780" s="41">
        <v>254.7655</v>
      </c>
    </row>
    <row r="3781" spans="1:24" x14ac:dyDescent="0.35">
      <c r="A3781" s="41" t="s">
        <v>751</v>
      </c>
      <c r="B3781" s="41" t="s">
        <v>472</v>
      </c>
      <c r="C3781" s="41" t="s">
        <v>16</v>
      </c>
      <c r="D3781" s="41" t="s">
        <v>383</v>
      </c>
      <c r="E3781" s="41" t="s">
        <v>383</v>
      </c>
      <c r="F3781" s="41" t="s">
        <v>761</v>
      </c>
      <c r="G3781" s="41">
        <v>6</v>
      </c>
      <c r="H3781" s="41">
        <v>8434.51215185824</v>
      </c>
      <c r="I3781" s="41">
        <v>13406</v>
      </c>
      <c r="J3781" s="41">
        <v>5</v>
      </c>
      <c r="K3781" s="41">
        <v>266.77940000000001</v>
      </c>
      <c r="L3781" s="41">
        <v>9.9500000000000005E-2</v>
      </c>
      <c r="M3781" s="41">
        <v>8105</v>
      </c>
      <c r="N3781" s="41">
        <v>2</v>
      </c>
      <c r="O3781" s="41">
        <v>182.36249999999998</v>
      </c>
      <c r="P3781" s="41">
        <v>4.4999999999999998E-2</v>
      </c>
      <c r="Q3781" s="41">
        <v>10049</v>
      </c>
      <c r="R3781" s="41">
        <v>179.87710000000001</v>
      </c>
      <c r="S3781" s="41">
        <v>14490</v>
      </c>
      <c r="T3781" s="41">
        <v>318.77999999999997</v>
      </c>
      <c r="U3781" s="41">
        <v>23460</v>
      </c>
      <c r="V3781" s="41">
        <v>446.75599999999997</v>
      </c>
      <c r="W3781" s="41">
        <v>22597</v>
      </c>
      <c r="X3781" s="41">
        <v>501.18749999999994</v>
      </c>
    </row>
    <row r="3782" spans="1:24" x14ac:dyDescent="0.35">
      <c r="A3782" s="41" t="s">
        <v>563</v>
      </c>
      <c r="B3782" s="41" t="s">
        <v>439</v>
      </c>
      <c r="C3782" s="41" t="s">
        <v>8</v>
      </c>
      <c r="D3782" s="41" t="s">
        <v>384</v>
      </c>
      <c r="E3782" s="41" t="s">
        <v>384</v>
      </c>
      <c r="F3782" s="41" t="s">
        <v>756</v>
      </c>
      <c r="G3782" s="41">
        <v>1</v>
      </c>
      <c r="H3782" s="41">
        <v>8207.8077644243094</v>
      </c>
      <c r="I3782" s="41">
        <v>12029</v>
      </c>
      <c r="J3782" s="41">
        <v>426</v>
      </c>
      <c r="K3782" s="41">
        <v>222.53649999999999</v>
      </c>
      <c r="L3782" s="41">
        <v>7.8809999999999993</v>
      </c>
      <c r="M3782" s="41">
        <v>21659</v>
      </c>
      <c r="N3782" s="41">
        <v>139</v>
      </c>
      <c r="O3782" s="41">
        <v>431.01410000000004</v>
      </c>
      <c r="P3782" s="41">
        <v>2.7661000000000002</v>
      </c>
      <c r="Q3782" s="41">
        <v>0</v>
      </c>
      <c r="R3782" s="41">
        <v>0</v>
      </c>
      <c r="S3782" s="41">
        <v>3115</v>
      </c>
      <c r="T3782" s="41">
        <v>68.53</v>
      </c>
      <c r="U3782" s="41">
        <v>12455</v>
      </c>
      <c r="V3782" s="41">
        <v>230.41749999999999</v>
      </c>
      <c r="W3782" s="41">
        <v>24913</v>
      </c>
      <c r="X3782" s="41">
        <v>502.31020000000001</v>
      </c>
    </row>
    <row r="3783" spans="1:24" x14ac:dyDescent="0.35">
      <c r="A3783" s="41" t="s">
        <v>563</v>
      </c>
      <c r="B3783" s="41" t="s">
        <v>439</v>
      </c>
      <c r="C3783" s="41" t="s">
        <v>8</v>
      </c>
      <c r="D3783" s="41" t="s">
        <v>384</v>
      </c>
      <c r="E3783" s="41" t="s">
        <v>384</v>
      </c>
      <c r="F3783" s="41" t="s">
        <v>760</v>
      </c>
      <c r="G3783" s="41">
        <v>5</v>
      </c>
      <c r="H3783" s="41">
        <v>8207.8077644243094</v>
      </c>
      <c r="I3783" s="41">
        <v>9883</v>
      </c>
      <c r="J3783" s="41">
        <v>905</v>
      </c>
      <c r="K3783" s="41">
        <v>182.8355</v>
      </c>
      <c r="L3783" s="41">
        <v>16.7425</v>
      </c>
      <c r="M3783" s="41">
        <v>9281</v>
      </c>
      <c r="N3783" s="41">
        <v>155</v>
      </c>
      <c r="O3783" s="41">
        <v>184.6919</v>
      </c>
      <c r="P3783" s="41">
        <v>3.0845000000000002</v>
      </c>
      <c r="Q3783" s="41">
        <v>1068</v>
      </c>
      <c r="R3783" s="41">
        <v>19.1172</v>
      </c>
      <c r="S3783" s="41">
        <v>2403</v>
      </c>
      <c r="T3783" s="41">
        <v>52.866</v>
      </c>
      <c r="U3783" s="41">
        <v>11856</v>
      </c>
      <c r="V3783" s="41">
        <v>218.6952</v>
      </c>
      <c r="W3783" s="41">
        <v>11839</v>
      </c>
      <c r="X3783" s="41">
        <v>240.64240000000001</v>
      </c>
    </row>
    <row r="3784" spans="1:24" x14ac:dyDescent="0.35">
      <c r="A3784" s="41" t="s">
        <v>563</v>
      </c>
      <c r="B3784" s="41" t="s">
        <v>439</v>
      </c>
      <c r="C3784" s="41" t="s">
        <v>8</v>
      </c>
      <c r="D3784" s="41" t="s">
        <v>384</v>
      </c>
      <c r="E3784" s="41" t="s">
        <v>384</v>
      </c>
      <c r="F3784" s="41" t="s">
        <v>764</v>
      </c>
      <c r="G3784" s="41">
        <v>9</v>
      </c>
      <c r="H3784" s="41">
        <v>8207.8077644243094</v>
      </c>
      <c r="I3784" s="41">
        <v>22652</v>
      </c>
      <c r="J3784" s="41">
        <v>329</v>
      </c>
      <c r="K3784" s="41">
        <v>450.77480000000003</v>
      </c>
      <c r="L3784" s="41">
        <v>6.5471000000000004</v>
      </c>
      <c r="M3784" s="41"/>
      <c r="N3784" s="41"/>
      <c r="O3784" s="41"/>
      <c r="P3784" s="41"/>
      <c r="Q3784" s="41">
        <v>3180</v>
      </c>
      <c r="R3784" s="41">
        <v>56.921999999999997</v>
      </c>
      <c r="S3784" s="41"/>
      <c r="T3784" s="41"/>
      <c r="U3784" s="41">
        <v>26161</v>
      </c>
      <c r="V3784" s="41">
        <v>514.24390000000005</v>
      </c>
      <c r="W3784" s="41"/>
      <c r="X3784" s="41"/>
    </row>
    <row r="3785" spans="1:24" x14ac:dyDescent="0.35">
      <c r="A3785" s="41" t="s">
        <v>563</v>
      </c>
      <c r="B3785" s="41" t="s">
        <v>439</v>
      </c>
      <c r="C3785" s="41" t="s">
        <v>8</v>
      </c>
      <c r="D3785" s="41" t="s">
        <v>384</v>
      </c>
      <c r="E3785" s="41" t="s">
        <v>384</v>
      </c>
      <c r="F3785" s="41" t="s">
        <v>766</v>
      </c>
      <c r="G3785" s="41">
        <v>11</v>
      </c>
      <c r="H3785" s="41">
        <v>8207.8077644243094</v>
      </c>
      <c r="I3785" s="41">
        <v>14856</v>
      </c>
      <c r="J3785" s="41">
        <v>1127</v>
      </c>
      <c r="K3785" s="41">
        <v>295.63440000000003</v>
      </c>
      <c r="L3785" s="41">
        <v>22.427300000000002</v>
      </c>
      <c r="M3785" s="41"/>
      <c r="N3785" s="41"/>
      <c r="O3785" s="41"/>
      <c r="P3785" s="41"/>
      <c r="Q3785" s="41">
        <v>3195</v>
      </c>
      <c r="R3785" s="41">
        <v>57.1905</v>
      </c>
      <c r="S3785" s="41"/>
      <c r="T3785" s="41"/>
      <c r="U3785" s="41">
        <v>19178</v>
      </c>
      <c r="V3785" s="41">
        <v>375.25220000000002</v>
      </c>
      <c r="W3785" s="41"/>
      <c r="X3785" s="41"/>
    </row>
    <row r="3786" spans="1:24" x14ac:dyDescent="0.35">
      <c r="A3786" s="41" t="s">
        <v>563</v>
      </c>
      <c r="B3786" s="41" t="s">
        <v>439</v>
      </c>
      <c r="C3786" s="41" t="s">
        <v>8</v>
      </c>
      <c r="D3786" s="41" t="s">
        <v>384</v>
      </c>
      <c r="E3786" s="41" t="s">
        <v>384</v>
      </c>
      <c r="F3786" s="41" t="s">
        <v>765</v>
      </c>
      <c r="G3786" s="41">
        <v>10</v>
      </c>
      <c r="H3786" s="41">
        <v>8207.8077644243094</v>
      </c>
      <c r="I3786" s="41">
        <v>12238</v>
      </c>
      <c r="J3786" s="41">
        <v>2009</v>
      </c>
      <c r="K3786" s="41">
        <v>243.53620000000001</v>
      </c>
      <c r="L3786" s="41">
        <v>39.979100000000003</v>
      </c>
      <c r="M3786" s="41"/>
      <c r="N3786" s="41"/>
      <c r="O3786" s="41"/>
      <c r="P3786" s="41"/>
      <c r="Q3786" s="41">
        <v>4040</v>
      </c>
      <c r="R3786" s="41">
        <v>72.316000000000003</v>
      </c>
      <c r="S3786" s="41"/>
      <c r="T3786" s="41"/>
      <c r="U3786" s="41">
        <v>18287</v>
      </c>
      <c r="V3786" s="41">
        <v>355.83130000000006</v>
      </c>
      <c r="W3786" s="41"/>
      <c r="X3786" s="41"/>
    </row>
    <row r="3787" spans="1:24" x14ac:dyDescent="0.35">
      <c r="A3787" s="41" t="s">
        <v>563</v>
      </c>
      <c r="B3787" s="41" t="s">
        <v>439</v>
      </c>
      <c r="C3787" s="41" t="s">
        <v>8</v>
      </c>
      <c r="D3787" s="41" t="s">
        <v>384</v>
      </c>
      <c r="E3787" s="41" t="s">
        <v>384</v>
      </c>
      <c r="F3787" s="41" t="s">
        <v>759</v>
      </c>
      <c r="G3787" s="41">
        <v>4</v>
      </c>
      <c r="H3787" s="41">
        <v>8207.8077644243094</v>
      </c>
      <c r="I3787" s="41">
        <v>10666</v>
      </c>
      <c r="J3787" s="41">
        <v>17</v>
      </c>
      <c r="K3787" s="41">
        <v>197.321</v>
      </c>
      <c r="L3787" s="41">
        <v>0.3145</v>
      </c>
      <c r="M3787" s="41">
        <v>22867</v>
      </c>
      <c r="N3787" s="41">
        <v>621</v>
      </c>
      <c r="O3787" s="41">
        <v>455.05330000000004</v>
      </c>
      <c r="P3787" s="41">
        <v>12.357900000000001</v>
      </c>
      <c r="Q3787" s="41">
        <v>6</v>
      </c>
      <c r="R3787" s="41">
        <v>0.1074</v>
      </c>
      <c r="S3787" s="41">
        <v>2500</v>
      </c>
      <c r="T3787" s="41">
        <v>55</v>
      </c>
      <c r="U3787" s="41">
        <v>10689</v>
      </c>
      <c r="V3787" s="41">
        <v>197.74290000000002</v>
      </c>
      <c r="W3787" s="41">
        <v>25988</v>
      </c>
      <c r="X3787" s="41">
        <v>522.41120000000001</v>
      </c>
    </row>
    <row r="3788" spans="1:24" x14ac:dyDescent="0.35">
      <c r="A3788" s="41" t="s">
        <v>563</v>
      </c>
      <c r="B3788" s="41" t="s">
        <v>439</v>
      </c>
      <c r="C3788" s="41" t="s">
        <v>8</v>
      </c>
      <c r="D3788" s="41" t="s">
        <v>384</v>
      </c>
      <c r="E3788" s="41" t="s">
        <v>384</v>
      </c>
      <c r="F3788" s="41" t="s">
        <v>758</v>
      </c>
      <c r="G3788" s="41">
        <v>3</v>
      </c>
      <c r="H3788" s="41">
        <v>8207.8077644243094</v>
      </c>
      <c r="I3788" s="41">
        <v>15385</v>
      </c>
      <c r="J3788" s="41">
        <v>339</v>
      </c>
      <c r="K3788" s="41">
        <v>284.6225</v>
      </c>
      <c r="L3788" s="41">
        <v>6.2714999999999996</v>
      </c>
      <c r="M3788" s="41">
        <v>10192</v>
      </c>
      <c r="N3788" s="41">
        <v>719</v>
      </c>
      <c r="O3788" s="41">
        <v>202.82080000000002</v>
      </c>
      <c r="P3788" s="41">
        <v>14.308100000000001</v>
      </c>
      <c r="Q3788" s="41">
        <v>0</v>
      </c>
      <c r="R3788" s="41">
        <v>0</v>
      </c>
      <c r="S3788" s="41">
        <v>2720</v>
      </c>
      <c r="T3788" s="41">
        <v>59.84</v>
      </c>
      <c r="U3788" s="41">
        <v>15724</v>
      </c>
      <c r="V3788" s="41">
        <v>290.89400000000001</v>
      </c>
      <c r="W3788" s="41">
        <v>13631</v>
      </c>
      <c r="X3788" s="41">
        <v>276.96890000000002</v>
      </c>
    </row>
    <row r="3789" spans="1:24" x14ac:dyDescent="0.35">
      <c r="A3789" s="41" t="s">
        <v>563</v>
      </c>
      <c r="B3789" s="41" t="s">
        <v>439</v>
      </c>
      <c r="C3789" s="41" t="s">
        <v>8</v>
      </c>
      <c r="D3789" s="41" t="s">
        <v>384</v>
      </c>
      <c r="E3789" s="41" t="s">
        <v>384</v>
      </c>
      <c r="F3789" s="41" t="s">
        <v>767</v>
      </c>
      <c r="G3789" s="41">
        <v>12</v>
      </c>
      <c r="H3789" s="41">
        <v>8207.8077644243094</v>
      </c>
      <c r="I3789" s="41">
        <v>19819</v>
      </c>
      <c r="J3789" s="41">
        <v>453</v>
      </c>
      <c r="K3789" s="41">
        <v>394.3981</v>
      </c>
      <c r="L3789" s="41">
        <v>9.0147000000000013</v>
      </c>
      <c r="M3789" s="41"/>
      <c r="N3789" s="41"/>
      <c r="O3789" s="41"/>
      <c r="P3789" s="41"/>
      <c r="Q3789" s="41">
        <v>2898</v>
      </c>
      <c r="R3789" s="41">
        <v>51.874200000000002</v>
      </c>
      <c r="S3789" s="41"/>
      <c r="T3789" s="41"/>
      <c r="U3789" s="41">
        <v>23170</v>
      </c>
      <c r="V3789" s="41">
        <v>455.28700000000003</v>
      </c>
      <c r="W3789" s="41"/>
      <c r="X3789" s="41"/>
    </row>
    <row r="3790" spans="1:24" x14ac:dyDescent="0.35">
      <c r="A3790" s="41" t="s">
        <v>563</v>
      </c>
      <c r="B3790" s="41" t="s">
        <v>439</v>
      </c>
      <c r="C3790" s="41" t="s">
        <v>8</v>
      </c>
      <c r="D3790" s="41" t="s">
        <v>384</v>
      </c>
      <c r="E3790" s="41" t="s">
        <v>384</v>
      </c>
      <c r="F3790" s="41" t="s">
        <v>757</v>
      </c>
      <c r="G3790" s="41">
        <v>2</v>
      </c>
      <c r="H3790" s="41">
        <v>8207.8077644243094</v>
      </c>
      <c r="I3790" s="41">
        <v>23969</v>
      </c>
      <c r="J3790" s="41">
        <v>14</v>
      </c>
      <c r="K3790" s="41">
        <v>443.42649999999998</v>
      </c>
      <c r="L3790" s="41">
        <v>0.25900000000000001</v>
      </c>
      <c r="M3790" s="41">
        <v>8479</v>
      </c>
      <c r="N3790" s="41">
        <v>1405</v>
      </c>
      <c r="O3790" s="41">
        <v>168.7321</v>
      </c>
      <c r="P3790" s="41">
        <v>27.959500000000002</v>
      </c>
      <c r="Q3790" s="41">
        <v>0</v>
      </c>
      <c r="R3790" s="41">
        <v>0</v>
      </c>
      <c r="S3790" s="41">
        <v>3120</v>
      </c>
      <c r="T3790" s="41">
        <v>68.64</v>
      </c>
      <c r="U3790" s="41">
        <v>23983</v>
      </c>
      <c r="V3790" s="41">
        <v>443.68549999999999</v>
      </c>
      <c r="W3790" s="41">
        <v>13004</v>
      </c>
      <c r="X3790" s="41">
        <v>265.33159999999998</v>
      </c>
    </row>
    <row r="3791" spans="1:24" x14ac:dyDescent="0.35">
      <c r="A3791" s="41" t="s">
        <v>563</v>
      </c>
      <c r="B3791" s="41" t="s">
        <v>439</v>
      </c>
      <c r="C3791" s="41" t="s">
        <v>8</v>
      </c>
      <c r="D3791" s="41" t="s">
        <v>384</v>
      </c>
      <c r="E3791" s="41" t="s">
        <v>384</v>
      </c>
      <c r="F3791" s="41" t="s">
        <v>763</v>
      </c>
      <c r="G3791" s="41">
        <v>8</v>
      </c>
      <c r="H3791" s="41">
        <v>8207.8077644243094</v>
      </c>
      <c r="I3791" s="41">
        <v>12994</v>
      </c>
      <c r="J3791" s="41">
        <v>550</v>
      </c>
      <c r="K3791" s="41">
        <v>258.5806</v>
      </c>
      <c r="L3791" s="41">
        <v>10.945</v>
      </c>
      <c r="M3791" s="41"/>
      <c r="N3791" s="41"/>
      <c r="O3791" s="41"/>
      <c r="P3791" s="41"/>
      <c r="Q3791" s="41">
        <v>3583</v>
      </c>
      <c r="R3791" s="41">
        <v>64.1357</v>
      </c>
      <c r="S3791" s="41"/>
      <c r="T3791" s="41"/>
      <c r="U3791" s="41">
        <v>17127</v>
      </c>
      <c r="V3791" s="41">
        <v>333.66129999999998</v>
      </c>
      <c r="W3791" s="41"/>
      <c r="X3791" s="41"/>
    </row>
    <row r="3792" spans="1:24" x14ac:dyDescent="0.35">
      <c r="A3792" s="41" t="s">
        <v>563</v>
      </c>
      <c r="B3792" s="41" t="s">
        <v>439</v>
      </c>
      <c r="C3792" s="41" t="s">
        <v>8</v>
      </c>
      <c r="D3792" s="41" t="s">
        <v>384</v>
      </c>
      <c r="E3792" s="41" t="s">
        <v>384</v>
      </c>
      <c r="F3792" s="41" t="s">
        <v>762</v>
      </c>
      <c r="G3792" s="41">
        <v>7</v>
      </c>
      <c r="H3792" s="41">
        <v>8207.8077644243094</v>
      </c>
      <c r="I3792" s="41">
        <v>34962</v>
      </c>
      <c r="J3792" s="41">
        <v>151</v>
      </c>
      <c r="K3792" s="41">
        <v>695.74380000000008</v>
      </c>
      <c r="L3792" s="41">
        <v>3.0049000000000001</v>
      </c>
      <c r="M3792" s="41">
        <v>0</v>
      </c>
      <c r="N3792" s="41">
        <v>653</v>
      </c>
      <c r="O3792" s="41">
        <v>0</v>
      </c>
      <c r="P3792" s="41">
        <v>14.692499999999999</v>
      </c>
      <c r="Q3792" s="41">
        <v>3595</v>
      </c>
      <c r="R3792" s="41">
        <v>64.350499999999997</v>
      </c>
      <c r="S3792" s="41">
        <v>2971</v>
      </c>
      <c r="T3792" s="41">
        <v>65.361999999999995</v>
      </c>
      <c r="U3792" s="41">
        <v>38708</v>
      </c>
      <c r="V3792" s="41">
        <v>763.09920000000011</v>
      </c>
      <c r="W3792" s="41">
        <v>3624</v>
      </c>
      <c r="X3792" s="41">
        <v>80.05449999999999</v>
      </c>
    </row>
    <row r="3793" spans="1:24" x14ac:dyDescent="0.35">
      <c r="A3793" s="41" t="s">
        <v>563</v>
      </c>
      <c r="B3793" s="41" t="s">
        <v>439</v>
      </c>
      <c r="C3793" s="41" t="s">
        <v>8</v>
      </c>
      <c r="D3793" s="41" t="s">
        <v>384</v>
      </c>
      <c r="E3793" s="41" t="s">
        <v>384</v>
      </c>
      <c r="F3793" s="41" t="s">
        <v>761</v>
      </c>
      <c r="G3793" s="41">
        <v>6</v>
      </c>
      <c r="H3793" s="41">
        <v>8207.8077644243094</v>
      </c>
      <c r="I3793" s="41">
        <v>12323</v>
      </c>
      <c r="J3793" s="41">
        <v>332</v>
      </c>
      <c r="K3793" s="41">
        <v>245.2277</v>
      </c>
      <c r="L3793" s="41">
        <v>6.6068000000000007</v>
      </c>
      <c r="M3793" s="41">
        <v>8466</v>
      </c>
      <c r="N3793" s="41">
        <v>593</v>
      </c>
      <c r="O3793" s="41">
        <v>190.48499999999999</v>
      </c>
      <c r="P3793" s="41">
        <v>13.342499999999999</v>
      </c>
      <c r="Q3793" s="41">
        <v>3338</v>
      </c>
      <c r="R3793" s="41">
        <v>59.7502</v>
      </c>
      <c r="S3793" s="41">
        <v>2652</v>
      </c>
      <c r="T3793" s="41">
        <v>58.344000000000001</v>
      </c>
      <c r="U3793" s="41">
        <v>15993</v>
      </c>
      <c r="V3793" s="41">
        <v>311.5847</v>
      </c>
      <c r="W3793" s="41">
        <v>11711</v>
      </c>
      <c r="X3793" s="41">
        <v>262.17149999999998</v>
      </c>
    </row>
    <row r="3794" spans="1:24" x14ac:dyDescent="0.35">
      <c r="A3794" s="41" t="s">
        <v>385</v>
      </c>
      <c r="B3794" s="41" t="s">
        <v>454</v>
      </c>
      <c r="C3794" s="41" t="s">
        <v>16</v>
      </c>
      <c r="D3794" s="41" t="s">
        <v>386</v>
      </c>
      <c r="E3794" s="41" t="s">
        <v>386</v>
      </c>
      <c r="F3794" s="41" t="s">
        <v>756</v>
      </c>
      <c r="G3794" s="41">
        <v>1</v>
      </c>
      <c r="H3794" s="41">
        <v>3577.5654110274299</v>
      </c>
      <c r="I3794" s="41">
        <v>998</v>
      </c>
      <c r="J3794" s="41">
        <v>174</v>
      </c>
      <c r="K3794" s="41">
        <v>18.462999999999997</v>
      </c>
      <c r="L3794" s="41">
        <v>3.2189999999999999</v>
      </c>
      <c r="M3794" s="41">
        <v>710</v>
      </c>
      <c r="N3794" s="41">
        <v>0</v>
      </c>
      <c r="O3794" s="41">
        <v>14.129000000000001</v>
      </c>
      <c r="P3794" s="41">
        <v>0</v>
      </c>
      <c r="Q3794" s="41">
        <v>2432</v>
      </c>
      <c r="R3794" s="41">
        <v>43.532800000000002</v>
      </c>
      <c r="S3794" s="41">
        <v>2045</v>
      </c>
      <c r="T3794" s="41">
        <v>44.99</v>
      </c>
      <c r="U3794" s="41">
        <v>3604</v>
      </c>
      <c r="V3794" s="41">
        <v>65.214799999999997</v>
      </c>
      <c r="W3794" s="41">
        <v>2755</v>
      </c>
      <c r="X3794" s="41">
        <v>59.119</v>
      </c>
    </row>
    <row r="3795" spans="1:24" x14ac:dyDescent="0.35">
      <c r="A3795" s="41" t="s">
        <v>385</v>
      </c>
      <c r="B3795" s="41" t="s">
        <v>454</v>
      </c>
      <c r="C3795" s="41" t="s">
        <v>16</v>
      </c>
      <c r="D3795" s="41" t="s">
        <v>386</v>
      </c>
      <c r="E3795" s="41" t="s">
        <v>386</v>
      </c>
      <c r="F3795" s="41" t="s">
        <v>760</v>
      </c>
      <c r="G3795" s="41">
        <v>5</v>
      </c>
      <c r="H3795" s="41">
        <v>3577.5654110274299</v>
      </c>
      <c r="I3795" s="41">
        <v>1277</v>
      </c>
      <c r="J3795" s="41">
        <v>500</v>
      </c>
      <c r="K3795" s="41">
        <v>23.624499999999998</v>
      </c>
      <c r="L3795" s="41">
        <v>9.25</v>
      </c>
      <c r="M3795" s="41">
        <v>566</v>
      </c>
      <c r="N3795" s="41">
        <v>0</v>
      </c>
      <c r="O3795" s="41">
        <v>11.263400000000001</v>
      </c>
      <c r="P3795" s="41">
        <v>0</v>
      </c>
      <c r="Q3795" s="41">
        <v>3229</v>
      </c>
      <c r="R3795" s="41">
        <v>57.799100000000003</v>
      </c>
      <c r="S3795" s="41">
        <v>1819</v>
      </c>
      <c r="T3795" s="41">
        <v>40.018000000000001</v>
      </c>
      <c r="U3795" s="41">
        <v>5006</v>
      </c>
      <c r="V3795" s="41">
        <v>90.673599999999993</v>
      </c>
      <c r="W3795" s="41">
        <v>2385</v>
      </c>
      <c r="X3795" s="41">
        <v>51.281400000000005</v>
      </c>
    </row>
    <row r="3796" spans="1:24" x14ac:dyDescent="0.35">
      <c r="A3796" s="41" t="s">
        <v>385</v>
      </c>
      <c r="B3796" s="41" t="s">
        <v>454</v>
      </c>
      <c r="C3796" s="41" t="s">
        <v>16</v>
      </c>
      <c r="D3796" s="41" t="s">
        <v>386</v>
      </c>
      <c r="E3796" s="41" t="s">
        <v>386</v>
      </c>
      <c r="F3796" s="41" t="s">
        <v>764</v>
      </c>
      <c r="G3796" s="41">
        <v>9</v>
      </c>
      <c r="H3796" s="41">
        <v>3577.5654110274299</v>
      </c>
      <c r="I3796" s="41">
        <v>899</v>
      </c>
      <c r="J3796" s="41">
        <v>164</v>
      </c>
      <c r="K3796" s="41">
        <v>17.8901</v>
      </c>
      <c r="L3796" s="41">
        <v>3.2636000000000003</v>
      </c>
      <c r="M3796" s="41"/>
      <c r="N3796" s="41"/>
      <c r="O3796" s="41"/>
      <c r="P3796" s="41"/>
      <c r="Q3796" s="41">
        <v>3136</v>
      </c>
      <c r="R3796" s="41">
        <v>56.134399999999999</v>
      </c>
      <c r="S3796" s="41"/>
      <c r="T3796" s="41"/>
      <c r="U3796" s="41">
        <v>4199</v>
      </c>
      <c r="V3796" s="41">
        <v>77.2881</v>
      </c>
      <c r="W3796" s="41"/>
      <c r="X3796" s="41"/>
    </row>
    <row r="3797" spans="1:24" x14ac:dyDescent="0.35">
      <c r="A3797" s="41" t="s">
        <v>385</v>
      </c>
      <c r="B3797" s="41" t="s">
        <v>454</v>
      </c>
      <c r="C3797" s="41" t="s">
        <v>16</v>
      </c>
      <c r="D3797" s="41" t="s">
        <v>386</v>
      </c>
      <c r="E3797" s="41" t="s">
        <v>386</v>
      </c>
      <c r="F3797" s="41" t="s">
        <v>766</v>
      </c>
      <c r="G3797" s="41">
        <v>11</v>
      </c>
      <c r="H3797" s="41">
        <v>3577.5654110274299</v>
      </c>
      <c r="I3797" s="41">
        <v>1027</v>
      </c>
      <c r="J3797" s="41">
        <v>608</v>
      </c>
      <c r="K3797" s="41">
        <v>20.4373</v>
      </c>
      <c r="L3797" s="41">
        <v>12.0992</v>
      </c>
      <c r="M3797" s="41"/>
      <c r="N3797" s="41"/>
      <c r="O3797" s="41"/>
      <c r="P3797" s="41"/>
      <c r="Q3797" s="41">
        <v>6287</v>
      </c>
      <c r="R3797" s="41">
        <v>112.5373</v>
      </c>
      <c r="S3797" s="41"/>
      <c r="T3797" s="41"/>
      <c r="U3797" s="41">
        <v>7922</v>
      </c>
      <c r="V3797" s="41">
        <v>145.07380000000001</v>
      </c>
      <c r="W3797" s="41"/>
      <c r="X3797" s="41"/>
    </row>
    <row r="3798" spans="1:24" x14ac:dyDescent="0.35">
      <c r="A3798" s="41" t="s">
        <v>385</v>
      </c>
      <c r="B3798" s="41" t="s">
        <v>454</v>
      </c>
      <c r="C3798" s="41" t="s">
        <v>16</v>
      </c>
      <c r="D3798" s="41" t="s">
        <v>386</v>
      </c>
      <c r="E3798" s="41" t="s">
        <v>386</v>
      </c>
      <c r="F3798" s="41" t="s">
        <v>765</v>
      </c>
      <c r="G3798" s="41">
        <v>10</v>
      </c>
      <c r="H3798" s="41">
        <v>3577.5654110274299</v>
      </c>
      <c r="I3798" s="41">
        <v>700</v>
      </c>
      <c r="J3798" s="41">
        <v>504</v>
      </c>
      <c r="K3798" s="41">
        <v>13.930000000000001</v>
      </c>
      <c r="L3798" s="41">
        <v>10.0296</v>
      </c>
      <c r="M3798" s="41"/>
      <c r="N3798" s="41"/>
      <c r="O3798" s="41"/>
      <c r="P3798" s="41"/>
      <c r="Q3798" s="41">
        <v>2963</v>
      </c>
      <c r="R3798" s="41">
        <v>53.037700000000001</v>
      </c>
      <c r="S3798" s="41"/>
      <c r="T3798" s="41"/>
      <c r="U3798" s="41">
        <v>4167</v>
      </c>
      <c r="V3798" s="41">
        <v>76.997299999999996</v>
      </c>
      <c r="W3798" s="41"/>
      <c r="X3798" s="41"/>
    </row>
    <row r="3799" spans="1:24" x14ac:dyDescent="0.35">
      <c r="A3799" s="41" t="s">
        <v>385</v>
      </c>
      <c r="B3799" s="41" t="s">
        <v>454</v>
      </c>
      <c r="C3799" s="41" t="s">
        <v>16</v>
      </c>
      <c r="D3799" s="41" t="s">
        <v>386</v>
      </c>
      <c r="E3799" s="41" t="s">
        <v>386</v>
      </c>
      <c r="F3799" s="41" t="s">
        <v>759</v>
      </c>
      <c r="G3799" s="41">
        <v>4</v>
      </c>
      <c r="H3799" s="41">
        <v>3577.5654110274299</v>
      </c>
      <c r="I3799" s="41">
        <v>1630</v>
      </c>
      <c r="J3799" s="41">
        <v>746</v>
      </c>
      <c r="K3799" s="41">
        <v>30.154999999999998</v>
      </c>
      <c r="L3799" s="41">
        <v>13.801</v>
      </c>
      <c r="M3799" s="41">
        <v>966</v>
      </c>
      <c r="N3799" s="41">
        <v>0</v>
      </c>
      <c r="O3799" s="41">
        <v>19.223400000000002</v>
      </c>
      <c r="P3799" s="41">
        <v>0</v>
      </c>
      <c r="Q3799" s="41">
        <v>9643</v>
      </c>
      <c r="R3799" s="41">
        <v>172.6097</v>
      </c>
      <c r="S3799" s="41">
        <v>2227</v>
      </c>
      <c r="T3799" s="41">
        <v>48.994</v>
      </c>
      <c r="U3799" s="41">
        <v>12019</v>
      </c>
      <c r="V3799" s="41">
        <v>216.56569999999999</v>
      </c>
      <c r="W3799" s="41">
        <v>3193</v>
      </c>
      <c r="X3799" s="41">
        <v>68.217399999999998</v>
      </c>
    </row>
    <row r="3800" spans="1:24" x14ac:dyDescent="0.35">
      <c r="A3800" s="41" t="s">
        <v>385</v>
      </c>
      <c r="B3800" s="41" t="s">
        <v>454</v>
      </c>
      <c r="C3800" s="41" t="s">
        <v>16</v>
      </c>
      <c r="D3800" s="41" t="s">
        <v>386</v>
      </c>
      <c r="E3800" s="41" t="s">
        <v>386</v>
      </c>
      <c r="F3800" s="41" t="s">
        <v>758</v>
      </c>
      <c r="G3800" s="41">
        <v>3</v>
      </c>
      <c r="H3800" s="41">
        <v>3577.5654110274299</v>
      </c>
      <c r="I3800" s="41">
        <v>2168</v>
      </c>
      <c r="J3800" s="41">
        <v>887</v>
      </c>
      <c r="K3800" s="41">
        <v>40.107999999999997</v>
      </c>
      <c r="L3800" s="41">
        <v>16.409499999999998</v>
      </c>
      <c r="M3800" s="41">
        <v>365</v>
      </c>
      <c r="N3800" s="41">
        <v>0</v>
      </c>
      <c r="O3800" s="41">
        <v>7.2635000000000005</v>
      </c>
      <c r="P3800" s="41">
        <v>0</v>
      </c>
      <c r="Q3800" s="41">
        <v>13891</v>
      </c>
      <c r="R3800" s="41">
        <v>248.6489</v>
      </c>
      <c r="S3800" s="41">
        <v>2047</v>
      </c>
      <c r="T3800" s="41">
        <v>45.033999999999999</v>
      </c>
      <c r="U3800" s="41">
        <v>16946</v>
      </c>
      <c r="V3800" s="41">
        <v>305.16640000000001</v>
      </c>
      <c r="W3800" s="41">
        <v>2412</v>
      </c>
      <c r="X3800" s="41">
        <v>52.297499999999999</v>
      </c>
    </row>
    <row r="3801" spans="1:24" x14ac:dyDescent="0.35">
      <c r="A3801" s="41" t="s">
        <v>385</v>
      </c>
      <c r="B3801" s="41" t="s">
        <v>454</v>
      </c>
      <c r="C3801" s="41" t="s">
        <v>16</v>
      </c>
      <c r="D3801" s="41" t="s">
        <v>386</v>
      </c>
      <c r="E3801" s="41" t="s">
        <v>386</v>
      </c>
      <c r="F3801" s="41" t="s">
        <v>767</v>
      </c>
      <c r="G3801" s="41">
        <v>12</v>
      </c>
      <c r="H3801" s="41">
        <v>3577.5654110274299</v>
      </c>
      <c r="I3801" s="41">
        <v>988</v>
      </c>
      <c r="J3801" s="41">
        <v>117</v>
      </c>
      <c r="K3801" s="41">
        <v>19.661200000000001</v>
      </c>
      <c r="L3801" s="41">
        <v>2.3283</v>
      </c>
      <c r="M3801" s="41"/>
      <c r="N3801" s="41"/>
      <c r="O3801" s="41"/>
      <c r="P3801" s="41"/>
      <c r="Q3801" s="41">
        <v>2431</v>
      </c>
      <c r="R3801" s="41">
        <v>43.514899999999997</v>
      </c>
      <c r="S3801" s="41"/>
      <c r="T3801" s="41"/>
      <c r="U3801" s="41">
        <v>3536</v>
      </c>
      <c r="V3801" s="41">
        <v>65.504400000000004</v>
      </c>
      <c r="W3801" s="41"/>
      <c r="X3801" s="41"/>
    </row>
    <row r="3802" spans="1:24" x14ac:dyDescent="0.35">
      <c r="A3802" s="41" t="s">
        <v>385</v>
      </c>
      <c r="B3802" s="41" t="s">
        <v>454</v>
      </c>
      <c r="C3802" s="41" t="s">
        <v>16</v>
      </c>
      <c r="D3802" s="41" t="s">
        <v>386</v>
      </c>
      <c r="E3802" s="41" t="s">
        <v>386</v>
      </c>
      <c r="F3802" s="41" t="s">
        <v>757</v>
      </c>
      <c r="G3802" s="41">
        <v>2</v>
      </c>
      <c r="H3802" s="41">
        <v>3577.5654110274299</v>
      </c>
      <c r="I3802" s="41">
        <v>12188</v>
      </c>
      <c r="J3802" s="41">
        <v>791</v>
      </c>
      <c r="K3802" s="41">
        <v>225.47799999999998</v>
      </c>
      <c r="L3802" s="41">
        <v>14.6335</v>
      </c>
      <c r="M3802" s="41">
        <v>684</v>
      </c>
      <c r="N3802" s="41">
        <v>0</v>
      </c>
      <c r="O3802" s="41">
        <v>13.611600000000001</v>
      </c>
      <c r="P3802" s="41">
        <v>0</v>
      </c>
      <c r="Q3802" s="41">
        <v>8038</v>
      </c>
      <c r="R3802" s="41">
        <v>143.8802</v>
      </c>
      <c r="S3802" s="41">
        <v>3377</v>
      </c>
      <c r="T3802" s="41">
        <v>74.293999999999997</v>
      </c>
      <c r="U3802" s="41">
        <v>21017</v>
      </c>
      <c r="V3802" s="41">
        <v>383.99169999999998</v>
      </c>
      <c r="W3802" s="41">
        <v>4061</v>
      </c>
      <c r="X3802" s="41">
        <v>87.905599999999993</v>
      </c>
    </row>
    <row r="3803" spans="1:24" x14ac:dyDescent="0.35">
      <c r="A3803" s="41" t="s">
        <v>385</v>
      </c>
      <c r="B3803" s="41" t="s">
        <v>454</v>
      </c>
      <c r="C3803" s="41" t="s">
        <v>16</v>
      </c>
      <c r="D3803" s="41" t="s">
        <v>386</v>
      </c>
      <c r="E3803" s="41" t="s">
        <v>386</v>
      </c>
      <c r="F3803" s="41" t="s">
        <v>763</v>
      </c>
      <c r="G3803" s="41">
        <v>8</v>
      </c>
      <c r="H3803" s="41">
        <v>3577.5654110274299</v>
      </c>
      <c r="I3803" s="41">
        <v>571</v>
      </c>
      <c r="J3803" s="41">
        <v>480</v>
      </c>
      <c r="K3803" s="41">
        <v>11.3629</v>
      </c>
      <c r="L3803" s="41">
        <v>9.5519999999999996</v>
      </c>
      <c r="M3803" s="41"/>
      <c r="N3803" s="41"/>
      <c r="O3803" s="41"/>
      <c r="P3803" s="41"/>
      <c r="Q3803" s="41">
        <v>2519</v>
      </c>
      <c r="R3803" s="41">
        <v>45.0901</v>
      </c>
      <c r="S3803" s="41"/>
      <c r="T3803" s="41"/>
      <c r="U3803" s="41">
        <v>3570</v>
      </c>
      <c r="V3803" s="41">
        <v>66.004999999999995</v>
      </c>
      <c r="W3803" s="41"/>
      <c r="X3803" s="41"/>
    </row>
    <row r="3804" spans="1:24" x14ac:dyDescent="0.35">
      <c r="A3804" s="41" t="s">
        <v>385</v>
      </c>
      <c r="B3804" s="41" t="s">
        <v>454</v>
      </c>
      <c r="C3804" s="41" t="s">
        <v>16</v>
      </c>
      <c r="D3804" s="41" t="s">
        <v>386</v>
      </c>
      <c r="E3804" s="41" t="s">
        <v>386</v>
      </c>
      <c r="F3804" s="41" t="s">
        <v>762</v>
      </c>
      <c r="G3804" s="41">
        <v>7</v>
      </c>
      <c r="H3804" s="41">
        <v>3577.5654110274299</v>
      </c>
      <c r="I3804" s="41">
        <v>705</v>
      </c>
      <c r="J3804" s="41">
        <v>2147</v>
      </c>
      <c r="K3804" s="41">
        <v>14.029500000000001</v>
      </c>
      <c r="L3804" s="41">
        <v>42.725300000000004</v>
      </c>
      <c r="M3804" s="41">
        <v>0</v>
      </c>
      <c r="N3804" s="41">
        <v>0</v>
      </c>
      <c r="O3804" s="41">
        <v>0</v>
      </c>
      <c r="P3804" s="41">
        <v>0</v>
      </c>
      <c r="Q3804" s="41">
        <v>2748</v>
      </c>
      <c r="R3804" s="41">
        <v>49.1892</v>
      </c>
      <c r="S3804" s="41">
        <v>8745</v>
      </c>
      <c r="T3804" s="41">
        <v>192.39</v>
      </c>
      <c r="U3804" s="41">
        <v>5600</v>
      </c>
      <c r="V3804" s="41">
        <v>105.944</v>
      </c>
      <c r="W3804" s="41">
        <v>8745</v>
      </c>
      <c r="X3804" s="41">
        <v>192.39</v>
      </c>
    </row>
    <row r="3805" spans="1:24" x14ac:dyDescent="0.35">
      <c r="A3805" s="41" t="s">
        <v>385</v>
      </c>
      <c r="B3805" s="41" t="s">
        <v>454</v>
      </c>
      <c r="C3805" s="41" t="s">
        <v>16</v>
      </c>
      <c r="D3805" s="41" t="s">
        <v>386</v>
      </c>
      <c r="E3805" s="41" t="s">
        <v>386</v>
      </c>
      <c r="F3805" s="41" t="s">
        <v>761</v>
      </c>
      <c r="G3805" s="41">
        <v>6</v>
      </c>
      <c r="H3805" s="41">
        <v>3577.5654110274299</v>
      </c>
      <c r="I3805" s="41">
        <v>434</v>
      </c>
      <c r="J3805" s="41">
        <v>1844</v>
      </c>
      <c r="K3805" s="41">
        <v>8.6365999999999996</v>
      </c>
      <c r="L3805" s="41">
        <v>36.695599999999999</v>
      </c>
      <c r="M3805" s="41">
        <v>244</v>
      </c>
      <c r="N3805" s="41">
        <v>0</v>
      </c>
      <c r="O3805" s="41">
        <v>5.49</v>
      </c>
      <c r="P3805" s="41">
        <v>0</v>
      </c>
      <c r="Q3805" s="41">
        <v>13531</v>
      </c>
      <c r="R3805" s="41">
        <v>242.20490000000001</v>
      </c>
      <c r="S3805" s="41">
        <v>1783</v>
      </c>
      <c r="T3805" s="41">
        <v>39.225999999999999</v>
      </c>
      <c r="U3805" s="41">
        <v>15809</v>
      </c>
      <c r="V3805" s="41">
        <v>287.53710000000001</v>
      </c>
      <c r="W3805" s="41">
        <v>2027</v>
      </c>
      <c r="X3805" s="41">
        <v>44.716000000000001</v>
      </c>
    </row>
    <row r="3806" spans="1:24" x14ac:dyDescent="0.35">
      <c r="A3806" s="41" t="s">
        <v>487</v>
      </c>
      <c r="B3806" s="41" t="s">
        <v>461</v>
      </c>
      <c r="C3806" s="41" t="s">
        <v>18</v>
      </c>
      <c r="D3806" s="41" t="s">
        <v>387</v>
      </c>
      <c r="E3806" s="41" t="s">
        <v>387</v>
      </c>
      <c r="F3806" s="41" t="s">
        <v>756</v>
      </c>
      <c r="G3806" s="41">
        <v>1</v>
      </c>
      <c r="H3806" s="41">
        <v>5883.37507293824</v>
      </c>
      <c r="I3806" s="41">
        <v>6233</v>
      </c>
      <c r="J3806" s="41">
        <v>0</v>
      </c>
      <c r="K3806" s="41">
        <v>115.31049999999999</v>
      </c>
      <c r="L3806" s="41">
        <v>0</v>
      </c>
      <c r="M3806" s="41">
        <v>7226</v>
      </c>
      <c r="N3806" s="41">
        <v>0</v>
      </c>
      <c r="O3806" s="41">
        <v>143.79740000000001</v>
      </c>
      <c r="P3806" s="41">
        <v>0</v>
      </c>
      <c r="Q3806" s="41">
        <v>0</v>
      </c>
      <c r="R3806" s="41">
        <v>0</v>
      </c>
      <c r="S3806" s="41">
        <v>1516</v>
      </c>
      <c r="T3806" s="41">
        <v>33.351999999999997</v>
      </c>
      <c r="U3806" s="41">
        <v>6233</v>
      </c>
      <c r="V3806" s="41">
        <v>115.31049999999999</v>
      </c>
      <c r="W3806" s="41">
        <v>8742</v>
      </c>
      <c r="X3806" s="41">
        <v>177.14940000000001</v>
      </c>
    </row>
    <row r="3807" spans="1:24" x14ac:dyDescent="0.35">
      <c r="A3807" s="41" t="s">
        <v>487</v>
      </c>
      <c r="B3807" s="41" t="s">
        <v>461</v>
      </c>
      <c r="C3807" s="41" t="s">
        <v>18</v>
      </c>
      <c r="D3807" s="41" t="s">
        <v>387</v>
      </c>
      <c r="E3807" s="41" t="s">
        <v>387</v>
      </c>
      <c r="F3807" s="41" t="s">
        <v>760</v>
      </c>
      <c r="G3807" s="41">
        <v>5</v>
      </c>
      <c r="H3807" s="41">
        <v>5883.37507293824</v>
      </c>
      <c r="I3807" s="41">
        <v>13573</v>
      </c>
      <c r="J3807" s="41">
        <v>0</v>
      </c>
      <c r="K3807" s="41">
        <v>251.10049999999998</v>
      </c>
      <c r="L3807" s="41">
        <v>0</v>
      </c>
      <c r="M3807" s="41">
        <v>11525</v>
      </c>
      <c r="N3807" s="41">
        <v>0</v>
      </c>
      <c r="O3807" s="41">
        <v>229.34750000000003</v>
      </c>
      <c r="P3807" s="41">
        <v>0</v>
      </c>
      <c r="Q3807" s="41">
        <v>1777</v>
      </c>
      <c r="R3807" s="41">
        <v>31.808299999999999</v>
      </c>
      <c r="S3807" s="41">
        <v>0</v>
      </c>
      <c r="T3807" s="41">
        <v>0</v>
      </c>
      <c r="U3807" s="41">
        <v>15350</v>
      </c>
      <c r="V3807" s="41">
        <v>282.90879999999999</v>
      </c>
      <c r="W3807" s="41">
        <v>11525</v>
      </c>
      <c r="X3807" s="41">
        <v>229.34750000000003</v>
      </c>
    </row>
    <row r="3808" spans="1:24" x14ac:dyDescent="0.35">
      <c r="A3808" s="41" t="s">
        <v>487</v>
      </c>
      <c r="B3808" s="41" t="s">
        <v>461</v>
      </c>
      <c r="C3808" s="41" t="s">
        <v>18</v>
      </c>
      <c r="D3808" s="41" t="s">
        <v>387</v>
      </c>
      <c r="E3808" s="41" t="s">
        <v>387</v>
      </c>
      <c r="F3808" s="41" t="s">
        <v>764</v>
      </c>
      <c r="G3808" s="41">
        <v>9</v>
      </c>
      <c r="H3808" s="41">
        <v>5883.37507293824</v>
      </c>
      <c r="I3808" s="41">
        <v>7444</v>
      </c>
      <c r="J3808" s="41">
        <v>0</v>
      </c>
      <c r="K3808" s="41">
        <v>148.13560000000001</v>
      </c>
      <c r="L3808" s="41">
        <v>0</v>
      </c>
      <c r="M3808" s="41"/>
      <c r="N3808" s="41"/>
      <c r="O3808" s="41"/>
      <c r="P3808" s="41"/>
      <c r="Q3808" s="41">
        <v>1449</v>
      </c>
      <c r="R3808" s="41">
        <v>25.937100000000001</v>
      </c>
      <c r="S3808" s="41"/>
      <c r="T3808" s="41"/>
      <c r="U3808" s="41">
        <v>8893</v>
      </c>
      <c r="V3808" s="41">
        <v>174.0727</v>
      </c>
      <c r="W3808" s="41"/>
      <c r="X3808" s="41"/>
    </row>
    <row r="3809" spans="1:24" x14ac:dyDescent="0.35">
      <c r="A3809" s="41" t="s">
        <v>487</v>
      </c>
      <c r="B3809" s="41" t="s">
        <v>461</v>
      </c>
      <c r="C3809" s="41" t="s">
        <v>18</v>
      </c>
      <c r="D3809" s="41" t="s">
        <v>387</v>
      </c>
      <c r="E3809" s="41" t="s">
        <v>387</v>
      </c>
      <c r="F3809" s="41" t="s">
        <v>766</v>
      </c>
      <c r="G3809" s="41">
        <v>11</v>
      </c>
      <c r="H3809" s="41">
        <v>5883.37507293824</v>
      </c>
      <c r="I3809" s="41">
        <v>9948</v>
      </c>
      <c r="J3809" s="41">
        <v>6</v>
      </c>
      <c r="K3809" s="41">
        <v>197.96520000000001</v>
      </c>
      <c r="L3809" s="41">
        <v>0.11940000000000001</v>
      </c>
      <c r="M3809" s="41"/>
      <c r="N3809" s="41"/>
      <c r="O3809" s="41"/>
      <c r="P3809" s="41"/>
      <c r="Q3809" s="41">
        <v>1708</v>
      </c>
      <c r="R3809" s="41">
        <v>30.5732</v>
      </c>
      <c r="S3809" s="41"/>
      <c r="T3809" s="41"/>
      <c r="U3809" s="41">
        <v>11662</v>
      </c>
      <c r="V3809" s="41">
        <v>228.65780000000001</v>
      </c>
      <c r="W3809" s="41"/>
      <c r="X3809" s="41"/>
    </row>
    <row r="3810" spans="1:24" x14ac:dyDescent="0.35">
      <c r="A3810" s="41" t="s">
        <v>487</v>
      </c>
      <c r="B3810" s="41" t="s">
        <v>461</v>
      </c>
      <c r="C3810" s="41" t="s">
        <v>18</v>
      </c>
      <c r="D3810" s="41" t="s">
        <v>387</v>
      </c>
      <c r="E3810" s="41" t="s">
        <v>387</v>
      </c>
      <c r="F3810" s="41" t="s">
        <v>765</v>
      </c>
      <c r="G3810" s="41">
        <v>10</v>
      </c>
      <c r="H3810" s="41">
        <v>5883.37507293824</v>
      </c>
      <c r="I3810" s="41">
        <v>10093</v>
      </c>
      <c r="J3810" s="41">
        <v>38</v>
      </c>
      <c r="K3810" s="41">
        <v>200.85070000000002</v>
      </c>
      <c r="L3810" s="41">
        <v>0.75619999999999998</v>
      </c>
      <c r="M3810" s="41"/>
      <c r="N3810" s="41"/>
      <c r="O3810" s="41"/>
      <c r="P3810" s="41"/>
      <c r="Q3810" s="41">
        <v>1879</v>
      </c>
      <c r="R3810" s="41">
        <v>33.634099999999997</v>
      </c>
      <c r="S3810" s="41"/>
      <c r="T3810" s="41"/>
      <c r="U3810" s="41">
        <v>12010</v>
      </c>
      <c r="V3810" s="41">
        <v>235.24100000000001</v>
      </c>
      <c r="W3810" s="41"/>
      <c r="X3810" s="41"/>
    </row>
    <row r="3811" spans="1:24" x14ac:dyDescent="0.35">
      <c r="A3811" s="41" t="s">
        <v>487</v>
      </c>
      <c r="B3811" s="41" t="s">
        <v>461</v>
      </c>
      <c r="C3811" s="41" t="s">
        <v>18</v>
      </c>
      <c r="D3811" s="41" t="s">
        <v>387</v>
      </c>
      <c r="E3811" s="41" t="s">
        <v>387</v>
      </c>
      <c r="F3811" s="41" t="s">
        <v>759</v>
      </c>
      <c r="G3811" s="41">
        <v>4</v>
      </c>
      <c r="H3811" s="41">
        <v>5883.37507293824</v>
      </c>
      <c r="I3811" s="41">
        <v>15040</v>
      </c>
      <c r="J3811" s="41">
        <v>7</v>
      </c>
      <c r="K3811" s="41">
        <v>278.24</v>
      </c>
      <c r="L3811" s="41">
        <v>0.1295</v>
      </c>
      <c r="M3811" s="41">
        <v>5721</v>
      </c>
      <c r="N3811" s="41">
        <v>0</v>
      </c>
      <c r="O3811" s="41">
        <v>113.84790000000001</v>
      </c>
      <c r="P3811" s="41">
        <v>0</v>
      </c>
      <c r="Q3811" s="41">
        <v>2289</v>
      </c>
      <c r="R3811" s="41">
        <v>40.973100000000002</v>
      </c>
      <c r="S3811" s="41">
        <v>0</v>
      </c>
      <c r="T3811" s="41">
        <v>0</v>
      </c>
      <c r="U3811" s="41">
        <v>17336</v>
      </c>
      <c r="V3811" s="41">
        <v>319.3426</v>
      </c>
      <c r="W3811" s="41">
        <v>5721</v>
      </c>
      <c r="X3811" s="41">
        <v>113.84790000000001</v>
      </c>
    </row>
    <row r="3812" spans="1:24" x14ac:dyDescent="0.35">
      <c r="A3812" s="41" t="s">
        <v>487</v>
      </c>
      <c r="B3812" s="41" t="s">
        <v>461</v>
      </c>
      <c r="C3812" s="41" t="s">
        <v>18</v>
      </c>
      <c r="D3812" s="41" t="s">
        <v>387</v>
      </c>
      <c r="E3812" s="41" t="s">
        <v>387</v>
      </c>
      <c r="F3812" s="41" t="s">
        <v>758</v>
      </c>
      <c r="G3812" s="41">
        <v>3</v>
      </c>
      <c r="H3812" s="41">
        <v>5883.37507293824</v>
      </c>
      <c r="I3812" s="41">
        <v>27023</v>
      </c>
      <c r="J3812" s="41">
        <v>0</v>
      </c>
      <c r="K3812" s="41">
        <v>499.9255</v>
      </c>
      <c r="L3812" s="41">
        <v>0</v>
      </c>
      <c r="M3812" s="41">
        <v>6961</v>
      </c>
      <c r="N3812" s="41">
        <v>2</v>
      </c>
      <c r="O3812" s="41">
        <v>138.5239</v>
      </c>
      <c r="P3812" s="41">
        <v>3.9800000000000002E-2</v>
      </c>
      <c r="Q3812" s="41">
        <v>2041</v>
      </c>
      <c r="R3812" s="41">
        <v>36.533900000000003</v>
      </c>
      <c r="S3812" s="41">
        <v>0</v>
      </c>
      <c r="T3812" s="41">
        <v>0</v>
      </c>
      <c r="U3812" s="41">
        <v>29064</v>
      </c>
      <c r="V3812" s="41">
        <v>536.45939999999996</v>
      </c>
      <c r="W3812" s="41">
        <v>6963</v>
      </c>
      <c r="X3812" s="41">
        <v>138.56370000000001</v>
      </c>
    </row>
    <row r="3813" spans="1:24" x14ac:dyDescent="0.35">
      <c r="A3813" s="41" t="s">
        <v>487</v>
      </c>
      <c r="B3813" s="41" t="s">
        <v>461</v>
      </c>
      <c r="C3813" s="41" t="s">
        <v>18</v>
      </c>
      <c r="D3813" s="41" t="s">
        <v>387</v>
      </c>
      <c r="E3813" s="41" t="s">
        <v>387</v>
      </c>
      <c r="F3813" s="41" t="s">
        <v>767</v>
      </c>
      <c r="G3813" s="41">
        <v>12</v>
      </c>
      <c r="H3813" s="41">
        <v>5883.37507293824</v>
      </c>
      <c r="I3813" s="41">
        <v>7202</v>
      </c>
      <c r="J3813" s="41">
        <v>0</v>
      </c>
      <c r="K3813" s="41">
        <v>143.31980000000001</v>
      </c>
      <c r="L3813" s="41">
        <v>0</v>
      </c>
      <c r="M3813" s="41"/>
      <c r="N3813" s="41"/>
      <c r="O3813" s="41"/>
      <c r="P3813" s="41"/>
      <c r="Q3813" s="41">
        <v>1569</v>
      </c>
      <c r="R3813" s="41">
        <v>28.085100000000001</v>
      </c>
      <c r="S3813" s="41"/>
      <c r="T3813" s="41"/>
      <c r="U3813" s="41">
        <v>8771</v>
      </c>
      <c r="V3813" s="41">
        <v>171.40490000000003</v>
      </c>
      <c r="W3813" s="41"/>
      <c r="X3813" s="41"/>
    </row>
    <row r="3814" spans="1:24" x14ac:dyDescent="0.35">
      <c r="A3814" s="41" t="s">
        <v>487</v>
      </c>
      <c r="B3814" s="41" t="s">
        <v>461</v>
      </c>
      <c r="C3814" s="41" t="s">
        <v>18</v>
      </c>
      <c r="D3814" s="41" t="s">
        <v>387</v>
      </c>
      <c r="E3814" s="41" t="s">
        <v>387</v>
      </c>
      <c r="F3814" s="41" t="s">
        <v>757</v>
      </c>
      <c r="G3814" s="41">
        <v>2</v>
      </c>
      <c r="H3814" s="41">
        <v>5883.37507293824</v>
      </c>
      <c r="I3814" s="41">
        <v>13173</v>
      </c>
      <c r="J3814" s="41">
        <v>1</v>
      </c>
      <c r="K3814" s="41">
        <v>243.70049999999998</v>
      </c>
      <c r="L3814" s="41">
        <v>1.8499999999999999E-2</v>
      </c>
      <c r="M3814" s="41">
        <v>6566</v>
      </c>
      <c r="N3814" s="41">
        <v>0</v>
      </c>
      <c r="O3814" s="41">
        <v>130.6634</v>
      </c>
      <c r="P3814" s="41">
        <v>0</v>
      </c>
      <c r="Q3814" s="41">
        <v>1878</v>
      </c>
      <c r="R3814" s="41">
        <v>33.616199999999999</v>
      </c>
      <c r="S3814" s="41">
        <v>61</v>
      </c>
      <c r="T3814" s="41">
        <v>1.3420000000000001</v>
      </c>
      <c r="U3814" s="41">
        <v>15052</v>
      </c>
      <c r="V3814" s="41">
        <v>277.33519999999999</v>
      </c>
      <c r="W3814" s="41">
        <v>6627</v>
      </c>
      <c r="X3814" s="41">
        <v>132.00540000000001</v>
      </c>
    </row>
    <row r="3815" spans="1:24" x14ac:dyDescent="0.35">
      <c r="A3815" s="41" t="s">
        <v>487</v>
      </c>
      <c r="B3815" s="41" t="s">
        <v>461</v>
      </c>
      <c r="C3815" s="41" t="s">
        <v>18</v>
      </c>
      <c r="D3815" s="41" t="s">
        <v>387</v>
      </c>
      <c r="E3815" s="41" t="s">
        <v>387</v>
      </c>
      <c r="F3815" s="41" t="s">
        <v>763</v>
      </c>
      <c r="G3815" s="41">
        <v>8</v>
      </c>
      <c r="H3815" s="41">
        <v>5883.37507293824</v>
      </c>
      <c r="I3815" s="41">
        <v>9124</v>
      </c>
      <c r="J3815" s="41">
        <v>9</v>
      </c>
      <c r="K3815" s="41">
        <v>181.5676</v>
      </c>
      <c r="L3815" s="41">
        <v>0.17910000000000001</v>
      </c>
      <c r="M3815" s="41"/>
      <c r="N3815" s="41"/>
      <c r="O3815" s="41"/>
      <c r="P3815" s="41"/>
      <c r="Q3815" s="41">
        <v>1656</v>
      </c>
      <c r="R3815" s="41">
        <v>29.642399999999999</v>
      </c>
      <c r="S3815" s="41"/>
      <c r="T3815" s="41"/>
      <c r="U3815" s="41">
        <v>10789</v>
      </c>
      <c r="V3815" s="41">
        <v>211.38910000000001</v>
      </c>
      <c r="W3815" s="41"/>
      <c r="X3815" s="41"/>
    </row>
    <row r="3816" spans="1:24" x14ac:dyDescent="0.35">
      <c r="A3816" s="41" t="s">
        <v>487</v>
      </c>
      <c r="B3816" s="41" t="s">
        <v>461</v>
      </c>
      <c r="C3816" s="41" t="s">
        <v>18</v>
      </c>
      <c r="D3816" s="41" t="s">
        <v>387</v>
      </c>
      <c r="E3816" s="41" t="s">
        <v>387</v>
      </c>
      <c r="F3816" s="41" t="s">
        <v>762</v>
      </c>
      <c r="G3816" s="41">
        <v>7</v>
      </c>
      <c r="H3816" s="41">
        <v>5883.37507293824</v>
      </c>
      <c r="I3816" s="41">
        <v>11137</v>
      </c>
      <c r="J3816" s="41">
        <v>13</v>
      </c>
      <c r="K3816" s="41">
        <v>221.62630000000001</v>
      </c>
      <c r="L3816" s="41">
        <v>0.25870000000000004</v>
      </c>
      <c r="M3816" s="41">
        <v>0</v>
      </c>
      <c r="N3816" s="41">
        <v>0</v>
      </c>
      <c r="O3816" s="41">
        <v>0</v>
      </c>
      <c r="P3816" s="41">
        <v>0</v>
      </c>
      <c r="Q3816" s="41">
        <v>1677</v>
      </c>
      <c r="R3816" s="41">
        <v>30.0183</v>
      </c>
      <c r="S3816" s="41">
        <v>0</v>
      </c>
      <c r="T3816" s="41">
        <v>0</v>
      </c>
      <c r="U3816" s="41">
        <v>12827</v>
      </c>
      <c r="V3816" s="41">
        <v>251.90330000000003</v>
      </c>
      <c r="W3816" s="41">
        <v>0</v>
      </c>
      <c r="X3816" s="41">
        <v>0</v>
      </c>
    </row>
    <row r="3817" spans="1:24" x14ac:dyDescent="0.35">
      <c r="A3817" s="41" t="s">
        <v>487</v>
      </c>
      <c r="B3817" s="41" t="s">
        <v>461</v>
      </c>
      <c r="C3817" s="41" t="s">
        <v>18</v>
      </c>
      <c r="D3817" s="41" t="s">
        <v>387</v>
      </c>
      <c r="E3817" s="41" t="s">
        <v>387</v>
      </c>
      <c r="F3817" s="41" t="s">
        <v>761</v>
      </c>
      <c r="G3817" s="41">
        <v>6</v>
      </c>
      <c r="H3817" s="41">
        <v>5883.37507293824</v>
      </c>
      <c r="I3817" s="41">
        <v>63267</v>
      </c>
      <c r="J3817" s="41">
        <v>207</v>
      </c>
      <c r="K3817" s="41">
        <v>1259.0133000000001</v>
      </c>
      <c r="L3817" s="41">
        <v>4.1193</v>
      </c>
      <c r="M3817" s="41">
        <v>25000</v>
      </c>
      <c r="N3817" s="41">
        <v>5</v>
      </c>
      <c r="O3817" s="41">
        <v>562.5</v>
      </c>
      <c r="P3817" s="41">
        <v>0.11249999999999999</v>
      </c>
      <c r="Q3817" s="41">
        <v>2619</v>
      </c>
      <c r="R3817" s="41">
        <v>46.880099999999999</v>
      </c>
      <c r="S3817" s="41">
        <v>0</v>
      </c>
      <c r="T3817" s="41">
        <v>0</v>
      </c>
      <c r="U3817" s="41">
        <v>66093</v>
      </c>
      <c r="V3817" s="41">
        <v>1310.0127000000002</v>
      </c>
      <c r="W3817" s="41">
        <v>25005</v>
      </c>
      <c r="X3817" s="41">
        <v>562.61249999999995</v>
      </c>
    </row>
    <row r="3818" spans="1:24" x14ac:dyDescent="0.35">
      <c r="A3818" s="41" t="s">
        <v>666</v>
      </c>
      <c r="B3818" s="41" t="s">
        <v>470</v>
      </c>
      <c r="C3818" s="41" t="s">
        <v>33</v>
      </c>
      <c r="D3818" s="41" t="s">
        <v>388</v>
      </c>
      <c r="E3818" s="41" t="s">
        <v>388</v>
      </c>
      <c r="F3818" s="41" t="s">
        <v>756</v>
      </c>
      <c r="G3818" s="41">
        <v>1</v>
      </c>
      <c r="H3818" s="41">
        <v>18040.151766292802</v>
      </c>
      <c r="I3818" s="41">
        <v>12975</v>
      </c>
      <c r="J3818" s="41">
        <v>2557</v>
      </c>
      <c r="K3818" s="41">
        <v>240.03749999999999</v>
      </c>
      <c r="L3818" s="41">
        <v>47.304499999999997</v>
      </c>
      <c r="M3818" s="41">
        <v>3622</v>
      </c>
      <c r="N3818" s="41">
        <v>4806</v>
      </c>
      <c r="O3818" s="41">
        <v>72.077800000000011</v>
      </c>
      <c r="P3818" s="41">
        <v>95.639400000000009</v>
      </c>
      <c r="Q3818" s="41">
        <v>3952</v>
      </c>
      <c r="R3818" s="41">
        <v>70.740799999999993</v>
      </c>
      <c r="S3818" s="41">
        <v>5257</v>
      </c>
      <c r="T3818" s="41">
        <v>115.654</v>
      </c>
      <c r="U3818" s="41">
        <v>19484</v>
      </c>
      <c r="V3818" s="41">
        <v>358.08279999999996</v>
      </c>
      <c r="W3818" s="41">
        <v>13685</v>
      </c>
      <c r="X3818" s="41">
        <v>283.37120000000004</v>
      </c>
    </row>
    <row r="3819" spans="1:24" x14ac:dyDescent="0.35">
      <c r="A3819" s="41" t="s">
        <v>666</v>
      </c>
      <c r="B3819" s="41" t="s">
        <v>470</v>
      </c>
      <c r="C3819" s="41" t="s">
        <v>33</v>
      </c>
      <c r="D3819" s="41" t="s">
        <v>388</v>
      </c>
      <c r="E3819" s="41" t="s">
        <v>388</v>
      </c>
      <c r="F3819" s="41" t="s">
        <v>760</v>
      </c>
      <c r="G3819" s="41">
        <v>5</v>
      </c>
      <c r="H3819" s="41">
        <v>18040.151766292802</v>
      </c>
      <c r="I3819" s="41">
        <v>4792</v>
      </c>
      <c r="J3819" s="41">
        <v>237</v>
      </c>
      <c r="K3819" s="41">
        <v>88.652000000000001</v>
      </c>
      <c r="L3819" s="41">
        <v>4.3845000000000001</v>
      </c>
      <c r="M3819" s="41">
        <v>3387</v>
      </c>
      <c r="N3819" s="41">
        <v>122</v>
      </c>
      <c r="O3819" s="41">
        <v>67.401300000000006</v>
      </c>
      <c r="P3819" s="41">
        <v>2.4278</v>
      </c>
      <c r="Q3819" s="41">
        <v>9158</v>
      </c>
      <c r="R3819" s="41">
        <v>163.9282</v>
      </c>
      <c r="S3819" s="41">
        <v>8929</v>
      </c>
      <c r="T3819" s="41">
        <v>196.43799999999999</v>
      </c>
      <c r="U3819" s="41">
        <v>14187</v>
      </c>
      <c r="V3819" s="41">
        <v>256.96469999999999</v>
      </c>
      <c r="W3819" s="41">
        <v>12438</v>
      </c>
      <c r="X3819" s="41">
        <v>266.26710000000003</v>
      </c>
    </row>
    <row r="3820" spans="1:24" x14ac:dyDescent="0.35">
      <c r="A3820" s="41" t="s">
        <v>666</v>
      </c>
      <c r="B3820" s="41" t="s">
        <v>470</v>
      </c>
      <c r="C3820" s="41" t="s">
        <v>33</v>
      </c>
      <c r="D3820" s="41" t="s">
        <v>388</v>
      </c>
      <c r="E3820" s="41" t="s">
        <v>388</v>
      </c>
      <c r="F3820" s="41" t="s">
        <v>764</v>
      </c>
      <c r="G3820" s="41">
        <v>9</v>
      </c>
      <c r="H3820" s="41">
        <v>18040.151766292802</v>
      </c>
      <c r="I3820" s="41">
        <v>27563</v>
      </c>
      <c r="J3820" s="41">
        <v>282</v>
      </c>
      <c r="K3820" s="41">
        <v>548.50369999999998</v>
      </c>
      <c r="L3820" s="41">
        <v>5.6118000000000006</v>
      </c>
      <c r="M3820" s="41"/>
      <c r="N3820" s="41"/>
      <c r="O3820" s="41"/>
      <c r="P3820" s="41"/>
      <c r="Q3820" s="41">
        <v>2808</v>
      </c>
      <c r="R3820" s="41">
        <v>50.263199999999998</v>
      </c>
      <c r="S3820" s="41"/>
      <c r="T3820" s="41"/>
      <c r="U3820" s="41">
        <v>30653</v>
      </c>
      <c r="V3820" s="41">
        <v>604.37869999999998</v>
      </c>
      <c r="W3820" s="41"/>
      <c r="X3820" s="41"/>
    </row>
    <row r="3821" spans="1:24" x14ac:dyDescent="0.35">
      <c r="A3821" s="41" t="s">
        <v>666</v>
      </c>
      <c r="B3821" s="41" t="s">
        <v>470</v>
      </c>
      <c r="C3821" s="41" t="s">
        <v>33</v>
      </c>
      <c r="D3821" s="41" t="s">
        <v>388</v>
      </c>
      <c r="E3821" s="41" t="s">
        <v>388</v>
      </c>
      <c r="F3821" s="41" t="s">
        <v>766</v>
      </c>
      <c r="G3821" s="41">
        <v>11</v>
      </c>
      <c r="H3821" s="41">
        <v>18040.151766292802</v>
      </c>
      <c r="I3821" s="41">
        <v>3736</v>
      </c>
      <c r="J3821" s="41">
        <v>693</v>
      </c>
      <c r="K3821" s="41">
        <v>74.346400000000003</v>
      </c>
      <c r="L3821" s="41">
        <v>13.790700000000001</v>
      </c>
      <c r="M3821" s="41"/>
      <c r="N3821" s="41"/>
      <c r="O3821" s="41"/>
      <c r="P3821" s="41"/>
      <c r="Q3821" s="41">
        <v>8541</v>
      </c>
      <c r="R3821" s="41">
        <v>152.88390000000001</v>
      </c>
      <c r="S3821" s="41"/>
      <c r="T3821" s="41"/>
      <c r="U3821" s="41">
        <v>12970</v>
      </c>
      <c r="V3821" s="41">
        <v>241.02100000000002</v>
      </c>
      <c r="W3821" s="41"/>
      <c r="X3821" s="41"/>
    </row>
    <row r="3822" spans="1:24" x14ac:dyDescent="0.35">
      <c r="A3822" s="41" t="s">
        <v>666</v>
      </c>
      <c r="B3822" s="41" t="s">
        <v>470</v>
      </c>
      <c r="C3822" s="41" t="s">
        <v>33</v>
      </c>
      <c r="D3822" s="41" t="s">
        <v>388</v>
      </c>
      <c r="E3822" s="41" t="s">
        <v>388</v>
      </c>
      <c r="F3822" s="41" t="s">
        <v>765</v>
      </c>
      <c r="G3822" s="41">
        <v>10</v>
      </c>
      <c r="H3822" s="41">
        <v>18040.151766292802</v>
      </c>
      <c r="I3822" s="41">
        <v>57694</v>
      </c>
      <c r="J3822" s="41">
        <v>562</v>
      </c>
      <c r="K3822" s="41">
        <v>1148.1106</v>
      </c>
      <c r="L3822" s="41">
        <v>11.1838</v>
      </c>
      <c r="M3822" s="41"/>
      <c r="N3822" s="41"/>
      <c r="O3822" s="41"/>
      <c r="P3822" s="41"/>
      <c r="Q3822" s="41">
        <v>9208</v>
      </c>
      <c r="R3822" s="41">
        <v>164.82320000000001</v>
      </c>
      <c r="S3822" s="41"/>
      <c r="T3822" s="41"/>
      <c r="U3822" s="41">
        <v>67464</v>
      </c>
      <c r="V3822" s="41">
        <v>1324.1176</v>
      </c>
      <c r="W3822" s="41"/>
      <c r="X3822" s="41"/>
    </row>
    <row r="3823" spans="1:24" x14ac:dyDescent="0.35">
      <c r="A3823" s="41" t="s">
        <v>666</v>
      </c>
      <c r="B3823" s="41" t="s">
        <v>470</v>
      </c>
      <c r="C3823" s="41" t="s">
        <v>33</v>
      </c>
      <c r="D3823" s="41" t="s">
        <v>388</v>
      </c>
      <c r="E3823" s="41" t="s">
        <v>388</v>
      </c>
      <c r="F3823" s="41" t="s">
        <v>759</v>
      </c>
      <c r="G3823" s="41">
        <v>4</v>
      </c>
      <c r="H3823" s="41">
        <v>18040.151766292802</v>
      </c>
      <c r="I3823" s="41">
        <v>9175</v>
      </c>
      <c r="J3823" s="41">
        <v>479</v>
      </c>
      <c r="K3823" s="41">
        <v>169.73749999999998</v>
      </c>
      <c r="L3823" s="41">
        <v>8.8614999999999995</v>
      </c>
      <c r="M3823" s="41">
        <v>73988</v>
      </c>
      <c r="N3823" s="41">
        <v>192</v>
      </c>
      <c r="O3823" s="41">
        <v>1472.3612000000001</v>
      </c>
      <c r="P3823" s="41">
        <v>3.8208000000000002</v>
      </c>
      <c r="Q3823" s="41">
        <v>4417</v>
      </c>
      <c r="R3823" s="41">
        <v>79.064300000000003</v>
      </c>
      <c r="S3823" s="41">
        <v>5932</v>
      </c>
      <c r="T3823" s="41">
        <v>130.50399999999999</v>
      </c>
      <c r="U3823" s="41">
        <v>14071</v>
      </c>
      <c r="V3823" s="41">
        <v>257.66329999999999</v>
      </c>
      <c r="W3823" s="41">
        <v>80112</v>
      </c>
      <c r="X3823" s="41">
        <v>1606.6859999999999</v>
      </c>
    </row>
    <row r="3824" spans="1:24" x14ac:dyDescent="0.35">
      <c r="A3824" s="41" t="s">
        <v>666</v>
      </c>
      <c r="B3824" s="41" t="s">
        <v>470</v>
      </c>
      <c r="C3824" s="41" t="s">
        <v>33</v>
      </c>
      <c r="D3824" s="41" t="s">
        <v>388</v>
      </c>
      <c r="E3824" s="41" t="s">
        <v>388</v>
      </c>
      <c r="F3824" s="41" t="s">
        <v>758</v>
      </c>
      <c r="G3824" s="41">
        <v>3</v>
      </c>
      <c r="H3824" s="41">
        <v>18040.151766292802</v>
      </c>
      <c r="I3824" s="41">
        <v>3040</v>
      </c>
      <c r="J3824" s="41">
        <v>434</v>
      </c>
      <c r="K3824" s="41">
        <v>56.239999999999995</v>
      </c>
      <c r="L3824" s="41">
        <v>8.0289999999999999</v>
      </c>
      <c r="M3824" s="41">
        <v>4010</v>
      </c>
      <c r="N3824" s="41">
        <v>255</v>
      </c>
      <c r="O3824" s="41">
        <v>79.799000000000007</v>
      </c>
      <c r="P3824" s="41">
        <v>5.0745000000000005</v>
      </c>
      <c r="Q3824" s="41">
        <v>4480</v>
      </c>
      <c r="R3824" s="41">
        <v>80.191999999999993</v>
      </c>
      <c r="S3824" s="41">
        <v>3879</v>
      </c>
      <c r="T3824" s="41">
        <v>85.337999999999994</v>
      </c>
      <c r="U3824" s="41">
        <v>7954</v>
      </c>
      <c r="V3824" s="41">
        <v>144.46099999999998</v>
      </c>
      <c r="W3824" s="41">
        <v>8144</v>
      </c>
      <c r="X3824" s="41">
        <v>170.2115</v>
      </c>
    </row>
    <row r="3825" spans="1:24" x14ac:dyDescent="0.35">
      <c r="A3825" s="41" t="s">
        <v>666</v>
      </c>
      <c r="B3825" s="41" t="s">
        <v>470</v>
      </c>
      <c r="C3825" s="41" t="s">
        <v>33</v>
      </c>
      <c r="D3825" s="41" t="s">
        <v>388</v>
      </c>
      <c r="E3825" s="41" t="s">
        <v>388</v>
      </c>
      <c r="F3825" s="41" t="s">
        <v>767</v>
      </c>
      <c r="G3825" s="41">
        <v>12</v>
      </c>
      <c r="H3825" s="41">
        <v>18040.151766292802</v>
      </c>
      <c r="I3825" s="41">
        <v>4077</v>
      </c>
      <c r="J3825" s="41">
        <v>324</v>
      </c>
      <c r="K3825" s="41">
        <v>81.132300000000001</v>
      </c>
      <c r="L3825" s="41">
        <v>6.4476000000000004</v>
      </c>
      <c r="M3825" s="41"/>
      <c r="N3825" s="41"/>
      <c r="O3825" s="41"/>
      <c r="P3825" s="41"/>
      <c r="Q3825" s="41">
        <v>4364</v>
      </c>
      <c r="R3825" s="41">
        <v>78.115600000000001</v>
      </c>
      <c r="S3825" s="41"/>
      <c r="T3825" s="41"/>
      <c r="U3825" s="41">
        <v>8765</v>
      </c>
      <c r="V3825" s="41">
        <v>165.69549999999998</v>
      </c>
      <c r="W3825" s="41"/>
      <c r="X3825" s="41"/>
    </row>
    <row r="3826" spans="1:24" x14ac:dyDescent="0.35">
      <c r="A3826" s="41" t="s">
        <v>666</v>
      </c>
      <c r="B3826" s="41" t="s">
        <v>470</v>
      </c>
      <c r="C3826" s="41" t="s">
        <v>33</v>
      </c>
      <c r="D3826" s="41" t="s">
        <v>388</v>
      </c>
      <c r="E3826" s="41" t="s">
        <v>388</v>
      </c>
      <c r="F3826" s="41" t="s">
        <v>757</v>
      </c>
      <c r="G3826" s="41">
        <v>2</v>
      </c>
      <c r="H3826" s="41">
        <v>18040.151766292802</v>
      </c>
      <c r="I3826" s="41">
        <v>3508</v>
      </c>
      <c r="J3826" s="41">
        <v>1328</v>
      </c>
      <c r="K3826" s="41">
        <v>64.897999999999996</v>
      </c>
      <c r="L3826" s="41">
        <v>24.567999999999998</v>
      </c>
      <c r="M3826" s="41">
        <v>32925</v>
      </c>
      <c r="N3826" s="41">
        <v>322</v>
      </c>
      <c r="O3826" s="41">
        <v>655.20749999999998</v>
      </c>
      <c r="P3826" s="41">
        <v>6.4077999999999999</v>
      </c>
      <c r="Q3826" s="41">
        <v>5886</v>
      </c>
      <c r="R3826" s="41">
        <v>105.35939999999999</v>
      </c>
      <c r="S3826" s="41">
        <v>4438</v>
      </c>
      <c r="T3826" s="41">
        <v>97.635999999999996</v>
      </c>
      <c r="U3826" s="41">
        <v>10722</v>
      </c>
      <c r="V3826" s="41">
        <v>194.8254</v>
      </c>
      <c r="W3826" s="41">
        <v>37685</v>
      </c>
      <c r="X3826" s="41">
        <v>759.2512999999999</v>
      </c>
    </row>
    <row r="3827" spans="1:24" x14ac:dyDescent="0.35">
      <c r="A3827" s="41" t="s">
        <v>666</v>
      </c>
      <c r="B3827" s="41" t="s">
        <v>470</v>
      </c>
      <c r="C3827" s="41" t="s">
        <v>33</v>
      </c>
      <c r="D3827" s="41" t="s">
        <v>388</v>
      </c>
      <c r="E3827" s="41" t="s">
        <v>388</v>
      </c>
      <c r="F3827" s="41" t="s">
        <v>763</v>
      </c>
      <c r="G3827" s="41">
        <v>8</v>
      </c>
      <c r="H3827" s="41">
        <v>18040.151766292802</v>
      </c>
      <c r="I3827" s="41">
        <v>57068</v>
      </c>
      <c r="J3827" s="41">
        <v>254</v>
      </c>
      <c r="K3827" s="41">
        <v>1135.6532</v>
      </c>
      <c r="L3827" s="41">
        <v>5.0546000000000006</v>
      </c>
      <c r="M3827" s="41"/>
      <c r="N3827" s="41"/>
      <c r="O3827" s="41"/>
      <c r="P3827" s="41"/>
      <c r="Q3827" s="41">
        <v>4759</v>
      </c>
      <c r="R3827" s="41">
        <v>85.186099999999996</v>
      </c>
      <c r="S3827" s="41"/>
      <c r="T3827" s="41"/>
      <c r="U3827" s="41">
        <v>62081</v>
      </c>
      <c r="V3827" s="41">
        <v>1225.8938999999998</v>
      </c>
      <c r="W3827" s="41"/>
      <c r="X3827" s="41"/>
    </row>
    <row r="3828" spans="1:24" x14ac:dyDescent="0.35">
      <c r="A3828" s="41" t="s">
        <v>666</v>
      </c>
      <c r="B3828" s="41" t="s">
        <v>470</v>
      </c>
      <c r="C3828" s="41" t="s">
        <v>33</v>
      </c>
      <c r="D3828" s="41" t="s">
        <v>388</v>
      </c>
      <c r="E3828" s="41" t="s">
        <v>388</v>
      </c>
      <c r="F3828" s="41" t="s">
        <v>762</v>
      </c>
      <c r="G3828" s="41">
        <v>7</v>
      </c>
      <c r="H3828" s="41">
        <v>18040.151766292802</v>
      </c>
      <c r="I3828" s="41">
        <v>64798</v>
      </c>
      <c r="J3828" s="41">
        <v>14941</v>
      </c>
      <c r="K3828" s="41">
        <v>1289.4802</v>
      </c>
      <c r="L3828" s="41">
        <v>297.32589999999999</v>
      </c>
      <c r="M3828" s="41">
        <v>0</v>
      </c>
      <c r="N3828" s="41">
        <v>286</v>
      </c>
      <c r="O3828" s="41">
        <v>0</v>
      </c>
      <c r="P3828" s="41">
        <v>6.4349999999999996</v>
      </c>
      <c r="Q3828" s="41">
        <v>5555</v>
      </c>
      <c r="R3828" s="41">
        <v>99.4345</v>
      </c>
      <c r="S3828" s="41">
        <v>43993</v>
      </c>
      <c r="T3828" s="41">
        <v>967.846</v>
      </c>
      <c r="U3828" s="41">
        <v>85294</v>
      </c>
      <c r="V3828" s="41">
        <v>1686.2406000000001</v>
      </c>
      <c r="W3828" s="41">
        <v>44279</v>
      </c>
      <c r="X3828" s="41">
        <v>974.28099999999995</v>
      </c>
    </row>
    <row r="3829" spans="1:24" x14ac:dyDescent="0.35">
      <c r="A3829" s="41" t="s">
        <v>666</v>
      </c>
      <c r="B3829" s="41" t="s">
        <v>470</v>
      </c>
      <c r="C3829" s="41" t="s">
        <v>33</v>
      </c>
      <c r="D3829" s="41" t="s">
        <v>388</v>
      </c>
      <c r="E3829" s="41" t="s">
        <v>388</v>
      </c>
      <c r="F3829" s="41" t="s">
        <v>761</v>
      </c>
      <c r="G3829" s="41">
        <v>6</v>
      </c>
      <c r="H3829" s="41">
        <v>18040.151766292802</v>
      </c>
      <c r="I3829" s="41">
        <v>41218</v>
      </c>
      <c r="J3829" s="41">
        <v>2133</v>
      </c>
      <c r="K3829" s="41">
        <v>820.23820000000001</v>
      </c>
      <c r="L3829" s="41">
        <v>42.4467</v>
      </c>
      <c r="M3829" s="41">
        <v>55816</v>
      </c>
      <c r="N3829" s="41">
        <v>159</v>
      </c>
      <c r="O3829" s="41">
        <v>1255.8599999999999</v>
      </c>
      <c r="P3829" s="41">
        <v>3.5774999999999997</v>
      </c>
      <c r="Q3829" s="41">
        <v>14568</v>
      </c>
      <c r="R3829" s="41">
        <v>260.7672</v>
      </c>
      <c r="S3829" s="41">
        <v>5891</v>
      </c>
      <c r="T3829" s="41">
        <v>129.602</v>
      </c>
      <c r="U3829" s="41">
        <v>57919</v>
      </c>
      <c r="V3829" s="41">
        <v>1123.4521</v>
      </c>
      <c r="W3829" s="41">
        <v>61866</v>
      </c>
      <c r="X3829" s="41">
        <v>1389.0395000000001</v>
      </c>
    </row>
    <row r="3830" spans="1:24" x14ac:dyDescent="0.35">
      <c r="A3830" s="41" t="s">
        <v>539</v>
      </c>
      <c r="B3830" s="41" t="s">
        <v>485</v>
      </c>
      <c r="C3830" s="41" t="s">
        <v>8</v>
      </c>
      <c r="D3830" s="41" t="s">
        <v>389</v>
      </c>
      <c r="E3830" s="41" t="s">
        <v>389</v>
      </c>
      <c r="F3830" s="41" t="s">
        <v>756</v>
      </c>
      <c r="G3830" s="41">
        <v>1</v>
      </c>
      <c r="H3830" s="41">
        <v>2974.0252902860698</v>
      </c>
      <c r="I3830" s="41">
        <v>1872</v>
      </c>
      <c r="J3830" s="41">
        <v>0</v>
      </c>
      <c r="K3830" s="41">
        <v>34.631999999999998</v>
      </c>
      <c r="L3830" s="41">
        <v>0</v>
      </c>
      <c r="M3830" s="41">
        <v>7610</v>
      </c>
      <c r="N3830" s="41">
        <v>0</v>
      </c>
      <c r="O3830" s="41">
        <v>151.43900000000002</v>
      </c>
      <c r="P3830" s="41">
        <v>0</v>
      </c>
      <c r="Q3830" s="41">
        <v>0</v>
      </c>
      <c r="R3830" s="41">
        <v>0</v>
      </c>
      <c r="S3830" s="41">
        <v>782</v>
      </c>
      <c r="T3830" s="41">
        <v>17.204000000000001</v>
      </c>
      <c r="U3830" s="41">
        <v>1872</v>
      </c>
      <c r="V3830" s="41">
        <v>34.631999999999998</v>
      </c>
      <c r="W3830" s="41">
        <v>8392</v>
      </c>
      <c r="X3830" s="41">
        <v>168.64300000000003</v>
      </c>
    </row>
    <row r="3831" spans="1:24" x14ac:dyDescent="0.35">
      <c r="A3831" s="41" t="s">
        <v>539</v>
      </c>
      <c r="B3831" s="41" t="s">
        <v>485</v>
      </c>
      <c r="C3831" s="41" t="s">
        <v>8</v>
      </c>
      <c r="D3831" s="41" t="s">
        <v>389</v>
      </c>
      <c r="E3831" s="41" t="s">
        <v>389</v>
      </c>
      <c r="F3831" s="41" t="s">
        <v>760</v>
      </c>
      <c r="G3831" s="41">
        <v>5</v>
      </c>
      <c r="H3831" s="41">
        <v>2974.0252902860698</v>
      </c>
      <c r="I3831" s="41">
        <v>2312</v>
      </c>
      <c r="J3831" s="41">
        <v>0</v>
      </c>
      <c r="K3831" s="41">
        <v>42.771999999999998</v>
      </c>
      <c r="L3831" s="41">
        <v>0</v>
      </c>
      <c r="M3831" s="41">
        <v>3251</v>
      </c>
      <c r="N3831" s="41">
        <v>591</v>
      </c>
      <c r="O3831" s="41">
        <v>64.694900000000004</v>
      </c>
      <c r="P3831" s="41">
        <v>11.760900000000001</v>
      </c>
      <c r="Q3831" s="41">
        <v>744</v>
      </c>
      <c r="R3831" s="41">
        <v>13.317600000000001</v>
      </c>
      <c r="S3831" s="41">
        <v>620</v>
      </c>
      <c r="T3831" s="41">
        <v>13.64</v>
      </c>
      <c r="U3831" s="41">
        <v>3056</v>
      </c>
      <c r="V3831" s="41">
        <v>56.089599999999997</v>
      </c>
      <c r="W3831" s="41">
        <v>4462</v>
      </c>
      <c r="X3831" s="41">
        <v>90.095800000000011</v>
      </c>
    </row>
    <row r="3832" spans="1:24" x14ac:dyDescent="0.35">
      <c r="A3832" s="41" t="s">
        <v>539</v>
      </c>
      <c r="B3832" s="41" t="s">
        <v>485</v>
      </c>
      <c r="C3832" s="41" t="s">
        <v>8</v>
      </c>
      <c r="D3832" s="41" t="s">
        <v>389</v>
      </c>
      <c r="E3832" s="41" t="s">
        <v>389</v>
      </c>
      <c r="F3832" s="41" t="s">
        <v>764</v>
      </c>
      <c r="G3832" s="41">
        <v>9</v>
      </c>
      <c r="H3832" s="41">
        <v>2974.0252902860698</v>
      </c>
      <c r="I3832" s="41">
        <v>2688</v>
      </c>
      <c r="J3832" s="41">
        <v>0</v>
      </c>
      <c r="K3832" s="41">
        <v>53.491200000000006</v>
      </c>
      <c r="L3832" s="41">
        <v>0</v>
      </c>
      <c r="M3832" s="41"/>
      <c r="N3832" s="41"/>
      <c r="O3832" s="41"/>
      <c r="P3832" s="41"/>
      <c r="Q3832" s="41">
        <v>870</v>
      </c>
      <c r="R3832" s="41">
        <v>15.573</v>
      </c>
      <c r="S3832" s="41"/>
      <c r="T3832" s="41"/>
      <c r="U3832" s="41">
        <v>3558</v>
      </c>
      <c r="V3832" s="41">
        <v>69.0642</v>
      </c>
      <c r="W3832" s="41"/>
      <c r="X3832" s="41"/>
    </row>
    <row r="3833" spans="1:24" x14ac:dyDescent="0.35">
      <c r="A3833" s="41" t="s">
        <v>539</v>
      </c>
      <c r="B3833" s="41" t="s">
        <v>485</v>
      </c>
      <c r="C3833" s="41" t="s">
        <v>8</v>
      </c>
      <c r="D3833" s="41" t="s">
        <v>389</v>
      </c>
      <c r="E3833" s="41" t="s">
        <v>389</v>
      </c>
      <c r="F3833" s="41" t="s">
        <v>766</v>
      </c>
      <c r="G3833" s="41">
        <v>11</v>
      </c>
      <c r="H3833" s="41">
        <v>2974.0252902860698</v>
      </c>
      <c r="I3833" s="41">
        <v>3245</v>
      </c>
      <c r="J3833" s="41">
        <v>0</v>
      </c>
      <c r="K3833" s="41">
        <v>64.575500000000005</v>
      </c>
      <c r="L3833" s="41">
        <v>0</v>
      </c>
      <c r="M3833" s="41"/>
      <c r="N3833" s="41"/>
      <c r="O3833" s="41"/>
      <c r="P3833" s="41"/>
      <c r="Q3833" s="41">
        <v>998</v>
      </c>
      <c r="R3833" s="41">
        <v>17.8642</v>
      </c>
      <c r="S3833" s="41"/>
      <c r="T3833" s="41"/>
      <c r="U3833" s="41">
        <v>4243</v>
      </c>
      <c r="V3833" s="41">
        <v>82.439700000000002</v>
      </c>
      <c r="W3833" s="41"/>
      <c r="X3833" s="41"/>
    </row>
    <row r="3834" spans="1:24" x14ac:dyDescent="0.35">
      <c r="A3834" s="41" t="s">
        <v>539</v>
      </c>
      <c r="B3834" s="41" t="s">
        <v>485</v>
      </c>
      <c r="C3834" s="41" t="s">
        <v>8</v>
      </c>
      <c r="D3834" s="41" t="s">
        <v>389</v>
      </c>
      <c r="E3834" s="41" t="s">
        <v>389</v>
      </c>
      <c r="F3834" s="41" t="s">
        <v>765</v>
      </c>
      <c r="G3834" s="41">
        <v>10</v>
      </c>
      <c r="H3834" s="41">
        <v>2974.0252902860698</v>
      </c>
      <c r="I3834" s="41">
        <v>3989</v>
      </c>
      <c r="J3834" s="41">
        <v>0</v>
      </c>
      <c r="K3834" s="41">
        <v>79.381100000000004</v>
      </c>
      <c r="L3834" s="41">
        <v>0</v>
      </c>
      <c r="M3834" s="41"/>
      <c r="N3834" s="41"/>
      <c r="O3834" s="41"/>
      <c r="P3834" s="41"/>
      <c r="Q3834" s="41">
        <v>1149</v>
      </c>
      <c r="R3834" s="41">
        <v>20.5671</v>
      </c>
      <c r="S3834" s="41"/>
      <c r="T3834" s="41"/>
      <c r="U3834" s="41">
        <v>5138</v>
      </c>
      <c r="V3834" s="41">
        <v>99.9482</v>
      </c>
      <c r="W3834" s="41"/>
      <c r="X3834" s="41"/>
    </row>
    <row r="3835" spans="1:24" x14ac:dyDescent="0.35">
      <c r="A3835" s="41" t="s">
        <v>539</v>
      </c>
      <c r="B3835" s="41" t="s">
        <v>485</v>
      </c>
      <c r="C3835" s="41" t="s">
        <v>8</v>
      </c>
      <c r="D3835" s="41" t="s">
        <v>389</v>
      </c>
      <c r="E3835" s="41" t="s">
        <v>389</v>
      </c>
      <c r="F3835" s="41" t="s">
        <v>759</v>
      </c>
      <c r="G3835" s="41">
        <v>4</v>
      </c>
      <c r="H3835" s="41">
        <v>2974.0252902860698</v>
      </c>
      <c r="I3835" s="41">
        <v>15947</v>
      </c>
      <c r="J3835" s="41">
        <v>0</v>
      </c>
      <c r="K3835" s="41">
        <v>295.01949999999999</v>
      </c>
      <c r="L3835" s="41">
        <v>0</v>
      </c>
      <c r="M3835" s="41">
        <v>2071</v>
      </c>
      <c r="N3835" s="41">
        <v>0</v>
      </c>
      <c r="O3835" s="41">
        <v>41.212900000000005</v>
      </c>
      <c r="P3835" s="41">
        <v>0</v>
      </c>
      <c r="Q3835" s="41">
        <v>478</v>
      </c>
      <c r="R3835" s="41">
        <v>8.5562000000000005</v>
      </c>
      <c r="S3835" s="41">
        <v>1030</v>
      </c>
      <c r="T3835" s="41">
        <v>22.66</v>
      </c>
      <c r="U3835" s="41">
        <v>16425</v>
      </c>
      <c r="V3835" s="41">
        <v>303.57569999999998</v>
      </c>
      <c r="W3835" s="41">
        <v>3101</v>
      </c>
      <c r="X3835" s="41">
        <v>63.872900000000001</v>
      </c>
    </row>
    <row r="3836" spans="1:24" x14ac:dyDescent="0.35">
      <c r="A3836" s="41" t="s">
        <v>539</v>
      </c>
      <c r="B3836" s="41" t="s">
        <v>485</v>
      </c>
      <c r="C3836" s="41" t="s">
        <v>8</v>
      </c>
      <c r="D3836" s="41" t="s">
        <v>389</v>
      </c>
      <c r="E3836" s="41" t="s">
        <v>389</v>
      </c>
      <c r="F3836" s="41" t="s">
        <v>758</v>
      </c>
      <c r="G3836" s="41">
        <v>3</v>
      </c>
      <c r="H3836" s="41">
        <v>2974.0252902860698</v>
      </c>
      <c r="I3836" s="41">
        <v>22136</v>
      </c>
      <c r="J3836" s="41">
        <v>0</v>
      </c>
      <c r="K3836" s="41">
        <v>409.51599999999996</v>
      </c>
      <c r="L3836" s="41">
        <v>0</v>
      </c>
      <c r="M3836" s="41">
        <v>2623</v>
      </c>
      <c r="N3836" s="41">
        <v>0</v>
      </c>
      <c r="O3836" s="41">
        <v>52.197700000000005</v>
      </c>
      <c r="P3836" s="41">
        <v>0</v>
      </c>
      <c r="Q3836" s="41">
        <v>0</v>
      </c>
      <c r="R3836" s="41">
        <v>0</v>
      </c>
      <c r="S3836" s="41">
        <v>1018</v>
      </c>
      <c r="T3836" s="41">
        <v>22.396000000000001</v>
      </c>
      <c r="U3836" s="41">
        <v>22136</v>
      </c>
      <c r="V3836" s="41">
        <v>409.51599999999996</v>
      </c>
      <c r="W3836" s="41">
        <v>3641</v>
      </c>
      <c r="X3836" s="41">
        <v>74.593700000000013</v>
      </c>
    </row>
    <row r="3837" spans="1:24" x14ac:dyDescent="0.35">
      <c r="A3837" s="41" t="s">
        <v>539</v>
      </c>
      <c r="B3837" s="41" t="s">
        <v>485</v>
      </c>
      <c r="C3837" s="41" t="s">
        <v>8</v>
      </c>
      <c r="D3837" s="41" t="s">
        <v>389</v>
      </c>
      <c r="E3837" s="41" t="s">
        <v>389</v>
      </c>
      <c r="F3837" s="41" t="s">
        <v>767</v>
      </c>
      <c r="G3837" s="41">
        <v>12</v>
      </c>
      <c r="H3837" s="41">
        <v>2974.0252902860698</v>
      </c>
      <c r="I3837" s="41">
        <v>6998</v>
      </c>
      <c r="J3837" s="41">
        <v>0</v>
      </c>
      <c r="K3837" s="41">
        <v>139.2602</v>
      </c>
      <c r="L3837" s="41">
        <v>0</v>
      </c>
      <c r="M3837" s="41"/>
      <c r="N3837" s="41"/>
      <c r="O3837" s="41"/>
      <c r="P3837" s="41"/>
      <c r="Q3837" s="41">
        <v>948</v>
      </c>
      <c r="R3837" s="41">
        <v>16.969200000000001</v>
      </c>
      <c r="S3837" s="41"/>
      <c r="T3837" s="41"/>
      <c r="U3837" s="41">
        <v>7946</v>
      </c>
      <c r="V3837" s="41">
        <v>156.2294</v>
      </c>
      <c r="W3837" s="41"/>
      <c r="X3837" s="41"/>
    </row>
    <row r="3838" spans="1:24" x14ac:dyDescent="0.35">
      <c r="A3838" s="41" t="s">
        <v>539</v>
      </c>
      <c r="B3838" s="41" t="s">
        <v>485</v>
      </c>
      <c r="C3838" s="41" t="s">
        <v>8</v>
      </c>
      <c r="D3838" s="41" t="s">
        <v>389</v>
      </c>
      <c r="E3838" s="41" t="s">
        <v>389</v>
      </c>
      <c r="F3838" s="41" t="s">
        <v>757</v>
      </c>
      <c r="G3838" s="41">
        <v>2</v>
      </c>
      <c r="H3838" s="41">
        <v>2974.0252902860698</v>
      </c>
      <c r="I3838" s="41">
        <v>2856</v>
      </c>
      <c r="J3838" s="41">
        <v>0</v>
      </c>
      <c r="K3838" s="41">
        <v>52.835999999999999</v>
      </c>
      <c r="L3838" s="41">
        <v>0</v>
      </c>
      <c r="M3838" s="41">
        <v>2025</v>
      </c>
      <c r="N3838" s="41">
        <v>0</v>
      </c>
      <c r="O3838" s="41">
        <v>40.297499999999999</v>
      </c>
      <c r="P3838" s="41">
        <v>0</v>
      </c>
      <c r="Q3838" s="41">
        <v>0</v>
      </c>
      <c r="R3838" s="41">
        <v>0</v>
      </c>
      <c r="S3838" s="41">
        <v>869</v>
      </c>
      <c r="T3838" s="41">
        <v>19.117999999999999</v>
      </c>
      <c r="U3838" s="41">
        <v>2856</v>
      </c>
      <c r="V3838" s="41">
        <v>52.835999999999999</v>
      </c>
      <c r="W3838" s="41">
        <v>2894</v>
      </c>
      <c r="X3838" s="41">
        <v>59.415499999999994</v>
      </c>
    </row>
    <row r="3839" spans="1:24" x14ac:dyDescent="0.35">
      <c r="A3839" s="41" t="s">
        <v>539</v>
      </c>
      <c r="B3839" s="41" t="s">
        <v>485</v>
      </c>
      <c r="C3839" s="41" t="s">
        <v>8</v>
      </c>
      <c r="D3839" s="41" t="s">
        <v>389</v>
      </c>
      <c r="E3839" s="41" t="s">
        <v>389</v>
      </c>
      <c r="F3839" s="41" t="s">
        <v>763</v>
      </c>
      <c r="G3839" s="41">
        <v>8</v>
      </c>
      <c r="H3839" s="41">
        <v>2974.0252902860698</v>
      </c>
      <c r="I3839" s="41">
        <v>3023</v>
      </c>
      <c r="J3839" s="41">
        <v>0</v>
      </c>
      <c r="K3839" s="41">
        <v>60.157700000000006</v>
      </c>
      <c r="L3839" s="41">
        <v>0</v>
      </c>
      <c r="M3839" s="41"/>
      <c r="N3839" s="41"/>
      <c r="O3839" s="41"/>
      <c r="P3839" s="41"/>
      <c r="Q3839" s="41">
        <v>1157</v>
      </c>
      <c r="R3839" s="41">
        <v>20.7103</v>
      </c>
      <c r="S3839" s="41"/>
      <c r="T3839" s="41"/>
      <c r="U3839" s="41">
        <v>4180</v>
      </c>
      <c r="V3839" s="41">
        <v>80.868000000000009</v>
      </c>
      <c r="W3839" s="41"/>
      <c r="X3839" s="41"/>
    </row>
    <row r="3840" spans="1:24" x14ac:dyDescent="0.35">
      <c r="A3840" s="41" t="s">
        <v>539</v>
      </c>
      <c r="B3840" s="41" t="s">
        <v>485</v>
      </c>
      <c r="C3840" s="41" t="s">
        <v>8</v>
      </c>
      <c r="D3840" s="41" t="s">
        <v>389</v>
      </c>
      <c r="E3840" s="41" t="s">
        <v>389</v>
      </c>
      <c r="F3840" s="41" t="s">
        <v>762</v>
      </c>
      <c r="G3840" s="41">
        <v>7</v>
      </c>
      <c r="H3840" s="41">
        <v>2974.0252902860698</v>
      </c>
      <c r="I3840" s="41">
        <v>9531</v>
      </c>
      <c r="J3840" s="41">
        <v>850</v>
      </c>
      <c r="K3840" s="41">
        <v>189.6669</v>
      </c>
      <c r="L3840" s="41">
        <v>16.914999999999999</v>
      </c>
      <c r="M3840" s="41">
        <v>0</v>
      </c>
      <c r="N3840" s="41">
        <v>167</v>
      </c>
      <c r="O3840" s="41">
        <v>0</v>
      </c>
      <c r="P3840" s="41">
        <v>3.7574999999999998</v>
      </c>
      <c r="Q3840" s="41">
        <v>820</v>
      </c>
      <c r="R3840" s="41">
        <v>14.678000000000001</v>
      </c>
      <c r="S3840" s="41">
        <v>1112</v>
      </c>
      <c r="T3840" s="41">
        <v>24.463999999999999</v>
      </c>
      <c r="U3840" s="41">
        <v>11201</v>
      </c>
      <c r="V3840" s="41">
        <v>221.25989999999999</v>
      </c>
      <c r="W3840" s="41">
        <v>1279</v>
      </c>
      <c r="X3840" s="41">
        <v>28.221499999999999</v>
      </c>
    </row>
    <row r="3841" spans="1:24" x14ac:dyDescent="0.35">
      <c r="A3841" s="41" t="s">
        <v>539</v>
      </c>
      <c r="B3841" s="41" t="s">
        <v>485</v>
      </c>
      <c r="C3841" s="41" t="s">
        <v>8</v>
      </c>
      <c r="D3841" s="41" t="s">
        <v>389</v>
      </c>
      <c r="E3841" s="41" t="s">
        <v>389</v>
      </c>
      <c r="F3841" s="41" t="s">
        <v>761</v>
      </c>
      <c r="G3841" s="41">
        <v>6</v>
      </c>
      <c r="H3841" s="41">
        <v>2974.0252902860698</v>
      </c>
      <c r="I3841" s="41">
        <v>2140</v>
      </c>
      <c r="J3841" s="41">
        <v>1734</v>
      </c>
      <c r="K3841" s="41">
        <v>42.586000000000006</v>
      </c>
      <c r="L3841" s="41">
        <v>34.506599999999999</v>
      </c>
      <c r="M3841" s="41">
        <v>4086</v>
      </c>
      <c r="N3841" s="41">
        <v>1417</v>
      </c>
      <c r="O3841" s="41">
        <v>91.935000000000002</v>
      </c>
      <c r="P3841" s="41">
        <v>31.8825</v>
      </c>
      <c r="Q3841" s="41">
        <v>951</v>
      </c>
      <c r="R3841" s="41">
        <v>17.0229</v>
      </c>
      <c r="S3841" s="41">
        <v>875</v>
      </c>
      <c r="T3841" s="41">
        <v>19.25</v>
      </c>
      <c r="U3841" s="41">
        <v>4825</v>
      </c>
      <c r="V3841" s="41">
        <v>94.115499999999997</v>
      </c>
      <c r="W3841" s="41">
        <v>6378</v>
      </c>
      <c r="X3841" s="41">
        <v>143.0675</v>
      </c>
    </row>
    <row r="3842" spans="1:24" x14ac:dyDescent="0.35">
      <c r="A3842" s="41" t="s">
        <v>720</v>
      </c>
      <c r="B3842" s="41" t="s">
        <v>489</v>
      </c>
      <c r="C3842" s="41" t="s">
        <v>18</v>
      </c>
      <c r="D3842" s="41" t="s">
        <v>390</v>
      </c>
      <c r="E3842" s="41" t="s">
        <v>390</v>
      </c>
      <c r="F3842" s="41" t="s">
        <v>756</v>
      </c>
      <c r="G3842" s="41">
        <v>1</v>
      </c>
      <c r="H3842" s="41">
        <v>6777.0819651479096</v>
      </c>
      <c r="I3842" s="41">
        <v>4643</v>
      </c>
      <c r="J3842" s="41">
        <v>8</v>
      </c>
      <c r="K3842" s="41">
        <v>85.895499999999998</v>
      </c>
      <c r="L3842" s="41">
        <v>0.14799999999999999</v>
      </c>
      <c r="M3842" s="41">
        <v>6633</v>
      </c>
      <c r="N3842" s="41">
        <v>473</v>
      </c>
      <c r="O3842" s="41">
        <v>131.9967</v>
      </c>
      <c r="P3842" s="41">
        <v>9.412700000000001</v>
      </c>
      <c r="Q3842" s="41">
        <v>0</v>
      </c>
      <c r="R3842" s="41">
        <v>0</v>
      </c>
      <c r="S3842" s="41">
        <v>276</v>
      </c>
      <c r="T3842" s="41">
        <v>6.0720000000000001</v>
      </c>
      <c r="U3842" s="41">
        <v>4651</v>
      </c>
      <c r="V3842" s="41">
        <v>86.043499999999995</v>
      </c>
      <c r="W3842" s="41">
        <v>7382</v>
      </c>
      <c r="X3842" s="41">
        <v>147.48140000000001</v>
      </c>
    </row>
    <row r="3843" spans="1:24" x14ac:dyDescent="0.35">
      <c r="A3843" s="41" t="s">
        <v>720</v>
      </c>
      <c r="B3843" s="41" t="s">
        <v>489</v>
      </c>
      <c r="C3843" s="41" t="s">
        <v>18</v>
      </c>
      <c r="D3843" s="41" t="s">
        <v>390</v>
      </c>
      <c r="E3843" s="41" t="s">
        <v>390</v>
      </c>
      <c r="F3843" s="41" t="s">
        <v>760</v>
      </c>
      <c r="G3843" s="41">
        <v>5</v>
      </c>
      <c r="H3843" s="41">
        <v>6777.0819651479096</v>
      </c>
      <c r="I3843" s="41">
        <v>8201</v>
      </c>
      <c r="J3843" s="41">
        <v>1180</v>
      </c>
      <c r="K3843" s="41">
        <v>151.71850000000001</v>
      </c>
      <c r="L3843" s="41">
        <v>21.83</v>
      </c>
      <c r="M3843" s="41">
        <v>9191</v>
      </c>
      <c r="N3843" s="41">
        <v>330</v>
      </c>
      <c r="O3843" s="41">
        <v>182.90090000000001</v>
      </c>
      <c r="P3843" s="41">
        <v>6.5670000000000002</v>
      </c>
      <c r="Q3843" s="41">
        <v>360</v>
      </c>
      <c r="R3843" s="41">
        <v>6.444</v>
      </c>
      <c r="S3843" s="41">
        <v>276</v>
      </c>
      <c r="T3843" s="41">
        <v>6.0720000000000001</v>
      </c>
      <c r="U3843" s="41">
        <v>9741</v>
      </c>
      <c r="V3843" s="41">
        <v>179.99249999999998</v>
      </c>
      <c r="W3843" s="41">
        <v>9797</v>
      </c>
      <c r="X3843" s="41">
        <v>195.53990000000002</v>
      </c>
    </row>
    <row r="3844" spans="1:24" x14ac:dyDescent="0.35">
      <c r="A3844" s="41" t="s">
        <v>720</v>
      </c>
      <c r="B3844" s="41" t="s">
        <v>489</v>
      </c>
      <c r="C3844" s="41" t="s">
        <v>18</v>
      </c>
      <c r="D3844" s="41" t="s">
        <v>390</v>
      </c>
      <c r="E3844" s="41" t="s">
        <v>390</v>
      </c>
      <c r="F3844" s="41" t="s">
        <v>764</v>
      </c>
      <c r="G3844" s="41">
        <v>9</v>
      </c>
      <c r="H3844" s="41">
        <v>6777.0819651479096</v>
      </c>
      <c r="I3844" s="41">
        <v>7226</v>
      </c>
      <c r="J3844" s="41">
        <v>50</v>
      </c>
      <c r="K3844" s="41">
        <v>143.79740000000001</v>
      </c>
      <c r="L3844" s="41">
        <v>0.99500000000000011</v>
      </c>
      <c r="M3844" s="41"/>
      <c r="N3844" s="41"/>
      <c r="O3844" s="41"/>
      <c r="P3844" s="41"/>
      <c r="Q3844" s="41">
        <v>226</v>
      </c>
      <c r="R3844" s="41">
        <v>4.0453999999999999</v>
      </c>
      <c r="S3844" s="41"/>
      <c r="T3844" s="41"/>
      <c r="U3844" s="41">
        <v>7502</v>
      </c>
      <c r="V3844" s="41">
        <v>148.83780000000002</v>
      </c>
      <c r="W3844" s="41"/>
      <c r="X3844" s="41"/>
    </row>
    <row r="3845" spans="1:24" x14ac:dyDescent="0.35">
      <c r="A3845" s="41" t="s">
        <v>720</v>
      </c>
      <c r="B3845" s="41" t="s">
        <v>489</v>
      </c>
      <c r="C3845" s="41" t="s">
        <v>18</v>
      </c>
      <c r="D3845" s="41" t="s">
        <v>390</v>
      </c>
      <c r="E3845" s="41" t="s">
        <v>390</v>
      </c>
      <c r="F3845" s="41" t="s">
        <v>766</v>
      </c>
      <c r="G3845" s="41">
        <v>11</v>
      </c>
      <c r="H3845" s="41">
        <v>6777.0819651479096</v>
      </c>
      <c r="I3845" s="41">
        <v>7957</v>
      </c>
      <c r="J3845" s="41">
        <v>116</v>
      </c>
      <c r="K3845" s="41">
        <v>158.3443</v>
      </c>
      <c r="L3845" s="41">
        <v>2.3084000000000002</v>
      </c>
      <c r="M3845" s="41"/>
      <c r="N3845" s="41"/>
      <c r="O3845" s="41"/>
      <c r="P3845" s="41"/>
      <c r="Q3845" s="41">
        <v>302</v>
      </c>
      <c r="R3845" s="41">
        <v>5.4058000000000002</v>
      </c>
      <c r="S3845" s="41"/>
      <c r="T3845" s="41"/>
      <c r="U3845" s="41">
        <v>8375</v>
      </c>
      <c r="V3845" s="41">
        <v>166.05850000000001</v>
      </c>
      <c r="W3845" s="41"/>
      <c r="X3845" s="41"/>
    </row>
    <row r="3846" spans="1:24" x14ac:dyDescent="0.35">
      <c r="A3846" s="41" t="s">
        <v>720</v>
      </c>
      <c r="B3846" s="41" t="s">
        <v>489</v>
      </c>
      <c r="C3846" s="41" t="s">
        <v>18</v>
      </c>
      <c r="D3846" s="41" t="s">
        <v>390</v>
      </c>
      <c r="E3846" s="41" t="s">
        <v>390</v>
      </c>
      <c r="F3846" s="41" t="s">
        <v>765</v>
      </c>
      <c r="G3846" s="41">
        <v>10</v>
      </c>
      <c r="H3846" s="41">
        <v>6777.0819651479096</v>
      </c>
      <c r="I3846" s="41">
        <v>8378</v>
      </c>
      <c r="J3846" s="41">
        <v>191</v>
      </c>
      <c r="K3846" s="41">
        <v>166.72220000000002</v>
      </c>
      <c r="L3846" s="41">
        <v>3.8009000000000004</v>
      </c>
      <c r="M3846" s="41"/>
      <c r="N3846" s="41"/>
      <c r="O3846" s="41"/>
      <c r="P3846" s="41"/>
      <c r="Q3846" s="41">
        <v>314</v>
      </c>
      <c r="R3846" s="41">
        <v>5.6205999999999996</v>
      </c>
      <c r="S3846" s="41"/>
      <c r="T3846" s="41"/>
      <c r="U3846" s="41">
        <v>8883</v>
      </c>
      <c r="V3846" s="41">
        <v>176.14370000000002</v>
      </c>
      <c r="W3846" s="41"/>
      <c r="X3846" s="41"/>
    </row>
    <row r="3847" spans="1:24" x14ac:dyDescent="0.35">
      <c r="A3847" s="41" t="s">
        <v>720</v>
      </c>
      <c r="B3847" s="41" t="s">
        <v>489</v>
      </c>
      <c r="C3847" s="41" t="s">
        <v>18</v>
      </c>
      <c r="D3847" s="41" t="s">
        <v>390</v>
      </c>
      <c r="E3847" s="41" t="s">
        <v>390</v>
      </c>
      <c r="F3847" s="41" t="s">
        <v>759</v>
      </c>
      <c r="G3847" s="41">
        <v>4</v>
      </c>
      <c r="H3847" s="41">
        <v>6777.0819651479096</v>
      </c>
      <c r="I3847" s="41">
        <v>10384</v>
      </c>
      <c r="J3847" s="41">
        <v>583</v>
      </c>
      <c r="K3847" s="41">
        <v>192.10399999999998</v>
      </c>
      <c r="L3847" s="41">
        <v>10.785499999999999</v>
      </c>
      <c r="M3847" s="41">
        <v>8289</v>
      </c>
      <c r="N3847" s="41">
        <v>291</v>
      </c>
      <c r="O3847" s="41">
        <v>164.9511</v>
      </c>
      <c r="P3847" s="41">
        <v>5.7909000000000006</v>
      </c>
      <c r="Q3847" s="41">
        <v>174</v>
      </c>
      <c r="R3847" s="41">
        <v>3.1145999999999998</v>
      </c>
      <c r="S3847" s="41">
        <v>416</v>
      </c>
      <c r="T3847" s="41">
        <v>9.1519999999999992</v>
      </c>
      <c r="U3847" s="41">
        <v>11141</v>
      </c>
      <c r="V3847" s="41">
        <v>206.00409999999999</v>
      </c>
      <c r="W3847" s="41">
        <v>8996</v>
      </c>
      <c r="X3847" s="41">
        <v>179.89399999999998</v>
      </c>
    </row>
    <row r="3848" spans="1:24" x14ac:dyDescent="0.35">
      <c r="A3848" s="41" t="s">
        <v>720</v>
      </c>
      <c r="B3848" s="41" t="s">
        <v>489</v>
      </c>
      <c r="C3848" s="41" t="s">
        <v>18</v>
      </c>
      <c r="D3848" s="41" t="s">
        <v>390</v>
      </c>
      <c r="E3848" s="41" t="s">
        <v>390</v>
      </c>
      <c r="F3848" s="41" t="s">
        <v>758</v>
      </c>
      <c r="G3848" s="41">
        <v>3</v>
      </c>
      <c r="H3848" s="41">
        <v>6777.0819651479096</v>
      </c>
      <c r="I3848" s="41">
        <v>9812</v>
      </c>
      <c r="J3848" s="41">
        <v>2</v>
      </c>
      <c r="K3848" s="41">
        <v>181.52199999999999</v>
      </c>
      <c r="L3848" s="41">
        <v>3.6999999999999998E-2</v>
      </c>
      <c r="M3848" s="41">
        <v>9417</v>
      </c>
      <c r="N3848" s="41">
        <v>1025</v>
      </c>
      <c r="O3848" s="41">
        <v>187.39830000000001</v>
      </c>
      <c r="P3848" s="41">
        <v>20.397500000000001</v>
      </c>
      <c r="Q3848" s="41">
        <v>0</v>
      </c>
      <c r="R3848" s="41">
        <v>0</v>
      </c>
      <c r="S3848" s="41">
        <v>278</v>
      </c>
      <c r="T3848" s="41">
        <v>6.1159999999999997</v>
      </c>
      <c r="U3848" s="41">
        <v>9814</v>
      </c>
      <c r="V3848" s="41">
        <v>181.559</v>
      </c>
      <c r="W3848" s="41">
        <v>10720</v>
      </c>
      <c r="X3848" s="41">
        <v>213.91180000000003</v>
      </c>
    </row>
    <row r="3849" spans="1:24" x14ac:dyDescent="0.35">
      <c r="A3849" s="41" t="s">
        <v>720</v>
      </c>
      <c r="B3849" s="41" t="s">
        <v>489</v>
      </c>
      <c r="C3849" s="41" t="s">
        <v>18</v>
      </c>
      <c r="D3849" s="41" t="s">
        <v>390</v>
      </c>
      <c r="E3849" s="41" t="s">
        <v>390</v>
      </c>
      <c r="F3849" s="41" t="s">
        <v>767</v>
      </c>
      <c r="G3849" s="41">
        <v>12</v>
      </c>
      <c r="H3849" s="41">
        <v>6777.0819651479096</v>
      </c>
      <c r="I3849" s="41">
        <v>7668</v>
      </c>
      <c r="J3849" s="41">
        <v>120</v>
      </c>
      <c r="K3849" s="41">
        <v>152.5932</v>
      </c>
      <c r="L3849" s="41">
        <v>2.3879999999999999</v>
      </c>
      <c r="M3849" s="41"/>
      <c r="N3849" s="41"/>
      <c r="O3849" s="41"/>
      <c r="P3849" s="41"/>
      <c r="Q3849" s="41">
        <v>303</v>
      </c>
      <c r="R3849" s="41">
        <v>5.4237000000000002</v>
      </c>
      <c r="S3849" s="41"/>
      <c r="T3849" s="41"/>
      <c r="U3849" s="41">
        <v>8091</v>
      </c>
      <c r="V3849" s="41">
        <v>160.4049</v>
      </c>
      <c r="W3849" s="41"/>
      <c r="X3849" s="41"/>
    </row>
    <row r="3850" spans="1:24" x14ac:dyDescent="0.35">
      <c r="A3850" s="41" t="s">
        <v>720</v>
      </c>
      <c r="B3850" s="41" t="s">
        <v>489</v>
      </c>
      <c r="C3850" s="41" t="s">
        <v>18</v>
      </c>
      <c r="D3850" s="41" t="s">
        <v>390</v>
      </c>
      <c r="E3850" s="41" t="s">
        <v>390</v>
      </c>
      <c r="F3850" s="41" t="s">
        <v>757</v>
      </c>
      <c r="G3850" s="41">
        <v>2</v>
      </c>
      <c r="H3850" s="41">
        <v>6777.0819651479096</v>
      </c>
      <c r="I3850" s="41">
        <v>5530</v>
      </c>
      <c r="J3850" s="41">
        <v>0</v>
      </c>
      <c r="K3850" s="41">
        <v>102.30499999999999</v>
      </c>
      <c r="L3850" s="41">
        <v>0</v>
      </c>
      <c r="M3850" s="41">
        <v>6212</v>
      </c>
      <c r="N3850" s="41">
        <v>547</v>
      </c>
      <c r="O3850" s="41">
        <v>123.61880000000001</v>
      </c>
      <c r="P3850" s="41">
        <v>10.885300000000001</v>
      </c>
      <c r="Q3850" s="41">
        <v>0</v>
      </c>
      <c r="R3850" s="41">
        <v>0</v>
      </c>
      <c r="S3850" s="41">
        <v>252</v>
      </c>
      <c r="T3850" s="41">
        <v>5.5439999999999996</v>
      </c>
      <c r="U3850" s="41">
        <v>5530</v>
      </c>
      <c r="V3850" s="41">
        <v>102.30499999999999</v>
      </c>
      <c r="W3850" s="41">
        <v>7011</v>
      </c>
      <c r="X3850" s="41">
        <v>140.04810000000001</v>
      </c>
    </row>
    <row r="3851" spans="1:24" x14ac:dyDescent="0.35">
      <c r="A3851" s="41" t="s">
        <v>720</v>
      </c>
      <c r="B3851" s="41" t="s">
        <v>489</v>
      </c>
      <c r="C3851" s="41" t="s">
        <v>18</v>
      </c>
      <c r="D3851" s="41" t="s">
        <v>390</v>
      </c>
      <c r="E3851" s="41" t="s">
        <v>390</v>
      </c>
      <c r="F3851" s="41" t="s">
        <v>763</v>
      </c>
      <c r="G3851" s="41">
        <v>8</v>
      </c>
      <c r="H3851" s="41">
        <v>6777.0819651479096</v>
      </c>
      <c r="I3851" s="41">
        <v>9184</v>
      </c>
      <c r="J3851" s="41">
        <v>736</v>
      </c>
      <c r="K3851" s="41">
        <v>182.76160000000002</v>
      </c>
      <c r="L3851" s="41">
        <v>14.6464</v>
      </c>
      <c r="M3851" s="41"/>
      <c r="N3851" s="41"/>
      <c r="O3851" s="41"/>
      <c r="P3851" s="41"/>
      <c r="Q3851" s="41">
        <v>236</v>
      </c>
      <c r="R3851" s="41">
        <v>4.2244000000000002</v>
      </c>
      <c r="S3851" s="41"/>
      <c r="T3851" s="41"/>
      <c r="U3851" s="41">
        <v>10156</v>
      </c>
      <c r="V3851" s="41">
        <v>201.63240000000002</v>
      </c>
      <c r="W3851" s="41"/>
      <c r="X3851" s="41"/>
    </row>
    <row r="3852" spans="1:24" x14ac:dyDescent="0.35">
      <c r="A3852" s="41" t="s">
        <v>720</v>
      </c>
      <c r="B3852" s="41" t="s">
        <v>489</v>
      </c>
      <c r="C3852" s="41" t="s">
        <v>18</v>
      </c>
      <c r="D3852" s="41" t="s">
        <v>390</v>
      </c>
      <c r="E3852" s="41" t="s">
        <v>390</v>
      </c>
      <c r="F3852" s="41" t="s">
        <v>762</v>
      </c>
      <c r="G3852" s="41">
        <v>7</v>
      </c>
      <c r="H3852" s="41">
        <v>6777.0819651479096</v>
      </c>
      <c r="I3852" s="41">
        <v>8129</v>
      </c>
      <c r="J3852" s="41">
        <v>2092</v>
      </c>
      <c r="K3852" s="41">
        <v>161.7671</v>
      </c>
      <c r="L3852" s="41">
        <v>41.630800000000001</v>
      </c>
      <c r="M3852" s="41">
        <v>0</v>
      </c>
      <c r="N3852" s="41">
        <v>3824</v>
      </c>
      <c r="O3852" s="41">
        <v>0</v>
      </c>
      <c r="P3852" s="41">
        <v>86.039999999999992</v>
      </c>
      <c r="Q3852" s="41">
        <v>220</v>
      </c>
      <c r="R3852" s="41">
        <v>3.9380000000000002</v>
      </c>
      <c r="S3852" s="41">
        <v>433</v>
      </c>
      <c r="T3852" s="41">
        <v>9.5259999999999998</v>
      </c>
      <c r="U3852" s="41">
        <v>10441</v>
      </c>
      <c r="V3852" s="41">
        <v>207.33589999999998</v>
      </c>
      <c r="W3852" s="41">
        <v>4257</v>
      </c>
      <c r="X3852" s="41">
        <v>95.565999999999988</v>
      </c>
    </row>
    <row r="3853" spans="1:24" x14ac:dyDescent="0.35">
      <c r="A3853" s="41" t="s">
        <v>720</v>
      </c>
      <c r="B3853" s="41" t="s">
        <v>489</v>
      </c>
      <c r="C3853" s="41" t="s">
        <v>18</v>
      </c>
      <c r="D3853" s="41" t="s">
        <v>390</v>
      </c>
      <c r="E3853" s="41" t="s">
        <v>390</v>
      </c>
      <c r="F3853" s="41" t="s">
        <v>761</v>
      </c>
      <c r="G3853" s="41">
        <v>6</v>
      </c>
      <c r="H3853" s="41">
        <v>6777.0819651479096</v>
      </c>
      <c r="I3853" s="41">
        <v>8206</v>
      </c>
      <c r="J3853" s="41">
        <v>1606</v>
      </c>
      <c r="K3853" s="41">
        <v>163.29940000000002</v>
      </c>
      <c r="L3853" s="41">
        <v>31.959400000000002</v>
      </c>
      <c r="M3853" s="41">
        <v>8696</v>
      </c>
      <c r="N3853" s="41">
        <v>210</v>
      </c>
      <c r="O3853" s="41">
        <v>195.66</v>
      </c>
      <c r="P3853" s="41">
        <v>4.7249999999999996</v>
      </c>
      <c r="Q3853" s="41">
        <v>268</v>
      </c>
      <c r="R3853" s="41">
        <v>4.7972000000000001</v>
      </c>
      <c r="S3853" s="41">
        <v>392</v>
      </c>
      <c r="T3853" s="41">
        <v>8.6240000000000006</v>
      </c>
      <c r="U3853" s="41">
        <v>10080</v>
      </c>
      <c r="V3853" s="41">
        <v>200.05600000000001</v>
      </c>
      <c r="W3853" s="41">
        <v>9298</v>
      </c>
      <c r="X3853" s="41">
        <v>209.00899999999999</v>
      </c>
    </row>
    <row r="3854" spans="1:24" x14ac:dyDescent="0.35">
      <c r="A3854" s="41" t="s">
        <v>484</v>
      </c>
      <c r="B3854" s="41" t="s">
        <v>485</v>
      </c>
      <c r="C3854" s="41" t="s">
        <v>8</v>
      </c>
      <c r="D3854" s="41" t="s">
        <v>91</v>
      </c>
      <c r="E3854" s="41" t="s">
        <v>91</v>
      </c>
      <c r="F3854" s="41" t="s">
        <v>756</v>
      </c>
      <c r="G3854" s="41">
        <v>1</v>
      </c>
      <c r="H3854" s="41">
        <v>3485.1899858475999</v>
      </c>
      <c r="I3854" s="41">
        <v>2001</v>
      </c>
      <c r="J3854" s="41">
        <v>0</v>
      </c>
      <c r="K3854" s="41">
        <v>37.018499999999996</v>
      </c>
      <c r="L3854" s="41">
        <v>0</v>
      </c>
      <c r="M3854" s="41">
        <v>2322</v>
      </c>
      <c r="N3854" s="41">
        <v>3</v>
      </c>
      <c r="O3854" s="41">
        <v>46.207799999999999</v>
      </c>
      <c r="P3854" s="41">
        <v>5.9700000000000003E-2</v>
      </c>
      <c r="Q3854" s="41">
        <v>0</v>
      </c>
      <c r="R3854" s="41">
        <v>0</v>
      </c>
      <c r="S3854" s="41">
        <v>0</v>
      </c>
      <c r="T3854" s="41">
        <v>0</v>
      </c>
      <c r="U3854" s="41">
        <v>2001</v>
      </c>
      <c r="V3854" s="41">
        <v>37.018499999999996</v>
      </c>
      <c r="W3854" s="41">
        <v>2325</v>
      </c>
      <c r="X3854" s="41">
        <v>46.267499999999998</v>
      </c>
    </row>
    <row r="3855" spans="1:24" x14ac:dyDescent="0.35">
      <c r="A3855" s="41" t="s">
        <v>484</v>
      </c>
      <c r="B3855" s="41" t="s">
        <v>485</v>
      </c>
      <c r="C3855" s="41" t="s">
        <v>8</v>
      </c>
      <c r="D3855" s="41" t="s">
        <v>91</v>
      </c>
      <c r="E3855" s="41" t="s">
        <v>91</v>
      </c>
      <c r="F3855" s="41" t="s">
        <v>760</v>
      </c>
      <c r="G3855" s="41">
        <v>5</v>
      </c>
      <c r="H3855" s="41">
        <v>3485.1899858475999</v>
      </c>
      <c r="I3855" s="41">
        <v>19378</v>
      </c>
      <c r="J3855" s="41">
        <v>2360</v>
      </c>
      <c r="K3855" s="41">
        <v>358.49299999999999</v>
      </c>
      <c r="L3855" s="41">
        <v>43.66</v>
      </c>
      <c r="M3855" s="41">
        <v>3910</v>
      </c>
      <c r="N3855" s="41">
        <v>1</v>
      </c>
      <c r="O3855" s="41">
        <v>77.808999999999997</v>
      </c>
      <c r="P3855" s="41">
        <v>1.9900000000000001E-2</v>
      </c>
      <c r="Q3855" s="41">
        <v>0</v>
      </c>
      <c r="R3855" s="41">
        <v>0</v>
      </c>
      <c r="S3855" s="41">
        <v>0</v>
      </c>
      <c r="T3855" s="41">
        <v>0</v>
      </c>
      <c r="U3855" s="41">
        <v>21738</v>
      </c>
      <c r="V3855" s="41">
        <v>402.15300000000002</v>
      </c>
      <c r="W3855" s="41">
        <v>3911</v>
      </c>
      <c r="X3855" s="41">
        <v>77.828900000000004</v>
      </c>
    </row>
    <row r="3856" spans="1:24" x14ac:dyDescent="0.35">
      <c r="A3856" s="41" t="s">
        <v>484</v>
      </c>
      <c r="B3856" s="41" t="s">
        <v>485</v>
      </c>
      <c r="C3856" s="41" t="s">
        <v>8</v>
      </c>
      <c r="D3856" s="41" t="s">
        <v>91</v>
      </c>
      <c r="E3856" s="41" t="s">
        <v>91</v>
      </c>
      <c r="F3856" s="41" t="s">
        <v>764</v>
      </c>
      <c r="G3856" s="41">
        <v>9</v>
      </c>
      <c r="H3856" s="41">
        <v>3485.1899858475999</v>
      </c>
      <c r="I3856" s="41">
        <v>2283</v>
      </c>
      <c r="J3856" s="41">
        <v>0</v>
      </c>
      <c r="K3856" s="41">
        <v>45.431699999999999</v>
      </c>
      <c r="L3856" s="41">
        <v>0</v>
      </c>
      <c r="M3856" s="41"/>
      <c r="N3856" s="41"/>
      <c r="O3856" s="41"/>
      <c r="P3856" s="41"/>
      <c r="Q3856" s="41">
        <v>0</v>
      </c>
      <c r="R3856" s="41">
        <v>0</v>
      </c>
      <c r="S3856" s="41"/>
      <c r="T3856" s="41"/>
      <c r="U3856" s="41">
        <v>2283</v>
      </c>
      <c r="V3856" s="41">
        <v>45.431699999999999</v>
      </c>
      <c r="W3856" s="41"/>
      <c r="X3856" s="41"/>
    </row>
    <row r="3857" spans="1:24" x14ac:dyDescent="0.35">
      <c r="A3857" s="41" t="s">
        <v>484</v>
      </c>
      <c r="B3857" s="41" t="s">
        <v>485</v>
      </c>
      <c r="C3857" s="41" t="s">
        <v>8</v>
      </c>
      <c r="D3857" s="41" t="s">
        <v>91</v>
      </c>
      <c r="E3857" s="41" t="s">
        <v>91</v>
      </c>
      <c r="F3857" s="41" t="s">
        <v>766</v>
      </c>
      <c r="G3857" s="41">
        <v>11</v>
      </c>
      <c r="H3857" s="41">
        <v>3485.1899858475999</v>
      </c>
      <c r="I3857" s="41">
        <v>2566</v>
      </c>
      <c r="J3857" s="41">
        <v>0</v>
      </c>
      <c r="K3857" s="41">
        <v>51.063400000000001</v>
      </c>
      <c r="L3857" s="41">
        <v>0</v>
      </c>
      <c r="M3857" s="41"/>
      <c r="N3857" s="41"/>
      <c r="O3857" s="41"/>
      <c r="P3857" s="41"/>
      <c r="Q3857" s="41">
        <v>0</v>
      </c>
      <c r="R3857" s="41">
        <v>0</v>
      </c>
      <c r="S3857" s="41"/>
      <c r="T3857" s="41"/>
      <c r="U3857" s="41">
        <v>2566</v>
      </c>
      <c r="V3857" s="41">
        <v>51.063400000000001</v>
      </c>
      <c r="W3857" s="41"/>
      <c r="X3857" s="41"/>
    </row>
    <row r="3858" spans="1:24" x14ac:dyDescent="0.35">
      <c r="A3858" s="41" t="s">
        <v>484</v>
      </c>
      <c r="B3858" s="41" t="s">
        <v>485</v>
      </c>
      <c r="C3858" s="41" t="s">
        <v>8</v>
      </c>
      <c r="D3858" s="41" t="s">
        <v>91</v>
      </c>
      <c r="E3858" s="41" t="s">
        <v>91</v>
      </c>
      <c r="F3858" s="41" t="s">
        <v>765</v>
      </c>
      <c r="G3858" s="41">
        <v>10</v>
      </c>
      <c r="H3858" s="41">
        <v>3485.1899858475999</v>
      </c>
      <c r="I3858" s="41">
        <v>19778</v>
      </c>
      <c r="J3858" s="41">
        <v>2</v>
      </c>
      <c r="K3858" s="41">
        <v>393.5822</v>
      </c>
      <c r="L3858" s="41">
        <v>3.9800000000000002E-2</v>
      </c>
      <c r="M3858" s="41"/>
      <c r="N3858" s="41"/>
      <c r="O3858" s="41"/>
      <c r="P3858" s="41"/>
      <c r="Q3858" s="41">
        <v>0</v>
      </c>
      <c r="R3858" s="41">
        <v>0</v>
      </c>
      <c r="S3858" s="41"/>
      <c r="T3858" s="41"/>
      <c r="U3858" s="41">
        <v>19780</v>
      </c>
      <c r="V3858" s="41">
        <v>393.62200000000001</v>
      </c>
      <c r="W3858" s="41"/>
      <c r="X3858" s="41"/>
    </row>
    <row r="3859" spans="1:24" x14ac:dyDescent="0.35">
      <c r="A3859" s="41" t="s">
        <v>484</v>
      </c>
      <c r="B3859" s="41" t="s">
        <v>485</v>
      </c>
      <c r="C3859" s="41" t="s">
        <v>8</v>
      </c>
      <c r="D3859" s="41" t="s">
        <v>91</v>
      </c>
      <c r="E3859" s="41" t="s">
        <v>91</v>
      </c>
      <c r="F3859" s="41" t="s">
        <v>759</v>
      </c>
      <c r="G3859" s="41">
        <v>4</v>
      </c>
      <c r="H3859" s="41">
        <v>3485.1899858475999</v>
      </c>
      <c r="I3859" s="41">
        <v>11415</v>
      </c>
      <c r="J3859" s="41">
        <v>3</v>
      </c>
      <c r="K3859" s="41">
        <v>211.17749999999998</v>
      </c>
      <c r="L3859" s="41">
        <v>5.5499999999999994E-2</v>
      </c>
      <c r="M3859" s="41">
        <v>2423</v>
      </c>
      <c r="N3859" s="41">
        <v>0</v>
      </c>
      <c r="O3859" s="41">
        <v>48.217700000000001</v>
      </c>
      <c r="P3859" s="41">
        <v>0</v>
      </c>
      <c r="Q3859" s="41">
        <v>0</v>
      </c>
      <c r="R3859" s="41">
        <v>0</v>
      </c>
      <c r="S3859" s="41">
        <v>0</v>
      </c>
      <c r="T3859" s="41">
        <v>0</v>
      </c>
      <c r="U3859" s="41">
        <v>11418</v>
      </c>
      <c r="V3859" s="41">
        <v>211.23299999999998</v>
      </c>
      <c r="W3859" s="41">
        <v>2423</v>
      </c>
      <c r="X3859" s="41">
        <v>48.217700000000001</v>
      </c>
    </row>
    <row r="3860" spans="1:24" x14ac:dyDescent="0.35">
      <c r="A3860" s="41" t="s">
        <v>484</v>
      </c>
      <c r="B3860" s="41" t="s">
        <v>485</v>
      </c>
      <c r="C3860" s="41" t="s">
        <v>8</v>
      </c>
      <c r="D3860" s="41" t="s">
        <v>91</v>
      </c>
      <c r="E3860" s="41" t="s">
        <v>91</v>
      </c>
      <c r="F3860" s="41" t="s">
        <v>758</v>
      </c>
      <c r="G3860" s="41">
        <v>3</v>
      </c>
      <c r="H3860" s="41">
        <v>3485.1899858475999</v>
      </c>
      <c r="I3860" s="41">
        <v>12010</v>
      </c>
      <c r="J3860" s="41">
        <v>0</v>
      </c>
      <c r="K3860" s="41">
        <v>222.185</v>
      </c>
      <c r="L3860" s="41">
        <v>0</v>
      </c>
      <c r="M3860" s="41">
        <v>2139</v>
      </c>
      <c r="N3860" s="41">
        <v>0</v>
      </c>
      <c r="O3860" s="41">
        <v>42.566099999999999</v>
      </c>
      <c r="P3860" s="41">
        <v>0</v>
      </c>
      <c r="Q3860" s="41">
        <v>0</v>
      </c>
      <c r="R3860" s="41">
        <v>0</v>
      </c>
      <c r="S3860" s="41">
        <v>0</v>
      </c>
      <c r="T3860" s="41">
        <v>0</v>
      </c>
      <c r="U3860" s="41">
        <v>12010</v>
      </c>
      <c r="V3860" s="41">
        <v>222.185</v>
      </c>
      <c r="W3860" s="41">
        <v>2139</v>
      </c>
      <c r="X3860" s="41">
        <v>42.566099999999999</v>
      </c>
    </row>
    <row r="3861" spans="1:24" x14ac:dyDescent="0.35">
      <c r="A3861" s="41" t="s">
        <v>484</v>
      </c>
      <c r="B3861" s="41" t="s">
        <v>485</v>
      </c>
      <c r="C3861" s="41" t="s">
        <v>8</v>
      </c>
      <c r="D3861" s="41" t="s">
        <v>91</v>
      </c>
      <c r="E3861" s="41" t="s">
        <v>91</v>
      </c>
      <c r="F3861" s="41" t="s">
        <v>767</v>
      </c>
      <c r="G3861" s="41">
        <v>12</v>
      </c>
      <c r="H3861" s="41">
        <v>3485.1899858475999</v>
      </c>
      <c r="I3861" s="41">
        <v>7893</v>
      </c>
      <c r="J3861" s="41">
        <v>0</v>
      </c>
      <c r="K3861" s="41">
        <v>157.07070000000002</v>
      </c>
      <c r="L3861" s="41">
        <v>0</v>
      </c>
      <c r="M3861" s="41"/>
      <c r="N3861" s="41"/>
      <c r="O3861" s="41"/>
      <c r="P3861" s="41"/>
      <c r="Q3861" s="41">
        <v>0</v>
      </c>
      <c r="R3861" s="41">
        <v>0</v>
      </c>
      <c r="S3861" s="41"/>
      <c r="T3861" s="41"/>
      <c r="U3861" s="41">
        <v>7893</v>
      </c>
      <c r="V3861" s="41">
        <v>157.07070000000002</v>
      </c>
      <c r="W3861" s="41"/>
      <c r="X3861" s="41"/>
    </row>
    <row r="3862" spans="1:24" x14ac:dyDescent="0.35">
      <c r="A3862" s="41" t="s">
        <v>484</v>
      </c>
      <c r="B3862" s="41" t="s">
        <v>485</v>
      </c>
      <c r="C3862" s="41" t="s">
        <v>8</v>
      </c>
      <c r="D3862" s="41" t="s">
        <v>91</v>
      </c>
      <c r="E3862" s="41" t="s">
        <v>91</v>
      </c>
      <c r="F3862" s="41" t="s">
        <v>757</v>
      </c>
      <c r="G3862" s="41">
        <v>2</v>
      </c>
      <c r="H3862" s="41">
        <v>3485.1899858475999</v>
      </c>
      <c r="I3862" s="41">
        <v>3085</v>
      </c>
      <c r="J3862" s="41">
        <v>0</v>
      </c>
      <c r="K3862" s="41">
        <v>57.072499999999998</v>
      </c>
      <c r="L3862" s="41">
        <v>0</v>
      </c>
      <c r="M3862" s="41">
        <v>1655</v>
      </c>
      <c r="N3862" s="41">
        <v>0</v>
      </c>
      <c r="O3862" s="41">
        <v>32.9345</v>
      </c>
      <c r="P3862" s="41">
        <v>0</v>
      </c>
      <c r="Q3862" s="41">
        <v>0</v>
      </c>
      <c r="R3862" s="41">
        <v>0</v>
      </c>
      <c r="S3862" s="41">
        <v>0</v>
      </c>
      <c r="T3862" s="41">
        <v>0</v>
      </c>
      <c r="U3862" s="41">
        <v>3085</v>
      </c>
      <c r="V3862" s="41">
        <v>57.072499999999998</v>
      </c>
      <c r="W3862" s="41">
        <v>1655</v>
      </c>
      <c r="X3862" s="41">
        <v>32.9345</v>
      </c>
    </row>
    <row r="3863" spans="1:24" x14ac:dyDescent="0.35">
      <c r="A3863" s="41" t="s">
        <v>484</v>
      </c>
      <c r="B3863" s="41" t="s">
        <v>485</v>
      </c>
      <c r="C3863" s="41" t="s">
        <v>8</v>
      </c>
      <c r="D3863" s="41" t="s">
        <v>91</v>
      </c>
      <c r="E3863" s="41" t="s">
        <v>91</v>
      </c>
      <c r="F3863" s="41" t="s">
        <v>763</v>
      </c>
      <c r="G3863" s="41">
        <v>8</v>
      </c>
      <c r="H3863" s="41">
        <v>3485.1899858475999</v>
      </c>
      <c r="I3863" s="41">
        <v>3411</v>
      </c>
      <c r="J3863" s="41">
        <v>0</v>
      </c>
      <c r="K3863" s="41">
        <v>67.878900000000002</v>
      </c>
      <c r="L3863" s="41">
        <v>0</v>
      </c>
      <c r="M3863" s="41"/>
      <c r="N3863" s="41"/>
      <c r="O3863" s="41"/>
      <c r="P3863" s="41"/>
      <c r="Q3863" s="41">
        <v>0</v>
      </c>
      <c r="R3863" s="41">
        <v>0</v>
      </c>
      <c r="S3863" s="41"/>
      <c r="T3863" s="41"/>
      <c r="U3863" s="41">
        <v>3411</v>
      </c>
      <c r="V3863" s="41">
        <v>67.878900000000002</v>
      </c>
      <c r="W3863" s="41"/>
      <c r="X3863" s="41"/>
    </row>
    <row r="3864" spans="1:24" x14ac:dyDescent="0.35">
      <c r="A3864" s="41" t="s">
        <v>484</v>
      </c>
      <c r="B3864" s="41" t="s">
        <v>485</v>
      </c>
      <c r="C3864" s="41" t="s">
        <v>8</v>
      </c>
      <c r="D3864" s="41" t="s">
        <v>91</v>
      </c>
      <c r="E3864" s="41" t="s">
        <v>91</v>
      </c>
      <c r="F3864" s="41" t="s">
        <v>762</v>
      </c>
      <c r="G3864" s="41">
        <v>7</v>
      </c>
      <c r="H3864" s="41">
        <v>3485.1899858475999</v>
      </c>
      <c r="I3864" s="41">
        <v>9788</v>
      </c>
      <c r="J3864" s="41">
        <v>0</v>
      </c>
      <c r="K3864" s="41">
        <v>194.78120000000001</v>
      </c>
      <c r="L3864" s="41">
        <v>0</v>
      </c>
      <c r="M3864" s="41">
        <v>0</v>
      </c>
      <c r="N3864" s="41">
        <v>9</v>
      </c>
      <c r="O3864" s="41">
        <v>0</v>
      </c>
      <c r="P3864" s="41">
        <v>0.20249999999999999</v>
      </c>
      <c r="Q3864" s="41">
        <v>0</v>
      </c>
      <c r="R3864" s="41">
        <v>0</v>
      </c>
      <c r="S3864" s="41">
        <v>0</v>
      </c>
      <c r="T3864" s="41">
        <v>0</v>
      </c>
      <c r="U3864" s="41">
        <v>9788</v>
      </c>
      <c r="V3864" s="41">
        <v>194.78120000000001</v>
      </c>
      <c r="W3864" s="41">
        <v>9</v>
      </c>
      <c r="X3864" s="41">
        <v>0.20249999999999999</v>
      </c>
    </row>
    <row r="3865" spans="1:24" x14ac:dyDescent="0.35">
      <c r="A3865" s="41" t="s">
        <v>484</v>
      </c>
      <c r="B3865" s="41" t="s">
        <v>485</v>
      </c>
      <c r="C3865" s="41" t="s">
        <v>8</v>
      </c>
      <c r="D3865" s="41" t="s">
        <v>91</v>
      </c>
      <c r="E3865" s="41" t="s">
        <v>91</v>
      </c>
      <c r="F3865" s="41" t="s">
        <v>761</v>
      </c>
      <c r="G3865" s="41">
        <v>6</v>
      </c>
      <c r="H3865" s="41">
        <v>3485.1899858475999</v>
      </c>
      <c r="I3865" s="41">
        <v>2363</v>
      </c>
      <c r="J3865" s="41">
        <v>0</v>
      </c>
      <c r="K3865" s="41">
        <v>47.023700000000005</v>
      </c>
      <c r="L3865" s="41">
        <v>0</v>
      </c>
      <c r="M3865" s="41">
        <v>2090</v>
      </c>
      <c r="N3865" s="41">
        <v>10</v>
      </c>
      <c r="O3865" s="41">
        <v>47.024999999999999</v>
      </c>
      <c r="P3865" s="41">
        <v>0.22499999999999998</v>
      </c>
      <c r="Q3865" s="41">
        <v>0</v>
      </c>
      <c r="R3865" s="41">
        <v>0</v>
      </c>
      <c r="S3865" s="41">
        <v>0</v>
      </c>
      <c r="T3865" s="41">
        <v>0</v>
      </c>
      <c r="U3865" s="41">
        <v>2363</v>
      </c>
      <c r="V3865" s="41">
        <v>47.023700000000005</v>
      </c>
      <c r="W3865" s="41">
        <v>2100</v>
      </c>
      <c r="X3865" s="41">
        <v>47.25</v>
      </c>
    </row>
    <row r="3866" spans="1:24" x14ac:dyDescent="0.35">
      <c r="A3866" s="41" t="s">
        <v>659</v>
      </c>
      <c r="B3866" s="41" t="s">
        <v>453</v>
      </c>
      <c r="C3866" s="41" t="s">
        <v>12</v>
      </c>
      <c r="D3866" s="41" t="s">
        <v>391</v>
      </c>
      <c r="E3866" s="41" t="s">
        <v>391</v>
      </c>
      <c r="F3866" s="41" t="s">
        <v>756</v>
      </c>
      <c r="G3866" s="41">
        <v>1</v>
      </c>
      <c r="H3866" s="41">
        <v>4766.8258673805403</v>
      </c>
      <c r="I3866" s="41">
        <v>1832</v>
      </c>
      <c r="J3866" s="41">
        <v>0</v>
      </c>
      <c r="K3866" s="41">
        <v>33.891999999999996</v>
      </c>
      <c r="L3866" s="41">
        <v>0</v>
      </c>
      <c r="M3866" s="41">
        <v>1362</v>
      </c>
      <c r="N3866" s="41">
        <v>59</v>
      </c>
      <c r="O3866" s="41">
        <v>27.1038</v>
      </c>
      <c r="P3866" s="41">
        <v>1.1741000000000001</v>
      </c>
      <c r="Q3866" s="41">
        <v>3317</v>
      </c>
      <c r="R3866" s="41">
        <v>59.374299999999998</v>
      </c>
      <c r="S3866" s="41">
        <v>2732</v>
      </c>
      <c r="T3866" s="41">
        <v>60.103999999999999</v>
      </c>
      <c r="U3866" s="41">
        <v>5149</v>
      </c>
      <c r="V3866" s="41">
        <v>93.266300000000001</v>
      </c>
      <c r="W3866" s="41">
        <v>4153</v>
      </c>
      <c r="X3866" s="41">
        <v>88.381900000000002</v>
      </c>
    </row>
    <row r="3867" spans="1:24" x14ac:dyDescent="0.35">
      <c r="A3867" s="41" t="s">
        <v>659</v>
      </c>
      <c r="B3867" s="41" t="s">
        <v>453</v>
      </c>
      <c r="C3867" s="41" t="s">
        <v>12</v>
      </c>
      <c r="D3867" s="41" t="s">
        <v>391</v>
      </c>
      <c r="E3867" s="41" t="s">
        <v>391</v>
      </c>
      <c r="F3867" s="41" t="s">
        <v>760</v>
      </c>
      <c r="G3867" s="41">
        <v>5</v>
      </c>
      <c r="H3867" s="41">
        <v>4766.8258673805403</v>
      </c>
      <c r="I3867" s="41">
        <v>11715</v>
      </c>
      <c r="J3867" s="41">
        <v>66</v>
      </c>
      <c r="K3867" s="41">
        <v>216.72749999999999</v>
      </c>
      <c r="L3867" s="41">
        <v>1.2209999999999999</v>
      </c>
      <c r="M3867" s="41">
        <v>1743</v>
      </c>
      <c r="N3867" s="41">
        <v>78</v>
      </c>
      <c r="O3867" s="41">
        <v>34.685700000000004</v>
      </c>
      <c r="P3867" s="41">
        <v>1.5522</v>
      </c>
      <c r="Q3867" s="41">
        <v>3997</v>
      </c>
      <c r="R3867" s="41">
        <v>71.546300000000002</v>
      </c>
      <c r="S3867" s="41">
        <v>3130</v>
      </c>
      <c r="T3867" s="41">
        <v>68.86</v>
      </c>
      <c r="U3867" s="41">
        <v>15778</v>
      </c>
      <c r="V3867" s="41">
        <v>289.4948</v>
      </c>
      <c r="W3867" s="41">
        <v>4951</v>
      </c>
      <c r="X3867" s="41">
        <v>105.09790000000001</v>
      </c>
    </row>
    <row r="3868" spans="1:24" x14ac:dyDescent="0.35">
      <c r="A3868" s="41" t="s">
        <v>659</v>
      </c>
      <c r="B3868" s="41" t="s">
        <v>453</v>
      </c>
      <c r="C3868" s="41" t="s">
        <v>12</v>
      </c>
      <c r="D3868" s="41" t="s">
        <v>391</v>
      </c>
      <c r="E3868" s="41" t="s">
        <v>391</v>
      </c>
      <c r="F3868" s="41" t="s">
        <v>764</v>
      </c>
      <c r="G3868" s="41">
        <v>9</v>
      </c>
      <c r="H3868" s="41">
        <v>4766.8258673805403</v>
      </c>
      <c r="I3868" s="41">
        <v>1288</v>
      </c>
      <c r="J3868" s="41">
        <v>1489</v>
      </c>
      <c r="K3868" s="41">
        <v>25.6312</v>
      </c>
      <c r="L3868" s="41">
        <v>29.6311</v>
      </c>
      <c r="M3868" s="41"/>
      <c r="N3868" s="41"/>
      <c r="O3868" s="41"/>
      <c r="P3868" s="41"/>
      <c r="Q3868" s="41">
        <v>7598</v>
      </c>
      <c r="R3868" s="41">
        <v>136.0042</v>
      </c>
      <c r="S3868" s="41"/>
      <c r="T3868" s="41"/>
      <c r="U3868" s="41">
        <v>10375</v>
      </c>
      <c r="V3868" s="41">
        <v>191.26650000000001</v>
      </c>
      <c r="W3868" s="41"/>
      <c r="X3868" s="41"/>
    </row>
    <row r="3869" spans="1:24" x14ac:dyDescent="0.35">
      <c r="A3869" s="41" t="s">
        <v>659</v>
      </c>
      <c r="B3869" s="41" t="s">
        <v>453</v>
      </c>
      <c r="C3869" s="41" t="s">
        <v>12</v>
      </c>
      <c r="D3869" s="41" t="s">
        <v>391</v>
      </c>
      <c r="E3869" s="41" t="s">
        <v>391</v>
      </c>
      <c r="F3869" s="41" t="s">
        <v>766</v>
      </c>
      <c r="G3869" s="41">
        <v>11</v>
      </c>
      <c r="H3869" s="41">
        <v>4766.8258673805403</v>
      </c>
      <c r="I3869" s="41">
        <v>1059</v>
      </c>
      <c r="J3869" s="41">
        <v>83</v>
      </c>
      <c r="K3869" s="41">
        <v>21.074100000000001</v>
      </c>
      <c r="L3869" s="41">
        <v>1.6517000000000002</v>
      </c>
      <c r="M3869" s="41"/>
      <c r="N3869" s="41"/>
      <c r="O3869" s="41"/>
      <c r="P3869" s="41"/>
      <c r="Q3869" s="41">
        <v>3596</v>
      </c>
      <c r="R3869" s="41">
        <v>64.368399999999994</v>
      </c>
      <c r="S3869" s="41"/>
      <c r="T3869" s="41"/>
      <c r="U3869" s="41">
        <v>4738</v>
      </c>
      <c r="V3869" s="41">
        <v>87.094200000000001</v>
      </c>
      <c r="W3869" s="41"/>
      <c r="X3869" s="41"/>
    </row>
    <row r="3870" spans="1:24" x14ac:dyDescent="0.35">
      <c r="A3870" s="41" t="s">
        <v>659</v>
      </c>
      <c r="B3870" s="41" t="s">
        <v>453</v>
      </c>
      <c r="C3870" s="41" t="s">
        <v>12</v>
      </c>
      <c r="D3870" s="41" t="s">
        <v>391</v>
      </c>
      <c r="E3870" s="41" t="s">
        <v>391</v>
      </c>
      <c r="F3870" s="41" t="s">
        <v>765</v>
      </c>
      <c r="G3870" s="41">
        <v>10</v>
      </c>
      <c r="H3870" s="41">
        <v>4766.8258673805403</v>
      </c>
      <c r="I3870" s="41">
        <v>19363</v>
      </c>
      <c r="J3870" s="41">
        <v>409</v>
      </c>
      <c r="K3870" s="41">
        <v>385.32370000000003</v>
      </c>
      <c r="L3870" s="41">
        <v>8.1391000000000009</v>
      </c>
      <c r="M3870" s="41"/>
      <c r="N3870" s="41"/>
      <c r="O3870" s="41"/>
      <c r="P3870" s="41"/>
      <c r="Q3870" s="41">
        <v>5184</v>
      </c>
      <c r="R3870" s="41">
        <v>92.793599999999998</v>
      </c>
      <c r="S3870" s="41"/>
      <c r="T3870" s="41"/>
      <c r="U3870" s="41">
        <v>24956</v>
      </c>
      <c r="V3870" s="41">
        <v>486.25639999999999</v>
      </c>
      <c r="W3870" s="41"/>
      <c r="X3870" s="41"/>
    </row>
    <row r="3871" spans="1:24" x14ac:dyDescent="0.35">
      <c r="A3871" s="41" t="s">
        <v>659</v>
      </c>
      <c r="B3871" s="41" t="s">
        <v>453</v>
      </c>
      <c r="C3871" s="41" t="s">
        <v>12</v>
      </c>
      <c r="D3871" s="41" t="s">
        <v>391</v>
      </c>
      <c r="E3871" s="41" t="s">
        <v>391</v>
      </c>
      <c r="F3871" s="41" t="s">
        <v>759</v>
      </c>
      <c r="G3871" s="41">
        <v>4</v>
      </c>
      <c r="H3871" s="41">
        <v>4766.8258673805403</v>
      </c>
      <c r="I3871" s="41">
        <v>1474</v>
      </c>
      <c r="J3871" s="41">
        <v>13</v>
      </c>
      <c r="K3871" s="41">
        <v>27.268999999999998</v>
      </c>
      <c r="L3871" s="41">
        <v>0.24049999999999999</v>
      </c>
      <c r="M3871" s="41">
        <v>7775</v>
      </c>
      <c r="N3871" s="41">
        <v>99</v>
      </c>
      <c r="O3871" s="41">
        <v>154.7225</v>
      </c>
      <c r="P3871" s="41">
        <v>1.9701000000000002</v>
      </c>
      <c r="Q3871" s="41">
        <v>3310</v>
      </c>
      <c r="R3871" s="41">
        <v>59.249000000000002</v>
      </c>
      <c r="S3871" s="41">
        <v>3970</v>
      </c>
      <c r="T3871" s="41">
        <v>87.34</v>
      </c>
      <c r="U3871" s="41">
        <v>4797</v>
      </c>
      <c r="V3871" s="41">
        <v>86.758499999999998</v>
      </c>
      <c r="W3871" s="41">
        <v>11844</v>
      </c>
      <c r="X3871" s="41">
        <v>244.0326</v>
      </c>
    </row>
    <row r="3872" spans="1:24" x14ac:dyDescent="0.35">
      <c r="A3872" s="41" t="s">
        <v>659</v>
      </c>
      <c r="B3872" s="41" t="s">
        <v>453</v>
      </c>
      <c r="C3872" s="41" t="s">
        <v>12</v>
      </c>
      <c r="D3872" s="41" t="s">
        <v>391</v>
      </c>
      <c r="E3872" s="41" t="s">
        <v>391</v>
      </c>
      <c r="F3872" s="41" t="s">
        <v>758</v>
      </c>
      <c r="G3872" s="41">
        <v>3</v>
      </c>
      <c r="H3872" s="41">
        <v>4766.8258673805403</v>
      </c>
      <c r="I3872" s="41">
        <v>1811</v>
      </c>
      <c r="J3872" s="41">
        <v>0</v>
      </c>
      <c r="K3872" s="41">
        <v>33.503499999999995</v>
      </c>
      <c r="L3872" s="41">
        <v>0</v>
      </c>
      <c r="M3872" s="41">
        <v>1535</v>
      </c>
      <c r="N3872" s="41">
        <v>88</v>
      </c>
      <c r="O3872" s="41">
        <v>30.546500000000002</v>
      </c>
      <c r="P3872" s="41">
        <v>1.7512000000000001</v>
      </c>
      <c r="Q3872" s="41">
        <v>5072</v>
      </c>
      <c r="R3872" s="41">
        <v>90.788799999999995</v>
      </c>
      <c r="S3872" s="41">
        <v>3144</v>
      </c>
      <c r="T3872" s="41">
        <v>69.168000000000006</v>
      </c>
      <c r="U3872" s="41">
        <v>6883</v>
      </c>
      <c r="V3872" s="41">
        <v>124.29229999999998</v>
      </c>
      <c r="W3872" s="41">
        <v>4767</v>
      </c>
      <c r="X3872" s="41">
        <v>101.4657</v>
      </c>
    </row>
    <row r="3873" spans="1:24" x14ac:dyDescent="0.35">
      <c r="A3873" s="41" t="s">
        <v>659</v>
      </c>
      <c r="B3873" s="41" t="s">
        <v>453</v>
      </c>
      <c r="C3873" s="41" t="s">
        <v>12</v>
      </c>
      <c r="D3873" s="41" t="s">
        <v>391</v>
      </c>
      <c r="E3873" s="41" t="s">
        <v>391</v>
      </c>
      <c r="F3873" s="41" t="s">
        <v>767</v>
      </c>
      <c r="G3873" s="41">
        <v>12</v>
      </c>
      <c r="H3873" s="41">
        <v>4766.8258673805403</v>
      </c>
      <c r="I3873" s="41">
        <v>1442</v>
      </c>
      <c r="J3873" s="41">
        <v>63</v>
      </c>
      <c r="K3873" s="41">
        <v>28.695800000000002</v>
      </c>
      <c r="L3873" s="41">
        <v>1.2537</v>
      </c>
      <c r="M3873" s="41"/>
      <c r="N3873" s="41"/>
      <c r="O3873" s="41"/>
      <c r="P3873" s="41"/>
      <c r="Q3873" s="41">
        <v>4374</v>
      </c>
      <c r="R3873" s="41">
        <v>78.294600000000003</v>
      </c>
      <c r="S3873" s="41"/>
      <c r="T3873" s="41"/>
      <c r="U3873" s="41">
        <v>5879</v>
      </c>
      <c r="V3873" s="41">
        <v>108.2441</v>
      </c>
      <c r="W3873" s="41"/>
      <c r="X3873" s="41"/>
    </row>
    <row r="3874" spans="1:24" x14ac:dyDescent="0.35">
      <c r="A3874" s="41" t="s">
        <v>659</v>
      </c>
      <c r="B3874" s="41" t="s">
        <v>453</v>
      </c>
      <c r="C3874" s="41" t="s">
        <v>12</v>
      </c>
      <c r="D3874" s="41" t="s">
        <v>391</v>
      </c>
      <c r="E3874" s="41" t="s">
        <v>391</v>
      </c>
      <c r="F3874" s="41" t="s">
        <v>757</v>
      </c>
      <c r="G3874" s="41">
        <v>2</v>
      </c>
      <c r="H3874" s="41">
        <v>4766.8258673805403</v>
      </c>
      <c r="I3874" s="41">
        <v>1906</v>
      </c>
      <c r="J3874" s="41">
        <v>3</v>
      </c>
      <c r="K3874" s="41">
        <v>35.260999999999996</v>
      </c>
      <c r="L3874" s="41">
        <v>5.5499999999999994E-2</v>
      </c>
      <c r="M3874" s="41">
        <v>1328</v>
      </c>
      <c r="N3874" s="41">
        <v>85</v>
      </c>
      <c r="O3874" s="41">
        <v>26.427200000000003</v>
      </c>
      <c r="P3874" s="41">
        <v>1.6915</v>
      </c>
      <c r="Q3874" s="41">
        <v>5461</v>
      </c>
      <c r="R3874" s="41">
        <v>97.751900000000006</v>
      </c>
      <c r="S3874" s="41">
        <v>2815</v>
      </c>
      <c r="T3874" s="41">
        <v>61.93</v>
      </c>
      <c r="U3874" s="41">
        <v>7370</v>
      </c>
      <c r="V3874" s="41">
        <v>133.0684</v>
      </c>
      <c r="W3874" s="41">
        <v>4228</v>
      </c>
      <c r="X3874" s="41">
        <v>90.048699999999997</v>
      </c>
    </row>
    <row r="3875" spans="1:24" x14ac:dyDescent="0.35">
      <c r="A3875" s="41" t="s">
        <v>659</v>
      </c>
      <c r="B3875" s="41" t="s">
        <v>453</v>
      </c>
      <c r="C3875" s="41" t="s">
        <v>12</v>
      </c>
      <c r="D3875" s="41" t="s">
        <v>391</v>
      </c>
      <c r="E3875" s="41" t="s">
        <v>391</v>
      </c>
      <c r="F3875" s="41" t="s">
        <v>763</v>
      </c>
      <c r="G3875" s="41">
        <v>8</v>
      </c>
      <c r="H3875" s="41">
        <v>4766.8258673805403</v>
      </c>
      <c r="I3875" s="41">
        <v>2376</v>
      </c>
      <c r="J3875" s="41">
        <v>35</v>
      </c>
      <c r="K3875" s="41">
        <v>47.282400000000003</v>
      </c>
      <c r="L3875" s="41">
        <v>0.69650000000000001</v>
      </c>
      <c r="M3875" s="41"/>
      <c r="N3875" s="41"/>
      <c r="O3875" s="41"/>
      <c r="P3875" s="41"/>
      <c r="Q3875" s="41">
        <v>8770</v>
      </c>
      <c r="R3875" s="41">
        <v>156.983</v>
      </c>
      <c r="S3875" s="41"/>
      <c r="T3875" s="41"/>
      <c r="U3875" s="41">
        <v>11181</v>
      </c>
      <c r="V3875" s="41">
        <v>204.96190000000001</v>
      </c>
      <c r="W3875" s="41"/>
      <c r="X3875" s="41"/>
    </row>
    <row r="3876" spans="1:24" x14ac:dyDescent="0.35">
      <c r="A3876" s="41" t="s">
        <v>659</v>
      </c>
      <c r="B3876" s="41" t="s">
        <v>453</v>
      </c>
      <c r="C3876" s="41" t="s">
        <v>12</v>
      </c>
      <c r="D3876" s="41" t="s">
        <v>391</v>
      </c>
      <c r="E3876" s="41" t="s">
        <v>391</v>
      </c>
      <c r="F3876" s="41" t="s">
        <v>762</v>
      </c>
      <c r="G3876" s="41">
        <v>7</v>
      </c>
      <c r="H3876" s="41">
        <v>4766.8258673805403</v>
      </c>
      <c r="I3876" s="41">
        <v>1987</v>
      </c>
      <c r="J3876" s="41">
        <v>6195</v>
      </c>
      <c r="K3876" s="41">
        <v>39.5413</v>
      </c>
      <c r="L3876" s="41">
        <v>123.2805</v>
      </c>
      <c r="M3876" s="41">
        <v>0</v>
      </c>
      <c r="N3876" s="41">
        <v>2328</v>
      </c>
      <c r="O3876" s="41">
        <v>0</v>
      </c>
      <c r="P3876" s="41">
        <v>52.379999999999995</v>
      </c>
      <c r="Q3876" s="41">
        <v>6238</v>
      </c>
      <c r="R3876" s="41">
        <v>111.6602</v>
      </c>
      <c r="S3876" s="41">
        <v>12863</v>
      </c>
      <c r="T3876" s="41">
        <v>282.98599999999999</v>
      </c>
      <c r="U3876" s="41">
        <v>14420</v>
      </c>
      <c r="V3876" s="41">
        <v>274.48199999999997</v>
      </c>
      <c r="W3876" s="41">
        <v>15191</v>
      </c>
      <c r="X3876" s="41">
        <v>335.36599999999999</v>
      </c>
    </row>
    <row r="3877" spans="1:24" x14ac:dyDescent="0.35">
      <c r="A3877" s="41" t="s">
        <v>659</v>
      </c>
      <c r="B3877" s="41" t="s">
        <v>453</v>
      </c>
      <c r="C3877" s="41" t="s">
        <v>12</v>
      </c>
      <c r="D3877" s="41" t="s">
        <v>391</v>
      </c>
      <c r="E3877" s="41" t="s">
        <v>391</v>
      </c>
      <c r="F3877" s="41" t="s">
        <v>761</v>
      </c>
      <c r="G3877" s="41">
        <v>6</v>
      </c>
      <c r="H3877" s="41">
        <v>4766.8258673805403</v>
      </c>
      <c r="I3877" s="41">
        <v>2262</v>
      </c>
      <c r="J3877" s="41">
        <v>2177</v>
      </c>
      <c r="K3877" s="41">
        <v>45.013800000000003</v>
      </c>
      <c r="L3877" s="41">
        <v>43.322300000000006</v>
      </c>
      <c r="M3877" s="41">
        <v>2447</v>
      </c>
      <c r="N3877" s="41">
        <v>228</v>
      </c>
      <c r="O3877" s="41">
        <v>55.057499999999997</v>
      </c>
      <c r="P3877" s="41">
        <v>5.13</v>
      </c>
      <c r="Q3877" s="41">
        <v>5675</v>
      </c>
      <c r="R3877" s="41">
        <v>101.5825</v>
      </c>
      <c r="S3877" s="41">
        <v>8433</v>
      </c>
      <c r="T3877" s="41">
        <v>185.52600000000001</v>
      </c>
      <c r="U3877" s="41">
        <v>10114</v>
      </c>
      <c r="V3877" s="41">
        <v>189.91860000000003</v>
      </c>
      <c r="W3877" s="41">
        <v>11108</v>
      </c>
      <c r="X3877" s="41">
        <v>245.71350000000001</v>
      </c>
    </row>
    <row r="3878" spans="1:24" x14ac:dyDescent="0.35">
      <c r="A3878" s="41" t="s">
        <v>706</v>
      </c>
      <c r="B3878" s="41" t="s">
        <v>481</v>
      </c>
      <c r="C3878" s="41" t="s">
        <v>33</v>
      </c>
      <c r="D3878" s="41" t="s">
        <v>393</v>
      </c>
      <c r="E3878" s="41" t="s">
        <v>393</v>
      </c>
      <c r="F3878" s="41" t="s">
        <v>756</v>
      </c>
      <c r="G3878" s="41">
        <v>1</v>
      </c>
      <c r="H3878" s="41">
        <v>5679.8831826799296</v>
      </c>
      <c r="I3878" s="41">
        <v>868</v>
      </c>
      <c r="J3878" s="41">
        <v>745</v>
      </c>
      <c r="K3878" s="41">
        <v>16.058</v>
      </c>
      <c r="L3878" s="41">
        <v>13.782499999999999</v>
      </c>
      <c r="M3878" s="41">
        <v>1702</v>
      </c>
      <c r="N3878" s="41">
        <v>436</v>
      </c>
      <c r="O3878" s="41">
        <v>33.869800000000005</v>
      </c>
      <c r="P3878" s="41">
        <v>8.676400000000001</v>
      </c>
      <c r="Q3878" s="41">
        <v>2516</v>
      </c>
      <c r="R3878" s="41">
        <v>45.0364</v>
      </c>
      <c r="S3878" s="41">
        <v>6501</v>
      </c>
      <c r="T3878" s="41">
        <v>143.02199999999999</v>
      </c>
      <c r="U3878" s="41">
        <v>4129</v>
      </c>
      <c r="V3878" s="41">
        <v>74.876900000000006</v>
      </c>
      <c r="W3878" s="41">
        <v>8639</v>
      </c>
      <c r="X3878" s="41">
        <v>185.56819999999999</v>
      </c>
    </row>
    <row r="3879" spans="1:24" x14ac:dyDescent="0.35">
      <c r="A3879" s="41" t="s">
        <v>706</v>
      </c>
      <c r="B3879" s="41" t="s">
        <v>481</v>
      </c>
      <c r="C3879" s="41" t="s">
        <v>33</v>
      </c>
      <c r="D3879" s="41" t="s">
        <v>393</v>
      </c>
      <c r="E3879" s="41" t="s">
        <v>393</v>
      </c>
      <c r="F3879" s="41" t="s">
        <v>760</v>
      </c>
      <c r="G3879" s="41">
        <v>5</v>
      </c>
      <c r="H3879" s="41">
        <v>5679.8831826799296</v>
      </c>
      <c r="I3879" s="41">
        <v>1342</v>
      </c>
      <c r="J3879" s="41">
        <v>677</v>
      </c>
      <c r="K3879" s="41">
        <v>24.826999999999998</v>
      </c>
      <c r="L3879" s="41">
        <v>12.5245</v>
      </c>
      <c r="M3879" s="41">
        <v>1172</v>
      </c>
      <c r="N3879" s="41">
        <v>302</v>
      </c>
      <c r="O3879" s="41">
        <v>23.322800000000001</v>
      </c>
      <c r="P3879" s="41">
        <v>6.0098000000000003</v>
      </c>
      <c r="Q3879" s="41">
        <v>2799</v>
      </c>
      <c r="R3879" s="41">
        <v>50.1021</v>
      </c>
      <c r="S3879" s="41">
        <v>5389</v>
      </c>
      <c r="T3879" s="41">
        <v>118.55800000000001</v>
      </c>
      <c r="U3879" s="41">
        <v>4818</v>
      </c>
      <c r="V3879" s="41">
        <v>87.453599999999994</v>
      </c>
      <c r="W3879" s="41">
        <v>6863</v>
      </c>
      <c r="X3879" s="41">
        <v>147.89060000000001</v>
      </c>
    </row>
    <row r="3880" spans="1:24" x14ac:dyDescent="0.35">
      <c r="A3880" s="41" t="s">
        <v>706</v>
      </c>
      <c r="B3880" s="41" t="s">
        <v>481</v>
      </c>
      <c r="C3880" s="41" t="s">
        <v>33</v>
      </c>
      <c r="D3880" s="41" t="s">
        <v>393</v>
      </c>
      <c r="E3880" s="41" t="s">
        <v>393</v>
      </c>
      <c r="F3880" s="41" t="s">
        <v>764</v>
      </c>
      <c r="G3880" s="41">
        <v>9</v>
      </c>
      <c r="H3880" s="41">
        <v>5679.8831826799296</v>
      </c>
      <c r="I3880" s="41">
        <v>835</v>
      </c>
      <c r="J3880" s="41">
        <v>1024</v>
      </c>
      <c r="K3880" s="41">
        <v>16.616500000000002</v>
      </c>
      <c r="L3880" s="41">
        <v>20.377600000000001</v>
      </c>
      <c r="M3880" s="41"/>
      <c r="N3880" s="41"/>
      <c r="O3880" s="41"/>
      <c r="P3880" s="41"/>
      <c r="Q3880" s="41">
        <v>5804</v>
      </c>
      <c r="R3880" s="41">
        <v>103.8916</v>
      </c>
      <c r="S3880" s="41"/>
      <c r="T3880" s="41"/>
      <c r="U3880" s="41">
        <v>7663</v>
      </c>
      <c r="V3880" s="41">
        <v>140.88569999999999</v>
      </c>
      <c r="W3880" s="41"/>
      <c r="X3880" s="41"/>
    </row>
    <row r="3881" spans="1:24" x14ac:dyDescent="0.35">
      <c r="A3881" s="41" t="s">
        <v>706</v>
      </c>
      <c r="B3881" s="41" t="s">
        <v>481</v>
      </c>
      <c r="C3881" s="41" t="s">
        <v>33</v>
      </c>
      <c r="D3881" s="41" t="s">
        <v>393</v>
      </c>
      <c r="E3881" s="41" t="s">
        <v>393</v>
      </c>
      <c r="F3881" s="41" t="s">
        <v>766</v>
      </c>
      <c r="G3881" s="41">
        <v>11</v>
      </c>
      <c r="H3881" s="41">
        <v>5679.8831826799296</v>
      </c>
      <c r="I3881" s="41">
        <v>1260</v>
      </c>
      <c r="J3881" s="41">
        <v>3513</v>
      </c>
      <c r="K3881" s="41">
        <v>25.074000000000002</v>
      </c>
      <c r="L3881" s="41">
        <v>69.90870000000001</v>
      </c>
      <c r="M3881" s="41"/>
      <c r="N3881" s="41"/>
      <c r="O3881" s="41"/>
      <c r="P3881" s="41"/>
      <c r="Q3881" s="41">
        <v>4478</v>
      </c>
      <c r="R3881" s="41">
        <v>80.156199999999998</v>
      </c>
      <c r="S3881" s="41"/>
      <c r="T3881" s="41"/>
      <c r="U3881" s="41">
        <v>9251</v>
      </c>
      <c r="V3881" s="41">
        <v>175.13890000000001</v>
      </c>
      <c r="W3881" s="41"/>
      <c r="X3881" s="41"/>
    </row>
    <row r="3882" spans="1:24" x14ac:dyDescent="0.35">
      <c r="A3882" s="41" t="s">
        <v>706</v>
      </c>
      <c r="B3882" s="41" t="s">
        <v>481</v>
      </c>
      <c r="C3882" s="41" t="s">
        <v>33</v>
      </c>
      <c r="D3882" s="41" t="s">
        <v>393</v>
      </c>
      <c r="E3882" s="41" t="s">
        <v>393</v>
      </c>
      <c r="F3882" s="41" t="s">
        <v>765</v>
      </c>
      <c r="G3882" s="41">
        <v>10</v>
      </c>
      <c r="H3882" s="41">
        <v>5679.8831826799296</v>
      </c>
      <c r="I3882" s="41">
        <v>3386</v>
      </c>
      <c r="J3882" s="41">
        <v>3575</v>
      </c>
      <c r="K3882" s="41">
        <v>67.381399999999999</v>
      </c>
      <c r="L3882" s="41">
        <v>71.142499999999998</v>
      </c>
      <c r="M3882" s="41"/>
      <c r="N3882" s="41"/>
      <c r="O3882" s="41"/>
      <c r="P3882" s="41"/>
      <c r="Q3882" s="41">
        <v>8263</v>
      </c>
      <c r="R3882" s="41">
        <v>147.90770000000001</v>
      </c>
      <c r="S3882" s="41"/>
      <c r="T3882" s="41"/>
      <c r="U3882" s="41">
        <v>15224</v>
      </c>
      <c r="V3882" s="41">
        <v>286.4316</v>
      </c>
      <c r="W3882" s="41"/>
      <c r="X3882" s="41"/>
    </row>
    <row r="3883" spans="1:24" x14ac:dyDescent="0.35">
      <c r="A3883" s="41" t="s">
        <v>706</v>
      </c>
      <c r="B3883" s="41" t="s">
        <v>481</v>
      </c>
      <c r="C3883" s="41" t="s">
        <v>33</v>
      </c>
      <c r="D3883" s="41" t="s">
        <v>393</v>
      </c>
      <c r="E3883" s="41" t="s">
        <v>393</v>
      </c>
      <c r="F3883" s="41" t="s">
        <v>759</v>
      </c>
      <c r="G3883" s="41">
        <v>4</v>
      </c>
      <c r="H3883" s="41">
        <v>5679.8831826799296</v>
      </c>
      <c r="I3883" s="41">
        <v>1301</v>
      </c>
      <c r="J3883" s="41">
        <v>1087</v>
      </c>
      <c r="K3883" s="41">
        <v>24.0685</v>
      </c>
      <c r="L3883" s="41">
        <v>20.109500000000001</v>
      </c>
      <c r="M3883" s="41">
        <v>1064</v>
      </c>
      <c r="N3883" s="41">
        <v>404</v>
      </c>
      <c r="O3883" s="41">
        <v>21.1736</v>
      </c>
      <c r="P3883" s="41">
        <v>8.0396000000000001</v>
      </c>
      <c r="Q3883" s="41">
        <v>2817</v>
      </c>
      <c r="R3883" s="41">
        <v>50.424300000000002</v>
      </c>
      <c r="S3883" s="41">
        <v>3553</v>
      </c>
      <c r="T3883" s="41">
        <v>78.165999999999997</v>
      </c>
      <c r="U3883" s="41">
        <v>5205</v>
      </c>
      <c r="V3883" s="41">
        <v>94.6023</v>
      </c>
      <c r="W3883" s="41">
        <v>5021</v>
      </c>
      <c r="X3883" s="41">
        <v>107.3792</v>
      </c>
    </row>
    <row r="3884" spans="1:24" x14ac:dyDescent="0.35">
      <c r="A3884" s="41" t="s">
        <v>706</v>
      </c>
      <c r="B3884" s="41" t="s">
        <v>481</v>
      </c>
      <c r="C3884" s="41" t="s">
        <v>33</v>
      </c>
      <c r="D3884" s="41" t="s">
        <v>393</v>
      </c>
      <c r="E3884" s="41" t="s">
        <v>393</v>
      </c>
      <c r="F3884" s="41" t="s">
        <v>758</v>
      </c>
      <c r="G3884" s="41">
        <v>3</v>
      </c>
      <c r="H3884" s="41">
        <v>5679.8831826799296</v>
      </c>
      <c r="I3884" s="41">
        <v>50890</v>
      </c>
      <c r="J3884" s="41">
        <v>997</v>
      </c>
      <c r="K3884" s="41">
        <v>941.46499999999992</v>
      </c>
      <c r="L3884" s="41">
        <v>18.444499999999998</v>
      </c>
      <c r="M3884" s="41">
        <v>1158</v>
      </c>
      <c r="N3884" s="41">
        <v>3280</v>
      </c>
      <c r="O3884" s="41">
        <v>23.0442</v>
      </c>
      <c r="P3884" s="41">
        <v>65.272000000000006</v>
      </c>
      <c r="Q3884" s="41">
        <v>2819</v>
      </c>
      <c r="R3884" s="41">
        <v>50.460099999999997</v>
      </c>
      <c r="S3884" s="41">
        <v>3452</v>
      </c>
      <c r="T3884" s="41">
        <v>75.944000000000003</v>
      </c>
      <c r="U3884" s="41">
        <v>54706</v>
      </c>
      <c r="V3884" s="41">
        <v>1010.3695999999999</v>
      </c>
      <c r="W3884" s="41">
        <v>7890</v>
      </c>
      <c r="X3884" s="41">
        <v>164.2602</v>
      </c>
    </row>
    <row r="3885" spans="1:24" x14ac:dyDescent="0.35">
      <c r="A3885" s="41" t="s">
        <v>706</v>
      </c>
      <c r="B3885" s="41" t="s">
        <v>481</v>
      </c>
      <c r="C3885" s="41" t="s">
        <v>33</v>
      </c>
      <c r="D3885" s="41" t="s">
        <v>393</v>
      </c>
      <c r="E3885" s="41" t="s">
        <v>393</v>
      </c>
      <c r="F3885" s="41" t="s">
        <v>767</v>
      </c>
      <c r="G3885" s="41">
        <v>12</v>
      </c>
      <c r="H3885" s="41">
        <v>5679.8831826799296</v>
      </c>
      <c r="I3885" s="41">
        <v>1277</v>
      </c>
      <c r="J3885" s="41">
        <v>3780</v>
      </c>
      <c r="K3885" s="41">
        <v>25.412300000000002</v>
      </c>
      <c r="L3885" s="41">
        <v>75.222000000000008</v>
      </c>
      <c r="M3885" s="41"/>
      <c r="N3885" s="41"/>
      <c r="O3885" s="41"/>
      <c r="P3885" s="41"/>
      <c r="Q3885" s="41">
        <v>3070</v>
      </c>
      <c r="R3885" s="41">
        <v>54.953000000000003</v>
      </c>
      <c r="S3885" s="41"/>
      <c r="T3885" s="41"/>
      <c r="U3885" s="41">
        <v>8127</v>
      </c>
      <c r="V3885" s="41">
        <v>155.58730000000003</v>
      </c>
      <c r="W3885" s="41"/>
      <c r="X3885" s="41"/>
    </row>
    <row r="3886" spans="1:24" x14ac:dyDescent="0.35">
      <c r="A3886" s="41" t="s">
        <v>706</v>
      </c>
      <c r="B3886" s="41" t="s">
        <v>481</v>
      </c>
      <c r="C3886" s="41" t="s">
        <v>33</v>
      </c>
      <c r="D3886" s="41" t="s">
        <v>393</v>
      </c>
      <c r="E3886" s="41" t="s">
        <v>393</v>
      </c>
      <c r="F3886" s="41" t="s">
        <v>757</v>
      </c>
      <c r="G3886" s="41">
        <v>2</v>
      </c>
      <c r="H3886" s="41">
        <v>5679.8831826799296</v>
      </c>
      <c r="I3886" s="41">
        <v>17243</v>
      </c>
      <c r="J3886" s="41">
        <v>345</v>
      </c>
      <c r="K3886" s="41">
        <v>318.99549999999999</v>
      </c>
      <c r="L3886" s="41">
        <v>6.3824999999999994</v>
      </c>
      <c r="M3886" s="41">
        <v>1484</v>
      </c>
      <c r="N3886" s="41">
        <v>1473</v>
      </c>
      <c r="O3886" s="41">
        <v>29.531600000000001</v>
      </c>
      <c r="P3886" s="41">
        <v>29.312700000000003</v>
      </c>
      <c r="Q3886" s="41">
        <v>6383</v>
      </c>
      <c r="R3886" s="41">
        <v>114.2557</v>
      </c>
      <c r="S3886" s="41">
        <v>2396</v>
      </c>
      <c r="T3886" s="41">
        <v>52.712000000000003</v>
      </c>
      <c r="U3886" s="41">
        <v>23971</v>
      </c>
      <c r="V3886" s="41">
        <v>439.63369999999998</v>
      </c>
      <c r="W3886" s="41">
        <v>5353</v>
      </c>
      <c r="X3886" s="41">
        <v>111.55630000000001</v>
      </c>
    </row>
    <row r="3887" spans="1:24" x14ac:dyDescent="0.35">
      <c r="A3887" s="41" t="s">
        <v>706</v>
      </c>
      <c r="B3887" s="41" t="s">
        <v>481</v>
      </c>
      <c r="C3887" s="41" t="s">
        <v>33</v>
      </c>
      <c r="D3887" s="41" t="s">
        <v>393</v>
      </c>
      <c r="E3887" s="41" t="s">
        <v>393</v>
      </c>
      <c r="F3887" s="41" t="s">
        <v>763</v>
      </c>
      <c r="G3887" s="41">
        <v>8</v>
      </c>
      <c r="H3887" s="41">
        <v>5679.8831826799296</v>
      </c>
      <c r="I3887" s="41">
        <v>1133</v>
      </c>
      <c r="J3887" s="41">
        <v>914</v>
      </c>
      <c r="K3887" s="41">
        <v>22.546700000000001</v>
      </c>
      <c r="L3887" s="41">
        <v>18.188600000000001</v>
      </c>
      <c r="M3887" s="41"/>
      <c r="N3887" s="41"/>
      <c r="O3887" s="41"/>
      <c r="P3887" s="41"/>
      <c r="Q3887" s="41">
        <v>3463</v>
      </c>
      <c r="R3887" s="41">
        <v>61.987699999999997</v>
      </c>
      <c r="S3887" s="41"/>
      <c r="T3887" s="41"/>
      <c r="U3887" s="41">
        <v>5510</v>
      </c>
      <c r="V3887" s="41">
        <v>102.723</v>
      </c>
      <c r="W3887" s="41"/>
      <c r="X3887" s="41"/>
    </row>
    <row r="3888" spans="1:24" x14ac:dyDescent="0.35">
      <c r="A3888" s="41" t="s">
        <v>706</v>
      </c>
      <c r="B3888" s="41" t="s">
        <v>481</v>
      </c>
      <c r="C3888" s="41" t="s">
        <v>33</v>
      </c>
      <c r="D3888" s="41" t="s">
        <v>393</v>
      </c>
      <c r="E3888" s="41" t="s">
        <v>393</v>
      </c>
      <c r="F3888" s="41" t="s">
        <v>762</v>
      </c>
      <c r="G3888" s="41">
        <v>7</v>
      </c>
      <c r="H3888" s="41">
        <v>5679.8831826799296</v>
      </c>
      <c r="I3888" s="41">
        <v>1122</v>
      </c>
      <c r="J3888" s="41">
        <v>8233</v>
      </c>
      <c r="K3888" s="41">
        <v>22.3278</v>
      </c>
      <c r="L3888" s="41">
        <v>163.83670000000001</v>
      </c>
      <c r="M3888" s="41">
        <v>0</v>
      </c>
      <c r="N3888" s="41">
        <v>6106</v>
      </c>
      <c r="O3888" s="41">
        <v>0</v>
      </c>
      <c r="P3888" s="41">
        <v>137.38499999999999</v>
      </c>
      <c r="Q3888" s="41">
        <v>2881</v>
      </c>
      <c r="R3888" s="41">
        <v>51.569899999999997</v>
      </c>
      <c r="S3888" s="41">
        <v>2492</v>
      </c>
      <c r="T3888" s="41">
        <v>54.823999999999998</v>
      </c>
      <c r="U3888" s="41">
        <v>12236</v>
      </c>
      <c r="V3888" s="41">
        <v>237.73439999999999</v>
      </c>
      <c r="W3888" s="41">
        <v>8598</v>
      </c>
      <c r="X3888" s="41">
        <v>192.209</v>
      </c>
    </row>
    <row r="3889" spans="1:24" x14ac:dyDescent="0.35">
      <c r="A3889" s="41" t="s">
        <v>706</v>
      </c>
      <c r="B3889" s="41" t="s">
        <v>481</v>
      </c>
      <c r="C3889" s="41" t="s">
        <v>33</v>
      </c>
      <c r="D3889" s="41" t="s">
        <v>393</v>
      </c>
      <c r="E3889" s="41" t="s">
        <v>393</v>
      </c>
      <c r="F3889" s="41" t="s">
        <v>761</v>
      </c>
      <c r="G3889" s="41">
        <v>6</v>
      </c>
      <c r="H3889" s="41">
        <v>5679.8831826799296</v>
      </c>
      <c r="I3889" s="41">
        <v>1068</v>
      </c>
      <c r="J3889" s="41">
        <v>2842</v>
      </c>
      <c r="K3889" s="41">
        <v>21.2532</v>
      </c>
      <c r="L3889" s="41">
        <v>56.555800000000005</v>
      </c>
      <c r="M3889" s="41">
        <v>1348</v>
      </c>
      <c r="N3889" s="41">
        <v>1974</v>
      </c>
      <c r="O3889" s="41">
        <v>30.33</v>
      </c>
      <c r="P3889" s="41">
        <v>44.414999999999999</v>
      </c>
      <c r="Q3889" s="41">
        <v>5867</v>
      </c>
      <c r="R3889" s="41">
        <v>105.0193</v>
      </c>
      <c r="S3889" s="41">
        <v>3702</v>
      </c>
      <c r="T3889" s="41">
        <v>81.444000000000003</v>
      </c>
      <c r="U3889" s="41">
        <v>9777</v>
      </c>
      <c r="V3889" s="41">
        <v>182.82830000000001</v>
      </c>
      <c r="W3889" s="41">
        <v>7024</v>
      </c>
      <c r="X3889" s="41">
        <v>156.18900000000002</v>
      </c>
    </row>
    <row r="3890" spans="1:24" x14ac:dyDescent="0.35">
      <c r="A3890" s="41" t="s">
        <v>501</v>
      </c>
      <c r="B3890" s="41" t="s">
        <v>431</v>
      </c>
      <c r="C3890" s="41" t="s">
        <v>18</v>
      </c>
      <c r="D3890" s="41" t="s">
        <v>394</v>
      </c>
      <c r="E3890" s="41" t="s">
        <v>394</v>
      </c>
      <c r="F3890" s="41" t="s">
        <v>756</v>
      </c>
      <c r="G3890" s="41">
        <v>1</v>
      </c>
      <c r="H3890" s="41">
        <v>15131.2654642203</v>
      </c>
      <c r="I3890" s="41">
        <v>21572</v>
      </c>
      <c r="J3890" s="41">
        <v>1153</v>
      </c>
      <c r="K3890" s="41">
        <v>399.08199999999999</v>
      </c>
      <c r="L3890" s="41">
        <v>21.330500000000001</v>
      </c>
      <c r="M3890" s="41">
        <v>132894</v>
      </c>
      <c r="N3890" s="41">
        <v>4229</v>
      </c>
      <c r="O3890" s="41">
        <v>2644.5906</v>
      </c>
      <c r="P3890" s="41">
        <v>84.1571</v>
      </c>
      <c r="Q3890" s="41">
        <v>0</v>
      </c>
      <c r="R3890" s="41">
        <v>0</v>
      </c>
      <c r="S3890" s="41">
        <v>0</v>
      </c>
      <c r="T3890" s="41">
        <v>0</v>
      </c>
      <c r="U3890" s="41">
        <v>22725</v>
      </c>
      <c r="V3890" s="41">
        <v>420.41250000000002</v>
      </c>
      <c r="W3890" s="41">
        <v>137123</v>
      </c>
      <c r="X3890" s="41">
        <v>2728.7476999999999</v>
      </c>
    </row>
    <row r="3891" spans="1:24" x14ac:dyDescent="0.35">
      <c r="A3891" s="41" t="s">
        <v>501</v>
      </c>
      <c r="B3891" s="41" t="s">
        <v>431</v>
      </c>
      <c r="C3891" s="41" t="s">
        <v>18</v>
      </c>
      <c r="D3891" s="41" t="s">
        <v>394</v>
      </c>
      <c r="E3891" s="41" t="s">
        <v>394</v>
      </c>
      <c r="F3891" s="41" t="s">
        <v>760</v>
      </c>
      <c r="G3891" s="41">
        <v>5</v>
      </c>
      <c r="H3891" s="41">
        <v>15131.2654642203</v>
      </c>
      <c r="I3891" s="41">
        <v>26504</v>
      </c>
      <c r="J3891" s="41">
        <v>29803</v>
      </c>
      <c r="K3891" s="41">
        <v>490.32399999999996</v>
      </c>
      <c r="L3891" s="41">
        <v>551.35550000000001</v>
      </c>
      <c r="M3891" s="41">
        <v>30342</v>
      </c>
      <c r="N3891" s="41">
        <v>19351</v>
      </c>
      <c r="O3891" s="41">
        <v>603.80579999999998</v>
      </c>
      <c r="P3891" s="41">
        <v>385.0849</v>
      </c>
      <c r="Q3891" s="41">
        <v>0</v>
      </c>
      <c r="R3891" s="41">
        <v>0</v>
      </c>
      <c r="S3891" s="41">
        <v>0</v>
      </c>
      <c r="T3891" s="41">
        <v>0</v>
      </c>
      <c r="U3891" s="41">
        <v>56307</v>
      </c>
      <c r="V3891" s="41">
        <v>1041.6795</v>
      </c>
      <c r="W3891" s="41">
        <v>49693</v>
      </c>
      <c r="X3891" s="41">
        <v>988.89069999999992</v>
      </c>
    </row>
    <row r="3892" spans="1:24" x14ac:dyDescent="0.35">
      <c r="A3892" s="41" t="s">
        <v>501</v>
      </c>
      <c r="B3892" s="41" t="s">
        <v>431</v>
      </c>
      <c r="C3892" s="41" t="s">
        <v>18</v>
      </c>
      <c r="D3892" s="41" t="s">
        <v>394</v>
      </c>
      <c r="E3892" s="41" t="s">
        <v>394</v>
      </c>
      <c r="F3892" s="41" t="s">
        <v>764</v>
      </c>
      <c r="G3892" s="41">
        <v>9</v>
      </c>
      <c r="H3892" s="41">
        <v>15131.2654642203</v>
      </c>
      <c r="I3892" s="41">
        <v>25144</v>
      </c>
      <c r="J3892" s="41">
        <v>4928</v>
      </c>
      <c r="K3892" s="41">
        <v>500.36560000000003</v>
      </c>
      <c r="L3892" s="41">
        <v>98.0672</v>
      </c>
      <c r="M3892" s="41"/>
      <c r="N3892" s="41"/>
      <c r="O3892" s="41"/>
      <c r="P3892" s="41"/>
      <c r="Q3892" s="41">
        <v>0</v>
      </c>
      <c r="R3892" s="41">
        <v>0</v>
      </c>
      <c r="S3892" s="41"/>
      <c r="T3892" s="41"/>
      <c r="U3892" s="41">
        <v>30072</v>
      </c>
      <c r="V3892" s="41">
        <v>598.43280000000004</v>
      </c>
      <c r="W3892" s="41"/>
      <c r="X3892" s="41"/>
    </row>
    <row r="3893" spans="1:24" x14ac:dyDescent="0.35">
      <c r="A3893" s="41" t="s">
        <v>501</v>
      </c>
      <c r="B3893" s="41" t="s">
        <v>431</v>
      </c>
      <c r="C3893" s="41" t="s">
        <v>18</v>
      </c>
      <c r="D3893" s="41" t="s">
        <v>394</v>
      </c>
      <c r="E3893" s="41" t="s">
        <v>394</v>
      </c>
      <c r="F3893" s="41" t="s">
        <v>766</v>
      </c>
      <c r="G3893" s="41">
        <v>11</v>
      </c>
      <c r="H3893" s="41">
        <v>15131.2654642203</v>
      </c>
      <c r="I3893" s="41">
        <v>53466</v>
      </c>
      <c r="J3893" s="41">
        <v>5846</v>
      </c>
      <c r="K3893" s="41">
        <v>1063.9734000000001</v>
      </c>
      <c r="L3893" s="41">
        <v>116.33540000000001</v>
      </c>
      <c r="M3893" s="41"/>
      <c r="N3893" s="41"/>
      <c r="O3893" s="41"/>
      <c r="P3893" s="41"/>
      <c r="Q3893" s="41">
        <v>0</v>
      </c>
      <c r="R3893" s="41">
        <v>0</v>
      </c>
      <c r="S3893" s="41"/>
      <c r="T3893" s="41"/>
      <c r="U3893" s="41">
        <v>59312</v>
      </c>
      <c r="V3893" s="41">
        <v>1180.3088</v>
      </c>
      <c r="W3893" s="41"/>
      <c r="X3893" s="41"/>
    </row>
    <row r="3894" spans="1:24" x14ac:dyDescent="0.35">
      <c r="A3894" s="41" t="s">
        <v>501</v>
      </c>
      <c r="B3894" s="41" t="s">
        <v>431</v>
      </c>
      <c r="C3894" s="41" t="s">
        <v>18</v>
      </c>
      <c r="D3894" s="41" t="s">
        <v>394</v>
      </c>
      <c r="E3894" s="41" t="s">
        <v>394</v>
      </c>
      <c r="F3894" s="41" t="s">
        <v>765</v>
      </c>
      <c r="G3894" s="41">
        <v>10</v>
      </c>
      <c r="H3894" s="41">
        <v>15131.2654642203</v>
      </c>
      <c r="I3894" s="41">
        <v>27019</v>
      </c>
      <c r="J3894" s="41">
        <v>22002</v>
      </c>
      <c r="K3894" s="41">
        <v>537.67809999999997</v>
      </c>
      <c r="L3894" s="41">
        <v>437.83980000000003</v>
      </c>
      <c r="M3894" s="41"/>
      <c r="N3894" s="41"/>
      <c r="O3894" s="41"/>
      <c r="P3894" s="41"/>
      <c r="Q3894" s="41">
        <v>0</v>
      </c>
      <c r="R3894" s="41">
        <v>0</v>
      </c>
      <c r="S3894" s="41"/>
      <c r="T3894" s="41"/>
      <c r="U3894" s="41">
        <v>49021</v>
      </c>
      <c r="V3894" s="41">
        <v>975.51790000000005</v>
      </c>
      <c r="W3894" s="41"/>
      <c r="X3894" s="41"/>
    </row>
    <row r="3895" spans="1:24" x14ac:dyDescent="0.35">
      <c r="A3895" s="41" t="s">
        <v>501</v>
      </c>
      <c r="B3895" s="41" t="s">
        <v>431</v>
      </c>
      <c r="C3895" s="41" t="s">
        <v>18</v>
      </c>
      <c r="D3895" s="41" t="s">
        <v>394</v>
      </c>
      <c r="E3895" s="41" t="s">
        <v>394</v>
      </c>
      <c r="F3895" s="41" t="s">
        <v>759</v>
      </c>
      <c r="G3895" s="41">
        <v>4</v>
      </c>
      <c r="H3895" s="41">
        <v>15131.2654642203</v>
      </c>
      <c r="I3895" s="41">
        <v>25214</v>
      </c>
      <c r="J3895" s="41">
        <v>18208</v>
      </c>
      <c r="K3895" s="41">
        <v>466.459</v>
      </c>
      <c r="L3895" s="41">
        <v>336.84799999999996</v>
      </c>
      <c r="M3895" s="41">
        <v>32540</v>
      </c>
      <c r="N3895" s="41">
        <v>8948</v>
      </c>
      <c r="O3895" s="41">
        <v>647.54600000000005</v>
      </c>
      <c r="P3895" s="41">
        <v>178.0652</v>
      </c>
      <c r="Q3895" s="41">
        <v>0</v>
      </c>
      <c r="R3895" s="41">
        <v>0</v>
      </c>
      <c r="S3895" s="41">
        <v>0</v>
      </c>
      <c r="T3895" s="41">
        <v>0</v>
      </c>
      <c r="U3895" s="41">
        <v>43422</v>
      </c>
      <c r="V3895" s="41">
        <v>803.30700000000002</v>
      </c>
      <c r="W3895" s="41">
        <v>41488</v>
      </c>
      <c r="X3895" s="41">
        <v>825.61120000000005</v>
      </c>
    </row>
    <row r="3896" spans="1:24" x14ac:dyDescent="0.35">
      <c r="A3896" s="41" t="s">
        <v>501</v>
      </c>
      <c r="B3896" s="41" t="s">
        <v>431</v>
      </c>
      <c r="C3896" s="41" t="s">
        <v>18</v>
      </c>
      <c r="D3896" s="41" t="s">
        <v>394</v>
      </c>
      <c r="E3896" s="41" t="s">
        <v>394</v>
      </c>
      <c r="F3896" s="41" t="s">
        <v>758</v>
      </c>
      <c r="G3896" s="41">
        <v>3</v>
      </c>
      <c r="H3896" s="41">
        <v>15131.2654642203</v>
      </c>
      <c r="I3896" s="41">
        <v>66924</v>
      </c>
      <c r="J3896" s="41">
        <v>2874</v>
      </c>
      <c r="K3896" s="41">
        <v>1238.0940000000001</v>
      </c>
      <c r="L3896" s="41">
        <v>53.168999999999997</v>
      </c>
      <c r="M3896" s="41">
        <v>32894</v>
      </c>
      <c r="N3896" s="41">
        <v>12848</v>
      </c>
      <c r="O3896" s="41">
        <v>654.59059999999999</v>
      </c>
      <c r="P3896" s="41">
        <v>255.67520000000002</v>
      </c>
      <c r="Q3896" s="41">
        <v>0</v>
      </c>
      <c r="R3896" s="41">
        <v>0</v>
      </c>
      <c r="S3896" s="41">
        <v>0</v>
      </c>
      <c r="T3896" s="41">
        <v>0</v>
      </c>
      <c r="U3896" s="41">
        <v>69798</v>
      </c>
      <c r="V3896" s="41">
        <v>1291.2630000000001</v>
      </c>
      <c r="W3896" s="41">
        <v>45742</v>
      </c>
      <c r="X3896" s="41">
        <v>910.26580000000001</v>
      </c>
    </row>
    <row r="3897" spans="1:24" x14ac:dyDescent="0.35">
      <c r="A3897" s="41" t="s">
        <v>501</v>
      </c>
      <c r="B3897" s="41" t="s">
        <v>431</v>
      </c>
      <c r="C3897" s="41" t="s">
        <v>18</v>
      </c>
      <c r="D3897" s="41" t="s">
        <v>394</v>
      </c>
      <c r="E3897" s="41" t="s">
        <v>394</v>
      </c>
      <c r="F3897" s="41" t="s">
        <v>767</v>
      </c>
      <c r="G3897" s="41">
        <v>12</v>
      </c>
      <c r="H3897" s="41">
        <v>15131.2654642203</v>
      </c>
      <c r="I3897" s="41">
        <v>36082</v>
      </c>
      <c r="J3897" s="41">
        <v>25128</v>
      </c>
      <c r="K3897" s="41">
        <v>718.03180000000009</v>
      </c>
      <c r="L3897" s="41">
        <v>500.04720000000003</v>
      </c>
      <c r="M3897" s="41"/>
      <c r="N3897" s="41"/>
      <c r="O3897" s="41"/>
      <c r="P3897" s="41"/>
      <c r="Q3897" s="41">
        <v>0</v>
      </c>
      <c r="R3897" s="41">
        <v>0</v>
      </c>
      <c r="S3897" s="41"/>
      <c r="T3897" s="41"/>
      <c r="U3897" s="41">
        <v>61210</v>
      </c>
      <c r="V3897" s="41">
        <v>1218.0790000000002</v>
      </c>
      <c r="W3897" s="41"/>
      <c r="X3897" s="41"/>
    </row>
    <row r="3898" spans="1:24" x14ac:dyDescent="0.35">
      <c r="A3898" s="41" t="s">
        <v>501</v>
      </c>
      <c r="B3898" s="41" t="s">
        <v>431</v>
      </c>
      <c r="C3898" s="41" t="s">
        <v>18</v>
      </c>
      <c r="D3898" s="41" t="s">
        <v>394</v>
      </c>
      <c r="E3898" s="41" t="s">
        <v>394</v>
      </c>
      <c r="F3898" s="41" t="s">
        <v>757</v>
      </c>
      <c r="G3898" s="41">
        <v>2</v>
      </c>
      <c r="H3898" s="41">
        <v>15131.2654642203</v>
      </c>
      <c r="I3898" s="41">
        <v>23277</v>
      </c>
      <c r="J3898" s="41">
        <v>5456</v>
      </c>
      <c r="K3898" s="41">
        <v>430.62449999999995</v>
      </c>
      <c r="L3898" s="41">
        <v>100.93599999999999</v>
      </c>
      <c r="M3898" s="41">
        <v>24583</v>
      </c>
      <c r="N3898" s="41">
        <v>16241</v>
      </c>
      <c r="O3898" s="41">
        <v>489.20170000000002</v>
      </c>
      <c r="P3898" s="41">
        <v>323.19589999999999</v>
      </c>
      <c r="Q3898" s="41">
        <v>0</v>
      </c>
      <c r="R3898" s="41">
        <v>0</v>
      </c>
      <c r="S3898" s="41">
        <v>0</v>
      </c>
      <c r="T3898" s="41">
        <v>0</v>
      </c>
      <c r="U3898" s="41">
        <v>28733</v>
      </c>
      <c r="V3898" s="41">
        <v>531.56049999999993</v>
      </c>
      <c r="W3898" s="41">
        <v>40824</v>
      </c>
      <c r="X3898" s="41">
        <v>812.39760000000001</v>
      </c>
    </row>
    <row r="3899" spans="1:24" x14ac:dyDescent="0.35">
      <c r="A3899" s="41" t="s">
        <v>501</v>
      </c>
      <c r="B3899" s="41" t="s">
        <v>431</v>
      </c>
      <c r="C3899" s="41" t="s">
        <v>18</v>
      </c>
      <c r="D3899" s="41" t="s">
        <v>394</v>
      </c>
      <c r="E3899" s="41" t="s">
        <v>394</v>
      </c>
      <c r="F3899" s="41" t="s">
        <v>763</v>
      </c>
      <c r="G3899" s="41">
        <v>8</v>
      </c>
      <c r="H3899" s="41">
        <v>15131.2654642203</v>
      </c>
      <c r="I3899" s="41">
        <v>27374</v>
      </c>
      <c r="J3899" s="41">
        <v>3817</v>
      </c>
      <c r="K3899" s="41">
        <v>544.74260000000004</v>
      </c>
      <c r="L3899" s="41">
        <v>75.958300000000008</v>
      </c>
      <c r="M3899" s="41"/>
      <c r="N3899" s="41"/>
      <c r="O3899" s="41"/>
      <c r="P3899" s="41"/>
      <c r="Q3899" s="41">
        <v>0</v>
      </c>
      <c r="R3899" s="41">
        <v>0</v>
      </c>
      <c r="S3899" s="41"/>
      <c r="T3899" s="41"/>
      <c r="U3899" s="41">
        <v>31191</v>
      </c>
      <c r="V3899" s="41">
        <v>620.70090000000005</v>
      </c>
      <c r="W3899" s="41"/>
      <c r="X3899" s="41"/>
    </row>
    <row r="3900" spans="1:24" x14ac:dyDescent="0.35">
      <c r="A3900" s="41" t="s">
        <v>501</v>
      </c>
      <c r="B3900" s="41" t="s">
        <v>431</v>
      </c>
      <c r="C3900" s="41" t="s">
        <v>18</v>
      </c>
      <c r="D3900" s="41" t="s">
        <v>394</v>
      </c>
      <c r="E3900" s="41" t="s">
        <v>394</v>
      </c>
      <c r="F3900" s="41" t="s">
        <v>762</v>
      </c>
      <c r="G3900" s="41">
        <v>7</v>
      </c>
      <c r="H3900" s="41">
        <v>15131.2654642203</v>
      </c>
      <c r="I3900" s="41">
        <v>80312</v>
      </c>
      <c r="J3900" s="41">
        <v>17831</v>
      </c>
      <c r="K3900" s="41">
        <v>1598.2088000000001</v>
      </c>
      <c r="L3900" s="41">
        <v>354.83690000000001</v>
      </c>
      <c r="M3900" s="41">
        <v>0</v>
      </c>
      <c r="N3900" s="41">
        <v>40445</v>
      </c>
      <c r="O3900" s="41">
        <v>0</v>
      </c>
      <c r="P3900" s="41">
        <v>910.01249999999993</v>
      </c>
      <c r="Q3900" s="41">
        <v>0</v>
      </c>
      <c r="R3900" s="41">
        <v>0</v>
      </c>
      <c r="S3900" s="41">
        <v>0</v>
      </c>
      <c r="T3900" s="41">
        <v>0</v>
      </c>
      <c r="U3900" s="41">
        <v>98143</v>
      </c>
      <c r="V3900" s="41">
        <v>1953.0457000000001</v>
      </c>
      <c r="W3900" s="41">
        <v>40445</v>
      </c>
      <c r="X3900" s="41">
        <v>910.01249999999993</v>
      </c>
    </row>
    <row r="3901" spans="1:24" x14ac:dyDescent="0.35">
      <c r="A3901" s="41" t="s">
        <v>501</v>
      </c>
      <c r="B3901" s="41" t="s">
        <v>431</v>
      </c>
      <c r="C3901" s="41" t="s">
        <v>18</v>
      </c>
      <c r="D3901" s="41" t="s">
        <v>394</v>
      </c>
      <c r="E3901" s="41" t="s">
        <v>394</v>
      </c>
      <c r="F3901" s="41" t="s">
        <v>761</v>
      </c>
      <c r="G3901" s="41">
        <v>6</v>
      </c>
      <c r="H3901" s="41">
        <v>15131.2654642203</v>
      </c>
      <c r="I3901" s="41">
        <v>113570</v>
      </c>
      <c r="J3901" s="41">
        <v>32592</v>
      </c>
      <c r="K3901" s="41">
        <v>2260.0430000000001</v>
      </c>
      <c r="L3901" s="41">
        <v>648.58080000000007</v>
      </c>
      <c r="M3901" s="41">
        <v>35901</v>
      </c>
      <c r="N3901" s="41">
        <v>30618</v>
      </c>
      <c r="O3901" s="41">
        <v>807.77249999999992</v>
      </c>
      <c r="P3901" s="41">
        <v>688.90499999999997</v>
      </c>
      <c r="Q3901" s="41">
        <v>0</v>
      </c>
      <c r="R3901" s="41">
        <v>0</v>
      </c>
      <c r="S3901" s="41">
        <v>0</v>
      </c>
      <c r="T3901" s="41">
        <v>0</v>
      </c>
      <c r="U3901" s="41">
        <v>146162</v>
      </c>
      <c r="V3901" s="41">
        <v>2908.6238000000003</v>
      </c>
      <c r="W3901" s="41">
        <v>66519</v>
      </c>
      <c r="X3901" s="41">
        <v>1496.6774999999998</v>
      </c>
    </row>
    <row r="3902" spans="1:24" x14ac:dyDescent="0.35">
      <c r="A3902" s="41" t="s">
        <v>661</v>
      </c>
      <c r="B3902" s="41" t="s">
        <v>532</v>
      </c>
      <c r="C3902" s="41" t="s">
        <v>12</v>
      </c>
      <c r="D3902" s="41" t="s">
        <v>395</v>
      </c>
      <c r="E3902" s="41" t="s">
        <v>395</v>
      </c>
      <c r="F3902" s="41" t="s">
        <v>756</v>
      </c>
      <c r="G3902" s="41">
        <v>1</v>
      </c>
      <c r="H3902" s="41">
        <v>6244.5835181298698</v>
      </c>
      <c r="I3902" s="41">
        <v>369</v>
      </c>
      <c r="J3902" s="41">
        <v>0</v>
      </c>
      <c r="K3902" s="41">
        <v>6.8264999999999993</v>
      </c>
      <c r="L3902" s="41">
        <v>0</v>
      </c>
      <c r="M3902" s="41">
        <v>299</v>
      </c>
      <c r="N3902" s="41">
        <v>0</v>
      </c>
      <c r="O3902" s="41">
        <v>5.9500999999999999</v>
      </c>
      <c r="P3902" s="41">
        <v>0</v>
      </c>
      <c r="Q3902" s="41">
        <v>13526</v>
      </c>
      <c r="R3902" s="41">
        <v>242.11539999999999</v>
      </c>
      <c r="S3902" s="41">
        <v>11254</v>
      </c>
      <c r="T3902" s="41">
        <v>247.58799999999999</v>
      </c>
      <c r="U3902" s="41">
        <v>13895</v>
      </c>
      <c r="V3902" s="41">
        <v>248.9419</v>
      </c>
      <c r="W3902" s="41">
        <v>11553</v>
      </c>
      <c r="X3902" s="41">
        <v>253.53809999999999</v>
      </c>
    </row>
    <row r="3903" spans="1:24" x14ac:dyDescent="0.35">
      <c r="A3903" s="41" t="s">
        <v>661</v>
      </c>
      <c r="B3903" s="41" t="s">
        <v>532</v>
      </c>
      <c r="C3903" s="41" t="s">
        <v>12</v>
      </c>
      <c r="D3903" s="41" t="s">
        <v>395</v>
      </c>
      <c r="E3903" s="41" t="s">
        <v>395</v>
      </c>
      <c r="F3903" s="41" t="s">
        <v>760</v>
      </c>
      <c r="G3903" s="41">
        <v>5</v>
      </c>
      <c r="H3903" s="41">
        <v>6244.5835181298698</v>
      </c>
      <c r="I3903" s="41">
        <v>18416</v>
      </c>
      <c r="J3903" s="41">
        <v>0</v>
      </c>
      <c r="K3903" s="41">
        <v>340.69599999999997</v>
      </c>
      <c r="L3903" s="41">
        <v>0</v>
      </c>
      <c r="M3903" s="41">
        <v>434</v>
      </c>
      <c r="N3903" s="41">
        <v>0</v>
      </c>
      <c r="O3903" s="41">
        <v>8.6365999999999996</v>
      </c>
      <c r="P3903" s="41">
        <v>0</v>
      </c>
      <c r="Q3903" s="41">
        <v>21075</v>
      </c>
      <c r="R3903" s="41">
        <v>377.24250000000001</v>
      </c>
      <c r="S3903" s="41">
        <v>16749</v>
      </c>
      <c r="T3903" s="41">
        <v>368.47800000000001</v>
      </c>
      <c r="U3903" s="41">
        <v>39491</v>
      </c>
      <c r="V3903" s="41">
        <v>717.93849999999998</v>
      </c>
      <c r="W3903" s="41">
        <v>17183</v>
      </c>
      <c r="X3903" s="41">
        <v>377.1146</v>
      </c>
    </row>
    <row r="3904" spans="1:24" x14ac:dyDescent="0.35">
      <c r="A3904" s="41" t="s">
        <v>661</v>
      </c>
      <c r="B3904" s="41" t="s">
        <v>532</v>
      </c>
      <c r="C3904" s="41" t="s">
        <v>12</v>
      </c>
      <c r="D3904" s="41" t="s">
        <v>395</v>
      </c>
      <c r="E3904" s="41" t="s">
        <v>395</v>
      </c>
      <c r="F3904" s="41" t="s">
        <v>764</v>
      </c>
      <c r="G3904" s="41">
        <v>9</v>
      </c>
      <c r="H3904" s="41">
        <v>6244.5835181298698</v>
      </c>
      <c r="I3904" s="41">
        <v>286</v>
      </c>
      <c r="J3904" s="41">
        <v>0</v>
      </c>
      <c r="K3904" s="41">
        <v>5.6914000000000007</v>
      </c>
      <c r="L3904" s="41">
        <v>0</v>
      </c>
      <c r="M3904" s="41"/>
      <c r="N3904" s="41"/>
      <c r="O3904" s="41"/>
      <c r="P3904" s="41"/>
      <c r="Q3904" s="41">
        <v>19917</v>
      </c>
      <c r="R3904" s="41">
        <v>356.51429999999999</v>
      </c>
      <c r="S3904" s="41"/>
      <c r="T3904" s="41"/>
      <c r="U3904" s="41">
        <v>20203</v>
      </c>
      <c r="V3904" s="41">
        <v>362.20569999999998</v>
      </c>
      <c r="W3904" s="41"/>
      <c r="X3904" s="41"/>
    </row>
    <row r="3905" spans="1:24" x14ac:dyDescent="0.35">
      <c r="A3905" s="41" t="s">
        <v>661</v>
      </c>
      <c r="B3905" s="41" t="s">
        <v>532</v>
      </c>
      <c r="C3905" s="41" t="s">
        <v>12</v>
      </c>
      <c r="D3905" s="41" t="s">
        <v>395</v>
      </c>
      <c r="E3905" s="41" t="s">
        <v>395</v>
      </c>
      <c r="F3905" s="41" t="s">
        <v>766</v>
      </c>
      <c r="G3905" s="41">
        <v>11</v>
      </c>
      <c r="H3905" s="41">
        <v>6244.5835181298698</v>
      </c>
      <c r="I3905" s="41">
        <v>601</v>
      </c>
      <c r="J3905" s="41">
        <v>0</v>
      </c>
      <c r="K3905" s="41">
        <v>11.959900000000001</v>
      </c>
      <c r="L3905" s="41">
        <v>0</v>
      </c>
      <c r="M3905" s="41"/>
      <c r="N3905" s="41"/>
      <c r="O3905" s="41"/>
      <c r="P3905" s="41"/>
      <c r="Q3905" s="41">
        <v>16996</v>
      </c>
      <c r="R3905" s="41">
        <v>304.22840000000002</v>
      </c>
      <c r="S3905" s="41"/>
      <c r="T3905" s="41"/>
      <c r="U3905" s="41">
        <v>17597</v>
      </c>
      <c r="V3905" s="41">
        <v>316.18830000000003</v>
      </c>
      <c r="W3905" s="41"/>
      <c r="X3905" s="41"/>
    </row>
    <row r="3906" spans="1:24" x14ac:dyDescent="0.35">
      <c r="A3906" s="41" t="s">
        <v>661</v>
      </c>
      <c r="B3906" s="41" t="s">
        <v>532</v>
      </c>
      <c r="C3906" s="41" t="s">
        <v>12</v>
      </c>
      <c r="D3906" s="41" t="s">
        <v>395</v>
      </c>
      <c r="E3906" s="41" t="s">
        <v>395</v>
      </c>
      <c r="F3906" s="41" t="s">
        <v>765</v>
      </c>
      <c r="G3906" s="41">
        <v>10</v>
      </c>
      <c r="H3906" s="41">
        <v>6244.5835181298698</v>
      </c>
      <c r="I3906" s="41">
        <v>321</v>
      </c>
      <c r="J3906" s="41">
        <v>0</v>
      </c>
      <c r="K3906" s="41">
        <v>6.3879000000000001</v>
      </c>
      <c r="L3906" s="41">
        <v>0</v>
      </c>
      <c r="M3906" s="41"/>
      <c r="N3906" s="41"/>
      <c r="O3906" s="41"/>
      <c r="P3906" s="41"/>
      <c r="Q3906" s="41">
        <v>19847</v>
      </c>
      <c r="R3906" s="41">
        <v>355.26130000000001</v>
      </c>
      <c r="S3906" s="41"/>
      <c r="T3906" s="41"/>
      <c r="U3906" s="41">
        <v>20168</v>
      </c>
      <c r="V3906" s="41">
        <v>361.64920000000001</v>
      </c>
      <c r="W3906" s="41"/>
      <c r="X3906" s="41"/>
    </row>
    <row r="3907" spans="1:24" x14ac:dyDescent="0.35">
      <c r="A3907" s="41" t="s">
        <v>661</v>
      </c>
      <c r="B3907" s="41" t="s">
        <v>532</v>
      </c>
      <c r="C3907" s="41" t="s">
        <v>12</v>
      </c>
      <c r="D3907" s="41" t="s">
        <v>395</v>
      </c>
      <c r="E3907" s="41" t="s">
        <v>395</v>
      </c>
      <c r="F3907" s="41" t="s">
        <v>759</v>
      </c>
      <c r="G3907" s="41">
        <v>4</v>
      </c>
      <c r="H3907" s="41">
        <v>6244.5835181298698</v>
      </c>
      <c r="I3907" s="41">
        <v>552</v>
      </c>
      <c r="J3907" s="41">
        <v>0</v>
      </c>
      <c r="K3907" s="41">
        <v>10.212</v>
      </c>
      <c r="L3907" s="41">
        <v>0</v>
      </c>
      <c r="M3907" s="41">
        <v>340</v>
      </c>
      <c r="N3907" s="41">
        <v>0</v>
      </c>
      <c r="O3907" s="41">
        <v>6.766</v>
      </c>
      <c r="P3907" s="41">
        <v>0</v>
      </c>
      <c r="Q3907" s="41">
        <v>18899</v>
      </c>
      <c r="R3907" s="41">
        <v>338.2921</v>
      </c>
      <c r="S3907" s="41">
        <v>18230</v>
      </c>
      <c r="T3907" s="41">
        <v>401.06</v>
      </c>
      <c r="U3907" s="41">
        <v>19451</v>
      </c>
      <c r="V3907" s="41">
        <v>348.50409999999999</v>
      </c>
      <c r="W3907" s="41">
        <v>18570</v>
      </c>
      <c r="X3907" s="41">
        <v>407.82600000000002</v>
      </c>
    </row>
    <row r="3908" spans="1:24" x14ac:dyDescent="0.35">
      <c r="A3908" s="41" t="s">
        <v>661</v>
      </c>
      <c r="B3908" s="41" t="s">
        <v>532</v>
      </c>
      <c r="C3908" s="41" t="s">
        <v>12</v>
      </c>
      <c r="D3908" s="41" t="s">
        <v>395</v>
      </c>
      <c r="E3908" s="41" t="s">
        <v>395</v>
      </c>
      <c r="F3908" s="41" t="s">
        <v>758</v>
      </c>
      <c r="G3908" s="41">
        <v>3</v>
      </c>
      <c r="H3908" s="41">
        <v>6244.5835181298698</v>
      </c>
      <c r="I3908" s="41">
        <v>614</v>
      </c>
      <c r="J3908" s="41">
        <v>0</v>
      </c>
      <c r="K3908" s="41">
        <v>11.359</v>
      </c>
      <c r="L3908" s="41">
        <v>0</v>
      </c>
      <c r="M3908" s="41">
        <v>1445</v>
      </c>
      <c r="N3908" s="41">
        <v>0</v>
      </c>
      <c r="O3908" s="41">
        <v>28.755500000000001</v>
      </c>
      <c r="P3908" s="41">
        <v>0</v>
      </c>
      <c r="Q3908" s="41">
        <v>17227</v>
      </c>
      <c r="R3908" s="41">
        <v>308.36329999999998</v>
      </c>
      <c r="S3908" s="41">
        <v>11531</v>
      </c>
      <c r="T3908" s="41">
        <v>253.68199999999999</v>
      </c>
      <c r="U3908" s="41">
        <v>17841</v>
      </c>
      <c r="V3908" s="41">
        <v>319.72229999999996</v>
      </c>
      <c r="W3908" s="41">
        <v>12976</v>
      </c>
      <c r="X3908" s="41">
        <v>282.4375</v>
      </c>
    </row>
    <row r="3909" spans="1:24" x14ac:dyDescent="0.35">
      <c r="A3909" s="41" t="s">
        <v>661</v>
      </c>
      <c r="B3909" s="41" t="s">
        <v>532</v>
      </c>
      <c r="C3909" s="41" t="s">
        <v>12</v>
      </c>
      <c r="D3909" s="41" t="s">
        <v>395</v>
      </c>
      <c r="E3909" s="41" t="s">
        <v>395</v>
      </c>
      <c r="F3909" s="41" t="s">
        <v>767</v>
      </c>
      <c r="G3909" s="41">
        <v>12</v>
      </c>
      <c r="H3909" s="41">
        <v>6244.5835181298698</v>
      </c>
      <c r="I3909" s="41">
        <v>534</v>
      </c>
      <c r="J3909" s="41">
        <v>0</v>
      </c>
      <c r="K3909" s="41">
        <v>10.6266</v>
      </c>
      <c r="L3909" s="41">
        <v>0</v>
      </c>
      <c r="M3909" s="41"/>
      <c r="N3909" s="41"/>
      <c r="O3909" s="41"/>
      <c r="P3909" s="41"/>
      <c r="Q3909" s="41">
        <v>10464</v>
      </c>
      <c r="R3909" s="41">
        <v>187.3056</v>
      </c>
      <c r="S3909" s="41"/>
      <c r="T3909" s="41"/>
      <c r="U3909" s="41">
        <v>10998</v>
      </c>
      <c r="V3909" s="41">
        <v>197.93219999999999</v>
      </c>
      <c r="W3909" s="41"/>
      <c r="X3909" s="41"/>
    </row>
    <row r="3910" spans="1:24" x14ac:dyDescent="0.35">
      <c r="A3910" s="41" t="s">
        <v>661</v>
      </c>
      <c r="B3910" s="41" t="s">
        <v>532</v>
      </c>
      <c r="C3910" s="41" t="s">
        <v>12</v>
      </c>
      <c r="D3910" s="41" t="s">
        <v>395</v>
      </c>
      <c r="E3910" s="41" t="s">
        <v>395</v>
      </c>
      <c r="F3910" s="41" t="s">
        <v>757</v>
      </c>
      <c r="G3910" s="41">
        <v>2</v>
      </c>
      <c r="H3910" s="41">
        <v>6244.5835181298698</v>
      </c>
      <c r="I3910" s="41">
        <v>324</v>
      </c>
      <c r="J3910" s="41">
        <v>0</v>
      </c>
      <c r="K3910" s="41">
        <v>5.9939999999999998</v>
      </c>
      <c r="L3910" s="41">
        <v>0</v>
      </c>
      <c r="M3910" s="41">
        <v>385</v>
      </c>
      <c r="N3910" s="41">
        <v>0</v>
      </c>
      <c r="O3910" s="41">
        <v>7.6615000000000002</v>
      </c>
      <c r="P3910" s="41">
        <v>0</v>
      </c>
      <c r="Q3910" s="41">
        <v>11865</v>
      </c>
      <c r="R3910" s="41">
        <v>212.3835</v>
      </c>
      <c r="S3910" s="41">
        <v>11599</v>
      </c>
      <c r="T3910" s="41">
        <v>255.178</v>
      </c>
      <c r="U3910" s="41">
        <v>12189</v>
      </c>
      <c r="V3910" s="41">
        <v>218.3775</v>
      </c>
      <c r="W3910" s="41">
        <v>11984</v>
      </c>
      <c r="X3910" s="41">
        <v>262.83949999999999</v>
      </c>
    </row>
    <row r="3911" spans="1:24" x14ac:dyDescent="0.35">
      <c r="A3911" s="41" t="s">
        <v>661</v>
      </c>
      <c r="B3911" s="41" t="s">
        <v>532</v>
      </c>
      <c r="C3911" s="41" t="s">
        <v>12</v>
      </c>
      <c r="D3911" s="41" t="s">
        <v>395</v>
      </c>
      <c r="E3911" s="41" t="s">
        <v>395</v>
      </c>
      <c r="F3911" s="41" t="s">
        <v>763</v>
      </c>
      <c r="G3911" s="41">
        <v>8</v>
      </c>
      <c r="H3911" s="41">
        <v>6244.5835181298698</v>
      </c>
      <c r="I3911" s="41">
        <v>352</v>
      </c>
      <c r="J3911" s="41">
        <v>0</v>
      </c>
      <c r="K3911" s="41">
        <v>7.0048000000000004</v>
      </c>
      <c r="L3911" s="41">
        <v>0</v>
      </c>
      <c r="M3911" s="41"/>
      <c r="N3911" s="41"/>
      <c r="O3911" s="41"/>
      <c r="P3911" s="41"/>
      <c r="Q3911" s="41">
        <v>24902</v>
      </c>
      <c r="R3911" s="41">
        <v>445.74579999999997</v>
      </c>
      <c r="S3911" s="41"/>
      <c r="T3911" s="41"/>
      <c r="U3911" s="41">
        <v>25254</v>
      </c>
      <c r="V3911" s="41">
        <v>452.75059999999996</v>
      </c>
      <c r="W3911" s="41"/>
      <c r="X3911" s="41"/>
    </row>
    <row r="3912" spans="1:24" x14ac:dyDescent="0.35">
      <c r="A3912" s="41" t="s">
        <v>661</v>
      </c>
      <c r="B3912" s="41" t="s">
        <v>532</v>
      </c>
      <c r="C3912" s="41" t="s">
        <v>12</v>
      </c>
      <c r="D3912" s="41" t="s">
        <v>395</v>
      </c>
      <c r="E3912" s="41" t="s">
        <v>395</v>
      </c>
      <c r="F3912" s="41" t="s">
        <v>762</v>
      </c>
      <c r="G3912" s="41">
        <v>7</v>
      </c>
      <c r="H3912" s="41">
        <v>6244.5835181298698</v>
      </c>
      <c r="I3912" s="41">
        <v>380</v>
      </c>
      <c r="J3912" s="41">
        <v>0</v>
      </c>
      <c r="K3912" s="41">
        <v>7.5620000000000003</v>
      </c>
      <c r="L3912" s="41">
        <v>0</v>
      </c>
      <c r="M3912" s="41">
        <v>0</v>
      </c>
      <c r="N3912" s="41">
        <v>0</v>
      </c>
      <c r="O3912" s="41">
        <v>0</v>
      </c>
      <c r="P3912" s="41">
        <v>0</v>
      </c>
      <c r="Q3912" s="41">
        <v>24076</v>
      </c>
      <c r="R3912" s="41">
        <v>430.96039999999999</v>
      </c>
      <c r="S3912" s="41">
        <v>32248</v>
      </c>
      <c r="T3912" s="41">
        <v>709.45600000000002</v>
      </c>
      <c r="U3912" s="41">
        <v>24456</v>
      </c>
      <c r="V3912" s="41">
        <v>438.5224</v>
      </c>
      <c r="W3912" s="41">
        <v>32248</v>
      </c>
      <c r="X3912" s="41">
        <v>709.45600000000002</v>
      </c>
    </row>
    <row r="3913" spans="1:24" x14ac:dyDescent="0.35">
      <c r="A3913" s="41" t="s">
        <v>661</v>
      </c>
      <c r="B3913" s="41" t="s">
        <v>532</v>
      </c>
      <c r="C3913" s="41" t="s">
        <v>12</v>
      </c>
      <c r="D3913" s="41" t="s">
        <v>395</v>
      </c>
      <c r="E3913" s="41" t="s">
        <v>395</v>
      </c>
      <c r="F3913" s="41" t="s">
        <v>761</v>
      </c>
      <c r="G3913" s="41">
        <v>6</v>
      </c>
      <c r="H3913" s="41">
        <v>6244.5835181298698</v>
      </c>
      <c r="I3913" s="41">
        <v>657</v>
      </c>
      <c r="J3913" s="41">
        <v>0</v>
      </c>
      <c r="K3913" s="41">
        <v>13.074300000000001</v>
      </c>
      <c r="L3913" s="41">
        <v>0</v>
      </c>
      <c r="M3913" s="41">
        <v>476</v>
      </c>
      <c r="N3913" s="41">
        <v>0</v>
      </c>
      <c r="O3913" s="41">
        <v>10.709999999999999</v>
      </c>
      <c r="P3913" s="41">
        <v>0</v>
      </c>
      <c r="Q3913" s="41">
        <v>18026</v>
      </c>
      <c r="R3913" s="41">
        <v>322.66539999999998</v>
      </c>
      <c r="S3913" s="41">
        <v>17432</v>
      </c>
      <c r="T3913" s="41">
        <v>383.50400000000002</v>
      </c>
      <c r="U3913" s="41">
        <v>18683</v>
      </c>
      <c r="V3913" s="41">
        <v>335.73969999999997</v>
      </c>
      <c r="W3913" s="41">
        <v>17908</v>
      </c>
      <c r="X3913" s="41">
        <v>394.214</v>
      </c>
    </row>
    <row r="3914" spans="1:24" x14ac:dyDescent="0.35">
      <c r="A3914" s="41" t="s">
        <v>504</v>
      </c>
      <c r="B3914" s="41" t="s">
        <v>826</v>
      </c>
      <c r="C3914" s="41" t="s">
        <v>8</v>
      </c>
      <c r="D3914" s="41" t="s">
        <v>397</v>
      </c>
      <c r="E3914" s="41" t="s">
        <v>397</v>
      </c>
      <c r="F3914" s="41" t="s">
        <v>756</v>
      </c>
      <c r="G3914" s="41">
        <v>1</v>
      </c>
      <c r="H3914" s="41">
        <v>5114.7966744345204</v>
      </c>
      <c r="I3914" s="41">
        <v>20011</v>
      </c>
      <c r="J3914" s="41">
        <v>0</v>
      </c>
      <c r="K3914" s="41">
        <v>370.20349999999996</v>
      </c>
      <c r="L3914" s="41">
        <v>0</v>
      </c>
      <c r="M3914" s="41">
        <v>21033</v>
      </c>
      <c r="N3914" s="41">
        <v>0</v>
      </c>
      <c r="O3914" s="41">
        <v>418.55670000000003</v>
      </c>
      <c r="P3914" s="41">
        <v>0</v>
      </c>
      <c r="Q3914" s="41">
        <v>0</v>
      </c>
      <c r="R3914" s="41">
        <v>0</v>
      </c>
      <c r="S3914" s="41">
        <v>0</v>
      </c>
      <c r="T3914" s="41">
        <v>0</v>
      </c>
      <c r="U3914" s="41">
        <v>20011</v>
      </c>
      <c r="V3914" s="41">
        <v>370.20349999999996</v>
      </c>
      <c r="W3914" s="41">
        <v>21033</v>
      </c>
      <c r="X3914" s="41">
        <v>418.55670000000003</v>
      </c>
    </row>
    <row r="3915" spans="1:24" x14ac:dyDescent="0.35">
      <c r="A3915" s="41" t="s">
        <v>504</v>
      </c>
      <c r="B3915" s="41" t="s">
        <v>826</v>
      </c>
      <c r="C3915" s="41" t="s">
        <v>8</v>
      </c>
      <c r="D3915" s="41" t="s">
        <v>397</v>
      </c>
      <c r="E3915" s="41" t="s">
        <v>397</v>
      </c>
      <c r="F3915" s="41" t="s">
        <v>760</v>
      </c>
      <c r="G3915" s="41">
        <v>5</v>
      </c>
      <c r="H3915" s="41">
        <v>5114.7966744345204</v>
      </c>
      <c r="I3915" s="41">
        <v>4314</v>
      </c>
      <c r="J3915" s="41">
        <v>0</v>
      </c>
      <c r="K3915" s="41">
        <v>79.808999999999997</v>
      </c>
      <c r="L3915" s="41">
        <v>0</v>
      </c>
      <c r="M3915" s="41">
        <v>4786</v>
      </c>
      <c r="N3915" s="41">
        <v>0</v>
      </c>
      <c r="O3915" s="41">
        <v>95.241399999999999</v>
      </c>
      <c r="P3915" s="41">
        <v>0</v>
      </c>
      <c r="Q3915" s="41">
        <v>0</v>
      </c>
      <c r="R3915" s="41">
        <v>0</v>
      </c>
      <c r="S3915" s="41">
        <v>0</v>
      </c>
      <c r="T3915" s="41">
        <v>0</v>
      </c>
      <c r="U3915" s="41">
        <v>4314</v>
      </c>
      <c r="V3915" s="41">
        <v>79.808999999999997</v>
      </c>
      <c r="W3915" s="41">
        <v>4786</v>
      </c>
      <c r="X3915" s="41">
        <v>95.241399999999999</v>
      </c>
    </row>
    <row r="3916" spans="1:24" x14ac:dyDescent="0.35">
      <c r="A3916" s="41" t="s">
        <v>504</v>
      </c>
      <c r="B3916" s="41" t="s">
        <v>826</v>
      </c>
      <c r="C3916" s="41" t="s">
        <v>8</v>
      </c>
      <c r="D3916" s="41" t="s">
        <v>397</v>
      </c>
      <c r="E3916" s="41" t="s">
        <v>397</v>
      </c>
      <c r="F3916" s="41" t="s">
        <v>764</v>
      </c>
      <c r="G3916" s="41">
        <v>9</v>
      </c>
      <c r="H3916" s="41">
        <v>5114.7966744345204</v>
      </c>
      <c r="I3916" s="41">
        <v>11015</v>
      </c>
      <c r="J3916" s="41">
        <v>0</v>
      </c>
      <c r="K3916" s="41">
        <v>219.19850000000002</v>
      </c>
      <c r="L3916" s="41">
        <v>0</v>
      </c>
      <c r="M3916" s="41"/>
      <c r="N3916" s="41"/>
      <c r="O3916" s="41"/>
      <c r="P3916" s="41"/>
      <c r="Q3916" s="41">
        <v>0</v>
      </c>
      <c r="R3916" s="41">
        <v>0</v>
      </c>
      <c r="S3916" s="41"/>
      <c r="T3916" s="41"/>
      <c r="U3916" s="41">
        <v>11015</v>
      </c>
      <c r="V3916" s="41">
        <v>219.19850000000002</v>
      </c>
      <c r="W3916" s="41"/>
      <c r="X3916" s="41"/>
    </row>
    <row r="3917" spans="1:24" x14ac:dyDescent="0.35">
      <c r="A3917" s="41" t="s">
        <v>504</v>
      </c>
      <c r="B3917" s="41" t="s">
        <v>826</v>
      </c>
      <c r="C3917" s="41" t="s">
        <v>8</v>
      </c>
      <c r="D3917" s="41" t="s">
        <v>397</v>
      </c>
      <c r="E3917" s="41" t="s">
        <v>397</v>
      </c>
      <c r="F3917" s="41" t="s">
        <v>766</v>
      </c>
      <c r="G3917" s="41">
        <v>11</v>
      </c>
      <c r="H3917" s="41">
        <v>5114.7966744345204</v>
      </c>
      <c r="I3917" s="41">
        <v>6550</v>
      </c>
      <c r="J3917" s="41">
        <v>0</v>
      </c>
      <c r="K3917" s="41">
        <v>130.345</v>
      </c>
      <c r="L3917" s="41">
        <v>0</v>
      </c>
      <c r="M3917" s="41"/>
      <c r="N3917" s="41"/>
      <c r="O3917" s="41"/>
      <c r="P3917" s="41"/>
      <c r="Q3917" s="41">
        <v>0</v>
      </c>
      <c r="R3917" s="41">
        <v>0</v>
      </c>
      <c r="S3917" s="41"/>
      <c r="T3917" s="41"/>
      <c r="U3917" s="41">
        <v>6550</v>
      </c>
      <c r="V3917" s="41">
        <v>130.345</v>
      </c>
      <c r="W3917" s="41"/>
      <c r="X3917" s="41"/>
    </row>
    <row r="3918" spans="1:24" x14ac:dyDescent="0.35">
      <c r="A3918" s="41" t="s">
        <v>504</v>
      </c>
      <c r="B3918" s="41" t="s">
        <v>826</v>
      </c>
      <c r="C3918" s="41" t="s">
        <v>8</v>
      </c>
      <c r="D3918" s="41" t="s">
        <v>397</v>
      </c>
      <c r="E3918" s="41" t="s">
        <v>397</v>
      </c>
      <c r="F3918" s="41" t="s">
        <v>765</v>
      </c>
      <c r="G3918" s="41">
        <v>10</v>
      </c>
      <c r="H3918" s="41">
        <v>5114.7966744345204</v>
      </c>
      <c r="I3918" s="41">
        <v>9030</v>
      </c>
      <c r="J3918" s="41">
        <v>0</v>
      </c>
      <c r="K3918" s="41">
        <v>179.697</v>
      </c>
      <c r="L3918" s="41">
        <v>0</v>
      </c>
      <c r="M3918" s="41"/>
      <c r="N3918" s="41"/>
      <c r="O3918" s="41"/>
      <c r="P3918" s="41"/>
      <c r="Q3918" s="41">
        <v>0</v>
      </c>
      <c r="R3918" s="41">
        <v>0</v>
      </c>
      <c r="S3918" s="41"/>
      <c r="T3918" s="41"/>
      <c r="U3918" s="41">
        <v>9030</v>
      </c>
      <c r="V3918" s="41">
        <v>179.697</v>
      </c>
      <c r="W3918" s="41"/>
      <c r="X3918" s="41"/>
    </row>
    <row r="3919" spans="1:24" x14ac:dyDescent="0.35">
      <c r="A3919" s="41" t="s">
        <v>504</v>
      </c>
      <c r="B3919" s="41" t="s">
        <v>826</v>
      </c>
      <c r="C3919" s="41" t="s">
        <v>8</v>
      </c>
      <c r="D3919" s="41" t="s">
        <v>397</v>
      </c>
      <c r="E3919" s="41" t="s">
        <v>397</v>
      </c>
      <c r="F3919" s="41" t="s">
        <v>759</v>
      </c>
      <c r="G3919" s="41">
        <v>4</v>
      </c>
      <c r="H3919" s="41">
        <v>5114.7966744345204</v>
      </c>
      <c r="I3919" s="41">
        <v>5223</v>
      </c>
      <c r="J3919" s="41">
        <v>0</v>
      </c>
      <c r="K3919" s="41">
        <v>96.625499999999988</v>
      </c>
      <c r="L3919" s="41">
        <v>0</v>
      </c>
      <c r="M3919" s="41">
        <v>5538</v>
      </c>
      <c r="N3919" s="41">
        <v>0</v>
      </c>
      <c r="O3919" s="41">
        <v>110.20620000000001</v>
      </c>
      <c r="P3919" s="41">
        <v>0</v>
      </c>
      <c r="Q3919" s="41">
        <v>0</v>
      </c>
      <c r="R3919" s="41">
        <v>0</v>
      </c>
      <c r="S3919" s="41">
        <v>0</v>
      </c>
      <c r="T3919" s="41">
        <v>0</v>
      </c>
      <c r="U3919" s="41">
        <v>5223</v>
      </c>
      <c r="V3919" s="41">
        <v>96.625499999999988</v>
      </c>
      <c r="W3919" s="41">
        <v>5538</v>
      </c>
      <c r="X3919" s="41">
        <v>110.20620000000001</v>
      </c>
    </row>
    <row r="3920" spans="1:24" x14ac:dyDescent="0.35">
      <c r="A3920" s="41" t="s">
        <v>504</v>
      </c>
      <c r="B3920" s="41" t="s">
        <v>826</v>
      </c>
      <c r="C3920" s="41" t="s">
        <v>8</v>
      </c>
      <c r="D3920" s="41" t="s">
        <v>397</v>
      </c>
      <c r="E3920" s="41" t="s">
        <v>397</v>
      </c>
      <c r="F3920" s="41" t="s">
        <v>758</v>
      </c>
      <c r="G3920" s="41">
        <v>3</v>
      </c>
      <c r="H3920" s="41">
        <v>5114.7966744345204</v>
      </c>
      <c r="I3920" s="41">
        <v>25257</v>
      </c>
      <c r="J3920" s="41">
        <v>0</v>
      </c>
      <c r="K3920" s="41">
        <v>467.25449999999995</v>
      </c>
      <c r="L3920" s="41">
        <v>0</v>
      </c>
      <c r="M3920" s="41">
        <v>4809</v>
      </c>
      <c r="N3920" s="41">
        <v>0</v>
      </c>
      <c r="O3920" s="41">
        <v>95.699100000000001</v>
      </c>
      <c r="P3920" s="41">
        <v>0</v>
      </c>
      <c r="Q3920" s="41">
        <v>0</v>
      </c>
      <c r="R3920" s="41">
        <v>0</v>
      </c>
      <c r="S3920" s="41">
        <v>0</v>
      </c>
      <c r="T3920" s="41">
        <v>0</v>
      </c>
      <c r="U3920" s="41">
        <v>25257</v>
      </c>
      <c r="V3920" s="41">
        <v>467.25449999999995</v>
      </c>
      <c r="W3920" s="41">
        <v>4809</v>
      </c>
      <c r="X3920" s="41">
        <v>95.699100000000001</v>
      </c>
    </row>
    <row r="3921" spans="1:24" x14ac:dyDescent="0.35">
      <c r="A3921" s="41" t="s">
        <v>504</v>
      </c>
      <c r="B3921" s="41" t="s">
        <v>826</v>
      </c>
      <c r="C3921" s="41" t="s">
        <v>8</v>
      </c>
      <c r="D3921" s="41" t="s">
        <v>397</v>
      </c>
      <c r="E3921" s="41" t="s">
        <v>397</v>
      </c>
      <c r="F3921" s="41" t="s">
        <v>767</v>
      </c>
      <c r="G3921" s="41">
        <v>12</v>
      </c>
      <c r="H3921" s="41">
        <v>5114.7966744345204</v>
      </c>
      <c r="I3921" s="41">
        <v>6493</v>
      </c>
      <c r="J3921" s="41">
        <v>0</v>
      </c>
      <c r="K3921" s="41">
        <v>129.2107</v>
      </c>
      <c r="L3921" s="41">
        <v>0</v>
      </c>
      <c r="M3921" s="41"/>
      <c r="N3921" s="41"/>
      <c r="O3921" s="41"/>
      <c r="P3921" s="41"/>
      <c r="Q3921" s="41">
        <v>0</v>
      </c>
      <c r="R3921" s="41">
        <v>0</v>
      </c>
      <c r="S3921" s="41"/>
      <c r="T3921" s="41"/>
      <c r="U3921" s="41">
        <v>6493</v>
      </c>
      <c r="V3921" s="41">
        <v>129.2107</v>
      </c>
      <c r="W3921" s="41"/>
      <c r="X3921" s="41"/>
    </row>
    <row r="3922" spans="1:24" x14ac:dyDescent="0.35">
      <c r="A3922" s="41" t="s">
        <v>504</v>
      </c>
      <c r="B3922" s="41" t="s">
        <v>826</v>
      </c>
      <c r="C3922" s="41" t="s">
        <v>8</v>
      </c>
      <c r="D3922" s="41" t="s">
        <v>397</v>
      </c>
      <c r="E3922" s="41" t="s">
        <v>397</v>
      </c>
      <c r="F3922" s="41" t="s">
        <v>757</v>
      </c>
      <c r="G3922" s="41">
        <v>2</v>
      </c>
      <c r="H3922" s="41">
        <v>5114.7966744345204</v>
      </c>
      <c r="I3922" s="41">
        <v>5419</v>
      </c>
      <c r="J3922" s="41">
        <v>0</v>
      </c>
      <c r="K3922" s="41">
        <v>100.25149999999999</v>
      </c>
      <c r="L3922" s="41">
        <v>0</v>
      </c>
      <c r="M3922" s="41">
        <v>4402</v>
      </c>
      <c r="N3922" s="41">
        <v>0</v>
      </c>
      <c r="O3922" s="41">
        <v>87.599800000000002</v>
      </c>
      <c r="P3922" s="41">
        <v>0</v>
      </c>
      <c r="Q3922" s="41">
        <v>0</v>
      </c>
      <c r="R3922" s="41">
        <v>0</v>
      </c>
      <c r="S3922" s="41">
        <v>0</v>
      </c>
      <c r="T3922" s="41">
        <v>0</v>
      </c>
      <c r="U3922" s="41">
        <v>5419</v>
      </c>
      <c r="V3922" s="41">
        <v>100.25149999999999</v>
      </c>
      <c r="W3922" s="41">
        <v>4402</v>
      </c>
      <c r="X3922" s="41">
        <v>87.599800000000002</v>
      </c>
    </row>
    <row r="3923" spans="1:24" x14ac:dyDescent="0.35">
      <c r="A3923" s="41" t="s">
        <v>504</v>
      </c>
      <c r="B3923" s="41" t="s">
        <v>826</v>
      </c>
      <c r="C3923" s="41" t="s">
        <v>8</v>
      </c>
      <c r="D3923" s="41" t="s">
        <v>397</v>
      </c>
      <c r="E3923" s="41" t="s">
        <v>397</v>
      </c>
      <c r="F3923" s="41" t="s">
        <v>763</v>
      </c>
      <c r="G3923" s="41">
        <v>8</v>
      </c>
      <c r="H3923" s="41">
        <v>5114.7966744345204</v>
      </c>
      <c r="I3923" s="41">
        <v>7410</v>
      </c>
      <c r="J3923" s="41">
        <v>0</v>
      </c>
      <c r="K3923" s="41">
        <v>147.459</v>
      </c>
      <c r="L3923" s="41">
        <v>0</v>
      </c>
      <c r="M3923" s="41"/>
      <c r="N3923" s="41"/>
      <c r="O3923" s="41"/>
      <c r="P3923" s="41"/>
      <c r="Q3923" s="41">
        <v>0</v>
      </c>
      <c r="R3923" s="41">
        <v>0</v>
      </c>
      <c r="S3923" s="41"/>
      <c r="T3923" s="41"/>
      <c r="U3923" s="41">
        <v>7410</v>
      </c>
      <c r="V3923" s="41">
        <v>147.459</v>
      </c>
      <c r="W3923" s="41"/>
      <c r="X3923" s="41"/>
    </row>
    <row r="3924" spans="1:24" x14ac:dyDescent="0.35">
      <c r="A3924" s="41" t="s">
        <v>504</v>
      </c>
      <c r="B3924" s="41" t="s">
        <v>826</v>
      </c>
      <c r="C3924" s="41" t="s">
        <v>8</v>
      </c>
      <c r="D3924" s="41" t="s">
        <v>397</v>
      </c>
      <c r="E3924" s="41" t="s">
        <v>397</v>
      </c>
      <c r="F3924" s="41" t="s">
        <v>762</v>
      </c>
      <c r="G3924" s="41">
        <v>7</v>
      </c>
      <c r="H3924" s="41">
        <v>5114.7966744345204</v>
      </c>
      <c r="I3924" s="41">
        <v>14653</v>
      </c>
      <c r="J3924" s="41">
        <v>0</v>
      </c>
      <c r="K3924" s="41">
        <v>291.59469999999999</v>
      </c>
      <c r="L3924" s="41">
        <v>0</v>
      </c>
      <c r="M3924" s="41">
        <v>0</v>
      </c>
      <c r="N3924" s="41">
        <v>0</v>
      </c>
      <c r="O3924" s="41">
        <v>0</v>
      </c>
      <c r="P3924" s="41">
        <v>0</v>
      </c>
      <c r="Q3924" s="41">
        <v>0</v>
      </c>
      <c r="R3924" s="41">
        <v>0</v>
      </c>
      <c r="S3924" s="41">
        <v>0</v>
      </c>
      <c r="T3924" s="41">
        <v>0</v>
      </c>
      <c r="U3924" s="41">
        <v>14653</v>
      </c>
      <c r="V3924" s="41">
        <v>291.59469999999999</v>
      </c>
      <c r="W3924" s="41">
        <v>0</v>
      </c>
      <c r="X3924" s="41">
        <v>0</v>
      </c>
    </row>
    <row r="3925" spans="1:24" x14ac:dyDescent="0.35">
      <c r="A3925" s="41" t="s">
        <v>504</v>
      </c>
      <c r="B3925" s="41" t="s">
        <v>826</v>
      </c>
      <c r="C3925" s="41" t="s">
        <v>8</v>
      </c>
      <c r="D3925" s="41" t="s">
        <v>397</v>
      </c>
      <c r="E3925" s="41" t="s">
        <v>397</v>
      </c>
      <c r="F3925" s="41" t="s">
        <v>761</v>
      </c>
      <c r="G3925" s="41">
        <v>6</v>
      </c>
      <c r="H3925" s="41">
        <v>5114.7966744345204</v>
      </c>
      <c r="I3925" s="41">
        <v>8270</v>
      </c>
      <c r="J3925" s="41">
        <v>0</v>
      </c>
      <c r="K3925" s="41">
        <v>164.57300000000001</v>
      </c>
      <c r="L3925" s="41">
        <v>0</v>
      </c>
      <c r="M3925" s="41">
        <v>7547</v>
      </c>
      <c r="N3925" s="41">
        <v>0</v>
      </c>
      <c r="O3925" s="41">
        <v>169.8075</v>
      </c>
      <c r="P3925" s="41">
        <v>0</v>
      </c>
      <c r="Q3925" s="41">
        <v>0</v>
      </c>
      <c r="R3925" s="41">
        <v>0</v>
      </c>
      <c r="S3925" s="41">
        <v>0</v>
      </c>
      <c r="T3925" s="41">
        <v>0</v>
      </c>
      <c r="U3925" s="41">
        <v>8270</v>
      </c>
      <c r="V3925" s="41">
        <v>164.57300000000001</v>
      </c>
      <c r="W3925" s="41">
        <v>7547</v>
      </c>
      <c r="X3925" s="41">
        <v>169.8075</v>
      </c>
    </row>
    <row r="3926" spans="1:24" x14ac:dyDescent="0.35">
      <c r="A3926" s="41" t="s">
        <v>663</v>
      </c>
      <c r="B3926" s="41" t="s">
        <v>534</v>
      </c>
      <c r="C3926" s="41" t="s">
        <v>16</v>
      </c>
      <c r="D3926" s="41" t="s">
        <v>398</v>
      </c>
      <c r="E3926" s="41" t="s">
        <v>398</v>
      </c>
      <c r="F3926" s="41" t="s">
        <v>756</v>
      </c>
      <c r="G3926" s="41">
        <v>1</v>
      </c>
      <c r="H3926" s="41">
        <v>7968.3549481506898</v>
      </c>
      <c r="I3926" s="41">
        <v>2596</v>
      </c>
      <c r="J3926" s="41">
        <v>0</v>
      </c>
      <c r="K3926" s="41">
        <v>48.025999999999996</v>
      </c>
      <c r="L3926" s="41">
        <v>0</v>
      </c>
      <c r="M3926" s="41">
        <v>3931</v>
      </c>
      <c r="N3926" s="41">
        <v>862</v>
      </c>
      <c r="O3926" s="41">
        <v>78.226900000000001</v>
      </c>
      <c r="P3926" s="41">
        <v>17.1538</v>
      </c>
      <c r="Q3926" s="41">
        <v>2046</v>
      </c>
      <c r="R3926" s="41">
        <v>36.623399999999997</v>
      </c>
      <c r="S3926" s="41">
        <v>3448</v>
      </c>
      <c r="T3926" s="41">
        <v>75.855999999999995</v>
      </c>
      <c r="U3926" s="41">
        <v>4642</v>
      </c>
      <c r="V3926" s="41">
        <v>84.649399999999986</v>
      </c>
      <c r="W3926" s="41">
        <v>8241</v>
      </c>
      <c r="X3926" s="41">
        <v>171.23669999999998</v>
      </c>
    </row>
    <row r="3927" spans="1:24" x14ac:dyDescent="0.35">
      <c r="A3927" s="41" t="s">
        <v>663</v>
      </c>
      <c r="B3927" s="41" t="s">
        <v>534</v>
      </c>
      <c r="C3927" s="41" t="s">
        <v>16</v>
      </c>
      <c r="D3927" s="41" t="s">
        <v>398</v>
      </c>
      <c r="E3927" s="41" t="s">
        <v>398</v>
      </c>
      <c r="F3927" s="41" t="s">
        <v>760</v>
      </c>
      <c r="G3927" s="41">
        <v>5</v>
      </c>
      <c r="H3927" s="41">
        <v>7968.3549481506898</v>
      </c>
      <c r="I3927" s="41">
        <v>2734</v>
      </c>
      <c r="J3927" s="41">
        <v>0</v>
      </c>
      <c r="K3927" s="41">
        <v>50.579000000000001</v>
      </c>
      <c r="L3927" s="41">
        <v>0</v>
      </c>
      <c r="M3927" s="41">
        <v>4922</v>
      </c>
      <c r="N3927" s="41">
        <v>2251</v>
      </c>
      <c r="O3927" s="41">
        <v>97.947800000000001</v>
      </c>
      <c r="P3927" s="41">
        <v>44.794900000000005</v>
      </c>
      <c r="Q3927" s="41">
        <v>2966</v>
      </c>
      <c r="R3927" s="41">
        <v>53.0914</v>
      </c>
      <c r="S3927" s="41">
        <v>2522</v>
      </c>
      <c r="T3927" s="41">
        <v>55.484000000000002</v>
      </c>
      <c r="U3927" s="41">
        <v>5700</v>
      </c>
      <c r="V3927" s="41">
        <v>103.6704</v>
      </c>
      <c r="W3927" s="41">
        <v>9695</v>
      </c>
      <c r="X3927" s="41">
        <v>198.22670000000002</v>
      </c>
    </row>
    <row r="3928" spans="1:24" x14ac:dyDescent="0.35">
      <c r="A3928" s="41" t="s">
        <v>663</v>
      </c>
      <c r="B3928" s="41" t="s">
        <v>534</v>
      </c>
      <c r="C3928" s="41" t="s">
        <v>16</v>
      </c>
      <c r="D3928" s="41" t="s">
        <v>398</v>
      </c>
      <c r="E3928" s="41" t="s">
        <v>398</v>
      </c>
      <c r="F3928" s="41" t="s">
        <v>764</v>
      </c>
      <c r="G3928" s="41">
        <v>9</v>
      </c>
      <c r="H3928" s="41">
        <v>7968.3549481506898</v>
      </c>
      <c r="I3928" s="41">
        <v>2001</v>
      </c>
      <c r="J3928" s="41">
        <v>2626</v>
      </c>
      <c r="K3928" s="41">
        <v>39.819900000000004</v>
      </c>
      <c r="L3928" s="41">
        <v>52.257400000000004</v>
      </c>
      <c r="M3928" s="41"/>
      <c r="N3928" s="41"/>
      <c r="O3928" s="41"/>
      <c r="P3928" s="41"/>
      <c r="Q3928" s="41">
        <v>4229</v>
      </c>
      <c r="R3928" s="41">
        <v>75.699100000000001</v>
      </c>
      <c r="S3928" s="41"/>
      <c r="T3928" s="41"/>
      <c r="U3928" s="41">
        <v>8856</v>
      </c>
      <c r="V3928" s="41">
        <v>167.77640000000002</v>
      </c>
      <c r="W3928" s="41"/>
      <c r="X3928" s="41"/>
    </row>
    <row r="3929" spans="1:24" x14ac:dyDescent="0.35">
      <c r="A3929" s="41" t="s">
        <v>663</v>
      </c>
      <c r="B3929" s="41" t="s">
        <v>534</v>
      </c>
      <c r="C3929" s="41" t="s">
        <v>16</v>
      </c>
      <c r="D3929" s="41" t="s">
        <v>398</v>
      </c>
      <c r="E3929" s="41" t="s">
        <v>398</v>
      </c>
      <c r="F3929" s="41" t="s">
        <v>766</v>
      </c>
      <c r="G3929" s="41">
        <v>11</v>
      </c>
      <c r="H3929" s="41">
        <v>7968.3549481506898</v>
      </c>
      <c r="I3929" s="41">
        <v>6351</v>
      </c>
      <c r="J3929" s="41">
        <v>2363</v>
      </c>
      <c r="K3929" s="41">
        <v>126.3849</v>
      </c>
      <c r="L3929" s="41">
        <v>47.023700000000005</v>
      </c>
      <c r="M3929" s="41"/>
      <c r="N3929" s="41"/>
      <c r="O3929" s="41"/>
      <c r="P3929" s="41"/>
      <c r="Q3929" s="41">
        <v>6229</v>
      </c>
      <c r="R3929" s="41">
        <v>111.4991</v>
      </c>
      <c r="S3929" s="41"/>
      <c r="T3929" s="41"/>
      <c r="U3929" s="41">
        <v>14943</v>
      </c>
      <c r="V3929" s="41">
        <v>284.90769999999998</v>
      </c>
      <c r="W3929" s="41"/>
      <c r="X3929" s="41"/>
    </row>
    <row r="3930" spans="1:24" x14ac:dyDescent="0.35">
      <c r="A3930" s="41" t="s">
        <v>663</v>
      </c>
      <c r="B3930" s="41" t="s">
        <v>534</v>
      </c>
      <c r="C3930" s="41" t="s">
        <v>16</v>
      </c>
      <c r="D3930" s="41" t="s">
        <v>398</v>
      </c>
      <c r="E3930" s="41" t="s">
        <v>398</v>
      </c>
      <c r="F3930" s="41" t="s">
        <v>765</v>
      </c>
      <c r="G3930" s="41">
        <v>10</v>
      </c>
      <c r="H3930" s="41">
        <v>7968.3549481506898</v>
      </c>
      <c r="I3930" s="41">
        <v>4362</v>
      </c>
      <c r="J3930" s="41">
        <v>4513</v>
      </c>
      <c r="K3930" s="41">
        <v>86.80380000000001</v>
      </c>
      <c r="L3930" s="41">
        <v>89.808700000000002</v>
      </c>
      <c r="M3930" s="41"/>
      <c r="N3930" s="41"/>
      <c r="O3930" s="41"/>
      <c r="P3930" s="41"/>
      <c r="Q3930" s="41">
        <v>7075</v>
      </c>
      <c r="R3930" s="41">
        <v>126.6425</v>
      </c>
      <c r="S3930" s="41"/>
      <c r="T3930" s="41"/>
      <c r="U3930" s="41">
        <v>15950</v>
      </c>
      <c r="V3930" s="41">
        <v>303.255</v>
      </c>
      <c r="W3930" s="41"/>
      <c r="X3930" s="41"/>
    </row>
    <row r="3931" spans="1:24" x14ac:dyDescent="0.35">
      <c r="A3931" s="41" t="s">
        <v>663</v>
      </c>
      <c r="B3931" s="41" t="s">
        <v>534</v>
      </c>
      <c r="C3931" s="41" t="s">
        <v>16</v>
      </c>
      <c r="D3931" s="41" t="s">
        <v>398</v>
      </c>
      <c r="E3931" s="41" t="s">
        <v>398</v>
      </c>
      <c r="F3931" s="41" t="s">
        <v>759</v>
      </c>
      <c r="G3931" s="41">
        <v>4</v>
      </c>
      <c r="H3931" s="41">
        <v>7968.3549481506898</v>
      </c>
      <c r="I3931" s="41">
        <v>2416</v>
      </c>
      <c r="J3931" s="41">
        <v>0</v>
      </c>
      <c r="K3931" s="41">
        <v>44.695999999999998</v>
      </c>
      <c r="L3931" s="41">
        <v>0</v>
      </c>
      <c r="M3931" s="41">
        <v>5110</v>
      </c>
      <c r="N3931" s="41">
        <v>1499</v>
      </c>
      <c r="O3931" s="41">
        <v>101.68900000000001</v>
      </c>
      <c r="P3931" s="41">
        <v>29.830100000000002</v>
      </c>
      <c r="Q3931" s="41">
        <v>4090</v>
      </c>
      <c r="R3931" s="41">
        <v>73.210999999999999</v>
      </c>
      <c r="S3931" s="41">
        <v>3883</v>
      </c>
      <c r="T3931" s="41">
        <v>85.426000000000002</v>
      </c>
      <c r="U3931" s="41">
        <v>6506</v>
      </c>
      <c r="V3931" s="41">
        <v>117.907</v>
      </c>
      <c r="W3931" s="41">
        <v>10492</v>
      </c>
      <c r="X3931" s="41">
        <v>216.94510000000002</v>
      </c>
    </row>
    <row r="3932" spans="1:24" x14ac:dyDescent="0.35">
      <c r="A3932" s="41" t="s">
        <v>663</v>
      </c>
      <c r="B3932" s="41" t="s">
        <v>534</v>
      </c>
      <c r="C3932" s="41" t="s">
        <v>16</v>
      </c>
      <c r="D3932" s="41" t="s">
        <v>398</v>
      </c>
      <c r="E3932" s="41" t="s">
        <v>398</v>
      </c>
      <c r="F3932" s="41" t="s">
        <v>758</v>
      </c>
      <c r="G3932" s="41">
        <v>3</v>
      </c>
      <c r="H3932" s="41">
        <v>7968.3549481506898</v>
      </c>
      <c r="I3932" s="41">
        <v>2884</v>
      </c>
      <c r="J3932" s="41">
        <v>0</v>
      </c>
      <c r="K3932" s="41">
        <v>53.353999999999999</v>
      </c>
      <c r="L3932" s="41">
        <v>0</v>
      </c>
      <c r="M3932" s="41">
        <v>5936</v>
      </c>
      <c r="N3932" s="41">
        <v>2326</v>
      </c>
      <c r="O3932" s="41">
        <v>118.1264</v>
      </c>
      <c r="P3932" s="41">
        <v>46.287400000000005</v>
      </c>
      <c r="Q3932" s="41">
        <v>8238</v>
      </c>
      <c r="R3932" s="41">
        <v>147.46019999999999</v>
      </c>
      <c r="S3932" s="41">
        <v>2895</v>
      </c>
      <c r="T3932" s="41">
        <v>63.69</v>
      </c>
      <c r="U3932" s="41">
        <v>11122</v>
      </c>
      <c r="V3932" s="41">
        <v>200.81419999999997</v>
      </c>
      <c r="W3932" s="41">
        <v>11157</v>
      </c>
      <c r="X3932" s="41">
        <v>228.10380000000001</v>
      </c>
    </row>
    <row r="3933" spans="1:24" x14ac:dyDescent="0.35">
      <c r="A3933" s="41" t="s">
        <v>663</v>
      </c>
      <c r="B3933" s="41" t="s">
        <v>534</v>
      </c>
      <c r="C3933" s="41" t="s">
        <v>16</v>
      </c>
      <c r="D3933" s="41" t="s">
        <v>398</v>
      </c>
      <c r="E3933" s="41" t="s">
        <v>398</v>
      </c>
      <c r="F3933" s="41" t="s">
        <v>767</v>
      </c>
      <c r="G3933" s="41">
        <v>12</v>
      </c>
      <c r="H3933" s="41">
        <v>7968.3549481506898</v>
      </c>
      <c r="I3933" s="41">
        <v>19370</v>
      </c>
      <c r="J3933" s="41">
        <v>1422</v>
      </c>
      <c r="K3933" s="41">
        <v>385.46300000000002</v>
      </c>
      <c r="L3933" s="41">
        <v>28.297800000000002</v>
      </c>
      <c r="M3933" s="41"/>
      <c r="N3933" s="41"/>
      <c r="O3933" s="41"/>
      <c r="P3933" s="41"/>
      <c r="Q3933" s="41">
        <v>7562</v>
      </c>
      <c r="R3933" s="41">
        <v>135.35980000000001</v>
      </c>
      <c r="S3933" s="41"/>
      <c r="T3933" s="41"/>
      <c r="U3933" s="41">
        <v>28354</v>
      </c>
      <c r="V3933" s="41">
        <v>549.12059999999997</v>
      </c>
      <c r="W3933" s="41"/>
      <c r="X3933" s="41"/>
    </row>
    <row r="3934" spans="1:24" x14ac:dyDescent="0.35">
      <c r="A3934" s="41" t="s">
        <v>663</v>
      </c>
      <c r="B3934" s="41" t="s">
        <v>534</v>
      </c>
      <c r="C3934" s="41" t="s">
        <v>16</v>
      </c>
      <c r="D3934" s="41" t="s">
        <v>398</v>
      </c>
      <c r="E3934" s="41" t="s">
        <v>398</v>
      </c>
      <c r="F3934" s="41" t="s">
        <v>757</v>
      </c>
      <c r="G3934" s="41">
        <v>2</v>
      </c>
      <c r="H3934" s="41">
        <v>7968.3549481506898</v>
      </c>
      <c r="I3934" s="41">
        <v>14786</v>
      </c>
      <c r="J3934" s="41">
        <v>0</v>
      </c>
      <c r="K3934" s="41">
        <v>273.541</v>
      </c>
      <c r="L3934" s="41">
        <v>0</v>
      </c>
      <c r="M3934" s="41">
        <v>4032</v>
      </c>
      <c r="N3934" s="41">
        <v>2677</v>
      </c>
      <c r="O3934" s="41">
        <v>80.236800000000002</v>
      </c>
      <c r="P3934" s="41">
        <v>53.272300000000001</v>
      </c>
      <c r="Q3934" s="41">
        <v>7137</v>
      </c>
      <c r="R3934" s="41">
        <v>127.75230000000001</v>
      </c>
      <c r="S3934" s="41">
        <v>4494</v>
      </c>
      <c r="T3934" s="41">
        <v>98.867999999999995</v>
      </c>
      <c r="U3934" s="41">
        <v>21923</v>
      </c>
      <c r="V3934" s="41">
        <v>401.29329999999999</v>
      </c>
      <c r="W3934" s="41">
        <v>11203</v>
      </c>
      <c r="X3934" s="41">
        <v>232.37709999999998</v>
      </c>
    </row>
    <row r="3935" spans="1:24" x14ac:dyDescent="0.35">
      <c r="A3935" s="41" t="s">
        <v>663</v>
      </c>
      <c r="B3935" s="41" t="s">
        <v>534</v>
      </c>
      <c r="C3935" s="41" t="s">
        <v>16</v>
      </c>
      <c r="D3935" s="41" t="s">
        <v>398</v>
      </c>
      <c r="E3935" s="41" t="s">
        <v>398</v>
      </c>
      <c r="F3935" s="41" t="s">
        <v>763</v>
      </c>
      <c r="G3935" s="41">
        <v>8</v>
      </c>
      <c r="H3935" s="41">
        <v>7968.3549481506898</v>
      </c>
      <c r="I3935" s="41">
        <v>2397</v>
      </c>
      <c r="J3935" s="41">
        <v>16</v>
      </c>
      <c r="K3935" s="41">
        <v>47.700300000000006</v>
      </c>
      <c r="L3935" s="41">
        <v>0.31840000000000002</v>
      </c>
      <c r="M3935" s="41"/>
      <c r="N3935" s="41"/>
      <c r="O3935" s="41"/>
      <c r="P3935" s="41"/>
      <c r="Q3935" s="41">
        <v>14270</v>
      </c>
      <c r="R3935" s="41">
        <v>255.43299999999999</v>
      </c>
      <c r="S3935" s="41"/>
      <c r="T3935" s="41"/>
      <c r="U3935" s="41">
        <v>16683</v>
      </c>
      <c r="V3935" s="41">
        <v>303.45170000000002</v>
      </c>
      <c r="W3935" s="41"/>
      <c r="X3935" s="41"/>
    </row>
    <row r="3936" spans="1:24" x14ac:dyDescent="0.35">
      <c r="A3936" s="41" t="s">
        <v>663</v>
      </c>
      <c r="B3936" s="41" t="s">
        <v>534</v>
      </c>
      <c r="C3936" s="41" t="s">
        <v>16</v>
      </c>
      <c r="D3936" s="41" t="s">
        <v>398</v>
      </c>
      <c r="E3936" s="41" t="s">
        <v>398</v>
      </c>
      <c r="F3936" s="41" t="s">
        <v>762</v>
      </c>
      <c r="G3936" s="41">
        <v>7</v>
      </c>
      <c r="H3936" s="41">
        <v>7968.3549481506898</v>
      </c>
      <c r="I3936" s="41">
        <v>3416</v>
      </c>
      <c r="J3936" s="41">
        <v>0</v>
      </c>
      <c r="K3936" s="41">
        <v>67.978400000000008</v>
      </c>
      <c r="L3936" s="41">
        <v>0</v>
      </c>
      <c r="M3936" s="41">
        <v>0</v>
      </c>
      <c r="N3936" s="41">
        <v>2205</v>
      </c>
      <c r="O3936" s="41">
        <v>0</v>
      </c>
      <c r="P3936" s="41">
        <v>49.612499999999997</v>
      </c>
      <c r="Q3936" s="41">
        <v>7403</v>
      </c>
      <c r="R3936" s="41">
        <v>132.5137</v>
      </c>
      <c r="S3936" s="41">
        <v>7934</v>
      </c>
      <c r="T3936" s="41">
        <v>174.548</v>
      </c>
      <c r="U3936" s="41">
        <v>10819</v>
      </c>
      <c r="V3936" s="41">
        <v>200.49209999999999</v>
      </c>
      <c r="W3936" s="41">
        <v>10139</v>
      </c>
      <c r="X3936" s="41">
        <v>224.16050000000001</v>
      </c>
    </row>
    <row r="3937" spans="1:24" x14ac:dyDescent="0.35">
      <c r="A3937" s="41" t="s">
        <v>663</v>
      </c>
      <c r="B3937" s="41" t="s">
        <v>534</v>
      </c>
      <c r="C3937" s="41" t="s">
        <v>16</v>
      </c>
      <c r="D3937" s="41" t="s">
        <v>398</v>
      </c>
      <c r="E3937" s="41" t="s">
        <v>398</v>
      </c>
      <c r="F3937" s="41" t="s">
        <v>761</v>
      </c>
      <c r="G3937" s="41">
        <v>6</v>
      </c>
      <c r="H3937" s="41">
        <v>7968.3549481506898</v>
      </c>
      <c r="I3937" s="41">
        <v>2752</v>
      </c>
      <c r="J3937" s="41">
        <v>0</v>
      </c>
      <c r="K3937" s="41">
        <v>54.764800000000001</v>
      </c>
      <c r="L3937" s="41">
        <v>0</v>
      </c>
      <c r="M3937" s="41">
        <v>4977</v>
      </c>
      <c r="N3937" s="41">
        <v>1816</v>
      </c>
      <c r="O3937" s="41">
        <v>111.9825</v>
      </c>
      <c r="P3937" s="41">
        <v>40.86</v>
      </c>
      <c r="Q3937" s="41">
        <v>6985</v>
      </c>
      <c r="R3937" s="41">
        <v>125.03149999999999</v>
      </c>
      <c r="S3937" s="41">
        <v>8888</v>
      </c>
      <c r="T3937" s="41">
        <v>195.536</v>
      </c>
      <c r="U3937" s="41">
        <v>9737</v>
      </c>
      <c r="V3937" s="41">
        <v>179.7963</v>
      </c>
      <c r="W3937" s="41">
        <v>15681</v>
      </c>
      <c r="X3937" s="41">
        <v>348.37850000000003</v>
      </c>
    </row>
    <row r="3938" spans="1:24" x14ac:dyDescent="0.35">
      <c r="A3938" s="41" t="s">
        <v>399</v>
      </c>
      <c r="B3938" s="41" t="s">
        <v>467</v>
      </c>
      <c r="C3938" s="41" t="s">
        <v>29</v>
      </c>
      <c r="D3938" s="41" t="s">
        <v>400</v>
      </c>
      <c r="E3938" s="41" t="s">
        <v>400</v>
      </c>
      <c r="F3938" s="41" t="s">
        <v>756</v>
      </c>
      <c r="G3938" s="41">
        <v>1</v>
      </c>
      <c r="H3938" s="41">
        <v>1.15175861463258</v>
      </c>
      <c r="I3938" s="41">
        <v>0</v>
      </c>
      <c r="J3938" s="41">
        <v>0</v>
      </c>
      <c r="K3938" s="41">
        <v>0</v>
      </c>
      <c r="L3938" s="41">
        <v>0</v>
      </c>
      <c r="M3938" s="41">
        <v>0</v>
      </c>
      <c r="N3938" s="41">
        <v>0</v>
      </c>
      <c r="O3938" s="41">
        <v>0</v>
      </c>
      <c r="P3938" s="41">
        <v>0</v>
      </c>
      <c r="Q3938" s="41">
        <v>45726</v>
      </c>
      <c r="R3938" s="41">
        <v>818.49540000000002</v>
      </c>
      <c r="S3938" s="41">
        <v>0</v>
      </c>
      <c r="T3938" s="41">
        <v>0</v>
      </c>
      <c r="U3938" s="41">
        <v>45726</v>
      </c>
      <c r="V3938" s="41">
        <v>818.49540000000002</v>
      </c>
      <c r="W3938" s="41">
        <v>0</v>
      </c>
      <c r="X3938" s="41">
        <v>0</v>
      </c>
    </row>
    <row r="3939" spans="1:24" x14ac:dyDescent="0.35">
      <c r="A3939" s="41" t="s">
        <v>399</v>
      </c>
      <c r="B3939" s="41" t="s">
        <v>467</v>
      </c>
      <c r="C3939" s="41" t="s">
        <v>29</v>
      </c>
      <c r="D3939" s="41" t="s">
        <v>400</v>
      </c>
      <c r="E3939" s="41" t="s">
        <v>400</v>
      </c>
      <c r="F3939" s="41" t="s">
        <v>760</v>
      </c>
      <c r="G3939" s="41">
        <v>5</v>
      </c>
      <c r="H3939" s="41">
        <v>1.15175861463258</v>
      </c>
      <c r="I3939" s="41">
        <v>0</v>
      </c>
      <c r="J3939" s="41">
        <v>0</v>
      </c>
      <c r="K3939" s="41">
        <v>0</v>
      </c>
      <c r="L3939" s="41">
        <v>0</v>
      </c>
      <c r="M3939" s="41">
        <v>0</v>
      </c>
      <c r="N3939" s="41">
        <v>0</v>
      </c>
      <c r="O3939" s="41">
        <v>0</v>
      </c>
      <c r="P3939" s="41">
        <v>0</v>
      </c>
      <c r="Q3939" s="41">
        <v>0</v>
      </c>
      <c r="R3939" s="41">
        <v>0</v>
      </c>
      <c r="S3939" s="41">
        <v>0</v>
      </c>
      <c r="T3939" s="41">
        <v>0</v>
      </c>
      <c r="U3939" s="41">
        <v>0</v>
      </c>
      <c r="V3939" s="41">
        <v>0</v>
      </c>
      <c r="W3939" s="41">
        <v>0</v>
      </c>
      <c r="X3939" s="41">
        <v>0</v>
      </c>
    </row>
    <row r="3940" spans="1:24" x14ac:dyDescent="0.35">
      <c r="A3940" s="41" t="s">
        <v>399</v>
      </c>
      <c r="B3940" s="41" t="s">
        <v>467</v>
      </c>
      <c r="C3940" s="41" t="s">
        <v>29</v>
      </c>
      <c r="D3940" s="41" t="s">
        <v>400</v>
      </c>
      <c r="E3940" s="41" t="s">
        <v>400</v>
      </c>
      <c r="F3940" s="41" t="s">
        <v>759</v>
      </c>
      <c r="G3940" s="41">
        <v>4</v>
      </c>
      <c r="H3940" s="41">
        <v>1.15175861463258</v>
      </c>
      <c r="I3940" s="41">
        <v>0</v>
      </c>
      <c r="J3940" s="41">
        <v>0</v>
      </c>
      <c r="K3940" s="41">
        <v>0</v>
      </c>
      <c r="L3940" s="41">
        <v>0</v>
      </c>
      <c r="M3940" s="41">
        <v>0</v>
      </c>
      <c r="N3940" s="41">
        <v>0</v>
      </c>
      <c r="O3940" s="41">
        <v>0</v>
      </c>
      <c r="P3940" s="41">
        <v>0</v>
      </c>
      <c r="Q3940" s="41">
        <v>0</v>
      </c>
      <c r="R3940" s="41">
        <v>0</v>
      </c>
      <c r="S3940" s="41">
        <v>0</v>
      </c>
      <c r="T3940" s="41">
        <v>0</v>
      </c>
      <c r="U3940" s="41">
        <v>0</v>
      </c>
      <c r="V3940" s="41">
        <v>0</v>
      </c>
      <c r="W3940" s="41">
        <v>0</v>
      </c>
      <c r="X3940" s="41">
        <v>0</v>
      </c>
    </row>
    <row r="3941" spans="1:24" x14ac:dyDescent="0.35">
      <c r="A3941" s="41" t="s">
        <v>399</v>
      </c>
      <c r="B3941" s="41" t="s">
        <v>467</v>
      </c>
      <c r="C3941" s="41" t="s">
        <v>29</v>
      </c>
      <c r="D3941" s="41" t="s">
        <v>400</v>
      </c>
      <c r="E3941" s="41" t="s">
        <v>400</v>
      </c>
      <c r="F3941" s="41" t="s">
        <v>758</v>
      </c>
      <c r="G3941" s="41">
        <v>3</v>
      </c>
      <c r="H3941" s="41">
        <v>1.15175861463258</v>
      </c>
      <c r="I3941" s="41">
        <v>0</v>
      </c>
      <c r="J3941" s="41">
        <v>0</v>
      </c>
      <c r="K3941" s="41">
        <v>0</v>
      </c>
      <c r="L3941" s="41">
        <v>0</v>
      </c>
      <c r="M3941" s="41">
        <v>0</v>
      </c>
      <c r="N3941" s="41">
        <v>0</v>
      </c>
      <c r="O3941" s="41">
        <v>0</v>
      </c>
      <c r="P3941" s="41">
        <v>0</v>
      </c>
      <c r="Q3941" s="41">
        <v>5</v>
      </c>
      <c r="R3941" s="41">
        <v>8.9499999999999996E-2</v>
      </c>
      <c r="S3941" s="41">
        <v>0</v>
      </c>
      <c r="T3941" s="41">
        <v>0</v>
      </c>
      <c r="U3941" s="41">
        <v>5</v>
      </c>
      <c r="V3941" s="41">
        <v>8.9499999999999996E-2</v>
      </c>
      <c r="W3941" s="41">
        <v>0</v>
      </c>
      <c r="X3941" s="41">
        <v>0</v>
      </c>
    </row>
    <row r="3942" spans="1:24" x14ac:dyDescent="0.35">
      <c r="A3942" s="41" t="s">
        <v>399</v>
      </c>
      <c r="B3942" s="41" t="s">
        <v>467</v>
      </c>
      <c r="C3942" s="41" t="s">
        <v>29</v>
      </c>
      <c r="D3942" s="41" t="s">
        <v>400</v>
      </c>
      <c r="E3942" s="41" t="s">
        <v>400</v>
      </c>
      <c r="F3942" s="41" t="s">
        <v>757</v>
      </c>
      <c r="G3942" s="41">
        <v>2</v>
      </c>
      <c r="H3942" s="41">
        <v>1.15175861463258</v>
      </c>
      <c r="I3942" s="41">
        <v>0</v>
      </c>
      <c r="J3942" s="41">
        <v>0</v>
      </c>
      <c r="K3942" s="41">
        <v>0</v>
      </c>
      <c r="L3942" s="41">
        <v>0</v>
      </c>
      <c r="M3942" s="41">
        <v>0</v>
      </c>
      <c r="N3942" s="41">
        <v>0</v>
      </c>
      <c r="O3942" s="41">
        <v>0</v>
      </c>
      <c r="P3942" s="41">
        <v>0</v>
      </c>
      <c r="Q3942" s="41">
        <v>48</v>
      </c>
      <c r="R3942" s="41">
        <v>0.85919999999999996</v>
      </c>
      <c r="S3942" s="41">
        <v>0</v>
      </c>
      <c r="T3942" s="41">
        <v>0</v>
      </c>
      <c r="U3942" s="41">
        <v>48</v>
      </c>
      <c r="V3942" s="41">
        <v>0.85919999999999996</v>
      </c>
      <c r="W3942" s="41">
        <v>0</v>
      </c>
      <c r="X3942" s="41">
        <v>0</v>
      </c>
    </row>
    <row r="3943" spans="1:24" x14ac:dyDescent="0.35">
      <c r="A3943" s="41" t="s">
        <v>399</v>
      </c>
      <c r="B3943" s="41" t="s">
        <v>467</v>
      </c>
      <c r="C3943" s="41" t="s">
        <v>29</v>
      </c>
      <c r="D3943" s="41" t="s">
        <v>400</v>
      </c>
      <c r="E3943" s="41" t="s">
        <v>400</v>
      </c>
      <c r="F3943" s="41" t="s">
        <v>762</v>
      </c>
      <c r="G3943" s="41">
        <v>7</v>
      </c>
      <c r="H3943" s="41">
        <v>1.15175861463258</v>
      </c>
      <c r="I3943" s="41">
        <v>0</v>
      </c>
      <c r="J3943" s="41">
        <v>0</v>
      </c>
      <c r="K3943" s="41">
        <v>0</v>
      </c>
      <c r="L3943" s="41">
        <v>0</v>
      </c>
      <c r="M3943" s="41">
        <v>0</v>
      </c>
      <c r="N3943" s="41">
        <v>0</v>
      </c>
      <c r="O3943" s="41">
        <v>0</v>
      </c>
      <c r="P3943" s="41">
        <v>0</v>
      </c>
      <c r="Q3943" s="41">
        <v>0</v>
      </c>
      <c r="R3943" s="41">
        <v>0</v>
      </c>
      <c r="S3943" s="41">
        <v>0</v>
      </c>
      <c r="T3943" s="41">
        <v>0</v>
      </c>
      <c r="U3943" s="41">
        <v>0</v>
      </c>
      <c r="V3943" s="41">
        <v>0</v>
      </c>
      <c r="W3943" s="41">
        <v>0</v>
      </c>
      <c r="X3943" s="41">
        <v>0</v>
      </c>
    </row>
    <row r="3944" spans="1:24" x14ac:dyDescent="0.35">
      <c r="A3944" s="41" t="s">
        <v>399</v>
      </c>
      <c r="B3944" s="41" t="s">
        <v>467</v>
      </c>
      <c r="C3944" s="41" t="s">
        <v>29</v>
      </c>
      <c r="D3944" s="41" t="s">
        <v>400</v>
      </c>
      <c r="E3944" s="41" t="s">
        <v>400</v>
      </c>
      <c r="F3944" s="41" t="s">
        <v>761</v>
      </c>
      <c r="G3944" s="41">
        <v>6</v>
      </c>
      <c r="H3944" s="41">
        <v>1.15175861463258</v>
      </c>
      <c r="I3944" s="41">
        <v>0</v>
      </c>
      <c r="J3944" s="41">
        <v>0</v>
      </c>
      <c r="K3944" s="41">
        <v>0</v>
      </c>
      <c r="L3944" s="41">
        <v>0</v>
      </c>
      <c r="M3944" s="41">
        <v>0</v>
      </c>
      <c r="N3944" s="41">
        <v>0</v>
      </c>
      <c r="O3944" s="41">
        <v>0</v>
      </c>
      <c r="P3944" s="41">
        <v>0</v>
      </c>
      <c r="Q3944" s="41">
        <v>0</v>
      </c>
      <c r="R3944" s="41">
        <v>0</v>
      </c>
      <c r="S3944" s="41">
        <v>0</v>
      </c>
      <c r="T3944" s="41">
        <v>0</v>
      </c>
      <c r="U3944" s="41">
        <v>0</v>
      </c>
      <c r="V3944" s="41">
        <v>0</v>
      </c>
      <c r="W3944" s="41">
        <v>0</v>
      </c>
      <c r="X3944" s="41">
        <v>0</v>
      </c>
    </row>
    <row r="3945" spans="1:24" x14ac:dyDescent="0.35">
      <c r="A3945" s="41" t="s">
        <v>520</v>
      </c>
      <c r="B3945" s="41" t="s">
        <v>470</v>
      </c>
      <c r="C3945" s="41" t="s">
        <v>33</v>
      </c>
      <c r="D3945" s="41" t="s">
        <v>401</v>
      </c>
      <c r="E3945" s="41" t="s">
        <v>401</v>
      </c>
      <c r="F3945" s="41" t="s">
        <v>756</v>
      </c>
      <c r="G3945" s="41">
        <v>1</v>
      </c>
      <c r="H3945" s="41">
        <v>153.347827987432</v>
      </c>
      <c r="I3945" s="41">
        <v>0</v>
      </c>
      <c r="J3945" s="41">
        <v>0</v>
      </c>
      <c r="K3945" s="41">
        <v>0</v>
      </c>
      <c r="L3945" s="41">
        <v>0</v>
      </c>
      <c r="M3945" s="41">
        <v>0</v>
      </c>
      <c r="N3945" s="41">
        <v>0</v>
      </c>
      <c r="O3945" s="41">
        <v>0</v>
      </c>
      <c r="P3945" s="41">
        <v>0</v>
      </c>
      <c r="Q3945" s="41">
        <v>24</v>
      </c>
      <c r="R3945" s="41">
        <v>0.42959999999999998</v>
      </c>
      <c r="S3945" s="41">
        <v>0</v>
      </c>
      <c r="T3945" s="41">
        <v>0</v>
      </c>
      <c r="U3945" s="41">
        <v>24</v>
      </c>
      <c r="V3945" s="41">
        <v>0.42959999999999998</v>
      </c>
      <c r="W3945" s="41">
        <v>0</v>
      </c>
      <c r="X3945" s="41">
        <v>0</v>
      </c>
    </row>
    <row r="3946" spans="1:24" x14ac:dyDescent="0.35">
      <c r="A3946" s="41" t="s">
        <v>520</v>
      </c>
      <c r="B3946" s="41" t="s">
        <v>470</v>
      </c>
      <c r="C3946" s="41" t="s">
        <v>33</v>
      </c>
      <c r="D3946" s="41" t="s">
        <v>401</v>
      </c>
      <c r="E3946" s="41" t="s">
        <v>401</v>
      </c>
      <c r="F3946" s="41" t="s">
        <v>760</v>
      </c>
      <c r="G3946" s="41">
        <v>5</v>
      </c>
      <c r="H3946" s="41">
        <v>153.347827987432</v>
      </c>
      <c r="I3946" s="41">
        <v>0</v>
      </c>
      <c r="J3946" s="41">
        <v>0</v>
      </c>
      <c r="K3946" s="41">
        <v>0</v>
      </c>
      <c r="L3946" s="41">
        <v>0</v>
      </c>
      <c r="M3946" s="41">
        <v>0</v>
      </c>
      <c r="N3946" s="41">
        <v>0</v>
      </c>
      <c r="O3946" s="41">
        <v>0</v>
      </c>
      <c r="P3946" s="41">
        <v>0</v>
      </c>
      <c r="Q3946" s="41">
        <v>6</v>
      </c>
      <c r="R3946" s="41">
        <v>0.1074</v>
      </c>
      <c r="S3946" s="41">
        <v>0</v>
      </c>
      <c r="T3946" s="41">
        <v>0</v>
      </c>
      <c r="U3946" s="41">
        <v>6</v>
      </c>
      <c r="V3946" s="41">
        <v>0.1074</v>
      </c>
      <c r="W3946" s="41">
        <v>0</v>
      </c>
      <c r="X3946" s="41">
        <v>0</v>
      </c>
    </row>
    <row r="3947" spans="1:24" x14ac:dyDescent="0.35">
      <c r="A3947" s="41" t="s">
        <v>520</v>
      </c>
      <c r="B3947" s="41" t="s">
        <v>470</v>
      </c>
      <c r="C3947" s="41" t="s">
        <v>33</v>
      </c>
      <c r="D3947" s="41" t="s">
        <v>401</v>
      </c>
      <c r="E3947" s="41" t="s">
        <v>401</v>
      </c>
      <c r="F3947" s="41" t="s">
        <v>764</v>
      </c>
      <c r="G3947" s="41">
        <v>9</v>
      </c>
      <c r="H3947" s="41">
        <v>153.347827987432</v>
      </c>
      <c r="I3947" s="41">
        <v>0</v>
      </c>
      <c r="J3947" s="41">
        <v>0</v>
      </c>
      <c r="K3947" s="41">
        <v>0</v>
      </c>
      <c r="L3947" s="41">
        <v>0</v>
      </c>
      <c r="M3947" s="41"/>
      <c r="N3947" s="41"/>
      <c r="O3947" s="41"/>
      <c r="P3947" s="41"/>
      <c r="Q3947" s="41">
        <v>0</v>
      </c>
      <c r="R3947" s="41">
        <v>0</v>
      </c>
      <c r="S3947" s="41"/>
      <c r="T3947" s="41"/>
      <c r="U3947" s="41">
        <v>0</v>
      </c>
      <c r="V3947" s="41">
        <v>0</v>
      </c>
      <c r="W3947" s="41"/>
      <c r="X3947" s="41"/>
    </row>
    <row r="3948" spans="1:24" x14ac:dyDescent="0.35">
      <c r="A3948" s="41" t="s">
        <v>520</v>
      </c>
      <c r="B3948" s="41" t="s">
        <v>470</v>
      </c>
      <c r="C3948" s="41" t="s">
        <v>33</v>
      </c>
      <c r="D3948" s="41" t="s">
        <v>401</v>
      </c>
      <c r="E3948" s="41" t="s">
        <v>401</v>
      </c>
      <c r="F3948" s="41" t="s">
        <v>766</v>
      </c>
      <c r="G3948" s="41">
        <v>11</v>
      </c>
      <c r="H3948" s="41">
        <v>153.347827987432</v>
      </c>
      <c r="I3948" s="41">
        <v>0</v>
      </c>
      <c r="J3948" s="41">
        <v>0</v>
      </c>
      <c r="K3948" s="41">
        <v>0</v>
      </c>
      <c r="L3948" s="41">
        <v>0</v>
      </c>
      <c r="M3948" s="41"/>
      <c r="N3948" s="41"/>
      <c r="O3948" s="41"/>
      <c r="P3948" s="41"/>
      <c r="Q3948" s="41">
        <v>0</v>
      </c>
      <c r="R3948" s="41">
        <v>0</v>
      </c>
      <c r="S3948" s="41"/>
      <c r="T3948" s="41"/>
      <c r="U3948" s="41">
        <v>0</v>
      </c>
      <c r="V3948" s="41">
        <v>0</v>
      </c>
      <c r="W3948" s="41"/>
      <c r="X3948" s="41"/>
    </row>
    <row r="3949" spans="1:24" x14ac:dyDescent="0.35">
      <c r="A3949" s="41" t="s">
        <v>520</v>
      </c>
      <c r="B3949" s="41" t="s">
        <v>470</v>
      </c>
      <c r="C3949" s="41" t="s">
        <v>33</v>
      </c>
      <c r="D3949" s="41" t="s">
        <v>401</v>
      </c>
      <c r="E3949" s="41" t="s">
        <v>401</v>
      </c>
      <c r="F3949" s="41" t="s">
        <v>765</v>
      </c>
      <c r="G3949" s="41">
        <v>10</v>
      </c>
      <c r="H3949" s="41">
        <v>153.347827987432</v>
      </c>
      <c r="I3949" s="41">
        <v>0</v>
      </c>
      <c r="J3949" s="41">
        <v>0</v>
      </c>
      <c r="K3949" s="41">
        <v>0</v>
      </c>
      <c r="L3949" s="41">
        <v>0</v>
      </c>
      <c r="M3949" s="41"/>
      <c r="N3949" s="41"/>
      <c r="O3949" s="41"/>
      <c r="P3949" s="41"/>
      <c r="Q3949" s="41">
        <v>0</v>
      </c>
      <c r="R3949" s="41">
        <v>0</v>
      </c>
      <c r="S3949" s="41"/>
      <c r="T3949" s="41"/>
      <c r="U3949" s="41">
        <v>0</v>
      </c>
      <c r="V3949" s="41">
        <v>0</v>
      </c>
      <c r="W3949" s="41"/>
      <c r="X3949" s="41"/>
    </row>
    <row r="3950" spans="1:24" x14ac:dyDescent="0.35">
      <c r="A3950" s="41" t="s">
        <v>520</v>
      </c>
      <c r="B3950" s="41" t="s">
        <v>470</v>
      </c>
      <c r="C3950" s="41" t="s">
        <v>33</v>
      </c>
      <c r="D3950" s="41" t="s">
        <v>401</v>
      </c>
      <c r="E3950" s="41" t="s">
        <v>401</v>
      </c>
      <c r="F3950" s="41" t="s">
        <v>759</v>
      </c>
      <c r="G3950" s="41">
        <v>4</v>
      </c>
      <c r="H3950" s="41">
        <v>153.347827987432</v>
      </c>
      <c r="I3950" s="41">
        <v>0</v>
      </c>
      <c r="J3950" s="41">
        <v>0</v>
      </c>
      <c r="K3950" s="41">
        <v>0</v>
      </c>
      <c r="L3950" s="41">
        <v>0</v>
      </c>
      <c r="M3950" s="41">
        <v>0</v>
      </c>
      <c r="N3950" s="41">
        <v>0</v>
      </c>
      <c r="O3950" s="41">
        <v>0</v>
      </c>
      <c r="P3950" s="41">
        <v>0</v>
      </c>
      <c r="Q3950" s="41">
        <v>2</v>
      </c>
      <c r="R3950" s="41">
        <v>3.5799999999999998E-2</v>
      </c>
      <c r="S3950" s="41">
        <v>0</v>
      </c>
      <c r="T3950" s="41">
        <v>0</v>
      </c>
      <c r="U3950" s="41">
        <v>2</v>
      </c>
      <c r="V3950" s="41">
        <v>3.5799999999999998E-2</v>
      </c>
      <c r="W3950" s="41">
        <v>0</v>
      </c>
      <c r="X3950" s="41">
        <v>0</v>
      </c>
    </row>
    <row r="3951" spans="1:24" x14ac:dyDescent="0.35">
      <c r="A3951" s="41" t="s">
        <v>520</v>
      </c>
      <c r="B3951" s="41" t="s">
        <v>470</v>
      </c>
      <c r="C3951" s="41" t="s">
        <v>33</v>
      </c>
      <c r="D3951" s="41" t="s">
        <v>401</v>
      </c>
      <c r="E3951" s="41" t="s">
        <v>401</v>
      </c>
      <c r="F3951" s="41" t="s">
        <v>758</v>
      </c>
      <c r="G3951" s="41">
        <v>3</v>
      </c>
      <c r="H3951" s="41">
        <v>153.347827987432</v>
      </c>
      <c r="I3951" s="41">
        <v>0</v>
      </c>
      <c r="J3951" s="41">
        <v>0</v>
      </c>
      <c r="K3951" s="41">
        <v>0</v>
      </c>
      <c r="L3951" s="41">
        <v>0</v>
      </c>
      <c r="M3951" s="41">
        <v>0</v>
      </c>
      <c r="N3951" s="41">
        <v>0</v>
      </c>
      <c r="O3951" s="41">
        <v>0</v>
      </c>
      <c r="P3951" s="41">
        <v>0</v>
      </c>
      <c r="Q3951" s="41">
        <v>21</v>
      </c>
      <c r="R3951" s="41">
        <v>0.37590000000000001</v>
      </c>
      <c r="S3951" s="41">
        <v>0</v>
      </c>
      <c r="T3951" s="41">
        <v>0</v>
      </c>
      <c r="U3951" s="41">
        <v>21</v>
      </c>
      <c r="V3951" s="41">
        <v>0.37590000000000001</v>
      </c>
      <c r="W3951" s="41">
        <v>0</v>
      </c>
      <c r="X3951" s="41">
        <v>0</v>
      </c>
    </row>
    <row r="3952" spans="1:24" x14ac:dyDescent="0.35">
      <c r="A3952" s="41" t="s">
        <v>520</v>
      </c>
      <c r="B3952" s="41" t="s">
        <v>470</v>
      </c>
      <c r="C3952" s="41" t="s">
        <v>33</v>
      </c>
      <c r="D3952" s="41" t="s">
        <v>401</v>
      </c>
      <c r="E3952" s="41" t="s">
        <v>401</v>
      </c>
      <c r="F3952" s="41" t="s">
        <v>767</v>
      </c>
      <c r="G3952" s="41">
        <v>12</v>
      </c>
      <c r="H3952" s="41">
        <v>153.347827987432</v>
      </c>
      <c r="I3952" s="41">
        <v>0</v>
      </c>
      <c r="J3952" s="41">
        <v>0</v>
      </c>
      <c r="K3952" s="41">
        <v>0</v>
      </c>
      <c r="L3952" s="41">
        <v>0</v>
      </c>
      <c r="M3952" s="41"/>
      <c r="N3952" s="41"/>
      <c r="O3952" s="41"/>
      <c r="P3952" s="41"/>
      <c r="Q3952" s="41">
        <v>0</v>
      </c>
      <c r="R3952" s="41">
        <v>0</v>
      </c>
      <c r="S3952" s="41"/>
      <c r="T3952" s="41"/>
      <c r="U3952" s="41">
        <v>0</v>
      </c>
      <c r="V3952" s="41">
        <v>0</v>
      </c>
      <c r="W3952" s="41"/>
      <c r="X3952" s="41"/>
    </row>
    <row r="3953" spans="1:24" x14ac:dyDescent="0.35">
      <c r="A3953" s="41" t="s">
        <v>520</v>
      </c>
      <c r="B3953" s="41" t="s">
        <v>470</v>
      </c>
      <c r="C3953" s="41" t="s">
        <v>33</v>
      </c>
      <c r="D3953" s="41" t="s">
        <v>401</v>
      </c>
      <c r="E3953" s="41" t="s">
        <v>401</v>
      </c>
      <c r="F3953" s="41" t="s">
        <v>757</v>
      </c>
      <c r="G3953" s="41">
        <v>2</v>
      </c>
      <c r="H3953" s="41">
        <v>153.347827987432</v>
      </c>
      <c r="I3953" s="41">
        <v>0</v>
      </c>
      <c r="J3953" s="41">
        <v>0</v>
      </c>
      <c r="K3953" s="41">
        <v>0</v>
      </c>
      <c r="L3953" s="41">
        <v>0</v>
      </c>
      <c r="M3953" s="41">
        <v>0</v>
      </c>
      <c r="N3953" s="41">
        <v>0</v>
      </c>
      <c r="O3953" s="41">
        <v>0</v>
      </c>
      <c r="P3953" s="41">
        <v>0</v>
      </c>
      <c r="Q3953" s="41">
        <v>13</v>
      </c>
      <c r="R3953" s="41">
        <v>0.23269999999999999</v>
      </c>
      <c r="S3953" s="41">
        <v>0</v>
      </c>
      <c r="T3953" s="41">
        <v>0</v>
      </c>
      <c r="U3953" s="41">
        <v>13</v>
      </c>
      <c r="V3953" s="41">
        <v>0.23269999999999999</v>
      </c>
      <c r="W3953" s="41">
        <v>0</v>
      </c>
      <c r="X3953" s="41">
        <v>0</v>
      </c>
    </row>
    <row r="3954" spans="1:24" x14ac:dyDescent="0.35">
      <c r="A3954" s="41" t="s">
        <v>520</v>
      </c>
      <c r="B3954" s="41" t="s">
        <v>470</v>
      </c>
      <c r="C3954" s="41" t="s">
        <v>33</v>
      </c>
      <c r="D3954" s="41" t="s">
        <v>401</v>
      </c>
      <c r="E3954" s="41" t="s">
        <v>401</v>
      </c>
      <c r="F3954" s="41" t="s">
        <v>763</v>
      </c>
      <c r="G3954" s="41">
        <v>8</v>
      </c>
      <c r="H3954" s="41">
        <v>153.347827987432</v>
      </c>
      <c r="I3954" s="41">
        <v>0</v>
      </c>
      <c r="J3954" s="41">
        <v>0</v>
      </c>
      <c r="K3954" s="41">
        <v>0</v>
      </c>
      <c r="L3954" s="41">
        <v>0</v>
      </c>
      <c r="M3954" s="41"/>
      <c r="N3954" s="41"/>
      <c r="O3954" s="41"/>
      <c r="P3954" s="41"/>
      <c r="Q3954" s="41">
        <v>0</v>
      </c>
      <c r="R3954" s="41">
        <v>0</v>
      </c>
      <c r="S3954" s="41"/>
      <c r="T3954" s="41"/>
      <c r="U3954" s="41">
        <v>0</v>
      </c>
      <c r="V3954" s="41">
        <v>0</v>
      </c>
      <c r="W3954" s="41"/>
      <c r="X3954" s="41"/>
    </row>
    <row r="3955" spans="1:24" x14ac:dyDescent="0.35">
      <c r="A3955" s="41" t="s">
        <v>520</v>
      </c>
      <c r="B3955" s="41" t="s">
        <v>470</v>
      </c>
      <c r="C3955" s="41" t="s">
        <v>33</v>
      </c>
      <c r="D3955" s="41" t="s">
        <v>401</v>
      </c>
      <c r="E3955" s="41" t="s">
        <v>401</v>
      </c>
      <c r="F3955" s="41" t="s">
        <v>762</v>
      </c>
      <c r="G3955" s="41">
        <v>7</v>
      </c>
      <c r="H3955" s="41">
        <v>153.347827987432</v>
      </c>
      <c r="I3955" s="41">
        <v>0</v>
      </c>
      <c r="J3955" s="41">
        <v>0</v>
      </c>
      <c r="K3955" s="41">
        <v>0</v>
      </c>
      <c r="L3955" s="41">
        <v>0</v>
      </c>
      <c r="M3955" s="41">
        <v>0</v>
      </c>
      <c r="N3955" s="41">
        <v>0</v>
      </c>
      <c r="O3955" s="41">
        <v>0</v>
      </c>
      <c r="P3955" s="41">
        <v>0</v>
      </c>
      <c r="Q3955" s="41">
        <v>0</v>
      </c>
      <c r="R3955" s="41">
        <v>0</v>
      </c>
      <c r="S3955" s="41">
        <v>0</v>
      </c>
      <c r="T3955" s="41">
        <v>0</v>
      </c>
      <c r="U3955" s="41">
        <v>0</v>
      </c>
      <c r="V3955" s="41">
        <v>0</v>
      </c>
      <c r="W3955" s="41">
        <v>0</v>
      </c>
      <c r="X3955" s="41">
        <v>0</v>
      </c>
    </row>
    <row r="3956" spans="1:24" x14ac:dyDescent="0.35">
      <c r="A3956" s="41" t="s">
        <v>520</v>
      </c>
      <c r="B3956" s="41" t="s">
        <v>470</v>
      </c>
      <c r="C3956" s="41" t="s">
        <v>33</v>
      </c>
      <c r="D3956" s="41" t="s">
        <v>401</v>
      </c>
      <c r="E3956" s="41" t="s">
        <v>401</v>
      </c>
      <c r="F3956" s="41" t="s">
        <v>761</v>
      </c>
      <c r="G3956" s="41">
        <v>6</v>
      </c>
      <c r="H3956" s="41">
        <v>153.347827987432</v>
      </c>
      <c r="I3956" s="41">
        <v>0</v>
      </c>
      <c r="J3956" s="41">
        <v>0</v>
      </c>
      <c r="K3956" s="41">
        <v>0</v>
      </c>
      <c r="L3956" s="41">
        <v>0</v>
      </c>
      <c r="M3956" s="41">
        <v>0</v>
      </c>
      <c r="N3956" s="41">
        <v>0</v>
      </c>
      <c r="O3956" s="41">
        <v>0</v>
      </c>
      <c r="P3956" s="41">
        <v>0</v>
      </c>
      <c r="Q3956" s="41">
        <v>12</v>
      </c>
      <c r="R3956" s="41">
        <v>0.21479999999999999</v>
      </c>
      <c r="S3956" s="41">
        <v>0</v>
      </c>
      <c r="T3956" s="41">
        <v>0</v>
      </c>
      <c r="U3956" s="41">
        <v>12</v>
      </c>
      <c r="V3956" s="41">
        <v>0.21479999999999999</v>
      </c>
      <c r="W3956" s="41">
        <v>0</v>
      </c>
      <c r="X3956" s="41">
        <v>0</v>
      </c>
    </row>
    <row r="3957" spans="1:24" x14ac:dyDescent="0.35">
      <c r="A3957" s="41" t="s">
        <v>680</v>
      </c>
      <c r="B3957" s="41" t="s">
        <v>511</v>
      </c>
      <c r="C3957" s="41" t="s">
        <v>12</v>
      </c>
      <c r="D3957" s="41" t="s">
        <v>402</v>
      </c>
      <c r="E3957" s="41" t="s">
        <v>402</v>
      </c>
      <c r="F3957" s="41" t="s">
        <v>756</v>
      </c>
      <c r="G3957" s="41">
        <v>1</v>
      </c>
      <c r="H3957" s="41">
        <v>5374.05568791517</v>
      </c>
      <c r="I3957" s="41">
        <v>7999</v>
      </c>
      <c r="J3957" s="41">
        <v>0</v>
      </c>
      <c r="K3957" s="41">
        <v>147.98149999999998</v>
      </c>
      <c r="L3957" s="41">
        <v>0</v>
      </c>
      <c r="M3957" s="41">
        <v>7159</v>
      </c>
      <c r="N3957" s="41">
        <v>0</v>
      </c>
      <c r="O3957" s="41">
        <v>142.4641</v>
      </c>
      <c r="P3957" s="41">
        <v>0</v>
      </c>
      <c r="Q3957" s="41">
        <v>4155</v>
      </c>
      <c r="R3957" s="41">
        <v>74.374499999999998</v>
      </c>
      <c r="S3957" s="41">
        <v>3826</v>
      </c>
      <c r="T3957" s="41">
        <v>84.171999999999997</v>
      </c>
      <c r="U3957" s="41">
        <v>12154</v>
      </c>
      <c r="V3957" s="41">
        <v>222.35599999999999</v>
      </c>
      <c r="W3957" s="41">
        <v>10985</v>
      </c>
      <c r="X3957" s="41">
        <v>226.6361</v>
      </c>
    </row>
    <row r="3958" spans="1:24" x14ac:dyDescent="0.35">
      <c r="A3958" s="41" t="s">
        <v>680</v>
      </c>
      <c r="B3958" s="41" t="s">
        <v>511</v>
      </c>
      <c r="C3958" s="41" t="s">
        <v>12</v>
      </c>
      <c r="D3958" s="41" t="s">
        <v>402</v>
      </c>
      <c r="E3958" s="41" t="s">
        <v>402</v>
      </c>
      <c r="F3958" s="41" t="s">
        <v>760</v>
      </c>
      <c r="G3958" s="41">
        <v>5</v>
      </c>
      <c r="H3958" s="41">
        <v>5374.05568791517</v>
      </c>
      <c r="I3958" s="41">
        <v>5672</v>
      </c>
      <c r="J3958" s="41">
        <v>0</v>
      </c>
      <c r="K3958" s="41">
        <v>104.93199999999999</v>
      </c>
      <c r="L3958" s="41">
        <v>0</v>
      </c>
      <c r="M3958" s="41">
        <v>4915</v>
      </c>
      <c r="N3958" s="41">
        <v>0</v>
      </c>
      <c r="O3958" s="41">
        <v>97.808500000000009</v>
      </c>
      <c r="P3958" s="41">
        <v>0</v>
      </c>
      <c r="Q3958" s="41">
        <v>5827</v>
      </c>
      <c r="R3958" s="41">
        <v>104.30329999999999</v>
      </c>
      <c r="S3958" s="41">
        <v>2954</v>
      </c>
      <c r="T3958" s="41">
        <v>64.988</v>
      </c>
      <c r="U3958" s="41">
        <v>11499</v>
      </c>
      <c r="V3958" s="41">
        <v>209.2353</v>
      </c>
      <c r="W3958" s="41">
        <v>7869</v>
      </c>
      <c r="X3958" s="41">
        <v>162.79650000000001</v>
      </c>
    </row>
    <row r="3959" spans="1:24" x14ac:dyDescent="0.35">
      <c r="A3959" s="41" t="s">
        <v>680</v>
      </c>
      <c r="B3959" s="41" t="s">
        <v>511</v>
      </c>
      <c r="C3959" s="41" t="s">
        <v>12</v>
      </c>
      <c r="D3959" s="41" t="s">
        <v>402</v>
      </c>
      <c r="E3959" s="41" t="s">
        <v>402</v>
      </c>
      <c r="F3959" s="41" t="s">
        <v>764</v>
      </c>
      <c r="G3959" s="41">
        <v>9</v>
      </c>
      <c r="H3959" s="41">
        <v>5374.05568791517</v>
      </c>
      <c r="I3959" s="41">
        <v>4475</v>
      </c>
      <c r="J3959" s="41">
        <v>4</v>
      </c>
      <c r="K3959" s="41">
        <v>89.052500000000009</v>
      </c>
      <c r="L3959" s="41">
        <v>7.9600000000000004E-2</v>
      </c>
      <c r="M3959" s="41"/>
      <c r="N3959" s="41"/>
      <c r="O3959" s="41"/>
      <c r="P3959" s="41"/>
      <c r="Q3959" s="41">
        <v>2510</v>
      </c>
      <c r="R3959" s="41">
        <v>44.929000000000002</v>
      </c>
      <c r="S3959" s="41"/>
      <c r="T3959" s="41"/>
      <c r="U3959" s="41">
        <v>6989</v>
      </c>
      <c r="V3959" s="41">
        <v>134.06110000000001</v>
      </c>
      <c r="W3959" s="41"/>
      <c r="X3959" s="41"/>
    </row>
    <row r="3960" spans="1:24" x14ac:dyDescent="0.35">
      <c r="A3960" s="41" t="s">
        <v>680</v>
      </c>
      <c r="B3960" s="41" t="s">
        <v>511</v>
      </c>
      <c r="C3960" s="41" t="s">
        <v>12</v>
      </c>
      <c r="D3960" s="41" t="s">
        <v>402</v>
      </c>
      <c r="E3960" s="41" t="s">
        <v>402</v>
      </c>
      <c r="F3960" s="41" t="s">
        <v>766</v>
      </c>
      <c r="G3960" s="41">
        <v>11</v>
      </c>
      <c r="H3960" s="41">
        <v>5374.05568791517</v>
      </c>
      <c r="I3960" s="41">
        <v>5979</v>
      </c>
      <c r="J3960" s="41">
        <v>0</v>
      </c>
      <c r="K3960" s="41">
        <v>118.9821</v>
      </c>
      <c r="L3960" s="41">
        <v>0</v>
      </c>
      <c r="M3960" s="41"/>
      <c r="N3960" s="41"/>
      <c r="O3960" s="41"/>
      <c r="P3960" s="41"/>
      <c r="Q3960" s="41">
        <v>3379</v>
      </c>
      <c r="R3960" s="41">
        <v>60.484099999999998</v>
      </c>
      <c r="S3960" s="41"/>
      <c r="T3960" s="41"/>
      <c r="U3960" s="41">
        <v>9358</v>
      </c>
      <c r="V3960" s="41">
        <v>179.46620000000001</v>
      </c>
      <c r="W3960" s="41"/>
      <c r="X3960" s="41"/>
    </row>
    <row r="3961" spans="1:24" x14ac:dyDescent="0.35">
      <c r="A3961" s="41" t="s">
        <v>680</v>
      </c>
      <c r="B3961" s="41" t="s">
        <v>511</v>
      </c>
      <c r="C3961" s="41" t="s">
        <v>12</v>
      </c>
      <c r="D3961" s="41" t="s">
        <v>402</v>
      </c>
      <c r="E3961" s="41" t="s">
        <v>402</v>
      </c>
      <c r="F3961" s="41" t="s">
        <v>765</v>
      </c>
      <c r="G3961" s="41">
        <v>10</v>
      </c>
      <c r="H3961" s="41">
        <v>5374.05568791517</v>
      </c>
      <c r="I3961" s="41">
        <v>7043</v>
      </c>
      <c r="J3961" s="41">
        <v>0</v>
      </c>
      <c r="K3961" s="41">
        <v>140.1557</v>
      </c>
      <c r="L3961" s="41">
        <v>0</v>
      </c>
      <c r="M3961" s="41"/>
      <c r="N3961" s="41"/>
      <c r="O3961" s="41"/>
      <c r="P3961" s="41"/>
      <c r="Q3961" s="41">
        <v>2950</v>
      </c>
      <c r="R3961" s="41">
        <v>52.805</v>
      </c>
      <c r="S3961" s="41"/>
      <c r="T3961" s="41"/>
      <c r="U3961" s="41">
        <v>9993</v>
      </c>
      <c r="V3961" s="41">
        <v>192.9607</v>
      </c>
      <c r="W3961" s="41"/>
      <c r="X3961" s="41"/>
    </row>
    <row r="3962" spans="1:24" x14ac:dyDescent="0.35">
      <c r="A3962" s="41" t="s">
        <v>680</v>
      </c>
      <c r="B3962" s="41" t="s">
        <v>511</v>
      </c>
      <c r="C3962" s="41" t="s">
        <v>12</v>
      </c>
      <c r="D3962" s="41" t="s">
        <v>402</v>
      </c>
      <c r="E3962" s="41" t="s">
        <v>402</v>
      </c>
      <c r="F3962" s="41" t="s">
        <v>759</v>
      </c>
      <c r="G3962" s="41">
        <v>4</v>
      </c>
      <c r="H3962" s="41">
        <v>5374.05568791517</v>
      </c>
      <c r="I3962" s="41">
        <v>6297</v>
      </c>
      <c r="J3962" s="41">
        <v>0</v>
      </c>
      <c r="K3962" s="41">
        <v>116.49449999999999</v>
      </c>
      <c r="L3962" s="41">
        <v>0</v>
      </c>
      <c r="M3962" s="41">
        <v>4666</v>
      </c>
      <c r="N3962" s="41">
        <v>0</v>
      </c>
      <c r="O3962" s="41">
        <v>92.853400000000008</v>
      </c>
      <c r="P3962" s="41">
        <v>0</v>
      </c>
      <c r="Q3962" s="41">
        <v>2233</v>
      </c>
      <c r="R3962" s="41">
        <v>39.970700000000001</v>
      </c>
      <c r="S3962" s="41">
        <v>2827</v>
      </c>
      <c r="T3962" s="41">
        <v>62.194000000000003</v>
      </c>
      <c r="U3962" s="41">
        <v>8530</v>
      </c>
      <c r="V3962" s="41">
        <v>156.46519999999998</v>
      </c>
      <c r="W3962" s="41">
        <v>7493</v>
      </c>
      <c r="X3962" s="41">
        <v>155.04740000000001</v>
      </c>
    </row>
    <row r="3963" spans="1:24" x14ac:dyDescent="0.35">
      <c r="A3963" s="41" t="s">
        <v>680</v>
      </c>
      <c r="B3963" s="41" t="s">
        <v>511</v>
      </c>
      <c r="C3963" s="41" t="s">
        <v>12</v>
      </c>
      <c r="D3963" s="41" t="s">
        <v>402</v>
      </c>
      <c r="E3963" s="41" t="s">
        <v>402</v>
      </c>
      <c r="F3963" s="41" t="s">
        <v>758</v>
      </c>
      <c r="G3963" s="41">
        <v>3</v>
      </c>
      <c r="H3963" s="41">
        <v>5374.05568791517</v>
      </c>
      <c r="I3963" s="41">
        <v>6956</v>
      </c>
      <c r="J3963" s="41">
        <v>3</v>
      </c>
      <c r="K3963" s="41">
        <v>128.68600000000001</v>
      </c>
      <c r="L3963" s="41">
        <v>5.5499999999999994E-2</v>
      </c>
      <c r="M3963" s="41">
        <v>6189</v>
      </c>
      <c r="N3963" s="41">
        <v>0</v>
      </c>
      <c r="O3963" s="41">
        <v>123.1611</v>
      </c>
      <c r="P3963" s="41">
        <v>0</v>
      </c>
      <c r="Q3963" s="41">
        <v>2726</v>
      </c>
      <c r="R3963" s="41">
        <v>48.795400000000001</v>
      </c>
      <c r="S3963" s="41">
        <v>3032</v>
      </c>
      <c r="T3963" s="41">
        <v>66.703999999999994</v>
      </c>
      <c r="U3963" s="41">
        <v>9685</v>
      </c>
      <c r="V3963" s="41">
        <v>177.5369</v>
      </c>
      <c r="W3963" s="41">
        <v>9221</v>
      </c>
      <c r="X3963" s="41">
        <v>189.86509999999998</v>
      </c>
    </row>
    <row r="3964" spans="1:24" x14ac:dyDescent="0.35">
      <c r="A3964" s="41" t="s">
        <v>680</v>
      </c>
      <c r="B3964" s="41" t="s">
        <v>511</v>
      </c>
      <c r="C3964" s="41" t="s">
        <v>12</v>
      </c>
      <c r="D3964" s="41" t="s">
        <v>402</v>
      </c>
      <c r="E3964" s="41" t="s">
        <v>402</v>
      </c>
      <c r="F3964" s="41" t="s">
        <v>767</v>
      </c>
      <c r="G3964" s="41">
        <v>12</v>
      </c>
      <c r="H3964" s="41">
        <v>5374.05568791517</v>
      </c>
      <c r="I3964" s="41">
        <v>6228</v>
      </c>
      <c r="J3964" s="41">
        <v>2</v>
      </c>
      <c r="K3964" s="41">
        <v>123.9372</v>
      </c>
      <c r="L3964" s="41">
        <v>3.9800000000000002E-2</v>
      </c>
      <c r="M3964" s="41"/>
      <c r="N3964" s="41"/>
      <c r="O3964" s="41"/>
      <c r="P3964" s="41"/>
      <c r="Q3964" s="41">
        <v>4577</v>
      </c>
      <c r="R3964" s="41">
        <v>81.928299999999993</v>
      </c>
      <c r="S3964" s="41"/>
      <c r="T3964" s="41"/>
      <c r="U3964" s="41">
        <v>10807</v>
      </c>
      <c r="V3964" s="41">
        <v>205.90530000000001</v>
      </c>
      <c r="W3964" s="41"/>
      <c r="X3964" s="41"/>
    </row>
    <row r="3965" spans="1:24" x14ac:dyDescent="0.35">
      <c r="A3965" s="41" t="s">
        <v>680</v>
      </c>
      <c r="B3965" s="41" t="s">
        <v>511</v>
      </c>
      <c r="C3965" s="41" t="s">
        <v>12</v>
      </c>
      <c r="D3965" s="41" t="s">
        <v>402</v>
      </c>
      <c r="E3965" s="41" t="s">
        <v>402</v>
      </c>
      <c r="F3965" s="41" t="s">
        <v>757</v>
      </c>
      <c r="G3965" s="41">
        <v>2</v>
      </c>
      <c r="H3965" s="41">
        <v>5374.05568791517</v>
      </c>
      <c r="I3965" s="41">
        <v>5236</v>
      </c>
      <c r="J3965" s="41">
        <v>0</v>
      </c>
      <c r="K3965" s="41">
        <v>96.866</v>
      </c>
      <c r="L3965" s="41">
        <v>0</v>
      </c>
      <c r="M3965" s="41">
        <v>4770</v>
      </c>
      <c r="N3965" s="41">
        <v>0</v>
      </c>
      <c r="O3965" s="41">
        <v>94.923000000000002</v>
      </c>
      <c r="P3965" s="41">
        <v>0</v>
      </c>
      <c r="Q3965" s="41">
        <v>2081</v>
      </c>
      <c r="R3965" s="41">
        <v>37.249899999999997</v>
      </c>
      <c r="S3965" s="41">
        <v>3719</v>
      </c>
      <c r="T3965" s="41">
        <v>81.817999999999998</v>
      </c>
      <c r="U3965" s="41">
        <v>7317</v>
      </c>
      <c r="V3965" s="41">
        <v>134.11590000000001</v>
      </c>
      <c r="W3965" s="41">
        <v>8489</v>
      </c>
      <c r="X3965" s="41">
        <v>176.74099999999999</v>
      </c>
    </row>
    <row r="3966" spans="1:24" x14ac:dyDescent="0.35">
      <c r="A3966" s="41" t="s">
        <v>680</v>
      </c>
      <c r="B3966" s="41" t="s">
        <v>511</v>
      </c>
      <c r="C3966" s="41" t="s">
        <v>12</v>
      </c>
      <c r="D3966" s="41" t="s">
        <v>402</v>
      </c>
      <c r="E3966" s="41" t="s">
        <v>402</v>
      </c>
      <c r="F3966" s="41" t="s">
        <v>763</v>
      </c>
      <c r="G3966" s="41">
        <v>8</v>
      </c>
      <c r="H3966" s="41">
        <v>5374.05568791517</v>
      </c>
      <c r="I3966" s="41">
        <v>6730</v>
      </c>
      <c r="J3966" s="41">
        <v>0</v>
      </c>
      <c r="K3966" s="41">
        <v>133.92700000000002</v>
      </c>
      <c r="L3966" s="41">
        <v>0</v>
      </c>
      <c r="M3966" s="41"/>
      <c r="N3966" s="41"/>
      <c r="O3966" s="41"/>
      <c r="P3966" s="41"/>
      <c r="Q3966" s="41">
        <v>3001</v>
      </c>
      <c r="R3966" s="41">
        <v>53.7179</v>
      </c>
      <c r="S3966" s="41"/>
      <c r="T3966" s="41"/>
      <c r="U3966" s="41">
        <v>9731</v>
      </c>
      <c r="V3966" s="41">
        <v>187.64490000000001</v>
      </c>
      <c r="W3966" s="41"/>
      <c r="X3966" s="41"/>
    </row>
    <row r="3967" spans="1:24" x14ac:dyDescent="0.35">
      <c r="A3967" s="41" t="s">
        <v>680</v>
      </c>
      <c r="B3967" s="41" t="s">
        <v>511</v>
      </c>
      <c r="C3967" s="41" t="s">
        <v>12</v>
      </c>
      <c r="D3967" s="41" t="s">
        <v>402</v>
      </c>
      <c r="E3967" s="41" t="s">
        <v>402</v>
      </c>
      <c r="F3967" s="41" t="s">
        <v>762</v>
      </c>
      <c r="G3967" s="41">
        <v>7</v>
      </c>
      <c r="H3967" s="41">
        <v>5374.05568791517</v>
      </c>
      <c r="I3967" s="41">
        <v>6468</v>
      </c>
      <c r="J3967" s="41">
        <v>0</v>
      </c>
      <c r="K3967" s="41">
        <v>128.7132</v>
      </c>
      <c r="L3967" s="41">
        <v>0</v>
      </c>
      <c r="M3967" s="41">
        <v>0</v>
      </c>
      <c r="N3967" s="41">
        <v>0</v>
      </c>
      <c r="O3967" s="41">
        <v>0</v>
      </c>
      <c r="P3967" s="41">
        <v>0</v>
      </c>
      <c r="Q3967" s="41">
        <v>3073</v>
      </c>
      <c r="R3967" s="41">
        <v>55.006700000000002</v>
      </c>
      <c r="S3967" s="41">
        <v>12278</v>
      </c>
      <c r="T3967" s="41">
        <v>270.11599999999999</v>
      </c>
      <c r="U3967" s="41">
        <v>9541</v>
      </c>
      <c r="V3967" s="41">
        <v>183.7199</v>
      </c>
      <c r="W3967" s="41">
        <v>12278</v>
      </c>
      <c r="X3967" s="41">
        <v>270.11599999999999</v>
      </c>
    </row>
    <row r="3968" spans="1:24" x14ac:dyDescent="0.35">
      <c r="A3968" s="41" t="s">
        <v>680</v>
      </c>
      <c r="B3968" s="41" t="s">
        <v>511</v>
      </c>
      <c r="C3968" s="41" t="s">
        <v>12</v>
      </c>
      <c r="D3968" s="41" t="s">
        <v>402</v>
      </c>
      <c r="E3968" s="41" t="s">
        <v>402</v>
      </c>
      <c r="F3968" s="41" t="s">
        <v>761</v>
      </c>
      <c r="G3968" s="41">
        <v>6</v>
      </c>
      <c r="H3968" s="41">
        <v>5374.05568791517</v>
      </c>
      <c r="I3968" s="41">
        <v>8283</v>
      </c>
      <c r="J3968" s="41">
        <v>0</v>
      </c>
      <c r="K3968" s="41">
        <v>164.83170000000001</v>
      </c>
      <c r="L3968" s="41">
        <v>0</v>
      </c>
      <c r="M3968" s="41">
        <v>4932</v>
      </c>
      <c r="N3968" s="41">
        <v>0</v>
      </c>
      <c r="O3968" s="41">
        <v>110.97</v>
      </c>
      <c r="P3968" s="41">
        <v>0</v>
      </c>
      <c r="Q3968" s="41">
        <v>10068</v>
      </c>
      <c r="R3968" s="41">
        <v>180.21719999999999</v>
      </c>
      <c r="S3968" s="41">
        <v>8676</v>
      </c>
      <c r="T3968" s="41">
        <v>190.87200000000001</v>
      </c>
      <c r="U3968" s="41">
        <v>18351</v>
      </c>
      <c r="V3968" s="41">
        <v>345.0489</v>
      </c>
      <c r="W3968" s="41">
        <v>13608</v>
      </c>
      <c r="X3968" s="41">
        <v>301.84199999999998</v>
      </c>
    </row>
    <row r="3969" spans="1:24" x14ac:dyDescent="0.35">
      <c r="A3969" s="41" t="s">
        <v>674</v>
      </c>
      <c r="B3969" s="41" t="s">
        <v>497</v>
      </c>
      <c r="C3969" s="41" t="s">
        <v>22</v>
      </c>
      <c r="D3969" s="41" t="s">
        <v>373</v>
      </c>
      <c r="E3969" s="41" t="s">
        <v>373</v>
      </c>
      <c r="F3969" s="41" t="s">
        <v>756</v>
      </c>
      <c r="G3969" s="41">
        <v>1</v>
      </c>
      <c r="H3969" s="41">
        <v>4868.2740797410697</v>
      </c>
      <c r="I3969" s="41">
        <v>610</v>
      </c>
      <c r="J3969" s="41">
        <v>0</v>
      </c>
      <c r="K3969" s="41">
        <v>11.285</v>
      </c>
      <c r="L3969" s="41">
        <v>0</v>
      </c>
      <c r="M3969" s="41">
        <v>36377</v>
      </c>
      <c r="N3969" s="41">
        <v>2</v>
      </c>
      <c r="O3969" s="41">
        <v>723.90230000000008</v>
      </c>
      <c r="P3969" s="41">
        <v>3.9800000000000002E-2</v>
      </c>
      <c r="Q3969" s="41">
        <v>3394</v>
      </c>
      <c r="R3969" s="41">
        <v>60.752600000000001</v>
      </c>
      <c r="S3969" s="41">
        <v>3613</v>
      </c>
      <c r="T3969" s="41">
        <v>79.486000000000004</v>
      </c>
      <c r="U3969" s="41">
        <v>4004</v>
      </c>
      <c r="V3969" s="41">
        <v>72.037599999999998</v>
      </c>
      <c r="W3969" s="41">
        <v>39992</v>
      </c>
      <c r="X3969" s="41">
        <v>803.42810000000009</v>
      </c>
    </row>
    <row r="3970" spans="1:24" x14ac:dyDescent="0.35">
      <c r="A3970" s="41" t="s">
        <v>674</v>
      </c>
      <c r="B3970" s="41" t="s">
        <v>497</v>
      </c>
      <c r="C3970" s="41" t="s">
        <v>22</v>
      </c>
      <c r="D3970" s="41" t="s">
        <v>373</v>
      </c>
      <c r="E3970" s="41" t="s">
        <v>373</v>
      </c>
      <c r="F3970" s="41" t="s">
        <v>760</v>
      </c>
      <c r="G3970" s="41">
        <v>5</v>
      </c>
      <c r="H3970" s="41">
        <v>4868.2740797410697</v>
      </c>
      <c r="I3970" s="41">
        <v>799</v>
      </c>
      <c r="J3970" s="41">
        <v>3</v>
      </c>
      <c r="K3970" s="41">
        <v>14.781499999999999</v>
      </c>
      <c r="L3970" s="41">
        <v>5.5499999999999994E-2</v>
      </c>
      <c r="M3970" s="41">
        <v>11031</v>
      </c>
      <c r="N3970" s="41">
        <v>0</v>
      </c>
      <c r="O3970" s="41">
        <v>219.51690000000002</v>
      </c>
      <c r="P3970" s="41">
        <v>0</v>
      </c>
      <c r="Q3970" s="41">
        <v>4430</v>
      </c>
      <c r="R3970" s="41">
        <v>79.296999999999997</v>
      </c>
      <c r="S3970" s="41">
        <v>3849</v>
      </c>
      <c r="T3970" s="41">
        <v>84.677999999999997</v>
      </c>
      <c r="U3970" s="41">
        <v>5232</v>
      </c>
      <c r="V3970" s="41">
        <v>94.134</v>
      </c>
      <c r="W3970" s="41">
        <v>14880</v>
      </c>
      <c r="X3970" s="41">
        <v>304.19490000000002</v>
      </c>
    </row>
    <row r="3971" spans="1:24" x14ac:dyDescent="0.35">
      <c r="A3971" s="41" t="s">
        <v>674</v>
      </c>
      <c r="B3971" s="41" t="s">
        <v>497</v>
      </c>
      <c r="C3971" s="41" t="s">
        <v>22</v>
      </c>
      <c r="D3971" s="41" t="s">
        <v>373</v>
      </c>
      <c r="E3971" s="41" t="s">
        <v>373</v>
      </c>
      <c r="F3971" s="41" t="s">
        <v>764</v>
      </c>
      <c r="G3971" s="41">
        <v>9</v>
      </c>
      <c r="H3971" s="41">
        <v>4868.2740797410697</v>
      </c>
      <c r="I3971" s="41">
        <v>669</v>
      </c>
      <c r="J3971" s="41">
        <v>0</v>
      </c>
      <c r="K3971" s="41">
        <v>13.3131</v>
      </c>
      <c r="L3971" s="41">
        <v>0</v>
      </c>
      <c r="M3971" s="41"/>
      <c r="N3971" s="41"/>
      <c r="O3971" s="41"/>
      <c r="P3971" s="41"/>
      <c r="Q3971" s="41">
        <v>12578</v>
      </c>
      <c r="R3971" s="41">
        <v>225.14619999999999</v>
      </c>
      <c r="S3971" s="41"/>
      <c r="T3971" s="41"/>
      <c r="U3971" s="41">
        <v>13247</v>
      </c>
      <c r="V3971" s="41">
        <v>238.45929999999998</v>
      </c>
      <c r="W3971" s="41"/>
      <c r="X3971" s="41"/>
    </row>
    <row r="3972" spans="1:24" x14ac:dyDescent="0.35">
      <c r="A3972" s="41" t="s">
        <v>674</v>
      </c>
      <c r="B3972" s="41" t="s">
        <v>497</v>
      </c>
      <c r="C3972" s="41" t="s">
        <v>22</v>
      </c>
      <c r="D3972" s="41" t="s">
        <v>373</v>
      </c>
      <c r="E3972" s="41" t="s">
        <v>373</v>
      </c>
      <c r="F3972" s="41" t="s">
        <v>766</v>
      </c>
      <c r="G3972" s="41">
        <v>11</v>
      </c>
      <c r="H3972" s="41">
        <v>4868.2740797410697</v>
      </c>
      <c r="I3972" s="41">
        <v>13580</v>
      </c>
      <c r="J3972" s="41">
        <v>0</v>
      </c>
      <c r="K3972" s="41">
        <v>270.24200000000002</v>
      </c>
      <c r="L3972" s="41">
        <v>0</v>
      </c>
      <c r="M3972" s="41"/>
      <c r="N3972" s="41"/>
      <c r="O3972" s="41"/>
      <c r="P3972" s="41"/>
      <c r="Q3972" s="41">
        <v>13436</v>
      </c>
      <c r="R3972" s="41">
        <v>240.5044</v>
      </c>
      <c r="S3972" s="41"/>
      <c r="T3972" s="41"/>
      <c r="U3972" s="41">
        <v>27016</v>
      </c>
      <c r="V3972" s="41">
        <v>510.74639999999999</v>
      </c>
      <c r="W3972" s="41"/>
      <c r="X3972" s="41"/>
    </row>
    <row r="3973" spans="1:24" x14ac:dyDescent="0.35">
      <c r="A3973" s="41" t="s">
        <v>674</v>
      </c>
      <c r="B3973" s="41" t="s">
        <v>497</v>
      </c>
      <c r="C3973" s="41" t="s">
        <v>22</v>
      </c>
      <c r="D3973" s="41" t="s">
        <v>373</v>
      </c>
      <c r="E3973" s="41" t="s">
        <v>373</v>
      </c>
      <c r="F3973" s="41" t="s">
        <v>765</v>
      </c>
      <c r="G3973" s="41">
        <v>10</v>
      </c>
      <c r="H3973" s="41">
        <v>4868.2740797410697</v>
      </c>
      <c r="I3973" s="41">
        <v>972</v>
      </c>
      <c r="J3973" s="41">
        <v>2</v>
      </c>
      <c r="K3973" s="41">
        <v>19.3428</v>
      </c>
      <c r="L3973" s="41">
        <v>3.9800000000000002E-2</v>
      </c>
      <c r="M3973" s="41"/>
      <c r="N3973" s="41"/>
      <c r="O3973" s="41"/>
      <c r="P3973" s="41"/>
      <c r="Q3973" s="41">
        <v>3752</v>
      </c>
      <c r="R3973" s="41">
        <v>67.160799999999995</v>
      </c>
      <c r="S3973" s="41"/>
      <c r="T3973" s="41"/>
      <c r="U3973" s="41">
        <v>4726</v>
      </c>
      <c r="V3973" s="41">
        <v>86.543399999999991</v>
      </c>
      <c r="W3973" s="41"/>
      <c r="X3973" s="41"/>
    </row>
    <row r="3974" spans="1:24" x14ac:dyDescent="0.35">
      <c r="A3974" s="41" t="s">
        <v>674</v>
      </c>
      <c r="B3974" s="41" t="s">
        <v>497</v>
      </c>
      <c r="C3974" s="41" t="s">
        <v>22</v>
      </c>
      <c r="D3974" s="41" t="s">
        <v>373</v>
      </c>
      <c r="E3974" s="41" t="s">
        <v>373</v>
      </c>
      <c r="F3974" s="41" t="s">
        <v>759</v>
      </c>
      <c r="G3974" s="41">
        <v>4</v>
      </c>
      <c r="H3974" s="41">
        <v>4868.2740797410697</v>
      </c>
      <c r="I3974" s="41">
        <v>573</v>
      </c>
      <c r="J3974" s="41">
        <v>0</v>
      </c>
      <c r="K3974" s="41">
        <v>10.6005</v>
      </c>
      <c r="L3974" s="41">
        <v>0</v>
      </c>
      <c r="M3974" s="41">
        <v>16576</v>
      </c>
      <c r="N3974" s="41">
        <v>0</v>
      </c>
      <c r="O3974" s="41">
        <v>329.86240000000004</v>
      </c>
      <c r="P3974" s="41">
        <v>0</v>
      </c>
      <c r="Q3974" s="41">
        <v>3951</v>
      </c>
      <c r="R3974" s="41">
        <v>70.722899999999996</v>
      </c>
      <c r="S3974" s="41">
        <v>6225</v>
      </c>
      <c r="T3974" s="41">
        <v>136.94999999999999</v>
      </c>
      <c r="U3974" s="41">
        <v>4524</v>
      </c>
      <c r="V3974" s="41">
        <v>81.323399999999992</v>
      </c>
      <c r="W3974" s="41">
        <v>22801</v>
      </c>
      <c r="X3974" s="41">
        <v>466.81240000000003</v>
      </c>
    </row>
    <row r="3975" spans="1:24" x14ac:dyDescent="0.35">
      <c r="A3975" s="41" t="s">
        <v>674</v>
      </c>
      <c r="B3975" s="41" t="s">
        <v>497</v>
      </c>
      <c r="C3975" s="41" t="s">
        <v>22</v>
      </c>
      <c r="D3975" s="41" t="s">
        <v>373</v>
      </c>
      <c r="E3975" s="41" t="s">
        <v>373</v>
      </c>
      <c r="F3975" s="41" t="s">
        <v>758</v>
      </c>
      <c r="G3975" s="41">
        <v>3</v>
      </c>
      <c r="H3975" s="41">
        <v>4868.2740797410697</v>
      </c>
      <c r="I3975" s="41">
        <v>579</v>
      </c>
      <c r="J3975" s="41">
        <v>0</v>
      </c>
      <c r="K3975" s="41">
        <v>10.711499999999999</v>
      </c>
      <c r="L3975" s="41">
        <v>0</v>
      </c>
      <c r="M3975" s="41">
        <v>18160</v>
      </c>
      <c r="N3975" s="41">
        <v>0</v>
      </c>
      <c r="O3975" s="41">
        <v>361.38400000000001</v>
      </c>
      <c r="P3975" s="41">
        <v>0</v>
      </c>
      <c r="Q3975" s="41">
        <v>2594</v>
      </c>
      <c r="R3975" s="41">
        <v>46.432600000000001</v>
      </c>
      <c r="S3975" s="41">
        <v>3113</v>
      </c>
      <c r="T3975" s="41">
        <v>68.486000000000004</v>
      </c>
      <c r="U3975" s="41">
        <v>3173</v>
      </c>
      <c r="V3975" s="41">
        <v>57.144100000000002</v>
      </c>
      <c r="W3975" s="41">
        <v>21273</v>
      </c>
      <c r="X3975" s="41">
        <v>429.87</v>
      </c>
    </row>
    <row r="3976" spans="1:24" x14ac:dyDescent="0.35">
      <c r="A3976" s="41" t="s">
        <v>674</v>
      </c>
      <c r="B3976" s="41" t="s">
        <v>497</v>
      </c>
      <c r="C3976" s="41" t="s">
        <v>22</v>
      </c>
      <c r="D3976" s="41" t="s">
        <v>373</v>
      </c>
      <c r="E3976" s="41" t="s">
        <v>373</v>
      </c>
      <c r="F3976" s="41" t="s">
        <v>767</v>
      </c>
      <c r="G3976" s="41">
        <v>12</v>
      </c>
      <c r="H3976" s="41">
        <v>4868.2740797410697</v>
      </c>
      <c r="I3976" s="41">
        <v>835</v>
      </c>
      <c r="J3976" s="41">
        <v>0</v>
      </c>
      <c r="K3976" s="41">
        <v>16.616500000000002</v>
      </c>
      <c r="L3976" s="41">
        <v>0</v>
      </c>
      <c r="M3976" s="41"/>
      <c r="N3976" s="41"/>
      <c r="O3976" s="41"/>
      <c r="P3976" s="41"/>
      <c r="Q3976" s="41">
        <v>6141</v>
      </c>
      <c r="R3976" s="41">
        <v>109.9239</v>
      </c>
      <c r="S3976" s="41"/>
      <c r="T3976" s="41"/>
      <c r="U3976" s="41">
        <v>6976</v>
      </c>
      <c r="V3976" s="41">
        <v>126.54040000000001</v>
      </c>
      <c r="W3976" s="41"/>
      <c r="X3976" s="41"/>
    </row>
    <row r="3977" spans="1:24" x14ac:dyDescent="0.35">
      <c r="A3977" s="41" t="s">
        <v>674</v>
      </c>
      <c r="B3977" s="41" t="s">
        <v>497</v>
      </c>
      <c r="C3977" s="41" t="s">
        <v>22</v>
      </c>
      <c r="D3977" s="41" t="s">
        <v>373</v>
      </c>
      <c r="E3977" s="41" t="s">
        <v>373</v>
      </c>
      <c r="F3977" s="41" t="s">
        <v>757</v>
      </c>
      <c r="G3977" s="41">
        <v>2</v>
      </c>
      <c r="H3977" s="41">
        <v>4868.2740797410697</v>
      </c>
      <c r="I3977" s="41">
        <v>583</v>
      </c>
      <c r="J3977" s="41">
        <v>0</v>
      </c>
      <c r="K3977" s="41">
        <v>10.785499999999999</v>
      </c>
      <c r="L3977" s="41">
        <v>0</v>
      </c>
      <c r="M3977" s="41">
        <v>70341</v>
      </c>
      <c r="N3977" s="41">
        <v>0</v>
      </c>
      <c r="O3977" s="41">
        <v>1399.7859000000001</v>
      </c>
      <c r="P3977" s="41">
        <v>0</v>
      </c>
      <c r="Q3977" s="41">
        <v>4981</v>
      </c>
      <c r="R3977" s="41">
        <v>89.159899999999993</v>
      </c>
      <c r="S3977" s="41">
        <v>12018</v>
      </c>
      <c r="T3977" s="41">
        <v>264.39600000000002</v>
      </c>
      <c r="U3977" s="41">
        <v>5564</v>
      </c>
      <c r="V3977" s="41">
        <v>99.945399999999992</v>
      </c>
      <c r="W3977" s="41">
        <v>82359</v>
      </c>
      <c r="X3977" s="41">
        <v>1664.1819</v>
      </c>
    </row>
    <row r="3978" spans="1:24" x14ac:dyDescent="0.35">
      <c r="A3978" s="41" t="s">
        <v>674</v>
      </c>
      <c r="B3978" s="41" t="s">
        <v>497</v>
      </c>
      <c r="C3978" s="41" t="s">
        <v>22</v>
      </c>
      <c r="D3978" s="41" t="s">
        <v>373</v>
      </c>
      <c r="E3978" s="41" t="s">
        <v>373</v>
      </c>
      <c r="F3978" s="41" t="s">
        <v>763</v>
      </c>
      <c r="G3978" s="41">
        <v>8</v>
      </c>
      <c r="H3978" s="41">
        <v>4868.2740797410697</v>
      </c>
      <c r="I3978" s="41">
        <v>715</v>
      </c>
      <c r="J3978" s="41">
        <v>0</v>
      </c>
      <c r="K3978" s="41">
        <v>14.2285</v>
      </c>
      <c r="L3978" s="41">
        <v>0</v>
      </c>
      <c r="M3978" s="41"/>
      <c r="N3978" s="41"/>
      <c r="O3978" s="41"/>
      <c r="P3978" s="41"/>
      <c r="Q3978" s="41">
        <v>13223</v>
      </c>
      <c r="R3978" s="41">
        <v>236.6917</v>
      </c>
      <c r="S3978" s="41"/>
      <c r="T3978" s="41"/>
      <c r="U3978" s="41">
        <v>13938</v>
      </c>
      <c r="V3978" s="41">
        <v>250.92019999999999</v>
      </c>
      <c r="W3978" s="41"/>
      <c r="X3978" s="41"/>
    </row>
    <row r="3979" spans="1:24" x14ac:dyDescent="0.35">
      <c r="A3979" s="41" t="s">
        <v>674</v>
      </c>
      <c r="B3979" s="41" t="s">
        <v>497</v>
      </c>
      <c r="C3979" s="41" t="s">
        <v>22</v>
      </c>
      <c r="D3979" s="41" t="s">
        <v>373</v>
      </c>
      <c r="E3979" s="41" t="s">
        <v>373</v>
      </c>
      <c r="F3979" s="41" t="s">
        <v>762</v>
      </c>
      <c r="G3979" s="41">
        <v>7</v>
      </c>
      <c r="H3979" s="41">
        <v>4868.2740797410697</v>
      </c>
      <c r="I3979" s="41">
        <v>838</v>
      </c>
      <c r="J3979" s="41">
        <v>0</v>
      </c>
      <c r="K3979" s="41">
        <v>16.676200000000001</v>
      </c>
      <c r="L3979" s="41">
        <v>0</v>
      </c>
      <c r="M3979" s="41">
        <v>0</v>
      </c>
      <c r="N3979" s="41">
        <v>0</v>
      </c>
      <c r="O3979" s="41">
        <v>0</v>
      </c>
      <c r="P3979" s="41">
        <v>0</v>
      </c>
      <c r="Q3979" s="41">
        <v>7076</v>
      </c>
      <c r="R3979" s="41">
        <v>126.6604</v>
      </c>
      <c r="S3979" s="41">
        <v>5039</v>
      </c>
      <c r="T3979" s="41">
        <v>110.858</v>
      </c>
      <c r="U3979" s="41">
        <v>7914</v>
      </c>
      <c r="V3979" s="41">
        <v>143.3366</v>
      </c>
      <c r="W3979" s="41">
        <v>5039</v>
      </c>
      <c r="X3979" s="41">
        <v>110.858</v>
      </c>
    </row>
    <row r="3980" spans="1:24" x14ac:dyDescent="0.35">
      <c r="A3980" s="41" t="s">
        <v>674</v>
      </c>
      <c r="B3980" s="41" t="s">
        <v>497</v>
      </c>
      <c r="C3980" s="41" t="s">
        <v>22</v>
      </c>
      <c r="D3980" s="41" t="s">
        <v>373</v>
      </c>
      <c r="E3980" s="41" t="s">
        <v>373</v>
      </c>
      <c r="F3980" s="41" t="s">
        <v>761</v>
      </c>
      <c r="G3980" s="41">
        <v>6</v>
      </c>
      <c r="H3980" s="41">
        <v>4868.2740797410697</v>
      </c>
      <c r="I3980" s="41">
        <v>625</v>
      </c>
      <c r="J3980" s="41">
        <v>0</v>
      </c>
      <c r="K3980" s="41">
        <v>12.4375</v>
      </c>
      <c r="L3980" s="41">
        <v>0</v>
      </c>
      <c r="M3980" s="41">
        <v>3323</v>
      </c>
      <c r="N3980" s="41">
        <v>0</v>
      </c>
      <c r="O3980" s="41">
        <v>74.767499999999998</v>
      </c>
      <c r="P3980" s="41">
        <v>0</v>
      </c>
      <c r="Q3980" s="41">
        <v>5463</v>
      </c>
      <c r="R3980" s="41">
        <v>97.787700000000001</v>
      </c>
      <c r="S3980" s="41">
        <v>3637</v>
      </c>
      <c r="T3980" s="41">
        <v>80.013999999999996</v>
      </c>
      <c r="U3980" s="41">
        <v>6088</v>
      </c>
      <c r="V3980" s="41">
        <v>110.2252</v>
      </c>
      <c r="W3980" s="41">
        <v>6960</v>
      </c>
      <c r="X3980" s="41">
        <v>154.78149999999999</v>
      </c>
    </row>
    <row r="3981" spans="1:24" x14ac:dyDescent="0.35">
      <c r="A3981" s="41" t="s">
        <v>696</v>
      </c>
      <c r="B3981" s="41" t="s">
        <v>437</v>
      </c>
      <c r="C3981" s="41" t="s">
        <v>18</v>
      </c>
      <c r="D3981" s="41" t="s">
        <v>403</v>
      </c>
      <c r="E3981" s="41" t="s">
        <v>403</v>
      </c>
      <c r="F3981" s="41" t="s">
        <v>756</v>
      </c>
      <c r="G3981" s="41">
        <v>1</v>
      </c>
      <c r="H3981" s="41">
        <v>10529.2384276213</v>
      </c>
      <c r="I3981" s="41">
        <v>14853</v>
      </c>
      <c r="J3981" s="41">
        <v>293</v>
      </c>
      <c r="K3981" s="41">
        <v>274.78049999999996</v>
      </c>
      <c r="L3981" s="41">
        <v>5.4204999999999997</v>
      </c>
      <c r="M3981" s="41">
        <v>23310</v>
      </c>
      <c r="N3981" s="41">
        <v>364</v>
      </c>
      <c r="O3981" s="41">
        <v>463.86900000000003</v>
      </c>
      <c r="P3981" s="41">
        <v>7.2436000000000007</v>
      </c>
      <c r="Q3981" s="41">
        <v>0</v>
      </c>
      <c r="R3981" s="41">
        <v>0</v>
      </c>
      <c r="S3981" s="41">
        <v>0</v>
      </c>
      <c r="T3981" s="41">
        <v>0</v>
      </c>
      <c r="U3981" s="41">
        <v>15146</v>
      </c>
      <c r="V3981" s="41">
        <v>280.20099999999996</v>
      </c>
      <c r="W3981" s="41">
        <v>23674</v>
      </c>
      <c r="X3981" s="41">
        <v>471.11260000000004</v>
      </c>
    </row>
    <row r="3982" spans="1:24" x14ac:dyDescent="0.35">
      <c r="A3982" s="41" t="s">
        <v>696</v>
      </c>
      <c r="B3982" s="41" t="s">
        <v>437</v>
      </c>
      <c r="C3982" s="41" t="s">
        <v>18</v>
      </c>
      <c r="D3982" s="41" t="s">
        <v>403</v>
      </c>
      <c r="E3982" s="41" t="s">
        <v>403</v>
      </c>
      <c r="F3982" s="41" t="s">
        <v>760</v>
      </c>
      <c r="G3982" s="41">
        <v>5</v>
      </c>
      <c r="H3982" s="41">
        <v>10529.2384276213</v>
      </c>
      <c r="I3982" s="41">
        <v>23992</v>
      </c>
      <c r="J3982" s="41">
        <v>1359</v>
      </c>
      <c r="K3982" s="41">
        <v>443.85199999999998</v>
      </c>
      <c r="L3982" s="41">
        <v>25.141499999999997</v>
      </c>
      <c r="M3982" s="41">
        <v>18052</v>
      </c>
      <c r="N3982" s="41">
        <v>4300</v>
      </c>
      <c r="O3982" s="41">
        <v>359.23480000000001</v>
      </c>
      <c r="P3982" s="41">
        <v>85.570000000000007</v>
      </c>
      <c r="Q3982" s="41">
        <v>0</v>
      </c>
      <c r="R3982" s="41">
        <v>0</v>
      </c>
      <c r="S3982" s="41">
        <v>0</v>
      </c>
      <c r="T3982" s="41">
        <v>0</v>
      </c>
      <c r="U3982" s="41">
        <v>25351</v>
      </c>
      <c r="V3982" s="41">
        <v>468.99349999999998</v>
      </c>
      <c r="W3982" s="41">
        <v>22352</v>
      </c>
      <c r="X3982" s="41">
        <v>444.8048</v>
      </c>
    </row>
    <row r="3983" spans="1:24" x14ac:dyDescent="0.35">
      <c r="A3983" s="41" t="s">
        <v>696</v>
      </c>
      <c r="B3983" s="41" t="s">
        <v>437</v>
      </c>
      <c r="C3983" s="41" t="s">
        <v>18</v>
      </c>
      <c r="D3983" s="41" t="s">
        <v>403</v>
      </c>
      <c r="E3983" s="41" t="s">
        <v>403</v>
      </c>
      <c r="F3983" s="41" t="s">
        <v>764</v>
      </c>
      <c r="G3983" s="41">
        <v>9</v>
      </c>
      <c r="H3983" s="41">
        <v>10529.2384276213</v>
      </c>
      <c r="I3983" s="41">
        <v>15948</v>
      </c>
      <c r="J3983" s="41">
        <v>7078</v>
      </c>
      <c r="K3983" s="41">
        <v>317.36520000000002</v>
      </c>
      <c r="L3983" s="41">
        <v>140.85220000000001</v>
      </c>
      <c r="M3983" s="41"/>
      <c r="N3983" s="41"/>
      <c r="O3983" s="41"/>
      <c r="P3983" s="41"/>
      <c r="Q3983" s="41">
        <v>0</v>
      </c>
      <c r="R3983" s="41">
        <v>0</v>
      </c>
      <c r="S3983" s="41"/>
      <c r="T3983" s="41"/>
      <c r="U3983" s="41">
        <v>23026</v>
      </c>
      <c r="V3983" s="41">
        <v>458.2174</v>
      </c>
      <c r="W3983" s="41"/>
      <c r="X3983" s="41"/>
    </row>
    <row r="3984" spans="1:24" x14ac:dyDescent="0.35">
      <c r="A3984" s="41" t="s">
        <v>696</v>
      </c>
      <c r="B3984" s="41" t="s">
        <v>437</v>
      </c>
      <c r="C3984" s="41" t="s">
        <v>18</v>
      </c>
      <c r="D3984" s="41" t="s">
        <v>403</v>
      </c>
      <c r="E3984" s="41" t="s">
        <v>403</v>
      </c>
      <c r="F3984" s="41" t="s">
        <v>766</v>
      </c>
      <c r="G3984" s="41">
        <v>11</v>
      </c>
      <c r="H3984" s="41">
        <v>10529.2384276213</v>
      </c>
      <c r="I3984" s="41">
        <v>18053</v>
      </c>
      <c r="J3984" s="41">
        <v>372</v>
      </c>
      <c r="K3984" s="41">
        <v>359.25470000000001</v>
      </c>
      <c r="L3984" s="41">
        <v>7.4028</v>
      </c>
      <c r="M3984" s="41"/>
      <c r="N3984" s="41"/>
      <c r="O3984" s="41"/>
      <c r="P3984" s="41"/>
      <c r="Q3984" s="41">
        <v>0</v>
      </c>
      <c r="R3984" s="41">
        <v>0</v>
      </c>
      <c r="S3984" s="41"/>
      <c r="T3984" s="41"/>
      <c r="U3984" s="41">
        <v>18425</v>
      </c>
      <c r="V3984" s="41">
        <v>366.65750000000003</v>
      </c>
      <c r="W3984" s="41"/>
      <c r="X3984" s="41"/>
    </row>
    <row r="3985" spans="1:24" x14ac:dyDescent="0.35">
      <c r="A3985" s="41" t="s">
        <v>696</v>
      </c>
      <c r="B3985" s="41" t="s">
        <v>437</v>
      </c>
      <c r="C3985" s="41" t="s">
        <v>18</v>
      </c>
      <c r="D3985" s="41" t="s">
        <v>403</v>
      </c>
      <c r="E3985" s="41" t="s">
        <v>403</v>
      </c>
      <c r="F3985" s="41" t="s">
        <v>765</v>
      </c>
      <c r="G3985" s="41">
        <v>10</v>
      </c>
      <c r="H3985" s="41">
        <v>10529.2384276213</v>
      </c>
      <c r="I3985" s="41">
        <v>21212</v>
      </c>
      <c r="J3985" s="41">
        <v>1333</v>
      </c>
      <c r="K3985" s="41">
        <v>422.11880000000002</v>
      </c>
      <c r="L3985" s="41">
        <v>26.526700000000002</v>
      </c>
      <c r="M3985" s="41"/>
      <c r="N3985" s="41"/>
      <c r="O3985" s="41"/>
      <c r="P3985" s="41"/>
      <c r="Q3985" s="41">
        <v>0</v>
      </c>
      <c r="R3985" s="41">
        <v>0</v>
      </c>
      <c r="S3985" s="41"/>
      <c r="T3985" s="41"/>
      <c r="U3985" s="41">
        <v>22545</v>
      </c>
      <c r="V3985" s="41">
        <v>448.64550000000003</v>
      </c>
      <c r="W3985" s="41"/>
      <c r="X3985" s="41"/>
    </row>
    <row r="3986" spans="1:24" x14ac:dyDescent="0.35">
      <c r="A3986" s="41" t="s">
        <v>696</v>
      </c>
      <c r="B3986" s="41" t="s">
        <v>437</v>
      </c>
      <c r="C3986" s="41" t="s">
        <v>18</v>
      </c>
      <c r="D3986" s="41" t="s">
        <v>403</v>
      </c>
      <c r="E3986" s="41" t="s">
        <v>403</v>
      </c>
      <c r="F3986" s="41" t="s">
        <v>759</v>
      </c>
      <c r="G3986" s="41">
        <v>4</v>
      </c>
      <c r="H3986" s="41">
        <v>10529.2384276213</v>
      </c>
      <c r="I3986" s="41">
        <v>27219</v>
      </c>
      <c r="J3986" s="41">
        <v>4770</v>
      </c>
      <c r="K3986" s="41">
        <v>503.55149999999998</v>
      </c>
      <c r="L3986" s="41">
        <v>88.24499999999999</v>
      </c>
      <c r="M3986" s="41">
        <v>20602</v>
      </c>
      <c r="N3986" s="41">
        <v>1238</v>
      </c>
      <c r="O3986" s="41">
        <v>409.97980000000001</v>
      </c>
      <c r="P3986" s="41">
        <v>24.636200000000002</v>
      </c>
      <c r="Q3986" s="41">
        <v>0</v>
      </c>
      <c r="R3986" s="41">
        <v>0</v>
      </c>
      <c r="S3986" s="41">
        <v>0</v>
      </c>
      <c r="T3986" s="41">
        <v>0</v>
      </c>
      <c r="U3986" s="41">
        <v>31989</v>
      </c>
      <c r="V3986" s="41">
        <v>591.79649999999992</v>
      </c>
      <c r="W3986" s="41">
        <v>21840</v>
      </c>
      <c r="X3986" s="41">
        <v>434.61599999999999</v>
      </c>
    </row>
    <row r="3987" spans="1:24" x14ac:dyDescent="0.35">
      <c r="A3987" s="41" t="s">
        <v>696</v>
      </c>
      <c r="B3987" s="41" t="s">
        <v>437</v>
      </c>
      <c r="C3987" s="41" t="s">
        <v>18</v>
      </c>
      <c r="D3987" s="41" t="s">
        <v>403</v>
      </c>
      <c r="E3987" s="41" t="s">
        <v>403</v>
      </c>
      <c r="F3987" s="41" t="s">
        <v>758</v>
      </c>
      <c r="G3987" s="41">
        <v>3</v>
      </c>
      <c r="H3987" s="41">
        <v>10529.2384276213</v>
      </c>
      <c r="I3987" s="41">
        <v>19277</v>
      </c>
      <c r="J3987" s="41">
        <v>603</v>
      </c>
      <c r="K3987" s="41">
        <v>356.62449999999995</v>
      </c>
      <c r="L3987" s="41">
        <v>11.1555</v>
      </c>
      <c r="M3987" s="41">
        <v>26119</v>
      </c>
      <c r="N3987" s="41">
        <v>1011</v>
      </c>
      <c r="O3987" s="41">
        <v>519.7681</v>
      </c>
      <c r="P3987" s="41">
        <v>20.1189</v>
      </c>
      <c r="Q3987" s="41">
        <v>0</v>
      </c>
      <c r="R3987" s="41">
        <v>0</v>
      </c>
      <c r="S3987" s="41">
        <v>0</v>
      </c>
      <c r="T3987" s="41">
        <v>0</v>
      </c>
      <c r="U3987" s="41">
        <v>19880</v>
      </c>
      <c r="V3987" s="41">
        <v>367.78</v>
      </c>
      <c r="W3987" s="41">
        <v>27130</v>
      </c>
      <c r="X3987" s="41">
        <v>539.88700000000006</v>
      </c>
    </row>
    <row r="3988" spans="1:24" x14ac:dyDescent="0.35">
      <c r="A3988" s="41" t="s">
        <v>696</v>
      </c>
      <c r="B3988" s="41" t="s">
        <v>437</v>
      </c>
      <c r="C3988" s="41" t="s">
        <v>18</v>
      </c>
      <c r="D3988" s="41" t="s">
        <v>403</v>
      </c>
      <c r="E3988" s="41" t="s">
        <v>403</v>
      </c>
      <c r="F3988" s="41" t="s">
        <v>767</v>
      </c>
      <c r="G3988" s="41">
        <v>12</v>
      </c>
      <c r="H3988" s="41">
        <v>10529.2384276213</v>
      </c>
      <c r="I3988" s="41">
        <v>24867</v>
      </c>
      <c r="J3988" s="41">
        <v>7080</v>
      </c>
      <c r="K3988" s="41">
        <v>494.85330000000005</v>
      </c>
      <c r="L3988" s="41">
        <v>140.892</v>
      </c>
      <c r="M3988" s="41"/>
      <c r="N3988" s="41"/>
      <c r="O3988" s="41"/>
      <c r="P3988" s="41"/>
      <c r="Q3988" s="41">
        <v>0</v>
      </c>
      <c r="R3988" s="41">
        <v>0</v>
      </c>
      <c r="S3988" s="41"/>
      <c r="T3988" s="41"/>
      <c r="U3988" s="41">
        <v>31947</v>
      </c>
      <c r="V3988" s="41">
        <v>635.74530000000004</v>
      </c>
      <c r="W3988" s="41"/>
      <c r="X3988" s="41"/>
    </row>
    <row r="3989" spans="1:24" x14ac:dyDescent="0.35">
      <c r="A3989" s="41" t="s">
        <v>696</v>
      </c>
      <c r="B3989" s="41" t="s">
        <v>437</v>
      </c>
      <c r="C3989" s="41" t="s">
        <v>18</v>
      </c>
      <c r="D3989" s="41" t="s">
        <v>403</v>
      </c>
      <c r="E3989" s="41" t="s">
        <v>403</v>
      </c>
      <c r="F3989" s="41" t="s">
        <v>757</v>
      </c>
      <c r="G3989" s="41">
        <v>2</v>
      </c>
      <c r="H3989" s="41">
        <v>10529.2384276213</v>
      </c>
      <c r="I3989" s="41">
        <v>55585</v>
      </c>
      <c r="J3989" s="41">
        <v>993</v>
      </c>
      <c r="K3989" s="41">
        <v>1028.3225</v>
      </c>
      <c r="L3989" s="41">
        <v>18.3705</v>
      </c>
      <c r="M3989" s="41">
        <v>20190</v>
      </c>
      <c r="N3989" s="41">
        <v>2895</v>
      </c>
      <c r="O3989" s="41">
        <v>401.78100000000001</v>
      </c>
      <c r="P3989" s="41">
        <v>57.610500000000002</v>
      </c>
      <c r="Q3989" s="41">
        <v>0</v>
      </c>
      <c r="R3989" s="41">
        <v>0</v>
      </c>
      <c r="S3989" s="41">
        <v>0</v>
      </c>
      <c r="T3989" s="41">
        <v>0</v>
      </c>
      <c r="U3989" s="41">
        <v>56578</v>
      </c>
      <c r="V3989" s="41">
        <v>1046.693</v>
      </c>
      <c r="W3989" s="41">
        <v>23085</v>
      </c>
      <c r="X3989" s="41">
        <v>459.39150000000001</v>
      </c>
    </row>
    <row r="3990" spans="1:24" x14ac:dyDescent="0.35">
      <c r="A3990" s="41" t="s">
        <v>696</v>
      </c>
      <c r="B3990" s="41" t="s">
        <v>437</v>
      </c>
      <c r="C3990" s="41" t="s">
        <v>18</v>
      </c>
      <c r="D3990" s="41" t="s">
        <v>403</v>
      </c>
      <c r="E3990" s="41" t="s">
        <v>403</v>
      </c>
      <c r="F3990" s="41" t="s">
        <v>763</v>
      </c>
      <c r="G3990" s="41">
        <v>8</v>
      </c>
      <c r="H3990" s="41">
        <v>10529.2384276213</v>
      </c>
      <c r="I3990" s="41">
        <v>20122</v>
      </c>
      <c r="J3990" s="41">
        <v>1484</v>
      </c>
      <c r="K3990" s="41">
        <v>400.42780000000005</v>
      </c>
      <c r="L3990" s="41">
        <v>29.531600000000001</v>
      </c>
      <c r="M3990" s="41"/>
      <c r="N3990" s="41"/>
      <c r="O3990" s="41"/>
      <c r="P3990" s="41"/>
      <c r="Q3990" s="41">
        <v>0</v>
      </c>
      <c r="R3990" s="41">
        <v>0</v>
      </c>
      <c r="S3990" s="41"/>
      <c r="T3990" s="41"/>
      <c r="U3990" s="41">
        <v>21606</v>
      </c>
      <c r="V3990" s="41">
        <v>429.95940000000007</v>
      </c>
      <c r="W3990" s="41"/>
      <c r="X3990" s="41"/>
    </row>
    <row r="3991" spans="1:24" x14ac:dyDescent="0.35">
      <c r="A3991" s="41" t="s">
        <v>696</v>
      </c>
      <c r="B3991" s="41" t="s">
        <v>437</v>
      </c>
      <c r="C3991" s="41" t="s">
        <v>18</v>
      </c>
      <c r="D3991" s="41" t="s">
        <v>403</v>
      </c>
      <c r="E3991" s="41" t="s">
        <v>403</v>
      </c>
      <c r="F3991" s="41" t="s">
        <v>762</v>
      </c>
      <c r="G3991" s="41">
        <v>7</v>
      </c>
      <c r="H3991" s="41">
        <v>10529.2384276213</v>
      </c>
      <c r="I3991" s="41">
        <v>19281</v>
      </c>
      <c r="J3991" s="41">
        <v>8135</v>
      </c>
      <c r="K3991" s="41">
        <v>383.69190000000003</v>
      </c>
      <c r="L3991" s="41">
        <v>161.88650000000001</v>
      </c>
      <c r="M3991" s="41">
        <v>0</v>
      </c>
      <c r="N3991" s="41">
        <v>16140</v>
      </c>
      <c r="O3991" s="41">
        <v>0</v>
      </c>
      <c r="P3991" s="41">
        <v>363.15</v>
      </c>
      <c r="Q3991" s="41">
        <v>0</v>
      </c>
      <c r="R3991" s="41">
        <v>0</v>
      </c>
      <c r="S3991" s="41">
        <v>0</v>
      </c>
      <c r="T3991" s="41">
        <v>0</v>
      </c>
      <c r="U3991" s="41">
        <v>27416</v>
      </c>
      <c r="V3991" s="41">
        <v>545.5784000000001</v>
      </c>
      <c r="W3991" s="41">
        <v>16140</v>
      </c>
      <c r="X3991" s="41">
        <v>363.15</v>
      </c>
    </row>
    <row r="3992" spans="1:24" x14ac:dyDescent="0.35">
      <c r="A3992" s="41" t="s">
        <v>696</v>
      </c>
      <c r="B3992" s="41" t="s">
        <v>437</v>
      </c>
      <c r="C3992" s="41" t="s">
        <v>18</v>
      </c>
      <c r="D3992" s="41" t="s">
        <v>403</v>
      </c>
      <c r="E3992" s="41" t="s">
        <v>403</v>
      </c>
      <c r="F3992" s="41" t="s">
        <v>761</v>
      </c>
      <c r="G3992" s="41">
        <v>6</v>
      </c>
      <c r="H3992" s="41">
        <v>10529.2384276213</v>
      </c>
      <c r="I3992" s="41">
        <v>18487</v>
      </c>
      <c r="J3992" s="41">
        <v>9211</v>
      </c>
      <c r="K3992" s="41">
        <v>367.8913</v>
      </c>
      <c r="L3992" s="41">
        <v>183.2989</v>
      </c>
      <c r="M3992" s="41">
        <v>25665</v>
      </c>
      <c r="N3992" s="41">
        <v>20126</v>
      </c>
      <c r="O3992" s="41">
        <v>577.46249999999998</v>
      </c>
      <c r="P3992" s="41">
        <v>452.83499999999998</v>
      </c>
      <c r="Q3992" s="41">
        <v>0</v>
      </c>
      <c r="R3992" s="41">
        <v>0</v>
      </c>
      <c r="S3992" s="41">
        <v>0</v>
      </c>
      <c r="T3992" s="41">
        <v>0</v>
      </c>
      <c r="U3992" s="41">
        <v>27698</v>
      </c>
      <c r="V3992" s="41">
        <v>551.1902</v>
      </c>
      <c r="W3992" s="41">
        <v>45791</v>
      </c>
      <c r="X3992" s="41">
        <v>1030.2974999999999</v>
      </c>
    </row>
    <row r="3993" spans="1:24" x14ac:dyDescent="0.35">
      <c r="A3993" s="41" t="s">
        <v>404</v>
      </c>
      <c r="B3993" s="41" t="s">
        <v>433</v>
      </c>
      <c r="C3993" s="41" t="s">
        <v>16</v>
      </c>
      <c r="D3993" s="41" t="s">
        <v>405</v>
      </c>
      <c r="E3993" s="41" t="s">
        <v>405</v>
      </c>
      <c r="F3993" s="41" t="s">
        <v>756</v>
      </c>
      <c r="G3993" s="41">
        <v>1</v>
      </c>
      <c r="H3993" s="41">
        <v>5483.0660676808702</v>
      </c>
      <c r="I3993" s="41">
        <v>6473</v>
      </c>
      <c r="J3993" s="41">
        <v>223</v>
      </c>
      <c r="K3993" s="41">
        <v>119.75049999999999</v>
      </c>
      <c r="L3993" s="41">
        <v>4.1254999999999997</v>
      </c>
      <c r="M3993" s="41">
        <v>3204</v>
      </c>
      <c r="N3993" s="41">
        <v>749</v>
      </c>
      <c r="O3993" s="41">
        <v>63.759600000000006</v>
      </c>
      <c r="P3993" s="41">
        <v>14.905100000000001</v>
      </c>
      <c r="Q3993" s="41">
        <v>2837</v>
      </c>
      <c r="R3993" s="41">
        <v>50.782299999999999</v>
      </c>
      <c r="S3993" s="41">
        <v>6431</v>
      </c>
      <c r="T3993" s="41">
        <v>141.482</v>
      </c>
      <c r="U3993" s="41">
        <v>9533</v>
      </c>
      <c r="V3993" s="41">
        <v>174.6583</v>
      </c>
      <c r="W3993" s="41">
        <v>10384</v>
      </c>
      <c r="X3993" s="41">
        <v>220.14670000000001</v>
      </c>
    </row>
    <row r="3994" spans="1:24" x14ac:dyDescent="0.35">
      <c r="A3994" s="41" t="s">
        <v>404</v>
      </c>
      <c r="B3994" s="41" t="s">
        <v>433</v>
      </c>
      <c r="C3994" s="41" t="s">
        <v>16</v>
      </c>
      <c r="D3994" s="41" t="s">
        <v>405</v>
      </c>
      <c r="E3994" s="41" t="s">
        <v>405</v>
      </c>
      <c r="F3994" s="41" t="s">
        <v>760</v>
      </c>
      <c r="G3994" s="41">
        <v>5</v>
      </c>
      <c r="H3994" s="41">
        <v>5483.0660676808702</v>
      </c>
      <c r="I3994" s="41">
        <v>4756</v>
      </c>
      <c r="J3994" s="41">
        <v>974</v>
      </c>
      <c r="K3994" s="41">
        <v>87.98599999999999</v>
      </c>
      <c r="L3994" s="41">
        <v>18.018999999999998</v>
      </c>
      <c r="M3994" s="41">
        <v>4699</v>
      </c>
      <c r="N3994" s="41">
        <v>917</v>
      </c>
      <c r="O3994" s="41">
        <v>93.510100000000008</v>
      </c>
      <c r="P3994" s="41">
        <v>18.2483</v>
      </c>
      <c r="Q3994" s="41">
        <v>8645</v>
      </c>
      <c r="R3994" s="41">
        <v>154.74549999999999</v>
      </c>
      <c r="S3994" s="41">
        <v>7543</v>
      </c>
      <c r="T3994" s="41">
        <v>165.946</v>
      </c>
      <c r="U3994" s="41">
        <v>14375</v>
      </c>
      <c r="V3994" s="41">
        <v>260.75049999999999</v>
      </c>
      <c r="W3994" s="41">
        <v>13159</v>
      </c>
      <c r="X3994" s="41">
        <v>277.70440000000002</v>
      </c>
    </row>
    <row r="3995" spans="1:24" x14ac:dyDescent="0.35">
      <c r="A3995" s="41" t="s">
        <v>404</v>
      </c>
      <c r="B3995" s="41" t="s">
        <v>433</v>
      </c>
      <c r="C3995" s="41" t="s">
        <v>16</v>
      </c>
      <c r="D3995" s="41" t="s">
        <v>405</v>
      </c>
      <c r="E3995" s="41" t="s">
        <v>405</v>
      </c>
      <c r="F3995" s="41" t="s">
        <v>764</v>
      </c>
      <c r="G3995" s="41">
        <v>9</v>
      </c>
      <c r="H3995" s="41">
        <v>5483.0660676808702</v>
      </c>
      <c r="I3995" s="41">
        <v>3113</v>
      </c>
      <c r="J3995" s="41">
        <v>1282</v>
      </c>
      <c r="K3995" s="41">
        <v>61.948700000000002</v>
      </c>
      <c r="L3995" s="41">
        <v>25.511800000000001</v>
      </c>
      <c r="M3995" s="41"/>
      <c r="N3995" s="41"/>
      <c r="O3995" s="41"/>
      <c r="P3995" s="41"/>
      <c r="Q3995" s="41">
        <v>5232</v>
      </c>
      <c r="R3995" s="41">
        <v>93.652799999999999</v>
      </c>
      <c r="S3995" s="41"/>
      <c r="T3995" s="41"/>
      <c r="U3995" s="41">
        <v>9627</v>
      </c>
      <c r="V3995" s="41">
        <v>181.11329999999998</v>
      </c>
      <c r="W3995" s="41"/>
      <c r="X3995" s="41"/>
    </row>
    <row r="3996" spans="1:24" x14ac:dyDescent="0.35">
      <c r="A3996" s="41" t="s">
        <v>404</v>
      </c>
      <c r="B3996" s="41" t="s">
        <v>433</v>
      </c>
      <c r="C3996" s="41" t="s">
        <v>16</v>
      </c>
      <c r="D3996" s="41" t="s">
        <v>405</v>
      </c>
      <c r="E3996" s="41" t="s">
        <v>405</v>
      </c>
      <c r="F3996" s="41" t="s">
        <v>766</v>
      </c>
      <c r="G3996" s="41">
        <v>11</v>
      </c>
      <c r="H3996" s="41">
        <v>5483.0660676808702</v>
      </c>
      <c r="I3996" s="41">
        <v>5352</v>
      </c>
      <c r="J3996" s="41">
        <v>858</v>
      </c>
      <c r="K3996" s="41">
        <v>106.5048</v>
      </c>
      <c r="L3996" s="41">
        <v>17.074200000000001</v>
      </c>
      <c r="M3996" s="41"/>
      <c r="N3996" s="41"/>
      <c r="O3996" s="41"/>
      <c r="P3996" s="41"/>
      <c r="Q3996" s="41">
        <v>7288</v>
      </c>
      <c r="R3996" s="41">
        <v>130.45519999999999</v>
      </c>
      <c r="S3996" s="41"/>
      <c r="T3996" s="41"/>
      <c r="U3996" s="41">
        <v>13498</v>
      </c>
      <c r="V3996" s="41">
        <v>254.0342</v>
      </c>
      <c r="W3996" s="41"/>
      <c r="X3996" s="41"/>
    </row>
    <row r="3997" spans="1:24" x14ac:dyDescent="0.35">
      <c r="A3997" s="41" t="s">
        <v>404</v>
      </c>
      <c r="B3997" s="41" t="s">
        <v>433</v>
      </c>
      <c r="C3997" s="41" t="s">
        <v>16</v>
      </c>
      <c r="D3997" s="41" t="s">
        <v>405</v>
      </c>
      <c r="E3997" s="41" t="s">
        <v>405</v>
      </c>
      <c r="F3997" s="41" t="s">
        <v>765</v>
      </c>
      <c r="G3997" s="41">
        <v>10</v>
      </c>
      <c r="H3997" s="41">
        <v>5483.0660676808702</v>
      </c>
      <c r="I3997" s="41">
        <v>4330</v>
      </c>
      <c r="J3997" s="41">
        <v>1005</v>
      </c>
      <c r="K3997" s="41">
        <v>86.167000000000002</v>
      </c>
      <c r="L3997" s="41">
        <v>19.999500000000001</v>
      </c>
      <c r="M3997" s="41"/>
      <c r="N3997" s="41"/>
      <c r="O3997" s="41"/>
      <c r="P3997" s="41"/>
      <c r="Q3997" s="41">
        <v>15726</v>
      </c>
      <c r="R3997" s="41">
        <v>281.49540000000002</v>
      </c>
      <c r="S3997" s="41"/>
      <c r="T3997" s="41"/>
      <c r="U3997" s="41">
        <v>21061</v>
      </c>
      <c r="V3997" s="41">
        <v>387.6619</v>
      </c>
      <c r="W3997" s="41"/>
      <c r="X3997" s="41"/>
    </row>
    <row r="3998" spans="1:24" x14ac:dyDescent="0.35">
      <c r="A3998" s="41" t="s">
        <v>404</v>
      </c>
      <c r="B3998" s="41" t="s">
        <v>433</v>
      </c>
      <c r="C3998" s="41" t="s">
        <v>16</v>
      </c>
      <c r="D3998" s="41" t="s">
        <v>405</v>
      </c>
      <c r="E3998" s="41" t="s">
        <v>405</v>
      </c>
      <c r="F3998" s="41" t="s">
        <v>759</v>
      </c>
      <c r="G3998" s="41">
        <v>4</v>
      </c>
      <c r="H3998" s="41">
        <v>5483.0660676808702</v>
      </c>
      <c r="I3998" s="41">
        <v>3835</v>
      </c>
      <c r="J3998" s="41">
        <v>901</v>
      </c>
      <c r="K3998" s="41">
        <v>70.947499999999991</v>
      </c>
      <c r="L3998" s="41">
        <v>16.668499999999998</v>
      </c>
      <c r="M3998" s="41">
        <v>5087</v>
      </c>
      <c r="N3998" s="41">
        <v>1159</v>
      </c>
      <c r="O3998" s="41">
        <v>101.2313</v>
      </c>
      <c r="P3998" s="41">
        <v>23.0641</v>
      </c>
      <c r="Q3998" s="41">
        <v>4047</v>
      </c>
      <c r="R3998" s="41">
        <v>72.441299999999998</v>
      </c>
      <c r="S3998" s="41">
        <v>8883</v>
      </c>
      <c r="T3998" s="41">
        <v>195.42599999999999</v>
      </c>
      <c r="U3998" s="41">
        <v>8783</v>
      </c>
      <c r="V3998" s="41">
        <v>160.0573</v>
      </c>
      <c r="W3998" s="41">
        <v>15129</v>
      </c>
      <c r="X3998" s="41">
        <v>319.72140000000002</v>
      </c>
    </row>
    <row r="3999" spans="1:24" x14ac:dyDescent="0.35">
      <c r="A3999" s="41" t="s">
        <v>404</v>
      </c>
      <c r="B3999" s="41" t="s">
        <v>433</v>
      </c>
      <c r="C3999" s="41" t="s">
        <v>16</v>
      </c>
      <c r="D3999" s="41" t="s">
        <v>405</v>
      </c>
      <c r="E3999" s="41" t="s">
        <v>405</v>
      </c>
      <c r="F3999" s="41" t="s">
        <v>758</v>
      </c>
      <c r="G3999" s="41">
        <v>3</v>
      </c>
      <c r="H3999" s="41">
        <v>5483.0660676808702</v>
      </c>
      <c r="I3999" s="41">
        <v>5455</v>
      </c>
      <c r="J3999" s="41">
        <v>1198</v>
      </c>
      <c r="K3999" s="41">
        <v>100.91749999999999</v>
      </c>
      <c r="L3999" s="41">
        <v>22.163</v>
      </c>
      <c r="M3999" s="41">
        <v>4092</v>
      </c>
      <c r="N3999" s="41">
        <v>328</v>
      </c>
      <c r="O3999" s="41">
        <v>81.430800000000005</v>
      </c>
      <c r="P3999" s="41">
        <v>6.5272000000000006</v>
      </c>
      <c r="Q3999" s="41">
        <v>3986</v>
      </c>
      <c r="R3999" s="41">
        <v>71.349400000000003</v>
      </c>
      <c r="S3999" s="41">
        <v>6848</v>
      </c>
      <c r="T3999" s="41">
        <v>150.65600000000001</v>
      </c>
      <c r="U3999" s="41">
        <v>10639</v>
      </c>
      <c r="V3999" s="41">
        <v>194.42989999999998</v>
      </c>
      <c r="W3999" s="41">
        <v>11268</v>
      </c>
      <c r="X3999" s="41">
        <v>238.614</v>
      </c>
    </row>
    <row r="4000" spans="1:24" x14ac:dyDescent="0.35">
      <c r="A4000" s="41" t="s">
        <v>404</v>
      </c>
      <c r="B4000" s="41" t="s">
        <v>433</v>
      </c>
      <c r="C4000" s="41" t="s">
        <v>16</v>
      </c>
      <c r="D4000" s="41" t="s">
        <v>405</v>
      </c>
      <c r="E4000" s="41" t="s">
        <v>405</v>
      </c>
      <c r="F4000" s="41" t="s">
        <v>767</v>
      </c>
      <c r="G4000" s="41">
        <v>12</v>
      </c>
      <c r="H4000" s="41">
        <v>5483.0660676808702</v>
      </c>
      <c r="I4000" s="41">
        <v>7420</v>
      </c>
      <c r="J4000" s="41">
        <v>844</v>
      </c>
      <c r="K4000" s="41">
        <v>147.65800000000002</v>
      </c>
      <c r="L4000" s="41">
        <v>16.7956</v>
      </c>
      <c r="M4000" s="41"/>
      <c r="N4000" s="41"/>
      <c r="O4000" s="41"/>
      <c r="P4000" s="41"/>
      <c r="Q4000" s="41">
        <v>7389</v>
      </c>
      <c r="R4000" s="41">
        <v>132.26310000000001</v>
      </c>
      <c r="S4000" s="41"/>
      <c r="T4000" s="41"/>
      <c r="U4000" s="41">
        <v>15653</v>
      </c>
      <c r="V4000" s="41">
        <v>296.71670000000006</v>
      </c>
      <c r="W4000" s="41"/>
      <c r="X4000" s="41"/>
    </row>
    <row r="4001" spans="1:24" x14ac:dyDescent="0.35">
      <c r="A4001" s="41" t="s">
        <v>404</v>
      </c>
      <c r="B4001" s="41" t="s">
        <v>433</v>
      </c>
      <c r="C4001" s="41" t="s">
        <v>16</v>
      </c>
      <c r="D4001" s="41" t="s">
        <v>405</v>
      </c>
      <c r="E4001" s="41" t="s">
        <v>405</v>
      </c>
      <c r="F4001" s="41" t="s">
        <v>757</v>
      </c>
      <c r="G4001" s="41">
        <v>2</v>
      </c>
      <c r="H4001" s="41">
        <v>5483.0660676808702</v>
      </c>
      <c r="I4001" s="41">
        <v>8233</v>
      </c>
      <c r="J4001" s="41">
        <v>359</v>
      </c>
      <c r="K4001" s="41">
        <v>152.31049999999999</v>
      </c>
      <c r="L4001" s="41">
        <v>6.6414999999999997</v>
      </c>
      <c r="M4001" s="41">
        <v>3208</v>
      </c>
      <c r="N4001" s="41">
        <v>838</v>
      </c>
      <c r="O4001" s="41">
        <v>63.839200000000005</v>
      </c>
      <c r="P4001" s="41">
        <v>16.676200000000001</v>
      </c>
      <c r="Q4001" s="41">
        <v>3533</v>
      </c>
      <c r="R4001" s="41">
        <v>63.240699999999997</v>
      </c>
      <c r="S4001" s="41">
        <v>7397</v>
      </c>
      <c r="T4001" s="41">
        <v>162.73400000000001</v>
      </c>
      <c r="U4001" s="41">
        <v>12125</v>
      </c>
      <c r="V4001" s="41">
        <v>222.1927</v>
      </c>
      <c r="W4001" s="41">
        <v>11443</v>
      </c>
      <c r="X4001" s="41">
        <v>243.24940000000001</v>
      </c>
    </row>
    <row r="4002" spans="1:24" x14ac:dyDescent="0.35">
      <c r="A4002" s="41" t="s">
        <v>404</v>
      </c>
      <c r="B4002" s="41" t="s">
        <v>433</v>
      </c>
      <c r="C4002" s="41" t="s">
        <v>16</v>
      </c>
      <c r="D4002" s="41" t="s">
        <v>405</v>
      </c>
      <c r="E4002" s="41" t="s">
        <v>405</v>
      </c>
      <c r="F4002" s="41" t="s">
        <v>763</v>
      </c>
      <c r="G4002" s="41">
        <v>8</v>
      </c>
      <c r="H4002" s="41">
        <v>5483.0660676808702</v>
      </c>
      <c r="I4002" s="41">
        <v>5703</v>
      </c>
      <c r="J4002" s="41">
        <v>661</v>
      </c>
      <c r="K4002" s="41">
        <v>113.4897</v>
      </c>
      <c r="L4002" s="41">
        <v>13.1539</v>
      </c>
      <c r="M4002" s="41"/>
      <c r="N4002" s="41"/>
      <c r="O4002" s="41"/>
      <c r="P4002" s="41"/>
      <c r="Q4002" s="41">
        <v>8300</v>
      </c>
      <c r="R4002" s="41">
        <v>148.57</v>
      </c>
      <c r="S4002" s="41"/>
      <c r="T4002" s="41"/>
      <c r="U4002" s="41">
        <v>14664</v>
      </c>
      <c r="V4002" s="41">
        <v>275.21359999999999</v>
      </c>
      <c r="W4002" s="41"/>
      <c r="X4002" s="41"/>
    </row>
    <row r="4003" spans="1:24" x14ac:dyDescent="0.35">
      <c r="A4003" s="41" t="s">
        <v>404</v>
      </c>
      <c r="B4003" s="41" t="s">
        <v>433</v>
      </c>
      <c r="C4003" s="41" t="s">
        <v>16</v>
      </c>
      <c r="D4003" s="41" t="s">
        <v>405</v>
      </c>
      <c r="E4003" s="41" t="s">
        <v>405</v>
      </c>
      <c r="F4003" s="41" t="s">
        <v>762</v>
      </c>
      <c r="G4003" s="41">
        <v>7</v>
      </c>
      <c r="H4003" s="41">
        <v>5483.0660676808702</v>
      </c>
      <c r="I4003" s="41">
        <v>5714</v>
      </c>
      <c r="J4003" s="41">
        <v>594</v>
      </c>
      <c r="K4003" s="41">
        <v>113.7086</v>
      </c>
      <c r="L4003" s="41">
        <v>11.820600000000001</v>
      </c>
      <c r="M4003" s="41">
        <v>0</v>
      </c>
      <c r="N4003" s="41">
        <v>2024</v>
      </c>
      <c r="O4003" s="41">
        <v>0</v>
      </c>
      <c r="P4003" s="41">
        <v>45.54</v>
      </c>
      <c r="Q4003" s="41">
        <v>11375</v>
      </c>
      <c r="R4003" s="41">
        <v>203.61250000000001</v>
      </c>
      <c r="S4003" s="41">
        <v>30972</v>
      </c>
      <c r="T4003" s="41">
        <v>681.38400000000001</v>
      </c>
      <c r="U4003" s="41">
        <v>17683</v>
      </c>
      <c r="V4003" s="41">
        <v>329.14170000000001</v>
      </c>
      <c r="W4003" s="41">
        <v>32996</v>
      </c>
      <c r="X4003" s="41">
        <v>726.92399999999998</v>
      </c>
    </row>
    <row r="4004" spans="1:24" x14ac:dyDescent="0.35">
      <c r="A4004" s="41" t="s">
        <v>404</v>
      </c>
      <c r="B4004" s="41" t="s">
        <v>433</v>
      </c>
      <c r="C4004" s="41" t="s">
        <v>16</v>
      </c>
      <c r="D4004" s="41" t="s">
        <v>405</v>
      </c>
      <c r="E4004" s="41" t="s">
        <v>405</v>
      </c>
      <c r="F4004" s="41" t="s">
        <v>761</v>
      </c>
      <c r="G4004" s="41">
        <v>6</v>
      </c>
      <c r="H4004" s="41">
        <v>5483.0660676808702</v>
      </c>
      <c r="I4004" s="41">
        <v>5373</v>
      </c>
      <c r="J4004" s="41">
        <v>1061</v>
      </c>
      <c r="K4004" s="41">
        <v>106.92270000000001</v>
      </c>
      <c r="L4004" s="41">
        <v>21.113900000000001</v>
      </c>
      <c r="M4004" s="41">
        <v>4314</v>
      </c>
      <c r="N4004" s="41">
        <v>700</v>
      </c>
      <c r="O4004" s="41">
        <v>97.064999999999998</v>
      </c>
      <c r="P4004" s="41">
        <v>15.75</v>
      </c>
      <c r="Q4004" s="41">
        <v>13868</v>
      </c>
      <c r="R4004" s="41">
        <v>248.2372</v>
      </c>
      <c r="S4004" s="41">
        <v>23952</v>
      </c>
      <c r="T4004" s="41">
        <v>526.94399999999996</v>
      </c>
      <c r="U4004" s="41">
        <v>20302</v>
      </c>
      <c r="V4004" s="41">
        <v>376.27380000000005</v>
      </c>
      <c r="W4004" s="41">
        <v>28966</v>
      </c>
      <c r="X4004" s="41">
        <v>639.75900000000001</v>
      </c>
    </row>
    <row r="4005" spans="1:24" x14ac:dyDescent="0.35">
      <c r="A4005" s="41" t="s">
        <v>734</v>
      </c>
      <c r="B4005" s="41" t="s">
        <v>431</v>
      </c>
      <c r="C4005" s="41" t="s">
        <v>18</v>
      </c>
      <c r="D4005" s="41" t="s">
        <v>406</v>
      </c>
      <c r="E4005" s="41" t="s">
        <v>406</v>
      </c>
      <c r="F4005" s="41" t="s">
        <v>756</v>
      </c>
      <c r="G4005" s="41">
        <v>1</v>
      </c>
      <c r="H4005" s="41">
        <v>14651.163726770699</v>
      </c>
      <c r="I4005" s="41">
        <v>7762</v>
      </c>
      <c r="J4005" s="41">
        <v>1546</v>
      </c>
      <c r="K4005" s="41">
        <v>143.59699999999998</v>
      </c>
      <c r="L4005" s="41">
        <v>28.600999999999999</v>
      </c>
      <c r="M4005" s="41">
        <v>18199</v>
      </c>
      <c r="N4005" s="41">
        <v>4330</v>
      </c>
      <c r="O4005" s="41">
        <v>362.1601</v>
      </c>
      <c r="P4005" s="41">
        <v>86.167000000000002</v>
      </c>
      <c r="Q4005" s="41">
        <v>2594</v>
      </c>
      <c r="R4005" s="41">
        <v>46.432600000000001</v>
      </c>
      <c r="S4005" s="41">
        <v>5370</v>
      </c>
      <c r="T4005" s="41">
        <v>118.14</v>
      </c>
      <c r="U4005" s="41">
        <v>11902</v>
      </c>
      <c r="V4005" s="41">
        <v>218.63059999999999</v>
      </c>
      <c r="W4005" s="41">
        <v>27899</v>
      </c>
      <c r="X4005" s="41">
        <v>566.46709999999996</v>
      </c>
    </row>
    <row r="4006" spans="1:24" x14ac:dyDescent="0.35">
      <c r="A4006" s="41" t="s">
        <v>734</v>
      </c>
      <c r="B4006" s="41" t="s">
        <v>431</v>
      </c>
      <c r="C4006" s="41" t="s">
        <v>18</v>
      </c>
      <c r="D4006" s="41" t="s">
        <v>406</v>
      </c>
      <c r="E4006" s="41" t="s">
        <v>406</v>
      </c>
      <c r="F4006" s="41" t="s">
        <v>760</v>
      </c>
      <c r="G4006" s="41">
        <v>5</v>
      </c>
      <c r="H4006" s="41">
        <v>14651.163726770699</v>
      </c>
      <c r="I4006" s="41">
        <v>9442</v>
      </c>
      <c r="J4006" s="41">
        <v>2355</v>
      </c>
      <c r="K4006" s="41">
        <v>174.67699999999999</v>
      </c>
      <c r="L4006" s="41">
        <v>43.567499999999995</v>
      </c>
      <c r="M4006" s="41">
        <v>10101</v>
      </c>
      <c r="N4006" s="41">
        <v>2818</v>
      </c>
      <c r="O4006" s="41">
        <v>201.00990000000002</v>
      </c>
      <c r="P4006" s="41">
        <v>56.078200000000002</v>
      </c>
      <c r="Q4006" s="41">
        <v>7041</v>
      </c>
      <c r="R4006" s="41">
        <v>126.0339</v>
      </c>
      <c r="S4006" s="41">
        <v>9215</v>
      </c>
      <c r="T4006" s="41">
        <v>202.73</v>
      </c>
      <c r="U4006" s="41">
        <v>18838</v>
      </c>
      <c r="V4006" s="41">
        <v>344.27839999999998</v>
      </c>
      <c r="W4006" s="41">
        <v>22134</v>
      </c>
      <c r="X4006" s="41">
        <v>459.81809999999996</v>
      </c>
    </row>
    <row r="4007" spans="1:24" x14ac:dyDescent="0.35">
      <c r="A4007" s="41" t="s">
        <v>734</v>
      </c>
      <c r="B4007" s="41" t="s">
        <v>431</v>
      </c>
      <c r="C4007" s="41" t="s">
        <v>18</v>
      </c>
      <c r="D4007" s="41" t="s">
        <v>406</v>
      </c>
      <c r="E4007" s="41" t="s">
        <v>406</v>
      </c>
      <c r="F4007" s="41" t="s">
        <v>764</v>
      </c>
      <c r="G4007" s="41">
        <v>9</v>
      </c>
      <c r="H4007" s="41">
        <v>14651.163726770699</v>
      </c>
      <c r="I4007" s="41">
        <v>13543</v>
      </c>
      <c r="J4007" s="41">
        <v>3660</v>
      </c>
      <c r="K4007" s="41">
        <v>269.50569999999999</v>
      </c>
      <c r="L4007" s="41">
        <v>72.834000000000003</v>
      </c>
      <c r="M4007" s="41"/>
      <c r="N4007" s="41"/>
      <c r="O4007" s="41"/>
      <c r="P4007" s="41"/>
      <c r="Q4007" s="41">
        <v>2701</v>
      </c>
      <c r="R4007" s="41">
        <v>48.347900000000003</v>
      </c>
      <c r="S4007" s="41"/>
      <c r="T4007" s="41"/>
      <c r="U4007" s="41">
        <v>19904</v>
      </c>
      <c r="V4007" s="41">
        <v>390.68759999999997</v>
      </c>
      <c r="W4007" s="41"/>
      <c r="X4007" s="41"/>
    </row>
    <row r="4008" spans="1:24" x14ac:dyDescent="0.35">
      <c r="A4008" s="41" t="s">
        <v>734</v>
      </c>
      <c r="B4008" s="41" t="s">
        <v>431</v>
      </c>
      <c r="C4008" s="41" t="s">
        <v>18</v>
      </c>
      <c r="D4008" s="41" t="s">
        <v>406</v>
      </c>
      <c r="E4008" s="41" t="s">
        <v>406</v>
      </c>
      <c r="F4008" s="41" t="s">
        <v>766</v>
      </c>
      <c r="G4008" s="41">
        <v>11</v>
      </c>
      <c r="H4008" s="41">
        <v>14651.163726770699</v>
      </c>
      <c r="I4008" s="41">
        <v>21193</v>
      </c>
      <c r="J4008" s="41">
        <v>3094</v>
      </c>
      <c r="K4008" s="41">
        <v>421.7407</v>
      </c>
      <c r="L4008" s="41">
        <v>61.570600000000006</v>
      </c>
      <c r="M4008" s="41"/>
      <c r="N4008" s="41"/>
      <c r="O4008" s="41"/>
      <c r="P4008" s="41"/>
      <c r="Q4008" s="41">
        <v>4045</v>
      </c>
      <c r="R4008" s="41">
        <v>72.405500000000004</v>
      </c>
      <c r="S4008" s="41"/>
      <c r="T4008" s="41"/>
      <c r="U4008" s="41">
        <v>28332</v>
      </c>
      <c r="V4008" s="41">
        <v>555.71680000000003</v>
      </c>
      <c r="W4008" s="41"/>
      <c r="X4008" s="41"/>
    </row>
    <row r="4009" spans="1:24" x14ac:dyDescent="0.35">
      <c r="A4009" s="41" t="s">
        <v>734</v>
      </c>
      <c r="B4009" s="41" t="s">
        <v>431</v>
      </c>
      <c r="C4009" s="41" t="s">
        <v>18</v>
      </c>
      <c r="D4009" s="41" t="s">
        <v>406</v>
      </c>
      <c r="E4009" s="41" t="s">
        <v>406</v>
      </c>
      <c r="F4009" s="41" t="s">
        <v>765</v>
      </c>
      <c r="G4009" s="41">
        <v>10</v>
      </c>
      <c r="H4009" s="41">
        <v>14651.163726770699</v>
      </c>
      <c r="I4009" s="41">
        <v>20493</v>
      </c>
      <c r="J4009" s="41">
        <v>6291</v>
      </c>
      <c r="K4009" s="41">
        <v>407.8107</v>
      </c>
      <c r="L4009" s="41">
        <v>125.19090000000001</v>
      </c>
      <c r="M4009" s="41"/>
      <c r="N4009" s="41"/>
      <c r="O4009" s="41"/>
      <c r="P4009" s="41"/>
      <c r="Q4009" s="41">
        <v>3843</v>
      </c>
      <c r="R4009" s="41">
        <v>68.789699999999996</v>
      </c>
      <c r="S4009" s="41"/>
      <c r="T4009" s="41"/>
      <c r="U4009" s="41">
        <v>30627</v>
      </c>
      <c r="V4009" s="41">
        <v>601.79130000000009</v>
      </c>
      <c r="W4009" s="41"/>
      <c r="X4009" s="41"/>
    </row>
    <row r="4010" spans="1:24" x14ac:dyDescent="0.35">
      <c r="A4010" s="41" t="s">
        <v>734</v>
      </c>
      <c r="B4010" s="41" t="s">
        <v>431</v>
      </c>
      <c r="C4010" s="41" t="s">
        <v>18</v>
      </c>
      <c r="D4010" s="41" t="s">
        <v>406</v>
      </c>
      <c r="E4010" s="41" t="s">
        <v>406</v>
      </c>
      <c r="F4010" s="41" t="s">
        <v>759</v>
      </c>
      <c r="G4010" s="41">
        <v>4</v>
      </c>
      <c r="H4010" s="41">
        <v>14651.163726770699</v>
      </c>
      <c r="I4010" s="41">
        <v>8957</v>
      </c>
      <c r="J4010" s="41">
        <v>426</v>
      </c>
      <c r="K4010" s="41">
        <v>165.7045</v>
      </c>
      <c r="L4010" s="41">
        <v>7.8809999999999993</v>
      </c>
      <c r="M4010" s="41">
        <v>10768</v>
      </c>
      <c r="N4010" s="41">
        <v>779</v>
      </c>
      <c r="O4010" s="41">
        <v>214.28320000000002</v>
      </c>
      <c r="P4010" s="41">
        <v>15.5021</v>
      </c>
      <c r="Q4010" s="41">
        <v>6319</v>
      </c>
      <c r="R4010" s="41">
        <v>113.1101</v>
      </c>
      <c r="S4010" s="41">
        <v>11592</v>
      </c>
      <c r="T4010" s="41">
        <v>255.024</v>
      </c>
      <c r="U4010" s="41">
        <v>15702</v>
      </c>
      <c r="V4010" s="41">
        <v>286.69560000000001</v>
      </c>
      <c r="W4010" s="41">
        <v>23139</v>
      </c>
      <c r="X4010" s="41">
        <v>484.80930000000001</v>
      </c>
    </row>
    <row r="4011" spans="1:24" x14ac:dyDescent="0.35">
      <c r="A4011" s="41" t="s">
        <v>734</v>
      </c>
      <c r="B4011" s="41" t="s">
        <v>431</v>
      </c>
      <c r="C4011" s="41" t="s">
        <v>18</v>
      </c>
      <c r="D4011" s="41" t="s">
        <v>406</v>
      </c>
      <c r="E4011" s="41" t="s">
        <v>406</v>
      </c>
      <c r="F4011" s="41" t="s">
        <v>758</v>
      </c>
      <c r="G4011" s="41">
        <v>3</v>
      </c>
      <c r="H4011" s="41">
        <v>14651.163726770699</v>
      </c>
      <c r="I4011" s="41">
        <v>9671</v>
      </c>
      <c r="J4011" s="41">
        <v>1575</v>
      </c>
      <c r="K4011" s="41">
        <v>178.9135</v>
      </c>
      <c r="L4011" s="41">
        <v>29.137499999999999</v>
      </c>
      <c r="M4011" s="41">
        <v>17850</v>
      </c>
      <c r="N4011" s="41">
        <v>6228</v>
      </c>
      <c r="O4011" s="41">
        <v>355.21500000000003</v>
      </c>
      <c r="P4011" s="41">
        <v>123.9372</v>
      </c>
      <c r="Q4011" s="41">
        <v>2756</v>
      </c>
      <c r="R4011" s="41">
        <v>49.3324</v>
      </c>
      <c r="S4011" s="41">
        <v>9231</v>
      </c>
      <c r="T4011" s="41">
        <v>203.08199999999999</v>
      </c>
      <c r="U4011" s="41">
        <v>14002</v>
      </c>
      <c r="V4011" s="41">
        <v>257.38339999999999</v>
      </c>
      <c r="W4011" s="41">
        <v>33309</v>
      </c>
      <c r="X4011" s="41">
        <v>682.2342000000001</v>
      </c>
    </row>
    <row r="4012" spans="1:24" x14ac:dyDescent="0.35">
      <c r="A4012" s="41" t="s">
        <v>734</v>
      </c>
      <c r="B4012" s="41" t="s">
        <v>431</v>
      </c>
      <c r="C4012" s="41" t="s">
        <v>18</v>
      </c>
      <c r="D4012" s="41" t="s">
        <v>406</v>
      </c>
      <c r="E4012" s="41" t="s">
        <v>406</v>
      </c>
      <c r="F4012" s="41" t="s">
        <v>767</v>
      </c>
      <c r="G4012" s="41">
        <v>12</v>
      </c>
      <c r="H4012" s="41">
        <v>14651.163726770699</v>
      </c>
      <c r="I4012" s="41">
        <v>25669</v>
      </c>
      <c r="J4012" s="41">
        <v>6452</v>
      </c>
      <c r="K4012" s="41">
        <v>510.81310000000002</v>
      </c>
      <c r="L4012" s="41">
        <v>128.3948</v>
      </c>
      <c r="M4012" s="41"/>
      <c r="N4012" s="41"/>
      <c r="O4012" s="41"/>
      <c r="P4012" s="41"/>
      <c r="Q4012" s="41">
        <v>4934</v>
      </c>
      <c r="R4012" s="41">
        <v>88.318600000000004</v>
      </c>
      <c r="S4012" s="41"/>
      <c r="T4012" s="41"/>
      <c r="U4012" s="41">
        <v>37055</v>
      </c>
      <c r="V4012" s="41">
        <v>727.52649999999994</v>
      </c>
      <c r="W4012" s="41"/>
      <c r="X4012" s="41"/>
    </row>
    <row r="4013" spans="1:24" x14ac:dyDescent="0.35">
      <c r="A4013" s="41" t="s">
        <v>734</v>
      </c>
      <c r="B4013" s="41" t="s">
        <v>431</v>
      </c>
      <c r="C4013" s="41" t="s">
        <v>18</v>
      </c>
      <c r="D4013" s="41" t="s">
        <v>406</v>
      </c>
      <c r="E4013" s="41" t="s">
        <v>406</v>
      </c>
      <c r="F4013" s="41" t="s">
        <v>757</v>
      </c>
      <c r="G4013" s="41">
        <v>2</v>
      </c>
      <c r="H4013" s="41">
        <v>14651.163726770699</v>
      </c>
      <c r="I4013" s="41">
        <v>9558</v>
      </c>
      <c r="J4013" s="41">
        <v>1658</v>
      </c>
      <c r="K4013" s="41">
        <v>176.82299999999998</v>
      </c>
      <c r="L4013" s="41">
        <v>30.672999999999998</v>
      </c>
      <c r="M4013" s="41">
        <v>16017</v>
      </c>
      <c r="N4013" s="41">
        <v>3028</v>
      </c>
      <c r="O4013" s="41">
        <v>318.73830000000004</v>
      </c>
      <c r="P4013" s="41">
        <v>60.257200000000005</v>
      </c>
      <c r="Q4013" s="41">
        <v>3176</v>
      </c>
      <c r="R4013" s="41">
        <v>56.8504</v>
      </c>
      <c r="S4013" s="41">
        <v>5974</v>
      </c>
      <c r="T4013" s="41">
        <v>131.428</v>
      </c>
      <c r="U4013" s="41">
        <v>14392</v>
      </c>
      <c r="V4013" s="41">
        <v>264.34639999999996</v>
      </c>
      <c r="W4013" s="41">
        <v>25019</v>
      </c>
      <c r="X4013" s="41">
        <v>510.42350000000005</v>
      </c>
    </row>
    <row r="4014" spans="1:24" x14ac:dyDescent="0.35">
      <c r="A4014" s="41" t="s">
        <v>734</v>
      </c>
      <c r="B4014" s="41" t="s">
        <v>431</v>
      </c>
      <c r="C4014" s="41" t="s">
        <v>18</v>
      </c>
      <c r="D4014" s="41" t="s">
        <v>406</v>
      </c>
      <c r="E4014" s="41" t="s">
        <v>406</v>
      </c>
      <c r="F4014" s="41" t="s">
        <v>763</v>
      </c>
      <c r="G4014" s="41">
        <v>8</v>
      </c>
      <c r="H4014" s="41">
        <v>14651.163726770699</v>
      </c>
      <c r="I4014" s="41">
        <v>8877</v>
      </c>
      <c r="J4014" s="41">
        <v>21542</v>
      </c>
      <c r="K4014" s="41">
        <v>176.6523</v>
      </c>
      <c r="L4014" s="41">
        <v>428.68580000000003</v>
      </c>
      <c r="M4014" s="41"/>
      <c r="N4014" s="41"/>
      <c r="O4014" s="41"/>
      <c r="P4014" s="41"/>
      <c r="Q4014" s="41">
        <v>2715</v>
      </c>
      <c r="R4014" s="41">
        <v>48.598500000000001</v>
      </c>
      <c r="S4014" s="41"/>
      <c r="T4014" s="41"/>
      <c r="U4014" s="41">
        <v>33134</v>
      </c>
      <c r="V4014" s="41">
        <v>653.9366</v>
      </c>
      <c r="W4014" s="41"/>
      <c r="X4014" s="41"/>
    </row>
    <row r="4015" spans="1:24" x14ac:dyDescent="0.35">
      <c r="A4015" s="41" t="s">
        <v>734</v>
      </c>
      <c r="B4015" s="41" t="s">
        <v>431</v>
      </c>
      <c r="C4015" s="41" t="s">
        <v>18</v>
      </c>
      <c r="D4015" s="41" t="s">
        <v>406</v>
      </c>
      <c r="E4015" s="41" t="s">
        <v>406</v>
      </c>
      <c r="F4015" s="41" t="s">
        <v>762</v>
      </c>
      <c r="G4015" s="41">
        <v>7</v>
      </c>
      <c r="H4015" s="41">
        <v>14651.163726770699</v>
      </c>
      <c r="I4015" s="41">
        <v>9346</v>
      </c>
      <c r="J4015" s="41">
        <v>19832</v>
      </c>
      <c r="K4015" s="41">
        <v>185.9854</v>
      </c>
      <c r="L4015" s="41">
        <v>394.65680000000003</v>
      </c>
      <c r="M4015" s="41">
        <v>0</v>
      </c>
      <c r="N4015" s="41">
        <v>3703</v>
      </c>
      <c r="O4015" s="41">
        <v>0</v>
      </c>
      <c r="P4015" s="41">
        <v>83.317499999999995</v>
      </c>
      <c r="Q4015" s="41">
        <v>6340</v>
      </c>
      <c r="R4015" s="41">
        <v>113.486</v>
      </c>
      <c r="S4015" s="41">
        <v>11815</v>
      </c>
      <c r="T4015" s="41">
        <v>259.93</v>
      </c>
      <c r="U4015" s="41">
        <v>35518</v>
      </c>
      <c r="V4015" s="41">
        <v>694.12819999999999</v>
      </c>
      <c r="W4015" s="41">
        <v>15518</v>
      </c>
      <c r="X4015" s="41">
        <v>343.2475</v>
      </c>
    </row>
    <row r="4016" spans="1:24" x14ac:dyDescent="0.35">
      <c r="A4016" s="41" t="s">
        <v>734</v>
      </c>
      <c r="B4016" s="41" t="s">
        <v>431</v>
      </c>
      <c r="C4016" s="41" t="s">
        <v>18</v>
      </c>
      <c r="D4016" s="41" t="s">
        <v>406</v>
      </c>
      <c r="E4016" s="41" t="s">
        <v>406</v>
      </c>
      <c r="F4016" s="41" t="s">
        <v>761</v>
      </c>
      <c r="G4016" s="41">
        <v>6</v>
      </c>
      <c r="H4016" s="41">
        <v>14651.163726770699</v>
      </c>
      <c r="I4016" s="41">
        <v>11683</v>
      </c>
      <c r="J4016" s="41">
        <v>15906</v>
      </c>
      <c r="K4016" s="41">
        <v>232.49170000000001</v>
      </c>
      <c r="L4016" s="41">
        <v>316.52940000000001</v>
      </c>
      <c r="M4016" s="41">
        <v>13422</v>
      </c>
      <c r="N4016" s="41">
        <v>4112</v>
      </c>
      <c r="O4016" s="41">
        <v>301.995</v>
      </c>
      <c r="P4016" s="41">
        <v>92.52</v>
      </c>
      <c r="Q4016" s="41">
        <v>6975</v>
      </c>
      <c r="R4016" s="41">
        <v>124.85250000000001</v>
      </c>
      <c r="S4016" s="41">
        <v>10525</v>
      </c>
      <c r="T4016" s="41">
        <v>231.55</v>
      </c>
      <c r="U4016" s="41">
        <v>34564</v>
      </c>
      <c r="V4016" s="41">
        <v>673.87360000000001</v>
      </c>
      <c r="W4016" s="41">
        <v>28059</v>
      </c>
      <c r="X4016" s="41">
        <v>626.06500000000005</v>
      </c>
    </row>
    <row r="4017" spans="1:24" x14ac:dyDescent="0.35">
      <c r="A4017" s="41" t="s">
        <v>602</v>
      </c>
      <c r="B4017" s="41" t="s">
        <v>485</v>
      </c>
      <c r="C4017" s="41" t="s">
        <v>8</v>
      </c>
      <c r="D4017" s="41" t="s">
        <v>408</v>
      </c>
      <c r="E4017" s="41" t="s">
        <v>408</v>
      </c>
      <c r="F4017" s="41" t="s">
        <v>756</v>
      </c>
      <c r="G4017" s="41">
        <v>1</v>
      </c>
      <c r="H4017" s="41">
        <v>10597.9705763321</v>
      </c>
      <c r="I4017" s="41">
        <v>4529</v>
      </c>
      <c r="J4017" s="41">
        <v>679</v>
      </c>
      <c r="K4017" s="41">
        <v>83.78649999999999</v>
      </c>
      <c r="L4017" s="41">
        <v>12.561499999999999</v>
      </c>
      <c r="M4017" s="41">
        <v>7490</v>
      </c>
      <c r="N4017" s="41">
        <v>2843</v>
      </c>
      <c r="O4017" s="41">
        <v>149.05100000000002</v>
      </c>
      <c r="P4017" s="41">
        <v>56.575700000000005</v>
      </c>
      <c r="Q4017" s="41">
        <v>4597</v>
      </c>
      <c r="R4017" s="41">
        <v>82.286299999999997</v>
      </c>
      <c r="S4017" s="41">
        <v>2761</v>
      </c>
      <c r="T4017" s="41">
        <v>60.741999999999997</v>
      </c>
      <c r="U4017" s="41">
        <v>9805</v>
      </c>
      <c r="V4017" s="41">
        <v>178.6343</v>
      </c>
      <c r="W4017" s="41">
        <v>13094</v>
      </c>
      <c r="X4017" s="41">
        <v>266.36870000000005</v>
      </c>
    </row>
    <row r="4018" spans="1:24" x14ac:dyDescent="0.35">
      <c r="A4018" s="41" t="s">
        <v>602</v>
      </c>
      <c r="B4018" s="41" t="s">
        <v>485</v>
      </c>
      <c r="C4018" s="41" t="s">
        <v>8</v>
      </c>
      <c r="D4018" s="41" t="s">
        <v>408</v>
      </c>
      <c r="E4018" s="41" t="s">
        <v>408</v>
      </c>
      <c r="F4018" s="41" t="s">
        <v>760</v>
      </c>
      <c r="G4018" s="41">
        <v>5</v>
      </c>
      <c r="H4018" s="41">
        <v>10597.9705763321</v>
      </c>
      <c r="I4018" s="41">
        <v>24222</v>
      </c>
      <c r="J4018" s="41">
        <v>7322</v>
      </c>
      <c r="K4018" s="41">
        <v>448.10699999999997</v>
      </c>
      <c r="L4018" s="41">
        <v>135.45699999999999</v>
      </c>
      <c r="M4018" s="41">
        <v>13156</v>
      </c>
      <c r="N4018" s="41">
        <v>1583</v>
      </c>
      <c r="O4018" s="41">
        <v>261.80439999999999</v>
      </c>
      <c r="P4018" s="41">
        <v>31.501700000000003</v>
      </c>
      <c r="Q4018" s="41">
        <v>4110</v>
      </c>
      <c r="R4018" s="41">
        <v>73.569000000000003</v>
      </c>
      <c r="S4018" s="41">
        <v>3667</v>
      </c>
      <c r="T4018" s="41">
        <v>80.674000000000007</v>
      </c>
      <c r="U4018" s="41">
        <v>35654</v>
      </c>
      <c r="V4018" s="41">
        <v>657.13299999999992</v>
      </c>
      <c r="W4018" s="41">
        <v>18406</v>
      </c>
      <c r="X4018" s="41">
        <v>373.98009999999999</v>
      </c>
    </row>
    <row r="4019" spans="1:24" x14ac:dyDescent="0.35">
      <c r="A4019" s="41" t="s">
        <v>602</v>
      </c>
      <c r="B4019" s="41" t="s">
        <v>485</v>
      </c>
      <c r="C4019" s="41" t="s">
        <v>8</v>
      </c>
      <c r="D4019" s="41" t="s">
        <v>408</v>
      </c>
      <c r="E4019" s="41" t="s">
        <v>408</v>
      </c>
      <c r="F4019" s="41" t="s">
        <v>764</v>
      </c>
      <c r="G4019" s="41">
        <v>9</v>
      </c>
      <c r="H4019" s="41">
        <v>10597.9705763321</v>
      </c>
      <c r="I4019" s="41">
        <v>7029</v>
      </c>
      <c r="J4019" s="41">
        <v>1091</v>
      </c>
      <c r="K4019" s="41">
        <v>139.87710000000001</v>
      </c>
      <c r="L4019" s="41">
        <v>21.710900000000002</v>
      </c>
      <c r="M4019" s="41"/>
      <c r="N4019" s="41"/>
      <c r="O4019" s="41"/>
      <c r="P4019" s="41"/>
      <c r="Q4019" s="41">
        <v>1839</v>
      </c>
      <c r="R4019" s="41">
        <v>32.918100000000003</v>
      </c>
      <c r="S4019" s="41"/>
      <c r="T4019" s="41"/>
      <c r="U4019" s="41">
        <v>9959</v>
      </c>
      <c r="V4019" s="41">
        <v>194.50610000000003</v>
      </c>
      <c r="W4019" s="41"/>
      <c r="X4019" s="41"/>
    </row>
    <row r="4020" spans="1:24" x14ac:dyDescent="0.35">
      <c r="A4020" s="41" t="s">
        <v>602</v>
      </c>
      <c r="B4020" s="41" t="s">
        <v>485</v>
      </c>
      <c r="C4020" s="41" t="s">
        <v>8</v>
      </c>
      <c r="D4020" s="41" t="s">
        <v>408</v>
      </c>
      <c r="E4020" s="41" t="s">
        <v>408</v>
      </c>
      <c r="F4020" s="41" t="s">
        <v>766</v>
      </c>
      <c r="G4020" s="41">
        <v>11</v>
      </c>
      <c r="H4020" s="41">
        <v>10597.9705763321</v>
      </c>
      <c r="I4020" s="41">
        <v>7694</v>
      </c>
      <c r="J4020" s="41">
        <v>563</v>
      </c>
      <c r="K4020" s="41">
        <v>153.11060000000001</v>
      </c>
      <c r="L4020" s="41">
        <v>11.203700000000001</v>
      </c>
      <c r="M4020" s="41"/>
      <c r="N4020" s="41"/>
      <c r="O4020" s="41"/>
      <c r="P4020" s="41"/>
      <c r="Q4020" s="41">
        <v>2141</v>
      </c>
      <c r="R4020" s="41">
        <v>38.323900000000002</v>
      </c>
      <c r="S4020" s="41"/>
      <c r="T4020" s="41"/>
      <c r="U4020" s="41">
        <v>10398</v>
      </c>
      <c r="V4020" s="41">
        <v>202.63820000000001</v>
      </c>
      <c r="W4020" s="41"/>
      <c r="X4020" s="41"/>
    </row>
    <row r="4021" spans="1:24" x14ac:dyDescent="0.35">
      <c r="A4021" s="41" t="s">
        <v>602</v>
      </c>
      <c r="B4021" s="41" t="s">
        <v>485</v>
      </c>
      <c r="C4021" s="41" t="s">
        <v>8</v>
      </c>
      <c r="D4021" s="41" t="s">
        <v>408</v>
      </c>
      <c r="E4021" s="41" t="s">
        <v>408</v>
      </c>
      <c r="F4021" s="41" t="s">
        <v>765</v>
      </c>
      <c r="G4021" s="41">
        <v>10</v>
      </c>
      <c r="H4021" s="41">
        <v>10597.9705763321</v>
      </c>
      <c r="I4021" s="41">
        <v>11379</v>
      </c>
      <c r="J4021" s="41">
        <v>1518</v>
      </c>
      <c r="K4021" s="41">
        <v>226.44210000000001</v>
      </c>
      <c r="L4021" s="41">
        <v>30.208200000000001</v>
      </c>
      <c r="M4021" s="41"/>
      <c r="N4021" s="41"/>
      <c r="O4021" s="41"/>
      <c r="P4021" s="41"/>
      <c r="Q4021" s="41">
        <v>2837</v>
      </c>
      <c r="R4021" s="41">
        <v>50.782299999999999</v>
      </c>
      <c r="S4021" s="41"/>
      <c r="T4021" s="41"/>
      <c r="U4021" s="41">
        <v>15734</v>
      </c>
      <c r="V4021" s="41">
        <v>307.43260000000004</v>
      </c>
      <c r="W4021" s="41"/>
      <c r="X4021" s="41"/>
    </row>
    <row r="4022" spans="1:24" x14ac:dyDescent="0.35">
      <c r="A4022" s="41" t="s">
        <v>602</v>
      </c>
      <c r="B4022" s="41" t="s">
        <v>485</v>
      </c>
      <c r="C4022" s="41" t="s">
        <v>8</v>
      </c>
      <c r="D4022" s="41" t="s">
        <v>408</v>
      </c>
      <c r="E4022" s="41" t="s">
        <v>408</v>
      </c>
      <c r="F4022" s="41" t="s">
        <v>759</v>
      </c>
      <c r="G4022" s="41">
        <v>4</v>
      </c>
      <c r="H4022" s="41">
        <v>10597.9705763321</v>
      </c>
      <c r="I4022" s="41">
        <v>44002</v>
      </c>
      <c r="J4022" s="41">
        <v>1185</v>
      </c>
      <c r="K4022" s="41">
        <v>814.03699999999992</v>
      </c>
      <c r="L4022" s="41">
        <v>21.922499999999999</v>
      </c>
      <c r="M4022" s="41">
        <v>8124</v>
      </c>
      <c r="N4022" s="41">
        <v>1066</v>
      </c>
      <c r="O4022" s="41">
        <v>161.66760000000002</v>
      </c>
      <c r="P4022" s="41">
        <v>21.2134</v>
      </c>
      <c r="Q4022" s="41">
        <v>4843</v>
      </c>
      <c r="R4022" s="41">
        <v>86.689700000000002</v>
      </c>
      <c r="S4022" s="41">
        <v>4285</v>
      </c>
      <c r="T4022" s="41">
        <v>94.27</v>
      </c>
      <c r="U4022" s="41">
        <v>50030</v>
      </c>
      <c r="V4022" s="41">
        <v>922.64919999999995</v>
      </c>
      <c r="W4022" s="41">
        <v>13475</v>
      </c>
      <c r="X4022" s="41">
        <v>277.15100000000001</v>
      </c>
    </row>
    <row r="4023" spans="1:24" x14ac:dyDescent="0.35">
      <c r="A4023" s="41" t="s">
        <v>602</v>
      </c>
      <c r="B4023" s="41" t="s">
        <v>485</v>
      </c>
      <c r="C4023" s="41" t="s">
        <v>8</v>
      </c>
      <c r="D4023" s="41" t="s">
        <v>408</v>
      </c>
      <c r="E4023" s="41" t="s">
        <v>408</v>
      </c>
      <c r="F4023" s="41" t="s">
        <v>758</v>
      </c>
      <c r="G4023" s="41">
        <v>3</v>
      </c>
      <c r="H4023" s="41">
        <v>10597.9705763321</v>
      </c>
      <c r="I4023" s="41">
        <v>30775</v>
      </c>
      <c r="J4023" s="41">
        <v>682</v>
      </c>
      <c r="K4023" s="41">
        <v>569.33749999999998</v>
      </c>
      <c r="L4023" s="41">
        <v>12.616999999999999</v>
      </c>
      <c r="M4023" s="41">
        <v>11892</v>
      </c>
      <c r="N4023" s="41">
        <v>1126</v>
      </c>
      <c r="O4023" s="41">
        <v>236.6508</v>
      </c>
      <c r="P4023" s="41">
        <v>22.407400000000003</v>
      </c>
      <c r="Q4023" s="41">
        <v>5032</v>
      </c>
      <c r="R4023" s="41">
        <v>90.072800000000001</v>
      </c>
      <c r="S4023" s="41">
        <v>2461</v>
      </c>
      <c r="T4023" s="41">
        <v>54.142000000000003</v>
      </c>
      <c r="U4023" s="41">
        <v>36489</v>
      </c>
      <c r="V4023" s="41">
        <v>672.02729999999997</v>
      </c>
      <c r="W4023" s="41">
        <v>15479</v>
      </c>
      <c r="X4023" s="41">
        <v>313.2002</v>
      </c>
    </row>
    <row r="4024" spans="1:24" x14ac:dyDescent="0.35">
      <c r="A4024" s="41" t="s">
        <v>602</v>
      </c>
      <c r="B4024" s="41" t="s">
        <v>485</v>
      </c>
      <c r="C4024" s="41" t="s">
        <v>8</v>
      </c>
      <c r="D4024" s="41" t="s">
        <v>408</v>
      </c>
      <c r="E4024" s="41" t="s">
        <v>408</v>
      </c>
      <c r="F4024" s="41" t="s">
        <v>767</v>
      </c>
      <c r="G4024" s="41">
        <v>12</v>
      </c>
      <c r="H4024" s="41">
        <v>10597.9705763321</v>
      </c>
      <c r="I4024" s="41">
        <v>7827</v>
      </c>
      <c r="J4024" s="41">
        <v>635</v>
      </c>
      <c r="K4024" s="41">
        <v>155.75730000000001</v>
      </c>
      <c r="L4024" s="41">
        <v>12.6365</v>
      </c>
      <c r="M4024" s="41"/>
      <c r="N4024" s="41"/>
      <c r="O4024" s="41"/>
      <c r="P4024" s="41"/>
      <c r="Q4024" s="41">
        <v>2287</v>
      </c>
      <c r="R4024" s="41">
        <v>40.9373</v>
      </c>
      <c r="S4024" s="41"/>
      <c r="T4024" s="41"/>
      <c r="U4024" s="41">
        <v>10749</v>
      </c>
      <c r="V4024" s="41">
        <v>209.33110000000002</v>
      </c>
      <c r="W4024" s="41"/>
      <c r="X4024" s="41"/>
    </row>
    <row r="4025" spans="1:24" x14ac:dyDescent="0.35">
      <c r="A4025" s="41" t="s">
        <v>602</v>
      </c>
      <c r="B4025" s="41" t="s">
        <v>485</v>
      </c>
      <c r="C4025" s="41" t="s">
        <v>8</v>
      </c>
      <c r="D4025" s="41" t="s">
        <v>408</v>
      </c>
      <c r="E4025" s="41" t="s">
        <v>408</v>
      </c>
      <c r="F4025" s="41" t="s">
        <v>757</v>
      </c>
      <c r="G4025" s="41">
        <v>2</v>
      </c>
      <c r="H4025" s="41">
        <v>10597.9705763321</v>
      </c>
      <c r="I4025" s="41">
        <v>4688</v>
      </c>
      <c r="J4025" s="41">
        <v>777</v>
      </c>
      <c r="K4025" s="41">
        <v>86.727999999999994</v>
      </c>
      <c r="L4025" s="41">
        <v>14.374499999999999</v>
      </c>
      <c r="M4025" s="41">
        <v>8395</v>
      </c>
      <c r="N4025" s="41">
        <v>832</v>
      </c>
      <c r="O4025" s="41">
        <v>167.06050000000002</v>
      </c>
      <c r="P4025" s="41">
        <v>16.556800000000003</v>
      </c>
      <c r="Q4025" s="41">
        <v>5381</v>
      </c>
      <c r="R4025" s="41">
        <v>96.319900000000004</v>
      </c>
      <c r="S4025" s="41">
        <v>2448</v>
      </c>
      <c r="T4025" s="41">
        <v>53.856000000000002</v>
      </c>
      <c r="U4025" s="41">
        <v>10846</v>
      </c>
      <c r="V4025" s="41">
        <v>197.42239999999998</v>
      </c>
      <c r="W4025" s="41">
        <v>11675</v>
      </c>
      <c r="X4025" s="41">
        <v>237.47330000000002</v>
      </c>
    </row>
    <row r="4026" spans="1:24" x14ac:dyDescent="0.35">
      <c r="A4026" s="41" t="s">
        <v>602</v>
      </c>
      <c r="B4026" s="41" t="s">
        <v>485</v>
      </c>
      <c r="C4026" s="41" t="s">
        <v>8</v>
      </c>
      <c r="D4026" s="41" t="s">
        <v>408</v>
      </c>
      <c r="E4026" s="41" t="s">
        <v>408</v>
      </c>
      <c r="F4026" s="41" t="s">
        <v>763</v>
      </c>
      <c r="G4026" s="41">
        <v>8</v>
      </c>
      <c r="H4026" s="41">
        <v>10597.9705763321</v>
      </c>
      <c r="I4026" s="41">
        <v>11616</v>
      </c>
      <c r="J4026" s="41">
        <v>1815</v>
      </c>
      <c r="K4026" s="41">
        <v>231.1584</v>
      </c>
      <c r="L4026" s="41">
        <v>36.118500000000004</v>
      </c>
      <c r="M4026" s="41"/>
      <c r="N4026" s="41"/>
      <c r="O4026" s="41"/>
      <c r="P4026" s="41"/>
      <c r="Q4026" s="41">
        <v>2598</v>
      </c>
      <c r="R4026" s="41">
        <v>46.504199999999997</v>
      </c>
      <c r="S4026" s="41"/>
      <c r="T4026" s="41"/>
      <c r="U4026" s="41">
        <v>16029</v>
      </c>
      <c r="V4026" s="41">
        <v>313.78110000000004</v>
      </c>
      <c r="W4026" s="41"/>
      <c r="X4026" s="41"/>
    </row>
    <row r="4027" spans="1:24" x14ac:dyDescent="0.35">
      <c r="A4027" s="41" t="s">
        <v>602</v>
      </c>
      <c r="B4027" s="41" t="s">
        <v>485</v>
      </c>
      <c r="C4027" s="41" t="s">
        <v>8</v>
      </c>
      <c r="D4027" s="41" t="s">
        <v>408</v>
      </c>
      <c r="E4027" s="41" t="s">
        <v>408</v>
      </c>
      <c r="F4027" s="41" t="s">
        <v>762</v>
      </c>
      <c r="G4027" s="41">
        <v>7</v>
      </c>
      <c r="H4027" s="41">
        <v>10597.9705763321</v>
      </c>
      <c r="I4027" s="41">
        <v>13999</v>
      </c>
      <c r="J4027" s="41">
        <v>9644</v>
      </c>
      <c r="K4027" s="41">
        <v>278.58010000000002</v>
      </c>
      <c r="L4027" s="41">
        <v>191.91560000000001</v>
      </c>
      <c r="M4027" s="41">
        <v>0</v>
      </c>
      <c r="N4027" s="41">
        <v>8971</v>
      </c>
      <c r="O4027" s="41">
        <v>0</v>
      </c>
      <c r="P4027" s="41">
        <v>201.8475</v>
      </c>
      <c r="Q4027" s="41">
        <v>3372</v>
      </c>
      <c r="R4027" s="41">
        <v>60.358800000000002</v>
      </c>
      <c r="S4027" s="41">
        <v>3137</v>
      </c>
      <c r="T4027" s="41">
        <v>69.013999999999996</v>
      </c>
      <c r="U4027" s="41">
        <v>27015</v>
      </c>
      <c r="V4027" s="41">
        <v>530.85450000000003</v>
      </c>
      <c r="W4027" s="41">
        <v>12108</v>
      </c>
      <c r="X4027" s="41">
        <v>270.86149999999998</v>
      </c>
    </row>
    <row r="4028" spans="1:24" x14ac:dyDescent="0.35">
      <c r="A4028" s="41" t="s">
        <v>602</v>
      </c>
      <c r="B4028" s="41" t="s">
        <v>485</v>
      </c>
      <c r="C4028" s="41" t="s">
        <v>8</v>
      </c>
      <c r="D4028" s="41" t="s">
        <v>408</v>
      </c>
      <c r="E4028" s="41" t="s">
        <v>408</v>
      </c>
      <c r="F4028" s="41" t="s">
        <v>761</v>
      </c>
      <c r="G4028" s="41">
        <v>6</v>
      </c>
      <c r="H4028" s="41">
        <v>10597.9705763321</v>
      </c>
      <c r="I4028" s="41">
        <v>11704</v>
      </c>
      <c r="J4028" s="41">
        <v>6683</v>
      </c>
      <c r="K4028" s="41">
        <v>232.90960000000001</v>
      </c>
      <c r="L4028" s="41">
        <v>132.99170000000001</v>
      </c>
      <c r="M4028" s="41">
        <v>10901</v>
      </c>
      <c r="N4028" s="41">
        <v>5753</v>
      </c>
      <c r="O4028" s="41">
        <v>245.27249999999998</v>
      </c>
      <c r="P4028" s="41">
        <v>129.4425</v>
      </c>
      <c r="Q4028" s="41">
        <v>3346</v>
      </c>
      <c r="R4028" s="41">
        <v>59.8934</v>
      </c>
      <c r="S4028" s="41">
        <v>5774</v>
      </c>
      <c r="T4028" s="41">
        <v>127.02800000000001</v>
      </c>
      <c r="U4028" s="41">
        <v>21733</v>
      </c>
      <c r="V4028" s="41">
        <v>425.79469999999998</v>
      </c>
      <c r="W4028" s="41">
        <v>22428</v>
      </c>
      <c r="X4028" s="41">
        <v>501.74299999999999</v>
      </c>
    </row>
    <row r="4029" spans="1:24" x14ac:dyDescent="0.35">
      <c r="A4029" s="41" t="s">
        <v>741</v>
      </c>
      <c r="B4029" s="41" t="s">
        <v>451</v>
      </c>
      <c r="C4029" s="41" t="s">
        <v>12</v>
      </c>
      <c r="D4029" s="41" t="s">
        <v>93</v>
      </c>
      <c r="E4029" s="41" t="s">
        <v>93</v>
      </c>
      <c r="F4029" s="41" t="s">
        <v>756</v>
      </c>
      <c r="G4029" s="41">
        <v>1</v>
      </c>
      <c r="H4029" s="41">
        <v>6097.8062152922903</v>
      </c>
      <c r="I4029" s="41">
        <v>294</v>
      </c>
      <c r="J4029" s="41">
        <v>0</v>
      </c>
      <c r="K4029" s="41">
        <v>5.4390000000000001</v>
      </c>
      <c r="L4029" s="41">
        <v>0</v>
      </c>
      <c r="M4029" s="41">
        <v>599</v>
      </c>
      <c r="N4029" s="41">
        <v>0</v>
      </c>
      <c r="O4029" s="41">
        <v>11.920100000000001</v>
      </c>
      <c r="P4029" s="41">
        <v>0</v>
      </c>
      <c r="Q4029" s="41">
        <v>5232</v>
      </c>
      <c r="R4029" s="41">
        <v>93.652799999999999</v>
      </c>
      <c r="S4029" s="41">
        <v>9035</v>
      </c>
      <c r="T4029" s="41">
        <v>198.77</v>
      </c>
      <c r="U4029" s="41">
        <v>5526</v>
      </c>
      <c r="V4029" s="41">
        <v>99.091800000000006</v>
      </c>
      <c r="W4029" s="41">
        <v>9634</v>
      </c>
      <c r="X4029" s="41">
        <v>210.6901</v>
      </c>
    </row>
    <row r="4030" spans="1:24" x14ac:dyDescent="0.35">
      <c r="A4030" s="41" t="s">
        <v>741</v>
      </c>
      <c r="B4030" s="41" t="s">
        <v>451</v>
      </c>
      <c r="C4030" s="41" t="s">
        <v>12</v>
      </c>
      <c r="D4030" s="41" t="s">
        <v>93</v>
      </c>
      <c r="E4030" s="41" t="s">
        <v>93</v>
      </c>
      <c r="F4030" s="41" t="s">
        <v>760</v>
      </c>
      <c r="G4030" s="41">
        <v>5</v>
      </c>
      <c r="H4030" s="41">
        <v>6097.8062152922903</v>
      </c>
      <c r="I4030" s="41">
        <v>5076</v>
      </c>
      <c r="J4030" s="41">
        <v>25</v>
      </c>
      <c r="K4030" s="41">
        <v>93.905999999999992</v>
      </c>
      <c r="L4030" s="41">
        <v>0.46249999999999997</v>
      </c>
      <c r="M4030" s="41">
        <v>549</v>
      </c>
      <c r="N4030" s="41">
        <v>0</v>
      </c>
      <c r="O4030" s="41">
        <v>10.9251</v>
      </c>
      <c r="P4030" s="41">
        <v>0</v>
      </c>
      <c r="Q4030" s="41">
        <v>11050</v>
      </c>
      <c r="R4030" s="41">
        <v>197.79499999999999</v>
      </c>
      <c r="S4030" s="41">
        <v>8343</v>
      </c>
      <c r="T4030" s="41">
        <v>183.54599999999999</v>
      </c>
      <c r="U4030" s="41">
        <v>16151</v>
      </c>
      <c r="V4030" s="41">
        <v>292.1635</v>
      </c>
      <c r="W4030" s="41">
        <v>8892</v>
      </c>
      <c r="X4030" s="41">
        <v>194.47109999999998</v>
      </c>
    </row>
    <row r="4031" spans="1:24" x14ac:dyDescent="0.35">
      <c r="A4031" s="41" t="s">
        <v>741</v>
      </c>
      <c r="B4031" s="41" t="s">
        <v>451</v>
      </c>
      <c r="C4031" s="41" t="s">
        <v>12</v>
      </c>
      <c r="D4031" s="41" t="s">
        <v>93</v>
      </c>
      <c r="E4031" s="41" t="s">
        <v>93</v>
      </c>
      <c r="F4031" s="41" t="s">
        <v>764</v>
      </c>
      <c r="G4031" s="41">
        <v>9</v>
      </c>
      <c r="H4031" s="41">
        <v>6097.8062152922903</v>
      </c>
      <c r="I4031" s="41">
        <v>704</v>
      </c>
      <c r="J4031" s="41">
        <v>15</v>
      </c>
      <c r="K4031" s="41">
        <v>14.009600000000001</v>
      </c>
      <c r="L4031" s="41">
        <v>0.29849999999999999</v>
      </c>
      <c r="M4031" s="41"/>
      <c r="N4031" s="41"/>
      <c r="O4031" s="41"/>
      <c r="P4031" s="41"/>
      <c r="Q4031" s="41">
        <v>8149</v>
      </c>
      <c r="R4031" s="41">
        <v>145.86709999999999</v>
      </c>
      <c r="S4031" s="41"/>
      <c r="T4031" s="41"/>
      <c r="U4031" s="41">
        <v>8868</v>
      </c>
      <c r="V4031" s="41">
        <v>160.17519999999999</v>
      </c>
      <c r="W4031" s="41"/>
      <c r="X4031" s="41"/>
    </row>
    <row r="4032" spans="1:24" x14ac:dyDescent="0.35">
      <c r="A4032" s="41" t="s">
        <v>741</v>
      </c>
      <c r="B4032" s="41" t="s">
        <v>451</v>
      </c>
      <c r="C4032" s="41" t="s">
        <v>12</v>
      </c>
      <c r="D4032" s="41" t="s">
        <v>93</v>
      </c>
      <c r="E4032" s="41" t="s">
        <v>93</v>
      </c>
      <c r="F4032" s="41" t="s">
        <v>766</v>
      </c>
      <c r="G4032" s="41">
        <v>11</v>
      </c>
      <c r="H4032" s="41">
        <v>6097.8062152922903</v>
      </c>
      <c r="I4032" s="41">
        <v>458</v>
      </c>
      <c r="J4032" s="41">
        <v>10</v>
      </c>
      <c r="K4032" s="41">
        <v>9.1142000000000003</v>
      </c>
      <c r="L4032" s="41">
        <v>0.19900000000000001</v>
      </c>
      <c r="M4032" s="41"/>
      <c r="N4032" s="41"/>
      <c r="O4032" s="41"/>
      <c r="P4032" s="41"/>
      <c r="Q4032" s="41">
        <v>13793</v>
      </c>
      <c r="R4032" s="41">
        <v>246.8947</v>
      </c>
      <c r="S4032" s="41"/>
      <c r="T4032" s="41"/>
      <c r="U4032" s="41">
        <v>14261</v>
      </c>
      <c r="V4032" s="41">
        <v>256.2079</v>
      </c>
      <c r="W4032" s="41"/>
      <c r="X4032" s="41"/>
    </row>
    <row r="4033" spans="1:24" x14ac:dyDescent="0.35">
      <c r="A4033" s="41" t="s">
        <v>741</v>
      </c>
      <c r="B4033" s="41" t="s">
        <v>451</v>
      </c>
      <c r="C4033" s="41" t="s">
        <v>12</v>
      </c>
      <c r="D4033" s="41" t="s">
        <v>93</v>
      </c>
      <c r="E4033" s="41" t="s">
        <v>93</v>
      </c>
      <c r="F4033" s="41" t="s">
        <v>765</v>
      </c>
      <c r="G4033" s="41">
        <v>10</v>
      </c>
      <c r="H4033" s="41">
        <v>6097.8062152922903</v>
      </c>
      <c r="I4033" s="41">
        <v>1731</v>
      </c>
      <c r="J4033" s="41">
        <v>7</v>
      </c>
      <c r="K4033" s="41">
        <v>34.446899999999999</v>
      </c>
      <c r="L4033" s="41">
        <v>0.13930000000000001</v>
      </c>
      <c r="M4033" s="41"/>
      <c r="N4033" s="41"/>
      <c r="O4033" s="41"/>
      <c r="P4033" s="41"/>
      <c r="Q4033" s="41">
        <v>11424</v>
      </c>
      <c r="R4033" s="41">
        <v>204.4896</v>
      </c>
      <c r="S4033" s="41"/>
      <c r="T4033" s="41"/>
      <c r="U4033" s="41">
        <v>13162</v>
      </c>
      <c r="V4033" s="41">
        <v>239.07579999999999</v>
      </c>
      <c r="W4033" s="41"/>
      <c r="X4033" s="41"/>
    </row>
    <row r="4034" spans="1:24" x14ac:dyDescent="0.35">
      <c r="A4034" s="41" t="s">
        <v>741</v>
      </c>
      <c r="B4034" s="41" t="s">
        <v>451</v>
      </c>
      <c r="C4034" s="41" t="s">
        <v>12</v>
      </c>
      <c r="D4034" s="41" t="s">
        <v>93</v>
      </c>
      <c r="E4034" s="41" t="s">
        <v>93</v>
      </c>
      <c r="F4034" s="41" t="s">
        <v>759</v>
      </c>
      <c r="G4034" s="41">
        <v>4</v>
      </c>
      <c r="H4034" s="41">
        <v>6097.8062152922903</v>
      </c>
      <c r="I4034" s="41">
        <v>411</v>
      </c>
      <c r="J4034" s="41">
        <v>0</v>
      </c>
      <c r="K4034" s="41">
        <v>7.6034999999999995</v>
      </c>
      <c r="L4034" s="41">
        <v>0</v>
      </c>
      <c r="M4034" s="41">
        <v>254</v>
      </c>
      <c r="N4034" s="41">
        <v>0</v>
      </c>
      <c r="O4034" s="41">
        <v>5.0546000000000006</v>
      </c>
      <c r="P4034" s="41">
        <v>0</v>
      </c>
      <c r="Q4034" s="41">
        <v>6959</v>
      </c>
      <c r="R4034" s="41">
        <v>124.56610000000001</v>
      </c>
      <c r="S4034" s="41">
        <v>8182</v>
      </c>
      <c r="T4034" s="41">
        <v>180.00399999999999</v>
      </c>
      <c r="U4034" s="41">
        <v>7370</v>
      </c>
      <c r="V4034" s="41">
        <v>132.1696</v>
      </c>
      <c r="W4034" s="41">
        <v>8436</v>
      </c>
      <c r="X4034" s="41">
        <v>185.05859999999998</v>
      </c>
    </row>
    <row r="4035" spans="1:24" x14ac:dyDescent="0.35">
      <c r="A4035" s="41" t="s">
        <v>741</v>
      </c>
      <c r="B4035" s="41" t="s">
        <v>451</v>
      </c>
      <c r="C4035" s="41" t="s">
        <v>12</v>
      </c>
      <c r="D4035" s="41" t="s">
        <v>93</v>
      </c>
      <c r="E4035" s="41" t="s">
        <v>93</v>
      </c>
      <c r="F4035" s="41" t="s">
        <v>758</v>
      </c>
      <c r="G4035" s="41">
        <v>3</v>
      </c>
      <c r="H4035" s="41">
        <v>6097.8062152922903</v>
      </c>
      <c r="I4035" s="41">
        <v>457</v>
      </c>
      <c r="J4035" s="41">
        <v>4</v>
      </c>
      <c r="K4035" s="41">
        <v>8.4544999999999995</v>
      </c>
      <c r="L4035" s="41">
        <v>7.3999999999999996E-2</v>
      </c>
      <c r="M4035" s="41">
        <v>352</v>
      </c>
      <c r="N4035" s="41">
        <v>0</v>
      </c>
      <c r="O4035" s="41">
        <v>7.0048000000000004</v>
      </c>
      <c r="P4035" s="41">
        <v>0</v>
      </c>
      <c r="Q4035" s="41">
        <v>7916</v>
      </c>
      <c r="R4035" s="41">
        <v>141.69640000000001</v>
      </c>
      <c r="S4035" s="41">
        <v>10842</v>
      </c>
      <c r="T4035" s="41">
        <v>238.524</v>
      </c>
      <c r="U4035" s="41">
        <v>8377</v>
      </c>
      <c r="V4035" s="41">
        <v>150.22490000000002</v>
      </c>
      <c r="W4035" s="41">
        <v>11194</v>
      </c>
      <c r="X4035" s="41">
        <v>245.52879999999999</v>
      </c>
    </row>
    <row r="4036" spans="1:24" x14ac:dyDescent="0.35">
      <c r="A4036" s="41" t="s">
        <v>741</v>
      </c>
      <c r="B4036" s="41" t="s">
        <v>451</v>
      </c>
      <c r="C4036" s="41" t="s">
        <v>12</v>
      </c>
      <c r="D4036" s="41" t="s">
        <v>93</v>
      </c>
      <c r="E4036" s="41" t="s">
        <v>93</v>
      </c>
      <c r="F4036" s="41" t="s">
        <v>767</v>
      </c>
      <c r="G4036" s="41">
        <v>12</v>
      </c>
      <c r="H4036" s="41">
        <v>6097.8062152922903</v>
      </c>
      <c r="I4036" s="41">
        <v>330</v>
      </c>
      <c r="J4036" s="41">
        <v>0</v>
      </c>
      <c r="K4036" s="41">
        <v>6.5670000000000002</v>
      </c>
      <c r="L4036" s="41">
        <v>0</v>
      </c>
      <c r="M4036" s="41"/>
      <c r="N4036" s="41"/>
      <c r="O4036" s="41"/>
      <c r="P4036" s="41"/>
      <c r="Q4036" s="41">
        <v>7044</v>
      </c>
      <c r="R4036" s="41">
        <v>126.08759999999999</v>
      </c>
      <c r="S4036" s="41"/>
      <c r="T4036" s="41"/>
      <c r="U4036" s="41">
        <v>7374</v>
      </c>
      <c r="V4036" s="41">
        <v>132.65459999999999</v>
      </c>
      <c r="W4036" s="41"/>
      <c r="X4036" s="41"/>
    </row>
    <row r="4037" spans="1:24" x14ac:dyDescent="0.35">
      <c r="A4037" s="41" t="s">
        <v>741</v>
      </c>
      <c r="B4037" s="41" t="s">
        <v>451</v>
      </c>
      <c r="C4037" s="41" t="s">
        <v>12</v>
      </c>
      <c r="D4037" s="41" t="s">
        <v>93</v>
      </c>
      <c r="E4037" s="41" t="s">
        <v>93</v>
      </c>
      <c r="F4037" s="41" t="s">
        <v>757</v>
      </c>
      <c r="G4037" s="41">
        <v>2</v>
      </c>
      <c r="H4037" s="41">
        <v>6097.8062152922903</v>
      </c>
      <c r="I4037" s="41">
        <v>480</v>
      </c>
      <c r="J4037" s="41">
        <v>0</v>
      </c>
      <c r="K4037" s="41">
        <v>8.879999999999999</v>
      </c>
      <c r="L4037" s="41">
        <v>0</v>
      </c>
      <c r="M4037" s="41">
        <v>373</v>
      </c>
      <c r="N4037" s="41">
        <v>0</v>
      </c>
      <c r="O4037" s="41">
        <v>7.4227000000000007</v>
      </c>
      <c r="P4037" s="41">
        <v>0</v>
      </c>
      <c r="Q4037" s="41">
        <v>5847</v>
      </c>
      <c r="R4037" s="41">
        <v>104.6613</v>
      </c>
      <c r="S4037" s="41">
        <v>7206</v>
      </c>
      <c r="T4037" s="41">
        <v>158.53200000000001</v>
      </c>
      <c r="U4037" s="41">
        <v>6327</v>
      </c>
      <c r="V4037" s="41">
        <v>113.54129999999999</v>
      </c>
      <c r="W4037" s="41">
        <v>7579</v>
      </c>
      <c r="X4037" s="41">
        <v>165.9547</v>
      </c>
    </row>
    <row r="4038" spans="1:24" x14ac:dyDescent="0.35">
      <c r="A4038" s="41" t="s">
        <v>741</v>
      </c>
      <c r="B4038" s="41" t="s">
        <v>451</v>
      </c>
      <c r="C4038" s="41" t="s">
        <v>12</v>
      </c>
      <c r="D4038" s="41" t="s">
        <v>93</v>
      </c>
      <c r="E4038" s="41" t="s">
        <v>93</v>
      </c>
      <c r="F4038" s="41" t="s">
        <v>763</v>
      </c>
      <c r="G4038" s="41">
        <v>8</v>
      </c>
      <c r="H4038" s="41">
        <v>6097.8062152922903</v>
      </c>
      <c r="I4038" s="41">
        <v>475</v>
      </c>
      <c r="J4038" s="41">
        <v>0</v>
      </c>
      <c r="K4038" s="41">
        <v>9.4525000000000006</v>
      </c>
      <c r="L4038" s="41">
        <v>0</v>
      </c>
      <c r="M4038" s="41"/>
      <c r="N4038" s="41"/>
      <c r="O4038" s="41"/>
      <c r="P4038" s="41"/>
      <c r="Q4038" s="41">
        <v>11354</v>
      </c>
      <c r="R4038" s="41">
        <v>203.23660000000001</v>
      </c>
      <c r="S4038" s="41"/>
      <c r="T4038" s="41"/>
      <c r="U4038" s="41">
        <v>11829</v>
      </c>
      <c r="V4038" s="41">
        <v>212.6891</v>
      </c>
      <c r="W4038" s="41"/>
      <c r="X4038" s="41"/>
    </row>
    <row r="4039" spans="1:24" x14ac:dyDescent="0.35">
      <c r="A4039" s="41" t="s">
        <v>741</v>
      </c>
      <c r="B4039" s="41" t="s">
        <v>451</v>
      </c>
      <c r="C4039" s="41" t="s">
        <v>12</v>
      </c>
      <c r="D4039" s="41" t="s">
        <v>93</v>
      </c>
      <c r="E4039" s="41" t="s">
        <v>93</v>
      </c>
      <c r="F4039" s="41" t="s">
        <v>762</v>
      </c>
      <c r="G4039" s="41">
        <v>7</v>
      </c>
      <c r="H4039" s="41">
        <v>6097.8062152922903</v>
      </c>
      <c r="I4039" s="41">
        <v>575</v>
      </c>
      <c r="J4039" s="41">
        <v>0</v>
      </c>
      <c r="K4039" s="41">
        <v>11.442500000000001</v>
      </c>
      <c r="L4039" s="41">
        <v>0</v>
      </c>
      <c r="M4039" s="41">
        <v>0</v>
      </c>
      <c r="N4039" s="41">
        <v>2</v>
      </c>
      <c r="O4039" s="41">
        <v>0</v>
      </c>
      <c r="P4039" s="41">
        <v>4.4999999999999998E-2</v>
      </c>
      <c r="Q4039" s="41">
        <v>18059</v>
      </c>
      <c r="R4039" s="41">
        <v>323.2561</v>
      </c>
      <c r="S4039" s="41">
        <v>19017</v>
      </c>
      <c r="T4039" s="41">
        <v>418.37400000000002</v>
      </c>
      <c r="U4039" s="41">
        <v>18634</v>
      </c>
      <c r="V4039" s="41">
        <v>334.6986</v>
      </c>
      <c r="W4039" s="41">
        <v>19019</v>
      </c>
      <c r="X4039" s="41">
        <v>418.41900000000004</v>
      </c>
    </row>
    <row r="4040" spans="1:24" x14ac:dyDescent="0.35">
      <c r="A4040" s="41" t="s">
        <v>741</v>
      </c>
      <c r="B4040" s="41" t="s">
        <v>451</v>
      </c>
      <c r="C4040" s="41" t="s">
        <v>12</v>
      </c>
      <c r="D4040" s="41" t="s">
        <v>93</v>
      </c>
      <c r="E4040" s="41" t="s">
        <v>93</v>
      </c>
      <c r="F4040" s="41" t="s">
        <v>761</v>
      </c>
      <c r="G4040" s="41">
        <v>6</v>
      </c>
      <c r="H4040" s="41">
        <v>6097.8062152922903</v>
      </c>
      <c r="I4040" s="41">
        <v>437</v>
      </c>
      <c r="J4040" s="41">
        <v>10</v>
      </c>
      <c r="K4040" s="41">
        <v>8.6963000000000008</v>
      </c>
      <c r="L4040" s="41">
        <v>0.19900000000000001</v>
      </c>
      <c r="M4040" s="41">
        <v>596</v>
      </c>
      <c r="N4040" s="41">
        <v>0</v>
      </c>
      <c r="O4040" s="41">
        <v>13.41</v>
      </c>
      <c r="P4040" s="41">
        <v>0</v>
      </c>
      <c r="Q4040" s="41">
        <v>18322</v>
      </c>
      <c r="R4040" s="41">
        <v>327.96379999999999</v>
      </c>
      <c r="S4040" s="41">
        <v>17480</v>
      </c>
      <c r="T4040" s="41">
        <v>384.56</v>
      </c>
      <c r="U4040" s="41">
        <v>18769</v>
      </c>
      <c r="V4040" s="41">
        <v>336.85910000000001</v>
      </c>
      <c r="W4040" s="41">
        <v>18076</v>
      </c>
      <c r="X4040" s="41">
        <v>397.97</v>
      </c>
    </row>
    <row r="4041" spans="1:24" x14ac:dyDescent="0.35">
      <c r="A4041" s="41" t="s">
        <v>593</v>
      </c>
      <c r="B4041" s="41" t="s">
        <v>456</v>
      </c>
      <c r="C4041" s="41" t="s">
        <v>33</v>
      </c>
      <c r="D4041" s="41" t="s">
        <v>409</v>
      </c>
      <c r="E4041" s="41" t="s">
        <v>409</v>
      </c>
      <c r="F4041" s="41" t="s">
        <v>756</v>
      </c>
      <c r="G4041" s="41">
        <v>1</v>
      </c>
      <c r="H4041" s="41">
        <v>4196.1738610433704</v>
      </c>
      <c r="I4041" s="41">
        <v>1116</v>
      </c>
      <c r="J4041" s="41">
        <v>382</v>
      </c>
      <c r="K4041" s="41">
        <v>20.645999999999997</v>
      </c>
      <c r="L4041" s="41">
        <v>7.0669999999999993</v>
      </c>
      <c r="M4041" s="41">
        <v>1359</v>
      </c>
      <c r="N4041" s="41">
        <v>0</v>
      </c>
      <c r="O4041" s="41">
        <v>27.0441</v>
      </c>
      <c r="P4041" s="41">
        <v>0</v>
      </c>
      <c r="Q4041" s="41">
        <v>1672</v>
      </c>
      <c r="R4041" s="41">
        <v>29.928799999999999</v>
      </c>
      <c r="S4041" s="41">
        <v>1583</v>
      </c>
      <c r="T4041" s="41">
        <v>34.826000000000001</v>
      </c>
      <c r="U4041" s="41">
        <v>3170</v>
      </c>
      <c r="V4041" s="41">
        <v>57.641799999999996</v>
      </c>
      <c r="W4041" s="41">
        <v>2942</v>
      </c>
      <c r="X4041" s="41">
        <v>61.870100000000001</v>
      </c>
    </row>
    <row r="4042" spans="1:24" x14ac:dyDescent="0.35">
      <c r="A4042" s="41" t="s">
        <v>593</v>
      </c>
      <c r="B4042" s="41" t="s">
        <v>456</v>
      </c>
      <c r="C4042" s="41" t="s">
        <v>33</v>
      </c>
      <c r="D4042" s="41" t="s">
        <v>409</v>
      </c>
      <c r="E4042" s="41" t="s">
        <v>409</v>
      </c>
      <c r="F4042" s="41" t="s">
        <v>760</v>
      </c>
      <c r="G4042" s="41">
        <v>5</v>
      </c>
      <c r="H4042" s="41">
        <v>4196.1738610433704</v>
      </c>
      <c r="I4042" s="41">
        <v>1121</v>
      </c>
      <c r="J4042" s="41">
        <v>2</v>
      </c>
      <c r="K4042" s="41">
        <v>20.738499999999998</v>
      </c>
      <c r="L4042" s="41">
        <v>3.6999999999999998E-2</v>
      </c>
      <c r="M4042" s="41">
        <v>1583</v>
      </c>
      <c r="N4042" s="41">
        <v>6</v>
      </c>
      <c r="O4042" s="41">
        <v>31.501700000000003</v>
      </c>
      <c r="P4042" s="41">
        <v>0.11940000000000001</v>
      </c>
      <c r="Q4042" s="41">
        <v>2820</v>
      </c>
      <c r="R4042" s="41">
        <v>50.478000000000002</v>
      </c>
      <c r="S4042" s="41">
        <v>5474</v>
      </c>
      <c r="T4042" s="41">
        <v>120.428</v>
      </c>
      <c r="U4042" s="41">
        <v>3943</v>
      </c>
      <c r="V4042" s="41">
        <v>71.253500000000003</v>
      </c>
      <c r="W4042" s="41">
        <v>7063</v>
      </c>
      <c r="X4042" s="41">
        <v>152.04910000000001</v>
      </c>
    </row>
    <row r="4043" spans="1:24" x14ac:dyDescent="0.35">
      <c r="A4043" s="41" t="s">
        <v>593</v>
      </c>
      <c r="B4043" s="41" t="s">
        <v>456</v>
      </c>
      <c r="C4043" s="41" t="s">
        <v>33</v>
      </c>
      <c r="D4043" s="41" t="s">
        <v>409</v>
      </c>
      <c r="E4043" s="41" t="s">
        <v>409</v>
      </c>
      <c r="F4043" s="41" t="s">
        <v>764</v>
      </c>
      <c r="G4043" s="41">
        <v>9</v>
      </c>
      <c r="H4043" s="41">
        <v>4196.1738610433704</v>
      </c>
      <c r="I4043" s="41">
        <v>1319</v>
      </c>
      <c r="J4043" s="41">
        <v>0</v>
      </c>
      <c r="K4043" s="41">
        <v>26.248100000000001</v>
      </c>
      <c r="L4043" s="41">
        <v>0</v>
      </c>
      <c r="M4043" s="41"/>
      <c r="N4043" s="41"/>
      <c r="O4043" s="41"/>
      <c r="P4043" s="41"/>
      <c r="Q4043" s="41">
        <v>862</v>
      </c>
      <c r="R4043" s="41">
        <v>15.4298</v>
      </c>
      <c r="S4043" s="41"/>
      <c r="T4043" s="41"/>
      <c r="U4043" s="41">
        <v>2181</v>
      </c>
      <c r="V4043" s="41">
        <v>41.677900000000001</v>
      </c>
      <c r="W4043" s="41"/>
      <c r="X4043" s="41"/>
    </row>
    <row r="4044" spans="1:24" x14ac:dyDescent="0.35">
      <c r="A4044" s="41" t="s">
        <v>593</v>
      </c>
      <c r="B4044" s="41" t="s">
        <v>456</v>
      </c>
      <c r="C4044" s="41" t="s">
        <v>33</v>
      </c>
      <c r="D4044" s="41" t="s">
        <v>409</v>
      </c>
      <c r="E4044" s="41" t="s">
        <v>409</v>
      </c>
      <c r="F4044" s="41" t="s">
        <v>766</v>
      </c>
      <c r="G4044" s="41">
        <v>11</v>
      </c>
      <c r="H4044" s="41">
        <v>4196.1738610433704</v>
      </c>
      <c r="I4044" s="41">
        <v>1299</v>
      </c>
      <c r="J4044" s="41">
        <v>0</v>
      </c>
      <c r="K4044" s="41">
        <v>25.850100000000001</v>
      </c>
      <c r="L4044" s="41">
        <v>0</v>
      </c>
      <c r="M4044" s="41"/>
      <c r="N4044" s="41"/>
      <c r="O4044" s="41"/>
      <c r="P4044" s="41"/>
      <c r="Q4044" s="41">
        <v>3183</v>
      </c>
      <c r="R4044" s="41">
        <v>56.975700000000003</v>
      </c>
      <c r="S4044" s="41"/>
      <c r="T4044" s="41"/>
      <c r="U4044" s="41">
        <v>4482</v>
      </c>
      <c r="V4044" s="41">
        <v>82.825800000000001</v>
      </c>
      <c r="W4044" s="41"/>
      <c r="X4044" s="41"/>
    </row>
    <row r="4045" spans="1:24" x14ac:dyDescent="0.35">
      <c r="A4045" s="41" t="s">
        <v>593</v>
      </c>
      <c r="B4045" s="41" t="s">
        <v>456</v>
      </c>
      <c r="C4045" s="41" t="s">
        <v>33</v>
      </c>
      <c r="D4045" s="41" t="s">
        <v>409</v>
      </c>
      <c r="E4045" s="41" t="s">
        <v>409</v>
      </c>
      <c r="F4045" s="41" t="s">
        <v>765</v>
      </c>
      <c r="G4045" s="41">
        <v>10</v>
      </c>
      <c r="H4045" s="41">
        <v>4196.1738610433704</v>
      </c>
      <c r="I4045" s="41">
        <v>1296</v>
      </c>
      <c r="J4045" s="41">
        <v>0</v>
      </c>
      <c r="K4045" s="41">
        <v>25.790400000000002</v>
      </c>
      <c r="L4045" s="41">
        <v>0</v>
      </c>
      <c r="M4045" s="41"/>
      <c r="N4045" s="41"/>
      <c r="O4045" s="41"/>
      <c r="P4045" s="41"/>
      <c r="Q4045" s="41">
        <v>3551</v>
      </c>
      <c r="R4045" s="41">
        <v>63.562899999999999</v>
      </c>
      <c r="S4045" s="41"/>
      <c r="T4045" s="41"/>
      <c r="U4045" s="41">
        <v>4847</v>
      </c>
      <c r="V4045" s="41">
        <v>89.353300000000004</v>
      </c>
      <c r="W4045" s="41"/>
      <c r="X4045" s="41"/>
    </row>
    <row r="4046" spans="1:24" x14ac:dyDescent="0.35">
      <c r="A4046" s="41" t="s">
        <v>593</v>
      </c>
      <c r="B4046" s="41" t="s">
        <v>456</v>
      </c>
      <c r="C4046" s="41" t="s">
        <v>33</v>
      </c>
      <c r="D4046" s="41" t="s">
        <v>409</v>
      </c>
      <c r="E4046" s="41" t="s">
        <v>409</v>
      </c>
      <c r="F4046" s="41" t="s">
        <v>759</v>
      </c>
      <c r="G4046" s="41">
        <v>4</v>
      </c>
      <c r="H4046" s="41">
        <v>4196.1738610433704</v>
      </c>
      <c r="I4046" s="41">
        <v>1199</v>
      </c>
      <c r="J4046" s="41">
        <v>0</v>
      </c>
      <c r="K4046" s="41">
        <v>22.1815</v>
      </c>
      <c r="L4046" s="41">
        <v>0</v>
      </c>
      <c r="M4046" s="41">
        <v>2066</v>
      </c>
      <c r="N4046" s="41">
        <v>12</v>
      </c>
      <c r="O4046" s="41">
        <v>41.113399999999999</v>
      </c>
      <c r="P4046" s="41">
        <v>0.23880000000000001</v>
      </c>
      <c r="Q4046" s="41">
        <v>2354</v>
      </c>
      <c r="R4046" s="41">
        <v>42.136600000000001</v>
      </c>
      <c r="S4046" s="41">
        <v>3075</v>
      </c>
      <c r="T4046" s="41">
        <v>67.650000000000006</v>
      </c>
      <c r="U4046" s="41">
        <v>3553</v>
      </c>
      <c r="V4046" s="41">
        <v>64.318100000000001</v>
      </c>
      <c r="W4046" s="41">
        <v>5153</v>
      </c>
      <c r="X4046" s="41">
        <v>109.0022</v>
      </c>
    </row>
    <row r="4047" spans="1:24" x14ac:dyDescent="0.35">
      <c r="A4047" s="41" t="s">
        <v>593</v>
      </c>
      <c r="B4047" s="41" t="s">
        <v>456</v>
      </c>
      <c r="C4047" s="41" t="s">
        <v>33</v>
      </c>
      <c r="D4047" s="41" t="s">
        <v>409</v>
      </c>
      <c r="E4047" s="41" t="s">
        <v>409</v>
      </c>
      <c r="F4047" s="41" t="s">
        <v>758</v>
      </c>
      <c r="G4047" s="41">
        <v>3</v>
      </c>
      <c r="H4047" s="41">
        <v>4196.1738610433704</v>
      </c>
      <c r="I4047" s="41">
        <v>1450</v>
      </c>
      <c r="J4047" s="41">
        <v>3</v>
      </c>
      <c r="K4047" s="41">
        <v>26.824999999999999</v>
      </c>
      <c r="L4047" s="41">
        <v>5.5499999999999994E-2</v>
      </c>
      <c r="M4047" s="41">
        <v>1708</v>
      </c>
      <c r="N4047" s="41">
        <v>7</v>
      </c>
      <c r="O4047" s="41">
        <v>33.989200000000004</v>
      </c>
      <c r="P4047" s="41">
        <v>0.13930000000000001</v>
      </c>
      <c r="Q4047" s="41">
        <v>1772</v>
      </c>
      <c r="R4047" s="41">
        <v>31.718800000000002</v>
      </c>
      <c r="S4047" s="41">
        <v>2618</v>
      </c>
      <c r="T4047" s="41">
        <v>57.595999999999997</v>
      </c>
      <c r="U4047" s="41">
        <v>3225</v>
      </c>
      <c r="V4047" s="41">
        <v>58.599299999999999</v>
      </c>
      <c r="W4047" s="41">
        <v>4333</v>
      </c>
      <c r="X4047" s="41">
        <v>91.724500000000006</v>
      </c>
    </row>
    <row r="4048" spans="1:24" x14ac:dyDescent="0.35">
      <c r="A4048" s="41" t="s">
        <v>593</v>
      </c>
      <c r="B4048" s="41" t="s">
        <v>456</v>
      </c>
      <c r="C4048" s="41" t="s">
        <v>33</v>
      </c>
      <c r="D4048" s="41" t="s">
        <v>409</v>
      </c>
      <c r="E4048" s="41" t="s">
        <v>409</v>
      </c>
      <c r="F4048" s="41" t="s">
        <v>767</v>
      </c>
      <c r="G4048" s="41">
        <v>12</v>
      </c>
      <c r="H4048" s="41">
        <v>4196.1738610433704</v>
      </c>
      <c r="I4048" s="41">
        <v>1306</v>
      </c>
      <c r="J4048" s="41">
        <v>0</v>
      </c>
      <c r="K4048" s="41">
        <v>25.9894</v>
      </c>
      <c r="L4048" s="41">
        <v>0</v>
      </c>
      <c r="M4048" s="41"/>
      <c r="N4048" s="41"/>
      <c r="O4048" s="41"/>
      <c r="P4048" s="41"/>
      <c r="Q4048" s="41">
        <v>2399</v>
      </c>
      <c r="R4048" s="41">
        <v>42.942100000000003</v>
      </c>
      <c r="S4048" s="41"/>
      <c r="T4048" s="41"/>
      <c r="U4048" s="41">
        <v>3705</v>
      </c>
      <c r="V4048" s="41">
        <v>68.9315</v>
      </c>
      <c r="W4048" s="41"/>
      <c r="X4048" s="41"/>
    </row>
    <row r="4049" spans="1:24" x14ac:dyDescent="0.35">
      <c r="A4049" s="41" t="s">
        <v>593</v>
      </c>
      <c r="B4049" s="41" t="s">
        <v>456</v>
      </c>
      <c r="C4049" s="41" t="s">
        <v>33</v>
      </c>
      <c r="D4049" s="41" t="s">
        <v>409</v>
      </c>
      <c r="E4049" s="41" t="s">
        <v>409</v>
      </c>
      <c r="F4049" s="41" t="s">
        <v>757</v>
      </c>
      <c r="G4049" s="41">
        <v>2</v>
      </c>
      <c r="H4049" s="41">
        <v>4196.1738610433704</v>
      </c>
      <c r="I4049" s="41">
        <v>1219</v>
      </c>
      <c r="J4049" s="41">
        <v>180</v>
      </c>
      <c r="K4049" s="41">
        <v>22.551499999999997</v>
      </c>
      <c r="L4049" s="41">
        <v>3.3299999999999996</v>
      </c>
      <c r="M4049" s="41">
        <v>1281</v>
      </c>
      <c r="N4049" s="41">
        <v>0</v>
      </c>
      <c r="O4049" s="41">
        <v>25.491900000000001</v>
      </c>
      <c r="P4049" s="41">
        <v>0</v>
      </c>
      <c r="Q4049" s="41">
        <v>2048</v>
      </c>
      <c r="R4049" s="41">
        <v>36.659199999999998</v>
      </c>
      <c r="S4049" s="41">
        <v>2068</v>
      </c>
      <c r="T4049" s="41">
        <v>45.496000000000002</v>
      </c>
      <c r="U4049" s="41">
        <v>3447</v>
      </c>
      <c r="V4049" s="41">
        <v>62.540699999999994</v>
      </c>
      <c r="W4049" s="41">
        <v>3349</v>
      </c>
      <c r="X4049" s="41">
        <v>70.987899999999996</v>
      </c>
    </row>
    <row r="4050" spans="1:24" x14ac:dyDescent="0.35">
      <c r="A4050" s="41" t="s">
        <v>593</v>
      </c>
      <c r="B4050" s="41" t="s">
        <v>456</v>
      </c>
      <c r="C4050" s="41" t="s">
        <v>33</v>
      </c>
      <c r="D4050" s="41" t="s">
        <v>409</v>
      </c>
      <c r="E4050" s="41" t="s">
        <v>409</v>
      </c>
      <c r="F4050" s="41" t="s">
        <v>763</v>
      </c>
      <c r="G4050" s="41">
        <v>8</v>
      </c>
      <c r="H4050" s="41">
        <v>4196.1738610433704</v>
      </c>
      <c r="I4050" s="41">
        <v>1300</v>
      </c>
      <c r="J4050" s="41">
        <v>11</v>
      </c>
      <c r="K4050" s="41">
        <v>25.87</v>
      </c>
      <c r="L4050" s="41">
        <v>0.21890000000000001</v>
      </c>
      <c r="M4050" s="41"/>
      <c r="N4050" s="41"/>
      <c r="O4050" s="41"/>
      <c r="P4050" s="41"/>
      <c r="Q4050" s="41">
        <v>2718</v>
      </c>
      <c r="R4050" s="41">
        <v>48.652200000000001</v>
      </c>
      <c r="S4050" s="41"/>
      <c r="T4050" s="41"/>
      <c r="U4050" s="41">
        <v>4029</v>
      </c>
      <c r="V4050" s="41">
        <v>74.741100000000003</v>
      </c>
      <c r="W4050" s="41"/>
      <c r="X4050" s="41"/>
    </row>
    <row r="4051" spans="1:24" x14ac:dyDescent="0.35">
      <c r="A4051" s="41" t="s">
        <v>593</v>
      </c>
      <c r="B4051" s="41" t="s">
        <v>456</v>
      </c>
      <c r="C4051" s="41" t="s">
        <v>33</v>
      </c>
      <c r="D4051" s="41" t="s">
        <v>409</v>
      </c>
      <c r="E4051" s="41" t="s">
        <v>409</v>
      </c>
      <c r="F4051" s="41" t="s">
        <v>762</v>
      </c>
      <c r="G4051" s="41">
        <v>7</v>
      </c>
      <c r="H4051" s="41">
        <v>4196.1738610433704</v>
      </c>
      <c r="I4051" s="41">
        <v>1203</v>
      </c>
      <c r="J4051" s="41">
        <v>3076</v>
      </c>
      <c r="K4051" s="41">
        <v>23.939700000000002</v>
      </c>
      <c r="L4051" s="41">
        <v>61.212400000000002</v>
      </c>
      <c r="M4051" s="41">
        <v>0</v>
      </c>
      <c r="N4051" s="41">
        <v>16</v>
      </c>
      <c r="O4051" s="41">
        <v>0</v>
      </c>
      <c r="P4051" s="41">
        <v>0.36</v>
      </c>
      <c r="Q4051" s="41">
        <v>2891</v>
      </c>
      <c r="R4051" s="41">
        <v>51.748899999999999</v>
      </c>
      <c r="S4051" s="41">
        <v>3705</v>
      </c>
      <c r="T4051" s="41">
        <v>81.510000000000005</v>
      </c>
      <c r="U4051" s="41">
        <v>7170</v>
      </c>
      <c r="V4051" s="41">
        <v>136.90100000000001</v>
      </c>
      <c r="W4051" s="41">
        <v>3721</v>
      </c>
      <c r="X4051" s="41">
        <v>81.87</v>
      </c>
    </row>
    <row r="4052" spans="1:24" x14ac:dyDescent="0.35">
      <c r="A4052" s="41" t="s">
        <v>593</v>
      </c>
      <c r="B4052" s="41" t="s">
        <v>456</v>
      </c>
      <c r="C4052" s="41" t="s">
        <v>33</v>
      </c>
      <c r="D4052" s="41" t="s">
        <v>409</v>
      </c>
      <c r="E4052" s="41" t="s">
        <v>409</v>
      </c>
      <c r="F4052" s="41" t="s">
        <v>761</v>
      </c>
      <c r="G4052" s="41">
        <v>6</v>
      </c>
      <c r="H4052" s="41">
        <v>4196.1738610433704</v>
      </c>
      <c r="I4052" s="41">
        <v>1300</v>
      </c>
      <c r="J4052" s="41">
        <v>0</v>
      </c>
      <c r="K4052" s="41">
        <v>25.87</v>
      </c>
      <c r="L4052" s="41">
        <v>0</v>
      </c>
      <c r="M4052" s="41">
        <v>1956</v>
      </c>
      <c r="N4052" s="41">
        <v>0</v>
      </c>
      <c r="O4052" s="41">
        <v>44.01</v>
      </c>
      <c r="P4052" s="41">
        <v>0</v>
      </c>
      <c r="Q4052" s="41">
        <v>3166</v>
      </c>
      <c r="R4052" s="41">
        <v>56.671399999999998</v>
      </c>
      <c r="S4052" s="41">
        <v>4378</v>
      </c>
      <c r="T4052" s="41">
        <v>96.316000000000003</v>
      </c>
      <c r="U4052" s="41">
        <v>4466</v>
      </c>
      <c r="V4052" s="41">
        <v>82.541399999999996</v>
      </c>
      <c r="W4052" s="41">
        <v>6334</v>
      </c>
      <c r="X4052" s="41">
        <v>140.32599999999999</v>
      </c>
    </row>
    <row r="4053" spans="1:24" x14ac:dyDescent="0.35">
      <c r="A4053" s="41" t="s">
        <v>685</v>
      </c>
      <c r="B4053" s="41" t="s">
        <v>532</v>
      </c>
      <c r="C4053" s="41" t="s">
        <v>12</v>
      </c>
      <c r="D4053" s="41" t="s">
        <v>411</v>
      </c>
      <c r="E4053" s="41" t="s">
        <v>411</v>
      </c>
      <c r="F4053" s="41" t="s">
        <v>756</v>
      </c>
      <c r="G4053" s="41">
        <v>1</v>
      </c>
      <c r="H4053" s="41">
        <v>6467.6500761464504</v>
      </c>
      <c r="I4053" s="41">
        <v>1621</v>
      </c>
      <c r="J4053" s="41">
        <v>0</v>
      </c>
      <c r="K4053" s="41">
        <v>29.988499999999998</v>
      </c>
      <c r="L4053" s="41">
        <v>0</v>
      </c>
      <c r="M4053" s="41">
        <v>2851</v>
      </c>
      <c r="N4053" s="41">
        <v>30</v>
      </c>
      <c r="O4053" s="41">
        <v>56.734900000000003</v>
      </c>
      <c r="P4053" s="41">
        <v>0.59699999999999998</v>
      </c>
      <c r="Q4053" s="41">
        <v>2939</v>
      </c>
      <c r="R4053" s="41">
        <v>52.6081</v>
      </c>
      <c r="S4053" s="41">
        <v>9094</v>
      </c>
      <c r="T4053" s="41">
        <v>200.06800000000001</v>
      </c>
      <c r="U4053" s="41">
        <v>4560</v>
      </c>
      <c r="V4053" s="41">
        <v>82.596599999999995</v>
      </c>
      <c r="W4053" s="41">
        <v>11975</v>
      </c>
      <c r="X4053" s="41">
        <v>257.3999</v>
      </c>
    </row>
    <row r="4054" spans="1:24" x14ac:dyDescent="0.35">
      <c r="A4054" s="41" t="s">
        <v>685</v>
      </c>
      <c r="B4054" s="41" t="s">
        <v>532</v>
      </c>
      <c r="C4054" s="41" t="s">
        <v>12</v>
      </c>
      <c r="D4054" s="41" t="s">
        <v>411</v>
      </c>
      <c r="E4054" s="41" t="s">
        <v>411</v>
      </c>
      <c r="F4054" s="41" t="s">
        <v>760</v>
      </c>
      <c r="G4054" s="41">
        <v>5</v>
      </c>
      <c r="H4054" s="41">
        <v>6467.6500761464504</v>
      </c>
      <c r="I4054" s="41">
        <v>2128</v>
      </c>
      <c r="J4054" s="41">
        <v>2</v>
      </c>
      <c r="K4054" s="41">
        <v>39.367999999999995</v>
      </c>
      <c r="L4054" s="41">
        <v>3.6999999999999998E-2</v>
      </c>
      <c r="M4054" s="41">
        <v>2480</v>
      </c>
      <c r="N4054" s="41">
        <v>15</v>
      </c>
      <c r="O4054" s="41">
        <v>49.352000000000004</v>
      </c>
      <c r="P4054" s="41">
        <v>0.29849999999999999</v>
      </c>
      <c r="Q4054" s="41">
        <v>6546</v>
      </c>
      <c r="R4054" s="41">
        <v>117.1734</v>
      </c>
      <c r="S4054" s="41">
        <v>8038</v>
      </c>
      <c r="T4054" s="41">
        <v>176.83600000000001</v>
      </c>
      <c r="U4054" s="41">
        <v>8676</v>
      </c>
      <c r="V4054" s="41">
        <v>156.57839999999999</v>
      </c>
      <c r="W4054" s="41">
        <v>10533</v>
      </c>
      <c r="X4054" s="41">
        <v>226.48650000000001</v>
      </c>
    </row>
    <row r="4055" spans="1:24" x14ac:dyDescent="0.35">
      <c r="A4055" s="41" t="s">
        <v>685</v>
      </c>
      <c r="B4055" s="41" t="s">
        <v>532</v>
      </c>
      <c r="C4055" s="41" t="s">
        <v>12</v>
      </c>
      <c r="D4055" s="41" t="s">
        <v>411</v>
      </c>
      <c r="E4055" s="41" t="s">
        <v>411</v>
      </c>
      <c r="F4055" s="41" t="s">
        <v>764</v>
      </c>
      <c r="G4055" s="41">
        <v>9</v>
      </c>
      <c r="H4055" s="41">
        <v>6467.6500761464504</v>
      </c>
      <c r="I4055" s="41">
        <v>16602</v>
      </c>
      <c r="J4055" s="41">
        <v>15</v>
      </c>
      <c r="K4055" s="41">
        <v>330.37979999999999</v>
      </c>
      <c r="L4055" s="41">
        <v>0.29849999999999999</v>
      </c>
      <c r="M4055" s="41"/>
      <c r="N4055" s="41"/>
      <c r="O4055" s="41"/>
      <c r="P4055" s="41"/>
      <c r="Q4055" s="41">
        <v>13139</v>
      </c>
      <c r="R4055" s="41">
        <v>235.18809999999999</v>
      </c>
      <c r="S4055" s="41"/>
      <c r="T4055" s="41"/>
      <c r="U4055" s="41">
        <v>29756</v>
      </c>
      <c r="V4055" s="41">
        <v>565.8664</v>
      </c>
      <c r="W4055" s="41"/>
      <c r="X4055" s="41"/>
    </row>
    <row r="4056" spans="1:24" x14ac:dyDescent="0.35">
      <c r="A4056" s="41" t="s">
        <v>685</v>
      </c>
      <c r="B4056" s="41" t="s">
        <v>532</v>
      </c>
      <c r="C4056" s="41" t="s">
        <v>12</v>
      </c>
      <c r="D4056" s="41" t="s">
        <v>411</v>
      </c>
      <c r="E4056" s="41" t="s">
        <v>411</v>
      </c>
      <c r="F4056" s="41" t="s">
        <v>766</v>
      </c>
      <c r="G4056" s="41">
        <v>11</v>
      </c>
      <c r="H4056" s="41">
        <v>6467.6500761464504</v>
      </c>
      <c r="I4056" s="41">
        <v>6961</v>
      </c>
      <c r="J4056" s="41">
        <v>8</v>
      </c>
      <c r="K4056" s="41">
        <v>138.5239</v>
      </c>
      <c r="L4056" s="41">
        <v>0.15920000000000001</v>
      </c>
      <c r="M4056" s="41"/>
      <c r="N4056" s="41"/>
      <c r="O4056" s="41"/>
      <c r="P4056" s="41"/>
      <c r="Q4056" s="41">
        <v>9573</v>
      </c>
      <c r="R4056" s="41">
        <v>171.35669999999999</v>
      </c>
      <c r="S4056" s="41"/>
      <c r="T4056" s="41"/>
      <c r="U4056" s="41">
        <v>16542</v>
      </c>
      <c r="V4056" s="41">
        <v>310.03980000000001</v>
      </c>
      <c r="W4056" s="41"/>
      <c r="X4056" s="41"/>
    </row>
    <row r="4057" spans="1:24" x14ac:dyDescent="0.35">
      <c r="A4057" s="41" t="s">
        <v>685</v>
      </c>
      <c r="B4057" s="41" t="s">
        <v>532</v>
      </c>
      <c r="C4057" s="41" t="s">
        <v>12</v>
      </c>
      <c r="D4057" s="41" t="s">
        <v>411</v>
      </c>
      <c r="E4057" s="41" t="s">
        <v>411</v>
      </c>
      <c r="F4057" s="41" t="s">
        <v>765</v>
      </c>
      <c r="G4057" s="41">
        <v>10</v>
      </c>
      <c r="H4057" s="41">
        <v>6467.6500761464504</v>
      </c>
      <c r="I4057" s="41">
        <v>4369</v>
      </c>
      <c r="J4057" s="41">
        <v>0</v>
      </c>
      <c r="K4057" s="41">
        <v>86.943100000000001</v>
      </c>
      <c r="L4057" s="41">
        <v>0</v>
      </c>
      <c r="M4057" s="41"/>
      <c r="N4057" s="41"/>
      <c r="O4057" s="41"/>
      <c r="P4057" s="41"/>
      <c r="Q4057" s="41">
        <v>11284</v>
      </c>
      <c r="R4057" s="41">
        <v>201.9836</v>
      </c>
      <c r="S4057" s="41"/>
      <c r="T4057" s="41"/>
      <c r="U4057" s="41">
        <v>15653</v>
      </c>
      <c r="V4057" s="41">
        <v>288.92669999999998</v>
      </c>
      <c r="W4057" s="41"/>
      <c r="X4057" s="41"/>
    </row>
    <row r="4058" spans="1:24" x14ac:dyDescent="0.35">
      <c r="A4058" s="41" t="s">
        <v>685</v>
      </c>
      <c r="B4058" s="41" t="s">
        <v>532</v>
      </c>
      <c r="C4058" s="41" t="s">
        <v>12</v>
      </c>
      <c r="D4058" s="41" t="s">
        <v>411</v>
      </c>
      <c r="E4058" s="41" t="s">
        <v>411</v>
      </c>
      <c r="F4058" s="41" t="s">
        <v>759</v>
      </c>
      <c r="G4058" s="41">
        <v>4</v>
      </c>
      <c r="H4058" s="41">
        <v>6467.6500761464504</v>
      </c>
      <c r="I4058" s="41">
        <v>5109</v>
      </c>
      <c r="J4058" s="41">
        <v>8</v>
      </c>
      <c r="K4058" s="41">
        <v>94.516499999999994</v>
      </c>
      <c r="L4058" s="41">
        <v>0.14799999999999999</v>
      </c>
      <c r="M4058" s="41">
        <v>2965</v>
      </c>
      <c r="N4058" s="41">
        <v>0</v>
      </c>
      <c r="O4058" s="41">
        <v>59.003500000000003</v>
      </c>
      <c r="P4058" s="41">
        <v>0</v>
      </c>
      <c r="Q4058" s="41">
        <v>4601</v>
      </c>
      <c r="R4058" s="41">
        <v>82.357900000000001</v>
      </c>
      <c r="S4058" s="41">
        <v>7231</v>
      </c>
      <c r="T4058" s="41">
        <v>159.08199999999999</v>
      </c>
      <c r="U4058" s="41">
        <v>9718</v>
      </c>
      <c r="V4058" s="41">
        <v>177.0224</v>
      </c>
      <c r="W4058" s="41">
        <v>10196</v>
      </c>
      <c r="X4058" s="41">
        <v>218.0855</v>
      </c>
    </row>
    <row r="4059" spans="1:24" x14ac:dyDescent="0.35">
      <c r="A4059" s="41" t="s">
        <v>685</v>
      </c>
      <c r="B4059" s="41" t="s">
        <v>532</v>
      </c>
      <c r="C4059" s="41" t="s">
        <v>12</v>
      </c>
      <c r="D4059" s="41" t="s">
        <v>411</v>
      </c>
      <c r="E4059" s="41" t="s">
        <v>411</v>
      </c>
      <c r="F4059" s="41" t="s">
        <v>758</v>
      </c>
      <c r="G4059" s="41">
        <v>3</v>
      </c>
      <c r="H4059" s="41">
        <v>6467.6500761464504</v>
      </c>
      <c r="I4059" s="41">
        <v>23580</v>
      </c>
      <c r="J4059" s="41">
        <v>2</v>
      </c>
      <c r="K4059" s="41">
        <v>436.22999999999996</v>
      </c>
      <c r="L4059" s="41">
        <v>3.6999999999999998E-2</v>
      </c>
      <c r="M4059" s="41">
        <v>2745</v>
      </c>
      <c r="N4059" s="41">
        <v>28</v>
      </c>
      <c r="O4059" s="41">
        <v>54.625500000000002</v>
      </c>
      <c r="P4059" s="41">
        <v>0.55720000000000003</v>
      </c>
      <c r="Q4059" s="41">
        <v>5042</v>
      </c>
      <c r="R4059" s="41">
        <v>90.251800000000003</v>
      </c>
      <c r="S4059" s="41">
        <v>7204</v>
      </c>
      <c r="T4059" s="41">
        <v>158.488</v>
      </c>
      <c r="U4059" s="41">
        <v>28624</v>
      </c>
      <c r="V4059" s="41">
        <v>526.51879999999994</v>
      </c>
      <c r="W4059" s="41">
        <v>9977</v>
      </c>
      <c r="X4059" s="41">
        <v>213.67070000000001</v>
      </c>
    </row>
    <row r="4060" spans="1:24" x14ac:dyDescent="0.35">
      <c r="A4060" s="41" t="s">
        <v>685</v>
      </c>
      <c r="B4060" s="41" t="s">
        <v>532</v>
      </c>
      <c r="C4060" s="41" t="s">
        <v>12</v>
      </c>
      <c r="D4060" s="41" t="s">
        <v>411</v>
      </c>
      <c r="E4060" s="41" t="s">
        <v>411</v>
      </c>
      <c r="F4060" s="41" t="s">
        <v>767</v>
      </c>
      <c r="G4060" s="41">
        <v>12</v>
      </c>
      <c r="H4060" s="41">
        <v>6467.6500761464504</v>
      </c>
      <c r="I4060" s="41">
        <v>4841</v>
      </c>
      <c r="J4060" s="41">
        <v>23</v>
      </c>
      <c r="K4060" s="41">
        <v>96.335900000000009</v>
      </c>
      <c r="L4060" s="41">
        <v>0.4577</v>
      </c>
      <c r="M4060" s="41"/>
      <c r="N4060" s="41"/>
      <c r="O4060" s="41"/>
      <c r="P4060" s="41"/>
      <c r="Q4060" s="41">
        <v>11613</v>
      </c>
      <c r="R4060" s="41">
        <v>207.87270000000001</v>
      </c>
      <c r="S4060" s="41"/>
      <c r="T4060" s="41"/>
      <c r="U4060" s="41">
        <v>16477</v>
      </c>
      <c r="V4060" s="41">
        <v>304.66630000000004</v>
      </c>
      <c r="W4060" s="41"/>
      <c r="X4060" s="41"/>
    </row>
    <row r="4061" spans="1:24" x14ac:dyDescent="0.35">
      <c r="A4061" s="41" t="s">
        <v>685</v>
      </c>
      <c r="B4061" s="41" t="s">
        <v>532</v>
      </c>
      <c r="C4061" s="41" t="s">
        <v>12</v>
      </c>
      <c r="D4061" s="41" t="s">
        <v>411</v>
      </c>
      <c r="E4061" s="41" t="s">
        <v>411</v>
      </c>
      <c r="F4061" s="41" t="s">
        <v>757</v>
      </c>
      <c r="G4061" s="41">
        <v>2</v>
      </c>
      <c r="H4061" s="41">
        <v>6467.6500761464504</v>
      </c>
      <c r="I4061" s="41">
        <v>2267</v>
      </c>
      <c r="J4061" s="41">
        <v>0</v>
      </c>
      <c r="K4061" s="41">
        <v>41.939499999999995</v>
      </c>
      <c r="L4061" s="41">
        <v>0</v>
      </c>
      <c r="M4061" s="41">
        <v>2215</v>
      </c>
      <c r="N4061" s="41">
        <v>4</v>
      </c>
      <c r="O4061" s="41">
        <v>44.078500000000005</v>
      </c>
      <c r="P4061" s="41">
        <v>7.9600000000000004E-2</v>
      </c>
      <c r="Q4061" s="41">
        <v>3711</v>
      </c>
      <c r="R4061" s="41">
        <v>66.426900000000003</v>
      </c>
      <c r="S4061" s="41">
        <v>6586</v>
      </c>
      <c r="T4061" s="41">
        <v>144.892</v>
      </c>
      <c r="U4061" s="41">
        <v>5978</v>
      </c>
      <c r="V4061" s="41">
        <v>108.3664</v>
      </c>
      <c r="W4061" s="41">
        <v>8805</v>
      </c>
      <c r="X4061" s="41">
        <v>189.05009999999999</v>
      </c>
    </row>
    <row r="4062" spans="1:24" x14ac:dyDescent="0.35">
      <c r="A4062" s="41" t="s">
        <v>685</v>
      </c>
      <c r="B4062" s="41" t="s">
        <v>532</v>
      </c>
      <c r="C4062" s="41" t="s">
        <v>12</v>
      </c>
      <c r="D4062" s="41" t="s">
        <v>411</v>
      </c>
      <c r="E4062" s="41" t="s">
        <v>411</v>
      </c>
      <c r="F4062" s="41" t="s">
        <v>763</v>
      </c>
      <c r="G4062" s="41">
        <v>8</v>
      </c>
      <c r="H4062" s="41">
        <v>6467.6500761464504</v>
      </c>
      <c r="I4062" s="41">
        <v>3752</v>
      </c>
      <c r="J4062" s="41">
        <v>2</v>
      </c>
      <c r="K4062" s="41">
        <v>74.6648</v>
      </c>
      <c r="L4062" s="41">
        <v>3.9800000000000002E-2</v>
      </c>
      <c r="M4062" s="41"/>
      <c r="N4062" s="41"/>
      <c r="O4062" s="41"/>
      <c r="P4062" s="41"/>
      <c r="Q4062" s="41">
        <v>7829</v>
      </c>
      <c r="R4062" s="41">
        <v>140.13910000000001</v>
      </c>
      <c r="S4062" s="41"/>
      <c r="T4062" s="41"/>
      <c r="U4062" s="41">
        <v>11583</v>
      </c>
      <c r="V4062" s="41">
        <v>214.84370000000001</v>
      </c>
      <c r="W4062" s="41"/>
      <c r="X4062" s="41"/>
    </row>
    <row r="4063" spans="1:24" x14ac:dyDescent="0.35">
      <c r="A4063" s="41" t="s">
        <v>685</v>
      </c>
      <c r="B4063" s="41" t="s">
        <v>532</v>
      </c>
      <c r="C4063" s="41" t="s">
        <v>12</v>
      </c>
      <c r="D4063" s="41" t="s">
        <v>411</v>
      </c>
      <c r="E4063" s="41" t="s">
        <v>411</v>
      </c>
      <c r="F4063" s="41" t="s">
        <v>762</v>
      </c>
      <c r="G4063" s="41">
        <v>7</v>
      </c>
      <c r="H4063" s="41">
        <v>6467.6500761464504</v>
      </c>
      <c r="I4063" s="41">
        <v>3178</v>
      </c>
      <c r="J4063" s="41">
        <v>48</v>
      </c>
      <c r="K4063" s="41">
        <v>63.242200000000004</v>
      </c>
      <c r="L4063" s="41">
        <v>0.95520000000000005</v>
      </c>
      <c r="M4063" s="41">
        <v>0</v>
      </c>
      <c r="N4063" s="41">
        <v>13</v>
      </c>
      <c r="O4063" s="41">
        <v>0</v>
      </c>
      <c r="P4063" s="41">
        <v>0.29249999999999998</v>
      </c>
      <c r="Q4063" s="41">
        <v>15886</v>
      </c>
      <c r="R4063" s="41">
        <v>284.35939999999999</v>
      </c>
      <c r="S4063" s="41">
        <v>14894</v>
      </c>
      <c r="T4063" s="41">
        <v>327.66800000000001</v>
      </c>
      <c r="U4063" s="41">
        <v>19112</v>
      </c>
      <c r="V4063" s="41">
        <v>348.55680000000001</v>
      </c>
      <c r="W4063" s="41">
        <v>14907</v>
      </c>
      <c r="X4063" s="41">
        <v>327.96050000000002</v>
      </c>
    </row>
    <row r="4064" spans="1:24" x14ac:dyDescent="0.35">
      <c r="A4064" s="41" t="s">
        <v>685</v>
      </c>
      <c r="B4064" s="41" t="s">
        <v>532</v>
      </c>
      <c r="C4064" s="41" t="s">
        <v>12</v>
      </c>
      <c r="D4064" s="41" t="s">
        <v>411</v>
      </c>
      <c r="E4064" s="41" t="s">
        <v>411</v>
      </c>
      <c r="F4064" s="41" t="s">
        <v>761</v>
      </c>
      <c r="G4064" s="41">
        <v>6</v>
      </c>
      <c r="H4064" s="41">
        <v>6467.6500761464504</v>
      </c>
      <c r="I4064" s="41">
        <v>2293</v>
      </c>
      <c r="J4064" s="41">
        <v>62</v>
      </c>
      <c r="K4064" s="41">
        <v>45.630700000000004</v>
      </c>
      <c r="L4064" s="41">
        <v>1.2338</v>
      </c>
      <c r="M4064" s="41">
        <v>2881</v>
      </c>
      <c r="N4064" s="41">
        <v>30</v>
      </c>
      <c r="O4064" s="41">
        <v>64.822499999999991</v>
      </c>
      <c r="P4064" s="41">
        <v>0.67499999999999993</v>
      </c>
      <c r="Q4064" s="41">
        <v>16122</v>
      </c>
      <c r="R4064" s="41">
        <v>288.5838</v>
      </c>
      <c r="S4064" s="41">
        <v>15495</v>
      </c>
      <c r="T4064" s="41">
        <v>340.89</v>
      </c>
      <c r="U4064" s="41">
        <v>18477</v>
      </c>
      <c r="V4064" s="41">
        <v>335.44830000000002</v>
      </c>
      <c r="W4064" s="41">
        <v>18406</v>
      </c>
      <c r="X4064" s="41">
        <v>406.38749999999999</v>
      </c>
    </row>
    <row r="4065" spans="1:24" x14ac:dyDescent="0.35">
      <c r="A4065" s="41" t="s">
        <v>525</v>
      </c>
      <c r="B4065" s="41" t="s">
        <v>445</v>
      </c>
      <c r="C4065" s="41" t="s">
        <v>26</v>
      </c>
      <c r="D4065" s="41" t="s">
        <v>413</v>
      </c>
      <c r="E4065" s="41" t="s">
        <v>413</v>
      </c>
      <c r="F4065" s="41" t="s">
        <v>756</v>
      </c>
      <c r="G4065" s="41">
        <v>1</v>
      </c>
      <c r="H4065" s="41">
        <v>2599.3956107614399</v>
      </c>
      <c r="I4065" s="41">
        <v>2972</v>
      </c>
      <c r="J4065" s="41">
        <v>0</v>
      </c>
      <c r="K4065" s="41">
        <v>54.981999999999999</v>
      </c>
      <c r="L4065" s="41">
        <v>0</v>
      </c>
      <c r="M4065" s="41">
        <v>2643</v>
      </c>
      <c r="N4065" s="41">
        <v>212</v>
      </c>
      <c r="O4065" s="41">
        <v>52.595700000000001</v>
      </c>
      <c r="P4065" s="41">
        <v>4.2187999999999999</v>
      </c>
      <c r="Q4065" s="41">
        <v>0</v>
      </c>
      <c r="R4065" s="41">
        <v>0</v>
      </c>
      <c r="S4065" s="41">
        <v>2</v>
      </c>
      <c r="T4065" s="41">
        <v>4.3999999999999997E-2</v>
      </c>
      <c r="U4065" s="41">
        <v>2972</v>
      </c>
      <c r="V4065" s="41">
        <v>54.981999999999999</v>
      </c>
      <c r="W4065" s="41">
        <v>2857</v>
      </c>
      <c r="X4065" s="41">
        <v>56.858499999999999</v>
      </c>
    </row>
    <row r="4066" spans="1:24" x14ac:dyDescent="0.35">
      <c r="A4066" s="41" t="s">
        <v>525</v>
      </c>
      <c r="B4066" s="41" t="s">
        <v>445</v>
      </c>
      <c r="C4066" s="41" t="s">
        <v>26</v>
      </c>
      <c r="D4066" s="41" t="s">
        <v>413</v>
      </c>
      <c r="E4066" s="41" t="s">
        <v>413</v>
      </c>
      <c r="F4066" s="41" t="s">
        <v>760</v>
      </c>
      <c r="G4066" s="41">
        <v>5</v>
      </c>
      <c r="H4066" s="41">
        <v>2599.3956107614399</v>
      </c>
      <c r="I4066" s="41">
        <v>1839</v>
      </c>
      <c r="J4066" s="41">
        <v>3616</v>
      </c>
      <c r="K4066" s="41">
        <v>34.021499999999996</v>
      </c>
      <c r="L4066" s="41">
        <v>66.896000000000001</v>
      </c>
      <c r="M4066" s="41">
        <v>5323</v>
      </c>
      <c r="N4066" s="41">
        <v>2790</v>
      </c>
      <c r="O4066" s="41">
        <v>105.9277</v>
      </c>
      <c r="P4066" s="41">
        <v>55.521000000000001</v>
      </c>
      <c r="Q4066" s="41">
        <v>0</v>
      </c>
      <c r="R4066" s="41">
        <v>0</v>
      </c>
      <c r="S4066" s="41">
        <v>16</v>
      </c>
      <c r="T4066" s="41">
        <v>0.35199999999999998</v>
      </c>
      <c r="U4066" s="41">
        <v>5455</v>
      </c>
      <c r="V4066" s="41">
        <v>100.91749999999999</v>
      </c>
      <c r="W4066" s="41">
        <v>8129</v>
      </c>
      <c r="X4066" s="41">
        <v>161.80070000000001</v>
      </c>
    </row>
    <row r="4067" spans="1:24" x14ac:dyDescent="0.35">
      <c r="A4067" s="41" t="s">
        <v>525</v>
      </c>
      <c r="B4067" s="41" t="s">
        <v>445</v>
      </c>
      <c r="C4067" s="41" t="s">
        <v>26</v>
      </c>
      <c r="D4067" s="41" t="s">
        <v>413</v>
      </c>
      <c r="E4067" s="41" t="s">
        <v>413</v>
      </c>
      <c r="F4067" s="41" t="s">
        <v>764</v>
      </c>
      <c r="G4067" s="41">
        <v>9</v>
      </c>
      <c r="H4067" s="41">
        <v>2599.3956107614399</v>
      </c>
      <c r="I4067" s="41">
        <v>4086</v>
      </c>
      <c r="J4067" s="41">
        <v>4</v>
      </c>
      <c r="K4067" s="41">
        <v>81.311400000000006</v>
      </c>
      <c r="L4067" s="41">
        <v>7.9600000000000004E-2</v>
      </c>
      <c r="M4067" s="41"/>
      <c r="N4067" s="41"/>
      <c r="O4067" s="41"/>
      <c r="P4067" s="41"/>
      <c r="Q4067" s="41">
        <v>0</v>
      </c>
      <c r="R4067" s="41">
        <v>0</v>
      </c>
      <c r="S4067" s="41"/>
      <c r="T4067" s="41"/>
      <c r="U4067" s="41">
        <v>4090</v>
      </c>
      <c r="V4067" s="41">
        <v>81.391000000000005</v>
      </c>
      <c r="W4067" s="41"/>
      <c r="X4067" s="41"/>
    </row>
    <row r="4068" spans="1:24" x14ac:dyDescent="0.35">
      <c r="A4068" s="41" t="s">
        <v>525</v>
      </c>
      <c r="B4068" s="41" t="s">
        <v>445</v>
      </c>
      <c r="C4068" s="41" t="s">
        <v>26</v>
      </c>
      <c r="D4068" s="41" t="s">
        <v>413</v>
      </c>
      <c r="E4068" s="41" t="s">
        <v>413</v>
      </c>
      <c r="F4068" s="41" t="s">
        <v>766</v>
      </c>
      <c r="G4068" s="41">
        <v>11</v>
      </c>
      <c r="H4068" s="41">
        <v>2599.3956107614399</v>
      </c>
      <c r="I4068" s="41">
        <v>4106</v>
      </c>
      <c r="J4068" s="41">
        <v>354</v>
      </c>
      <c r="K4068" s="41">
        <v>81.709400000000002</v>
      </c>
      <c r="L4068" s="41">
        <v>7.0446</v>
      </c>
      <c r="M4068" s="41"/>
      <c r="N4068" s="41"/>
      <c r="O4068" s="41"/>
      <c r="P4068" s="41"/>
      <c r="Q4068" s="41">
        <v>2</v>
      </c>
      <c r="R4068" s="41">
        <v>3.5799999999999998E-2</v>
      </c>
      <c r="S4068" s="41"/>
      <c r="T4068" s="41"/>
      <c r="U4068" s="41">
        <v>4462</v>
      </c>
      <c r="V4068" s="41">
        <v>88.7898</v>
      </c>
      <c r="W4068" s="41"/>
      <c r="X4068" s="41"/>
    </row>
    <row r="4069" spans="1:24" x14ac:dyDescent="0.35">
      <c r="A4069" s="41" t="s">
        <v>525</v>
      </c>
      <c r="B4069" s="41" t="s">
        <v>445</v>
      </c>
      <c r="C4069" s="41" t="s">
        <v>26</v>
      </c>
      <c r="D4069" s="41" t="s">
        <v>413</v>
      </c>
      <c r="E4069" s="41" t="s">
        <v>413</v>
      </c>
      <c r="F4069" s="41" t="s">
        <v>765</v>
      </c>
      <c r="G4069" s="41">
        <v>10</v>
      </c>
      <c r="H4069" s="41">
        <v>2599.3956107614399</v>
      </c>
      <c r="I4069" s="41">
        <v>5049</v>
      </c>
      <c r="J4069" s="41">
        <v>287</v>
      </c>
      <c r="K4069" s="41">
        <v>100.47510000000001</v>
      </c>
      <c r="L4069" s="41">
        <v>5.7113000000000005</v>
      </c>
      <c r="M4069" s="41"/>
      <c r="N4069" s="41"/>
      <c r="O4069" s="41"/>
      <c r="P4069" s="41"/>
      <c r="Q4069" s="41">
        <v>0</v>
      </c>
      <c r="R4069" s="41">
        <v>0</v>
      </c>
      <c r="S4069" s="41"/>
      <c r="T4069" s="41"/>
      <c r="U4069" s="41">
        <v>5336</v>
      </c>
      <c r="V4069" s="41">
        <v>106.18640000000001</v>
      </c>
      <c r="W4069" s="41"/>
      <c r="X4069" s="41"/>
    </row>
    <row r="4070" spans="1:24" x14ac:dyDescent="0.35">
      <c r="A4070" s="41" t="s">
        <v>525</v>
      </c>
      <c r="B4070" s="41" t="s">
        <v>445</v>
      </c>
      <c r="C4070" s="41" t="s">
        <v>26</v>
      </c>
      <c r="D4070" s="41" t="s">
        <v>413</v>
      </c>
      <c r="E4070" s="41" t="s">
        <v>413</v>
      </c>
      <c r="F4070" s="41" t="s">
        <v>759</v>
      </c>
      <c r="G4070" s="41">
        <v>4</v>
      </c>
      <c r="H4070" s="41">
        <v>2599.3956107614399</v>
      </c>
      <c r="I4070" s="41">
        <v>702</v>
      </c>
      <c r="J4070" s="41">
        <v>233</v>
      </c>
      <c r="K4070" s="41">
        <v>12.987</v>
      </c>
      <c r="L4070" s="41">
        <v>4.3105000000000002</v>
      </c>
      <c r="M4070" s="41">
        <v>4473</v>
      </c>
      <c r="N4070" s="41">
        <v>1272</v>
      </c>
      <c r="O4070" s="41">
        <v>89.012700000000009</v>
      </c>
      <c r="P4070" s="41">
        <v>25.312800000000003</v>
      </c>
      <c r="Q4070" s="41">
        <v>0</v>
      </c>
      <c r="R4070" s="41">
        <v>0</v>
      </c>
      <c r="S4070" s="41">
        <v>7</v>
      </c>
      <c r="T4070" s="41">
        <v>0.154</v>
      </c>
      <c r="U4070" s="41">
        <v>935</v>
      </c>
      <c r="V4070" s="41">
        <v>17.297499999999999</v>
      </c>
      <c r="W4070" s="41">
        <v>5752</v>
      </c>
      <c r="X4070" s="41">
        <v>114.4795</v>
      </c>
    </row>
    <row r="4071" spans="1:24" x14ac:dyDescent="0.35">
      <c r="A4071" s="41" t="s">
        <v>525</v>
      </c>
      <c r="B4071" s="41" t="s">
        <v>445</v>
      </c>
      <c r="C4071" s="41" t="s">
        <v>26</v>
      </c>
      <c r="D4071" s="41" t="s">
        <v>413</v>
      </c>
      <c r="E4071" s="41" t="s">
        <v>413</v>
      </c>
      <c r="F4071" s="41" t="s">
        <v>758</v>
      </c>
      <c r="G4071" s="41">
        <v>3</v>
      </c>
      <c r="H4071" s="41">
        <v>2599.3956107614399</v>
      </c>
      <c r="I4071" s="41">
        <v>1606</v>
      </c>
      <c r="J4071" s="41">
        <v>870</v>
      </c>
      <c r="K4071" s="41">
        <v>29.710999999999999</v>
      </c>
      <c r="L4071" s="41">
        <v>16.094999999999999</v>
      </c>
      <c r="M4071" s="41">
        <v>3364</v>
      </c>
      <c r="N4071" s="41">
        <v>1153</v>
      </c>
      <c r="O4071" s="41">
        <v>66.943600000000004</v>
      </c>
      <c r="P4071" s="41">
        <v>22.944700000000001</v>
      </c>
      <c r="Q4071" s="41">
        <v>0</v>
      </c>
      <c r="R4071" s="41">
        <v>0</v>
      </c>
      <c r="S4071" s="41">
        <v>0</v>
      </c>
      <c r="T4071" s="41">
        <v>0</v>
      </c>
      <c r="U4071" s="41">
        <v>2476</v>
      </c>
      <c r="V4071" s="41">
        <v>45.805999999999997</v>
      </c>
      <c r="W4071" s="41">
        <v>4517</v>
      </c>
      <c r="X4071" s="41">
        <v>89.888300000000001</v>
      </c>
    </row>
    <row r="4072" spans="1:24" x14ac:dyDescent="0.35">
      <c r="A4072" s="41" t="s">
        <v>525</v>
      </c>
      <c r="B4072" s="41" t="s">
        <v>445</v>
      </c>
      <c r="C4072" s="41" t="s">
        <v>26</v>
      </c>
      <c r="D4072" s="41" t="s">
        <v>413</v>
      </c>
      <c r="E4072" s="41" t="s">
        <v>413</v>
      </c>
      <c r="F4072" s="41" t="s">
        <v>767</v>
      </c>
      <c r="G4072" s="41">
        <v>12</v>
      </c>
      <c r="H4072" s="41">
        <v>2599.3956107614399</v>
      </c>
      <c r="I4072" s="41">
        <v>3540</v>
      </c>
      <c r="J4072" s="41">
        <v>0</v>
      </c>
      <c r="K4072" s="41">
        <v>70.445999999999998</v>
      </c>
      <c r="L4072" s="41">
        <v>0</v>
      </c>
      <c r="M4072" s="41"/>
      <c r="N4072" s="41"/>
      <c r="O4072" s="41"/>
      <c r="P4072" s="41"/>
      <c r="Q4072" s="41">
        <v>0</v>
      </c>
      <c r="R4072" s="41">
        <v>0</v>
      </c>
      <c r="S4072" s="41"/>
      <c r="T4072" s="41"/>
      <c r="U4072" s="41">
        <v>3540</v>
      </c>
      <c r="V4072" s="41">
        <v>70.445999999999998</v>
      </c>
      <c r="W4072" s="41"/>
      <c r="X4072" s="41"/>
    </row>
    <row r="4073" spans="1:24" x14ac:dyDescent="0.35">
      <c r="A4073" s="41" t="s">
        <v>525</v>
      </c>
      <c r="B4073" s="41" t="s">
        <v>445</v>
      </c>
      <c r="C4073" s="41" t="s">
        <v>26</v>
      </c>
      <c r="D4073" s="41" t="s">
        <v>413</v>
      </c>
      <c r="E4073" s="41" t="s">
        <v>413</v>
      </c>
      <c r="F4073" s="41" t="s">
        <v>757</v>
      </c>
      <c r="G4073" s="41">
        <v>2</v>
      </c>
      <c r="H4073" s="41">
        <v>2599.3956107614399</v>
      </c>
      <c r="I4073" s="41">
        <v>2217</v>
      </c>
      <c r="J4073" s="41">
        <v>547</v>
      </c>
      <c r="K4073" s="41">
        <v>41.014499999999998</v>
      </c>
      <c r="L4073" s="41">
        <v>10.1195</v>
      </c>
      <c r="M4073" s="41">
        <v>2529</v>
      </c>
      <c r="N4073" s="41">
        <v>236</v>
      </c>
      <c r="O4073" s="41">
        <v>50.327100000000002</v>
      </c>
      <c r="P4073" s="41">
        <v>4.6964000000000006</v>
      </c>
      <c r="Q4073" s="41">
        <v>0</v>
      </c>
      <c r="R4073" s="41">
        <v>0</v>
      </c>
      <c r="S4073" s="41">
        <v>4</v>
      </c>
      <c r="T4073" s="41">
        <v>8.7999999999999995E-2</v>
      </c>
      <c r="U4073" s="41">
        <v>2764</v>
      </c>
      <c r="V4073" s="41">
        <v>51.134</v>
      </c>
      <c r="W4073" s="41">
        <v>2769</v>
      </c>
      <c r="X4073" s="41">
        <v>55.111499999999999</v>
      </c>
    </row>
    <row r="4074" spans="1:24" x14ac:dyDescent="0.35">
      <c r="A4074" s="41" t="s">
        <v>525</v>
      </c>
      <c r="B4074" s="41" t="s">
        <v>445</v>
      </c>
      <c r="C4074" s="41" t="s">
        <v>26</v>
      </c>
      <c r="D4074" s="41" t="s">
        <v>413</v>
      </c>
      <c r="E4074" s="41" t="s">
        <v>413</v>
      </c>
      <c r="F4074" s="41" t="s">
        <v>763</v>
      </c>
      <c r="G4074" s="41">
        <v>8</v>
      </c>
      <c r="H4074" s="41">
        <v>2599.3956107614399</v>
      </c>
      <c r="I4074" s="41">
        <v>3002</v>
      </c>
      <c r="J4074" s="41">
        <v>434</v>
      </c>
      <c r="K4074" s="41">
        <v>59.739800000000002</v>
      </c>
      <c r="L4074" s="41">
        <v>8.6365999999999996</v>
      </c>
      <c r="M4074" s="41"/>
      <c r="N4074" s="41"/>
      <c r="O4074" s="41"/>
      <c r="P4074" s="41"/>
      <c r="Q4074" s="41">
        <v>0</v>
      </c>
      <c r="R4074" s="41">
        <v>0</v>
      </c>
      <c r="S4074" s="41"/>
      <c r="T4074" s="41"/>
      <c r="U4074" s="41">
        <v>3436</v>
      </c>
      <c r="V4074" s="41">
        <v>68.376400000000004</v>
      </c>
      <c r="W4074" s="41"/>
      <c r="X4074" s="41"/>
    </row>
    <row r="4075" spans="1:24" x14ac:dyDescent="0.35">
      <c r="A4075" s="41" t="s">
        <v>525</v>
      </c>
      <c r="B4075" s="41" t="s">
        <v>445</v>
      </c>
      <c r="C4075" s="41" t="s">
        <v>26</v>
      </c>
      <c r="D4075" s="41" t="s">
        <v>413</v>
      </c>
      <c r="E4075" s="41" t="s">
        <v>413</v>
      </c>
      <c r="F4075" s="41" t="s">
        <v>762</v>
      </c>
      <c r="G4075" s="41">
        <v>7</v>
      </c>
      <c r="H4075" s="41">
        <v>2599.3956107614399</v>
      </c>
      <c r="I4075" s="41">
        <v>2463</v>
      </c>
      <c r="J4075" s="41">
        <v>978</v>
      </c>
      <c r="K4075" s="41">
        <v>49.0137</v>
      </c>
      <c r="L4075" s="41">
        <v>19.462199999999999</v>
      </c>
      <c r="M4075" s="41">
        <v>0</v>
      </c>
      <c r="N4075" s="41">
        <v>4396</v>
      </c>
      <c r="O4075" s="41">
        <v>0</v>
      </c>
      <c r="P4075" s="41">
        <v>98.91</v>
      </c>
      <c r="Q4075" s="41">
        <v>0</v>
      </c>
      <c r="R4075" s="41">
        <v>0</v>
      </c>
      <c r="S4075" s="41">
        <v>2</v>
      </c>
      <c r="T4075" s="41">
        <v>4.3999999999999997E-2</v>
      </c>
      <c r="U4075" s="41">
        <v>3441</v>
      </c>
      <c r="V4075" s="41">
        <v>68.475899999999996</v>
      </c>
      <c r="W4075" s="41">
        <v>4398</v>
      </c>
      <c r="X4075" s="41">
        <v>98.953999999999994</v>
      </c>
    </row>
    <row r="4076" spans="1:24" x14ac:dyDescent="0.35">
      <c r="A4076" s="41" t="s">
        <v>525</v>
      </c>
      <c r="B4076" s="41" t="s">
        <v>445</v>
      </c>
      <c r="C4076" s="41" t="s">
        <v>26</v>
      </c>
      <c r="D4076" s="41" t="s">
        <v>413</v>
      </c>
      <c r="E4076" s="41" t="s">
        <v>413</v>
      </c>
      <c r="F4076" s="41" t="s">
        <v>761</v>
      </c>
      <c r="G4076" s="41">
        <v>6</v>
      </c>
      <c r="H4076" s="41">
        <v>2599.3956107614399</v>
      </c>
      <c r="I4076" s="41">
        <v>2551</v>
      </c>
      <c r="J4076" s="41">
        <v>573</v>
      </c>
      <c r="K4076" s="41">
        <v>50.764900000000004</v>
      </c>
      <c r="L4076" s="41">
        <v>11.402700000000001</v>
      </c>
      <c r="M4076" s="41">
        <v>8045</v>
      </c>
      <c r="N4076" s="41">
        <v>2740</v>
      </c>
      <c r="O4076" s="41">
        <v>181.01249999999999</v>
      </c>
      <c r="P4076" s="41">
        <v>61.65</v>
      </c>
      <c r="Q4076" s="41">
        <v>0</v>
      </c>
      <c r="R4076" s="41">
        <v>0</v>
      </c>
      <c r="S4076" s="41">
        <v>4</v>
      </c>
      <c r="T4076" s="41">
        <v>8.7999999999999995E-2</v>
      </c>
      <c r="U4076" s="41">
        <v>3124</v>
      </c>
      <c r="V4076" s="41">
        <v>62.167600000000007</v>
      </c>
      <c r="W4076" s="41">
        <v>10789</v>
      </c>
      <c r="X4076" s="41">
        <v>242.75049999999999</v>
      </c>
    </row>
    <row r="4077" spans="1:24" x14ac:dyDescent="0.35">
      <c r="A4077" s="41"/>
      <c r="C4077" s="41"/>
      <c r="D4077" s="41"/>
      <c r="F4077" s="41"/>
      <c r="G4077" s="41"/>
      <c r="H4077" s="41"/>
      <c r="I4077" s="41"/>
      <c r="J4077" s="41"/>
      <c r="K4077" s="41"/>
      <c r="L4077" s="41"/>
      <c r="M4077" s="41"/>
      <c r="N4077" s="41"/>
      <c r="O4077" s="41"/>
      <c r="P4077" s="41"/>
      <c r="Q4077" s="41"/>
      <c r="R4077" s="41"/>
      <c r="S4077" s="41"/>
      <c r="T4077" s="41"/>
      <c r="U4077" s="41"/>
      <c r="V4077" s="41"/>
      <c r="W4077" s="41"/>
      <c r="X4077" s="41"/>
    </row>
    <row r="4078" spans="1:24" x14ac:dyDescent="0.35">
      <c r="A4078" s="41"/>
      <c r="C4078" s="41"/>
      <c r="D4078" s="41"/>
      <c r="F4078" s="41"/>
      <c r="G4078" s="41"/>
      <c r="H4078" s="41"/>
      <c r="I4078" s="41"/>
      <c r="J4078" s="41"/>
      <c r="K4078" s="41"/>
      <c r="L4078" s="41"/>
      <c r="M4078" s="41"/>
      <c r="N4078" s="41"/>
      <c r="O4078" s="41"/>
      <c r="P4078" s="41"/>
      <c r="Q4078" s="41"/>
      <c r="R4078" s="41"/>
      <c r="S4078" s="41"/>
      <c r="T4078" s="41"/>
      <c r="U4078" s="41"/>
      <c r="V4078" s="41"/>
      <c r="W4078" s="41"/>
      <c r="X4078" s="41"/>
    </row>
    <row r="4079" spans="1:24" x14ac:dyDescent="0.35">
      <c r="A4079" s="41"/>
      <c r="C4079" s="41"/>
      <c r="D4079" s="41"/>
      <c r="F4079" s="41"/>
      <c r="G4079" s="41"/>
      <c r="H4079" s="41"/>
      <c r="I4079" s="41"/>
      <c r="J4079" s="41"/>
      <c r="K4079" s="41"/>
      <c r="L4079" s="41"/>
      <c r="M4079" s="41"/>
      <c r="N4079" s="41"/>
      <c r="O4079" s="41"/>
      <c r="P4079" s="41"/>
      <c r="Q4079" s="41"/>
      <c r="R4079" s="41"/>
      <c r="S4079" s="41"/>
      <c r="T4079" s="41"/>
      <c r="U4079" s="41"/>
      <c r="V4079" s="41"/>
      <c r="W4079" s="41"/>
      <c r="X4079" s="41"/>
    </row>
    <row r="4080" spans="1:24" x14ac:dyDescent="0.35">
      <c r="A4080" s="41"/>
      <c r="C4080" s="41"/>
      <c r="D4080" s="41"/>
      <c r="F4080" s="41"/>
      <c r="G4080" s="41"/>
      <c r="H4080" s="41"/>
      <c r="I4080" s="41"/>
      <c r="J4080" s="41"/>
      <c r="K4080" s="41"/>
      <c r="L4080" s="41"/>
      <c r="M4080" s="41"/>
      <c r="N4080" s="41"/>
      <c r="O4080" s="41"/>
      <c r="P4080" s="41"/>
      <c r="Q4080" s="41"/>
      <c r="R4080" s="41"/>
      <c r="S4080" s="41"/>
      <c r="T4080" s="41"/>
      <c r="U4080" s="41"/>
      <c r="V4080" s="41"/>
      <c r="W4080" s="41"/>
      <c r="X4080" s="41"/>
    </row>
    <row r="4081" spans="1:24" x14ac:dyDescent="0.35">
      <c r="A4081" s="41"/>
      <c r="C4081" s="41"/>
      <c r="D4081" s="41"/>
      <c r="F4081" s="41"/>
      <c r="G4081" s="41"/>
      <c r="H4081" s="41"/>
      <c r="I4081" s="41"/>
      <c r="J4081" s="41"/>
      <c r="K4081" s="41"/>
      <c r="L4081" s="41"/>
      <c r="M4081" s="41"/>
      <c r="N4081" s="41"/>
      <c r="O4081" s="41"/>
      <c r="P4081" s="41"/>
      <c r="Q4081" s="41"/>
      <c r="R4081" s="41"/>
      <c r="S4081" s="41"/>
      <c r="T4081" s="41"/>
      <c r="U4081" s="41"/>
      <c r="V4081" s="41"/>
      <c r="W4081" s="41"/>
      <c r="X4081" s="41"/>
    </row>
    <row r="4082" spans="1:24" x14ac:dyDescent="0.35">
      <c r="A4082" s="41"/>
      <c r="C4082" s="41"/>
      <c r="D4082" s="41"/>
      <c r="F4082" s="41"/>
      <c r="G4082" s="41"/>
      <c r="H4082" s="41"/>
      <c r="I4082" s="41"/>
      <c r="J4082" s="41"/>
      <c r="K4082" s="41"/>
      <c r="L4082" s="41"/>
      <c r="M4082" s="41"/>
      <c r="N4082" s="41"/>
      <c r="O4082" s="41"/>
      <c r="P4082" s="41"/>
      <c r="Q4082" s="41"/>
      <c r="R4082" s="41"/>
      <c r="S4082" s="41"/>
      <c r="T4082" s="41"/>
      <c r="U4082" s="41"/>
      <c r="V4082" s="41"/>
      <c r="W4082" s="41"/>
      <c r="X4082" s="41"/>
    </row>
    <row r="4083" spans="1:24" x14ac:dyDescent="0.35">
      <c r="A4083" s="41"/>
      <c r="C4083" s="41"/>
      <c r="D4083" s="41"/>
      <c r="F4083" s="41"/>
      <c r="G4083" s="41"/>
      <c r="H4083" s="41"/>
      <c r="I4083" s="41"/>
      <c r="J4083" s="41"/>
      <c r="K4083" s="41"/>
      <c r="L4083" s="41"/>
      <c r="M4083" s="41"/>
      <c r="N4083" s="41"/>
      <c r="O4083" s="41"/>
      <c r="P4083" s="41"/>
      <c r="Q4083" s="41"/>
      <c r="R4083" s="41"/>
      <c r="S4083" s="41"/>
      <c r="T4083" s="41"/>
      <c r="U4083" s="41"/>
      <c r="V4083" s="41"/>
      <c r="W4083" s="41"/>
      <c r="X4083" s="41"/>
    </row>
    <row r="4084" spans="1:24" x14ac:dyDescent="0.35">
      <c r="A4084" s="41"/>
      <c r="C4084" s="41"/>
      <c r="D4084" s="41"/>
      <c r="F4084" s="41"/>
      <c r="G4084" s="41"/>
      <c r="H4084" s="41"/>
      <c r="I4084" s="41"/>
      <c r="J4084" s="41"/>
      <c r="K4084" s="41"/>
      <c r="L4084" s="41"/>
      <c r="M4084" s="41"/>
      <c r="N4084" s="41"/>
      <c r="O4084" s="41"/>
      <c r="P4084" s="41"/>
      <c r="Q4084" s="41"/>
      <c r="R4084" s="41"/>
      <c r="S4084" s="41"/>
      <c r="T4084" s="41"/>
      <c r="U4084" s="41"/>
      <c r="V4084" s="41"/>
      <c r="W4084" s="41"/>
      <c r="X4084" s="41"/>
    </row>
    <row r="4085" spans="1:24" x14ac:dyDescent="0.35">
      <c r="A4085" s="41"/>
      <c r="C4085" s="41"/>
      <c r="D4085" s="41"/>
      <c r="F4085" s="41"/>
      <c r="G4085" s="41"/>
      <c r="H4085" s="41"/>
      <c r="I4085" s="41"/>
      <c r="J4085" s="41"/>
      <c r="K4085" s="41"/>
      <c r="L4085" s="41"/>
      <c r="M4085" s="41"/>
      <c r="N4085" s="41"/>
      <c r="O4085" s="41"/>
      <c r="P4085" s="41"/>
      <c r="Q4085" s="41"/>
      <c r="R4085" s="41"/>
      <c r="S4085" s="41"/>
      <c r="T4085" s="41"/>
      <c r="U4085" s="41"/>
      <c r="V4085" s="41"/>
      <c r="W4085" s="41"/>
      <c r="X4085" s="41"/>
    </row>
    <row r="4086" spans="1:24" x14ac:dyDescent="0.35">
      <c r="A4086" s="41"/>
      <c r="C4086" s="41"/>
      <c r="D4086" s="41"/>
      <c r="F4086" s="41"/>
      <c r="G4086" s="41"/>
      <c r="H4086" s="41"/>
      <c r="I4086" s="41"/>
      <c r="J4086" s="41"/>
      <c r="K4086" s="41"/>
      <c r="L4086" s="41"/>
      <c r="M4086" s="41"/>
      <c r="N4086" s="41"/>
      <c r="O4086" s="41"/>
      <c r="P4086" s="41"/>
      <c r="Q4086" s="41"/>
      <c r="R4086" s="41"/>
      <c r="S4086" s="41"/>
      <c r="T4086" s="41"/>
      <c r="U4086" s="41"/>
      <c r="V4086" s="41"/>
      <c r="W4086" s="41"/>
      <c r="X4086" s="41"/>
    </row>
    <row r="4087" spans="1:24" x14ac:dyDescent="0.35">
      <c r="A4087" s="41"/>
      <c r="C4087" s="41"/>
      <c r="D4087" s="41"/>
      <c r="F4087" s="41"/>
      <c r="G4087" s="41"/>
      <c r="H4087" s="41"/>
      <c r="I4087" s="41"/>
      <c r="J4087" s="41"/>
      <c r="K4087" s="41"/>
      <c r="L4087" s="41"/>
      <c r="M4087" s="41"/>
      <c r="N4087" s="41"/>
      <c r="O4087" s="41"/>
      <c r="P4087" s="41"/>
      <c r="Q4087" s="41"/>
      <c r="R4087" s="41"/>
      <c r="S4087" s="41"/>
      <c r="T4087" s="41"/>
      <c r="U4087" s="41"/>
      <c r="V4087" s="41"/>
      <c r="W4087" s="41"/>
      <c r="X4087" s="41"/>
    </row>
    <row r="4088" spans="1:24" x14ac:dyDescent="0.35">
      <c r="A4088" s="41"/>
      <c r="C4088" s="41"/>
      <c r="D4088" s="41"/>
      <c r="F4088" s="41"/>
      <c r="G4088" s="41"/>
      <c r="H4088" s="41"/>
      <c r="I4088" s="41"/>
      <c r="J4088" s="41"/>
      <c r="K4088" s="41"/>
      <c r="L4088" s="41"/>
      <c r="M4088" s="41"/>
      <c r="N4088" s="41"/>
      <c r="O4088" s="41"/>
      <c r="P4088" s="41"/>
      <c r="Q4088" s="41"/>
      <c r="R4088" s="41"/>
      <c r="S4088" s="41"/>
      <c r="T4088" s="41"/>
      <c r="U4088" s="41"/>
      <c r="V4088" s="41"/>
      <c r="W4088" s="41"/>
      <c r="X4088" s="41"/>
    </row>
    <row r="4089" spans="1:24" x14ac:dyDescent="0.35">
      <c r="A4089" s="41"/>
      <c r="C4089" s="41"/>
      <c r="D4089" s="41"/>
      <c r="F4089" s="41"/>
      <c r="G4089" s="41"/>
      <c r="H4089" s="41"/>
      <c r="I4089" s="41"/>
      <c r="J4089" s="41"/>
      <c r="K4089" s="41"/>
      <c r="L4089" s="41"/>
      <c r="M4089" s="41"/>
      <c r="N4089" s="41"/>
      <c r="O4089" s="41"/>
      <c r="P4089" s="41"/>
      <c r="Q4089" s="41"/>
      <c r="R4089" s="41"/>
      <c r="S4089" s="41"/>
      <c r="T4089" s="41"/>
      <c r="U4089" s="41"/>
      <c r="V4089" s="41"/>
      <c r="W4089" s="41"/>
      <c r="X4089" s="41"/>
    </row>
    <row r="4090" spans="1:24" x14ac:dyDescent="0.35">
      <c r="A4090" s="41"/>
      <c r="C4090" s="41"/>
      <c r="D4090" s="41"/>
      <c r="F4090" s="41"/>
      <c r="G4090" s="41"/>
      <c r="H4090" s="41"/>
      <c r="I4090" s="41"/>
      <c r="J4090" s="41"/>
      <c r="K4090" s="41"/>
      <c r="L4090" s="41"/>
      <c r="M4090" s="41"/>
      <c r="N4090" s="41"/>
      <c r="O4090" s="41"/>
      <c r="P4090" s="41"/>
      <c r="Q4090" s="41"/>
      <c r="R4090" s="41"/>
      <c r="S4090" s="41"/>
      <c r="T4090" s="41"/>
      <c r="U4090" s="41"/>
      <c r="V4090" s="41"/>
      <c r="W4090" s="41"/>
      <c r="X4090" s="41"/>
    </row>
    <row r="4091" spans="1:24" x14ac:dyDescent="0.35">
      <c r="A4091" s="41"/>
      <c r="C4091" s="41"/>
      <c r="D4091" s="41"/>
      <c r="F4091" s="41"/>
      <c r="G4091" s="41"/>
      <c r="H4091" s="41"/>
      <c r="I4091" s="41"/>
      <c r="J4091" s="41"/>
      <c r="K4091" s="41"/>
      <c r="L4091" s="41"/>
      <c r="M4091" s="41"/>
      <c r="N4091" s="41"/>
      <c r="O4091" s="41"/>
      <c r="P4091" s="41"/>
      <c r="Q4091" s="41"/>
      <c r="R4091" s="41"/>
      <c r="S4091" s="41"/>
      <c r="T4091" s="41"/>
      <c r="U4091" s="41"/>
      <c r="V4091" s="41"/>
      <c r="W4091" s="41"/>
      <c r="X4091" s="41"/>
    </row>
    <row r="4092" spans="1:24" x14ac:dyDescent="0.35">
      <c r="A4092" s="41"/>
      <c r="C4092" s="41"/>
      <c r="D4092" s="41"/>
      <c r="F4092" s="41"/>
      <c r="G4092" s="41"/>
      <c r="H4092" s="41"/>
      <c r="I4092" s="41"/>
      <c r="J4092" s="41"/>
      <c r="K4092" s="41"/>
      <c r="L4092" s="41"/>
      <c r="M4092" s="41"/>
      <c r="N4092" s="41"/>
      <c r="O4092" s="41"/>
      <c r="P4092" s="41"/>
      <c r="Q4092" s="41"/>
      <c r="R4092" s="41"/>
      <c r="S4092" s="41"/>
      <c r="T4092" s="41"/>
      <c r="U4092" s="41"/>
      <c r="V4092" s="41"/>
      <c r="W4092" s="41"/>
      <c r="X4092" s="41"/>
    </row>
    <row r="4093" spans="1:24" x14ac:dyDescent="0.35">
      <c r="A4093" s="41"/>
      <c r="C4093" s="41"/>
      <c r="D4093" s="41"/>
      <c r="F4093" s="41"/>
      <c r="G4093" s="41"/>
      <c r="H4093" s="41"/>
      <c r="I4093" s="41"/>
      <c r="J4093" s="41"/>
      <c r="K4093" s="41"/>
      <c r="L4093" s="41"/>
      <c r="M4093" s="41"/>
      <c r="N4093" s="41"/>
      <c r="O4093" s="41"/>
      <c r="P4093" s="41"/>
      <c r="Q4093" s="41"/>
      <c r="R4093" s="41"/>
      <c r="S4093" s="41"/>
      <c r="T4093" s="41"/>
      <c r="U4093" s="41"/>
      <c r="V4093" s="41"/>
      <c r="W4093" s="41"/>
      <c r="X4093" s="41"/>
    </row>
    <row r="4094" spans="1:24" x14ac:dyDescent="0.35">
      <c r="A4094" s="41"/>
      <c r="C4094" s="41"/>
      <c r="D4094" s="41"/>
      <c r="F4094" s="41"/>
      <c r="G4094" s="41"/>
      <c r="H4094" s="41"/>
      <c r="I4094" s="41"/>
      <c r="J4094" s="41"/>
      <c r="K4094" s="41"/>
      <c r="L4094" s="41"/>
      <c r="M4094" s="41"/>
      <c r="N4094" s="41"/>
      <c r="O4094" s="41"/>
      <c r="P4094" s="41"/>
      <c r="Q4094" s="41"/>
      <c r="R4094" s="41"/>
      <c r="S4094" s="41"/>
      <c r="T4094" s="41"/>
      <c r="U4094" s="41"/>
      <c r="V4094" s="41"/>
      <c r="W4094" s="41"/>
      <c r="X4094" s="41"/>
    </row>
    <row r="4095" spans="1:24" x14ac:dyDescent="0.35">
      <c r="A4095" s="41"/>
      <c r="C4095" s="41"/>
      <c r="D4095" s="41"/>
      <c r="F4095" s="41"/>
      <c r="G4095" s="41"/>
      <c r="H4095" s="41"/>
      <c r="I4095" s="41"/>
      <c r="J4095" s="41"/>
      <c r="K4095" s="41"/>
      <c r="L4095" s="41"/>
      <c r="M4095" s="41"/>
      <c r="N4095" s="41"/>
      <c r="O4095" s="41"/>
      <c r="P4095" s="41"/>
      <c r="Q4095" s="41"/>
      <c r="R4095" s="41"/>
      <c r="S4095" s="41"/>
      <c r="T4095" s="41"/>
      <c r="U4095" s="41"/>
      <c r="V4095" s="41"/>
      <c r="W4095" s="41"/>
      <c r="X4095" s="41"/>
    </row>
    <row r="4096" spans="1:24" x14ac:dyDescent="0.35">
      <c r="A4096" s="41"/>
      <c r="C4096" s="41"/>
      <c r="D4096" s="41"/>
      <c r="F4096" s="41"/>
      <c r="G4096" s="41"/>
      <c r="H4096" s="41"/>
      <c r="I4096" s="41"/>
      <c r="J4096" s="41"/>
      <c r="K4096" s="41"/>
      <c r="L4096" s="41"/>
      <c r="M4096" s="41"/>
      <c r="N4096" s="41"/>
      <c r="O4096" s="41"/>
      <c r="P4096" s="41"/>
      <c r="Q4096" s="41"/>
      <c r="R4096" s="41"/>
      <c r="S4096" s="41"/>
      <c r="T4096" s="41"/>
      <c r="U4096" s="41"/>
      <c r="V4096" s="41"/>
      <c r="W4096" s="41"/>
      <c r="X4096" s="41"/>
    </row>
    <row r="4097" spans="1:24" x14ac:dyDescent="0.35">
      <c r="A4097" s="41"/>
      <c r="C4097" s="41"/>
      <c r="D4097" s="41"/>
      <c r="F4097" s="41"/>
      <c r="G4097" s="41"/>
      <c r="H4097" s="41"/>
      <c r="I4097" s="41"/>
      <c r="J4097" s="41"/>
      <c r="K4097" s="41"/>
      <c r="L4097" s="41"/>
      <c r="M4097" s="41"/>
      <c r="N4097" s="41"/>
      <c r="O4097" s="41"/>
      <c r="P4097" s="41"/>
      <c r="Q4097" s="41"/>
      <c r="R4097" s="41"/>
      <c r="S4097" s="41"/>
      <c r="T4097" s="41"/>
      <c r="U4097" s="41"/>
      <c r="V4097" s="41"/>
      <c r="W4097" s="41"/>
      <c r="X4097" s="41"/>
    </row>
    <row r="4098" spans="1:24" x14ac:dyDescent="0.35">
      <c r="A4098" s="41"/>
      <c r="C4098" s="41"/>
      <c r="D4098" s="41"/>
      <c r="F4098" s="41"/>
      <c r="G4098" s="41"/>
      <c r="H4098" s="41"/>
      <c r="I4098" s="41"/>
      <c r="J4098" s="41"/>
      <c r="K4098" s="41"/>
      <c r="L4098" s="41"/>
      <c r="M4098" s="41"/>
      <c r="N4098" s="41"/>
      <c r="O4098" s="41"/>
      <c r="P4098" s="41"/>
      <c r="Q4098" s="41"/>
      <c r="R4098" s="41"/>
      <c r="S4098" s="41"/>
      <c r="T4098" s="41"/>
      <c r="U4098" s="41"/>
      <c r="V4098" s="41"/>
      <c r="W4098" s="41"/>
      <c r="X4098" s="41"/>
    </row>
    <row r="4099" spans="1:24" x14ac:dyDescent="0.35">
      <c r="A4099" s="41"/>
      <c r="C4099" s="41"/>
      <c r="D4099" s="41"/>
      <c r="F4099" s="41"/>
      <c r="G4099" s="41"/>
      <c r="H4099" s="41"/>
      <c r="I4099" s="41"/>
      <c r="J4099" s="41"/>
      <c r="K4099" s="41"/>
      <c r="L4099" s="41"/>
      <c r="M4099" s="41"/>
      <c r="N4099" s="41"/>
      <c r="O4099" s="41"/>
      <c r="P4099" s="41"/>
      <c r="Q4099" s="41"/>
      <c r="R4099" s="41"/>
      <c r="S4099" s="41"/>
      <c r="T4099" s="41"/>
      <c r="U4099" s="41"/>
      <c r="V4099" s="41"/>
      <c r="W4099" s="41"/>
      <c r="X4099" s="41"/>
    </row>
    <row r="4100" spans="1:24" x14ac:dyDescent="0.35">
      <c r="A4100" s="41"/>
      <c r="C4100" s="41"/>
      <c r="D4100" s="41"/>
      <c r="F4100" s="41"/>
      <c r="G4100" s="41"/>
      <c r="H4100" s="41"/>
      <c r="I4100" s="41"/>
      <c r="J4100" s="41"/>
      <c r="K4100" s="41"/>
      <c r="L4100" s="41"/>
      <c r="M4100" s="41"/>
      <c r="N4100" s="41"/>
      <c r="O4100" s="41"/>
      <c r="P4100" s="41"/>
      <c r="Q4100" s="41"/>
      <c r="R4100" s="41"/>
      <c r="S4100" s="41"/>
      <c r="T4100" s="41"/>
      <c r="U4100" s="41"/>
      <c r="V4100" s="41"/>
      <c r="W4100" s="41"/>
      <c r="X4100" s="41"/>
    </row>
    <row r="4136" spans="25:26" x14ac:dyDescent="0.35">
      <c r="Y4136" s="41"/>
      <c r="Z4136" s="41"/>
    </row>
    <row r="4137" spans="25:26" x14ac:dyDescent="0.35">
      <c r="Y4137" s="41"/>
      <c r="Z4137" s="41"/>
    </row>
    <row r="4138" spans="25:26" x14ac:dyDescent="0.35">
      <c r="Y4138" s="41"/>
      <c r="Z4138" s="41"/>
    </row>
    <row r="4139" spans="25:26" x14ac:dyDescent="0.35">
      <c r="Y4139" s="41"/>
      <c r="Z4139" s="41"/>
    </row>
    <row r="4140" spans="25:26" x14ac:dyDescent="0.35">
      <c r="Y4140" s="41"/>
      <c r="Z4140" s="41"/>
    </row>
    <row r="4141" spans="25:26" x14ac:dyDescent="0.35">
      <c r="Y4141" s="41"/>
      <c r="Z4141" s="41"/>
    </row>
    <row r="4142" spans="25:26" x14ac:dyDescent="0.35">
      <c r="Y4142" s="41"/>
      <c r="Z4142" s="41"/>
    </row>
    <row r="4143" spans="25:26" x14ac:dyDescent="0.35">
      <c r="Y4143" s="41"/>
      <c r="Z4143" s="41"/>
    </row>
    <row r="4144" spans="25:26" x14ac:dyDescent="0.35">
      <c r="Y4144" s="41"/>
      <c r="Z4144" s="41"/>
    </row>
    <row r="4145" spans="25:26" x14ac:dyDescent="0.35">
      <c r="Y4145" s="41"/>
      <c r="Z4145" s="41"/>
    </row>
    <row r="4146" spans="25:26" x14ac:dyDescent="0.35">
      <c r="Y4146" s="41"/>
      <c r="Z4146" s="41"/>
    </row>
    <row r="4147" spans="25:26" x14ac:dyDescent="0.35">
      <c r="Y4147" s="41"/>
      <c r="Z4147" s="41"/>
    </row>
    <row r="4148" spans="25:26" x14ac:dyDescent="0.35">
      <c r="Y4148" s="41"/>
      <c r="Z4148" s="41"/>
    </row>
    <row r="4149" spans="25:26" x14ac:dyDescent="0.35">
      <c r="Y4149" s="41"/>
      <c r="Z4149" s="41"/>
    </row>
    <row r="4150" spans="25:26" x14ac:dyDescent="0.35">
      <c r="Y4150" s="41"/>
      <c r="Z4150" s="41"/>
    </row>
    <row r="4151" spans="25:26" x14ac:dyDescent="0.35">
      <c r="Y4151" s="41"/>
      <c r="Z4151" s="41"/>
    </row>
    <row r="4152" spans="25:26" x14ac:dyDescent="0.35">
      <c r="Y4152" s="41"/>
      <c r="Z4152" s="41"/>
    </row>
    <row r="4153" spans="25:26" x14ac:dyDescent="0.35">
      <c r="Y4153" s="41"/>
      <c r="Z4153" s="41"/>
    </row>
    <row r="4154" spans="25:26" x14ac:dyDescent="0.35">
      <c r="Y4154" s="41"/>
      <c r="Z4154" s="41"/>
    </row>
    <row r="4155" spans="25:26" x14ac:dyDescent="0.35">
      <c r="Y4155" s="41"/>
      <c r="Z4155" s="41"/>
    </row>
    <row r="4156" spans="25:26" x14ac:dyDescent="0.35">
      <c r="Y4156" s="41"/>
      <c r="Z4156" s="41"/>
    </row>
    <row r="4157" spans="25:26" x14ac:dyDescent="0.35">
      <c r="Y4157" s="41"/>
      <c r="Z4157" s="41"/>
    </row>
    <row r="4158" spans="25:26" x14ac:dyDescent="0.35">
      <c r="Y4158" s="41"/>
      <c r="Z4158" s="41"/>
    </row>
    <row r="4159" spans="25:26" x14ac:dyDescent="0.35">
      <c r="Y4159" s="41"/>
      <c r="Z4159" s="41"/>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CEFF"/>
  </sheetPr>
  <dimension ref="A1:X360"/>
  <sheetViews>
    <sheetView topLeftCell="A31" zoomScale="80" zoomScaleNormal="80" workbookViewId="0">
      <pane xSplit="1" topLeftCell="L1" activePane="topRight" state="frozen"/>
      <selection activeCell="A44" sqref="A44"/>
      <selection pane="topRight" activeCell="B1" sqref="B1"/>
    </sheetView>
  </sheetViews>
  <sheetFormatPr defaultColWidth="9" defaultRowHeight="14.5" x14ac:dyDescent="0.35"/>
  <cols>
    <col min="1" max="1" width="48.54296875" style="69" bestFit="1" customWidth="1"/>
    <col min="2" max="2" width="39.81640625" style="69" bestFit="1" customWidth="1"/>
    <col min="3" max="3" width="20.1796875" style="69" bestFit="1" customWidth="1"/>
    <col min="4" max="4" width="11.54296875" style="69" customWidth="1"/>
    <col min="5" max="5" width="17" style="69" hidden="1" customWidth="1"/>
    <col min="6" max="6" width="19.453125" style="71" hidden="1" customWidth="1"/>
    <col min="7" max="7" width="11.1796875" style="69" hidden="1" customWidth="1"/>
    <col min="8" max="8" width="21.7265625" style="69" hidden="1" customWidth="1"/>
    <col min="9" max="9" width="21.26953125" style="72" hidden="1" customWidth="1"/>
    <col min="10" max="10" width="0.1796875" style="72" customWidth="1"/>
    <col min="11" max="11" width="17.81640625" style="73" bestFit="1" customWidth="1"/>
    <col min="12" max="12" width="15.7265625" style="73" bestFit="1" customWidth="1"/>
    <col min="13" max="13" width="17.1796875" style="73" bestFit="1" customWidth="1"/>
    <col min="14" max="14" width="18.7265625" style="73" bestFit="1" customWidth="1"/>
    <col min="15" max="15" width="20.81640625" style="73" bestFit="1" customWidth="1"/>
    <col min="16" max="16" width="23.26953125" style="73" bestFit="1" customWidth="1"/>
    <col min="17" max="17" width="21.81640625" style="73" bestFit="1" customWidth="1"/>
    <col min="18" max="18" width="18.26953125" style="73" bestFit="1" customWidth="1"/>
    <col min="19" max="19" width="21.81640625" style="73" bestFit="1" customWidth="1"/>
    <col min="20" max="20" width="18.453125" style="74" bestFit="1" customWidth="1"/>
    <col min="21" max="21" width="15" style="74" bestFit="1" customWidth="1"/>
    <col min="22" max="22" width="18.54296875" style="74" bestFit="1" customWidth="1"/>
    <col min="23" max="23" width="13.7265625" style="74" bestFit="1" customWidth="1"/>
    <col min="24" max="16384" width="9" style="74"/>
  </cols>
  <sheetData>
    <row r="1" spans="1:24" s="7" customFormat="1" ht="15" thickBot="1" x14ac:dyDescent="0.4">
      <c r="A1" s="44"/>
      <c r="B1" s="44"/>
      <c r="C1" s="44"/>
      <c r="D1" s="44"/>
      <c r="E1" s="44"/>
      <c r="F1" s="45"/>
      <c r="G1" s="47"/>
      <c r="H1" s="44"/>
      <c r="I1" s="46"/>
      <c r="J1" s="46"/>
      <c r="K1"/>
      <c r="L1" s="53"/>
      <c r="M1"/>
      <c r="N1"/>
      <c r="O1"/>
      <c r="P1"/>
      <c r="Q1"/>
      <c r="R1"/>
      <c r="S1"/>
    </row>
    <row r="2" spans="1:24" s="7" customFormat="1" ht="15" thickBot="1" x14ac:dyDescent="0.4">
      <c r="A2" s="102"/>
      <c r="B2" s="103"/>
      <c r="C2" s="103"/>
      <c r="D2" s="104"/>
      <c r="E2" s="107"/>
      <c r="F2" s="108"/>
      <c r="G2" s="108"/>
      <c r="H2" s="108"/>
      <c r="I2" s="108"/>
      <c r="J2" s="108"/>
      <c r="K2" s="96" t="s">
        <v>791</v>
      </c>
      <c r="L2" s="97"/>
      <c r="M2" s="97"/>
      <c r="N2" s="97"/>
      <c r="O2" s="97"/>
      <c r="P2" s="97"/>
      <c r="Q2" s="97"/>
      <c r="R2" s="97"/>
      <c r="S2" s="97"/>
      <c r="T2" s="98"/>
      <c r="U2" s="92" t="s">
        <v>1192</v>
      </c>
      <c r="V2" s="93"/>
      <c r="W2" s="93"/>
      <c r="X2" s="11"/>
    </row>
    <row r="3" spans="1:24" s="7" customFormat="1" ht="15" customHeight="1" x14ac:dyDescent="0.35">
      <c r="A3" s="102" t="s">
        <v>0</v>
      </c>
      <c r="B3" s="103"/>
      <c r="C3" s="103"/>
      <c r="D3" s="104"/>
      <c r="E3" s="29">
        <v>32.700000000000003</v>
      </c>
      <c r="F3" s="105" t="s">
        <v>787</v>
      </c>
      <c r="G3" s="106"/>
      <c r="H3" s="106"/>
      <c r="I3" s="106"/>
      <c r="J3" s="106"/>
      <c r="K3" s="99"/>
      <c r="L3" s="100"/>
      <c r="M3" s="100"/>
      <c r="N3" s="100"/>
      <c r="O3" s="100"/>
      <c r="P3" s="100"/>
      <c r="Q3" s="100"/>
      <c r="R3" s="100"/>
      <c r="S3" s="100"/>
      <c r="T3" s="101"/>
      <c r="U3" s="94"/>
      <c r="V3" s="95"/>
      <c r="W3" s="95"/>
    </row>
    <row r="4" spans="1:24" s="8" customFormat="1" ht="88" customHeight="1" thickBot="1" x14ac:dyDescent="0.4">
      <c r="A4" s="12" t="s">
        <v>1</v>
      </c>
      <c r="B4" s="12" t="s">
        <v>2</v>
      </c>
      <c r="C4" s="13" t="s">
        <v>3</v>
      </c>
      <c r="D4" s="14" t="s">
        <v>4</v>
      </c>
      <c r="E4" s="15" t="s">
        <v>1214</v>
      </c>
      <c r="F4" s="24" t="s">
        <v>788</v>
      </c>
      <c r="G4" s="25" t="s">
        <v>5</v>
      </c>
      <c r="H4" s="15" t="s">
        <v>789</v>
      </c>
      <c r="I4" s="15" t="s">
        <v>6</v>
      </c>
      <c r="J4" s="15" t="s">
        <v>7</v>
      </c>
      <c r="K4" s="16" t="s">
        <v>790</v>
      </c>
      <c r="L4" s="16" t="s">
        <v>773</v>
      </c>
      <c r="M4" s="16" t="s">
        <v>1207</v>
      </c>
      <c r="N4" s="16" t="s">
        <v>1208</v>
      </c>
      <c r="O4" s="16" t="s">
        <v>777</v>
      </c>
      <c r="P4" s="16" t="s">
        <v>1209</v>
      </c>
      <c r="Q4" s="17" t="s">
        <v>1210</v>
      </c>
      <c r="R4" s="17" t="s">
        <v>1211</v>
      </c>
      <c r="S4" s="17" t="s">
        <v>1212</v>
      </c>
      <c r="T4" s="17" t="s">
        <v>1213</v>
      </c>
      <c r="U4" s="85" t="s">
        <v>1203</v>
      </c>
      <c r="V4" s="85" t="s">
        <v>1204</v>
      </c>
      <c r="W4" s="85" t="s">
        <v>1205</v>
      </c>
    </row>
    <row r="5" spans="1:24" s="7" customFormat="1" x14ac:dyDescent="0.35">
      <c r="A5" s="18" t="s">
        <v>428</v>
      </c>
      <c r="B5" s="19" t="s">
        <v>429</v>
      </c>
      <c r="C5" s="19" t="s">
        <v>22</v>
      </c>
      <c r="D5" s="18" t="s">
        <v>224</v>
      </c>
      <c r="E5" s="9">
        <f>INDEX(Summary[Practice Normalised Weighted List Size], MATCH(D5,Summary[ODS Code],0))</f>
        <v>6893.72630550944</v>
      </c>
      <c r="F5" s="51">
        <f t="shared" ref="F5:F67" si="0">E5*0.45</f>
        <v>3102.1768374792482</v>
      </c>
      <c r="G5" s="26" t="e">
        <f>VLOOKUP(D5,'[1]NWL Practice AccurX Allocation'!D$4:G$357,4,FALSE)</f>
        <v>#N/A</v>
      </c>
      <c r="H5" s="28">
        <f t="shared" ref="H5:H67" si="1">E5*$E$3</f>
        <v>225424.8501901587</v>
      </c>
      <c r="I5" s="20">
        <f t="shared" ref="I5:I67" si="2">H5/4</f>
        <v>56356.212547539675</v>
      </c>
      <c r="J5" s="20">
        <f t="shared" ref="J5:J67" si="3">H5/1</f>
        <v>225424.8501901587</v>
      </c>
      <c r="K5" s="33">
        <f t="shared" ref="K5:K67" si="4">(E5*0.45)+L5</f>
        <v>3102.1768374792482</v>
      </c>
      <c r="L5" s="30">
        <v>0</v>
      </c>
      <c r="M5" s="30">
        <f>INDEX(Summary[FY2425Cost], MATCH(D5,Summary[PracticeCode],0))</f>
        <v>2473.9386999999997</v>
      </c>
      <c r="N5" s="32">
        <f t="shared" ref="N5:N67" si="5">M5/K5</f>
        <v>0.79748474365189992</v>
      </c>
      <c r="O5" s="33">
        <f t="shared" ref="O5:O67" si="6">K5-M5</f>
        <v>628.23813747924851</v>
      </c>
      <c r="P5" s="30">
        <f>INDEX(Summary[FY2425_AccurxCost], MATCH(D5,Summary[PracticeCode],0))</f>
        <v>459.99270000000001</v>
      </c>
      <c r="Q5" s="30">
        <f>INDEX(Summary[FY2425_EESMSCost], MATCH(D5,Summary[PracticeCode],0))</f>
        <v>2013.9459999999999</v>
      </c>
      <c r="R5" s="31">
        <f>INDEX(Summary[FY2425_Accurx_Fragments], MATCH(D5,Summary[PracticeCode],0))</f>
        <v>22599</v>
      </c>
      <c r="S5" s="31">
        <f>INDEX(Summary[FY2425_EESMS], MATCH(D5,Summary[PracticeCode],0))</f>
        <v>91543</v>
      </c>
      <c r="T5" s="10">
        <f>INDEX(Summary[FY2425_SMS], MATCH(D5,Summary[PracticeCode],0))</f>
        <v>114142</v>
      </c>
      <c r="U5" s="10">
        <f>SUMIFS(Table5[All messages],Table5[ODS],'NWL Practice Allocation'!$D5)</f>
        <v>16848</v>
      </c>
      <c r="V5" s="10">
        <f>SUMIFS(Table5[Fallback messages (No NHS App)],Table5[ODS],'NWL Practice Allocation'!$D5)</f>
        <v>8738</v>
      </c>
      <c r="W5" s="10">
        <f>SUMIFS(Table5[NHS App messages saved],Table5[ODS],'NWL Practice Allocation'!$D5)</f>
        <v>1121</v>
      </c>
    </row>
    <row r="6" spans="1:24" s="7" customFormat="1" x14ac:dyDescent="0.35">
      <c r="A6" s="21" t="s">
        <v>658</v>
      </c>
      <c r="B6" s="22" t="s">
        <v>503</v>
      </c>
      <c r="C6" s="22" t="s">
        <v>8</v>
      </c>
      <c r="D6" s="21" t="s">
        <v>9</v>
      </c>
      <c r="E6" s="9">
        <f>INDEX(Summary[Practice Normalised Weighted List Size], MATCH(D6,Summary[ODS Code],0))</f>
        <v>5436.70875726549</v>
      </c>
      <c r="F6" s="51">
        <f t="shared" si="0"/>
        <v>2446.5189407694706</v>
      </c>
      <c r="G6" s="26" t="e">
        <f>VLOOKUP(D6,'[1]NWL Practice AccurX Allocation'!D$4:G$357,4,FALSE)</f>
        <v>#N/A</v>
      </c>
      <c r="H6" s="28">
        <f t="shared" si="1"/>
        <v>177780.37636258153</v>
      </c>
      <c r="I6" s="23">
        <f t="shared" si="2"/>
        <v>44445.094090645383</v>
      </c>
      <c r="J6" s="23">
        <f t="shared" si="3"/>
        <v>177780.37636258153</v>
      </c>
      <c r="K6" s="33">
        <f t="shared" si="4"/>
        <v>2446.5189407694706</v>
      </c>
      <c r="L6" s="30">
        <v>0</v>
      </c>
      <c r="M6" s="30">
        <f>INDEX(Summary[FY2425Cost], MATCH(D6,Summary[PracticeCode],0))</f>
        <v>1767.2534000000001</v>
      </c>
      <c r="N6" s="32">
        <f t="shared" si="5"/>
        <v>0.72235426856910812</v>
      </c>
      <c r="O6" s="33">
        <f t="shared" si="6"/>
        <v>679.26554076947059</v>
      </c>
      <c r="P6" s="30">
        <f>INDEX(Summary[FY2425_AccurxCost], MATCH(D6,Summary[PracticeCode],0))</f>
        <v>1397.8733999999999</v>
      </c>
      <c r="Q6" s="30">
        <f>INDEX(Summary[FY2425_EESMSCost], MATCH(D6,Summary[PracticeCode],0))</f>
        <v>369.38</v>
      </c>
      <c r="R6" s="31">
        <f>INDEX(Summary[FY2425_Accurx_Fragments], MATCH(D6,Summary[PracticeCode],0))</f>
        <v>68020</v>
      </c>
      <c r="S6" s="31">
        <f>INDEX(Summary[FY2425_EESMS], MATCH(D6,Summary[PracticeCode],0))</f>
        <v>16790</v>
      </c>
      <c r="T6" s="10">
        <f>INDEX(Summary[FY2425_SMS], MATCH(D6,Summary[PracticeCode],0))</f>
        <v>84810</v>
      </c>
      <c r="U6" s="10">
        <f>SUMIFS(Table5[All messages],Table5[ODS],'NWL Practice Allocation'!$D6)</f>
        <v>17110</v>
      </c>
      <c r="V6" s="10">
        <f>SUMIFS(Table5[Fallback messages (No NHS App)],Table5[ODS],'NWL Practice Allocation'!$D6)</f>
        <v>7912</v>
      </c>
      <c r="W6" s="10">
        <f>SUMIFS(Table5[NHS App messages saved],Table5[ODS],'NWL Practice Allocation'!$D6)</f>
        <v>1541</v>
      </c>
    </row>
    <row r="7" spans="1:24" s="7" customFormat="1" x14ac:dyDescent="0.35">
      <c r="A7" s="21" t="s">
        <v>549</v>
      </c>
      <c r="B7" s="22" t="s">
        <v>550</v>
      </c>
      <c r="C7" s="22" t="s">
        <v>8</v>
      </c>
      <c r="D7" s="21" t="s">
        <v>10</v>
      </c>
      <c r="E7" s="9">
        <f>INDEX(Summary[Practice Normalised Weighted List Size], MATCH(D7,Summary[ODS Code],0))</f>
        <v>4895.9605906339202</v>
      </c>
      <c r="F7" s="51">
        <f t="shared" si="0"/>
        <v>2203.182265785264</v>
      </c>
      <c r="G7" s="26" t="e">
        <f>VLOOKUP(D7,'[1]NWL Practice AccurX Allocation'!D$4:G$357,4,FALSE)</f>
        <v>#N/A</v>
      </c>
      <c r="H7" s="28">
        <f t="shared" si="1"/>
        <v>160097.91131372922</v>
      </c>
      <c r="I7" s="23">
        <f t="shared" si="2"/>
        <v>40024.477828432304</v>
      </c>
      <c r="J7" s="23">
        <f t="shared" si="3"/>
        <v>160097.91131372922</v>
      </c>
      <c r="K7" s="33">
        <f t="shared" si="4"/>
        <v>2203.182265785264</v>
      </c>
      <c r="L7" s="30">
        <v>0</v>
      </c>
      <c r="M7" s="30">
        <f>INDEX(Summary[FY2425Cost], MATCH(D7,Summary[PracticeCode],0))</f>
        <v>1581.4931000000001</v>
      </c>
      <c r="N7" s="32">
        <f t="shared" si="5"/>
        <v>0.71782218137831655</v>
      </c>
      <c r="O7" s="33">
        <f t="shared" si="6"/>
        <v>621.68916578526387</v>
      </c>
      <c r="P7" s="30">
        <f>INDEX(Summary[FY2425_AccurxCost], MATCH(D7,Summary[PracticeCode],0))</f>
        <v>1579.2051000000001</v>
      </c>
      <c r="Q7" s="30">
        <f>INDEX(Summary[FY2425_EESMSCost], MATCH(D7,Summary[PracticeCode],0))</f>
        <v>2.2879999999999998</v>
      </c>
      <c r="R7" s="31">
        <f>INDEX(Summary[FY2425_Accurx_Fragments], MATCH(D7,Summary[PracticeCode],0))</f>
        <v>76967</v>
      </c>
      <c r="S7" s="31">
        <f>INDEX(Summary[FY2425_EESMS], MATCH(D7,Summary[PracticeCode],0))</f>
        <v>104</v>
      </c>
      <c r="T7" s="10">
        <f>INDEX(Summary[FY2425_SMS], MATCH(D7,Summary[PracticeCode],0))</f>
        <v>77071</v>
      </c>
      <c r="U7" s="10">
        <f>SUMIFS(Table5[All messages],Table5[ODS],'NWL Practice Allocation'!$D7)</f>
        <v>16198</v>
      </c>
      <c r="V7" s="10">
        <f>SUMIFS(Table5[Fallback messages (No NHS App)],Table5[ODS],'NWL Practice Allocation'!$D7)</f>
        <v>7665</v>
      </c>
      <c r="W7" s="10">
        <f>SUMIFS(Table5[NHS App messages saved],Table5[ODS],'NWL Practice Allocation'!$D7)</f>
        <v>1482</v>
      </c>
    </row>
    <row r="8" spans="1:24" s="7" customFormat="1" x14ac:dyDescent="0.35">
      <c r="A8" s="21" t="s">
        <v>655</v>
      </c>
      <c r="B8" s="22" t="s">
        <v>550</v>
      </c>
      <c r="C8" s="22" t="s">
        <v>8</v>
      </c>
      <c r="D8" s="21" t="s">
        <v>11</v>
      </c>
      <c r="E8" s="9">
        <f>INDEX(Summary[Practice Normalised Weighted List Size], MATCH(D8,Summary[ODS Code],0))</f>
        <v>2394.4599840002102</v>
      </c>
      <c r="F8" s="51">
        <f t="shared" si="0"/>
        <v>1077.5069928000946</v>
      </c>
      <c r="G8" s="26" t="e">
        <f>VLOOKUP(D8,'[1]NWL Practice AccurX Allocation'!D$4:G$357,4,FALSE)</f>
        <v>#N/A</v>
      </c>
      <c r="H8" s="28">
        <f t="shared" si="1"/>
        <v>78298.841476806876</v>
      </c>
      <c r="I8" s="23">
        <f t="shared" si="2"/>
        <v>19574.710369201719</v>
      </c>
      <c r="J8" s="23">
        <f t="shared" si="3"/>
        <v>78298.841476806876</v>
      </c>
      <c r="K8" s="33">
        <f>(E8*0.45)+L8</f>
        <v>1077.5069928000946</v>
      </c>
      <c r="L8" s="30">
        <v>0</v>
      </c>
      <c r="M8" s="30">
        <f>INDEX(Summary[FY2425Cost], MATCH(D8,Summary[PracticeCode],0))</f>
        <v>747.71549999999991</v>
      </c>
      <c r="N8" s="32">
        <f t="shared" si="5"/>
        <v>0.69393099534038982</v>
      </c>
      <c r="O8" s="33">
        <f t="shared" si="6"/>
        <v>329.79149280009472</v>
      </c>
      <c r="P8" s="30">
        <f>INDEX(Summary[FY2425_AccurxCost], MATCH(D8,Summary[PracticeCode],0))</f>
        <v>746.21949999999993</v>
      </c>
      <c r="Q8" s="30">
        <f>INDEX(Summary[FY2425_EESMSCost], MATCH(D8,Summary[PracticeCode],0))</f>
        <v>1.496</v>
      </c>
      <c r="R8" s="31">
        <f>INDEX(Summary[FY2425_Accurx_Fragments], MATCH(D8,Summary[PracticeCode],0))</f>
        <v>36231</v>
      </c>
      <c r="S8" s="31">
        <f>INDEX(Summary[FY2425_EESMS], MATCH(D8,Summary[PracticeCode],0))</f>
        <v>68</v>
      </c>
      <c r="T8" s="10">
        <f>INDEX(Summary[FY2425_SMS], MATCH(D8,Summary[PracticeCode],0))</f>
        <v>36299</v>
      </c>
      <c r="U8" s="10">
        <f>SUMIFS(Table5[All messages],Table5[ODS],'NWL Practice Allocation'!$D8)</f>
        <v>6456</v>
      </c>
      <c r="V8" s="10">
        <f>SUMIFS(Table5[Fallback messages (No NHS App)],Table5[ODS],'NWL Practice Allocation'!$D8)</f>
        <v>2887</v>
      </c>
      <c r="W8" s="10">
        <f>SUMIFS(Table5[NHS App messages saved],Table5[ODS],'NWL Practice Allocation'!$D8)</f>
        <v>628</v>
      </c>
    </row>
    <row r="9" spans="1:24" s="7" customFormat="1" x14ac:dyDescent="0.35">
      <c r="A9" s="21" t="s">
        <v>512</v>
      </c>
      <c r="B9" s="22" t="s">
        <v>435</v>
      </c>
      <c r="C9" s="22" t="s">
        <v>12</v>
      </c>
      <c r="D9" s="21" t="s">
        <v>13</v>
      </c>
      <c r="E9" s="9">
        <f>INDEX(Summary[Practice Normalised Weighted List Size], MATCH(D9,Summary[ODS Code],0))</f>
        <v>3894.8824572153999</v>
      </c>
      <c r="F9" s="51">
        <f t="shared" si="0"/>
        <v>1752.69710574693</v>
      </c>
      <c r="G9" s="26" t="e">
        <f>VLOOKUP(D9,'[1]NWL Practice AccurX Allocation'!D$4:G$357,4,FALSE)</f>
        <v>#N/A</v>
      </c>
      <c r="H9" s="28">
        <f t="shared" si="1"/>
        <v>127362.65635094358</v>
      </c>
      <c r="I9" s="23">
        <f t="shared" si="2"/>
        <v>31840.664087735895</v>
      </c>
      <c r="J9" s="23">
        <f t="shared" si="3"/>
        <v>127362.65635094358</v>
      </c>
      <c r="K9" s="33">
        <f t="shared" si="4"/>
        <v>1752.69710574693</v>
      </c>
      <c r="L9" s="30">
        <v>0</v>
      </c>
      <c r="M9" s="30">
        <f>INDEX(Summary[FY2425Cost], MATCH(D9,Summary[PracticeCode],0))</f>
        <v>947.05560000000003</v>
      </c>
      <c r="N9" s="32">
        <f t="shared" si="5"/>
        <v>0.54034185193476569</v>
      </c>
      <c r="O9" s="33">
        <f t="shared" si="6"/>
        <v>805.64150574692997</v>
      </c>
      <c r="P9" s="30">
        <f>INDEX(Summary[FY2425_AccurxCost], MATCH(D9,Summary[PracticeCode],0))</f>
        <v>412.08159999999998</v>
      </c>
      <c r="Q9" s="30">
        <f>INDEX(Summary[FY2425_EESMSCost], MATCH(D9,Summary[PracticeCode],0))</f>
        <v>534.97400000000005</v>
      </c>
      <c r="R9" s="31">
        <f>INDEX(Summary[FY2425_Accurx_Fragments], MATCH(D9,Summary[PracticeCode],0))</f>
        <v>19662</v>
      </c>
      <c r="S9" s="31">
        <f>INDEX(Summary[FY2425_EESMS], MATCH(D9,Summary[PracticeCode],0))</f>
        <v>24317</v>
      </c>
      <c r="T9" s="10">
        <f>INDEX(Summary[FY2425_SMS], MATCH(D9,Summary[PracticeCode],0))</f>
        <v>43979</v>
      </c>
      <c r="U9" s="10">
        <f>SUMIFS(Table5[All messages],Table5[ODS],'NWL Practice Allocation'!$D9)</f>
        <v>6795</v>
      </c>
      <c r="V9" s="10">
        <f>SUMIFS(Table5[Fallback messages (No NHS App)],Table5[ODS],'NWL Practice Allocation'!$D9)</f>
        <v>4022</v>
      </c>
      <c r="W9" s="10">
        <f>SUMIFS(Table5[NHS App messages saved],Table5[ODS],'NWL Practice Allocation'!$D9)</f>
        <v>577</v>
      </c>
    </row>
    <row r="10" spans="1:24" s="7" customFormat="1" x14ac:dyDescent="0.35">
      <c r="A10" s="21" t="s">
        <v>587</v>
      </c>
      <c r="B10" s="22" t="s">
        <v>489</v>
      </c>
      <c r="C10" s="22" t="s">
        <v>18</v>
      </c>
      <c r="D10" s="21" t="s">
        <v>237</v>
      </c>
      <c r="E10" s="9">
        <f>INDEX(Summary[Practice Normalised Weighted List Size], MATCH(D10,Summary[ODS Code],0))</f>
        <v>8530.2648066053007</v>
      </c>
      <c r="F10" s="51">
        <f t="shared" si="0"/>
        <v>3838.6191629723853</v>
      </c>
      <c r="G10" s="26" t="e">
        <f>VLOOKUP(D10,'[1]NWL Practice AccurX Allocation'!D$4:G$357,4,FALSE)</f>
        <v>#N/A</v>
      </c>
      <c r="H10" s="28">
        <f t="shared" si="1"/>
        <v>278939.65917599335</v>
      </c>
      <c r="I10" s="23">
        <f t="shared" si="2"/>
        <v>69734.914793998338</v>
      </c>
      <c r="J10" s="23">
        <f t="shared" si="3"/>
        <v>278939.65917599335</v>
      </c>
      <c r="K10" s="33">
        <f t="shared" si="4"/>
        <v>3838.6191629723853</v>
      </c>
      <c r="L10" s="30">
        <v>0</v>
      </c>
      <c r="M10" s="30">
        <f>INDEX(Summary[FY2425Cost], MATCH(D10,Summary[PracticeCode],0))</f>
        <v>3854.8298000000004</v>
      </c>
      <c r="N10" s="32">
        <f t="shared" si="5"/>
        <v>1.0042230386343047</v>
      </c>
      <c r="O10" s="33">
        <f t="shared" si="6"/>
        <v>-16.210637027615121</v>
      </c>
      <c r="P10" s="30">
        <f>INDEX(Summary[FY2425_AccurxCost], MATCH(D10,Summary[PracticeCode],0))</f>
        <v>3622.6198000000004</v>
      </c>
      <c r="Q10" s="30">
        <f>INDEX(Summary[FY2425_EESMSCost], MATCH(D10,Summary[PracticeCode],0))</f>
        <v>232.21</v>
      </c>
      <c r="R10" s="31">
        <f>INDEX(Summary[FY2425_Accurx_Fragments], MATCH(D10,Summary[PracticeCode],0))</f>
        <v>177348</v>
      </c>
      <c r="S10" s="31">
        <f>INDEX(Summary[FY2425_EESMS], MATCH(D10,Summary[PracticeCode],0))</f>
        <v>10555</v>
      </c>
      <c r="T10" s="10">
        <f>INDEX(Summary[FY2425_SMS], MATCH(D10,Summary[PracticeCode],0))</f>
        <v>187903</v>
      </c>
      <c r="U10" s="10">
        <f>SUMIFS(Table5[All messages],Table5[ODS],'NWL Practice Allocation'!$D10)</f>
        <v>34665</v>
      </c>
      <c r="V10" s="10">
        <f>SUMIFS(Table5[Fallback messages (No NHS App)],Table5[ODS],'NWL Practice Allocation'!$D10)</f>
        <v>17755</v>
      </c>
      <c r="W10" s="10">
        <f>SUMIFS(Table5[NHS App messages saved],Table5[ODS],'NWL Practice Allocation'!$D10)</f>
        <v>2951</v>
      </c>
    </row>
    <row r="11" spans="1:24" s="7" customFormat="1" x14ac:dyDescent="0.35">
      <c r="A11" s="21" t="s">
        <v>676</v>
      </c>
      <c r="B11" s="22" t="s">
        <v>435</v>
      </c>
      <c r="C11" s="22" t="s">
        <v>12</v>
      </c>
      <c r="D11" s="21" t="s">
        <v>14</v>
      </c>
      <c r="E11" s="9">
        <f>INDEX(Summary[Practice Normalised Weighted List Size], MATCH(D11,Summary[ODS Code],0))</f>
        <v>2392.8406157285199</v>
      </c>
      <c r="F11" s="51">
        <f t="shared" si="0"/>
        <v>1076.778277077834</v>
      </c>
      <c r="G11" s="26" t="e">
        <f>VLOOKUP(D11,'[1]NWL Practice AccurX Allocation'!D$4:G$357,4,FALSE)</f>
        <v>#N/A</v>
      </c>
      <c r="H11" s="28">
        <f t="shared" si="1"/>
        <v>78245.888134322609</v>
      </c>
      <c r="I11" s="23">
        <f t="shared" si="2"/>
        <v>19561.472033580652</v>
      </c>
      <c r="J11" s="23">
        <f t="shared" si="3"/>
        <v>78245.888134322609</v>
      </c>
      <c r="K11" s="33">
        <f t="shared" si="4"/>
        <v>1076.778277077834</v>
      </c>
      <c r="L11" s="30">
        <v>0</v>
      </c>
      <c r="M11" s="30">
        <f>INDEX(Summary[FY2425Cost], MATCH(D11,Summary[PracticeCode],0))</f>
        <v>177.79220000000001</v>
      </c>
      <c r="N11" s="32">
        <f t="shared" si="5"/>
        <v>0.16511495800462592</v>
      </c>
      <c r="O11" s="33">
        <f t="shared" si="6"/>
        <v>898.98607707783401</v>
      </c>
      <c r="P11" s="30">
        <f>INDEX(Summary[FY2425_AccurxCost], MATCH(D11,Summary[PracticeCode],0))</f>
        <v>26.850200000000001</v>
      </c>
      <c r="Q11" s="30">
        <f>INDEX(Summary[FY2425_EESMSCost], MATCH(D11,Summary[PracticeCode],0))</f>
        <v>150.94200000000001</v>
      </c>
      <c r="R11" s="31">
        <f>INDEX(Summary[FY2425_Accurx_Fragments], MATCH(D11,Summary[PracticeCode],0))</f>
        <v>1300</v>
      </c>
      <c r="S11" s="31">
        <f>INDEX(Summary[FY2425_EESMS], MATCH(D11,Summary[PracticeCode],0))</f>
        <v>6861</v>
      </c>
      <c r="T11" s="10">
        <f>INDEX(Summary[FY2425_SMS], MATCH(D11,Summary[PracticeCode],0))</f>
        <v>8161</v>
      </c>
      <c r="U11" s="10">
        <f>SUMIFS(Table5[All messages],Table5[ODS],'NWL Practice Allocation'!$D11)</f>
        <v>0</v>
      </c>
      <c r="V11" s="10">
        <f>SUMIFS(Table5[Fallback messages (No NHS App)],Table5[ODS],'NWL Practice Allocation'!$D11)</f>
        <v>0</v>
      </c>
      <c r="W11" s="10">
        <f>SUMIFS(Table5[NHS App messages saved],Table5[ODS],'NWL Practice Allocation'!$D11)</f>
        <v>0</v>
      </c>
    </row>
    <row r="12" spans="1:24" s="7" customFormat="1" x14ac:dyDescent="0.35">
      <c r="A12" s="21" t="s">
        <v>15</v>
      </c>
      <c r="B12" s="22" t="s">
        <v>472</v>
      </c>
      <c r="C12" s="22" t="s">
        <v>16</v>
      </c>
      <c r="D12" s="21" t="s">
        <v>17</v>
      </c>
      <c r="E12" s="9">
        <f>INDEX(Summary[Practice Normalised Weighted List Size], MATCH(D12,Summary[ODS Code],0))</f>
        <v>7658.2567383339001</v>
      </c>
      <c r="F12" s="51">
        <f t="shared" si="0"/>
        <v>3446.2155322502549</v>
      </c>
      <c r="G12" s="26" t="e">
        <f>VLOOKUP(D12,'[1]NWL Practice AccurX Allocation'!D$4:G$357,4,FALSE)</f>
        <v>#N/A</v>
      </c>
      <c r="H12" s="28">
        <f t="shared" si="1"/>
        <v>250424.99534351856</v>
      </c>
      <c r="I12" s="23">
        <f t="shared" si="2"/>
        <v>62606.24883587964</v>
      </c>
      <c r="J12" s="23">
        <f t="shared" si="3"/>
        <v>250424.99534351856</v>
      </c>
      <c r="K12" s="33">
        <f t="shared" si="4"/>
        <v>3446.2155322502549</v>
      </c>
      <c r="L12" s="30">
        <v>0</v>
      </c>
      <c r="M12" s="30">
        <f>INDEX(Summary[FY2425Cost], MATCH(D12,Summary[PracticeCode],0))</f>
        <v>2467.1172999999999</v>
      </c>
      <c r="N12" s="32">
        <f t="shared" si="5"/>
        <v>0.71589175921015624</v>
      </c>
      <c r="O12" s="33">
        <f t="shared" si="6"/>
        <v>979.09823225025502</v>
      </c>
      <c r="P12" s="30">
        <f>INDEX(Summary[FY2425_AccurxCost], MATCH(D12,Summary[PracticeCode],0))</f>
        <v>1337.7912999999999</v>
      </c>
      <c r="Q12" s="30">
        <f>INDEX(Summary[FY2425_EESMSCost], MATCH(D12,Summary[PracticeCode],0))</f>
        <v>1129.326</v>
      </c>
      <c r="R12" s="31">
        <f>INDEX(Summary[FY2425_Accurx_Fragments], MATCH(D12,Summary[PracticeCode],0))</f>
        <v>65459</v>
      </c>
      <c r="S12" s="31">
        <f>INDEX(Summary[FY2425_EESMS], MATCH(D12,Summary[PracticeCode],0))</f>
        <v>51333</v>
      </c>
      <c r="T12" s="10">
        <f>INDEX(Summary[FY2425_SMS], MATCH(D12,Summary[PracticeCode],0))</f>
        <v>116792</v>
      </c>
      <c r="U12" s="10">
        <f>SUMIFS(Table5[All messages],Table5[ODS],'NWL Practice Allocation'!$D12)</f>
        <v>31565</v>
      </c>
      <c r="V12" s="10">
        <f>SUMIFS(Table5[Fallback messages (No NHS App)],Table5[ODS],'NWL Practice Allocation'!$D12)</f>
        <v>15595</v>
      </c>
      <c r="W12" s="10">
        <f>SUMIFS(Table5[NHS App messages saved],Table5[ODS],'NWL Practice Allocation'!$D12)</f>
        <v>2878</v>
      </c>
    </row>
    <row r="13" spans="1:24" s="7" customFormat="1" x14ac:dyDescent="0.35">
      <c r="A13" s="21" t="s">
        <v>748</v>
      </c>
      <c r="B13" s="22" t="s">
        <v>569</v>
      </c>
      <c r="C13" s="22" t="s">
        <v>18</v>
      </c>
      <c r="D13" s="21" t="s">
        <v>19</v>
      </c>
      <c r="E13" s="9">
        <f>INDEX(Summary[Practice Normalised Weighted List Size], MATCH(D13,Summary[ODS Code],0))</f>
        <v>5373.3737869630604</v>
      </c>
      <c r="F13" s="51">
        <f t="shared" si="0"/>
        <v>2418.0182041333774</v>
      </c>
      <c r="G13" s="26" t="e">
        <f>VLOOKUP(D13,'[1]NWL Practice AccurX Allocation'!D$4:G$357,4,FALSE)</f>
        <v>#N/A</v>
      </c>
      <c r="H13" s="28">
        <f t="shared" si="1"/>
        <v>175709.3228336921</v>
      </c>
      <c r="I13" s="23">
        <f t="shared" si="2"/>
        <v>43927.330708423025</v>
      </c>
      <c r="J13" s="23">
        <f t="shared" si="3"/>
        <v>175709.3228336921</v>
      </c>
      <c r="K13" s="33">
        <f t="shared" si="4"/>
        <v>2418.0182041333774</v>
      </c>
      <c r="L13" s="30">
        <v>0</v>
      </c>
      <c r="M13" s="30">
        <f>INDEX(Summary[FY2425Cost], MATCH(D13,Summary[PracticeCode],0))</f>
        <v>632.36370000000011</v>
      </c>
      <c r="N13" s="32">
        <f t="shared" si="5"/>
        <v>0.26152148024321453</v>
      </c>
      <c r="O13" s="33">
        <f t="shared" si="6"/>
        <v>1785.6545041333773</v>
      </c>
      <c r="P13" s="30">
        <f>INDEX(Summary[FY2425_AccurxCost], MATCH(D13,Summary[PracticeCode],0))</f>
        <v>632.36370000000011</v>
      </c>
      <c r="Q13" s="30">
        <f>INDEX(Summary[FY2425_EESMSCost], MATCH(D13,Summary[PracticeCode],0))</f>
        <v>0</v>
      </c>
      <c r="R13" s="31">
        <f>INDEX(Summary[FY2425_Accurx_Fragments], MATCH(D13,Summary[PracticeCode],0))</f>
        <v>31085</v>
      </c>
      <c r="S13" s="31">
        <f>INDEX(Summary[FY2425_EESMS], MATCH(D13,Summary[PracticeCode],0))</f>
        <v>0</v>
      </c>
      <c r="T13" s="10">
        <f>INDEX(Summary[FY2425_SMS], MATCH(D13,Summary[PracticeCode],0))</f>
        <v>31085</v>
      </c>
      <c r="U13" s="10">
        <f>SUMIFS(Table5[All messages],Table5[ODS],'NWL Practice Allocation'!$D13)</f>
        <v>14947</v>
      </c>
      <c r="V13" s="10">
        <f>SUMIFS(Table5[Fallback messages (No NHS App)],Table5[ODS],'NWL Practice Allocation'!$D13)</f>
        <v>7756</v>
      </c>
      <c r="W13" s="10">
        <f>SUMIFS(Table5[NHS App messages saved],Table5[ODS],'NWL Practice Allocation'!$D13)</f>
        <v>652</v>
      </c>
    </row>
    <row r="14" spans="1:24" s="7" customFormat="1" ht="15" customHeight="1" x14ac:dyDescent="0.35">
      <c r="A14" s="21" t="s">
        <v>705</v>
      </c>
      <c r="B14" s="22" t="s">
        <v>472</v>
      </c>
      <c r="C14" s="22" t="s">
        <v>16</v>
      </c>
      <c r="D14" s="21" t="s">
        <v>20</v>
      </c>
      <c r="E14" s="9">
        <f>INDEX(Summary[Practice Normalised Weighted List Size], MATCH(D14,Summary[ODS Code],0))</f>
        <v>9573.9584624968902</v>
      </c>
      <c r="F14" s="51">
        <f t="shared" si="0"/>
        <v>4308.2813081236009</v>
      </c>
      <c r="G14" s="26" t="e">
        <f>VLOOKUP(D14,'[1]NWL Practice AccurX Allocation'!D$4:G$357,4,FALSE)</f>
        <v>#N/A</v>
      </c>
      <c r="H14" s="28">
        <f t="shared" si="1"/>
        <v>313068.44172364834</v>
      </c>
      <c r="I14" s="23">
        <f t="shared" si="2"/>
        <v>78267.110430912086</v>
      </c>
      <c r="J14" s="23">
        <f t="shared" si="3"/>
        <v>313068.44172364834</v>
      </c>
      <c r="K14" s="33">
        <f t="shared" si="4"/>
        <v>4308.2813081236009</v>
      </c>
      <c r="L14" s="30">
        <v>0</v>
      </c>
      <c r="M14" s="30">
        <f>INDEX(Summary[FY2425Cost], MATCH(D14,Summary[PracticeCode],0))</f>
        <v>4880.1985999999997</v>
      </c>
      <c r="N14" s="32">
        <f t="shared" si="5"/>
        <v>1.13274836320414</v>
      </c>
      <c r="O14" s="33">
        <f t="shared" si="6"/>
        <v>-571.91729187639885</v>
      </c>
      <c r="P14" s="30">
        <f>INDEX(Summary[FY2425_AccurxCost], MATCH(D14,Summary[PracticeCode],0))</f>
        <v>2067.7846</v>
      </c>
      <c r="Q14" s="30">
        <f>INDEX(Summary[FY2425_EESMSCost], MATCH(D14,Summary[PracticeCode],0))</f>
        <v>2812.4140000000002</v>
      </c>
      <c r="R14" s="31">
        <f>INDEX(Summary[FY2425_Accurx_Fragments], MATCH(D14,Summary[PracticeCode],0))</f>
        <v>99624</v>
      </c>
      <c r="S14" s="31">
        <f>INDEX(Summary[FY2425_EESMS], MATCH(D14,Summary[PracticeCode],0))</f>
        <v>127837</v>
      </c>
      <c r="T14" s="10">
        <f>INDEX(Summary[FY2425_SMS], MATCH(D14,Summary[PracticeCode],0))</f>
        <v>227461</v>
      </c>
      <c r="U14" s="10">
        <f>SUMIFS(Table5[All messages],Table5[ODS],'NWL Practice Allocation'!$D14)</f>
        <v>27825</v>
      </c>
      <c r="V14" s="10">
        <f>SUMIFS(Table5[Fallback messages (No NHS App)],Table5[ODS],'NWL Practice Allocation'!$D14)</f>
        <v>10591</v>
      </c>
      <c r="W14" s="10">
        <f>SUMIFS(Table5[NHS App messages saved],Table5[ODS],'NWL Practice Allocation'!$D14)</f>
        <v>3838</v>
      </c>
    </row>
    <row r="15" spans="1:24" s="7" customFormat="1" x14ac:dyDescent="0.35">
      <c r="A15" s="21" t="s">
        <v>21</v>
      </c>
      <c r="B15" s="22" t="s">
        <v>429</v>
      </c>
      <c r="C15" s="22" t="s">
        <v>22</v>
      </c>
      <c r="D15" s="21" t="s">
        <v>23</v>
      </c>
      <c r="E15" s="9">
        <f>INDEX(Summary[Practice Normalised Weighted List Size], MATCH(D15,Summary[ODS Code],0))</f>
        <v>4694.2244492317004</v>
      </c>
      <c r="F15" s="51">
        <f t="shared" si="0"/>
        <v>2112.4010021542654</v>
      </c>
      <c r="G15" s="26" t="e">
        <f>VLOOKUP(D15,'[1]NWL Practice AccurX Allocation'!D$4:G$357,4,FALSE)</f>
        <v>#N/A</v>
      </c>
      <c r="H15" s="28">
        <f t="shared" si="1"/>
        <v>153501.13948987663</v>
      </c>
      <c r="I15" s="23">
        <f t="shared" si="2"/>
        <v>38375.284872469158</v>
      </c>
      <c r="J15" s="23">
        <f t="shared" si="3"/>
        <v>153501.13948987663</v>
      </c>
      <c r="K15" s="33">
        <f t="shared" si="4"/>
        <v>2112.4010021542654</v>
      </c>
      <c r="L15" s="30">
        <v>0</v>
      </c>
      <c r="M15" s="30">
        <f>INDEX(Summary[FY2425Cost], MATCH(D15,Summary[PracticeCode],0))</f>
        <v>791.22489999999993</v>
      </c>
      <c r="N15" s="32">
        <f t="shared" si="5"/>
        <v>0.3745618844116691</v>
      </c>
      <c r="O15" s="33">
        <f t="shared" si="6"/>
        <v>1321.1761021542654</v>
      </c>
      <c r="P15" s="30">
        <f>INDEX(Summary[FY2425_AccurxCost], MATCH(D15,Summary[PracticeCode],0))</f>
        <v>92.944900000000004</v>
      </c>
      <c r="Q15" s="30">
        <f>INDEX(Summary[FY2425_EESMSCost], MATCH(D15,Summary[PracticeCode],0))</f>
        <v>698.28</v>
      </c>
      <c r="R15" s="31">
        <f>INDEX(Summary[FY2425_Accurx_Fragments], MATCH(D15,Summary[PracticeCode],0))</f>
        <v>4469</v>
      </c>
      <c r="S15" s="31">
        <f>INDEX(Summary[FY2425_EESMS], MATCH(D15,Summary[PracticeCode],0))</f>
        <v>31740</v>
      </c>
      <c r="T15" s="10">
        <f>INDEX(Summary[FY2425_SMS], MATCH(D15,Summary[PracticeCode],0))</f>
        <v>36209</v>
      </c>
      <c r="U15" s="10">
        <f>SUMIFS(Table5[All messages],Table5[ODS],'NWL Practice Allocation'!$D15)</f>
        <v>596</v>
      </c>
      <c r="V15" s="10">
        <f>SUMIFS(Table5[Fallback messages (No NHS App)],Table5[ODS],'NWL Practice Allocation'!$D15)</f>
        <v>335</v>
      </c>
      <c r="W15" s="10">
        <f>SUMIFS(Table5[NHS App messages saved],Table5[ODS],'NWL Practice Allocation'!$D15)</f>
        <v>50</v>
      </c>
    </row>
    <row r="16" spans="1:24" s="7" customFormat="1" x14ac:dyDescent="0.35">
      <c r="A16" s="21" t="s">
        <v>24</v>
      </c>
      <c r="B16" s="22" t="s">
        <v>449</v>
      </c>
      <c r="C16" s="22" t="s">
        <v>22</v>
      </c>
      <c r="D16" s="21" t="s">
        <v>25</v>
      </c>
      <c r="E16" s="9">
        <f>INDEX(Summary[Practice Normalised Weighted List Size], MATCH(D16,Summary[ODS Code],0))</f>
        <v>9261.7930768725291</v>
      </c>
      <c r="F16" s="51">
        <f t="shared" si="0"/>
        <v>4167.8068845926382</v>
      </c>
      <c r="G16" s="26" t="e">
        <f>VLOOKUP(D16,'[1]NWL Practice AccurX Allocation'!D$4:G$357,4,FALSE)</f>
        <v>#N/A</v>
      </c>
      <c r="H16" s="28">
        <f t="shared" si="1"/>
        <v>302860.63361373171</v>
      </c>
      <c r="I16" s="23">
        <f t="shared" si="2"/>
        <v>75715.158403432928</v>
      </c>
      <c r="J16" s="23">
        <f t="shared" si="3"/>
        <v>302860.63361373171</v>
      </c>
      <c r="K16" s="33">
        <f t="shared" si="4"/>
        <v>4167.8068845926382</v>
      </c>
      <c r="L16" s="30">
        <v>0</v>
      </c>
      <c r="M16" s="30">
        <f>INDEX(Summary[FY2425Cost], MATCH(D16,Summary[PracticeCode],0))</f>
        <v>1931.3368</v>
      </c>
      <c r="N16" s="32">
        <f t="shared" si="5"/>
        <v>0.46339402315872152</v>
      </c>
      <c r="O16" s="33">
        <f t="shared" si="6"/>
        <v>2236.4700845926382</v>
      </c>
      <c r="P16" s="30">
        <f>INDEX(Summary[FY2425_AccurxCost], MATCH(D16,Summary[PracticeCode],0))</f>
        <v>868.14280000000008</v>
      </c>
      <c r="Q16" s="30">
        <f>INDEX(Summary[FY2425_EESMSCost], MATCH(D16,Summary[PracticeCode],0))</f>
        <v>1063.194</v>
      </c>
      <c r="R16" s="31">
        <f>INDEX(Summary[FY2425_Accurx_Fragments], MATCH(D16,Summary[PracticeCode],0))</f>
        <v>42192</v>
      </c>
      <c r="S16" s="31">
        <f>INDEX(Summary[FY2425_EESMS], MATCH(D16,Summary[PracticeCode],0))</f>
        <v>48327</v>
      </c>
      <c r="T16" s="10">
        <f>INDEX(Summary[FY2425_SMS], MATCH(D16,Summary[PracticeCode],0))</f>
        <v>90519</v>
      </c>
      <c r="U16" s="10">
        <f>SUMIFS(Table5[All messages],Table5[ODS],'NWL Practice Allocation'!$D16)</f>
        <v>22107</v>
      </c>
      <c r="V16" s="10">
        <f>SUMIFS(Table5[Fallback messages (No NHS App)],Table5[ODS],'NWL Practice Allocation'!$D16)</f>
        <v>8290</v>
      </c>
      <c r="W16" s="10">
        <f>SUMIFS(Table5[NHS App messages saved],Table5[ODS],'NWL Practice Allocation'!$D16)</f>
        <v>1412</v>
      </c>
    </row>
    <row r="17" spans="1:23" s="7" customFormat="1" x14ac:dyDescent="0.35">
      <c r="A17" s="21" t="s">
        <v>475</v>
      </c>
      <c r="B17" s="22" t="s">
        <v>447</v>
      </c>
      <c r="C17" s="22" t="s">
        <v>26</v>
      </c>
      <c r="D17" s="21" t="s">
        <v>27</v>
      </c>
      <c r="E17" s="9">
        <f>INDEX(Summary[Practice Normalised Weighted List Size], MATCH(D17,Summary[ODS Code],0))</f>
        <v>4797.0346055444697</v>
      </c>
      <c r="F17" s="51">
        <f t="shared" si="0"/>
        <v>2158.6655724950115</v>
      </c>
      <c r="G17" s="26" t="e">
        <f>VLOOKUP(D17,'[1]NWL Practice AccurX Allocation'!D$4:G$357,4,FALSE)</f>
        <v>#N/A</v>
      </c>
      <c r="H17" s="28">
        <f t="shared" si="1"/>
        <v>156863.03160130419</v>
      </c>
      <c r="I17" s="23">
        <f t="shared" si="2"/>
        <v>39215.757900326047</v>
      </c>
      <c r="J17" s="23">
        <f t="shared" si="3"/>
        <v>156863.03160130419</v>
      </c>
      <c r="K17" s="33">
        <f t="shared" si="4"/>
        <v>2158.6655724950115</v>
      </c>
      <c r="L17" s="30">
        <v>0</v>
      </c>
      <c r="M17" s="30">
        <f>INDEX(Summary[FY2425Cost], MATCH(D17,Summary[PracticeCode],0))</f>
        <v>895.45630000000006</v>
      </c>
      <c r="N17" s="32">
        <f t="shared" si="5"/>
        <v>0.41481937332470681</v>
      </c>
      <c r="O17" s="33">
        <f t="shared" si="6"/>
        <v>1263.2092724950114</v>
      </c>
      <c r="P17" s="30">
        <f>INDEX(Summary[FY2425_AccurxCost], MATCH(D17,Summary[PracticeCode],0))</f>
        <v>787.6123</v>
      </c>
      <c r="Q17" s="30">
        <f>INDEX(Summary[FY2425_EESMSCost], MATCH(D17,Summary[PracticeCode],0))</f>
        <v>107.84399999999999</v>
      </c>
      <c r="R17" s="31">
        <f>INDEX(Summary[FY2425_Accurx_Fragments], MATCH(D17,Summary[PracticeCode],0))</f>
        <v>37507</v>
      </c>
      <c r="S17" s="31">
        <f>INDEX(Summary[FY2425_EESMS], MATCH(D17,Summary[PracticeCode],0))</f>
        <v>4902</v>
      </c>
      <c r="T17" s="10">
        <f>INDEX(Summary[FY2425_SMS], MATCH(D17,Summary[PracticeCode],0))</f>
        <v>42409</v>
      </c>
      <c r="U17" s="10">
        <f>SUMIFS(Table5[All messages],Table5[ODS],'NWL Practice Allocation'!$D17)</f>
        <v>12735</v>
      </c>
      <c r="V17" s="10">
        <f>SUMIFS(Table5[Fallback messages (No NHS App)],Table5[ODS],'NWL Practice Allocation'!$D17)</f>
        <v>5733</v>
      </c>
      <c r="W17" s="10">
        <f>SUMIFS(Table5[NHS App messages saved],Table5[ODS],'NWL Practice Allocation'!$D17)</f>
        <v>1167</v>
      </c>
    </row>
    <row r="18" spans="1:23" s="7" customFormat="1" x14ac:dyDescent="0.35">
      <c r="A18" s="21" t="s">
        <v>718</v>
      </c>
      <c r="B18" s="22" t="s">
        <v>620</v>
      </c>
      <c r="C18" s="22" t="s">
        <v>26</v>
      </c>
      <c r="D18" s="21" t="s">
        <v>28</v>
      </c>
      <c r="E18" s="9">
        <f>INDEX(Summary[Practice Normalised Weighted List Size], MATCH(D18,Summary[ODS Code],0))</f>
        <v>8810.6274470677799</v>
      </c>
      <c r="F18" s="51">
        <f t="shared" si="0"/>
        <v>3964.7823511805009</v>
      </c>
      <c r="G18" s="26" t="e">
        <f>VLOOKUP(D18,'[1]NWL Practice AccurX Allocation'!D$4:G$357,4,FALSE)</f>
        <v>#N/A</v>
      </c>
      <c r="H18" s="28">
        <f t="shared" si="1"/>
        <v>288107.5175191164</v>
      </c>
      <c r="I18" s="23">
        <f t="shared" si="2"/>
        <v>72026.8793797791</v>
      </c>
      <c r="J18" s="23">
        <f t="shared" si="3"/>
        <v>288107.5175191164</v>
      </c>
      <c r="K18" s="33">
        <f t="shared" si="4"/>
        <v>3964.7823511805009</v>
      </c>
      <c r="L18" s="30">
        <v>0</v>
      </c>
      <c r="M18" s="30">
        <f>INDEX(Summary[FY2425Cost], MATCH(D18,Summary[PracticeCode],0))</f>
        <v>2914.2520999999997</v>
      </c>
      <c r="N18" s="32">
        <f t="shared" si="5"/>
        <v>0.73503457235989023</v>
      </c>
      <c r="O18" s="33">
        <f t="shared" si="6"/>
        <v>1050.5302511805012</v>
      </c>
      <c r="P18" s="30">
        <f>INDEX(Summary[FY2425_AccurxCost], MATCH(D18,Summary[PracticeCode],0))</f>
        <v>2914.2520999999997</v>
      </c>
      <c r="Q18" s="30">
        <f>INDEX(Summary[FY2425_EESMSCost], MATCH(D18,Summary[PracticeCode],0))</f>
        <v>0</v>
      </c>
      <c r="R18" s="31">
        <f>INDEX(Summary[FY2425_Accurx_Fragments], MATCH(D18,Summary[PracticeCode],0))</f>
        <v>141373</v>
      </c>
      <c r="S18" s="31">
        <f>INDEX(Summary[FY2425_EESMS], MATCH(D18,Summary[PracticeCode],0))</f>
        <v>0</v>
      </c>
      <c r="T18" s="10">
        <f>INDEX(Summary[FY2425_SMS], MATCH(D18,Summary[PracticeCode],0))</f>
        <v>141373</v>
      </c>
      <c r="U18" s="10">
        <f>SUMIFS(Table5[All messages],Table5[ODS],'NWL Practice Allocation'!$D18)</f>
        <v>24842</v>
      </c>
      <c r="V18" s="10">
        <f>SUMIFS(Table5[Fallback messages (No NHS App)],Table5[ODS],'NWL Practice Allocation'!$D18)</f>
        <v>10331</v>
      </c>
      <c r="W18" s="10">
        <f>SUMIFS(Table5[NHS App messages saved],Table5[ODS],'NWL Practice Allocation'!$D18)</f>
        <v>2583</v>
      </c>
    </row>
    <row r="19" spans="1:23" s="7" customFormat="1" x14ac:dyDescent="0.35">
      <c r="A19" s="21" t="s">
        <v>713</v>
      </c>
      <c r="B19" s="22" t="s">
        <v>483</v>
      </c>
      <c r="C19" s="22" t="s">
        <v>29</v>
      </c>
      <c r="D19" s="21" t="s">
        <v>30</v>
      </c>
      <c r="E19" s="9">
        <f>INDEX(Summary[Practice Normalised Weighted List Size], MATCH(D19,Summary[ODS Code],0))</f>
        <v>11510.2392596393</v>
      </c>
      <c r="F19" s="51">
        <f t="shared" si="0"/>
        <v>5179.6076668376854</v>
      </c>
      <c r="G19" s="26" t="e">
        <f>VLOOKUP(D19,'[1]NWL Practice AccurX Allocation'!D$4:G$357,4,FALSE)</f>
        <v>#N/A</v>
      </c>
      <c r="H19" s="28">
        <f t="shared" si="1"/>
        <v>376384.82379020512</v>
      </c>
      <c r="I19" s="23">
        <f t="shared" si="2"/>
        <v>94096.20594755128</v>
      </c>
      <c r="J19" s="23">
        <f t="shared" si="3"/>
        <v>376384.82379020512</v>
      </c>
      <c r="K19" s="33">
        <f t="shared" si="4"/>
        <v>5179.6076668376854</v>
      </c>
      <c r="L19" s="30">
        <v>0</v>
      </c>
      <c r="M19" s="30">
        <f>INDEX(Summary[FY2425Cost], MATCH(D19,Summary[PracticeCode],0))</f>
        <v>2943.0327000000002</v>
      </c>
      <c r="N19" s="32">
        <f t="shared" si="5"/>
        <v>0.56819606605394013</v>
      </c>
      <c r="O19" s="33">
        <f t="shared" si="6"/>
        <v>2236.5749668376852</v>
      </c>
      <c r="P19" s="30">
        <f>INDEX(Summary[FY2425_AccurxCost], MATCH(D19,Summary[PracticeCode],0))</f>
        <v>2068.0487000000003</v>
      </c>
      <c r="Q19" s="30">
        <f>INDEX(Summary[FY2425_EESMSCost], MATCH(D19,Summary[PracticeCode],0))</f>
        <v>874.98400000000004</v>
      </c>
      <c r="R19" s="31">
        <f>INDEX(Summary[FY2425_Accurx_Fragments], MATCH(D19,Summary[PracticeCode],0))</f>
        <v>100567</v>
      </c>
      <c r="S19" s="31">
        <f>INDEX(Summary[FY2425_EESMS], MATCH(D19,Summary[PracticeCode],0))</f>
        <v>39772</v>
      </c>
      <c r="T19" s="10">
        <f>INDEX(Summary[FY2425_SMS], MATCH(D19,Summary[PracticeCode],0))</f>
        <v>140339</v>
      </c>
      <c r="U19" s="10">
        <f>SUMIFS(Table5[All messages],Table5[ODS],'NWL Practice Allocation'!$D19)</f>
        <v>51887</v>
      </c>
      <c r="V19" s="10">
        <f>SUMIFS(Table5[Fallback messages (No NHS App)],Table5[ODS],'NWL Practice Allocation'!$D19)</f>
        <v>29452</v>
      </c>
      <c r="W19" s="10">
        <f>SUMIFS(Table5[NHS App messages saved],Table5[ODS],'NWL Practice Allocation'!$D19)</f>
        <v>2280</v>
      </c>
    </row>
    <row r="20" spans="1:23" s="7" customFormat="1" x14ac:dyDescent="0.35">
      <c r="A20" s="21" t="s">
        <v>31</v>
      </c>
      <c r="B20" s="22" t="s">
        <v>433</v>
      </c>
      <c r="C20" s="22" t="s">
        <v>16</v>
      </c>
      <c r="D20" s="21" t="s">
        <v>32</v>
      </c>
      <c r="E20" s="9">
        <f>INDEX(Summary[Practice Normalised Weighted List Size], MATCH(D20,Summary[ODS Code],0))</f>
        <v>14435.3155174274</v>
      </c>
      <c r="F20" s="51">
        <f t="shared" si="0"/>
        <v>6495.8919828423304</v>
      </c>
      <c r="G20" s="26" t="e">
        <f>VLOOKUP(D20,'[1]NWL Practice AccurX Allocation'!D$4:G$357,4,FALSE)</f>
        <v>#N/A</v>
      </c>
      <c r="H20" s="28">
        <f t="shared" si="1"/>
        <v>472034.817419876</v>
      </c>
      <c r="I20" s="23">
        <f t="shared" si="2"/>
        <v>118008.704354969</v>
      </c>
      <c r="J20" s="23">
        <f t="shared" si="3"/>
        <v>472034.817419876</v>
      </c>
      <c r="K20" s="33">
        <f t="shared" si="4"/>
        <v>6495.8919828423304</v>
      </c>
      <c r="L20" s="30">
        <v>0</v>
      </c>
      <c r="M20" s="30">
        <f>INDEX(Summary[FY2425Cost], MATCH(D20,Summary[PracticeCode],0))</f>
        <v>8454.958700000001</v>
      </c>
      <c r="N20" s="32">
        <f t="shared" si="5"/>
        <v>1.3015854823836626</v>
      </c>
      <c r="O20" s="33">
        <f t="shared" si="6"/>
        <v>-1959.0667171576706</v>
      </c>
      <c r="P20" s="30">
        <f>INDEX(Summary[FY2425_AccurxCost], MATCH(D20,Summary[PracticeCode],0))</f>
        <v>5358.3707000000004</v>
      </c>
      <c r="Q20" s="30">
        <f>INDEX(Summary[FY2425_EESMSCost], MATCH(D20,Summary[PracticeCode],0))</f>
        <v>3096.5880000000002</v>
      </c>
      <c r="R20" s="31">
        <f>INDEX(Summary[FY2425_Accurx_Fragments], MATCH(D20,Summary[PracticeCode],0))</f>
        <v>261471</v>
      </c>
      <c r="S20" s="31">
        <f>INDEX(Summary[FY2425_EESMS], MATCH(D20,Summary[PracticeCode],0))</f>
        <v>140754</v>
      </c>
      <c r="T20" s="10">
        <f>INDEX(Summary[FY2425_SMS], MATCH(D20,Summary[PracticeCode],0))</f>
        <v>402225</v>
      </c>
      <c r="U20" s="10">
        <f>SUMIFS(Table5[All messages],Table5[ODS],'NWL Practice Allocation'!$D20)</f>
        <v>86066</v>
      </c>
      <c r="V20" s="10">
        <f>SUMIFS(Table5[Fallback messages (No NHS App)],Table5[ODS],'NWL Practice Allocation'!$D20)</f>
        <v>42138</v>
      </c>
      <c r="W20" s="10">
        <f>SUMIFS(Table5[NHS App messages saved],Table5[ODS],'NWL Practice Allocation'!$D20)</f>
        <v>5874</v>
      </c>
    </row>
    <row r="21" spans="1:23" s="7" customFormat="1" x14ac:dyDescent="0.35">
      <c r="A21" s="21" t="s">
        <v>514</v>
      </c>
      <c r="B21" s="22" t="s">
        <v>470</v>
      </c>
      <c r="C21" s="22" t="s">
        <v>33</v>
      </c>
      <c r="D21" s="21" t="s">
        <v>34</v>
      </c>
      <c r="E21" s="9">
        <f>INDEX(Summary[Practice Normalised Weighted List Size], MATCH(D21,Summary[ODS Code],0))</f>
        <v>10986.918830000801</v>
      </c>
      <c r="F21" s="51">
        <f t="shared" si="0"/>
        <v>4944.1134735003607</v>
      </c>
      <c r="G21" s="26" t="e">
        <f>VLOOKUP(D21,'[1]NWL Practice AccurX Allocation'!D$4:G$357,4,FALSE)</f>
        <v>#N/A</v>
      </c>
      <c r="H21" s="28">
        <f t="shared" si="1"/>
        <v>359272.24574102624</v>
      </c>
      <c r="I21" s="23">
        <f t="shared" si="2"/>
        <v>89818.061435256561</v>
      </c>
      <c r="J21" s="23">
        <f t="shared" si="3"/>
        <v>359272.24574102624</v>
      </c>
      <c r="K21" s="33">
        <f t="shared" si="4"/>
        <v>4944.1134735003607</v>
      </c>
      <c r="L21" s="30">
        <v>0</v>
      </c>
      <c r="M21" s="30">
        <f>INDEX(Summary[FY2425Cost], MATCH(D21,Summary[PracticeCode],0))</f>
        <v>3307.7067999999999</v>
      </c>
      <c r="N21" s="32">
        <f t="shared" si="5"/>
        <v>0.66901919175778779</v>
      </c>
      <c r="O21" s="33">
        <f t="shared" si="6"/>
        <v>1636.4066735003607</v>
      </c>
      <c r="P21" s="30">
        <f>INDEX(Summary[FY2425_AccurxCost], MATCH(D21,Summary[PracticeCode],0))</f>
        <v>2535.1988000000001</v>
      </c>
      <c r="Q21" s="30">
        <f>INDEX(Summary[FY2425_EESMSCost], MATCH(D21,Summary[PracticeCode],0))</f>
        <v>772.50800000000004</v>
      </c>
      <c r="R21" s="31">
        <f>INDEX(Summary[FY2425_Accurx_Fragments], MATCH(D21,Summary[PracticeCode],0))</f>
        <v>119174</v>
      </c>
      <c r="S21" s="31">
        <f>INDEX(Summary[FY2425_EESMS], MATCH(D21,Summary[PracticeCode],0))</f>
        <v>35114</v>
      </c>
      <c r="T21" s="10">
        <f>INDEX(Summary[FY2425_SMS], MATCH(D21,Summary[PracticeCode],0))</f>
        <v>154288</v>
      </c>
      <c r="U21" s="10">
        <f>SUMIFS(Table5[All messages],Table5[ODS],'NWL Practice Allocation'!$D21)</f>
        <v>58342</v>
      </c>
      <c r="V21" s="10">
        <f>SUMIFS(Table5[Fallback messages (No NHS App)],Table5[ODS],'NWL Practice Allocation'!$D21)</f>
        <v>24261</v>
      </c>
      <c r="W21" s="10">
        <f>SUMIFS(Table5[NHS App messages saved],Table5[ODS],'NWL Practice Allocation'!$D21)</f>
        <v>3942</v>
      </c>
    </row>
    <row r="22" spans="1:23" s="7" customFormat="1" x14ac:dyDescent="0.35">
      <c r="A22" s="21" t="s">
        <v>742</v>
      </c>
      <c r="B22" s="22" t="s">
        <v>470</v>
      </c>
      <c r="C22" s="22" t="s">
        <v>33</v>
      </c>
      <c r="D22" s="21" t="s">
        <v>35</v>
      </c>
      <c r="E22" s="9">
        <f>INDEX(Summary[Practice Normalised Weighted List Size], MATCH(D22,Summary[ODS Code],0))</f>
        <v>8269.3379808323807</v>
      </c>
      <c r="F22" s="51">
        <f t="shared" si="0"/>
        <v>3721.2020913745714</v>
      </c>
      <c r="G22" s="26" t="e">
        <f>VLOOKUP(D22,'[1]NWL Practice AccurX Allocation'!D$4:G$357,4,FALSE)</f>
        <v>#N/A</v>
      </c>
      <c r="H22" s="28">
        <f t="shared" si="1"/>
        <v>270407.3519732189</v>
      </c>
      <c r="I22" s="23">
        <f t="shared" si="2"/>
        <v>67601.837993304725</v>
      </c>
      <c r="J22" s="23">
        <f t="shared" si="3"/>
        <v>270407.3519732189</v>
      </c>
      <c r="K22" s="33">
        <f t="shared" si="4"/>
        <v>3721.2020913745714</v>
      </c>
      <c r="L22" s="30">
        <v>0</v>
      </c>
      <c r="M22" s="30">
        <f>INDEX(Summary[FY2425Cost], MATCH(D22,Summary[PracticeCode],0))</f>
        <v>1919.2633999999998</v>
      </c>
      <c r="N22" s="32">
        <f t="shared" si="5"/>
        <v>0.51576435594527059</v>
      </c>
      <c r="O22" s="33">
        <f t="shared" si="6"/>
        <v>1801.9386913745716</v>
      </c>
      <c r="P22" s="30">
        <f>INDEX(Summary[FY2425_AccurxCost], MATCH(D22,Summary[PracticeCode],0))</f>
        <v>1095.5834</v>
      </c>
      <c r="Q22" s="30">
        <f>INDEX(Summary[FY2425_EESMSCost], MATCH(D22,Summary[PracticeCode],0))</f>
        <v>823.68</v>
      </c>
      <c r="R22" s="31">
        <f>INDEX(Summary[FY2425_Accurx_Fragments], MATCH(D22,Summary[PracticeCode],0))</f>
        <v>52762</v>
      </c>
      <c r="S22" s="31">
        <f>INDEX(Summary[FY2425_EESMS], MATCH(D22,Summary[PracticeCode],0))</f>
        <v>37440</v>
      </c>
      <c r="T22" s="10">
        <f>INDEX(Summary[FY2425_SMS], MATCH(D22,Summary[PracticeCode],0))</f>
        <v>90202</v>
      </c>
      <c r="U22" s="10">
        <f>SUMIFS(Table5[All messages],Table5[ODS],'NWL Practice Allocation'!$D22)</f>
        <v>16882</v>
      </c>
      <c r="V22" s="10">
        <f>SUMIFS(Table5[Fallback messages (No NHS App)],Table5[ODS],'NWL Practice Allocation'!$D22)</f>
        <v>8277</v>
      </c>
      <c r="W22" s="10">
        <f>SUMIFS(Table5[NHS App messages saved],Table5[ODS],'NWL Practice Allocation'!$D22)</f>
        <v>719</v>
      </c>
    </row>
    <row r="23" spans="1:23" s="7" customFormat="1" x14ac:dyDescent="0.35">
      <c r="A23" s="21" t="s">
        <v>495</v>
      </c>
      <c r="B23" s="22" t="s">
        <v>447</v>
      </c>
      <c r="C23" s="22" t="s">
        <v>26</v>
      </c>
      <c r="D23" s="21" t="s">
        <v>36</v>
      </c>
      <c r="E23" s="9">
        <f>INDEX(Summary[Practice Normalised Weighted List Size], MATCH(D23,Summary[ODS Code],0))</f>
        <v>16034.1787673976</v>
      </c>
      <c r="F23" s="51">
        <f t="shared" si="0"/>
        <v>7215.3804453289204</v>
      </c>
      <c r="G23" s="26" t="e">
        <f>VLOOKUP(D23,'[1]NWL Practice AccurX Allocation'!D$4:G$357,4,FALSE)</f>
        <v>#N/A</v>
      </c>
      <c r="H23" s="28">
        <f t="shared" si="1"/>
        <v>524317.64569390158</v>
      </c>
      <c r="I23" s="23">
        <f t="shared" si="2"/>
        <v>131079.41142347539</v>
      </c>
      <c r="J23" s="23">
        <f t="shared" si="3"/>
        <v>524317.64569390158</v>
      </c>
      <c r="K23" s="33">
        <f t="shared" si="4"/>
        <v>7215.3804453289204</v>
      </c>
      <c r="L23" s="30">
        <v>0</v>
      </c>
      <c r="M23" s="30">
        <f>INDEX(Summary[FY2425Cost], MATCH(D23,Summary[PracticeCode],0))</f>
        <v>6215.4578000000001</v>
      </c>
      <c r="N23" s="32">
        <f t="shared" si="5"/>
        <v>0.86141789017150883</v>
      </c>
      <c r="O23" s="33">
        <f t="shared" si="6"/>
        <v>999.92264532892023</v>
      </c>
      <c r="P23" s="30">
        <f>INDEX(Summary[FY2425_AccurxCost], MATCH(D23,Summary[PracticeCode],0))</f>
        <v>4560.4858000000004</v>
      </c>
      <c r="Q23" s="30">
        <f>INDEX(Summary[FY2425_EESMSCost], MATCH(D23,Summary[PracticeCode],0))</f>
        <v>1654.972</v>
      </c>
      <c r="R23" s="31">
        <f>INDEX(Summary[FY2425_Accurx_Fragments], MATCH(D23,Summary[PracticeCode],0))</f>
        <v>222404</v>
      </c>
      <c r="S23" s="31">
        <f>INDEX(Summary[FY2425_EESMS], MATCH(D23,Summary[PracticeCode],0))</f>
        <v>75226</v>
      </c>
      <c r="T23" s="10">
        <f>INDEX(Summary[FY2425_SMS], MATCH(D23,Summary[PracticeCode],0))</f>
        <v>297630</v>
      </c>
      <c r="U23" s="10">
        <f>SUMIFS(Table5[All messages],Table5[ODS],'NWL Practice Allocation'!$D23)</f>
        <v>39089</v>
      </c>
      <c r="V23" s="10">
        <f>SUMIFS(Table5[Fallback messages (No NHS App)],Table5[ODS],'NWL Practice Allocation'!$D23)</f>
        <v>22747</v>
      </c>
      <c r="W23" s="10">
        <f>SUMIFS(Table5[NHS App messages saved],Table5[ODS],'NWL Practice Allocation'!$D23)</f>
        <v>2554</v>
      </c>
    </row>
    <row r="24" spans="1:23" s="7" customFormat="1" x14ac:dyDescent="0.35">
      <c r="A24" s="21" t="s">
        <v>588</v>
      </c>
      <c r="B24" s="22" t="s">
        <v>453</v>
      </c>
      <c r="C24" s="22" t="s">
        <v>12</v>
      </c>
      <c r="D24" s="21" t="s">
        <v>37</v>
      </c>
      <c r="E24" s="9">
        <f>INDEX(Summary[Practice Normalised Weighted List Size], MATCH(D24,Summary[ODS Code],0))</f>
        <v>8043.91224031612</v>
      </c>
      <c r="F24" s="51">
        <f t="shared" si="0"/>
        <v>3619.7605081422539</v>
      </c>
      <c r="G24" s="26" t="e">
        <f>VLOOKUP(D24,'[1]NWL Practice AccurX Allocation'!D$4:G$357,4,FALSE)</f>
        <v>#N/A</v>
      </c>
      <c r="H24" s="28">
        <f t="shared" si="1"/>
        <v>263035.93025833718</v>
      </c>
      <c r="I24" s="23">
        <f t="shared" si="2"/>
        <v>65758.982564584294</v>
      </c>
      <c r="J24" s="23">
        <f t="shared" si="3"/>
        <v>263035.93025833718</v>
      </c>
      <c r="K24" s="33">
        <f t="shared" si="4"/>
        <v>3619.7605081422539</v>
      </c>
      <c r="L24" s="30">
        <v>0</v>
      </c>
      <c r="M24" s="30">
        <f>INDEX(Summary[FY2425Cost], MATCH(D24,Summary[PracticeCode],0))</f>
        <v>2375.1370999999999</v>
      </c>
      <c r="N24" s="32">
        <f t="shared" si="5"/>
        <v>0.65615863111865824</v>
      </c>
      <c r="O24" s="33">
        <f t="shared" si="6"/>
        <v>1244.623408142254</v>
      </c>
      <c r="P24" s="30">
        <f>INDEX(Summary[FY2425_AccurxCost], MATCH(D24,Summary[PracticeCode],0))</f>
        <v>472.15910000000008</v>
      </c>
      <c r="Q24" s="30">
        <f>INDEX(Summary[FY2425_EESMSCost], MATCH(D24,Summary[PracticeCode],0))</f>
        <v>1902.9780000000001</v>
      </c>
      <c r="R24" s="31">
        <f>INDEX(Summary[FY2425_Accurx_Fragments], MATCH(D24,Summary[PracticeCode],0))</f>
        <v>23505</v>
      </c>
      <c r="S24" s="31">
        <f>INDEX(Summary[FY2425_EESMS], MATCH(D24,Summary[PracticeCode],0))</f>
        <v>86499</v>
      </c>
      <c r="T24" s="10">
        <f>INDEX(Summary[FY2425_SMS], MATCH(D24,Summary[PracticeCode],0))</f>
        <v>110004</v>
      </c>
      <c r="U24" s="10">
        <f>SUMIFS(Table5[All messages],Table5[ODS],'NWL Practice Allocation'!$D24)</f>
        <v>18755</v>
      </c>
      <c r="V24" s="10">
        <f>SUMIFS(Table5[Fallback messages (No NHS App)],Table5[ODS],'NWL Practice Allocation'!$D24)</f>
        <v>11247</v>
      </c>
      <c r="W24" s="10">
        <f>SUMIFS(Table5[NHS App messages saved],Table5[ODS],'NWL Practice Allocation'!$D24)</f>
        <v>1031</v>
      </c>
    </row>
    <row r="25" spans="1:23" s="7" customFormat="1" x14ac:dyDescent="0.35">
      <c r="A25" s="21" t="s">
        <v>588</v>
      </c>
      <c r="B25" s="22" t="s">
        <v>554</v>
      </c>
      <c r="C25" s="22" t="s">
        <v>8</v>
      </c>
      <c r="D25" s="21" t="s">
        <v>38</v>
      </c>
      <c r="E25" s="9">
        <f>INDEX(Summary[Practice Normalised Weighted List Size], MATCH(D25,Summary[ODS Code],0))</f>
        <v>8459.4469519928498</v>
      </c>
      <c r="F25" s="51">
        <f t="shared" si="0"/>
        <v>3806.7511283967824</v>
      </c>
      <c r="G25" s="26" t="e">
        <f>VLOOKUP(D25,'[1]NWL Practice AccurX Allocation'!D$4:G$357,4,FALSE)</f>
        <v>#N/A</v>
      </c>
      <c r="H25" s="28">
        <f t="shared" si="1"/>
        <v>276623.91533016623</v>
      </c>
      <c r="I25" s="23">
        <f t="shared" si="2"/>
        <v>69155.978832541557</v>
      </c>
      <c r="J25" s="23">
        <f t="shared" si="3"/>
        <v>276623.91533016623</v>
      </c>
      <c r="K25" s="33">
        <f t="shared" si="4"/>
        <v>3806.7511283967824</v>
      </c>
      <c r="L25" s="30">
        <v>0</v>
      </c>
      <c r="M25" s="30">
        <f>INDEX(Summary[FY2425Cost], MATCH(D25,Summary[PracticeCode],0))</f>
        <v>2051.5756999999999</v>
      </c>
      <c r="N25" s="32">
        <f t="shared" si="5"/>
        <v>0.53893087065663348</v>
      </c>
      <c r="O25" s="33">
        <f t="shared" si="6"/>
        <v>1755.1754283967825</v>
      </c>
      <c r="P25" s="30">
        <f>INDEX(Summary[FY2425_AccurxCost], MATCH(D25,Summary[PracticeCode],0))</f>
        <v>1894.1657</v>
      </c>
      <c r="Q25" s="30">
        <f>INDEX(Summary[FY2425_EESMSCost], MATCH(D25,Summary[PracticeCode],0))</f>
        <v>157.41</v>
      </c>
      <c r="R25" s="31">
        <f>INDEX(Summary[FY2425_Accurx_Fragments], MATCH(D25,Summary[PracticeCode],0))</f>
        <v>91213</v>
      </c>
      <c r="S25" s="31">
        <f>INDEX(Summary[FY2425_EESMS], MATCH(D25,Summary[PracticeCode],0))</f>
        <v>7155</v>
      </c>
      <c r="T25" s="10">
        <f>INDEX(Summary[FY2425_SMS], MATCH(D25,Summary[PracticeCode],0))</f>
        <v>98368</v>
      </c>
      <c r="U25" s="10">
        <f>SUMIFS(Table5[All messages],Table5[ODS],'NWL Practice Allocation'!$D25)</f>
        <v>30200</v>
      </c>
      <c r="V25" s="10">
        <f>SUMIFS(Table5[Fallback messages (No NHS App)],Table5[ODS],'NWL Practice Allocation'!$D25)</f>
        <v>14103</v>
      </c>
      <c r="W25" s="10">
        <f>SUMIFS(Table5[NHS App messages saved],Table5[ODS],'NWL Practice Allocation'!$D25)</f>
        <v>3729</v>
      </c>
    </row>
    <row r="26" spans="1:23" s="7" customFormat="1" x14ac:dyDescent="0.35">
      <c r="A26" s="21" t="s">
        <v>726</v>
      </c>
      <c r="B26" s="22" t="s">
        <v>433</v>
      </c>
      <c r="C26" s="22" t="s">
        <v>16</v>
      </c>
      <c r="D26" s="21" t="s">
        <v>39</v>
      </c>
      <c r="E26" s="9">
        <f>INDEX(Summary[Practice Normalised Weighted List Size], MATCH(D26,Summary[ODS Code],0))</f>
        <v>7621.3606782384504</v>
      </c>
      <c r="F26" s="51">
        <f t="shared" si="0"/>
        <v>3429.6123052073026</v>
      </c>
      <c r="G26" s="26" t="e">
        <f>VLOOKUP(D26,'[1]NWL Practice AccurX Allocation'!D$4:G$357,4,FALSE)</f>
        <v>#N/A</v>
      </c>
      <c r="H26" s="28">
        <f t="shared" si="1"/>
        <v>249218.49417839735</v>
      </c>
      <c r="I26" s="23">
        <f t="shared" si="2"/>
        <v>62304.623544599337</v>
      </c>
      <c r="J26" s="23">
        <f t="shared" si="3"/>
        <v>249218.49417839735</v>
      </c>
      <c r="K26" s="33">
        <f t="shared" si="4"/>
        <v>3429.6123052073026</v>
      </c>
      <c r="L26" s="30">
        <v>0</v>
      </c>
      <c r="M26" s="30">
        <f>INDEX(Summary[FY2425Cost], MATCH(D26,Summary[PracticeCode],0))</f>
        <v>1566.5698000000002</v>
      </c>
      <c r="N26" s="32">
        <f t="shared" si="5"/>
        <v>0.45677751902785674</v>
      </c>
      <c r="O26" s="33">
        <f t="shared" si="6"/>
        <v>1863.0425052073024</v>
      </c>
      <c r="P26" s="30">
        <f>INDEX(Summary[FY2425_AccurxCost], MATCH(D26,Summary[PracticeCode],0))</f>
        <v>216.89179999999999</v>
      </c>
      <c r="Q26" s="30">
        <f>INDEX(Summary[FY2425_EESMSCost], MATCH(D26,Summary[PracticeCode],0))</f>
        <v>1349.6780000000001</v>
      </c>
      <c r="R26" s="31">
        <f>INDEX(Summary[FY2425_Accurx_Fragments], MATCH(D26,Summary[PracticeCode],0))</f>
        <v>10562</v>
      </c>
      <c r="S26" s="31">
        <f>INDEX(Summary[FY2425_EESMS], MATCH(D26,Summary[PracticeCode],0))</f>
        <v>61349</v>
      </c>
      <c r="T26" s="10">
        <f>INDEX(Summary[FY2425_SMS], MATCH(D26,Summary[PracticeCode],0))</f>
        <v>71911</v>
      </c>
      <c r="U26" s="10">
        <f>SUMIFS(Table5[All messages],Table5[ODS],'NWL Practice Allocation'!$D26)</f>
        <v>9337</v>
      </c>
      <c r="V26" s="10">
        <f>SUMIFS(Table5[Fallback messages (No NHS App)],Table5[ODS],'NWL Practice Allocation'!$D26)</f>
        <v>4892</v>
      </c>
      <c r="W26" s="10">
        <f>SUMIFS(Table5[NHS App messages saved],Table5[ODS],'NWL Practice Allocation'!$D26)</f>
        <v>656</v>
      </c>
    </row>
    <row r="27" spans="1:23" s="7" customFormat="1" x14ac:dyDescent="0.35">
      <c r="A27" s="21" t="s">
        <v>579</v>
      </c>
      <c r="B27" s="22" t="s">
        <v>461</v>
      </c>
      <c r="C27" s="22" t="s">
        <v>18</v>
      </c>
      <c r="D27" s="21" t="s">
        <v>40</v>
      </c>
      <c r="E27" s="9">
        <f>INDEX(Summary[Practice Normalised Weighted List Size], MATCH(D27,Summary[ODS Code],0))</f>
        <v>6119.4826811845496</v>
      </c>
      <c r="F27" s="51">
        <f t="shared" si="0"/>
        <v>2753.7672065330476</v>
      </c>
      <c r="G27" s="26" t="e">
        <f>VLOOKUP(D27,'[1]NWL Practice AccurX Allocation'!D$4:G$357,4,FALSE)</f>
        <v>#N/A</v>
      </c>
      <c r="H27" s="28">
        <f t="shared" si="1"/>
        <v>200107.08367473478</v>
      </c>
      <c r="I27" s="23">
        <f t="shared" si="2"/>
        <v>50026.770918683695</v>
      </c>
      <c r="J27" s="23">
        <f t="shared" si="3"/>
        <v>200107.08367473478</v>
      </c>
      <c r="K27" s="33">
        <f t="shared" si="4"/>
        <v>2753.7672065330476</v>
      </c>
      <c r="L27" s="30">
        <v>0</v>
      </c>
      <c r="M27" s="30">
        <f>INDEX(Summary[FY2425Cost], MATCH(D27,Summary[PracticeCode],0))</f>
        <v>1439.7018</v>
      </c>
      <c r="N27" s="32">
        <f t="shared" si="5"/>
        <v>0.52281173099325395</v>
      </c>
      <c r="O27" s="33">
        <f t="shared" si="6"/>
        <v>1314.0654065330475</v>
      </c>
      <c r="P27" s="30">
        <f>INDEX(Summary[FY2425_AccurxCost], MATCH(D27,Summary[PracticeCode],0))</f>
        <v>1439.1958</v>
      </c>
      <c r="Q27" s="30">
        <f>INDEX(Summary[FY2425_EESMSCost], MATCH(D27,Summary[PracticeCode],0))</f>
        <v>0.50600000000000001</v>
      </c>
      <c r="R27" s="31">
        <f>INDEX(Summary[FY2425_Accurx_Fragments], MATCH(D27,Summary[PracticeCode],0))</f>
        <v>70420</v>
      </c>
      <c r="S27" s="31">
        <f>INDEX(Summary[FY2425_EESMS], MATCH(D27,Summary[PracticeCode],0))</f>
        <v>23</v>
      </c>
      <c r="T27" s="10">
        <f>INDEX(Summary[FY2425_SMS], MATCH(D27,Summary[PracticeCode],0))</f>
        <v>70443</v>
      </c>
      <c r="U27" s="10">
        <f>SUMIFS(Table5[All messages],Table5[ODS],'NWL Practice Allocation'!$D27)</f>
        <v>15614</v>
      </c>
      <c r="V27" s="10">
        <f>SUMIFS(Table5[Fallback messages (No NHS App)],Table5[ODS],'NWL Practice Allocation'!$D27)</f>
        <v>7365</v>
      </c>
      <c r="W27" s="10">
        <f>SUMIFS(Table5[NHS App messages saved],Table5[ODS],'NWL Practice Allocation'!$D27)</f>
        <v>1192</v>
      </c>
    </row>
    <row r="28" spans="1:23" s="7" customFormat="1" x14ac:dyDescent="0.35">
      <c r="A28" s="21" t="s">
        <v>562</v>
      </c>
      <c r="B28" s="22" t="s">
        <v>489</v>
      </c>
      <c r="C28" s="22" t="s">
        <v>18</v>
      </c>
      <c r="D28" s="21" t="s">
        <v>41</v>
      </c>
      <c r="E28" s="9">
        <f>INDEX(Summary[Practice Normalised Weighted List Size], MATCH(D28,Summary[ODS Code],0))</f>
        <v>9747.2995012055508</v>
      </c>
      <c r="F28" s="51">
        <f t="shared" si="0"/>
        <v>4386.2847755424982</v>
      </c>
      <c r="G28" s="26" t="e">
        <f>VLOOKUP(D28,'[1]NWL Practice AccurX Allocation'!D$4:G$357,4,FALSE)</f>
        <v>#N/A</v>
      </c>
      <c r="H28" s="28">
        <f t="shared" si="1"/>
        <v>318736.69368942152</v>
      </c>
      <c r="I28" s="23">
        <f t="shared" si="2"/>
        <v>79684.173422355379</v>
      </c>
      <c r="J28" s="23">
        <f t="shared" si="3"/>
        <v>318736.69368942152</v>
      </c>
      <c r="K28" s="33">
        <f t="shared" si="4"/>
        <v>4386.2847755424982</v>
      </c>
      <c r="L28" s="30">
        <v>0</v>
      </c>
      <c r="M28" s="30">
        <f>INDEX(Summary[FY2425Cost], MATCH(D28,Summary[PracticeCode],0))</f>
        <v>2527.4452999999999</v>
      </c>
      <c r="N28" s="32">
        <f t="shared" si="5"/>
        <v>0.5762155056809789</v>
      </c>
      <c r="O28" s="33">
        <f t="shared" si="6"/>
        <v>1858.8394755424983</v>
      </c>
      <c r="P28" s="30">
        <f>INDEX(Summary[FY2425_AccurxCost], MATCH(D28,Summary[PracticeCode],0))</f>
        <v>2326.8272999999999</v>
      </c>
      <c r="Q28" s="30">
        <f>INDEX(Summary[FY2425_EESMSCost], MATCH(D28,Summary[PracticeCode],0))</f>
        <v>200.61799999999999</v>
      </c>
      <c r="R28" s="31">
        <f>INDEX(Summary[FY2425_Accurx_Fragments], MATCH(D28,Summary[PracticeCode],0))</f>
        <v>113133</v>
      </c>
      <c r="S28" s="31">
        <f>INDEX(Summary[FY2425_EESMS], MATCH(D28,Summary[PracticeCode],0))</f>
        <v>9119</v>
      </c>
      <c r="T28" s="10">
        <f>INDEX(Summary[FY2425_SMS], MATCH(D28,Summary[PracticeCode],0))</f>
        <v>122252</v>
      </c>
      <c r="U28" s="10">
        <f>SUMIFS(Table5[All messages],Table5[ODS],'NWL Practice Allocation'!$D28)</f>
        <v>20826</v>
      </c>
      <c r="V28" s="10">
        <f>SUMIFS(Table5[Fallback messages (No NHS App)],Table5[ODS],'NWL Practice Allocation'!$D28)</f>
        <v>11216</v>
      </c>
      <c r="W28" s="10">
        <f>SUMIFS(Table5[NHS App messages saved],Table5[ODS],'NWL Practice Allocation'!$D28)</f>
        <v>1358</v>
      </c>
    </row>
    <row r="29" spans="1:23" s="7" customFormat="1" x14ac:dyDescent="0.35">
      <c r="A29" s="21" t="s">
        <v>42</v>
      </c>
      <c r="B29" s="22" t="s">
        <v>472</v>
      </c>
      <c r="C29" s="22" t="s">
        <v>16</v>
      </c>
      <c r="D29" s="21" t="s">
        <v>43</v>
      </c>
      <c r="E29" s="9">
        <f>INDEX(Summary[Practice Normalised Weighted List Size], MATCH(D29,Summary[ODS Code],0))</f>
        <v>6046.3996874875502</v>
      </c>
      <c r="F29" s="51">
        <f t="shared" si="0"/>
        <v>2720.8798593693978</v>
      </c>
      <c r="G29" s="26" t="e">
        <f>VLOOKUP(D29,'[1]NWL Practice AccurX Allocation'!D$4:G$357,4,FALSE)</f>
        <v>#N/A</v>
      </c>
      <c r="H29" s="28">
        <f t="shared" si="1"/>
        <v>197717.26978084291</v>
      </c>
      <c r="I29" s="23">
        <f t="shared" si="2"/>
        <v>49429.317445210727</v>
      </c>
      <c r="J29" s="23">
        <f t="shared" si="3"/>
        <v>197717.26978084291</v>
      </c>
      <c r="K29" s="33">
        <f t="shared" si="4"/>
        <v>2720.8798593693978</v>
      </c>
      <c r="L29" s="30">
        <v>0</v>
      </c>
      <c r="M29" s="30">
        <f>INDEX(Summary[FY2425Cost], MATCH(D29,Summary[PracticeCode],0))</f>
        <v>1981.4851000000001</v>
      </c>
      <c r="N29" s="32">
        <f t="shared" si="5"/>
        <v>0.72825159595956479</v>
      </c>
      <c r="O29" s="33">
        <f t="shared" si="6"/>
        <v>739.39475936939766</v>
      </c>
      <c r="P29" s="30">
        <f>INDEX(Summary[FY2425_AccurxCost], MATCH(D29,Summary[PracticeCode],0))</f>
        <v>513.84310000000005</v>
      </c>
      <c r="Q29" s="30">
        <f>INDEX(Summary[FY2425_EESMSCost], MATCH(D29,Summary[PracticeCode],0))</f>
        <v>1467.6420000000001</v>
      </c>
      <c r="R29" s="31">
        <f>INDEX(Summary[FY2425_Accurx_Fragments], MATCH(D29,Summary[PracticeCode],0))</f>
        <v>24729</v>
      </c>
      <c r="S29" s="31">
        <f>INDEX(Summary[FY2425_EESMS], MATCH(D29,Summary[PracticeCode],0))</f>
        <v>66711</v>
      </c>
      <c r="T29" s="10">
        <f>INDEX(Summary[FY2425_SMS], MATCH(D29,Summary[PracticeCode],0))</f>
        <v>91440</v>
      </c>
      <c r="U29" s="10">
        <f>SUMIFS(Table5[All messages],Table5[ODS],'NWL Practice Allocation'!$D29)</f>
        <v>15682</v>
      </c>
      <c r="V29" s="10">
        <f>SUMIFS(Table5[Fallback messages (No NHS App)],Table5[ODS],'NWL Practice Allocation'!$D29)</f>
        <v>7294</v>
      </c>
      <c r="W29" s="10">
        <f>SUMIFS(Table5[NHS App messages saved],Table5[ODS],'NWL Practice Allocation'!$D29)</f>
        <v>1249</v>
      </c>
    </row>
    <row r="30" spans="1:23" s="7" customFormat="1" x14ac:dyDescent="0.35">
      <c r="A30" s="21" t="s">
        <v>44</v>
      </c>
      <c r="B30" s="22" t="s">
        <v>472</v>
      </c>
      <c r="C30" s="22" t="s">
        <v>16</v>
      </c>
      <c r="D30" s="21" t="s">
        <v>45</v>
      </c>
      <c r="E30" s="9">
        <f>INDEX(Summary[Practice Normalised Weighted List Size], MATCH(D30,Summary[ODS Code],0))</f>
        <v>8823.2460936737607</v>
      </c>
      <c r="F30" s="51">
        <f t="shared" si="0"/>
        <v>3970.4607421531923</v>
      </c>
      <c r="G30" s="26" t="e">
        <f>VLOOKUP(D30,'[1]NWL Practice AccurX Allocation'!D$4:G$357,4,FALSE)</f>
        <v>#N/A</v>
      </c>
      <c r="H30" s="28">
        <f t="shared" si="1"/>
        <v>288520.14726313198</v>
      </c>
      <c r="I30" s="23">
        <f t="shared" si="2"/>
        <v>72130.036815782994</v>
      </c>
      <c r="J30" s="23">
        <f t="shared" si="3"/>
        <v>288520.14726313198</v>
      </c>
      <c r="K30" s="33">
        <f t="shared" si="4"/>
        <v>3970.4607421531923</v>
      </c>
      <c r="L30" s="30">
        <v>0</v>
      </c>
      <c r="M30" s="30">
        <f>INDEX(Summary[FY2425Cost], MATCH(D30,Summary[PracticeCode],0))</f>
        <v>3146.0005000000001</v>
      </c>
      <c r="N30" s="32">
        <f t="shared" si="5"/>
        <v>0.7923514937699434</v>
      </c>
      <c r="O30" s="33">
        <f t="shared" si="6"/>
        <v>824.46024215319221</v>
      </c>
      <c r="P30" s="30">
        <f>INDEX(Summary[FY2425_AccurxCost], MATCH(D30,Summary[PracticeCode],0))</f>
        <v>1854.9965000000002</v>
      </c>
      <c r="Q30" s="30">
        <f>INDEX(Summary[FY2425_EESMSCost], MATCH(D30,Summary[PracticeCode],0))</f>
        <v>1291.0039999999999</v>
      </c>
      <c r="R30" s="31">
        <f>INDEX(Summary[FY2425_Accurx_Fragments], MATCH(D30,Summary[PracticeCode],0))</f>
        <v>91401</v>
      </c>
      <c r="S30" s="31">
        <f>INDEX(Summary[FY2425_EESMS], MATCH(D30,Summary[PracticeCode],0))</f>
        <v>58682</v>
      </c>
      <c r="T30" s="10">
        <f>INDEX(Summary[FY2425_SMS], MATCH(D30,Summary[PracticeCode],0))</f>
        <v>150083</v>
      </c>
      <c r="U30" s="10">
        <f>SUMIFS(Table5[All messages],Table5[ODS],'NWL Practice Allocation'!$D30)</f>
        <v>32307</v>
      </c>
      <c r="V30" s="10">
        <f>SUMIFS(Table5[Fallback messages (No NHS App)],Table5[ODS],'NWL Practice Allocation'!$D30)</f>
        <v>14019</v>
      </c>
      <c r="W30" s="10">
        <f>SUMIFS(Table5[NHS App messages saved],Table5[ODS],'NWL Practice Allocation'!$D30)</f>
        <v>3449</v>
      </c>
    </row>
    <row r="31" spans="1:23" s="7" customFormat="1" x14ac:dyDescent="0.35">
      <c r="A31" s="21" t="s">
        <v>543</v>
      </c>
      <c r="B31" s="22" t="s">
        <v>532</v>
      </c>
      <c r="C31" s="22" t="s">
        <v>12</v>
      </c>
      <c r="D31" s="21" t="s">
        <v>46</v>
      </c>
      <c r="E31" s="9">
        <f>INDEX(Summary[Practice Normalised Weighted List Size], MATCH(D31,Summary[ODS Code],0))</f>
        <v>7339.7230507295999</v>
      </c>
      <c r="F31" s="51">
        <f t="shared" si="0"/>
        <v>3302.87537282832</v>
      </c>
      <c r="G31" s="26" t="e">
        <f>VLOOKUP(D31,'[1]NWL Practice AccurX Allocation'!D$4:G$357,4,FALSE)</f>
        <v>#N/A</v>
      </c>
      <c r="H31" s="28">
        <f t="shared" si="1"/>
        <v>240008.94375885793</v>
      </c>
      <c r="I31" s="23">
        <f t="shared" si="2"/>
        <v>60002.235939714483</v>
      </c>
      <c r="J31" s="23">
        <f t="shared" si="3"/>
        <v>240008.94375885793</v>
      </c>
      <c r="K31" s="33">
        <f t="shared" si="4"/>
        <v>3302.87537282832</v>
      </c>
      <c r="L31" s="30">
        <v>0</v>
      </c>
      <c r="M31" s="30">
        <f>INDEX(Summary[FY2425Cost], MATCH(D31,Summary[PracticeCode],0))</f>
        <v>2213.2159000000001</v>
      </c>
      <c r="N31" s="32">
        <f t="shared" si="5"/>
        <v>0.67008762068572325</v>
      </c>
      <c r="O31" s="33">
        <f t="shared" si="6"/>
        <v>1089.6594728283198</v>
      </c>
      <c r="P31" s="30">
        <f>INDEX(Summary[FY2425_AccurxCost], MATCH(D31,Summary[PracticeCode],0))</f>
        <v>243.66590000000002</v>
      </c>
      <c r="Q31" s="30">
        <f>INDEX(Summary[FY2425_EESMSCost], MATCH(D31,Summary[PracticeCode],0))</f>
        <v>1969.55</v>
      </c>
      <c r="R31" s="31">
        <f>INDEX(Summary[FY2425_Accurx_Fragments], MATCH(D31,Summary[PracticeCode],0))</f>
        <v>12117</v>
      </c>
      <c r="S31" s="31">
        <f>INDEX(Summary[FY2425_EESMS], MATCH(D31,Summary[PracticeCode],0))</f>
        <v>89525</v>
      </c>
      <c r="T31" s="10">
        <f>INDEX(Summary[FY2425_SMS], MATCH(D31,Summary[PracticeCode],0))</f>
        <v>101642</v>
      </c>
      <c r="U31" s="10">
        <f>SUMIFS(Table5[All messages],Table5[ODS],'NWL Practice Allocation'!$D31)</f>
        <v>0</v>
      </c>
      <c r="V31" s="10">
        <f>SUMIFS(Table5[Fallback messages (No NHS App)],Table5[ODS],'NWL Practice Allocation'!$D31)</f>
        <v>0</v>
      </c>
      <c r="W31" s="10">
        <f>SUMIFS(Table5[NHS App messages saved],Table5[ODS],'NWL Practice Allocation'!$D31)</f>
        <v>0</v>
      </c>
    </row>
    <row r="32" spans="1:23" s="7" customFormat="1" x14ac:dyDescent="0.35">
      <c r="A32" s="21" t="s">
        <v>47</v>
      </c>
      <c r="B32" s="22" t="s">
        <v>477</v>
      </c>
      <c r="C32" s="22" t="s">
        <v>29</v>
      </c>
      <c r="D32" s="21" t="s">
        <v>48</v>
      </c>
      <c r="E32" s="9">
        <f>INDEX(Summary[Practice Normalised Weighted List Size], MATCH(D32,Summary[ODS Code],0))</f>
        <v>3935.50443100444</v>
      </c>
      <c r="F32" s="51">
        <f t="shared" si="0"/>
        <v>1770.9769939519981</v>
      </c>
      <c r="G32" s="26" t="e">
        <f>VLOOKUP(D32,'[1]NWL Practice AccurX Allocation'!D$4:G$357,4,FALSE)</f>
        <v>#N/A</v>
      </c>
      <c r="H32" s="28">
        <f t="shared" si="1"/>
        <v>128690.9948938452</v>
      </c>
      <c r="I32" s="23">
        <f t="shared" si="2"/>
        <v>32172.7487234613</v>
      </c>
      <c r="J32" s="23">
        <f t="shared" si="3"/>
        <v>128690.9948938452</v>
      </c>
      <c r="K32" s="33">
        <f t="shared" si="4"/>
        <v>1770.9769939519981</v>
      </c>
      <c r="L32" s="30">
        <v>0</v>
      </c>
      <c r="M32" s="30">
        <f>INDEX(Summary[FY2425Cost], MATCH(D32,Summary[PracticeCode],0))</f>
        <v>613.33220000000006</v>
      </c>
      <c r="N32" s="32">
        <f t="shared" si="5"/>
        <v>0.34632420528023206</v>
      </c>
      <c r="O32" s="33">
        <f t="shared" si="6"/>
        <v>1157.6447939519981</v>
      </c>
      <c r="P32" s="30">
        <f>INDEX(Summary[FY2425_AccurxCost], MATCH(D32,Summary[PracticeCode],0))</f>
        <v>256.4042</v>
      </c>
      <c r="Q32" s="30">
        <f>INDEX(Summary[FY2425_EESMSCost], MATCH(D32,Summary[PracticeCode],0))</f>
        <v>356.928</v>
      </c>
      <c r="R32" s="31">
        <f>INDEX(Summary[FY2425_Accurx_Fragments], MATCH(D32,Summary[PracticeCode],0))</f>
        <v>12584</v>
      </c>
      <c r="S32" s="31">
        <f>INDEX(Summary[FY2425_EESMS], MATCH(D32,Summary[PracticeCode],0))</f>
        <v>16224</v>
      </c>
      <c r="T32" s="10">
        <f>INDEX(Summary[FY2425_SMS], MATCH(D32,Summary[PracticeCode],0))</f>
        <v>28808</v>
      </c>
      <c r="U32" s="10">
        <f>SUMIFS(Table5[All messages],Table5[ODS],'NWL Practice Allocation'!$D32)</f>
        <v>2134</v>
      </c>
      <c r="V32" s="10">
        <f>SUMIFS(Table5[Fallback messages (No NHS App)],Table5[ODS],'NWL Practice Allocation'!$D32)</f>
        <v>928</v>
      </c>
      <c r="W32" s="10">
        <f>SUMIFS(Table5[NHS App messages saved],Table5[ODS],'NWL Practice Allocation'!$D32)</f>
        <v>166</v>
      </c>
    </row>
    <row r="33" spans="1:23" s="7" customFormat="1" x14ac:dyDescent="0.35">
      <c r="A33" s="21" t="s">
        <v>49</v>
      </c>
      <c r="B33" s="22" t="s">
        <v>515</v>
      </c>
      <c r="C33" s="22" t="s">
        <v>22</v>
      </c>
      <c r="D33" s="21" t="s">
        <v>50</v>
      </c>
      <c r="E33" s="9">
        <f>INDEX(Summary[Practice Normalised Weighted List Size], MATCH(D33,Summary[ODS Code],0))</f>
        <v>14896.137576458101</v>
      </c>
      <c r="F33" s="51">
        <f t="shared" si="0"/>
        <v>6703.2619094061456</v>
      </c>
      <c r="G33" s="26" t="e">
        <f>VLOOKUP(D33,'[1]NWL Practice AccurX Allocation'!D$4:G$357,4,FALSE)</f>
        <v>#N/A</v>
      </c>
      <c r="H33" s="28">
        <f t="shared" si="1"/>
        <v>487103.69875017996</v>
      </c>
      <c r="I33" s="23">
        <f t="shared" si="2"/>
        <v>121775.92468754499</v>
      </c>
      <c r="J33" s="23">
        <f t="shared" si="3"/>
        <v>487103.69875017996</v>
      </c>
      <c r="K33" s="33">
        <f t="shared" si="4"/>
        <v>6703.2619094061456</v>
      </c>
      <c r="L33" s="30">
        <v>0</v>
      </c>
      <c r="M33" s="30">
        <f>INDEX(Summary[FY2425Cost], MATCH(D33,Summary[PracticeCode],0))</f>
        <v>5735.0120999999999</v>
      </c>
      <c r="N33" s="32">
        <f t="shared" si="5"/>
        <v>0.85555542622503244</v>
      </c>
      <c r="O33" s="33">
        <f t="shared" si="6"/>
        <v>968.24980940614569</v>
      </c>
      <c r="P33" s="30">
        <f>INDEX(Summary[FY2425_AccurxCost], MATCH(D33,Summary[PracticeCode],0))</f>
        <v>1761.9661000000001</v>
      </c>
      <c r="Q33" s="30">
        <f>INDEX(Summary[FY2425_EESMSCost], MATCH(D33,Summary[PracticeCode],0))</f>
        <v>3973.0459999999998</v>
      </c>
      <c r="R33" s="31">
        <f>INDEX(Summary[FY2425_Accurx_Fragments], MATCH(D33,Summary[PracticeCode],0))</f>
        <v>86975</v>
      </c>
      <c r="S33" s="31">
        <f>INDEX(Summary[FY2425_EESMS], MATCH(D33,Summary[PracticeCode],0))</f>
        <v>180593</v>
      </c>
      <c r="T33" s="10">
        <f>INDEX(Summary[FY2425_SMS], MATCH(D33,Summary[PracticeCode],0))</f>
        <v>267568</v>
      </c>
      <c r="U33" s="10">
        <f>SUMIFS(Table5[All messages],Table5[ODS],'NWL Practice Allocation'!$D33)</f>
        <v>38063</v>
      </c>
      <c r="V33" s="10">
        <f>SUMIFS(Table5[Fallback messages (No NHS App)],Table5[ODS],'NWL Practice Allocation'!$D33)</f>
        <v>19926</v>
      </c>
      <c r="W33" s="10">
        <f>SUMIFS(Table5[NHS App messages saved],Table5[ODS],'NWL Practice Allocation'!$D33)</f>
        <v>2057</v>
      </c>
    </row>
    <row r="34" spans="1:23" s="7" customFormat="1" x14ac:dyDescent="0.35">
      <c r="A34" s="21" t="s">
        <v>735</v>
      </c>
      <c r="B34" s="22" t="s">
        <v>429</v>
      </c>
      <c r="C34" s="22" t="s">
        <v>22</v>
      </c>
      <c r="D34" s="21" t="s">
        <v>396</v>
      </c>
      <c r="E34" s="9">
        <f>INDEX(Summary[Practice Normalised Weighted List Size], MATCH(D34,Summary[ODS Code],0))</f>
        <v>5263.6994987911703</v>
      </c>
      <c r="F34" s="51">
        <f t="shared" si="0"/>
        <v>2368.6647744560269</v>
      </c>
      <c r="G34" s="26" t="e">
        <f>VLOOKUP(D34,'[1]NWL Practice AccurX Allocation'!D$4:G$357,4,FALSE)</f>
        <v>#N/A</v>
      </c>
      <c r="H34" s="28">
        <f t="shared" si="1"/>
        <v>172122.97361047129</v>
      </c>
      <c r="I34" s="23">
        <f t="shared" si="2"/>
        <v>43030.743402617823</v>
      </c>
      <c r="J34" s="23">
        <f t="shared" si="3"/>
        <v>172122.97361047129</v>
      </c>
      <c r="K34" s="33">
        <f t="shared" si="4"/>
        <v>2368.6647744560269</v>
      </c>
      <c r="L34" s="30">
        <v>0</v>
      </c>
      <c r="M34" s="30">
        <f>INDEX(Summary[FY2425Cost], MATCH(D34,Summary[PracticeCode],0))</f>
        <v>2504.6523000000002</v>
      </c>
      <c r="N34" s="32">
        <f t="shared" si="5"/>
        <v>1.0574110473590352</v>
      </c>
      <c r="O34" s="33">
        <f t="shared" si="6"/>
        <v>-135.98752554397333</v>
      </c>
      <c r="P34" s="30">
        <f>INDEX(Summary[FY2425_AccurxCost], MATCH(D34,Summary[PracticeCode],0))</f>
        <v>1309.7883000000002</v>
      </c>
      <c r="Q34" s="30">
        <f>INDEX(Summary[FY2425_EESMSCost], MATCH(D34,Summary[PracticeCode],0))</f>
        <v>1194.864</v>
      </c>
      <c r="R34" s="31">
        <f>INDEX(Summary[FY2425_Accurx_Fragments], MATCH(D34,Summary[PracticeCode],0))</f>
        <v>64267</v>
      </c>
      <c r="S34" s="31">
        <f>INDEX(Summary[FY2425_EESMS], MATCH(D34,Summary[PracticeCode],0))</f>
        <v>54312</v>
      </c>
      <c r="T34" s="10">
        <f>INDEX(Summary[FY2425_SMS], MATCH(D34,Summary[PracticeCode],0))</f>
        <v>118579</v>
      </c>
      <c r="U34" s="10">
        <f>SUMIFS(Table5[All messages],Table5[ODS],'NWL Practice Allocation'!$D34)</f>
        <v>11100</v>
      </c>
      <c r="V34" s="10">
        <f>SUMIFS(Table5[Fallback messages (No NHS App)],Table5[ODS],'NWL Practice Allocation'!$D34)</f>
        <v>5333</v>
      </c>
      <c r="W34" s="10">
        <f>SUMIFS(Table5[NHS App messages saved],Table5[ODS],'NWL Practice Allocation'!$D34)</f>
        <v>604</v>
      </c>
    </row>
    <row r="35" spans="1:23" s="7" customFormat="1" x14ac:dyDescent="0.35">
      <c r="A35" s="21" t="s">
        <v>577</v>
      </c>
      <c r="B35" s="22" t="s">
        <v>554</v>
      </c>
      <c r="C35" s="22" t="s">
        <v>8</v>
      </c>
      <c r="D35" s="21" t="s">
        <v>51</v>
      </c>
      <c r="E35" s="9">
        <f>INDEX(Summary[Practice Normalised Weighted List Size], MATCH(D35,Summary[ODS Code],0))</f>
        <v>8293.4254625930807</v>
      </c>
      <c r="F35" s="51">
        <f t="shared" si="0"/>
        <v>3732.0414581668865</v>
      </c>
      <c r="G35" s="26" t="e">
        <f>VLOOKUP(D35,'[1]NWL Practice AccurX Allocation'!D$4:G$357,4,FALSE)</f>
        <v>#N/A</v>
      </c>
      <c r="H35" s="28">
        <f t="shared" si="1"/>
        <v>271195.01262679376</v>
      </c>
      <c r="I35" s="23">
        <f t="shared" si="2"/>
        <v>67798.75315669844</v>
      </c>
      <c r="J35" s="23">
        <f t="shared" si="3"/>
        <v>271195.01262679376</v>
      </c>
      <c r="K35" s="33">
        <f t="shared" si="4"/>
        <v>3732.0414581668865</v>
      </c>
      <c r="L35" s="30">
        <v>0</v>
      </c>
      <c r="M35" s="30">
        <f>INDEX(Summary[FY2425Cost], MATCH(D35,Summary[PracticeCode],0))</f>
        <v>863.51250000000005</v>
      </c>
      <c r="N35" s="32">
        <f t="shared" si="5"/>
        <v>0.23137805666932282</v>
      </c>
      <c r="O35" s="33">
        <f t="shared" si="6"/>
        <v>2868.5289581668867</v>
      </c>
      <c r="P35" s="30">
        <f>INDEX(Summary[FY2425_AccurxCost], MATCH(D35,Summary[PracticeCode],0))</f>
        <v>636.89049999999997</v>
      </c>
      <c r="Q35" s="30">
        <f>INDEX(Summary[FY2425_EESMSCost], MATCH(D35,Summary[PracticeCode],0))</f>
        <v>226.62200000000001</v>
      </c>
      <c r="R35" s="31">
        <f>INDEX(Summary[FY2425_Accurx_Fragments], MATCH(D35,Summary[PracticeCode],0))</f>
        <v>31599</v>
      </c>
      <c r="S35" s="31">
        <f>INDEX(Summary[FY2425_EESMS], MATCH(D35,Summary[PracticeCode],0))</f>
        <v>10301</v>
      </c>
      <c r="T35" s="10">
        <f>INDEX(Summary[FY2425_SMS], MATCH(D35,Summary[PracticeCode],0))</f>
        <v>41900</v>
      </c>
      <c r="U35" s="10">
        <f>SUMIFS(Table5[All messages],Table5[ODS],'NWL Practice Allocation'!$D35)</f>
        <v>11087</v>
      </c>
      <c r="V35" s="10">
        <f>SUMIFS(Table5[Fallback messages (No NHS App)],Table5[ODS],'NWL Practice Allocation'!$D35)</f>
        <v>6131</v>
      </c>
      <c r="W35" s="10">
        <f>SUMIFS(Table5[NHS App messages saved],Table5[ODS],'NWL Practice Allocation'!$D35)</f>
        <v>888</v>
      </c>
    </row>
    <row r="36" spans="1:23" s="7" customFormat="1" x14ac:dyDescent="0.35">
      <c r="A36" s="21" t="s">
        <v>627</v>
      </c>
      <c r="B36" s="22" t="s">
        <v>493</v>
      </c>
      <c r="C36" s="22" t="s">
        <v>12</v>
      </c>
      <c r="D36" s="21" t="s">
        <v>52</v>
      </c>
      <c r="E36" s="9">
        <f>INDEX(Summary[Practice Normalised Weighted List Size], MATCH(D36,Summary[ODS Code],0))</f>
        <v>2423.0814819038601</v>
      </c>
      <c r="F36" s="51">
        <f t="shared" si="0"/>
        <v>1090.3866668567371</v>
      </c>
      <c r="G36" s="26" t="e">
        <f>VLOOKUP(D36,'[1]NWL Practice AccurX Allocation'!D$4:G$357,4,FALSE)</f>
        <v>#N/A</v>
      </c>
      <c r="H36" s="28">
        <f t="shared" si="1"/>
        <v>79234.764458256235</v>
      </c>
      <c r="I36" s="23">
        <f t="shared" si="2"/>
        <v>19808.691114564059</v>
      </c>
      <c r="J36" s="23">
        <f t="shared" si="3"/>
        <v>79234.764458256235</v>
      </c>
      <c r="K36" s="33">
        <f t="shared" si="4"/>
        <v>1090.3866668567371</v>
      </c>
      <c r="L36" s="30">
        <v>0</v>
      </c>
      <c r="M36" s="30">
        <f>INDEX(Summary[FY2425Cost], MATCH(D36,Summary[PracticeCode],0))</f>
        <v>358.53190000000001</v>
      </c>
      <c r="N36" s="32">
        <f t="shared" si="5"/>
        <v>0.32881170588186082</v>
      </c>
      <c r="O36" s="33">
        <f t="shared" si="6"/>
        <v>731.85476685673711</v>
      </c>
      <c r="P36" s="30">
        <f>INDEX(Summary[FY2425_AccurxCost], MATCH(D36,Summary[PracticeCode],0))</f>
        <v>26.837900000000001</v>
      </c>
      <c r="Q36" s="30">
        <f>INDEX(Summary[FY2425_EESMSCost], MATCH(D36,Summary[PracticeCode],0))</f>
        <v>331.69400000000002</v>
      </c>
      <c r="R36" s="31">
        <f>INDEX(Summary[FY2425_Accurx_Fragments], MATCH(D36,Summary[PracticeCode],0))</f>
        <v>1305</v>
      </c>
      <c r="S36" s="31">
        <f>INDEX(Summary[FY2425_EESMS], MATCH(D36,Summary[PracticeCode],0))</f>
        <v>15077</v>
      </c>
      <c r="T36" s="10">
        <f>INDEX(Summary[FY2425_SMS], MATCH(D36,Summary[PracticeCode],0))</f>
        <v>16382</v>
      </c>
      <c r="U36" s="10">
        <f>SUMIFS(Table5[All messages],Table5[ODS],'NWL Practice Allocation'!$D36)</f>
        <v>0</v>
      </c>
      <c r="V36" s="10">
        <f>SUMIFS(Table5[Fallback messages (No NHS App)],Table5[ODS],'NWL Practice Allocation'!$D36)</f>
        <v>0</v>
      </c>
      <c r="W36" s="10">
        <f>SUMIFS(Table5[NHS App messages saved],Table5[ODS],'NWL Practice Allocation'!$D36)</f>
        <v>0</v>
      </c>
    </row>
    <row r="37" spans="1:23" s="7" customFormat="1" x14ac:dyDescent="0.35">
      <c r="A37" s="21" t="s">
        <v>575</v>
      </c>
      <c r="B37" s="22" t="s">
        <v>437</v>
      </c>
      <c r="C37" s="22" t="s">
        <v>18</v>
      </c>
      <c r="D37" s="21" t="s">
        <v>53</v>
      </c>
      <c r="E37" s="9">
        <f>INDEX(Summary[Practice Normalised Weighted List Size], MATCH(D37,Summary[ODS Code],0))</f>
        <v>9505.7788423497004</v>
      </c>
      <c r="F37" s="51">
        <f t="shared" si="0"/>
        <v>4277.6004790573652</v>
      </c>
      <c r="G37" s="26" t="e">
        <f>VLOOKUP(D37,'[1]NWL Practice AccurX Allocation'!D$4:G$357,4,FALSE)</f>
        <v>#N/A</v>
      </c>
      <c r="H37" s="28">
        <f t="shared" si="1"/>
        <v>310838.96814483521</v>
      </c>
      <c r="I37" s="23">
        <f t="shared" si="2"/>
        <v>77709.742036208801</v>
      </c>
      <c r="J37" s="23">
        <f t="shared" si="3"/>
        <v>310838.96814483521</v>
      </c>
      <c r="K37" s="33">
        <f t="shared" si="4"/>
        <v>4277.6004790573652</v>
      </c>
      <c r="L37" s="30">
        <v>0</v>
      </c>
      <c r="M37" s="30">
        <f>INDEX(Summary[FY2425Cost], MATCH(D37,Summary[PracticeCode],0))</f>
        <v>6142.6581000000006</v>
      </c>
      <c r="N37" s="32">
        <f t="shared" si="5"/>
        <v>1.4360055666894889</v>
      </c>
      <c r="O37" s="33">
        <f t="shared" si="6"/>
        <v>-1865.0576209426354</v>
      </c>
      <c r="P37" s="30">
        <f>INDEX(Summary[FY2425_AccurxCost], MATCH(D37,Summary[PracticeCode],0))</f>
        <v>6142.6581000000006</v>
      </c>
      <c r="Q37" s="30">
        <f>INDEX(Summary[FY2425_EESMSCost], MATCH(D37,Summary[PracticeCode],0))</f>
        <v>0</v>
      </c>
      <c r="R37" s="31">
        <f>INDEX(Summary[FY2425_Accurx_Fragments], MATCH(D37,Summary[PracticeCode],0))</f>
        <v>296571</v>
      </c>
      <c r="S37" s="31">
        <f>INDEX(Summary[FY2425_EESMS], MATCH(D37,Summary[PracticeCode],0))</f>
        <v>0</v>
      </c>
      <c r="T37" s="10">
        <f>INDEX(Summary[FY2425_SMS], MATCH(D37,Summary[PracticeCode],0))</f>
        <v>296571</v>
      </c>
      <c r="U37" s="10">
        <f>SUMIFS(Table5[All messages],Table5[ODS],'NWL Practice Allocation'!$D37)</f>
        <v>121897</v>
      </c>
      <c r="V37" s="10">
        <f>SUMIFS(Table5[Fallback messages (No NHS App)],Table5[ODS],'NWL Practice Allocation'!$D37)</f>
        <v>72317</v>
      </c>
      <c r="W37" s="10">
        <f>SUMIFS(Table5[NHS App messages saved],Table5[ODS],'NWL Practice Allocation'!$D37)</f>
        <v>5937</v>
      </c>
    </row>
    <row r="38" spans="1:23" s="7" customFormat="1" x14ac:dyDescent="0.35">
      <c r="A38" s="21" t="s">
        <v>714</v>
      </c>
      <c r="B38" s="22" t="s">
        <v>497</v>
      </c>
      <c r="C38" s="22" t="s">
        <v>22</v>
      </c>
      <c r="D38" s="21" t="s">
        <v>54</v>
      </c>
      <c r="E38" s="9">
        <f>INDEX(Summary[Practice Normalised Weighted List Size], MATCH(D38,Summary[ODS Code],0))</f>
        <v>9528.6561238559407</v>
      </c>
      <c r="F38" s="51">
        <f t="shared" si="0"/>
        <v>4287.8952557351731</v>
      </c>
      <c r="G38" s="26" t="e">
        <f>VLOOKUP(D38,'[1]NWL Practice AccurX Allocation'!D$4:G$357,4,FALSE)</f>
        <v>#N/A</v>
      </c>
      <c r="H38" s="28">
        <f t="shared" si="1"/>
        <v>311587.05525008927</v>
      </c>
      <c r="I38" s="23">
        <f t="shared" si="2"/>
        <v>77896.763812522317</v>
      </c>
      <c r="J38" s="23">
        <f t="shared" si="3"/>
        <v>311587.05525008927</v>
      </c>
      <c r="K38" s="33">
        <f t="shared" si="4"/>
        <v>4287.8952557351731</v>
      </c>
      <c r="L38" s="30">
        <v>0</v>
      </c>
      <c r="M38" s="30">
        <f>INDEX(Summary[FY2425Cost], MATCH(D38,Summary[PracticeCode],0))</f>
        <v>5696.1095999999998</v>
      </c>
      <c r="N38" s="32">
        <f t="shared" si="5"/>
        <v>1.328416218278957</v>
      </c>
      <c r="O38" s="33">
        <f t="shared" si="6"/>
        <v>-1408.2143442648267</v>
      </c>
      <c r="P38" s="30">
        <f>INDEX(Summary[FY2425_AccurxCost], MATCH(D38,Summary[PracticeCode],0))</f>
        <v>3540.6376</v>
      </c>
      <c r="Q38" s="30">
        <f>INDEX(Summary[FY2425_EESMSCost], MATCH(D38,Summary[PracticeCode],0))</f>
        <v>2155.4720000000002</v>
      </c>
      <c r="R38" s="31">
        <f>INDEX(Summary[FY2425_Accurx_Fragments], MATCH(D38,Summary[PracticeCode],0))</f>
        <v>176304</v>
      </c>
      <c r="S38" s="31">
        <f>INDEX(Summary[FY2425_EESMS], MATCH(D38,Summary[PracticeCode],0))</f>
        <v>97976</v>
      </c>
      <c r="T38" s="10">
        <f>INDEX(Summary[FY2425_SMS], MATCH(D38,Summary[PracticeCode],0))</f>
        <v>274280</v>
      </c>
      <c r="U38" s="10">
        <f>SUMIFS(Table5[All messages],Table5[ODS],'NWL Practice Allocation'!$D38)</f>
        <v>74613</v>
      </c>
      <c r="V38" s="10">
        <f>SUMIFS(Table5[Fallback messages (No NHS App)],Table5[ODS],'NWL Practice Allocation'!$D38)</f>
        <v>46880</v>
      </c>
      <c r="W38" s="10">
        <f>SUMIFS(Table5[NHS App messages saved],Table5[ODS],'NWL Practice Allocation'!$D38)</f>
        <v>2087</v>
      </c>
    </row>
    <row r="39" spans="1:23" s="7" customFormat="1" x14ac:dyDescent="0.35">
      <c r="A39" s="21" t="s">
        <v>653</v>
      </c>
      <c r="B39" s="22" t="s">
        <v>550</v>
      </c>
      <c r="C39" s="22" t="s">
        <v>8</v>
      </c>
      <c r="D39" s="21" t="s">
        <v>55</v>
      </c>
      <c r="E39" s="9">
        <f>INDEX(Summary[Practice Normalised Weighted List Size], MATCH(D39,Summary[ODS Code],0))</f>
        <v>6586.3055632125697</v>
      </c>
      <c r="F39" s="51">
        <f t="shared" si="0"/>
        <v>2963.8375034456562</v>
      </c>
      <c r="G39" s="26" t="e">
        <f>VLOOKUP(D39,'[1]NWL Practice AccurX Allocation'!D$4:G$357,4,FALSE)</f>
        <v>#N/A</v>
      </c>
      <c r="H39" s="28">
        <f t="shared" si="1"/>
        <v>215372.19191705104</v>
      </c>
      <c r="I39" s="23">
        <f t="shared" si="2"/>
        <v>53843.047979262759</v>
      </c>
      <c r="J39" s="23">
        <f t="shared" si="3"/>
        <v>215372.19191705104</v>
      </c>
      <c r="K39" s="33">
        <f t="shared" si="4"/>
        <v>2963.8375034456562</v>
      </c>
      <c r="L39" s="30">
        <v>0</v>
      </c>
      <c r="M39" s="30">
        <f>INDEX(Summary[FY2425Cost], MATCH(D39,Summary[PracticeCode],0))</f>
        <v>2502.3785000000003</v>
      </c>
      <c r="N39" s="32">
        <f t="shared" si="5"/>
        <v>0.84430354130103979</v>
      </c>
      <c r="O39" s="33">
        <f t="shared" si="6"/>
        <v>461.45900344565598</v>
      </c>
      <c r="P39" s="30">
        <f>INDEX(Summary[FY2425_AccurxCost], MATCH(D39,Summary[PracticeCode],0))</f>
        <v>2502.3345000000004</v>
      </c>
      <c r="Q39" s="30">
        <f>INDEX(Summary[FY2425_EESMSCost], MATCH(D39,Summary[PracticeCode],0))</f>
        <v>4.3999999999999997E-2</v>
      </c>
      <c r="R39" s="31">
        <f>INDEX(Summary[FY2425_Accurx_Fragments], MATCH(D39,Summary[PracticeCode],0))</f>
        <v>121601</v>
      </c>
      <c r="S39" s="31">
        <f>INDEX(Summary[FY2425_EESMS], MATCH(D39,Summary[PracticeCode],0))</f>
        <v>2</v>
      </c>
      <c r="T39" s="10">
        <f>INDEX(Summary[FY2425_SMS], MATCH(D39,Summary[PracticeCode],0))</f>
        <v>121603</v>
      </c>
      <c r="U39" s="10">
        <f>SUMIFS(Table5[All messages],Table5[ODS],'NWL Practice Allocation'!$D39)</f>
        <v>29525</v>
      </c>
      <c r="V39" s="10">
        <f>SUMIFS(Table5[Fallback messages (No NHS App)],Table5[ODS],'NWL Practice Allocation'!$D39)</f>
        <v>13609</v>
      </c>
      <c r="W39" s="10">
        <f>SUMIFS(Table5[NHS App messages saved],Table5[ODS],'NWL Practice Allocation'!$D39)</f>
        <v>3477</v>
      </c>
    </row>
    <row r="40" spans="1:23" s="7" customFormat="1" x14ac:dyDescent="0.35">
      <c r="A40" s="21" t="s">
        <v>56</v>
      </c>
      <c r="B40" s="22" t="s">
        <v>454</v>
      </c>
      <c r="C40" s="22" t="s">
        <v>16</v>
      </c>
      <c r="D40" s="21" t="s">
        <v>57</v>
      </c>
      <c r="E40" s="9">
        <f>INDEX(Summary[Practice Normalised Weighted List Size], MATCH(D40,Summary[ODS Code],0))</f>
        <v>5414.5151411489396</v>
      </c>
      <c r="F40" s="51">
        <f t="shared" si="0"/>
        <v>2436.5318135170228</v>
      </c>
      <c r="G40" s="26" t="e">
        <f>VLOOKUP(D40,'[1]NWL Practice AccurX Allocation'!D$4:G$357,4,FALSE)</f>
        <v>#N/A</v>
      </c>
      <c r="H40" s="28">
        <f t="shared" si="1"/>
        <v>177054.64511557034</v>
      </c>
      <c r="I40" s="23">
        <f t="shared" si="2"/>
        <v>44263.661278892585</v>
      </c>
      <c r="J40" s="23">
        <f t="shared" si="3"/>
        <v>177054.64511557034</v>
      </c>
      <c r="K40" s="33">
        <f t="shared" si="4"/>
        <v>2436.5318135170228</v>
      </c>
      <c r="L40" s="30">
        <v>0</v>
      </c>
      <c r="M40" s="30">
        <f>INDEX(Summary[FY2425Cost], MATCH(D40,Summary[PracticeCode],0))</f>
        <v>1071.7285999999999</v>
      </c>
      <c r="N40" s="32">
        <f t="shared" si="5"/>
        <v>0.43985824197099582</v>
      </c>
      <c r="O40" s="33">
        <f t="shared" si="6"/>
        <v>1364.8032135170229</v>
      </c>
      <c r="P40" s="30">
        <f>INDEX(Summary[FY2425_AccurxCost], MATCH(D40,Summary[PracticeCode],0))</f>
        <v>86.678600000000003</v>
      </c>
      <c r="Q40" s="30">
        <f>INDEX(Summary[FY2425_EESMSCost], MATCH(D40,Summary[PracticeCode],0))</f>
        <v>985.05</v>
      </c>
      <c r="R40" s="31">
        <f>INDEX(Summary[FY2425_Accurx_Fragments], MATCH(D40,Summary[PracticeCode],0))</f>
        <v>4218</v>
      </c>
      <c r="S40" s="31">
        <f>INDEX(Summary[FY2425_EESMS], MATCH(D40,Summary[PracticeCode],0))</f>
        <v>44775</v>
      </c>
      <c r="T40" s="10">
        <f>INDEX(Summary[FY2425_SMS], MATCH(D40,Summary[PracticeCode],0))</f>
        <v>48993</v>
      </c>
      <c r="U40" s="10">
        <f>SUMIFS(Table5[All messages],Table5[ODS],'NWL Practice Allocation'!$D40)</f>
        <v>0</v>
      </c>
      <c r="V40" s="10">
        <f>SUMIFS(Table5[Fallback messages (No NHS App)],Table5[ODS],'NWL Practice Allocation'!$D40)</f>
        <v>0</v>
      </c>
      <c r="W40" s="10">
        <f>SUMIFS(Table5[NHS App messages saved],Table5[ODS],'NWL Practice Allocation'!$D40)</f>
        <v>0</v>
      </c>
    </row>
    <row r="41" spans="1:23" s="7" customFormat="1" x14ac:dyDescent="0.35">
      <c r="A41" s="21" t="s">
        <v>725</v>
      </c>
      <c r="B41" s="22" t="s">
        <v>449</v>
      </c>
      <c r="C41" s="22" t="s">
        <v>22</v>
      </c>
      <c r="D41" s="21" t="s">
        <v>58</v>
      </c>
      <c r="E41" s="9">
        <f>INDEX(Summary[Practice Normalised Weighted List Size], MATCH(D41,Summary[ODS Code],0))</f>
        <v>10050.072596616599</v>
      </c>
      <c r="F41" s="51">
        <f t="shared" si="0"/>
        <v>4522.53266847747</v>
      </c>
      <c r="G41" s="26" t="e">
        <f>VLOOKUP(D41,'[1]NWL Practice AccurX Allocation'!D$4:G$357,4,FALSE)</f>
        <v>#N/A</v>
      </c>
      <c r="H41" s="28">
        <f t="shared" si="1"/>
        <v>328637.37390936282</v>
      </c>
      <c r="I41" s="23">
        <f t="shared" si="2"/>
        <v>82159.343477340706</v>
      </c>
      <c r="J41" s="23">
        <f t="shared" si="3"/>
        <v>328637.37390936282</v>
      </c>
      <c r="K41" s="33">
        <f t="shared" si="4"/>
        <v>4522.53266847747</v>
      </c>
      <c r="L41" s="30">
        <v>0</v>
      </c>
      <c r="M41" s="30">
        <f>INDEX(Summary[FY2425Cost], MATCH(D41,Summary[PracticeCode],0))</f>
        <v>2734.9607999999998</v>
      </c>
      <c r="N41" s="32">
        <f t="shared" si="5"/>
        <v>0.60474097159385165</v>
      </c>
      <c r="O41" s="33">
        <f t="shared" si="6"/>
        <v>1787.5718684774702</v>
      </c>
      <c r="P41" s="30">
        <f>INDEX(Summary[FY2425_AccurxCost], MATCH(D41,Summary[PracticeCode],0))</f>
        <v>1646.7968000000001</v>
      </c>
      <c r="Q41" s="30">
        <f>INDEX(Summary[FY2425_EESMSCost], MATCH(D41,Summary[PracticeCode],0))</f>
        <v>1088.164</v>
      </c>
      <c r="R41" s="31">
        <f>INDEX(Summary[FY2425_Accurx_Fragments], MATCH(D41,Summary[PracticeCode],0))</f>
        <v>78360</v>
      </c>
      <c r="S41" s="31">
        <f>INDEX(Summary[FY2425_EESMS], MATCH(D41,Summary[PracticeCode],0))</f>
        <v>49462</v>
      </c>
      <c r="T41" s="10">
        <f>INDEX(Summary[FY2425_SMS], MATCH(D41,Summary[PracticeCode],0))</f>
        <v>127822</v>
      </c>
      <c r="U41" s="10">
        <f>SUMIFS(Table5[All messages],Table5[ODS],'NWL Practice Allocation'!$D41)</f>
        <v>49974</v>
      </c>
      <c r="V41" s="10">
        <f>SUMIFS(Table5[Fallback messages (No NHS App)],Table5[ODS],'NWL Practice Allocation'!$D41)</f>
        <v>25615</v>
      </c>
      <c r="W41" s="10">
        <f>SUMIFS(Table5[NHS App messages saved],Table5[ODS],'NWL Practice Allocation'!$D41)</f>
        <v>2912</v>
      </c>
    </row>
    <row r="42" spans="1:23" s="7" customFormat="1" x14ac:dyDescent="0.35">
      <c r="A42" s="21" t="s">
        <v>733</v>
      </c>
      <c r="B42" s="22" t="s">
        <v>458</v>
      </c>
      <c r="C42" s="22" t="s">
        <v>33</v>
      </c>
      <c r="D42" s="21" t="s">
        <v>59</v>
      </c>
      <c r="E42" s="9">
        <f>INDEX(Summary[Practice Normalised Weighted List Size], MATCH(D42,Summary[ODS Code],0))</f>
        <v>8255.2815585847493</v>
      </c>
      <c r="F42" s="51">
        <f t="shared" si="0"/>
        <v>3714.8767013631373</v>
      </c>
      <c r="G42" s="26" t="e">
        <f>VLOOKUP(D42,'[1]NWL Practice AccurX Allocation'!D$4:G$357,4,FALSE)</f>
        <v>#N/A</v>
      </c>
      <c r="H42" s="28">
        <f t="shared" si="1"/>
        <v>269947.70696572133</v>
      </c>
      <c r="I42" s="23">
        <f t="shared" si="2"/>
        <v>67486.926741430332</v>
      </c>
      <c r="J42" s="23">
        <f t="shared" si="3"/>
        <v>269947.70696572133</v>
      </c>
      <c r="K42" s="33">
        <f t="shared" si="4"/>
        <v>3714.8767013631373</v>
      </c>
      <c r="L42" s="30">
        <v>0</v>
      </c>
      <c r="M42" s="30">
        <f>INDEX(Summary[FY2425Cost], MATCH(D42,Summary[PracticeCode],0))</f>
        <v>2210.7546000000002</v>
      </c>
      <c r="N42" s="32">
        <f t="shared" si="5"/>
        <v>0.59510847269541567</v>
      </c>
      <c r="O42" s="33">
        <f t="shared" si="6"/>
        <v>1504.1221013631371</v>
      </c>
      <c r="P42" s="30">
        <f>INDEX(Summary[FY2425_AccurxCost], MATCH(D42,Summary[PracticeCode],0))</f>
        <v>1149.2546</v>
      </c>
      <c r="Q42" s="30">
        <f>INDEX(Summary[FY2425_EESMSCost], MATCH(D42,Summary[PracticeCode],0))</f>
        <v>1061.5</v>
      </c>
      <c r="R42" s="31">
        <f>INDEX(Summary[FY2425_Accurx_Fragments], MATCH(D42,Summary[PracticeCode],0))</f>
        <v>54964</v>
      </c>
      <c r="S42" s="31">
        <f>INDEX(Summary[FY2425_EESMS], MATCH(D42,Summary[PracticeCode],0))</f>
        <v>48250</v>
      </c>
      <c r="T42" s="10">
        <f>INDEX(Summary[FY2425_SMS], MATCH(D42,Summary[PracticeCode],0))</f>
        <v>103214</v>
      </c>
      <c r="U42" s="10">
        <f>SUMIFS(Table5[All messages],Table5[ODS],'NWL Practice Allocation'!$D42)</f>
        <v>13623</v>
      </c>
      <c r="V42" s="10">
        <f>SUMIFS(Table5[Fallback messages (No NHS App)],Table5[ODS],'NWL Practice Allocation'!$D42)</f>
        <v>5625</v>
      </c>
      <c r="W42" s="10">
        <f>SUMIFS(Table5[NHS App messages saved],Table5[ODS],'NWL Practice Allocation'!$D42)</f>
        <v>1069</v>
      </c>
    </row>
    <row r="43" spans="1:23" s="7" customFormat="1" x14ac:dyDescent="0.35">
      <c r="A43" s="21" t="s">
        <v>668</v>
      </c>
      <c r="B43" s="22" t="s">
        <v>554</v>
      </c>
      <c r="C43" s="22" t="s">
        <v>8</v>
      </c>
      <c r="D43" s="21" t="s">
        <v>62</v>
      </c>
      <c r="E43" s="9">
        <f>INDEX(Summary[Practice Normalised Weighted List Size], MATCH(D43,Summary[ODS Code],0))</f>
        <v>15897.2584853139</v>
      </c>
      <c r="F43" s="51">
        <f t="shared" si="0"/>
        <v>7153.7663183912546</v>
      </c>
      <c r="G43" s="26" t="e">
        <f>VLOOKUP(D43,'[1]NWL Practice AccurX Allocation'!D$4:G$357,4,FALSE)</f>
        <v>#N/A</v>
      </c>
      <c r="H43" s="28">
        <f t="shared" si="1"/>
        <v>519840.35246976459</v>
      </c>
      <c r="I43" s="23">
        <f t="shared" si="2"/>
        <v>129960.08811744115</v>
      </c>
      <c r="J43" s="23">
        <f t="shared" si="3"/>
        <v>519840.35246976459</v>
      </c>
      <c r="K43" s="33">
        <f t="shared" si="4"/>
        <v>7153.7663183912546</v>
      </c>
      <c r="L43" s="30">
        <v>0</v>
      </c>
      <c r="M43" s="30">
        <f>INDEX(Summary[FY2425Cost], MATCH(D43,Summary[PracticeCode],0))</f>
        <v>3271.3555000000006</v>
      </c>
      <c r="N43" s="32">
        <f t="shared" si="5"/>
        <v>0.45729135596585518</v>
      </c>
      <c r="O43" s="33">
        <f t="shared" si="6"/>
        <v>3882.410818391254</v>
      </c>
      <c r="P43" s="30">
        <f>INDEX(Summary[FY2425_AccurxCost], MATCH(D43,Summary[PracticeCode],0))</f>
        <v>3158.9355000000005</v>
      </c>
      <c r="Q43" s="30">
        <f>INDEX(Summary[FY2425_EESMSCost], MATCH(D43,Summary[PracticeCode],0))</f>
        <v>112.42</v>
      </c>
      <c r="R43" s="31">
        <f>INDEX(Summary[FY2425_Accurx_Fragments], MATCH(D43,Summary[PracticeCode],0))</f>
        <v>155569</v>
      </c>
      <c r="S43" s="31">
        <f>INDEX(Summary[FY2425_EESMS], MATCH(D43,Summary[PracticeCode],0))</f>
        <v>5110</v>
      </c>
      <c r="T43" s="10">
        <f>INDEX(Summary[FY2425_SMS], MATCH(D43,Summary[PracticeCode],0))</f>
        <v>160679</v>
      </c>
      <c r="U43" s="10">
        <f>SUMIFS(Table5[All messages],Table5[ODS],'NWL Practice Allocation'!$D43)</f>
        <v>47138</v>
      </c>
      <c r="V43" s="10">
        <f>SUMIFS(Table5[Fallback messages (No NHS App)],Table5[ODS],'NWL Practice Allocation'!$D43)</f>
        <v>23012</v>
      </c>
      <c r="W43" s="10">
        <f>SUMIFS(Table5[NHS App messages saved],Table5[ODS],'NWL Practice Allocation'!$D43)</f>
        <v>5699</v>
      </c>
    </row>
    <row r="44" spans="1:23" s="7" customFormat="1" x14ac:dyDescent="0.35">
      <c r="A44" s="21" t="s">
        <v>463</v>
      </c>
      <c r="B44" s="22" t="s">
        <v>464</v>
      </c>
      <c r="C44" s="22" t="s">
        <v>18</v>
      </c>
      <c r="D44" s="21" t="s">
        <v>63</v>
      </c>
      <c r="E44" s="9">
        <f>INDEX(Summary[Practice Normalised Weighted List Size], MATCH(D44,Summary[ODS Code],0))</f>
        <v>6270.8818058773204</v>
      </c>
      <c r="F44" s="51">
        <f t="shared" si="0"/>
        <v>2821.8968126447944</v>
      </c>
      <c r="G44" s="26" t="e">
        <f>VLOOKUP(D44,'[1]NWL Practice AccurX Allocation'!D$4:G$357,4,FALSE)</f>
        <v>#N/A</v>
      </c>
      <c r="H44" s="28">
        <f t="shared" si="1"/>
        <v>205057.8350521884</v>
      </c>
      <c r="I44" s="23">
        <f t="shared" si="2"/>
        <v>51264.4587630471</v>
      </c>
      <c r="J44" s="23">
        <f t="shared" si="3"/>
        <v>205057.8350521884</v>
      </c>
      <c r="K44" s="33">
        <f t="shared" si="4"/>
        <v>2821.8968126447944</v>
      </c>
      <c r="L44" s="30">
        <v>0</v>
      </c>
      <c r="M44" s="30">
        <f>INDEX(Summary[FY2425Cost], MATCH(D44,Summary[PracticeCode],0))</f>
        <v>991.12839999999994</v>
      </c>
      <c r="N44" s="32">
        <f t="shared" si="5"/>
        <v>0.35122772581860456</v>
      </c>
      <c r="O44" s="33">
        <f t="shared" si="6"/>
        <v>1830.7684126447944</v>
      </c>
      <c r="P44" s="30">
        <f>INDEX(Summary[FY2425_AccurxCost], MATCH(D44,Summary[PracticeCode],0))</f>
        <v>991.12839999999994</v>
      </c>
      <c r="Q44" s="30">
        <f>INDEX(Summary[FY2425_EESMSCost], MATCH(D44,Summary[PracticeCode],0))</f>
        <v>0</v>
      </c>
      <c r="R44" s="31">
        <f>INDEX(Summary[FY2425_Accurx_Fragments], MATCH(D44,Summary[PracticeCode],0))</f>
        <v>48160</v>
      </c>
      <c r="S44" s="31">
        <f>INDEX(Summary[FY2425_EESMS], MATCH(D44,Summary[PracticeCode],0))</f>
        <v>0</v>
      </c>
      <c r="T44" s="10">
        <f>INDEX(Summary[FY2425_SMS], MATCH(D44,Summary[PracticeCode],0))</f>
        <v>48160</v>
      </c>
      <c r="U44" s="10">
        <f>SUMIFS(Table5[All messages],Table5[ODS],'NWL Practice Allocation'!$D44)</f>
        <v>12161</v>
      </c>
      <c r="V44" s="10">
        <f>SUMIFS(Table5[Fallback messages (No NHS App)],Table5[ODS],'NWL Practice Allocation'!$D44)</f>
        <v>4590</v>
      </c>
      <c r="W44" s="10">
        <f>SUMIFS(Table5[NHS App messages saved],Table5[ODS],'NWL Practice Allocation'!$D44)</f>
        <v>1045</v>
      </c>
    </row>
    <row r="45" spans="1:23" s="7" customFormat="1" x14ac:dyDescent="0.35">
      <c r="A45" s="21" t="s">
        <v>709</v>
      </c>
      <c r="B45" s="22" t="s">
        <v>477</v>
      </c>
      <c r="C45" s="22" t="s">
        <v>29</v>
      </c>
      <c r="D45" s="21" t="s">
        <v>259</v>
      </c>
      <c r="E45" s="9">
        <f>INDEX(Summary[Practice Normalised Weighted List Size], MATCH(D45,Summary[ODS Code],0))</f>
        <v>3117.2542355738801</v>
      </c>
      <c r="F45" s="51">
        <f t="shared" si="0"/>
        <v>1402.7644060082462</v>
      </c>
      <c r="G45" s="26" t="e">
        <f>VLOOKUP(D45,'[1]NWL Practice AccurX Allocation'!D$4:G$357,4,FALSE)</f>
        <v>#N/A</v>
      </c>
      <c r="H45" s="28">
        <f t="shared" si="1"/>
        <v>101934.21350326588</v>
      </c>
      <c r="I45" s="23">
        <f t="shared" si="2"/>
        <v>25483.553375816471</v>
      </c>
      <c r="J45" s="23">
        <f t="shared" si="3"/>
        <v>101934.21350326588</v>
      </c>
      <c r="K45" s="33">
        <f t="shared" si="4"/>
        <v>1402.7644060082462</v>
      </c>
      <c r="L45" s="30">
        <v>0</v>
      </c>
      <c r="M45" s="30">
        <f>INDEX(Summary[FY2425Cost], MATCH(D45,Summary[PracticeCode],0))</f>
        <v>137.47100000000003</v>
      </c>
      <c r="N45" s="32">
        <f t="shared" si="5"/>
        <v>9.8000062883825345E-2</v>
      </c>
      <c r="O45" s="33">
        <f t="shared" si="6"/>
        <v>1265.2934060082462</v>
      </c>
      <c r="P45" s="30">
        <f>INDEX(Summary[FY2425_AccurxCost], MATCH(D45,Summary[PracticeCode],0))</f>
        <v>134.36900000000003</v>
      </c>
      <c r="Q45" s="30">
        <f>INDEX(Summary[FY2425_EESMSCost], MATCH(D45,Summary[PracticeCode],0))</f>
        <v>3.1019999999999999</v>
      </c>
      <c r="R45" s="31">
        <f>INDEX(Summary[FY2425_Accurx_Fragments], MATCH(D45,Summary[PracticeCode],0))</f>
        <v>6626</v>
      </c>
      <c r="S45" s="31">
        <f>INDEX(Summary[FY2425_EESMS], MATCH(D45,Summary[PracticeCode],0))</f>
        <v>141</v>
      </c>
      <c r="T45" s="10">
        <f>INDEX(Summary[FY2425_SMS], MATCH(D45,Summary[PracticeCode],0))</f>
        <v>6767</v>
      </c>
      <c r="U45" s="10">
        <f>SUMIFS(Table5[All messages],Table5[ODS],'NWL Practice Allocation'!$D45)</f>
        <v>0</v>
      </c>
      <c r="V45" s="10">
        <f>SUMIFS(Table5[Fallback messages (No NHS App)],Table5[ODS],'NWL Practice Allocation'!$D45)</f>
        <v>0</v>
      </c>
      <c r="W45" s="10">
        <f>SUMIFS(Table5[NHS App messages saved],Table5[ODS],'NWL Practice Allocation'!$D45)</f>
        <v>0</v>
      </c>
    </row>
    <row r="46" spans="1:23" s="7" customFormat="1" x14ac:dyDescent="0.35">
      <c r="A46" s="21" t="s">
        <v>65</v>
      </c>
      <c r="B46" s="22" t="s">
        <v>433</v>
      </c>
      <c r="C46" s="22" t="s">
        <v>16</v>
      </c>
      <c r="D46" s="21" t="s">
        <v>66</v>
      </c>
      <c r="E46" s="9">
        <f>INDEX(Summary[Practice Normalised Weighted List Size], MATCH(D46,Summary[ODS Code],0))</f>
        <v>8264.4768043061595</v>
      </c>
      <c r="F46" s="51">
        <f t="shared" si="0"/>
        <v>3719.0145619377718</v>
      </c>
      <c r="G46" s="26" t="e">
        <f>VLOOKUP(D46,'[1]NWL Practice AccurX Allocation'!D$4:G$357,4,FALSE)</f>
        <v>#N/A</v>
      </c>
      <c r="H46" s="28">
        <f t="shared" si="1"/>
        <v>270248.39150081144</v>
      </c>
      <c r="I46" s="23">
        <f t="shared" si="2"/>
        <v>67562.09787520286</v>
      </c>
      <c r="J46" s="23">
        <f t="shared" si="3"/>
        <v>270248.39150081144</v>
      </c>
      <c r="K46" s="33">
        <f t="shared" si="4"/>
        <v>3719.0145619377718</v>
      </c>
      <c r="L46" s="30">
        <v>0</v>
      </c>
      <c r="M46" s="30">
        <f>INDEX(Summary[FY2425Cost], MATCH(D46,Summary[PracticeCode],0))</f>
        <v>1439.1163000000001</v>
      </c>
      <c r="N46" s="32">
        <f t="shared" si="5"/>
        <v>0.38696172763845177</v>
      </c>
      <c r="O46" s="33">
        <f t="shared" si="6"/>
        <v>2279.8982619377716</v>
      </c>
      <c r="P46" s="30">
        <f>INDEX(Summary[FY2425_AccurxCost], MATCH(D46,Summary[PracticeCode],0))</f>
        <v>170.86030000000002</v>
      </c>
      <c r="Q46" s="30">
        <f>INDEX(Summary[FY2425_EESMSCost], MATCH(D46,Summary[PracticeCode],0))</f>
        <v>1268.2560000000001</v>
      </c>
      <c r="R46" s="31">
        <f>INDEX(Summary[FY2425_Accurx_Fragments], MATCH(D46,Summary[PracticeCode],0))</f>
        <v>8307</v>
      </c>
      <c r="S46" s="31">
        <f>INDEX(Summary[FY2425_EESMS], MATCH(D46,Summary[PracticeCode],0))</f>
        <v>57648</v>
      </c>
      <c r="T46" s="10">
        <f>INDEX(Summary[FY2425_SMS], MATCH(D46,Summary[PracticeCode],0))</f>
        <v>65955</v>
      </c>
      <c r="U46" s="10">
        <f>SUMIFS(Table5[All messages],Table5[ODS],'NWL Practice Allocation'!$D46)</f>
        <v>8342</v>
      </c>
      <c r="V46" s="10">
        <f>SUMIFS(Table5[Fallback messages (No NHS App)],Table5[ODS],'NWL Practice Allocation'!$D46)</f>
        <v>3658</v>
      </c>
      <c r="W46" s="10">
        <f>SUMIFS(Table5[NHS App messages saved],Table5[ODS],'NWL Practice Allocation'!$D46)</f>
        <v>562</v>
      </c>
    </row>
    <row r="47" spans="1:23" s="7" customFormat="1" x14ac:dyDescent="0.35">
      <c r="A47" s="21" t="s">
        <v>701</v>
      </c>
      <c r="B47" s="22" t="s">
        <v>605</v>
      </c>
      <c r="C47" s="22" t="s">
        <v>18</v>
      </c>
      <c r="D47" s="21" t="s">
        <v>67</v>
      </c>
      <c r="E47" s="9">
        <f>INDEX(Summary[Practice Normalised Weighted List Size], MATCH(D47,Summary[ODS Code],0))</f>
        <v>4788.8811813747097</v>
      </c>
      <c r="F47" s="51">
        <f t="shared" si="0"/>
        <v>2154.9965316186194</v>
      </c>
      <c r="G47" s="26" t="e">
        <f>VLOOKUP(D47,'[1]NWL Practice AccurX Allocation'!D$4:G$357,4,FALSE)</f>
        <v>#N/A</v>
      </c>
      <c r="H47" s="28">
        <f t="shared" si="1"/>
        <v>156596.41463095302</v>
      </c>
      <c r="I47" s="23">
        <f t="shared" si="2"/>
        <v>39149.103657738255</v>
      </c>
      <c r="J47" s="23">
        <f t="shared" si="3"/>
        <v>156596.41463095302</v>
      </c>
      <c r="K47" s="33">
        <f t="shared" si="4"/>
        <v>2154.9965316186194</v>
      </c>
      <c r="L47" s="30">
        <v>0</v>
      </c>
      <c r="M47" s="30">
        <f>INDEX(Summary[FY2425Cost], MATCH(D47,Summary[PracticeCode],0))</f>
        <v>887.3818</v>
      </c>
      <c r="N47" s="32">
        <f t="shared" si="5"/>
        <v>0.41177876018829918</v>
      </c>
      <c r="O47" s="33">
        <f t="shared" si="6"/>
        <v>1267.6147316186193</v>
      </c>
      <c r="P47" s="30">
        <f>INDEX(Summary[FY2425_AccurxCost], MATCH(D47,Summary[PracticeCode],0))</f>
        <v>418.45179999999999</v>
      </c>
      <c r="Q47" s="30">
        <f>INDEX(Summary[FY2425_EESMSCost], MATCH(D47,Summary[PracticeCode],0))</f>
        <v>468.93</v>
      </c>
      <c r="R47" s="31">
        <f>INDEX(Summary[FY2425_Accurx_Fragments], MATCH(D47,Summary[PracticeCode],0))</f>
        <v>20696</v>
      </c>
      <c r="S47" s="31">
        <f>INDEX(Summary[FY2425_EESMS], MATCH(D47,Summary[PracticeCode],0))</f>
        <v>21315</v>
      </c>
      <c r="T47" s="10">
        <f>INDEX(Summary[FY2425_SMS], MATCH(D47,Summary[PracticeCode],0))</f>
        <v>42011</v>
      </c>
      <c r="U47" s="10">
        <f>SUMIFS(Table5[All messages],Table5[ODS],'NWL Practice Allocation'!$D47)</f>
        <v>9400</v>
      </c>
      <c r="V47" s="10">
        <f>SUMIFS(Table5[Fallback messages (No NHS App)],Table5[ODS],'NWL Practice Allocation'!$D47)</f>
        <v>5561</v>
      </c>
      <c r="W47" s="10">
        <f>SUMIFS(Table5[NHS App messages saved],Table5[ODS],'NWL Practice Allocation'!$D47)</f>
        <v>514</v>
      </c>
    </row>
    <row r="48" spans="1:23" s="7" customFormat="1" x14ac:dyDescent="0.35">
      <c r="A48" s="21" t="s">
        <v>727</v>
      </c>
      <c r="B48" s="22" t="s">
        <v>435</v>
      </c>
      <c r="C48" s="22" t="s">
        <v>12</v>
      </c>
      <c r="D48" s="21" t="s">
        <v>68</v>
      </c>
      <c r="E48" s="9">
        <f>INDEX(Summary[Practice Normalised Weighted List Size], MATCH(D48,Summary[ODS Code],0))</f>
        <v>4011.5128557941898</v>
      </c>
      <c r="F48" s="51">
        <f t="shared" si="0"/>
        <v>1805.1807851073854</v>
      </c>
      <c r="G48" s="26" t="e">
        <f>VLOOKUP(D48,'[1]NWL Practice AccurX Allocation'!D$4:G$357,4,FALSE)</f>
        <v>#N/A</v>
      </c>
      <c r="H48" s="28">
        <f t="shared" si="1"/>
        <v>131176.47038447001</v>
      </c>
      <c r="I48" s="23">
        <f t="shared" si="2"/>
        <v>32794.117596117503</v>
      </c>
      <c r="J48" s="23">
        <f t="shared" si="3"/>
        <v>131176.47038447001</v>
      </c>
      <c r="K48" s="33">
        <f t="shared" si="4"/>
        <v>1805.1807851073854</v>
      </c>
      <c r="L48" s="30">
        <v>0</v>
      </c>
      <c r="M48" s="30">
        <f>INDEX(Summary[FY2425Cost], MATCH(D48,Summary[PracticeCode],0))</f>
        <v>525.59410000000003</v>
      </c>
      <c r="N48" s="32">
        <f t="shared" si="5"/>
        <v>0.29115870517574438</v>
      </c>
      <c r="O48" s="33">
        <f t="shared" si="6"/>
        <v>1279.5866851073854</v>
      </c>
      <c r="P48" s="30">
        <f>INDEX(Summary[FY2425_AccurxCost], MATCH(D48,Summary[PracticeCode],0))</f>
        <v>102.9081</v>
      </c>
      <c r="Q48" s="30">
        <f>INDEX(Summary[FY2425_EESMSCost], MATCH(D48,Summary[PracticeCode],0))</f>
        <v>422.68599999999998</v>
      </c>
      <c r="R48" s="31">
        <f>INDEX(Summary[FY2425_Accurx_Fragments], MATCH(D48,Summary[PracticeCode],0))</f>
        <v>5015</v>
      </c>
      <c r="S48" s="31">
        <f>INDEX(Summary[FY2425_EESMS], MATCH(D48,Summary[PracticeCode],0))</f>
        <v>19213</v>
      </c>
      <c r="T48" s="10">
        <f>INDEX(Summary[FY2425_SMS], MATCH(D48,Summary[PracticeCode],0))</f>
        <v>24228</v>
      </c>
      <c r="U48" s="10">
        <f>SUMIFS(Table5[All messages],Table5[ODS],'NWL Practice Allocation'!$D48)</f>
        <v>3672</v>
      </c>
      <c r="V48" s="10">
        <f>SUMIFS(Table5[Fallback messages (No NHS App)],Table5[ODS],'NWL Practice Allocation'!$D48)</f>
        <v>1308</v>
      </c>
      <c r="W48" s="10">
        <f>SUMIFS(Table5[NHS App messages saved],Table5[ODS],'NWL Practice Allocation'!$D48)</f>
        <v>427</v>
      </c>
    </row>
    <row r="49" spans="1:23" s="7" customFormat="1" x14ac:dyDescent="0.35">
      <c r="A49" s="21" t="s">
        <v>617</v>
      </c>
      <c r="B49" s="22" t="s">
        <v>435</v>
      </c>
      <c r="C49" s="22" t="s">
        <v>12</v>
      </c>
      <c r="D49" s="21" t="s">
        <v>69</v>
      </c>
      <c r="E49" s="9">
        <f>INDEX(Summary[Practice Normalised Weighted List Size], MATCH(D49,Summary[ODS Code],0))</f>
        <v>4164.8395230204296</v>
      </c>
      <c r="F49" s="51">
        <f t="shared" si="0"/>
        <v>1874.1777853591934</v>
      </c>
      <c r="G49" s="26" t="e">
        <f>VLOOKUP(D49,'[1]NWL Practice AccurX Allocation'!D$4:G$357,4,FALSE)</f>
        <v>#N/A</v>
      </c>
      <c r="H49" s="28">
        <f t="shared" si="1"/>
        <v>136190.25240276806</v>
      </c>
      <c r="I49" s="23">
        <f t="shared" si="2"/>
        <v>34047.563100692016</v>
      </c>
      <c r="J49" s="23">
        <f t="shared" si="3"/>
        <v>136190.25240276806</v>
      </c>
      <c r="K49" s="33">
        <f t="shared" si="4"/>
        <v>1874.1777853591934</v>
      </c>
      <c r="L49" s="30">
        <v>0</v>
      </c>
      <c r="M49" s="30">
        <f>INDEX(Summary[FY2425Cost], MATCH(D49,Summary[PracticeCode],0))</f>
        <v>566.05070000000001</v>
      </c>
      <c r="N49" s="32">
        <f t="shared" si="5"/>
        <v>0.30202614950508239</v>
      </c>
      <c r="O49" s="33">
        <f t="shared" si="6"/>
        <v>1308.1270853591934</v>
      </c>
      <c r="P49" s="30">
        <f>INDEX(Summary[FY2425_AccurxCost], MATCH(D49,Summary[PracticeCode],0))</f>
        <v>158.65470000000002</v>
      </c>
      <c r="Q49" s="30">
        <f>INDEX(Summary[FY2425_EESMSCost], MATCH(D49,Summary[PracticeCode],0))</f>
        <v>407.39600000000002</v>
      </c>
      <c r="R49" s="31">
        <f>INDEX(Summary[FY2425_Accurx_Fragments], MATCH(D49,Summary[PracticeCode],0))</f>
        <v>7823</v>
      </c>
      <c r="S49" s="31">
        <f>INDEX(Summary[FY2425_EESMS], MATCH(D49,Summary[PracticeCode],0))</f>
        <v>18518</v>
      </c>
      <c r="T49" s="10">
        <f>INDEX(Summary[FY2425_SMS], MATCH(D49,Summary[PracticeCode],0))</f>
        <v>26341</v>
      </c>
      <c r="U49" s="10">
        <f>SUMIFS(Table5[All messages],Table5[ODS],'NWL Practice Allocation'!$D49)</f>
        <v>4715</v>
      </c>
      <c r="V49" s="10">
        <f>SUMIFS(Table5[Fallback messages (No NHS App)],Table5[ODS],'NWL Practice Allocation'!$D49)</f>
        <v>1935</v>
      </c>
      <c r="W49" s="10">
        <f>SUMIFS(Table5[NHS App messages saved],Table5[ODS],'NWL Practice Allocation'!$D49)</f>
        <v>472</v>
      </c>
    </row>
    <row r="50" spans="1:23" s="7" customFormat="1" x14ac:dyDescent="0.35">
      <c r="A50" s="21" t="s">
        <v>70</v>
      </c>
      <c r="B50" s="22" t="s">
        <v>534</v>
      </c>
      <c r="C50" s="22" t="s">
        <v>16</v>
      </c>
      <c r="D50" s="21" t="s">
        <v>71</v>
      </c>
      <c r="E50" s="9">
        <f>INDEX(Summary[Practice Normalised Weighted List Size], MATCH(D50,Summary[ODS Code],0))</f>
        <v>6022.8710261634096</v>
      </c>
      <c r="F50" s="51">
        <f t="shared" si="0"/>
        <v>2710.2919617735342</v>
      </c>
      <c r="G50" s="26" t="e">
        <f>VLOOKUP(D50,'[1]NWL Practice AccurX Allocation'!D$4:G$357,4,FALSE)</f>
        <v>#N/A</v>
      </c>
      <c r="H50" s="28">
        <f t="shared" si="1"/>
        <v>196947.8825555435</v>
      </c>
      <c r="I50" s="23">
        <f t="shared" si="2"/>
        <v>49236.970638885876</v>
      </c>
      <c r="J50" s="23">
        <f t="shared" si="3"/>
        <v>196947.8825555435</v>
      </c>
      <c r="K50" s="33">
        <f t="shared" si="4"/>
        <v>2710.2919617735342</v>
      </c>
      <c r="L50" s="30">
        <v>0</v>
      </c>
      <c r="M50" s="30">
        <f>INDEX(Summary[FY2425Cost], MATCH(D50,Summary[PracticeCode],0))</f>
        <v>2111.3144000000002</v>
      </c>
      <c r="N50" s="32">
        <f t="shared" si="5"/>
        <v>0.77899887900579501</v>
      </c>
      <c r="O50" s="33">
        <f t="shared" si="6"/>
        <v>598.97756177353403</v>
      </c>
      <c r="P50" s="30">
        <f>INDEX(Summary[FY2425_AccurxCost], MATCH(D50,Summary[PracticeCode],0))</f>
        <v>850.45040000000006</v>
      </c>
      <c r="Q50" s="30">
        <f>INDEX(Summary[FY2425_EESMSCost], MATCH(D50,Summary[PracticeCode],0))</f>
        <v>1260.864</v>
      </c>
      <c r="R50" s="31">
        <f>INDEX(Summary[FY2425_Accurx_Fragments], MATCH(D50,Summary[PracticeCode],0))</f>
        <v>41524</v>
      </c>
      <c r="S50" s="31">
        <f>INDEX(Summary[FY2425_EESMS], MATCH(D50,Summary[PracticeCode],0))</f>
        <v>57312</v>
      </c>
      <c r="T50" s="10">
        <f>INDEX(Summary[FY2425_SMS], MATCH(D50,Summary[PracticeCode],0))</f>
        <v>98836</v>
      </c>
      <c r="U50" s="10">
        <f>SUMIFS(Table5[All messages],Table5[ODS],'NWL Practice Allocation'!$D50)</f>
        <v>22162</v>
      </c>
      <c r="V50" s="10">
        <f>SUMIFS(Table5[Fallback messages (No NHS App)],Table5[ODS],'NWL Practice Allocation'!$D50)</f>
        <v>8540</v>
      </c>
      <c r="W50" s="10">
        <f>SUMIFS(Table5[NHS App messages saved],Table5[ODS],'NWL Practice Allocation'!$D50)</f>
        <v>2106</v>
      </c>
    </row>
    <row r="51" spans="1:23" s="7" customFormat="1" x14ac:dyDescent="0.35">
      <c r="A51" s="21" t="s">
        <v>745</v>
      </c>
      <c r="B51" s="22" t="s">
        <v>489</v>
      </c>
      <c r="C51" s="22" t="s">
        <v>18</v>
      </c>
      <c r="D51" s="21" t="s">
        <v>72</v>
      </c>
      <c r="E51" s="9">
        <f>INDEX(Summary[Practice Normalised Weighted List Size], MATCH(D51,Summary[ODS Code],0))</f>
        <v>8666.6350468057899</v>
      </c>
      <c r="F51" s="51">
        <f t="shared" si="0"/>
        <v>3899.9857710626056</v>
      </c>
      <c r="G51" s="26" t="e">
        <f>VLOOKUP(D51,'[1]NWL Practice AccurX Allocation'!D$4:G$357,4,FALSE)</f>
        <v>#N/A</v>
      </c>
      <c r="H51" s="28">
        <f t="shared" si="1"/>
        <v>283398.96603054937</v>
      </c>
      <c r="I51" s="23">
        <f t="shared" si="2"/>
        <v>70849.741507637344</v>
      </c>
      <c r="J51" s="23">
        <f t="shared" si="3"/>
        <v>283398.96603054937</v>
      </c>
      <c r="K51" s="33">
        <f t="shared" si="4"/>
        <v>3899.9857710626056</v>
      </c>
      <c r="L51" s="30">
        <v>0</v>
      </c>
      <c r="M51" s="30">
        <f>INDEX(Summary[FY2425Cost], MATCH(D51,Summary[PracticeCode],0))</f>
        <v>1322.3625999999999</v>
      </c>
      <c r="N51" s="32">
        <f t="shared" si="5"/>
        <v>0.33906857040652838</v>
      </c>
      <c r="O51" s="33">
        <f t="shared" si="6"/>
        <v>2577.6231710626057</v>
      </c>
      <c r="P51" s="30">
        <f>INDEX(Summary[FY2425_AccurxCost], MATCH(D51,Summary[PracticeCode],0))</f>
        <v>1272.8845999999999</v>
      </c>
      <c r="Q51" s="30">
        <f>INDEX(Summary[FY2425_EESMSCost], MATCH(D51,Summary[PracticeCode],0))</f>
        <v>49.478000000000002</v>
      </c>
      <c r="R51" s="31">
        <f>INDEX(Summary[FY2425_Accurx_Fragments], MATCH(D51,Summary[PracticeCode],0))</f>
        <v>60424</v>
      </c>
      <c r="S51" s="31">
        <f>INDEX(Summary[FY2425_EESMS], MATCH(D51,Summary[PracticeCode],0))</f>
        <v>2249</v>
      </c>
      <c r="T51" s="10">
        <f>INDEX(Summary[FY2425_SMS], MATCH(D51,Summary[PracticeCode],0))</f>
        <v>62673</v>
      </c>
      <c r="U51" s="10">
        <f>SUMIFS(Table5[All messages],Table5[ODS],'NWL Practice Allocation'!$D51)</f>
        <v>13656</v>
      </c>
      <c r="V51" s="10">
        <f>SUMIFS(Table5[Fallback messages (No NHS App)],Table5[ODS],'NWL Practice Allocation'!$D51)</f>
        <v>9208</v>
      </c>
      <c r="W51" s="10">
        <f>SUMIFS(Table5[NHS App messages saved],Table5[ODS],'NWL Practice Allocation'!$D51)</f>
        <v>636</v>
      </c>
    </row>
    <row r="52" spans="1:23" s="7" customFormat="1" x14ac:dyDescent="0.35">
      <c r="A52" s="21" t="s">
        <v>590</v>
      </c>
      <c r="B52" s="22" t="s">
        <v>431</v>
      </c>
      <c r="C52" s="22" t="s">
        <v>18</v>
      </c>
      <c r="D52" s="21" t="s">
        <v>73</v>
      </c>
      <c r="E52" s="9">
        <f>INDEX(Summary[Practice Normalised Weighted List Size], MATCH(D52,Summary[ODS Code],0))</f>
        <v>8447.7538481093998</v>
      </c>
      <c r="F52" s="51">
        <f t="shared" si="0"/>
        <v>3801.4892316492301</v>
      </c>
      <c r="G52" s="26" t="e">
        <f>VLOOKUP(D52,'[1]NWL Practice AccurX Allocation'!D$4:G$357,4,FALSE)</f>
        <v>#N/A</v>
      </c>
      <c r="H52" s="28">
        <f t="shared" si="1"/>
        <v>276241.5508331774</v>
      </c>
      <c r="I52" s="23">
        <f t="shared" si="2"/>
        <v>69060.387708294351</v>
      </c>
      <c r="J52" s="23">
        <f t="shared" si="3"/>
        <v>276241.5508331774</v>
      </c>
      <c r="K52" s="33">
        <f t="shared" si="4"/>
        <v>3801.4892316492301</v>
      </c>
      <c r="L52" s="30">
        <v>0</v>
      </c>
      <c r="M52" s="30">
        <f>INDEX(Summary[FY2425Cost], MATCH(D52,Summary[PracticeCode],0))</f>
        <v>1719.9538</v>
      </c>
      <c r="N52" s="32">
        <f t="shared" si="5"/>
        <v>0.4524421076036611</v>
      </c>
      <c r="O52" s="33">
        <f t="shared" si="6"/>
        <v>2081.5354316492303</v>
      </c>
      <c r="P52" s="30">
        <f>INDEX(Summary[FY2425_AccurxCost], MATCH(D52,Summary[PracticeCode],0))</f>
        <v>172.84780000000001</v>
      </c>
      <c r="Q52" s="30">
        <f>INDEX(Summary[FY2425_EESMSCost], MATCH(D52,Summary[PracticeCode],0))</f>
        <v>1547.106</v>
      </c>
      <c r="R52" s="31">
        <f>INDEX(Summary[FY2425_Accurx_Fragments], MATCH(D52,Summary[PracticeCode],0))</f>
        <v>8482</v>
      </c>
      <c r="S52" s="31">
        <f>INDEX(Summary[FY2425_EESMS], MATCH(D52,Summary[PracticeCode],0))</f>
        <v>70323</v>
      </c>
      <c r="T52" s="10">
        <f>INDEX(Summary[FY2425_SMS], MATCH(D52,Summary[PracticeCode],0))</f>
        <v>78805</v>
      </c>
      <c r="U52" s="10">
        <f>SUMIFS(Table5[All messages],Table5[ODS],'NWL Practice Allocation'!$D52)</f>
        <v>0</v>
      </c>
      <c r="V52" s="10">
        <f>SUMIFS(Table5[Fallback messages (No NHS App)],Table5[ODS],'NWL Practice Allocation'!$D52)</f>
        <v>0</v>
      </c>
      <c r="W52" s="10">
        <f>SUMIFS(Table5[NHS App messages saved],Table5[ODS],'NWL Practice Allocation'!$D52)</f>
        <v>0</v>
      </c>
    </row>
    <row r="53" spans="1:23" s="7" customFormat="1" x14ac:dyDescent="0.35">
      <c r="A53" s="21" t="s">
        <v>499</v>
      </c>
      <c r="B53" s="22" t="s">
        <v>804</v>
      </c>
      <c r="C53" s="22" t="s">
        <v>8</v>
      </c>
      <c r="D53" s="21" t="s">
        <v>74</v>
      </c>
      <c r="E53" s="9">
        <f>INDEX(Summary[Practice Normalised Weighted List Size], MATCH(D53,Summary[ODS Code],0))</f>
        <v>2681.0711853391099</v>
      </c>
      <c r="F53" s="51">
        <f t="shared" si="0"/>
        <v>1206.4820334025994</v>
      </c>
      <c r="G53" s="26" t="e">
        <f>VLOOKUP(D53,'[1]NWL Practice AccurX Allocation'!D$4:G$357,4,FALSE)</f>
        <v>#N/A</v>
      </c>
      <c r="H53" s="28">
        <f t="shared" si="1"/>
        <v>87671.027760588899</v>
      </c>
      <c r="I53" s="23">
        <f t="shared" si="2"/>
        <v>21917.756940147225</v>
      </c>
      <c r="J53" s="23">
        <f t="shared" si="3"/>
        <v>87671.027760588899</v>
      </c>
      <c r="K53" s="33">
        <f t="shared" si="4"/>
        <v>1206.4820334025994</v>
      </c>
      <c r="L53" s="30">
        <v>0</v>
      </c>
      <c r="M53" s="30">
        <f>INDEX(Summary[FY2425Cost], MATCH(D53,Summary[PracticeCode],0))</f>
        <v>473.65039999999999</v>
      </c>
      <c r="N53" s="32">
        <f t="shared" si="5"/>
        <v>0.39258802608454946</v>
      </c>
      <c r="O53" s="33">
        <f t="shared" si="6"/>
        <v>732.83163340259944</v>
      </c>
      <c r="P53" s="30">
        <f>INDEX(Summary[FY2425_AccurxCost], MATCH(D53,Summary[PracticeCode],0))</f>
        <v>473.65039999999999</v>
      </c>
      <c r="Q53" s="30">
        <f>INDEX(Summary[FY2425_EESMSCost], MATCH(D53,Summary[PracticeCode],0))</f>
        <v>0</v>
      </c>
      <c r="R53" s="31">
        <f>INDEX(Summary[FY2425_Accurx_Fragments], MATCH(D53,Summary[PracticeCode],0))</f>
        <v>23408</v>
      </c>
      <c r="S53" s="31">
        <f>INDEX(Summary[FY2425_EESMS], MATCH(D53,Summary[PracticeCode],0))</f>
        <v>0</v>
      </c>
      <c r="T53" s="10">
        <f>INDEX(Summary[FY2425_SMS], MATCH(D53,Summary[PracticeCode],0))</f>
        <v>23408</v>
      </c>
      <c r="U53" s="10">
        <f>SUMIFS(Table5[All messages],Table5[ODS],'NWL Practice Allocation'!$D53)</f>
        <v>5972</v>
      </c>
      <c r="V53" s="10">
        <f>SUMIFS(Table5[Fallback messages (No NHS App)],Table5[ODS],'NWL Practice Allocation'!$D53)</f>
        <v>3385</v>
      </c>
      <c r="W53" s="10">
        <f>SUMIFS(Table5[NHS App messages saved],Table5[ODS],'NWL Practice Allocation'!$D53)</f>
        <v>621</v>
      </c>
    </row>
    <row r="54" spans="1:23" s="7" customFormat="1" x14ac:dyDescent="0.35">
      <c r="A54" s="21" t="s">
        <v>564</v>
      </c>
      <c r="B54" s="22" t="s">
        <v>435</v>
      </c>
      <c r="C54" s="22" t="s">
        <v>12</v>
      </c>
      <c r="D54" s="21" t="s">
        <v>315</v>
      </c>
      <c r="E54" s="9">
        <f>INDEX(Summary[Practice Normalised Weighted List Size], MATCH(D54,Summary[ODS Code],0))</f>
        <v>3119.4646998190301</v>
      </c>
      <c r="F54" s="51">
        <f t="shared" si="0"/>
        <v>1403.7591149185637</v>
      </c>
      <c r="G54" s="26" t="e">
        <f>VLOOKUP(D54,'[1]NWL Practice AccurX Allocation'!D$4:G$357,4,FALSE)</f>
        <v>#N/A</v>
      </c>
      <c r="H54" s="28">
        <f t="shared" si="1"/>
        <v>102006.4956840823</v>
      </c>
      <c r="I54" s="23">
        <f t="shared" si="2"/>
        <v>25501.623921020575</v>
      </c>
      <c r="J54" s="23">
        <f t="shared" si="3"/>
        <v>102006.4956840823</v>
      </c>
      <c r="K54" s="33">
        <f t="shared" si="4"/>
        <v>1403.7591149185637</v>
      </c>
      <c r="L54" s="30">
        <v>0</v>
      </c>
      <c r="M54" s="30">
        <f>INDEX(Summary[FY2425Cost], MATCH(D54,Summary[PracticeCode],0))</f>
        <v>472.87819999999999</v>
      </c>
      <c r="N54" s="32">
        <f t="shared" si="5"/>
        <v>0.33686563098643396</v>
      </c>
      <c r="O54" s="33">
        <f t="shared" si="6"/>
        <v>930.88091491856369</v>
      </c>
      <c r="P54" s="30">
        <f>INDEX(Summary[FY2425_AccurxCost], MATCH(D54,Summary[PracticeCode],0))</f>
        <v>162.7002</v>
      </c>
      <c r="Q54" s="30">
        <f>INDEX(Summary[FY2425_EESMSCost], MATCH(D54,Summary[PracticeCode],0))</f>
        <v>310.178</v>
      </c>
      <c r="R54" s="31">
        <f>INDEX(Summary[FY2425_Accurx_Fragments], MATCH(D54,Summary[PracticeCode],0))</f>
        <v>7774</v>
      </c>
      <c r="S54" s="31">
        <f>INDEX(Summary[FY2425_EESMS], MATCH(D54,Summary[PracticeCode],0))</f>
        <v>14099</v>
      </c>
      <c r="T54" s="10">
        <f>INDEX(Summary[FY2425_SMS], MATCH(D54,Summary[PracticeCode],0))</f>
        <v>21873</v>
      </c>
      <c r="U54" s="10">
        <f>SUMIFS(Table5[All messages],Table5[ODS],'NWL Practice Allocation'!$D54)</f>
        <v>4308</v>
      </c>
      <c r="V54" s="10">
        <f>SUMIFS(Table5[Fallback messages (No NHS App)],Table5[ODS],'NWL Practice Allocation'!$D54)</f>
        <v>2242</v>
      </c>
      <c r="W54" s="10">
        <f>SUMIFS(Table5[NHS App messages saved],Table5[ODS],'NWL Practice Allocation'!$D54)</f>
        <v>364</v>
      </c>
    </row>
    <row r="55" spans="1:23" s="7" customFormat="1" x14ac:dyDescent="0.35">
      <c r="A55" s="21" t="s">
        <v>596</v>
      </c>
      <c r="B55" s="22" t="s">
        <v>454</v>
      </c>
      <c r="C55" s="22" t="s">
        <v>16</v>
      </c>
      <c r="D55" s="21" t="s">
        <v>75</v>
      </c>
      <c r="E55" s="9">
        <f>INDEX(Summary[Practice Normalised Weighted List Size], MATCH(D55,Summary[ODS Code],0))</f>
        <v>2134.8922573468199</v>
      </c>
      <c r="F55" s="51">
        <f t="shared" si="0"/>
        <v>960.70151580606898</v>
      </c>
      <c r="G55" s="26" t="e">
        <f>VLOOKUP(D55,'[1]NWL Practice AccurX Allocation'!D$4:G$357,4,FALSE)</f>
        <v>#N/A</v>
      </c>
      <c r="H55" s="28">
        <f t="shared" si="1"/>
        <v>69810.976815241011</v>
      </c>
      <c r="I55" s="23">
        <f t="shared" si="2"/>
        <v>17452.744203810253</v>
      </c>
      <c r="J55" s="23">
        <f t="shared" si="3"/>
        <v>69810.976815241011</v>
      </c>
      <c r="K55" s="33">
        <f t="shared" si="4"/>
        <v>960.70151580606898</v>
      </c>
      <c r="L55" s="30">
        <v>0</v>
      </c>
      <c r="M55" s="30">
        <f>INDEX(Summary[FY2425Cost], MATCH(D55,Summary[PracticeCode],0))</f>
        <v>619.52719999999999</v>
      </c>
      <c r="N55" s="32">
        <f t="shared" si="5"/>
        <v>0.64486959769204755</v>
      </c>
      <c r="O55" s="33">
        <f t="shared" si="6"/>
        <v>341.17431580606899</v>
      </c>
      <c r="P55" s="30">
        <f>INDEX(Summary[FY2425_AccurxCost], MATCH(D55,Summary[PracticeCode],0))</f>
        <v>83.101199999999992</v>
      </c>
      <c r="Q55" s="30">
        <f>INDEX(Summary[FY2425_EESMSCost], MATCH(D55,Summary[PracticeCode],0))</f>
        <v>536.42600000000004</v>
      </c>
      <c r="R55" s="31">
        <f>INDEX(Summary[FY2425_Accurx_Fragments], MATCH(D55,Summary[PracticeCode],0))</f>
        <v>4134</v>
      </c>
      <c r="S55" s="31">
        <f>INDEX(Summary[FY2425_EESMS], MATCH(D55,Summary[PracticeCode],0))</f>
        <v>24383</v>
      </c>
      <c r="T55" s="10">
        <f>INDEX(Summary[FY2425_SMS], MATCH(D55,Summary[PracticeCode],0))</f>
        <v>28517</v>
      </c>
      <c r="U55" s="10">
        <f>SUMIFS(Table5[All messages],Table5[ODS],'NWL Practice Allocation'!$D55)</f>
        <v>643</v>
      </c>
      <c r="V55" s="10">
        <f>SUMIFS(Table5[Fallback messages (No NHS App)],Table5[ODS],'NWL Practice Allocation'!$D55)</f>
        <v>344</v>
      </c>
      <c r="W55" s="10">
        <f>SUMIFS(Table5[NHS App messages saved],Table5[ODS],'NWL Practice Allocation'!$D55)</f>
        <v>55</v>
      </c>
    </row>
    <row r="56" spans="1:23" s="7" customFormat="1" x14ac:dyDescent="0.35">
      <c r="A56" s="21" t="s">
        <v>76</v>
      </c>
      <c r="B56" s="22" t="s">
        <v>491</v>
      </c>
      <c r="C56" s="22" t="s">
        <v>16</v>
      </c>
      <c r="D56" s="21" t="s">
        <v>77</v>
      </c>
      <c r="E56" s="9">
        <f>INDEX(Summary[Practice Normalised Weighted List Size], MATCH(D56,Summary[ODS Code],0))</f>
        <v>7177.8750025953505</v>
      </c>
      <c r="F56" s="51">
        <f t="shared" si="0"/>
        <v>3230.0437511679079</v>
      </c>
      <c r="G56" s="26" t="e">
        <f>VLOOKUP(D56,'[1]NWL Practice AccurX Allocation'!D$4:G$357,4,FALSE)</f>
        <v>#N/A</v>
      </c>
      <c r="H56" s="28">
        <f t="shared" si="1"/>
        <v>234716.51258486797</v>
      </c>
      <c r="I56" s="23">
        <f t="shared" si="2"/>
        <v>58679.128146216994</v>
      </c>
      <c r="J56" s="23">
        <f t="shared" si="3"/>
        <v>234716.51258486797</v>
      </c>
      <c r="K56" s="33">
        <f t="shared" si="4"/>
        <v>3230.0437511679079</v>
      </c>
      <c r="L56" s="30">
        <v>0</v>
      </c>
      <c r="M56" s="30">
        <f>INDEX(Summary[FY2425Cost], MATCH(D56,Summary[PracticeCode],0))</f>
        <v>372.86059999999998</v>
      </c>
      <c r="N56" s="32">
        <f t="shared" si="5"/>
        <v>0.11543515466785313</v>
      </c>
      <c r="O56" s="33">
        <f t="shared" si="6"/>
        <v>2857.1831511679079</v>
      </c>
      <c r="P56" s="30">
        <f>INDEX(Summary[FY2425_AccurxCost], MATCH(D56,Summary[PracticeCode],0))</f>
        <v>330.86259999999999</v>
      </c>
      <c r="Q56" s="30">
        <f>INDEX(Summary[FY2425_EESMSCost], MATCH(D56,Summary[PracticeCode],0))</f>
        <v>41.997999999999998</v>
      </c>
      <c r="R56" s="31">
        <f>INDEX(Summary[FY2425_Accurx_Fragments], MATCH(D56,Summary[PracticeCode],0))</f>
        <v>16080</v>
      </c>
      <c r="S56" s="31">
        <f>INDEX(Summary[FY2425_EESMS], MATCH(D56,Summary[PracticeCode],0))</f>
        <v>1909</v>
      </c>
      <c r="T56" s="10">
        <f>INDEX(Summary[FY2425_SMS], MATCH(D56,Summary[PracticeCode],0))</f>
        <v>17989</v>
      </c>
      <c r="U56" s="10">
        <f>SUMIFS(Table5[All messages],Table5[ODS],'NWL Practice Allocation'!$D56)</f>
        <v>225</v>
      </c>
      <c r="V56" s="10">
        <f>SUMIFS(Table5[Fallback messages (No NHS App)],Table5[ODS],'NWL Practice Allocation'!$D56)</f>
        <v>97</v>
      </c>
      <c r="W56" s="10">
        <f>SUMIFS(Table5[NHS App messages saved],Table5[ODS],'NWL Practice Allocation'!$D56)</f>
        <v>14</v>
      </c>
    </row>
    <row r="57" spans="1:23" s="7" customFormat="1" x14ac:dyDescent="0.35">
      <c r="A57" s="21" t="s">
        <v>732</v>
      </c>
      <c r="B57" s="22" t="s">
        <v>435</v>
      </c>
      <c r="C57" s="22" t="s">
        <v>12</v>
      </c>
      <c r="D57" s="21" t="s">
        <v>78</v>
      </c>
      <c r="E57" s="9">
        <f>INDEX(Summary[Practice Normalised Weighted List Size], MATCH(D57,Summary[ODS Code],0))</f>
        <v>8374.3576017837495</v>
      </c>
      <c r="F57" s="51">
        <f t="shared" si="0"/>
        <v>3768.4609208026873</v>
      </c>
      <c r="G57" s="26" t="e">
        <f>VLOOKUP(D57,'[1]NWL Practice AccurX Allocation'!D$4:G$357,4,FALSE)</f>
        <v>#N/A</v>
      </c>
      <c r="H57" s="28">
        <f t="shared" si="1"/>
        <v>273841.49357832863</v>
      </c>
      <c r="I57" s="23">
        <f t="shared" si="2"/>
        <v>68460.373394582159</v>
      </c>
      <c r="J57" s="23">
        <f t="shared" si="3"/>
        <v>273841.49357832863</v>
      </c>
      <c r="K57" s="33">
        <f t="shared" si="4"/>
        <v>3768.4609208026873</v>
      </c>
      <c r="L57" s="30">
        <v>0</v>
      </c>
      <c r="M57" s="30">
        <f>INDEX(Summary[FY2425Cost], MATCH(D57,Summary[PracticeCode],0))</f>
        <v>1643.9702000000002</v>
      </c>
      <c r="N57" s="32">
        <f t="shared" si="5"/>
        <v>0.4362444601521388</v>
      </c>
      <c r="O57" s="33">
        <f t="shared" si="6"/>
        <v>2124.4907208026871</v>
      </c>
      <c r="P57" s="30">
        <f>INDEX(Summary[FY2425_AccurxCost], MATCH(D57,Summary[PracticeCode],0))</f>
        <v>858.59220000000005</v>
      </c>
      <c r="Q57" s="30">
        <f>INDEX(Summary[FY2425_EESMSCost], MATCH(D57,Summary[PracticeCode],0))</f>
        <v>785.37800000000004</v>
      </c>
      <c r="R57" s="31">
        <f>INDEX(Summary[FY2425_Accurx_Fragments], MATCH(D57,Summary[PracticeCode],0))</f>
        <v>41566</v>
      </c>
      <c r="S57" s="31">
        <f>INDEX(Summary[FY2425_EESMS], MATCH(D57,Summary[PracticeCode],0))</f>
        <v>35699</v>
      </c>
      <c r="T57" s="10">
        <f>INDEX(Summary[FY2425_SMS], MATCH(D57,Summary[PracticeCode],0))</f>
        <v>77265</v>
      </c>
      <c r="U57" s="10">
        <f>SUMIFS(Table5[All messages],Table5[ODS],'NWL Practice Allocation'!$D57)</f>
        <v>5250</v>
      </c>
      <c r="V57" s="10">
        <f>SUMIFS(Table5[Fallback messages (No NHS App)],Table5[ODS],'NWL Practice Allocation'!$D57)</f>
        <v>2610</v>
      </c>
      <c r="W57" s="10">
        <f>SUMIFS(Table5[NHS App messages saved],Table5[ODS],'NWL Practice Allocation'!$D57)</f>
        <v>346</v>
      </c>
    </row>
    <row r="58" spans="1:23" s="7" customFormat="1" x14ac:dyDescent="0.35">
      <c r="A58" s="21" t="s">
        <v>719</v>
      </c>
      <c r="B58" s="22" t="s">
        <v>441</v>
      </c>
      <c r="C58" s="22" t="s">
        <v>29</v>
      </c>
      <c r="D58" s="21" t="s">
        <v>79</v>
      </c>
      <c r="E58" s="9">
        <f>INDEX(Summary[Practice Normalised Weighted List Size], MATCH(D58,Summary[ODS Code],0))</f>
        <v>11737.1813744356</v>
      </c>
      <c r="F58" s="51">
        <f t="shared" si="0"/>
        <v>5281.73161849602</v>
      </c>
      <c r="G58" s="26" t="e">
        <f>VLOOKUP(D58,'[1]NWL Practice AccurX Allocation'!D$4:G$357,4,FALSE)</f>
        <v>#N/A</v>
      </c>
      <c r="H58" s="28">
        <f t="shared" si="1"/>
        <v>383805.83094404417</v>
      </c>
      <c r="I58" s="23">
        <f t="shared" si="2"/>
        <v>95951.457736011042</v>
      </c>
      <c r="J58" s="23">
        <f t="shared" si="3"/>
        <v>383805.83094404417</v>
      </c>
      <c r="K58" s="33">
        <f t="shared" si="4"/>
        <v>5281.73161849602</v>
      </c>
      <c r="L58" s="30">
        <v>0</v>
      </c>
      <c r="M58" s="30">
        <f>INDEX(Summary[FY2425Cost], MATCH(D58,Summary[PracticeCode],0))</f>
        <v>1323.3152</v>
      </c>
      <c r="N58" s="32">
        <f t="shared" si="5"/>
        <v>0.25054571030566974</v>
      </c>
      <c r="O58" s="33">
        <f t="shared" si="6"/>
        <v>3958.41641849602</v>
      </c>
      <c r="P58" s="30">
        <f>INDEX(Summary[FY2425_AccurxCost], MATCH(D58,Summary[PracticeCode],0))</f>
        <v>57.5672</v>
      </c>
      <c r="Q58" s="30">
        <f>INDEX(Summary[FY2425_EESMSCost], MATCH(D58,Summary[PracticeCode],0))</f>
        <v>1265.748</v>
      </c>
      <c r="R58" s="31">
        <f>INDEX(Summary[FY2425_Accurx_Fragments], MATCH(D58,Summary[PracticeCode],0))</f>
        <v>2816</v>
      </c>
      <c r="S58" s="31">
        <f>INDEX(Summary[FY2425_EESMS], MATCH(D58,Summary[PracticeCode],0))</f>
        <v>57534</v>
      </c>
      <c r="T58" s="10">
        <f>INDEX(Summary[FY2425_SMS], MATCH(D58,Summary[PracticeCode],0))</f>
        <v>60350</v>
      </c>
      <c r="U58" s="10">
        <f>SUMIFS(Table5[All messages],Table5[ODS],'NWL Practice Allocation'!$D58)</f>
        <v>17280</v>
      </c>
      <c r="V58" s="10">
        <f>SUMIFS(Table5[Fallback messages (No NHS App)],Table5[ODS],'NWL Practice Allocation'!$D58)</f>
        <v>9783</v>
      </c>
      <c r="W58" s="10">
        <f>SUMIFS(Table5[NHS App messages saved],Table5[ODS],'NWL Practice Allocation'!$D58)</f>
        <v>834</v>
      </c>
    </row>
    <row r="59" spans="1:23" s="7" customFormat="1" x14ac:dyDescent="0.35">
      <c r="A59" s="21" t="s">
        <v>628</v>
      </c>
      <c r="B59" s="22" t="s">
        <v>456</v>
      </c>
      <c r="C59" s="22" t="s">
        <v>33</v>
      </c>
      <c r="D59" s="21" t="s">
        <v>80</v>
      </c>
      <c r="E59" s="9">
        <f>INDEX(Summary[Practice Normalised Weighted List Size], MATCH(D59,Summary[ODS Code],0))</f>
        <v>10204.086886286101</v>
      </c>
      <c r="F59" s="51">
        <f t="shared" si="0"/>
        <v>4591.8390988287456</v>
      </c>
      <c r="G59" s="26" t="e">
        <f>VLOOKUP(D59,'[1]NWL Practice AccurX Allocation'!D$4:G$357,4,FALSE)</f>
        <v>#N/A</v>
      </c>
      <c r="H59" s="28">
        <f t="shared" si="1"/>
        <v>333673.64118155552</v>
      </c>
      <c r="I59" s="23">
        <f t="shared" si="2"/>
        <v>83418.41029538888</v>
      </c>
      <c r="J59" s="23">
        <f t="shared" si="3"/>
        <v>333673.64118155552</v>
      </c>
      <c r="K59" s="33">
        <f t="shared" si="4"/>
        <v>4591.8390988287456</v>
      </c>
      <c r="L59" s="30">
        <v>0</v>
      </c>
      <c r="M59" s="30">
        <f>INDEX(Summary[FY2425Cost], MATCH(D59,Summary[PracticeCode],0))</f>
        <v>2395.9938000000002</v>
      </c>
      <c r="N59" s="32">
        <f t="shared" si="5"/>
        <v>0.52179393668457452</v>
      </c>
      <c r="O59" s="33">
        <f t="shared" si="6"/>
        <v>2195.8452988287454</v>
      </c>
      <c r="P59" s="30">
        <f>INDEX(Summary[FY2425_AccurxCost], MATCH(D59,Summary[PracticeCode],0))</f>
        <v>160.41979999999998</v>
      </c>
      <c r="Q59" s="30">
        <f>INDEX(Summary[FY2425_EESMSCost], MATCH(D59,Summary[PracticeCode],0))</f>
        <v>2235.5740000000001</v>
      </c>
      <c r="R59" s="31">
        <f>INDEX(Summary[FY2425_Accurx_Fragments], MATCH(D59,Summary[PracticeCode],0))</f>
        <v>7208</v>
      </c>
      <c r="S59" s="31">
        <f>INDEX(Summary[FY2425_EESMS], MATCH(D59,Summary[PracticeCode],0))</f>
        <v>101617</v>
      </c>
      <c r="T59" s="10">
        <f>INDEX(Summary[FY2425_SMS], MATCH(D59,Summary[PracticeCode],0))</f>
        <v>108825</v>
      </c>
      <c r="U59" s="10">
        <f>SUMIFS(Table5[All messages],Table5[ODS],'NWL Practice Allocation'!$D59)</f>
        <v>4094</v>
      </c>
      <c r="V59" s="10">
        <f>SUMIFS(Table5[Fallback messages (No NHS App)],Table5[ODS],'NWL Practice Allocation'!$D59)</f>
        <v>1431</v>
      </c>
      <c r="W59" s="10">
        <f>SUMIFS(Table5[NHS App messages saved],Table5[ODS],'NWL Practice Allocation'!$D59)</f>
        <v>476</v>
      </c>
    </row>
    <row r="60" spans="1:23" s="7" customFormat="1" x14ac:dyDescent="0.35">
      <c r="A60" s="21" t="s">
        <v>591</v>
      </c>
      <c r="B60" s="22" t="s">
        <v>458</v>
      </c>
      <c r="C60" s="22" t="s">
        <v>33</v>
      </c>
      <c r="D60" s="21" t="s">
        <v>81</v>
      </c>
      <c r="E60" s="9">
        <f>INDEX(Summary[Practice Normalised Weighted List Size], MATCH(D60,Summary[ODS Code],0))</f>
        <v>5500.3281743398502</v>
      </c>
      <c r="F60" s="51">
        <f t="shared" si="0"/>
        <v>2475.1476784529327</v>
      </c>
      <c r="G60" s="26" t="e">
        <f>VLOOKUP(D60,'[1]NWL Practice AccurX Allocation'!D$4:G$357,4,FALSE)</f>
        <v>#N/A</v>
      </c>
      <c r="H60" s="28">
        <f t="shared" si="1"/>
        <v>179860.73130091312</v>
      </c>
      <c r="I60" s="23">
        <f t="shared" si="2"/>
        <v>44965.182825228279</v>
      </c>
      <c r="J60" s="23">
        <f t="shared" si="3"/>
        <v>179860.73130091312</v>
      </c>
      <c r="K60" s="33">
        <f t="shared" si="4"/>
        <v>2475.1476784529327</v>
      </c>
      <c r="L60" s="30">
        <v>0</v>
      </c>
      <c r="M60" s="30">
        <f>INDEX(Summary[FY2425Cost], MATCH(D60,Summary[PracticeCode],0))</f>
        <v>795.40109999999993</v>
      </c>
      <c r="N60" s="32">
        <f t="shared" si="5"/>
        <v>0.32135500718775606</v>
      </c>
      <c r="O60" s="33">
        <f t="shared" si="6"/>
        <v>1679.7465784529327</v>
      </c>
      <c r="P60" s="30">
        <f>INDEX(Summary[FY2425_AccurxCost], MATCH(D60,Summary[PracticeCode],0))</f>
        <v>41.659100000000002</v>
      </c>
      <c r="Q60" s="30">
        <f>INDEX(Summary[FY2425_EESMSCost], MATCH(D60,Summary[PracticeCode],0))</f>
        <v>753.74199999999996</v>
      </c>
      <c r="R60" s="31">
        <f>INDEX(Summary[FY2425_Accurx_Fragments], MATCH(D60,Summary[PracticeCode],0))</f>
        <v>2049</v>
      </c>
      <c r="S60" s="31">
        <f>INDEX(Summary[FY2425_EESMS], MATCH(D60,Summary[PracticeCode],0))</f>
        <v>34261</v>
      </c>
      <c r="T60" s="10">
        <f>INDEX(Summary[FY2425_SMS], MATCH(D60,Summary[PracticeCode],0))</f>
        <v>36310</v>
      </c>
      <c r="U60" s="10">
        <f>SUMIFS(Table5[All messages],Table5[ODS],'NWL Practice Allocation'!$D60)</f>
        <v>82</v>
      </c>
      <c r="V60" s="10">
        <f>SUMIFS(Table5[Fallback messages (No NHS App)],Table5[ODS],'NWL Practice Allocation'!$D60)</f>
        <v>37</v>
      </c>
      <c r="W60" s="10">
        <f>SUMIFS(Table5[NHS App messages saved],Table5[ODS],'NWL Practice Allocation'!$D60)</f>
        <v>11</v>
      </c>
    </row>
    <row r="61" spans="1:23" s="7" customFormat="1" x14ac:dyDescent="0.35">
      <c r="A61" s="21" t="s">
        <v>82</v>
      </c>
      <c r="B61" s="22" t="s">
        <v>491</v>
      </c>
      <c r="C61" s="22" t="s">
        <v>16</v>
      </c>
      <c r="D61" s="21" t="s">
        <v>83</v>
      </c>
      <c r="E61" s="9">
        <f>INDEX(Summary[Practice Normalised Weighted List Size], MATCH(D61,Summary[ODS Code],0))</f>
        <v>7434.8120487060996</v>
      </c>
      <c r="F61" s="51">
        <f t="shared" si="0"/>
        <v>3345.6654219177449</v>
      </c>
      <c r="G61" s="26" t="e">
        <f>VLOOKUP(D61,'[1]NWL Practice AccurX Allocation'!D$4:G$357,4,FALSE)</f>
        <v>#N/A</v>
      </c>
      <c r="H61" s="28">
        <f t="shared" si="1"/>
        <v>243118.35399268949</v>
      </c>
      <c r="I61" s="23">
        <f t="shared" si="2"/>
        <v>60779.588498172372</v>
      </c>
      <c r="J61" s="23">
        <f t="shared" si="3"/>
        <v>243118.35399268949</v>
      </c>
      <c r="K61" s="33">
        <f t="shared" si="4"/>
        <v>3345.6654219177449</v>
      </c>
      <c r="L61" s="30">
        <v>0</v>
      </c>
      <c r="M61" s="30">
        <f>INDEX(Summary[FY2425Cost], MATCH(D61,Summary[PracticeCode],0))</f>
        <v>1942.1789000000001</v>
      </c>
      <c r="N61" s="32">
        <f t="shared" si="5"/>
        <v>0.58050601452154105</v>
      </c>
      <c r="O61" s="33">
        <f t="shared" si="6"/>
        <v>1403.4865219177448</v>
      </c>
      <c r="P61" s="30">
        <f>INDEX(Summary[FY2425_AccurxCost], MATCH(D61,Summary[PracticeCode],0))</f>
        <v>82.672900000000013</v>
      </c>
      <c r="Q61" s="30">
        <f>INDEX(Summary[FY2425_EESMSCost], MATCH(D61,Summary[PracticeCode],0))</f>
        <v>1859.5060000000001</v>
      </c>
      <c r="R61" s="31">
        <f>INDEX(Summary[FY2425_Accurx_Fragments], MATCH(D61,Summary[PracticeCode],0))</f>
        <v>4035</v>
      </c>
      <c r="S61" s="31">
        <f>INDEX(Summary[FY2425_EESMS], MATCH(D61,Summary[PracticeCode],0))</f>
        <v>84523</v>
      </c>
      <c r="T61" s="10">
        <f>INDEX(Summary[FY2425_SMS], MATCH(D61,Summary[PracticeCode],0))</f>
        <v>88558</v>
      </c>
      <c r="U61" s="10">
        <f>SUMIFS(Table5[All messages],Table5[ODS],'NWL Practice Allocation'!$D61)</f>
        <v>1161</v>
      </c>
      <c r="V61" s="10">
        <f>SUMIFS(Table5[Fallback messages (No NHS App)],Table5[ODS],'NWL Practice Allocation'!$D61)</f>
        <v>700</v>
      </c>
      <c r="W61" s="10">
        <f>SUMIFS(Table5[NHS App messages saved],Table5[ODS],'NWL Practice Allocation'!$D61)</f>
        <v>50</v>
      </c>
    </row>
    <row r="62" spans="1:23" s="7" customFormat="1" x14ac:dyDescent="0.35">
      <c r="A62" s="21" t="s">
        <v>607</v>
      </c>
      <c r="B62" s="22" t="s">
        <v>458</v>
      </c>
      <c r="C62" s="22" t="s">
        <v>33</v>
      </c>
      <c r="D62" s="21" t="s">
        <v>84</v>
      </c>
      <c r="E62" s="9">
        <f>INDEX(Summary[Practice Normalised Weighted List Size], MATCH(D62,Summary[ODS Code],0))</f>
        <v>5975.5616730988104</v>
      </c>
      <c r="F62" s="51">
        <f t="shared" si="0"/>
        <v>2689.0027528944647</v>
      </c>
      <c r="G62" s="26" t="e">
        <f>VLOOKUP(D62,'[1]NWL Practice AccurX Allocation'!D$4:G$357,4,FALSE)</f>
        <v>#N/A</v>
      </c>
      <c r="H62" s="28">
        <f t="shared" si="1"/>
        <v>195400.86671033112</v>
      </c>
      <c r="I62" s="23">
        <f t="shared" si="2"/>
        <v>48850.216677582779</v>
      </c>
      <c r="J62" s="23">
        <f t="shared" si="3"/>
        <v>195400.86671033112</v>
      </c>
      <c r="K62" s="33">
        <f t="shared" si="4"/>
        <v>2689.0027528944647</v>
      </c>
      <c r="L62" s="30">
        <v>0</v>
      </c>
      <c r="M62" s="30">
        <f>INDEX(Summary[FY2425Cost], MATCH(D62,Summary[PracticeCode],0))</f>
        <v>902.7912</v>
      </c>
      <c r="N62" s="32">
        <f t="shared" si="5"/>
        <v>0.33573457633251885</v>
      </c>
      <c r="O62" s="33">
        <f t="shared" si="6"/>
        <v>1786.2115528944646</v>
      </c>
      <c r="P62" s="30">
        <f>INDEX(Summary[FY2425_AccurxCost], MATCH(D62,Summary[PracticeCode],0))</f>
        <v>259.66520000000003</v>
      </c>
      <c r="Q62" s="30">
        <f>INDEX(Summary[FY2425_EESMSCost], MATCH(D62,Summary[PracticeCode],0))</f>
        <v>643.12599999999998</v>
      </c>
      <c r="R62" s="31">
        <f>INDEX(Summary[FY2425_Accurx_Fragments], MATCH(D62,Summary[PracticeCode],0))</f>
        <v>12540</v>
      </c>
      <c r="S62" s="31">
        <f>INDEX(Summary[FY2425_EESMS], MATCH(D62,Summary[PracticeCode],0))</f>
        <v>29233</v>
      </c>
      <c r="T62" s="10">
        <f>INDEX(Summary[FY2425_SMS], MATCH(D62,Summary[PracticeCode],0))</f>
        <v>41773</v>
      </c>
      <c r="U62" s="10">
        <f>SUMIFS(Table5[All messages],Table5[ODS],'NWL Practice Allocation'!$D62)</f>
        <v>6702</v>
      </c>
      <c r="V62" s="10">
        <f>SUMIFS(Table5[Fallback messages (No NHS App)],Table5[ODS],'NWL Practice Allocation'!$D62)</f>
        <v>3241</v>
      </c>
      <c r="W62" s="10">
        <f>SUMIFS(Table5[NHS App messages saved],Table5[ODS],'NWL Practice Allocation'!$D62)</f>
        <v>446</v>
      </c>
    </row>
    <row r="63" spans="1:23" s="7" customFormat="1" x14ac:dyDescent="0.35">
      <c r="A63" s="21" t="s">
        <v>740</v>
      </c>
      <c r="B63" s="22" t="s">
        <v>456</v>
      </c>
      <c r="C63" s="22" t="s">
        <v>33</v>
      </c>
      <c r="D63" s="21" t="s">
        <v>85</v>
      </c>
      <c r="E63" s="9">
        <f>INDEX(Summary[Practice Normalised Weighted List Size], MATCH(D63,Summary[ODS Code],0))</f>
        <v>3676.5912176288102</v>
      </c>
      <c r="F63" s="51">
        <f t="shared" si="0"/>
        <v>1654.4660479329646</v>
      </c>
      <c r="G63" s="26" t="e">
        <f>VLOOKUP(D63,'[1]NWL Practice AccurX Allocation'!D$4:G$357,4,FALSE)</f>
        <v>#N/A</v>
      </c>
      <c r="H63" s="28">
        <f t="shared" si="1"/>
        <v>120224.5328164621</v>
      </c>
      <c r="I63" s="23">
        <f t="shared" si="2"/>
        <v>30056.133204115526</v>
      </c>
      <c r="J63" s="23">
        <f t="shared" si="3"/>
        <v>120224.5328164621</v>
      </c>
      <c r="K63" s="33">
        <f t="shared" si="4"/>
        <v>1654.4660479329646</v>
      </c>
      <c r="L63" s="30">
        <v>0</v>
      </c>
      <c r="M63" s="30">
        <f>INDEX(Summary[FY2425Cost], MATCH(D63,Summary[PracticeCode],0))</f>
        <v>867.80729999999994</v>
      </c>
      <c r="N63" s="32">
        <f t="shared" si="5"/>
        <v>0.52452409107107989</v>
      </c>
      <c r="O63" s="33">
        <f t="shared" si="6"/>
        <v>786.65874793296462</v>
      </c>
      <c r="P63" s="30">
        <f>INDEX(Summary[FY2425_AccurxCost], MATCH(D63,Summary[PracticeCode],0))</f>
        <v>320.24930000000001</v>
      </c>
      <c r="Q63" s="30">
        <f>INDEX(Summary[FY2425_EESMSCost], MATCH(D63,Summary[PracticeCode],0))</f>
        <v>547.55799999999999</v>
      </c>
      <c r="R63" s="31">
        <f>INDEX(Summary[FY2425_Accurx_Fragments], MATCH(D63,Summary[PracticeCode],0))</f>
        <v>16031</v>
      </c>
      <c r="S63" s="31">
        <f>INDEX(Summary[FY2425_EESMS], MATCH(D63,Summary[PracticeCode],0))</f>
        <v>24889</v>
      </c>
      <c r="T63" s="10">
        <f>INDEX(Summary[FY2425_SMS], MATCH(D63,Summary[PracticeCode],0))</f>
        <v>40920</v>
      </c>
      <c r="U63" s="10">
        <f>SUMIFS(Table5[All messages],Table5[ODS],'NWL Practice Allocation'!$D63)</f>
        <v>4617</v>
      </c>
      <c r="V63" s="10">
        <f>SUMIFS(Table5[Fallback messages (No NHS App)],Table5[ODS],'NWL Practice Allocation'!$D63)</f>
        <v>2793</v>
      </c>
      <c r="W63" s="10">
        <f>SUMIFS(Table5[NHS App messages saved],Table5[ODS],'NWL Practice Allocation'!$D63)</f>
        <v>162</v>
      </c>
    </row>
    <row r="64" spans="1:23" s="7" customFormat="1" x14ac:dyDescent="0.35">
      <c r="A64" s="21" t="s">
        <v>86</v>
      </c>
      <c r="B64" s="22" t="s">
        <v>491</v>
      </c>
      <c r="C64" s="22" t="s">
        <v>16</v>
      </c>
      <c r="D64" s="21" t="s">
        <v>87</v>
      </c>
      <c r="E64" s="9">
        <f>INDEX(Summary[Practice Normalised Weighted List Size], MATCH(D64,Summary[ODS Code],0))</f>
        <v>7776.0592883651898</v>
      </c>
      <c r="F64" s="51">
        <f t="shared" si="0"/>
        <v>3499.2266797643356</v>
      </c>
      <c r="G64" s="26" t="e">
        <f>VLOOKUP(D64,'[1]NWL Practice AccurX Allocation'!D$4:G$357,4,FALSE)</f>
        <v>#N/A</v>
      </c>
      <c r="H64" s="28">
        <f t="shared" si="1"/>
        <v>254277.13872954174</v>
      </c>
      <c r="I64" s="23">
        <f t="shared" si="2"/>
        <v>63569.284682385434</v>
      </c>
      <c r="J64" s="23">
        <f t="shared" si="3"/>
        <v>254277.13872954174</v>
      </c>
      <c r="K64" s="33">
        <f t="shared" si="4"/>
        <v>3499.2266797643356</v>
      </c>
      <c r="L64" s="30">
        <v>0</v>
      </c>
      <c r="M64" s="30">
        <f>INDEX(Summary[FY2425Cost], MATCH(D64,Summary[PracticeCode],0))</f>
        <v>1828.8638999999998</v>
      </c>
      <c r="N64" s="32">
        <f t="shared" si="5"/>
        <v>0.52264802122598397</v>
      </c>
      <c r="O64" s="33">
        <f t="shared" si="6"/>
        <v>1670.3627797643358</v>
      </c>
      <c r="P64" s="30">
        <f>INDEX(Summary[FY2425_AccurxCost], MATCH(D64,Summary[PracticeCode],0))</f>
        <v>335.28390000000002</v>
      </c>
      <c r="Q64" s="30">
        <f>INDEX(Summary[FY2425_EESMSCost], MATCH(D64,Summary[PracticeCode],0))</f>
        <v>1493.58</v>
      </c>
      <c r="R64" s="31">
        <f>INDEX(Summary[FY2425_Accurx_Fragments], MATCH(D64,Summary[PracticeCode],0))</f>
        <v>16561</v>
      </c>
      <c r="S64" s="31">
        <f>INDEX(Summary[FY2425_EESMS], MATCH(D64,Summary[PracticeCode],0))</f>
        <v>67890</v>
      </c>
      <c r="T64" s="10">
        <f>INDEX(Summary[FY2425_SMS], MATCH(D64,Summary[PracticeCode],0))</f>
        <v>84451</v>
      </c>
      <c r="U64" s="10">
        <f>SUMIFS(Table5[All messages],Table5[ODS],'NWL Practice Allocation'!$D64)</f>
        <v>787</v>
      </c>
      <c r="V64" s="10">
        <f>SUMIFS(Table5[Fallback messages (No NHS App)],Table5[ODS],'NWL Practice Allocation'!$D64)</f>
        <v>461</v>
      </c>
      <c r="W64" s="10">
        <f>SUMIFS(Table5[NHS App messages saved],Table5[ODS],'NWL Practice Allocation'!$D64)</f>
        <v>39</v>
      </c>
    </row>
    <row r="65" spans="1:23" s="7" customFormat="1" x14ac:dyDescent="0.35">
      <c r="A65" s="21" t="s">
        <v>434</v>
      </c>
      <c r="B65" s="22" t="s">
        <v>435</v>
      </c>
      <c r="C65" s="22" t="s">
        <v>12</v>
      </c>
      <c r="D65" s="21" t="s">
        <v>88</v>
      </c>
      <c r="E65" s="9">
        <f>INDEX(Summary[Practice Normalised Weighted List Size], MATCH(D65,Summary[ODS Code],0))</f>
        <v>8481.2201826393703</v>
      </c>
      <c r="F65" s="51">
        <f t="shared" si="0"/>
        <v>3816.5490821877165</v>
      </c>
      <c r="G65" s="26" t="e">
        <f>VLOOKUP(D65,'[1]NWL Practice AccurX Allocation'!D$4:G$357,4,FALSE)</f>
        <v>#N/A</v>
      </c>
      <c r="H65" s="28">
        <f t="shared" si="1"/>
        <v>277335.89997230744</v>
      </c>
      <c r="I65" s="23">
        <f t="shared" si="2"/>
        <v>69333.974993076859</v>
      </c>
      <c r="J65" s="23">
        <f t="shared" si="3"/>
        <v>277335.89997230744</v>
      </c>
      <c r="K65" s="33">
        <f t="shared" si="4"/>
        <v>3816.5490821877165</v>
      </c>
      <c r="L65" s="30">
        <v>0</v>
      </c>
      <c r="M65" s="30">
        <f>INDEX(Summary[FY2425Cost], MATCH(D65,Summary[PracticeCode],0))</f>
        <v>1854.4506000000001</v>
      </c>
      <c r="N65" s="32">
        <f t="shared" si="5"/>
        <v>0.48589722287470094</v>
      </c>
      <c r="O65" s="33">
        <f t="shared" si="6"/>
        <v>1962.0984821877164</v>
      </c>
      <c r="P65" s="30">
        <f>INDEX(Summary[FY2425_AccurxCost], MATCH(D65,Summary[PracticeCode],0))</f>
        <v>501.25260000000003</v>
      </c>
      <c r="Q65" s="30">
        <f>INDEX(Summary[FY2425_EESMSCost], MATCH(D65,Summary[PracticeCode],0))</f>
        <v>1353.1980000000001</v>
      </c>
      <c r="R65" s="31">
        <f>INDEX(Summary[FY2425_Accurx_Fragments], MATCH(D65,Summary[PracticeCode],0))</f>
        <v>24482</v>
      </c>
      <c r="S65" s="31">
        <f>INDEX(Summary[FY2425_EESMS], MATCH(D65,Summary[PracticeCode],0))</f>
        <v>61509</v>
      </c>
      <c r="T65" s="10">
        <f>INDEX(Summary[FY2425_SMS], MATCH(D65,Summary[PracticeCode],0))</f>
        <v>85991</v>
      </c>
      <c r="U65" s="10">
        <f>SUMIFS(Table5[All messages],Table5[ODS],'NWL Practice Allocation'!$D65)</f>
        <v>1713</v>
      </c>
      <c r="V65" s="10">
        <f>SUMIFS(Table5[Fallback messages (No NHS App)],Table5[ODS],'NWL Practice Allocation'!$D65)</f>
        <v>776</v>
      </c>
      <c r="W65" s="10">
        <f>SUMIFS(Table5[NHS App messages saved],Table5[ODS],'NWL Practice Allocation'!$D65)</f>
        <v>224</v>
      </c>
    </row>
    <row r="66" spans="1:23" s="7" customFormat="1" x14ac:dyDescent="0.35">
      <c r="A66" s="21" t="s">
        <v>736</v>
      </c>
      <c r="B66" s="22" t="s">
        <v>493</v>
      </c>
      <c r="C66" s="22" t="s">
        <v>12</v>
      </c>
      <c r="D66" s="21" t="s">
        <v>319</v>
      </c>
      <c r="E66" s="9">
        <f>INDEX(Summary[Practice Normalised Weighted List Size], MATCH(D66,Summary[ODS Code],0))</f>
        <v>5692.0928441904898</v>
      </c>
      <c r="F66" s="51">
        <f t="shared" si="0"/>
        <v>2561.4417798857203</v>
      </c>
      <c r="G66" s="26" t="e">
        <f>VLOOKUP(D66,'[1]NWL Practice AccurX Allocation'!D$4:G$357,4,FALSE)</f>
        <v>#N/A</v>
      </c>
      <c r="H66" s="28">
        <f t="shared" si="1"/>
        <v>186131.43600502904</v>
      </c>
      <c r="I66" s="23">
        <f t="shared" si="2"/>
        <v>46532.85900125726</v>
      </c>
      <c r="J66" s="23">
        <f t="shared" si="3"/>
        <v>186131.43600502904</v>
      </c>
      <c r="K66" s="33">
        <f t="shared" si="4"/>
        <v>2561.4417798857203</v>
      </c>
      <c r="L66" s="30">
        <v>0</v>
      </c>
      <c r="M66" s="30">
        <f>INDEX(Summary[FY2425Cost], MATCH(D66,Summary[PracticeCode],0))</f>
        <v>2214.9639000000002</v>
      </c>
      <c r="N66" s="32">
        <f t="shared" si="5"/>
        <v>0.86473325975764381</v>
      </c>
      <c r="O66" s="33">
        <f t="shared" si="6"/>
        <v>346.47787988572009</v>
      </c>
      <c r="P66" s="30">
        <f>INDEX(Summary[FY2425_AccurxCost], MATCH(D66,Summary[PracticeCode],0))</f>
        <v>350.33189999999996</v>
      </c>
      <c r="Q66" s="30">
        <f>INDEX(Summary[FY2425_EESMSCost], MATCH(D66,Summary[PracticeCode],0))</f>
        <v>1864.6320000000001</v>
      </c>
      <c r="R66" s="31">
        <f>INDEX(Summary[FY2425_Accurx_Fragments], MATCH(D66,Summary[PracticeCode],0))</f>
        <v>17209</v>
      </c>
      <c r="S66" s="31">
        <f>INDEX(Summary[FY2425_EESMS], MATCH(D66,Summary[PracticeCode],0))</f>
        <v>84756</v>
      </c>
      <c r="T66" s="10">
        <f>INDEX(Summary[FY2425_SMS], MATCH(D66,Summary[PracticeCode],0))</f>
        <v>101965</v>
      </c>
      <c r="U66" s="10">
        <f>SUMIFS(Table5[All messages],Table5[ODS],'NWL Practice Allocation'!$D66)</f>
        <v>47</v>
      </c>
      <c r="V66" s="10">
        <f>SUMIFS(Table5[Fallback messages (No NHS App)],Table5[ODS],'NWL Practice Allocation'!$D66)</f>
        <v>44</v>
      </c>
      <c r="W66" s="10">
        <f>SUMIFS(Table5[NHS App messages saved],Table5[ODS],'NWL Practice Allocation'!$D66)</f>
        <v>0</v>
      </c>
    </row>
    <row r="67" spans="1:23" s="7" customFormat="1" x14ac:dyDescent="0.35">
      <c r="A67" s="21" t="s">
        <v>717</v>
      </c>
      <c r="B67" s="22" t="s">
        <v>451</v>
      </c>
      <c r="C67" s="22" t="s">
        <v>12</v>
      </c>
      <c r="D67" s="21" t="s">
        <v>89</v>
      </c>
      <c r="E67" s="9">
        <f>INDEX(Summary[Practice Normalised Weighted List Size], MATCH(D67,Summary[ODS Code],0))</f>
        <v>5822.9991388493299</v>
      </c>
      <c r="F67" s="51">
        <f t="shared" si="0"/>
        <v>2620.3496124821986</v>
      </c>
      <c r="G67" s="26" t="e">
        <f>VLOOKUP(D67,'[1]NWL Practice AccurX Allocation'!D$4:G$357,4,FALSE)</f>
        <v>#N/A</v>
      </c>
      <c r="H67" s="28">
        <f t="shared" si="1"/>
        <v>190412.0718403731</v>
      </c>
      <c r="I67" s="23">
        <f t="shared" si="2"/>
        <v>47603.017960093275</v>
      </c>
      <c r="J67" s="23">
        <f t="shared" si="3"/>
        <v>190412.0718403731</v>
      </c>
      <c r="K67" s="33">
        <f t="shared" si="4"/>
        <v>2620.3496124821986</v>
      </c>
      <c r="L67" s="30">
        <v>0</v>
      </c>
      <c r="M67" s="30">
        <f>INDEX(Summary[FY2425Cost], MATCH(D67,Summary[PracticeCode],0))</f>
        <v>651.80389999999989</v>
      </c>
      <c r="N67" s="32">
        <f t="shared" si="5"/>
        <v>0.24874692174475169</v>
      </c>
      <c r="O67" s="33">
        <f t="shared" si="6"/>
        <v>1968.5457124821987</v>
      </c>
      <c r="P67" s="30">
        <f>INDEX(Summary[FY2425_AccurxCost], MATCH(D67,Summary[PracticeCode],0))</f>
        <v>651.80389999999989</v>
      </c>
      <c r="Q67" s="30">
        <f>INDEX(Summary[FY2425_EESMSCost], MATCH(D67,Summary[PracticeCode],0))</f>
        <v>0</v>
      </c>
      <c r="R67" s="31">
        <f>INDEX(Summary[FY2425_Accurx_Fragments], MATCH(D67,Summary[PracticeCode],0))</f>
        <v>29629</v>
      </c>
      <c r="S67" s="31">
        <f>INDEX(Summary[FY2425_EESMS], MATCH(D67,Summary[PracticeCode],0))</f>
        <v>0</v>
      </c>
      <c r="T67" s="10">
        <f>INDEX(Summary[FY2425_SMS], MATCH(D67,Summary[PracticeCode],0))</f>
        <v>29629</v>
      </c>
      <c r="U67" s="10">
        <f>SUMIFS(Table5[All messages],Table5[ODS],'NWL Practice Allocation'!$D67)</f>
        <v>10362</v>
      </c>
      <c r="V67" s="10">
        <f>SUMIFS(Table5[Fallback messages (No NHS App)],Table5[ODS],'NWL Practice Allocation'!$D67)</f>
        <v>6272</v>
      </c>
      <c r="W67" s="10">
        <f>SUMIFS(Table5[NHS App messages saved],Table5[ODS],'NWL Practice Allocation'!$D67)</f>
        <v>540</v>
      </c>
    </row>
    <row r="68" spans="1:23" s="7" customFormat="1" x14ac:dyDescent="0.35">
      <c r="A68" s="21" t="s">
        <v>580</v>
      </c>
      <c r="B68" s="22" t="s">
        <v>581</v>
      </c>
      <c r="C68" s="22" t="s">
        <v>22</v>
      </c>
      <c r="D68" s="21" t="s">
        <v>344</v>
      </c>
      <c r="E68" s="9">
        <f>INDEX(Summary[Practice Normalised Weighted List Size], MATCH(D68,Summary[ODS Code],0))</f>
        <v>12484.316092666601</v>
      </c>
      <c r="F68" s="51">
        <f t="shared" ref="F68:F131" si="7">E68*0.45</f>
        <v>5617.9422416999705</v>
      </c>
      <c r="G68" s="26" t="e">
        <f>VLOOKUP(D68,'[1]NWL Practice AccurX Allocation'!D$4:G$357,4,FALSE)</f>
        <v>#N/A</v>
      </c>
      <c r="H68" s="28">
        <f t="shared" ref="H68:H131" si="8">E68*$E$3</f>
        <v>408237.13623019785</v>
      </c>
      <c r="I68" s="23">
        <f t="shared" ref="I68:I131" si="9">H68/4</f>
        <v>102059.28405754946</v>
      </c>
      <c r="J68" s="23">
        <f t="shared" ref="J68:J131" si="10">H68/1</f>
        <v>408237.13623019785</v>
      </c>
      <c r="K68" s="33">
        <f t="shared" ref="K68:K131" si="11">(E68*0.45)+L68</f>
        <v>5617.9422416999705</v>
      </c>
      <c r="L68" s="30">
        <v>0</v>
      </c>
      <c r="M68" s="30">
        <f>INDEX(Summary[FY2425Cost], MATCH(D68,Summary[PracticeCode],0))</f>
        <v>3436.91</v>
      </c>
      <c r="N68" s="32">
        <f t="shared" ref="N68:N131" si="12">M68/K68</f>
        <v>0.61177382253755641</v>
      </c>
      <c r="O68" s="33">
        <f t="shared" ref="O68:O131" si="13">K68-M68</f>
        <v>2181.0322416999707</v>
      </c>
      <c r="P68" s="30">
        <f>INDEX(Summary[FY2425_AccurxCost], MATCH(D68,Summary[PracticeCode],0))</f>
        <v>1699.2840000000001</v>
      </c>
      <c r="Q68" s="30">
        <f>INDEX(Summary[FY2425_EESMSCost], MATCH(D68,Summary[PracticeCode],0))</f>
        <v>1737.626</v>
      </c>
      <c r="R68" s="31">
        <f>INDEX(Summary[FY2425_Accurx_Fragments], MATCH(D68,Summary[PracticeCode],0))</f>
        <v>82802</v>
      </c>
      <c r="S68" s="31">
        <f>INDEX(Summary[FY2425_EESMS], MATCH(D68,Summary[PracticeCode],0))</f>
        <v>78983</v>
      </c>
      <c r="T68" s="10">
        <f>INDEX(Summary[FY2425_SMS], MATCH(D68,Summary[PracticeCode],0))</f>
        <v>161785</v>
      </c>
      <c r="U68" s="10">
        <f>SUMIFS(Table5[All messages],Table5[ODS],'NWL Practice Allocation'!$D68)</f>
        <v>9815</v>
      </c>
      <c r="V68" s="10">
        <f>SUMIFS(Table5[Fallback messages (No NHS App)],Table5[ODS],'NWL Practice Allocation'!$D68)</f>
        <v>4512</v>
      </c>
      <c r="W68" s="10">
        <f>SUMIFS(Table5[NHS App messages saved],Table5[ODS],'NWL Practice Allocation'!$D68)</f>
        <v>866</v>
      </c>
    </row>
    <row r="69" spans="1:23" s="7" customFormat="1" x14ac:dyDescent="0.35">
      <c r="A69" s="21" t="s">
        <v>654</v>
      </c>
      <c r="B69" s="22" t="s">
        <v>503</v>
      </c>
      <c r="C69" s="22" t="s">
        <v>8</v>
      </c>
      <c r="D69" s="21" t="s">
        <v>410</v>
      </c>
      <c r="E69" s="9">
        <f>INDEX(Summary[Practice Normalised Weighted List Size], MATCH(D69,Summary[ODS Code],0))</f>
        <v>5052.8643633698503</v>
      </c>
      <c r="F69" s="51">
        <f t="shared" si="7"/>
        <v>2273.7889635164329</v>
      </c>
      <c r="G69" s="26" t="e">
        <f>VLOOKUP(D69,'[1]NWL Practice AccurX Allocation'!D$4:G$357,4,FALSE)</f>
        <v>#N/A</v>
      </c>
      <c r="H69" s="28">
        <f t="shared" si="8"/>
        <v>165228.66468219412</v>
      </c>
      <c r="I69" s="23">
        <f t="shared" si="9"/>
        <v>41307.166170548531</v>
      </c>
      <c r="J69" s="23">
        <f t="shared" si="10"/>
        <v>165228.66468219412</v>
      </c>
      <c r="K69" s="33">
        <f t="shared" si="11"/>
        <v>2273.7889635164329</v>
      </c>
      <c r="L69" s="30">
        <v>0</v>
      </c>
      <c r="M69" s="30">
        <f>INDEX(Summary[FY2425Cost], MATCH(D69,Summary[PracticeCode],0))</f>
        <v>2624.7907</v>
      </c>
      <c r="N69" s="32">
        <f t="shared" si="12"/>
        <v>1.154368651671499</v>
      </c>
      <c r="O69" s="33">
        <f t="shared" si="13"/>
        <v>-351.00173648356713</v>
      </c>
      <c r="P69" s="30">
        <f>INDEX(Summary[FY2425_AccurxCost], MATCH(D69,Summary[PracticeCode],0))</f>
        <v>2155.1786999999999</v>
      </c>
      <c r="Q69" s="30">
        <f>INDEX(Summary[FY2425_EESMSCost], MATCH(D69,Summary[PracticeCode],0))</f>
        <v>469.61200000000002</v>
      </c>
      <c r="R69" s="31">
        <f>INDEX(Summary[FY2425_Accurx_Fragments], MATCH(D69,Summary[PracticeCode],0))</f>
        <v>107181</v>
      </c>
      <c r="S69" s="31">
        <f>INDEX(Summary[FY2425_EESMS], MATCH(D69,Summary[PracticeCode],0))</f>
        <v>21346</v>
      </c>
      <c r="T69" s="10">
        <f>INDEX(Summary[FY2425_SMS], MATCH(D69,Summary[PracticeCode],0))</f>
        <v>128527</v>
      </c>
      <c r="U69" s="10">
        <f>SUMIFS(Table5[All messages],Table5[ODS],'NWL Practice Allocation'!$D69)</f>
        <v>39558</v>
      </c>
      <c r="V69" s="10">
        <f>SUMIFS(Table5[Fallback messages (No NHS App)],Table5[ODS],'NWL Practice Allocation'!$D69)</f>
        <v>23837</v>
      </c>
      <c r="W69" s="10">
        <f>SUMIFS(Table5[NHS App messages saved],Table5[ODS],'NWL Practice Allocation'!$D69)</f>
        <v>2137</v>
      </c>
    </row>
    <row r="70" spans="1:23" s="7" customFormat="1" x14ac:dyDescent="0.35">
      <c r="A70" s="21" t="s">
        <v>618</v>
      </c>
      <c r="B70" s="22" t="s">
        <v>538</v>
      </c>
      <c r="C70" s="22" t="s">
        <v>8</v>
      </c>
      <c r="D70" s="21" t="s">
        <v>342</v>
      </c>
      <c r="E70" s="9">
        <f>INDEX(Summary[Practice Normalised Weighted List Size], MATCH(D70,Summary[ODS Code],0))</f>
        <v>10698.8400593199</v>
      </c>
      <c r="F70" s="51">
        <f t="shared" si="7"/>
        <v>4814.4780266939551</v>
      </c>
      <c r="G70" s="26" t="e">
        <f>VLOOKUP(D70,'[1]NWL Practice AccurX Allocation'!D$4:G$357,4,FALSE)</f>
        <v>#N/A</v>
      </c>
      <c r="H70" s="28">
        <f t="shared" si="8"/>
        <v>349852.06993976078</v>
      </c>
      <c r="I70" s="23">
        <f t="shared" si="9"/>
        <v>87463.017484940196</v>
      </c>
      <c r="J70" s="23">
        <f t="shared" si="10"/>
        <v>349852.06993976078</v>
      </c>
      <c r="K70" s="33">
        <f t="shared" si="11"/>
        <v>4814.4780266939551</v>
      </c>
      <c r="L70" s="30">
        <v>0</v>
      </c>
      <c r="M70" s="30">
        <f>INDEX(Summary[FY2425Cost], MATCH(D70,Summary[PracticeCode],0))</f>
        <v>2702.9689000000003</v>
      </c>
      <c r="N70" s="32">
        <f t="shared" si="12"/>
        <v>0.56142511919534022</v>
      </c>
      <c r="O70" s="33">
        <f t="shared" si="13"/>
        <v>2111.5091266939548</v>
      </c>
      <c r="P70" s="30">
        <f>INDEX(Summary[FY2425_AccurxCost], MATCH(D70,Summary[PracticeCode],0))</f>
        <v>2467.1509000000001</v>
      </c>
      <c r="Q70" s="30">
        <f>INDEX(Summary[FY2425_EESMSCost], MATCH(D70,Summary[PracticeCode],0))</f>
        <v>235.81800000000001</v>
      </c>
      <c r="R70" s="31">
        <f>INDEX(Summary[FY2425_Accurx_Fragments], MATCH(D70,Summary[PracticeCode],0))</f>
        <v>120469</v>
      </c>
      <c r="S70" s="31">
        <f>INDEX(Summary[FY2425_EESMS], MATCH(D70,Summary[PracticeCode],0))</f>
        <v>10719</v>
      </c>
      <c r="T70" s="10">
        <f>INDEX(Summary[FY2425_SMS], MATCH(D70,Summary[PracticeCode],0))</f>
        <v>131188</v>
      </c>
      <c r="U70" s="10">
        <f>SUMIFS(Table5[All messages],Table5[ODS],'NWL Practice Allocation'!$D70)</f>
        <v>34129</v>
      </c>
      <c r="V70" s="10">
        <f>SUMIFS(Table5[Fallback messages (No NHS App)],Table5[ODS],'NWL Practice Allocation'!$D70)</f>
        <v>14986</v>
      </c>
      <c r="W70" s="10">
        <f>SUMIFS(Table5[NHS App messages saved],Table5[ODS],'NWL Practice Allocation'!$D70)</f>
        <v>4876</v>
      </c>
    </row>
    <row r="71" spans="1:23" s="7" customFormat="1" x14ac:dyDescent="0.35">
      <c r="A71" s="21" t="s">
        <v>716</v>
      </c>
      <c r="B71" s="22" t="s">
        <v>497</v>
      </c>
      <c r="C71" s="22" t="s">
        <v>22</v>
      </c>
      <c r="D71" s="21" t="s">
        <v>94</v>
      </c>
      <c r="E71" s="9">
        <f>INDEX(Summary[Practice Normalised Weighted List Size], MATCH(D71,Summary[ODS Code],0))</f>
        <v>7737.0403981906102</v>
      </c>
      <c r="F71" s="51">
        <f t="shared" si="7"/>
        <v>3481.6681791857745</v>
      </c>
      <c r="G71" s="26" t="e">
        <f>VLOOKUP(D71,'[1]NWL Practice AccurX Allocation'!D$4:G$357,4,FALSE)</f>
        <v>#N/A</v>
      </c>
      <c r="H71" s="28">
        <f t="shared" si="8"/>
        <v>253001.22102083298</v>
      </c>
      <c r="I71" s="23">
        <f t="shared" si="9"/>
        <v>63250.305255208244</v>
      </c>
      <c r="J71" s="23">
        <f t="shared" si="10"/>
        <v>253001.22102083298</v>
      </c>
      <c r="K71" s="33">
        <f t="shared" si="11"/>
        <v>3481.6681791857745</v>
      </c>
      <c r="L71" s="30">
        <v>0</v>
      </c>
      <c r="M71" s="30">
        <f>INDEX(Summary[FY2425Cost], MATCH(D71,Summary[PracticeCode],0))</f>
        <v>1947.6747</v>
      </c>
      <c r="N71" s="32">
        <f t="shared" si="12"/>
        <v>0.55940847885609957</v>
      </c>
      <c r="O71" s="33">
        <f t="shared" si="13"/>
        <v>1533.9934791857745</v>
      </c>
      <c r="P71" s="30">
        <f>INDEX(Summary[FY2425_AccurxCost], MATCH(D71,Summary[PracticeCode],0))</f>
        <v>395.48670000000004</v>
      </c>
      <c r="Q71" s="30">
        <f>INDEX(Summary[FY2425_EESMSCost], MATCH(D71,Summary[PracticeCode],0))</f>
        <v>1552.1880000000001</v>
      </c>
      <c r="R71" s="31">
        <f>INDEX(Summary[FY2425_Accurx_Fragments], MATCH(D71,Summary[PracticeCode],0))</f>
        <v>19349</v>
      </c>
      <c r="S71" s="31">
        <f>INDEX(Summary[FY2425_EESMS], MATCH(D71,Summary[PracticeCode],0))</f>
        <v>70554</v>
      </c>
      <c r="T71" s="10">
        <f>INDEX(Summary[FY2425_SMS], MATCH(D71,Summary[PracticeCode],0))</f>
        <v>89903</v>
      </c>
      <c r="U71" s="10">
        <f>SUMIFS(Table5[All messages],Table5[ODS],'NWL Practice Allocation'!$D71)</f>
        <v>20000</v>
      </c>
      <c r="V71" s="10">
        <f>SUMIFS(Table5[Fallback messages (No NHS App)],Table5[ODS],'NWL Practice Allocation'!$D71)</f>
        <v>11896</v>
      </c>
      <c r="W71" s="10">
        <f>SUMIFS(Table5[NHS App messages saved],Table5[ODS],'NWL Practice Allocation'!$D71)</f>
        <v>776</v>
      </c>
    </row>
    <row r="72" spans="1:23" s="7" customFormat="1" x14ac:dyDescent="0.35">
      <c r="A72" s="21" t="s">
        <v>743</v>
      </c>
      <c r="B72" s="22" t="s">
        <v>542</v>
      </c>
      <c r="C72" s="22" t="s">
        <v>12</v>
      </c>
      <c r="D72" s="21" t="s">
        <v>95</v>
      </c>
      <c r="E72" s="9">
        <f>INDEX(Summary[Practice Normalised Weighted List Size], MATCH(D72,Summary[ODS Code],0))</f>
        <v>9602.1081406209105</v>
      </c>
      <c r="F72" s="51">
        <f t="shared" si="7"/>
        <v>4320.9486632794096</v>
      </c>
      <c r="G72" s="26" t="e">
        <f>VLOOKUP(D72,'[1]NWL Practice AccurX Allocation'!D$4:G$357,4,FALSE)</f>
        <v>#N/A</v>
      </c>
      <c r="H72" s="28">
        <f t="shared" si="8"/>
        <v>313988.93619830383</v>
      </c>
      <c r="I72" s="23">
        <f t="shared" si="9"/>
        <v>78497.234049575956</v>
      </c>
      <c r="J72" s="23">
        <f t="shared" si="10"/>
        <v>313988.93619830383</v>
      </c>
      <c r="K72" s="33">
        <f t="shared" si="11"/>
        <v>4320.9486632794096</v>
      </c>
      <c r="L72" s="30">
        <v>0</v>
      </c>
      <c r="M72" s="30">
        <f>INDEX(Summary[FY2425Cost], MATCH(D72,Summary[PracticeCode],0))</f>
        <v>3179.5995999999996</v>
      </c>
      <c r="N72" s="32">
        <f t="shared" si="12"/>
        <v>0.7358568332507851</v>
      </c>
      <c r="O72" s="33">
        <f t="shared" si="13"/>
        <v>1141.3490632794101</v>
      </c>
      <c r="P72" s="30">
        <f>INDEX(Summary[FY2425_AccurxCost], MATCH(D72,Summary[PracticeCode],0))</f>
        <v>2066.9715999999999</v>
      </c>
      <c r="Q72" s="30">
        <f>INDEX(Summary[FY2425_EESMSCost], MATCH(D72,Summary[PracticeCode],0))</f>
        <v>1112.6279999999999</v>
      </c>
      <c r="R72" s="31">
        <f>INDEX(Summary[FY2425_Accurx_Fragments], MATCH(D72,Summary[PracticeCode],0))</f>
        <v>100510</v>
      </c>
      <c r="S72" s="31">
        <f>INDEX(Summary[FY2425_EESMS], MATCH(D72,Summary[PracticeCode],0))</f>
        <v>50574</v>
      </c>
      <c r="T72" s="10">
        <f>INDEX(Summary[FY2425_SMS], MATCH(D72,Summary[PracticeCode],0))</f>
        <v>151084</v>
      </c>
      <c r="U72" s="10">
        <f>SUMIFS(Table5[All messages],Table5[ODS],'NWL Practice Allocation'!$D72)</f>
        <v>36354</v>
      </c>
      <c r="V72" s="10">
        <f>SUMIFS(Table5[Fallback messages (No NHS App)],Table5[ODS],'NWL Practice Allocation'!$D72)</f>
        <v>15353</v>
      </c>
      <c r="W72" s="10">
        <f>SUMIFS(Table5[NHS App messages saved],Table5[ODS],'NWL Practice Allocation'!$D72)</f>
        <v>4672</v>
      </c>
    </row>
    <row r="73" spans="1:23" s="7" customFormat="1" x14ac:dyDescent="0.35">
      <c r="A73" s="21" t="s">
        <v>682</v>
      </c>
      <c r="B73" s="22" t="s">
        <v>477</v>
      </c>
      <c r="C73" s="22" t="s">
        <v>29</v>
      </c>
      <c r="D73" s="21" t="s">
        <v>157</v>
      </c>
      <c r="E73" s="9">
        <f>INDEX(Summary[Practice Normalised Weighted List Size], MATCH(D73,Summary[ODS Code],0))</f>
        <v>7397.3682814813401</v>
      </c>
      <c r="F73" s="51">
        <f t="shared" si="7"/>
        <v>3328.815726666603</v>
      </c>
      <c r="G73" s="26" t="e">
        <f>VLOOKUP(D73,'[1]NWL Practice AccurX Allocation'!D$4:G$357,4,FALSE)</f>
        <v>#N/A</v>
      </c>
      <c r="H73" s="28">
        <f t="shared" si="8"/>
        <v>241893.94280443984</v>
      </c>
      <c r="I73" s="23">
        <f t="shared" si="9"/>
        <v>60473.485701109959</v>
      </c>
      <c r="J73" s="23">
        <f t="shared" si="10"/>
        <v>241893.94280443984</v>
      </c>
      <c r="K73" s="33">
        <f t="shared" si="11"/>
        <v>3328.815726666603</v>
      </c>
      <c r="L73" s="30">
        <v>0</v>
      </c>
      <c r="M73" s="30">
        <f>INDEX(Summary[FY2425Cost], MATCH(D73,Summary[PracticeCode],0))</f>
        <v>3526.4058999999997</v>
      </c>
      <c r="N73" s="32">
        <f t="shared" si="12"/>
        <v>1.0593574981488263</v>
      </c>
      <c r="O73" s="33">
        <f t="shared" si="13"/>
        <v>-197.59017333339671</v>
      </c>
      <c r="P73" s="30">
        <f>INDEX(Summary[FY2425_AccurxCost], MATCH(D73,Summary[PracticeCode],0))</f>
        <v>552.13789999999995</v>
      </c>
      <c r="Q73" s="30">
        <f>INDEX(Summary[FY2425_EESMSCost], MATCH(D73,Summary[PracticeCode],0))</f>
        <v>2974.268</v>
      </c>
      <c r="R73" s="31">
        <f>INDEX(Summary[FY2425_Accurx_Fragments], MATCH(D73,Summary[PracticeCode],0))</f>
        <v>27425</v>
      </c>
      <c r="S73" s="31">
        <f>INDEX(Summary[FY2425_EESMS], MATCH(D73,Summary[PracticeCode],0))</f>
        <v>135194</v>
      </c>
      <c r="T73" s="10">
        <f>INDEX(Summary[FY2425_SMS], MATCH(D73,Summary[PracticeCode],0))</f>
        <v>162619</v>
      </c>
      <c r="U73" s="10">
        <f>SUMIFS(Table5[All messages],Table5[ODS],'NWL Practice Allocation'!$D73)</f>
        <v>8916</v>
      </c>
      <c r="V73" s="10">
        <f>SUMIFS(Table5[Fallback messages (No NHS App)],Table5[ODS],'NWL Practice Allocation'!$D73)</f>
        <v>5316</v>
      </c>
      <c r="W73" s="10">
        <f>SUMIFS(Table5[NHS App messages saved],Table5[ODS],'NWL Practice Allocation'!$D73)</f>
        <v>618</v>
      </c>
    </row>
    <row r="74" spans="1:23" s="7" customFormat="1" x14ac:dyDescent="0.35">
      <c r="A74" s="21" t="s">
        <v>583</v>
      </c>
      <c r="B74" s="22" t="s">
        <v>468</v>
      </c>
      <c r="C74" s="22" t="s">
        <v>29</v>
      </c>
      <c r="D74" s="21" t="s">
        <v>96</v>
      </c>
      <c r="E74" s="9">
        <f>INDEX(Summary[Practice Normalised Weighted List Size], MATCH(D74,Summary[ODS Code],0))</f>
        <v>6475.0883448411496</v>
      </c>
      <c r="F74" s="51">
        <f t="shared" si="7"/>
        <v>2913.7897551785172</v>
      </c>
      <c r="G74" s="26" t="e">
        <f>VLOOKUP(D74,'[1]NWL Practice AccurX Allocation'!D$4:G$357,4,FALSE)</f>
        <v>#N/A</v>
      </c>
      <c r="H74" s="28">
        <f t="shared" si="8"/>
        <v>211735.3888763056</v>
      </c>
      <c r="I74" s="23">
        <f t="shared" si="9"/>
        <v>52933.847219076401</v>
      </c>
      <c r="J74" s="23">
        <f t="shared" si="10"/>
        <v>211735.3888763056</v>
      </c>
      <c r="K74" s="33">
        <f t="shared" si="11"/>
        <v>2913.7897551785172</v>
      </c>
      <c r="L74" s="30">
        <v>0</v>
      </c>
      <c r="M74" s="30">
        <f>INDEX(Summary[FY2425Cost], MATCH(D74,Summary[PracticeCode],0))</f>
        <v>1692.4318000000001</v>
      </c>
      <c r="N74" s="32">
        <f t="shared" si="12"/>
        <v>0.58083524969230693</v>
      </c>
      <c r="O74" s="33">
        <f t="shared" si="13"/>
        <v>1221.3579551785172</v>
      </c>
      <c r="P74" s="30">
        <f>INDEX(Summary[FY2425_AccurxCost], MATCH(D74,Summary[PracticeCode],0))</f>
        <v>665.64779999999996</v>
      </c>
      <c r="Q74" s="30">
        <f>INDEX(Summary[FY2425_EESMSCost], MATCH(D74,Summary[PracticeCode],0))</f>
        <v>1026.7840000000001</v>
      </c>
      <c r="R74" s="31">
        <f>INDEX(Summary[FY2425_Accurx_Fragments], MATCH(D74,Summary[PracticeCode],0))</f>
        <v>32184</v>
      </c>
      <c r="S74" s="31">
        <f>INDEX(Summary[FY2425_EESMS], MATCH(D74,Summary[PracticeCode],0))</f>
        <v>46672</v>
      </c>
      <c r="T74" s="10">
        <f>INDEX(Summary[FY2425_SMS], MATCH(D74,Summary[PracticeCode],0))</f>
        <v>78856</v>
      </c>
      <c r="U74" s="10">
        <f>SUMIFS(Table5[All messages],Table5[ODS],'NWL Practice Allocation'!$D74)</f>
        <v>4363</v>
      </c>
      <c r="V74" s="10">
        <f>SUMIFS(Table5[Fallback messages (No NHS App)],Table5[ODS],'NWL Practice Allocation'!$D74)</f>
        <v>2792</v>
      </c>
      <c r="W74" s="10">
        <f>SUMIFS(Table5[NHS App messages saved],Table5[ODS],'NWL Practice Allocation'!$D74)</f>
        <v>138</v>
      </c>
    </row>
    <row r="75" spans="1:23" s="7" customFormat="1" x14ac:dyDescent="0.35">
      <c r="A75" s="21" t="s">
        <v>97</v>
      </c>
      <c r="B75" s="22" t="s">
        <v>468</v>
      </c>
      <c r="C75" s="22" t="s">
        <v>29</v>
      </c>
      <c r="D75" s="21" t="s">
        <v>98</v>
      </c>
      <c r="E75" s="9">
        <f>INDEX(Summary[Practice Normalised Weighted List Size], MATCH(D75,Summary[ODS Code],0))</f>
        <v>4120.2023458513704</v>
      </c>
      <c r="F75" s="51">
        <f t="shared" si="7"/>
        <v>1854.0910556331166</v>
      </c>
      <c r="G75" s="26" t="e">
        <f>VLOOKUP(D75,'[1]NWL Practice AccurX Allocation'!D$4:G$357,4,FALSE)</f>
        <v>#N/A</v>
      </c>
      <c r="H75" s="28">
        <f t="shared" si="8"/>
        <v>134730.61670933981</v>
      </c>
      <c r="I75" s="23">
        <f t="shared" si="9"/>
        <v>33682.654177334953</v>
      </c>
      <c r="J75" s="23">
        <f t="shared" si="10"/>
        <v>134730.61670933981</v>
      </c>
      <c r="K75" s="33">
        <f t="shared" si="11"/>
        <v>1854.0910556331166</v>
      </c>
      <c r="L75" s="30">
        <v>0</v>
      </c>
      <c r="M75" s="30">
        <f>INDEX(Summary[FY2425Cost], MATCH(D75,Summary[PracticeCode],0))</f>
        <v>502.59729999999996</v>
      </c>
      <c r="N75" s="32">
        <f t="shared" si="12"/>
        <v>0.27107476651322177</v>
      </c>
      <c r="O75" s="33">
        <f t="shared" si="13"/>
        <v>1351.4937556331167</v>
      </c>
      <c r="P75" s="30">
        <f>INDEX(Summary[FY2425_AccurxCost], MATCH(D75,Summary[PracticeCode],0))</f>
        <v>254.85529999999997</v>
      </c>
      <c r="Q75" s="30">
        <f>INDEX(Summary[FY2425_EESMSCost], MATCH(D75,Summary[PracticeCode],0))</f>
        <v>247.74199999999999</v>
      </c>
      <c r="R75" s="31">
        <f>INDEX(Summary[FY2425_Accurx_Fragments], MATCH(D75,Summary[PracticeCode],0))</f>
        <v>12381</v>
      </c>
      <c r="S75" s="31">
        <f>INDEX(Summary[FY2425_EESMS], MATCH(D75,Summary[PracticeCode],0))</f>
        <v>11261</v>
      </c>
      <c r="T75" s="10">
        <f>INDEX(Summary[FY2425_SMS], MATCH(D75,Summary[PracticeCode],0))</f>
        <v>23642</v>
      </c>
      <c r="U75" s="10">
        <f>SUMIFS(Table5[All messages],Table5[ODS],'NWL Practice Allocation'!$D75)</f>
        <v>4896</v>
      </c>
      <c r="V75" s="10">
        <f>SUMIFS(Table5[Fallback messages (No NHS App)],Table5[ODS],'NWL Practice Allocation'!$D75)</f>
        <v>2945</v>
      </c>
      <c r="W75" s="10">
        <f>SUMIFS(Table5[NHS App messages saved],Table5[ODS],'NWL Practice Allocation'!$D75)</f>
        <v>220</v>
      </c>
    </row>
    <row r="76" spans="1:23" s="7" customFormat="1" x14ac:dyDescent="0.35">
      <c r="A76" s="21" t="s">
        <v>606</v>
      </c>
      <c r="B76" s="22" t="s">
        <v>550</v>
      </c>
      <c r="C76" s="22" t="s">
        <v>8</v>
      </c>
      <c r="D76" s="21" t="s">
        <v>99</v>
      </c>
      <c r="E76" s="9">
        <f>INDEX(Summary[Practice Normalised Weighted List Size], MATCH(D76,Summary[ODS Code],0))</f>
        <v>8053.3805117501297</v>
      </c>
      <c r="F76" s="51">
        <f t="shared" si="7"/>
        <v>3624.0212302875584</v>
      </c>
      <c r="G76" s="26" t="e">
        <f>VLOOKUP(D76,'[1]NWL Practice AccurX Allocation'!D$4:G$357,4,FALSE)</f>
        <v>#N/A</v>
      </c>
      <c r="H76" s="28">
        <f t="shared" si="8"/>
        <v>263345.54273422924</v>
      </c>
      <c r="I76" s="23">
        <f t="shared" si="9"/>
        <v>65836.38568355731</v>
      </c>
      <c r="J76" s="23">
        <f t="shared" si="10"/>
        <v>263345.54273422924</v>
      </c>
      <c r="K76" s="33">
        <f t="shared" si="11"/>
        <v>3624.0212302875584</v>
      </c>
      <c r="L76" s="30">
        <v>0</v>
      </c>
      <c r="M76" s="30">
        <f>INDEX(Summary[FY2425Cost], MATCH(D76,Summary[PracticeCode],0))</f>
        <v>1902.4875999999999</v>
      </c>
      <c r="N76" s="32">
        <f t="shared" si="12"/>
        <v>0.52496590916743657</v>
      </c>
      <c r="O76" s="33">
        <f t="shared" si="13"/>
        <v>1721.5336302875585</v>
      </c>
      <c r="P76" s="30">
        <f>INDEX(Summary[FY2425_AccurxCost], MATCH(D76,Summary[PracticeCode],0))</f>
        <v>1902.3996</v>
      </c>
      <c r="Q76" s="30">
        <f>INDEX(Summary[FY2425_EESMSCost], MATCH(D76,Summary[PracticeCode],0))</f>
        <v>8.7999999999999995E-2</v>
      </c>
      <c r="R76" s="31">
        <f>INDEX(Summary[FY2425_Accurx_Fragments], MATCH(D76,Summary[PracticeCode],0))</f>
        <v>93848</v>
      </c>
      <c r="S76" s="31">
        <f>INDEX(Summary[FY2425_EESMS], MATCH(D76,Summary[PracticeCode],0))</f>
        <v>4</v>
      </c>
      <c r="T76" s="10">
        <f>INDEX(Summary[FY2425_SMS], MATCH(D76,Summary[PracticeCode],0))</f>
        <v>93852</v>
      </c>
      <c r="U76" s="10">
        <f>SUMIFS(Table5[All messages],Table5[ODS],'NWL Practice Allocation'!$D76)</f>
        <v>32330</v>
      </c>
      <c r="V76" s="10">
        <f>SUMIFS(Table5[Fallback messages (No NHS App)],Table5[ODS],'NWL Practice Allocation'!$D76)</f>
        <v>11639</v>
      </c>
      <c r="W76" s="10">
        <f>SUMIFS(Table5[NHS App messages saved],Table5[ODS],'NWL Practice Allocation'!$D76)</f>
        <v>3779</v>
      </c>
    </row>
    <row r="77" spans="1:23" s="7" customFormat="1" x14ac:dyDescent="0.35">
      <c r="A77" s="21" t="s">
        <v>657</v>
      </c>
      <c r="B77" s="22" t="s">
        <v>511</v>
      </c>
      <c r="C77" s="22" t="s">
        <v>12</v>
      </c>
      <c r="D77" s="21" t="s">
        <v>100</v>
      </c>
      <c r="E77" s="9">
        <f>INDEX(Summary[Practice Normalised Weighted List Size], MATCH(D77,Summary[ODS Code],0))</f>
        <v>5770.8684283571401</v>
      </c>
      <c r="F77" s="51">
        <f t="shared" si="7"/>
        <v>2596.8907927607133</v>
      </c>
      <c r="G77" s="26" t="e">
        <f>VLOOKUP(D77,'[1]NWL Practice AccurX Allocation'!D$4:G$357,4,FALSE)</f>
        <v>#N/A</v>
      </c>
      <c r="H77" s="28">
        <f t="shared" si="8"/>
        <v>188707.39760727849</v>
      </c>
      <c r="I77" s="23">
        <f t="shared" si="9"/>
        <v>47176.849401819622</v>
      </c>
      <c r="J77" s="23">
        <f t="shared" si="10"/>
        <v>188707.39760727849</v>
      </c>
      <c r="K77" s="33">
        <f t="shared" si="11"/>
        <v>2596.8907927607133</v>
      </c>
      <c r="L77" s="30">
        <v>0</v>
      </c>
      <c r="M77" s="30">
        <f>INDEX(Summary[FY2425Cost], MATCH(D77,Summary[PracticeCode],0))</f>
        <v>1702.3733000000002</v>
      </c>
      <c r="N77" s="32">
        <f t="shared" si="12"/>
        <v>0.65554289180956826</v>
      </c>
      <c r="O77" s="33">
        <f t="shared" si="13"/>
        <v>894.51749276071314</v>
      </c>
      <c r="P77" s="30">
        <f>INDEX(Summary[FY2425_AccurxCost], MATCH(D77,Summary[PracticeCode],0))</f>
        <v>1189.2453000000003</v>
      </c>
      <c r="Q77" s="30">
        <f>INDEX(Summary[FY2425_EESMSCost], MATCH(D77,Summary[PracticeCode],0))</f>
        <v>513.12800000000004</v>
      </c>
      <c r="R77" s="31">
        <f>INDEX(Summary[FY2425_Accurx_Fragments], MATCH(D77,Summary[PracticeCode],0))</f>
        <v>58133</v>
      </c>
      <c r="S77" s="31">
        <f>INDEX(Summary[FY2425_EESMS], MATCH(D77,Summary[PracticeCode],0))</f>
        <v>23324</v>
      </c>
      <c r="T77" s="10">
        <f>INDEX(Summary[FY2425_SMS], MATCH(D77,Summary[PracticeCode],0))</f>
        <v>81457</v>
      </c>
      <c r="U77" s="10">
        <f>SUMIFS(Table5[All messages],Table5[ODS],'NWL Practice Allocation'!$D77)</f>
        <v>14275</v>
      </c>
      <c r="V77" s="10">
        <f>SUMIFS(Table5[Fallback messages (No NHS App)],Table5[ODS],'NWL Practice Allocation'!$D77)</f>
        <v>7166</v>
      </c>
      <c r="W77" s="10">
        <f>SUMIFS(Table5[NHS App messages saved],Table5[ODS],'NWL Practice Allocation'!$D77)</f>
        <v>1459</v>
      </c>
    </row>
    <row r="78" spans="1:23" s="7" customFormat="1" x14ac:dyDescent="0.35">
      <c r="A78" s="21" t="s">
        <v>635</v>
      </c>
      <c r="B78" s="22" t="s">
        <v>474</v>
      </c>
      <c r="C78" s="22" t="s">
        <v>26</v>
      </c>
      <c r="D78" s="21" t="s">
        <v>102</v>
      </c>
      <c r="E78" s="9">
        <f>INDEX(Summary[Practice Normalised Weighted List Size], MATCH(D78,Summary[ODS Code],0))</f>
        <v>11011.395715250201</v>
      </c>
      <c r="F78" s="51">
        <f t="shared" si="7"/>
        <v>4955.1280718625903</v>
      </c>
      <c r="G78" s="26" t="e">
        <f>VLOOKUP(D78,'[1]NWL Practice AccurX Allocation'!D$4:G$357,4,FALSE)</f>
        <v>#N/A</v>
      </c>
      <c r="H78" s="28">
        <f t="shared" si="8"/>
        <v>360072.63988868159</v>
      </c>
      <c r="I78" s="23">
        <f t="shared" si="9"/>
        <v>90018.159972170397</v>
      </c>
      <c r="J78" s="23">
        <f t="shared" si="10"/>
        <v>360072.63988868159</v>
      </c>
      <c r="K78" s="33">
        <f t="shared" si="11"/>
        <v>4955.1280718625903</v>
      </c>
      <c r="L78" s="30">
        <v>0</v>
      </c>
      <c r="M78" s="30">
        <f>INDEX(Summary[FY2425Cost], MATCH(D78,Summary[PracticeCode],0))</f>
        <v>3961.8802000000005</v>
      </c>
      <c r="N78" s="32">
        <f t="shared" si="12"/>
        <v>0.79955152370274929</v>
      </c>
      <c r="O78" s="33">
        <f t="shared" si="13"/>
        <v>993.24787186258982</v>
      </c>
      <c r="P78" s="30">
        <f>INDEX(Summary[FY2425_AccurxCost], MATCH(D78,Summary[PracticeCode],0))</f>
        <v>2036.9022000000002</v>
      </c>
      <c r="Q78" s="30">
        <f>INDEX(Summary[FY2425_EESMSCost], MATCH(D78,Summary[PracticeCode],0))</f>
        <v>1924.9780000000001</v>
      </c>
      <c r="R78" s="31">
        <f>INDEX(Summary[FY2425_Accurx_Fragments], MATCH(D78,Summary[PracticeCode],0))</f>
        <v>98624</v>
      </c>
      <c r="S78" s="31">
        <f>INDEX(Summary[FY2425_EESMS], MATCH(D78,Summary[PracticeCode],0))</f>
        <v>87499</v>
      </c>
      <c r="T78" s="10">
        <f>INDEX(Summary[FY2425_SMS], MATCH(D78,Summary[PracticeCode],0))</f>
        <v>186123</v>
      </c>
      <c r="U78" s="10">
        <f>SUMIFS(Table5[All messages],Table5[ODS],'NWL Practice Allocation'!$D78)</f>
        <v>28483</v>
      </c>
      <c r="V78" s="10">
        <f>SUMIFS(Table5[Fallback messages (No NHS App)],Table5[ODS],'NWL Practice Allocation'!$D78)</f>
        <v>7500</v>
      </c>
      <c r="W78" s="10">
        <f>SUMIFS(Table5[NHS App messages saved],Table5[ODS],'NWL Practice Allocation'!$D78)</f>
        <v>4591</v>
      </c>
    </row>
    <row r="79" spans="1:23" s="7" customFormat="1" x14ac:dyDescent="0.35">
      <c r="A79" s="21" t="s">
        <v>524</v>
      </c>
      <c r="B79" s="22" t="s">
        <v>464</v>
      </c>
      <c r="C79" s="22" t="s">
        <v>18</v>
      </c>
      <c r="D79" s="21" t="s">
        <v>103</v>
      </c>
      <c r="E79" s="9">
        <f>INDEX(Summary[Practice Normalised Weighted List Size], MATCH(D79,Summary[ODS Code],0))</f>
        <v>7202.5504009400001</v>
      </c>
      <c r="F79" s="51">
        <f t="shared" si="7"/>
        <v>3241.1476804230001</v>
      </c>
      <c r="G79" s="26" t="e">
        <f>VLOOKUP(D79,'[1]NWL Practice AccurX Allocation'!D$4:G$357,4,FALSE)</f>
        <v>#N/A</v>
      </c>
      <c r="H79" s="28">
        <f t="shared" si="8"/>
        <v>235523.39811073802</v>
      </c>
      <c r="I79" s="23">
        <f t="shared" si="9"/>
        <v>58880.849527684506</v>
      </c>
      <c r="J79" s="23">
        <f t="shared" si="10"/>
        <v>235523.39811073802</v>
      </c>
      <c r="K79" s="33">
        <f t="shared" si="11"/>
        <v>3241.1476804230001</v>
      </c>
      <c r="L79" s="30">
        <v>0</v>
      </c>
      <c r="M79" s="30">
        <f>INDEX(Summary[FY2425Cost], MATCH(D79,Summary[PracticeCode],0))</f>
        <v>1436.3932</v>
      </c>
      <c r="N79" s="32">
        <f t="shared" si="12"/>
        <v>0.44317425234154628</v>
      </c>
      <c r="O79" s="33">
        <f t="shared" si="13"/>
        <v>1804.7544804230001</v>
      </c>
      <c r="P79" s="30">
        <f>INDEX(Summary[FY2425_AccurxCost], MATCH(D79,Summary[PracticeCode],0))</f>
        <v>1159.8312000000001</v>
      </c>
      <c r="Q79" s="30">
        <f>INDEX(Summary[FY2425_EESMSCost], MATCH(D79,Summary[PracticeCode],0))</f>
        <v>276.56200000000001</v>
      </c>
      <c r="R79" s="31">
        <f>INDEX(Summary[FY2425_Accurx_Fragments], MATCH(D79,Summary[PracticeCode],0))</f>
        <v>56166</v>
      </c>
      <c r="S79" s="31">
        <f>INDEX(Summary[FY2425_EESMS], MATCH(D79,Summary[PracticeCode],0))</f>
        <v>12571</v>
      </c>
      <c r="T79" s="10">
        <f>INDEX(Summary[FY2425_SMS], MATCH(D79,Summary[PracticeCode],0))</f>
        <v>68737</v>
      </c>
      <c r="U79" s="10">
        <f>SUMIFS(Table5[All messages],Table5[ODS],'NWL Practice Allocation'!$D79)</f>
        <v>4550</v>
      </c>
      <c r="V79" s="10">
        <f>SUMIFS(Table5[Fallback messages (No NHS App)],Table5[ODS],'NWL Practice Allocation'!$D79)</f>
        <v>2606</v>
      </c>
      <c r="W79" s="10">
        <f>SUMIFS(Table5[NHS App messages saved],Table5[ODS],'NWL Practice Allocation'!$D79)</f>
        <v>249</v>
      </c>
    </row>
    <row r="80" spans="1:23" s="7" customFormat="1" x14ac:dyDescent="0.35">
      <c r="A80" s="21" t="s">
        <v>592</v>
      </c>
      <c r="B80" s="22" t="s">
        <v>511</v>
      </c>
      <c r="C80" s="22" t="s">
        <v>12</v>
      </c>
      <c r="D80" s="21" t="s">
        <v>104</v>
      </c>
      <c r="E80" s="9">
        <f>INDEX(Summary[Practice Normalised Weighted List Size], MATCH(D80,Summary[ODS Code],0))</f>
        <v>5772.3207692483802</v>
      </c>
      <c r="F80" s="51">
        <f t="shared" si="7"/>
        <v>2597.544346161771</v>
      </c>
      <c r="G80" s="26" t="e">
        <f>VLOOKUP(D80,'[1]NWL Practice AccurX Allocation'!D$4:G$357,4,FALSE)</f>
        <v>#N/A</v>
      </c>
      <c r="H80" s="28">
        <f t="shared" si="8"/>
        <v>188754.88915442204</v>
      </c>
      <c r="I80" s="23">
        <f t="shared" si="9"/>
        <v>47188.72228860551</v>
      </c>
      <c r="J80" s="23">
        <f t="shared" si="10"/>
        <v>188754.88915442204</v>
      </c>
      <c r="K80" s="33">
        <f t="shared" si="11"/>
        <v>2597.544346161771</v>
      </c>
      <c r="L80" s="30">
        <v>0</v>
      </c>
      <c r="M80" s="30">
        <f>INDEX(Summary[FY2425Cost], MATCH(D80,Summary[PracticeCode],0))</f>
        <v>1917.8798000000002</v>
      </c>
      <c r="N80" s="32">
        <f t="shared" si="12"/>
        <v>0.73834342918300178</v>
      </c>
      <c r="O80" s="33">
        <f t="shared" si="13"/>
        <v>679.66454616177089</v>
      </c>
      <c r="P80" s="30">
        <f>INDEX(Summary[FY2425_AccurxCost], MATCH(D80,Summary[PracticeCode],0))</f>
        <v>71.573800000000006</v>
      </c>
      <c r="Q80" s="30">
        <f>INDEX(Summary[FY2425_EESMSCost], MATCH(D80,Summary[PracticeCode],0))</f>
        <v>1846.306</v>
      </c>
      <c r="R80" s="31">
        <f>INDEX(Summary[FY2425_Accurx_Fragments], MATCH(D80,Summary[PracticeCode],0))</f>
        <v>3480</v>
      </c>
      <c r="S80" s="31">
        <f>INDEX(Summary[FY2425_EESMS], MATCH(D80,Summary[PracticeCode],0))</f>
        <v>83923</v>
      </c>
      <c r="T80" s="10">
        <f>INDEX(Summary[FY2425_SMS], MATCH(D80,Summary[PracticeCode],0))</f>
        <v>87403</v>
      </c>
      <c r="U80" s="10">
        <f>SUMIFS(Table5[All messages],Table5[ODS],'NWL Practice Allocation'!$D80)</f>
        <v>129</v>
      </c>
      <c r="V80" s="10">
        <f>SUMIFS(Table5[Fallback messages (No NHS App)],Table5[ODS],'NWL Practice Allocation'!$D80)</f>
        <v>80</v>
      </c>
      <c r="W80" s="10">
        <f>SUMIFS(Table5[NHS App messages saved],Table5[ODS],'NWL Practice Allocation'!$D80)</f>
        <v>4</v>
      </c>
    </row>
    <row r="81" spans="1:23" s="7" customFormat="1" x14ac:dyDescent="0.35">
      <c r="A81" s="21" t="s">
        <v>681</v>
      </c>
      <c r="B81" s="22" t="s">
        <v>509</v>
      </c>
      <c r="C81" s="22" t="s">
        <v>12</v>
      </c>
      <c r="D81" s="21" t="s">
        <v>105</v>
      </c>
      <c r="E81" s="9">
        <f>INDEX(Summary[Practice Normalised Weighted List Size], MATCH(D81,Summary[ODS Code],0))</f>
        <v>6872.0712847022496</v>
      </c>
      <c r="F81" s="51">
        <f t="shared" si="7"/>
        <v>3092.4320781160122</v>
      </c>
      <c r="G81" s="26" t="e">
        <f>VLOOKUP(D81,'[1]NWL Practice AccurX Allocation'!D$4:G$357,4,FALSE)</f>
        <v>#N/A</v>
      </c>
      <c r="H81" s="28">
        <f t="shared" si="8"/>
        <v>224716.73100976358</v>
      </c>
      <c r="I81" s="23">
        <f t="shared" si="9"/>
        <v>56179.182752440895</v>
      </c>
      <c r="J81" s="23">
        <f t="shared" si="10"/>
        <v>224716.73100976358</v>
      </c>
      <c r="K81" s="33">
        <f t="shared" si="11"/>
        <v>3092.4320781160122</v>
      </c>
      <c r="L81" s="30">
        <v>0</v>
      </c>
      <c r="M81" s="30">
        <f>INDEX(Summary[FY2425Cost], MATCH(D81,Summary[PracticeCode],0))</f>
        <v>1946.4922000000001</v>
      </c>
      <c r="N81" s="32">
        <f t="shared" si="12"/>
        <v>0.62943733308634298</v>
      </c>
      <c r="O81" s="33">
        <f t="shared" si="13"/>
        <v>1145.9398781160121</v>
      </c>
      <c r="P81" s="30">
        <f>INDEX(Summary[FY2425_AccurxCost], MATCH(D81,Summary[PracticeCode],0))</f>
        <v>857.80020000000013</v>
      </c>
      <c r="Q81" s="30">
        <f>INDEX(Summary[FY2425_EESMSCost], MATCH(D81,Summary[PracticeCode],0))</f>
        <v>1088.692</v>
      </c>
      <c r="R81" s="31">
        <f>INDEX(Summary[FY2425_Accurx_Fragments], MATCH(D81,Summary[PracticeCode],0))</f>
        <v>42290</v>
      </c>
      <c r="S81" s="31">
        <f>INDEX(Summary[FY2425_EESMS], MATCH(D81,Summary[PracticeCode],0))</f>
        <v>49486</v>
      </c>
      <c r="T81" s="10">
        <f>INDEX(Summary[FY2425_SMS], MATCH(D81,Summary[PracticeCode],0))</f>
        <v>91776</v>
      </c>
      <c r="U81" s="10">
        <f>SUMIFS(Table5[All messages],Table5[ODS],'NWL Practice Allocation'!$D81)</f>
        <v>7507</v>
      </c>
      <c r="V81" s="10">
        <f>SUMIFS(Table5[Fallback messages (No NHS App)],Table5[ODS],'NWL Practice Allocation'!$D81)</f>
        <v>2893</v>
      </c>
      <c r="W81" s="10">
        <f>SUMIFS(Table5[NHS App messages saved],Table5[ODS],'NWL Practice Allocation'!$D81)</f>
        <v>1005</v>
      </c>
    </row>
    <row r="82" spans="1:23" s="7" customFormat="1" x14ac:dyDescent="0.35">
      <c r="A82" s="21" t="s">
        <v>687</v>
      </c>
      <c r="B82" s="22" t="s">
        <v>542</v>
      </c>
      <c r="C82" s="22" t="s">
        <v>12</v>
      </c>
      <c r="D82" s="21" t="s">
        <v>106</v>
      </c>
      <c r="E82" s="9">
        <f>INDEX(Summary[Practice Normalised Weighted List Size], MATCH(D82,Summary[ODS Code],0))</f>
        <v>8913.48873756184</v>
      </c>
      <c r="F82" s="51">
        <f t="shared" si="7"/>
        <v>4011.0699319028281</v>
      </c>
      <c r="G82" s="26" t="e">
        <f>VLOOKUP(D82,'[1]NWL Practice AccurX Allocation'!D$4:G$357,4,FALSE)</f>
        <v>#N/A</v>
      </c>
      <c r="H82" s="28">
        <f t="shared" si="8"/>
        <v>291471.08171827218</v>
      </c>
      <c r="I82" s="23">
        <f t="shared" si="9"/>
        <v>72867.770429568045</v>
      </c>
      <c r="J82" s="23">
        <f t="shared" si="10"/>
        <v>291471.08171827218</v>
      </c>
      <c r="K82" s="33">
        <f t="shared" si="11"/>
        <v>4011.0699319028281</v>
      </c>
      <c r="L82" s="30">
        <v>0</v>
      </c>
      <c r="M82" s="30">
        <f>INDEX(Summary[FY2425Cost], MATCH(D82,Summary[PracticeCode],0))</f>
        <v>2702.2232000000004</v>
      </c>
      <c r="N82" s="32">
        <f t="shared" si="12"/>
        <v>0.67369137060098117</v>
      </c>
      <c r="O82" s="33">
        <f t="shared" si="13"/>
        <v>1308.8467319028277</v>
      </c>
      <c r="P82" s="30">
        <f>INDEX(Summary[FY2425_AccurxCost], MATCH(D82,Summary[PracticeCode],0))</f>
        <v>2066.7972000000004</v>
      </c>
      <c r="Q82" s="30">
        <f>INDEX(Summary[FY2425_EESMSCost], MATCH(D82,Summary[PracticeCode],0))</f>
        <v>635.42600000000004</v>
      </c>
      <c r="R82" s="31">
        <f>INDEX(Summary[FY2425_Accurx_Fragments], MATCH(D82,Summary[PracticeCode],0))</f>
        <v>101504</v>
      </c>
      <c r="S82" s="31">
        <f>INDEX(Summary[FY2425_EESMS], MATCH(D82,Summary[PracticeCode],0))</f>
        <v>28883</v>
      </c>
      <c r="T82" s="10">
        <f>INDEX(Summary[FY2425_SMS], MATCH(D82,Summary[PracticeCode],0))</f>
        <v>130387</v>
      </c>
      <c r="U82" s="10">
        <f>SUMIFS(Table5[All messages],Table5[ODS],'NWL Practice Allocation'!$D82)</f>
        <v>41590</v>
      </c>
      <c r="V82" s="10">
        <f>SUMIFS(Table5[Fallback messages (No NHS App)],Table5[ODS],'NWL Practice Allocation'!$D82)</f>
        <v>16820</v>
      </c>
      <c r="W82" s="10">
        <f>SUMIFS(Table5[NHS App messages saved],Table5[ODS],'NWL Practice Allocation'!$D82)</f>
        <v>4423</v>
      </c>
    </row>
    <row r="83" spans="1:23" s="7" customFormat="1" x14ac:dyDescent="0.35">
      <c r="A83" s="21" t="s">
        <v>613</v>
      </c>
      <c r="B83" s="22" t="s">
        <v>468</v>
      </c>
      <c r="C83" s="22" t="s">
        <v>29</v>
      </c>
      <c r="D83" s="21" t="s">
        <v>107</v>
      </c>
      <c r="E83" s="9">
        <f>INDEX(Summary[Practice Normalised Weighted List Size], MATCH(D83,Summary[ODS Code],0))</f>
        <v>5164.0891774418496</v>
      </c>
      <c r="F83" s="51">
        <f t="shared" si="7"/>
        <v>2323.8401298488325</v>
      </c>
      <c r="G83" s="26" t="e">
        <f>VLOOKUP(D83,'[1]NWL Practice AccurX Allocation'!D$4:G$357,4,FALSE)</f>
        <v>#N/A</v>
      </c>
      <c r="H83" s="28">
        <f t="shared" si="8"/>
        <v>168865.7161023485</v>
      </c>
      <c r="I83" s="23">
        <f t="shared" si="9"/>
        <v>42216.429025587124</v>
      </c>
      <c r="J83" s="23">
        <f t="shared" si="10"/>
        <v>168865.7161023485</v>
      </c>
      <c r="K83" s="33">
        <f t="shared" si="11"/>
        <v>2323.8401298488325</v>
      </c>
      <c r="L83" s="30">
        <v>0</v>
      </c>
      <c r="M83" s="30">
        <f>INDEX(Summary[FY2425Cost], MATCH(D83,Summary[PracticeCode],0))</f>
        <v>1074.7957000000001</v>
      </c>
      <c r="N83" s="32">
        <f t="shared" si="12"/>
        <v>0.46250845150432807</v>
      </c>
      <c r="O83" s="33">
        <f t="shared" si="13"/>
        <v>1249.0444298488324</v>
      </c>
      <c r="P83" s="30">
        <f>INDEX(Summary[FY2425_AccurxCost], MATCH(D83,Summary[PracticeCode],0))</f>
        <v>668.74170000000004</v>
      </c>
      <c r="Q83" s="30">
        <f>INDEX(Summary[FY2425_EESMSCost], MATCH(D83,Summary[PracticeCode],0))</f>
        <v>406.05399999999997</v>
      </c>
      <c r="R83" s="31">
        <f>INDEX(Summary[FY2425_Accurx_Fragments], MATCH(D83,Summary[PracticeCode],0))</f>
        <v>32785</v>
      </c>
      <c r="S83" s="31">
        <f>INDEX(Summary[FY2425_EESMS], MATCH(D83,Summary[PracticeCode],0))</f>
        <v>18457</v>
      </c>
      <c r="T83" s="10">
        <f>INDEX(Summary[FY2425_SMS], MATCH(D83,Summary[PracticeCode],0))</f>
        <v>51242</v>
      </c>
      <c r="U83" s="10">
        <f>SUMIFS(Table5[All messages],Table5[ODS],'NWL Practice Allocation'!$D83)</f>
        <v>11264</v>
      </c>
      <c r="V83" s="10">
        <f>SUMIFS(Table5[Fallback messages (No NHS App)],Table5[ODS],'NWL Practice Allocation'!$D83)</f>
        <v>4384</v>
      </c>
      <c r="W83" s="10">
        <f>SUMIFS(Table5[NHS App messages saved],Table5[ODS],'NWL Practice Allocation'!$D83)</f>
        <v>1196</v>
      </c>
    </row>
    <row r="84" spans="1:23" s="7" customFormat="1" x14ac:dyDescent="0.35">
      <c r="A84" s="21" t="s">
        <v>442</v>
      </c>
      <c r="B84" s="22" t="s">
        <v>443</v>
      </c>
      <c r="C84" s="22" t="s">
        <v>26</v>
      </c>
      <c r="D84" s="21" t="s">
        <v>108</v>
      </c>
      <c r="E84" s="9">
        <f>INDEX(Summary[Practice Normalised Weighted List Size], MATCH(D84,Summary[ODS Code],0))</f>
        <v>11842.3773532177</v>
      </c>
      <c r="F84" s="51">
        <f t="shared" si="7"/>
        <v>5329.0698089479656</v>
      </c>
      <c r="G84" s="26" t="e">
        <f>VLOOKUP(D84,'[1]NWL Practice AccurX Allocation'!D$4:G$357,4,FALSE)</f>
        <v>#N/A</v>
      </c>
      <c r="H84" s="28">
        <f t="shared" si="8"/>
        <v>387245.73945021885</v>
      </c>
      <c r="I84" s="23">
        <f t="shared" si="9"/>
        <v>96811.434862554714</v>
      </c>
      <c r="J84" s="23">
        <f t="shared" si="10"/>
        <v>387245.73945021885</v>
      </c>
      <c r="K84" s="33">
        <f t="shared" si="11"/>
        <v>5329.0698089479656</v>
      </c>
      <c r="L84" s="30">
        <v>0</v>
      </c>
      <c r="M84" s="30">
        <f>INDEX(Summary[FY2425Cost], MATCH(D84,Summary[PracticeCode],0))</f>
        <v>3070.5949000000001</v>
      </c>
      <c r="N84" s="32">
        <f t="shared" si="12"/>
        <v>0.57619716199705395</v>
      </c>
      <c r="O84" s="33">
        <f t="shared" si="13"/>
        <v>2258.4749089479656</v>
      </c>
      <c r="P84" s="30">
        <f>INDEX(Summary[FY2425_AccurxCost], MATCH(D84,Summary[PracticeCode],0))</f>
        <v>2991.9668999999999</v>
      </c>
      <c r="Q84" s="30">
        <f>INDEX(Summary[FY2425_EESMSCost], MATCH(D84,Summary[PracticeCode],0))</f>
        <v>78.628</v>
      </c>
      <c r="R84" s="31">
        <f>INDEX(Summary[FY2425_Accurx_Fragments], MATCH(D84,Summary[PracticeCode],0))</f>
        <v>146133</v>
      </c>
      <c r="S84" s="31">
        <f>INDEX(Summary[FY2425_EESMS], MATCH(D84,Summary[PracticeCode],0))</f>
        <v>3574</v>
      </c>
      <c r="T84" s="10">
        <f>INDEX(Summary[FY2425_SMS], MATCH(D84,Summary[PracticeCode],0))</f>
        <v>149707</v>
      </c>
      <c r="U84" s="10">
        <f>SUMIFS(Table5[All messages],Table5[ODS],'NWL Practice Allocation'!$D84)</f>
        <v>33471</v>
      </c>
      <c r="V84" s="10">
        <f>SUMIFS(Table5[Fallback messages (No NHS App)],Table5[ODS],'NWL Practice Allocation'!$D84)</f>
        <v>13263</v>
      </c>
      <c r="W84" s="10">
        <f>SUMIFS(Table5[NHS App messages saved],Table5[ODS],'NWL Practice Allocation'!$D84)</f>
        <v>3718</v>
      </c>
    </row>
    <row r="85" spans="1:23" s="7" customFormat="1" x14ac:dyDescent="0.35">
      <c r="A85" s="21" t="s">
        <v>707</v>
      </c>
      <c r="B85" s="22" t="s">
        <v>453</v>
      </c>
      <c r="C85" s="22" t="s">
        <v>12</v>
      </c>
      <c r="D85" s="21" t="s">
        <v>109</v>
      </c>
      <c r="E85" s="9">
        <f>INDEX(Summary[Practice Normalised Weighted List Size], MATCH(D85,Summary[ODS Code],0))</f>
        <v>8641.5636073472397</v>
      </c>
      <c r="F85" s="51">
        <f t="shared" si="7"/>
        <v>3888.7036233062581</v>
      </c>
      <c r="G85" s="26" t="e">
        <f>VLOOKUP(D85,'[1]NWL Practice AccurX Allocation'!D$4:G$357,4,FALSE)</f>
        <v>#N/A</v>
      </c>
      <c r="H85" s="28">
        <f t="shared" si="8"/>
        <v>282579.12996025477</v>
      </c>
      <c r="I85" s="23">
        <f t="shared" si="9"/>
        <v>70644.782490063692</v>
      </c>
      <c r="J85" s="23">
        <f t="shared" si="10"/>
        <v>282579.12996025477</v>
      </c>
      <c r="K85" s="33">
        <f t="shared" si="11"/>
        <v>3888.7036233062581</v>
      </c>
      <c r="L85" s="30">
        <v>0</v>
      </c>
      <c r="M85" s="30">
        <f>INDEX(Summary[FY2425Cost], MATCH(D85,Summary[PracticeCode],0))</f>
        <v>2633.5778</v>
      </c>
      <c r="N85" s="32">
        <f t="shared" si="12"/>
        <v>0.67723798342874908</v>
      </c>
      <c r="O85" s="33">
        <f t="shared" si="13"/>
        <v>1255.1258233062581</v>
      </c>
      <c r="P85" s="30">
        <f>INDEX(Summary[FY2425_AccurxCost], MATCH(D85,Summary[PracticeCode],0))</f>
        <v>468.40379999999993</v>
      </c>
      <c r="Q85" s="30">
        <f>INDEX(Summary[FY2425_EESMSCost], MATCH(D85,Summary[PracticeCode],0))</f>
        <v>2165.174</v>
      </c>
      <c r="R85" s="31">
        <f>INDEX(Summary[FY2425_Accurx_Fragments], MATCH(D85,Summary[PracticeCode],0))</f>
        <v>22050</v>
      </c>
      <c r="S85" s="31">
        <f>INDEX(Summary[FY2425_EESMS], MATCH(D85,Summary[PracticeCode],0))</f>
        <v>98417</v>
      </c>
      <c r="T85" s="10">
        <f>INDEX(Summary[FY2425_SMS], MATCH(D85,Summary[PracticeCode],0))</f>
        <v>120467</v>
      </c>
      <c r="U85" s="10">
        <f>SUMIFS(Table5[All messages],Table5[ODS],'NWL Practice Allocation'!$D85)</f>
        <v>13819</v>
      </c>
      <c r="V85" s="10">
        <f>SUMIFS(Table5[Fallback messages (No NHS App)],Table5[ODS],'NWL Practice Allocation'!$D85)</f>
        <v>7386</v>
      </c>
      <c r="W85" s="10">
        <f>SUMIFS(Table5[NHS App messages saved],Table5[ODS],'NWL Practice Allocation'!$D85)</f>
        <v>875</v>
      </c>
    </row>
    <row r="86" spans="1:23" s="7" customFormat="1" x14ac:dyDescent="0.35">
      <c r="A86" s="21" t="s">
        <v>518</v>
      </c>
      <c r="B86" s="22" t="s">
        <v>445</v>
      </c>
      <c r="C86" s="22" t="s">
        <v>26</v>
      </c>
      <c r="D86" s="21" t="s">
        <v>110</v>
      </c>
      <c r="E86" s="9">
        <f>INDEX(Summary[Practice Normalised Weighted List Size], MATCH(D86,Summary[ODS Code],0))</f>
        <v>2449.6325504288002</v>
      </c>
      <c r="F86" s="51">
        <f t="shared" si="7"/>
        <v>1102.3346476929601</v>
      </c>
      <c r="G86" s="26" t="e">
        <f>VLOOKUP(D86,'[1]NWL Practice AccurX Allocation'!D$4:G$357,4,FALSE)</f>
        <v>#N/A</v>
      </c>
      <c r="H86" s="28">
        <f t="shared" si="8"/>
        <v>80102.984399021778</v>
      </c>
      <c r="I86" s="23">
        <f t="shared" si="9"/>
        <v>20025.746099755444</v>
      </c>
      <c r="J86" s="23">
        <f t="shared" si="10"/>
        <v>80102.984399021778</v>
      </c>
      <c r="K86" s="33">
        <f t="shared" si="11"/>
        <v>1102.3346476929601</v>
      </c>
      <c r="L86" s="30">
        <v>0</v>
      </c>
      <c r="M86" s="30">
        <f>INDEX(Summary[FY2425Cost], MATCH(D86,Summary[PracticeCode],0))</f>
        <v>1163.9677000000001</v>
      </c>
      <c r="N86" s="32">
        <f t="shared" si="12"/>
        <v>1.0559113808461249</v>
      </c>
      <c r="O86" s="33">
        <f t="shared" si="13"/>
        <v>-61.633052307040089</v>
      </c>
      <c r="P86" s="30">
        <f>INDEX(Summary[FY2425_AccurxCost], MATCH(D86,Summary[PracticeCode],0))</f>
        <v>1163.8577000000002</v>
      </c>
      <c r="Q86" s="30">
        <f>INDEX(Summary[FY2425_EESMSCost], MATCH(D86,Summary[PracticeCode],0))</f>
        <v>0.11</v>
      </c>
      <c r="R86" s="31">
        <f>INDEX(Summary[FY2425_Accurx_Fragments], MATCH(D86,Summary[PracticeCode],0))</f>
        <v>57493</v>
      </c>
      <c r="S86" s="31">
        <f>INDEX(Summary[FY2425_EESMS], MATCH(D86,Summary[PracticeCode],0))</f>
        <v>5</v>
      </c>
      <c r="T86" s="10">
        <f>INDEX(Summary[FY2425_SMS], MATCH(D86,Summary[PracticeCode],0))</f>
        <v>57498</v>
      </c>
      <c r="U86" s="10">
        <f>SUMIFS(Table5[All messages],Table5[ODS],'NWL Practice Allocation'!$D86)</f>
        <v>23111</v>
      </c>
      <c r="V86" s="10">
        <f>SUMIFS(Table5[Fallback messages (No NHS App)],Table5[ODS],'NWL Practice Allocation'!$D86)</f>
        <v>12807</v>
      </c>
      <c r="W86" s="10">
        <f>SUMIFS(Table5[NHS App messages saved],Table5[ODS],'NWL Practice Allocation'!$D86)</f>
        <v>1115</v>
      </c>
    </row>
    <row r="87" spans="1:23" s="7" customFormat="1" x14ac:dyDescent="0.35">
      <c r="A87" s="21" t="s">
        <v>111</v>
      </c>
      <c r="B87" s="22" t="s">
        <v>491</v>
      </c>
      <c r="C87" s="22" t="s">
        <v>16</v>
      </c>
      <c r="D87" s="21" t="s">
        <v>112</v>
      </c>
      <c r="E87" s="9">
        <f>INDEX(Summary[Practice Normalised Weighted List Size], MATCH(D87,Summary[ODS Code],0))</f>
        <v>11751.046349808301</v>
      </c>
      <c r="F87" s="51">
        <f t="shared" si="7"/>
        <v>5287.9708574137358</v>
      </c>
      <c r="G87" s="26" t="e">
        <f>VLOOKUP(D87,'[1]NWL Practice AccurX Allocation'!D$4:G$357,4,FALSE)</f>
        <v>#N/A</v>
      </c>
      <c r="H87" s="28">
        <f t="shared" si="8"/>
        <v>384259.21563873149</v>
      </c>
      <c r="I87" s="23">
        <f t="shared" si="9"/>
        <v>96064.803909682872</v>
      </c>
      <c r="J87" s="23">
        <f t="shared" si="10"/>
        <v>384259.21563873149</v>
      </c>
      <c r="K87" s="33">
        <f t="shared" si="11"/>
        <v>5287.9708574137358</v>
      </c>
      <c r="L87" s="30">
        <v>0</v>
      </c>
      <c r="M87" s="30">
        <f>INDEX(Summary[FY2425Cost], MATCH(D87,Summary[PracticeCode],0))</f>
        <v>2819.0605999999998</v>
      </c>
      <c r="N87" s="32">
        <f t="shared" si="12"/>
        <v>0.53310819518751251</v>
      </c>
      <c r="O87" s="33">
        <f t="shared" si="13"/>
        <v>2468.910257413736</v>
      </c>
      <c r="P87" s="30">
        <f>INDEX(Summary[FY2425_AccurxCost], MATCH(D87,Summary[PracticeCode],0))</f>
        <v>304.04259999999999</v>
      </c>
      <c r="Q87" s="30">
        <f>INDEX(Summary[FY2425_EESMSCost], MATCH(D87,Summary[PracticeCode],0))</f>
        <v>2515.018</v>
      </c>
      <c r="R87" s="31">
        <f>INDEX(Summary[FY2425_Accurx_Fragments], MATCH(D87,Summary[PracticeCode],0))</f>
        <v>14992</v>
      </c>
      <c r="S87" s="31">
        <f>INDEX(Summary[FY2425_EESMS], MATCH(D87,Summary[PracticeCode],0))</f>
        <v>114319</v>
      </c>
      <c r="T87" s="10">
        <f>INDEX(Summary[FY2425_SMS], MATCH(D87,Summary[PracticeCode],0))</f>
        <v>129311</v>
      </c>
      <c r="U87" s="10">
        <f>SUMIFS(Table5[All messages],Table5[ODS],'NWL Practice Allocation'!$D87)</f>
        <v>860</v>
      </c>
      <c r="V87" s="10">
        <f>SUMIFS(Table5[Fallback messages (No NHS App)],Table5[ODS],'NWL Practice Allocation'!$D87)</f>
        <v>378</v>
      </c>
      <c r="W87" s="10">
        <f>SUMIFS(Table5[NHS App messages saved],Table5[ODS],'NWL Practice Allocation'!$D87)</f>
        <v>80</v>
      </c>
    </row>
    <row r="88" spans="1:23" s="7" customFormat="1" x14ac:dyDescent="0.35">
      <c r="A88" s="21" t="s">
        <v>694</v>
      </c>
      <c r="B88" s="22" t="s">
        <v>458</v>
      </c>
      <c r="C88" s="22" t="s">
        <v>33</v>
      </c>
      <c r="D88" s="21" t="s">
        <v>113</v>
      </c>
      <c r="E88" s="9">
        <f>INDEX(Summary[Practice Normalised Weighted List Size], MATCH(D88,Summary[ODS Code],0))</f>
        <v>7193.4193075210296</v>
      </c>
      <c r="F88" s="51">
        <f t="shared" si="7"/>
        <v>3237.0386883844635</v>
      </c>
      <c r="G88" s="26" t="e">
        <f>VLOOKUP(D88,'[1]NWL Practice AccurX Allocation'!D$4:G$357,4,FALSE)</f>
        <v>#N/A</v>
      </c>
      <c r="H88" s="28">
        <f t="shared" si="8"/>
        <v>235224.81135593768</v>
      </c>
      <c r="I88" s="23">
        <f t="shared" si="9"/>
        <v>58806.20283898442</v>
      </c>
      <c r="J88" s="23">
        <f t="shared" si="10"/>
        <v>235224.81135593768</v>
      </c>
      <c r="K88" s="33">
        <f t="shared" si="11"/>
        <v>3237.0386883844635</v>
      </c>
      <c r="L88" s="30">
        <v>0</v>
      </c>
      <c r="M88" s="30">
        <f>INDEX(Summary[FY2425Cost], MATCH(D88,Summary[PracticeCode],0))</f>
        <v>1153.3664999999999</v>
      </c>
      <c r="N88" s="32">
        <f t="shared" si="12"/>
        <v>0.35630297040892656</v>
      </c>
      <c r="O88" s="33">
        <f t="shared" si="13"/>
        <v>2083.6721883844639</v>
      </c>
      <c r="P88" s="30">
        <f>INDEX(Summary[FY2425_AccurxCost], MATCH(D88,Summary[PracticeCode],0))</f>
        <v>721.00049999999987</v>
      </c>
      <c r="Q88" s="30">
        <f>INDEX(Summary[FY2425_EESMSCost], MATCH(D88,Summary[PracticeCode],0))</f>
        <v>432.36599999999999</v>
      </c>
      <c r="R88" s="31">
        <f>INDEX(Summary[FY2425_Accurx_Fragments], MATCH(D88,Summary[PracticeCode],0))</f>
        <v>35161</v>
      </c>
      <c r="S88" s="31">
        <f>INDEX(Summary[FY2425_EESMS], MATCH(D88,Summary[PracticeCode],0))</f>
        <v>19653</v>
      </c>
      <c r="T88" s="10">
        <f>INDEX(Summary[FY2425_SMS], MATCH(D88,Summary[PracticeCode],0))</f>
        <v>54814</v>
      </c>
      <c r="U88" s="10">
        <f>SUMIFS(Table5[All messages],Table5[ODS],'NWL Practice Allocation'!$D88)</f>
        <v>23346</v>
      </c>
      <c r="V88" s="10">
        <f>SUMIFS(Table5[Fallback messages (No NHS App)],Table5[ODS],'NWL Practice Allocation'!$D88)</f>
        <v>13098</v>
      </c>
      <c r="W88" s="10">
        <f>SUMIFS(Table5[NHS App messages saved],Table5[ODS],'NWL Practice Allocation'!$D88)</f>
        <v>1565</v>
      </c>
    </row>
    <row r="89" spans="1:23" s="7" customFormat="1" x14ac:dyDescent="0.35">
      <c r="A89" s="21" t="s">
        <v>440</v>
      </c>
      <c r="B89" s="22" t="s">
        <v>441</v>
      </c>
      <c r="C89" s="22" t="s">
        <v>29</v>
      </c>
      <c r="D89" s="21" t="s">
        <v>325</v>
      </c>
      <c r="E89" s="9">
        <f>INDEX(Summary[Practice Normalised Weighted List Size], MATCH(D89,Summary[ODS Code],0))</f>
        <v>4686.2056072886198</v>
      </c>
      <c r="F89" s="51">
        <f t="shared" si="7"/>
        <v>2108.7925232798789</v>
      </c>
      <c r="G89" s="26" t="e">
        <f>VLOOKUP(D89,'[1]NWL Practice AccurX Allocation'!D$4:G$357,4,FALSE)</f>
        <v>#N/A</v>
      </c>
      <c r="H89" s="28">
        <f t="shared" si="8"/>
        <v>153238.9233583379</v>
      </c>
      <c r="I89" s="23">
        <f t="shared" si="9"/>
        <v>38309.730839584474</v>
      </c>
      <c r="J89" s="23">
        <f t="shared" si="10"/>
        <v>153238.9233583379</v>
      </c>
      <c r="K89" s="33">
        <f t="shared" si="11"/>
        <v>2108.7925232798789</v>
      </c>
      <c r="L89" s="30">
        <v>0</v>
      </c>
      <c r="M89" s="30">
        <f>INDEX(Summary[FY2425Cost], MATCH(D89,Summary[PracticeCode],0))</f>
        <v>537.76170000000002</v>
      </c>
      <c r="N89" s="32">
        <f t="shared" si="12"/>
        <v>0.25500929753089241</v>
      </c>
      <c r="O89" s="33">
        <f t="shared" si="13"/>
        <v>1571.0308232798789</v>
      </c>
      <c r="P89" s="30">
        <f>INDEX(Summary[FY2425_AccurxCost], MATCH(D89,Summary[PracticeCode],0))</f>
        <v>242.03770000000003</v>
      </c>
      <c r="Q89" s="30">
        <f>INDEX(Summary[FY2425_EESMSCost], MATCH(D89,Summary[PracticeCode],0))</f>
        <v>295.72399999999999</v>
      </c>
      <c r="R89" s="31">
        <f>INDEX(Summary[FY2425_Accurx_Fragments], MATCH(D89,Summary[PracticeCode],0))</f>
        <v>11901</v>
      </c>
      <c r="S89" s="31">
        <f>INDEX(Summary[FY2425_EESMS], MATCH(D89,Summary[PracticeCode],0))</f>
        <v>13442</v>
      </c>
      <c r="T89" s="10">
        <f>INDEX(Summary[FY2425_SMS], MATCH(D89,Summary[PracticeCode],0))</f>
        <v>25343</v>
      </c>
      <c r="U89" s="10">
        <f>SUMIFS(Table5[All messages],Table5[ODS],'NWL Practice Allocation'!$D89)</f>
        <v>0</v>
      </c>
      <c r="V89" s="10">
        <f>SUMIFS(Table5[Fallback messages (No NHS App)],Table5[ODS],'NWL Practice Allocation'!$D89)</f>
        <v>0</v>
      </c>
      <c r="W89" s="10">
        <f>SUMIFS(Table5[NHS App messages saved],Table5[ODS],'NWL Practice Allocation'!$D89)</f>
        <v>0</v>
      </c>
    </row>
    <row r="90" spans="1:23" s="7" customFormat="1" x14ac:dyDescent="0.35">
      <c r="A90" s="21" t="s">
        <v>573</v>
      </c>
      <c r="B90" s="22" t="s">
        <v>489</v>
      </c>
      <c r="C90" s="22" t="s">
        <v>18</v>
      </c>
      <c r="D90" s="21" t="s">
        <v>114</v>
      </c>
      <c r="E90" s="9">
        <f>INDEX(Summary[Practice Normalised Weighted List Size], MATCH(D90,Summary[ODS Code],0))</f>
        <v>7464.4618423738302</v>
      </c>
      <c r="F90" s="51">
        <f t="shared" si="7"/>
        <v>3359.0078290682236</v>
      </c>
      <c r="G90" s="26" t="e">
        <f>VLOOKUP(D90,'[1]NWL Practice AccurX Allocation'!D$4:G$357,4,FALSE)</f>
        <v>#N/A</v>
      </c>
      <c r="H90" s="28">
        <f t="shared" si="8"/>
        <v>244087.90224562428</v>
      </c>
      <c r="I90" s="23">
        <f t="shared" si="9"/>
        <v>61021.97556140607</v>
      </c>
      <c r="J90" s="23">
        <f t="shared" si="10"/>
        <v>244087.90224562428</v>
      </c>
      <c r="K90" s="33">
        <f t="shared" si="11"/>
        <v>3359.0078290682236</v>
      </c>
      <c r="L90" s="30">
        <v>0</v>
      </c>
      <c r="M90" s="30">
        <f>INDEX(Summary[FY2425Cost], MATCH(D90,Summary[PracticeCode],0))</f>
        <v>2081.1201000000001</v>
      </c>
      <c r="N90" s="32">
        <f t="shared" si="12"/>
        <v>0.61956393253697628</v>
      </c>
      <c r="O90" s="33">
        <f t="shared" si="13"/>
        <v>1277.8877290682235</v>
      </c>
      <c r="P90" s="30">
        <f>INDEX(Summary[FY2425_AccurxCost], MATCH(D90,Summary[PracticeCode],0))</f>
        <v>1922.0601000000001</v>
      </c>
      <c r="Q90" s="30">
        <f>INDEX(Summary[FY2425_EESMSCost], MATCH(D90,Summary[PracticeCode],0))</f>
        <v>159.06</v>
      </c>
      <c r="R90" s="31">
        <f>INDEX(Summary[FY2425_Accurx_Fragments], MATCH(D90,Summary[PracticeCode],0))</f>
        <v>93583</v>
      </c>
      <c r="S90" s="31">
        <f>INDEX(Summary[FY2425_EESMS], MATCH(D90,Summary[PracticeCode],0))</f>
        <v>7230</v>
      </c>
      <c r="T90" s="10">
        <f>INDEX(Summary[FY2425_SMS], MATCH(D90,Summary[PracticeCode],0))</f>
        <v>100813</v>
      </c>
      <c r="U90" s="10">
        <f>SUMIFS(Table5[All messages],Table5[ODS],'NWL Practice Allocation'!$D90)</f>
        <v>25682</v>
      </c>
      <c r="V90" s="10">
        <f>SUMIFS(Table5[Fallback messages (No NHS App)],Table5[ODS],'NWL Practice Allocation'!$D90)</f>
        <v>12483</v>
      </c>
      <c r="W90" s="10">
        <f>SUMIFS(Table5[NHS App messages saved],Table5[ODS],'NWL Practice Allocation'!$D90)</f>
        <v>2175</v>
      </c>
    </row>
    <row r="91" spans="1:23" s="7" customFormat="1" x14ac:dyDescent="0.35">
      <c r="A91" s="21" t="s">
        <v>559</v>
      </c>
      <c r="B91" s="22" t="s">
        <v>489</v>
      </c>
      <c r="C91" s="22" t="s">
        <v>18</v>
      </c>
      <c r="D91" s="21" t="s">
        <v>115</v>
      </c>
      <c r="E91" s="9">
        <f>INDEX(Summary[Practice Normalised Weighted List Size], MATCH(D91,Summary[ODS Code],0))</f>
        <v>12423.202967131399</v>
      </c>
      <c r="F91" s="51">
        <f t="shared" si="7"/>
        <v>5590.4413352091296</v>
      </c>
      <c r="G91" s="26" t="e">
        <f>VLOOKUP(D91,'[1]NWL Practice AccurX Allocation'!D$4:G$357,4,FALSE)</f>
        <v>#N/A</v>
      </c>
      <c r="H91" s="28">
        <f t="shared" si="8"/>
        <v>406238.73702519678</v>
      </c>
      <c r="I91" s="23">
        <f t="shared" si="9"/>
        <v>101559.6842562992</v>
      </c>
      <c r="J91" s="23">
        <f t="shared" si="10"/>
        <v>406238.73702519678</v>
      </c>
      <c r="K91" s="33">
        <f t="shared" si="11"/>
        <v>5590.4413352091296</v>
      </c>
      <c r="L91" s="30">
        <v>0</v>
      </c>
      <c r="M91" s="30">
        <f>INDEX(Summary[FY2425Cost], MATCH(D91,Summary[PracticeCode],0))</f>
        <v>4388.1055999999999</v>
      </c>
      <c r="N91" s="32">
        <f t="shared" si="12"/>
        <v>0.78493008635352179</v>
      </c>
      <c r="O91" s="33">
        <f t="shared" si="13"/>
        <v>1202.3357352091298</v>
      </c>
      <c r="P91" s="30">
        <f>INDEX(Summary[FY2425_AccurxCost], MATCH(D91,Summary[PracticeCode],0))</f>
        <v>3285.4875999999999</v>
      </c>
      <c r="Q91" s="30">
        <f>INDEX(Summary[FY2425_EESMSCost], MATCH(D91,Summary[PracticeCode],0))</f>
        <v>1102.6179999999999</v>
      </c>
      <c r="R91" s="31">
        <f>INDEX(Summary[FY2425_Accurx_Fragments], MATCH(D91,Summary[PracticeCode],0))</f>
        <v>161402</v>
      </c>
      <c r="S91" s="31">
        <f>INDEX(Summary[FY2425_EESMS], MATCH(D91,Summary[PracticeCode],0))</f>
        <v>50119</v>
      </c>
      <c r="T91" s="10">
        <f>INDEX(Summary[FY2425_SMS], MATCH(D91,Summary[PracticeCode],0))</f>
        <v>211521</v>
      </c>
      <c r="U91" s="10">
        <f>SUMIFS(Table5[All messages],Table5[ODS],'NWL Practice Allocation'!$D91)</f>
        <v>34898</v>
      </c>
      <c r="V91" s="10">
        <f>SUMIFS(Table5[Fallback messages (No NHS App)],Table5[ODS],'NWL Practice Allocation'!$D91)</f>
        <v>21970</v>
      </c>
      <c r="W91" s="10">
        <f>SUMIFS(Table5[NHS App messages saved],Table5[ODS],'NWL Practice Allocation'!$D91)</f>
        <v>2107</v>
      </c>
    </row>
    <row r="92" spans="1:23" s="7" customFormat="1" x14ac:dyDescent="0.35">
      <c r="A92" s="21" t="s">
        <v>116</v>
      </c>
      <c r="B92" s="22" t="s">
        <v>449</v>
      </c>
      <c r="C92" s="22" t="s">
        <v>22</v>
      </c>
      <c r="D92" s="21" t="s">
        <v>117</v>
      </c>
      <c r="E92" s="9">
        <f>INDEX(Summary[Practice Normalised Weighted List Size], MATCH(D92,Summary[ODS Code],0))</f>
        <v>4011.6543981763102</v>
      </c>
      <c r="F92" s="51">
        <f t="shared" si="7"/>
        <v>1805.2444791793396</v>
      </c>
      <c r="G92" s="26" t="e">
        <f>VLOOKUP(D92,'[1]NWL Practice AccurX Allocation'!D$4:G$357,4,FALSE)</f>
        <v>#N/A</v>
      </c>
      <c r="H92" s="28">
        <f t="shared" si="8"/>
        <v>131181.09882036535</v>
      </c>
      <c r="I92" s="23">
        <f t="shared" si="9"/>
        <v>32795.274705091339</v>
      </c>
      <c r="J92" s="23">
        <f t="shared" si="10"/>
        <v>131181.09882036535</v>
      </c>
      <c r="K92" s="33">
        <f t="shared" si="11"/>
        <v>1805.2444791793396</v>
      </c>
      <c r="L92" s="30">
        <v>0</v>
      </c>
      <c r="M92" s="30">
        <f>INDEX(Summary[FY2425Cost], MATCH(D92,Summary[PracticeCode],0))</f>
        <v>632.68129999999996</v>
      </c>
      <c r="N92" s="32">
        <f t="shared" si="12"/>
        <v>0.35046848628924521</v>
      </c>
      <c r="O92" s="33">
        <f t="shared" si="13"/>
        <v>1172.5631791793396</v>
      </c>
      <c r="P92" s="30">
        <f>INDEX(Summary[FY2425_AccurxCost], MATCH(D92,Summary[PracticeCode],0))</f>
        <v>275.0933</v>
      </c>
      <c r="Q92" s="30">
        <f>INDEX(Summary[FY2425_EESMSCost], MATCH(D92,Summary[PracticeCode],0))</f>
        <v>357.58800000000002</v>
      </c>
      <c r="R92" s="31">
        <f>INDEX(Summary[FY2425_Accurx_Fragments], MATCH(D92,Summary[PracticeCode],0))</f>
        <v>13251</v>
      </c>
      <c r="S92" s="31">
        <f>INDEX(Summary[FY2425_EESMS], MATCH(D92,Summary[PracticeCode],0))</f>
        <v>16254</v>
      </c>
      <c r="T92" s="10">
        <f>INDEX(Summary[FY2425_SMS], MATCH(D92,Summary[PracticeCode],0))</f>
        <v>29505</v>
      </c>
      <c r="U92" s="10">
        <f>SUMIFS(Table5[All messages],Table5[ODS],'NWL Practice Allocation'!$D92)</f>
        <v>8640</v>
      </c>
      <c r="V92" s="10">
        <f>SUMIFS(Table5[Fallback messages (No NHS App)],Table5[ODS],'NWL Practice Allocation'!$D92)</f>
        <v>4262</v>
      </c>
      <c r="W92" s="10">
        <f>SUMIFS(Table5[NHS App messages saved],Table5[ODS],'NWL Practice Allocation'!$D92)</f>
        <v>626</v>
      </c>
    </row>
    <row r="93" spans="1:23" s="7" customFormat="1" x14ac:dyDescent="0.35">
      <c r="A93" s="21" t="s">
        <v>556</v>
      </c>
      <c r="B93" s="22" t="s">
        <v>449</v>
      </c>
      <c r="C93" s="22" t="s">
        <v>22</v>
      </c>
      <c r="D93" s="21" t="s">
        <v>327</v>
      </c>
      <c r="E93" s="9">
        <f>INDEX(Summary[Practice Normalised Weighted List Size], MATCH(D93,Summary[ODS Code],0))</f>
        <v>5943.0607584168401</v>
      </c>
      <c r="F93" s="51">
        <f t="shared" si="7"/>
        <v>2674.377341287578</v>
      </c>
      <c r="G93" s="26" t="e">
        <f>VLOOKUP(D93,'[1]NWL Practice AccurX Allocation'!D$4:G$357,4,FALSE)</f>
        <v>#N/A</v>
      </c>
      <c r="H93" s="28">
        <f t="shared" si="8"/>
        <v>194338.0868002307</v>
      </c>
      <c r="I93" s="23">
        <f t="shared" si="9"/>
        <v>48584.521700057674</v>
      </c>
      <c r="J93" s="23">
        <f t="shared" si="10"/>
        <v>194338.0868002307</v>
      </c>
      <c r="K93" s="33">
        <f t="shared" si="11"/>
        <v>2674.377341287578</v>
      </c>
      <c r="L93" s="30">
        <v>0</v>
      </c>
      <c r="M93" s="30">
        <f>INDEX(Summary[FY2425Cost], MATCH(D93,Summary[PracticeCode],0))</f>
        <v>1846.1287</v>
      </c>
      <c r="N93" s="32">
        <f t="shared" si="12"/>
        <v>0.69030225148078095</v>
      </c>
      <c r="O93" s="33">
        <f t="shared" si="13"/>
        <v>828.24864128757804</v>
      </c>
      <c r="P93" s="30">
        <f>INDEX(Summary[FY2425_AccurxCost], MATCH(D93,Summary[PracticeCode],0))</f>
        <v>282.56670000000003</v>
      </c>
      <c r="Q93" s="30">
        <f>INDEX(Summary[FY2425_EESMSCost], MATCH(D93,Summary[PracticeCode],0))</f>
        <v>1563.5619999999999</v>
      </c>
      <c r="R93" s="31">
        <f>INDEX(Summary[FY2425_Accurx_Fragments], MATCH(D93,Summary[PracticeCode],0))</f>
        <v>13637</v>
      </c>
      <c r="S93" s="31">
        <f>INDEX(Summary[FY2425_EESMS], MATCH(D93,Summary[PracticeCode],0))</f>
        <v>71071</v>
      </c>
      <c r="T93" s="10">
        <f>INDEX(Summary[FY2425_SMS], MATCH(D93,Summary[PracticeCode],0))</f>
        <v>84708</v>
      </c>
      <c r="U93" s="10">
        <f>SUMIFS(Table5[All messages],Table5[ODS],'NWL Practice Allocation'!$D93)</f>
        <v>12447</v>
      </c>
      <c r="V93" s="10">
        <f>SUMIFS(Table5[Fallback messages (No NHS App)],Table5[ODS],'NWL Practice Allocation'!$D93)</f>
        <v>5543</v>
      </c>
      <c r="W93" s="10">
        <f>SUMIFS(Table5[NHS App messages saved],Table5[ODS],'NWL Practice Allocation'!$D93)</f>
        <v>856</v>
      </c>
    </row>
    <row r="94" spans="1:23" s="7" customFormat="1" x14ac:dyDescent="0.35">
      <c r="A94" s="21" t="s">
        <v>118</v>
      </c>
      <c r="B94" s="22" t="s">
        <v>454</v>
      </c>
      <c r="C94" s="22" t="s">
        <v>16</v>
      </c>
      <c r="D94" s="21" t="s">
        <v>119</v>
      </c>
      <c r="E94" s="9">
        <f>INDEX(Summary[Practice Normalised Weighted List Size], MATCH(D94,Summary[ODS Code],0))</f>
        <v>7507.6974247606704</v>
      </c>
      <c r="F94" s="51">
        <f t="shared" si="7"/>
        <v>3378.4638411423016</v>
      </c>
      <c r="G94" s="26" t="e">
        <f>VLOOKUP(D94,'[1]NWL Practice AccurX Allocation'!D$4:G$357,4,FALSE)</f>
        <v>#N/A</v>
      </c>
      <c r="H94" s="28">
        <f t="shared" si="8"/>
        <v>245501.70578967396</v>
      </c>
      <c r="I94" s="23">
        <f t="shared" si="9"/>
        <v>61375.426447418489</v>
      </c>
      <c r="J94" s="23">
        <f t="shared" si="10"/>
        <v>245501.70578967396</v>
      </c>
      <c r="K94" s="33">
        <f t="shared" si="11"/>
        <v>3378.4638411423016</v>
      </c>
      <c r="L94" s="30">
        <v>0</v>
      </c>
      <c r="M94" s="30">
        <f>INDEX(Summary[FY2425Cost], MATCH(D94,Summary[PracticeCode],0))</f>
        <v>1829.5395000000001</v>
      </c>
      <c r="N94" s="32">
        <f t="shared" si="12"/>
        <v>0.54152999292761694</v>
      </c>
      <c r="O94" s="33">
        <f t="shared" si="13"/>
        <v>1548.9243411423015</v>
      </c>
      <c r="P94" s="30">
        <f>INDEX(Summary[FY2425_AccurxCost], MATCH(D94,Summary[PracticeCode],0))</f>
        <v>184.04949999999999</v>
      </c>
      <c r="Q94" s="30">
        <f>INDEX(Summary[FY2425_EESMSCost], MATCH(D94,Summary[PracticeCode],0))</f>
        <v>1645.49</v>
      </c>
      <c r="R94" s="31">
        <f>INDEX(Summary[FY2425_Accurx_Fragments], MATCH(D94,Summary[PracticeCode],0))</f>
        <v>9079</v>
      </c>
      <c r="S94" s="31">
        <f>INDEX(Summary[FY2425_EESMS], MATCH(D94,Summary[PracticeCode],0))</f>
        <v>74795</v>
      </c>
      <c r="T94" s="10">
        <f>INDEX(Summary[FY2425_SMS], MATCH(D94,Summary[PracticeCode],0))</f>
        <v>83874</v>
      </c>
      <c r="U94" s="10">
        <f>SUMIFS(Table5[All messages],Table5[ODS],'NWL Practice Allocation'!$D94)</f>
        <v>2759</v>
      </c>
      <c r="V94" s="10">
        <f>SUMIFS(Table5[Fallback messages (No NHS App)],Table5[ODS],'NWL Practice Allocation'!$D94)</f>
        <v>1549</v>
      </c>
      <c r="W94" s="10">
        <f>SUMIFS(Table5[NHS App messages saved],Table5[ODS],'NWL Practice Allocation'!$D94)</f>
        <v>151</v>
      </c>
    </row>
    <row r="95" spans="1:23" s="7" customFormat="1" x14ac:dyDescent="0.35">
      <c r="A95" s="21" t="s">
        <v>436</v>
      </c>
      <c r="B95" s="22" t="s">
        <v>437</v>
      </c>
      <c r="C95" s="22" t="s">
        <v>18</v>
      </c>
      <c r="D95" s="21" t="s">
        <v>120</v>
      </c>
      <c r="E95" s="9">
        <f>INDEX(Summary[Practice Normalised Weighted List Size], MATCH(D95,Summary[ODS Code],0))</f>
        <v>8800.3080252838008</v>
      </c>
      <c r="F95" s="51">
        <f t="shared" si="7"/>
        <v>3960.1386113777103</v>
      </c>
      <c r="G95" s="26" t="e">
        <f>VLOOKUP(D95,'[1]NWL Practice AccurX Allocation'!D$4:G$357,4,FALSE)</f>
        <v>#N/A</v>
      </c>
      <c r="H95" s="28">
        <f t="shared" si="8"/>
        <v>287770.0724267803</v>
      </c>
      <c r="I95" s="23">
        <f t="shared" si="9"/>
        <v>71942.518106695075</v>
      </c>
      <c r="J95" s="23">
        <f t="shared" si="10"/>
        <v>287770.0724267803</v>
      </c>
      <c r="K95" s="33">
        <f t="shared" si="11"/>
        <v>3960.1386113777103</v>
      </c>
      <c r="L95" s="30">
        <v>0</v>
      </c>
      <c r="M95" s="30">
        <f>INDEX(Summary[FY2425Cost], MATCH(D95,Summary[PracticeCode],0))</f>
        <v>2103.6756999999998</v>
      </c>
      <c r="N95" s="32">
        <f t="shared" si="12"/>
        <v>0.53121264340495966</v>
      </c>
      <c r="O95" s="33">
        <f t="shared" si="13"/>
        <v>1856.4629113777105</v>
      </c>
      <c r="P95" s="30">
        <f>INDEX(Summary[FY2425_AccurxCost], MATCH(D95,Summary[PracticeCode],0))</f>
        <v>2103.6756999999998</v>
      </c>
      <c r="Q95" s="30">
        <f>INDEX(Summary[FY2425_EESMSCost], MATCH(D95,Summary[PracticeCode],0))</f>
        <v>0</v>
      </c>
      <c r="R95" s="31">
        <f>INDEX(Summary[FY2425_Accurx_Fragments], MATCH(D95,Summary[PracticeCode],0))</f>
        <v>100227</v>
      </c>
      <c r="S95" s="31">
        <f>INDEX(Summary[FY2425_EESMS], MATCH(D95,Summary[PracticeCode],0))</f>
        <v>0</v>
      </c>
      <c r="T95" s="10">
        <f>INDEX(Summary[FY2425_SMS], MATCH(D95,Summary[PracticeCode],0))</f>
        <v>100227</v>
      </c>
      <c r="U95" s="10">
        <f>SUMIFS(Table5[All messages],Table5[ODS],'NWL Practice Allocation'!$D95)</f>
        <v>28587</v>
      </c>
      <c r="V95" s="10">
        <f>SUMIFS(Table5[Fallback messages (No NHS App)],Table5[ODS],'NWL Practice Allocation'!$D95)</f>
        <v>13749</v>
      </c>
      <c r="W95" s="10">
        <f>SUMIFS(Table5[NHS App messages saved],Table5[ODS],'NWL Practice Allocation'!$D95)</f>
        <v>2379</v>
      </c>
    </row>
    <row r="96" spans="1:23" s="7" customFormat="1" x14ac:dyDescent="0.35">
      <c r="A96" s="21" t="s">
        <v>651</v>
      </c>
      <c r="B96" s="22" t="s">
        <v>534</v>
      </c>
      <c r="C96" s="22" t="s">
        <v>16</v>
      </c>
      <c r="D96" s="21" t="s">
        <v>121</v>
      </c>
      <c r="E96" s="9">
        <f>INDEX(Summary[Practice Normalised Weighted List Size], MATCH(D96,Summary[ODS Code],0))</f>
        <v>3726.9517619226899</v>
      </c>
      <c r="F96" s="51">
        <f t="shared" si="7"/>
        <v>1677.1282928652106</v>
      </c>
      <c r="G96" s="26" t="e">
        <f>VLOOKUP(D96,'[1]NWL Practice AccurX Allocation'!D$4:G$357,4,FALSE)</f>
        <v>#N/A</v>
      </c>
      <c r="H96" s="28">
        <f t="shared" si="8"/>
        <v>121871.32261487197</v>
      </c>
      <c r="I96" s="23">
        <f t="shared" si="9"/>
        <v>30467.830653717992</v>
      </c>
      <c r="J96" s="23">
        <f t="shared" si="10"/>
        <v>121871.32261487197</v>
      </c>
      <c r="K96" s="33">
        <f t="shared" si="11"/>
        <v>1677.1282928652106</v>
      </c>
      <c r="L96" s="30">
        <v>0</v>
      </c>
      <c r="M96" s="30">
        <f>INDEX(Summary[FY2425Cost], MATCH(D96,Summary[PracticeCode],0))</f>
        <v>691.62869999999998</v>
      </c>
      <c r="N96" s="32">
        <f t="shared" si="12"/>
        <v>0.41238866635445021</v>
      </c>
      <c r="O96" s="33">
        <f t="shared" si="13"/>
        <v>985.49959286521062</v>
      </c>
      <c r="P96" s="30">
        <f>INDEX(Summary[FY2425_AccurxCost], MATCH(D96,Summary[PracticeCode],0))</f>
        <v>278.86470000000003</v>
      </c>
      <c r="Q96" s="30">
        <f>INDEX(Summary[FY2425_EESMSCost], MATCH(D96,Summary[PracticeCode],0))</f>
        <v>412.76400000000001</v>
      </c>
      <c r="R96" s="31">
        <f>INDEX(Summary[FY2425_Accurx_Fragments], MATCH(D96,Summary[PracticeCode],0))</f>
        <v>13859</v>
      </c>
      <c r="S96" s="31">
        <f>INDEX(Summary[FY2425_EESMS], MATCH(D96,Summary[PracticeCode],0))</f>
        <v>18762</v>
      </c>
      <c r="T96" s="10">
        <f>INDEX(Summary[FY2425_SMS], MATCH(D96,Summary[PracticeCode],0))</f>
        <v>32621</v>
      </c>
      <c r="U96" s="10">
        <f>SUMIFS(Table5[All messages],Table5[ODS],'NWL Practice Allocation'!$D96)</f>
        <v>9427</v>
      </c>
      <c r="V96" s="10">
        <f>SUMIFS(Table5[Fallback messages (No NHS App)],Table5[ODS],'NWL Practice Allocation'!$D96)</f>
        <v>2197</v>
      </c>
      <c r="W96" s="10">
        <f>SUMIFS(Table5[NHS App messages saved],Table5[ODS],'NWL Practice Allocation'!$D96)</f>
        <v>1319</v>
      </c>
    </row>
    <row r="97" spans="1:23" s="7" customFormat="1" x14ac:dyDescent="0.35">
      <c r="A97" s="21" t="s">
        <v>589</v>
      </c>
      <c r="B97" s="22" t="s">
        <v>439</v>
      </c>
      <c r="C97" s="22" t="s">
        <v>8</v>
      </c>
      <c r="D97" s="21" t="s">
        <v>122</v>
      </c>
      <c r="E97" s="9">
        <f>INDEX(Summary[Practice Normalised Weighted List Size], MATCH(D97,Summary[ODS Code],0))</f>
        <v>6780.8171974611496</v>
      </c>
      <c r="F97" s="51">
        <f t="shared" si="7"/>
        <v>3051.3677388575175</v>
      </c>
      <c r="G97" s="26" t="e">
        <f>VLOOKUP(D97,'[1]NWL Practice AccurX Allocation'!D$4:G$357,4,FALSE)</f>
        <v>#N/A</v>
      </c>
      <c r="H97" s="28">
        <f t="shared" si="8"/>
        <v>221732.72235697962</v>
      </c>
      <c r="I97" s="23">
        <f t="shared" si="9"/>
        <v>55433.180589244905</v>
      </c>
      <c r="J97" s="23">
        <f t="shared" si="10"/>
        <v>221732.72235697962</v>
      </c>
      <c r="K97" s="33">
        <f t="shared" si="11"/>
        <v>3051.3677388575175</v>
      </c>
      <c r="L97" s="30">
        <v>0</v>
      </c>
      <c r="M97" s="30">
        <f>INDEX(Summary[FY2425Cost], MATCH(D97,Summary[PracticeCode],0))</f>
        <v>1259.4259999999999</v>
      </c>
      <c r="N97" s="32">
        <f t="shared" si="12"/>
        <v>0.41274146801838768</v>
      </c>
      <c r="O97" s="33">
        <f t="shared" si="13"/>
        <v>1791.9417388575175</v>
      </c>
      <c r="P97" s="30">
        <f>INDEX(Summary[FY2425_AccurxCost], MATCH(D97,Summary[PracticeCode],0))</f>
        <v>998.32999999999993</v>
      </c>
      <c r="Q97" s="30">
        <f>INDEX(Summary[FY2425_EESMSCost], MATCH(D97,Summary[PracticeCode],0))</f>
        <v>261.096</v>
      </c>
      <c r="R97" s="31">
        <f>INDEX(Summary[FY2425_Accurx_Fragments], MATCH(D97,Summary[PracticeCode],0))</f>
        <v>48172</v>
      </c>
      <c r="S97" s="31">
        <f>INDEX(Summary[FY2425_EESMS], MATCH(D97,Summary[PracticeCode],0))</f>
        <v>11868</v>
      </c>
      <c r="T97" s="10">
        <f>INDEX(Summary[FY2425_SMS], MATCH(D97,Summary[PracticeCode],0))</f>
        <v>60040</v>
      </c>
      <c r="U97" s="10">
        <f>SUMIFS(Table5[All messages],Table5[ODS],'NWL Practice Allocation'!$D97)</f>
        <v>21881</v>
      </c>
      <c r="V97" s="10">
        <f>SUMIFS(Table5[Fallback messages (No NHS App)],Table5[ODS],'NWL Practice Allocation'!$D97)</f>
        <v>9635</v>
      </c>
      <c r="W97" s="10">
        <f>SUMIFS(Table5[NHS App messages saved],Table5[ODS],'NWL Practice Allocation'!$D97)</f>
        <v>2297</v>
      </c>
    </row>
    <row r="98" spans="1:23" s="7" customFormat="1" x14ac:dyDescent="0.35">
      <c r="A98" s="21" t="s">
        <v>531</v>
      </c>
      <c r="B98" s="22" t="s">
        <v>532</v>
      </c>
      <c r="C98" s="22" t="s">
        <v>12</v>
      </c>
      <c r="D98" s="21" t="s">
        <v>123</v>
      </c>
      <c r="E98" s="9">
        <f>INDEX(Summary[Practice Normalised Weighted List Size], MATCH(D98,Summary[ODS Code],0))</f>
        <v>9780.9750982569003</v>
      </c>
      <c r="F98" s="51">
        <f t="shared" si="7"/>
        <v>4401.4387942156054</v>
      </c>
      <c r="G98" s="26" t="e">
        <f>VLOOKUP(D98,'[1]NWL Practice AccurX Allocation'!D$4:G$357,4,FALSE)</f>
        <v>#N/A</v>
      </c>
      <c r="H98" s="28">
        <f t="shared" si="8"/>
        <v>319837.88571300067</v>
      </c>
      <c r="I98" s="23">
        <f t="shared" si="9"/>
        <v>79959.471428250166</v>
      </c>
      <c r="J98" s="23">
        <f t="shared" si="10"/>
        <v>319837.88571300067</v>
      </c>
      <c r="K98" s="33">
        <f t="shared" si="11"/>
        <v>4401.4387942156054</v>
      </c>
      <c r="L98" s="30">
        <v>0</v>
      </c>
      <c r="M98" s="30">
        <f>INDEX(Summary[FY2425Cost], MATCH(D98,Summary[PracticeCode],0))</f>
        <v>6042.6692000000003</v>
      </c>
      <c r="N98" s="32">
        <f t="shared" si="12"/>
        <v>1.3728849775081069</v>
      </c>
      <c r="O98" s="33">
        <f t="shared" si="13"/>
        <v>-1641.2304057843949</v>
      </c>
      <c r="P98" s="30">
        <f>INDEX(Summary[FY2425_AccurxCost], MATCH(D98,Summary[PracticeCode],0))</f>
        <v>3258.5252000000005</v>
      </c>
      <c r="Q98" s="30">
        <f>INDEX(Summary[FY2425_EESMSCost], MATCH(D98,Summary[PracticeCode],0))</f>
        <v>2784.1439999999998</v>
      </c>
      <c r="R98" s="31">
        <f>INDEX(Summary[FY2425_Accurx_Fragments], MATCH(D98,Summary[PracticeCode],0))</f>
        <v>160192</v>
      </c>
      <c r="S98" s="31">
        <f>INDEX(Summary[FY2425_EESMS], MATCH(D98,Summary[PracticeCode],0))</f>
        <v>126552</v>
      </c>
      <c r="T98" s="10">
        <f>INDEX(Summary[FY2425_SMS], MATCH(D98,Summary[PracticeCode],0))</f>
        <v>286744</v>
      </c>
      <c r="U98" s="10">
        <f>SUMIFS(Table5[All messages],Table5[ODS],'NWL Practice Allocation'!$D98)</f>
        <v>68067</v>
      </c>
      <c r="V98" s="10">
        <f>SUMIFS(Table5[Fallback messages (No NHS App)],Table5[ODS],'NWL Practice Allocation'!$D98)</f>
        <v>43425</v>
      </c>
      <c r="W98" s="10">
        <f>SUMIFS(Table5[NHS App messages saved],Table5[ODS],'NWL Practice Allocation'!$D98)</f>
        <v>3161</v>
      </c>
    </row>
    <row r="99" spans="1:23" s="7" customFormat="1" x14ac:dyDescent="0.35">
      <c r="A99" s="21" t="s">
        <v>609</v>
      </c>
      <c r="B99" s="22" t="s">
        <v>493</v>
      </c>
      <c r="C99" s="22" t="s">
        <v>12</v>
      </c>
      <c r="D99" s="21" t="s">
        <v>124</v>
      </c>
      <c r="E99" s="9">
        <f>INDEX(Summary[Practice Normalised Weighted List Size], MATCH(D99,Summary[ODS Code],0))</f>
        <v>13141.4276611068</v>
      </c>
      <c r="F99" s="51">
        <f t="shared" si="7"/>
        <v>5913.6424474980604</v>
      </c>
      <c r="G99" s="26" t="e">
        <f>VLOOKUP(D99,'[1]NWL Practice AccurX Allocation'!D$4:G$357,4,FALSE)</f>
        <v>#N/A</v>
      </c>
      <c r="H99" s="28">
        <f t="shared" si="8"/>
        <v>429724.68451819237</v>
      </c>
      <c r="I99" s="23">
        <f t="shared" si="9"/>
        <v>107431.17112954809</v>
      </c>
      <c r="J99" s="23">
        <f t="shared" si="10"/>
        <v>429724.68451819237</v>
      </c>
      <c r="K99" s="33">
        <f t="shared" si="11"/>
        <v>5913.6424474980604</v>
      </c>
      <c r="L99" s="30">
        <v>0</v>
      </c>
      <c r="M99" s="30">
        <f>INDEX(Summary[FY2425Cost], MATCH(D99,Summary[PracticeCode],0))</f>
        <v>10113.0851</v>
      </c>
      <c r="N99" s="32">
        <f t="shared" si="12"/>
        <v>1.7101279270407423</v>
      </c>
      <c r="O99" s="33">
        <f t="shared" si="13"/>
        <v>-4199.4426525019398</v>
      </c>
      <c r="P99" s="30">
        <f>INDEX(Summary[FY2425_AccurxCost], MATCH(D99,Summary[PracticeCode],0))</f>
        <v>3840.2251000000006</v>
      </c>
      <c r="Q99" s="30">
        <f>INDEX(Summary[FY2425_EESMSCost], MATCH(D99,Summary[PracticeCode],0))</f>
        <v>6272.86</v>
      </c>
      <c r="R99" s="31">
        <f>INDEX(Summary[FY2425_Accurx_Fragments], MATCH(D99,Summary[PracticeCode],0))</f>
        <v>189281</v>
      </c>
      <c r="S99" s="31">
        <f>INDEX(Summary[FY2425_EESMS], MATCH(D99,Summary[PracticeCode],0))</f>
        <v>285130</v>
      </c>
      <c r="T99" s="10">
        <f>INDEX(Summary[FY2425_SMS], MATCH(D99,Summary[PracticeCode],0))</f>
        <v>474411</v>
      </c>
      <c r="U99" s="10">
        <f>SUMIFS(Table5[All messages],Table5[ODS],'NWL Practice Allocation'!$D99)</f>
        <v>56319</v>
      </c>
      <c r="V99" s="10">
        <f>SUMIFS(Table5[Fallback messages (No NHS App)],Table5[ODS],'NWL Practice Allocation'!$D99)</f>
        <v>27267</v>
      </c>
      <c r="W99" s="10">
        <f>SUMIFS(Table5[NHS App messages saved],Table5[ODS],'NWL Practice Allocation'!$D99)</f>
        <v>4619</v>
      </c>
    </row>
    <row r="100" spans="1:23" s="7" customFormat="1" x14ac:dyDescent="0.35">
      <c r="A100" s="21" t="s">
        <v>697</v>
      </c>
      <c r="B100" s="22" t="s">
        <v>581</v>
      </c>
      <c r="C100" s="22" t="s">
        <v>22</v>
      </c>
      <c r="D100" s="21" t="s">
        <v>125</v>
      </c>
      <c r="E100" s="9">
        <f>INDEX(Summary[Practice Normalised Weighted List Size], MATCH(D100,Summary[ODS Code],0))</f>
        <v>72688.268272738598</v>
      </c>
      <c r="F100" s="51">
        <f t="shared" si="7"/>
        <v>32709.720722732371</v>
      </c>
      <c r="G100" s="26" t="e">
        <f>VLOOKUP(D100,'[1]NWL Practice AccurX Allocation'!D$4:G$357,4,FALSE)</f>
        <v>#N/A</v>
      </c>
      <c r="H100" s="28">
        <f t="shared" si="8"/>
        <v>2376906.3725185525</v>
      </c>
      <c r="I100" s="23">
        <f t="shared" si="9"/>
        <v>594226.59312963812</v>
      </c>
      <c r="J100" s="23">
        <f t="shared" si="10"/>
        <v>2376906.3725185525</v>
      </c>
      <c r="K100" s="33">
        <f t="shared" si="11"/>
        <v>32709.720722732371</v>
      </c>
      <c r="L100" s="30">
        <v>0</v>
      </c>
      <c r="M100" s="30">
        <f>INDEX(Summary[FY2425Cost], MATCH(D100,Summary[PracticeCode],0))</f>
        <v>8555.2620000000006</v>
      </c>
      <c r="N100" s="32">
        <f t="shared" si="12"/>
        <v>0.26155105610713225</v>
      </c>
      <c r="O100" s="33">
        <f t="shared" si="13"/>
        <v>24154.458722732372</v>
      </c>
      <c r="P100" s="30">
        <f>INDEX(Summary[FY2425_AccurxCost], MATCH(D100,Summary[PracticeCode],0))</f>
        <v>2746.8880000000004</v>
      </c>
      <c r="Q100" s="30">
        <f>INDEX(Summary[FY2425_EESMSCost], MATCH(D100,Summary[PracticeCode],0))</f>
        <v>5808.3739999999998</v>
      </c>
      <c r="R100" s="31">
        <f>INDEX(Summary[FY2425_Accurx_Fragments], MATCH(D100,Summary[PracticeCode],0))</f>
        <v>135066</v>
      </c>
      <c r="S100" s="31">
        <f>INDEX(Summary[FY2425_EESMS], MATCH(D100,Summary[PracticeCode],0))</f>
        <v>264017</v>
      </c>
      <c r="T100" s="10">
        <f>INDEX(Summary[FY2425_SMS], MATCH(D100,Summary[PracticeCode],0))</f>
        <v>399083</v>
      </c>
      <c r="U100" s="10">
        <f>SUMIFS(Table5[All messages],Table5[ODS],'NWL Practice Allocation'!$D100)</f>
        <v>83598</v>
      </c>
      <c r="V100" s="10">
        <f>SUMIFS(Table5[Fallback messages (No NHS App)],Table5[ODS],'NWL Practice Allocation'!$D100)</f>
        <v>23483</v>
      </c>
      <c r="W100" s="10">
        <f>SUMIFS(Table5[NHS App messages saved],Table5[ODS],'NWL Practice Allocation'!$D100)</f>
        <v>7586</v>
      </c>
    </row>
    <row r="101" spans="1:23" s="7" customFormat="1" x14ac:dyDescent="0.35">
      <c r="A101" s="21" t="s">
        <v>614</v>
      </c>
      <c r="B101" s="22" t="s">
        <v>474</v>
      </c>
      <c r="C101" s="22" t="s">
        <v>26</v>
      </c>
      <c r="D101" s="21" t="s">
        <v>126</v>
      </c>
      <c r="E101" s="9">
        <f>INDEX(Summary[Practice Normalised Weighted List Size], MATCH(D101,Summary[ODS Code],0))</f>
        <v>22086.593099131002</v>
      </c>
      <c r="F101" s="51">
        <f t="shared" si="7"/>
        <v>9938.9668946089514</v>
      </c>
      <c r="G101" s="26" t="e">
        <f>VLOOKUP(D101,'[1]NWL Practice AccurX Allocation'!D$4:G$357,4,FALSE)</f>
        <v>#N/A</v>
      </c>
      <c r="H101" s="28">
        <f t="shared" si="8"/>
        <v>722231.59434158378</v>
      </c>
      <c r="I101" s="23">
        <f t="shared" si="9"/>
        <v>180557.89858539595</v>
      </c>
      <c r="J101" s="23">
        <f t="shared" si="10"/>
        <v>722231.59434158378</v>
      </c>
      <c r="K101" s="33">
        <f t="shared" si="11"/>
        <v>9938.9668946089514</v>
      </c>
      <c r="L101" s="30">
        <v>0</v>
      </c>
      <c r="M101" s="30">
        <f>INDEX(Summary[FY2425Cost], MATCH(D101,Summary[PracticeCode],0))</f>
        <v>11202.2032</v>
      </c>
      <c r="N101" s="32">
        <f t="shared" si="12"/>
        <v>1.1270993573865558</v>
      </c>
      <c r="O101" s="33">
        <f t="shared" si="13"/>
        <v>-1263.2363053910485</v>
      </c>
      <c r="P101" s="30">
        <f>INDEX(Summary[FY2425_AccurxCost], MATCH(D101,Summary[PracticeCode],0))</f>
        <v>7266.2052000000003</v>
      </c>
      <c r="Q101" s="30">
        <f>INDEX(Summary[FY2425_EESMSCost], MATCH(D101,Summary[PracticeCode],0))</f>
        <v>3935.998</v>
      </c>
      <c r="R101" s="31">
        <f>INDEX(Summary[FY2425_Accurx_Fragments], MATCH(D101,Summary[PracticeCode],0))</f>
        <v>354798</v>
      </c>
      <c r="S101" s="31">
        <f>INDEX(Summary[FY2425_EESMS], MATCH(D101,Summary[PracticeCode],0))</f>
        <v>178909</v>
      </c>
      <c r="T101" s="10">
        <f>INDEX(Summary[FY2425_SMS], MATCH(D101,Summary[PracticeCode],0))</f>
        <v>533707</v>
      </c>
      <c r="U101" s="10">
        <f>SUMIFS(Table5[All messages],Table5[ODS],'NWL Practice Allocation'!$D101)</f>
        <v>75168</v>
      </c>
      <c r="V101" s="10">
        <f>SUMIFS(Table5[Fallback messages (No NHS App)],Table5[ODS],'NWL Practice Allocation'!$D101)</f>
        <v>32121</v>
      </c>
      <c r="W101" s="10">
        <f>SUMIFS(Table5[NHS App messages saved],Table5[ODS],'NWL Practice Allocation'!$D101)</f>
        <v>7425</v>
      </c>
    </row>
    <row r="102" spans="1:23" s="7" customFormat="1" x14ac:dyDescent="0.35">
      <c r="A102" s="21" t="s">
        <v>127</v>
      </c>
      <c r="B102" s="22" t="s">
        <v>467</v>
      </c>
      <c r="C102" s="22" t="s">
        <v>29</v>
      </c>
      <c r="D102" s="21" t="s">
        <v>128</v>
      </c>
      <c r="E102" s="9">
        <f>INDEX(Summary[Practice Normalised Weighted List Size], MATCH(D102,Summary[ODS Code],0))</f>
        <v>20870.694915297601</v>
      </c>
      <c r="F102" s="51">
        <f t="shared" si="7"/>
        <v>9391.8127118839202</v>
      </c>
      <c r="G102" s="26" t="e">
        <f>VLOOKUP(D102,'[1]NWL Practice AccurX Allocation'!D$4:G$357,4,FALSE)</f>
        <v>#N/A</v>
      </c>
      <c r="H102" s="28">
        <f t="shared" si="8"/>
        <v>682471.72373023164</v>
      </c>
      <c r="I102" s="23">
        <f t="shared" si="9"/>
        <v>170617.93093255791</v>
      </c>
      <c r="J102" s="23">
        <f t="shared" si="10"/>
        <v>682471.72373023164</v>
      </c>
      <c r="K102" s="33">
        <f t="shared" si="11"/>
        <v>9391.8127118839202</v>
      </c>
      <c r="L102" s="30">
        <v>0</v>
      </c>
      <c r="M102" s="30">
        <f>INDEX(Summary[FY2425Cost], MATCH(D102,Summary[PracticeCode],0))</f>
        <v>5468.8766999999998</v>
      </c>
      <c r="N102" s="32">
        <f t="shared" si="12"/>
        <v>0.58230257222654813</v>
      </c>
      <c r="O102" s="33">
        <f t="shared" si="13"/>
        <v>3922.9360118839204</v>
      </c>
      <c r="P102" s="30">
        <f>INDEX(Summary[FY2425_AccurxCost], MATCH(D102,Summary[PracticeCode],0))</f>
        <v>904.20670000000007</v>
      </c>
      <c r="Q102" s="30">
        <f>INDEX(Summary[FY2425_EESMSCost], MATCH(D102,Summary[PracticeCode],0))</f>
        <v>4564.67</v>
      </c>
      <c r="R102" s="31">
        <f>INDEX(Summary[FY2425_Accurx_Fragments], MATCH(D102,Summary[PracticeCode],0))</f>
        <v>44501</v>
      </c>
      <c r="S102" s="31">
        <f>INDEX(Summary[FY2425_EESMS], MATCH(D102,Summary[PracticeCode],0))</f>
        <v>207485</v>
      </c>
      <c r="T102" s="10">
        <f>INDEX(Summary[FY2425_SMS], MATCH(D102,Summary[PracticeCode],0))</f>
        <v>251986</v>
      </c>
      <c r="U102" s="10">
        <f>SUMIFS(Table5[All messages],Table5[ODS],'NWL Practice Allocation'!$D102)</f>
        <v>1417</v>
      </c>
      <c r="V102" s="10">
        <f>SUMIFS(Table5[Fallback messages (No NHS App)],Table5[ODS],'NWL Practice Allocation'!$D102)</f>
        <v>1270</v>
      </c>
      <c r="W102" s="10">
        <f>SUMIFS(Table5[NHS App messages saved],Table5[ODS],'NWL Practice Allocation'!$D102)</f>
        <v>36</v>
      </c>
    </row>
    <row r="103" spans="1:23" s="7" customFormat="1" x14ac:dyDescent="0.35">
      <c r="A103" s="21" t="s">
        <v>662</v>
      </c>
      <c r="B103" s="22" t="s">
        <v>458</v>
      </c>
      <c r="C103" s="22" t="s">
        <v>33</v>
      </c>
      <c r="D103" s="21" t="s">
        <v>129</v>
      </c>
      <c r="E103" s="9">
        <f>INDEX(Summary[Practice Normalised Weighted List Size], MATCH(D103,Summary[ODS Code],0))</f>
        <v>413.34926081386601</v>
      </c>
      <c r="F103" s="51">
        <f t="shared" si="7"/>
        <v>186.00716736623971</v>
      </c>
      <c r="G103" s="26" t="e">
        <f>VLOOKUP(D103,'[1]NWL Practice AccurX Allocation'!D$4:G$357,4,FALSE)</f>
        <v>#N/A</v>
      </c>
      <c r="H103" s="28">
        <f t="shared" si="8"/>
        <v>13516.52082861342</v>
      </c>
      <c r="I103" s="23">
        <f t="shared" si="9"/>
        <v>3379.1302071533551</v>
      </c>
      <c r="J103" s="23">
        <f t="shared" si="10"/>
        <v>13516.52082861342</v>
      </c>
      <c r="K103" s="33">
        <f t="shared" si="11"/>
        <v>186.00716736623971</v>
      </c>
      <c r="L103" s="30">
        <v>0</v>
      </c>
      <c r="M103" s="30">
        <f>INDEX(Summary[FY2425Cost], MATCH(D103,Summary[PracticeCode],0))</f>
        <v>90.791399999999996</v>
      </c>
      <c r="N103" s="32">
        <f t="shared" si="12"/>
        <v>0.48810699762571957</v>
      </c>
      <c r="O103" s="33">
        <f t="shared" si="13"/>
        <v>95.215767366239717</v>
      </c>
      <c r="P103" s="30">
        <f>INDEX(Summary[FY2425_AccurxCost], MATCH(D103,Summary[PracticeCode],0))</f>
        <v>10.381400000000001</v>
      </c>
      <c r="Q103" s="30">
        <f>INDEX(Summary[FY2425_EESMSCost], MATCH(D103,Summary[PracticeCode],0))</f>
        <v>80.41</v>
      </c>
      <c r="R103" s="31">
        <f>INDEX(Summary[FY2425_Accurx_Fragments], MATCH(D103,Summary[PracticeCode],0))</f>
        <v>506</v>
      </c>
      <c r="S103" s="31">
        <f>INDEX(Summary[FY2425_EESMS], MATCH(D103,Summary[PracticeCode],0))</f>
        <v>3655</v>
      </c>
      <c r="T103" s="10">
        <f>INDEX(Summary[FY2425_SMS], MATCH(D103,Summary[PracticeCode],0))</f>
        <v>4161</v>
      </c>
      <c r="U103" s="10">
        <f>SUMIFS(Table5[All messages],Table5[ODS],'NWL Practice Allocation'!$D103)</f>
        <v>604</v>
      </c>
      <c r="V103" s="10">
        <f>SUMIFS(Table5[Fallback messages (No NHS App)],Table5[ODS],'NWL Practice Allocation'!$D103)</f>
        <v>560</v>
      </c>
      <c r="W103" s="10">
        <f>SUMIFS(Table5[NHS App messages saved],Table5[ODS],'NWL Practice Allocation'!$D103)</f>
        <v>7</v>
      </c>
    </row>
    <row r="104" spans="1:23" s="7" customFormat="1" x14ac:dyDescent="0.35">
      <c r="A104" s="21" t="s">
        <v>130</v>
      </c>
      <c r="B104" s="22" t="s">
        <v>433</v>
      </c>
      <c r="C104" s="22" t="s">
        <v>16</v>
      </c>
      <c r="D104" s="21" t="s">
        <v>131</v>
      </c>
      <c r="E104" s="9">
        <f>INDEX(Summary[Practice Normalised Weighted List Size], MATCH(D104,Summary[ODS Code],0))</f>
        <v>10159.0472967936</v>
      </c>
      <c r="F104" s="51">
        <f t="shared" si="7"/>
        <v>4571.5712835571203</v>
      </c>
      <c r="G104" s="26" t="e">
        <f>VLOOKUP(D104,'[1]NWL Practice AccurX Allocation'!D$4:G$357,4,FALSE)</f>
        <v>#N/A</v>
      </c>
      <c r="H104" s="28">
        <f t="shared" si="8"/>
        <v>332200.84660515079</v>
      </c>
      <c r="I104" s="23">
        <f t="shared" si="9"/>
        <v>83050.211651287696</v>
      </c>
      <c r="J104" s="23">
        <f t="shared" si="10"/>
        <v>332200.84660515079</v>
      </c>
      <c r="K104" s="33">
        <f t="shared" si="11"/>
        <v>4571.5712835571203</v>
      </c>
      <c r="L104" s="30">
        <v>0</v>
      </c>
      <c r="M104" s="30">
        <f>INDEX(Summary[FY2425Cost], MATCH(D104,Summary[PracticeCode],0))</f>
        <v>1429.9169000000002</v>
      </c>
      <c r="N104" s="32">
        <f t="shared" si="12"/>
        <v>0.31278455727969923</v>
      </c>
      <c r="O104" s="33">
        <f t="shared" si="13"/>
        <v>3141.6543835571201</v>
      </c>
      <c r="P104" s="30">
        <f>INDEX(Summary[FY2425_AccurxCost], MATCH(D104,Summary[PracticeCode],0))</f>
        <v>112.93090000000001</v>
      </c>
      <c r="Q104" s="30">
        <f>INDEX(Summary[FY2425_EESMSCost], MATCH(D104,Summary[PracticeCode],0))</f>
        <v>1316.9860000000001</v>
      </c>
      <c r="R104" s="31">
        <f>INDEX(Summary[FY2425_Accurx_Fragments], MATCH(D104,Summary[PracticeCode],0))</f>
        <v>5515</v>
      </c>
      <c r="S104" s="31">
        <f>INDEX(Summary[FY2425_EESMS], MATCH(D104,Summary[PracticeCode],0))</f>
        <v>59863</v>
      </c>
      <c r="T104" s="10">
        <f>INDEX(Summary[FY2425_SMS], MATCH(D104,Summary[PracticeCode],0))</f>
        <v>65378</v>
      </c>
      <c r="U104" s="10">
        <f>SUMIFS(Table5[All messages],Table5[ODS],'NWL Practice Allocation'!$D104)</f>
        <v>13834</v>
      </c>
      <c r="V104" s="10">
        <f>SUMIFS(Table5[Fallback messages (No NHS App)],Table5[ODS],'NWL Practice Allocation'!$D104)</f>
        <v>7043</v>
      </c>
      <c r="W104" s="10">
        <f>SUMIFS(Table5[NHS App messages saved],Table5[ODS],'NWL Practice Allocation'!$D104)</f>
        <v>998</v>
      </c>
    </row>
    <row r="105" spans="1:23" s="7" customFormat="1" x14ac:dyDescent="0.35">
      <c r="A105" s="21" t="s">
        <v>600</v>
      </c>
      <c r="B105" s="22" t="s">
        <v>511</v>
      </c>
      <c r="C105" s="22" t="s">
        <v>12</v>
      </c>
      <c r="D105" s="21" t="s">
        <v>133</v>
      </c>
      <c r="E105" s="9">
        <f>INDEX(Summary[Practice Normalised Weighted List Size], MATCH(D105,Summary[ODS Code],0))</f>
        <v>4883.24817378839</v>
      </c>
      <c r="F105" s="51">
        <f t="shared" si="7"/>
        <v>2197.4616782047756</v>
      </c>
      <c r="G105" s="26" t="e">
        <f>VLOOKUP(D105,'[1]NWL Practice AccurX Allocation'!D$4:G$357,4,FALSE)</f>
        <v>#N/A</v>
      </c>
      <c r="H105" s="28">
        <f t="shared" si="8"/>
        <v>159682.21528288035</v>
      </c>
      <c r="I105" s="23">
        <f t="shared" si="9"/>
        <v>39920.553820720088</v>
      </c>
      <c r="J105" s="23">
        <f t="shared" si="10"/>
        <v>159682.21528288035</v>
      </c>
      <c r="K105" s="33">
        <f t="shared" si="11"/>
        <v>2197.4616782047756</v>
      </c>
      <c r="L105" s="30">
        <v>0</v>
      </c>
      <c r="M105" s="30">
        <f>INDEX(Summary[FY2425Cost], MATCH(D105,Summary[PracticeCode],0))</f>
        <v>1841.5720999999999</v>
      </c>
      <c r="N105" s="32">
        <f t="shared" si="12"/>
        <v>0.83804514921255824</v>
      </c>
      <c r="O105" s="33">
        <f t="shared" si="13"/>
        <v>355.88957820477572</v>
      </c>
      <c r="P105" s="30">
        <f>INDEX(Summary[FY2425_AccurxCost], MATCH(D105,Summary[PracticeCode],0))</f>
        <v>11.898099999999999</v>
      </c>
      <c r="Q105" s="30">
        <f>INDEX(Summary[FY2425_EESMSCost], MATCH(D105,Summary[PracticeCode],0))</f>
        <v>1829.674</v>
      </c>
      <c r="R105" s="31">
        <f>INDEX(Summary[FY2425_Accurx_Fragments], MATCH(D105,Summary[PracticeCode],0))</f>
        <v>583</v>
      </c>
      <c r="S105" s="31">
        <f>INDEX(Summary[FY2425_EESMS], MATCH(D105,Summary[PracticeCode],0))</f>
        <v>83167</v>
      </c>
      <c r="T105" s="10">
        <f>INDEX(Summary[FY2425_SMS], MATCH(D105,Summary[PracticeCode],0))</f>
        <v>83750</v>
      </c>
      <c r="U105" s="10">
        <f>SUMIFS(Table5[All messages],Table5[ODS],'NWL Practice Allocation'!$D105)</f>
        <v>0</v>
      </c>
      <c r="V105" s="10">
        <f>SUMIFS(Table5[Fallback messages (No NHS App)],Table5[ODS],'NWL Practice Allocation'!$D105)</f>
        <v>0</v>
      </c>
      <c r="W105" s="10">
        <f>SUMIFS(Table5[NHS App messages saved],Table5[ODS],'NWL Practice Allocation'!$D105)</f>
        <v>0</v>
      </c>
    </row>
    <row r="106" spans="1:23" s="7" customFormat="1" x14ac:dyDescent="0.35">
      <c r="A106" s="21" t="s">
        <v>704</v>
      </c>
      <c r="B106" s="22" t="s">
        <v>509</v>
      </c>
      <c r="C106" s="22" t="s">
        <v>12</v>
      </c>
      <c r="D106" s="21" t="s">
        <v>134</v>
      </c>
      <c r="E106" s="9">
        <f>INDEX(Summary[Practice Normalised Weighted List Size], MATCH(D106,Summary[ODS Code],0))</f>
        <v>7077.3643143870704</v>
      </c>
      <c r="F106" s="51">
        <f t="shared" si="7"/>
        <v>3184.8139414741818</v>
      </c>
      <c r="G106" s="26" t="e">
        <f>VLOOKUP(D106,'[1]NWL Practice AccurX Allocation'!D$4:G$357,4,FALSE)</f>
        <v>#N/A</v>
      </c>
      <c r="H106" s="28">
        <f t="shared" si="8"/>
        <v>231429.81308045721</v>
      </c>
      <c r="I106" s="23">
        <f t="shared" si="9"/>
        <v>57857.453270114303</v>
      </c>
      <c r="J106" s="23">
        <f t="shared" si="10"/>
        <v>231429.81308045721</v>
      </c>
      <c r="K106" s="33">
        <f t="shared" si="11"/>
        <v>3184.8139414741818</v>
      </c>
      <c r="L106" s="30">
        <v>0</v>
      </c>
      <c r="M106" s="30">
        <f>INDEX(Summary[FY2425Cost], MATCH(D106,Summary[PracticeCode],0))</f>
        <v>2288.3586</v>
      </c>
      <c r="N106" s="32">
        <f t="shared" si="12"/>
        <v>0.71852191118604813</v>
      </c>
      <c r="O106" s="33">
        <f t="shared" si="13"/>
        <v>896.45534147418175</v>
      </c>
      <c r="P106" s="30">
        <f>INDEX(Summary[FY2425_AccurxCost], MATCH(D106,Summary[PracticeCode],0))</f>
        <v>847.20460000000003</v>
      </c>
      <c r="Q106" s="30">
        <f>INDEX(Summary[FY2425_EESMSCost], MATCH(D106,Summary[PracticeCode],0))</f>
        <v>1441.154</v>
      </c>
      <c r="R106" s="31">
        <f>INDEX(Summary[FY2425_Accurx_Fragments], MATCH(D106,Summary[PracticeCode],0))</f>
        <v>40644</v>
      </c>
      <c r="S106" s="31">
        <f>INDEX(Summary[FY2425_EESMS], MATCH(D106,Summary[PracticeCode],0))</f>
        <v>65507</v>
      </c>
      <c r="T106" s="10">
        <f>INDEX(Summary[FY2425_SMS], MATCH(D106,Summary[PracticeCode],0))</f>
        <v>106151</v>
      </c>
      <c r="U106" s="10">
        <f>SUMIFS(Table5[All messages],Table5[ODS],'NWL Practice Allocation'!$D106)</f>
        <v>19012</v>
      </c>
      <c r="V106" s="10">
        <f>SUMIFS(Table5[Fallback messages (No NHS App)],Table5[ODS],'NWL Practice Allocation'!$D106)</f>
        <v>10186</v>
      </c>
      <c r="W106" s="10">
        <f>SUMIFS(Table5[NHS App messages saved],Table5[ODS],'NWL Practice Allocation'!$D106)</f>
        <v>1370</v>
      </c>
    </row>
    <row r="107" spans="1:23" s="7" customFormat="1" x14ac:dyDescent="0.35">
      <c r="A107" s="21" t="s">
        <v>541</v>
      </c>
      <c r="B107" s="22" t="s">
        <v>542</v>
      </c>
      <c r="C107" s="22" t="s">
        <v>12</v>
      </c>
      <c r="D107" s="21" t="s">
        <v>135</v>
      </c>
      <c r="E107" s="9">
        <f>INDEX(Summary[Practice Normalised Weighted List Size], MATCH(D107,Summary[ODS Code],0))</f>
        <v>5494.1322703081396</v>
      </c>
      <c r="F107" s="51">
        <f t="shared" si="7"/>
        <v>2472.359521638663</v>
      </c>
      <c r="G107" s="26" t="e">
        <f>VLOOKUP(D107,'[1]NWL Practice AccurX Allocation'!D$4:G$357,4,FALSE)</f>
        <v>#N/A</v>
      </c>
      <c r="H107" s="28">
        <f t="shared" si="8"/>
        <v>179658.12523907618</v>
      </c>
      <c r="I107" s="23">
        <f t="shared" si="9"/>
        <v>44914.531309769045</v>
      </c>
      <c r="J107" s="23">
        <f t="shared" si="10"/>
        <v>179658.12523907618</v>
      </c>
      <c r="K107" s="33">
        <f t="shared" si="11"/>
        <v>2472.359521638663</v>
      </c>
      <c r="L107" s="30">
        <v>0</v>
      </c>
      <c r="M107" s="30">
        <f>INDEX(Summary[FY2425Cost], MATCH(D107,Summary[PracticeCode],0))</f>
        <v>2176.1016000000004</v>
      </c>
      <c r="N107" s="32">
        <f t="shared" si="12"/>
        <v>0.88017198993684187</v>
      </c>
      <c r="O107" s="33">
        <f t="shared" si="13"/>
        <v>296.25792163866254</v>
      </c>
      <c r="P107" s="30">
        <f>INDEX(Summary[FY2425_AccurxCost], MATCH(D107,Summary[PracticeCode],0))</f>
        <v>1532.4916000000003</v>
      </c>
      <c r="Q107" s="30">
        <f>INDEX(Summary[FY2425_EESMSCost], MATCH(D107,Summary[PracticeCode],0))</f>
        <v>643.61</v>
      </c>
      <c r="R107" s="31">
        <f>INDEX(Summary[FY2425_Accurx_Fragments], MATCH(D107,Summary[PracticeCode],0))</f>
        <v>74398</v>
      </c>
      <c r="S107" s="31">
        <f>INDEX(Summary[FY2425_EESMS], MATCH(D107,Summary[PracticeCode],0))</f>
        <v>29255</v>
      </c>
      <c r="T107" s="10">
        <f>INDEX(Summary[FY2425_SMS], MATCH(D107,Summary[PracticeCode],0))</f>
        <v>103653</v>
      </c>
      <c r="U107" s="10">
        <f>SUMIFS(Table5[All messages],Table5[ODS],'NWL Practice Allocation'!$D107)</f>
        <v>23270</v>
      </c>
      <c r="V107" s="10">
        <f>SUMIFS(Table5[Fallback messages (No NHS App)],Table5[ODS],'NWL Practice Allocation'!$D107)</f>
        <v>13134</v>
      </c>
      <c r="W107" s="10">
        <f>SUMIFS(Table5[NHS App messages saved],Table5[ODS],'NWL Practice Allocation'!$D107)</f>
        <v>1535</v>
      </c>
    </row>
    <row r="108" spans="1:23" s="7" customFormat="1" x14ac:dyDescent="0.35">
      <c r="A108" s="21" t="s">
        <v>834</v>
      </c>
      <c r="B108" s="22" t="s">
        <v>534</v>
      </c>
      <c r="C108" s="22" t="s">
        <v>16</v>
      </c>
      <c r="D108" s="21" t="s">
        <v>137</v>
      </c>
      <c r="E108" s="9">
        <f>INDEX(Summary[Practice Normalised Weighted List Size], MATCH(D108,Summary[ODS Code],0))</f>
        <v>8234.5590324439399</v>
      </c>
      <c r="F108" s="51">
        <f t="shared" si="7"/>
        <v>3705.551564599773</v>
      </c>
      <c r="G108" s="26" t="e">
        <f>VLOOKUP(D108,'[1]NWL Practice AccurX Allocation'!D$4:G$357,4,FALSE)</f>
        <v>#N/A</v>
      </c>
      <c r="H108" s="28">
        <f t="shared" si="8"/>
        <v>269270.08036091685</v>
      </c>
      <c r="I108" s="23">
        <f t="shared" si="9"/>
        <v>67317.520090229213</v>
      </c>
      <c r="J108" s="23">
        <f t="shared" si="10"/>
        <v>269270.08036091685</v>
      </c>
      <c r="K108" s="33">
        <f t="shared" si="11"/>
        <v>3705.551564599773</v>
      </c>
      <c r="L108" s="30">
        <v>0</v>
      </c>
      <c r="M108" s="30">
        <f>INDEX(Summary[FY2425Cost], MATCH(D108,Summary[PracticeCode],0))</f>
        <v>10118.1078</v>
      </c>
      <c r="N108" s="32">
        <f>M108/K108</f>
        <v>2.7305267849086943</v>
      </c>
      <c r="O108" s="33">
        <f t="shared" si="13"/>
        <v>-6412.5562354002268</v>
      </c>
      <c r="P108" s="30">
        <f>INDEX(Summary[FY2425_AccurxCost], MATCH(D108,Summary[PracticeCode],0))</f>
        <v>4851.8797999999997</v>
      </c>
      <c r="Q108" s="30">
        <f>INDEX(Summary[FY2425_EESMSCost], MATCH(D108,Summary[PracticeCode],0))</f>
        <v>5266.2280000000001</v>
      </c>
      <c r="R108" s="31">
        <f>INDEX(Summary[FY2425_Accurx_Fragments], MATCH(D108,Summary[PracticeCode],0))</f>
        <v>242090</v>
      </c>
      <c r="S108" s="31">
        <f>INDEX(Summary[FY2425_EESMS], MATCH(D108,Summary[PracticeCode],0))</f>
        <v>239374</v>
      </c>
      <c r="T108" s="10">
        <f>INDEX(Summary[FY2425_SMS], MATCH(D108,Summary[PracticeCode],0))</f>
        <v>481464</v>
      </c>
      <c r="U108" s="10">
        <f>SUMIFS(Table5[All messages],Table5[ODS],'NWL Practice Allocation'!$D108)</f>
        <v>126742</v>
      </c>
      <c r="V108" s="10">
        <f>SUMIFS(Table5[Fallback messages (No NHS App)],Table5[ODS],'NWL Practice Allocation'!$D108)</f>
        <v>79076</v>
      </c>
      <c r="W108" s="10">
        <f>SUMIFS(Table5[NHS App messages saved],Table5[ODS],'NWL Practice Allocation'!$D108)</f>
        <v>9734</v>
      </c>
    </row>
    <row r="109" spans="1:23" s="7" customFormat="1" x14ac:dyDescent="0.35">
      <c r="A109" s="21" t="s">
        <v>138</v>
      </c>
      <c r="B109" s="22" t="s">
        <v>534</v>
      </c>
      <c r="C109" s="22" t="s">
        <v>16</v>
      </c>
      <c r="D109" s="21" t="s">
        <v>139</v>
      </c>
      <c r="E109" s="9">
        <f>INDEX(Summary[Practice Normalised Weighted List Size], MATCH(D109,Summary[ODS Code],0))</f>
        <v>3216.66594851229</v>
      </c>
      <c r="F109" s="51">
        <f t="shared" si="7"/>
        <v>1447.4996768305305</v>
      </c>
      <c r="G109" s="26" t="e">
        <f>VLOOKUP(D109,'[1]NWL Practice AccurX Allocation'!D$4:G$357,4,FALSE)</f>
        <v>#N/A</v>
      </c>
      <c r="H109" s="28">
        <f t="shared" si="8"/>
        <v>105184.97651635189</v>
      </c>
      <c r="I109" s="23">
        <f t="shared" si="9"/>
        <v>26296.244129087972</v>
      </c>
      <c r="J109" s="23">
        <f t="shared" si="10"/>
        <v>105184.97651635189</v>
      </c>
      <c r="K109" s="33">
        <f t="shared" si="11"/>
        <v>1447.4996768305305</v>
      </c>
      <c r="L109" s="30">
        <v>0</v>
      </c>
      <c r="M109" s="30">
        <f>INDEX(Summary[FY2425Cost], MATCH(D109,Summary[PracticeCode],0))</f>
        <v>770.29910000000007</v>
      </c>
      <c r="N109" s="32">
        <f t="shared" si="12"/>
        <v>0.53215839169419354</v>
      </c>
      <c r="O109" s="33">
        <f t="shared" si="13"/>
        <v>677.20057683053039</v>
      </c>
      <c r="P109" s="30">
        <f>INDEX(Summary[FY2425_AccurxCost], MATCH(D109,Summary[PracticeCode],0))</f>
        <v>339.47310000000004</v>
      </c>
      <c r="Q109" s="30">
        <f>INDEX(Summary[FY2425_EESMSCost], MATCH(D109,Summary[PracticeCode],0))</f>
        <v>430.82600000000002</v>
      </c>
      <c r="R109" s="31">
        <f>INDEX(Summary[FY2425_Accurx_Fragments], MATCH(D109,Summary[PracticeCode],0))</f>
        <v>16725</v>
      </c>
      <c r="S109" s="31">
        <f>INDEX(Summary[FY2425_EESMS], MATCH(D109,Summary[PracticeCode],0))</f>
        <v>19583</v>
      </c>
      <c r="T109" s="10">
        <f>INDEX(Summary[FY2425_SMS], MATCH(D109,Summary[PracticeCode],0))</f>
        <v>36308</v>
      </c>
      <c r="U109" s="10">
        <f>SUMIFS(Table5[All messages],Table5[ODS],'NWL Practice Allocation'!$D109)</f>
        <v>10109</v>
      </c>
      <c r="V109" s="10">
        <f>SUMIFS(Table5[Fallback messages (No NHS App)],Table5[ODS],'NWL Practice Allocation'!$D109)</f>
        <v>3957</v>
      </c>
      <c r="W109" s="10">
        <f>SUMIFS(Table5[NHS App messages saved],Table5[ODS],'NWL Practice Allocation'!$D109)</f>
        <v>1122</v>
      </c>
    </row>
    <row r="110" spans="1:23" s="7" customFormat="1" x14ac:dyDescent="0.35">
      <c r="A110" s="21" t="s">
        <v>140</v>
      </c>
      <c r="B110" s="22" t="s">
        <v>454</v>
      </c>
      <c r="C110" s="22" t="s">
        <v>16</v>
      </c>
      <c r="D110" s="21" t="s">
        <v>141</v>
      </c>
      <c r="E110" s="9">
        <f>INDEX(Summary[Practice Normalised Weighted List Size], MATCH(D110,Summary[ODS Code],0))</f>
        <v>7035.5830788555104</v>
      </c>
      <c r="F110" s="51">
        <f t="shared" si="7"/>
        <v>3166.0123854849799</v>
      </c>
      <c r="G110" s="26" t="e">
        <f>VLOOKUP(D110,'[1]NWL Practice AccurX Allocation'!D$4:G$357,4,FALSE)</f>
        <v>#N/A</v>
      </c>
      <c r="H110" s="28">
        <f t="shared" si="8"/>
        <v>230063.56667857521</v>
      </c>
      <c r="I110" s="23">
        <f t="shared" si="9"/>
        <v>57515.891669643803</v>
      </c>
      <c r="J110" s="23">
        <f t="shared" si="10"/>
        <v>230063.56667857521</v>
      </c>
      <c r="K110" s="33">
        <f t="shared" si="11"/>
        <v>3166.0123854849799</v>
      </c>
      <c r="L110" s="30">
        <v>0</v>
      </c>
      <c r="M110" s="30">
        <f>INDEX(Summary[FY2425Cost], MATCH(D110,Summary[PracticeCode],0))</f>
        <v>1538.3202999999999</v>
      </c>
      <c r="N110" s="32">
        <f t="shared" si="12"/>
        <v>0.48588574923226496</v>
      </c>
      <c r="O110" s="33">
        <f t="shared" si="13"/>
        <v>1627.69208548498</v>
      </c>
      <c r="P110" s="30">
        <f>INDEX(Summary[FY2425_AccurxCost], MATCH(D110,Summary[PracticeCode],0))</f>
        <v>173.68230000000003</v>
      </c>
      <c r="Q110" s="30">
        <f>INDEX(Summary[FY2425_EESMSCost], MATCH(D110,Summary[PracticeCode],0))</f>
        <v>1364.6379999999999</v>
      </c>
      <c r="R110" s="31">
        <f>INDEX(Summary[FY2425_Accurx_Fragments], MATCH(D110,Summary[PracticeCode],0))</f>
        <v>8589</v>
      </c>
      <c r="S110" s="31">
        <f>INDEX(Summary[FY2425_EESMS], MATCH(D110,Summary[PracticeCode],0))</f>
        <v>62029</v>
      </c>
      <c r="T110" s="10">
        <f>INDEX(Summary[FY2425_SMS], MATCH(D110,Summary[PracticeCode],0))</f>
        <v>70618</v>
      </c>
      <c r="U110" s="10">
        <f>SUMIFS(Table5[All messages],Table5[ODS],'NWL Practice Allocation'!$D110)</f>
        <v>55</v>
      </c>
      <c r="V110" s="10">
        <f>SUMIFS(Table5[Fallback messages (No NHS App)],Table5[ODS],'NWL Practice Allocation'!$D110)</f>
        <v>38</v>
      </c>
      <c r="W110" s="10">
        <f>SUMIFS(Table5[NHS App messages saved],Table5[ODS],'NWL Practice Allocation'!$D110)</f>
        <v>4</v>
      </c>
    </row>
    <row r="111" spans="1:23" s="7" customFormat="1" x14ac:dyDescent="0.35">
      <c r="A111" s="21" t="s">
        <v>566</v>
      </c>
      <c r="B111" s="22" t="s">
        <v>453</v>
      </c>
      <c r="C111" s="22" t="s">
        <v>12</v>
      </c>
      <c r="D111" s="21" t="s">
        <v>142</v>
      </c>
      <c r="E111" s="9">
        <f>INDEX(Summary[Practice Normalised Weighted List Size], MATCH(D111,Summary[ODS Code],0))</f>
        <v>13861.3576839463</v>
      </c>
      <c r="F111" s="51">
        <f t="shared" si="7"/>
        <v>6237.6109577758352</v>
      </c>
      <c r="G111" s="26" t="e">
        <f>VLOOKUP(D111,'[1]NWL Practice AccurX Allocation'!D$4:G$357,4,FALSE)</f>
        <v>#N/A</v>
      </c>
      <c r="H111" s="28">
        <f t="shared" si="8"/>
        <v>453266.39626504405</v>
      </c>
      <c r="I111" s="23">
        <f t="shared" si="9"/>
        <v>113316.59906626101</v>
      </c>
      <c r="J111" s="23">
        <f t="shared" si="10"/>
        <v>453266.39626504405</v>
      </c>
      <c r="K111" s="33">
        <f t="shared" si="11"/>
        <v>6237.6109577758352</v>
      </c>
      <c r="L111" s="30">
        <v>0</v>
      </c>
      <c r="M111" s="30">
        <f>INDEX(Summary[FY2425Cost], MATCH(D111,Summary[PracticeCode],0))</f>
        <v>5185.9503999999997</v>
      </c>
      <c r="N111" s="32">
        <f t="shared" si="12"/>
        <v>0.83140010415929666</v>
      </c>
      <c r="O111" s="33">
        <f t="shared" si="13"/>
        <v>1051.6605577758355</v>
      </c>
      <c r="P111" s="30">
        <f>INDEX(Summary[FY2425_AccurxCost], MATCH(D111,Summary[PracticeCode],0))</f>
        <v>818.90639999999996</v>
      </c>
      <c r="Q111" s="30">
        <f>INDEX(Summary[FY2425_EESMSCost], MATCH(D111,Summary[PracticeCode],0))</f>
        <v>4367.0439999999999</v>
      </c>
      <c r="R111" s="31">
        <f>INDEX(Summary[FY2425_Accurx_Fragments], MATCH(D111,Summary[PracticeCode],0))</f>
        <v>38844</v>
      </c>
      <c r="S111" s="31">
        <f>INDEX(Summary[FY2425_EESMS], MATCH(D111,Summary[PracticeCode],0))</f>
        <v>198502</v>
      </c>
      <c r="T111" s="10">
        <f>INDEX(Summary[FY2425_SMS], MATCH(D111,Summary[PracticeCode],0))</f>
        <v>237346</v>
      </c>
      <c r="U111" s="10">
        <f>SUMIFS(Table5[All messages],Table5[ODS],'NWL Practice Allocation'!$D111)</f>
        <v>6068</v>
      </c>
      <c r="V111" s="10">
        <f>SUMIFS(Table5[Fallback messages (No NHS App)],Table5[ODS],'NWL Practice Allocation'!$D111)</f>
        <v>3657</v>
      </c>
      <c r="W111" s="10">
        <f>SUMIFS(Table5[NHS App messages saved],Table5[ODS],'NWL Practice Allocation'!$D111)</f>
        <v>303</v>
      </c>
    </row>
    <row r="112" spans="1:23" s="7" customFormat="1" x14ac:dyDescent="0.35">
      <c r="A112" s="21" t="s">
        <v>143</v>
      </c>
      <c r="B112" s="22" t="s">
        <v>483</v>
      </c>
      <c r="C112" s="22" t="s">
        <v>29</v>
      </c>
      <c r="D112" s="21" t="s">
        <v>144</v>
      </c>
      <c r="E112" s="9">
        <f>INDEX(Summary[Practice Normalised Weighted List Size], MATCH(D112,Summary[ODS Code],0))</f>
        <v>8379.3220253412292</v>
      </c>
      <c r="F112" s="51">
        <f t="shared" si="7"/>
        <v>3770.6949114035533</v>
      </c>
      <c r="G112" s="26" t="e">
        <f>VLOOKUP(D112,'[1]NWL Practice AccurX Allocation'!D$4:G$357,4,FALSE)</f>
        <v>#N/A</v>
      </c>
      <c r="H112" s="28">
        <f t="shared" si="8"/>
        <v>274003.83022865822</v>
      </c>
      <c r="I112" s="23">
        <f t="shared" si="9"/>
        <v>68500.957557164555</v>
      </c>
      <c r="J112" s="23">
        <f t="shared" si="10"/>
        <v>274003.83022865822</v>
      </c>
      <c r="K112" s="33">
        <f t="shared" si="11"/>
        <v>3770.6949114035533</v>
      </c>
      <c r="L112" s="30">
        <v>0</v>
      </c>
      <c r="M112" s="30">
        <f>INDEX(Summary[FY2425Cost], MATCH(D112,Summary[PracticeCode],0))</f>
        <v>4858.8681999999999</v>
      </c>
      <c r="N112" s="32">
        <f t="shared" si="12"/>
        <v>1.2885869353432786</v>
      </c>
      <c r="O112" s="33">
        <f t="shared" si="13"/>
        <v>-1088.1732885964466</v>
      </c>
      <c r="P112" s="30">
        <f>INDEX(Summary[FY2425_AccurxCost], MATCH(D112,Summary[PracticeCode],0))</f>
        <v>1223.2362000000001</v>
      </c>
      <c r="Q112" s="30">
        <f>INDEX(Summary[FY2425_EESMSCost], MATCH(D112,Summary[PracticeCode],0))</f>
        <v>3635.6320000000001</v>
      </c>
      <c r="R112" s="31">
        <f>INDEX(Summary[FY2425_Accurx_Fragments], MATCH(D112,Summary[PracticeCode],0))</f>
        <v>60128</v>
      </c>
      <c r="S112" s="31">
        <f>INDEX(Summary[FY2425_EESMS], MATCH(D112,Summary[PracticeCode],0))</f>
        <v>165256</v>
      </c>
      <c r="T112" s="10">
        <f>INDEX(Summary[FY2425_SMS], MATCH(D112,Summary[PracticeCode],0))</f>
        <v>225384</v>
      </c>
      <c r="U112" s="10">
        <f>SUMIFS(Table5[All messages],Table5[ODS],'NWL Practice Allocation'!$D112)</f>
        <v>28649</v>
      </c>
      <c r="V112" s="10">
        <f>SUMIFS(Table5[Fallback messages (No NHS App)],Table5[ODS],'NWL Practice Allocation'!$D112)</f>
        <v>17762</v>
      </c>
      <c r="W112" s="10">
        <f>SUMIFS(Table5[NHS App messages saved],Table5[ODS],'NWL Practice Allocation'!$D112)</f>
        <v>2076</v>
      </c>
    </row>
    <row r="113" spans="1:23" s="7" customFormat="1" x14ac:dyDescent="0.35">
      <c r="A113" s="21" t="s">
        <v>548</v>
      </c>
      <c r="B113" s="22" t="s">
        <v>497</v>
      </c>
      <c r="C113" s="22" t="s">
        <v>22</v>
      </c>
      <c r="D113" s="21" t="s">
        <v>145</v>
      </c>
      <c r="E113" s="9">
        <f>INDEX(Summary[Practice Normalised Weighted List Size], MATCH(D113,Summary[ODS Code],0))</f>
        <v>8703.1834847450991</v>
      </c>
      <c r="F113" s="51">
        <f t="shared" si="7"/>
        <v>3916.4325681352948</v>
      </c>
      <c r="G113" s="26" t="e">
        <f>VLOOKUP(D113,'[1]NWL Practice AccurX Allocation'!D$4:G$357,4,FALSE)</f>
        <v>#N/A</v>
      </c>
      <c r="H113" s="28">
        <f t="shared" si="8"/>
        <v>284594.09995116474</v>
      </c>
      <c r="I113" s="23">
        <f t="shared" si="9"/>
        <v>71148.524987791185</v>
      </c>
      <c r="J113" s="23">
        <f t="shared" si="10"/>
        <v>284594.09995116474</v>
      </c>
      <c r="K113" s="33">
        <f t="shared" si="11"/>
        <v>3916.4325681352948</v>
      </c>
      <c r="L113" s="30">
        <v>0</v>
      </c>
      <c r="M113" s="30">
        <f>INDEX(Summary[FY2425Cost], MATCH(D113,Summary[PracticeCode],0))</f>
        <v>1515.2786999999998</v>
      </c>
      <c r="N113" s="32">
        <f t="shared" si="12"/>
        <v>0.38690279320229926</v>
      </c>
      <c r="O113" s="33">
        <f t="shared" si="13"/>
        <v>2401.1538681352949</v>
      </c>
      <c r="P113" s="30">
        <f>INDEX(Summary[FY2425_AccurxCost], MATCH(D113,Summary[PracticeCode],0))</f>
        <v>675.71469999999999</v>
      </c>
      <c r="Q113" s="30">
        <f>INDEX(Summary[FY2425_EESMSCost], MATCH(D113,Summary[PracticeCode],0))</f>
        <v>839.56399999999996</v>
      </c>
      <c r="R113" s="31">
        <f>INDEX(Summary[FY2425_Accurx_Fragments], MATCH(D113,Summary[PracticeCode],0))</f>
        <v>33233</v>
      </c>
      <c r="S113" s="31">
        <f>INDEX(Summary[FY2425_EESMS], MATCH(D113,Summary[PracticeCode],0))</f>
        <v>38162</v>
      </c>
      <c r="T113" s="10">
        <f>INDEX(Summary[FY2425_SMS], MATCH(D113,Summary[PracticeCode],0))</f>
        <v>71395</v>
      </c>
      <c r="U113" s="10">
        <f>SUMIFS(Table5[All messages],Table5[ODS],'NWL Practice Allocation'!$D113)</f>
        <v>1304</v>
      </c>
      <c r="V113" s="10">
        <f>SUMIFS(Table5[Fallback messages (No NHS App)],Table5[ODS],'NWL Practice Allocation'!$D113)</f>
        <v>701</v>
      </c>
      <c r="W113" s="10">
        <f>SUMIFS(Table5[NHS App messages saved],Table5[ODS],'NWL Practice Allocation'!$D113)</f>
        <v>93</v>
      </c>
    </row>
    <row r="114" spans="1:23" s="7" customFormat="1" x14ac:dyDescent="0.35">
      <c r="A114" s="21" t="s">
        <v>552</v>
      </c>
      <c r="B114" s="22" t="s">
        <v>429</v>
      </c>
      <c r="C114" s="22" t="s">
        <v>22</v>
      </c>
      <c r="D114" s="21" t="s">
        <v>146</v>
      </c>
      <c r="E114" s="9">
        <f>INDEX(Summary[Practice Normalised Weighted List Size], MATCH(D114,Summary[ODS Code],0))</f>
        <v>11193.8382101729</v>
      </c>
      <c r="F114" s="51">
        <f t="shared" si="7"/>
        <v>5037.2271945778057</v>
      </c>
      <c r="G114" s="26" t="e">
        <f>VLOOKUP(D114,'[1]NWL Practice AccurX Allocation'!D$4:G$357,4,FALSE)</f>
        <v>#N/A</v>
      </c>
      <c r="H114" s="28">
        <f t="shared" si="8"/>
        <v>366038.50947265385</v>
      </c>
      <c r="I114" s="23">
        <f t="shared" si="9"/>
        <v>91509.627368163463</v>
      </c>
      <c r="J114" s="23">
        <f t="shared" si="10"/>
        <v>366038.50947265385</v>
      </c>
      <c r="K114" s="33">
        <f t="shared" si="11"/>
        <v>5037.2271945778057</v>
      </c>
      <c r="L114" s="30">
        <v>0</v>
      </c>
      <c r="M114" s="30">
        <f>INDEX(Summary[FY2425Cost], MATCH(D114,Summary[PracticeCode],0))</f>
        <v>1895.6475</v>
      </c>
      <c r="N114" s="32">
        <f t="shared" si="12"/>
        <v>0.37632757602049821</v>
      </c>
      <c r="O114" s="33">
        <f t="shared" si="13"/>
        <v>3141.5796945778056</v>
      </c>
      <c r="P114" s="30">
        <f>INDEX(Summary[FY2425_AccurxCost], MATCH(D114,Summary[PracticeCode],0))</f>
        <v>637.24750000000006</v>
      </c>
      <c r="Q114" s="30">
        <f>INDEX(Summary[FY2425_EESMSCost], MATCH(D114,Summary[PracticeCode],0))</f>
        <v>1258.4000000000001</v>
      </c>
      <c r="R114" s="31">
        <f>INDEX(Summary[FY2425_Accurx_Fragments], MATCH(D114,Summary[PracticeCode],0))</f>
        <v>30301</v>
      </c>
      <c r="S114" s="31">
        <f>INDEX(Summary[FY2425_EESMS], MATCH(D114,Summary[PracticeCode],0))</f>
        <v>57200</v>
      </c>
      <c r="T114" s="10">
        <f>INDEX(Summary[FY2425_SMS], MATCH(D114,Summary[PracticeCode],0))</f>
        <v>87501</v>
      </c>
      <c r="U114" s="10">
        <f>SUMIFS(Table5[All messages],Table5[ODS],'NWL Practice Allocation'!$D114)</f>
        <v>25286</v>
      </c>
      <c r="V114" s="10">
        <f>SUMIFS(Table5[Fallback messages (No NHS App)],Table5[ODS],'NWL Practice Allocation'!$D114)</f>
        <v>11111</v>
      </c>
      <c r="W114" s="10">
        <f>SUMIFS(Table5[NHS App messages saved],Table5[ODS],'NWL Practice Allocation'!$D114)</f>
        <v>2257</v>
      </c>
    </row>
    <row r="115" spans="1:23" s="7" customFormat="1" x14ac:dyDescent="0.35">
      <c r="A115" s="21" t="s">
        <v>631</v>
      </c>
      <c r="B115" s="22" t="s">
        <v>453</v>
      </c>
      <c r="C115" s="22" t="s">
        <v>12</v>
      </c>
      <c r="D115" s="21" t="s">
        <v>147</v>
      </c>
      <c r="E115" s="9">
        <f>INDEX(Summary[Practice Normalised Weighted List Size], MATCH(D115,Summary[ODS Code],0))</f>
        <v>5414.5700528533498</v>
      </c>
      <c r="F115" s="51">
        <f t="shared" si="7"/>
        <v>2436.5565237840074</v>
      </c>
      <c r="G115" s="26" t="e">
        <f>VLOOKUP(D115,'[1]NWL Practice AccurX Allocation'!D$4:G$357,4,FALSE)</f>
        <v>#N/A</v>
      </c>
      <c r="H115" s="28">
        <f t="shared" si="8"/>
        <v>177056.44072830456</v>
      </c>
      <c r="I115" s="23">
        <f t="shared" si="9"/>
        <v>44264.11018207614</v>
      </c>
      <c r="J115" s="23">
        <f t="shared" si="10"/>
        <v>177056.44072830456</v>
      </c>
      <c r="K115" s="33">
        <f t="shared" si="11"/>
        <v>2436.5565237840074</v>
      </c>
      <c r="L115" s="30">
        <v>0</v>
      </c>
      <c r="M115" s="30">
        <f>INDEX(Summary[FY2425Cost], MATCH(D115,Summary[PracticeCode],0))</f>
        <v>752.98969999999997</v>
      </c>
      <c r="N115" s="32">
        <f t="shared" si="12"/>
        <v>0.30903846992664719</v>
      </c>
      <c r="O115" s="33">
        <f t="shared" si="13"/>
        <v>1683.5668237840073</v>
      </c>
      <c r="P115" s="30">
        <f>INDEX(Summary[FY2425_AccurxCost], MATCH(D115,Summary[PracticeCode],0))</f>
        <v>39.925700000000006</v>
      </c>
      <c r="Q115" s="30">
        <f>INDEX(Summary[FY2425_EESMSCost], MATCH(D115,Summary[PracticeCode],0))</f>
        <v>713.06399999999996</v>
      </c>
      <c r="R115" s="31">
        <f>INDEX(Summary[FY2425_Accurx_Fragments], MATCH(D115,Summary[PracticeCode],0))</f>
        <v>1947</v>
      </c>
      <c r="S115" s="31">
        <f>INDEX(Summary[FY2425_EESMS], MATCH(D115,Summary[PracticeCode],0))</f>
        <v>32412</v>
      </c>
      <c r="T115" s="10">
        <f>INDEX(Summary[FY2425_SMS], MATCH(D115,Summary[PracticeCode],0))</f>
        <v>34359</v>
      </c>
      <c r="U115" s="10">
        <f>SUMIFS(Table5[All messages],Table5[ODS],'NWL Practice Allocation'!$D115)</f>
        <v>7115</v>
      </c>
      <c r="V115" s="10">
        <f>SUMIFS(Table5[Fallback messages (No NHS App)],Table5[ODS],'NWL Practice Allocation'!$D115)</f>
        <v>4731</v>
      </c>
      <c r="W115" s="10">
        <f>SUMIFS(Table5[NHS App messages saved],Table5[ODS],'NWL Practice Allocation'!$D115)</f>
        <v>295</v>
      </c>
    </row>
    <row r="116" spans="1:23" s="7" customFormat="1" x14ac:dyDescent="0.35">
      <c r="A116" s="21" t="s">
        <v>533</v>
      </c>
      <c r="B116" s="22" t="s">
        <v>511</v>
      </c>
      <c r="C116" s="22" t="s">
        <v>12</v>
      </c>
      <c r="D116" s="21" t="s">
        <v>148</v>
      </c>
      <c r="E116" s="9">
        <f>INDEX(Summary[Practice Normalised Weighted List Size], MATCH(D116,Summary[ODS Code],0))</f>
        <v>5816.7986630755504</v>
      </c>
      <c r="F116" s="51">
        <f t="shared" si="7"/>
        <v>2617.5593983839976</v>
      </c>
      <c r="G116" s="26" t="e">
        <f>VLOOKUP(D116,'[1]NWL Practice AccurX Allocation'!D$4:G$357,4,FALSE)</f>
        <v>#N/A</v>
      </c>
      <c r="H116" s="28">
        <f t="shared" si="8"/>
        <v>190209.31628257051</v>
      </c>
      <c r="I116" s="23">
        <f t="shared" si="9"/>
        <v>47552.329070642627</v>
      </c>
      <c r="J116" s="23">
        <f t="shared" si="10"/>
        <v>190209.31628257051</v>
      </c>
      <c r="K116" s="33">
        <f t="shared" si="11"/>
        <v>2617.5593983839976</v>
      </c>
      <c r="L116" s="30">
        <v>0</v>
      </c>
      <c r="M116" s="30">
        <f>INDEX(Summary[FY2425Cost], MATCH(D116,Summary[PracticeCode],0))</f>
        <v>460.48500000000001</v>
      </c>
      <c r="N116" s="32">
        <f t="shared" si="12"/>
        <v>0.17592150928238326</v>
      </c>
      <c r="O116" s="33">
        <f t="shared" si="13"/>
        <v>2157.0743983839975</v>
      </c>
      <c r="P116" s="30">
        <f>INDEX(Summary[FY2425_AccurxCost], MATCH(D116,Summary[PracticeCode],0))</f>
        <v>76.078999999999994</v>
      </c>
      <c r="Q116" s="30">
        <f>INDEX(Summary[FY2425_EESMSCost], MATCH(D116,Summary[PracticeCode],0))</f>
        <v>384.40600000000001</v>
      </c>
      <c r="R116" s="31">
        <f>INDEX(Summary[FY2425_Accurx_Fragments], MATCH(D116,Summary[PracticeCode],0))</f>
        <v>3602</v>
      </c>
      <c r="S116" s="31">
        <f>INDEX(Summary[FY2425_EESMS], MATCH(D116,Summary[PracticeCode],0))</f>
        <v>17473</v>
      </c>
      <c r="T116" s="10">
        <f>INDEX(Summary[FY2425_SMS], MATCH(D116,Summary[PracticeCode],0))</f>
        <v>21075</v>
      </c>
      <c r="U116" s="10">
        <f>SUMIFS(Table5[All messages],Table5[ODS],'NWL Practice Allocation'!$D116)</f>
        <v>6379</v>
      </c>
      <c r="V116" s="10">
        <f>SUMIFS(Table5[Fallback messages (No NHS App)],Table5[ODS],'NWL Practice Allocation'!$D116)</f>
        <v>3576</v>
      </c>
      <c r="W116" s="10">
        <f>SUMIFS(Table5[NHS App messages saved],Table5[ODS],'NWL Practice Allocation'!$D116)</f>
        <v>426</v>
      </c>
    </row>
    <row r="117" spans="1:23" s="7" customFormat="1" x14ac:dyDescent="0.35">
      <c r="A117" s="21" t="s">
        <v>730</v>
      </c>
      <c r="B117" s="22" t="s">
        <v>550</v>
      </c>
      <c r="C117" s="22" t="s">
        <v>8</v>
      </c>
      <c r="D117" s="21" t="s">
        <v>149</v>
      </c>
      <c r="E117" s="9">
        <f>INDEX(Summary[Practice Normalised Weighted List Size], MATCH(D117,Summary[ODS Code],0))</f>
        <v>10815.4105919914</v>
      </c>
      <c r="F117" s="51">
        <f t="shared" si="7"/>
        <v>4866.9347663961298</v>
      </c>
      <c r="G117" s="26" t="e">
        <f>VLOOKUP(D117,'[1]NWL Practice AccurX Allocation'!D$4:G$357,4,FALSE)</f>
        <v>#N/A</v>
      </c>
      <c r="H117" s="28">
        <f t="shared" si="8"/>
        <v>353663.92635811883</v>
      </c>
      <c r="I117" s="23">
        <f t="shared" si="9"/>
        <v>88415.981589529707</v>
      </c>
      <c r="J117" s="23">
        <f t="shared" si="10"/>
        <v>353663.92635811883</v>
      </c>
      <c r="K117" s="33">
        <f t="shared" si="11"/>
        <v>4866.9347663961298</v>
      </c>
      <c r="L117" s="30">
        <v>0</v>
      </c>
      <c r="M117" s="30">
        <f>INDEX(Summary[FY2425Cost], MATCH(D117,Summary[PracticeCode],0))</f>
        <v>3436.4277000000002</v>
      </c>
      <c r="N117" s="32">
        <f t="shared" si="12"/>
        <v>0.70607638379024495</v>
      </c>
      <c r="O117" s="33">
        <f t="shared" si="13"/>
        <v>1430.5070663961296</v>
      </c>
      <c r="P117" s="30">
        <f>INDEX(Summary[FY2425_AccurxCost], MATCH(D117,Summary[PracticeCode],0))</f>
        <v>3420.9837000000002</v>
      </c>
      <c r="Q117" s="30">
        <f>INDEX(Summary[FY2425_EESMSCost], MATCH(D117,Summary[PracticeCode],0))</f>
        <v>15.444000000000001</v>
      </c>
      <c r="R117" s="31">
        <f>INDEX(Summary[FY2425_Accurx_Fragments], MATCH(D117,Summary[PracticeCode],0))</f>
        <v>167547</v>
      </c>
      <c r="S117" s="31">
        <f>INDEX(Summary[FY2425_EESMS], MATCH(D117,Summary[PracticeCode],0))</f>
        <v>702</v>
      </c>
      <c r="T117" s="10">
        <f>INDEX(Summary[FY2425_SMS], MATCH(D117,Summary[PracticeCode],0))</f>
        <v>168249</v>
      </c>
      <c r="U117" s="10">
        <f>SUMIFS(Table5[All messages],Table5[ODS],'NWL Practice Allocation'!$D117)</f>
        <v>53966</v>
      </c>
      <c r="V117" s="10">
        <f>SUMIFS(Table5[Fallback messages (No NHS App)],Table5[ODS],'NWL Practice Allocation'!$D117)</f>
        <v>24577</v>
      </c>
      <c r="W117" s="10">
        <f>SUMIFS(Table5[NHS App messages saved],Table5[ODS],'NWL Practice Allocation'!$D117)</f>
        <v>7276</v>
      </c>
    </row>
    <row r="118" spans="1:23" s="7" customFormat="1" x14ac:dyDescent="0.35">
      <c r="A118" s="21" t="s">
        <v>619</v>
      </c>
      <c r="B118" s="22" t="s">
        <v>620</v>
      </c>
      <c r="C118" s="22" t="s">
        <v>26</v>
      </c>
      <c r="D118" s="21" t="s">
        <v>216</v>
      </c>
      <c r="E118" s="9">
        <f>INDEX(Summary[Practice Normalised Weighted List Size], MATCH(D118,Summary[ODS Code],0))</f>
        <v>9317.0110314797294</v>
      </c>
      <c r="F118" s="51">
        <f t="shared" si="7"/>
        <v>4192.6549641658785</v>
      </c>
      <c r="G118" s="26" t="e">
        <f>VLOOKUP(D118,'[1]NWL Practice AccurX Allocation'!D$4:G$357,4,FALSE)</f>
        <v>#N/A</v>
      </c>
      <c r="H118" s="28">
        <f t="shared" si="8"/>
        <v>304666.26072938717</v>
      </c>
      <c r="I118" s="23">
        <f t="shared" si="9"/>
        <v>76166.565182346792</v>
      </c>
      <c r="J118" s="23">
        <f t="shared" si="10"/>
        <v>304666.26072938717</v>
      </c>
      <c r="K118" s="33">
        <f t="shared" si="11"/>
        <v>4192.6549641658785</v>
      </c>
      <c r="L118" s="30">
        <v>0</v>
      </c>
      <c r="M118" s="30">
        <f>INDEX(Summary[FY2425Cost], MATCH(D118,Summary[PracticeCode],0))</f>
        <v>1967.7050000000004</v>
      </c>
      <c r="N118" s="32">
        <f t="shared" si="12"/>
        <v>0.46932194917486419</v>
      </c>
      <c r="O118" s="33">
        <f t="shared" si="13"/>
        <v>2224.9499641658781</v>
      </c>
      <c r="P118" s="30">
        <f>INDEX(Summary[FY2425_AccurxCost], MATCH(D118,Summary[PracticeCode],0))</f>
        <v>1967.7050000000004</v>
      </c>
      <c r="Q118" s="30">
        <f>INDEX(Summary[FY2425_EESMSCost], MATCH(D118,Summary[PracticeCode],0))</f>
        <v>0</v>
      </c>
      <c r="R118" s="31">
        <f>INDEX(Summary[FY2425_Accurx_Fragments], MATCH(D118,Summary[PracticeCode],0))</f>
        <v>95372</v>
      </c>
      <c r="S118" s="31">
        <f>INDEX(Summary[FY2425_EESMS], MATCH(D118,Summary[PracticeCode],0))</f>
        <v>0</v>
      </c>
      <c r="T118" s="10">
        <f>INDEX(Summary[FY2425_SMS], MATCH(D118,Summary[PracticeCode],0))</f>
        <v>95372</v>
      </c>
      <c r="U118" s="10">
        <f>SUMIFS(Table5[All messages],Table5[ODS],'NWL Practice Allocation'!$D118)</f>
        <v>60227</v>
      </c>
      <c r="V118" s="10">
        <f>SUMIFS(Table5[Fallback messages (No NHS App)],Table5[ODS],'NWL Practice Allocation'!$D118)</f>
        <v>35207</v>
      </c>
      <c r="W118" s="10">
        <f>SUMIFS(Table5[NHS App messages saved],Table5[ODS],'NWL Practice Allocation'!$D118)</f>
        <v>3150</v>
      </c>
    </row>
    <row r="119" spans="1:23" s="7" customFormat="1" x14ac:dyDescent="0.35">
      <c r="A119" s="21" t="s">
        <v>568</v>
      </c>
      <c r="B119" s="22" t="s">
        <v>569</v>
      </c>
      <c r="C119" s="22" t="s">
        <v>18</v>
      </c>
      <c r="D119" s="21" t="s">
        <v>379</v>
      </c>
      <c r="E119" s="9">
        <f>INDEX(Summary[Practice Normalised Weighted List Size], MATCH(D119,Summary[ODS Code],0))</f>
        <v>13771.804596022301</v>
      </c>
      <c r="F119" s="51">
        <f t="shared" si="7"/>
        <v>6197.3120682100352</v>
      </c>
      <c r="G119" s="26" t="e">
        <f>VLOOKUP(D119,'[1]NWL Practice AccurX Allocation'!D$4:G$357,4,FALSE)</f>
        <v>#N/A</v>
      </c>
      <c r="H119" s="28">
        <f t="shared" si="8"/>
        <v>450338.01028992928</v>
      </c>
      <c r="I119" s="23">
        <f t="shared" si="9"/>
        <v>112584.50257248232</v>
      </c>
      <c r="J119" s="23">
        <f t="shared" si="10"/>
        <v>450338.01028992928</v>
      </c>
      <c r="K119" s="33">
        <f t="shared" si="11"/>
        <v>6197.3120682100352</v>
      </c>
      <c r="L119" s="30">
        <v>0</v>
      </c>
      <c r="M119" s="30">
        <f>INDEX(Summary[FY2425Cost], MATCH(D119,Summary[PracticeCode],0))</f>
        <v>2582.0821999999998</v>
      </c>
      <c r="N119" s="32">
        <f t="shared" si="12"/>
        <v>0.41664550236951042</v>
      </c>
      <c r="O119" s="33">
        <f t="shared" si="13"/>
        <v>3615.2298682100354</v>
      </c>
      <c r="P119" s="30">
        <f>INDEX(Summary[FY2425_AccurxCost], MATCH(D119,Summary[PracticeCode],0))</f>
        <v>2582.0821999999998</v>
      </c>
      <c r="Q119" s="30">
        <f>INDEX(Summary[FY2425_EESMSCost], MATCH(D119,Summary[PracticeCode],0))</f>
        <v>0</v>
      </c>
      <c r="R119" s="31">
        <f>INDEX(Summary[FY2425_Accurx_Fragments], MATCH(D119,Summary[PracticeCode],0))</f>
        <v>126058</v>
      </c>
      <c r="S119" s="31">
        <f>INDEX(Summary[FY2425_EESMS], MATCH(D119,Summary[PracticeCode],0))</f>
        <v>0</v>
      </c>
      <c r="T119" s="10">
        <f>INDEX(Summary[FY2425_SMS], MATCH(D119,Summary[PracticeCode],0))</f>
        <v>126058</v>
      </c>
      <c r="U119" s="10">
        <f>SUMIFS(Table5[All messages],Table5[ODS],'NWL Practice Allocation'!$D119)</f>
        <v>51493</v>
      </c>
      <c r="V119" s="10">
        <f>SUMIFS(Table5[Fallback messages (No NHS App)],Table5[ODS],'NWL Practice Allocation'!$D119)</f>
        <v>30794</v>
      </c>
      <c r="W119" s="10">
        <f>SUMIFS(Table5[NHS App messages saved],Table5[ODS],'NWL Practice Allocation'!$D119)</f>
        <v>2388</v>
      </c>
    </row>
    <row r="120" spans="1:23" s="7" customFormat="1" x14ac:dyDescent="0.35">
      <c r="A120" s="21" t="s">
        <v>473</v>
      </c>
      <c r="B120" s="22" t="s">
        <v>474</v>
      </c>
      <c r="C120" s="22" t="s">
        <v>26</v>
      </c>
      <c r="D120" s="21" t="s">
        <v>150</v>
      </c>
      <c r="E120" s="9">
        <f>INDEX(Summary[Practice Normalised Weighted List Size], MATCH(D120,Summary[ODS Code],0))</f>
        <v>3449.4672422419799</v>
      </c>
      <c r="F120" s="51">
        <f t="shared" si="7"/>
        <v>1552.2602590088909</v>
      </c>
      <c r="G120" s="26" t="e">
        <f>VLOOKUP(D120,'[1]NWL Practice AccurX Allocation'!D$4:G$357,4,FALSE)</f>
        <v>#N/A</v>
      </c>
      <c r="H120" s="28">
        <f t="shared" si="8"/>
        <v>112797.57882131275</v>
      </c>
      <c r="I120" s="23">
        <f t="shared" si="9"/>
        <v>28199.394705328188</v>
      </c>
      <c r="J120" s="23">
        <f t="shared" si="10"/>
        <v>112797.57882131275</v>
      </c>
      <c r="K120" s="33">
        <f t="shared" si="11"/>
        <v>1552.2602590088909</v>
      </c>
      <c r="L120" s="30">
        <v>0</v>
      </c>
      <c r="M120" s="30">
        <f>INDEX(Summary[FY2425Cost], MATCH(D120,Summary[PracticeCode],0))</f>
        <v>205.25150000000002</v>
      </c>
      <c r="N120" s="32">
        <f t="shared" si="12"/>
        <v>0.13222750425308955</v>
      </c>
      <c r="O120" s="33">
        <f t="shared" si="13"/>
        <v>1347.0087590088908</v>
      </c>
      <c r="P120" s="30">
        <f>INDEX(Summary[FY2425_AccurxCost], MATCH(D120,Summary[PracticeCode],0))</f>
        <v>203.09550000000002</v>
      </c>
      <c r="Q120" s="30">
        <f>INDEX(Summary[FY2425_EESMSCost], MATCH(D120,Summary[PracticeCode],0))</f>
        <v>2.1560000000000001</v>
      </c>
      <c r="R120" s="31">
        <f>INDEX(Summary[FY2425_Accurx_Fragments], MATCH(D120,Summary[PracticeCode],0))</f>
        <v>9595</v>
      </c>
      <c r="S120" s="31">
        <f>INDEX(Summary[FY2425_EESMS], MATCH(D120,Summary[PracticeCode],0))</f>
        <v>98</v>
      </c>
      <c r="T120" s="10">
        <f>INDEX(Summary[FY2425_SMS], MATCH(D120,Summary[PracticeCode],0))</f>
        <v>9693</v>
      </c>
      <c r="U120" s="10">
        <f>SUMIFS(Table5[All messages],Table5[ODS],'NWL Practice Allocation'!$D120)</f>
        <v>9179</v>
      </c>
      <c r="V120" s="10">
        <f>SUMIFS(Table5[Fallback messages (No NHS App)],Table5[ODS],'NWL Practice Allocation'!$D120)</f>
        <v>3442</v>
      </c>
      <c r="W120" s="10">
        <f>SUMIFS(Table5[NHS App messages saved],Table5[ODS],'NWL Practice Allocation'!$D120)</f>
        <v>890</v>
      </c>
    </row>
    <row r="121" spans="1:23" s="7" customFormat="1" x14ac:dyDescent="0.35">
      <c r="A121" s="21" t="s">
        <v>151</v>
      </c>
      <c r="B121" s="22" t="s">
        <v>454</v>
      </c>
      <c r="C121" s="22" t="s">
        <v>16</v>
      </c>
      <c r="D121" s="21" t="s">
        <v>152</v>
      </c>
      <c r="E121" s="9">
        <f>INDEX(Summary[Practice Normalised Weighted List Size], MATCH(D121,Summary[ODS Code],0))</f>
        <v>4833.2880263390398</v>
      </c>
      <c r="F121" s="51">
        <f t="shared" si="7"/>
        <v>2174.9796118525678</v>
      </c>
      <c r="G121" s="26" t="e">
        <f>VLOOKUP(D121,'[1]NWL Practice AccurX Allocation'!D$4:G$357,4,FALSE)</f>
        <v>#N/A</v>
      </c>
      <c r="H121" s="28">
        <f t="shared" si="8"/>
        <v>158048.51846128661</v>
      </c>
      <c r="I121" s="23">
        <f t="shared" si="9"/>
        <v>39512.129615321654</v>
      </c>
      <c r="J121" s="23">
        <f t="shared" si="10"/>
        <v>158048.51846128661</v>
      </c>
      <c r="K121" s="33">
        <f t="shared" si="11"/>
        <v>2174.9796118525678</v>
      </c>
      <c r="L121" s="30">
        <v>0</v>
      </c>
      <c r="M121" s="30">
        <f>INDEX(Summary[FY2425Cost], MATCH(D121,Summary[PracticeCode],0))</f>
        <v>1315.1757</v>
      </c>
      <c r="N121" s="32">
        <f t="shared" si="12"/>
        <v>0.6046841509837334</v>
      </c>
      <c r="O121" s="33">
        <f t="shared" si="13"/>
        <v>859.80391185256781</v>
      </c>
      <c r="P121" s="30">
        <f>INDEX(Summary[FY2425_AccurxCost], MATCH(D121,Summary[PracticeCode],0))</f>
        <v>151.52970000000002</v>
      </c>
      <c r="Q121" s="30">
        <f>INDEX(Summary[FY2425_EESMSCost], MATCH(D121,Summary[PracticeCode],0))</f>
        <v>1163.646</v>
      </c>
      <c r="R121" s="31">
        <f>INDEX(Summary[FY2425_Accurx_Fragments], MATCH(D121,Summary[PracticeCode],0))</f>
        <v>7463</v>
      </c>
      <c r="S121" s="31">
        <f>INDEX(Summary[FY2425_EESMS], MATCH(D121,Summary[PracticeCode],0))</f>
        <v>52893</v>
      </c>
      <c r="T121" s="10">
        <f>INDEX(Summary[FY2425_SMS], MATCH(D121,Summary[PracticeCode],0))</f>
        <v>60356</v>
      </c>
      <c r="U121" s="10">
        <f>SUMIFS(Table5[All messages],Table5[ODS],'NWL Practice Allocation'!$D121)</f>
        <v>1467</v>
      </c>
      <c r="V121" s="10">
        <f>SUMIFS(Table5[Fallback messages (No NHS App)],Table5[ODS],'NWL Practice Allocation'!$D121)</f>
        <v>971</v>
      </c>
      <c r="W121" s="10">
        <f>SUMIFS(Table5[NHS App messages saved],Table5[ODS],'NWL Practice Allocation'!$D121)</f>
        <v>55</v>
      </c>
    </row>
    <row r="122" spans="1:23" s="7" customFormat="1" x14ac:dyDescent="0.35">
      <c r="A122" s="21" t="s">
        <v>438</v>
      </c>
      <c r="B122" s="22" t="s">
        <v>439</v>
      </c>
      <c r="C122" s="22" t="s">
        <v>8</v>
      </c>
      <c r="D122" s="21" t="s">
        <v>153</v>
      </c>
      <c r="E122" s="9">
        <f>INDEX(Summary[Practice Normalised Weighted List Size], MATCH(D122,Summary[ODS Code],0))</f>
        <v>18027.859128452099</v>
      </c>
      <c r="F122" s="51">
        <f t="shared" si="7"/>
        <v>8112.5366078034449</v>
      </c>
      <c r="G122" s="26" t="e">
        <f>VLOOKUP(D122,'[1]NWL Practice AccurX Allocation'!D$4:G$357,4,FALSE)</f>
        <v>#N/A</v>
      </c>
      <c r="H122" s="28">
        <f t="shared" si="8"/>
        <v>589510.99350038369</v>
      </c>
      <c r="I122" s="23">
        <f t="shared" si="9"/>
        <v>147377.74837509592</v>
      </c>
      <c r="J122" s="23">
        <f t="shared" si="10"/>
        <v>589510.99350038369</v>
      </c>
      <c r="K122" s="33">
        <f t="shared" si="11"/>
        <v>8112.5366078034449</v>
      </c>
      <c r="L122" s="30">
        <v>0</v>
      </c>
      <c r="M122" s="30">
        <f>INDEX(Summary[FY2425Cost], MATCH(D122,Summary[PracticeCode],0))</f>
        <v>4514.2777999999998</v>
      </c>
      <c r="N122" s="32">
        <f t="shared" si="12"/>
        <v>0.55645700207475401</v>
      </c>
      <c r="O122" s="33">
        <f t="shared" si="13"/>
        <v>3598.2588078034451</v>
      </c>
      <c r="P122" s="30">
        <f>INDEX(Summary[FY2425_AccurxCost], MATCH(D122,Summary[PracticeCode],0))</f>
        <v>4463.4138000000003</v>
      </c>
      <c r="Q122" s="30">
        <f>INDEX(Summary[FY2425_EESMSCost], MATCH(D122,Summary[PracticeCode],0))</f>
        <v>50.863999999999997</v>
      </c>
      <c r="R122" s="31">
        <f>INDEX(Summary[FY2425_Accurx_Fragments], MATCH(D122,Summary[PracticeCode],0))</f>
        <v>217572</v>
      </c>
      <c r="S122" s="31">
        <f>INDEX(Summary[FY2425_EESMS], MATCH(D122,Summary[PracticeCode],0))</f>
        <v>2312</v>
      </c>
      <c r="T122" s="10">
        <f>INDEX(Summary[FY2425_SMS], MATCH(D122,Summary[PracticeCode],0))</f>
        <v>219884</v>
      </c>
      <c r="U122" s="10">
        <f>SUMIFS(Table5[All messages],Table5[ODS],'NWL Practice Allocation'!$D122)</f>
        <v>83025</v>
      </c>
      <c r="V122" s="10">
        <f>SUMIFS(Table5[Fallback messages (No NHS App)],Table5[ODS],'NWL Practice Allocation'!$D122)</f>
        <v>40584</v>
      </c>
      <c r="W122" s="10">
        <f>SUMIFS(Table5[NHS App messages saved],Table5[ODS],'NWL Practice Allocation'!$D122)</f>
        <v>9047</v>
      </c>
    </row>
    <row r="123" spans="1:23" s="7" customFormat="1" x14ac:dyDescent="0.35">
      <c r="A123" s="21" t="s">
        <v>641</v>
      </c>
      <c r="B123" s="22" t="s">
        <v>569</v>
      </c>
      <c r="C123" s="22" t="s">
        <v>18</v>
      </c>
      <c r="D123" s="21" t="s">
        <v>154</v>
      </c>
      <c r="E123" s="9">
        <f>INDEX(Summary[Practice Normalised Weighted List Size], MATCH(D123,Summary[ODS Code],0))</f>
        <v>81588.815290743296</v>
      </c>
      <c r="F123" s="51">
        <f t="shared" si="7"/>
        <v>36714.966880834487</v>
      </c>
      <c r="G123" s="26" t="e">
        <f>VLOOKUP(D123,'[1]NWL Practice AccurX Allocation'!D$4:G$357,4,FALSE)</f>
        <v>#N/A</v>
      </c>
      <c r="H123" s="28">
        <f t="shared" si="8"/>
        <v>2667954.260007306</v>
      </c>
      <c r="I123" s="23">
        <f t="shared" si="9"/>
        <v>666988.5650018265</v>
      </c>
      <c r="J123" s="23">
        <f t="shared" si="10"/>
        <v>2667954.260007306</v>
      </c>
      <c r="K123" s="33">
        <f t="shared" si="11"/>
        <v>36714.966880834487</v>
      </c>
      <c r="L123" s="30">
        <v>0</v>
      </c>
      <c r="M123" s="30">
        <f>INDEX(Summary[FY2425Cost], MATCH(D123,Summary[PracticeCode],0))</f>
        <v>21119.485199999999</v>
      </c>
      <c r="N123" s="32">
        <f t="shared" si="12"/>
        <v>0.5752282241884451</v>
      </c>
      <c r="O123" s="33">
        <f t="shared" si="13"/>
        <v>15595.481680834488</v>
      </c>
      <c r="P123" s="30">
        <f>INDEX(Summary[FY2425_AccurxCost], MATCH(D123,Summary[PracticeCode],0))</f>
        <v>10361.5512</v>
      </c>
      <c r="Q123" s="30">
        <f>INDEX(Summary[FY2425_EESMSCost], MATCH(D123,Summary[PracticeCode],0))</f>
        <v>10757.933999999999</v>
      </c>
      <c r="R123" s="31">
        <f>INDEX(Summary[FY2425_Accurx_Fragments], MATCH(D123,Summary[PracticeCode],0))</f>
        <v>503178</v>
      </c>
      <c r="S123" s="31">
        <f>INDEX(Summary[FY2425_EESMS], MATCH(D123,Summary[PracticeCode],0))</f>
        <v>488997</v>
      </c>
      <c r="T123" s="10">
        <f>INDEX(Summary[FY2425_SMS], MATCH(D123,Summary[PracticeCode],0))</f>
        <v>992175</v>
      </c>
      <c r="U123" s="10">
        <f>SUMIFS(Table5[All messages],Table5[ODS],'NWL Practice Allocation'!$D123)</f>
        <v>194418</v>
      </c>
      <c r="V123" s="10">
        <f>SUMIFS(Table5[Fallback messages (No NHS App)],Table5[ODS],'NWL Practice Allocation'!$D123)</f>
        <v>127833</v>
      </c>
      <c r="W123" s="10">
        <f>SUMIFS(Table5[NHS App messages saved],Table5[ODS],'NWL Practice Allocation'!$D123)</f>
        <v>13032</v>
      </c>
    </row>
    <row r="124" spans="1:23" s="7" customFormat="1" x14ac:dyDescent="0.35">
      <c r="A124" s="21" t="s">
        <v>582</v>
      </c>
      <c r="B124" s="22" t="s">
        <v>445</v>
      </c>
      <c r="C124" s="22" t="s">
        <v>26</v>
      </c>
      <c r="D124" s="21" t="s">
        <v>155</v>
      </c>
      <c r="E124" s="9">
        <f>INDEX(Summary[Practice Normalised Weighted List Size], MATCH(D124,Summary[ODS Code],0))</f>
        <v>3138.7674149025302</v>
      </c>
      <c r="F124" s="51">
        <f t="shared" si="7"/>
        <v>1412.4453367061385</v>
      </c>
      <c r="G124" s="26" t="e">
        <f>VLOOKUP(D124,'[1]NWL Practice AccurX Allocation'!D$4:G$357,4,FALSE)</f>
        <v>#N/A</v>
      </c>
      <c r="H124" s="28">
        <f t="shared" si="8"/>
        <v>102637.69446731274</v>
      </c>
      <c r="I124" s="23">
        <f t="shared" si="9"/>
        <v>25659.423616828186</v>
      </c>
      <c r="J124" s="23">
        <f t="shared" si="10"/>
        <v>102637.69446731274</v>
      </c>
      <c r="K124" s="33">
        <f t="shared" si="11"/>
        <v>1412.4453367061385</v>
      </c>
      <c r="L124" s="30">
        <v>0</v>
      </c>
      <c r="M124" s="30">
        <f>INDEX(Summary[FY2425Cost], MATCH(D124,Summary[PracticeCode],0))</f>
        <v>312.1626</v>
      </c>
      <c r="N124" s="32">
        <f t="shared" si="12"/>
        <v>0.22100862375882935</v>
      </c>
      <c r="O124" s="33">
        <f t="shared" si="13"/>
        <v>1100.2827367061386</v>
      </c>
      <c r="P124" s="30">
        <f>INDEX(Summary[FY2425_AccurxCost], MATCH(D124,Summary[PracticeCode],0))</f>
        <v>156.68860000000001</v>
      </c>
      <c r="Q124" s="30">
        <f>INDEX(Summary[FY2425_EESMSCost], MATCH(D124,Summary[PracticeCode],0))</f>
        <v>155.47399999999999</v>
      </c>
      <c r="R124" s="31">
        <f>INDEX(Summary[FY2425_Accurx_Fragments], MATCH(D124,Summary[PracticeCode],0))</f>
        <v>7552</v>
      </c>
      <c r="S124" s="31">
        <f>INDEX(Summary[FY2425_EESMS], MATCH(D124,Summary[PracticeCode],0))</f>
        <v>7067</v>
      </c>
      <c r="T124" s="10">
        <f>INDEX(Summary[FY2425_SMS], MATCH(D124,Summary[PracticeCode],0))</f>
        <v>14619</v>
      </c>
      <c r="U124" s="10">
        <f>SUMIFS(Table5[All messages],Table5[ODS],'NWL Practice Allocation'!$D124)</f>
        <v>4432</v>
      </c>
      <c r="V124" s="10">
        <f>SUMIFS(Table5[Fallback messages (No NHS App)],Table5[ODS],'NWL Practice Allocation'!$D124)</f>
        <v>2398</v>
      </c>
      <c r="W124" s="10">
        <f>SUMIFS(Table5[NHS App messages saved],Table5[ODS],'NWL Practice Allocation'!$D124)</f>
        <v>227</v>
      </c>
    </row>
    <row r="125" spans="1:23" s="7" customFormat="1" x14ac:dyDescent="0.35">
      <c r="A125" s="21" t="s">
        <v>444</v>
      </c>
      <c r="B125" s="22" t="s">
        <v>445</v>
      </c>
      <c r="C125" s="22" t="s">
        <v>26</v>
      </c>
      <c r="D125" s="21" t="s">
        <v>156</v>
      </c>
      <c r="E125" s="9">
        <f>INDEX(Summary[Practice Normalised Weighted List Size], MATCH(D125,Summary[ODS Code],0))</f>
        <v>4352.6100074097803</v>
      </c>
      <c r="F125" s="51">
        <f t="shared" si="7"/>
        <v>1958.6745033344012</v>
      </c>
      <c r="G125" s="26" t="e">
        <f>VLOOKUP(D125,'[1]NWL Practice AccurX Allocation'!D$4:G$357,4,FALSE)</f>
        <v>#N/A</v>
      </c>
      <c r="H125" s="28">
        <f t="shared" si="8"/>
        <v>142330.34724229982</v>
      </c>
      <c r="I125" s="23">
        <f t="shared" si="9"/>
        <v>35582.586810574954</v>
      </c>
      <c r="J125" s="23">
        <f t="shared" si="10"/>
        <v>142330.34724229982</v>
      </c>
      <c r="K125" s="33">
        <f t="shared" si="11"/>
        <v>1958.6745033344012</v>
      </c>
      <c r="L125" s="30">
        <v>0</v>
      </c>
      <c r="M125" s="30">
        <f>INDEX(Summary[FY2425Cost], MATCH(D125,Summary[PracticeCode],0))</f>
        <v>1417.212</v>
      </c>
      <c r="N125" s="32">
        <f t="shared" si="12"/>
        <v>0.72355666936357821</v>
      </c>
      <c r="O125" s="33">
        <f t="shared" si="13"/>
        <v>541.46250333440116</v>
      </c>
      <c r="P125" s="30">
        <f>INDEX(Summary[FY2425_AccurxCost], MATCH(D125,Summary[PracticeCode],0))</f>
        <v>323.39400000000006</v>
      </c>
      <c r="Q125" s="30">
        <f>INDEX(Summary[FY2425_EESMSCost], MATCH(D125,Summary[PracticeCode],0))</f>
        <v>1093.818</v>
      </c>
      <c r="R125" s="31">
        <f>INDEX(Summary[FY2425_Accurx_Fragments], MATCH(D125,Summary[PracticeCode],0))</f>
        <v>15732</v>
      </c>
      <c r="S125" s="31">
        <f>INDEX(Summary[FY2425_EESMS], MATCH(D125,Summary[PracticeCode],0))</f>
        <v>49719</v>
      </c>
      <c r="T125" s="10">
        <f>INDEX(Summary[FY2425_SMS], MATCH(D125,Summary[PracticeCode],0))</f>
        <v>65451</v>
      </c>
      <c r="U125" s="10">
        <f>SUMIFS(Table5[All messages],Table5[ODS],'NWL Practice Allocation'!$D125)</f>
        <v>751</v>
      </c>
      <c r="V125" s="10">
        <f>SUMIFS(Table5[Fallback messages (No NHS App)],Table5[ODS],'NWL Practice Allocation'!$D125)</f>
        <v>430</v>
      </c>
      <c r="W125" s="10">
        <f>SUMIFS(Table5[NHS App messages saved],Table5[ODS],'NWL Practice Allocation'!$D125)</f>
        <v>53</v>
      </c>
    </row>
    <row r="126" spans="1:23" s="7" customFormat="1" x14ac:dyDescent="0.35">
      <c r="A126" s="21" t="s">
        <v>731</v>
      </c>
      <c r="B126" s="22" t="s">
        <v>503</v>
      </c>
      <c r="C126" s="22" t="s">
        <v>8</v>
      </c>
      <c r="D126" s="21" t="s">
        <v>158</v>
      </c>
      <c r="E126" s="9">
        <f>INDEX(Summary[Practice Normalised Weighted List Size], MATCH(D126,Summary[ODS Code],0))</f>
        <v>6066.2617204492399</v>
      </c>
      <c r="F126" s="51">
        <f t="shared" si="7"/>
        <v>2729.817774202158</v>
      </c>
      <c r="G126" s="26" t="e">
        <f>VLOOKUP(D126,'[1]NWL Practice AccurX Allocation'!D$4:G$357,4,FALSE)</f>
        <v>#N/A</v>
      </c>
      <c r="H126" s="28">
        <f t="shared" si="8"/>
        <v>198366.75825869016</v>
      </c>
      <c r="I126" s="23">
        <f t="shared" si="9"/>
        <v>49591.689564672539</v>
      </c>
      <c r="J126" s="23">
        <f t="shared" si="10"/>
        <v>198366.75825869016</v>
      </c>
      <c r="K126" s="33">
        <f t="shared" si="11"/>
        <v>2729.817774202158</v>
      </c>
      <c r="L126" s="30">
        <v>0</v>
      </c>
      <c r="M126" s="30">
        <f>INDEX(Summary[FY2425Cost], MATCH(D126,Summary[PracticeCode],0))</f>
        <v>2151.0542</v>
      </c>
      <c r="N126" s="32">
        <f t="shared" si="12"/>
        <v>0.78798453886860165</v>
      </c>
      <c r="O126" s="33">
        <f t="shared" si="13"/>
        <v>578.763574202158</v>
      </c>
      <c r="P126" s="30">
        <f>INDEX(Summary[FY2425_AccurxCost], MATCH(D126,Summary[PracticeCode],0))</f>
        <v>2151.0102000000002</v>
      </c>
      <c r="Q126" s="30">
        <f>INDEX(Summary[FY2425_EESMSCost], MATCH(D126,Summary[PracticeCode],0))</f>
        <v>4.3999999999999997E-2</v>
      </c>
      <c r="R126" s="31">
        <f>INDEX(Summary[FY2425_Accurx_Fragments], MATCH(D126,Summary[PracticeCode],0))</f>
        <v>105460</v>
      </c>
      <c r="S126" s="31">
        <f>INDEX(Summary[FY2425_EESMS], MATCH(D126,Summary[PracticeCode],0))</f>
        <v>2</v>
      </c>
      <c r="T126" s="10">
        <f>INDEX(Summary[FY2425_SMS], MATCH(D126,Summary[PracticeCode],0))</f>
        <v>105462</v>
      </c>
      <c r="U126" s="10">
        <f>SUMIFS(Table5[All messages],Table5[ODS],'NWL Practice Allocation'!$D126)</f>
        <v>26311</v>
      </c>
      <c r="V126" s="10">
        <f>SUMIFS(Table5[Fallback messages (No NHS App)],Table5[ODS],'NWL Practice Allocation'!$D126)</f>
        <v>13964</v>
      </c>
      <c r="W126" s="10">
        <f>SUMIFS(Table5[NHS App messages saved],Table5[ODS],'NWL Practice Allocation'!$D126)</f>
        <v>2287</v>
      </c>
    </row>
    <row r="127" spans="1:23" s="7" customFormat="1" x14ac:dyDescent="0.35">
      <c r="A127" s="21" t="s">
        <v>522</v>
      </c>
      <c r="B127" s="22" t="s">
        <v>435</v>
      </c>
      <c r="C127" s="22" t="s">
        <v>12</v>
      </c>
      <c r="D127" s="21" t="s">
        <v>160</v>
      </c>
      <c r="E127" s="9">
        <f>INDEX(Summary[Practice Normalised Weighted List Size], MATCH(D127,Summary[ODS Code],0))</f>
        <v>8620.1083524517599</v>
      </c>
      <c r="F127" s="51">
        <f t="shared" si="7"/>
        <v>3879.0487586032918</v>
      </c>
      <c r="G127" s="26" t="e">
        <f>VLOOKUP(D127,'[1]NWL Practice AccurX Allocation'!D$4:G$357,4,FALSE)</f>
        <v>#N/A</v>
      </c>
      <c r="H127" s="28">
        <f t="shared" si="8"/>
        <v>281877.54312517255</v>
      </c>
      <c r="I127" s="23">
        <f t="shared" si="9"/>
        <v>70469.385781293138</v>
      </c>
      <c r="J127" s="23">
        <f t="shared" si="10"/>
        <v>281877.54312517255</v>
      </c>
      <c r="K127" s="33">
        <f t="shared" si="11"/>
        <v>3879.0487586032918</v>
      </c>
      <c r="L127" s="30">
        <v>0</v>
      </c>
      <c r="M127" s="30">
        <f>INDEX(Summary[FY2425Cost], MATCH(D127,Summary[PracticeCode],0))</f>
        <v>1111.5883000000001</v>
      </c>
      <c r="N127" s="32">
        <f t="shared" si="12"/>
        <v>0.28656208497885544</v>
      </c>
      <c r="O127" s="33">
        <f t="shared" si="13"/>
        <v>2767.460458603292</v>
      </c>
      <c r="P127" s="30">
        <f>INDEX(Summary[FY2425_AccurxCost], MATCH(D127,Summary[PracticeCode],0))</f>
        <v>375.93030000000005</v>
      </c>
      <c r="Q127" s="30">
        <f>INDEX(Summary[FY2425_EESMSCost], MATCH(D127,Summary[PracticeCode],0))</f>
        <v>735.65800000000002</v>
      </c>
      <c r="R127" s="31">
        <f>INDEX(Summary[FY2425_Accurx_Fragments], MATCH(D127,Summary[PracticeCode],0))</f>
        <v>18441</v>
      </c>
      <c r="S127" s="31">
        <f>INDEX(Summary[FY2425_EESMS], MATCH(D127,Summary[PracticeCode],0))</f>
        <v>33439</v>
      </c>
      <c r="T127" s="10">
        <f>INDEX(Summary[FY2425_SMS], MATCH(D127,Summary[PracticeCode],0))</f>
        <v>51880</v>
      </c>
      <c r="U127" s="10">
        <f>SUMIFS(Table5[All messages],Table5[ODS],'NWL Practice Allocation'!$D127)</f>
        <v>14780</v>
      </c>
      <c r="V127" s="10">
        <f>SUMIFS(Table5[Fallback messages (No NHS App)],Table5[ODS],'NWL Practice Allocation'!$D127)</f>
        <v>6690</v>
      </c>
      <c r="W127" s="10">
        <f>SUMIFS(Table5[NHS App messages saved],Table5[ODS],'NWL Practice Allocation'!$D127)</f>
        <v>1509</v>
      </c>
    </row>
    <row r="128" spans="1:23" s="7" customFormat="1" x14ac:dyDescent="0.35">
      <c r="A128" s="21" t="s">
        <v>553</v>
      </c>
      <c r="B128" s="22" t="s">
        <v>554</v>
      </c>
      <c r="C128" s="22" t="s">
        <v>8</v>
      </c>
      <c r="D128" s="21" t="s">
        <v>161</v>
      </c>
      <c r="E128" s="9">
        <f>INDEX(Summary[Practice Normalised Weighted List Size], MATCH(D128,Summary[ODS Code],0))</f>
        <v>8395.1113101996107</v>
      </c>
      <c r="F128" s="51">
        <f t="shared" si="7"/>
        <v>3777.8000895898249</v>
      </c>
      <c r="G128" s="26" t="e">
        <f>VLOOKUP(D128,'[1]NWL Practice AccurX Allocation'!D$4:G$357,4,FALSE)</f>
        <v>#N/A</v>
      </c>
      <c r="H128" s="28">
        <f t="shared" si="8"/>
        <v>274520.13984352729</v>
      </c>
      <c r="I128" s="23">
        <f t="shared" si="9"/>
        <v>68630.034960881821</v>
      </c>
      <c r="J128" s="23">
        <f t="shared" si="10"/>
        <v>274520.13984352729</v>
      </c>
      <c r="K128" s="33">
        <f t="shared" si="11"/>
        <v>3777.8000895898249</v>
      </c>
      <c r="L128" s="30">
        <v>0</v>
      </c>
      <c r="M128" s="30">
        <f>INDEX(Summary[FY2425Cost], MATCH(D128,Summary[PracticeCode],0))</f>
        <v>971.44849999999997</v>
      </c>
      <c r="N128" s="32">
        <f t="shared" si="12"/>
        <v>0.25714661362758218</v>
      </c>
      <c r="O128" s="33">
        <f t="shared" si="13"/>
        <v>2806.3515895898249</v>
      </c>
      <c r="P128" s="30">
        <f>INDEX(Summary[FY2425_AccurxCost], MATCH(D128,Summary[PracticeCode],0))</f>
        <v>614.60850000000005</v>
      </c>
      <c r="Q128" s="30">
        <f>INDEX(Summary[FY2425_EESMSCost], MATCH(D128,Summary[PracticeCode],0))</f>
        <v>356.84</v>
      </c>
      <c r="R128" s="31">
        <f>INDEX(Summary[FY2425_Accurx_Fragments], MATCH(D128,Summary[PracticeCode],0))</f>
        <v>30325</v>
      </c>
      <c r="S128" s="31">
        <f>INDEX(Summary[FY2425_EESMS], MATCH(D128,Summary[PracticeCode],0))</f>
        <v>16220</v>
      </c>
      <c r="T128" s="10">
        <f>INDEX(Summary[FY2425_SMS], MATCH(D128,Summary[PracticeCode],0))</f>
        <v>46545</v>
      </c>
      <c r="U128" s="10">
        <f>SUMIFS(Table5[All messages],Table5[ODS],'NWL Practice Allocation'!$D128)</f>
        <v>6647</v>
      </c>
      <c r="V128" s="10">
        <f>SUMIFS(Table5[Fallback messages (No NHS App)],Table5[ODS],'NWL Practice Allocation'!$D128)</f>
        <v>2219</v>
      </c>
      <c r="W128" s="10">
        <f>SUMIFS(Table5[NHS App messages saved],Table5[ODS],'NWL Practice Allocation'!$D128)</f>
        <v>868</v>
      </c>
    </row>
    <row r="129" spans="1:23" s="7" customFormat="1" x14ac:dyDescent="0.35">
      <c r="A129" s="21" t="s">
        <v>505</v>
      </c>
      <c r="B129" s="22" t="s">
        <v>489</v>
      </c>
      <c r="C129" s="22" t="s">
        <v>18</v>
      </c>
      <c r="D129" s="21" t="s">
        <v>162</v>
      </c>
      <c r="E129" s="9">
        <f>INDEX(Summary[Practice Normalised Weighted List Size], MATCH(D129,Summary[ODS Code],0))</f>
        <v>4610.9783922924098</v>
      </c>
      <c r="F129" s="51">
        <f t="shared" si="7"/>
        <v>2074.9402765315845</v>
      </c>
      <c r="G129" s="26" t="e">
        <f>VLOOKUP(D129,'[1]NWL Practice AccurX Allocation'!D$4:G$357,4,FALSE)</f>
        <v>#N/A</v>
      </c>
      <c r="H129" s="28">
        <f t="shared" si="8"/>
        <v>150778.9934279618</v>
      </c>
      <c r="I129" s="23">
        <f t="shared" si="9"/>
        <v>37694.748356990451</v>
      </c>
      <c r="J129" s="23">
        <f t="shared" si="10"/>
        <v>150778.9934279618</v>
      </c>
      <c r="K129" s="33">
        <f t="shared" si="11"/>
        <v>2074.9402765315845</v>
      </c>
      <c r="L129" s="30">
        <v>0</v>
      </c>
      <c r="M129" s="30">
        <f>INDEX(Summary[FY2425Cost], MATCH(D129,Summary[PracticeCode],0))</f>
        <v>994.36360000000013</v>
      </c>
      <c r="N129" s="32">
        <f t="shared" si="12"/>
        <v>0.47922516674173976</v>
      </c>
      <c r="O129" s="33">
        <f t="shared" si="13"/>
        <v>1080.5766765315843</v>
      </c>
      <c r="P129" s="30">
        <f>INDEX(Summary[FY2425_AccurxCost], MATCH(D129,Summary[PracticeCode],0))</f>
        <v>993.48360000000014</v>
      </c>
      <c r="Q129" s="30">
        <f>INDEX(Summary[FY2425_EESMSCost], MATCH(D129,Summary[PracticeCode],0))</f>
        <v>0.88</v>
      </c>
      <c r="R129" s="31">
        <f>INDEX(Summary[FY2425_Accurx_Fragments], MATCH(D129,Summary[PracticeCode],0))</f>
        <v>48432</v>
      </c>
      <c r="S129" s="31">
        <f>INDEX(Summary[FY2425_EESMS], MATCH(D129,Summary[PracticeCode],0))</f>
        <v>40</v>
      </c>
      <c r="T129" s="10">
        <f>INDEX(Summary[FY2425_SMS], MATCH(D129,Summary[PracticeCode],0))</f>
        <v>48472</v>
      </c>
      <c r="U129" s="10">
        <f>SUMIFS(Table5[All messages],Table5[ODS],'NWL Practice Allocation'!$D129)</f>
        <v>8492</v>
      </c>
      <c r="V129" s="10">
        <f>SUMIFS(Table5[Fallback messages (No NHS App)],Table5[ODS],'NWL Practice Allocation'!$D129)</f>
        <v>4317</v>
      </c>
      <c r="W129" s="10">
        <f>SUMIFS(Table5[NHS App messages saved],Table5[ODS],'NWL Practice Allocation'!$D129)</f>
        <v>698</v>
      </c>
    </row>
    <row r="130" spans="1:23" s="7" customFormat="1" x14ac:dyDescent="0.35">
      <c r="A130" s="21" t="s">
        <v>557</v>
      </c>
      <c r="B130" s="22" t="s">
        <v>509</v>
      </c>
      <c r="C130" s="22" t="s">
        <v>12</v>
      </c>
      <c r="D130" s="21" t="s">
        <v>163</v>
      </c>
      <c r="E130" s="9">
        <f>INDEX(Summary[Practice Normalised Weighted List Size], MATCH(D130,Summary[ODS Code],0))</f>
        <v>9552.5757802911103</v>
      </c>
      <c r="F130" s="51">
        <f t="shared" si="7"/>
        <v>4298.6591011310002</v>
      </c>
      <c r="G130" s="26" t="e">
        <f>VLOOKUP(D130,'[1]NWL Practice AccurX Allocation'!D$4:G$357,4,FALSE)</f>
        <v>#N/A</v>
      </c>
      <c r="H130" s="28">
        <f t="shared" si="8"/>
        <v>312369.22801551933</v>
      </c>
      <c r="I130" s="23">
        <f t="shared" si="9"/>
        <v>78092.307003879832</v>
      </c>
      <c r="J130" s="23">
        <f t="shared" si="10"/>
        <v>312369.22801551933</v>
      </c>
      <c r="K130" s="33">
        <f t="shared" si="11"/>
        <v>4298.6591011310002</v>
      </c>
      <c r="L130" s="30">
        <v>0</v>
      </c>
      <c r="M130" s="30">
        <f>INDEX(Summary[FY2425Cost], MATCH(D130,Summary[PracticeCode],0))</f>
        <v>3917.8877000000002</v>
      </c>
      <c r="N130" s="32">
        <f t="shared" si="12"/>
        <v>0.9114208891254445</v>
      </c>
      <c r="O130" s="33">
        <f t="shared" si="13"/>
        <v>380.77140113099995</v>
      </c>
      <c r="P130" s="30">
        <f>INDEX(Summary[FY2425_AccurxCost], MATCH(D130,Summary[PracticeCode],0))</f>
        <v>442.50369999999998</v>
      </c>
      <c r="Q130" s="30">
        <f>INDEX(Summary[FY2425_EESMSCost], MATCH(D130,Summary[PracticeCode],0))</f>
        <v>3475.384</v>
      </c>
      <c r="R130" s="31">
        <f>INDEX(Summary[FY2425_Accurx_Fragments], MATCH(D130,Summary[PracticeCode],0))</f>
        <v>21627</v>
      </c>
      <c r="S130" s="31">
        <f>INDEX(Summary[FY2425_EESMS], MATCH(D130,Summary[PracticeCode],0))</f>
        <v>157972</v>
      </c>
      <c r="T130" s="10">
        <f>INDEX(Summary[FY2425_SMS], MATCH(D130,Summary[PracticeCode],0))</f>
        <v>179599</v>
      </c>
      <c r="U130" s="10">
        <f>SUMIFS(Table5[All messages],Table5[ODS],'NWL Practice Allocation'!$D130)</f>
        <v>1420</v>
      </c>
      <c r="V130" s="10">
        <f>SUMIFS(Table5[Fallback messages (No NHS App)],Table5[ODS],'NWL Practice Allocation'!$D130)</f>
        <v>789</v>
      </c>
      <c r="W130" s="10">
        <f>SUMIFS(Table5[NHS App messages saved],Table5[ODS],'NWL Practice Allocation'!$D130)</f>
        <v>116</v>
      </c>
    </row>
    <row r="131" spans="1:23" s="7" customFormat="1" x14ac:dyDescent="0.35">
      <c r="A131" s="21" t="s">
        <v>561</v>
      </c>
      <c r="B131" s="22" t="s">
        <v>454</v>
      </c>
      <c r="C131" s="22" t="s">
        <v>16</v>
      </c>
      <c r="D131" s="21" t="s">
        <v>132</v>
      </c>
      <c r="E131" s="9">
        <f>INDEX(Summary[Practice Normalised Weighted List Size], MATCH(D131,Summary[ODS Code],0))</f>
        <v>6175.0204560386801</v>
      </c>
      <c r="F131" s="51">
        <f t="shared" si="7"/>
        <v>2778.7592052174059</v>
      </c>
      <c r="G131" s="26" t="e">
        <f>VLOOKUP(D131,'[1]NWL Practice AccurX Allocation'!D$4:G$357,4,FALSE)</f>
        <v>#N/A</v>
      </c>
      <c r="H131" s="28">
        <f t="shared" si="8"/>
        <v>201923.16891246487</v>
      </c>
      <c r="I131" s="23">
        <f t="shared" si="9"/>
        <v>50480.792228116217</v>
      </c>
      <c r="J131" s="23">
        <f t="shared" si="10"/>
        <v>201923.16891246487</v>
      </c>
      <c r="K131" s="33">
        <f t="shared" si="11"/>
        <v>2778.7592052174059</v>
      </c>
      <c r="L131" s="30">
        <v>0</v>
      </c>
      <c r="M131" s="30">
        <f>INDEX(Summary[FY2425Cost], MATCH(D131,Summary[PracticeCode],0))</f>
        <v>2499.6379000000002</v>
      </c>
      <c r="N131" s="32">
        <f t="shared" si="12"/>
        <v>0.89955181985782473</v>
      </c>
      <c r="O131" s="33">
        <f t="shared" si="13"/>
        <v>279.12130521740573</v>
      </c>
      <c r="P131" s="30">
        <f>INDEX(Summary[FY2425_AccurxCost], MATCH(D131,Summary[PracticeCode],0))</f>
        <v>39.817900000000002</v>
      </c>
      <c r="Q131" s="30">
        <f>INDEX(Summary[FY2425_EESMSCost], MATCH(D131,Summary[PracticeCode],0))</f>
        <v>2459.8200000000002</v>
      </c>
      <c r="R131" s="31">
        <f>INDEX(Summary[FY2425_Accurx_Fragments], MATCH(D131,Summary[PracticeCode],0))</f>
        <v>1957</v>
      </c>
      <c r="S131" s="31">
        <f>INDEX(Summary[FY2425_EESMS], MATCH(D131,Summary[PracticeCode],0))</f>
        <v>111810</v>
      </c>
      <c r="T131" s="10">
        <f>INDEX(Summary[FY2425_SMS], MATCH(D131,Summary[PracticeCode],0))</f>
        <v>113767</v>
      </c>
      <c r="U131" s="10">
        <f>SUMIFS(Table5[All messages],Table5[ODS],'NWL Practice Allocation'!$D131)</f>
        <v>13</v>
      </c>
      <c r="V131" s="10">
        <f>SUMIFS(Table5[Fallback messages (No NHS App)],Table5[ODS],'NWL Practice Allocation'!$D131)</f>
        <v>7</v>
      </c>
      <c r="W131" s="10">
        <f>SUMIFS(Table5[NHS App messages saved],Table5[ODS],'NWL Practice Allocation'!$D131)</f>
        <v>1</v>
      </c>
    </row>
    <row r="132" spans="1:23" s="7" customFormat="1" x14ac:dyDescent="0.35">
      <c r="A132" s="21" t="s">
        <v>358</v>
      </c>
      <c r="B132" s="22" t="s">
        <v>454</v>
      </c>
      <c r="C132" s="22" t="s">
        <v>16</v>
      </c>
      <c r="D132" s="21" t="s">
        <v>359</v>
      </c>
      <c r="E132" s="9">
        <f>INDEX(Summary[Practice Normalised Weighted List Size], MATCH(D132,Summary[ODS Code],0))</f>
        <v>11601.746187230399</v>
      </c>
      <c r="F132" s="51">
        <f t="shared" ref="F132:F195" si="14">E132*0.45</f>
        <v>5220.7857842536796</v>
      </c>
      <c r="G132" s="26" t="e">
        <f>VLOOKUP(D132,'[1]NWL Practice AccurX Allocation'!D$4:G$357,4,FALSE)</f>
        <v>#N/A</v>
      </c>
      <c r="H132" s="28">
        <f t="shared" ref="H132:H195" si="15">E132*$E$3</f>
        <v>379377.1003224341</v>
      </c>
      <c r="I132" s="23">
        <f t="shared" ref="I132:I195" si="16">H132/4</f>
        <v>94844.275080608524</v>
      </c>
      <c r="J132" s="23">
        <f t="shared" ref="J132:J195" si="17">H132/1</f>
        <v>379377.1003224341</v>
      </c>
      <c r="K132" s="33">
        <f t="shared" ref="K132:K195" si="18">(E132*0.45)+L132</f>
        <v>5220.7857842536796</v>
      </c>
      <c r="L132" s="30">
        <v>0</v>
      </c>
      <c r="M132" s="30">
        <f>INDEX(Summary[FY2425Cost], MATCH(D132,Summary[PracticeCode],0))</f>
        <v>2435.6597999999999</v>
      </c>
      <c r="N132" s="32">
        <f t="shared" ref="N132:N195" si="19">M132/K132</f>
        <v>0.46653126572366765</v>
      </c>
      <c r="O132" s="33">
        <f t="shared" ref="O132:O195" si="20">K132-M132</f>
        <v>2785.1259842536797</v>
      </c>
      <c r="P132" s="30">
        <f>INDEX(Summary[FY2425_AccurxCost], MATCH(D132,Summary[PracticeCode],0))</f>
        <v>117.5638</v>
      </c>
      <c r="Q132" s="30">
        <f>INDEX(Summary[FY2425_EESMSCost], MATCH(D132,Summary[PracticeCode],0))</f>
        <v>2318.096</v>
      </c>
      <c r="R132" s="31">
        <f>INDEX(Summary[FY2425_Accurx_Fragments], MATCH(D132,Summary[PracticeCode],0))</f>
        <v>5758</v>
      </c>
      <c r="S132" s="31">
        <f>INDEX(Summary[FY2425_EESMS], MATCH(D132,Summary[PracticeCode],0))</f>
        <v>105368</v>
      </c>
      <c r="T132" s="10">
        <f>INDEX(Summary[FY2425_SMS], MATCH(D132,Summary[PracticeCode],0))</f>
        <v>111126</v>
      </c>
      <c r="U132" s="10">
        <f>SUMIFS(Table5[All messages],Table5[ODS],'NWL Practice Allocation'!$D132)</f>
        <v>8</v>
      </c>
      <c r="V132" s="10">
        <f>SUMIFS(Table5[Fallback messages (No NHS App)],Table5[ODS],'NWL Practice Allocation'!$D132)</f>
        <v>7</v>
      </c>
      <c r="W132" s="10">
        <f>SUMIFS(Table5[NHS App messages saved],Table5[ODS],'NWL Practice Allocation'!$D132)</f>
        <v>0</v>
      </c>
    </row>
    <row r="133" spans="1:23" s="7" customFormat="1" x14ac:dyDescent="0.35">
      <c r="A133" s="21" t="s">
        <v>611</v>
      </c>
      <c r="B133" s="22" t="s">
        <v>433</v>
      </c>
      <c r="C133" s="22" t="s">
        <v>16</v>
      </c>
      <c r="D133" s="21" t="s">
        <v>360</v>
      </c>
      <c r="E133" s="9">
        <f>INDEX(Summary[Practice Normalised Weighted List Size], MATCH(D133,Summary[ODS Code],0))</f>
        <v>15501.6163628458</v>
      </c>
      <c r="F133" s="51">
        <f t="shared" si="14"/>
        <v>6975.72736328061</v>
      </c>
      <c r="G133" s="26" t="e">
        <f>VLOOKUP(D133,'[1]NWL Practice AccurX Allocation'!D$4:G$357,4,FALSE)</f>
        <v>#N/A</v>
      </c>
      <c r="H133" s="28">
        <f t="shared" si="15"/>
        <v>506902.85506505769</v>
      </c>
      <c r="I133" s="23">
        <f t="shared" si="16"/>
        <v>126725.71376626442</v>
      </c>
      <c r="J133" s="23">
        <f t="shared" si="17"/>
        <v>506902.85506505769</v>
      </c>
      <c r="K133" s="33">
        <f t="shared" si="18"/>
        <v>6975.72736328061</v>
      </c>
      <c r="L133" s="30">
        <v>0</v>
      </c>
      <c r="M133" s="30">
        <f>INDEX(Summary[FY2425Cost], MATCH(D133,Summary[PracticeCode],0))</f>
        <v>3681.9732999999997</v>
      </c>
      <c r="N133" s="32">
        <f t="shared" si="19"/>
        <v>0.5278264341839769</v>
      </c>
      <c r="O133" s="33">
        <f t="shared" si="20"/>
        <v>3293.7540632806104</v>
      </c>
      <c r="P133" s="30">
        <f>INDEX(Summary[FY2425_AccurxCost], MATCH(D133,Summary[PracticeCode],0))</f>
        <v>1723.4452999999999</v>
      </c>
      <c r="Q133" s="30">
        <f>INDEX(Summary[FY2425_EESMSCost], MATCH(D133,Summary[PracticeCode],0))</f>
        <v>1958.528</v>
      </c>
      <c r="R133" s="31">
        <f>INDEX(Summary[FY2425_Accurx_Fragments], MATCH(D133,Summary[PracticeCode],0))</f>
        <v>82505</v>
      </c>
      <c r="S133" s="31">
        <f>INDEX(Summary[FY2425_EESMS], MATCH(D133,Summary[PracticeCode],0))</f>
        <v>89024</v>
      </c>
      <c r="T133" s="10">
        <f>INDEX(Summary[FY2425_SMS], MATCH(D133,Summary[PracticeCode],0))</f>
        <v>171529</v>
      </c>
      <c r="U133" s="10">
        <f>SUMIFS(Table5[All messages],Table5[ODS],'NWL Practice Allocation'!$D133)</f>
        <v>37838</v>
      </c>
      <c r="V133" s="10">
        <f>SUMIFS(Table5[Fallback messages (No NHS App)],Table5[ODS],'NWL Practice Allocation'!$D133)</f>
        <v>20297</v>
      </c>
      <c r="W133" s="10">
        <f>SUMIFS(Table5[NHS App messages saved],Table5[ODS],'NWL Practice Allocation'!$D133)</f>
        <v>2143</v>
      </c>
    </row>
    <row r="134" spans="1:23" s="7" customFormat="1" x14ac:dyDescent="0.35">
      <c r="A134" s="21" t="s">
        <v>699</v>
      </c>
      <c r="B134" s="22" t="s">
        <v>491</v>
      </c>
      <c r="C134" s="22" t="s">
        <v>16</v>
      </c>
      <c r="D134" s="21" t="s">
        <v>164</v>
      </c>
      <c r="E134" s="9">
        <f>INDEX(Summary[Practice Normalised Weighted List Size], MATCH(D134,Summary[ODS Code],0))</f>
        <v>9897.6383506155107</v>
      </c>
      <c r="F134" s="51">
        <f t="shared" si="14"/>
        <v>4453.93725777698</v>
      </c>
      <c r="G134" s="26" t="e">
        <f>VLOOKUP(D134,'[1]NWL Practice AccurX Allocation'!D$4:G$357,4,FALSE)</f>
        <v>#N/A</v>
      </c>
      <c r="H134" s="28">
        <f t="shared" si="15"/>
        <v>323652.77406512725</v>
      </c>
      <c r="I134" s="23">
        <f t="shared" si="16"/>
        <v>80913.193516281812</v>
      </c>
      <c r="J134" s="23">
        <f t="shared" si="17"/>
        <v>323652.77406512725</v>
      </c>
      <c r="K134" s="33">
        <f t="shared" si="18"/>
        <v>4453.93725777698</v>
      </c>
      <c r="L134" s="30">
        <v>0</v>
      </c>
      <c r="M134" s="30">
        <f>INDEX(Summary[FY2425Cost], MATCH(D134,Summary[PracticeCode],0))</f>
        <v>1930.5259000000001</v>
      </c>
      <c r="N134" s="32">
        <f t="shared" si="19"/>
        <v>0.4334425449368704</v>
      </c>
      <c r="O134" s="33">
        <f t="shared" si="20"/>
        <v>2523.4113577769799</v>
      </c>
      <c r="P134" s="30">
        <f>INDEX(Summary[FY2425_AccurxCost], MATCH(D134,Summary[PracticeCode],0))</f>
        <v>66.817900000000009</v>
      </c>
      <c r="Q134" s="30">
        <f>INDEX(Summary[FY2425_EESMSCost], MATCH(D134,Summary[PracticeCode],0))</f>
        <v>1863.7080000000001</v>
      </c>
      <c r="R134" s="31">
        <f>INDEX(Summary[FY2425_Accurx_Fragments], MATCH(D134,Summary[PracticeCode],0))</f>
        <v>3287</v>
      </c>
      <c r="S134" s="31">
        <f>INDEX(Summary[FY2425_EESMS], MATCH(D134,Summary[PracticeCode],0))</f>
        <v>84714</v>
      </c>
      <c r="T134" s="10">
        <f>INDEX(Summary[FY2425_SMS], MATCH(D134,Summary[PracticeCode],0))</f>
        <v>88001</v>
      </c>
      <c r="U134" s="10">
        <f>SUMIFS(Table5[All messages],Table5[ODS],'NWL Practice Allocation'!$D134)</f>
        <v>1098</v>
      </c>
      <c r="V134" s="10">
        <f>SUMIFS(Table5[Fallback messages (No NHS App)],Table5[ODS],'NWL Practice Allocation'!$D134)</f>
        <v>596</v>
      </c>
      <c r="W134" s="10">
        <f>SUMIFS(Table5[NHS App messages saved],Table5[ODS],'NWL Practice Allocation'!$D134)</f>
        <v>56</v>
      </c>
    </row>
    <row r="135" spans="1:23" s="7" customFormat="1" x14ac:dyDescent="0.35">
      <c r="A135" s="21" t="s">
        <v>165</v>
      </c>
      <c r="B135" s="22" t="s">
        <v>467</v>
      </c>
      <c r="C135" s="22" t="s">
        <v>29</v>
      </c>
      <c r="D135" s="21" t="s">
        <v>166</v>
      </c>
      <c r="E135" s="9">
        <f>INDEX(Summary[Practice Normalised Weighted List Size], MATCH(D135,Summary[ODS Code],0))</f>
        <v>11006.2206628286</v>
      </c>
      <c r="F135" s="51">
        <f t="shared" si="14"/>
        <v>4952.7992982728701</v>
      </c>
      <c r="G135" s="26" t="e">
        <f>VLOOKUP(D135,'[1]NWL Practice AccurX Allocation'!D$4:G$357,4,FALSE)</f>
        <v>#N/A</v>
      </c>
      <c r="H135" s="28">
        <f t="shared" si="15"/>
        <v>359903.41567449528</v>
      </c>
      <c r="I135" s="23">
        <f t="shared" si="16"/>
        <v>89975.853918623819</v>
      </c>
      <c r="J135" s="23">
        <f t="shared" si="17"/>
        <v>359903.41567449528</v>
      </c>
      <c r="K135" s="33">
        <f t="shared" si="18"/>
        <v>4952.7992982728701</v>
      </c>
      <c r="L135" s="30">
        <v>0</v>
      </c>
      <c r="M135" s="30">
        <f>INDEX(Summary[FY2425Cost], MATCH(D135,Summary[PracticeCode],0))</f>
        <v>3287.9191000000001</v>
      </c>
      <c r="N135" s="32">
        <f t="shared" si="19"/>
        <v>0.66385066343119459</v>
      </c>
      <c r="O135" s="33">
        <f t="shared" si="20"/>
        <v>1664.8801982728701</v>
      </c>
      <c r="P135" s="30">
        <f>INDEX(Summary[FY2425_AccurxCost], MATCH(D135,Summary[PracticeCode],0))</f>
        <v>590.96109999999999</v>
      </c>
      <c r="Q135" s="30">
        <f>INDEX(Summary[FY2425_EESMSCost], MATCH(D135,Summary[PracticeCode],0))</f>
        <v>2696.9580000000001</v>
      </c>
      <c r="R135" s="31">
        <f>INDEX(Summary[FY2425_Accurx_Fragments], MATCH(D135,Summary[PracticeCode],0))</f>
        <v>29037</v>
      </c>
      <c r="S135" s="31">
        <f>INDEX(Summary[FY2425_EESMS], MATCH(D135,Summary[PracticeCode],0))</f>
        <v>122589</v>
      </c>
      <c r="T135" s="10">
        <f>INDEX(Summary[FY2425_SMS], MATCH(D135,Summary[PracticeCode],0))</f>
        <v>151626</v>
      </c>
      <c r="U135" s="10">
        <f>SUMIFS(Table5[All messages],Table5[ODS],'NWL Practice Allocation'!$D135)</f>
        <v>0</v>
      </c>
      <c r="V135" s="10">
        <f>SUMIFS(Table5[Fallback messages (No NHS App)],Table5[ODS],'NWL Practice Allocation'!$D135)</f>
        <v>0</v>
      </c>
      <c r="W135" s="10">
        <f>SUMIFS(Table5[NHS App messages saved],Table5[ODS],'NWL Practice Allocation'!$D135)</f>
        <v>0</v>
      </c>
    </row>
    <row r="136" spans="1:23" s="7" customFormat="1" x14ac:dyDescent="0.35">
      <c r="A136" s="21" t="s">
        <v>167</v>
      </c>
      <c r="B136" s="22" t="s">
        <v>534</v>
      </c>
      <c r="C136" s="22" t="s">
        <v>16</v>
      </c>
      <c r="D136" s="21" t="s">
        <v>168</v>
      </c>
      <c r="E136" s="9">
        <f>INDEX(Summary[Practice Normalised Weighted List Size], MATCH(D136,Summary[ODS Code],0))</f>
        <v>3699.6267495866</v>
      </c>
      <c r="F136" s="51">
        <f t="shared" si="14"/>
        <v>1664.83203731397</v>
      </c>
      <c r="G136" s="26" t="e">
        <f>VLOOKUP(D136,'[1]NWL Practice AccurX Allocation'!D$4:G$357,4,FALSE)</f>
        <v>#N/A</v>
      </c>
      <c r="H136" s="28">
        <f t="shared" si="15"/>
        <v>120977.79471148182</v>
      </c>
      <c r="I136" s="23">
        <f t="shared" si="16"/>
        <v>30244.448677870456</v>
      </c>
      <c r="J136" s="23">
        <f t="shared" si="17"/>
        <v>120977.79471148182</v>
      </c>
      <c r="K136" s="33">
        <f t="shared" si="18"/>
        <v>1664.83203731397</v>
      </c>
      <c r="L136" s="30">
        <v>0</v>
      </c>
      <c r="M136" s="30">
        <f>INDEX(Summary[FY2425Cost], MATCH(D136,Summary[PracticeCode],0))</f>
        <v>653.99950000000001</v>
      </c>
      <c r="N136" s="32">
        <f t="shared" si="19"/>
        <v>0.39283212080370516</v>
      </c>
      <c r="O136" s="33">
        <f t="shared" si="20"/>
        <v>1010.83253731397</v>
      </c>
      <c r="P136" s="30">
        <f>INDEX(Summary[FY2425_AccurxCost], MATCH(D136,Summary[PracticeCode],0))</f>
        <v>185.26750000000001</v>
      </c>
      <c r="Q136" s="30">
        <f>INDEX(Summary[FY2425_EESMSCost], MATCH(D136,Summary[PracticeCode],0))</f>
        <v>468.73200000000003</v>
      </c>
      <c r="R136" s="31">
        <f>INDEX(Summary[FY2425_Accurx_Fragments], MATCH(D136,Summary[PracticeCode],0))</f>
        <v>8965</v>
      </c>
      <c r="S136" s="31">
        <f>INDEX(Summary[FY2425_EESMS], MATCH(D136,Summary[PracticeCode],0))</f>
        <v>21306</v>
      </c>
      <c r="T136" s="10">
        <f>INDEX(Summary[FY2425_SMS], MATCH(D136,Summary[PracticeCode],0))</f>
        <v>30271</v>
      </c>
      <c r="U136" s="10">
        <f>SUMIFS(Table5[All messages],Table5[ODS],'NWL Practice Allocation'!$D136)</f>
        <v>9915</v>
      </c>
      <c r="V136" s="10">
        <f>SUMIFS(Table5[Fallback messages (No NHS App)],Table5[ODS],'NWL Practice Allocation'!$D136)</f>
        <v>5414</v>
      </c>
      <c r="W136" s="10">
        <f>SUMIFS(Table5[NHS App messages saved],Table5[ODS],'NWL Practice Allocation'!$D136)</f>
        <v>714</v>
      </c>
    </row>
    <row r="137" spans="1:23" s="7" customFormat="1" x14ac:dyDescent="0.35">
      <c r="A137" s="21" t="s">
        <v>692</v>
      </c>
      <c r="B137" s="22" t="s">
        <v>620</v>
      </c>
      <c r="C137" s="22" t="s">
        <v>26</v>
      </c>
      <c r="D137" s="21" t="s">
        <v>169</v>
      </c>
      <c r="E137" s="9">
        <f>INDEX(Summary[Practice Normalised Weighted List Size], MATCH(D137,Summary[ODS Code],0))</f>
        <v>15165.6395585258</v>
      </c>
      <c r="F137" s="51">
        <f t="shared" si="14"/>
        <v>6824.5378013366098</v>
      </c>
      <c r="G137" s="26" t="e">
        <f>VLOOKUP(D137,'[1]NWL Practice AccurX Allocation'!D$4:G$357,4,FALSE)</f>
        <v>#N/A</v>
      </c>
      <c r="H137" s="28">
        <f t="shared" si="15"/>
        <v>495916.4135637937</v>
      </c>
      <c r="I137" s="23">
        <f t="shared" si="16"/>
        <v>123979.10339094842</v>
      </c>
      <c r="J137" s="23">
        <f t="shared" si="17"/>
        <v>495916.4135637937</v>
      </c>
      <c r="K137" s="33">
        <f t="shared" si="18"/>
        <v>6824.5378013366098</v>
      </c>
      <c r="L137" s="30">
        <v>0</v>
      </c>
      <c r="M137" s="30">
        <f>INDEX(Summary[FY2425Cost], MATCH(D137,Summary[PracticeCode],0))</f>
        <v>4149.6154000000006</v>
      </c>
      <c r="N137" s="32">
        <f t="shared" si="19"/>
        <v>0.60804343397252247</v>
      </c>
      <c r="O137" s="33">
        <f t="shared" si="20"/>
        <v>2674.9224013366093</v>
      </c>
      <c r="P137" s="30">
        <f>INDEX(Summary[FY2425_AccurxCost], MATCH(D137,Summary[PracticeCode],0))</f>
        <v>4105.6814000000004</v>
      </c>
      <c r="Q137" s="30">
        <f>INDEX(Summary[FY2425_EESMSCost], MATCH(D137,Summary[PracticeCode],0))</f>
        <v>43.933999999999997</v>
      </c>
      <c r="R137" s="31">
        <f>INDEX(Summary[FY2425_Accurx_Fragments], MATCH(D137,Summary[PracticeCode],0))</f>
        <v>200208</v>
      </c>
      <c r="S137" s="31">
        <f>INDEX(Summary[FY2425_EESMS], MATCH(D137,Summary[PracticeCode],0))</f>
        <v>1997</v>
      </c>
      <c r="T137" s="10">
        <f>INDEX(Summary[FY2425_SMS], MATCH(D137,Summary[PracticeCode],0))</f>
        <v>202205</v>
      </c>
      <c r="U137" s="10">
        <f>SUMIFS(Table5[All messages],Table5[ODS],'NWL Practice Allocation'!$D137)</f>
        <v>100568</v>
      </c>
      <c r="V137" s="10">
        <f>SUMIFS(Table5[Fallback messages (No NHS App)],Table5[ODS],'NWL Practice Allocation'!$D137)</f>
        <v>48071</v>
      </c>
      <c r="W137" s="10">
        <f>SUMIFS(Table5[NHS App messages saved],Table5[ODS],'NWL Practice Allocation'!$D137)</f>
        <v>9006</v>
      </c>
    </row>
    <row r="138" spans="1:23" s="7" customFormat="1" x14ac:dyDescent="0.35">
      <c r="A138" s="21" t="s">
        <v>170</v>
      </c>
      <c r="B138" s="22" t="s">
        <v>433</v>
      </c>
      <c r="C138" s="22" t="s">
        <v>16</v>
      </c>
      <c r="D138" s="21" t="s">
        <v>171</v>
      </c>
      <c r="E138" s="9">
        <f>INDEX(Summary[Practice Normalised Weighted List Size], MATCH(D138,Summary[ODS Code],0))</f>
        <v>5943.0485999796401</v>
      </c>
      <c r="F138" s="51">
        <f t="shared" si="14"/>
        <v>2674.3718699908381</v>
      </c>
      <c r="G138" s="26" t="e">
        <f>VLOOKUP(D138,'[1]NWL Practice AccurX Allocation'!D$4:G$357,4,FALSE)</f>
        <v>#N/A</v>
      </c>
      <c r="H138" s="28">
        <f t="shared" si="15"/>
        <v>194337.68921933425</v>
      </c>
      <c r="I138" s="23">
        <f t="shared" si="16"/>
        <v>48584.422304833563</v>
      </c>
      <c r="J138" s="23">
        <f t="shared" si="17"/>
        <v>194337.68921933425</v>
      </c>
      <c r="K138" s="33">
        <f t="shared" si="18"/>
        <v>2674.3718699908381</v>
      </c>
      <c r="L138" s="30">
        <v>0</v>
      </c>
      <c r="M138" s="30">
        <f>INDEX(Summary[FY2425Cost], MATCH(D138,Summary[PracticeCode],0))</f>
        <v>1230.7668999999999</v>
      </c>
      <c r="N138" s="32">
        <f t="shared" si="19"/>
        <v>0.46020783938481086</v>
      </c>
      <c r="O138" s="33">
        <f t="shared" si="20"/>
        <v>1443.6049699908383</v>
      </c>
      <c r="P138" s="30">
        <f>INDEX(Summary[FY2425_AccurxCost], MATCH(D138,Summary[PracticeCode],0))</f>
        <v>160.59890000000001</v>
      </c>
      <c r="Q138" s="30">
        <f>INDEX(Summary[FY2425_EESMSCost], MATCH(D138,Summary[PracticeCode],0))</f>
        <v>1070.1679999999999</v>
      </c>
      <c r="R138" s="31">
        <f>INDEX(Summary[FY2425_Accurx_Fragments], MATCH(D138,Summary[PracticeCode],0))</f>
        <v>7659</v>
      </c>
      <c r="S138" s="31">
        <f>INDEX(Summary[FY2425_EESMS], MATCH(D138,Summary[PracticeCode],0))</f>
        <v>48644</v>
      </c>
      <c r="T138" s="10">
        <f>INDEX(Summary[FY2425_SMS], MATCH(D138,Summary[PracticeCode],0))</f>
        <v>56303</v>
      </c>
      <c r="U138" s="10">
        <f>SUMIFS(Table5[All messages],Table5[ODS],'NWL Practice Allocation'!$D138)</f>
        <v>10688</v>
      </c>
      <c r="V138" s="10">
        <f>SUMIFS(Table5[Fallback messages (No NHS App)],Table5[ODS],'NWL Practice Allocation'!$D138)</f>
        <v>5653</v>
      </c>
      <c r="W138" s="10">
        <f>SUMIFS(Table5[NHS App messages saved],Table5[ODS],'NWL Practice Allocation'!$D138)</f>
        <v>678</v>
      </c>
    </row>
    <row r="139" spans="1:23" s="7" customFormat="1" x14ac:dyDescent="0.35">
      <c r="A139" s="21" t="s">
        <v>432</v>
      </c>
      <c r="B139" s="22" t="s">
        <v>433</v>
      </c>
      <c r="C139" s="22" t="s">
        <v>16</v>
      </c>
      <c r="D139" s="21" t="s">
        <v>172</v>
      </c>
      <c r="E139" s="9">
        <f>INDEX(Summary[Practice Normalised Weighted List Size], MATCH(D139,Summary[ODS Code],0))</f>
        <v>9703.5949158649491</v>
      </c>
      <c r="F139" s="51">
        <f t="shared" si="14"/>
        <v>4366.6177121392275</v>
      </c>
      <c r="G139" s="26" t="e">
        <f>VLOOKUP(D139,'[1]NWL Practice AccurX Allocation'!D$4:G$357,4,FALSE)</f>
        <v>#N/A</v>
      </c>
      <c r="H139" s="28">
        <f t="shared" si="15"/>
        <v>317307.55374878389</v>
      </c>
      <c r="I139" s="23">
        <f t="shared" si="16"/>
        <v>79326.888437195972</v>
      </c>
      <c r="J139" s="23">
        <f t="shared" si="17"/>
        <v>317307.55374878389</v>
      </c>
      <c r="K139" s="33">
        <f t="shared" si="18"/>
        <v>4366.6177121392275</v>
      </c>
      <c r="L139" s="30">
        <v>0</v>
      </c>
      <c r="M139" s="30">
        <f>INDEX(Summary[FY2425Cost], MATCH(D139,Summary[PracticeCode],0))</f>
        <v>2056.5673000000002</v>
      </c>
      <c r="N139" s="32">
        <f t="shared" si="19"/>
        <v>0.47097489076791149</v>
      </c>
      <c r="O139" s="33">
        <f t="shared" si="20"/>
        <v>2310.0504121392273</v>
      </c>
      <c r="P139" s="30">
        <f>INDEX(Summary[FY2425_AccurxCost], MATCH(D139,Summary[PracticeCode],0))</f>
        <v>240.11529999999999</v>
      </c>
      <c r="Q139" s="30">
        <f>INDEX(Summary[FY2425_EESMSCost], MATCH(D139,Summary[PracticeCode],0))</f>
        <v>1816.452</v>
      </c>
      <c r="R139" s="31">
        <f>INDEX(Summary[FY2425_Accurx_Fragments], MATCH(D139,Summary[PracticeCode],0))</f>
        <v>11567</v>
      </c>
      <c r="S139" s="31">
        <f>INDEX(Summary[FY2425_EESMS], MATCH(D139,Summary[PracticeCode],0))</f>
        <v>82566</v>
      </c>
      <c r="T139" s="10">
        <f>INDEX(Summary[FY2425_SMS], MATCH(D139,Summary[PracticeCode],0))</f>
        <v>94133</v>
      </c>
      <c r="U139" s="10">
        <f>SUMIFS(Table5[All messages],Table5[ODS],'NWL Practice Allocation'!$D139)</f>
        <v>8475</v>
      </c>
      <c r="V139" s="10">
        <f>SUMIFS(Table5[Fallback messages (No NHS App)],Table5[ODS],'NWL Practice Allocation'!$D139)</f>
        <v>4429</v>
      </c>
      <c r="W139" s="10">
        <f>SUMIFS(Table5[NHS App messages saved],Table5[ODS],'NWL Practice Allocation'!$D139)</f>
        <v>404</v>
      </c>
    </row>
    <row r="140" spans="1:23" s="7" customFormat="1" x14ac:dyDescent="0.35">
      <c r="A140" s="21" t="s">
        <v>455</v>
      </c>
      <c r="B140" s="22" t="s">
        <v>456</v>
      </c>
      <c r="C140" s="22" t="s">
        <v>33</v>
      </c>
      <c r="D140" s="21" t="s">
        <v>173</v>
      </c>
      <c r="E140" s="9">
        <f>INDEX(Summary[Practice Normalised Weighted List Size], MATCH(D140,Summary[ODS Code],0))</f>
        <v>12933.965121638799</v>
      </c>
      <c r="F140" s="51">
        <f t="shared" si="14"/>
        <v>5820.2843047374599</v>
      </c>
      <c r="G140" s="26" t="e">
        <f>VLOOKUP(D140,'[1]NWL Practice AccurX Allocation'!D$4:G$357,4,FALSE)</f>
        <v>#N/A</v>
      </c>
      <c r="H140" s="28">
        <f t="shared" si="15"/>
        <v>422940.65947758878</v>
      </c>
      <c r="I140" s="23">
        <f t="shared" si="16"/>
        <v>105735.16486939719</v>
      </c>
      <c r="J140" s="23">
        <f t="shared" si="17"/>
        <v>422940.65947758878</v>
      </c>
      <c r="K140" s="33">
        <f t="shared" si="18"/>
        <v>5820.2843047374599</v>
      </c>
      <c r="L140" s="30">
        <v>0</v>
      </c>
      <c r="M140" s="30">
        <f>INDEX(Summary[FY2425Cost], MATCH(D140,Summary[PracticeCode],0))</f>
        <v>2365.8696</v>
      </c>
      <c r="N140" s="32">
        <f t="shared" si="19"/>
        <v>0.40648694739435398</v>
      </c>
      <c r="O140" s="33">
        <f t="shared" si="20"/>
        <v>3454.4147047374599</v>
      </c>
      <c r="P140" s="30">
        <f>INDEX(Summary[FY2425_AccurxCost], MATCH(D140,Summary[PracticeCode],0))</f>
        <v>2354.4735999999998</v>
      </c>
      <c r="Q140" s="30">
        <f>INDEX(Summary[FY2425_EESMSCost], MATCH(D140,Summary[PracticeCode],0))</f>
        <v>11.396000000000001</v>
      </c>
      <c r="R140" s="31">
        <f>INDEX(Summary[FY2425_Accurx_Fragments], MATCH(D140,Summary[PracticeCode],0))</f>
        <v>115588</v>
      </c>
      <c r="S140" s="31">
        <f>INDEX(Summary[FY2425_EESMS], MATCH(D140,Summary[PracticeCode],0))</f>
        <v>518</v>
      </c>
      <c r="T140" s="10">
        <f>INDEX(Summary[FY2425_SMS], MATCH(D140,Summary[PracticeCode],0))</f>
        <v>116106</v>
      </c>
      <c r="U140" s="10">
        <f>SUMIFS(Table5[All messages],Table5[ODS],'NWL Practice Allocation'!$D140)</f>
        <v>22025</v>
      </c>
      <c r="V140" s="10">
        <f>SUMIFS(Table5[Fallback messages (No NHS App)],Table5[ODS],'NWL Practice Allocation'!$D140)</f>
        <v>5727</v>
      </c>
      <c r="W140" s="10">
        <f>SUMIFS(Table5[NHS App messages saved],Table5[ODS],'NWL Practice Allocation'!$D140)</f>
        <v>3036</v>
      </c>
    </row>
    <row r="141" spans="1:23" s="7" customFormat="1" x14ac:dyDescent="0.35">
      <c r="A141" s="21" t="s">
        <v>672</v>
      </c>
      <c r="B141" s="22" t="s">
        <v>464</v>
      </c>
      <c r="C141" s="22" t="s">
        <v>18</v>
      </c>
      <c r="D141" s="21" t="s">
        <v>300</v>
      </c>
      <c r="E141" s="9">
        <f>INDEX(Summary[Practice Normalised Weighted List Size], MATCH(D141,Summary[ODS Code],0))</f>
        <v>7473.3111022227304</v>
      </c>
      <c r="F141" s="51">
        <f t="shared" si="14"/>
        <v>3362.9899960002285</v>
      </c>
      <c r="G141" s="26" t="e">
        <f>VLOOKUP(D141,'[1]NWL Practice AccurX Allocation'!D$4:G$357,4,FALSE)</f>
        <v>#N/A</v>
      </c>
      <c r="H141" s="28">
        <f t="shared" si="15"/>
        <v>244377.27304268331</v>
      </c>
      <c r="I141" s="23">
        <f t="shared" si="16"/>
        <v>61094.318260670829</v>
      </c>
      <c r="J141" s="23">
        <f t="shared" si="17"/>
        <v>244377.27304268331</v>
      </c>
      <c r="K141" s="33">
        <f t="shared" si="18"/>
        <v>3362.9899960002285</v>
      </c>
      <c r="L141" s="30">
        <v>0</v>
      </c>
      <c r="M141" s="30">
        <f>INDEX(Summary[FY2425Cost], MATCH(D141,Summary[PracticeCode],0))</f>
        <v>975.06119999999999</v>
      </c>
      <c r="N141" s="32">
        <f t="shared" si="19"/>
        <v>0.28993877506614318</v>
      </c>
      <c r="O141" s="33">
        <f t="shared" si="20"/>
        <v>2387.9287960002284</v>
      </c>
      <c r="P141" s="30">
        <f>INDEX(Summary[FY2425_AccurxCost], MATCH(D141,Summary[PracticeCode],0))</f>
        <v>975.06119999999999</v>
      </c>
      <c r="Q141" s="30">
        <f>INDEX(Summary[FY2425_EESMSCost], MATCH(D141,Summary[PracticeCode],0))</f>
        <v>0</v>
      </c>
      <c r="R141" s="31">
        <f>INDEX(Summary[FY2425_Accurx_Fragments], MATCH(D141,Summary[PracticeCode],0))</f>
        <v>46888</v>
      </c>
      <c r="S141" s="31">
        <f>INDEX(Summary[FY2425_EESMS], MATCH(D141,Summary[PracticeCode],0))</f>
        <v>0</v>
      </c>
      <c r="T141" s="10">
        <f>INDEX(Summary[FY2425_SMS], MATCH(D141,Summary[PracticeCode],0))</f>
        <v>46888</v>
      </c>
      <c r="U141" s="10">
        <f>SUMIFS(Table5[All messages],Table5[ODS],'NWL Practice Allocation'!$D141)</f>
        <v>13007</v>
      </c>
      <c r="V141" s="10">
        <f>SUMIFS(Table5[Fallback messages (No NHS App)],Table5[ODS],'NWL Practice Allocation'!$D141)</f>
        <v>7953</v>
      </c>
      <c r="W141" s="10">
        <f>SUMIFS(Table5[NHS App messages saved],Table5[ODS],'NWL Practice Allocation'!$D141)</f>
        <v>672</v>
      </c>
    </row>
    <row r="142" spans="1:23" s="7" customFormat="1" x14ac:dyDescent="0.35">
      <c r="A142" s="21" t="s">
        <v>691</v>
      </c>
      <c r="B142" s="22" t="s">
        <v>509</v>
      </c>
      <c r="C142" s="22" t="s">
        <v>12</v>
      </c>
      <c r="D142" s="21" t="s">
        <v>174</v>
      </c>
      <c r="E142" s="9">
        <f>INDEX(Summary[Practice Normalised Weighted List Size], MATCH(D142,Summary[ODS Code],0))</f>
        <v>5640.3946368485304</v>
      </c>
      <c r="F142" s="51">
        <f t="shared" si="14"/>
        <v>2538.1775865818386</v>
      </c>
      <c r="G142" s="26" t="e">
        <f>VLOOKUP(D142,'[1]NWL Practice AccurX Allocation'!D$4:G$357,4,FALSE)</f>
        <v>#N/A</v>
      </c>
      <c r="H142" s="28">
        <f t="shared" si="15"/>
        <v>184440.90462494697</v>
      </c>
      <c r="I142" s="23">
        <f t="shared" si="16"/>
        <v>46110.226156236742</v>
      </c>
      <c r="J142" s="23">
        <f t="shared" si="17"/>
        <v>184440.90462494697</v>
      </c>
      <c r="K142" s="33">
        <f t="shared" si="18"/>
        <v>2538.1775865818386</v>
      </c>
      <c r="L142" s="30">
        <v>0</v>
      </c>
      <c r="M142" s="30">
        <f>INDEX(Summary[FY2425Cost], MATCH(D142,Summary[PracticeCode],0))</f>
        <v>131.3202</v>
      </c>
      <c r="N142" s="32">
        <f t="shared" si="19"/>
        <v>5.1737987402547668E-2</v>
      </c>
      <c r="O142" s="33">
        <f t="shared" si="20"/>
        <v>2406.8573865818385</v>
      </c>
      <c r="P142" s="30">
        <f>INDEX(Summary[FY2425_AccurxCost], MATCH(D142,Summary[PracticeCode],0))</f>
        <v>131.3202</v>
      </c>
      <c r="Q142" s="30">
        <f>INDEX(Summary[FY2425_EESMSCost], MATCH(D142,Summary[PracticeCode],0))</f>
        <v>0</v>
      </c>
      <c r="R142" s="31">
        <f>INDEX(Summary[FY2425_Accurx_Fragments], MATCH(D142,Summary[PracticeCode],0))</f>
        <v>6440</v>
      </c>
      <c r="S142" s="31">
        <f>INDEX(Summary[FY2425_EESMS], MATCH(D142,Summary[PracticeCode],0))</f>
        <v>0</v>
      </c>
      <c r="T142" s="10">
        <f>INDEX(Summary[FY2425_SMS], MATCH(D142,Summary[PracticeCode],0))</f>
        <v>6440</v>
      </c>
      <c r="U142" s="10">
        <f>SUMIFS(Table5[All messages],Table5[ODS],'NWL Practice Allocation'!$D142)</f>
        <v>127</v>
      </c>
      <c r="V142" s="10">
        <f>SUMIFS(Table5[Fallback messages (No NHS App)],Table5[ODS],'NWL Practice Allocation'!$D142)</f>
        <v>57</v>
      </c>
      <c r="W142" s="10">
        <f>SUMIFS(Table5[NHS App messages saved],Table5[ODS],'NWL Practice Allocation'!$D142)</f>
        <v>9</v>
      </c>
    </row>
    <row r="143" spans="1:23" s="7" customFormat="1" x14ac:dyDescent="0.35">
      <c r="A143" s="21" t="s">
        <v>729</v>
      </c>
      <c r="B143" s="22" t="s">
        <v>491</v>
      </c>
      <c r="C143" s="22" t="s">
        <v>16</v>
      </c>
      <c r="D143" s="21" t="s">
        <v>176</v>
      </c>
      <c r="E143" s="9">
        <f>INDEX(Summary[Practice Normalised Weighted List Size], MATCH(D143,Summary[ODS Code],0))</f>
        <v>9192.9681255110809</v>
      </c>
      <c r="F143" s="51">
        <f t="shared" si="14"/>
        <v>4136.8356564799869</v>
      </c>
      <c r="G143" s="26" t="e">
        <f>VLOOKUP(D143,'[1]NWL Practice AccurX Allocation'!D$4:G$357,4,FALSE)</f>
        <v>#N/A</v>
      </c>
      <c r="H143" s="28">
        <f t="shared" si="15"/>
        <v>300610.05770421238</v>
      </c>
      <c r="I143" s="23">
        <f t="shared" si="16"/>
        <v>75152.514426053094</v>
      </c>
      <c r="J143" s="23">
        <f t="shared" si="17"/>
        <v>300610.05770421238</v>
      </c>
      <c r="K143" s="33">
        <f t="shared" si="18"/>
        <v>4136.8356564799869</v>
      </c>
      <c r="L143" s="30">
        <v>0</v>
      </c>
      <c r="M143" s="30">
        <f>INDEX(Summary[FY2425Cost], MATCH(D143,Summary[PracticeCode],0))</f>
        <v>3222.4805000000001</v>
      </c>
      <c r="N143" s="32">
        <f t="shared" si="19"/>
        <v>0.77897232754515389</v>
      </c>
      <c r="O143" s="33">
        <f t="shared" si="20"/>
        <v>914.35515647998682</v>
      </c>
      <c r="P143" s="30">
        <f>INDEX(Summary[FY2425_AccurxCost], MATCH(D143,Summary[PracticeCode],0))</f>
        <v>1489.6945000000001</v>
      </c>
      <c r="Q143" s="30">
        <f>INDEX(Summary[FY2425_EESMSCost], MATCH(D143,Summary[PracticeCode],0))</f>
        <v>1732.7860000000001</v>
      </c>
      <c r="R143" s="31">
        <f>INDEX(Summary[FY2425_Accurx_Fragments], MATCH(D143,Summary[PracticeCode],0))</f>
        <v>73443</v>
      </c>
      <c r="S143" s="31">
        <f>INDEX(Summary[FY2425_EESMS], MATCH(D143,Summary[PracticeCode],0))</f>
        <v>78763</v>
      </c>
      <c r="T143" s="10">
        <f>INDEX(Summary[FY2425_SMS], MATCH(D143,Summary[PracticeCode],0))</f>
        <v>152206</v>
      </c>
      <c r="U143" s="10">
        <f>SUMIFS(Table5[All messages],Table5[ODS],'NWL Practice Allocation'!$D143)</f>
        <v>19541</v>
      </c>
      <c r="V143" s="10">
        <f>SUMIFS(Table5[Fallback messages (No NHS App)],Table5[ODS],'NWL Practice Allocation'!$D143)</f>
        <v>13605</v>
      </c>
      <c r="W143" s="10">
        <f>SUMIFS(Table5[NHS App messages saved],Table5[ODS],'NWL Practice Allocation'!$D143)</f>
        <v>756</v>
      </c>
    </row>
    <row r="144" spans="1:23" s="7" customFormat="1" x14ac:dyDescent="0.35">
      <c r="A144" s="21" t="s">
        <v>749</v>
      </c>
      <c r="B144" s="22" t="s">
        <v>532</v>
      </c>
      <c r="C144" s="22" t="s">
        <v>12</v>
      </c>
      <c r="D144" s="21" t="s">
        <v>177</v>
      </c>
      <c r="E144" s="9">
        <f>INDEX(Summary[Practice Normalised Weighted List Size], MATCH(D144,Summary[ODS Code],0))</f>
        <v>7478.7119468146702</v>
      </c>
      <c r="F144" s="51">
        <f t="shared" si="14"/>
        <v>3365.4203760666019</v>
      </c>
      <c r="G144" s="26" t="e">
        <f>VLOOKUP(D144,'[1]NWL Practice AccurX Allocation'!D$4:G$357,4,FALSE)</f>
        <v>#N/A</v>
      </c>
      <c r="H144" s="28">
        <f t="shared" si="15"/>
        <v>244553.88066083973</v>
      </c>
      <c r="I144" s="23">
        <f t="shared" si="16"/>
        <v>61138.470165209932</v>
      </c>
      <c r="J144" s="23">
        <f t="shared" si="17"/>
        <v>244553.88066083973</v>
      </c>
      <c r="K144" s="33">
        <f t="shared" si="18"/>
        <v>3365.4203760666019</v>
      </c>
      <c r="L144" s="30">
        <v>0</v>
      </c>
      <c r="M144" s="30">
        <f>INDEX(Summary[FY2425Cost], MATCH(D144,Summary[PracticeCode],0))</f>
        <v>2969.6259</v>
      </c>
      <c r="N144" s="32">
        <f t="shared" si="19"/>
        <v>0.88239374822791261</v>
      </c>
      <c r="O144" s="33">
        <f t="shared" si="20"/>
        <v>395.79447606660187</v>
      </c>
      <c r="P144" s="30">
        <f>INDEX(Summary[FY2425_AccurxCost], MATCH(D144,Summary[PracticeCode],0))</f>
        <v>922.28390000000002</v>
      </c>
      <c r="Q144" s="30">
        <f>INDEX(Summary[FY2425_EESMSCost], MATCH(D144,Summary[PracticeCode],0))</f>
        <v>2047.3420000000001</v>
      </c>
      <c r="R144" s="31">
        <f>INDEX(Summary[FY2425_Accurx_Fragments], MATCH(D144,Summary[PracticeCode],0))</f>
        <v>45949</v>
      </c>
      <c r="S144" s="31">
        <f>INDEX(Summary[FY2425_EESMS], MATCH(D144,Summary[PracticeCode],0))</f>
        <v>93061</v>
      </c>
      <c r="T144" s="10">
        <f>INDEX(Summary[FY2425_SMS], MATCH(D144,Summary[PracticeCode],0))</f>
        <v>139010</v>
      </c>
      <c r="U144" s="10">
        <f>SUMIFS(Table5[All messages],Table5[ODS],'NWL Practice Allocation'!$D144)</f>
        <v>14644</v>
      </c>
      <c r="V144" s="10">
        <f>SUMIFS(Table5[Fallback messages (No NHS App)],Table5[ODS],'NWL Practice Allocation'!$D144)</f>
        <v>9527</v>
      </c>
      <c r="W144" s="10">
        <f>SUMIFS(Table5[NHS App messages saved],Table5[ODS],'NWL Practice Allocation'!$D144)</f>
        <v>592</v>
      </c>
    </row>
    <row r="145" spans="1:23" s="7" customFormat="1" x14ac:dyDescent="0.35">
      <c r="A145" s="21" t="s">
        <v>178</v>
      </c>
      <c r="B145" s="22" t="s">
        <v>468</v>
      </c>
      <c r="C145" s="22" t="s">
        <v>29</v>
      </c>
      <c r="D145" s="21" t="s">
        <v>179</v>
      </c>
      <c r="E145" s="9">
        <f>INDEX(Summary[Practice Normalised Weighted List Size], MATCH(D145,Summary[ODS Code],0))</f>
        <v>7150.2696586393904</v>
      </c>
      <c r="F145" s="51">
        <f t="shared" si="14"/>
        <v>3217.6213463877257</v>
      </c>
      <c r="G145" s="26" t="e">
        <f>VLOOKUP(D145,'[1]NWL Practice AccurX Allocation'!D$4:G$357,4,FALSE)</f>
        <v>#N/A</v>
      </c>
      <c r="H145" s="28">
        <f t="shared" si="15"/>
        <v>233813.81783750808</v>
      </c>
      <c r="I145" s="23">
        <f t="shared" si="16"/>
        <v>58453.454459377019</v>
      </c>
      <c r="J145" s="23">
        <f t="shared" si="17"/>
        <v>233813.81783750808</v>
      </c>
      <c r="K145" s="33">
        <f t="shared" si="18"/>
        <v>3217.6213463877257</v>
      </c>
      <c r="L145" s="30">
        <v>0</v>
      </c>
      <c r="M145" s="30">
        <f>INDEX(Summary[FY2425Cost], MATCH(D145,Summary[PracticeCode],0))</f>
        <v>2975.6100999999999</v>
      </c>
      <c r="N145" s="32">
        <f t="shared" si="19"/>
        <v>0.92478566607614643</v>
      </c>
      <c r="O145" s="33">
        <f t="shared" si="20"/>
        <v>242.01124638772581</v>
      </c>
      <c r="P145" s="30">
        <f>INDEX(Summary[FY2425_AccurxCost], MATCH(D145,Summary[PracticeCode],0))</f>
        <v>472.31810000000007</v>
      </c>
      <c r="Q145" s="30">
        <f>INDEX(Summary[FY2425_EESMSCost], MATCH(D145,Summary[PracticeCode],0))</f>
        <v>2503.2919999999999</v>
      </c>
      <c r="R145" s="31">
        <f>INDEX(Summary[FY2425_Accurx_Fragments], MATCH(D145,Summary[PracticeCode],0))</f>
        <v>23155</v>
      </c>
      <c r="S145" s="31">
        <f>INDEX(Summary[FY2425_EESMS], MATCH(D145,Summary[PracticeCode],0))</f>
        <v>113786</v>
      </c>
      <c r="T145" s="10">
        <f>INDEX(Summary[FY2425_SMS], MATCH(D145,Summary[PracticeCode],0))</f>
        <v>136941</v>
      </c>
      <c r="U145" s="10">
        <f>SUMIFS(Table5[All messages],Table5[ODS],'NWL Practice Allocation'!$D145)</f>
        <v>14163</v>
      </c>
      <c r="V145" s="10">
        <f>SUMIFS(Table5[Fallback messages (No NHS App)],Table5[ODS],'NWL Practice Allocation'!$D145)</f>
        <v>6420</v>
      </c>
      <c r="W145" s="10">
        <f>SUMIFS(Table5[NHS App messages saved],Table5[ODS],'NWL Practice Allocation'!$D145)</f>
        <v>665</v>
      </c>
    </row>
    <row r="146" spans="1:23" s="7" customFormat="1" x14ac:dyDescent="0.35">
      <c r="A146" s="21" t="s">
        <v>656</v>
      </c>
      <c r="B146" s="22" t="s">
        <v>443</v>
      </c>
      <c r="C146" s="22" t="s">
        <v>26</v>
      </c>
      <c r="D146" s="21" t="s">
        <v>180</v>
      </c>
      <c r="E146" s="9">
        <f>INDEX(Summary[Practice Normalised Weighted List Size], MATCH(D146,Summary[ODS Code],0))</f>
        <v>6669.59216669936</v>
      </c>
      <c r="F146" s="51">
        <f t="shared" si="14"/>
        <v>3001.3164750147121</v>
      </c>
      <c r="G146" s="26" t="e">
        <f>VLOOKUP(D146,'[1]NWL Practice AccurX Allocation'!D$4:G$357,4,FALSE)</f>
        <v>#N/A</v>
      </c>
      <c r="H146" s="28">
        <f t="shared" si="15"/>
        <v>218095.66385106908</v>
      </c>
      <c r="I146" s="23">
        <f t="shared" si="16"/>
        <v>54523.915962767271</v>
      </c>
      <c r="J146" s="23">
        <f t="shared" si="17"/>
        <v>218095.66385106908</v>
      </c>
      <c r="K146" s="33">
        <f t="shared" si="18"/>
        <v>3001.3164750147121</v>
      </c>
      <c r="L146" s="30">
        <v>0</v>
      </c>
      <c r="M146" s="30">
        <f>INDEX(Summary[FY2425Cost], MATCH(D146,Summary[PracticeCode],0))</f>
        <v>1553.6273999999999</v>
      </c>
      <c r="N146" s="32">
        <f t="shared" si="19"/>
        <v>0.5176486428317707</v>
      </c>
      <c r="O146" s="33">
        <f t="shared" si="20"/>
        <v>1447.6890750147122</v>
      </c>
      <c r="P146" s="30">
        <f>INDEX(Summary[FY2425_AccurxCost], MATCH(D146,Summary[PracticeCode],0))</f>
        <v>889.46939999999995</v>
      </c>
      <c r="Q146" s="30">
        <f>INDEX(Summary[FY2425_EESMSCost], MATCH(D146,Summary[PracticeCode],0))</f>
        <v>664.15800000000002</v>
      </c>
      <c r="R146" s="31">
        <f>INDEX(Summary[FY2425_Accurx_Fragments], MATCH(D146,Summary[PracticeCode],0))</f>
        <v>42930</v>
      </c>
      <c r="S146" s="31">
        <f>INDEX(Summary[FY2425_EESMS], MATCH(D146,Summary[PracticeCode],0))</f>
        <v>30189</v>
      </c>
      <c r="T146" s="10">
        <f>INDEX(Summary[FY2425_SMS], MATCH(D146,Summary[PracticeCode],0))</f>
        <v>73119</v>
      </c>
      <c r="U146" s="10">
        <f>SUMIFS(Table5[All messages],Table5[ODS],'NWL Practice Allocation'!$D146)</f>
        <v>14380</v>
      </c>
      <c r="V146" s="10">
        <f>SUMIFS(Table5[Fallback messages (No NHS App)],Table5[ODS],'NWL Practice Allocation'!$D146)</f>
        <v>6093</v>
      </c>
      <c r="W146" s="10">
        <f>SUMIFS(Table5[NHS App messages saved],Table5[ODS],'NWL Practice Allocation'!$D146)</f>
        <v>1491</v>
      </c>
    </row>
    <row r="147" spans="1:23" s="7" customFormat="1" x14ac:dyDescent="0.35">
      <c r="A147" s="21" t="s">
        <v>506</v>
      </c>
      <c r="B147" s="22" t="s">
        <v>443</v>
      </c>
      <c r="C147" s="22" t="s">
        <v>26</v>
      </c>
      <c r="D147" s="21" t="s">
        <v>181</v>
      </c>
      <c r="E147" s="9">
        <f>INDEX(Summary[Practice Normalised Weighted List Size], MATCH(D147,Summary[ODS Code],0))</f>
        <v>6864.6455626227698</v>
      </c>
      <c r="F147" s="51">
        <f t="shared" si="14"/>
        <v>3089.0905031802463</v>
      </c>
      <c r="G147" s="26" t="e">
        <f>VLOOKUP(D147,'[1]NWL Practice AccurX Allocation'!D$4:G$357,4,FALSE)</f>
        <v>#N/A</v>
      </c>
      <c r="H147" s="28">
        <f t="shared" si="15"/>
        <v>224473.90989776459</v>
      </c>
      <c r="I147" s="23">
        <f t="shared" si="16"/>
        <v>56118.477474441148</v>
      </c>
      <c r="J147" s="23">
        <f t="shared" si="17"/>
        <v>224473.90989776459</v>
      </c>
      <c r="K147" s="33">
        <f t="shared" si="18"/>
        <v>3089.0905031802463</v>
      </c>
      <c r="L147" s="30">
        <v>0</v>
      </c>
      <c r="M147" s="30">
        <f>INDEX(Summary[FY2425Cost], MATCH(D147,Summary[PracticeCode],0))</f>
        <v>1758.6397999999999</v>
      </c>
      <c r="N147" s="32">
        <f t="shared" si="19"/>
        <v>0.56930666103484651</v>
      </c>
      <c r="O147" s="33">
        <f t="shared" si="20"/>
        <v>1330.4507031802464</v>
      </c>
      <c r="P147" s="30">
        <f>INDEX(Summary[FY2425_AccurxCost], MATCH(D147,Summary[PracticeCode],0))</f>
        <v>869.31179999999995</v>
      </c>
      <c r="Q147" s="30">
        <f>INDEX(Summary[FY2425_EESMSCost], MATCH(D147,Summary[PracticeCode],0))</f>
        <v>889.32799999999997</v>
      </c>
      <c r="R147" s="31">
        <f>INDEX(Summary[FY2425_Accurx_Fragments], MATCH(D147,Summary[PracticeCode],0))</f>
        <v>42092</v>
      </c>
      <c r="S147" s="31">
        <f>INDEX(Summary[FY2425_EESMS], MATCH(D147,Summary[PracticeCode],0))</f>
        <v>40424</v>
      </c>
      <c r="T147" s="10">
        <f>INDEX(Summary[FY2425_SMS], MATCH(D147,Summary[PracticeCode],0))</f>
        <v>82516</v>
      </c>
      <c r="U147" s="10">
        <f>SUMIFS(Table5[All messages],Table5[ODS],'NWL Practice Allocation'!$D147)</f>
        <v>10252</v>
      </c>
      <c r="V147" s="10">
        <f>SUMIFS(Table5[Fallback messages (No NHS App)],Table5[ODS],'NWL Practice Allocation'!$D147)</f>
        <v>5168</v>
      </c>
      <c r="W147" s="10">
        <f>SUMIFS(Table5[NHS App messages saved],Table5[ODS],'NWL Practice Allocation'!$D147)</f>
        <v>948</v>
      </c>
    </row>
    <row r="148" spans="1:23" s="7" customFormat="1" x14ac:dyDescent="0.35">
      <c r="A148" s="21" t="s">
        <v>536</v>
      </c>
      <c r="B148" s="22" t="s">
        <v>445</v>
      </c>
      <c r="C148" s="22" t="s">
        <v>26</v>
      </c>
      <c r="D148" s="21" t="s">
        <v>182</v>
      </c>
      <c r="E148" s="9">
        <f>INDEX(Summary[Practice Normalised Weighted List Size], MATCH(D148,Summary[ODS Code],0))</f>
        <v>3784.7925849560202</v>
      </c>
      <c r="F148" s="51">
        <f t="shared" si="14"/>
        <v>1703.156663230209</v>
      </c>
      <c r="G148" s="26" t="e">
        <f>VLOOKUP(D148,'[1]NWL Practice AccurX Allocation'!D$4:G$357,4,FALSE)</f>
        <v>#N/A</v>
      </c>
      <c r="H148" s="28">
        <f t="shared" si="15"/>
        <v>123762.71752806187</v>
      </c>
      <c r="I148" s="23">
        <f t="shared" si="16"/>
        <v>30940.679382015467</v>
      </c>
      <c r="J148" s="23">
        <f t="shared" si="17"/>
        <v>123762.71752806187</v>
      </c>
      <c r="K148" s="33">
        <f t="shared" si="18"/>
        <v>1703.156663230209</v>
      </c>
      <c r="L148" s="30">
        <v>0</v>
      </c>
      <c r="M148" s="30">
        <f>INDEX(Summary[FY2425Cost], MATCH(D148,Summary[PracticeCode],0))</f>
        <v>1073.3869</v>
      </c>
      <c r="N148" s="32">
        <f t="shared" si="19"/>
        <v>0.63023380242908078</v>
      </c>
      <c r="O148" s="33">
        <f t="shared" si="20"/>
        <v>629.76976323020904</v>
      </c>
      <c r="P148" s="30">
        <f>INDEX(Summary[FY2425_AccurxCost], MATCH(D148,Summary[PracticeCode],0))</f>
        <v>599.1549</v>
      </c>
      <c r="Q148" s="30">
        <f>INDEX(Summary[FY2425_EESMSCost], MATCH(D148,Summary[PracticeCode],0))</f>
        <v>474.23200000000003</v>
      </c>
      <c r="R148" s="31">
        <f>INDEX(Summary[FY2425_Accurx_Fragments], MATCH(D148,Summary[PracticeCode],0))</f>
        <v>29443</v>
      </c>
      <c r="S148" s="31">
        <f>INDEX(Summary[FY2425_EESMS], MATCH(D148,Summary[PracticeCode],0))</f>
        <v>21556</v>
      </c>
      <c r="T148" s="10">
        <f>INDEX(Summary[FY2425_SMS], MATCH(D148,Summary[PracticeCode],0))</f>
        <v>50999</v>
      </c>
      <c r="U148" s="10">
        <f>SUMIFS(Table5[All messages],Table5[ODS],'NWL Practice Allocation'!$D148)</f>
        <v>6273</v>
      </c>
      <c r="V148" s="10">
        <f>SUMIFS(Table5[Fallback messages (No NHS App)],Table5[ODS],'NWL Practice Allocation'!$D148)</f>
        <v>2827</v>
      </c>
      <c r="W148" s="10">
        <f>SUMIFS(Table5[NHS App messages saved],Table5[ODS],'NWL Practice Allocation'!$D148)</f>
        <v>614</v>
      </c>
    </row>
    <row r="149" spans="1:23" s="7" customFormat="1" x14ac:dyDescent="0.35">
      <c r="A149" s="21" t="s">
        <v>615</v>
      </c>
      <c r="B149" s="22" t="s">
        <v>605</v>
      </c>
      <c r="C149" s="22" t="s">
        <v>18</v>
      </c>
      <c r="D149" s="21" t="s">
        <v>183</v>
      </c>
      <c r="E149" s="9">
        <f>INDEX(Summary[Practice Normalised Weighted List Size], MATCH(D149,Summary[ODS Code],0))</f>
        <v>6685.1515374196397</v>
      </c>
      <c r="F149" s="51">
        <f t="shared" si="14"/>
        <v>3008.3181918388377</v>
      </c>
      <c r="G149" s="26" t="e">
        <f>VLOOKUP(D149,'[1]NWL Practice AccurX Allocation'!D$4:G$357,4,FALSE)</f>
        <v>#N/A</v>
      </c>
      <c r="H149" s="28">
        <f t="shared" si="15"/>
        <v>218604.45527362224</v>
      </c>
      <c r="I149" s="23">
        <f t="shared" si="16"/>
        <v>54651.11381840556</v>
      </c>
      <c r="J149" s="23">
        <f t="shared" si="17"/>
        <v>218604.45527362224</v>
      </c>
      <c r="K149" s="33">
        <f t="shared" si="18"/>
        <v>3008.3181918388377</v>
      </c>
      <c r="L149" s="30">
        <v>0</v>
      </c>
      <c r="M149" s="30">
        <f>INDEX(Summary[FY2425Cost], MATCH(D149,Summary[PracticeCode],0))</f>
        <v>1098.9978000000001</v>
      </c>
      <c r="N149" s="32">
        <f t="shared" si="19"/>
        <v>0.36531966697586482</v>
      </c>
      <c r="O149" s="33">
        <f t="shared" si="20"/>
        <v>1909.3203918388376</v>
      </c>
      <c r="P149" s="30">
        <f>INDEX(Summary[FY2425_AccurxCost], MATCH(D149,Summary[PracticeCode],0))</f>
        <v>1095.8738000000001</v>
      </c>
      <c r="Q149" s="30">
        <f>INDEX(Summary[FY2425_EESMSCost], MATCH(D149,Summary[PracticeCode],0))</f>
        <v>3.1240000000000001</v>
      </c>
      <c r="R149" s="31">
        <f>INDEX(Summary[FY2425_Accurx_Fragments], MATCH(D149,Summary[PracticeCode],0))</f>
        <v>52994</v>
      </c>
      <c r="S149" s="31">
        <f>INDEX(Summary[FY2425_EESMS], MATCH(D149,Summary[PracticeCode],0))</f>
        <v>142</v>
      </c>
      <c r="T149" s="10">
        <f>INDEX(Summary[FY2425_SMS], MATCH(D149,Summary[PracticeCode],0))</f>
        <v>53136</v>
      </c>
      <c r="U149" s="10">
        <f>SUMIFS(Table5[All messages],Table5[ODS],'NWL Practice Allocation'!$D149)</f>
        <v>17371</v>
      </c>
      <c r="V149" s="10">
        <f>SUMIFS(Table5[Fallback messages (No NHS App)],Table5[ODS],'NWL Practice Allocation'!$D149)</f>
        <v>8980</v>
      </c>
      <c r="W149" s="10">
        <f>SUMIFS(Table5[NHS App messages saved],Table5[ODS],'NWL Practice Allocation'!$D149)</f>
        <v>1298</v>
      </c>
    </row>
    <row r="150" spans="1:23" s="7" customFormat="1" x14ac:dyDescent="0.35">
      <c r="A150" s="21" t="s">
        <v>586</v>
      </c>
      <c r="B150" s="22" t="s">
        <v>439</v>
      </c>
      <c r="C150" s="22" t="s">
        <v>8</v>
      </c>
      <c r="D150" s="21" t="s">
        <v>184</v>
      </c>
      <c r="E150" s="9">
        <f>INDEX(Summary[Practice Normalised Weighted List Size], MATCH(D150,Summary[ODS Code],0))</f>
        <v>2917.6409630641001</v>
      </c>
      <c r="F150" s="51">
        <f t="shared" si="14"/>
        <v>1312.938433378845</v>
      </c>
      <c r="G150" s="26" t="e">
        <f>VLOOKUP(D150,'[1]NWL Practice AccurX Allocation'!D$4:G$357,4,FALSE)</f>
        <v>#N/A</v>
      </c>
      <c r="H150" s="28">
        <f t="shared" si="15"/>
        <v>95406.859492196076</v>
      </c>
      <c r="I150" s="23">
        <f t="shared" si="16"/>
        <v>23851.714873049019</v>
      </c>
      <c r="J150" s="23">
        <f t="shared" si="17"/>
        <v>95406.859492196076</v>
      </c>
      <c r="K150" s="33">
        <f t="shared" si="18"/>
        <v>1312.938433378845</v>
      </c>
      <c r="L150" s="30">
        <v>0</v>
      </c>
      <c r="M150" s="30">
        <f>INDEX(Summary[FY2425Cost], MATCH(D150,Summary[PracticeCode],0))</f>
        <v>185.02829999999997</v>
      </c>
      <c r="N150" s="32">
        <f t="shared" si="19"/>
        <v>0.1409268670152567</v>
      </c>
      <c r="O150" s="33">
        <f t="shared" si="20"/>
        <v>1127.9101333788451</v>
      </c>
      <c r="P150" s="30">
        <f>INDEX(Summary[FY2425_AccurxCost], MATCH(D150,Summary[PracticeCode],0))</f>
        <v>184.85229999999999</v>
      </c>
      <c r="Q150" s="30">
        <f>INDEX(Summary[FY2425_EESMSCost], MATCH(D150,Summary[PracticeCode],0))</f>
        <v>0.17599999999999999</v>
      </c>
      <c r="R150" s="31">
        <f>INDEX(Summary[FY2425_Accurx_Fragments], MATCH(D150,Summary[PracticeCode],0))</f>
        <v>8863</v>
      </c>
      <c r="S150" s="31">
        <f>INDEX(Summary[FY2425_EESMS], MATCH(D150,Summary[PracticeCode],0))</f>
        <v>8</v>
      </c>
      <c r="T150" s="10">
        <f>INDEX(Summary[FY2425_SMS], MATCH(D150,Summary[PracticeCode],0))</f>
        <v>8871</v>
      </c>
      <c r="U150" s="10">
        <f>SUMIFS(Table5[All messages],Table5[ODS],'NWL Practice Allocation'!$D150)</f>
        <v>1085</v>
      </c>
      <c r="V150" s="10">
        <f>SUMIFS(Table5[Fallback messages (No NHS App)],Table5[ODS],'NWL Practice Allocation'!$D150)</f>
        <v>512</v>
      </c>
      <c r="W150" s="10">
        <f>SUMIFS(Table5[NHS App messages saved],Table5[ODS],'NWL Practice Allocation'!$D150)</f>
        <v>98</v>
      </c>
    </row>
    <row r="151" spans="1:23" s="7" customFormat="1" x14ac:dyDescent="0.35">
      <c r="A151" s="21" t="s">
        <v>598</v>
      </c>
      <c r="B151" s="22" t="s">
        <v>485</v>
      </c>
      <c r="C151" s="22" t="s">
        <v>8</v>
      </c>
      <c r="D151" s="21" t="s">
        <v>185</v>
      </c>
      <c r="E151" s="9">
        <f>INDEX(Summary[Practice Normalised Weighted List Size], MATCH(D151,Summary[ODS Code],0))</f>
        <v>4429.6850735051003</v>
      </c>
      <c r="F151" s="51">
        <f t="shared" si="14"/>
        <v>1993.3582830772953</v>
      </c>
      <c r="G151" s="26" t="e">
        <f>VLOOKUP(D151,'[1]NWL Practice AccurX Allocation'!D$4:G$357,4,FALSE)</f>
        <v>#N/A</v>
      </c>
      <c r="H151" s="28">
        <f t="shared" si="15"/>
        <v>144850.70190361678</v>
      </c>
      <c r="I151" s="23">
        <f t="shared" si="16"/>
        <v>36212.675475904194</v>
      </c>
      <c r="J151" s="23">
        <f t="shared" si="17"/>
        <v>144850.70190361678</v>
      </c>
      <c r="K151" s="33">
        <f t="shared" si="18"/>
        <v>1993.3582830772953</v>
      </c>
      <c r="L151" s="30">
        <v>0</v>
      </c>
      <c r="M151" s="30">
        <f>INDEX(Summary[FY2425Cost], MATCH(D151,Summary[PracticeCode],0))</f>
        <v>983.68</v>
      </c>
      <c r="N151" s="32">
        <f t="shared" si="19"/>
        <v>0.49347877315934396</v>
      </c>
      <c r="O151" s="33">
        <f t="shared" si="20"/>
        <v>1009.6782830772953</v>
      </c>
      <c r="P151" s="30">
        <f>INDEX(Summary[FY2425_AccurxCost], MATCH(D151,Summary[PracticeCode],0))</f>
        <v>895.43799999999999</v>
      </c>
      <c r="Q151" s="30">
        <f>INDEX(Summary[FY2425_EESMSCost], MATCH(D151,Summary[PracticeCode],0))</f>
        <v>88.242000000000004</v>
      </c>
      <c r="R151" s="31">
        <f>INDEX(Summary[FY2425_Accurx_Fragments], MATCH(D151,Summary[PracticeCode],0))</f>
        <v>44260</v>
      </c>
      <c r="S151" s="31">
        <f>INDEX(Summary[FY2425_EESMS], MATCH(D151,Summary[PracticeCode],0))</f>
        <v>4011</v>
      </c>
      <c r="T151" s="10">
        <f>INDEX(Summary[FY2425_SMS], MATCH(D151,Summary[PracticeCode],0))</f>
        <v>48271</v>
      </c>
      <c r="U151" s="10">
        <f>SUMIFS(Table5[All messages],Table5[ODS],'NWL Practice Allocation'!$D151)</f>
        <v>12714</v>
      </c>
      <c r="V151" s="10">
        <f>SUMIFS(Table5[Fallback messages (No NHS App)],Table5[ODS],'NWL Practice Allocation'!$D151)</f>
        <v>5219</v>
      </c>
      <c r="W151" s="10">
        <f>SUMIFS(Table5[NHS App messages saved],Table5[ODS],'NWL Practice Allocation'!$D151)</f>
        <v>1367</v>
      </c>
    </row>
    <row r="152" spans="1:23" s="7" customFormat="1" x14ac:dyDescent="0.35">
      <c r="A152" s="21" t="s">
        <v>186</v>
      </c>
      <c r="B152" s="22" t="s">
        <v>433</v>
      </c>
      <c r="C152" s="22" t="s">
        <v>16</v>
      </c>
      <c r="D152" s="21" t="s">
        <v>187</v>
      </c>
      <c r="E152" s="9">
        <f>INDEX(Summary[Practice Normalised Weighted List Size], MATCH(D152,Summary[ODS Code],0))</f>
        <v>5796.0977365993504</v>
      </c>
      <c r="F152" s="51">
        <f t="shared" si="14"/>
        <v>2608.2439814697077</v>
      </c>
      <c r="G152" s="26" t="e">
        <f>VLOOKUP(D152,'[1]NWL Practice AccurX Allocation'!D$4:G$357,4,FALSE)</f>
        <v>#N/A</v>
      </c>
      <c r="H152" s="28">
        <f t="shared" si="15"/>
        <v>189532.39598679877</v>
      </c>
      <c r="I152" s="23">
        <f t="shared" si="16"/>
        <v>47383.098996699693</v>
      </c>
      <c r="J152" s="23">
        <f t="shared" si="17"/>
        <v>189532.39598679877</v>
      </c>
      <c r="K152" s="33">
        <f t="shared" si="18"/>
        <v>2608.2439814697077</v>
      </c>
      <c r="L152" s="30">
        <v>0</v>
      </c>
      <c r="M152" s="30">
        <f>INDEX(Summary[FY2425Cost], MATCH(D152,Summary[PracticeCode],0))</f>
        <v>2849.3188</v>
      </c>
      <c r="N152" s="32">
        <f t="shared" si="19"/>
        <v>1.0924280167971288</v>
      </c>
      <c r="O152" s="33">
        <f t="shared" si="20"/>
        <v>-241.0748185302923</v>
      </c>
      <c r="P152" s="30">
        <f>INDEX(Summary[FY2425_AccurxCost], MATCH(D152,Summary[PracticeCode],0))</f>
        <v>802.63679999999999</v>
      </c>
      <c r="Q152" s="30">
        <f>INDEX(Summary[FY2425_EESMSCost], MATCH(D152,Summary[PracticeCode],0))</f>
        <v>2046.682</v>
      </c>
      <c r="R152" s="31">
        <f>INDEX(Summary[FY2425_Accurx_Fragments], MATCH(D152,Summary[PracticeCode],0))</f>
        <v>38600</v>
      </c>
      <c r="S152" s="31">
        <f>INDEX(Summary[FY2425_EESMS], MATCH(D152,Summary[PracticeCode],0))</f>
        <v>93031</v>
      </c>
      <c r="T152" s="10">
        <f>INDEX(Summary[FY2425_SMS], MATCH(D152,Summary[PracticeCode],0))</f>
        <v>131631</v>
      </c>
      <c r="U152" s="10">
        <f>SUMIFS(Table5[All messages],Table5[ODS],'NWL Practice Allocation'!$D152)</f>
        <v>15252</v>
      </c>
      <c r="V152" s="10">
        <f>SUMIFS(Table5[Fallback messages (No NHS App)],Table5[ODS],'NWL Practice Allocation'!$D152)</f>
        <v>7492</v>
      </c>
      <c r="W152" s="10">
        <f>SUMIFS(Table5[NHS App messages saved],Table5[ODS],'NWL Practice Allocation'!$D152)</f>
        <v>1364</v>
      </c>
    </row>
    <row r="153" spans="1:23" s="7" customFormat="1" x14ac:dyDescent="0.35">
      <c r="A153" s="21" t="s">
        <v>750</v>
      </c>
      <c r="B153" s="22" t="s">
        <v>470</v>
      </c>
      <c r="C153" s="22" t="s">
        <v>33</v>
      </c>
      <c r="D153" s="21" t="s">
        <v>188</v>
      </c>
      <c r="E153" s="9">
        <f>INDEX(Summary[Practice Normalised Weighted List Size], MATCH(D153,Summary[ODS Code],0))</f>
        <v>19981.9619248659</v>
      </c>
      <c r="F153" s="51">
        <f t="shared" si="14"/>
        <v>8991.882866189655</v>
      </c>
      <c r="G153" s="26" t="e">
        <f>VLOOKUP(D153,'[1]NWL Practice AccurX Allocation'!D$4:G$357,4,FALSE)</f>
        <v>#N/A</v>
      </c>
      <c r="H153" s="28">
        <f t="shared" si="15"/>
        <v>653410.15494311496</v>
      </c>
      <c r="I153" s="23">
        <f t="shared" si="16"/>
        <v>163352.53873577874</v>
      </c>
      <c r="J153" s="23">
        <f t="shared" si="17"/>
        <v>653410.15494311496</v>
      </c>
      <c r="K153" s="33">
        <f t="shared" si="18"/>
        <v>8991.882866189655</v>
      </c>
      <c r="L153" s="30">
        <v>0</v>
      </c>
      <c r="M153" s="30">
        <f>INDEX(Summary[FY2425Cost], MATCH(D153,Summary[PracticeCode],0))</f>
        <v>3581.8389999999999</v>
      </c>
      <c r="N153" s="32">
        <f t="shared" si="19"/>
        <v>0.39834137669520353</v>
      </c>
      <c r="O153" s="33">
        <f t="shared" si="20"/>
        <v>5410.0438661896551</v>
      </c>
      <c r="P153" s="30">
        <f>INDEX(Summary[FY2425_AccurxCost], MATCH(D153,Summary[PracticeCode],0))</f>
        <v>1527.8530000000001</v>
      </c>
      <c r="Q153" s="30">
        <f>INDEX(Summary[FY2425_EESMSCost], MATCH(D153,Summary[PracticeCode],0))</f>
        <v>2053.9859999999999</v>
      </c>
      <c r="R153" s="31">
        <f>INDEX(Summary[FY2425_Accurx_Fragments], MATCH(D153,Summary[PracticeCode],0))</f>
        <v>73338</v>
      </c>
      <c r="S153" s="31">
        <f>INDEX(Summary[FY2425_EESMS], MATCH(D153,Summary[PracticeCode],0))</f>
        <v>93363</v>
      </c>
      <c r="T153" s="10">
        <f>INDEX(Summary[FY2425_SMS], MATCH(D153,Summary[PracticeCode],0))</f>
        <v>166701</v>
      </c>
      <c r="U153" s="10">
        <f>SUMIFS(Table5[All messages],Table5[ODS],'NWL Practice Allocation'!$D153)</f>
        <v>8547</v>
      </c>
      <c r="V153" s="10">
        <f>SUMIFS(Table5[Fallback messages (No NHS App)],Table5[ODS],'NWL Practice Allocation'!$D153)</f>
        <v>4766</v>
      </c>
      <c r="W153" s="10">
        <f>SUMIFS(Table5[NHS App messages saved],Table5[ODS],'NWL Practice Allocation'!$D153)</f>
        <v>925</v>
      </c>
    </row>
    <row r="154" spans="1:23" s="7" customFormat="1" x14ac:dyDescent="0.35">
      <c r="A154" s="21" t="s">
        <v>465</v>
      </c>
      <c r="B154" s="22" t="s">
        <v>461</v>
      </c>
      <c r="C154" s="22" t="s">
        <v>18</v>
      </c>
      <c r="D154" s="21" t="s">
        <v>189</v>
      </c>
      <c r="E154" s="9">
        <f>INDEX(Summary[Practice Normalised Weighted List Size], MATCH(D154,Summary[ODS Code],0))</f>
        <v>3564.5974659209301</v>
      </c>
      <c r="F154" s="51">
        <f t="shared" si="14"/>
        <v>1604.0688596644186</v>
      </c>
      <c r="G154" s="26" t="e">
        <f>VLOOKUP(D154,'[1]NWL Practice AccurX Allocation'!D$4:G$357,4,FALSE)</f>
        <v>#N/A</v>
      </c>
      <c r="H154" s="28">
        <f t="shared" si="15"/>
        <v>116562.33713561442</v>
      </c>
      <c r="I154" s="23">
        <f t="shared" si="16"/>
        <v>29140.584283903605</v>
      </c>
      <c r="J154" s="23">
        <f t="shared" si="17"/>
        <v>116562.33713561442</v>
      </c>
      <c r="K154" s="33">
        <f t="shared" si="18"/>
        <v>1604.0688596644186</v>
      </c>
      <c r="L154" s="30">
        <v>0</v>
      </c>
      <c r="M154" s="30">
        <f>INDEX(Summary[FY2425Cost], MATCH(D154,Summary[PracticeCode],0))</f>
        <v>631.3900000000001</v>
      </c>
      <c r="N154" s="32">
        <f t="shared" si="19"/>
        <v>0.39361776534461923</v>
      </c>
      <c r="O154" s="33">
        <f t="shared" si="20"/>
        <v>972.6788596644185</v>
      </c>
      <c r="P154" s="30">
        <f>INDEX(Summary[FY2425_AccurxCost], MATCH(D154,Summary[PracticeCode],0))</f>
        <v>631.3900000000001</v>
      </c>
      <c r="Q154" s="30">
        <f>INDEX(Summary[FY2425_EESMSCost], MATCH(D154,Summary[PracticeCode],0))</f>
        <v>0</v>
      </c>
      <c r="R154" s="31">
        <f>INDEX(Summary[FY2425_Accurx_Fragments], MATCH(D154,Summary[PracticeCode],0))</f>
        <v>30838</v>
      </c>
      <c r="S154" s="31">
        <f>INDEX(Summary[FY2425_EESMS], MATCH(D154,Summary[PracticeCode],0))</f>
        <v>0</v>
      </c>
      <c r="T154" s="10">
        <f>INDEX(Summary[FY2425_SMS], MATCH(D154,Summary[PracticeCode],0))</f>
        <v>30838</v>
      </c>
      <c r="U154" s="10">
        <f>SUMIFS(Table5[All messages],Table5[ODS],'NWL Practice Allocation'!$D154)</f>
        <v>8145</v>
      </c>
      <c r="V154" s="10">
        <f>SUMIFS(Table5[Fallback messages (No NHS App)],Table5[ODS],'NWL Practice Allocation'!$D154)</f>
        <v>3774</v>
      </c>
      <c r="W154" s="10">
        <f>SUMIFS(Table5[NHS App messages saved],Table5[ODS],'NWL Practice Allocation'!$D154)</f>
        <v>708</v>
      </c>
    </row>
    <row r="155" spans="1:23" s="7" customFormat="1" x14ac:dyDescent="0.35">
      <c r="A155" s="21" t="s">
        <v>500</v>
      </c>
      <c r="B155" s="22" t="s">
        <v>445</v>
      </c>
      <c r="C155" s="22" t="s">
        <v>26</v>
      </c>
      <c r="D155" s="21" t="s">
        <v>191</v>
      </c>
      <c r="E155" s="9">
        <f>INDEX(Summary[Practice Normalised Weighted List Size], MATCH(D155,Summary[ODS Code],0))</f>
        <v>6749.2700601105598</v>
      </c>
      <c r="F155" s="51">
        <f t="shared" si="14"/>
        <v>3037.1715270497521</v>
      </c>
      <c r="G155" s="26" t="e">
        <f>VLOOKUP(D155,'[1]NWL Practice AccurX Allocation'!D$4:G$357,4,FALSE)</f>
        <v>#N/A</v>
      </c>
      <c r="H155" s="28">
        <f t="shared" si="15"/>
        <v>220701.13096561533</v>
      </c>
      <c r="I155" s="23">
        <f t="shared" si="16"/>
        <v>55175.282741403833</v>
      </c>
      <c r="J155" s="23">
        <f t="shared" si="17"/>
        <v>220701.13096561533</v>
      </c>
      <c r="K155" s="33">
        <f t="shared" si="18"/>
        <v>3037.1715270497521</v>
      </c>
      <c r="L155" s="30">
        <v>0</v>
      </c>
      <c r="M155" s="30">
        <f>INDEX(Summary[FY2425Cost], MATCH(D155,Summary[PracticeCode],0))</f>
        <v>4737.8901999999998</v>
      </c>
      <c r="N155" s="32">
        <f t="shared" si="19"/>
        <v>1.5599679365499295</v>
      </c>
      <c r="O155" s="33">
        <f t="shared" si="20"/>
        <v>-1700.7186729502478</v>
      </c>
      <c r="P155" s="30">
        <f>INDEX(Summary[FY2425_AccurxCost], MATCH(D155,Summary[PracticeCode],0))</f>
        <v>4329.3941999999997</v>
      </c>
      <c r="Q155" s="30">
        <f>INDEX(Summary[FY2425_EESMSCost], MATCH(D155,Summary[PracticeCode],0))</f>
        <v>408.49599999999998</v>
      </c>
      <c r="R155" s="31">
        <f>INDEX(Summary[FY2425_Accurx_Fragments], MATCH(D155,Summary[PracticeCode],0))</f>
        <v>212580</v>
      </c>
      <c r="S155" s="31">
        <f>INDEX(Summary[FY2425_EESMS], MATCH(D155,Summary[PracticeCode],0))</f>
        <v>18568</v>
      </c>
      <c r="T155" s="10">
        <f>INDEX(Summary[FY2425_SMS], MATCH(D155,Summary[PracticeCode],0))</f>
        <v>231148</v>
      </c>
      <c r="U155" s="10">
        <f>SUMIFS(Table5[All messages],Table5[ODS],'NWL Practice Allocation'!$D155)</f>
        <v>81159</v>
      </c>
      <c r="V155" s="10">
        <f>SUMIFS(Table5[Fallback messages (No NHS App)],Table5[ODS],'NWL Practice Allocation'!$D155)</f>
        <v>40346</v>
      </c>
      <c r="W155" s="10">
        <f>SUMIFS(Table5[NHS App messages saved],Table5[ODS],'NWL Practice Allocation'!$D155)</f>
        <v>6031</v>
      </c>
    </row>
    <row r="156" spans="1:23" s="7" customFormat="1" x14ac:dyDescent="0.35">
      <c r="A156" s="21" t="s">
        <v>476</v>
      </c>
      <c r="B156" s="22" t="s">
        <v>477</v>
      </c>
      <c r="C156" s="22" t="s">
        <v>29</v>
      </c>
      <c r="D156" s="21" t="s">
        <v>190</v>
      </c>
      <c r="E156" s="9">
        <f>INDEX(Summary[Practice Normalised Weighted List Size], MATCH(D156,Summary[ODS Code],0))</f>
        <v>13268.2765376509</v>
      </c>
      <c r="F156" s="51">
        <f t="shared" si="14"/>
        <v>5970.7244419429053</v>
      </c>
      <c r="G156" s="26" t="e">
        <f>VLOOKUP(D156,'[1]NWL Practice AccurX Allocation'!D$4:G$357,4,FALSE)</f>
        <v>#N/A</v>
      </c>
      <c r="H156" s="28">
        <f t="shared" si="15"/>
        <v>433872.64278118446</v>
      </c>
      <c r="I156" s="23">
        <f t="shared" si="16"/>
        <v>108468.16069529612</v>
      </c>
      <c r="J156" s="23">
        <f t="shared" si="17"/>
        <v>433872.64278118446</v>
      </c>
      <c r="K156" s="33">
        <f t="shared" si="18"/>
        <v>5970.7244419429053</v>
      </c>
      <c r="L156" s="30">
        <v>0</v>
      </c>
      <c r="M156" s="30">
        <f>INDEX(Summary[FY2425Cost], MATCH(D156,Summary[PracticeCode],0))</f>
        <v>6306.4586999999992</v>
      </c>
      <c r="N156" s="32">
        <f t="shared" si="19"/>
        <v>1.0562300707931924</v>
      </c>
      <c r="O156" s="33">
        <f t="shared" si="20"/>
        <v>-335.73425805709394</v>
      </c>
      <c r="P156" s="30">
        <f>INDEX(Summary[FY2425_AccurxCost], MATCH(D156,Summary[PracticeCode],0))</f>
        <v>4549.3626999999997</v>
      </c>
      <c r="Q156" s="30">
        <f>INDEX(Summary[FY2425_EESMSCost], MATCH(D156,Summary[PracticeCode],0))</f>
        <v>1757.096</v>
      </c>
      <c r="R156" s="31">
        <f>INDEX(Summary[FY2425_Accurx_Fragments], MATCH(D156,Summary[PracticeCode],0))</f>
        <v>224077</v>
      </c>
      <c r="S156" s="31">
        <f>INDEX(Summary[FY2425_EESMS], MATCH(D156,Summary[PracticeCode],0))</f>
        <v>79868</v>
      </c>
      <c r="T156" s="10">
        <f>INDEX(Summary[FY2425_SMS], MATCH(D156,Summary[PracticeCode],0))</f>
        <v>303945</v>
      </c>
      <c r="U156" s="10">
        <f>SUMIFS(Table5[All messages],Table5[ODS],'NWL Practice Allocation'!$D156)</f>
        <v>84385</v>
      </c>
      <c r="V156" s="10">
        <f>SUMIFS(Table5[Fallback messages (No NHS App)],Table5[ODS],'NWL Practice Allocation'!$D156)</f>
        <v>45069</v>
      </c>
      <c r="W156" s="10">
        <f>SUMIFS(Table5[NHS App messages saved],Table5[ODS],'NWL Practice Allocation'!$D156)</f>
        <v>3245</v>
      </c>
    </row>
    <row r="157" spans="1:23" s="7" customFormat="1" x14ac:dyDescent="0.35">
      <c r="A157" s="21" t="s">
        <v>460</v>
      </c>
      <c r="B157" s="22" t="s">
        <v>461</v>
      </c>
      <c r="C157" s="22" t="s">
        <v>18</v>
      </c>
      <c r="D157" s="21" t="s">
        <v>192</v>
      </c>
      <c r="E157" s="9">
        <f>INDEX(Summary[Practice Normalised Weighted List Size], MATCH(D157,Summary[ODS Code],0))</f>
        <v>4464.7777983533497</v>
      </c>
      <c r="F157" s="51">
        <f t="shared" si="14"/>
        <v>2009.1500092590074</v>
      </c>
      <c r="G157" s="26" t="e">
        <f>VLOOKUP(D157,'[1]NWL Practice AccurX Allocation'!D$4:G$357,4,FALSE)</f>
        <v>#N/A</v>
      </c>
      <c r="H157" s="28">
        <f t="shared" si="15"/>
        <v>145998.23400615455</v>
      </c>
      <c r="I157" s="23">
        <f t="shared" si="16"/>
        <v>36499.558501538639</v>
      </c>
      <c r="J157" s="23">
        <f t="shared" si="17"/>
        <v>145998.23400615455</v>
      </c>
      <c r="K157" s="33">
        <f t="shared" si="18"/>
        <v>2009.1500092590074</v>
      </c>
      <c r="L157" s="30">
        <v>0</v>
      </c>
      <c r="M157" s="30">
        <f>INDEX(Summary[FY2425Cost], MATCH(D157,Summary[PracticeCode],0))</f>
        <v>2025.3238000000001</v>
      </c>
      <c r="N157" s="32">
        <f t="shared" si="19"/>
        <v>1.0080500662799976</v>
      </c>
      <c r="O157" s="33">
        <f t="shared" si="20"/>
        <v>-16.173790740992672</v>
      </c>
      <c r="P157" s="30">
        <f>INDEX(Summary[FY2425_AccurxCost], MATCH(D157,Summary[PracticeCode],0))</f>
        <v>1373.7278000000001</v>
      </c>
      <c r="Q157" s="30">
        <f>INDEX(Summary[FY2425_EESMSCost], MATCH(D157,Summary[PracticeCode],0))</f>
        <v>651.596</v>
      </c>
      <c r="R157" s="31">
        <f>INDEX(Summary[FY2425_Accurx_Fragments], MATCH(D157,Summary[PracticeCode],0))</f>
        <v>67300</v>
      </c>
      <c r="S157" s="31">
        <f>INDEX(Summary[FY2425_EESMS], MATCH(D157,Summary[PracticeCode],0))</f>
        <v>29618</v>
      </c>
      <c r="T157" s="10">
        <f>INDEX(Summary[FY2425_SMS], MATCH(D157,Summary[PracticeCode],0))</f>
        <v>96918</v>
      </c>
      <c r="U157" s="10">
        <f>SUMIFS(Table5[All messages],Table5[ODS],'NWL Practice Allocation'!$D157)</f>
        <v>13882</v>
      </c>
      <c r="V157" s="10">
        <f>SUMIFS(Table5[Fallback messages (No NHS App)],Table5[ODS],'NWL Practice Allocation'!$D157)</f>
        <v>5601</v>
      </c>
      <c r="W157" s="10">
        <f>SUMIFS(Table5[NHS App messages saved],Table5[ODS],'NWL Practice Allocation'!$D157)</f>
        <v>1094</v>
      </c>
    </row>
    <row r="158" spans="1:23" s="7" customFormat="1" x14ac:dyDescent="0.35">
      <c r="A158" s="21" t="s">
        <v>193</v>
      </c>
      <c r="B158" s="22" t="s">
        <v>468</v>
      </c>
      <c r="C158" s="22" t="s">
        <v>29</v>
      </c>
      <c r="D158" s="21" t="s">
        <v>194</v>
      </c>
      <c r="E158" s="9">
        <f>INDEX(Summary[Practice Normalised Weighted List Size], MATCH(D158,Summary[ODS Code],0))</f>
        <v>12908.483619434401</v>
      </c>
      <c r="F158" s="51">
        <f t="shared" si="14"/>
        <v>5808.8176287454808</v>
      </c>
      <c r="G158" s="26" t="e">
        <f>VLOOKUP(D158,'[1]NWL Practice AccurX Allocation'!D$4:G$357,4,FALSE)</f>
        <v>#N/A</v>
      </c>
      <c r="H158" s="28">
        <f t="shared" si="15"/>
        <v>422107.41435550497</v>
      </c>
      <c r="I158" s="23">
        <f t="shared" si="16"/>
        <v>105526.85358887624</v>
      </c>
      <c r="J158" s="23">
        <f t="shared" si="17"/>
        <v>422107.41435550497</v>
      </c>
      <c r="K158" s="33">
        <f t="shared" si="18"/>
        <v>5808.8176287454808</v>
      </c>
      <c r="L158" s="30">
        <v>0</v>
      </c>
      <c r="M158" s="30">
        <f>INDEX(Summary[FY2425Cost], MATCH(D158,Summary[PracticeCode],0))</f>
        <v>1808.1624999999999</v>
      </c>
      <c r="N158" s="32">
        <f t="shared" si="19"/>
        <v>0.31127892379546185</v>
      </c>
      <c r="O158" s="33">
        <f t="shared" si="20"/>
        <v>4000.6551287454809</v>
      </c>
      <c r="P158" s="30">
        <f>INDEX(Summary[FY2425_AccurxCost], MATCH(D158,Summary[PracticeCode],0))</f>
        <v>1373.7724999999998</v>
      </c>
      <c r="Q158" s="30">
        <f>INDEX(Summary[FY2425_EESMSCost], MATCH(D158,Summary[PracticeCode],0))</f>
        <v>434.39</v>
      </c>
      <c r="R158" s="31">
        <f>INDEX(Summary[FY2425_Accurx_Fragments], MATCH(D158,Summary[PracticeCode],0))</f>
        <v>66739</v>
      </c>
      <c r="S158" s="31">
        <f>INDEX(Summary[FY2425_EESMS], MATCH(D158,Summary[PracticeCode],0))</f>
        <v>19745</v>
      </c>
      <c r="T158" s="10">
        <f>INDEX(Summary[FY2425_SMS], MATCH(D158,Summary[PracticeCode],0))</f>
        <v>86484</v>
      </c>
      <c r="U158" s="10">
        <f>SUMIFS(Table5[All messages],Table5[ODS],'NWL Practice Allocation'!$D158)</f>
        <v>26981</v>
      </c>
      <c r="V158" s="10">
        <f>SUMIFS(Table5[Fallback messages (No NHS App)],Table5[ODS],'NWL Practice Allocation'!$D158)</f>
        <v>10598</v>
      </c>
      <c r="W158" s="10">
        <f>SUMIFS(Table5[NHS App messages saved],Table5[ODS],'NWL Practice Allocation'!$D158)</f>
        <v>1914</v>
      </c>
    </row>
    <row r="159" spans="1:23" s="7" customFormat="1" x14ac:dyDescent="0.35">
      <c r="A159" s="21" t="s">
        <v>690</v>
      </c>
      <c r="B159" s="22" t="s">
        <v>451</v>
      </c>
      <c r="C159" s="22" t="s">
        <v>12</v>
      </c>
      <c r="D159" s="21" t="s">
        <v>195</v>
      </c>
      <c r="E159" s="9">
        <f>INDEX(Summary[Practice Normalised Weighted List Size], MATCH(D159,Summary[ODS Code],0))</f>
        <v>5937.0060880829897</v>
      </c>
      <c r="F159" s="51">
        <f t="shared" si="14"/>
        <v>2671.6527396373453</v>
      </c>
      <c r="G159" s="26" t="e">
        <f>VLOOKUP(D159,'[1]NWL Practice AccurX Allocation'!D$4:G$357,4,FALSE)</f>
        <v>#N/A</v>
      </c>
      <c r="H159" s="28">
        <f t="shared" si="15"/>
        <v>194140.09908031378</v>
      </c>
      <c r="I159" s="23">
        <f t="shared" si="16"/>
        <v>48535.024770078446</v>
      </c>
      <c r="J159" s="23">
        <f t="shared" si="17"/>
        <v>194140.09908031378</v>
      </c>
      <c r="K159" s="33">
        <f t="shared" si="18"/>
        <v>2671.6527396373453</v>
      </c>
      <c r="L159" s="30">
        <v>0</v>
      </c>
      <c r="M159" s="30">
        <f>INDEX(Summary[FY2425Cost], MATCH(D159,Summary[PracticeCode],0))</f>
        <v>583.45859999999993</v>
      </c>
      <c r="N159" s="32">
        <f t="shared" si="19"/>
        <v>0.21838863687022422</v>
      </c>
      <c r="O159" s="33">
        <f t="shared" si="20"/>
        <v>2088.1941396373454</v>
      </c>
      <c r="P159" s="30">
        <f>INDEX(Summary[FY2425_AccurxCost], MATCH(D159,Summary[PracticeCode],0))</f>
        <v>292.13459999999998</v>
      </c>
      <c r="Q159" s="30">
        <f>INDEX(Summary[FY2425_EESMSCost], MATCH(D159,Summary[PracticeCode],0))</f>
        <v>291.32400000000001</v>
      </c>
      <c r="R159" s="31">
        <f>INDEX(Summary[FY2425_Accurx_Fragments], MATCH(D159,Summary[PracticeCode],0))</f>
        <v>14030</v>
      </c>
      <c r="S159" s="31">
        <f>INDEX(Summary[FY2425_EESMS], MATCH(D159,Summary[PracticeCode],0))</f>
        <v>13242</v>
      </c>
      <c r="T159" s="10">
        <f>INDEX(Summary[FY2425_SMS], MATCH(D159,Summary[PracticeCode],0))</f>
        <v>27272</v>
      </c>
      <c r="U159" s="10">
        <f>SUMIFS(Table5[All messages],Table5[ODS],'NWL Practice Allocation'!$D159)</f>
        <v>18391</v>
      </c>
      <c r="V159" s="10">
        <f>SUMIFS(Table5[Fallback messages (No NHS App)],Table5[ODS],'NWL Practice Allocation'!$D159)</f>
        <v>9710</v>
      </c>
      <c r="W159" s="10">
        <f>SUMIFS(Table5[NHS App messages saved],Table5[ODS],'NWL Practice Allocation'!$D159)</f>
        <v>1111</v>
      </c>
    </row>
    <row r="160" spans="1:23" s="7" customFormat="1" x14ac:dyDescent="0.35">
      <c r="A160" s="21" t="s">
        <v>728</v>
      </c>
      <c r="B160" s="22" t="s">
        <v>477</v>
      </c>
      <c r="C160" s="22" t="s">
        <v>29</v>
      </c>
      <c r="D160" s="21" t="s">
        <v>372</v>
      </c>
      <c r="E160" s="9">
        <f>INDEX(Summary[Practice Normalised Weighted List Size], MATCH(D160,Summary[ODS Code],0))</f>
        <v>2624.5969576524599</v>
      </c>
      <c r="F160" s="51">
        <f t="shared" si="14"/>
        <v>1181.0686309436069</v>
      </c>
      <c r="G160" s="26" t="e">
        <f>VLOOKUP(D160,'[1]NWL Practice AccurX Allocation'!D$4:G$357,4,FALSE)</f>
        <v>#N/A</v>
      </c>
      <c r="H160" s="28">
        <f t="shared" si="15"/>
        <v>85824.320515235449</v>
      </c>
      <c r="I160" s="23">
        <f t="shared" si="16"/>
        <v>21456.080128808862</v>
      </c>
      <c r="J160" s="23">
        <f t="shared" si="17"/>
        <v>85824.320515235449</v>
      </c>
      <c r="K160" s="33">
        <f t="shared" si="18"/>
        <v>1181.0686309436069</v>
      </c>
      <c r="L160" s="30">
        <v>0</v>
      </c>
      <c r="M160" s="30">
        <f>INDEX(Summary[FY2425Cost], MATCH(D160,Summary[PracticeCode],0))</f>
        <v>340.75990000000002</v>
      </c>
      <c r="N160" s="32">
        <f t="shared" si="19"/>
        <v>0.28851828849924849</v>
      </c>
      <c r="O160" s="33">
        <f t="shared" si="20"/>
        <v>840.30873094360686</v>
      </c>
      <c r="P160" s="30">
        <f>INDEX(Summary[FY2425_AccurxCost], MATCH(D160,Summary[PracticeCode],0))</f>
        <v>22.815899999999999</v>
      </c>
      <c r="Q160" s="30">
        <f>INDEX(Summary[FY2425_EESMSCost], MATCH(D160,Summary[PracticeCode],0))</f>
        <v>317.94400000000002</v>
      </c>
      <c r="R160" s="31">
        <f>INDEX(Summary[FY2425_Accurx_Fragments], MATCH(D160,Summary[PracticeCode],0))</f>
        <v>1143</v>
      </c>
      <c r="S160" s="31">
        <f>INDEX(Summary[FY2425_EESMS], MATCH(D160,Summary[PracticeCode],0))</f>
        <v>14452</v>
      </c>
      <c r="T160" s="10">
        <f>INDEX(Summary[FY2425_SMS], MATCH(D160,Summary[PracticeCode],0))</f>
        <v>15595</v>
      </c>
      <c r="U160" s="10">
        <f>SUMIFS(Table5[All messages],Table5[ODS],'NWL Practice Allocation'!$D160)</f>
        <v>97</v>
      </c>
      <c r="V160" s="10">
        <f>SUMIFS(Table5[Fallback messages (No NHS App)],Table5[ODS],'NWL Practice Allocation'!$D160)</f>
        <v>42</v>
      </c>
      <c r="W160" s="10">
        <f>SUMIFS(Table5[NHS App messages saved],Table5[ODS],'NWL Practice Allocation'!$D160)</f>
        <v>10</v>
      </c>
    </row>
    <row r="161" spans="1:23" s="7" customFormat="1" x14ac:dyDescent="0.35">
      <c r="A161" s="21" t="s">
        <v>540</v>
      </c>
      <c r="B161" s="22" t="s">
        <v>451</v>
      </c>
      <c r="C161" s="22" t="s">
        <v>12</v>
      </c>
      <c r="D161" s="21" t="s">
        <v>64</v>
      </c>
      <c r="E161" s="9">
        <f>INDEX(Summary[Practice Normalised Weighted List Size], MATCH(D161,Summary[ODS Code],0))</f>
        <v>2890.4269710047602</v>
      </c>
      <c r="F161" s="51">
        <f t="shared" si="14"/>
        <v>1300.6921369521422</v>
      </c>
      <c r="G161" s="26" t="e">
        <f>VLOOKUP(D161,'[1]NWL Practice AccurX Allocation'!D$4:G$357,4,FALSE)</f>
        <v>#N/A</v>
      </c>
      <c r="H161" s="28">
        <f t="shared" si="15"/>
        <v>94516.961951855672</v>
      </c>
      <c r="I161" s="23">
        <f t="shared" si="16"/>
        <v>23629.240487963918</v>
      </c>
      <c r="J161" s="23">
        <f t="shared" si="17"/>
        <v>94516.961951855672</v>
      </c>
      <c r="K161" s="33">
        <f t="shared" si="18"/>
        <v>1300.6921369521422</v>
      </c>
      <c r="L161" s="30">
        <v>0</v>
      </c>
      <c r="M161" s="30">
        <f>INDEX(Summary[FY2425Cost], MATCH(D161,Summary[PracticeCode],0))</f>
        <v>618.44060000000002</v>
      </c>
      <c r="N161" s="32">
        <f t="shared" si="19"/>
        <v>0.4754703918247451</v>
      </c>
      <c r="O161" s="33">
        <f t="shared" si="20"/>
        <v>682.25153695214215</v>
      </c>
      <c r="P161" s="30">
        <f>INDEX(Summary[FY2425_AccurxCost], MATCH(D161,Summary[PracticeCode],0))</f>
        <v>93.718600000000009</v>
      </c>
      <c r="Q161" s="30">
        <f>INDEX(Summary[FY2425_EESMSCost], MATCH(D161,Summary[PracticeCode],0))</f>
        <v>524.72199999999998</v>
      </c>
      <c r="R161" s="31">
        <f>INDEX(Summary[FY2425_Accurx_Fragments], MATCH(D161,Summary[PracticeCode],0))</f>
        <v>4606</v>
      </c>
      <c r="S161" s="31">
        <f>INDEX(Summary[FY2425_EESMS], MATCH(D161,Summary[PracticeCode],0))</f>
        <v>23851</v>
      </c>
      <c r="T161" s="10">
        <f>INDEX(Summary[FY2425_SMS], MATCH(D161,Summary[PracticeCode],0))</f>
        <v>28457</v>
      </c>
      <c r="U161" s="10">
        <f>SUMIFS(Table5[All messages],Table5[ODS],'NWL Practice Allocation'!$D161)</f>
        <v>181</v>
      </c>
      <c r="V161" s="10">
        <f>SUMIFS(Table5[Fallback messages (No NHS App)],Table5[ODS],'NWL Practice Allocation'!$D161)</f>
        <v>89</v>
      </c>
      <c r="W161" s="10">
        <f>SUMIFS(Table5[NHS App messages saved],Table5[ODS],'NWL Practice Allocation'!$D161)</f>
        <v>19</v>
      </c>
    </row>
    <row r="162" spans="1:23" s="7" customFormat="1" x14ac:dyDescent="0.35">
      <c r="A162" s="21" t="s">
        <v>616</v>
      </c>
      <c r="B162" s="22" t="s">
        <v>451</v>
      </c>
      <c r="C162" s="22" t="s">
        <v>12</v>
      </c>
      <c r="D162" s="21" t="s">
        <v>196</v>
      </c>
      <c r="E162" s="9">
        <f>INDEX(Summary[Practice Normalised Weighted List Size], MATCH(D162,Summary[ODS Code],0))</f>
        <v>3598.4101520159902</v>
      </c>
      <c r="F162" s="51">
        <f t="shared" si="14"/>
        <v>1619.2845684071956</v>
      </c>
      <c r="G162" s="26" t="e">
        <f>VLOOKUP(D162,'[1]NWL Practice AccurX Allocation'!D$4:G$357,4,FALSE)</f>
        <v>#N/A</v>
      </c>
      <c r="H162" s="28">
        <f t="shared" si="15"/>
        <v>117668.01197092289</v>
      </c>
      <c r="I162" s="23">
        <f t="shared" si="16"/>
        <v>29417.002992730722</v>
      </c>
      <c r="J162" s="23">
        <f t="shared" si="17"/>
        <v>117668.01197092289</v>
      </c>
      <c r="K162" s="33">
        <f t="shared" si="18"/>
        <v>1619.2845684071956</v>
      </c>
      <c r="L162" s="30">
        <v>0</v>
      </c>
      <c r="M162" s="30">
        <f>INDEX(Summary[FY2425Cost], MATCH(D162,Summary[PracticeCode],0))</f>
        <v>447.35640000000001</v>
      </c>
      <c r="N162" s="32">
        <f t="shared" si="19"/>
        <v>0.27626793259694976</v>
      </c>
      <c r="O162" s="33">
        <f t="shared" si="20"/>
        <v>1171.9281684071957</v>
      </c>
      <c r="P162" s="30">
        <f>INDEX(Summary[FY2425_AccurxCost], MATCH(D162,Summary[PracticeCode],0))</f>
        <v>52.038400000000003</v>
      </c>
      <c r="Q162" s="30">
        <f>INDEX(Summary[FY2425_EESMSCost], MATCH(D162,Summary[PracticeCode],0))</f>
        <v>395.31799999999998</v>
      </c>
      <c r="R162" s="31">
        <f>INDEX(Summary[FY2425_Accurx_Fragments], MATCH(D162,Summary[PracticeCode],0))</f>
        <v>2540</v>
      </c>
      <c r="S162" s="31">
        <f>INDEX(Summary[FY2425_EESMS], MATCH(D162,Summary[PracticeCode],0))</f>
        <v>17969</v>
      </c>
      <c r="T162" s="10">
        <f>INDEX(Summary[FY2425_SMS], MATCH(D162,Summary[PracticeCode],0))</f>
        <v>20509</v>
      </c>
      <c r="U162" s="10">
        <f>SUMIFS(Table5[All messages],Table5[ODS],'NWL Practice Allocation'!$D162)</f>
        <v>0</v>
      </c>
      <c r="V162" s="10">
        <f>SUMIFS(Table5[Fallback messages (No NHS App)],Table5[ODS],'NWL Practice Allocation'!$D162)</f>
        <v>0</v>
      </c>
      <c r="W162" s="10">
        <f>SUMIFS(Table5[NHS App messages saved],Table5[ODS],'NWL Practice Allocation'!$D162)</f>
        <v>0</v>
      </c>
    </row>
    <row r="163" spans="1:23" s="7" customFormat="1" x14ac:dyDescent="0.35">
      <c r="A163" s="21" t="s">
        <v>722</v>
      </c>
      <c r="B163" s="22" t="s">
        <v>485</v>
      </c>
      <c r="C163" s="22" t="s">
        <v>8</v>
      </c>
      <c r="D163" s="21" t="s">
        <v>197</v>
      </c>
      <c r="E163" s="9">
        <f>INDEX(Summary[Practice Normalised Weighted List Size], MATCH(D163,Summary[ODS Code],0))</f>
        <v>2525.1180987336502</v>
      </c>
      <c r="F163" s="51">
        <f t="shared" si="14"/>
        <v>1136.3031444301425</v>
      </c>
      <c r="G163" s="26" t="e">
        <f>VLOOKUP(D163,'[1]NWL Practice AccurX Allocation'!D$4:G$357,4,FALSE)</f>
        <v>#N/A</v>
      </c>
      <c r="H163" s="28">
        <f t="shared" si="15"/>
        <v>82571.361828590365</v>
      </c>
      <c r="I163" s="23">
        <f t="shared" si="16"/>
        <v>20642.840457147591</v>
      </c>
      <c r="J163" s="23">
        <f t="shared" si="17"/>
        <v>82571.361828590365</v>
      </c>
      <c r="K163" s="33">
        <f t="shared" si="18"/>
        <v>1136.3031444301425</v>
      </c>
      <c r="L163" s="30">
        <v>0</v>
      </c>
      <c r="M163" s="30">
        <f>INDEX(Summary[FY2425Cost], MATCH(D163,Summary[PracticeCode],0))</f>
        <v>378.23700000000002</v>
      </c>
      <c r="N163" s="32">
        <f t="shared" si="19"/>
        <v>0.33286627943785752</v>
      </c>
      <c r="O163" s="33">
        <f t="shared" si="20"/>
        <v>758.06614443014246</v>
      </c>
      <c r="P163" s="30">
        <f>INDEX(Summary[FY2425_AccurxCost], MATCH(D163,Summary[PracticeCode],0))</f>
        <v>374.65100000000001</v>
      </c>
      <c r="Q163" s="30">
        <f>INDEX(Summary[FY2425_EESMSCost], MATCH(D163,Summary[PracticeCode],0))</f>
        <v>3.5859999999999999</v>
      </c>
      <c r="R163" s="31">
        <f>INDEX(Summary[FY2425_Accurx_Fragments], MATCH(D163,Summary[PracticeCode],0))</f>
        <v>18158</v>
      </c>
      <c r="S163" s="31">
        <f>INDEX(Summary[FY2425_EESMS], MATCH(D163,Summary[PracticeCode],0))</f>
        <v>163</v>
      </c>
      <c r="T163" s="10">
        <f>INDEX(Summary[FY2425_SMS], MATCH(D163,Summary[PracticeCode],0))</f>
        <v>18321</v>
      </c>
      <c r="U163" s="10">
        <f>SUMIFS(Table5[All messages],Table5[ODS],'NWL Practice Allocation'!$D163)</f>
        <v>5071</v>
      </c>
      <c r="V163" s="10">
        <f>SUMIFS(Table5[Fallback messages (No NHS App)],Table5[ODS],'NWL Practice Allocation'!$D163)</f>
        <v>2070</v>
      </c>
      <c r="W163" s="10">
        <f>SUMIFS(Table5[NHS App messages saved],Table5[ODS],'NWL Practice Allocation'!$D163)</f>
        <v>722</v>
      </c>
    </row>
    <row r="164" spans="1:23" s="7" customFormat="1" x14ac:dyDescent="0.35">
      <c r="A164" s="21" t="s">
        <v>629</v>
      </c>
      <c r="B164" s="22" t="s">
        <v>481</v>
      </c>
      <c r="C164" s="22" t="s">
        <v>33</v>
      </c>
      <c r="D164" s="21" t="s">
        <v>136</v>
      </c>
      <c r="E164" s="9">
        <f>INDEX(Summary[Practice Normalised Weighted List Size], MATCH(D164,Summary[ODS Code],0))</f>
        <v>3738.3776309793998</v>
      </c>
      <c r="F164" s="51">
        <f t="shared" si="14"/>
        <v>1682.26993394073</v>
      </c>
      <c r="G164" s="26" t="e">
        <f>VLOOKUP(D164,'[1]NWL Practice AccurX Allocation'!D$4:G$357,4,FALSE)</f>
        <v>#N/A</v>
      </c>
      <c r="H164" s="28">
        <f t="shared" si="15"/>
        <v>122244.94853302639</v>
      </c>
      <c r="I164" s="23">
        <f t="shared" si="16"/>
        <v>30561.237133256596</v>
      </c>
      <c r="J164" s="23">
        <f t="shared" si="17"/>
        <v>122244.94853302639</v>
      </c>
      <c r="K164" s="33">
        <f t="shared" si="18"/>
        <v>1682.26993394073</v>
      </c>
      <c r="L164" s="30">
        <v>0</v>
      </c>
      <c r="M164" s="30">
        <f>INDEX(Summary[FY2425Cost], MATCH(D164,Summary[PracticeCode],0))</f>
        <v>825.76009999999997</v>
      </c>
      <c r="N164" s="32">
        <f t="shared" si="19"/>
        <v>0.49086064212397279</v>
      </c>
      <c r="O164" s="33">
        <f t="shared" si="20"/>
        <v>856.50983394073</v>
      </c>
      <c r="P164" s="30">
        <f>INDEX(Summary[FY2425_AccurxCost], MATCH(D164,Summary[PracticeCode],0))</f>
        <v>69.774100000000004</v>
      </c>
      <c r="Q164" s="30">
        <f>INDEX(Summary[FY2425_EESMSCost], MATCH(D164,Summary[PracticeCode],0))</f>
        <v>755.98599999999999</v>
      </c>
      <c r="R164" s="31">
        <f>INDEX(Summary[FY2425_Accurx_Fragments], MATCH(D164,Summary[PracticeCode],0))</f>
        <v>3443</v>
      </c>
      <c r="S164" s="31">
        <f>INDEX(Summary[FY2425_EESMS], MATCH(D164,Summary[PracticeCode],0))</f>
        <v>34363</v>
      </c>
      <c r="T164" s="10">
        <f>INDEX(Summary[FY2425_SMS], MATCH(D164,Summary[PracticeCode],0))</f>
        <v>37806</v>
      </c>
      <c r="U164" s="10">
        <f>SUMIFS(Table5[All messages],Table5[ODS],'NWL Practice Allocation'!$D164)</f>
        <v>0</v>
      </c>
      <c r="V164" s="10">
        <f>SUMIFS(Table5[Fallback messages (No NHS App)],Table5[ODS],'NWL Practice Allocation'!$D164)</f>
        <v>0</v>
      </c>
      <c r="W164" s="10">
        <f>SUMIFS(Table5[NHS App messages saved],Table5[ODS],'NWL Practice Allocation'!$D164)</f>
        <v>0</v>
      </c>
    </row>
    <row r="165" spans="1:23" s="7" customFormat="1" x14ac:dyDescent="0.35">
      <c r="A165" s="21" t="s">
        <v>198</v>
      </c>
      <c r="B165" s="22" t="s">
        <v>467</v>
      </c>
      <c r="C165" s="22" t="s">
        <v>29</v>
      </c>
      <c r="D165" s="21" t="s">
        <v>199</v>
      </c>
      <c r="E165" s="9">
        <f>INDEX(Summary[Practice Normalised Weighted List Size], MATCH(D165,Summary[ODS Code],0))</f>
        <v>5446.3333486454803</v>
      </c>
      <c r="F165" s="51">
        <f t="shared" si="14"/>
        <v>2450.8500068904664</v>
      </c>
      <c r="G165" s="26" t="e">
        <f>VLOOKUP(D165,'[1]NWL Practice AccurX Allocation'!D$4:G$357,4,FALSE)</f>
        <v>#N/A</v>
      </c>
      <c r="H165" s="28">
        <f t="shared" si="15"/>
        <v>178095.10050070722</v>
      </c>
      <c r="I165" s="23">
        <f t="shared" si="16"/>
        <v>44523.775125176806</v>
      </c>
      <c r="J165" s="23">
        <f t="shared" si="17"/>
        <v>178095.10050070722</v>
      </c>
      <c r="K165" s="33">
        <f t="shared" si="18"/>
        <v>2450.8500068904664</v>
      </c>
      <c r="L165" s="30">
        <v>0</v>
      </c>
      <c r="M165" s="30">
        <f>INDEX(Summary[FY2425Cost], MATCH(D165,Summary[PracticeCode],0))</f>
        <v>1279.4836</v>
      </c>
      <c r="N165" s="32">
        <f t="shared" si="19"/>
        <v>0.52205708076903246</v>
      </c>
      <c r="O165" s="33">
        <f t="shared" si="20"/>
        <v>1171.3664068904664</v>
      </c>
      <c r="P165" s="30">
        <f>INDEX(Summary[FY2425_AccurxCost], MATCH(D165,Summary[PracticeCode],0))</f>
        <v>221.85559999999998</v>
      </c>
      <c r="Q165" s="30">
        <f>INDEX(Summary[FY2425_EESMSCost], MATCH(D165,Summary[PracticeCode],0))</f>
        <v>1057.6279999999999</v>
      </c>
      <c r="R165" s="31">
        <f>INDEX(Summary[FY2425_Accurx_Fragments], MATCH(D165,Summary[PracticeCode],0))</f>
        <v>10862</v>
      </c>
      <c r="S165" s="31">
        <f>INDEX(Summary[FY2425_EESMS], MATCH(D165,Summary[PracticeCode],0))</f>
        <v>48074</v>
      </c>
      <c r="T165" s="10">
        <f>INDEX(Summary[FY2425_SMS], MATCH(D165,Summary[PracticeCode],0))</f>
        <v>58936</v>
      </c>
      <c r="U165" s="10">
        <f>SUMIFS(Table5[All messages],Table5[ODS],'NWL Practice Allocation'!$D165)</f>
        <v>0</v>
      </c>
      <c r="V165" s="10">
        <f>SUMIFS(Table5[Fallback messages (No NHS App)],Table5[ODS],'NWL Practice Allocation'!$D165)</f>
        <v>0</v>
      </c>
      <c r="W165" s="10">
        <f>SUMIFS(Table5[NHS App messages saved],Table5[ODS],'NWL Practice Allocation'!$D165)</f>
        <v>0</v>
      </c>
    </row>
    <row r="166" spans="1:23" s="7" customFormat="1" x14ac:dyDescent="0.35">
      <c r="A166" s="21" t="s">
        <v>683</v>
      </c>
      <c r="B166" s="22" t="s">
        <v>569</v>
      </c>
      <c r="C166" s="22" t="s">
        <v>18</v>
      </c>
      <c r="D166" s="21" t="s">
        <v>200</v>
      </c>
      <c r="E166" s="9">
        <f>INDEX(Summary[Practice Normalised Weighted List Size], MATCH(D166,Summary[ODS Code],0))</f>
        <v>6992.1484103147304</v>
      </c>
      <c r="F166" s="51">
        <f t="shared" si="14"/>
        <v>3146.4667846416287</v>
      </c>
      <c r="G166" s="26" t="e">
        <f>VLOOKUP(D166,'[1]NWL Practice AccurX Allocation'!D$4:G$357,4,FALSE)</f>
        <v>#N/A</v>
      </c>
      <c r="H166" s="28">
        <f t="shared" si="15"/>
        <v>228643.25301729172</v>
      </c>
      <c r="I166" s="23">
        <f t="shared" si="16"/>
        <v>57160.813254322929</v>
      </c>
      <c r="J166" s="23">
        <f t="shared" si="17"/>
        <v>228643.25301729172</v>
      </c>
      <c r="K166" s="33">
        <f t="shared" si="18"/>
        <v>3146.4667846416287</v>
      </c>
      <c r="L166" s="30">
        <v>0</v>
      </c>
      <c r="M166" s="30">
        <f>INDEX(Summary[FY2425Cost], MATCH(D166,Summary[PracticeCode],0))</f>
        <v>1693.1564000000001</v>
      </c>
      <c r="N166" s="32">
        <f t="shared" si="19"/>
        <v>0.53811354636398756</v>
      </c>
      <c r="O166" s="33">
        <f t="shared" si="20"/>
        <v>1453.3103846416286</v>
      </c>
      <c r="P166" s="30">
        <f>INDEX(Summary[FY2425_AccurxCost], MATCH(D166,Summary[PracticeCode],0))</f>
        <v>1693.1564000000001</v>
      </c>
      <c r="Q166" s="30">
        <f>INDEX(Summary[FY2425_EESMSCost], MATCH(D166,Summary[PracticeCode],0))</f>
        <v>0</v>
      </c>
      <c r="R166" s="31">
        <f>INDEX(Summary[FY2425_Accurx_Fragments], MATCH(D166,Summary[PracticeCode],0))</f>
        <v>81874</v>
      </c>
      <c r="S166" s="31">
        <f>INDEX(Summary[FY2425_EESMS], MATCH(D166,Summary[PracticeCode],0))</f>
        <v>0</v>
      </c>
      <c r="T166" s="10">
        <f>INDEX(Summary[FY2425_SMS], MATCH(D166,Summary[PracticeCode],0))</f>
        <v>81874</v>
      </c>
      <c r="U166" s="10">
        <f>SUMIFS(Table5[All messages],Table5[ODS],'NWL Practice Allocation'!$D166)</f>
        <v>25032</v>
      </c>
      <c r="V166" s="10">
        <f>SUMIFS(Table5[Fallback messages (No NHS App)],Table5[ODS],'NWL Practice Allocation'!$D166)</f>
        <v>13634</v>
      </c>
      <c r="W166" s="10">
        <f>SUMIFS(Table5[NHS App messages saved],Table5[ODS],'NWL Practice Allocation'!$D166)</f>
        <v>1724</v>
      </c>
    </row>
    <row r="167" spans="1:23" s="7" customFormat="1" x14ac:dyDescent="0.35">
      <c r="A167" s="21" t="s">
        <v>703</v>
      </c>
      <c r="B167" s="22" t="s">
        <v>431</v>
      </c>
      <c r="C167" s="22" t="s">
        <v>18</v>
      </c>
      <c r="D167" s="21" t="s">
        <v>201</v>
      </c>
      <c r="E167" s="9">
        <f>INDEX(Summary[Practice Normalised Weighted List Size], MATCH(D167,Summary[ODS Code],0))</f>
        <v>5571.7888836211596</v>
      </c>
      <c r="F167" s="51">
        <f t="shared" si="14"/>
        <v>2507.3049976295219</v>
      </c>
      <c r="G167" s="26" t="e">
        <f>VLOOKUP(D167,'[1]NWL Practice AccurX Allocation'!D$4:G$357,4,FALSE)</f>
        <v>#N/A</v>
      </c>
      <c r="H167" s="28">
        <f t="shared" si="15"/>
        <v>182197.49649441193</v>
      </c>
      <c r="I167" s="23">
        <f t="shared" si="16"/>
        <v>45549.374123602982</v>
      </c>
      <c r="J167" s="23">
        <f t="shared" si="17"/>
        <v>182197.49649441193</v>
      </c>
      <c r="K167" s="33">
        <f t="shared" si="18"/>
        <v>2507.3049976295219</v>
      </c>
      <c r="L167" s="30">
        <v>0</v>
      </c>
      <c r="M167" s="30">
        <f>INDEX(Summary[FY2425Cost], MATCH(D167,Summary[PracticeCode],0))</f>
        <v>660.90420000000006</v>
      </c>
      <c r="N167" s="32">
        <f t="shared" si="19"/>
        <v>0.2635914659863231</v>
      </c>
      <c r="O167" s="33">
        <f t="shared" si="20"/>
        <v>1846.400797629522</v>
      </c>
      <c r="P167" s="30">
        <f>INDEX(Summary[FY2425_AccurxCost], MATCH(D167,Summary[PracticeCode],0))</f>
        <v>658.57220000000007</v>
      </c>
      <c r="Q167" s="30">
        <f>INDEX(Summary[FY2425_EESMSCost], MATCH(D167,Summary[PracticeCode],0))</f>
        <v>2.3319999999999999</v>
      </c>
      <c r="R167" s="31">
        <f>INDEX(Summary[FY2425_Accurx_Fragments], MATCH(D167,Summary[PracticeCode],0))</f>
        <v>30966</v>
      </c>
      <c r="S167" s="31">
        <f>INDEX(Summary[FY2425_EESMS], MATCH(D167,Summary[PracticeCode],0))</f>
        <v>106</v>
      </c>
      <c r="T167" s="10">
        <f>INDEX(Summary[FY2425_SMS], MATCH(D167,Summary[PracticeCode],0))</f>
        <v>31072</v>
      </c>
      <c r="U167" s="10">
        <f>SUMIFS(Table5[All messages],Table5[ODS],'NWL Practice Allocation'!$D167)</f>
        <v>12455</v>
      </c>
      <c r="V167" s="10">
        <f>SUMIFS(Table5[Fallback messages (No NHS App)],Table5[ODS],'NWL Practice Allocation'!$D167)</f>
        <v>5883</v>
      </c>
      <c r="W167" s="10">
        <f>SUMIFS(Table5[NHS App messages saved],Table5[ODS],'NWL Practice Allocation'!$D167)</f>
        <v>1134</v>
      </c>
    </row>
    <row r="168" spans="1:23" s="7" customFormat="1" x14ac:dyDescent="0.35">
      <c r="A168" s="21" t="s">
        <v>649</v>
      </c>
      <c r="B168" s="22" t="s">
        <v>449</v>
      </c>
      <c r="C168" s="22" t="s">
        <v>22</v>
      </c>
      <c r="D168" s="21" t="s">
        <v>339</v>
      </c>
      <c r="E168" s="9">
        <f>INDEX(Summary[Practice Normalised Weighted List Size], MATCH(D168,Summary[ODS Code],0))</f>
        <v>10341.688502397599</v>
      </c>
      <c r="F168" s="51">
        <f t="shared" si="14"/>
        <v>4653.75982607892</v>
      </c>
      <c r="G168" s="26" t="e">
        <f>VLOOKUP(D168,'[1]NWL Practice AccurX Allocation'!D$4:G$357,4,FALSE)</f>
        <v>#N/A</v>
      </c>
      <c r="H168" s="28">
        <f t="shared" si="15"/>
        <v>338173.21402840153</v>
      </c>
      <c r="I168" s="23">
        <f t="shared" si="16"/>
        <v>84543.303507100383</v>
      </c>
      <c r="J168" s="23">
        <f t="shared" si="17"/>
        <v>338173.21402840153</v>
      </c>
      <c r="K168" s="33">
        <f t="shared" si="18"/>
        <v>4653.75982607892</v>
      </c>
      <c r="L168" s="30">
        <v>0</v>
      </c>
      <c r="M168" s="30">
        <f>INDEX(Summary[FY2425Cost], MATCH(D168,Summary[PracticeCode],0))</f>
        <v>4677.1360000000004</v>
      </c>
      <c r="N168" s="32">
        <f t="shared" si="19"/>
        <v>1.0050230726970661</v>
      </c>
      <c r="O168" s="33">
        <f t="shared" si="20"/>
        <v>-23.376173921080408</v>
      </c>
      <c r="P168" s="30">
        <f>INDEX(Summary[FY2425_AccurxCost], MATCH(D168,Summary[PracticeCode],0))</f>
        <v>748.13400000000001</v>
      </c>
      <c r="Q168" s="30">
        <f>INDEX(Summary[FY2425_EESMSCost], MATCH(D168,Summary[PracticeCode],0))</f>
        <v>3929.002</v>
      </c>
      <c r="R168" s="31">
        <f>INDEX(Summary[FY2425_Accurx_Fragments], MATCH(D168,Summary[PracticeCode],0))</f>
        <v>36698</v>
      </c>
      <c r="S168" s="31">
        <f>INDEX(Summary[FY2425_EESMS], MATCH(D168,Summary[PracticeCode],0))</f>
        <v>178591</v>
      </c>
      <c r="T168" s="10">
        <f>INDEX(Summary[FY2425_SMS], MATCH(D168,Summary[PracticeCode],0))</f>
        <v>215289</v>
      </c>
      <c r="U168" s="10">
        <f>SUMIFS(Table5[All messages],Table5[ODS],'NWL Practice Allocation'!$D168)</f>
        <v>18844</v>
      </c>
      <c r="V168" s="10">
        <f>SUMIFS(Table5[Fallback messages (No NHS App)],Table5[ODS],'NWL Practice Allocation'!$D168)</f>
        <v>6663</v>
      </c>
      <c r="W168" s="10">
        <f>SUMIFS(Table5[NHS App messages saved],Table5[ODS],'NWL Practice Allocation'!$D168)</f>
        <v>1656</v>
      </c>
    </row>
    <row r="169" spans="1:23" s="7" customFormat="1" x14ac:dyDescent="0.35">
      <c r="A169" s="21" t="s">
        <v>516</v>
      </c>
      <c r="B169" s="22" t="s">
        <v>456</v>
      </c>
      <c r="C169" s="22" t="s">
        <v>33</v>
      </c>
      <c r="D169" s="21" t="s">
        <v>202</v>
      </c>
      <c r="E169" s="9">
        <f>INDEX(Summary[Practice Normalised Weighted List Size], MATCH(D169,Summary[ODS Code],0))</f>
        <v>9070.8928074453797</v>
      </c>
      <c r="F169" s="51">
        <f t="shared" si="14"/>
        <v>4081.9017633504209</v>
      </c>
      <c r="G169" s="26" t="e">
        <f>VLOOKUP(D169,'[1]NWL Practice AccurX Allocation'!D$4:G$357,4,FALSE)</f>
        <v>#N/A</v>
      </c>
      <c r="H169" s="28">
        <f t="shared" si="15"/>
        <v>296618.19480346394</v>
      </c>
      <c r="I169" s="23">
        <f t="shared" si="16"/>
        <v>74154.548700865984</v>
      </c>
      <c r="J169" s="23">
        <f t="shared" si="17"/>
        <v>296618.19480346394</v>
      </c>
      <c r="K169" s="33">
        <f t="shared" si="18"/>
        <v>4081.9017633504209</v>
      </c>
      <c r="L169" s="30">
        <v>0</v>
      </c>
      <c r="M169" s="30">
        <f>INDEX(Summary[FY2425Cost], MATCH(D169,Summary[PracticeCode],0))</f>
        <v>2229.0428000000002</v>
      </c>
      <c r="N169" s="32">
        <f t="shared" si="19"/>
        <v>0.54607948187621347</v>
      </c>
      <c r="O169" s="33">
        <f t="shared" si="20"/>
        <v>1852.8589633504207</v>
      </c>
      <c r="P169" s="30">
        <f>INDEX(Summary[FY2425_AccurxCost], MATCH(D169,Summary[PracticeCode],0))</f>
        <v>616.97080000000005</v>
      </c>
      <c r="Q169" s="30">
        <f>INDEX(Summary[FY2425_EESMSCost], MATCH(D169,Summary[PracticeCode],0))</f>
        <v>1612.0719999999999</v>
      </c>
      <c r="R169" s="31">
        <f>INDEX(Summary[FY2425_Accurx_Fragments], MATCH(D169,Summary[PracticeCode],0))</f>
        <v>30228</v>
      </c>
      <c r="S169" s="31">
        <f>INDEX(Summary[FY2425_EESMS], MATCH(D169,Summary[PracticeCode],0))</f>
        <v>73276</v>
      </c>
      <c r="T169" s="10">
        <f>INDEX(Summary[FY2425_SMS], MATCH(D169,Summary[PracticeCode],0))</f>
        <v>103504</v>
      </c>
      <c r="U169" s="10">
        <f>SUMIFS(Table5[All messages],Table5[ODS],'NWL Practice Allocation'!$D169)</f>
        <v>377</v>
      </c>
      <c r="V169" s="10">
        <f>SUMIFS(Table5[Fallback messages (No NHS App)],Table5[ODS],'NWL Practice Allocation'!$D169)</f>
        <v>204</v>
      </c>
      <c r="W169" s="10">
        <f>SUMIFS(Table5[NHS App messages saved],Table5[ODS],'NWL Practice Allocation'!$D169)</f>
        <v>23</v>
      </c>
    </row>
    <row r="170" spans="1:23" s="7" customFormat="1" x14ac:dyDescent="0.35">
      <c r="A170" s="21" t="s">
        <v>203</v>
      </c>
      <c r="B170" s="22" t="s">
        <v>454</v>
      </c>
      <c r="C170" s="22" t="s">
        <v>16</v>
      </c>
      <c r="D170" s="21" t="s">
        <v>204</v>
      </c>
      <c r="E170" s="9">
        <f>INDEX(Summary[Practice Normalised Weighted List Size], MATCH(D170,Summary[ODS Code],0))</f>
        <v>6754.2630157344302</v>
      </c>
      <c r="F170" s="51">
        <f t="shared" si="14"/>
        <v>3039.4183570804935</v>
      </c>
      <c r="G170" s="26" t="e">
        <f>VLOOKUP(D170,'[1]NWL Practice AccurX Allocation'!D$4:G$357,4,FALSE)</f>
        <v>#N/A</v>
      </c>
      <c r="H170" s="28">
        <f t="shared" si="15"/>
        <v>220864.40061451588</v>
      </c>
      <c r="I170" s="23">
        <f t="shared" si="16"/>
        <v>55216.10015362897</v>
      </c>
      <c r="J170" s="23">
        <f t="shared" si="17"/>
        <v>220864.40061451588</v>
      </c>
      <c r="K170" s="33">
        <f t="shared" si="18"/>
        <v>3039.4183570804935</v>
      </c>
      <c r="L170" s="30">
        <v>0</v>
      </c>
      <c r="M170" s="30">
        <f>INDEX(Summary[FY2425Cost], MATCH(D170,Summary[PracticeCode],0))</f>
        <v>1936.5103999999999</v>
      </c>
      <c r="N170" s="32">
        <f t="shared" si="19"/>
        <v>0.63713190238809725</v>
      </c>
      <c r="O170" s="33">
        <f t="shared" si="20"/>
        <v>1102.9079570804936</v>
      </c>
      <c r="P170" s="30">
        <f>INDEX(Summary[FY2425_AccurxCost], MATCH(D170,Summary[PracticeCode],0))</f>
        <v>276.56639999999999</v>
      </c>
      <c r="Q170" s="30">
        <f>INDEX(Summary[FY2425_EESMSCost], MATCH(D170,Summary[PracticeCode],0))</f>
        <v>1659.944</v>
      </c>
      <c r="R170" s="31">
        <f>INDEX(Summary[FY2425_Accurx_Fragments], MATCH(D170,Summary[PracticeCode],0))</f>
        <v>13414</v>
      </c>
      <c r="S170" s="31">
        <f>INDEX(Summary[FY2425_EESMS], MATCH(D170,Summary[PracticeCode],0))</f>
        <v>75452</v>
      </c>
      <c r="T170" s="10">
        <f>INDEX(Summary[FY2425_SMS], MATCH(D170,Summary[PracticeCode],0))</f>
        <v>88866</v>
      </c>
      <c r="U170" s="10">
        <f>SUMIFS(Table5[All messages],Table5[ODS],'NWL Practice Allocation'!$D170)</f>
        <v>827</v>
      </c>
      <c r="V170" s="10">
        <f>SUMIFS(Table5[Fallback messages (No NHS App)],Table5[ODS],'NWL Practice Allocation'!$D170)</f>
        <v>577</v>
      </c>
      <c r="W170" s="10">
        <f>SUMIFS(Table5[NHS App messages saved],Table5[ODS],'NWL Practice Allocation'!$D170)</f>
        <v>53</v>
      </c>
    </row>
    <row r="171" spans="1:23" s="7" customFormat="1" x14ac:dyDescent="0.35">
      <c r="A171" s="21" t="s">
        <v>599</v>
      </c>
      <c r="B171" s="22" t="s">
        <v>481</v>
      </c>
      <c r="C171" s="22" t="s">
        <v>33</v>
      </c>
      <c r="D171" s="21" t="s">
        <v>205</v>
      </c>
      <c r="E171" s="9">
        <f>INDEX(Summary[Practice Normalised Weighted List Size], MATCH(D171,Summary[ODS Code],0))</f>
        <v>4578.1933287650299</v>
      </c>
      <c r="F171" s="51">
        <f t="shared" si="14"/>
        <v>2060.1869979442636</v>
      </c>
      <c r="G171" s="26" t="e">
        <f>VLOOKUP(D171,'[1]NWL Practice AccurX Allocation'!D$4:G$357,4,FALSE)</f>
        <v>#N/A</v>
      </c>
      <c r="H171" s="28">
        <f t="shared" si="15"/>
        <v>149706.92185061649</v>
      </c>
      <c r="I171" s="23">
        <f t="shared" si="16"/>
        <v>37426.730462654123</v>
      </c>
      <c r="J171" s="23">
        <f t="shared" si="17"/>
        <v>149706.92185061649</v>
      </c>
      <c r="K171" s="33">
        <f t="shared" si="18"/>
        <v>2060.1869979442636</v>
      </c>
      <c r="L171" s="30">
        <v>0</v>
      </c>
      <c r="M171" s="30">
        <f>INDEX(Summary[FY2425Cost], MATCH(D171,Summary[PracticeCode],0))</f>
        <v>949.98829999999998</v>
      </c>
      <c r="N171" s="32">
        <f t="shared" si="19"/>
        <v>0.46111751066671913</v>
      </c>
      <c r="O171" s="33">
        <f t="shared" si="20"/>
        <v>1110.1986979442636</v>
      </c>
      <c r="P171" s="30">
        <f>INDEX(Summary[FY2425_AccurxCost], MATCH(D171,Summary[PracticeCode],0))</f>
        <v>263.87430000000001</v>
      </c>
      <c r="Q171" s="30">
        <f>INDEX(Summary[FY2425_EESMSCost], MATCH(D171,Summary[PracticeCode],0))</f>
        <v>686.11400000000003</v>
      </c>
      <c r="R171" s="31">
        <f>INDEX(Summary[FY2425_Accurx_Fragments], MATCH(D171,Summary[PracticeCode],0))</f>
        <v>12315</v>
      </c>
      <c r="S171" s="31">
        <f>INDEX(Summary[FY2425_EESMS], MATCH(D171,Summary[PracticeCode],0))</f>
        <v>31187</v>
      </c>
      <c r="T171" s="10">
        <f>INDEX(Summary[FY2425_SMS], MATCH(D171,Summary[PracticeCode],0))</f>
        <v>43502</v>
      </c>
      <c r="U171" s="10">
        <f>SUMIFS(Table5[All messages],Table5[ODS],'NWL Practice Allocation'!$D171)</f>
        <v>568</v>
      </c>
      <c r="V171" s="10">
        <f>SUMIFS(Table5[Fallback messages (No NHS App)],Table5[ODS],'NWL Practice Allocation'!$D171)</f>
        <v>286</v>
      </c>
      <c r="W171" s="10">
        <f>SUMIFS(Table5[NHS App messages saved],Table5[ODS],'NWL Practice Allocation'!$D171)</f>
        <v>39</v>
      </c>
    </row>
    <row r="172" spans="1:23" s="7" customFormat="1" x14ac:dyDescent="0.35">
      <c r="A172" s="21" t="s">
        <v>646</v>
      </c>
      <c r="B172" s="22" t="s">
        <v>481</v>
      </c>
      <c r="C172" s="22" t="s">
        <v>33</v>
      </c>
      <c r="D172" s="21" t="s">
        <v>206</v>
      </c>
      <c r="E172" s="9">
        <f>INDEX(Summary[Practice Normalised Weighted List Size], MATCH(D172,Summary[ODS Code],0))</f>
        <v>5874.28259012739</v>
      </c>
      <c r="F172" s="51">
        <f t="shared" si="14"/>
        <v>2643.4271655573257</v>
      </c>
      <c r="G172" s="26" t="e">
        <f>VLOOKUP(D172,'[1]NWL Practice AccurX Allocation'!D$4:G$357,4,FALSE)</f>
        <v>#N/A</v>
      </c>
      <c r="H172" s="28">
        <f t="shared" si="15"/>
        <v>192089.04069716568</v>
      </c>
      <c r="I172" s="23">
        <f t="shared" si="16"/>
        <v>48022.260174291419</v>
      </c>
      <c r="J172" s="23">
        <f t="shared" si="17"/>
        <v>192089.04069716568</v>
      </c>
      <c r="K172" s="33">
        <f t="shared" si="18"/>
        <v>2643.4271655573257</v>
      </c>
      <c r="L172" s="30">
        <v>0</v>
      </c>
      <c r="M172" s="30">
        <f>INDEX(Summary[FY2425Cost], MATCH(D172,Summary[PracticeCode],0))</f>
        <v>860.7319</v>
      </c>
      <c r="N172" s="32">
        <f t="shared" si="19"/>
        <v>0.32561211113169747</v>
      </c>
      <c r="O172" s="33">
        <f t="shared" si="20"/>
        <v>1782.6952655573257</v>
      </c>
      <c r="P172" s="30">
        <f>INDEX(Summary[FY2425_AccurxCost], MATCH(D172,Summary[PracticeCode],0))</f>
        <v>365.15989999999999</v>
      </c>
      <c r="Q172" s="30">
        <f>INDEX(Summary[FY2425_EESMSCost], MATCH(D172,Summary[PracticeCode],0))</f>
        <v>495.572</v>
      </c>
      <c r="R172" s="31">
        <f>INDEX(Summary[FY2425_Accurx_Fragments], MATCH(D172,Summary[PracticeCode],0))</f>
        <v>17931</v>
      </c>
      <c r="S172" s="31">
        <f>INDEX(Summary[FY2425_EESMS], MATCH(D172,Summary[PracticeCode],0))</f>
        <v>22526</v>
      </c>
      <c r="T172" s="10">
        <f>INDEX(Summary[FY2425_SMS], MATCH(D172,Summary[PracticeCode],0))</f>
        <v>40457</v>
      </c>
      <c r="U172" s="10">
        <f>SUMIFS(Table5[All messages],Table5[ODS],'NWL Practice Allocation'!$D172)</f>
        <v>2357</v>
      </c>
      <c r="V172" s="10">
        <f>SUMIFS(Table5[Fallback messages (No NHS App)],Table5[ODS],'NWL Practice Allocation'!$D172)</f>
        <v>1135</v>
      </c>
      <c r="W172" s="10">
        <f>SUMIFS(Table5[NHS App messages saved],Table5[ODS],'NWL Practice Allocation'!$D172)</f>
        <v>187</v>
      </c>
    </row>
    <row r="173" spans="1:23" s="7" customFormat="1" x14ac:dyDescent="0.35">
      <c r="A173" s="21" t="s">
        <v>508</v>
      </c>
      <c r="B173" s="22" t="s">
        <v>509</v>
      </c>
      <c r="C173" s="22" t="s">
        <v>12</v>
      </c>
      <c r="D173" s="21" t="s">
        <v>207</v>
      </c>
      <c r="E173" s="9">
        <f>INDEX(Summary[Practice Normalised Weighted List Size], MATCH(D173,Summary[ODS Code],0))</f>
        <v>4452.2948027521998</v>
      </c>
      <c r="F173" s="51">
        <f t="shared" si="14"/>
        <v>2003.5326612384899</v>
      </c>
      <c r="G173" s="26" t="e">
        <f>VLOOKUP(D173,'[1]NWL Practice AccurX Allocation'!D$4:G$357,4,FALSE)</f>
        <v>#N/A</v>
      </c>
      <c r="H173" s="28">
        <f t="shared" si="15"/>
        <v>145590.04004999695</v>
      </c>
      <c r="I173" s="23">
        <f t="shared" si="16"/>
        <v>36397.510012499239</v>
      </c>
      <c r="J173" s="23">
        <f t="shared" si="17"/>
        <v>145590.04004999695</v>
      </c>
      <c r="K173" s="33">
        <f t="shared" si="18"/>
        <v>2003.5326612384899</v>
      </c>
      <c r="L173" s="30">
        <v>0</v>
      </c>
      <c r="M173" s="30">
        <f>INDEX(Summary[FY2425Cost], MATCH(D173,Summary[PracticeCode],0))</f>
        <v>1334.7076</v>
      </c>
      <c r="N173" s="32">
        <f t="shared" si="19"/>
        <v>0.6661771109710517</v>
      </c>
      <c r="O173" s="33">
        <f t="shared" si="20"/>
        <v>668.82506123848998</v>
      </c>
      <c r="P173" s="30">
        <f>INDEX(Summary[FY2425_AccurxCost], MATCH(D173,Summary[PracticeCode],0))</f>
        <v>957.47360000000003</v>
      </c>
      <c r="Q173" s="30">
        <f>INDEX(Summary[FY2425_EESMSCost], MATCH(D173,Summary[PracticeCode],0))</f>
        <v>377.23399999999998</v>
      </c>
      <c r="R173" s="31">
        <f>INDEX(Summary[FY2425_Accurx_Fragments], MATCH(D173,Summary[PracticeCode],0))</f>
        <v>46638</v>
      </c>
      <c r="S173" s="31">
        <f>INDEX(Summary[FY2425_EESMS], MATCH(D173,Summary[PracticeCode],0))</f>
        <v>17147</v>
      </c>
      <c r="T173" s="10">
        <f>INDEX(Summary[FY2425_SMS], MATCH(D173,Summary[PracticeCode],0))</f>
        <v>63785</v>
      </c>
      <c r="U173" s="10">
        <f>SUMIFS(Table5[All messages],Table5[ODS],'NWL Practice Allocation'!$D173)</f>
        <v>9013</v>
      </c>
      <c r="V173" s="10">
        <f>SUMIFS(Table5[Fallback messages (No NHS App)],Table5[ODS],'NWL Practice Allocation'!$D173)</f>
        <v>3700</v>
      </c>
      <c r="W173" s="10">
        <f>SUMIFS(Table5[NHS App messages saved],Table5[ODS],'NWL Practice Allocation'!$D173)</f>
        <v>885</v>
      </c>
    </row>
    <row r="174" spans="1:23" s="7" customFormat="1" x14ac:dyDescent="0.35">
      <c r="A174" s="21" t="s">
        <v>623</v>
      </c>
      <c r="B174" s="22" t="s">
        <v>458</v>
      </c>
      <c r="C174" s="22" t="s">
        <v>33</v>
      </c>
      <c r="D174" s="21" t="s">
        <v>209</v>
      </c>
      <c r="E174" s="9">
        <f>INDEX(Summary[Practice Normalised Weighted List Size], MATCH(D174,Summary[ODS Code],0))</f>
        <v>8703.5994571260908</v>
      </c>
      <c r="F174" s="51">
        <f t="shared" si="14"/>
        <v>3916.6197557067408</v>
      </c>
      <c r="G174" s="26" t="e">
        <f>VLOOKUP(D174,'[1]NWL Practice AccurX Allocation'!D$4:G$357,4,FALSE)</f>
        <v>#N/A</v>
      </c>
      <c r="H174" s="28">
        <f t="shared" si="15"/>
        <v>284607.70224802318</v>
      </c>
      <c r="I174" s="23">
        <f t="shared" si="16"/>
        <v>71151.925562005796</v>
      </c>
      <c r="J174" s="23">
        <f t="shared" si="17"/>
        <v>284607.70224802318</v>
      </c>
      <c r="K174" s="33">
        <f t="shared" si="18"/>
        <v>3916.6197557067408</v>
      </c>
      <c r="L174" s="30">
        <v>0</v>
      </c>
      <c r="M174" s="30">
        <f>INDEX(Summary[FY2425Cost], MATCH(D174,Summary[PracticeCode],0))</f>
        <v>1925.3114</v>
      </c>
      <c r="N174" s="32">
        <f t="shared" si="19"/>
        <v>0.49157475580689453</v>
      </c>
      <c r="O174" s="33">
        <f t="shared" si="20"/>
        <v>1991.3083557067407</v>
      </c>
      <c r="P174" s="30">
        <f>INDEX(Summary[FY2425_AccurxCost], MATCH(D174,Summary[PracticeCode],0))</f>
        <v>284.61739999999998</v>
      </c>
      <c r="Q174" s="30">
        <f>INDEX(Summary[FY2425_EESMSCost], MATCH(D174,Summary[PracticeCode],0))</f>
        <v>1640.694</v>
      </c>
      <c r="R174" s="31">
        <f>INDEX(Summary[FY2425_Accurx_Fragments], MATCH(D174,Summary[PracticeCode],0))</f>
        <v>13684</v>
      </c>
      <c r="S174" s="31">
        <f>INDEX(Summary[FY2425_EESMS], MATCH(D174,Summary[PracticeCode],0))</f>
        <v>74577</v>
      </c>
      <c r="T174" s="10">
        <f>INDEX(Summary[FY2425_SMS], MATCH(D174,Summary[PracticeCode],0))</f>
        <v>88261</v>
      </c>
      <c r="U174" s="10">
        <f>SUMIFS(Table5[All messages],Table5[ODS],'NWL Practice Allocation'!$D174)</f>
        <v>703</v>
      </c>
      <c r="V174" s="10">
        <f>SUMIFS(Table5[Fallback messages (No NHS App)],Table5[ODS],'NWL Practice Allocation'!$D174)</f>
        <v>235</v>
      </c>
      <c r="W174" s="10">
        <f>SUMIFS(Table5[NHS App messages saved],Table5[ODS],'NWL Practice Allocation'!$D174)</f>
        <v>70</v>
      </c>
    </row>
    <row r="175" spans="1:23" s="7" customFormat="1" x14ac:dyDescent="0.35">
      <c r="A175" s="21" t="s">
        <v>523</v>
      </c>
      <c r="B175" s="22" t="s">
        <v>493</v>
      </c>
      <c r="C175" s="22" t="s">
        <v>12</v>
      </c>
      <c r="D175" s="21" t="s">
        <v>210</v>
      </c>
      <c r="E175" s="9">
        <f>INDEX(Summary[Practice Normalised Weighted List Size], MATCH(D175,Summary[ODS Code],0))</f>
        <v>2872.0650248626998</v>
      </c>
      <c r="F175" s="51">
        <f t="shared" si="14"/>
        <v>1292.4292611882149</v>
      </c>
      <c r="G175" s="26" t="e">
        <f>VLOOKUP(D175,'[1]NWL Practice AccurX Allocation'!D$4:G$357,4,FALSE)</f>
        <v>#N/A</v>
      </c>
      <c r="H175" s="28">
        <f t="shared" si="15"/>
        <v>93916.526313010298</v>
      </c>
      <c r="I175" s="23">
        <f t="shared" si="16"/>
        <v>23479.131578252574</v>
      </c>
      <c r="J175" s="23">
        <f t="shared" si="17"/>
        <v>93916.526313010298</v>
      </c>
      <c r="K175" s="33">
        <f t="shared" si="18"/>
        <v>1292.4292611882149</v>
      </c>
      <c r="L175" s="30">
        <v>0</v>
      </c>
      <c r="M175" s="30">
        <f>INDEX(Summary[FY2425Cost], MATCH(D175,Summary[PracticeCode],0))</f>
        <v>377.25099999999998</v>
      </c>
      <c r="N175" s="32">
        <f t="shared" si="19"/>
        <v>0.29189295795823161</v>
      </c>
      <c r="O175" s="33">
        <f t="shared" si="20"/>
        <v>915.17826118821495</v>
      </c>
      <c r="P175" s="30">
        <f>INDEX(Summary[FY2425_AccurxCost], MATCH(D175,Summary[PracticeCode],0))</f>
        <v>47.470999999999997</v>
      </c>
      <c r="Q175" s="30">
        <f>INDEX(Summary[FY2425_EESMSCost], MATCH(D175,Summary[PracticeCode],0))</f>
        <v>329.78</v>
      </c>
      <c r="R175" s="31">
        <f>INDEX(Summary[FY2425_Accurx_Fragments], MATCH(D175,Summary[PracticeCode],0))</f>
        <v>2308</v>
      </c>
      <c r="S175" s="31">
        <f>INDEX(Summary[FY2425_EESMS], MATCH(D175,Summary[PracticeCode],0))</f>
        <v>14990</v>
      </c>
      <c r="T175" s="10">
        <f>INDEX(Summary[FY2425_SMS], MATCH(D175,Summary[PracticeCode],0))</f>
        <v>17298</v>
      </c>
      <c r="U175" s="10">
        <f>SUMIFS(Table5[All messages],Table5[ODS],'NWL Practice Allocation'!$D175)</f>
        <v>0</v>
      </c>
      <c r="V175" s="10">
        <f>SUMIFS(Table5[Fallback messages (No NHS App)],Table5[ODS],'NWL Practice Allocation'!$D175)</f>
        <v>0</v>
      </c>
      <c r="W175" s="10">
        <f>SUMIFS(Table5[NHS App messages saved],Table5[ODS],'NWL Practice Allocation'!$D175)</f>
        <v>0</v>
      </c>
    </row>
    <row r="176" spans="1:23" s="7" customFormat="1" x14ac:dyDescent="0.35">
      <c r="A176" s="21" t="s">
        <v>640</v>
      </c>
      <c r="B176" s="22" t="s">
        <v>458</v>
      </c>
      <c r="C176" s="22" t="s">
        <v>33</v>
      </c>
      <c r="D176" s="21" t="s">
        <v>211</v>
      </c>
      <c r="E176" s="9">
        <f>INDEX(Summary[Practice Normalised Weighted List Size], MATCH(D176,Summary[ODS Code],0))</f>
        <v>3871.1398069513498</v>
      </c>
      <c r="F176" s="51">
        <f t="shared" si="14"/>
        <v>1742.0129131281074</v>
      </c>
      <c r="G176" s="26" t="e">
        <f>VLOOKUP(D176,'[1]NWL Practice AccurX Allocation'!D$4:G$357,4,FALSE)</f>
        <v>#N/A</v>
      </c>
      <c r="H176" s="28">
        <f t="shared" si="15"/>
        <v>126586.27168730916</v>
      </c>
      <c r="I176" s="23">
        <f t="shared" si="16"/>
        <v>31646.567921827289</v>
      </c>
      <c r="J176" s="23">
        <f t="shared" si="17"/>
        <v>126586.27168730916</v>
      </c>
      <c r="K176" s="33">
        <f t="shared" si="18"/>
        <v>1742.0129131281074</v>
      </c>
      <c r="L176" s="30">
        <v>0</v>
      </c>
      <c r="M176" s="30">
        <f>INDEX(Summary[FY2425Cost], MATCH(D176,Summary[PracticeCode],0))</f>
        <v>536.50939999999991</v>
      </c>
      <c r="N176" s="32">
        <f t="shared" si="19"/>
        <v>0.30798244717749984</v>
      </c>
      <c r="O176" s="33">
        <f t="shared" si="20"/>
        <v>1205.5035131281074</v>
      </c>
      <c r="P176" s="30">
        <f>INDEX(Summary[FY2425_AccurxCost], MATCH(D176,Summary[PracticeCode],0))</f>
        <v>221.66739999999999</v>
      </c>
      <c r="Q176" s="30">
        <f>INDEX(Summary[FY2425_EESMSCost], MATCH(D176,Summary[PracticeCode],0))</f>
        <v>314.84199999999998</v>
      </c>
      <c r="R176" s="31">
        <f>INDEX(Summary[FY2425_Accurx_Fragments], MATCH(D176,Summary[PracticeCode],0))</f>
        <v>10892</v>
      </c>
      <c r="S176" s="31">
        <f>INDEX(Summary[FY2425_EESMS], MATCH(D176,Summary[PracticeCode],0))</f>
        <v>14311</v>
      </c>
      <c r="T176" s="10">
        <f>INDEX(Summary[FY2425_SMS], MATCH(D176,Summary[PracticeCode],0))</f>
        <v>25203</v>
      </c>
      <c r="U176" s="10">
        <f>SUMIFS(Table5[All messages],Table5[ODS],'NWL Practice Allocation'!$D176)</f>
        <v>6969</v>
      </c>
      <c r="V176" s="10">
        <f>SUMIFS(Table5[Fallback messages (No NHS App)],Table5[ODS],'NWL Practice Allocation'!$D176)</f>
        <v>2900</v>
      </c>
      <c r="W176" s="10">
        <f>SUMIFS(Table5[NHS App messages saved],Table5[ODS],'NWL Practice Allocation'!$D176)</f>
        <v>451</v>
      </c>
    </row>
    <row r="177" spans="1:23" s="7" customFormat="1" x14ac:dyDescent="0.35">
      <c r="A177" s="21" t="s">
        <v>639</v>
      </c>
      <c r="B177" s="22" t="s">
        <v>509</v>
      </c>
      <c r="C177" s="22" t="s">
        <v>12</v>
      </c>
      <c r="D177" s="21" t="s">
        <v>212</v>
      </c>
      <c r="E177" s="9">
        <f>INDEX(Summary[Practice Normalised Weighted List Size], MATCH(D177,Summary[ODS Code],0))</f>
        <v>5595.6333336422604</v>
      </c>
      <c r="F177" s="51">
        <f t="shared" si="14"/>
        <v>2518.035000139017</v>
      </c>
      <c r="G177" s="26" t="e">
        <f>VLOOKUP(D177,'[1]NWL Practice AccurX Allocation'!D$4:G$357,4,FALSE)</f>
        <v>#N/A</v>
      </c>
      <c r="H177" s="28">
        <f t="shared" si="15"/>
        <v>182977.21001010193</v>
      </c>
      <c r="I177" s="23">
        <f t="shared" si="16"/>
        <v>45744.302502525483</v>
      </c>
      <c r="J177" s="23">
        <f t="shared" si="17"/>
        <v>182977.21001010193</v>
      </c>
      <c r="K177" s="33">
        <f t="shared" si="18"/>
        <v>2518.035000139017</v>
      </c>
      <c r="L177" s="30">
        <v>0</v>
      </c>
      <c r="M177" s="30">
        <f>INDEX(Summary[FY2425Cost], MATCH(D177,Summary[PracticeCode],0))</f>
        <v>1478.7872000000002</v>
      </c>
      <c r="N177" s="32">
        <f t="shared" si="19"/>
        <v>0.58727825463838212</v>
      </c>
      <c r="O177" s="33">
        <f t="shared" si="20"/>
        <v>1039.2478001390168</v>
      </c>
      <c r="P177" s="30">
        <f>INDEX(Summary[FY2425_AccurxCost], MATCH(D177,Summary[PracticeCode],0))</f>
        <v>240.56119999999999</v>
      </c>
      <c r="Q177" s="30">
        <f>INDEX(Summary[FY2425_EESMSCost], MATCH(D177,Summary[PracticeCode],0))</f>
        <v>1238.2260000000001</v>
      </c>
      <c r="R177" s="31">
        <f>INDEX(Summary[FY2425_Accurx_Fragments], MATCH(D177,Summary[PracticeCode],0))</f>
        <v>11606</v>
      </c>
      <c r="S177" s="31">
        <f>INDEX(Summary[FY2425_EESMS], MATCH(D177,Summary[PracticeCode],0))</f>
        <v>56283</v>
      </c>
      <c r="T177" s="10">
        <f>INDEX(Summary[FY2425_SMS], MATCH(D177,Summary[PracticeCode],0))</f>
        <v>67889</v>
      </c>
      <c r="U177" s="10">
        <f>SUMIFS(Table5[All messages],Table5[ODS],'NWL Practice Allocation'!$D177)</f>
        <v>766</v>
      </c>
      <c r="V177" s="10">
        <f>SUMIFS(Table5[Fallback messages (No NHS App)],Table5[ODS],'NWL Practice Allocation'!$D177)</f>
        <v>335</v>
      </c>
      <c r="W177" s="10">
        <f>SUMIFS(Table5[NHS App messages saved],Table5[ODS],'NWL Practice Allocation'!$D177)</f>
        <v>76</v>
      </c>
    </row>
    <row r="178" spans="1:23" s="7" customFormat="1" x14ac:dyDescent="0.35">
      <c r="A178" s="21" t="s">
        <v>642</v>
      </c>
      <c r="B178" s="22" t="s">
        <v>491</v>
      </c>
      <c r="C178" s="22" t="s">
        <v>16</v>
      </c>
      <c r="D178" s="21" t="s">
        <v>214</v>
      </c>
      <c r="E178" s="9">
        <f>INDEX(Summary[Practice Normalised Weighted List Size], MATCH(D178,Summary[ODS Code],0))</f>
        <v>5473.5406150970502</v>
      </c>
      <c r="F178" s="51">
        <f t="shared" si="14"/>
        <v>2463.0932767936729</v>
      </c>
      <c r="G178" s="26" t="e">
        <f>VLOOKUP(D178,'[1]NWL Practice AccurX Allocation'!D$4:G$357,4,FALSE)</f>
        <v>#N/A</v>
      </c>
      <c r="H178" s="28">
        <f t="shared" si="15"/>
        <v>178984.77811367356</v>
      </c>
      <c r="I178" s="23">
        <f t="shared" si="16"/>
        <v>44746.194528418389</v>
      </c>
      <c r="J178" s="23">
        <f t="shared" si="17"/>
        <v>178984.77811367356</v>
      </c>
      <c r="K178" s="33">
        <f t="shared" si="18"/>
        <v>2463.0932767936729</v>
      </c>
      <c r="L178" s="30">
        <v>0</v>
      </c>
      <c r="M178" s="30">
        <f>INDEX(Summary[FY2425Cost], MATCH(D178,Summary[PracticeCode],0))</f>
        <v>1703.3152</v>
      </c>
      <c r="N178" s="32">
        <f t="shared" si="19"/>
        <v>0.69153499627804893</v>
      </c>
      <c r="O178" s="33">
        <f t="shared" si="20"/>
        <v>759.77807679367288</v>
      </c>
      <c r="P178" s="30">
        <f>INDEX(Summary[FY2425_AccurxCost], MATCH(D178,Summary[PracticeCode],0))</f>
        <v>182.45519999999999</v>
      </c>
      <c r="Q178" s="30">
        <f>INDEX(Summary[FY2425_EESMSCost], MATCH(D178,Summary[PracticeCode],0))</f>
        <v>1520.86</v>
      </c>
      <c r="R178" s="31">
        <f>INDEX(Summary[FY2425_Accurx_Fragments], MATCH(D178,Summary[PracticeCode],0))</f>
        <v>9146</v>
      </c>
      <c r="S178" s="31">
        <f>INDEX(Summary[FY2425_EESMS], MATCH(D178,Summary[PracticeCode],0))</f>
        <v>69130</v>
      </c>
      <c r="T178" s="10">
        <f>INDEX(Summary[FY2425_SMS], MATCH(D178,Summary[PracticeCode],0))</f>
        <v>78276</v>
      </c>
      <c r="U178" s="10">
        <f>SUMIFS(Table5[All messages],Table5[ODS],'NWL Practice Allocation'!$D178)</f>
        <v>2546</v>
      </c>
      <c r="V178" s="10">
        <f>SUMIFS(Table5[Fallback messages (No NHS App)],Table5[ODS],'NWL Practice Allocation'!$D178)</f>
        <v>1167</v>
      </c>
      <c r="W178" s="10">
        <f>SUMIFS(Table5[NHS App messages saved],Table5[ODS],'NWL Practice Allocation'!$D178)</f>
        <v>167</v>
      </c>
    </row>
    <row r="179" spans="1:23" s="7" customFormat="1" x14ac:dyDescent="0.35">
      <c r="A179" s="21" t="s">
        <v>469</v>
      </c>
      <c r="B179" s="22" t="s">
        <v>470</v>
      </c>
      <c r="C179" s="22" t="s">
        <v>33</v>
      </c>
      <c r="D179" s="21" t="s">
        <v>215</v>
      </c>
      <c r="E179" s="9">
        <f>INDEX(Summary[Practice Normalised Weighted List Size], MATCH(D179,Summary[ODS Code],0))</f>
        <v>8824.9210943978796</v>
      </c>
      <c r="F179" s="51">
        <f t="shared" si="14"/>
        <v>3971.2144924790459</v>
      </c>
      <c r="G179" s="26" t="e">
        <f>VLOOKUP(D179,'[1]NWL Practice AccurX Allocation'!D$4:G$357,4,FALSE)</f>
        <v>#N/A</v>
      </c>
      <c r="H179" s="28">
        <f t="shared" si="15"/>
        <v>288574.9197868107</v>
      </c>
      <c r="I179" s="23">
        <f t="shared" si="16"/>
        <v>72143.729946702675</v>
      </c>
      <c r="J179" s="23">
        <f t="shared" si="17"/>
        <v>288574.9197868107</v>
      </c>
      <c r="K179" s="33">
        <f t="shared" si="18"/>
        <v>3971.2144924790459</v>
      </c>
      <c r="L179" s="30">
        <v>0</v>
      </c>
      <c r="M179" s="30">
        <f>INDEX(Summary[FY2425Cost], MATCH(D179,Summary[PracticeCode],0))</f>
        <v>2649.2843000000003</v>
      </c>
      <c r="N179" s="32">
        <f t="shared" si="19"/>
        <v>0.6671219358756354</v>
      </c>
      <c r="O179" s="33">
        <f t="shared" si="20"/>
        <v>1321.9301924790457</v>
      </c>
      <c r="P179" s="30">
        <f>INDEX(Summary[FY2425_AccurxCost], MATCH(D179,Summary[PracticeCode],0))</f>
        <v>1303.8523</v>
      </c>
      <c r="Q179" s="30">
        <f>INDEX(Summary[FY2425_EESMSCost], MATCH(D179,Summary[PracticeCode],0))</f>
        <v>1345.432</v>
      </c>
      <c r="R179" s="31">
        <f>INDEX(Summary[FY2425_Accurx_Fragments], MATCH(D179,Summary[PracticeCode],0))</f>
        <v>64221</v>
      </c>
      <c r="S179" s="31">
        <f>INDEX(Summary[FY2425_EESMS], MATCH(D179,Summary[PracticeCode],0))</f>
        <v>61156</v>
      </c>
      <c r="T179" s="10">
        <f>INDEX(Summary[FY2425_SMS], MATCH(D179,Summary[PracticeCode],0))</f>
        <v>125377</v>
      </c>
      <c r="U179" s="10">
        <f>SUMIFS(Table5[All messages],Table5[ODS],'NWL Practice Allocation'!$D179)</f>
        <v>25488</v>
      </c>
      <c r="V179" s="10">
        <f>SUMIFS(Table5[Fallback messages (No NHS App)],Table5[ODS],'NWL Practice Allocation'!$D179)</f>
        <v>13038</v>
      </c>
      <c r="W179" s="10">
        <f>SUMIFS(Table5[NHS App messages saved],Table5[ODS],'NWL Practice Allocation'!$D179)</f>
        <v>1826</v>
      </c>
    </row>
    <row r="180" spans="1:23" s="7" customFormat="1" x14ac:dyDescent="0.35">
      <c r="A180" s="21" t="s">
        <v>217</v>
      </c>
      <c r="B180" s="22" t="s">
        <v>454</v>
      </c>
      <c r="C180" s="22" t="s">
        <v>16</v>
      </c>
      <c r="D180" s="21" t="s">
        <v>218</v>
      </c>
      <c r="E180" s="9">
        <f>INDEX(Summary[Practice Normalised Weighted List Size], MATCH(D180,Summary[ODS Code],0))</f>
        <v>6805.8653352270003</v>
      </c>
      <c r="F180" s="51">
        <f t="shared" si="14"/>
        <v>3062.6394008521502</v>
      </c>
      <c r="G180" s="26" t="e">
        <f>VLOOKUP(D180,'[1]NWL Practice AccurX Allocation'!D$4:G$357,4,FALSE)</f>
        <v>#N/A</v>
      </c>
      <c r="H180" s="28">
        <f t="shared" si="15"/>
        <v>222551.79646192293</v>
      </c>
      <c r="I180" s="23">
        <f t="shared" si="16"/>
        <v>55637.949115480733</v>
      </c>
      <c r="J180" s="23">
        <f t="shared" si="17"/>
        <v>222551.79646192293</v>
      </c>
      <c r="K180" s="33">
        <f t="shared" si="18"/>
        <v>3062.6394008521502</v>
      </c>
      <c r="L180" s="30">
        <v>0</v>
      </c>
      <c r="M180" s="30">
        <f>INDEX(Summary[FY2425Cost], MATCH(D180,Summary[PracticeCode],0))</f>
        <v>1331.5544</v>
      </c>
      <c r="N180" s="32">
        <f t="shared" si="19"/>
        <v>0.43477348316929104</v>
      </c>
      <c r="O180" s="33">
        <f t="shared" si="20"/>
        <v>1731.0850008521502</v>
      </c>
      <c r="P180" s="30">
        <f>INDEX(Summary[FY2425_AccurxCost], MATCH(D180,Summary[PracticeCode],0))</f>
        <v>74.298400000000001</v>
      </c>
      <c r="Q180" s="30">
        <f>INDEX(Summary[FY2425_EESMSCost], MATCH(D180,Summary[PracticeCode],0))</f>
        <v>1257.2560000000001</v>
      </c>
      <c r="R180" s="31">
        <f>INDEX(Summary[FY2425_Accurx_Fragments], MATCH(D180,Summary[PracticeCode],0))</f>
        <v>3642</v>
      </c>
      <c r="S180" s="31">
        <f>INDEX(Summary[FY2425_EESMS], MATCH(D180,Summary[PracticeCode],0))</f>
        <v>57148</v>
      </c>
      <c r="T180" s="10">
        <f>INDEX(Summary[FY2425_SMS], MATCH(D180,Summary[PracticeCode],0))</f>
        <v>60790</v>
      </c>
      <c r="U180" s="10">
        <f>SUMIFS(Table5[All messages],Table5[ODS],'NWL Practice Allocation'!$D180)</f>
        <v>0</v>
      </c>
      <c r="V180" s="10">
        <f>SUMIFS(Table5[Fallback messages (No NHS App)],Table5[ODS],'NWL Practice Allocation'!$D180)</f>
        <v>0</v>
      </c>
      <c r="W180" s="10">
        <f>SUMIFS(Table5[NHS App messages saved],Table5[ODS],'NWL Practice Allocation'!$D180)</f>
        <v>0</v>
      </c>
    </row>
    <row r="181" spans="1:23" s="7" customFormat="1" x14ac:dyDescent="0.35">
      <c r="A181" s="21" t="s">
        <v>667</v>
      </c>
      <c r="B181" s="22" t="s">
        <v>550</v>
      </c>
      <c r="C181" s="22" t="s">
        <v>8</v>
      </c>
      <c r="D181" s="21" t="s">
        <v>219</v>
      </c>
      <c r="E181" s="9">
        <f>INDEX(Summary[Practice Normalised Weighted List Size], MATCH(D181,Summary[ODS Code],0))</f>
        <v>11223.648358304699</v>
      </c>
      <c r="F181" s="51">
        <f t="shared" si="14"/>
        <v>5050.6417612371151</v>
      </c>
      <c r="G181" s="26" t="e">
        <f>VLOOKUP(D181,'[1]NWL Practice AccurX Allocation'!D$4:G$357,4,FALSE)</f>
        <v>#N/A</v>
      </c>
      <c r="H181" s="28">
        <f t="shared" si="15"/>
        <v>367013.30131656368</v>
      </c>
      <c r="I181" s="23">
        <f t="shared" si="16"/>
        <v>91753.32532914092</v>
      </c>
      <c r="J181" s="23">
        <f t="shared" si="17"/>
        <v>367013.30131656368</v>
      </c>
      <c r="K181" s="33">
        <f t="shared" si="18"/>
        <v>5050.6417612371151</v>
      </c>
      <c r="L181" s="30">
        <v>0</v>
      </c>
      <c r="M181" s="30">
        <f>INDEX(Summary[FY2425Cost], MATCH(D181,Summary[PracticeCode],0))</f>
        <v>3215.4909000000002</v>
      </c>
      <c r="N181" s="32">
        <f t="shared" si="19"/>
        <v>0.6366499648972116</v>
      </c>
      <c r="O181" s="33">
        <f t="shared" si="20"/>
        <v>1835.1508612371149</v>
      </c>
      <c r="P181" s="30">
        <f>INDEX(Summary[FY2425_AccurxCost], MATCH(D181,Summary[PracticeCode],0))</f>
        <v>3215.4909000000002</v>
      </c>
      <c r="Q181" s="30">
        <f>INDEX(Summary[FY2425_EESMSCost], MATCH(D181,Summary[PracticeCode],0))</f>
        <v>0</v>
      </c>
      <c r="R181" s="31">
        <f>INDEX(Summary[FY2425_Accurx_Fragments], MATCH(D181,Summary[PracticeCode],0))</f>
        <v>155693</v>
      </c>
      <c r="S181" s="31">
        <f>INDEX(Summary[FY2425_EESMS], MATCH(D181,Summary[PracticeCode],0))</f>
        <v>0</v>
      </c>
      <c r="T181" s="10">
        <f>INDEX(Summary[FY2425_SMS], MATCH(D181,Summary[PracticeCode],0))</f>
        <v>155693</v>
      </c>
      <c r="U181" s="10">
        <f>SUMIFS(Table5[All messages],Table5[ODS],'NWL Practice Allocation'!$D181)</f>
        <v>42571</v>
      </c>
      <c r="V181" s="10">
        <f>SUMIFS(Table5[Fallback messages (No NHS App)],Table5[ODS],'NWL Practice Allocation'!$D181)</f>
        <v>13544</v>
      </c>
      <c r="W181" s="10">
        <f>SUMIFS(Table5[NHS App messages saved],Table5[ODS],'NWL Practice Allocation'!$D181)</f>
        <v>5919</v>
      </c>
    </row>
    <row r="182" spans="1:23" s="7" customFormat="1" x14ac:dyDescent="0.35">
      <c r="A182" s="21" t="s">
        <v>678</v>
      </c>
      <c r="B182" s="22" t="s">
        <v>461</v>
      </c>
      <c r="C182" s="22" t="s">
        <v>18</v>
      </c>
      <c r="D182" s="21" t="s">
        <v>220</v>
      </c>
      <c r="E182" s="9">
        <f>INDEX(Summary[Practice Normalised Weighted List Size], MATCH(D182,Summary[ODS Code],0))</f>
        <v>9002.6063759253193</v>
      </c>
      <c r="F182" s="51">
        <f t="shared" si="14"/>
        <v>4051.1728691663939</v>
      </c>
      <c r="G182" s="26" t="e">
        <f>VLOOKUP(D182,'[1]NWL Practice AccurX Allocation'!D$4:G$357,4,FALSE)</f>
        <v>#N/A</v>
      </c>
      <c r="H182" s="28">
        <f t="shared" si="15"/>
        <v>294385.22849275795</v>
      </c>
      <c r="I182" s="23">
        <f t="shared" si="16"/>
        <v>73596.307123189486</v>
      </c>
      <c r="J182" s="23">
        <f t="shared" si="17"/>
        <v>294385.22849275795</v>
      </c>
      <c r="K182" s="33">
        <f t="shared" si="18"/>
        <v>4051.1728691663939</v>
      </c>
      <c r="L182" s="30">
        <v>0</v>
      </c>
      <c r="M182" s="30">
        <f>INDEX(Summary[FY2425Cost], MATCH(D182,Summary[PracticeCode],0))</f>
        <v>1322.1712</v>
      </c>
      <c r="N182" s="32">
        <f t="shared" si="19"/>
        <v>0.32636750953361859</v>
      </c>
      <c r="O182" s="33">
        <f t="shared" si="20"/>
        <v>2729.0016691663941</v>
      </c>
      <c r="P182" s="30">
        <f>INDEX(Summary[FY2425_AccurxCost], MATCH(D182,Summary[PracticeCode],0))</f>
        <v>1322.1712</v>
      </c>
      <c r="Q182" s="30">
        <f>INDEX(Summary[FY2425_EESMSCost], MATCH(D182,Summary[PracticeCode],0))</f>
        <v>0</v>
      </c>
      <c r="R182" s="31">
        <f>INDEX(Summary[FY2425_Accurx_Fragments], MATCH(D182,Summary[PracticeCode],0))</f>
        <v>64216</v>
      </c>
      <c r="S182" s="31">
        <f>INDEX(Summary[FY2425_EESMS], MATCH(D182,Summary[PracticeCode],0))</f>
        <v>0</v>
      </c>
      <c r="T182" s="10">
        <f>INDEX(Summary[FY2425_SMS], MATCH(D182,Summary[PracticeCode],0))</f>
        <v>64216</v>
      </c>
      <c r="U182" s="10">
        <f>SUMIFS(Table5[All messages],Table5[ODS],'NWL Practice Allocation'!$D182)</f>
        <v>15007</v>
      </c>
      <c r="V182" s="10">
        <f>SUMIFS(Table5[Fallback messages (No NHS App)],Table5[ODS],'NWL Practice Allocation'!$D182)</f>
        <v>7969</v>
      </c>
      <c r="W182" s="10">
        <f>SUMIFS(Table5[NHS App messages saved],Table5[ODS],'NWL Practice Allocation'!$D182)</f>
        <v>1082</v>
      </c>
    </row>
    <row r="183" spans="1:23" s="7" customFormat="1" x14ac:dyDescent="0.35">
      <c r="A183" s="21" t="s">
        <v>677</v>
      </c>
      <c r="B183" s="22" t="s">
        <v>456</v>
      </c>
      <c r="C183" s="22" t="s">
        <v>33</v>
      </c>
      <c r="D183" s="21" t="s">
        <v>221</v>
      </c>
      <c r="E183" s="9">
        <f>INDEX(Summary[Practice Normalised Weighted List Size], MATCH(D183,Summary[ODS Code],0))</f>
        <v>13935.3013717868</v>
      </c>
      <c r="F183" s="51">
        <f t="shared" si="14"/>
        <v>6270.8856173040604</v>
      </c>
      <c r="G183" s="26" t="e">
        <f>VLOOKUP(D183,'[1]NWL Practice AccurX Allocation'!D$4:G$357,4,FALSE)</f>
        <v>#N/A</v>
      </c>
      <c r="H183" s="28">
        <f t="shared" si="15"/>
        <v>455684.35485742841</v>
      </c>
      <c r="I183" s="23">
        <f t="shared" si="16"/>
        <v>113921.0887143571</v>
      </c>
      <c r="J183" s="23">
        <f t="shared" si="17"/>
        <v>455684.35485742841</v>
      </c>
      <c r="K183" s="33">
        <f t="shared" si="18"/>
        <v>6270.8856173040604</v>
      </c>
      <c r="L183" s="30">
        <v>0</v>
      </c>
      <c r="M183" s="30">
        <f>INDEX(Summary[FY2425Cost], MATCH(D183,Summary[PracticeCode],0))</f>
        <v>2211.5304000000001</v>
      </c>
      <c r="N183" s="32">
        <f t="shared" si="19"/>
        <v>0.35266635926151169</v>
      </c>
      <c r="O183" s="33">
        <f t="shared" si="20"/>
        <v>4059.3552173040603</v>
      </c>
      <c r="P183" s="30">
        <f>INDEX(Summary[FY2425_AccurxCost], MATCH(D183,Summary[PracticeCode],0))</f>
        <v>718.8524000000001</v>
      </c>
      <c r="Q183" s="30">
        <f>INDEX(Summary[FY2425_EESMSCost], MATCH(D183,Summary[PracticeCode],0))</f>
        <v>1492.6780000000001</v>
      </c>
      <c r="R183" s="31">
        <f>INDEX(Summary[FY2425_Accurx_Fragments], MATCH(D183,Summary[PracticeCode],0))</f>
        <v>35098</v>
      </c>
      <c r="S183" s="31">
        <f>INDEX(Summary[FY2425_EESMS], MATCH(D183,Summary[PracticeCode],0))</f>
        <v>67849</v>
      </c>
      <c r="T183" s="10">
        <f>INDEX(Summary[FY2425_SMS], MATCH(D183,Summary[PracticeCode],0))</f>
        <v>102947</v>
      </c>
      <c r="U183" s="10">
        <f>SUMIFS(Table5[All messages],Table5[ODS],'NWL Practice Allocation'!$D183)</f>
        <v>8653</v>
      </c>
      <c r="V183" s="10">
        <f>SUMIFS(Table5[Fallback messages (No NHS App)],Table5[ODS],'NWL Practice Allocation'!$D183)</f>
        <v>5452</v>
      </c>
      <c r="W183" s="10">
        <f>SUMIFS(Table5[NHS App messages saved],Table5[ODS],'NWL Practice Allocation'!$D183)</f>
        <v>498</v>
      </c>
    </row>
    <row r="184" spans="1:23" s="7" customFormat="1" x14ac:dyDescent="0.35">
      <c r="A184" s="21" t="s">
        <v>222</v>
      </c>
      <c r="B184" s="22" t="s">
        <v>515</v>
      </c>
      <c r="C184" s="22" t="s">
        <v>22</v>
      </c>
      <c r="D184" s="21" t="s">
        <v>223</v>
      </c>
      <c r="E184" s="9">
        <f>INDEX(Summary[Practice Normalised Weighted List Size], MATCH(D184,Summary[ODS Code],0))</f>
        <v>17017.072528991401</v>
      </c>
      <c r="F184" s="51">
        <f t="shared" si="14"/>
        <v>7657.6826380461307</v>
      </c>
      <c r="G184" s="26" t="e">
        <f>VLOOKUP(D184,'[1]NWL Practice AccurX Allocation'!D$4:G$357,4,FALSE)</f>
        <v>#N/A</v>
      </c>
      <c r="H184" s="28">
        <f t="shared" si="15"/>
        <v>556458.27169801889</v>
      </c>
      <c r="I184" s="23">
        <f t="shared" si="16"/>
        <v>139114.56792450472</v>
      </c>
      <c r="J184" s="23">
        <f t="shared" si="17"/>
        <v>556458.27169801889</v>
      </c>
      <c r="K184" s="33">
        <f t="shared" si="18"/>
        <v>7657.6826380461307</v>
      </c>
      <c r="L184" s="30">
        <v>0</v>
      </c>
      <c r="M184" s="30">
        <f>INDEX(Summary[FY2425Cost], MATCH(D184,Summary[PracticeCode],0))</f>
        <v>7599.8660999999993</v>
      </c>
      <c r="N184" s="32">
        <f t="shared" si="19"/>
        <v>0.99244986495537457</v>
      </c>
      <c r="O184" s="33">
        <f t="shared" si="20"/>
        <v>57.816538046131427</v>
      </c>
      <c r="P184" s="30">
        <f>INDEX(Summary[FY2425_AccurxCost], MATCH(D184,Summary[PracticeCode],0))</f>
        <v>1956.4481000000001</v>
      </c>
      <c r="Q184" s="30">
        <f>INDEX(Summary[FY2425_EESMSCost], MATCH(D184,Summary[PracticeCode],0))</f>
        <v>5643.4179999999997</v>
      </c>
      <c r="R184" s="31">
        <f>INDEX(Summary[FY2425_Accurx_Fragments], MATCH(D184,Summary[PracticeCode],0))</f>
        <v>96535</v>
      </c>
      <c r="S184" s="31">
        <f>INDEX(Summary[FY2425_EESMS], MATCH(D184,Summary[PracticeCode],0))</f>
        <v>256519</v>
      </c>
      <c r="T184" s="10">
        <f>INDEX(Summary[FY2425_SMS], MATCH(D184,Summary[PracticeCode],0))</f>
        <v>353054</v>
      </c>
      <c r="U184" s="10">
        <f>SUMIFS(Table5[All messages],Table5[ODS],'NWL Practice Allocation'!$D184)</f>
        <v>50420</v>
      </c>
      <c r="V184" s="10">
        <f>SUMIFS(Table5[Fallback messages (No NHS App)],Table5[ODS],'NWL Practice Allocation'!$D184)</f>
        <v>28266</v>
      </c>
      <c r="W184" s="10">
        <f>SUMIFS(Table5[NHS App messages saved],Table5[ODS],'NWL Practice Allocation'!$D184)</f>
        <v>3512</v>
      </c>
    </row>
    <row r="185" spans="1:23" s="7" customFormat="1" x14ac:dyDescent="0.35">
      <c r="A185" s="21" t="s">
        <v>632</v>
      </c>
      <c r="B185" s="22" t="s">
        <v>439</v>
      </c>
      <c r="C185" s="22" t="s">
        <v>8</v>
      </c>
      <c r="D185" s="21" t="s">
        <v>225</v>
      </c>
      <c r="E185" s="9">
        <f>INDEX(Summary[Practice Normalised Weighted List Size], MATCH(D185,Summary[ODS Code],0))</f>
        <v>7955.78612630111</v>
      </c>
      <c r="F185" s="51">
        <f t="shared" si="14"/>
        <v>3580.1037568354996</v>
      </c>
      <c r="G185" s="26" t="e">
        <f>VLOOKUP(D185,'[1]NWL Practice AccurX Allocation'!D$4:G$357,4,FALSE)</f>
        <v>#N/A</v>
      </c>
      <c r="H185" s="28">
        <f t="shared" si="15"/>
        <v>260154.20633004632</v>
      </c>
      <c r="I185" s="23">
        <f t="shared" si="16"/>
        <v>65038.55158251158</v>
      </c>
      <c r="J185" s="23">
        <f t="shared" si="17"/>
        <v>260154.20633004632</v>
      </c>
      <c r="K185" s="33">
        <f t="shared" si="18"/>
        <v>3580.1037568354996</v>
      </c>
      <c r="L185" s="30">
        <v>0</v>
      </c>
      <c r="M185" s="30">
        <f>INDEX(Summary[FY2425Cost], MATCH(D185,Summary[PracticeCode],0))</f>
        <v>2298.1467000000002</v>
      </c>
      <c r="N185" s="32">
        <f t="shared" si="19"/>
        <v>0.64192181458767616</v>
      </c>
      <c r="O185" s="33">
        <f t="shared" si="20"/>
        <v>1281.9570568354993</v>
      </c>
      <c r="P185" s="30">
        <f>INDEX(Summary[FY2425_AccurxCost], MATCH(D185,Summary[PracticeCode],0))</f>
        <v>2296.6507000000001</v>
      </c>
      <c r="Q185" s="30">
        <f>INDEX(Summary[FY2425_EESMSCost], MATCH(D185,Summary[PracticeCode],0))</f>
        <v>1.496</v>
      </c>
      <c r="R185" s="31">
        <f>INDEX(Summary[FY2425_Accurx_Fragments], MATCH(D185,Summary[PracticeCode],0))</f>
        <v>112591</v>
      </c>
      <c r="S185" s="31">
        <f>INDEX(Summary[FY2425_EESMS], MATCH(D185,Summary[PracticeCode],0))</f>
        <v>68</v>
      </c>
      <c r="T185" s="10">
        <f>INDEX(Summary[FY2425_SMS], MATCH(D185,Summary[PracticeCode],0))</f>
        <v>112659</v>
      </c>
      <c r="U185" s="10">
        <f>SUMIFS(Table5[All messages],Table5[ODS],'NWL Practice Allocation'!$D185)</f>
        <v>30522</v>
      </c>
      <c r="V185" s="10">
        <f>SUMIFS(Table5[Fallback messages (No NHS App)],Table5[ODS],'NWL Practice Allocation'!$D185)</f>
        <v>16146</v>
      </c>
      <c r="W185" s="10">
        <f>SUMIFS(Table5[NHS App messages saved],Table5[ODS],'NWL Practice Allocation'!$D185)</f>
        <v>3132</v>
      </c>
    </row>
    <row r="186" spans="1:23" s="7" customFormat="1" x14ac:dyDescent="0.35">
      <c r="A186" s="21" t="s">
        <v>226</v>
      </c>
      <c r="B186" s="22" t="s">
        <v>467</v>
      </c>
      <c r="C186" s="22" t="s">
        <v>29</v>
      </c>
      <c r="D186" s="21" t="s">
        <v>227</v>
      </c>
      <c r="E186" s="9">
        <f>INDEX(Summary[Practice Normalised Weighted List Size], MATCH(D186,Summary[ODS Code],0))</f>
        <v>5913.9285905727502</v>
      </c>
      <c r="F186" s="51">
        <f t="shared" si="14"/>
        <v>2661.2678657577376</v>
      </c>
      <c r="G186" s="26" t="e">
        <f>VLOOKUP(D186,'[1]NWL Practice AccurX Allocation'!D$4:G$357,4,FALSE)</f>
        <v>#N/A</v>
      </c>
      <c r="H186" s="28">
        <f t="shared" si="15"/>
        <v>193385.46491172895</v>
      </c>
      <c r="I186" s="23">
        <f t="shared" si="16"/>
        <v>48346.366227932238</v>
      </c>
      <c r="J186" s="23">
        <f t="shared" si="17"/>
        <v>193385.46491172895</v>
      </c>
      <c r="K186" s="33">
        <f t="shared" si="18"/>
        <v>2661.2678657577376</v>
      </c>
      <c r="L186" s="30">
        <v>0</v>
      </c>
      <c r="M186" s="30">
        <f>INDEX(Summary[FY2425Cost], MATCH(D186,Summary[PracticeCode],0))</f>
        <v>2399.7665000000002</v>
      </c>
      <c r="N186" s="32">
        <f t="shared" si="19"/>
        <v>0.90173805157968168</v>
      </c>
      <c r="O186" s="33">
        <f t="shared" si="20"/>
        <v>261.5013657577374</v>
      </c>
      <c r="P186" s="30">
        <f>INDEX(Summary[FY2425_AccurxCost], MATCH(D186,Summary[PracticeCode],0))</f>
        <v>421.02049999999997</v>
      </c>
      <c r="Q186" s="30">
        <f>INDEX(Summary[FY2425_EESMSCost], MATCH(D186,Summary[PracticeCode],0))</f>
        <v>1978.7460000000001</v>
      </c>
      <c r="R186" s="31">
        <f>INDEX(Summary[FY2425_Accurx_Fragments], MATCH(D186,Summary[PracticeCode],0))</f>
        <v>20647</v>
      </c>
      <c r="S186" s="31">
        <f>INDEX(Summary[FY2425_EESMS], MATCH(D186,Summary[PracticeCode],0))</f>
        <v>89943</v>
      </c>
      <c r="T186" s="10">
        <f>INDEX(Summary[FY2425_SMS], MATCH(D186,Summary[PracticeCode],0))</f>
        <v>110590</v>
      </c>
      <c r="U186" s="10">
        <f>SUMIFS(Table5[All messages],Table5[ODS],'NWL Practice Allocation'!$D186)</f>
        <v>0</v>
      </c>
      <c r="V186" s="10">
        <f>SUMIFS(Table5[Fallback messages (No NHS App)],Table5[ODS],'NWL Practice Allocation'!$D186)</f>
        <v>0</v>
      </c>
      <c r="W186" s="10">
        <f>SUMIFS(Table5[NHS App messages saved],Table5[ODS],'NWL Practice Allocation'!$D186)</f>
        <v>0</v>
      </c>
    </row>
    <row r="187" spans="1:23" s="7" customFormat="1" x14ac:dyDescent="0.35">
      <c r="A187" s="21" t="s">
        <v>594</v>
      </c>
      <c r="B187" s="22" t="s">
        <v>542</v>
      </c>
      <c r="C187" s="22" t="s">
        <v>12</v>
      </c>
      <c r="D187" s="21" t="s">
        <v>228</v>
      </c>
      <c r="E187" s="9">
        <f>INDEX(Summary[Practice Normalised Weighted List Size], MATCH(D187,Summary[ODS Code],0))</f>
        <v>7407.1459734248901</v>
      </c>
      <c r="F187" s="51">
        <f t="shared" si="14"/>
        <v>3333.2156880412008</v>
      </c>
      <c r="G187" s="26" t="e">
        <f>VLOOKUP(D187,'[1]NWL Practice AccurX Allocation'!D$4:G$357,4,FALSE)</f>
        <v>#N/A</v>
      </c>
      <c r="H187" s="28">
        <f t="shared" si="15"/>
        <v>242213.67333099392</v>
      </c>
      <c r="I187" s="23">
        <f t="shared" si="16"/>
        <v>60553.418332748479</v>
      </c>
      <c r="J187" s="23">
        <f t="shared" si="17"/>
        <v>242213.67333099392</v>
      </c>
      <c r="K187" s="33">
        <f t="shared" si="18"/>
        <v>3333.2156880412008</v>
      </c>
      <c r="L187" s="30">
        <v>0</v>
      </c>
      <c r="M187" s="30">
        <f>INDEX(Summary[FY2425Cost], MATCH(D187,Summary[PracticeCode],0))</f>
        <v>1377.9505999999999</v>
      </c>
      <c r="N187" s="32">
        <f t="shared" si="19"/>
        <v>0.41339977036102549</v>
      </c>
      <c r="O187" s="33">
        <f t="shared" si="20"/>
        <v>1955.2650880412009</v>
      </c>
      <c r="P187" s="30">
        <f>INDEX(Summary[FY2425_AccurxCost], MATCH(D187,Summary[PracticeCode],0))</f>
        <v>1040.0965999999999</v>
      </c>
      <c r="Q187" s="30">
        <f>INDEX(Summary[FY2425_EESMSCost], MATCH(D187,Summary[PracticeCode],0))</f>
        <v>337.85399999999998</v>
      </c>
      <c r="R187" s="31">
        <f>INDEX(Summary[FY2425_Accurx_Fragments], MATCH(D187,Summary[PracticeCode],0))</f>
        <v>51000</v>
      </c>
      <c r="S187" s="31">
        <f>INDEX(Summary[FY2425_EESMS], MATCH(D187,Summary[PracticeCode],0))</f>
        <v>15357</v>
      </c>
      <c r="T187" s="10">
        <f>INDEX(Summary[FY2425_SMS], MATCH(D187,Summary[PracticeCode],0))</f>
        <v>66357</v>
      </c>
      <c r="U187" s="10">
        <f>SUMIFS(Table5[All messages],Table5[ODS],'NWL Practice Allocation'!$D187)</f>
        <v>17619</v>
      </c>
      <c r="V187" s="10">
        <f>SUMIFS(Table5[Fallback messages (No NHS App)],Table5[ODS],'NWL Practice Allocation'!$D187)</f>
        <v>7012</v>
      </c>
      <c r="W187" s="10">
        <f>SUMIFS(Table5[NHS App messages saved],Table5[ODS],'NWL Practice Allocation'!$D187)</f>
        <v>1625</v>
      </c>
    </row>
    <row r="188" spans="1:23" s="7" customFormat="1" x14ac:dyDescent="0.35">
      <c r="A188" s="21" t="s">
        <v>521</v>
      </c>
      <c r="B188" s="22" t="s">
        <v>453</v>
      </c>
      <c r="C188" s="22" t="s">
        <v>12</v>
      </c>
      <c r="D188" s="21" t="s">
        <v>392</v>
      </c>
      <c r="E188" s="9">
        <f>INDEX(Summary[Practice Normalised Weighted List Size], MATCH(D188,Summary[ODS Code],0))</f>
        <v>6202.3968033152696</v>
      </c>
      <c r="F188" s="51">
        <f t="shared" si="14"/>
        <v>2791.0785614918714</v>
      </c>
      <c r="G188" s="26" t="e">
        <f>VLOOKUP(D188,'[1]NWL Practice AccurX Allocation'!D$4:G$357,4,FALSE)</f>
        <v>#N/A</v>
      </c>
      <c r="H188" s="28">
        <f t="shared" si="15"/>
        <v>202818.37546840933</v>
      </c>
      <c r="I188" s="23">
        <f t="shared" si="16"/>
        <v>50704.593867102332</v>
      </c>
      <c r="J188" s="23">
        <f t="shared" si="17"/>
        <v>202818.37546840933</v>
      </c>
      <c r="K188" s="33">
        <f t="shared" si="18"/>
        <v>2791.0785614918714</v>
      </c>
      <c r="L188" s="30">
        <v>0</v>
      </c>
      <c r="M188" s="30">
        <f>INDEX(Summary[FY2425Cost], MATCH(D188,Summary[PracticeCode],0))</f>
        <v>1272.9995000000001</v>
      </c>
      <c r="N188" s="32">
        <f t="shared" si="19"/>
        <v>0.45609590412946444</v>
      </c>
      <c r="O188" s="33">
        <f t="shared" si="20"/>
        <v>1518.0790614918712</v>
      </c>
      <c r="P188" s="30">
        <f>INDEX(Summary[FY2425_AccurxCost], MATCH(D188,Summary[PracticeCode],0))</f>
        <v>181.86550000000003</v>
      </c>
      <c r="Q188" s="30">
        <f>INDEX(Summary[FY2425_EESMSCost], MATCH(D188,Summary[PracticeCode],0))</f>
        <v>1091.134</v>
      </c>
      <c r="R188" s="31">
        <f>INDEX(Summary[FY2425_Accurx_Fragments], MATCH(D188,Summary[PracticeCode],0))</f>
        <v>8923</v>
      </c>
      <c r="S188" s="31">
        <f>INDEX(Summary[FY2425_EESMS], MATCH(D188,Summary[PracticeCode],0))</f>
        <v>49597</v>
      </c>
      <c r="T188" s="10">
        <f>INDEX(Summary[FY2425_SMS], MATCH(D188,Summary[PracticeCode],0))</f>
        <v>58520</v>
      </c>
      <c r="U188" s="10">
        <f>SUMIFS(Table5[All messages],Table5[ODS],'NWL Practice Allocation'!$D188)</f>
        <v>8208</v>
      </c>
      <c r="V188" s="10">
        <f>SUMIFS(Table5[Fallback messages (No NHS App)],Table5[ODS],'NWL Practice Allocation'!$D188)</f>
        <v>4842</v>
      </c>
      <c r="W188" s="10">
        <f>SUMIFS(Table5[NHS App messages saved],Table5[ODS],'NWL Practice Allocation'!$D188)</f>
        <v>528</v>
      </c>
    </row>
    <row r="189" spans="1:23" s="7" customFormat="1" x14ac:dyDescent="0.35">
      <c r="A189" s="21" t="s">
        <v>747</v>
      </c>
      <c r="B189" s="22" t="s">
        <v>441</v>
      </c>
      <c r="C189" s="22" t="s">
        <v>29</v>
      </c>
      <c r="D189" s="21" t="s">
        <v>351</v>
      </c>
      <c r="E189" s="9">
        <f>INDEX(Summary[Practice Normalised Weighted List Size], MATCH(D189,Summary[ODS Code],0))</f>
        <v>3957.3119034610399</v>
      </c>
      <c r="F189" s="51">
        <f t="shared" si="14"/>
        <v>1780.7903565574679</v>
      </c>
      <c r="G189" s="26" t="e">
        <f>VLOOKUP(D189,'[1]NWL Practice AccurX Allocation'!D$4:G$357,4,FALSE)</f>
        <v>#N/A</v>
      </c>
      <c r="H189" s="28">
        <f t="shared" si="15"/>
        <v>129404.09924317602</v>
      </c>
      <c r="I189" s="23">
        <f t="shared" si="16"/>
        <v>32351.024810794006</v>
      </c>
      <c r="J189" s="23">
        <f t="shared" si="17"/>
        <v>129404.09924317602</v>
      </c>
      <c r="K189" s="33">
        <f t="shared" si="18"/>
        <v>1780.7903565574679</v>
      </c>
      <c r="L189" s="30">
        <v>0</v>
      </c>
      <c r="M189" s="30">
        <f>INDEX(Summary[FY2425Cost], MATCH(D189,Summary[PracticeCode],0))</f>
        <v>788.101</v>
      </c>
      <c r="N189" s="32">
        <f t="shared" si="19"/>
        <v>0.44255686644862352</v>
      </c>
      <c r="O189" s="33">
        <f t="shared" si="20"/>
        <v>992.68935655746793</v>
      </c>
      <c r="P189" s="30">
        <f>INDEX(Summary[FY2425_AccurxCost], MATCH(D189,Summary[PracticeCode],0))</f>
        <v>143.03899999999999</v>
      </c>
      <c r="Q189" s="30">
        <f>INDEX(Summary[FY2425_EESMSCost], MATCH(D189,Summary[PracticeCode],0))</f>
        <v>645.06200000000001</v>
      </c>
      <c r="R189" s="31">
        <f>INDEX(Summary[FY2425_Accurx_Fragments], MATCH(D189,Summary[PracticeCode],0))</f>
        <v>7046</v>
      </c>
      <c r="S189" s="31">
        <f>INDEX(Summary[FY2425_EESMS], MATCH(D189,Summary[PracticeCode],0))</f>
        <v>29321</v>
      </c>
      <c r="T189" s="10">
        <f>INDEX(Summary[FY2425_SMS], MATCH(D189,Summary[PracticeCode],0))</f>
        <v>36367</v>
      </c>
      <c r="U189" s="10">
        <f>SUMIFS(Table5[All messages],Table5[ODS],'NWL Practice Allocation'!$D189)</f>
        <v>6168</v>
      </c>
      <c r="V189" s="10">
        <f>SUMIFS(Table5[Fallback messages (No NHS App)],Table5[ODS],'NWL Practice Allocation'!$D189)</f>
        <v>3139</v>
      </c>
      <c r="W189" s="10">
        <f>SUMIFS(Table5[NHS App messages saved],Table5[ODS],'NWL Practice Allocation'!$D189)</f>
        <v>386</v>
      </c>
    </row>
    <row r="190" spans="1:23" s="7" customFormat="1" x14ac:dyDescent="0.35">
      <c r="A190" s="21" t="s">
        <v>479</v>
      </c>
      <c r="B190" s="22" t="s">
        <v>804</v>
      </c>
      <c r="C190" s="22" t="s">
        <v>12</v>
      </c>
      <c r="D190" s="21" t="s">
        <v>229</v>
      </c>
      <c r="E190" s="9">
        <f>INDEX(Summary[Practice Normalised Weighted List Size], MATCH(D190,Summary[ODS Code],0))</f>
        <v>3767.12046844007</v>
      </c>
      <c r="F190" s="51">
        <f t="shared" si="14"/>
        <v>1695.2042107980315</v>
      </c>
      <c r="G190" s="26" t="e">
        <f>VLOOKUP(D190,'[1]NWL Practice AccurX Allocation'!D$4:G$357,4,FALSE)</f>
        <v>#N/A</v>
      </c>
      <c r="H190" s="28">
        <f t="shared" si="15"/>
        <v>123184.83931799031</v>
      </c>
      <c r="I190" s="23">
        <f t="shared" si="16"/>
        <v>30796.209829497577</v>
      </c>
      <c r="J190" s="23">
        <f t="shared" si="17"/>
        <v>123184.83931799031</v>
      </c>
      <c r="K190" s="33">
        <f t="shared" si="18"/>
        <v>1695.2042107980315</v>
      </c>
      <c r="L190" s="30">
        <v>0</v>
      </c>
      <c r="M190" s="30">
        <f>INDEX(Summary[FY2425Cost], MATCH(D190,Summary[PracticeCode],0))</f>
        <v>0.23880000000000001</v>
      </c>
      <c r="N190" s="32">
        <f t="shared" si="19"/>
        <v>1.4086798421034062E-4</v>
      </c>
      <c r="O190" s="33">
        <f t="shared" si="20"/>
        <v>1694.9654107980314</v>
      </c>
      <c r="P190" s="30">
        <f>INDEX(Summary[FY2425_AccurxCost], MATCH(D190,Summary[PracticeCode],0))</f>
        <v>0.23880000000000001</v>
      </c>
      <c r="Q190" s="30">
        <f>INDEX(Summary[FY2425_EESMSCost], MATCH(D190,Summary[PracticeCode],0))</f>
        <v>0</v>
      </c>
      <c r="R190" s="31">
        <f>INDEX(Summary[FY2425_Accurx_Fragments], MATCH(D190,Summary[PracticeCode],0))</f>
        <v>12</v>
      </c>
      <c r="S190" s="31">
        <f>INDEX(Summary[FY2425_EESMS], MATCH(D190,Summary[PracticeCode],0))</f>
        <v>0</v>
      </c>
      <c r="T190" s="10">
        <f>INDEX(Summary[FY2425_SMS], MATCH(D190,Summary[PracticeCode],0))</f>
        <v>12</v>
      </c>
      <c r="U190" s="10">
        <f>SUMIFS(Table5[All messages],Table5[ODS],'NWL Practice Allocation'!$D190)</f>
        <v>0</v>
      </c>
      <c r="V190" s="10">
        <f>SUMIFS(Table5[Fallback messages (No NHS App)],Table5[ODS],'NWL Practice Allocation'!$D190)</f>
        <v>0</v>
      </c>
      <c r="W190" s="10">
        <f>SUMIFS(Table5[NHS App messages saved],Table5[ODS],'NWL Practice Allocation'!$D190)</f>
        <v>0</v>
      </c>
    </row>
    <row r="191" spans="1:23" s="7" customFormat="1" x14ac:dyDescent="0.35">
      <c r="A191" s="21" t="s">
        <v>510</v>
      </c>
      <c r="B191" s="22" t="s">
        <v>511</v>
      </c>
      <c r="C191" s="22" t="s">
        <v>12</v>
      </c>
      <c r="D191" s="21" t="s">
        <v>230</v>
      </c>
      <c r="E191" s="9">
        <f>INDEX(Summary[Practice Normalised Weighted List Size], MATCH(D191,Summary[ODS Code],0))</f>
        <v>5016.7364936414597</v>
      </c>
      <c r="F191" s="51">
        <f t="shared" si="14"/>
        <v>2257.531422138657</v>
      </c>
      <c r="G191" s="26" t="e">
        <f>VLOOKUP(D191,'[1]NWL Practice AccurX Allocation'!D$4:G$357,4,FALSE)</f>
        <v>#N/A</v>
      </c>
      <c r="H191" s="28">
        <f t="shared" si="15"/>
        <v>164047.28334207574</v>
      </c>
      <c r="I191" s="23">
        <f t="shared" si="16"/>
        <v>41011.820835518934</v>
      </c>
      <c r="J191" s="23">
        <f t="shared" si="17"/>
        <v>164047.28334207574</v>
      </c>
      <c r="K191" s="33">
        <f t="shared" si="18"/>
        <v>2257.531422138657</v>
      </c>
      <c r="L191" s="30">
        <v>0</v>
      </c>
      <c r="M191" s="30">
        <f>INDEX(Summary[FY2425Cost], MATCH(D191,Summary[PracticeCode],0))</f>
        <v>2765.2026999999998</v>
      </c>
      <c r="N191" s="32">
        <f t="shared" si="19"/>
        <v>1.2248789420527328</v>
      </c>
      <c r="O191" s="33">
        <f t="shared" si="20"/>
        <v>-507.67127786134279</v>
      </c>
      <c r="P191" s="30">
        <f>INDEX(Summary[FY2425_AccurxCost], MATCH(D191,Summary[PracticeCode],0))</f>
        <v>696.89470000000006</v>
      </c>
      <c r="Q191" s="30">
        <f>INDEX(Summary[FY2425_EESMSCost], MATCH(D191,Summary[PracticeCode],0))</f>
        <v>2068.308</v>
      </c>
      <c r="R191" s="31">
        <f>INDEX(Summary[FY2425_Accurx_Fragments], MATCH(D191,Summary[PracticeCode],0))</f>
        <v>34287</v>
      </c>
      <c r="S191" s="31">
        <f>INDEX(Summary[FY2425_EESMS], MATCH(D191,Summary[PracticeCode],0))</f>
        <v>94014</v>
      </c>
      <c r="T191" s="10">
        <f>INDEX(Summary[FY2425_SMS], MATCH(D191,Summary[PracticeCode],0))</f>
        <v>128301</v>
      </c>
      <c r="U191" s="10">
        <f>SUMIFS(Table5[All messages],Table5[ODS],'NWL Practice Allocation'!$D191)</f>
        <v>11181</v>
      </c>
      <c r="V191" s="10">
        <f>SUMIFS(Table5[Fallback messages (No NHS App)],Table5[ODS],'NWL Practice Allocation'!$D191)</f>
        <v>5022</v>
      </c>
      <c r="W191" s="10">
        <f>SUMIFS(Table5[NHS App messages saved],Table5[ODS],'NWL Practice Allocation'!$D191)</f>
        <v>1113</v>
      </c>
    </row>
    <row r="192" spans="1:23" s="7" customFormat="1" x14ac:dyDescent="0.35">
      <c r="A192" s="21" t="s">
        <v>537</v>
      </c>
      <c r="B192" s="22" t="s">
        <v>538</v>
      </c>
      <c r="C192" s="22" t="s">
        <v>8</v>
      </c>
      <c r="D192" s="21" t="s">
        <v>231</v>
      </c>
      <c r="E192" s="9">
        <f>INDEX(Summary[Practice Normalised Weighted List Size], MATCH(D192,Summary[ODS Code],0))</f>
        <v>7298.49067730977</v>
      </c>
      <c r="F192" s="51">
        <f t="shared" si="14"/>
        <v>3284.3208047893968</v>
      </c>
      <c r="G192" s="26" t="e">
        <f>VLOOKUP(D192,'[1]NWL Practice AccurX Allocation'!D$4:G$357,4,FALSE)</f>
        <v>#N/A</v>
      </c>
      <c r="H192" s="28">
        <f t="shared" si="15"/>
        <v>238660.64514802949</v>
      </c>
      <c r="I192" s="23">
        <f t="shared" si="16"/>
        <v>59665.161287007373</v>
      </c>
      <c r="J192" s="23">
        <f t="shared" si="17"/>
        <v>238660.64514802949</v>
      </c>
      <c r="K192" s="33">
        <f t="shared" si="18"/>
        <v>3284.3208047893968</v>
      </c>
      <c r="L192" s="30">
        <v>0</v>
      </c>
      <c r="M192" s="30">
        <f>INDEX(Summary[FY2425Cost], MATCH(D192,Summary[PracticeCode],0))</f>
        <v>2279.2196000000004</v>
      </c>
      <c r="N192" s="32">
        <f t="shared" si="19"/>
        <v>0.6939698450517694</v>
      </c>
      <c r="O192" s="33">
        <f t="shared" si="20"/>
        <v>1005.1012047893964</v>
      </c>
      <c r="P192" s="30">
        <f>INDEX(Summary[FY2425_AccurxCost], MATCH(D192,Summary[PracticeCode],0))</f>
        <v>2262.0596000000005</v>
      </c>
      <c r="Q192" s="30">
        <f>INDEX(Summary[FY2425_EESMSCost], MATCH(D192,Summary[PracticeCode],0))</f>
        <v>17.16</v>
      </c>
      <c r="R192" s="31">
        <f>INDEX(Summary[FY2425_Accurx_Fragments], MATCH(D192,Summary[PracticeCode],0))</f>
        <v>110792</v>
      </c>
      <c r="S192" s="31">
        <f>INDEX(Summary[FY2425_EESMS], MATCH(D192,Summary[PracticeCode],0))</f>
        <v>780</v>
      </c>
      <c r="T192" s="10">
        <f>INDEX(Summary[FY2425_SMS], MATCH(D192,Summary[PracticeCode],0))</f>
        <v>111572</v>
      </c>
      <c r="U192" s="10">
        <f>SUMIFS(Table5[All messages],Table5[ODS],'NWL Practice Allocation'!$D192)</f>
        <v>49849</v>
      </c>
      <c r="V192" s="10">
        <f>SUMIFS(Table5[Fallback messages (No NHS App)],Table5[ODS],'NWL Practice Allocation'!$D192)</f>
        <v>23598</v>
      </c>
      <c r="W192" s="10">
        <f>SUMIFS(Table5[NHS App messages saved],Table5[ODS],'NWL Practice Allocation'!$D192)</f>
        <v>6485</v>
      </c>
    </row>
    <row r="193" spans="1:23" s="7" customFormat="1" x14ac:dyDescent="0.35">
      <c r="A193" s="21" t="s">
        <v>486</v>
      </c>
      <c r="B193" s="22" t="s">
        <v>485</v>
      </c>
      <c r="C193" s="22" t="s">
        <v>8</v>
      </c>
      <c r="D193" s="21" t="s">
        <v>232</v>
      </c>
      <c r="E193" s="9">
        <f>INDEX(Summary[Practice Normalised Weighted List Size], MATCH(D193,Summary[ODS Code],0))</f>
        <v>5533.7425459441702</v>
      </c>
      <c r="F193" s="51">
        <f t="shared" si="14"/>
        <v>2490.1841456748766</v>
      </c>
      <c r="G193" s="26" t="e">
        <f>VLOOKUP(D193,'[1]NWL Practice AccurX Allocation'!D$4:G$357,4,FALSE)</f>
        <v>#N/A</v>
      </c>
      <c r="H193" s="28">
        <f t="shared" si="15"/>
        <v>180953.38125237438</v>
      </c>
      <c r="I193" s="23">
        <f t="shared" si="16"/>
        <v>45238.345313093596</v>
      </c>
      <c r="J193" s="23">
        <f t="shared" si="17"/>
        <v>180953.38125237438</v>
      </c>
      <c r="K193" s="33">
        <f t="shared" si="18"/>
        <v>2490.1841456748766</v>
      </c>
      <c r="L193" s="30">
        <v>0</v>
      </c>
      <c r="M193" s="30">
        <f>INDEX(Summary[FY2425Cost], MATCH(D193,Summary[PracticeCode],0))</f>
        <v>1962.0798</v>
      </c>
      <c r="N193" s="32">
        <f t="shared" si="19"/>
        <v>0.78792558510497124</v>
      </c>
      <c r="O193" s="33">
        <f t="shared" si="20"/>
        <v>528.10434567487664</v>
      </c>
      <c r="P193" s="30">
        <f>INDEX(Summary[FY2425_AccurxCost], MATCH(D193,Summary[PracticeCode],0))</f>
        <v>1380.5537999999999</v>
      </c>
      <c r="Q193" s="30">
        <f>INDEX(Summary[FY2425_EESMSCost], MATCH(D193,Summary[PracticeCode],0))</f>
        <v>581.52599999999995</v>
      </c>
      <c r="R193" s="31">
        <f>INDEX(Summary[FY2425_Accurx_Fragments], MATCH(D193,Summary[PracticeCode],0))</f>
        <v>67192</v>
      </c>
      <c r="S193" s="31">
        <f>INDEX(Summary[FY2425_EESMS], MATCH(D193,Summary[PracticeCode],0))</f>
        <v>26433</v>
      </c>
      <c r="T193" s="10">
        <f>INDEX(Summary[FY2425_SMS], MATCH(D193,Summary[PracticeCode],0))</f>
        <v>93625</v>
      </c>
      <c r="U193" s="10">
        <f>SUMIFS(Table5[All messages],Table5[ODS],'NWL Practice Allocation'!$D193)</f>
        <v>14884</v>
      </c>
      <c r="V193" s="10">
        <f>SUMIFS(Table5[Fallback messages (No NHS App)],Table5[ODS],'NWL Practice Allocation'!$D193)</f>
        <v>5697</v>
      </c>
      <c r="W193" s="10">
        <f>SUMIFS(Table5[NHS App messages saved],Table5[ODS],'NWL Practice Allocation'!$D193)</f>
        <v>2574</v>
      </c>
    </row>
    <row r="194" spans="1:23" s="7" customFormat="1" x14ac:dyDescent="0.35">
      <c r="A194" s="21" t="s">
        <v>551</v>
      </c>
      <c r="B194" s="22" t="s">
        <v>489</v>
      </c>
      <c r="C194" s="22" t="s">
        <v>18</v>
      </c>
      <c r="D194" s="21" t="s">
        <v>233</v>
      </c>
      <c r="E194" s="9">
        <f>INDEX(Summary[Practice Normalised Weighted List Size], MATCH(D194,Summary[ODS Code],0))</f>
        <v>6447.0386741352104</v>
      </c>
      <c r="F194" s="51">
        <f t="shared" si="14"/>
        <v>2901.1674033608447</v>
      </c>
      <c r="G194" s="26" t="e">
        <f>VLOOKUP(D194,'[1]NWL Practice AccurX Allocation'!D$4:G$357,4,FALSE)</f>
        <v>#N/A</v>
      </c>
      <c r="H194" s="28">
        <f t="shared" si="15"/>
        <v>210818.1646442214</v>
      </c>
      <c r="I194" s="23">
        <f t="shared" si="16"/>
        <v>52704.541161055349</v>
      </c>
      <c r="J194" s="23">
        <f t="shared" si="17"/>
        <v>210818.1646442214</v>
      </c>
      <c r="K194" s="33">
        <f t="shared" si="18"/>
        <v>2901.1674033608447</v>
      </c>
      <c r="L194" s="30">
        <v>0</v>
      </c>
      <c r="M194" s="30">
        <f>INDEX(Summary[FY2425Cost], MATCH(D194,Summary[PracticeCode],0))</f>
        <v>573.78320000000008</v>
      </c>
      <c r="N194" s="32">
        <f t="shared" si="19"/>
        <v>0.19777666029726634</v>
      </c>
      <c r="O194" s="33">
        <f t="shared" si="20"/>
        <v>2327.3842033608444</v>
      </c>
      <c r="P194" s="30">
        <f>INDEX(Summary[FY2425_AccurxCost], MATCH(D194,Summary[PracticeCode],0))</f>
        <v>214.6112</v>
      </c>
      <c r="Q194" s="30">
        <f>INDEX(Summary[FY2425_EESMSCost], MATCH(D194,Summary[PracticeCode],0))</f>
        <v>359.17200000000003</v>
      </c>
      <c r="R194" s="31">
        <f>INDEX(Summary[FY2425_Accurx_Fragments], MATCH(D194,Summary[PracticeCode],0))</f>
        <v>10522</v>
      </c>
      <c r="S194" s="31">
        <f>INDEX(Summary[FY2425_EESMS], MATCH(D194,Summary[PracticeCode],0))</f>
        <v>16326</v>
      </c>
      <c r="T194" s="10">
        <f>INDEX(Summary[FY2425_SMS], MATCH(D194,Summary[PracticeCode],0))</f>
        <v>26848</v>
      </c>
      <c r="U194" s="10">
        <f>SUMIFS(Table5[All messages],Table5[ODS],'NWL Practice Allocation'!$D194)</f>
        <v>0</v>
      </c>
      <c r="V194" s="10">
        <f>SUMIFS(Table5[Fallback messages (No NHS App)],Table5[ODS],'NWL Practice Allocation'!$D194)</f>
        <v>0</v>
      </c>
      <c r="W194" s="10">
        <f>SUMIFS(Table5[NHS App messages saved],Table5[ODS],'NWL Practice Allocation'!$D194)</f>
        <v>0</v>
      </c>
    </row>
    <row r="195" spans="1:23" s="7" customFormat="1" x14ac:dyDescent="0.35">
      <c r="A195" s="21" t="s">
        <v>494</v>
      </c>
      <c r="B195" s="22" t="s">
        <v>456</v>
      </c>
      <c r="C195" s="22" t="s">
        <v>33</v>
      </c>
      <c r="D195" s="21" t="s">
        <v>234</v>
      </c>
      <c r="E195" s="9">
        <f>INDEX(Summary[Practice Normalised Weighted List Size], MATCH(D195,Summary[ODS Code],0))</f>
        <v>11157.666730782001</v>
      </c>
      <c r="F195" s="51">
        <f t="shared" si="14"/>
        <v>5020.9500288519002</v>
      </c>
      <c r="G195" s="26" t="e">
        <f>VLOOKUP(D195,'[1]NWL Practice AccurX Allocation'!D$4:G$357,4,FALSE)</f>
        <v>#N/A</v>
      </c>
      <c r="H195" s="28">
        <f t="shared" si="15"/>
        <v>364855.70209657145</v>
      </c>
      <c r="I195" s="23">
        <f t="shared" si="16"/>
        <v>91213.925524142862</v>
      </c>
      <c r="J195" s="23">
        <f t="shared" si="17"/>
        <v>364855.70209657145</v>
      </c>
      <c r="K195" s="33">
        <f t="shared" si="18"/>
        <v>5020.9500288519002</v>
      </c>
      <c r="L195" s="30">
        <v>0</v>
      </c>
      <c r="M195" s="30">
        <f>INDEX(Summary[FY2425Cost], MATCH(D195,Summary[PracticeCode],0))</f>
        <v>2789.0079999999998</v>
      </c>
      <c r="N195" s="32">
        <f t="shared" si="19"/>
        <v>0.55547416006403461</v>
      </c>
      <c r="O195" s="33">
        <f t="shared" si="20"/>
        <v>2231.9420288519004</v>
      </c>
      <c r="P195" s="30">
        <f>INDEX(Summary[FY2425_AccurxCost], MATCH(D195,Summary[PracticeCode],0))</f>
        <v>1003.4000000000001</v>
      </c>
      <c r="Q195" s="30">
        <f>INDEX(Summary[FY2425_EESMSCost], MATCH(D195,Summary[PracticeCode],0))</f>
        <v>1785.6079999999999</v>
      </c>
      <c r="R195" s="31">
        <f>INDEX(Summary[FY2425_Accurx_Fragments], MATCH(D195,Summary[PracticeCode],0))</f>
        <v>48510</v>
      </c>
      <c r="S195" s="31">
        <f>INDEX(Summary[FY2425_EESMS], MATCH(D195,Summary[PracticeCode],0))</f>
        <v>81164</v>
      </c>
      <c r="T195" s="10">
        <f>INDEX(Summary[FY2425_SMS], MATCH(D195,Summary[PracticeCode],0))</f>
        <v>129674</v>
      </c>
      <c r="U195" s="10">
        <f>SUMIFS(Table5[All messages],Table5[ODS],'NWL Practice Allocation'!$D195)</f>
        <v>4845</v>
      </c>
      <c r="V195" s="10">
        <f>SUMIFS(Table5[Fallback messages (No NHS App)],Table5[ODS],'NWL Practice Allocation'!$D195)</f>
        <v>2653</v>
      </c>
      <c r="W195" s="10">
        <f>SUMIFS(Table5[NHS App messages saved],Table5[ODS],'NWL Practice Allocation'!$D195)</f>
        <v>357</v>
      </c>
    </row>
    <row r="196" spans="1:23" s="7" customFormat="1" x14ac:dyDescent="0.35">
      <c r="A196" s="21" t="s">
        <v>448</v>
      </c>
      <c r="B196" s="22" t="s">
        <v>449</v>
      </c>
      <c r="C196" s="22" t="s">
        <v>22</v>
      </c>
      <c r="D196" s="21" t="s">
        <v>374</v>
      </c>
      <c r="E196" s="9">
        <f>INDEX(Summary[Practice Normalised Weighted List Size], MATCH(D196,Summary[ODS Code],0))</f>
        <v>4833.5402668016704</v>
      </c>
      <c r="F196" s="51">
        <f t="shared" ref="F196:F259" si="21">E196*0.45</f>
        <v>2175.093120060752</v>
      </c>
      <c r="G196" s="26" t="e">
        <f>VLOOKUP(D196,'[1]NWL Practice AccurX Allocation'!D$4:G$357,4,FALSE)</f>
        <v>#N/A</v>
      </c>
      <c r="H196" s="28">
        <f t="shared" ref="H196:H259" si="22">E196*$E$3</f>
        <v>158056.76672441463</v>
      </c>
      <c r="I196" s="23">
        <f t="shared" ref="I196:I259" si="23">H196/4</f>
        <v>39514.191681103657</v>
      </c>
      <c r="J196" s="23">
        <f t="shared" ref="J196:J259" si="24">H196/1</f>
        <v>158056.76672441463</v>
      </c>
      <c r="K196" s="33">
        <f t="shared" ref="K196:K259" si="25">(E196*0.45)+L196</f>
        <v>2175.093120060752</v>
      </c>
      <c r="L196" s="30">
        <v>0</v>
      </c>
      <c r="M196" s="30">
        <f>INDEX(Summary[FY2425Cost], MATCH(D196,Summary[PracticeCode],0))</f>
        <v>693.45640000000003</v>
      </c>
      <c r="N196" s="32">
        <f t="shared" ref="N196:N259" si="26">M196/K196</f>
        <v>0.31881687896683303</v>
      </c>
      <c r="O196" s="33">
        <f t="shared" ref="O196:O259" si="27">K196-M196</f>
        <v>1481.6367200607519</v>
      </c>
      <c r="P196" s="30">
        <f>INDEX(Summary[FY2425_AccurxCost], MATCH(D196,Summary[PracticeCode],0))</f>
        <v>344.51440000000002</v>
      </c>
      <c r="Q196" s="30">
        <f>INDEX(Summary[FY2425_EESMSCost], MATCH(D196,Summary[PracticeCode],0))</f>
        <v>348.94200000000001</v>
      </c>
      <c r="R196" s="31">
        <f>INDEX(Summary[FY2425_Accurx_Fragments], MATCH(D196,Summary[PracticeCode],0))</f>
        <v>16364</v>
      </c>
      <c r="S196" s="31">
        <f>INDEX(Summary[FY2425_EESMS], MATCH(D196,Summary[PracticeCode],0))</f>
        <v>15861</v>
      </c>
      <c r="T196" s="10">
        <f>INDEX(Summary[FY2425_SMS], MATCH(D196,Summary[PracticeCode],0))</f>
        <v>32225</v>
      </c>
      <c r="U196" s="10">
        <f>SUMIFS(Table5[All messages],Table5[ODS],'NWL Practice Allocation'!$D196)</f>
        <v>12865</v>
      </c>
      <c r="V196" s="10">
        <f>SUMIFS(Table5[Fallback messages (No NHS App)],Table5[ODS],'NWL Practice Allocation'!$D196)</f>
        <v>6481</v>
      </c>
      <c r="W196" s="10">
        <f>SUMIFS(Table5[NHS App messages saved],Table5[ODS],'NWL Practice Allocation'!$D196)</f>
        <v>833</v>
      </c>
    </row>
    <row r="197" spans="1:23" s="7" customFormat="1" x14ac:dyDescent="0.35">
      <c r="A197" s="21" t="s">
        <v>235</v>
      </c>
      <c r="B197" s="22" t="s">
        <v>515</v>
      </c>
      <c r="C197" s="22" t="s">
        <v>22</v>
      </c>
      <c r="D197" s="21" t="s">
        <v>236</v>
      </c>
      <c r="E197" s="9">
        <f>INDEX(Summary[Practice Normalised Weighted List Size], MATCH(D197,Summary[ODS Code],0))</f>
        <v>12744.8656611512</v>
      </c>
      <c r="F197" s="51">
        <f t="shared" si="21"/>
        <v>5735.1895475180399</v>
      </c>
      <c r="G197" s="26" t="e">
        <f>VLOOKUP(D197,'[1]NWL Practice AccurX Allocation'!D$4:G$357,4,FALSE)</f>
        <v>#N/A</v>
      </c>
      <c r="H197" s="28">
        <f t="shared" si="22"/>
        <v>416757.10711964429</v>
      </c>
      <c r="I197" s="23">
        <f t="shared" si="23"/>
        <v>104189.27677991107</v>
      </c>
      <c r="J197" s="23">
        <f t="shared" si="24"/>
        <v>416757.10711964429</v>
      </c>
      <c r="K197" s="33">
        <f t="shared" si="25"/>
        <v>5735.1895475180399</v>
      </c>
      <c r="L197" s="30">
        <v>0</v>
      </c>
      <c r="M197" s="30">
        <f>INDEX(Summary[FY2425Cost], MATCH(D197,Summary[PracticeCode],0))</f>
        <v>4523.1166999999996</v>
      </c>
      <c r="N197" s="32">
        <f t="shared" si="26"/>
        <v>0.78866036815773999</v>
      </c>
      <c r="O197" s="33">
        <f t="shared" si="27"/>
        <v>1212.0728475180404</v>
      </c>
      <c r="P197" s="30">
        <f>INDEX(Summary[FY2425_AccurxCost], MATCH(D197,Summary[PracticeCode],0))</f>
        <v>1719.4806999999998</v>
      </c>
      <c r="Q197" s="30">
        <f>INDEX(Summary[FY2425_EESMSCost], MATCH(D197,Summary[PracticeCode],0))</f>
        <v>2803.636</v>
      </c>
      <c r="R197" s="31">
        <f>INDEX(Summary[FY2425_Accurx_Fragments], MATCH(D197,Summary[PracticeCode],0))</f>
        <v>84859</v>
      </c>
      <c r="S197" s="31">
        <f>INDEX(Summary[FY2425_EESMS], MATCH(D197,Summary[PracticeCode],0))</f>
        <v>127438</v>
      </c>
      <c r="T197" s="10">
        <f>INDEX(Summary[FY2425_SMS], MATCH(D197,Summary[PracticeCode],0))</f>
        <v>212297</v>
      </c>
      <c r="U197" s="10">
        <f>SUMIFS(Table5[All messages],Table5[ODS],'NWL Practice Allocation'!$D197)</f>
        <v>38438</v>
      </c>
      <c r="V197" s="10">
        <f>SUMIFS(Table5[Fallback messages (No NHS App)],Table5[ODS],'NWL Practice Allocation'!$D197)</f>
        <v>16795</v>
      </c>
      <c r="W197" s="10">
        <f>SUMIFS(Table5[NHS App messages saved],Table5[ODS],'NWL Practice Allocation'!$D197)</f>
        <v>3479</v>
      </c>
    </row>
    <row r="198" spans="1:23" s="7" customFormat="1" x14ac:dyDescent="0.35">
      <c r="A198" s="21" t="s">
        <v>595</v>
      </c>
      <c r="B198" s="22" t="s">
        <v>497</v>
      </c>
      <c r="C198" s="22" t="s">
        <v>22</v>
      </c>
      <c r="D198" s="21" t="s">
        <v>92</v>
      </c>
      <c r="E198" s="9">
        <f>INDEX(Summary[Practice Normalised Weighted List Size], MATCH(D198,Summary[ODS Code],0))</f>
        <v>2185.4062286804501</v>
      </c>
      <c r="F198" s="51">
        <f t="shared" si="21"/>
        <v>983.4328029062026</v>
      </c>
      <c r="G198" s="26" t="e">
        <f>VLOOKUP(D198,'[1]NWL Practice AccurX Allocation'!D$4:G$357,4,FALSE)</f>
        <v>#N/A</v>
      </c>
      <c r="H198" s="28">
        <f t="shared" si="22"/>
        <v>71462.783677850719</v>
      </c>
      <c r="I198" s="23">
        <f t="shared" si="23"/>
        <v>17865.69591946268</v>
      </c>
      <c r="J198" s="23">
        <f t="shared" si="24"/>
        <v>71462.783677850719</v>
      </c>
      <c r="K198" s="33">
        <f t="shared" si="25"/>
        <v>983.4328029062026</v>
      </c>
      <c r="L198" s="30">
        <v>0</v>
      </c>
      <c r="M198" s="30">
        <f>INDEX(Summary[FY2425Cost], MATCH(D198,Summary[PracticeCode],0))</f>
        <v>3703.9276</v>
      </c>
      <c r="N198" s="32">
        <f t="shared" si="26"/>
        <v>3.7663250494129303</v>
      </c>
      <c r="O198" s="33">
        <f t="shared" si="27"/>
        <v>-2720.4947970937974</v>
      </c>
      <c r="P198" s="30">
        <f>INDEX(Summary[FY2425_AccurxCost], MATCH(D198,Summary[PracticeCode],0))</f>
        <v>81.627600000000015</v>
      </c>
      <c r="Q198" s="30">
        <f>INDEX(Summary[FY2425_EESMSCost], MATCH(D198,Summary[PracticeCode],0))</f>
        <v>3622.3</v>
      </c>
      <c r="R198" s="31">
        <f>INDEX(Summary[FY2425_Accurx_Fragments], MATCH(D198,Summary[PracticeCode],0))</f>
        <v>4012</v>
      </c>
      <c r="S198" s="31">
        <f>INDEX(Summary[FY2425_EESMS], MATCH(D198,Summary[PracticeCode],0))</f>
        <v>164650</v>
      </c>
      <c r="T198" s="10">
        <f>INDEX(Summary[FY2425_SMS], MATCH(D198,Summary[PracticeCode],0))</f>
        <v>168662</v>
      </c>
      <c r="U198" s="10">
        <f>SUMIFS(Table5[All messages],Table5[ODS],'NWL Practice Allocation'!$D198)</f>
        <v>38</v>
      </c>
      <c r="V198" s="10">
        <f>SUMIFS(Table5[Fallback messages (No NHS App)],Table5[ODS],'NWL Practice Allocation'!$D198)</f>
        <v>15</v>
      </c>
      <c r="W198" s="10">
        <f>SUMIFS(Table5[NHS App messages saved],Table5[ODS],'NWL Practice Allocation'!$D198)</f>
        <v>6</v>
      </c>
    </row>
    <row r="199" spans="1:23" s="7" customFormat="1" x14ac:dyDescent="0.35">
      <c r="A199" s="21" t="s">
        <v>546</v>
      </c>
      <c r="B199" s="22" t="s">
        <v>497</v>
      </c>
      <c r="C199" s="22" t="s">
        <v>22</v>
      </c>
      <c r="D199" s="21" t="s">
        <v>90</v>
      </c>
      <c r="E199" s="9">
        <f>INDEX(Summary[Practice Normalised Weighted List Size], MATCH(D199,Summary[ODS Code],0))</f>
        <v>7409.9494208608403</v>
      </c>
      <c r="F199" s="51">
        <f t="shared" si="21"/>
        <v>3334.4772393873782</v>
      </c>
      <c r="G199" s="26" t="e">
        <f>VLOOKUP(D199,'[1]NWL Practice AccurX Allocation'!D$4:G$357,4,FALSE)</f>
        <v>#N/A</v>
      </c>
      <c r="H199" s="28">
        <f t="shared" si="22"/>
        <v>242305.3460621495</v>
      </c>
      <c r="I199" s="23">
        <f t="shared" si="23"/>
        <v>60576.336515537376</v>
      </c>
      <c r="J199" s="23">
        <f t="shared" si="24"/>
        <v>242305.3460621495</v>
      </c>
      <c r="K199" s="33">
        <f t="shared" si="25"/>
        <v>3334.4772393873782</v>
      </c>
      <c r="L199" s="30">
        <v>0</v>
      </c>
      <c r="M199" s="30">
        <f>INDEX(Summary[FY2425Cost], MATCH(D199,Summary[PracticeCode],0))</f>
        <v>1703.5896000000002</v>
      </c>
      <c r="N199" s="32">
        <f t="shared" si="26"/>
        <v>0.51090155298615558</v>
      </c>
      <c r="O199" s="33">
        <f t="shared" si="27"/>
        <v>1630.8876393873779</v>
      </c>
      <c r="P199" s="30">
        <f>INDEX(Summary[FY2425_AccurxCost], MATCH(D199,Summary[PracticeCode],0))</f>
        <v>474.60360000000009</v>
      </c>
      <c r="Q199" s="30">
        <f>INDEX(Summary[FY2425_EESMSCost], MATCH(D199,Summary[PracticeCode],0))</f>
        <v>1228.9860000000001</v>
      </c>
      <c r="R199" s="31">
        <f>INDEX(Summary[FY2425_Accurx_Fragments], MATCH(D199,Summary[PracticeCode],0))</f>
        <v>23230</v>
      </c>
      <c r="S199" s="31">
        <f>INDEX(Summary[FY2425_EESMS], MATCH(D199,Summary[PracticeCode],0))</f>
        <v>55863</v>
      </c>
      <c r="T199" s="10">
        <f>INDEX(Summary[FY2425_SMS], MATCH(D199,Summary[PracticeCode],0))</f>
        <v>79093</v>
      </c>
      <c r="U199" s="10">
        <f>SUMIFS(Table5[All messages],Table5[ODS],'NWL Practice Allocation'!$D199)</f>
        <v>6865</v>
      </c>
      <c r="V199" s="10">
        <f>SUMIFS(Table5[Fallback messages (No NHS App)],Table5[ODS],'NWL Practice Allocation'!$D199)</f>
        <v>3850</v>
      </c>
      <c r="W199" s="10">
        <f>SUMIFS(Table5[NHS App messages saved],Table5[ODS],'NWL Practice Allocation'!$D199)</f>
        <v>461</v>
      </c>
    </row>
    <row r="200" spans="1:23" s="7" customFormat="1" x14ac:dyDescent="0.35">
      <c r="A200" s="21" t="s">
        <v>528</v>
      </c>
      <c r="B200" s="22" t="s">
        <v>431</v>
      </c>
      <c r="C200" s="22" t="s">
        <v>18</v>
      </c>
      <c r="D200" s="21" t="s">
        <v>239</v>
      </c>
      <c r="E200" s="9">
        <f>INDEX(Summary[Practice Normalised Weighted List Size], MATCH(D200,Summary[ODS Code],0))</f>
        <v>4589.13571570161</v>
      </c>
      <c r="F200" s="51">
        <f t="shared" si="21"/>
        <v>2065.1110720657248</v>
      </c>
      <c r="G200" s="26" t="e">
        <f>VLOOKUP(D200,'[1]NWL Practice AccurX Allocation'!D$4:G$357,4,FALSE)</f>
        <v>#N/A</v>
      </c>
      <c r="H200" s="28">
        <f t="shared" si="22"/>
        <v>150064.73790344267</v>
      </c>
      <c r="I200" s="23">
        <f t="shared" si="23"/>
        <v>37516.184475860668</v>
      </c>
      <c r="J200" s="23">
        <f t="shared" si="24"/>
        <v>150064.73790344267</v>
      </c>
      <c r="K200" s="33">
        <f t="shared" si="25"/>
        <v>2065.1110720657248</v>
      </c>
      <c r="L200" s="30">
        <v>0</v>
      </c>
      <c r="M200" s="30">
        <f>INDEX(Summary[FY2425Cost], MATCH(D200,Summary[PracticeCode],0))</f>
        <v>1297.8325</v>
      </c>
      <c r="N200" s="32">
        <f t="shared" si="26"/>
        <v>0.62845651139809244</v>
      </c>
      <c r="O200" s="33">
        <f t="shared" si="27"/>
        <v>767.2785720657248</v>
      </c>
      <c r="P200" s="30">
        <f>INDEX(Summary[FY2425_AccurxCost], MATCH(D200,Summary[PracticeCode],0))</f>
        <v>1296.2484999999999</v>
      </c>
      <c r="Q200" s="30">
        <f>INDEX(Summary[FY2425_EESMSCost], MATCH(D200,Summary[PracticeCode],0))</f>
        <v>1.5840000000000001</v>
      </c>
      <c r="R200" s="31">
        <f>INDEX(Summary[FY2425_Accurx_Fragments], MATCH(D200,Summary[PracticeCode],0))</f>
        <v>63951</v>
      </c>
      <c r="S200" s="31">
        <f>INDEX(Summary[FY2425_EESMS], MATCH(D200,Summary[PracticeCode],0))</f>
        <v>72</v>
      </c>
      <c r="T200" s="10">
        <f>INDEX(Summary[FY2425_SMS], MATCH(D200,Summary[PracticeCode],0))</f>
        <v>64023</v>
      </c>
      <c r="U200" s="10">
        <f>SUMIFS(Table5[All messages],Table5[ODS],'NWL Practice Allocation'!$D200)</f>
        <v>17766</v>
      </c>
      <c r="V200" s="10">
        <f>SUMIFS(Table5[Fallback messages (No NHS App)],Table5[ODS],'NWL Practice Allocation'!$D200)</f>
        <v>8473</v>
      </c>
      <c r="W200" s="10">
        <f>SUMIFS(Table5[NHS App messages saved],Table5[ODS],'NWL Practice Allocation'!$D200)</f>
        <v>1384</v>
      </c>
    </row>
    <row r="201" spans="1:23" s="7" customFormat="1" x14ac:dyDescent="0.35">
      <c r="A201" s="21" t="s">
        <v>240</v>
      </c>
      <c r="B201" s="22" t="s">
        <v>454</v>
      </c>
      <c r="C201" s="22" t="s">
        <v>16</v>
      </c>
      <c r="D201" s="21" t="s">
        <v>241</v>
      </c>
      <c r="E201" s="9">
        <f>INDEX(Summary[Practice Normalised Weighted List Size], MATCH(D201,Summary[ODS Code],0))</f>
        <v>4253.8801784653697</v>
      </c>
      <c r="F201" s="51">
        <f t="shared" si="21"/>
        <v>1914.2460803094164</v>
      </c>
      <c r="G201" s="26" t="e">
        <f>VLOOKUP(D201,'[1]NWL Practice AccurX Allocation'!D$4:G$357,4,FALSE)</f>
        <v>#N/A</v>
      </c>
      <c r="H201" s="28">
        <f t="shared" si="22"/>
        <v>139101.88183581759</v>
      </c>
      <c r="I201" s="23">
        <f t="shared" si="23"/>
        <v>34775.470458954398</v>
      </c>
      <c r="J201" s="23">
        <f t="shared" si="24"/>
        <v>139101.88183581759</v>
      </c>
      <c r="K201" s="33">
        <f t="shared" si="25"/>
        <v>1914.2460803094164</v>
      </c>
      <c r="L201" s="30">
        <v>0</v>
      </c>
      <c r="M201" s="30">
        <f>INDEX(Summary[FY2425Cost], MATCH(D201,Summary[PracticeCode],0))</f>
        <v>1674.0340000000001</v>
      </c>
      <c r="N201" s="32">
        <f t="shared" si="26"/>
        <v>0.87451347933773038</v>
      </c>
      <c r="O201" s="33">
        <f t="shared" si="27"/>
        <v>240.21208030941625</v>
      </c>
      <c r="P201" s="30">
        <f>INDEX(Summary[FY2425_AccurxCost], MATCH(D201,Summary[PracticeCode],0))</f>
        <v>365.738</v>
      </c>
      <c r="Q201" s="30">
        <f>INDEX(Summary[FY2425_EESMSCost], MATCH(D201,Summary[PracticeCode],0))</f>
        <v>1308.296</v>
      </c>
      <c r="R201" s="31">
        <f>INDEX(Summary[FY2425_Accurx_Fragments], MATCH(D201,Summary[PracticeCode],0))</f>
        <v>17696</v>
      </c>
      <c r="S201" s="31">
        <f>INDEX(Summary[FY2425_EESMS], MATCH(D201,Summary[PracticeCode],0))</f>
        <v>59468</v>
      </c>
      <c r="T201" s="10">
        <f>INDEX(Summary[FY2425_SMS], MATCH(D201,Summary[PracticeCode],0))</f>
        <v>77164</v>
      </c>
      <c r="U201" s="10">
        <f>SUMIFS(Table5[All messages],Table5[ODS],'NWL Practice Allocation'!$D201)</f>
        <v>6680</v>
      </c>
      <c r="V201" s="10">
        <f>SUMIFS(Table5[Fallback messages (No NHS App)],Table5[ODS],'NWL Practice Allocation'!$D201)</f>
        <v>3720</v>
      </c>
      <c r="W201" s="10">
        <f>SUMIFS(Table5[NHS App messages saved],Table5[ODS],'NWL Practice Allocation'!$D201)</f>
        <v>491</v>
      </c>
    </row>
    <row r="202" spans="1:23" s="7" customFormat="1" x14ac:dyDescent="0.35">
      <c r="A202" s="21" t="s">
        <v>686</v>
      </c>
      <c r="B202" s="22" t="s">
        <v>509</v>
      </c>
      <c r="C202" s="22" t="s">
        <v>12</v>
      </c>
      <c r="D202" s="21" t="s">
        <v>242</v>
      </c>
      <c r="E202" s="9">
        <f>INDEX(Summary[Practice Normalised Weighted List Size], MATCH(D202,Summary[ODS Code],0))</f>
        <v>4523.6889298839997</v>
      </c>
      <c r="F202" s="51">
        <f t="shared" si="21"/>
        <v>2035.6600184478</v>
      </c>
      <c r="G202" s="26" t="e">
        <f>VLOOKUP(D202,'[1]NWL Practice AccurX Allocation'!D$4:G$357,4,FALSE)</f>
        <v>#N/A</v>
      </c>
      <c r="H202" s="28">
        <f t="shared" si="22"/>
        <v>147924.6280072068</v>
      </c>
      <c r="I202" s="23">
        <f t="shared" si="23"/>
        <v>36981.157001801701</v>
      </c>
      <c r="J202" s="23">
        <f t="shared" si="24"/>
        <v>147924.6280072068</v>
      </c>
      <c r="K202" s="33">
        <f t="shared" si="25"/>
        <v>2035.6600184478</v>
      </c>
      <c r="L202" s="30">
        <v>0</v>
      </c>
      <c r="M202" s="30">
        <f>INDEX(Summary[FY2425Cost], MATCH(D202,Summary[PracticeCode],0))</f>
        <v>341.91019999999997</v>
      </c>
      <c r="N202" s="32">
        <f t="shared" si="26"/>
        <v>0.16796036514029886</v>
      </c>
      <c r="O202" s="33">
        <f t="shared" si="27"/>
        <v>1693.7498184478</v>
      </c>
      <c r="P202" s="30">
        <f>INDEX(Summary[FY2425_AccurxCost], MATCH(D202,Summary[PracticeCode],0))</f>
        <v>341.91019999999997</v>
      </c>
      <c r="Q202" s="30">
        <f>INDEX(Summary[FY2425_EESMSCost], MATCH(D202,Summary[PracticeCode],0))</f>
        <v>0</v>
      </c>
      <c r="R202" s="31">
        <f>INDEX(Summary[FY2425_Accurx_Fragments], MATCH(D202,Summary[PracticeCode],0))</f>
        <v>16568</v>
      </c>
      <c r="S202" s="31">
        <f>INDEX(Summary[FY2425_EESMS], MATCH(D202,Summary[PracticeCode],0))</f>
        <v>0</v>
      </c>
      <c r="T202" s="10">
        <f>INDEX(Summary[FY2425_SMS], MATCH(D202,Summary[PracticeCode],0))</f>
        <v>16568</v>
      </c>
      <c r="U202" s="10">
        <f>SUMIFS(Table5[All messages],Table5[ODS],'NWL Practice Allocation'!$D202)</f>
        <v>740</v>
      </c>
      <c r="V202" s="10">
        <f>SUMIFS(Table5[Fallback messages (No NHS App)],Table5[ODS],'NWL Practice Allocation'!$D202)</f>
        <v>369</v>
      </c>
      <c r="W202" s="10">
        <f>SUMIFS(Table5[NHS App messages saved],Table5[ODS],'NWL Practice Allocation'!$D202)</f>
        <v>47</v>
      </c>
    </row>
    <row r="203" spans="1:23" s="7" customFormat="1" x14ac:dyDescent="0.35">
      <c r="A203" s="21" t="s">
        <v>648</v>
      </c>
      <c r="B203" s="22" t="s">
        <v>470</v>
      </c>
      <c r="C203" s="22" t="s">
        <v>33</v>
      </c>
      <c r="D203" s="21" t="s">
        <v>243</v>
      </c>
      <c r="E203" s="9">
        <f>INDEX(Summary[Practice Normalised Weighted List Size], MATCH(D203,Summary[ODS Code],0))</f>
        <v>13285.916035046699</v>
      </c>
      <c r="F203" s="51">
        <f t="shared" si="21"/>
        <v>5978.6622157710144</v>
      </c>
      <c r="G203" s="26" t="e">
        <f>VLOOKUP(D203,'[1]NWL Practice AccurX Allocation'!D$4:G$357,4,FALSE)</f>
        <v>#N/A</v>
      </c>
      <c r="H203" s="28">
        <f t="shared" si="22"/>
        <v>434449.45434602711</v>
      </c>
      <c r="I203" s="23">
        <f t="shared" si="23"/>
        <v>108612.36358650678</v>
      </c>
      <c r="J203" s="23">
        <f t="shared" si="24"/>
        <v>434449.45434602711</v>
      </c>
      <c r="K203" s="33">
        <f t="shared" si="25"/>
        <v>5978.6622157710144</v>
      </c>
      <c r="L203" s="30">
        <v>0</v>
      </c>
      <c r="M203" s="30">
        <f>INDEX(Summary[FY2425Cost], MATCH(D203,Summary[PracticeCode],0))</f>
        <v>1597.5307</v>
      </c>
      <c r="N203" s="32">
        <f t="shared" si="26"/>
        <v>0.2672053784517045</v>
      </c>
      <c r="O203" s="33">
        <f t="shared" si="27"/>
        <v>4381.1315157710142</v>
      </c>
      <c r="P203" s="30">
        <f>INDEX(Summary[FY2425_AccurxCost], MATCH(D203,Summary[PracticeCode],0))</f>
        <v>1595.8587</v>
      </c>
      <c r="Q203" s="30">
        <f>INDEX(Summary[FY2425_EESMSCost], MATCH(D203,Summary[PracticeCode],0))</f>
        <v>1.6719999999999999</v>
      </c>
      <c r="R203" s="31">
        <f>INDEX(Summary[FY2425_Accurx_Fragments], MATCH(D203,Summary[PracticeCode],0))</f>
        <v>77157</v>
      </c>
      <c r="S203" s="31">
        <f>INDEX(Summary[FY2425_EESMS], MATCH(D203,Summary[PracticeCode],0))</f>
        <v>76</v>
      </c>
      <c r="T203" s="10">
        <f>INDEX(Summary[FY2425_SMS], MATCH(D203,Summary[PracticeCode],0))</f>
        <v>77233</v>
      </c>
      <c r="U203" s="10">
        <f>SUMIFS(Table5[All messages],Table5[ODS],'NWL Practice Allocation'!$D203)</f>
        <v>39244</v>
      </c>
      <c r="V203" s="10">
        <f>SUMIFS(Table5[Fallback messages (No NHS App)],Table5[ODS],'NWL Practice Allocation'!$D203)</f>
        <v>19672</v>
      </c>
      <c r="W203" s="10">
        <f>SUMIFS(Table5[NHS App messages saved],Table5[ODS],'NWL Practice Allocation'!$D203)</f>
        <v>3428</v>
      </c>
    </row>
    <row r="204" spans="1:23" s="7" customFormat="1" x14ac:dyDescent="0.35">
      <c r="A204" s="21" t="s">
        <v>574</v>
      </c>
      <c r="B204" s="22" t="s">
        <v>445</v>
      </c>
      <c r="C204" s="22" t="s">
        <v>26</v>
      </c>
      <c r="D204" s="21" t="s">
        <v>244</v>
      </c>
      <c r="E204" s="9">
        <f>INDEX(Summary[Practice Normalised Weighted List Size], MATCH(D204,Summary[ODS Code],0))</f>
        <v>4851.3349063326796</v>
      </c>
      <c r="F204" s="51">
        <f t="shared" si="21"/>
        <v>2183.1007078497059</v>
      </c>
      <c r="G204" s="26" t="e">
        <f>VLOOKUP(D204,'[1]NWL Practice AccurX Allocation'!D$4:G$357,4,FALSE)</f>
        <v>#N/A</v>
      </c>
      <c r="H204" s="28">
        <f t="shared" si="22"/>
        <v>158638.65143707863</v>
      </c>
      <c r="I204" s="23">
        <f t="shared" si="23"/>
        <v>39659.662859269658</v>
      </c>
      <c r="J204" s="23">
        <f t="shared" si="24"/>
        <v>158638.65143707863</v>
      </c>
      <c r="K204" s="33">
        <f t="shared" si="25"/>
        <v>2183.1007078497059</v>
      </c>
      <c r="L204" s="30">
        <v>0</v>
      </c>
      <c r="M204" s="30">
        <f>INDEX(Summary[FY2425Cost], MATCH(D204,Summary[PracticeCode],0))</f>
        <v>1292.8121999999998</v>
      </c>
      <c r="N204" s="32">
        <f t="shared" si="26"/>
        <v>0.59219082076767049</v>
      </c>
      <c r="O204" s="33">
        <f t="shared" si="27"/>
        <v>890.28850784970609</v>
      </c>
      <c r="P204" s="30">
        <f>INDEX(Summary[FY2425_AccurxCost], MATCH(D204,Summary[PracticeCode],0))</f>
        <v>673.90819999999997</v>
      </c>
      <c r="Q204" s="30">
        <f>INDEX(Summary[FY2425_EESMSCost], MATCH(D204,Summary[PracticeCode],0))</f>
        <v>618.904</v>
      </c>
      <c r="R204" s="31">
        <f>INDEX(Summary[FY2425_Accurx_Fragments], MATCH(D204,Summary[PracticeCode],0))</f>
        <v>32802</v>
      </c>
      <c r="S204" s="31">
        <f>INDEX(Summary[FY2425_EESMS], MATCH(D204,Summary[PracticeCode],0))</f>
        <v>28132</v>
      </c>
      <c r="T204" s="10">
        <f>INDEX(Summary[FY2425_SMS], MATCH(D204,Summary[PracticeCode],0))</f>
        <v>60934</v>
      </c>
      <c r="U204" s="10">
        <f>SUMIFS(Table5[All messages],Table5[ODS],'NWL Practice Allocation'!$D204)</f>
        <v>6926</v>
      </c>
      <c r="V204" s="10">
        <f>SUMIFS(Table5[Fallback messages (No NHS App)],Table5[ODS],'NWL Practice Allocation'!$D204)</f>
        <v>2690</v>
      </c>
      <c r="W204" s="10">
        <f>SUMIFS(Table5[NHS App messages saved],Table5[ODS],'NWL Practice Allocation'!$D204)</f>
        <v>765</v>
      </c>
    </row>
    <row r="205" spans="1:23" s="7" customFormat="1" x14ac:dyDescent="0.35">
      <c r="A205" s="21" t="s">
        <v>246</v>
      </c>
      <c r="B205" s="22" t="s">
        <v>467</v>
      </c>
      <c r="C205" s="22" t="s">
        <v>29</v>
      </c>
      <c r="D205" s="21" t="s">
        <v>247</v>
      </c>
      <c r="E205" s="9">
        <f>INDEX(Summary[Practice Normalised Weighted List Size], MATCH(D205,Summary[ODS Code],0))</f>
        <v>4462.9932704927496</v>
      </c>
      <c r="F205" s="51">
        <f t="shared" si="21"/>
        <v>2008.3469717217374</v>
      </c>
      <c r="G205" s="26" t="e">
        <f>VLOOKUP(D205,'[1]NWL Practice AccurX Allocation'!D$4:G$357,4,FALSE)</f>
        <v>#N/A</v>
      </c>
      <c r="H205" s="28">
        <f t="shared" si="22"/>
        <v>145939.87994511292</v>
      </c>
      <c r="I205" s="23">
        <f t="shared" si="23"/>
        <v>36484.969986278229</v>
      </c>
      <c r="J205" s="23">
        <f t="shared" si="24"/>
        <v>145939.87994511292</v>
      </c>
      <c r="K205" s="33">
        <f t="shared" si="25"/>
        <v>2008.3469717217374</v>
      </c>
      <c r="L205" s="30">
        <v>0</v>
      </c>
      <c r="M205" s="30">
        <f>INDEX(Summary[FY2425Cost], MATCH(D205,Summary[PracticeCode],0))</f>
        <v>1603.5047</v>
      </c>
      <c r="N205" s="32">
        <f t="shared" si="26"/>
        <v>0.79842015477302219</v>
      </c>
      <c r="O205" s="33">
        <f t="shared" si="27"/>
        <v>404.84227172173746</v>
      </c>
      <c r="P205" s="30">
        <f>INDEX(Summary[FY2425_AccurxCost], MATCH(D205,Summary[PracticeCode],0))</f>
        <v>105.89870000000001</v>
      </c>
      <c r="Q205" s="30">
        <f>INDEX(Summary[FY2425_EESMSCost], MATCH(D205,Summary[PracticeCode],0))</f>
        <v>1497.606</v>
      </c>
      <c r="R205" s="31">
        <f>INDEX(Summary[FY2425_Accurx_Fragments], MATCH(D205,Summary[PracticeCode],0))</f>
        <v>5231</v>
      </c>
      <c r="S205" s="31">
        <f>INDEX(Summary[FY2425_EESMS], MATCH(D205,Summary[PracticeCode],0))</f>
        <v>68073</v>
      </c>
      <c r="T205" s="10">
        <f>INDEX(Summary[FY2425_SMS], MATCH(D205,Summary[PracticeCode],0))</f>
        <v>73304</v>
      </c>
      <c r="U205" s="10">
        <f>SUMIFS(Table5[All messages],Table5[ODS],'NWL Practice Allocation'!$D205)</f>
        <v>0</v>
      </c>
      <c r="V205" s="10">
        <f>SUMIFS(Table5[Fallback messages (No NHS App)],Table5[ODS],'NWL Practice Allocation'!$D205)</f>
        <v>0</v>
      </c>
      <c r="W205" s="10">
        <f>SUMIFS(Table5[NHS App messages saved],Table5[ODS],'NWL Practice Allocation'!$D205)</f>
        <v>0</v>
      </c>
    </row>
    <row r="206" spans="1:23" s="7" customFormat="1" x14ac:dyDescent="0.35">
      <c r="A206" s="21" t="s">
        <v>700</v>
      </c>
      <c r="B206" s="22" t="s">
        <v>569</v>
      </c>
      <c r="C206" s="22" t="s">
        <v>18</v>
      </c>
      <c r="D206" s="21" t="s">
        <v>248</v>
      </c>
      <c r="E206" s="9">
        <f>INDEX(Summary[Practice Normalised Weighted List Size], MATCH(D206,Summary[ODS Code],0))</f>
        <v>12621.135251624901</v>
      </c>
      <c r="F206" s="51">
        <f t="shared" si="21"/>
        <v>5679.5108632312058</v>
      </c>
      <c r="G206" s="26" t="e">
        <f>VLOOKUP(D206,'[1]NWL Practice AccurX Allocation'!D$4:G$357,4,FALSE)</f>
        <v>#N/A</v>
      </c>
      <c r="H206" s="28">
        <f t="shared" si="22"/>
        <v>412711.12272813427</v>
      </c>
      <c r="I206" s="23">
        <f t="shared" si="23"/>
        <v>103177.78068203357</v>
      </c>
      <c r="J206" s="23">
        <f t="shared" si="24"/>
        <v>412711.12272813427</v>
      </c>
      <c r="K206" s="33">
        <f t="shared" si="25"/>
        <v>5679.5108632312058</v>
      </c>
      <c r="L206" s="30">
        <v>0</v>
      </c>
      <c r="M206" s="30">
        <f>INDEX(Summary[FY2425Cost], MATCH(D206,Summary[PracticeCode],0))</f>
        <v>4851.3382000000001</v>
      </c>
      <c r="N206" s="32">
        <f t="shared" si="26"/>
        <v>0.85418239648193239</v>
      </c>
      <c r="O206" s="33">
        <f t="shared" si="27"/>
        <v>828.17266323120566</v>
      </c>
      <c r="P206" s="30">
        <f>INDEX(Summary[FY2425_AccurxCost], MATCH(D206,Summary[PracticeCode],0))</f>
        <v>4851.3382000000001</v>
      </c>
      <c r="Q206" s="30">
        <f>INDEX(Summary[FY2425_EESMSCost], MATCH(D206,Summary[PracticeCode],0))</f>
        <v>0</v>
      </c>
      <c r="R206" s="31">
        <f>INDEX(Summary[FY2425_Accurx_Fragments], MATCH(D206,Summary[PracticeCode],0))</f>
        <v>231688</v>
      </c>
      <c r="S206" s="31">
        <f>INDEX(Summary[FY2425_EESMS], MATCH(D206,Summary[PracticeCode],0))</f>
        <v>0</v>
      </c>
      <c r="T206" s="10">
        <f>INDEX(Summary[FY2425_SMS], MATCH(D206,Summary[PracticeCode],0))</f>
        <v>231688</v>
      </c>
      <c r="U206" s="10">
        <f>SUMIFS(Table5[All messages],Table5[ODS],'NWL Practice Allocation'!$D206)</f>
        <v>71000</v>
      </c>
      <c r="V206" s="10">
        <f>SUMIFS(Table5[Fallback messages (No NHS App)],Table5[ODS],'NWL Practice Allocation'!$D206)</f>
        <v>36878</v>
      </c>
      <c r="W206" s="10">
        <f>SUMIFS(Table5[NHS App messages saved],Table5[ODS],'NWL Practice Allocation'!$D206)</f>
        <v>5579</v>
      </c>
    </row>
    <row r="207" spans="1:23" s="7" customFormat="1" x14ac:dyDescent="0.35">
      <c r="A207" s="21" t="s">
        <v>249</v>
      </c>
      <c r="B207" s="22" t="s">
        <v>431</v>
      </c>
      <c r="C207" s="22" t="s">
        <v>18</v>
      </c>
      <c r="D207" s="21" t="s">
        <v>250</v>
      </c>
      <c r="E207" s="9">
        <f>INDEX(Summary[Practice Normalised Weighted List Size], MATCH(D207,Summary[ODS Code],0))</f>
        <v>3984.1946636344101</v>
      </c>
      <c r="F207" s="51">
        <f t="shared" si="21"/>
        <v>1792.8875986354847</v>
      </c>
      <c r="G207" s="26" t="e">
        <f>VLOOKUP(D207,'[1]NWL Practice AccurX Allocation'!D$4:G$357,4,FALSE)</f>
        <v>#N/A</v>
      </c>
      <c r="H207" s="28">
        <f t="shared" si="22"/>
        <v>130283.16550084522</v>
      </c>
      <c r="I207" s="23">
        <f t="shared" si="23"/>
        <v>32570.791375211305</v>
      </c>
      <c r="J207" s="23">
        <f t="shared" si="24"/>
        <v>130283.16550084522</v>
      </c>
      <c r="K207" s="33">
        <f t="shared" si="25"/>
        <v>1792.8875986354847</v>
      </c>
      <c r="L207" s="30">
        <v>0</v>
      </c>
      <c r="M207" s="30">
        <f>INDEX(Summary[FY2425Cost], MATCH(D207,Summary[PracticeCode],0))</f>
        <v>1484.9969999999998</v>
      </c>
      <c r="N207" s="32">
        <f t="shared" si="26"/>
        <v>0.82827110920405078</v>
      </c>
      <c r="O207" s="33">
        <f t="shared" si="27"/>
        <v>307.89059863548482</v>
      </c>
      <c r="P207" s="30">
        <f>INDEX(Summary[FY2425_AccurxCost], MATCH(D207,Summary[PracticeCode],0))</f>
        <v>925.779</v>
      </c>
      <c r="Q207" s="30">
        <f>INDEX(Summary[FY2425_EESMSCost], MATCH(D207,Summary[PracticeCode],0))</f>
        <v>559.21799999999996</v>
      </c>
      <c r="R207" s="31">
        <f>INDEX(Summary[FY2425_Accurx_Fragments], MATCH(D207,Summary[PracticeCode],0))</f>
        <v>44654</v>
      </c>
      <c r="S207" s="31">
        <f>INDEX(Summary[FY2425_EESMS], MATCH(D207,Summary[PracticeCode],0))</f>
        <v>25419</v>
      </c>
      <c r="T207" s="10">
        <f>INDEX(Summary[FY2425_SMS], MATCH(D207,Summary[PracticeCode],0))</f>
        <v>70073</v>
      </c>
      <c r="U207" s="10">
        <f>SUMIFS(Table5[All messages],Table5[ODS],'NWL Practice Allocation'!$D207)</f>
        <v>15729</v>
      </c>
      <c r="V207" s="10">
        <f>SUMIFS(Table5[Fallback messages (No NHS App)],Table5[ODS],'NWL Practice Allocation'!$D207)</f>
        <v>9566</v>
      </c>
      <c r="W207" s="10">
        <f>SUMIFS(Table5[NHS App messages saved],Table5[ODS],'NWL Practice Allocation'!$D207)</f>
        <v>888</v>
      </c>
    </row>
    <row r="208" spans="1:23" s="7" customFormat="1" x14ac:dyDescent="0.35">
      <c r="A208" s="21" t="s">
        <v>715</v>
      </c>
      <c r="B208" s="22" t="s">
        <v>431</v>
      </c>
      <c r="C208" s="22" t="s">
        <v>18</v>
      </c>
      <c r="D208" s="21" t="s">
        <v>251</v>
      </c>
      <c r="E208" s="9">
        <f>INDEX(Summary[Practice Normalised Weighted List Size], MATCH(D208,Summary[ODS Code],0))</f>
        <v>4271.7758954057999</v>
      </c>
      <c r="F208" s="51">
        <f t="shared" si="21"/>
        <v>1922.29915293261</v>
      </c>
      <c r="G208" s="26" t="e">
        <f>VLOOKUP(D208,'[1]NWL Practice AccurX Allocation'!D$4:G$357,4,FALSE)</f>
        <v>#N/A</v>
      </c>
      <c r="H208" s="28">
        <f t="shared" si="22"/>
        <v>139687.07177976967</v>
      </c>
      <c r="I208" s="23">
        <f t="shared" si="23"/>
        <v>34921.767944942418</v>
      </c>
      <c r="J208" s="23">
        <f t="shared" si="24"/>
        <v>139687.07177976967</v>
      </c>
      <c r="K208" s="33">
        <f t="shared" si="25"/>
        <v>1922.29915293261</v>
      </c>
      <c r="L208" s="30">
        <v>0</v>
      </c>
      <c r="M208" s="30">
        <f>INDEX(Summary[FY2425Cost], MATCH(D208,Summary[PracticeCode],0))</f>
        <v>17.015000000000001</v>
      </c>
      <c r="N208" s="32">
        <f t="shared" si="26"/>
        <v>8.8513798562738551E-3</v>
      </c>
      <c r="O208" s="33">
        <f t="shared" si="27"/>
        <v>1905.2841529326099</v>
      </c>
      <c r="P208" s="30">
        <f>INDEX(Summary[FY2425_AccurxCost], MATCH(D208,Summary[PracticeCode],0))</f>
        <v>17.015000000000001</v>
      </c>
      <c r="Q208" s="30">
        <f>INDEX(Summary[FY2425_EESMSCost], MATCH(D208,Summary[PracticeCode],0))</f>
        <v>0</v>
      </c>
      <c r="R208" s="31">
        <f>INDEX(Summary[FY2425_Accurx_Fragments], MATCH(D208,Summary[PracticeCode],0))</f>
        <v>840</v>
      </c>
      <c r="S208" s="31">
        <f>INDEX(Summary[FY2425_EESMS], MATCH(D208,Summary[PracticeCode],0))</f>
        <v>0</v>
      </c>
      <c r="T208" s="10">
        <f>INDEX(Summary[FY2425_SMS], MATCH(D208,Summary[PracticeCode],0))</f>
        <v>840</v>
      </c>
      <c r="U208" s="10">
        <f>SUMIFS(Table5[All messages],Table5[ODS],'NWL Practice Allocation'!$D208)</f>
        <v>1749</v>
      </c>
      <c r="V208" s="10">
        <f>SUMIFS(Table5[Fallback messages (No NHS App)],Table5[ODS],'NWL Practice Allocation'!$D208)</f>
        <v>855</v>
      </c>
      <c r="W208" s="10">
        <f>SUMIFS(Table5[NHS App messages saved],Table5[ODS],'NWL Practice Allocation'!$D208)</f>
        <v>140</v>
      </c>
    </row>
    <row r="209" spans="1:23" s="7" customFormat="1" x14ac:dyDescent="0.35">
      <c r="A209" s="21" t="s">
        <v>693</v>
      </c>
      <c r="B209" s="22" t="s">
        <v>464</v>
      </c>
      <c r="C209" s="22" t="s">
        <v>18</v>
      </c>
      <c r="D209" s="21" t="s">
        <v>252</v>
      </c>
      <c r="E209" s="9">
        <f>INDEX(Summary[Practice Normalised Weighted List Size], MATCH(D209,Summary[ODS Code],0))</f>
        <v>5607.2852174443096</v>
      </c>
      <c r="F209" s="51">
        <f t="shared" si="21"/>
        <v>2523.2783478499396</v>
      </c>
      <c r="G209" s="26" t="e">
        <f>VLOOKUP(D209,'[1]NWL Practice AccurX Allocation'!D$4:G$357,4,FALSE)</f>
        <v>#N/A</v>
      </c>
      <c r="H209" s="28">
        <f t="shared" si="22"/>
        <v>183358.22661042894</v>
      </c>
      <c r="I209" s="23">
        <f t="shared" si="23"/>
        <v>45839.556652607236</v>
      </c>
      <c r="J209" s="23">
        <f t="shared" si="24"/>
        <v>183358.22661042894</v>
      </c>
      <c r="K209" s="33">
        <f t="shared" si="25"/>
        <v>2523.2783478499396</v>
      </c>
      <c r="L209" s="30">
        <v>0</v>
      </c>
      <c r="M209" s="30">
        <f>INDEX(Summary[FY2425Cost], MATCH(D209,Summary[PracticeCode],0))</f>
        <v>1109.8546999999999</v>
      </c>
      <c r="N209" s="32">
        <f t="shared" si="26"/>
        <v>0.43984632172891114</v>
      </c>
      <c r="O209" s="33">
        <f t="shared" si="27"/>
        <v>1413.4236478499397</v>
      </c>
      <c r="P209" s="30">
        <f>INDEX(Summary[FY2425_AccurxCost], MATCH(D209,Summary[PracticeCode],0))</f>
        <v>1109.8546999999999</v>
      </c>
      <c r="Q209" s="30">
        <f>INDEX(Summary[FY2425_EESMSCost], MATCH(D209,Summary[PracticeCode],0))</f>
        <v>0</v>
      </c>
      <c r="R209" s="31">
        <f>INDEX(Summary[FY2425_Accurx_Fragments], MATCH(D209,Summary[PracticeCode],0))</f>
        <v>54013</v>
      </c>
      <c r="S209" s="31">
        <f>INDEX(Summary[FY2425_EESMS], MATCH(D209,Summary[PracticeCode],0))</f>
        <v>0</v>
      </c>
      <c r="T209" s="10">
        <f>INDEX(Summary[FY2425_SMS], MATCH(D209,Summary[PracticeCode],0))</f>
        <v>54013</v>
      </c>
      <c r="U209" s="10">
        <f>SUMIFS(Table5[All messages],Table5[ODS],'NWL Practice Allocation'!$D209)</f>
        <v>11782</v>
      </c>
      <c r="V209" s="10">
        <f>SUMIFS(Table5[Fallback messages (No NHS App)],Table5[ODS],'NWL Practice Allocation'!$D209)</f>
        <v>4640</v>
      </c>
      <c r="W209" s="10">
        <f>SUMIFS(Table5[NHS App messages saved],Table5[ODS],'NWL Practice Allocation'!$D209)</f>
        <v>796</v>
      </c>
    </row>
    <row r="210" spans="1:23" s="7" customFormat="1" x14ac:dyDescent="0.35">
      <c r="A210" s="21" t="s">
        <v>482</v>
      </c>
      <c r="B210" s="22" t="s">
        <v>483</v>
      </c>
      <c r="C210" s="22" t="s">
        <v>29</v>
      </c>
      <c r="D210" s="21" t="s">
        <v>253</v>
      </c>
      <c r="E210" s="9">
        <f>INDEX(Summary[Practice Normalised Weighted List Size], MATCH(D210,Summary[ODS Code],0))</f>
        <v>3516.4630386208501</v>
      </c>
      <c r="F210" s="51">
        <f t="shared" si="21"/>
        <v>1582.4083673793825</v>
      </c>
      <c r="G210" s="26" t="e">
        <f>VLOOKUP(D210,'[1]NWL Practice AccurX Allocation'!D$4:G$357,4,FALSE)</f>
        <v>#N/A</v>
      </c>
      <c r="H210" s="28">
        <f t="shared" si="22"/>
        <v>114988.3413629018</v>
      </c>
      <c r="I210" s="23">
        <f t="shared" si="23"/>
        <v>28747.085340725451</v>
      </c>
      <c r="J210" s="23">
        <f t="shared" si="24"/>
        <v>114988.3413629018</v>
      </c>
      <c r="K210" s="33">
        <f t="shared" si="25"/>
        <v>1582.4083673793825</v>
      </c>
      <c r="L210" s="30">
        <v>0</v>
      </c>
      <c r="M210" s="30">
        <f>INDEX(Summary[FY2425Cost], MATCH(D210,Summary[PracticeCode],0))</f>
        <v>617.2586</v>
      </c>
      <c r="N210" s="32">
        <f t="shared" si="26"/>
        <v>0.3900754146176808</v>
      </c>
      <c r="O210" s="33">
        <f t="shared" si="27"/>
        <v>965.14976737938252</v>
      </c>
      <c r="P210" s="30">
        <f>INDEX(Summary[FY2425_AccurxCost], MATCH(D210,Summary[PracticeCode],0))</f>
        <v>156.0506</v>
      </c>
      <c r="Q210" s="30">
        <f>INDEX(Summary[FY2425_EESMSCost], MATCH(D210,Summary[PracticeCode],0))</f>
        <v>461.20800000000003</v>
      </c>
      <c r="R210" s="31">
        <f>INDEX(Summary[FY2425_Accurx_Fragments], MATCH(D210,Summary[PracticeCode],0))</f>
        <v>7660</v>
      </c>
      <c r="S210" s="31">
        <f>INDEX(Summary[FY2425_EESMS], MATCH(D210,Summary[PracticeCode],0))</f>
        <v>20964</v>
      </c>
      <c r="T210" s="10">
        <f>INDEX(Summary[FY2425_SMS], MATCH(D210,Summary[PracticeCode],0))</f>
        <v>28624</v>
      </c>
      <c r="U210" s="10">
        <f>SUMIFS(Table5[All messages],Table5[ODS],'NWL Practice Allocation'!$D210)</f>
        <v>5044</v>
      </c>
      <c r="V210" s="10">
        <f>SUMIFS(Table5[Fallback messages (No NHS App)],Table5[ODS],'NWL Practice Allocation'!$D210)</f>
        <v>2780</v>
      </c>
      <c r="W210" s="10">
        <f>SUMIFS(Table5[NHS App messages saved],Table5[ODS],'NWL Practice Allocation'!$D210)</f>
        <v>218</v>
      </c>
    </row>
    <row r="211" spans="1:23" s="7" customFormat="1" x14ac:dyDescent="0.35">
      <c r="A211" s="21" t="s">
        <v>652</v>
      </c>
      <c r="B211" s="22" t="s">
        <v>454</v>
      </c>
      <c r="C211" s="22" t="s">
        <v>16</v>
      </c>
      <c r="D211" s="21" t="s">
        <v>254</v>
      </c>
      <c r="E211" s="9">
        <f>INDEX(Summary[Practice Normalised Weighted List Size], MATCH(D211,Summary[ODS Code],0))</f>
        <v>5742.97969466839</v>
      </c>
      <c r="F211" s="51">
        <f t="shared" si="21"/>
        <v>2584.3408626007754</v>
      </c>
      <c r="G211" s="26" t="e">
        <f>VLOOKUP(D211,'[1]NWL Practice AccurX Allocation'!D$4:G$357,4,FALSE)</f>
        <v>#N/A</v>
      </c>
      <c r="H211" s="28">
        <f t="shared" si="22"/>
        <v>187795.43601565636</v>
      </c>
      <c r="I211" s="23">
        <f t="shared" si="23"/>
        <v>46948.859003914091</v>
      </c>
      <c r="J211" s="23">
        <f t="shared" si="24"/>
        <v>187795.43601565636</v>
      </c>
      <c r="K211" s="33">
        <f t="shared" si="25"/>
        <v>2584.3408626007754</v>
      </c>
      <c r="L211" s="30">
        <v>0</v>
      </c>
      <c r="M211" s="30">
        <f>INDEX(Summary[FY2425Cost], MATCH(D211,Summary[PracticeCode],0))</f>
        <v>1105.9449999999999</v>
      </c>
      <c r="N211" s="32">
        <f t="shared" si="26"/>
        <v>0.42794084015953759</v>
      </c>
      <c r="O211" s="33">
        <f t="shared" si="27"/>
        <v>1478.3958626007754</v>
      </c>
      <c r="P211" s="30">
        <f>INDEX(Summary[FY2425_AccurxCost], MATCH(D211,Summary[PracticeCode],0))</f>
        <v>111.105</v>
      </c>
      <c r="Q211" s="30">
        <f>INDEX(Summary[FY2425_EESMSCost], MATCH(D211,Summary[PracticeCode],0))</f>
        <v>994.84</v>
      </c>
      <c r="R211" s="31">
        <f>INDEX(Summary[FY2425_Accurx_Fragments], MATCH(D211,Summary[PracticeCode],0))</f>
        <v>5484</v>
      </c>
      <c r="S211" s="31">
        <f>INDEX(Summary[FY2425_EESMS], MATCH(D211,Summary[PracticeCode],0))</f>
        <v>45220</v>
      </c>
      <c r="T211" s="10">
        <f>INDEX(Summary[FY2425_SMS], MATCH(D211,Summary[PracticeCode],0))</f>
        <v>50704</v>
      </c>
      <c r="U211" s="10">
        <f>SUMIFS(Table5[All messages],Table5[ODS],'NWL Practice Allocation'!$D211)</f>
        <v>0</v>
      </c>
      <c r="V211" s="10">
        <f>SUMIFS(Table5[Fallback messages (No NHS App)],Table5[ODS],'NWL Practice Allocation'!$D211)</f>
        <v>0</v>
      </c>
      <c r="W211" s="10">
        <f>SUMIFS(Table5[NHS App messages saved],Table5[ODS],'NWL Practice Allocation'!$D211)</f>
        <v>0</v>
      </c>
    </row>
    <row r="212" spans="1:23" s="7" customFormat="1" x14ac:dyDescent="0.35">
      <c r="A212" s="21" t="s">
        <v>637</v>
      </c>
      <c r="B212" s="22" t="s">
        <v>485</v>
      </c>
      <c r="C212" s="22" t="s">
        <v>8</v>
      </c>
      <c r="D212" s="21" t="s">
        <v>255</v>
      </c>
      <c r="E212" s="9">
        <f>INDEX(Summary[Practice Normalised Weighted List Size], MATCH(D212,Summary[ODS Code],0))</f>
        <v>5499.0024048351897</v>
      </c>
      <c r="F212" s="51">
        <f t="shared" si="21"/>
        <v>2474.5510821758353</v>
      </c>
      <c r="G212" s="26" t="e">
        <f>VLOOKUP(D212,'[1]NWL Practice AccurX Allocation'!D$4:G$357,4,FALSE)</f>
        <v>#N/A</v>
      </c>
      <c r="H212" s="28">
        <f t="shared" si="22"/>
        <v>179817.37863811071</v>
      </c>
      <c r="I212" s="23">
        <f t="shared" si="23"/>
        <v>44954.344659527676</v>
      </c>
      <c r="J212" s="23">
        <f t="shared" si="24"/>
        <v>179817.37863811071</v>
      </c>
      <c r="K212" s="33">
        <f t="shared" si="25"/>
        <v>2474.5510821758353</v>
      </c>
      <c r="L212" s="30">
        <v>0</v>
      </c>
      <c r="M212" s="30">
        <f>INDEX(Summary[FY2425Cost], MATCH(D212,Summary[PracticeCode],0))</f>
        <v>712.45810000000006</v>
      </c>
      <c r="N212" s="32">
        <f t="shared" si="26"/>
        <v>0.28791408071218577</v>
      </c>
      <c r="O212" s="33">
        <f t="shared" si="27"/>
        <v>1762.0929821758352</v>
      </c>
      <c r="P212" s="30">
        <f>INDEX(Summary[FY2425_AccurxCost], MATCH(D212,Summary[PracticeCode],0))</f>
        <v>681.32810000000006</v>
      </c>
      <c r="Q212" s="30">
        <f>INDEX(Summary[FY2425_EESMSCost], MATCH(D212,Summary[PracticeCode],0))</f>
        <v>31.13</v>
      </c>
      <c r="R212" s="31">
        <f>INDEX(Summary[FY2425_Accurx_Fragments], MATCH(D212,Summary[PracticeCode],0))</f>
        <v>33155</v>
      </c>
      <c r="S212" s="31">
        <f>INDEX(Summary[FY2425_EESMS], MATCH(D212,Summary[PracticeCode],0))</f>
        <v>1415</v>
      </c>
      <c r="T212" s="10">
        <f>INDEX(Summary[FY2425_SMS], MATCH(D212,Summary[PracticeCode],0))</f>
        <v>34570</v>
      </c>
      <c r="U212" s="10">
        <f>SUMIFS(Table5[All messages],Table5[ODS],'NWL Practice Allocation'!$D212)</f>
        <v>7462</v>
      </c>
      <c r="V212" s="10">
        <f>SUMIFS(Table5[Fallback messages (No NHS App)],Table5[ODS],'NWL Practice Allocation'!$D212)</f>
        <v>4005</v>
      </c>
      <c r="W212" s="10">
        <f>SUMIFS(Table5[NHS App messages saved],Table5[ODS],'NWL Practice Allocation'!$D212)</f>
        <v>910</v>
      </c>
    </row>
    <row r="213" spans="1:23" s="7" customFormat="1" x14ac:dyDescent="0.35">
      <c r="A213" s="21" t="s">
        <v>513</v>
      </c>
      <c r="B213" s="22" t="s">
        <v>493</v>
      </c>
      <c r="C213" s="22" t="s">
        <v>12</v>
      </c>
      <c r="D213" s="21" t="s">
        <v>256</v>
      </c>
      <c r="E213" s="9">
        <f>INDEX(Summary[Practice Normalised Weighted List Size], MATCH(D213,Summary[ODS Code],0))</f>
        <v>9860.2325316932001</v>
      </c>
      <c r="F213" s="51">
        <f t="shared" si="21"/>
        <v>4437.1046392619401</v>
      </c>
      <c r="G213" s="26" t="e">
        <f>VLOOKUP(D213,'[1]NWL Practice AccurX Allocation'!D$4:G$357,4,FALSE)</f>
        <v>#N/A</v>
      </c>
      <c r="H213" s="28">
        <f t="shared" si="22"/>
        <v>322429.60378636769</v>
      </c>
      <c r="I213" s="23">
        <f t="shared" si="23"/>
        <v>80607.400946591923</v>
      </c>
      <c r="J213" s="23">
        <f t="shared" si="24"/>
        <v>322429.60378636769</v>
      </c>
      <c r="K213" s="33">
        <f t="shared" si="25"/>
        <v>4437.1046392619401</v>
      </c>
      <c r="L213" s="30">
        <v>0</v>
      </c>
      <c r="M213" s="30">
        <f>INDEX(Summary[FY2425Cost], MATCH(D213,Summary[PracticeCode],0))</f>
        <v>2129.9249</v>
      </c>
      <c r="N213" s="32">
        <f t="shared" si="26"/>
        <v>0.48002584414017513</v>
      </c>
      <c r="O213" s="33">
        <f t="shared" si="27"/>
        <v>2307.1797392619401</v>
      </c>
      <c r="P213" s="30">
        <f>INDEX(Summary[FY2425_AccurxCost], MATCH(D213,Summary[PracticeCode],0))</f>
        <v>528.78690000000006</v>
      </c>
      <c r="Q213" s="30">
        <f>INDEX(Summary[FY2425_EESMSCost], MATCH(D213,Summary[PracticeCode],0))</f>
        <v>1601.1379999999999</v>
      </c>
      <c r="R213" s="31">
        <f>INDEX(Summary[FY2425_Accurx_Fragments], MATCH(D213,Summary[PracticeCode],0))</f>
        <v>25747</v>
      </c>
      <c r="S213" s="31">
        <f>INDEX(Summary[FY2425_EESMS], MATCH(D213,Summary[PracticeCode],0))</f>
        <v>72779</v>
      </c>
      <c r="T213" s="10">
        <f>INDEX(Summary[FY2425_SMS], MATCH(D213,Summary[PracticeCode],0))</f>
        <v>98526</v>
      </c>
      <c r="U213" s="10">
        <f>SUMIFS(Table5[All messages],Table5[ODS],'NWL Practice Allocation'!$D213)</f>
        <v>0</v>
      </c>
      <c r="V213" s="10">
        <f>SUMIFS(Table5[Fallback messages (No NHS App)],Table5[ODS],'NWL Practice Allocation'!$D213)</f>
        <v>0</v>
      </c>
      <c r="W213" s="10">
        <f>SUMIFS(Table5[NHS App messages saved],Table5[ODS],'NWL Practice Allocation'!$D213)</f>
        <v>0</v>
      </c>
    </row>
    <row r="214" spans="1:23" s="7" customFormat="1" x14ac:dyDescent="0.35">
      <c r="A214" s="21" t="s">
        <v>610</v>
      </c>
      <c r="B214" s="22" t="s">
        <v>468</v>
      </c>
      <c r="C214" s="22" t="s">
        <v>29</v>
      </c>
      <c r="D214" s="21" t="s">
        <v>362</v>
      </c>
      <c r="E214" s="9">
        <f>INDEX(Summary[Practice Normalised Weighted List Size], MATCH(D214,Summary[ODS Code],0))</f>
        <v>9569.1442923414797</v>
      </c>
      <c r="F214" s="51">
        <f t="shared" si="21"/>
        <v>4306.1149315536659</v>
      </c>
      <c r="G214" s="26" t="e">
        <f>VLOOKUP(D214,'[1]NWL Practice AccurX Allocation'!D$4:G$357,4,FALSE)</f>
        <v>#N/A</v>
      </c>
      <c r="H214" s="28">
        <f t="shared" si="22"/>
        <v>312911.0183595664</v>
      </c>
      <c r="I214" s="23">
        <f t="shared" si="23"/>
        <v>78227.7545898916</v>
      </c>
      <c r="J214" s="23">
        <f t="shared" si="24"/>
        <v>312911.0183595664</v>
      </c>
      <c r="K214" s="33">
        <f t="shared" si="25"/>
        <v>4306.1149315536659</v>
      </c>
      <c r="L214" s="30">
        <v>0</v>
      </c>
      <c r="M214" s="30">
        <f>INDEX(Summary[FY2425Cost], MATCH(D214,Summary[PracticeCode],0))</f>
        <v>1826.2442000000001</v>
      </c>
      <c r="N214" s="32">
        <f t="shared" si="26"/>
        <v>0.42410484369981338</v>
      </c>
      <c r="O214" s="33">
        <f t="shared" si="27"/>
        <v>2479.8707315536658</v>
      </c>
      <c r="P214" s="30">
        <f>INDEX(Summary[FY2425_AccurxCost], MATCH(D214,Summary[PracticeCode],0))</f>
        <v>697.1382000000001</v>
      </c>
      <c r="Q214" s="30">
        <f>INDEX(Summary[FY2425_EESMSCost], MATCH(D214,Summary[PracticeCode],0))</f>
        <v>1129.106</v>
      </c>
      <c r="R214" s="31">
        <f>INDEX(Summary[FY2425_Accurx_Fragments], MATCH(D214,Summary[PracticeCode],0))</f>
        <v>34158</v>
      </c>
      <c r="S214" s="31">
        <f>INDEX(Summary[FY2425_EESMS], MATCH(D214,Summary[PracticeCode],0))</f>
        <v>51323</v>
      </c>
      <c r="T214" s="10">
        <f>INDEX(Summary[FY2425_SMS], MATCH(D214,Summary[PracticeCode],0))</f>
        <v>85481</v>
      </c>
      <c r="U214" s="10">
        <f>SUMIFS(Table5[All messages],Table5[ODS],'NWL Practice Allocation'!$D214)</f>
        <v>13</v>
      </c>
      <c r="V214" s="10">
        <f>SUMIFS(Table5[Fallback messages (No NHS App)],Table5[ODS],'NWL Practice Allocation'!$D214)</f>
        <v>4</v>
      </c>
      <c r="W214" s="10">
        <f>SUMIFS(Table5[NHS App messages saved],Table5[ODS],'NWL Practice Allocation'!$D214)</f>
        <v>1</v>
      </c>
    </row>
    <row r="215" spans="1:23" s="7" customFormat="1" x14ac:dyDescent="0.35">
      <c r="A215" s="21" t="s">
        <v>710</v>
      </c>
      <c r="B215" s="22" t="s">
        <v>433</v>
      </c>
      <c r="C215" s="22" t="s">
        <v>16</v>
      </c>
      <c r="D215" s="21" t="s">
        <v>257</v>
      </c>
      <c r="E215" s="9">
        <f>INDEX(Summary[Practice Normalised Weighted List Size], MATCH(D215,Summary[ODS Code],0))</f>
        <v>6707.3344757002797</v>
      </c>
      <c r="F215" s="51">
        <f t="shared" si="21"/>
        <v>3018.3005140651258</v>
      </c>
      <c r="G215" s="26" t="e">
        <f>VLOOKUP(D215,'[1]NWL Practice AccurX Allocation'!D$4:G$357,4,FALSE)</f>
        <v>#N/A</v>
      </c>
      <c r="H215" s="28">
        <f t="shared" si="22"/>
        <v>219329.83735539916</v>
      </c>
      <c r="I215" s="23">
        <f t="shared" si="23"/>
        <v>54832.459338849789</v>
      </c>
      <c r="J215" s="23">
        <f t="shared" si="24"/>
        <v>219329.83735539916</v>
      </c>
      <c r="K215" s="33">
        <f t="shared" si="25"/>
        <v>3018.3005140651258</v>
      </c>
      <c r="L215" s="30">
        <v>0</v>
      </c>
      <c r="M215" s="30">
        <f>INDEX(Summary[FY2425Cost], MATCH(D215,Summary[PracticeCode],0))</f>
        <v>2638.3368999999998</v>
      </c>
      <c r="N215" s="32">
        <f t="shared" si="26"/>
        <v>0.87411339185925485</v>
      </c>
      <c r="O215" s="33">
        <f t="shared" si="27"/>
        <v>379.96361406512597</v>
      </c>
      <c r="P215" s="30">
        <f>INDEX(Summary[FY2425_AccurxCost], MATCH(D215,Summary[PracticeCode],0))</f>
        <v>490.67489999999998</v>
      </c>
      <c r="Q215" s="30">
        <f>INDEX(Summary[FY2425_EESMSCost], MATCH(D215,Summary[PracticeCode],0))</f>
        <v>2147.6619999999998</v>
      </c>
      <c r="R215" s="31">
        <f>INDEX(Summary[FY2425_Accurx_Fragments], MATCH(D215,Summary[PracticeCode],0))</f>
        <v>24015</v>
      </c>
      <c r="S215" s="31">
        <f>INDEX(Summary[FY2425_EESMS], MATCH(D215,Summary[PracticeCode],0))</f>
        <v>97621</v>
      </c>
      <c r="T215" s="10">
        <f>INDEX(Summary[FY2425_SMS], MATCH(D215,Summary[PracticeCode],0))</f>
        <v>121636</v>
      </c>
      <c r="U215" s="10">
        <f>SUMIFS(Table5[All messages],Table5[ODS],'NWL Practice Allocation'!$D215)</f>
        <v>7592</v>
      </c>
      <c r="V215" s="10">
        <f>SUMIFS(Table5[Fallback messages (No NHS App)],Table5[ODS],'NWL Practice Allocation'!$D215)</f>
        <v>3299</v>
      </c>
      <c r="W215" s="10">
        <f>SUMIFS(Table5[NHS App messages saved],Table5[ODS],'NWL Practice Allocation'!$D215)</f>
        <v>591</v>
      </c>
    </row>
    <row r="216" spans="1:23" s="7" customFormat="1" x14ac:dyDescent="0.35">
      <c r="A216" s="21" t="s">
        <v>721</v>
      </c>
      <c r="B216" s="22" t="s">
        <v>515</v>
      </c>
      <c r="C216" s="22" t="s">
        <v>22</v>
      </c>
      <c r="D216" s="21" t="s">
        <v>258</v>
      </c>
      <c r="E216" s="9">
        <f>INDEX(Summary[Practice Normalised Weighted List Size], MATCH(D216,Summary[ODS Code],0))</f>
        <v>11055.7869921814</v>
      </c>
      <c r="F216" s="51">
        <f t="shared" si="21"/>
        <v>4975.1041464816299</v>
      </c>
      <c r="G216" s="26" t="e">
        <f>VLOOKUP(D216,'[1]NWL Practice AccurX Allocation'!D$4:G$357,4,FALSE)</f>
        <v>#N/A</v>
      </c>
      <c r="H216" s="28">
        <f t="shared" si="22"/>
        <v>361524.23464433179</v>
      </c>
      <c r="I216" s="23">
        <f t="shared" si="23"/>
        <v>90381.058661082949</v>
      </c>
      <c r="J216" s="23">
        <f t="shared" si="24"/>
        <v>361524.23464433179</v>
      </c>
      <c r="K216" s="33">
        <f t="shared" si="25"/>
        <v>4975.1041464816299</v>
      </c>
      <c r="L216" s="30">
        <v>0</v>
      </c>
      <c r="M216" s="30">
        <f>INDEX(Summary[FY2425Cost], MATCH(D216,Summary[PracticeCode],0))</f>
        <v>3037.6246000000001</v>
      </c>
      <c r="N216" s="32">
        <f t="shared" si="26"/>
        <v>0.610565027497604</v>
      </c>
      <c r="O216" s="33">
        <f t="shared" si="27"/>
        <v>1937.4795464816298</v>
      </c>
      <c r="P216" s="30">
        <f>INDEX(Summary[FY2425_AccurxCost], MATCH(D216,Summary[PracticeCode],0))</f>
        <v>1585.6906000000001</v>
      </c>
      <c r="Q216" s="30">
        <f>INDEX(Summary[FY2425_EESMSCost], MATCH(D216,Summary[PracticeCode],0))</f>
        <v>1451.934</v>
      </c>
      <c r="R216" s="31">
        <f>INDEX(Summary[FY2425_Accurx_Fragments], MATCH(D216,Summary[PracticeCode],0))</f>
        <v>77870</v>
      </c>
      <c r="S216" s="31">
        <f>INDEX(Summary[FY2425_EESMS], MATCH(D216,Summary[PracticeCode],0))</f>
        <v>65997</v>
      </c>
      <c r="T216" s="10">
        <f>INDEX(Summary[FY2425_SMS], MATCH(D216,Summary[PracticeCode],0))</f>
        <v>143867</v>
      </c>
      <c r="U216" s="10">
        <f>SUMIFS(Table5[All messages],Table5[ODS],'NWL Practice Allocation'!$D216)</f>
        <v>38016</v>
      </c>
      <c r="V216" s="10">
        <f>SUMIFS(Table5[Fallback messages (No NHS App)],Table5[ODS],'NWL Practice Allocation'!$D216)</f>
        <v>21557</v>
      </c>
      <c r="W216" s="10">
        <f>SUMIFS(Table5[NHS App messages saved],Table5[ODS],'NWL Practice Allocation'!$D216)</f>
        <v>2494</v>
      </c>
    </row>
    <row r="217" spans="1:23" s="7" customFormat="1" x14ac:dyDescent="0.35">
      <c r="A217" s="21" t="s">
        <v>488</v>
      </c>
      <c r="B217" s="22" t="s">
        <v>489</v>
      </c>
      <c r="C217" s="22" t="s">
        <v>18</v>
      </c>
      <c r="D217" s="21" t="s">
        <v>260</v>
      </c>
      <c r="E217" s="9">
        <f>INDEX(Summary[Practice Normalised Weighted List Size], MATCH(D217,Summary[ODS Code],0))</f>
        <v>6013.34310175884</v>
      </c>
      <c r="F217" s="51">
        <f t="shared" si="21"/>
        <v>2706.0043957914781</v>
      </c>
      <c r="G217" s="26" t="e">
        <f>VLOOKUP(D217,'[1]NWL Practice AccurX Allocation'!D$4:G$357,4,FALSE)</f>
        <v>#N/A</v>
      </c>
      <c r="H217" s="28">
        <f t="shared" si="22"/>
        <v>196636.3194275141</v>
      </c>
      <c r="I217" s="23">
        <f t="shared" si="23"/>
        <v>49159.079856878525</v>
      </c>
      <c r="J217" s="23">
        <f t="shared" si="24"/>
        <v>196636.3194275141</v>
      </c>
      <c r="K217" s="33">
        <f t="shared" si="25"/>
        <v>2706.0043957914781</v>
      </c>
      <c r="L217" s="30">
        <v>0</v>
      </c>
      <c r="M217" s="30">
        <f>INDEX(Summary[FY2425Cost], MATCH(D217,Summary[PracticeCode],0))</f>
        <v>1432.4013999999997</v>
      </c>
      <c r="N217" s="32">
        <f t="shared" si="26"/>
        <v>0.5293418599865346</v>
      </c>
      <c r="O217" s="33">
        <f t="shared" si="27"/>
        <v>1273.6029957914784</v>
      </c>
      <c r="P217" s="30">
        <f>INDEX(Summary[FY2425_AccurxCost], MATCH(D217,Summary[PracticeCode],0))</f>
        <v>1361.0553999999997</v>
      </c>
      <c r="Q217" s="30">
        <f>INDEX(Summary[FY2425_EESMSCost], MATCH(D217,Summary[PracticeCode],0))</f>
        <v>71.346000000000004</v>
      </c>
      <c r="R217" s="31">
        <f>INDEX(Summary[FY2425_Accurx_Fragments], MATCH(D217,Summary[PracticeCode],0))</f>
        <v>66104</v>
      </c>
      <c r="S217" s="31">
        <f>INDEX(Summary[FY2425_EESMS], MATCH(D217,Summary[PracticeCode],0))</f>
        <v>3243</v>
      </c>
      <c r="T217" s="10">
        <f>INDEX(Summary[FY2425_SMS], MATCH(D217,Summary[PracticeCode],0))</f>
        <v>69347</v>
      </c>
      <c r="U217" s="10">
        <f>SUMIFS(Table5[All messages],Table5[ODS],'NWL Practice Allocation'!$D217)</f>
        <v>16075</v>
      </c>
      <c r="V217" s="10">
        <f>SUMIFS(Table5[Fallback messages (No NHS App)],Table5[ODS],'NWL Practice Allocation'!$D217)</f>
        <v>7177</v>
      </c>
      <c r="W217" s="10">
        <f>SUMIFS(Table5[NHS App messages saved],Table5[ODS],'NWL Practice Allocation'!$D217)</f>
        <v>1480</v>
      </c>
    </row>
    <row r="218" spans="1:23" s="7" customFormat="1" x14ac:dyDescent="0.35">
      <c r="A218" s="21" t="s">
        <v>530</v>
      </c>
      <c r="B218" s="22" t="s">
        <v>443</v>
      </c>
      <c r="C218" s="22" t="s">
        <v>26</v>
      </c>
      <c r="D218" s="21" t="s">
        <v>261</v>
      </c>
      <c r="E218" s="9">
        <f>INDEX(Summary[Practice Normalised Weighted List Size], MATCH(D218,Summary[ODS Code],0))</f>
        <v>6708.8760825496702</v>
      </c>
      <c r="F218" s="51">
        <f t="shared" si="21"/>
        <v>3018.9942371473517</v>
      </c>
      <c r="G218" s="26" t="e">
        <f>VLOOKUP(D218,'[1]NWL Practice AccurX Allocation'!D$4:G$357,4,FALSE)</f>
        <v>#N/A</v>
      </c>
      <c r="H218" s="28">
        <f t="shared" si="22"/>
        <v>219380.24789937423</v>
      </c>
      <c r="I218" s="23">
        <f t="shared" si="23"/>
        <v>54845.061974843557</v>
      </c>
      <c r="J218" s="23">
        <f t="shared" si="24"/>
        <v>219380.24789937423</v>
      </c>
      <c r="K218" s="33">
        <f t="shared" si="25"/>
        <v>3018.9942371473517</v>
      </c>
      <c r="L218" s="30">
        <v>0</v>
      </c>
      <c r="M218" s="30">
        <f>INDEX(Summary[FY2425Cost], MATCH(D218,Summary[PracticeCode],0))</f>
        <v>2881.5122000000001</v>
      </c>
      <c r="N218" s="32">
        <f t="shared" si="26"/>
        <v>0.95446098059555806</v>
      </c>
      <c r="O218" s="33">
        <f t="shared" si="27"/>
        <v>137.48203714735155</v>
      </c>
      <c r="P218" s="30">
        <f>INDEX(Summary[FY2425_AccurxCost], MATCH(D218,Summary[PracticeCode],0))</f>
        <v>1910.4102</v>
      </c>
      <c r="Q218" s="30">
        <f>INDEX(Summary[FY2425_EESMSCost], MATCH(D218,Summary[PracticeCode],0))</f>
        <v>971.10199999999998</v>
      </c>
      <c r="R218" s="31">
        <f>INDEX(Summary[FY2425_Accurx_Fragments], MATCH(D218,Summary[PracticeCode],0))</f>
        <v>93198</v>
      </c>
      <c r="S218" s="31">
        <f>INDEX(Summary[FY2425_EESMS], MATCH(D218,Summary[PracticeCode],0))</f>
        <v>44141</v>
      </c>
      <c r="T218" s="10">
        <f>INDEX(Summary[FY2425_SMS], MATCH(D218,Summary[PracticeCode],0))</f>
        <v>137339</v>
      </c>
      <c r="U218" s="10">
        <f>SUMIFS(Table5[All messages],Table5[ODS],'NWL Practice Allocation'!$D218)</f>
        <v>25835</v>
      </c>
      <c r="V218" s="10">
        <f>SUMIFS(Table5[Fallback messages (No NHS App)],Table5[ODS],'NWL Practice Allocation'!$D218)</f>
        <v>13420</v>
      </c>
      <c r="W218" s="10">
        <f>SUMIFS(Table5[NHS App messages saved],Table5[ODS],'NWL Practice Allocation'!$D218)</f>
        <v>1912</v>
      </c>
    </row>
    <row r="219" spans="1:23" s="7" customFormat="1" x14ac:dyDescent="0.35">
      <c r="A219" s="21" t="s">
        <v>478</v>
      </c>
      <c r="B219" s="22" t="s">
        <v>468</v>
      </c>
      <c r="C219" s="22" t="s">
        <v>29</v>
      </c>
      <c r="D219" s="21" t="s">
        <v>262</v>
      </c>
      <c r="E219" s="9">
        <f>INDEX(Summary[Practice Normalised Weighted List Size], MATCH(D219,Summary[ODS Code],0))</f>
        <v>400.69050005798999</v>
      </c>
      <c r="F219" s="51">
        <f t="shared" si="21"/>
        <v>180.3107250260955</v>
      </c>
      <c r="G219" s="26" t="e">
        <f>VLOOKUP(D219,'[1]NWL Practice AccurX Allocation'!D$4:G$357,4,FALSE)</f>
        <v>#N/A</v>
      </c>
      <c r="H219" s="28">
        <f t="shared" si="22"/>
        <v>13102.579351896275</v>
      </c>
      <c r="I219" s="23">
        <f t="shared" si="23"/>
        <v>3275.6448379740687</v>
      </c>
      <c r="J219" s="23">
        <f t="shared" si="24"/>
        <v>13102.579351896275</v>
      </c>
      <c r="K219" s="33">
        <f t="shared" si="25"/>
        <v>180.3107250260955</v>
      </c>
      <c r="L219" s="30">
        <v>0</v>
      </c>
      <c r="M219" s="30">
        <f>INDEX(Summary[FY2425Cost], MATCH(D219,Summary[PracticeCode],0))</f>
        <v>121.43299999999999</v>
      </c>
      <c r="N219" s="32">
        <f t="shared" si="26"/>
        <v>0.67346520836420343</v>
      </c>
      <c r="O219" s="33">
        <f t="shared" si="27"/>
        <v>58.877725026095504</v>
      </c>
      <c r="P219" s="30">
        <f>INDEX(Summary[FY2425_AccurxCost], MATCH(D219,Summary[PracticeCode],0))</f>
        <v>2.0609999999999999</v>
      </c>
      <c r="Q219" s="30">
        <f>INDEX(Summary[FY2425_EESMSCost], MATCH(D219,Summary[PracticeCode],0))</f>
        <v>119.372</v>
      </c>
      <c r="R219" s="31">
        <f>INDEX(Summary[FY2425_Accurx_Fragments], MATCH(D219,Summary[PracticeCode],0))</f>
        <v>102</v>
      </c>
      <c r="S219" s="31">
        <f>INDEX(Summary[FY2425_EESMS], MATCH(D219,Summary[PracticeCode],0))</f>
        <v>5426</v>
      </c>
      <c r="T219" s="10">
        <f>INDEX(Summary[FY2425_SMS], MATCH(D219,Summary[PracticeCode],0))</f>
        <v>5528</v>
      </c>
      <c r="U219" s="10">
        <f>SUMIFS(Table5[All messages],Table5[ODS],'NWL Practice Allocation'!$D219)</f>
        <v>240</v>
      </c>
      <c r="V219" s="10">
        <f>SUMIFS(Table5[Fallback messages (No NHS App)],Table5[ODS],'NWL Practice Allocation'!$D219)</f>
        <v>153</v>
      </c>
      <c r="W219" s="10">
        <f>SUMIFS(Table5[NHS App messages saved],Table5[ODS],'NWL Practice Allocation'!$D219)</f>
        <v>19</v>
      </c>
    </row>
    <row r="220" spans="1:23" s="7" customFormat="1" x14ac:dyDescent="0.35">
      <c r="A220" s="21" t="s">
        <v>263</v>
      </c>
      <c r="B220" s="22" t="s">
        <v>449</v>
      </c>
      <c r="C220" s="22" t="s">
        <v>22</v>
      </c>
      <c r="D220" s="21" t="s">
        <v>264</v>
      </c>
      <c r="E220" s="9">
        <f>INDEX(Summary[Practice Normalised Weighted List Size], MATCH(D220,Summary[ODS Code],0))</f>
        <v>11499.298145864699</v>
      </c>
      <c r="F220" s="51">
        <f t="shared" si="21"/>
        <v>5174.6841656391143</v>
      </c>
      <c r="G220" s="26" t="e">
        <f>VLOOKUP(D220,'[1]NWL Practice AccurX Allocation'!D$4:G$357,4,FALSE)</f>
        <v>#N/A</v>
      </c>
      <c r="H220" s="28">
        <f t="shared" si="22"/>
        <v>376027.04936977569</v>
      </c>
      <c r="I220" s="23">
        <f t="shared" si="23"/>
        <v>94006.762342443923</v>
      </c>
      <c r="J220" s="23">
        <f t="shared" si="24"/>
        <v>376027.04936977569</v>
      </c>
      <c r="K220" s="33">
        <f t="shared" si="25"/>
        <v>5174.6841656391143</v>
      </c>
      <c r="L220" s="30">
        <v>0</v>
      </c>
      <c r="M220" s="30">
        <f>INDEX(Summary[FY2425Cost], MATCH(D220,Summary[PracticeCode],0))</f>
        <v>4557.9740000000002</v>
      </c>
      <c r="N220" s="32">
        <f t="shared" si="26"/>
        <v>0.88082167995214344</v>
      </c>
      <c r="O220" s="33">
        <f t="shared" si="27"/>
        <v>616.71016563911417</v>
      </c>
      <c r="P220" s="30">
        <f>INDEX(Summary[FY2425_AccurxCost], MATCH(D220,Summary[PracticeCode],0))</f>
        <v>1080.5440000000001</v>
      </c>
      <c r="Q220" s="30">
        <f>INDEX(Summary[FY2425_EESMSCost], MATCH(D220,Summary[PracticeCode],0))</f>
        <v>3477.43</v>
      </c>
      <c r="R220" s="31">
        <f>INDEX(Summary[FY2425_Accurx_Fragments], MATCH(D220,Summary[PracticeCode],0))</f>
        <v>52350</v>
      </c>
      <c r="S220" s="31">
        <f>INDEX(Summary[FY2425_EESMS], MATCH(D220,Summary[PracticeCode],0))</f>
        <v>158065</v>
      </c>
      <c r="T220" s="10">
        <f>INDEX(Summary[FY2425_SMS], MATCH(D220,Summary[PracticeCode],0))</f>
        <v>210415</v>
      </c>
      <c r="U220" s="10">
        <f>SUMIFS(Table5[All messages],Table5[ODS],'NWL Practice Allocation'!$D220)</f>
        <v>22178</v>
      </c>
      <c r="V220" s="10">
        <f>SUMIFS(Table5[Fallback messages (No NHS App)],Table5[ODS],'NWL Practice Allocation'!$D220)</f>
        <v>9718</v>
      </c>
      <c r="W220" s="10">
        <f>SUMIFS(Table5[NHS App messages saved],Table5[ODS],'NWL Practice Allocation'!$D220)</f>
        <v>1833</v>
      </c>
    </row>
    <row r="221" spans="1:23" s="7" customFormat="1" x14ac:dyDescent="0.35">
      <c r="A221" s="21" t="s">
        <v>529</v>
      </c>
      <c r="B221" s="22" t="s">
        <v>445</v>
      </c>
      <c r="C221" s="22" t="s">
        <v>26</v>
      </c>
      <c r="D221" s="21" t="s">
        <v>265</v>
      </c>
      <c r="E221" s="9" t="e">
        <f>INDEX(Summary[Practice Normalised Weighted List Size], MATCH(D221,Summary[ODS Code],0))</f>
        <v>#N/A</v>
      </c>
      <c r="F221" s="51" t="e">
        <f t="shared" si="21"/>
        <v>#N/A</v>
      </c>
      <c r="G221" s="26" t="e">
        <f>VLOOKUP(D221,'[1]NWL Practice AccurX Allocation'!D$4:G$357,4,FALSE)</f>
        <v>#N/A</v>
      </c>
      <c r="H221" s="28" t="e">
        <f t="shared" si="22"/>
        <v>#N/A</v>
      </c>
      <c r="I221" s="23" t="e">
        <f t="shared" si="23"/>
        <v>#N/A</v>
      </c>
      <c r="J221" s="23" t="e">
        <f t="shared" si="24"/>
        <v>#N/A</v>
      </c>
      <c r="K221" s="33" t="e">
        <f t="shared" si="25"/>
        <v>#N/A</v>
      </c>
      <c r="L221" s="30">
        <v>0</v>
      </c>
      <c r="M221" s="30" t="e">
        <f>INDEX(Summary[FY2425Cost], MATCH(D221,Summary[PracticeCode],0))</f>
        <v>#N/A</v>
      </c>
      <c r="N221" s="32" t="e">
        <f t="shared" si="26"/>
        <v>#N/A</v>
      </c>
      <c r="O221" s="33" t="e">
        <f t="shared" si="27"/>
        <v>#N/A</v>
      </c>
      <c r="P221" s="30" t="e">
        <f>INDEX(Summary[FY2425_AccurxCost], MATCH(D221,Summary[PracticeCode],0))</f>
        <v>#N/A</v>
      </c>
      <c r="Q221" s="30" t="e">
        <f>INDEX(Summary[FY2425_EESMSCost], MATCH(D221,Summary[PracticeCode],0))</f>
        <v>#N/A</v>
      </c>
      <c r="R221" s="31" t="e">
        <f>INDEX(Summary[FY2425_Accurx_Fragments], MATCH(D221,Summary[PracticeCode],0))</f>
        <v>#N/A</v>
      </c>
      <c r="S221" s="31" t="e">
        <f>INDEX(Summary[FY2425_EESMS], MATCH(D221,Summary[PracticeCode],0))</f>
        <v>#N/A</v>
      </c>
      <c r="T221" s="10" t="e">
        <f>INDEX(Summary[FY2425_SMS], MATCH(D221,Summary[PracticeCode],0))</f>
        <v>#N/A</v>
      </c>
      <c r="U221" s="10">
        <f>SUMIFS(Table5[All messages],Table5[ODS],'NWL Practice Allocation'!$D221)</f>
        <v>0</v>
      </c>
      <c r="V221" s="10">
        <f>SUMIFS(Table5[Fallback messages (No NHS App)],Table5[ODS],'NWL Practice Allocation'!$D221)</f>
        <v>0</v>
      </c>
      <c r="W221" s="10">
        <f>SUMIFS(Table5[NHS App messages saved],Table5[ODS],'NWL Practice Allocation'!$D221)</f>
        <v>0</v>
      </c>
    </row>
    <row r="222" spans="1:23" s="7" customFormat="1" x14ac:dyDescent="0.35">
      <c r="A222" s="21" t="s">
        <v>266</v>
      </c>
      <c r="B222" s="22" t="s">
        <v>468</v>
      </c>
      <c r="C222" s="22" t="s">
        <v>29</v>
      </c>
      <c r="D222" s="21" t="s">
        <v>267</v>
      </c>
      <c r="E222" s="9">
        <f>INDEX(Summary[Practice Normalised Weighted List Size], MATCH(D222,Summary[ODS Code],0))</f>
        <v>6244.6486438209004</v>
      </c>
      <c r="F222" s="51">
        <f t="shared" si="21"/>
        <v>2810.0918897194051</v>
      </c>
      <c r="G222" s="26" t="e">
        <f>VLOOKUP(D222,'[1]NWL Practice AccurX Allocation'!D$4:G$357,4,FALSE)</f>
        <v>#N/A</v>
      </c>
      <c r="H222" s="28">
        <f t="shared" si="22"/>
        <v>204200.01065294346</v>
      </c>
      <c r="I222" s="23">
        <f t="shared" si="23"/>
        <v>51050.002663235864</v>
      </c>
      <c r="J222" s="23">
        <f t="shared" si="24"/>
        <v>204200.01065294346</v>
      </c>
      <c r="K222" s="33">
        <f t="shared" si="25"/>
        <v>2810.0918897194051</v>
      </c>
      <c r="L222" s="30">
        <v>0</v>
      </c>
      <c r="M222" s="30">
        <f>INDEX(Summary[FY2425Cost], MATCH(D222,Summary[PracticeCode],0))</f>
        <v>1349.4259000000002</v>
      </c>
      <c r="N222" s="32">
        <f t="shared" si="26"/>
        <v>0.48020703697868894</v>
      </c>
      <c r="O222" s="33">
        <f t="shared" si="27"/>
        <v>1460.6659897194049</v>
      </c>
      <c r="P222" s="30">
        <f>INDEX(Summary[FY2425_AccurxCost], MATCH(D222,Summary[PracticeCode],0))</f>
        <v>863.59990000000005</v>
      </c>
      <c r="Q222" s="30">
        <f>INDEX(Summary[FY2425_EESMSCost], MATCH(D222,Summary[PracticeCode],0))</f>
        <v>485.82600000000002</v>
      </c>
      <c r="R222" s="31">
        <f>INDEX(Summary[FY2425_Accurx_Fragments], MATCH(D222,Summary[PracticeCode],0))</f>
        <v>41927</v>
      </c>
      <c r="S222" s="31">
        <f>INDEX(Summary[FY2425_EESMS], MATCH(D222,Summary[PracticeCode],0))</f>
        <v>22083</v>
      </c>
      <c r="T222" s="10">
        <f>INDEX(Summary[FY2425_SMS], MATCH(D222,Summary[PracticeCode],0))</f>
        <v>64010</v>
      </c>
      <c r="U222" s="10">
        <f>SUMIFS(Table5[All messages],Table5[ODS],'NWL Practice Allocation'!$D222)</f>
        <v>11788</v>
      </c>
      <c r="V222" s="10">
        <f>SUMIFS(Table5[Fallback messages (No NHS App)],Table5[ODS],'NWL Practice Allocation'!$D222)</f>
        <v>4278</v>
      </c>
      <c r="W222" s="10">
        <f>SUMIFS(Table5[NHS App messages saved],Table5[ODS],'NWL Practice Allocation'!$D222)</f>
        <v>1010</v>
      </c>
    </row>
    <row r="223" spans="1:23" s="7" customFormat="1" x14ac:dyDescent="0.35">
      <c r="A223" s="21" t="s">
        <v>650</v>
      </c>
      <c r="B223" s="22" t="s">
        <v>503</v>
      </c>
      <c r="C223" s="22" t="s">
        <v>8</v>
      </c>
      <c r="D223" s="21" t="s">
        <v>268</v>
      </c>
      <c r="E223" s="9">
        <f>INDEX(Summary[Practice Normalised Weighted List Size], MATCH(D223,Summary[ODS Code],0))</f>
        <v>4948.93808797567</v>
      </c>
      <c r="F223" s="51">
        <f t="shared" si="21"/>
        <v>2227.0221395890517</v>
      </c>
      <c r="G223" s="26" t="e">
        <f>VLOOKUP(D223,'[1]NWL Practice AccurX Allocation'!D$4:G$357,4,FALSE)</f>
        <v>#N/A</v>
      </c>
      <c r="H223" s="28">
        <f t="shared" si="22"/>
        <v>161830.27547680441</v>
      </c>
      <c r="I223" s="23">
        <f t="shared" si="23"/>
        <v>40457.568869201103</v>
      </c>
      <c r="J223" s="23">
        <f t="shared" si="24"/>
        <v>161830.27547680441</v>
      </c>
      <c r="K223" s="33">
        <f t="shared" si="25"/>
        <v>2227.0221395890517</v>
      </c>
      <c r="L223" s="30">
        <v>0</v>
      </c>
      <c r="M223" s="30">
        <f>INDEX(Summary[FY2425Cost], MATCH(D223,Summary[PracticeCode],0))</f>
        <v>2041.104</v>
      </c>
      <c r="N223" s="32">
        <f t="shared" si="26"/>
        <v>0.91651715702145697</v>
      </c>
      <c r="O223" s="33">
        <f t="shared" si="27"/>
        <v>185.91813958905163</v>
      </c>
      <c r="P223" s="30">
        <f>INDEX(Summary[FY2425_AccurxCost], MATCH(D223,Summary[PracticeCode],0))</f>
        <v>1730.068</v>
      </c>
      <c r="Q223" s="30">
        <f>INDEX(Summary[FY2425_EESMSCost], MATCH(D223,Summary[PracticeCode],0))</f>
        <v>311.036</v>
      </c>
      <c r="R223" s="31">
        <f>INDEX(Summary[FY2425_Accurx_Fragments], MATCH(D223,Summary[PracticeCode],0))</f>
        <v>85168</v>
      </c>
      <c r="S223" s="31">
        <f>INDEX(Summary[FY2425_EESMS], MATCH(D223,Summary[PracticeCode],0))</f>
        <v>14138</v>
      </c>
      <c r="T223" s="10">
        <f>INDEX(Summary[FY2425_SMS], MATCH(D223,Summary[PracticeCode],0))</f>
        <v>99306</v>
      </c>
      <c r="U223" s="10">
        <f>SUMIFS(Table5[All messages],Table5[ODS],'NWL Practice Allocation'!$D223)</f>
        <v>20294</v>
      </c>
      <c r="V223" s="10">
        <f>SUMIFS(Table5[Fallback messages (No NHS App)],Table5[ODS],'NWL Practice Allocation'!$D223)</f>
        <v>9547</v>
      </c>
      <c r="W223" s="10">
        <f>SUMIFS(Table5[NHS App messages saved],Table5[ODS],'NWL Practice Allocation'!$D223)</f>
        <v>1787</v>
      </c>
    </row>
    <row r="224" spans="1:23" s="7" customFormat="1" x14ac:dyDescent="0.35">
      <c r="A224" s="21" t="s">
        <v>496</v>
      </c>
      <c r="B224" s="22" t="s">
        <v>497</v>
      </c>
      <c r="C224" s="22" t="s">
        <v>22</v>
      </c>
      <c r="D224" s="21" t="s">
        <v>269</v>
      </c>
      <c r="E224" s="9">
        <f>INDEX(Summary[Practice Normalised Weighted List Size], MATCH(D224,Summary[ODS Code],0))</f>
        <v>3694.6001420438101</v>
      </c>
      <c r="F224" s="51">
        <f t="shared" si="21"/>
        <v>1662.5700639197146</v>
      </c>
      <c r="G224" s="26" t="e">
        <f>VLOOKUP(D224,'[1]NWL Practice AccurX Allocation'!D$4:G$357,4,FALSE)</f>
        <v>#N/A</v>
      </c>
      <c r="H224" s="28">
        <f t="shared" si="22"/>
        <v>120813.4246448326</v>
      </c>
      <c r="I224" s="23">
        <f t="shared" si="23"/>
        <v>30203.35616120815</v>
      </c>
      <c r="J224" s="23">
        <f t="shared" si="24"/>
        <v>120813.4246448326</v>
      </c>
      <c r="K224" s="33">
        <f t="shared" si="25"/>
        <v>1662.5700639197146</v>
      </c>
      <c r="L224" s="30">
        <v>0</v>
      </c>
      <c r="M224" s="30">
        <f>INDEX(Summary[FY2425Cost], MATCH(D224,Summary[PracticeCode],0))</f>
        <v>2598.0421999999999</v>
      </c>
      <c r="N224" s="32">
        <f t="shared" si="26"/>
        <v>1.5626662938190972</v>
      </c>
      <c r="O224" s="33">
        <f t="shared" si="27"/>
        <v>-935.47213608028528</v>
      </c>
      <c r="P224" s="30">
        <f>INDEX(Summary[FY2425_AccurxCost], MATCH(D224,Summary[PracticeCode],0))</f>
        <v>17.618200000000002</v>
      </c>
      <c r="Q224" s="30">
        <f>INDEX(Summary[FY2425_EESMSCost], MATCH(D224,Summary[PracticeCode],0))</f>
        <v>2580.424</v>
      </c>
      <c r="R224" s="31">
        <f>INDEX(Summary[FY2425_Accurx_Fragments], MATCH(D224,Summary[PracticeCode],0))</f>
        <v>866</v>
      </c>
      <c r="S224" s="31">
        <f>INDEX(Summary[FY2425_EESMS], MATCH(D224,Summary[PracticeCode],0))</f>
        <v>117292</v>
      </c>
      <c r="T224" s="10">
        <f>INDEX(Summary[FY2425_SMS], MATCH(D224,Summary[PracticeCode],0))</f>
        <v>118158</v>
      </c>
      <c r="U224" s="10">
        <f>SUMIFS(Table5[All messages],Table5[ODS],'NWL Practice Allocation'!$D224)</f>
        <v>100</v>
      </c>
      <c r="V224" s="10">
        <f>SUMIFS(Table5[Fallback messages (No NHS App)],Table5[ODS],'NWL Practice Allocation'!$D224)</f>
        <v>58</v>
      </c>
      <c r="W224" s="10">
        <f>SUMIFS(Table5[NHS App messages saved],Table5[ODS],'NWL Practice Allocation'!$D224)</f>
        <v>3</v>
      </c>
    </row>
    <row r="225" spans="1:23" s="7" customFormat="1" x14ac:dyDescent="0.35">
      <c r="A225" s="21" t="s">
        <v>723</v>
      </c>
      <c r="B225" s="22" t="s">
        <v>483</v>
      </c>
      <c r="C225" s="22" t="s">
        <v>29</v>
      </c>
      <c r="D225" s="21" t="s">
        <v>270</v>
      </c>
      <c r="E225" s="9">
        <f>INDEX(Summary[Practice Normalised Weighted List Size], MATCH(D225,Summary[ODS Code],0))</f>
        <v>6319.9310614514798</v>
      </c>
      <c r="F225" s="51">
        <f t="shared" si="21"/>
        <v>2843.9689776531659</v>
      </c>
      <c r="G225" s="26" t="e">
        <f>VLOOKUP(D225,'[1]NWL Practice AccurX Allocation'!D$4:G$357,4,FALSE)</f>
        <v>#N/A</v>
      </c>
      <c r="H225" s="28">
        <f t="shared" si="22"/>
        <v>206661.7457094634</v>
      </c>
      <c r="I225" s="23">
        <f t="shared" si="23"/>
        <v>51665.43642736585</v>
      </c>
      <c r="J225" s="23">
        <f t="shared" si="24"/>
        <v>206661.7457094634</v>
      </c>
      <c r="K225" s="33">
        <f t="shared" si="25"/>
        <v>2843.9689776531659</v>
      </c>
      <c r="L225" s="30">
        <v>0</v>
      </c>
      <c r="M225" s="30">
        <f>INDEX(Summary[FY2425Cost], MATCH(D225,Summary[PracticeCode],0))</f>
        <v>1728.8768</v>
      </c>
      <c r="N225" s="32">
        <f t="shared" si="26"/>
        <v>0.60790986596016372</v>
      </c>
      <c r="O225" s="33">
        <f t="shared" si="27"/>
        <v>1115.0921776531659</v>
      </c>
      <c r="P225" s="30">
        <f>INDEX(Summary[FY2425_AccurxCost], MATCH(D225,Summary[PracticeCode],0))</f>
        <v>306.7088</v>
      </c>
      <c r="Q225" s="30">
        <f>INDEX(Summary[FY2425_EESMSCost], MATCH(D225,Summary[PracticeCode],0))</f>
        <v>1422.1679999999999</v>
      </c>
      <c r="R225" s="31">
        <f>INDEX(Summary[FY2425_Accurx_Fragments], MATCH(D225,Summary[PracticeCode],0))</f>
        <v>14774</v>
      </c>
      <c r="S225" s="31">
        <f>INDEX(Summary[FY2425_EESMS], MATCH(D225,Summary[PracticeCode],0))</f>
        <v>64644</v>
      </c>
      <c r="T225" s="10">
        <f>INDEX(Summary[FY2425_SMS], MATCH(D225,Summary[PracticeCode],0))</f>
        <v>79418</v>
      </c>
      <c r="U225" s="10">
        <f>SUMIFS(Table5[All messages],Table5[ODS],'NWL Practice Allocation'!$D225)</f>
        <v>8947</v>
      </c>
      <c r="V225" s="10">
        <f>SUMIFS(Table5[Fallback messages (No NHS App)],Table5[ODS],'NWL Practice Allocation'!$D225)</f>
        <v>4622</v>
      </c>
      <c r="W225" s="10">
        <f>SUMIFS(Table5[NHS App messages saved],Table5[ODS],'NWL Practice Allocation'!$D225)</f>
        <v>672</v>
      </c>
    </row>
    <row r="226" spans="1:23" s="7" customFormat="1" x14ac:dyDescent="0.35">
      <c r="A226" s="21" t="s">
        <v>744</v>
      </c>
      <c r="B226" s="22" t="s">
        <v>443</v>
      </c>
      <c r="C226" s="22" t="s">
        <v>26</v>
      </c>
      <c r="D226" s="21" t="s">
        <v>271</v>
      </c>
      <c r="E226" s="9">
        <f>INDEX(Summary[Practice Normalised Weighted List Size], MATCH(D226,Summary[ODS Code],0))</f>
        <v>9734.6118121047002</v>
      </c>
      <c r="F226" s="51">
        <f t="shared" si="21"/>
        <v>4380.5753154471149</v>
      </c>
      <c r="G226" s="26" t="e">
        <f>VLOOKUP(D226,'[1]NWL Practice AccurX Allocation'!D$4:G$357,4,FALSE)</f>
        <v>#N/A</v>
      </c>
      <c r="H226" s="28">
        <f t="shared" si="22"/>
        <v>318321.8062558237</v>
      </c>
      <c r="I226" s="23">
        <f t="shared" si="23"/>
        <v>79580.451563955925</v>
      </c>
      <c r="J226" s="23">
        <f t="shared" si="24"/>
        <v>318321.8062558237</v>
      </c>
      <c r="K226" s="33">
        <f t="shared" si="25"/>
        <v>4380.5753154471149</v>
      </c>
      <c r="L226" s="30">
        <v>0</v>
      </c>
      <c r="M226" s="30">
        <f>INDEX(Summary[FY2425Cost], MATCH(D226,Summary[PracticeCode],0))</f>
        <v>3418.9784</v>
      </c>
      <c r="N226" s="32">
        <f t="shared" si="26"/>
        <v>0.78048615850610781</v>
      </c>
      <c r="O226" s="33">
        <f t="shared" si="27"/>
        <v>961.59691544711495</v>
      </c>
      <c r="P226" s="30">
        <f>INDEX(Summary[FY2425_AccurxCost], MATCH(D226,Summary[PracticeCode],0))</f>
        <v>2769.8024</v>
      </c>
      <c r="Q226" s="30">
        <f>INDEX(Summary[FY2425_EESMSCost], MATCH(D226,Summary[PracticeCode],0))</f>
        <v>649.17600000000004</v>
      </c>
      <c r="R226" s="31">
        <f>INDEX(Summary[FY2425_Accurx_Fragments], MATCH(D226,Summary[PracticeCode],0))</f>
        <v>134866</v>
      </c>
      <c r="S226" s="31">
        <f>INDEX(Summary[FY2425_EESMS], MATCH(D226,Summary[PracticeCode],0))</f>
        <v>29508</v>
      </c>
      <c r="T226" s="10">
        <f>INDEX(Summary[FY2425_SMS], MATCH(D226,Summary[PracticeCode],0))</f>
        <v>164374</v>
      </c>
      <c r="U226" s="10">
        <f>SUMIFS(Table5[All messages],Table5[ODS],'NWL Practice Allocation'!$D226)</f>
        <v>44136</v>
      </c>
      <c r="V226" s="10">
        <f>SUMIFS(Table5[Fallback messages (No NHS App)],Table5[ODS],'NWL Practice Allocation'!$D226)</f>
        <v>18708</v>
      </c>
      <c r="W226" s="10">
        <f>SUMIFS(Table5[NHS App messages saved],Table5[ODS],'NWL Practice Allocation'!$D226)</f>
        <v>4379</v>
      </c>
    </row>
    <row r="227" spans="1:23" s="7" customFormat="1" x14ac:dyDescent="0.35">
      <c r="A227" s="21" t="s">
        <v>272</v>
      </c>
      <c r="B227" s="22" t="s">
        <v>491</v>
      </c>
      <c r="C227" s="22" t="s">
        <v>16</v>
      </c>
      <c r="D227" s="21" t="s">
        <v>273</v>
      </c>
      <c r="E227" s="9">
        <f>INDEX(Summary[Practice Normalised Weighted List Size], MATCH(D227,Summary[ODS Code],0))</f>
        <v>6651.0969103473899</v>
      </c>
      <c r="F227" s="51">
        <f t="shared" si="21"/>
        <v>2992.9936096563256</v>
      </c>
      <c r="G227" s="26" t="e">
        <f>VLOOKUP(D227,'[1]NWL Practice AccurX Allocation'!D$4:G$357,4,FALSE)</f>
        <v>#N/A</v>
      </c>
      <c r="H227" s="28">
        <f t="shared" si="22"/>
        <v>217490.86896835966</v>
      </c>
      <c r="I227" s="23">
        <f t="shared" si="23"/>
        <v>54372.717242089915</v>
      </c>
      <c r="J227" s="23">
        <f t="shared" si="24"/>
        <v>217490.86896835966</v>
      </c>
      <c r="K227" s="33">
        <f t="shared" si="25"/>
        <v>2992.9936096563256</v>
      </c>
      <c r="L227" s="30">
        <v>0</v>
      </c>
      <c r="M227" s="30">
        <f>INDEX(Summary[FY2425Cost], MATCH(D227,Summary[PracticeCode],0))</f>
        <v>1167.9555</v>
      </c>
      <c r="N227" s="32">
        <f t="shared" si="26"/>
        <v>0.39022986759203676</v>
      </c>
      <c r="O227" s="33">
        <f t="shared" si="27"/>
        <v>1825.0381096563256</v>
      </c>
      <c r="P227" s="30">
        <f>INDEX(Summary[FY2425_AccurxCost], MATCH(D227,Summary[PracticeCode],0))</f>
        <v>118.51149999999998</v>
      </c>
      <c r="Q227" s="30">
        <f>INDEX(Summary[FY2425_EESMSCost], MATCH(D227,Summary[PracticeCode],0))</f>
        <v>1049.444</v>
      </c>
      <c r="R227" s="31">
        <f>INDEX(Summary[FY2425_Accurx_Fragments], MATCH(D227,Summary[PracticeCode],0))</f>
        <v>5693</v>
      </c>
      <c r="S227" s="31">
        <f>INDEX(Summary[FY2425_EESMS], MATCH(D227,Summary[PracticeCode],0))</f>
        <v>47702</v>
      </c>
      <c r="T227" s="10">
        <f>INDEX(Summary[FY2425_SMS], MATCH(D227,Summary[PracticeCode],0))</f>
        <v>53395</v>
      </c>
      <c r="U227" s="10">
        <f>SUMIFS(Table5[All messages],Table5[ODS],'NWL Practice Allocation'!$D227)</f>
        <v>1344</v>
      </c>
      <c r="V227" s="10">
        <f>SUMIFS(Table5[Fallback messages (No NHS App)],Table5[ODS],'NWL Practice Allocation'!$D227)</f>
        <v>813</v>
      </c>
      <c r="W227" s="10">
        <f>SUMIFS(Table5[NHS App messages saved],Table5[ODS],'NWL Practice Allocation'!$D227)</f>
        <v>64</v>
      </c>
    </row>
    <row r="228" spans="1:23" s="7" customFormat="1" x14ac:dyDescent="0.35">
      <c r="A228" s="21" t="s">
        <v>571</v>
      </c>
      <c r="B228" s="22" t="s">
        <v>431</v>
      </c>
      <c r="C228" s="22" t="s">
        <v>18</v>
      </c>
      <c r="D228" s="21" t="s">
        <v>274</v>
      </c>
      <c r="E228" s="9">
        <f>INDEX(Summary[Practice Normalised Weighted List Size], MATCH(D228,Summary[ODS Code],0))</f>
        <v>6912.0116249509401</v>
      </c>
      <c r="F228" s="51">
        <f t="shared" si="21"/>
        <v>3110.4052312279232</v>
      </c>
      <c r="G228" s="26" t="e">
        <f>VLOOKUP(D228,'[1]NWL Practice AccurX Allocation'!D$4:G$357,4,FALSE)</f>
        <v>#N/A</v>
      </c>
      <c r="H228" s="28">
        <f t="shared" si="22"/>
        <v>226022.78013589577</v>
      </c>
      <c r="I228" s="23">
        <f t="shared" si="23"/>
        <v>56505.695033973941</v>
      </c>
      <c r="J228" s="23">
        <f t="shared" si="24"/>
        <v>226022.78013589577</v>
      </c>
      <c r="K228" s="33">
        <f t="shared" si="25"/>
        <v>3110.4052312279232</v>
      </c>
      <c r="L228" s="30">
        <v>0</v>
      </c>
      <c r="M228" s="30">
        <f>INDEX(Summary[FY2425Cost], MATCH(D228,Summary[PracticeCode],0))</f>
        <v>819.95399999999995</v>
      </c>
      <c r="N228" s="32">
        <f t="shared" si="26"/>
        <v>0.26361645478467099</v>
      </c>
      <c r="O228" s="33">
        <f t="shared" si="27"/>
        <v>2290.451231227923</v>
      </c>
      <c r="P228" s="30">
        <f>INDEX(Summary[FY2425_AccurxCost], MATCH(D228,Summary[PracticeCode],0))</f>
        <v>819.95399999999995</v>
      </c>
      <c r="Q228" s="30">
        <f>INDEX(Summary[FY2425_EESMSCost], MATCH(D228,Summary[PracticeCode],0))</f>
        <v>0</v>
      </c>
      <c r="R228" s="31">
        <f>INDEX(Summary[FY2425_Accurx_Fragments], MATCH(D228,Summary[PracticeCode],0))</f>
        <v>39916</v>
      </c>
      <c r="S228" s="31">
        <f>INDEX(Summary[FY2425_EESMS], MATCH(D228,Summary[PracticeCode],0))</f>
        <v>0</v>
      </c>
      <c r="T228" s="10">
        <f>INDEX(Summary[FY2425_SMS], MATCH(D228,Summary[PracticeCode],0))</f>
        <v>39916</v>
      </c>
      <c r="U228" s="10">
        <f>SUMIFS(Table5[All messages],Table5[ODS],'NWL Practice Allocation'!$D228)</f>
        <v>11183</v>
      </c>
      <c r="V228" s="10">
        <f>SUMIFS(Table5[Fallback messages (No NHS App)],Table5[ODS],'NWL Practice Allocation'!$D228)</f>
        <v>7166</v>
      </c>
      <c r="W228" s="10">
        <f>SUMIFS(Table5[NHS App messages saved],Table5[ODS],'NWL Practice Allocation'!$D228)</f>
        <v>549</v>
      </c>
    </row>
    <row r="229" spans="1:23" s="7" customFormat="1" x14ac:dyDescent="0.35">
      <c r="A229" s="21" t="s">
        <v>457</v>
      </c>
      <c r="B229" s="22" t="s">
        <v>458</v>
      </c>
      <c r="C229" s="22" t="s">
        <v>33</v>
      </c>
      <c r="D229" s="21" t="s">
        <v>276</v>
      </c>
      <c r="E229" s="9">
        <f>INDEX(Summary[Practice Normalised Weighted List Size], MATCH(D229,Summary[ODS Code],0))</f>
        <v>6344.1523728684197</v>
      </c>
      <c r="F229" s="51">
        <f t="shared" si="21"/>
        <v>2854.8685677907888</v>
      </c>
      <c r="G229" s="26" t="e">
        <f>VLOOKUP(D229,'[1]NWL Practice AccurX Allocation'!D$4:G$357,4,FALSE)</f>
        <v>#N/A</v>
      </c>
      <c r="H229" s="28">
        <f t="shared" si="22"/>
        <v>207453.78259279733</v>
      </c>
      <c r="I229" s="23">
        <f t="shared" si="23"/>
        <v>51863.445648199333</v>
      </c>
      <c r="J229" s="23">
        <f t="shared" si="24"/>
        <v>207453.78259279733</v>
      </c>
      <c r="K229" s="33">
        <f t="shared" si="25"/>
        <v>2854.8685677907888</v>
      </c>
      <c r="L229" s="30">
        <v>0</v>
      </c>
      <c r="M229" s="30">
        <f>INDEX(Summary[FY2425Cost], MATCH(D229,Summary[PracticeCode],0))</f>
        <v>2040.5594000000001</v>
      </c>
      <c r="N229" s="32">
        <f t="shared" si="26"/>
        <v>0.71476474364599785</v>
      </c>
      <c r="O229" s="33">
        <f t="shared" si="27"/>
        <v>814.30916779078871</v>
      </c>
      <c r="P229" s="30">
        <f>INDEX(Summary[FY2425_AccurxCost], MATCH(D229,Summary[PracticeCode],0))</f>
        <v>633.30740000000003</v>
      </c>
      <c r="Q229" s="30">
        <f>INDEX(Summary[FY2425_EESMSCost], MATCH(D229,Summary[PracticeCode],0))</f>
        <v>1407.252</v>
      </c>
      <c r="R229" s="31">
        <f>INDEX(Summary[FY2425_Accurx_Fragments], MATCH(D229,Summary[PracticeCode],0))</f>
        <v>30542</v>
      </c>
      <c r="S229" s="31">
        <f>INDEX(Summary[FY2425_EESMS], MATCH(D229,Summary[PracticeCode],0))</f>
        <v>63966</v>
      </c>
      <c r="T229" s="10">
        <f>INDEX(Summary[FY2425_SMS], MATCH(D229,Summary[PracticeCode],0))</f>
        <v>94508</v>
      </c>
      <c r="U229" s="10">
        <f>SUMIFS(Table5[All messages],Table5[ODS],'NWL Practice Allocation'!$D229)</f>
        <v>15352</v>
      </c>
      <c r="V229" s="10">
        <f>SUMIFS(Table5[Fallback messages (No NHS App)],Table5[ODS],'NWL Practice Allocation'!$D229)</f>
        <v>8482</v>
      </c>
      <c r="W229" s="10">
        <f>SUMIFS(Table5[NHS App messages saved],Table5[ODS],'NWL Practice Allocation'!$D229)</f>
        <v>1153</v>
      </c>
    </row>
    <row r="230" spans="1:23" s="7" customFormat="1" x14ac:dyDescent="0.35">
      <c r="A230" s="21" t="s">
        <v>671</v>
      </c>
      <c r="B230" s="22" t="s">
        <v>458</v>
      </c>
      <c r="C230" s="22" t="s">
        <v>33</v>
      </c>
      <c r="D230" s="21" t="s">
        <v>275</v>
      </c>
      <c r="E230" s="9">
        <f>INDEX(Summary[Practice Normalised Weighted List Size], MATCH(D230,Summary[ODS Code],0))</f>
        <v>2927.1009569971202</v>
      </c>
      <c r="F230" s="51">
        <f t="shared" si="21"/>
        <v>1317.1954306487041</v>
      </c>
      <c r="G230" s="26" t="e">
        <f>VLOOKUP(D230,'[1]NWL Practice AccurX Allocation'!D$4:G$357,4,FALSE)</f>
        <v>#N/A</v>
      </c>
      <c r="H230" s="28">
        <f t="shared" si="22"/>
        <v>95716.201293805832</v>
      </c>
      <c r="I230" s="23">
        <f t="shared" si="23"/>
        <v>23929.050323451458</v>
      </c>
      <c r="J230" s="23">
        <f t="shared" si="24"/>
        <v>95716.201293805832</v>
      </c>
      <c r="K230" s="33">
        <f t="shared" si="25"/>
        <v>1317.1954306487041</v>
      </c>
      <c r="L230" s="30">
        <v>0</v>
      </c>
      <c r="M230" s="30">
        <f>INDEX(Summary[FY2425Cost], MATCH(D230,Summary[PracticeCode],0))</f>
        <v>221.74610000000001</v>
      </c>
      <c r="N230" s="32">
        <f t="shared" si="26"/>
        <v>0.16834715247288135</v>
      </c>
      <c r="O230" s="33">
        <f t="shared" si="27"/>
        <v>1095.4493306487041</v>
      </c>
      <c r="P230" s="30">
        <f>INDEX(Summary[FY2425_AccurxCost], MATCH(D230,Summary[PracticeCode],0))</f>
        <v>38.156100000000002</v>
      </c>
      <c r="Q230" s="30">
        <f>INDEX(Summary[FY2425_EESMSCost], MATCH(D230,Summary[PracticeCode],0))</f>
        <v>183.59</v>
      </c>
      <c r="R230" s="31">
        <f>INDEX(Summary[FY2425_Accurx_Fragments], MATCH(D230,Summary[PracticeCode],0))</f>
        <v>1865</v>
      </c>
      <c r="S230" s="31">
        <f>INDEX(Summary[FY2425_EESMS], MATCH(D230,Summary[PracticeCode],0))</f>
        <v>8345</v>
      </c>
      <c r="T230" s="10">
        <f>INDEX(Summary[FY2425_SMS], MATCH(D230,Summary[PracticeCode],0))</f>
        <v>10210</v>
      </c>
      <c r="U230" s="10">
        <f>SUMIFS(Table5[All messages],Table5[ODS],'NWL Practice Allocation'!$D230)</f>
        <v>138</v>
      </c>
      <c r="V230" s="10">
        <f>SUMIFS(Table5[Fallback messages (No NHS App)],Table5[ODS],'NWL Practice Allocation'!$D230)</f>
        <v>70</v>
      </c>
      <c r="W230" s="10">
        <f>SUMIFS(Table5[NHS App messages saved],Table5[ODS],'NWL Practice Allocation'!$D230)</f>
        <v>20</v>
      </c>
    </row>
    <row r="231" spans="1:23" s="7" customFormat="1" x14ac:dyDescent="0.35">
      <c r="A231" s="21" t="s">
        <v>558</v>
      </c>
      <c r="B231" s="22" t="s">
        <v>451</v>
      </c>
      <c r="C231" s="22" t="s">
        <v>12</v>
      </c>
      <c r="D231" s="21" t="s">
        <v>277</v>
      </c>
      <c r="E231" s="9">
        <f>INDEX(Summary[Practice Normalised Weighted List Size], MATCH(D231,Summary[ODS Code],0))</f>
        <v>3195.6707077278402</v>
      </c>
      <c r="F231" s="51">
        <f t="shared" si="21"/>
        <v>1438.0518184775281</v>
      </c>
      <c r="G231" s="26" t="e">
        <f>VLOOKUP(D231,'[1]NWL Practice AccurX Allocation'!D$4:G$357,4,FALSE)</f>
        <v>#N/A</v>
      </c>
      <c r="H231" s="28">
        <f t="shared" si="22"/>
        <v>104498.43214270039</v>
      </c>
      <c r="I231" s="23">
        <f t="shared" si="23"/>
        <v>26124.608035675097</v>
      </c>
      <c r="J231" s="23">
        <f t="shared" si="24"/>
        <v>104498.43214270039</v>
      </c>
      <c r="K231" s="33">
        <f t="shared" si="25"/>
        <v>1438.0518184775281</v>
      </c>
      <c r="L231" s="30">
        <v>0</v>
      </c>
      <c r="M231" s="30">
        <f>INDEX(Summary[FY2425Cost], MATCH(D231,Summary[PracticeCode],0))</f>
        <v>1042.1275000000001</v>
      </c>
      <c r="N231" s="32">
        <f t="shared" si="26"/>
        <v>0.72468007523074174</v>
      </c>
      <c r="O231" s="33">
        <f t="shared" si="27"/>
        <v>395.924318477528</v>
      </c>
      <c r="P231" s="30">
        <f>INDEX(Summary[FY2425_AccurxCost], MATCH(D231,Summary[PracticeCode],0))</f>
        <v>169.47550000000001</v>
      </c>
      <c r="Q231" s="30">
        <f>INDEX(Summary[FY2425_EESMSCost], MATCH(D231,Summary[PracticeCode],0))</f>
        <v>872.65200000000004</v>
      </c>
      <c r="R231" s="31">
        <f>INDEX(Summary[FY2425_Accurx_Fragments], MATCH(D231,Summary[PracticeCode],0))</f>
        <v>8485</v>
      </c>
      <c r="S231" s="31">
        <f>INDEX(Summary[FY2425_EESMS], MATCH(D231,Summary[PracticeCode],0))</f>
        <v>39666</v>
      </c>
      <c r="T231" s="10">
        <f>INDEX(Summary[FY2425_SMS], MATCH(D231,Summary[PracticeCode],0))</f>
        <v>48151</v>
      </c>
      <c r="U231" s="10">
        <f>SUMIFS(Table5[All messages],Table5[ODS],'NWL Practice Allocation'!$D231)</f>
        <v>1280</v>
      </c>
      <c r="V231" s="10">
        <f>SUMIFS(Table5[Fallback messages (No NHS App)],Table5[ODS],'NWL Practice Allocation'!$D231)</f>
        <v>1117</v>
      </c>
      <c r="W231" s="10">
        <f>SUMIFS(Table5[NHS App messages saved],Table5[ODS],'NWL Practice Allocation'!$D231)</f>
        <v>33</v>
      </c>
    </row>
    <row r="232" spans="1:23" s="7" customFormat="1" x14ac:dyDescent="0.35">
      <c r="A232" s="21" t="s">
        <v>712</v>
      </c>
      <c r="B232" s="22" t="s">
        <v>485</v>
      </c>
      <c r="C232" s="22" t="s">
        <v>8</v>
      </c>
      <c r="D232" s="21" t="s">
        <v>279</v>
      </c>
      <c r="E232" s="9">
        <f>INDEX(Summary[Practice Normalised Weighted List Size], MATCH(D232,Summary[ODS Code],0))</f>
        <v>4953.9664524772397</v>
      </c>
      <c r="F232" s="51">
        <f t="shared" si="21"/>
        <v>2229.2849036147582</v>
      </c>
      <c r="G232" s="26" t="e">
        <f>VLOOKUP(D232,'[1]NWL Practice AccurX Allocation'!D$4:G$357,4,FALSE)</f>
        <v>#N/A</v>
      </c>
      <c r="H232" s="28">
        <f t="shared" si="22"/>
        <v>161994.70299600574</v>
      </c>
      <c r="I232" s="23">
        <f t="shared" si="23"/>
        <v>40498.675749001435</v>
      </c>
      <c r="J232" s="23">
        <f t="shared" si="24"/>
        <v>161994.70299600574</v>
      </c>
      <c r="K232" s="33">
        <f t="shared" si="25"/>
        <v>2229.2849036147582</v>
      </c>
      <c r="L232" s="30">
        <v>0</v>
      </c>
      <c r="M232" s="30">
        <f>INDEX(Summary[FY2425Cost], MATCH(D232,Summary[PracticeCode],0))</f>
        <v>1071.0266999999999</v>
      </c>
      <c r="N232" s="32">
        <f t="shared" si="26"/>
        <v>0.48043509300374448</v>
      </c>
      <c r="O232" s="33">
        <f t="shared" si="27"/>
        <v>1158.2582036147583</v>
      </c>
      <c r="P232" s="30">
        <f>INDEX(Summary[FY2425_AccurxCost], MATCH(D232,Summary[PracticeCode],0))</f>
        <v>1066.7147</v>
      </c>
      <c r="Q232" s="30">
        <f>INDEX(Summary[FY2425_EESMSCost], MATCH(D232,Summary[PracticeCode],0))</f>
        <v>4.3120000000000003</v>
      </c>
      <c r="R232" s="31">
        <f>INDEX(Summary[FY2425_Accurx_Fragments], MATCH(D232,Summary[PracticeCode],0))</f>
        <v>52061</v>
      </c>
      <c r="S232" s="31">
        <f>INDEX(Summary[FY2425_EESMS], MATCH(D232,Summary[PracticeCode],0))</f>
        <v>196</v>
      </c>
      <c r="T232" s="10">
        <f>INDEX(Summary[FY2425_SMS], MATCH(D232,Summary[PracticeCode],0))</f>
        <v>52257</v>
      </c>
      <c r="U232" s="10">
        <f>SUMIFS(Table5[All messages],Table5[ODS],'NWL Practice Allocation'!$D232)</f>
        <v>14640</v>
      </c>
      <c r="V232" s="10">
        <f>SUMIFS(Table5[Fallback messages (No NHS App)],Table5[ODS],'NWL Practice Allocation'!$D232)</f>
        <v>4658</v>
      </c>
      <c r="W232" s="10">
        <f>SUMIFS(Table5[NHS App messages saved],Table5[ODS],'NWL Practice Allocation'!$D232)</f>
        <v>2492</v>
      </c>
    </row>
    <row r="233" spans="1:23" s="7" customFormat="1" x14ac:dyDescent="0.35">
      <c r="A233" s="21" t="s">
        <v>280</v>
      </c>
      <c r="B233" s="22" t="s">
        <v>472</v>
      </c>
      <c r="C233" s="22" t="s">
        <v>16</v>
      </c>
      <c r="D233" s="21" t="s">
        <v>281</v>
      </c>
      <c r="E233" s="9">
        <f>INDEX(Summary[Practice Normalised Weighted List Size], MATCH(D233,Summary[ODS Code],0))</f>
        <v>6969.2304447143997</v>
      </c>
      <c r="F233" s="51">
        <f t="shared" si="21"/>
        <v>3136.1537001214801</v>
      </c>
      <c r="G233" s="26" t="e">
        <f>VLOOKUP(D233,'[1]NWL Practice AccurX Allocation'!D$4:G$357,4,FALSE)</f>
        <v>#N/A</v>
      </c>
      <c r="H233" s="28">
        <f t="shared" si="22"/>
        <v>227893.8355421609</v>
      </c>
      <c r="I233" s="23">
        <f t="shared" si="23"/>
        <v>56973.458885540225</v>
      </c>
      <c r="J233" s="23">
        <f t="shared" si="24"/>
        <v>227893.8355421609</v>
      </c>
      <c r="K233" s="33">
        <f t="shared" si="25"/>
        <v>3136.1537001214801</v>
      </c>
      <c r="L233" s="30">
        <v>0</v>
      </c>
      <c r="M233" s="30">
        <f>INDEX(Summary[FY2425Cost], MATCH(D233,Summary[PracticeCode],0))</f>
        <v>2561.4275000000002</v>
      </c>
      <c r="N233" s="32">
        <f t="shared" si="26"/>
        <v>0.8167416985655972</v>
      </c>
      <c r="O233" s="33">
        <f t="shared" si="27"/>
        <v>574.72620012147991</v>
      </c>
      <c r="P233" s="30">
        <f>INDEX(Summary[FY2425_AccurxCost], MATCH(D233,Summary[PracticeCode],0))</f>
        <v>1937.5955000000004</v>
      </c>
      <c r="Q233" s="30">
        <f>INDEX(Summary[FY2425_EESMSCost], MATCH(D233,Summary[PracticeCode],0))</f>
        <v>623.83199999999999</v>
      </c>
      <c r="R233" s="31">
        <f>INDEX(Summary[FY2425_Accurx_Fragments], MATCH(D233,Summary[PracticeCode],0))</f>
        <v>94403</v>
      </c>
      <c r="S233" s="31">
        <f>INDEX(Summary[FY2425_EESMS], MATCH(D233,Summary[PracticeCode],0))</f>
        <v>28356</v>
      </c>
      <c r="T233" s="10">
        <f>INDEX(Summary[FY2425_SMS], MATCH(D233,Summary[PracticeCode],0))</f>
        <v>122759</v>
      </c>
      <c r="U233" s="10">
        <f>SUMIFS(Table5[All messages],Table5[ODS],'NWL Practice Allocation'!$D233)</f>
        <v>39961</v>
      </c>
      <c r="V233" s="10">
        <f>SUMIFS(Table5[Fallback messages (No NHS App)],Table5[ODS],'NWL Practice Allocation'!$D233)</f>
        <v>15371</v>
      </c>
      <c r="W233" s="10">
        <f>SUMIFS(Table5[NHS App messages saved],Table5[ODS],'NWL Practice Allocation'!$D233)</f>
        <v>3440</v>
      </c>
    </row>
    <row r="234" spans="1:23" s="7" customFormat="1" x14ac:dyDescent="0.35">
      <c r="A234" s="21" t="s">
        <v>555</v>
      </c>
      <c r="B234" s="22" t="s">
        <v>437</v>
      </c>
      <c r="C234" s="22" t="s">
        <v>18</v>
      </c>
      <c r="D234" s="21" t="s">
        <v>283</v>
      </c>
      <c r="E234" s="9">
        <f>INDEX(Summary[Practice Normalised Weighted List Size], MATCH(D234,Summary[ODS Code],0))</f>
        <v>1697.37537434822</v>
      </c>
      <c r="F234" s="51">
        <f t="shared" si="21"/>
        <v>763.81891845669907</v>
      </c>
      <c r="G234" s="26" t="e">
        <f>VLOOKUP(D234,'[1]NWL Practice AccurX Allocation'!D$4:G$357,4,FALSE)</f>
        <v>#N/A</v>
      </c>
      <c r="H234" s="28">
        <f t="shared" si="22"/>
        <v>55504.174741186798</v>
      </c>
      <c r="I234" s="23">
        <f t="shared" si="23"/>
        <v>13876.0436852967</v>
      </c>
      <c r="J234" s="23">
        <f t="shared" si="24"/>
        <v>55504.174741186798</v>
      </c>
      <c r="K234" s="33">
        <f t="shared" si="25"/>
        <v>763.81891845669907</v>
      </c>
      <c r="L234" s="30">
        <v>0</v>
      </c>
      <c r="M234" s="30">
        <f>INDEX(Summary[FY2425Cost], MATCH(D234,Summary[PracticeCode],0))</f>
        <v>197.75</v>
      </c>
      <c r="N234" s="32">
        <f t="shared" si="26"/>
        <v>0.25889644158010006</v>
      </c>
      <c r="O234" s="33">
        <f t="shared" si="27"/>
        <v>566.06891845669907</v>
      </c>
      <c r="P234" s="30">
        <f>INDEX(Summary[FY2425_AccurxCost], MATCH(D234,Summary[PracticeCode],0))</f>
        <v>197.75</v>
      </c>
      <c r="Q234" s="30">
        <f>INDEX(Summary[FY2425_EESMSCost], MATCH(D234,Summary[PracticeCode],0))</f>
        <v>0</v>
      </c>
      <c r="R234" s="31">
        <f>INDEX(Summary[FY2425_Accurx_Fragments], MATCH(D234,Summary[PracticeCode],0))</f>
        <v>9462</v>
      </c>
      <c r="S234" s="31">
        <f>INDEX(Summary[FY2425_EESMS], MATCH(D234,Summary[PracticeCode],0))</f>
        <v>0</v>
      </c>
      <c r="T234" s="10">
        <f>INDEX(Summary[FY2425_SMS], MATCH(D234,Summary[PracticeCode],0))</f>
        <v>9462</v>
      </c>
      <c r="U234" s="10">
        <f>SUMIFS(Table5[All messages],Table5[ODS],'NWL Practice Allocation'!$D234)</f>
        <v>3658</v>
      </c>
      <c r="V234" s="10">
        <f>SUMIFS(Table5[Fallback messages (No NHS App)],Table5[ODS],'NWL Practice Allocation'!$D234)</f>
        <v>2257</v>
      </c>
      <c r="W234" s="10">
        <f>SUMIFS(Table5[NHS App messages saved],Table5[ODS],'NWL Practice Allocation'!$D234)</f>
        <v>230</v>
      </c>
    </row>
    <row r="235" spans="1:23" s="7" customFormat="1" x14ac:dyDescent="0.35">
      <c r="A235" s="21" t="s">
        <v>462</v>
      </c>
      <c r="B235" s="22" t="s">
        <v>454</v>
      </c>
      <c r="C235" s="22" t="s">
        <v>16</v>
      </c>
      <c r="D235" s="21" t="s">
        <v>284</v>
      </c>
      <c r="E235" s="9">
        <f>INDEX(Summary[Practice Normalised Weighted List Size], MATCH(D235,Summary[ODS Code],0))</f>
        <v>7490.2207887382001</v>
      </c>
      <c r="F235" s="51">
        <f t="shared" si="21"/>
        <v>3370.5993549321902</v>
      </c>
      <c r="G235" s="26" t="e">
        <f>VLOOKUP(D235,'[1]NWL Practice AccurX Allocation'!D$4:G$357,4,FALSE)</f>
        <v>#N/A</v>
      </c>
      <c r="H235" s="28">
        <f t="shared" si="22"/>
        <v>244930.21979173916</v>
      </c>
      <c r="I235" s="23">
        <f t="shared" si="23"/>
        <v>61232.55494793479</v>
      </c>
      <c r="J235" s="23">
        <f t="shared" si="24"/>
        <v>244930.21979173916</v>
      </c>
      <c r="K235" s="33">
        <f t="shared" si="25"/>
        <v>3370.5993549321902</v>
      </c>
      <c r="L235" s="30">
        <v>0</v>
      </c>
      <c r="M235" s="30">
        <f>INDEX(Summary[FY2425Cost], MATCH(D235,Summary[PracticeCode],0))</f>
        <v>3398.578</v>
      </c>
      <c r="N235" s="32">
        <f t="shared" si="26"/>
        <v>1.008300792269146</v>
      </c>
      <c r="O235" s="33">
        <f t="shared" si="27"/>
        <v>-27.978645067809794</v>
      </c>
      <c r="P235" s="30">
        <f>INDEX(Summary[FY2425_AccurxCost], MATCH(D235,Summary[PracticeCode],0))</f>
        <v>893.21799999999996</v>
      </c>
      <c r="Q235" s="30">
        <f>INDEX(Summary[FY2425_EESMSCost], MATCH(D235,Summary[PracticeCode],0))</f>
        <v>2505.36</v>
      </c>
      <c r="R235" s="31">
        <f>INDEX(Summary[FY2425_Accurx_Fragments], MATCH(D235,Summary[PracticeCode],0))</f>
        <v>44066</v>
      </c>
      <c r="S235" s="31">
        <f>INDEX(Summary[FY2425_EESMS], MATCH(D235,Summary[PracticeCode],0))</f>
        <v>113880</v>
      </c>
      <c r="T235" s="10">
        <f>INDEX(Summary[FY2425_SMS], MATCH(D235,Summary[PracticeCode],0))</f>
        <v>157946</v>
      </c>
      <c r="U235" s="10">
        <f>SUMIFS(Table5[All messages],Table5[ODS],'NWL Practice Allocation'!$D235)</f>
        <v>10357</v>
      </c>
      <c r="V235" s="10">
        <f>SUMIFS(Table5[Fallback messages (No NHS App)],Table5[ODS],'NWL Practice Allocation'!$D235)</f>
        <v>6247</v>
      </c>
      <c r="W235" s="10">
        <f>SUMIFS(Table5[NHS App messages saved],Table5[ODS],'NWL Practice Allocation'!$D235)</f>
        <v>792</v>
      </c>
    </row>
    <row r="236" spans="1:23" s="7" customFormat="1" x14ac:dyDescent="0.35">
      <c r="A236" s="21" t="s">
        <v>679</v>
      </c>
      <c r="B236" s="22" t="s">
        <v>481</v>
      </c>
      <c r="C236" s="22" t="s">
        <v>33</v>
      </c>
      <c r="D236" s="21" t="s">
        <v>285</v>
      </c>
      <c r="E236" s="9">
        <f>INDEX(Summary[Practice Normalised Weighted List Size], MATCH(D236,Summary[ODS Code],0))</f>
        <v>17938.605562222099</v>
      </c>
      <c r="F236" s="51">
        <f t="shared" si="21"/>
        <v>8072.372502999945</v>
      </c>
      <c r="G236" s="26" t="e">
        <f>VLOOKUP(D236,'[1]NWL Practice AccurX Allocation'!D$4:G$357,4,FALSE)</f>
        <v>#N/A</v>
      </c>
      <c r="H236" s="28">
        <f t="shared" si="22"/>
        <v>586592.40188466269</v>
      </c>
      <c r="I236" s="23">
        <f t="shared" si="23"/>
        <v>146648.10047116567</v>
      </c>
      <c r="J236" s="23">
        <f t="shared" si="24"/>
        <v>586592.40188466269</v>
      </c>
      <c r="K236" s="33">
        <f t="shared" si="25"/>
        <v>8072.372502999945</v>
      </c>
      <c r="L236" s="30">
        <v>0</v>
      </c>
      <c r="M236" s="30">
        <f>INDEX(Summary[FY2425Cost], MATCH(D236,Summary[PracticeCode],0))</f>
        <v>5682.9023999999999</v>
      </c>
      <c r="N236" s="32">
        <f t="shared" si="26"/>
        <v>0.70399407335180042</v>
      </c>
      <c r="O236" s="33">
        <f t="shared" si="27"/>
        <v>2389.4701029999451</v>
      </c>
      <c r="P236" s="30">
        <f>INDEX(Summary[FY2425_AccurxCost], MATCH(D236,Summary[PracticeCode],0))</f>
        <v>3438.0223999999998</v>
      </c>
      <c r="Q236" s="30">
        <f>INDEX(Summary[FY2425_EESMSCost], MATCH(D236,Summary[PracticeCode],0))</f>
        <v>2244.88</v>
      </c>
      <c r="R236" s="31">
        <f>INDEX(Summary[FY2425_Accurx_Fragments], MATCH(D236,Summary[PracticeCode],0))</f>
        <v>158940</v>
      </c>
      <c r="S236" s="31">
        <f>INDEX(Summary[FY2425_EESMS], MATCH(D236,Summary[PracticeCode],0))</f>
        <v>102040</v>
      </c>
      <c r="T236" s="10">
        <f>INDEX(Summary[FY2425_SMS], MATCH(D236,Summary[PracticeCode],0))</f>
        <v>260980</v>
      </c>
      <c r="U236" s="10">
        <f>SUMIFS(Table5[All messages],Table5[ODS],'NWL Practice Allocation'!$D236)</f>
        <v>13571</v>
      </c>
      <c r="V236" s="10">
        <f>SUMIFS(Table5[Fallback messages (No NHS App)],Table5[ODS],'NWL Practice Allocation'!$D236)</f>
        <v>5442</v>
      </c>
      <c r="W236" s="10">
        <f>SUMIFS(Table5[NHS App messages saved],Table5[ODS],'NWL Practice Allocation'!$D236)</f>
        <v>1032</v>
      </c>
    </row>
    <row r="237" spans="1:23" s="7" customFormat="1" x14ac:dyDescent="0.35">
      <c r="A237" s="21" t="s">
        <v>471</v>
      </c>
      <c r="B237" s="22" t="s">
        <v>472</v>
      </c>
      <c r="C237" s="22" t="s">
        <v>16</v>
      </c>
      <c r="D237" s="21" t="s">
        <v>289</v>
      </c>
      <c r="E237" s="9">
        <f>INDEX(Summary[Practice Normalised Weighted List Size], MATCH(D237,Summary[ODS Code],0))</f>
        <v>13107.1914178567</v>
      </c>
      <c r="F237" s="51">
        <f t="shared" si="21"/>
        <v>5898.2361380355151</v>
      </c>
      <c r="G237" s="26" t="e">
        <f>VLOOKUP(D237,'[1]NWL Practice AccurX Allocation'!D$4:G$357,4,FALSE)</f>
        <v>#N/A</v>
      </c>
      <c r="H237" s="28">
        <f t="shared" si="22"/>
        <v>428605.15936391416</v>
      </c>
      <c r="I237" s="23">
        <f t="shared" si="23"/>
        <v>107151.28984097854</v>
      </c>
      <c r="J237" s="23">
        <f t="shared" si="24"/>
        <v>428605.15936391416</v>
      </c>
      <c r="K237" s="33">
        <f t="shared" si="25"/>
        <v>5898.2361380355151</v>
      </c>
      <c r="L237" s="30">
        <v>0</v>
      </c>
      <c r="M237" s="30">
        <f>INDEX(Summary[FY2425Cost], MATCH(D237,Summary[PracticeCode],0))</f>
        <v>4599.4735000000001</v>
      </c>
      <c r="N237" s="32">
        <f t="shared" si="26"/>
        <v>0.77980490986783635</v>
      </c>
      <c r="O237" s="33">
        <f t="shared" si="27"/>
        <v>1298.762638035515</v>
      </c>
      <c r="P237" s="30">
        <f>INDEX(Summary[FY2425_AccurxCost], MATCH(D237,Summary[PracticeCode],0))</f>
        <v>3006.6295</v>
      </c>
      <c r="Q237" s="30">
        <f>INDEX(Summary[FY2425_EESMSCost], MATCH(D237,Summary[PracticeCode],0))</f>
        <v>1592.8440000000001</v>
      </c>
      <c r="R237" s="31">
        <f>INDEX(Summary[FY2425_Accurx_Fragments], MATCH(D237,Summary[PracticeCode],0))</f>
        <v>148359</v>
      </c>
      <c r="S237" s="31">
        <f>INDEX(Summary[FY2425_EESMS], MATCH(D237,Summary[PracticeCode],0))</f>
        <v>72402</v>
      </c>
      <c r="T237" s="10">
        <f>INDEX(Summary[FY2425_SMS], MATCH(D237,Summary[PracticeCode],0))</f>
        <v>220761</v>
      </c>
      <c r="U237" s="10">
        <f>SUMIFS(Table5[All messages],Table5[ODS],'NWL Practice Allocation'!$D237)</f>
        <v>50610</v>
      </c>
      <c r="V237" s="10">
        <f>SUMIFS(Table5[Fallback messages (No NHS App)],Table5[ODS],'NWL Practice Allocation'!$D237)</f>
        <v>22233</v>
      </c>
      <c r="W237" s="10">
        <f>SUMIFS(Table5[NHS App messages saved],Table5[ODS],'NWL Practice Allocation'!$D237)</f>
        <v>5249</v>
      </c>
    </row>
    <row r="238" spans="1:23" s="7" customFormat="1" x14ac:dyDescent="0.35">
      <c r="A238" s="21" t="s">
        <v>544</v>
      </c>
      <c r="B238" s="22" t="s">
        <v>485</v>
      </c>
      <c r="C238" s="22" t="s">
        <v>8</v>
      </c>
      <c r="D238" s="21" t="s">
        <v>286</v>
      </c>
      <c r="E238" s="9">
        <f>INDEX(Summary[Practice Normalised Weighted List Size], MATCH(D238,Summary[ODS Code],0))</f>
        <v>5769.4512522925797</v>
      </c>
      <c r="F238" s="51">
        <f t="shared" si="21"/>
        <v>2596.2530635316612</v>
      </c>
      <c r="G238" s="26" t="e">
        <f>VLOOKUP(D238,'[1]NWL Practice AccurX Allocation'!D$4:G$357,4,FALSE)</f>
        <v>#N/A</v>
      </c>
      <c r="H238" s="28">
        <f t="shared" si="22"/>
        <v>188661.05594996738</v>
      </c>
      <c r="I238" s="23">
        <f t="shared" si="23"/>
        <v>47165.263987491846</v>
      </c>
      <c r="J238" s="23">
        <f t="shared" si="24"/>
        <v>188661.05594996738</v>
      </c>
      <c r="K238" s="33">
        <f t="shared" si="25"/>
        <v>2596.2530635316612</v>
      </c>
      <c r="L238" s="30">
        <v>0</v>
      </c>
      <c r="M238" s="30">
        <f>INDEX(Summary[FY2425Cost], MATCH(D238,Summary[PracticeCode],0))</f>
        <v>2522.8941</v>
      </c>
      <c r="N238" s="32">
        <f t="shared" si="26"/>
        <v>0.97174429389719363</v>
      </c>
      <c r="O238" s="33">
        <f t="shared" si="27"/>
        <v>73.358963531661175</v>
      </c>
      <c r="P238" s="30">
        <f>INDEX(Summary[FY2425_AccurxCost], MATCH(D238,Summary[PracticeCode],0))</f>
        <v>2355.8040999999998</v>
      </c>
      <c r="Q238" s="30">
        <f>INDEX(Summary[FY2425_EESMSCost], MATCH(D238,Summary[PracticeCode],0))</f>
        <v>167.09</v>
      </c>
      <c r="R238" s="31">
        <f>INDEX(Summary[FY2425_Accurx_Fragments], MATCH(D238,Summary[PracticeCode],0))</f>
        <v>115921</v>
      </c>
      <c r="S238" s="31">
        <f>INDEX(Summary[FY2425_EESMS], MATCH(D238,Summary[PracticeCode],0))</f>
        <v>7595</v>
      </c>
      <c r="T238" s="10">
        <f>INDEX(Summary[FY2425_SMS], MATCH(D238,Summary[PracticeCode],0))</f>
        <v>123516</v>
      </c>
      <c r="U238" s="10">
        <f>SUMIFS(Table5[All messages],Table5[ODS],'NWL Practice Allocation'!$D238)</f>
        <v>51556</v>
      </c>
      <c r="V238" s="10">
        <f>SUMIFS(Table5[Fallback messages (No NHS App)],Table5[ODS],'NWL Practice Allocation'!$D238)</f>
        <v>18771</v>
      </c>
      <c r="W238" s="10">
        <f>SUMIFS(Table5[NHS App messages saved],Table5[ODS],'NWL Practice Allocation'!$D238)</f>
        <v>6885</v>
      </c>
    </row>
    <row r="239" spans="1:23" s="7" customFormat="1" x14ac:dyDescent="0.35">
      <c r="A239" s="21" t="s">
        <v>664</v>
      </c>
      <c r="B239" s="22" t="s">
        <v>441</v>
      </c>
      <c r="C239" s="22" t="s">
        <v>29</v>
      </c>
      <c r="D239" s="21" t="s">
        <v>291</v>
      </c>
      <c r="E239" s="9">
        <f>INDEX(Summary[Practice Normalised Weighted List Size], MATCH(D239,Summary[ODS Code],0))</f>
        <v>3054.35808428475</v>
      </c>
      <c r="F239" s="51">
        <f t="shared" si="21"/>
        <v>1374.4611379281375</v>
      </c>
      <c r="G239" s="26" t="e">
        <f>VLOOKUP(D239,'[1]NWL Practice AccurX Allocation'!D$4:G$357,4,FALSE)</f>
        <v>#N/A</v>
      </c>
      <c r="H239" s="28">
        <f t="shared" si="22"/>
        <v>99877.509356111332</v>
      </c>
      <c r="I239" s="23">
        <f t="shared" si="23"/>
        <v>24969.377339027833</v>
      </c>
      <c r="J239" s="23">
        <f t="shared" si="24"/>
        <v>99877.509356111332</v>
      </c>
      <c r="K239" s="33">
        <f t="shared" si="25"/>
        <v>1374.4611379281375</v>
      </c>
      <c r="L239" s="30">
        <v>0</v>
      </c>
      <c r="M239" s="30">
        <f>INDEX(Summary[FY2425Cost], MATCH(D239,Summary[PracticeCode],0))</f>
        <v>1294.3672999999999</v>
      </c>
      <c r="N239" s="32">
        <f t="shared" si="26"/>
        <v>0.94172709892047501</v>
      </c>
      <c r="O239" s="33">
        <f t="shared" si="27"/>
        <v>80.093837928137646</v>
      </c>
      <c r="P239" s="30">
        <f>INDEX(Summary[FY2425_AccurxCost], MATCH(D239,Summary[PracticeCode],0))</f>
        <v>879.22730000000001</v>
      </c>
      <c r="Q239" s="30">
        <f>INDEX(Summary[FY2425_EESMSCost], MATCH(D239,Summary[PracticeCode],0))</f>
        <v>415.14</v>
      </c>
      <c r="R239" s="31">
        <f>INDEX(Summary[FY2425_Accurx_Fragments], MATCH(D239,Summary[PracticeCode],0))</f>
        <v>43367</v>
      </c>
      <c r="S239" s="31">
        <f>INDEX(Summary[FY2425_EESMS], MATCH(D239,Summary[PracticeCode],0))</f>
        <v>18870</v>
      </c>
      <c r="T239" s="10">
        <f>INDEX(Summary[FY2425_SMS], MATCH(D239,Summary[PracticeCode],0))</f>
        <v>62237</v>
      </c>
      <c r="U239" s="10">
        <f>SUMIFS(Table5[All messages],Table5[ODS],'NWL Practice Allocation'!$D239)</f>
        <v>7525</v>
      </c>
      <c r="V239" s="10">
        <f>SUMIFS(Table5[Fallback messages (No NHS App)],Table5[ODS],'NWL Practice Allocation'!$D239)</f>
        <v>4200</v>
      </c>
      <c r="W239" s="10">
        <f>SUMIFS(Table5[NHS App messages saved],Table5[ODS],'NWL Practice Allocation'!$D239)</f>
        <v>449</v>
      </c>
    </row>
    <row r="240" spans="1:23" s="7" customFormat="1" x14ac:dyDescent="0.35">
      <c r="A240" s="21" t="s">
        <v>738</v>
      </c>
      <c r="B240" s="22" t="s">
        <v>474</v>
      </c>
      <c r="C240" s="22" t="s">
        <v>26</v>
      </c>
      <c r="D240" s="21" t="s">
        <v>290</v>
      </c>
      <c r="E240" s="9">
        <f>INDEX(Summary[Practice Normalised Weighted List Size], MATCH(D240,Summary[ODS Code],0))</f>
        <v>7788.5438532982998</v>
      </c>
      <c r="F240" s="51">
        <f t="shared" si="21"/>
        <v>3504.8447339842351</v>
      </c>
      <c r="G240" s="26" t="e">
        <f>VLOOKUP(D240,'[1]NWL Practice AccurX Allocation'!D$4:G$357,4,FALSE)</f>
        <v>#N/A</v>
      </c>
      <c r="H240" s="28">
        <f t="shared" si="22"/>
        <v>254685.38400285444</v>
      </c>
      <c r="I240" s="23">
        <f t="shared" si="23"/>
        <v>63671.346000713609</v>
      </c>
      <c r="J240" s="23">
        <f t="shared" si="24"/>
        <v>254685.38400285444</v>
      </c>
      <c r="K240" s="33">
        <f t="shared" si="25"/>
        <v>3504.8447339842351</v>
      </c>
      <c r="L240" s="30">
        <v>0</v>
      </c>
      <c r="M240" s="30">
        <f>INDEX(Summary[FY2425Cost], MATCH(D240,Summary[PracticeCode],0))</f>
        <v>2595.3690999999999</v>
      </c>
      <c r="N240" s="32">
        <f t="shared" si="26"/>
        <v>0.74050900881125137</v>
      </c>
      <c r="O240" s="33">
        <f t="shared" si="27"/>
        <v>909.47563398423517</v>
      </c>
      <c r="P240" s="30">
        <f>INDEX(Summary[FY2425_AccurxCost], MATCH(D240,Summary[PracticeCode],0))</f>
        <v>1532.4611</v>
      </c>
      <c r="Q240" s="30">
        <f>INDEX(Summary[FY2425_EESMSCost], MATCH(D240,Summary[PracticeCode],0))</f>
        <v>1062.9079999999999</v>
      </c>
      <c r="R240" s="31">
        <f>INDEX(Summary[FY2425_Accurx_Fragments], MATCH(D240,Summary[PracticeCode],0))</f>
        <v>73883</v>
      </c>
      <c r="S240" s="31">
        <f>INDEX(Summary[FY2425_EESMS], MATCH(D240,Summary[PracticeCode],0))</f>
        <v>48314</v>
      </c>
      <c r="T240" s="10">
        <f>INDEX(Summary[FY2425_SMS], MATCH(D240,Summary[PracticeCode],0))</f>
        <v>122197</v>
      </c>
      <c r="U240" s="10">
        <f>SUMIFS(Table5[All messages],Table5[ODS],'NWL Practice Allocation'!$D240)</f>
        <v>28366</v>
      </c>
      <c r="V240" s="10">
        <f>SUMIFS(Table5[Fallback messages (No NHS App)],Table5[ODS],'NWL Practice Allocation'!$D240)</f>
        <v>12205</v>
      </c>
      <c r="W240" s="10">
        <f>SUMIFS(Table5[NHS App messages saved],Table5[ODS],'NWL Practice Allocation'!$D240)</f>
        <v>2813</v>
      </c>
    </row>
    <row r="241" spans="1:23" s="7" customFormat="1" x14ac:dyDescent="0.35">
      <c r="A241" s="21" t="s">
        <v>636</v>
      </c>
      <c r="B241" s="22" t="s">
        <v>437</v>
      </c>
      <c r="C241" s="22" t="s">
        <v>18</v>
      </c>
      <c r="D241" s="21" t="s">
        <v>287</v>
      </c>
      <c r="E241" s="9">
        <f>INDEX(Summary[Practice Normalised Weighted List Size], MATCH(D241,Summary[ODS Code],0))</f>
        <v>2422.9406007262201</v>
      </c>
      <c r="F241" s="51">
        <f t="shared" si="21"/>
        <v>1090.323270326799</v>
      </c>
      <c r="G241" s="26" t="e">
        <f>VLOOKUP(D241,'[1]NWL Practice AccurX Allocation'!D$4:G$357,4,FALSE)</f>
        <v>#N/A</v>
      </c>
      <c r="H241" s="28">
        <f t="shared" si="22"/>
        <v>79230.1576437474</v>
      </c>
      <c r="I241" s="23">
        <f t="shared" si="23"/>
        <v>19807.53941093685</v>
      </c>
      <c r="J241" s="23">
        <f t="shared" si="24"/>
        <v>79230.1576437474</v>
      </c>
      <c r="K241" s="33">
        <f t="shared" si="25"/>
        <v>1090.323270326799</v>
      </c>
      <c r="L241" s="30">
        <v>0</v>
      </c>
      <c r="M241" s="30">
        <f>INDEX(Summary[FY2425Cost], MATCH(D241,Summary[PracticeCode],0))</f>
        <v>496.22919999999999</v>
      </c>
      <c r="N241" s="32">
        <f t="shared" si="26"/>
        <v>0.45512116773520467</v>
      </c>
      <c r="O241" s="33">
        <f t="shared" si="27"/>
        <v>594.09407032679906</v>
      </c>
      <c r="P241" s="30">
        <f>INDEX(Summary[FY2425_AccurxCost], MATCH(D241,Summary[PracticeCode],0))</f>
        <v>496.22919999999999</v>
      </c>
      <c r="Q241" s="30">
        <f>INDEX(Summary[FY2425_EESMSCost], MATCH(D241,Summary[PracticeCode],0))</f>
        <v>0</v>
      </c>
      <c r="R241" s="31">
        <f>INDEX(Summary[FY2425_Accurx_Fragments], MATCH(D241,Summary[PracticeCode],0))</f>
        <v>24150</v>
      </c>
      <c r="S241" s="31">
        <f>INDEX(Summary[FY2425_EESMS], MATCH(D241,Summary[PracticeCode],0))</f>
        <v>0</v>
      </c>
      <c r="T241" s="10">
        <f>INDEX(Summary[FY2425_SMS], MATCH(D241,Summary[PracticeCode],0))</f>
        <v>24150</v>
      </c>
      <c r="U241" s="10">
        <f>SUMIFS(Table5[All messages],Table5[ODS],'NWL Practice Allocation'!$D241)</f>
        <v>8510</v>
      </c>
      <c r="V241" s="10">
        <f>SUMIFS(Table5[Fallback messages (No NHS App)],Table5[ODS],'NWL Practice Allocation'!$D241)</f>
        <v>3706</v>
      </c>
      <c r="W241" s="10">
        <f>SUMIFS(Table5[NHS App messages saved],Table5[ODS],'NWL Practice Allocation'!$D241)</f>
        <v>770</v>
      </c>
    </row>
    <row r="242" spans="1:23" s="7" customFormat="1" x14ac:dyDescent="0.35">
      <c r="A242" s="21" t="s">
        <v>636</v>
      </c>
      <c r="B242" s="22" t="s">
        <v>451</v>
      </c>
      <c r="C242" s="22" t="s">
        <v>12</v>
      </c>
      <c r="D242" s="21" t="s">
        <v>288</v>
      </c>
      <c r="E242" s="9">
        <f>INDEX(Summary[Practice Normalised Weighted List Size], MATCH(D242,Summary[ODS Code],0))</f>
        <v>2906.7340890996702</v>
      </c>
      <c r="F242" s="51">
        <f t="shared" si="21"/>
        <v>1308.0303400948517</v>
      </c>
      <c r="G242" s="26" t="e">
        <f>VLOOKUP(D242,'[1]NWL Practice AccurX Allocation'!D$4:G$357,4,FALSE)</f>
        <v>#N/A</v>
      </c>
      <c r="H242" s="28">
        <f t="shared" si="22"/>
        <v>95050.204713559229</v>
      </c>
      <c r="I242" s="23">
        <f t="shared" si="23"/>
        <v>23762.551178389807</v>
      </c>
      <c r="J242" s="23">
        <f t="shared" si="24"/>
        <v>95050.204713559229</v>
      </c>
      <c r="K242" s="33">
        <f t="shared" si="25"/>
        <v>1308.0303400948517</v>
      </c>
      <c r="L242" s="30">
        <v>0</v>
      </c>
      <c r="M242" s="30">
        <f>INDEX(Summary[FY2425Cost], MATCH(D242,Summary[PracticeCode],0))</f>
        <v>343.11189999999999</v>
      </c>
      <c r="N242" s="32">
        <f t="shared" si="26"/>
        <v>0.26231188182922366</v>
      </c>
      <c r="O242" s="33">
        <f t="shared" si="27"/>
        <v>964.91844009485169</v>
      </c>
      <c r="P242" s="30">
        <f>INDEX(Summary[FY2425_AccurxCost], MATCH(D242,Summary[PracticeCode],0))</f>
        <v>95.501900000000006</v>
      </c>
      <c r="Q242" s="30">
        <f>INDEX(Summary[FY2425_EESMSCost], MATCH(D242,Summary[PracticeCode],0))</f>
        <v>247.61</v>
      </c>
      <c r="R242" s="31">
        <f>INDEX(Summary[FY2425_Accurx_Fragments], MATCH(D242,Summary[PracticeCode],0))</f>
        <v>4693</v>
      </c>
      <c r="S242" s="31">
        <f>INDEX(Summary[FY2425_EESMS], MATCH(D242,Summary[PracticeCode],0))</f>
        <v>11255</v>
      </c>
      <c r="T242" s="10">
        <f>INDEX(Summary[FY2425_SMS], MATCH(D242,Summary[PracticeCode],0))</f>
        <v>15948</v>
      </c>
      <c r="U242" s="10">
        <f>SUMIFS(Table5[All messages],Table5[ODS],'NWL Practice Allocation'!$D242)</f>
        <v>0</v>
      </c>
      <c r="V242" s="10">
        <f>SUMIFS(Table5[Fallback messages (No NHS App)],Table5[ODS],'NWL Practice Allocation'!$D242)</f>
        <v>0</v>
      </c>
      <c r="W242" s="10">
        <f>SUMIFS(Table5[NHS App messages saved],Table5[ODS],'NWL Practice Allocation'!$D242)</f>
        <v>0</v>
      </c>
    </row>
    <row r="243" spans="1:23" s="7" customFormat="1" x14ac:dyDescent="0.35">
      <c r="A243" s="21" t="s">
        <v>292</v>
      </c>
      <c r="B243" s="22" t="s">
        <v>468</v>
      </c>
      <c r="C243" s="22" t="s">
        <v>29</v>
      </c>
      <c r="D243" s="21" t="s">
        <v>293</v>
      </c>
      <c r="E243" s="9">
        <f>INDEX(Summary[Practice Normalised Weighted List Size], MATCH(D243,Summary[ODS Code],0))</f>
        <v>13880.3753647594</v>
      </c>
      <c r="F243" s="51">
        <f t="shared" si="21"/>
        <v>6246.1689141417301</v>
      </c>
      <c r="G243" s="26" t="e">
        <f>VLOOKUP(D243,'[1]NWL Practice AccurX Allocation'!D$4:G$357,4,FALSE)</f>
        <v>#N/A</v>
      </c>
      <c r="H243" s="28">
        <f t="shared" si="22"/>
        <v>453888.27442763245</v>
      </c>
      <c r="I243" s="23">
        <f t="shared" si="23"/>
        <v>113472.06860690811</v>
      </c>
      <c r="J243" s="23">
        <f t="shared" si="24"/>
        <v>453888.27442763245</v>
      </c>
      <c r="K243" s="33">
        <f t="shared" si="25"/>
        <v>6246.1689141417301</v>
      </c>
      <c r="L243" s="30">
        <v>0</v>
      </c>
      <c r="M243" s="30">
        <f>INDEX(Summary[FY2425Cost], MATCH(D243,Summary[PracticeCode],0))</f>
        <v>1660.8793000000001</v>
      </c>
      <c r="N243" s="32">
        <f t="shared" si="26"/>
        <v>0.26590367997248071</v>
      </c>
      <c r="O243" s="33">
        <f t="shared" si="27"/>
        <v>4585.2896141417295</v>
      </c>
      <c r="P243" s="30">
        <f>INDEX(Summary[FY2425_AccurxCost], MATCH(D243,Summary[PracticeCode],0))</f>
        <v>1244.2873</v>
      </c>
      <c r="Q243" s="30">
        <f>INDEX(Summary[FY2425_EESMSCost], MATCH(D243,Summary[PracticeCode],0))</f>
        <v>416.59199999999998</v>
      </c>
      <c r="R243" s="31">
        <f>INDEX(Summary[FY2425_Accurx_Fragments], MATCH(D243,Summary[PracticeCode],0))</f>
        <v>59407</v>
      </c>
      <c r="S243" s="31">
        <f>INDEX(Summary[FY2425_EESMS], MATCH(D243,Summary[PracticeCode],0))</f>
        <v>18936</v>
      </c>
      <c r="T243" s="10">
        <f>INDEX(Summary[FY2425_SMS], MATCH(D243,Summary[PracticeCode],0))</f>
        <v>78343</v>
      </c>
      <c r="U243" s="10">
        <f>SUMIFS(Table5[All messages],Table5[ODS],'NWL Practice Allocation'!$D243)</f>
        <v>27258</v>
      </c>
      <c r="V243" s="10">
        <f>SUMIFS(Table5[Fallback messages (No NHS App)],Table5[ODS],'NWL Practice Allocation'!$D243)</f>
        <v>9899</v>
      </c>
      <c r="W243" s="10">
        <f>SUMIFS(Table5[NHS App messages saved],Table5[ODS],'NWL Practice Allocation'!$D243)</f>
        <v>2023</v>
      </c>
    </row>
    <row r="244" spans="1:23" s="7" customFormat="1" x14ac:dyDescent="0.35">
      <c r="A244" s="21" t="s">
        <v>638</v>
      </c>
      <c r="B244" s="22" t="s">
        <v>569</v>
      </c>
      <c r="C244" s="22" t="s">
        <v>18</v>
      </c>
      <c r="D244" s="21" t="s">
        <v>294</v>
      </c>
      <c r="E244" s="9">
        <f>INDEX(Summary[Practice Normalised Weighted List Size], MATCH(D244,Summary[ODS Code],0))</f>
        <v>5941.507831248</v>
      </c>
      <c r="F244" s="51">
        <f t="shared" si="21"/>
        <v>2673.6785240616</v>
      </c>
      <c r="G244" s="26" t="e">
        <f>VLOOKUP(D244,'[1]NWL Practice AccurX Allocation'!D$4:G$357,4,FALSE)</f>
        <v>#N/A</v>
      </c>
      <c r="H244" s="28">
        <f t="shared" si="22"/>
        <v>194287.30608180963</v>
      </c>
      <c r="I244" s="23">
        <f t="shared" si="23"/>
        <v>48571.826520452407</v>
      </c>
      <c r="J244" s="23">
        <f t="shared" si="24"/>
        <v>194287.30608180963</v>
      </c>
      <c r="K244" s="33">
        <f t="shared" si="25"/>
        <v>2673.6785240616</v>
      </c>
      <c r="L244" s="30">
        <v>0</v>
      </c>
      <c r="M244" s="30">
        <f>INDEX(Summary[FY2425Cost], MATCH(D244,Summary[PracticeCode],0))</f>
        <v>2060.3915999999999</v>
      </c>
      <c r="N244" s="32">
        <f t="shared" si="26"/>
        <v>0.77062054448866479</v>
      </c>
      <c r="O244" s="33">
        <f t="shared" si="27"/>
        <v>613.28692406160008</v>
      </c>
      <c r="P244" s="30">
        <f>INDEX(Summary[FY2425_AccurxCost], MATCH(D244,Summary[PracticeCode],0))</f>
        <v>2060.3915999999999</v>
      </c>
      <c r="Q244" s="30">
        <f>INDEX(Summary[FY2425_EESMSCost], MATCH(D244,Summary[PracticeCode],0))</f>
        <v>0</v>
      </c>
      <c r="R244" s="31">
        <f>INDEX(Summary[FY2425_Accurx_Fragments], MATCH(D244,Summary[PracticeCode],0))</f>
        <v>99166</v>
      </c>
      <c r="S244" s="31">
        <f>INDEX(Summary[FY2425_EESMS], MATCH(D244,Summary[PracticeCode],0))</f>
        <v>0</v>
      </c>
      <c r="T244" s="10">
        <f>INDEX(Summary[FY2425_SMS], MATCH(D244,Summary[PracticeCode],0))</f>
        <v>99166</v>
      </c>
      <c r="U244" s="10">
        <f>SUMIFS(Table5[All messages],Table5[ODS],'NWL Practice Allocation'!$D244)</f>
        <v>26240</v>
      </c>
      <c r="V244" s="10">
        <f>SUMIFS(Table5[Fallback messages (No NHS App)],Table5[ODS],'NWL Practice Allocation'!$D244)</f>
        <v>13595</v>
      </c>
      <c r="W244" s="10">
        <f>SUMIFS(Table5[NHS App messages saved],Table5[ODS],'NWL Practice Allocation'!$D244)</f>
        <v>2099</v>
      </c>
    </row>
    <row r="245" spans="1:23" s="7" customFormat="1" x14ac:dyDescent="0.35">
      <c r="A245" s="21" t="s">
        <v>753</v>
      </c>
      <c r="B245" s="22" t="s">
        <v>605</v>
      </c>
      <c r="C245" s="22" t="s">
        <v>18</v>
      </c>
      <c r="D245" s="21" t="s">
        <v>295</v>
      </c>
      <c r="E245" s="9">
        <f>INDEX(Summary[Practice Normalised Weighted List Size], MATCH(D245,Summary[ODS Code],0))</f>
        <v>8520.1851444040603</v>
      </c>
      <c r="F245" s="51">
        <f t="shared" si="21"/>
        <v>3834.0833149818272</v>
      </c>
      <c r="G245" s="26" t="e">
        <f>VLOOKUP(D245,'[1]NWL Practice AccurX Allocation'!D$4:G$357,4,FALSE)</f>
        <v>#N/A</v>
      </c>
      <c r="H245" s="28">
        <f t="shared" si="22"/>
        <v>278610.05422201281</v>
      </c>
      <c r="I245" s="23">
        <f t="shared" si="23"/>
        <v>69652.513555503203</v>
      </c>
      <c r="J245" s="23">
        <f t="shared" si="24"/>
        <v>278610.05422201281</v>
      </c>
      <c r="K245" s="33">
        <f t="shared" si="25"/>
        <v>3834.0833149818272</v>
      </c>
      <c r="L245" s="30">
        <v>0</v>
      </c>
      <c r="M245" s="30">
        <f>INDEX(Summary[FY2425Cost], MATCH(D245,Summary[PracticeCode],0))</f>
        <v>1616.9108000000001</v>
      </c>
      <c r="N245" s="32">
        <f t="shared" si="26"/>
        <v>0.42172030891500434</v>
      </c>
      <c r="O245" s="33">
        <f t="shared" si="27"/>
        <v>2217.1725149818271</v>
      </c>
      <c r="P245" s="30">
        <f>INDEX(Summary[FY2425_AccurxCost], MATCH(D245,Summary[PracticeCode],0))</f>
        <v>1599.7948000000001</v>
      </c>
      <c r="Q245" s="30">
        <f>INDEX(Summary[FY2425_EESMSCost], MATCH(D245,Summary[PracticeCode],0))</f>
        <v>17.116</v>
      </c>
      <c r="R245" s="31">
        <f>INDEX(Summary[FY2425_Accurx_Fragments], MATCH(D245,Summary[PracticeCode],0))</f>
        <v>78076</v>
      </c>
      <c r="S245" s="31">
        <f>INDEX(Summary[FY2425_EESMS], MATCH(D245,Summary[PracticeCode],0))</f>
        <v>778</v>
      </c>
      <c r="T245" s="10">
        <f>INDEX(Summary[FY2425_SMS], MATCH(D245,Summary[PracticeCode],0))</f>
        <v>78854</v>
      </c>
      <c r="U245" s="10">
        <f>SUMIFS(Table5[All messages],Table5[ODS],'NWL Practice Allocation'!$D245)</f>
        <v>19266</v>
      </c>
      <c r="V245" s="10">
        <f>SUMIFS(Table5[Fallback messages (No NHS App)],Table5[ODS],'NWL Practice Allocation'!$D245)</f>
        <v>5896</v>
      </c>
      <c r="W245" s="10">
        <f>SUMIFS(Table5[NHS App messages saved],Table5[ODS],'NWL Practice Allocation'!$D245)</f>
        <v>2348</v>
      </c>
    </row>
    <row r="246" spans="1:23" s="7" customFormat="1" x14ac:dyDescent="0.35">
      <c r="A246" s="21" t="s">
        <v>296</v>
      </c>
      <c r="B246" s="22" t="s">
        <v>429</v>
      </c>
      <c r="C246" s="22" t="s">
        <v>22</v>
      </c>
      <c r="D246" s="21" t="s">
        <v>297</v>
      </c>
      <c r="E246" s="9">
        <f>INDEX(Summary[Practice Normalised Weighted List Size], MATCH(D246,Summary[ODS Code],0))</f>
        <v>5015.6652472400001</v>
      </c>
      <c r="F246" s="51">
        <f t="shared" si="21"/>
        <v>2257.0493612580003</v>
      </c>
      <c r="G246" s="26" t="e">
        <f>VLOOKUP(D246,'[1]NWL Practice AccurX Allocation'!D$4:G$357,4,FALSE)</f>
        <v>#N/A</v>
      </c>
      <c r="H246" s="28">
        <f t="shared" si="22"/>
        <v>164012.25358474802</v>
      </c>
      <c r="I246" s="23">
        <f t="shared" si="23"/>
        <v>41003.063396187004</v>
      </c>
      <c r="J246" s="23">
        <f t="shared" si="24"/>
        <v>164012.25358474802</v>
      </c>
      <c r="K246" s="33">
        <f t="shared" si="25"/>
        <v>2257.0493612580003</v>
      </c>
      <c r="L246" s="30">
        <v>0</v>
      </c>
      <c r="M246" s="30">
        <f>INDEX(Summary[FY2425Cost], MATCH(D246,Summary[PracticeCode],0))</f>
        <v>1790.2519</v>
      </c>
      <c r="N246" s="32">
        <f t="shared" si="26"/>
        <v>0.79318243133246147</v>
      </c>
      <c r="O246" s="33">
        <f t="shared" si="27"/>
        <v>466.79746125800034</v>
      </c>
      <c r="P246" s="30">
        <f>INDEX(Summary[FY2425_AccurxCost], MATCH(D246,Summary[PracticeCode],0))</f>
        <v>399.10390000000001</v>
      </c>
      <c r="Q246" s="30">
        <f>INDEX(Summary[FY2425_EESMSCost], MATCH(D246,Summary[PracticeCode],0))</f>
        <v>1391.1479999999999</v>
      </c>
      <c r="R246" s="31">
        <f>INDEX(Summary[FY2425_Accurx_Fragments], MATCH(D246,Summary[PracticeCode],0))</f>
        <v>19669</v>
      </c>
      <c r="S246" s="31">
        <f>INDEX(Summary[FY2425_EESMS], MATCH(D246,Summary[PracticeCode],0))</f>
        <v>63234</v>
      </c>
      <c r="T246" s="10">
        <f>INDEX(Summary[FY2425_SMS], MATCH(D246,Summary[PracticeCode],0))</f>
        <v>82903</v>
      </c>
      <c r="U246" s="10">
        <f>SUMIFS(Table5[All messages],Table5[ODS],'NWL Practice Allocation'!$D246)</f>
        <v>5128</v>
      </c>
      <c r="V246" s="10">
        <f>SUMIFS(Table5[Fallback messages (No NHS App)],Table5[ODS],'NWL Practice Allocation'!$D246)</f>
        <v>2123</v>
      </c>
      <c r="W246" s="10">
        <f>SUMIFS(Table5[NHS App messages saved],Table5[ODS],'NWL Practice Allocation'!$D246)</f>
        <v>551</v>
      </c>
    </row>
    <row r="247" spans="1:23" s="7" customFormat="1" x14ac:dyDescent="0.35">
      <c r="A247" s="21" t="s">
        <v>630</v>
      </c>
      <c r="B247" s="22" t="s">
        <v>489</v>
      </c>
      <c r="C247" s="22" t="s">
        <v>18</v>
      </c>
      <c r="D247" s="21" t="s">
        <v>368</v>
      </c>
      <c r="E247" s="9">
        <f>INDEX(Summary[Practice Normalised Weighted List Size], MATCH(D247,Summary[ODS Code],0))</f>
        <v>6819.9300865926398</v>
      </c>
      <c r="F247" s="51">
        <f t="shared" si="21"/>
        <v>3068.9685389666879</v>
      </c>
      <c r="G247" s="26" t="e">
        <f>VLOOKUP(D247,'[1]NWL Practice AccurX Allocation'!D$4:G$357,4,FALSE)</f>
        <v>#N/A</v>
      </c>
      <c r="H247" s="28">
        <f t="shared" si="22"/>
        <v>223011.71383157934</v>
      </c>
      <c r="I247" s="23">
        <f t="shared" si="23"/>
        <v>55752.928457894835</v>
      </c>
      <c r="J247" s="23">
        <f t="shared" si="24"/>
        <v>223011.71383157934</v>
      </c>
      <c r="K247" s="33">
        <f t="shared" si="25"/>
        <v>3068.9685389666879</v>
      </c>
      <c r="L247" s="30">
        <v>0</v>
      </c>
      <c r="M247" s="30">
        <f>INDEX(Summary[FY2425Cost], MATCH(D247,Summary[PracticeCode],0))</f>
        <v>1228.5377000000001</v>
      </c>
      <c r="N247" s="32">
        <f t="shared" si="26"/>
        <v>0.40030964293092586</v>
      </c>
      <c r="O247" s="33">
        <f t="shared" si="27"/>
        <v>1840.4308389666878</v>
      </c>
      <c r="P247" s="30">
        <f>INDEX(Summary[FY2425_AccurxCost], MATCH(D247,Summary[PracticeCode],0))</f>
        <v>1226.3157000000001</v>
      </c>
      <c r="Q247" s="30">
        <f>INDEX(Summary[FY2425_EESMSCost], MATCH(D247,Summary[PracticeCode],0))</f>
        <v>2.222</v>
      </c>
      <c r="R247" s="31">
        <f>INDEX(Summary[FY2425_Accurx_Fragments], MATCH(D247,Summary[PracticeCode],0))</f>
        <v>59705</v>
      </c>
      <c r="S247" s="31">
        <f>INDEX(Summary[FY2425_EESMS], MATCH(D247,Summary[PracticeCode],0))</f>
        <v>101</v>
      </c>
      <c r="T247" s="10">
        <f>INDEX(Summary[FY2425_SMS], MATCH(D247,Summary[PracticeCode],0))</f>
        <v>59806</v>
      </c>
      <c r="U247" s="10">
        <f>SUMIFS(Table5[All messages],Table5[ODS],'NWL Practice Allocation'!$D247)</f>
        <v>13690</v>
      </c>
      <c r="V247" s="10">
        <f>SUMIFS(Table5[Fallback messages (No NHS App)],Table5[ODS],'NWL Practice Allocation'!$D247)</f>
        <v>8273</v>
      </c>
      <c r="W247" s="10">
        <f>SUMIFS(Table5[NHS App messages saved],Table5[ODS],'NWL Practice Allocation'!$D247)</f>
        <v>831</v>
      </c>
    </row>
    <row r="248" spans="1:23" s="7" customFormat="1" x14ac:dyDescent="0.35">
      <c r="A248" s="21" t="s">
        <v>601</v>
      </c>
      <c r="B248" s="22" t="s">
        <v>474</v>
      </c>
      <c r="C248" s="22" t="s">
        <v>26</v>
      </c>
      <c r="D248" s="21" t="s">
        <v>298</v>
      </c>
      <c r="E248" s="9">
        <f>INDEX(Summary[Practice Normalised Weighted List Size], MATCH(D248,Summary[ODS Code],0))</f>
        <v>7134.3682059633402</v>
      </c>
      <c r="F248" s="51">
        <f t="shared" si="21"/>
        <v>3210.4656926835032</v>
      </c>
      <c r="G248" s="26" t="e">
        <f>VLOOKUP(D248,'[1]NWL Practice AccurX Allocation'!D$4:G$357,4,FALSE)</f>
        <v>#N/A</v>
      </c>
      <c r="H248" s="28">
        <f t="shared" si="22"/>
        <v>233293.84033500124</v>
      </c>
      <c r="I248" s="23">
        <f t="shared" si="23"/>
        <v>58323.460083750309</v>
      </c>
      <c r="J248" s="23">
        <f t="shared" si="24"/>
        <v>233293.84033500124</v>
      </c>
      <c r="K248" s="33">
        <f t="shared" si="25"/>
        <v>3210.4656926835032</v>
      </c>
      <c r="L248" s="30">
        <v>0</v>
      </c>
      <c r="M248" s="30">
        <f>INDEX(Summary[FY2425Cost], MATCH(D248,Summary[PracticeCode],0))</f>
        <v>2096.7024000000001</v>
      </c>
      <c r="N248" s="32">
        <f t="shared" si="26"/>
        <v>0.65308357126453154</v>
      </c>
      <c r="O248" s="33">
        <f t="shared" si="27"/>
        <v>1113.7632926835031</v>
      </c>
      <c r="P248" s="30">
        <f>INDEX(Summary[FY2425_AccurxCost], MATCH(D248,Summary[PracticeCode],0))</f>
        <v>1714.7604000000001</v>
      </c>
      <c r="Q248" s="30">
        <f>INDEX(Summary[FY2425_EESMSCost], MATCH(D248,Summary[PracticeCode],0))</f>
        <v>381.94200000000001</v>
      </c>
      <c r="R248" s="31">
        <f>INDEX(Summary[FY2425_Accurx_Fragments], MATCH(D248,Summary[PracticeCode],0))</f>
        <v>82714</v>
      </c>
      <c r="S248" s="31">
        <f>INDEX(Summary[FY2425_EESMS], MATCH(D248,Summary[PracticeCode],0))</f>
        <v>17361</v>
      </c>
      <c r="T248" s="10">
        <f>INDEX(Summary[FY2425_SMS], MATCH(D248,Summary[PracticeCode],0))</f>
        <v>100075</v>
      </c>
      <c r="U248" s="10">
        <f>SUMIFS(Table5[All messages],Table5[ODS],'NWL Practice Allocation'!$D248)</f>
        <v>22902</v>
      </c>
      <c r="V248" s="10">
        <f>SUMIFS(Table5[Fallback messages (No NHS App)],Table5[ODS],'NWL Practice Allocation'!$D248)</f>
        <v>6286</v>
      </c>
      <c r="W248" s="10">
        <f>SUMIFS(Table5[NHS App messages saved],Table5[ODS],'NWL Practice Allocation'!$D248)</f>
        <v>2779</v>
      </c>
    </row>
    <row r="249" spans="1:23" s="7" customFormat="1" x14ac:dyDescent="0.35">
      <c r="A249" s="21" t="s">
        <v>578</v>
      </c>
      <c r="B249" s="22" t="s">
        <v>569</v>
      </c>
      <c r="C249" s="22" t="s">
        <v>18</v>
      </c>
      <c r="D249" s="21" t="s">
        <v>299</v>
      </c>
      <c r="E249" s="9">
        <f>INDEX(Summary[Practice Normalised Weighted List Size], MATCH(D249,Summary[ODS Code],0))</f>
        <v>7341.5845553545196</v>
      </c>
      <c r="F249" s="51">
        <f t="shared" si="21"/>
        <v>3303.7130499095338</v>
      </c>
      <c r="G249" s="26" t="e">
        <f>VLOOKUP(D249,'[1]NWL Practice AccurX Allocation'!D$4:G$357,4,FALSE)</f>
        <v>#N/A</v>
      </c>
      <c r="H249" s="28">
        <f t="shared" si="22"/>
        <v>240069.8149600928</v>
      </c>
      <c r="I249" s="23">
        <f t="shared" si="23"/>
        <v>60017.4537400232</v>
      </c>
      <c r="J249" s="23">
        <f t="shared" si="24"/>
        <v>240069.8149600928</v>
      </c>
      <c r="K249" s="33">
        <f t="shared" si="25"/>
        <v>3303.7130499095338</v>
      </c>
      <c r="L249" s="30">
        <v>0</v>
      </c>
      <c r="M249" s="30">
        <f>INDEX(Summary[FY2425Cost], MATCH(D249,Summary[PracticeCode],0))</f>
        <v>535.6146</v>
      </c>
      <c r="N249" s="32">
        <f t="shared" si="26"/>
        <v>0.16212503686258914</v>
      </c>
      <c r="O249" s="33">
        <f t="shared" si="27"/>
        <v>2768.0984499095339</v>
      </c>
      <c r="P249" s="30">
        <f>INDEX(Summary[FY2425_AccurxCost], MATCH(D249,Summary[PracticeCode],0))</f>
        <v>535.6146</v>
      </c>
      <c r="Q249" s="30">
        <f>INDEX(Summary[FY2425_EESMSCost], MATCH(D249,Summary[PracticeCode],0))</f>
        <v>0</v>
      </c>
      <c r="R249" s="31">
        <f>INDEX(Summary[FY2425_Accurx_Fragments], MATCH(D249,Summary[PracticeCode],0))</f>
        <v>25822</v>
      </c>
      <c r="S249" s="31">
        <f>INDEX(Summary[FY2425_EESMS], MATCH(D249,Summary[PracticeCode],0))</f>
        <v>0</v>
      </c>
      <c r="T249" s="10">
        <f>INDEX(Summary[FY2425_SMS], MATCH(D249,Summary[PracticeCode],0))</f>
        <v>25822</v>
      </c>
      <c r="U249" s="10">
        <f>SUMIFS(Table5[All messages],Table5[ODS],'NWL Practice Allocation'!$D249)</f>
        <v>5710</v>
      </c>
      <c r="V249" s="10">
        <f>SUMIFS(Table5[Fallback messages (No NHS App)],Table5[ODS],'NWL Practice Allocation'!$D249)</f>
        <v>2920</v>
      </c>
      <c r="W249" s="10">
        <f>SUMIFS(Table5[NHS App messages saved],Table5[ODS],'NWL Practice Allocation'!$D249)</f>
        <v>354</v>
      </c>
    </row>
    <row r="250" spans="1:23" s="7" customFormat="1" x14ac:dyDescent="0.35">
      <c r="A250" s="21" t="s">
        <v>567</v>
      </c>
      <c r="B250" s="22" t="s">
        <v>453</v>
      </c>
      <c r="C250" s="22" t="s">
        <v>12</v>
      </c>
      <c r="D250" s="21" t="s">
        <v>301</v>
      </c>
      <c r="E250" s="9">
        <f>INDEX(Summary[Practice Normalised Weighted List Size], MATCH(D250,Summary[ODS Code],0))</f>
        <v>5061.89314574327</v>
      </c>
      <c r="F250" s="51">
        <f t="shared" si="21"/>
        <v>2277.8519155844715</v>
      </c>
      <c r="G250" s="26" t="e">
        <f>VLOOKUP(D250,'[1]NWL Practice AccurX Allocation'!D$4:G$357,4,FALSE)</f>
        <v>#N/A</v>
      </c>
      <c r="H250" s="28">
        <f t="shared" si="22"/>
        <v>165523.90586580493</v>
      </c>
      <c r="I250" s="23">
        <f t="shared" si="23"/>
        <v>41380.976466451233</v>
      </c>
      <c r="J250" s="23">
        <f t="shared" si="24"/>
        <v>165523.90586580493</v>
      </c>
      <c r="K250" s="33">
        <f t="shared" si="25"/>
        <v>2277.8519155844715</v>
      </c>
      <c r="L250" s="30">
        <v>0</v>
      </c>
      <c r="M250" s="30">
        <f>INDEX(Summary[FY2425Cost], MATCH(D250,Summary[PracticeCode],0))</f>
        <v>800.62210000000005</v>
      </c>
      <c r="N250" s="32">
        <f t="shared" si="26"/>
        <v>0.35148118915121368</v>
      </c>
      <c r="O250" s="33">
        <f t="shared" si="27"/>
        <v>1477.2298155844715</v>
      </c>
      <c r="P250" s="30">
        <f>INDEX(Summary[FY2425_AccurxCost], MATCH(D250,Summary[PracticeCode],0))</f>
        <v>477.33210000000003</v>
      </c>
      <c r="Q250" s="30">
        <f>INDEX(Summary[FY2425_EESMSCost], MATCH(D250,Summary[PracticeCode],0))</f>
        <v>323.29000000000002</v>
      </c>
      <c r="R250" s="31">
        <f>INDEX(Summary[FY2425_Accurx_Fragments], MATCH(D250,Summary[PracticeCode],0))</f>
        <v>22859</v>
      </c>
      <c r="S250" s="31">
        <f>INDEX(Summary[FY2425_EESMS], MATCH(D250,Summary[PracticeCode],0))</f>
        <v>14695</v>
      </c>
      <c r="T250" s="10">
        <f>INDEX(Summary[FY2425_SMS], MATCH(D250,Summary[PracticeCode],0))</f>
        <v>37554</v>
      </c>
      <c r="U250" s="10">
        <f>SUMIFS(Table5[All messages],Table5[ODS],'NWL Practice Allocation'!$D250)</f>
        <v>4430</v>
      </c>
      <c r="V250" s="10">
        <f>SUMIFS(Table5[Fallback messages (No NHS App)],Table5[ODS],'NWL Practice Allocation'!$D250)</f>
        <v>2549</v>
      </c>
      <c r="W250" s="10">
        <f>SUMIFS(Table5[NHS App messages saved],Table5[ODS],'NWL Practice Allocation'!$D250)</f>
        <v>284</v>
      </c>
    </row>
    <row r="251" spans="1:23" s="7" customFormat="1" x14ac:dyDescent="0.35">
      <c r="A251" s="21" t="s">
        <v>633</v>
      </c>
      <c r="B251" s="22" t="s">
        <v>485</v>
      </c>
      <c r="C251" s="22" t="s">
        <v>8</v>
      </c>
      <c r="D251" s="21" t="s">
        <v>302</v>
      </c>
      <c r="E251" s="9">
        <f>INDEX(Summary[Practice Normalised Weighted List Size], MATCH(D251,Summary[ODS Code],0))</f>
        <v>5525.3614284373698</v>
      </c>
      <c r="F251" s="51">
        <f t="shared" si="21"/>
        <v>2486.4126427968163</v>
      </c>
      <c r="G251" s="26" t="e">
        <f>VLOOKUP(D251,'[1]NWL Practice AccurX Allocation'!D$4:G$357,4,FALSE)</f>
        <v>#N/A</v>
      </c>
      <c r="H251" s="28">
        <f t="shared" si="22"/>
        <v>180679.318709902</v>
      </c>
      <c r="I251" s="23">
        <f t="shared" si="23"/>
        <v>45169.8296774755</v>
      </c>
      <c r="J251" s="23">
        <f t="shared" si="24"/>
        <v>180679.318709902</v>
      </c>
      <c r="K251" s="33">
        <f t="shared" si="25"/>
        <v>2486.4126427968163</v>
      </c>
      <c r="L251" s="30">
        <v>0</v>
      </c>
      <c r="M251" s="30">
        <f>INDEX(Summary[FY2425Cost], MATCH(D251,Summary[PracticeCode],0))</f>
        <v>1191.6106000000002</v>
      </c>
      <c r="N251" s="32">
        <f t="shared" si="26"/>
        <v>0.47924893056352424</v>
      </c>
      <c r="O251" s="33">
        <f t="shared" si="27"/>
        <v>1294.8020427968161</v>
      </c>
      <c r="P251" s="30">
        <f>INDEX(Summary[FY2425_AccurxCost], MATCH(D251,Summary[PracticeCode],0))</f>
        <v>1188.6626000000001</v>
      </c>
      <c r="Q251" s="30">
        <f>INDEX(Summary[FY2425_EESMSCost], MATCH(D251,Summary[PracticeCode],0))</f>
        <v>2.948</v>
      </c>
      <c r="R251" s="31">
        <f>INDEX(Summary[FY2425_Accurx_Fragments], MATCH(D251,Summary[PracticeCode],0))</f>
        <v>57570</v>
      </c>
      <c r="S251" s="31">
        <f>INDEX(Summary[FY2425_EESMS], MATCH(D251,Summary[PracticeCode],0))</f>
        <v>134</v>
      </c>
      <c r="T251" s="10">
        <f>INDEX(Summary[FY2425_SMS], MATCH(D251,Summary[PracticeCode],0))</f>
        <v>57704</v>
      </c>
      <c r="U251" s="10">
        <f>SUMIFS(Table5[All messages],Table5[ODS],'NWL Practice Allocation'!$D251)</f>
        <v>16197</v>
      </c>
      <c r="V251" s="10">
        <f>SUMIFS(Table5[Fallback messages (No NHS App)],Table5[ODS],'NWL Practice Allocation'!$D251)</f>
        <v>6999</v>
      </c>
      <c r="W251" s="10">
        <f>SUMIFS(Table5[NHS App messages saved],Table5[ODS],'NWL Practice Allocation'!$D251)</f>
        <v>2041</v>
      </c>
    </row>
    <row r="252" spans="1:23" s="7" customFormat="1" x14ac:dyDescent="0.35">
      <c r="A252" s="21" t="s">
        <v>634</v>
      </c>
      <c r="B252" s="22" t="s">
        <v>468</v>
      </c>
      <c r="C252" s="22" t="s">
        <v>29</v>
      </c>
      <c r="D252" s="21" t="s">
        <v>303</v>
      </c>
      <c r="E252" s="9">
        <f>INDEX(Summary[Practice Normalised Weighted List Size], MATCH(D252,Summary[ODS Code],0))</f>
        <v>7352.4392312192604</v>
      </c>
      <c r="F252" s="51">
        <f t="shared" si="21"/>
        <v>3308.5976540486672</v>
      </c>
      <c r="G252" s="26" t="e">
        <f>VLOOKUP(D252,'[1]NWL Practice AccurX Allocation'!D$4:G$357,4,FALSE)</f>
        <v>#N/A</v>
      </c>
      <c r="H252" s="28">
        <f t="shared" si="22"/>
        <v>240424.76286086984</v>
      </c>
      <c r="I252" s="23">
        <f t="shared" si="23"/>
        <v>60106.190715217461</v>
      </c>
      <c r="J252" s="23">
        <f t="shared" si="24"/>
        <v>240424.76286086984</v>
      </c>
      <c r="K252" s="33">
        <f t="shared" si="25"/>
        <v>3308.5976540486672</v>
      </c>
      <c r="L252" s="30">
        <v>0</v>
      </c>
      <c r="M252" s="30">
        <f>INDEX(Summary[FY2425Cost], MATCH(D252,Summary[PracticeCode],0))</f>
        <v>1544.8846000000001</v>
      </c>
      <c r="N252" s="32">
        <f t="shared" si="26"/>
        <v>0.4669303316798144</v>
      </c>
      <c r="O252" s="33">
        <f t="shared" si="27"/>
        <v>1763.7130540486671</v>
      </c>
      <c r="P252" s="30">
        <f>INDEX(Summary[FY2425_AccurxCost], MATCH(D252,Summary[PracticeCode],0))</f>
        <v>424.29259999999999</v>
      </c>
      <c r="Q252" s="30">
        <f>INDEX(Summary[FY2425_EESMSCost], MATCH(D252,Summary[PracticeCode],0))</f>
        <v>1120.5920000000001</v>
      </c>
      <c r="R252" s="31">
        <f>INDEX(Summary[FY2425_Accurx_Fragments], MATCH(D252,Summary[PracticeCode],0))</f>
        <v>20166</v>
      </c>
      <c r="S252" s="31">
        <f>INDEX(Summary[FY2425_EESMS], MATCH(D252,Summary[PracticeCode],0))</f>
        <v>50936</v>
      </c>
      <c r="T252" s="10">
        <f>INDEX(Summary[FY2425_SMS], MATCH(D252,Summary[PracticeCode],0))</f>
        <v>71102</v>
      </c>
      <c r="U252" s="10">
        <f>SUMIFS(Table5[All messages],Table5[ODS],'NWL Practice Allocation'!$D252)</f>
        <v>6525</v>
      </c>
      <c r="V252" s="10">
        <f>SUMIFS(Table5[Fallback messages (No NHS App)],Table5[ODS],'NWL Practice Allocation'!$D252)</f>
        <v>2681</v>
      </c>
      <c r="W252" s="10">
        <f>SUMIFS(Table5[NHS App messages saved],Table5[ODS],'NWL Practice Allocation'!$D252)</f>
        <v>420</v>
      </c>
    </row>
    <row r="253" spans="1:23" s="7" customFormat="1" x14ac:dyDescent="0.35">
      <c r="A253" s="21" t="s">
        <v>466</v>
      </c>
      <c r="B253" s="22" t="s">
        <v>435</v>
      </c>
      <c r="C253" s="22" t="s">
        <v>12</v>
      </c>
      <c r="D253" s="21" t="s">
        <v>304</v>
      </c>
      <c r="E253" s="9">
        <f>INDEX(Summary[Practice Normalised Weighted List Size], MATCH(D253,Summary[ODS Code],0))</f>
        <v>3736.9731504731899</v>
      </c>
      <c r="F253" s="51">
        <f t="shared" si="21"/>
        <v>1681.6379177129354</v>
      </c>
      <c r="G253" s="26" t="e">
        <f>VLOOKUP(D253,'[1]NWL Practice AccurX Allocation'!D$4:G$357,4,FALSE)</f>
        <v>#N/A</v>
      </c>
      <c r="H253" s="28">
        <f t="shared" si="22"/>
        <v>122199.02202047332</v>
      </c>
      <c r="I253" s="23">
        <f t="shared" si="23"/>
        <v>30549.75550511833</v>
      </c>
      <c r="J253" s="23">
        <f t="shared" si="24"/>
        <v>122199.02202047332</v>
      </c>
      <c r="K253" s="33">
        <f t="shared" si="25"/>
        <v>1681.6379177129354</v>
      </c>
      <c r="L253" s="30">
        <v>0</v>
      </c>
      <c r="M253" s="30">
        <f>INDEX(Summary[FY2425Cost], MATCH(D253,Summary[PracticeCode],0))</f>
        <v>1244.5523000000001</v>
      </c>
      <c r="N253" s="32">
        <f t="shared" si="26"/>
        <v>0.74008339541523815</v>
      </c>
      <c r="O253" s="33">
        <f t="shared" si="27"/>
        <v>437.08561771293535</v>
      </c>
      <c r="P253" s="30">
        <f>INDEX(Summary[FY2425_AccurxCost], MATCH(D253,Summary[PracticeCode],0))</f>
        <v>578.30430000000001</v>
      </c>
      <c r="Q253" s="30">
        <f>INDEX(Summary[FY2425_EESMSCost], MATCH(D253,Summary[PracticeCode],0))</f>
        <v>666.24800000000005</v>
      </c>
      <c r="R253" s="31">
        <f>INDEX(Summary[FY2425_Accurx_Fragments], MATCH(D253,Summary[PracticeCode],0))</f>
        <v>28387</v>
      </c>
      <c r="S253" s="31">
        <f>INDEX(Summary[FY2425_EESMS], MATCH(D253,Summary[PracticeCode],0))</f>
        <v>30284</v>
      </c>
      <c r="T253" s="10">
        <f>INDEX(Summary[FY2425_SMS], MATCH(D253,Summary[PracticeCode],0))</f>
        <v>58671</v>
      </c>
      <c r="U253" s="10">
        <f>SUMIFS(Table5[All messages],Table5[ODS],'NWL Practice Allocation'!$D253)</f>
        <v>8129</v>
      </c>
      <c r="V253" s="10">
        <f>SUMIFS(Table5[Fallback messages (No NHS App)],Table5[ODS],'NWL Practice Allocation'!$D253)</f>
        <v>5139</v>
      </c>
      <c r="W253" s="10">
        <f>SUMIFS(Table5[NHS App messages saved],Table5[ODS],'NWL Practice Allocation'!$D253)</f>
        <v>618</v>
      </c>
    </row>
    <row r="254" spans="1:23" s="7" customFormat="1" x14ac:dyDescent="0.35">
      <c r="A254" s="21" t="s">
        <v>665</v>
      </c>
      <c r="B254" s="22" t="s">
        <v>509</v>
      </c>
      <c r="C254" s="22" t="s">
        <v>12</v>
      </c>
      <c r="D254" s="21" t="s">
        <v>305</v>
      </c>
      <c r="E254" s="9">
        <f>INDEX(Summary[Practice Normalised Weighted List Size], MATCH(D254,Summary[ODS Code],0))</f>
        <v>4287.4209682658402</v>
      </c>
      <c r="F254" s="51">
        <f t="shared" si="21"/>
        <v>1929.3394357196282</v>
      </c>
      <c r="G254" s="26" t="e">
        <f>VLOOKUP(D254,'[1]NWL Practice AccurX Allocation'!D$4:G$357,4,FALSE)</f>
        <v>#N/A</v>
      </c>
      <c r="H254" s="28">
        <f t="shared" si="22"/>
        <v>140198.66566229297</v>
      </c>
      <c r="I254" s="23">
        <f t="shared" si="23"/>
        <v>35049.666415573243</v>
      </c>
      <c r="J254" s="23">
        <f t="shared" si="24"/>
        <v>140198.66566229297</v>
      </c>
      <c r="K254" s="33">
        <f t="shared" si="25"/>
        <v>1929.3394357196282</v>
      </c>
      <c r="L254" s="30">
        <v>0</v>
      </c>
      <c r="M254" s="30">
        <f>INDEX(Summary[FY2425Cost], MATCH(D254,Summary[PracticeCode],0))</f>
        <v>938.88099999999997</v>
      </c>
      <c r="N254" s="32">
        <f t="shared" si="26"/>
        <v>0.48663339514946724</v>
      </c>
      <c r="O254" s="33">
        <f t="shared" si="27"/>
        <v>990.45843571962826</v>
      </c>
      <c r="P254" s="30">
        <f>INDEX(Summary[FY2425_AccurxCost], MATCH(D254,Summary[PracticeCode],0))</f>
        <v>83.741000000000014</v>
      </c>
      <c r="Q254" s="30">
        <f>INDEX(Summary[FY2425_EESMSCost], MATCH(D254,Summary[PracticeCode],0))</f>
        <v>855.14</v>
      </c>
      <c r="R254" s="31">
        <f>INDEX(Summary[FY2425_Accurx_Fragments], MATCH(D254,Summary[PracticeCode],0))</f>
        <v>4128</v>
      </c>
      <c r="S254" s="31">
        <f>INDEX(Summary[FY2425_EESMS], MATCH(D254,Summary[PracticeCode],0))</f>
        <v>38870</v>
      </c>
      <c r="T254" s="10">
        <f>INDEX(Summary[FY2425_SMS], MATCH(D254,Summary[PracticeCode],0))</f>
        <v>42998</v>
      </c>
      <c r="U254" s="10">
        <f>SUMIFS(Table5[All messages],Table5[ODS],'NWL Practice Allocation'!$D254)</f>
        <v>162</v>
      </c>
      <c r="V254" s="10">
        <f>SUMIFS(Table5[Fallback messages (No NHS App)],Table5[ODS],'NWL Practice Allocation'!$D254)</f>
        <v>65</v>
      </c>
      <c r="W254" s="10">
        <f>SUMIFS(Table5[NHS App messages saved],Table5[ODS],'NWL Practice Allocation'!$D254)</f>
        <v>10</v>
      </c>
    </row>
    <row r="255" spans="1:23" s="7" customFormat="1" x14ac:dyDescent="0.35">
      <c r="A255" s="21" t="s">
        <v>517</v>
      </c>
      <c r="B255" s="22" t="s">
        <v>493</v>
      </c>
      <c r="C255" s="22" t="s">
        <v>12</v>
      </c>
      <c r="D255" s="21" t="s">
        <v>306</v>
      </c>
      <c r="E255" s="9">
        <f>INDEX(Summary[Practice Normalised Weighted List Size], MATCH(D255,Summary[ODS Code],0))</f>
        <v>7111.6974968037703</v>
      </c>
      <c r="F255" s="51">
        <f t="shared" si="21"/>
        <v>3200.2638735616965</v>
      </c>
      <c r="G255" s="26" t="e">
        <f>VLOOKUP(D255,'[1]NWL Practice AccurX Allocation'!D$4:G$357,4,FALSE)</f>
        <v>#N/A</v>
      </c>
      <c r="H255" s="28">
        <f t="shared" si="22"/>
        <v>232552.5081454833</v>
      </c>
      <c r="I255" s="23">
        <f t="shared" si="23"/>
        <v>58138.127036370824</v>
      </c>
      <c r="J255" s="23">
        <f t="shared" si="24"/>
        <v>232552.5081454833</v>
      </c>
      <c r="K255" s="33">
        <f t="shared" si="25"/>
        <v>3200.2638735616965</v>
      </c>
      <c r="L255" s="30">
        <v>0</v>
      </c>
      <c r="M255" s="30">
        <f>INDEX(Summary[FY2425Cost], MATCH(D255,Summary[PracticeCode],0))</f>
        <v>4807.2152000000006</v>
      </c>
      <c r="N255" s="32">
        <f t="shared" si="26"/>
        <v>1.5021308835542571</v>
      </c>
      <c r="O255" s="33">
        <f t="shared" si="27"/>
        <v>-1606.951326438304</v>
      </c>
      <c r="P255" s="30">
        <f>INDEX(Summary[FY2425_AccurxCost], MATCH(D255,Summary[PracticeCode],0))</f>
        <v>925.95320000000004</v>
      </c>
      <c r="Q255" s="30">
        <f>INDEX(Summary[FY2425_EESMSCost], MATCH(D255,Summary[PracticeCode],0))</f>
        <v>3881.2620000000002</v>
      </c>
      <c r="R255" s="31">
        <f>INDEX(Summary[FY2425_Accurx_Fragments], MATCH(D255,Summary[PracticeCode],0))</f>
        <v>44576</v>
      </c>
      <c r="S255" s="31">
        <f>INDEX(Summary[FY2425_EESMS], MATCH(D255,Summary[PracticeCode],0))</f>
        <v>176421</v>
      </c>
      <c r="T255" s="10">
        <f>INDEX(Summary[FY2425_SMS], MATCH(D255,Summary[PracticeCode],0))</f>
        <v>220997</v>
      </c>
      <c r="U255" s="10">
        <f>SUMIFS(Table5[All messages],Table5[ODS],'NWL Practice Allocation'!$D255)</f>
        <v>8821</v>
      </c>
      <c r="V255" s="10">
        <f>SUMIFS(Table5[Fallback messages (No NHS App)],Table5[ODS],'NWL Practice Allocation'!$D255)</f>
        <v>3286</v>
      </c>
      <c r="W255" s="10">
        <f>SUMIFS(Table5[NHS App messages saved],Table5[ODS],'NWL Practice Allocation'!$D255)</f>
        <v>1271</v>
      </c>
    </row>
    <row r="256" spans="1:23" s="7" customFormat="1" x14ac:dyDescent="0.35">
      <c r="A256" s="21" t="s">
        <v>492</v>
      </c>
      <c r="B256" s="22" t="s">
        <v>493</v>
      </c>
      <c r="C256" s="22" t="s">
        <v>12</v>
      </c>
      <c r="D256" s="21" t="s">
        <v>307</v>
      </c>
      <c r="E256" s="9">
        <f>INDEX(Summary[Practice Normalised Weighted List Size], MATCH(D256,Summary[ODS Code],0))</f>
        <v>5408.6093737633601</v>
      </c>
      <c r="F256" s="51">
        <f t="shared" si="21"/>
        <v>2433.8742181935122</v>
      </c>
      <c r="G256" s="26" t="e">
        <f>VLOOKUP(D256,'[1]NWL Practice AccurX Allocation'!D$4:G$357,4,FALSE)</f>
        <v>#N/A</v>
      </c>
      <c r="H256" s="28">
        <f t="shared" si="22"/>
        <v>176861.52652206187</v>
      </c>
      <c r="I256" s="23">
        <f t="shared" si="23"/>
        <v>44215.381630515469</v>
      </c>
      <c r="J256" s="23">
        <f t="shared" si="24"/>
        <v>176861.52652206187</v>
      </c>
      <c r="K256" s="33">
        <f t="shared" si="25"/>
        <v>2433.8742181935122</v>
      </c>
      <c r="L256" s="30">
        <v>0</v>
      </c>
      <c r="M256" s="30">
        <f>INDEX(Summary[FY2425Cost], MATCH(D256,Summary[PracticeCode],0))</f>
        <v>2165.2334000000001</v>
      </c>
      <c r="N256" s="32">
        <f t="shared" si="26"/>
        <v>0.88962419824928152</v>
      </c>
      <c r="O256" s="33">
        <f t="shared" si="27"/>
        <v>268.64081819351213</v>
      </c>
      <c r="P256" s="30">
        <f>INDEX(Summary[FY2425_AccurxCost], MATCH(D256,Summary[PracticeCode],0))</f>
        <v>620.56939999999997</v>
      </c>
      <c r="Q256" s="30">
        <f>INDEX(Summary[FY2425_EESMSCost], MATCH(D256,Summary[PracticeCode],0))</f>
        <v>1544.664</v>
      </c>
      <c r="R256" s="31">
        <f>INDEX(Summary[FY2425_Accurx_Fragments], MATCH(D256,Summary[PracticeCode],0))</f>
        <v>31002</v>
      </c>
      <c r="S256" s="31">
        <f>INDEX(Summary[FY2425_EESMS], MATCH(D256,Summary[PracticeCode],0))</f>
        <v>70212</v>
      </c>
      <c r="T256" s="10">
        <f>INDEX(Summary[FY2425_SMS], MATCH(D256,Summary[PracticeCode],0))</f>
        <v>101214</v>
      </c>
      <c r="U256" s="10">
        <f>SUMIFS(Table5[All messages],Table5[ODS],'NWL Practice Allocation'!$D256)</f>
        <v>12795</v>
      </c>
      <c r="V256" s="10">
        <f>SUMIFS(Table5[Fallback messages (No NHS App)],Table5[ODS],'NWL Practice Allocation'!$D256)</f>
        <v>5836</v>
      </c>
      <c r="W256" s="10">
        <f>SUMIFS(Table5[NHS App messages saved],Table5[ODS],'NWL Practice Allocation'!$D256)</f>
        <v>1100</v>
      </c>
    </row>
    <row r="257" spans="1:23" s="7" customFormat="1" x14ac:dyDescent="0.35">
      <c r="A257" s="21" t="s">
        <v>560</v>
      </c>
      <c r="B257" s="22" t="s">
        <v>509</v>
      </c>
      <c r="C257" s="22" t="s">
        <v>12</v>
      </c>
      <c r="D257" s="21" t="s">
        <v>308</v>
      </c>
      <c r="E257" s="9">
        <f>INDEX(Summary[Practice Normalised Weighted List Size], MATCH(D257,Summary[ODS Code],0))</f>
        <v>7909.1770444357899</v>
      </c>
      <c r="F257" s="51">
        <f t="shared" si="21"/>
        <v>3559.1296699961053</v>
      </c>
      <c r="G257" s="26" t="e">
        <f>VLOOKUP(D257,'[1]NWL Practice AccurX Allocation'!D$4:G$357,4,FALSE)</f>
        <v>#N/A</v>
      </c>
      <c r="H257" s="28">
        <f t="shared" si="22"/>
        <v>258630.08935305034</v>
      </c>
      <c r="I257" s="23">
        <f t="shared" si="23"/>
        <v>64657.522338262585</v>
      </c>
      <c r="J257" s="23">
        <f t="shared" si="24"/>
        <v>258630.08935305034</v>
      </c>
      <c r="K257" s="33">
        <f t="shared" si="25"/>
        <v>3559.1296699961053</v>
      </c>
      <c r="L257" s="30">
        <v>0</v>
      </c>
      <c r="M257" s="30">
        <f>INDEX(Summary[FY2425Cost], MATCH(D257,Summary[PracticeCode],0))</f>
        <v>1160.7173</v>
      </c>
      <c r="N257" s="32">
        <f t="shared" si="26"/>
        <v>0.32612391444599154</v>
      </c>
      <c r="O257" s="33">
        <f t="shared" si="27"/>
        <v>2398.4123699961056</v>
      </c>
      <c r="P257" s="30">
        <f>INDEX(Summary[FY2425_AccurxCost], MATCH(D257,Summary[PracticeCode],0))</f>
        <v>717.37329999999997</v>
      </c>
      <c r="Q257" s="30">
        <f>INDEX(Summary[FY2425_EESMSCost], MATCH(D257,Summary[PracticeCode],0))</f>
        <v>443.34399999999999</v>
      </c>
      <c r="R257" s="31">
        <f>INDEX(Summary[FY2425_Accurx_Fragments], MATCH(D257,Summary[PracticeCode],0))</f>
        <v>34803</v>
      </c>
      <c r="S257" s="31">
        <f>INDEX(Summary[FY2425_EESMS], MATCH(D257,Summary[PracticeCode],0))</f>
        <v>20152</v>
      </c>
      <c r="T257" s="10">
        <f>INDEX(Summary[FY2425_SMS], MATCH(D257,Summary[PracticeCode],0))</f>
        <v>54955</v>
      </c>
      <c r="U257" s="10">
        <f>SUMIFS(Table5[All messages],Table5[ODS],'NWL Practice Allocation'!$D257)</f>
        <v>2452</v>
      </c>
      <c r="V257" s="10">
        <f>SUMIFS(Table5[Fallback messages (No NHS App)],Table5[ODS],'NWL Practice Allocation'!$D257)</f>
        <v>1416</v>
      </c>
      <c r="W257" s="10">
        <f>SUMIFS(Table5[NHS App messages saved],Table5[ODS],'NWL Practice Allocation'!$D257)</f>
        <v>215</v>
      </c>
    </row>
    <row r="258" spans="1:23" s="7" customFormat="1" x14ac:dyDescent="0.35">
      <c r="A258" s="21" t="s">
        <v>490</v>
      </c>
      <c r="B258" s="22" t="s">
        <v>435</v>
      </c>
      <c r="C258" s="22" t="s">
        <v>12</v>
      </c>
      <c r="D258" s="21" t="s">
        <v>309</v>
      </c>
      <c r="E258" s="9">
        <f>INDEX(Summary[Practice Normalised Weighted List Size], MATCH(D258,Summary[ODS Code],0))</f>
        <v>3512.9693871753698</v>
      </c>
      <c r="F258" s="51">
        <f t="shared" si="21"/>
        <v>1580.8362242289165</v>
      </c>
      <c r="G258" s="26" t="e">
        <f>VLOOKUP(D258,'[1]NWL Practice AccurX Allocation'!D$4:G$357,4,FALSE)</f>
        <v>#N/A</v>
      </c>
      <c r="H258" s="28">
        <f t="shared" si="22"/>
        <v>114874.0989606346</v>
      </c>
      <c r="I258" s="23">
        <f t="shared" si="23"/>
        <v>28718.524740158649</v>
      </c>
      <c r="J258" s="23">
        <f t="shared" si="24"/>
        <v>114874.0989606346</v>
      </c>
      <c r="K258" s="33">
        <f t="shared" si="25"/>
        <v>1580.8362242289165</v>
      </c>
      <c r="L258" s="30">
        <v>0</v>
      </c>
      <c r="M258" s="30">
        <f>INDEX(Summary[FY2425Cost], MATCH(D258,Summary[PracticeCode],0))</f>
        <v>889.27970000000005</v>
      </c>
      <c r="N258" s="32">
        <f t="shared" si="26"/>
        <v>0.56253752689261882</v>
      </c>
      <c r="O258" s="33">
        <f t="shared" si="27"/>
        <v>691.55652422891649</v>
      </c>
      <c r="P258" s="30">
        <f>INDEX(Summary[FY2425_AccurxCost], MATCH(D258,Summary[PracticeCode],0))</f>
        <v>230.46769999999998</v>
      </c>
      <c r="Q258" s="30">
        <f>INDEX(Summary[FY2425_EESMSCost], MATCH(D258,Summary[PracticeCode],0))</f>
        <v>658.81200000000001</v>
      </c>
      <c r="R258" s="31">
        <f>INDEX(Summary[FY2425_Accurx_Fragments], MATCH(D258,Summary[PracticeCode],0))</f>
        <v>11537</v>
      </c>
      <c r="S258" s="31">
        <f>INDEX(Summary[FY2425_EESMS], MATCH(D258,Summary[PracticeCode],0))</f>
        <v>29946</v>
      </c>
      <c r="T258" s="10">
        <f>INDEX(Summary[FY2425_SMS], MATCH(D258,Summary[PracticeCode],0))</f>
        <v>41483</v>
      </c>
      <c r="U258" s="10">
        <f>SUMIFS(Table5[All messages],Table5[ODS],'NWL Practice Allocation'!$D258)</f>
        <v>11600</v>
      </c>
      <c r="V258" s="10">
        <f>SUMIFS(Table5[Fallback messages (No NHS App)],Table5[ODS],'NWL Practice Allocation'!$D258)</f>
        <v>7121</v>
      </c>
      <c r="W258" s="10">
        <f>SUMIFS(Table5[NHS App messages saved],Table5[ODS],'NWL Practice Allocation'!$D258)</f>
        <v>617</v>
      </c>
    </row>
    <row r="259" spans="1:23" s="7" customFormat="1" x14ac:dyDescent="0.35">
      <c r="A259" s="21" t="s">
        <v>535</v>
      </c>
      <c r="B259" s="22" t="s">
        <v>435</v>
      </c>
      <c r="C259" s="22" t="s">
        <v>12</v>
      </c>
      <c r="D259" s="21" t="s">
        <v>310</v>
      </c>
      <c r="E259" s="9">
        <f>INDEX(Summary[Practice Normalised Weighted List Size], MATCH(D259,Summary[ODS Code],0))</f>
        <v>4295.4776488920197</v>
      </c>
      <c r="F259" s="51">
        <f t="shared" si="21"/>
        <v>1932.9649420014089</v>
      </c>
      <c r="G259" s="26" t="e">
        <f>VLOOKUP(D259,'[1]NWL Practice AccurX Allocation'!D$4:G$357,4,FALSE)</f>
        <v>#N/A</v>
      </c>
      <c r="H259" s="28">
        <f t="shared" si="22"/>
        <v>140462.11911876907</v>
      </c>
      <c r="I259" s="23">
        <f t="shared" si="23"/>
        <v>35115.529779692268</v>
      </c>
      <c r="J259" s="23">
        <f t="shared" si="24"/>
        <v>140462.11911876907</v>
      </c>
      <c r="K259" s="33">
        <f t="shared" si="25"/>
        <v>1932.9649420014089</v>
      </c>
      <c r="L259" s="30">
        <v>0</v>
      </c>
      <c r="M259" s="30">
        <f>INDEX(Summary[FY2425Cost], MATCH(D259,Summary[PracticeCode],0))</f>
        <v>1132.8656000000001</v>
      </c>
      <c r="N259" s="32">
        <f t="shared" si="26"/>
        <v>0.58607664080395638</v>
      </c>
      <c r="O259" s="33">
        <f t="shared" si="27"/>
        <v>800.09934200140879</v>
      </c>
      <c r="P259" s="30">
        <f>INDEX(Summary[FY2425_AccurxCost], MATCH(D259,Summary[PracticeCode],0))</f>
        <v>607.74760000000003</v>
      </c>
      <c r="Q259" s="30">
        <f>INDEX(Summary[FY2425_EESMSCost], MATCH(D259,Summary[PracticeCode],0))</f>
        <v>525.11800000000005</v>
      </c>
      <c r="R259" s="31">
        <f>INDEX(Summary[FY2425_Accurx_Fragments], MATCH(D259,Summary[PracticeCode],0))</f>
        <v>29582</v>
      </c>
      <c r="S259" s="31">
        <f>INDEX(Summary[FY2425_EESMS], MATCH(D259,Summary[PracticeCode],0))</f>
        <v>23869</v>
      </c>
      <c r="T259" s="10">
        <f>INDEX(Summary[FY2425_SMS], MATCH(D259,Summary[PracticeCode],0))</f>
        <v>53451</v>
      </c>
      <c r="U259" s="10">
        <f>SUMIFS(Table5[All messages],Table5[ODS],'NWL Practice Allocation'!$D259)</f>
        <v>3658</v>
      </c>
      <c r="V259" s="10">
        <f>SUMIFS(Table5[Fallback messages (No NHS App)],Table5[ODS],'NWL Practice Allocation'!$D259)</f>
        <v>2039</v>
      </c>
      <c r="W259" s="10">
        <f>SUMIFS(Table5[NHS App messages saved],Table5[ODS],'NWL Practice Allocation'!$D259)</f>
        <v>315</v>
      </c>
    </row>
    <row r="260" spans="1:23" s="7" customFormat="1" x14ac:dyDescent="0.35">
      <c r="A260" s="21" t="s">
        <v>311</v>
      </c>
      <c r="B260" s="22" t="s">
        <v>515</v>
      </c>
      <c r="C260" s="22" t="s">
        <v>22</v>
      </c>
      <c r="D260" s="21" t="s">
        <v>312</v>
      </c>
      <c r="E260" s="9">
        <f>INDEX(Summary[Practice Normalised Weighted List Size], MATCH(D260,Summary[ODS Code],0))</f>
        <v>10594.9742977365</v>
      </c>
      <c r="F260" s="51">
        <f t="shared" ref="F260:F323" si="28">E260*0.45</f>
        <v>4767.7384339814253</v>
      </c>
      <c r="G260" s="26" t="e">
        <f>VLOOKUP(D260,'[1]NWL Practice AccurX Allocation'!D$4:G$357,4,FALSE)</f>
        <v>#N/A</v>
      </c>
      <c r="H260" s="28">
        <f t="shared" ref="H260:H323" si="29">E260*$E$3</f>
        <v>346455.65953598358</v>
      </c>
      <c r="I260" s="23">
        <f t="shared" ref="I260:I323" si="30">H260/4</f>
        <v>86613.914883995894</v>
      </c>
      <c r="J260" s="23">
        <f t="shared" ref="J260:J323" si="31">H260/1</f>
        <v>346455.65953598358</v>
      </c>
      <c r="K260" s="33">
        <f t="shared" ref="K260:K323" si="32">(E260*0.45)+L260</f>
        <v>4767.7384339814253</v>
      </c>
      <c r="L260" s="30">
        <v>0</v>
      </c>
      <c r="M260" s="30">
        <f>INDEX(Summary[FY2425Cost], MATCH(D260,Summary[PracticeCode],0))</f>
        <v>3972.4946</v>
      </c>
      <c r="N260" s="32">
        <f t="shared" ref="N260:N323" si="33">M260/K260</f>
        <v>0.83320313289138725</v>
      </c>
      <c r="O260" s="33">
        <f t="shared" ref="O260:O323" si="34">K260-M260</f>
        <v>795.24383398142527</v>
      </c>
      <c r="P260" s="30">
        <f>INDEX(Summary[FY2425_AccurxCost], MATCH(D260,Summary[PracticeCode],0))</f>
        <v>1285.5686000000001</v>
      </c>
      <c r="Q260" s="30">
        <f>INDEX(Summary[FY2425_EESMSCost], MATCH(D260,Summary[PracticeCode],0))</f>
        <v>2686.9259999999999</v>
      </c>
      <c r="R260" s="31">
        <f>INDEX(Summary[FY2425_Accurx_Fragments], MATCH(D260,Summary[PracticeCode],0))</f>
        <v>63352</v>
      </c>
      <c r="S260" s="31">
        <f>INDEX(Summary[FY2425_EESMS], MATCH(D260,Summary[PracticeCode],0))</f>
        <v>122133</v>
      </c>
      <c r="T260" s="10">
        <f>INDEX(Summary[FY2425_SMS], MATCH(D260,Summary[PracticeCode],0))</f>
        <v>185485</v>
      </c>
      <c r="U260" s="10">
        <f>SUMIFS(Table5[All messages],Table5[ODS],'NWL Practice Allocation'!$D260)</f>
        <v>29995</v>
      </c>
      <c r="V260" s="10">
        <f>SUMIFS(Table5[Fallback messages (No NHS App)],Table5[ODS],'NWL Practice Allocation'!$D260)</f>
        <v>16891</v>
      </c>
      <c r="W260" s="10">
        <f>SUMIFS(Table5[NHS App messages saved],Table5[ODS],'NWL Practice Allocation'!$D260)</f>
        <v>1728</v>
      </c>
    </row>
    <row r="261" spans="1:23" s="7" customFormat="1" x14ac:dyDescent="0.35">
      <c r="A261" s="21" t="s">
        <v>576</v>
      </c>
      <c r="B261" s="22" t="s">
        <v>439</v>
      </c>
      <c r="C261" s="22" t="s">
        <v>8</v>
      </c>
      <c r="D261" s="21" t="s">
        <v>60</v>
      </c>
      <c r="E261" s="9">
        <f>INDEX(Summary[Practice Normalised Weighted List Size], MATCH(D261,Summary[ODS Code],0))</f>
        <v>10025.5669862344</v>
      </c>
      <c r="F261" s="51">
        <f t="shared" si="28"/>
        <v>4511.5051438054807</v>
      </c>
      <c r="G261" s="26" t="e">
        <f>VLOOKUP(D261,'[1]NWL Practice AccurX Allocation'!D$4:G$357,4,FALSE)</f>
        <v>#N/A</v>
      </c>
      <c r="H261" s="28">
        <f t="shared" si="29"/>
        <v>327836.04044986493</v>
      </c>
      <c r="I261" s="23">
        <f t="shared" si="30"/>
        <v>81959.010112466232</v>
      </c>
      <c r="J261" s="23">
        <f t="shared" si="31"/>
        <v>327836.04044986493</v>
      </c>
      <c r="K261" s="33">
        <f t="shared" si="32"/>
        <v>4511.5051438054807</v>
      </c>
      <c r="L261" s="30">
        <v>0</v>
      </c>
      <c r="M261" s="30">
        <f>INDEX(Summary[FY2425Cost], MATCH(D261,Summary[PracticeCode],0))</f>
        <v>3198.0910999999996</v>
      </c>
      <c r="N261" s="32">
        <f t="shared" si="33"/>
        <v>0.70887453256949884</v>
      </c>
      <c r="O261" s="33">
        <f t="shared" si="34"/>
        <v>1313.414043805481</v>
      </c>
      <c r="P261" s="30">
        <f>INDEX(Summary[FY2425_AccurxCost], MATCH(D261,Summary[PracticeCode],0))</f>
        <v>3198.0910999999996</v>
      </c>
      <c r="Q261" s="30">
        <f>INDEX(Summary[FY2425_EESMSCost], MATCH(D261,Summary[PracticeCode],0))</f>
        <v>0</v>
      </c>
      <c r="R261" s="31">
        <f>INDEX(Summary[FY2425_Accurx_Fragments], MATCH(D261,Summary[PracticeCode],0))</f>
        <v>156335</v>
      </c>
      <c r="S261" s="31">
        <f>INDEX(Summary[FY2425_EESMS], MATCH(D261,Summary[PracticeCode],0))</f>
        <v>0</v>
      </c>
      <c r="T261" s="10">
        <f>INDEX(Summary[FY2425_SMS], MATCH(D261,Summary[PracticeCode],0))</f>
        <v>156335</v>
      </c>
      <c r="U261" s="10">
        <f>SUMIFS(Table5[All messages],Table5[ODS],'NWL Practice Allocation'!$D261)</f>
        <v>35006</v>
      </c>
      <c r="V261" s="10">
        <f>SUMIFS(Table5[Fallback messages (No NHS App)],Table5[ODS],'NWL Practice Allocation'!$D261)</f>
        <v>15560</v>
      </c>
      <c r="W261" s="10">
        <f>SUMIFS(Table5[NHS App messages saved],Table5[ODS],'NWL Practice Allocation'!$D261)</f>
        <v>4348</v>
      </c>
    </row>
    <row r="262" spans="1:23" s="7" customFormat="1" x14ac:dyDescent="0.35">
      <c r="A262" s="21" t="s">
        <v>608</v>
      </c>
      <c r="B262" s="22" t="s">
        <v>485</v>
      </c>
      <c r="C262" s="22" t="s">
        <v>8</v>
      </c>
      <c r="D262" s="21" t="s">
        <v>61</v>
      </c>
      <c r="E262" s="9">
        <f>INDEX(Summary[Practice Normalised Weighted List Size], MATCH(D262,Summary[ODS Code],0))</f>
        <v>5738.52693808803</v>
      </c>
      <c r="F262" s="51">
        <f t="shared" si="28"/>
        <v>2582.3371221396137</v>
      </c>
      <c r="G262" s="26" t="e">
        <f>VLOOKUP(D262,'[1]NWL Practice AccurX Allocation'!D$4:G$357,4,FALSE)</f>
        <v>#N/A</v>
      </c>
      <c r="H262" s="28">
        <f t="shared" si="29"/>
        <v>187649.8308754786</v>
      </c>
      <c r="I262" s="23">
        <f t="shared" si="30"/>
        <v>46912.457718869649</v>
      </c>
      <c r="J262" s="23">
        <f t="shared" si="31"/>
        <v>187649.8308754786</v>
      </c>
      <c r="K262" s="33">
        <f t="shared" si="32"/>
        <v>2582.3371221396137</v>
      </c>
      <c r="L262" s="30">
        <v>0</v>
      </c>
      <c r="M262" s="30">
        <f>INDEX(Summary[FY2425Cost], MATCH(D262,Summary[PracticeCode],0))</f>
        <v>823.18400000000008</v>
      </c>
      <c r="N262" s="32">
        <f t="shared" si="33"/>
        <v>0.31877480013838982</v>
      </c>
      <c r="O262" s="33">
        <f t="shared" si="34"/>
        <v>1759.1531221396135</v>
      </c>
      <c r="P262" s="30">
        <f>INDEX(Summary[FY2425_AccurxCost], MATCH(D262,Summary[PracticeCode],0))</f>
        <v>802.37200000000007</v>
      </c>
      <c r="Q262" s="30">
        <f>INDEX(Summary[FY2425_EESMSCost], MATCH(D262,Summary[PracticeCode],0))</f>
        <v>20.812000000000001</v>
      </c>
      <c r="R262" s="31">
        <f>INDEX(Summary[FY2425_Accurx_Fragments], MATCH(D262,Summary[PracticeCode],0))</f>
        <v>38328</v>
      </c>
      <c r="S262" s="31">
        <f>INDEX(Summary[FY2425_EESMS], MATCH(D262,Summary[PracticeCode],0))</f>
        <v>946</v>
      </c>
      <c r="T262" s="10">
        <f>INDEX(Summary[FY2425_SMS], MATCH(D262,Summary[PracticeCode],0))</f>
        <v>39274</v>
      </c>
      <c r="U262" s="10">
        <f>SUMIFS(Table5[All messages],Table5[ODS],'NWL Practice Allocation'!$D262)</f>
        <v>8501</v>
      </c>
      <c r="V262" s="10">
        <f>SUMIFS(Table5[Fallback messages (No NHS App)],Table5[ODS],'NWL Practice Allocation'!$D262)</f>
        <v>2874</v>
      </c>
      <c r="W262" s="10">
        <f>SUMIFS(Table5[NHS App messages saved],Table5[ODS],'NWL Practice Allocation'!$D262)</f>
        <v>1281</v>
      </c>
    </row>
    <row r="263" spans="1:23" s="7" customFormat="1" x14ac:dyDescent="0.35">
      <c r="A263" s="21" t="s">
        <v>313</v>
      </c>
      <c r="B263" s="22" t="s">
        <v>468</v>
      </c>
      <c r="C263" s="22" t="s">
        <v>29</v>
      </c>
      <c r="D263" s="21" t="s">
        <v>314</v>
      </c>
      <c r="E263" s="9">
        <f>INDEX(Summary[Practice Normalised Weighted List Size], MATCH(D263,Summary[ODS Code],0))</f>
        <v>5680.9378848685101</v>
      </c>
      <c r="F263" s="51">
        <f t="shared" si="28"/>
        <v>2556.4220481908296</v>
      </c>
      <c r="G263" s="26" t="e">
        <f>VLOOKUP(D263,'[1]NWL Practice AccurX Allocation'!D$4:G$357,4,FALSE)</f>
        <v>#N/A</v>
      </c>
      <c r="H263" s="28">
        <f t="shared" si="29"/>
        <v>185766.66883520028</v>
      </c>
      <c r="I263" s="23">
        <f t="shared" si="30"/>
        <v>46441.667208800071</v>
      </c>
      <c r="J263" s="23">
        <f t="shared" si="31"/>
        <v>185766.66883520028</v>
      </c>
      <c r="K263" s="33">
        <f t="shared" si="32"/>
        <v>2556.4220481908296</v>
      </c>
      <c r="L263" s="30">
        <v>0</v>
      </c>
      <c r="M263" s="30">
        <f>INDEX(Summary[FY2425Cost], MATCH(D263,Summary[PracticeCode],0))</f>
        <v>1690.7732000000001</v>
      </c>
      <c r="N263" s="32">
        <f t="shared" si="33"/>
        <v>0.66138265440033817</v>
      </c>
      <c r="O263" s="33">
        <f t="shared" si="34"/>
        <v>865.64884819082954</v>
      </c>
      <c r="P263" s="30">
        <f>INDEX(Summary[FY2425_AccurxCost], MATCH(D263,Summary[PracticeCode],0))</f>
        <v>648.74320000000012</v>
      </c>
      <c r="Q263" s="30">
        <f>INDEX(Summary[FY2425_EESMSCost], MATCH(D263,Summary[PracticeCode],0))</f>
        <v>1042.03</v>
      </c>
      <c r="R263" s="31">
        <f>INDEX(Summary[FY2425_Accurx_Fragments], MATCH(D263,Summary[PracticeCode],0))</f>
        <v>31230</v>
      </c>
      <c r="S263" s="31">
        <f>INDEX(Summary[FY2425_EESMS], MATCH(D263,Summary[PracticeCode],0))</f>
        <v>47365</v>
      </c>
      <c r="T263" s="10">
        <f>INDEX(Summary[FY2425_SMS], MATCH(D263,Summary[PracticeCode],0))</f>
        <v>78595</v>
      </c>
      <c r="U263" s="10">
        <f>SUMIFS(Table5[All messages],Table5[ODS],'NWL Practice Allocation'!$D263)</f>
        <v>10596</v>
      </c>
      <c r="V263" s="10">
        <f>SUMIFS(Table5[Fallback messages (No NHS App)],Table5[ODS],'NWL Practice Allocation'!$D263)</f>
        <v>4436</v>
      </c>
      <c r="W263" s="10">
        <f>SUMIFS(Table5[NHS App messages saved],Table5[ODS],'NWL Practice Allocation'!$D263)</f>
        <v>945</v>
      </c>
    </row>
    <row r="264" spans="1:23" s="7" customFormat="1" x14ac:dyDescent="0.35">
      <c r="A264" s="21" t="s">
        <v>612</v>
      </c>
      <c r="B264" s="22" t="s">
        <v>447</v>
      </c>
      <c r="C264" s="22" t="s">
        <v>26</v>
      </c>
      <c r="D264" s="21" t="s">
        <v>316</v>
      </c>
      <c r="E264" s="9">
        <f>INDEX(Summary[Practice Normalised Weighted List Size], MATCH(D264,Summary[ODS Code],0))</f>
        <v>7570.4236777063197</v>
      </c>
      <c r="F264" s="51">
        <f t="shared" si="28"/>
        <v>3406.6906549678438</v>
      </c>
      <c r="G264" s="26" t="e">
        <f>VLOOKUP(D264,'[1]NWL Practice AccurX Allocation'!D$4:G$357,4,FALSE)</f>
        <v>#N/A</v>
      </c>
      <c r="H264" s="28">
        <f t="shared" si="29"/>
        <v>247552.85426099668</v>
      </c>
      <c r="I264" s="23">
        <f t="shared" si="30"/>
        <v>61888.213565249171</v>
      </c>
      <c r="J264" s="23">
        <f t="shared" si="31"/>
        <v>247552.85426099668</v>
      </c>
      <c r="K264" s="33">
        <f t="shared" si="32"/>
        <v>3406.6906549678438</v>
      </c>
      <c r="L264" s="30">
        <v>0</v>
      </c>
      <c r="M264" s="30">
        <f>INDEX(Summary[FY2425Cost], MATCH(D264,Summary[PracticeCode],0))</f>
        <v>1213.2989</v>
      </c>
      <c r="N264" s="32">
        <f t="shared" si="33"/>
        <v>0.35615176805991872</v>
      </c>
      <c r="O264" s="33">
        <f t="shared" si="34"/>
        <v>2193.3917549678436</v>
      </c>
      <c r="P264" s="30">
        <f>INDEX(Summary[FY2425_AccurxCost], MATCH(D264,Summary[PracticeCode],0))</f>
        <v>1080.4629</v>
      </c>
      <c r="Q264" s="30">
        <f>INDEX(Summary[FY2425_EESMSCost], MATCH(D264,Summary[PracticeCode],0))</f>
        <v>132.83600000000001</v>
      </c>
      <c r="R264" s="31">
        <f>INDEX(Summary[FY2425_Accurx_Fragments], MATCH(D264,Summary[PracticeCode],0))</f>
        <v>52677</v>
      </c>
      <c r="S264" s="31">
        <f>INDEX(Summary[FY2425_EESMS], MATCH(D264,Summary[PracticeCode],0))</f>
        <v>6038</v>
      </c>
      <c r="T264" s="10">
        <f>INDEX(Summary[FY2425_SMS], MATCH(D264,Summary[PracticeCode],0))</f>
        <v>58715</v>
      </c>
      <c r="U264" s="10">
        <f>SUMIFS(Table5[All messages],Table5[ODS],'NWL Practice Allocation'!$D264)</f>
        <v>21704</v>
      </c>
      <c r="V264" s="10">
        <f>SUMIFS(Table5[Fallback messages (No NHS App)],Table5[ODS],'NWL Practice Allocation'!$D264)</f>
        <v>10219</v>
      </c>
      <c r="W264" s="10">
        <f>SUMIFS(Table5[NHS App messages saved],Table5[ODS],'NWL Practice Allocation'!$D264)</f>
        <v>1857</v>
      </c>
    </row>
    <row r="265" spans="1:23" s="7" customFormat="1" x14ac:dyDescent="0.35">
      <c r="A265" s="21" t="s">
        <v>446</v>
      </c>
      <c r="B265" s="22" t="s">
        <v>447</v>
      </c>
      <c r="C265" s="22" t="s">
        <v>26</v>
      </c>
      <c r="D265" s="21" t="s">
        <v>317</v>
      </c>
      <c r="E265" s="9">
        <f>INDEX(Summary[Practice Normalised Weighted List Size], MATCH(D265,Summary[ODS Code],0))</f>
        <v>5568.8190933276601</v>
      </c>
      <c r="F265" s="51">
        <f t="shared" si="28"/>
        <v>2505.9685919974472</v>
      </c>
      <c r="G265" s="26" t="e">
        <f>VLOOKUP(D265,'[1]NWL Practice AccurX Allocation'!D$4:G$357,4,FALSE)</f>
        <v>#N/A</v>
      </c>
      <c r="H265" s="28">
        <f t="shared" si="29"/>
        <v>182100.38435181451</v>
      </c>
      <c r="I265" s="23">
        <f t="shared" si="30"/>
        <v>45525.096087953629</v>
      </c>
      <c r="J265" s="23">
        <f t="shared" si="31"/>
        <v>182100.38435181451</v>
      </c>
      <c r="K265" s="33">
        <f t="shared" si="32"/>
        <v>2505.9685919974472</v>
      </c>
      <c r="L265" s="30">
        <v>0</v>
      </c>
      <c r="M265" s="30">
        <f>INDEX(Summary[FY2425Cost], MATCH(D265,Summary[PracticeCode],0))</f>
        <v>1112.3894</v>
      </c>
      <c r="N265" s="32">
        <f t="shared" si="33"/>
        <v>0.4438959863871802</v>
      </c>
      <c r="O265" s="33">
        <f t="shared" si="34"/>
        <v>1393.5791919974472</v>
      </c>
      <c r="P265" s="30">
        <f>INDEX(Summary[FY2425_AccurxCost], MATCH(D265,Summary[PracticeCode],0))</f>
        <v>543.90940000000001</v>
      </c>
      <c r="Q265" s="30">
        <f>INDEX(Summary[FY2425_EESMSCost], MATCH(D265,Summary[PracticeCode],0))</f>
        <v>568.48</v>
      </c>
      <c r="R265" s="31">
        <f>INDEX(Summary[FY2425_Accurx_Fragments], MATCH(D265,Summary[PracticeCode],0))</f>
        <v>26318</v>
      </c>
      <c r="S265" s="31">
        <f>INDEX(Summary[FY2425_EESMS], MATCH(D265,Summary[PracticeCode],0))</f>
        <v>25840</v>
      </c>
      <c r="T265" s="10">
        <f>INDEX(Summary[FY2425_SMS], MATCH(D265,Summary[PracticeCode],0))</f>
        <v>52158</v>
      </c>
      <c r="U265" s="10">
        <f>SUMIFS(Table5[All messages],Table5[ODS],'NWL Practice Allocation'!$D265)</f>
        <v>5770</v>
      </c>
      <c r="V265" s="10">
        <f>SUMIFS(Table5[Fallback messages (No NHS App)],Table5[ODS],'NWL Practice Allocation'!$D265)</f>
        <v>2796</v>
      </c>
      <c r="W265" s="10">
        <f>SUMIFS(Table5[NHS App messages saved],Table5[ODS],'NWL Practice Allocation'!$D265)</f>
        <v>350</v>
      </c>
    </row>
    <row r="266" spans="1:23" s="7" customFormat="1" x14ac:dyDescent="0.35">
      <c r="A266" s="21" t="s">
        <v>507</v>
      </c>
      <c r="B266" s="22" t="s">
        <v>493</v>
      </c>
      <c r="C266" s="22" t="s">
        <v>12</v>
      </c>
      <c r="D266" s="21" t="s">
        <v>318</v>
      </c>
      <c r="E266" s="9">
        <f>INDEX(Summary[Practice Normalised Weighted List Size], MATCH(D266,Summary[ODS Code],0))</f>
        <v>7631.3243757137498</v>
      </c>
      <c r="F266" s="51">
        <f t="shared" si="28"/>
        <v>3434.0959690711875</v>
      </c>
      <c r="G266" s="26" t="e">
        <f>VLOOKUP(D266,'[1]NWL Practice AccurX Allocation'!D$4:G$357,4,FALSE)</f>
        <v>#N/A</v>
      </c>
      <c r="H266" s="28">
        <f t="shared" si="29"/>
        <v>249544.30708583965</v>
      </c>
      <c r="I266" s="23">
        <f t="shared" si="30"/>
        <v>62386.076771459913</v>
      </c>
      <c r="J266" s="23">
        <f t="shared" si="31"/>
        <v>249544.30708583965</v>
      </c>
      <c r="K266" s="33">
        <f t="shared" si="32"/>
        <v>3434.0959690711875</v>
      </c>
      <c r="L266" s="30">
        <v>0</v>
      </c>
      <c r="M266" s="30">
        <f>INDEX(Summary[FY2425Cost], MATCH(D266,Summary[PracticeCode],0))</f>
        <v>1439.9457</v>
      </c>
      <c r="N266" s="32">
        <f t="shared" si="33"/>
        <v>0.41930852048653111</v>
      </c>
      <c r="O266" s="33">
        <f t="shared" si="34"/>
        <v>1994.1502690711875</v>
      </c>
      <c r="P266" s="30">
        <f>INDEX(Summary[FY2425_AccurxCost], MATCH(D266,Summary[PracticeCode],0))</f>
        <v>531.71969999999999</v>
      </c>
      <c r="Q266" s="30">
        <f>INDEX(Summary[FY2425_EESMSCost], MATCH(D266,Summary[PracticeCode],0))</f>
        <v>908.226</v>
      </c>
      <c r="R266" s="31">
        <f>INDEX(Summary[FY2425_Accurx_Fragments], MATCH(D266,Summary[PracticeCode],0))</f>
        <v>26059</v>
      </c>
      <c r="S266" s="31">
        <f>INDEX(Summary[FY2425_EESMS], MATCH(D266,Summary[PracticeCode],0))</f>
        <v>41283</v>
      </c>
      <c r="T266" s="10">
        <f>INDEX(Summary[FY2425_SMS], MATCH(D266,Summary[PracticeCode],0))</f>
        <v>67342</v>
      </c>
      <c r="U266" s="10">
        <f>SUMIFS(Table5[All messages],Table5[ODS],'NWL Practice Allocation'!$D266)</f>
        <v>3697</v>
      </c>
      <c r="V266" s="10">
        <f>SUMIFS(Table5[Fallback messages (No NHS App)],Table5[ODS],'NWL Practice Allocation'!$D266)</f>
        <v>1655</v>
      </c>
      <c r="W266" s="10">
        <f>SUMIFS(Table5[NHS App messages saved],Table5[ODS],'NWL Practice Allocation'!$D266)</f>
        <v>343</v>
      </c>
    </row>
    <row r="267" spans="1:23" s="7" customFormat="1" x14ac:dyDescent="0.35">
      <c r="A267" s="21" t="s">
        <v>688</v>
      </c>
      <c r="B267" s="22" t="s">
        <v>550</v>
      </c>
      <c r="C267" s="22" t="s">
        <v>8</v>
      </c>
      <c r="D267" s="21" t="s">
        <v>320</v>
      </c>
      <c r="E267" s="9">
        <f>INDEX(Summary[Practice Normalised Weighted List Size], MATCH(D267,Summary[ODS Code],0))</f>
        <v>7626.5872004367802</v>
      </c>
      <c r="F267" s="51">
        <f t="shared" si="28"/>
        <v>3431.9642401965511</v>
      </c>
      <c r="G267" s="26" t="e">
        <f>VLOOKUP(D267,'[1]NWL Practice AccurX Allocation'!D$4:G$357,4,FALSE)</f>
        <v>#N/A</v>
      </c>
      <c r="H267" s="28">
        <f t="shared" si="29"/>
        <v>249389.40145428272</v>
      </c>
      <c r="I267" s="23">
        <f t="shared" si="30"/>
        <v>62347.35036357068</v>
      </c>
      <c r="J267" s="23">
        <f t="shared" si="31"/>
        <v>249389.40145428272</v>
      </c>
      <c r="K267" s="33">
        <f t="shared" si="32"/>
        <v>3431.9642401965511</v>
      </c>
      <c r="L267" s="30">
        <v>0</v>
      </c>
      <c r="M267" s="30">
        <f>INDEX(Summary[FY2425Cost], MATCH(D267,Summary[PracticeCode],0))</f>
        <v>2590.4155000000001</v>
      </c>
      <c r="N267" s="32">
        <f t="shared" si="33"/>
        <v>0.75479093565719813</v>
      </c>
      <c r="O267" s="33">
        <f t="shared" si="34"/>
        <v>841.54874019655108</v>
      </c>
      <c r="P267" s="30">
        <f>INDEX(Summary[FY2425_AccurxCost], MATCH(D267,Summary[PracticeCode],0))</f>
        <v>2578.3155000000002</v>
      </c>
      <c r="Q267" s="30">
        <f>INDEX(Summary[FY2425_EESMSCost], MATCH(D267,Summary[PracticeCode],0))</f>
        <v>12.1</v>
      </c>
      <c r="R267" s="31">
        <f>INDEX(Summary[FY2425_Accurx_Fragments], MATCH(D267,Summary[PracticeCode],0))</f>
        <v>125335</v>
      </c>
      <c r="S267" s="31">
        <f>INDEX(Summary[FY2425_EESMS], MATCH(D267,Summary[PracticeCode],0))</f>
        <v>550</v>
      </c>
      <c r="T267" s="10">
        <f>INDEX(Summary[FY2425_SMS], MATCH(D267,Summary[PracticeCode],0))</f>
        <v>125885</v>
      </c>
      <c r="U267" s="10">
        <f>SUMIFS(Table5[All messages],Table5[ODS],'NWL Practice Allocation'!$D267)</f>
        <v>39721</v>
      </c>
      <c r="V267" s="10">
        <f>SUMIFS(Table5[Fallback messages (No NHS App)],Table5[ODS],'NWL Practice Allocation'!$D267)</f>
        <v>14814</v>
      </c>
      <c r="W267" s="10">
        <f>SUMIFS(Table5[NHS App messages saved],Table5[ODS],'NWL Practice Allocation'!$D267)</f>
        <v>4968</v>
      </c>
    </row>
    <row r="268" spans="1:23" s="7" customFormat="1" x14ac:dyDescent="0.35">
      <c r="A268" s="21" t="s">
        <v>603</v>
      </c>
      <c r="B268" s="22" t="s">
        <v>470</v>
      </c>
      <c r="C268" s="22" t="s">
        <v>33</v>
      </c>
      <c r="D268" s="21" t="s">
        <v>321</v>
      </c>
      <c r="E268" s="9">
        <f>INDEX(Summary[Practice Normalised Weighted List Size], MATCH(D268,Summary[ODS Code],0))</f>
        <v>2084.6506962983599</v>
      </c>
      <c r="F268" s="51">
        <f t="shared" si="28"/>
        <v>938.09281333426202</v>
      </c>
      <c r="G268" s="26" t="e">
        <f>VLOOKUP(D268,'[1]NWL Practice AccurX Allocation'!D$4:G$357,4,FALSE)</f>
        <v>#N/A</v>
      </c>
      <c r="H268" s="28">
        <f t="shared" si="29"/>
        <v>68168.077768956369</v>
      </c>
      <c r="I268" s="23">
        <f t="shared" si="30"/>
        <v>17042.019442239092</v>
      </c>
      <c r="J268" s="23">
        <f t="shared" si="31"/>
        <v>68168.077768956369</v>
      </c>
      <c r="K268" s="33">
        <f t="shared" si="32"/>
        <v>938.09281333426202</v>
      </c>
      <c r="L268" s="30">
        <v>0</v>
      </c>
      <c r="M268" s="30">
        <f>INDEX(Summary[FY2425Cost], MATCH(D268,Summary[PracticeCode],0))</f>
        <v>306.83780000000002</v>
      </c>
      <c r="N268" s="32">
        <f t="shared" si="33"/>
        <v>0.32708682513983539</v>
      </c>
      <c r="O268" s="33">
        <f t="shared" si="34"/>
        <v>631.255013334262</v>
      </c>
      <c r="P268" s="30">
        <f>INDEX(Summary[FY2425_AccurxCost], MATCH(D268,Summary[PracticeCode],0))</f>
        <v>42.419799999999995</v>
      </c>
      <c r="Q268" s="30">
        <f>INDEX(Summary[FY2425_EESMSCost], MATCH(D268,Summary[PracticeCode],0))</f>
        <v>264.41800000000001</v>
      </c>
      <c r="R268" s="31">
        <f>INDEX(Summary[FY2425_Accurx_Fragments], MATCH(D268,Summary[PracticeCode],0))</f>
        <v>2082</v>
      </c>
      <c r="S268" s="31">
        <f>INDEX(Summary[FY2425_EESMS], MATCH(D268,Summary[PracticeCode],0))</f>
        <v>12019</v>
      </c>
      <c r="T268" s="10">
        <f>INDEX(Summary[FY2425_SMS], MATCH(D268,Summary[PracticeCode],0))</f>
        <v>14101</v>
      </c>
      <c r="U268" s="10">
        <f>SUMIFS(Table5[All messages],Table5[ODS],'NWL Practice Allocation'!$D268)</f>
        <v>0</v>
      </c>
      <c r="V268" s="10">
        <f>SUMIFS(Table5[Fallback messages (No NHS App)],Table5[ODS],'NWL Practice Allocation'!$D268)</f>
        <v>0</v>
      </c>
      <c r="W268" s="10">
        <f>SUMIFS(Table5[NHS App messages saved],Table5[ODS],'NWL Practice Allocation'!$D268)</f>
        <v>0</v>
      </c>
    </row>
    <row r="269" spans="1:23" s="7" customFormat="1" x14ac:dyDescent="0.35">
      <c r="A269" s="21" t="s">
        <v>527</v>
      </c>
      <c r="B269" s="22" t="s">
        <v>483</v>
      </c>
      <c r="C269" s="22" t="s">
        <v>29</v>
      </c>
      <c r="D269" s="21" t="s">
        <v>101</v>
      </c>
      <c r="E269" s="9">
        <f>INDEX(Summary[Practice Normalised Weighted List Size], MATCH(D269,Summary[ODS Code],0))</f>
        <v>5302.1443035415696</v>
      </c>
      <c r="F269" s="51">
        <f t="shared" si="28"/>
        <v>2385.9649365937062</v>
      </c>
      <c r="G269" s="26" t="e">
        <f>VLOOKUP(D269,'[1]NWL Practice AccurX Allocation'!D$4:G$357,4,FALSE)</f>
        <v>#N/A</v>
      </c>
      <c r="H269" s="28">
        <f t="shared" si="29"/>
        <v>173380.11872580933</v>
      </c>
      <c r="I269" s="23">
        <f t="shared" si="30"/>
        <v>43345.029681452332</v>
      </c>
      <c r="J269" s="23">
        <f t="shared" si="31"/>
        <v>173380.11872580933</v>
      </c>
      <c r="K269" s="33">
        <f t="shared" si="32"/>
        <v>2385.9649365937062</v>
      </c>
      <c r="L269" s="30">
        <v>0</v>
      </c>
      <c r="M269" s="30">
        <f>INDEX(Summary[FY2425Cost], MATCH(D269,Summary[PracticeCode],0))</f>
        <v>1003.7668000000001</v>
      </c>
      <c r="N269" s="32">
        <f t="shared" si="33"/>
        <v>0.4206963751248648</v>
      </c>
      <c r="O269" s="33">
        <f t="shared" si="34"/>
        <v>1382.1981365937061</v>
      </c>
      <c r="P269" s="30">
        <f>INDEX(Summary[FY2425_AccurxCost], MATCH(D269,Summary[PracticeCode],0))</f>
        <v>248.9468</v>
      </c>
      <c r="Q269" s="30">
        <f>INDEX(Summary[FY2425_EESMSCost], MATCH(D269,Summary[PracticeCode],0))</f>
        <v>754.82</v>
      </c>
      <c r="R269" s="31">
        <f>INDEX(Summary[FY2425_Accurx_Fragments], MATCH(D269,Summary[PracticeCode],0))</f>
        <v>11588</v>
      </c>
      <c r="S269" s="31">
        <f>INDEX(Summary[FY2425_EESMS], MATCH(D269,Summary[PracticeCode],0))</f>
        <v>34310</v>
      </c>
      <c r="T269" s="10">
        <f>INDEX(Summary[FY2425_SMS], MATCH(D269,Summary[PracticeCode],0))</f>
        <v>45898</v>
      </c>
      <c r="U269" s="10">
        <f>SUMIFS(Table5[All messages],Table5[ODS],'NWL Practice Allocation'!$D269)</f>
        <v>9585</v>
      </c>
      <c r="V269" s="10">
        <f>SUMIFS(Table5[Fallback messages (No NHS App)],Table5[ODS],'NWL Practice Allocation'!$D269)</f>
        <v>4936</v>
      </c>
      <c r="W269" s="10">
        <f>SUMIFS(Table5[NHS App messages saved],Table5[ODS],'NWL Practice Allocation'!$D269)</f>
        <v>619</v>
      </c>
    </row>
    <row r="270" spans="1:23" s="7" customFormat="1" x14ac:dyDescent="0.35">
      <c r="A270" s="21" t="s">
        <v>322</v>
      </c>
      <c r="B270" s="22" t="s">
        <v>441</v>
      </c>
      <c r="C270" s="22" t="s">
        <v>29</v>
      </c>
      <c r="D270" s="21" t="s">
        <v>323</v>
      </c>
      <c r="E270" s="9">
        <f>INDEX(Summary[Practice Normalised Weighted List Size], MATCH(D270,Summary[ODS Code],0))</f>
        <v>5532.5007244051103</v>
      </c>
      <c r="F270" s="51">
        <f t="shared" si="28"/>
        <v>2489.6253259822997</v>
      </c>
      <c r="G270" s="26" t="e">
        <f>VLOOKUP(D270,'[1]NWL Practice AccurX Allocation'!D$4:G$357,4,FALSE)</f>
        <v>#N/A</v>
      </c>
      <c r="H270" s="28">
        <f t="shared" si="29"/>
        <v>180912.77368804713</v>
      </c>
      <c r="I270" s="23">
        <f t="shared" si="30"/>
        <v>45228.193422011784</v>
      </c>
      <c r="J270" s="23">
        <f t="shared" si="31"/>
        <v>180912.77368804713</v>
      </c>
      <c r="K270" s="33">
        <f t="shared" si="32"/>
        <v>2489.6253259822997</v>
      </c>
      <c r="L270" s="30">
        <v>0</v>
      </c>
      <c r="M270" s="30">
        <f>INDEX(Summary[FY2425Cost], MATCH(D270,Summary[PracticeCode],0))</f>
        <v>1859.5725</v>
      </c>
      <c r="N270" s="32">
        <f t="shared" si="33"/>
        <v>0.74692865653039264</v>
      </c>
      <c r="O270" s="33">
        <f t="shared" si="34"/>
        <v>630.05282598229974</v>
      </c>
      <c r="P270" s="30">
        <f>INDEX(Summary[FY2425_AccurxCost], MATCH(D270,Summary[PracticeCode],0))</f>
        <v>228.20649999999998</v>
      </c>
      <c r="Q270" s="30">
        <f>INDEX(Summary[FY2425_EESMSCost], MATCH(D270,Summary[PracticeCode],0))</f>
        <v>1631.366</v>
      </c>
      <c r="R270" s="31">
        <f>INDEX(Summary[FY2425_Accurx_Fragments], MATCH(D270,Summary[PracticeCode],0))</f>
        <v>11227</v>
      </c>
      <c r="S270" s="31">
        <f>INDEX(Summary[FY2425_EESMS], MATCH(D270,Summary[PracticeCode],0))</f>
        <v>74153</v>
      </c>
      <c r="T270" s="10">
        <f>INDEX(Summary[FY2425_SMS], MATCH(D270,Summary[PracticeCode],0))</f>
        <v>85380</v>
      </c>
      <c r="U270" s="10">
        <f>SUMIFS(Table5[All messages],Table5[ODS],'NWL Practice Allocation'!$D270)</f>
        <v>925</v>
      </c>
      <c r="V270" s="10">
        <f>SUMIFS(Table5[Fallback messages (No NHS App)],Table5[ODS],'NWL Practice Allocation'!$D270)</f>
        <v>476</v>
      </c>
      <c r="W270" s="10">
        <f>SUMIFS(Table5[NHS App messages saved],Table5[ODS],'NWL Practice Allocation'!$D270)</f>
        <v>75</v>
      </c>
    </row>
    <row r="271" spans="1:23" s="7" customFormat="1" x14ac:dyDescent="0.35">
      <c r="A271" s="21" t="s">
        <v>675</v>
      </c>
      <c r="B271" s="22" t="s">
        <v>542</v>
      </c>
      <c r="C271" s="22" t="s">
        <v>12</v>
      </c>
      <c r="D271" s="21" t="s">
        <v>324</v>
      </c>
      <c r="E271" s="9">
        <f>INDEX(Summary[Practice Normalised Weighted List Size], MATCH(D271,Summary[ODS Code],0))</f>
        <v>12061.249887620799</v>
      </c>
      <c r="F271" s="51">
        <f t="shared" si="28"/>
        <v>5427.5624494293597</v>
      </c>
      <c r="G271" s="26" t="e">
        <f>VLOOKUP(D271,'[1]NWL Practice AccurX Allocation'!D$4:G$357,4,FALSE)</f>
        <v>#N/A</v>
      </c>
      <c r="H271" s="28">
        <f t="shared" si="29"/>
        <v>394402.87132520019</v>
      </c>
      <c r="I271" s="23">
        <f t="shared" si="30"/>
        <v>98600.717831300048</v>
      </c>
      <c r="J271" s="23">
        <f t="shared" si="31"/>
        <v>394402.87132520019</v>
      </c>
      <c r="K271" s="33">
        <f t="shared" si="32"/>
        <v>5427.5624494293597</v>
      </c>
      <c r="L271" s="30">
        <v>0</v>
      </c>
      <c r="M271" s="30">
        <f>INDEX(Summary[FY2425Cost], MATCH(D271,Summary[PracticeCode],0))</f>
        <v>2577.951</v>
      </c>
      <c r="N271" s="32">
        <f t="shared" si="33"/>
        <v>0.47497399136716323</v>
      </c>
      <c r="O271" s="33">
        <f t="shared" si="34"/>
        <v>2849.6114494293597</v>
      </c>
      <c r="P271" s="30">
        <f>INDEX(Summary[FY2425_AccurxCost], MATCH(D271,Summary[PracticeCode],0))</f>
        <v>1474.123</v>
      </c>
      <c r="Q271" s="30">
        <f>INDEX(Summary[FY2425_EESMSCost], MATCH(D271,Summary[PracticeCode],0))</f>
        <v>1103.828</v>
      </c>
      <c r="R271" s="31">
        <f>INDEX(Summary[FY2425_Accurx_Fragments], MATCH(D271,Summary[PracticeCode],0))</f>
        <v>71522</v>
      </c>
      <c r="S271" s="31">
        <f>INDEX(Summary[FY2425_EESMS], MATCH(D271,Summary[PracticeCode],0))</f>
        <v>50174</v>
      </c>
      <c r="T271" s="10">
        <f>INDEX(Summary[FY2425_SMS], MATCH(D271,Summary[PracticeCode],0))</f>
        <v>121696</v>
      </c>
      <c r="U271" s="10">
        <f>SUMIFS(Table5[All messages],Table5[ODS],'NWL Practice Allocation'!$D271)</f>
        <v>33289</v>
      </c>
      <c r="V271" s="10">
        <f>SUMIFS(Table5[Fallback messages (No NHS App)],Table5[ODS],'NWL Practice Allocation'!$D271)</f>
        <v>16824</v>
      </c>
      <c r="W271" s="10">
        <f>SUMIFS(Table5[NHS App messages saved],Table5[ODS],'NWL Practice Allocation'!$D271)</f>
        <v>2891</v>
      </c>
    </row>
    <row r="272" spans="1:23" s="7" customFormat="1" x14ac:dyDescent="0.35">
      <c r="A272" s="21" t="s">
        <v>624</v>
      </c>
      <c r="B272" s="22" t="s">
        <v>461</v>
      </c>
      <c r="C272" s="22" t="s">
        <v>18</v>
      </c>
      <c r="D272" s="21" t="s">
        <v>326</v>
      </c>
      <c r="E272" s="9">
        <f>INDEX(Summary[Practice Normalised Weighted List Size], MATCH(D272,Summary[ODS Code],0))</f>
        <v>6954.52790706205</v>
      </c>
      <c r="F272" s="51">
        <f t="shared" si="28"/>
        <v>3129.5375581779226</v>
      </c>
      <c r="G272" s="26" t="e">
        <f>VLOOKUP(D272,'[1]NWL Practice AccurX Allocation'!D$4:G$357,4,FALSE)</f>
        <v>#N/A</v>
      </c>
      <c r="H272" s="28">
        <f t="shared" si="29"/>
        <v>227413.06256092904</v>
      </c>
      <c r="I272" s="23">
        <f t="shared" si="30"/>
        <v>56853.265640232261</v>
      </c>
      <c r="J272" s="23">
        <f t="shared" si="31"/>
        <v>227413.06256092904</v>
      </c>
      <c r="K272" s="33">
        <f t="shared" si="32"/>
        <v>3129.5375581779226</v>
      </c>
      <c r="L272" s="30">
        <v>0</v>
      </c>
      <c r="M272" s="30">
        <f>INDEX(Summary[FY2425Cost], MATCH(D272,Summary[PracticeCode],0))</f>
        <v>3134.5839999999998</v>
      </c>
      <c r="N272" s="32">
        <f t="shared" si="33"/>
        <v>1.0016125199740422</v>
      </c>
      <c r="O272" s="33">
        <f t="shared" si="34"/>
        <v>-5.0464418220772131</v>
      </c>
      <c r="P272" s="30">
        <f>INDEX(Summary[FY2425_AccurxCost], MATCH(D272,Summary[PracticeCode],0))</f>
        <v>3134.5839999999998</v>
      </c>
      <c r="Q272" s="30">
        <f>INDEX(Summary[FY2425_EESMSCost], MATCH(D272,Summary[PracticeCode],0))</f>
        <v>0</v>
      </c>
      <c r="R272" s="31">
        <f>INDEX(Summary[FY2425_Accurx_Fragments], MATCH(D272,Summary[PracticeCode],0))</f>
        <v>150184</v>
      </c>
      <c r="S272" s="31">
        <f>INDEX(Summary[FY2425_EESMS], MATCH(D272,Summary[PracticeCode],0))</f>
        <v>0</v>
      </c>
      <c r="T272" s="10">
        <f>INDEX(Summary[FY2425_SMS], MATCH(D272,Summary[PracticeCode],0))</f>
        <v>150184</v>
      </c>
      <c r="U272" s="10">
        <f>SUMIFS(Table5[All messages],Table5[ODS],'NWL Practice Allocation'!$D272)</f>
        <v>69251</v>
      </c>
      <c r="V272" s="10">
        <f>SUMIFS(Table5[Fallback messages (No NHS App)],Table5[ODS],'NWL Practice Allocation'!$D272)</f>
        <v>25836</v>
      </c>
      <c r="W272" s="10">
        <f>SUMIFS(Table5[NHS App messages saved],Table5[ODS],'NWL Practice Allocation'!$D272)</f>
        <v>7307</v>
      </c>
    </row>
    <row r="273" spans="1:23" s="7" customFormat="1" x14ac:dyDescent="0.35">
      <c r="A273" s="21" t="s">
        <v>328</v>
      </c>
      <c r="B273" s="22" t="s">
        <v>467</v>
      </c>
      <c r="C273" s="22" t="s">
        <v>29</v>
      </c>
      <c r="D273" s="21" t="s">
        <v>329</v>
      </c>
      <c r="E273" s="9">
        <f>INDEX(Summary[Practice Normalised Weighted List Size], MATCH(D273,Summary[ODS Code],0))</f>
        <v>3852.2242829388201</v>
      </c>
      <c r="F273" s="51">
        <f t="shared" si="28"/>
        <v>1733.5009273224691</v>
      </c>
      <c r="G273" s="26" t="e">
        <f>VLOOKUP(D273,'[1]NWL Practice AccurX Allocation'!D$4:G$357,4,FALSE)</f>
        <v>#N/A</v>
      </c>
      <c r="H273" s="28">
        <f t="shared" si="29"/>
        <v>125967.73405209943</v>
      </c>
      <c r="I273" s="23">
        <f t="shared" si="30"/>
        <v>31491.933513024858</v>
      </c>
      <c r="J273" s="23">
        <f t="shared" si="31"/>
        <v>125967.73405209943</v>
      </c>
      <c r="K273" s="33">
        <f t="shared" si="32"/>
        <v>1733.5009273224691</v>
      </c>
      <c r="L273" s="30">
        <v>0</v>
      </c>
      <c r="M273" s="30">
        <f>INDEX(Summary[FY2425Cost], MATCH(D273,Summary[PracticeCode],0))</f>
        <v>639.279</v>
      </c>
      <c r="N273" s="32">
        <f t="shared" si="33"/>
        <v>0.36877915086403651</v>
      </c>
      <c r="O273" s="33">
        <f t="shared" si="34"/>
        <v>1094.2219273224691</v>
      </c>
      <c r="P273" s="30">
        <f>INDEX(Summary[FY2425_AccurxCost], MATCH(D273,Summary[PracticeCode],0))</f>
        <v>405.96900000000005</v>
      </c>
      <c r="Q273" s="30">
        <f>INDEX(Summary[FY2425_EESMSCost], MATCH(D273,Summary[PracticeCode],0))</f>
        <v>233.31</v>
      </c>
      <c r="R273" s="31">
        <f>INDEX(Summary[FY2425_Accurx_Fragments], MATCH(D273,Summary[PracticeCode],0))</f>
        <v>20026</v>
      </c>
      <c r="S273" s="31">
        <f>INDEX(Summary[FY2425_EESMS], MATCH(D273,Summary[PracticeCode],0))</f>
        <v>10605</v>
      </c>
      <c r="T273" s="10">
        <f>INDEX(Summary[FY2425_SMS], MATCH(D273,Summary[PracticeCode],0))</f>
        <v>30631</v>
      </c>
      <c r="U273" s="10">
        <f>SUMIFS(Table5[All messages],Table5[ODS],'NWL Practice Allocation'!$D273)</f>
        <v>5347</v>
      </c>
      <c r="V273" s="10">
        <f>SUMIFS(Table5[Fallback messages (No NHS App)],Table5[ODS],'NWL Practice Allocation'!$D273)</f>
        <v>4065</v>
      </c>
      <c r="W273" s="10">
        <f>SUMIFS(Table5[NHS App messages saved],Table5[ODS],'NWL Practice Allocation'!$D273)</f>
        <v>217</v>
      </c>
    </row>
    <row r="274" spans="1:23" s="7" customFormat="1" x14ac:dyDescent="0.35">
      <c r="A274" s="21" t="s">
        <v>330</v>
      </c>
      <c r="B274" s="22" t="s">
        <v>441</v>
      </c>
      <c r="C274" s="22" t="s">
        <v>29</v>
      </c>
      <c r="D274" s="21" t="s">
        <v>331</v>
      </c>
      <c r="E274" s="9">
        <f>INDEX(Summary[Practice Normalised Weighted List Size], MATCH(D274,Summary[ODS Code],0))</f>
        <v>3336.65671625815</v>
      </c>
      <c r="F274" s="51">
        <f t="shared" si="28"/>
        <v>1501.4955223161676</v>
      </c>
      <c r="G274" s="26" t="e">
        <f>VLOOKUP(D274,'[1]NWL Practice AccurX Allocation'!D$4:G$357,4,FALSE)</f>
        <v>#N/A</v>
      </c>
      <c r="H274" s="28">
        <f t="shared" si="29"/>
        <v>109108.67462164152</v>
      </c>
      <c r="I274" s="23">
        <f t="shared" si="30"/>
        <v>27277.16865541038</v>
      </c>
      <c r="J274" s="23">
        <f t="shared" si="31"/>
        <v>109108.67462164152</v>
      </c>
      <c r="K274" s="33">
        <f t="shared" si="32"/>
        <v>1501.4955223161676</v>
      </c>
      <c r="L274" s="30">
        <v>0</v>
      </c>
      <c r="M274" s="30">
        <f>INDEX(Summary[FY2425Cost], MATCH(D274,Summary[PracticeCode],0))</f>
        <v>1300.4557</v>
      </c>
      <c r="N274" s="32">
        <f t="shared" si="33"/>
        <v>0.8661069451568868</v>
      </c>
      <c r="O274" s="33">
        <f t="shared" si="34"/>
        <v>201.0398223161676</v>
      </c>
      <c r="P274" s="30">
        <f>INDEX(Summary[FY2425_AccurxCost], MATCH(D274,Summary[PracticeCode],0))</f>
        <v>614.91370000000006</v>
      </c>
      <c r="Q274" s="30">
        <f>INDEX(Summary[FY2425_EESMSCost], MATCH(D274,Summary[PracticeCode],0))</f>
        <v>685.54200000000003</v>
      </c>
      <c r="R274" s="31">
        <f>INDEX(Summary[FY2425_Accurx_Fragments], MATCH(D274,Summary[PracticeCode],0))</f>
        <v>30087</v>
      </c>
      <c r="S274" s="31">
        <f>INDEX(Summary[FY2425_EESMS], MATCH(D274,Summary[PracticeCode],0))</f>
        <v>31161</v>
      </c>
      <c r="T274" s="10">
        <f>INDEX(Summary[FY2425_SMS], MATCH(D274,Summary[PracticeCode],0))</f>
        <v>61248</v>
      </c>
      <c r="U274" s="10">
        <f>SUMIFS(Table5[All messages],Table5[ODS],'NWL Practice Allocation'!$D274)</f>
        <v>2094</v>
      </c>
      <c r="V274" s="10">
        <f>SUMIFS(Table5[Fallback messages (No NHS App)],Table5[ODS],'NWL Practice Allocation'!$D274)</f>
        <v>1094</v>
      </c>
      <c r="W274" s="10">
        <f>SUMIFS(Table5[NHS App messages saved],Table5[ODS],'NWL Practice Allocation'!$D274)</f>
        <v>124</v>
      </c>
    </row>
    <row r="275" spans="1:23" s="7" customFormat="1" x14ac:dyDescent="0.35">
      <c r="A275" s="21" t="s">
        <v>332</v>
      </c>
      <c r="B275" s="22" t="s">
        <v>467</v>
      </c>
      <c r="C275" s="22" t="s">
        <v>29</v>
      </c>
      <c r="D275" s="21" t="s">
        <v>333</v>
      </c>
      <c r="E275" s="9">
        <f>INDEX(Summary[Practice Normalised Weighted List Size], MATCH(D275,Summary[ODS Code],0))</f>
        <v>6119.7360345479701</v>
      </c>
      <c r="F275" s="51">
        <f t="shared" si="28"/>
        <v>2753.8812155465866</v>
      </c>
      <c r="G275" s="26" t="e">
        <f>VLOOKUP(D275,'[1]NWL Practice AccurX Allocation'!D$4:G$357,4,FALSE)</f>
        <v>#N/A</v>
      </c>
      <c r="H275" s="28">
        <f t="shared" si="29"/>
        <v>200115.36832971865</v>
      </c>
      <c r="I275" s="23">
        <f t="shared" si="30"/>
        <v>50028.842082429663</v>
      </c>
      <c r="J275" s="23">
        <f t="shared" si="31"/>
        <v>200115.36832971865</v>
      </c>
      <c r="K275" s="33">
        <f t="shared" si="32"/>
        <v>2753.8812155465866</v>
      </c>
      <c r="L275" s="30">
        <v>0</v>
      </c>
      <c r="M275" s="30">
        <f>INDEX(Summary[FY2425Cost], MATCH(D275,Summary[PracticeCode],0))</f>
        <v>1490.2939000000001</v>
      </c>
      <c r="N275" s="32">
        <f t="shared" si="33"/>
        <v>0.54116128596498259</v>
      </c>
      <c r="O275" s="33">
        <f t="shared" si="34"/>
        <v>1263.5873155465865</v>
      </c>
      <c r="P275" s="30">
        <f>INDEX(Summary[FY2425_AccurxCost], MATCH(D275,Summary[PracticeCode],0))</f>
        <v>286.03589999999997</v>
      </c>
      <c r="Q275" s="30">
        <f>INDEX(Summary[FY2425_EESMSCost], MATCH(D275,Summary[PracticeCode],0))</f>
        <v>1204.258</v>
      </c>
      <c r="R275" s="31">
        <f>INDEX(Summary[FY2425_Accurx_Fragments], MATCH(D275,Summary[PracticeCode],0))</f>
        <v>14081</v>
      </c>
      <c r="S275" s="31">
        <f>INDEX(Summary[FY2425_EESMS], MATCH(D275,Summary[PracticeCode],0))</f>
        <v>54739</v>
      </c>
      <c r="T275" s="10">
        <f>INDEX(Summary[FY2425_SMS], MATCH(D275,Summary[PracticeCode],0))</f>
        <v>68820</v>
      </c>
      <c r="U275" s="10">
        <f>SUMIFS(Table5[All messages],Table5[ODS],'NWL Practice Allocation'!$D275)</f>
        <v>311</v>
      </c>
      <c r="V275" s="10">
        <f>SUMIFS(Table5[Fallback messages (No NHS App)],Table5[ODS],'NWL Practice Allocation'!$D275)</f>
        <v>155</v>
      </c>
      <c r="W275" s="10">
        <f>SUMIFS(Table5[NHS App messages saved],Table5[ODS],'NWL Practice Allocation'!$D275)</f>
        <v>19</v>
      </c>
    </row>
    <row r="276" spans="1:23" s="7" customFormat="1" x14ac:dyDescent="0.35">
      <c r="A276" s="21" t="s">
        <v>684</v>
      </c>
      <c r="B276" s="22" t="s">
        <v>468</v>
      </c>
      <c r="C276" s="22" t="s">
        <v>29</v>
      </c>
      <c r="D276" s="21" t="s">
        <v>334</v>
      </c>
      <c r="E276" s="9">
        <f>INDEX(Summary[Practice Normalised Weighted List Size], MATCH(D276,Summary[ODS Code],0))</f>
        <v>7869.8115033792701</v>
      </c>
      <c r="F276" s="51">
        <f t="shared" si="28"/>
        <v>3541.4151765206716</v>
      </c>
      <c r="G276" s="26" t="e">
        <f>VLOOKUP(D276,'[1]NWL Practice AccurX Allocation'!D$4:G$357,4,FALSE)</f>
        <v>#N/A</v>
      </c>
      <c r="H276" s="28">
        <f t="shared" si="29"/>
        <v>257342.83616050216</v>
      </c>
      <c r="I276" s="23">
        <f t="shared" si="30"/>
        <v>64335.709040125541</v>
      </c>
      <c r="J276" s="23">
        <f t="shared" si="31"/>
        <v>257342.83616050216</v>
      </c>
      <c r="K276" s="33">
        <f t="shared" si="32"/>
        <v>3541.4151765206716</v>
      </c>
      <c r="L276" s="30">
        <v>0</v>
      </c>
      <c r="M276" s="30">
        <f>INDEX(Summary[FY2425Cost], MATCH(D276,Summary[PracticeCode],0))</f>
        <v>1545.0888</v>
      </c>
      <c r="N276" s="32">
        <f t="shared" si="33"/>
        <v>0.4362913476634504</v>
      </c>
      <c r="O276" s="33">
        <f t="shared" si="34"/>
        <v>1996.3263765206716</v>
      </c>
      <c r="P276" s="30">
        <f>INDEX(Summary[FY2425_AccurxCost], MATCH(D276,Summary[PracticeCode],0))</f>
        <v>464.27280000000007</v>
      </c>
      <c r="Q276" s="30">
        <f>INDEX(Summary[FY2425_EESMSCost], MATCH(D276,Summary[PracticeCode],0))</f>
        <v>1080.816</v>
      </c>
      <c r="R276" s="31">
        <f>INDEX(Summary[FY2425_Accurx_Fragments], MATCH(D276,Summary[PracticeCode],0))</f>
        <v>23104</v>
      </c>
      <c r="S276" s="31">
        <f>INDEX(Summary[FY2425_EESMS], MATCH(D276,Summary[PracticeCode],0))</f>
        <v>49128</v>
      </c>
      <c r="T276" s="10">
        <f>INDEX(Summary[FY2425_SMS], MATCH(D276,Summary[PracticeCode],0))</f>
        <v>72232</v>
      </c>
      <c r="U276" s="10">
        <f>SUMIFS(Table5[All messages],Table5[ODS],'NWL Practice Allocation'!$D276)</f>
        <v>4884</v>
      </c>
      <c r="V276" s="10">
        <f>SUMIFS(Table5[Fallback messages (No NHS App)],Table5[ODS],'NWL Practice Allocation'!$D276)</f>
        <v>2419</v>
      </c>
      <c r="W276" s="10">
        <f>SUMIFS(Table5[NHS App messages saved],Table5[ODS],'NWL Practice Allocation'!$D276)</f>
        <v>113</v>
      </c>
    </row>
    <row r="277" spans="1:23" s="7" customFormat="1" x14ac:dyDescent="0.35">
      <c r="A277" s="21" t="s">
        <v>711</v>
      </c>
      <c r="B277" s="22" t="s">
        <v>509</v>
      </c>
      <c r="C277" s="22" t="s">
        <v>12</v>
      </c>
      <c r="D277" s="21" t="s">
        <v>335</v>
      </c>
      <c r="E277" s="9">
        <f>INDEX(Summary[Practice Normalised Weighted List Size], MATCH(D277,Summary[ODS Code],0))</f>
        <v>6181.5891487225799</v>
      </c>
      <c r="F277" s="51">
        <f t="shared" si="28"/>
        <v>2781.7151169251611</v>
      </c>
      <c r="G277" s="26" t="e">
        <f>VLOOKUP(D277,'[1]NWL Practice AccurX Allocation'!D$4:G$357,4,FALSE)</f>
        <v>#N/A</v>
      </c>
      <c r="H277" s="28">
        <f t="shared" si="29"/>
        <v>202137.96516322839</v>
      </c>
      <c r="I277" s="23">
        <f t="shared" si="30"/>
        <v>50534.491290807098</v>
      </c>
      <c r="J277" s="23">
        <f t="shared" si="31"/>
        <v>202137.96516322839</v>
      </c>
      <c r="K277" s="33">
        <f t="shared" si="32"/>
        <v>2781.7151169251611</v>
      </c>
      <c r="L277" s="30">
        <v>0</v>
      </c>
      <c r="M277" s="30">
        <f>INDEX(Summary[FY2425Cost], MATCH(D277,Summary[PracticeCode],0))</f>
        <v>1690.8694</v>
      </c>
      <c r="N277" s="32">
        <f t="shared" si="33"/>
        <v>0.60785138985369758</v>
      </c>
      <c r="O277" s="33">
        <f t="shared" si="34"/>
        <v>1090.845716925161</v>
      </c>
      <c r="P277" s="30">
        <f>INDEX(Summary[FY2425_AccurxCost], MATCH(D277,Summary[PracticeCode],0))</f>
        <v>285.83940000000007</v>
      </c>
      <c r="Q277" s="30">
        <f>INDEX(Summary[FY2425_EESMSCost], MATCH(D277,Summary[PracticeCode],0))</f>
        <v>1405.03</v>
      </c>
      <c r="R277" s="31">
        <f>INDEX(Summary[FY2425_Accurx_Fragments], MATCH(D277,Summary[PracticeCode],0))</f>
        <v>13996</v>
      </c>
      <c r="S277" s="31">
        <f>INDEX(Summary[FY2425_EESMS], MATCH(D277,Summary[PracticeCode],0))</f>
        <v>63865</v>
      </c>
      <c r="T277" s="10">
        <f>INDEX(Summary[FY2425_SMS], MATCH(D277,Summary[PracticeCode],0))</f>
        <v>77861</v>
      </c>
      <c r="U277" s="10">
        <f>SUMIFS(Table5[All messages],Table5[ODS],'NWL Practice Allocation'!$D277)</f>
        <v>0</v>
      </c>
      <c r="V277" s="10">
        <f>SUMIFS(Table5[Fallback messages (No NHS App)],Table5[ODS],'NWL Practice Allocation'!$D277)</f>
        <v>0</v>
      </c>
      <c r="W277" s="10">
        <f>SUMIFS(Table5[NHS App messages saved],Table5[ODS],'NWL Practice Allocation'!$D277)</f>
        <v>0</v>
      </c>
    </row>
    <row r="278" spans="1:23" s="7" customFormat="1" x14ac:dyDescent="0.35">
      <c r="A278" s="21" t="s">
        <v>644</v>
      </c>
      <c r="B278" s="22" t="s">
        <v>483</v>
      </c>
      <c r="C278" s="22" t="s">
        <v>29</v>
      </c>
      <c r="D278" s="21" t="s">
        <v>282</v>
      </c>
      <c r="E278" s="9">
        <f>INDEX(Summary[Practice Normalised Weighted List Size], MATCH(D278,Summary[ODS Code],0))</f>
        <v>2380.1003492108198</v>
      </c>
      <c r="F278" s="51">
        <f t="shared" si="28"/>
        <v>1071.0451571448689</v>
      </c>
      <c r="G278" s="26" t="e">
        <f>VLOOKUP(D278,'[1]NWL Practice AccurX Allocation'!D$4:G$357,4,FALSE)</f>
        <v>#N/A</v>
      </c>
      <c r="H278" s="28">
        <f t="shared" si="29"/>
        <v>77829.281419193809</v>
      </c>
      <c r="I278" s="23">
        <f t="shared" si="30"/>
        <v>19457.320354798452</v>
      </c>
      <c r="J278" s="23">
        <f t="shared" si="31"/>
        <v>77829.281419193809</v>
      </c>
      <c r="K278" s="33">
        <f t="shared" si="32"/>
        <v>1071.0451571448689</v>
      </c>
      <c r="L278" s="30">
        <v>0</v>
      </c>
      <c r="M278" s="30">
        <f>INDEX(Summary[FY2425Cost], MATCH(D278,Summary[PracticeCode],0))</f>
        <v>510.55270000000002</v>
      </c>
      <c r="N278" s="32">
        <f t="shared" si="33"/>
        <v>0.47668643716293185</v>
      </c>
      <c r="O278" s="33">
        <f t="shared" si="34"/>
        <v>560.49245714486892</v>
      </c>
      <c r="P278" s="30">
        <f>INDEX(Summary[FY2425_AccurxCost], MATCH(D278,Summary[PracticeCode],0))</f>
        <v>67.076700000000002</v>
      </c>
      <c r="Q278" s="30">
        <f>INDEX(Summary[FY2425_EESMSCost], MATCH(D278,Summary[PracticeCode],0))</f>
        <v>443.476</v>
      </c>
      <c r="R278" s="31">
        <f>INDEX(Summary[FY2425_Accurx_Fragments], MATCH(D278,Summary[PracticeCode],0))</f>
        <v>3271</v>
      </c>
      <c r="S278" s="31">
        <f>INDEX(Summary[FY2425_EESMS], MATCH(D278,Summary[PracticeCode],0))</f>
        <v>20158</v>
      </c>
      <c r="T278" s="10">
        <f>INDEX(Summary[FY2425_SMS], MATCH(D278,Summary[PracticeCode],0))</f>
        <v>23429</v>
      </c>
      <c r="U278" s="10">
        <f>SUMIFS(Table5[All messages],Table5[ODS],'NWL Practice Allocation'!$D278)</f>
        <v>3148</v>
      </c>
      <c r="V278" s="10">
        <f>SUMIFS(Table5[Fallback messages (No NHS App)],Table5[ODS],'NWL Practice Allocation'!$D278)</f>
        <v>1556</v>
      </c>
      <c r="W278" s="10">
        <f>SUMIFS(Table5[NHS App messages saved],Table5[ODS],'NWL Practice Allocation'!$D278)</f>
        <v>156</v>
      </c>
    </row>
    <row r="279" spans="1:23" s="7" customFormat="1" x14ac:dyDescent="0.35">
      <c r="A279" s="21" t="s">
        <v>643</v>
      </c>
      <c r="B279" s="22" t="s">
        <v>538</v>
      </c>
      <c r="C279" s="22" t="s">
        <v>8</v>
      </c>
      <c r="D279" s="21" t="s">
        <v>336</v>
      </c>
      <c r="E279" s="9">
        <f>INDEX(Summary[Practice Normalised Weighted List Size], MATCH(D279,Summary[ODS Code],0))</f>
        <v>7295.4877200585797</v>
      </c>
      <c r="F279" s="51">
        <f t="shared" si="28"/>
        <v>3282.9694740263608</v>
      </c>
      <c r="G279" s="26" t="e">
        <f>VLOOKUP(D279,'[1]NWL Practice AccurX Allocation'!D$4:G$357,4,FALSE)</f>
        <v>#N/A</v>
      </c>
      <c r="H279" s="28">
        <f t="shared" si="29"/>
        <v>238562.44844591556</v>
      </c>
      <c r="I279" s="23">
        <f t="shared" si="30"/>
        <v>59640.612111478891</v>
      </c>
      <c r="J279" s="23">
        <f t="shared" si="31"/>
        <v>238562.44844591556</v>
      </c>
      <c r="K279" s="33">
        <f t="shared" si="32"/>
        <v>3282.9694740263608</v>
      </c>
      <c r="L279" s="30">
        <v>0</v>
      </c>
      <c r="M279" s="30">
        <f>INDEX(Summary[FY2425Cost], MATCH(D279,Summary[PracticeCode],0))</f>
        <v>1261.9754000000003</v>
      </c>
      <c r="N279" s="32">
        <f t="shared" si="33"/>
        <v>0.38440058915694542</v>
      </c>
      <c r="O279" s="33">
        <f t="shared" si="34"/>
        <v>2020.9940740263605</v>
      </c>
      <c r="P279" s="30">
        <f>INDEX(Summary[FY2425_AccurxCost], MATCH(D279,Summary[PracticeCode],0))</f>
        <v>1259.3354000000002</v>
      </c>
      <c r="Q279" s="30">
        <f>INDEX(Summary[FY2425_EESMSCost], MATCH(D279,Summary[PracticeCode],0))</f>
        <v>2.64</v>
      </c>
      <c r="R279" s="31">
        <f>INDEX(Summary[FY2425_Accurx_Fragments], MATCH(D279,Summary[PracticeCode],0))</f>
        <v>61482</v>
      </c>
      <c r="S279" s="31">
        <f>INDEX(Summary[FY2425_EESMS], MATCH(D279,Summary[PracticeCode],0))</f>
        <v>120</v>
      </c>
      <c r="T279" s="10">
        <f>INDEX(Summary[FY2425_SMS], MATCH(D279,Summary[PracticeCode],0))</f>
        <v>61602</v>
      </c>
      <c r="U279" s="10">
        <f>SUMIFS(Table5[All messages],Table5[ODS],'NWL Practice Allocation'!$D279)</f>
        <v>23444</v>
      </c>
      <c r="V279" s="10">
        <f>SUMIFS(Table5[Fallback messages (No NHS App)],Table5[ODS],'NWL Practice Allocation'!$D279)</f>
        <v>12461</v>
      </c>
      <c r="W279" s="10">
        <f>SUMIFS(Table5[NHS App messages saved],Table5[ODS],'NWL Practice Allocation'!$D279)</f>
        <v>2803</v>
      </c>
    </row>
    <row r="280" spans="1:23" s="7" customFormat="1" x14ac:dyDescent="0.35">
      <c r="A280" s="21" t="s">
        <v>622</v>
      </c>
      <c r="B280" s="22" t="s">
        <v>435</v>
      </c>
      <c r="C280" s="22" t="s">
        <v>12</v>
      </c>
      <c r="D280" s="21" t="s">
        <v>337</v>
      </c>
      <c r="E280" s="9">
        <f>INDEX(Summary[Practice Normalised Weighted List Size], MATCH(D280,Summary[ODS Code],0))</f>
        <v>6074.8124849976202</v>
      </c>
      <c r="F280" s="51">
        <f t="shared" si="28"/>
        <v>2733.6656182489291</v>
      </c>
      <c r="G280" s="26" t="e">
        <f>VLOOKUP(D280,'[1]NWL Practice AccurX Allocation'!D$4:G$357,4,FALSE)</f>
        <v>#N/A</v>
      </c>
      <c r="H280" s="28">
        <f t="shared" si="29"/>
        <v>198646.36825942219</v>
      </c>
      <c r="I280" s="23">
        <f t="shared" si="30"/>
        <v>49661.592064855548</v>
      </c>
      <c r="J280" s="23">
        <f t="shared" si="31"/>
        <v>198646.36825942219</v>
      </c>
      <c r="K280" s="33">
        <f t="shared" si="32"/>
        <v>2733.6656182489291</v>
      </c>
      <c r="L280" s="30">
        <v>0</v>
      </c>
      <c r="M280" s="30">
        <f>INDEX(Summary[FY2425Cost], MATCH(D280,Summary[PracticeCode],0))</f>
        <v>1383.9391000000001</v>
      </c>
      <c r="N280" s="32">
        <f t="shared" si="33"/>
        <v>0.50625763837440108</v>
      </c>
      <c r="O280" s="33">
        <f t="shared" si="34"/>
        <v>1349.7265182489291</v>
      </c>
      <c r="P280" s="30">
        <f>INDEX(Summary[FY2425_AccurxCost], MATCH(D280,Summary[PracticeCode],0))</f>
        <v>410.76910000000004</v>
      </c>
      <c r="Q280" s="30">
        <f>INDEX(Summary[FY2425_EESMSCost], MATCH(D280,Summary[PracticeCode],0))</f>
        <v>973.17</v>
      </c>
      <c r="R280" s="31">
        <f>INDEX(Summary[FY2425_Accurx_Fragments], MATCH(D280,Summary[PracticeCode],0))</f>
        <v>19205</v>
      </c>
      <c r="S280" s="31">
        <f>INDEX(Summary[FY2425_EESMS], MATCH(D280,Summary[PracticeCode],0))</f>
        <v>44235</v>
      </c>
      <c r="T280" s="10">
        <f>INDEX(Summary[FY2425_SMS], MATCH(D280,Summary[PracticeCode],0))</f>
        <v>63440</v>
      </c>
      <c r="U280" s="10">
        <f>SUMIFS(Table5[All messages],Table5[ODS],'NWL Practice Allocation'!$D280)</f>
        <v>10777</v>
      </c>
      <c r="V280" s="10">
        <f>SUMIFS(Table5[Fallback messages (No NHS App)],Table5[ODS],'NWL Practice Allocation'!$D280)</f>
        <v>6947</v>
      </c>
      <c r="W280" s="10">
        <f>SUMIFS(Table5[NHS App messages saved],Table5[ODS],'NWL Practice Allocation'!$D280)</f>
        <v>660</v>
      </c>
    </row>
    <row r="281" spans="1:23" s="7" customFormat="1" x14ac:dyDescent="0.35">
      <c r="A281" s="21" t="s">
        <v>673</v>
      </c>
      <c r="B281" s="22" t="s">
        <v>569</v>
      </c>
      <c r="C281" s="22" t="s">
        <v>18</v>
      </c>
      <c r="D281" s="21" t="s">
        <v>338</v>
      </c>
      <c r="E281" s="9">
        <f>INDEX(Summary[Practice Normalised Weighted List Size], MATCH(D281,Summary[ODS Code],0))</f>
        <v>18318.3346432734</v>
      </c>
      <c r="F281" s="51">
        <f t="shared" si="28"/>
        <v>8243.2505894730293</v>
      </c>
      <c r="G281" s="26" t="e">
        <f>VLOOKUP(D281,'[1]NWL Practice AccurX Allocation'!D$4:G$357,4,FALSE)</f>
        <v>#N/A</v>
      </c>
      <c r="H281" s="28">
        <f t="shared" si="29"/>
        <v>599009.54283504025</v>
      </c>
      <c r="I281" s="23">
        <f t="shared" si="30"/>
        <v>149752.38570876006</v>
      </c>
      <c r="J281" s="23">
        <f t="shared" si="31"/>
        <v>599009.54283504025</v>
      </c>
      <c r="K281" s="33">
        <f t="shared" si="32"/>
        <v>8243.2505894730293</v>
      </c>
      <c r="L281" s="30">
        <v>0</v>
      </c>
      <c r="M281" s="30">
        <f>INDEX(Summary[FY2425Cost], MATCH(D281,Summary[PracticeCode],0))</f>
        <v>5311.8616999999995</v>
      </c>
      <c r="N281" s="32">
        <f t="shared" si="33"/>
        <v>0.64438920573195546</v>
      </c>
      <c r="O281" s="33">
        <f t="shared" si="34"/>
        <v>2931.3888894730298</v>
      </c>
      <c r="P281" s="30">
        <f>INDEX(Summary[FY2425_AccurxCost], MATCH(D281,Summary[PracticeCode],0))</f>
        <v>5311.8616999999995</v>
      </c>
      <c r="Q281" s="30">
        <f>INDEX(Summary[FY2425_EESMSCost], MATCH(D281,Summary[PracticeCode],0))</f>
        <v>0</v>
      </c>
      <c r="R281" s="31">
        <f>INDEX(Summary[FY2425_Accurx_Fragments], MATCH(D281,Summary[PracticeCode],0))</f>
        <v>261737</v>
      </c>
      <c r="S281" s="31">
        <f>INDEX(Summary[FY2425_EESMS], MATCH(D281,Summary[PracticeCode],0))</f>
        <v>0</v>
      </c>
      <c r="T281" s="10">
        <f>INDEX(Summary[FY2425_SMS], MATCH(D281,Summary[PracticeCode],0))</f>
        <v>261737</v>
      </c>
      <c r="U281" s="10">
        <f>SUMIFS(Table5[All messages],Table5[ODS],'NWL Practice Allocation'!$D281)</f>
        <v>62938</v>
      </c>
      <c r="V281" s="10">
        <f>SUMIFS(Table5[Fallback messages (No NHS App)],Table5[ODS],'NWL Practice Allocation'!$D281)</f>
        <v>33205</v>
      </c>
      <c r="W281" s="10">
        <f>SUMIFS(Table5[NHS App messages saved],Table5[ODS],'NWL Practice Allocation'!$D281)</f>
        <v>4013</v>
      </c>
    </row>
    <row r="282" spans="1:23" s="7" customFormat="1" x14ac:dyDescent="0.35">
      <c r="A282" s="21" t="s">
        <v>572</v>
      </c>
      <c r="B282" s="22" t="s">
        <v>437</v>
      </c>
      <c r="C282" s="22" t="s">
        <v>18</v>
      </c>
      <c r="D282" s="21" t="s">
        <v>340</v>
      </c>
      <c r="E282" s="9">
        <f>INDEX(Summary[Practice Normalised Weighted List Size], MATCH(D282,Summary[ODS Code],0))</f>
        <v>19185.411174248198</v>
      </c>
      <c r="F282" s="51">
        <f t="shared" si="28"/>
        <v>8633.4350284116899</v>
      </c>
      <c r="G282" s="26" t="e">
        <f>VLOOKUP(D282,'[1]NWL Practice AccurX Allocation'!D$4:G$357,4,FALSE)</f>
        <v>#N/A</v>
      </c>
      <c r="H282" s="28">
        <f t="shared" si="29"/>
        <v>627362.94539791613</v>
      </c>
      <c r="I282" s="23">
        <f t="shared" si="30"/>
        <v>156840.73634947903</v>
      </c>
      <c r="J282" s="23">
        <f t="shared" si="31"/>
        <v>627362.94539791613</v>
      </c>
      <c r="K282" s="33">
        <f t="shared" si="32"/>
        <v>8633.4350284116899</v>
      </c>
      <c r="L282" s="30">
        <v>0</v>
      </c>
      <c r="M282" s="30">
        <f>INDEX(Summary[FY2425Cost], MATCH(D282,Summary[PracticeCode],0))</f>
        <v>5491.5043000000005</v>
      </c>
      <c r="N282" s="32">
        <f t="shared" si="33"/>
        <v>0.63607408660956632</v>
      </c>
      <c r="O282" s="33">
        <f t="shared" si="34"/>
        <v>3141.9307284116894</v>
      </c>
      <c r="P282" s="30">
        <f>INDEX(Summary[FY2425_AccurxCost], MATCH(D282,Summary[PracticeCode],0))</f>
        <v>5491.5043000000005</v>
      </c>
      <c r="Q282" s="30">
        <f>INDEX(Summary[FY2425_EESMSCost], MATCH(D282,Summary[PracticeCode],0))</f>
        <v>0</v>
      </c>
      <c r="R282" s="31">
        <f>INDEX(Summary[FY2425_Accurx_Fragments], MATCH(D282,Summary[PracticeCode],0))</f>
        <v>261219</v>
      </c>
      <c r="S282" s="31">
        <f>INDEX(Summary[FY2425_EESMS], MATCH(D282,Summary[PracticeCode],0))</f>
        <v>0</v>
      </c>
      <c r="T282" s="10">
        <f>INDEX(Summary[FY2425_SMS], MATCH(D282,Summary[PracticeCode],0))</f>
        <v>261219</v>
      </c>
      <c r="U282" s="10">
        <f>SUMIFS(Table5[All messages],Table5[ODS],'NWL Practice Allocation'!$D282)</f>
        <v>78139</v>
      </c>
      <c r="V282" s="10">
        <f>SUMIFS(Table5[Fallback messages (No NHS App)],Table5[ODS],'NWL Practice Allocation'!$D282)</f>
        <v>34606</v>
      </c>
      <c r="W282" s="10">
        <f>SUMIFS(Table5[NHS App messages saved],Table5[ODS],'NWL Practice Allocation'!$D282)</f>
        <v>6948</v>
      </c>
    </row>
    <row r="283" spans="1:23" s="7" customFormat="1" x14ac:dyDescent="0.35">
      <c r="A283" s="21" t="s">
        <v>647</v>
      </c>
      <c r="B283" s="22" t="s">
        <v>511</v>
      </c>
      <c r="C283" s="22" t="s">
        <v>12</v>
      </c>
      <c r="D283" s="21" t="s">
        <v>341</v>
      </c>
      <c r="E283" s="9">
        <f>INDEX(Summary[Practice Normalised Weighted List Size], MATCH(D283,Summary[ODS Code],0))</f>
        <v>6031.5886758393899</v>
      </c>
      <c r="F283" s="51">
        <f t="shared" si="28"/>
        <v>2714.2149041277257</v>
      </c>
      <c r="G283" s="26" t="e">
        <f>VLOOKUP(D283,'[1]NWL Practice AccurX Allocation'!D$4:G$357,4,FALSE)</f>
        <v>#N/A</v>
      </c>
      <c r="H283" s="28">
        <f t="shared" si="29"/>
        <v>197232.94969994808</v>
      </c>
      <c r="I283" s="23">
        <f t="shared" si="30"/>
        <v>49308.237424987019</v>
      </c>
      <c r="J283" s="23">
        <f t="shared" si="31"/>
        <v>197232.94969994808</v>
      </c>
      <c r="K283" s="33">
        <f t="shared" si="32"/>
        <v>2714.2149041277257</v>
      </c>
      <c r="L283" s="30">
        <v>0</v>
      </c>
      <c r="M283" s="30">
        <f>INDEX(Summary[FY2425Cost], MATCH(D283,Summary[PracticeCode],0))</f>
        <v>1801.482</v>
      </c>
      <c r="N283" s="32">
        <f t="shared" si="33"/>
        <v>0.66372120986453242</v>
      </c>
      <c r="O283" s="33">
        <f t="shared" si="34"/>
        <v>912.73290412772576</v>
      </c>
      <c r="P283" s="30">
        <f>INDEX(Summary[FY2425_AccurxCost], MATCH(D283,Summary[PracticeCode],0))</f>
        <v>1337.502</v>
      </c>
      <c r="Q283" s="30">
        <f>INDEX(Summary[FY2425_EESMSCost], MATCH(D283,Summary[PracticeCode],0))</f>
        <v>463.98</v>
      </c>
      <c r="R283" s="31">
        <f>INDEX(Summary[FY2425_Accurx_Fragments], MATCH(D283,Summary[PracticeCode],0))</f>
        <v>63972</v>
      </c>
      <c r="S283" s="31">
        <f>INDEX(Summary[FY2425_EESMS], MATCH(D283,Summary[PracticeCode],0))</f>
        <v>21090</v>
      </c>
      <c r="T283" s="10">
        <f>INDEX(Summary[FY2425_SMS], MATCH(D283,Summary[PracticeCode],0))</f>
        <v>85062</v>
      </c>
      <c r="U283" s="10">
        <f>SUMIFS(Table5[All messages],Table5[ODS],'NWL Practice Allocation'!$D283)</f>
        <v>23552</v>
      </c>
      <c r="V283" s="10">
        <f>SUMIFS(Table5[Fallback messages (No NHS App)],Table5[ODS],'NWL Practice Allocation'!$D283)</f>
        <v>10648</v>
      </c>
      <c r="W283" s="10">
        <f>SUMIFS(Table5[NHS App messages saved],Table5[ODS],'NWL Practice Allocation'!$D283)</f>
        <v>2195</v>
      </c>
    </row>
    <row r="284" spans="1:23" s="7" customFormat="1" x14ac:dyDescent="0.35">
      <c r="A284" s="21" t="s">
        <v>498</v>
      </c>
      <c r="B284" s="22" t="s">
        <v>483</v>
      </c>
      <c r="C284" s="22" t="s">
        <v>29</v>
      </c>
      <c r="D284" s="21" t="s">
        <v>213</v>
      </c>
      <c r="E284" s="9">
        <f>INDEX(Summary[Practice Normalised Weighted List Size], MATCH(D284,Summary[ODS Code],0))</f>
        <v>2833.4966364725501</v>
      </c>
      <c r="F284" s="51">
        <f t="shared" si="28"/>
        <v>1275.0734864126475</v>
      </c>
      <c r="G284" s="26" t="e">
        <f>VLOOKUP(D284,'[1]NWL Practice AccurX Allocation'!D$4:G$357,4,FALSE)</f>
        <v>#N/A</v>
      </c>
      <c r="H284" s="28">
        <f t="shared" si="29"/>
        <v>92655.340012652392</v>
      </c>
      <c r="I284" s="23">
        <f t="shared" si="30"/>
        <v>23163.835003163098</v>
      </c>
      <c r="J284" s="23">
        <f t="shared" si="31"/>
        <v>92655.340012652392</v>
      </c>
      <c r="K284" s="33">
        <f t="shared" si="32"/>
        <v>1275.0734864126475</v>
      </c>
      <c r="L284" s="30">
        <v>0</v>
      </c>
      <c r="M284" s="30">
        <f>INDEX(Summary[FY2425Cost], MATCH(D284,Summary[PracticeCode],0))</f>
        <v>345.91129999999998</v>
      </c>
      <c r="N284" s="32">
        <f t="shared" si="33"/>
        <v>0.27128734436569873</v>
      </c>
      <c r="O284" s="33">
        <f t="shared" si="34"/>
        <v>929.16218641264754</v>
      </c>
      <c r="P284" s="30">
        <f>INDEX(Summary[FY2425_AccurxCost], MATCH(D284,Summary[PracticeCode],0))</f>
        <v>10.631300000000001</v>
      </c>
      <c r="Q284" s="30">
        <f>INDEX(Summary[FY2425_EESMSCost], MATCH(D284,Summary[PracticeCode],0))</f>
        <v>335.28</v>
      </c>
      <c r="R284" s="31">
        <f>INDEX(Summary[FY2425_Accurx_Fragments], MATCH(D284,Summary[PracticeCode],0))</f>
        <v>523</v>
      </c>
      <c r="S284" s="31">
        <f>INDEX(Summary[FY2425_EESMS], MATCH(D284,Summary[PracticeCode],0))</f>
        <v>15240</v>
      </c>
      <c r="T284" s="10">
        <f>INDEX(Summary[FY2425_SMS], MATCH(D284,Summary[PracticeCode],0))</f>
        <v>15763</v>
      </c>
      <c r="U284" s="10">
        <f>SUMIFS(Table5[All messages],Table5[ODS],'NWL Practice Allocation'!$D284)</f>
        <v>3364</v>
      </c>
      <c r="V284" s="10">
        <f>SUMIFS(Table5[Fallback messages (No NHS App)],Table5[ODS],'NWL Practice Allocation'!$D284)</f>
        <v>1917</v>
      </c>
      <c r="W284" s="10">
        <f>SUMIFS(Table5[NHS App messages saved],Table5[ODS],'NWL Practice Allocation'!$D284)</f>
        <v>147</v>
      </c>
    </row>
    <row r="285" spans="1:23" s="7" customFormat="1" x14ac:dyDescent="0.35">
      <c r="A285" s="21" t="s">
        <v>698</v>
      </c>
      <c r="B285" s="22" t="s">
        <v>509</v>
      </c>
      <c r="C285" s="22" t="s">
        <v>12</v>
      </c>
      <c r="D285" s="21" t="s">
        <v>343</v>
      </c>
      <c r="E285" s="9">
        <f>INDEX(Summary[Practice Normalised Weighted List Size], MATCH(D285,Summary[ODS Code],0))</f>
        <v>3057.4426853436898</v>
      </c>
      <c r="F285" s="51">
        <f t="shared" si="28"/>
        <v>1375.8492084046604</v>
      </c>
      <c r="G285" s="26" t="e">
        <f>VLOOKUP(D285,'[1]NWL Practice AccurX Allocation'!D$4:G$357,4,FALSE)</f>
        <v>#N/A</v>
      </c>
      <c r="H285" s="28">
        <f t="shared" si="29"/>
        <v>99978.375810738667</v>
      </c>
      <c r="I285" s="23">
        <f t="shared" si="30"/>
        <v>24994.593952684667</v>
      </c>
      <c r="J285" s="23">
        <f t="shared" si="31"/>
        <v>99978.375810738667</v>
      </c>
      <c r="K285" s="33">
        <f t="shared" si="32"/>
        <v>1375.8492084046604</v>
      </c>
      <c r="L285" s="30">
        <v>0</v>
      </c>
      <c r="M285" s="30">
        <f>INDEX(Summary[FY2425Cost], MATCH(D285,Summary[PracticeCode],0))</f>
        <v>346.36859999999996</v>
      </c>
      <c r="N285" s="32">
        <f t="shared" si="33"/>
        <v>0.25174895467042135</v>
      </c>
      <c r="O285" s="33">
        <f t="shared" si="34"/>
        <v>1029.4806084046604</v>
      </c>
      <c r="P285" s="30">
        <f>INDEX(Summary[FY2425_AccurxCost], MATCH(D285,Summary[PracticeCode],0))</f>
        <v>41.052599999999998</v>
      </c>
      <c r="Q285" s="30">
        <f>INDEX(Summary[FY2425_EESMSCost], MATCH(D285,Summary[PracticeCode],0))</f>
        <v>305.31599999999997</v>
      </c>
      <c r="R285" s="31">
        <f>INDEX(Summary[FY2425_Accurx_Fragments], MATCH(D285,Summary[PracticeCode],0))</f>
        <v>2018</v>
      </c>
      <c r="S285" s="31">
        <f>INDEX(Summary[FY2425_EESMS], MATCH(D285,Summary[PracticeCode],0))</f>
        <v>13878</v>
      </c>
      <c r="T285" s="10">
        <f>INDEX(Summary[FY2425_SMS], MATCH(D285,Summary[PracticeCode],0))</f>
        <v>15896</v>
      </c>
      <c r="U285" s="10">
        <f>SUMIFS(Table5[All messages],Table5[ODS],'NWL Practice Allocation'!$D285)</f>
        <v>0</v>
      </c>
      <c r="V285" s="10">
        <f>SUMIFS(Table5[Fallback messages (No NHS App)],Table5[ODS],'NWL Practice Allocation'!$D285)</f>
        <v>0</v>
      </c>
      <c r="W285" s="10">
        <f>SUMIFS(Table5[NHS App messages saved],Table5[ODS],'NWL Practice Allocation'!$D285)</f>
        <v>0</v>
      </c>
    </row>
    <row r="286" spans="1:23" s="7" customFormat="1" x14ac:dyDescent="0.35">
      <c r="A286" s="21" t="s">
        <v>645</v>
      </c>
      <c r="B286" s="22" t="s">
        <v>497</v>
      </c>
      <c r="C286" s="22" t="s">
        <v>22</v>
      </c>
      <c r="D286" s="21" t="s">
        <v>345</v>
      </c>
      <c r="E286" s="9">
        <f>INDEX(Summary[Practice Normalised Weighted List Size], MATCH(D286,Summary[ODS Code],0))</f>
        <v>5244.2797732299896</v>
      </c>
      <c r="F286" s="51">
        <f t="shared" si="28"/>
        <v>2359.9258979534952</v>
      </c>
      <c r="G286" s="26" t="e">
        <f>VLOOKUP(D286,'[1]NWL Practice AccurX Allocation'!D$4:G$357,4,FALSE)</f>
        <v>#N/A</v>
      </c>
      <c r="H286" s="28">
        <f t="shared" si="29"/>
        <v>171487.94858462067</v>
      </c>
      <c r="I286" s="23">
        <f t="shared" si="30"/>
        <v>42871.987146155167</v>
      </c>
      <c r="J286" s="23">
        <f t="shared" si="31"/>
        <v>171487.94858462067</v>
      </c>
      <c r="K286" s="33">
        <f t="shared" si="32"/>
        <v>2359.9258979534952</v>
      </c>
      <c r="L286" s="30">
        <v>0</v>
      </c>
      <c r="M286" s="30">
        <f>INDEX(Summary[FY2425Cost], MATCH(D286,Summary[PracticeCode],0))</f>
        <v>90.48429999999999</v>
      </c>
      <c r="N286" s="32">
        <f t="shared" si="33"/>
        <v>3.8342008992090428E-2</v>
      </c>
      <c r="O286" s="33">
        <f t="shared" si="34"/>
        <v>2269.4415979534951</v>
      </c>
      <c r="P286" s="30">
        <f>INDEX(Summary[FY2425_AccurxCost], MATCH(D286,Summary[PracticeCode],0))</f>
        <v>90.48429999999999</v>
      </c>
      <c r="Q286" s="30">
        <f>INDEX(Summary[FY2425_EESMSCost], MATCH(D286,Summary[PracticeCode],0))</f>
        <v>0</v>
      </c>
      <c r="R286" s="31">
        <f>INDEX(Summary[FY2425_Accurx_Fragments], MATCH(D286,Summary[PracticeCode],0))</f>
        <v>4447</v>
      </c>
      <c r="S286" s="31">
        <f>INDEX(Summary[FY2425_EESMS], MATCH(D286,Summary[PracticeCode],0))</f>
        <v>0</v>
      </c>
      <c r="T286" s="10">
        <f>INDEX(Summary[FY2425_SMS], MATCH(D286,Summary[PracticeCode],0))</f>
        <v>4447</v>
      </c>
      <c r="U286" s="10">
        <f>SUMIFS(Table5[All messages],Table5[ODS],'NWL Practice Allocation'!$D286)</f>
        <v>153</v>
      </c>
      <c r="V286" s="10">
        <f>SUMIFS(Table5[Fallback messages (No NHS App)],Table5[ODS],'NWL Practice Allocation'!$D286)</f>
        <v>53</v>
      </c>
      <c r="W286" s="10">
        <f>SUMIFS(Table5[NHS App messages saved],Table5[ODS],'NWL Practice Allocation'!$D286)</f>
        <v>14</v>
      </c>
    </row>
    <row r="287" spans="1:23" s="7" customFormat="1" x14ac:dyDescent="0.35">
      <c r="A287" s="21" t="s">
        <v>746</v>
      </c>
      <c r="B287" s="22" t="s">
        <v>435</v>
      </c>
      <c r="C287" s="22" t="s">
        <v>12</v>
      </c>
      <c r="D287" s="21" t="s">
        <v>346</v>
      </c>
      <c r="E287" s="9">
        <f>INDEX(Summary[Practice Normalised Weighted List Size], MATCH(D287,Summary[ODS Code],0))</f>
        <v>6982.0208185310703</v>
      </c>
      <c r="F287" s="51">
        <f t="shared" si="28"/>
        <v>3141.9093683389815</v>
      </c>
      <c r="G287" s="26" t="e">
        <f>VLOOKUP(D287,'[1]NWL Practice AccurX Allocation'!D$4:G$357,4,FALSE)</f>
        <v>#N/A</v>
      </c>
      <c r="H287" s="28">
        <f t="shared" si="29"/>
        <v>228312.08076596601</v>
      </c>
      <c r="I287" s="23">
        <f t="shared" si="30"/>
        <v>57078.020191491501</v>
      </c>
      <c r="J287" s="23">
        <f t="shared" si="31"/>
        <v>228312.08076596601</v>
      </c>
      <c r="K287" s="33">
        <f t="shared" si="32"/>
        <v>3141.9093683389815</v>
      </c>
      <c r="L287" s="30">
        <v>0</v>
      </c>
      <c r="M287" s="30">
        <f>INDEX(Summary[FY2425Cost], MATCH(D287,Summary[PracticeCode],0))</f>
        <v>1143.4757999999999</v>
      </c>
      <c r="N287" s="32">
        <f t="shared" si="33"/>
        <v>0.36394296141155591</v>
      </c>
      <c r="O287" s="33">
        <f t="shared" si="34"/>
        <v>1998.4335683389816</v>
      </c>
      <c r="P287" s="30">
        <f>INDEX(Summary[FY2425_AccurxCost], MATCH(D287,Summary[PracticeCode],0))</f>
        <v>463.0378</v>
      </c>
      <c r="Q287" s="30">
        <f>INDEX(Summary[FY2425_EESMSCost], MATCH(D287,Summary[PracticeCode],0))</f>
        <v>680.43799999999999</v>
      </c>
      <c r="R287" s="31">
        <f>INDEX(Summary[FY2425_Accurx_Fragments], MATCH(D287,Summary[PracticeCode],0))</f>
        <v>22896</v>
      </c>
      <c r="S287" s="31">
        <f>INDEX(Summary[FY2425_EESMS], MATCH(D287,Summary[PracticeCode],0))</f>
        <v>30929</v>
      </c>
      <c r="T287" s="10">
        <f>INDEX(Summary[FY2425_SMS], MATCH(D287,Summary[PracticeCode],0))</f>
        <v>53825</v>
      </c>
      <c r="U287" s="10">
        <f>SUMIFS(Table5[All messages],Table5[ODS],'NWL Practice Allocation'!$D287)</f>
        <v>2693</v>
      </c>
      <c r="V287" s="10">
        <f>SUMIFS(Table5[Fallback messages (No NHS App)],Table5[ODS],'NWL Practice Allocation'!$D287)</f>
        <v>1502</v>
      </c>
      <c r="W287" s="10">
        <f>SUMIFS(Table5[NHS App messages saved],Table5[ODS],'NWL Practice Allocation'!$D287)</f>
        <v>199</v>
      </c>
    </row>
    <row r="288" spans="1:23" s="7" customFormat="1" x14ac:dyDescent="0.35">
      <c r="A288" s="21" t="s">
        <v>450</v>
      </c>
      <c r="B288" s="22" t="s">
        <v>451</v>
      </c>
      <c r="C288" s="22" t="s">
        <v>12</v>
      </c>
      <c r="D288" s="21" t="s">
        <v>347</v>
      </c>
      <c r="E288" s="9">
        <f>INDEX(Summary[Practice Normalised Weighted List Size], MATCH(D288,Summary[ODS Code],0))</f>
        <v>13339.6568664239</v>
      </c>
      <c r="F288" s="51">
        <f t="shared" si="28"/>
        <v>6002.845589890755</v>
      </c>
      <c r="G288" s="26" t="e">
        <f>VLOOKUP(D288,'[1]NWL Practice AccurX Allocation'!D$4:G$357,4,FALSE)</f>
        <v>#N/A</v>
      </c>
      <c r="H288" s="28">
        <f t="shared" si="29"/>
        <v>436206.7795320616</v>
      </c>
      <c r="I288" s="23">
        <f t="shared" si="30"/>
        <v>109051.6948830154</v>
      </c>
      <c r="J288" s="23">
        <f t="shared" si="31"/>
        <v>436206.7795320616</v>
      </c>
      <c r="K288" s="33">
        <f t="shared" si="32"/>
        <v>6002.845589890755</v>
      </c>
      <c r="L288" s="30">
        <v>0</v>
      </c>
      <c r="M288" s="30">
        <f>INDEX(Summary[FY2425Cost], MATCH(D288,Summary[PracticeCode],0))</f>
        <v>3811.8539000000001</v>
      </c>
      <c r="N288" s="32">
        <f t="shared" si="33"/>
        <v>0.63500782136049772</v>
      </c>
      <c r="O288" s="33">
        <f t="shared" si="34"/>
        <v>2190.991689890755</v>
      </c>
      <c r="P288" s="30">
        <f>INDEX(Summary[FY2425_AccurxCost], MATCH(D288,Summary[PracticeCode],0))</f>
        <v>620.86390000000006</v>
      </c>
      <c r="Q288" s="30">
        <f>INDEX(Summary[FY2425_EESMSCost], MATCH(D288,Summary[PracticeCode],0))</f>
        <v>3190.99</v>
      </c>
      <c r="R288" s="31">
        <f>INDEX(Summary[FY2425_Accurx_Fragments], MATCH(D288,Summary[PracticeCode],0))</f>
        <v>30045</v>
      </c>
      <c r="S288" s="31">
        <f>INDEX(Summary[FY2425_EESMS], MATCH(D288,Summary[PracticeCode],0))</f>
        <v>145045</v>
      </c>
      <c r="T288" s="10">
        <f>INDEX(Summary[FY2425_SMS], MATCH(D288,Summary[PracticeCode],0))</f>
        <v>175090</v>
      </c>
      <c r="U288" s="10">
        <f>SUMIFS(Table5[All messages],Table5[ODS],'NWL Practice Allocation'!$D288)</f>
        <v>22646</v>
      </c>
      <c r="V288" s="10">
        <f>SUMIFS(Table5[Fallback messages (No NHS App)],Table5[ODS],'NWL Practice Allocation'!$D288)</f>
        <v>12278</v>
      </c>
      <c r="W288" s="10">
        <f>SUMIFS(Table5[NHS App messages saved],Table5[ODS],'NWL Practice Allocation'!$D288)</f>
        <v>1293</v>
      </c>
    </row>
    <row r="289" spans="1:23" s="7" customFormat="1" x14ac:dyDescent="0.35">
      <c r="A289" s="21" t="s">
        <v>348</v>
      </c>
      <c r="B289" s="22" t="s">
        <v>497</v>
      </c>
      <c r="C289" s="22" t="s">
        <v>22</v>
      </c>
      <c r="D289" s="21" t="s">
        <v>349</v>
      </c>
      <c r="E289" s="9">
        <f>INDEX(Summary[Practice Normalised Weighted List Size], MATCH(D289,Summary[ODS Code],0))</f>
        <v>6855.13713677128</v>
      </c>
      <c r="F289" s="51">
        <f t="shared" si="28"/>
        <v>3084.8117115470759</v>
      </c>
      <c r="G289" s="26" t="e">
        <f>VLOOKUP(D289,'[1]NWL Practice AccurX Allocation'!D$4:G$357,4,FALSE)</f>
        <v>#N/A</v>
      </c>
      <c r="H289" s="28">
        <f t="shared" si="29"/>
        <v>224162.98437242088</v>
      </c>
      <c r="I289" s="23">
        <f t="shared" si="30"/>
        <v>56040.746093105219</v>
      </c>
      <c r="J289" s="23">
        <f t="shared" si="31"/>
        <v>224162.98437242088</v>
      </c>
      <c r="K289" s="33">
        <f t="shared" si="32"/>
        <v>3084.8117115470759</v>
      </c>
      <c r="L289" s="30">
        <v>0</v>
      </c>
      <c r="M289" s="30">
        <f>INDEX(Summary[FY2425Cost], MATCH(D289,Summary[PracticeCode],0))</f>
        <v>1978.8997999999999</v>
      </c>
      <c r="N289" s="32">
        <f t="shared" si="33"/>
        <v>0.64149775903423101</v>
      </c>
      <c r="O289" s="33">
        <f t="shared" si="34"/>
        <v>1105.911911547076</v>
      </c>
      <c r="P289" s="30">
        <f>INDEX(Summary[FY2425_AccurxCost], MATCH(D289,Summary[PracticeCode],0))</f>
        <v>33.263800000000003</v>
      </c>
      <c r="Q289" s="30">
        <f>INDEX(Summary[FY2425_EESMSCost], MATCH(D289,Summary[PracticeCode],0))</f>
        <v>1945.636</v>
      </c>
      <c r="R289" s="31">
        <f>INDEX(Summary[FY2425_Accurx_Fragments], MATCH(D289,Summary[PracticeCode],0))</f>
        <v>1630</v>
      </c>
      <c r="S289" s="31">
        <f>INDEX(Summary[FY2425_EESMS], MATCH(D289,Summary[PracticeCode],0))</f>
        <v>88438</v>
      </c>
      <c r="T289" s="10">
        <f>INDEX(Summary[FY2425_SMS], MATCH(D289,Summary[PracticeCode],0))</f>
        <v>90068</v>
      </c>
      <c r="U289" s="10">
        <f>SUMIFS(Table5[All messages],Table5[ODS],'NWL Practice Allocation'!$D289)</f>
        <v>0</v>
      </c>
      <c r="V289" s="10">
        <f>SUMIFS(Table5[Fallback messages (No NHS App)],Table5[ODS],'NWL Practice Allocation'!$D289)</f>
        <v>0</v>
      </c>
      <c r="W289" s="10">
        <f>SUMIFS(Table5[NHS App messages saved],Table5[ODS],'NWL Practice Allocation'!$D289)</f>
        <v>0</v>
      </c>
    </row>
    <row r="290" spans="1:23" s="7" customFormat="1" x14ac:dyDescent="0.35">
      <c r="A290" s="21" t="s">
        <v>584</v>
      </c>
      <c r="B290" s="22" t="s">
        <v>474</v>
      </c>
      <c r="C290" s="22" t="s">
        <v>26</v>
      </c>
      <c r="D290" s="21" t="s">
        <v>350</v>
      </c>
      <c r="E290" s="9">
        <f>INDEX(Summary[Practice Normalised Weighted List Size], MATCH(D290,Summary[ODS Code],0))</f>
        <v>10455.350525702001</v>
      </c>
      <c r="F290" s="51">
        <f t="shared" si="28"/>
        <v>4704.9077365659004</v>
      </c>
      <c r="G290" s="26" t="e">
        <f>VLOOKUP(D290,'[1]NWL Practice AccurX Allocation'!D$4:G$357,4,FALSE)</f>
        <v>#N/A</v>
      </c>
      <c r="H290" s="28">
        <f t="shared" si="29"/>
        <v>341889.96219045547</v>
      </c>
      <c r="I290" s="23">
        <f t="shared" si="30"/>
        <v>85472.490547613867</v>
      </c>
      <c r="J290" s="23">
        <f t="shared" si="31"/>
        <v>341889.96219045547</v>
      </c>
      <c r="K290" s="33">
        <f t="shared" si="32"/>
        <v>4704.9077365659004</v>
      </c>
      <c r="L290" s="30">
        <v>0</v>
      </c>
      <c r="M290" s="30">
        <f>INDEX(Summary[FY2425Cost], MATCH(D290,Summary[PracticeCode],0))</f>
        <v>1979.5541000000001</v>
      </c>
      <c r="N290" s="32">
        <f t="shared" si="33"/>
        <v>0.42074238451376544</v>
      </c>
      <c r="O290" s="33">
        <f t="shared" si="34"/>
        <v>2725.3536365659002</v>
      </c>
      <c r="P290" s="30">
        <f>INDEX(Summary[FY2425_AccurxCost], MATCH(D290,Summary[PracticeCode],0))</f>
        <v>1933.5741</v>
      </c>
      <c r="Q290" s="30">
        <f>INDEX(Summary[FY2425_EESMSCost], MATCH(D290,Summary[PracticeCode],0))</f>
        <v>45.98</v>
      </c>
      <c r="R290" s="31">
        <f>INDEX(Summary[FY2425_Accurx_Fragments], MATCH(D290,Summary[PracticeCode],0))</f>
        <v>94301</v>
      </c>
      <c r="S290" s="31">
        <f>INDEX(Summary[FY2425_EESMS], MATCH(D290,Summary[PracticeCode],0))</f>
        <v>2090</v>
      </c>
      <c r="T290" s="10">
        <f>INDEX(Summary[FY2425_SMS], MATCH(D290,Summary[PracticeCode],0))</f>
        <v>96391</v>
      </c>
      <c r="U290" s="10">
        <f>SUMIFS(Table5[All messages],Table5[ODS],'NWL Practice Allocation'!$D290)</f>
        <v>39913</v>
      </c>
      <c r="V290" s="10">
        <f>SUMIFS(Table5[Fallback messages (No NHS App)],Table5[ODS],'NWL Practice Allocation'!$D290)</f>
        <v>20544</v>
      </c>
      <c r="W290" s="10">
        <f>SUMIFS(Table5[NHS App messages saved],Table5[ODS],'NWL Practice Allocation'!$D290)</f>
        <v>3354</v>
      </c>
    </row>
    <row r="291" spans="1:23" s="7" customFormat="1" x14ac:dyDescent="0.35">
      <c r="A291" s="21" t="s">
        <v>702</v>
      </c>
      <c r="B291" s="22" t="s">
        <v>538</v>
      </c>
      <c r="C291" s="22" t="s">
        <v>8</v>
      </c>
      <c r="D291" s="21" t="s">
        <v>352</v>
      </c>
      <c r="E291" s="9">
        <f>INDEX(Summary[Practice Normalised Weighted List Size], MATCH(D291,Summary[ODS Code],0))</f>
        <v>7111.5368123951403</v>
      </c>
      <c r="F291" s="51">
        <f t="shared" si="28"/>
        <v>3200.191565577813</v>
      </c>
      <c r="G291" s="26" t="e">
        <f>VLOOKUP(D291,'[1]NWL Practice AccurX Allocation'!D$4:G$357,4,FALSE)</f>
        <v>#N/A</v>
      </c>
      <c r="H291" s="28">
        <f t="shared" si="29"/>
        <v>232547.2537653211</v>
      </c>
      <c r="I291" s="23">
        <f t="shared" si="30"/>
        <v>58136.813441330276</v>
      </c>
      <c r="J291" s="23">
        <f t="shared" si="31"/>
        <v>232547.2537653211</v>
      </c>
      <c r="K291" s="33">
        <f t="shared" si="32"/>
        <v>3200.191565577813</v>
      </c>
      <c r="L291" s="30">
        <v>0</v>
      </c>
      <c r="M291" s="30">
        <f>INDEX(Summary[FY2425Cost], MATCH(D291,Summary[PracticeCode],0))</f>
        <v>1674.4141999999999</v>
      </c>
      <c r="N291" s="32">
        <f t="shared" si="33"/>
        <v>0.5232231151442569</v>
      </c>
      <c r="O291" s="33">
        <f t="shared" si="34"/>
        <v>1525.777365577813</v>
      </c>
      <c r="P291" s="30">
        <f>INDEX(Summary[FY2425_AccurxCost], MATCH(D291,Summary[PracticeCode],0))</f>
        <v>1671.2462</v>
      </c>
      <c r="Q291" s="30">
        <f>INDEX(Summary[FY2425_EESMSCost], MATCH(D291,Summary[PracticeCode],0))</f>
        <v>3.1680000000000001</v>
      </c>
      <c r="R291" s="31">
        <f>INDEX(Summary[FY2425_Accurx_Fragments], MATCH(D291,Summary[PracticeCode],0))</f>
        <v>79612</v>
      </c>
      <c r="S291" s="31">
        <f>INDEX(Summary[FY2425_EESMS], MATCH(D291,Summary[PracticeCode],0))</f>
        <v>144</v>
      </c>
      <c r="T291" s="10">
        <f>INDEX(Summary[FY2425_SMS], MATCH(D291,Summary[PracticeCode],0))</f>
        <v>79756</v>
      </c>
      <c r="U291" s="10">
        <f>SUMIFS(Table5[All messages],Table5[ODS],'NWL Practice Allocation'!$D291)</f>
        <v>30990</v>
      </c>
      <c r="V291" s="10">
        <f>SUMIFS(Table5[Fallback messages (No NHS App)],Table5[ODS],'NWL Practice Allocation'!$D291)</f>
        <v>15518</v>
      </c>
      <c r="W291" s="10">
        <f>SUMIFS(Table5[NHS App messages saved],Table5[ODS],'NWL Practice Allocation'!$D291)</f>
        <v>4002</v>
      </c>
    </row>
    <row r="292" spans="1:23" s="7" customFormat="1" x14ac:dyDescent="0.35">
      <c r="A292" s="21" t="s">
        <v>626</v>
      </c>
      <c r="B292" s="22" t="s">
        <v>439</v>
      </c>
      <c r="C292" s="22" t="s">
        <v>8</v>
      </c>
      <c r="D292" s="21" t="s">
        <v>159</v>
      </c>
      <c r="E292" s="9">
        <f>INDEX(Summary[Practice Normalised Weighted List Size], MATCH(D292,Summary[ODS Code],0))</f>
        <v>20256.9149023385</v>
      </c>
      <c r="F292" s="51">
        <f t="shared" si="28"/>
        <v>9115.6117060523247</v>
      </c>
      <c r="G292" s="26" t="e">
        <f>VLOOKUP(D292,'[1]NWL Practice AccurX Allocation'!D$4:G$357,4,FALSE)</f>
        <v>#N/A</v>
      </c>
      <c r="H292" s="28">
        <f t="shared" si="29"/>
        <v>662401.11730646901</v>
      </c>
      <c r="I292" s="23">
        <f t="shared" si="30"/>
        <v>165600.27932661725</v>
      </c>
      <c r="J292" s="23">
        <f t="shared" si="31"/>
        <v>662401.11730646901</v>
      </c>
      <c r="K292" s="33">
        <f t="shared" si="32"/>
        <v>9115.6117060523247</v>
      </c>
      <c r="L292" s="30">
        <v>0</v>
      </c>
      <c r="M292" s="30">
        <f>INDEX(Summary[FY2425Cost], MATCH(D292,Summary[PracticeCode],0))</f>
        <v>5530.584600000001</v>
      </c>
      <c r="N292" s="32">
        <f t="shared" si="33"/>
        <v>0.60671568495265771</v>
      </c>
      <c r="O292" s="33">
        <f t="shared" si="34"/>
        <v>3585.0271060523237</v>
      </c>
      <c r="P292" s="30">
        <f>INDEX(Summary[FY2425_AccurxCost], MATCH(D292,Summary[PracticeCode],0))</f>
        <v>5494.6146000000008</v>
      </c>
      <c r="Q292" s="30">
        <f>INDEX(Summary[FY2425_EESMSCost], MATCH(D292,Summary[PracticeCode],0))</f>
        <v>35.97</v>
      </c>
      <c r="R292" s="31">
        <f>INDEX(Summary[FY2425_Accurx_Fragments], MATCH(D292,Summary[PracticeCode],0))</f>
        <v>270870</v>
      </c>
      <c r="S292" s="31">
        <f>INDEX(Summary[FY2425_EESMS], MATCH(D292,Summary[PracticeCode],0))</f>
        <v>1635</v>
      </c>
      <c r="T292" s="10">
        <f>INDEX(Summary[FY2425_SMS], MATCH(D292,Summary[PracticeCode],0))</f>
        <v>272505</v>
      </c>
      <c r="U292" s="10">
        <f>SUMIFS(Table5[All messages],Table5[ODS],'NWL Practice Allocation'!$D292)</f>
        <v>118759</v>
      </c>
      <c r="V292" s="10">
        <f>SUMIFS(Table5[Fallback messages (No NHS App)],Table5[ODS],'NWL Practice Allocation'!$D292)</f>
        <v>78451</v>
      </c>
      <c r="W292" s="10">
        <f>SUMIFS(Table5[NHS App messages saved],Table5[ODS],'NWL Practice Allocation'!$D292)</f>
        <v>6660</v>
      </c>
    </row>
    <row r="293" spans="1:23" s="7" customFormat="1" x14ac:dyDescent="0.35">
      <c r="A293" s="21" t="s">
        <v>502</v>
      </c>
      <c r="B293" s="22" t="s">
        <v>503</v>
      </c>
      <c r="C293" s="22" t="s">
        <v>8</v>
      </c>
      <c r="D293" s="21" t="s">
        <v>238</v>
      </c>
      <c r="E293" s="9">
        <f>INDEX(Summary[Practice Normalised Weighted List Size], MATCH(D293,Summary[ODS Code],0))</f>
        <v>8420.2956834366105</v>
      </c>
      <c r="F293" s="51">
        <f t="shared" si="28"/>
        <v>3789.1330575464749</v>
      </c>
      <c r="G293" s="26" t="e">
        <f>VLOOKUP(D293,'[1]NWL Practice AccurX Allocation'!D$4:G$357,4,FALSE)</f>
        <v>#N/A</v>
      </c>
      <c r="H293" s="28">
        <f t="shared" si="29"/>
        <v>275343.66884837719</v>
      </c>
      <c r="I293" s="23">
        <f t="shared" si="30"/>
        <v>68835.917212094297</v>
      </c>
      <c r="J293" s="23">
        <f t="shared" si="31"/>
        <v>275343.66884837719</v>
      </c>
      <c r="K293" s="33">
        <f t="shared" si="32"/>
        <v>3789.1330575464749</v>
      </c>
      <c r="L293" s="30">
        <v>0</v>
      </c>
      <c r="M293" s="30">
        <f>INDEX(Summary[FY2425Cost], MATCH(D293,Summary[PracticeCode],0))</f>
        <v>2177.5652</v>
      </c>
      <c r="N293" s="32">
        <f t="shared" si="33"/>
        <v>0.57468691833429808</v>
      </c>
      <c r="O293" s="33">
        <f t="shared" si="34"/>
        <v>1611.5678575464749</v>
      </c>
      <c r="P293" s="30">
        <f>INDEX(Summary[FY2425_AccurxCost], MATCH(D293,Summary[PracticeCode],0))</f>
        <v>1314.1752000000001</v>
      </c>
      <c r="Q293" s="30">
        <f>INDEX(Summary[FY2425_EESMSCost], MATCH(D293,Summary[PracticeCode],0))</f>
        <v>863.39</v>
      </c>
      <c r="R293" s="31">
        <f>INDEX(Summary[FY2425_Accurx_Fragments], MATCH(D293,Summary[PracticeCode],0))</f>
        <v>63804</v>
      </c>
      <c r="S293" s="31">
        <f>INDEX(Summary[FY2425_EESMS], MATCH(D293,Summary[PracticeCode],0))</f>
        <v>39245</v>
      </c>
      <c r="T293" s="10">
        <f>INDEX(Summary[FY2425_SMS], MATCH(D293,Summary[PracticeCode],0))</f>
        <v>103049</v>
      </c>
      <c r="U293" s="10">
        <f>SUMIFS(Table5[All messages],Table5[ODS],'NWL Practice Allocation'!$D293)</f>
        <v>16635</v>
      </c>
      <c r="V293" s="10">
        <f>SUMIFS(Table5[Fallback messages (No NHS App)],Table5[ODS],'NWL Practice Allocation'!$D293)</f>
        <v>8478</v>
      </c>
      <c r="W293" s="10">
        <f>SUMIFS(Table5[NHS App messages saved],Table5[ODS],'NWL Practice Allocation'!$D293)</f>
        <v>1641</v>
      </c>
    </row>
    <row r="294" spans="1:23" s="7" customFormat="1" x14ac:dyDescent="0.35">
      <c r="A294" s="21" t="s">
        <v>353</v>
      </c>
      <c r="B294" s="22" t="s">
        <v>467</v>
      </c>
      <c r="C294" s="22" t="s">
        <v>29</v>
      </c>
      <c r="D294" s="21" t="s">
        <v>354</v>
      </c>
      <c r="E294" s="9">
        <f>INDEX(Summary[Practice Normalised Weighted List Size], MATCH(D294,Summary[ODS Code],0))</f>
        <v>12224.7100357605</v>
      </c>
      <c r="F294" s="51">
        <f t="shared" si="28"/>
        <v>5501.1195160922252</v>
      </c>
      <c r="G294" s="26" t="e">
        <f>VLOOKUP(D294,'[1]NWL Practice AccurX Allocation'!D$4:G$357,4,FALSE)</f>
        <v>#N/A</v>
      </c>
      <c r="H294" s="28">
        <f t="shared" si="29"/>
        <v>399748.01816936838</v>
      </c>
      <c r="I294" s="23">
        <f t="shared" si="30"/>
        <v>99937.004542342096</v>
      </c>
      <c r="J294" s="23">
        <f t="shared" si="31"/>
        <v>399748.01816936838</v>
      </c>
      <c r="K294" s="33">
        <f t="shared" si="32"/>
        <v>5501.1195160922252</v>
      </c>
      <c r="L294" s="30">
        <v>0</v>
      </c>
      <c r="M294" s="30">
        <f>INDEX(Summary[FY2425Cost], MATCH(D294,Summary[PracticeCode],0))</f>
        <v>3894.7525000000001</v>
      </c>
      <c r="N294" s="32">
        <f t="shared" si="33"/>
        <v>0.707992707412886</v>
      </c>
      <c r="O294" s="33">
        <f t="shared" si="34"/>
        <v>1606.3670160922252</v>
      </c>
      <c r="P294" s="30">
        <f>INDEX(Summary[FY2425_AccurxCost], MATCH(D294,Summary[PracticeCode],0))</f>
        <v>626.10250000000008</v>
      </c>
      <c r="Q294" s="30">
        <f>INDEX(Summary[FY2425_EESMSCost], MATCH(D294,Summary[PracticeCode],0))</f>
        <v>3268.65</v>
      </c>
      <c r="R294" s="31">
        <f>INDEX(Summary[FY2425_Accurx_Fragments], MATCH(D294,Summary[PracticeCode],0))</f>
        <v>30733</v>
      </c>
      <c r="S294" s="31">
        <f>INDEX(Summary[FY2425_EESMS], MATCH(D294,Summary[PracticeCode],0))</f>
        <v>148575</v>
      </c>
      <c r="T294" s="10">
        <f>INDEX(Summary[FY2425_SMS], MATCH(D294,Summary[PracticeCode],0))</f>
        <v>179308</v>
      </c>
      <c r="U294" s="10">
        <f>SUMIFS(Table5[All messages],Table5[ODS],'NWL Practice Allocation'!$D294)</f>
        <v>1630</v>
      </c>
      <c r="V294" s="10">
        <f>SUMIFS(Table5[Fallback messages (No NHS App)],Table5[ODS],'NWL Practice Allocation'!$D294)</f>
        <v>723</v>
      </c>
      <c r="W294" s="10">
        <f>SUMIFS(Table5[NHS App messages saved],Table5[ODS],'NWL Practice Allocation'!$D294)</f>
        <v>142</v>
      </c>
    </row>
    <row r="295" spans="1:23" s="7" customFormat="1" x14ac:dyDescent="0.35">
      <c r="A295" s="21" t="s">
        <v>526</v>
      </c>
      <c r="B295" s="22" t="s">
        <v>503</v>
      </c>
      <c r="C295" s="22" t="s">
        <v>8</v>
      </c>
      <c r="D295" s="21" t="s">
        <v>355</v>
      </c>
      <c r="E295" s="9">
        <f>INDEX(Summary[Practice Normalised Weighted List Size], MATCH(D295,Summary[ODS Code],0))</f>
        <v>6087.1582957379596</v>
      </c>
      <c r="F295" s="51">
        <f t="shared" si="28"/>
        <v>2739.2212330820821</v>
      </c>
      <c r="G295" s="26" t="e">
        <f>VLOOKUP(D295,'[1]NWL Practice AccurX Allocation'!D$4:G$357,4,FALSE)</f>
        <v>#N/A</v>
      </c>
      <c r="H295" s="28">
        <f t="shared" si="29"/>
        <v>199050.07627063131</v>
      </c>
      <c r="I295" s="23">
        <f t="shared" si="30"/>
        <v>49762.519067657828</v>
      </c>
      <c r="J295" s="23">
        <f t="shared" si="31"/>
        <v>199050.07627063131</v>
      </c>
      <c r="K295" s="33">
        <f t="shared" si="32"/>
        <v>2739.2212330820821</v>
      </c>
      <c r="L295" s="30">
        <v>0</v>
      </c>
      <c r="M295" s="30">
        <f>INDEX(Summary[FY2425Cost], MATCH(D295,Summary[PracticeCode],0))</f>
        <v>2018.0212000000001</v>
      </c>
      <c r="N295" s="32">
        <f t="shared" si="33"/>
        <v>0.73671347740298754</v>
      </c>
      <c r="O295" s="33">
        <f t="shared" si="34"/>
        <v>721.20003308208197</v>
      </c>
      <c r="P295" s="30">
        <f>INDEX(Summary[FY2425_AccurxCost], MATCH(D295,Summary[PracticeCode],0))</f>
        <v>1510.2832000000001</v>
      </c>
      <c r="Q295" s="30">
        <f>INDEX(Summary[FY2425_EESMSCost], MATCH(D295,Summary[PracticeCode],0))</f>
        <v>507.738</v>
      </c>
      <c r="R295" s="31">
        <f>INDEX(Summary[FY2425_Accurx_Fragments], MATCH(D295,Summary[PracticeCode],0))</f>
        <v>74686</v>
      </c>
      <c r="S295" s="31">
        <f>INDEX(Summary[FY2425_EESMS], MATCH(D295,Summary[PracticeCode],0))</f>
        <v>23079</v>
      </c>
      <c r="T295" s="10">
        <f>INDEX(Summary[FY2425_SMS], MATCH(D295,Summary[PracticeCode],0))</f>
        <v>97765</v>
      </c>
      <c r="U295" s="10">
        <f>SUMIFS(Table5[All messages],Table5[ODS],'NWL Practice Allocation'!$D295)</f>
        <v>33573</v>
      </c>
      <c r="V295" s="10">
        <f>SUMIFS(Table5[Fallback messages (No NHS App)],Table5[ODS],'NWL Practice Allocation'!$D295)</f>
        <v>16230</v>
      </c>
      <c r="W295" s="10">
        <f>SUMIFS(Table5[NHS App messages saved],Table5[ODS],'NWL Practice Allocation'!$D295)</f>
        <v>2645</v>
      </c>
    </row>
    <row r="296" spans="1:23" s="7" customFormat="1" x14ac:dyDescent="0.35">
      <c r="A296" s="21" t="s">
        <v>737</v>
      </c>
      <c r="B296" s="22" t="s">
        <v>443</v>
      </c>
      <c r="C296" s="22" t="s">
        <v>26</v>
      </c>
      <c r="D296" s="21" t="s">
        <v>356</v>
      </c>
      <c r="E296" s="9">
        <f>INDEX(Summary[Practice Normalised Weighted List Size], MATCH(D296,Summary[ODS Code],0))</f>
        <v>18006.259608157699</v>
      </c>
      <c r="F296" s="51">
        <f t="shared" si="28"/>
        <v>8102.8168236709653</v>
      </c>
      <c r="G296" s="26" t="e">
        <f>VLOOKUP(D296,'[1]NWL Practice AccurX Allocation'!D$4:G$357,4,FALSE)</f>
        <v>#N/A</v>
      </c>
      <c r="H296" s="28">
        <f t="shared" si="29"/>
        <v>588804.68918675685</v>
      </c>
      <c r="I296" s="23">
        <f t="shared" si="30"/>
        <v>147201.17229668921</v>
      </c>
      <c r="J296" s="23">
        <f t="shared" si="31"/>
        <v>588804.68918675685</v>
      </c>
      <c r="K296" s="33">
        <f t="shared" si="32"/>
        <v>8102.8168236709653</v>
      </c>
      <c r="L296" s="30">
        <v>0</v>
      </c>
      <c r="M296" s="30">
        <f>INDEX(Summary[FY2425Cost], MATCH(D296,Summary[PracticeCode],0))</f>
        <v>4408.4380000000001</v>
      </c>
      <c r="N296" s="32">
        <f t="shared" si="33"/>
        <v>0.54406240396815064</v>
      </c>
      <c r="O296" s="33">
        <f t="shared" si="34"/>
        <v>3694.3788236709652</v>
      </c>
      <c r="P296" s="30">
        <f>INDEX(Summary[FY2425_AccurxCost], MATCH(D296,Summary[PracticeCode],0))</f>
        <v>2936.88</v>
      </c>
      <c r="Q296" s="30">
        <f>INDEX(Summary[FY2425_EESMSCost], MATCH(D296,Summary[PracticeCode],0))</f>
        <v>1471.558</v>
      </c>
      <c r="R296" s="31">
        <f>INDEX(Summary[FY2425_Accurx_Fragments], MATCH(D296,Summary[PracticeCode],0))</f>
        <v>141422</v>
      </c>
      <c r="S296" s="31">
        <f>INDEX(Summary[FY2425_EESMS], MATCH(D296,Summary[PracticeCode],0))</f>
        <v>66889</v>
      </c>
      <c r="T296" s="10">
        <f>INDEX(Summary[FY2425_SMS], MATCH(D296,Summary[PracticeCode],0))</f>
        <v>208311</v>
      </c>
      <c r="U296" s="10">
        <f>SUMIFS(Table5[All messages],Table5[ODS],'NWL Practice Allocation'!$D296)</f>
        <v>36686</v>
      </c>
      <c r="V296" s="10">
        <f>SUMIFS(Table5[Fallback messages (No NHS App)],Table5[ODS],'NWL Practice Allocation'!$D296)</f>
        <v>14449</v>
      </c>
      <c r="W296" s="10">
        <f>SUMIFS(Table5[NHS App messages saved],Table5[ODS],'NWL Practice Allocation'!$D296)</f>
        <v>4877</v>
      </c>
    </row>
    <row r="297" spans="1:23" s="7" customFormat="1" x14ac:dyDescent="0.35">
      <c r="A297" s="21" t="s">
        <v>670</v>
      </c>
      <c r="B297" s="22" t="s">
        <v>445</v>
      </c>
      <c r="C297" s="22" t="s">
        <v>26</v>
      </c>
      <c r="D297" s="21" t="s">
        <v>357</v>
      </c>
      <c r="E297" s="9">
        <f>INDEX(Summary[Practice Normalised Weighted List Size], MATCH(D297,Summary[ODS Code],0))</f>
        <v>3997.1941874782901</v>
      </c>
      <c r="F297" s="51">
        <f t="shared" si="28"/>
        <v>1798.7373843652306</v>
      </c>
      <c r="G297" s="26" t="e">
        <f>VLOOKUP(D297,'[1]NWL Practice AccurX Allocation'!D$4:G$357,4,FALSE)</f>
        <v>#N/A</v>
      </c>
      <c r="H297" s="28">
        <f t="shared" si="29"/>
        <v>130708.2499305401</v>
      </c>
      <c r="I297" s="23">
        <f t="shared" si="30"/>
        <v>32677.062482635025</v>
      </c>
      <c r="J297" s="23">
        <f t="shared" si="31"/>
        <v>130708.2499305401</v>
      </c>
      <c r="K297" s="33">
        <f t="shared" si="32"/>
        <v>1798.7373843652306</v>
      </c>
      <c r="L297" s="30">
        <v>0</v>
      </c>
      <c r="M297" s="30">
        <f>INDEX(Summary[FY2425Cost], MATCH(D297,Summary[PracticeCode],0))</f>
        <v>815.09930000000008</v>
      </c>
      <c r="N297" s="32">
        <f t="shared" si="33"/>
        <v>0.4531508084976209</v>
      </c>
      <c r="O297" s="33">
        <f t="shared" si="34"/>
        <v>983.6380843652305</v>
      </c>
      <c r="P297" s="30">
        <f>INDEX(Summary[FY2425_AccurxCost], MATCH(D297,Summary[PracticeCode],0))</f>
        <v>796.70730000000003</v>
      </c>
      <c r="Q297" s="30">
        <f>INDEX(Summary[FY2425_EESMSCost], MATCH(D297,Summary[PracticeCode],0))</f>
        <v>18.391999999999999</v>
      </c>
      <c r="R297" s="31">
        <f>INDEX(Summary[FY2425_Accurx_Fragments], MATCH(D297,Summary[PracticeCode],0))</f>
        <v>38853</v>
      </c>
      <c r="S297" s="31">
        <f>INDEX(Summary[FY2425_EESMS], MATCH(D297,Summary[PracticeCode],0))</f>
        <v>836</v>
      </c>
      <c r="T297" s="10">
        <f>INDEX(Summary[FY2425_SMS], MATCH(D297,Summary[PracticeCode],0))</f>
        <v>39689</v>
      </c>
      <c r="U297" s="10">
        <f>SUMIFS(Table5[All messages],Table5[ODS],'NWL Practice Allocation'!$D297)</f>
        <v>11385</v>
      </c>
      <c r="V297" s="10">
        <f>SUMIFS(Table5[Fallback messages (No NHS App)],Table5[ODS],'NWL Practice Allocation'!$D297)</f>
        <v>5622</v>
      </c>
      <c r="W297" s="10">
        <f>SUMIFS(Table5[NHS App messages saved],Table5[ODS],'NWL Practice Allocation'!$D297)</f>
        <v>1019</v>
      </c>
    </row>
    <row r="298" spans="1:23" s="7" customFormat="1" x14ac:dyDescent="0.35">
      <c r="A298" s="21" t="s">
        <v>724</v>
      </c>
      <c r="B298" s="22" t="s">
        <v>467</v>
      </c>
      <c r="C298" s="22" t="s">
        <v>29</v>
      </c>
      <c r="D298" s="21" t="s">
        <v>245</v>
      </c>
      <c r="E298" s="9">
        <f>INDEX(Summary[Practice Normalised Weighted List Size], MATCH(D298,Summary[ODS Code],0))</f>
        <v>8973.1469239401595</v>
      </c>
      <c r="F298" s="51">
        <f t="shared" si="28"/>
        <v>4037.9161157730719</v>
      </c>
      <c r="G298" s="26" t="e">
        <f>VLOOKUP(D298,'[1]NWL Practice AccurX Allocation'!D$4:G$357,4,FALSE)</f>
        <v>#N/A</v>
      </c>
      <c r="H298" s="28">
        <f t="shared" si="29"/>
        <v>293421.90441284323</v>
      </c>
      <c r="I298" s="23">
        <f t="shared" si="30"/>
        <v>73355.476103210807</v>
      </c>
      <c r="J298" s="23">
        <f t="shared" si="31"/>
        <v>293421.90441284323</v>
      </c>
      <c r="K298" s="33">
        <f t="shared" si="32"/>
        <v>4037.9161157730719</v>
      </c>
      <c r="L298" s="30">
        <v>0</v>
      </c>
      <c r="M298" s="30">
        <f>INDEX(Summary[FY2425Cost], MATCH(D298,Summary[PracticeCode],0))</f>
        <v>2196.3562000000002</v>
      </c>
      <c r="N298" s="32">
        <f t="shared" si="33"/>
        <v>0.54393309247324495</v>
      </c>
      <c r="O298" s="33">
        <f t="shared" si="34"/>
        <v>1841.5599157730717</v>
      </c>
      <c r="P298" s="30">
        <f>INDEX(Summary[FY2425_AccurxCost], MATCH(D298,Summary[PracticeCode],0))</f>
        <v>1128.0142000000001</v>
      </c>
      <c r="Q298" s="30">
        <f>INDEX(Summary[FY2425_EESMSCost], MATCH(D298,Summary[PracticeCode],0))</f>
        <v>1068.3420000000001</v>
      </c>
      <c r="R298" s="31">
        <f>INDEX(Summary[FY2425_Accurx_Fragments], MATCH(D298,Summary[PracticeCode],0))</f>
        <v>56034</v>
      </c>
      <c r="S298" s="31">
        <f>INDEX(Summary[FY2425_EESMS], MATCH(D298,Summary[PracticeCode],0))</f>
        <v>48561</v>
      </c>
      <c r="T298" s="10">
        <f>INDEX(Summary[FY2425_SMS], MATCH(D298,Summary[PracticeCode],0))</f>
        <v>104595</v>
      </c>
      <c r="U298" s="10">
        <f>SUMIFS(Table5[All messages],Table5[ODS],'NWL Practice Allocation'!$D298)</f>
        <v>10347</v>
      </c>
      <c r="V298" s="10">
        <f>SUMIFS(Table5[Fallback messages (No NHS App)],Table5[ODS],'NWL Practice Allocation'!$D298)</f>
        <v>4010</v>
      </c>
      <c r="W298" s="10">
        <f>SUMIFS(Table5[NHS App messages saved],Table5[ODS],'NWL Practice Allocation'!$D298)</f>
        <v>532</v>
      </c>
    </row>
    <row r="299" spans="1:23" s="7" customFormat="1" x14ac:dyDescent="0.35">
      <c r="A299" s="21" t="s">
        <v>480</v>
      </c>
      <c r="B299" s="22" t="s">
        <v>481</v>
      </c>
      <c r="C299" s="22" t="s">
        <v>33</v>
      </c>
      <c r="D299" s="21" t="s">
        <v>361</v>
      </c>
      <c r="E299" s="9">
        <f>INDEX(Summary[Practice Normalised Weighted List Size], MATCH(D299,Summary[ODS Code],0))</f>
        <v>12648.1397214401</v>
      </c>
      <c r="F299" s="51">
        <f t="shared" si="28"/>
        <v>5691.6628746480455</v>
      </c>
      <c r="G299" s="26" t="e">
        <f>VLOOKUP(D299,'[1]NWL Practice AccurX Allocation'!D$4:G$357,4,FALSE)</f>
        <v>#N/A</v>
      </c>
      <c r="H299" s="28">
        <f t="shared" si="29"/>
        <v>413594.16889109131</v>
      </c>
      <c r="I299" s="23">
        <f t="shared" si="30"/>
        <v>103398.54222277283</v>
      </c>
      <c r="J299" s="23">
        <f t="shared" si="31"/>
        <v>413594.16889109131</v>
      </c>
      <c r="K299" s="33">
        <f t="shared" si="32"/>
        <v>5691.6628746480455</v>
      </c>
      <c r="L299" s="30">
        <v>0</v>
      </c>
      <c r="M299" s="30">
        <f>INDEX(Summary[FY2425Cost], MATCH(D299,Summary[PracticeCode],0))</f>
        <v>5363.8580999999995</v>
      </c>
      <c r="N299" s="32">
        <f t="shared" si="33"/>
        <v>0.94240615056310473</v>
      </c>
      <c r="O299" s="33">
        <f t="shared" si="34"/>
        <v>327.80477464804608</v>
      </c>
      <c r="P299" s="30">
        <f>INDEX(Summary[FY2425_AccurxCost], MATCH(D299,Summary[PracticeCode],0))</f>
        <v>1898.5500999999999</v>
      </c>
      <c r="Q299" s="30">
        <f>INDEX(Summary[FY2425_EESMSCost], MATCH(D299,Summary[PracticeCode],0))</f>
        <v>3465.308</v>
      </c>
      <c r="R299" s="31">
        <f>INDEX(Summary[FY2425_Accurx_Fragments], MATCH(D299,Summary[PracticeCode],0))</f>
        <v>91943</v>
      </c>
      <c r="S299" s="31">
        <f>INDEX(Summary[FY2425_EESMS], MATCH(D299,Summary[PracticeCode],0))</f>
        <v>157514</v>
      </c>
      <c r="T299" s="10">
        <f>INDEX(Summary[FY2425_SMS], MATCH(D299,Summary[PracticeCode],0))</f>
        <v>249457</v>
      </c>
      <c r="U299" s="10">
        <f>SUMIFS(Table5[All messages],Table5[ODS],'NWL Practice Allocation'!$D299)</f>
        <v>31800</v>
      </c>
      <c r="V299" s="10">
        <f>SUMIFS(Table5[Fallback messages (No NHS App)],Table5[ODS],'NWL Practice Allocation'!$D299)</f>
        <v>15593</v>
      </c>
      <c r="W299" s="10">
        <f>SUMIFS(Table5[NHS App messages saved],Table5[ODS],'NWL Practice Allocation'!$D299)</f>
        <v>2001</v>
      </c>
    </row>
    <row r="300" spans="1:23" s="7" customFormat="1" x14ac:dyDescent="0.35">
      <c r="A300" s="21" t="s">
        <v>519</v>
      </c>
      <c r="B300" s="22" t="s">
        <v>443</v>
      </c>
      <c r="C300" s="22" t="s">
        <v>26</v>
      </c>
      <c r="D300" s="21" t="s">
        <v>363</v>
      </c>
      <c r="E300" s="9">
        <f>INDEX(Summary[Practice Normalised Weighted List Size], MATCH(D300,Summary[ODS Code],0))</f>
        <v>13212.0252128514</v>
      </c>
      <c r="F300" s="51">
        <f t="shared" si="28"/>
        <v>5945.4113457831299</v>
      </c>
      <c r="G300" s="26" t="e">
        <f>VLOOKUP(D300,'[1]NWL Practice AccurX Allocation'!D$4:G$357,4,FALSE)</f>
        <v>#N/A</v>
      </c>
      <c r="H300" s="28">
        <f t="shared" si="29"/>
        <v>432033.2244602408</v>
      </c>
      <c r="I300" s="23">
        <f t="shared" si="30"/>
        <v>108008.3061150602</v>
      </c>
      <c r="J300" s="23">
        <f t="shared" si="31"/>
        <v>432033.2244602408</v>
      </c>
      <c r="K300" s="33">
        <f t="shared" si="32"/>
        <v>5945.4113457831299</v>
      </c>
      <c r="L300" s="30">
        <v>0</v>
      </c>
      <c r="M300" s="30">
        <f>INDEX(Summary[FY2425Cost], MATCH(D300,Summary[PracticeCode],0))</f>
        <v>7029.0282000000007</v>
      </c>
      <c r="N300" s="32">
        <f t="shared" si="33"/>
        <v>1.1822610398497393</v>
      </c>
      <c r="O300" s="33">
        <f t="shared" si="34"/>
        <v>-1083.6168542168707</v>
      </c>
      <c r="P300" s="30">
        <f>INDEX(Summary[FY2425_AccurxCost], MATCH(D300,Summary[PracticeCode],0))</f>
        <v>4079.7082</v>
      </c>
      <c r="Q300" s="30">
        <f>INDEX(Summary[FY2425_EESMSCost], MATCH(D300,Summary[PracticeCode],0))</f>
        <v>2949.32</v>
      </c>
      <c r="R300" s="31">
        <f>INDEX(Summary[FY2425_Accurx_Fragments], MATCH(D300,Summary[PracticeCode],0))</f>
        <v>198728</v>
      </c>
      <c r="S300" s="31">
        <f>INDEX(Summary[FY2425_EESMS], MATCH(D300,Summary[PracticeCode],0))</f>
        <v>134060</v>
      </c>
      <c r="T300" s="10">
        <f>INDEX(Summary[FY2425_SMS], MATCH(D300,Summary[PracticeCode],0))</f>
        <v>332788</v>
      </c>
      <c r="U300" s="10">
        <f>SUMIFS(Table5[All messages],Table5[ODS],'NWL Practice Allocation'!$D300)</f>
        <v>82454</v>
      </c>
      <c r="V300" s="10">
        <f>SUMIFS(Table5[Fallback messages (No NHS App)],Table5[ODS],'NWL Practice Allocation'!$D300)</f>
        <v>37745</v>
      </c>
      <c r="W300" s="10">
        <f>SUMIFS(Table5[NHS App messages saved],Table5[ODS],'NWL Practice Allocation'!$D300)</f>
        <v>7210</v>
      </c>
    </row>
    <row r="301" spans="1:23" s="7" customFormat="1" x14ac:dyDescent="0.35">
      <c r="A301" s="21" t="s">
        <v>621</v>
      </c>
      <c r="B301" s="22" t="s">
        <v>451</v>
      </c>
      <c r="C301" s="22" t="s">
        <v>12</v>
      </c>
      <c r="D301" s="21" t="s">
        <v>364</v>
      </c>
      <c r="E301" s="9">
        <f>INDEX(Summary[Practice Normalised Weighted List Size], MATCH(D301,Summary[ODS Code],0))</f>
        <v>9920.4533966984109</v>
      </c>
      <c r="F301" s="51">
        <f t="shared" si="28"/>
        <v>4464.2040285142848</v>
      </c>
      <c r="G301" s="26" t="e">
        <f>VLOOKUP(D301,'[1]NWL Practice AccurX Allocation'!D$4:G$357,4,FALSE)</f>
        <v>#N/A</v>
      </c>
      <c r="H301" s="28">
        <f t="shared" si="29"/>
        <v>324398.82607203803</v>
      </c>
      <c r="I301" s="23">
        <f t="shared" si="30"/>
        <v>81099.706518009509</v>
      </c>
      <c r="J301" s="23">
        <f t="shared" si="31"/>
        <v>324398.82607203803</v>
      </c>
      <c r="K301" s="33">
        <f t="shared" si="32"/>
        <v>4464.2040285142848</v>
      </c>
      <c r="L301" s="30">
        <v>0</v>
      </c>
      <c r="M301" s="30">
        <f>INDEX(Summary[FY2425Cost], MATCH(D301,Summary[PracticeCode],0))</f>
        <v>2712.2912999999999</v>
      </c>
      <c r="N301" s="32">
        <f t="shared" si="33"/>
        <v>0.6075643681775601</v>
      </c>
      <c r="O301" s="33">
        <f t="shared" si="34"/>
        <v>1751.9127285142849</v>
      </c>
      <c r="P301" s="30">
        <f>INDEX(Summary[FY2425_AccurxCost], MATCH(D301,Summary[PracticeCode],0))</f>
        <v>1135.0673000000002</v>
      </c>
      <c r="Q301" s="30">
        <f>INDEX(Summary[FY2425_EESMSCost], MATCH(D301,Summary[PracticeCode],0))</f>
        <v>1577.2239999999999</v>
      </c>
      <c r="R301" s="31">
        <f>INDEX(Summary[FY2425_Accurx_Fragments], MATCH(D301,Summary[PracticeCode],0))</f>
        <v>55717</v>
      </c>
      <c r="S301" s="31">
        <f>INDEX(Summary[FY2425_EESMS], MATCH(D301,Summary[PracticeCode],0))</f>
        <v>71692</v>
      </c>
      <c r="T301" s="10">
        <f>INDEX(Summary[FY2425_SMS], MATCH(D301,Summary[PracticeCode],0))</f>
        <v>127409</v>
      </c>
      <c r="U301" s="10">
        <f>SUMIFS(Table5[All messages],Table5[ODS],'NWL Practice Allocation'!$D301)</f>
        <v>11605</v>
      </c>
      <c r="V301" s="10">
        <f>SUMIFS(Table5[Fallback messages (No NHS App)],Table5[ODS],'NWL Practice Allocation'!$D301)</f>
        <v>5052</v>
      </c>
      <c r="W301" s="10">
        <f>SUMIFS(Table5[NHS App messages saved],Table5[ODS],'NWL Practice Allocation'!$D301)</f>
        <v>872</v>
      </c>
    </row>
    <row r="302" spans="1:23" s="7" customFormat="1" x14ac:dyDescent="0.35">
      <c r="A302" s="21" t="s">
        <v>669</v>
      </c>
      <c r="B302" s="22" t="s">
        <v>445</v>
      </c>
      <c r="C302" s="22" t="s">
        <v>26</v>
      </c>
      <c r="D302" s="21" t="s">
        <v>365</v>
      </c>
      <c r="E302" s="9">
        <f>INDEX(Summary[Practice Normalised Weighted List Size], MATCH(D302,Summary[ODS Code],0))</f>
        <v>4743.9562203326404</v>
      </c>
      <c r="F302" s="51">
        <f t="shared" si="28"/>
        <v>2134.7802991496883</v>
      </c>
      <c r="G302" s="26" t="e">
        <f>VLOOKUP(D302,'[1]NWL Practice AccurX Allocation'!D$4:G$357,4,FALSE)</f>
        <v>#N/A</v>
      </c>
      <c r="H302" s="28">
        <f t="shared" si="29"/>
        <v>155127.36840487734</v>
      </c>
      <c r="I302" s="23">
        <f t="shared" si="30"/>
        <v>38781.842101219336</v>
      </c>
      <c r="J302" s="23">
        <f t="shared" si="31"/>
        <v>155127.36840487734</v>
      </c>
      <c r="K302" s="33">
        <f t="shared" si="32"/>
        <v>2134.7802991496883</v>
      </c>
      <c r="L302" s="30">
        <v>0</v>
      </c>
      <c r="M302" s="30">
        <f>INDEX(Summary[FY2425Cost], MATCH(D302,Summary[PracticeCode],0))</f>
        <v>1213.8718000000001</v>
      </c>
      <c r="N302" s="32">
        <f t="shared" si="33"/>
        <v>0.56861673329264917</v>
      </c>
      <c r="O302" s="33">
        <f t="shared" si="34"/>
        <v>920.90849914968817</v>
      </c>
      <c r="P302" s="30">
        <f>INDEX(Summary[FY2425_AccurxCost], MATCH(D302,Summary[PracticeCode],0))</f>
        <v>1143.0538000000001</v>
      </c>
      <c r="Q302" s="30">
        <f>INDEX(Summary[FY2425_EESMSCost], MATCH(D302,Summary[PracticeCode],0))</f>
        <v>70.817999999999998</v>
      </c>
      <c r="R302" s="31">
        <f>INDEX(Summary[FY2425_Accurx_Fragments], MATCH(D302,Summary[PracticeCode],0))</f>
        <v>55010</v>
      </c>
      <c r="S302" s="31">
        <f>INDEX(Summary[FY2425_EESMS], MATCH(D302,Summary[PracticeCode],0))</f>
        <v>3219</v>
      </c>
      <c r="T302" s="10">
        <f>INDEX(Summary[FY2425_SMS], MATCH(D302,Summary[PracticeCode],0))</f>
        <v>58229</v>
      </c>
      <c r="U302" s="10">
        <f>SUMIFS(Table5[All messages],Table5[ODS],'NWL Practice Allocation'!$D302)</f>
        <v>14124</v>
      </c>
      <c r="V302" s="10">
        <f>SUMIFS(Table5[Fallback messages (No NHS App)],Table5[ODS],'NWL Practice Allocation'!$D302)</f>
        <v>7085</v>
      </c>
      <c r="W302" s="10">
        <f>SUMIFS(Table5[NHS App messages saved],Table5[ODS],'NWL Practice Allocation'!$D302)</f>
        <v>1267</v>
      </c>
    </row>
    <row r="303" spans="1:23" s="7" customFormat="1" x14ac:dyDescent="0.35">
      <c r="A303" s="21" t="s">
        <v>597</v>
      </c>
      <c r="B303" s="22" t="s">
        <v>532</v>
      </c>
      <c r="C303" s="22" t="s">
        <v>12</v>
      </c>
      <c r="D303" s="21" t="s">
        <v>278</v>
      </c>
      <c r="E303" s="9">
        <f>INDEX(Summary[Practice Normalised Weighted List Size], MATCH(D303,Summary[ODS Code],0))</f>
        <v>2535.0290771918899</v>
      </c>
      <c r="F303" s="51">
        <f t="shared" si="28"/>
        <v>1140.7630847363505</v>
      </c>
      <c r="G303" s="26" t="e">
        <f>VLOOKUP(D303,'[1]NWL Practice AccurX Allocation'!D$4:G$357,4,FALSE)</f>
        <v>#N/A</v>
      </c>
      <c r="H303" s="28">
        <f t="shared" si="29"/>
        <v>82895.450824174812</v>
      </c>
      <c r="I303" s="23">
        <f t="shared" si="30"/>
        <v>20723.862706043703</v>
      </c>
      <c r="J303" s="23">
        <f t="shared" si="31"/>
        <v>82895.450824174812</v>
      </c>
      <c r="K303" s="33">
        <f t="shared" si="32"/>
        <v>1140.7630847363505</v>
      </c>
      <c r="L303" s="30">
        <v>0</v>
      </c>
      <c r="M303" s="30">
        <f>INDEX(Summary[FY2425Cost], MATCH(D303,Summary[PracticeCode],0))</f>
        <v>765.7713</v>
      </c>
      <c r="N303" s="32">
        <f t="shared" si="33"/>
        <v>0.67127987418788415</v>
      </c>
      <c r="O303" s="33">
        <f t="shared" si="34"/>
        <v>374.9917847363505</v>
      </c>
      <c r="P303" s="30">
        <f>INDEX(Summary[FY2425_AccurxCost], MATCH(D303,Summary[PracticeCode],0))</f>
        <v>765.7713</v>
      </c>
      <c r="Q303" s="30">
        <f>INDEX(Summary[FY2425_EESMSCost], MATCH(D303,Summary[PracticeCode],0))</f>
        <v>0</v>
      </c>
      <c r="R303" s="31">
        <f>INDEX(Summary[FY2425_Accurx_Fragments], MATCH(D303,Summary[PracticeCode],0))</f>
        <v>37849</v>
      </c>
      <c r="S303" s="31">
        <f>INDEX(Summary[FY2425_EESMS], MATCH(D303,Summary[PracticeCode],0))</f>
        <v>0</v>
      </c>
      <c r="T303" s="10">
        <f>INDEX(Summary[FY2425_SMS], MATCH(D303,Summary[PracticeCode],0))</f>
        <v>37849</v>
      </c>
      <c r="U303" s="10">
        <f>SUMIFS(Table5[All messages],Table5[ODS],'NWL Practice Allocation'!$D303)</f>
        <v>14211</v>
      </c>
      <c r="V303" s="10">
        <f>SUMIFS(Table5[Fallback messages (No NHS App)],Table5[ODS],'NWL Practice Allocation'!$D303)</f>
        <v>9502</v>
      </c>
      <c r="W303" s="10">
        <f>SUMIFS(Table5[NHS App messages saved],Table5[ODS],'NWL Practice Allocation'!$D303)</f>
        <v>547</v>
      </c>
    </row>
    <row r="304" spans="1:23" s="7" customFormat="1" x14ac:dyDescent="0.35">
      <c r="A304" s="21" t="s">
        <v>452</v>
      </c>
      <c r="B304" s="22" t="s">
        <v>453</v>
      </c>
      <c r="C304" s="22" t="s">
        <v>12</v>
      </c>
      <c r="D304" s="21" t="s">
        <v>366</v>
      </c>
      <c r="E304" s="9">
        <f>INDEX(Summary[Practice Normalised Weighted List Size], MATCH(D304,Summary[ODS Code],0))</f>
        <v>8727.4491264136504</v>
      </c>
      <c r="F304" s="51">
        <f t="shared" si="28"/>
        <v>3927.3521068861428</v>
      </c>
      <c r="G304" s="26" t="e">
        <f>VLOOKUP(D304,'[1]NWL Practice AccurX Allocation'!D$4:G$357,4,FALSE)</f>
        <v>#N/A</v>
      </c>
      <c r="H304" s="28">
        <f t="shared" si="29"/>
        <v>285387.58643372642</v>
      </c>
      <c r="I304" s="23">
        <f t="shared" si="30"/>
        <v>71346.896608431605</v>
      </c>
      <c r="J304" s="23">
        <f t="shared" si="31"/>
        <v>285387.58643372642</v>
      </c>
      <c r="K304" s="33">
        <f t="shared" si="32"/>
        <v>3927.3521068861428</v>
      </c>
      <c r="L304" s="30">
        <v>0</v>
      </c>
      <c r="M304" s="30">
        <f>INDEX(Summary[FY2425Cost], MATCH(D304,Summary[PracticeCode],0))</f>
        <v>1753.8454000000002</v>
      </c>
      <c r="N304" s="32">
        <f t="shared" si="33"/>
        <v>0.44657197833747619</v>
      </c>
      <c r="O304" s="33">
        <f t="shared" si="34"/>
        <v>2173.5067068861426</v>
      </c>
      <c r="P304" s="30">
        <f>INDEX(Summary[FY2425_AccurxCost], MATCH(D304,Summary[PracticeCode],0))</f>
        <v>167.64540000000005</v>
      </c>
      <c r="Q304" s="30">
        <f>INDEX(Summary[FY2425_EESMSCost], MATCH(D304,Summary[PracticeCode],0))</f>
        <v>1586.2</v>
      </c>
      <c r="R304" s="31">
        <f>INDEX(Summary[FY2425_Accurx_Fragments], MATCH(D304,Summary[PracticeCode],0))</f>
        <v>8320</v>
      </c>
      <c r="S304" s="31">
        <f>INDEX(Summary[FY2425_EESMS], MATCH(D304,Summary[PracticeCode],0))</f>
        <v>72100</v>
      </c>
      <c r="T304" s="10">
        <f>INDEX(Summary[FY2425_SMS], MATCH(D304,Summary[PracticeCode],0))</f>
        <v>80420</v>
      </c>
      <c r="U304" s="10">
        <f>SUMIFS(Table5[All messages],Table5[ODS],'NWL Practice Allocation'!$D304)</f>
        <v>1544</v>
      </c>
      <c r="V304" s="10">
        <f>SUMIFS(Table5[Fallback messages (No NHS App)],Table5[ODS],'NWL Practice Allocation'!$D304)</f>
        <v>726</v>
      </c>
      <c r="W304" s="10">
        <f>SUMIFS(Table5[NHS App messages saved],Table5[ODS],'NWL Practice Allocation'!$D304)</f>
        <v>82</v>
      </c>
    </row>
    <row r="305" spans="1:23" s="7" customFormat="1" x14ac:dyDescent="0.35">
      <c r="A305" s="21" t="s">
        <v>695</v>
      </c>
      <c r="B305" s="22" t="s">
        <v>461</v>
      </c>
      <c r="C305" s="22" t="s">
        <v>18</v>
      </c>
      <c r="D305" s="21" t="s">
        <v>175</v>
      </c>
      <c r="E305" s="9">
        <f>INDEX(Summary[Practice Normalised Weighted List Size], MATCH(D305,Summary[ODS Code],0))</f>
        <v>6567.4621371318199</v>
      </c>
      <c r="F305" s="51">
        <f t="shared" si="28"/>
        <v>2955.3579617093192</v>
      </c>
      <c r="G305" s="26" t="e">
        <f>VLOOKUP(D305,'[1]NWL Practice AccurX Allocation'!D$4:G$357,4,FALSE)</f>
        <v>#N/A</v>
      </c>
      <c r="H305" s="28">
        <f t="shared" si="29"/>
        <v>214756.01188421051</v>
      </c>
      <c r="I305" s="23">
        <f t="shared" si="30"/>
        <v>53689.002971052629</v>
      </c>
      <c r="J305" s="23">
        <f t="shared" si="31"/>
        <v>214756.01188421051</v>
      </c>
      <c r="K305" s="33">
        <f t="shared" si="32"/>
        <v>2955.3579617093192</v>
      </c>
      <c r="L305" s="30">
        <v>0</v>
      </c>
      <c r="M305" s="30">
        <f>INDEX(Summary[FY2425Cost], MATCH(D305,Summary[PracticeCode],0))</f>
        <v>931.38960000000009</v>
      </c>
      <c r="N305" s="32">
        <f t="shared" si="33"/>
        <v>0.31515288911442157</v>
      </c>
      <c r="O305" s="33">
        <f t="shared" si="34"/>
        <v>2023.9683617093192</v>
      </c>
      <c r="P305" s="30">
        <f>INDEX(Summary[FY2425_AccurxCost], MATCH(D305,Summary[PracticeCode],0))</f>
        <v>931.38960000000009</v>
      </c>
      <c r="Q305" s="30">
        <f>INDEX(Summary[FY2425_EESMSCost], MATCH(D305,Summary[PracticeCode],0))</f>
        <v>0</v>
      </c>
      <c r="R305" s="31">
        <f>INDEX(Summary[FY2425_Accurx_Fragments], MATCH(D305,Summary[PracticeCode],0))</f>
        <v>44998</v>
      </c>
      <c r="S305" s="31">
        <f>INDEX(Summary[FY2425_EESMS], MATCH(D305,Summary[PracticeCode],0))</f>
        <v>0</v>
      </c>
      <c r="T305" s="10">
        <f>INDEX(Summary[FY2425_SMS], MATCH(D305,Summary[PracticeCode],0))</f>
        <v>44998</v>
      </c>
      <c r="U305" s="10">
        <f>SUMIFS(Table5[All messages],Table5[ODS],'NWL Practice Allocation'!$D305)</f>
        <v>4435</v>
      </c>
      <c r="V305" s="10">
        <f>SUMIFS(Table5[Fallback messages (No NHS App)],Table5[ODS],'NWL Practice Allocation'!$D305)</f>
        <v>2374</v>
      </c>
      <c r="W305" s="10">
        <f>SUMIFS(Table5[NHS App messages saved],Table5[ODS],'NWL Practice Allocation'!$D305)</f>
        <v>279</v>
      </c>
    </row>
    <row r="306" spans="1:23" s="7" customFormat="1" x14ac:dyDescent="0.35">
      <c r="A306" s="21" t="s">
        <v>585</v>
      </c>
      <c r="B306" s="22" t="s">
        <v>447</v>
      </c>
      <c r="C306" s="22" t="s">
        <v>26</v>
      </c>
      <c r="D306" s="21" t="s">
        <v>367</v>
      </c>
      <c r="E306" s="9">
        <f>INDEX(Summary[Practice Normalised Weighted List Size], MATCH(D306,Summary[ODS Code],0))</f>
        <v>12128.611903458101</v>
      </c>
      <c r="F306" s="51">
        <f t="shared" si="28"/>
        <v>5457.8753565561456</v>
      </c>
      <c r="G306" s="26" t="e">
        <f>VLOOKUP(D306,'[1]NWL Practice AccurX Allocation'!D$4:G$357,4,FALSE)</f>
        <v>#N/A</v>
      </c>
      <c r="H306" s="28">
        <f t="shared" si="29"/>
        <v>396605.6092430799</v>
      </c>
      <c r="I306" s="23">
        <f t="shared" si="30"/>
        <v>99151.402310769976</v>
      </c>
      <c r="J306" s="23">
        <f t="shared" si="31"/>
        <v>396605.6092430799</v>
      </c>
      <c r="K306" s="33">
        <f t="shared" si="32"/>
        <v>5457.8753565561456</v>
      </c>
      <c r="L306" s="30">
        <v>0</v>
      </c>
      <c r="M306" s="30">
        <f>INDEX(Summary[FY2425Cost], MATCH(D306,Summary[PracticeCode],0))</f>
        <v>2818.3213999999998</v>
      </c>
      <c r="N306" s="32">
        <f t="shared" si="33"/>
        <v>0.51637701777387734</v>
      </c>
      <c r="O306" s="33">
        <f t="shared" si="34"/>
        <v>2639.5539565561457</v>
      </c>
      <c r="P306" s="30">
        <f>INDEX(Summary[FY2425_AccurxCost], MATCH(D306,Summary[PracticeCode],0))</f>
        <v>2818.3213999999998</v>
      </c>
      <c r="Q306" s="30">
        <f>INDEX(Summary[FY2425_EESMSCost], MATCH(D306,Summary[PracticeCode],0))</f>
        <v>0</v>
      </c>
      <c r="R306" s="31">
        <f>INDEX(Summary[FY2425_Accurx_Fragments], MATCH(D306,Summary[PracticeCode],0))</f>
        <v>136960</v>
      </c>
      <c r="S306" s="31">
        <f>INDEX(Summary[FY2425_EESMS], MATCH(D306,Summary[PracticeCode],0))</f>
        <v>0</v>
      </c>
      <c r="T306" s="10">
        <f>INDEX(Summary[FY2425_SMS], MATCH(D306,Summary[PracticeCode],0))</f>
        <v>136960</v>
      </c>
      <c r="U306" s="10">
        <f>SUMIFS(Table5[All messages],Table5[ODS],'NWL Practice Allocation'!$D306)</f>
        <v>22419</v>
      </c>
      <c r="V306" s="10">
        <f>SUMIFS(Table5[Fallback messages (No NHS App)],Table5[ODS],'NWL Practice Allocation'!$D306)</f>
        <v>10720</v>
      </c>
      <c r="W306" s="10">
        <f>SUMIFS(Table5[NHS App messages saved],Table5[ODS],'NWL Practice Allocation'!$D306)</f>
        <v>2255</v>
      </c>
    </row>
    <row r="307" spans="1:23" s="7" customFormat="1" x14ac:dyDescent="0.35">
      <c r="A307" s="21" t="s">
        <v>570</v>
      </c>
      <c r="B307" s="22" t="s">
        <v>447</v>
      </c>
      <c r="C307" s="22" t="s">
        <v>26</v>
      </c>
      <c r="D307" s="21" t="s">
        <v>369</v>
      </c>
      <c r="E307" s="9">
        <f>INDEX(Summary[Practice Normalised Weighted List Size], MATCH(D307,Summary[ODS Code],0))</f>
        <v>5606.4298678551704</v>
      </c>
      <c r="F307" s="51">
        <f t="shared" si="28"/>
        <v>2522.8934405348268</v>
      </c>
      <c r="G307" s="26" t="e">
        <f>VLOOKUP(D307,'[1]NWL Practice AccurX Allocation'!D$4:G$357,4,FALSE)</f>
        <v>#N/A</v>
      </c>
      <c r="H307" s="28">
        <f t="shared" si="29"/>
        <v>183330.2566788641</v>
      </c>
      <c r="I307" s="23">
        <f t="shared" si="30"/>
        <v>45832.564169716024</v>
      </c>
      <c r="J307" s="23">
        <f t="shared" si="31"/>
        <v>183330.2566788641</v>
      </c>
      <c r="K307" s="33">
        <f t="shared" si="32"/>
        <v>2522.8934405348268</v>
      </c>
      <c r="L307" s="30">
        <v>0</v>
      </c>
      <c r="M307" s="30">
        <f>INDEX(Summary[FY2425Cost], MATCH(D307,Summary[PracticeCode],0))</f>
        <v>1632.2224000000001</v>
      </c>
      <c r="N307" s="32">
        <f t="shared" si="33"/>
        <v>0.64696446301512689</v>
      </c>
      <c r="O307" s="33">
        <f t="shared" si="34"/>
        <v>890.67104053482672</v>
      </c>
      <c r="P307" s="30">
        <f>INDEX(Summary[FY2425_AccurxCost], MATCH(D307,Summary[PracticeCode],0))</f>
        <v>1631.9144000000001</v>
      </c>
      <c r="Q307" s="30">
        <f>INDEX(Summary[FY2425_EESMSCost], MATCH(D307,Summary[PracticeCode],0))</f>
        <v>0.308</v>
      </c>
      <c r="R307" s="31">
        <f>INDEX(Summary[FY2425_Accurx_Fragments], MATCH(D307,Summary[PracticeCode],0))</f>
        <v>79738</v>
      </c>
      <c r="S307" s="31">
        <f>INDEX(Summary[FY2425_EESMS], MATCH(D307,Summary[PracticeCode],0))</f>
        <v>14</v>
      </c>
      <c r="T307" s="10">
        <f>INDEX(Summary[FY2425_SMS], MATCH(D307,Summary[PracticeCode],0))</f>
        <v>79752</v>
      </c>
      <c r="U307" s="10">
        <f>SUMIFS(Table5[All messages],Table5[ODS],'NWL Practice Allocation'!$D307)</f>
        <v>15578</v>
      </c>
      <c r="V307" s="10">
        <f>SUMIFS(Table5[Fallback messages (No NHS App)],Table5[ODS],'NWL Practice Allocation'!$D307)</f>
        <v>7029</v>
      </c>
      <c r="W307" s="10">
        <f>SUMIFS(Table5[NHS App messages saved],Table5[ODS],'NWL Practice Allocation'!$D307)</f>
        <v>1758</v>
      </c>
    </row>
    <row r="308" spans="1:23" s="7" customFormat="1" x14ac:dyDescent="0.35">
      <c r="A308" s="21" t="s">
        <v>545</v>
      </c>
      <c r="B308" s="22" t="s">
        <v>431</v>
      </c>
      <c r="C308" s="22" t="s">
        <v>18</v>
      </c>
      <c r="D308" s="21" t="s">
        <v>370</v>
      </c>
      <c r="E308" s="9">
        <f>INDEX(Summary[Practice Normalised Weighted List Size], MATCH(D308,Summary[ODS Code],0))</f>
        <v>4233.3061749012604</v>
      </c>
      <c r="F308" s="51">
        <f t="shared" si="28"/>
        <v>1904.9877787055673</v>
      </c>
      <c r="G308" s="26" t="e">
        <f>VLOOKUP(D308,'[1]NWL Practice AccurX Allocation'!D$4:G$357,4,FALSE)</f>
        <v>#N/A</v>
      </c>
      <c r="H308" s="28">
        <f t="shared" si="29"/>
        <v>138429.11191927124</v>
      </c>
      <c r="I308" s="23">
        <f t="shared" si="30"/>
        <v>34607.277979817809</v>
      </c>
      <c r="J308" s="23">
        <f t="shared" si="31"/>
        <v>138429.11191927124</v>
      </c>
      <c r="K308" s="33">
        <f t="shared" si="32"/>
        <v>1904.9877787055673</v>
      </c>
      <c r="L308" s="30">
        <v>0</v>
      </c>
      <c r="M308" s="30">
        <f>INDEX(Summary[FY2425Cost], MATCH(D308,Summary[PracticeCode],0))</f>
        <v>759.1182</v>
      </c>
      <c r="N308" s="32">
        <f t="shared" si="33"/>
        <v>0.39848980055705041</v>
      </c>
      <c r="O308" s="33">
        <f t="shared" si="34"/>
        <v>1145.8695787055672</v>
      </c>
      <c r="P308" s="30">
        <f>INDEX(Summary[FY2425_AccurxCost], MATCH(D308,Summary[PracticeCode],0))</f>
        <v>729.28620000000001</v>
      </c>
      <c r="Q308" s="30">
        <f>INDEX(Summary[FY2425_EESMSCost], MATCH(D308,Summary[PracticeCode],0))</f>
        <v>29.832000000000001</v>
      </c>
      <c r="R308" s="31">
        <f>INDEX(Summary[FY2425_Accurx_Fragments], MATCH(D308,Summary[PracticeCode],0))</f>
        <v>34812</v>
      </c>
      <c r="S308" s="31">
        <f>INDEX(Summary[FY2425_EESMS], MATCH(D308,Summary[PracticeCode],0))</f>
        <v>1356</v>
      </c>
      <c r="T308" s="10">
        <f>INDEX(Summary[FY2425_SMS], MATCH(D308,Summary[PracticeCode],0))</f>
        <v>36168</v>
      </c>
      <c r="U308" s="10">
        <f>SUMIFS(Table5[All messages],Table5[ODS],'NWL Practice Allocation'!$D308)</f>
        <v>6660</v>
      </c>
      <c r="V308" s="10">
        <f>SUMIFS(Table5[Fallback messages (No NHS App)],Table5[ODS],'NWL Practice Allocation'!$D308)</f>
        <v>4021</v>
      </c>
      <c r="W308" s="10">
        <f>SUMIFS(Table5[NHS App messages saved],Table5[ODS],'NWL Practice Allocation'!$D308)</f>
        <v>353</v>
      </c>
    </row>
    <row r="309" spans="1:23" s="7" customFormat="1" x14ac:dyDescent="0.35">
      <c r="A309" s="21" t="s">
        <v>430</v>
      </c>
      <c r="B309" s="22" t="s">
        <v>431</v>
      </c>
      <c r="C309" s="22" t="s">
        <v>18</v>
      </c>
      <c r="D309" s="21" t="s">
        <v>371</v>
      </c>
      <c r="E309" s="9">
        <f>INDEX(Summary[Practice Normalised Weighted List Size], MATCH(D309,Summary[ODS Code],0))</f>
        <v>4914.2619581153003</v>
      </c>
      <c r="F309" s="51">
        <f t="shared" si="28"/>
        <v>2211.417881151885</v>
      </c>
      <c r="G309" s="26" t="e">
        <f>VLOOKUP(D309,'[1]NWL Practice AccurX Allocation'!D$4:G$357,4,FALSE)</f>
        <v>#N/A</v>
      </c>
      <c r="H309" s="28">
        <f t="shared" si="29"/>
        <v>160696.36603037032</v>
      </c>
      <c r="I309" s="23">
        <f t="shared" si="30"/>
        <v>40174.09150759258</v>
      </c>
      <c r="J309" s="23">
        <f t="shared" si="31"/>
        <v>160696.36603037032</v>
      </c>
      <c r="K309" s="33">
        <f t="shared" si="32"/>
        <v>2211.417881151885</v>
      </c>
      <c r="L309" s="30">
        <v>0</v>
      </c>
      <c r="M309" s="30">
        <f>INDEX(Summary[FY2425Cost], MATCH(D309,Summary[PracticeCode],0))</f>
        <v>1148.1836000000001</v>
      </c>
      <c r="N309" s="32">
        <f t="shared" si="33"/>
        <v>0.51920698018500844</v>
      </c>
      <c r="O309" s="33">
        <f t="shared" si="34"/>
        <v>1063.2342811518849</v>
      </c>
      <c r="P309" s="30">
        <f>INDEX(Summary[FY2425_AccurxCost], MATCH(D309,Summary[PracticeCode],0))</f>
        <v>1036.4016000000001</v>
      </c>
      <c r="Q309" s="30">
        <f>INDEX(Summary[FY2425_EESMSCost], MATCH(D309,Summary[PracticeCode],0))</f>
        <v>111.782</v>
      </c>
      <c r="R309" s="31">
        <f>INDEX(Summary[FY2425_Accurx_Fragments], MATCH(D309,Summary[PracticeCode],0))</f>
        <v>50024</v>
      </c>
      <c r="S309" s="31">
        <f>INDEX(Summary[FY2425_EESMS], MATCH(D309,Summary[PracticeCode],0))</f>
        <v>5081</v>
      </c>
      <c r="T309" s="10">
        <f>INDEX(Summary[FY2425_SMS], MATCH(D309,Summary[PracticeCode],0))</f>
        <v>55105</v>
      </c>
      <c r="U309" s="10">
        <f>SUMIFS(Table5[All messages],Table5[ODS],'NWL Practice Allocation'!$D309)</f>
        <v>18705</v>
      </c>
      <c r="V309" s="10">
        <f>SUMIFS(Table5[Fallback messages (No NHS App)],Table5[ODS],'NWL Practice Allocation'!$D309)</f>
        <v>7991</v>
      </c>
      <c r="W309" s="10">
        <f>SUMIFS(Table5[NHS App messages saved],Table5[ODS],'NWL Practice Allocation'!$D309)</f>
        <v>1480</v>
      </c>
    </row>
    <row r="310" spans="1:23" s="7" customFormat="1" x14ac:dyDescent="0.35">
      <c r="A310" s="21" t="s">
        <v>689</v>
      </c>
      <c r="B310" s="22" t="s">
        <v>451</v>
      </c>
      <c r="C310" s="22" t="s">
        <v>12</v>
      </c>
      <c r="D310" s="21" t="s">
        <v>375</v>
      </c>
      <c r="E310" s="9">
        <f>INDEX(Summary[Practice Normalised Weighted List Size], MATCH(D310,Summary[ODS Code],0))</f>
        <v>1944.38931023039</v>
      </c>
      <c r="F310" s="51">
        <f t="shared" si="28"/>
        <v>874.97518960367552</v>
      </c>
      <c r="G310" s="26" t="e">
        <f>VLOOKUP(D310,'[1]NWL Practice AccurX Allocation'!D$4:G$357,4,FALSE)</f>
        <v>#N/A</v>
      </c>
      <c r="H310" s="28">
        <f t="shared" si="29"/>
        <v>63581.530444533761</v>
      </c>
      <c r="I310" s="23">
        <f t="shared" si="30"/>
        <v>15895.38261113344</v>
      </c>
      <c r="J310" s="23">
        <f t="shared" si="31"/>
        <v>63581.530444533761</v>
      </c>
      <c r="K310" s="33">
        <f t="shared" si="32"/>
        <v>874.97518960367552</v>
      </c>
      <c r="L310" s="30">
        <v>0</v>
      </c>
      <c r="M310" s="30">
        <f>INDEX(Summary[FY2425Cost], MATCH(D310,Summary[PracticeCode],0))</f>
        <v>701.56400000000008</v>
      </c>
      <c r="N310" s="32">
        <f t="shared" si="33"/>
        <v>0.80181016368907221</v>
      </c>
      <c r="O310" s="33">
        <f t="shared" si="34"/>
        <v>173.41118960367544</v>
      </c>
      <c r="P310" s="30">
        <f>INDEX(Summary[FY2425_AccurxCost], MATCH(D310,Summary[PracticeCode],0))</f>
        <v>32.874000000000002</v>
      </c>
      <c r="Q310" s="30">
        <f>INDEX(Summary[FY2425_EESMSCost], MATCH(D310,Summary[PracticeCode],0))</f>
        <v>668.69</v>
      </c>
      <c r="R310" s="31">
        <f>INDEX(Summary[FY2425_Accurx_Fragments], MATCH(D310,Summary[PracticeCode],0))</f>
        <v>1624</v>
      </c>
      <c r="S310" s="31">
        <f>INDEX(Summary[FY2425_EESMS], MATCH(D310,Summary[PracticeCode],0))</f>
        <v>30395</v>
      </c>
      <c r="T310" s="10">
        <f>INDEX(Summary[FY2425_SMS], MATCH(D310,Summary[PracticeCode],0))</f>
        <v>32019</v>
      </c>
      <c r="U310" s="10">
        <f>SUMIFS(Table5[All messages],Table5[ODS],'NWL Practice Allocation'!$D310)</f>
        <v>0</v>
      </c>
      <c r="V310" s="10">
        <f>SUMIFS(Table5[Fallback messages (No NHS App)],Table5[ODS],'NWL Practice Allocation'!$D310)</f>
        <v>0</v>
      </c>
      <c r="W310" s="10">
        <f>SUMIFS(Table5[NHS App messages saved],Table5[ODS],'NWL Practice Allocation'!$D310)</f>
        <v>0</v>
      </c>
    </row>
    <row r="311" spans="1:23" s="7" customFormat="1" x14ac:dyDescent="0.35">
      <c r="A311" s="21" t="s">
        <v>565</v>
      </c>
      <c r="B311" s="22" t="s">
        <v>464</v>
      </c>
      <c r="C311" s="22" t="s">
        <v>18</v>
      </c>
      <c r="D311" s="21" t="s">
        <v>376</v>
      </c>
      <c r="E311" s="9">
        <f>INDEX(Summary[Practice Normalised Weighted List Size], MATCH(D311,Summary[ODS Code],0))</f>
        <v>4659.7130624768997</v>
      </c>
      <c r="F311" s="51">
        <f t="shared" si="28"/>
        <v>2096.8708781146051</v>
      </c>
      <c r="G311" s="26" t="e">
        <f>VLOOKUP(D311,'[1]NWL Practice AccurX Allocation'!D$4:G$357,4,FALSE)</f>
        <v>#N/A</v>
      </c>
      <c r="H311" s="28">
        <f t="shared" si="29"/>
        <v>152372.61714299463</v>
      </c>
      <c r="I311" s="23">
        <f t="shared" si="30"/>
        <v>38093.154285748657</v>
      </c>
      <c r="J311" s="23">
        <f t="shared" si="31"/>
        <v>152372.61714299463</v>
      </c>
      <c r="K311" s="33">
        <f t="shared" si="32"/>
        <v>2096.8708781146051</v>
      </c>
      <c r="L311" s="30">
        <v>0</v>
      </c>
      <c r="M311" s="30">
        <f>INDEX(Summary[FY2425Cost], MATCH(D311,Summary[PracticeCode],0))</f>
        <v>1166.6352999999999</v>
      </c>
      <c r="N311" s="32">
        <f t="shared" si="33"/>
        <v>0.55636964210642115</v>
      </c>
      <c r="O311" s="33">
        <f t="shared" si="34"/>
        <v>930.23557811460523</v>
      </c>
      <c r="P311" s="30">
        <f>INDEX(Summary[FY2425_AccurxCost], MATCH(D311,Summary[PracticeCode],0))</f>
        <v>1166.6352999999999</v>
      </c>
      <c r="Q311" s="30">
        <f>INDEX(Summary[FY2425_EESMSCost], MATCH(D311,Summary[PracticeCode],0))</f>
        <v>0</v>
      </c>
      <c r="R311" s="31">
        <f>INDEX(Summary[FY2425_Accurx_Fragments], MATCH(D311,Summary[PracticeCode],0))</f>
        <v>56819</v>
      </c>
      <c r="S311" s="31">
        <f>INDEX(Summary[FY2425_EESMS], MATCH(D311,Summary[PracticeCode],0))</f>
        <v>0</v>
      </c>
      <c r="T311" s="10">
        <f>INDEX(Summary[FY2425_SMS], MATCH(D311,Summary[PracticeCode],0))</f>
        <v>56819</v>
      </c>
      <c r="U311" s="10">
        <f>SUMIFS(Table5[All messages],Table5[ODS],'NWL Practice Allocation'!$D311)</f>
        <v>13594</v>
      </c>
      <c r="V311" s="10">
        <f>SUMIFS(Table5[Fallback messages (No NHS App)],Table5[ODS],'NWL Practice Allocation'!$D311)</f>
        <v>6931</v>
      </c>
      <c r="W311" s="10">
        <f>SUMIFS(Table5[NHS App messages saved],Table5[ODS],'NWL Practice Allocation'!$D311)</f>
        <v>1011</v>
      </c>
    </row>
    <row r="312" spans="1:23" s="7" customFormat="1" x14ac:dyDescent="0.35">
      <c r="A312" s="21" t="s">
        <v>660</v>
      </c>
      <c r="B312" s="22" t="s">
        <v>435</v>
      </c>
      <c r="C312" s="22" t="s">
        <v>12</v>
      </c>
      <c r="D312" s="21" t="s">
        <v>377</v>
      </c>
      <c r="E312" s="9">
        <f>INDEX(Summary[Practice Normalised Weighted List Size], MATCH(D312,Summary[ODS Code],0))</f>
        <v>4774.86597862699</v>
      </c>
      <c r="F312" s="51">
        <f t="shared" si="28"/>
        <v>2148.6896903821457</v>
      </c>
      <c r="G312" s="26" t="e">
        <f>VLOOKUP(D312,'[1]NWL Practice AccurX Allocation'!D$4:G$357,4,FALSE)</f>
        <v>#N/A</v>
      </c>
      <c r="H312" s="28">
        <f t="shared" si="29"/>
        <v>156138.11750110259</v>
      </c>
      <c r="I312" s="23">
        <f t="shared" si="30"/>
        <v>39034.529375275648</v>
      </c>
      <c r="J312" s="23">
        <f t="shared" si="31"/>
        <v>156138.11750110259</v>
      </c>
      <c r="K312" s="33">
        <f t="shared" si="32"/>
        <v>2148.6896903821457</v>
      </c>
      <c r="L312" s="30">
        <v>0</v>
      </c>
      <c r="M312" s="30">
        <f>INDEX(Summary[FY2425Cost], MATCH(D312,Summary[PracticeCode],0))</f>
        <v>527.64460000000008</v>
      </c>
      <c r="N312" s="32">
        <f t="shared" si="33"/>
        <v>0.24556575217064414</v>
      </c>
      <c r="O312" s="33">
        <f t="shared" si="34"/>
        <v>1621.0450903821456</v>
      </c>
      <c r="P312" s="30">
        <f>INDEX(Summary[FY2425_AccurxCost], MATCH(D312,Summary[PracticeCode],0))</f>
        <v>59.924599999999998</v>
      </c>
      <c r="Q312" s="30">
        <f>INDEX(Summary[FY2425_EESMSCost], MATCH(D312,Summary[PracticeCode],0))</f>
        <v>467.72</v>
      </c>
      <c r="R312" s="31">
        <f>INDEX(Summary[FY2425_Accurx_Fragments], MATCH(D312,Summary[PracticeCode],0))</f>
        <v>2762</v>
      </c>
      <c r="S312" s="31">
        <f>INDEX(Summary[FY2425_EESMS], MATCH(D312,Summary[PracticeCode],0))</f>
        <v>21260</v>
      </c>
      <c r="T312" s="10">
        <f>INDEX(Summary[FY2425_SMS], MATCH(D312,Summary[PracticeCode],0))</f>
        <v>24022</v>
      </c>
      <c r="U312" s="10">
        <f>SUMIFS(Table5[All messages],Table5[ODS],'NWL Practice Allocation'!$D312)</f>
        <v>4643</v>
      </c>
      <c r="V312" s="10">
        <f>SUMIFS(Table5[Fallback messages (No NHS App)],Table5[ODS],'NWL Practice Allocation'!$D312)</f>
        <v>2433</v>
      </c>
      <c r="W312" s="10">
        <f>SUMIFS(Table5[NHS App messages saved],Table5[ODS],'NWL Practice Allocation'!$D312)</f>
        <v>335</v>
      </c>
    </row>
    <row r="313" spans="1:23" s="7" customFormat="1" x14ac:dyDescent="0.35">
      <c r="A313" s="21" t="s">
        <v>459</v>
      </c>
      <c r="B313" s="22" t="s">
        <v>439</v>
      </c>
      <c r="C313" s="22" t="s">
        <v>8</v>
      </c>
      <c r="D313" s="21" t="s">
        <v>378</v>
      </c>
      <c r="E313" s="9">
        <f>INDEX(Summary[Practice Normalised Weighted List Size], MATCH(D313,Summary[ODS Code],0))</f>
        <v>6871.8471077719596</v>
      </c>
      <c r="F313" s="51">
        <f t="shared" si="28"/>
        <v>3092.331198497382</v>
      </c>
      <c r="G313" s="26" t="e">
        <f>VLOOKUP(D313,'[1]NWL Practice AccurX Allocation'!D$4:G$357,4,FALSE)</f>
        <v>#N/A</v>
      </c>
      <c r="H313" s="28">
        <f t="shared" si="29"/>
        <v>224709.4004241431</v>
      </c>
      <c r="I313" s="23">
        <f t="shared" si="30"/>
        <v>56177.350106035774</v>
      </c>
      <c r="J313" s="23">
        <f t="shared" si="31"/>
        <v>224709.4004241431</v>
      </c>
      <c r="K313" s="33">
        <f t="shared" si="32"/>
        <v>3092.331198497382</v>
      </c>
      <c r="L313" s="30">
        <v>0</v>
      </c>
      <c r="M313" s="30">
        <f>INDEX(Summary[FY2425Cost], MATCH(D313,Summary[PracticeCode],0))</f>
        <v>1744.5574000000001</v>
      </c>
      <c r="N313" s="32">
        <f t="shared" si="33"/>
        <v>0.56415606479917524</v>
      </c>
      <c r="O313" s="33">
        <f t="shared" si="34"/>
        <v>1347.7737984973819</v>
      </c>
      <c r="P313" s="30">
        <f>INDEX(Summary[FY2425_AccurxCost], MATCH(D313,Summary[PracticeCode],0))</f>
        <v>1026.1474000000001</v>
      </c>
      <c r="Q313" s="30">
        <f>INDEX(Summary[FY2425_EESMSCost], MATCH(D313,Summary[PracticeCode],0))</f>
        <v>718.41</v>
      </c>
      <c r="R313" s="31">
        <f>INDEX(Summary[FY2425_Accurx_Fragments], MATCH(D313,Summary[PracticeCode],0))</f>
        <v>49992</v>
      </c>
      <c r="S313" s="31">
        <f>INDEX(Summary[FY2425_EESMS], MATCH(D313,Summary[PracticeCode],0))</f>
        <v>32655</v>
      </c>
      <c r="T313" s="10">
        <f>INDEX(Summary[FY2425_SMS], MATCH(D313,Summary[PracticeCode],0))</f>
        <v>82647</v>
      </c>
      <c r="U313" s="10">
        <f>SUMIFS(Table5[All messages],Table5[ODS],'NWL Practice Allocation'!$D313)</f>
        <v>11291</v>
      </c>
      <c r="V313" s="10">
        <f>SUMIFS(Table5[Fallback messages (No NHS App)],Table5[ODS],'NWL Practice Allocation'!$D313)</f>
        <v>5959</v>
      </c>
      <c r="W313" s="10">
        <f>SUMIFS(Table5[NHS App messages saved],Table5[ODS],'NWL Practice Allocation'!$D313)</f>
        <v>844</v>
      </c>
    </row>
    <row r="314" spans="1:23" s="7" customFormat="1" x14ac:dyDescent="0.35">
      <c r="A314" s="21" t="s">
        <v>752</v>
      </c>
      <c r="B314" s="22" t="s">
        <v>456</v>
      </c>
      <c r="C314" s="22" t="s">
        <v>33</v>
      </c>
      <c r="D314" s="21" t="s">
        <v>380</v>
      </c>
      <c r="E314" s="9">
        <f>INDEX(Summary[Practice Normalised Weighted List Size], MATCH(D314,Summary[ODS Code],0))</f>
        <v>3467.65089684439</v>
      </c>
      <c r="F314" s="51">
        <f t="shared" si="28"/>
        <v>1560.4429035799756</v>
      </c>
      <c r="G314" s="26" t="e">
        <f>VLOOKUP(D314,'[1]NWL Practice AccurX Allocation'!D$4:G$357,4,FALSE)</f>
        <v>#N/A</v>
      </c>
      <c r="H314" s="28">
        <f t="shared" si="29"/>
        <v>113392.18432681156</v>
      </c>
      <c r="I314" s="23">
        <f t="shared" si="30"/>
        <v>28348.046081702891</v>
      </c>
      <c r="J314" s="23">
        <f t="shared" si="31"/>
        <v>113392.18432681156</v>
      </c>
      <c r="K314" s="33">
        <f t="shared" si="32"/>
        <v>1560.4429035799756</v>
      </c>
      <c r="L314" s="30">
        <v>0</v>
      </c>
      <c r="M314" s="30">
        <f>INDEX(Summary[FY2425Cost], MATCH(D314,Summary[PracticeCode],0))</f>
        <v>1092.5573999999999</v>
      </c>
      <c r="N314" s="32">
        <f t="shared" si="33"/>
        <v>0.7001585238994964</v>
      </c>
      <c r="O314" s="33">
        <f t="shared" si="34"/>
        <v>467.88550357997565</v>
      </c>
      <c r="P314" s="30">
        <f>INDEX(Summary[FY2425_AccurxCost], MATCH(D314,Summary[PracticeCode],0))</f>
        <v>34.093400000000003</v>
      </c>
      <c r="Q314" s="30">
        <f>INDEX(Summary[FY2425_EESMSCost], MATCH(D314,Summary[PracticeCode],0))</f>
        <v>1058.4639999999999</v>
      </c>
      <c r="R314" s="31">
        <f>INDEX(Summary[FY2425_Accurx_Fragments], MATCH(D314,Summary[PracticeCode],0))</f>
        <v>1598</v>
      </c>
      <c r="S314" s="31">
        <f>INDEX(Summary[FY2425_EESMS], MATCH(D314,Summary[PracticeCode],0))</f>
        <v>48112</v>
      </c>
      <c r="T314" s="10">
        <f>INDEX(Summary[FY2425_SMS], MATCH(D314,Summary[PracticeCode],0))</f>
        <v>49710</v>
      </c>
      <c r="U314" s="10">
        <f>SUMIFS(Table5[All messages],Table5[ODS],'NWL Practice Allocation'!$D314)</f>
        <v>789</v>
      </c>
      <c r="V314" s="10">
        <f>SUMIFS(Table5[Fallback messages (No NHS App)],Table5[ODS],'NWL Practice Allocation'!$D314)</f>
        <v>406</v>
      </c>
      <c r="W314" s="10">
        <f>SUMIFS(Table5[NHS App messages saved],Table5[ODS],'NWL Practice Allocation'!$D314)</f>
        <v>60</v>
      </c>
    </row>
    <row r="315" spans="1:23" s="7" customFormat="1" x14ac:dyDescent="0.35">
      <c r="A315" s="21" t="s">
        <v>625</v>
      </c>
      <c r="B315" s="22" t="s">
        <v>437</v>
      </c>
      <c r="C315" s="22" t="s">
        <v>18</v>
      </c>
      <c r="D315" s="21" t="s">
        <v>381</v>
      </c>
      <c r="E315" s="9">
        <f>INDEX(Summary[Practice Normalised Weighted List Size], MATCH(D315,Summary[ODS Code],0))</f>
        <v>14062.168084230199</v>
      </c>
      <c r="F315" s="51">
        <f t="shared" si="28"/>
        <v>6327.9756379035898</v>
      </c>
      <c r="G315" s="26" t="e">
        <f>VLOOKUP(D315,'[1]NWL Practice AccurX Allocation'!D$4:G$357,4,FALSE)</f>
        <v>#N/A</v>
      </c>
      <c r="H315" s="28">
        <f t="shared" si="29"/>
        <v>459832.89635432756</v>
      </c>
      <c r="I315" s="23">
        <f t="shared" si="30"/>
        <v>114958.22408858189</v>
      </c>
      <c r="J315" s="23">
        <f t="shared" si="31"/>
        <v>459832.89635432756</v>
      </c>
      <c r="K315" s="33">
        <f t="shared" si="32"/>
        <v>6327.9756379035898</v>
      </c>
      <c r="L315" s="30">
        <v>0</v>
      </c>
      <c r="M315" s="30">
        <f>INDEX(Summary[FY2425Cost], MATCH(D315,Summary[PracticeCode],0))</f>
        <v>5556.9886000000006</v>
      </c>
      <c r="N315" s="32">
        <f t="shared" si="33"/>
        <v>0.8781621355674164</v>
      </c>
      <c r="O315" s="33">
        <f t="shared" si="34"/>
        <v>770.98703790358923</v>
      </c>
      <c r="P315" s="30">
        <f>INDEX(Summary[FY2425_AccurxCost], MATCH(D315,Summary[PracticeCode],0))</f>
        <v>5556.9886000000006</v>
      </c>
      <c r="Q315" s="30">
        <f>INDEX(Summary[FY2425_EESMSCost], MATCH(D315,Summary[PracticeCode],0))</f>
        <v>0</v>
      </c>
      <c r="R315" s="31">
        <f>INDEX(Summary[FY2425_Accurx_Fragments], MATCH(D315,Summary[PracticeCode],0))</f>
        <v>270688</v>
      </c>
      <c r="S315" s="31">
        <f>INDEX(Summary[FY2425_EESMS], MATCH(D315,Summary[PracticeCode],0))</f>
        <v>0</v>
      </c>
      <c r="T315" s="10">
        <f>INDEX(Summary[FY2425_SMS], MATCH(D315,Summary[PracticeCode],0))</f>
        <v>270688</v>
      </c>
      <c r="U315" s="10">
        <f>SUMIFS(Table5[All messages],Table5[ODS],'NWL Practice Allocation'!$D315)</f>
        <v>44311</v>
      </c>
      <c r="V315" s="10">
        <f>SUMIFS(Table5[Fallback messages (No NHS App)],Table5[ODS],'NWL Practice Allocation'!$D315)</f>
        <v>24060</v>
      </c>
      <c r="W315" s="10">
        <f>SUMIFS(Table5[NHS App messages saved],Table5[ODS],'NWL Practice Allocation'!$D315)</f>
        <v>3389</v>
      </c>
    </row>
    <row r="316" spans="1:23" s="7" customFormat="1" x14ac:dyDescent="0.35">
      <c r="A316" s="21" t="s">
        <v>739</v>
      </c>
      <c r="B316" s="22" t="s">
        <v>503</v>
      </c>
      <c r="C316" s="22" t="s">
        <v>8</v>
      </c>
      <c r="D316" s="21" t="s">
        <v>407</v>
      </c>
      <c r="E316" s="9">
        <f>INDEX(Summary[Practice Normalised Weighted List Size], MATCH(D316,Summary[ODS Code],0))</f>
        <v>3195.1587972530501</v>
      </c>
      <c r="F316" s="51">
        <f t="shared" si="28"/>
        <v>1437.8214587638727</v>
      </c>
      <c r="G316" s="26" t="e">
        <f>VLOOKUP(D316,'[1]NWL Practice AccurX Allocation'!D$4:G$357,4,FALSE)</f>
        <v>#N/A</v>
      </c>
      <c r="H316" s="28">
        <f t="shared" si="29"/>
        <v>104481.69267017474</v>
      </c>
      <c r="I316" s="23">
        <f t="shared" si="30"/>
        <v>26120.423167543686</v>
      </c>
      <c r="J316" s="23">
        <f t="shared" si="31"/>
        <v>104481.69267017474</v>
      </c>
      <c r="K316" s="33">
        <f t="shared" si="32"/>
        <v>1437.8214587638727</v>
      </c>
      <c r="L316" s="30">
        <v>0</v>
      </c>
      <c r="M316" s="30">
        <f>INDEX(Summary[FY2425Cost], MATCH(D316,Summary[PracticeCode],0))</f>
        <v>348.38249999999999</v>
      </c>
      <c r="N316" s="32">
        <f t="shared" si="33"/>
        <v>0.2422988597621239</v>
      </c>
      <c r="O316" s="33">
        <f t="shared" si="34"/>
        <v>1089.4389587638727</v>
      </c>
      <c r="P316" s="30">
        <f>INDEX(Summary[FY2425_AccurxCost], MATCH(D316,Summary[PracticeCode],0))</f>
        <v>344.4665</v>
      </c>
      <c r="Q316" s="30">
        <f>INDEX(Summary[FY2425_EESMSCost], MATCH(D316,Summary[PracticeCode],0))</f>
        <v>3.9159999999999999</v>
      </c>
      <c r="R316" s="31">
        <f>INDEX(Summary[FY2425_Accurx_Fragments], MATCH(D316,Summary[PracticeCode],0))</f>
        <v>16969</v>
      </c>
      <c r="S316" s="31">
        <f>INDEX(Summary[FY2425_EESMS], MATCH(D316,Summary[PracticeCode],0))</f>
        <v>178</v>
      </c>
      <c r="T316" s="10">
        <f>INDEX(Summary[FY2425_SMS], MATCH(D316,Summary[PracticeCode],0))</f>
        <v>17147</v>
      </c>
      <c r="U316" s="10">
        <f>SUMIFS(Table5[All messages],Table5[ODS],'NWL Practice Allocation'!$D316)</f>
        <v>5064</v>
      </c>
      <c r="V316" s="10">
        <f>SUMIFS(Table5[Fallback messages (No NHS App)],Table5[ODS],'NWL Practice Allocation'!$D316)</f>
        <v>3082</v>
      </c>
      <c r="W316" s="10">
        <f>SUMIFS(Table5[NHS App messages saved],Table5[ODS],'NWL Practice Allocation'!$D316)</f>
        <v>340</v>
      </c>
    </row>
    <row r="317" spans="1:23" s="7" customFormat="1" x14ac:dyDescent="0.35">
      <c r="A317" s="21" t="s">
        <v>604</v>
      </c>
      <c r="B317" s="22" t="s">
        <v>605</v>
      </c>
      <c r="C317" s="22" t="s">
        <v>18</v>
      </c>
      <c r="D317" s="21" t="s">
        <v>208</v>
      </c>
      <c r="E317" s="9">
        <f>INDEX(Summary[Practice Normalised Weighted List Size], MATCH(D317,Summary[ODS Code],0))</f>
        <v>8220.2902673439203</v>
      </c>
      <c r="F317" s="51">
        <f t="shared" si="28"/>
        <v>3699.1306203047643</v>
      </c>
      <c r="G317" s="26" t="e">
        <f>VLOOKUP(D317,'[1]NWL Practice AccurX Allocation'!D$4:G$357,4,FALSE)</f>
        <v>#N/A</v>
      </c>
      <c r="H317" s="28">
        <f t="shared" si="29"/>
        <v>268803.4917421462</v>
      </c>
      <c r="I317" s="23">
        <f t="shared" si="30"/>
        <v>67200.87293553655</v>
      </c>
      <c r="J317" s="23">
        <f t="shared" si="31"/>
        <v>268803.4917421462</v>
      </c>
      <c r="K317" s="33">
        <f t="shared" si="32"/>
        <v>3699.1306203047643</v>
      </c>
      <c r="L317" s="30">
        <v>0</v>
      </c>
      <c r="M317" s="30">
        <f>INDEX(Summary[FY2425Cost], MATCH(D317,Summary[PracticeCode],0))</f>
        <v>1295.7641999999998</v>
      </c>
      <c r="N317" s="32">
        <f t="shared" si="33"/>
        <v>0.35028884703002033</v>
      </c>
      <c r="O317" s="33">
        <f t="shared" si="34"/>
        <v>2403.3664203047647</v>
      </c>
      <c r="P317" s="30">
        <f>INDEX(Summary[FY2425_AccurxCost], MATCH(D317,Summary[PracticeCode],0))</f>
        <v>1214.5401999999999</v>
      </c>
      <c r="Q317" s="30">
        <f>INDEX(Summary[FY2425_EESMSCost], MATCH(D317,Summary[PracticeCode],0))</f>
        <v>81.224000000000004</v>
      </c>
      <c r="R317" s="31">
        <f>INDEX(Summary[FY2425_Accurx_Fragments], MATCH(D317,Summary[PracticeCode],0))</f>
        <v>58642</v>
      </c>
      <c r="S317" s="31">
        <f>INDEX(Summary[FY2425_EESMS], MATCH(D317,Summary[PracticeCode],0))</f>
        <v>3692</v>
      </c>
      <c r="T317" s="10">
        <f>INDEX(Summary[FY2425_SMS], MATCH(D317,Summary[PracticeCode],0))</f>
        <v>62334</v>
      </c>
      <c r="U317" s="10">
        <f>SUMIFS(Table5[All messages],Table5[ODS],'NWL Practice Allocation'!$D317)</f>
        <v>20162</v>
      </c>
      <c r="V317" s="10">
        <f>SUMIFS(Table5[Fallback messages (No NHS App)],Table5[ODS],'NWL Practice Allocation'!$D317)</f>
        <v>8729</v>
      </c>
      <c r="W317" s="10">
        <f>SUMIFS(Table5[NHS App messages saved],Table5[ODS],'NWL Practice Allocation'!$D317)</f>
        <v>1920</v>
      </c>
    </row>
    <row r="318" spans="1:23" s="7" customFormat="1" x14ac:dyDescent="0.35">
      <c r="A318" s="21" t="s">
        <v>708</v>
      </c>
      <c r="B318" s="22" t="s">
        <v>538</v>
      </c>
      <c r="C318" s="22" t="s">
        <v>8</v>
      </c>
      <c r="D318" s="21" t="s">
        <v>412</v>
      </c>
      <c r="E318" s="9">
        <f>INDEX(Summary[Practice Normalised Weighted List Size], MATCH(D318,Summary[ODS Code],0))</f>
        <v>14717.893567273</v>
      </c>
      <c r="F318" s="51">
        <f t="shared" si="28"/>
        <v>6623.05210527285</v>
      </c>
      <c r="G318" s="26" t="e">
        <f>VLOOKUP(D318,'[1]NWL Practice AccurX Allocation'!D$4:G$357,4,FALSE)</f>
        <v>#N/A</v>
      </c>
      <c r="H318" s="28">
        <f t="shared" si="29"/>
        <v>481275.11964982713</v>
      </c>
      <c r="I318" s="23">
        <f t="shared" si="30"/>
        <v>120318.77991245678</v>
      </c>
      <c r="J318" s="23">
        <f t="shared" si="31"/>
        <v>481275.11964982713</v>
      </c>
      <c r="K318" s="33">
        <f t="shared" si="32"/>
        <v>6623.05210527285</v>
      </c>
      <c r="L318" s="30">
        <v>0</v>
      </c>
      <c r="M318" s="30">
        <f>INDEX(Summary[FY2425Cost], MATCH(D318,Summary[PracticeCode],0))</f>
        <v>4441.6754000000001</v>
      </c>
      <c r="N318" s="32">
        <f t="shared" si="33"/>
        <v>0.6706387522549947</v>
      </c>
      <c r="O318" s="33">
        <f t="shared" si="34"/>
        <v>2181.3767052728499</v>
      </c>
      <c r="P318" s="30">
        <f>INDEX(Summary[FY2425_AccurxCost], MATCH(D318,Summary[PracticeCode],0))</f>
        <v>4418.8613999999998</v>
      </c>
      <c r="Q318" s="30">
        <f>INDEX(Summary[FY2425_EESMSCost], MATCH(D318,Summary[PracticeCode],0))</f>
        <v>22.814</v>
      </c>
      <c r="R318" s="31">
        <f>INDEX(Summary[FY2425_Accurx_Fragments], MATCH(D318,Summary[PracticeCode],0))</f>
        <v>213012</v>
      </c>
      <c r="S318" s="31">
        <f>INDEX(Summary[FY2425_EESMS], MATCH(D318,Summary[PracticeCode],0))</f>
        <v>1037</v>
      </c>
      <c r="T318" s="10">
        <f>INDEX(Summary[FY2425_SMS], MATCH(D318,Summary[PracticeCode],0))</f>
        <v>214049</v>
      </c>
      <c r="U318" s="10">
        <f>SUMIFS(Table5[All messages],Table5[ODS],'NWL Practice Allocation'!$D318)</f>
        <v>58642</v>
      </c>
      <c r="V318" s="10">
        <f>SUMIFS(Table5[Fallback messages (No NHS App)],Table5[ODS],'NWL Practice Allocation'!$D318)</f>
        <v>27389</v>
      </c>
      <c r="W318" s="10">
        <f>SUMIFS(Table5[NHS App messages saved],Table5[ODS],'NWL Practice Allocation'!$D318)</f>
        <v>6696</v>
      </c>
    </row>
    <row r="319" spans="1:23" s="7" customFormat="1" x14ac:dyDescent="0.35">
      <c r="A319" s="21" t="s">
        <v>547</v>
      </c>
      <c r="B319" s="22" t="s">
        <v>481</v>
      </c>
      <c r="C319" s="22" t="s">
        <v>33</v>
      </c>
      <c r="D319" s="21" t="s">
        <v>382</v>
      </c>
      <c r="E319" s="9">
        <f>INDEX(Summary[Practice Normalised Weighted List Size], MATCH(D319,Summary[ODS Code],0))</f>
        <v>3275.4178942384401</v>
      </c>
      <c r="F319" s="51">
        <f t="shared" si="28"/>
        <v>1473.9380524072981</v>
      </c>
      <c r="G319" s="26" t="e">
        <f>VLOOKUP(D319,'[1]NWL Practice AccurX Allocation'!D$4:G$357,4,FALSE)</f>
        <v>#N/A</v>
      </c>
      <c r="H319" s="28">
        <f t="shared" si="29"/>
        <v>107106.165141597</v>
      </c>
      <c r="I319" s="23">
        <f t="shared" si="30"/>
        <v>26776.541285399249</v>
      </c>
      <c r="J319" s="23">
        <f t="shared" si="31"/>
        <v>107106.165141597</v>
      </c>
      <c r="K319" s="33">
        <f t="shared" si="32"/>
        <v>1473.9380524072981</v>
      </c>
      <c r="L319" s="30">
        <v>0</v>
      </c>
      <c r="M319" s="30">
        <f>INDEX(Summary[FY2425Cost], MATCH(D319,Summary[PracticeCode],0))</f>
        <v>456.28719999999998</v>
      </c>
      <c r="N319" s="32">
        <f t="shared" si="33"/>
        <v>0.30957013373443504</v>
      </c>
      <c r="O319" s="33">
        <f t="shared" si="34"/>
        <v>1017.6508524072981</v>
      </c>
      <c r="P319" s="30">
        <f>INDEX(Summary[FY2425_AccurxCost], MATCH(D319,Summary[PracticeCode],0))</f>
        <v>8.2571999999999992</v>
      </c>
      <c r="Q319" s="30">
        <f>INDEX(Summary[FY2425_EESMSCost], MATCH(D319,Summary[PracticeCode],0))</f>
        <v>448.03</v>
      </c>
      <c r="R319" s="31">
        <f>INDEX(Summary[FY2425_Accurx_Fragments], MATCH(D319,Summary[PracticeCode],0))</f>
        <v>402</v>
      </c>
      <c r="S319" s="31">
        <f>INDEX(Summary[FY2425_EESMS], MATCH(D319,Summary[PracticeCode],0))</f>
        <v>20365</v>
      </c>
      <c r="T319" s="10">
        <f>INDEX(Summary[FY2425_SMS], MATCH(D319,Summary[PracticeCode],0))</f>
        <v>20767</v>
      </c>
      <c r="U319" s="10">
        <f>SUMIFS(Table5[All messages],Table5[ODS],'NWL Practice Allocation'!$D319)</f>
        <v>0</v>
      </c>
      <c r="V319" s="10">
        <f>SUMIFS(Table5[Fallback messages (No NHS App)],Table5[ODS],'NWL Practice Allocation'!$D319)</f>
        <v>0</v>
      </c>
      <c r="W319" s="10">
        <f>SUMIFS(Table5[NHS App messages saved],Table5[ODS],'NWL Practice Allocation'!$D319)</f>
        <v>0</v>
      </c>
    </row>
    <row r="320" spans="1:23" s="7" customFormat="1" x14ac:dyDescent="0.35">
      <c r="A320" s="21" t="s">
        <v>751</v>
      </c>
      <c r="B320" s="22" t="s">
        <v>472</v>
      </c>
      <c r="C320" s="22" t="s">
        <v>16</v>
      </c>
      <c r="D320" s="21" t="s">
        <v>383</v>
      </c>
      <c r="E320" s="9">
        <f>INDEX(Summary[Practice Normalised Weighted List Size], MATCH(D320,Summary[ODS Code],0))</f>
        <v>8434.51215185824</v>
      </c>
      <c r="F320" s="51">
        <f t="shared" si="28"/>
        <v>3795.5304683362083</v>
      </c>
      <c r="G320" s="26" t="e">
        <f>VLOOKUP(D320,'[1]NWL Practice AccurX Allocation'!D$4:G$357,4,FALSE)</f>
        <v>#N/A</v>
      </c>
      <c r="H320" s="28">
        <f t="shared" si="29"/>
        <v>275808.54736576445</v>
      </c>
      <c r="I320" s="23">
        <f t="shared" si="30"/>
        <v>68952.136841441112</v>
      </c>
      <c r="J320" s="23">
        <f t="shared" si="31"/>
        <v>275808.54736576445</v>
      </c>
      <c r="K320" s="33">
        <f t="shared" si="32"/>
        <v>3795.5304683362083</v>
      </c>
      <c r="L320" s="30">
        <v>0</v>
      </c>
      <c r="M320" s="30">
        <f>INDEX(Summary[FY2425Cost], MATCH(D320,Summary[PracticeCode],0))</f>
        <v>2483.1797999999999</v>
      </c>
      <c r="N320" s="32">
        <f t="shared" si="33"/>
        <v>0.65423787813473022</v>
      </c>
      <c r="O320" s="33">
        <f t="shared" si="34"/>
        <v>1312.3506683362084</v>
      </c>
      <c r="P320" s="30">
        <f>INDEX(Summary[FY2425_AccurxCost], MATCH(D320,Summary[PracticeCode],0))</f>
        <v>1209.3358000000001</v>
      </c>
      <c r="Q320" s="30">
        <f>INDEX(Summary[FY2425_EESMSCost], MATCH(D320,Summary[PracticeCode],0))</f>
        <v>1273.8440000000001</v>
      </c>
      <c r="R320" s="31">
        <f>INDEX(Summary[FY2425_Accurx_Fragments], MATCH(D320,Summary[PracticeCode],0))</f>
        <v>59710</v>
      </c>
      <c r="S320" s="31">
        <f>INDEX(Summary[FY2425_EESMS], MATCH(D320,Summary[PracticeCode],0))</f>
        <v>57902</v>
      </c>
      <c r="T320" s="10">
        <f>INDEX(Summary[FY2425_SMS], MATCH(D320,Summary[PracticeCode],0))</f>
        <v>117612</v>
      </c>
      <c r="U320" s="10">
        <f>SUMIFS(Table5[All messages],Table5[ODS],'NWL Practice Allocation'!$D320)</f>
        <v>27903</v>
      </c>
      <c r="V320" s="10">
        <f>SUMIFS(Table5[Fallback messages (No NHS App)],Table5[ODS],'NWL Practice Allocation'!$D320)</f>
        <v>14274</v>
      </c>
      <c r="W320" s="10">
        <f>SUMIFS(Table5[NHS App messages saved],Table5[ODS],'NWL Practice Allocation'!$D320)</f>
        <v>2465</v>
      </c>
    </row>
    <row r="321" spans="1:23" s="7" customFormat="1" x14ac:dyDescent="0.35">
      <c r="A321" s="21" t="s">
        <v>563</v>
      </c>
      <c r="B321" s="22" t="s">
        <v>439</v>
      </c>
      <c r="C321" s="22" t="s">
        <v>8</v>
      </c>
      <c r="D321" s="21" t="s">
        <v>384</v>
      </c>
      <c r="E321" s="9">
        <f>INDEX(Summary[Practice Normalised Weighted List Size], MATCH(D321,Summary[ODS Code],0))</f>
        <v>8207.8077644243094</v>
      </c>
      <c r="F321" s="51">
        <f t="shared" si="28"/>
        <v>3693.5134939909394</v>
      </c>
      <c r="G321" s="26" t="e">
        <f>VLOOKUP(D321,'[1]NWL Practice AccurX Allocation'!D$4:G$357,4,FALSE)</f>
        <v>#N/A</v>
      </c>
      <c r="H321" s="28">
        <f t="shared" si="29"/>
        <v>268395.31389667495</v>
      </c>
      <c r="I321" s="23">
        <f t="shared" si="30"/>
        <v>67098.828474168738</v>
      </c>
      <c r="J321" s="23">
        <f t="shared" si="31"/>
        <v>268395.31389667495</v>
      </c>
      <c r="K321" s="33">
        <f t="shared" si="32"/>
        <v>3693.5134939909394</v>
      </c>
      <c r="L321" s="30">
        <v>0</v>
      </c>
      <c r="M321" s="30">
        <f>INDEX(Summary[FY2425Cost], MATCH(D321,Summary[PracticeCode],0))</f>
        <v>2149.8903</v>
      </c>
      <c r="N321" s="32">
        <f t="shared" si="33"/>
        <v>0.58207186828955826</v>
      </c>
      <c r="O321" s="33">
        <f t="shared" si="34"/>
        <v>1543.6231939909394</v>
      </c>
      <c r="P321" s="30">
        <f>INDEX(Summary[FY2425_AccurxCost], MATCH(D321,Summary[PracticeCode],0))</f>
        <v>1721.3082999999999</v>
      </c>
      <c r="Q321" s="30">
        <f>INDEX(Summary[FY2425_EESMSCost], MATCH(D321,Summary[PracticeCode],0))</f>
        <v>428.58199999999999</v>
      </c>
      <c r="R321" s="31">
        <f>INDEX(Summary[FY2425_Accurx_Fragments], MATCH(D321,Summary[PracticeCode],0))</f>
        <v>85229</v>
      </c>
      <c r="S321" s="31">
        <f>INDEX(Summary[FY2425_EESMS], MATCH(D321,Summary[PracticeCode],0))</f>
        <v>19481</v>
      </c>
      <c r="T321" s="10">
        <f>INDEX(Summary[FY2425_SMS], MATCH(D321,Summary[PracticeCode],0))</f>
        <v>104710</v>
      </c>
      <c r="U321" s="10">
        <f>SUMIFS(Table5[All messages],Table5[ODS],'NWL Practice Allocation'!$D321)</f>
        <v>22093</v>
      </c>
      <c r="V321" s="10">
        <f>SUMIFS(Table5[Fallback messages (No NHS App)],Table5[ODS],'NWL Practice Allocation'!$D321)</f>
        <v>10239</v>
      </c>
      <c r="W321" s="10">
        <f>SUMIFS(Table5[NHS App messages saved],Table5[ODS],'NWL Practice Allocation'!$D321)</f>
        <v>2155</v>
      </c>
    </row>
    <row r="322" spans="1:23" s="7" customFormat="1" x14ac:dyDescent="0.35">
      <c r="A322" s="21" t="s">
        <v>385</v>
      </c>
      <c r="B322" s="22" t="s">
        <v>454</v>
      </c>
      <c r="C322" s="22" t="s">
        <v>16</v>
      </c>
      <c r="D322" s="21" t="s">
        <v>386</v>
      </c>
      <c r="E322" s="9">
        <f>INDEX(Summary[Practice Normalised Weighted List Size], MATCH(D322,Summary[ODS Code],0))</f>
        <v>3577.5654110274299</v>
      </c>
      <c r="F322" s="51">
        <f t="shared" si="28"/>
        <v>1609.9044349623434</v>
      </c>
      <c r="G322" s="26" t="e">
        <f>VLOOKUP(D322,'[1]NWL Practice AccurX Allocation'!D$4:G$357,4,FALSE)</f>
        <v>#N/A</v>
      </c>
      <c r="H322" s="28">
        <f t="shared" si="29"/>
        <v>116986.38894059697</v>
      </c>
      <c r="I322" s="23">
        <f t="shared" si="30"/>
        <v>29246.597235149242</v>
      </c>
      <c r="J322" s="23">
        <f t="shared" si="31"/>
        <v>116986.38894059697</v>
      </c>
      <c r="K322" s="33">
        <f t="shared" si="32"/>
        <v>1609.9044349623434</v>
      </c>
      <c r="L322" s="30">
        <v>0</v>
      </c>
      <c r="M322" s="30">
        <f>INDEX(Summary[FY2425Cost], MATCH(D322,Summary[PracticeCode],0))</f>
        <v>555.92690000000005</v>
      </c>
      <c r="N322" s="32">
        <f t="shared" si="33"/>
        <v>0.34531670820138061</v>
      </c>
      <c r="O322" s="33">
        <f t="shared" si="34"/>
        <v>1053.9775349623433</v>
      </c>
      <c r="P322" s="30">
        <f>INDEX(Summary[FY2425_AccurxCost], MATCH(D322,Summary[PracticeCode],0))</f>
        <v>70.980900000000005</v>
      </c>
      <c r="Q322" s="30">
        <f>INDEX(Summary[FY2425_EESMSCost], MATCH(D322,Summary[PracticeCode],0))</f>
        <v>484.94600000000003</v>
      </c>
      <c r="R322" s="31">
        <f>INDEX(Summary[FY2425_Accurx_Fragments], MATCH(D322,Summary[PracticeCode],0))</f>
        <v>3535</v>
      </c>
      <c r="S322" s="31">
        <f>INDEX(Summary[FY2425_EESMS], MATCH(D322,Summary[PracticeCode],0))</f>
        <v>22043</v>
      </c>
      <c r="T322" s="10">
        <f>INDEX(Summary[FY2425_SMS], MATCH(D322,Summary[PracticeCode],0))</f>
        <v>25578</v>
      </c>
      <c r="U322" s="10">
        <f>SUMIFS(Table5[All messages],Table5[ODS],'NWL Practice Allocation'!$D322)</f>
        <v>0</v>
      </c>
      <c r="V322" s="10">
        <f>SUMIFS(Table5[Fallback messages (No NHS App)],Table5[ODS],'NWL Practice Allocation'!$D322)</f>
        <v>0</v>
      </c>
      <c r="W322" s="10">
        <f>SUMIFS(Table5[NHS App messages saved],Table5[ODS],'NWL Practice Allocation'!$D322)</f>
        <v>0</v>
      </c>
    </row>
    <row r="323" spans="1:23" s="7" customFormat="1" x14ac:dyDescent="0.35">
      <c r="A323" s="21" t="s">
        <v>487</v>
      </c>
      <c r="B323" s="22" t="s">
        <v>461</v>
      </c>
      <c r="C323" s="22" t="s">
        <v>18</v>
      </c>
      <c r="D323" s="21" t="s">
        <v>387</v>
      </c>
      <c r="E323" s="9">
        <f>INDEX(Summary[Practice Normalised Weighted List Size], MATCH(D323,Summary[ODS Code],0))</f>
        <v>5883.37507293824</v>
      </c>
      <c r="F323" s="51">
        <f t="shared" si="28"/>
        <v>2647.5187828222079</v>
      </c>
      <c r="G323" s="26" t="e">
        <f>VLOOKUP(D323,'[1]NWL Practice AccurX Allocation'!D$4:G$357,4,FALSE)</f>
        <v>#N/A</v>
      </c>
      <c r="H323" s="28">
        <f t="shared" si="29"/>
        <v>192386.36488508046</v>
      </c>
      <c r="I323" s="23">
        <f t="shared" si="30"/>
        <v>48096.591221270115</v>
      </c>
      <c r="J323" s="23">
        <f t="shared" si="31"/>
        <v>192386.36488508046</v>
      </c>
      <c r="K323" s="33">
        <f t="shared" si="32"/>
        <v>2647.5187828222079</v>
      </c>
      <c r="L323" s="30">
        <v>0</v>
      </c>
      <c r="M323" s="30">
        <f>INDEX(Summary[FY2425Cost], MATCH(D323,Summary[PracticeCode],0))</f>
        <v>1353.5264</v>
      </c>
      <c r="N323" s="32">
        <f t="shared" si="33"/>
        <v>0.51124336068247456</v>
      </c>
      <c r="O323" s="33">
        <f t="shared" si="34"/>
        <v>1293.9923828222079</v>
      </c>
      <c r="P323" s="30">
        <f>INDEX(Summary[FY2425_AccurxCost], MATCH(D323,Summary[PracticeCode],0))</f>
        <v>1318.8324</v>
      </c>
      <c r="Q323" s="30">
        <f>INDEX(Summary[FY2425_EESMSCost], MATCH(D323,Summary[PracticeCode],0))</f>
        <v>34.694000000000003</v>
      </c>
      <c r="R323" s="31">
        <f>INDEX(Summary[FY2425_Accurx_Fragments], MATCH(D323,Summary[PracticeCode],0))</f>
        <v>63006</v>
      </c>
      <c r="S323" s="31">
        <f>INDEX(Summary[FY2425_EESMS], MATCH(D323,Summary[PracticeCode],0))</f>
        <v>1577</v>
      </c>
      <c r="T323" s="10">
        <f>INDEX(Summary[FY2425_SMS], MATCH(D323,Summary[PracticeCode],0))</f>
        <v>64583</v>
      </c>
      <c r="U323" s="10">
        <f>SUMIFS(Table5[All messages],Table5[ODS],'NWL Practice Allocation'!$D323)</f>
        <v>43461</v>
      </c>
      <c r="V323" s="10">
        <f>SUMIFS(Table5[Fallback messages (No NHS App)],Table5[ODS],'NWL Practice Allocation'!$D323)</f>
        <v>22777</v>
      </c>
      <c r="W323" s="10">
        <f>SUMIFS(Table5[NHS App messages saved],Table5[ODS],'NWL Practice Allocation'!$D323)</f>
        <v>3239</v>
      </c>
    </row>
    <row r="324" spans="1:23" s="7" customFormat="1" x14ac:dyDescent="0.35">
      <c r="A324" s="21" t="s">
        <v>666</v>
      </c>
      <c r="B324" s="22" t="s">
        <v>470</v>
      </c>
      <c r="C324" s="22" t="s">
        <v>33</v>
      </c>
      <c r="D324" s="21" t="s">
        <v>388</v>
      </c>
      <c r="E324" s="9">
        <f>INDEX(Summary[Practice Normalised Weighted List Size], MATCH(D324,Summary[ODS Code],0))</f>
        <v>18040.151766292802</v>
      </c>
      <c r="F324" s="51">
        <f t="shared" ref="F324:F345" si="35">E324*0.45</f>
        <v>8118.0682948317608</v>
      </c>
      <c r="G324" s="26" t="e">
        <f>VLOOKUP(D324,'[1]NWL Practice AccurX Allocation'!D$4:G$357,4,FALSE)</f>
        <v>#N/A</v>
      </c>
      <c r="H324" s="28">
        <f t="shared" ref="H324:H345" si="36">E324*$E$3</f>
        <v>589912.96275777463</v>
      </c>
      <c r="I324" s="23">
        <f t="shared" ref="I324:I345" si="37">H324/4</f>
        <v>147478.24068944366</v>
      </c>
      <c r="J324" s="23">
        <f t="shared" ref="J324:J345" si="38">H324/1</f>
        <v>589912.96275777463</v>
      </c>
      <c r="K324" s="33">
        <f t="shared" ref="K324:K345" si="39">(E324*0.45)+L324</f>
        <v>8118.0682948317608</v>
      </c>
      <c r="L324" s="30">
        <v>0</v>
      </c>
      <c r="M324" s="30">
        <f>INDEX(Summary[FY2425Cost], MATCH(D324,Summary[PracticeCode],0))</f>
        <v>5449.1075999999994</v>
      </c>
      <c r="N324" s="32">
        <f t="shared" ref="N324:N345" si="40">M324/K324</f>
        <v>0.67123204709537698</v>
      </c>
      <c r="O324" s="33">
        <f t="shared" ref="O324:O344" si="41">K324-M324</f>
        <v>2668.9606948317614</v>
      </c>
      <c r="P324" s="30">
        <f>INDEX(Summary[FY2425_AccurxCost], MATCH(D324,Summary[PracticeCode],0))</f>
        <v>3726.0895999999998</v>
      </c>
      <c r="Q324" s="30">
        <f>INDEX(Summary[FY2425_EESMSCost], MATCH(D324,Summary[PracticeCode],0))</f>
        <v>1723.018</v>
      </c>
      <c r="R324" s="31">
        <f>INDEX(Summary[FY2425_Accurx_Fragments], MATCH(D324,Summary[PracticeCode],0))</f>
        <v>179890</v>
      </c>
      <c r="S324" s="31">
        <f>INDEX(Summary[FY2425_EESMS], MATCH(D324,Summary[PracticeCode],0))</f>
        <v>78319</v>
      </c>
      <c r="T324" s="10">
        <f>INDEX(Summary[FY2425_SMS], MATCH(D324,Summary[PracticeCode],0))</f>
        <v>258209</v>
      </c>
      <c r="U324" s="10">
        <f>SUMIFS(Table5[All messages],Table5[ODS],'NWL Practice Allocation'!$D324)</f>
        <v>93344</v>
      </c>
      <c r="V324" s="10">
        <f>SUMIFS(Table5[Fallback messages (No NHS App)],Table5[ODS],'NWL Practice Allocation'!$D324)</f>
        <v>47470</v>
      </c>
      <c r="W324" s="10">
        <f>SUMIFS(Table5[NHS App messages saved],Table5[ODS],'NWL Practice Allocation'!$D324)</f>
        <v>4943</v>
      </c>
    </row>
    <row r="325" spans="1:23" s="7" customFormat="1" x14ac:dyDescent="0.35">
      <c r="A325" s="21" t="s">
        <v>539</v>
      </c>
      <c r="B325" s="22" t="s">
        <v>485</v>
      </c>
      <c r="C325" s="22" t="s">
        <v>8</v>
      </c>
      <c r="D325" s="21" t="s">
        <v>389</v>
      </c>
      <c r="E325" s="9">
        <f>INDEX(Summary[Practice Normalised Weighted List Size], MATCH(D325,Summary[ODS Code],0))</f>
        <v>2974.0252902860698</v>
      </c>
      <c r="F325" s="51">
        <f t="shared" si="35"/>
        <v>1338.3113806287315</v>
      </c>
      <c r="G325" s="26" t="e">
        <f>VLOOKUP(D325,'[1]NWL Practice AccurX Allocation'!D$4:G$357,4,FALSE)</f>
        <v>#N/A</v>
      </c>
      <c r="H325" s="28">
        <f t="shared" si="36"/>
        <v>97250.62699235449</v>
      </c>
      <c r="I325" s="23">
        <f t="shared" si="37"/>
        <v>24312.656748088622</v>
      </c>
      <c r="J325" s="23">
        <f t="shared" si="38"/>
        <v>97250.62699235449</v>
      </c>
      <c r="K325" s="33">
        <f t="shared" si="39"/>
        <v>1338.3113806287315</v>
      </c>
      <c r="L325" s="30">
        <v>0</v>
      </c>
      <c r="M325" s="30">
        <f>INDEX(Summary[FY2425Cost], MATCH(D325,Summary[PracticeCode],0))</f>
        <v>627.90989999999999</v>
      </c>
      <c r="N325" s="32">
        <f t="shared" si="40"/>
        <v>0.46918072213135575</v>
      </c>
      <c r="O325" s="33">
        <f t="shared" si="41"/>
        <v>710.40148062873152</v>
      </c>
      <c r="P325" s="30">
        <f>INDEX(Summary[FY2425_AccurxCost], MATCH(D325,Summary[PracticeCode],0))</f>
        <v>489.17790000000002</v>
      </c>
      <c r="Q325" s="30">
        <f>INDEX(Summary[FY2425_EESMSCost], MATCH(D325,Summary[PracticeCode],0))</f>
        <v>138.732</v>
      </c>
      <c r="R325" s="31">
        <f>INDEX(Summary[FY2425_Accurx_Fragments], MATCH(D325,Summary[PracticeCode],0))</f>
        <v>23841</v>
      </c>
      <c r="S325" s="31">
        <f>INDEX(Summary[FY2425_EESMS], MATCH(D325,Summary[PracticeCode],0))</f>
        <v>6306</v>
      </c>
      <c r="T325" s="10">
        <f>INDEX(Summary[FY2425_SMS], MATCH(D325,Summary[PracticeCode],0))</f>
        <v>30147</v>
      </c>
      <c r="U325" s="10">
        <f>SUMIFS(Table5[All messages],Table5[ODS],'NWL Practice Allocation'!$D325)</f>
        <v>5665</v>
      </c>
      <c r="V325" s="10">
        <f>SUMIFS(Table5[Fallback messages (No NHS App)],Table5[ODS],'NWL Practice Allocation'!$D325)</f>
        <v>1685</v>
      </c>
      <c r="W325" s="10">
        <f>SUMIFS(Table5[NHS App messages saved],Table5[ODS],'NWL Practice Allocation'!$D325)</f>
        <v>682</v>
      </c>
    </row>
    <row r="326" spans="1:23" s="7" customFormat="1" x14ac:dyDescent="0.35">
      <c r="A326" s="21" t="s">
        <v>720</v>
      </c>
      <c r="B326" s="22" t="s">
        <v>489</v>
      </c>
      <c r="C326" s="22" t="s">
        <v>18</v>
      </c>
      <c r="D326" s="21" t="s">
        <v>390</v>
      </c>
      <c r="E326" s="9">
        <f>INDEX(Summary[Practice Normalised Weighted List Size], MATCH(D326,Summary[ODS Code],0))</f>
        <v>6777.0819651479096</v>
      </c>
      <c r="F326" s="51">
        <f t="shared" si="35"/>
        <v>3049.6868843165594</v>
      </c>
      <c r="G326" s="26" t="e">
        <f>VLOOKUP(D326,'[1]NWL Practice AccurX Allocation'!D$4:G$357,4,FALSE)</f>
        <v>#N/A</v>
      </c>
      <c r="H326" s="28">
        <f t="shared" si="36"/>
        <v>221610.58026033666</v>
      </c>
      <c r="I326" s="23">
        <f t="shared" si="37"/>
        <v>55402.645065084165</v>
      </c>
      <c r="J326" s="23">
        <f t="shared" si="38"/>
        <v>221610.58026033666</v>
      </c>
      <c r="K326" s="33">
        <f t="shared" si="39"/>
        <v>3049.6868843165594</v>
      </c>
      <c r="L326" s="30">
        <v>0</v>
      </c>
      <c r="M326" s="30">
        <f>INDEX(Summary[FY2425Cost], MATCH(D326,Summary[PracticeCode],0))</f>
        <v>1181.4502</v>
      </c>
      <c r="N326" s="32">
        <f t="shared" si="40"/>
        <v>0.38740049218684469</v>
      </c>
      <c r="O326" s="33">
        <f t="shared" si="41"/>
        <v>1868.2366843165594</v>
      </c>
      <c r="P326" s="30">
        <f>INDEX(Summary[FY2425_AccurxCost], MATCH(D326,Summary[PracticeCode],0))</f>
        <v>1130.3442</v>
      </c>
      <c r="Q326" s="30">
        <f>INDEX(Summary[FY2425_EESMSCost], MATCH(D326,Summary[PracticeCode],0))</f>
        <v>51.106000000000002</v>
      </c>
      <c r="R326" s="31">
        <f>INDEX(Summary[FY2425_Accurx_Fragments], MATCH(D326,Summary[PracticeCode],0))</f>
        <v>55138</v>
      </c>
      <c r="S326" s="31">
        <f>INDEX(Summary[FY2425_EESMS], MATCH(D326,Summary[PracticeCode],0))</f>
        <v>2323</v>
      </c>
      <c r="T326" s="10">
        <f>INDEX(Summary[FY2425_SMS], MATCH(D326,Summary[PracticeCode],0))</f>
        <v>57461</v>
      </c>
      <c r="U326" s="10">
        <f>SUMIFS(Table5[All messages],Table5[ODS],'NWL Practice Allocation'!$D326)</f>
        <v>13703</v>
      </c>
      <c r="V326" s="10">
        <f>SUMIFS(Table5[Fallback messages (No NHS App)],Table5[ODS],'NWL Practice Allocation'!$D326)</f>
        <v>6874</v>
      </c>
      <c r="W326" s="10">
        <f>SUMIFS(Table5[NHS App messages saved],Table5[ODS],'NWL Practice Allocation'!$D326)</f>
        <v>1151</v>
      </c>
    </row>
    <row r="327" spans="1:23" s="7" customFormat="1" x14ac:dyDescent="0.35">
      <c r="A327" s="21" t="s">
        <v>484</v>
      </c>
      <c r="B327" s="22" t="s">
        <v>485</v>
      </c>
      <c r="C327" s="22" t="s">
        <v>8</v>
      </c>
      <c r="D327" s="21" t="s">
        <v>91</v>
      </c>
      <c r="E327" s="9">
        <f>INDEX(Summary[Practice Normalised Weighted List Size], MATCH(D327,Summary[ODS Code],0))</f>
        <v>3485.1899858475999</v>
      </c>
      <c r="F327" s="51">
        <f t="shared" si="35"/>
        <v>1568.3354936314199</v>
      </c>
      <c r="G327" s="26" t="e">
        <f>VLOOKUP(D327,'[1]NWL Practice AccurX Allocation'!D$4:G$357,4,FALSE)</f>
        <v>#N/A</v>
      </c>
      <c r="H327" s="28">
        <f t="shared" si="36"/>
        <v>113965.71253721653</v>
      </c>
      <c r="I327" s="23">
        <f t="shared" si="37"/>
        <v>28491.428134304133</v>
      </c>
      <c r="J327" s="23">
        <f t="shared" si="38"/>
        <v>113965.71253721653</v>
      </c>
      <c r="K327" s="33">
        <f t="shared" si="39"/>
        <v>1568.3354936314199</v>
      </c>
      <c r="L327" s="30">
        <v>0</v>
      </c>
      <c r="M327" s="30">
        <f>INDEX(Summary[FY2425Cost], MATCH(D327,Summary[PracticeCode],0))</f>
        <v>295.26719999999995</v>
      </c>
      <c r="N327" s="32">
        <f t="shared" si="40"/>
        <v>0.1882678809470289</v>
      </c>
      <c r="O327" s="33">
        <f t="shared" si="41"/>
        <v>1273.0682936314199</v>
      </c>
      <c r="P327" s="30">
        <f>INDEX(Summary[FY2425_AccurxCost], MATCH(D327,Summary[PracticeCode],0))</f>
        <v>295.26719999999995</v>
      </c>
      <c r="Q327" s="30">
        <f>INDEX(Summary[FY2425_EESMSCost], MATCH(D327,Summary[PracticeCode],0))</f>
        <v>0</v>
      </c>
      <c r="R327" s="31">
        <f>INDEX(Summary[FY2425_Accurx_Fragments], MATCH(D327,Summary[PracticeCode],0))</f>
        <v>14562</v>
      </c>
      <c r="S327" s="31">
        <f>INDEX(Summary[FY2425_EESMS], MATCH(D327,Summary[PracticeCode],0))</f>
        <v>0</v>
      </c>
      <c r="T327" s="10">
        <f>INDEX(Summary[FY2425_SMS], MATCH(D327,Summary[PracticeCode],0))</f>
        <v>14562</v>
      </c>
      <c r="U327" s="10">
        <f>SUMIFS(Table5[All messages],Table5[ODS],'NWL Practice Allocation'!$D327)</f>
        <v>1010</v>
      </c>
      <c r="V327" s="10">
        <f>SUMIFS(Table5[Fallback messages (No NHS App)],Table5[ODS],'NWL Practice Allocation'!$D327)</f>
        <v>515</v>
      </c>
      <c r="W327" s="10">
        <f>SUMIFS(Table5[NHS App messages saved],Table5[ODS],'NWL Practice Allocation'!$D327)</f>
        <v>90</v>
      </c>
    </row>
    <row r="328" spans="1:23" s="7" customFormat="1" x14ac:dyDescent="0.35">
      <c r="A328" s="21" t="s">
        <v>659</v>
      </c>
      <c r="B328" s="22" t="s">
        <v>453</v>
      </c>
      <c r="C328" s="22" t="s">
        <v>12</v>
      </c>
      <c r="D328" s="21" t="s">
        <v>391</v>
      </c>
      <c r="E328" s="9">
        <f>INDEX(Summary[Practice Normalised Weighted List Size], MATCH(D328,Summary[ODS Code],0))</f>
        <v>4766.8258673805403</v>
      </c>
      <c r="F328" s="51">
        <f t="shared" si="35"/>
        <v>2145.0716403212432</v>
      </c>
      <c r="G328" s="26" t="e">
        <f>VLOOKUP(D328,'[1]NWL Practice AccurX Allocation'!D$4:G$357,4,FALSE)</f>
        <v>#N/A</v>
      </c>
      <c r="H328" s="28">
        <f t="shared" si="36"/>
        <v>155875.20586334367</v>
      </c>
      <c r="I328" s="23">
        <f t="shared" si="37"/>
        <v>38968.801465835917</v>
      </c>
      <c r="J328" s="23">
        <f t="shared" si="38"/>
        <v>155875.20586334367</v>
      </c>
      <c r="K328" s="33">
        <f t="shared" si="39"/>
        <v>2145.0716403212432</v>
      </c>
      <c r="L328" s="30">
        <v>0</v>
      </c>
      <c r="M328" s="30">
        <f>INDEX(Summary[FY2425Cost], MATCH(D328,Summary[PracticeCode],0))</f>
        <v>1210.1062999999999</v>
      </c>
      <c r="N328" s="32">
        <f t="shared" si="40"/>
        <v>0.56413327986508455</v>
      </c>
      <c r="O328" s="33">
        <f t="shared" si="41"/>
        <v>934.96534032124327</v>
      </c>
      <c r="P328" s="30">
        <f>INDEX(Summary[FY2425_AccurxCost], MATCH(D328,Summary[PracticeCode],0))</f>
        <v>394.19229999999999</v>
      </c>
      <c r="Q328" s="30">
        <f>INDEX(Summary[FY2425_EESMSCost], MATCH(D328,Summary[PracticeCode],0))</f>
        <v>815.91399999999999</v>
      </c>
      <c r="R328" s="31">
        <f>INDEX(Summary[FY2425_Accurx_Fragments], MATCH(D328,Summary[PracticeCode],0))</f>
        <v>19155</v>
      </c>
      <c r="S328" s="31">
        <f>INDEX(Summary[FY2425_EESMS], MATCH(D328,Summary[PracticeCode],0))</f>
        <v>37087</v>
      </c>
      <c r="T328" s="10">
        <f>INDEX(Summary[FY2425_SMS], MATCH(D328,Summary[PracticeCode],0))</f>
        <v>56242</v>
      </c>
      <c r="U328" s="10">
        <f>SUMIFS(Table5[All messages],Table5[ODS],'NWL Practice Allocation'!$D328)</f>
        <v>11796</v>
      </c>
      <c r="V328" s="10">
        <f>SUMIFS(Table5[Fallback messages (No NHS App)],Table5[ODS],'NWL Practice Allocation'!$D328)</f>
        <v>6831</v>
      </c>
      <c r="W328" s="10">
        <f>SUMIFS(Table5[NHS App messages saved],Table5[ODS],'NWL Practice Allocation'!$D328)</f>
        <v>687</v>
      </c>
    </row>
    <row r="329" spans="1:23" s="7" customFormat="1" x14ac:dyDescent="0.35">
      <c r="A329" s="21" t="s">
        <v>706</v>
      </c>
      <c r="B329" s="22" t="s">
        <v>481</v>
      </c>
      <c r="C329" s="22" t="s">
        <v>33</v>
      </c>
      <c r="D329" s="21" t="s">
        <v>393</v>
      </c>
      <c r="E329" s="9">
        <f>INDEX(Summary[Practice Normalised Weighted List Size], MATCH(D329,Summary[ODS Code],0))</f>
        <v>5679.8831826799296</v>
      </c>
      <c r="F329" s="51">
        <f t="shared" si="35"/>
        <v>2555.9474322059682</v>
      </c>
      <c r="G329" s="26" t="e">
        <f>VLOOKUP(D329,'[1]NWL Practice AccurX Allocation'!D$4:G$357,4,FALSE)</f>
        <v>#N/A</v>
      </c>
      <c r="H329" s="28">
        <f t="shared" si="36"/>
        <v>185732.1800736337</v>
      </c>
      <c r="I329" s="23">
        <f t="shared" si="37"/>
        <v>46433.045018408426</v>
      </c>
      <c r="J329" s="23">
        <f t="shared" si="38"/>
        <v>185732.1800736337</v>
      </c>
      <c r="K329" s="33">
        <f t="shared" si="39"/>
        <v>2555.9474322059682</v>
      </c>
      <c r="L329" s="30">
        <v>0</v>
      </c>
      <c r="M329" s="30">
        <f>INDEX(Summary[FY2425Cost], MATCH(D329,Summary[PracticeCode],0))</f>
        <v>1065.0525</v>
      </c>
      <c r="N329" s="32">
        <f t="shared" si="40"/>
        <v>0.41669577651711809</v>
      </c>
      <c r="O329" s="33">
        <f t="shared" si="41"/>
        <v>1490.8949322059682</v>
      </c>
      <c r="P329" s="30">
        <f>INDEX(Summary[FY2425_AccurxCost], MATCH(D329,Summary[PracticeCode],0))</f>
        <v>460.38249999999999</v>
      </c>
      <c r="Q329" s="30">
        <f>INDEX(Summary[FY2425_EESMSCost], MATCH(D329,Summary[PracticeCode],0))</f>
        <v>604.66999999999996</v>
      </c>
      <c r="R329" s="31">
        <f>INDEX(Summary[FY2425_Accurx_Fragments], MATCH(D329,Summary[PracticeCode],0))</f>
        <v>21903</v>
      </c>
      <c r="S329" s="31">
        <f>INDEX(Summary[FY2425_EESMS], MATCH(D329,Summary[PracticeCode],0))</f>
        <v>27485</v>
      </c>
      <c r="T329" s="10">
        <f>INDEX(Summary[FY2425_SMS], MATCH(D329,Summary[PracticeCode],0))</f>
        <v>49388</v>
      </c>
      <c r="U329" s="10">
        <f>SUMIFS(Table5[All messages],Table5[ODS],'NWL Practice Allocation'!$D329)</f>
        <v>13989</v>
      </c>
      <c r="V329" s="10">
        <f>SUMIFS(Table5[Fallback messages (No NHS App)],Table5[ODS],'NWL Practice Allocation'!$D329)</f>
        <v>7863</v>
      </c>
      <c r="W329" s="10">
        <f>SUMIFS(Table5[NHS App messages saved],Table5[ODS],'NWL Practice Allocation'!$D329)</f>
        <v>569</v>
      </c>
    </row>
    <row r="330" spans="1:23" s="7" customFormat="1" x14ac:dyDescent="0.35">
      <c r="A330" s="21" t="s">
        <v>501</v>
      </c>
      <c r="B330" s="22" t="s">
        <v>431</v>
      </c>
      <c r="C330" s="22" t="s">
        <v>18</v>
      </c>
      <c r="D330" s="21" t="s">
        <v>394</v>
      </c>
      <c r="E330" s="9">
        <f>INDEX(Summary[Practice Normalised Weighted List Size], MATCH(D330,Summary[ODS Code],0))</f>
        <v>15131.2654642203</v>
      </c>
      <c r="F330" s="51">
        <f t="shared" si="35"/>
        <v>6809.0694588991346</v>
      </c>
      <c r="G330" s="26" t="e">
        <f>VLOOKUP(D330,'[1]NWL Practice AccurX Allocation'!D$4:G$357,4,FALSE)</f>
        <v>#N/A</v>
      </c>
      <c r="H330" s="28">
        <f t="shared" si="36"/>
        <v>494792.38068000384</v>
      </c>
      <c r="I330" s="23">
        <f t="shared" si="37"/>
        <v>123698.09517000096</v>
      </c>
      <c r="J330" s="23">
        <f t="shared" si="38"/>
        <v>494792.38068000384</v>
      </c>
      <c r="K330" s="33">
        <f t="shared" si="39"/>
        <v>6809.0694588991346</v>
      </c>
      <c r="L330" s="30">
        <v>0</v>
      </c>
      <c r="M330" s="30">
        <f>INDEX(Summary[FY2425Cost], MATCH(D330,Summary[PracticeCode],0))</f>
        <v>8672.6029999999992</v>
      </c>
      <c r="N330" s="32">
        <f t="shared" si="40"/>
        <v>1.2736840257467654</v>
      </c>
      <c r="O330" s="33">
        <f t="shared" si="41"/>
        <v>-1863.5335411008646</v>
      </c>
      <c r="P330" s="30">
        <f>INDEX(Summary[FY2425_AccurxCost], MATCH(D330,Summary[PracticeCode],0))</f>
        <v>8672.6029999999992</v>
      </c>
      <c r="Q330" s="30">
        <f>INDEX(Summary[FY2425_EESMSCost], MATCH(D330,Summary[PracticeCode],0))</f>
        <v>0</v>
      </c>
      <c r="R330" s="31">
        <f>INDEX(Summary[FY2425_Accurx_Fragments], MATCH(D330,Summary[PracticeCode],0))</f>
        <v>421834</v>
      </c>
      <c r="S330" s="31">
        <f>INDEX(Summary[FY2425_EESMS], MATCH(D330,Summary[PracticeCode],0))</f>
        <v>0</v>
      </c>
      <c r="T330" s="10">
        <f>INDEX(Summary[FY2425_SMS], MATCH(D330,Summary[PracticeCode],0))</f>
        <v>421834</v>
      </c>
      <c r="U330" s="10">
        <f>SUMIFS(Table5[All messages],Table5[ODS],'NWL Practice Allocation'!$D330)</f>
        <v>145148</v>
      </c>
      <c r="V330" s="10">
        <f>SUMIFS(Table5[Fallback messages (No NHS App)],Table5[ODS],'NWL Practice Allocation'!$D330)</f>
        <v>77108</v>
      </c>
      <c r="W330" s="10">
        <f>SUMIFS(Table5[NHS App messages saved],Table5[ODS],'NWL Practice Allocation'!$D330)</f>
        <v>13006</v>
      </c>
    </row>
    <row r="331" spans="1:23" s="7" customFormat="1" x14ac:dyDescent="0.35">
      <c r="A331" s="21" t="s">
        <v>661</v>
      </c>
      <c r="B331" s="22" t="s">
        <v>532</v>
      </c>
      <c r="C331" s="22" t="s">
        <v>12</v>
      </c>
      <c r="D331" s="21" t="s">
        <v>395</v>
      </c>
      <c r="E331" s="9">
        <f>INDEX(Summary[Practice Normalised Weighted List Size], MATCH(D331,Summary[ODS Code],0))</f>
        <v>6244.5835181298698</v>
      </c>
      <c r="F331" s="51">
        <f t="shared" si="35"/>
        <v>2810.0625831584416</v>
      </c>
      <c r="G331" s="26" t="e">
        <f>VLOOKUP(D331,'[1]NWL Practice AccurX Allocation'!D$4:G$357,4,FALSE)</f>
        <v>#N/A</v>
      </c>
      <c r="H331" s="28">
        <f t="shared" si="36"/>
        <v>204197.88104284677</v>
      </c>
      <c r="I331" s="23">
        <f t="shared" si="37"/>
        <v>51049.470260711692</v>
      </c>
      <c r="J331" s="23">
        <f t="shared" si="38"/>
        <v>204197.88104284677</v>
      </c>
      <c r="K331" s="33">
        <f t="shared" si="39"/>
        <v>2810.0625831584416</v>
      </c>
      <c r="L331" s="30">
        <v>0</v>
      </c>
      <c r="M331" s="30">
        <f>INDEX(Summary[FY2425Cost], MATCH(D331,Summary[PracticeCode],0))</f>
        <v>2687.4256999999998</v>
      </c>
      <c r="N331" s="32">
        <f t="shared" si="40"/>
        <v>0.95635795306003435</v>
      </c>
      <c r="O331" s="33">
        <f t="shared" si="41"/>
        <v>122.63688315844183</v>
      </c>
      <c r="P331" s="30">
        <f>INDEX(Summary[FY2425_AccurxCost], MATCH(D331,Summary[PracticeCode],0))</f>
        <v>68.479699999999994</v>
      </c>
      <c r="Q331" s="30">
        <f>INDEX(Summary[FY2425_EESMSCost], MATCH(D331,Summary[PracticeCode],0))</f>
        <v>2618.9459999999999</v>
      </c>
      <c r="R331" s="31">
        <f>INDEX(Summary[FY2425_Accurx_Fragments], MATCH(D331,Summary[PracticeCode],0))</f>
        <v>3379</v>
      </c>
      <c r="S331" s="31">
        <f>INDEX(Summary[FY2425_EESMS], MATCH(D331,Summary[PracticeCode],0))</f>
        <v>119043</v>
      </c>
      <c r="T331" s="10">
        <f>INDEX(Summary[FY2425_SMS], MATCH(D331,Summary[PracticeCode],0))</f>
        <v>122422</v>
      </c>
      <c r="U331" s="10">
        <f>SUMIFS(Table5[All messages],Table5[ODS],'NWL Practice Allocation'!$D331)</f>
        <v>3261</v>
      </c>
      <c r="V331" s="10">
        <f>SUMIFS(Table5[Fallback messages (No NHS App)],Table5[ODS],'NWL Practice Allocation'!$D331)</f>
        <v>1965</v>
      </c>
      <c r="W331" s="10">
        <f>SUMIFS(Table5[NHS App messages saved],Table5[ODS],'NWL Practice Allocation'!$D331)</f>
        <v>231</v>
      </c>
    </row>
    <row r="332" spans="1:23" s="7" customFormat="1" x14ac:dyDescent="0.35">
      <c r="A332" s="21" t="s">
        <v>504</v>
      </c>
      <c r="B332" s="22" t="s">
        <v>804</v>
      </c>
      <c r="C332" s="22" t="s">
        <v>8</v>
      </c>
      <c r="D332" s="21" t="s">
        <v>397</v>
      </c>
      <c r="E332" s="9">
        <f>INDEX(Summary[Practice Normalised Weighted List Size], MATCH(D332,Summary[ODS Code],0))</f>
        <v>5114.7966744345204</v>
      </c>
      <c r="F332" s="51">
        <f t="shared" si="35"/>
        <v>2301.6585034955342</v>
      </c>
      <c r="G332" s="26" t="e">
        <f>VLOOKUP(D332,'[1]NWL Practice AccurX Allocation'!D$4:G$357,4,FALSE)</f>
        <v>#N/A</v>
      </c>
      <c r="H332" s="28">
        <f t="shared" si="36"/>
        <v>167253.85125400883</v>
      </c>
      <c r="I332" s="23">
        <f t="shared" si="37"/>
        <v>41813.462813502207</v>
      </c>
      <c r="J332" s="23">
        <f t="shared" si="38"/>
        <v>167253.85125400883</v>
      </c>
      <c r="K332" s="33">
        <f t="shared" si="39"/>
        <v>2301.6585034955342</v>
      </c>
      <c r="L332" s="30">
        <v>0</v>
      </c>
      <c r="M332" s="30">
        <f>INDEX(Summary[FY2425Cost], MATCH(D332,Summary[PracticeCode],0))</f>
        <v>977.11069999999995</v>
      </c>
      <c r="N332" s="32">
        <f t="shared" si="40"/>
        <v>0.42452461931952967</v>
      </c>
      <c r="O332" s="33">
        <f t="shared" si="41"/>
        <v>1324.5478034955343</v>
      </c>
      <c r="P332" s="30">
        <f>INDEX(Summary[FY2425_AccurxCost], MATCH(D332,Summary[PracticeCode],0))</f>
        <v>977.11069999999995</v>
      </c>
      <c r="Q332" s="30">
        <f>INDEX(Summary[FY2425_EESMSCost], MATCH(D332,Summary[PracticeCode],0))</f>
        <v>0</v>
      </c>
      <c r="R332" s="31">
        <f>INDEX(Summary[FY2425_Accurx_Fragments], MATCH(D332,Summary[PracticeCode],0))</f>
        <v>48115</v>
      </c>
      <c r="S332" s="31">
        <f>INDEX(Summary[FY2425_EESMS], MATCH(D332,Summary[PracticeCode],0))</f>
        <v>0</v>
      </c>
      <c r="T332" s="10">
        <f>INDEX(Summary[FY2425_SMS], MATCH(D332,Summary[PracticeCode],0))</f>
        <v>48115</v>
      </c>
      <c r="U332" s="10">
        <f>SUMIFS(Table5[All messages],Table5[ODS],'NWL Practice Allocation'!$D332)</f>
        <v>11325</v>
      </c>
      <c r="V332" s="10">
        <f>SUMIFS(Table5[Fallback messages (No NHS App)],Table5[ODS],'NWL Practice Allocation'!$D332)</f>
        <v>6731</v>
      </c>
      <c r="W332" s="10">
        <f>SUMIFS(Table5[NHS App messages saved],Table5[ODS],'NWL Practice Allocation'!$D332)</f>
        <v>824</v>
      </c>
    </row>
    <row r="333" spans="1:23" s="7" customFormat="1" x14ac:dyDescent="0.35">
      <c r="A333" s="21" t="s">
        <v>663</v>
      </c>
      <c r="B333" s="22" t="s">
        <v>534</v>
      </c>
      <c r="C333" s="22" t="s">
        <v>16</v>
      </c>
      <c r="D333" s="21" t="s">
        <v>398</v>
      </c>
      <c r="E333" s="9">
        <f>INDEX(Summary[Practice Normalised Weighted List Size], MATCH(D333,Summary[ODS Code],0))</f>
        <v>7968.3549481506898</v>
      </c>
      <c r="F333" s="51">
        <f t="shared" si="35"/>
        <v>3585.7597266678104</v>
      </c>
      <c r="G333" s="26" t="e">
        <f>VLOOKUP(D333,'[1]NWL Practice AccurX Allocation'!D$4:G$357,4,FALSE)</f>
        <v>#N/A</v>
      </c>
      <c r="H333" s="28">
        <f t="shared" si="36"/>
        <v>260565.20680452758</v>
      </c>
      <c r="I333" s="23">
        <f t="shared" si="37"/>
        <v>65141.301701131895</v>
      </c>
      <c r="J333" s="23">
        <f t="shared" si="38"/>
        <v>260565.20680452758</v>
      </c>
      <c r="K333" s="33">
        <f t="shared" si="39"/>
        <v>3585.7597266678104</v>
      </c>
      <c r="L333" s="30">
        <v>0</v>
      </c>
      <c r="M333" s="30">
        <f>INDEX(Summary[FY2425Cost], MATCH(D333,Summary[PracticeCode],0))</f>
        <v>1619.4284</v>
      </c>
      <c r="N333" s="32">
        <f t="shared" si="40"/>
        <v>0.45162769495013239</v>
      </c>
      <c r="O333" s="33">
        <f t="shared" si="41"/>
        <v>1966.3313266678103</v>
      </c>
      <c r="P333" s="30">
        <f>INDEX(Summary[FY2425_AccurxCost], MATCH(D333,Summary[PracticeCode],0))</f>
        <v>870.0204</v>
      </c>
      <c r="Q333" s="30">
        <f>INDEX(Summary[FY2425_EESMSCost], MATCH(D333,Summary[PracticeCode],0))</f>
        <v>749.40800000000002</v>
      </c>
      <c r="R333" s="31">
        <f>INDEX(Summary[FY2425_Accurx_Fragments], MATCH(D333,Summary[PracticeCode],0))</f>
        <v>42544</v>
      </c>
      <c r="S333" s="31">
        <f>INDEX(Summary[FY2425_EESMS], MATCH(D333,Summary[PracticeCode],0))</f>
        <v>34064</v>
      </c>
      <c r="T333" s="10">
        <f>INDEX(Summary[FY2425_SMS], MATCH(D333,Summary[PracticeCode],0))</f>
        <v>76608</v>
      </c>
      <c r="U333" s="10">
        <f>SUMIFS(Table5[All messages],Table5[ODS],'NWL Practice Allocation'!$D333)</f>
        <v>15469</v>
      </c>
      <c r="V333" s="10">
        <f>SUMIFS(Table5[Fallback messages (No NHS App)],Table5[ODS],'NWL Practice Allocation'!$D333)</f>
        <v>4851</v>
      </c>
      <c r="W333" s="10">
        <f>SUMIFS(Table5[NHS App messages saved],Table5[ODS],'NWL Practice Allocation'!$D333)</f>
        <v>1968</v>
      </c>
    </row>
    <row r="334" spans="1:23" s="7" customFormat="1" x14ac:dyDescent="0.35">
      <c r="A334" s="21" t="s">
        <v>399</v>
      </c>
      <c r="B334" s="22" t="s">
        <v>467</v>
      </c>
      <c r="C334" s="22" t="s">
        <v>29</v>
      </c>
      <c r="D334" s="21" t="s">
        <v>400</v>
      </c>
      <c r="E334" s="9">
        <f>INDEX(Summary[Practice Normalised Weighted List Size], MATCH(D334,Summary[ODS Code],0))</f>
        <v>1.15175861463258</v>
      </c>
      <c r="F334" s="51">
        <f t="shared" si="35"/>
        <v>0.51829137658466107</v>
      </c>
      <c r="G334" s="26" t="e">
        <f>VLOOKUP(D334,'[1]NWL Practice AccurX Allocation'!D$4:G$357,4,FALSE)</f>
        <v>#N/A</v>
      </c>
      <c r="H334" s="28">
        <f t="shared" si="36"/>
        <v>37.662506698485366</v>
      </c>
      <c r="I334" s="23">
        <f t="shared" si="37"/>
        <v>9.4156266746213415</v>
      </c>
      <c r="J334" s="23">
        <f t="shared" si="38"/>
        <v>37.662506698485366</v>
      </c>
      <c r="K334" s="33">
        <f t="shared" si="39"/>
        <v>0.51829137658466107</v>
      </c>
      <c r="L334" s="30">
        <v>0</v>
      </c>
      <c r="M334" s="30">
        <f>INDEX(Summary[FY2425Cost], MATCH(D334,Summary[PracticeCode],0))</f>
        <v>0</v>
      </c>
      <c r="N334" s="32">
        <f t="shared" si="40"/>
        <v>0</v>
      </c>
      <c r="O334" s="33">
        <f t="shared" si="41"/>
        <v>0.51829137658466107</v>
      </c>
      <c r="P334" s="30">
        <f>INDEX(Summary[FY2425_AccurxCost], MATCH(D334,Summary[PracticeCode],0))</f>
        <v>0</v>
      </c>
      <c r="Q334" s="30">
        <f>INDEX(Summary[FY2425_EESMSCost], MATCH(D334,Summary[PracticeCode],0))</f>
        <v>0</v>
      </c>
      <c r="R334" s="31">
        <f>INDEX(Summary[FY2425_Accurx_Fragments], MATCH(D334,Summary[PracticeCode],0))</f>
        <v>0</v>
      </c>
      <c r="S334" s="31">
        <f>INDEX(Summary[FY2425_EESMS], MATCH(D334,Summary[PracticeCode],0))</f>
        <v>0</v>
      </c>
      <c r="T334" s="10">
        <f>INDEX(Summary[FY2425_SMS], MATCH(D334,Summary[PracticeCode],0))</f>
        <v>0</v>
      </c>
      <c r="U334" s="10">
        <f>SUMIFS(Table5[All messages],Table5[ODS],'NWL Practice Allocation'!$D334)</f>
        <v>0</v>
      </c>
      <c r="V334" s="10">
        <f>SUMIFS(Table5[Fallback messages (No NHS App)],Table5[ODS],'NWL Practice Allocation'!$D334)</f>
        <v>0</v>
      </c>
      <c r="W334" s="10">
        <f>SUMIFS(Table5[NHS App messages saved],Table5[ODS],'NWL Practice Allocation'!$D334)</f>
        <v>0</v>
      </c>
    </row>
    <row r="335" spans="1:23" s="7" customFormat="1" x14ac:dyDescent="0.35">
      <c r="A335" s="21" t="s">
        <v>520</v>
      </c>
      <c r="B335" s="22" t="s">
        <v>470</v>
      </c>
      <c r="C335" s="22" t="s">
        <v>33</v>
      </c>
      <c r="D335" s="21" t="s">
        <v>401</v>
      </c>
      <c r="E335" s="9">
        <f>INDEX(Summary[Practice Normalised Weighted List Size], MATCH(D335,Summary[ODS Code],0))</f>
        <v>153.347827987432</v>
      </c>
      <c r="F335" s="51">
        <f t="shared" si="35"/>
        <v>69.006522594344403</v>
      </c>
      <c r="G335" s="26" t="e">
        <f>VLOOKUP(D335,'[1]NWL Practice AccurX Allocation'!D$4:G$357,4,FALSE)</f>
        <v>#N/A</v>
      </c>
      <c r="H335" s="28">
        <f t="shared" si="36"/>
        <v>5014.4739751890265</v>
      </c>
      <c r="I335" s="23">
        <f t="shared" si="37"/>
        <v>1253.6184937972566</v>
      </c>
      <c r="J335" s="23">
        <f t="shared" si="38"/>
        <v>5014.4739751890265</v>
      </c>
      <c r="K335" s="33">
        <f t="shared" si="39"/>
        <v>69.006522594344403</v>
      </c>
      <c r="L335" s="30">
        <v>0</v>
      </c>
      <c r="M335" s="30">
        <f>INDEX(Summary[FY2425Cost], MATCH(D335,Summary[PracticeCode],0))</f>
        <v>0</v>
      </c>
      <c r="N335" s="32">
        <f t="shared" si="40"/>
        <v>0</v>
      </c>
      <c r="O335" s="33">
        <f t="shared" si="41"/>
        <v>69.006522594344403</v>
      </c>
      <c r="P335" s="30">
        <f>INDEX(Summary[FY2425_AccurxCost], MATCH(D335,Summary[PracticeCode],0))</f>
        <v>0</v>
      </c>
      <c r="Q335" s="30">
        <f>INDEX(Summary[FY2425_EESMSCost], MATCH(D335,Summary[PracticeCode],0))</f>
        <v>0</v>
      </c>
      <c r="R335" s="31">
        <f>INDEX(Summary[FY2425_Accurx_Fragments], MATCH(D335,Summary[PracticeCode],0))</f>
        <v>0</v>
      </c>
      <c r="S335" s="31">
        <f>INDEX(Summary[FY2425_EESMS], MATCH(D335,Summary[PracticeCode],0))</f>
        <v>0</v>
      </c>
      <c r="T335" s="10">
        <f>INDEX(Summary[FY2425_SMS], MATCH(D335,Summary[PracticeCode],0))</f>
        <v>0</v>
      </c>
      <c r="U335" s="10">
        <f>SUMIFS(Table5[All messages],Table5[ODS],'NWL Practice Allocation'!$D335)</f>
        <v>0</v>
      </c>
      <c r="V335" s="10">
        <f>SUMIFS(Table5[Fallback messages (No NHS App)],Table5[ODS],'NWL Practice Allocation'!$D335)</f>
        <v>0</v>
      </c>
      <c r="W335" s="10">
        <f>SUMIFS(Table5[NHS App messages saved],Table5[ODS],'NWL Practice Allocation'!$D335)</f>
        <v>0</v>
      </c>
    </row>
    <row r="336" spans="1:23" s="7" customFormat="1" x14ac:dyDescent="0.35">
      <c r="A336" s="21" t="s">
        <v>680</v>
      </c>
      <c r="B336" s="22" t="s">
        <v>511</v>
      </c>
      <c r="C336" s="22" t="s">
        <v>12</v>
      </c>
      <c r="D336" s="21" t="s">
        <v>402</v>
      </c>
      <c r="E336" s="9">
        <f>INDEX(Summary[Practice Normalised Weighted List Size], MATCH(D336,Summary[ODS Code],0))</f>
        <v>5374.05568791517</v>
      </c>
      <c r="F336" s="51">
        <f t="shared" si="35"/>
        <v>2418.3250595618265</v>
      </c>
      <c r="G336" s="26" t="e">
        <f>VLOOKUP(D336,'[1]NWL Practice AccurX Allocation'!D$4:G$357,4,FALSE)</f>
        <v>#N/A</v>
      </c>
      <c r="H336" s="28">
        <f t="shared" si="36"/>
        <v>175731.62099482608</v>
      </c>
      <c r="I336" s="23">
        <f t="shared" si="37"/>
        <v>43932.90524870652</v>
      </c>
      <c r="J336" s="23">
        <f t="shared" si="38"/>
        <v>175731.62099482608</v>
      </c>
      <c r="K336" s="33">
        <f t="shared" si="39"/>
        <v>2418.3250595618265</v>
      </c>
      <c r="L336" s="30">
        <v>0</v>
      </c>
      <c r="M336" s="30">
        <f>INDEX(Summary[FY2425Cost], MATCH(D336,Summary[PracticeCode],0))</f>
        <v>1483.0441000000001</v>
      </c>
      <c r="N336" s="32">
        <f t="shared" si="40"/>
        <v>0.61325258742044841</v>
      </c>
      <c r="O336" s="33">
        <f t="shared" si="41"/>
        <v>935.28095956182642</v>
      </c>
      <c r="P336" s="30">
        <f>INDEX(Summary[FY2425_AccurxCost], MATCH(D336,Summary[PracticeCode],0))</f>
        <v>662.18010000000004</v>
      </c>
      <c r="Q336" s="30">
        <f>INDEX(Summary[FY2425_EESMSCost], MATCH(D336,Summary[PracticeCode],0))</f>
        <v>820.86400000000003</v>
      </c>
      <c r="R336" s="31">
        <f>INDEX(Summary[FY2425_Accurx_Fragments], MATCH(D336,Summary[PracticeCode],0))</f>
        <v>32631</v>
      </c>
      <c r="S336" s="31">
        <f>INDEX(Summary[FY2425_EESMS], MATCH(D336,Summary[PracticeCode],0))</f>
        <v>37312</v>
      </c>
      <c r="T336" s="10">
        <f>INDEX(Summary[FY2425_SMS], MATCH(D336,Summary[PracticeCode],0))</f>
        <v>69943</v>
      </c>
      <c r="U336" s="10">
        <f>SUMIFS(Table5[All messages],Table5[ODS],'NWL Practice Allocation'!$D336)</f>
        <v>7218</v>
      </c>
      <c r="V336" s="10">
        <f>SUMIFS(Table5[Fallback messages (No NHS App)],Table5[ODS],'NWL Practice Allocation'!$D336)</f>
        <v>3271</v>
      </c>
      <c r="W336" s="10">
        <f>SUMIFS(Table5[NHS App messages saved],Table5[ODS],'NWL Practice Allocation'!$D336)</f>
        <v>936</v>
      </c>
    </row>
    <row r="337" spans="1:23" s="7" customFormat="1" x14ac:dyDescent="0.35">
      <c r="A337" s="21" t="s">
        <v>674</v>
      </c>
      <c r="B337" s="22" t="s">
        <v>497</v>
      </c>
      <c r="C337" s="22" t="s">
        <v>22</v>
      </c>
      <c r="D337" s="21" t="s">
        <v>373</v>
      </c>
      <c r="E337" s="9">
        <f>INDEX(Summary[Practice Normalised Weighted List Size], MATCH(D337,Summary[ODS Code],0))</f>
        <v>4868.2740797410697</v>
      </c>
      <c r="F337" s="51">
        <f t="shared" si="35"/>
        <v>2190.7233358834815</v>
      </c>
      <c r="G337" s="26" t="e">
        <f>VLOOKUP(D337,'[1]NWL Practice AccurX Allocation'!D$4:G$357,4,FALSE)</f>
        <v>#N/A</v>
      </c>
      <c r="H337" s="28">
        <f t="shared" si="36"/>
        <v>159192.562407533</v>
      </c>
      <c r="I337" s="23">
        <f t="shared" si="37"/>
        <v>39798.140601883249</v>
      </c>
      <c r="J337" s="23">
        <f t="shared" si="38"/>
        <v>159192.562407533</v>
      </c>
      <c r="K337" s="33">
        <f t="shared" si="39"/>
        <v>2190.7233358834815</v>
      </c>
      <c r="L337" s="30">
        <v>0</v>
      </c>
      <c r="M337" s="30">
        <f>INDEX(Summary[FY2425Cost], MATCH(D337,Summary[PracticeCode],0))</f>
        <v>3934.1268</v>
      </c>
      <c r="N337" s="32">
        <f t="shared" si="40"/>
        <v>1.7958117921875487</v>
      </c>
      <c r="O337" s="33">
        <f t="shared" si="41"/>
        <v>-1743.4034641165185</v>
      </c>
      <c r="P337" s="30">
        <f>INDEX(Summary[FY2425_AccurxCost], MATCH(D337,Summary[PracticeCode],0))</f>
        <v>3109.2588000000001</v>
      </c>
      <c r="Q337" s="30">
        <f>INDEX(Summary[FY2425_EESMSCost], MATCH(D337,Summary[PracticeCode],0))</f>
        <v>824.86800000000005</v>
      </c>
      <c r="R337" s="31">
        <f>INDEX(Summary[FY2425_Accurx_Fragments], MATCH(D337,Summary[PracticeCode],0))</f>
        <v>155810</v>
      </c>
      <c r="S337" s="31">
        <f>INDEX(Summary[FY2425_EESMS], MATCH(D337,Summary[PracticeCode],0))</f>
        <v>37494</v>
      </c>
      <c r="T337" s="10">
        <f>INDEX(Summary[FY2425_SMS], MATCH(D337,Summary[PracticeCode],0))</f>
        <v>193304</v>
      </c>
      <c r="U337" s="10">
        <f>SUMIFS(Table5[All messages],Table5[ODS],'NWL Practice Allocation'!$D337)</f>
        <v>50562</v>
      </c>
      <c r="V337" s="10">
        <f>SUMIFS(Table5[Fallback messages (No NHS App)],Table5[ODS],'NWL Practice Allocation'!$D337)</f>
        <v>31607</v>
      </c>
      <c r="W337" s="10">
        <f>SUMIFS(Table5[NHS App messages saved],Table5[ODS],'NWL Practice Allocation'!$D337)</f>
        <v>1887</v>
      </c>
    </row>
    <row r="338" spans="1:23" s="7" customFormat="1" x14ac:dyDescent="0.35">
      <c r="A338" s="21" t="s">
        <v>696</v>
      </c>
      <c r="B338" s="22" t="s">
        <v>437</v>
      </c>
      <c r="C338" s="22" t="s">
        <v>18</v>
      </c>
      <c r="D338" s="21" t="s">
        <v>403</v>
      </c>
      <c r="E338" s="9">
        <f>INDEX(Summary[Practice Normalised Weighted List Size], MATCH(D338,Summary[ODS Code],0))</f>
        <v>10529.2384276213</v>
      </c>
      <c r="F338" s="51">
        <f t="shared" si="35"/>
        <v>4738.1572924295851</v>
      </c>
      <c r="G338" s="26" t="e">
        <f>VLOOKUP(D338,'[1]NWL Practice AccurX Allocation'!D$4:G$357,4,FALSE)</f>
        <v>#N/A</v>
      </c>
      <c r="H338" s="28">
        <f t="shared" si="36"/>
        <v>344306.09658321651</v>
      </c>
      <c r="I338" s="23">
        <f t="shared" si="37"/>
        <v>86076.524145804127</v>
      </c>
      <c r="J338" s="23">
        <f t="shared" si="38"/>
        <v>344306.09658321651</v>
      </c>
      <c r="K338" s="33">
        <f t="shared" si="39"/>
        <v>4738.1572924295851</v>
      </c>
      <c r="L338" s="30">
        <v>0</v>
      </c>
      <c r="M338" s="30">
        <f>INDEX(Summary[FY2425Cost], MATCH(D338,Summary[PracticeCode],0))</f>
        <v>3743.2593999999999</v>
      </c>
      <c r="N338" s="32">
        <f t="shared" si="40"/>
        <v>0.79002430037111926</v>
      </c>
      <c r="O338" s="33">
        <f t="shared" si="41"/>
        <v>994.89789242958523</v>
      </c>
      <c r="P338" s="30">
        <f>INDEX(Summary[FY2425_AccurxCost], MATCH(D338,Summary[PracticeCode],0))</f>
        <v>3743.2593999999999</v>
      </c>
      <c r="Q338" s="30">
        <f>INDEX(Summary[FY2425_EESMSCost], MATCH(D338,Summary[PracticeCode],0))</f>
        <v>0</v>
      </c>
      <c r="R338" s="31">
        <f>INDEX(Summary[FY2425_Accurx_Fragments], MATCH(D338,Summary[PracticeCode],0))</f>
        <v>180012</v>
      </c>
      <c r="S338" s="31">
        <f>INDEX(Summary[FY2425_EESMS], MATCH(D338,Summary[PracticeCode],0))</f>
        <v>0</v>
      </c>
      <c r="T338" s="10">
        <f>INDEX(Summary[FY2425_SMS], MATCH(D338,Summary[PracticeCode],0))</f>
        <v>180012</v>
      </c>
      <c r="U338" s="10">
        <f>SUMIFS(Table5[All messages],Table5[ODS],'NWL Practice Allocation'!$D338)</f>
        <v>51756</v>
      </c>
      <c r="V338" s="10">
        <f>SUMIFS(Table5[Fallback messages (No NHS App)],Table5[ODS],'NWL Practice Allocation'!$D338)</f>
        <v>27274</v>
      </c>
      <c r="W338" s="10">
        <f>SUMIFS(Table5[NHS App messages saved],Table5[ODS],'NWL Practice Allocation'!$D338)</f>
        <v>4749</v>
      </c>
    </row>
    <row r="339" spans="1:23" s="7" customFormat="1" x14ac:dyDescent="0.35">
      <c r="A339" s="21" t="s">
        <v>404</v>
      </c>
      <c r="B339" s="22" t="s">
        <v>433</v>
      </c>
      <c r="C339" s="22" t="s">
        <v>16</v>
      </c>
      <c r="D339" s="21" t="s">
        <v>405</v>
      </c>
      <c r="E339" s="9">
        <f>INDEX(Summary[Practice Normalised Weighted List Size], MATCH(D339,Summary[ODS Code],0))</f>
        <v>5483.0660676808702</v>
      </c>
      <c r="F339" s="51">
        <f t="shared" si="35"/>
        <v>2467.3797304563918</v>
      </c>
      <c r="G339" s="26" t="e">
        <f>VLOOKUP(D339,'[1]NWL Practice AccurX Allocation'!D$4:G$357,4,FALSE)</f>
        <v>#N/A</v>
      </c>
      <c r="H339" s="28">
        <f t="shared" si="36"/>
        <v>179296.26041316448</v>
      </c>
      <c r="I339" s="23">
        <f t="shared" si="37"/>
        <v>44824.065103291119</v>
      </c>
      <c r="J339" s="23">
        <f t="shared" si="38"/>
        <v>179296.26041316448</v>
      </c>
      <c r="K339" s="33">
        <f t="shared" si="39"/>
        <v>2467.3797304563918</v>
      </c>
      <c r="L339" s="30">
        <v>0</v>
      </c>
      <c r="M339" s="30">
        <f>INDEX(Summary[FY2425Cost], MATCH(D339,Summary[PracticeCode],0))</f>
        <v>2666.1188999999999</v>
      </c>
      <c r="N339" s="32">
        <f t="shared" si="40"/>
        <v>1.0805466491802813</v>
      </c>
      <c r="O339" s="33">
        <f t="shared" si="41"/>
        <v>-198.73916954360811</v>
      </c>
      <c r="P339" s="30">
        <f>INDEX(Summary[FY2425_AccurxCost], MATCH(D339,Summary[PracticeCode],0))</f>
        <v>641.54689999999994</v>
      </c>
      <c r="Q339" s="30">
        <f>INDEX(Summary[FY2425_EESMSCost], MATCH(D339,Summary[PracticeCode],0))</f>
        <v>2024.5719999999999</v>
      </c>
      <c r="R339" s="31">
        <f>INDEX(Summary[FY2425_Accurx_Fragments], MATCH(D339,Summary[PracticeCode],0))</f>
        <v>31319</v>
      </c>
      <c r="S339" s="31">
        <f>INDEX(Summary[FY2425_EESMS], MATCH(D339,Summary[PracticeCode],0))</f>
        <v>92026</v>
      </c>
      <c r="T339" s="10">
        <f>INDEX(Summary[FY2425_SMS], MATCH(D339,Summary[PracticeCode],0))</f>
        <v>123345</v>
      </c>
      <c r="U339" s="10">
        <f>SUMIFS(Table5[All messages],Table5[ODS],'NWL Practice Allocation'!$D339)</f>
        <v>5571</v>
      </c>
      <c r="V339" s="10">
        <f>SUMIFS(Table5[Fallback messages (No NHS App)],Table5[ODS],'NWL Practice Allocation'!$D339)</f>
        <v>2514</v>
      </c>
      <c r="W339" s="10">
        <f>SUMIFS(Table5[NHS App messages saved],Table5[ODS],'NWL Practice Allocation'!$D339)</f>
        <v>530</v>
      </c>
    </row>
    <row r="340" spans="1:23" s="7" customFormat="1" x14ac:dyDescent="0.35">
      <c r="A340" s="21" t="s">
        <v>734</v>
      </c>
      <c r="B340" s="22" t="s">
        <v>431</v>
      </c>
      <c r="C340" s="22" t="s">
        <v>18</v>
      </c>
      <c r="D340" s="21" t="s">
        <v>406</v>
      </c>
      <c r="E340" s="9">
        <f>INDEX(Summary[Practice Normalised Weighted List Size], MATCH(D340,Summary[ODS Code],0))</f>
        <v>14651.163726770699</v>
      </c>
      <c r="F340" s="51">
        <f t="shared" si="35"/>
        <v>6593.0236770468146</v>
      </c>
      <c r="G340" s="26" t="e">
        <f>VLOOKUP(D340,'[1]NWL Practice AccurX Allocation'!D$4:G$357,4,FALSE)</f>
        <v>#N/A</v>
      </c>
      <c r="H340" s="28">
        <f t="shared" si="36"/>
        <v>479093.05386540189</v>
      </c>
      <c r="I340" s="23">
        <f t="shared" si="37"/>
        <v>119773.26346635047</v>
      </c>
      <c r="J340" s="23">
        <f t="shared" si="38"/>
        <v>479093.05386540189</v>
      </c>
      <c r="K340" s="33">
        <f t="shared" si="39"/>
        <v>6593.0236770468146</v>
      </c>
      <c r="L340" s="30">
        <v>0</v>
      </c>
      <c r="M340" s="30">
        <f>INDEX(Summary[FY2425Cost], MATCH(D340,Summary[PracticeCode],0))</f>
        <v>3673.0646999999999</v>
      </c>
      <c r="N340" s="32">
        <f t="shared" si="40"/>
        <v>0.55711383424687777</v>
      </c>
      <c r="O340" s="33">
        <f t="shared" si="41"/>
        <v>2919.9589770468147</v>
      </c>
      <c r="P340" s="30">
        <f>INDEX(Summary[FY2425_AccurxCost], MATCH(D340,Summary[PracticeCode],0))</f>
        <v>2271.1806999999999</v>
      </c>
      <c r="Q340" s="30">
        <f>INDEX(Summary[FY2425_EESMSCost], MATCH(D340,Summary[PracticeCode],0))</f>
        <v>1401.884</v>
      </c>
      <c r="R340" s="31">
        <f>INDEX(Summary[FY2425_Accurx_Fragments], MATCH(D340,Summary[PracticeCode],0))</f>
        <v>111355</v>
      </c>
      <c r="S340" s="31">
        <f>INDEX(Summary[FY2425_EESMS], MATCH(D340,Summary[PracticeCode],0))</f>
        <v>63722</v>
      </c>
      <c r="T340" s="10">
        <f>INDEX(Summary[FY2425_SMS], MATCH(D340,Summary[PracticeCode],0))</f>
        <v>175077</v>
      </c>
      <c r="U340" s="10">
        <f>SUMIFS(Table5[All messages],Table5[ODS],'NWL Practice Allocation'!$D340)</f>
        <v>22361</v>
      </c>
      <c r="V340" s="10">
        <f>SUMIFS(Table5[Fallback messages (No NHS App)],Table5[ODS],'NWL Practice Allocation'!$D340)</f>
        <v>9656</v>
      </c>
      <c r="W340" s="10">
        <f>SUMIFS(Table5[NHS App messages saved],Table5[ODS],'NWL Practice Allocation'!$D340)</f>
        <v>2174</v>
      </c>
    </row>
    <row r="341" spans="1:23" s="7" customFormat="1" x14ac:dyDescent="0.35">
      <c r="A341" s="21" t="s">
        <v>602</v>
      </c>
      <c r="B341" s="22" t="s">
        <v>485</v>
      </c>
      <c r="C341" s="22" t="s">
        <v>8</v>
      </c>
      <c r="D341" s="21" t="s">
        <v>408</v>
      </c>
      <c r="E341" s="9">
        <f>INDEX(Summary[Practice Normalised Weighted List Size], MATCH(D341,Summary[ODS Code],0))</f>
        <v>10597.9705763321</v>
      </c>
      <c r="F341" s="51">
        <f t="shared" si="35"/>
        <v>4769.0867593494449</v>
      </c>
      <c r="G341" s="26" t="e">
        <f>VLOOKUP(D341,'[1]NWL Practice AccurX Allocation'!D$4:G$357,4,FALSE)</f>
        <v>#N/A</v>
      </c>
      <c r="H341" s="28">
        <f t="shared" si="36"/>
        <v>346553.63784605969</v>
      </c>
      <c r="I341" s="23">
        <f t="shared" si="37"/>
        <v>86638.409461514922</v>
      </c>
      <c r="J341" s="23">
        <f t="shared" si="38"/>
        <v>346553.63784605969</v>
      </c>
      <c r="K341" s="33">
        <f t="shared" si="39"/>
        <v>4769.0867593494449</v>
      </c>
      <c r="L341" s="30">
        <v>0</v>
      </c>
      <c r="M341" s="30">
        <f>INDEX(Summary[FY2425Cost], MATCH(D341,Summary[PracticeCode],0))</f>
        <v>2240.7778000000003</v>
      </c>
      <c r="N341" s="32">
        <f t="shared" si="40"/>
        <v>0.46985469400553886</v>
      </c>
      <c r="O341" s="33">
        <f t="shared" si="41"/>
        <v>2528.3089593494446</v>
      </c>
      <c r="P341" s="30">
        <f>INDEX(Summary[FY2425_AccurxCost], MATCH(D341,Summary[PracticeCode],0))</f>
        <v>1701.0518000000002</v>
      </c>
      <c r="Q341" s="30">
        <f>INDEX(Summary[FY2425_EESMSCost], MATCH(D341,Summary[PracticeCode],0))</f>
        <v>539.726</v>
      </c>
      <c r="R341" s="31">
        <f>INDEX(Summary[FY2425_Accurx_Fragments], MATCH(D341,Summary[PracticeCode],0))</f>
        <v>82132</v>
      </c>
      <c r="S341" s="31">
        <f>INDEX(Summary[FY2425_EESMS], MATCH(D341,Summary[PracticeCode],0))</f>
        <v>24533</v>
      </c>
      <c r="T341" s="10">
        <f>INDEX(Summary[FY2425_SMS], MATCH(D341,Summary[PracticeCode],0))</f>
        <v>106665</v>
      </c>
      <c r="U341" s="10">
        <f>SUMIFS(Table5[All messages],Table5[ODS],'NWL Practice Allocation'!$D341)</f>
        <v>19142</v>
      </c>
      <c r="V341" s="10">
        <f>SUMIFS(Table5[Fallback messages (No NHS App)],Table5[ODS],'NWL Practice Allocation'!$D341)</f>
        <v>8124</v>
      </c>
      <c r="W341" s="10">
        <f>SUMIFS(Table5[NHS App messages saved],Table5[ODS],'NWL Practice Allocation'!$D341)</f>
        <v>2622</v>
      </c>
    </row>
    <row r="342" spans="1:23" s="7" customFormat="1" x14ac:dyDescent="0.35">
      <c r="A342" s="21" t="s">
        <v>741</v>
      </c>
      <c r="B342" s="22" t="s">
        <v>451</v>
      </c>
      <c r="C342" s="22" t="s">
        <v>12</v>
      </c>
      <c r="D342" s="21" t="s">
        <v>93</v>
      </c>
      <c r="E342" s="9">
        <f>INDEX(Summary[Practice Normalised Weighted List Size], MATCH(D342,Summary[ODS Code],0))</f>
        <v>6097.8062152922903</v>
      </c>
      <c r="F342" s="51">
        <f t="shared" si="35"/>
        <v>2744.0127968815309</v>
      </c>
      <c r="G342" s="26" t="e">
        <f>VLOOKUP(D342,'[1]NWL Practice AccurX Allocation'!D$4:G$357,4,FALSE)</f>
        <v>#N/A</v>
      </c>
      <c r="H342" s="28">
        <f t="shared" si="36"/>
        <v>199398.26324005792</v>
      </c>
      <c r="I342" s="23">
        <f t="shared" si="37"/>
        <v>49849.565810014479</v>
      </c>
      <c r="J342" s="23">
        <f t="shared" si="38"/>
        <v>199398.26324005792</v>
      </c>
      <c r="K342" s="33">
        <f t="shared" si="39"/>
        <v>2744.0127968815309</v>
      </c>
      <c r="L342" s="30">
        <v>0</v>
      </c>
      <c r="M342" s="30">
        <f>INDEX(Summary[FY2425Cost], MATCH(D342,Summary[PracticeCode],0))</f>
        <v>1818.0923</v>
      </c>
      <c r="N342" s="32">
        <f t="shared" si="40"/>
        <v>0.66256699023641386</v>
      </c>
      <c r="O342" s="33">
        <f t="shared" si="41"/>
        <v>925.92049688153088</v>
      </c>
      <c r="P342" s="30">
        <f>INDEX(Summary[FY2425_AccurxCost], MATCH(D342,Summary[PracticeCode],0))</f>
        <v>55.782300000000006</v>
      </c>
      <c r="Q342" s="30">
        <f>INDEX(Summary[FY2425_EESMSCost], MATCH(D342,Summary[PracticeCode],0))</f>
        <v>1762.31</v>
      </c>
      <c r="R342" s="31">
        <f>INDEX(Summary[FY2425_Accurx_Fragments], MATCH(D342,Summary[PracticeCode],0))</f>
        <v>2725</v>
      </c>
      <c r="S342" s="31">
        <f>INDEX(Summary[FY2425_EESMS], MATCH(D342,Summary[PracticeCode],0))</f>
        <v>80105</v>
      </c>
      <c r="T342" s="10">
        <f>INDEX(Summary[FY2425_SMS], MATCH(D342,Summary[PracticeCode],0))</f>
        <v>82830</v>
      </c>
      <c r="U342" s="10">
        <f>SUMIFS(Table5[All messages],Table5[ODS],'NWL Practice Allocation'!$D342)</f>
        <v>2812</v>
      </c>
      <c r="V342" s="10">
        <f>SUMIFS(Table5[Fallback messages (No NHS App)],Table5[ODS],'NWL Practice Allocation'!$D342)</f>
        <v>1237</v>
      </c>
      <c r="W342" s="10">
        <f>SUMIFS(Table5[NHS App messages saved],Table5[ODS],'NWL Practice Allocation'!$D342)</f>
        <v>177</v>
      </c>
    </row>
    <row r="343" spans="1:23" s="7" customFormat="1" x14ac:dyDescent="0.35">
      <c r="A343" s="21" t="s">
        <v>593</v>
      </c>
      <c r="B343" s="22" t="s">
        <v>456</v>
      </c>
      <c r="C343" s="22" t="s">
        <v>33</v>
      </c>
      <c r="D343" s="21" t="s">
        <v>409</v>
      </c>
      <c r="E343" s="9">
        <f>INDEX(Summary[Practice Normalised Weighted List Size], MATCH(D343,Summary[ODS Code],0))</f>
        <v>4196.1738610433704</v>
      </c>
      <c r="F343" s="51">
        <f t="shared" si="35"/>
        <v>1888.2782374695166</v>
      </c>
      <c r="G343" s="26" t="e">
        <f>VLOOKUP(D343,'[1]NWL Practice AccurX Allocation'!D$4:G$357,4,FALSE)</f>
        <v>#N/A</v>
      </c>
      <c r="H343" s="28">
        <f t="shared" si="36"/>
        <v>137214.88525611823</v>
      </c>
      <c r="I343" s="23">
        <f t="shared" si="37"/>
        <v>34303.721314029557</v>
      </c>
      <c r="J343" s="23">
        <f t="shared" si="38"/>
        <v>137214.88525611823</v>
      </c>
      <c r="K343" s="33">
        <f t="shared" si="39"/>
        <v>1888.2782374695166</v>
      </c>
      <c r="L343" s="30">
        <v>0</v>
      </c>
      <c r="M343" s="30">
        <f>INDEX(Summary[FY2425Cost], MATCH(D343,Summary[PracticeCode],0))</f>
        <v>707.82979999999998</v>
      </c>
      <c r="N343" s="32">
        <f t="shared" si="40"/>
        <v>0.37485460879354482</v>
      </c>
      <c r="O343" s="33">
        <f t="shared" si="41"/>
        <v>1180.4484374695166</v>
      </c>
      <c r="P343" s="30">
        <f>INDEX(Summary[FY2425_AccurxCost], MATCH(D343,Summary[PracticeCode],0))</f>
        <v>204.0078</v>
      </c>
      <c r="Q343" s="30">
        <f>INDEX(Summary[FY2425_EESMSCost], MATCH(D343,Summary[PracticeCode],0))</f>
        <v>503.822</v>
      </c>
      <c r="R343" s="31">
        <f>INDEX(Summary[FY2425_Accurx_Fragments], MATCH(D343,Summary[PracticeCode],0))</f>
        <v>9994</v>
      </c>
      <c r="S343" s="31">
        <f>INDEX(Summary[FY2425_EESMS], MATCH(D343,Summary[PracticeCode],0))</f>
        <v>22901</v>
      </c>
      <c r="T343" s="10">
        <f>INDEX(Summary[FY2425_SMS], MATCH(D343,Summary[PracticeCode],0))</f>
        <v>32895</v>
      </c>
      <c r="U343" s="10">
        <f>SUMIFS(Table5[All messages],Table5[ODS],'NWL Practice Allocation'!$D343)</f>
        <v>2692</v>
      </c>
      <c r="V343" s="10">
        <f>SUMIFS(Table5[Fallback messages (No NHS App)],Table5[ODS],'NWL Practice Allocation'!$D343)</f>
        <v>1421</v>
      </c>
      <c r="W343" s="10">
        <f>SUMIFS(Table5[NHS App messages saved],Table5[ODS],'NWL Practice Allocation'!$D343)</f>
        <v>187</v>
      </c>
    </row>
    <row r="344" spans="1:23" s="7" customFormat="1" x14ac:dyDescent="0.35">
      <c r="A344" s="21" t="s">
        <v>685</v>
      </c>
      <c r="B344" s="22" t="s">
        <v>532</v>
      </c>
      <c r="C344" s="22" t="s">
        <v>12</v>
      </c>
      <c r="D344" s="21" t="s">
        <v>411</v>
      </c>
      <c r="E344" s="9">
        <f>INDEX(Summary[Practice Normalised Weighted List Size], MATCH(D344,Summary[ODS Code],0))</f>
        <v>6467.6500761464504</v>
      </c>
      <c r="F344" s="51">
        <f t="shared" si="35"/>
        <v>2910.4425342659029</v>
      </c>
      <c r="G344" s="26" t="e">
        <f>VLOOKUP(D344,'[1]NWL Practice AccurX Allocation'!D$4:G$357,4,FALSE)</f>
        <v>#N/A</v>
      </c>
      <c r="H344" s="28">
        <f t="shared" si="36"/>
        <v>211492.15748998895</v>
      </c>
      <c r="I344" s="23">
        <f t="shared" si="37"/>
        <v>52873.039372497238</v>
      </c>
      <c r="J344" s="23">
        <f t="shared" si="38"/>
        <v>211492.15748998895</v>
      </c>
      <c r="K344" s="33">
        <f t="shared" si="39"/>
        <v>2910.4425342659029</v>
      </c>
      <c r="L344" s="30">
        <v>0</v>
      </c>
      <c r="M344" s="30">
        <f>INDEX(Summary[FY2425Cost], MATCH(D344,Summary[PracticeCode],0))</f>
        <v>1839.0407</v>
      </c>
      <c r="N344" s="32">
        <f t="shared" si="40"/>
        <v>0.63187665736333076</v>
      </c>
      <c r="O344" s="33">
        <f t="shared" si="41"/>
        <v>1071.4018342659028</v>
      </c>
      <c r="P344" s="30">
        <f>INDEX(Summary[FY2425_AccurxCost], MATCH(D344,Summary[PracticeCode],0))</f>
        <v>331.11670000000004</v>
      </c>
      <c r="Q344" s="30">
        <f>INDEX(Summary[FY2425_EESMSCost], MATCH(D344,Summary[PracticeCode],0))</f>
        <v>1507.924</v>
      </c>
      <c r="R344" s="31">
        <f>INDEX(Summary[FY2425_Accurx_Fragments], MATCH(D344,Summary[PracticeCode],0))</f>
        <v>16257</v>
      </c>
      <c r="S344" s="31">
        <f>INDEX(Summary[FY2425_EESMS], MATCH(D344,Summary[PracticeCode],0))</f>
        <v>68542</v>
      </c>
      <c r="T344" s="10">
        <f>INDEX(Summary[FY2425_SMS], MATCH(D344,Summary[PracticeCode],0))</f>
        <v>84799</v>
      </c>
      <c r="U344" s="10">
        <f>SUMIFS(Table5[All messages],Table5[ODS],'NWL Practice Allocation'!$D344)</f>
        <v>3734</v>
      </c>
      <c r="V344" s="10">
        <f>SUMIFS(Table5[Fallback messages (No NHS App)],Table5[ODS],'NWL Practice Allocation'!$D344)</f>
        <v>1583</v>
      </c>
      <c r="W344" s="10">
        <f>SUMIFS(Table5[NHS App messages saved],Table5[ODS],'NWL Practice Allocation'!$D344)</f>
        <v>459</v>
      </c>
    </row>
    <row r="345" spans="1:23" s="7" customFormat="1" x14ac:dyDescent="0.35">
      <c r="A345" s="21" t="s">
        <v>525</v>
      </c>
      <c r="B345" s="22" t="s">
        <v>445</v>
      </c>
      <c r="C345" s="22" t="s">
        <v>26</v>
      </c>
      <c r="D345" s="21" t="s">
        <v>413</v>
      </c>
      <c r="E345" s="9">
        <f>INDEX(Summary[Practice Normalised Weighted List Size], MATCH(D345,Summary[ODS Code],0))</f>
        <v>2599.3956107614399</v>
      </c>
      <c r="F345" s="51">
        <f t="shared" si="35"/>
        <v>1169.728024842648</v>
      </c>
      <c r="G345" s="26" t="e">
        <f>VLOOKUP(D345,'[1]NWL Practice AccurX Allocation'!D$4:G$357,4,FALSE)</f>
        <v>#N/A</v>
      </c>
      <c r="H345" s="28">
        <f t="shared" si="36"/>
        <v>85000.236471899087</v>
      </c>
      <c r="I345" s="23">
        <f t="shared" si="37"/>
        <v>21250.059117974772</v>
      </c>
      <c r="J345" s="23">
        <f t="shared" si="38"/>
        <v>85000.236471899087</v>
      </c>
      <c r="K345" s="33">
        <f t="shared" si="39"/>
        <v>1169.728024842648</v>
      </c>
      <c r="L345" s="30">
        <v>0</v>
      </c>
      <c r="M345" s="30">
        <f>INDEX(Summary[FY2425Cost], MATCH(D345,Summary[PracticeCode],0))</f>
        <v>819.84300000000007</v>
      </c>
      <c r="N345" s="32">
        <f t="shared" si="40"/>
        <v>0.70088343836190936</v>
      </c>
      <c r="O345" s="33">
        <f>K345-M345</f>
        <v>349.88502484264791</v>
      </c>
      <c r="P345" s="30">
        <f>INDEX(Summary[FY2425_AccurxCost], MATCH(D345,Summary[PracticeCode],0))</f>
        <v>819.07300000000009</v>
      </c>
      <c r="Q345" s="30">
        <f>INDEX(Summary[FY2425_EESMSCost], MATCH(D345,Summary[PracticeCode],0))</f>
        <v>0.77</v>
      </c>
      <c r="R345" s="31">
        <f>INDEX(Summary[FY2425_Accurx_Fragments], MATCH(D345,Summary[PracticeCode],0))</f>
        <v>39176</v>
      </c>
      <c r="S345" s="31">
        <f>INDEX(Summary[FY2425_EESMS], MATCH(D345,Summary[PracticeCode],0))</f>
        <v>35</v>
      </c>
      <c r="T345" s="10">
        <f>INDEX(Summary[FY2425_SMS], MATCH(D345,Summary[PracticeCode],0))</f>
        <v>39211</v>
      </c>
      <c r="U345" s="10">
        <f>SUMIFS(Table5[All messages],Table5[ODS],'NWL Practice Allocation'!$D345)</f>
        <v>17896</v>
      </c>
      <c r="V345" s="10">
        <f>SUMIFS(Table5[Fallback messages (No NHS App)],Table5[ODS],'NWL Practice Allocation'!$D345)</f>
        <v>11934</v>
      </c>
      <c r="W345" s="10">
        <f>SUMIFS(Table5[NHS App messages saved],Table5[ODS],'NWL Practice Allocation'!$D345)</f>
        <v>1089</v>
      </c>
    </row>
    <row r="346" spans="1:23" s="67" customFormat="1" ht="14.25" customHeight="1" x14ac:dyDescent="0.35">
      <c r="A346" s="69"/>
      <c r="B346" s="58"/>
      <c r="C346" s="58"/>
      <c r="D346" s="69"/>
      <c r="E346" s="59"/>
      <c r="F346" s="58"/>
      <c r="G346" s="58"/>
      <c r="H346" s="60"/>
      <c r="I346" s="61"/>
      <c r="J346" s="61"/>
      <c r="K346" s="62"/>
      <c r="L346" s="62"/>
      <c r="M346" s="62"/>
      <c r="N346" s="63"/>
      <c r="O346" s="64"/>
      <c r="P346" s="65"/>
      <c r="Q346" s="65"/>
      <c r="R346" s="66"/>
      <c r="S346" s="66"/>
      <c r="T346" s="59"/>
    </row>
    <row r="347" spans="1:23" s="67" customFormat="1" ht="18.75" customHeight="1" x14ac:dyDescent="0.35">
      <c r="A347" s="69"/>
      <c r="B347" s="58"/>
      <c r="C347" s="58"/>
      <c r="D347" s="69"/>
      <c r="E347" s="59"/>
      <c r="F347" s="58"/>
      <c r="G347" s="58"/>
      <c r="H347" s="60"/>
      <c r="I347" s="61"/>
      <c r="J347" s="61"/>
      <c r="K347" s="68"/>
      <c r="L347" s="62"/>
      <c r="M347" s="62"/>
      <c r="N347" s="63"/>
      <c r="O347" s="64"/>
      <c r="P347" s="65"/>
      <c r="Q347" s="65"/>
      <c r="R347" s="66"/>
      <c r="S347" s="66"/>
      <c r="T347" s="59"/>
    </row>
    <row r="348" spans="1:23" s="67" customFormat="1" ht="15.4" customHeight="1" x14ac:dyDescent="0.35">
      <c r="A348" s="69"/>
      <c r="B348" s="58"/>
      <c r="C348" s="58"/>
      <c r="D348" s="69"/>
      <c r="E348" s="59"/>
      <c r="F348" s="58"/>
      <c r="G348" s="58"/>
      <c r="H348" s="60"/>
      <c r="I348" s="61"/>
      <c r="J348" s="61"/>
      <c r="K348" s="68"/>
      <c r="L348" s="62"/>
      <c r="M348" s="62"/>
      <c r="N348" s="63"/>
      <c r="O348" s="64"/>
      <c r="P348" s="65"/>
      <c r="Q348" s="65"/>
      <c r="R348" s="66"/>
      <c r="S348" s="66"/>
      <c r="T348" s="59"/>
    </row>
    <row r="349" spans="1:23" s="67" customFormat="1" ht="12.4" customHeight="1" x14ac:dyDescent="0.35">
      <c r="A349" s="69"/>
      <c r="B349" s="58"/>
      <c r="C349" s="58"/>
      <c r="D349" s="69"/>
      <c r="E349" s="59"/>
      <c r="F349" s="58"/>
      <c r="G349" s="58"/>
      <c r="H349" s="60"/>
      <c r="I349" s="61"/>
      <c r="J349" s="61"/>
      <c r="K349" s="68"/>
      <c r="L349" s="62"/>
      <c r="M349" s="62"/>
      <c r="N349" s="63"/>
      <c r="O349" s="64"/>
      <c r="P349" s="65"/>
      <c r="Q349" s="65"/>
      <c r="R349" s="66"/>
      <c r="S349" s="66"/>
      <c r="T349" s="59"/>
    </row>
    <row r="350" spans="1:23" s="67" customFormat="1" ht="16.5" customHeight="1" x14ac:dyDescent="0.35">
      <c r="A350" s="69"/>
      <c r="B350" s="58"/>
      <c r="C350" s="58"/>
      <c r="D350" s="69"/>
      <c r="E350" s="59"/>
      <c r="F350" s="58"/>
      <c r="G350" s="58"/>
      <c r="H350" s="60"/>
      <c r="I350" s="61"/>
      <c r="J350" s="61"/>
      <c r="K350" s="68"/>
      <c r="L350" s="62"/>
      <c r="M350" s="62"/>
      <c r="N350" s="63"/>
      <c r="O350" s="64"/>
      <c r="P350" s="65"/>
      <c r="Q350" s="65"/>
      <c r="R350" s="66"/>
      <c r="S350" s="66"/>
      <c r="T350" s="59"/>
    </row>
    <row r="351" spans="1:23" s="67" customFormat="1" ht="30.4" customHeight="1" x14ac:dyDescent="0.35">
      <c r="A351" s="69"/>
      <c r="B351" s="58"/>
      <c r="C351" s="58"/>
      <c r="D351" s="69"/>
      <c r="E351" s="59"/>
      <c r="F351" s="58"/>
      <c r="G351" s="58"/>
      <c r="H351" s="60"/>
      <c r="I351" s="61"/>
      <c r="J351" s="61"/>
      <c r="K351" s="68"/>
      <c r="L351" s="62"/>
      <c r="M351" s="62"/>
      <c r="N351" s="63"/>
      <c r="O351" s="64"/>
      <c r="P351" s="65"/>
      <c r="Q351" s="65"/>
      <c r="R351" s="66"/>
      <c r="S351" s="66"/>
      <c r="T351" s="59"/>
    </row>
    <row r="352" spans="1:23" s="67" customFormat="1" x14ac:dyDescent="0.35">
      <c r="A352" s="69"/>
      <c r="B352" s="58"/>
      <c r="C352" s="58"/>
      <c r="D352" s="69"/>
      <c r="E352" s="59"/>
      <c r="F352" s="58"/>
      <c r="G352" s="58"/>
      <c r="H352" s="60"/>
      <c r="I352" s="61"/>
      <c r="J352" s="61"/>
      <c r="K352" s="68"/>
      <c r="L352" s="62"/>
      <c r="M352" s="62"/>
      <c r="N352" s="63"/>
      <c r="O352" s="64"/>
      <c r="P352" s="65"/>
      <c r="Q352" s="65"/>
      <c r="R352" s="66"/>
      <c r="S352" s="66"/>
      <c r="T352" s="59"/>
    </row>
    <row r="353" spans="5:11" x14ac:dyDescent="0.35">
      <c r="E353" s="70"/>
    </row>
    <row r="360" spans="5:11" x14ac:dyDescent="0.35">
      <c r="K360" s="75"/>
    </row>
  </sheetData>
  <autoFilter ref="A4:T352"/>
  <mergeCells count="6">
    <mergeCell ref="U2:W3"/>
    <mergeCell ref="K2:T3"/>
    <mergeCell ref="A2:D2"/>
    <mergeCell ref="F3:J3"/>
    <mergeCell ref="A3:D3"/>
    <mergeCell ref="E2:J2"/>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3" operator="greaterThanOrEqual" id="{7D53DF10-E108-4379-BB21-39F5AC71AA6E}">
            <xm:f>'Cover page'!$T$27</xm:f>
            <x14:dxf>
              <fill>
                <patternFill>
                  <bgColor rgb="FF7030A0"/>
                </patternFill>
              </fill>
            </x14:dxf>
          </x14:cfRule>
          <x14:cfRule type="cellIs" priority="14" operator="greaterThanOrEqual" id="{7DF04A34-7DE7-4040-943F-36FB22B4B337}">
            <xm:f>'Cover page'!$T$28</xm:f>
            <x14:dxf>
              <fill>
                <patternFill>
                  <bgColor rgb="FFC00000"/>
                </patternFill>
              </fill>
            </x14:dxf>
          </x14:cfRule>
          <x14:cfRule type="cellIs" priority="15" operator="greaterThanOrEqual" id="{3196F58D-6FF5-48A0-A68C-0D8A3BED9A58}">
            <xm:f>'Cover page'!$T$29</xm:f>
            <x14:dxf>
              <fill>
                <patternFill>
                  <bgColor rgb="FFFFC000"/>
                </patternFill>
              </fill>
            </x14:dxf>
          </x14:cfRule>
          <x14:cfRule type="cellIs" priority="16" operator="lessThan" id="{198810F4-4F74-4EDB-9AAE-380EEFFE7362}">
            <xm:f>'Cover page'!$T$30</xm:f>
            <x14:dxf>
              <fill>
                <patternFill>
                  <bgColor rgb="FF00B050"/>
                </patternFill>
              </fill>
            </x14:dxf>
          </x14:cfRule>
          <xm:sqref>N5:N344</xm:sqref>
        </x14:conditionalFormatting>
        <x14:conditionalFormatting xmlns:xm="http://schemas.microsoft.com/office/excel/2006/main">
          <x14:cfRule type="cellIs" priority="1" operator="greaterThanOrEqual" id="{5D038A06-8573-4FE6-9B8F-32729AA01455}">
            <xm:f>'Cover page'!$T$27</xm:f>
            <x14:dxf>
              <fill>
                <patternFill>
                  <bgColor rgb="FF7030A0"/>
                </patternFill>
              </fill>
            </x14:dxf>
          </x14:cfRule>
          <x14:cfRule type="cellIs" priority="2" operator="greaterThanOrEqual" id="{F1BE66F9-3E8C-45F9-AB05-6FF4775F4D8A}">
            <xm:f>'Cover page'!$T$28</xm:f>
            <x14:dxf>
              <fill>
                <patternFill>
                  <bgColor rgb="FFC00000"/>
                </patternFill>
              </fill>
            </x14:dxf>
          </x14:cfRule>
          <x14:cfRule type="cellIs" priority="3" operator="greaterThanOrEqual" id="{0AD5275E-2A94-402A-8BAD-72E894EC436B}">
            <xm:f>'Cover page'!$T$29</xm:f>
            <x14:dxf>
              <fill>
                <patternFill>
                  <bgColor rgb="FFFFC000"/>
                </patternFill>
              </fill>
            </x14:dxf>
          </x14:cfRule>
          <x14:cfRule type="cellIs" priority="4" operator="lessThan" id="{407E29C1-D3FC-4535-9525-B54FE6B6665E}">
            <xm:f>'Cover page'!$T$30</xm:f>
            <x14:dxf>
              <fill>
                <patternFill>
                  <bgColor rgb="FF00B050"/>
                </patternFill>
              </fill>
            </x14:dxf>
          </x14:cfRule>
          <xm:sqref>N345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44"/>
  <sheetViews>
    <sheetView topLeftCell="A2" workbookViewId="0">
      <selection activeCell="B21" sqref="B21"/>
    </sheetView>
  </sheetViews>
  <sheetFormatPr defaultRowHeight="14.5" x14ac:dyDescent="0.35"/>
  <cols>
    <col min="2" max="2" width="80.81640625" bestFit="1" customWidth="1"/>
  </cols>
  <sheetData>
    <row r="2" spans="1:5" ht="29.5" thickBot="1" x14ac:dyDescent="0.4">
      <c r="A2" s="14" t="s">
        <v>4</v>
      </c>
      <c r="B2" s="12" t="s">
        <v>1</v>
      </c>
      <c r="C2" s="12" t="s">
        <v>2</v>
      </c>
      <c r="D2" s="13" t="s">
        <v>3</v>
      </c>
      <c r="E2" s="14" t="s">
        <v>1197</v>
      </c>
    </row>
    <row r="3" spans="1:5" x14ac:dyDescent="0.35">
      <c r="A3" s="18" t="s">
        <v>224</v>
      </c>
      <c r="B3" s="18" t="s">
        <v>428</v>
      </c>
      <c r="C3" s="19" t="s">
        <v>429</v>
      </c>
      <c r="D3" s="19" t="s">
        <v>22</v>
      </c>
      <c r="E3" s="18" t="s">
        <v>224</v>
      </c>
    </row>
    <row r="4" spans="1:5" x14ac:dyDescent="0.35">
      <c r="A4" s="21" t="s">
        <v>9</v>
      </c>
      <c r="B4" s="21" t="s">
        <v>658</v>
      </c>
      <c r="C4" s="22" t="s">
        <v>503</v>
      </c>
      <c r="D4" s="22" t="s">
        <v>8</v>
      </c>
      <c r="E4" s="21" t="s">
        <v>9</v>
      </c>
    </row>
    <row r="5" spans="1:5" x14ac:dyDescent="0.35">
      <c r="A5" s="21" t="s">
        <v>10</v>
      </c>
      <c r="B5" s="21" t="s">
        <v>549</v>
      </c>
      <c r="C5" s="22" t="s">
        <v>550</v>
      </c>
      <c r="D5" s="22" t="s">
        <v>8</v>
      </c>
      <c r="E5" s="21" t="s">
        <v>10</v>
      </c>
    </row>
    <row r="6" spans="1:5" x14ac:dyDescent="0.35">
      <c r="A6" s="21" t="s">
        <v>11</v>
      </c>
      <c r="B6" s="21" t="s">
        <v>655</v>
      </c>
      <c r="C6" s="22" t="s">
        <v>550</v>
      </c>
      <c r="D6" s="22" t="s">
        <v>8</v>
      </c>
      <c r="E6" s="21" t="s">
        <v>11</v>
      </c>
    </row>
    <row r="7" spans="1:5" x14ac:dyDescent="0.35">
      <c r="A7" s="21" t="s">
        <v>13</v>
      </c>
      <c r="B7" s="21" t="s">
        <v>512</v>
      </c>
      <c r="C7" s="22" t="s">
        <v>435</v>
      </c>
      <c r="D7" s="22" t="s">
        <v>12</v>
      </c>
      <c r="E7" s="21" t="s">
        <v>13</v>
      </c>
    </row>
    <row r="8" spans="1:5" x14ac:dyDescent="0.35">
      <c r="A8" s="21" t="s">
        <v>237</v>
      </c>
      <c r="B8" s="21" t="s">
        <v>587</v>
      </c>
      <c r="C8" s="22" t="s">
        <v>489</v>
      </c>
      <c r="D8" s="22" t="s">
        <v>18</v>
      </c>
      <c r="E8" s="21" t="s">
        <v>237</v>
      </c>
    </row>
    <row r="9" spans="1:5" x14ac:dyDescent="0.35">
      <c r="A9" s="21" t="s">
        <v>14</v>
      </c>
      <c r="B9" s="21" t="s">
        <v>676</v>
      </c>
      <c r="C9" s="22" t="s">
        <v>435</v>
      </c>
      <c r="D9" s="22" t="s">
        <v>12</v>
      </c>
      <c r="E9" s="21" t="s">
        <v>14</v>
      </c>
    </row>
    <row r="10" spans="1:5" x14ac:dyDescent="0.35">
      <c r="A10" s="21" t="s">
        <v>17</v>
      </c>
      <c r="B10" s="21" t="s">
        <v>15</v>
      </c>
      <c r="C10" s="22" t="s">
        <v>472</v>
      </c>
      <c r="D10" s="22" t="s">
        <v>16</v>
      </c>
      <c r="E10" s="21" t="s">
        <v>17</v>
      </c>
    </row>
    <row r="11" spans="1:5" x14ac:dyDescent="0.35">
      <c r="A11" s="21" t="s">
        <v>19</v>
      </c>
      <c r="B11" s="21" t="s">
        <v>748</v>
      </c>
      <c r="C11" s="22" t="s">
        <v>569</v>
      </c>
      <c r="D11" s="22" t="s">
        <v>18</v>
      </c>
      <c r="E11" s="21" t="s">
        <v>19</v>
      </c>
    </row>
    <row r="12" spans="1:5" x14ac:dyDescent="0.35">
      <c r="A12" s="21" t="s">
        <v>20</v>
      </c>
      <c r="B12" s="21" t="s">
        <v>705</v>
      </c>
      <c r="C12" s="22" t="s">
        <v>472</v>
      </c>
      <c r="D12" s="22" t="s">
        <v>16</v>
      </c>
      <c r="E12" s="21" t="s">
        <v>20</v>
      </c>
    </row>
    <row r="13" spans="1:5" x14ac:dyDescent="0.35">
      <c r="A13" s="21" t="s">
        <v>23</v>
      </c>
      <c r="B13" s="21" t="s">
        <v>21</v>
      </c>
      <c r="C13" s="22" t="s">
        <v>429</v>
      </c>
      <c r="D13" s="22" t="s">
        <v>22</v>
      </c>
      <c r="E13" s="21" t="s">
        <v>23</v>
      </c>
    </row>
    <row r="14" spans="1:5" x14ac:dyDescent="0.35">
      <c r="A14" s="21" t="s">
        <v>25</v>
      </c>
      <c r="B14" s="21" t="s">
        <v>24</v>
      </c>
      <c r="C14" s="22" t="s">
        <v>449</v>
      </c>
      <c r="D14" s="22" t="s">
        <v>22</v>
      </c>
      <c r="E14" s="21" t="s">
        <v>25</v>
      </c>
    </row>
    <row r="15" spans="1:5" x14ac:dyDescent="0.35">
      <c r="A15" s="21" t="s">
        <v>27</v>
      </c>
      <c r="B15" s="21" t="s">
        <v>475</v>
      </c>
      <c r="C15" s="22" t="s">
        <v>447</v>
      </c>
      <c r="D15" s="22" t="s">
        <v>26</v>
      </c>
      <c r="E15" s="21" t="s">
        <v>27</v>
      </c>
    </row>
    <row r="16" spans="1:5" x14ac:dyDescent="0.35">
      <c r="A16" s="21" t="s">
        <v>28</v>
      </c>
      <c r="B16" s="21" t="s">
        <v>718</v>
      </c>
      <c r="C16" s="22" t="s">
        <v>620</v>
      </c>
      <c r="D16" s="22" t="s">
        <v>26</v>
      </c>
      <c r="E16" s="21" t="s">
        <v>28</v>
      </c>
    </row>
    <row r="17" spans="1:5" x14ac:dyDescent="0.35">
      <c r="A17" s="21" t="s">
        <v>30</v>
      </c>
      <c r="B17" s="21" t="s">
        <v>713</v>
      </c>
      <c r="C17" s="22" t="s">
        <v>483</v>
      </c>
      <c r="D17" s="22" t="s">
        <v>29</v>
      </c>
      <c r="E17" s="21" t="s">
        <v>30</v>
      </c>
    </row>
    <row r="18" spans="1:5" x14ac:dyDescent="0.35">
      <c r="A18" s="21" t="s">
        <v>32</v>
      </c>
      <c r="B18" s="21" t="s">
        <v>31</v>
      </c>
      <c r="C18" s="22" t="s">
        <v>433</v>
      </c>
      <c r="D18" s="22" t="s">
        <v>16</v>
      </c>
      <c r="E18" s="21" t="s">
        <v>32</v>
      </c>
    </row>
    <row r="19" spans="1:5" x14ac:dyDescent="0.35">
      <c r="A19" s="21" t="s">
        <v>34</v>
      </c>
      <c r="B19" s="21" t="s">
        <v>514</v>
      </c>
      <c r="C19" s="22" t="s">
        <v>470</v>
      </c>
      <c r="D19" s="22" t="s">
        <v>33</v>
      </c>
      <c r="E19" s="21" t="s">
        <v>34</v>
      </c>
    </row>
    <row r="20" spans="1:5" x14ac:dyDescent="0.35">
      <c r="A20" s="21" t="s">
        <v>35</v>
      </c>
      <c r="B20" s="21" t="s">
        <v>742</v>
      </c>
      <c r="C20" s="22" t="s">
        <v>470</v>
      </c>
      <c r="D20" s="22" t="s">
        <v>33</v>
      </c>
      <c r="E20" s="21" t="s">
        <v>35</v>
      </c>
    </row>
    <row r="21" spans="1:5" x14ac:dyDescent="0.35">
      <c r="A21" s="21" t="s">
        <v>36</v>
      </c>
      <c r="B21" s="21" t="s">
        <v>495</v>
      </c>
      <c r="C21" s="22" t="s">
        <v>447</v>
      </c>
      <c r="D21" s="22" t="s">
        <v>26</v>
      </c>
      <c r="E21" s="21" t="s">
        <v>36</v>
      </c>
    </row>
    <row r="22" spans="1:5" x14ac:dyDescent="0.35">
      <c r="A22" s="21" t="s">
        <v>37</v>
      </c>
      <c r="B22" s="21" t="s">
        <v>588</v>
      </c>
      <c r="C22" s="22" t="s">
        <v>453</v>
      </c>
      <c r="D22" s="22" t="s">
        <v>12</v>
      </c>
      <c r="E22" s="21" t="s">
        <v>37</v>
      </c>
    </row>
    <row r="23" spans="1:5" x14ac:dyDescent="0.35">
      <c r="A23" s="21" t="s">
        <v>38</v>
      </c>
      <c r="B23" s="21" t="s">
        <v>588</v>
      </c>
      <c r="C23" s="22" t="s">
        <v>554</v>
      </c>
      <c r="D23" s="22" t="s">
        <v>8</v>
      </c>
      <c r="E23" s="21" t="s">
        <v>38</v>
      </c>
    </row>
    <row r="24" spans="1:5" x14ac:dyDescent="0.35">
      <c r="A24" s="21" t="s">
        <v>39</v>
      </c>
      <c r="B24" s="21" t="s">
        <v>726</v>
      </c>
      <c r="C24" s="22" t="s">
        <v>433</v>
      </c>
      <c r="D24" s="22" t="s">
        <v>16</v>
      </c>
      <c r="E24" s="21" t="s">
        <v>39</v>
      </c>
    </row>
    <row r="25" spans="1:5" x14ac:dyDescent="0.35">
      <c r="A25" s="21" t="s">
        <v>40</v>
      </c>
      <c r="B25" s="21" t="s">
        <v>579</v>
      </c>
      <c r="C25" s="22" t="s">
        <v>461</v>
      </c>
      <c r="D25" s="22" t="s">
        <v>18</v>
      </c>
      <c r="E25" s="21" t="s">
        <v>40</v>
      </c>
    </row>
    <row r="26" spans="1:5" x14ac:dyDescent="0.35">
      <c r="A26" s="21" t="s">
        <v>41</v>
      </c>
      <c r="B26" s="21" t="s">
        <v>562</v>
      </c>
      <c r="C26" s="22" t="s">
        <v>489</v>
      </c>
      <c r="D26" s="22" t="s">
        <v>18</v>
      </c>
      <c r="E26" s="21" t="s">
        <v>41</v>
      </c>
    </row>
    <row r="27" spans="1:5" x14ac:dyDescent="0.35">
      <c r="A27" s="21" t="s">
        <v>43</v>
      </c>
      <c r="B27" s="21" t="s">
        <v>42</v>
      </c>
      <c r="C27" s="22" t="s">
        <v>472</v>
      </c>
      <c r="D27" s="22" t="s">
        <v>16</v>
      </c>
      <c r="E27" s="21" t="s">
        <v>43</v>
      </c>
    </row>
    <row r="28" spans="1:5" x14ac:dyDescent="0.35">
      <c r="A28" s="21" t="s">
        <v>45</v>
      </c>
      <c r="B28" s="21" t="s">
        <v>44</v>
      </c>
      <c r="C28" s="22" t="s">
        <v>472</v>
      </c>
      <c r="D28" s="22" t="s">
        <v>16</v>
      </c>
      <c r="E28" s="21" t="s">
        <v>45</v>
      </c>
    </row>
    <row r="29" spans="1:5" x14ac:dyDescent="0.35">
      <c r="A29" s="21" t="s">
        <v>46</v>
      </c>
      <c r="B29" s="21" t="s">
        <v>543</v>
      </c>
      <c r="C29" s="22" t="s">
        <v>532</v>
      </c>
      <c r="D29" s="22" t="s">
        <v>12</v>
      </c>
      <c r="E29" s="21" t="s">
        <v>46</v>
      </c>
    </row>
    <row r="30" spans="1:5" x14ac:dyDescent="0.35">
      <c r="A30" s="21" t="s">
        <v>48</v>
      </c>
      <c r="B30" s="21" t="s">
        <v>47</v>
      </c>
      <c r="C30" s="22" t="s">
        <v>477</v>
      </c>
      <c r="D30" s="22" t="s">
        <v>29</v>
      </c>
      <c r="E30" s="21" t="s">
        <v>48</v>
      </c>
    </row>
    <row r="31" spans="1:5" x14ac:dyDescent="0.35">
      <c r="A31" s="21" t="s">
        <v>50</v>
      </c>
      <c r="B31" s="21" t="s">
        <v>49</v>
      </c>
      <c r="C31" s="22" t="s">
        <v>515</v>
      </c>
      <c r="D31" s="22" t="s">
        <v>22</v>
      </c>
      <c r="E31" s="21" t="s">
        <v>50</v>
      </c>
    </row>
    <row r="32" spans="1:5" x14ac:dyDescent="0.35">
      <c r="A32" s="21" t="s">
        <v>396</v>
      </c>
      <c r="B32" s="21" t="s">
        <v>735</v>
      </c>
      <c r="C32" s="22" t="s">
        <v>429</v>
      </c>
      <c r="D32" s="22" t="s">
        <v>22</v>
      </c>
      <c r="E32" s="21" t="s">
        <v>396</v>
      </c>
    </row>
    <row r="33" spans="1:5" x14ac:dyDescent="0.35">
      <c r="A33" s="21" t="s">
        <v>51</v>
      </c>
      <c r="B33" s="21" t="s">
        <v>577</v>
      </c>
      <c r="C33" s="22" t="s">
        <v>554</v>
      </c>
      <c r="D33" s="22" t="s">
        <v>8</v>
      </c>
      <c r="E33" s="21" t="s">
        <v>51</v>
      </c>
    </row>
    <row r="34" spans="1:5" x14ac:dyDescent="0.35">
      <c r="A34" s="21" t="s">
        <v>52</v>
      </c>
      <c r="B34" s="21" t="s">
        <v>627</v>
      </c>
      <c r="C34" s="22" t="s">
        <v>493</v>
      </c>
      <c r="D34" s="22" t="s">
        <v>12</v>
      </c>
      <c r="E34" s="21" t="s">
        <v>52</v>
      </c>
    </row>
    <row r="35" spans="1:5" x14ac:dyDescent="0.35">
      <c r="A35" s="21" t="s">
        <v>53</v>
      </c>
      <c r="B35" s="21" t="s">
        <v>575</v>
      </c>
      <c r="C35" s="22" t="s">
        <v>437</v>
      </c>
      <c r="D35" s="22" t="s">
        <v>18</v>
      </c>
      <c r="E35" s="21" t="s">
        <v>53</v>
      </c>
    </row>
    <row r="36" spans="1:5" x14ac:dyDescent="0.35">
      <c r="A36" s="21" t="s">
        <v>54</v>
      </c>
      <c r="B36" s="21" t="s">
        <v>714</v>
      </c>
      <c r="C36" s="22" t="s">
        <v>497</v>
      </c>
      <c r="D36" s="22" t="s">
        <v>22</v>
      </c>
      <c r="E36" s="21" t="s">
        <v>54</v>
      </c>
    </row>
    <row r="37" spans="1:5" x14ac:dyDescent="0.35">
      <c r="A37" s="21" t="s">
        <v>55</v>
      </c>
      <c r="B37" s="21" t="s">
        <v>653</v>
      </c>
      <c r="C37" s="22" t="s">
        <v>550</v>
      </c>
      <c r="D37" s="22" t="s">
        <v>8</v>
      </c>
      <c r="E37" s="21" t="s">
        <v>55</v>
      </c>
    </row>
    <row r="38" spans="1:5" x14ac:dyDescent="0.35">
      <c r="A38" s="21" t="s">
        <v>57</v>
      </c>
      <c r="B38" s="21" t="s">
        <v>56</v>
      </c>
      <c r="C38" s="22" t="s">
        <v>454</v>
      </c>
      <c r="D38" s="22" t="s">
        <v>16</v>
      </c>
      <c r="E38" s="21" t="s">
        <v>57</v>
      </c>
    </row>
    <row r="39" spans="1:5" x14ac:dyDescent="0.35">
      <c r="A39" s="21" t="s">
        <v>58</v>
      </c>
      <c r="B39" s="21" t="s">
        <v>725</v>
      </c>
      <c r="C39" s="22" t="s">
        <v>449</v>
      </c>
      <c r="D39" s="22" t="s">
        <v>22</v>
      </c>
      <c r="E39" s="21" t="s">
        <v>58</v>
      </c>
    </row>
    <row r="40" spans="1:5" x14ac:dyDescent="0.35">
      <c r="A40" s="21" t="s">
        <v>59</v>
      </c>
      <c r="B40" s="21" t="s">
        <v>733</v>
      </c>
      <c r="C40" s="22" t="s">
        <v>458</v>
      </c>
      <c r="D40" s="22" t="s">
        <v>33</v>
      </c>
      <c r="E40" s="21" t="s">
        <v>59</v>
      </c>
    </row>
    <row r="41" spans="1:5" x14ac:dyDescent="0.35">
      <c r="A41" s="21" t="s">
        <v>62</v>
      </c>
      <c r="B41" s="21" t="s">
        <v>668</v>
      </c>
      <c r="C41" s="22" t="s">
        <v>554</v>
      </c>
      <c r="D41" s="22" t="s">
        <v>8</v>
      </c>
      <c r="E41" s="21" t="s">
        <v>62</v>
      </c>
    </row>
    <row r="42" spans="1:5" x14ac:dyDescent="0.35">
      <c r="A42" s="21" t="s">
        <v>63</v>
      </c>
      <c r="B42" s="21" t="s">
        <v>463</v>
      </c>
      <c r="C42" s="22" t="s">
        <v>464</v>
      </c>
      <c r="D42" s="22" t="s">
        <v>18</v>
      </c>
      <c r="E42" s="21" t="s">
        <v>63</v>
      </c>
    </row>
    <row r="43" spans="1:5" x14ac:dyDescent="0.35">
      <c r="A43" s="21" t="s">
        <v>259</v>
      </c>
      <c r="B43" s="21" t="s">
        <v>709</v>
      </c>
      <c r="C43" s="22" t="s">
        <v>477</v>
      </c>
      <c r="D43" s="22" t="s">
        <v>29</v>
      </c>
      <c r="E43" s="21" t="s">
        <v>259</v>
      </c>
    </row>
    <row r="44" spans="1:5" x14ac:dyDescent="0.35">
      <c r="A44" s="21" t="s">
        <v>66</v>
      </c>
      <c r="B44" s="21" t="s">
        <v>65</v>
      </c>
      <c r="C44" s="22" t="s">
        <v>433</v>
      </c>
      <c r="D44" s="22" t="s">
        <v>16</v>
      </c>
      <c r="E44" s="21" t="s">
        <v>66</v>
      </c>
    </row>
    <row r="45" spans="1:5" x14ac:dyDescent="0.35">
      <c r="A45" s="21" t="s">
        <v>67</v>
      </c>
      <c r="B45" s="21" t="s">
        <v>701</v>
      </c>
      <c r="C45" s="22" t="s">
        <v>605</v>
      </c>
      <c r="D45" s="22" t="s">
        <v>18</v>
      </c>
      <c r="E45" s="21" t="s">
        <v>67</v>
      </c>
    </row>
    <row r="46" spans="1:5" x14ac:dyDescent="0.35">
      <c r="A46" s="21" t="s">
        <v>68</v>
      </c>
      <c r="B46" s="21" t="s">
        <v>727</v>
      </c>
      <c r="C46" s="22" t="s">
        <v>435</v>
      </c>
      <c r="D46" s="22" t="s">
        <v>12</v>
      </c>
      <c r="E46" s="21" t="s">
        <v>68</v>
      </c>
    </row>
    <row r="47" spans="1:5" x14ac:dyDescent="0.35">
      <c r="A47" s="21" t="s">
        <v>69</v>
      </c>
      <c r="B47" s="21" t="s">
        <v>617</v>
      </c>
      <c r="C47" s="22" t="s">
        <v>435</v>
      </c>
      <c r="D47" s="22" t="s">
        <v>12</v>
      </c>
      <c r="E47" s="21" t="s">
        <v>69</v>
      </c>
    </row>
    <row r="48" spans="1:5" x14ac:dyDescent="0.35">
      <c r="A48" s="21" t="s">
        <v>71</v>
      </c>
      <c r="B48" s="21" t="s">
        <v>70</v>
      </c>
      <c r="C48" s="22" t="s">
        <v>534</v>
      </c>
      <c r="D48" s="22" t="s">
        <v>16</v>
      </c>
      <c r="E48" s="21" t="s">
        <v>71</v>
      </c>
    </row>
    <row r="49" spans="1:5" x14ac:dyDescent="0.35">
      <c r="A49" s="21" t="s">
        <v>72</v>
      </c>
      <c r="B49" s="21" t="s">
        <v>745</v>
      </c>
      <c r="C49" s="22" t="s">
        <v>489</v>
      </c>
      <c r="D49" s="22" t="s">
        <v>18</v>
      </c>
      <c r="E49" s="21" t="s">
        <v>72</v>
      </c>
    </row>
    <row r="50" spans="1:5" x14ac:dyDescent="0.35">
      <c r="A50" s="21" t="s">
        <v>73</v>
      </c>
      <c r="B50" s="21" t="s">
        <v>590</v>
      </c>
      <c r="C50" s="22" t="s">
        <v>431</v>
      </c>
      <c r="D50" s="22" t="s">
        <v>18</v>
      </c>
      <c r="E50" s="21" t="s">
        <v>73</v>
      </c>
    </row>
    <row r="51" spans="1:5" x14ac:dyDescent="0.35">
      <c r="A51" s="21" t="s">
        <v>74</v>
      </c>
      <c r="B51" s="21" t="s">
        <v>499</v>
      </c>
      <c r="C51" s="22" t="s">
        <v>804</v>
      </c>
      <c r="D51" s="22" t="s">
        <v>8</v>
      </c>
      <c r="E51" s="21" t="s">
        <v>74</v>
      </c>
    </row>
    <row r="52" spans="1:5" x14ac:dyDescent="0.35">
      <c r="A52" s="21" t="s">
        <v>315</v>
      </c>
      <c r="B52" s="21" t="s">
        <v>564</v>
      </c>
      <c r="C52" s="22" t="s">
        <v>435</v>
      </c>
      <c r="D52" s="22" t="s">
        <v>12</v>
      </c>
      <c r="E52" s="21" t="s">
        <v>315</v>
      </c>
    </row>
    <row r="53" spans="1:5" x14ac:dyDescent="0.35">
      <c r="A53" s="21" t="s">
        <v>75</v>
      </c>
      <c r="B53" s="21" t="s">
        <v>596</v>
      </c>
      <c r="C53" s="22" t="s">
        <v>454</v>
      </c>
      <c r="D53" s="22" t="s">
        <v>16</v>
      </c>
      <c r="E53" s="21" t="s">
        <v>75</v>
      </c>
    </row>
    <row r="54" spans="1:5" x14ac:dyDescent="0.35">
      <c r="A54" s="21" t="s">
        <v>77</v>
      </c>
      <c r="B54" s="21" t="s">
        <v>76</v>
      </c>
      <c r="C54" s="22" t="s">
        <v>491</v>
      </c>
      <c r="D54" s="22" t="s">
        <v>16</v>
      </c>
      <c r="E54" s="21" t="s">
        <v>77</v>
      </c>
    </row>
    <row r="55" spans="1:5" x14ac:dyDescent="0.35">
      <c r="A55" s="21" t="s">
        <v>78</v>
      </c>
      <c r="B55" s="21" t="s">
        <v>732</v>
      </c>
      <c r="C55" s="22" t="s">
        <v>435</v>
      </c>
      <c r="D55" s="22" t="s">
        <v>12</v>
      </c>
      <c r="E55" s="21" t="s">
        <v>78</v>
      </c>
    </row>
    <row r="56" spans="1:5" x14ac:dyDescent="0.35">
      <c r="A56" s="21" t="s">
        <v>79</v>
      </c>
      <c r="B56" s="21" t="s">
        <v>719</v>
      </c>
      <c r="C56" s="22" t="s">
        <v>441</v>
      </c>
      <c r="D56" s="22" t="s">
        <v>29</v>
      </c>
      <c r="E56" s="21" t="s">
        <v>79</v>
      </c>
    </row>
    <row r="57" spans="1:5" x14ac:dyDescent="0.35">
      <c r="A57" s="21" t="s">
        <v>80</v>
      </c>
      <c r="B57" s="21" t="s">
        <v>628</v>
      </c>
      <c r="C57" s="22" t="s">
        <v>456</v>
      </c>
      <c r="D57" s="22" t="s">
        <v>33</v>
      </c>
      <c r="E57" s="21" t="s">
        <v>80</v>
      </c>
    </row>
    <row r="58" spans="1:5" x14ac:dyDescent="0.35">
      <c r="A58" s="21" t="s">
        <v>81</v>
      </c>
      <c r="B58" s="21" t="s">
        <v>591</v>
      </c>
      <c r="C58" s="22" t="s">
        <v>458</v>
      </c>
      <c r="D58" s="22" t="s">
        <v>33</v>
      </c>
      <c r="E58" s="21" t="s">
        <v>81</v>
      </c>
    </row>
    <row r="59" spans="1:5" x14ac:dyDescent="0.35">
      <c r="A59" s="21" t="s">
        <v>83</v>
      </c>
      <c r="B59" s="21" t="s">
        <v>82</v>
      </c>
      <c r="C59" s="22" t="s">
        <v>491</v>
      </c>
      <c r="D59" s="22" t="s">
        <v>16</v>
      </c>
      <c r="E59" s="21" t="s">
        <v>83</v>
      </c>
    </row>
    <row r="60" spans="1:5" x14ac:dyDescent="0.35">
      <c r="A60" s="21" t="s">
        <v>84</v>
      </c>
      <c r="B60" s="21" t="s">
        <v>607</v>
      </c>
      <c r="C60" s="22" t="s">
        <v>458</v>
      </c>
      <c r="D60" s="22" t="s">
        <v>33</v>
      </c>
      <c r="E60" s="21" t="s">
        <v>84</v>
      </c>
    </row>
    <row r="61" spans="1:5" x14ac:dyDescent="0.35">
      <c r="A61" s="21" t="s">
        <v>85</v>
      </c>
      <c r="B61" s="21" t="s">
        <v>740</v>
      </c>
      <c r="C61" s="22" t="s">
        <v>456</v>
      </c>
      <c r="D61" s="22" t="s">
        <v>33</v>
      </c>
      <c r="E61" s="21" t="s">
        <v>85</v>
      </c>
    </row>
    <row r="62" spans="1:5" x14ac:dyDescent="0.35">
      <c r="A62" s="21" t="s">
        <v>87</v>
      </c>
      <c r="B62" s="21" t="s">
        <v>86</v>
      </c>
      <c r="C62" s="22" t="s">
        <v>491</v>
      </c>
      <c r="D62" s="22" t="s">
        <v>16</v>
      </c>
      <c r="E62" s="21" t="s">
        <v>87</v>
      </c>
    </row>
    <row r="63" spans="1:5" x14ac:dyDescent="0.35">
      <c r="A63" s="21" t="s">
        <v>88</v>
      </c>
      <c r="B63" s="21" t="s">
        <v>434</v>
      </c>
      <c r="C63" s="22" t="s">
        <v>435</v>
      </c>
      <c r="D63" s="22" t="s">
        <v>12</v>
      </c>
      <c r="E63" s="21" t="s">
        <v>88</v>
      </c>
    </row>
    <row r="64" spans="1:5" x14ac:dyDescent="0.35">
      <c r="A64" s="21" t="s">
        <v>319</v>
      </c>
      <c r="B64" s="21" t="s">
        <v>736</v>
      </c>
      <c r="C64" s="22" t="s">
        <v>493</v>
      </c>
      <c r="D64" s="22" t="s">
        <v>12</v>
      </c>
      <c r="E64" s="21" t="s">
        <v>319</v>
      </c>
    </row>
    <row r="65" spans="1:5" x14ac:dyDescent="0.35">
      <c r="A65" s="21" t="s">
        <v>89</v>
      </c>
      <c r="B65" s="21" t="s">
        <v>717</v>
      </c>
      <c r="C65" s="22" t="s">
        <v>451</v>
      </c>
      <c r="D65" s="22" t="s">
        <v>12</v>
      </c>
      <c r="E65" s="21" t="s">
        <v>89</v>
      </c>
    </row>
    <row r="66" spans="1:5" x14ac:dyDescent="0.35">
      <c r="A66" s="21" t="s">
        <v>344</v>
      </c>
      <c r="B66" s="21" t="s">
        <v>580</v>
      </c>
      <c r="C66" s="22" t="s">
        <v>581</v>
      </c>
      <c r="D66" s="22" t="s">
        <v>22</v>
      </c>
      <c r="E66" s="21" t="s">
        <v>344</v>
      </c>
    </row>
    <row r="67" spans="1:5" x14ac:dyDescent="0.35">
      <c r="A67" s="21" t="s">
        <v>410</v>
      </c>
      <c r="B67" s="21" t="s">
        <v>654</v>
      </c>
      <c r="C67" s="22" t="s">
        <v>503</v>
      </c>
      <c r="D67" s="22" t="s">
        <v>8</v>
      </c>
      <c r="E67" s="21" t="s">
        <v>410</v>
      </c>
    </row>
    <row r="68" spans="1:5" x14ac:dyDescent="0.35">
      <c r="A68" s="21" t="s">
        <v>342</v>
      </c>
      <c r="B68" s="21" t="s">
        <v>618</v>
      </c>
      <c r="C68" s="22" t="s">
        <v>538</v>
      </c>
      <c r="D68" s="22" t="s">
        <v>8</v>
      </c>
      <c r="E68" s="21" t="s">
        <v>342</v>
      </c>
    </row>
    <row r="69" spans="1:5" x14ac:dyDescent="0.35">
      <c r="A69" s="21" t="s">
        <v>94</v>
      </c>
      <c r="B69" s="21" t="s">
        <v>716</v>
      </c>
      <c r="C69" s="22" t="s">
        <v>497</v>
      </c>
      <c r="D69" s="22" t="s">
        <v>22</v>
      </c>
      <c r="E69" s="21" t="s">
        <v>94</v>
      </c>
    </row>
    <row r="70" spans="1:5" x14ac:dyDescent="0.35">
      <c r="A70" s="21" t="s">
        <v>95</v>
      </c>
      <c r="B70" s="21" t="s">
        <v>743</v>
      </c>
      <c r="C70" s="22" t="s">
        <v>542</v>
      </c>
      <c r="D70" s="22" t="s">
        <v>12</v>
      </c>
      <c r="E70" s="21" t="s">
        <v>95</v>
      </c>
    </row>
    <row r="71" spans="1:5" x14ac:dyDescent="0.35">
      <c r="A71" s="21" t="s">
        <v>157</v>
      </c>
      <c r="B71" s="21" t="s">
        <v>682</v>
      </c>
      <c r="C71" s="22" t="s">
        <v>477</v>
      </c>
      <c r="D71" s="22" t="s">
        <v>29</v>
      </c>
      <c r="E71" s="21" t="s">
        <v>157</v>
      </c>
    </row>
    <row r="72" spans="1:5" x14ac:dyDescent="0.35">
      <c r="A72" s="21" t="s">
        <v>96</v>
      </c>
      <c r="B72" s="21" t="s">
        <v>583</v>
      </c>
      <c r="C72" s="22" t="s">
        <v>468</v>
      </c>
      <c r="D72" s="22" t="s">
        <v>29</v>
      </c>
      <c r="E72" s="21" t="s">
        <v>96</v>
      </c>
    </row>
    <row r="73" spans="1:5" x14ac:dyDescent="0.35">
      <c r="A73" s="21" t="s">
        <v>98</v>
      </c>
      <c r="B73" s="21" t="s">
        <v>97</v>
      </c>
      <c r="C73" s="22" t="s">
        <v>468</v>
      </c>
      <c r="D73" s="22" t="s">
        <v>29</v>
      </c>
      <c r="E73" s="21" t="s">
        <v>98</v>
      </c>
    </row>
    <row r="74" spans="1:5" x14ac:dyDescent="0.35">
      <c r="A74" s="21" t="s">
        <v>99</v>
      </c>
      <c r="B74" s="21" t="s">
        <v>606</v>
      </c>
      <c r="C74" s="22" t="s">
        <v>550</v>
      </c>
      <c r="D74" s="22" t="s">
        <v>8</v>
      </c>
      <c r="E74" s="21" t="s">
        <v>99</v>
      </c>
    </row>
    <row r="75" spans="1:5" x14ac:dyDescent="0.35">
      <c r="A75" s="21" t="s">
        <v>100</v>
      </c>
      <c r="B75" s="21" t="s">
        <v>657</v>
      </c>
      <c r="C75" s="22" t="s">
        <v>511</v>
      </c>
      <c r="D75" s="22" t="s">
        <v>12</v>
      </c>
      <c r="E75" s="21" t="s">
        <v>100</v>
      </c>
    </row>
    <row r="76" spans="1:5" x14ac:dyDescent="0.35">
      <c r="A76" s="21" t="s">
        <v>102</v>
      </c>
      <c r="B76" s="21" t="s">
        <v>635</v>
      </c>
      <c r="C76" s="22" t="s">
        <v>474</v>
      </c>
      <c r="D76" s="22" t="s">
        <v>26</v>
      </c>
      <c r="E76" s="21" t="s">
        <v>102</v>
      </c>
    </row>
    <row r="77" spans="1:5" x14ac:dyDescent="0.35">
      <c r="A77" s="21" t="s">
        <v>103</v>
      </c>
      <c r="B77" s="21" t="s">
        <v>524</v>
      </c>
      <c r="C77" s="22" t="s">
        <v>464</v>
      </c>
      <c r="D77" s="22" t="s">
        <v>18</v>
      </c>
      <c r="E77" s="21" t="s">
        <v>103</v>
      </c>
    </row>
    <row r="78" spans="1:5" x14ac:dyDescent="0.35">
      <c r="A78" s="21" t="s">
        <v>104</v>
      </c>
      <c r="B78" s="21" t="s">
        <v>592</v>
      </c>
      <c r="C78" s="22" t="s">
        <v>511</v>
      </c>
      <c r="D78" s="22" t="s">
        <v>12</v>
      </c>
      <c r="E78" s="21" t="s">
        <v>104</v>
      </c>
    </row>
    <row r="79" spans="1:5" x14ac:dyDescent="0.35">
      <c r="A79" s="21" t="s">
        <v>105</v>
      </c>
      <c r="B79" s="21" t="s">
        <v>681</v>
      </c>
      <c r="C79" s="22" t="s">
        <v>509</v>
      </c>
      <c r="D79" s="22" t="s">
        <v>12</v>
      </c>
      <c r="E79" s="21" t="s">
        <v>105</v>
      </c>
    </row>
    <row r="80" spans="1:5" x14ac:dyDescent="0.35">
      <c r="A80" s="21" t="s">
        <v>106</v>
      </c>
      <c r="B80" s="21" t="s">
        <v>687</v>
      </c>
      <c r="C80" s="22" t="s">
        <v>542</v>
      </c>
      <c r="D80" s="22" t="s">
        <v>12</v>
      </c>
      <c r="E80" s="21" t="s">
        <v>106</v>
      </c>
    </row>
    <row r="81" spans="1:5" x14ac:dyDescent="0.35">
      <c r="A81" s="21" t="s">
        <v>107</v>
      </c>
      <c r="B81" s="21" t="s">
        <v>613</v>
      </c>
      <c r="C81" s="22" t="s">
        <v>468</v>
      </c>
      <c r="D81" s="22" t="s">
        <v>29</v>
      </c>
      <c r="E81" s="21" t="s">
        <v>107</v>
      </c>
    </row>
    <row r="82" spans="1:5" x14ac:dyDescent="0.35">
      <c r="A82" s="21" t="s">
        <v>108</v>
      </c>
      <c r="B82" s="21" t="s">
        <v>442</v>
      </c>
      <c r="C82" s="22" t="s">
        <v>443</v>
      </c>
      <c r="D82" s="22" t="s">
        <v>26</v>
      </c>
      <c r="E82" s="21" t="s">
        <v>108</v>
      </c>
    </row>
    <row r="83" spans="1:5" x14ac:dyDescent="0.35">
      <c r="A83" s="21" t="s">
        <v>109</v>
      </c>
      <c r="B83" s="21" t="s">
        <v>707</v>
      </c>
      <c r="C83" s="22" t="s">
        <v>453</v>
      </c>
      <c r="D83" s="22" t="s">
        <v>12</v>
      </c>
      <c r="E83" s="21" t="s">
        <v>109</v>
      </c>
    </row>
    <row r="84" spans="1:5" x14ac:dyDescent="0.35">
      <c r="A84" s="21" t="s">
        <v>110</v>
      </c>
      <c r="B84" s="21" t="s">
        <v>518</v>
      </c>
      <c r="C84" s="22" t="s">
        <v>445</v>
      </c>
      <c r="D84" s="22" t="s">
        <v>26</v>
      </c>
      <c r="E84" s="21" t="s">
        <v>110</v>
      </c>
    </row>
    <row r="85" spans="1:5" x14ac:dyDescent="0.35">
      <c r="A85" s="21" t="s">
        <v>112</v>
      </c>
      <c r="B85" s="21" t="s">
        <v>111</v>
      </c>
      <c r="C85" s="22" t="s">
        <v>491</v>
      </c>
      <c r="D85" s="22" t="s">
        <v>16</v>
      </c>
      <c r="E85" s="21" t="s">
        <v>112</v>
      </c>
    </row>
    <row r="86" spans="1:5" x14ac:dyDescent="0.35">
      <c r="A86" s="21" t="s">
        <v>113</v>
      </c>
      <c r="B86" s="21" t="s">
        <v>694</v>
      </c>
      <c r="C86" s="22" t="s">
        <v>458</v>
      </c>
      <c r="D86" s="22" t="s">
        <v>33</v>
      </c>
      <c r="E86" s="21" t="s">
        <v>113</v>
      </c>
    </row>
    <row r="87" spans="1:5" x14ac:dyDescent="0.35">
      <c r="A87" s="21" t="s">
        <v>325</v>
      </c>
      <c r="B87" s="21" t="s">
        <v>440</v>
      </c>
      <c r="C87" s="22" t="s">
        <v>441</v>
      </c>
      <c r="D87" s="22" t="s">
        <v>29</v>
      </c>
      <c r="E87" s="21" t="s">
        <v>325</v>
      </c>
    </row>
    <row r="88" spans="1:5" x14ac:dyDescent="0.35">
      <c r="A88" s="21" t="s">
        <v>114</v>
      </c>
      <c r="B88" s="21" t="s">
        <v>573</v>
      </c>
      <c r="C88" s="22" t="s">
        <v>489</v>
      </c>
      <c r="D88" s="22" t="s">
        <v>18</v>
      </c>
      <c r="E88" s="21" t="s">
        <v>114</v>
      </c>
    </row>
    <row r="89" spans="1:5" x14ac:dyDescent="0.35">
      <c r="A89" s="21" t="s">
        <v>115</v>
      </c>
      <c r="B89" s="21" t="s">
        <v>559</v>
      </c>
      <c r="C89" s="22" t="s">
        <v>489</v>
      </c>
      <c r="D89" s="22" t="s">
        <v>18</v>
      </c>
      <c r="E89" s="21" t="s">
        <v>115</v>
      </c>
    </row>
    <row r="90" spans="1:5" x14ac:dyDescent="0.35">
      <c r="A90" s="21" t="s">
        <v>117</v>
      </c>
      <c r="B90" s="21" t="s">
        <v>116</v>
      </c>
      <c r="C90" s="22" t="s">
        <v>449</v>
      </c>
      <c r="D90" s="22" t="s">
        <v>22</v>
      </c>
      <c r="E90" s="21" t="s">
        <v>117</v>
      </c>
    </row>
    <row r="91" spans="1:5" x14ac:dyDescent="0.35">
      <c r="A91" s="21" t="s">
        <v>327</v>
      </c>
      <c r="B91" s="21" t="s">
        <v>556</v>
      </c>
      <c r="C91" s="22" t="s">
        <v>449</v>
      </c>
      <c r="D91" s="22" t="s">
        <v>22</v>
      </c>
      <c r="E91" s="21" t="s">
        <v>327</v>
      </c>
    </row>
    <row r="92" spans="1:5" x14ac:dyDescent="0.35">
      <c r="A92" s="21" t="s">
        <v>119</v>
      </c>
      <c r="B92" s="21" t="s">
        <v>118</v>
      </c>
      <c r="C92" s="22" t="s">
        <v>454</v>
      </c>
      <c r="D92" s="22" t="s">
        <v>16</v>
      </c>
      <c r="E92" s="21" t="s">
        <v>119</v>
      </c>
    </row>
    <row r="93" spans="1:5" x14ac:dyDescent="0.35">
      <c r="A93" s="21" t="s">
        <v>120</v>
      </c>
      <c r="B93" s="21" t="s">
        <v>436</v>
      </c>
      <c r="C93" s="22" t="s">
        <v>437</v>
      </c>
      <c r="D93" s="22" t="s">
        <v>18</v>
      </c>
      <c r="E93" s="21" t="s">
        <v>120</v>
      </c>
    </row>
    <row r="94" spans="1:5" x14ac:dyDescent="0.35">
      <c r="A94" s="21" t="s">
        <v>121</v>
      </c>
      <c r="B94" s="21" t="s">
        <v>651</v>
      </c>
      <c r="C94" s="22" t="s">
        <v>534</v>
      </c>
      <c r="D94" s="22" t="s">
        <v>16</v>
      </c>
      <c r="E94" s="21" t="s">
        <v>121</v>
      </c>
    </row>
    <row r="95" spans="1:5" x14ac:dyDescent="0.35">
      <c r="A95" s="21" t="s">
        <v>122</v>
      </c>
      <c r="B95" s="21" t="s">
        <v>589</v>
      </c>
      <c r="C95" s="22" t="s">
        <v>439</v>
      </c>
      <c r="D95" s="22" t="s">
        <v>8</v>
      </c>
      <c r="E95" s="21" t="s">
        <v>122</v>
      </c>
    </row>
    <row r="96" spans="1:5" x14ac:dyDescent="0.35">
      <c r="A96" s="21" t="s">
        <v>123</v>
      </c>
      <c r="B96" s="21" t="s">
        <v>531</v>
      </c>
      <c r="C96" s="22" t="s">
        <v>532</v>
      </c>
      <c r="D96" s="22" t="s">
        <v>12</v>
      </c>
      <c r="E96" s="21" t="s">
        <v>123</v>
      </c>
    </row>
    <row r="97" spans="1:5" x14ac:dyDescent="0.35">
      <c r="A97" s="21" t="s">
        <v>124</v>
      </c>
      <c r="B97" s="21" t="s">
        <v>609</v>
      </c>
      <c r="C97" s="22" t="s">
        <v>493</v>
      </c>
      <c r="D97" s="22" t="s">
        <v>12</v>
      </c>
      <c r="E97" s="21" t="s">
        <v>124</v>
      </c>
    </row>
    <row r="98" spans="1:5" x14ac:dyDescent="0.35">
      <c r="A98" s="21" t="s">
        <v>125</v>
      </c>
      <c r="B98" s="21" t="s">
        <v>697</v>
      </c>
      <c r="C98" s="22" t="s">
        <v>581</v>
      </c>
      <c r="D98" s="22" t="s">
        <v>22</v>
      </c>
      <c r="E98" s="21" t="s">
        <v>125</v>
      </c>
    </row>
    <row r="99" spans="1:5" x14ac:dyDescent="0.35">
      <c r="A99" s="21" t="s">
        <v>126</v>
      </c>
      <c r="B99" s="21" t="s">
        <v>614</v>
      </c>
      <c r="C99" s="22" t="s">
        <v>474</v>
      </c>
      <c r="D99" s="22" t="s">
        <v>26</v>
      </c>
      <c r="E99" s="21" t="s">
        <v>126</v>
      </c>
    </row>
    <row r="100" spans="1:5" x14ac:dyDescent="0.35">
      <c r="A100" s="21" t="s">
        <v>128</v>
      </c>
      <c r="B100" s="21" t="s">
        <v>127</v>
      </c>
      <c r="C100" s="22" t="s">
        <v>467</v>
      </c>
      <c r="D100" s="22" t="s">
        <v>29</v>
      </c>
      <c r="E100" s="21" t="s">
        <v>128</v>
      </c>
    </row>
    <row r="101" spans="1:5" x14ac:dyDescent="0.35">
      <c r="A101" s="21" t="s">
        <v>129</v>
      </c>
      <c r="B101" s="21" t="s">
        <v>662</v>
      </c>
      <c r="C101" s="22" t="s">
        <v>458</v>
      </c>
      <c r="D101" s="22" t="s">
        <v>33</v>
      </c>
      <c r="E101" s="21" t="s">
        <v>129</v>
      </c>
    </row>
    <row r="102" spans="1:5" x14ac:dyDescent="0.35">
      <c r="A102" s="21" t="s">
        <v>131</v>
      </c>
      <c r="B102" s="21" t="s">
        <v>130</v>
      </c>
      <c r="C102" s="22" t="s">
        <v>433</v>
      </c>
      <c r="D102" s="22" t="s">
        <v>16</v>
      </c>
      <c r="E102" s="21" t="s">
        <v>131</v>
      </c>
    </row>
    <row r="103" spans="1:5" x14ac:dyDescent="0.35">
      <c r="A103" s="21" t="s">
        <v>133</v>
      </c>
      <c r="B103" s="21" t="s">
        <v>600</v>
      </c>
      <c r="C103" s="22" t="s">
        <v>511</v>
      </c>
      <c r="D103" s="22" t="s">
        <v>12</v>
      </c>
      <c r="E103" s="21" t="s">
        <v>133</v>
      </c>
    </row>
    <row r="104" spans="1:5" x14ac:dyDescent="0.35">
      <c r="A104" s="21" t="s">
        <v>134</v>
      </c>
      <c r="B104" s="21" t="s">
        <v>704</v>
      </c>
      <c r="C104" s="22" t="s">
        <v>509</v>
      </c>
      <c r="D104" s="22" t="s">
        <v>12</v>
      </c>
      <c r="E104" s="21" t="s">
        <v>134</v>
      </c>
    </row>
    <row r="105" spans="1:5" x14ac:dyDescent="0.35">
      <c r="A105" s="21" t="s">
        <v>135</v>
      </c>
      <c r="B105" s="21" t="s">
        <v>541</v>
      </c>
      <c r="C105" s="22" t="s">
        <v>542</v>
      </c>
      <c r="D105" s="22" t="s">
        <v>12</v>
      </c>
      <c r="E105" s="21" t="s">
        <v>135</v>
      </c>
    </row>
    <row r="106" spans="1:5" x14ac:dyDescent="0.35">
      <c r="A106" s="21" t="s">
        <v>137</v>
      </c>
      <c r="B106" s="21" t="s">
        <v>834</v>
      </c>
      <c r="C106" s="22" t="s">
        <v>534</v>
      </c>
      <c r="D106" s="22" t="s">
        <v>16</v>
      </c>
      <c r="E106" s="21" t="s">
        <v>137</v>
      </c>
    </row>
    <row r="107" spans="1:5" x14ac:dyDescent="0.35">
      <c r="A107" s="21" t="s">
        <v>139</v>
      </c>
      <c r="B107" s="21" t="s">
        <v>138</v>
      </c>
      <c r="C107" s="22" t="s">
        <v>534</v>
      </c>
      <c r="D107" s="22" t="s">
        <v>16</v>
      </c>
      <c r="E107" s="21" t="s">
        <v>139</v>
      </c>
    </row>
    <row r="108" spans="1:5" x14ac:dyDescent="0.35">
      <c r="A108" s="21" t="s">
        <v>141</v>
      </c>
      <c r="B108" s="21" t="s">
        <v>140</v>
      </c>
      <c r="C108" s="22" t="s">
        <v>454</v>
      </c>
      <c r="D108" s="22" t="s">
        <v>16</v>
      </c>
      <c r="E108" s="21" t="s">
        <v>141</v>
      </c>
    </row>
    <row r="109" spans="1:5" x14ac:dyDescent="0.35">
      <c r="A109" s="21" t="s">
        <v>142</v>
      </c>
      <c r="B109" s="21" t="s">
        <v>566</v>
      </c>
      <c r="C109" s="22" t="s">
        <v>453</v>
      </c>
      <c r="D109" s="22" t="s">
        <v>12</v>
      </c>
      <c r="E109" s="21" t="s">
        <v>142</v>
      </c>
    </row>
    <row r="110" spans="1:5" x14ac:dyDescent="0.35">
      <c r="A110" s="21" t="s">
        <v>144</v>
      </c>
      <c r="B110" s="21" t="s">
        <v>143</v>
      </c>
      <c r="C110" s="22" t="s">
        <v>483</v>
      </c>
      <c r="D110" s="22" t="s">
        <v>29</v>
      </c>
      <c r="E110" s="21" t="s">
        <v>144</v>
      </c>
    </row>
    <row r="111" spans="1:5" x14ac:dyDescent="0.35">
      <c r="A111" s="21" t="s">
        <v>145</v>
      </c>
      <c r="B111" s="21" t="s">
        <v>548</v>
      </c>
      <c r="C111" s="22" t="s">
        <v>497</v>
      </c>
      <c r="D111" s="22" t="s">
        <v>22</v>
      </c>
      <c r="E111" s="21" t="s">
        <v>145</v>
      </c>
    </row>
    <row r="112" spans="1:5" x14ac:dyDescent="0.35">
      <c r="A112" s="21" t="s">
        <v>146</v>
      </c>
      <c r="B112" s="21" t="s">
        <v>552</v>
      </c>
      <c r="C112" s="22" t="s">
        <v>429</v>
      </c>
      <c r="D112" s="22" t="s">
        <v>22</v>
      </c>
      <c r="E112" s="21" t="s">
        <v>146</v>
      </c>
    </row>
    <row r="113" spans="1:5" x14ac:dyDescent="0.35">
      <c r="A113" s="21" t="s">
        <v>147</v>
      </c>
      <c r="B113" s="21" t="s">
        <v>631</v>
      </c>
      <c r="C113" s="22" t="s">
        <v>453</v>
      </c>
      <c r="D113" s="22" t="s">
        <v>12</v>
      </c>
      <c r="E113" s="21" t="s">
        <v>147</v>
      </c>
    </row>
    <row r="114" spans="1:5" x14ac:dyDescent="0.35">
      <c r="A114" s="21" t="s">
        <v>148</v>
      </c>
      <c r="B114" s="21" t="s">
        <v>533</v>
      </c>
      <c r="C114" s="22" t="s">
        <v>511</v>
      </c>
      <c r="D114" s="22" t="s">
        <v>12</v>
      </c>
      <c r="E114" s="21" t="s">
        <v>148</v>
      </c>
    </row>
    <row r="115" spans="1:5" x14ac:dyDescent="0.35">
      <c r="A115" s="21" t="s">
        <v>149</v>
      </c>
      <c r="B115" s="21" t="s">
        <v>730</v>
      </c>
      <c r="C115" s="22" t="s">
        <v>550</v>
      </c>
      <c r="D115" s="22" t="s">
        <v>8</v>
      </c>
      <c r="E115" s="21" t="s">
        <v>149</v>
      </c>
    </row>
    <row r="116" spans="1:5" x14ac:dyDescent="0.35">
      <c r="A116" s="21" t="s">
        <v>216</v>
      </c>
      <c r="B116" s="21" t="s">
        <v>619</v>
      </c>
      <c r="C116" s="22" t="s">
        <v>620</v>
      </c>
      <c r="D116" s="22" t="s">
        <v>26</v>
      </c>
      <c r="E116" s="21" t="s">
        <v>216</v>
      </c>
    </row>
    <row r="117" spans="1:5" x14ac:dyDescent="0.35">
      <c r="A117" s="21" t="s">
        <v>379</v>
      </c>
      <c r="B117" s="21" t="s">
        <v>568</v>
      </c>
      <c r="C117" s="22" t="s">
        <v>569</v>
      </c>
      <c r="D117" s="22" t="s">
        <v>18</v>
      </c>
      <c r="E117" s="21" t="s">
        <v>379</v>
      </c>
    </row>
    <row r="118" spans="1:5" x14ac:dyDescent="0.35">
      <c r="A118" s="21" t="s">
        <v>150</v>
      </c>
      <c r="B118" s="21" t="s">
        <v>473</v>
      </c>
      <c r="C118" s="22" t="s">
        <v>474</v>
      </c>
      <c r="D118" s="22" t="s">
        <v>26</v>
      </c>
      <c r="E118" s="21" t="s">
        <v>150</v>
      </c>
    </row>
    <row r="119" spans="1:5" x14ac:dyDescent="0.35">
      <c r="A119" s="21" t="s">
        <v>152</v>
      </c>
      <c r="B119" s="21" t="s">
        <v>151</v>
      </c>
      <c r="C119" s="22" t="s">
        <v>454</v>
      </c>
      <c r="D119" s="22" t="s">
        <v>16</v>
      </c>
      <c r="E119" s="21" t="s">
        <v>152</v>
      </c>
    </row>
    <row r="120" spans="1:5" x14ac:dyDescent="0.35">
      <c r="A120" s="21" t="s">
        <v>153</v>
      </c>
      <c r="B120" s="21" t="s">
        <v>438</v>
      </c>
      <c r="C120" s="22" t="s">
        <v>439</v>
      </c>
      <c r="D120" s="22" t="s">
        <v>8</v>
      </c>
      <c r="E120" s="21" t="s">
        <v>153</v>
      </c>
    </row>
    <row r="121" spans="1:5" x14ac:dyDescent="0.35">
      <c r="A121" s="21" t="s">
        <v>154</v>
      </c>
      <c r="B121" s="21" t="s">
        <v>641</v>
      </c>
      <c r="C121" s="22" t="s">
        <v>569</v>
      </c>
      <c r="D121" s="22" t="s">
        <v>18</v>
      </c>
      <c r="E121" s="21" t="s">
        <v>154</v>
      </c>
    </row>
    <row r="122" spans="1:5" x14ac:dyDescent="0.35">
      <c r="A122" s="21" t="s">
        <v>155</v>
      </c>
      <c r="B122" s="21" t="s">
        <v>582</v>
      </c>
      <c r="C122" s="22" t="s">
        <v>445</v>
      </c>
      <c r="D122" s="22" t="s">
        <v>26</v>
      </c>
      <c r="E122" s="21" t="s">
        <v>155</v>
      </c>
    </row>
    <row r="123" spans="1:5" x14ac:dyDescent="0.35">
      <c r="A123" s="21" t="s">
        <v>156</v>
      </c>
      <c r="B123" s="21" t="s">
        <v>444</v>
      </c>
      <c r="C123" s="22" t="s">
        <v>445</v>
      </c>
      <c r="D123" s="22" t="s">
        <v>26</v>
      </c>
      <c r="E123" s="21" t="s">
        <v>156</v>
      </c>
    </row>
    <row r="124" spans="1:5" x14ac:dyDescent="0.35">
      <c r="A124" s="21" t="s">
        <v>158</v>
      </c>
      <c r="B124" s="21" t="s">
        <v>731</v>
      </c>
      <c r="C124" s="22" t="s">
        <v>503</v>
      </c>
      <c r="D124" s="22" t="s">
        <v>8</v>
      </c>
      <c r="E124" s="21" t="s">
        <v>158</v>
      </c>
    </row>
    <row r="125" spans="1:5" x14ac:dyDescent="0.35">
      <c r="A125" s="21" t="s">
        <v>160</v>
      </c>
      <c r="B125" s="21" t="s">
        <v>522</v>
      </c>
      <c r="C125" s="22" t="s">
        <v>435</v>
      </c>
      <c r="D125" s="22" t="s">
        <v>12</v>
      </c>
      <c r="E125" s="21" t="s">
        <v>160</v>
      </c>
    </row>
    <row r="126" spans="1:5" x14ac:dyDescent="0.35">
      <c r="A126" s="21" t="s">
        <v>161</v>
      </c>
      <c r="B126" s="21" t="s">
        <v>553</v>
      </c>
      <c r="C126" s="22" t="s">
        <v>554</v>
      </c>
      <c r="D126" s="22" t="s">
        <v>8</v>
      </c>
      <c r="E126" s="21" t="s">
        <v>161</v>
      </c>
    </row>
    <row r="127" spans="1:5" x14ac:dyDescent="0.35">
      <c r="A127" s="21" t="s">
        <v>162</v>
      </c>
      <c r="B127" s="21" t="s">
        <v>505</v>
      </c>
      <c r="C127" s="22" t="s">
        <v>489</v>
      </c>
      <c r="D127" s="22" t="s">
        <v>18</v>
      </c>
      <c r="E127" s="21" t="s">
        <v>162</v>
      </c>
    </row>
    <row r="128" spans="1:5" x14ac:dyDescent="0.35">
      <c r="A128" s="21" t="s">
        <v>163</v>
      </c>
      <c r="B128" s="21" t="s">
        <v>557</v>
      </c>
      <c r="C128" s="22" t="s">
        <v>509</v>
      </c>
      <c r="D128" s="22" t="s">
        <v>12</v>
      </c>
      <c r="E128" s="21" t="s">
        <v>163</v>
      </c>
    </row>
    <row r="129" spans="1:5" x14ac:dyDescent="0.35">
      <c r="A129" s="21" t="s">
        <v>132</v>
      </c>
      <c r="B129" s="21" t="s">
        <v>561</v>
      </c>
      <c r="C129" s="22" t="s">
        <v>454</v>
      </c>
      <c r="D129" s="22" t="s">
        <v>16</v>
      </c>
      <c r="E129" s="21" t="s">
        <v>132</v>
      </c>
    </row>
    <row r="130" spans="1:5" x14ac:dyDescent="0.35">
      <c r="A130" s="21" t="s">
        <v>359</v>
      </c>
      <c r="B130" s="21" t="s">
        <v>358</v>
      </c>
      <c r="C130" s="22" t="s">
        <v>454</v>
      </c>
      <c r="D130" s="22" t="s">
        <v>16</v>
      </c>
      <c r="E130" s="21" t="s">
        <v>359</v>
      </c>
    </row>
    <row r="131" spans="1:5" x14ac:dyDescent="0.35">
      <c r="A131" s="21" t="s">
        <v>360</v>
      </c>
      <c r="B131" s="21" t="s">
        <v>611</v>
      </c>
      <c r="C131" s="22" t="s">
        <v>433</v>
      </c>
      <c r="D131" s="22" t="s">
        <v>16</v>
      </c>
      <c r="E131" s="21" t="s">
        <v>360</v>
      </c>
    </row>
    <row r="132" spans="1:5" x14ac:dyDescent="0.35">
      <c r="A132" s="21" t="s">
        <v>164</v>
      </c>
      <c r="B132" s="21" t="s">
        <v>699</v>
      </c>
      <c r="C132" s="22" t="s">
        <v>491</v>
      </c>
      <c r="D132" s="22" t="s">
        <v>16</v>
      </c>
      <c r="E132" s="21" t="s">
        <v>164</v>
      </c>
    </row>
    <row r="133" spans="1:5" x14ac:dyDescent="0.35">
      <c r="A133" s="21" t="s">
        <v>166</v>
      </c>
      <c r="B133" s="21" t="s">
        <v>165</v>
      </c>
      <c r="C133" s="22" t="s">
        <v>467</v>
      </c>
      <c r="D133" s="22" t="s">
        <v>29</v>
      </c>
      <c r="E133" s="21" t="s">
        <v>166</v>
      </c>
    </row>
    <row r="134" spans="1:5" x14ac:dyDescent="0.35">
      <c r="A134" s="21" t="s">
        <v>168</v>
      </c>
      <c r="B134" s="21" t="s">
        <v>167</v>
      </c>
      <c r="C134" s="22" t="s">
        <v>534</v>
      </c>
      <c r="D134" s="22" t="s">
        <v>16</v>
      </c>
      <c r="E134" s="21" t="s">
        <v>168</v>
      </c>
    </row>
    <row r="135" spans="1:5" x14ac:dyDescent="0.35">
      <c r="A135" s="21" t="s">
        <v>169</v>
      </c>
      <c r="B135" s="21" t="s">
        <v>692</v>
      </c>
      <c r="C135" s="22" t="s">
        <v>620</v>
      </c>
      <c r="D135" s="22" t="s">
        <v>26</v>
      </c>
      <c r="E135" s="21" t="s">
        <v>169</v>
      </c>
    </row>
    <row r="136" spans="1:5" x14ac:dyDescent="0.35">
      <c r="A136" s="21" t="s">
        <v>171</v>
      </c>
      <c r="B136" s="21" t="s">
        <v>170</v>
      </c>
      <c r="C136" s="22" t="s">
        <v>433</v>
      </c>
      <c r="D136" s="22" t="s">
        <v>16</v>
      </c>
      <c r="E136" s="21" t="s">
        <v>171</v>
      </c>
    </row>
    <row r="137" spans="1:5" x14ac:dyDescent="0.35">
      <c r="A137" s="21" t="s">
        <v>172</v>
      </c>
      <c r="B137" s="21" t="s">
        <v>432</v>
      </c>
      <c r="C137" s="22" t="s">
        <v>433</v>
      </c>
      <c r="D137" s="22" t="s">
        <v>16</v>
      </c>
      <c r="E137" s="21" t="s">
        <v>172</v>
      </c>
    </row>
    <row r="138" spans="1:5" x14ac:dyDescent="0.35">
      <c r="A138" s="21" t="s">
        <v>173</v>
      </c>
      <c r="B138" s="21" t="s">
        <v>455</v>
      </c>
      <c r="C138" s="22" t="s">
        <v>456</v>
      </c>
      <c r="D138" s="22" t="s">
        <v>33</v>
      </c>
      <c r="E138" s="21" t="s">
        <v>173</v>
      </c>
    </row>
    <row r="139" spans="1:5" x14ac:dyDescent="0.35">
      <c r="A139" s="21" t="s">
        <v>300</v>
      </c>
      <c r="B139" s="21" t="s">
        <v>672</v>
      </c>
      <c r="C139" s="22" t="s">
        <v>464</v>
      </c>
      <c r="D139" s="22" t="s">
        <v>18</v>
      </c>
      <c r="E139" s="21" t="s">
        <v>300</v>
      </c>
    </row>
    <row r="140" spans="1:5" x14ac:dyDescent="0.35">
      <c r="A140" s="21" t="s">
        <v>174</v>
      </c>
      <c r="B140" s="21" t="s">
        <v>691</v>
      </c>
      <c r="C140" s="22" t="s">
        <v>509</v>
      </c>
      <c r="D140" s="22" t="s">
        <v>12</v>
      </c>
      <c r="E140" s="21" t="s">
        <v>174</v>
      </c>
    </row>
    <row r="141" spans="1:5" x14ac:dyDescent="0.35">
      <c r="A141" s="21" t="s">
        <v>176</v>
      </c>
      <c r="B141" s="21" t="s">
        <v>729</v>
      </c>
      <c r="C141" s="22" t="s">
        <v>491</v>
      </c>
      <c r="D141" s="22" t="s">
        <v>16</v>
      </c>
      <c r="E141" s="21" t="s">
        <v>176</v>
      </c>
    </row>
    <row r="142" spans="1:5" x14ac:dyDescent="0.35">
      <c r="A142" s="21" t="s">
        <v>177</v>
      </c>
      <c r="B142" s="21" t="s">
        <v>749</v>
      </c>
      <c r="C142" s="22" t="s">
        <v>532</v>
      </c>
      <c r="D142" s="22" t="s">
        <v>12</v>
      </c>
      <c r="E142" s="21" t="s">
        <v>177</v>
      </c>
    </row>
    <row r="143" spans="1:5" x14ac:dyDescent="0.35">
      <c r="A143" s="21" t="s">
        <v>179</v>
      </c>
      <c r="B143" s="21" t="s">
        <v>178</v>
      </c>
      <c r="C143" s="22" t="s">
        <v>468</v>
      </c>
      <c r="D143" s="22" t="s">
        <v>29</v>
      </c>
      <c r="E143" s="21" t="s">
        <v>179</v>
      </c>
    </row>
    <row r="144" spans="1:5" x14ac:dyDescent="0.35">
      <c r="A144" s="21" t="s">
        <v>180</v>
      </c>
      <c r="B144" s="21" t="s">
        <v>656</v>
      </c>
      <c r="C144" s="22" t="s">
        <v>443</v>
      </c>
      <c r="D144" s="22" t="s">
        <v>26</v>
      </c>
      <c r="E144" s="21" t="s">
        <v>180</v>
      </c>
    </row>
    <row r="145" spans="1:5" x14ac:dyDescent="0.35">
      <c r="A145" s="21" t="s">
        <v>181</v>
      </c>
      <c r="B145" s="21" t="s">
        <v>506</v>
      </c>
      <c r="C145" s="22" t="s">
        <v>443</v>
      </c>
      <c r="D145" s="22" t="s">
        <v>26</v>
      </c>
      <c r="E145" s="21" t="s">
        <v>181</v>
      </c>
    </row>
    <row r="146" spans="1:5" x14ac:dyDescent="0.35">
      <c r="A146" s="21" t="s">
        <v>182</v>
      </c>
      <c r="B146" s="21" t="s">
        <v>536</v>
      </c>
      <c r="C146" s="22" t="s">
        <v>445</v>
      </c>
      <c r="D146" s="22" t="s">
        <v>26</v>
      </c>
      <c r="E146" s="21" t="s">
        <v>182</v>
      </c>
    </row>
    <row r="147" spans="1:5" x14ac:dyDescent="0.35">
      <c r="A147" s="21" t="s">
        <v>183</v>
      </c>
      <c r="B147" s="21" t="s">
        <v>615</v>
      </c>
      <c r="C147" s="22" t="s">
        <v>605</v>
      </c>
      <c r="D147" s="22" t="s">
        <v>18</v>
      </c>
      <c r="E147" s="21" t="s">
        <v>183</v>
      </c>
    </row>
    <row r="148" spans="1:5" x14ac:dyDescent="0.35">
      <c r="A148" s="21" t="s">
        <v>184</v>
      </c>
      <c r="B148" s="21" t="s">
        <v>586</v>
      </c>
      <c r="C148" s="22" t="s">
        <v>439</v>
      </c>
      <c r="D148" s="22" t="s">
        <v>8</v>
      </c>
      <c r="E148" s="21" t="s">
        <v>184</v>
      </c>
    </row>
    <row r="149" spans="1:5" x14ac:dyDescent="0.35">
      <c r="A149" s="21" t="s">
        <v>185</v>
      </c>
      <c r="B149" s="21" t="s">
        <v>598</v>
      </c>
      <c r="C149" s="22" t="s">
        <v>485</v>
      </c>
      <c r="D149" s="22" t="s">
        <v>8</v>
      </c>
      <c r="E149" s="21" t="s">
        <v>185</v>
      </c>
    </row>
    <row r="150" spans="1:5" x14ac:dyDescent="0.35">
      <c r="A150" s="21" t="s">
        <v>187</v>
      </c>
      <c r="B150" s="21" t="s">
        <v>186</v>
      </c>
      <c r="C150" s="22" t="s">
        <v>433</v>
      </c>
      <c r="D150" s="22" t="s">
        <v>16</v>
      </c>
      <c r="E150" s="21" t="s">
        <v>187</v>
      </c>
    </row>
    <row r="151" spans="1:5" x14ac:dyDescent="0.35">
      <c r="A151" s="21" t="s">
        <v>188</v>
      </c>
      <c r="B151" s="21" t="s">
        <v>750</v>
      </c>
      <c r="C151" s="22" t="s">
        <v>470</v>
      </c>
      <c r="D151" s="22" t="s">
        <v>33</v>
      </c>
      <c r="E151" s="21" t="s">
        <v>188</v>
      </c>
    </row>
    <row r="152" spans="1:5" x14ac:dyDescent="0.35">
      <c r="A152" s="21" t="s">
        <v>189</v>
      </c>
      <c r="B152" s="21" t="s">
        <v>465</v>
      </c>
      <c r="C152" s="22" t="s">
        <v>461</v>
      </c>
      <c r="D152" s="22" t="s">
        <v>18</v>
      </c>
      <c r="E152" s="21" t="s">
        <v>189</v>
      </c>
    </row>
    <row r="153" spans="1:5" x14ac:dyDescent="0.35">
      <c r="A153" s="21" t="s">
        <v>191</v>
      </c>
      <c r="B153" s="21" t="s">
        <v>500</v>
      </c>
      <c r="C153" s="22" t="s">
        <v>445</v>
      </c>
      <c r="D153" s="22" t="s">
        <v>26</v>
      </c>
      <c r="E153" s="21" t="s">
        <v>191</v>
      </c>
    </row>
    <row r="154" spans="1:5" x14ac:dyDescent="0.35">
      <c r="A154" s="21" t="s">
        <v>190</v>
      </c>
      <c r="B154" s="21" t="s">
        <v>476</v>
      </c>
      <c r="C154" s="22" t="s">
        <v>477</v>
      </c>
      <c r="D154" s="22" t="s">
        <v>29</v>
      </c>
      <c r="E154" s="21" t="s">
        <v>190</v>
      </c>
    </row>
    <row r="155" spans="1:5" x14ac:dyDescent="0.35">
      <c r="A155" s="21" t="s">
        <v>192</v>
      </c>
      <c r="B155" s="21" t="s">
        <v>460</v>
      </c>
      <c r="C155" s="22" t="s">
        <v>461</v>
      </c>
      <c r="D155" s="22" t="s">
        <v>18</v>
      </c>
      <c r="E155" s="21" t="s">
        <v>192</v>
      </c>
    </row>
    <row r="156" spans="1:5" x14ac:dyDescent="0.35">
      <c r="A156" s="21" t="s">
        <v>194</v>
      </c>
      <c r="B156" s="21" t="s">
        <v>193</v>
      </c>
      <c r="C156" s="22" t="s">
        <v>468</v>
      </c>
      <c r="D156" s="22" t="s">
        <v>29</v>
      </c>
      <c r="E156" s="21" t="s">
        <v>194</v>
      </c>
    </row>
    <row r="157" spans="1:5" x14ac:dyDescent="0.35">
      <c r="A157" s="21" t="s">
        <v>195</v>
      </c>
      <c r="B157" s="21" t="s">
        <v>690</v>
      </c>
      <c r="C157" s="22" t="s">
        <v>451</v>
      </c>
      <c r="D157" s="22" t="s">
        <v>12</v>
      </c>
      <c r="E157" s="21" t="s">
        <v>195</v>
      </c>
    </row>
    <row r="158" spans="1:5" x14ac:dyDescent="0.35">
      <c r="A158" s="21" t="s">
        <v>372</v>
      </c>
      <c r="B158" s="21" t="s">
        <v>728</v>
      </c>
      <c r="C158" s="22" t="s">
        <v>477</v>
      </c>
      <c r="D158" s="22" t="s">
        <v>29</v>
      </c>
      <c r="E158" s="21" t="s">
        <v>372</v>
      </c>
    </row>
    <row r="159" spans="1:5" x14ac:dyDescent="0.35">
      <c r="A159" s="21" t="s">
        <v>64</v>
      </c>
      <c r="B159" s="21" t="s">
        <v>540</v>
      </c>
      <c r="C159" s="22" t="s">
        <v>451</v>
      </c>
      <c r="D159" s="22" t="s">
        <v>12</v>
      </c>
      <c r="E159" s="21" t="s">
        <v>64</v>
      </c>
    </row>
    <row r="160" spans="1:5" x14ac:dyDescent="0.35">
      <c r="A160" s="21" t="s">
        <v>196</v>
      </c>
      <c r="B160" s="21" t="s">
        <v>616</v>
      </c>
      <c r="C160" s="22" t="s">
        <v>451</v>
      </c>
      <c r="D160" s="22" t="s">
        <v>12</v>
      </c>
      <c r="E160" s="21" t="s">
        <v>196</v>
      </c>
    </row>
    <row r="161" spans="1:5" x14ac:dyDescent="0.35">
      <c r="A161" s="21" t="s">
        <v>197</v>
      </c>
      <c r="B161" s="21" t="s">
        <v>722</v>
      </c>
      <c r="C161" s="22" t="s">
        <v>485</v>
      </c>
      <c r="D161" s="22" t="s">
        <v>8</v>
      </c>
      <c r="E161" s="21" t="s">
        <v>197</v>
      </c>
    </row>
    <row r="162" spans="1:5" x14ac:dyDescent="0.35">
      <c r="A162" s="21" t="s">
        <v>136</v>
      </c>
      <c r="B162" s="21" t="s">
        <v>629</v>
      </c>
      <c r="C162" s="22" t="s">
        <v>481</v>
      </c>
      <c r="D162" s="22" t="s">
        <v>33</v>
      </c>
      <c r="E162" s="21" t="s">
        <v>136</v>
      </c>
    </row>
    <row r="163" spans="1:5" x14ac:dyDescent="0.35">
      <c r="A163" s="21" t="s">
        <v>199</v>
      </c>
      <c r="B163" s="21" t="s">
        <v>198</v>
      </c>
      <c r="C163" s="22" t="s">
        <v>467</v>
      </c>
      <c r="D163" s="22" t="s">
        <v>29</v>
      </c>
      <c r="E163" s="21" t="s">
        <v>199</v>
      </c>
    </row>
    <row r="164" spans="1:5" x14ac:dyDescent="0.35">
      <c r="A164" s="21" t="s">
        <v>200</v>
      </c>
      <c r="B164" s="21" t="s">
        <v>683</v>
      </c>
      <c r="C164" s="22" t="s">
        <v>569</v>
      </c>
      <c r="D164" s="22" t="s">
        <v>18</v>
      </c>
      <c r="E164" s="21" t="s">
        <v>200</v>
      </c>
    </row>
    <row r="165" spans="1:5" x14ac:dyDescent="0.35">
      <c r="A165" s="21" t="s">
        <v>201</v>
      </c>
      <c r="B165" s="21" t="s">
        <v>703</v>
      </c>
      <c r="C165" s="22" t="s">
        <v>431</v>
      </c>
      <c r="D165" s="22" t="s">
        <v>18</v>
      </c>
      <c r="E165" s="21" t="s">
        <v>201</v>
      </c>
    </row>
    <row r="166" spans="1:5" x14ac:dyDescent="0.35">
      <c r="A166" s="21" t="s">
        <v>339</v>
      </c>
      <c r="B166" s="21" t="s">
        <v>649</v>
      </c>
      <c r="C166" s="22" t="s">
        <v>449</v>
      </c>
      <c r="D166" s="22" t="s">
        <v>22</v>
      </c>
      <c r="E166" s="21" t="s">
        <v>339</v>
      </c>
    </row>
    <row r="167" spans="1:5" x14ac:dyDescent="0.35">
      <c r="A167" s="21" t="s">
        <v>202</v>
      </c>
      <c r="B167" s="21" t="s">
        <v>516</v>
      </c>
      <c r="C167" s="22" t="s">
        <v>456</v>
      </c>
      <c r="D167" s="22" t="s">
        <v>33</v>
      </c>
      <c r="E167" s="21" t="s">
        <v>202</v>
      </c>
    </row>
    <row r="168" spans="1:5" x14ac:dyDescent="0.35">
      <c r="A168" s="21" t="s">
        <v>204</v>
      </c>
      <c r="B168" s="21" t="s">
        <v>203</v>
      </c>
      <c r="C168" s="22" t="s">
        <v>454</v>
      </c>
      <c r="D168" s="22" t="s">
        <v>16</v>
      </c>
      <c r="E168" s="21" t="s">
        <v>204</v>
      </c>
    </row>
    <row r="169" spans="1:5" x14ac:dyDescent="0.35">
      <c r="A169" s="21" t="s">
        <v>205</v>
      </c>
      <c r="B169" s="21" t="s">
        <v>599</v>
      </c>
      <c r="C169" s="22" t="s">
        <v>481</v>
      </c>
      <c r="D169" s="22" t="s">
        <v>33</v>
      </c>
      <c r="E169" s="21" t="s">
        <v>205</v>
      </c>
    </row>
    <row r="170" spans="1:5" x14ac:dyDescent="0.35">
      <c r="A170" s="21" t="s">
        <v>206</v>
      </c>
      <c r="B170" s="21" t="s">
        <v>646</v>
      </c>
      <c r="C170" s="22" t="s">
        <v>481</v>
      </c>
      <c r="D170" s="22" t="s">
        <v>33</v>
      </c>
      <c r="E170" s="21" t="s">
        <v>206</v>
      </c>
    </row>
    <row r="171" spans="1:5" x14ac:dyDescent="0.35">
      <c r="A171" s="21" t="s">
        <v>207</v>
      </c>
      <c r="B171" s="21" t="s">
        <v>508</v>
      </c>
      <c r="C171" s="22" t="s">
        <v>509</v>
      </c>
      <c r="D171" s="22" t="s">
        <v>12</v>
      </c>
      <c r="E171" s="21" t="s">
        <v>207</v>
      </c>
    </row>
    <row r="172" spans="1:5" x14ac:dyDescent="0.35">
      <c r="A172" s="21" t="s">
        <v>209</v>
      </c>
      <c r="B172" s="21" t="s">
        <v>623</v>
      </c>
      <c r="C172" s="22" t="s">
        <v>458</v>
      </c>
      <c r="D172" s="22" t="s">
        <v>33</v>
      </c>
      <c r="E172" s="21" t="s">
        <v>209</v>
      </c>
    </row>
    <row r="173" spans="1:5" x14ac:dyDescent="0.35">
      <c r="A173" s="21" t="s">
        <v>210</v>
      </c>
      <c r="B173" s="21" t="s">
        <v>523</v>
      </c>
      <c r="C173" s="22" t="s">
        <v>493</v>
      </c>
      <c r="D173" s="22" t="s">
        <v>12</v>
      </c>
      <c r="E173" s="21" t="s">
        <v>210</v>
      </c>
    </row>
    <row r="174" spans="1:5" x14ac:dyDescent="0.35">
      <c r="A174" s="21" t="s">
        <v>211</v>
      </c>
      <c r="B174" s="21" t="s">
        <v>640</v>
      </c>
      <c r="C174" s="22" t="s">
        <v>458</v>
      </c>
      <c r="D174" s="22" t="s">
        <v>33</v>
      </c>
      <c r="E174" s="21" t="s">
        <v>211</v>
      </c>
    </row>
    <row r="175" spans="1:5" x14ac:dyDescent="0.35">
      <c r="A175" s="21" t="s">
        <v>212</v>
      </c>
      <c r="B175" s="21" t="s">
        <v>639</v>
      </c>
      <c r="C175" s="22" t="s">
        <v>509</v>
      </c>
      <c r="D175" s="22" t="s">
        <v>12</v>
      </c>
      <c r="E175" s="21" t="s">
        <v>212</v>
      </c>
    </row>
    <row r="176" spans="1:5" x14ac:dyDescent="0.35">
      <c r="A176" s="21" t="s">
        <v>214</v>
      </c>
      <c r="B176" s="21" t="s">
        <v>642</v>
      </c>
      <c r="C176" s="22" t="s">
        <v>491</v>
      </c>
      <c r="D176" s="22" t="s">
        <v>16</v>
      </c>
      <c r="E176" s="21" t="s">
        <v>214</v>
      </c>
    </row>
    <row r="177" spans="1:5" x14ac:dyDescent="0.35">
      <c r="A177" s="21" t="s">
        <v>215</v>
      </c>
      <c r="B177" s="21" t="s">
        <v>469</v>
      </c>
      <c r="C177" s="22" t="s">
        <v>470</v>
      </c>
      <c r="D177" s="22" t="s">
        <v>33</v>
      </c>
      <c r="E177" s="21" t="s">
        <v>215</v>
      </c>
    </row>
    <row r="178" spans="1:5" x14ac:dyDescent="0.35">
      <c r="A178" s="21" t="s">
        <v>218</v>
      </c>
      <c r="B178" s="21" t="s">
        <v>217</v>
      </c>
      <c r="C178" s="22" t="s">
        <v>454</v>
      </c>
      <c r="D178" s="22" t="s">
        <v>16</v>
      </c>
      <c r="E178" s="21" t="s">
        <v>218</v>
      </c>
    </row>
    <row r="179" spans="1:5" x14ac:dyDescent="0.35">
      <c r="A179" s="21" t="s">
        <v>219</v>
      </c>
      <c r="B179" s="21" t="s">
        <v>667</v>
      </c>
      <c r="C179" s="22" t="s">
        <v>550</v>
      </c>
      <c r="D179" s="22" t="s">
        <v>8</v>
      </c>
      <c r="E179" s="21" t="s">
        <v>219</v>
      </c>
    </row>
    <row r="180" spans="1:5" x14ac:dyDescent="0.35">
      <c r="A180" s="21" t="s">
        <v>220</v>
      </c>
      <c r="B180" s="21" t="s">
        <v>678</v>
      </c>
      <c r="C180" s="22" t="s">
        <v>461</v>
      </c>
      <c r="D180" s="22" t="s">
        <v>18</v>
      </c>
      <c r="E180" s="21" t="s">
        <v>220</v>
      </c>
    </row>
    <row r="181" spans="1:5" x14ac:dyDescent="0.35">
      <c r="A181" s="21" t="s">
        <v>221</v>
      </c>
      <c r="B181" s="21" t="s">
        <v>677</v>
      </c>
      <c r="C181" s="22" t="s">
        <v>456</v>
      </c>
      <c r="D181" s="22" t="s">
        <v>33</v>
      </c>
      <c r="E181" s="21" t="s">
        <v>221</v>
      </c>
    </row>
    <row r="182" spans="1:5" x14ac:dyDescent="0.35">
      <c r="A182" s="21" t="s">
        <v>223</v>
      </c>
      <c r="B182" s="21" t="s">
        <v>222</v>
      </c>
      <c r="C182" s="22" t="s">
        <v>515</v>
      </c>
      <c r="D182" s="22" t="s">
        <v>22</v>
      </c>
      <c r="E182" s="21" t="s">
        <v>223</v>
      </c>
    </row>
    <row r="183" spans="1:5" x14ac:dyDescent="0.35">
      <c r="A183" s="21" t="s">
        <v>225</v>
      </c>
      <c r="B183" s="21" t="s">
        <v>632</v>
      </c>
      <c r="C183" s="22" t="s">
        <v>439</v>
      </c>
      <c r="D183" s="22" t="s">
        <v>8</v>
      </c>
      <c r="E183" s="21" t="s">
        <v>225</v>
      </c>
    </row>
    <row r="184" spans="1:5" x14ac:dyDescent="0.35">
      <c r="A184" s="21" t="s">
        <v>227</v>
      </c>
      <c r="B184" s="21" t="s">
        <v>226</v>
      </c>
      <c r="C184" s="22" t="s">
        <v>467</v>
      </c>
      <c r="D184" s="22" t="s">
        <v>29</v>
      </c>
      <c r="E184" s="21" t="s">
        <v>227</v>
      </c>
    </row>
    <row r="185" spans="1:5" x14ac:dyDescent="0.35">
      <c r="A185" s="21" t="s">
        <v>228</v>
      </c>
      <c r="B185" s="21" t="s">
        <v>594</v>
      </c>
      <c r="C185" s="22" t="s">
        <v>542</v>
      </c>
      <c r="D185" s="22" t="s">
        <v>12</v>
      </c>
      <c r="E185" s="21" t="s">
        <v>228</v>
      </c>
    </row>
    <row r="186" spans="1:5" x14ac:dyDescent="0.35">
      <c r="A186" s="21" t="s">
        <v>392</v>
      </c>
      <c r="B186" s="21" t="s">
        <v>521</v>
      </c>
      <c r="C186" s="22" t="s">
        <v>453</v>
      </c>
      <c r="D186" s="22" t="s">
        <v>12</v>
      </c>
      <c r="E186" s="21" t="s">
        <v>392</v>
      </c>
    </row>
    <row r="187" spans="1:5" x14ac:dyDescent="0.35">
      <c r="A187" s="21" t="s">
        <v>351</v>
      </c>
      <c r="B187" s="21" t="s">
        <v>747</v>
      </c>
      <c r="C187" s="22" t="s">
        <v>441</v>
      </c>
      <c r="D187" s="22" t="s">
        <v>29</v>
      </c>
      <c r="E187" s="21" t="s">
        <v>351</v>
      </c>
    </row>
    <row r="188" spans="1:5" x14ac:dyDescent="0.35">
      <c r="A188" s="21" t="s">
        <v>229</v>
      </c>
      <c r="B188" s="21" t="s">
        <v>479</v>
      </c>
      <c r="C188" s="22" t="s">
        <v>804</v>
      </c>
      <c r="D188" s="22" t="s">
        <v>12</v>
      </c>
      <c r="E188" s="21" t="s">
        <v>229</v>
      </c>
    </row>
    <row r="189" spans="1:5" x14ac:dyDescent="0.35">
      <c r="A189" s="21" t="s">
        <v>230</v>
      </c>
      <c r="B189" s="21" t="s">
        <v>510</v>
      </c>
      <c r="C189" s="22" t="s">
        <v>511</v>
      </c>
      <c r="D189" s="22" t="s">
        <v>12</v>
      </c>
      <c r="E189" s="21" t="s">
        <v>230</v>
      </c>
    </row>
    <row r="190" spans="1:5" x14ac:dyDescent="0.35">
      <c r="A190" s="21" t="s">
        <v>231</v>
      </c>
      <c r="B190" s="21" t="s">
        <v>537</v>
      </c>
      <c r="C190" s="22" t="s">
        <v>538</v>
      </c>
      <c r="D190" s="22" t="s">
        <v>8</v>
      </c>
      <c r="E190" s="21" t="s">
        <v>231</v>
      </c>
    </row>
    <row r="191" spans="1:5" x14ac:dyDescent="0.35">
      <c r="A191" s="21" t="s">
        <v>232</v>
      </c>
      <c r="B191" s="21" t="s">
        <v>486</v>
      </c>
      <c r="C191" s="22" t="s">
        <v>485</v>
      </c>
      <c r="D191" s="22" t="s">
        <v>8</v>
      </c>
      <c r="E191" s="21" t="s">
        <v>232</v>
      </c>
    </row>
    <row r="192" spans="1:5" x14ac:dyDescent="0.35">
      <c r="A192" s="21" t="s">
        <v>233</v>
      </c>
      <c r="B192" s="21" t="s">
        <v>551</v>
      </c>
      <c r="C192" s="22" t="s">
        <v>489</v>
      </c>
      <c r="D192" s="22" t="s">
        <v>18</v>
      </c>
      <c r="E192" s="21" t="s">
        <v>233</v>
      </c>
    </row>
    <row r="193" spans="1:5" x14ac:dyDescent="0.35">
      <c r="A193" s="21" t="s">
        <v>234</v>
      </c>
      <c r="B193" s="21" t="s">
        <v>494</v>
      </c>
      <c r="C193" s="22" t="s">
        <v>456</v>
      </c>
      <c r="D193" s="22" t="s">
        <v>33</v>
      </c>
      <c r="E193" s="21" t="s">
        <v>234</v>
      </c>
    </row>
    <row r="194" spans="1:5" x14ac:dyDescent="0.35">
      <c r="A194" s="21" t="s">
        <v>374</v>
      </c>
      <c r="B194" s="21" t="s">
        <v>448</v>
      </c>
      <c r="C194" s="22" t="s">
        <v>449</v>
      </c>
      <c r="D194" s="22" t="s">
        <v>22</v>
      </c>
      <c r="E194" s="21" t="s">
        <v>374</v>
      </c>
    </row>
    <row r="195" spans="1:5" x14ac:dyDescent="0.35">
      <c r="A195" s="21" t="s">
        <v>236</v>
      </c>
      <c r="B195" s="21" t="s">
        <v>235</v>
      </c>
      <c r="C195" s="22" t="s">
        <v>515</v>
      </c>
      <c r="D195" s="22" t="s">
        <v>22</v>
      </c>
      <c r="E195" s="21" t="s">
        <v>236</v>
      </c>
    </row>
    <row r="196" spans="1:5" x14ac:dyDescent="0.35">
      <c r="A196" s="21" t="s">
        <v>92</v>
      </c>
      <c r="B196" s="21" t="s">
        <v>595</v>
      </c>
      <c r="C196" s="22" t="s">
        <v>497</v>
      </c>
      <c r="D196" s="22" t="s">
        <v>22</v>
      </c>
      <c r="E196" s="21" t="s">
        <v>92</v>
      </c>
    </row>
    <row r="197" spans="1:5" x14ac:dyDescent="0.35">
      <c r="A197" s="21" t="s">
        <v>90</v>
      </c>
      <c r="B197" s="21" t="s">
        <v>546</v>
      </c>
      <c r="C197" s="22" t="s">
        <v>497</v>
      </c>
      <c r="D197" s="22" t="s">
        <v>22</v>
      </c>
      <c r="E197" s="21" t="s">
        <v>90</v>
      </c>
    </row>
    <row r="198" spans="1:5" x14ac:dyDescent="0.35">
      <c r="A198" s="21" t="s">
        <v>239</v>
      </c>
      <c r="B198" s="21" t="s">
        <v>528</v>
      </c>
      <c r="C198" s="22" t="s">
        <v>431</v>
      </c>
      <c r="D198" s="22" t="s">
        <v>18</v>
      </c>
      <c r="E198" s="21" t="s">
        <v>239</v>
      </c>
    </row>
    <row r="199" spans="1:5" x14ac:dyDescent="0.35">
      <c r="A199" s="21" t="s">
        <v>241</v>
      </c>
      <c r="B199" s="21" t="s">
        <v>240</v>
      </c>
      <c r="C199" s="22" t="s">
        <v>454</v>
      </c>
      <c r="D199" s="22" t="s">
        <v>16</v>
      </c>
      <c r="E199" s="21" t="s">
        <v>241</v>
      </c>
    </row>
    <row r="200" spans="1:5" x14ac:dyDescent="0.35">
      <c r="A200" s="21" t="s">
        <v>242</v>
      </c>
      <c r="B200" s="21" t="s">
        <v>686</v>
      </c>
      <c r="C200" s="22" t="s">
        <v>509</v>
      </c>
      <c r="D200" s="22" t="s">
        <v>12</v>
      </c>
      <c r="E200" s="21" t="s">
        <v>242</v>
      </c>
    </row>
    <row r="201" spans="1:5" x14ac:dyDescent="0.35">
      <c r="A201" s="21" t="s">
        <v>243</v>
      </c>
      <c r="B201" s="21" t="s">
        <v>648</v>
      </c>
      <c r="C201" s="22" t="s">
        <v>470</v>
      </c>
      <c r="D201" s="22" t="s">
        <v>33</v>
      </c>
      <c r="E201" s="21" t="s">
        <v>243</v>
      </c>
    </row>
    <row r="202" spans="1:5" x14ac:dyDescent="0.35">
      <c r="A202" s="21" t="s">
        <v>244</v>
      </c>
      <c r="B202" s="21" t="s">
        <v>574</v>
      </c>
      <c r="C202" s="22" t="s">
        <v>445</v>
      </c>
      <c r="D202" s="22" t="s">
        <v>26</v>
      </c>
      <c r="E202" s="21" t="s">
        <v>244</v>
      </c>
    </row>
    <row r="203" spans="1:5" x14ac:dyDescent="0.35">
      <c r="A203" s="21" t="s">
        <v>247</v>
      </c>
      <c r="B203" s="21" t="s">
        <v>246</v>
      </c>
      <c r="C203" s="22" t="s">
        <v>467</v>
      </c>
      <c r="D203" s="22" t="s">
        <v>29</v>
      </c>
      <c r="E203" s="21" t="s">
        <v>247</v>
      </c>
    </row>
    <row r="204" spans="1:5" x14ac:dyDescent="0.35">
      <c r="A204" s="21" t="s">
        <v>248</v>
      </c>
      <c r="B204" s="21" t="s">
        <v>700</v>
      </c>
      <c r="C204" s="22" t="s">
        <v>569</v>
      </c>
      <c r="D204" s="22" t="s">
        <v>18</v>
      </c>
      <c r="E204" s="21" t="s">
        <v>248</v>
      </c>
    </row>
    <row r="205" spans="1:5" x14ac:dyDescent="0.35">
      <c r="A205" s="21" t="s">
        <v>250</v>
      </c>
      <c r="B205" s="21" t="s">
        <v>249</v>
      </c>
      <c r="C205" s="22" t="s">
        <v>431</v>
      </c>
      <c r="D205" s="22" t="s">
        <v>18</v>
      </c>
      <c r="E205" s="21" t="s">
        <v>250</v>
      </c>
    </row>
    <row r="206" spans="1:5" x14ac:dyDescent="0.35">
      <c r="A206" s="21" t="s">
        <v>251</v>
      </c>
      <c r="B206" s="21" t="s">
        <v>715</v>
      </c>
      <c r="C206" s="22" t="s">
        <v>431</v>
      </c>
      <c r="D206" s="22" t="s">
        <v>18</v>
      </c>
      <c r="E206" s="21" t="s">
        <v>251</v>
      </c>
    </row>
    <row r="207" spans="1:5" x14ac:dyDescent="0.35">
      <c r="A207" s="21" t="s">
        <v>252</v>
      </c>
      <c r="B207" s="21" t="s">
        <v>693</v>
      </c>
      <c r="C207" s="22" t="s">
        <v>464</v>
      </c>
      <c r="D207" s="22" t="s">
        <v>18</v>
      </c>
      <c r="E207" s="21" t="s">
        <v>252</v>
      </c>
    </row>
    <row r="208" spans="1:5" x14ac:dyDescent="0.35">
      <c r="A208" s="21" t="s">
        <v>253</v>
      </c>
      <c r="B208" s="21" t="s">
        <v>482</v>
      </c>
      <c r="C208" s="22" t="s">
        <v>483</v>
      </c>
      <c r="D208" s="22" t="s">
        <v>29</v>
      </c>
      <c r="E208" s="21" t="s">
        <v>253</v>
      </c>
    </row>
    <row r="209" spans="1:5" x14ac:dyDescent="0.35">
      <c r="A209" s="21" t="s">
        <v>254</v>
      </c>
      <c r="B209" s="21" t="s">
        <v>652</v>
      </c>
      <c r="C209" s="22" t="s">
        <v>454</v>
      </c>
      <c r="D209" s="22" t="s">
        <v>16</v>
      </c>
      <c r="E209" s="21" t="s">
        <v>254</v>
      </c>
    </row>
    <row r="210" spans="1:5" x14ac:dyDescent="0.35">
      <c r="A210" s="21" t="s">
        <v>255</v>
      </c>
      <c r="B210" s="21" t="s">
        <v>637</v>
      </c>
      <c r="C210" s="22" t="s">
        <v>485</v>
      </c>
      <c r="D210" s="22" t="s">
        <v>8</v>
      </c>
      <c r="E210" s="21" t="s">
        <v>255</v>
      </c>
    </row>
    <row r="211" spans="1:5" x14ac:dyDescent="0.35">
      <c r="A211" s="21" t="s">
        <v>256</v>
      </c>
      <c r="B211" s="21" t="s">
        <v>513</v>
      </c>
      <c r="C211" s="22" t="s">
        <v>493</v>
      </c>
      <c r="D211" s="22" t="s">
        <v>12</v>
      </c>
      <c r="E211" s="21" t="s">
        <v>256</v>
      </c>
    </row>
    <row r="212" spans="1:5" x14ac:dyDescent="0.35">
      <c r="A212" s="21" t="s">
        <v>362</v>
      </c>
      <c r="B212" s="21" t="s">
        <v>610</v>
      </c>
      <c r="C212" s="22" t="s">
        <v>468</v>
      </c>
      <c r="D212" s="22" t="s">
        <v>29</v>
      </c>
      <c r="E212" s="21" t="s">
        <v>362</v>
      </c>
    </row>
    <row r="213" spans="1:5" x14ac:dyDescent="0.35">
      <c r="A213" s="21" t="s">
        <v>257</v>
      </c>
      <c r="B213" s="21" t="s">
        <v>710</v>
      </c>
      <c r="C213" s="22" t="s">
        <v>433</v>
      </c>
      <c r="D213" s="22" t="s">
        <v>16</v>
      </c>
      <c r="E213" s="21" t="s">
        <v>257</v>
      </c>
    </row>
    <row r="214" spans="1:5" x14ac:dyDescent="0.35">
      <c r="A214" s="21" t="s">
        <v>258</v>
      </c>
      <c r="B214" s="21" t="s">
        <v>721</v>
      </c>
      <c r="C214" s="22" t="s">
        <v>515</v>
      </c>
      <c r="D214" s="22" t="s">
        <v>22</v>
      </c>
      <c r="E214" s="21" t="s">
        <v>258</v>
      </c>
    </row>
    <row r="215" spans="1:5" x14ac:dyDescent="0.35">
      <c r="A215" s="21" t="s">
        <v>260</v>
      </c>
      <c r="B215" s="21" t="s">
        <v>488</v>
      </c>
      <c r="C215" s="22" t="s">
        <v>489</v>
      </c>
      <c r="D215" s="22" t="s">
        <v>18</v>
      </c>
      <c r="E215" s="21" t="s">
        <v>260</v>
      </c>
    </row>
    <row r="216" spans="1:5" x14ac:dyDescent="0.35">
      <c r="A216" s="21" t="s">
        <v>261</v>
      </c>
      <c r="B216" s="21" t="s">
        <v>530</v>
      </c>
      <c r="C216" s="22" t="s">
        <v>443</v>
      </c>
      <c r="D216" s="22" t="s">
        <v>26</v>
      </c>
      <c r="E216" s="21" t="s">
        <v>261</v>
      </c>
    </row>
    <row r="217" spans="1:5" x14ac:dyDescent="0.35">
      <c r="A217" s="21" t="s">
        <v>262</v>
      </c>
      <c r="B217" s="21" t="s">
        <v>478</v>
      </c>
      <c r="C217" s="22" t="s">
        <v>468</v>
      </c>
      <c r="D217" s="22" t="s">
        <v>29</v>
      </c>
      <c r="E217" s="21" t="s">
        <v>262</v>
      </c>
    </row>
    <row r="218" spans="1:5" x14ac:dyDescent="0.35">
      <c r="A218" s="21" t="s">
        <v>264</v>
      </c>
      <c r="B218" s="21" t="s">
        <v>263</v>
      </c>
      <c r="C218" s="22" t="s">
        <v>449</v>
      </c>
      <c r="D218" s="22" t="s">
        <v>22</v>
      </c>
      <c r="E218" s="21" t="s">
        <v>264</v>
      </c>
    </row>
    <row r="219" spans="1:5" x14ac:dyDescent="0.35">
      <c r="A219" s="21" t="s">
        <v>265</v>
      </c>
      <c r="B219" s="21" t="s">
        <v>529</v>
      </c>
      <c r="C219" s="22" t="s">
        <v>445</v>
      </c>
      <c r="D219" s="22" t="s">
        <v>26</v>
      </c>
      <c r="E219" s="21" t="s">
        <v>265</v>
      </c>
    </row>
    <row r="220" spans="1:5" x14ac:dyDescent="0.35">
      <c r="A220" s="21" t="s">
        <v>267</v>
      </c>
      <c r="B220" s="21" t="s">
        <v>266</v>
      </c>
      <c r="C220" s="22" t="s">
        <v>468</v>
      </c>
      <c r="D220" s="22" t="s">
        <v>29</v>
      </c>
      <c r="E220" s="21" t="s">
        <v>267</v>
      </c>
    </row>
    <row r="221" spans="1:5" x14ac:dyDescent="0.35">
      <c r="A221" s="21" t="s">
        <v>268</v>
      </c>
      <c r="B221" s="21" t="s">
        <v>650</v>
      </c>
      <c r="C221" s="22" t="s">
        <v>503</v>
      </c>
      <c r="D221" s="22" t="s">
        <v>8</v>
      </c>
      <c r="E221" s="21" t="s">
        <v>268</v>
      </c>
    </row>
    <row r="222" spans="1:5" x14ac:dyDescent="0.35">
      <c r="A222" s="21" t="s">
        <v>269</v>
      </c>
      <c r="B222" s="21" t="s">
        <v>496</v>
      </c>
      <c r="C222" s="22" t="s">
        <v>497</v>
      </c>
      <c r="D222" s="22" t="s">
        <v>22</v>
      </c>
      <c r="E222" s="21" t="s">
        <v>269</v>
      </c>
    </row>
    <row r="223" spans="1:5" x14ac:dyDescent="0.35">
      <c r="A223" s="21" t="s">
        <v>270</v>
      </c>
      <c r="B223" s="21" t="s">
        <v>723</v>
      </c>
      <c r="C223" s="22" t="s">
        <v>483</v>
      </c>
      <c r="D223" s="22" t="s">
        <v>29</v>
      </c>
      <c r="E223" s="21" t="s">
        <v>270</v>
      </c>
    </row>
    <row r="224" spans="1:5" x14ac:dyDescent="0.35">
      <c r="A224" s="21" t="s">
        <v>271</v>
      </c>
      <c r="B224" s="21" t="s">
        <v>744</v>
      </c>
      <c r="C224" s="22" t="s">
        <v>443</v>
      </c>
      <c r="D224" s="22" t="s">
        <v>26</v>
      </c>
      <c r="E224" s="21" t="s">
        <v>271</v>
      </c>
    </row>
    <row r="225" spans="1:5" x14ac:dyDescent="0.35">
      <c r="A225" s="21" t="s">
        <v>273</v>
      </c>
      <c r="B225" s="21" t="s">
        <v>272</v>
      </c>
      <c r="C225" s="22" t="s">
        <v>491</v>
      </c>
      <c r="D225" s="22" t="s">
        <v>16</v>
      </c>
      <c r="E225" s="21" t="s">
        <v>273</v>
      </c>
    </row>
    <row r="226" spans="1:5" x14ac:dyDescent="0.35">
      <c r="A226" s="21" t="s">
        <v>274</v>
      </c>
      <c r="B226" s="21" t="s">
        <v>571</v>
      </c>
      <c r="C226" s="22" t="s">
        <v>431</v>
      </c>
      <c r="D226" s="22" t="s">
        <v>18</v>
      </c>
      <c r="E226" s="21" t="s">
        <v>274</v>
      </c>
    </row>
    <row r="227" spans="1:5" x14ac:dyDescent="0.35">
      <c r="A227" s="21" t="s">
        <v>276</v>
      </c>
      <c r="B227" s="21" t="s">
        <v>457</v>
      </c>
      <c r="C227" s="22" t="s">
        <v>458</v>
      </c>
      <c r="D227" s="22" t="s">
        <v>33</v>
      </c>
      <c r="E227" s="21" t="s">
        <v>276</v>
      </c>
    </row>
    <row r="228" spans="1:5" x14ac:dyDescent="0.35">
      <c r="A228" s="21" t="s">
        <v>275</v>
      </c>
      <c r="B228" s="21" t="s">
        <v>671</v>
      </c>
      <c r="C228" s="22" t="s">
        <v>458</v>
      </c>
      <c r="D228" s="22" t="s">
        <v>33</v>
      </c>
      <c r="E228" s="21" t="s">
        <v>275</v>
      </c>
    </row>
    <row r="229" spans="1:5" x14ac:dyDescent="0.35">
      <c r="A229" s="21" t="s">
        <v>277</v>
      </c>
      <c r="B229" s="21" t="s">
        <v>558</v>
      </c>
      <c r="C229" s="22" t="s">
        <v>451</v>
      </c>
      <c r="D229" s="22" t="s">
        <v>12</v>
      </c>
      <c r="E229" s="21" t="s">
        <v>277</v>
      </c>
    </row>
    <row r="230" spans="1:5" x14ac:dyDescent="0.35">
      <c r="A230" s="21" t="s">
        <v>279</v>
      </c>
      <c r="B230" s="21" t="s">
        <v>712</v>
      </c>
      <c r="C230" s="22" t="s">
        <v>485</v>
      </c>
      <c r="D230" s="22" t="s">
        <v>8</v>
      </c>
      <c r="E230" s="21" t="s">
        <v>279</v>
      </c>
    </row>
    <row r="231" spans="1:5" x14ac:dyDescent="0.35">
      <c r="A231" s="21" t="s">
        <v>281</v>
      </c>
      <c r="B231" s="21" t="s">
        <v>280</v>
      </c>
      <c r="C231" s="22" t="s">
        <v>472</v>
      </c>
      <c r="D231" s="22" t="s">
        <v>16</v>
      </c>
      <c r="E231" s="21" t="s">
        <v>281</v>
      </c>
    </row>
    <row r="232" spans="1:5" x14ac:dyDescent="0.35">
      <c r="A232" s="21" t="s">
        <v>283</v>
      </c>
      <c r="B232" s="21" t="s">
        <v>555</v>
      </c>
      <c r="C232" s="22" t="s">
        <v>437</v>
      </c>
      <c r="D232" s="22" t="s">
        <v>18</v>
      </c>
      <c r="E232" s="21" t="s">
        <v>283</v>
      </c>
    </row>
    <row r="233" spans="1:5" x14ac:dyDescent="0.35">
      <c r="A233" s="21" t="s">
        <v>284</v>
      </c>
      <c r="B233" s="21" t="s">
        <v>462</v>
      </c>
      <c r="C233" s="22" t="s">
        <v>454</v>
      </c>
      <c r="D233" s="22" t="s">
        <v>16</v>
      </c>
      <c r="E233" s="21" t="s">
        <v>284</v>
      </c>
    </row>
    <row r="234" spans="1:5" x14ac:dyDescent="0.35">
      <c r="A234" s="21" t="s">
        <v>285</v>
      </c>
      <c r="B234" s="21" t="s">
        <v>679</v>
      </c>
      <c r="C234" s="22" t="s">
        <v>481</v>
      </c>
      <c r="D234" s="22" t="s">
        <v>33</v>
      </c>
      <c r="E234" s="21" t="s">
        <v>285</v>
      </c>
    </row>
    <row r="235" spans="1:5" x14ac:dyDescent="0.35">
      <c r="A235" s="21" t="s">
        <v>289</v>
      </c>
      <c r="B235" s="21" t="s">
        <v>471</v>
      </c>
      <c r="C235" s="22" t="s">
        <v>472</v>
      </c>
      <c r="D235" s="22" t="s">
        <v>16</v>
      </c>
      <c r="E235" s="21" t="s">
        <v>289</v>
      </c>
    </row>
    <row r="236" spans="1:5" x14ac:dyDescent="0.35">
      <c r="A236" s="21" t="s">
        <v>286</v>
      </c>
      <c r="B236" s="21" t="s">
        <v>544</v>
      </c>
      <c r="C236" s="22" t="s">
        <v>485</v>
      </c>
      <c r="D236" s="22" t="s">
        <v>8</v>
      </c>
      <c r="E236" s="21" t="s">
        <v>286</v>
      </c>
    </row>
    <row r="237" spans="1:5" x14ac:dyDescent="0.35">
      <c r="A237" s="21" t="s">
        <v>291</v>
      </c>
      <c r="B237" s="21" t="s">
        <v>664</v>
      </c>
      <c r="C237" s="22" t="s">
        <v>441</v>
      </c>
      <c r="D237" s="22" t="s">
        <v>29</v>
      </c>
      <c r="E237" s="21" t="s">
        <v>291</v>
      </c>
    </row>
    <row r="238" spans="1:5" x14ac:dyDescent="0.35">
      <c r="A238" s="21" t="s">
        <v>290</v>
      </c>
      <c r="B238" s="21" t="s">
        <v>738</v>
      </c>
      <c r="C238" s="22" t="s">
        <v>474</v>
      </c>
      <c r="D238" s="22" t="s">
        <v>26</v>
      </c>
      <c r="E238" s="21" t="s">
        <v>290</v>
      </c>
    </row>
    <row r="239" spans="1:5" x14ac:dyDescent="0.35">
      <c r="A239" s="21" t="s">
        <v>287</v>
      </c>
      <c r="B239" s="21" t="s">
        <v>636</v>
      </c>
      <c r="C239" s="22" t="s">
        <v>437</v>
      </c>
      <c r="D239" s="22" t="s">
        <v>18</v>
      </c>
      <c r="E239" s="21" t="s">
        <v>287</v>
      </c>
    </row>
    <row r="240" spans="1:5" x14ac:dyDescent="0.35">
      <c r="A240" s="21" t="s">
        <v>288</v>
      </c>
      <c r="B240" s="21" t="s">
        <v>636</v>
      </c>
      <c r="C240" s="22" t="s">
        <v>451</v>
      </c>
      <c r="D240" s="22" t="s">
        <v>12</v>
      </c>
      <c r="E240" s="21" t="s">
        <v>288</v>
      </c>
    </row>
    <row r="241" spans="1:5" x14ac:dyDescent="0.35">
      <c r="A241" s="21" t="s">
        <v>293</v>
      </c>
      <c r="B241" s="21" t="s">
        <v>292</v>
      </c>
      <c r="C241" s="22" t="s">
        <v>468</v>
      </c>
      <c r="D241" s="22" t="s">
        <v>29</v>
      </c>
      <c r="E241" s="21" t="s">
        <v>293</v>
      </c>
    </row>
    <row r="242" spans="1:5" x14ac:dyDescent="0.35">
      <c r="A242" s="21" t="s">
        <v>294</v>
      </c>
      <c r="B242" s="21" t="s">
        <v>638</v>
      </c>
      <c r="C242" s="22" t="s">
        <v>569</v>
      </c>
      <c r="D242" s="22" t="s">
        <v>18</v>
      </c>
      <c r="E242" s="21" t="s">
        <v>294</v>
      </c>
    </row>
    <row r="243" spans="1:5" x14ac:dyDescent="0.35">
      <c r="A243" s="21" t="s">
        <v>295</v>
      </c>
      <c r="B243" s="21" t="s">
        <v>753</v>
      </c>
      <c r="C243" s="22" t="s">
        <v>605</v>
      </c>
      <c r="D243" s="22" t="s">
        <v>18</v>
      </c>
      <c r="E243" s="21" t="s">
        <v>295</v>
      </c>
    </row>
    <row r="244" spans="1:5" x14ac:dyDescent="0.35">
      <c r="A244" s="21" t="s">
        <v>297</v>
      </c>
      <c r="B244" s="21" t="s">
        <v>296</v>
      </c>
      <c r="C244" s="22" t="s">
        <v>429</v>
      </c>
      <c r="D244" s="22" t="s">
        <v>22</v>
      </c>
      <c r="E244" s="21" t="s">
        <v>297</v>
      </c>
    </row>
    <row r="245" spans="1:5" x14ac:dyDescent="0.35">
      <c r="A245" s="21" t="s">
        <v>368</v>
      </c>
      <c r="B245" s="21" t="s">
        <v>630</v>
      </c>
      <c r="C245" s="22" t="s">
        <v>489</v>
      </c>
      <c r="D245" s="22" t="s">
        <v>18</v>
      </c>
      <c r="E245" s="21" t="s">
        <v>368</v>
      </c>
    </row>
    <row r="246" spans="1:5" x14ac:dyDescent="0.35">
      <c r="A246" s="21" t="s">
        <v>298</v>
      </c>
      <c r="B246" s="21" t="s">
        <v>601</v>
      </c>
      <c r="C246" s="22" t="s">
        <v>474</v>
      </c>
      <c r="D246" s="22" t="s">
        <v>26</v>
      </c>
      <c r="E246" s="21" t="s">
        <v>298</v>
      </c>
    </row>
    <row r="247" spans="1:5" x14ac:dyDescent="0.35">
      <c r="A247" s="21" t="s">
        <v>299</v>
      </c>
      <c r="B247" s="21" t="s">
        <v>578</v>
      </c>
      <c r="C247" s="22" t="s">
        <v>569</v>
      </c>
      <c r="D247" s="22" t="s">
        <v>18</v>
      </c>
      <c r="E247" s="21" t="s">
        <v>299</v>
      </c>
    </row>
    <row r="248" spans="1:5" x14ac:dyDescent="0.35">
      <c r="A248" s="21" t="s">
        <v>301</v>
      </c>
      <c r="B248" s="21" t="s">
        <v>567</v>
      </c>
      <c r="C248" s="22" t="s">
        <v>453</v>
      </c>
      <c r="D248" s="22" t="s">
        <v>12</v>
      </c>
      <c r="E248" s="21" t="s">
        <v>301</v>
      </c>
    </row>
    <row r="249" spans="1:5" x14ac:dyDescent="0.35">
      <c r="A249" s="21" t="s">
        <v>302</v>
      </c>
      <c r="B249" s="21" t="s">
        <v>633</v>
      </c>
      <c r="C249" s="22" t="s">
        <v>485</v>
      </c>
      <c r="D249" s="22" t="s">
        <v>8</v>
      </c>
      <c r="E249" s="21" t="s">
        <v>302</v>
      </c>
    </row>
    <row r="250" spans="1:5" x14ac:dyDescent="0.35">
      <c r="A250" s="21" t="s">
        <v>303</v>
      </c>
      <c r="B250" s="21" t="s">
        <v>634</v>
      </c>
      <c r="C250" s="22" t="s">
        <v>468</v>
      </c>
      <c r="D250" s="22" t="s">
        <v>29</v>
      </c>
      <c r="E250" s="21" t="s">
        <v>303</v>
      </c>
    </row>
    <row r="251" spans="1:5" x14ac:dyDescent="0.35">
      <c r="A251" s="21" t="s">
        <v>304</v>
      </c>
      <c r="B251" s="21" t="s">
        <v>466</v>
      </c>
      <c r="C251" s="22" t="s">
        <v>435</v>
      </c>
      <c r="D251" s="22" t="s">
        <v>12</v>
      </c>
      <c r="E251" s="21" t="s">
        <v>304</v>
      </c>
    </row>
    <row r="252" spans="1:5" x14ac:dyDescent="0.35">
      <c r="A252" s="21" t="s">
        <v>305</v>
      </c>
      <c r="B252" s="21" t="s">
        <v>665</v>
      </c>
      <c r="C252" s="22" t="s">
        <v>509</v>
      </c>
      <c r="D252" s="22" t="s">
        <v>12</v>
      </c>
      <c r="E252" s="21" t="s">
        <v>305</v>
      </c>
    </row>
    <row r="253" spans="1:5" x14ac:dyDescent="0.35">
      <c r="A253" s="21" t="s">
        <v>306</v>
      </c>
      <c r="B253" s="21" t="s">
        <v>517</v>
      </c>
      <c r="C253" s="22" t="s">
        <v>493</v>
      </c>
      <c r="D253" s="22" t="s">
        <v>12</v>
      </c>
      <c r="E253" s="21" t="s">
        <v>306</v>
      </c>
    </row>
    <row r="254" spans="1:5" x14ac:dyDescent="0.35">
      <c r="A254" s="21" t="s">
        <v>307</v>
      </c>
      <c r="B254" s="21" t="s">
        <v>492</v>
      </c>
      <c r="C254" s="22" t="s">
        <v>493</v>
      </c>
      <c r="D254" s="22" t="s">
        <v>12</v>
      </c>
      <c r="E254" s="21" t="s">
        <v>307</v>
      </c>
    </row>
    <row r="255" spans="1:5" x14ac:dyDescent="0.35">
      <c r="A255" s="21" t="s">
        <v>308</v>
      </c>
      <c r="B255" s="21" t="s">
        <v>560</v>
      </c>
      <c r="C255" s="22" t="s">
        <v>509</v>
      </c>
      <c r="D255" s="22" t="s">
        <v>12</v>
      </c>
      <c r="E255" s="21" t="s">
        <v>308</v>
      </c>
    </row>
    <row r="256" spans="1:5" x14ac:dyDescent="0.35">
      <c r="A256" s="21" t="s">
        <v>309</v>
      </c>
      <c r="B256" s="21" t="s">
        <v>490</v>
      </c>
      <c r="C256" s="22" t="s">
        <v>435</v>
      </c>
      <c r="D256" s="22" t="s">
        <v>12</v>
      </c>
      <c r="E256" s="21" t="s">
        <v>309</v>
      </c>
    </row>
    <row r="257" spans="1:5" x14ac:dyDescent="0.35">
      <c r="A257" s="21" t="s">
        <v>310</v>
      </c>
      <c r="B257" s="21" t="s">
        <v>535</v>
      </c>
      <c r="C257" s="22" t="s">
        <v>435</v>
      </c>
      <c r="D257" s="22" t="s">
        <v>12</v>
      </c>
      <c r="E257" s="21" t="s">
        <v>310</v>
      </c>
    </row>
    <row r="258" spans="1:5" x14ac:dyDescent="0.35">
      <c r="A258" s="21" t="s">
        <v>312</v>
      </c>
      <c r="B258" s="21" t="s">
        <v>311</v>
      </c>
      <c r="C258" s="22" t="s">
        <v>515</v>
      </c>
      <c r="D258" s="22" t="s">
        <v>22</v>
      </c>
      <c r="E258" s="21" t="s">
        <v>312</v>
      </c>
    </row>
    <row r="259" spans="1:5" x14ac:dyDescent="0.35">
      <c r="A259" s="21" t="s">
        <v>60</v>
      </c>
      <c r="B259" s="21" t="s">
        <v>576</v>
      </c>
      <c r="C259" s="22" t="s">
        <v>439</v>
      </c>
      <c r="D259" s="22" t="s">
        <v>8</v>
      </c>
      <c r="E259" s="21" t="s">
        <v>60</v>
      </c>
    </row>
    <row r="260" spans="1:5" x14ac:dyDescent="0.35">
      <c r="A260" s="21" t="s">
        <v>61</v>
      </c>
      <c r="B260" s="21" t="s">
        <v>608</v>
      </c>
      <c r="C260" s="22" t="s">
        <v>485</v>
      </c>
      <c r="D260" s="22" t="s">
        <v>8</v>
      </c>
      <c r="E260" s="21" t="s">
        <v>61</v>
      </c>
    </row>
    <row r="261" spans="1:5" x14ac:dyDescent="0.35">
      <c r="A261" s="21" t="s">
        <v>314</v>
      </c>
      <c r="B261" s="21" t="s">
        <v>313</v>
      </c>
      <c r="C261" s="22" t="s">
        <v>468</v>
      </c>
      <c r="D261" s="22" t="s">
        <v>29</v>
      </c>
      <c r="E261" s="21" t="s">
        <v>314</v>
      </c>
    </row>
    <row r="262" spans="1:5" x14ac:dyDescent="0.35">
      <c r="A262" s="21" t="s">
        <v>316</v>
      </c>
      <c r="B262" s="21" t="s">
        <v>612</v>
      </c>
      <c r="C262" s="22" t="s">
        <v>447</v>
      </c>
      <c r="D262" s="22" t="s">
        <v>26</v>
      </c>
      <c r="E262" s="21" t="s">
        <v>316</v>
      </c>
    </row>
    <row r="263" spans="1:5" x14ac:dyDescent="0.35">
      <c r="A263" s="21" t="s">
        <v>317</v>
      </c>
      <c r="B263" s="21" t="s">
        <v>446</v>
      </c>
      <c r="C263" s="22" t="s">
        <v>447</v>
      </c>
      <c r="D263" s="22" t="s">
        <v>26</v>
      </c>
      <c r="E263" s="21" t="s">
        <v>317</v>
      </c>
    </row>
    <row r="264" spans="1:5" x14ac:dyDescent="0.35">
      <c r="A264" s="21" t="s">
        <v>318</v>
      </c>
      <c r="B264" s="21" t="s">
        <v>507</v>
      </c>
      <c r="C264" s="22" t="s">
        <v>493</v>
      </c>
      <c r="D264" s="22" t="s">
        <v>12</v>
      </c>
      <c r="E264" s="21" t="s">
        <v>318</v>
      </c>
    </row>
    <row r="265" spans="1:5" x14ac:dyDescent="0.35">
      <c r="A265" s="21" t="s">
        <v>320</v>
      </c>
      <c r="B265" s="21" t="s">
        <v>688</v>
      </c>
      <c r="C265" s="22" t="s">
        <v>550</v>
      </c>
      <c r="D265" s="22" t="s">
        <v>8</v>
      </c>
      <c r="E265" s="21" t="s">
        <v>320</v>
      </c>
    </row>
    <row r="266" spans="1:5" x14ac:dyDescent="0.35">
      <c r="A266" s="21" t="s">
        <v>321</v>
      </c>
      <c r="B266" s="21" t="s">
        <v>603</v>
      </c>
      <c r="C266" s="22" t="s">
        <v>470</v>
      </c>
      <c r="D266" s="22" t="s">
        <v>33</v>
      </c>
      <c r="E266" s="21" t="s">
        <v>321</v>
      </c>
    </row>
    <row r="267" spans="1:5" x14ac:dyDescent="0.35">
      <c r="A267" s="21" t="s">
        <v>101</v>
      </c>
      <c r="B267" s="21" t="s">
        <v>527</v>
      </c>
      <c r="C267" s="22" t="s">
        <v>483</v>
      </c>
      <c r="D267" s="22" t="s">
        <v>29</v>
      </c>
      <c r="E267" s="21" t="s">
        <v>101</v>
      </c>
    </row>
    <row r="268" spans="1:5" x14ac:dyDescent="0.35">
      <c r="A268" s="21" t="s">
        <v>323</v>
      </c>
      <c r="B268" s="21" t="s">
        <v>322</v>
      </c>
      <c r="C268" s="22" t="s">
        <v>441</v>
      </c>
      <c r="D268" s="22" t="s">
        <v>29</v>
      </c>
      <c r="E268" s="21" t="s">
        <v>323</v>
      </c>
    </row>
    <row r="269" spans="1:5" x14ac:dyDescent="0.35">
      <c r="A269" s="21" t="s">
        <v>324</v>
      </c>
      <c r="B269" s="21" t="s">
        <v>675</v>
      </c>
      <c r="C269" s="22" t="s">
        <v>542</v>
      </c>
      <c r="D269" s="22" t="s">
        <v>12</v>
      </c>
      <c r="E269" s="21" t="s">
        <v>324</v>
      </c>
    </row>
    <row r="270" spans="1:5" x14ac:dyDescent="0.35">
      <c r="A270" s="21" t="s">
        <v>326</v>
      </c>
      <c r="B270" s="21" t="s">
        <v>624</v>
      </c>
      <c r="C270" s="22" t="s">
        <v>461</v>
      </c>
      <c r="D270" s="22" t="s">
        <v>18</v>
      </c>
      <c r="E270" s="21" t="s">
        <v>326</v>
      </c>
    </row>
    <row r="271" spans="1:5" x14ac:dyDescent="0.35">
      <c r="A271" s="21" t="s">
        <v>329</v>
      </c>
      <c r="B271" s="21" t="s">
        <v>328</v>
      </c>
      <c r="C271" s="22" t="s">
        <v>467</v>
      </c>
      <c r="D271" s="22" t="s">
        <v>29</v>
      </c>
      <c r="E271" s="21" t="s">
        <v>329</v>
      </c>
    </row>
    <row r="272" spans="1:5" x14ac:dyDescent="0.35">
      <c r="A272" s="21" t="s">
        <v>331</v>
      </c>
      <c r="B272" s="21" t="s">
        <v>330</v>
      </c>
      <c r="C272" s="22" t="s">
        <v>441</v>
      </c>
      <c r="D272" s="22" t="s">
        <v>29</v>
      </c>
      <c r="E272" s="21" t="s">
        <v>331</v>
      </c>
    </row>
    <row r="273" spans="1:5" x14ac:dyDescent="0.35">
      <c r="A273" s="21" t="s">
        <v>333</v>
      </c>
      <c r="B273" s="21" t="s">
        <v>332</v>
      </c>
      <c r="C273" s="22" t="s">
        <v>467</v>
      </c>
      <c r="D273" s="22" t="s">
        <v>29</v>
      </c>
      <c r="E273" s="21" t="s">
        <v>333</v>
      </c>
    </row>
    <row r="274" spans="1:5" x14ac:dyDescent="0.35">
      <c r="A274" s="21" t="s">
        <v>334</v>
      </c>
      <c r="B274" s="21" t="s">
        <v>684</v>
      </c>
      <c r="C274" s="22" t="s">
        <v>468</v>
      </c>
      <c r="D274" s="22" t="s">
        <v>29</v>
      </c>
      <c r="E274" s="21" t="s">
        <v>334</v>
      </c>
    </row>
    <row r="275" spans="1:5" x14ac:dyDescent="0.35">
      <c r="A275" s="21" t="s">
        <v>335</v>
      </c>
      <c r="B275" s="21" t="s">
        <v>711</v>
      </c>
      <c r="C275" s="22" t="s">
        <v>509</v>
      </c>
      <c r="D275" s="22" t="s">
        <v>12</v>
      </c>
      <c r="E275" s="21" t="s">
        <v>335</v>
      </c>
    </row>
    <row r="276" spans="1:5" x14ac:dyDescent="0.35">
      <c r="A276" s="21" t="s">
        <v>282</v>
      </c>
      <c r="B276" s="21" t="s">
        <v>644</v>
      </c>
      <c r="C276" s="22" t="s">
        <v>483</v>
      </c>
      <c r="D276" s="22" t="s">
        <v>29</v>
      </c>
      <c r="E276" s="21" t="s">
        <v>282</v>
      </c>
    </row>
    <row r="277" spans="1:5" x14ac:dyDescent="0.35">
      <c r="A277" s="21" t="s">
        <v>336</v>
      </c>
      <c r="B277" s="21" t="s">
        <v>643</v>
      </c>
      <c r="C277" s="22" t="s">
        <v>538</v>
      </c>
      <c r="D277" s="22" t="s">
        <v>8</v>
      </c>
      <c r="E277" s="21" t="s">
        <v>336</v>
      </c>
    </row>
    <row r="278" spans="1:5" x14ac:dyDescent="0.35">
      <c r="A278" s="21" t="s">
        <v>337</v>
      </c>
      <c r="B278" s="21" t="s">
        <v>622</v>
      </c>
      <c r="C278" s="22" t="s">
        <v>435</v>
      </c>
      <c r="D278" s="22" t="s">
        <v>12</v>
      </c>
      <c r="E278" s="21" t="s">
        <v>337</v>
      </c>
    </row>
    <row r="279" spans="1:5" x14ac:dyDescent="0.35">
      <c r="A279" s="21" t="s">
        <v>338</v>
      </c>
      <c r="B279" s="21" t="s">
        <v>673</v>
      </c>
      <c r="C279" s="22" t="s">
        <v>569</v>
      </c>
      <c r="D279" s="22" t="s">
        <v>18</v>
      </c>
      <c r="E279" s="21" t="s">
        <v>338</v>
      </c>
    </row>
    <row r="280" spans="1:5" x14ac:dyDescent="0.35">
      <c r="A280" s="21" t="s">
        <v>340</v>
      </c>
      <c r="B280" s="21" t="s">
        <v>572</v>
      </c>
      <c r="C280" s="22" t="s">
        <v>437</v>
      </c>
      <c r="D280" s="22" t="s">
        <v>18</v>
      </c>
      <c r="E280" s="21" t="s">
        <v>340</v>
      </c>
    </row>
    <row r="281" spans="1:5" x14ac:dyDescent="0.35">
      <c r="A281" s="21" t="s">
        <v>341</v>
      </c>
      <c r="B281" s="21" t="s">
        <v>647</v>
      </c>
      <c r="C281" s="22" t="s">
        <v>511</v>
      </c>
      <c r="D281" s="22" t="s">
        <v>12</v>
      </c>
      <c r="E281" s="21" t="s">
        <v>341</v>
      </c>
    </row>
    <row r="282" spans="1:5" x14ac:dyDescent="0.35">
      <c r="A282" s="21" t="s">
        <v>213</v>
      </c>
      <c r="B282" s="21" t="s">
        <v>498</v>
      </c>
      <c r="C282" s="22" t="s">
        <v>483</v>
      </c>
      <c r="D282" s="22" t="s">
        <v>29</v>
      </c>
      <c r="E282" s="21" t="s">
        <v>213</v>
      </c>
    </row>
    <row r="283" spans="1:5" x14ac:dyDescent="0.35">
      <c r="A283" s="21" t="s">
        <v>343</v>
      </c>
      <c r="B283" s="21" t="s">
        <v>698</v>
      </c>
      <c r="C283" s="22" t="s">
        <v>509</v>
      </c>
      <c r="D283" s="22" t="s">
        <v>12</v>
      </c>
      <c r="E283" s="21" t="s">
        <v>343</v>
      </c>
    </row>
    <row r="284" spans="1:5" x14ac:dyDescent="0.35">
      <c r="A284" s="21" t="s">
        <v>345</v>
      </c>
      <c r="B284" s="21" t="s">
        <v>645</v>
      </c>
      <c r="C284" s="22" t="s">
        <v>497</v>
      </c>
      <c r="D284" s="22" t="s">
        <v>22</v>
      </c>
      <c r="E284" s="21" t="s">
        <v>345</v>
      </c>
    </row>
    <row r="285" spans="1:5" x14ac:dyDescent="0.35">
      <c r="A285" s="21" t="s">
        <v>346</v>
      </c>
      <c r="B285" s="21" t="s">
        <v>746</v>
      </c>
      <c r="C285" s="22" t="s">
        <v>435</v>
      </c>
      <c r="D285" s="22" t="s">
        <v>12</v>
      </c>
      <c r="E285" s="21" t="s">
        <v>346</v>
      </c>
    </row>
    <row r="286" spans="1:5" x14ac:dyDescent="0.35">
      <c r="A286" s="21" t="s">
        <v>347</v>
      </c>
      <c r="B286" s="21" t="s">
        <v>450</v>
      </c>
      <c r="C286" s="22" t="s">
        <v>451</v>
      </c>
      <c r="D286" s="22" t="s">
        <v>12</v>
      </c>
      <c r="E286" s="21" t="s">
        <v>347</v>
      </c>
    </row>
    <row r="287" spans="1:5" x14ac:dyDescent="0.35">
      <c r="A287" s="21" t="s">
        <v>349</v>
      </c>
      <c r="B287" s="21" t="s">
        <v>348</v>
      </c>
      <c r="C287" s="22" t="s">
        <v>497</v>
      </c>
      <c r="D287" s="22" t="s">
        <v>22</v>
      </c>
      <c r="E287" s="21" t="s">
        <v>349</v>
      </c>
    </row>
    <row r="288" spans="1:5" x14ac:dyDescent="0.35">
      <c r="A288" s="21" t="s">
        <v>350</v>
      </c>
      <c r="B288" s="21" t="s">
        <v>584</v>
      </c>
      <c r="C288" s="22" t="s">
        <v>474</v>
      </c>
      <c r="D288" s="22" t="s">
        <v>26</v>
      </c>
      <c r="E288" s="21" t="s">
        <v>350</v>
      </c>
    </row>
    <row r="289" spans="1:5" x14ac:dyDescent="0.35">
      <c r="A289" s="21" t="s">
        <v>352</v>
      </c>
      <c r="B289" s="21" t="s">
        <v>702</v>
      </c>
      <c r="C289" s="22" t="s">
        <v>538</v>
      </c>
      <c r="D289" s="22" t="s">
        <v>8</v>
      </c>
      <c r="E289" s="21" t="s">
        <v>352</v>
      </c>
    </row>
    <row r="290" spans="1:5" x14ac:dyDescent="0.35">
      <c r="A290" s="21" t="s">
        <v>159</v>
      </c>
      <c r="B290" s="21" t="s">
        <v>626</v>
      </c>
      <c r="C290" s="22" t="s">
        <v>439</v>
      </c>
      <c r="D290" s="22" t="s">
        <v>8</v>
      </c>
      <c r="E290" s="21" t="s">
        <v>159</v>
      </c>
    </row>
    <row r="291" spans="1:5" x14ac:dyDescent="0.35">
      <c r="A291" s="21" t="s">
        <v>238</v>
      </c>
      <c r="B291" s="21" t="s">
        <v>502</v>
      </c>
      <c r="C291" s="22" t="s">
        <v>503</v>
      </c>
      <c r="D291" s="22" t="s">
        <v>8</v>
      </c>
      <c r="E291" s="21" t="s">
        <v>238</v>
      </c>
    </row>
    <row r="292" spans="1:5" x14ac:dyDescent="0.35">
      <c r="A292" s="21" t="s">
        <v>354</v>
      </c>
      <c r="B292" s="21" t="s">
        <v>353</v>
      </c>
      <c r="C292" s="22" t="s">
        <v>467</v>
      </c>
      <c r="D292" s="22" t="s">
        <v>29</v>
      </c>
      <c r="E292" s="21" t="s">
        <v>354</v>
      </c>
    </row>
    <row r="293" spans="1:5" x14ac:dyDescent="0.35">
      <c r="A293" s="21" t="s">
        <v>355</v>
      </c>
      <c r="B293" s="21" t="s">
        <v>526</v>
      </c>
      <c r="C293" s="22" t="s">
        <v>503</v>
      </c>
      <c r="D293" s="22" t="s">
        <v>8</v>
      </c>
      <c r="E293" s="21" t="s">
        <v>355</v>
      </c>
    </row>
    <row r="294" spans="1:5" x14ac:dyDescent="0.35">
      <c r="A294" s="21" t="s">
        <v>356</v>
      </c>
      <c r="B294" s="21" t="s">
        <v>737</v>
      </c>
      <c r="C294" s="22" t="s">
        <v>443</v>
      </c>
      <c r="D294" s="22" t="s">
        <v>26</v>
      </c>
      <c r="E294" s="21" t="s">
        <v>356</v>
      </c>
    </row>
    <row r="295" spans="1:5" x14ac:dyDescent="0.35">
      <c r="A295" s="21" t="s">
        <v>357</v>
      </c>
      <c r="B295" s="21" t="s">
        <v>670</v>
      </c>
      <c r="C295" s="22" t="s">
        <v>445</v>
      </c>
      <c r="D295" s="22" t="s">
        <v>26</v>
      </c>
      <c r="E295" s="21" t="s">
        <v>357</v>
      </c>
    </row>
    <row r="296" spans="1:5" x14ac:dyDescent="0.35">
      <c r="A296" s="21" t="s">
        <v>245</v>
      </c>
      <c r="B296" s="21" t="s">
        <v>724</v>
      </c>
      <c r="C296" s="22" t="s">
        <v>467</v>
      </c>
      <c r="D296" s="22" t="s">
        <v>29</v>
      </c>
      <c r="E296" s="21" t="s">
        <v>245</v>
      </c>
    </row>
    <row r="297" spans="1:5" x14ac:dyDescent="0.35">
      <c r="A297" s="21" t="s">
        <v>361</v>
      </c>
      <c r="B297" s="21" t="s">
        <v>480</v>
      </c>
      <c r="C297" s="22" t="s">
        <v>481</v>
      </c>
      <c r="D297" s="22" t="s">
        <v>33</v>
      </c>
      <c r="E297" s="21" t="s">
        <v>361</v>
      </c>
    </row>
    <row r="298" spans="1:5" x14ac:dyDescent="0.35">
      <c r="A298" s="21" t="s">
        <v>363</v>
      </c>
      <c r="B298" s="21" t="s">
        <v>519</v>
      </c>
      <c r="C298" s="22" t="s">
        <v>443</v>
      </c>
      <c r="D298" s="22" t="s">
        <v>26</v>
      </c>
      <c r="E298" s="21" t="s">
        <v>363</v>
      </c>
    </row>
    <row r="299" spans="1:5" x14ac:dyDescent="0.35">
      <c r="A299" s="21" t="s">
        <v>364</v>
      </c>
      <c r="B299" s="21" t="s">
        <v>621</v>
      </c>
      <c r="C299" s="22" t="s">
        <v>451</v>
      </c>
      <c r="D299" s="22" t="s">
        <v>12</v>
      </c>
      <c r="E299" s="21" t="s">
        <v>364</v>
      </c>
    </row>
    <row r="300" spans="1:5" x14ac:dyDescent="0.35">
      <c r="A300" s="21" t="s">
        <v>365</v>
      </c>
      <c r="B300" s="21" t="s">
        <v>669</v>
      </c>
      <c r="C300" s="22" t="s">
        <v>445</v>
      </c>
      <c r="D300" s="22" t="s">
        <v>26</v>
      </c>
      <c r="E300" s="21" t="s">
        <v>365</v>
      </c>
    </row>
    <row r="301" spans="1:5" x14ac:dyDescent="0.35">
      <c r="A301" s="21" t="s">
        <v>278</v>
      </c>
      <c r="B301" s="21" t="s">
        <v>597</v>
      </c>
      <c r="C301" s="22" t="s">
        <v>532</v>
      </c>
      <c r="D301" s="22" t="s">
        <v>12</v>
      </c>
      <c r="E301" s="21" t="s">
        <v>278</v>
      </c>
    </row>
    <row r="302" spans="1:5" x14ac:dyDescent="0.35">
      <c r="A302" s="21" t="s">
        <v>366</v>
      </c>
      <c r="B302" s="21" t="s">
        <v>452</v>
      </c>
      <c r="C302" s="22" t="s">
        <v>453</v>
      </c>
      <c r="D302" s="22" t="s">
        <v>12</v>
      </c>
      <c r="E302" s="21" t="s">
        <v>366</v>
      </c>
    </row>
    <row r="303" spans="1:5" x14ac:dyDescent="0.35">
      <c r="A303" s="21" t="s">
        <v>175</v>
      </c>
      <c r="B303" s="21" t="s">
        <v>695</v>
      </c>
      <c r="C303" s="22" t="s">
        <v>461</v>
      </c>
      <c r="D303" s="22" t="s">
        <v>18</v>
      </c>
      <c r="E303" s="21" t="s">
        <v>175</v>
      </c>
    </row>
    <row r="304" spans="1:5" x14ac:dyDescent="0.35">
      <c r="A304" s="21" t="s">
        <v>367</v>
      </c>
      <c r="B304" s="21" t="s">
        <v>585</v>
      </c>
      <c r="C304" s="22" t="s">
        <v>447</v>
      </c>
      <c r="D304" s="22" t="s">
        <v>26</v>
      </c>
      <c r="E304" s="21" t="s">
        <v>367</v>
      </c>
    </row>
    <row r="305" spans="1:5" x14ac:dyDescent="0.35">
      <c r="A305" s="21" t="s">
        <v>369</v>
      </c>
      <c r="B305" s="21" t="s">
        <v>570</v>
      </c>
      <c r="C305" s="22" t="s">
        <v>447</v>
      </c>
      <c r="D305" s="22" t="s">
        <v>26</v>
      </c>
      <c r="E305" s="21" t="s">
        <v>369</v>
      </c>
    </row>
    <row r="306" spans="1:5" x14ac:dyDescent="0.35">
      <c r="A306" s="21" t="s">
        <v>370</v>
      </c>
      <c r="B306" s="21" t="s">
        <v>545</v>
      </c>
      <c r="C306" s="22" t="s">
        <v>431</v>
      </c>
      <c r="D306" s="22" t="s">
        <v>18</v>
      </c>
      <c r="E306" s="21" t="s">
        <v>370</v>
      </c>
    </row>
    <row r="307" spans="1:5" x14ac:dyDescent="0.35">
      <c r="A307" s="21" t="s">
        <v>371</v>
      </c>
      <c r="B307" s="21" t="s">
        <v>430</v>
      </c>
      <c r="C307" s="22" t="s">
        <v>431</v>
      </c>
      <c r="D307" s="22" t="s">
        <v>18</v>
      </c>
      <c r="E307" s="21" t="s">
        <v>371</v>
      </c>
    </row>
    <row r="308" spans="1:5" x14ac:dyDescent="0.35">
      <c r="A308" s="21" t="s">
        <v>375</v>
      </c>
      <c r="B308" s="21" t="s">
        <v>689</v>
      </c>
      <c r="C308" s="22" t="s">
        <v>451</v>
      </c>
      <c r="D308" s="22" t="s">
        <v>12</v>
      </c>
      <c r="E308" s="21" t="s">
        <v>375</v>
      </c>
    </row>
    <row r="309" spans="1:5" x14ac:dyDescent="0.35">
      <c r="A309" s="21" t="s">
        <v>376</v>
      </c>
      <c r="B309" s="21" t="s">
        <v>565</v>
      </c>
      <c r="C309" s="22" t="s">
        <v>464</v>
      </c>
      <c r="D309" s="22" t="s">
        <v>18</v>
      </c>
      <c r="E309" s="21" t="s">
        <v>376</v>
      </c>
    </row>
    <row r="310" spans="1:5" x14ac:dyDescent="0.35">
      <c r="A310" s="21" t="s">
        <v>377</v>
      </c>
      <c r="B310" s="21" t="s">
        <v>660</v>
      </c>
      <c r="C310" s="22" t="s">
        <v>435</v>
      </c>
      <c r="D310" s="22" t="s">
        <v>12</v>
      </c>
      <c r="E310" s="21" t="s">
        <v>377</v>
      </c>
    </row>
    <row r="311" spans="1:5" x14ac:dyDescent="0.35">
      <c r="A311" s="21" t="s">
        <v>378</v>
      </c>
      <c r="B311" s="21" t="s">
        <v>459</v>
      </c>
      <c r="C311" s="22" t="s">
        <v>439</v>
      </c>
      <c r="D311" s="22" t="s">
        <v>8</v>
      </c>
      <c r="E311" s="21" t="s">
        <v>378</v>
      </c>
    </row>
    <row r="312" spans="1:5" x14ac:dyDescent="0.35">
      <c r="A312" s="21" t="s">
        <v>380</v>
      </c>
      <c r="B312" s="21" t="s">
        <v>752</v>
      </c>
      <c r="C312" s="22" t="s">
        <v>456</v>
      </c>
      <c r="D312" s="22" t="s">
        <v>33</v>
      </c>
      <c r="E312" s="21" t="s">
        <v>380</v>
      </c>
    </row>
    <row r="313" spans="1:5" x14ac:dyDescent="0.35">
      <c r="A313" s="21" t="s">
        <v>381</v>
      </c>
      <c r="B313" s="21" t="s">
        <v>625</v>
      </c>
      <c r="C313" s="22" t="s">
        <v>437</v>
      </c>
      <c r="D313" s="22" t="s">
        <v>18</v>
      </c>
      <c r="E313" s="21" t="s">
        <v>381</v>
      </c>
    </row>
    <row r="314" spans="1:5" x14ac:dyDescent="0.35">
      <c r="A314" s="21" t="s">
        <v>407</v>
      </c>
      <c r="B314" s="21" t="s">
        <v>739</v>
      </c>
      <c r="C314" s="22" t="s">
        <v>503</v>
      </c>
      <c r="D314" s="22" t="s">
        <v>8</v>
      </c>
      <c r="E314" s="21" t="s">
        <v>407</v>
      </c>
    </row>
    <row r="315" spans="1:5" x14ac:dyDescent="0.35">
      <c r="A315" s="21" t="s">
        <v>208</v>
      </c>
      <c r="B315" s="21" t="s">
        <v>604</v>
      </c>
      <c r="C315" s="22" t="s">
        <v>605</v>
      </c>
      <c r="D315" s="22" t="s">
        <v>18</v>
      </c>
      <c r="E315" s="21" t="s">
        <v>208</v>
      </c>
    </row>
    <row r="316" spans="1:5" x14ac:dyDescent="0.35">
      <c r="A316" s="21" t="s">
        <v>412</v>
      </c>
      <c r="B316" s="21" t="s">
        <v>708</v>
      </c>
      <c r="C316" s="22" t="s">
        <v>538</v>
      </c>
      <c r="D316" s="22" t="s">
        <v>8</v>
      </c>
      <c r="E316" s="21" t="s">
        <v>412</v>
      </c>
    </row>
    <row r="317" spans="1:5" x14ac:dyDescent="0.35">
      <c r="A317" s="21" t="s">
        <v>382</v>
      </c>
      <c r="B317" s="21" t="s">
        <v>547</v>
      </c>
      <c r="C317" s="22" t="s">
        <v>481</v>
      </c>
      <c r="D317" s="22" t="s">
        <v>33</v>
      </c>
      <c r="E317" s="21" t="s">
        <v>382</v>
      </c>
    </row>
    <row r="318" spans="1:5" x14ac:dyDescent="0.35">
      <c r="A318" s="21" t="s">
        <v>383</v>
      </c>
      <c r="B318" s="21" t="s">
        <v>751</v>
      </c>
      <c r="C318" s="22" t="s">
        <v>472</v>
      </c>
      <c r="D318" s="22" t="s">
        <v>16</v>
      </c>
      <c r="E318" s="21" t="s">
        <v>383</v>
      </c>
    </row>
    <row r="319" spans="1:5" x14ac:dyDescent="0.35">
      <c r="A319" s="21" t="s">
        <v>384</v>
      </c>
      <c r="B319" s="21" t="s">
        <v>563</v>
      </c>
      <c r="C319" s="22" t="s">
        <v>439</v>
      </c>
      <c r="D319" s="22" t="s">
        <v>8</v>
      </c>
      <c r="E319" s="21" t="s">
        <v>384</v>
      </c>
    </row>
    <row r="320" spans="1:5" x14ac:dyDescent="0.35">
      <c r="A320" s="21" t="s">
        <v>386</v>
      </c>
      <c r="B320" s="21" t="s">
        <v>385</v>
      </c>
      <c r="C320" s="22" t="s">
        <v>454</v>
      </c>
      <c r="D320" s="22" t="s">
        <v>16</v>
      </c>
      <c r="E320" s="21" t="s">
        <v>386</v>
      </c>
    </row>
    <row r="321" spans="1:5" x14ac:dyDescent="0.35">
      <c r="A321" s="21" t="s">
        <v>387</v>
      </c>
      <c r="B321" s="21" t="s">
        <v>487</v>
      </c>
      <c r="C321" s="22" t="s">
        <v>461</v>
      </c>
      <c r="D321" s="22" t="s">
        <v>18</v>
      </c>
      <c r="E321" s="21" t="s">
        <v>387</v>
      </c>
    </row>
    <row r="322" spans="1:5" x14ac:dyDescent="0.35">
      <c r="A322" s="21" t="s">
        <v>388</v>
      </c>
      <c r="B322" s="21" t="s">
        <v>666</v>
      </c>
      <c r="C322" s="22" t="s">
        <v>470</v>
      </c>
      <c r="D322" s="22" t="s">
        <v>33</v>
      </c>
      <c r="E322" s="21" t="s">
        <v>388</v>
      </c>
    </row>
    <row r="323" spans="1:5" x14ac:dyDescent="0.35">
      <c r="A323" s="21" t="s">
        <v>389</v>
      </c>
      <c r="B323" s="21" t="s">
        <v>539</v>
      </c>
      <c r="C323" s="22" t="s">
        <v>485</v>
      </c>
      <c r="D323" s="22" t="s">
        <v>8</v>
      </c>
      <c r="E323" s="21" t="s">
        <v>389</v>
      </c>
    </row>
    <row r="324" spans="1:5" x14ac:dyDescent="0.35">
      <c r="A324" s="21" t="s">
        <v>390</v>
      </c>
      <c r="B324" s="21" t="s">
        <v>720</v>
      </c>
      <c r="C324" s="22" t="s">
        <v>489</v>
      </c>
      <c r="D324" s="22" t="s">
        <v>18</v>
      </c>
      <c r="E324" s="21" t="s">
        <v>390</v>
      </c>
    </row>
    <row r="325" spans="1:5" x14ac:dyDescent="0.35">
      <c r="A325" s="21" t="s">
        <v>91</v>
      </c>
      <c r="B325" s="21" t="s">
        <v>484</v>
      </c>
      <c r="C325" s="22" t="s">
        <v>485</v>
      </c>
      <c r="D325" s="22" t="s">
        <v>8</v>
      </c>
      <c r="E325" s="21" t="s">
        <v>91</v>
      </c>
    </row>
    <row r="326" spans="1:5" x14ac:dyDescent="0.35">
      <c r="A326" s="21" t="s">
        <v>391</v>
      </c>
      <c r="B326" s="21" t="s">
        <v>659</v>
      </c>
      <c r="C326" s="22" t="s">
        <v>453</v>
      </c>
      <c r="D326" s="22" t="s">
        <v>12</v>
      </c>
      <c r="E326" s="21" t="s">
        <v>391</v>
      </c>
    </row>
    <row r="327" spans="1:5" x14ac:dyDescent="0.35">
      <c r="A327" s="21" t="s">
        <v>393</v>
      </c>
      <c r="B327" s="21" t="s">
        <v>706</v>
      </c>
      <c r="C327" s="22" t="s">
        <v>481</v>
      </c>
      <c r="D327" s="22" t="s">
        <v>33</v>
      </c>
      <c r="E327" s="21" t="s">
        <v>393</v>
      </c>
    </row>
    <row r="328" spans="1:5" x14ac:dyDescent="0.35">
      <c r="A328" s="21" t="s">
        <v>394</v>
      </c>
      <c r="B328" s="21" t="s">
        <v>501</v>
      </c>
      <c r="C328" s="22" t="s">
        <v>431</v>
      </c>
      <c r="D328" s="22" t="s">
        <v>18</v>
      </c>
      <c r="E328" s="21" t="s">
        <v>394</v>
      </c>
    </row>
    <row r="329" spans="1:5" x14ac:dyDescent="0.35">
      <c r="A329" s="21" t="s">
        <v>395</v>
      </c>
      <c r="B329" s="21" t="s">
        <v>661</v>
      </c>
      <c r="C329" s="22" t="s">
        <v>532</v>
      </c>
      <c r="D329" s="22" t="s">
        <v>12</v>
      </c>
      <c r="E329" s="21" t="s">
        <v>395</v>
      </c>
    </row>
    <row r="330" spans="1:5" x14ac:dyDescent="0.35">
      <c r="A330" s="21" t="s">
        <v>397</v>
      </c>
      <c r="B330" s="21" t="s">
        <v>504</v>
      </c>
      <c r="C330" s="22" t="s">
        <v>804</v>
      </c>
      <c r="D330" s="22" t="s">
        <v>8</v>
      </c>
      <c r="E330" s="21" t="s">
        <v>397</v>
      </c>
    </row>
    <row r="331" spans="1:5" x14ac:dyDescent="0.35">
      <c r="A331" s="21" t="s">
        <v>398</v>
      </c>
      <c r="B331" s="21" t="s">
        <v>663</v>
      </c>
      <c r="C331" s="22" t="s">
        <v>534</v>
      </c>
      <c r="D331" s="22" t="s">
        <v>16</v>
      </c>
      <c r="E331" s="21" t="s">
        <v>398</v>
      </c>
    </row>
    <row r="332" spans="1:5" x14ac:dyDescent="0.35">
      <c r="A332" s="21" t="s">
        <v>400</v>
      </c>
      <c r="B332" s="21" t="s">
        <v>399</v>
      </c>
      <c r="C332" s="22" t="s">
        <v>467</v>
      </c>
      <c r="D332" s="22" t="s">
        <v>29</v>
      </c>
      <c r="E332" s="21" t="s">
        <v>400</v>
      </c>
    </row>
    <row r="333" spans="1:5" x14ac:dyDescent="0.35">
      <c r="A333" s="21" t="s">
        <v>401</v>
      </c>
      <c r="B333" s="21" t="s">
        <v>520</v>
      </c>
      <c r="C333" s="22" t="s">
        <v>470</v>
      </c>
      <c r="D333" s="22" t="s">
        <v>33</v>
      </c>
      <c r="E333" s="21" t="s">
        <v>401</v>
      </c>
    </row>
    <row r="334" spans="1:5" x14ac:dyDescent="0.35">
      <c r="A334" s="21" t="s">
        <v>402</v>
      </c>
      <c r="B334" s="21" t="s">
        <v>680</v>
      </c>
      <c r="C334" s="22" t="s">
        <v>511</v>
      </c>
      <c r="D334" s="22" t="s">
        <v>12</v>
      </c>
      <c r="E334" s="21" t="s">
        <v>402</v>
      </c>
    </row>
    <row r="335" spans="1:5" x14ac:dyDescent="0.35">
      <c r="A335" s="21" t="s">
        <v>373</v>
      </c>
      <c r="B335" s="21" t="s">
        <v>674</v>
      </c>
      <c r="C335" s="22" t="s">
        <v>497</v>
      </c>
      <c r="D335" s="22" t="s">
        <v>22</v>
      </c>
      <c r="E335" s="21" t="s">
        <v>373</v>
      </c>
    </row>
    <row r="336" spans="1:5" x14ac:dyDescent="0.35">
      <c r="A336" s="21" t="s">
        <v>403</v>
      </c>
      <c r="B336" s="21" t="s">
        <v>696</v>
      </c>
      <c r="C336" s="22" t="s">
        <v>437</v>
      </c>
      <c r="D336" s="22" t="s">
        <v>18</v>
      </c>
      <c r="E336" s="21" t="s">
        <v>403</v>
      </c>
    </row>
    <row r="337" spans="1:5" x14ac:dyDescent="0.35">
      <c r="A337" s="21" t="s">
        <v>405</v>
      </c>
      <c r="B337" s="21" t="s">
        <v>404</v>
      </c>
      <c r="C337" s="22" t="s">
        <v>433</v>
      </c>
      <c r="D337" s="22" t="s">
        <v>16</v>
      </c>
      <c r="E337" s="21" t="s">
        <v>405</v>
      </c>
    </row>
    <row r="338" spans="1:5" x14ac:dyDescent="0.35">
      <c r="A338" s="21" t="s">
        <v>406</v>
      </c>
      <c r="B338" s="21" t="s">
        <v>734</v>
      </c>
      <c r="C338" s="22" t="s">
        <v>431</v>
      </c>
      <c r="D338" s="22" t="s">
        <v>18</v>
      </c>
      <c r="E338" s="21" t="s">
        <v>406</v>
      </c>
    </row>
    <row r="339" spans="1:5" x14ac:dyDescent="0.35">
      <c r="A339" s="21" t="s">
        <v>408</v>
      </c>
      <c r="B339" s="21" t="s">
        <v>602</v>
      </c>
      <c r="C339" s="22" t="s">
        <v>485</v>
      </c>
      <c r="D339" s="22" t="s">
        <v>8</v>
      </c>
      <c r="E339" s="21" t="s">
        <v>408</v>
      </c>
    </row>
    <row r="340" spans="1:5" x14ac:dyDescent="0.35">
      <c r="A340" s="21" t="s">
        <v>93</v>
      </c>
      <c r="B340" s="21" t="s">
        <v>741</v>
      </c>
      <c r="C340" s="22" t="s">
        <v>451</v>
      </c>
      <c r="D340" s="22" t="s">
        <v>12</v>
      </c>
      <c r="E340" s="21" t="s">
        <v>93</v>
      </c>
    </row>
    <row r="341" spans="1:5" x14ac:dyDescent="0.35">
      <c r="A341" s="21" t="s">
        <v>409</v>
      </c>
      <c r="B341" s="21" t="s">
        <v>593</v>
      </c>
      <c r="C341" s="22" t="s">
        <v>456</v>
      </c>
      <c r="D341" s="22" t="s">
        <v>33</v>
      </c>
      <c r="E341" s="21" t="s">
        <v>409</v>
      </c>
    </row>
    <row r="342" spans="1:5" x14ac:dyDescent="0.35">
      <c r="A342" s="21" t="s">
        <v>411</v>
      </c>
      <c r="B342" s="21" t="s">
        <v>685</v>
      </c>
      <c r="C342" s="22" t="s">
        <v>532</v>
      </c>
      <c r="D342" s="22" t="s">
        <v>12</v>
      </c>
      <c r="E342" s="21" t="s">
        <v>411</v>
      </c>
    </row>
    <row r="343" spans="1:5" x14ac:dyDescent="0.35">
      <c r="A343" s="21" t="s">
        <v>413</v>
      </c>
      <c r="B343" s="21" t="s">
        <v>525</v>
      </c>
      <c r="C343" s="22" t="s">
        <v>445</v>
      </c>
      <c r="D343" s="22" t="s">
        <v>26</v>
      </c>
      <c r="E343" s="21" t="s">
        <v>413</v>
      </c>
    </row>
    <row r="344" spans="1:5" x14ac:dyDescent="0.35">
      <c r="A344" s="82" t="s">
        <v>1174</v>
      </c>
      <c r="B344" s="21" t="s">
        <v>834</v>
      </c>
      <c r="C344" s="83" t="s">
        <v>534</v>
      </c>
      <c r="D344" s="83" t="s">
        <v>16</v>
      </c>
      <c r="E344" s="21" t="s">
        <v>137</v>
      </c>
    </row>
  </sheetData>
  <autoFilter ref="A2:E34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5"/>
  <sheetViews>
    <sheetView workbookViewId="0"/>
  </sheetViews>
  <sheetFormatPr defaultRowHeight="14.5" x14ac:dyDescent="0.35"/>
  <cols>
    <col min="1" max="1" width="22.81640625" bestFit="1" customWidth="1"/>
    <col min="2" max="2" width="45.1796875" customWidth="1"/>
    <col min="3" max="3" width="54.1796875" customWidth="1"/>
    <col min="4" max="4" width="14.81640625" bestFit="1" customWidth="1"/>
    <col min="5" max="5" width="12" customWidth="1"/>
    <col min="6" max="6" width="38.54296875" bestFit="1" customWidth="1"/>
    <col min="7" max="7" width="30.81640625" bestFit="1" customWidth="1"/>
    <col min="8" max="8" width="38.1796875" customWidth="1"/>
    <col min="9" max="9" width="25.26953125" bestFit="1" customWidth="1"/>
    <col min="10" max="10" width="32.54296875" bestFit="1" customWidth="1"/>
    <col min="11" max="11" width="30.81640625" bestFit="1" customWidth="1"/>
    <col min="12" max="12" width="38.1796875" customWidth="1"/>
    <col min="13" max="13" width="25.26953125" bestFit="1" customWidth="1"/>
    <col min="14" max="14" width="32.54296875" bestFit="1" customWidth="1"/>
    <col min="15" max="15" width="27" bestFit="1" customWidth="1"/>
    <col min="16" max="16" width="20.453125" bestFit="1" customWidth="1"/>
    <col min="17" max="17" width="16.453125" bestFit="1" customWidth="1"/>
    <col min="18" max="18" width="20.453125" bestFit="1" customWidth="1"/>
    <col min="19" max="19" width="16.453125" bestFit="1" customWidth="1"/>
    <col min="20" max="20" width="20.453125" bestFit="1" customWidth="1"/>
    <col min="21" max="22" width="14.26953125" bestFit="1" customWidth="1"/>
    <col min="23" max="24" width="13.26953125" bestFit="1" customWidth="1"/>
  </cols>
  <sheetData>
    <row r="1" spans="1:24" x14ac:dyDescent="0.35">
      <c r="A1" s="41" t="s">
        <v>416</v>
      </c>
      <c r="B1" s="41" t="s">
        <v>415</v>
      </c>
      <c r="C1" s="41" t="s">
        <v>414</v>
      </c>
      <c r="D1" s="41" t="s">
        <v>417</v>
      </c>
      <c r="E1" s="41" t="s">
        <v>418</v>
      </c>
      <c r="F1" s="41" t="s">
        <v>419</v>
      </c>
      <c r="G1" s="41" t="s">
        <v>420</v>
      </c>
      <c r="H1" s="41" t="s">
        <v>421</v>
      </c>
      <c r="I1" s="41" t="s">
        <v>422</v>
      </c>
      <c r="J1" s="41" t="s">
        <v>423</v>
      </c>
      <c r="K1" s="41" t="s">
        <v>778</v>
      </c>
      <c r="L1" s="41" t="s">
        <v>779</v>
      </c>
      <c r="M1" s="41" t="s">
        <v>780</v>
      </c>
      <c r="N1" s="41" t="s">
        <v>781</v>
      </c>
      <c r="O1" s="41" t="s">
        <v>824</v>
      </c>
      <c r="P1" s="41" t="s">
        <v>825</v>
      </c>
      <c r="Q1" s="41" t="s">
        <v>424</v>
      </c>
      <c r="R1" s="41" t="s">
        <v>425</v>
      </c>
      <c r="S1" s="41" t="s">
        <v>782</v>
      </c>
      <c r="T1" s="41" t="s">
        <v>783</v>
      </c>
      <c r="U1" s="41" t="s">
        <v>426</v>
      </c>
      <c r="V1" s="41" t="s">
        <v>785</v>
      </c>
      <c r="W1" s="41" t="s">
        <v>427</v>
      </c>
      <c r="X1" s="41" t="s">
        <v>792</v>
      </c>
    </row>
    <row r="2" spans="1:24" x14ac:dyDescent="0.35">
      <c r="A2" s="41" t="s">
        <v>18</v>
      </c>
      <c r="B2" s="41" t="s">
        <v>431</v>
      </c>
      <c r="C2" s="41" t="s">
        <v>590</v>
      </c>
      <c r="D2" s="41" t="s">
        <v>73</v>
      </c>
      <c r="E2" s="41" t="s">
        <v>73</v>
      </c>
      <c r="F2" s="41">
        <v>8447.7538481093998</v>
      </c>
      <c r="G2" s="41">
        <v>24149</v>
      </c>
      <c r="H2" s="41">
        <v>5</v>
      </c>
      <c r="I2" s="41">
        <v>466.60569999999996</v>
      </c>
      <c r="J2" s="41">
        <v>9.2499999999999999E-2</v>
      </c>
      <c r="K2" s="41">
        <v>8479</v>
      </c>
      <c r="L2" s="41">
        <v>3</v>
      </c>
      <c r="M2" s="41">
        <v>172.78810000000001</v>
      </c>
      <c r="N2" s="41">
        <v>5.9700000000000003E-2</v>
      </c>
      <c r="O2" s="41">
        <v>8482</v>
      </c>
      <c r="P2" s="41">
        <v>172.84780000000001</v>
      </c>
      <c r="Q2" s="41">
        <v>115776</v>
      </c>
      <c r="R2" s="41">
        <v>2072.3904000000002</v>
      </c>
      <c r="S2" s="41">
        <v>70323</v>
      </c>
      <c r="T2" s="41">
        <v>1547.106</v>
      </c>
      <c r="U2" s="41">
        <v>139930</v>
      </c>
      <c r="V2" s="41">
        <v>78805</v>
      </c>
      <c r="W2" s="41">
        <v>2539.0886</v>
      </c>
      <c r="X2" s="41">
        <v>1719.9538</v>
      </c>
    </row>
    <row r="3" spans="1:24" x14ac:dyDescent="0.35">
      <c r="A3" s="41" t="s">
        <v>18</v>
      </c>
      <c r="B3" s="41" t="s">
        <v>431</v>
      </c>
      <c r="C3" s="41" t="s">
        <v>703</v>
      </c>
      <c r="D3" s="41" t="s">
        <v>201</v>
      </c>
      <c r="E3" s="41" t="s">
        <v>201</v>
      </c>
      <c r="F3" s="41">
        <v>5571.7888836211596</v>
      </c>
      <c r="G3" s="41">
        <v>62769</v>
      </c>
      <c r="H3" s="41">
        <v>59</v>
      </c>
      <c r="I3" s="41">
        <v>1211.9036999999998</v>
      </c>
      <c r="J3" s="41">
        <v>1.1320999999999999</v>
      </c>
      <c r="K3" s="41">
        <v>30966</v>
      </c>
      <c r="L3" s="41">
        <v>0</v>
      </c>
      <c r="M3" s="41">
        <v>658.57220000000007</v>
      </c>
      <c r="N3" s="41">
        <v>0</v>
      </c>
      <c r="O3" s="41">
        <v>30966</v>
      </c>
      <c r="P3" s="41">
        <v>658.57220000000007</v>
      </c>
      <c r="Q3" s="41">
        <v>154</v>
      </c>
      <c r="R3" s="41">
        <v>2.7566000000000002</v>
      </c>
      <c r="S3" s="41">
        <v>106</v>
      </c>
      <c r="T3" s="41">
        <v>2.3319999999999999</v>
      </c>
      <c r="U3" s="41">
        <v>62982</v>
      </c>
      <c r="V3" s="41">
        <v>31072</v>
      </c>
      <c r="W3" s="41">
        <v>1215.7923999999998</v>
      </c>
      <c r="X3" s="41">
        <v>660.90420000000006</v>
      </c>
    </row>
    <row r="4" spans="1:24" x14ac:dyDescent="0.35">
      <c r="A4" s="41" t="s">
        <v>18</v>
      </c>
      <c r="B4" s="41" t="s">
        <v>431</v>
      </c>
      <c r="C4" s="41" t="s">
        <v>528</v>
      </c>
      <c r="D4" s="41" t="s">
        <v>239</v>
      </c>
      <c r="E4" s="41" t="s">
        <v>239</v>
      </c>
      <c r="F4" s="41">
        <v>4589.13571570161</v>
      </c>
      <c r="G4" s="41">
        <v>109812</v>
      </c>
      <c r="H4" s="41">
        <v>7230</v>
      </c>
      <c r="I4" s="41">
        <v>2095.4446000000003</v>
      </c>
      <c r="J4" s="41">
        <v>140.88939999999999</v>
      </c>
      <c r="K4" s="41">
        <v>60110</v>
      </c>
      <c r="L4" s="41">
        <v>3841</v>
      </c>
      <c r="M4" s="41">
        <v>1212.4675999999999</v>
      </c>
      <c r="N4" s="41">
        <v>83.780900000000003</v>
      </c>
      <c r="O4" s="41">
        <v>63951</v>
      </c>
      <c r="P4" s="41">
        <v>1296.2484999999999</v>
      </c>
      <c r="Q4" s="41">
        <v>70</v>
      </c>
      <c r="R4" s="41">
        <v>1.2529999999999999</v>
      </c>
      <c r="S4" s="41">
        <v>72</v>
      </c>
      <c r="T4" s="41">
        <v>1.5840000000000001</v>
      </c>
      <c r="U4" s="41">
        <v>117112</v>
      </c>
      <c r="V4" s="41">
        <v>64023</v>
      </c>
      <c r="W4" s="41">
        <v>2237.5870000000004</v>
      </c>
      <c r="X4" s="41">
        <v>1297.8325</v>
      </c>
    </row>
    <row r="5" spans="1:24" x14ac:dyDescent="0.35">
      <c r="A5" s="41" t="s">
        <v>18</v>
      </c>
      <c r="B5" s="41" t="s">
        <v>431</v>
      </c>
      <c r="C5" s="41" t="s">
        <v>249</v>
      </c>
      <c r="D5" s="41" t="s">
        <v>250</v>
      </c>
      <c r="E5" s="41" t="s">
        <v>250</v>
      </c>
      <c r="F5" s="41">
        <v>3984.1946636344101</v>
      </c>
      <c r="G5" s="41">
        <v>60642</v>
      </c>
      <c r="H5" s="41">
        <v>11019</v>
      </c>
      <c r="I5" s="41">
        <v>1183.6562000000001</v>
      </c>
      <c r="J5" s="41">
        <v>214.7029</v>
      </c>
      <c r="K5" s="41">
        <v>38586</v>
      </c>
      <c r="L5" s="41">
        <v>6068</v>
      </c>
      <c r="M5" s="41">
        <v>789.92240000000004</v>
      </c>
      <c r="N5" s="41">
        <v>135.85660000000001</v>
      </c>
      <c r="O5" s="41">
        <v>44654</v>
      </c>
      <c r="P5" s="41">
        <v>925.779</v>
      </c>
      <c r="Q5" s="41">
        <v>37649</v>
      </c>
      <c r="R5" s="41">
        <v>673.9171</v>
      </c>
      <c r="S5" s="41">
        <v>25419</v>
      </c>
      <c r="T5" s="41">
        <v>559.21799999999996</v>
      </c>
      <c r="U5" s="41">
        <v>109310</v>
      </c>
      <c r="V5" s="41">
        <v>70073</v>
      </c>
      <c r="W5" s="41">
        <v>2072.2762000000002</v>
      </c>
      <c r="X5" s="41">
        <v>1484.9969999999998</v>
      </c>
    </row>
    <row r="6" spans="1:24" x14ac:dyDescent="0.35">
      <c r="A6" s="41" t="s">
        <v>18</v>
      </c>
      <c r="B6" s="41" t="s">
        <v>431</v>
      </c>
      <c r="C6" s="41" t="s">
        <v>715</v>
      </c>
      <c r="D6" s="41" t="s">
        <v>251</v>
      </c>
      <c r="E6" s="41" t="s">
        <v>251</v>
      </c>
      <c r="F6" s="41">
        <v>4271.7758954057999</v>
      </c>
      <c r="G6" s="41">
        <v>16734</v>
      </c>
      <c r="H6" s="41">
        <v>1164</v>
      </c>
      <c r="I6" s="41">
        <v>331.49460000000005</v>
      </c>
      <c r="J6" s="41">
        <v>21.706199999999999</v>
      </c>
      <c r="K6" s="41">
        <v>840</v>
      </c>
      <c r="L6" s="41">
        <v>0</v>
      </c>
      <c r="M6" s="41">
        <v>17.015000000000001</v>
      </c>
      <c r="N6" s="41">
        <v>0</v>
      </c>
      <c r="O6" s="41">
        <v>840</v>
      </c>
      <c r="P6" s="41">
        <v>17.015000000000001</v>
      </c>
      <c r="Q6" s="41">
        <v>0</v>
      </c>
      <c r="R6" s="41">
        <v>0</v>
      </c>
      <c r="S6" s="41">
        <v>0</v>
      </c>
      <c r="T6" s="41">
        <v>0</v>
      </c>
      <c r="U6" s="41">
        <v>17898</v>
      </c>
      <c r="V6" s="41">
        <v>840</v>
      </c>
      <c r="W6" s="41">
        <v>353.20080000000007</v>
      </c>
      <c r="X6" s="41">
        <v>17.015000000000001</v>
      </c>
    </row>
    <row r="7" spans="1:24" x14ac:dyDescent="0.35">
      <c r="A7" s="41" t="s">
        <v>18</v>
      </c>
      <c r="B7" s="41" t="s">
        <v>431</v>
      </c>
      <c r="C7" s="41" t="s">
        <v>571</v>
      </c>
      <c r="D7" s="41" t="s">
        <v>274</v>
      </c>
      <c r="E7" s="41" t="s">
        <v>274</v>
      </c>
      <c r="F7" s="41">
        <v>6912.0116249509401</v>
      </c>
      <c r="G7" s="41">
        <v>148340</v>
      </c>
      <c r="H7" s="41">
        <v>54</v>
      </c>
      <c r="I7" s="41">
        <v>2912.7366000000002</v>
      </c>
      <c r="J7" s="41">
        <v>0.99899999999999989</v>
      </c>
      <c r="K7" s="41">
        <v>39916</v>
      </c>
      <c r="L7" s="41">
        <v>0</v>
      </c>
      <c r="M7" s="41">
        <v>819.95399999999995</v>
      </c>
      <c r="N7" s="41">
        <v>0</v>
      </c>
      <c r="O7" s="41">
        <v>39916</v>
      </c>
      <c r="P7" s="41">
        <v>819.95399999999995</v>
      </c>
      <c r="Q7" s="41">
        <v>16</v>
      </c>
      <c r="R7" s="41">
        <v>0.28639999999999999</v>
      </c>
      <c r="S7" s="41">
        <v>0</v>
      </c>
      <c r="T7" s="41">
        <v>0</v>
      </c>
      <c r="U7" s="41">
        <v>148410</v>
      </c>
      <c r="V7" s="41">
        <v>39916</v>
      </c>
      <c r="W7" s="41">
        <v>2914.0219999999999</v>
      </c>
      <c r="X7" s="41">
        <v>819.95399999999995</v>
      </c>
    </row>
    <row r="8" spans="1:24" x14ac:dyDescent="0.35">
      <c r="A8" s="41" t="s">
        <v>18</v>
      </c>
      <c r="B8" s="41" t="s">
        <v>431</v>
      </c>
      <c r="C8" s="41" t="s">
        <v>545</v>
      </c>
      <c r="D8" s="41" t="s">
        <v>370</v>
      </c>
      <c r="E8" s="41" t="s">
        <v>370</v>
      </c>
      <c r="F8" s="41">
        <v>4233.3061749012604</v>
      </c>
      <c r="G8" s="41">
        <v>101782</v>
      </c>
      <c r="H8" s="41">
        <v>4953</v>
      </c>
      <c r="I8" s="41">
        <v>1986.6216000000002</v>
      </c>
      <c r="J8" s="41">
        <v>98.290300000000002</v>
      </c>
      <c r="K8" s="41">
        <v>24626</v>
      </c>
      <c r="L8" s="41">
        <v>10186</v>
      </c>
      <c r="M8" s="41">
        <v>501.73919999999998</v>
      </c>
      <c r="N8" s="41">
        <v>227.547</v>
      </c>
      <c r="O8" s="41">
        <v>34812</v>
      </c>
      <c r="P8" s="41">
        <v>729.28620000000001</v>
      </c>
      <c r="Q8" s="41">
        <v>1352</v>
      </c>
      <c r="R8" s="41">
        <v>24.200800000000001</v>
      </c>
      <c r="S8" s="41">
        <v>1356</v>
      </c>
      <c r="T8" s="41">
        <v>29.832000000000001</v>
      </c>
      <c r="U8" s="41">
        <v>108087</v>
      </c>
      <c r="V8" s="41">
        <v>36168</v>
      </c>
      <c r="W8" s="41">
        <v>2109.1127000000001</v>
      </c>
      <c r="X8" s="41">
        <v>759.1182</v>
      </c>
    </row>
    <row r="9" spans="1:24" x14ac:dyDescent="0.35">
      <c r="A9" s="41" t="s">
        <v>18</v>
      </c>
      <c r="B9" s="41" t="s">
        <v>431</v>
      </c>
      <c r="C9" s="41" t="s">
        <v>430</v>
      </c>
      <c r="D9" s="41" t="s">
        <v>371</v>
      </c>
      <c r="E9" s="41" t="s">
        <v>371</v>
      </c>
      <c r="F9" s="41">
        <v>4914.2619581153003</v>
      </c>
      <c r="G9" s="41">
        <v>62732</v>
      </c>
      <c r="H9" s="41">
        <v>25513</v>
      </c>
      <c r="I9" s="41">
        <v>1220.3416</v>
      </c>
      <c r="J9" s="41">
        <v>500.8655</v>
      </c>
      <c r="K9" s="41">
        <v>36526</v>
      </c>
      <c r="L9" s="41">
        <v>13498</v>
      </c>
      <c r="M9" s="41">
        <v>742.11120000000005</v>
      </c>
      <c r="N9" s="41">
        <v>294.29039999999998</v>
      </c>
      <c r="O9" s="41">
        <v>50024</v>
      </c>
      <c r="P9" s="41">
        <v>1036.4016000000001</v>
      </c>
      <c r="Q9" s="41">
        <v>7078</v>
      </c>
      <c r="R9" s="41">
        <v>126.6962</v>
      </c>
      <c r="S9" s="41">
        <v>5081</v>
      </c>
      <c r="T9" s="41">
        <v>111.782</v>
      </c>
      <c r="U9" s="41">
        <v>95323</v>
      </c>
      <c r="V9" s="41">
        <v>55105</v>
      </c>
      <c r="W9" s="41">
        <v>1847.9033000000002</v>
      </c>
      <c r="X9" s="41">
        <v>1148.1836000000001</v>
      </c>
    </row>
    <row r="10" spans="1:24" x14ac:dyDescent="0.35">
      <c r="A10" s="41" t="s">
        <v>18</v>
      </c>
      <c r="B10" s="41" t="s">
        <v>431</v>
      </c>
      <c r="C10" s="41" t="s">
        <v>501</v>
      </c>
      <c r="D10" s="41" t="s">
        <v>394</v>
      </c>
      <c r="E10" s="41" t="s">
        <v>394</v>
      </c>
      <c r="F10" s="41">
        <v>15131.2654642203</v>
      </c>
      <c r="G10" s="41">
        <v>526458</v>
      </c>
      <c r="H10" s="41">
        <v>169638</v>
      </c>
      <c r="I10" s="41">
        <v>10247.6268</v>
      </c>
      <c r="J10" s="41">
        <v>3295.3046000000008</v>
      </c>
      <c r="K10" s="41">
        <v>289154</v>
      </c>
      <c r="L10" s="41">
        <v>132680</v>
      </c>
      <c r="M10" s="41">
        <v>5847.5071999999991</v>
      </c>
      <c r="N10" s="41">
        <v>2825.0958000000001</v>
      </c>
      <c r="O10" s="41">
        <v>421834</v>
      </c>
      <c r="P10" s="41">
        <v>8672.6029999999992</v>
      </c>
      <c r="Q10" s="41">
        <v>0</v>
      </c>
      <c r="R10" s="41">
        <v>0</v>
      </c>
      <c r="S10" s="41">
        <v>0</v>
      </c>
      <c r="T10" s="41">
        <v>0</v>
      </c>
      <c r="U10" s="41">
        <v>696096</v>
      </c>
      <c r="V10" s="41">
        <v>421834</v>
      </c>
      <c r="W10" s="41">
        <v>13542.931400000001</v>
      </c>
      <c r="X10" s="41">
        <v>8672.6029999999992</v>
      </c>
    </row>
    <row r="11" spans="1:24" x14ac:dyDescent="0.35">
      <c r="A11" s="41" t="s">
        <v>18</v>
      </c>
      <c r="B11" s="41" t="s">
        <v>431</v>
      </c>
      <c r="C11" s="41" t="s">
        <v>734</v>
      </c>
      <c r="D11" s="41" t="s">
        <v>406</v>
      </c>
      <c r="E11" s="41" t="s">
        <v>406</v>
      </c>
      <c r="F11" s="41">
        <v>14651.163726770699</v>
      </c>
      <c r="G11" s="41">
        <v>156194</v>
      </c>
      <c r="H11" s="41">
        <v>84337</v>
      </c>
      <c r="I11" s="41">
        <v>3044.7146000000002</v>
      </c>
      <c r="J11" s="41">
        <v>1667.7222999999999</v>
      </c>
      <c r="K11" s="41">
        <v>86357</v>
      </c>
      <c r="L11" s="41">
        <v>24998</v>
      </c>
      <c r="M11" s="41">
        <v>1753.4014999999999</v>
      </c>
      <c r="N11" s="41">
        <v>517.77920000000006</v>
      </c>
      <c r="O11" s="41">
        <v>111355</v>
      </c>
      <c r="P11" s="41">
        <v>2271.1806999999999</v>
      </c>
      <c r="Q11" s="41">
        <v>53439</v>
      </c>
      <c r="R11" s="41">
        <v>956.55809999999997</v>
      </c>
      <c r="S11" s="41">
        <v>63722</v>
      </c>
      <c r="T11" s="41">
        <v>1401.884</v>
      </c>
      <c r="U11" s="41">
        <v>293970</v>
      </c>
      <c r="V11" s="41">
        <v>175077</v>
      </c>
      <c r="W11" s="41">
        <v>5668.9950000000008</v>
      </c>
      <c r="X11" s="41">
        <v>3673.0646999999999</v>
      </c>
    </row>
    <row r="12" spans="1:24" x14ac:dyDescent="0.35">
      <c r="A12" s="41" t="s">
        <v>18</v>
      </c>
      <c r="B12" s="41" t="s">
        <v>489</v>
      </c>
      <c r="C12" s="41" t="s">
        <v>587</v>
      </c>
      <c r="D12" s="41" t="s">
        <v>237</v>
      </c>
      <c r="E12" s="41" t="s">
        <v>237</v>
      </c>
      <c r="F12" s="41">
        <v>8530.2648066053007</v>
      </c>
      <c r="G12" s="41">
        <v>285093</v>
      </c>
      <c r="H12" s="41">
        <v>83013</v>
      </c>
      <c r="I12" s="41">
        <v>5439.4499000000005</v>
      </c>
      <c r="J12" s="41">
        <v>1649.8335</v>
      </c>
      <c r="K12" s="41">
        <v>106072</v>
      </c>
      <c r="L12" s="41">
        <v>71276</v>
      </c>
      <c r="M12" s="41">
        <v>2148.6056000000003</v>
      </c>
      <c r="N12" s="41">
        <v>1474.0142000000001</v>
      </c>
      <c r="O12" s="41">
        <v>177348</v>
      </c>
      <c r="P12" s="41">
        <v>3622.6198000000004</v>
      </c>
      <c r="Q12" s="41">
        <v>11298</v>
      </c>
      <c r="R12" s="41">
        <v>202.23419999999999</v>
      </c>
      <c r="S12" s="41">
        <v>10555</v>
      </c>
      <c r="T12" s="41">
        <v>232.21</v>
      </c>
      <c r="U12" s="41">
        <v>379404</v>
      </c>
      <c r="V12" s="41">
        <v>187903</v>
      </c>
      <c r="W12" s="41">
        <v>7291.5176000000001</v>
      </c>
      <c r="X12" s="41">
        <v>3854.8298000000004</v>
      </c>
    </row>
    <row r="13" spans="1:24" x14ac:dyDescent="0.35">
      <c r="A13" s="41" t="s">
        <v>18</v>
      </c>
      <c r="B13" s="41" t="s">
        <v>489</v>
      </c>
      <c r="C13" s="41" t="s">
        <v>562</v>
      </c>
      <c r="D13" s="41" t="s">
        <v>41</v>
      </c>
      <c r="E13" s="41" t="s">
        <v>41</v>
      </c>
      <c r="F13" s="41">
        <v>9747.2995012055508</v>
      </c>
      <c r="G13" s="41">
        <v>188490</v>
      </c>
      <c r="H13" s="41">
        <v>38764</v>
      </c>
      <c r="I13" s="41">
        <v>3642.7701999999999</v>
      </c>
      <c r="J13" s="41">
        <v>767.4402</v>
      </c>
      <c r="K13" s="41">
        <v>84480</v>
      </c>
      <c r="L13" s="41">
        <v>28653</v>
      </c>
      <c r="M13" s="41">
        <v>1728.2536</v>
      </c>
      <c r="N13" s="41">
        <v>598.57370000000003</v>
      </c>
      <c r="O13" s="41">
        <v>113133</v>
      </c>
      <c r="P13" s="41">
        <v>2326.8272999999999</v>
      </c>
      <c r="Q13" s="41">
        <v>10851</v>
      </c>
      <c r="R13" s="41">
        <v>194.2329</v>
      </c>
      <c r="S13" s="41">
        <v>9119</v>
      </c>
      <c r="T13" s="41">
        <v>200.61799999999999</v>
      </c>
      <c r="U13" s="41">
        <v>238105</v>
      </c>
      <c r="V13" s="41">
        <v>122252</v>
      </c>
      <c r="W13" s="41">
        <v>4604.4432999999999</v>
      </c>
      <c r="X13" s="41">
        <v>2527.4452999999999</v>
      </c>
    </row>
    <row r="14" spans="1:24" x14ac:dyDescent="0.35">
      <c r="A14" s="41" t="s">
        <v>18</v>
      </c>
      <c r="B14" s="41" t="s">
        <v>489</v>
      </c>
      <c r="C14" s="41" t="s">
        <v>745</v>
      </c>
      <c r="D14" s="41" t="s">
        <v>72</v>
      </c>
      <c r="E14" s="41" t="s">
        <v>72</v>
      </c>
      <c r="F14" s="41">
        <v>8666.6350468057899</v>
      </c>
      <c r="G14" s="41">
        <v>137984</v>
      </c>
      <c r="H14" s="41">
        <v>21767</v>
      </c>
      <c r="I14" s="41">
        <v>2626.3552000000004</v>
      </c>
      <c r="J14" s="41">
        <v>428.45650000000001</v>
      </c>
      <c r="K14" s="41">
        <v>37425</v>
      </c>
      <c r="L14" s="41">
        <v>22999</v>
      </c>
      <c r="M14" s="41">
        <v>760.98929999999996</v>
      </c>
      <c r="N14" s="41">
        <v>511.89529999999996</v>
      </c>
      <c r="O14" s="41">
        <v>60424</v>
      </c>
      <c r="P14" s="41">
        <v>1272.8845999999999</v>
      </c>
      <c r="Q14" s="41">
        <v>1001</v>
      </c>
      <c r="R14" s="41">
        <v>17.917899999999999</v>
      </c>
      <c r="S14" s="41">
        <v>2249</v>
      </c>
      <c r="T14" s="41">
        <v>49.478000000000002</v>
      </c>
      <c r="U14" s="41">
        <v>160752</v>
      </c>
      <c r="V14" s="41">
        <v>62673</v>
      </c>
      <c r="W14" s="41">
        <v>3072.7296000000001</v>
      </c>
      <c r="X14" s="41">
        <v>1322.3625999999999</v>
      </c>
    </row>
    <row r="15" spans="1:24" x14ac:dyDescent="0.35">
      <c r="A15" s="41" t="s">
        <v>18</v>
      </c>
      <c r="B15" s="41" t="s">
        <v>489</v>
      </c>
      <c r="C15" s="41" t="s">
        <v>573</v>
      </c>
      <c r="D15" s="41" t="s">
        <v>114</v>
      </c>
      <c r="E15" s="41" t="s">
        <v>114</v>
      </c>
      <c r="F15" s="41">
        <v>7464.4618423738302</v>
      </c>
      <c r="G15" s="41">
        <v>175607</v>
      </c>
      <c r="H15" s="41">
        <v>16158</v>
      </c>
      <c r="I15" s="41">
        <v>3388.4509000000007</v>
      </c>
      <c r="J15" s="41">
        <v>318.98080000000004</v>
      </c>
      <c r="K15" s="41">
        <v>81028</v>
      </c>
      <c r="L15" s="41">
        <v>12555</v>
      </c>
      <c r="M15" s="41">
        <v>1650.7578000000001</v>
      </c>
      <c r="N15" s="41">
        <v>271.30229999999995</v>
      </c>
      <c r="O15" s="41">
        <v>93583</v>
      </c>
      <c r="P15" s="41">
        <v>1922.0601000000001</v>
      </c>
      <c r="Q15" s="41">
        <v>350</v>
      </c>
      <c r="R15" s="41">
        <v>6.2649999999999997</v>
      </c>
      <c r="S15" s="41">
        <v>7230</v>
      </c>
      <c r="T15" s="41">
        <v>159.06</v>
      </c>
      <c r="U15" s="41">
        <v>192115</v>
      </c>
      <c r="V15" s="41">
        <v>100813</v>
      </c>
      <c r="W15" s="41">
        <v>3713.6967000000009</v>
      </c>
      <c r="X15" s="41">
        <v>2081.1201000000001</v>
      </c>
    </row>
    <row r="16" spans="1:24" x14ac:dyDescent="0.35">
      <c r="A16" s="41" t="s">
        <v>18</v>
      </c>
      <c r="B16" s="41" t="s">
        <v>489</v>
      </c>
      <c r="C16" s="41" t="s">
        <v>559</v>
      </c>
      <c r="D16" s="41" t="s">
        <v>115</v>
      </c>
      <c r="E16" s="41" t="s">
        <v>115</v>
      </c>
      <c r="F16" s="41">
        <v>12423.202967131399</v>
      </c>
      <c r="G16" s="41">
        <v>401921</v>
      </c>
      <c r="H16" s="41">
        <v>43736</v>
      </c>
      <c r="I16" s="41">
        <v>7786.2945</v>
      </c>
      <c r="J16" s="41">
        <v>864.21860000000004</v>
      </c>
      <c r="K16" s="41">
        <v>156191</v>
      </c>
      <c r="L16" s="41">
        <v>5211</v>
      </c>
      <c r="M16" s="41">
        <v>3171.5264999999999</v>
      </c>
      <c r="N16" s="41">
        <v>113.96109999999999</v>
      </c>
      <c r="O16" s="41">
        <v>161402</v>
      </c>
      <c r="P16" s="41">
        <v>3285.4875999999999</v>
      </c>
      <c r="Q16" s="41">
        <v>4368</v>
      </c>
      <c r="R16" s="41">
        <v>78.187200000000004</v>
      </c>
      <c r="S16" s="41">
        <v>50119</v>
      </c>
      <c r="T16" s="41">
        <v>1102.6179999999999</v>
      </c>
      <c r="U16" s="41">
        <v>450025</v>
      </c>
      <c r="V16" s="41">
        <v>211521</v>
      </c>
      <c r="W16" s="41">
        <v>8728.7003000000004</v>
      </c>
      <c r="X16" s="41">
        <v>4388.1055999999999</v>
      </c>
    </row>
    <row r="17" spans="1:24" x14ac:dyDescent="0.35">
      <c r="A17" s="41" t="s">
        <v>18</v>
      </c>
      <c r="B17" s="41" t="s">
        <v>489</v>
      </c>
      <c r="C17" s="41" t="s">
        <v>505</v>
      </c>
      <c r="D17" s="41" t="s">
        <v>162</v>
      </c>
      <c r="E17" s="41" t="s">
        <v>162</v>
      </c>
      <c r="F17" s="41">
        <v>4610.9783922924098</v>
      </c>
      <c r="G17" s="41">
        <v>108492</v>
      </c>
      <c r="H17" s="41">
        <v>5638</v>
      </c>
      <c r="I17" s="41">
        <v>2111.8863999999999</v>
      </c>
      <c r="J17" s="41">
        <v>112.05900000000001</v>
      </c>
      <c r="K17" s="41">
        <v>45191</v>
      </c>
      <c r="L17" s="41">
        <v>3241</v>
      </c>
      <c r="M17" s="41">
        <v>920.61310000000014</v>
      </c>
      <c r="N17" s="41">
        <v>72.870499999999993</v>
      </c>
      <c r="O17" s="41">
        <v>48432</v>
      </c>
      <c r="P17" s="41">
        <v>993.48360000000014</v>
      </c>
      <c r="Q17" s="41">
        <v>112</v>
      </c>
      <c r="R17" s="41">
        <v>2.0047999999999999</v>
      </c>
      <c r="S17" s="41">
        <v>40</v>
      </c>
      <c r="T17" s="41">
        <v>0.88</v>
      </c>
      <c r="U17" s="41">
        <v>114242</v>
      </c>
      <c r="V17" s="41">
        <v>48472</v>
      </c>
      <c r="W17" s="41">
        <v>2225.9502000000002</v>
      </c>
      <c r="X17" s="41">
        <v>994.36360000000013</v>
      </c>
    </row>
    <row r="18" spans="1:24" x14ac:dyDescent="0.35">
      <c r="A18" s="41" t="s">
        <v>18</v>
      </c>
      <c r="B18" s="41" t="s">
        <v>489</v>
      </c>
      <c r="C18" s="41" t="s">
        <v>551</v>
      </c>
      <c r="D18" s="41" t="s">
        <v>233</v>
      </c>
      <c r="E18" s="41" t="s">
        <v>233</v>
      </c>
      <c r="F18" s="41">
        <v>6447.0386741352104</v>
      </c>
      <c r="G18" s="41">
        <v>141610</v>
      </c>
      <c r="H18" s="41">
        <v>8191</v>
      </c>
      <c r="I18" s="41">
        <v>2646.6887999999999</v>
      </c>
      <c r="J18" s="41">
        <v>162.1875</v>
      </c>
      <c r="K18" s="41">
        <v>10498</v>
      </c>
      <c r="L18" s="41">
        <v>24</v>
      </c>
      <c r="M18" s="41">
        <v>214.08939999999998</v>
      </c>
      <c r="N18" s="41">
        <v>0.52180000000000004</v>
      </c>
      <c r="O18" s="41">
        <v>10522</v>
      </c>
      <c r="P18" s="41">
        <v>214.6112</v>
      </c>
      <c r="Q18" s="41">
        <v>14385</v>
      </c>
      <c r="R18" s="41">
        <v>257.49149999999997</v>
      </c>
      <c r="S18" s="41">
        <v>16326</v>
      </c>
      <c r="T18" s="41">
        <v>359.17200000000003</v>
      </c>
      <c r="U18" s="41">
        <v>164186</v>
      </c>
      <c r="V18" s="41">
        <v>26848</v>
      </c>
      <c r="W18" s="41">
        <v>3066.3678</v>
      </c>
      <c r="X18" s="41">
        <v>573.78320000000008</v>
      </c>
    </row>
    <row r="19" spans="1:24" x14ac:dyDescent="0.35">
      <c r="A19" s="41" t="s">
        <v>18</v>
      </c>
      <c r="B19" s="41" t="s">
        <v>489</v>
      </c>
      <c r="C19" s="41" t="s">
        <v>488</v>
      </c>
      <c r="D19" s="41" t="s">
        <v>260</v>
      </c>
      <c r="E19" s="41" t="s">
        <v>260</v>
      </c>
      <c r="F19" s="41">
        <v>6013.34310175884</v>
      </c>
      <c r="G19" s="41">
        <v>133238</v>
      </c>
      <c r="H19" s="41">
        <v>14828</v>
      </c>
      <c r="I19" s="41">
        <v>2569.7545999999998</v>
      </c>
      <c r="J19" s="41">
        <v>295.03100000000006</v>
      </c>
      <c r="K19" s="41">
        <v>56753</v>
      </c>
      <c r="L19" s="41">
        <v>9351</v>
      </c>
      <c r="M19" s="41">
        <v>1155.6030999999998</v>
      </c>
      <c r="N19" s="41">
        <v>205.45229999999998</v>
      </c>
      <c r="O19" s="41">
        <v>66104</v>
      </c>
      <c r="P19" s="41">
        <v>1361.0553999999997</v>
      </c>
      <c r="Q19" s="41">
        <v>5525</v>
      </c>
      <c r="R19" s="41">
        <v>98.897499999999994</v>
      </c>
      <c r="S19" s="41">
        <v>3243</v>
      </c>
      <c r="T19" s="41">
        <v>71.346000000000004</v>
      </c>
      <c r="U19" s="41">
        <v>153591</v>
      </c>
      <c r="V19" s="41">
        <v>69347</v>
      </c>
      <c r="W19" s="41">
        <v>2963.6830999999997</v>
      </c>
      <c r="X19" s="41">
        <v>1432.4013999999997</v>
      </c>
    </row>
    <row r="20" spans="1:24" x14ac:dyDescent="0.35">
      <c r="A20" s="41" t="s">
        <v>18</v>
      </c>
      <c r="B20" s="41" t="s">
        <v>489</v>
      </c>
      <c r="C20" s="41" t="s">
        <v>630</v>
      </c>
      <c r="D20" s="41" t="s">
        <v>368</v>
      </c>
      <c r="E20" s="41" t="s">
        <v>368</v>
      </c>
      <c r="F20" s="41">
        <v>6819.9300865926398</v>
      </c>
      <c r="G20" s="41">
        <v>127200</v>
      </c>
      <c r="H20" s="41">
        <v>27794</v>
      </c>
      <c r="I20" s="41">
        <v>2460.6556</v>
      </c>
      <c r="J20" s="41">
        <v>538.40200000000004</v>
      </c>
      <c r="K20" s="41">
        <v>50643</v>
      </c>
      <c r="L20" s="41">
        <v>9062</v>
      </c>
      <c r="M20" s="41">
        <v>1029.3549</v>
      </c>
      <c r="N20" s="41">
        <v>196.96080000000001</v>
      </c>
      <c r="O20" s="41">
        <v>59705</v>
      </c>
      <c r="P20" s="41">
        <v>1226.3157000000001</v>
      </c>
      <c r="Q20" s="41">
        <v>1106</v>
      </c>
      <c r="R20" s="41">
        <v>19.7974</v>
      </c>
      <c r="S20" s="41">
        <v>101</v>
      </c>
      <c r="T20" s="41">
        <v>2.222</v>
      </c>
      <c r="U20" s="41">
        <v>156100</v>
      </c>
      <c r="V20" s="41">
        <v>59806</v>
      </c>
      <c r="W20" s="41">
        <v>3018.855</v>
      </c>
      <c r="X20" s="41">
        <v>1228.5377000000001</v>
      </c>
    </row>
    <row r="21" spans="1:24" x14ac:dyDescent="0.35">
      <c r="A21" s="41" t="s">
        <v>18</v>
      </c>
      <c r="B21" s="41" t="s">
        <v>489</v>
      </c>
      <c r="C21" s="41" t="s">
        <v>720</v>
      </c>
      <c r="D21" s="41" t="s">
        <v>390</v>
      </c>
      <c r="E21" s="41" t="s">
        <v>390</v>
      </c>
      <c r="F21" s="41">
        <v>6777.0819651479096</v>
      </c>
      <c r="G21" s="41">
        <v>95318</v>
      </c>
      <c r="H21" s="41">
        <v>6684</v>
      </c>
      <c r="I21" s="41">
        <v>1842.8302000000003</v>
      </c>
      <c r="J21" s="41">
        <v>130.52940000000001</v>
      </c>
      <c r="K21" s="41">
        <v>48438</v>
      </c>
      <c r="L21" s="41">
        <v>6700</v>
      </c>
      <c r="M21" s="41">
        <v>986.5258</v>
      </c>
      <c r="N21" s="41">
        <v>143.8184</v>
      </c>
      <c r="O21" s="41">
        <v>55138</v>
      </c>
      <c r="P21" s="41">
        <v>1130.3442</v>
      </c>
      <c r="Q21" s="41">
        <v>2403</v>
      </c>
      <c r="R21" s="41">
        <v>43.0137</v>
      </c>
      <c r="S21" s="41">
        <v>2323</v>
      </c>
      <c r="T21" s="41">
        <v>51.106000000000002</v>
      </c>
      <c r="U21" s="41">
        <v>104405</v>
      </c>
      <c r="V21" s="41">
        <v>57461</v>
      </c>
      <c r="W21" s="41">
        <v>2016.3733000000002</v>
      </c>
      <c r="X21" s="41">
        <v>1181.4502</v>
      </c>
    </row>
    <row r="22" spans="1:24" x14ac:dyDescent="0.35">
      <c r="A22" s="41" t="s">
        <v>18</v>
      </c>
      <c r="B22" s="41" t="s">
        <v>464</v>
      </c>
      <c r="C22" s="41" t="s">
        <v>463</v>
      </c>
      <c r="D22" s="41" t="s">
        <v>63</v>
      </c>
      <c r="E22" s="41" t="s">
        <v>63</v>
      </c>
      <c r="F22" s="41">
        <v>6270.8818058773204</v>
      </c>
      <c r="G22" s="41">
        <v>126506</v>
      </c>
      <c r="H22" s="41">
        <v>33</v>
      </c>
      <c r="I22" s="41">
        <v>2424.0879999999997</v>
      </c>
      <c r="J22" s="41">
        <v>0.61749999999999994</v>
      </c>
      <c r="K22" s="41">
        <v>42860</v>
      </c>
      <c r="L22" s="41">
        <v>5300</v>
      </c>
      <c r="M22" s="41">
        <v>873.45399999999995</v>
      </c>
      <c r="N22" s="41">
        <v>117.67439999999999</v>
      </c>
      <c r="O22" s="41">
        <v>48160</v>
      </c>
      <c r="P22" s="41">
        <v>991.12839999999994</v>
      </c>
      <c r="Q22" s="41">
        <v>0</v>
      </c>
      <c r="R22" s="41">
        <v>0</v>
      </c>
      <c r="S22" s="41">
        <v>0</v>
      </c>
      <c r="T22" s="41">
        <v>0</v>
      </c>
      <c r="U22" s="41">
        <v>126539</v>
      </c>
      <c r="V22" s="41">
        <v>48160</v>
      </c>
      <c r="W22" s="41">
        <v>2424.7054999999996</v>
      </c>
      <c r="X22" s="41">
        <v>991.12839999999994</v>
      </c>
    </row>
    <row r="23" spans="1:24" x14ac:dyDescent="0.35">
      <c r="A23" s="41" t="s">
        <v>18</v>
      </c>
      <c r="B23" s="41" t="s">
        <v>464</v>
      </c>
      <c r="C23" s="41" t="s">
        <v>524</v>
      </c>
      <c r="D23" s="41" t="s">
        <v>103</v>
      </c>
      <c r="E23" s="41" t="s">
        <v>103</v>
      </c>
      <c r="F23" s="41">
        <v>7202.5504009400001</v>
      </c>
      <c r="G23" s="41">
        <v>117586</v>
      </c>
      <c r="H23" s="41">
        <v>30649</v>
      </c>
      <c r="I23" s="41">
        <v>2266.4712000000004</v>
      </c>
      <c r="J23" s="41">
        <v>597.15970000000004</v>
      </c>
      <c r="K23" s="41">
        <v>44116</v>
      </c>
      <c r="L23" s="41">
        <v>12050</v>
      </c>
      <c r="M23" s="41">
        <v>901.52419999999995</v>
      </c>
      <c r="N23" s="41">
        <v>258.30700000000002</v>
      </c>
      <c r="O23" s="41">
        <v>56166</v>
      </c>
      <c r="P23" s="41">
        <v>1159.8312000000001</v>
      </c>
      <c r="Q23" s="41">
        <v>52766</v>
      </c>
      <c r="R23" s="41">
        <v>944.51139999999998</v>
      </c>
      <c r="S23" s="41">
        <v>12571</v>
      </c>
      <c r="T23" s="41">
        <v>276.56200000000001</v>
      </c>
      <c r="U23" s="41">
        <v>201001</v>
      </c>
      <c r="V23" s="41">
        <v>68737</v>
      </c>
      <c r="W23" s="41">
        <v>3808.1423000000004</v>
      </c>
      <c r="X23" s="41">
        <v>1436.3932</v>
      </c>
    </row>
    <row r="24" spans="1:24" x14ac:dyDescent="0.35">
      <c r="A24" s="41" t="s">
        <v>18</v>
      </c>
      <c r="B24" s="41" t="s">
        <v>464</v>
      </c>
      <c r="C24" s="41" t="s">
        <v>672</v>
      </c>
      <c r="D24" s="41" t="s">
        <v>300</v>
      </c>
      <c r="E24" s="41" t="s">
        <v>300</v>
      </c>
      <c r="F24" s="41">
        <v>7473.3111022227304</v>
      </c>
      <c r="G24" s="41">
        <v>70890</v>
      </c>
      <c r="H24" s="41">
        <v>9311</v>
      </c>
      <c r="I24" s="41">
        <v>1382.1286</v>
      </c>
      <c r="J24" s="41">
        <v>185.21050000000002</v>
      </c>
      <c r="K24" s="41">
        <v>40598</v>
      </c>
      <c r="L24" s="41">
        <v>6290</v>
      </c>
      <c r="M24" s="41">
        <v>836.81479999999999</v>
      </c>
      <c r="N24" s="41">
        <v>138.24639999999999</v>
      </c>
      <c r="O24" s="41">
        <v>46888</v>
      </c>
      <c r="P24" s="41">
        <v>975.06119999999999</v>
      </c>
      <c r="Q24" s="41">
        <v>0</v>
      </c>
      <c r="R24" s="41">
        <v>0</v>
      </c>
      <c r="S24" s="41">
        <v>0</v>
      </c>
      <c r="T24" s="41">
        <v>0</v>
      </c>
      <c r="U24" s="41">
        <v>80201</v>
      </c>
      <c r="V24" s="41">
        <v>46888</v>
      </c>
      <c r="W24" s="41">
        <v>1567.3391000000001</v>
      </c>
      <c r="X24" s="41">
        <v>975.06119999999999</v>
      </c>
    </row>
    <row r="25" spans="1:24" x14ac:dyDescent="0.35">
      <c r="A25" s="41" t="s">
        <v>18</v>
      </c>
      <c r="B25" s="41" t="s">
        <v>464</v>
      </c>
      <c r="C25" s="41" t="s">
        <v>693</v>
      </c>
      <c r="D25" s="41" t="s">
        <v>252</v>
      </c>
      <c r="E25" s="41" t="s">
        <v>252</v>
      </c>
      <c r="F25" s="41">
        <v>5607.2852174443096</v>
      </c>
      <c r="G25" s="41">
        <v>116667</v>
      </c>
      <c r="H25" s="41">
        <v>7992</v>
      </c>
      <c r="I25" s="41">
        <v>2263.3716999999997</v>
      </c>
      <c r="J25" s="41">
        <v>157.68979999999999</v>
      </c>
      <c r="K25" s="41">
        <v>45190</v>
      </c>
      <c r="L25" s="41">
        <v>8823</v>
      </c>
      <c r="M25" s="41">
        <v>918.30259999999998</v>
      </c>
      <c r="N25" s="41">
        <v>191.5521</v>
      </c>
      <c r="O25" s="41">
        <v>54013</v>
      </c>
      <c r="P25" s="41">
        <v>1109.8546999999999</v>
      </c>
      <c r="Q25" s="41">
        <v>0</v>
      </c>
      <c r="R25" s="41">
        <v>0</v>
      </c>
      <c r="S25" s="41">
        <v>0</v>
      </c>
      <c r="T25" s="41">
        <v>0</v>
      </c>
      <c r="U25" s="41">
        <v>124659</v>
      </c>
      <c r="V25" s="41">
        <v>54013</v>
      </c>
      <c r="W25" s="41">
        <v>2421.0614999999998</v>
      </c>
      <c r="X25" s="41">
        <v>1109.8546999999999</v>
      </c>
    </row>
    <row r="26" spans="1:24" x14ac:dyDescent="0.35">
      <c r="A26" s="41" t="s">
        <v>18</v>
      </c>
      <c r="B26" s="41" t="s">
        <v>464</v>
      </c>
      <c r="C26" s="41" t="s">
        <v>565</v>
      </c>
      <c r="D26" s="41" t="s">
        <v>376</v>
      </c>
      <c r="E26" s="41" t="s">
        <v>376</v>
      </c>
      <c r="F26" s="41">
        <v>4659.7130624768997</v>
      </c>
      <c r="G26" s="41">
        <v>109701</v>
      </c>
      <c r="H26" s="41">
        <v>23802</v>
      </c>
      <c r="I26" s="41">
        <v>2122.4285</v>
      </c>
      <c r="J26" s="41">
        <v>460.74619999999999</v>
      </c>
      <c r="K26" s="41">
        <v>48259</v>
      </c>
      <c r="L26" s="41">
        <v>8560</v>
      </c>
      <c r="M26" s="41">
        <v>981.7287</v>
      </c>
      <c r="N26" s="41">
        <v>184.9066</v>
      </c>
      <c r="O26" s="41">
        <v>56819</v>
      </c>
      <c r="P26" s="41">
        <v>1166.6352999999999</v>
      </c>
      <c r="Q26" s="41">
        <v>0</v>
      </c>
      <c r="R26" s="41">
        <v>0</v>
      </c>
      <c r="S26" s="41">
        <v>0</v>
      </c>
      <c r="T26" s="41">
        <v>0</v>
      </c>
      <c r="U26" s="41">
        <v>133503</v>
      </c>
      <c r="V26" s="41">
        <v>56819</v>
      </c>
      <c r="W26" s="41">
        <v>2583.1747</v>
      </c>
      <c r="X26" s="41">
        <v>1166.6352999999999</v>
      </c>
    </row>
    <row r="27" spans="1:24" x14ac:dyDescent="0.35">
      <c r="A27" s="41" t="s">
        <v>18</v>
      </c>
      <c r="B27" s="41" t="s">
        <v>461</v>
      </c>
      <c r="C27" s="41" t="s">
        <v>579</v>
      </c>
      <c r="D27" s="41" t="s">
        <v>40</v>
      </c>
      <c r="E27" s="41" t="s">
        <v>40</v>
      </c>
      <c r="F27" s="41">
        <v>6119.4826811845496</v>
      </c>
      <c r="G27" s="41">
        <v>157898</v>
      </c>
      <c r="H27" s="41">
        <v>549</v>
      </c>
      <c r="I27" s="41">
        <v>3074.2730000000001</v>
      </c>
      <c r="J27" s="41">
        <v>10.762700000000001</v>
      </c>
      <c r="K27" s="41">
        <v>70305</v>
      </c>
      <c r="L27" s="41">
        <v>115</v>
      </c>
      <c r="M27" s="41">
        <v>1436.9072999999999</v>
      </c>
      <c r="N27" s="41">
        <v>2.2885</v>
      </c>
      <c r="O27" s="41">
        <v>70420</v>
      </c>
      <c r="P27" s="41">
        <v>1439.1958</v>
      </c>
      <c r="Q27" s="41">
        <v>35</v>
      </c>
      <c r="R27" s="41">
        <v>0.62649999999999995</v>
      </c>
      <c r="S27" s="41">
        <v>23</v>
      </c>
      <c r="T27" s="41">
        <v>0.50600000000000001</v>
      </c>
      <c r="U27" s="41">
        <v>158482</v>
      </c>
      <c r="V27" s="41">
        <v>70443</v>
      </c>
      <c r="W27" s="41">
        <v>3085.6622000000002</v>
      </c>
      <c r="X27" s="41">
        <v>1439.7018</v>
      </c>
    </row>
    <row r="28" spans="1:24" x14ac:dyDescent="0.35">
      <c r="A28" s="41" t="s">
        <v>18</v>
      </c>
      <c r="B28" s="41" t="s">
        <v>461</v>
      </c>
      <c r="C28" s="41" t="s">
        <v>465</v>
      </c>
      <c r="D28" s="41" t="s">
        <v>189</v>
      </c>
      <c r="E28" s="41" t="s">
        <v>189</v>
      </c>
      <c r="F28" s="41">
        <v>3564.5974659209301</v>
      </c>
      <c r="G28" s="41">
        <v>73495</v>
      </c>
      <c r="H28" s="41">
        <v>15</v>
      </c>
      <c r="I28" s="41">
        <v>1425.4547</v>
      </c>
      <c r="J28" s="41">
        <v>0.29149999999999998</v>
      </c>
      <c r="K28" s="41">
        <v>30835</v>
      </c>
      <c r="L28" s="41">
        <v>3</v>
      </c>
      <c r="M28" s="41">
        <v>631.33030000000008</v>
      </c>
      <c r="N28" s="41">
        <v>5.9700000000000003E-2</v>
      </c>
      <c r="O28" s="41">
        <v>30838</v>
      </c>
      <c r="P28" s="41">
        <v>631.3900000000001</v>
      </c>
      <c r="Q28" s="41">
        <v>0</v>
      </c>
      <c r="R28" s="41">
        <v>0</v>
      </c>
      <c r="S28" s="41">
        <v>0</v>
      </c>
      <c r="T28" s="41">
        <v>0</v>
      </c>
      <c r="U28" s="41">
        <v>73510</v>
      </c>
      <c r="V28" s="41">
        <v>30838</v>
      </c>
      <c r="W28" s="41">
        <v>1425.7462</v>
      </c>
      <c r="X28" s="41">
        <v>631.3900000000001</v>
      </c>
    </row>
    <row r="29" spans="1:24" x14ac:dyDescent="0.35">
      <c r="A29" s="41" t="s">
        <v>18</v>
      </c>
      <c r="B29" s="41" t="s">
        <v>461</v>
      </c>
      <c r="C29" s="41" t="s">
        <v>460</v>
      </c>
      <c r="D29" s="41" t="s">
        <v>192</v>
      </c>
      <c r="E29" s="41" t="s">
        <v>192</v>
      </c>
      <c r="F29" s="41">
        <v>4464.7777983533497</v>
      </c>
      <c r="G29" s="41">
        <v>149851</v>
      </c>
      <c r="H29" s="41">
        <v>4331</v>
      </c>
      <c r="I29" s="41">
        <v>2898.6803</v>
      </c>
      <c r="J29" s="41">
        <v>86.186900000000009</v>
      </c>
      <c r="K29" s="41">
        <v>66338</v>
      </c>
      <c r="L29" s="41">
        <v>962</v>
      </c>
      <c r="M29" s="41">
        <v>1352.114</v>
      </c>
      <c r="N29" s="41">
        <v>21.613800000000001</v>
      </c>
      <c r="O29" s="41">
        <v>67300</v>
      </c>
      <c r="P29" s="41">
        <v>1373.7278000000001</v>
      </c>
      <c r="Q29" s="41">
        <v>45332</v>
      </c>
      <c r="R29" s="41">
        <v>811.44280000000003</v>
      </c>
      <c r="S29" s="41">
        <v>29618</v>
      </c>
      <c r="T29" s="41">
        <v>651.596</v>
      </c>
      <c r="U29" s="41">
        <v>199514</v>
      </c>
      <c r="V29" s="41">
        <v>96918</v>
      </c>
      <c r="W29" s="41">
        <v>3796.3100000000004</v>
      </c>
      <c r="X29" s="41">
        <v>2025.3238000000001</v>
      </c>
    </row>
    <row r="30" spans="1:24" x14ac:dyDescent="0.35">
      <c r="A30" s="41" t="s">
        <v>18</v>
      </c>
      <c r="B30" s="41" t="s">
        <v>461</v>
      </c>
      <c r="C30" s="41" t="s">
        <v>678</v>
      </c>
      <c r="D30" s="41" t="s">
        <v>220</v>
      </c>
      <c r="E30" s="41" t="s">
        <v>220</v>
      </c>
      <c r="F30" s="41">
        <v>9002.6063759253193</v>
      </c>
      <c r="G30" s="41">
        <v>158729</v>
      </c>
      <c r="H30" s="41">
        <v>17008</v>
      </c>
      <c r="I30" s="41">
        <v>3062.5746999999997</v>
      </c>
      <c r="J30" s="41">
        <v>338.45780000000002</v>
      </c>
      <c r="K30" s="41">
        <v>57129</v>
      </c>
      <c r="L30" s="41">
        <v>7087</v>
      </c>
      <c r="M30" s="41">
        <v>1168.7509</v>
      </c>
      <c r="N30" s="41">
        <v>153.4203</v>
      </c>
      <c r="O30" s="41">
        <v>64216</v>
      </c>
      <c r="P30" s="41">
        <v>1322.1712</v>
      </c>
      <c r="Q30" s="41">
        <v>0</v>
      </c>
      <c r="R30" s="41">
        <v>0</v>
      </c>
      <c r="S30" s="41">
        <v>0</v>
      </c>
      <c r="T30" s="41">
        <v>0</v>
      </c>
      <c r="U30" s="41">
        <v>175737</v>
      </c>
      <c r="V30" s="41">
        <v>64216</v>
      </c>
      <c r="W30" s="41">
        <v>3401.0324999999998</v>
      </c>
      <c r="X30" s="41">
        <v>1322.1712</v>
      </c>
    </row>
    <row r="31" spans="1:24" x14ac:dyDescent="0.35">
      <c r="A31" s="41" t="s">
        <v>18</v>
      </c>
      <c r="B31" s="41" t="s">
        <v>461</v>
      </c>
      <c r="C31" s="41" t="s">
        <v>624</v>
      </c>
      <c r="D31" s="41" t="s">
        <v>326</v>
      </c>
      <c r="E31" s="41" t="s">
        <v>326</v>
      </c>
      <c r="F31" s="41">
        <v>6954.52790706205</v>
      </c>
      <c r="G31" s="41">
        <v>258593</v>
      </c>
      <c r="H31" s="41">
        <v>23584</v>
      </c>
      <c r="I31" s="41">
        <v>4975.6318999999994</v>
      </c>
      <c r="J31" s="41">
        <v>468.25620000000004</v>
      </c>
      <c r="K31" s="41">
        <v>128599</v>
      </c>
      <c r="L31" s="41">
        <v>21585</v>
      </c>
      <c r="M31" s="41">
        <v>2654.6752999999999</v>
      </c>
      <c r="N31" s="41">
        <v>479.90869999999995</v>
      </c>
      <c r="O31" s="41">
        <v>150184</v>
      </c>
      <c r="P31" s="41">
        <v>3134.5839999999998</v>
      </c>
      <c r="Q31" s="41">
        <v>0</v>
      </c>
      <c r="R31" s="41">
        <v>0</v>
      </c>
      <c r="S31" s="41">
        <v>0</v>
      </c>
      <c r="T31" s="41">
        <v>0</v>
      </c>
      <c r="U31" s="41">
        <v>282177</v>
      </c>
      <c r="V31" s="41">
        <v>150184</v>
      </c>
      <c r="W31" s="41">
        <v>5443.8880999999992</v>
      </c>
      <c r="X31" s="41">
        <v>3134.5839999999998</v>
      </c>
    </row>
    <row r="32" spans="1:24" x14ac:dyDescent="0.35">
      <c r="A32" s="41" t="s">
        <v>18</v>
      </c>
      <c r="B32" s="41" t="s">
        <v>461</v>
      </c>
      <c r="C32" s="41" t="s">
        <v>695</v>
      </c>
      <c r="D32" s="41" t="s">
        <v>175</v>
      </c>
      <c r="E32" s="41" t="s">
        <v>175</v>
      </c>
      <c r="F32" s="41">
        <v>6567.4621371318199</v>
      </c>
      <c r="G32" s="41">
        <v>103432</v>
      </c>
      <c r="H32" s="41">
        <v>5814</v>
      </c>
      <c r="I32" s="41">
        <v>2008.6234000000004</v>
      </c>
      <c r="J32" s="41">
        <v>115.26739999999999</v>
      </c>
      <c r="K32" s="41">
        <v>39008</v>
      </c>
      <c r="L32" s="41">
        <v>5990</v>
      </c>
      <c r="M32" s="41">
        <v>796.62240000000008</v>
      </c>
      <c r="N32" s="41">
        <v>134.76719999999997</v>
      </c>
      <c r="O32" s="41">
        <v>44998</v>
      </c>
      <c r="P32" s="41">
        <v>931.38960000000009</v>
      </c>
      <c r="Q32" s="41">
        <v>0</v>
      </c>
      <c r="R32" s="41">
        <v>0</v>
      </c>
      <c r="S32" s="41">
        <v>0</v>
      </c>
      <c r="T32" s="41">
        <v>0</v>
      </c>
      <c r="U32" s="41">
        <v>109246</v>
      </c>
      <c r="V32" s="41">
        <v>44998</v>
      </c>
      <c r="W32" s="41">
        <v>2123.8908000000006</v>
      </c>
      <c r="X32" s="41">
        <v>931.38960000000009</v>
      </c>
    </row>
    <row r="33" spans="1:24" x14ac:dyDescent="0.35">
      <c r="A33" s="41" t="s">
        <v>18</v>
      </c>
      <c r="B33" s="41" t="s">
        <v>461</v>
      </c>
      <c r="C33" s="41" t="s">
        <v>487</v>
      </c>
      <c r="D33" s="41" t="s">
        <v>387</v>
      </c>
      <c r="E33" s="41" t="s">
        <v>387</v>
      </c>
      <c r="F33" s="41">
        <v>5883.37507293824</v>
      </c>
      <c r="G33" s="41">
        <v>193257</v>
      </c>
      <c r="H33" s="41">
        <v>281</v>
      </c>
      <c r="I33" s="41">
        <v>3740.7554999999998</v>
      </c>
      <c r="J33" s="41">
        <v>5.5807000000000002</v>
      </c>
      <c r="K33" s="41">
        <v>62999</v>
      </c>
      <c r="L33" s="41">
        <v>7</v>
      </c>
      <c r="M33" s="41">
        <v>1318.6801</v>
      </c>
      <c r="N33" s="41">
        <v>0.15229999999999999</v>
      </c>
      <c r="O33" s="41">
        <v>63006</v>
      </c>
      <c r="P33" s="41">
        <v>1318.8324</v>
      </c>
      <c r="Q33" s="41">
        <v>20542</v>
      </c>
      <c r="R33" s="41">
        <v>367.70179999999999</v>
      </c>
      <c r="S33" s="41">
        <v>1577</v>
      </c>
      <c r="T33" s="41">
        <v>34.694000000000003</v>
      </c>
      <c r="U33" s="41">
        <v>214080</v>
      </c>
      <c r="V33" s="41">
        <v>64583</v>
      </c>
      <c r="W33" s="41">
        <v>4114.0379999999996</v>
      </c>
      <c r="X33" s="41">
        <v>1353.5264</v>
      </c>
    </row>
    <row r="34" spans="1:24" x14ac:dyDescent="0.35">
      <c r="A34" s="41" t="s">
        <v>18</v>
      </c>
      <c r="B34" s="41" t="s">
        <v>437</v>
      </c>
      <c r="C34" s="41" t="s">
        <v>575</v>
      </c>
      <c r="D34" s="41" t="s">
        <v>53</v>
      </c>
      <c r="E34" s="41" t="s">
        <v>53</v>
      </c>
      <c r="F34" s="41">
        <v>9505.7788423497004</v>
      </c>
      <c r="G34" s="41">
        <v>418704</v>
      </c>
      <c r="H34" s="41">
        <v>128034</v>
      </c>
      <c r="I34" s="41">
        <v>8021.9485999999988</v>
      </c>
      <c r="J34" s="41">
        <v>2492.4282000000003</v>
      </c>
      <c r="K34" s="41">
        <v>225070</v>
      </c>
      <c r="L34" s="41">
        <v>71501</v>
      </c>
      <c r="M34" s="41">
        <v>4635.3428000000004</v>
      </c>
      <c r="N34" s="41">
        <v>1507.3153000000002</v>
      </c>
      <c r="O34" s="41">
        <v>296571</v>
      </c>
      <c r="P34" s="41">
        <v>6142.6581000000006</v>
      </c>
      <c r="Q34" s="41">
        <v>0</v>
      </c>
      <c r="R34" s="41">
        <v>0</v>
      </c>
      <c r="S34" s="41">
        <v>0</v>
      </c>
      <c r="T34" s="41">
        <v>0</v>
      </c>
      <c r="U34" s="41">
        <v>546738</v>
      </c>
      <c r="V34" s="41">
        <v>296571</v>
      </c>
      <c r="W34" s="41">
        <v>10514.376799999998</v>
      </c>
      <c r="X34" s="41">
        <v>6142.6581000000006</v>
      </c>
    </row>
    <row r="35" spans="1:24" x14ac:dyDescent="0.35">
      <c r="A35" s="41" t="s">
        <v>18</v>
      </c>
      <c r="B35" s="41" t="s">
        <v>437</v>
      </c>
      <c r="C35" s="41" t="s">
        <v>436</v>
      </c>
      <c r="D35" s="41" t="s">
        <v>120</v>
      </c>
      <c r="E35" s="41" t="s">
        <v>120</v>
      </c>
      <c r="F35" s="41">
        <v>8800.3080252838008</v>
      </c>
      <c r="G35" s="41">
        <v>409918</v>
      </c>
      <c r="H35" s="41">
        <v>50258</v>
      </c>
      <c r="I35" s="41">
        <v>7760.771999999999</v>
      </c>
      <c r="J35" s="41">
        <v>974.84740000000011</v>
      </c>
      <c r="K35" s="41">
        <v>70706</v>
      </c>
      <c r="L35" s="41">
        <v>29521</v>
      </c>
      <c r="M35" s="41">
        <v>1449.5126</v>
      </c>
      <c r="N35" s="41">
        <v>654.16309999999999</v>
      </c>
      <c r="O35" s="41">
        <v>100227</v>
      </c>
      <c r="P35" s="41">
        <v>2103.6756999999998</v>
      </c>
      <c r="Q35" s="41">
        <v>13</v>
      </c>
      <c r="R35" s="41">
        <v>0.23269999999999999</v>
      </c>
      <c r="S35" s="41">
        <v>0</v>
      </c>
      <c r="T35" s="41">
        <v>0</v>
      </c>
      <c r="U35" s="41">
        <v>460189</v>
      </c>
      <c r="V35" s="41">
        <v>100227</v>
      </c>
      <c r="W35" s="41">
        <v>8735.8521000000001</v>
      </c>
      <c r="X35" s="41">
        <v>2103.6756999999998</v>
      </c>
    </row>
    <row r="36" spans="1:24" x14ac:dyDescent="0.35">
      <c r="A36" s="41" t="s">
        <v>18</v>
      </c>
      <c r="B36" s="41" t="s">
        <v>437</v>
      </c>
      <c r="C36" s="41" t="s">
        <v>555</v>
      </c>
      <c r="D36" s="41" t="s">
        <v>283</v>
      </c>
      <c r="E36" s="41" t="s">
        <v>283</v>
      </c>
      <c r="F36" s="41">
        <v>1697.37537434822</v>
      </c>
      <c r="G36" s="41">
        <v>22114</v>
      </c>
      <c r="H36" s="41">
        <v>759</v>
      </c>
      <c r="I36" s="41">
        <v>422.0086</v>
      </c>
      <c r="J36" s="41">
        <v>15.104099999999999</v>
      </c>
      <c r="K36" s="41">
        <v>6872</v>
      </c>
      <c r="L36" s="41">
        <v>2590</v>
      </c>
      <c r="M36" s="41">
        <v>139.82339999999999</v>
      </c>
      <c r="N36" s="41">
        <v>57.926599999999993</v>
      </c>
      <c r="O36" s="41">
        <v>9462</v>
      </c>
      <c r="P36" s="41">
        <v>197.75</v>
      </c>
      <c r="Q36" s="41">
        <v>0</v>
      </c>
      <c r="R36" s="41">
        <v>0</v>
      </c>
      <c r="S36" s="41">
        <v>0</v>
      </c>
      <c r="T36" s="41">
        <v>0</v>
      </c>
      <c r="U36" s="41">
        <v>22873</v>
      </c>
      <c r="V36" s="41">
        <v>9462</v>
      </c>
      <c r="W36" s="41">
        <v>437.11270000000002</v>
      </c>
      <c r="X36" s="41">
        <v>197.75</v>
      </c>
    </row>
    <row r="37" spans="1:24" x14ac:dyDescent="0.35">
      <c r="A37" s="41" t="s">
        <v>18</v>
      </c>
      <c r="B37" s="41" t="s">
        <v>437</v>
      </c>
      <c r="C37" s="41" t="s">
        <v>636</v>
      </c>
      <c r="D37" s="41" t="s">
        <v>287</v>
      </c>
      <c r="E37" s="41" t="s">
        <v>287</v>
      </c>
      <c r="F37" s="41">
        <v>2422.9406007262201</v>
      </c>
      <c r="G37" s="41">
        <v>50746</v>
      </c>
      <c r="H37" s="41">
        <v>7217</v>
      </c>
      <c r="I37" s="41">
        <v>986.04960000000005</v>
      </c>
      <c r="J37" s="41">
        <v>142.30090000000001</v>
      </c>
      <c r="K37" s="41">
        <v>20947</v>
      </c>
      <c r="L37" s="41">
        <v>3203</v>
      </c>
      <c r="M37" s="41">
        <v>427.1465</v>
      </c>
      <c r="N37" s="41">
        <v>69.082699999999988</v>
      </c>
      <c r="O37" s="41">
        <v>24150</v>
      </c>
      <c r="P37" s="41">
        <v>496.22919999999999</v>
      </c>
      <c r="Q37" s="41">
        <v>0</v>
      </c>
      <c r="R37" s="41">
        <v>0</v>
      </c>
      <c r="S37" s="41">
        <v>0</v>
      </c>
      <c r="T37" s="41">
        <v>0</v>
      </c>
      <c r="U37" s="41">
        <v>57963</v>
      </c>
      <c r="V37" s="41">
        <v>24150</v>
      </c>
      <c r="W37" s="41">
        <v>1128.3505</v>
      </c>
      <c r="X37" s="41">
        <v>496.22919999999999</v>
      </c>
    </row>
    <row r="38" spans="1:24" x14ac:dyDescent="0.35">
      <c r="A38" s="41" t="s">
        <v>18</v>
      </c>
      <c r="B38" s="41" t="s">
        <v>437</v>
      </c>
      <c r="C38" s="41" t="s">
        <v>572</v>
      </c>
      <c r="D38" s="41" t="s">
        <v>340</v>
      </c>
      <c r="E38" s="41" t="s">
        <v>340</v>
      </c>
      <c r="F38" s="41">
        <v>19185.411174248198</v>
      </c>
      <c r="G38" s="41">
        <v>255027</v>
      </c>
      <c r="H38" s="41">
        <v>143527</v>
      </c>
      <c r="I38" s="41">
        <v>4969.8091000000013</v>
      </c>
      <c r="J38" s="41">
        <v>2815.9764999999998</v>
      </c>
      <c r="K38" s="41">
        <v>160926</v>
      </c>
      <c r="L38" s="41">
        <v>100293</v>
      </c>
      <c r="M38" s="41">
        <v>3324.5129999999999</v>
      </c>
      <c r="N38" s="41">
        <v>2166.9913000000001</v>
      </c>
      <c r="O38" s="41">
        <v>261219</v>
      </c>
      <c r="P38" s="41">
        <v>5491.5043000000005</v>
      </c>
      <c r="Q38" s="41">
        <v>0</v>
      </c>
      <c r="R38" s="41">
        <v>0</v>
      </c>
      <c r="S38" s="41">
        <v>0</v>
      </c>
      <c r="T38" s="41">
        <v>0</v>
      </c>
      <c r="U38" s="41">
        <v>398554</v>
      </c>
      <c r="V38" s="41">
        <v>261219</v>
      </c>
      <c r="W38" s="41">
        <v>7785.7856000000011</v>
      </c>
      <c r="X38" s="41">
        <v>5491.5043000000005</v>
      </c>
    </row>
    <row r="39" spans="1:24" x14ac:dyDescent="0.35">
      <c r="A39" s="41" t="s">
        <v>18</v>
      </c>
      <c r="B39" s="41" t="s">
        <v>437</v>
      </c>
      <c r="C39" s="41" t="s">
        <v>625</v>
      </c>
      <c r="D39" s="41" t="s">
        <v>381</v>
      </c>
      <c r="E39" s="41" t="s">
        <v>381</v>
      </c>
      <c r="F39" s="41">
        <v>14062.168084230199</v>
      </c>
      <c r="G39" s="41">
        <v>526829</v>
      </c>
      <c r="H39" s="41">
        <v>185086</v>
      </c>
      <c r="I39" s="41">
        <v>10173.542300000001</v>
      </c>
      <c r="J39" s="41">
        <v>3616.7842000000001</v>
      </c>
      <c r="K39" s="41">
        <v>209329</v>
      </c>
      <c r="L39" s="41">
        <v>61359</v>
      </c>
      <c r="M39" s="41">
        <v>4222.0775000000003</v>
      </c>
      <c r="N39" s="41">
        <v>1334.9111</v>
      </c>
      <c r="O39" s="41">
        <v>270688</v>
      </c>
      <c r="P39" s="41">
        <v>5556.9886000000006</v>
      </c>
      <c r="Q39" s="41">
        <v>0</v>
      </c>
      <c r="R39" s="41">
        <v>0</v>
      </c>
      <c r="S39" s="41">
        <v>0</v>
      </c>
      <c r="T39" s="41">
        <v>0</v>
      </c>
      <c r="U39" s="41">
        <v>711915</v>
      </c>
      <c r="V39" s="41">
        <v>270688</v>
      </c>
      <c r="W39" s="41">
        <v>13790.326500000001</v>
      </c>
      <c r="X39" s="41">
        <v>5556.9886000000006</v>
      </c>
    </row>
    <row r="40" spans="1:24" x14ac:dyDescent="0.35">
      <c r="A40" s="41" t="s">
        <v>18</v>
      </c>
      <c r="B40" s="41" t="s">
        <v>437</v>
      </c>
      <c r="C40" s="41" t="s">
        <v>696</v>
      </c>
      <c r="D40" s="41" t="s">
        <v>403</v>
      </c>
      <c r="E40" s="41" t="s">
        <v>403</v>
      </c>
      <c r="F40" s="41">
        <v>10529.2384276213</v>
      </c>
      <c r="G40" s="41">
        <v>278896</v>
      </c>
      <c r="H40" s="41">
        <v>42711</v>
      </c>
      <c r="I40" s="41">
        <v>5352.7340000000004</v>
      </c>
      <c r="J40" s="41">
        <v>838.72370000000001</v>
      </c>
      <c r="K40" s="41">
        <v>133938</v>
      </c>
      <c r="L40" s="41">
        <v>46074</v>
      </c>
      <c r="M40" s="41">
        <v>2732.0952000000002</v>
      </c>
      <c r="N40" s="41">
        <v>1011.1641999999999</v>
      </c>
      <c r="O40" s="41">
        <v>180012</v>
      </c>
      <c r="P40" s="41">
        <v>3743.2593999999999</v>
      </c>
      <c r="Q40" s="41">
        <v>0</v>
      </c>
      <c r="R40" s="41">
        <v>0</v>
      </c>
      <c r="S40" s="41">
        <v>0</v>
      </c>
      <c r="T40" s="41">
        <v>0</v>
      </c>
      <c r="U40" s="41">
        <v>321607</v>
      </c>
      <c r="V40" s="41">
        <v>180012</v>
      </c>
      <c r="W40" s="41">
        <v>6191.4577000000008</v>
      </c>
      <c r="X40" s="41">
        <v>3743.2593999999999</v>
      </c>
    </row>
    <row r="41" spans="1:24" x14ac:dyDescent="0.35">
      <c r="A41" s="41" t="s">
        <v>18</v>
      </c>
      <c r="B41" s="41" t="s">
        <v>569</v>
      </c>
      <c r="C41" s="41" t="s">
        <v>748</v>
      </c>
      <c r="D41" s="41" t="s">
        <v>19</v>
      </c>
      <c r="E41" s="41" t="s">
        <v>19</v>
      </c>
      <c r="F41" s="41">
        <v>5373.3737869630604</v>
      </c>
      <c r="G41" s="41">
        <v>59355</v>
      </c>
      <c r="H41" s="41">
        <v>78</v>
      </c>
      <c r="I41" s="41">
        <v>1154.4244999999999</v>
      </c>
      <c r="J41" s="41">
        <v>1.5353999999999999</v>
      </c>
      <c r="K41" s="41">
        <v>30940</v>
      </c>
      <c r="L41" s="41">
        <v>145</v>
      </c>
      <c r="M41" s="41">
        <v>629.15320000000008</v>
      </c>
      <c r="N41" s="41">
        <v>3.2105000000000001</v>
      </c>
      <c r="O41" s="41">
        <v>31085</v>
      </c>
      <c r="P41" s="41">
        <v>632.36370000000011</v>
      </c>
      <c r="Q41" s="41">
        <v>0</v>
      </c>
      <c r="R41" s="41">
        <v>0</v>
      </c>
      <c r="S41" s="41">
        <v>0</v>
      </c>
      <c r="T41" s="41">
        <v>0</v>
      </c>
      <c r="U41" s="41">
        <v>59433</v>
      </c>
      <c r="V41" s="41">
        <v>31085</v>
      </c>
      <c r="W41" s="41">
        <v>1155.9598999999998</v>
      </c>
      <c r="X41" s="41">
        <v>632.36370000000011</v>
      </c>
    </row>
    <row r="42" spans="1:24" x14ac:dyDescent="0.35">
      <c r="A42" s="41" t="s">
        <v>18</v>
      </c>
      <c r="B42" s="41" t="s">
        <v>569</v>
      </c>
      <c r="C42" s="41" t="s">
        <v>568</v>
      </c>
      <c r="D42" s="41" t="s">
        <v>379</v>
      </c>
      <c r="E42" s="41" t="s">
        <v>379</v>
      </c>
      <c r="F42" s="41">
        <v>13771.804596022301</v>
      </c>
      <c r="G42" s="41">
        <v>287528</v>
      </c>
      <c r="H42" s="41">
        <v>51822</v>
      </c>
      <c r="I42" s="41">
        <v>5531.2363999999998</v>
      </c>
      <c r="J42" s="41">
        <v>1025.5864000000001</v>
      </c>
      <c r="K42" s="41">
        <v>105937</v>
      </c>
      <c r="L42" s="41">
        <v>20121</v>
      </c>
      <c r="M42" s="41">
        <v>2149.0754999999999</v>
      </c>
      <c r="N42" s="41">
        <v>433.00669999999997</v>
      </c>
      <c r="O42" s="41">
        <v>126058</v>
      </c>
      <c r="P42" s="41">
        <v>2582.0821999999998</v>
      </c>
      <c r="Q42" s="41">
        <v>0</v>
      </c>
      <c r="R42" s="41">
        <v>0</v>
      </c>
      <c r="S42" s="41">
        <v>0</v>
      </c>
      <c r="T42" s="41">
        <v>0</v>
      </c>
      <c r="U42" s="41">
        <v>339350</v>
      </c>
      <c r="V42" s="41">
        <v>126058</v>
      </c>
      <c r="W42" s="41">
        <v>6556.8227999999999</v>
      </c>
      <c r="X42" s="41">
        <v>2582.0821999999998</v>
      </c>
    </row>
    <row r="43" spans="1:24" x14ac:dyDescent="0.35">
      <c r="A43" s="41" t="s">
        <v>18</v>
      </c>
      <c r="B43" s="41" t="s">
        <v>569</v>
      </c>
      <c r="C43" s="41" t="s">
        <v>641</v>
      </c>
      <c r="D43" s="41" t="s">
        <v>154</v>
      </c>
      <c r="E43" s="41" t="s">
        <v>154</v>
      </c>
      <c r="F43" s="41">
        <v>81588.815290743296</v>
      </c>
      <c r="G43" s="41">
        <v>798193</v>
      </c>
      <c r="H43" s="41">
        <v>291868</v>
      </c>
      <c r="I43" s="41">
        <v>15426.5417</v>
      </c>
      <c r="J43" s="41">
        <v>5726.3502000000008</v>
      </c>
      <c r="K43" s="41">
        <v>375442</v>
      </c>
      <c r="L43" s="41">
        <v>127736</v>
      </c>
      <c r="M43" s="41">
        <v>7675.4946</v>
      </c>
      <c r="N43" s="41">
        <v>2686.0565999999999</v>
      </c>
      <c r="O43" s="41">
        <v>503178</v>
      </c>
      <c r="P43" s="41">
        <v>10361.5512</v>
      </c>
      <c r="Q43" s="41">
        <v>1221115</v>
      </c>
      <c r="R43" s="41">
        <v>21857.958500000001</v>
      </c>
      <c r="S43" s="41">
        <v>488997</v>
      </c>
      <c r="T43" s="41">
        <v>10757.933999999999</v>
      </c>
      <c r="U43" s="41">
        <v>2311176</v>
      </c>
      <c r="V43" s="41">
        <v>992175</v>
      </c>
      <c r="W43" s="41">
        <v>43010.850400000003</v>
      </c>
      <c r="X43" s="41">
        <v>21119.485199999999</v>
      </c>
    </row>
    <row r="44" spans="1:24" x14ac:dyDescent="0.35">
      <c r="A44" s="41" t="s">
        <v>18</v>
      </c>
      <c r="B44" s="41" t="s">
        <v>569</v>
      </c>
      <c r="C44" s="41" t="s">
        <v>683</v>
      </c>
      <c r="D44" s="41" t="s">
        <v>200</v>
      </c>
      <c r="E44" s="41" t="s">
        <v>200</v>
      </c>
      <c r="F44" s="41">
        <v>6992.1484103147304</v>
      </c>
      <c r="G44" s="41">
        <v>134476</v>
      </c>
      <c r="H44" s="41">
        <v>2230</v>
      </c>
      <c r="I44" s="41">
        <v>2635.1126000000004</v>
      </c>
      <c r="J44" s="41">
        <v>44.342000000000006</v>
      </c>
      <c r="K44" s="41">
        <v>64419</v>
      </c>
      <c r="L44" s="41">
        <v>17455</v>
      </c>
      <c r="M44" s="41">
        <v>1315.9019000000001</v>
      </c>
      <c r="N44" s="41">
        <v>377.25449999999995</v>
      </c>
      <c r="O44" s="41">
        <v>81874</v>
      </c>
      <c r="P44" s="41">
        <v>1693.1564000000001</v>
      </c>
      <c r="Q44" s="41">
        <v>0</v>
      </c>
      <c r="R44" s="41">
        <v>0</v>
      </c>
      <c r="S44" s="41">
        <v>0</v>
      </c>
      <c r="T44" s="41">
        <v>0</v>
      </c>
      <c r="U44" s="41">
        <v>136706</v>
      </c>
      <c r="V44" s="41">
        <v>81874</v>
      </c>
      <c r="W44" s="41">
        <v>2679.4546000000005</v>
      </c>
      <c r="X44" s="41">
        <v>1693.1564000000001</v>
      </c>
    </row>
    <row r="45" spans="1:24" x14ac:dyDescent="0.35">
      <c r="A45" s="41" t="s">
        <v>18</v>
      </c>
      <c r="B45" s="41" t="s">
        <v>569</v>
      </c>
      <c r="C45" s="41" t="s">
        <v>700</v>
      </c>
      <c r="D45" s="41" t="s">
        <v>248</v>
      </c>
      <c r="E45" s="41" t="s">
        <v>248</v>
      </c>
      <c r="F45" s="41">
        <v>12621.135251624901</v>
      </c>
      <c r="G45" s="41">
        <v>314348</v>
      </c>
      <c r="H45" s="41">
        <v>74535</v>
      </c>
      <c r="I45" s="41">
        <v>6019.4740000000002</v>
      </c>
      <c r="J45" s="41">
        <v>1433.4890999999998</v>
      </c>
      <c r="K45" s="41">
        <v>142717</v>
      </c>
      <c r="L45" s="41">
        <v>88971</v>
      </c>
      <c r="M45" s="41">
        <v>2911.7061000000003</v>
      </c>
      <c r="N45" s="41">
        <v>1939.6321</v>
      </c>
      <c r="O45" s="41">
        <v>231688</v>
      </c>
      <c r="P45" s="41">
        <v>4851.3382000000001</v>
      </c>
      <c r="Q45" s="41">
        <v>25</v>
      </c>
      <c r="R45" s="41">
        <v>0.44750000000000001</v>
      </c>
      <c r="S45" s="41">
        <v>0</v>
      </c>
      <c r="T45" s="41">
        <v>0</v>
      </c>
      <c r="U45" s="41">
        <v>388908</v>
      </c>
      <c r="V45" s="41">
        <v>231688</v>
      </c>
      <c r="W45" s="41">
        <v>7453.4106000000002</v>
      </c>
      <c r="X45" s="41">
        <v>4851.3382000000001</v>
      </c>
    </row>
    <row r="46" spans="1:24" x14ac:dyDescent="0.35">
      <c r="A46" s="41" t="s">
        <v>18</v>
      </c>
      <c r="B46" s="41" t="s">
        <v>569</v>
      </c>
      <c r="C46" s="41" t="s">
        <v>638</v>
      </c>
      <c r="D46" s="41" t="s">
        <v>294</v>
      </c>
      <c r="E46" s="41" t="s">
        <v>294</v>
      </c>
      <c r="F46" s="41">
        <v>5941.507831248</v>
      </c>
      <c r="G46" s="41">
        <v>146035</v>
      </c>
      <c r="H46" s="41">
        <v>5437</v>
      </c>
      <c r="I46" s="41">
        <v>2824.3099000000002</v>
      </c>
      <c r="J46" s="41">
        <v>107.95410000000001</v>
      </c>
      <c r="K46" s="41">
        <v>91461</v>
      </c>
      <c r="L46" s="41">
        <v>7705</v>
      </c>
      <c r="M46" s="41">
        <v>1890.9213</v>
      </c>
      <c r="N46" s="41">
        <v>169.47030000000001</v>
      </c>
      <c r="O46" s="41">
        <v>99166</v>
      </c>
      <c r="P46" s="41">
        <v>2060.3915999999999</v>
      </c>
      <c r="Q46" s="41">
        <v>0</v>
      </c>
      <c r="R46" s="41">
        <v>0</v>
      </c>
      <c r="S46" s="41">
        <v>0</v>
      </c>
      <c r="T46" s="41">
        <v>0</v>
      </c>
      <c r="U46" s="41">
        <v>151472</v>
      </c>
      <c r="V46" s="41">
        <v>99166</v>
      </c>
      <c r="W46" s="41">
        <v>2932.2640000000001</v>
      </c>
      <c r="X46" s="41">
        <v>2060.3915999999999</v>
      </c>
    </row>
    <row r="47" spans="1:24" x14ac:dyDescent="0.35">
      <c r="A47" s="41" t="s">
        <v>18</v>
      </c>
      <c r="B47" s="41" t="s">
        <v>569</v>
      </c>
      <c r="C47" s="41" t="s">
        <v>578</v>
      </c>
      <c r="D47" s="41" t="s">
        <v>299</v>
      </c>
      <c r="E47" s="41" t="s">
        <v>299</v>
      </c>
      <c r="F47" s="41">
        <v>7341.5845553545196</v>
      </c>
      <c r="G47" s="41">
        <v>56030</v>
      </c>
      <c r="H47" s="41">
        <v>0</v>
      </c>
      <c r="I47" s="41">
        <v>1088.6587999999999</v>
      </c>
      <c r="J47" s="41">
        <v>0</v>
      </c>
      <c r="K47" s="41">
        <v>25810</v>
      </c>
      <c r="L47" s="41">
        <v>12</v>
      </c>
      <c r="M47" s="41">
        <v>535.37580000000003</v>
      </c>
      <c r="N47" s="41">
        <v>0.23880000000000001</v>
      </c>
      <c r="O47" s="41">
        <v>25822</v>
      </c>
      <c r="P47" s="41">
        <v>535.6146</v>
      </c>
      <c r="Q47" s="41">
        <v>0</v>
      </c>
      <c r="R47" s="41">
        <v>0</v>
      </c>
      <c r="S47" s="41">
        <v>0</v>
      </c>
      <c r="T47" s="41">
        <v>0</v>
      </c>
      <c r="U47" s="41">
        <v>56030</v>
      </c>
      <c r="V47" s="41">
        <v>25822</v>
      </c>
      <c r="W47" s="41">
        <v>1088.6587999999999</v>
      </c>
      <c r="X47" s="41">
        <v>535.6146</v>
      </c>
    </row>
    <row r="48" spans="1:24" x14ac:dyDescent="0.35">
      <c r="A48" s="41" t="s">
        <v>18</v>
      </c>
      <c r="B48" s="41" t="s">
        <v>569</v>
      </c>
      <c r="C48" s="41" t="s">
        <v>673</v>
      </c>
      <c r="D48" s="41" t="s">
        <v>338</v>
      </c>
      <c r="E48" s="41" t="s">
        <v>338</v>
      </c>
      <c r="F48" s="41">
        <v>18318.3346432734</v>
      </c>
      <c r="G48" s="41">
        <v>256238</v>
      </c>
      <c r="H48" s="41">
        <v>52895</v>
      </c>
      <c r="I48" s="41">
        <v>5005.0296000000008</v>
      </c>
      <c r="J48" s="41">
        <v>1042.4395000000002</v>
      </c>
      <c r="K48" s="41">
        <v>230632</v>
      </c>
      <c r="L48" s="41">
        <v>31105</v>
      </c>
      <c r="M48" s="41">
        <v>4655.1513999999997</v>
      </c>
      <c r="N48" s="41">
        <v>656.71029999999996</v>
      </c>
      <c r="O48" s="41">
        <v>261737</v>
      </c>
      <c r="P48" s="41">
        <v>5311.8616999999995</v>
      </c>
      <c r="Q48" s="41">
        <v>0</v>
      </c>
      <c r="R48" s="41">
        <v>0</v>
      </c>
      <c r="S48" s="41">
        <v>0</v>
      </c>
      <c r="T48" s="41">
        <v>0</v>
      </c>
      <c r="U48" s="41">
        <v>309133</v>
      </c>
      <c r="V48" s="41">
        <v>261737</v>
      </c>
      <c r="W48" s="41">
        <v>6047.4691000000012</v>
      </c>
      <c r="X48" s="41">
        <v>5311.8616999999995</v>
      </c>
    </row>
    <row r="49" spans="1:24" x14ac:dyDescent="0.35">
      <c r="A49" s="41" t="s">
        <v>18</v>
      </c>
      <c r="B49" s="41" t="s">
        <v>605</v>
      </c>
      <c r="C49" s="41" t="s">
        <v>701</v>
      </c>
      <c r="D49" s="41" t="s">
        <v>67</v>
      </c>
      <c r="E49" s="41" t="s">
        <v>67</v>
      </c>
      <c r="F49" s="41">
        <v>4788.8811813747097</v>
      </c>
      <c r="G49" s="41">
        <v>59348</v>
      </c>
      <c r="H49" s="41">
        <v>708</v>
      </c>
      <c r="I49" s="41">
        <v>1165.2472</v>
      </c>
      <c r="J49" s="41">
        <v>14.064</v>
      </c>
      <c r="K49" s="41">
        <v>20453</v>
      </c>
      <c r="L49" s="41">
        <v>243</v>
      </c>
      <c r="M49" s="41">
        <v>413.60829999999999</v>
      </c>
      <c r="N49" s="41">
        <v>4.8435000000000006</v>
      </c>
      <c r="O49" s="41">
        <v>20696</v>
      </c>
      <c r="P49" s="41">
        <v>418.45179999999999</v>
      </c>
      <c r="Q49" s="41">
        <v>29967</v>
      </c>
      <c r="R49" s="41">
        <v>536.40930000000003</v>
      </c>
      <c r="S49" s="41">
        <v>21315</v>
      </c>
      <c r="T49" s="41">
        <v>468.93</v>
      </c>
      <c r="U49" s="41">
        <v>90023</v>
      </c>
      <c r="V49" s="41">
        <v>42011</v>
      </c>
      <c r="W49" s="41">
        <v>1715.7205000000001</v>
      </c>
      <c r="X49" s="41">
        <v>887.3818</v>
      </c>
    </row>
    <row r="50" spans="1:24" x14ac:dyDescent="0.35">
      <c r="A50" s="41" t="s">
        <v>18</v>
      </c>
      <c r="B50" s="41" t="s">
        <v>605</v>
      </c>
      <c r="C50" s="41" t="s">
        <v>615</v>
      </c>
      <c r="D50" s="41" t="s">
        <v>183</v>
      </c>
      <c r="E50" s="41" t="s">
        <v>183</v>
      </c>
      <c r="F50" s="41">
        <v>6685.1515374196397</v>
      </c>
      <c r="G50" s="41">
        <v>96276</v>
      </c>
      <c r="H50" s="41">
        <v>16975</v>
      </c>
      <c r="I50" s="41">
        <v>1881.2928000000002</v>
      </c>
      <c r="J50" s="41">
        <v>330.60649999999998</v>
      </c>
      <c r="K50" s="41">
        <v>42962</v>
      </c>
      <c r="L50" s="41">
        <v>10032</v>
      </c>
      <c r="M50" s="41">
        <v>874.72980000000007</v>
      </c>
      <c r="N50" s="41">
        <v>221.14400000000001</v>
      </c>
      <c r="O50" s="41">
        <v>52994</v>
      </c>
      <c r="P50" s="41">
        <v>1095.8738000000001</v>
      </c>
      <c r="Q50" s="41">
        <v>2</v>
      </c>
      <c r="R50" s="41">
        <v>3.5799999999999998E-2</v>
      </c>
      <c r="S50" s="41">
        <v>142</v>
      </c>
      <c r="T50" s="41">
        <v>3.1240000000000001</v>
      </c>
      <c r="U50" s="41">
        <v>113253</v>
      </c>
      <c r="V50" s="41">
        <v>53136</v>
      </c>
      <c r="W50" s="41">
        <v>2211.9351000000001</v>
      </c>
      <c r="X50" s="41">
        <v>1098.9978000000001</v>
      </c>
    </row>
    <row r="51" spans="1:24" x14ac:dyDescent="0.35">
      <c r="A51" s="41" t="s">
        <v>18</v>
      </c>
      <c r="B51" s="41" t="s">
        <v>605</v>
      </c>
      <c r="C51" s="41" t="s">
        <v>753</v>
      </c>
      <c r="D51" s="41" t="s">
        <v>295</v>
      </c>
      <c r="E51" s="41" t="s">
        <v>295</v>
      </c>
      <c r="F51" s="41">
        <v>8520.1851444040603</v>
      </c>
      <c r="G51" s="41">
        <v>132262</v>
      </c>
      <c r="H51" s="41">
        <v>37798</v>
      </c>
      <c r="I51" s="41">
        <v>2560.2414000000008</v>
      </c>
      <c r="J51" s="41">
        <v>746.66840000000013</v>
      </c>
      <c r="K51" s="41">
        <v>60967</v>
      </c>
      <c r="L51" s="41">
        <v>17109</v>
      </c>
      <c r="M51" s="41">
        <v>1237.1321</v>
      </c>
      <c r="N51" s="41">
        <v>362.66270000000003</v>
      </c>
      <c r="O51" s="41">
        <v>78076</v>
      </c>
      <c r="P51" s="41">
        <v>1599.7948000000001</v>
      </c>
      <c r="Q51" s="41">
        <v>31553</v>
      </c>
      <c r="R51" s="41">
        <v>564.79870000000005</v>
      </c>
      <c r="S51" s="41">
        <v>778</v>
      </c>
      <c r="T51" s="41">
        <v>17.116</v>
      </c>
      <c r="U51" s="41">
        <v>201613</v>
      </c>
      <c r="V51" s="41">
        <v>78854</v>
      </c>
      <c r="W51" s="41">
        <v>3871.7085000000006</v>
      </c>
      <c r="X51" s="41">
        <v>1616.9108000000001</v>
      </c>
    </row>
    <row r="52" spans="1:24" x14ac:dyDescent="0.35">
      <c r="A52" s="41" t="s">
        <v>18</v>
      </c>
      <c r="B52" s="41" t="s">
        <v>605</v>
      </c>
      <c r="C52" s="41" t="s">
        <v>604</v>
      </c>
      <c r="D52" s="41" t="s">
        <v>208</v>
      </c>
      <c r="E52" s="41" t="s">
        <v>208</v>
      </c>
      <c r="F52" s="41">
        <v>8220.2902673439203</v>
      </c>
      <c r="G52" s="41">
        <v>127546</v>
      </c>
      <c r="H52" s="41">
        <v>14296</v>
      </c>
      <c r="I52" s="41">
        <v>2463.3031999999998</v>
      </c>
      <c r="J52" s="41">
        <v>277.05079999999998</v>
      </c>
      <c r="K52" s="41">
        <v>45802</v>
      </c>
      <c r="L52" s="41">
        <v>12840</v>
      </c>
      <c r="M52" s="41">
        <v>932.25459999999998</v>
      </c>
      <c r="N52" s="41">
        <v>282.28559999999999</v>
      </c>
      <c r="O52" s="41">
        <v>58642</v>
      </c>
      <c r="P52" s="41">
        <v>1214.5401999999999</v>
      </c>
      <c r="Q52" s="41">
        <v>2657</v>
      </c>
      <c r="R52" s="41">
        <v>47.560299999999998</v>
      </c>
      <c r="S52" s="41">
        <v>3692</v>
      </c>
      <c r="T52" s="41">
        <v>81.224000000000004</v>
      </c>
      <c r="U52" s="41">
        <v>144499</v>
      </c>
      <c r="V52" s="41">
        <v>62334</v>
      </c>
      <c r="W52" s="41">
        <v>2787.9142999999999</v>
      </c>
      <c r="X52" s="41">
        <v>1295.7641999999998</v>
      </c>
    </row>
    <row r="53" spans="1:24" x14ac:dyDescent="0.35">
      <c r="A53" s="41" t="s">
        <v>33</v>
      </c>
      <c r="B53" s="41" t="s">
        <v>456</v>
      </c>
      <c r="C53" s="41" t="s">
        <v>628</v>
      </c>
      <c r="D53" s="41" t="s">
        <v>80</v>
      </c>
      <c r="E53" s="41" t="s">
        <v>80</v>
      </c>
      <c r="F53" s="41">
        <v>10204.086886286101</v>
      </c>
      <c r="G53" s="41">
        <v>14524</v>
      </c>
      <c r="H53" s="41">
        <v>4795</v>
      </c>
      <c r="I53" s="41">
        <v>287.25520000000006</v>
      </c>
      <c r="J53" s="41">
        <v>95.385500000000008</v>
      </c>
      <c r="K53" s="41">
        <v>4227</v>
      </c>
      <c r="L53" s="41">
        <v>2981</v>
      </c>
      <c r="M53" s="41">
        <v>93.355099999999993</v>
      </c>
      <c r="N53" s="41">
        <v>67.064699999999988</v>
      </c>
      <c r="O53" s="41">
        <v>7208</v>
      </c>
      <c r="P53" s="41">
        <v>160.41979999999998</v>
      </c>
      <c r="Q53" s="41">
        <v>120075</v>
      </c>
      <c r="R53" s="41">
        <v>2149.3425000000002</v>
      </c>
      <c r="S53" s="41">
        <v>101617</v>
      </c>
      <c r="T53" s="41">
        <v>2235.5740000000001</v>
      </c>
      <c r="U53" s="41">
        <v>139394</v>
      </c>
      <c r="V53" s="41">
        <v>108825</v>
      </c>
      <c r="W53" s="41">
        <v>2531.9832000000001</v>
      </c>
      <c r="X53" s="41">
        <v>2395.9938000000002</v>
      </c>
    </row>
    <row r="54" spans="1:24" x14ac:dyDescent="0.35">
      <c r="A54" s="41" t="s">
        <v>33</v>
      </c>
      <c r="B54" s="41" t="s">
        <v>456</v>
      </c>
      <c r="C54" s="41" t="s">
        <v>740</v>
      </c>
      <c r="D54" s="41" t="s">
        <v>85</v>
      </c>
      <c r="E54" s="41" t="s">
        <v>85</v>
      </c>
      <c r="F54" s="41">
        <v>3676.5912176288102</v>
      </c>
      <c r="G54" s="41">
        <v>12467</v>
      </c>
      <c r="H54" s="41">
        <v>3937</v>
      </c>
      <c r="I54" s="41">
        <v>243.79110000000003</v>
      </c>
      <c r="J54" s="41">
        <v>77.329900000000009</v>
      </c>
      <c r="K54" s="41">
        <v>16031</v>
      </c>
      <c r="L54" s="41">
        <v>0</v>
      </c>
      <c r="M54" s="41">
        <v>320.24930000000001</v>
      </c>
      <c r="N54" s="41">
        <v>0</v>
      </c>
      <c r="O54" s="41">
        <v>16031</v>
      </c>
      <c r="P54" s="41">
        <v>320.24930000000001</v>
      </c>
      <c r="Q54" s="41">
        <v>57560</v>
      </c>
      <c r="R54" s="41">
        <v>1030.3240000000001</v>
      </c>
      <c r="S54" s="41">
        <v>24889</v>
      </c>
      <c r="T54" s="41">
        <v>547.55799999999999</v>
      </c>
      <c r="U54" s="41">
        <v>73964</v>
      </c>
      <c r="V54" s="41">
        <v>40920</v>
      </c>
      <c r="W54" s="41">
        <v>1351.4450000000002</v>
      </c>
      <c r="X54" s="41">
        <v>867.80729999999994</v>
      </c>
    </row>
    <row r="55" spans="1:24" x14ac:dyDescent="0.35">
      <c r="A55" s="41" t="s">
        <v>33</v>
      </c>
      <c r="B55" s="41" t="s">
        <v>456</v>
      </c>
      <c r="C55" s="41" t="s">
        <v>455</v>
      </c>
      <c r="D55" s="41" t="s">
        <v>173</v>
      </c>
      <c r="E55" s="41" t="s">
        <v>173</v>
      </c>
      <c r="F55" s="41">
        <v>12933.965121638799</v>
      </c>
      <c r="G55" s="41">
        <v>208405</v>
      </c>
      <c r="H55" s="41">
        <v>43577</v>
      </c>
      <c r="I55" s="41">
        <v>4053.1473000000001</v>
      </c>
      <c r="J55" s="41">
        <v>864.3207000000001</v>
      </c>
      <c r="K55" s="41">
        <v>87132</v>
      </c>
      <c r="L55" s="41">
        <v>28456</v>
      </c>
      <c r="M55" s="41">
        <v>1762.6697999999999</v>
      </c>
      <c r="N55" s="41">
        <v>591.80380000000002</v>
      </c>
      <c r="O55" s="41">
        <v>115588</v>
      </c>
      <c r="P55" s="41">
        <v>2354.4735999999998</v>
      </c>
      <c r="Q55" s="41">
        <v>475</v>
      </c>
      <c r="R55" s="41">
        <v>8.5024999999999995</v>
      </c>
      <c r="S55" s="41">
        <v>518</v>
      </c>
      <c r="T55" s="41">
        <v>11.396000000000001</v>
      </c>
      <c r="U55" s="41">
        <v>252457</v>
      </c>
      <c r="V55" s="41">
        <v>116106</v>
      </c>
      <c r="W55" s="41">
        <v>4925.9704999999994</v>
      </c>
      <c r="X55" s="41">
        <v>2365.8696</v>
      </c>
    </row>
    <row r="56" spans="1:24" x14ac:dyDescent="0.35">
      <c r="A56" s="41" t="s">
        <v>33</v>
      </c>
      <c r="B56" s="41" t="s">
        <v>456</v>
      </c>
      <c r="C56" s="41" t="s">
        <v>516</v>
      </c>
      <c r="D56" s="41" t="s">
        <v>202</v>
      </c>
      <c r="E56" s="41" t="s">
        <v>202</v>
      </c>
      <c r="F56" s="41">
        <v>9070.8928074453797</v>
      </c>
      <c r="G56" s="41">
        <v>51983</v>
      </c>
      <c r="H56" s="41">
        <v>8729</v>
      </c>
      <c r="I56" s="41">
        <v>1006.4490999999999</v>
      </c>
      <c r="J56" s="41">
        <v>171.59870000000001</v>
      </c>
      <c r="K56" s="41">
        <v>29043</v>
      </c>
      <c r="L56" s="41">
        <v>1185</v>
      </c>
      <c r="M56" s="41">
        <v>593.38930000000005</v>
      </c>
      <c r="N56" s="41">
        <v>23.581500000000002</v>
      </c>
      <c r="O56" s="41">
        <v>30228</v>
      </c>
      <c r="P56" s="41">
        <v>616.97080000000005</v>
      </c>
      <c r="Q56" s="41">
        <v>169008</v>
      </c>
      <c r="R56" s="41">
        <v>3025.2431999999999</v>
      </c>
      <c r="S56" s="41">
        <v>73276</v>
      </c>
      <c r="T56" s="41">
        <v>1612.0719999999999</v>
      </c>
      <c r="U56" s="41">
        <v>229720</v>
      </c>
      <c r="V56" s="41">
        <v>103504</v>
      </c>
      <c r="W56" s="41">
        <v>4203.2909999999993</v>
      </c>
      <c r="X56" s="41">
        <v>2229.0428000000002</v>
      </c>
    </row>
    <row r="57" spans="1:24" x14ac:dyDescent="0.35">
      <c r="A57" s="41" t="s">
        <v>33</v>
      </c>
      <c r="B57" s="41" t="s">
        <v>456</v>
      </c>
      <c r="C57" s="41" t="s">
        <v>677</v>
      </c>
      <c r="D57" s="41" t="s">
        <v>221</v>
      </c>
      <c r="E57" s="41" t="s">
        <v>221</v>
      </c>
      <c r="F57" s="41">
        <v>13935.3013717868</v>
      </c>
      <c r="G57" s="41">
        <v>61334</v>
      </c>
      <c r="H57" s="41">
        <v>96</v>
      </c>
      <c r="I57" s="41">
        <v>1183.8525999999999</v>
      </c>
      <c r="J57" s="41">
        <v>1.8922000000000001</v>
      </c>
      <c r="K57" s="41">
        <v>35039</v>
      </c>
      <c r="L57" s="41">
        <v>59</v>
      </c>
      <c r="M57" s="41">
        <v>717.64190000000008</v>
      </c>
      <c r="N57" s="41">
        <v>1.2104999999999999</v>
      </c>
      <c r="O57" s="41">
        <v>35098</v>
      </c>
      <c r="P57" s="41">
        <v>718.8524000000001</v>
      </c>
      <c r="Q57" s="41">
        <v>132597</v>
      </c>
      <c r="R57" s="41">
        <v>2373.4863</v>
      </c>
      <c r="S57" s="41">
        <v>67849</v>
      </c>
      <c r="T57" s="41">
        <v>1492.6780000000001</v>
      </c>
      <c r="U57" s="41">
        <v>194027</v>
      </c>
      <c r="V57" s="41">
        <v>102947</v>
      </c>
      <c r="W57" s="41">
        <v>3559.2311</v>
      </c>
      <c r="X57" s="41">
        <v>2211.5304000000001</v>
      </c>
    </row>
    <row r="58" spans="1:24" x14ac:dyDescent="0.35">
      <c r="A58" s="41" t="s">
        <v>33</v>
      </c>
      <c r="B58" s="41" t="s">
        <v>456</v>
      </c>
      <c r="C58" s="41" t="s">
        <v>494</v>
      </c>
      <c r="D58" s="41" t="s">
        <v>234</v>
      </c>
      <c r="E58" s="41" t="s">
        <v>234</v>
      </c>
      <c r="F58" s="41">
        <v>11157.666730782001</v>
      </c>
      <c r="G58" s="41">
        <v>56357</v>
      </c>
      <c r="H58" s="41">
        <v>11438</v>
      </c>
      <c r="I58" s="41">
        <v>1091.7556999999999</v>
      </c>
      <c r="J58" s="41">
        <v>223.1978</v>
      </c>
      <c r="K58" s="41">
        <v>30595</v>
      </c>
      <c r="L58" s="41">
        <v>17915</v>
      </c>
      <c r="M58" s="41">
        <v>623.73590000000002</v>
      </c>
      <c r="N58" s="41">
        <v>379.66410000000002</v>
      </c>
      <c r="O58" s="41">
        <v>48510</v>
      </c>
      <c r="P58" s="41">
        <v>1003.4000000000001</v>
      </c>
      <c r="Q58" s="41">
        <v>139856</v>
      </c>
      <c r="R58" s="41">
        <v>2503.4223999999999</v>
      </c>
      <c r="S58" s="41">
        <v>81164</v>
      </c>
      <c r="T58" s="41">
        <v>1785.6079999999999</v>
      </c>
      <c r="U58" s="41">
        <v>207651</v>
      </c>
      <c r="V58" s="41">
        <v>129674</v>
      </c>
      <c r="W58" s="41">
        <v>3818.3759</v>
      </c>
      <c r="X58" s="41">
        <v>2789.0079999999998</v>
      </c>
    </row>
    <row r="59" spans="1:24" x14ac:dyDescent="0.35">
      <c r="A59" s="41" t="s">
        <v>33</v>
      </c>
      <c r="B59" s="41" t="s">
        <v>456</v>
      </c>
      <c r="C59" s="41" t="s">
        <v>752</v>
      </c>
      <c r="D59" s="41" t="s">
        <v>380</v>
      </c>
      <c r="E59" s="41" t="s">
        <v>380</v>
      </c>
      <c r="F59" s="41">
        <v>3467.65089684439</v>
      </c>
      <c r="G59" s="41">
        <v>3932</v>
      </c>
      <c r="H59" s="41">
        <v>3126</v>
      </c>
      <c r="I59" s="41">
        <v>76.825800000000001</v>
      </c>
      <c r="J59" s="41">
        <v>60.982400000000005</v>
      </c>
      <c r="K59" s="41">
        <v>888</v>
      </c>
      <c r="L59" s="41">
        <v>710</v>
      </c>
      <c r="M59" s="41">
        <v>18.118400000000001</v>
      </c>
      <c r="N59" s="41">
        <v>15.975</v>
      </c>
      <c r="O59" s="41">
        <v>1598</v>
      </c>
      <c r="P59" s="41">
        <v>34.093400000000003</v>
      </c>
      <c r="Q59" s="41">
        <v>56036</v>
      </c>
      <c r="R59" s="41">
        <v>1003.0444</v>
      </c>
      <c r="S59" s="41">
        <v>48112</v>
      </c>
      <c r="T59" s="41">
        <v>1058.4639999999999</v>
      </c>
      <c r="U59" s="41">
        <v>63094</v>
      </c>
      <c r="V59" s="41">
        <v>49710</v>
      </c>
      <c r="W59" s="41">
        <v>1140.8525999999999</v>
      </c>
      <c r="X59" s="41">
        <v>1092.5573999999999</v>
      </c>
    </row>
    <row r="60" spans="1:24" x14ac:dyDescent="0.35">
      <c r="A60" s="41" t="s">
        <v>33</v>
      </c>
      <c r="B60" s="41" t="s">
        <v>456</v>
      </c>
      <c r="C60" s="41" t="s">
        <v>593</v>
      </c>
      <c r="D60" s="41" t="s">
        <v>409</v>
      </c>
      <c r="E60" s="41" t="s">
        <v>409</v>
      </c>
      <c r="F60" s="41">
        <v>4196.1738610433704</v>
      </c>
      <c r="G60" s="41">
        <v>15128</v>
      </c>
      <c r="H60" s="41">
        <v>3654</v>
      </c>
      <c r="I60" s="41">
        <v>292.50020000000001</v>
      </c>
      <c r="J60" s="41">
        <v>71.9208</v>
      </c>
      <c r="K60" s="41">
        <v>9953</v>
      </c>
      <c r="L60" s="41">
        <v>41</v>
      </c>
      <c r="M60" s="41">
        <v>203.15030000000002</v>
      </c>
      <c r="N60" s="41">
        <v>0.85750000000000004</v>
      </c>
      <c r="O60" s="41">
        <v>9994</v>
      </c>
      <c r="P60" s="41">
        <v>204.0078</v>
      </c>
      <c r="Q60" s="41">
        <v>29436</v>
      </c>
      <c r="R60" s="41">
        <v>526.90440000000001</v>
      </c>
      <c r="S60" s="41">
        <v>22901</v>
      </c>
      <c r="T60" s="41">
        <v>503.822</v>
      </c>
      <c r="U60" s="41">
        <v>48218</v>
      </c>
      <c r="V60" s="41">
        <v>32895</v>
      </c>
      <c r="W60" s="41">
        <v>891.32539999999995</v>
      </c>
      <c r="X60" s="41">
        <v>707.82979999999998</v>
      </c>
    </row>
    <row r="61" spans="1:24" x14ac:dyDescent="0.35">
      <c r="A61" s="41" t="s">
        <v>33</v>
      </c>
      <c r="B61" s="41" t="s">
        <v>470</v>
      </c>
      <c r="C61" s="41" t="s">
        <v>514</v>
      </c>
      <c r="D61" s="41" t="s">
        <v>34</v>
      </c>
      <c r="E61" s="41" t="s">
        <v>34</v>
      </c>
      <c r="F61" s="41">
        <v>10986.918830000801</v>
      </c>
      <c r="G61" s="41">
        <v>65902</v>
      </c>
      <c r="H61" s="41">
        <v>76227</v>
      </c>
      <c r="I61" s="41">
        <v>1283.2258000000002</v>
      </c>
      <c r="J61" s="41">
        <v>1493.2503000000002</v>
      </c>
      <c r="K61" s="41">
        <v>48232</v>
      </c>
      <c r="L61" s="41">
        <v>70942</v>
      </c>
      <c r="M61" s="41">
        <v>1008.9672</v>
      </c>
      <c r="N61" s="41">
        <v>1526.2315999999998</v>
      </c>
      <c r="O61" s="41">
        <v>119174</v>
      </c>
      <c r="P61" s="41">
        <v>2535.1988000000001</v>
      </c>
      <c r="Q61" s="41">
        <v>53595</v>
      </c>
      <c r="R61" s="41">
        <v>959.35050000000001</v>
      </c>
      <c r="S61" s="41">
        <v>35114</v>
      </c>
      <c r="T61" s="41">
        <v>772.50800000000004</v>
      </c>
      <c r="U61" s="41">
        <v>195724</v>
      </c>
      <c r="V61" s="41">
        <v>154288</v>
      </c>
      <c r="W61" s="41">
        <v>3735.8266000000003</v>
      </c>
      <c r="X61" s="41">
        <v>3307.7067999999999</v>
      </c>
    </row>
    <row r="62" spans="1:24" x14ac:dyDescent="0.35">
      <c r="A62" s="41" t="s">
        <v>33</v>
      </c>
      <c r="B62" s="41" t="s">
        <v>470</v>
      </c>
      <c r="C62" s="41" t="s">
        <v>742</v>
      </c>
      <c r="D62" s="41" t="s">
        <v>35</v>
      </c>
      <c r="E62" s="41" t="s">
        <v>35</v>
      </c>
      <c r="F62" s="41">
        <v>8269.3379808323807</v>
      </c>
      <c r="G62" s="41">
        <v>56721</v>
      </c>
      <c r="H62" s="41">
        <v>25131</v>
      </c>
      <c r="I62" s="41">
        <v>1121.9802999999999</v>
      </c>
      <c r="J62" s="41">
        <v>493.80409999999995</v>
      </c>
      <c r="K62" s="41">
        <v>16765</v>
      </c>
      <c r="L62" s="41">
        <v>35997</v>
      </c>
      <c r="M62" s="41">
        <v>341.63670000000002</v>
      </c>
      <c r="N62" s="41">
        <v>753.94670000000008</v>
      </c>
      <c r="O62" s="41">
        <v>52762</v>
      </c>
      <c r="P62" s="41">
        <v>1095.5834</v>
      </c>
      <c r="Q62" s="41">
        <v>67293</v>
      </c>
      <c r="R62" s="41">
        <v>1204.5446999999999</v>
      </c>
      <c r="S62" s="41">
        <v>37440</v>
      </c>
      <c r="T62" s="41">
        <v>823.68</v>
      </c>
      <c r="U62" s="41">
        <v>149145</v>
      </c>
      <c r="V62" s="41">
        <v>90202</v>
      </c>
      <c r="W62" s="41">
        <v>2820.3290999999999</v>
      </c>
      <c r="X62" s="41">
        <v>1919.2633999999998</v>
      </c>
    </row>
    <row r="63" spans="1:24" x14ac:dyDescent="0.35">
      <c r="A63" s="41" t="s">
        <v>33</v>
      </c>
      <c r="B63" s="41" t="s">
        <v>470</v>
      </c>
      <c r="C63" s="41" t="s">
        <v>750</v>
      </c>
      <c r="D63" s="41" t="s">
        <v>188</v>
      </c>
      <c r="E63" s="41" t="s">
        <v>188</v>
      </c>
      <c r="F63" s="41">
        <v>19981.9619248659</v>
      </c>
      <c r="G63" s="41">
        <v>54868</v>
      </c>
      <c r="H63" s="41">
        <v>25910</v>
      </c>
      <c r="I63" s="41">
        <v>1060.9626000000001</v>
      </c>
      <c r="J63" s="41">
        <v>504.24940000000004</v>
      </c>
      <c r="K63" s="41">
        <v>35852</v>
      </c>
      <c r="L63" s="41">
        <v>37486</v>
      </c>
      <c r="M63" s="41">
        <v>729.35379999999998</v>
      </c>
      <c r="N63" s="41">
        <v>798.49919999999997</v>
      </c>
      <c r="O63" s="41">
        <v>73338</v>
      </c>
      <c r="P63" s="41">
        <v>1527.8530000000001</v>
      </c>
      <c r="Q63" s="41">
        <v>324466</v>
      </c>
      <c r="R63" s="41">
        <v>5807.9413999999997</v>
      </c>
      <c r="S63" s="41">
        <v>93363</v>
      </c>
      <c r="T63" s="41">
        <v>2053.9859999999999</v>
      </c>
      <c r="U63" s="41">
        <v>405244</v>
      </c>
      <c r="V63" s="41">
        <v>166701</v>
      </c>
      <c r="W63" s="41">
        <v>7373.1533999999992</v>
      </c>
      <c r="X63" s="41">
        <v>3581.8389999999999</v>
      </c>
    </row>
    <row r="64" spans="1:24" x14ac:dyDescent="0.35">
      <c r="A64" s="41" t="s">
        <v>33</v>
      </c>
      <c r="B64" s="41" t="s">
        <v>470</v>
      </c>
      <c r="C64" s="41" t="s">
        <v>469</v>
      </c>
      <c r="D64" s="41" t="s">
        <v>215</v>
      </c>
      <c r="E64" s="41" t="s">
        <v>215</v>
      </c>
      <c r="F64" s="41">
        <v>8824.9210943978796</v>
      </c>
      <c r="G64" s="41">
        <v>90559</v>
      </c>
      <c r="H64" s="41">
        <v>1763</v>
      </c>
      <c r="I64" s="41">
        <v>1780.7125000000001</v>
      </c>
      <c r="J64" s="41">
        <v>32.6449</v>
      </c>
      <c r="K64" s="41">
        <v>57753</v>
      </c>
      <c r="L64" s="41">
        <v>6468</v>
      </c>
      <c r="M64" s="41">
        <v>1163.7485000000001</v>
      </c>
      <c r="N64" s="41">
        <v>140.10379999999998</v>
      </c>
      <c r="O64" s="41">
        <v>64221</v>
      </c>
      <c r="P64" s="41">
        <v>1303.8523</v>
      </c>
      <c r="Q64" s="41">
        <v>86736</v>
      </c>
      <c r="R64" s="41">
        <v>1552.5744</v>
      </c>
      <c r="S64" s="41">
        <v>61156</v>
      </c>
      <c r="T64" s="41">
        <v>1345.432</v>
      </c>
      <c r="U64" s="41">
        <v>179058</v>
      </c>
      <c r="V64" s="41">
        <v>125377</v>
      </c>
      <c r="W64" s="41">
        <v>3365.9318000000003</v>
      </c>
      <c r="X64" s="41">
        <v>2649.2843000000003</v>
      </c>
    </row>
    <row r="65" spans="1:24" x14ac:dyDescent="0.35">
      <c r="A65" s="41" t="s">
        <v>33</v>
      </c>
      <c r="B65" s="41" t="s">
        <v>470</v>
      </c>
      <c r="C65" s="41" t="s">
        <v>648</v>
      </c>
      <c r="D65" s="41" t="s">
        <v>243</v>
      </c>
      <c r="E65" s="41" t="s">
        <v>243</v>
      </c>
      <c r="F65" s="41">
        <v>13285.916035046699</v>
      </c>
      <c r="G65" s="41">
        <v>161921</v>
      </c>
      <c r="H65" s="41">
        <v>55895</v>
      </c>
      <c r="I65" s="41">
        <v>3141.3793000000001</v>
      </c>
      <c r="J65" s="41">
        <v>1107.5617</v>
      </c>
      <c r="K65" s="41">
        <v>56439</v>
      </c>
      <c r="L65" s="41">
        <v>20718</v>
      </c>
      <c r="M65" s="41">
        <v>1145.1295</v>
      </c>
      <c r="N65" s="41">
        <v>450.72919999999999</v>
      </c>
      <c r="O65" s="41">
        <v>77157</v>
      </c>
      <c r="P65" s="41">
        <v>1595.8587</v>
      </c>
      <c r="Q65" s="41">
        <v>12</v>
      </c>
      <c r="R65" s="41">
        <v>0.21479999999999999</v>
      </c>
      <c r="S65" s="41">
        <v>76</v>
      </c>
      <c r="T65" s="41">
        <v>1.6719999999999999</v>
      </c>
      <c r="U65" s="41">
        <v>217828</v>
      </c>
      <c r="V65" s="41">
        <v>77233</v>
      </c>
      <c r="W65" s="41">
        <v>4249.1557999999995</v>
      </c>
      <c r="X65" s="41">
        <v>1597.5307</v>
      </c>
    </row>
    <row r="66" spans="1:24" x14ac:dyDescent="0.35">
      <c r="A66" s="41" t="s">
        <v>33</v>
      </c>
      <c r="B66" s="41" t="s">
        <v>470</v>
      </c>
      <c r="C66" s="41" t="s">
        <v>603</v>
      </c>
      <c r="D66" s="41" t="s">
        <v>321</v>
      </c>
      <c r="E66" s="41" t="s">
        <v>321</v>
      </c>
      <c r="F66" s="41">
        <v>2084.6506962983599</v>
      </c>
      <c r="G66" s="41">
        <v>4589</v>
      </c>
      <c r="H66" s="41">
        <v>5</v>
      </c>
      <c r="I66" s="41">
        <v>88.953699999999998</v>
      </c>
      <c r="J66" s="41">
        <v>9.6700000000000008E-2</v>
      </c>
      <c r="K66" s="41">
        <v>2082</v>
      </c>
      <c r="L66" s="41">
        <v>0</v>
      </c>
      <c r="M66" s="41">
        <v>42.419799999999995</v>
      </c>
      <c r="N66" s="41">
        <v>0</v>
      </c>
      <c r="O66" s="41">
        <v>2082</v>
      </c>
      <c r="P66" s="41">
        <v>42.419799999999995</v>
      </c>
      <c r="Q66" s="41">
        <v>15161</v>
      </c>
      <c r="R66" s="41">
        <v>271.38189999999997</v>
      </c>
      <c r="S66" s="41">
        <v>12019</v>
      </c>
      <c r="T66" s="41">
        <v>264.41800000000001</v>
      </c>
      <c r="U66" s="41">
        <v>19755</v>
      </c>
      <c r="V66" s="41">
        <v>14101</v>
      </c>
      <c r="W66" s="41">
        <v>360.43229999999994</v>
      </c>
      <c r="X66" s="41">
        <v>306.83780000000002</v>
      </c>
    </row>
    <row r="67" spans="1:24" x14ac:dyDescent="0.35">
      <c r="A67" s="41" t="s">
        <v>33</v>
      </c>
      <c r="B67" s="41" t="s">
        <v>470</v>
      </c>
      <c r="C67" s="41" t="s">
        <v>666</v>
      </c>
      <c r="D67" s="41" t="s">
        <v>388</v>
      </c>
      <c r="E67" s="41" t="s">
        <v>388</v>
      </c>
      <c r="F67" s="41">
        <v>18040.151766292802</v>
      </c>
      <c r="G67" s="41">
        <v>289644</v>
      </c>
      <c r="H67" s="41">
        <v>24224</v>
      </c>
      <c r="I67" s="41">
        <v>5717.0295999999998</v>
      </c>
      <c r="J67" s="41">
        <v>475.0086</v>
      </c>
      <c r="K67" s="41">
        <v>173748</v>
      </c>
      <c r="L67" s="41">
        <v>6142</v>
      </c>
      <c r="M67" s="41">
        <v>3602.7067999999999</v>
      </c>
      <c r="N67" s="41">
        <v>123.38280000000002</v>
      </c>
      <c r="O67" s="41">
        <v>179890</v>
      </c>
      <c r="P67" s="41">
        <v>3726.0895999999998</v>
      </c>
      <c r="Q67" s="41">
        <v>77696</v>
      </c>
      <c r="R67" s="41">
        <v>1390.7583999999999</v>
      </c>
      <c r="S67" s="41">
        <v>78319</v>
      </c>
      <c r="T67" s="41">
        <v>1723.018</v>
      </c>
      <c r="U67" s="41">
        <v>391564</v>
      </c>
      <c r="V67" s="41">
        <v>258209</v>
      </c>
      <c r="W67" s="41">
        <v>7582.7965999999997</v>
      </c>
      <c r="X67" s="41">
        <v>5449.1075999999994</v>
      </c>
    </row>
    <row r="68" spans="1:24" x14ac:dyDescent="0.35">
      <c r="A68" s="41" t="s">
        <v>33</v>
      </c>
      <c r="B68" s="41" t="s">
        <v>470</v>
      </c>
      <c r="C68" s="41" t="s">
        <v>520</v>
      </c>
      <c r="D68" s="41" t="s">
        <v>401</v>
      </c>
      <c r="E68" s="41" t="s">
        <v>401</v>
      </c>
      <c r="F68" s="41">
        <v>153.347827987432</v>
      </c>
      <c r="G68" s="41">
        <v>0</v>
      </c>
      <c r="H68" s="41">
        <v>0</v>
      </c>
      <c r="I68" s="41">
        <v>0</v>
      </c>
      <c r="J68" s="41">
        <v>0</v>
      </c>
      <c r="K68" s="41">
        <v>0</v>
      </c>
      <c r="L68" s="41">
        <v>0</v>
      </c>
      <c r="M68" s="41">
        <v>0</v>
      </c>
      <c r="N68" s="41">
        <v>0</v>
      </c>
      <c r="O68" s="41">
        <v>0</v>
      </c>
      <c r="P68" s="41">
        <v>0</v>
      </c>
      <c r="Q68" s="41">
        <v>78</v>
      </c>
      <c r="R68" s="41">
        <v>1.3962000000000001</v>
      </c>
      <c r="S68" s="41">
        <v>0</v>
      </c>
      <c r="T68" s="41">
        <v>0</v>
      </c>
      <c r="U68" s="41">
        <v>78</v>
      </c>
      <c r="V68" s="41">
        <v>0</v>
      </c>
      <c r="W68" s="41">
        <v>1.3962000000000001</v>
      </c>
      <c r="X68" s="41">
        <v>0</v>
      </c>
    </row>
    <row r="69" spans="1:24" x14ac:dyDescent="0.35">
      <c r="A69" s="41" t="s">
        <v>33</v>
      </c>
      <c r="B69" s="41" t="s">
        <v>481</v>
      </c>
      <c r="C69" s="41" t="s">
        <v>629</v>
      </c>
      <c r="D69" s="41" t="s">
        <v>136</v>
      </c>
      <c r="E69" s="41" t="s">
        <v>136</v>
      </c>
      <c r="F69" s="41">
        <v>3738.3776309793998</v>
      </c>
      <c r="G69" s="41">
        <v>7132</v>
      </c>
      <c r="H69" s="41">
        <v>551</v>
      </c>
      <c r="I69" s="41">
        <v>138.02360000000002</v>
      </c>
      <c r="J69" s="41">
        <v>10.1935</v>
      </c>
      <c r="K69" s="41">
        <v>3171</v>
      </c>
      <c r="L69" s="41">
        <v>272</v>
      </c>
      <c r="M69" s="41">
        <v>64.356099999999998</v>
      </c>
      <c r="N69" s="41">
        <v>5.4180000000000001</v>
      </c>
      <c r="O69" s="41">
        <v>3443</v>
      </c>
      <c r="P69" s="41">
        <v>69.774100000000004</v>
      </c>
      <c r="Q69" s="41">
        <v>61995</v>
      </c>
      <c r="R69" s="41">
        <v>1109.7104999999999</v>
      </c>
      <c r="S69" s="41">
        <v>34363</v>
      </c>
      <c r="T69" s="41">
        <v>755.98599999999999</v>
      </c>
      <c r="U69" s="41">
        <v>69678</v>
      </c>
      <c r="V69" s="41">
        <v>37806</v>
      </c>
      <c r="W69" s="41">
        <v>1257.9276</v>
      </c>
      <c r="X69" s="41">
        <v>825.76009999999997</v>
      </c>
    </row>
    <row r="70" spans="1:24" x14ac:dyDescent="0.35">
      <c r="A70" s="41" t="s">
        <v>33</v>
      </c>
      <c r="B70" s="41" t="s">
        <v>481</v>
      </c>
      <c r="C70" s="41" t="s">
        <v>599</v>
      </c>
      <c r="D70" s="41" t="s">
        <v>205</v>
      </c>
      <c r="E70" s="41" t="s">
        <v>205</v>
      </c>
      <c r="F70" s="41">
        <v>4578.1933287650299</v>
      </c>
      <c r="G70" s="41">
        <v>3609</v>
      </c>
      <c r="H70" s="41">
        <v>4121</v>
      </c>
      <c r="I70" s="41">
        <v>69.826899999999995</v>
      </c>
      <c r="J70" s="41">
        <v>81.048900000000003</v>
      </c>
      <c r="K70" s="41">
        <v>5074</v>
      </c>
      <c r="L70" s="41">
        <v>7241</v>
      </c>
      <c r="M70" s="41">
        <v>102.452</v>
      </c>
      <c r="N70" s="41">
        <v>161.42230000000001</v>
      </c>
      <c r="O70" s="41">
        <v>12315</v>
      </c>
      <c r="P70" s="41">
        <v>263.87430000000001</v>
      </c>
      <c r="Q70" s="41">
        <v>41099</v>
      </c>
      <c r="R70" s="41">
        <v>735.6721</v>
      </c>
      <c r="S70" s="41">
        <v>31187</v>
      </c>
      <c r="T70" s="41">
        <v>686.11400000000003</v>
      </c>
      <c r="U70" s="41">
        <v>48829</v>
      </c>
      <c r="V70" s="41">
        <v>43502</v>
      </c>
      <c r="W70" s="41">
        <v>886.54790000000003</v>
      </c>
      <c r="X70" s="41">
        <v>949.98829999999998</v>
      </c>
    </row>
    <row r="71" spans="1:24" x14ac:dyDescent="0.35">
      <c r="A71" s="41" t="s">
        <v>33</v>
      </c>
      <c r="B71" s="41" t="s">
        <v>481</v>
      </c>
      <c r="C71" s="41" t="s">
        <v>646</v>
      </c>
      <c r="D71" s="41" t="s">
        <v>206</v>
      </c>
      <c r="E71" s="41" t="s">
        <v>206</v>
      </c>
      <c r="F71" s="41">
        <v>5874.28259012739</v>
      </c>
      <c r="G71" s="41">
        <v>31786</v>
      </c>
      <c r="H71" s="41">
        <v>7795</v>
      </c>
      <c r="I71" s="41">
        <v>619.89660000000003</v>
      </c>
      <c r="J71" s="41">
        <v>153.51609999999999</v>
      </c>
      <c r="K71" s="41">
        <v>15319</v>
      </c>
      <c r="L71" s="41">
        <v>2612</v>
      </c>
      <c r="M71" s="41">
        <v>310.98410000000001</v>
      </c>
      <c r="N71" s="41">
        <v>54.175799999999995</v>
      </c>
      <c r="O71" s="41">
        <v>17931</v>
      </c>
      <c r="P71" s="41">
        <v>365.15989999999999</v>
      </c>
      <c r="Q71" s="41">
        <v>32998</v>
      </c>
      <c r="R71" s="41">
        <v>590.66420000000005</v>
      </c>
      <c r="S71" s="41">
        <v>22526</v>
      </c>
      <c r="T71" s="41">
        <v>495.572</v>
      </c>
      <c r="U71" s="41">
        <v>72579</v>
      </c>
      <c r="V71" s="41">
        <v>40457</v>
      </c>
      <c r="W71" s="41">
        <v>1364.0769</v>
      </c>
      <c r="X71" s="41">
        <v>860.7319</v>
      </c>
    </row>
    <row r="72" spans="1:24" x14ac:dyDescent="0.35">
      <c r="A72" s="41" t="s">
        <v>33</v>
      </c>
      <c r="B72" s="41" t="s">
        <v>481</v>
      </c>
      <c r="C72" s="41" t="s">
        <v>679</v>
      </c>
      <c r="D72" s="41" t="s">
        <v>285</v>
      </c>
      <c r="E72" s="41" t="s">
        <v>285</v>
      </c>
      <c r="F72" s="41">
        <v>17938.605562222099</v>
      </c>
      <c r="G72" s="41">
        <v>123350</v>
      </c>
      <c r="H72" s="41">
        <v>50823</v>
      </c>
      <c r="I72" s="41">
        <v>2396.0974000000001</v>
      </c>
      <c r="J72" s="41">
        <v>998.62509999999997</v>
      </c>
      <c r="K72" s="41">
        <v>73653</v>
      </c>
      <c r="L72" s="41">
        <v>85287</v>
      </c>
      <c r="M72" s="41">
        <v>1549.2014999999999</v>
      </c>
      <c r="N72" s="41">
        <v>1888.8208999999999</v>
      </c>
      <c r="O72" s="41">
        <v>158940</v>
      </c>
      <c r="P72" s="41">
        <v>3438.0223999999998</v>
      </c>
      <c r="Q72" s="41">
        <v>126165</v>
      </c>
      <c r="R72" s="41">
        <v>2258.3535000000002</v>
      </c>
      <c r="S72" s="41">
        <v>102040</v>
      </c>
      <c r="T72" s="41">
        <v>2244.88</v>
      </c>
      <c r="U72" s="41">
        <v>300338</v>
      </c>
      <c r="V72" s="41">
        <v>260980</v>
      </c>
      <c r="W72" s="41">
        <v>5653.076</v>
      </c>
      <c r="X72" s="41">
        <v>5682.9023999999999</v>
      </c>
    </row>
    <row r="73" spans="1:24" x14ac:dyDescent="0.35">
      <c r="A73" s="41" t="s">
        <v>33</v>
      </c>
      <c r="B73" s="41" t="s">
        <v>481</v>
      </c>
      <c r="C73" s="41" t="s">
        <v>480</v>
      </c>
      <c r="D73" s="41" t="s">
        <v>361</v>
      </c>
      <c r="E73" s="41" t="s">
        <v>361</v>
      </c>
      <c r="F73" s="41">
        <v>12648.1397214401</v>
      </c>
      <c r="G73" s="41">
        <v>167049</v>
      </c>
      <c r="H73" s="41">
        <v>60725</v>
      </c>
      <c r="I73" s="41">
        <v>3239.2909</v>
      </c>
      <c r="J73" s="41">
        <v>1177.3181</v>
      </c>
      <c r="K73" s="41">
        <v>69083</v>
      </c>
      <c r="L73" s="41">
        <v>22860</v>
      </c>
      <c r="M73" s="41">
        <v>1407.5871</v>
      </c>
      <c r="N73" s="41">
        <v>490.96299999999997</v>
      </c>
      <c r="O73" s="41">
        <v>91943</v>
      </c>
      <c r="P73" s="41">
        <v>1898.5500999999999</v>
      </c>
      <c r="Q73" s="41">
        <v>247636</v>
      </c>
      <c r="R73" s="41">
        <v>4432.6844000000001</v>
      </c>
      <c r="S73" s="41">
        <v>157514</v>
      </c>
      <c r="T73" s="41">
        <v>3465.308</v>
      </c>
      <c r="U73" s="41">
        <v>475410</v>
      </c>
      <c r="V73" s="41">
        <v>249457</v>
      </c>
      <c r="W73" s="41">
        <v>8849.2934000000005</v>
      </c>
      <c r="X73" s="41">
        <v>5363.8580999999995</v>
      </c>
    </row>
    <row r="74" spans="1:24" x14ac:dyDescent="0.35">
      <c r="A74" s="41" t="s">
        <v>33</v>
      </c>
      <c r="B74" s="41" t="s">
        <v>481</v>
      </c>
      <c r="C74" s="41" t="s">
        <v>547</v>
      </c>
      <c r="D74" s="41" t="s">
        <v>382</v>
      </c>
      <c r="E74" s="41" t="s">
        <v>382</v>
      </c>
      <c r="F74" s="41">
        <v>3275.4178942384401</v>
      </c>
      <c r="G74" s="41">
        <v>307</v>
      </c>
      <c r="H74" s="41">
        <v>387</v>
      </c>
      <c r="I74" s="41">
        <v>5.9790999999999999</v>
      </c>
      <c r="J74" s="41">
        <v>7.1650999999999989</v>
      </c>
      <c r="K74" s="41">
        <v>378</v>
      </c>
      <c r="L74" s="41">
        <v>24</v>
      </c>
      <c r="M74" s="41">
        <v>7.7379999999999995</v>
      </c>
      <c r="N74" s="41">
        <v>0.51919999999999999</v>
      </c>
      <c r="O74" s="41">
        <v>402</v>
      </c>
      <c r="P74" s="41">
        <v>8.2571999999999992</v>
      </c>
      <c r="Q74" s="41">
        <v>31228</v>
      </c>
      <c r="R74" s="41">
        <v>558.98119999999994</v>
      </c>
      <c r="S74" s="41">
        <v>20365</v>
      </c>
      <c r="T74" s="41">
        <v>448.03</v>
      </c>
      <c r="U74" s="41">
        <v>31922</v>
      </c>
      <c r="V74" s="41">
        <v>20767</v>
      </c>
      <c r="W74" s="41">
        <v>572.1253999999999</v>
      </c>
      <c r="X74" s="41">
        <v>456.28719999999998</v>
      </c>
    </row>
    <row r="75" spans="1:24" x14ac:dyDescent="0.35">
      <c r="A75" s="41" t="s">
        <v>33</v>
      </c>
      <c r="B75" s="41" t="s">
        <v>481</v>
      </c>
      <c r="C75" s="41" t="s">
        <v>706</v>
      </c>
      <c r="D75" s="41" t="s">
        <v>393</v>
      </c>
      <c r="E75" s="41" t="s">
        <v>393</v>
      </c>
      <c r="F75" s="41">
        <v>5679.8831826799296</v>
      </c>
      <c r="G75" s="41">
        <v>81725</v>
      </c>
      <c r="H75" s="41">
        <v>27732</v>
      </c>
      <c r="I75" s="41">
        <v>1526.0259000000001</v>
      </c>
      <c r="J75" s="41">
        <v>546.47540000000004</v>
      </c>
      <c r="K75" s="41">
        <v>7928</v>
      </c>
      <c r="L75" s="41">
        <v>13975</v>
      </c>
      <c r="M75" s="41">
        <v>161.27199999999999</v>
      </c>
      <c r="N75" s="41">
        <v>299.1105</v>
      </c>
      <c r="O75" s="41">
        <v>21903</v>
      </c>
      <c r="P75" s="41">
        <v>460.38249999999999</v>
      </c>
      <c r="Q75" s="41">
        <v>51160</v>
      </c>
      <c r="R75" s="41">
        <v>915.76400000000001</v>
      </c>
      <c r="S75" s="41">
        <v>27485</v>
      </c>
      <c r="T75" s="41">
        <v>604.66999999999996</v>
      </c>
      <c r="U75" s="41">
        <v>160617</v>
      </c>
      <c r="V75" s="41">
        <v>49388</v>
      </c>
      <c r="W75" s="41">
        <v>2988.2653</v>
      </c>
      <c r="X75" s="41">
        <v>1065.0525</v>
      </c>
    </row>
    <row r="76" spans="1:24" x14ac:dyDescent="0.35">
      <c r="A76" s="41" t="s">
        <v>33</v>
      </c>
      <c r="B76" s="41" t="s">
        <v>458</v>
      </c>
      <c r="C76" s="41" t="s">
        <v>733</v>
      </c>
      <c r="D76" s="41" t="s">
        <v>59</v>
      </c>
      <c r="E76" s="41" t="s">
        <v>59</v>
      </c>
      <c r="F76" s="41">
        <v>8255.2815585847493</v>
      </c>
      <c r="G76" s="41">
        <v>88520</v>
      </c>
      <c r="H76" s="41">
        <v>46348</v>
      </c>
      <c r="I76" s="41">
        <v>1710.7406000000003</v>
      </c>
      <c r="J76" s="41">
        <v>898.35159999999985</v>
      </c>
      <c r="K76" s="41">
        <v>28868</v>
      </c>
      <c r="L76" s="41">
        <v>26096</v>
      </c>
      <c r="M76" s="41">
        <v>587.34320000000002</v>
      </c>
      <c r="N76" s="41">
        <v>561.91139999999996</v>
      </c>
      <c r="O76" s="41">
        <v>54964</v>
      </c>
      <c r="P76" s="41">
        <v>1149.2546</v>
      </c>
      <c r="Q76" s="41">
        <v>115399</v>
      </c>
      <c r="R76" s="41">
        <v>2065.6421</v>
      </c>
      <c r="S76" s="41">
        <v>48250</v>
      </c>
      <c r="T76" s="41">
        <v>1061.5</v>
      </c>
      <c r="U76" s="41">
        <v>250267</v>
      </c>
      <c r="V76" s="41">
        <v>103214</v>
      </c>
      <c r="W76" s="41">
        <v>4674.7343000000001</v>
      </c>
      <c r="X76" s="41">
        <v>2210.7546000000002</v>
      </c>
    </row>
    <row r="77" spans="1:24" x14ac:dyDescent="0.35">
      <c r="A77" s="41" t="s">
        <v>33</v>
      </c>
      <c r="B77" s="41" t="s">
        <v>458</v>
      </c>
      <c r="C77" s="41" t="s">
        <v>591</v>
      </c>
      <c r="D77" s="41" t="s">
        <v>81</v>
      </c>
      <c r="E77" s="41" t="s">
        <v>81</v>
      </c>
      <c r="F77" s="41">
        <v>5500.3281743398502</v>
      </c>
      <c r="G77" s="41">
        <v>13590</v>
      </c>
      <c r="H77" s="41">
        <v>5674</v>
      </c>
      <c r="I77" s="41">
        <v>260.48699999999997</v>
      </c>
      <c r="J77" s="41">
        <v>111.4552</v>
      </c>
      <c r="K77" s="41">
        <v>2032</v>
      </c>
      <c r="L77" s="41">
        <v>17</v>
      </c>
      <c r="M77" s="41">
        <v>41.300000000000004</v>
      </c>
      <c r="N77" s="41">
        <v>0.35909999999999997</v>
      </c>
      <c r="O77" s="41">
        <v>2049</v>
      </c>
      <c r="P77" s="41">
        <v>41.659100000000002</v>
      </c>
      <c r="Q77" s="41">
        <v>52433</v>
      </c>
      <c r="R77" s="41">
        <v>938.55070000000001</v>
      </c>
      <c r="S77" s="41">
        <v>34261</v>
      </c>
      <c r="T77" s="41">
        <v>753.74199999999996</v>
      </c>
      <c r="U77" s="41">
        <v>71697</v>
      </c>
      <c r="V77" s="41">
        <v>36310</v>
      </c>
      <c r="W77" s="41">
        <v>1310.4929</v>
      </c>
      <c r="X77" s="41">
        <v>795.40109999999993</v>
      </c>
    </row>
    <row r="78" spans="1:24" x14ac:dyDescent="0.35">
      <c r="A78" s="41" t="s">
        <v>33</v>
      </c>
      <c r="B78" s="41" t="s">
        <v>458</v>
      </c>
      <c r="C78" s="41" t="s">
        <v>607</v>
      </c>
      <c r="D78" s="41" t="s">
        <v>84</v>
      </c>
      <c r="E78" s="41" t="s">
        <v>84</v>
      </c>
      <c r="F78" s="41">
        <v>5975.5616730988104</v>
      </c>
      <c r="G78" s="41">
        <v>38182</v>
      </c>
      <c r="H78" s="41">
        <v>5070</v>
      </c>
      <c r="I78" s="41">
        <v>735.61720000000003</v>
      </c>
      <c r="J78" s="41">
        <v>98.969399999999993</v>
      </c>
      <c r="K78" s="41">
        <v>12364</v>
      </c>
      <c r="L78" s="41">
        <v>176</v>
      </c>
      <c r="M78" s="41">
        <v>256.09780000000001</v>
      </c>
      <c r="N78" s="41">
        <v>3.5674000000000001</v>
      </c>
      <c r="O78" s="41">
        <v>12540</v>
      </c>
      <c r="P78" s="41">
        <v>259.66520000000003</v>
      </c>
      <c r="Q78" s="41">
        <v>46227</v>
      </c>
      <c r="R78" s="41">
        <v>827.4633</v>
      </c>
      <c r="S78" s="41">
        <v>29233</v>
      </c>
      <c r="T78" s="41">
        <v>643.12599999999998</v>
      </c>
      <c r="U78" s="41">
        <v>89479</v>
      </c>
      <c r="V78" s="41">
        <v>41773</v>
      </c>
      <c r="W78" s="41">
        <v>1662.0499</v>
      </c>
      <c r="X78" s="41">
        <v>902.7912</v>
      </c>
    </row>
    <row r="79" spans="1:24" x14ac:dyDescent="0.35">
      <c r="A79" s="41" t="s">
        <v>33</v>
      </c>
      <c r="B79" s="41" t="s">
        <v>458</v>
      </c>
      <c r="C79" s="41" t="s">
        <v>694</v>
      </c>
      <c r="D79" s="41" t="s">
        <v>113</v>
      </c>
      <c r="E79" s="41" t="s">
        <v>113</v>
      </c>
      <c r="F79" s="41">
        <v>7193.4193075210296</v>
      </c>
      <c r="G79" s="41">
        <v>73740</v>
      </c>
      <c r="H79" s="41">
        <v>13464</v>
      </c>
      <c r="I79" s="41">
        <v>1431.5356000000002</v>
      </c>
      <c r="J79" s="41">
        <v>266.19760000000002</v>
      </c>
      <c r="K79" s="41">
        <v>28966</v>
      </c>
      <c r="L79" s="41">
        <v>6195</v>
      </c>
      <c r="M79" s="41">
        <v>585.25559999999996</v>
      </c>
      <c r="N79" s="41">
        <v>135.74489999999997</v>
      </c>
      <c r="O79" s="41">
        <v>35161</v>
      </c>
      <c r="P79" s="41">
        <v>721.00049999999987</v>
      </c>
      <c r="Q79" s="41">
        <v>46045</v>
      </c>
      <c r="R79" s="41">
        <v>824.20550000000003</v>
      </c>
      <c r="S79" s="41">
        <v>19653</v>
      </c>
      <c r="T79" s="41">
        <v>432.36599999999999</v>
      </c>
      <c r="U79" s="41">
        <v>133249</v>
      </c>
      <c r="V79" s="41">
        <v>54814</v>
      </c>
      <c r="W79" s="41">
        <v>2521.9387000000002</v>
      </c>
      <c r="X79" s="41">
        <v>1153.3664999999999</v>
      </c>
    </row>
    <row r="80" spans="1:24" x14ac:dyDescent="0.35">
      <c r="A80" s="41" t="s">
        <v>33</v>
      </c>
      <c r="B80" s="41" t="s">
        <v>458</v>
      </c>
      <c r="C80" s="41" t="s">
        <v>662</v>
      </c>
      <c r="D80" s="41" t="s">
        <v>129</v>
      </c>
      <c r="E80" s="41" t="s">
        <v>129</v>
      </c>
      <c r="F80" s="41">
        <v>413.34926081386601</v>
      </c>
      <c r="G80" s="41">
        <v>2740</v>
      </c>
      <c r="H80" s="41">
        <v>3</v>
      </c>
      <c r="I80" s="41">
        <v>53.7224</v>
      </c>
      <c r="J80" s="41">
        <v>5.9700000000000003E-2</v>
      </c>
      <c r="K80" s="41">
        <v>506</v>
      </c>
      <c r="L80" s="41">
        <v>0</v>
      </c>
      <c r="M80" s="41">
        <v>10.381400000000001</v>
      </c>
      <c r="N80" s="41">
        <v>0</v>
      </c>
      <c r="O80" s="41">
        <v>506</v>
      </c>
      <c r="P80" s="41">
        <v>10.381400000000001</v>
      </c>
      <c r="Q80" s="41">
        <v>5733</v>
      </c>
      <c r="R80" s="41">
        <v>102.6207</v>
      </c>
      <c r="S80" s="41">
        <v>3655</v>
      </c>
      <c r="T80" s="41">
        <v>80.41</v>
      </c>
      <c r="U80" s="41">
        <v>8476</v>
      </c>
      <c r="V80" s="41">
        <v>4161</v>
      </c>
      <c r="W80" s="41">
        <v>156.40280000000001</v>
      </c>
      <c r="X80" s="41">
        <v>90.791399999999996</v>
      </c>
    </row>
    <row r="81" spans="1:24" x14ac:dyDescent="0.35">
      <c r="A81" s="41" t="s">
        <v>33</v>
      </c>
      <c r="B81" s="41" t="s">
        <v>458</v>
      </c>
      <c r="C81" s="41" t="s">
        <v>623</v>
      </c>
      <c r="D81" s="41" t="s">
        <v>209</v>
      </c>
      <c r="E81" s="41" t="s">
        <v>209</v>
      </c>
      <c r="F81" s="41">
        <v>8703.5994571260908</v>
      </c>
      <c r="G81" s="41">
        <v>14947</v>
      </c>
      <c r="H81" s="41">
        <v>6763</v>
      </c>
      <c r="I81" s="41">
        <v>288.82550000000003</v>
      </c>
      <c r="J81" s="41">
        <v>132.66989999999998</v>
      </c>
      <c r="K81" s="41">
        <v>8587</v>
      </c>
      <c r="L81" s="41">
        <v>5097</v>
      </c>
      <c r="M81" s="41">
        <v>173.6139</v>
      </c>
      <c r="N81" s="41">
        <v>111.0035</v>
      </c>
      <c r="O81" s="41">
        <v>13684</v>
      </c>
      <c r="P81" s="41">
        <v>284.61739999999998</v>
      </c>
      <c r="Q81" s="41">
        <v>124781</v>
      </c>
      <c r="R81" s="41">
        <v>2233.5799000000002</v>
      </c>
      <c r="S81" s="41">
        <v>74577</v>
      </c>
      <c r="T81" s="41">
        <v>1640.694</v>
      </c>
      <c r="U81" s="41">
        <v>146491</v>
      </c>
      <c r="V81" s="41">
        <v>88261</v>
      </c>
      <c r="W81" s="41">
        <v>2655.0753000000004</v>
      </c>
      <c r="X81" s="41">
        <v>1925.3114</v>
      </c>
    </row>
    <row r="82" spans="1:24" x14ac:dyDescent="0.35">
      <c r="A82" s="41" t="s">
        <v>33</v>
      </c>
      <c r="B82" s="41" t="s">
        <v>458</v>
      </c>
      <c r="C82" s="41" t="s">
        <v>640</v>
      </c>
      <c r="D82" s="41" t="s">
        <v>211</v>
      </c>
      <c r="E82" s="41" t="s">
        <v>211</v>
      </c>
      <c r="F82" s="41">
        <v>3871.1398069513498</v>
      </c>
      <c r="G82" s="41">
        <v>19758</v>
      </c>
      <c r="H82" s="41">
        <v>3899</v>
      </c>
      <c r="I82" s="41">
        <v>387.03960000000001</v>
      </c>
      <c r="J82" s="41">
        <v>76.163499999999999</v>
      </c>
      <c r="K82" s="41">
        <v>10864</v>
      </c>
      <c r="L82" s="41">
        <v>28</v>
      </c>
      <c r="M82" s="41">
        <v>221.0478</v>
      </c>
      <c r="N82" s="41">
        <v>0.61960000000000004</v>
      </c>
      <c r="O82" s="41">
        <v>10892</v>
      </c>
      <c r="P82" s="41">
        <v>221.66739999999999</v>
      </c>
      <c r="Q82" s="41">
        <v>24095</v>
      </c>
      <c r="R82" s="41">
        <v>431.3005</v>
      </c>
      <c r="S82" s="41">
        <v>14311</v>
      </c>
      <c r="T82" s="41">
        <v>314.84199999999998</v>
      </c>
      <c r="U82" s="41">
        <v>47752</v>
      </c>
      <c r="V82" s="41">
        <v>25203</v>
      </c>
      <c r="W82" s="41">
        <v>894.50360000000001</v>
      </c>
      <c r="X82" s="41">
        <v>536.50939999999991</v>
      </c>
    </row>
    <row r="83" spans="1:24" x14ac:dyDescent="0.35">
      <c r="A83" s="41" t="s">
        <v>33</v>
      </c>
      <c r="B83" s="41" t="s">
        <v>458</v>
      </c>
      <c r="C83" s="41" t="s">
        <v>457</v>
      </c>
      <c r="D83" s="41" t="s">
        <v>276</v>
      </c>
      <c r="E83" s="41" t="s">
        <v>276</v>
      </c>
      <c r="F83" s="41">
        <v>6344.1523728684197</v>
      </c>
      <c r="G83" s="41">
        <v>73047</v>
      </c>
      <c r="H83" s="41">
        <v>5974</v>
      </c>
      <c r="I83" s="41">
        <v>1406.7129000000002</v>
      </c>
      <c r="J83" s="41">
        <v>116.55579999999999</v>
      </c>
      <c r="K83" s="41">
        <v>25291</v>
      </c>
      <c r="L83" s="41">
        <v>5251</v>
      </c>
      <c r="M83" s="41">
        <v>515.15989999999999</v>
      </c>
      <c r="N83" s="41">
        <v>118.14750000000001</v>
      </c>
      <c r="O83" s="41">
        <v>30542</v>
      </c>
      <c r="P83" s="41">
        <v>633.30740000000003</v>
      </c>
      <c r="Q83" s="41">
        <v>218359</v>
      </c>
      <c r="R83" s="41">
        <v>3908.6261</v>
      </c>
      <c r="S83" s="41">
        <v>63966</v>
      </c>
      <c r="T83" s="41">
        <v>1407.252</v>
      </c>
      <c r="U83" s="41">
        <v>297380</v>
      </c>
      <c r="V83" s="41">
        <v>94508</v>
      </c>
      <c r="W83" s="41">
        <v>5431.8948</v>
      </c>
      <c r="X83" s="41">
        <v>2040.5594000000001</v>
      </c>
    </row>
    <row r="84" spans="1:24" x14ac:dyDescent="0.35">
      <c r="A84" s="41" t="s">
        <v>33</v>
      </c>
      <c r="B84" s="41" t="s">
        <v>458</v>
      </c>
      <c r="C84" s="41" t="s">
        <v>671</v>
      </c>
      <c r="D84" s="41" t="s">
        <v>275</v>
      </c>
      <c r="E84" s="41" t="s">
        <v>275</v>
      </c>
      <c r="F84" s="41">
        <v>2927.1009569971202</v>
      </c>
      <c r="G84" s="41">
        <v>5182</v>
      </c>
      <c r="H84" s="41">
        <v>2950</v>
      </c>
      <c r="I84" s="41">
        <v>101.30319999999999</v>
      </c>
      <c r="J84" s="41">
        <v>57.06</v>
      </c>
      <c r="K84" s="41">
        <v>1865</v>
      </c>
      <c r="L84" s="41">
        <v>0</v>
      </c>
      <c r="M84" s="41">
        <v>38.156100000000002</v>
      </c>
      <c r="N84" s="41">
        <v>0</v>
      </c>
      <c r="O84" s="41">
        <v>1865</v>
      </c>
      <c r="P84" s="41">
        <v>38.156100000000002</v>
      </c>
      <c r="Q84" s="41">
        <v>14135</v>
      </c>
      <c r="R84" s="41">
        <v>253.01650000000001</v>
      </c>
      <c r="S84" s="41">
        <v>8345</v>
      </c>
      <c r="T84" s="41">
        <v>183.59</v>
      </c>
      <c r="U84" s="41">
        <v>22267</v>
      </c>
      <c r="V84" s="41">
        <v>10210</v>
      </c>
      <c r="W84" s="41">
        <v>411.37970000000001</v>
      </c>
      <c r="X84" s="41">
        <v>221.74610000000001</v>
      </c>
    </row>
    <row r="85" spans="1:24" x14ac:dyDescent="0.35">
      <c r="A85" s="41" t="s">
        <v>12</v>
      </c>
      <c r="B85" s="41" t="s">
        <v>435</v>
      </c>
      <c r="C85" s="41" t="s">
        <v>512</v>
      </c>
      <c r="D85" s="41" t="s">
        <v>13</v>
      </c>
      <c r="E85" s="41" t="s">
        <v>13</v>
      </c>
      <c r="F85" s="41">
        <v>3894.8824572153999</v>
      </c>
      <c r="G85" s="41">
        <v>50462</v>
      </c>
      <c r="H85" s="41">
        <v>3761</v>
      </c>
      <c r="I85" s="41">
        <v>996.0107999999999</v>
      </c>
      <c r="J85" s="41">
        <v>73.848500000000001</v>
      </c>
      <c r="K85" s="41">
        <v>13688</v>
      </c>
      <c r="L85" s="41">
        <v>5974</v>
      </c>
      <c r="M85" s="41">
        <v>281.20260000000002</v>
      </c>
      <c r="N85" s="41">
        <v>130.87899999999999</v>
      </c>
      <c r="O85" s="41">
        <v>19662</v>
      </c>
      <c r="P85" s="41">
        <v>412.08159999999998</v>
      </c>
      <c r="Q85" s="41">
        <v>35901</v>
      </c>
      <c r="R85" s="41">
        <v>642.62789999999995</v>
      </c>
      <c r="S85" s="41">
        <v>24317</v>
      </c>
      <c r="T85" s="41">
        <v>534.97400000000005</v>
      </c>
      <c r="U85" s="41">
        <v>90124</v>
      </c>
      <c r="V85" s="41">
        <v>43979</v>
      </c>
      <c r="W85" s="41">
        <v>1712.4871999999998</v>
      </c>
      <c r="X85" s="41">
        <v>947.05560000000003</v>
      </c>
    </row>
    <row r="86" spans="1:24" x14ac:dyDescent="0.35">
      <c r="A86" s="41" t="s">
        <v>12</v>
      </c>
      <c r="B86" s="41" t="s">
        <v>435</v>
      </c>
      <c r="C86" s="41" t="s">
        <v>676</v>
      </c>
      <c r="D86" s="41" t="s">
        <v>14</v>
      </c>
      <c r="E86" s="41" t="s">
        <v>14</v>
      </c>
      <c r="F86" s="41">
        <v>2392.8406157285199</v>
      </c>
      <c r="G86" s="41">
        <v>2736</v>
      </c>
      <c r="H86" s="41">
        <v>0</v>
      </c>
      <c r="I86" s="41">
        <v>53.218600000000009</v>
      </c>
      <c r="J86" s="41">
        <v>0</v>
      </c>
      <c r="K86" s="41">
        <v>1300</v>
      </c>
      <c r="L86" s="41">
        <v>0</v>
      </c>
      <c r="M86" s="41">
        <v>26.850200000000001</v>
      </c>
      <c r="N86" s="41">
        <v>0</v>
      </c>
      <c r="O86" s="41">
        <v>1300</v>
      </c>
      <c r="P86" s="41">
        <v>26.850200000000001</v>
      </c>
      <c r="Q86" s="41">
        <v>13063</v>
      </c>
      <c r="R86" s="41">
        <v>233.82769999999999</v>
      </c>
      <c r="S86" s="41">
        <v>6861</v>
      </c>
      <c r="T86" s="41">
        <v>150.94200000000001</v>
      </c>
      <c r="U86" s="41">
        <v>15799</v>
      </c>
      <c r="V86" s="41">
        <v>8161</v>
      </c>
      <c r="W86" s="41">
        <v>287.04629999999997</v>
      </c>
      <c r="X86" s="41">
        <v>177.79220000000001</v>
      </c>
    </row>
    <row r="87" spans="1:24" x14ac:dyDescent="0.35">
      <c r="A87" s="41" t="s">
        <v>12</v>
      </c>
      <c r="B87" s="41" t="s">
        <v>435</v>
      </c>
      <c r="C87" s="41" t="s">
        <v>727</v>
      </c>
      <c r="D87" s="41" t="s">
        <v>68</v>
      </c>
      <c r="E87" s="41" t="s">
        <v>68</v>
      </c>
      <c r="F87" s="41">
        <v>4011.5128557941898</v>
      </c>
      <c r="G87" s="41">
        <v>10134</v>
      </c>
      <c r="H87" s="41">
        <v>0</v>
      </c>
      <c r="I87" s="41">
        <v>194.4846</v>
      </c>
      <c r="J87" s="41">
        <v>0</v>
      </c>
      <c r="K87" s="41">
        <v>4977</v>
      </c>
      <c r="L87" s="41">
        <v>38</v>
      </c>
      <c r="M87" s="41">
        <v>102.0869</v>
      </c>
      <c r="N87" s="41">
        <v>0.82120000000000004</v>
      </c>
      <c r="O87" s="41">
        <v>5015</v>
      </c>
      <c r="P87" s="41">
        <v>102.9081</v>
      </c>
      <c r="Q87" s="41">
        <v>37696</v>
      </c>
      <c r="R87" s="41">
        <v>674.75840000000005</v>
      </c>
      <c r="S87" s="41">
        <v>19213</v>
      </c>
      <c r="T87" s="41">
        <v>422.68599999999998</v>
      </c>
      <c r="U87" s="41">
        <v>47830</v>
      </c>
      <c r="V87" s="41">
        <v>24228</v>
      </c>
      <c r="W87" s="41">
        <v>869.24300000000005</v>
      </c>
      <c r="X87" s="41">
        <v>525.59410000000003</v>
      </c>
    </row>
    <row r="88" spans="1:24" x14ac:dyDescent="0.35">
      <c r="A88" s="41" t="s">
        <v>12</v>
      </c>
      <c r="B88" s="41" t="s">
        <v>435</v>
      </c>
      <c r="C88" s="41" t="s">
        <v>617</v>
      </c>
      <c r="D88" s="41" t="s">
        <v>69</v>
      </c>
      <c r="E88" s="41" t="s">
        <v>69</v>
      </c>
      <c r="F88" s="41">
        <v>4164.8395230204296</v>
      </c>
      <c r="G88" s="41">
        <v>20579</v>
      </c>
      <c r="H88" s="41">
        <v>48</v>
      </c>
      <c r="I88" s="41">
        <v>399.31049999999999</v>
      </c>
      <c r="J88" s="41">
        <v>0.94540000000000002</v>
      </c>
      <c r="K88" s="41">
        <v>7579</v>
      </c>
      <c r="L88" s="41">
        <v>244</v>
      </c>
      <c r="M88" s="41">
        <v>153.46890000000002</v>
      </c>
      <c r="N88" s="41">
        <v>5.1858000000000004</v>
      </c>
      <c r="O88" s="41">
        <v>7823</v>
      </c>
      <c r="P88" s="41">
        <v>158.65470000000002</v>
      </c>
      <c r="Q88" s="41">
        <v>62794</v>
      </c>
      <c r="R88" s="41">
        <v>1124.0126</v>
      </c>
      <c r="S88" s="41">
        <v>18518</v>
      </c>
      <c r="T88" s="41">
        <v>407.39600000000002</v>
      </c>
      <c r="U88" s="41">
        <v>83421</v>
      </c>
      <c r="V88" s="41">
        <v>26341</v>
      </c>
      <c r="W88" s="41">
        <v>1524.2685000000001</v>
      </c>
      <c r="X88" s="41">
        <v>566.05070000000001</v>
      </c>
    </row>
    <row r="89" spans="1:24" x14ac:dyDescent="0.35">
      <c r="A89" s="41" t="s">
        <v>12</v>
      </c>
      <c r="B89" s="41" t="s">
        <v>435</v>
      </c>
      <c r="C89" s="41" t="s">
        <v>564</v>
      </c>
      <c r="D89" s="41" t="s">
        <v>315</v>
      </c>
      <c r="E89" s="41" t="s">
        <v>315</v>
      </c>
      <c r="F89" s="41">
        <v>3119.4646998190301</v>
      </c>
      <c r="G89" s="41">
        <v>11047</v>
      </c>
      <c r="H89" s="41">
        <v>2268</v>
      </c>
      <c r="I89" s="41">
        <v>214.53210000000001</v>
      </c>
      <c r="J89" s="41">
        <v>45.082799999999999</v>
      </c>
      <c r="K89" s="41">
        <v>4982</v>
      </c>
      <c r="L89" s="41">
        <v>2792</v>
      </c>
      <c r="M89" s="41">
        <v>102.18119999999999</v>
      </c>
      <c r="N89" s="41">
        <v>60.518999999999998</v>
      </c>
      <c r="O89" s="41">
        <v>7774</v>
      </c>
      <c r="P89" s="41">
        <v>162.7002</v>
      </c>
      <c r="Q89" s="41">
        <v>22891</v>
      </c>
      <c r="R89" s="41">
        <v>409.74889999999999</v>
      </c>
      <c r="S89" s="41">
        <v>14099</v>
      </c>
      <c r="T89" s="41">
        <v>310.178</v>
      </c>
      <c r="U89" s="41">
        <v>36206</v>
      </c>
      <c r="V89" s="41">
        <v>21873</v>
      </c>
      <c r="W89" s="41">
        <v>669.36380000000008</v>
      </c>
      <c r="X89" s="41">
        <v>472.87819999999999</v>
      </c>
    </row>
    <row r="90" spans="1:24" x14ac:dyDescent="0.35">
      <c r="A90" s="41" t="s">
        <v>12</v>
      </c>
      <c r="B90" s="41" t="s">
        <v>435</v>
      </c>
      <c r="C90" s="41" t="s">
        <v>732</v>
      </c>
      <c r="D90" s="41" t="s">
        <v>78</v>
      </c>
      <c r="E90" s="41" t="s">
        <v>78</v>
      </c>
      <c r="F90" s="41">
        <v>8374.3576017837495</v>
      </c>
      <c r="G90" s="41">
        <v>73031</v>
      </c>
      <c r="H90" s="41">
        <v>28958</v>
      </c>
      <c r="I90" s="41">
        <v>1417.7078999999999</v>
      </c>
      <c r="J90" s="41">
        <v>563.24700000000007</v>
      </c>
      <c r="K90" s="41">
        <v>29271</v>
      </c>
      <c r="L90" s="41">
        <v>12295</v>
      </c>
      <c r="M90" s="41">
        <v>596.81110000000001</v>
      </c>
      <c r="N90" s="41">
        <v>261.78109999999998</v>
      </c>
      <c r="O90" s="41">
        <v>41566</v>
      </c>
      <c r="P90" s="41">
        <v>858.59220000000005</v>
      </c>
      <c r="Q90" s="41">
        <v>76087</v>
      </c>
      <c r="R90" s="41">
        <v>1361.9573</v>
      </c>
      <c r="S90" s="41">
        <v>35699</v>
      </c>
      <c r="T90" s="41">
        <v>785.37800000000004</v>
      </c>
      <c r="U90" s="41">
        <v>178076</v>
      </c>
      <c r="V90" s="41">
        <v>77265</v>
      </c>
      <c r="W90" s="41">
        <v>3342.9121999999998</v>
      </c>
      <c r="X90" s="41">
        <v>1643.9702000000002</v>
      </c>
    </row>
    <row r="91" spans="1:24" x14ac:dyDescent="0.35">
      <c r="A91" s="41" t="s">
        <v>12</v>
      </c>
      <c r="B91" s="41" t="s">
        <v>435</v>
      </c>
      <c r="C91" s="41" t="s">
        <v>434</v>
      </c>
      <c r="D91" s="41" t="s">
        <v>88</v>
      </c>
      <c r="E91" s="41" t="s">
        <v>88</v>
      </c>
      <c r="F91" s="41">
        <v>8481.2201826393703</v>
      </c>
      <c r="G91" s="41">
        <v>133599</v>
      </c>
      <c r="H91" s="41">
        <v>8297</v>
      </c>
      <c r="I91" s="41">
        <v>2519.6658999999995</v>
      </c>
      <c r="J91" s="41">
        <v>164.96610000000001</v>
      </c>
      <c r="K91" s="41">
        <v>23782</v>
      </c>
      <c r="L91" s="41">
        <v>700</v>
      </c>
      <c r="M91" s="41">
        <v>486.88320000000004</v>
      </c>
      <c r="N91" s="41">
        <v>14.369400000000001</v>
      </c>
      <c r="O91" s="41">
        <v>24482</v>
      </c>
      <c r="P91" s="41">
        <v>501.25260000000003</v>
      </c>
      <c r="Q91" s="41">
        <v>82494</v>
      </c>
      <c r="R91" s="41">
        <v>1476.6425999999999</v>
      </c>
      <c r="S91" s="41">
        <v>61509</v>
      </c>
      <c r="T91" s="41">
        <v>1353.1980000000001</v>
      </c>
      <c r="U91" s="41">
        <v>224390</v>
      </c>
      <c r="V91" s="41">
        <v>85991</v>
      </c>
      <c r="W91" s="41">
        <v>4161.2745999999997</v>
      </c>
      <c r="X91" s="41">
        <v>1854.4506000000001</v>
      </c>
    </row>
    <row r="92" spans="1:24" x14ac:dyDescent="0.35">
      <c r="A92" s="41" t="s">
        <v>12</v>
      </c>
      <c r="B92" s="41" t="s">
        <v>435</v>
      </c>
      <c r="C92" s="41" t="s">
        <v>522</v>
      </c>
      <c r="D92" s="41" t="s">
        <v>160</v>
      </c>
      <c r="E92" s="41" t="s">
        <v>160</v>
      </c>
      <c r="F92" s="41">
        <v>8620.1083524517599</v>
      </c>
      <c r="G92" s="41">
        <v>50444</v>
      </c>
      <c r="H92" s="41">
        <v>238</v>
      </c>
      <c r="I92" s="41">
        <v>980.75380000000007</v>
      </c>
      <c r="J92" s="41">
        <v>4.6802000000000001</v>
      </c>
      <c r="K92" s="41">
        <v>18051</v>
      </c>
      <c r="L92" s="41">
        <v>390</v>
      </c>
      <c r="M92" s="41">
        <v>367.93010000000004</v>
      </c>
      <c r="N92" s="41">
        <v>8.0001999999999995</v>
      </c>
      <c r="O92" s="41">
        <v>18441</v>
      </c>
      <c r="P92" s="41">
        <v>375.93030000000005</v>
      </c>
      <c r="Q92" s="41">
        <v>74116</v>
      </c>
      <c r="R92" s="41">
        <v>1326.6764000000001</v>
      </c>
      <c r="S92" s="41">
        <v>33439</v>
      </c>
      <c r="T92" s="41">
        <v>735.65800000000002</v>
      </c>
      <c r="U92" s="41">
        <v>124798</v>
      </c>
      <c r="V92" s="41">
        <v>51880</v>
      </c>
      <c r="W92" s="41">
        <v>2312.1104</v>
      </c>
      <c r="X92" s="41">
        <v>1111.5883000000001</v>
      </c>
    </row>
    <row r="93" spans="1:24" x14ac:dyDescent="0.35">
      <c r="A93" s="41" t="s">
        <v>12</v>
      </c>
      <c r="B93" s="41" t="s">
        <v>435</v>
      </c>
      <c r="C93" s="41" t="s">
        <v>466</v>
      </c>
      <c r="D93" s="41" t="s">
        <v>304</v>
      </c>
      <c r="E93" s="41" t="s">
        <v>304</v>
      </c>
      <c r="F93" s="41">
        <v>3736.9731504731899</v>
      </c>
      <c r="G93" s="41">
        <v>64359</v>
      </c>
      <c r="H93" s="41">
        <v>14</v>
      </c>
      <c r="I93" s="41">
        <v>1243.7630999999999</v>
      </c>
      <c r="J93" s="41">
        <v>0.27160000000000001</v>
      </c>
      <c r="K93" s="41">
        <v>28385</v>
      </c>
      <c r="L93" s="41">
        <v>2</v>
      </c>
      <c r="M93" s="41">
        <v>578.2645</v>
      </c>
      <c r="N93" s="41">
        <v>3.9800000000000002E-2</v>
      </c>
      <c r="O93" s="41">
        <v>28387</v>
      </c>
      <c r="P93" s="41">
        <v>578.30430000000001</v>
      </c>
      <c r="Q93" s="41">
        <v>48805</v>
      </c>
      <c r="R93" s="41">
        <v>873.60950000000003</v>
      </c>
      <c r="S93" s="41">
        <v>30284</v>
      </c>
      <c r="T93" s="41">
        <v>666.24800000000005</v>
      </c>
      <c r="U93" s="41">
        <v>113178</v>
      </c>
      <c r="V93" s="41">
        <v>58671</v>
      </c>
      <c r="W93" s="41">
        <v>2117.6441999999997</v>
      </c>
      <c r="X93" s="41">
        <v>1244.5523000000001</v>
      </c>
    </row>
    <row r="94" spans="1:24" x14ac:dyDescent="0.35">
      <c r="A94" s="41" t="s">
        <v>12</v>
      </c>
      <c r="B94" s="41" t="s">
        <v>435</v>
      </c>
      <c r="C94" s="41" t="s">
        <v>490</v>
      </c>
      <c r="D94" s="41" t="s">
        <v>309</v>
      </c>
      <c r="E94" s="41" t="s">
        <v>309</v>
      </c>
      <c r="F94" s="41">
        <v>3512.9693871753698</v>
      </c>
      <c r="G94" s="41">
        <v>35485</v>
      </c>
      <c r="H94" s="41">
        <v>3</v>
      </c>
      <c r="I94" s="41">
        <v>659.37329999999997</v>
      </c>
      <c r="J94" s="41">
        <v>5.9700000000000003E-2</v>
      </c>
      <c r="K94" s="41">
        <v>11533</v>
      </c>
      <c r="L94" s="41">
        <v>4</v>
      </c>
      <c r="M94" s="41">
        <v>230.38809999999998</v>
      </c>
      <c r="N94" s="41">
        <v>7.9600000000000004E-2</v>
      </c>
      <c r="O94" s="41">
        <v>11537</v>
      </c>
      <c r="P94" s="41">
        <v>230.46769999999998</v>
      </c>
      <c r="Q94" s="41">
        <v>54659</v>
      </c>
      <c r="R94" s="41">
        <v>978.39610000000005</v>
      </c>
      <c r="S94" s="41">
        <v>29946</v>
      </c>
      <c r="T94" s="41">
        <v>658.81200000000001</v>
      </c>
      <c r="U94" s="41">
        <v>90147</v>
      </c>
      <c r="V94" s="41">
        <v>41483</v>
      </c>
      <c r="W94" s="41">
        <v>1637.8290999999999</v>
      </c>
      <c r="X94" s="41">
        <v>889.27970000000005</v>
      </c>
    </row>
    <row r="95" spans="1:24" x14ac:dyDescent="0.35">
      <c r="A95" s="41" t="s">
        <v>12</v>
      </c>
      <c r="B95" s="41" t="s">
        <v>435</v>
      </c>
      <c r="C95" s="41" t="s">
        <v>535</v>
      </c>
      <c r="D95" s="41" t="s">
        <v>310</v>
      </c>
      <c r="E95" s="41" t="s">
        <v>310</v>
      </c>
      <c r="F95" s="41">
        <v>4295.4776488920197</v>
      </c>
      <c r="G95" s="41">
        <v>69855</v>
      </c>
      <c r="H95" s="41">
        <v>0</v>
      </c>
      <c r="I95" s="41">
        <v>1356.8154999999999</v>
      </c>
      <c r="J95" s="41">
        <v>0</v>
      </c>
      <c r="K95" s="41">
        <v>29582</v>
      </c>
      <c r="L95" s="41">
        <v>0</v>
      </c>
      <c r="M95" s="41">
        <v>607.74760000000003</v>
      </c>
      <c r="N95" s="41">
        <v>0</v>
      </c>
      <c r="O95" s="41">
        <v>29582</v>
      </c>
      <c r="P95" s="41">
        <v>607.74760000000003</v>
      </c>
      <c r="Q95" s="41">
        <v>46077</v>
      </c>
      <c r="R95" s="41">
        <v>824.77829999999994</v>
      </c>
      <c r="S95" s="41">
        <v>23869</v>
      </c>
      <c r="T95" s="41">
        <v>525.11800000000005</v>
      </c>
      <c r="U95" s="41">
        <v>115932</v>
      </c>
      <c r="V95" s="41">
        <v>53451</v>
      </c>
      <c r="W95" s="41">
        <v>2181.5937999999996</v>
      </c>
      <c r="X95" s="41">
        <v>1132.8656000000001</v>
      </c>
    </row>
    <row r="96" spans="1:24" x14ac:dyDescent="0.35">
      <c r="A96" s="41" t="s">
        <v>12</v>
      </c>
      <c r="B96" s="41" t="s">
        <v>435</v>
      </c>
      <c r="C96" s="41" t="s">
        <v>622</v>
      </c>
      <c r="D96" s="41" t="s">
        <v>337</v>
      </c>
      <c r="E96" s="41" t="s">
        <v>337</v>
      </c>
      <c r="F96" s="41">
        <v>6074.8124849976202</v>
      </c>
      <c r="G96" s="41">
        <v>59135</v>
      </c>
      <c r="H96" s="41">
        <v>5038</v>
      </c>
      <c r="I96" s="41">
        <v>1172.0195000000001</v>
      </c>
      <c r="J96" s="41">
        <v>99.458200000000005</v>
      </c>
      <c r="K96" s="41">
        <v>11013</v>
      </c>
      <c r="L96" s="41">
        <v>8192</v>
      </c>
      <c r="M96" s="41">
        <v>230.36990000000003</v>
      </c>
      <c r="N96" s="41">
        <v>180.39920000000001</v>
      </c>
      <c r="O96" s="41">
        <v>19205</v>
      </c>
      <c r="P96" s="41">
        <v>410.76910000000004</v>
      </c>
      <c r="Q96" s="41">
        <v>63868</v>
      </c>
      <c r="R96" s="41">
        <v>1143.2372</v>
      </c>
      <c r="S96" s="41">
        <v>44235</v>
      </c>
      <c r="T96" s="41">
        <v>973.17</v>
      </c>
      <c r="U96" s="41">
        <v>128041</v>
      </c>
      <c r="V96" s="41">
        <v>63440</v>
      </c>
      <c r="W96" s="41">
        <v>2414.7148999999999</v>
      </c>
      <c r="X96" s="41">
        <v>1383.9391000000001</v>
      </c>
    </row>
    <row r="97" spans="1:24" x14ac:dyDescent="0.35">
      <c r="A97" s="41" t="s">
        <v>12</v>
      </c>
      <c r="B97" s="41" t="s">
        <v>435</v>
      </c>
      <c r="C97" s="41" t="s">
        <v>746</v>
      </c>
      <c r="D97" s="41" t="s">
        <v>346</v>
      </c>
      <c r="E97" s="41" t="s">
        <v>346</v>
      </c>
      <c r="F97" s="41">
        <v>6982.0208185310703</v>
      </c>
      <c r="G97" s="41">
        <v>67818</v>
      </c>
      <c r="H97" s="41">
        <v>426</v>
      </c>
      <c r="I97" s="41">
        <v>1313.2384</v>
      </c>
      <c r="J97" s="41">
        <v>8.372399999999999</v>
      </c>
      <c r="K97" s="41">
        <v>22630</v>
      </c>
      <c r="L97" s="41">
        <v>266</v>
      </c>
      <c r="M97" s="41">
        <v>457.71320000000003</v>
      </c>
      <c r="N97" s="41">
        <v>5.3246000000000002</v>
      </c>
      <c r="O97" s="41">
        <v>22896</v>
      </c>
      <c r="P97" s="41">
        <v>463.0378</v>
      </c>
      <c r="Q97" s="41">
        <v>75622</v>
      </c>
      <c r="R97" s="41">
        <v>1353.6338000000001</v>
      </c>
      <c r="S97" s="41">
        <v>30929</v>
      </c>
      <c r="T97" s="41">
        <v>680.43799999999999</v>
      </c>
      <c r="U97" s="41">
        <v>143866</v>
      </c>
      <c r="V97" s="41">
        <v>53825</v>
      </c>
      <c r="W97" s="41">
        <v>2675.2446</v>
      </c>
      <c r="X97" s="41">
        <v>1143.4757999999999</v>
      </c>
    </row>
    <row r="98" spans="1:24" x14ac:dyDescent="0.35">
      <c r="A98" s="41" t="s">
        <v>12</v>
      </c>
      <c r="B98" s="41" t="s">
        <v>435</v>
      </c>
      <c r="C98" s="41" t="s">
        <v>660</v>
      </c>
      <c r="D98" s="41" t="s">
        <v>377</v>
      </c>
      <c r="E98" s="41" t="s">
        <v>377</v>
      </c>
      <c r="F98" s="41">
        <v>4774.86597862699</v>
      </c>
      <c r="G98" s="41">
        <v>2879</v>
      </c>
      <c r="H98" s="41">
        <v>0</v>
      </c>
      <c r="I98" s="41">
        <v>55.724099999999993</v>
      </c>
      <c r="J98" s="41">
        <v>0</v>
      </c>
      <c r="K98" s="41">
        <v>2762</v>
      </c>
      <c r="L98" s="41">
        <v>0</v>
      </c>
      <c r="M98" s="41">
        <v>59.924599999999998</v>
      </c>
      <c r="N98" s="41">
        <v>0</v>
      </c>
      <c r="O98" s="41">
        <v>2762</v>
      </c>
      <c r="P98" s="41">
        <v>59.924599999999998</v>
      </c>
      <c r="Q98" s="41">
        <v>37697</v>
      </c>
      <c r="R98" s="41">
        <v>674.77629999999999</v>
      </c>
      <c r="S98" s="41">
        <v>21260</v>
      </c>
      <c r="T98" s="41">
        <v>467.72</v>
      </c>
      <c r="U98" s="41">
        <v>40576</v>
      </c>
      <c r="V98" s="41">
        <v>24022</v>
      </c>
      <c r="W98" s="41">
        <v>730.50040000000001</v>
      </c>
      <c r="X98" s="41">
        <v>527.64460000000008</v>
      </c>
    </row>
    <row r="99" spans="1:24" x14ac:dyDescent="0.35">
      <c r="A99" s="41" t="s">
        <v>12</v>
      </c>
      <c r="B99" s="41" t="s">
        <v>511</v>
      </c>
      <c r="C99" s="41" t="s">
        <v>657</v>
      </c>
      <c r="D99" s="41" t="s">
        <v>100</v>
      </c>
      <c r="E99" s="41" t="s">
        <v>100</v>
      </c>
      <c r="F99" s="41">
        <v>5770.8684283571401</v>
      </c>
      <c r="G99" s="41">
        <v>81987</v>
      </c>
      <c r="H99" s="41">
        <v>16388</v>
      </c>
      <c r="I99" s="41">
        <v>1567.5123000000001</v>
      </c>
      <c r="J99" s="41">
        <v>326.11279999999999</v>
      </c>
      <c r="K99" s="41">
        <v>43417</v>
      </c>
      <c r="L99" s="41">
        <v>14716</v>
      </c>
      <c r="M99" s="41">
        <v>884.18210000000022</v>
      </c>
      <c r="N99" s="41">
        <v>305.06320000000005</v>
      </c>
      <c r="O99" s="41">
        <v>58133</v>
      </c>
      <c r="P99" s="41">
        <v>1189.2453000000003</v>
      </c>
      <c r="Q99" s="41">
        <v>55019</v>
      </c>
      <c r="R99" s="41">
        <v>984.84010000000001</v>
      </c>
      <c r="S99" s="41">
        <v>23324</v>
      </c>
      <c r="T99" s="41">
        <v>513.12800000000004</v>
      </c>
      <c r="U99" s="41">
        <v>153394</v>
      </c>
      <c r="V99" s="41">
        <v>81457</v>
      </c>
      <c r="W99" s="41">
        <v>2878.4652000000001</v>
      </c>
      <c r="X99" s="41">
        <v>1702.3733000000002</v>
      </c>
    </row>
    <row r="100" spans="1:24" x14ac:dyDescent="0.35">
      <c r="A100" s="41" t="s">
        <v>12</v>
      </c>
      <c r="B100" s="41" t="s">
        <v>511</v>
      </c>
      <c r="C100" s="41" t="s">
        <v>592</v>
      </c>
      <c r="D100" s="41" t="s">
        <v>104</v>
      </c>
      <c r="E100" s="41" t="s">
        <v>104</v>
      </c>
      <c r="F100" s="41">
        <v>5772.3207692483802</v>
      </c>
      <c r="G100" s="41">
        <v>11939</v>
      </c>
      <c r="H100" s="41">
        <v>0</v>
      </c>
      <c r="I100" s="41">
        <v>226.02909999999997</v>
      </c>
      <c r="J100" s="41">
        <v>0</v>
      </c>
      <c r="K100" s="41">
        <v>3480</v>
      </c>
      <c r="L100" s="41">
        <v>0</v>
      </c>
      <c r="M100" s="41">
        <v>71.573800000000006</v>
      </c>
      <c r="N100" s="41">
        <v>0</v>
      </c>
      <c r="O100" s="41">
        <v>3480</v>
      </c>
      <c r="P100" s="41">
        <v>71.573800000000006</v>
      </c>
      <c r="Q100" s="41">
        <v>147966</v>
      </c>
      <c r="R100" s="41">
        <v>2648.5913999999998</v>
      </c>
      <c r="S100" s="41">
        <v>83923</v>
      </c>
      <c r="T100" s="41">
        <v>1846.306</v>
      </c>
      <c r="U100" s="41">
        <v>159905</v>
      </c>
      <c r="V100" s="41">
        <v>87403</v>
      </c>
      <c r="W100" s="41">
        <v>2874.6205</v>
      </c>
      <c r="X100" s="41">
        <v>1917.8798000000002</v>
      </c>
    </row>
    <row r="101" spans="1:24" x14ac:dyDescent="0.35">
      <c r="A101" s="41" t="s">
        <v>12</v>
      </c>
      <c r="B101" s="41" t="s">
        <v>511</v>
      </c>
      <c r="C101" s="41" t="s">
        <v>600</v>
      </c>
      <c r="D101" s="41" t="s">
        <v>133</v>
      </c>
      <c r="E101" s="41" t="s">
        <v>133</v>
      </c>
      <c r="F101" s="41">
        <v>4883.24817378839</v>
      </c>
      <c r="G101" s="41">
        <v>64580</v>
      </c>
      <c r="H101" s="41">
        <v>34</v>
      </c>
      <c r="I101" s="41">
        <v>1195.9241999999999</v>
      </c>
      <c r="J101" s="41">
        <v>0.63179999999999992</v>
      </c>
      <c r="K101" s="41">
        <v>583</v>
      </c>
      <c r="L101" s="41">
        <v>0</v>
      </c>
      <c r="M101" s="41">
        <v>11.898099999999999</v>
      </c>
      <c r="N101" s="41">
        <v>0</v>
      </c>
      <c r="O101" s="41">
        <v>583</v>
      </c>
      <c r="P101" s="41">
        <v>11.898099999999999</v>
      </c>
      <c r="Q101" s="41">
        <v>105858</v>
      </c>
      <c r="R101" s="41">
        <v>1894.8581999999999</v>
      </c>
      <c r="S101" s="41">
        <v>83167</v>
      </c>
      <c r="T101" s="41">
        <v>1829.674</v>
      </c>
      <c r="U101" s="41">
        <v>170472</v>
      </c>
      <c r="V101" s="41">
        <v>83750</v>
      </c>
      <c r="W101" s="41">
        <v>3091.4142000000002</v>
      </c>
      <c r="X101" s="41">
        <v>1841.5720999999999</v>
      </c>
    </row>
    <row r="102" spans="1:24" x14ac:dyDescent="0.35">
      <c r="A102" s="41" t="s">
        <v>12</v>
      </c>
      <c r="B102" s="41" t="s">
        <v>511</v>
      </c>
      <c r="C102" s="41" t="s">
        <v>533</v>
      </c>
      <c r="D102" s="41" t="s">
        <v>148</v>
      </c>
      <c r="E102" s="41" t="s">
        <v>148</v>
      </c>
      <c r="F102" s="41">
        <v>5816.7986630755504</v>
      </c>
      <c r="G102" s="41">
        <v>7131</v>
      </c>
      <c r="H102" s="41">
        <v>2532</v>
      </c>
      <c r="I102" s="41">
        <v>136.41890000000001</v>
      </c>
      <c r="J102" s="41">
        <v>50.386800000000001</v>
      </c>
      <c r="K102" s="41">
        <v>2348</v>
      </c>
      <c r="L102" s="41">
        <v>1254</v>
      </c>
      <c r="M102" s="41">
        <v>47.882199999999997</v>
      </c>
      <c r="N102" s="41">
        <v>28.1968</v>
      </c>
      <c r="O102" s="41">
        <v>3602</v>
      </c>
      <c r="P102" s="41">
        <v>76.078999999999994</v>
      </c>
      <c r="Q102" s="41">
        <v>25872</v>
      </c>
      <c r="R102" s="41">
        <v>463.10879999999997</v>
      </c>
      <c r="S102" s="41">
        <v>17473</v>
      </c>
      <c r="T102" s="41">
        <v>384.40600000000001</v>
      </c>
      <c r="U102" s="41">
        <v>35535</v>
      </c>
      <c r="V102" s="41">
        <v>21075</v>
      </c>
      <c r="W102" s="41">
        <v>649.91449999999998</v>
      </c>
      <c r="X102" s="41">
        <v>460.48500000000001</v>
      </c>
    </row>
    <row r="103" spans="1:24" x14ac:dyDescent="0.35">
      <c r="A103" s="41" t="s">
        <v>12</v>
      </c>
      <c r="B103" s="41" t="s">
        <v>511</v>
      </c>
      <c r="C103" s="41" t="s">
        <v>510</v>
      </c>
      <c r="D103" s="41" t="s">
        <v>230</v>
      </c>
      <c r="E103" s="41" t="s">
        <v>230</v>
      </c>
      <c r="F103" s="41">
        <v>5016.7364936414597</v>
      </c>
      <c r="G103" s="41">
        <v>40732</v>
      </c>
      <c r="H103" s="41">
        <v>4216</v>
      </c>
      <c r="I103" s="41">
        <v>804.53980000000013</v>
      </c>
      <c r="J103" s="41">
        <v>83.898399999999995</v>
      </c>
      <c r="K103" s="41">
        <v>33901</v>
      </c>
      <c r="L103" s="41">
        <v>386</v>
      </c>
      <c r="M103" s="41">
        <v>688.49310000000003</v>
      </c>
      <c r="N103" s="41">
        <v>8.4016000000000002</v>
      </c>
      <c r="O103" s="41">
        <v>34287</v>
      </c>
      <c r="P103" s="41">
        <v>696.89470000000006</v>
      </c>
      <c r="Q103" s="41">
        <v>194858</v>
      </c>
      <c r="R103" s="41">
        <v>3487.9582</v>
      </c>
      <c r="S103" s="41">
        <v>94014</v>
      </c>
      <c r="T103" s="41">
        <v>2068.308</v>
      </c>
      <c r="U103" s="41">
        <v>239806</v>
      </c>
      <c r="V103" s="41">
        <v>128301</v>
      </c>
      <c r="W103" s="41">
        <v>4376.3964000000005</v>
      </c>
      <c r="X103" s="41">
        <v>2765.2026999999998</v>
      </c>
    </row>
    <row r="104" spans="1:24" x14ac:dyDescent="0.35">
      <c r="A104" s="41" t="s">
        <v>12</v>
      </c>
      <c r="B104" s="41" t="s">
        <v>511</v>
      </c>
      <c r="C104" s="41" t="s">
        <v>647</v>
      </c>
      <c r="D104" s="41" t="s">
        <v>341</v>
      </c>
      <c r="E104" s="41" t="s">
        <v>341</v>
      </c>
      <c r="F104" s="41">
        <v>6031.5886758393899</v>
      </c>
      <c r="G104" s="41">
        <v>77920</v>
      </c>
      <c r="H104" s="41">
        <v>13165</v>
      </c>
      <c r="I104" s="41">
        <v>1504.7033999999999</v>
      </c>
      <c r="J104" s="41">
        <v>257.87450000000001</v>
      </c>
      <c r="K104" s="41">
        <v>51573</v>
      </c>
      <c r="L104" s="41">
        <v>12399</v>
      </c>
      <c r="M104" s="41">
        <v>1068.1341</v>
      </c>
      <c r="N104" s="41">
        <v>269.36789999999996</v>
      </c>
      <c r="O104" s="41">
        <v>63972</v>
      </c>
      <c r="P104" s="41">
        <v>1337.502</v>
      </c>
      <c r="Q104" s="41">
        <v>40853</v>
      </c>
      <c r="R104" s="41">
        <v>731.26869999999997</v>
      </c>
      <c r="S104" s="41">
        <v>21090</v>
      </c>
      <c r="T104" s="41">
        <v>463.98</v>
      </c>
      <c r="U104" s="41">
        <v>131938</v>
      </c>
      <c r="V104" s="41">
        <v>85062</v>
      </c>
      <c r="W104" s="41">
        <v>2493.8465999999999</v>
      </c>
      <c r="X104" s="41">
        <v>1801.482</v>
      </c>
    </row>
    <row r="105" spans="1:24" x14ac:dyDescent="0.35">
      <c r="A105" s="41" t="s">
        <v>12</v>
      </c>
      <c r="B105" s="41" t="s">
        <v>511</v>
      </c>
      <c r="C105" s="41" t="s">
        <v>680</v>
      </c>
      <c r="D105" s="41" t="s">
        <v>402</v>
      </c>
      <c r="E105" s="41" t="s">
        <v>402</v>
      </c>
      <c r="F105" s="41">
        <v>5374.05568791517</v>
      </c>
      <c r="G105" s="41">
        <v>77366</v>
      </c>
      <c r="H105" s="41">
        <v>9</v>
      </c>
      <c r="I105" s="41">
        <v>1494.5594000000001</v>
      </c>
      <c r="J105" s="41">
        <v>0.1749</v>
      </c>
      <c r="K105" s="41">
        <v>32631</v>
      </c>
      <c r="L105" s="41">
        <v>0</v>
      </c>
      <c r="M105" s="41">
        <v>662.18010000000004</v>
      </c>
      <c r="N105" s="41">
        <v>0</v>
      </c>
      <c r="O105" s="41">
        <v>32631</v>
      </c>
      <c r="P105" s="41">
        <v>662.18010000000004</v>
      </c>
      <c r="Q105" s="41">
        <v>46580</v>
      </c>
      <c r="R105" s="41">
        <v>833.78200000000004</v>
      </c>
      <c r="S105" s="41">
        <v>37312</v>
      </c>
      <c r="T105" s="41">
        <v>820.86400000000003</v>
      </c>
      <c r="U105" s="41">
        <v>123955</v>
      </c>
      <c r="V105" s="41">
        <v>69943</v>
      </c>
      <c r="W105" s="41">
        <v>2328.5163000000002</v>
      </c>
      <c r="X105" s="41">
        <v>1483.0441000000001</v>
      </c>
    </row>
    <row r="106" spans="1:24" x14ac:dyDescent="0.35">
      <c r="A106" s="41" t="s">
        <v>12</v>
      </c>
      <c r="B106" s="41" t="s">
        <v>509</v>
      </c>
      <c r="C106" s="41" t="s">
        <v>681</v>
      </c>
      <c r="D106" s="41" t="s">
        <v>105</v>
      </c>
      <c r="E106" s="41" t="s">
        <v>105</v>
      </c>
      <c r="F106" s="41">
        <v>6872.0712847022496</v>
      </c>
      <c r="G106" s="41">
        <v>106622</v>
      </c>
      <c r="H106" s="41">
        <v>315</v>
      </c>
      <c r="I106" s="41">
        <v>2070.3880000000004</v>
      </c>
      <c r="J106" s="41">
        <v>6.1187000000000005</v>
      </c>
      <c r="K106" s="41">
        <v>42024</v>
      </c>
      <c r="L106" s="41">
        <v>266</v>
      </c>
      <c r="M106" s="41">
        <v>852.29360000000008</v>
      </c>
      <c r="N106" s="41">
        <v>5.5066000000000006</v>
      </c>
      <c r="O106" s="41">
        <v>42290</v>
      </c>
      <c r="P106" s="41">
        <v>857.80020000000013</v>
      </c>
      <c r="Q106" s="41">
        <v>55699</v>
      </c>
      <c r="R106" s="41">
        <v>997.01210000000003</v>
      </c>
      <c r="S106" s="41">
        <v>49486</v>
      </c>
      <c r="T106" s="41">
        <v>1088.692</v>
      </c>
      <c r="U106" s="41">
        <v>162636</v>
      </c>
      <c r="V106" s="41">
        <v>91776</v>
      </c>
      <c r="W106" s="41">
        <v>3073.5188000000003</v>
      </c>
      <c r="X106" s="41">
        <v>1946.4922000000001</v>
      </c>
    </row>
    <row r="107" spans="1:24" x14ac:dyDescent="0.35">
      <c r="A107" s="41" t="s">
        <v>12</v>
      </c>
      <c r="B107" s="41" t="s">
        <v>509</v>
      </c>
      <c r="C107" s="41" t="s">
        <v>704</v>
      </c>
      <c r="D107" s="41" t="s">
        <v>134</v>
      </c>
      <c r="E107" s="41" t="s">
        <v>134</v>
      </c>
      <c r="F107" s="41">
        <v>7077.3643143870704</v>
      </c>
      <c r="G107" s="41">
        <v>74947</v>
      </c>
      <c r="H107" s="41">
        <v>15720</v>
      </c>
      <c r="I107" s="41">
        <v>1467.9603</v>
      </c>
      <c r="J107" s="41">
        <v>310.39620000000002</v>
      </c>
      <c r="K107" s="41">
        <v>26515</v>
      </c>
      <c r="L107" s="41">
        <v>14129</v>
      </c>
      <c r="M107" s="41">
        <v>536.32470000000001</v>
      </c>
      <c r="N107" s="41">
        <v>310.87989999999996</v>
      </c>
      <c r="O107" s="41">
        <v>40644</v>
      </c>
      <c r="P107" s="41">
        <v>847.20460000000003</v>
      </c>
      <c r="Q107" s="41">
        <v>107031</v>
      </c>
      <c r="R107" s="41">
        <v>1915.8549</v>
      </c>
      <c r="S107" s="41">
        <v>65507</v>
      </c>
      <c r="T107" s="41">
        <v>1441.154</v>
      </c>
      <c r="U107" s="41">
        <v>197698</v>
      </c>
      <c r="V107" s="41">
        <v>106151</v>
      </c>
      <c r="W107" s="41">
        <v>3694.2114000000001</v>
      </c>
      <c r="X107" s="41">
        <v>2288.3586</v>
      </c>
    </row>
    <row r="108" spans="1:24" x14ac:dyDescent="0.35">
      <c r="A108" s="41" t="s">
        <v>12</v>
      </c>
      <c r="B108" s="41" t="s">
        <v>509</v>
      </c>
      <c r="C108" s="41" t="s">
        <v>557</v>
      </c>
      <c r="D108" s="41" t="s">
        <v>163</v>
      </c>
      <c r="E108" s="41" t="s">
        <v>163</v>
      </c>
      <c r="F108" s="41">
        <v>9552.5757802911103</v>
      </c>
      <c r="G108" s="41">
        <v>32941</v>
      </c>
      <c r="H108" s="41">
        <v>179</v>
      </c>
      <c r="I108" s="41">
        <v>635.76490000000013</v>
      </c>
      <c r="J108" s="41">
        <v>3.5523000000000007</v>
      </c>
      <c r="K108" s="41">
        <v>19446</v>
      </c>
      <c r="L108" s="41">
        <v>2181</v>
      </c>
      <c r="M108" s="41">
        <v>396.00519999999995</v>
      </c>
      <c r="N108" s="41">
        <v>46.498500000000007</v>
      </c>
      <c r="O108" s="41">
        <v>21627</v>
      </c>
      <c r="P108" s="41">
        <v>442.50369999999998</v>
      </c>
      <c r="Q108" s="41">
        <v>159234</v>
      </c>
      <c r="R108" s="41">
        <v>2850.2885999999999</v>
      </c>
      <c r="S108" s="41">
        <v>157972</v>
      </c>
      <c r="T108" s="41">
        <v>3475.384</v>
      </c>
      <c r="U108" s="41">
        <v>192354</v>
      </c>
      <c r="V108" s="41">
        <v>179599</v>
      </c>
      <c r="W108" s="41">
        <v>3489.6057999999998</v>
      </c>
      <c r="X108" s="41">
        <v>3917.8877000000002</v>
      </c>
    </row>
    <row r="109" spans="1:24" x14ac:dyDescent="0.35">
      <c r="A109" s="41" t="s">
        <v>12</v>
      </c>
      <c r="B109" s="41" t="s">
        <v>509</v>
      </c>
      <c r="C109" s="41" t="s">
        <v>691</v>
      </c>
      <c r="D109" s="41" t="s">
        <v>174</v>
      </c>
      <c r="E109" s="41" t="s">
        <v>174</v>
      </c>
      <c r="F109" s="41">
        <v>5640.3946368485304</v>
      </c>
      <c r="G109" s="41">
        <v>10178</v>
      </c>
      <c r="H109" s="41">
        <v>0</v>
      </c>
      <c r="I109" s="41">
        <v>196.77280000000002</v>
      </c>
      <c r="J109" s="41">
        <v>0</v>
      </c>
      <c r="K109" s="41">
        <v>6440</v>
      </c>
      <c r="L109" s="41">
        <v>0</v>
      </c>
      <c r="M109" s="41">
        <v>131.3202</v>
      </c>
      <c r="N109" s="41">
        <v>0</v>
      </c>
      <c r="O109" s="41">
        <v>6440</v>
      </c>
      <c r="P109" s="41">
        <v>131.3202</v>
      </c>
      <c r="Q109" s="41">
        <v>0</v>
      </c>
      <c r="R109" s="41">
        <v>0</v>
      </c>
      <c r="S109" s="41">
        <v>0</v>
      </c>
      <c r="T109" s="41">
        <v>0</v>
      </c>
      <c r="U109" s="41">
        <v>10178</v>
      </c>
      <c r="V109" s="41">
        <v>6440</v>
      </c>
      <c r="W109" s="41">
        <v>196.77280000000002</v>
      </c>
      <c r="X109" s="41">
        <v>131.3202</v>
      </c>
    </row>
    <row r="110" spans="1:24" x14ac:dyDescent="0.35">
      <c r="A110" s="41" t="s">
        <v>12</v>
      </c>
      <c r="B110" s="41" t="s">
        <v>509</v>
      </c>
      <c r="C110" s="41" t="s">
        <v>508</v>
      </c>
      <c r="D110" s="41" t="s">
        <v>207</v>
      </c>
      <c r="E110" s="41" t="s">
        <v>207</v>
      </c>
      <c r="F110" s="41">
        <v>4452.2948027521998</v>
      </c>
      <c r="G110" s="41">
        <v>79719</v>
      </c>
      <c r="H110" s="41">
        <v>18175</v>
      </c>
      <c r="I110" s="41">
        <v>1535.4718999999998</v>
      </c>
      <c r="J110" s="41">
        <v>356.32189999999997</v>
      </c>
      <c r="K110" s="41">
        <v>38512</v>
      </c>
      <c r="L110" s="41">
        <v>8126</v>
      </c>
      <c r="M110" s="41">
        <v>786.97040000000004</v>
      </c>
      <c r="N110" s="41">
        <v>170.50319999999999</v>
      </c>
      <c r="O110" s="41">
        <v>46638</v>
      </c>
      <c r="P110" s="41">
        <v>957.47360000000003</v>
      </c>
      <c r="Q110" s="41">
        <v>33893</v>
      </c>
      <c r="R110" s="41">
        <v>606.68470000000002</v>
      </c>
      <c r="S110" s="41">
        <v>17147</v>
      </c>
      <c r="T110" s="41">
        <v>377.23399999999998</v>
      </c>
      <c r="U110" s="41">
        <v>131787</v>
      </c>
      <c r="V110" s="41">
        <v>63785</v>
      </c>
      <c r="W110" s="41">
        <v>2498.4784999999997</v>
      </c>
      <c r="X110" s="41">
        <v>1334.7076</v>
      </c>
    </row>
    <row r="111" spans="1:24" x14ac:dyDescent="0.35">
      <c r="A111" s="41" t="s">
        <v>12</v>
      </c>
      <c r="B111" s="41" t="s">
        <v>509</v>
      </c>
      <c r="C111" s="41" t="s">
        <v>639</v>
      </c>
      <c r="D111" s="41" t="s">
        <v>212</v>
      </c>
      <c r="E111" s="41" t="s">
        <v>212</v>
      </c>
      <c r="F111" s="41">
        <v>5595.6333336422604</v>
      </c>
      <c r="G111" s="41">
        <v>88249</v>
      </c>
      <c r="H111" s="41">
        <v>794</v>
      </c>
      <c r="I111" s="41">
        <v>1650.5923</v>
      </c>
      <c r="J111" s="41">
        <v>15.790800000000001</v>
      </c>
      <c r="K111" s="41">
        <v>10858</v>
      </c>
      <c r="L111" s="41">
        <v>748</v>
      </c>
      <c r="M111" s="41">
        <v>224.97659999999999</v>
      </c>
      <c r="N111" s="41">
        <v>15.5846</v>
      </c>
      <c r="O111" s="41">
        <v>11606</v>
      </c>
      <c r="P111" s="41">
        <v>240.56119999999999</v>
      </c>
      <c r="Q111" s="41">
        <v>106796</v>
      </c>
      <c r="R111" s="41">
        <v>1911.6484</v>
      </c>
      <c r="S111" s="41">
        <v>56283</v>
      </c>
      <c r="T111" s="41">
        <v>1238.2260000000001</v>
      </c>
      <c r="U111" s="41">
        <v>195839</v>
      </c>
      <c r="V111" s="41">
        <v>67889</v>
      </c>
      <c r="W111" s="41">
        <v>3578.0315000000001</v>
      </c>
      <c r="X111" s="41">
        <v>1478.7872000000002</v>
      </c>
    </row>
    <row r="112" spans="1:24" x14ac:dyDescent="0.35">
      <c r="A112" s="41" t="s">
        <v>12</v>
      </c>
      <c r="B112" s="41" t="s">
        <v>509</v>
      </c>
      <c r="C112" s="41" t="s">
        <v>686</v>
      </c>
      <c r="D112" s="41" t="s">
        <v>242</v>
      </c>
      <c r="E112" s="41" t="s">
        <v>242</v>
      </c>
      <c r="F112" s="41">
        <v>4523.6889298839997</v>
      </c>
      <c r="G112" s="41">
        <v>54112</v>
      </c>
      <c r="H112" s="41">
        <v>437</v>
      </c>
      <c r="I112" s="41">
        <v>1050.2133999999999</v>
      </c>
      <c r="J112" s="41">
        <v>8.6669</v>
      </c>
      <c r="K112" s="41">
        <v>16299</v>
      </c>
      <c r="L112" s="41">
        <v>269</v>
      </c>
      <c r="M112" s="41">
        <v>336.45569999999998</v>
      </c>
      <c r="N112" s="41">
        <v>5.4545000000000003</v>
      </c>
      <c r="O112" s="41">
        <v>16568</v>
      </c>
      <c r="P112" s="41">
        <v>341.91019999999997</v>
      </c>
      <c r="Q112" s="41">
        <v>0</v>
      </c>
      <c r="R112" s="41">
        <v>0</v>
      </c>
      <c r="S112" s="41">
        <v>0</v>
      </c>
      <c r="T112" s="41">
        <v>0</v>
      </c>
      <c r="U112" s="41">
        <v>54549</v>
      </c>
      <c r="V112" s="41">
        <v>16568</v>
      </c>
      <c r="W112" s="41">
        <v>1058.8802999999998</v>
      </c>
      <c r="X112" s="41">
        <v>341.91019999999997</v>
      </c>
    </row>
    <row r="113" spans="1:24" x14ac:dyDescent="0.35">
      <c r="A113" s="41" t="s">
        <v>12</v>
      </c>
      <c r="B113" s="41" t="s">
        <v>509</v>
      </c>
      <c r="C113" s="41" t="s">
        <v>665</v>
      </c>
      <c r="D113" s="41" t="s">
        <v>305</v>
      </c>
      <c r="E113" s="41" t="s">
        <v>305</v>
      </c>
      <c r="F113" s="41">
        <v>4287.4209682658402</v>
      </c>
      <c r="G113" s="41">
        <v>36596</v>
      </c>
      <c r="H113" s="41">
        <v>0</v>
      </c>
      <c r="I113" s="41">
        <v>685.5841999999999</v>
      </c>
      <c r="J113" s="41">
        <v>0</v>
      </c>
      <c r="K113" s="41">
        <v>4075</v>
      </c>
      <c r="L113" s="41">
        <v>53</v>
      </c>
      <c r="M113" s="41">
        <v>82.644700000000014</v>
      </c>
      <c r="N113" s="41">
        <v>1.0963000000000001</v>
      </c>
      <c r="O113" s="41">
        <v>4128</v>
      </c>
      <c r="P113" s="41">
        <v>83.741000000000014</v>
      </c>
      <c r="Q113" s="41">
        <v>58118</v>
      </c>
      <c r="R113" s="41">
        <v>1040.3122000000001</v>
      </c>
      <c r="S113" s="41">
        <v>38870</v>
      </c>
      <c r="T113" s="41">
        <v>855.14</v>
      </c>
      <c r="U113" s="41">
        <v>94714</v>
      </c>
      <c r="V113" s="41">
        <v>42998</v>
      </c>
      <c r="W113" s="41">
        <v>1725.8964000000001</v>
      </c>
      <c r="X113" s="41">
        <v>938.88099999999997</v>
      </c>
    </row>
    <row r="114" spans="1:24" x14ac:dyDescent="0.35">
      <c r="A114" s="41" t="s">
        <v>12</v>
      </c>
      <c r="B114" s="41" t="s">
        <v>509</v>
      </c>
      <c r="C114" s="41" t="s">
        <v>560</v>
      </c>
      <c r="D114" s="41" t="s">
        <v>308</v>
      </c>
      <c r="E114" s="41" t="s">
        <v>308</v>
      </c>
      <c r="F114" s="41">
        <v>7909.1770444357899</v>
      </c>
      <c r="G114" s="41">
        <v>75718</v>
      </c>
      <c r="H114" s="41">
        <v>8196</v>
      </c>
      <c r="I114" s="41">
        <v>1464.7952</v>
      </c>
      <c r="J114" s="41">
        <v>160.5692</v>
      </c>
      <c r="K114" s="41">
        <v>25329</v>
      </c>
      <c r="L114" s="41">
        <v>9474</v>
      </c>
      <c r="M114" s="41">
        <v>513.9973</v>
      </c>
      <c r="N114" s="41">
        <v>203.376</v>
      </c>
      <c r="O114" s="41">
        <v>34803</v>
      </c>
      <c r="P114" s="41">
        <v>717.37329999999997</v>
      </c>
      <c r="Q114" s="41">
        <v>52991</v>
      </c>
      <c r="R114" s="41">
        <v>948.53890000000001</v>
      </c>
      <c r="S114" s="41">
        <v>20152</v>
      </c>
      <c r="T114" s="41">
        <v>443.34399999999999</v>
      </c>
      <c r="U114" s="41">
        <v>136905</v>
      </c>
      <c r="V114" s="41">
        <v>54955</v>
      </c>
      <c r="W114" s="41">
        <v>2573.9032999999999</v>
      </c>
      <c r="X114" s="41">
        <v>1160.7173</v>
      </c>
    </row>
    <row r="115" spans="1:24" x14ac:dyDescent="0.35">
      <c r="A115" s="41" t="s">
        <v>12</v>
      </c>
      <c r="B115" s="41" t="s">
        <v>509</v>
      </c>
      <c r="C115" s="41" t="s">
        <v>711</v>
      </c>
      <c r="D115" s="41" t="s">
        <v>335</v>
      </c>
      <c r="E115" s="41" t="s">
        <v>335</v>
      </c>
      <c r="F115" s="41">
        <v>6181.5891487225799</v>
      </c>
      <c r="G115" s="41">
        <v>36309</v>
      </c>
      <c r="H115" s="41">
        <v>199</v>
      </c>
      <c r="I115" s="41">
        <v>702.35550000000001</v>
      </c>
      <c r="J115" s="41">
        <v>3.9041000000000006</v>
      </c>
      <c r="K115" s="41">
        <v>13636</v>
      </c>
      <c r="L115" s="41">
        <v>360</v>
      </c>
      <c r="M115" s="41">
        <v>277.83560000000006</v>
      </c>
      <c r="N115" s="41">
        <v>8.0038</v>
      </c>
      <c r="O115" s="41">
        <v>13996</v>
      </c>
      <c r="P115" s="41">
        <v>285.83940000000007</v>
      </c>
      <c r="Q115" s="41">
        <v>105217</v>
      </c>
      <c r="R115" s="41">
        <v>1883.3842999999999</v>
      </c>
      <c r="S115" s="41">
        <v>63865</v>
      </c>
      <c r="T115" s="41">
        <v>1405.03</v>
      </c>
      <c r="U115" s="41">
        <v>141725</v>
      </c>
      <c r="V115" s="41">
        <v>77861</v>
      </c>
      <c r="W115" s="41">
        <v>2589.6439</v>
      </c>
      <c r="X115" s="41">
        <v>1690.8694</v>
      </c>
    </row>
    <row r="116" spans="1:24" x14ac:dyDescent="0.35">
      <c r="A116" s="41" t="s">
        <v>12</v>
      </c>
      <c r="B116" s="41" t="s">
        <v>509</v>
      </c>
      <c r="C116" s="41" t="s">
        <v>698</v>
      </c>
      <c r="D116" s="41" t="s">
        <v>343</v>
      </c>
      <c r="E116" s="41" t="s">
        <v>343</v>
      </c>
      <c r="F116" s="41">
        <v>3057.4426853436898</v>
      </c>
      <c r="G116" s="41">
        <v>6870</v>
      </c>
      <c r="H116" s="41">
        <v>0</v>
      </c>
      <c r="I116" s="41">
        <v>133.51120000000003</v>
      </c>
      <c r="J116" s="41">
        <v>0</v>
      </c>
      <c r="K116" s="41">
        <v>2018</v>
      </c>
      <c r="L116" s="41">
        <v>0</v>
      </c>
      <c r="M116" s="41">
        <v>41.052599999999998</v>
      </c>
      <c r="N116" s="41">
        <v>0</v>
      </c>
      <c r="O116" s="41">
        <v>2018</v>
      </c>
      <c r="P116" s="41">
        <v>41.052599999999998</v>
      </c>
      <c r="Q116" s="41">
        <v>26525</v>
      </c>
      <c r="R116" s="41">
        <v>474.79750000000001</v>
      </c>
      <c r="S116" s="41">
        <v>13878</v>
      </c>
      <c r="T116" s="41">
        <v>305.31599999999997</v>
      </c>
      <c r="U116" s="41">
        <v>33395</v>
      </c>
      <c r="V116" s="41">
        <v>15896</v>
      </c>
      <c r="W116" s="41">
        <v>608.30870000000004</v>
      </c>
      <c r="X116" s="41">
        <v>346.36859999999996</v>
      </c>
    </row>
    <row r="117" spans="1:24" x14ac:dyDescent="0.35">
      <c r="A117" s="41" t="s">
        <v>12</v>
      </c>
      <c r="B117" s="41" t="s">
        <v>451</v>
      </c>
      <c r="C117" s="41" t="s">
        <v>717</v>
      </c>
      <c r="D117" s="41" t="s">
        <v>89</v>
      </c>
      <c r="E117" s="41" t="s">
        <v>89</v>
      </c>
      <c r="F117" s="41">
        <v>5822.9991388493299</v>
      </c>
      <c r="G117" s="41">
        <v>42642</v>
      </c>
      <c r="H117" s="41">
        <v>44</v>
      </c>
      <c r="I117" s="41">
        <v>840.16459999999984</v>
      </c>
      <c r="J117" s="41">
        <v>0.86440000000000006</v>
      </c>
      <c r="K117" s="41">
        <v>29604</v>
      </c>
      <c r="L117" s="41">
        <v>25</v>
      </c>
      <c r="M117" s="41">
        <v>651.30639999999994</v>
      </c>
      <c r="N117" s="41">
        <v>0.49750000000000005</v>
      </c>
      <c r="O117" s="41">
        <v>29629</v>
      </c>
      <c r="P117" s="41">
        <v>651.80389999999989</v>
      </c>
      <c r="Q117" s="41">
        <v>0</v>
      </c>
      <c r="R117" s="41">
        <v>0</v>
      </c>
      <c r="S117" s="41">
        <v>0</v>
      </c>
      <c r="T117" s="41">
        <v>0</v>
      </c>
      <c r="U117" s="41">
        <v>42686</v>
      </c>
      <c r="V117" s="41">
        <v>29629</v>
      </c>
      <c r="W117" s="41">
        <v>841.02899999999988</v>
      </c>
      <c r="X117" s="41">
        <v>651.80389999999989</v>
      </c>
    </row>
    <row r="118" spans="1:24" x14ac:dyDescent="0.35">
      <c r="A118" s="41" t="s">
        <v>12</v>
      </c>
      <c r="B118" s="41" t="s">
        <v>451</v>
      </c>
      <c r="C118" s="41" t="s">
        <v>690</v>
      </c>
      <c r="D118" s="41" t="s">
        <v>195</v>
      </c>
      <c r="E118" s="41" t="s">
        <v>195</v>
      </c>
      <c r="F118" s="41">
        <v>5937.0060880829897</v>
      </c>
      <c r="G118" s="41">
        <v>61663</v>
      </c>
      <c r="H118" s="41">
        <v>1795</v>
      </c>
      <c r="I118" s="41">
        <v>1189.1929</v>
      </c>
      <c r="J118" s="41">
        <v>35.703699999999998</v>
      </c>
      <c r="K118" s="41">
        <v>13916</v>
      </c>
      <c r="L118" s="41">
        <v>114</v>
      </c>
      <c r="M118" s="41">
        <v>289.8374</v>
      </c>
      <c r="N118" s="41">
        <v>2.2972000000000001</v>
      </c>
      <c r="O118" s="41">
        <v>14030</v>
      </c>
      <c r="P118" s="41">
        <v>292.13459999999998</v>
      </c>
      <c r="Q118" s="41">
        <v>24469</v>
      </c>
      <c r="R118" s="41">
        <v>437.99509999999998</v>
      </c>
      <c r="S118" s="41">
        <v>13242</v>
      </c>
      <c r="T118" s="41">
        <v>291.32400000000001</v>
      </c>
      <c r="U118" s="41">
        <v>87927</v>
      </c>
      <c r="V118" s="41">
        <v>27272</v>
      </c>
      <c r="W118" s="41">
        <v>1662.8917000000001</v>
      </c>
      <c r="X118" s="41">
        <v>583.45859999999993</v>
      </c>
    </row>
    <row r="119" spans="1:24" x14ac:dyDescent="0.35">
      <c r="A119" s="41" t="s">
        <v>12</v>
      </c>
      <c r="B119" s="41" t="s">
        <v>451</v>
      </c>
      <c r="C119" s="41" t="s">
        <v>540</v>
      </c>
      <c r="D119" s="41" t="s">
        <v>64</v>
      </c>
      <c r="E119" s="41" t="s">
        <v>64</v>
      </c>
      <c r="F119" s="41">
        <v>2890.4269710047602</v>
      </c>
      <c r="G119" s="41">
        <v>8113</v>
      </c>
      <c r="H119" s="41">
        <v>5</v>
      </c>
      <c r="I119" s="41">
        <v>158.8475</v>
      </c>
      <c r="J119" s="41">
        <v>9.9500000000000005E-2</v>
      </c>
      <c r="K119" s="41">
        <v>4582</v>
      </c>
      <c r="L119" s="41">
        <v>24</v>
      </c>
      <c r="M119" s="41">
        <v>93.235800000000012</v>
      </c>
      <c r="N119" s="41">
        <v>0.48280000000000001</v>
      </c>
      <c r="O119" s="41">
        <v>4606</v>
      </c>
      <c r="P119" s="41">
        <v>93.718600000000009</v>
      </c>
      <c r="Q119" s="41">
        <v>35310</v>
      </c>
      <c r="R119" s="41">
        <v>632.04899999999998</v>
      </c>
      <c r="S119" s="41">
        <v>23851</v>
      </c>
      <c r="T119" s="41">
        <v>524.72199999999998</v>
      </c>
      <c r="U119" s="41">
        <v>43428</v>
      </c>
      <c r="V119" s="41">
        <v>28457</v>
      </c>
      <c r="W119" s="41">
        <v>790.99599999999998</v>
      </c>
      <c r="X119" s="41">
        <v>618.44060000000002</v>
      </c>
    </row>
    <row r="120" spans="1:24" x14ac:dyDescent="0.35">
      <c r="A120" s="41" t="s">
        <v>12</v>
      </c>
      <c r="B120" s="41" t="s">
        <v>451</v>
      </c>
      <c r="C120" s="41" t="s">
        <v>616</v>
      </c>
      <c r="D120" s="41" t="s">
        <v>196</v>
      </c>
      <c r="E120" s="41" t="s">
        <v>196</v>
      </c>
      <c r="F120" s="41">
        <v>3598.4101520159902</v>
      </c>
      <c r="G120" s="41">
        <v>4351</v>
      </c>
      <c r="H120" s="41">
        <v>2</v>
      </c>
      <c r="I120" s="41">
        <v>84.269299999999987</v>
      </c>
      <c r="J120" s="41">
        <v>3.9800000000000002E-2</v>
      </c>
      <c r="K120" s="41">
        <v>2532</v>
      </c>
      <c r="L120" s="41">
        <v>8</v>
      </c>
      <c r="M120" s="41">
        <v>51.879200000000004</v>
      </c>
      <c r="N120" s="41">
        <v>0.15920000000000001</v>
      </c>
      <c r="O120" s="41">
        <v>2540</v>
      </c>
      <c r="P120" s="41">
        <v>52.038400000000003</v>
      </c>
      <c r="Q120" s="41">
        <v>37426</v>
      </c>
      <c r="R120" s="41">
        <v>669.92539999999997</v>
      </c>
      <c r="S120" s="41">
        <v>17969</v>
      </c>
      <c r="T120" s="41">
        <v>395.31799999999998</v>
      </c>
      <c r="U120" s="41">
        <v>41779</v>
      </c>
      <c r="V120" s="41">
        <v>20509</v>
      </c>
      <c r="W120" s="41">
        <v>754.23449999999991</v>
      </c>
      <c r="X120" s="41">
        <v>447.35640000000001</v>
      </c>
    </row>
    <row r="121" spans="1:24" x14ac:dyDescent="0.35">
      <c r="A121" s="41" t="s">
        <v>12</v>
      </c>
      <c r="B121" s="41" t="s">
        <v>451</v>
      </c>
      <c r="C121" s="41" t="s">
        <v>558</v>
      </c>
      <c r="D121" s="41" t="s">
        <v>277</v>
      </c>
      <c r="E121" s="41" t="s">
        <v>277</v>
      </c>
      <c r="F121" s="41">
        <v>3195.6707077278402</v>
      </c>
      <c r="G121" s="41">
        <v>47133</v>
      </c>
      <c r="H121" s="41">
        <v>33</v>
      </c>
      <c r="I121" s="41">
        <v>904.68410000000006</v>
      </c>
      <c r="J121" s="41">
        <v>0.61890000000000001</v>
      </c>
      <c r="K121" s="41">
        <v>8485</v>
      </c>
      <c r="L121" s="41">
        <v>0</v>
      </c>
      <c r="M121" s="41">
        <v>169.47550000000001</v>
      </c>
      <c r="N121" s="41">
        <v>0</v>
      </c>
      <c r="O121" s="41">
        <v>8485</v>
      </c>
      <c r="P121" s="41">
        <v>169.47550000000001</v>
      </c>
      <c r="Q121" s="41">
        <v>52284</v>
      </c>
      <c r="R121" s="41">
        <v>935.8836</v>
      </c>
      <c r="S121" s="41">
        <v>39666</v>
      </c>
      <c r="T121" s="41">
        <v>872.65200000000004</v>
      </c>
      <c r="U121" s="41">
        <v>99450</v>
      </c>
      <c r="V121" s="41">
        <v>48151</v>
      </c>
      <c r="W121" s="41">
        <v>1841.1866</v>
      </c>
      <c r="X121" s="41">
        <v>1042.1275000000001</v>
      </c>
    </row>
    <row r="122" spans="1:24" x14ac:dyDescent="0.35">
      <c r="A122" s="41" t="s">
        <v>12</v>
      </c>
      <c r="B122" s="41" t="s">
        <v>451</v>
      </c>
      <c r="C122" s="41" t="s">
        <v>636</v>
      </c>
      <c r="D122" s="41" t="s">
        <v>288</v>
      </c>
      <c r="E122" s="41" t="s">
        <v>288</v>
      </c>
      <c r="F122" s="41">
        <v>2906.7340890996702</v>
      </c>
      <c r="G122" s="41">
        <v>6233</v>
      </c>
      <c r="H122" s="41">
        <v>5</v>
      </c>
      <c r="I122" s="41">
        <v>121.16669999999999</v>
      </c>
      <c r="J122" s="41">
        <v>9.6700000000000008E-2</v>
      </c>
      <c r="K122" s="41">
        <v>4692</v>
      </c>
      <c r="L122" s="41">
        <v>1</v>
      </c>
      <c r="M122" s="41">
        <v>95.481999999999999</v>
      </c>
      <c r="N122" s="41">
        <v>1.9900000000000001E-2</v>
      </c>
      <c r="O122" s="41">
        <v>4693</v>
      </c>
      <c r="P122" s="41">
        <v>95.501900000000006</v>
      </c>
      <c r="Q122" s="41">
        <v>22789</v>
      </c>
      <c r="R122" s="41">
        <v>407.92309999999998</v>
      </c>
      <c r="S122" s="41">
        <v>11255</v>
      </c>
      <c r="T122" s="41">
        <v>247.61</v>
      </c>
      <c r="U122" s="41">
        <v>29027</v>
      </c>
      <c r="V122" s="41">
        <v>15948</v>
      </c>
      <c r="W122" s="41">
        <v>529.18650000000002</v>
      </c>
      <c r="X122" s="41">
        <v>343.11189999999999</v>
      </c>
    </row>
    <row r="123" spans="1:24" x14ac:dyDescent="0.35">
      <c r="A123" s="41" t="s">
        <v>12</v>
      </c>
      <c r="B123" s="41" t="s">
        <v>451</v>
      </c>
      <c r="C123" s="41" t="s">
        <v>450</v>
      </c>
      <c r="D123" s="41" t="s">
        <v>347</v>
      </c>
      <c r="E123" s="41" t="s">
        <v>347</v>
      </c>
      <c r="F123" s="41">
        <v>13339.6568664239</v>
      </c>
      <c r="G123" s="41">
        <v>67002</v>
      </c>
      <c r="H123" s="41">
        <v>9413</v>
      </c>
      <c r="I123" s="41">
        <v>1287.788</v>
      </c>
      <c r="J123" s="41">
        <v>187.25290000000001</v>
      </c>
      <c r="K123" s="41">
        <v>22484</v>
      </c>
      <c r="L123" s="41">
        <v>7561</v>
      </c>
      <c r="M123" s="41">
        <v>458.56740000000008</v>
      </c>
      <c r="N123" s="41">
        <v>162.29650000000001</v>
      </c>
      <c r="O123" s="41">
        <v>30045</v>
      </c>
      <c r="P123" s="41">
        <v>620.86390000000006</v>
      </c>
      <c r="Q123" s="41">
        <v>275692</v>
      </c>
      <c r="R123" s="41">
        <v>4934.8868000000002</v>
      </c>
      <c r="S123" s="41">
        <v>145045</v>
      </c>
      <c r="T123" s="41">
        <v>3190.99</v>
      </c>
      <c r="U123" s="41">
        <v>352107</v>
      </c>
      <c r="V123" s="41">
        <v>175090</v>
      </c>
      <c r="W123" s="41">
        <v>6409.9277000000002</v>
      </c>
      <c r="X123" s="41">
        <v>3811.8539000000001</v>
      </c>
    </row>
    <row r="124" spans="1:24" x14ac:dyDescent="0.35">
      <c r="A124" s="41" t="s">
        <v>12</v>
      </c>
      <c r="B124" s="41" t="s">
        <v>451</v>
      </c>
      <c r="C124" s="41" t="s">
        <v>621</v>
      </c>
      <c r="D124" s="41" t="s">
        <v>364</v>
      </c>
      <c r="E124" s="41" t="s">
        <v>364</v>
      </c>
      <c r="F124" s="41">
        <v>9920.4533966984109</v>
      </c>
      <c r="G124" s="41">
        <v>132666</v>
      </c>
      <c r="H124" s="41">
        <v>608</v>
      </c>
      <c r="I124" s="41">
        <v>2564.3581999999997</v>
      </c>
      <c r="J124" s="41">
        <v>12.0992</v>
      </c>
      <c r="K124" s="41">
        <v>54964</v>
      </c>
      <c r="L124" s="41">
        <v>753</v>
      </c>
      <c r="M124" s="41">
        <v>1119.3754000000001</v>
      </c>
      <c r="N124" s="41">
        <v>15.6919</v>
      </c>
      <c r="O124" s="41">
        <v>55717</v>
      </c>
      <c r="P124" s="41">
        <v>1135.0673000000002</v>
      </c>
      <c r="Q124" s="41">
        <v>91039</v>
      </c>
      <c r="R124" s="41">
        <v>1629.5980999999999</v>
      </c>
      <c r="S124" s="41">
        <v>71692</v>
      </c>
      <c r="T124" s="41">
        <v>1577.2239999999999</v>
      </c>
      <c r="U124" s="41">
        <v>224313</v>
      </c>
      <c r="V124" s="41">
        <v>127409</v>
      </c>
      <c r="W124" s="41">
        <v>4206.0554999999995</v>
      </c>
      <c r="X124" s="41">
        <v>2712.2912999999999</v>
      </c>
    </row>
    <row r="125" spans="1:24" x14ac:dyDescent="0.35">
      <c r="A125" s="41" t="s">
        <v>12</v>
      </c>
      <c r="B125" s="41" t="s">
        <v>451</v>
      </c>
      <c r="C125" s="41" t="s">
        <v>689</v>
      </c>
      <c r="D125" s="41" t="s">
        <v>375</v>
      </c>
      <c r="E125" s="41" t="s">
        <v>375</v>
      </c>
      <c r="F125" s="41">
        <v>1944.38931023039</v>
      </c>
      <c r="G125" s="41">
        <v>10692</v>
      </c>
      <c r="H125" s="41">
        <v>9</v>
      </c>
      <c r="I125" s="41">
        <v>200.97579999999999</v>
      </c>
      <c r="J125" s="41">
        <v>0.17910000000000001</v>
      </c>
      <c r="K125" s="41">
        <v>1612</v>
      </c>
      <c r="L125" s="41">
        <v>12</v>
      </c>
      <c r="M125" s="41">
        <v>32.614400000000003</v>
      </c>
      <c r="N125" s="41">
        <v>0.2596</v>
      </c>
      <c r="O125" s="41">
        <v>1624</v>
      </c>
      <c r="P125" s="41">
        <v>32.874000000000002</v>
      </c>
      <c r="Q125" s="41">
        <v>42360</v>
      </c>
      <c r="R125" s="41">
        <v>758.24400000000003</v>
      </c>
      <c r="S125" s="41">
        <v>30395</v>
      </c>
      <c r="T125" s="41">
        <v>668.69</v>
      </c>
      <c r="U125" s="41">
        <v>53061</v>
      </c>
      <c r="V125" s="41">
        <v>32019</v>
      </c>
      <c r="W125" s="41">
        <v>959.39890000000003</v>
      </c>
      <c r="X125" s="41">
        <v>701.56400000000008</v>
      </c>
    </row>
    <row r="126" spans="1:24" x14ac:dyDescent="0.35">
      <c r="A126" s="41" t="s">
        <v>12</v>
      </c>
      <c r="B126" s="41" t="s">
        <v>451</v>
      </c>
      <c r="C126" s="41" t="s">
        <v>741</v>
      </c>
      <c r="D126" s="41" t="s">
        <v>93</v>
      </c>
      <c r="E126" s="41" t="s">
        <v>93</v>
      </c>
      <c r="F126" s="41">
        <v>6097.8062152922903</v>
      </c>
      <c r="G126" s="41">
        <v>11428</v>
      </c>
      <c r="H126" s="41">
        <v>71</v>
      </c>
      <c r="I126" s="41">
        <v>218.012</v>
      </c>
      <c r="J126" s="41">
        <v>1.3723000000000001</v>
      </c>
      <c r="K126" s="41">
        <v>2723</v>
      </c>
      <c r="L126" s="41">
        <v>2</v>
      </c>
      <c r="M126" s="41">
        <v>55.737300000000005</v>
      </c>
      <c r="N126" s="41">
        <v>4.4999999999999998E-2</v>
      </c>
      <c r="O126" s="41">
        <v>2725</v>
      </c>
      <c r="P126" s="41">
        <v>55.782300000000006</v>
      </c>
      <c r="Q126" s="41">
        <v>125149</v>
      </c>
      <c r="R126" s="41">
        <v>2240.1671000000001</v>
      </c>
      <c r="S126" s="41">
        <v>80105</v>
      </c>
      <c r="T126" s="41">
        <v>1762.31</v>
      </c>
      <c r="U126" s="41">
        <v>136648</v>
      </c>
      <c r="V126" s="41">
        <v>82830</v>
      </c>
      <c r="W126" s="41">
        <v>2459.5514000000003</v>
      </c>
      <c r="X126" s="41">
        <v>1818.0923</v>
      </c>
    </row>
    <row r="127" spans="1:24" x14ac:dyDescent="0.35">
      <c r="A127" s="41" t="s">
        <v>12</v>
      </c>
      <c r="B127" s="41" t="s">
        <v>532</v>
      </c>
      <c r="C127" s="41" t="s">
        <v>543</v>
      </c>
      <c r="D127" s="41" t="s">
        <v>46</v>
      </c>
      <c r="E127" s="41" t="s">
        <v>46</v>
      </c>
      <c r="F127" s="41">
        <v>7339.7230507295999</v>
      </c>
      <c r="G127" s="41">
        <v>36933</v>
      </c>
      <c r="H127" s="41">
        <v>145</v>
      </c>
      <c r="I127" s="41">
        <v>718.64829999999995</v>
      </c>
      <c r="J127" s="41">
        <v>2.7945000000000002</v>
      </c>
      <c r="K127" s="41">
        <v>12113</v>
      </c>
      <c r="L127" s="41">
        <v>4</v>
      </c>
      <c r="M127" s="41">
        <v>243.58630000000002</v>
      </c>
      <c r="N127" s="41">
        <v>7.9600000000000004E-2</v>
      </c>
      <c r="O127" s="41">
        <v>12117</v>
      </c>
      <c r="P127" s="41">
        <v>243.66590000000002</v>
      </c>
      <c r="Q127" s="41">
        <v>157723</v>
      </c>
      <c r="R127" s="41">
        <v>2823.2417</v>
      </c>
      <c r="S127" s="41">
        <v>89525</v>
      </c>
      <c r="T127" s="41">
        <v>1969.55</v>
      </c>
      <c r="U127" s="41">
        <v>194801</v>
      </c>
      <c r="V127" s="41">
        <v>101642</v>
      </c>
      <c r="W127" s="41">
        <v>3544.6844999999998</v>
      </c>
      <c r="X127" s="41">
        <v>2213.2159000000001</v>
      </c>
    </row>
    <row r="128" spans="1:24" x14ac:dyDescent="0.35">
      <c r="A128" s="41" t="s">
        <v>12</v>
      </c>
      <c r="B128" s="41" t="s">
        <v>532</v>
      </c>
      <c r="C128" s="41" t="s">
        <v>531</v>
      </c>
      <c r="D128" s="41" t="s">
        <v>123</v>
      </c>
      <c r="E128" s="41" t="s">
        <v>123</v>
      </c>
      <c r="F128" s="41">
        <v>9780.9750982569003</v>
      </c>
      <c r="G128" s="41">
        <v>147974</v>
      </c>
      <c r="H128" s="41">
        <v>14</v>
      </c>
      <c r="I128" s="41">
        <v>2884.7849999999999</v>
      </c>
      <c r="J128" s="41">
        <v>0.27160000000000001</v>
      </c>
      <c r="K128" s="41">
        <v>141580</v>
      </c>
      <c r="L128" s="41">
        <v>18612</v>
      </c>
      <c r="M128" s="41">
        <v>2850.7142000000003</v>
      </c>
      <c r="N128" s="41">
        <v>407.81099999999998</v>
      </c>
      <c r="O128" s="41">
        <v>160192</v>
      </c>
      <c r="P128" s="41">
        <v>3258.5252000000005</v>
      </c>
      <c r="Q128" s="41">
        <v>404445</v>
      </c>
      <c r="R128" s="41">
        <v>7239.5654999999997</v>
      </c>
      <c r="S128" s="41">
        <v>126552</v>
      </c>
      <c r="T128" s="41">
        <v>2784.1439999999998</v>
      </c>
      <c r="U128" s="41">
        <v>552433</v>
      </c>
      <c r="V128" s="41">
        <v>286744</v>
      </c>
      <c r="W128" s="41">
        <v>10124.622100000001</v>
      </c>
      <c r="X128" s="41">
        <v>6042.6692000000003</v>
      </c>
    </row>
    <row r="129" spans="1:24" x14ac:dyDescent="0.35">
      <c r="A129" s="41" t="s">
        <v>12</v>
      </c>
      <c r="B129" s="41" t="s">
        <v>532</v>
      </c>
      <c r="C129" s="41" t="s">
        <v>749</v>
      </c>
      <c r="D129" s="41" t="s">
        <v>177</v>
      </c>
      <c r="E129" s="41" t="s">
        <v>177</v>
      </c>
      <c r="F129" s="41">
        <v>7478.7119468146702</v>
      </c>
      <c r="G129" s="41">
        <v>21530</v>
      </c>
      <c r="H129" s="41">
        <v>35</v>
      </c>
      <c r="I129" s="41">
        <v>413.77640000000002</v>
      </c>
      <c r="J129" s="41">
        <v>0.67130000000000001</v>
      </c>
      <c r="K129" s="41">
        <v>45945</v>
      </c>
      <c r="L129" s="41">
        <v>4</v>
      </c>
      <c r="M129" s="41">
        <v>922.19389999999999</v>
      </c>
      <c r="N129" s="41">
        <v>0.09</v>
      </c>
      <c r="O129" s="41">
        <v>45949</v>
      </c>
      <c r="P129" s="41">
        <v>922.28390000000002</v>
      </c>
      <c r="Q129" s="41">
        <v>127705</v>
      </c>
      <c r="R129" s="41">
        <v>2285.9195</v>
      </c>
      <c r="S129" s="41">
        <v>93061</v>
      </c>
      <c r="T129" s="41">
        <v>2047.3420000000001</v>
      </c>
      <c r="U129" s="41">
        <v>149270</v>
      </c>
      <c r="V129" s="41">
        <v>139010</v>
      </c>
      <c r="W129" s="41">
        <v>2700.3672000000001</v>
      </c>
      <c r="X129" s="41">
        <v>2969.6259</v>
      </c>
    </row>
    <row r="130" spans="1:24" x14ac:dyDescent="0.35">
      <c r="A130" s="41" t="s">
        <v>12</v>
      </c>
      <c r="B130" s="41" t="s">
        <v>532</v>
      </c>
      <c r="C130" s="41" t="s">
        <v>597</v>
      </c>
      <c r="D130" s="41" t="s">
        <v>278</v>
      </c>
      <c r="E130" s="41" t="s">
        <v>278</v>
      </c>
      <c r="F130" s="41">
        <v>2535.0290771918899</v>
      </c>
      <c r="G130" s="41">
        <v>28635</v>
      </c>
      <c r="H130" s="41">
        <v>14</v>
      </c>
      <c r="I130" s="41">
        <v>551.22910000000002</v>
      </c>
      <c r="J130" s="41">
        <v>0.27160000000000001</v>
      </c>
      <c r="K130" s="41">
        <v>34194</v>
      </c>
      <c r="L130" s="41">
        <v>3655</v>
      </c>
      <c r="M130" s="41">
        <v>685.60339999999997</v>
      </c>
      <c r="N130" s="41">
        <v>80.167900000000003</v>
      </c>
      <c r="O130" s="41">
        <v>37849</v>
      </c>
      <c r="P130" s="41">
        <v>765.7713</v>
      </c>
      <c r="Q130" s="41">
        <v>0</v>
      </c>
      <c r="R130" s="41">
        <v>0</v>
      </c>
      <c r="S130" s="41">
        <v>0</v>
      </c>
      <c r="T130" s="41">
        <v>0</v>
      </c>
      <c r="U130" s="41">
        <v>28649</v>
      </c>
      <c r="V130" s="41">
        <v>37849</v>
      </c>
      <c r="W130" s="41">
        <v>551.50070000000005</v>
      </c>
      <c r="X130" s="41">
        <v>765.7713</v>
      </c>
    </row>
    <row r="131" spans="1:24" x14ac:dyDescent="0.35">
      <c r="A131" s="41" t="s">
        <v>12</v>
      </c>
      <c r="B131" s="41" t="s">
        <v>532</v>
      </c>
      <c r="C131" s="41" t="s">
        <v>661</v>
      </c>
      <c r="D131" s="41" t="s">
        <v>395</v>
      </c>
      <c r="E131" s="41" t="s">
        <v>395</v>
      </c>
      <c r="F131" s="41">
        <v>6244.5835181298698</v>
      </c>
      <c r="G131" s="41">
        <v>23406</v>
      </c>
      <c r="H131" s="41">
        <v>0</v>
      </c>
      <c r="I131" s="41">
        <v>437.39439999999996</v>
      </c>
      <c r="J131" s="41">
        <v>0</v>
      </c>
      <c r="K131" s="41">
        <v>3379</v>
      </c>
      <c r="L131" s="41">
        <v>0</v>
      </c>
      <c r="M131" s="41">
        <v>68.479699999999994</v>
      </c>
      <c r="N131" s="41">
        <v>0</v>
      </c>
      <c r="O131" s="41">
        <v>3379</v>
      </c>
      <c r="P131" s="41">
        <v>68.479699999999994</v>
      </c>
      <c r="Q131" s="41">
        <v>216820</v>
      </c>
      <c r="R131" s="41">
        <v>3881.078</v>
      </c>
      <c r="S131" s="41">
        <v>119043</v>
      </c>
      <c r="T131" s="41">
        <v>2618.9459999999999</v>
      </c>
      <c r="U131" s="41">
        <v>240226</v>
      </c>
      <c r="V131" s="41">
        <v>122422</v>
      </c>
      <c r="W131" s="41">
        <v>4318.4723999999997</v>
      </c>
      <c r="X131" s="41">
        <v>2687.4256999999998</v>
      </c>
    </row>
    <row r="132" spans="1:24" x14ac:dyDescent="0.35">
      <c r="A132" s="41" t="s">
        <v>12</v>
      </c>
      <c r="B132" s="41" t="s">
        <v>532</v>
      </c>
      <c r="C132" s="41" t="s">
        <v>685</v>
      </c>
      <c r="D132" s="41" t="s">
        <v>411</v>
      </c>
      <c r="E132" s="41" t="s">
        <v>411</v>
      </c>
      <c r="F132" s="41">
        <v>6467.6500761464504</v>
      </c>
      <c r="G132" s="41">
        <v>76701</v>
      </c>
      <c r="H132" s="41">
        <v>170</v>
      </c>
      <c r="I132" s="41">
        <v>1477.7628999999997</v>
      </c>
      <c r="J132" s="41">
        <v>3.3662000000000001</v>
      </c>
      <c r="K132" s="41">
        <v>16137</v>
      </c>
      <c r="L132" s="41">
        <v>120</v>
      </c>
      <c r="M132" s="41">
        <v>328.61690000000004</v>
      </c>
      <c r="N132" s="41">
        <v>2.4998</v>
      </c>
      <c r="O132" s="41">
        <v>16257</v>
      </c>
      <c r="P132" s="41">
        <v>331.11670000000004</v>
      </c>
      <c r="Q132" s="41">
        <v>108285</v>
      </c>
      <c r="R132" s="41">
        <v>1938.3015</v>
      </c>
      <c r="S132" s="41">
        <v>68542</v>
      </c>
      <c r="T132" s="41">
        <v>1507.924</v>
      </c>
      <c r="U132" s="41">
        <v>185156</v>
      </c>
      <c r="V132" s="41">
        <v>84799</v>
      </c>
      <c r="W132" s="41">
        <v>3419.4305999999997</v>
      </c>
      <c r="X132" s="41">
        <v>1839.0407</v>
      </c>
    </row>
    <row r="133" spans="1:24" x14ac:dyDescent="0.35">
      <c r="A133" s="41" t="s">
        <v>12</v>
      </c>
      <c r="B133" s="41" t="s">
        <v>542</v>
      </c>
      <c r="C133" s="41" t="s">
        <v>743</v>
      </c>
      <c r="D133" s="41" t="s">
        <v>95</v>
      </c>
      <c r="E133" s="41" t="s">
        <v>95</v>
      </c>
      <c r="F133" s="41">
        <v>9602.1081406209105</v>
      </c>
      <c r="G133" s="41">
        <v>109730</v>
      </c>
      <c r="H133" s="41">
        <v>17132</v>
      </c>
      <c r="I133" s="41">
        <v>2122.7703999999999</v>
      </c>
      <c r="J133" s="41">
        <v>339.41200000000003</v>
      </c>
      <c r="K133" s="41">
        <v>80227</v>
      </c>
      <c r="L133" s="41">
        <v>20283</v>
      </c>
      <c r="M133" s="41">
        <v>1634.0898999999999</v>
      </c>
      <c r="N133" s="41">
        <v>432.88170000000002</v>
      </c>
      <c r="O133" s="41">
        <v>100510</v>
      </c>
      <c r="P133" s="41">
        <v>2066.9715999999999</v>
      </c>
      <c r="Q133" s="41">
        <v>111441</v>
      </c>
      <c r="R133" s="41">
        <v>1994.7938999999999</v>
      </c>
      <c r="S133" s="41">
        <v>50574</v>
      </c>
      <c r="T133" s="41">
        <v>1112.6279999999999</v>
      </c>
      <c r="U133" s="41">
        <v>238303</v>
      </c>
      <c r="V133" s="41">
        <v>151084</v>
      </c>
      <c r="W133" s="41">
        <v>4456.9762999999994</v>
      </c>
      <c r="X133" s="41">
        <v>3179.5995999999996</v>
      </c>
    </row>
    <row r="134" spans="1:24" x14ac:dyDescent="0.35">
      <c r="A134" s="41" t="s">
        <v>12</v>
      </c>
      <c r="B134" s="41" t="s">
        <v>542</v>
      </c>
      <c r="C134" s="41" t="s">
        <v>687</v>
      </c>
      <c r="D134" s="41" t="s">
        <v>106</v>
      </c>
      <c r="E134" s="41" t="s">
        <v>106</v>
      </c>
      <c r="F134" s="41">
        <v>8913.48873756184</v>
      </c>
      <c r="G134" s="41">
        <v>135205</v>
      </c>
      <c r="H134" s="41">
        <v>19399</v>
      </c>
      <c r="I134" s="41">
        <v>2619.3964999999998</v>
      </c>
      <c r="J134" s="41">
        <v>383.16449999999998</v>
      </c>
      <c r="K134" s="41">
        <v>89536</v>
      </c>
      <c r="L134" s="41">
        <v>11968</v>
      </c>
      <c r="M134" s="41">
        <v>1802.1556000000003</v>
      </c>
      <c r="N134" s="41">
        <v>264.64160000000004</v>
      </c>
      <c r="O134" s="41">
        <v>101504</v>
      </c>
      <c r="P134" s="41">
        <v>2066.7972000000004</v>
      </c>
      <c r="Q134" s="41">
        <v>66903</v>
      </c>
      <c r="R134" s="41">
        <v>1197.5636999999999</v>
      </c>
      <c r="S134" s="41">
        <v>28883</v>
      </c>
      <c r="T134" s="41">
        <v>635.42600000000004</v>
      </c>
      <c r="U134" s="41">
        <v>221507</v>
      </c>
      <c r="V134" s="41">
        <v>130387</v>
      </c>
      <c r="W134" s="41">
        <v>4200.1246999999994</v>
      </c>
      <c r="X134" s="41">
        <v>2702.2232000000004</v>
      </c>
    </row>
    <row r="135" spans="1:24" x14ac:dyDescent="0.35">
      <c r="A135" s="41" t="s">
        <v>12</v>
      </c>
      <c r="B135" s="41" t="s">
        <v>542</v>
      </c>
      <c r="C135" s="41" t="s">
        <v>541</v>
      </c>
      <c r="D135" s="41" t="s">
        <v>135</v>
      </c>
      <c r="E135" s="41" t="s">
        <v>135</v>
      </c>
      <c r="F135" s="41">
        <v>5494.1322703081396</v>
      </c>
      <c r="G135" s="41">
        <v>190527</v>
      </c>
      <c r="H135" s="41">
        <v>11287</v>
      </c>
      <c r="I135" s="41">
        <v>3692.7789000000002</v>
      </c>
      <c r="J135" s="41">
        <v>224.22069999999999</v>
      </c>
      <c r="K135" s="41">
        <v>59677</v>
      </c>
      <c r="L135" s="41">
        <v>14721</v>
      </c>
      <c r="M135" s="41">
        <v>1209.1705000000002</v>
      </c>
      <c r="N135" s="41">
        <v>323.3211</v>
      </c>
      <c r="O135" s="41">
        <v>74398</v>
      </c>
      <c r="P135" s="41">
        <v>1532.4916000000003</v>
      </c>
      <c r="Q135" s="41">
        <v>77846</v>
      </c>
      <c r="R135" s="41">
        <v>1393.4434000000001</v>
      </c>
      <c r="S135" s="41">
        <v>29255</v>
      </c>
      <c r="T135" s="41">
        <v>643.61</v>
      </c>
      <c r="U135" s="41">
        <v>279660</v>
      </c>
      <c r="V135" s="41">
        <v>103653</v>
      </c>
      <c r="W135" s="41">
        <v>5310.4430000000002</v>
      </c>
      <c r="X135" s="41">
        <v>2176.1016000000004</v>
      </c>
    </row>
    <row r="136" spans="1:24" x14ac:dyDescent="0.35">
      <c r="A136" s="41" t="s">
        <v>12</v>
      </c>
      <c r="B136" s="41" t="s">
        <v>542</v>
      </c>
      <c r="C136" s="41" t="s">
        <v>594</v>
      </c>
      <c r="D136" s="41" t="s">
        <v>228</v>
      </c>
      <c r="E136" s="41" t="s">
        <v>228</v>
      </c>
      <c r="F136" s="41">
        <v>7407.1459734248901</v>
      </c>
      <c r="G136" s="41">
        <v>87710</v>
      </c>
      <c r="H136" s="41">
        <v>11724</v>
      </c>
      <c r="I136" s="41">
        <v>1664.25</v>
      </c>
      <c r="J136" s="41">
        <v>232.51520000000002</v>
      </c>
      <c r="K136" s="41">
        <v>47543</v>
      </c>
      <c r="L136" s="41">
        <v>3457</v>
      </c>
      <c r="M136" s="41">
        <v>966.07369999999992</v>
      </c>
      <c r="N136" s="41">
        <v>74.022899999999993</v>
      </c>
      <c r="O136" s="41">
        <v>51000</v>
      </c>
      <c r="P136" s="41">
        <v>1040.0965999999999</v>
      </c>
      <c r="Q136" s="41">
        <v>21395</v>
      </c>
      <c r="R136" s="41">
        <v>382.97050000000002</v>
      </c>
      <c r="S136" s="41">
        <v>15357</v>
      </c>
      <c r="T136" s="41">
        <v>337.85399999999998</v>
      </c>
      <c r="U136" s="41">
        <v>120829</v>
      </c>
      <c r="V136" s="41">
        <v>66357</v>
      </c>
      <c r="W136" s="41">
        <v>2279.7357000000002</v>
      </c>
      <c r="X136" s="41">
        <v>1377.9505999999999</v>
      </c>
    </row>
    <row r="137" spans="1:24" x14ac:dyDescent="0.35">
      <c r="A137" s="41" t="s">
        <v>12</v>
      </c>
      <c r="B137" s="41" t="s">
        <v>542</v>
      </c>
      <c r="C137" s="41" t="s">
        <v>675</v>
      </c>
      <c r="D137" s="41" t="s">
        <v>324</v>
      </c>
      <c r="E137" s="41" t="s">
        <v>324</v>
      </c>
      <c r="F137" s="41">
        <v>12061.249887620799</v>
      </c>
      <c r="G137" s="41">
        <v>130201</v>
      </c>
      <c r="H137" s="41">
        <v>41539</v>
      </c>
      <c r="I137" s="41">
        <v>2511.5610999999999</v>
      </c>
      <c r="J137" s="41">
        <v>810.78089999999997</v>
      </c>
      <c r="K137" s="41">
        <v>53299</v>
      </c>
      <c r="L137" s="41">
        <v>18223</v>
      </c>
      <c r="M137" s="41">
        <v>1084.9263000000001</v>
      </c>
      <c r="N137" s="41">
        <v>389.19670000000002</v>
      </c>
      <c r="O137" s="41">
        <v>71522</v>
      </c>
      <c r="P137" s="41">
        <v>1474.123</v>
      </c>
      <c r="Q137" s="41">
        <v>93409</v>
      </c>
      <c r="R137" s="41">
        <v>1672.0210999999999</v>
      </c>
      <c r="S137" s="41">
        <v>50174</v>
      </c>
      <c r="T137" s="41">
        <v>1103.828</v>
      </c>
      <c r="U137" s="41">
        <v>265149</v>
      </c>
      <c r="V137" s="41">
        <v>121696</v>
      </c>
      <c r="W137" s="41">
        <v>4994.3630999999996</v>
      </c>
      <c r="X137" s="41">
        <v>2577.951</v>
      </c>
    </row>
    <row r="138" spans="1:24" x14ac:dyDescent="0.35">
      <c r="A138" s="41" t="s">
        <v>12</v>
      </c>
      <c r="B138" s="41" t="s">
        <v>453</v>
      </c>
      <c r="C138" s="41" t="s">
        <v>588</v>
      </c>
      <c r="D138" s="41" t="s">
        <v>37</v>
      </c>
      <c r="E138" s="41" t="s">
        <v>37</v>
      </c>
      <c r="F138" s="41">
        <v>8043.91224031612</v>
      </c>
      <c r="G138" s="41">
        <v>41566</v>
      </c>
      <c r="H138" s="41">
        <v>435</v>
      </c>
      <c r="I138" s="41">
        <v>791.49840000000006</v>
      </c>
      <c r="J138" s="41">
        <v>8.6201000000000008</v>
      </c>
      <c r="K138" s="41">
        <v>23472</v>
      </c>
      <c r="L138" s="41">
        <v>33</v>
      </c>
      <c r="M138" s="41">
        <v>471.4946000000001</v>
      </c>
      <c r="N138" s="41">
        <v>0.66449999999999998</v>
      </c>
      <c r="O138" s="41">
        <v>23505</v>
      </c>
      <c r="P138" s="41">
        <v>472.15910000000008</v>
      </c>
      <c r="Q138" s="41">
        <v>155434</v>
      </c>
      <c r="R138" s="41">
        <v>2782.2685999999999</v>
      </c>
      <c r="S138" s="41">
        <v>86499</v>
      </c>
      <c r="T138" s="41">
        <v>1902.9780000000001</v>
      </c>
      <c r="U138" s="41">
        <v>197435</v>
      </c>
      <c r="V138" s="41">
        <v>110004</v>
      </c>
      <c r="W138" s="41">
        <v>3582.3870999999999</v>
      </c>
      <c r="X138" s="41">
        <v>2375.1370999999999</v>
      </c>
    </row>
    <row r="139" spans="1:24" x14ac:dyDescent="0.35">
      <c r="A139" s="41" t="s">
        <v>12</v>
      </c>
      <c r="B139" s="41" t="s">
        <v>453</v>
      </c>
      <c r="C139" s="41" t="s">
        <v>707</v>
      </c>
      <c r="D139" s="41" t="s">
        <v>109</v>
      </c>
      <c r="E139" s="41" t="s">
        <v>109</v>
      </c>
      <c r="F139" s="41">
        <v>8641.5636073472397</v>
      </c>
      <c r="G139" s="41">
        <v>92937</v>
      </c>
      <c r="H139" s="41">
        <v>9702</v>
      </c>
      <c r="I139" s="41">
        <v>1776.2571</v>
      </c>
      <c r="J139" s="41">
        <v>189.20299999999997</v>
      </c>
      <c r="K139" s="41">
        <v>12594</v>
      </c>
      <c r="L139" s="41">
        <v>9456</v>
      </c>
      <c r="M139" s="41">
        <v>257.62239999999997</v>
      </c>
      <c r="N139" s="41">
        <v>210.78139999999999</v>
      </c>
      <c r="O139" s="41">
        <v>22050</v>
      </c>
      <c r="P139" s="41">
        <v>468.40379999999993</v>
      </c>
      <c r="Q139" s="41">
        <v>168588</v>
      </c>
      <c r="R139" s="41">
        <v>3017.7251999999999</v>
      </c>
      <c r="S139" s="41">
        <v>98417</v>
      </c>
      <c r="T139" s="41">
        <v>2165.174</v>
      </c>
      <c r="U139" s="41">
        <v>271227</v>
      </c>
      <c r="V139" s="41">
        <v>120467</v>
      </c>
      <c r="W139" s="41">
        <v>4983.1853000000001</v>
      </c>
      <c r="X139" s="41">
        <v>2633.5778</v>
      </c>
    </row>
    <row r="140" spans="1:24" x14ac:dyDescent="0.35">
      <c r="A140" s="41" t="s">
        <v>12</v>
      </c>
      <c r="B140" s="41" t="s">
        <v>453</v>
      </c>
      <c r="C140" s="41" t="s">
        <v>566</v>
      </c>
      <c r="D140" s="41" t="s">
        <v>142</v>
      </c>
      <c r="E140" s="41" t="s">
        <v>142</v>
      </c>
      <c r="F140" s="41">
        <v>13861.3576839463</v>
      </c>
      <c r="G140" s="41">
        <v>55880</v>
      </c>
      <c r="H140" s="41">
        <v>1814</v>
      </c>
      <c r="I140" s="41">
        <v>1085.3252000000002</v>
      </c>
      <c r="J140" s="41">
        <v>36.0944</v>
      </c>
      <c r="K140" s="41">
        <v>31273</v>
      </c>
      <c r="L140" s="41">
        <v>7571</v>
      </c>
      <c r="M140" s="41">
        <v>650.42309999999998</v>
      </c>
      <c r="N140" s="41">
        <v>168.48329999999999</v>
      </c>
      <c r="O140" s="41">
        <v>38844</v>
      </c>
      <c r="P140" s="41">
        <v>818.90639999999996</v>
      </c>
      <c r="Q140" s="41">
        <v>250650</v>
      </c>
      <c r="R140" s="41">
        <v>4486.6350000000002</v>
      </c>
      <c r="S140" s="41">
        <v>198502</v>
      </c>
      <c r="T140" s="41">
        <v>4367.0439999999999</v>
      </c>
      <c r="U140" s="41">
        <v>308344</v>
      </c>
      <c r="V140" s="41">
        <v>237346</v>
      </c>
      <c r="W140" s="41">
        <v>5608.0546000000004</v>
      </c>
      <c r="X140" s="41">
        <v>5185.9503999999997</v>
      </c>
    </row>
    <row r="141" spans="1:24" x14ac:dyDescent="0.35">
      <c r="A141" s="41" t="s">
        <v>12</v>
      </c>
      <c r="B141" s="41" t="s">
        <v>453</v>
      </c>
      <c r="C141" s="41" t="s">
        <v>631</v>
      </c>
      <c r="D141" s="41" t="s">
        <v>147</v>
      </c>
      <c r="E141" s="41" t="s">
        <v>147</v>
      </c>
      <c r="F141" s="41">
        <v>5414.5700528533498</v>
      </c>
      <c r="G141" s="41">
        <v>13613</v>
      </c>
      <c r="H141" s="41">
        <v>8</v>
      </c>
      <c r="I141" s="41">
        <v>253.91810000000001</v>
      </c>
      <c r="J141" s="41">
        <v>0.15920000000000001</v>
      </c>
      <c r="K141" s="41">
        <v>1943</v>
      </c>
      <c r="L141" s="41">
        <v>4</v>
      </c>
      <c r="M141" s="41">
        <v>39.835700000000003</v>
      </c>
      <c r="N141" s="41">
        <v>0.09</v>
      </c>
      <c r="O141" s="41">
        <v>1947</v>
      </c>
      <c r="P141" s="41">
        <v>39.925700000000006</v>
      </c>
      <c r="Q141" s="41">
        <v>51085</v>
      </c>
      <c r="R141" s="41">
        <v>914.42150000000004</v>
      </c>
      <c r="S141" s="41">
        <v>32412</v>
      </c>
      <c r="T141" s="41">
        <v>713.06399999999996</v>
      </c>
      <c r="U141" s="41">
        <v>64706</v>
      </c>
      <c r="V141" s="41">
        <v>34359</v>
      </c>
      <c r="W141" s="41">
        <v>1168.4988000000001</v>
      </c>
      <c r="X141" s="41">
        <v>752.98969999999997</v>
      </c>
    </row>
    <row r="142" spans="1:24" x14ac:dyDescent="0.35">
      <c r="A142" s="41" t="s">
        <v>12</v>
      </c>
      <c r="B142" s="41" t="s">
        <v>453</v>
      </c>
      <c r="C142" s="41" t="s">
        <v>521</v>
      </c>
      <c r="D142" s="41" t="s">
        <v>392</v>
      </c>
      <c r="E142" s="41" t="s">
        <v>392</v>
      </c>
      <c r="F142" s="41">
        <v>6202.3968033152696</v>
      </c>
      <c r="G142" s="41">
        <v>36112</v>
      </c>
      <c r="H142" s="41">
        <v>68</v>
      </c>
      <c r="I142" s="41">
        <v>702.59039999999982</v>
      </c>
      <c r="J142" s="41">
        <v>1.3420000000000001</v>
      </c>
      <c r="K142" s="41">
        <v>8827</v>
      </c>
      <c r="L142" s="41">
        <v>96</v>
      </c>
      <c r="M142" s="41">
        <v>179.89010000000002</v>
      </c>
      <c r="N142" s="41">
        <v>1.9754000000000005</v>
      </c>
      <c r="O142" s="41">
        <v>8923</v>
      </c>
      <c r="P142" s="41">
        <v>181.86550000000003</v>
      </c>
      <c r="Q142" s="41">
        <v>106141</v>
      </c>
      <c r="R142" s="41">
        <v>1899.9239</v>
      </c>
      <c r="S142" s="41">
        <v>49597</v>
      </c>
      <c r="T142" s="41">
        <v>1091.134</v>
      </c>
      <c r="U142" s="41">
        <v>142321</v>
      </c>
      <c r="V142" s="41">
        <v>58520</v>
      </c>
      <c r="W142" s="41">
        <v>2603.8562999999999</v>
      </c>
      <c r="X142" s="41">
        <v>1272.9995000000001</v>
      </c>
    </row>
    <row r="143" spans="1:24" x14ac:dyDescent="0.35">
      <c r="A143" s="41" t="s">
        <v>12</v>
      </c>
      <c r="B143" s="41" t="s">
        <v>453</v>
      </c>
      <c r="C143" s="41" t="s">
        <v>567</v>
      </c>
      <c r="D143" s="41" t="s">
        <v>301</v>
      </c>
      <c r="E143" s="41" t="s">
        <v>301</v>
      </c>
      <c r="F143" s="41">
        <v>5061.89314574327</v>
      </c>
      <c r="G143" s="41">
        <v>24035</v>
      </c>
      <c r="H143" s="41">
        <v>5443</v>
      </c>
      <c r="I143" s="41">
        <v>467.95050000000003</v>
      </c>
      <c r="J143" s="41">
        <v>106.30109999999999</v>
      </c>
      <c r="K143" s="41">
        <v>16716</v>
      </c>
      <c r="L143" s="41">
        <v>6143</v>
      </c>
      <c r="M143" s="41">
        <v>340.13120000000004</v>
      </c>
      <c r="N143" s="41">
        <v>137.20089999999999</v>
      </c>
      <c r="O143" s="41">
        <v>22859</v>
      </c>
      <c r="P143" s="41">
        <v>477.33210000000003</v>
      </c>
      <c r="Q143" s="41">
        <v>21712</v>
      </c>
      <c r="R143" s="41">
        <v>388.64479999999998</v>
      </c>
      <c r="S143" s="41">
        <v>14695</v>
      </c>
      <c r="T143" s="41">
        <v>323.29000000000002</v>
      </c>
      <c r="U143" s="41">
        <v>51190</v>
      </c>
      <c r="V143" s="41">
        <v>37554</v>
      </c>
      <c r="W143" s="41">
        <v>962.89640000000009</v>
      </c>
      <c r="X143" s="41">
        <v>800.62210000000005</v>
      </c>
    </row>
    <row r="144" spans="1:24" x14ac:dyDescent="0.35">
      <c r="A144" s="41" t="s">
        <v>12</v>
      </c>
      <c r="B144" s="41" t="s">
        <v>453</v>
      </c>
      <c r="C144" s="41" t="s">
        <v>452</v>
      </c>
      <c r="D144" s="41" t="s">
        <v>366</v>
      </c>
      <c r="E144" s="41" t="s">
        <v>366</v>
      </c>
      <c r="F144" s="41">
        <v>8727.4491264136504</v>
      </c>
      <c r="G144" s="41">
        <v>27044</v>
      </c>
      <c r="H144" s="41">
        <v>70</v>
      </c>
      <c r="I144" s="41">
        <v>531.41779999999994</v>
      </c>
      <c r="J144" s="41">
        <v>1.3930000000000002</v>
      </c>
      <c r="K144" s="41">
        <v>8250</v>
      </c>
      <c r="L144" s="41">
        <v>70</v>
      </c>
      <c r="M144" s="41">
        <v>166.22120000000004</v>
      </c>
      <c r="N144" s="41">
        <v>1.4241999999999999</v>
      </c>
      <c r="O144" s="41">
        <v>8320</v>
      </c>
      <c r="P144" s="41">
        <v>167.64540000000005</v>
      </c>
      <c r="Q144" s="41">
        <v>93708</v>
      </c>
      <c r="R144" s="41">
        <v>1677.3732</v>
      </c>
      <c r="S144" s="41">
        <v>72100</v>
      </c>
      <c r="T144" s="41">
        <v>1586.2</v>
      </c>
      <c r="U144" s="41">
        <v>120822</v>
      </c>
      <c r="V144" s="41">
        <v>80420</v>
      </c>
      <c r="W144" s="41">
        <v>2210.1840000000002</v>
      </c>
      <c r="X144" s="41">
        <v>1753.8454000000002</v>
      </c>
    </row>
    <row r="145" spans="1:24" x14ac:dyDescent="0.35">
      <c r="A145" s="41" t="s">
        <v>12</v>
      </c>
      <c r="B145" s="41" t="s">
        <v>453</v>
      </c>
      <c r="C145" s="41" t="s">
        <v>659</v>
      </c>
      <c r="D145" s="41" t="s">
        <v>391</v>
      </c>
      <c r="E145" s="41" t="s">
        <v>391</v>
      </c>
      <c r="F145" s="41">
        <v>4766.8258673805403</v>
      </c>
      <c r="G145" s="41">
        <v>48515</v>
      </c>
      <c r="H145" s="41">
        <v>10533</v>
      </c>
      <c r="I145" s="41">
        <v>939.21530000000007</v>
      </c>
      <c r="J145" s="41">
        <v>209.49190000000002</v>
      </c>
      <c r="K145" s="41">
        <v>16190</v>
      </c>
      <c r="L145" s="41">
        <v>2965</v>
      </c>
      <c r="M145" s="41">
        <v>328.54320000000001</v>
      </c>
      <c r="N145" s="41">
        <v>65.64909999999999</v>
      </c>
      <c r="O145" s="41">
        <v>19155</v>
      </c>
      <c r="P145" s="41">
        <v>394.19229999999999</v>
      </c>
      <c r="Q145" s="41">
        <v>62592</v>
      </c>
      <c r="R145" s="41">
        <v>1120.3968</v>
      </c>
      <c r="S145" s="41">
        <v>37087</v>
      </c>
      <c r="T145" s="41">
        <v>815.91399999999999</v>
      </c>
      <c r="U145" s="41">
        <v>121640</v>
      </c>
      <c r="V145" s="41">
        <v>56242</v>
      </c>
      <c r="W145" s="41">
        <v>2269.1040000000003</v>
      </c>
      <c r="X145" s="41">
        <v>1210.1062999999999</v>
      </c>
    </row>
    <row r="146" spans="1:24" x14ac:dyDescent="0.35">
      <c r="A146" s="41" t="s">
        <v>12</v>
      </c>
      <c r="B146" s="41" t="s">
        <v>493</v>
      </c>
      <c r="C146" s="41" t="s">
        <v>627</v>
      </c>
      <c r="D146" s="41" t="s">
        <v>52</v>
      </c>
      <c r="E146" s="41" t="s">
        <v>52</v>
      </c>
      <c r="F146" s="41">
        <v>2423.0814819038601</v>
      </c>
      <c r="G146" s="41">
        <v>3566</v>
      </c>
      <c r="H146" s="41">
        <v>2</v>
      </c>
      <c r="I146" s="41">
        <v>69.538199999999989</v>
      </c>
      <c r="J146" s="41">
        <v>3.6999999999999998E-2</v>
      </c>
      <c r="K146" s="41">
        <v>1305</v>
      </c>
      <c r="L146" s="41">
        <v>0</v>
      </c>
      <c r="M146" s="41">
        <v>26.837900000000001</v>
      </c>
      <c r="N146" s="41">
        <v>0</v>
      </c>
      <c r="O146" s="41">
        <v>1305</v>
      </c>
      <c r="P146" s="41">
        <v>26.837900000000001</v>
      </c>
      <c r="Q146" s="41">
        <v>36074</v>
      </c>
      <c r="R146" s="41">
        <v>645.72460000000001</v>
      </c>
      <c r="S146" s="41">
        <v>15077</v>
      </c>
      <c r="T146" s="41">
        <v>331.69400000000002</v>
      </c>
      <c r="U146" s="41">
        <v>39642</v>
      </c>
      <c r="V146" s="41">
        <v>16382</v>
      </c>
      <c r="W146" s="41">
        <v>715.2998</v>
      </c>
      <c r="X146" s="41">
        <v>358.53190000000001</v>
      </c>
    </row>
    <row r="147" spans="1:24" x14ac:dyDescent="0.35">
      <c r="A147" s="41" t="s">
        <v>12</v>
      </c>
      <c r="B147" s="41" t="s">
        <v>493</v>
      </c>
      <c r="C147" s="41" t="s">
        <v>736</v>
      </c>
      <c r="D147" s="41" t="s">
        <v>319</v>
      </c>
      <c r="E147" s="41" t="s">
        <v>319</v>
      </c>
      <c r="F147" s="41">
        <v>5692.0928441904898</v>
      </c>
      <c r="G147" s="41">
        <v>71618</v>
      </c>
      <c r="H147" s="41">
        <v>585</v>
      </c>
      <c r="I147" s="41">
        <v>1361.2098000000001</v>
      </c>
      <c r="J147" s="41">
        <v>11.6191</v>
      </c>
      <c r="K147" s="41">
        <v>16697</v>
      </c>
      <c r="L147" s="41">
        <v>512</v>
      </c>
      <c r="M147" s="41">
        <v>339.58929999999998</v>
      </c>
      <c r="N147" s="41">
        <v>10.742599999999999</v>
      </c>
      <c r="O147" s="41">
        <v>17209</v>
      </c>
      <c r="P147" s="41">
        <v>350.33189999999996</v>
      </c>
      <c r="Q147" s="41">
        <v>130165</v>
      </c>
      <c r="R147" s="41">
        <v>2329.9535000000001</v>
      </c>
      <c r="S147" s="41">
        <v>84756</v>
      </c>
      <c r="T147" s="41">
        <v>1864.6320000000001</v>
      </c>
      <c r="U147" s="41">
        <v>202368</v>
      </c>
      <c r="V147" s="41">
        <v>101965</v>
      </c>
      <c r="W147" s="41">
        <v>3702.7824000000001</v>
      </c>
      <c r="X147" s="41">
        <v>2214.9639000000002</v>
      </c>
    </row>
    <row r="148" spans="1:24" x14ac:dyDescent="0.35">
      <c r="A148" s="41" t="s">
        <v>12</v>
      </c>
      <c r="B148" s="41" t="s">
        <v>493</v>
      </c>
      <c r="C148" s="41" t="s">
        <v>609</v>
      </c>
      <c r="D148" s="41" t="s">
        <v>124</v>
      </c>
      <c r="E148" s="41" t="s">
        <v>124</v>
      </c>
      <c r="F148" s="41">
        <v>13141.4276611068</v>
      </c>
      <c r="G148" s="41">
        <v>464489</v>
      </c>
      <c r="H148" s="41">
        <v>8771</v>
      </c>
      <c r="I148" s="41">
        <v>8973.0596999999998</v>
      </c>
      <c r="J148" s="41">
        <v>173.90170000000001</v>
      </c>
      <c r="K148" s="41">
        <v>183004</v>
      </c>
      <c r="L148" s="41">
        <v>6277</v>
      </c>
      <c r="M148" s="41">
        <v>3699.4658000000004</v>
      </c>
      <c r="N148" s="41">
        <v>140.7593</v>
      </c>
      <c r="O148" s="41">
        <v>189281</v>
      </c>
      <c r="P148" s="41">
        <v>3840.2251000000006</v>
      </c>
      <c r="Q148" s="41">
        <v>416493</v>
      </c>
      <c r="R148" s="41">
        <v>7455.2246999999998</v>
      </c>
      <c r="S148" s="41">
        <v>285130</v>
      </c>
      <c r="T148" s="41">
        <v>6272.86</v>
      </c>
      <c r="U148" s="41">
        <v>889753</v>
      </c>
      <c r="V148" s="41">
        <v>474411</v>
      </c>
      <c r="W148" s="41">
        <v>16602.186099999999</v>
      </c>
      <c r="X148" s="41">
        <v>10113.0851</v>
      </c>
    </row>
    <row r="149" spans="1:24" x14ac:dyDescent="0.35">
      <c r="A149" s="41" t="s">
        <v>12</v>
      </c>
      <c r="B149" s="41" t="s">
        <v>493</v>
      </c>
      <c r="C149" s="41" t="s">
        <v>523</v>
      </c>
      <c r="D149" s="41" t="s">
        <v>210</v>
      </c>
      <c r="E149" s="41" t="s">
        <v>210</v>
      </c>
      <c r="F149" s="41">
        <v>2872.0650248626998</v>
      </c>
      <c r="G149" s="41">
        <v>4354</v>
      </c>
      <c r="H149" s="41">
        <v>28</v>
      </c>
      <c r="I149" s="41">
        <v>82.604199999999992</v>
      </c>
      <c r="J149" s="41">
        <v>0.55720000000000003</v>
      </c>
      <c r="K149" s="41">
        <v>2136</v>
      </c>
      <c r="L149" s="41">
        <v>172</v>
      </c>
      <c r="M149" s="41">
        <v>43.827199999999998</v>
      </c>
      <c r="N149" s="41">
        <v>3.6438000000000001</v>
      </c>
      <c r="O149" s="41">
        <v>2308</v>
      </c>
      <c r="P149" s="41">
        <v>47.470999999999997</v>
      </c>
      <c r="Q149" s="41">
        <v>24746</v>
      </c>
      <c r="R149" s="41">
        <v>442.95339999999999</v>
      </c>
      <c r="S149" s="41">
        <v>14990</v>
      </c>
      <c r="T149" s="41">
        <v>329.78</v>
      </c>
      <c r="U149" s="41">
        <v>29128</v>
      </c>
      <c r="V149" s="41">
        <v>17298</v>
      </c>
      <c r="W149" s="41">
        <v>526.11479999999995</v>
      </c>
      <c r="X149" s="41">
        <v>377.25099999999998</v>
      </c>
    </row>
    <row r="150" spans="1:24" x14ac:dyDescent="0.35">
      <c r="A150" s="41" t="s">
        <v>12</v>
      </c>
      <c r="B150" s="41" t="s">
        <v>493</v>
      </c>
      <c r="C150" s="41" t="s">
        <v>513</v>
      </c>
      <c r="D150" s="41" t="s">
        <v>256</v>
      </c>
      <c r="E150" s="41" t="s">
        <v>256</v>
      </c>
      <c r="F150" s="41">
        <v>9860.2325316932001</v>
      </c>
      <c r="G150" s="41">
        <v>60028</v>
      </c>
      <c r="H150" s="41">
        <v>4630</v>
      </c>
      <c r="I150" s="41">
        <v>1145.6131999999998</v>
      </c>
      <c r="J150" s="41">
        <v>91.351600000000005</v>
      </c>
      <c r="K150" s="41">
        <v>19778</v>
      </c>
      <c r="L150" s="41">
        <v>5969</v>
      </c>
      <c r="M150" s="41">
        <v>402.3442</v>
      </c>
      <c r="N150" s="41">
        <v>126.4427</v>
      </c>
      <c r="O150" s="41">
        <v>25747</v>
      </c>
      <c r="P150" s="41">
        <v>528.78690000000006</v>
      </c>
      <c r="Q150" s="41">
        <v>167339</v>
      </c>
      <c r="R150" s="41">
        <v>2995.3681000000001</v>
      </c>
      <c r="S150" s="41">
        <v>72779</v>
      </c>
      <c r="T150" s="41">
        <v>1601.1379999999999</v>
      </c>
      <c r="U150" s="41">
        <v>231997</v>
      </c>
      <c r="V150" s="41">
        <v>98526</v>
      </c>
      <c r="W150" s="41">
        <v>4232.3328999999994</v>
      </c>
      <c r="X150" s="41">
        <v>2129.9249</v>
      </c>
    </row>
    <row r="151" spans="1:24" x14ac:dyDescent="0.35">
      <c r="A151" s="41" t="s">
        <v>12</v>
      </c>
      <c r="B151" s="41" t="s">
        <v>493</v>
      </c>
      <c r="C151" s="41" t="s">
        <v>517</v>
      </c>
      <c r="D151" s="41" t="s">
        <v>306</v>
      </c>
      <c r="E151" s="41" t="s">
        <v>306</v>
      </c>
      <c r="F151" s="41">
        <v>7111.6974968037703</v>
      </c>
      <c r="G151" s="41">
        <v>57930</v>
      </c>
      <c r="H151" s="41">
        <v>22997</v>
      </c>
      <c r="I151" s="41">
        <v>1119.3568</v>
      </c>
      <c r="J151" s="41">
        <v>451.85550000000001</v>
      </c>
      <c r="K151" s="41">
        <v>24931</v>
      </c>
      <c r="L151" s="41">
        <v>19645</v>
      </c>
      <c r="M151" s="41">
        <v>506.57630000000006</v>
      </c>
      <c r="N151" s="41">
        <v>419.37689999999998</v>
      </c>
      <c r="O151" s="41">
        <v>44576</v>
      </c>
      <c r="P151" s="41">
        <v>925.95320000000004</v>
      </c>
      <c r="Q151" s="41">
        <v>263358</v>
      </c>
      <c r="R151" s="41">
        <v>4714.1081999999997</v>
      </c>
      <c r="S151" s="41">
        <v>176421</v>
      </c>
      <c r="T151" s="41">
        <v>3881.2620000000002</v>
      </c>
      <c r="U151" s="41">
        <v>344285</v>
      </c>
      <c r="V151" s="41">
        <v>220997</v>
      </c>
      <c r="W151" s="41">
        <v>6285.3204999999998</v>
      </c>
      <c r="X151" s="41">
        <v>4807.2152000000006</v>
      </c>
    </row>
    <row r="152" spans="1:24" x14ac:dyDescent="0.35">
      <c r="A152" s="41" t="s">
        <v>12</v>
      </c>
      <c r="B152" s="41" t="s">
        <v>493</v>
      </c>
      <c r="C152" s="41" t="s">
        <v>492</v>
      </c>
      <c r="D152" s="41" t="s">
        <v>307</v>
      </c>
      <c r="E152" s="41" t="s">
        <v>307</v>
      </c>
      <c r="F152" s="41">
        <v>5408.6093737633601</v>
      </c>
      <c r="G152" s="41">
        <v>77960</v>
      </c>
      <c r="H152" s="41">
        <v>38</v>
      </c>
      <c r="I152" s="41">
        <v>1470.8508000000002</v>
      </c>
      <c r="J152" s="41">
        <v>0.74080000000000001</v>
      </c>
      <c r="K152" s="41">
        <v>30978</v>
      </c>
      <c r="L152" s="41">
        <v>24</v>
      </c>
      <c r="M152" s="41">
        <v>620.05799999999999</v>
      </c>
      <c r="N152" s="41">
        <v>0.51139999999999997</v>
      </c>
      <c r="O152" s="41">
        <v>31002</v>
      </c>
      <c r="P152" s="41">
        <v>620.56939999999997</v>
      </c>
      <c r="Q152" s="41">
        <v>77678</v>
      </c>
      <c r="R152" s="41">
        <v>1390.4362000000001</v>
      </c>
      <c r="S152" s="41">
        <v>70212</v>
      </c>
      <c r="T152" s="41">
        <v>1544.664</v>
      </c>
      <c r="U152" s="41">
        <v>155676</v>
      </c>
      <c r="V152" s="41">
        <v>101214</v>
      </c>
      <c r="W152" s="41">
        <v>2862.0278000000003</v>
      </c>
      <c r="X152" s="41">
        <v>2165.2334000000001</v>
      </c>
    </row>
    <row r="153" spans="1:24" x14ac:dyDescent="0.35">
      <c r="A153" s="41" t="s">
        <v>12</v>
      </c>
      <c r="B153" s="41" t="s">
        <v>493</v>
      </c>
      <c r="C153" s="41" t="s">
        <v>507</v>
      </c>
      <c r="D153" s="41" t="s">
        <v>318</v>
      </c>
      <c r="E153" s="41" t="s">
        <v>318</v>
      </c>
      <c r="F153" s="41">
        <v>7631.3243757137498</v>
      </c>
      <c r="G153" s="41">
        <v>64221</v>
      </c>
      <c r="H153" s="41">
        <v>29</v>
      </c>
      <c r="I153" s="41">
        <v>1240.9734999999998</v>
      </c>
      <c r="J153" s="41">
        <v>0.56730000000000003</v>
      </c>
      <c r="K153" s="41">
        <v>25973</v>
      </c>
      <c r="L153" s="41">
        <v>86</v>
      </c>
      <c r="M153" s="41">
        <v>529.93549999999993</v>
      </c>
      <c r="N153" s="41">
        <v>1.7842</v>
      </c>
      <c r="O153" s="41">
        <v>26059</v>
      </c>
      <c r="P153" s="41">
        <v>531.71969999999999</v>
      </c>
      <c r="Q153" s="41">
        <v>60559</v>
      </c>
      <c r="R153" s="41">
        <v>1084.0061000000001</v>
      </c>
      <c r="S153" s="41">
        <v>41283</v>
      </c>
      <c r="T153" s="41">
        <v>908.226</v>
      </c>
      <c r="U153" s="41">
        <v>124809</v>
      </c>
      <c r="V153" s="41">
        <v>67342</v>
      </c>
      <c r="W153" s="41">
        <v>2325.5468999999998</v>
      </c>
      <c r="X153" s="41">
        <v>1439.9457</v>
      </c>
    </row>
    <row r="154" spans="1:24" x14ac:dyDescent="0.35">
      <c r="A154" s="41" t="s">
        <v>12</v>
      </c>
      <c r="B154" s="41" t="s">
        <v>826</v>
      </c>
      <c r="C154" s="41" t="s">
        <v>479</v>
      </c>
      <c r="D154" s="41" t="s">
        <v>229</v>
      </c>
      <c r="E154" s="41" t="s">
        <v>229</v>
      </c>
      <c r="F154" s="41">
        <v>3767.12046844007</v>
      </c>
      <c r="G154" s="41">
        <v>2</v>
      </c>
      <c r="H154" s="41">
        <v>0</v>
      </c>
      <c r="I154" s="41">
        <v>3.6999999999999998E-2</v>
      </c>
      <c r="J154" s="41">
        <v>0</v>
      </c>
      <c r="K154" s="41">
        <v>12</v>
      </c>
      <c r="L154" s="41">
        <v>0</v>
      </c>
      <c r="M154" s="41">
        <v>0.23880000000000001</v>
      </c>
      <c r="N154" s="41">
        <v>0</v>
      </c>
      <c r="O154" s="41">
        <v>12</v>
      </c>
      <c r="P154" s="41">
        <v>0.23880000000000001</v>
      </c>
      <c r="Q154" s="41">
        <v>0</v>
      </c>
      <c r="R154" s="41">
        <v>0</v>
      </c>
      <c r="S154" s="41">
        <v>0</v>
      </c>
      <c r="T154" s="41">
        <v>0</v>
      </c>
      <c r="U154" s="41">
        <v>2</v>
      </c>
      <c r="V154" s="41">
        <v>12</v>
      </c>
      <c r="W154" s="41">
        <v>3.6999999999999998E-2</v>
      </c>
      <c r="X154" s="41">
        <v>0.23880000000000001</v>
      </c>
    </row>
    <row r="155" spans="1:24" x14ac:dyDescent="0.35">
      <c r="A155" s="41" t="s">
        <v>22</v>
      </c>
      <c r="B155" s="41" t="s">
        <v>581</v>
      </c>
      <c r="C155" s="41" t="s">
        <v>580</v>
      </c>
      <c r="D155" s="41" t="s">
        <v>344</v>
      </c>
      <c r="E155" s="41" t="s">
        <v>344</v>
      </c>
      <c r="F155" s="41">
        <v>12484.316092666601</v>
      </c>
      <c r="G155" s="41">
        <v>125927</v>
      </c>
      <c r="H155" s="41">
        <v>13686</v>
      </c>
      <c r="I155" s="41">
        <v>2446.0315000000001</v>
      </c>
      <c r="J155" s="41">
        <v>270.06940000000003</v>
      </c>
      <c r="K155" s="41">
        <v>77754</v>
      </c>
      <c r="L155" s="41">
        <v>5048</v>
      </c>
      <c r="M155" s="41">
        <v>1592.7084</v>
      </c>
      <c r="N155" s="41">
        <v>106.57560000000001</v>
      </c>
      <c r="O155" s="41">
        <v>82802</v>
      </c>
      <c r="P155" s="41">
        <v>1699.2840000000001</v>
      </c>
      <c r="Q155" s="41">
        <v>179667</v>
      </c>
      <c r="R155" s="41">
        <v>3216.0392999999999</v>
      </c>
      <c r="S155" s="41">
        <v>78983</v>
      </c>
      <c r="T155" s="41">
        <v>1737.626</v>
      </c>
      <c r="U155" s="41">
        <v>319280</v>
      </c>
      <c r="V155" s="41">
        <v>161785</v>
      </c>
      <c r="W155" s="41">
        <v>5932.1401999999998</v>
      </c>
      <c r="X155" s="41">
        <v>3436.91</v>
      </c>
    </row>
    <row r="156" spans="1:24" x14ac:dyDescent="0.35">
      <c r="A156" s="41" t="s">
        <v>22</v>
      </c>
      <c r="B156" s="41" t="s">
        <v>581</v>
      </c>
      <c r="C156" s="41" t="s">
        <v>697</v>
      </c>
      <c r="D156" s="41" t="s">
        <v>125</v>
      </c>
      <c r="E156" s="41" t="s">
        <v>125</v>
      </c>
      <c r="F156" s="41">
        <v>72688.268272738598</v>
      </c>
      <c r="G156" s="41">
        <v>504453</v>
      </c>
      <c r="H156" s="41">
        <v>36</v>
      </c>
      <c r="I156" s="41">
        <v>9822.3287</v>
      </c>
      <c r="J156" s="41">
        <v>0.71079999999999999</v>
      </c>
      <c r="K156" s="41">
        <v>133549</v>
      </c>
      <c r="L156" s="41">
        <v>1517</v>
      </c>
      <c r="M156" s="41">
        <v>2712.8179000000005</v>
      </c>
      <c r="N156" s="41">
        <v>34.070100000000004</v>
      </c>
      <c r="O156" s="41">
        <v>135066</v>
      </c>
      <c r="P156" s="41">
        <v>2746.8880000000004</v>
      </c>
      <c r="Q156" s="41">
        <v>449107</v>
      </c>
      <c r="R156" s="41">
        <v>8039.0153</v>
      </c>
      <c r="S156" s="41">
        <v>264017</v>
      </c>
      <c r="T156" s="41">
        <v>5808.3739999999998</v>
      </c>
      <c r="U156" s="41">
        <v>953596</v>
      </c>
      <c r="V156" s="41">
        <v>399083</v>
      </c>
      <c r="W156" s="41">
        <v>17862.054800000002</v>
      </c>
      <c r="X156" s="41">
        <v>8555.2620000000006</v>
      </c>
    </row>
    <row r="157" spans="1:24" x14ac:dyDescent="0.35">
      <c r="A157" s="41" t="s">
        <v>22</v>
      </c>
      <c r="B157" s="41" t="s">
        <v>429</v>
      </c>
      <c r="C157" s="41" t="s">
        <v>428</v>
      </c>
      <c r="D157" s="41" t="s">
        <v>224</v>
      </c>
      <c r="E157" s="41" t="s">
        <v>224</v>
      </c>
      <c r="F157" s="41">
        <v>6893.72630550944</v>
      </c>
      <c r="G157" s="41">
        <v>105751</v>
      </c>
      <c r="H157" s="41">
        <v>51</v>
      </c>
      <c r="I157" s="41">
        <v>1984.6118999999999</v>
      </c>
      <c r="J157" s="41">
        <v>0.99809999999999999</v>
      </c>
      <c r="K157" s="41">
        <v>22517</v>
      </c>
      <c r="L157" s="41">
        <v>82</v>
      </c>
      <c r="M157" s="41">
        <v>458.23869999999999</v>
      </c>
      <c r="N157" s="41">
        <v>1.754</v>
      </c>
      <c r="O157" s="41">
        <v>22599</v>
      </c>
      <c r="P157" s="41">
        <v>459.99270000000001</v>
      </c>
      <c r="Q157" s="41">
        <v>105275</v>
      </c>
      <c r="R157" s="41">
        <v>1884.4224999999999</v>
      </c>
      <c r="S157" s="41">
        <v>91543</v>
      </c>
      <c r="T157" s="41">
        <v>2013.9459999999999</v>
      </c>
      <c r="U157" s="41">
        <v>211077</v>
      </c>
      <c r="V157" s="41">
        <v>114142</v>
      </c>
      <c r="W157" s="41">
        <v>3870.0324999999998</v>
      </c>
      <c r="X157" s="41">
        <v>2473.9386999999997</v>
      </c>
    </row>
    <row r="158" spans="1:24" x14ac:dyDescent="0.35">
      <c r="A158" s="41" t="s">
        <v>22</v>
      </c>
      <c r="B158" s="41" t="s">
        <v>429</v>
      </c>
      <c r="C158" s="41" t="s">
        <v>21</v>
      </c>
      <c r="D158" s="41" t="s">
        <v>23</v>
      </c>
      <c r="E158" s="41" t="s">
        <v>23</v>
      </c>
      <c r="F158" s="41">
        <v>4694.2244492317004</v>
      </c>
      <c r="G158" s="41">
        <v>5445</v>
      </c>
      <c r="H158" s="41">
        <v>33</v>
      </c>
      <c r="I158" s="41">
        <v>105.6451</v>
      </c>
      <c r="J158" s="41">
        <v>0.6483000000000001</v>
      </c>
      <c r="K158" s="41">
        <v>3306</v>
      </c>
      <c r="L158" s="41">
        <v>1163</v>
      </c>
      <c r="M158" s="41">
        <v>66.852800000000002</v>
      </c>
      <c r="N158" s="41">
        <v>26.092100000000002</v>
      </c>
      <c r="O158" s="41">
        <v>4469</v>
      </c>
      <c r="P158" s="41">
        <v>92.944900000000004</v>
      </c>
      <c r="Q158" s="41">
        <v>38306</v>
      </c>
      <c r="R158" s="41">
        <v>685.67740000000003</v>
      </c>
      <c r="S158" s="41">
        <v>31740</v>
      </c>
      <c r="T158" s="41">
        <v>698.28</v>
      </c>
      <c r="U158" s="41">
        <v>43784</v>
      </c>
      <c r="V158" s="41">
        <v>36209</v>
      </c>
      <c r="W158" s="41">
        <v>791.97080000000005</v>
      </c>
      <c r="X158" s="41">
        <v>791.22489999999993</v>
      </c>
    </row>
    <row r="159" spans="1:24" x14ac:dyDescent="0.35">
      <c r="A159" s="41" t="s">
        <v>22</v>
      </c>
      <c r="B159" s="41" t="s">
        <v>429</v>
      </c>
      <c r="C159" s="41" t="s">
        <v>735</v>
      </c>
      <c r="D159" s="41" t="s">
        <v>396</v>
      </c>
      <c r="E159" s="41" t="s">
        <v>396</v>
      </c>
      <c r="F159" s="41">
        <v>5263.6994987911703</v>
      </c>
      <c r="G159" s="41">
        <v>44575</v>
      </c>
      <c r="H159" s="41">
        <v>8964</v>
      </c>
      <c r="I159" s="41">
        <v>864.6327</v>
      </c>
      <c r="J159" s="41">
        <v>172.25300000000001</v>
      </c>
      <c r="K159" s="41">
        <v>51172</v>
      </c>
      <c r="L159" s="41">
        <v>13095</v>
      </c>
      <c r="M159" s="41">
        <v>1030.4154000000001</v>
      </c>
      <c r="N159" s="41">
        <v>279.37289999999996</v>
      </c>
      <c r="O159" s="41">
        <v>64267</v>
      </c>
      <c r="P159" s="41">
        <v>1309.7883000000002</v>
      </c>
      <c r="Q159" s="41">
        <v>41617</v>
      </c>
      <c r="R159" s="41">
        <v>744.9443</v>
      </c>
      <c r="S159" s="41">
        <v>54312</v>
      </c>
      <c r="T159" s="41">
        <v>1194.864</v>
      </c>
      <c r="U159" s="41">
        <v>95156</v>
      </c>
      <c r="V159" s="41">
        <v>118579</v>
      </c>
      <c r="W159" s="41">
        <v>1781.83</v>
      </c>
      <c r="X159" s="41">
        <v>2504.6523000000002</v>
      </c>
    </row>
    <row r="160" spans="1:24" x14ac:dyDescent="0.35">
      <c r="A160" s="41" t="s">
        <v>22</v>
      </c>
      <c r="B160" s="41" t="s">
        <v>429</v>
      </c>
      <c r="C160" s="41" t="s">
        <v>552</v>
      </c>
      <c r="D160" s="41" t="s">
        <v>146</v>
      </c>
      <c r="E160" s="41" t="s">
        <v>146</v>
      </c>
      <c r="F160" s="41">
        <v>11193.8382101729</v>
      </c>
      <c r="G160" s="41">
        <v>112398</v>
      </c>
      <c r="H160" s="41">
        <v>8083</v>
      </c>
      <c r="I160" s="41">
        <v>2115.3696</v>
      </c>
      <c r="J160" s="41">
        <v>160.2679</v>
      </c>
      <c r="K160" s="41">
        <v>20071</v>
      </c>
      <c r="L160" s="41">
        <v>10230</v>
      </c>
      <c r="M160" s="41">
        <v>408.51290000000006</v>
      </c>
      <c r="N160" s="41">
        <v>228.7346</v>
      </c>
      <c r="O160" s="41">
        <v>30301</v>
      </c>
      <c r="P160" s="41">
        <v>637.24750000000006</v>
      </c>
      <c r="Q160" s="41">
        <v>95984</v>
      </c>
      <c r="R160" s="41">
        <v>1718.1135999999999</v>
      </c>
      <c r="S160" s="41">
        <v>57200</v>
      </c>
      <c r="T160" s="41">
        <v>1258.4000000000001</v>
      </c>
      <c r="U160" s="41">
        <v>216465</v>
      </c>
      <c r="V160" s="41">
        <v>87501</v>
      </c>
      <c r="W160" s="41">
        <v>3993.7510999999995</v>
      </c>
      <c r="X160" s="41">
        <v>1895.6475</v>
      </c>
    </row>
    <row r="161" spans="1:24" x14ac:dyDescent="0.35">
      <c r="A161" s="41" t="s">
        <v>22</v>
      </c>
      <c r="B161" s="41" t="s">
        <v>429</v>
      </c>
      <c r="C161" s="41" t="s">
        <v>296</v>
      </c>
      <c r="D161" s="41" t="s">
        <v>297</v>
      </c>
      <c r="E161" s="41" t="s">
        <v>297</v>
      </c>
      <c r="F161" s="41">
        <v>5015.6652472400001</v>
      </c>
      <c r="G161" s="41">
        <v>53639</v>
      </c>
      <c r="H161" s="41">
        <v>130</v>
      </c>
      <c r="I161" s="41">
        <v>1039.9047</v>
      </c>
      <c r="J161" s="41">
        <v>2.5870000000000002</v>
      </c>
      <c r="K161" s="41">
        <v>19624</v>
      </c>
      <c r="L161" s="41">
        <v>45</v>
      </c>
      <c r="M161" s="41">
        <v>398.20839999999998</v>
      </c>
      <c r="N161" s="41">
        <v>0.89549999999999996</v>
      </c>
      <c r="O161" s="41">
        <v>19669</v>
      </c>
      <c r="P161" s="41">
        <v>399.10390000000001</v>
      </c>
      <c r="Q161" s="41">
        <v>93306</v>
      </c>
      <c r="R161" s="41">
        <v>1670.1774</v>
      </c>
      <c r="S161" s="41">
        <v>63234</v>
      </c>
      <c r="T161" s="41">
        <v>1391.1479999999999</v>
      </c>
      <c r="U161" s="41">
        <v>147075</v>
      </c>
      <c r="V161" s="41">
        <v>82903</v>
      </c>
      <c r="W161" s="41">
        <v>2712.6691000000001</v>
      </c>
      <c r="X161" s="41">
        <v>1790.2519</v>
      </c>
    </row>
    <row r="162" spans="1:24" x14ac:dyDescent="0.35">
      <c r="A162" s="41" t="s">
        <v>22</v>
      </c>
      <c r="B162" s="41" t="s">
        <v>515</v>
      </c>
      <c r="C162" s="41" t="s">
        <v>49</v>
      </c>
      <c r="D162" s="41" t="s">
        <v>50</v>
      </c>
      <c r="E162" s="41" t="s">
        <v>50</v>
      </c>
      <c r="F162" s="41">
        <v>14896.137576458101</v>
      </c>
      <c r="G162" s="41">
        <v>215315</v>
      </c>
      <c r="H162" s="41">
        <v>218</v>
      </c>
      <c r="I162" s="41">
        <v>4141.7137000000002</v>
      </c>
      <c r="J162" s="41">
        <v>4.1366000000000005</v>
      </c>
      <c r="K162" s="41">
        <v>86583</v>
      </c>
      <c r="L162" s="41">
        <v>392</v>
      </c>
      <c r="M162" s="41">
        <v>1753.7129</v>
      </c>
      <c r="N162" s="41">
        <v>8.2531999999999996</v>
      </c>
      <c r="O162" s="41">
        <v>86975</v>
      </c>
      <c r="P162" s="41">
        <v>1761.9661000000001</v>
      </c>
      <c r="Q162" s="41">
        <v>247873</v>
      </c>
      <c r="R162" s="41">
        <v>4436.9267</v>
      </c>
      <c r="S162" s="41">
        <v>180593</v>
      </c>
      <c r="T162" s="41">
        <v>3973.0459999999998</v>
      </c>
      <c r="U162" s="41">
        <v>463406</v>
      </c>
      <c r="V162" s="41">
        <v>267568</v>
      </c>
      <c r="W162" s="41">
        <v>8582.777</v>
      </c>
      <c r="X162" s="41">
        <v>5735.0120999999999</v>
      </c>
    </row>
    <row r="163" spans="1:24" x14ac:dyDescent="0.35">
      <c r="A163" s="41" t="s">
        <v>22</v>
      </c>
      <c r="B163" s="41" t="s">
        <v>515</v>
      </c>
      <c r="C163" s="41" t="s">
        <v>222</v>
      </c>
      <c r="D163" s="41" t="s">
        <v>223</v>
      </c>
      <c r="E163" s="41" t="s">
        <v>223</v>
      </c>
      <c r="F163" s="41">
        <v>17017.072528991401</v>
      </c>
      <c r="G163" s="41">
        <v>409124</v>
      </c>
      <c r="H163" s="41">
        <v>1333</v>
      </c>
      <c r="I163" s="41">
        <v>7917.2582000000011</v>
      </c>
      <c r="J163" s="41">
        <v>25.692299999999996</v>
      </c>
      <c r="K163" s="41">
        <v>95264</v>
      </c>
      <c r="L163" s="41">
        <v>1271</v>
      </c>
      <c r="M163" s="41">
        <v>1929.6654000000001</v>
      </c>
      <c r="N163" s="41">
        <v>26.782700000000002</v>
      </c>
      <c r="O163" s="41">
        <v>96535</v>
      </c>
      <c r="P163" s="41">
        <v>1956.4481000000001</v>
      </c>
      <c r="Q163" s="41">
        <v>480151</v>
      </c>
      <c r="R163" s="41">
        <v>8594.7029000000002</v>
      </c>
      <c r="S163" s="41">
        <v>256519</v>
      </c>
      <c r="T163" s="41">
        <v>5643.4179999999997</v>
      </c>
      <c r="U163" s="41">
        <v>890608</v>
      </c>
      <c r="V163" s="41">
        <v>353054</v>
      </c>
      <c r="W163" s="41">
        <v>16537.653400000003</v>
      </c>
      <c r="X163" s="41">
        <v>7599.8660999999993</v>
      </c>
    </row>
    <row r="164" spans="1:24" x14ac:dyDescent="0.35">
      <c r="A164" s="41" t="s">
        <v>22</v>
      </c>
      <c r="B164" s="41" t="s">
        <v>515</v>
      </c>
      <c r="C164" s="41" t="s">
        <v>235</v>
      </c>
      <c r="D164" s="41" t="s">
        <v>236</v>
      </c>
      <c r="E164" s="41" t="s">
        <v>236</v>
      </c>
      <c r="F164" s="41">
        <v>12744.8656611512</v>
      </c>
      <c r="G164" s="41">
        <v>238812</v>
      </c>
      <c r="H164" s="41">
        <v>1661</v>
      </c>
      <c r="I164" s="41">
        <v>4582.9336000000003</v>
      </c>
      <c r="J164" s="41">
        <v>32.619900000000001</v>
      </c>
      <c r="K164" s="41">
        <v>82769</v>
      </c>
      <c r="L164" s="41">
        <v>2090</v>
      </c>
      <c r="M164" s="41">
        <v>1676.1242999999999</v>
      </c>
      <c r="N164" s="41">
        <v>43.356400000000001</v>
      </c>
      <c r="O164" s="41">
        <v>84859</v>
      </c>
      <c r="P164" s="41">
        <v>1719.4806999999998</v>
      </c>
      <c r="Q164" s="41">
        <v>244193</v>
      </c>
      <c r="R164" s="41">
        <v>4371.0546999999997</v>
      </c>
      <c r="S164" s="41">
        <v>127438</v>
      </c>
      <c r="T164" s="41">
        <v>2803.636</v>
      </c>
      <c r="U164" s="41">
        <v>484666</v>
      </c>
      <c r="V164" s="41">
        <v>212297</v>
      </c>
      <c r="W164" s="41">
        <v>8986.6081999999988</v>
      </c>
      <c r="X164" s="41">
        <v>4523.1166999999996</v>
      </c>
    </row>
    <row r="165" spans="1:24" x14ac:dyDescent="0.35">
      <c r="A165" s="41" t="s">
        <v>22</v>
      </c>
      <c r="B165" s="41" t="s">
        <v>515</v>
      </c>
      <c r="C165" s="41" t="s">
        <v>721</v>
      </c>
      <c r="D165" s="41" t="s">
        <v>258</v>
      </c>
      <c r="E165" s="41" t="s">
        <v>258</v>
      </c>
      <c r="F165" s="41">
        <v>11055.7869921814</v>
      </c>
      <c r="G165" s="41">
        <v>226173</v>
      </c>
      <c r="H165" s="41">
        <v>26</v>
      </c>
      <c r="I165" s="41">
        <v>4349.9310999999998</v>
      </c>
      <c r="J165" s="41">
        <v>0.51459999999999995</v>
      </c>
      <c r="K165" s="41">
        <v>77788</v>
      </c>
      <c r="L165" s="41">
        <v>82</v>
      </c>
      <c r="M165" s="41">
        <v>1584.0120000000002</v>
      </c>
      <c r="N165" s="41">
        <v>1.6785999999999999</v>
      </c>
      <c r="O165" s="41">
        <v>77870</v>
      </c>
      <c r="P165" s="41">
        <v>1585.6906000000001</v>
      </c>
      <c r="Q165" s="41">
        <v>244832</v>
      </c>
      <c r="R165" s="41">
        <v>4382.4928</v>
      </c>
      <c r="S165" s="41">
        <v>65997</v>
      </c>
      <c r="T165" s="41">
        <v>1451.934</v>
      </c>
      <c r="U165" s="41">
        <v>471031</v>
      </c>
      <c r="V165" s="41">
        <v>143867</v>
      </c>
      <c r="W165" s="41">
        <v>8732.9385000000002</v>
      </c>
      <c r="X165" s="41">
        <v>3037.6246000000001</v>
      </c>
    </row>
    <row r="166" spans="1:24" x14ac:dyDescent="0.35">
      <c r="A166" s="41" t="s">
        <v>22</v>
      </c>
      <c r="B166" s="41" t="s">
        <v>515</v>
      </c>
      <c r="C166" s="41" t="s">
        <v>311</v>
      </c>
      <c r="D166" s="41" t="s">
        <v>312</v>
      </c>
      <c r="E166" s="41" t="s">
        <v>312</v>
      </c>
      <c r="F166" s="41">
        <v>10594.9742977365</v>
      </c>
      <c r="G166" s="41">
        <v>164541</v>
      </c>
      <c r="H166" s="41">
        <v>110</v>
      </c>
      <c r="I166" s="41">
        <v>3157.1018999999997</v>
      </c>
      <c r="J166" s="41">
        <v>2.1358000000000001</v>
      </c>
      <c r="K166" s="41">
        <v>62654</v>
      </c>
      <c r="L166" s="41">
        <v>698</v>
      </c>
      <c r="M166" s="41">
        <v>1270.953</v>
      </c>
      <c r="N166" s="41">
        <v>14.615600000000001</v>
      </c>
      <c r="O166" s="41">
        <v>63352</v>
      </c>
      <c r="P166" s="41">
        <v>1285.5686000000001</v>
      </c>
      <c r="Q166" s="41">
        <v>232777</v>
      </c>
      <c r="R166" s="41">
        <v>4166.7083000000002</v>
      </c>
      <c r="S166" s="41">
        <v>122133</v>
      </c>
      <c r="T166" s="41">
        <v>2686.9259999999999</v>
      </c>
      <c r="U166" s="41">
        <v>397428</v>
      </c>
      <c r="V166" s="41">
        <v>185485</v>
      </c>
      <c r="W166" s="41">
        <v>7325.9459999999999</v>
      </c>
      <c r="X166" s="41">
        <v>3972.4946</v>
      </c>
    </row>
    <row r="167" spans="1:24" x14ac:dyDescent="0.35">
      <c r="A167" s="41" t="s">
        <v>22</v>
      </c>
      <c r="B167" s="41" t="s">
        <v>497</v>
      </c>
      <c r="C167" s="41" t="s">
        <v>714</v>
      </c>
      <c r="D167" s="41" t="s">
        <v>54</v>
      </c>
      <c r="E167" s="41" t="s">
        <v>54</v>
      </c>
      <c r="F167" s="41">
        <v>9528.6561238559407</v>
      </c>
      <c r="G167" s="41">
        <v>491211</v>
      </c>
      <c r="H167" s="41">
        <v>84582</v>
      </c>
      <c r="I167" s="41">
        <v>9474.8310999999994</v>
      </c>
      <c r="J167" s="41">
        <v>1632.9036000000001</v>
      </c>
      <c r="K167" s="41">
        <v>168801</v>
      </c>
      <c r="L167" s="41">
        <v>7503</v>
      </c>
      <c r="M167" s="41">
        <v>3372.4727000000003</v>
      </c>
      <c r="N167" s="41">
        <v>168.16489999999999</v>
      </c>
      <c r="O167" s="41">
        <v>176304</v>
      </c>
      <c r="P167" s="41">
        <v>3540.6376</v>
      </c>
      <c r="Q167" s="41">
        <v>99343</v>
      </c>
      <c r="R167" s="41">
        <v>1778.2397000000001</v>
      </c>
      <c r="S167" s="41">
        <v>97976</v>
      </c>
      <c r="T167" s="41">
        <v>2155.4720000000002</v>
      </c>
      <c r="U167" s="41">
        <v>675136</v>
      </c>
      <c r="V167" s="41">
        <v>274280</v>
      </c>
      <c r="W167" s="41">
        <v>12885.974399999999</v>
      </c>
      <c r="X167" s="41">
        <v>5696.1095999999998</v>
      </c>
    </row>
    <row r="168" spans="1:24" x14ac:dyDescent="0.35">
      <c r="A168" s="41" t="s">
        <v>22</v>
      </c>
      <c r="B168" s="41" t="s">
        <v>497</v>
      </c>
      <c r="C168" s="41" t="s">
        <v>716</v>
      </c>
      <c r="D168" s="41" t="s">
        <v>94</v>
      </c>
      <c r="E168" s="41" t="s">
        <v>94</v>
      </c>
      <c r="F168" s="41">
        <v>7737.0403981906102</v>
      </c>
      <c r="G168" s="41">
        <v>24292</v>
      </c>
      <c r="H168" s="41">
        <v>1448</v>
      </c>
      <c r="I168" s="41">
        <v>467.41300000000007</v>
      </c>
      <c r="J168" s="41">
        <v>28.784400000000002</v>
      </c>
      <c r="K168" s="41">
        <v>19330</v>
      </c>
      <c r="L168" s="41">
        <v>19</v>
      </c>
      <c r="M168" s="41">
        <v>395.10860000000002</v>
      </c>
      <c r="N168" s="41">
        <v>0.37810000000000005</v>
      </c>
      <c r="O168" s="41">
        <v>19349</v>
      </c>
      <c r="P168" s="41">
        <v>395.48670000000004</v>
      </c>
      <c r="Q168" s="41">
        <v>109996</v>
      </c>
      <c r="R168" s="41">
        <v>1968.9284</v>
      </c>
      <c r="S168" s="41">
        <v>70554</v>
      </c>
      <c r="T168" s="41">
        <v>1552.1880000000001</v>
      </c>
      <c r="U168" s="41">
        <v>135736</v>
      </c>
      <c r="V168" s="41">
        <v>89903</v>
      </c>
      <c r="W168" s="41">
        <v>2465.1258000000003</v>
      </c>
      <c r="X168" s="41">
        <v>1947.6747</v>
      </c>
    </row>
    <row r="169" spans="1:24" x14ac:dyDescent="0.35">
      <c r="A169" s="41" t="s">
        <v>22</v>
      </c>
      <c r="B169" s="41" t="s">
        <v>497</v>
      </c>
      <c r="C169" s="41" t="s">
        <v>548</v>
      </c>
      <c r="D169" s="41" t="s">
        <v>145</v>
      </c>
      <c r="E169" s="41" t="s">
        <v>145</v>
      </c>
      <c r="F169" s="41">
        <v>8703.1834847450991</v>
      </c>
      <c r="G169" s="41">
        <v>137939</v>
      </c>
      <c r="H169" s="41">
        <v>3876</v>
      </c>
      <c r="I169" s="41">
        <v>2709.7845000000007</v>
      </c>
      <c r="J169" s="41">
        <v>77.126800000000017</v>
      </c>
      <c r="K169" s="41">
        <v>29952</v>
      </c>
      <c r="L169" s="41">
        <v>3281</v>
      </c>
      <c r="M169" s="41">
        <v>607.28199999999993</v>
      </c>
      <c r="N169" s="41">
        <v>68.432700000000011</v>
      </c>
      <c r="O169" s="41">
        <v>33233</v>
      </c>
      <c r="P169" s="41">
        <v>675.71469999999999</v>
      </c>
      <c r="Q169" s="41">
        <v>55563</v>
      </c>
      <c r="R169" s="41">
        <v>994.57770000000005</v>
      </c>
      <c r="S169" s="41">
        <v>38162</v>
      </c>
      <c r="T169" s="41">
        <v>839.56399999999996</v>
      </c>
      <c r="U169" s="41">
        <v>197378</v>
      </c>
      <c r="V169" s="41">
        <v>71395</v>
      </c>
      <c r="W169" s="41">
        <v>3781.4890000000005</v>
      </c>
      <c r="X169" s="41">
        <v>1515.2786999999998</v>
      </c>
    </row>
    <row r="170" spans="1:24" x14ac:dyDescent="0.35">
      <c r="A170" s="41" t="s">
        <v>22</v>
      </c>
      <c r="B170" s="41" t="s">
        <v>497</v>
      </c>
      <c r="C170" s="41" t="s">
        <v>595</v>
      </c>
      <c r="D170" s="41" t="s">
        <v>92</v>
      </c>
      <c r="E170" s="41" t="s">
        <v>92</v>
      </c>
      <c r="F170" s="41">
        <v>2185.4062286804501</v>
      </c>
      <c r="G170" s="41">
        <v>10101</v>
      </c>
      <c r="H170" s="41">
        <v>4</v>
      </c>
      <c r="I170" s="41">
        <v>194.16810000000001</v>
      </c>
      <c r="J170" s="41">
        <v>7.6800000000000007E-2</v>
      </c>
      <c r="K170" s="41">
        <v>4012</v>
      </c>
      <c r="L170" s="41">
        <v>0</v>
      </c>
      <c r="M170" s="41">
        <v>81.627600000000015</v>
      </c>
      <c r="N170" s="41">
        <v>0</v>
      </c>
      <c r="O170" s="41">
        <v>4012</v>
      </c>
      <c r="P170" s="41">
        <v>81.627600000000015</v>
      </c>
      <c r="Q170" s="41">
        <v>272538</v>
      </c>
      <c r="R170" s="41">
        <v>4878.4301999999998</v>
      </c>
      <c r="S170" s="41">
        <v>164650</v>
      </c>
      <c r="T170" s="41">
        <v>3622.3</v>
      </c>
      <c r="U170" s="41">
        <v>282643</v>
      </c>
      <c r="V170" s="41">
        <v>168662</v>
      </c>
      <c r="W170" s="41">
        <v>5072.6750999999995</v>
      </c>
      <c r="X170" s="41">
        <v>3703.9276</v>
      </c>
    </row>
    <row r="171" spans="1:24" x14ac:dyDescent="0.35">
      <c r="A171" s="41" t="s">
        <v>22</v>
      </c>
      <c r="B171" s="41" t="s">
        <v>497</v>
      </c>
      <c r="C171" s="41" t="s">
        <v>546</v>
      </c>
      <c r="D171" s="41" t="s">
        <v>90</v>
      </c>
      <c r="E171" s="41" t="s">
        <v>90</v>
      </c>
      <c r="F171" s="41">
        <v>7409.9494208608403</v>
      </c>
      <c r="G171" s="41">
        <v>45318</v>
      </c>
      <c r="H171" s="41">
        <v>14</v>
      </c>
      <c r="I171" s="41">
        <v>877.15460000000007</v>
      </c>
      <c r="J171" s="41">
        <v>0.2702</v>
      </c>
      <c r="K171" s="41">
        <v>23186</v>
      </c>
      <c r="L171" s="41">
        <v>44</v>
      </c>
      <c r="M171" s="41">
        <v>473.72800000000007</v>
      </c>
      <c r="N171" s="41">
        <v>0.87560000000000004</v>
      </c>
      <c r="O171" s="41">
        <v>23230</v>
      </c>
      <c r="P171" s="41">
        <v>474.60360000000009</v>
      </c>
      <c r="Q171" s="41">
        <v>125918</v>
      </c>
      <c r="R171" s="41">
        <v>2253.9322000000002</v>
      </c>
      <c r="S171" s="41">
        <v>55863</v>
      </c>
      <c r="T171" s="41">
        <v>1228.9860000000001</v>
      </c>
      <c r="U171" s="41">
        <v>171250</v>
      </c>
      <c r="V171" s="41">
        <v>79093</v>
      </c>
      <c r="W171" s="41">
        <v>3131.3570000000004</v>
      </c>
      <c r="X171" s="41">
        <v>1703.5896000000002</v>
      </c>
    </row>
    <row r="172" spans="1:24" x14ac:dyDescent="0.35">
      <c r="A172" s="41" t="s">
        <v>22</v>
      </c>
      <c r="B172" s="41" t="s">
        <v>497</v>
      </c>
      <c r="C172" s="41" t="s">
        <v>496</v>
      </c>
      <c r="D172" s="41" t="s">
        <v>269</v>
      </c>
      <c r="E172" s="41" t="s">
        <v>269</v>
      </c>
      <c r="F172" s="41">
        <v>3694.6001420438101</v>
      </c>
      <c r="G172" s="41">
        <v>1450</v>
      </c>
      <c r="H172" s="41">
        <v>12</v>
      </c>
      <c r="I172" s="41">
        <v>28.395800000000001</v>
      </c>
      <c r="J172" s="41">
        <v>0.23880000000000001</v>
      </c>
      <c r="K172" s="41">
        <v>707</v>
      </c>
      <c r="L172" s="41">
        <v>159</v>
      </c>
      <c r="M172" s="41">
        <v>14.454100000000002</v>
      </c>
      <c r="N172" s="41">
        <v>3.1641000000000004</v>
      </c>
      <c r="O172" s="41">
        <v>866</v>
      </c>
      <c r="P172" s="41">
        <v>17.618200000000002</v>
      </c>
      <c r="Q172" s="41">
        <v>187686</v>
      </c>
      <c r="R172" s="41">
        <v>3359.5794000000001</v>
      </c>
      <c r="S172" s="41">
        <v>117292</v>
      </c>
      <c r="T172" s="41">
        <v>2580.424</v>
      </c>
      <c r="U172" s="41">
        <v>189148</v>
      </c>
      <c r="V172" s="41">
        <v>118158</v>
      </c>
      <c r="W172" s="41">
        <v>3388.2139999999999</v>
      </c>
      <c r="X172" s="41">
        <v>2598.0421999999999</v>
      </c>
    </row>
    <row r="173" spans="1:24" x14ac:dyDescent="0.35">
      <c r="A173" s="41" t="s">
        <v>22</v>
      </c>
      <c r="B173" s="41" t="s">
        <v>497</v>
      </c>
      <c r="C173" s="41" t="s">
        <v>645</v>
      </c>
      <c r="D173" s="41" t="s">
        <v>345</v>
      </c>
      <c r="E173" s="41" t="s">
        <v>345</v>
      </c>
      <c r="F173" s="41">
        <v>5244.2797732299896</v>
      </c>
      <c r="G173" s="41">
        <v>9690</v>
      </c>
      <c r="H173" s="41">
        <v>2</v>
      </c>
      <c r="I173" s="41">
        <v>186.517</v>
      </c>
      <c r="J173" s="41">
        <v>3.9800000000000002E-2</v>
      </c>
      <c r="K173" s="41">
        <v>4447</v>
      </c>
      <c r="L173" s="41">
        <v>0</v>
      </c>
      <c r="M173" s="41">
        <v>90.48429999999999</v>
      </c>
      <c r="N173" s="41">
        <v>0</v>
      </c>
      <c r="O173" s="41">
        <v>4447</v>
      </c>
      <c r="P173" s="41">
        <v>90.48429999999999</v>
      </c>
      <c r="Q173" s="41">
        <v>0</v>
      </c>
      <c r="R173" s="41">
        <v>0</v>
      </c>
      <c r="S173" s="41">
        <v>0</v>
      </c>
      <c r="T173" s="41">
        <v>0</v>
      </c>
      <c r="U173" s="41">
        <v>9692</v>
      </c>
      <c r="V173" s="41">
        <v>4447</v>
      </c>
      <c r="W173" s="41">
        <v>186.55680000000001</v>
      </c>
      <c r="X173" s="41">
        <v>90.48429999999999</v>
      </c>
    </row>
    <row r="174" spans="1:24" x14ac:dyDescent="0.35">
      <c r="A174" s="41" t="s">
        <v>22</v>
      </c>
      <c r="B174" s="41" t="s">
        <v>497</v>
      </c>
      <c r="C174" s="41" t="s">
        <v>348</v>
      </c>
      <c r="D174" s="41" t="s">
        <v>349</v>
      </c>
      <c r="E174" s="41" t="s">
        <v>349</v>
      </c>
      <c r="F174" s="41">
        <v>6855.13713677128</v>
      </c>
      <c r="G174" s="41">
        <v>2340</v>
      </c>
      <c r="H174" s="41">
        <v>28</v>
      </c>
      <c r="I174" s="41">
        <v>45.286400000000008</v>
      </c>
      <c r="J174" s="41">
        <v>0.54459999999999997</v>
      </c>
      <c r="K174" s="41">
        <v>1570</v>
      </c>
      <c r="L174" s="41">
        <v>60</v>
      </c>
      <c r="M174" s="41">
        <v>32.069800000000001</v>
      </c>
      <c r="N174" s="41">
        <v>1.1940000000000002</v>
      </c>
      <c r="O174" s="41">
        <v>1630</v>
      </c>
      <c r="P174" s="41">
        <v>33.263800000000003</v>
      </c>
      <c r="Q174" s="41">
        <v>123845</v>
      </c>
      <c r="R174" s="41">
        <v>2216.8254999999999</v>
      </c>
      <c r="S174" s="41">
        <v>88438</v>
      </c>
      <c r="T174" s="41">
        <v>1945.636</v>
      </c>
      <c r="U174" s="41">
        <v>126213</v>
      </c>
      <c r="V174" s="41">
        <v>90068</v>
      </c>
      <c r="W174" s="41">
        <v>2262.6565000000001</v>
      </c>
      <c r="X174" s="41">
        <v>1978.8997999999999</v>
      </c>
    </row>
    <row r="175" spans="1:24" x14ac:dyDescent="0.35">
      <c r="A175" s="41" t="s">
        <v>22</v>
      </c>
      <c r="B175" s="41" t="s">
        <v>497</v>
      </c>
      <c r="C175" s="41" t="s">
        <v>674</v>
      </c>
      <c r="D175" s="41" t="s">
        <v>373</v>
      </c>
      <c r="E175" s="41" t="s">
        <v>373</v>
      </c>
      <c r="F175" s="41">
        <v>4868.2740797410697</v>
      </c>
      <c r="G175" s="41">
        <v>21378</v>
      </c>
      <c r="H175" s="41">
        <v>5</v>
      </c>
      <c r="I175" s="41">
        <v>421.02060000000006</v>
      </c>
      <c r="J175" s="41">
        <v>9.5299999999999996E-2</v>
      </c>
      <c r="K175" s="41">
        <v>155808</v>
      </c>
      <c r="L175" s="41">
        <v>2</v>
      </c>
      <c r="M175" s="41">
        <v>3109.2190000000001</v>
      </c>
      <c r="N175" s="41">
        <v>3.9800000000000002E-2</v>
      </c>
      <c r="O175" s="41">
        <v>155810</v>
      </c>
      <c r="P175" s="41">
        <v>3109.2588000000001</v>
      </c>
      <c r="Q175" s="41">
        <v>81019</v>
      </c>
      <c r="R175" s="41">
        <v>1450.2401</v>
      </c>
      <c r="S175" s="41">
        <v>37494</v>
      </c>
      <c r="T175" s="41">
        <v>824.86800000000005</v>
      </c>
      <c r="U175" s="41">
        <v>102402</v>
      </c>
      <c r="V175" s="41">
        <v>193304</v>
      </c>
      <c r="W175" s="41">
        <v>1871.356</v>
      </c>
      <c r="X175" s="41">
        <v>3934.1268</v>
      </c>
    </row>
    <row r="176" spans="1:24" x14ac:dyDescent="0.35">
      <c r="A176" s="41" t="s">
        <v>22</v>
      </c>
      <c r="B176" s="41" t="s">
        <v>449</v>
      </c>
      <c r="C176" s="41" t="s">
        <v>24</v>
      </c>
      <c r="D176" s="41" t="s">
        <v>25</v>
      </c>
      <c r="E176" s="41" t="s">
        <v>25</v>
      </c>
      <c r="F176" s="41">
        <v>9261.7930768725291</v>
      </c>
      <c r="G176" s="41">
        <v>109186</v>
      </c>
      <c r="H176" s="41">
        <v>13516</v>
      </c>
      <c r="I176" s="41">
        <v>2101.5554000000002</v>
      </c>
      <c r="J176" s="41">
        <v>267.10919999999999</v>
      </c>
      <c r="K176" s="41">
        <v>35081</v>
      </c>
      <c r="L176" s="41">
        <v>7111</v>
      </c>
      <c r="M176" s="41">
        <v>715.67750000000001</v>
      </c>
      <c r="N176" s="41">
        <v>152.46530000000001</v>
      </c>
      <c r="O176" s="41">
        <v>42192</v>
      </c>
      <c r="P176" s="41">
        <v>868.14280000000008</v>
      </c>
      <c r="Q176" s="41">
        <v>107773</v>
      </c>
      <c r="R176" s="41">
        <v>1929.1367</v>
      </c>
      <c r="S176" s="41">
        <v>48327</v>
      </c>
      <c r="T176" s="41">
        <v>1063.194</v>
      </c>
      <c r="U176" s="41">
        <v>230475</v>
      </c>
      <c r="V176" s="41">
        <v>90519</v>
      </c>
      <c r="W176" s="41">
        <v>4297.8013000000001</v>
      </c>
      <c r="X176" s="41">
        <v>1931.3368</v>
      </c>
    </row>
    <row r="177" spans="1:24" x14ac:dyDescent="0.35">
      <c r="A177" s="41" t="s">
        <v>22</v>
      </c>
      <c r="B177" s="41" t="s">
        <v>449</v>
      </c>
      <c r="C177" s="41" t="s">
        <v>725</v>
      </c>
      <c r="D177" s="41" t="s">
        <v>58</v>
      </c>
      <c r="E177" s="41" t="s">
        <v>58</v>
      </c>
      <c r="F177" s="41">
        <v>10050.072596616599</v>
      </c>
      <c r="G177" s="41">
        <v>183092</v>
      </c>
      <c r="H177" s="41">
        <v>62789</v>
      </c>
      <c r="I177" s="41">
        <v>3491.7652000000003</v>
      </c>
      <c r="J177" s="41">
        <v>1225.2055000000003</v>
      </c>
      <c r="K177" s="41">
        <v>42961</v>
      </c>
      <c r="L177" s="41">
        <v>35399</v>
      </c>
      <c r="M177" s="41">
        <v>873.06150000000002</v>
      </c>
      <c r="N177" s="41">
        <v>773.73530000000005</v>
      </c>
      <c r="O177" s="41">
        <v>78360</v>
      </c>
      <c r="P177" s="41">
        <v>1646.7968000000001</v>
      </c>
      <c r="Q177" s="41">
        <v>107450</v>
      </c>
      <c r="R177" s="41">
        <v>1923.355</v>
      </c>
      <c r="S177" s="41">
        <v>49462</v>
      </c>
      <c r="T177" s="41">
        <v>1088.164</v>
      </c>
      <c r="U177" s="41">
        <v>353331</v>
      </c>
      <c r="V177" s="41">
        <v>127822</v>
      </c>
      <c r="W177" s="41">
        <v>6640.3257000000012</v>
      </c>
      <c r="X177" s="41">
        <v>2734.9607999999998</v>
      </c>
    </row>
    <row r="178" spans="1:24" x14ac:dyDescent="0.35">
      <c r="A178" s="41" t="s">
        <v>22</v>
      </c>
      <c r="B178" s="41" t="s">
        <v>449</v>
      </c>
      <c r="C178" s="41" t="s">
        <v>116</v>
      </c>
      <c r="D178" s="41" t="s">
        <v>117</v>
      </c>
      <c r="E178" s="41" t="s">
        <v>117</v>
      </c>
      <c r="F178" s="41">
        <v>4011.6543981763102</v>
      </c>
      <c r="G178" s="41">
        <v>46554</v>
      </c>
      <c r="H178" s="41">
        <v>3553</v>
      </c>
      <c r="I178" s="41">
        <v>893.69820000000004</v>
      </c>
      <c r="J178" s="41">
        <v>70.456900000000005</v>
      </c>
      <c r="K178" s="41">
        <v>10953</v>
      </c>
      <c r="L178" s="41">
        <v>2298</v>
      </c>
      <c r="M178" s="41">
        <v>223.83290000000002</v>
      </c>
      <c r="N178" s="41">
        <v>51.260400000000004</v>
      </c>
      <c r="O178" s="41">
        <v>13251</v>
      </c>
      <c r="P178" s="41">
        <v>275.0933</v>
      </c>
      <c r="Q178" s="41">
        <v>26789</v>
      </c>
      <c r="R178" s="41">
        <v>479.5231</v>
      </c>
      <c r="S178" s="41">
        <v>16254</v>
      </c>
      <c r="T178" s="41">
        <v>357.58800000000002</v>
      </c>
      <c r="U178" s="41">
        <v>76896</v>
      </c>
      <c r="V178" s="41">
        <v>29505</v>
      </c>
      <c r="W178" s="41">
        <v>1443.6782000000001</v>
      </c>
      <c r="X178" s="41">
        <v>632.68129999999996</v>
      </c>
    </row>
    <row r="179" spans="1:24" x14ac:dyDescent="0.35">
      <c r="A179" s="41" t="s">
        <v>22</v>
      </c>
      <c r="B179" s="41" t="s">
        <v>449</v>
      </c>
      <c r="C179" s="41" t="s">
        <v>556</v>
      </c>
      <c r="D179" s="41" t="s">
        <v>327</v>
      </c>
      <c r="E179" s="41" t="s">
        <v>327</v>
      </c>
      <c r="F179" s="41">
        <v>5943.0607584168401</v>
      </c>
      <c r="G179" s="41">
        <v>38363</v>
      </c>
      <c r="H179" s="41">
        <v>4406</v>
      </c>
      <c r="I179" s="41">
        <v>726.01710000000014</v>
      </c>
      <c r="J179" s="41">
        <v>87.651399999999995</v>
      </c>
      <c r="K179" s="41">
        <v>10512</v>
      </c>
      <c r="L179" s="41">
        <v>3125</v>
      </c>
      <c r="M179" s="41">
        <v>213.49960000000002</v>
      </c>
      <c r="N179" s="41">
        <v>69.067099999999996</v>
      </c>
      <c r="O179" s="41">
        <v>13637</v>
      </c>
      <c r="P179" s="41">
        <v>282.56670000000003</v>
      </c>
      <c r="Q179" s="41">
        <v>154763</v>
      </c>
      <c r="R179" s="41">
        <v>2770.2577000000001</v>
      </c>
      <c r="S179" s="41">
        <v>71071</v>
      </c>
      <c r="T179" s="41">
        <v>1563.5619999999999</v>
      </c>
      <c r="U179" s="41">
        <v>197532</v>
      </c>
      <c r="V179" s="41">
        <v>84708</v>
      </c>
      <c r="W179" s="41">
        <v>3583.9262000000003</v>
      </c>
      <c r="X179" s="41">
        <v>1846.1287</v>
      </c>
    </row>
    <row r="180" spans="1:24" x14ac:dyDescent="0.35">
      <c r="A180" s="41" t="s">
        <v>22</v>
      </c>
      <c r="B180" s="41" t="s">
        <v>449</v>
      </c>
      <c r="C180" s="41" t="s">
        <v>649</v>
      </c>
      <c r="D180" s="41" t="s">
        <v>339</v>
      </c>
      <c r="E180" s="41" t="s">
        <v>339</v>
      </c>
      <c r="F180" s="41">
        <v>10341.688502397599</v>
      </c>
      <c r="G180" s="41">
        <v>110340</v>
      </c>
      <c r="H180" s="41">
        <v>4125</v>
      </c>
      <c r="I180" s="41">
        <v>2109.6953999999996</v>
      </c>
      <c r="J180" s="41">
        <v>81.843900000000019</v>
      </c>
      <c r="K180" s="41">
        <v>31621</v>
      </c>
      <c r="L180" s="41">
        <v>5077</v>
      </c>
      <c r="M180" s="41">
        <v>642.96510000000001</v>
      </c>
      <c r="N180" s="41">
        <v>105.16890000000001</v>
      </c>
      <c r="O180" s="41">
        <v>36698</v>
      </c>
      <c r="P180" s="41">
        <v>748.13400000000001</v>
      </c>
      <c r="Q180" s="41">
        <v>278990</v>
      </c>
      <c r="R180" s="41">
        <v>4993.9210000000003</v>
      </c>
      <c r="S180" s="41">
        <v>178591</v>
      </c>
      <c r="T180" s="41">
        <v>3929.002</v>
      </c>
      <c r="U180" s="41">
        <v>393455</v>
      </c>
      <c r="V180" s="41">
        <v>215289</v>
      </c>
      <c r="W180" s="41">
        <v>7185.4602999999997</v>
      </c>
      <c r="X180" s="41">
        <v>4677.1360000000004</v>
      </c>
    </row>
    <row r="181" spans="1:24" x14ac:dyDescent="0.35">
      <c r="A181" s="41" t="s">
        <v>22</v>
      </c>
      <c r="B181" s="41" t="s">
        <v>449</v>
      </c>
      <c r="C181" s="41" t="s">
        <v>448</v>
      </c>
      <c r="D181" s="41" t="s">
        <v>374</v>
      </c>
      <c r="E181" s="41" t="s">
        <v>374</v>
      </c>
      <c r="F181" s="41">
        <v>4833.5402668016704</v>
      </c>
      <c r="G181" s="41">
        <v>22254</v>
      </c>
      <c r="H181" s="41">
        <v>18779</v>
      </c>
      <c r="I181" s="41">
        <v>433.5992</v>
      </c>
      <c r="J181" s="41">
        <v>368.66770000000002</v>
      </c>
      <c r="K181" s="41">
        <v>7574</v>
      </c>
      <c r="L181" s="41">
        <v>8790</v>
      </c>
      <c r="M181" s="41">
        <v>154.78639999999999</v>
      </c>
      <c r="N181" s="41">
        <v>189.72800000000001</v>
      </c>
      <c r="O181" s="41">
        <v>16364</v>
      </c>
      <c r="P181" s="41">
        <v>344.51440000000002</v>
      </c>
      <c r="Q181" s="41">
        <v>23935</v>
      </c>
      <c r="R181" s="41">
        <v>428.43650000000002</v>
      </c>
      <c r="S181" s="41">
        <v>15861</v>
      </c>
      <c r="T181" s="41">
        <v>348.94200000000001</v>
      </c>
      <c r="U181" s="41">
        <v>64968</v>
      </c>
      <c r="V181" s="41">
        <v>32225</v>
      </c>
      <c r="W181" s="41">
        <v>1230.7034000000001</v>
      </c>
      <c r="X181" s="41">
        <v>693.45640000000003</v>
      </c>
    </row>
    <row r="182" spans="1:24" x14ac:dyDescent="0.35">
      <c r="A182" s="41" t="s">
        <v>22</v>
      </c>
      <c r="B182" s="41" t="s">
        <v>449</v>
      </c>
      <c r="C182" s="41" t="s">
        <v>263</v>
      </c>
      <c r="D182" s="41" t="s">
        <v>264</v>
      </c>
      <c r="E182" s="41" t="s">
        <v>264</v>
      </c>
      <c r="F182" s="41">
        <v>11499.298145864699</v>
      </c>
      <c r="G182" s="41">
        <v>75803</v>
      </c>
      <c r="H182" s="41">
        <v>10532</v>
      </c>
      <c r="I182" s="41">
        <v>1465.3610999999999</v>
      </c>
      <c r="J182" s="41">
        <v>208.23580000000001</v>
      </c>
      <c r="K182" s="41">
        <v>31331</v>
      </c>
      <c r="L182" s="41">
        <v>21019</v>
      </c>
      <c r="M182" s="41">
        <v>639.77330000000006</v>
      </c>
      <c r="N182" s="41">
        <v>440.77070000000003</v>
      </c>
      <c r="O182" s="41">
        <v>52350</v>
      </c>
      <c r="P182" s="41">
        <v>1080.5440000000001</v>
      </c>
      <c r="Q182" s="41">
        <v>236751</v>
      </c>
      <c r="R182" s="41">
        <v>4237.8428999999996</v>
      </c>
      <c r="S182" s="41">
        <v>158065</v>
      </c>
      <c r="T182" s="41">
        <v>3477.43</v>
      </c>
      <c r="U182" s="41">
        <v>323086</v>
      </c>
      <c r="V182" s="41">
        <v>210415</v>
      </c>
      <c r="W182" s="41">
        <v>5911.4397999999992</v>
      </c>
      <c r="X182" s="41">
        <v>4557.9740000000002</v>
      </c>
    </row>
    <row r="183" spans="1:24" x14ac:dyDescent="0.35">
      <c r="A183" s="41" t="s">
        <v>26</v>
      </c>
      <c r="B183" s="41" t="s">
        <v>445</v>
      </c>
      <c r="C183" s="41" t="s">
        <v>518</v>
      </c>
      <c r="D183" s="41" t="s">
        <v>110</v>
      </c>
      <c r="E183" s="41" t="s">
        <v>110</v>
      </c>
      <c r="F183" s="41">
        <v>2449.6325504288002</v>
      </c>
      <c r="G183" s="41">
        <v>77172</v>
      </c>
      <c r="H183" s="41">
        <v>5215</v>
      </c>
      <c r="I183" s="41">
        <v>1490.3222000000001</v>
      </c>
      <c r="J183" s="41">
        <v>103.77850000000002</v>
      </c>
      <c r="K183" s="41">
        <v>51338</v>
      </c>
      <c r="L183" s="41">
        <v>6155</v>
      </c>
      <c r="M183" s="41">
        <v>1033.1052000000002</v>
      </c>
      <c r="N183" s="41">
        <v>130.7525</v>
      </c>
      <c r="O183" s="41">
        <v>57493</v>
      </c>
      <c r="P183" s="41">
        <v>1163.8577000000002</v>
      </c>
      <c r="Q183" s="41">
        <v>2</v>
      </c>
      <c r="R183" s="41">
        <v>3.5799999999999998E-2</v>
      </c>
      <c r="S183" s="41">
        <v>5</v>
      </c>
      <c r="T183" s="41">
        <v>0.11</v>
      </c>
      <c r="U183" s="41">
        <v>82389</v>
      </c>
      <c r="V183" s="41">
        <v>57498</v>
      </c>
      <c r="W183" s="41">
        <v>1594.1365000000003</v>
      </c>
      <c r="X183" s="41">
        <v>1163.9677000000001</v>
      </c>
    </row>
    <row r="184" spans="1:24" x14ac:dyDescent="0.35">
      <c r="A184" s="41" t="s">
        <v>26</v>
      </c>
      <c r="B184" s="41" t="s">
        <v>445</v>
      </c>
      <c r="C184" s="41" t="s">
        <v>582</v>
      </c>
      <c r="D184" s="41" t="s">
        <v>155</v>
      </c>
      <c r="E184" s="41" t="s">
        <v>155</v>
      </c>
      <c r="F184" s="41">
        <v>3138.7674149025302</v>
      </c>
      <c r="G184" s="41">
        <v>49532</v>
      </c>
      <c r="H184" s="41">
        <v>3506</v>
      </c>
      <c r="I184" s="41">
        <v>942.17759999999987</v>
      </c>
      <c r="J184" s="41">
        <v>69.769400000000005</v>
      </c>
      <c r="K184" s="41">
        <v>4279</v>
      </c>
      <c r="L184" s="41">
        <v>3273</v>
      </c>
      <c r="M184" s="41">
        <v>86.852500000000006</v>
      </c>
      <c r="N184" s="41">
        <v>69.836100000000002</v>
      </c>
      <c r="O184" s="41">
        <v>7552</v>
      </c>
      <c r="P184" s="41">
        <v>156.68860000000001</v>
      </c>
      <c r="Q184" s="41">
        <v>8976</v>
      </c>
      <c r="R184" s="41">
        <v>160.6704</v>
      </c>
      <c r="S184" s="41">
        <v>7067</v>
      </c>
      <c r="T184" s="41">
        <v>155.47399999999999</v>
      </c>
      <c r="U184" s="41">
        <v>62014</v>
      </c>
      <c r="V184" s="41">
        <v>14619</v>
      </c>
      <c r="W184" s="41">
        <v>1172.6173999999999</v>
      </c>
      <c r="X184" s="41">
        <v>312.1626</v>
      </c>
    </row>
    <row r="185" spans="1:24" x14ac:dyDescent="0.35">
      <c r="A185" s="41" t="s">
        <v>26</v>
      </c>
      <c r="B185" s="41" t="s">
        <v>445</v>
      </c>
      <c r="C185" s="41" t="s">
        <v>444</v>
      </c>
      <c r="D185" s="41" t="s">
        <v>156</v>
      </c>
      <c r="E185" s="41" t="s">
        <v>156</v>
      </c>
      <c r="F185" s="41">
        <v>4352.6100074097803</v>
      </c>
      <c r="G185" s="41">
        <v>75002</v>
      </c>
      <c r="H185" s="41">
        <v>5830</v>
      </c>
      <c r="I185" s="41">
        <v>1429.8869999999999</v>
      </c>
      <c r="J185" s="41">
        <v>114.49380000000002</v>
      </c>
      <c r="K185" s="41">
        <v>13210</v>
      </c>
      <c r="L185" s="41">
        <v>2522</v>
      </c>
      <c r="M185" s="41">
        <v>270.59580000000005</v>
      </c>
      <c r="N185" s="41">
        <v>52.798200000000001</v>
      </c>
      <c r="O185" s="41">
        <v>15732</v>
      </c>
      <c r="P185" s="41">
        <v>323.39400000000006</v>
      </c>
      <c r="Q185" s="41">
        <v>52026</v>
      </c>
      <c r="R185" s="41">
        <v>931.2654</v>
      </c>
      <c r="S185" s="41">
        <v>49719</v>
      </c>
      <c r="T185" s="41">
        <v>1093.818</v>
      </c>
      <c r="U185" s="41">
        <v>132858</v>
      </c>
      <c r="V185" s="41">
        <v>65451</v>
      </c>
      <c r="W185" s="41">
        <v>2475.6462000000001</v>
      </c>
      <c r="X185" s="41">
        <v>1417.212</v>
      </c>
    </row>
    <row r="186" spans="1:24" x14ac:dyDescent="0.35">
      <c r="A186" s="41" t="s">
        <v>26</v>
      </c>
      <c r="B186" s="41" t="s">
        <v>445</v>
      </c>
      <c r="C186" s="41" t="s">
        <v>536</v>
      </c>
      <c r="D186" s="41" t="s">
        <v>182</v>
      </c>
      <c r="E186" s="41" t="s">
        <v>182</v>
      </c>
      <c r="F186" s="41">
        <v>3784.7925849560202</v>
      </c>
      <c r="G186" s="41">
        <v>50417</v>
      </c>
      <c r="H186" s="41">
        <v>10155</v>
      </c>
      <c r="I186" s="41">
        <v>961.21849999999995</v>
      </c>
      <c r="J186" s="41">
        <v>197.4701</v>
      </c>
      <c r="K186" s="41">
        <v>24337</v>
      </c>
      <c r="L186" s="41">
        <v>5106</v>
      </c>
      <c r="M186" s="41">
        <v>493.07089999999994</v>
      </c>
      <c r="N186" s="41">
        <v>106.084</v>
      </c>
      <c r="O186" s="41">
        <v>29443</v>
      </c>
      <c r="P186" s="41">
        <v>599.1549</v>
      </c>
      <c r="Q186" s="41">
        <v>33422</v>
      </c>
      <c r="R186" s="41">
        <v>598.25379999999996</v>
      </c>
      <c r="S186" s="41">
        <v>21556</v>
      </c>
      <c r="T186" s="41">
        <v>474.23200000000003</v>
      </c>
      <c r="U186" s="41">
        <v>93994</v>
      </c>
      <c r="V186" s="41">
        <v>50999</v>
      </c>
      <c r="W186" s="41">
        <v>1756.9423999999999</v>
      </c>
      <c r="X186" s="41">
        <v>1073.3869</v>
      </c>
    </row>
    <row r="187" spans="1:24" x14ac:dyDescent="0.35">
      <c r="A187" s="41" t="s">
        <v>26</v>
      </c>
      <c r="B187" s="41" t="s">
        <v>445</v>
      </c>
      <c r="C187" s="41" t="s">
        <v>500</v>
      </c>
      <c r="D187" s="41" t="s">
        <v>191</v>
      </c>
      <c r="E187" s="41" t="s">
        <v>191</v>
      </c>
      <c r="F187" s="41">
        <v>6749.2700601105598</v>
      </c>
      <c r="G187" s="41">
        <v>301265</v>
      </c>
      <c r="H187" s="41">
        <v>61273</v>
      </c>
      <c r="I187" s="41">
        <v>5869.1721000000007</v>
      </c>
      <c r="J187" s="41">
        <v>1194.1047000000001</v>
      </c>
      <c r="K187" s="41">
        <v>172829</v>
      </c>
      <c r="L187" s="41">
        <v>39751</v>
      </c>
      <c r="M187" s="41">
        <v>3483.5569</v>
      </c>
      <c r="N187" s="41">
        <v>845.83730000000003</v>
      </c>
      <c r="O187" s="41">
        <v>212580</v>
      </c>
      <c r="P187" s="41">
        <v>4329.3941999999997</v>
      </c>
      <c r="Q187" s="41">
        <v>904</v>
      </c>
      <c r="R187" s="41">
        <v>16.1816</v>
      </c>
      <c r="S187" s="41">
        <v>18568</v>
      </c>
      <c r="T187" s="41">
        <v>408.49599999999998</v>
      </c>
      <c r="U187" s="41">
        <v>363442</v>
      </c>
      <c r="V187" s="41">
        <v>231148</v>
      </c>
      <c r="W187" s="41">
        <v>7079.4584000000004</v>
      </c>
      <c r="X187" s="41">
        <v>4737.8901999999998</v>
      </c>
    </row>
    <row r="188" spans="1:24" x14ac:dyDescent="0.35">
      <c r="A188" s="41" t="s">
        <v>26</v>
      </c>
      <c r="B188" s="41" t="s">
        <v>445</v>
      </c>
      <c r="C188" s="41" t="s">
        <v>574</v>
      </c>
      <c r="D188" s="41" t="s">
        <v>244</v>
      </c>
      <c r="E188" s="41" t="s">
        <v>244</v>
      </c>
      <c r="F188" s="41">
        <v>4851.3349063326796</v>
      </c>
      <c r="G188" s="41">
        <v>49089</v>
      </c>
      <c r="H188" s="41">
        <v>5551</v>
      </c>
      <c r="I188" s="41">
        <v>946.44350000000009</v>
      </c>
      <c r="J188" s="41">
        <v>104.4911</v>
      </c>
      <c r="K188" s="41">
        <v>27209</v>
      </c>
      <c r="L188" s="41">
        <v>5593</v>
      </c>
      <c r="M188" s="41">
        <v>556.44290000000001</v>
      </c>
      <c r="N188" s="41">
        <v>117.4653</v>
      </c>
      <c r="O188" s="41">
        <v>32802</v>
      </c>
      <c r="P188" s="41">
        <v>673.90819999999997</v>
      </c>
      <c r="Q188" s="41">
        <v>21804</v>
      </c>
      <c r="R188" s="41">
        <v>390.29160000000002</v>
      </c>
      <c r="S188" s="41">
        <v>28132</v>
      </c>
      <c r="T188" s="41">
        <v>618.904</v>
      </c>
      <c r="U188" s="41">
        <v>76444</v>
      </c>
      <c r="V188" s="41">
        <v>60934</v>
      </c>
      <c r="W188" s="41">
        <v>1441.2262000000001</v>
      </c>
      <c r="X188" s="41">
        <v>1292.8121999999998</v>
      </c>
    </row>
    <row r="189" spans="1:24" x14ac:dyDescent="0.35">
      <c r="A189" s="41" t="s">
        <v>26</v>
      </c>
      <c r="B189" s="41" t="s">
        <v>445</v>
      </c>
      <c r="C189" s="41" t="s">
        <v>670</v>
      </c>
      <c r="D189" s="41" t="s">
        <v>357</v>
      </c>
      <c r="E189" s="41" t="s">
        <v>357</v>
      </c>
      <c r="F189" s="41">
        <v>3997.1941874782901</v>
      </c>
      <c r="G189" s="41">
        <v>69367</v>
      </c>
      <c r="H189" s="41">
        <v>10880</v>
      </c>
      <c r="I189" s="41">
        <v>1346.5023000000001</v>
      </c>
      <c r="J189" s="41">
        <v>215.43820000000002</v>
      </c>
      <c r="K189" s="41">
        <v>36602</v>
      </c>
      <c r="L189" s="41">
        <v>2251</v>
      </c>
      <c r="M189" s="41">
        <v>747.7654</v>
      </c>
      <c r="N189" s="41">
        <v>48.941899999999997</v>
      </c>
      <c r="O189" s="41">
        <v>38853</v>
      </c>
      <c r="P189" s="41">
        <v>796.70730000000003</v>
      </c>
      <c r="Q189" s="41">
        <v>868</v>
      </c>
      <c r="R189" s="41">
        <v>15.5372</v>
      </c>
      <c r="S189" s="41">
        <v>836</v>
      </c>
      <c r="T189" s="41">
        <v>18.391999999999999</v>
      </c>
      <c r="U189" s="41">
        <v>81115</v>
      </c>
      <c r="V189" s="41">
        <v>39689</v>
      </c>
      <c r="W189" s="41">
        <v>1577.4777000000001</v>
      </c>
      <c r="X189" s="41">
        <v>815.09930000000008</v>
      </c>
    </row>
    <row r="190" spans="1:24" x14ac:dyDescent="0.35">
      <c r="A190" s="41" t="s">
        <v>26</v>
      </c>
      <c r="B190" s="41" t="s">
        <v>445</v>
      </c>
      <c r="C190" s="41" t="s">
        <v>669</v>
      </c>
      <c r="D190" s="41" t="s">
        <v>365</v>
      </c>
      <c r="E190" s="41" t="s">
        <v>365</v>
      </c>
      <c r="F190" s="41">
        <v>4743.9562203326404</v>
      </c>
      <c r="G190" s="41">
        <v>100786</v>
      </c>
      <c r="H190" s="41">
        <v>14903</v>
      </c>
      <c r="I190" s="41">
        <v>1922.9420000000005</v>
      </c>
      <c r="J190" s="41">
        <v>295.0521</v>
      </c>
      <c r="K190" s="41">
        <v>35893</v>
      </c>
      <c r="L190" s="41">
        <v>19117</v>
      </c>
      <c r="M190" s="41">
        <v>733.01930000000016</v>
      </c>
      <c r="N190" s="41">
        <v>410.03449999999998</v>
      </c>
      <c r="O190" s="41">
        <v>55010</v>
      </c>
      <c r="P190" s="41">
        <v>1143.0538000000001</v>
      </c>
      <c r="Q190" s="41">
        <v>2668</v>
      </c>
      <c r="R190" s="41">
        <v>47.757199999999997</v>
      </c>
      <c r="S190" s="41">
        <v>3219</v>
      </c>
      <c r="T190" s="41">
        <v>70.817999999999998</v>
      </c>
      <c r="U190" s="41">
        <v>118357</v>
      </c>
      <c r="V190" s="41">
        <v>58229</v>
      </c>
      <c r="W190" s="41">
        <v>2265.7513000000004</v>
      </c>
      <c r="X190" s="41">
        <v>1213.8718000000001</v>
      </c>
    </row>
    <row r="191" spans="1:24" x14ac:dyDescent="0.35">
      <c r="A191" s="41" t="s">
        <v>26</v>
      </c>
      <c r="B191" s="41" t="s">
        <v>445</v>
      </c>
      <c r="C191" s="41" t="s">
        <v>525</v>
      </c>
      <c r="D191" s="41" t="s">
        <v>413</v>
      </c>
      <c r="E191" s="41" t="s">
        <v>413</v>
      </c>
      <c r="F191" s="41">
        <v>2599.3956107614399</v>
      </c>
      <c r="G191" s="41">
        <v>34133</v>
      </c>
      <c r="H191" s="41">
        <v>7896</v>
      </c>
      <c r="I191" s="41">
        <v>666.17629999999997</v>
      </c>
      <c r="J191" s="41">
        <v>149.75800000000001</v>
      </c>
      <c r="K191" s="41">
        <v>26377</v>
      </c>
      <c r="L191" s="41">
        <v>12799</v>
      </c>
      <c r="M191" s="41">
        <v>545.81930000000011</v>
      </c>
      <c r="N191" s="41">
        <v>273.25369999999998</v>
      </c>
      <c r="O191" s="41">
        <v>39176</v>
      </c>
      <c r="P191" s="41">
        <v>819.07300000000009</v>
      </c>
      <c r="Q191" s="41">
        <v>2</v>
      </c>
      <c r="R191" s="41">
        <v>3.5799999999999998E-2</v>
      </c>
      <c r="S191" s="41">
        <v>35</v>
      </c>
      <c r="T191" s="41">
        <v>0.77</v>
      </c>
      <c r="U191" s="41">
        <v>42031</v>
      </c>
      <c r="V191" s="41">
        <v>39211</v>
      </c>
      <c r="W191" s="41">
        <v>815.9701</v>
      </c>
      <c r="X191" s="41">
        <v>819.84300000000007</v>
      </c>
    </row>
    <row r="192" spans="1:24" x14ac:dyDescent="0.35">
      <c r="A192" s="41" t="s">
        <v>26</v>
      </c>
      <c r="B192" s="41" t="s">
        <v>620</v>
      </c>
      <c r="C192" s="41" t="s">
        <v>718</v>
      </c>
      <c r="D192" s="41" t="s">
        <v>28</v>
      </c>
      <c r="E192" s="41" t="s">
        <v>28</v>
      </c>
      <c r="F192" s="41">
        <v>8810.6274470677799</v>
      </c>
      <c r="G192" s="41">
        <v>216849</v>
      </c>
      <c r="H192" s="41">
        <v>85221</v>
      </c>
      <c r="I192" s="41">
        <v>4204.5396999999994</v>
      </c>
      <c r="J192" s="41">
        <v>1688.7620999999999</v>
      </c>
      <c r="K192" s="41">
        <v>104648</v>
      </c>
      <c r="L192" s="41">
        <v>36725</v>
      </c>
      <c r="M192" s="41">
        <v>2132.2539999999999</v>
      </c>
      <c r="N192" s="41">
        <v>781.99809999999991</v>
      </c>
      <c r="O192" s="41">
        <v>141373</v>
      </c>
      <c r="P192" s="41">
        <v>2914.2520999999997</v>
      </c>
      <c r="Q192" s="41">
        <v>31421</v>
      </c>
      <c r="R192" s="41">
        <v>562.43589999999995</v>
      </c>
      <c r="S192" s="41">
        <v>0</v>
      </c>
      <c r="T192" s="41">
        <v>0</v>
      </c>
      <c r="U192" s="41">
        <v>333491</v>
      </c>
      <c r="V192" s="41">
        <v>141373</v>
      </c>
      <c r="W192" s="41">
        <v>6455.7376999999997</v>
      </c>
      <c r="X192" s="41">
        <v>2914.2520999999997</v>
      </c>
    </row>
    <row r="193" spans="1:24" x14ac:dyDescent="0.35">
      <c r="A193" s="41" t="s">
        <v>26</v>
      </c>
      <c r="B193" s="41" t="s">
        <v>620</v>
      </c>
      <c r="C193" s="41" t="s">
        <v>619</v>
      </c>
      <c r="D193" s="41" t="s">
        <v>216</v>
      </c>
      <c r="E193" s="41" t="s">
        <v>216</v>
      </c>
      <c r="F193" s="41">
        <v>9317.0110314797294</v>
      </c>
      <c r="G193" s="41">
        <v>311763</v>
      </c>
      <c r="H193" s="41">
        <v>105720</v>
      </c>
      <c r="I193" s="41">
        <v>6062.5255000000016</v>
      </c>
      <c r="J193" s="41">
        <v>2068.9386000000004</v>
      </c>
      <c r="K193" s="41">
        <v>67225</v>
      </c>
      <c r="L193" s="41">
        <v>28147</v>
      </c>
      <c r="M193" s="41">
        <v>1366.0577000000003</v>
      </c>
      <c r="N193" s="41">
        <v>601.64729999999997</v>
      </c>
      <c r="O193" s="41">
        <v>95372</v>
      </c>
      <c r="P193" s="41">
        <v>1967.7050000000004</v>
      </c>
      <c r="Q193" s="41">
        <v>0</v>
      </c>
      <c r="R193" s="41">
        <v>0</v>
      </c>
      <c r="S193" s="41">
        <v>0</v>
      </c>
      <c r="T193" s="41">
        <v>0</v>
      </c>
      <c r="U193" s="41">
        <v>417483</v>
      </c>
      <c r="V193" s="41">
        <v>95372</v>
      </c>
      <c r="W193" s="41">
        <v>8131.464100000002</v>
      </c>
      <c r="X193" s="41">
        <v>1967.7050000000004</v>
      </c>
    </row>
    <row r="194" spans="1:24" x14ac:dyDescent="0.35">
      <c r="A194" s="41" t="s">
        <v>26</v>
      </c>
      <c r="B194" s="41" t="s">
        <v>620</v>
      </c>
      <c r="C194" s="41" t="s">
        <v>692</v>
      </c>
      <c r="D194" s="41" t="s">
        <v>169</v>
      </c>
      <c r="E194" s="41" t="s">
        <v>169</v>
      </c>
      <c r="F194" s="41">
        <v>15165.6395585258</v>
      </c>
      <c r="G194" s="41">
        <v>368434</v>
      </c>
      <c r="H194" s="41">
        <v>181252</v>
      </c>
      <c r="I194" s="41">
        <v>7150.2664000000013</v>
      </c>
      <c r="J194" s="41">
        <v>3563.3258000000001</v>
      </c>
      <c r="K194" s="41">
        <v>149894</v>
      </c>
      <c r="L194" s="41">
        <v>50314</v>
      </c>
      <c r="M194" s="41">
        <v>3048.5146000000004</v>
      </c>
      <c r="N194" s="41">
        <v>1057.1668</v>
      </c>
      <c r="O194" s="41">
        <v>200208</v>
      </c>
      <c r="P194" s="41">
        <v>4105.6814000000004</v>
      </c>
      <c r="Q194" s="41">
        <v>12</v>
      </c>
      <c r="R194" s="41">
        <v>0.21479999999999999</v>
      </c>
      <c r="S194" s="41">
        <v>1997</v>
      </c>
      <c r="T194" s="41">
        <v>43.933999999999997</v>
      </c>
      <c r="U194" s="41">
        <v>549698</v>
      </c>
      <c r="V194" s="41">
        <v>202205</v>
      </c>
      <c r="W194" s="41">
        <v>10713.807000000001</v>
      </c>
      <c r="X194" s="41">
        <v>4149.6154000000006</v>
      </c>
    </row>
    <row r="195" spans="1:24" x14ac:dyDescent="0.35">
      <c r="A195" s="41" t="s">
        <v>26</v>
      </c>
      <c r="B195" s="41" t="s">
        <v>447</v>
      </c>
      <c r="C195" s="41" t="s">
        <v>475</v>
      </c>
      <c r="D195" s="41" t="s">
        <v>27</v>
      </c>
      <c r="E195" s="41" t="s">
        <v>27</v>
      </c>
      <c r="F195" s="41">
        <v>4797.0346055444697</v>
      </c>
      <c r="G195" s="41">
        <v>70527</v>
      </c>
      <c r="H195" s="41">
        <v>10219</v>
      </c>
      <c r="I195" s="41">
        <v>1362.5261</v>
      </c>
      <c r="J195" s="41">
        <v>196.33010000000002</v>
      </c>
      <c r="K195" s="41">
        <v>25506</v>
      </c>
      <c r="L195" s="41">
        <v>12001</v>
      </c>
      <c r="M195" s="41">
        <v>519.40459999999996</v>
      </c>
      <c r="N195" s="41">
        <v>268.20769999999999</v>
      </c>
      <c r="O195" s="41">
        <v>37507</v>
      </c>
      <c r="P195" s="41">
        <v>787.6123</v>
      </c>
      <c r="Q195" s="41">
        <v>7851</v>
      </c>
      <c r="R195" s="41">
        <v>140.53290000000001</v>
      </c>
      <c r="S195" s="41">
        <v>4902</v>
      </c>
      <c r="T195" s="41">
        <v>107.84399999999999</v>
      </c>
      <c r="U195" s="41">
        <v>88597</v>
      </c>
      <c r="V195" s="41">
        <v>42409</v>
      </c>
      <c r="W195" s="41">
        <v>1699.3891000000001</v>
      </c>
      <c r="X195" s="41">
        <v>895.45630000000006</v>
      </c>
    </row>
    <row r="196" spans="1:24" x14ac:dyDescent="0.35">
      <c r="A196" s="41" t="s">
        <v>26</v>
      </c>
      <c r="B196" s="41" t="s">
        <v>447</v>
      </c>
      <c r="C196" s="41" t="s">
        <v>495</v>
      </c>
      <c r="D196" s="41" t="s">
        <v>36</v>
      </c>
      <c r="E196" s="41" t="s">
        <v>36</v>
      </c>
      <c r="F196" s="41">
        <v>16034.1787673976</v>
      </c>
      <c r="G196" s="41">
        <v>385660</v>
      </c>
      <c r="H196" s="41">
        <v>72481</v>
      </c>
      <c r="I196" s="41">
        <v>7458.2038000000011</v>
      </c>
      <c r="J196" s="41">
        <v>1408.4261000000001</v>
      </c>
      <c r="K196" s="41">
        <v>181371</v>
      </c>
      <c r="L196" s="41">
        <v>41033</v>
      </c>
      <c r="M196" s="41">
        <v>3703.1793000000007</v>
      </c>
      <c r="N196" s="41">
        <v>857.30650000000003</v>
      </c>
      <c r="O196" s="41">
        <v>222404</v>
      </c>
      <c r="P196" s="41">
        <v>4560.4858000000004</v>
      </c>
      <c r="Q196" s="41">
        <v>187977</v>
      </c>
      <c r="R196" s="41">
        <v>3364.7883000000002</v>
      </c>
      <c r="S196" s="41">
        <v>75226</v>
      </c>
      <c r="T196" s="41">
        <v>1654.972</v>
      </c>
      <c r="U196" s="41">
        <v>646118</v>
      </c>
      <c r="V196" s="41">
        <v>297630</v>
      </c>
      <c r="W196" s="41">
        <v>12231.418200000002</v>
      </c>
      <c r="X196" s="41">
        <v>6215.4578000000001</v>
      </c>
    </row>
    <row r="197" spans="1:24" x14ac:dyDescent="0.35">
      <c r="A197" s="41" t="s">
        <v>26</v>
      </c>
      <c r="B197" s="41" t="s">
        <v>447</v>
      </c>
      <c r="C197" s="41" t="s">
        <v>612</v>
      </c>
      <c r="D197" s="41" t="s">
        <v>316</v>
      </c>
      <c r="E197" s="41" t="s">
        <v>316</v>
      </c>
      <c r="F197" s="41">
        <v>7570.4236777063197</v>
      </c>
      <c r="G197" s="41">
        <v>94693</v>
      </c>
      <c r="H197" s="41">
        <v>14047</v>
      </c>
      <c r="I197" s="41">
        <v>1826.6420999999998</v>
      </c>
      <c r="J197" s="41">
        <v>279.53530000000001</v>
      </c>
      <c r="K197" s="41">
        <v>47435</v>
      </c>
      <c r="L197" s="41">
        <v>5242</v>
      </c>
      <c r="M197" s="41">
        <v>963.04310000000009</v>
      </c>
      <c r="N197" s="41">
        <v>117.4198</v>
      </c>
      <c r="O197" s="41">
        <v>52677</v>
      </c>
      <c r="P197" s="41">
        <v>1080.4629</v>
      </c>
      <c r="Q197" s="41">
        <v>5068</v>
      </c>
      <c r="R197" s="41">
        <v>90.717200000000005</v>
      </c>
      <c r="S197" s="41">
        <v>6038</v>
      </c>
      <c r="T197" s="41">
        <v>132.83600000000001</v>
      </c>
      <c r="U197" s="41">
        <v>113808</v>
      </c>
      <c r="V197" s="41">
        <v>58715</v>
      </c>
      <c r="W197" s="41">
        <v>2196.8945999999996</v>
      </c>
      <c r="X197" s="41">
        <v>1213.2989</v>
      </c>
    </row>
    <row r="198" spans="1:24" x14ac:dyDescent="0.35">
      <c r="A198" s="41" t="s">
        <v>26</v>
      </c>
      <c r="B198" s="41" t="s">
        <v>447</v>
      </c>
      <c r="C198" s="41" t="s">
        <v>446</v>
      </c>
      <c r="D198" s="41" t="s">
        <v>317</v>
      </c>
      <c r="E198" s="41" t="s">
        <v>317</v>
      </c>
      <c r="F198" s="41">
        <v>5568.8190933276601</v>
      </c>
      <c r="G198" s="41">
        <v>62595</v>
      </c>
      <c r="H198" s="41">
        <v>3585</v>
      </c>
      <c r="I198" s="41">
        <v>1178.3368999999998</v>
      </c>
      <c r="J198" s="41">
        <v>71.338700000000003</v>
      </c>
      <c r="K198" s="41">
        <v>22024</v>
      </c>
      <c r="L198" s="41">
        <v>4294</v>
      </c>
      <c r="M198" s="41">
        <v>451.79239999999999</v>
      </c>
      <c r="N198" s="41">
        <v>92.11699999999999</v>
      </c>
      <c r="O198" s="41">
        <v>26318</v>
      </c>
      <c r="P198" s="41">
        <v>543.90940000000001</v>
      </c>
      <c r="Q198" s="41">
        <v>58190</v>
      </c>
      <c r="R198" s="41">
        <v>1041.6010000000001</v>
      </c>
      <c r="S198" s="41">
        <v>25840</v>
      </c>
      <c r="T198" s="41">
        <v>568.48</v>
      </c>
      <c r="U198" s="41">
        <v>124370</v>
      </c>
      <c r="V198" s="41">
        <v>52158</v>
      </c>
      <c r="W198" s="41">
        <v>2291.2766000000001</v>
      </c>
      <c r="X198" s="41">
        <v>1112.3894</v>
      </c>
    </row>
    <row r="199" spans="1:24" x14ac:dyDescent="0.35">
      <c r="A199" s="41" t="s">
        <v>26</v>
      </c>
      <c r="B199" s="41" t="s">
        <v>447</v>
      </c>
      <c r="C199" s="41" t="s">
        <v>585</v>
      </c>
      <c r="D199" s="41" t="s">
        <v>367</v>
      </c>
      <c r="E199" s="41" t="s">
        <v>367</v>
      </c>
      <c r="F199" s="41">
        <v>12128.611903458101</v>
      </c>
      <c r="G199" s="41">
        <v>279444</v>
      </c>
      <c r="H199" s="41">
        <v>35653</v>
      </c>
      <c r="I199" s="41">
        <v>5349.6671999999999</v>
      </c>
      <c r="J199" s="41">
        <v>698.22890000000007</v>
      </c>
      <c r="K199" s="41">
        <v>113398</v>
      </c>
      <c r="L199" s="41">
        <v>23562</v>
      </c>
      <c r="M199" s="41">
        <v>2315.5855999999999</v>
      </c>
      <c r="N199" s="41">
        <v>502.73580000000004</v>
      </c>
      <c r="O199" s="41">
        <v>136960</v>
      </c>
      <c r="P199" s="41">
        <v>2818.3213999999998</v>
      </c>
      <c r="Q199" s="41">
        <v>0</v>
      </c>
      <c r="R199" s="41">
        <v>0</v>
      </c>
      <c r="S199" s="41">
        <v>0</v>
      </c>
      <c r="T199" s="41">
        <v>0</v>
      </c>
      <c r="U199" s="41">
        <v>315097</v>
      </c>
      <c r="V199" s="41">
        <v>136960</v>
      </c>
      <c r="W199" s="41">
        <v>6047.8960999999999</v>
      </c>
      <c r="X199" s="41">
        <v>2818.3213999999998</v>
      </c>
    </row>
    <row r="200" spans="1:24" x14ac:dyDescent="0.35">
      <c r="A200" s="41" t="s">
        <v>26</v>
      </c>
      <c r="B200" s="41" t="s">
        <v>447</v>
      </c>
      <c r="C200" s="41" t="s">
        <v>570</v>
      </c>
      <c r="D200" s="41" t="s">
        <v>369</v>
      </c>
      <c r="E200" s="41" t="s">
        <v>369</v>
      </c>
      <c r="F200" s="41">
        <v>5606.4298678551704</v>
      </c>
      <c r="G200" s="41">
        <v>125229</v>
      </c>
      <c r="H200" s="41">
        <v>10983</v>
      </c>
      <c r="I200" s="41">
        <v>2424.5056999999997</v>
      </c>
      <c r="J200" s="41">
        <v>216.38749999999999</v>
      </c>
      <c r="K200" s="41">
        <v>73638</v>
      </c>
      <c r="L200" s="41">
        <v>6100</v>
      </c>
      <c r="M200" s="41">
        <v>1498.3096</v>
      </c>
      <c r="N200" s="41">
        <v>133.60479999999998</v>
      </c>
      <c r="O200" s="41">
        <v>79738</v>
      </c>
      <c r="P200" s="41">
        <v>1631.9144000000001</v>
      </c>
      <c r="Q200" s="41">
        <v>8</v>
      </c>
      <c r="R200" s="41">
        <v>0.14319999999999999</v>
      </c>
      <c r="S200" s="41">
        <v>14</v>
      </c>
      <c r="T200" s="41">
        <v>0.308</v>
      </c>
      <c r="U200" s="41">
        <v>136220</v>
      </c>
      <c r="V200" s="41">
        <v>79752</v>
      </c>
      <c r="W200" s="41">
        <v>2641.0363999999995</v>
      </c>
      <c r="X200" s="41">
        <v>1632.2224000000001</v>
      </c>
    </row>
    <row r="201" spans="1:24" x14ac:dyDescent="0.35">
      <c r="A201" s="41" t="s">
        <v>26</v>
      </c>
      <c r="B201" s="41" t="s">
        <v>443</v>
      </c>
      <c r="C201" s="41" t="s">
        <v>442</v>
      </c>
      <c r="D201" s="41" t="s">
        <v>108</v>
      </c>
      <c r="E201" s="41" t="s">
        <v>108</v>
      </c>
      <c r="F201" s="41">
        <v>11842.3773532177</v>
      </c>
      <c r="G201" s="41">
        <v>330993</v>
      </c>
      <c r="H201" s="41">
        <v>32869</v>
      </c>
      <c r="I201" s="41">
        <v>6381.5766999999996</v>
      </c>
      <c r="J201" s="41">
        <v>648.63729999999998</v>
      </c>
      <c r="K201" s="41">
        <v>119957</v>
      </c>
      <c r="L201" s="41">
        <v>26176</v>
      </c>
      <c r="M201" s="41">
        <v>2434.6410999999998</v>
      </c>
      <c r="N201" s="41">
        <v>557.32580000000007</v>
      </c>
      <c r="O201" s="41">
        <v>146133</v>
      </c>
      <c r="P201" s="41">
        <v>2991.9668999999999</v>
      </c>
      <c r="Q201" s="41">
        <v>6402</v>
      </c>
      <c r="R201" s="41">
        <v>114.5958</v>
      </c>
      <c r="S201" s="41">
        <v>3574</v>
      </c>
      <c r="T201" s="41">
        <v>78.628</v>
      </c>
      <c r="U201" s="41">
        <v>370264</v>
      </c>
      <c r="V201" s="41">
        <v>149707</v>
      </c>
      <c r="W201" s="41">
        <v>7144.8098</v>
      </c>
      <c r="X201" s="41">
        <v>3070.5949000000001</v>
      </c>
    </row>
    <row r="202" spans="1:24" x14ac:dyDescent="0.35">
      <c r="A202" s="41" t="s">
        <v>26</v>
      </c>
      <c r="B202" s="41" t="s">
        <v>443</v>
      </c>
      <c r="C202" s="41" t="s">
        <v>656</v>
      </c>
      <c r="D202" s="41" t="s">
        <v>180</v>
      </c>
      <c r="E202" s="41" t="s">
        <v>180</v>
      </c>
      <c r="F202" s="41">
        <v>6669.59216669936</v>
      </c>
      <c r="G202" s="41">
        <v>59916</v>
      </c>
      <c r="H202" s="41">
        <v>13011</v>
      </c>
      <c r="I202" s="41">
        <v>1144.3447999999999</v>
      </c>
      <c r="J202" s="41">
        <v>257.42370000000005</v>
      </c>
      <c r="K202" s="41">
        <v>25073</v>
      </c>
      <c r="L202" s="41">
        <v>17857</v>
      </c>
      <c r="M202" s="41">
        <v>509.4255</v>
      </c>
      <c r="N202" s="41">
        <v>380.04390000000001</v>
      </c>
      <c r="O202" s="41">
        <v>42930</v>
      </c>
      <c r="P202" s="41">
        <v>889.46939999999995</v>
      </c>
      <c r="Q202" s="41">
        <v>48330</v>
      </c>
      <c r="R202" s="41">
        <v>865.10699999999997</v>
      </c>
      <c r="S202" s="41">
        <v>30189</v>
      </c>
      <c r="T202" s="41">
        <v>664.15800000000002</v>
      </c>
      <c r="U202" s="41">
        <v>121257</v>
      </c>
      <c r="V202" s="41">
        <v>73119</v>
      </c>
      <c r="W202" s="41">
        <v>2266.8755000000001</v>
      </c>
      <c r="X202" s="41">
        <v>1553.6273999999999</v>
      </c>
    </row>
    <row r="203" spans="1:24" x14ac:dyDescent="0.35">
      <c r="A203" s="41" t="s">
        <v>26</v>
      </c>
      <c r="B203" s="41" t="s">
        <v>443</v>
      </c>
      <c r="C203" s="41" t="s">
        <v>506</v>
      </c>
      <c r="D203" s="41" t="s">
        <v>181</v>
      </c>
      <c r="E203" s="41" t="s">
        <v>181</v>
      </c>
      <c r="F203" s="41">
        <v>6864.6455626227698</v>
      </c>
      <c r="G203" s="41">
        <v>114904</v>
      </c>
      <c r="H203" s="41">
        <v>17827</v>
      </c>
      <c r="I203" s="41">
        <v>2195.0603999999998</v>
      </c>
      <c r="J203" s="41">
        <v>351.1019</v>
      </c>
      <c r="K203" s="41">
        <v>29682</v>
      </c>
      <c r="L203" s="41">
        <v>12410</v>
      </c>
      <c r="M203" s="41">
        <v>601.65419999999995</v>
      </c>
      <c r="N203" s="41">
        <v>267.6576</v>
      </c>
      <c r="O203" s="41">
        <v>42092</v>
      </c>
      <c r="P203" s="41">
        <v>869.31179999999995</v>
      </c>
      <c r="Q203" s="41">
        <v>128786</v>
      </c>
      <c r="R203" s="41">
        <v>2305.2694000000001</v>
      </c>
      <c r="S203" s="41">
        <v>40424</v>
      </c>
      <c r="T203" s="41">
        <v>889.32799999999997</v>
      </c>
      <c r="U203" s="41">
        <v>261517</v>
      </c>
      <c r="V203" s="41">
        <v>82516</v>
      </c>
      <c r="W203" s="41">
        <v>4851.4317000000001</v>
      </c>
      <c r="X203" s="41">
        <v>1758.6397999999999</v>
      </c>
    </row>
    <row r="204" spans="1:24" x14ac:dyDescent="0.35">
      <c r="A204" s="41" t="s">
        <v>26</v>
      </c>
      <c r="B204" s="41" t="s">
        <v>443</v>
      </c>
      <c r="C204" s="41" t="s">
        <v>530</v>
      </c>
      <c r="D204" s="41" t="s">
        <v>261</v>
      </c>
      <c r="E204" s="41" t="s">
        <v>261</v>
      </c>
      <c r="F204" s="41">
        <v>6708.8760825496702</v>
      </c>
      <c r="G204" s="41">
        <v>164912</v>
      </c>
      <c r="H204" s="41">
        <v>32746</v>
      </c>
      <c r="I204" s="41">
        <v>3134.6255999999998</v>
      </c>
      <c r="J204" s="41">
        <v>634.81880000000001</v>
      </c>
      <c r="K204" s="41">
        <v>77193</v>
      </c>
      <c r="L204" s="41">
        <v>16005</v>
      </c>
      <c r="M204" s="41">
        <v>1565.3621000000001</v>
      </c>
      <c r="N204" s="41">
        <v>345.04810000000003</v>
      </c>
      <c r="O204" s="41">
        <v>93198</v>
      </c>
      <c r="P204" s="41">
        <v>1910.4102</v>
      </c>
      <c r="Q204" s="41">
        <v>48720</v>
      </c>
      <c r="R204" s="41">
        <v>872.08799999999997</v>
      </c>
      <c r="S204" s="41">
        <v>44141</v>
      </c>
      <c r="T204" s="41">
        <v>971.10199999999998</v>
      </c>
      <c r="U204" s="41">
        <v>246378</v>
      </c>
      <c r="V204" s="41">
        <v>137339</v>
      </c>
      <c r="W204" s="41">
        <v>4641.5324000000001</v>
      </c>
      <c r="X204" s="41">
        <v>2881.5122000000001</v>
      </c>
    </row>
    <row r="205" spans="1:24" x14ac:dyDescent="0.35">
      <c r="A205" s="41" t="s">
        <v>26</v>
      </c>
      <c r="B205" s="41" t="s">
        <v>443</v>
      </c>
      <c r="C205" s="41" t="s">
        <v>744</v>
      </c>
      <c r="D205" s="41" t="s">
        <v>271</v>
      </c>
      <c r="E205" s="41" t="s">
        <v>271</v>
      </c>
      <c r="F205" s="41">
        <v>9734.6118121047002</v>
      </c>
      <c r="G205" s="41">
        <v>377572</v>
      </c>
      <c r="H205" s="41">
        <v>26544</v>
      </c>
      <c r="I205" s="41">
        <v>7282.5568000000003</v>
      </c>
      <c r="J205" s="41">
        <v>520.70900000000006</v>
      </c>
      <c r="K205" s="41">
        <v>119921</v>
      </c>
      <c r="L205" s="41">
        <v>14945</v>
      </c>
      <c r="M205" s="41">
        <v>2452.6577000000002</v>
      </c>
      <c r="N205" s="41">
        <v>317.1447</v>
      </c>
      <c r="O205" s="41">
        <v>134866</v>
      </c>
      <c r="P205" s="41">
        <v>2769.8024</v>
      </c>
      <c r="Q205" s="41">
        <v>22677</v>
      </c>
      <c r="R205" s="41">
        <v>405.91829999999999</v>
      </c>
      <c r="S205" s="41">
        <v>29508</v>
      </c>
      <c r="T205" s="41">
        <v>649.17600000000004</v>
      </c>
      <c r="U205" s="41">
        <v>426793</v>
      </c>
      <c r="V205" s="41">
        <v>164374</v>
      </c>
      <c r="W205" s="41">
        <v>8209.1841000000004</v>
      </c>
      <c r="X205" s="41">
        <v>3418.9784</v>
      </c>
    </row>
    <row r="206" spans="1:24" x14ac:dyDescent="0.35">
      <c r="A206" s="41" t="s">
        <v>26</v>
      </c>
      <c r="B206" s="41" t="s">
        <v>443</v>
      </c>
      <c r="C206" s="41" t="s">
        <v>737</v>
      </c>
      <c r="D206" s="41" t="s">
        <v>356</v>
      </c>
      <c r="E206" s="41" t="s">
        <v>356</v>
      </c>
      <c r="F206" s="41">
        <v>18006.259608157699</v>
      </c>
      <c r="G206" s="41">
        <v>246382</v>
      </c>
      <c r="H206" s="41">
        <v>60440</v>
      </c>
      <c r="I206" s="41">
        <v>4743.7280000000001</v>
      </c>
      <c r="J206" s="41">
        <v>1171.3344</v>
      </c>
      <c r="K206" s="41">
        <v>82130</v>
      </c>
      <c r="L206" s="41">
        <v>59292</v>
      </c>
      <c r="M206" s="41">
        <v>1668.3924</v>
      </c>
      <c r="N206" s="41">
        <v>1268.4876000000002</v>
      </c>
      <c r="O206" s="41">
        <v>141422</v>
      </c>
      <c r="P206" s="41">
        <v>2936.88</v>
      </c>
      <c r="Q206" s="41">
        <v>257263</v>
      </c>
      <c r="R206" s="41">
        <v>4605.0077000000001</v>
      </c>
      <c r="S206" s="41">
        <v>66889</v>
      </c>
      <c r="T206" s="41">
        <v>1471.558</v>
      </c>
      <c r="U206" s="41">
        <v>564085</v>
      </c>
      <c r="V206" s="41">
        <v>208311</v>
      </c>
      <c r="W206" s="41">
        <v>10520.070100000001</v>
      </c>
      <c r="X206" s="41">
        <v>4408.4380000000001</v>
      </c>
    </row>
    <row r="207" spans="1:24" x14ac:dyDescent="0.35">
      <c r="A207" s="41" t="s">
        <v>26</v>
      </c>
      <c r="B207" s="41" t="s">
        <v>443</v>
      </c>
      <c r="C207" s="41" t="s">
        <v>519</v>
      </c>
      <c r="D207" s="41" t="s">
        <v>363</v>
      </c>
      <c r="E207" s="41" t="s">
        <v>363</v>
      </c>
      <c r="F207" s="41">
        <v>13212.0252128514</v>
      </c>
      <c r="G207" s="41">
        <v>316987</v>
      </c>
      <c r="H207" s="41">
        <v>65305</v>
      </c>
      <c r="I207" s="41">
        <v>5994.9593000000004</v>
      </c>
      <c r="J207" s="41">
        <v>1257.7948999999999</v>
      </c>
      <c r="K207" s="41">
        <v>156830</v>
      </c>
      <c r="L207" s="41">
        <v>41898</v>
      </c>
      <c r="M207" s="41">
        <v>3178.6837999999998</v>
      </c>
      <c r="N207" s="41">
        <v>901.02440000000001</v>
      </c>
      <c r="O207" s="41">
        <v>198728</v>
      </c>
      <c r="P207" s="41">
        <v>4079.7082</v>
      </c>
      <c r="Q207" s="41">
        <v>40748</v>
      </c>
      <c r="R207" s="41">
        <v>729.38919999999996</v>
      </c>
      <c r="S207" s="41">
        <v>134060</v>
      </c>
      <c r="T207" s="41">
        <v>2949.32</v>
      </c>
      <c r="U207" s="41">
        <v>423040</v>
      </c>
      <c r="V207" s="41">
        <v>332788</v>
      </c>
      <c r="W207" s="41">
        <v>7982.1433999999999</v>
      </c>
      <c r="X207" s="41">
        <v>7029.0282000000007</v>
      </c>
    </row>
    <row r="208" spans="1:24" x14ac:dyDescent="0.35">
      <c r="A208" s="41" t="s">
        <v>26</v>
      </c>
      <c r="B208" s="41" t="s">
        <v>474</v>
      </c>
      <c r="C208" s="41" t="s">
        <v>635</v>
      </c>
      <c r="D208" s="41" t="s">
        <v>102</v>
      </c>
      <c r="E208" s="41" t="s">
        <v>102</v>
      </c>
      <c r="F208" s="41">
        <v>11011.395715250201</v>
      </c>
      <c r="G208" s="41">
        <v>106304</v>
      </c>
      <c r="H208" s="41">
        <v>58557</v>
      </c>
      <c r="I208" s="41">
        <v>2058.9414000000002</v>
      </c>
      <c r="J208" s="41">
        <v>1141.5220999999999</v>
      </c>
      <c r="K208" s="41">
        <v>57670</v>
      </c>
      <c r="L208" s="41">
        <v>40954</v>
      </c>
      <c r="M208" s="41">
        <v>1173.4484000000002</v>
      </c>
      <c r="N208" s="41">
        <v>863.4538</v>
      </c>
      <c r="O208" s="41">
        <v>98624</v>
      </c>
      <c r="P208" s="41">
        <v>2036.9022000000002</v>
      </c>
      <c r="Q208" s="41">
        <v>195811</v>
      </c>
      <c r="R208" s="41">
        <v>3505.0169000000001</v>
      </c>
      <c r="S208" s="41">
        <v>87499</v>
      </c>
      <c r="T208" s="41">
        <v>1924.9780000000001</v>
      </c>
      <c r="U208" s="41">
        <v>360672</v>
      </c>
      <c r="V208" s="41">
        <v>186123</v>
      </c>
      <c r="W208" s="41">
        <v>6705.4804000000004</v>
      </c>
      <c r="X208" s="41">
        <v>3961.8802000000005</v>
      </c>
    </row>
    <row r="209" spans="1:24" x14ac:dyDescent="0.35">
      <c r="A209" s="41" t="s">
        <v>26</v>
      </c>
      <c r="B209" s="41" t="s">
        <v>474</v>
      </c>
      <c r="C209" s="41" t="s">
        <v>614</v>
      </c>
      <c r="D209" s="41" t="s">
        <v>126</v>
      </c>
      <c r="E209" s="41" t="s">
        <v>126</v>
      </c>
      <c r="F209" s="41">
        <v>22086.593099131002</v>
      </c>
      <c r="G209" s="41">
        <v>940698</v>
      </c>
      <c r="H209" s="41">
        <v>87549</v>
      </c>
      <c r="I209" s="41">
        <v>18146.532800000001</v>
      </c>
      <c r="J209" s="41">
        <v>1696.2406999999998</v>
      </c>
      <c r="K209" s="41">
        <v>301845</v>
      </c>
      <c r="L209" s="41">
        <v>52953</v>
      </c>
      <c r="M209" s="41">
        <v>6128.1355000000003</v>
      </c>
      <c r="N209" s="41">
        <v>1138.0697</v>
      </c>
      <c r="O209" s="41">
        <v>354798</v>
      </c>
      <c r="P209" s="41">
        <v>7266.2052000000003</v>
      </c>
      <c r="Q209" s="41">
        <v>224034</v>
      </c>
      <c r="R209" s="41">
        <v>4010.2085999999999</v>
      </c>
      <c r="S209" s="41">
        <v>178909</v>
      </c>
      <c r="T209" s="41">
        <v>3935.998</v>
      </c>
      <c r="U209" s="41">
        <v>1252281</v>
      </c>
      <c r="V209" s="41">
        <v>533707</v>
      </c>
      <c r="W209" s="41">
        <v>23852.982100000001</v>
      </c>
      <c r="X209" s="41">
        <v>11202.2032</v>
      </c>
    </row>
    <row r="210" spans="1:24" x14ac:dyDescent="0.35">
      <c r="A210" s="41" t="s">
        <v>26</v>
      </c>
      <c r="B210" s="41" t="s">
        <v>474</v>
      </c>
      <c r="C210" s="41" t="s">
        <v>473</v>
      </c>
      <c r="D210" s="41" t="s">
        <v>150</v>
      </c>
      <c r="E210" s="41" t="s">
        <v>150</v>
      </c>
      <c r="F210" s="41">
        <v>3449.4672422419799</v>
      </c>
      <c r="G210" s="41">
        <v>17494</v>
      </c>
      <c r="H210" s="41">
        <v>143</v>
      </c>
      <c r="I210" s="41">
        <v>340.26260000000008</v>
      </c>
      <c r="J210" s="41">
        <v>2.8359000000000005</v>
      </c>
      <c r="K210" s="41">
        <v>7321</v>
      </c>
      <c r="L210" s="41">
        <v>2274</v>
      </c>
      <c r="M210" s="41">
        <v>152.0241</v>
      </c>
      <c r="N210" s="41">
        <v>51.071399999999997</v>
      </c>
      <c r="O210" s="41">
        <v>9595</v>
      </c>
      <c r="P210" s="41">
        <v>203.09550000000002</v>
      </c>
      <c r="Q210" s="41">
        <v>74</v>
      </c>
      <c r="R210" s="41">
        <v>1.3246</v>
      </c>
      <c r="S210" s="41">
        <v>98</v>
      </c>
      <c r="T210" s="41">
        <v>2.1560000000000001</v>
      </c>
      <c r="U210" s="41">
        <v>17711</v>
      </c>
      <c r="V210" s="41">
        <v>9693</v>
      </c>
      <c r="W210" s="41">
        <v>344.42310000000003</v>
      </c>
      <c r="X210" s="41">
        <v>205.25150000000002</v>
      </c>
    </row>
    <row r="211" spans="1:24" x14ac:dyDescent="0.35">
      <c r="A211" s="41" t="s">
        <v>26</v>
      </c>
      <c r="B211" s="41" t="s">
        <v>474</v>
      </c>
      <c r="C211" s="41" t="s">
        <v>738</v>
      </c>
      <c r="D211" s="41" t="s">
        <v>290</v>
      </c>
      <c r="E211" s="41" t="s">
        <v>290</v>
      </c>
      <c r="F211" s="41">
        <v>7788.5438532982998</v>
      </c>
      <c r="G211" s="41">
        <v>256362</v>
      </c>
      <c r="H211" s="41">
        <v>4766</v>
      </c>
      <c r="I211" s="41">
        <v>4939.1954000000005</v>
      </c>
      <c r="J211" s="41">
        <v>94.836400000000012</v>
      </c>
      <c r="K211" s="41">
        <v>54774</v>
      </c>
      <c r="L211" s="41">
        <v>19109</v>
      </c>
      <c r="M211" s="41">
        <v>1123.4308000000001</v>
      </c>
      <c r="N211" s="41">
        <v>409.03030000000001</v>
      </c>
      <c r="O211" s="41">
        <v>73883</v>
      </c>
      <c r="P211" s="41">
        <v>1532.4611</v>
      </c>
      <c r="Q211" s="41">
        <v>68639</v>
      </c>
      <c r="R211" s="41">
        <v>1228.6380999999999</v>
      </c>
      <c r="S211" s="41">
        <v>48314</v>
      </c>
      <c r="T211" s="41">
        <v>1062.9079999999999</v>
      </c>
      <c r="U211" s="41">
        <v>329767</v>
      </c>
      <c r="V211" s="41">
        <v>122197</v>
      </c>
      <c r="W211" s="41">
        <v>6262.6699000000008</v>
      </c>
      <c r="X211" s="41">
        <v>2595.3690999999999</v>
      </c>
    </row>
    <row r="212" spans="1:24" x14ac:dyDescent="0.35">
      <c r="A212" s="41" t="s">
        <v>26</v>
      </c>
      <c r="B212" s="41" t="s">
        <v>474</v>
      </c>
      <c r="C212" s="41" t="s">
        <v>601</v>
      </c>
      <c r="D212" s="41" t="s">
        <v>298</v>
      </c>
      <c r="E212" s="41" t="s">
        <v>298</v>
      </c>
      <c r="F212" s="41">
        <v>7134.3682059633402</v>
      </c>
      <c r="G212" s="41">
        <v>201401</v>
      </c>
      <c r="H212" s="41">
        <v>14986</v>
      </c>
      <c r="I212" s="41">
        <v>3833.3489</v>
      </c>
      <c r="J212" s="41">
        <v>285.38479999999998</v>
      </c>
      <c r="K212" s="41">
        <v>62345</v>
      </c>
      <c r="L212" s="41">
        <v>20369</v>
      </c>
      <c r="M212" s="41">
        <v>1267.5911000000001</v>
      </c>
      <c r="N212" s="41">
        <v>447.16929999999996</v>
      </c>
      <c r="O212" s="41">
        <v>82714</v>
      </c>
      <c r="P212" s="41">
        <v>1714.7604000000001</v>
      </c>
      <c r="Q212" s="41">
        <v>22065</v>
      </c>
      <c r="R212" s="41">
        <v>394.96350000000001</v>
      </c>
      <c r="S212" s="41">
        <v>17361</v>
      </c>
      <c r="T212" s="41">
        <v>381.94200000000001</v>
      </c>
      <c r="U212" s="41">
        <v>238452</v>
      </c>
      <c r="V212" s="41">
        <v>100075</v>
      </c>
      <c r="W212" s="41">
        <v>4513.6971999999996</v>
      </c>
      <c r="X212" s="41">
        <v>2096.7024000000001</v>
      </c>
    </row>
    <row r="213" spans="1:24" x14ac:dyDescent="0.35">
      <c r="A213" s="41" t="s">
        <v>26</v>
      </c>
      <c r="B213" s="41" t="s">
        <v>474</v>
      </c>
      <c r="C213" s="41" t="s">
        <v>584</v>
      </c>
      <c r="D213" s="41" t="s">
        <v>350</v>
      </c>
      <c r="E213" s="41" t="s">
        <v>350</v>
      </c>
      <c r="F213" s="41">
        <v>10455.350525702001</v>
      </c>
      <c r="G213" s="41">
        <v>174389</v>
      </c>
      <c r="H213" s="41">
        <v>6581</v>
      </c>
      <c r="I213" s="41">
        <v>3390.8883000000001</v>
      </c>
      <c r="J213" s="41">
        <v>127.9393</v>
      </c>
      <c r="K213" s="41">
        <v>81226</v>
      </c>
      <c r="L213" s="41">
        <v>13075</v>
      </c>
      <c r="M213" s="41">
        <v>1648.8220000000001</v>
      </c>
      <c r="N213" s="41">
        <v>284.75209999999998</v>
      </c>
      <c r="O213" s="41">
        <v>94301</v>
      </c>
      <c r="P213" s="41">
        <v>1933.5741</v>
      </c>
      <c r="Q213" s="41">
        <v>2608</v>
      </c>
      <c r="R213" s="41">
        <v>46.683199999999999</v>
      </c>
      <c r="S213" s="41">
        <v>2090</v>
      </c>
      <c r="T213" s="41">
        <v>45.98</v>
      </c>
      <c r="U213" s="41">
        <v>183578</v>
      </c>
      <c r="V213" s="41">
        <v>96391</v>
      </c>
      <c r="W213" s="41">
        <v>3565.5108</v>
      </c>
      <c r="X213" s="41">
        <v>1979.5541000000001</v>
      </c>
    </row>
    <row r="214" spans="1:24" x14ac:dyDescent="0.35">
      <c r="A214" s="41" t="s">
        <v>8</v>
      </c>
      <c r="B214" s="41" t="s">
        <v>485</v>
      </c>
      <c r="C214" s="41" t="s">
        <v>598</v>
      </c>
      <c r="D214" s="41" t="s">
        <v>185</v>
      </c>
      <c r="E214" s="41" t="s">
        <v>185</v>
      </c>
      <c r="F214" s="41">
        <v>4429.6850735051003</v>
      </c>
      <c r="G214" s="41">
        <v>116846</v>
      </c>
      <c r="H214" s="41">
        <v>5320</v>
      </c>
      <c r="I214" s="41">
        <v>2235.8384000000001</v>
      </c>
      <c r="J214" s="41">
        <v>103.20660000000001</v>
      </c>
      <c r="K214" s="41">
        <v>41827</v>
      </c>
      <c r="L214" s="41">
        <v>2433</v>
      </c>
      <c r="M214" s="41">
        <v>846.91470000000004</v>
      </c>
      <c r="N214" s="41">
        <v>48.523299999999999</v>
      </c>
      <c r="O214" s="41">
        <v>44260</v>
      </c>
      <c r="P214" s="41">
        <v>895.43799999999999</v>
      </c>
      <c r="Q214" s="41">
        <v>3712</v>
      </c>
      <c r="R214" s="41">
        <v>66.444800000000001</v>
      </c>
      <c r="S214" s="41">
        <v>4011</v>
      </c>
      <c r="T214" s="41">
        <v>88.242000000000004</v>
      </c>
      <c r="U214" s="41">
        <v>125878</v>
      </c>
      <c r="V214" s="41">
        <v>48271</v>
      </c>
      <c r="W214" s="41">
        <v>2405.4898000000003</v>
      </c>
      <c r="X214" s="41">
        <v>983.68</v>
      </c>
    </row>
    <row r="215" spans="1:24" x14ac:dyDescent="0.35">
      <c r="A215" s="41" t="s">
        <v>8</v>
      </c>
      <c r="B215" s="41" t="s">
        <v>485</v>
      </c>
      <c r="C215" s="41" t="s">
        <v>722</v>
      </c>
      <c r="D215" s="41" t="s">
        <v>197</v>
      </c>
      <c r="E215" s="41" t="s">
        <v>197</v>
      </c>
      <c r="F215" s="41">
        <v>2525.1180987336502</v>
      </c>
      <c r="G215" s="41">
        <v>55657</v>
      </c>
      <c r="H215" s="41">
        <v>2061</v>
      </c>
      <c r="I215" s="41">
        <v>1069.6496999999999</v>
      </c>
      <c r="J215" s="41">
        <v>39.682499999999997</v>
      </c>
      <c r="K215" s="41">
        <v>16053</v>
      </c>
      <c r="L215" s="41">
        <v>2105</v>
      </c>
      <c r="M215" s="41">
        <v>327.38470000000001</v>
      </c>
      <c r="N215" s="41">
        <v>47.266299999999994</v>
      </c>
      <c r="O215" s="41">
        <v>18158</v>
      </c>
      <c r="P215" s="41">
        <v>374.65100000000001</v>
      </c>
      <c r="Q215" s="41">
        <v>52</v>
      </c>
      <c r="R215" s="41">
        <v>0.93079999999999996</v>
      </c>
      <c r="S215" s="41">
        <v>163</v>
      </c>
      <c r="T215" s="41">
        <v>3.5859999999999999</v>
      </c>
      <c r="U215" s="41">
        <v>57770</v>
      </c>
      <c r="V215" s="41">
        <v>18321</v>
      </c>
      <c r="W215" s="41">
        <v>1110.2629999999999</v>
      </c>
      <c r="X215" s="41">
        <v>378.23700000000002</v>
      </c>
    </row>
    <row r="216" spans="1:24" x14ac:dyDescent="0.35">
      <c r="A216" s="41" t="s">
        <v>8</v>
      </c>
      <c r="B216" s="41" t="s">
        <v>485</v>
      </c>
      <c r="C216" s="41" t="s">
        <v>486</v>
      </c>
      <c r="D216" s="41" t="s">
        <v>232</v>
      </c>
      <c r="E216" s="41" t="s">
        <v>232</v>
      </c>
      <c r="F216" s="41">
        <v>5533.7425459441702</v>
      </c>
      <c r="G216" s="41">
        <v>163993</v>
      </c>
      <c r="H216" s="41">
        <v>8109</v>
      </c>
      <c r="I216" s="41">
        <v>3179.0155000000004</v>
      </c>
      <c r="J216" s="41">
        <v>155.7397</v>
      </c>
      <c r="K216" s="41">
        <v>57605</v>
      </c>
      <c r="L216" s="41">
        <v>9587</v>
      </c>
      <c r="M216" s="41">
        <v>1172.4876999999999</v>
      </c>
      <c r="N216" s="41">
        <v>208.06610000000001</v>
      </c>
      <c r="O216" s="41">
        <v>67192</v>
      </c>
      <c r="P216" s="41">
        <v>1380.5537999999999</v>
      </c>
      <c r="Q216" s="41">
        <v>18029</v>
      </c>
      <c r="R216" s="41">
        <v>322.71910000000003</v>
      </c>
      <c r="S216" s="41">
        <v>26433</v>
      </c>
      <c r="T216" s="41">
        <v>581.52599999999995</v>
      </c>
      <c r="U216" s="41">
        <v>190131</v>
      </c>
      <c r="V216" s="41">
        <v>93625</v>
      </c>
      <c r="W216" s="41">
        <v>3657.4743000000008</v>
      </c>
      <c r="X216" s="41">
        <v>1962.0798</v>
      </c>
    </row>
    <row r="217" spans="1:24" x14ac:dyDescent="0.35">
      <c r="A217" s="41" t="s">
        <v>8</v>
      </c>
      <c r="B217" s="41" t="s">
        <v>485</v>
      </c>
      <c r="C217" s="41" t="s">
        <v>637</v>
      </c>
      <c r="D217" s="41" t="s">
        <v>255</v>
      </c>
      <c r="E217" s="41" t="s">
        <v>255</v>
      </c>
      <c r="F217" s="41">
        <v>5499.0024048351897</v>
      </c>
      <c r="G217" s="41">
        <v>66464</v>
      </c>
      <c r="H217" s="41">
        <v>6921</v>
      </c>
      <c r="I217" s="41">
        <v>1285.1570000000002</v>
      </c>
      <c r="J217" s="41">
        <v>134.1215</v>
      </c>
      <c r="K217" s="41">
        <v>26904</v>
      </c>
      <c r="L217" s="41">
        <v>6251</v>
      </c>
      <c r="M217" s="41">
        <v>548.73800000000006</v>
      </c>
      <c r="N217" s="41">
        <v>132.59010000000001</v>
      </c>
      <c r="O217" s="41">
        <v>33155</v>
      </c>
      <c r="P217" s="41">
        <v>681.32810000000006</v>
      </c>
      <c r="Q217" s="41">
        <v>1366</v>
      </c>
      <c r="R217" s="41">
        <v>24.4514</v>
      </c>
      <c r="S217" s="41">
        <v>1415</v>
      </c>
      <c r="T217" s="41">
        <v>31.13</v>
      </c>
      <c r="U217" s="41">
        <v>74751</v>
      </c>
      <c r="V217" s="41">
        <v>34570</v>
      </c>
      <c r="W217" s="41">
        <v>1443.7299</v>
      </c>
      <c r="X217" s="41">
        <v>712.45810000000006</v>
      </c>
    </row>
    <row r="218" spans="1:24" x14ac:dyDescent="0.35">
      <c r="A218" s="41" t="s">
        <v>8</v>
      </c>
      <c r="B218" s="41" t="s">
        <v>485</v>
      </c>
      <c r="C218" s="41" t="s">
        <v>712</v>
      </c>
      <c r="D218" s="41" t="s">
        <v>279</v>
      </c>
      <c r="E218" s="41" t="s">
        <v>279</v>
      </c>
      <c r="F218" s="41">
        <v>4953.9664524772397</v>
      </c>
      <c r="G218" s="41">
        <v>113286</v>
      </c>
      <c r="H218" s="41">
        <v>6507</v>
      </c>
      <c r="I218" s="41">
        <v>2191.6406000000002</v>
      </c>
      <c r="J218" s="41">
        <v>128.74869999999999</v>
      </c>
      <c r="K218" s="41">
        <v>47911</v>
      </c>
      <c r="L218" s="41">
        <v>4150</v>
      </c>
      <c r="M218" s="41">
        <v>974.33550000000002</v>
      </c>
      <c r="N218" s="41">
        <v>92.379199999999997</v>
      </c>
      <c r="O218" s="41">
        <v>52061</v>
      </c>
      <c r="P218" s="41">
        <v>1066.7147</v>
      </c>
      <c r="Q218" s="41">
        <v>128</v>
      </c>
      <c r="R218" s="41">
        <v>2.2911999999999999</v>
      </c>
      <c r="S218" s="41">
        <v>196</v>
      </c>
      <c r="T218" s="41">
        <v>4.3120000000000003</v>
      </c>
      <c r="U218" s="41">
        <v>119921</v>
      </c>
      <c r="V218" s="41">
        <v>52257</v>
      </c>
      <c r="W218" s="41">
        <v>2322.6805000000004</v>
      </c>
      <c r="X218" s="41">
        <v>1071.0266999999999</v>
      </c>
    </row>
    <row r="219" spans="1:24" x14ac:dyDescent="0.35">
      <c r="A219" s="41" t="s">
        <v>8</v>
      </c>
      <c r="B219" s="41" t="s">
        <v>485</v>
      </c>
      <c r="C219" s="41" t="s">
        <v>544</v>
      </c>
      <c r="D219" s="41" t="s">
        <v>286</v>
      </c>
      <c r="E219" s="41" t="s">
        <v>286</v>
      </c>
      <c r="F219" s="41">
        <v>5769.4512522925797</v>
      </c>
      <c r="G219" s="41">
        <v>243629</v>
      </c>
      <c r="H219" s="41">
        <v>28283</v>
      </c>
      <c r="I219" s="41">
        <v>4650.2403000000004</v>
      </c>
      <c r="J219" s="41">
        <v>549.46589999999992</v>
      </c>
      <c r="K219" s="41">
        <v>102843</v>
      </c>
      <c r="L219" s="41">
        <v>13078</v>
      </c>
      <c r="M219" s="41">
        <v>2076.0362999999998</v>
      </c>
      <c r="N219" s="41">
        <v>279.76779999999997</v>
      </c>
      <c r="O219" s="41">
        <v>115921</v>
      </c>
      <c r="P219" s="41">
        <v>2355.8040999999998</v>
      </c>
      <c r="Q219" s="41">
        <v>2836</v>
      </c>
      <c r="R219" s="41">
        <v>50.764400000000002</v>
      </c>
      <c r="S219" s="41">
        <v>7595</v>
      </c>
      <c r="T219" s="41">
        <v>167.09</v>
      </c>
      <c r="U219" s="41">
        <v>274748</v>
      </c>
      <c r="V219" s="41">
        <v>123516</v>
      </c>
      <c r="W219" s="41">
        <v>5250.4706000000006</v>
      </c>
      <c r="X219" s="41">
        <v>2522.8941</v>
      </c>
    </row>
    <row r="220" spans="1:24" x14ac:dyDescent="0.35">
      <c r="A220" s="41" t="s">
        <v>8</v>
      </c>
      <c r="B220" s="41" t="s">
        <v>485</v>
      </c>
      <c r="C220" s="41" t="s">
        <v>633</v>
      </c>
      <c r="D220" s="41" t="s">
        <v>302</v>
      </c>
      <c r="E220" s="41" t="s">
        <v>302</v>
      </c>
      <c r="F220" s="41">
        <v>5525.3614284373698</v>
      </c>
      <c r="G220" s="41">
        <v>113024</v>
      </c>
      <c r="H220" s="41">
        <v>15709</v>
      </c>
      <c r="I220" s="41">
        <v>2186.6466</v>
      </c>
      <c r="J220" s="41">
        <v>309.46190000000001</v>
      </c>
      <c r="K220" s="41">
        <v>45524</v>
      </c>
      <c r="L220" s="41">
        <v>12046</v>
      </c>
      <c r="M220" s="41">
        <v>929.06760000000008</v>
      </c>
      <c r="N220" s="41">
        <v>259.59499999999997</v>
      </c>
      <c r="O220" s="41">
        <v>57570</v>
      </c>
      <c r="P220" s="41">
        <v>1188.6626000000001</v>
      </c>
      <c r="Q220" s="41">
        <v>52</v>
      </c>
      <c r="R220" s="41">
        <v>0.93079999999999996</v>
      </c>
      <c r="S220" s="41">
        <v>134</v>
      </c>
      <c r="T220" s="41">
        <v>2.948</v>
      </c>
      <c r="U220" s="41">
        <v>128785</v>
      </c>
      <c r="V220" s="41">
        <v>57704</v>
      </c>
      <c r="W220" s="41">
        <v>2497.0393000000004</v>
      </c>
      <c r="X220" s="41">
        <v>1191.6106000000002</v>
      </c>
    </row>
    <row r="221" spans="1:24" x14ac:dyDescent="0.35">
      <c r="A221" s="41" t="s">
        <v>8</v>
      </c>
      <c r="B221" s="41" t="s">
        <v>485</v>
      </c>
      <c r="C221" s="41" t="s">
        <v>608</v>
      </c>
      <c r="D221" s="41" t="s">
        <v>61</v>
      </c>
      <c r="E221" s="41" t="s">
        <v>61</v>
      </c>
      <c r="F221" s="41">
        <v>5738.52693808803</v>
      </c>
      <c r="G221" s="41">
        <v>231923</v>
      </c>
      <c r="H221" s="41">
        <v>5336</v>
      </c>
      <c r="I221" s="41">
        <v>4409.6986999999999</v>
      </c>
      <c r="J221" s="41">
        <v>103.56559999999999</v>
      </c>
      <c r="K221" s="41">
        <v>29209</v>
      </c>
      <c r="L221" s="41">
        <v>9119</v>
      </c>
      <c r="M221" s="41">
        <v>599.32650000000012</v>
      </c>
      <c r="N221" s="41">
        <v>203.0455</v>
      </c>
      <c r="O221" s="41">
        <v>38328</v>
      </c>
      <c r="P221" s="41">
        <v>802.37200000000007</v>
      </c>
      <c r="Q221" s="41">
        <v>460</v>
      </c>
      <c r="R221" s="41">
        <v>8.234</v>
      </c>
      <c r="S221" s="41">
        <v>946</v>
      </c>
      <c r="T221" s="41">
        <v>20.812000000000001</v>
      </c>
      <c r="U221" s="41">
        <v>237719</v>
      </c>
      <c r="V221" s="41">
        <v>39274</v>
      </c>
      <c r="W221" s="41">
        <v>4521.4983000000002</v>
      </c>
      <c r="X221" s="41">
        <v>823.18400000000008</v>
      </c>
    </row>
    <row r="222" spans="1:24" x14ac:dyDescent="0.35">
      <c r="A222" s="41" t="s">
        <v>8</v>
      </c>
      <c r="B222" s="41" t="s">
        <v>485</v>
      </c>
      <c r="C222" s="41" t="s">
        <v>539</v>
      </c>
      <c r="D222" s="41" t="s">
        <v>389</v>
      </c>
      <c r="E222" s="41" t="s">
        <v>389</v>
      </c>
      <c r="F222" s="41">
        <v>2974.0252902860698</v>
      </c>
      <c r="G222" s="41">
        <v>76737</v>
      </c>
      <c r="H222" s="41">
        <v>2584</v>
      </c>
      <c r="I222" s="41">
        <v>1463.8941</v>
      </c>
      <c r="J222" s="41">
        <v>51.421599999999998</v>
      </c>
      <c r="K222" s="41">
        <v>21666</v>
      </c>
      <c r="L222" s="41">
        <v>2175</v>
      </c>
      <c r="M222" s="41">
        <v>441.77700000000004</v>
      </c>
      <c r="N222" s="41">
        <v>47.4009</v>
      </c>
      <c r="O222" s="41">
        <v>23841</v>
      </c>
      <c r="P222" s="41">
        <v>489.17790000000002</v>
      </c>
      <c r="Q222" s="41">
        <v>8115</v>
      </c>
      <c r="R222" s="41">
        <v>145.2585</v>
      </c>
      <c r="S222" s="41">
        <v>6306</v>
      </c>
      <c r="T222" s="41">
        <v>138.732</v>
      </c>
      <c r="U222" s="41">
        <v>87436</v>
      </c>
      <c r="V222" s="41">
        <v>30147</v>
      </c>
      <c r="W222" s="41">
        <v>1660.5741999999998</v>
      </c>
      <c r="X222" s="41">
        <v>627.90989999999999</v>
      </c>
    </row>
    <row r="223" spans="1:24" x14ac:dyDescent="0.35">
      <c r="A223" s="41" t="s">
        <v>8</v>
      </c>
      <c r="B223" s="41" t="s">
        <v>485</v>
      </c>
      <c r="C223" s="41" t="s">
        <v>484</v>
      </c>
      <c r="D223" s="41" t="s">
        <v>91</v>
      </c>
      <c r="E223" s="41" t="s">
        <v>91</v>
      </c>
      <c r="F223" s="41">
        <v>3485.1899858475999</v>
      </c>
      <c r="G223" s="41">
        <v>95971</v>
      </c>
      <c r="H223" s="41">
        <v>2365</v>
      </c>
      <c r="I223" s="41">
        <v>1842.7782999999997</v>
      </c>
      <c r="J223" s="41">
        <v>43.755299999999998</v>
      </c>
      <c r="K223" s="41">
        <v>14539</v>
      </c>
      <c r="L223" s="41">
        <v>23</v>
      </c>
      <c r="M223" s="41">
        <v>294.76009999999997</v>
      </c>
      <c r="N223" s="41">
        <v>0.5071</v>
      </c>
      <c r="O223" s="41">
        <v>14562</v>
      </c>
      <c r="P223" s="41">
        <v>295.26719999999995</v>
      </c>
      <c r="Q223" s="41">
        <v>0</v>
      </c>
      <c r="R223" s="41">
        <v>0</v>
      </c>
      <c r="S223" s="41">
        <v>0</v>
      </c>
      <c r="T223" s="41">
        <v>0</v>
      </c>
      <c r="U223" s="41">
        <v>98336</v>
      </c>
      <c r="V223" s="41">
        <v>14562</v>
      </c>
      <c r="W223" s="41">
        <v>1886.5335999999998</v>
      </c>
      <c r="X223" s="41">
        <v>295.26719999999995</v>
      </c>
    </row>
    <row r="224" spans="1:24" x14ac:dyDescent="0.35">
      <c r="A224" s="41" t="s">
        <v>8</v>
      </c>
      <c r="B224" s="41" t="s">
        <v>485</v>
      </c>
      <c r="C224" s="41" t="s">
        <v>602</v>
      </c>
      <c r="D224" s="41" t="s">
        <v>408</v>
      </c>
      <c r="E224" s="41" t="s">
        <v>408</v>
      </c>
      <c r="F224" s="41">
        <v>10597.9705763321</v>
      </c>
      <c r="G224" s="41">
        <v>179464</v>
      </c>
      <c r="H224" s="41">
        <v>32594</v>
      </c>
      <c r="I224" s="41">
        <v>3419.8312000000001</v>
      </c>
      <c r="J224" s="41">
        <v>633.71760000000006</v>
      </c>
      <c r="K224" s="41">
        <v>59958</v>
      </c>
      <c r="L224" s="41">
        <v>22174</v>
      </c>
      <c r="M224" s="41">
        <v>1221.5068000000001</v>
      </c>
      <c r="N224" s="41">
        <v>479.54500000000002</v>
      </c>
      <c r="O224" s="41">
        <v>82132</v>
      </c>
      <c r="P224" s="41">
        <v>1701.0518000000002</v>
      </c>
      <c r="Q224" s="41">
        <v>42383</v>
      </c>
      <c r="R224" s="41">
        <v>758.65570000000002</v>
      </c>
      <c r="S224" s="41">
        <v>24533</v>
      </c>
      <c r="T224" s="41">
        <v>539.726</v>
      </c>
      <c r="U224" s="41">
        <v>254441</v>
      </c>
      <c r="V224" s="41">
        <v>106665</v>
      </c>
      <c r="W224" s="41">
        <v>4812.2044999999998</v>
      </c>
      <c r="X224" s="41">
        <v>2240.7778000000003</v>
      </c>
    </row>
    <row r="225" spans="1:24" x14ac:dyDescent="0.35">
      <c r="A225" s="41" t="s">
        <v>8</v>
      </c>
      <c r="B225" s="41" t="s">
        <v>538</v>
      </c>
      <c r="C225" s="41" t="s">
        <v>618</v>
      </c>
      <c r="D225" s="41" t="s">
        <v>342</v>
      </c>
      <c r="E225" s="41" t="s">
        <v>342</v>
      </c>
      <c r="F225" s="41">
        <v>10698.8400593199</v>
      </c>
      <c r="G225" s="41">
        <v>196855</v>
      </c>
      <c r="H225" s="41">
        <v>15303</v>
      </c>
      <c r="I225" s="41">
        <v>3825.1405000000004</v>
      </c>
      <c r="J225" s="41">
        <v>304.52970000000005</v>
      </c>
      <c r="K225" s="41">
        <v>96716</v>
      </c>
      <c r="L225" s="41">
        <v>23753</v>
      </c>
      <c r="M225" s="41">
        <v>1966.8620000000001</v>
      </c>
      <c r="N225" s="41">
        <v>500.28890000000001</v>
      </c>
      <c r="O225" s="41">
        <v>120469</v>
      </c>
      <c r="P225" s="41">
        <v>2467.1509000000001</v>
      </c>
      <c r="Q225" s="41">
        <v>12506</v>
      </c>
      <c r="R225" s="41">
        <v>223.85740000000001</v>
      </c>
      <c r="S225" s="41">
        <v>10719</v>
      </c>
      <c r="T225" s="41">
        <v>235.81800000000001</v>
      </c>
      <c r="U225" s="41">
        <v>224664</v>
      </c>
      <c r="V225" s="41">
        <v>131188</v>
      </c>
      <c r="W225" s="41">
        <v>4353.5276000000003</v>
      </c>
      <c r="X225" s="41">
        <v>2702.9689000000003</v>
      </c>
    </row>
    <row r="226" spans="1:24" x14ac:dyDescent="0.35">
      <c r="A226" s="41" t="s">
        <v>8</v>
      </c>
      <c r="B226" s="41" t="s">
        <v>538</v>
      </c>
      <c r="C226" s="41" t="s">
        <v>537</v>
      </c>
      <c r="D226" s="41" t="s">
        <v>231</v>
      </c>
      <c r="E226" s="41" t="s">
        <v>231</v>
      </c>
      <c r="F226" s="41">
        <v>7298.49067730977</v>
      </c>
      <c r="G226" s="41">
        <v>191758</v>
      </c>
      <c r="H226" s="41">
        <v>8125</v>
      </c>
      <c r="I226" s="41">
        <v>3705.4444000000003</v>
      </c>
      <c r="J226" s="41">
        <v>153.01029999999997</v>
      </c>
      <c r="K226" s="41">
        <v>101550</v>
      </c>
      <c r="L226" s="41">
        <v>9242</v>
      </c>
      <c r="M226" s="41">
        <v>2062.1980000000003</v>
      </c>
      <c r="N226" s="41">
        <v>199.86160000000001</v>
      </c>
      <c r="O226" s="41">
        <v>110792</v>
      </c>
      <c r="P226" s="41">
        <v>2262.0596000000005</v>
      </c>
      <c r="Q226" s="41">
        <v>1032</v>
      </c>
      <c r="R226" s="41">
        <v>18.472799999999999</v>
      </c>
      <c r="S226" s="41">
        <v>780</v>
      </c>
      <c r="T226" s="41">
        <v>17.16</v>
      </c>
      <c r="U226" s="41">
        <v>200915</v>
      </c>
      <c r="V226" s="41">
        <v>111572</v>
      </c>
      <c r="W226" s="41">
        <v>3876.9275000000002</v>
      </c>
      <c r="X226" s="41">
        <v>2279.2196000000004</v>
      </c>
    </row>
    <row r="227" spans="1:24" x14ac:dyDescent="0.35">
      <c r="A227" s="41" t="s">
        <v>8</v>
      </c>
      <c r="B227" s="41" t="s">
        <v>538</v>
      </c>
      <c r="C227" s="41" t="s">
        <v>643</v>
      </c>
      <c r="D227" s="41" t="s">
        <v>336</v>
      </c>
      <c r="E227" s="41" t="s">
        <v>336</v>
      </c>
      <c r="F227" s="41">
        <v>7295.4877200585797</v>
      </c>
      <c r="G227" s="41">
        <v>191461</v>
      </c>
      <c r="H227" s="41">
        <v>15480</v>
      </c>
      <c r="I227" s="41">
        <v>3689.1699000000003</v>
      </c>
      <c r="J227" s="41">
        <v>302.0684</v>
      </c>
      <c r="K227" s="41">
        <v>55013</v>
      </c>
      <c r="L227" s="41">
        <v>6469</v>
      </c>
      <c r="M227" s="41">
        <v>1120.6001000000001</v>
      </c>
      <c r="N227" s="41">
        <v>138.7353</v>
      </c>
      <c r="O227" s="41">
        <v>61482</v>
      </c>
      <c r="P227" s="41">
        <v>1259.3354000000002</v>
      </c>
      <c r="Q227" s="41">
        <v>40</v>
      </c>
      <c r="R227" s="41">
        <v>0.71599999999999997</v>
      </c>
      <c r="S227" s="41">
        <v>120</v>
      </c>
      <c r="T227" s="41">
        <v>2.64</v>
      </c>
      <c r="U227" s="41">
        <v>206981</v>
      </c>
      <c r="V227" s="41">
        <v>61602</v>
      </c>
      <c r="W227" s="41">
        <v>3991.9543000000003</v>
      </c>
      <c r="X227" s="41">
        <v>1261.9754000000003</v>
      </c>
    </row>
    <row r="228" spans="1:24" x14ac:dyDescent="0.35">
      <c r="A228" s="41" t="s">
        <v>8</v>
      </c>
      <c r="B228" s="41" t="s">
        <v>538</v>
      </c>
      <c r="C228" s="41" t="s">
        <v>702</v>
      </c>
      <c r="D228" s="41" t="s">
        <v>352</v>
      </c>
      <c r="E228" s="41" t="s">
        <v>352</v>
      </c>
      <c r="F228" s="41">
        <v>7111.5368123951403</v>
      </c>
      <c r="G228" s="41">
        <v>160309</v>
      </c>
      <c r="H228" s="41">
        <v>10606</v>
      </c>
      <c r="I228" s="41">
        <v>3131.1377000000002</v>
      </c>
      <c r="J228" s="41">
        <v>211.05939999999998</v>
      </c>
      <c r="K228" s="41">
        <v>75704</v>
      </c>
      <c r="L228" s="41">
        <v>3908</v>
      </c>
      <c r="M228" s="41">
        <v>1583.5346</v>
      </c>
      <c r="N228" s="41">
        <v>87.711600000000004</v>
      </c>
      <c r="O228" s="41">
        <v>79612</v>
      </c>
      <c r="P228" s="41">
        <v>1671.2462</v>
      </c>
      <c r="Q228" s="41">
        <v>398</v>
      </c>
      <c r="R228" s="41">
        <v>7.1242000000000001</v>
      </c>
      <c r="S228" s="41">
        <v>144</v>
      </c>
      <c r="T228" s="41">
        <v>3.1680000000000001</v>
      </c>
      <c r="U228" s="41">
        <v>171313</v>
      </c>
      <c r="V228" s="41">
        <v>79756</v>
      </c>
      <c r="W228" s="41">
        <v>3349.3213000000005</v>
      </c>
      <c r="X228" s="41">
        <v>1674.4141999999999</v>
      </c>
    </row>
    <row r="229" spans="1:24" x14ac:dyDescent="0.35">
      <c r="A229" s="41" t="s">
        <v>8</v>
      </c>
      <c r="B229" s="41" t="s">
        <v>538</v>
      </c>
      <c r="C229" s="41" t="s">
        <v>708</v>
      </c>
      <c r="D229" s="41" t="s">
        <v>412</v>
      </c>
      <c r="E229" s="41" t="s">
        <v>412</v>
      </c>
      <c r="F229" s="41">
        <v>14717.893567273</v>
      </c>
      <c r="G229" s="41">
        <v>228483</v>
      </c>
      <c r="H229" s="41">
        <v>103190</v>
      </c>
      <c r="I229" s="41">
        <v>4446.5577000000003</v>
      </c>
      <c r="J229" s="41">
        <v>2017.3638000000001</v>
      </c>
      <c r="K229" s="41">
        <v>134292</v>
      </c>
      <c r="L229" s="41">
        <v>78720</v>
      </c>
      <c r="M229" s="41">
        <v>2741.2327999999998</v>
      </c>
      <c r="N229" s="41">
        <v>1677.6286</v>
      </c>
      <c r="O229" s="41">
        <v>213012</v>
      </c>
      <c r="P229" s="41">
        <v>4418.8613999999998</v>
      </c>
      <c r="Q229" s="41">
        <v>65</v>
      </c>
      <c r="R229" s="41">
        <v>1.1635</v>
      </c>
      <c r="S229" s="41">
        <v>1037</v>
      </c>
      <c r="T229" s="41">
        <v>22.814</v>
      </c>
      <c r="U229" s="41">
        <v>331738</v>
      </c>
      <c r="V229" s="41">
        <v>214049</v>
      </c>
      <c r="W229" s="41">
        <v>6465.085</v>
      </c>
      <c r="X229" s="41">
        <v>4441.6754000000001</v>
      </c>
    </row>
    <row r="230" spans="1:24" x14ac:dyDescent="0.35">
      <c r="A230" s="41" t="s">
        <v>8</v>
      </c>
      <c r="B230" s="41" t="s">
        <v>439</v>
      </c>
      <c r="C230" s="41" t="s">
        <v>589</v>
      </c>
      <c r="D230" s="41" t="s">
        <v>122</v>
      </c>
      <c r="E230" s="41" t="s">
        <v>122</v>
      </c>
      <c r="F230" s="41">
        <v>6780.8171974611496</v>
      </c>
      <c r="G230" s="41">
        <v>110751</v>
      </c>
      <c r="H230" s="41">
        <v>10121</v>
      </c>
      <c r="I230" s="41">
        <v>2112.3471</v>
      </c>
      <c r="J230" s="41">
        <v>200.48950000000002</v>
      </c>
      <c r="K230" s="41">
        <v>33639</v>
      </c>
      <c r="L230" s="41">
        <v>14533</v>
      </c>
      <c r="M230" s="41">
        <v>684.05669999999998</v>
      </c>
      <c r="N230" s="41">
        <v>314.27330000000001</v>
      </c>
      <c r="O230" s="41">
        <v>48172</v>
      </c>
      <c r="P230" s="41">
        <v>998.32999999999993</v>
      </c>
      <c r="Q230" s="41">
        <v>36</v>
      </c>
      <c r="R230" s="41">
        <v>0.64439999999999997</v>
      </c>
      <c r="S230" s="41">
        <v>11868</v>
      </c>
      <c r="T230" s="41">
        <v>261.096</v>
      </c>
      <c r="U230" s="41">
        <v>120908</v>
      </c>
      <c r="V230" s="41">
        <v>60040</v>
      </c>
      <c r="W230" s="41">
        <v>2313.4810000000002</v>
      </c>
      <c r="X230" s="41">
        <v>1259.4259999999999</v>
      </c>
    </row>
    <row r="231" spans="1:24" x14ac:dyDescent="0.35">
      <c r="A231" s="41" t="s">
        <v>8</v>
      </c>
      <c r="B231" s="41" t="s">
        <v>439</v>
      </c>
      <c r="C231" s="41" t="s">
        <v>438</v>
      </c>
      <c r="D231" s="41" t="s">
        <v>153</v>
      </c>
      <c r="E231" s="41" t="s">
        <v>153</v>
      </c>
      <c r="F231" s="41">
        <v>18027.859128452099</v>
      </c>
      <c r="G231" s="41">
        <v>419668</v>
      </c>
      <c r="H231" s="41">
        <v>28291</v>
      </c>
      <c r="I231" s="41">
        <v>8144.2043999999987</v>
      </c>
      <c r="J231" s="41">
        <v>548.49530000000004</v>
      </c>
      <c r="K231" s="41">
        <v>205357</v>
      </c>
      <c r="L231" s="41">
        <v>12215</v>
      </c>
      <c r="M231" s="41">
        <v>4205.2553000000007</v>
      </c>
      <c r="N231" s="41">
        <v>258.1585</v>
      </c>
      <c r="O231" s="41">
        <v>217572</v>
      </c>
      <c r="P231" s="41">
        <v>4463.4138000000003</v>
      </c>
      <c r="Q231" s="41">
        <v>855</v>
      </c>
      <c r="R231" s="41">
        <v>15.304500000000001</v>
      </c>
      <c r="S231" s="41">
        <v>2312</v>
      </c>
      <c r="T231" s="41">
        <v>50.863999999999997</v>
      </c>
      <c r="U231" s="41">
        <v>448814</v>
      </c>
      <c r="V231" s="41">
        <v>219884</v>
      </c>
      <c r="W231" s="41">
        <v>8708.0041999999994</v>
      </c>
      <c r="X231" s="41">
        <v>4514.2777999999998</v>
      </c>
    </row>
    <row r="232" spans="1:24" x14ac:dyDescent="0.35">
      <c r="A232" s="41" t="s">
        <v>8</v>
      </c>
      <c r="B232" s="41" t="s">
        <v>439</v>
      </c>
      <c r="C232" s="41" t="s">
        <v>586</v>
      </c>
      <c r="D232" s="41" t="s">
        <v>184</v>
      </c>
      <c r="E232" s="41" t="s">
        <v>184</v>
      </c>
      <c r="F232" s="41">
        <v>2917.6409630641001</v>
      </c>
      <c r="G232" s="41">
        <v>20724</v>
      </c>
      <c r="H232" s="41">
        <v>6421</v>
      </c>
      <c r="I232" s="41">
        <v>397.95119999999997</v>
      </c>
      <c r="J232" s="41">
        <v>126.87070000000001</v>
      </c>
      <c r="K232" s="41">
        <v>8860</v>
      </c>
      <c r="L232" s="41">
        <v>3</v>
      </c>
      <c r="M232" s="41">
        <v>184.79259999999999</v>
      </c>
      <c r="N232" s="41">
        <v>5.9700000000000003E-2</v>
      </c>
      <c r="O232" s="41">
        <v>8863</v>
      </c>
      <c r="P232" s="41">
        <v>184.85229999999999</v>
      </c>
      <c r="Q232" s="41">
        <v>16</v>
      </c>
      <c r="R232" s="41">
        <v>0.28639999999999999</v>
      </c>
      <c r="S232" s="41">
        <v>8</v>
      </c>
      <c r="T232" s="41">
        <v>0.17599999999999999</v>
      </c>
      <c r="U232" s="41">
        <v>27161</v>
      </c>
      <c r="V232" s="41">
        <v>8871</v>
      </c>
      <c r="W232" s="41">
        <v>525.10829999999999</v>
      </c>
      <c r="X232" s="41">
        <v>185.02829999999997</v>
      </c>
    </row>
    <row r="233" spans="1:24" x14ac:dyDescent="0.35">
      <c r="A233" s="41" t="s">
        <v>8</v>
      </c>
      <c r="B233" s="41" t="s">
        <v>439</v>
      </c>
      <c r="C233" s="41" t="s">
        <v>632</v>
      </c>
      <c r="D233" s="41" t="s">
        <v>225</v>
      </c>
      <c r="E233" s="41" t="s">
        <v>225</v>
      </c>
      <c r="F233" s="41">
        <v>7955.78612630111</v>
      </c>
      <c r="G233" s="41">
        <v>158412</v>
      </c>
      <c r="H233" s="41">
        <v>18900</v>
      </c>
      <c r="I233" s="41">
        <v>3078.0812000000001</v>
      </c>
      <c r="J233" s="41">
        <v>368.56540000000007</v>
      </c>
      <c r="K233" s="41">
        <v>101583</v>
      </c>
      <c r="L233" s="41">
        <v>11008</v>
      </c>
      <c r="M233" s="41">
        <v>2059.4123</v>
      </c>
      <c r="N233" s="41">
        <v>237.23839999999998</v>
      </c>
      <c r="O233" s="41">
        <v>112591</v>
      </c>
      <c r="P233" s="41">
        <v>2296.6507000000001</v>
      </c>
      <c r="Q233" s="41">
        <v>121</v>
      </c>
      <c r="R233" s="41">
        <v>2.1659000000000002</v>
      </c>
      <c r="S233" s="41">
        <v>68</v>
      </c>
      <c r="T233" s="41">
        <v>1.496</v>
      </c>
      <c r="U233" s="41">
        <v>177433</v>
      </c>
      <c r="V233" s="41">
        <v>112659</v>
      </c>
      <c r="W233" s="41">
        <v>3448.8125</v>
      </c>
      <c r="X233" s="41">
        <v>2298.1467000000002</v>
      </c>
    </row>
    <row r="234" spans="1:24" x14ac:dyDescent="0.35">
      <c r="A234" s="41" t="s">
        <v>8</v>
      </c>
      <c r="B234" s="41" t="s">
        <v>439</v>
      </c>
      <c r="C234" s="41" t="s">
        <v>576</v>
      </c>
      <c r="D234" s="41" t="s">
        <v>60</v>
      </c>
      <c r="E234" s="41" t="s">
        <v>60</v>
      </c>
      <c r="F234" s="41">
        <v>10025.5669862344</v>
      </c>
      <c r="G234" s="41">
        <v>297885</v>
      </c>
      <c r="H234" s="41">
        <v>41782</v>
      </c>
      <c r="I234" s="41">
        <v>5841.926300000001</v>
      </c>
      <c r="J234" s="41">
        <v>822.1798</v>
      </c>
      <c r="K234" s="41">
        <v>135712</v>
      </c>
      <c r="L234" s="41">
        <v>20623</v>
      </c>
      <c r="M234" s="41">
        <v>2755.43</v>
      </c>
      <c r="N234" s="41">
        <v>442.66110000000003</v>
      </c>
      <c r="O234" s="41">
        <v>156335</v>
      </c>
      <c r="P234" s="41">
        <v>3198.0910999999996</v>
      </c>
      <c r="Q234" s="41">
        <v>4053</v>
      </c>
      <c r="R234" s="41">
        <v>72.548699999999997</v>
      </c>
      <c r="S234" s="41">
        <v>0</v>
      </c>
      <c r="T234" s="41">
        <v>0</v>
      </c>
      <c r="U234" s="41">
        <v>343720</v>
      </c>
      <c r="V234" s="41">
        <v>156335</v>
      </c>
      <c r="W234" s="41">
        <v>6736.6548000000012</v>
      </c>
      <c r="X234" s="41">
        <v>3198.0910999999996</v>
      </c>
    </row>
    <row r="235" spans="1:24" x14ac:dyDescent="0.35">
      <c r="A235" s="41" t="s">
        <v>8</v>
      </c>
      <c r="B235" s="41" t="s">
        <v>439</v>
      </c>
      <c r="C235" s="41" t="s">
        <v>626</v>
      </c>
      <c r="D235" s="41" t="s">
        <v>159</v>
      </c>
      <c r="E235" s="41" t="s">
        <v>159</v>
      </c>
      <c r="F235" s="41">
        <v>20256.9149023385</v>
      </c>
      <c r="G235" s="41">
        <v>660857</v>
      </c>
      <c r="H235" s="41">
        <v>99280</v>
      </c>
      <c r="I235" s="41">
        <v>12894.0941</v>
      </c>
      <c r="J235" s="41">
        <v>1937.1188000000002</v>
      </c>
      <c r="K235" s="41">
        <v>253212</v>
      </c>
      <c r="L235" s="41">
        <v>17658</v>
      </c>
      <c r="M235" s="41">
        <v>5124.0610000000006</v>
      </c>
      <c r="N235" s="41">
        <v>370.55360000000002</v>
      </c>
      <c r="O235" s="41">
        <v>270870</v>
      </c>
      <c r="P235" s="41">
        <v>5494.6146000000008</v>
      </c>
      <c r="Q235" s="41">
        <v>136</v>
      </c>
      <c r="R235" s="41">
        <v>2.4344000000000001</v>
      </c>
      <c r="S235" s="41">
        <v>1635</v>
      </c>
      <c r="T235" s="41">
        <v>35.97</v>
      </c>
      <c r="U235" s="41">
        <v>760273</v>
      </c>
      <c r="V235" s="41">
        <v>272505</v>
      </c>
      <c r="W235" s="41">
        <v>14833.647300000001</v>
      </c>
      <c r="X235" s="41">
        <v>5530.584600000001</v>
      </c>
    </row>
    <row r="236" spans="1:24" x14ac:dyDescent="0.35">
      <c r="A236" s="41" t="s">
        <v>8</v>
      </c>
      <c r="B236" s="41" t="s">
        <v>439</v>
      </c>
      <c r="C236" s="41" t="s">
        <v>459</v>
      </c>
      <c r="D236" s="41" t="s">
        <v>378</v>
      </c>
      <c r="E236" s="41" t="s">
        <v>378</v>
      </c>
      <c r="F236" s="41">
        <v>6871.8471077719596</v>
      </c>
      <c r="G236" s="41">
        <v>107007</v>
      </c>
      <c r="H236" s="41">
        <v>10650</v>
      </c>
      <c r="I236" s="41">
        <v>2072.1232999999997</v>
      </c>
      <c r="J236" s="41">
        <v>206.62619999999998</v>
      </c>
      <c r="K236" s="41">
        <v>39338</v>
      </c>
      <c r="L236" s="41">
        <v>10654</v>
      </c>
      <c r="M236" s="41">
        <v>796.24220000000014</v>
      </c>
      <c r="N236" s="41">
        <v>229.90519999999998</v>
      </c>
      <c r="O236" s="41">
        <v>49992</v>
      </c>
      <c r="P236" s="41">
        <v>1026.1474000000001</v>
      </c>
      <c r="Q236" s="41">
        <v>46260</v>
      </c>
      <c r="R236" s="41">
        <v>828.05399999999997</v>
      </c>
      <c r="S236" s="41">
        <v>32655</v>
      </c>
      <c r="T236" s="41">
        <v>718.41</v>
      </c>
      <c r="U236" s="41">
        <v>163917</v>
      </c>
      <c r="V236" s="41">
        <v>82647</v>
      </c>
      <c r="W236" s="41">
        <v>3106.8035</v>
      </c>
      <c r="X236" s="41">
        <v>1744.5574000000001</v>
      </c>
    </row>
    <row r="237" spans="1:24" x14ac:dyDescent="0.35">
      <c r="A237" s="41" t="s">
        <v>8</v>
      </c>
      <c r="B237" s="41" t="s">
        <v>439</v>
      </c>
      <c r="C237" s="41" t="s">
        <v>563</v>
      </c>
      <c r="D237" s="41" t="s">
        <v>384</v>
      </c>
      <c r="E237" s="41" t="s">
        <v>384</v>
      </c>
      <c r="F237" s="41">
        <v>8207.8077644243094</v>
      </c>
      <c r="G237" s="41">
        <v>201776</v>
      </c>
      <c r="H237" s="41">
        <v>6652</v>
      </c>
      <c r="I237" s="41">
        <v>3914.6375999999996</v>
      </c>
      <c r="J237" s="41">
        <v>129.99340000000001</v>
      </c>
      <c r="K237" s="41">
        <v>80944</v>
      </c>
      <c r="L237" s="41">
        <v>4285</v>
      </c>
      <c r="M237" s="41">
        <v>1632.7972</v>
      </c>
      <c r="N237" s="41">
        <v>88.511099999999999</v>
      </c>
      <c r="O237" s="41">
        <v>85229</v>
      </c>
      <c r="P237" s="41">
        <v>1721.3082999999999</v>
      </c>
      <c r="Q237" s="41">
        <v>24903</v>
      </c>
      <c r="R237" s="41">
        <v>445.76369999999997</v>
      </c>
      <c r="S237" s="41">
        <v>19481</v>
      </c>
      <c r="T237" s="41">
        <v>428.58199999999999</v>
      </c>
      <c r="U237" s="41">
        <v>233331</v>
      </c>
      <c r="V237" s="41">
        <v>104710</v>
      </c>
      <c r="W237" s="41">
        <v>4490.3946999999989</v>
      </c>
      <c r="X237" s="41">
        <v>2149.8903</v>
      </c>
    </row>
    <row r="238" spans="1:24" x14ac:dyDescent="0.35">
      <c r="A238" s="41" t="s">
        <v>8</v>
      </c>
      <c r="B238" s="41" t="s">
        <v>503</v>
      </c>
      <c r="C238" s="41" t="s">
        <v>658</v>
      </c>
      <c r="D238" s="41" t="s">
        <v>9</v>
      </c>
      <c r="E238" s="41" t="s">
        <v>9</v>
      </c>
      <c r="F238" s="41">
        <v>5436.70875726549</v>
      </c>
      <c r="G238" s="41">
        <v>135458</v>
      </c>
      <c r="H238" s="41">
        <v>33520</v>
      </c>
      <c r="I238" s="41">
        <v>2632.0415999999996</v>
      </c>
      <c r="J238" s="41">
        <v>655.41260000000011</v>
      </c>
      <c r="K238" s="41">
        <v>54720</v>
      </c>
      <c r="L238" s="41">
        <v>13300</v>
      </c>
      <c r="M238" s="41">
        <v>1112.1251999999999</v>
      </c>
      <c r="N238" s="41">
        <v>285.7482</v>
      </c>
      <c r="O238" s="41">
        <v>68020</v>
      </c>
      <c r="P238" s="41">
        <v>1397.8733999999999</v>
      </c>
      <c r="Q238" s="41">
        <v>17012</v>
      </c>
      <c r="R238" s="41">
        <v>304.51479999999998</v>
      </c>
      <c r="S238" s="41">
        <v>16790</v>
      </c>
      <c r="T238" s="41">
        <v>369.38</v>
      </c>
      <c r="U238" s="41">
        <v>185990</v>
      </c>
      <c r="V238" s="41">
        <v>84810</v>
      </c>
      <c r="W238" s="41">
        <v>3591.9689999999996</v>
      </c>
      <c r="X238" s="41">
        <v>1767.2534000000001</v>
      </c>
    </row>
    <row r="239" spans="1:24" x14ac:dyDescent="0.35">
      <c r="A239" s="41" t="s">
        <v>8</v>
      </c>
      <c r="B239" s="41" t="s">
        <v>503</v>
      </c>
      <c r="C239" s="41" t="s">
        <v>654</v>
      </c>
      <c r="D239" s="41" t="s">
        <v>410</v>
      </c>
      <c r="E239" s="41" t="s">
        <v>410</v>
      </c>
      <c r="F239" s="41">
        <v>5052.8643633698503</v>
      </c>
      <c r="G239" s="41">
        <v>130883</v>
      </c>
      <c r="H239" s="41">
        <v>10351</v>
      </c>
      <c r="I239" s="41">
        <v>2532.6719000000003</v>
      </c>
      <c r="J239" s="41">
        <v>200.7321</v>
      </c>
      <c r="K239" s="41">
        <v>107161</v>
      </c>
      <c r="L239" s="41">
        <v>20</v>
      </c>
      <c r="M239" s="41">
        <v>2154.7365</v>
      </c>
      <c r="N239" s="41">
        <v>0.44220000000000004</v>
      </c>
      <c r="O239" s="41">
        <v>107181</v>
      </c>
      <c r="P239" s="41">
        <v>2155.1786999999999</v>
      </c>
      <c r="Q239" s="41">
        <v>16714</v>
      </c>
      <c r="R239" s="41">
        <v>299.18060000000003</v>
      </c>
      <c r="S239" s="41">
        <v>21346</v>
      </c>
      <c r="T239" s="41">
        <v>469.61200000000002</v>
      </c>
      <c r="U239" s="41">
        <v>157948</v>
      </c>
      <c r="V239" s="41">
        <v>128527</v>
      </c>
      <c r="W239" s="41">
        <v>3032.5846000000006</v>
      </c>
      <c r="X239" s="41">
        <v>2624.7907</v>
      </c>
    </row>
    <row r="240" spans="1:24" x14ac:dyDescent="0.35">
      <c r="A240" s="41" t="s">
        <v>8</v>
      </c>
      <c r="B240" s="41" t="s">
        <v>503</v>
      </c>
      <c r="C240" s="41" t="s">
        <v>731</v>
      </c>
      <c r="D240" s="41" t="s">
        <v>158</v>
      </c>
      <c r="E240" s="41" t="s">
        <v>158</v>
      </c>
      <c r="F240" s="41">
        <v>6066.2617204492399</v>
      </c>
      <c r="G240" s="41">
        <v>126162</v>
      </c>
      <c r="H240" s="41">
        <v>25885</v>
      </c>
      <c r="I240" s="41">
        <v>2461.8618000000006</v>
      </c>
      <c r="J240" s="41">
        <v>505.36469999999997</v>
      </c>
      <c r="K240" s="41">
        <v>88127</v>
      </c>
      <c r="L240" s="41">
        <v>17333</v>
      </c>
      <c r="M240" s="41">
        <v>1782.8811000000001</v>
      </c>
      <c r="N240" s="41">
        <v>368.12910000000005</v>
      </c>
      <c r="O240" s="41">
        <v>105460</v>
      </c>
      <c r="P240" s="41">
        <v>2151.0102000000002</v>
      </c>
      <c r="Q240" s="41">
        <v>14132</v>
      </c>
      <c r="R240" s="41">
        <v>252.96279999999999</v>
      </c>
      <c r="S240" s="41">
        <v>2</v>
      </c>
      <c r="T240" s="41">
        <v>4.3999999999999997E-2</v>
      </c>
      <c r="U240" s="41">
        <v>166179</v>
      </c>
      <c r="V240" s="41">
        <v>105462</v>
      </c>
      <c r="W240" s="41">
        <v>3220.1893000000005</v>
      </c>
      <c r="X240" s="41">
        <v>2151.0542</v>
      </c>
    </row>
    <row r="241" spans="1:24" x14ac:dyDescent="0.35">
      <c r="A241" s="41" t="s">
        <v>8</v>
      </c>
      <c r="B241" s="41" t="s">
        <v>503</v>
      </c>
      <c r="C241" s="41" t="s">
        <v>650</v>
      </c>
      <c r="D241" s="41" t="s">
        <v>268</v>
      </c>
      <c r="E241" s="41" t="s">
        <v>268</v>
      </c>
      <c r="F241" s="41">
        <v>4948.93808797567</v>
      </c>
      <c r="G241" s="41">
        <v>164483</v>
      </c>
      <c r="H241" s="41">
        <v>15000</v>
      </c>
      <c r="I241" s="41">
        <v>3225.5907000000002</v>
      </c>
      <c r="J241" s="41">
        <v>297.13080000000002</v>
      </c>
      <c r="K241" s="41">
        <v>70377</v>
      </c>
      <c r="L241" s="41">
        <v>14791</v>
      </c>
      <c r="M241" s="41">
        <v>1415.3249000000001</v>
      </c>
      <c r="N241" s="41">
        <v>314.74309999999997</v>
      </c>
      <c r="O241" s="41">
        <v>85168</v>
      </c>
      <c r="P241" s="41">
        <v>1730.068</v>
      </c>
      <c r="Q241" s="41">
        <v>25452</v>
      </c>
      <c r="R241" s="41">
        <v>455.5908</v>
      </c>
      <c r="S241" s="41">
        <v>14138</v>
      </c>
      <c r="T241" s="41">
        <v>311.036</v>
      </c>
      <c r="U241" s="41">
        <v>204935</v>
      </c>
      <c r="V241" s="41">
        <v>99306</v>
      </c>
      <c r="W241" s="41">
        <v>3978.3123000000001</v>
      </c>
      <c r="X241" s="41">
        <v>2041.104</v>
      </c>
    </row>
    <row r="242" spans="1:24" x14ac:dyDescent="0.35">
      <c r="A242" s="41" t="s">
        <v>8</v>
      </c>
      <c r="B242" s="41" t="s">
        <v>503</v>
      </c>
      <c r="C242" s="41" t="s">
        <v>502</v>
      </c>
      <c r="D242" s="41" t="s">
        <v>238</v>
      </c>
      <c r="E242" s="41" t="s">
        <v>238</v>
      </c>
      <c r="F242" s="41">
        <v>8420.2956834366105</v>
      </c>
      <c r="G242" s="41">
        <v>176083</v>
      </c>
      <c r="H242" s="41">
        <v>10281</v>
      </c>
      <c r="I242" s="41">
        <v>3457.7817</v>
      </c>
      <c r="J242" s="41">
        <v>200.21129999999999</v>
      </c>
      <c r="K242" s="41">
        <v>50959</v>
      </c>
      <c r="L242" s="41">
        <v>12845</v>
      </c>
      <c r="M242" s="41">
        <v>1033.9637</v>
      </c>
      <c r="N242" s="41">
        <v>280.2115</v>
      </c>
      <c r="O242" s="41">
        <v>63804</v>
      </c>
      <c r="P242" s="41">
        <v>1314.1752000000001</v>
      </c>
      <c r="Q242" s="41">
        <v>35855</v>
      </c>
      <c r="R242" s="41">
        <v>641.80449999999996</v>
      </c>
      <c r="S242" s="41">
        <v>39245</v>
      </c>
      <c r="T242" s="41">
        <v>863.39</v>
      </c>
      <c r="U242" s="41">
        <v>222219</v>
      </c>
      <c r="V242" s="41">
        <v>103049</v>
      </c>
      <c r="W242" s="41">
        <v>4299.7974999999997</v>
      </c>
      <c r="X242" s="41">
        <v>2177.5652</v>
      </c>
    </row>
    <row r="243" spans="1:24" x14ac:dyDescent="0.35">
      <c r="A243" s="41" t="s">
        <v>8</v>
      </c>
      <c r="B243" s="41" t="s">
        <v>503</v>
      </c>
      <c r="C243" s="41" t="s">
        <v>526</v>
      </c>
      <c r="D243" s="41" t="s">
        <v>355</v>
      </c>
      <c r="E243" s="41" t="s">
        <v>355</v>
      </c>
      <c r="F243" s="41">
        <v>6087.1582957379596</v>
      </c>
      <c r="G243" s="41">
        <v>145311</v>
      </c>
      <c r="H243" s="41">
        <v>9430</v>
      </c>
      <c r="I243" s="41">
        <v>2845.2579000000001</v>
      </c>
      <c r="J243" s="41">
        <v>187.65699999999998</v>
      </c>
      <c r="K243" s="41">
        <v>72586</v>
      </c>
      <c r="L243" s="41">
        <v>2100</v>
      </c>
      <c r="M243" s="41">
        <v>1463.9068</v>
      </c>
      <c r="N243" s="41">
        <v>46.376399999999997</v>
      </c>
      <c r="O243" s="41">
        <v>74686</v>
      </c>
      <c r="P243" s="41">
        <v>1510.2832000000001</v>
      </c>
      <c r="Q243" s="41">
        <v>48079</v>
      </c>
      <c r="R243" s="41">
        <v>860.61410000000001</v>
      </c>
      <c r="S243" s="41">
        <v>23079</v>
      </c>
      <c r="T243" s="41">
        <v>507.738</v>
      </c>
      <c r="U243" s="41">
        <v>202820</v>
      </c>
      <c r="V243" s="41">
        <v>97765</v>
      </c>
      <c r="W243" s="41">
        <v>3893.5290000000005</v>
      </c>
      <c r="X243" s="41">
        <v>2018.0212000000001</v>
      </c>
    </row>
    <row r="244" spans="1:24" x14ac:dyDescent="0.35">
      <c r="A244" s="41" t="s">
        <v>8</v>
      </c>
      <c r="B244" s="41" t="s">
        <v>503</v>
      </c>
      <c r="C244" s="41" t="s">
        <v>739</v>
      </c>
      <c r="D244" s="41" t="s">
        <v>407</v>
      </c>
      <c r="E244" s="41" t="s">
        <v>407</v>
      </c>
      <c r="F244" s="41">
        <v>3195.1587972530501</v>
      </c>
      <c r="G244" s="41">
        <v>82160</v>
      </c>
      <c r="H244" s="41">
        <v>113</v>
      </c>
      <c r="I244" s="41">
        <v>1590.9092000000001</v>
      </c>
      <c r="J244" s="41">
        <v>2.2374999999999998</v>
      </c>
      <c r="K244" s="41">
        <v>16937</v>
      </c>
      <c r="L244" s="41">
        <v>32</v>
      </c>
      <c r="M244" s="41">
        <v>343.8297</v>
      </c>
      <c r="N244" s="41">
        <v>0.63680000000000003</v>
      </c>
      <c r="O244" s="41">
        <v>16969</v>
      </c>
      <c r="P244" s="41">
        <v>344.4665</v>
      </c>
      <c r="Q244" s="41">
        <v>192</v>
      </c>
      <c r="R244" s="41">
        <v>3.4367999999999999</v>
      </c>
      <c r="S244" s="41">
        <v>178</v>
      </c>
      <c r="T244" s="41">
        <v>3.9159999999999999</v>
      </c>
      <c r="U244" s="41">
        <v>82465</v>
      </c>
      <c r="V244" s="41">
        <v>17147</v>
      </c>
      <c r="W244" s="41">
        <v>1596.5835</v>
      </c>
      <c r="X244" s="41">
        <v>348.38249999999999</v>
      </c>
    </row>
    <row r="245" spans="1:24" x14ac:dyDescent="0.35">
      <c r="A245" s="41" t="s">
        <v>8</v>
      </c>
      <c r="B245" s="41" t="s">
        <v>550</v>
      </c>
      <c r="C245" s="41" t="s">
        <v>549</v>
      </c>
      <c r="D245" s="41" t="s">
        <v>10</v>
      </c>
      <c r="E245" s="41" t="s">
        <v>10</v>
      </c>
      <c r="F245" s="41">
        <v>4895.9605906339202</v>
      </c>
      <c r="G245" s="41">
        <v>105861</v>
      </c>
      <c r="H245" s="41">
        <v>28020</v>
      </c>
      <c r="I245" s="41">
        <v>2048.5661</v>
      </c>
      <c r="J245" s="41">
        <v>541.77520000000004</v>
      </c>
      <c r="K245" s="41">
        <v>58968</v>
      </c>
      <c r="L245" s="41">
        <v>17999</v>
      </c>
      <c r="M245" s="41">
        <v>1196.4394000000002</v>
      </c>
      <c r="N245" s="41">
        <v>382.76570000000004</v>
      </c>
      <c r="O245" s="41">
        <v>76967</v>
      </c>
      <c r="P245" s="41">
        <v>1579.2051000000001</v>
      </c>
      <c r="Q245" s="41">
        <v>170</v>
      </c>
      <c r="R245" s="41">
        <v>3.0430000000000001</v>
      </c>
      <c r="S245" s="41">
        <v>104</v>
      </c>
      <c r="T245" s="41">
        <v>2.2879999999999998</v>
      </c>
      <c r="U245" s="41">
        <v>134051</v>
      </c>
      <c r="V245" s="41">
        <v>77071</v>
      </c>
      <c r="W245" s="41">
        <v>2593.3843000000002</v>
      </c>
      <c r="X245" s="41">
        <v>1581.4931000000001</v>
      </c>
    </row>
    <row r="246" spans="1:24" x14ac:dyDescent="0.35">
      <c r="A246" s="41" t="s">
        <v>8</v>
      </c>
      <c r="B246" s="41" t="s">
        <v>550</v>
      </c>
      <c r="C246" s="41" t="s">
        <v>655</v>
      </c>
      <c r="D246" s="41" t="s">
        <v>11</v>
      </c>
      <c r="E246" s="41" t="s">
        <v>11</v>
      </c>
      <c r="F246" s="41">
        <v>2394.4599840002102</v>
      </c>
      <c r="G246" s="41">
        <v>67020</v>
      </c>
      <c r="H246" s="41">
        <v>10406</v>
      </c>
      <c r="I246" s="41">
        <v>1304.4884000000002</v>
      </c>
      <c r="J246" s="41">
        <v>202.0044</v>
      </c>
      <c r="K246" s="41">
        <v>26423</v>
      </c>
      <c r="L246" s="41">
        <v>9808</v>
      </c>
      <c r="M246" s="41">
        <v>537.66329999999994</v>
      </c>
      <c r="N246" s="41">
        <v>208.55619999999999</v>
      </c>
      <c r="O246" s="41">
        <v>36231</v>
      </c>
      <c r="P246" s="41">
        <v>746.21949999999993</v>
      </c>
      <c r="Q246" s="41">
        <v>129</v>
      </c>
      <c r="R246" s="41">
        <v>2.3090999999999999</v>
      </c>
      <c r="S246" s="41">
        <v>68</v>
      </c>
      <c r="T246" s="41">
        <v>1.496</v>
      </c>
      <c r="U246" s="41">
        <v>77555</v>
      </c>
      <c r="V246" s="41">
        <v>36299</v>
      </c>
      <c r="W246" s="41">
        <v>1508.8019000000002</v>
      </c>
      <c r="X246" s="41">
        <v>747.71549999999991</v>
      </c>
    </row>
    <row r="247" spans="1:24" x14ac:dyDescent="0.35">
      <c r="A247" s="41" t="s">
        <v>8</v>
      </c>
      <c r="B247" s="41" t="s">
        <v>550</v>
      </c>
      <c r="C247" s="41" t="s">
        <v>653</v>
      </c>
      <c r="D247" s="41" t="s">
        <v>55</v>
      </c>
      <c r="E247" s="41" t="s">
        <v>55</v>
      </c>
      <c r="F247" s="41">
        <v>6586.3055632125697</v>
      </c>
      <c r="G247" s="41">
        <v>203936</v>
      </c>
      <c r="H247" s="41">
        <v>42332</v>
      </c>
      <c r="I247" s="41">
        <v>3946.7505999999994</v>
      </c>
      <c r="J247" s="41">
        <v>820.697</v>
      </c>
      <c r="K247" s="41">
        <v>97617</v>
      </c>
      <c r="L247" s="41">
        <v>23984</v>
      </c>
      <c r="M247" s="41">
        <v>1989.0923000000003</v>
      </c>
      <c r="N247" s="41">
        <v>513.24220000000003</v>
      </c>
      <c r="O247" s="41">
        <v>121601</v>
      </c>
      <c r="P247" s="41">
        <v>2502.3345000000004</v>
      </c>
      <c r="Q247" s="41">
        <v>2</v>
      </c>
      <c r="R247" s="41">
        <v>3.5799999999999998E-2</v>
      </c>
      <c r="S247" s="41">
        <v>2</v>
      </c>
      <c r="T247" s="41">
        <v>4.3999999999999997E-2</v>
      </c>
      <c r="U247" s="41">
        <v>246270</v>
      </c>
      <c r="V247" s="41">
        <v>121603</v>
      </c>
      <c r="W247" s="41">
        <v>4767.4833999999992</v>
      </c>
      <c r="X247" s="41">
        <v>2502.3785000000003</v>
      </c>
    </row>
    <row r="248" spans="1:24" x14ac:dyDescent="0.35">
      <c r="A248" s="41" t="s">
        <v>8</v>
      </c>
      <c r="B248" s="41" t="s">
        <v>550</v>
      </c>
      <c r="C248" s="41" t="s">
        <v>606</v>
      </c>
      <c r="D248" s="41" t="s">
        <v>99</v>
      </c>
      <c r="E248" s="41" t="s">
        <v>99</v>
      </c>
      <c r="F248" s="41">
        <v>8053.3805117501297</v>
      </c>
      <c r="G248" s="41">
        <v>199075</v>
      </c>
      <c r="H248" s="41">
        <v>17191</v>
      </c>
      <c r="I248" s="41">
        <v>3868.1453000000001</v>
      </c>
      <c r="J248" s="41">
        <v>334.21609999999998</v>
      </c>
      <c r="K248" s="41">
        <v>83674</v>
      </c>
      <c r="L248" s="41">
        <v>10174</v>
      </c>
      <c r="M248" s="41">
        <v>1692.124</v>
      </c>
      <c r="N248" s="41">
        <v>210.27559999999997</v>
      </c>
      <c r="O248" s="41">
        <v>93848</v>
      </c>
      <c r="P248" s="41">
        <v>1902.3996</v>
      </c>
      <c r="Q248" s="41">
        <v>4</v>
      </c>
      <c r="R248" s="41">
        <v>7.1599999999999997E-2</v>
      </c>
      <c r="S248" s="41">
        <v>4</v>
      </c>
      <c r="T248" s="41">
        <v>8.7999999999999995E-2</v>
      </c>
      <c r="U248" s="41">
        <v>216270</v>
      </c>
      <c r="V248" s="41">
        <v>93852</v>
      </c>
      <c r="W248" s="41">
        <v>4202.433</v>
      </c>
      <c r="X248" s="41">
        <v>1902.4875999999999</v>
      </c>
    </row>
    <row r="249" spans="1:24" x14ac:dyDescent="0.35">
      <c r="A249" s="41" t="s">
        <v>8</v>
      </c>
      <c r="B249" s="41" t="s">
        <v>550</v>
      </c>
      <c r="C249" s="41" t="s">
        <v>730</v>
      </c>
      <c r="D249" s="41" t="s">
        <v>149</v>
      </c>
      <c r="E249" s="41" t="s">
        <v>149</v>
      </c>
      <c r="F249" s="41">
        <v>10815.4105919914</v>
      </c>
      <c r="G249" s="41">
        <v>366602</v>
      </c>
      <c r="H249" s="41">
        <v>26869</v>
      </c>
      <c r="I249" s="41">
        <v>7123.3407999999999</v>
      </c>
      <c r="J249" s="41">
        <v>519.18249999999989</v>
      </c>
      <c r="K249" s="41">
        <v>130222</v>
      </c>
      <c r="L249" s="41">
        <v>37325</v>
      </c>
      <c r="M249" s="41">
        <v>2639.2708000000002</v>
      </c>
      <c r="N249" s="41">
        <v>781.71289999999999</v>
      </c>
      <c r="O249" s="41">
        <v>167547</v>
      </c>
      <c r="P249" s="41">
        <v>3420.9837000000002</v>
      </c>
      <c r="Q249" s="41">
        <v>1780</v>
      </c>
      <c r="R249" s="41">
        <v>31.861999999999998</v>
      </c>
      <c r="S249" s="41">
        <v>702</v>
      </c>
      <c r="T249" s="41">
        <v>15.444000000000001</v>
      </c>
      <c r="U249" s="41">
        <v>395251</v>
      </c>
      <c r="V249" s="41">
        <v>168249</v>
      </c>
      <c r="W249" s="41">
        <v>7674.3852999999999</v>
      </c>
      <c r="X249" s="41">
        <v>3436.4277000000002</v>
      </c>
    </row>
    <row r="250" spans="1:24" x14ac:dyDescent="0.35">
      <c r="A250" s="41" t="s">
        <v>8</v>
      </c>
      <c r="B250" s="41" t="s">
        <v>550</v>
      </c>
      <c r="C250" s="41" t="s">
        <v>667</v>
      </c>
      <c r="D250" s="41" t="s">
        <v>219</v>
      </c>
      <c r="E250" s="41" t="s">
        <v>219</v>
      </c>
      <c r="F250" s="41">
        <v>11223.648358304699</v>
      </c>
      <c r="G250" s="41">
        <v>275123</v>
      </c>
      <c r="H250" s="41">
        <v>33088</v>
      </c>
      <c r="I250" s="41">
        <v>5298.1949000000004</v>
      </c>
      <c r="J250" s="41">
        <v>645.86380000000008</v>
      </c>
      <c r="K250" s="41">
        <v>119185</v>
      </c>
      <c r="L250" s="41">
        <v>36508</v>
      </c>
      <c r="M250" s="41">
        <v>2427.8895000000002</v>
      </c>
      <c r="N250" s="41">
        <v>787.6013999999999</v>
      </c>
      <c r="O250" s="41">
        <v>155693</v>
      </c>
      <c r="P250" s="41">
        <v>3215.4909000000002</v>
      </c>
      <c r="Q250" s="41">
        <v>8</v>
      </c>
      <c r="R250" s="41">
        <v>0.14319999999999999</v>
      </c>
      <c r="S250" s="41">
        <v>0</v>
      </c>
      <c r="T250" s="41">
        <v>0</v>
      </c>
      <c r="U250" s="41">
        <v>308219</v>
      </c>
      <c r="V250" s="41">
        <v>155693</v>
      </c>
      <c r="W250" s="41">
        <v>5944.2019000000009</v>
      </c>
      <c r="X250" s="41">
        <v>3215.4909000000002</v>
      </c>
    </row>
    <row r="251" spans="1:24" x14ac:dyDescent="0.35">
      <c r="A251" s="41" t="s">
        <v>8</v>
      </c>
      <c r="B251" s="41" t="s">
        <v>550</v>
      </c>
      <c r="C251" s="41" t="s">
        <v>688</v>
      </c>
      <c r="D251" s="41" t="s">
        <v>320</v>
      </c>
      <c r="E251" s="41" t="s">
        <v>320</v>
      </c>
      <c r="F251" s="41">
        <v>7626.5872004367802</v>
      </c>
      <c r="G251" s="41">
        <v>165692</v>
      </c>
      <c r="H251" s="41">
        <v>21878</v>
      </c>
      <c r="I251" s="41">
        <v>3238.4287999999992</v>
      </c>
      <c r="J251" s="41">
        <v>430.75780000000009</v>
      </c>
      <c r="K251" s="41">
        <v>110293</v>
      </c>
      <c r="L251" s="41">
        <v>15042</v>
      </c>
      <c r="M251" s="41">
        <v>2253.4321</v>
      </c>
      <c r="N251" s="41">
        <v>324.88339999999999</v>
      </c>
      <c r="O251" s="41">
        <v>125335</v>
      </c>
      <c r="P251" s="41">
        <v>2578.3155000000002</v>
      </c>
      <c r="Q251" s="41">
        <v>654</v>
      </c>
      <c r="R251" s="41">
        <v>11.7066</v>
      </c>
      <c r="S251" s="41">
        <v>550</v>
      </c>
      <c r="T251" s="41">
        <v>12.1</v>
      </c>
      <c r="U251" s="41">
        <v>188224</v>
      </c>
      <c r="V251" s="41">
        <v>125885</v>
      </c>
      <c r="W251" s="41">
        <v>3680.8931999999991</v>
      </c>
      <c r="X251" s="41">
        <v>2590.4155000000001</v>
      </c>
    </row>
    <row r="252" spans="1:24" x14ac:dyDescent="0.35">
      <c r="A252" s="41" t="s">
        <v>8</v>
      </c>
      <c r="B252" s="41" t="s">
        <v>554</v>
      </c>
      <c r="C252" s="41" t="s">
        <v>588</v>
      </c>
      <c r="D252" s="41" t="s">
        <v>38</v>
      </c>
      <c r="E252" s="41" t="s">
        <v>38</v>
      </c>
      <c r="F252" s="41">
        <v>8459.4469519928498</v>
      </c>
      <c r="G252" s="41">
        <v>219352</v>
      </c>
      <c r="H252" s="41">
        <v>4323</v>
      </c>
      <c r="I252" s="41">
        <v>4237.847600000001</v>
      </c>
      <c r="J252" s="41">
        <v>86.019300000000015</v>
      </c>
      <c r="K252" s="41">
        <v>76614</v>
      </c>
      <c r="L252" s="41">
        <v>14599</v>
      </c>
      <c r="M252" s="41">
        <v>1571.299</v>
      </c>
      <c r="N252" s="41">
        <v>322.86669999999998</v>
      </c>
      <c r="O252" s="41">
        <v>91213</v>
      </c>
      <c r="P252" s="41">
        <v>1894.1657</v>
      </c>
      <c r="Q252" s="41">
        <v>4824</v>
      </c>
      <c r="R252" s="41">
        <v>86.349599999999995</v>
      </c>
      <c r="S252" s="41">
        <v>7155</v>
      </c>
      <c r="T252" s="41">
        <v>157.41</v>
      </c>
      <c r="U252" s="41">
        <v>228499</v>
      </c>
      <c r="V252" s="41">
        <v>98368</v>
      </c>
      <c r="W252" s="41">
        <v>4410.2165000000005</v>
      </c>
      <c r="X252" s="41">
        <v>2051.5756999999999</v>
      </c>
    </row>
    <row r="253" spans="1:24" x14ac:dyDescent="0.35">
      <c r="A253" s="41" t="s">
        <v>8</v>
      </c>
      <c r="B253" s="41" t="s">
        <v>554</v>
      </c>
      <c r="C253" s="41" t="s">
        <v>577</v>
      </c>
      <c r="D253" s="41" t="s">
        <v>51</v>
      </c>
      <c r="E253" s="41" t="s">
        <v>51</v>
      </c>
      <c r="F253" s="41">
        <v>8293.4254625930807</v>
      </c>
      <c r="G253" s="41">
        <v>320983</v>
      </c>
      <c r="H253" s="41">
        <v>3988</v>
      </c>
      <c r="I253" s="41">
        <v>6063.2769000000008</v>
      </c>
      <c r="J253" s="41">
        <v>79.361199999999997</v>
      </c>
      <c r="K253" s="41">
        <v>29636</v>
      </c>
      <c r="L253" s="41">
        <v>1963</v>
      </c>
      <c r="M253" s="41">
        <v>592.72299999999996</v>
      </c>
      <c r="N253" s="41">
        <v>44.167500000000004</v>
      </c>
      <c r="O253" s="41">
        <v>31599</v>
      </c>
      <c r="P253" s="41">
        <v>636.89049999999997</v>
      </c>
      <c r="Q253" s="41">
        <v>12073</v>
      </c>
      <c r="R253" s="41">
        <v>216.10669999999999</v>
      </c>
      <c r="S253" s="41">
        <v>10301</v>
      </c>
      <c r="T253" s="41">
        <v>226.62200000000001</v>
      </c>
      <c r="U253" s="41">
        <v>337044</v>
      </c>
      <c r="V253" s="41">
        <v>41900</v>
      </c>
      <c r="W253" s="41">
        <v>6358.7448000000013</v>
      </c>
      <c r="X253" s="41">
        <v>863.51250000000005</v>
      </c>
    </row>
    <row r="254" spans="1:24" x14ac:dyDescent="0.35">
      <c r="A254" s="41" t="s">
        <v>8</v>
      </c>
      <c r="B254" s="41" t="s">
        <v>554</v>
      </c>
      <c r="C254" s="41" t="s">
        <v>668</v>
      </c>
      <c r="D254" s="41" t="s">
        <v>62</v>
      </c>
      <c r="E254" s="41" t="s">
        <v>62</v>
      </c>
      <c r="F254" s="41">
        <v>15897.2584853139</v>
      </c>
      <c r="G254" s="41">
        <v>265493</v>
      </c>
      <c r="H254" s="41">
        <v>22016</v>
      </c>
      <c r="I254" s="41">
        <v>5116.2445000000007</v>
      </c>
      <c r="J254" s="41">
        <v>437.90000000000003</v>
      </c>
      <c r="K254" s="41">
        <v>138232</v>
      </c>
      <c r="L254" s="41">
        <v>17337</v>
      </c>
      <c r="M254" s="41">
        <v>2775.4466000000002</v>
      </c>
      <c r="N254" s="41">
        <v>383.48890000000006</v>
      </c>
      <c r="O254" s="41">
        <v>155569</v>
      </c>
      <c r="P254" s="41">
        <v>3158.9355000000005</v>
      </c>
      <c r="Q254" s="41">
        <v>8349</v>
      </c>
      <c r="R254" s="41">
        <v>149.44710000000001</v>
      </c>
      <c r="S254" s="41">
        <v>5110</v>
      </c>
      <c r="T254" s="41">
        <v>112.42</v>
      </c>
      <c r="U254" s="41">
        <v>295858</v>
      </c>
      <c r="V254" s="41">
        <v>160679</v>
      </c>
      <c r="W254" s="41">
        <v>5703.5916000000007</v>
      </c>
      <c r="X254" s="41">
        <v>3271.3555000000006</v>
      </c>
    </row>
    <row r="255" spans="1:24" x14ac:dyDescent="0.35">
      <c r="A255" s="41" t="s">
        <v>8</v>
      </c>
      <c r="B255" s="41" t="s">
        <v>554</v>
      </c>
      <c r="C255" s="41" t="s">
        <v>553</v>
      </c>
      <c r="D255" s="41" t="s">
        <v>161</v>
      </c>
      <c r="E255" s="41" t="s">
        <v>161</v>
      </c>
      <c r="F255" s="41">
        <v>8395.1113101996107</v>
      </c>
      <c r="G255" s="41">
        <v>139102</v>
      </c>
      <c r="H255" s="41">
        <v>3392</v>
      </c>
      <c r="I255" s="41">
        <v>2686.1864</v>
      </c>
      <c r="J255" s="41">
        <v>67.500799999999998</v>
      </c>
      <c r="K255" s="41">
        <v>28349</v>
      </c>
      <c r="L255" s="41">
        <v>1976</v>
      </c>
      <c r="M255" s="41">
        <v>570.15890000000002</v>
      </c>
      <c r="N255" s="41">
        <v>44.449599999999997</v>
      </c>
      <c r="O255" s="41">
        <v>30325</v>
      </c>
      <c r="P255" s="41">
        <v>614.60850000000005</v>
      </c>
      <c r="Q255" s="41">
        <v>51925</v>
      </c>
      <c r="R255" s="41">
        <v>929.45749999999998</v>
      </c>
      <c r="S255" s="41">
        <v>16220</v>
      </c>
      <c r="T255" s="41">
        <v>356.84</v>
      </c>
      <c r="U255" s="41">
        <v>194419</v>
      </c>
      <c r="V255" s="41">
        <v>46545</v>
      </c>
      <c r="W255" s="41">
        <v>3683.1446999999998</v>
      </c>
      <c r="X255" s="41">
        <v>971.44849999999997</v>
      </c>
    </row>
    <row r="256" spans="1:24" x14ac:dyDescent="0.35">
      <c r="A256" s="41" t="s">
        <v>8</v>
      </c>
      <c r="B256" s="41" t="s">
        <v>826</v>
      </c>
      <c r="C256" s="41" t="s">
        <v>499</v>
      </c>
      <c r="D256" s="41" t="s">
        <v>74</v>
      </c>
      <c r="E256" s="41" t="s">
        <v>74</v>
      </c>
      <c r="F256" s="41">
        <v>2681.0711853391099</v>
      </c>
      <c r="G256" s="41">
        <v>61916</v>
      </c>
      <c r="H256" s="41">
        <v>0</v>
      </c>
      <c r="I256" s="41">
        <v>1191.5130000000001</v>
      </c>
      <c r="J256" s="41">
        <v>0</v>
      </c>
      <c r="K256" s="41">
        <v>23408</v>
      </c>
      <c r="L256" s="41">
        <v>0</v>
      </c>
      <c r="M256" s="41">
        <v>473.65039999999999</v>
      </c>
      <c r="N256" s="41">
        <v>0</v>
      </c>
      <c r="O256" s="41">
        <v>23408</v>
      </c>
      <c r="P256" s="41">
        <v>473.65039999999999</v>
      </c>
      <c r="Q256" s="41">
        <v>0</v>
      </c>
      <c r="R256" s="41">
        <v>0</v>
      </c>
      <c r="S256" s="41">
        <v>0</v>
      </c>
      <c r="T256" s="41">
        <v>0</v>
      </c>
      <c r="U256" s="41">
        <v>61916</v>
      </c>
      <c r="V256" s="41">
        <v>23408</v>
      </c>
      <c r="W256" s="41">
        <v>1191.5130000000001</v>
      </c>
      <c r="X256" s="41">
        <v>473.65039999999999</v>
      </c>
    </row>
    <row r="257" spans="1:24" x14ac:dyDescent="0.35">
      <c r="A257" s="41" t="s">
        <v>8</v>
      </c>
      <c r="B257" s="41" t="s">
        <v>826</v>
      </c>
      <c r="C257" s="41" t="s">
        <v>504</v>
      </c>
      <c r="D257" s="41" t="s">
        <v>397</v>
      </c>
      <c r="E257" s="41" t="s">
        <v>397</v>
      </c>
      <c r="F257" s="41">
        <v>5114.7966744345204</v>
      </c>
      <c r="G257" s="41">
        <v>123645</v>
      </c>
      <c r="H257" s="41">
        <v>0</v>
      </c>
      <c r="I257" s="41">
        <v>2376.2219</v>
      </c>
      <c r="J257" s="41">
        <v>0</v>
      </c>
      <c r="K257" s="41">
        <v>48115</v>
      </c>
      <c r="L257" s="41">
        <v>0</v>
      </c>
      <c r="M257" s="41">
        <v>977.11069999999995</v>
      </c>
      <c r="N257" s="41">
        <v>0</v>
      </c>
      <c r="O257" s="41">
        <v>48115</v>
      </c>
      <c r="P257" s="41">
        <v>977.11069999999995</v>
      </c>
      <c r="Q257" s="41">
        <v>0</v>
      </c>
      <c r="R257" s="41">
        <v>0</v>
      </c>
      <c r="S257" s="41">
        <v>0</v>
      </c>
      <c r="T257" s="41">
        <v>0</v>
      </c>
      <c r="U257" s="41">
        <v>123645</v>
      </c>
      <c r="V257" s="41">
        <v>48115</v>
      </c>
      <c r="W257" s="41">
        <v>2376.2219</v>
      </c>
      <c r="X257" s="41">
        <v>977.11069999999995</v>
      </c>
    </row>
    <row r="258" spans="1:24" x14ac:dyDescent="0.35">
      <c r="A258" s="41" t="s">
        <v>16</v>
      </c>
      <c r="B258" s="41" t="s">
        <v>472</v>
      </c>
      <c r="C258" s="41" t="s">
        <v>15</v>
      </c>
      <c r="D258" s="41" t="s">
        <v>17</v>
      </c>
      <c r="E258" s="41" t="s">
        <v>17</v>
      </c>
      <c r="F258" s="41">
        <v>7658.2567383339001</v>
      </c>
      <c r="G258" s="41">
        <v>67622</v>
      </c>
      <c r="H258" s="41">
        <v>10883</v>
      </c>
      <c r="I258" s="41">
        <v>1302.7957999999999</v>
      </c>
      <c r="J258" s="41">
        <v>216.56890000000001</v>
      </c>
      <c r="K258" s="41">
        <v>50945</v>
      </c>
      <c r="L258" s="41">
        <v>14514</v>
      </c>
      <c r="M258" s="41">
        <v>1025.1415</v>
      </c>
      <c r="N258" s="41">
        <v>312.64980000000003</v>
      </c>
      <c r="O258" s="41">
        <v>65459</v>
      </c>
      <c r="P258" s="41">
        <v>1337.7912999999999</v>
      </c>
      <c r="Q258" s="41">
        <v>75651</v>
      </c>
      <c r="R258" s="41">
        <v>1354.1529</v>
      </c>
      <c r="S258" s="41">
        <v>51333</v>
      </c>
      <c r="T258" s="41">
        <v>1129.326</v>
      </c>
      <c r="U258" s="41">
        <v>154156</v>
      </c>
      <c r="V258" s="41">
        <v>116792</v>
      </c>
      <c r="W258" s="41">
        <v>2873.5176000000001</v>
      </c>
      <c r="X258" s="41">
        <v>2467.1172999999999</v>
      </c>
    </row>
    <row r="259" spans="1:24" x14ac:dyDescent="0.35">
      <c r="A259" s="41" t="s">
        <v>16</v>
      </c>
      <c r="B259" s="41" t="s">
        <v>472</v>
      </c>
      <c r="C259" s="41" t="s">
        <v>705</v>
      </c>
      <c r="D259" s="41" t="s">
        <v>20</v>
      </c>
      <c r="E259" s="41" t="s">
        <v>20</v>
      </c>
      <c r="F259" s="41">
        <v>9573.9584624968902</v>
      </c>
      <c r="G259" s="41">
        <v>127649</v>
      </c>
      <c r="H259" s="41">
        <v>56042</v>
      </c>
      <c r="I259" s="41">
        <v>2471.0453000000002</v>
      </c>
      <c r="J259" s="41">
        <v>1105.2411999999999</v>
      </c>
      <c r="K259" s="41">
        <v>52925</v>
      </c>
      <c r="L259" s="41">
        <v>46699</v>
      </c>
      <c r="M259" s="41">
        <v>1076.9299000000001</v>
      </c>
      <c r="N259" s="41">
        <v>990.85470000000009</v>
      </c>
      <c r="O259" s="41">
        <v>99624</v>
      </c>
      <c r="P259" s="41">
        <v>2067.7846</v>
      </c>
      <c r="Q259" s="41">
        <v>380125</v>
      </c>
      <c r="R259" s="41">
        <v>6804.2375000000002</v>
      </c>
      <c r="S259" s="41">
        <v>127837</v>
      </c>
      <c r="T259" s="41">
        <v>2812.4140000000002</v>
      </c>
      <c r="U259" s="41">
        <v>563816</v>
      </c>
      <c r="V259" s="41">
        <v>227461</v>
      </c>
      <c r="W259" s="41">
        <v>10380.524000000001</v>
      </c>
      <c r="X259" s="41">
        <v>4880.1985999999997</v>
      </c>
    </row>
    <row r="260" spans="1:24" x14ac:dyDescent="0.35">
      <c r="A260" s="41" t="s">
        <v>16</v>
      </c>
      <c r="B260" s="41" t="s">
        <v>472</v>
      </c>
      <c r="C260" s="41" t="s">
        <v>42</v>
      </c>
      <c r="D260" s="41" t="s">
        <v>43</v>
      </c>
      <c r="E260" s="41" t="s">
        <v>43</v>
      </c>
      <c r="F260" s="41">
        <v>6046.3996874875502</v>
      </c>
      <c r="G260" s="41">
        <v>41690</v>
      </c>
      <c r="H260" s="41">
        <v>4520</v>
      </c>
      <c r="I260" s="41">
        <v>813.48059999999998</v>
      </c>
      <c r="J260" s="41">
        <v>89.924200000000013</v>
      </c>
      <c r="K260" s="41">
        <v>15214</v>
      </c>
      <c r="L260" s="41">
        <v>9515</v>
      </c>
      <c r="M260" s="41">
        <v>310.2362</v>
      </c>
      <c r="N260" s="41">
        <v>203.6069</v>
      </c>
      <c r="O260" s="41">
        <v>24729</v>
      </c>
      <c r="P260" s="41">
        <v>513.84310000000005</v>
      </c>
      <c r="Q260" s="41">
        <v>136804</v>
      </c>
      <c r="R260" s="41">
        <v>2448.7916</v>
      </c>
      <c r="S260" s="41">
        <v>66711</v>
      </c>
      <c r="T260" s="41">
        <v>1467.6420000000001</v>
      </c>
      <c r="U260" s="41">
        <v>183014</v>
      </c>
      <c r="V260" s="41">
        <v>91440</v>
      </c>
      <c r="W260" s="41">
        <v>3352.1963999999998</v>
      </c>
      <c r="X260" s="41">
        <v>1981.4851000000001</v>
      </c>
    </row>
    <row r="261" spans="1:24" x14ac:dyDescent="0.35">
      <c r="A261" s="41" t="s">
        <v>16</v>
      </c>
      <c r="B261" s="41" t="s">
        <v>472</v>
      </c>
      <c r="C261" s="41" t="s">
        <v>44</v>
      </c>
      <c r="D261" s="41" t="s">
        <v>45</v>
      </c>
      <c r="E261" s="41" t="s">
        <v>45</v>
      </c>
      <c r="F261" s="41">
        <v>8823.2460936737607</v>
      </c>
      <c r="G261" s="41">
        <v>107191</v>
      </c>
      <c r="H261" s="41">
        <v>9722</v>
      </c>
      <c r="I261" s="41">
        <v>2086.5425</v>
      </c>
      <c r="J261" s="41">
        <v>192.85180000000003</v>
      </c>
      <c r="K261" s="41">
        <v>76351</v>
      </c>
      <c r="L261" s="41">
        <v>15050</v>
      </c>
      <c r="M261" s="41">
        <v>1539.0045000000002</v>
      </c>
      <c r="N261" s="41">
        <v>315.99200000000002</v>
      </c>
      <c r="O261" s="41">
        <v>91401</v>
      </c>
      <c r="P261" s="41">
        <v>1854.9965000000002</v>
      </c>
      <c r="Q261" s="41">
        <v>141911</v>
      </c>
      <c r="R261" s="41">
        <v>2540.2069000000001</v>
      </c>
      <c r="S261" s="41">
        <v>58682</v>
      </c>
      <c r="T261" s="41">
        <v>1291.0039999999999</v>
      </c>
      <c r="U261" s="41">
        <v>258824</v>
      </c>
      <c r="V261" s="41">
        <v>150083</v>
      </c>
      <c r="W261" s="41">
        <v>4819.6012000000001</v>
      </c>
      <c r="X261" s="41">
        <v>3146.0005000000001</v>
      </c>
    </row>
    <row r="262" spans="1:24" x14ac:dyDescent="0.35">
      <c r="A262" s="41" t="s">
        <v>16</v>
      </c>
      <c r="B262" s="41" t="s">
        <v>472</v>
      </c>
      <c r="C262" s="41" t="s">
        <v>280</v>
      </c>
      <c r="D262" s="41" t="s">
        <v>281</v>
      </c>
      <c r="E262" s="41" t="s">
        <v>281</v>
      </c>
      <c r="F262" s="41">
        <v>6969.2304447143997</v>
      </c>
      <c r="G262" s="41">
        <v>165586</v>
      </c>
      <c r="H262" s="41">
        <v>46283</v>
      </c>
      <c r="I262" s="41">
        <v>3209.9993999999997</v>
      </c>
      <c r="J262" s="41">
        <v>921.01909999999998</v>
      </c>
      <c r="K262" s="41">
        <v>78267</v>
      </c>
      <c r="L262" s="41">
        <v>16136</v>
      </c>
      <c r="M262" s="41">
        <v>1580.9029000000003</v>
      </c>
      <c r="N262" s="41">
        <v>356.69259999999997</v>
      </c>
      <c r="O262" s="41">
        <v>94403</v>
      </c>
      <c r="P262" s="41">
        <v>1937.5955000000004</v>
      </c>
      <c r="Q262" s="41">
        <v>46944</v>
      </c>
      <c r="R262" s="41">
        <v>840.29759999999999</v>
      </c>
      <c r="S262" s="41">
        <v>28356</v>
      </c>
      <c r="T262" s="41">
        <v>623.83199999999999</v>
      </c>
      <c r="U262" s="41">
        <v>258813</v>
      </c>
      <c r="V262" s="41">
        <v>122759</v>
      </c>
      <c r="W262" s="41">
        <v>4971.3161</v>
      </c>
      <c r="X262" s="41">
        <v>2561.4275000000002</v>
      </c>
    </row>
    <row r="263" spans="1:24" x14ac:dyDescent="0.35">
      <c r="A263" s="41" t="s">
        <v>16</v>
      </c>
      <c r="B263" s="41" t="s">
        <v>472</v>
      </c>
      <c r="C263" s="41" t="s">
        <v>471</v>
      </c>
      <c r="D263" s="41" t="s">
        <v>289</v>
      </c>
      <c r="E263" s="41" t="s">
        <v>289</v>
      </c>
      <c r="F263" s="41">
        <v>13107.1914178567</v>
      </c>
      <c r="G263" s="41">
        <v>266364</v>
      </c>
      <c r="H263" s="41">
        <v>462</v>
      </c>
      <c r="I263" s="41">
        <v>5187.6314000000011</v>
      </c>
      <c r="J263" s="41">
        <v>9.1336000000000013</v>
      </c>
      <c r="K263" s="41">
        <v>146841</v>
      </c>
      <c r="L263" s="41">
        <v>1518</v>
      </c>
      <c r="M263" s="41">
        <v>2975.0666999999999</v>
      </c>
      <c r="N263" s="41">
        <v>31.562799999999999</v>
      </c>
      <c r="O263" s="41">
        <v>148359</v>
      </c>
      <c r="P263" s="41">
        <v>3006.6295</v>
      </c>
      <c r="Q263" s="41">
        <v>106370</v>
      </c>
      <c r="R263" s="41">
        <v>1904.0229999999999</v>
      </c>
      <c r="S263" s="41">
        <v>72402</v>
      </c>
      <c r="T263" s="41">
        <v>1592.8440000000001</v>
      </c>
      <c r="U263" s="41">
        <v>373196</v>
      </c>
      <c r="V263" s="41">
        <v>220761</v>
      </c>
      <c r="W263" s="41">
        <v>7100.7880000000014</v>
      </c>
      <c r="X263" s="41">
        <v>4599.4735000000001</v>
      </c>
    </row>
    <row r="264" spans="1:24" x14ac:dyDescent="0.35">
      <c r="A264" s="41" t="s">
        <v>16</v>
      </c>
      <c r="B264" s="41" t="s">
        <v>472</v>
      </c>
      <c r="C264" s="41" t="s">
        <v>751</v>
      </c>
      <c r="D264" s="41" t="s">
        <v>383</v>
      </c>
      <c r="E264" s="41" t="s">
        <v>383</v>
      </c>
      <c r="F264" s="41">
        <v>8434.51215185824</v>
      </c>
      <c r="G264" s="41">
        <v>182873</v>
      </c>
      <c r="H264" s="41">
        <v>58</v>
      </c>
      <c r="I264" s="41">
        <v>3514.5432999999998</v>
      </c>
      <c r="J264" s="41">
        <v>1.1066</v>
      </c>
      <c r="K264" s="41">
        <v>59693</v>
      </c>
      <c r="L264" s="41">
        <v>17</v>
      </c>
      <c r="M264" s="41">
        <v>1208.9637</v>
      </c>
      <c r="N264" s="41">
        <v>0.37209999999999999</v>
      </c>
      <c r="O264" s="41">
        <v>59710</v>
      </c>
      <c r="P264" s="41">
        <v>1209.3358000000001</v>
      </c>
      <c r="Q264" s="41">
        <v>81572</v>
      </c>
      <c r="R264" s="41">
        <v>1460.1387999999999</v>
      </c>
      <c r="S264" s="41">
        <v>57902</v>
      </c>
      <c r="T264" s="41">
        <v>1273.8440000000001</v>
      </c>
      <c r="U264" s="41">
        <v>264503</v>
      </c>
      <c r="V264" s="41">
        <v>117612</v>
      </c>
      <c r="W264" s="41">
        <v>4975.7887000000001</v>
      </c>
      <c r="X264" s="41">
        <v>2483.1797999999999</v>
      </c>
    </row>
    <row r="265" spans="1:24" x14ac:dyDescent="0.35">
      <c r="A265" s="41" t="s">
        <v>16</v>
      </c>
      <c r="B265" s="41" t="s">
        <v>534</v>
      </c>
      <c r="C265" s="41" t="s">
        <v>70</v>
      </c>
      <c r="D265" s="41" t="s">
        <v>71</v>
      </c>
      <c r="E265" s="41" t="s">
        <v>71</v>
      </c>
      <c r="F265" s="41">
        <v>6022.8710261634096</v>
      </c>
      <c r="G265" s="41">
        <v>66048</v>
      </c>
      <c r="H265" s="41">
        <v>324</v>
      </c>
      <c r="I265" s="41">
        <v>1255.5831999999998</v>
      </c>
      <c r="J265" s="41">
        <v>6.4307999999999996</v>
      </c>
      <c r="K265" s="41">
        <v>33007</v>
      </c>
      <c r="L265" s="41">
        <v>8517</v>
      </c>
      <c r="M265" s="41">
        <v>666.35270000000003</v>
      </c>
      <c r="N265" s="41">
        <v>184.0977</v>
      </c>
      <c r="O265" s="41">
        <v>41524</v>
      </c>
      <c r="P265" s="41">
        <v>850.45040000000006</v>
      </c>
      <c r="Q265" s="41">
        <v>93949</v>
      </c>
      <c r="R265" s="41">
        <v>1681.6871000000001</v>
      </c>
      <c r="S265" s="41">
        <v>57312</v>
      </c>
      <c r="T265" s="41">
        <v>1260.864</v>
      </c>
      <c r="U265" s="41">
        <v>160321</v>
      </c>
      <c r="V265" s="41">
        <v>98836</v>
      </c>
      <c r="W265" s="41">
        <v>2943.7011000000002</v>
      </c>
      <c r="X265" s="41">
        <v>2111.3144000000002</v>
      </c>
    </row>
    <row r="266" spans="1:24" x14ac:dyDescent="0.35">
      <c r="A266" s="41" t="s">
        <v>16</v>
      </c>
      <c r="B266" s="41" t="s">
        <v>534</v>
      </c>
      <c r="C266" s="41" t="s">
        <v>822</v>
      </c>
      <c r="D266" s="41" t="s">
        <v>137</v>
      </c>
      <c r="E266" s="41" t="s">
        <v>137</v>
      </c>
      <c r="F266" s="41">
        <v>8234.5590324439399</v>
      </c>
      <c r="G266" s="41">
        <v>116670</v>
      </c>
      <c r="H266" s="41">
        <v>1081</v>
      </c>
      <c r="I266" s="41">
        <v>2242.4677999999994</v>
      </c>
      <c r="J266" s="41">
        <v>21.497899999999998</v>
      </c>
      <c r="K266" s="41">
        <v>233402</v>
      </c>
      <c r="L266" s="41">
        <v>8688</v>
      </c>
      <c r="M266" s="41">
        <v>4674.1863999999996</v>
      </c>
      <c r="N266" s="41">
        <v>177.69339999999997</v>
      </c>
      <c r="O266" s="41">
        <v>242090</v>
      </c>
      <c r="P266" s="41">
        <v>4851.8797999999997</v>
      </c>
      <c r="Q266" s="41">
        <v>134470</v>
      </c>
      <c r="R266" s="41">
        <v>2407.0129999999999</v>
      </c>
      <c r="S266" s="41">
        <v>239374</v>
      </c>
      <c r="T266" s="41">
        <v>5266.2280000000001</v>
      </c>
      <c r="U266" s="41">
        <v>252221</v>
      </c>
      <c r="V266" s="41">
        <v>481464</v>
      </c>
      <c r="W266" s="41">
        <v>4670.9786999999997</v>
      </c>
      <c r="X266" s="41">
        <v>10118.1078</v>
      </c>
    </row>
    <row r="267" spans="1:24" x14ac:dyDescent="0.35">
      <c r="A267" s="41" t="s">
        <v>16</v>
      </c>
      <c r="B267" s="41" t="s">
        <v>534</v>
      </c>
      <c r="C267" s="41" t="s">
        <v>651</v>
      </c>
      <c r="D267" s="41" t="s">
        <v>121</v>
      </c>
      <c r="E267" s="41" t="s">
        <v>121</v>
      </c>
      <c r="F267" s="41">
        <v>3726.9517619226899</v>
      </c>
      <c r="G267" s="41">
        <v>17326</v>
      </c>
      <c r="H267" s="41">
        <v>330</v>
      </c>
      <c r="I267" s="41">
        <v>332.19579999999996</v>
      </c>
      <c r="J267" s="41">
        <v>6.5670000000000011</v>
      </c>
      <c r="K267" s="41">
        <v>13859</v>
      </c>
      <c r="L267" s="41">
        <v>0</v>
      </c>
      <c r="M267" s="41">
        <v>278.86470000000003</v>
      </c>
      <c r="N267" s="41">
        <v>0</v>
      </c>
      <c r="O267" s="41">
        <v>13859</v>
      </c>
      <c r="P267" s="41">
        <v>278.86470000000003</v>
      </c>
      <c r="Q267" s="41">
        <v>73715</v>
      </c>
      <c r="R267" s="41">
        <v>1319.4984999999999</v>
      </c>
      <c r="S267" s="41">
        <v>18762</v>
      </c>
      <c r="T267" s="41">
        <v>412.76400000000001</v>
      </c>
      <c r="U267" s="41">
        <v>91371</v>
      </c>
      <c r="V267" s="41">
        <v>32621</v>
      </c>
      <c r="W267" s="41">
        <v>1658.2612999999999</v>
      </c>
      <c r="X267" s="41">
        <v>691.62869999999998</v>
      </c>
    </row>
    <row r="268" spans="1:24" x14ac:dyDescent="0.35">
      <c r="A268" s="41" t="s">
        <v>16</v>
      </c>
      <c r="B268" s="41" t="s">
        <v>534</v>
      </c>
      <c r="C268" s="41" t="s">
        <v>138</v>
      </c>
      <c r="D268" s="41" t="s">
        <v>139</v>
      </c>
      <c r="E268" s="41" t="s">
        <v>139</v>
      </c>
      <c r="F268" s="41">
        <v>3216.66594851229</v>
      </c>
      <c r="G268" s="41">
        <v>23309</v>
      </c>
      <c r="H268" s="41">
        <v>356</v>
      </c>
      <c r="I268" s="41">
        <v>443.92290000000003</v>
      </c>
      <c r="J268" s="41">
        <v>7.0648</v>
      </c>
      <c r="K268" s="41">
        <v>14566</v>
      </c>
      <c r="L268" s="41">
        <v>2159</v>
      </c>
      <c r="M268" s="41">
        <v>294.15340000000003</v>
      </c>
      <c r="N268" s="41">
        <v>45.319699999999997</v>
      </c>
      <c r="O268" s="41">
        <v>16725</v>
      </c>
      <c r="P268" s="41">
        <v>339.47310000000004</v>
      </c>
      <c r="Q268" s="41">
        <v>45754</v>
      </c>
      <c r="R268" s="41">
        <v>818.99659999999994</v>
      </c>
      <c r="S268" s="41">
        <v>19583</v>
      </c>
      <c r="T268" s="41">
        <v>430.82600000000002</v>
      </c>
      <c r="U268" s="41">
        <v>69419</v>
      </c>
      <c r="V268" s="41">
        <v>36308</v>
      </c>
      <c r="W268" s="41">
        <v>1269.9843000000001</v>
      </c>
      <c r="X268" s="41">
        <v>770.29910000000007</v>
      </c>
    </row>
    <row r="269" spans="1:24" x14ac:dyDescent="0.35">
      <c r="A269" s="41" t="s">
        <v>16</v>
      </c>
      <c r="B269" s="41" t="s">
        <v>534</v>
      </c>
      <c r="C269" s="41" t="s">
        <v>167</v>
      </c>
      <c r="D269" s="41" t="s">
        <v>168</v>
      </c>
      <c r="E269" s="41" t="s">
        <v>168</v>
      </c>
      <c r="F269" s="41">
        <v>3699.6267495866</v>
      </c>
      <c r="G269" s="41">
        <v>9551</v>
      </c>
      <c r="H269" s="41">
        <v>1388</v>
      </c>
      <c r="I269" s="41">
        <v>183.17130000000003</v>
      </c>
      <c r="J269" s="41">
        <v>27.605800000000002</v>
      </c>
      <c r="K269" s="41">
        <v>4864</v>
      </c>
      <c r="L269" s="41">
        <v>4101</v>
      </c>
      <c r="M269" s="41">
        <v>99.526200000000017</v>
      </c>
      <c r="N269" s="41">
        <v>85.741299999999995</v>
      </c>
      <c r="O269" s="41">
        <v>8965</v>
      </c>
      <c r="P269" s="41">
        <v>185.26750000000001</v>
      </c>
      <c r="Q269" s="41">
        <v>27210</v>
      </c>
      <c r="R269" s="41">
        <v>487.05900000000003</v>
      </c>
      <c r="S269" s="41">
        <v>21306</v>
      </c>
      <c r="T269" s="41">
        <v>468.73200000000003</v>
      </c>
      <c r="U269" s="41">
        <v>38149</v>
      </c>
      <c r="V269" s="41">
        <v>30271</v>
      </c>
      <c r="W269" s="41">
        <v>697.83609999999999</v>
      </c>
      <c r="X269" s="41">
        <v>653.99950000000001</v>
      </c>
    </row>
    <row r="270" spans="1:24" x14ac:dyDescent="0.35">
      <c r="A270" s="41" t="s">
        <v>16</v>
      </c>
      <c r="B270" s="41" t="s">
        <v>534</v>
      </c>
      <c r="C270" s="41" t="s">
        <v>663</v>
      </c>
      <c r="D270" s="41" t="s">
        <v>398</v>
      </c>
      <c r="E270" s="41" t="s">
        <v>398</v>
      </c>
      <c r="F270" s="41">
        <v>7968.3549481506898</v>
      </c>
      <c r="G270" s="41">
        <v>66065</v>
      </c>
      <c r="H270" s="41">
        <v>10940</v>
      </c>
      <c r="I270" s="41">
        <v>1279.1110999999999</v>
      </c>
      <c r="J270" s="41">
        <v>217.70600000000002</v>
      </c>
      <c r="K270" s="41">
        <v>28908</v>
      </c>
      <c r="L270" s="41">
        <v>13636</v>
      </c>
      <c r="M270" s="41">
        <v>588.20939999999996</v>
      </c>
      <c r="N270" s="41">
        <v>281.81100000000004</v>
      </c>
      <c r="O270" s="41">
        <v>42544</v>
      </c>
      <c r="P270" s="41">
        <v>870.0204</v>
      </c>
      <c r="Q270" s="41">
        <v>78230</v>
      </c>
      <c r="R270" s="41">
        <v>1400.317</v>
      </c>
      <c r="S270" s="41">
        <v>34064</v>
      </c>
      <c r="T270" s="41">
        <v>749.40800000000002</v>
      </c>
      <c r="U270" s="41">
        <v>155235</v>
      </c>
      <c r="V270" s="41">
        <v>76608</v>
      </c>
      <c r="W270" s="41">
        <v>2897.1340999999998</v>
      </c>
      <c r="X270" s="41">
        <v>1619.4284</v>
      </c>
    </row>
    <row r="271" spans="1:24" x14ac:dyDescent="0.35">
      <c r="A271" s="41" t="s">
        <v>16</v>
      </c>
      <c r="B271" s="41" t="s">
        <v>454</v>
      </c>
      <c r="C271" s="41" t="s">
        <v>56</v>
      </c>
      <c r="D271" s="41" t="s">
        <v>57</v>
      </c>
      <c r="E271" s="41" t="s">
        <v>57</v>
      </c>
      <c r="F271" s="41">
        <v>5414.5151411489396</v>
      </c>
      <c r="G271" s="41">
        <v>25392</v>
      </c>
      <c r="H271" s="41">
        <v>10</v>
      </c>
      <c r="I271" s="41">
        <v>475.05939999999993</v>
      </c>
      <c r="J271" s="41">
        <v>0.19900000000000001</v>
      </c>
      <c r="K271" s="41">
        <v>4208</v>
      </c>
      <c r="L271" s="41">
        <v>10</v>
      </c>
      <c r="M271" s="41">
        <v>86.4666</v>
      </c>
      <c r="N271" s="41">
        <v>0.21199999999999999</v>
      </c>
      <c r="O271" s="41">
        <v>4218</v>
      </c>
      <c r="P271" s="41">
        <v>86.678600000000003</v>
      </c>
      <c r="Q271" s="41">
        <v>119446</v>
      </c>
      <c r="R271" s="41">
        <v>2138.0834</v>
      </c>
      <c r="S271" s="41">
        <v>44775</v>
      </c>
      <c r="T271" s="41">
        <v>985.05</v>
      </c>
      <c r="U271" s="41">
        <v>144848</v>
      </c>
      <c r="V271" s="41">
        <v>48993</v>
      </c>
      <c r="W271" s="41">
        <v>2613.3418000000001</v>
      </c>
      <c r="X271" s="41">
        <v>1071.7285999999999</v>
      </c>
    </row>
    <row r="272" spans="1:24" x14ac:dyDescent="0.35">
      <c r="A272" s="41" t="s">
        <v>16</v>
      </c>
      <c r="B272" s="41" t="s">
        <v>454</v>
      </c>
      <c r="C272" s="41" t="s">
        <v>596</v>
      </c>
      <c r="D272" s="41" t="s">
        <v>75</v>
      </c>
      <c r="E272" s="41" t="s">
        <v>75</v>
      </c>
      <c r="F272" s="41">
        <v>2134.8922573468199</v>
      </c>
      <c r="G272" s="41">
        <v>3203</v>
      </c>
      <c r="H272" s="41">
        <v>0</v>
      </c>
      <c r="I272" s="41">
        <v>60.878100000000003</v>
      </c>
      <c r="J272" s="41">
        <v>0</v>
      </c>
      <c r="K272" s="41">
        <v>4134</v>
      </c>
      <c r="L272" s="41">
        <v>0</v>
      </c>
      <c r="M272" s="41">
        <v>83.101199999999992</v>
      </c>
      <c r="N272" s="41">
        <v>0</v>
      </c>
      <c r="O272" s="41">
        <v>4134</v>
      </c>
      <c r="P272" s="41">
        <v>83.101199999999992</v>
      </c>
      <c r="Q272" s="41">
        <v>39477</v>
      </c>
      <c r="R272" s="41">
        <v>706.63829999999996</v>
      </c>
      <c r="S272" s="41">
        <v>24383</v>
      </c>
      <c r="T272" s="41">
        <v>536.42600000000004</v>
      </c>
      <c r="U272" s="41">
        <v>42680</v>
      </c>
      <c r="V272" s="41">
        <v>28517</v>
      </c>
      <c r="W272" s="41">
        <v>767.51639999999998</v>
      </c>
      <c r="X272" s="41">
        <v>619.52719999999999</v>
      </c>
    </row>
    <row r="273" spans="1:24" x14ac:dyDescent="0.35">
      <c r="A273" s="41" t="s">
        <v>16</v>
      </c>
      <c r="B273" s="41" t="s">
        <v>454</v>
      </c>
      <c r="C273" s="41" t="s">
        <v>118</v>
      </c>
      <c r="D273" s="41" t="s">
        <v>119</v>
      </c>
      <c r="E273" s="41" t="s">
        <v>119</v>
      </c>
      <c r="F273" s="41">
        <v>7507.6974247606704</v>
      </c>
      <c r="G273" s="41">
        <v>35422</v>
      </c>
      <c r="H273" s="41">
        <v>109</v>
      </c>
      <c r="I273" s="41">
        <v>665.31979999999999</v>
      </c>
      <c r="J273" s="41">
        <v>2.1635</v>
      </c>
      <c r="K273" s="41">
        <v>9079</v>
      </c>
      <c r="L273" s="41">
        <v>0</v>
      </c>
      <c r="M273" s="41">
        <v>184.04949999999999</v>
      </c>
      <c r="N273" s="41">
        <v>0</v>
      </c>
      <c r="O273" s="41">
        <v>9079</v>
      </c>
      <c r="P273" s="41">
        <v>184.04949999999999</v>
      </c>
      <c r="Q273" s="41">
        <v>196929</v>
      </c>
      <c r="R273" s="41">
        <v>3525.0291000000002</v>
      </c>
      <c r="S273" s="41">
        <v>74795</v>
      </c>
      <c r="T273" s="41">
        <v>1645.49</v>
      </c>
      <c r="U273" s="41">
        <v>232460</v>
      </c>
      <c r="V273" s="41">
        <v>83874</v>
      </c>
      <c r="W273" s="41">
        <v>4192.5124000000005</v>
      </c>
      <c r="X273" s="41">
        <v>1829.5395000000001</v>
      </c>
    </row>
    <row r="274" spans="1:24" x14ac:dyDescent="0.35">
      <c r="A274" s="41" t="s">
        <v>16</v>
      </c>
      <c r="B274" s="41" t="s">
        <v>454</v>
      </c>
      <c r="C274" s="41" t="s">
        <v>140</v>
      </c>
      <c r="D274" s="41" t="s">
        <v>141</v>
      </c>
      <c r="E274" s="41" t="s">
        <v>141</v>
      </c>
      <c r="F274" s="41">
        <v>7035.5830788555104</v>
      </c>
      <c r="G274" s="41">
        <v>31817</v>
      </c>
      <c r="H274" s="41">
        <v>9683</v>
      </c>
      <c r="I274" s="41">
        <v>605.32629999999995</v>
      </c>
      <c r="J274" s="41">
        <v>192.68470000000002</v>
      </c>
      <c r="K274" s="41">
        <v>8589</v>
      </c>
      <c r="L274" s="41">
        <v>0</v>
      </c>
      <c r="M274" s="41">
        <v>173.68230000000003</v>
      </c>
      <c r="N274" s="41">
        <v>0</v>
      </c>
      <c r="O274" s="41">
        <v>8589</v>
      </c>
      <c r="P274" s="41">
        <v>173.68230000000003</v>
      </c>
      <c r="Q274" s="41">
        <v>98875</v>
      </c>
      <c r="R274" s="41">
        <v>1769.8625</v>
      </c>
      <c r="S274" s="41">
        <v>62029</v>
      </c>
      <c r="T274" s="41">
        <v>1364.6379999999999</v>
      </c>
      <c r="U274" s="41">
        <v>140375</v>
      </c>
      <c r="V274" s="41">
        <v>70618</v>
      </c>
      <c r="W274" s="41">
        <v>2567.8734999999997</v>
      </c>
      <c r="X274" s="41">
        <v>1538.3202999999999</v>
      </c>
    </row>
    <row r="275" spans="1:24" x14ac:dyDescent="0.35">
      <c r="A275" s="41" t="s">
        <v>16</v>
      </c>
      <c r="B275" s="41" t="s">
        <v>454</v>
      </c>
      <c r="C275" s="41" t="s">
        <v>151</v>
      </c>
      <c r="D275" s="41" t="s">
        <v>152</v>
      </c>
      <c r="E275" s="41" t="s">
        <v>152</v>
      </c>
      <c r="F275" s="41">
        <v>4833.2880263390398</v>
      </c>
      <c r="G275" s="41">
        <v>23721</v>
      </c>
      <c r="H275" s="41">
        <v>0</v>
      </c>
      <c r="I275" s="41">
        <v>441.42009999999999</v>
      </c>
      <c r="J275" s="41">
        <v>0</v>
      </c>
      <c r="K275" s="41">
        <v>7463</v>
      </c>
      <c r="L275" s="41">
        <v>0</v>
      </c>
      <c r="M275" s="41">
        <v>151.52970000000002</v>
      </c>
      <c r="N275" s="41">
        <v>0</v>
      </c>
      <c r="O275" s="41">
        <v>7463</v>
      </c>
      <c r="P275" s="41">
        <v>151.52970000000002</v>
      </c>
      <c r="Q275" s="41">
        <v>87164</v>
      </c>
      <c r="R275" s="41">
        <v>1560.2356</v>
      </c>
      <c r="S275" s="41">
        <v>52893</v>
      </c>
      <c r="T275" s="41">
        <v>1163.646</v>
      </c>
      <c r="U275" s="41">
        <v>110885</v>
      </c>
      <c r="V275" s="41">
        <v>60356</v>
      </c>
      <c r="W275" s="41">
        <v>2001.6557</v>
      </c>
      <c r="X275" s="41">
        <v>1315.1757</v>
      </c>
    </row>
    <row r="276" spans="1:24" x14ac:dyDescent="0.35">
      <c r="A276" s="41" t="s">
        <v>16</v>
      </c>
      <c r="B276" s="41" t="s">
        <v>454</v>
      </c>
      <c r="C276" s="41" t="s">
        <v>561</v>
      </c>
      <c r="D276" s="41" t="s">
        <v>132</v>
      </c>
      <c r="E276" s="41" t="s">
        <v>132</v>
      </c>
      <c r="F276" s="41">
        <v>6175.0204560386801</v>
      </c>
      <c r="G276" s="41">
        <v>55314</v>
      </c>
      <c r="H276" s="41">
        <v>0</v>
      </c>
      <c r="I276" s="41">
        <v>1028.5267999999999</v>
      </c>
      <c r="J276" s="41">
        <v>0</v>
      </c>
      <c r="K276" s="41">
        <v>1957</v>
      </c>
      <c r="L276" s="41">
        <v>0</v>
      </c>
      <c r="M276" s="41">
        <v>39.817900000000002</v>
      </c>
      <c r="N276" s="41">
        <v>0</v>
      </c>
      <c r="O276" s="41">
        <v>1957</v>
      </c>
      <c r="P276" s="41">
        <v>39.817900000000002</v>
      </c>
      <c r="Q276" s="41">
        <v>253581</v>
      </c>
      <c r="R276" s="41">
        <v>4539.0999000000002</v>
      </c>
      <c r="S276" s="41">
        <v>111810</v>
      </c>
      <c r="T276" s="41">
        <v>2459.8200000000002</v>
      </c>
      <c r="U276" s="41">
        <v>308895</v>
      </c>
      <c r="V276" s="41">
        <v>113767</v>
      </c>
      <c r="W276" s="41">
        <v>5567.6266999999998</v>
      </c>
      <c r="X276" s="41">
        <v>2499.6379000000002</v>
      </c>
    </row>
    <row r="277" spans="1:24" x14ac:dyDescent="0.35">
      <c r="A277" s="41" t="s">
        <v>16</v>
      </c>
      <c r="B277" s="41" t="s">
        <v>454</v>
      </c>
      <c r="C277" s="41" t="s">
        <v>358</v>
      </c>
      <c r="D277" s="41" t="s">
        <v>359</v>
      </c>
      <c r="E277" s="41" t="s">
        <v>359</v>
      </c>
      <c r="F277" s="41">
        <v>11601.746187230399</v>
      </c>
      <c r="G277" s="41">
        <v>147871</v>
      </c>
      <c r="H277" s="41">
        <v>12</v>
      </c>
      <c r="I277" s="41">
        <v>2740.8200999999999</v>
      </c>
      <c r="J277" s="41">
        <v>0.22899999999999998</v>
      </c>
      <c r="K277" s="41">
        <v>5718</v>
      </c>
      <c r="L277" s="41">
        <v>40</v>
      </c>
      <c r="M277" s="41">
        <v>116.72880000000001</v>
      </c>
      <c r="N277" s="41">
        <v>0.83499999999999996</v>
      </c>
      <c r="O277" s="41">
        <v>5758</v>
      </c>
      <c r="P277" s="41">
        <v>117.5638</v>
      </c>
      <c r="Q277" s="41">
        <v>421465</v>
      </c>
      <c r="R277" s="41">
        <v>7544.2235000000001</v>
      </c>
      <c r="S277" s="41">
        <v>105368</v>
      </c>
      <c r="T277" s="41">
        <v>2318.096</v>
      </c>
      <c r="U277" s="41">
        <v>569348</v>
      </c>
      <c r="V277" s="41">
        <v>111126</v>
      </c>
      <c r="W277" s="41">
        <v>10285.2726</v>
      </c>
      <c r="X277" s="41">
        <v>2435.6597999999999</v>
      </c>
    </row>
    <row r="278" spans="1:24" x14ac:dyDescent="0.35">
      <c r="A278" s="41" t="s">
        <v>16</v>
      </c>
      <c r="B278" s="41" t="s">
        <v>454</v>
      </c>
      <c r="C278" s="41" t="s">
        <v>203</v>
      </c>
      <c r="D278" s="41" t="s">
        <v>204</v>
      </c>
      <c r="E278" s="41" t="s">
        <v>204</v>
      </c>
      <c r="F278" s="41">
        <v>6754.2630157344302</v>
      </c>
      <c r="G278" s="41">
        <v>62687</v>
      </c>
      <c r="H278" s="41">
        <v>10445</v>
      </c>
      <c r="I278" s="41">
        <v>1179.3682999999999</v>
      </c>
      <c r="J278" s="41">
        <v>206.15309999999999</v>
      </c>
      <c r="K278" s="41">
        <v>11028</v>
      </c>
      <c r="L278" s="41">
        <v>2386</v>
      </c>
      <c r="M278" s="41">
        <v>225.1096</v>
      </c>
      <c r="N278" s="41">
        <v>51.456800000000001</v>
      </c>
      <c r="O278" s="41">
        <v>13414</v>
      </c>
      <c r="P278" s="41">
        <v>276.56639999999999</v>
      </c>
      <c r="Q278" s="41">
        <v>175124</v>
      </c>
      <c r="R278" s="41">
        <v>3134.7195999999999</v>
      </c>
      <c r="S278" s="41">
        <v>75452</v>
      </c>
      <c r="T278" s="41">
        <v>1659.944</v>
      </c>
      <c r="U278" s="41">
        <v>248256</v>
      </c>
      <c r="V278" s="41">
        <v>88866</v>
      </c>
      <c r="W278" s="41">
        <v>4520.241</v>
      </c>
      <c r="X278" s="41">
        <v>1936.5103999999999</v>
      </c>
    </row>
    <row r="279" spans="1:24" x14ac:dyDescent="0.35">
      <c r="A279" s="41" t="s">
        <v>16</v>
      </c>
      <c r="B279" s="41" t="s">
        <v>454</v>
      </c>
      <c r="C279" s="41" t="s">
        <v>217</v>
      </c>
      <c r="D279" s="41" t="s">
        <v>218</v>
      </c>
      <c r="E279" s="41" t="s">
        <v>218</v>
      </c>
      <c r="F279" s="41">
        <v>6805.8653352270003</v>
      </c>
      <c r="G279" s="41">
        <v>4485</v>
      </c>
      <c r="H279" s="41">
        <v>12</v>
      </c>
      <c r="I279" s="41">
        <v>87.463700000000017</v>
      </c>
      <c r="J279" s="41">
        <v>0.23320000000000002</v>
      </c>
      <c r="K279" s="41">
        <v>3642</v>
      </c>
      <c r="L279" s="41">
        <v>0</v>
      </c>
      <c r="M279" s="41">
        <v>74.298400000000001</v>
      </c>
      <c r="N279" s="41">
        <v>0</v>
      </c>
      <c r="O279" s="41">
        <v>3642</v>
      </c>
      <c r="P279" s="41">
        <v>74.298400000000001</v>
      </c>
      <c r="Q279" s="41">
        <v>107125</v>
      </c>
      <c r="R279" s="41">
        <v>1917.5374999999999</v>
      </c>
      <c r="S279" s="41">
        <v>57148</v>
      </c>
      <c r="T279" s="41">
        <v>1257.2560000000001</v>
      </c>
      <c r="U279" s="41">
        <v>111622</v>
      </c>
      <c r="V279" s="41">
        <v>60790</v>
      </c>
      <c r="W279" s="41">
        <v>2005.2343999999998</v>
      </c>
      <c r="X279" s="41">
        <v>1331.5544</v>
      </c>
    </row>
    <row r="280" spans="1:24" x14ac:dyDescent="0.35">
      <c r="A280" s="41" t="s">
        <v>16</v>
      </c>
      <c r="B280" s="41" t="s">
        <v>454</v>
      </c>
      <c r="C280" s="41" t="s">
        <v>240</v>
      </c>
      <c r="D280" s="41" t="s">
        <v>241</v>
      </c>
      <c r="E280" s="41" t="s">
        <v>241</v>
      </c>
      <c r="F280" s="41">
        <v>4253.8801784653697</v>
      </c>
      <c r="G280" s="41">
        <v>22613</v>
      </c>
      <c r="H280" s="41">
        <v>92</v>
      </c>
      <c r="I280" s="41">
        <v>425.8039</v>
      </c>
      <c r="J280" s="41">
        <v>1.8308</v>
      </c>
      <c r="K280" s="41">
        <v>15659</v>
      </c>
      <c r="L280" s="41">
        <v>2037</v>
      </c>
      <c r="M280" s="41">
        <v>320.18630000000002</v>
      </c>
      <c r="N280" s="41">
        <v>45.551699999999997</v>
      </c>
      <c r="O280" s="41">
        <v>17696</v>
      </c>
      <c r="P280" s="41">
        <v>365.738</v>
      </c>
      <c r="Q280" s="41">
        <v>123818</v>
      </c>
      <c r="R280" s="41">
        <v>2216.3422</v>
      </c>
      <c r="S280" s="41">
        <v>59468</v>
      </c>
      <c r="T280" s="41">
        <v>1308.296</v>
      </c>
      <c r="U280" s="41">
        <v>146523</v>
      </c>
      <c r="V280" s="41">
        <v>77164</v>
      </c>
      <c r="W280" s="41">
        <v>2643.9769000000001</v>
      </c>
      <c r="X280" s="41">
        <v>1674.0340000000001</v>
      </c>
    </row>
    <row r="281" spans="1:24" x14ac:dyDescent="0.35">
      <c r="A281" s="41" t="s">
        <v>16</v>
      </c>
      <c r="B281" s="41" t="s">
        <v>454</v>
      </c>
      <c r="C281" s="41" t="s">
        <v>652</v>
      </c>
      <c r="D281" s="41" t="s">
        <v>254</v>
      </c>
      <c r="E281" s="41" t="s">
        <v>254</v>
      </c>
      <c r="F281" s="41">
        <v>5742.97969466839</v>
      </c>
      <c r="G281" s="41">
        <v>29718</v>
      </c>
      <c r="H281" s="41">
        <v>20</v>
      </c>
      <c r="I281" s="41">
        <v>559.25959999999998</v>
      </c>
      <c r="J281" s="41">
        <v>0.39800000000000002</v>
      </c>
      <c r="K281" s="41">
        <v>5471</v>
      </c>
      <c r="L281" s="41">
        <v>13</v>
      </c>
      <c r="M281" s="41">
        <v>110.8463</v>
      </c>
      <c r="N281" s="41">
        <v>0.25870000000000004</v>
      </c>
      <c r="O281" s="41">
        <v>5484</v>
      </c>
      <c r="P281" s="41">
        <v>111.105</v>
      </c>
      <c r="Q281" s="41">
        <v>92898</v>
      </c>
      <c r="R281" s="41">
        <v>1662.8742</v>
      </c>
      <c r="S281" s="41">
        <v>45220</v>
      </c>
      <c r="T281" s="41">
        <v>994.84</v>
      </c>
      <c r="U281" s="41">
        <v>122636</v>
      </c>
      <c r="V281" s="41">
        <v>50704</v>
      </c>
      <c r="W281" s="41">
        <v>2222.5317999999997</v>
      </c>
      <c r="X281" s="41">
        <v>1105.9449999999999</v>
      </c>
    </row>
    <row r="282" spans="1:24" x14ac:dyDescent="0.35">
      <c r="A282" s="41" t="s">
        <v>16</v>
      </c>
      <c r="B282" s="41" t="s">
        <v>454</v>
      </c>
      <c r="C282" s="41" t="s">
        <v>462</v>
      </c>
      <c r="D282" s="41" t="s">
        <v>284</v>
      </c>
      <c r="E282" s="41" t="s">
        <v>284</v>
      </c>
      <c r="F282" s="41">
        <v>7490.2207887382001</v>
      </c>
      <c r="G282" s="41">
        <v>94084</v>
      </c>
      <c r="H282" s="41">
        <v>0</v>
      </c>
      <c r="I282" s="41">
        <v>1823.91</v>
      </c>
      <c r="J282" s="41">
        <v>0</v>
      </c>
      <c r="K282" s="41">
        <v>43954</v>
      </c>
      <c r="L282" s="41">
        <v>112</v>
      </c>
      <c r="M282" s="41">
        <v>890.98919999999998</v>
      </c>
      <c r="N282" s="41">
        <v>2.2288000000000001</v>
      </c>
      <c r="O282" s="41">
        <v>44066</v>
      </c>
      <c r="P282" s="41">
        <v>893.21799999999996</v>
      </c>
      <c r="Q282" s="41">
        <v>173768</v>
      </c>
      <c r="R282" s="41">
        <v>3110.4472000000001</v>
      </c>
      <c r="S282" s="41">
        <v>113880</v>
      </c>
      <c r="T282" s="41">
        <v>2505.36</v>
      </c>
      <c r="U282" s="41">
        <v>267852</v>
      </c>
      <c r="V282" s="41">
        <v>157946</v>
      </c>
      <c r="W282" s="41">
        <v>4934.3572000000004</v>
      </c>
      <c r="X282" s="41">
        <v>3398.578</v>
      </c>
    </row>
    <row r="283" spans="1:24" x14ac:dyDescent="0.35">
      <c r="A283" s="41" t="s">
        <v>16</v>
      </c>
      <c r="B283" s="41" t="s">
        <v>454</v>
      </c>
      <c r="C283" s="41" t="s">
        <v>385</v>
      </c>
      <c r="D283" s="41" t="s">
        <v>386</v>
      </c>
      <c r="E283" s="41" t="s">
        <v>386</v>
      </c>
      <c r="F283" s="41">
        <v>3577.5654110274299</v>
      </c>
      <c r="G283" s="41">
        <v>23585</v>
      </c>
      <c r="H283" s="41">
        <v>8962</v>
      </c>
      <c r="I283" s="41">
        <v>443.77609999999999</v>
      </c>
      <c r="J283" s="41">
        <v>174.00659999999999</v>
      </c>
      <c r="K283" s="41">
        <v>3535</v>
      </c>
      <c r="L283" s="41">
        <v>0</v>
      </c>
      <c r="M283" s="41">
        <v>70.980900000000005</v>
      </c>
      <c r="N283" s="41">
        <v>0</v>
      </c>
      <c r="O283" s="41">
        <v>3535</v>
      </c>
      <c r="P283" s="41">
        <v>70.980900000000005</v>
      </c>
      <c r="Q283" s="41">
        <v>70848</v>
      </c>
      <c r="R283" s="41">
        <v>1268.1792</v>
      </c>
      <c r="S283" s="41">
        <v>22043</v>
      </c>
      <c r="T283" s="41">
        <v>484.94600000000003</v>
      </c>
      <c r="U283" s="41">
        <v>103395</v>
      </c>
      <c r="V283" s="41">
        <v>25578</v>
      </c>
      <c r="W283" s="41">
        <v>1885.9619</v>
      </c>
      <c r="X283" s="41">
        <v>555.92690000000005</v>
      </c>
    </row>
    <row r="284" spans="1:24" x14ac:dyDescent="0.35">
      <c r="A284" s="41" t="s">
        <v>16</v>
      </c>
      <c r="B284" s="41" t="s">
        <v>491</v>
      </c>
      <c r="C284" s="41" t="s">
        <v>76</v>
      </c>
      <c r="D284" s="41" t="s">
        <v>77</v>
      </c>
      <c r="E284" s="41" t="s">
        <v>77</v>
      </c>
      <c r="F284" s="41">
        <v>7177.8750025953505</v>
      </c>
      <c r="G284" s="41">
        <v>45957</v>
      </c>
      <c r="H284" s="41">
        <v>2</v>
      </c>
      <c r="I284" s="41">
        <v>880.21069999999997</v>
      </c>
      <c r="J284" s="41">
        <v>3.6999999999999998E-2</v>
      </c>
      <c r="K284" s="41">
        <v>16080</v>
      </c>
      <c r="L284" s="41">
        <v>0</v>
      </c>
      <c r="M284" s="41">
        <v>330.86259999999999</v>
      </c>
      <c r="N284" s="41">
        <v>0</v>
      </c>
      <c r="O284" s="41">
        <v>16080</v>
      </c>
      <c r="P284" s="41">
        <v>330.86259999999999</v>
      </c>
      <c r="Q284" s="41">
        <v>2798</v>
      </c>
      <c r="R284" s="41">
        <v>50.084200000000003</v>
      </c>
      <c r="S284" s="41">
        <v>1909</v>
      </c>
      <c r="T284" s="41">
        <v>41.997999999999998</v>
      </c>
      <c r="U284" s="41">
        <v>48757</v>
      </c>
      <c r="V284" s="41">
        <v>17989</v>
      </c>
      <c r="W284" s="41">
        <v>930.33190000000002</v>
      </c>
      <c r="X284" s="41">
        <v>372.86059999999998</v>
      </c>
    </row>
    <row r="285" spans="1:24" x14ac:dyDescent="0.35">
      <c r="A285" s="41" t="s">
        <v>16</v>
      </c>
      <c r="B285" s="41" t="s">
        <v>491</v>
      </c>
      <c r="C285" s="41" t="s">
        <v>82</v>
      </c>
      <c r="D285" s="41" t="s">
        <v>83</v>
      </c>
      <c r="E285" s="41" t="s">
        <v>83</v>
      </c>
      <c r="F285" s="41">
        <v>7434.8120487060996</v>
      </c>
      <c r="G285" s="41">
        <v>54284</v>
      </c>
      <c r="H285" s="41">
        <v>2</v>
      </c>
      <c r="I285" s="41">
        <v>1011.4821999999999</v>
      </c>
      <c r="J285" s="41">
        <v>3.9800000000000002E-2</v>
      </c>
      <c r="K285" s="41">
        <v>3091</v>
      </c>
      <c r="L285" s="41">
        <v>944</v>
      </c>
      <c r="M285" s="41">
        <v>62.857700000000008</v>
      </c>
      <c r="N285" s="41">
        <v>19.815200000000001</v>
      </c>
      <c r="O285" s="41">
        <v>4035</v>
      </c>
      <c r="P285" s="41">
        <v>82.672900000000013</v>
      </c>
      <c r="Q285" s="41">
        <v>195831</v>
      </c>
      <c r="R285" s="41">
        <v>3505.3748999999998</v>
      </c>
      <c r="S285" s="41">
        <v>84523</v>
      </c>
      <c r="T285" s="41">
        <v>1859.5060000000001</v>
      </c>
      <c r="U285" s="41">
        <v>250117</v>
      </c>
      <c r="V285" s="41">
        <v>88558</v>
      </c>
      <c r="W285" s="41">
        <v>4516.8968999999997</v>
      </c>
      <c r="X285" s="41">
        <v>1942.1789000000001</v>
      </c>
    </row>
    <row r="286" spans="1:24" x14ac:dyDescent="0.35">
      <c r="A286" s="41" t="s">
        <v>16</v>
      </c>
      <c r="B286" s="41" t="s">
        <v>491</v>
      </c>
      <c r="C286" s="41" t="s">
        <v>86</v>
      </c>
      <c r="D286" s="41" t="s">
        <v>87</v>
      </c>
      <c r="E286" s="41" t="s">
        <v>87</v>
      </c>
      <c r="F286" s="41">
        <v>7776.0592883651898</v>
      </c>
      <c r="G286" s="41">
        <v>49441</v>
      </c>
      <c r="H286" s="41">
        <v>10976</v>
      </c>
      <c r="I286" s="41">
        <v>935.09989999999993</v>
      </c>
      <c r="J286" s="41">
        <v>209.06900000000002</v>
      </c>
      <c r="K286" s="41">
        <v>12923</v>
      </c>
      <c r="L286" s="41">
        <v>3638</v>
      </c>
      <c r="M286" s="41">
        <v>262.53930000000003</v>
      </c>
      <c r="N286" s="41">
        <v>72.744600000000005</v>
      </c>
      <c r="O286" s="41">
        <v>16561</v>
      </c>
      <c r="P286" s="41">
        <v>335.28390000000002</v>
      </c>
      <c r="Q286" s="41">
        <v>132499</v>
      </c>
      <c r="R286" s="41">
        <v>2371.7321000000002</v>
      </c>
      <c r="S286" s="41">
        <v>67890</v>
      </c>
      <c r="T286" s="41">
        <v>1493.58</v>
      </c>
      <c r="U286" s="41">
        <v>192916</v>
      </c>
      <c r="V286" s="41">
        <v>84451</v>
      </c>
      <c r="W286" s="41">
        <v>3515.9009999999998</v>
      </c>
      <c r="X286" s="41">
        <v>1828.8638999999998</v>
      </c>
    </row>
    <row r="287" spans="1:24" x14ac:dyDescent="0.35">
      <c r="A287" s="41" t="s">
        <v>16</v>
      </c>
      <c r="B287" s="41" t="s">
        <v>491</v>
      </c>
      <c r="C287" s="41" t="s">
        <v>111</v>
      </c>
      <c r="D287" s="41" t="s">
        <v>112</v>
      </c>
      <c r="E287" s="41" t="s">
        <v>112</v>
      </c>
      <c r="F287" s="41">
        <v>11751.046349808301</v>
      </c>
      <c r="G287" s="41">
        <v>121440</v>
      </c>
      <c r="H287" s="41">
        <v>5</v>
      </c>
      <c r="I287" s="41">
        <v>2285.924</v>
      </c>
      <c r="J287" s="41">
        <v>9.6700000000000008E-2</v>
      </c>
      <c r="K287" s="41">
        <v>14989</v>
      </c>
      <c r="L287" s="41">
        <v>3</v>
      </c>
      <c r="M287" s="41">
        <v>303.9751</v>
      </c>
      <c r="N287" s="41">
        <v>6.7500000000000004E-2</v>
      </c>
      <c r="O287" s="41">
        <v>14992</v>
      </c>
      <c r="P287" s="41">
        <v>304.04259999999999</v>
      </c>
      <c r="Q287" s="41">
        <v>283099</v>
      </c>
      <c r="R287" s="41">
        <v>5067.4721</v>
      </c>
      <c r="S287" s="41">
        <v>114319</v>
      </c>
      <c r="T287" s="41">
        <v>2515.018</v>
      </c>
      <c r="U287" s="41">
        <v>404544</v>
      </c>
      <c r="V287" s="41">
        <v>129311</v>
      </c>
      <c r="W287" s="41">
        <v>7353.4928</v>
      </c>
      <c r="X287" s="41">
        <v>2819.0605999999998</v>
      </c>
    </row>
    <row r="288" spans="1:24" x14ac:dyDescent="0.35">
      <c r="A288" s="41" t="s">
        <v>16</v>
      </c>
      <c r="B288" s="41" t="s">
        <v>491</v>
      </c>
      <c r="C288" s="41" t="s">
        <v>699</v>
      </c>
      <c r="D288" s="41" t="s">
        <v>164</v>
      </c>
      <c r="E288" s="41" t="s">
        <v>164</v>
      </c>
      <c r="F288" s="41">
        <v>9897.6383506155107</v>
      </c>
      <c r="G288" s="41">
        <v>50484</v>
      </c>
      <c r="H288" s="41">
        <v>0</v>
      </c>
      <c r="I288" s="41">
        <v>940.31420000000003</v>
      </c>
      <c r="J288" s="41">
        <v>0</v>
      </c>
      <c r="K288" s="41">
        <v>3281</v>
      </c>
      <c r="L288" s="41">
        <v>6</v>
      </c>
      <c r="M288" s="41">
        <v>66.693300000000008</v>
      </c>
      <c r="N288" s="41">
        <v>0.1246</v>
      </c>
      <c r="O288" s="41">
        <v>3287</v>
      </c>
      <c r="P288" s="41">
        <v>66.817900000000009</v>
      </c>
      <c r="Q288" s="41">
        <v>184589</v>
      </c>
      <c r="R288" s="41">
        <v>3304.1430999999998</v>
      </c>
      <c r="S288" s="41">
        <v>84714</v>
      </c>
      <c r="T288" s="41">
        <v>1863.7080000000001</v>
      </c>
      <c r="U288" s="41">
        <v>235073</v>
      </c>
      <c r="V288" s="41">
        <v>88001</v>
      </c>
      <c r="W288" s="41">
        <v>4244.4573</v>
      </c>
      <c r="X288" s="41">
        <v>1930.5259000000001</v>
      </c>
    </row>
    <row r="289" spans="1:24" x14ac:dyDescent="0.35">
      <c r="A289" s="41" t="s">
        <v>16</v>
      </c>
      <c r="B289" s="41" t="s">
        <v>491</v>
      </c>
      <c r="C289" s="41" t="s">
        <v>729</v>
      </c>
      <c r="D289" s="41" t="s">
        <v>176</v>
      </c>
      <c r="E289" s="41" t="s">
        <v>176</v>
      </c>
      <c r="F289" s="41">
        <v>9192.9681255110809</v>
      </c>
      <c r="G289" s="41">
        <v>158757</v>
      </c>
      <c r="H289" s="41">
        <v>5516</v>
      </c>
      <c r="I289" s="41">
        <v>3039.4985000000001</v>
      </c>
      <c r="J289" s="41">
        <v>108.14019999999999</v>
      </c>
      <c r="K289" s="41">
        <v>71342</v>
      </c>
      <c r="L289" s="41">
        <v>2101</v>
      </c>
      <c r="M289" s="41">
        <v>1447.8794</v>
      </c>
      <c r="N289" s="41">
        <v>41.815100000000008</v>
      </c>
      <c r="O289" s="41">
        <v>73443</v>
      </c>
      <c r="P289" s="41">
        <v>1489.6945000000001</v>
      </c>
      <c r="Q289" s="41">
        <v>175888</v>
      </c>
      <c r="R289" s="41">
        <v>3148.3951999999999</v>
      </c>
      <c r="S289" s="41">
        <v>78763</v>
      </c>
      <c r="T289" s="41">
        <v>1732.7860000000001</v>
      </c>
      <c r="U289" s="41">
        <v>340161</v>
      </c>
      <c r="V289" s="41">
        <v>152206</v>
      </c>
      <c r="W289" s="41">
        <v>6296.0339000000004</v>
      </c>
      <c r="X289" s="41">
        <v>3222.4805000000001</v>
      </c>
    </row>
    <row r="290" spans="1:24" x14ac:dyDescent="0.35">
      <c r="A290" s="41" t="s">
        <v>16</v>
      </c>
      <c r="B290" s="41" t="s">
        <v>491</v>
      </c>
      <c r="C290" s="41" t="s">
        <v>642</v>
      </c>
      <c r="D290" s="41" t="s">
        <v>214</v>
      </c>
      <c r="E290" s="41" t="s">
        <v>214</v>
      </c>
      <c r="F290" s="41">
        <v>5473.5406150970502</v>
      </c>
      <c r="G290" s="41">
        <v>14962</v>
      </c>
      <c r="H290" s="41">
        <v>0</v>
      </c>
      <c r="I290" s="41">
        <v>282.20520000000005</v>
      </c>
      <c r="J290" s="41">
        <v>0</v>
      </c>
      <c r="K290" s="41">
        <v>9146</v>
      </c>
      <c r="L290" s="41">
        <v>0</v>
      </c>
      <c r="M290" s="41">
        <v>182.45519999999999</v>
      </c>
      <c r="N290" s="41">
        <v>0</v>
      </c>
      <c r="O290" s="41">
        <v>9146</v>
      </c>
      <c r="P290" s="41">
        <v>182.45519999999999</v>
      </c>
      <c r="Q290" s="41">
        <v>113942</v>
      </c>
      <c r="R290" s="41">
        <v>2039.5617999999999</v>
      </c>
      <c r="S290" s="41">
        <v>69130</v>
      </c>
      <c r="T290" s="41">
        <v>1520.86</v>
      </c>
      <c r="U290" s="41">
        <v>128904</v>
      </c>
      <c r="V290" s="41">
        <v>78276</v>
      </c>
      <c r="W290" s="41">
        <v>2321.7669999999998</v>
      </c>
      <c r="X290" s="41">
        <v>1703.3152</v>
      </c>
    </row>
    <row r="291" spans="1:24" x14ac:dyDescent="0.35">
      <c r="A291" s="41" t="s">
        <v>16</v>
      </c>
      <c r="B291" s="41" t="s">
        <v>491</v>
      </c>
      <c r="C291" s="41" t="s">
        <v>272</v>
      </c>
      <c r="D291" s="41" t="s">
        <v>273</v>
      </c>
      <c r="E291" s="41" t="s">
        <v>273</v>
      </c>
      <c r="F291" s="41">
        <v>6651.0969103473899</v>
      </c>
      <c r="G291" s="41">
        <v>34683</v>
      </c>
      <c r="H291" s="41">
        <v>6450</v>
      </c>
      <c r="I291" s="41">
        <v>645.53309999999976</v>
      </c>
      <c r="J291" s="41">
        <v>124.69820000000001</v>
      </c>
      <c r="K291" s="41">
        <v>3282</v>
      </c>
      <c r="L291" s="41">
        <v>2411</v>
      </c>
      <c r="M291" s="41">
        <v>67.890999999999991</v>
      </c>
      <c r="N291" s="41">
        <v>50.6205</v>
      </c>
      <c r="O291" s="41">
        <v>5693</v>
      </c>
      <c r="P291" s="41">
        <v>118.51149999999998</v>
      </c>
      <c r="Q291" s="41">
        <v>100717</v>
      </c>
      <c r="R291" s="41">
        <v>1802.8343</v>
      </c>
      <c r="S291" s="41">
        <v>47702</v>
      </c>
      <c r="T291" s="41">
        <v>1049.444</v>
      </c>
      <c r="U291" s="41">
        <v>141850</v>
      </c>
      <c r="V291" s="41">
        <v>53395</v>
      </c>
      <c r="W291" s="41">
        <v>2573.0655999999999</v>
      </c>
      <c r="X291" s="41">
        <v>1167.9555</v>
      </c>
    </row>
    <row r="292" spans="1:24" x14ac:dyDescent="0.35">
      <c r="A292" s="41" t="s">
        <v>16</v>
      </c>
      <c r="B292" s="41" t="s">
        <v>433</v>
      </c>
      <c r="C292" s="41" t="s">
        <v>31</v>
      </c>
      <c r="D292" s="41" t="s">
        <v>32</v>
      </c>
      <c r="E292" s="41" t="s">
        <v>32</v>
      </c>
      <c r="F292" s="41">
        <v>14435.3155174274</v>
      </c>
      <c r="G292" s="41">
        <v>149159</v>
      </c>
      <c r="H292" s="41">
        <v>31006</v>
      </c>
      <c r="I292" s="41">
        <v>2907.5502999999999</v>
      </c>
      <c r="J292" s="41">
        <v>616.98159999999996</v>
      </c>
      <c r="K292" s="41">
        <v>178269</v>
      </c>
      <c r="L292" s="41">
        <v>83202</v>
      </c>
      <c r="M292" s="41">
        <v>3620.2569000000003</v>
      </c>
      <c r="N292" s="41">
        <v>1738.1138000000003</v>
      </c>
      <c r="O292" s="41">
        <v>261471</v>
      </c>
      <c r="P292" s="41">
        <v>5358.3707000000004</v>
      </c>
      <c r="Q292" s="41">
        <v>330174</v>
      </c>
      <c r="R292" s="41">
        <v>5910.1145999999999</v>
      </c>
      <c r="S292" s="41">
        <v>140754</v>
      </c>
      <c r="T292" s="41">
        <v>3096.5880000000002</v>
      </c>
      <c r="U292" s="41">
        <v>510339</v>
      </c>
      <c r="V292" s="41">
        <v>402225</v>
      </c>
      <c r="W292" s="41">
        <v>9434.6464999999989</v>
      </c>
      <c r="X292" s="41">
        <v>8454.958700000001</v>
      </c>
    </row>
    <row r="293" spans="1:24" x14ac:dyDescent="0.35">
      <c r="A293" s="41" t="s">
        <v>16</v>
      </c>
      <c r="B293" s="41" t="s">
        <v>433</v>
      </c>
      <c r="C293" s="41" t="s">
        <v>726</v>
      </c>
      <c r="D293" s="41" t="s">
        <v>39</v>
      </c>
      <c r="E293" s="41" t="s">
        <v>39</v>
      </c>
      <c r="F293" s="41">
        <v>7621.3606782384504</v>
      </c>
      <c r="G293" s="41">
        <v>27621</v>
      </c>
      <c r="H293" s="41">
        <v>346</v>
      </c>
      <c r="I293" s="41">
        <v>541.77589999999998</v>
      </c>
      <c r="J293" s="41">
        <v>6.6978000000000009</v>
      </c>
      <c r="K293" s="41">
        <v>10503</v>
      </c>
      <c r="L293" s="41">
        <v>59</v>
      </c>
      <c r="M293" s="41">
        <v>215.71249999999998</v>
      </c>
      <c r="N293" s="41">
        <v>1.1793</v>
      </c>
      <c r="O293" s="41">
        <v>10562</v>
      </c>
      <c r="P293" s="41">
        <v>216.89179999999999</v>
      </c>
      <c r="Q293" s="41">
        <v>76733</v>
      </c>
      <c r="R293" s="41">
        <v>1373.5207</v>
      </c>
      <c r="S293" s="41">
        <v>61349</v>
      </c>
      <c r="T293" s="41">
        <v>1349.6780000000001</v>
      </c>
      <c r="U293" s="41">
        <v>104700</v>
      </c>
      <c r="V293" s="41">
        <v>71911</v>
      </c>
      <c r="W293" s="41">
        <v>1921.9944</v>
      </c>
      <c r="X293" s="41">
        <v>1566.5698000000002</v>
      </c>
    </row>
    <row r="294" spans="1:24" x14ac:dyDescent="0.35">
      <c r="A294" s="41" t="s">
        <v>16</v>
      </c>
      <c r="B294" s="41" t="s">
        <v>433</v>
      </c>
      <c r="C294" s="41" t="s">
        <v>65</v>
      </c>
      <c r="D294" s="41" t="s">
        <v>66</v>
      </c>
      <c r="E294" s="41" t="s">
        <v>66</v>
      </c>
      <c r="F294" s="41">
        <v>8264.4768043061595</v>
      </c>
      <c r="G294" s="41">
        <v>35988</v>
      </c>
      <c r="H294" s="41">
        <v>452</v>
      </c>
      <c r="I294" s="41">
        <v>699.03780000000006</v>
      </c>
      <c r="J294" s="41">
        <v>8.9906000000000006</v>
      </c>
      <c r="K294" s="41">
        <v>8001</v>
      </c>
      <c r="L294" s="41">
        <v>306</v>
      </c>
      <c r="M294" s="41">
        <v>164.41990000000001</v>
      </c>
      <c r="N294" s="41">
        <v>6.4404000000000003</v>
      </c>
      <c r="O294" s="41">
        <v>8307</v>
      </c>
      <c r="P294" s="41">
        <v>170.86030000000002</v>
      </c>
      <c r="Q294" s="41">
        <v>80924</v>
      </c>
      <c r="R294" s="41">
        <v>1448.5396000000001</v>
      </c>
      <c r="S294" s="41">
        <v>57648</v>
      </c>
      <c r="T294" s="41">
        <v>1268.2560000000001</v>
      </c>
      <c r="U294" s="41">
        <v>117364</v>
      </c>
      <c r="V294" s="41">
        <v>65955</v>
      </c>
      <c r="W294" s="41">
        <v>2156.5680000000002</v>
      </c>
      <c r="X294" s="41">
        <v>1439.1163000000001</v>
      </c>
    </row>
    <row r="295" spans="1:24" x14ac:dyDescent="0.35">
      <c r="A295" s="41" t="s">
        <v>16</v>
      </c>
      <c r="B295" s="41" t="s">
        <v>433</v>
      </c>
      <c r="C295" s="41" t="s">
        <v>130</v>
      </c>
      <c r="D295" s="41" t="s">
        <v>131</v>
      </c>
      <c r="E295" s="41" t="s">
        <v>131</v>
      </c>
      <c r="F295" s="41">
        <v>10159.0472967936</v>
      </c>
      <c r="G295" s="41">
        <v>6774</v>
      </c>
      <c r="H295" s="41">
        <v>22</v>
      </c>
      <c r="I295" s="41">
        <v>131.0898</v>
      </c>
      <c r="J295" s="41">
        <v>0.43780000000000002</v>
      </c>
      <c r="K295" s="41">
        <v>4830</v>
      </c>
      <c r="L295" s="41">
        <v>685</v>
      </c>
      <c r="M295" s="41">
        <v>98.792400000000015</v>
      </c>
      <c r="N295" s="41">
        <v>14.138499999999999</v>
      </c>
      <c r="O295" s="41">
        <v>5515</v>
      </c>
      <c r="P295" s="41">
        <v>112.93090000000001</v>
      </c>
      <c r="Q295" s="41">
        <v>114288</v>
      </c>
      <c r="R295" s="41">
        <v>2045.7552000000001</v>
      </c>
      <c r="S295" s="41">
        <v>59863</v>
      </c>
      <c r="T295" s="41">
        <v>1316.9860000000001</v>
      </c>
      <c r="U295" s="41">
        <v>121084</v>
      </c>
      <c r="V295" s="41">
        <v>65378</v>
      </c>
      <c r="W295" s="41">
        <v>2177.2828</v>
      </c>
      <c r="X295" s="41">
        <v>1429.9169000000002</v>
      </c>
    </row>
    <row r="296" spans="1:24" x14ac:dyDescent="0.35">
      <c r="A296" s="41" t="s">
        <v>16</v>
      </c>
      <c r="B296" s="41" t="s">
        <v>433</v>
      </c>
      <c r="C296" s="41" t="s">
        <v>611</v>
      </c>
      <c r="D296" s="41" t="s">
        <v>360</v>
      </c>
      <c r="E296" s="41" t="s">
        <v>360</v>
      </c>
      <c r="F296" s="41">
        <v>15501.6163628458</v>
      </c>
      <c r="G296" s="41">
        <v>160317</v>
      </c>
      <c r="H296" s="41">
        <v>86095</v>
      </c>
      <c r="I296" s="41">
        <v>3030.9784999999993</v>
      </c>
      <c r="J296" s="41">
        <v>1682.4442999999999</v>
      </c>
      <c r="K296" s="41">
        <v>38886</v>
      </c>
      <c r="L296" s="41">
        <v>43619</v>
      </c>
      <c r="M296" s="41">
        <v>797.6318</v>
      </c>
      <c r="N296" s="41">
        <v>925.81349999999998</v>
      </c>
      <c r="O296" s="41">
        <v>82505</v>
      </c>
      <c r="P296" s="41">
        <v>1723.4452999999999</v>
      </c>
      <c r="Q296" s="41">
        <v>248691</v>
      </c>
      <c r="R296" s="41">
        <v>4451.5689000000002</v>
      </c>
      <c r="S296" s="41">
        <v>89024</v>
      </c>
      <c r="T296" s="41">
        <v>1958.528</v>
      </c>
      <c r="U296" s="41">
        <v>495103</v>
      </c>
      <c r="V296" s="41">
        <v>171529</v>
      </c>
      <c r="W296" s="41">
        <v>9164.9916999999987</v>
      </c>
      <c r="X296" s="41">
        <v>3681.9732999999997</v>
      </c>
    </row>
    <row r="297" spans="1:24" x14ac:dyDescent="0.35">
      <c r="A297" s="41" t="s">
        <v>16</v>
      </c>
      <c r="B297" s="41" t="s">
        <v>433</v>
      </c>
      <c r="C297" s="41" t="s">
        <v>170</v>
      </c>
      <c r="D297" s="41" t="s">
        <v>171</v>
      </c>
      <c r="E297" s="41" t="s">
        <v>171</v>
      </c>
      <c r="F297" s="41">
        <v>5943.0485999796401</v>
      </c>
      <c r="G297" s="41">
        <v>54628</v>
      </c>
      <c r="H297" s="41">
        <v>1553</v>
      </c>
      <c r="I297" s="41">
        <v>1030.0990000000002</v>
      </c>
      <c r="J297" s="41">
        <v>30.904700000000002</v>
      </c>
      <c r="K297" s="41">
        <v>6024</v>
      </c>
      <c r="L297" s="41">
        <v>1635</v>
      </c>
      <c r="M297" s="41">
        <v>123.81140000000002</v>
      </c>
      <c r="N297" s="41">
        <v>36.787499999999994</v>
      </c>
      <c r="O297" s="41">
        <v>7659</v>
      </c>
      <c r="P297" s="41">
        <v>160.59890000000001</v>
      </c>
      <c r="Q297" s="41">
        <v>153228</v>
      </c>
      <c r="R297" s="41">
        <v>2742.7811999999999</v>
      </c>
      <c r="S297" s="41">
        <v>48644</v>
      </c>
      <c r="T297" s="41">
        <v>1070.1679999999999</v>
      </c>
      <c r="U297" s="41">
        <v>209409</v>
      </c>
      <c r="V297" s="41">
        <v>56303</v>
      </c>
      <c r="W297" s="41">
        <v>3803.7849000000001</v>
      </c>
      <c r="X297" s="41">
        <v>1230.7668999999999</v>
      </c>
    </row>
    <row r="298" spans="1:24" x14ac:dyDescent="0.35">
      <c r="A298" s="41" t="s">
        <v>16</v>
      </c>
      <c r="B298" s="41" t="s">
        <v>433</v>
      </c>
      <c r="C298" s="41" t="s">
        <v>432</v>
      </c>
      <c r="D298" s="41" t="s">
        <v>172</v>
      </c>
      <c r="E298" s="41" t="s">
        <v>172</v>
      </c>
      <c r="F298" s="41">
        <v>9703.5949158649491</v>
      </c>
      <c r="G298" s="41">
        <v>29110</v>
      </c>
      <c r="H298" s="41">
        <v>400</v>
      </c>
      <c r="I298" s="41">
        <v>550.41819999999996</v>
      </c>
      <c r="J298" s="41">
        <v>7.9600000000000009</v>
      </c>
      <c r="K298" s="41">
        <v>7645</v>
      </c>
      <c r="L298" s="41">
        <v>3922</v>
      </c>
      <c r="M298" s="41">
        <v>159.80289999999999</v>
      </c>
      <c r="N298" s="41">
        <v>80.312399999999997</v>
      </c>
      <c r="O298" s="41">
        <v>11567</v>
      </c>
      <c r="P298" s="41">
        <v>240.11529999999999</v>
      </c>
      <c r="Q298" s="41">
        <v>216199</v>
      </c>
      <c r="R298" s="41">
        <v>3869.9621000000002</v>
      </c>
      <c r="S298" s="41">
        <v>82566</v>
      </c>
      <c r="T298" s="41">
        <v>1816.452</v>
      </c>
      <c r="U298" s="41">
        <v>245709</v>
      </c>
      <c r="V298" s="41">
        <v>94133</v>
      </c>
      <c r="W298" s="41">
        <v>4428.3402999999998</v>
      </c>
      <c r="X298" s="41">
        <v>2056.5673000000002</v>
      </c>
    </row>
    <row r="299" spans="1:24" x14ac:dyDescent="0.35">
      <c r="A299" s="41" t="s">
        <v>16</v>
      </c>
      <c r="B299" s="41" t="s">
        <v>433</v>
      </c>
      <c r="C299" s="41" t="s">
        <v>186</v>
      </c>
      <c r="D299" s="41" t="s">
        <v>187</v>
      </c>
      <c r="E299" s="41" t="s">
        <v>187</v>
      </c>
      <c r="F299" s="41">
        <v>5796.0977365993504</v>
      </c>
      <c r="G299" s="41">
        <v>65295</v>
      </c>
      <c r="H299" s="41">
        <v>10273</v>
      </c>
      <c r="I299" s="41">
        <v>1254.8589000000002</v>
      </c>
      <c r="J299" s="41">
        <v>200.13610000000003</v>
      </c>
      <c r="K299" s="41">
        <v>25586</v>
      </c>
      <c r="L299" s="41">
        <v>13014</v>
      </c>
      <c r="M299" s="41">
        <v>520.5</v>
      </c>
      <c r="N299" s="41">
        <v>282.13679999999999</v>
      </c>
      <c r="O299" s="41">
        <v>38600</v>
      </c>
      <c r="P299" s="41">
        <v>802.63679999999999</v>
      </c>
      <c r="Q299" s="41">
        <v>128139</v>
      </c>
      <c r="R299" s="41">
        <v>2293.6880999999998</v>
      </c>
      <c r="S299" s="41">
        <v>93031</v>
      </c>
      <c r="T299" s="41">
        <v>2046.682</v>
      </c>
      <c r="U299" s="41">
        <v>203707</v>
      </c>
      <c r="V299" s="41">
        <v>131631</v>
      </c>
      <c r="W299" s="41">
        <v>3748.6831000000002</v>
      </c>
      <c r="X299" s="41">
        <v>2849.3188</v>
      </c>
    </row>
    <row r="300" spans="1:24" x14ac:dyDescent="0.35">
      <c r="A300" s="41" t="s">
        <v>16</v>
      </c>
      <c r="B300" s="41" t="s">
        <v>433</v>
      </c>
      <c r="C300" s="41" t="s">
        <v>710</v>
      </c>
      <c r="D300" s="41" t="s">
        <v>257</v>
      </c>
      <c r="E300" s="41" t="s">
        <v>257</v>
      </c>
      <c r="F300" s="41">
        <v>6707.3344757002797</v>
      </c>
      <c r="G300" s="41">
        <v>39762</v>
      </c>
      <c r="H300" s="41">
        <v>5452</v>
      </c>
      <c r="I300" s="41">
        <v>761.53620000000001</v>
      </c>
      <c r="J300" s="41">
        <v>108.02300000000001</v>
      </c>
      <c r="K300" s="41">
        <v>18813</v>
      </c>
      <c r="L300" s="41">
        <v>5202</v>
      </c>
      <c r="M300" s="41">
        <v>380.2235</v>
      </c>
      <c r="N300" s="41">
        <v>110.45140000000001</v>
      </c>
      <c r="O300" s="41">
        <v>24015</v>
      </c>
      <c r="P300" s="41">
        <v>490.67489999999998</v>
      </c>
      <c r="Q300" s="41">
        <v>104166</v>
      </c>
      <c r="R300" s="41">
        <v>1864.5714</v>
      </c>
      <c r="S300" s="41">
        <v>97621</v>
      </c>
      <c r="T300" s="41">
        <v>2147.6619999999998</v>
      </c>
      <c r="U300" s="41">
        <v>149380</v>
      </c>
      <c r="V300" s="41">
        <v>121636</v>
      </c>
      <c r="W300" s="41">
        <v>2734.1306</v>
      </c>
      <c r="X300" s="41">
        <v>2638.3368999999998</v>
      </c>
    </row>
    <row r="301" spans="1:24" x14ac:dyDescent="0.35">
      <c r="A301" s="41" t="s">
        <v>16</v>
      </c>
      <c r="B301" s="41" t="s">
        <v>433</v>
      </c>
      <c r="C301" s="41" t="s">
        <v>404</v>
      </c>
      <c r="D301" s="41" t="s">
        <v>405</v>
      </c>
      <c r="E301" s="41" t="s">
        <v>405</v>
      </c>
      <c r="F301" s="41">
        <v>5483.0660676808702</v>
      </c>
      <c r="G301" s="41">
        <v>65757</v>
      </c>
      <c r="H301" s="41">
        <v>9960</v>
      </c>
      <c r="I301" s="41">
        <v>1268.3115</v>
      </c>
      <c r="J301" s="41">
        <v>193.08700000000002</v>
      </c>
      <c r="K301" s="41">
        <v>24604</v>
      </c>
      <c r="L301" s="41">
        <v>6715</v>
      </c>
      <c r="M301" s="41">
        <v>500.83599999999996</v>
      </c>
      <c r="N301" s="41">
        <v>140.71090000000001</v>
      </c>
      <c r="O301" s="41">
        <v>31319</v>
      </c>
      <c r="P301" s="41">
        <v>641.54689999999994</v>
      </c>
      <c r="Q301" s="41">
        <v>92226</v>
      </c>
      <c r="R301" s="41">
        <v>1650.8453999999999</v>
      </c>
      <c r="S301" s="41">
        <v>92026</v>
      </c>
      <c r="T301" s="41">
        <v>2024.5719999999999</v>
      </c>
      <c r="U301" s="41">
        <v>167943</v>
      </c>
      <c r="V301" s="41">
        <v>123345</v>
      </c>
      <c r="W301" s="41">
        <v>3112.2438999999999</v>
      </c>
      <c r="X301" s="41">
        <v>2666.1188999999999</v>
      </c>
    </row>
    <row r="302" spans="1:24" x14ac:dyDescent="0.35">
      <c r="A302" s="41" t="s">
        <v>29</v>
      </c>
      <c r="B302" s="41" t="s">
        <v>468</v>
      </c>
      <c r="C302" s="41" t="s">
        <v>583</v>
      </c>
      <c r="D302" s="41" t="s">
        <v>96</v>
      </c>
      <c r="E302" s="41" t="s">
        <v>96</v>
      </c>
      <c r="F302" s="41">
        <v>6475.0883448411496</v>
      </c>
      <c r="G302" s="41">
        <v>94338</v>
      </c>
      <c r="H302" s="41">
        <v>20293</v>
      </c>
      <c r="I302" s="41">
        <v>1835.0336</v>
      </c>
      <c r="J302" s="41">
        <v>403.83070000000004</v>
      </c>
      <c r="K302" s="41">
        <v>15998</v>
      </c>
      <c r="L302" s="41">
        <v>16186</v>
      </c>
      <c r="M302" s="41">
        <v>330.18759999999997</v>
      </c>
      <c r="N302" s="41">
        <v>335.46019999999999</v>
      </c>
      <c r="O302" s="41">
        <v>32184</v>
      </c>
      <c r="P302" s="41">
        <v>665.64779999999996</v>
      </c>
      <c r="Q302" s="41">
        <v>75672</v>
      </c>
      <c r="R302" s="41">
        <v>1354.5288</v>
      </c>
      <c r="S302" s="41">
        <v>46672</v>
      </c>
      <c r="T302" s="41">
        <v>1026.7840000000001</v>
      </c>
      <c r="U302" s="41">
        <v>190303</v>
      </c>
      <c r="V302" s="41">
        <v>78856</v>
      </c>
      <c r="W302" s="41">
        <v>3593.3931000000002</v>
      </c>
      <c r="X302" s="41">
        <v>1692.4318000000001</v>
      </c>
    </row>
    <row r="303" spans="1:24" x14ac:dyDescent="0.35">
      <c r="A303" s="41" t="s">
        <v>29</v>
      </c>
      <c r="B303" s="41" t="s">
        <v>468</v>
      </c>
      <c r="C303" s="41" t="s">
        <v>97</v>
      </c>
      <c r="D303" s="41" t="s">
        <v>98</v>
      </c>
      <c r="E303" s="41" t="s">
        <v>98</v>
      </c>
      <c r="F303" s="41">
        <v>4120.2023458513704</v>
      </c>
      <c r="G303" s="41">
        <v>60048</v>
      </c>
      <c r="H303" s="41">
        <v>12956</v>
      </c>
      <c r="I303" s="41">
        <v>1160.7041999999999</v>
      </c>
      <c r="J303" s="41">
        <v>254.58620000000002</v>
      </c>
      <c r="K303" s="41">
        <v>10999</v>
      </c>
      <c r="L303" s="41">
        <v>1382</v>
      </c>
      <c r="M303" s="41">
        <v>225.36969999999997</v>
      </c>
      <c r="N303" s="41">
        <v>29.485599999999998</v>
      </c>
      <c r="O303" s="41">
        <v>12381</v>
      </c>
      <c r="P303" s="41">
        <v>254.85529999999997</v>
      </c>
      <c r="Q303" s="41">
        <v>24263</v>
      </c>
      <c r="R303" s="41">
        <v>434.30770000000001</v>
      </c>
      <c r="S303" s="41">
        <v>11261</v>
      </c>
      <c r="T303" s="41">
        <v>247.74199999999999</v>
      </c>
      <c r="U303" s="41">
        <v>97267</v>
      </c>
      <c r="V303" s="41">
        <v>23642</v>
      </c>
      <c r="W303" s="41">
        <v>1849.5980999999999</v>
      </c>
      <c r="X303" s="41">
        <v>502.59729999999996</v>
      </c>
    </row>
    <row r="304" spans="1:24" x14ac:dyDescent="0.35">
      <c r="A304" s="41" t="s">
        <v>29</v>
      </c>
      <c r="B304" s="41" t="s">
        <v>468</v>
      </c>
      <c r="C304" s="41" t="s">
        <v>613</v>
      </c>
      <c r="D304" s="41" t="s">
        <v>107</v>
      </c>
      <c r="E304" s="41" t="s">
        <v>107</v>
      </c>
      <c r="F304" s="41">
        <v>5164.0891774418496</v>
      </c>
      <c r="G304" s="41">
        <v>33331</v>
      </c>
      <c r="H304" s="41">
        <v>2234</v>
      </c>
      <c r="I304" s="41">
        <v>655.60230000000001</v>
      </c>
      <c r="J304" s="41">
        <v>44.432800000000015</v>
      </c>
      <c r="K304" s="41">
        <v>32054</v>
      </c>
      <c r="L304" s="41">
        <v>731</v>
      </c>
      <c r="M304" s="41">
        <v>652.29680000000008</v>
      </c>
      <c r="N304" s="41">
        <v>16.444900000000001</v>
      </c>
      <c r="O304" s="41">
        <v>32785</v>
      </c>
      <c r="P304" s="41">
        <v>668.74170000000004</v>
      </c>
      <c r="Q304" s="41">
        <v>43027</v>
      </c>
      <c r="R304" s="41">
        <v>770.18330000000003</v>
      </c>
      <c r="S304" s="41">
        <v>18457</v>
      </c>
      <c r="T304" s="41">
        <v>406.05399999999997</v>
      </c>
      <c r="U304" s="41">
        <v>78592</v>
      </c>
      <c r="V304" s="41">
        <v>51242</v>
      </c>
      <c r="W304" s="41">
        <v>1470.2184000000002</v>
      </c>
      <c r="X304" s="41">
        <v>1074.7957000000001</v>
      </c>
    </row>
    <row r="305" spans="1:24" x14ac:dyDescent="0.35">
      <c r="A305" s="41" t="s">
        <v>29</v>
      </c>
      <c r="B305" s="41" t="s">
        <v>468</v>
      </c>
      <c r="C305" s="41" t="s">
        <v>178</v>
      </c>
      <c r="D305" s="41" t="s">
        <v>179</v>
      </c>
      <c r="E305" s="41" t="s">
        <v>179</v>
      </c>
      <c r="F305" s="41">
        <v>7150.2696586393904</v>
      </c>
      <c r="G305" s="41">
        <v>58626</v>
      </c>
      <c r="H305" s="41">
        <v>1230</v>
      </c>
      <c r="I305" s="41">
        <v>1129.787</v>
      </c>
      <c r="J305" s="41">
        <v>23.340199999999999</v>
      </c>
      <c r="K305" s="41">
        <v>22407</v>
      </c>
      <c r="L305" s="41">
        <v>748</v>
      </c>
      <c r="M305" s="41">
        <v>456.75950000000006</v>
      </c>
      <c r="N305" s="41">
        <v>15.558600000000002</v>
      </c>
      <c r="O305" s="41">
        <v>23155</v>
      </c>
      <c r="P305" s="41">
        <v>472.31810000000007</v>
      </c>
      <c r="Q305" s="41">
        <v>193706</v>
      </c>
      <c r="R305" s="41">
        <v>3467.3373999999999</v>
      </c>
      <c r="S305" s="41">
        <v>113786</v>
      </c>
      <c r="T305" s="41">
        <v>2503.2919999999999</v>
      </c>
      <c r="U305" s="41">
        <v>253562</v>
      </c>
      <c r="V305" s="41">
        <v>136941</v>
      </c>
      <c r="W305" s="41">
        <v>4620.4646000000002</v>
      </c>
      <c r="X305" s="41">
        <v>2975.6100999999999</v>
      </c>
    </row>
    <row r="306" spans="1:24" x14ac:dyDescent="0.35">
      <c r="A306" s="41" t="s">
        <v>29</v>
      </c>
      <c r="B306" s="41" t="s">
        <v>468</v>
      </c>
      <c r="C306" s="41" t="s">
        <v>193</v>
      </c>
      <c r="D306" s="41" t="s">
        <v>194</v>
      </c>
      <c r="E306" s="41" t="s">
        <v>194</v>
      </c>
      <c r="F306" s="41">
        <v>12908.483619434401</v>
      </c>
      <c r="G306" s="41">
        <v>85583</v>
      </c>
      <c r="H306" s="41">
        <v>6709</v>
      </c>
      <c r="I306" s="41">
        <v>1659.5309000000002</v>
      </c>
      <c r="J306" s="41">
        <v>133.4853</v>
      </c>
      <c r="K306" s="41">
        <v>59046</v>
      </c>
      <c r="L306" s="41">
        <v>7693</v>
      </c>
      <c r="M306" s="41">
        <v>1200.9451999999999</v>
      </c>
      <c r="N306" s="41">
        <v>172.82730000000001</v>
      </c>
      <c r="O306" s="41">
        <v>66739</v>
      </c>
      <c r="P306" s="41">
        <v>1373.7724999999998</v>
      </c>
      <c r="Q306" s="41">
        <v>30251</v>
      </c>
      <c r="R306" s="41">
        <v>541.49289999999996</v>
      </c>
      <c r="S306" s="41">
        <v>19745</v>
      </c>
      <c r="T306" s="41">
        <v>434.39</v>
      </c>
      <c r="U306" s="41">
        <v>122543</v>
      </c>
      <c r="V306" s="41">
        <v>86484</v>
      </c>
      <c r="W306" s="41">
        <v>2334.5091000000002</v>
      </c>
      <c r="X306" s="41">
        <v>1808.1624999999999</v>
      </c>
    </row>
    <row r="307" spans="1:24" x14ac:dyDescent="0.35">
      <c r="A307" s="41" t="s">
        <v>29</v>
      </c>
      <c r="B307" s="41" t="s">
        <v>468</v>
      </c>
      <c r="C307" s="41" t="s">
        <v>610</v>
      </c>
      <c r="D307" s="41" t="s">
        <v>362</v>
      </c>
      <c r="E307" s="41" t="s">
        <v>362</v>
      </c>
      <c r="F307" s="41">
        <v>9569.1442923414797</v>
      </c>
      <c r="G307" s="41">
        <v>79462</v>
      </c>
      <c r="H307" s="41">
        <v>37493</v>
      </c>
      <c r="I307" s="41">
        <v>1529.5876000000001</v>
      </c>
      <c r="J307" s="41">
        <v>706.81130000000007</v>
      </c>
      <c r="K307" s="41">
        <v>33621</v>
      </c>
      <c r="L307" s="41">
        <v>537</v>
      </c>
      <c r="M307" s="41">
        <v>685.83310000000006</v>
      </c>
      <c r="N307" s="41">
        <v>11.305100000000001</v>
      </c>
      <c r="O307" s="41">
        <v>34158</v>
      </c>
      <c r="P307" s="41">
        <v>697.1382000000001</v>
      </c>
      <c r="Q307" s="41">
        <v>157628</v>
      </c>
      <c r="R307" s="41">
        <v>2821.5412000000001</v>
      </c>
      <c r="S307" s="41">
        <v>51323</v>
      </c>
      <c r="T307" s="41">
        <v>1129.106</v>
      </c>
      <c r="U307" s="41">
        <v>274583</v>
      </c>
      <c r="V307" s="41">
        <v>85481</v>
      </c>
      <c r="W307" s="41">
        <v>5057.9400999999998</v>
      </c>
      <c r="X307" s="41">
        <v>1826.2442000000001</v>
      </c>
    </row>
    <row r="308" spans="1:24" x14ac:dyDescent="0.35">
      <c r="A308" s="41" t="s">
        <v>29</v>
      </c>
      <c r="B308" s="41" t="s">
        <v>468</v>
      </c>
      <c r="C308" s="41" t="s">
        <v>478</v>
      </c>
      <c r="D308" s="41" t="s">
        <v>262</v>
      </c>
      <c r="E308" s="41" t="s">
        <v>262</v>
      </c>
      <c r="F308" s="41">
        <v>400.69050005798999</v>
      </c>
      <c r="G308" s="41">
        <v>873</v>
      </c>
      <c r="H308" s="41">
        <v>3</v>
      </c>
      <c r="I308" s="41">
        <v>17.200500000000002</v>
      </c>
      <c r="J308" s="41">
        <v>5.5499999999999994E-2</v>
      </c>
      <c r="K308" s="41">
        <v>102</v>
      </c>
      <c r="L308" s="41">
        <v>0</v>
      </c>
      <c r="M308" s="41">
        <v>2.0609999999999999</v>
      </c>
      <c r="N308" s="41">
        <v>0</v>
      </c>
      <c r="O308" s="41">
        <v>102</v>
      </c>
      <c r="P308" s="41">
        <v>2.0609999999999999</v>
      </c>
      <c r="Q308" s="41">
        <v>8760</v>
      </c>
      <c r="R308" s="41">
        <v>156.804</v>
      </c>
      <c r="S308" s="41">
        <v>5426</v>
      </c>
      <c r="T308" s="41">
        <v>119.372</v>
      </c>
      <c r="U308" s="41">
        <v>9636</v>
      </c>
      <c r="V308" s="41">
        <v>5528</v>
      </c>
      <c r="W308" s="41">
        <v>174.06</v>
      </c>
      <c r="X308" s="41">
        <v>121.43299999999999</v>
      </c>
    </row>
    <row r="309" spans="1:24" x14ac:dyDescent="0.35">
      <c r="A309" s="41" t="s">
        <v>29</v>
      </c>
      <c r="B309" s="41" t="s">
        <v>468</v>
      </c>
      <c r="C309" s="41" t="s">
        <v>266</v>
      </c>
      <c r="D309" s="41" t="s">
        <v>267</v>
      </c>
      <c r="E309" s="41" t="s">
        <v>267</v>
      </c>
      <c r="F309" s="41">
        <v>6244.6486438209004</v>
      </c>
      <c r="G309" s="41">
        <v>70114</v>
      </c>
      <c r="H309" s="41">
        <v>29434</v>
      </c>
      <c r="I309" s="41">
        <v>1357.6072000000001</v>
      </c>
      <c r="J309" s="41">
        <v>573.1422</v>
      </c>
      <c r="K309" s="41">
        <v>27753</v>
      </c>
      <c r="L309" s="41">
        <v>14174</v>
      </c>
      <c r="M309" s="41">
        <v>565.2509</v>
      </c>
      <c r="N309" s="41">
        <v>298.34900000000005</v>
      </c>
      <c r="O309" s="41">
        <v>41927</v>
      </c>
      <c r="P309" s="41">
        <v>863.59990000000005</v>
      </c>
      <c r="Q309" s="41">
        <v>89482</v>
      </c>
      <c r="R309" s="41">
        <v>1601.7277999999999</v>
      </c>
      <c r="S309" s="41">
        <v>22083</v>
      </c>
      <c r="T309" s="41">
        <v>485.82600000000002</v>
      </c>
      <c r="U309" s="41">
        <v>189030</v>
      </c>
      <c r="V309" s="41">
        <v>64010</v>
      </c>
      <c r="W309" s="41">
        <v>3532.4772000000003</v>
      </c>
      <c r="X309" s="41">
        <v>1349.4259000000002</v>
      </c>
    </row>
    <row r="310" spans="1:24" x14ac:dyDescent="0.35">
      <c r="A310" s="41" t="s">
        <v>29</v>
      </c>
      <c r="B310" s="41" t="s">
        <v>468</v>
      </c>
      <c r="C310" s="41" t="s">
        <v>292</v>
      </c>
      <c r="D310" s="41" t="s">
        <v>293</v>
      </c>
      <c r="E310" s="41" t="s">
        <v>293</v>
      </c>
      <c r="F310" s="41">
        <v>13880.3753647594</v>
      </c>
      <c r="G310" s="41">
        <v>65202</v>
      </c>
      <c r="H310" s="41">
        <v>66809</v>
      </c>
      <c r="I310" s="41">
        <v>1248.3434</v>
      </c>
      <c r="J310" s="41">
        <v>1309.4665000000002</v>
      </c>
      <c r="K310" s="41">
        <v>24205</v>
      </c>
      <c r="L310" s="41">
        <v>35202</v>
      </c>
      <c r="M310" s="41">
        <v>493.44449999999995</v>
      </c>
      <c r="N310" s="41">
        <v>750.84280000000001</v>
      </c>
      <c r="O310" s="41">
        <v>59407</v>
      </c>
      <c r="P310" s="41">
        <v>1244.2873</v>
      </c>
      <c r="Q310" s="41">
        <v>40609</v>
      </c>
      <c r="R310" s="41">
        <v>726.90110000000004</v>
      </c>
      <c r="S310" s="41">
        <v>18936</v>
      </c>
      <c r="T310" s="41">
        <v>416.59199999999998</v>
      </c>
      <c r="U310" s="41">
        <v>172620</v>
      </c>
      <c r="V310" s="41">
        <v>78343</v>
      </c>
      <c r="W310" s="41">
        <v>3284.7110000000002</v>
      </c>
      <c r="X310" s="41">
        <v>1660.8793000000001</v>
      </c>
    </row>
    <row r="311" spans="1:24" x14ac:dyDescent="0.35">
      <c r="A311" s="41" t="s">
        <v>29</v>
      </c>
      <c r="B311" s="41" t="s">
        <v>468</v>
      </c>
      <c r="C311" s="41" t="s">
        <v>634</v>
      </c>
      <c r="D311" s="41" t="s">
        <v>303</v>
      </c>
      <c r="E311" s="41" t="s">
        <v>303</v>
      </c>
      <c r="F311" s="41">
        <v>7352.4392312192604</v>
      </c>
      <c r="G311" s="41">
        <v>23822</v>
      </c>
      <c r="H311" s="41">
        <v>15810</v>
      </c>
      <c r="I311" s="41">
        <v>466.83799999999997</v>
      </c>
      <c r="J311" s="41">
        <v>311.5908</v>
      </c>
      <c r="K311" s="41">
        <v>10204</v>
      </c>
      <c r="L311" s="41">
        <v>9962</v>
      </c>
      <c r="M311" s="41">
        <v>209.85600000000002</v>
      </c>
      <c r="N311" s="41">
        <v>214.4366</v>
      </c>
      <c r="O311" s="41">
        <v>20166</v>
      </c>
      <c r="P311" s="41">
        <v>424.29259999999999</v>
      </c>
      <c r="Q311" s="41">
        <v>90043</v>
      </c>
      <c r="R311" s="41">
        <v>1611.7697000000001</v>
      </c>
      <c r="S311" s="41">
        <v>50936</v>
      </c>
      <c r="T311" s="41">
        <v>1120.5920000000001</v>
      </c>
      <c r="U311" s="41">
        <v>129675</v>
      </c>
      <c r="V311" s="41">
        <v>71102</v>
      </c>
      <c r="W311" s="41">
        <v>2390.1985</v>
      </c>
      <c r="X311" s="41">
        <v>1544.8846000000001</v>
      </c>
    </row>
    <row r="312" spans="1:24" x14ac:dyDescent="0.35">
      <c r="A312" s="41" t="s">
        <v>29</v>
      </c>
      <c r="B312" s="41" t="s">
        <v>468</v>
      </c>
      <c r="C312" s="41" t="s">
        <v>313</v>
      </c>
      <c r="D312" s="41" t="s">
        <v>314</v>
      </c>
      <c r="E312" s="41" t="s">
        <v>314</v>
      </c>
      <c r="F312" s="41">
        <v>5680.9378848685101</v>
      </c>
      <c r="G312" s="41">
        <v>79927</v>
      </c>
      <c r="H312" s="41">
        <v>36766</v>
      </c>
      <c r="I312" s="41">
        <v>1534.4059</v>
      </c>
      <c r="J312" s="41">
        <v>712.47880000000009</v>
      </c>
      <c r="K312" s="41">
        <v>15718</v>
      </c>
      <c r="L312" s="41">
        <v>15512</v>
      </c>
      <c r="M312" s="41">
        <v>319.54560000000004</v>
      </c>
      <c r="N312" s="41">
        <v>329.19760000000002</v>
      </c>
      <c r="O312" s="41">
        <v>31230</v>
      </c>
      <c r="P312" s="41">
        <v>648.74320000000012</v>
      </c>
      <c r="Q312" s="41">
        <v>82426</v>
      </c>
      <c r="R312" s="41">
        <v>1475.4254000000001</v>
      </c>
      <c r="S312" s="41">
        <v>47365</v>
      </c>
      <c r="T312" s="41">
        <v>1042.03</v>
      </c>
      <c r="U312" s="41">
        <v>199119</v>
      </c>
      <c r="V312" s="41">
        <v>78595</v>
      </c>
      <c r="W312" s="41">
        <v>3722.3101000000001</v>
      </c>
      <c r="X312" s="41">
        <v>1690.7732000000001</v>
      </c>
    </row>
    <row r="313" spans="1:24" x14ac:dyDescent="0.35">
      <c r="A313" s="41" t="s">
        <v>29</v>
      </c>
      <c r="B313" s="41" t="s">
        <v>468</v>
      </c>
      <c r="C313" s="41" t="s">
        <v>684</v>
      </c>
      <c r="D313" s="41" t="s">
        <v>334</v>
      </c>
      <c r="E313" s="41" t="s">
        <v>334</v>
      </c>
      <c r="F313" s="41">
        <v>7869.8115033792701</v>
      </c>
      <c r="G313" s="41">
        <v>33294</v>
      </c>
      <c r="H313" s="41">
        <v>5844</v>
      </c>
      <c r="I313" s="41">
        <v>633.78339999999992</v>
      </c>
      <c r="J313" s="41">
        <v>113.22820000000002</v>
      </c>
      <c r="K313" s="41">
        <v>13542</v>
      </c>
      <c r="L313" s="41">
        <v>9562</v>
      </c>
      <c r="M313" s="41">
        <v>273.95520000000005</v>
      </c>
      <c r="N313" s="41">
        <v>190.3176</v>
      </c>
      <c r="O313" s="41">
        <v>23104</v>
      </c>
      <c r="P313" s="41">
        <v>464.27280000000007</v>
      </c>
      <c r="Q313" s="41">
        <v>88187</v>
      </c>
      <c r="R313" s="41">
        <v>1578.5473</v>
      </c>
      <c r="S313" s="41">
        <v>49128</v>
      </c>
      <c r="T313" s="41">
        <v>1080.816</v>
      </c>
      <c r="U313" s="41">
        <v>127325</v>
      </c>
      <c r="V313" s="41">
        <v>72232</v>
      </c>
      <c r="W313" s="41">
        <v>2325.5589</v>
      </c>
      <c r="X313" s="41">
        <v>1545.0888</v>
      </c>
    </row>
    <row r="314" spans="1:24" x14ac:dyDescent="0.35">
      <c r="A314" s="41" t="s">
        <v>29</v>
      </c>
      <c r="B314" s="41" t="s">
        <v>483</v>
      </c>
      <c r="C314" s="41" t="s">
        <v>713</v>
      </c>
      <c r="D314" s="41" t="s">
        <v>30</v>
      </c>
      <c r="E314" s="41" t="s">
        <v>30</v>
      </c>
      <c r="F314" s="41">
        <v>11510.2392596393</v>
      </c>
      <c r="G314" s="41">
        <v>247052</v>
      </c>
      <c r="H314" s="41">
        <v>76814</v>
      </c>
      <c r="I314" s="41">
        <v>4829.6621999999998</v>
      </c>
      <c r="J314" s="41">
        <v>1503.8704000000002</v>
      </c>
      <c r="K314" s="41">
        <v>69153</v>
      </c>
      <c r="L314" s="41">
        <v>31414</v>
      </c>
      <c r="M314" s="41">
        <v>1403.0313000000001</v>
      </c>
      <c r="N314" s="41">
        <v>665.01740000000007</v>
      </c>
      <c r="O314" s="41">
        <v>100567</v>
      </c>
      <c r="P314" s="41">
        <v>2068.0487000000003</v>
      </c>
      <c r="Q314" s="41">
        <v>116345</v>
      </c>
      <c r="R314" s="41">
        <v>2082.5754999999999</v>
      </c>
      <c r="S314" s="41">
        <v>39772</v>
      </c>
      <c r="T314" s="41">
        <v>874.98400000000004</v>
      </c>
      <c r="U314" s="41">
        <v>440211</v>
      </c>
      <c r="V314" s="41">
        <v>140339</v>
      </c>
      <c r="W314" s="41">
        <v>8416.1081000000013</v>
      </c>
      <c r="X314" s="41">
        <v>2943.0327000000002</v>
      </c>
    </row>
    <row r="315" spans="1:24" x14ac:dyDescent="0.35">
      <c r="A315" s="41" t="s">
        <v>29</v>
      </c>
      <c r="B315" s="41" t="s">
        <v>483</v>
      </c>
      <c r="C315" s="41" t="s">
        <v>143</v>
      </c>
      <c r="D315" s="41" t="s">
        <v>144</v>
      </c>
      <c r="E315" s="41" t="s">
        <v>144</v>
      </c>
      <c r="F315" s="41">
        <v>8379.3220253412292</v>
      </c>
      <c r="G315" s="41">
        <v>106559</v>
      </c>
      <c r="H315" s="41">
        <v>915</v>
      </c>
      <c r="I315" s="41">
        <v>2062.9420999999998</v>
      </c>
      <c r="J315" s="41">
        <v>18.195900000000002</v>
      </c>
      <c r="K315" s="41">
        <v>60118</v>
      </c>
      <c r="L315" s="41">
        <v>10</v>
      </c>
      <c r="M315" s="41">
        <v>1223.0294000000001</v>
      </c>
      <c r="N315" s="41">
        <v>0.20680000000000001</v>
      </c>
      <c r="O315" s="41">
        <v>60128</v>
      </c>
      <c r="P315" s="41">
        <v>1223.2362000000001</v>
      </c>
      <c r="Q315" s="41">
        <v>293690</v>
      </c>
      <c r="R315" s="41">
        <v>5257.0510000000004</v>
      </c>
      <c r="S315" s="41">
        <v>165256</v>
      </c>
      <c r="T315" s="41">
        <v>3635.6320000000001</v>
      </c>
      <c r="U315" s="41">
        <v>401164</v>
      </c>
      <c r="V315" s="41">
        <v>225384</v>
      </c>
      <c r="W315" s="41">
        <v>7338.1890000000003</v>
      </c>
      <c r="X315" s="41">
        <v>4858.8681999999999</v>
      </c>
    </row>
    <row r="316" spans="1:24" x14ac:dyDescent="0.35">
      <c r="A316" s="41" t="s">
        <v>29</v>
      </c>
      <c r="B316" s="41" t="s">
        <v>483</v>
      </c>
      <c r="C316" s="41" t="s">
        <v>482</v>
      </c>
      <c r="D316" s="41" t="s">
        <v>253</v>
      </c>
      <c r="E316" s="41" t="s">
        <v>253</v>
      </c>
      <c r="F316" s="41">
        <v>3516.4630386208501</v>
      </c>
      <c r="G316" s="41">
        <v>26543</v>
      </c>
      <c r="H316" s="41">
        <v>413</v>
      </c>
      <c r="I316" s="41">
        <v>501.92490000000004</v>
      </c>
      <c r="J316" s="41">
        <v>7.9456999999999995</v>
      </c>
      <c r="K316" s="41">
        <v>6865</v>
      </c>
      <c r="L316" s="41">
        <v>795</v>
      </c>
      <c r="M316" s="41">
        <v>139.59569999999999</v>
      </c>
      <c r="N316" s="41">
        <v>16.454900000000002</v>
      </c>
      <c r="O316" s="41">
        <v>7660</v>
      </c>
      <c r="P316" s="41">
        <v>156.0506</v>
      </c>
      <c r="Q316" s="41">
        <v>43427</v>
      </c>
      <c r="R316" s="41">
        <v>777.3433</v>
      </c>
      <c r="S316" s="41">
        <v>20964</v>
      </c>
      <c r="T316" s="41">
        <v>461.20800000000003</v>
      </c>
      <c r="U316" s="41">
        <v>70383</v>
      </c>
      <c r="V316" s="41">
        <v>28624</v>
      </c>
      <c r="W316" s="41">
        <v>1287.2139</v>
      </c>
      <c r="X316" s="41">
        <v>617.2586</v>
      </c>
    </row>
    <row r="317" spans="1:24" x14ac:dyDescent="0.35">
      <c r="A317" s="41" t="s">
        <v>29</v>
      </c>
      <c r="B317" s="41" t="s">
        <v>483</v>
      </c>
      <c r="C317" s="41" t="s">
        <v>723</v>
      </c>
      <c r="D317" s="41" t="s">
        <v>270</v>
      </c>
      <c r="E317" s="41" t="s">
        <v>270</v>
      </c>
      <c r="F317" s="41">
        <v>6319.9310614514798</v>
      </c>
      <c r="G317" s="41">
        <v>43751</v>
      </c>
      <c r="H317" s="41">
        <v>7303</v>
      </c>
      <c r="I317" s="41">
        <v>853.83650000000011</v>
      </c>
      <c r="J317" s="41">
        <v>142.5283</v>
      </c>
      <c r="K317" s="41">
        <v>12046</v>
      </c>
      <c r="L317" s="41">
        <v>2728</v>
      </c>
      <c r="M317" s="41">
        <v>245.40159999999997</v>
      </c>
      <c r="N317" s="41">
        <v>61.307199999999995</v>
      </c>
      <c r="O317" s="41">
        <v>14774</v>
      </c>
      <c r="P317" s="41">
        <v>306.7088</v>
      </c>
      <c r="Q317" s="41">
        <v>107758</v>
      </c>
      <c r="R317" s="41">
        <v>1928.8681999999999</v>
      </c>
      <c r="S317" s="41">
        <v>64644</v>
      </c>
      <c r="T317" s="41">
        <v>1422.1679999999999</v>
      </c>
      <c r="U317" s="41">
        <v>158812</v>
      </c>
      <c r="V317" s="41">
        <v>79418</v>
      </c>
      <c r="W317" s="41">
        <v>2925.2330000000002</v>
      </c>
      <c r="X317" s="41">
        <v>1728.8768</v>
      </c>
    </row>
    <row r="318" spans="1:24" x14ac:dyDescent="0.35">
      <c r="A318" s="41" t="s">
        <v>29</v>
      </c>
      <c r="B318" s="41" t="s">
        <v>483</v>
      </c>
      <c r="C318" s="41" t="s">
        <v>527</v>
      </c>
      <c r="D318" s="41" t="s">
        <v>101</v>
      </c>
      <c r="E318" s="41" t="s">
        <v>101</v>
      </c>
      <c r="F318" s="41">
        <v>5302.1443035415696</v>
      </c>
      <c r="G318" s="41">
        <v>11708</v>
      </c>
      <c r="H318" s="41">
        <v>0</v>
      </c>
      <c r="I318" s="41">
        <v>227.03499999999997</v>
      </c>
      <c r="J318" s="41">
        <v>0</v>
      </c>
      <c r="K318" s="41">
        <v>11588</v>
      </c>
      <c r="L318" s="41">
        <v>0</v>
      </c>
      <c r="M318" s="41">
        <v>248.9468</v>
      </c>
      <c r="N318" s="41">
        <v>0</v>
      </c>
      <c r="O318" s="41">
        <v>11588</v>
      </c>
      <c r="P318" s="41">
        <v>248.9468</v>
      </c>
      <c r="Q318" s="41">
        <v>115957</v>
      </c>
      <c r="R318" s="41">
        <v>2075.6302999999998</v>
      </c>
      <c r="S318" s="41">
        <v>34310</v>
      </c>
      <c r="T318" s="41">
        <v>754.82</v>
      </c>
      <c r="U318" s="41">
        <v>127665</v>
      </c>
      <c r="V318" s="41">
        <v>45898</v>
      </c>
      <c r="W318" s="41">
        <v>2302.6652999999997</v>
      </c>
      <c r="X318" s="41">
        <v>1003.7668000000001</v>
      </c>
    </row>
    <row r="319" spans="1:24" x14ac:dyDescent="0.35">
      <c r="A319" s="41" t="s">
        <v>29</v>
      </c>
      <c r="B319" s="41" t="s">
        <v>483</v>
      </c>
      <c r="C319" s="41" t="s">
        <v>644</v>
      </c>
      <c r="D319" s="41" t="s">
        <v>282</v>
      </c>
      <c r="E319" s="41" t="s">
        <v>282</v>
      </c>
      <c r="F319" s="41">
        <v>2380.1003492108198</v>
      </c>
      <c r="G319" s="41">
        <v>19294</v>
      </c>
      <c r="H319" s="41">
        <v>0</v>
      </c>
      <c r="I319" s="41">
        <v>365.93260000000004</v>
      </c>
      <c r="J319" s="41">
        <v>0</v>
      </c>
      <c r="K319" s="41">
        <v>3271</v>
      </c>
      <c r="L319" s="41">
        <v>0</v>
      </c>
      <c r="M319" s="41">
        <v>67.076700000000002</v>
      </c>
      <c r="N319" s="41">
        <v>0</v>
      </c>
      <c r="O319" s="41">
        <v>3271</v>
      </c>
      <c r="P319" s="41">
        <v>67.076700000000002</v>
      </c>
      <c r="Q319" s="41">
        <v>28154</v>
      </c>
      <c r="R319" s="41">
        <v>503.95659999999998</v>
      </c>
      <c r="S319" s="41">
        <v>20158</v>
      </c>
      <c r="T319" s="41">
        <v>443.476</v>
      </c>
      <c r="U319" s="41">
        <v>47448</v>
      </c>
      <c r="V319" s="41">
        <v>23429</v>
      </c>
      <c r="W319" s="41">
        <v>869.88920000000007</v>
      </c>
      <c r="X319" s="41">
        <v>510.55270000000002</v>
      </c>
    </row>
    <row r="320" spans="1:24" x14ac:dyDescent="0.35">
      <c r="A320" s="41" t="s">
        <v>29</v>
      </c>
      <c r="B320" s="41" t="s">
        <v>483</v>
      </c>
      <c r="C320" s="41" t="s">
        <v>498</v>
      </c>
      <c r="D320" s="41" t="s">
        <v>213</v>
      </c>
      <c r="E320" s="41" t="s">
        <v>213</v>
      </c>
      <c r="F320" s="41">
        <v>2833.4966364725501</v>
      </c>
      <c r="G320" s="41">
        <v>2132</v>
      </c>
      <c r="H320" s="41">
        <v>0</v>
      </c>
      <c r="I320" s="41">
        <v>41.586799999999997</v>
      </c>
      <c r="J320" s="41">
        <v>0</v>
      </c>
      <c r="K320" s="41">
        <v>523</v>
      </c>
      <c r="L320" s="41">
        <v>0</v>
      </c>
      <c r="M320" s="41">
        <v>10.631300000000001</v>
      </c>
      <c r="N320" s="41">
        <v>0</v>
      </c>
      <c r="O320" s="41">
        <v>523</v>
      </c>
      <c r="P320" s="41">
        <v>10.631300000000001</v>
      </c>
      <c r="Q320" s="41">
        <v>26911</v>
      </c>
      <c r="R320" s="41">
        <v>481.70690000000002</v>
      </c>
      <c r="S320" s="41">
        <v>15240</v>
      </c>
      <c r="T320" s="41">
        <v>335.28</v>
      </c>
      <c r="U320" s="41">
        <v>29043</v>
      </c>
      <c r="V320" s="41">
        <v>15763</v>
      </c>
      <c r="W320" s="41">
        <v>523.29370000000006</v>
      </c>
      <c r="X320" s="41">
        <v>345.91129999999998</v>
      </c>
    </row>
    <row r="321" spans="1:24" x14ac:dyDescent="0.35">
      <c r="A321" s="41" t="s">
        <v>29</v>
      </c>
      <c r="B321" s="41" t="s">
        <v>477</v>
      </c>
      <c r="C321" s="41" t="s">
        <v>47</v>
      </c>
      <c r="D321" s="41" t="s">
        <v>48</v>
      </c>
      <c r="E321" s="41" t="s">
        <v>48</v>
      </c>
      <c r="F321" s="41">
        <v>3935.50443100444</v>
      </c>
      <c r="G321" s="41">
        <v>34981</v>
      </c>
      <c r="H321" s="41">
        <v>2</v>
      </c>
      <c r="I321" s="41">
        <v>680.6617</v>
      </c>
      <c r="J321" s="41">
        <v>3.6999999999999998E-2</v>
      </c>
      <c r="K321" s="41">
        <v>12584</v>
      </c>
      <c r="L321" s="41">
        <v>0</v>
      </c>
      <c r="M321" s="41">
        <v>256.4042</v>
      </c>
      <c r="N321" s="41">
        <v>0</v>
      </c>
      <c r="O321" s="41">
        <v>12584</v>
      </c>
      <c r="P321" s="41">
        <v>256.4042</v>
      </c>
      <c r="Q321" s="41">
        <v>35503</v>
      </c>
      <c r="R321" s="41">
        <v>635.50369999999998</v>
      </c>
      <c r="S321" s="41">
        <v>16224</v>
      </c>
      <c r="T321" s="41">
        <v>356.928</v>
      </c>
      <c r="U321" s="41">
        <v>70486</v>
      </c>
      <c r="V321" s="41">
        <v>28808</v>
      </c>
      <c r="W321" s="41">
        <v>1316.2024000000001</v>
      </c>
      <c r="X321" s="41">
        <v>613.33220000000006</v>
      </c>
    </row>
    <row r="322" spans="1:24" x14ac:dyDescent="0.35">
      <c r="A322" s="41" t="s">
        <v>29</v>
      </c>
      <c r="B322" s="41" t="s">
        <v>477</v>
      </c>
      <c r="C322" s="41" t="s">
        <v>709</v>
      </c>
      <c r="D322" s="41" t="s">
        <v>259</v>
      </c>
      <c r="E322" s="41" t="s">
        <v>259</v>
      </c>
      <c r="F322" s="41">
        <v>3117.2542355738801</v>
      </c>
      <c r="G322" s="41">
        <v>19428</v>
      </c>
      <c r="H322" s="41">
        <v>3</v>
      </c>
      <c r="I322" s="41">
        <v>372.96019999999993</v>
      </c>
      <c r="J322" s="41">
        <v>5.9700000000000003E-2</v>
      </c>
      <c r="K322" s="41">
        <v>6593</v>
      </c>
      <c r="L322" s="41">
        <v>33</v>
      </c>
      <c r="M322" s="41">
        <v>133.71230000000003</v>
      </c>
      <c r="N322" s="41">
        <v>0.65670000000000006</v>
      </c>
      <c r="O322" s="41">
        <v>6626</v>
      </c>
      <c r="P322" s="41">
        <v>134.36900000000003</v>
      </c>
      <c r="Q322" s="41">
        <v>84</v>
      </c>
      <c r="R322" s="41">
        <v>1.5036</v>
      </c>
      <c r="S322" s="41">
        <v>141</v>
      </c>
      <c r="T322" s="41">
        <v>3.1019999999999999</v>
      </c>
      <c r="U322" s="41">
        <v>19515</v>
      </c>
      <c r="V322" s="41">
        <v>6767</v>
      </c>
      <c r="W322" s="41">
        <v>374.52349999999996</v>
      </c>
      <c r="X322" s="41">
        <v>137.47100000000003</v>
      </c>
    </row>
    <row r="323" spans="1:24" x14ac:dyDescent="0.35">
      <c r="A323" s="41" t="s">
        <v>29</v>
      </c>
      <c r="B323" s="41" t="s">
        <v>477</v>
      </c>
      <c r="C323" s="41" t="s">
        <v>682</v>
      </c>
      <c r="D323" s="41" t="s">
        <v>157</v>
      </c>
      <c r="E323" s="41" t="s">
        <v>157</v>
      </c>
      <c r="F323" s="41">
        <v>7397.3682814813401</v>
      </c>
      <c r="G323" s="41">
        <v>82635</v>
      </c>
      <c r="H323" s="41">
        <v>9448</v>
      </c>
      <c r="I323" s="41">
        <v>1610.8966999999998</v>
      </c>
      <c r="J323" s="41">
        <v>182.05539999999999</v>
      </c>
      <c r="K323" s="41">
        <v>26542</v>
      </c>
      <c r="L323" s="41">
        <v>883</v>
      </c>
      <c r="M323" s="41">
        <v>533.8954</v>
      </c>
      <c r="N323" s="41">
        <v>18.2425</v>
      </c>
      <c r="O323" s="41">
        <v>27425</v>
      </c>
      <c r="P323" s="41">
        <v>552.13789999999995</v>
      </c>
      <c r="Q323" s="41">
        <v>318186</v>
      </c>
      <c r="R323" s="41">
        <v>5695.5294000000004</v>
      </c>
      <c r="S323" s="41">
        <v>135194</v>
      </c>
      <c r="T323" s="41">
        <v>2974.268</v>
      </c>
      <c r="U323" s="41">
        <v>410269</v>
      </c>
      <c r="V323" s="41">
        <v>162619</v>
      </c>
      <c r="W323" s="41">
        <v>7488.4814999999999</v>
      </c>
      <c r="X323" s="41">
        <v>3526.4058999999997</v>
      </c>
    </row>
    <row r="324" spans="1:24" x14ac:dyDescent="0.35">
      <c r="A324" s="41" t="s">
        <v>29</v>
      </c>
      <c r="B324" s="41" t="s">
        <v>477</v>
      </c>
      <c r="C324" s="41" t="s">
        <v>476</v>
      </c>
      <c r="D324" s="41" t="s">
        <v>190</v>
      </c>
      <c r="E324" s="41" t="s">
        <v>190</v>
      </c>
      <c r="F324" s="41">
        <v>13268.2765376509</v>
      </c>
      <c r="G324" s="41">
        <v>320782</v>
      </c>
      <c r="H324" s="41">
        <v>80283</v>
      </c>
      <c r="I324" s="41">
        <v>6174.2982000000002</v>
      </c>
      <c r="J324" s="41">
        <v>1567.8971000000001</v>
      </c>
      <c r="K324" s="41">
        <v>138626</v>
      </c>
      <c r="L324" s="41">
        <v>85451</v>
      </c>
      <c r="M324" s="41">
        <v>2785.3645999999999</v>
      </c>
      <c r="N324" s="41">
        <v>1763.9981</v>
      </c>
      <c r="O324" s="41">
        <v>224077</v>
      </c>
      <c r="P324" s="41">
        <v>4549.3626999999997</v>
      </c>
      <c r="Q324" s="41">
        <v>144489</v>
      </c>
      <c r="R324" s="41">
        <v>2586.3530999999998</v>
      </c>
      <c r="S324" s="41">
        <v>79868</v>
      </c>
      <c r="T324" s="41">
        <v>1757.096</v>
      </c>
      <c r="U324" s="41">
        <v>545554</v>
      </c>
      <c r="V324" s="41">
        <v>303945</v>
      </c>
      <c r="W324" s="41">
        <v>10328.5484</v>
      </c>
      <c r="X324" s="41">
        <v>6306.4586999999992</v>
      </c>
    </row>
    <row r="325" spans="1:24" x14ac:dyDescent="0.35">
      <c r="A325" s="41" t="s">
        <v>29</v>
      </c>
      <c r="B325" s="41" t="s">
        <v>477</v>
      </c>
      <c r="C325" s="41" t="s">
        <v>728</v>
      </c>
      <c r="D325" s="41" t="s">
        <v>372</v>
      </c>
      <c r="E325" s="41" t="s">
        <v>372</v>
      </c>
      <c r="F325" s="41">
        <v>2624.5969576524599</v>
      </c>
      <c r="G325" s="41">
        <v>3357</v>
      </c>
      <c r="H325" s="41">
        <v>2</v>
      </c>
      <c r="I325" s="41">
        <v>65.750100000000003</v>
      </c>
      <c r="J325" s="41">
        <v>3.6999999999999998E-2</v>
      </c>
      <c r="K325" s="41">
        <v>1143</v>
      </c>
      <c r="L325" s="41">
        <v>0</v>
      </c>
      <c r="M325" s="41">
        <v>22.815899999999999</v>
      </c>
      <c r="N325" s="41">
        <v>0</v>
      </c>
      <c r="O325" s="41">
        <v>1143</v>
      </c>
      <c r="P325" s="41">
        <v>22.815899999999999</v>
      </c>
      <c r="Q325" s="41">
        <v>12623</v>
      </c>
      <c r="R325" s="41">
        <v>225.95169999999999</v>
      </c>
      <c r="S325" s="41">
        <v>14452</v>
      </c>
      <c r="T325" s="41">
        <v>317.94400000000002</v>
      </c>
      <c r="U325" s="41">
        <v>15982</v>
      </c>
      <c r="V325" s="41">
        <v>15595</v>
      </c>
      <c r="W325" s="41">
        <v>291.73879999999997</v>
      </c>
      <c r="X325" s="41">
        <v>340.75990000000002</v>
      </c>
    </row>
    <row r="326" spans="1:24" x14ac:dyDescent="0.35">
      <c r="A326" s="41" t="s">
        <v>29</v>
      </c>
      <c r="B326" s="41" t="s">
        <v>441</v>
      </c>
      <c r="C326" s="41" t="s">
        <v>719</v>
      </c>
      <c r="D326" s="41" t="s">
        <v>79</v>
      </c>
      <c r="E326" s="41" t="s">
        <v>79</v>
      </c>
      <c r="F326" s="41">
        <v>11737.1813744356</v>
      </c>
      <c r="G326" s="41">
        <v>7262</v>
      </c>
      <c r="H326" s="41">
        <v>0</v>
      </c>
      <c r="I326" s="41">
        <v>140.7072</v>
      </c>
      <c r="J326" s="41">
        <v>0</v>
      </c>
      <c r="K326" s="41">
        <v>2816</v>
      </c>
      <c r="L326" s="41">
        <v>0</v>
      </c>
      <c r="M326" s="41">
        <v>57.5672</v>
      </c>
      <c r="N326" s="41">
        <v>0</v>
      </c>
      <c r="O326" s="41">
        <v>2816</v>
      </c>
      <c r="P326" s="41">
        <v>57.5672</v>
      </c>
      <c r="Q326" s="41">
        <v>63750</v>
      </c>
      <c r="R326" s="41">
        <v>1141.125</v>
      </c>
      <c r="S326" s="41">
        <v>57534</v>
      </c>
      <c r="T326" s="41">
        <v>1265.748</v>
      </c>
      <c r="U326" s="41">
        <v>71012</v>
      </c>
      <c r="V326" s="41">
        <v>60350</v>
      </c>
      <c r="W326" s="41">
        <v>1281.8322000000001</v>
      </c>
      <c r="X326" s="41">
        <v>1323.3152</v>
      </c>
    </row>
    <row r="327" spans="1:24" x14ac:dyDescent="0.35">
      <c r="A327" s="41" t="s">
        <v>29</v>
      </c>
      <c r="B327" s="41" t="s">
        <v>441</v>
      </c>
      <c r="C327" s="41" t="s">
        <v>440</v>
      </c>
      <c r="D327" s="41" t="s">
        <v>325</v>
      </c>
      <c r="E327" s="41" t="s">
        <v>325</v>
      </c>
      <c r="F327" s="41">
        <v>4686.2056072886198</v>
      </c>
      <c r="G327" s="41">
        <v>32318</v>
      </c>
      <c r="H327" s="41">
        <v>273</v>
      </c>
      <c r="I327" s="41">
        <v>627.27739999999994</v>
      </c>
      <c r="J327" s="41">
        <v>5.3388999999999998</v>
      </c>
      <c r="K327" s="41">
        <v>11752</v>
      </c>
      <c r="L327" s="41">
        <v>149</v>
      </c>
      <c r="M327" s="41">
        <v>238.89320000000004</v>
      </c>
      <c r="N327" s="41">
        <v>3.1445000000000003</v>
      </c>
      <c r="O327" s="41">
        <v>11901</v>
      </c>
      <c r="P327" s="41">
        <v>242.03770000000003</v>
      </c>
      <c r="Q327" s="41">
        <v>28651</v>
      </c>
      <c r="R327" s="41">
        <v>512.85289999999998</v>
      </c>
      <c r="S327" s="41">
        <v>13442</v>
      </c>
      <c r="T327" s="41">
        <v>295.72399999999999</v>
      </c>
      <c r="U327" s="41">
        <v>61242</v>
      </c>
      <c r="V327" s="41">
        <v>25343</v>
      </c>
      <c r="W327" s="41">
        <v>1145.4692</v>
      </c>
      <c r="X327" s="41">
        <v>537.76170000000002</v>
      </c>
    </row>
    <row r="328" spans="1:24" x14ac:dyDescent="0.35">
      <c r="A328" s="41" t="s">
        <v>29</v>
      </c>
      <c r="B328" s="41" t="s">
        <v>441</v>
      </c>
      <c r="C328" s="41" t="s">
        <v>747</v>
      </c>
      <c r="D328" s="41" t="s">
        <v>351</v>
      </c>
      <c r="E328" s="41" t="s">
        <v>351</v>
      </c>
      <c r="F328" s="41">
        <v>3957.3119034610399</v>
      </c>
      <c r="G328" s="41">
        <v>23713</v>
      </c>
      <c r="H328" s="41">
        <v>6</v>
      </c>
      <c r="I328" s="41">
        <v>452.61209999999994</v>
      </c>
      <c r="J328" s="41">
        <v>0.11099999999999999</v>
      </c>
      <c r="K328" s="41">
        <v>7046</v>
      </c>
      <c r="L328" s="41">
        <v>0</v>
      </c>
      <c r="M328" s="41">
        <v>143.03899999999999</v>
      </c>
      <c r="N328" s="41">
        <v>0</v>
      </c>
      <c r="O328" s="41">
        <v>7046</v>
      </c>
      <c r="P328" s="41">
        <v>143.03899999999999</v>
      </c>
      <c r="Q328" s="41">
        <v>44564</v>
      </c>
      <c r="R328" s="41">
        <v>797.69560000000001</v>
      </c>
      <c r="S328" s="41">
        <v>29321</v>
      </c>
      <c r="T328" s="41">
        <v>645.06200000000001</v>
      </c>
      <c r="U328" s="41">
        <v>68283</v>
      </c>
      <c r="V328" s="41">
        <v>36367</v>
      </c>
      <c r="W328" s="41">
        <v>1250.4186999999999</v>
      </c>
      <c r="X328" s="41">
        <v>788.101</v>
      </c>
    </row>
    <row r="329" spans="1:24" x14ac:dyDescent="0.35">
      <c r="A329" s="41" t="s">
        <v>29</v>
      </c>
      <c r="B329" s="41" t="s">
        <v>441</v>
      </c>
      <c r="C329" s="41" t="s">
        <v>664</v>
      </c>
      <c r="D329" s="41" t="s">
        <v>291</v>
      </c>
      <c r="E329" s="41" t="s">
        <v>291</v>
      </c>
      <c r="F329" s="41">
        <v>3054.35808428475</v>
      </c>
      <c r="G329" s="41">
        <v>29791</v>
      </c>
      <c r="H329" s="41">
        <v>7548</v>
      </c>
      <c r="I329" s="41">
        <v>573.11910000000012</v>
      </c>
      <c r="J329" s="41">
        <v>149.73060000000001</v>
      </c>
      <c r="K329" s="41">
        <v>37472</v>
      </c>
      <c r="L329" s="41">
        <v>5895</v>
      </c>
      <c r="M329" s="41">
        <v>755.65859999999998</v>
      </c>
      <c r="N329" s="41">
        <v>123.56870000000001</v>
      </c>
      <c r="O329" s="41">
        <v>43367</v>
      </c>
      <c r="P329" s="41">
        <v>879.22730000000001</v>
      </c>
      <c r="Q329" s="41">
        <v>36130</v>
      </c>
      <c r="R329" s="41">
        <v>646.72699999999998</v>
      </c>
      <c r="S329" s="41">
        <v>18870</v>
      </c>
      <c r="T329" s="41">
        <v>415.14</v>
      </c>
      <c r="U329" s="41">
        <v>73469</v>
      </c>
      <c r="V329" s="41">
        <v>62237</v>
      </c>
      <c r="W329" s="41">
        <v>1369.5767000000001</v>
      </c>
      <c r="X329" s="41">
        <v>1294.3672999999999</v>
      </c>
    </row>
    <row r="330" spans="1:24" x14ac:dyDescent="0.35">
      <c r="A330" s="41" t="s">
        <v>29</v>
      </c>
      <c r="B330" s="41" t="s">
        <v>441</v>
      </c>
      <c r="C330" s="41" t="s">
        <v>322</v>
      </c>
      <c r="D330" s="41" t="s">
        <v>323</v>
      </c>
      <c r="E330" s="41" t="s">
        <v>323</v>
      </c>
      <c r="F330" s="41">
        <v>5532.5007244051103</v>
      </c>
      <c r="G330" s="41">
        <v>30426</v>
      </c>
      <c r="H330" s="41">
        <v>8</v>
      </c>
      <c r="I330" s="41">
        <v>592.22919999999999</v>
      </c>
      <c r="J330" s="41">
        <v>0.155</v>
      </c>
      <c r="K330" s="41">
        <v>11224</v>
      </c>
      <c r="L330" s="41">
        <v>3</v>
      </c>
      <c r="M330" s="41">
        <v>228.14679999999998</v>
      </c>
      <c r="N330" s="41">
        <v>5.9700000000000003E-2</v>
      </c>
      <c r="O330" s="41">
        <v>11227</v>
      </c>
      <c r="P330" s="41">
        <v>228.20649999999998</v>
      </c>
      <c r="Q330" s="41">
        <v>111510</v>
      </c>
      <c r="R330" s="41">
        <v>1996.029</v>
      </c>
      <c r="S330" s="41">
        <v>74153</v>
      </c>
      <c r="T330" s="41">
        <v>1631.366</v>
      </c>
      <c r="U330" s="41">
        <v>141944</v>
      </c>
      <c r="V330" s="41">
        <v>85380</v>
      </c>
      <c r="W330" s="41">
        <v>2588.4132</v>
      </c>
      <c r="X330" s="41">
        <v>1859.5725</v>
      </c>
    </row>
    <row r="331" spans="1:24" x14ac:dyDescent="0.35">
      <c r="A331" s="41" t="s">
        <v>29</v>
      </c>
      <c r="B331" s="41" t="s">
        <v>441</v>
      </c>
      <c r="C331" s="41" t="s">
        <v>330</v>
      </c>
      <c r="D331" s="41" t="s">
        <v>331</v>
      </c>
      <c r="E331" s="41" t="s">
        <v>331</v>
      </c>
      <c r="F331" s="41">
        <v>3336.65671625815</v>
      </c>
      <c r="G331" s="41">
        <v>73779</v>
      </c>
      <c r="H331" s="41">
        <v>1844</v>
      </c>
      <c r="I331" s="41">
        <v>1419.7719</v>
      </c>
      <c r="J331" s="41">
        <v>36.038999999999994</v>
      </c>
      <c r="K331" s="41">
        <v>27404</v>
      </c>
      <c r="L331" s="41">
        <v>2683</v>
      </c>
      <c r="M331" s="41">
        <v>557.69740000000002</v>
      </c>
      <c r="N331" s="41">
        <v>57.216299999999997</v>
      </c>
      <c r="O331" s="41">
        <v>30087</v>
      </c>
      <c r="P331" s="41">
        <v>614.91370000000006</v>
      </c>
      <c r="Q331" s="41">
        <v>60916</v>
      </c>
      <c r="R331" s="41">
        <v>1090.3964000000001</v>
      </c>
      <c r="S331" s="41">
        <v>31161</v>
      </c>
      <c r="T331" s="41">
        <v>685.54200000000003</v>
      </c>
      <c r="U331" s="41">
        <v>136539</v>
      </c>
      <c r="V331" s="41">
        <v>61248</v>
      </c>
      <c r="W331" s="41">
        <v>2546.2073</v>
      </c>
      <c r="X331" s="41">
        <v>1300.4557</v>
      </c>
    </row>
    <row r="332" spans="1:24" x14ac:dyDescent="0.35">
      <c r="A332" s="41" t="s">
        <v>29</v>
      </c>
      <c r="B332" s="41" t="s">
        <v>467</v>
      </c>
      <c r="C332" s="41" t="s">
        <v>127</v>
      </c>
      <c r="D332" s="41" t="s">
        <v>128</v>
      </c>
      <c r="E332" s="41" t="s">
        <v>128</v>
      </c>
      <c r="F332" s="41">
        <v>20870.694915297601</v>
      </c>
      <c r="G332" s="41">
        <v>110812</v>
      </c>
      <c r="H332" s="41">
        <v>92</v>
      </c>
      <c r="I332" s="41">
        <v>2139.4162000000001</v>
      </c>
      <c r="J332" s="41">
        <v>1.7342000000000002</v>
      </c>
      <c r="K332" s="41">
        <v>44234</v>
      </c>
      <c r="L332" s="41">
        <v>267</v>
      </c>
      <c r="M332" s="41">
        <v>898.66200000000003</v>
      </c>
      <c r="N332" s="41">
        <v>5.5446999999999997</v>
      </c>
      <c r="O332" s="41">
        <v>44501</v>
      </c>
      <c r="P332" s="41">
        <v>904.20670000000007</v>
      </c>
      <c r="Q332" s="41">
        <v>751117</v>
      </c>
      <c r="R332" s="41">
        <v>13444.9943</v>
      </c>
      <c r="S332" s="41">
        <v>207485</v>
      </c>
      <c r="T332" s="41">
        <v>4564.67</v>
      </c>
      <c r="U332" s="41">
        <v>862021</v>
      </c>
      <c r="V332" s="41">
        <v>251986</v>
      </c>
      <c r="W332" s="41">
        <v>15586.144700000001</v>
      </c>
      <c r="X332" s="41">
        <v>5468.8766999999998</v>
      </c>
    </row>
    <row r="333" spans="1:24" x14ac:dyDescent="0.35">
      <c r="A333" s="41" t="s">
        <v>29</v>
      </c>
      <c r="B333" s="41" t="s">
        <v>467</v>
      </c>
      <c r="C333" s="41" t="s">
        <v>165</v>
      </c>
      <c r="D333" s="41" t="s">
        <v>166</v>
      </c>
      <c r="E333" s="41" t="s">
        <v>166</v>
      </c>
      <c r="F333" s="41">
        <v>11006.2206628286</v>
      </c>
      <c r="G333" s="41">
        <v>82988</v>
      </c>
      <c r="H333" s="41">
        <v>109</v>
      </c>
      <c r="I333" s="41">
        <v>1608.6842000000001</v>
      </c>
      <c r="J333" s="41">
        <v>2.1131000000000002</v>
      </c>
      <c r="K333" s="41">
        <v>28823</v>
      </c>
      <c r="L333" s="41">
        <v>214</v>
      </c>
      <c r="M333" s="41">
        <v>586.41650000000004</v>
      </c>
      <c r="N333" s="41">
        <v>4.5446</v>
      </c>
      <c r="O333" s="41">
        <v>29037</v>
      </c>
      <c r="P333" s="41">
        <v>590.96109999999999</v>
      </c>
      <c r="Q333" s="41">
        <v>151292</v>
      </c>
      <c r="R333" s="41">
        <v>2708.1268</v>
      </c>
      <c r="S333" s="41">
        <v>122589</v>
      </c>
      <c r="T333" s="41">
        <v>2696.9580000000001</v>
      </c>
      <c r="U333" s="41">
        <v>234389</v>
      </c>
      <c r="V333" s="41">
        <v>151626</v>
      </c>
      <c r="W333" s="41">
        <v>4318.9241000000002</v>
      </c>
      <c r="X333" s="41">
        <v>3287.9191000000001</v>
      </c>
    </row>
    <row r="334" spans="1:24" x14ac:dyDescent="0.35">
      <c r="A334" s="41" t="s">
        <v>29</v>
      </c>
      <c r="B334" s="41" t="s">
        <v>467</v>
      </c>
      <c r="C334" s="41" t="s">
        <v>198</v>
      </c>
      <c r="D334" s="41" t="s">
        <v>199</v>
      </c>
      <c r="E334" s="41" t="s">
        <v>199</v>
      </c>
      <c r="F334" s="41">
        <v>5446.3333486454803</v>
      </c>
      <c r="G334" s="41">
        <v>62272</v>
      </c>
      <c r="H334" s="41">
        <v>8277</v>
      </c>
      <c r="I334" s="41">
        <v>1228.0562</v>
      </c>
      <c r="J334" s="41">
        <v>163.7911</v>
      </c>
      <c r="K334" s="41">
        <v>8494</v>
      </c>
      <c r="L334" s="41">
        <v>2368</v>
      </c>
      <c r="M334" s="41">
        <v>172.88119999999998</v>
      </c>
      <c r="N334" s="41">
        <v>48.974400000000003</v>
      </c>
      <c r="O334" s="41">
        <v>10862</v>
      </c>
      <c r="P334" s="41">
        <v>221.85559999999998</v>
      </c>
      <c r="Q334" s="41">
        <v>76098</v>
      </c>
      <c r="R334" s="41">
        <v>1362.1541999999999</v>
      </c>
      <c r="S334" s="41">
        <v>48074</v>
      </c>
      <c r="T334" s="41">
        <v>1057.6279999999999</v>
      </c>
      <c r="U334" s="41">
        <v>146647</v>
      </c>
      <c r="V334" s="41">
        <v>58936</v>
      </c>
      <c r="W334" s="41">
        <v>2754.0014999999999</v>
      </c>
      <c r="X334" s="41">
        <v>1279.4836</v>
      </c>
    </row>
    <row r="335" spans="1:24" x14ac:dyDescent="0.35">
      <c r="A335" s="41" t="s">
        <v>29</v>
      </c>
      <c r="B335" s="41" t="s">
        <v>467</v>
      </c>
      <c r="C335" s="41" t="s">
        <v>226</v>
      </c>
      <c r="D335" s="41" t="s">
        <v>227</v>
      </c>
      <c r="E335" s="41" t="s">
        <v>227</v>
      </c>
      <c r="F335" s="41">
        <v>5913.9285905727502</v>
      </c>
      <c r="G335" s="41">
        <v>24512</v>
      </c>
      <c r="H335" s="41">
        <v>413</v>
      </c>
      <c r="I335" s="41">
        <v>479.9894000000001</v>
      </c>
      <c r="J335" s="41">
        <v>8.2075000000000014</v>
      </c>
      <c r="K335" s="41">
        <v>18906</v>
      </c>
      <c r="L335" s="41">
        <v>1741</v>
      </c>
      <c r="M335" s="41">
        <v>384.7106</v>
      </c>
      <c r="N335" s="41">
        <v>36.309899999999999</v>
      </c>
      <c r="O335" s="41">
        <v>20647</v>
      </c>
      <c r="P335" s="41">
        <v>421.02049999999997</v>
      </c>
      <c r="Q335" s="41">
        <v>140812</v>
      </c>
      <c r="R335" s="41">
        <v>2520.5347999999999</v>
      </c>
      <c r="S335" s="41">
        <v>89943</v>
      </c>
      <c r="T335" s="41">
        <v>1978.7460000000001</v>
      </c>
      <c r="U335" s="41">
        <v>165737</v>
      </c>
      <c r="V335" s="41">
        <v>110590</v>
      </c>
      <c r="W335" s="41">
        <v>3008.7316999999998</v>
      </c>
      <c r="X335" s="41">
        <v>2399.7665000000002</v>
      </c>
    </row>
    <row r="336" spans="1:24" x14ac:dyDescent="0.35">
      <c r="A336" s="41" t="s">
        <v>29</v>
      </c>
      <c r="B336" s="41" t="s">
        <v>467</v>
      </c>
      <c r="C336" s="41" t="s">
        <v>246</v>
      </c>
      <c r="D336" s="41" t="s">
        <v>247</v>
      </c>
      <c r="E336" s="41" t="s">
        <v>247</v>
      </c>
      <c r="F336" s="41">
        <v>4462.9932704927496</v>
      </c>
      <c r="G336" s="41">
        <v>10945</v>
      </c>
      <c r="H336" s="41">
        <v>156</v>
      </c>
      <c r="I336" s="41">
        <v>211.53909999999999</v>
      </c>
      <c r="J336" s="41">
        <v>3.0764000000000005</v>
      </c>
      <c r="K336" s="41">
        <v>5221</v>
      </c>
      <c r="L336" s="41">
        <v>10</v>
      </c>
      <c r="M336" s="41">
        <v>105.6919</v>
      </c>
      <c r="N336" s="41">
        <v>0.20680000000000001</v>
      </c>
      <c r="O336" s="41">
        <v>5231</v>
      </c>
      <c r="P336" s="41">
        <v>105.89870000000001</v>
      </c>
      <c r="Q336" s="41">
        <v>113789</v>
      </c>
      <c r="R336" s="41">
        <v>2036.8231000000001</v>
      </c>
      <c r="S336" s="41">
        <v>68073</v>
      </c>
      <c r="T336" s="41">
        <v>1497.606</v>
      </c>
      <c r="U336" s="41">
        <v>124890</v>
      </c>
      <c r="V336" s="41">
        <v>73304</v>
      </c>
      <c r="W336" s="41">
        <v>2251.4386</v>
      </c>
      <c r="X336" s="41">
        <v>1603.5047</v>
      </c>
    </row>
    <row r="337" spans="1:24" x14ac:dyDescent="0.35">
      <c r="A337" s="41" t="s">
        <v>29</v>
      </c>
      <c r="B337" s="41" t="s">
        <v>467</v>
      </c>
      <c r="C337" s="41" t="s">
        <v>328</v>
      </c>
      <c r="D337" s="41" t="s">
        <v>329</v>
      </c>
      <c r="E337" s="41" t="s">
        <v>329</v>
      </c>
      <c r="F337" s="41">
        <v>3852.2242829388201</v>
      </c>
      <c r="G337" s="41">
        <v>23078</v>
      </c>
      <c r="H337" s="41">
        <v>2</v>
      </c>
      <c r="I337" s="41">
        <v>447.37600000000009</v>
      </c>
      <c r="J337" s="41">
        <v>3.6999999999999998E-2</v>
      </c>
      <c r="K337" s="41">
        <v>20024</v>
      </c>
      <c r="L337" s="41">
        <v>2</v>
      </c>
      <c r="M337" s="41">
        <v>405.92400000000004</v>
      </c>
      <c r="N337" s="41">
        <v>4.4999999999999998E-2</v>
      </c>
      <c r="O337" s="41">
        <v>20026</v>
      </c>
      <c r="P337" s="41">
        <v>405.96900000000005</v>
      </c>
      <c r="Q337" s="41">
        <v>33806</v>
      </c>
      <c r="R337" s="41">
        <v>605.12739999999997</v>
      </c>
      <c r="S337" s="41">
        <v>10605</v>
      </c>
      <c r="T337" s="41">
        <v>233.31</v>
      </c>
      <c r="U337" s="41">
        <v>56886</v>
      </c>
      <c r="V337" s="41">
        <v>30631</v>
      </c>
      <c r="W337" s="41">
        <v>1052.5404000000001</v>
      </c>
      <c r="X337" s="41">
        <v>639.279</v>
      </c>
    </row>
    <row r="338" spans="1:24" x14ac:dyDescent="0.35">
      <c r="A338" s="41" t="s">
        <v>29</v>
      </c>
      <c r="B338" s="41" t="s">
        <v>467</v>
      </c>
      <c r="C338" s="41" t="s">
        <v>332</v>
      </c>
      <c r="D338" s="41" t="s">
        <v>333</v>
      </c>
      <c r="E338" s="41" t="s">
        <v>333</v>
      </c>
      <c r="F338" s="41">
        <v>6119.7360345479701</v>
      </c>
      <c r="G338" s="41">
        <v>46798</v>
      </c>
      <c r="H338" s="41">
        <v>26</v>
      </c>
      <c r="I338" s="41">
        <v>913.13620000000003</v>
      </c>
      <c r="J338" s="41">
        <v>0.50339999999999996</v>
      </c>
      <c r="K338" s="41">
        <v>14074</v>
      </c>
      <c r="L338" s="41">
        <v>7</v>
      </c>
      <c r="M338" s="41">
        <v>285.89659999999998</v>
      </c>
      <c r="N338" s="41">
        <v>0.13930000000000001</v>
      </c>
      <c r="O338" s="41">
        <v>14081</v>
      </c>
      <c r="P338" s="41">
        <v>286.03589999999997</v>
      </c>
      <c r="Q338" s="41">
        <v>77540</v>
      </c>
      <c r="R338" s="41">
        <v>1387.9659999999999</v>
      </c>
      <c r="S338" s="41">
        <v>54739</v>
      </c>
      <c r="T338" s="41">
        <v>1204.258</v>
      </c>
      <c r="U338" s="41">
        <v>124364</v>
      </c>
      <c r="V338" s="41">
        <v>68820</v>
      </c>
      <c r="W338" s="41">
        <v>2301.6055999999999</v>
      </c>
      <c r="X338" s="41">
        <v>1490.2939000000001</v>
      </c>
    </row>
    <row r="339" spans="1:24" x14ac:dyDescent="0.35">
      <c r="A339" s="41" t="s">
        <v>29</v>
      </c>
      <c r="B339" s="41" t="s">
        <v>467</v>
      </c>
      <c r="C339" s="41" t="s">
        <v>353</v>
      </c>
      <c r="D339" s="41" t="s">
        <v>354</v>
      </c>
      <c r="E339" s="41" t="s">
        <v>354</v>
      </c>
      <c r="F339" s="41">
        <v>12224.7100357605</v>
      </c>
      <c r="G339" s="41">
        <v>143382</v>
      </c>
      <c r="H339" s="41">
        <v>510</v>
      </c>
      <c r="I339" s="41">
        <v>2818.3591999999999</v>
      </c>
      <c r="J339" s="41">
        <v>10.136399999999998</v>
      </c>
      <c r="K339" s="41">
        <v>29059</v>
      </c>
      <c r="L339" s="41">
        <v>1674</v>
      </c>
      <c r="M339" s="41">
        <v>591.04010000000005</v>
      </c>
      <c r="N339" s="41">
        <v>35.062400000000004</v>
      </c>
      <c r="O339" s="41">
        <v>30733</v>
      </c>
      <c r="P339" s="41">
        <v>626.10250000000008</v>
      </c>
      <c r="Q339" s="41">
        <v>249304</v>
      </c>
      <c r="R339" s="41">
        <v>4462.5415999999996</v>
      </c>
      <c r="S339" s="41">
        <v>148575</v>
      </c>
      <c r="T339" s="41">
        <v>3268.65</v>
      </c>
      <c r="U339" s="41">
        <v>393196</v>
      </c>
      <c r="V339" s="41">
        <v>179308</v>
      </c>
      <c r="W339" s="41">
        <v>7291.0371999999988</v>
      </c>
      <c r="X339" s="41">
        <v>3894.7525000000001</v>
      </c>
    </row>
    <row r="340" spans="1:24" x14ac:dyDescent="0.35">
      <c r="A340" s="41" t="s">
        <v>29</v>
      </c>
      <c r="B340" s="41" t="s">
        <v>467</v>
      </c>
      <c r="C340" s="41" t="s">
        <v>724</v>
      </c>
      <c r="D340" s="41" t="s">
        <v>245</v>
      </c>
      <c r="E340" s="41" t="s">
        <v>245</v>
      </c>
      <c r="F340" s="41">
        <v>8973.1469239401595</v>
      </c>
      <c r="G340" s="41">
        <v>147543</v>
      </c>
      <c r="H340" s="41">
        <v>418</v>
      </c>
      <c r="I340" s="41">
        <v>2886.0515000000005</v>
      </c>
      <c r="J340" s="41">
        <v>8.2580000000000009</v>
      </c>
      <c r="K340" s="41">
        <v>54934</v>
      </c>
      <c r="L340" s="41">
        <v>1100</v>
      </c>
      <c r="M340" s="41">
        <v>1104.1274000000001</v>
      </c>
      <c r="N340" s="41">
        <v>23.886799999999997</v>
      </c>
      <c r="O340" s="41">
        <v>56034</v>
      </c>
      <c r="P340" s="41">
        <v>1128.0142000000001</v>
      </c>
      <c r="Q340" s="41">
        <v>66732</v>
      </c>
      <c r="R340" s="41">
        <v>1194.5028</v>
      </c>
      <c r="S340" s="41">
        <v>48561</v>
      </c>
      <c r="T340" s="41">
        <v>1068.3420000000001</v>
      </c>
      <c r="U340" s="41">
        <v>214693</v>
      </c>
      <c r="V340" s="41">
        <v>104595</v>
      </c>
      <c r="W340" s="41">
        <v>4088.8123000000005</v>
      </c>
      <c r="X340" s="41">
        <v>2196.3562000000002</v>
      </c>
    </row>
    <row r="341" spans="1:24" x14ac:dyDescent="0.35">
      <c r="A341" s="41" t="s">
        <v>29</v>
      </c>
      <c r="B341" s="41" t="s">
        <v>467</v>
      </c>
      <c r="C341" s="41" t="s">
        <v>399</v>
      </c>
      <c r="D341" s="41" t="s">
        <v>400</v>
      </c>
      <c r="E341" s="41" t="s">
        <v>400</v>
      </c>
      <c r="F341" s="41">
        <v>1.15175861463258</v>
      </c>
      <c r="G341" s="41">
        <v>0</v>
      </c>
      <c r="H341" s="41">
        <v>0</v>
      </c>
      <c r="I341" s="41">
        <v>0</v>
      </c>
      <c r="J341" s="41">
        <v>0</v>
      </c>
      <c r="K341" s="41">
        <v>0</v>
      </c>
      <c r="L341" s="41">
        <v>0</v>
      </c>
      <c r="M341" s="41">
        <v>0</v>
      </c>
      <c r="N341" s="41">
        <v>0</v>
      </c>
      <c r="O341" s="41">
        <v>0</v>
      </c>
      <c r="P341" s="41">
        <v>0</v>
      </c>
      <c r="Q341" s="41">
        <v>45779</v>
      </c>
      <c r="R341" s="41">
        <v>819.44410000000005</v>
      </c>
      <c r="S341" s="41">
        <v>0</v>
      </c>
      <c r="T341" s="41">
        <v>0</v>
      </c>
      <c r="U341" s="41">
        <v>45779</v>
      </c>
      <c r="V341" s="41">
        <v>0</v>
      </c>
      <c r="W341" s="41">
        <v>819.44410000000005</v>
      </c>
      <c r="X341" s="41">
        <v>0</v>
      </c>
    </row>
    <row r="345" spans="1:24" x14ac:dyDescent="0.35">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41"/>
  <sheetViews>
    <sheetView tabSelected="1" topLeftCell="A10" zoomScale="90" zoomScaleNormal="90" workbookViewId="0"/>
  </sheetViews>
  <sheetFormatPr defaultColWidth="8.81640625" defaultRowHeight="14.5" x14ac:dyDescent="0.35"/>
  <cols>
    <col min="2" max="2" width="3" customWidth="1"/>
    <col min="21" max="21" width="9" customWidth="1"/>
    <col min="22" max="22" width="2.54296875" customWidth="1"/>
  </cols>
  <sheetData>
    <row r="2" spans="2:22" x14ac:dyDescent="0.35">
      <c r="B2" s="3"/>
      <c r="C2" s="3"/>
      <c r="D2" s="3"/>
      <c r="E2" s="3"/>
      <c r="F2" s="3"/>
      <c r="G2" s="3"/>
      <c r="H2" s="3"/>
      <c r="I2" s="3"/>
      <c r="J2" s="3"/>
      <c r="K2" s="3"/>
      <c r="L2" s="3"/>
      <c r="M2" s="3"/>
      <c r="N2" s="3"/>
      <c r="O2" s="3"/>
      <c r="P2" s="3"/>
      <c r="Q2" s="3"/>
      <c r="R2" s="3"/>
      <c r="S2" s="3"/>
      <c r="T2" s="3"/>
      <c r="U2" s="3"/>
      <c r="V2" s="3"/>
    </row>
    <row r="3" spans="2:22" x14ac:dyDescent="0.35">
      <c r="B3" s="3"/>
      <c r="C3" s="3"/>
      <c r="D3" s="3"/>
      <c r="E3" s="3"/>
      <c r="F3" s="3"/>
      <c r="G3" s="3"/>
      <c r="H3" s="3"/>
      <c r="I3" s="3"/>
      <c r="J3" s="3"/>
      <c r="K3" s="3"/>
      <c r="L3" s="3"/>
      <c r="M3" s="3"/>
      <c r="N3" s="3"/>
      <c r="O3" s="3"/>
      <c r="P3" s="3"/>
      <c r="Q3" s="3"/>
      <c r="R3" s="3"/>
      <c r="S3" s="3"/>
      <c r="T3" s="3"/>
      <c r="U3" s="3"/>
      <c r="V3" s="3"/>
    </row>
    <row r="4" spans="2:22" x14ac:dyDescent="0.35">
      <c r="B4" s="3"/>
      <c r="C4" s="3"/>
      <c r="D4" s="3"/>
      <c r="E4" s="3"/>
      <c r="F4" s="3"/>
      <c r="G4" s="3"/>
      <c r="H4" s="3"/>
      <c r="I4" s="3"/>
      <c r="J4" s="3"/>
      <c r="K4" s="3"/>
      <c r="L4" s="3"/>
      <c r="M4" s="3"/>
      <c r="N4" s="3"/>
      <c r="O4" s="3"/>
      <c r="P4" s="3"/>
      <c r="Q4" s="3"/>
      <c r="R4" s="3"/>
      <c r="S4" s="3"/>
      <c r="T4" s="3"/>
      <c r="U4" s="3"/>
      <c r="V4" s="3"/>
    </row>
    <row r="5" spans="2:22" x14ac:dyDescent="0.35">
      <c r="B5" s="3"/>
      <c r="C5" s="3"/>
      <c r="D5" s="3"/>
      <c r="E5" s="3"/>
      <c r="F5" s="3"/>
      <c r="G5" s="3"/>
      <c r="H5" s="3"/>
      <c r="I5" s="3"/>
      <c r="J5" s="3"/>
      <c r="K5" s="3"/>
      <c r="L5" s="3"/>
      <c r="M5" s="3"/>
      <c r="N5" s="3"/>
      <c r="O5" s="3"/>
      <c r="P5" s="3"/>
      <c r="Q5" s="3"/>
      <c r="R5" s="3"/>
      <c r="S5" s="3"/>
      <c r="T5" s="3"/>
      <c r="U5" s="3"/>
      <c r="V5" s="3"/>
    </row>
    <row r="6" spans="2:22" x14ac:dyDescent="0.35">
      <c r="B6" s="3"/>
      <c r="C6" s="3"/>
      <c r="D6" s="3"/>
      <c r="E6" s="3"/>
      <c r="F6" s="3"/>
      <c r="G6" s="3"/>
      <c r="H6" s="3"/>
      <c r="I6" s="3"/>
      <c r="J6" s="3"/>
      <c r="K6" s="3"/>
      <c r="L6" s="3"/>
      <c r="M6" s="3"/>
      <c r="N6" s="3"/>
      <c r="O6" s="3"/>
      <c r="P6" s="3"/>
      <c r="Q6" s="3"/>
      <c r="R6" s="3"/>
      <c r="S6" s="3"/>
      <c r="T6" s="3"/>
      <c r="U6" s="3"/>
      <c r="V6" s="3"/>
    </row>
    <row r="7" spans="2:22" x14ac:dyDescent="0.35">
      <c r="B7" s="3"/>
      <c r="C7" s="3"/>
      <c r="D7" s="3"/>
      <c r="E7" s="3"/>
      <c r="F7" s="3"/>
      <c r="G7" s="3"/>
      <c r="H7" s="3"/>
      <c r="I7" s="3"/>
      <c r="J7" s="3"/>
      <c r="K7" s="3"/>
      <c r="L7" s="3"/>
      <c r="M7" s="3"/>
      <c r="N7" s="3"/>
      <c r="O7" s="3"/>
      <c r="P7" s="3"/>
      <c r="Q7" s="3"/>
      <c r="R7" s="3"/>
      <c r="S7" s="3"/>
      <c r="T7" s="3"/>
      <c r="U7" s="3"/>
      <c r="V7" s="3"/>
    </row>
    <row r="8" spans="2:22" x14ac:dyDescent="0.35">
      <c r="B8" s="3"/>
      <c r="C8" s="3"/>
      <c r="D8" s="3"/>
      <c r="E8" s="3"/>
      <c r="F8" s="3"/>
      <c r="G8" s="3"/>
      <c r="H8" s="3"/>
      <c r="I8" s="3"/>
      <c r="J8" s="3"/>
      <c r="K8" s="3"/>
      <c r="L8" s="3"/>
      <c r="M8" s="3"/>
      <c r="N8" s="3"/>
      <c r="O8" s="3"/>
      <c r="P8" s="3"/>
      <c r="Q8" s="3"/>
      <c r="R8" s="3"/>
      <c r="S8" s="3"/>
      <c r="T8" s="3"/>
      <c r="U8" s="3"/>
      <c r="V8" s="3"/>
    </row>
    <row r="9" spans="2:22" x14ac:dyDescent="0.35">
      <c r="B9" s="3"/>
      <c r="C9" s="3"/>
      <c r="D9" s="3"/>
      <c r="E9" s="3"/>
      <c r="F9" s="3"/>
      <c r="G9" s="3"/>
      <c r="H9" s="3"/>
      <c r="I9" s="3"/>
      <c r="J9" s="3"/>
      <c r="K9" s="3"/>
      <c r="L9" s="3"/>
      <c r="M9" s="3"/>
      <c r="N9" s="3"/>
      <c r="O9" s="3"/>
      <c r="P9" s="3"/>
      <c r="Q9" s="3"/>
      <c r="R9" s="3"/>
      <c r="S9" s="3"/>
      <c r="T9" s="3"/>
      <c r="U9" s="3"/>
      <c r="V9" s="3"/>
    </row>
    <row r="10" spans="2:22" x14ac:dyDescent="0.35">
      <c r="B10" s="3"/>
      <c r="C10" s="3"/>
      <c r="D10" s="3"/>
      <c r="E10" s="3"/>
      <c r="F10" s="3"/>
      <c r="G10" s="3"/>
      <c r="H10" s="3"/>
      <c r="I10" s="3"/>
      <c r="J10" s="3"/>
      <c r="K10" s="3"/>
      <c r="L10" s="3"/>
      <c r="M10" s="3"/>
      <c r="N10" s="3"/>
      <c r="O10" s="3"/>
      <c r="P10" s="3"/>
      <c r="Q10" s="3"/>
      <c r="R10" s="3"/>
      <c r="S10" s="3"/>
      <c r="T10" s="3"/>
      <c r="U10" s="3"/>
      <c r="V10" s="3"/>
    </row>
    <row r="11" spans="2:22" x14ac:dyDescent="0.35">
      <c r="B11" s="3"/>
      <c r="C11" s="109" t="s">
        <v>811</v>
      </c>
      <c r="D11" s="109"/>
      <c r="E11" s="109"/>
      <c r="F11" s="109"/>
      <c r="G11" s="109"/>
      <c r="H11" s="109"/>
      <c r="I11" s="109"/>
      <c r="J11" s="109"/>
      <c r="K11" s="109"/>
      <c r="L11" s="109"/>
      <c r="M11" s="109"/>
      <c r="N11" s="109"/>
      <c r="O11" s="109"/>
      <c r="P11" s="109"/>
      <c r="Q11" s="109"/>
      <c r="R11" s="109"/>
      <c r="S11" s="109"/>
      <c r="T11" s="109"/>
      <c r="U11" s="109"/>
      <c r="V11" s="3"/>
    </row>
    <row r="12" spans="2:22" x14ac:dyDescent="0.35">
      <c r="B12" s="3"/>
      <c r="C12" s="3"/>
      <c r="D12" s="3"/>
      <c r="E12" s="3"/>
      <c r="F12" s="3"/>
      <c r="G12" s="3"/>
      <c r="H12" s="3"/>
      <c r="I12" s="3"/>
      <c r="J12" s="3"/>
      <c r="K12" s="3"/>
      <c r="L12" s="3"/>
      <c r="M12" s="3"/>
      <c r="N12" s="3"/>
      <c r="O12" s="3"/>
      <c r="P12" s="3"/>
      <c r="Q12" s="3"/>
      <c r="R12" s="3"/>
      <c r="S12" s="3"/>
      <c r="T12" s="3"/>
      <c r="U12" s="3"/>
      <c r="V12" s="3"/>
    </row>
    <row r="13" spans="2:22" x14ac:dyDescent="0.35">
      <c r="B13" s="3"/>
      <c r="C13" s="3"/>
      <c r="D13" s="3"/>
      <c r="E13" s="3"/>
      <c r="F13" s="3"/>
      <c r="G13" s="3"/>
      <c r="H13" s="3"/>
      <c r="I13" s="3"/>
      <c r="J13" s="3"/>
      <c r="K13" s="3"/>
      <c r="L13" s="3"/>
      <c r="M13" s="3"/>
      <c r="N13" s="3"/>
      <c r="O13" s="3"/>
      <c r="P13" s="3"/>
      <c r="Q13" s="3"/>
      <c r="R13" s="3"/>
      <c r="S13" s="3"/>
      <c r="T13" s="3"/>
      <c r="U13" s="3"/>
      <c r="V13" s="3"/>
    </row>
    <row r="14" spans="2:22" x14ac:dyDescent="0.35">
      <c r="B14" s="3"/>
      <c r="C14" s="3"/>
      <c r="D14" s="3"/>
      <c r="E14" s="3"/>
      <c r="F14" s="3"/>
      <c r="G14" s="3"/>
      <c r="H14" s="3"/>
      <c r="I14" s="3"/>
      <c r="J14" s="3"/>
      <c r="K14" s="3"/>
      <c r="L14" s="3"/>
      <c r="M14" s="3"/>
      <c r="N14" s="3"/>
      <c r="O14" s="3"/>
      <c r="P14" s="3"/>
      <c r="Q14" s="3"/>
      <c r="R14" s="3"/>
      <c r="S14" s="3"/>
      <c r="T14" s="3"/>
      <c r="U14" s="3"/>
      <c r="V14" s="3"/>
    </row>
    <row r="15" spans="2:22" x14ac:dyDescent="0.35">
      <c r="B15" s="3"/>
      <c r="C15" s="3"/>
      <c r="D15" s="3"/>
      <c r="E15" s="3"/>
      <c r="F15" s="3"/>
      <c r="G15" s="3"/>
      <c r="H15" s="3"/>
      <c r="I15" s="3"/>
      <c r="J15" s="3"/>
      <c r="K15" s="3"/>
      <c r="L15" s="3"/>
      <c r="M15" s="3"/>
      <c r="N15" s="3"/>
      <c r="O15" s="3"/>
      <c r="P15" s="3"/>
      <c r="Q15" s="3"/>
      <c r="R15" s="3"/>
      <c r="S15" s="3"/>
      <c r="T15" s="3"/>
      <c r="U15" s="3"/>
      <c r="V15" s="3"/>
    </row>
    <row r="16" spans="2:22" x14ac:dyDescent="0.35">
      <c r="B16" s="3"/>
      <c r="C16" s="3"/>
      <c r="D16" s="3"/>
      <c r="E16" s="3"/>
      <c r="F16" s="3"/>
      <c r="G16" s="3"/>
      <c r="H16" s="3"/>
      <c r="I16" s="3"/>
      <c r="J16" s="3"/>
      <c r="K16" s="3"/>
      <c r="L16" s="3"/>
      <c r="M16" s="3"/>
      <c r="N16" s="3"/>
      <c r="O16" s="3"/>
      <c r="P16" s="3"/>
      <c r="Q16" s="3"/>
      <c r="R16" s="3"/>
      <c r="S16" s="3"/>
      <c r="T16" s="3"/>
      <c r="U16" s="3"/>
      <c r="V16" s="3"/>
    </row>
    <row r="17" spans="2:22" x14ac:dyDescent="0.35">
      <c r="B17" s="3"/>
      <c r="C17" s="3"/>
      <c r="D17" s="3"/>
      <c r="E17" s="3"/>
      <c r="F17" s="3"/>
      <c r="G17" s="3"/>
      <c r="H17" s="3"/>
      <c r="I17" s="3"/>
      <c r="J17" s="3"/>
      <c r="K17" s="3"/>
      <c r="L17" s="3"/>
      <c r="M17" s="3"/>
      <c r="N17" s="3"/>
      <c r="O17" s="3"/>
      <c r="P17" s="3"/>
      <c r="Q17" s="3"/>
      <c r="R17" s="3"/>
      <c r="S17" s="3"/>
      <c r="T17" s="3"/>
      <c r="U17" s="3"/>
      <c r="V17" s="3"/>
    </row>
    <row r="18" spans="2:22" x14ac:dyDescent="0.35">
      <c r="B18" s="3"/>
      <c r="C18" s="3"/>
      <c r="D18" s="3"/>
      <c r="E18" s="3"/>
      <c r="F18" s="3"/>
      <c r="G18" s="3"/>
      <c r="H18" s="3"/>
      <c r="I18" s="3"/>
      <c r="J18" s="3"/>
      <c r="K18" s="3"/>
      <c r="L18" s="3"/>
      <c r="M18" s="3"/>
      <c r="N18" s="3"/>
      <c r="O18" s="3"/>
      <c r="P18" s="3"/>
      <c r="Q18" s="3"/>
      <c r="R18" s="3"/>
      <c r="S18" s="3"/>
      <c r="T18" s="3"/>
      <c r="U18" s="3"/>
      <c r="V18" s="3"/>
    </row>
    <row r="19" spans="2:22" x14ac:dyDescent="0.35">
      <c r="B19" s="3"/>
      <c r="C19" s="3"/>
      <c r="D19" s="3"/>
      <c r="E19" s="3"/>
      <c r="F19" s="3"/>
      <c r="G19" s="3"/>
      <c r="H19" s="3"/>
      <c r="I19" s="3"/>
      <c r="J19" s="3"/>
      <c r="K19" s="3"/>
      <c r="L19" s="3"/>
      <c r="M19" s="3"/>
      <c r="N19" s="3"/>
      <c r="O19" s="3"/>
      <c r="P19" s="3"/>
      <c r="Q19" s="3"/>
      <c r="R19" s="3"/>
      <c r="S19" s="3"/>
      <c r="T19" s="3"/>
      <c r="U19" s="3"/>
      <c r="V19" s="3"/>
    </row>
    <row r="20" spans="2:22" x14ac:dyDescent="0.35">
      <c r="B20" s="3"/>
      <c r="C20" s="3"/>
      <c r="D20" s="3"/>
      <c r="E20" s="3"/>
      <c r="F20" s="3"/>
      <c r="G20" s="3"/>
      <c r="H20" s="3"/>
      <c r="I20" s="3"/>
      <c r="J20" s="3"/>
      <c r="K20" s="3"/>
      <c r="L20" s="3"/>
      <c r="M20" s="3"/>
      <c r="N20" s="3"/>
      <c r="O20" s="3"/>
      <c r="P20" s="3"/>
      <c r="Q20" s="3"/>
      <c r="R20" s="3"/>
      <c r="S20" s="3"/>
      <c r="T20" s="3"/>
      <c r="U20" s="3"/>
      <c r="V20" s="3"/>
    </row>
    <row r="21" spans="2:22" x14ac:dyDescent="0.35">
      <c r="B21" s="3"/>
      <c r="C21" s="3"/>
      <c r="D21" s="3"/>
      <c r="E21" s="3"/>
      <c r="F21" s="3"/>
      <c r="G21" s="3"/>
      <c r="H21" s="3"/>
      <c r="I21" s="3"/>
      <c r="J21" s="3"/>
      <c r="K21" s="3"/>
      <c r="L21" s="3"/>
      <c r="M21" s="3"/>
      <c r="N21" s="3"/>
      <c r="O21" s="3"/>
      <c r="P21" s="3"/>
      <c r="Q21" s="3"/>
      <c r="R21" s="3"/>
      <c r="S21" s="3"/>
      <c r="T21" s="3"/>
      <c r="U21" s="3"/>
      <c r="V21" s="3"/>
    </row>
    <row r="22" spans="2:22" x14ac:dyDescent="0.35">
      <c r="B22" s="3"/>
      <c r="C22" s="3"/>
      <c r="D22" s="3"/>
      <c r="E22" s="3"/>
      <c r="F22" s="3"/>
      <c r="G22" s="3"/>
      <c r="H22" s="3"/>
      <c r="I22" s="3"/>
      <c r="J22" s="3"/>
      <c r="K22" s="3"/>
      <c r="L22" s="3"/>
      <c r="M22" s="3"/>
      <c r="N22" s="3"/>
      <c r="O22" s="3"/>
      <c r="P22" s="3"/>
      <c r="Q22" s="3"/>
      <c r="R22" s="3"/>
      <c r="S22" s="3"/>
      <c r="T22" s="3"/>
      <c r="U22" s="3"/>
      <c r="V22" s="3"/>
    </row>
    <row r="23" spans="2:22" x14ac:dyDescent="0.35">
      <c r="B23" s="3"/>
      <c r="C23" s="3"/>
      <c r="D23" s="3"/>
      <c r="E23" s="3"/>
      <c r="F23" s="3"/>
      <c r="G23" s="3"/>
      <c r="H23" s="3"/>
      <c r="I23" s="3"/>
      <c r="J23" s="3"/>
      <c r="K23" s="3"/>
      <c r="L23" s="3"/>
      <c r="M23" s="3"/>
      <c r="N23" s="3"/>
      <c r="O23" s="3"/>
      <c r="P23" s="3"/>
      <c r="Q23" s="3"/>
      <c r="R23" s="3"/>
      <c r="S23" s="3"/>
      <c r="T23" s="3"/>
      <c r="U23" s="3"/>
      <c r="V23" s="3"/>
    </row>
    <row r="24" spans="2:22" x14ac:dyDescent="0.35">
      <c r="B24" s="3"/>
      <c r="C24" s="3"/>
      <c r="D24" s="3"/>
      <c r="E24" s="3"/>
      <c r="F24" s="3"/>
      <c r="G24" s="3"/>
      <c r="H24" s="3"/>
      <c r="I24" s="3"/>
      <c r="J24" s="3"/>
      <c r="K24" s="3"/>
      <c r="L24" s="3"/>
      <c r="M24" s="3"/>
      <c r="N24" s="3"/>
      <c r="O24" s="3"/>
      <c r="P24" s="3"/>
      <c r="Q24" s="3"/>
      <c r="R24" s="3"/>
      <c r="S24" s="3"/>
      <c r="T24" s="3"/>
      <c r="U24" s="3"/>
      <c r="V24" s="3"/>
    </row>
    <row r="25" spans="2:22" x14ac:dyDescent="0.35">
      <c r="B25" s="3"/>
      <c r="C25" s="3"/>
      <c r="D25" s="3"/>
      <c r="E25" s="3"/>
      <c r="F25" s="3"/>
      <c r="G25" s="3"/>
      <c r="H25" s="3"/>
      <c r="I25" s="3"/>
      <c r="J25" s="3"/>
      <c r="K25" s="3"/>
      <c r="L25" s="3"/>
      <c r="M25" s="3"/>
      <c r="N25" s="3"/>
      <c r="O25" s="3"/>
      <c r="P25" s="3"/>
      <c r="Q25" s="3"/>
      <c r="R25" s="3"/>
      <c r="S25" s="3"/>
      <c r="T25" s="3"/>
      <c r="U25" s="3"/>
      <c r="V25" s="3"/>
    </row>
    <row r="26" spans="2:22" x14ac:dyDescent="0.35">
      <c r="B26" s="3"/>
      <c r="C26" s="3"/>
      <c r="D26" s="3"/>
      <c r="E26" s="3"/>
      <c r="F26" s="3"/>
      <c r="G26" s="3"/>
      <c r="H26" s="3"/>
      <c r="I26" s="3"/>
      <c r="J26" s="3"/>
      <c r="K26" s="3"/>
      <c r="L26" s="3"/>
      <c r="M26" s="3"/>
      <c r="N26" s="3"/>
      <c r="O26" s="3"/>
      <c r="P26" s="3"/>
      <c r="Q26" s="3"/>
      <c r="R26" s="3"/>
      <c r="S26" s="3"/>
      <c r="T26" s="3"/>
      <c r="U26" s="3"/>
      <c r="V26" s="3"/>
    </row>
    <row r="27" spans="2:22" x14ac:dyDescent="0.35">
      <c r="B27" s="3"/>
      <c r="C27" s="3"/>
      <c r="D27" s="3"/>
      <c r="E27" s="3"/>
      <c r="F27" s="3"/>
      <c r="G27" s="3"/>
      <c r="H27" s="3"/>
      <c r="I27" s="3"/>
      <c r="J27" s="3"/>
      <c r="K27" s="3"/>
      <c r="L27" s="3"/>
      <c r="M27" s="3"/>
      <c r="N27" s="3"/>
      <c r="O27" s="3"/>
      <c r="P27" s="3"/>
      <c r="Q27" s="3"/>
      <c r="R27" s="3"/>
      <c r="S27" s="3"/>
      <c r="T27" s="3"/>
      <c r="U27" s="3"/>
      <c r="V27" s="3"/>
    </row>
    <row r="28" spans="2:22" x14ac:dyDescent="0.35">
      <c r="B28" s="3"/>
      <c r="C28" s="3"/>
      <c r="D28" s="3"/>
      <c r="E28" s="3"/>
      <c r="F28" s="3"/>
      <c r="G28" s="3"/>
      <c r="H28" s="3"/>
      <c r="I28" s="3"/>
      <c r="J28" s="3"/>
      <c r="K28" s="3"/>
      <c r="L28" s="3"/>
      <c r="M28" s="3"/>
      <c r="N28" s="3"/>
      <c r="O28" s="3"/>
      <c r="P28" s="3"/>
      <c r="Q28" s="3"/>
      <c r="R28" s="3"/>
      <c r="S28" s="3"/>
      <c r="T28" s="3"/>
      <c r="U28" s="3"/>
      <c r="V28" s="3"/>
    </row>
    <row r="29" spans="2:22" x14ac:dyDescent="0.35">
      <c r="B29" s="3"/>
      <c r="C29" s="3"/>
      <c r="D29" s="3"/>
      <c r="E29" s="3"/>
      <c r="F29" s="3"/>
      <c r="G29" s="3"/>
      <c r="H29" s="3"/>
      <c r="I29" s="3"/>
      <c r="J29" s="3"/>
      <c r="K29" s="3"/>
      <c r="L29" s="3"/>
      <c r="M29" s="3"/>
      <c r="N29" s="3"/>
      <c r="O29" s="3"/>
      <c r="P29" s="3"/>
      <c r="Q29" s="3"/>
      <c r="R29" s="3"/>
      <c r="S29" s="3"/>
      <c r="T29" s="3"/>
      <c r="U29" s="3"/>
      <c r="V29" s="3"/>
    </row>
    <row r="30" spans="2:22" x14ac:dyDescent="0.35">
      <c r="B30" s="3"/>
      <c r="C30" s="3"/>
      <c r="D30" s="3"/>
      <c r="E30" s="3"/>
      <c r="F30" s="3"/>
      <c r="G30" s="3"/>
      <c r="H30" s="3"/>
      <c r="I30" s="3"/>
      <c r="J30" s="3"/>
      <c r="K30" s="3"/>
      <c r="L30" s="3"/>
      <c r="M30" s="3"/>
      <c r="N30" s="3"/>
      <c r="O30" s="3"/>
      <c r="P30" s="3"/>
      <c r="Q30" s="3"/>
      <c r="R30" s="3"/>
      <c r="S30" s="3"/>
      <c r="T30" s="3"/>
      <c r="U30" s="3"/>
      <c r="V30" s="3"/>
    </row>
    <row r="31" spans="2:22" x14ac:dyDescent="0.35">
      <c r="B31" s="3"/>
      <c r="C31" s="3"/>
      <c r="D31" s="3"/>
      <c r="E31" s="3"/>
      <c r="F31" s="3"/>
      <c r="G31" s="3"/>
      <c r="H31" s="3"/>
      <c r="I31" s="3"/>
      <c r="J31" s="3"/>
      <c r="K31" s="3"/>
      <c r="L31" s="3"/>
      <c r="M31" s="3"/>
      <c r="N31" s="3"/>
      <c r="O31" s="3"/>
      <c r="P31" s="3"/>
      <c r="Q31" s="3"/>
      <c r="R31" s="3"/>
      <c r="S31" s="3"/>
      <c r="T31" s="3"/>
      <c r="U31" s="3"/>
      <c r="V31" s="3"/>
    </row>
    <row r="32" spans="2:22" x14ac:dyDescent="0.35">
      <c r="B32" s="3"/>
      <c r="C32" s="3"/>
      <c r="D32" s="3"/>
      <c r="E32" s="3"/>
      <c r="F32" s="3"/>
      <c r="G32" s="3"/>
      <c r="H32" s="3"/>
      <c r="I32" s="3"/>
      <c r="J32" s="3"/>
      <c r="K32" s="3"/>
      <c r="L32" s="3"/>
      <c r="M32" s="3"/>
      <c r="N32" s="3"/>
      <c r="O32" s="3"/>
      <c r="P32" s="3"/>
      <c r="Q32" s="3"/>
      <c r="R32" s="3"/>
      <c r="S32" s="3"/>
      <c r="T32" s="3"/>
      <c r="U32" s="3"/>
      <c r="V32" s="3"/>
    </row>
    <row r="33" spans="2:22" x14ac:dyDescent="0.35">
      <c r="B33" s="3"/>
      <c r="C33" s="3"/>
      <c r="D33" s="3"/>
      <c r="E33" s="3"/>
      <c r="F33" s="3"/>
      <c r="G33" s="3"/>
      <c r="H33" s="3"/>
      <c r="I33" s="3"/>
      <c r="J33" s="3"/>
      <c r="K33" s="3"/>
      <c r="L33" s="3"/>
      <c r="M33" s="3"/>
      <c r="N33" s="3"/>
      <c r="O33" s="3"/>
      <c r="P33" s="3"/>
      <c r="Q33" s="3"/>
      <c r="R33" s="3"/>
      <c r="S33" s="3"/>
      <c r="T33" s="3"/>
      <c r="U33" s="3"/>
      <c r="V33" s="3"/>
    </row>
    <row r="34" spans="2:22" x14ac:dyDescent="0.35">
      <c r="B34" s="3"/>
      <c r="C34" s="3"/>
      <c r="D34" s="3"/>
      <c r="E34" s="3"/>
      <c r="F34" s="3"/>
      <c r="G34" s="3"/>
      <c r="H34" s="3"/>
      <c r="I34" s="3"/>
      <c r="J34" s="3"/>
      <c r="K34" s="3"/>
      <c r="L34" s="3"/>
      <c r="M34" s="3"/>
      <c r="N34" s="3"/>
      <c r="O34" s="3"/>
      <c r="P34" s="3"/>
      <c r="Q34" s="3"/>
      <c r="R34" s="3"/>
      <c r="S34" s="3"/>
      <c r="T34" s="3"/>
      <c r="U34" s="3"/>
      <c r="V34" s="3"/>
    </row>
    <row r="35" spans="2:22" x14ac:dyDescent="0.35">
      <c r="B35" s="3"/>
      <c r="C35" s="3"/>
      <c r="D35" s="3"/>
      <c r="E35" s="3"/>
      <c r="F35" s="3"/>
      <c r="G35" s="3"/>
      <c r="H35" s="3"/>
      <c r="I35" s="3"/>
      <c r="J35" s="3"/>
      <c r="K35" s="3"/>
      <c r="L35" s="3"/>
      <c r="M35" s="3"/>
      <c r="N35" s="3"/>
      <c r="O35" s="3"/>
      <c r="P35" s="3"/>
      <c r="Q35" s="3"/>
      <c r="R35" s="3"/>
      <c r="S35" s="3"/>
      <c r="T35" s="3"/>
      <c r="U35" s="3"/>
      <c r="V35" s="3"/>
    </row>
    <row r="36" spans="2:22" x14ac:dyDescent="0.35">
      <c r="B36" s="3"/>
      <c r="C36" s="3"/>
      <c r="D36" s="3"/>
      <c r="E36" s="3"/>
      <c r="F36" s="3"/>
      <c r="G36" s="3"/>
      <c r="H36" s="3"/>
      <c r="I36" s="3"/>
      <c r="J36" s="3"/>
      <c r="K36" s="3"/>
      <c r="L36" s="3"/>
      <c r="M36" s="3"/>
      <c r="N36" s="3"/>
      <c r="O36" s="3"/>
      <c r="P36" s="3"/>
      <c r="Q36" s="3"/>
      <c r="R36" s="3"/>
      <c r="S36" s="3"/>
      <c r="T36" s="3"/>
      <c r="U36" s="3"/>
      <c r="V36" s="3"/>
    </row>
    <row r="37" spans="2:22" x14ac:dyDescent="0.35">
      <c r="B37" s="3"/>
      <c r="C37" s="3"/>
      <c r="D37" s="3"/>
      <c r="E37" s="3"/>
      <c r="F37" s="3"/>
      <c r="G37" s="3"/>
      <c r="H37" s="3"/>
      <c r="I37" s="3"/>
      <c r="J37" s="3"/>
      <c r="K37" s="3"/>
      <c r="L37" s="3"/>
      <c r="M37" s="3"/>
      <c r="N37" s="3"/>
      <c r="O37" s="3"/>
      <c r="P37" s="3"/>
      <c r="Q37" s="3"/>
      <c r="R37" s="3"/>
      <c r="S37" s="3"/>
      <c r="T37" s="3"/>
      <c r="U37" s="3"/>
      <c r="V37" s="3"/>
    </row>
    <row r="38" spans="2:22" x14ac:dyDescent="0.35">
      <c r="B38" s="3"/>
      <c r="C38" s="3"/>
      <c r="D38" s="3"/>
      <c r="E38" s="3"/>
      <c r="F38" s="3"/>
      <c r="G38" s="3"/>
      <c r="H38" s="3"/>
      <c r="I38" s="3"/>
      <c r="J38" s="3"/>
      <c r="K38" s="3"/>
      <c r="L38" s="3"/>
      <c r="M38" s="3"/>
      <c r="N38" s="3"/>
      <c r="O38" s="3"/>
      <c r="P38" s="3"/>
      <c r="Q38" s="3"/>
      <c r="R38" s="3"/>
      <c r="S38" s="3"/>
      <c r="T38" s="3"/>
      <c r="U38" s="3"/>
      <c r="V38" s="3"/>
    </row>
    <row r="39" spans="2:22" x14ac:dyDescent="0.35">
      <c r="B39" s="3"/>
      <c r="C39" s="3"/>
      <c r="D39" s="3"/>
      <c r="E39" s="3"/>
      <c r="F39" s="3"/>
      <c r="G39" s="3"/>
      <c r="H39" s="3"/>
      <c r="I39" s="3"/>
      <c r="J39" s="3"/>
      <c r="K39" s="3"/>
      <c r="L39" s="3"/>
      <c r="M39" s="3"/>
      <c r="N39" s="3"/>
      <c r="O39" s="3"/>
      <c r="P39" s="3"/>
      <c r="Q39" s="3"/>
      <c r="R39" s="3"/>
      <c r="S39" s="3"/>
      <c r="T39" s="3"/>
      <c r="U39" s="3"/>
      <c r="V39" s="3"/>
    </row>
    <row r="40" spans="2:22" x14ac:dyDescent="0.35">
      <c r="B40" s="3"/>
      <c r="C40" s="3"/>
      <c r="D40" s="3"/>
      <c r="E40" s="3"/>
      <c r="F40" s="3"/>
      <c r="G40" s="3"/>
      <c r="H40" s="3"/>
      <c r="I40" s="3"/>
      <c r="J40" s="3"/>
      <c r="K40" s="3"/>
      <c r="L40" s="3"/>
      <c r="M40" s="3"/>
      <c r="N40" s="3"/>
      <c r="O40" s="3"/>
      <c r="P40" s="3"/>
      <c r="Q40" s="3"/>
      <c r="R40" s="3"/>
      <c r="S40" s="3"/>
      <c r="T40" s="3"/>
      <c r="U40" s="3"/>
      <c r="V40" s="3"/>
    </row>
    <row r="41" spans="2:22" x14ac:dyDescent="0.35">
      <c r="B41" s="3"/>
      <c r="C41" s="3"/>
      <c r="D41" s="3"/>
      <c r="E41" s="3"/>
      <c r="F41" s="3"/>
      <c r="G41" s="3"/>
      <c r="H41" s="3"/>
      <c r="I41" s="3"/>
      <c r="J41" s="3"/>
      <c r="K41" s="3"/>
      <c r="L41" s="3"/>
      <c r="M41" s="3"/>
      <c r="N41" s="3"/>
      <c r="O41" s="3"/>
      <c r="P41" s="3"/>
      <c r="Q41" s="3"/>
      <c r="R41" s="3"/>
      <c r="S41" s="3"/>
      <c r="T41" s="3"/>
      <c r="U41" s="3"/>
      <c r="V41" s="3"/>
    </row>
  </sheetData>
  <mergeCells count="1">
    <mergeCell ref="C11:U11"/>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V41"/>
  <sheetViews>
    <sheetView topLeftCell="A19" zoomScale="70" zoomScaleNormal="70" workbookViewId="0"/>
  </sheetViews>
  <sheetFormatPr defaultColWidth="8.81640625" defaultRowHeight="14.5" x14ac:dyDescent="0.35"/>
  <cols>
    <col min="2" max="2" width="3" customWidth="1"/>
    <col min="21" max="21" width="9" customWidth="1"/>
    <col min="22" max="22" width="2.54296875" customWidth="1"/>
  </cols>
  <sheetData>
    <row r="2" spans="2:22" x14ac:dyDescent="0.35">
      <c r="B2" s="3"/>
      <c r="C2" s="3"/>
      <c r="D2" s="3"/>
      <c r="E2" s="3"/>
      <c r="F2" s="3"/>
      <c r="G2" s="3"/>
      <c r="H2" s="3"/>
      <c r="I2" s="3"/>
      <c r="J2" s="3"/>
      <c r="K2" s="3"/>
      <c r="L2" s="3"/>
      <c r="M2" s="3"/>
      <c r="N2" s="3"/>
      <c r="O2" s="3"/>
      <c r="P2" s="3"/>
      <c r="Q2" s="3"/>
      <c r="R2" s="3"/>
      <c r="S2" s="3"/>
      <c r="T2" s="3"/>
      <c r="U2" s="3"/>
      <c r="V2" s="3"/>
    </row>
    <row r="3" spans="2:22" x14ac:dyDescent="0.35">
      <c r="B3" s="3"/>
      <c r="C3" s="3"/>
      <c r="D3" s="3"/>
      <c r="E3" s="3"/>
      <c r="F3" s="3"/>
      <c r="G3" s="3"/>
      <c r="H3" s="3"/>
      <c r="I3" s="3"/>
      <c r="J3" s="3"/>
      <c r="K3" s="3"/>
      <c r="L3" s="3"/>
      <c r="M3" s="3"/>
      <c r="N3" s="3"/>
      <c r="O3" s="3"/>
      <c r="P3" s="3"/>
      <c r="Q3" s="3"/>
      <c r="R3" s="3"/>
      <c r="S3" s="3"/>
      <c r="T3" s="3"/>
      <c r="U3" s="3"/>
      <c r="V3" s="3"/>
    </row>
    <row r="4" spans="2:22" x14ac:dyDescent="0.35">
      <c r="B4" s="3"/>
      <c r="C4" s="3"/>
      <c r="D4" s="3"/>
      <c r="E4" s="3"/>
      <c r="F4" s="3"/>
      <c r="G4" s="3"/>
      <c r="H4" s="3"/>
      <c r="I4" s="3"/>
      <c r="J4" s="3"/>
      <c r="K4" s="3"/>
      <c r="L4" s="3"/>
      <c r="M4" s="3"/>
      <c r="N4" s="3"/>
      <c r="O4" s="3"/>
      <c r="P4" s="3"/>
      <c r="Q4" s="3"/>
      <c r="R4" s="3"/>
      <c r="S4" s="3"/>
      <c r="T4" s="3"/>
      <c r="U4" s="3"/>
      <c r="V4" s="3"/>
    </row>
    <row r="5" spans="2:22" x14ac:dyDescent="0.35">
      <c r="B5" s="3"/>
      <c r="C5" s="3"/>
      <c r="D5" s="3"/>
      <c r="E5" s="3"/>
      <c r="F5" s="3"/>
      <c r="G5" s="3"/>
      <c r="H5" s="3"/>
      <c r="I5" s="3"/>
      <c r="J5" s="3"/>
      <c r="K5" s="3"/>
      <c r="L5" s="3"/>
      <c r="M5" s="3"/>
      <c r="N5" s="3"/>
      <c r="O5" s="3"/>
      <c r="P5" s="3"/>
      <c r="Q5" s="3"/>
      <c r="R5" s="3"/>
      <c r="S5" s="3"/>
      <c r="T5" s="3"/>
      <c r="U5" s="3"/>
      <c r="V5" s="3"/>
    </row>
    <row r="6" spans="2:22" x14ac:dyDescent="0.35">
      <c r="B6" s="3"/>
      <c r="C6" s="3"/>
      <c r="D6" s="3"/>
      <c r="E6" s="3"/>
      <c r="F6" s="3"/>
      <c r="G6" s="3"/>
      <c r="H6" s="3"/>
      <c r="I6" s="3"/>
      <c r="J6" s="3"/>
      <c r="K6" s="3"/>
      <c r="L6" s="3"/>
      <c r="M6" s="3"/>
      <c r="N6" s="3"/>
      <c r="O6" s="3"/>
      <c r="P6" s="3"/>
      <c r="Q6" s="3"/>
      <c r="R6" s="3"/>
      <c r="S6" s="3"/>
      <c r="T6" s="3"/>
      <c r="U6" s="3"/>
      <c r="V6" s="3"/>
    </row>
    <row r="7" spans="2:22" x14ac:dyDescent="0.35">
      <c r="B7" s="3"/>
      <c r="C7" s="3"/>
      <c r="D7" s="3"/>
      <c r="E7" s="3"/>
      <c r="F7" s="3"/>
      <c r="G7" s="3"/>
      <c r="H7" s="3"/>
      <c r="I7" s="3"/>
      <c r="J7" s="3"/>
      <c r="K7" s="3"/>
      <c r="L7" s="3"/>
      <c r="M7" s="3"/>
      <c r="N7" s="3"/>
      <c r="O7" s="3"/>
      <c r="P7" s="3"/>
      <c r="Q7" s="3"/>
      <c r="R7" s="3"/>
      <c r="S7" s="3"/>
      <c r="T7" s="3"/>
      <c r="U7" s="3"/>
      <c r="V7" s="3"/>
    </row>
    <row r="8" spans="2:22" x14ac:dyDescent="0.35">
      <c r="B8" s="3"/>
      <c r="C8" s="3"/>
      <c r="D8" s="3"/>
      <c r="E8" s="3"/>
      <c r="F8" s="3"/>
      <c r="G8" s="3"/>
      <c r="H8" s="3"/>
      <c r="I8" s="3"/>
      <c r="J8" s="3"/>
      <c r="K8" s="3"/>
      <c r="L8" s="3"/>
      <c r="M8" s="3"/>
      <c r="N8" s="3"/>
      <c r="O8" s="3"/>
      <c r="P8" s="3"/>
      <c r="Q8" s="3"/>
      <c r="R8" s="3"/>
      <c r="S8" s="3"/>
      <c r="T8" s="3"/>
      <c r="U8" s="3"/>
      <c r="V8" s="3"/>
    </row>
    <row r="9" spans="2:22" x14ac:dyDescent="0.35">
      <c r="B9" s="3"/>
      <c r="C9" s="3"/>
      <c r="D9" s="3"/>
      <c r="E9" s="3"/>
      <c r="F9" s="3"/>
      <c r="G9" s="3"/>
      <c r="H9" s="3"/>
      <c r="I9" s="3"/>
      <c r="J9" s="3"/>
      <c r="K9" s="3"/>
      <c r="L9" s="3"/>
      <c r="M9" s="3"/>
      <c r="N9" s="3"/>
      <c r="O9" s="3"/>
      <c r="P9" s="3"/>
      <c r="Q9" s="3"/>
      <c r="R9" s="3"/>
      <c r="S9" s="3"/>
      <c r="T9" s="3"/>
      <c r="U9" s="3"/>
      <c r="V9" s="3"/>
    </row>
    <row r="10" spans="2:22" x14ac:dyDescent="0.35">
      <c r="B10" s="3"/>
      <c r="C10" s="3"/>
      <c r="D10" s="3"/>
      <c r="E10" s="3"/>
      <c r="F10" s="3"/>
      <c r="G10" s="3"/>
      <c r="H10" s="3"/>
      <c r="I10" s="3"/>
      <c r="J10" s="3"/>
      <c r="K10" s="3"/>
      <c r="L10" s="3"/>
      <c r="M10" s="3"/>
      <c r="N10" s="3"/>
      <c r="O10" s="3"/>
      <c r="P10" s="3"/>
      <c r="Q10" s="3"/>
      <c r="R10" s="3"/>
      <c r="S10" s="3"/>
      <c r="T10" s="3"/>
      <c r="U10" s="3"/>
      <c r="V10" s="3"/>
    </row>
    <row r="11" spans="2:22" x14ac:dyDescent="0.35">
      <c r="B11" s="3"/>
      <c r="C11" s="109" t="s">
        <v>1202</v>
      </c>
      <c r="D11" s="109"/>
      <c r="E11" s="109"/>
      <c r="F11" s="109"/>
      <c r="G11" s="109"/>
      <c r="H11" s="109"/>
      <c r="I11" s="109"/>
      <c r="J11" s="109"/>
      <c r="K11" s="109"/>
      <c r="L11" s="109"/>
      <c r="M11" s="109"/>
      <c r="N11" s="109"/>
      <c r="O11" s="109"/>
      <c r="P11" s="109"/>
      <c r="Q11" s="109"/>
      <c r="R11" s="109"/>
      <c r="S11" s="109"/>
      <c r="T11" s="109"/>
      <c r="U11" s="109"/>
      <c r="V11" s="3"/>
    </row>
    <row r="12" spans="2:22" x14ac:dyDescent="0.35">
      <c r="B12" s="3"/>
      <c r="C12" s="3"/>
      <c r="D12" s="3"/>
      <c r="E12" s="3"/>
      <c r="F12" s="3"/>
      <c r="G12" s="3"/>
      <c r="H12" s="3"/>
      <c r="I12" s="3"/>
      <c r="J12" s="3"/>
      <c r="K12" s="3"/>
      <c r="L12" s="3"/>
      <c r="M12" s="3"/>
      <c r="N12" s="3"/>
      <c r="O12" s="3"/>
      <c r="P12" s="3"/>
      <c r="Q12" s="3"/>
      <c r="R12" s="3"/>
      <c r="S12" s="3"/>
      <c r="T12" s="3"/>
      <c r="U12" s="3"/>
      <c r="V12" s="3"/>
    </row>
    <row r="13" spans="2:22" x14ac:dyDescent="0.35">
      <c r="B13" s="3"/>
      <c r="C13" s="3"/>
      <c r="D13" s="3"/>
      <c r="E13" s="3"/>
      <c r="F13" s="3"/>
      <c r="G13" s="3"/>
      <c r="H13" s="3"/>
      <c r="I13" s="3"/>
      <c r="J13" s="3"/>
      <c r="K13" s="3"/>
      <c r="L13" s="3"/>
      <c r="M13" s="3"/>
      <c r="N13" s="3"/>
      <c r="O13" s="3"/>
      <c r="P13" s="3"/>
      <c r="Q13" s="3"/>
      <c r="R13" s="3"/>
      <c r="S13" s="3"/>
      <c r="T13" s="3"/>
      <c r="U13" s="3"/>
      <c r="V13" s="3"/>
    </row>
    <row r="14" spans="2:22" x14ac:dyDescent="0.35">
      <c r="B14" s="3"/>
      <c r="C14" s="3"/>
      <c r="D14" s="3"/>
      <c r="E14" s="3"/>
      <c r="F14" s="3"/>
      <c r="G14" s="3"/>
      <c r="H14" s="3"/>
      <c r="I14" s="3"/>
      <c r="J14" s="3"/>
      <c r="K14" s="3"/>
      <c r="L14" s="3"/>
      <c r="M14" s="3"/>
      <c r="N14" s="3"/>
      <c r="O14" s="3"/>
      <c r="P14" s="3"/>
      <c r="Q14" s="3"/>
      <c r="R14" s="3"/>
      <c r="S14" s="3"/>
      <c r="T14" s="3"/>
      <c r="U14" s="3"/>
      <c r="V14" s="3"/>
    </row>
    <row r="15" spans="2:22" x14ac:dyDescent="0.35">
      <c r="B15" s="3"/>
      <c r="C15" s="3"/>
      <c r="D15" s="3"/>
      <c r="E15" s="3"/>
      <c r="F15" s="3"/>
      <c r="G15" s="3"/>
      <c r="H15" s="3"/>
      <c r="I15" s="3"/>
      <c r="J15" s="3"/>
      <c r="K15" s="3"/>
      <c r="L15" s="3"/>
      <c r="M15" s="3"/>
      <c r="N15" s="3"/>
      <c r="O15" s="3"/>
      <c r="P15" s="3"/>
      <c r="Q15" s="3"/>
      <c r="R15" s="3"/>
      <c r="S15" s="3"/>
      <c r="T15" s="3"/>
      <c r="U15" s="3"/>
      <c r="V15" s="3"/>
    </row>
    <row r="16" spans="2:22" x14ac:dyDescent="0.35">
      <c r="B16" s="3"/>
      <c r="C16" s="3"/>
      <c r="D16" s="3"/>
      <c r="E16" s="3"/>
      <c r="F16" s="3"/>
      <c r="G16" s="3"/>
      <c r="H16" s="3"/>
      <c r="I16" s="3"/>
      <c r="J16" s="3"/>
      <c r="K16" s="3"/>
      <c r="L16" s="3"/>
      <c r="M16" s="3"/>
      <c r="N16" s="3"/>
      <c r="O16" s="3"/>
      <c r="P16" s="3"/>
      <c r="Q16" s="3"/>
      <c r="R16" s="3"/>
      <c r="S16" s="3"/>
      <c r="T16" s="3"/>
      <c r="U16" s="3"/>
      <c r="V16" s="3"/>
    </row>
    <row r="17" spans="2:22" x14ac:dyDescent="0.35">
      <c r="B17" s="3"/>
      <c r="C17" s="3"/>
      <c r="D17" s="3"/>
      <c r="E17" s="3"/>
      <c r="F17" s="3"/>
      <c r="G17" s="3"/>
      <c r="H17" s="3"/>
      <c r="I17" s="3"/>
      <c r="J17" s="3"/>
      <c r="K17" s="3"/>
      <c r="L17" s="3"/>
      <c r="M17" s="3"/>
      <c r="N17" s="3"/>
      <c r="O17" s="3"/>
      <c r="P17" s="3"/>
      <c r="Q17" s="3"/>
      <c r="R17" s="3"/>
      <c r="S17" s="3"/>
      <c r="T17" s="3"/>
      <c r="U17" s="3"/>
      <c r="V17" s="3"/>
    </row>
    <row r="18" spans="2:22" x14ac:dyDescent="0.35">
      <c r="B18" s="3"/>
      <c r="C18" s="3"/>
      <c r="D18" s="3"/>
      <c r="E18" s="3"/>
      <c r="F18" s="3"/>
      <c r="G18" s="3"/>
      <c r="H18" s="3"/>
      <c r="I18" s="3"/>
      <c r="J18" s="3"/>
      <c r="K18" s="3"/>
      <c r="L18" s="3"/>
      <c r="M18" s="3"/>
      <c r="N18" s="3"/>
      <c r="O18" s="3"/>
      <c r="P18" s="3"/>
      <c r="Q18" s="3"/>
      <c r="R18" s="3"/>
      <c r="S18" s="3"/>
      <c r="T18" s="3"/>
      <c r="U18" s="3"/>
      <c r="V18" s="3"/>
    </row>
    <row r="19" spans="2:22" x14ac:dyDescent="0.35">
      <c r="B19" s="3"/>
      <c r="C19" s="3"/>
      <c r="D19" s="3"/>
      <c r="E19" s="3"/>
      <c r="F19" s="3"/>
      <c r="G19" s="3"/>
      <c r="H19" s="3"/>
      <c r="I19" s="3"/>
      <c r="J19" s="3"/>
      <c r="K19" s="3"/>
      <c r="L19" s="3"/>
      <c r="M19" s="3"/>
      <c r="N19" s="3"/>
      <c r="O19" s="3"/>
      <c r="P19" s="3"/>
      <c r="Q19" s="3"/>
      <c r="R19" s="3"/>
      <c r="S19" s="3"/>
      <c r="T19" s="3"/>
      <c r="U19" s="3"/>
      <c r="V19" s="3"/>
    </row>
    <row r="20" spans="2:22" x14ac:dyDescent="0.35">
      <c r="B20" s="3"/>
      <c r="C20" s="3"/>
      <c r="D20" s="3"/>
      <c r="E20" s="3"/>
      <c r="F20" s="3"/>
      <c r="G20" s="3"/>
      <c r="H20" s="3"/>
      <c r="I20" s="3"/>
      <c r="J20" s="3"/>
      <c r="K20" s="3"/>
      <c r="L20" s="3"/>
      <c r="M20" s="3"/>
      <c r="N20" s="3"/>
      <c r="O20" s="3"/>
      <c r="P20" s="3"/>
      <c r="Q20" s="3"/>
      <c r="R20" s="3"/>
      <c r="S20" s="3"/>
      <c r="T20" s="3"/>
      <c r="U20" s="3"/>
      <c r="V20" s="3"/>
    </row>
    <row r="21" spans="2:22" x14ac:dyDescent="0.35">
      <c r="B21" s="3"/>
      <c r="C21" s="3"/>
      <c r="D21" s="3"/>
      <c r="E21" s="3"/>
      <c r="F21" s="3"/>
      <c r="G21" s="3"/>
      <c r="H21" s="3"/>
      <c r="I21" s="3"/>
      <c r="J21" s="3"/>
      <c r="K21" s="3"/>
      <c r="L21" s="3"/>
      <c r="M21" s="3"/>
      <c r="N21" s="3"/>
      <c r="O21" s="3"/>
      <c r="P21" s="3"/>
      <c r="Q21" s="3"/>
      <c r="R21" s="3"/>
      <c r="S21" s="3"/>
      <c r="T21" s="3"/>
      <c r="U21" s="3"/>
      <c r="V21" s="3"/>
    </row>
    <row r="22" spans="2:22" x14ac:dyDescent="0.35">
      <c r="B22" s="3"/>
      <c r="C22" s="3"/>
      <c r="D22" s="3"/>
      <c r="E22" s="3"/>
      <c r="F22" s="3"/>
      <c r="G22" s="3"/>
      <c r="H22" s="3"/>
      <c r="I22" s="3"/>
      <c r="J22" s="3"/>
      <c r="K22" s="3"/>
      <c r="L22" s="3"/>
      <c r="M22" s="3"/>
      <c r="N22" s="3"/>
      <c r="O22" s="3"/>
      <c r="P22" s="3"/>
      <c r="Q22" s="3"/>
      <c r="R22" s="3"/>
      <c r="S22" s="3"/>
      <c r="T22" s="3"/>
      <c r="U22" s="3"/>
      <c r="V22" s="3"/>
    </row>
    <row r="23" spans="2:22" x14ac:dyDescent="0.35">
      <c r="B23" s="3"/>
      <c r="C23" s="3"/>
      <c r="D23" s="3"/>
      <c r="E23" s="3"/>
      <c r="F23" s="3"/>
      <c r="G23" s="3"/>
      <c r="H23" s="3"/>
      <c r="I23" s="3"/>
      <c r="J23" s="3"/>
      <c r="K23" s="3"/>
      <c r="L23" s="3"/>
      <c r="M23" s="3"/>
      <c r="N23" s="3"/>
      <c r="O23" s="3"/>
      <c r="P23" s="3"/>
      <c r="Q23" s="3"/>
      <c r="R23" s="3"/>
      <c r="S23" s="3"/>
      <c r="T23" s="3"/>
      <c r="U23" s="3"/>
      <c r="V23" s="3"/>
    </row>
    <row r="24" spans="2:22" x14ac:dyDescent="0.35">
      <c r="B24" s="3"/>
      <c r="C24" s="3"/>
      <c r="D24" s="3"/>
      <c r="E24" s="3"/>
      <c r="F24" s="3"/>
      <c r="G24" s="3"/>
      <c r="H24" s="3"/>
      <c r="I24" s="3"/>
      <c r="J24" s="3"/>
      <c r="K24" s="3"/>
      <c r="L24" s="3"/>
      <c r="M24" s="3"/>
      <c r="N24" s="3"/>
      <c r="O24" s="3"/>
      <c r="P24" s="3"/>
      <c r="Q24" s="3"/>
      <c r="R24" s="3"/>
      <c r="S24" s="3"/>
      <c r="T24" s="3"/>
      <c r="U24" s="3"/>
      <c r="V24" s="3"/>
    </row>
    <row r="25" spans="2:22" x14ac:dyDescent="0.35">
      <c r="B25" s="3"/>
      <c r="C25" s="3"/>
      <c r="D25" s="3"/>
      <c r="E25" s="3"/>
      <c r="F25" s="3"/>
      <c r="G25" s="3"/>
      <c r="H25" s="3"/>
      <c r="I25" s="3"/>
      <c r="J25" s="3"/>
      <c r="K25" s="3"/>
      <c r="L25" s="3"/>
      <c r="M25" s="3"/>
      <c r="N25" s="3"/>
      <c r="O25" s="3"/>
      <c r="P25" s="3"/>
      <c r="Q25" s="3"/>
      <c r="R25" s="3"/>
      <c r="S25" s="3"/>
      <c r="T25" s="3"/>
      <c r="U25" s="3"/>
      <c r="V25" s="3"/>
    </row>
    <row r="26" spans="2:22" x14ac:dyDescent="0.35">
      <c r="B26" s="3"/>
      <c r="C26" s="3"/>
      <c r="D26" s="3"/>
      <c r="E26" s="3"/>
      <c r="F26" s="3"/>
      <c r="G26" s="3"/>
      <c r="H26" s="3"/>
      <c r="I26" s="3"/>
      <c r="J26" s="3"/>
      <c r="K26" s="3"/>
      <c r="L26" s="3"/>
      <c r="M26" s="3"/>
      <c r="N26" s="3"/>
      <c r="O26" s="3"/>
      <c r="P26" s="3"/>
      <c r="Q26" s="3"/>
      <c r="R26" s="3"/>
      <c r="S26" s="3"/>
      <c r="T26" s="3"/>
      <c r="U26" s="3"/>
      <c r="V26" s="3"/>
    </row>
    <row r="27" spans="2:22" x14ac:dyDescent="0.35">
      <c r="B27" s="3"/>
      <c r="C27" s="3"/>
      <c r="D27" s="3"/>
      <c r="E27" s="3"/>
      <c r="F27" s="3"/>
      <c r="G27" s="3"/>
      <c r="H27" s="3"/>
      <c r="I27" s="3"/>
      <c r="J27" s="3"/>
      <c r="K27" s="3"/>
      <c r="L27" s="3"/>
      <c r="M27" s="3"/>
      <c r="N27" s="3"/>
      <c r="O27" s="3"/>
      <c r="P27" s="3"/>
      <c r="Q27" s="3"/>
      <c r="R27" s="3"/>
      <c r="S27" s="3"/>
      <c r="T27" s="3"/>
      <c r="U27" s="3"/>
      <c r="V27" s="3"/>
    </row>
    <row r="28" spans="2:22" x14ac:dyDescent="0.35">
      <c r="B28" s="3"/>
      <c r="C28" s="3"/>
      <c r="D28" s="3"/>
      <c r="E28" s="3"/>
      <c r="F28" s="3"/>
      <c r="G28" s="3"/>
      <c r="H28" s="3"/>
      <c r="I28" s="3"/>
      <c r="J28" s="3"/>
      <c r="K28" s="3"/>
      <c r="L28" s="3"/>
      <c r="M28" s="3"/>
      <c r="N28" s="3"/>
      <c r="O28" s="3"/>
      <c r="P28" s="3"/>
      <c r="Q28" s="3"/>
      <c r="R28" s="3"/>
      <c r="S28" s="3"/>
      <c r="T28" s="3"/>
      <c r="U28" s="3"/>
      <c r="V28" s="3"/>
    </row>
    <row r="29" spans="2:22" x14ac:dyDescent="0.35">
      <c r="B29" s="3"/>
      <c r="C29" s="3"/>
      <c r="D29" s="3"/>
      <c r="E29" s="3"/>
      <c r="F29" s="3"/>
      <c r="G29" s="3"/>
      <c r="H29" s="3"/>
      <c r="I29" s="3"/>
      <c r="J29" s="3"/>
      <c r="K29" s="3"/>
      <c r="L29" s="3"/>
      <c r="M29" s="3"/>
      <c r="N29" s="3"/>
      <c r="O29" s="3"/>
      <c r="P29" s="3"/>
      <c r="Q29" s="3"/>
      <c r="R29" s="3"/>
      <c r="S29" s="3"/>
      <c r="T29" s="3"/>
      <c r="U29" s="3"/>
      <c r="V29" s="3"/>
    </row>
    <row r="30" spans="2:22" x14ac:dyDescent="0.35">
      <c r="B30" s="3"/>
      <c r="C30" s="3"/>
      <c r="D30" s="3"/>
      <c r="E30" s="3"/>
      <c r="F30" s="3"/>
      <c r="G30" s="3"/>
      <c r="H30" s="3"/>
      <c r="I30" s="3"/>
      <c r="J30" s="3"/>
      <c r="K30" s="3"/>
      <c r="L30" s="3"/>
      <c r="M30" s="3"/>
      <c r="N30" s="3"/>
      <c r="O30" s="3"/>
      <c r="P30" s="3"/>
      <c r="Q30" s="3"/>
      <c r="R30" s="3"/>
      <c r="S30" s="3"/>
      <c r="T30" s="3"/>
      <c r="U30" s="3"/>
      <c r="V30" s="3"/>
    </row>
    <row r="31" spans="2:22" x14ac:dyDescent="0.35">
      <c r="B31" s="3"/>
      <c r="C31" s="3"/>
      <c r="D31" s="3"/>
      <c r="E31" s="3"/>
      <c r="F31" s="3"/>
      <c r="G31" s="3"/>
      <c r="H31" s="3"/>
      <c r="I31" s="3"/>
      <c r="J31" s="3"/>
      <c r="K31" s="3"/>
      <c r="L31" s="3"/>
      <c r="M31" s="3"/>
      <c r="N31" s="3"/>
      <c r="O31" s="3"/>
      <c r="P31" s="3"/>
      <c r="Q31" s="3"/>
      <c r="R31" s="3"/>
      <c r="S31" s="3"/>
      <c r="T31" s="3"/>
      <c r="U31" s="3"/>
      <c r="V31" s="3"/>
    </row>
    <row r="32" spans="2:22" x14ac:dyDescent="0.35">
      <c r="B32" s="3"/>
      <c r="C32" s="3"/>
      <c r="D32" s="3"/>
      <c r="E32" s="3"/>
      <c r="F32" s="3"/>
      <c r="G32" s="3"/>
      <c r="H32" s="3"/>
      <c r="I32" s="3"/>
      <c r="J32" s="3"/>
      <c r="K32" s="3"/>
      <c r="L32" s="3"/>
      <c r="M32" s="3"/>
      <c r="N32" s="3"/>
      <c r="O32" s="3"/>
      <c r="P32" s="3"/>
      <c r="Q32" s="3"/>
      <c r="R32" s="3"/>
      <c r="S32" s="3"/>
      <c r="T32" s="3"/>
      <c r="U32" s="3"/>
      <c r="V32" s="3"/>
    </row>
    <row r="33" spans="2:22" x14ac:dyDescent="0.35">
      <c r="B33" s="3"/>
      <c r="C33" s="3"/>
      <c r="D33" s="3"/>
      <c r="E33" s="3"/>
      <c r="F33" s="3"/>
      <c r="G33" s="3"/>
      <c r="H33" s="3"/>
      <c r="I33" s="3"/>
      <c r="J33" s="3"/>
      <c r="K33" s="3"/>
      <c r="L33" s="3"/>
      <c r="M33" s="3"/>
      <c r="N33" s="3"/>
      <c r="O33" s="3"/>
      <c r="P33" s="3"/>
      <c r="Q33" s="3"/>
      <c r="R33" s="3"/>
      <c r="S33" s="3"/>
      <c r="T33" s="3"/>
      <c r="U33" s="3"/>
      <c r="V33" s="3"/>
    </row>
    <row r="34" spans="2:22" x14ac:dyDescent="0.35">
      <c r="B34" s="3"/>
      <c r="C34" s="3"/>
      <c r="D34" s="3"/>
      <c r="E34" s="3"/>
      <c r="F34" s="3"/>
      <c r="G34" s="3"/>
      <c r="H34" s="3"/>
      <c r="I34" s="3"/>
      <c r="J34" s="3"/>
      <c r="K34" s="3"/>
      <c r="L34" s="3"/>
      <c r="M34" s="3"/>
      <c r="N34" s="3"/>
      <c r="O34" s="3"/>
      <c r="P34" s="3"/>
      <c r="Q34" s="3"/>
      <c r="R34" s="3"/>
      <c r="S34" s="3"/>
      <c r="T34" s="3"/>
      <c r="U34" s="3"/>
      <c r="V34" s="3"/>
    </row>
    <row r="35" spans="2:22" x14ac:dyDescent="0.35">
      <c r="B35" s="3"/>
      <c r="C35" s="3"/>
      <c r="D35" s="3"/>
      <c r="E35" s="3"/>
      <c r="F35" s="3"/>
      <c r="G35" s="3"/>
      <c r="H35" s="3"/>
      <c r="I35" s="3"/>
      <c r="J35" s="3"/>
      <c r="K35" s="3"/>
      <c r="L35" s="3"/>
      <c r="M35" s="3"/>
      <c r="N35" s="3"/>
      <c r="O35" s="3"/>
      <c r="P35" s="3"/>
      <c r="Q35" s="3"/>
      <c r="R35" s="3"/>
      <c r="S35" s="3"/>
      <c r="T35" s="3"/>
      <c r="U35" s="3"/>
      <c r="V35" s="3"/>
    </row>
    <row r="36" spans="2:22" x14ac:dyDescent="0.35">
      <c r="B36" s="3"/>
      <c r="C36" s="3"/>
      <c r="D36" s="3"/>
      <c r="E36" s="3"/>
      <c r="F36" s="3"/>
      <c r="G36" s="3"/>
      <c r="H36" s="3"/>
      <c r="I36" s="3"/>
      <c r="J36" s="3"/>
      <c r="K36" s="3"/>
      <c r="L36" s="3"/>
      <c r="M36" s="3"/>
      <c r="N36" s="3"/>
      <c r="O36" s="3"/>
      <c r="P36" s="3"/>
      <c r="Q36" s="3"/>
      <c r="R36" s="3"/>
      <c r="S36" s="3"/>
      <c r="T36" s="3"/>
      <c r="U36" s="3"/>
      <c r="V36" s="3"/>
    </row>
    <row r="37" spans="2:22" x14ac:dyDescent="0.35">
      <c r="B37" s="3"/>
      <c r="C37" s="3"/>
      <c r="D37" s="3"/>
      <c r="E37" s="3"/>
      <c r="F37" s="3"/>
      <c r="G37" s="3"/>
      <c r="H37" s="3"/>
      <c r="I37" s="3"/>
      <c r="J37" s="3"/>
      <c r="K37" s="3"/>
      <c r="L37" s="3"/>
      <c r="M37" s="3"/>
      <c r="N37" s="3"/>
      <c r="O37" s="3"/>
      <c r="P37" s="3"/>
      <c r="Q37" s="3"/>
      <c r="R37" s="3"/>
      <c r="S37" s="3"/>
      <c r="T37" s="3"/>
      <c r="U37" s="3"/>
      <c r="V37" s="3"/>
    </row>
    <row r="38" spans="2:22" x14ac:dyDescent="0.35">
      <c r="B38" s="3"/>
      <c r="C38" s="3"/>
      <c r="D38" s="3"/>
      <c r="E38" s="3"/>
      <c r="F38" s="3"/>
      <c r="G38" s="3"/>
      <c r="H38" s="3"/>
      <c r="I38" s="3"/>
      <c r="J38" s="3"/>
      <c r="K38" s="3"/>
      <c r="L38" s="3"/>
      <c r="M38" s="3"/>
      <c r="N38" s="3"/>
      <c r="O38" s="3"/>
      <c r="P38" s="3"/>
      <c r="Q38" s="3"/>
      <c r="R38" s="3"/>
      <c r="S38" s="3"/>
      <c r="T38" s="3"/>
      <c r="U38" s="3"/>
      <c r="V38" s="3"/>
    </row>
    <row r="39" spans="2:22" x14ac:dyDescent="0.35">
      <c r="B39" s="3"/>
      <c r="C39" s="3"/>
      <c r="D39" s="3"/>
      <c r="E39" s="3"/>
      <c r="F39" s="3"/>
      <c r="G39" s="3"/>
      <c r="H39" s="3"/>
      <c r="I39" s="3"/>
      <c r="J39" s="3"/>
      <c r="K39" s="3"/>
      <c r="L39" s="3"/>
      <c r="M39" s="3"/>
      <c r="N39" s="3"/>
      <c r="O39" s="3"/>
      <c r="P39" s="3"/>
      <c r="Q39" s="3"/>
      <c r="R39" s="3"/>
      <c r="S39" s="3"/>
      <c r="T39" s="3"/>
      <c r="U39" s="3"/>
      <c r="V39" s="3"/>
    </row>
    <row r="40" spans="2:22" x14ac:dyDescent="0.35">
      <c r="B40" s="3"/>
      <c r="C40" s="3"/>
      <c r="D40" s="3"/>
      <c r="E40" s="3"/>
      <c r="F40" s="3"/>
      <c r="G40" s="3"/>
      <c r="H40" s="3"/>
      <c r="I40" s="3"/>
      <c r="J40" s="3"/>
      <c r="K40" s="3"/>
      <c r="L40" s="3"/>
      <c r="M40" s="3"/>
      <c r="N40" s="3"/>
      <c r="O40" s="3"/>
      <c r="P40" s="3"/>
      <c r="Q40" s="3"/>
      <c r="R40" s="3"/>
      <c r="S40" s="3"/>
      <c r="T40" s="3"/>
      <c r="U40" s="3"/>
      <c r="V40" s="3"/>
    </row>
    <row r="41" spans="2:22" x14ac:dyDescent="0.35">
      <c r="B41" s="3"/>
      <c r="C41" s="3"/>
      <c r="D41" s="3"/>
      <c r="E41" s="3"/>
      <c r="F41" s="3"/>
      <c r="G41" s="3"/>
      <c r="H41" s="3"/>
      <c r="I41" s="3"/>
      <c r="J41" s="3"/>
      <c r="K41" s="3"/>
      <c r="L41" s="3"/>
      <c r="M41" s="3"/>
      <c r="N41" s="3"/>
      <c r="O41" s="3"/>
      <c r="P41" s="3"/>
      <c r="Q41" s="3"/>
      <c r="R41" s="3"/>
      <c r="S41" s="3"/>
      <c r="T41" s="3"/>
      <c r="U41" s="3"/>
      <c r="V41" s="3"/>
    </row>
  </sheetData>
  <mergeCells count="1">
    <mergeCell ref="C11:U11"/>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6"/>
  <sheetViews>
    <sheetView workbookViewId="0"/>
  </sheetViews>
  <sheetFormatPr defaultRowHeight="14.5" x14ac:dyDescent="0.35"/>
  <cols>
    <col min="1" max="1" width="14.81640625" customWidth="1"/>
    <col min="2" max="2" width="12.81640625" customWidth="1"/>
    <col min="3" max="3" width="30.81640625" customWidth="1"/>
    <col min="4" max="4" width="24.1796875" customWidth="1"/>
  </cols>
  <sheetData>
    <row r="3" spans="1:4" x14ac:dyDescent="0.35">
      <c r="A3" t="s">
        <v>1193</v>
      </c>
    </row>
    <row r="4" spans="1:4" x14ac:dyDescent="0.35">
      <c r="A4" s="40" t="s">
        <v>1194</v>
      </c>
      <c r="B4" t="s">
        <v>776</v>
      </c>
    </row>
    <row r="5" spans="1:4" x14ac:dyDescent="0.35">
      <c r="A5" s="40" t="s">
        <v>1195</v>
      </c>
      <c r="B5" t="s">
        <v>776</v>
      </c>
    </row>
    <row r="6" spans="1:4" x14ac:dyDescent="0.35">
      <c r="A6" s="40" t="s">
        <v>1196</v>
      </c>
      <c r="B6" t="s">
        <v>776</v>
      </c>
    </row>
    <row r="8" spans="1:4" x14ac:dyDescent="0.35">
      <c r="A8" s="40" t="s">
        <v>754</v>
      </c>
      <c r="B8" t="s">
        <v>1201</v>
      </c>
      <c r="C8" t="s">
        <v>1200</v>
      </c>
      <c r="D8" t="s">
        <v>1199</v>
      </c>
    </row>
    <row r="9" spans="1:4" x14ac:dyDescent="0.35">
      <c r="A9" s="2" t="s">
        <v>756</v>
      </c>
      <c r="B9" s="41">
        <v>449570</v>
      </c>
      <c r="C9" s="41">
        <v>233424</v>
      </c>
      <c r="D9" s="41">
        <v>31296</v>
      </c>
    </row>
    <row r="10" spans="1:4" x14ac:dyDescent="0.35">
      <c r="A10" s="2" t="s">
        <v>757</v>
      </c>
      <c r="B10" s="41">
        <v>345061</v>
      </c>
      <c r="C10" s="41">
        <v>192199</v>
      </c>
      <c r="D10" s="41">
        <v>19648</v>
      </c>
    </row>
    <row r="11" spans="1:4" x14ac:dyDescent="0.35">
      <c r="A11" s="2" t="s">
        <v>758</v>
      </c>
      <c r="B11" s="41">
        <v>559734</v>
      </c>
      <c r="C11" s="41">
        <v>407337</v>
      </c>
      <c r="D11" s="41">
        <v>24513</v>
      </c>
    </row>
    <row r="12" spans="1:4" x14ac:dyDescent="0.35">
      <c r="A12" s="2" t="s">
        <v>759</v>
      </c>
      <c r="B12" s="41">
        <v>719885</v>
      </c>
      <c r="C12" s="41">
        <v>352414</v>
      </c>
      <c r="D12" s="41">
        <v>58940</v>
      </c>
    </row>
    <row r="13" spans="1:4" x14ac:dyDescent="0.35">
      <c r="A13" s="2" t="s">
        <v>760</v>
      </c>
      <c r="B13" s="41">
        <v>585873</v>
      </c>
      <c r="C13" s="41">
        <v>263486</v>
      </c>
      <c r="D13" s="41">
        <v>40311</v>
      </c>
    </row>
    <row r="14" spans="1:4" x14ac:dyDescent="0.35">
      <c r="A14" s="2" t="s">
        <v>761</v>
      </c>
      <c r="B14" s="41">
        <v>990764</v>
      </c>
      <c r="C14" s="41">
        <v>452233</v>
      </c>
      <c r="D14" s="41">
        <v>110746</v>
      </c>
    </row>
    <row r="15" spans="1:4" x14ac:dyDescent="0.35">
      <c r="A15" s="2" t="s">
        <v>762</v>
      </c>
      <c r="B15" s="41">
        <v>2738079</v>
      </c>
      <c r="C15" s="41">
        <v>1292564</v>
      </c>
      <c r="D15" s="41">
        <v>239864</v>
      </c>
    </row>
    <row r="16" spans="1:4" x14ac:dyDescent="0.35">
      <c r="A16" s="2" t="s">
        <v>768</v>
      </c>
      <c r="B16" s="41">
        <v>6388966</v>
      </c>
      <c r="C16" s="41">
        <v>3193657</v>
      </c>
      <c r="D16" s="41">
        <v>525318</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2409"/>
  <sheetViews>
    <sheetView workbookViewId="0"/>
  </sheetViews>
  <sheetFormatPr defaultRowHeight="14.5" x14ac:dyDescent="0.35"/>
  <cols>
    <col min="1" max="1" width="10.453125" bestFit="1" customWidth="1"/>
    <col min="2" max="2" width="11.1796875" customWidth="1"/>
    <col min="3" max="3" width="37.7265625" bestFit="1" customWidth="1"/>
    <col min="6" max="6" width="13.453125" customWidth="1"/>
    <col min="7" max="7" width="13.81640625" customWidth="1"/>
    <col min="8" max="8" width="24.54296875" customWidth="1"/>
    <col min="9" max="9" width="25.1796875" customWidth="1"/>
    <col min="10" max="10" width="29.81640625" customWidth="1"/>
    <col min="11" max="11" width="30.453125" customWidth="1"/>
    <col min="12" max="12" width="33.1796875" customWidth="1"/>
    <col min="13" max="13" width="33.7265625" customWidth="1"/>
    <col min="14" max="14" width="34.54296875" customWidth="1"/>
    <col min="15" max="15" width="35.1796875" customWidth="1"/>
    <col min="16" max="16" width="23.81640625" customWidth="1"/>
    <col min="17" max="17" width="24.453125" customWidth="1"/>
    <col min="18" max="18" width="23.81640625" customWidth="1"/>
    <col min="19" max="19" width="18.81640625" customWidth="1"/>
  </cols>
  <sheetData>
    <row r="1" spans="1:25" ht="17.5" customHeight="1" x14ac:dyDescent="0.35">
      <c r="A1" s="76" t="s">
        <v>835</v>
      </c>
      <c r="B1" s="77" t="s">
        <v>418</v>
      </c>
      <c r="C1" s="86" t="s">
        <v>836</v>
      </c>
      <c r="D1" s="86" t="s">
        <v>2</v>
      </c>
      <c r="E1" s="86" t="s">
        <v>837</v>
      </c>
      <c r="F1" s="87" t="s">
        <v>838</v>
      </c>
      <c r="G1" s="86" t="s">
        <v>839</v>
      </c>
      <c r="H1" s="86" t="s">
        <v>840</v>
      </c>
      <c r="I1" s="86" t="s">
        <v>841</v>
      </c>
      <c r="J1" s="87" t="s">
        <v>842</v>
      </c>
      <c r="K1" s="86" t="s">
        <v>843</v>
      </c>
      <c r="L1" s="86" t="s">
        <v>844</v>
      </c>
      <c r="M1" s="86" t="s">
        <v>845</v>
      </c>
      <c r="N1" s="86" t="s">
        <v>846</v>
      </c>
      <c r="O1" s="86" t="s">
        <v>847</v>
      </c>
      <c r="P1" s="87" t="s">
        <v>848</v>
      </c>
      <c r="Q1" s="86" t="s">
        <v>849</v>
      </c>
      <c r="R1" s="86" t="s">
        <v>850</v>
      </c>
      <c r="S1" s="86" t="s">
        <v>851</v>
      </c>
      <c r="T1" s="84" t="s">
        <v>1194</v>
      </c>
      <c r="U1" s="84" t="s">
        <v>1195</v>
      </c>
      <c r="V1" s="84" t="s">
        <v>1196</v>
      </c>
      <c r="W1" s="84" t="s">
        <v>1198</v>
      </c>
      <c r="X1" t="s">
        <v>1190</v>
      </c>
      <c r="Y1" s="81" t="s">
        <v>1191</v>
      </c>
    </row>
    <row r="2" spans="1:25" x14ac:dyDescent="0.35">
      <c r="A2" s="80">
        <v>45383</v>
      </c>
      <c r="B2" t="s">
        <v>13</v>
      </c>
      <c r="C2" t="s">
        <v>852</v>
      </c>
      <c r="D2" t="s">
        <v>853</v>
      </c>
      <c r="E2" t="s">
        <v>854</v>
      </c>
      <c r="F2" s="78">
        <v>0</v>
      </c>
      <c r="G2" s="78">
        <v>0</v>
      </c>
      <c r="H2" s="78">
        <v>0</v>
      </c>
      <c r="I2" s="78">
        <v>0</v>
      </c>
      <c r="J2" s="78">
        <v>0</v>
      </c>
      <c r="K2" s="78">
        <v>0</v>
      </c>
      <c r="L2" s="78">
        <v>0</v>
      </c>
      <c r="M2" s="78">
        <v>0</v>
      </c>
      <c r="N2" s="78">
        <v>0</v>
      </c>
      <c r="O2" s="78">
        <v>0</v>
      </c>
      <c r="P2" s="78">
        <v>0</v>
      </c>
      <c r="Q2" s="78">
        <v>0</v>
      </c>
      <c r="R2" s="79">
        <v>0</v>
      </c>
      <c r="S2" s="79">
        <v>0</v>
      </c>
      <c r="T2" s="78" t="str">
        <f>VLOOKUP(Table5[[#This Row],[ODS Code]],Lookup!A:D,4,FALSE)</f>
        <v>Ealing</v>
      </c>
      <c r="U2" s="78" t="str">
        <f>VLOOKUP(Table5[[#This Row],[ODS Code]],Lookup!A:E,3,FALSE)</f>
        <v>Acton</v>
      </c>
      <c r="V2" s="78" t="str">
        <f>VLOOKUP(Table5[[#This Row],[ODS Code]],Lookup!A:F,2,FALSE)</f>
        <v>ACTON LANE MEDICAL CENTRE</v>
      </c>
      <c r="W2" s="78" t="str">
        <f>VLOOKUP(Table5[[#This Row],[ODS Code]],Lookup!A:G,5,FALSE)</f>
        <v>E85687</v>
      </c>
    </row>
    <row r="3" spans="1:25" x14ac:dyDescent="0.35">
      <c r="A3" s="80">
        <v>45383</v>
      </c>
      <c r="B3" t="s">
        <v>14</v>
      </c>
      <c r="C3" t="s">
        <v>855</v>
      </c>
      <c r="D3" t="s">
        <v>853</v>
      </c>
      <c r="E3" t="s">
        <v>854</v>
      </c>
      <c r="F3" s="78">
        <v>0</v>
      </c>
      <c r="G3" s="78">
        <v>0</v>
      </c>
      <c r="H3" s="78">
        <v>0</v>
      </c>
      <c r="I3" s="78">
        <v>0</v>
      </c>
      <c r="J3" s="78">
        <v>0</v>
      </c>
      <c r="K3" s="78">
        <v>0</v>
      </c>
      <c r="L3" s="78">
        <v>0</v>
      </c>
      <c r="M3" s="78">
        <v>0</v>
      </c>
      <c r="N3" s="78">
        <v>0</v>
      </c>
      <c r="O3" s="78">
        <v>0</v>
      </c>
      <c r="P3" s="78">
        <v>0</v>
      </c>
      <c r="Q3" s="78">
        <v>0</v>
      </c>
      <c r="R3" s="79">
        <v>0</v>
      </c>
      <c r="S3" s="79">
        <v>0</v>
      </c>
      <c r="T3" s="78" t="str">
        <f>VLOOKUP(Table5[[#This Row],[ODS Code]],Lookup!A:D,4,FALSE)</f>
        <v>Ealing</v>
      </c>
      <c r="U3" s="78" t="str">
        <f>VLOOKUP(Table5[[#This Row],[ODS Code]],Lookup!A:E,3,FALSE)</f>
        <v>Acton</v>
      </c>
      <c r="V3" s="78" t="str">
        <f>VLOOKUP(Table5[[#This Row],[ODS Code]],Lookup!A:F,2,FALSE)</f>
        <v>ACTON TOWN MEDICAL CENTRE</v>
      </c>
      <c r="W3" s="78" t="str">
        <f>VLOOKUP(Table5[[#This Row],[ODS Code]],Lookup!A:G,5,FALSE)</f>
        <v>E85617</v>
      </c>
    </row>
    <row r="4" spans="1:25" x14ac:dyDescent="0.35">
      <c r="A4" s="80">
        <v>45383</v>
      </c>
      <c r="B4" t="s">
        <v>68</v>
      </c>
      <c r="C4" t="s">
        <v>856</v>
      </c>
      <c r="D4" t="s">
        <v>853</v>
      </c>
      <c r="E4" t="s">
        <v>854</v>
      </c>
      <c r="F4" s="78">
        <v>0</v>
      </c>
      <c r="G4" s="78">
        <v>0</v>
      </c>
      <c r="H4" s="78">
        <v>0</v>
      </c>
      <c r="I4" s="78">
        <v>0</v>
      </c>
      <c r="J4" s="78">
        <v>0</v>
      </c>
      <c r="K4" s="78">
        <v>0</v>
      </c>
      <c r="L4" s="78">
        <v>0</v>
      </c>
      <c r="M4" s="78">
        <v>0</v>
      </c>
      <c r="N4" s="78">
        <v>0</v>
      </c>
      <c r="O4" s="78">
        <v>0</v>
      </c>
      <c r="P4" s="78">
        <v>0</v>
      </c>
      <c r="Q4" s="78">
        <v>0</v>
      </c>
      <c r="R4" s="79">
        <v>0</v>
      </c>
      <c r="S4" s="79">
        <v>0</v>
      </c>
      <c r="T4" s="78" t="str">
        <f>VLOOKUP(Table5[[#This Row],[ODS Code]],Lookup!A:D,4,FALSE)</f>
        <v>Ealing</v>
      </c>
      <c r="U4" s="78" t="str">
        <f>VLOOKUP(Table5[[#This Row],[ODS Code]],Lookup!A:E,3,FALSE)</f>
        <v>Acton</v>
      </c>
      <c r="V4" s="78" t="str">
        <f>VLOOKUP(Table5[[#This Row],[ODS Code]],Lookup!A:F,2,FALSE)</f>
        <v>CHISWICK FAMILY PRACTICE (DR BHATT &amp; SYZCKO)</v>
      </c>
      <c r="W4" s="78" t="str">
        <f>VLOOKUP(Table5[[#This Row],[ODS Code]],Lookup!A:G,5,FALSE)</f>
        <v>E85130</v>
      </c>
    </row>
    <row r="5" spans="1:25" x14ac:dyDescent="0.35">
      <c r="A5" s="80">
        <v>45383</v>
      </c>
      <c r="B5" t="s">
        <v>69</v>
      </c>
      <c r="C5" t="s">
        <v>857</v>
      </c>
      <c r="D5" t="s">
        <v>853</v>
      </c>
      <c r="E5" t="s">
        <v>854</v>
      </c>
      <c r="F5" s="78">
        <v>123</v>
      </c>
      <c r="G5" s="78">
        <v>246</v>
      </c>
      <c r="H5" s="78">
        <v>16</v>
      </c>
      <c r="I5" s="78">
        <v>32</v>
      </c>
      <c r="J5" s="78">
        <v>35</v>
      </c>
      <c r="K5" s="78">
        <v>70</v>
      </c>
      <c r="L5" s="78">
        <v>39</v>
      </c>
      <c r="M5" s="78">
        <v>78</v>
      </c>
      <c r="N5" s="78">
        <v>17</v>
      </c>
      <c r="O5" s="78">
        <v>34</v>
      </c>
      <c r="P5" s="78">
        <v>16</v>
      </c>
      <c r="Q5" s="78">
        <v>32</v>
      </c>
      <c r="R5" s="79">
        <v>0.13008130081300814</v>
      </c>
      <c r="S5" s="79">
        <v>0.13008130081300814</v>
      </c>
      <c r="T5" s="78" t="str">
        <f>VLOOKUP(Table5[[#This Row],[ODS Code]],Lookup!A:D,4,FALSE)</f>
        <v>Ealing</v>
      </c>
      <c r="U5" s="78" t="str">
        <f>VLOOKUP(Table5[[#This Row],[ODS Code]],Lookup!A:E,3,FALSE)</f>
        <v>Acton</v>
      </c>
      <c r="V5" s="78" t="str">
        <f>VLOOKUP(Table5[[#This Row],[ODS Code]],Lookup!A:F,2,FALSE)</f>
        <v>CHISWICK FAMILY PRACTICE (DR O’CONNELL &amp; BENNETT)</v>
      </c>
      <c r="W5" s="78" t="str">
        <f>VLOOKUP(Table5[[#This Row],[ODS Code]],Lookup!A:G,5,FALSE)</f>
        <v>E85075</v>
      </c>
    </row>
    <row r="6" spans="1:25" x14ac:dyDescent="0.35">
      <c r="A6" s="80">
        <v>45383</v>
      </c>
      <c r="B6" t="s">
        <v>78</v>
      </c>
      <c r="C6" t="s">
        <v>858</v>
      </c>
      <c r="D6" t="s">
        <v>853</v>
      </c>
      <c r="E6" t="s">
        <v>854</v>
      </c>
      <c r="F6" s="78">
        <v>0</v>
      </c>
      <c r="G6" s="78">
        <v>0</v>
      </c>
      <c r="H6" s="78">
        <v>0</v>
      </c>
      <c r="I6" s="78">
        <v>0</v>
      </c>
      <c r="J6" s="78">
        <v>0</v>
      </c>
      <c r="K6" s="78">
        <v>0</v>
      </c>
      <c r="L6" s="78">
        <v>0</v>
      </c>
      <c r="M6" s="78">
        <v>0</v>
      </c>
      <c r="N6" s="78">
        <v>0</v>
      </c>
      <c r="O6" s="78">
        <v>0</v>
      </c>
      <c r="P6" s="78">
        <v>0</v>
      </c>
      <c r="Q6" s="78">
        <v>0</v>
      </c>
      <c r="R6" s="79">
        <v>0</v>
      </c>
      <c r="S6" s="79">
        <v>0</v>
      </c>
      <c r="T6" s="78" t="str">
        <f>VLOOKUP(Table5[[#This Row],[ODS Code]],Lookup!A:D,4,FALSE)</f>
        <v>Ealing</v>
      </c>
      <c r="U6" s="78" t="str">
        <f>VLOOKUP(Table5[[#This Row],[ODS Code]],Lookup!A:E,3,FALSE)</f>
        <v>Acton</v>
      </c>
      <c r="V6" s="78" t="str">
        <f>VLOOKUP(Table5[[#This Row],[ODS Code]],Lookup!A:F,2,FALSE)</f>
        <v>CLOISTER ROAD SURGERY</v>
      </c>
      <c r="W6" s="78" t="str">
        <f>VLOOKUP(Table5[[#This Row],[ODS Code]],Lookup!A:G,5,FALSE)</f>
        <v>E85680</v>
      </c>
    </row>
    <row r="7" spans="1:25" x14ac:dyDescent="0.35">
      <c r="A7" s="80">
        <v>45383</v>
      </c>
      <c r="B7" t="s">
        <v>88</v>
      </c>
      <c r="C7" t="s">
        <v>859</v>
      </c>
      <c r="D7" t="s">
        <v>853</v>
      </c>
      <c r="E7" t="s">
        <v>854</v>
      </c>
      <c r="F7" s="78">
        <v>0</v>
      </c>
      <c r="G7" s="78">
        <v>0</v>
      </c>
      <c r="H7" s="78">
        <v>0</v>
      </c>
      <c r="I7" s="78">
        <v>0</v>
      </c>
      <c r="J7" s="78">
        <v>0</v>
      </c>
      <c r="K7" s="78">
        <v>0</v>
      </c>
      <c r="L7" s="78">
        <v>0</v>
      </c>
      <c r="M7" s="78">
        <v>0</v>
      </c>
      <c r="N7" s="78">
        <v>0</v>
      </c>
      <c r="O7" s="78">
        <v>0</v>
      </c>
      <c r="P7" s="78">
        <v>0</v>
      </c>
      <c r="Q7" s="78">
        <v>0</v>
      </c>
      <c r="R7" s="79">
        <v>0</v>
      </c>
      <c r="S7" s="79">
        <v>0</v>
      </c>
      <c r="T7" s="78" t="str">
        <f>VLOOKUP(Table5[[#This Row],[ODS Code]],Lookup!A:D,4,FALSE)</f>
        <v>Ealing</v>
      </c>
      <c r="U7" s="78" t="str">
        <f>VLOOKUP(Table5[[#This Row],[ODS Code]],Lookup!A:E,3,FALSE)</f>
        <v>Acton</v>
      </c>
      <c r="V7" s="78" t="str">
        <f>VLOOKUP(Table5[[#This Row],[ODS Code]],Lookup!A:F,2,FALSE)</f>
        <v>CROWN STREET SURGERY</v>
      </c>
      <c r="W7" s="78" t="str">
        <f>VLOOKUP(Table5[[#This Row],[ODS Code]],Lookup!A:G,5,FALSE)</f>
        <v>E85019</v>
      </c>
    </row>
    <row r="8" spans="1:25" x14ac:dyDescent="0.35">
      <c r="A8" s="80">
        <v>45383</v>
      </c>
      <c r="B8" t="s">
        <v>160</v>
      </c>
      <c r="C8" t="s">
        <v>860</v>
      </c>
      <c r="D8" t="s">
        <v>853</v>
      </c>
      <c r="E8" t="s">
        <v>854</v>
      </c>
      <c r="F8" s="78">
        <v>0</v>
      </c>
      <c r="G8" s="78">
        <v>0</v>
      </c>
      <c r="H8" s="78">
        <v>0</v>
      </c>
      <c r="I8" s="78">
        <v>0</v>
      </c>
      <c r="J8" s="78">
        <v>0</v>
      </c>
      <c r="K8" s="78">
        <v>0</v>
      </c>
      <c r="L8" s="78">
        <v>0</v>
      </c>
      <c r="M8" s="78">
        <v>0</v>
      </c>
      <c r="N8" s="78">
        <v>0</v>
      </c>
      <c r="O8" s="78">
        <v>0</v>
      </c>
      <c r="P8" s="78">
        <v>0</v>
      </c>
      <c r="Q8" s="78">
        <v>0</v>
      </c>
      <c r="R8" s="79">
        <v>0</v>
      </c>
      <c r="S8" s="79">
        <v>0</v>
      </c>
      <c r="T8" s="78" t="str">
        <f>VLOOKUP(Table5[[#This Row],[ODS Code]],Lookup!A:D,4,FALSE)</f>
        <v>Ealing</v>
      </c>
      <c r="U8" s="78" t="str">
        <f>VLOOKUP(Table5[[#This Row],[ODS Code]],Lookup!A:E,3,FALSE)</f>
        <v>Acton</v>
      </c>
      <c r="V8" s="78" t="str">
        <f>VLOOKUP(Table5[[#This Row],[ODS Code]],Lookup!A:F,2,FALSE)</f>
        <v>HILLCREST SURGERY</v>
      </c>
      <c r="W8" s="78" t="str">
        <f>VLOOKUP(Table5[[#This Row],[ODS Code]],Lookup!A:G,5,FALSE)</f>
        <v>E85028</v>
      </c>
    </row>
    <row r="9" spans="1:25" x14ac:dyDescent="0.35">
      <c r="A9" s="80">
        <v>45383</v>
      </c>
      <c r="B9" t="s">
        <v>304</v>
      </c>
      <c r="C9" t="s">
        <v>861</v>
      </c>
      <c r="D9" t="s">
        <v>853</v>
      </c>
      <c r="E9" t="s">
        <v>854</v>
      </c>
      <c r="F9" s="78">
        <v>0</v>
      </c>
      <c r="G9" s="78">
        <v>0</v>
      </c>
      <c r="H9" s="78">
        <v>0</v>
      </c>
      <c r="I9" s="78">
        <v>0</v>
      </c>
      <c r="J9" s="78">
        <v>0</v>
      </c>
      <c r="K9" s="78">
        <v>0</v>
      </c>
      <c r="L9" s="78">
        <v>0</v>
      </c>
      <c r="M9" s="78">
        <v>0</v>
      </c>
      <c r="N9" s="78">
        <v>0</v>
      </c>
      <c r="O9" s="78">
        <v>0</v>
      </c>
      <c r="P9" s="78">
        <v>0</v>
      </c>
      <c r="Q9" s="78">
        <v>0</v>
      </c>
      <c r="R9" s="79">
        <v>0</v>
      </c>
      <c r="S9" s="79">
        <v>0</v>
      </c>
      <c r="T9" s="78" t="str">
        <f>VLOOKUP(Table5[[#This Row],[ODS Code]],Lookup!A:D,4,FALSE)</f>
        <v>Ealing</v>
      </c>
      <c r="U9" s="78" t="str">
        <f>VLOOKUP(Table5[[#This Row],[ODS Code]],Lookup!A:E,3,FALSE)</f>
        <v>Acton</v>
      </c>
      <c r="V9" s="78" t="str">
        <f>VLOOKUP(Table5[[#This Row],[ODS Code]],Lookup!A:F,2,FALSE)</f>
        <v>THE ACTON HEALTH CENTRE</v>
      </c>
      <c r="W9" s="78" t="str">
        <f>VLOOKUP(Table5[[#This Row],[ODS Code]],Lookup!A:G,5,FALSE)</f>
        <v>E85109</v>
      </c>
    </row>
    <row r="10" spans="1:25" x14ac:dyDescent="0.35">
      <c r="A10" s="80">
        <v>45383</v>
      </c>
      <c r="B10" t="s">
        <v>309</v>
      </c>
      <c r="C10" t="s">
        <v>862</v>
      </c>
      <c r="D10" t="s">
        <v>853</v>
      </c>
      <c r="E10" t="s">
        <v>854</v>
      </c>
      <c r="F10" s="78">
        <v>0</v>
      </c>
      <c r="G10" s="78">
        <v>0</v>
      </c>
      <c r="H10" s="78">
        <v>0</v>
      </c>
      <c r="I10" s="78">
        <v>0</v>
      </c>
      <c r="J10" s="78">
        <v>0</v>
      </c>
      <c r="K10" s="78">
        <v>0</v>
      </c>
      <c r="L10" s="78">
        <v>0</v>
      </c>
      <c r="M10" s="78">
        <v>0</v>
      </c>
      <c r="N10" s="78">
        <v>0</v>
      </c>
      <c r="O10" s="78">
        <v>0</v>
      </c>
      <c r="P10" s="78">
        <v>0</v>
      </c>
      <c r="Q10" s="78">
        <v>0</v>
      </c>
      <c r="R10" s="79">
        <v>0</v>
      </c>
      <c r="S10" s="79">
        <v>0</v>
      </c>
      <c r="T10" s="78" t="str">
        <f>VLOOKUP(Table5[[#This Row],[ODS Code]],Lookup!A:D,4,FALSE)</f>
        <v>Ealing</v>
      </c>
      <c r="U10" s="78" t="str">
        <f>VLOOKUP(Table5[[#This Row],[ODS Code]],Lookup!A:E,3,FALSE)</f>
        <v>Acton</v>
      </c>
      <c r="V10" s="78" t="str">
        <f>VLOOKUP(Table5[[#This Row],[ODS Code]],Lookup!A:F,2,FALSE)</f>
        <v>THE BEDFORD PARK SURGERY</v>
      </c>
      <c r="W10" s="78" t="str">
        <f>VLOOKUP(Table5[[#This Row],[ODS Code]],Lookup!A:G,5,FALSE)</f>
        <v>E85066</v>
      </c>
    </row>
    <row r="11" spans="1:25" x14ac:dyDescent="0.35">
      <c r="A11" s="80">
        <v>45383</v>
      </c>
      <c r="B11" t="s">
        <v>310</v>
      </c>
      <c r="C11" t="s">
        <v>863</v>
      </c>
      <c r="D11" t="s">
        <v>853</v>
      </c>
      <c r="E11" t="s">
        <v>854</v>
      </c>
      <c r="F11" s="78">
        <v>0</v>
      </c>
      <c r="G11" s="78">
        <v>0</v>
      </c>
      <c r="H11" s="78">
        <v>0</v>
      </c>
      <c r="I11" s="78">
        <v>0</v>
      </c>
      <c r="J11" s="78">
        <v>0</v>
      </c>
      <c r="K11" s="78">
        <v>0</v>
      </c>
      <c r="L11" s="78">
        <v>0</v>
      </c>
      <c r="M11" s="78">
        <v>0</v>
      </c>
      <c r="N11" s="78">
        <v>0</v>
      </c>
      <c r="O11" s="78">
        <v>0</v>
      </c>
      <c r="P11" s="78">
        <v>0</v>
      </c>
      <c r="Q11" s="78">
        <v>0</v>
      </c>
      <c r="R11" s="79">
        <v>0</v>
      </c>
      <c r="S11" s="79">
        <v>0</v>
      </c>
      <c r="T11" s="78" t="str">
        <f>VLOOKUP(Table5[[#This Row],[ODS Code]],Lookup!A:D,4,FALSE)</f>
        <v>Ealing</v>
      </c>
      <c r="U11" s="78" t="str">
        <f>VLOOKUP(Table5[[#This Row],[ODS Code]],Lookup!A:E,3,FALSE)</f>
        <v>Acton</v>
      </c>
      <c r="V11" s="78" t="str">
        <f>VLOOKUP(Table5[[#This Row],[ODS Code]],Lookup!A:F,2,FALSE)</f>
        <v>THE BOILEAU ROAD SURGERY</v>
      </c>
      <c r="W11" s="78" t="str">
        <f>VLOOKUP(Table5[[#This Row],[ODS Code]],Lookup!A:G,5,FALSE)</f>
        <v>E85694</v>
      </c>
    </row>
    <row r="12" spans="1:25" x14ac:dyDescent="0.35">
      <c r="A12" s="80">
        <v>45383</v>
      </c>
      <c r="B12" t="s">
        <v>315</v>
      </c>
      <c r="C12" t="s">
        <v>864</v>
      </c>
      <c r="D12" t="s">
        <v>853</v>
      </c>
      <c r="E12" t="s">
        <v>854</v>
      </c>
      <c r="F12" s="78">
        <v>0</v>
      </c>
      <c r="G12" s="78">
        <v>0</v>
      </c>
      <c r="H12" s="78">
        <v>0</v>
      </c>
      <c r="I12" s="78">
        <v>0</v>
      </c>
      <c r="J12" s="78">
        <v>0</v>
      </c>
      <c r="K12" s="78">
        <v>0</v>
      </c>
      <c r="L12" s="78">
        <v>0</v>
      </c>
      <c r="M12" s="78">
        <v>0</v>
      </c>
      <c r="N12" s="78">
        <v>0</v>
      </c>
      <c r="O12" s="78">
        <v>0</v>
      </c>
      <c r="P12" s="78">
        <v>0</v>
      </c>
      <c r="Q12" s="78">
        <v>0</v>
      </c>
      <c r="R12" s="79">
        <v>0</v>
      </c>
      <c r="S12" s="79">
        <v>0</v>
      </c>
      <c r="T12" s="78" t="str">
        <f>VLOOKUP(Table5[[#This Row],[ODS Code]],Lookup!A:D,4,FALSE)</f>
        <v>Ealing</v>
      </c>
      <c r="U12" s="78" t="str">
        <f>VLOOKUP(Table5[[#This Row],[ODS Code]],Lookup!A:E,3,FALSE)</f>
        <v>Acton</v>
      </c>
      <c r="V12" s="78" t="str">
        <f>VLOOKUP(Table5[[#This Row],[ODS Code]],Lookup!A:F,2,FALSE)</f>
        <v>CHURCHFIELD SURGERY</v>
      </c>
      <c r="W12" s="78" t="str">
        <f>VLOOKUP(Table5[[#This Row],[ODS Code]],Lookup!A:G,5,FALSE)</f>
        <v>E85640</v>
      </c>
    </row>
    <row r="13" spans="1:25" x14ac:dyDescent="0.35">
      <c r="A13" s="80">
        <v>45383</v>
      </c>
      <c r="B13" t="s">
        <v>337</v>
      </c>
      <c r="C13" t="s">
        <v>865</v>
      </c>
      <c r="D13" t="s">
        <v>853</v>
      </c>
      <c r="E13" t="s">
        <v>854</v>
      </c>
      <c r="F13" s="78">
        <v>0</v>
      </c>
      <c r="G13" s="78">
        <v>0</v>
      </c>
      <c r="H13" s="78">
        <v>0</v>
      </c>
      <c r="I13" s="78">
        <v>0</v>
      </c>
      <c r="J13" s="78">
        <v>0</v>
      </c>
      <c r="K13" s="78">
        <v>0</v>
      </c>
      <c r="L13" s="78">
        <v>0</v>
      </c>
      <c r="M13" s="78">
        <v>0</v>
      </c>
      <c r="N13" s="78">
        <v>0</v>
      </c>
      <c r="O13" s="78">
        <v>0</v>
      </c>
      <c r="P13" s="78">
        <v>0</v>
      </c>
      <c r="Q13" s="78">
        <v>0</v>
      </c>
      <c r="R13" s="79">
        <v>0</v>
      </c>
      <c r="S13" s="79">
        <v>0</v>
      </c>
      <c r="T13" s="78" t="str">
        <f>VLOOKUP(Table5[[#This Row],[ODS Code]],Lookup!A:D,4,FALSE)</f>
        <v>Ealing</v>
      </c>
      <c r="U13" s="78" t="str">
        <f>VLOOKUP(Table5[[#This Row],[ODS Code]],Lookup!A:E,3,FALSE)</f>
        <v>Acton</v>
      </c>
      <c r="V13" s="78" t="str">
        <f>VLOOKUP(Table5[[#This Row],[ODS Code]],Lookup!A:F,2,FALSE)</f>
        <v>THE HORN LANE SURGERY</v>
      </c>
      <c r="W13" s="78" t="str">
        <f>VLOOKUP(Table5[[#This Row],[ODS Code]],Lookup!A:G,5,FALSE)</f>
        <v>E85677</v>
      </c>
    </row>
    <row r="14" spans="1:25" x14ac:dyDescent="0.35">
      <c r="A14" s="80">
        <v>45383</v>
      </c>
      <c r="B14" t="s">
        <v>346</v>
      </c>
      <c r="C14" t="s">
        <v>866</v>
      </c>
      <c r="D14" t="s">
        <v>853</v>
      </c>
      <c r="E14" t="s">
        <v>854</v>
      </c>
      <c r="F14" s="78">
        <v>76</v>
      </c>
      <c r="G14" s="78">
        <v>152</v>
      </c>
      <c r="H14" s="78">
        <v>10</v>
      </c>
      <c r="I14" s="78">
        <v>20</v>
      </c>
      <c r="J14" s="78">
        <v>40</v>
      </c>
      <c r="K14" s="78">
        <v>80</v>
      </c>
      <c r="L14" s="78">
        <v>14</v>
      </c>
      <c r="M14" s="78">
        <v>28</v>
      </c>
      <c r="N14" s="78">
        <v>7</v>
      </c>
      <c r="O14" s="78">
        <v>14</v>
      </c>
      <c r="P14" s="78">
        <v>5</v>
      </c>
      <c r="Q14" s="78">
        <v>10</v>
      </c>
      <c r="R14" s="79">
        <v>6.5789473684210523E-2</v>
      </c>
      <c r="S14" s="79">
        <v>6.5789473684210523E-2</v>
      </c>
      <c r="T14" s="78" t="str">
        <f>VLOOKUP(Table5[[#This Row],[ODS Code]],Lookup!A:D,4,FALSE)</f>
        <v>Ealing</v>
      </c>
      <c r="U14" s="78" t="str">
        <f>VLOOKUP(Table5[[#This Row],[ODS Code]],Lookup!A:E,3,FALSE)</f>
        <v>Acton</v>
      </c>
      <c r="V14" s="78" t="str">
        <f>VLOOKUP(Table5[[#This Row],[ODS Code]],Lookup!A:F,2,FALSE)</f>
        <v>THE MILL HILL SURGERY</v>
      </c>
      <c r="W14" s="78" t="str">
        <f>VLOOKUP(Table5[[#This Row],[ODS Code]],Lookup!A:G,5,FALSE)</f>
        <v>E85107</v>
      </c>
    </row>
    <row r="15" spans="1:25" x14ac:dyDescent="0.35">
      <c r="A15" s="80">
        <v>45383</v>
      </c>
      <c r="B15" t="s">
        <v>377</v>
      </c>
      <c r="C15" t="s">
        <v>867</v>
      </c>
      <c r="D15" t="s">
        <v>853</v>
      </c>
      <c r="E15" t="s">
        <v>854</v>
      </c>
      <c r="F15" s="78">
        <v>0</v>
      </c>
      <c r="G15" s="78">
        <v>0</v>
      </c>
      <c r="H15" s="78">
        <v>0</v>
      </c>
      <c r="I15" s="78">
        <v>0</v>
      </c>
      <c r="J15" s="78">
        <v>0</v>
      </c>
      <c r="K15" s="78">
        <v>0</v>
      </c>
      <c r="L15" s="78">
        <v>0</v>
      </c>
      <c r="M15" s="78">
        <v>0</v>
      </c>
      <c r="N15" s="78">
        <v>0</v>
      </c>
      <c r="O15" s="78">
        <v>0</v>
      </c>
      <c r="P15" s="78">
        <v>0</v>
      </c>
      <c r="Q15" s="78">
        <v>0</v>
      </c>
      <c r="R15" s="79">
        <v>0</v>
      </c>
      <c r="S15" s="79">
        <v>0</v>
      </c>
      <c r="T15" s="78" t="str">
        <f>VLOOKUP(Table5[[#This Row],[ODS Code]],Lookup!A:D,4,FALSE)</f>
        <v>Ealing</v>
      </c>
      <c r="U15" s="78" t="str">
        <f>VLOOKUP(Table5[[#This Row],[ODS Code]],Lookup!A:E,3,FALSE)</f>
        <v>Acton</v>
      </c>
      <c r="V15" s="78" t="str">
        <f>VLOOKUP(Table5[[#This Row],[ODS Code]],Lookup!A:F,2,FALSE)</f>
        <v>THE VALE SURGERY</v>
      </c>
      <c r="W15" s="78" t="str">
        <f>VLOOKUP(Table5[[#This Row],[ODS Code]],Lookup!A:G,5,FALSE)</f>
        <v>E85635</v>
      </c>
    </row>
    <row r="16" spans="1:25" x14ac:dyDescent="0.35">
      <c r="A16" s="80">
        <v>45383</v>
      </c>
      <c r="B16" t="s">
        <v>125</v>
      </c>
      <c r="C16" t="s">
        <v>868</v>
      </c>
      <c r="D16" t="s">
        <v>869</v>
      </c>
      <c r="E16" t="s">
        <v>854</v>
      </c>
      <c r="F16" s="78">
        <v>93</v>
      </c>
      <c r="G16" s="78">
        <v>186</v>
      </c>
      <c r="H16" s="78">
        <v>0</v>
      </c>
      <c r="I16" s="78">
        <v>0</v>
      </c>
      <c r="J16" s="78">
        <v>93</v>
      </c>
      <c r="K16" s="78">
        <v>186</v>
      </c>
      <c r="L16" s="78">
        <v>0</v>
      </c>
      <c r="M16" s="78">
        <v>0</v>
      </c>
      <c r="N16" s="78">
        <v>0</v>
      </c>
      <c r="O16" s="78">
        <v>0</v>
      </c>
      <c r="P16" s="78">
        <v>0</v>
      </c>
      <c r="Q16" s="78">
        <v>0</v>
      </c>
      <c r="R16" s="79">
        <v>0</v>
      </c>
      <c r="S16" s="79">
        <v>0</v>
      </c>
      <c r="T16" s="78" t="str">
        <f>VLOOKUP(Table5[[#This Row],[ODS Code]],Lookup!A:D,4,FALSE)</f>
        <v>Hammersmith &amp; Fulham</v>
      </c>
      <c r="U16" s="78" t="str">
        <f>VLOOKUP(Table5[[#This Row],[ODS Code]],Lookup!A:E,3,FALSE)</f>
        <v>Babylon GP at Hand PCN</v>
      </c>
      <c r="V16" s="78" t="str">
        <f>VLOOKUP(Table5[[#This Row],[ODS Code]],Lookup!A:F,2,FALSE)</f>
        <v>GP at Hand</v>
      </c>
      <c r="W16" s="78" t="str">
        <f>VLOOKUP(Table5[[#This Row],[ODS Code]],Lookup!A:G,5,FALSE)</f>
        <v>E85124</v>
      </c>
    </row>
    <row r="17" spans="1:23" x14ac:dyDescent="0.35">
      <c r="A17" s="80">
        <v>45383</v>
      </c>
      <c r="B17" t="s">
        <v>344</v>
      </c>
      <c r="C17" t="s">
        <v>870</v>
      </c>
      <c r="D17" t="s">
        <v>869</v>
      </c>
      <c r="E17" t="s">
        <v>854</v>
      </c>
      <c r="F17" s="78">
        <v>0</v>
      </c>
      <c r="G17" s="78">
        <v>0</v>
      </c>
      <c r="H17" s="78">
        <v>0</v>
      </c>
      <c r="I17" s="78">
        <v>0</v>
      </c>
      <c r="J17" s="78">
        <v>0</v>
      </c>
      <c r="K17" s="78">
        <v>0</v>
      </c>
      <c r="L17" s="78">
        <v>0</v>
      </c>
      <c r="M17" s="78">
        <v>0</v>
      </c>
      <c r="N17" s="78">
        <v>0</v>
      </c>
      <c r="O17" s="78">
        <v>0</v>
      </c>
      <c r="P17" s="78">
        <v>0</v>
      </c>
      <c r="Q17" s="78">
        <v>0</v>
      </c>
      <c r="R17" s="79">
        <v>0</v>
      </c>
      <c r="S17" s="79">
        <v>0</v>
      </c>
      <c r="T17" s="78" t="str">
        <f>VLOOKUP(Table5[[#This Row],[ODS Code]],Lookup!A:D,4,FALSE)</f>
        <v>Hammersmith &amp; Fulham</v>
      </c>
      <c r="U17" s="78" t="str">
        <f>VLOOKUP(Table5[[#This Row],[ODS Code]],Lookup!A:E,3,FALSE)</f>
        <v>Babylon GP at Hand PCN</v>
      </c>
      <c r="V17" s="78" t="str">
        <f>VLOOKUP(Table5[[#This Row],[ODS Code]],Lookup!A:F,2,FALSE)</f>
        <v>Dr Jefferies, 292 Munster Road</v>
      </c>
      <c r="W17" s="78" t="str">
        <f>VLOOKUP(Table5[[#This Row],[ODS Code]],Lookup!A:G,5,FALSE)</f>
        <v>E85029</v>
      </c>
    </row>
    <row r="18" spans="1:23" x14ac:dyDescent="0.35">
      <c r="A18" s="80">
        <v>45383</v>
      </c>
      <c r="B18" t="s">
        <v>63</v>
      </c>
      <c r="C18" t="s">
        <v>871</v>
      </c>
      <c r="D18" t="s">
        <v>872</v>
      </c>
      <c r="E18" t="s">
        <v>854</v>
      </c>
      <c r="F18" s="78">
        <v>0</v>
      </c>
      <c r="G18" s="78">
        <v>0</v>
      </c>
      <c r="H18" s="78">
        <v>0</v>
      </c>
      <c r="I18" s="78">
        <v>0</v>
      </c>
      <c r="J18" s="78">
        <v>0</v>
      </c>
      <c r="K18" s="78">
        <v>0</v>
      </c>
      <c r="L18" s="78">
        <v>0</v>
      </c>
      <c r="M18" s="78">
        <v>0</v>
      </c>
      <c r="N18" s="78">
        <v>0</v>
      </c>
      <c r="O18" s="78">
        <v>0</v>
      </c>
      <c r="P18" s="78">
        <v>0</v>
      </c>
      <c r="Q18" s="78">
        <v>0</v>
      </c>
      <c r="R18" s="79">
        <v>0</v>
      </c>
      <c r="S18" s="79">
        <v>0</v>
      </c>
      <c r="T18" s="78" t="str">
        <f>VLOOKUP(Table5[[#This Row],[ODS Code]],Lookup!A:D,4,FALSE)</f>
        <v>Brent</v>
      </c>
      <c r="U18" s="78" t="str">
        <f>VLOOKUP(Table5[[#This Row],[ODS Code]],Lookup!A:E,3,FALSE)</f>
        <v>K&amp;W Central</v>
      </c>
      <c r="V18" s="78" t="str">
        <f>VLOOKUP(Table5[[#This Row],[ODS Code]],Lookup!A:F,2,FALSE)</f>
        <v>CHALKHILL FAMILY PRACTICE</v>
      </c>
      <c r="W18" s="78" t="str">
        <f>VLOOKUP(Table5[[#This Row],[ODS Code]],Lookup!A:G,5,FALSE)</f>
        <v>E84033</v>
      </c>
    </row>
    <row r="19" spans="1:23" x14ac:dyDescent="0.35">
      <c r="A19" s="80">
        <v>45383</v>
      </c>
      <c r="B19" t="s">
        <v>103</v>
      </c>
      <c r="C19" t="s">
        <v>873</v>
      </c>
      <c r="D19" t="s">
        <v>872</v>
      </c>
      <c r="E19" t="s">
        <v>854</v>
      </c>
      <c r="F19" s="78">
        <v>0</v>
      </c>
      <c r="G19" s="78">
        <v>0</v>
      </c>
      <c r="H19" s="78">
        <v>0</v>
      </c>
      <c r="I19" s="78">
        <v>0</v>
      </c>
      <c r="J19" s="78">
        <v>0</v>
      </c>
      <c r="K19" s="78">
        <v>0</v>
      </c>
      <c r="L19" s="78">
        <v>0</v>
      </c>
      <c r="M19" s="78">
        <v>0</v>
      </c>
      <c r="N19" s="78">
        <v>0</v>
      </c>
      <c r="O19" s="78">
        <v>0</v>
      </c>
      <c r="P19" s="78">
        <v>0</v>
      </c>
      <c r="Q19" s="78">
        <v>0</v>
      </c>
      <c r="R19" s="79">
        <v>0</v>
      </c>
      <c r="S19" s="79">
        <v>0</v>
      </c>
      <c r="T19" s="78" t="str">
        <f>VLOOKUP(Table5[[#This Row],[ODS Code]],Lookup!A:D,4,FALSE)</f>
        <v>Brent</v>
      </c>
      <c r="U19" s="78" t="str">
        <f>VLOOKUP(Table5[[#This Row],[ODS Code]],Lookup!A:E,3,FALSE)</f>
        <v>K&amp;W Central</v>
      </c>
      <c r="V19" s="78" t="str">
        <f>VLOOKUP(Table5[[#This Row],[ODS Code]],Lookup!A:F,2,FALSE)</f>
        <v>ELLIS PRACTICE</v>
      </c>
      <c r="W19" s="78" t="str">
        <f>VLOOKUP(Table5[[#This Row],[ODS Code]],Lookup!A:G,5,FALSE)</f>
        <v>E84032</v>
      </c>
    </row>
    <row r="20" spans="1:23" x14ac:dyDescent="0.35">
      <c r="A20" s="80">
        <v>45383</v>
      </c>
      <c r="B20" t="s">
        <v>252</v>
      </c>
      <c r="C20" t="s">
        <v>874</v>
      </c>
      <c r="D20" t="s">
        <v>872</v>
      </c>
      <c r="E20" t="s">
        <v>854</v>
      </c>
      <c r="F20" s="78">
        <v>0</v>
      </c>
      <c r="G20" s="78">
        <v>0</v>
      </c>
      <c r="H20" s="78">
        <v>0</v>
      </c>
      <c r="I20" s="78">
        <v>0</v>
      </c>
      <c r="J20" s="78">
        <v>0</v>
      </c>
      <c r="K20" s="78">
        <v>0</v>
      </c>
      <c r="L20" s="78">
        <v>0</v>
      </c>
      <c r="M20" s="78">
        <v>0</v>
      </c>
      <c r="N20" s="78">
        <v>0</v>
      </c>
      <c r="O20" s="78">
        <v>0</v>
      </c>
      <c r="P20" s="78">
        <v>0</v>
      </c>
      <c r="Q20" s="78">
        <v>0</v>
      </c>
      <c r="R20" s="79">
        <v>0</v>
      </c>
      <c r="S20" s="79">
        <v>0</v>
      </c>
      <c r="T20" s="78" t="str">
        <f>VLOOKUP(Table5[[#This Row],[ODS Code]],Lookup!A:D,4,FALSE)</f>
        <v>Brent</v>
      </c>
      <c r="U20" s="78" t="str">
        <f>VLOOKUP(Table5[[#This Row],[ODS Code]],Lookup!A:E,3,FALSE)</f>
        <v>K&amp;W Central</v>
      </c>
      <c r="V20" s="78" t="str">
        <f>VLOOKUP(Table5[[#This Row],[ODS Code]],Lookup!A:F,2,FALSE)</f>
        <v>PRESTON ROAD SURGERY</v>
      </c>
      <c r="W20" s="78" t="str">
        <f>VLOOKUP(Table5[[#This Row],[ODS Code]],Lookup!A:G,5,FALSE)</f>
        <v>E84620</v>
      </c>
    </row>
    <row r="21" spans="1:23" x14ac:dyDescent="0.35">
      <c r="A21" s="80">
        <v>45383</v>
      </c>
      <c r="B21" t="s">
        <v>300</v>
      </c>
      <c r="C21" t="s">
        <v>875</v>
      </c>
      <c r="D21" t="s">
        <v>872</v>
      </c>
      <c r="E21" t="s">
        <v>854</v>
      </c>
      <c r="F21" s="78">
        <v>0</v>
      </c>
      <c r="G21" s="78">
        <v>0</v>
      </c>
      <c r="H21" s="78">
        <v>0</v>
      </c>
      <c r="I21" s="78">
        <v>0</v>
      </c>
      <c r="J21" s="78">
        <v>0</v>
      </c>
      <c r="K21" s="78">
        <v>0</v>
      </c>
      <c r="L21" s="78">
        <v>0</v>
      </c>
      <c r="M21" s="78">
        <v>0</v>
      </c>
      <c r="N21" s="78">
        <v>0</v>
      </c>
      <c r="O21" s="78">
        <v>0</v>
      </c>
      <c r="P21" s="78">
        <v>0</v>
      </c>
      <c r="Q21" s="78">
        <v>0</v>
      </c>
      <c r="R21" s="79">
        <v>0</v>
      </c>
      <c r="S21" s="79">
        <v>0</v>
      </c>
      <c r="T21" s="78" t="str">
        <f>VLOOKUP(Table5[[#This Row],[ODS Code]],Lookup!A:D,4,FALSE)</f>
        <v>Brent</v>
      </c>
      <c r="U21" s="78" t="str">
        <f>VLOOKUP(Table5[[#This Row],[ODS Code]],Lookup!A:E,3,FALSE)</f>
        <v>K&amp;W Central</v>
      </c>
      <c r="V21" s="78" t="str">
        <f>VLOOKUP(Table5[[#This Row],[ODS Code]],Lookup!A:F,2,FALSE)</f>
        <v>INTERGRATED HEALTH CIC</v>
      </c>
      <c r="W21" s="78" t="str">
        <f>VLOOKUP(Table5[[#This Row],[ODS Code]],Lookup!A:G,5,FALSE)</f>
        <v>E84685</v>
      </c>
    </row>
    <row r="22" spans="1:23" x14ac:dyDescent="0.35">
      <c r="A22" s="80">
        <v>45383</v>
      </c>
      <c r="B22" t="s">
        <v>376</v>
      </c>
      <c r="C22" t="s">
        <v>876</v>
      </c>
      <c r="D22" t="s">
        <v>872</v>
      </c>
      <c r="E22" t="s">
        <v>854</v>
      </c>
      <c r="F22" s="78">
        <v>0</v>
      </c>
      <c r="G22" s="78">
        <v>0</v>
      </c>
      <c r="H22" s="78">
        <v>0</v>
      </c>
      <c r="I22" s="78">
        <v>0</v>
      </c>
      <c r="J22" s="78">
        <v>0</v>
      </c>
      <c r="K22" s="78">
        <v>0</v>
      </c>
      <c r="L22" s="78">
        <v>0</v>
      </c>
      <c r="M22" s="78">
        <v>0</v>
      </c>
      <c r="N22" s="78">
        <v>0</v>
      </c>
      <c r="O22" s="78">
        <v>0</v>
      </c>
      <c r="P22" s="78">
        <v>0</v>
      </c>
      <c r="Q22" s="78">
        <v>0</v>
      </c>
      <c r="R22" s="79">
        <v>0</v>
      </c>
      <c r="S22" s="79">
        <v>0</v>
      </c>
      <c r="T22" s="78" t="str">
        <f>VLOOKUP(Table5[[#This Row],[ODS Code]],Lookup!A:D,4,FALSE)</f>
        <v>Brent</v>
      </c>
      <c r="U22" s="78" t="str">
        <f>VLOOKUP(Table5[[#This Row],[ODS Code]],Lookup!A:E,3,FALSE)</f>
        <v>K&amp;W Central</v>
      </c>
      <c r="V22" s="78" t="str">
        <f>VLOOKUP(Table5[[#This Row],[ODS Code]],Lookup!A:F,2,FALSE)</f>
        <v>THE TUDOR HOUSE MEDICAL CENTRE</v>
      </c>
      <c r="W22" s="78" t="str">
        <f>VLOOKUP(Table5[[#This Row],[ODS Code]],Lookup!A:G,5,FALSE)</f>
        <v>E84684</v>
      </c>
    </row>
    <row r="23" spans="1:23" x14ac:dyDescent="0.35">
      <c r="A23" s="80">
        <v>45383</v>
      </c>
      <c r="B23" t="s">
        <v>40</v>
      </c>
      <c r="C23" t="s">
        <v>877</v>
      </c>
      <c r="D23" t="s">
        <v>878</v>
      </c>
      <c r="E23" t="s">
        <v>854</v>
      </c>
      <c r="F23" s="78">
        <v>2530</v>
      </c>
      <c r="G23" s="78">
        <v>6259</v>
      </c>
      <c r="H23" s="78">
        <v>147</v>
      </c>
      <c r="I23" s="78">
        <v>355</v>
      </c>
      <c r="J23" s="78">
        <v>1298</v>
      </c>
      <c r="K23" s="78">
        <v>3205</v>
      </c>
      <c r="L23" s="78">
        <v>739</v>
      </c>
      <c r="M23" s="78">
        <v>1842</v>
      </c>
      <c r="N23" s="78">
        <v>217</v>
      </c>
      <c r="O23" s="78">
        <v>532</v>
      </c>
      <c r="P23" s="78">
        <v>129</v>
      </c>
      <c r="Q23" s="78">
        <v>325</v>
      </c>
      <c r="R23" s="79">
        <v>5.0988142292490116E-2</v>
      </c>
      <c r="S23" s="79">
        <v>5.1925227672152102E-2</v>
      </c>
      <c r="T23" s="78" t="str">
        <f>VLOOKUP(Table5[[#This Row],[ODS Code]],Lookup!A:D,4,FALSE)</f>
        <v>Brent</v>
      </c>
      <c r="U23" s="78" t="str">
        <f>VLOOKUP(Table5[[#This Row],[ODS Code]],Lookup!A:E,3,FALSE)</f>
        <v>K&amp;W North</v>
      </c>
      <c r="V23" s="78" t="str">
        <f>VLOOKUP(Table5[[#This Row],[ODS Code]],Lookup!A:F,2,FALSE)</f>
        <v>BRAMPTON HEALTH CENTRE</v>
      </c>
      <c r="W23" s="78" t="str">
        <f>VLOOKUP(Table5[[#This Row],[ODS Code]],Lookup!A:G,5,FALSE)</f>
        <v>E84049</v>
      </c>
    </row>
    <row r="24" spans="1:23" x14ac:dyDescent="0.35">
      <c r="A24" s="80">
        <v>45383</v>
      </c>
      <c r="B24" t="s">
        <v>175</v>
      </c>
      <c r="C24" t="s">
        <v>879</v>
      </c>
      <c r="D24" t="s">
        <v>878</v>
      </c>
      <c r="E24" t="s">
        <v>854</v>
      </c>
      <c r="F24" s="78">
        <v>0</v>
      </c>
      <c r="G24" s="78">
        <v>0</v>
      </c>
      <c r="H24" s="78">
        <v>0</v>
      </c>
      <c r="I24" s="78">
        <v>0</v>
      </c>
      <c r="J24" s="78">
        <v>0</v>
      </c>
      <c r="K24" s="78">
        <v>0</v>
      </c>
      <c r="L24" s="78">
        <v>0</v>
      </c>
      <c r="M24" s="78">
        <v>0</v>
      </c>
      <c r="N24" s="78">
        <v>0</v>
      </c>
      <c r="O24" s="78">
        <v>0</v>
      </c>
      <c r="P24" s="78">
        <v>0</v>
      </c>
      <c r="Q24" s="78">
        <v>0</v>
      </c>
      <c r="R24" s="79">
        <v>0</v>
      </c>
      <c r="S24" s="79">
        <v>0</v>
      </c>
      <c r="T24" s="78" t="str">
        <f>VLOOKUP(Table5[[#This Row],[ODS Code]],Lookup!A:D,4,FALSE)</f>
        <v>Brent</v>
      </c>
      <c r="U24" s="78" t="str">
        <f>VLOOKUP(Table5[[#This Row],[ODS Code]],Lookup!A:E,3,FALSE)</f>
        <v>K&amp;W North</v>
      </c>
      <c r="V24" s="78" t="str">
        <f>VLOOKUP(Table5[[#This Row],[ODS Code]],Lookup!A:F,2,FALSE)</f>
        <v>THE STAG - HOLLYROOD PRACTICE</v>
      </c>
      <c r="W24" s="78" t="str">
        <f>VLOOKUP(Table5[[#This Row],[ODS Code]],Lookup!A:G,5,FALSE)</f>
        <v>E84020</v>
      </c>
    </row>
    <row r="25" spans="1:23" x14ac:dyDescent="0.35">
      <c r="A25" s="80">
        <v>45383</v>
      </c>
      <c r="B25" t="s">
        <v>189</v>
      </c>
      <c r="C25" t="s">
        <v>880</v>
      </c>
      <c r="D25" t="s">
        <v>878</v>
      </c>
      <c r="E25" t="s">
        <v>854</v>
      </c>
      <c r="F25" s="78">
        <v>0</v>
      </c>
      <c r="G25" s="78">
        <v>0</v>
      </c>
      <c r="H25" s="78">
        <v>0</v>
      </c>
      <c r="I25" s="78">
        <v>0</v>
      </c>
      <c r="J25" s="78">
        <v>0</v>
      </c>
      <c r="K25" s="78">
        <v>0</v>
      </c>
      <c r="L25" s="78">
        <v>0</v>
      </c>
      <c r="M25" s="78">
        <v>0</v>
      </c>
      <c r="N25" s="78">
        <v>0</v>
      </c>
      <c r="O25" s="78">
        <v>0</v>
      </c>
      <c r="P25" s="78">
        <v>0</v>
      </c>
      <c r="Q25" s="78">
        <v>0</v>
      </c>
      <c r="R25" s="79">
        <v>0</v>
      </c>
      <c r="S25" s="79">
        <v>0</v>
      </c>
      <c r="T25" s="78" t="str">
        <f>VLOOKUP(Table5[[#This Row],[ODS Code]],Lookup!A:D,4,FALSE)</f>
        <v>Brent</v>
      </c>
      <c r="U25" s="78" t="str">
        <f>VLOOKUP(Table5[[#This Row],[ODS Code]],Lookup!A:E,3,FALSE)</f>
        <v>K&amp;W North</v>
      </c>
      <c r="V25" s="78" t="str">
        <f>VLOOKUP(Table5[[#This Row],[ODS Code]],Lookup!A:F,2,FALSE)</f>
        <v>KINGS EDGE MEDICAL CENTRE</v>
      </c>
      <c r="W25" s="78" t="str">
        <f>VLOOKUP(Table5[[#This Row],[ODS Code]],Lookup!A:G,5,FALSE)</f>
        <v>E84699</v>
      </c>
    </row>
    <row r="26" spans="1:23" x14ac:dyDescent="0.35">
      <c r="A26" s="80">
        <v>45383</v>
      </c>
      <c r="B26" t="s">
        <v>192</v>
      </c>
      <c r="C26" t="s">
        <v>881</v>
      </c>
      <c r="D26" t="s">
        <v>878</v>
      </c>
      <c r="E26" t="s">
        <v>854</v>
      </c>
      <c r="F26" s="78">
        <v>0</v>
      </c>
      <c r="G26" s="78">
        <v>0</v>
      </c>
      <c r="H26" s="78">
        <v>0</v>
      </c>
      <c r="I26" s="78">
        <v>0</v>
      </c>
      <c r="J26" s="78">
        <v>0</v>
      </c>
      <c r="K26" s="78">
        <v>0</v>
      </c>
      <c r="L26" s="78">
        <v>0</v>
      </c>
      <c r="M26" s="78">
        <v>0</v>
      </c>
      <c r="N26" s="78">
        <v>0</v>
      </c>
      <c r="O26" s="78">
        <v>0</v>
      </c>
      <c r="P26" s="78">
        <v>0</v>
      </c>
      <c r="Q26" s="78">
        <v>0</v>
      </c>
      <c r="R26" s="79">
        <v>0</v>
      </c>
      <c r="S26" s="79">
        <v>0</v>
      </c>
      <c r="T26" s="78" t="str">
        <f>VLOOKUP(Table5[[#This Row],[ODS Code]],Lookup!A:D,4,FALSE)</f>
        <v>Brent</v>
      </c>
      <c r="U26" s="78" t="str">
        <f>VLOOKUP(Table5[[#This Row],[ODS Code]],Lookup!A:E,3,FALSE)</f>
        <v>K&amp;W North</v>
      </c>
      <c r="V26" s="78" t="str">
        <f>VLOOKUP(Table5[[#This Row],[ODS Code]],Lookup!A:F,2,FALSE)</f>
        <v>KINGSBURY HEALTH AND WELLBEING</v>
      </c>
      <c r="W26" s="78" t="str">
        <f>VLOOKUP(Table5[[#This Row],[ODS Code]],Lookup!A:G,5,FALSE)</f>
        <v>E84078</v>
      </c>
    </row>
    <row r="27" spans="1:23" x14ac:dyDescent="0.35">
      <c r="A27" s="80">
        <v>45383</v>
      </c>
      <c r="B27" t="s">
        <v>220</v>
      </c>
      <c r="C27" t="s">
        <v>882</v>
      </c>
      <c r="D27" t="s">
        <v>878</v>
      </c>
      <c r="E27" t="s">
        <v>854</v>
      </c>
      <c r="F27" s="78">
        <v>65</v>
      </c>
      <c r="G27" s="78">
        <v>130</v>
      </c>
      <c r="H27" s="78">
        <v>1</v>
      </c>
      <c r="I27" s="78">
        <v>2</v>
      </c>
      <c r="J27" s="78">
        <v>34</v>
      </c>
      <c r="K27" s="78">
        <v>68</v>
      </c>
      <c r="L27" s="78">
        <v>25</v>
      </c>
      <c r="M27" s="78">
        <v>50</v>
      </c>
      <c r="N27" s="78">
        <v>4</v>
      </c>
      <c r="O27" s="78">
        <v>8</v>
      </c>
      <c r="P27" s="78">
        <v>1</v>
      </c>
      <c r="Q27" s="78">
        <v>2</v>
      </c>
      <c r="R27" s="79">
        <v>1.5384615384615385E-2</v>
      </c>
      <c r="S27" s="79">
        <v>1.5384615384615385E-2</v>
      </c>
      <c r="T27" s="78" t="str">
        <f>VLOOKUP(Table5[[#This Row],[ODS Code]],Lookup!A:D,4,FALSE)</f>
        <v>Brent</v>
      </c>
      <c r="U27" s="78" t="str">
        <f>VLOOKUP(Table5[[#This Row],[ODS Code]],Lookup!A:E,3,FALSE)</f>
        <v>K&amp;W North</v>
      </c>
      <c r="V27" s="78" t="str">
        <f>VLOOKUP(Table5[[#This Row],[ODS Code]],Lookup!A:F,2,FALSE)</f>
        <v>NEASDEN MEDICAL CENTRE</v>
      </c>
      <c r="W27" s="78" t="str">
        <f>VLOOKUP(Table5[[#This Row],[ODS Code]],Lookup!A:G,5,FALSE)</f>
        <v>E84665</v>
      </c>
    </row>
    <row r="28" spans="1:23" x14ac:dyDescent="0.35">
      <c r="A28" s="80">
        <v>45383</v>
      </c>
      <c r="B28" t="s">
        <v>326</v>
      </c>
      <c r="C28" t="s">
        <v>883</v>
      </c>
      <c r="D28" t="s">
        <v>878</v>
      </c>
      <c r="E28" t="s">
        <v>854</v>
      </c>
      <c r="F28" s="78">
        <v>370</v>
      </c>
      <c r="G28" s="78">
        <v>750</v>
      </c>
      <c r="H28" s="78">
        <v>45</v>
      </c>
      <c r="I28" s="78">
        <v>90</v>
      </c>
      <c r="J28" s="78">
        <v>119</v>
      </c>
      <c r="K28" s="78">
        <v>242</v>
      </c>
      <c r="L28" s="78">
        <v>101</v>
      </c>
      <c r="M28" s="78">
        <v>202</v>
      </c>
      <c r="N28" s="78">
        <v>65</v>
      </c>
      <c r="O28" s="78">
        <v>134</v>
      </c>
      <c r="P28" s="78">
        <v>40</v>
      </c>
      <c r="Q28" s="78">
        <v>82</v>
      </c>
      <c r="R28" s="79">
        <v>0.10810810810810811</v>
      </c>
      <c r="S28" s="79">
        <v>0.10933333333333334</v>
      </c>
      <c r="T28" s="78" t="str">
        <f>VLOOKUP(Table5[[#This Row],[ODS Code]],Lookup!A:D,4,FALSE)</f>
        <v>Brent</v>
      </c>
      <c r="U28" s="78" t="str">
        <f>VLOOKUP(Table5[[#This Row],[ODS Code]],Lookup!A:E,3,FALSE)</f>
        <v>K&amp;W North</v>
      </c>
      <c r="V28" s="78" t="str">
        <f>VLOOKUP(Table5[[#This Row],[ODS Code]],Lookup!A:F,2,FALSE)</f>
        <v>THE FRYENT WAY SURGERY</v>
      </c>
      <c r="W28" s="78" t="str">
        <f>VLOOKUP(Table5[[#This Row],[ODS Code]],Lookup!A:G,5,FALSE)</f>
        <v>E84048</v>
      </c>
    </row>
    <row r="29" spans="1:23" x14ac:dyDescent="0.35">
      <c r="A29" s="80">
        <v>45383</v>
      </c>
      <c r="B29" t="s">
        <v>387</v>
      </c>
      <c r="C29" t="s">
        <v>884</v>
      </c>
      <c r="D29" t="s">
        <v>878</v>
      </c>
      <c r="E29" t="s">
        <v>854</v>
      </c>
      <c r="F29" s="78">
        <v>39</v>
      </c>
      <c r="G29" s="78">
        <v>78</v>
      </c>
      <c r="H29" s="78">
        <v>1</v>
      </c>
      <c r="I29" s="78">
        <v>2</v>
      </c>
      <c r="J29" s="78">
        <v>22</v>
      </c>
      <c r="K29" s="78">
        <v>44</v>
      </c>
      <c r="L29" s="78">
        <v>5</v>
      </c>
      <c r="M29" s="78">
        <v>10</v>
      </c>
      <c r="N29" s="78">
        <v>4</v>
      </c>
      <c r="O29" s="78">
        <v>8</v>
      </c>
      <c r="P29" s="78">
        <v>7</v>
      </c>
      <c r="Q29" s="78">
        <v>14</v>
      </c>
      <c r="R29" s="79">
        <v>0.17948717948717949</v>
      </c>
      <c r="S29" s="79">
        <v>0.17948717948717949</v>
      </c>
      <c r="T29" s="78" t="str">
        <f>VLOOKUP(Table5[[#This Row],[ODS Code]],Lookup!A:D,4,FALSE)</f>
        <v>Brent</v>
      </c>
      <c r="U29" s="78" t="str">
        <f>VLOOKUP(Table5[[#This Row],[ODS Code]],Lookup!A:E,3,FALSE)</f>
        <v>K&amp;W North</v>
      </c>
      <c r="V29" s="78" t="str">
        <f>VLOOKUP(Table5[[#This Row],[ODS Code]],Lookup!A:F,2,FALSE)</f>
        <v>UXENDON CRESCENT SURGERY</v>
      </c>
      <c r="W29" s="78" t="str">
        <f>VLOOKUP(Table5[[#This Row],[ODS Code]],Lookup!A:G,5,FALSE)</f>
        <v>E84007</v>
      </c>
    </row>
    <row r="30" spans="1:23" x14ac:dyDescent="0.35">
      <c r="A30" s="80">
        <v>45383</v>
      </c>
      <c r="B30" t="s">
        <v>53</v>
      </c>
      <c r="C30" t="s">
        <v>885</v>
      </c>
      <c r="D30" t="s">
        <v>886</v>
      </c>
      <c r="E30" t="s">
        <v>854</v>
      </c>
      <c r="F30" s="78">
        <v>3750</v>
      </c>
      <c r="G30" s="78">
        <v>8342</v>
      </c>
      <c r="H30" s="78">
        <v>191</v>
      </c>
      <c r="I30" s="78">
        <v>416</v>
      </c>
      <c r="J30" s="78">
        <v>2293</v>
      </c>
      <c r="K30" s="78">
        <v>5173</v>
      </c>
      <c r="L30" s="78">
        <v>832</v>
      </c>
      <c r="M30" s="78">
        <v>1816</v>
      </c>
      <c r="N30" s="78">
        <v>224</v>
      </c>
      <c r="O30" s="78">
        <v>487</v>
      </c>
      <c r="P30" s="78">
        <v>210</v>
      </c>
      <c r="Q30" s="78">
        <v>450</v>
      </c>
      <c r="R30" s="79">
        <v>5.6000000000000001E-2</v>
      </c>
      <c r="S30" s="79">
        <v>5.3943898345720449E-2</v>
      </c>
      <c r="T30" s="78" t="str">
        <f>VLOOKUP(Table5[[#This Row],[ODS Code]],Lookup!A:D,4,FALSE)</f>
        <v>Brent</v>
      </c>
      <c r="U30" s="78" t="str">
        <f>VLOOKUP(Table5[[#This Row],[ODS Code]],Lookup!A:E,3,FALSE)</f>
        <v>K&amp;W South</v>
      </c>
      <c r="V30" s="78" t="str">
        <f>VLOOKUP(Table5[[#This Row],[ODS Code]],Lookup!A:F,2,FALSE)</f>
        <v>BURNLEY PRACTICE</v>
      </c>
      <c r="W30" s="78" t="str">
        <f>VLOOKUP(Table5[[#This Row],[ODS Code]],Lookup!A:G,5,FALSE)</f>
        <v>Y00206</v>
      </c>
    </row>
    <row r="31" spans="1:23" x14ac:dyDescent="0.35">
      <c r="A31" s="80">
        <v>45383</v>
      </c>
      <c r="B31" t="s">
        <v>120</v>
      </c>
      <c r="C31" t="s">
        <v>887</v>
      </c>
      <c r="D31" t="s">
        <v>886</v>
      </c>
      <c r="E31" t="s">
        <v>854</v>
      </c>
      <c r="F31" s="78">
        <v>0</v>
      </c>
      <c r="G31" s="78">
        <v>0</v>
      </c>
      <c r="H31" s="78">
        <v>0</v>
      </c>
      <c r="I31" s="78">
        <v>0</v>
      </c>
      <c r="J31" s="78">
        <v>0</v>
      </c>
      <c r="K31" s="78">
        <v>0</v>
      </c>
      <c r="L31" s="78">
        <v>0</v>
      </c>
      <c r="M31" s="78">
        <v>0</v>
      </c>
      <c r="N31" s="78">
        <v>0</v>
      </c>
      <c r="O31" s="78">
        <v>0</v>
      </c>
      <c r="P31" s="78">
        <v>0</v>
      </c>
      <c r="Q31" s="78">
        <v>0</v>
      </c>
      <c r="R31" s="79">
        <v>0</v>
      </c>
      <c r="S31" s="79">
        <v>0</v>
      </c>
      <c r="T31" s="78" t="str">
        <f>VLOOKUP(Table5[[#This Row],[ODS Code]],Lookup!A:D,4,FALSE)</f>
        <v>Brent</v>
      </c>
      <c r="U31" s="78" t="str">
        <f>VLOOKUP(Table5[[#This Row],[ODS Code]],Lookup!A:E,3,FALSE)</f>
        <v>K&amp;W South</v>
      </c>
      <c r="V31" s="78" t="str">
        <f>VLOOKUP(Table5[[#This Row],[ODS Code]],Lookup!A:F,2,FALSE)</f>
        <v>GLADSTONE MEDICAL CENTRE</v>
      </c>
      <c r="W31" s="78" t="str">
        <f>VLOOKUP(Table5[[#This Row],[ODS Code]],Lookup!A:G,5,FALSE)</f>
        <v>E84036</v>
      </c>
    </row>
    <row r="32" spans="1:23" x14ac:dyDescent="0.35">
      <c r="A32" s="80">
        <v>45383</v>
      </c>
      <c r="B32" t="s">
        <v>283</v>
      </c>
      <c r="C32" t="s">
        <v>888</v>
      </c>
      <c r="D32" t="s">
        <v>886</v>
      </c>
      <c r="E32" t="s">
        <v>854</v>
      </c>
      <c r="F32" s="78">
        <v>0</v>
      </c>
      <c r="G32" s="78">
        <v>0</v>
      </c>
      <c r="H32" s="78">
        <v>0</v>
      </c>
      <c r="I32" s="78">
        <v>0</v>
      </c>
      <c r="J32" s="78">
        <v>0</v>
      </c>
      <c r="K32" s="78">
        <v>0</v>
      </c>
      <c r="L32" s="78">
        <v>0</v>
      </c>
      <c r="M32" s="78">
        <v>0</v>
      </c>
      <c r="N32" s="78">
        <v>0</v>
      </c>
      <c r="O32" s="78">
        <v>0</v>
      </c>
      <c r="P32" s="78">
        <v>0</v>
      </c>
      <c r="Q32" s="78">
        <v>0</v>
      </c>
      <c r="R32" s="79">
        <v>0</v>
      </c>
      <c r="S32" s="79">
        <v>0</v>
      </c>
      <c r="T32" s="78" t="str">
        <f>VLOOKUP(Table5[[#This Row],[ODS Code]],Lookup!A:D,4,FALSE)</f>
        <v>Brent</v>
      </c>
      <c r="U32" s="78" t="str">
        <f>VLOOKUP(Table5[[#This Row],[ODS Code]],Lookup!A:E,3,FALSE)</f>
        <v>K&amp;W South</v>
      </c>
      <c r="V32" s="78" t="str">
        <f>VLOOKUP(Table5[[#This Row],[ODS Code]],Lookup!A:F,2,FALSE)</f>
        <v>ST ANDREWS MEDICAL CENTRE</v>
      </c>
      <c r="W32" s="78" t="str">
        <f>VLOOKUP(Table5[[#This Row],[ODS Code]],Lookup!A:G,5,FALSE)</f>
        <v>E84011</v>
      </c>
    </row>
    <row r="33" spans="1:23" x14ac:dyDescent="0.35">
      <c r="A33" s="80">
        <v>45383</v>
      </c>
      <c r="B33" t="s">
        <v>287</v>
      </c>
      <c r="C33" t="s">
        <v>889</v>
      </c>
      <c r="D33" t="s">
        <v>886</v>
      </c>
      <c r="E33" t="s">
        <v>854</v>
      </c>
      <c r="F33" s="78">
        <v>0</v>
      </c>
      <c r="G33" s="78">
        <v>0</v>
      </c>
      <c r="H33" s="78">
        <v>0</v>
      </c>
      <c r="I33" s="78">
        <v>0</v>
      </c>
      <c r="J33" s="78">
        <v>0</v>
      </c>
      <c r="K33" s="78">
        <v>0</v>
      </c>
      <c r="L33" s="78">
        <v>0</v>
      </c>
      <c r="M33" s="78">
        <v>0</v>
      </c>
      <c r="N33" s="78">
        <v>0</v>
      </c>
      <c r="O33" s="78">
        <v>0</v>
      </c>
      <c r="P33" s="78">
        <v>0</v>
      </c>
      <c r="Q33" s="78">
        <v>0</v>
      </c>
      <c r="R33" s="79">
        <v>0</v>
      </c>
      <c r="S33" s="79">
        <v>0</v>
      </c>
      <c r="T33" s="78" t="str">
        <f>VLOOKUP(Table5[[#This Row],[ODS Code]],Lookup!A:D,4,FALSE)</f>
        <v>Brent</v>
      </c>
      <c r="U33" s="78" t="str">
        <f>VLOOKUP(Table5[[#This Row],[ODS Code]],Lookup!A:E,3,FALSE)</f>
        <v>K&amp;W South</v>
      </c>
      <c r="V33" s="78" t="str">
        <f>VLOOKUP(Table5[[#This Row],[ODS Code]],Lookup!A:F,2,FALSE)</f>
        <v>ST.GEORGES MEDICAL CENTRE</v>
      </c>
      <c r="W33" s="78" t="str">
        <f>VLOOKUP(Table5[[#This Row],[ODS Code]],Lookup!A:G,5,FALSE)</f>
        <v>E84704</v>
      </c>
    </row>
    <row r="34" spans="1:23" x14ac:dyDescent="0.35">
      <c r="A34" s="80">
        <v>45383</v>
      </c>
      <c r="B34" t="s">
        <v>340</v>
      </c>
      <c r="C34" t="s">
        <v>890</v>
      </c>
      <c r="D34" t="s">
        <v>886</v>
      </c>
      <c r="E34" t="s">
        <v>854</v>
      </c>
      <c r="F34" s="78">
        <v>203</v>
      </c>
      <c r="G34" s="78">
        <v>609</v>
      </c>
      <c r="H34" s="78">
        <v>8</v>
      </c>
      <c r="I34" s="78">
        <v>24</v>
      </c>
      <c r="J34" s="78">
        <v>99</v>
      </c>
      <c r="K34" s="78">
        <v>297</v>
      </c>
      <c r="L34" s="78">
        <v>67</v>
      </c>
      <c r="M34" s="78">
        <v>201</v>
      </c>
      <c r="N34" s="78">
        <v>18</v>
      </c>
      <c r="O34" s="78">
        <v>54</v>
      </c>
      <c r="P34" s="78">
        <v>11</v>
      </c>
      <c r="Q34" s="78">
        <v>33</v>
      </c>
      <c r="R34" s="79">
        <v>5.4187192118226604E-2</v>
      </c>
      <c r="S34" s="79">
        <v>5.4187192118226604E-2</v>
      </c>
      <c r="T34" s="78" t="str">
        <f>VLOOKUP(Table5[[#This Row],[ODS Code]],Lookup!A:D,4,FALSE)</f>
        <v>Brent</v>
      </c>
      <c r="U34" s="78" t="str">
        <f>VLOOKUP(Table5[[#This Row],[ODS Code]],Lookup!A:E,3,FALSE)</f>
        <v>K&amp;W South</v>
      </c>
      <c r="V34" s="78" t="str">
        <f>VLOOKUP(Table5[[#This Row],[ODS Code]],Lookup!A:F,2,FALSE)</f>
        <v>THE LONSDALE MEDICAL CENTRE</v>
      </c>
      <c r="W34" s="78" t="str">
        <f>VLOOKUP(Table5[[#This Row],[ODS Code]],Lookup!A:G,5,FALSE)</f>
        <v>E84025</v>
      </c>
    </row>
    <row r="35" spans="1:23" x14ac:dyDescent="0.35">
      <c r="A35" s="80">
        <v>45383</v>
      </c>
      <c r="B35" t="s">
        <v>381</v>
      </c>
      <c r="C35" t="s">
        <v>891</v>
      </c>
      <c r="D35" t="s">
        <v>886</v>
      </c>
      <c r="E35" t="s">
        <v>854</v>
      </c>
      <c r="F35" s="78">
        <v>8775</v>
      </c>
      <c r="G35" s="78">
        <v>29420</v>
      </c>
      <c r="H35" s="78">
        <v>471</v>
      </c>
      <c r="I35" s="78">
        <v>1539</v>
      </c>
      <c r="J35" s="78">
        <v>5746</v>
      </c>
      <c r="K35" s="78">
        <v>19563</v>
      </c>
      <c r="L35" s="78">
        <v>1571</v>
      </c>
      <c r="M35" s="78">
        <v>5105</v>
      </c>
      <c r="N35" s="78">
        <v>542</v>
      </c>
      <c r="O35" s="78">
        <v>1768</v>
      </c>
      <c r="P35" s="78">
        <v>445</v>
      </c>
      <c r="Q35" s="78">
        <v>1445</v>
      </c>
      <c r="R35" s="79">
        <v>5.071225071225071E-2</v>
      </c>
      <c r="S35" s="79">
        <v>4.9116247450713801E-2</v>
      </c>
      <c r="T35" s="78" t="str">
        <f>VLOOKUP(Table5[[#This Row],[ODS Code]],Lookup!A:D,4,FALSE)</f>
        <v>Brent</v>
      </c>
      <c r="U35" s="78" t="str">
        <f>VLOOKUP(Table5[[#This Row],[ODS Code]],Lookup!A:E,3,FALSE)</f>
        <v>K&amp;W South</v>
      </c>
      <c r="V35" s="78" t="str">
        <f>VLOOKUP(Table5[[#This Row],[ODS Code]],Lookup!A:F,2,FALSE)</f>
        <v>THE WILLESDEN MEDICAL CENTRE</v>
      </c>
      <c r="W35" s="78" t="str">
        <f>VLOOKUP(Table5[[#This Row],[ODS Code]],Lookup!A:G,5,FALSE)</f>
        <v>E84021</v>
      </c>
    </row>
    <row r="36" spans="1:23" x14ac:dyDescent="0.35">
      <c r="A36" s="80">
        <v>45383</v>
      </c>
      <c r="B36" t="s">
        <v>403</v>
      </c>
      <c r="C36" t="s">
        <v>892</v>
      </c>
      <c r="D36" t="s">
        <v>886</v>
      </c>
      <c r="E36" t="s">
        <v>854</v>
      </c>
      <c r="F36" s="78">
        <v>0</v>
      </c>
      <c r="G36" s="78">
        <v>0</v>
      </c>
      <c r="H36" s="78">
        <v>0</v>
      </c>
      <c r="I36" s="78">
        <v>0</v>
      </c>
      <c r="J36" s="78">
        <v>0</v>
      </c>
      <c r="K36" s="78">
        <v>0</v>
      </c>
      <c r="L36" s="78">
        <v>0</v>
      </c>
      <c r="M36" s="78">
        <v>0</v>
      </c>
      <c r="N36" s="78">
        <v>0</v>
      </c>
      <c r="O36" s="78">
        <v>0</v>
      </c>
      <c r="P36" s="78">
        <v>0</v>
      </c>
      <c r="Q36" s="78">
        <v>0</v>
      </c>
      <c r="R36" s="79">
        <v>0</v>
      </c>
      <c r="S36" s="79">
        <v>0</v>
      </c>
      <c r="T36" s="78" t="str">
        <f>VLOOKUP(Table5[[#This Row],[ODS Code]],Lookup!A:D,4,FALSE)</f>
        <v>Brent</v>
      </c>
      <c r="U36" s="78" t="str">
        <f>VLOOKUP(Table5[[#This Row],[ODS Code]],Lookup!A:E,3,FALSE)</f>
        <v>K&amp;W South</v>
      </c>
      <c r="V36" s="78" t="str">
        <f>VLOOKUP(Table5[[#This Row],[ODS Code]],Lookup!A:F,2,FALSE)</f>
        <v>WILLESDEN GREEN SURGERY</v>
      </c>
      <c r="W36" s="78" t="str">
        <f>VLOOKUP(Table5[[#This Row],[ODS Code]],Lookup!A:G,5,FALSE)</f>
        <v>E84702</v>
      </c>
    </row>
    <row r="37" spans="1:23" x14ac:dyDescent="0.35">
      <c r="A37" s="80">
        <v>45383</v>
      </c>
      <c r="B37" t="s">
        <v>19</v>
      </c>
      <c r="C37" t="s">
        <v>893</v>
      </c>
      <c r="D37" t="s">
        <v>894</v>
      </c>
      <c r="E37" t="s">
        <v>854</v>
      </c>
      <c r="F37" s="78">
        <v>0</v>
      </c>
      <c r="G37" s="78">
        <v>0</v>
      </c>
      <c r="H37" s="78">
        <v>0</v>
      </c>
      <c r="I37" s="78">
        <v>0</v>
      </c>
      <c r="J37" s="78">
        <v>0</v>
      </c>
      <c r="K37" s="78">
        <v>0</v>
      </c>
      <c r="L37" s="78">
        <v>0</v>
      </c>
      <c r="M37" s="78">
        <v>0</v>
      </c>
      <c r="N37" s="78">
        <v>0</v>
      </c>
      <c r="O37" s="78">
        <v>0</v>
      </c>
      <c r="P37" s="78">
        <v>0</v>
      </c>
      <c r="Q37" s="78">
        <v>0</v>
      </c>
      <c r="R37" s="79">
        <v>0</v>
      </c>
      <c r="S37" s="79">
        <v>0</v>
      </c>
      <c r="T37" s="78" t="str">
        <f>VLOOKUP(Table5[[#This Row],[ODS Code]],Lookup!A:D,4,FALSE)</f>
        <v>Brent</v>
      </c>
      <c r="U37" s="78" t="str">
        <f>VLOOKUP(Table5[[#This Row],[ODS Code]],Lookup!A:E,3,FALSE)</f>
        <v>K&amp;W West</v>
      </c>
      <c r="V37" s="78" t="str">
        <f>VLOOKUP(Table5[[#This Row],[ODS Code]],Lookup!A:F,2,FALSE)</f>
        <v>ALPERTON MEDICAL CENTRE</v>
      </c>
      <c r="W37" s="78" t="str">
        <f>VLOOKUP(Table5[[#This Row],[ODS Code]],Lookup!A:G,5,FALSE)</f>
        <v>E84638</v>
      </c>
    </row>
    <row r="38" spans="1:23" x14ac:dyDescent="0.35">
      <c r="A38" s="80">
        <v>45383</v>
      </c>
      <c r="B38" t="s">
        <v>154</v>
      </c>
      <c r="C38" t="s">
        <v>895</v>
      </c>
      <c r="D38" t="s">
        <v>894</v>
      </c>
      <c r="E38" t="s">
        <v>854</v>
      </c>
      <c r="F38" s="78">
        <v>0</v>
      </c>
      <c r="G38" s="78">
        <v>0</v>
      </c>
      <c r="H38" s="78">
        <v>0</v>
      </c>
      <c r="I38" s="78">
        <v>0</v>
      </c>
      <c r="J38" s="78">
        <v>0</v>
      </c>
      <c r="K38" s="78">
        <v>0</v>
      </c>
      <c r="L38" s="78">
        <v>0</v>
      </c>
      <c r="M38" s="78">
        <v>0</v>
      </c>
      <c r="N38" s="78">
        <v>0</v>
      </c>
      <c r="O38" s="78">
        <v>0</v>
      </c>
      <c r="P38" s="78">
        <v>0</v>
      </c>
      <c r="Q38" s="78">
        <v>0</v>
      </c>
      <c r="R38" s="79">
        <v>0</v>
      </c>
      <c r="S38" s="79">
        <v>0</v>
      </c>
      <c r="T38" s="78" t="str">
        <f>VLOOKUP(Table5[[#This Row],[ODS Code]],Lookup!A:D,4,FALSE)</f>
        <v>Brent</v>
      </c>
      <c r="U38" s="78" t="str">
        <f>VLOOKUP(Table5[[#This Row],[ODS Code]],Lookup!A:E,3,FALSE)</f>
        <v>K&amp;W West</v>
      </c>
      <c r="V38" s="78" t="str">
        <f>VLOOKUP(Table5[[#This Row],[ODS Code]],Lookup!A:F,2,FALSE)</f>
        <v>HAZELDENE MEDICAL CENTRE</v>
      </c>
      <c r="W38" s="78" t="str">
        <f>VLOOKUP(Table5[[#This Row],[ODS Code]],Lookup!A:G,5,FALSE)</f>
        <v>E84066</v>
      </c>
    </row>
    <row r="39" spans="1:23" x14ac:dyDescent="0.35">
      <c r="A39" s="80">
        <v>45383</v>
      </c>
      <c r="B39" t="s">
        <v>200</v>
      </c>
      <c r="C39" t="s">
        <v>896</v>
      </c>
      <c r="D39" t="s">
        <v>894</v>
      </c>
      <c r="E39" t="s">
        <v>854</v>
      </c>
      <c r="F39" s="78">
        <v>0</v>
      </c>
      <c r="G39" s="78">
        <v>0</v>
      </c>
      <c r="H39" s="78">
        <v>0</v>
      </c>
      <c r="I39" s="78">
        <v>0</v>
      </c>
      <c r="J39" s="78">
        <v>0</v>
      </c>
      <c r="K39" s="78">
        <v>0</v>
      </c>
      <c r="L39" s="78">
        <v>0</v>
      </c>
      <c r="M39" s="78">
        <v>0</v>
      </c>
      <c r="N39" s="78">
        <v>0</v>
      </c>
      <c r="O39" s="78">
        <v>0</v>
      </c>
      <c r="P39" s="78">
        <v>0</v>
      </c>
      <c r="Q39" s="78">
        <v>0</v>
      </c>
      <c r="R39" s="79">
        <v>0</v>
      </c>
      <c r="S39" s="79">
        <v>0</v>
      </c>
      <c r="T39" s="78" t="str">
        <f>VLOOKUP(Table5[[#This Row],[ODS Code]],Lookup!A:D,4,FALSE)</f>
        <v>Brent</v>
      </c>
      <c r="U39" s="78" t="str">
        <f>VLOOKUP(Table5[[#This Row],[ODS Code]],Lookup!A:E,3,FALSE)</f>
        <v>K&amp;W West</v>
      </c>
      <c r="V39" s="78" t="str">
        <f>VLOOKUP(Table5[[#This Row],[ODS Code]],Lookup!A:F,2,FALSE)</f>
        <v>LANCELOT MEDICAL CENTRE</v>
      </c>
      <c r="W39" s="78" t="str">
        <f>VLOOKUP(Table5[[#This Row],[ODS Code]],Lookup!A:G,5,FALSE)</f>
        <v>E84063</v>
      </c>
    </row>
    <row r="40" spans="1:23" x14ac:dyDescent="0.35">
      <c r="A40" s="80">
        <v>45383</v>
      </c>
      <c r="B40" t="s">
        <v>248</v>
      </c>
      <c r="C40" t="s">
        <v>897</v>
      </c>
      <c r="D40" t="s">
        <v>894</v>
      </c>
      <c r="E40" t="s">
        <v>854</v>
      </c>
      <c r="F40" s="78">
        <v>516</v>
      </c>
      <c r="G40" s="78">
        <v>1194</v>
      </c>
      <c r="H40" s="78">
        <v>40</v>
      </c>
      <c r="I40" s="78">
        <v>97</v>
      </c>
      <c r="J40" s="78">
        <v>218</v>
      </c>
      <c r="K40" s="78">
        <v>502</v>
      </c>
      <c r="L40" s="78">
        <v>147</v>
      </c>
      <c r="M40" s="78">
        <v>334</v>
      </c>
      <c r="N40" s="78">
        <v>57</v>
      </c>
      <c r="O40" s="78">
        <v>138</v>
      </c>
      <c r="P40" s="78">
        <v>54</v>
      </c>
      <c r="Q40" s="78">
        <v>123</v>
      </c>
      <c r="R40" s="79">
        <v>0.10465116279069768</v>
      </c>
      <c r="S40" s="79">
        <v>0.10301507537688442</v>
      </c>
      <c r="T40" s="78" t="str">
        <f>VLOOKUP(Table5[[#This Row],[ODS Code]],Lookup!A:D,4,FALSE)</f>
        <v>Brent</v>
      </c>
      <c r="U40" s="78" t="str">
        <f>VLOOKUP(Table5[[#This Row],[ODS Code]],Lookup!A:E,3,FALSE)</f>
        <v>K&amp;W West</v>
      </c>
      <c r="V40" s="78" t="str">
        <f>VLOOKUP(Table5[[#This Row],[ODS Code]],Lookup!A:F,2,FALSE)</f>
        <v>PREMIER MEDICAL CENTRE</v>
      </c>
      <c r="W40" s="78" t="str">
        <f>VLOOKUP(Table5[[#This Row],[ODS Code]],Lookup!A:G,5,FALSE)</f>
        <v>E84003</v>
      </c>
    </row>
    <row r="41" spans="1:23" x14ac:dyDescent="0.35">
      <c r="A41" s="80">
        <v>45383</v>
      </c>
      <c r="B41" t="s">
        <v>294</v>
      </c>
      <c r="C41" t="s">
        <v>898</v>
      </c>
      <c r="D41" t="s">
        <v>894</v>
      </c>
      <c r="E41" t="s">
        <v>854</v>
      </c>
      <c r="F41" s="78">
        <v>0</v>
      </c>
      <c r="G41" s="78">
        <v>0</v>
      </c>
      <c r="H41" s="78">
        <v>0</v>
      </c>
      <c r="I41" s="78">
        <v>0</v>
      </c>
      <c r="J41" s="78">
        <v>0</v>
      </c>
      <c r="K41" s="78">
        <v>0</v>
      </c>
      <c r="L41" s="78">
        <v>0</v>
      </c>
      <c r="M41" s="78">
        <v>0</v>
      </c>
      <c r="N41" s="78">
        <v>0</v>
      </c>
      <c r="O41" s="78">
        <v>0</v>
      </c>
      <c r="P41" s="78">
        <v>0</v>
      </c>
      <c r="Q41" s="78">
        <v>0</v>
      </c>
      <c r="R41" s="79">
        <v>0</v>
      </c>
      <c r="S41" s="79">
        <v>0</v>
      </c>
      <c r="T41" s="78" t="str">
        <f>VLOOKUP(Table5[[#This Row],[ODS Code]],Lookup!A:D,4,FALSE)</f>
        <v>Brent</v>
      </c>
      <c r="U41" s="78" t="str">
        <f>VLOOKUP(Table5[[#This Row],[ODS Code]],Lookup!A:E,3,FALSE)</f>
        <v>K&amp;W West</v>
      </c>
      <c r="V41" s="78" t="str">
        <f>VLOOKUP(Table5[[#This Row],[ODS Code]],Lookup!A:F,2,FALSE)</f>
        <v>STANLEY CORNER MEDICAL CENTRE</v>
      </c>
      <c r="W41" s="78" t="str">
        <f>VLOOKUP(Table5[[#This Row],[ODS Code]],Lookup!A:G,5,FALSE)</f>
        <v>E84051</v>
      </c>
    </row>
    <row r="42" spans="1:23" x14ac:dyDescent="0.35">
      <c r="A42" s="80">
        <v>45383</v>
      </c>
      <c r="B42" t="s">
        <v>299</v>
      </c>
      <c r="C42" t="s">
        <v>899</v>
      </c>
      <c r="D42" t="s">
        <v>894</v>
      </c>
      <c r="E42" t="s">
        <v>854</v>
      </c>
      <c r="F42" s="78">
        <v>0</v>
      </c>
      <c r="G42" s="78">
        <v>0</v>
      </c>
      <c r="H42" s="78">
        <v>0</v>
      </c>
      <c r="I42" s="78">
        <v>0</v>
      </c>
      <c r="J42" s="78">
        <v>0</v>
      </c>
      <c r="K42" s="78">
        <v>0</v>
      </c>
      <c r="L42" s="78">
        <v>0</v>
      </c>
      <c r="M42" s="78">
        <v>0</v>
      </c>
      <c r="N42" s="78">
        <v>0</v>
      </c>
      <c r="O42" s="78">
        <v>0</v>
      </c>
      <c r="P42" s="78">
        <v>0</v>
      </c>
      <c r="Q42" s="78">
        <v>0</v>
      </c>
      <c r="R42" s="79">
        <v>0</v>
      </c>
      <c r="S42" s="79">
        <v>0</v>
      </c>
      <c r="T42" s="78" t="str">
        <f>VLOOKUP(Table5[[#This Row],[ODS Code]],Lookup!A:D,4,FALSE)</f>
        <v>Brent</v>
      </c>
      <c r="U42" s="78" t="str">
        <f>VLOOKUP(Table5[[#This Row],[ODS Code]],Lookup!A:E,3,FALSE)</f>
        <v>K&amp;W West</v>
      </c>
      <c r="V42" s="78" t="str">
        <f>VLOOKUP(Table5[[#This Row],[ODS Code]],Lookup!A:F,2,FALSE)</f>
        <v>SUDBURY &amp; ALPERTON MEDICAL CENTRE</v>
      </c>
      <c r="W42" s="78" t="str">
        <f>VLOOKUP(Table5[[#This Row],[ODS Code]],Lookup!A:G,5,FALSE)</f>
        <v>E84017</v>
      </c>
    </row>
    <row r="43" spans="1:23" x14ac:dyDescent="0.35">
      <c r="A43" s="80">
        <v>45383</v>
      </c>
      <c r="B43" t="s">
        <v>338</v>
      </c>
      <c r="C43" t="s">
        <v>900</v>
      </c>
      <c r="D43" t="s">
        <v>894</v>
      </c>
      <c r="E43" t="s">
        <v>854</v>
      </c>
      <c r="F43" s="78">
        <v>958</v>
      </c>
      <c r="G43" s="78">
        <v>1916</v>
      </c>
      <c r="H43" s="78">
        <v>20</v>
      </c>
      <c r="I43" s="78">
        <v>40</v>
      </c>
      <c r="J43" s="78">
        <v>728</v>
      </c>
      <c r="K43" s="78">
        <v>1456</v>
      </c>
      <c r="L43" s="78">
        <v>160</v>
      </c>
      <c r="M43" s="78">
        <v>320</v>
      </c>
      <c r="N43" s="78">
        <v>33</v>
      </c>
      <c r="O43" s="78">
        <v>66</v>
      </c>
      <c r="P43" s="78">
        <v>17</v>
      </c>
      <c r="Q43" s="78">
        <v>34</v>
      </c>
      <c r="R43" s="79">
        <v>1.7745302713987474E-2</v>
      </c>
      <c r="S43" s="79">
        <v>1.7745302713987474E-2</v>
      </c>
      <c r="T43" s="78" t="str">
        <f>VLOOKUP(Table5[[#This Row],[ODS Code]],Lookup!A:D,4,FALSE)</f>
        <v>Brent</v>
      </c>
      <c r="U43" s="78" t="str">
        <f>VLOOKUP(Table5[[#This Row],[ODS Code]],Lookup!A:E,3,FALSE)</f>
        <v>K&amp;W West</v>
      </c>
      <c r="V43" s="78" t="str">
        <f>VLOOKUP(Table5[[#This Row],[ODS Code]],Lookup!A:F,2,FALSE)</f>
        <v>THE LAW MEDICAL GROUP PRACTICE</v>
      </c>
      <c r="W43" s="78" t="str">
        <f>VLOOKUP(Table5[[#This Row],[ODS Code]],Lookup!A:G,5,FALSE)</f>
        <v>E84006</v>
      </c>
    </row>
    <row r="44" spans="1:23" x14ac:dyDescent="0.35">
      <c r="A44" s="80">
        <v>45383</v>
      </c>
      <c r="B44" t="s">
        <v>379</v>
      </c>
      <c r="C44" t="s">
        <v>901</v>
      </c>
      <c r="D44" t="s">
        <v>894</v>
      </c>
      <c r="E44" t="s">
        <v>854</v>
      </c>
      <c r="F44" s="78">
        <v>2674</v>
      </c>
      <c r="G44" s="78">
        <v>5664</v>
      </c>
      <c r="H44" s="78">
        <v>154</v>
      </c>
      <c r="I44" s="78">
        <v>333</v>
      </c>
      <c r="J44" s="78">
        <v>1561</v>
      </c>
      <c r="K44" s="78">
        <v>3314</v>
      </c>
      <c r="L44" s="78">
        <v>653</v>
      </c>
      <c r="M44" s="78">
        <v>1386</v>
      </c>
      <c r="N44" s="78">
        <v>136</v>
      </c>
      <c r="O44" s="78">
        <v>286</v>
      </c>
      <c r="P44" s="78">
        <v>170</v>
      </c>
      <c r="Q44" s="78">
        <v>345</v>
      </c>
      <c r="R44" s="79">
        <v>6.3575168287210174E-2</v>
      </c>
      <c r="S44" s="79">
        <v>6.091101694915254E-2</v>
      </c>
      <c r="T44" s="78" t="str">
        <f>VLOOKUP(Table5[[#This Row],[ODS Code]],Lookup!A:D,4,FALSE)</f>
        <v>Brent</v>
      </c>
      <c r="U44" s="78" t="str">
        <f>VLOOKUP(Table5[[#This Row],[ODS Code]],Lookup!A:E,3,FALSE)</f>
        <v>K&amp;W West</v>
      </c>
      <c r="V44" s="78" t="str">
        <f>VLOOKUP(Table5[[#This Row],[ODS Code]],Lookup!A:F,2,FALSE)</f>
        <v>HARNESS WEMBLEY PRACTICE</v>
      </c>
      <c r="W44" s="78" t="str">
        <f>VLOOKUP(Table5[[#This Row],[ODS Code]],Lookup!A:G,5,FALSE)</f>
        <v>Y02692</v>
      </c>
    </row>
    <row r="45" spans="1:23" x14ac:dyDescent="0.35">
      <c r="A45" s="80">
        <v>45383</v>
      </c>
      <c r="B45" t="s">
        <v>17</v>
      </c>
      <c r="C45" t="s">
        <v>15</v>
      </c>
      <c r="D45" t="s">
        <v>902</v>
      </c>
      <c r="E45" t="s">
        <v>854</v>
      </c>
      <c r="F45" s="78">
        <v>9627</v>
      </c>
      <c r="G45" s="78">
        <v>28922</v>
      </c>
      <c r="H45" s="78">
        <v>735</v>
      </c>
      <c r="I45" s="78">
        <v>2196</v>
      </c>
      <c r="J45" s="78">
        <v>4509</v>
      </c>
      <c r="K45" s="78">
        <v>13548</v>
      </c>
      <c r="L45" s="78">
        <v>2623</v>
      </c>
      <c r="M45" s="78">
        <v>7874</v>
      </c>
      <c r="N45" s="78">
        <v>1025</v>
      </c>
      <c r="O45" s="78">
        <v>2936</v>
      </c>
      <c r="P45" s="78">
        <v>735</v>
      </c>
      <c r="Q45" s="78">
        <v>2368</v>
      </c>
      <c r="R45" s="79">
        <v>7.6347771891555005E-2</v>
      </c>
      <c r="S45" s="79">
        <v>8.187538897724915E-2</v>
      </c>
      <c r="T45" s="78" t="str">
        <f>VLOOKUP(Table5[[#This Row],[ODS Code]],Lookup!A:D,4,FALSE)</f>
        <v>Hounslow</v>
      </c>
      <c r="U45" s="78" t="str">
        <f>VLOOKUP(Table5[[#This Row],[ODS Code]],Lookup!A:E,3,FALSE)</f>
        <v>Brentworth</v>
      </c>
      <c r="V45" s="78" t="str">
        <f>VLOOKUP(Table5[[#This Row],[ODS Code]],Lookup!A:F,2,FALSE)</f>
        <v>Albany Practice</v>
      </c>
      <c r="W45" s="78" t="str">
        <f>VLOOKUP(Table5[[#This Row],[ODS Code]],Lookup!A:G,5,FALSE)</f>
        <v>E85004</v>
      </c>
    </row>
    <row r="46" spans="1:23" x14ac:dyDescent="0.35">
      <c r="A46" s="80">
        <v>45383</v>
      </c>
      <c r="B46" t="s">
        <v>20</v>
      </c>
      <c r="C46" t="s">
        <v>903</v>
      </c>
      <c r="D46" t="s">
        <v>902</v>
      </c>
      <c r="E46" t="s">
        <v>854</v>
      </c>
      <c r="F46" s="78">
        <v>61</v>
      </c>
      <c r="G46" s="78">
        <v>199</v>
      </c>
      <c r="H46" s="78">
        <v>6</v>
      </c>
      <c r="I46" s="78">
        <v>20</v>
      </c>
      <c r="J46" s="78">
        <v>28</v>
      </c>
      <c r="K46" s="78">
        <v>92</v>
      </c>
      <c r="L46" s="78">
        <v>14</v>
      </c>
      <c r="M46" s="78">
        <v>43</v>
      </c>
      <c r="N46" s="78">
        <v>6</v>
      </c>
      <c r="O46" s="78">
        <v>19</v>
      </c>
      <c r="P46" s="78">
        <v>7</v>
      </c>
      <c r="Q46" s="78">
        <v>25</v>
      </c>
      <c r="R46" s="79">
        <v>0.11475409836065574</v>
      </c>
      <c r="S46" s="79">
        <v>0.12562814070351758</v>
      </c>
      <c r="T46" s="78" t="str">
        <f>VLOOKUP(Table5[[#This Row],[ODS Code]],Lookup!A:D,4,FALSE)</f>
        <v>Hounslow</v>
      </c>
      <c r="U46" s="78" t="str">
        <f>VLOOKUP(Table5[[#This Row],[ODS Code]],Lookup!A:E,3,FALSE)</f>
        <v>Brentworth</v>
      </c>
      <c r="V46" s="78" t="str">
        <f>VLOOKUP(Table5[[#This Row],[ODS Code]],Lookup!A:F,2,FALSE)</f>
        <v>ARGYLE HEALTH GROUP ISLEWORTH PRACTICE</v>
      </c>
      <c r="W46" s="78" t="str">
        <f>VLOOKUP(Table5[[#This Row],[ODS Code]],Lookup!A:G,5,FALSE)</f>
        <v>E85744</v>
      </c>
    </row>
    <row r="47" spans="1:23" x14ac:dyDescent="0.35">
      <c r="A47" s="80">
        <v>45383</v>
      </c>
      <c r="B47" t="s">
        <v>43</v>
      </c>
      <c r="C47" t="s">
        <v>42</v>
      </c>
      <c r="D47" t="s">
        <v>902</v>
      </c>
      <c r="E47" t="s">
        <v>854</v>
      </c>
      <c r="F47" s="78">
        <v>19</v>
      </c>
      <c r="G47" s="78">
        <v>76</v>
      </c>
      <c r="H47" s="78">
        <v>2</v>
      </c>
      <c r="I47" s="78">
        <v>8</v>
      </c>
      <c r="J47" s="78">
        <v>7</v>
      </c>
      <c r="K47" s="78">
        <v>28</v>
      </c>
      <c r="L47" s="78">
        <v>6</v>
      </c>
      <c r="M47" s="78">
        <v>24</v>
      </c>
      <c r="N47" s="78">
        <v>1</v>
      </c>
      <c r="O47" s="78">
        <v>4</v>
      </c>
      <c r="P47" s="78">
        <v>3</v>
      </c>
      <c r="Q47" s="78">
        <v>12</v>
      </c>
      <c r="R47" s="79">
        <v>0.15789473684210525</v>
      </c>
      <c r="S47" s="79">
        <v>0.15789473684210525</v>
      </c>
      <c r="T47" s="78" t="str">
        <f>VLOOKUP(Table5[[#This Row],[ODS Code]],Lookup!A:D,4,FALSE)</f>
        <v>Hounslow</v>
      </c>
      <c r="U47" s="78" t="str">
        <f>VLOOKUP(Table5[[#This Row],[ODS Code]],Lookup!A:E,3,FALSE)</f>
        <v>Brentworth</v>
      </c>
      <c r="V47" s="78" t="str">
        <f>VLOOKUP(Table5[[#This Row],[ODS Code]],Lookup!A:F,2,FALSE)</f>
        <v>Brentford Family Practice</v>
      </c>
      <c r="W47" s="78" t="str">
        <f>VLOOKUP(Table5[[#This Row],[ODS Code]],Lookup!A:G,5,FALSE)</f>
        <v>E85735</v>
      </c>
    </row>
    <row r="48" spans="1:23" x14ac:dyDescent="0.35">
      <c r="A48" s="80">
        <v>45383</v>
      </c>
      <c r="B48" t="s">
        <v>45</v>
      </c>
      <c r="C48" t="s">
        <v>44</v>
      </c>
      <c r="D48" t="s">
        <v>902</v>
      </c>
      <c r="E48" t="s">
        <v>854</v>
      </c>
      <c r="F48" s="78">
        <v>278</v>
      </c>
      <c r="G48" s="78">
        <v>822</v>
      </c>
      <c r="H48" s="78">
        <v>24</v>
      </c>
      <c r="I48" s="78">
        <v>72</v>
      </c>
      <c r="J48" s="78">
        <v>128</v>
      </c>
      <c r="K48" s="78">
        <v>372</v>
      </c>
      <c r="L48" s="78">
        <v>91</v>
      </c>
      <c r="M48" s="78">
        <v>273</v>
      </c>
      <c r="N48" s="78">
        <v>22</v>
      </c>
      <c r="O48" s="78">
        <v>66</v>
      </c>
      <c r="P48" s="78">
        <v>13</v>
      </c>
      <c r="Q48" s="78">
        <v>39</v>
      </c>
      <c r="R48" s="79">
        <v>4.6762589928057555E-2</v>
      </c>
      <c r="S48" s="79">
        <v>4.7445255474452552E-2</v>
      </c>
      <c r="T48" s="78" t="str">
        <f>VLOOKUP(Table5[[#This Row],[ODS Code]],Lookup!A:D,4,FALSE)</f>
        <v>Hounslow</v>
      </c>
      <c r="U48" s="78" t="str">
        <f>VLOOKUP(Table5[[#This Row],[ODS Code]],Lookup!A:E,3,FALSE)</f>
        <v>Brentworth</v>
      </c>
      <c r="V48" s="78" t="str">
        <f>VLOOKUP(Table5[[#This Row],[ODS Code]],Lookup!A:F,2,FALSE)</f>
        <v>Brentford Group Practice</v>
      </c>
      <c r="W48" s="78" t="str">
        <f>VLOOKUP(Table5[[#This Row],[ODS Code]],Lookup!A:G,5,FALSE)</f>
        <v>E85605</v>
      </c>
    </row>
    <row r="49" spans="1:23" x14ac:dyDescent="0.35">
      <c r="A49" s="80">
        <v>45383</v>
      </c>
      <c r="B49" t="s">
        <v>281</v>
      </c>
      <c r="C49" t="s">
        <v>280</v>
      </c>
      <c r="D49" t="s">
        <v>902</v>
      </c>
      <c r="E49" t="s">
        <v>854</v>
      </c>
      <c r="F49" s="78">
        <v>0</v>
      </c>
      <c r="G49" s="78">
        <v>0</v>
      </c>
      <c r="H49" s="78">
        <v>0</v>
      </c>
      <c r="I49" s="78">
        <v>0</v>
      </c>
      <c r="J49" s="78">
        <v>0</v>
      </c>
      <c r="K49" s="78">
        <v>0</v>
      </c>
      <c r="L49" s="78">
        <v>0</v>
      </c>
      <c r="M49" s="78">
        <v>0</v>
      </c>
      <c r="N49" s="78">
        <v>0</v>
      </c>
      <c r="O49" s="78">
        <v>0</v>
      </c>
      <c r="P49" s="78">
        <v>0</v>
      </c>
      <c r="Q49" s="78">
        <v>0</v>
      </c>
      <c r="R49" s="79">
        <v>0</v>
      </c>
      <c r="S49" s="79">
        <v>0</v>
      </c>
      <c r="T49" s="78" t="str">
        <f>VLOOKUP(Table5[[#This Row],[ODS Code]],Lookup!A:D,4,FALSE)</f>
        <v>Hounslow</v>
      </c>
      <c r="U49" s="78" t="str">
        <f>VLOOKUP(Table5[[#This Row],[ODS Code]],Lookup!A:E,3,FALSE)</f>
        <v>Brentworth</v>
      </c>
      <c r="V49" s="78" t="str">
        <f>VLOOKUP(Table5[[#This Row],[ODS Code]],Lookup!A:F,2,FALSE)</f>
        <v>Spring Grove Medical Practice</v>
      </c>
      <c r="W49" s="78" t="str">
        <f>VLOOKUP(Table5[[#This Row],[ODS Code]],Lookup!A:G,5,FALSE)</f>
        <v>E85750</v>
      </c>
    </row>
    <row r="50" spans="1:23" x14ac:dyDescent="0.35">
      <c r="A50" s="80">
        <v>45383</v>
      </c>
      <c r="B50" t="s">
        <v>289</v>
      </c>
      <c r="C50" t="s">
        <v>904</v>
      </c>
      <c r="D50" t="s">
        <v>902</v>
      </c>
      <c r="E50" t="s">
        <v>854</v>
      </c>
      <c r="F50" s="78">
        <v>248</v>
      </c>
      <c r="G50" s="78">
        <v>744</v>
      </c>
      <c r="H50" s="78">
        <v>20</v>
      </c>
      <c r="I50" s="78">
        <v>60</v>
      </c>
      <c r="J50" s="78">
        <v>92</v>
      </c>
      <c r="K50" s="78">
        <v>276</v>
      </c>
      <c r="L50" s="78">
        <v>73</v>
      </c>
      <c r="M50" s="78">
        <v>219</v>
      </c>
      <c r="N50" s="78">
        <v>30</v>
      </c>
      <c r="O50" s="78">
        <v>90</v>
      </c>
      <c r="P50" s="78">
        <v>33</v>
      </c>
      <c r="Q50" s="78">
        <v>99</v>
      </c>
      <c r="R50" s="79">
        <v>0.13306451612903225</v>
      </c>
      <c r="S50" s="79">
        <v>0.13306451612903225</v>
      </c>
      <c r="T50" s="78" t="str">
        <f>VLOOKUP(Table5[[#This Row],[ODS Code]],Lookup!A:D,4,FALSE)</f>
        <v>Hounslow</v>
      </c>
      <c r="U50" s="78" t="str">
        <f>VLOOKUP(Table5[[#This Row],[ODS Code]],Lookup!A:E,3,FALSE)</f>
        <v>Brentworth</v>
      </c>
      <c r="V50" s="78" t="str">
        <f>VLOOKUP(Table5[[#This Row],[ODS Code]],Lookup!A:F,2,FALSE)</f>
        <v>St Margaret's Medical Practice</v>
      </c>
      <c r="W50" s="78" t="str">
        <f>VLOOKUP(Table5[[#This Row],[ODS Code]],Lookup!A:G,5,FALSE)</f>
        <v>E85007</v>
      </c>
    </row>
    <row r="51" spans="1:23" x14ac:dyDescent="0.35">
      <c r="A51" s="80">
        <v>45383</v>
      </c>
      <c r="B51" t="s">
        <v>383</v>
      </c>
      <c r="C51" t="s">
        <v>905</v>
      </c>
      <c r="D51" t="s">
        <v>902</v>
      </c>
      <c r="E51" t="s">
        <v>854</v>
      </c>
      <c r="F51" s="78">
        <v>25</v>
      </c>
      <c r="G51" s="78">
        <v>50</v>
      </c>
      <c r="H51" s="78">
        <v>3</v>
      </c>
      <c r="I51" s="78">
        <v>6</v>
      </c>
      <c r="J51" s="78">
        <v>14</v>
      </c>
      <c r="K51" s="78">
        <v>28</v>
      </c>
      <c r="L51" s="78">
        <v>8</v>
      </c>
      <c r="M51" s="78">
        <v>16</v>
      </c>
      <c r="N51" s="78">
        <v>0</v>
      </c>
      <c r="O51" s="78">
        <v>0</v>
      </c>
      <c r="P51" s="78">
        <v>0</v>
      </c>
      <c r="Q51" s="78">
        <v>0</v>
      </c>
      <c r="R51" s="79">
        <v>0</v>
      </c>
      <c r="S51" s="79">
        <v>0</v>
      </c>
      <c r="T51" s="78" t="str">
        <f>VLOOKUP(Table5[[#This Row],[ODS Code]],Lookup!A:D,4,FALSE)</f>
        <v>Hounslow</v>
      </c>
      <c r="U51" s="78" t="str">
        <f>VLOOKUP(Table5[[#This Row],[ODS Code]],Lookup!A:E,3,FALSE)</f>
        <v>Brentworth</v>
      </c>
      <c r="V51" s="78" t="str">
        <f>VLOOKUP(Table5[[#This Row],[ODS Code]],Lookup!A:F,2,FALSE)</f>
        <v>Thornbury Road Centre for Health</v>
      </c>
      <c r="W51" s="78" t="str">
        <f>VLOOKUP(Table5[[#This Row],[ODS Code]],Lookup!A:G,5,FALSE)</f>
        <v>E85001</v>
      </c>
    </row>
    <row r="52" spans="1:23" x14ac:dyDescent="0.35">
      <c r="A52" s="80">
        <v>45383</v>
      </c>
      <c r="B52" t="s">
        <v>96</v>
      </c>
      <c r="C52" t="s">
        <v>906</v>
      </c>
      <c r="D52" t="s">
        <v>907</v>
      </c>
      <c r="E52" t="s">
        <v>854</v>
      </c>
      <c r="F52" s="78">
        <v>0</v>
      </c>
      <c r="G52" s="78">
        <v>0</v>
      </c>
      <c r="H52" s="78">
        <v>0</v>
      </c>
      <c r="I52" s="78">
        <v>0</v>
      </c>
      <c r="J52" s="78">
        <v>0</v>
      </c>
      <c r="K52" s="78">
        <v>0</v>
      </c>
      <c r="L52" s="78">
        <v>0</v>
      </c>
      <c r="M52" s="78">
        <v>0</v>
      </c>
      <c r="N52" s="78">
        <v>0</v>
      </c>
      <c r="O52" s="78">
        <v>0</v>
      </c>
      <c r="P52" s="78">
        <v>0</v>
      </c>
      <c r="Q52" s="78">
        <v>0</v>
      </c>
      <c r="R52" s="79">
        <v>0</v>
      </c>
      <c r="S52" s="79">
        <v>0</v>
      </c>
      <c r="T52" s="78" t="str">
        <f>VLOOKUP(Table5[[#This Row],[ODS Code]],Lookup!A:D,4,FALSE)</f>
        <v>West London</v>
      </c>
      <c r="U52" s="78" t="str">
        <f>VLOOKUP(Table5[[#This Row],[ODS Code]],Lookup!A:E,3,FALSE)</f>
        <v>Brompton Health PCN</v>
      </c>
      <c r="V52" s="78" t="str">
        <f>VLOOKUP(Table5[[#This Row],[ODS Code]],Lookup!A:F,2,FALSE)</f>
        <v>EARLS COURT MEDICAL CENTRE</v>
      </c>
      <c r="W52" s="78" t="str">
        <f>VLOOKUP(Table5[[#This Row],[ODS Code]],Lookup!A:G,5,FALSE)</f>
        <v>E87047</v>
      </c>
    </row>
    <row r="53" spans="1:23" x14ac:dyDescent="0.35">
      <c r="A53" s="80">
        <v>45383</v>
      </c>
      <c r="B53" t="s">
        <v>98</v>
      </c>
      <c r="C53" t="s">
        <v>97</v>
      </c>
      <c r="D53" t="s">
        <v>907</v>
      </c>
      <c r="E53" t="s">
        <v>854</v>
      </c>
      <c r="F53" s="78">
        <v>144</v>
      </c>
      <c r="G53" s="78">
        <v>402</v>
      </c>
      <c r="H53" s="78">
        <v>6</v>
      </c>
      <c r="I53" s="78">
        <v>20</v>
      </c>
      <c r="J53" s="78">
        <v>99</v>
      </c>
      <c r="K53" s="78">
        <v>254</v>
      </c>
      <c r="L53" s="78">
        <v>29</v>
      </c>
      <c r="M53" s="78">
        <v>92</v>
      </c>
      <c r="N53" s="78">
        <v>7</v>
      </c>
      <c r="O53" s="78">
        <v>28</v>
      </c>
      <c r="P53" s="78">
        <v>3</v>
      </c>
      <c r="Q53" s="78">
        <v>8</v>
      </c>
      <c r="R53" s="79">
        <v>2.0833333333333332E-2</v>
      </c>
      <c r="S53" s="79">
        <v>1.9900497512437811E-2</v>
      </c>
      <c r="T53" s="78" t="str">
        <f>VLOOKUP(Table5[[#This Row],[ODS Code]],Lookup!A:D,4,FALSE)</f>
        <v>West London</v>
      </c>
      <c r="U53" s="78" t="str">
        <f>VLOOKUP(Table5[[#This Row],[ODS Code]],Lookup!A:E,3,FALSE)</f>
        <v>Brompton Health PCN</v>
      </c>
      <c r="V53" s="78" t="str">
        <f>VLOOKUP(Table5[[#This Row],[ODS Code]],Lookup!A:F,2,FALSE)</f>
        <v>Earls Court Surgery</v>
      </c>
      <c r="W53" s="78" t="str">
        <f>VLOOKUP(Table5[[#This Row],[ODS Code]],Lookup!A:G,5,FALSE)</f>
        <v>E87750</v>
      </c>
    </row>
    <row r="54" spans="1:23" x14ac:dyDescent="0.35">
      <c r="A54" s="80">
        <v>45383</v>
      </c>
      <c r="B54" t="s">
        <v>107</v>
      </c>
      <c r="C54" t="s">
        <v>908</v>
      </c>
      <c r="D54" t="s">
        <v>907</v>
      </c>
      <c r="E54" t="s">
        <v>854</v>
      </c>
      <c r="F54" s="78">
        <v>1117</v>
      </c>
      <c r="G54" s="78">
        <v>4380</v>
      </c>
      <c r="H54" s="78">
        <v>109</v>
      </c>
      <c r="I54" s="78">
        <v>430</v>
      </c>
      <c r="J54" s="78">
        <v>397</v>
      </c>
      <c r="K54" s="78">
        <v>1595</v>
      </c>
      <c r="L54" s="78">
        <v>336</v>
      </c>
      <c r="M54" s="78">
        <v>1258</v>
      </c>
      <c r="N54" s="78">
        <v>130</v>
      </c>
      <c r="O54" s="78">
        <v>520</v>
      </c>
      <c r="P54" s="78">
        <v>145</v>
      </c>
      <c r="Q54" s="78">
        <v>577</v>
      </c>
      <c r="R54" s="79">
        <v>0.12981199641897942</v>
      </c>
      <c r="S54" s="79">
        <v>0.13173515981735159</v>
      </c>
      <c r="T54" s="78" t="str">
        <f>VLOOKUP(Table5[[#This Row],[ODS Code]],Lookup!A:D,4,FALSE)</f>
        <v>West London</v>
      </c>
      <c r="U54" s="78" t="str">
        <f>VLOOKUP(Table5[[#This Row],[ODS Code]],Lookup!A:E,3,FALSE)</f>
        <v>Brompton Health PCN</v>
      </c>
      <c r="V54" s="78" t="str">
        <f>VLOOKUP(Table5[[#This Row],[ODS Code]],Lookup!A:F,2,FALSE)</f>
        <v>Emperor's Gate Health Centre</v>
      </c>
      <c r="W54" s="78" t="str">
        <f>VLOOKUP(Table5[[#This Row],[ODS Code]],Lookup!A:G,5,FALSE)</f>
        <v>E87043</v>
      </c>
    </row>
    <row r="55" spans="1:23" x14ac:dyDescent="0.35">
      <c r="A55" s="80">
        <v>45383</v>
      </c>
      <c r="B55" t="s">
        <v>362</v>
      </c>
      <c r="C55" t="s">
        <v>909</v>
      </c>
      <c r="D55" t="s">
        <v>907</v>
      </c>
      <c r="E55" t="s">
        <v>854</v>
      </c>
      <c r="F55" s="78">
        <v>0</v>
      </c>
      <c r="G55" s="78">
        <v>0</v>
      </c>
      <c r="H55" s="78">
        <v>0</v>
      </c>
      <c r="I55" s="78">
        <v>0</v>
      </c>
      <c r="J55" s="78">
        <v>0</v>
      </c>
      <c r="K55" s="78">
        <v>0</v>
      </c>
      <c r="L55" s="78">
        <v>0</v>
      </c>
      <c r="M55" s="78">
        <v>0</v>
      </c>
      <c r="N55" s="78">
        <v>0</v>
      </c>
      <c r="O55" s="78">
        <v>0</v>
      </c>
      <c r="P55" s="78">
        <v>0</v>
      </c>
      <c r="Q55" s="78">
        <v>0</v>
      </c>
      <c r="R55" s="79">
        <v>0</v>
      </c>
      <c r="S55" s="79">
        <v>0</v>
      </c>
      <c r="T55" s="78" t="str">
        <f>VLOOKUP(Table5[[#This Row],[ODS Code]],Lookup!A:D,4,FALSE)</f>
        <v>West London</v>
      </c>
      <c r="U55" s="78" t="str">
        <f>VLOOKUP(Table5[[#This Row],[ODS Code]],Lookup!A:E,3,FALSE)</f>
        <v>Brompton Health PCN</v>
      </c>
      <c r="V55" s="78" t="str">
        <f>VLOOKUP(Table5[[#This Row],[ODS Code]],Lookup!A:F,2,FALSE)</f>
        <v>Redcliffe Surgery</v>
      </c>
      <c r="W55" s="78" t="str">
        <f>VLOOKUP(Table5[[#This Row],[ODS Code]],Lookup!A:G,5,FALSE)</f>
        <v>E87004</v>
      </c>
    </row>
    <row r="56" spans="1:23" x14ac:dyDescent="0.35">
      <c r="A56" s="80">
        <v>45383</v>
      </c>
      <c r="B56" t="s">
        <v>179</v>
      </c>
      <c r="C56" t="s">
        <v>178</v>
      </c>
      <c r="D56" t="s">
        <v>907</v>
      </c>
      <c r="E56" t="s">
        <v>854</v>
      </c>
      <c r="F56" s="78">
        <v>0</v>
      </c>
      <c r="G56" s="78">
        <v>0</v>
      </c>
      <c r="H56" s="78">
        <v>0</v>
      </c>
      <c r="I56" s="78">
        <v>0</v>
      </c>
      <c r="J56" s="78">
        <v>0</v>
      </c>
      <c r="K56" s="78">
        <v>0</v>
      </c>
      <c r="L56" s="78">
        <v>0</v>
      </c>
      <c r="M56" s="78">
        <v>0</v>
      </c>
      <c r="N56" s="78">
        <v>0</v>
      </c>
      <c r="O56" s="78">
        <v>0</v>
      </c>
      <c r="P56" s="78">
        <v>0</v>
      </c>
      <c r="Q56" s="78">
        <v>0</v>
      </c>
      <c r="R56" s="79">
        <v>0</v>
      </c>
      <c r="S56" s="79">
        <v>0</v>
      </c>
      <c r="T56" s="78" t="str">
        <f>VLOOKUP(Table5[[#This Row],[ODS Code]],Lookup!A:D,4,FALSE)</f>
        <v>West London</v>
      </c>
      <c r="U56" s="78" t="str">
        <f>VLOOKUP(Table5[[#This Row],[ODS Code]],Lookup!A:E,3,FALSE)</f>
        <v>Brompton Health PCN</v>
      </c>
      <c r="V56" s="78" t="str">
        <f>VLOOKUP(Table5[[#This Row],[ODS Code]],Lookup!A:F,2,FALSE)</f>
        <v>Kensington Park Medical Centre</v>
      </c>
      <c r="W56" s="78" t="str">
        <f>VLOOKUP(Table5[[#This Row],[ODS Code]],Lookup!A:G,5,FALSE)</f>
        <v>E87720</v>
      </c>
    </row>
    <row r="57" spans="1:23" x14ac:dyDescent="0.35">
      <c r="A57" s="80">
        <v>45383</v>
      </c>
      <c r="B57" t="s">
        <v>194</v>
      </c>
      <c r="C57" t="s">
        <v>193</v>
      </c>
      <c r="D57" t="s">
        <v>907</v>
      </c>
      <c r="E57" t="s">
        <v>854</v>
      </c>
      <c r="F57" s="78">
        <v>4356</v>
      </c>
      <c r="G57" s="78">
        <v>6495</v>
      </c>
      <c r="H57" s="78">
        <v>318</v>
      </c>
      <c r="I57" s="78">
        <v>441</v>
      </c>
      <c r="J57" s="78">
        <v>1578</v>
      </c>
      <c r="K57" s="78">
        <v>2446</v>
      </c>
      <c r="L57" s="78">
        <v>1649</v>
      </c>
      <c r="M57" s="78">
        <v>2487</v>
      </c>
      <c r="N57" s="78">
        <v>448</v>
      </c>
      <c r="O57" s="78">
        <v>628</v>
      </c>
      <c r="P57" s="78">
        <v>363</v>
      </c>
      <c r="Q57" s="78">
        <v>493</v>
      </c>
      <c r="R57" s="79">
        <v>8.3333333333333329E-2</v>
      </c>
      <c r="S57" s="79">
        <v>7.5904541955350263E-2</v>
      </c>
      <c r="T57" s="78" t="str">
        <f>VLOOKUP(Table5[[#This Row],[ODS Code]],Lookup!A:D,4,FALSE)</f>
        <v>West London</v>
      </c>
      <c r="U57" s="78" t="str">
        <f>VLOOKUP(Table5[[#This Row],[ODS Code]],Lookup!A:E,3,FALSE)</f>
        <v>Brompton Health PCN</v>
      </c>
      <c r="V57" s="78" t="str">
        <f>VLOOKUP(Table5[[#This Row],[ODS Code]],Lookup!A:F,2,FALSE)</f>
        <v>Knightsbridge Medical Centre</v>
      </c>
      <c r="W57" s="78" t="str">
        <f>VLOOKUP(Table5[[#This Row],[ODS Code]],Lookup!A:G,5,FALSE)</f>
        <v>E87738</v>
      </c>
    </row>
    <row r="58" spans="1:23" x14ac:dyDescent="0.35">
      <c r="A58" s="80">
        <v>45383</v>
      </c>
      <c r="B58" t="s">
        <v>262</v>
      </c>
      <c r="C58" t="s">
        <v>910</v>
      </c>
      <c r="D58" t="s">
        <v>907</v>
      </c>
      <c r="E58" t="s">
        <v>854</v>
      </c>
      <c r="F58" s="78">
        <v>0</v>
      </c>
      <c r="G58" s="78">
        <v>0</v>
      </c>
      <c r="H58" s="78">
        <v>0</v>
      </c>
      <c r="I58" s="78">
        <v>0</v>
      </c>
      <c r="J58" s="78">
        <v>0</v>
      </c>
      <c r="K58" s="78">
        <v>0</v>
      </c>
      <c r="L58" s="78">
        <v>0</v>
      </c>
      <c r="M58" s="78">
        <v>0</v>
      </c>
      <c r="N58" s="78">
        <v>0</v>
      </c>
      <c r="O58" s="78">
        <v>0</v>
      </c>
      <c r="P58" s="78">
        <v>0</v>
      </c>
      <c r="Q58" s="78">
        <v>0</v>
      </c>
      <c r="R58" s="79">
        <v>0</v>
      </c>
      <c r="S58" s="79">
        <v>0</v>
      </c>
      <c r="T58" s="78" t="str">
        <f>VLOOKUP(Table5[[#This Row],[ODS Code]],Lookup!A:D,4,FALSE)</f>
        <v>West London</v>
      </c>
      <c r="U58" s="78" t="str">
        <f>VLOOKUP(Table5[[#This Row],[ODS Code]],Lookup!A:E,3,FALSE)</f>
        <v>Brompton Health PCN</v>
      </c>
      <c r="V58" s="78" t="str">
        <f>VLOOKUP(Table5[[#This Row],[ODS Code]],Lookup!A:F,2,FALSE)</f>
        <v xml:space="preserve">Royal Hospital Chelsea </v>
      </c>
      <c r="W58" s="78" t="str">
        <f>VLOOKUP(Table5[[#This Row],[ODS Code]],Lookup!A:G,5,FALSE)</f>
        <v>E87711</v>
      </c>
    </row>
    <row r="59" spans="1:23" x14ac:dyDescent="0.35">
      <c r="A59" s="80">
        <v>45383</v>
      </c>
      <c r="B59" t="s">
        <v>267</v>
      </c>
      <c r="C59" t="s">
        <v>266</v>
      </c>
      <c r="D59" t="s">
        <v>907</v>
      </c>
      <c r="E59" t="s">
        <v>854</v>
      </c>
      <c r="F59" s="78">
        <v>0</v>
      </c>
      <c r="G59" s="78">
        <v>0</v>
      </c>
      <c r="H59" s="78">
        <v>0</v>
      </c>
      <c r="I59" s="78">
        <v>0</v>
      </c>
      <c r="J59" s="78">
        <v>0</v>
      </c>
      <c r="K59" s="78">
        <v>0</v>
      </c>
      <c r="L59" s="78">
        <v>0</v>
      </c>
      <c r="M59" s="78">
        <v>0</v>
      </c>
      <c r="N59" s="78">
        <v>0</v>
      </c>
      <c r="O59" s="78">
        <v>0</v>
      </c>
      <c r="P59" s="78">
        <v>0</v>
      </c>
      <c r="Q59" s="78">
        <v>0</v>
      </c>
      <c r="R59" s="79">
        <v>0</v>
      </c>
      <c r="S59" s="79">
        <v>0</v>
      </c>
      <c r="T59" s="78" t="str">
        <f>VLOOKUP(Table5[[#This Row],[ODS Code]],Lookup!A:D,4,FALSE)</f>
        <v>West London</v>
      </c>
      <c r="U59" s="78" t="str">
        <f>VLOOKUP(Table5[[#This Row],[ODS Code]],Lookup!A:E,3,FALSE)</f>
        <v>Brompton Health PCN</v>
      </c>
      <c r="V59" s="78" t="str">
        <f>VLOOKUP(Table5[[#This Row],[ODS Code]],Lookup!A:F,2,FALSE)</f>
        <v>Scarsdale Medical Centre</v>
      </c>
      <c r="W59" s="78" t="str">
        <f>VLOOKUP(Table5[[#This Row],[ODS Code]],Lookup!A:G,5,FALSE)</f>
        <v>E87715</v>
      </c>
    </row>
    <row r="60" spans="1:23" x14ac:dyDescent="0.35">
      <c r="A60" s="80">
        <v>45383</v>
      </c>
      <c r="B60" t="s">
        <v>293</v>
      </c>
      <c r="C60" t="s">
        <v>292</v>
      </c>
      <c r="D60" t="s">
        <v>907</v>
      </c>
      <c r="E60" t="s">
        <v>854</v>
      </c>
      <c r="F60" s="78">
        <v>0</v>
      </c>
      <c r="G60" s="78">
        <v>0</v>
      </c>
      <c r="H60" s="78">
        <v>0</v>
      </c>
      <c r="I60" s="78">
        <v>0</v>
      </c>
      <c r="J60" s="78">
        <v>0</v>
      </c>
      <c r="K60" s="78">
        <v>0</v>
      </c>
      <c r="L60" s="78">
        <v>0</v>
      </c>
      <c r="M60" s="78">
        <v>0</v>
      </c>
      <c r="N60" s="78">
        <v>0</v>
      </c>
      <c r="O60" s="78">
        <v>0</v>
      </c>
      <c r="P60" s="78">
        <v>0</v>
      </c>
      <c r="Q60" s="78">
        <v>0</v>
      </c>
      <c r="R60" s="79">
        <v>0</v>
      </c>
      <c r="S60" s="79">
        <v>0</v>
      </c>
      <c r="T60" s="78" t="str">
        <f>VLOOKUP(Table5[[#This Row],[ODS Code]],Lookup!A:D,4,FALSE)</f>
        <v>West London</v>
      </c>
      <c r="U60" s="78" t="str">
        <f>VLOOKUP(Table5[[#This Row],[ODS Code]],Lookup!A:E,3,FALSE)</f>
        <v>Brompton Health PCN</v>
      </c>
      <c r="V60" s="78" t="str">
        <f>VLOOKUP(Table5[[#This Row],[ODS Code]],Lookup!A:F,2,FALSE)</f>
        <v>Stanhope Mews Surgery</v>
      </c>
      <c r="W60" s="78" t="str">
        <f>VLOOKUP(Table5[[#This Row],[ODS Code]],Lookup!A:G,5,FALSE)</f>
        <v>E87013</v>
      </c>
    </row>
    <row r="61" spans="1:23" x14ac:dyDescent="0.35">
      <c r="A61" s="80">
        <v>45383</v>
      </c>
      <c r="B61" t="s">
        <v>303</v>
      </c>
      <c r="C61" t="s">
        <v>911</v>
      </c>
      <c r="D61" t="s">
        <v>907</v>
      </c>
      <c r="E61" t="s">
        <v>854</v>
      </c>
      <c r="F61" s="78">
        <v>0</v>
      </c>
      <c r="G61" s="78">
        <v>0</v>
      </c>
      <c r="H61" s="78">
        <v>0</v>
      </c>
      <c r="I61" s="78">
        <v>0</v>
      </c>
      <c r="J61" s="78">
        <v>0</v>
      </c>
      <c r="K61" s="78">
        <v>0</v>
      </c>
      <c r="L61" s="78">
        <v>0</v>
      </c>
      <c r="M61" s="78">
        <v>0</v>
      </c>
      <c r="N61" s="78">
        <v>0</v>
      </c>
      <c r="O61" s="78">
        <v>0</v>
      </c>
      <c r="P61" s="78">
        <v>0</v>
      </c>
      <c r="Q61" s="78">
        <v>0</v>
      </c>
      <c r="R61" s="79">
        <v>0</v>
      </c>
      <c r="S61" s="79">
        <v>0</v>
      </c>
      <c r="T61" s="78" t="str">
        <f>VLOOKUP(Table5[[#This Row],[ODS Code]],Lookup!A:D,4,FALSE)</f>
        <v>West London</v>
      </c>
      <c r="U61" s="78" t="str">
        <f>VLOOKUP(Table5[[#This Row],[ODS Code]],Lookup!A:E,3,FALSE)</f>
        <v>Brompton Health PCN</v>
      </c>
      <c r="V61" s="78" t="str">
        <f>VLOOKUP(Table5[[#This Row],[ODS Code]],Lookup!A:F,2,FALSE)</f>
        <v>The Abingdon Medical Practice</v>
      </c>
      <c r="W61" s="78" t="str">
        <f>VLOOKUP(Table5[[#This Row],[ODS Code]],Lookup!A:G,5,FALSE)</f>
        <v>E87701</v>
      </c>
    </row>
    <row r="62" spans="1:23" x14ac:dyDescent="0.35">
      <c r="A62" s="80">
        <v>45383</v>
      </c>
      <c r="B62" t="s">
        <v>314</v>
      </c>
      <c r="C62" t="s">
        <v>313</v>
      </c>
      <c r="D62" t="s">
        <v>907</v>
      </c>
      <c r="E62" t="s">
        <v>854</v>
      </c>
      <c r="F62" s="78">
        <v>0</v>
      </c>
      <c r="G62" s="78">
        <v>0</v>
      </c>
      <c r="H62" s="78">
        <v>0</v>
      </c>
      <c r="I62" s="78">
        <v>0</v>
      </c>
      <c r="J62" s="78">
        <v>0</v>
      </c>
      <c r="K62" s="78">
        <v>0</v>
      </c>
      <c r="L62" s="78">
        <v>0</v>
      </c>
      <c r="M62" s="78">
        <v>0</v>
      </c>
      <c r="N62" s="78">
        <v>0</v>
      </c>
      <c r="O62" s="78">
        <v>0</v>
      </c>
      <c r="P62" s="78">
        <v>0</v>
      </c>
      <c r="Q62" s="78">
        <v>0</v>
      </c>
      <c r="R62" s="79">
        <v>0</v>
      </c>
      <c r="S62" s="79">
        <v>0</v>
      </c>
      <c r="T62" s="78" t="str">
        <f>VLOOKUP(Table5[[#This Row],[ODS Code]],Lookup!A:D,4,FALSE)</f>
        <v>West London</v>
      </c>
      <c r="U62" s="78" t="str">
        <f>VLOOKUP(Table5[[#This Row],[ODS Code]],Lookup!A:E,3,FALSE)</f>
        <v>Brompton Health PCN</v>
      </c>
      <c r="V62" s="78" t="str">
        <f>VLOOKUP(Table5[[#This Row],[ODS Code]],Lookup!A:F,2,FALSE)</f>
        <v>The Chelsea Practice</v>
      </c>
      <c r="W62" s="78" t="str">
        <f>VLOOKUP(Table5[[#This Row],[ODS Code]],Lookup!A:G,5,FALSE)</f>
        <v>E87665</v>
      </c>
    </row>
    <row r="63" spans="1:23" x14ac:dyDescent="0.35">
      <c r="A63" s="80">
        <v>45383</v>
      </c>
      <c r="B63" t="s">
        <v>334</v>
      </c>
      <c r="C63" t="s">
        <v>912</v>
      </c>
      <c r="D63" t="s">
        <v>907</v>
      </c>
      <c r="E63" t="s">
        <v>854</v>
      </c>
      <c r="F63" s="78">
        <v>284</v>
      </c>
      <c r="G63" s="78">
        <v>568</v>
      </c>
      <c r="H63" s="78">
        <v>19</v>
      </c>
      <c r="I63" s="78">
        <v>38</v>
      </c>
      <c r="J63" s="78">
        <v>144</v>
      </c>
      <c r="K63" s="78">
        <v>288</v>
      </c>
      <c r="L63" s="78">
        <v>76</v>
      </c>
      <c r="M63" s="78">
        <v>152</v>
      </c>
      <c r="N63" s="78">
        <v>26</v>
      </c>
      <c r="O63" s="78">
        <v>52</v>
      </c>
      <c r="P63" s="78">
        <v>19</v>
      </c>
      <c r="Q63" s="78">
        <v>38</v>
      </c>
      <c r="R63" s="79">
        <v>6.6901408450704219E-2</v>
      </c>
      <c r="S63" s="79">
        <v>6.6901408450704219E-2</v>
      </c>
      <c r="T63" s="78" t="str">
        <f>VLOOKUP(Table5[[#This Row],[ODS Code]],Lookup!A:D,4,FALSE)</f>
        <v>West London</v>
      </c>
      <c r="U63" s="78" t="str">
        <f>VLOOKUP(Table5[[#This Row],[ODS Code]],Lookup!A:E,3,FALSE)</f>
        <v>Brompton Health PCN</v>
      </c>
      <c r="V63" s="78" t="str">
        <f>VLOOKUP(Table5[[#This Row],[ODS Code]],Lookup!A:F,2,FALSE)</f>
        <v xml:space="preserve">The Good Practice </v>
      </c>
      <c r="W63" s="78" t="str">
        <f>VLOOKUP(Table5[[#This Row],[ODS Code]],Lookup!A:G,5,FALSE)</f>
        <v>E87762</v>
      </c>
    </row>
    <row r="64" spans="1:23" x14ac:dyDescent="0.35">
      <c r="A64" s="80">
        <v>45383</v>
      </c>
      <c r="B64" t="s">
        <v>61</v>
      </c>
      <c r="C64" t="s">
        <v>913</v>
      </c>
      <c r="D64" t="s">
        <v>914</v>
      </c>
      <c r="E64" t="s">
        <v>854</v>
      </c>
      <c r="F64" s="78">
        <v>16</v>
      </c>
      <c r="G64" s="78">
        <v>48</v>
      </c>
      <c r="H64" s="78">
        <v>1</v>
      </c>
      <c r="I64" s="78">
        <v>3</v>
      </c>
      <c r="J64" s="78">
        <v>4</v>
      </c>
      <c r="K64" s="78">
        <v>12</v>
      </c>
      <c r="L64" s="78">
        <v>4</v>
      </c>
      <c r="M64" s="78">
        <v>12</v>
      </c>
      <c r="N64" s="78">
        <v>4</v>
      </c>
      <c r="O64" s="78">
        <v>12</v>
      </c>
      <c r="P64" s="78">
        <v>3</v>
      </c>
      <c r="Q64" s="78">
        <v>9</v>
      </c>
      <c r="R64" s="79">
        <v>0.1875</v>
      </c>
      <c r="S64" s="79">
        <v>0.1875</v>
      </c>
      <c r="T64" s="78" t="str">
        <f>VLOOKUP(Table5[[#This Row],[ODS Code]],Lookup!A:D,4,FALSE)</f>
        <v>Hillingdon</v>
      </c>
      <c r="U64" s="78" t="str">
        <f>VLOOKUP(Table5[[#This Row],[ODS Code]],Lookup!A:E,3,FALSE)</f>
        <v>Celandine Health and MetroCare PCN</v>
      </c>
      <c r="V64" s="78" t="str">
        <f>VLOOKUP(Table5[[#This Row],[ODS Code]],Lookup!A:F,2,FALSE)</f>
        <v>THE CEDARS MEDICAL CENTRE</v>
      </c>
      <c r="W64" s="78" t="str">
        <f>VLOOKUP(Table5[[#This Row],[ODS Code]],Lookup!A:G,5,FALSE)</f>
        <v>E86014</v>
      </c>
    </row>
    <row r="65" spans="1:23" x14ac:dyDescent="0.35">
      <c r="A65" s="80">
        <v>45383</v>
      </c>
      <c r="B65" t="s">
        <v>91</v>
      </c>
      <c r="C65" t="s">
        <v>915</v>
      </c>
      <c r="D65" t="s">
        <v>914</v>
      </c>
      <c r="E65" t="s">
        <v>854</v>
      </c>
      <c r="F65" s="78">
        <v>152</v>
      </c>
      <c r="G65" s="78">
        <v>308</v>
      </c>
      <c r="H65" s="78">
        <v>11</v>
      </c>
      <c r="I65" s="78">
        <v>22</v>
      </c>
      <c r="J65" s="78">
        <v>60</v>
      </c>
      <c r="K65" s="78">
        <v>122</v>
      </c>
      <c r="L65" s="78">
        <v>37</v>
      </c>
      <c r="M65" s="78">
        <v>74</v>
      </c>
      <c r="N65" s="78">
        <v>16</v>
      </c>
      <c r="O65" s="78">
        <v>32</v>
      </c>
      <c r="P65" s="78">
        <v>28</v>
      </c>
      <c r="Q65" s="78">
        <v>58</v>
      </c>
      <c r="R65" s="79">
        <v>0.18421052631578946</v>
      </c>
      <c r="S65" s="79">
        <v>0.18831168831168832</v>
      </c>
      <c r="T65" s="78" t="str">
        <f>VLOOKUP(Table5[[#This Row],[ODS Code]],Lookup!A:D,4,FALSE)</f>
        <v>Hillingdon</v>
      </c>
      <c r="U65" s="78" t="str">
        <f>VLOOKUP(Table5[[#This Row],[ODS Code]],Lookup!A:E,3,FALSE)</f>
        <v>Celandine Health and MetroCare PCN</v>
      </c>
      <c r="V65" s="78" t="str">
        <f>VLOOKUP(Table5[[#This Row],[ODS Code]],Lookup!A:F,2,FALSE)</f>
        <v>WALNUT WAY SURGERY</v>
      </c>
      <c r="W65" s="78" t="str">
        <f>VLOOKUP(Table5[[#This Row],[ODS Code]],Lookup!A:G,5,FALSE)</f>
        <v>E86629</v>
      </c>
    </row>
    <row r="66" spans="1:23" x14ac:dyDescent="0.35">
      <c r="A66" s="80">
        <v>45383</v>
      </c>
      <c r="B66" t="s">
        <v>185</v>
      </c>
      <c r="C66" t="s">
        <v>916</v>
      </c>
      <c r="D66" t="s">
        <v>914</v>
      </c>
      <c r="E66" t="s">
        <v>854</v>
      </c>
      <c r="F66" s="78">
        <v>2500</v>
      </c>
      <c r="G66" s="78">
        <v>7500</v>
      </c>
      <c r="H66" s="78">
        <v>196</v>
      </c>
      <c r="I66" s="78">
        <v>588</v>
      </c>
      <c r="J66" s="78">
        <v>799</v>
      </c>
      <c r="K66" s="78">
        <v>2397</v>
      </c>
      <c r="L66" s="78">
        <v>1019</v>
      </c>
      <c r="M66" s="78">
        <v>3057</v>
      </c>
      <c r="N66" s="78">
        <v>206</v>
      </c>
      <c r="O66" s="78">
        <v>618</v>
      </c>
      <c r="P66" s="78">
        <v>280</v>
      </c>
      <c r="Q66" s="78">
        <v>840</v>
      </c>
      <c r="R66" s="79">
        <v>0.112</v>
      </c>
      <c r="S66" s="79">
        <v>0.112</v>
      </c>
      <c r="T66" s="78" t="str">
        <f>VLOOKUP(Table5[[#This Row],[ODS Code]],Lookup!A:D,4,FALSE)</f>
        <v>Hillingdon</v>
      </c>
      <c r="U66" s="78" t="str">
        <f>VLOOKUP(Table5[[#This Row],[ODS Code]],Lookup!A:E,3,FALSE)</f>
        <v>Celandine Health and MetroCare PCN</v>
      </c>
      <c r="V66" s="78" t="str">
        <f>VLOOKUP(Table5[[#This Row],[ODS Code]],Lookup!A:F,2,FALSE)</f>
        <v>KING EDWARDS &amp; SWAKELEYS MEDICAL CENTRE</v>
      </c>
      <c r="W66" s="78" t="str">
        <f>VLOOKUP(Table5[[#This Row],[ODS Code]],Lookup!A:G,5,FALSE)</f>
        <v>E86024</v>
      </c>
    </row>
    <row r="67" spans="1:23" x14ac:dyDescent="0.35">
      <c r="A67" s="80">
        <v>45383</v>
      </c>
      <c r="B67" t="s">
        <v>197</v>
      </c>
      <c r="C67" t="s">
        <v>917</v>
      </c>
      <c r="D67" t="s">
        <v>914</v>
      </c>
      <c r="E67" t="s">
        <v>854</v>
      </c>
      <c r="F67" s="78">
        <v>1509</v>
      </c>
      <c r="G67" s="78">
        <v>4527</v>
      </c>
      <c r="H67" s="78">
        <v>97</v>
      </c>
      <c r="I67" s="78">
        <v>291</v>
      </c>
      <c r="J67" s="78">
        <v>526</v>
      </c>
      <c r="K67" s="78">
        <v>1578</v>
      </c>
      <c r="L67" s="78">
        <v>545</v>
      </c>
      <c r="M67" s="78">
        <v>1635</v>
      </c>
      <c r="N67" s="78">
        <v>166</v>
      </c>
      <c r="O67" s="78">
        <v>498</v>
      </c>
      <c r="P67" s="78">
        <v>175</v>
      </c>
      <c r="Q67" s="78">
        <v>525</v>
      </c>
      <c r="R67" s="79">
        <v>0.11597084161696487</v>
      </c>
      <c r="S67" s="79">
        <v>0.11597084161696487</v>
      </c>
      <c r="T67" s="78" t="str">
        <f>VLOOKUP(Table5[[#This Row],[ODS Code]],Lookup!A:D,4,FALSE)</f>
        <v>Hillingdon</v>
      </c>
      <c r="U67" s="78" t="str">
        <f>VLOOKUP(Table5[[#This Row],[ODS Code]],Lookup!A:E,3,FALSE)</f>
        <v>Celandine Health and MetroCare PCN</v>
      </c>
      <c r="V67" s="78" t="str">
        <f>VLOOKUP(Table5[[#This Row],[ODS Code]],Lookup!A:F,2,FALSE)</f>
        <v>LADYGATE LANE MEDICAL CENTRE</v>
      </c>
      <c r="W67" s="78" t="str">
        <f>VLOOKUP(Table5[[#This Row],[ODS Code]],Lookup!A:G,5,FALSE)</f>
        <v>E86605</v>
      </c>
    </row>
    <row r="68" spans="1:23" x14ac:dyDescent="0.35">
      <c r="A68" s="80">
        <v>45383</v>
      </c>
      <c r="B68" t="s">
        <v>232</v>
      </c>
      <c r="C68" t="s">
        <v>918</v>
      </c>
      <c r="D68" t="s">
        <v>914</v>
      </c>
      <c r="E68" t="s">
        <v>854</v>
      </c>
      <c r="F68" s="78">
        <v>65</v>
      </c>
      <c r="G68" s="78">
        <v>130</v>
      </c>
      <c r="H68" s="78">
        <v>8</v>
      </c>
      <c r="I68" s="78">
        <v>16</v>
      </c>
      <c r="J68" s="78">
        <v>30</v>
      </c>
      <c r="K68" s="78">
        <v>60</v>
      </c>
      <c r="L68" s="78">
        <v>12</v>
      </c>
      <c r="M68" s="78">
        <v>24</v>
      </c>
      <c r="N68" s="78">
        <v>1</v>
      </c>
      <c r="O68" s="78">
        <v>2</v>
      </c>
      <c r="P68" s="78">
        <v>14</v>
      </c>
      <c r="Q68" s="78">
        <v>28</v>
      </c>
      <c r="R68" s="79">
        <v>0.2153846153846154</v>
      </c>
      <c r="S68" s="79">
        <v>0.2153846153846154</v>
      </c>
      <c r="T68" s="78" t="str">
        <f>VLOOKUP(Table5[[#This Row],[ODS Code]],Lookup!A:D,4,FALSE)</f>
        <v>Hillingdon</v>
      </c>
      <c r="U68" s="78" t="str">
        <f>VLOOKUP(Table5[[#This Row],[ODS Code]],Lookup!A:E,3,FALSE)</f>
        <v>Celandine Health and MetroCare PCN</v>
      </c>
      <c r="V68" s="78" t="str">
        <f>VLOOKUP(Table5[[#This Row],[ODS Code]],Lookup!A:F,2,FALSE)</f>
        <v>OXFORD DRIVE MEDICAL CENTRE</v>
      </c>
      <c r="W68" s="78" t="str">
        <f>VLOOKUP(Table5[[#This Row],[ODS Code]],Lookup!A:G,5,FALSE)</f>
        <v>E86011</v>
      </c>
    </row>
    <row r="69" spans="1:23" x14ac:dyDescent="0.35">
      <c r="A69" s="80">
        <v>45383</v>
      </c>
      <c r="B69" t="s">
        <v>255</v>
      </c>
      <c r="C69" t="s">
        <v>919</v>
      </c>
      <c r="D69" t="s">
        <v>914</v>
      </c>
      <c r="E69" t="s">
        <v>854</v>
      </c>
      <c r="F69" s="78">
        <v>80</v>
      </c>
      <c r="G69" s="78">
        <v>160</v>
      </c>
      <c r="H69" s="78">
        <v>6</v>
      </c>
      <c r="I69" s="78">
        <v>12</v>
      </c>
      <c r="J69" s="78">
        <v>26</v>
      </c>
      <c r="K69" s="78">
        <v>52</v>
      </c>
      <c r="L69" s="78">
        <v>31</v>
      </c>
      <c r="M69" s="78">
        <v>62</v>
      </c>
      <c r="N69" s="78">
        <v>9</v>
      </c>
      <c r="O69" s="78">
        <v>18</v>
      </c>
      <c r="P69" s="78">
        <v>8</v>
      </c>
      <c r="Q69" s="78">
        <v>16</v>
      </c>
      <c r="R69" s="79">
        <v>0.1</v>
      </c>
      <c r="S69" s="79">
        <v>0.1</v>
      </c>
      <c r="T69" s="78" t="str">
        <f>VLOOKUP(Table5[[#This Row],[ODS Code]],Lookup!A:D,4,FALSE)</f>
        <v>Hillingdon</v>
      </c>
      <c r="U69" s="78" t="str">
        <f>VLOOKUP(Table5[[#This Row],[ODS Code]],Lookup!A:E,3,FALSE)</f>
        <v>Celandine Health and MetroCare PCN</v>
      </c>
      <c r="V69" s="78" t="str">
        <f>VLOOKUP(Table5[[#This Row],[ODS Code]],Lookup!A:F,2,FALSE)</f>
        <v>QUEENS WALK MEDICAL CENTRE</v>
      </c>
      <c r="W69" s="78" t="str">
        <f>VLOOKUP(Table5[[#This Row],[ODS Code]],Lookup!A:G,5,FALSE)</f>
        <v>E86626</v>
      </c>
    </row>
    <row r="70" spans="1:23" x14ac:dyDescent="0.35">
      <c r="A70" s="80">
        <v>45383</v>
      </c>
      <c r="B70" t="s">
        <v>279</v>
      </c>
      <c r="C70" t="s">
        <v>920</v>
      </c>
      <c r="D70" t="s">
        <v>914</v>
      </c>
      <c r="E70" t="s">
        <v>854</v>
      </c>
      <c r="F70" s="78">
        <v>3142</v>
      </c>
      <c r="G70" s="78">
        <v>9426</v>
      </c>
      <c r="H70" s="78">
        <v>234</v>
      </c>
      <c r="I70" s="78">
        <v>702</v>
      </c>
      <c r="J70" s="78">
        <v>972</v>
      </c>
      <c r="K70" s="78">
        <v>2916</v>
      </c>
      <c r="L70" s="78">
        <v>1259</v>
      </c>
      <c r="M70" s="78">
        <v>3777</v>
      </c>
      <c r="N70" s="78">
        <v>303</v>
      </c>
      <c r="O70" s="78">
        <v>909</v>
      </c>
      <c r="P70" s="78">
        <v>374</v>
      </c>
      <c r="Q70" s="78">
        <v>1122</v>
      </c>
      <c r="R70" s="79">
        <v>0.11903246339910885</v>
      </c>
      <c r="S70" s="79">
        <v>0.11903246339910885</v>
      </c>
      <c r="T70" s="78" t="str">
        <f>VLOOKUP(Table5[[#This Row],[ODS Code]],Lookup!A:D,4,FALSE)</f>
        <v>Hillingdon</v>
      </c>
      <c r="U70" s="78" t="str">
        <f>VLOOKUP(Table5[[#This Row],[ODS Code]],Lookup!A:E,3,FALSE)</f>
        <v>Celandine Health and MetroCare PCN</v>
      </c>
      <c r="V70" s="78" t="str">
        <f>VLOOKUP(Table5[[#This Row],[ODS Code]],Lookup!A:F,2,FALSE)</f>
        <v>SOUTHCOTE CLINIC</v>
      </c>
      <c r="W70" s="78" t="str">
        <f>VLOOKUP(Table5[[#This Row],[ODS Code]],Lookup!A:G,5,FALSE)</f>
        <v>E86640</v>
      </c>
    </row>
    <row r="71" spans="1:23" x14ac:dyDescent="0.35">
      <c r="A71" s="80">
        <v>45383</v>
      </c>
      <c r="B71" t="s">
        <v>286</v>
      </c>
      <c r="C71" t="s">
        <v>921</v>
      </c>
      <c r="D71" t="s">
        <v>914</v>
      </c>
      <c r="E71" t="s">
        <v>854</v>
      </c>
      <c r="F71" s="78">
        <v>669</v>
      </c>
      <c r="G71" s="78">
        <v>1421</v>
      </c>
      <c r="H71" s="78">
        <v>48</v>
      </c>
      <c r="I71" s="78">
        <v>96</v>
      </c>
      <c r="J71" s="78">
        <v>314</v>
      </c>
      <c r="K71" s="78">
        <v>704</v>
      </c>
      <c r="L71" s="78">
        <v>149</v>
      </c>
      <c r="M71" s="78">
        <v>301</v>
      </c>
      <c r="N71" s="78">
        <v>98</v>
      </c>
      <c r="O71" s="78">
        <v>196</v>
      </c>
      <c r="P71" s="78">
        <v>60</v>
      </c>
      <c r="Q71" s="78">
        <v>124</v>
      </c>
      <c r="R71" s="79">
        <v>8.9686098654708515E-2</v>
      </c>
      <c r="S71" s="79">
        <v>8.7262491203377909E-2</v>
      </c>
      <c r="T71" s="78" t="str">
        <f>VLOOKUP(Table5[[#This Row],[ODS Code]],Lookup!A:D,4,FALSE)</f>
        <v>Hillingdon</v>
      </c>
      <c r="U71" s="78" t="str">
        <f>VLOOKUP(Table5[[#This Row],[ODS Code]],Lookup!A:E,3,FALSE)</f>
        <v>Celandine Health and MetroCare PCN</v>
      </c>
      <c r="V71" s="78" t="str">
        <f>VLOOKUP(Table5[[#This Row],[ODS Code]],Lookup!A:F,2,FALSE)</f>
        <v>ST MARTINS MEDICAL CENTRE</v>
      </c>
      <c r="W71" s="78" t="str">
        <f>VLOOKUP(Table5[[#This Row],[ODS Code]],Lookup!A:G,5,FALSE)</f>
        <v>E86033</v>
      </c>
    </row>
    <row r="72" spans="1:23" x14ac:dyDescent="0.35">
      <c r="A72" s="80">
        <v>45383</v>
      </c>
      <c r="B72" t="s">
        <v>302</v>
      </c>
      <c r="C72" t="s">
        <v>922</v>
      </c>
      <c r="D72" t="s">
        <v>914</v>
      </c>
      <c r="E72" t="s">
        <v>854</v>
      </c>
      <c r="F72" s="78">
        <v>3175</v>
      </c>
      <c r="G72" s="78">
        <v>9525</v>
      </c>
      <c r="H72" s="78">
        <v>263</v>
      </c>
      <c r="I72" s="78">
        <v>789</v>
      </c>
      <c r="J72" s="78">
        <v>829</v>
      </c>
      <c r="K72" s="78">
        <v>2487</v>
      </c>
      <c r="L72" s="78">
        <v>1381</v>
      </c>
      <c r="M72" s="78">
        <v>4143</v>
      </c>
      <c r="N72" s="78">
        <v>291</v>
      </c>
      <c r="O72" s="78">
        <v>873</v>
      </c>
      <c r="P72" s="78">
        <v>411</v>
      </c>
      <c r="Q72" s="78">
        <v>1233</v>
      </c>
      <c r="R72" s="79">
        <v>0.12944881889763779</v>
      </c>
      <c r="S72" s="79">
        <v>0.12944881889763779</v>
      </c>
      <c r="T72" s="78" t="str">
        <f>VLOOKUP(Table5[[#This Row],[ODS Code]],Lookup!A:D,4,FALSE)</f>
        <v>Hillingdon</v>
      </c>
      <c r="U72" s="78" t="str">
        <f>VLOOKUP(Table5[[#This Row],[ODS Code]],Lookup!A:E,3,FALSE)</f>
        <v>Celandine Health and MetroCare PCN</v>
      </c>
      <c r="V72" s="78" t="str">
        <f>VLOOKUP(Table5[[#This Row],[ODS Code]],Lookup!A:F,2,FALSE)</f>
        <v>THE ABBOTSBURY PRACTICE</v>
      </c>
      <c r="W72" s="78" t="str">
        <f>VLOOKUP(Table5[[#This Row],[ODS Code]],Lookup!A:G,5,FALSE)</f>
        <v>E86022</v>
      </c>
    </row>
    <row r="73" spans="1:23" x14ac:dyDescent="0.35">
      <c r="A73" s="80">
        <v>45383</v>
      </c>
      <c r="B73" t="s">
        <v>389</v>
      </c>
      <c r="C73" t="s">
        <v>923</v>
      </c>
      <c r="D73" t="s">
        <v>914</v>
      </c>
      <c r="E73" t="s">
        <v>854</v>
      </c>
      <c r="F73" s="78">
        <v>1955</v>
      </c>
      <c r="G73" s="78">
        <v>5865</v>
      </c>
      <c r="H73" s="78">
        <v>161</v>
      </c>
      <c r="I73" s="78">
        <v>483</v>
      </c>
      <c r="J73" s="78">
        <v>565</v>
      </c>
      <c r="K73" s="78">
        <v>1695</v>
      </c>
      <c r="L73" s="78">
        <v>870</v>
      </c>
      <c r="M73" s="78">
        <v>2610</v>
      </c>
      <c r="N73" s="78">
        <v>152</v>
      </c>
      <c r="O73" s="78">
        <v>456</v>
      </c>
      <c r="P73" s="78">
        <v>207</v>
      </c>
      <c r="Q73" s="78">
        <v>621</v>
      </c>
      <c r="R73" s="79">
        <v>0.10588235294117647</v>
      </c>
      <c r="S73" s="79">
        <v>0.10588235294117647</v>
      </c>
      <c r="T73" s="78" t="str">
        <f>VLOOKUP(Table5[[#This Row],[ODS Code]],Lookup!A:D,4,FALSE)</f>
        <v>Hillingdon</v>
      </c>
      <c r="U73" s="78" t="str">
        <f>VLOOKUP(Table5[[#This Row],[ODS Code]],Lookup!A:E,3,FALSE)</f>
        <v>Celandine Health and MetroCare PCN</v>
      </c>
      <c r="V73" s="78" t="str">
        <f>VLOOKUP(Table5[[#This Row],[ODS Code]],Lookup!A:F,2,FALSE)</f>
        <v>WALLASEY MEDICAL CENTRE</v>
      </c>
      <c r="W73" s="78" t="str">
        <f>VLOOKUP(Table5[[#This Row],[ODS Code]],Lookup!A:G,5,FALSE)</f>
        <v>E86619</v>
      </c>
    </row>
    <row r="74" spans="1:23" x14ac:dyDescent="0.35">
      <c r="A74" s="80">
        <v>45383</v>
      </c>
      <c r="B74" t="s">
        <v>408</v>
      </c>
      <c r="C74" t="s">
        <v>924</v>
      </c>
      <c r="D74" t="s">
        <v>914</v>
      </c>
      <c r="E74" t="s">
        <v>854</v>
      </c>
      <c r="F74" s="78">
        <v>32</v>
      </c>
      <c r="G74" s="78">
        <v>96</v>
      </c>
      <c r="H74" s="78">
        <v>0</v>
      </c>
      <c r="I74" s="78">
        <v>0</v>
      </c>
      <c r="J74" s="78">
        <v>17</v>
      </c>
      <c r="K74" s="78">
        <v>51</v>
      </c>
      <c r="L74" s="78">
        <v>3</v>
      </c>
      <c r="M74" s="78">
        <v>9</v>
      </c>
      <c r="N74" s="78">
        <v>6</v>
      </c>
      <c r="O74" s="78">
        <v>18</v>
      </c>
      <c r="P74" s="78">
        <v>6</v>
      </c>
      <c r="Q74" s="78">
        <v>18</v>
      </c>
      <c r="R74" s="79">
        <v>0.1875</v>
      </c>
      <c r="S74" s="79">
        <v>0.1875</v>
      </c>
      <c r="T74" s="78" t="str">
        <f>VLOOKUP(Table5[[#This Row],[ODS Code]],Lookup!A:D,4,FALSE)</f>
        <v>Hillingdon</v>
      </c>
      <c r="U74" s="78" t="str">
        <f>VLOOKUP(Table5[[#This Row],[ODS Code]],Lookup!A:E,3,FALSE)</f>
        <v>Celandine Health and MetroCare PCN</v>
      </c>
      <c r="V74" s="78" t="str">
        <f>VLOOKUP(Table5[[#This Row],[ODS Code]],Lookup!A:F,2,FALSE)</f>
        <v>WOOD LANE MEDICAL CENTRE</v>
      </c>
      <c r="W74" s="78" t="str">
        <f>VLOOKUP(Table5[[#This Row],[ODS Code]],Lookup!A:G,5,FALSE)</f>
        <v>E86012</v>
      </c>
    </row>
    <row r="75" spans="1:23" x14ac:dyDescent="0.35">
      <c r="A75" s="80">
        <v>45383</v>
      </c>
      <c r="B75" t="s">
        <v>71</v>
      </c>
      <c r="C75" t="s">
        <v>70</v>
      </c>
      <c r="D75" t="s">
        <v>925</v>
      </c>
      <c r="E75" t="s">
        <v>854</v>
      </c>
      <c r="F75" s="78">
        <v>305</v>
      </c>
      <c r="G75" s="78">
        <v>1122</v>
      </c>
      <c r="H75" s="78">
        <v>41</v>
      </c>
      <c r="I75" s="78">
        <v>156</v>
      </c>
      <c r="J75" s="78">
        <v>85</v>
      </c>
      <c r="K75" s="78">
        <v>306</v>
      </c>
      <c r="L75" s="78">
        <v>98</v>
      </c>
      <c r="M75" s="78">
        <v>354</v>
      </c>
      <c r="N75" s="78">
        <v>28</v>
      </c>
      <c r="O75" s="78">
        <v>104</v>
      </c>
      <c r="P75" s="78">
        <v>53</v>
      </c>
      <c r="Q75" s="78">
        <v>202</v>
      </c>
      <c r="R75" s="79">
        <v>0.17377049180327869</v>
      </c>
      <c r="S75" s="79">
        <v>0.18003565062388591</v>
      </c>
      <c r="T75" s="78" t="str">
        <f>VLOOKUP(Table5[[#This Row],[ODS Code]],Lookup!A:D,4,FALSE)</f>
        <v>Hounslow</v>
      </c>
      <c r="U75" s="78" t="str">
        <f>VLOOKUP(Table5[[#This Row],[ODS Code]],Lookup!A:E,3,FALSE)</f>
        <v>Chiswick</v>
      </c>
      <c r="V75" s="78" t="str">
        <f>VLOOKUP(Table5[[#This Row],[ODS Code]],Lookup!A:F,2,FALSE)</f>
        <v>Chiswick Health Practice</v>
      </c>
      <c r="W75" s="78" t="str">
        <f>VLOOKUP(Table5[[#This Row],[ODS Code]],Lookup!A:G,5,FALSE)</f>
        <v>E85030</v>
      </c>
    </row>
    <row r="76" spans="1:23" x14ac:dyDescent="0.35">
      <c r="A76" s="80">
        <v>45383</v>
      </c>
      <c r="B76" t="s">
        <v>137</v>
      </c>
      <c r="C76" t="s">
        <v>822</v>
      </c>
      <c r="D76" t="s">
        <v>925</v>
      </c>
      <c r="E76" t="s">
        <v>854</v>
      </c>
      <c r="F76" s="78">
        <v>42576</v>
      </c>
      <c r="G76" s="78">
        <v>104502</v>
      </c>
      <c r="H76" s="78">
        <v>1730</v>
      </c>
      <c r="I76" s="78">
        <v>4024</v>
      </c>
      <c r="J76" s="78">
        <v>28524</v>
      </c>
      <c r="K76" s="78">
        <v>71764</v>
      </c>
      <c r="L76" s="78">
        <v>7814</v>
      </c>
      <c r="M76" s="78">
        <v>18121</v>
      </c>
      <c r="N76" s="78">
        <v>2369</v>
      </c>
      <c r="O76" s="78">
        <v>5618</v>
      </c>
      <c r="P76" s="78">
        <v>2139</v>
      </c>
      <c r="Q76" s="78">
        <v>4975</v>
      </c>
      <c r="R76" s="79">
        <v>5.0239571589627961E-2</v>
      </c>
      <c r="S76" s="79">
        <v>4.7606744368528832E-2</v>
      </c>
      <c r="T76" s="78" t="str">
        <f>VLOOKUP(Table5[[#This Row],[ODS Code]],Lookup!A:D,4,FALSE)</f>
        <v>Hounslow</v>
      </c>
      <c r="U76" s="78" t="str">
        <f>VLOOKUP(Table5[[#This Row],[ODS Code]],Lookup!A:E,3,FALSE)</f>
        <v>Chiswick</v>
      </c>
      <c r="V76" s="78" t="str">
        <f>VLOOKUP(Table5[[#This Row],[ODS Code]],Lookup!A:F,2,FALSE)</f>
        <v xml:space="preserve">Chiswick Medical Practice (Previously Grove Park Surgery, Chiswick Faimly and Wellsley merge) </v>
      </c>
      <c r="W76" s="78" t="str">
        <f>VLOOKUP(Table5[[#This Row],[ODS Code]],Lookup!A:G,5,FALSE)</f>
        <v>E85693</v>
      </c>
    </row>
    <row r="77" spans="1:23" x14ac:dyDescent="0.35">
      <c r="A77" s="80">
        <v>45383</v>
      </c>
      <c r="B77" t="s">
        <v>121</v>
      </c>
      <c r="C77" t="s">
        <v>926</v>
      </c>
      <c r="D77" t="s">
        <v>925</v>
      </c>
      <c r="E77" t="s">
        <v>854</v>
      </c>
      <c r="F77" s="78">
        <v>170</v>
      </c>
      <c r="G77" s="78">
        <v>680</v>
      </c>
      <c r="H77" s="78">
        <v>24</v>
      </c>
      <c r="I77" s="78">
        <v>96</v>
      </c>
      <c r="J77" s="78">
        <v>31</v>
      </c>
      <c r="K77" s="78">
        <v>124</v>
      </c>
      <c r="L77" s="78">
        <v>63</v>
      </c>
      <c r="M77" s="78">
        <v>252</v>
      </c>
      <c r="N77" s="78">
        <v>29</v>
      </c>
      <c r="O77" s="78">
        <v>116</v>
      </c>
      <c r="P77" s="78">
        <v>23</v>
      </c>
      <c r="Q77" s="78">
        <v>92</v>
      </c>
      <c r="R77" s="79">
        <v>0.13529411764705881</v>
      </c>
      <c r="S77" s="79">
        <v>0.13529411764705881</v>
      </c>
      <c r="T77" s="78" t="str">
        <f>VLOOKUP(Table5[[#This Row],[ODS Code]],Lookup!A:D,4,FALSE)</f>
        <v>Hounslow</v>
      </c>
      <c r="U77" s="78" t="str">
        <f>VLOOKUP(Table5[[#This Row],[ODS Code]],Lookup!A:E,3,FALSE)</f>
        <v>Chiswick</v>
      </c>
      <c r="V77" s="78" t="str">
        <f>VLOOKUP(Table5[[#This Row],[ODS Code]],Lookup!A:F,2,FALSE)</f>
        <v xml:space="preserve">Glebe Street Surgery </v>
      </c>
      <c r="W77" s="78" t="str">
        <f>VLOOKUP(Table5[[#This Row],[ODS Code]],Lookup!A:G,5,FALSE)</f>
        <v>E85683</v>
      </c>
    </row>
    <row r="78" spans="1:23" x14ac:dyDescent="0.35">
      <c r="A78" s="80">
        <v>45383</v>
      </c>
      <c r="B78" t="s">
        <v>139</v>
      </c>
      <c r="C78" t="s">
        <v>138</v>
      </c>
      <c r="D78" t="s">
        <v>925</v>
      </c>
      <c r="E78" t="s">
        <v>854</v>
      </c>
      <c r="F78" s="78">
        <v>146</v>
      </c>
      <c r="G78" s="78">
        <v>584</v>
      </c>
      <c r="H78" s="78">
        <v>11</v>
      </c>
      <c r="I78" s="78">
        <v>44</v>
      </c>
      <c r="J78" s="78">
        <v>50</v>
      </c>
      <c r="K78" s="78">
        <v>200</v>
      </c>
      <c r="L78" s="78">
        <v>48</v>
      </c>
      <c r="M78" s="78">
        <v>192</v>
      </c>
      <c r="N78" s="78">
        <v>11</v>
      </c>
      <c r="O78" s="78">
        <v>44</v>
      </c>
      <c r="P78" s="78">
        <v>26</v>
      </c>
      <c r="Q78" s="78">
        <v>104</v>
      </c>
      <c r="R78" s="79">
        <v>0.17808219178082191</v>
      </c>
      <c r="S78" s="79">
        <v>0.17808219178082191</v>
      </c>
      <c r="T78" s="78" t="str">
        <f>VLOOKUP(Table5[[#This Row],[ODS Code]],Lookup!A:D,4,FALSE)</f>
        <v>Hounslow</v>
      </c>
      <c r="U78" s="78" t="str">
        <f>VLOOKUP(Table5[[#This Row],[ODS Code]],Lookup!A:E,3,FALSE)</f>
        <v>Chiswick</v>
      </c>
      <c r="V78" s="78" t="str">
        <f>VLOOKUP(Table5[[#This Row],[ODS Code]],Lookup!A:F,2,FALSE)</f>
        <v>Grove Park Terrace Surgery</v>
      </c>
      <c r="W78" s="78" t="str">
        <f>VLOOKUP(Table5[[#This Row],[ODS Code]],Lookup!A:G,5,FALSE)</f>
        <v>E85746</v>
      </c>
    </row>
    <row r="79" spans="1:23" x14ac:dyDescent="0.35">
      <c r="A79" s="80">
        <v>45383</v>
      </c>
      <c r="B79" t="s">
        <v>168</v>
      </c>
      <c r="C79" t="s">
        <v>167</v>
      </c>
      <c r="D79" t="s">
        <v>925</v>
      </c>
      <c r="E79" t="s">
        <v>854</v>
      </c>
      <c r="F79" s="78">
        <v>60</v>
      </c>
      <c r="G79" s="78">
        <v>240</v>
      </c>
      <c r="H79" s="78">
        <v>5</v>
      </c>
      <c r="I79" s="78">
        <v>20</v>
      </c>
      <c r="J79" s="78">
        <v>28</v>
      </c>
      <c r="K79" s="78">
        <v>112</v>
      </c>
      <c r="L79" s="78">
        <v>16</v>
      </c>
      <c r="M79" s="78">
        <v>64</v>
      </c>
      <c r="N79" s="78">
        <v>5</v>
      </c>
      <c r="O79" s="78">
        <v>20</v>
      </c>
      <c r="P79" s="78">
        <v>6</v>
      </c>
      <c r="Q79" s="78">
        <v>24</v>
      </c>
      <c r="R79" s="79">
        <v>0.1</v>
      </c>
      <c r="S79" s="79">
        <v>0.1</v>
      </c>
      <c r="T79" s="78" t="str">
        <f>VLOOKUP(Table5[[#This Row],[ODS Code]],Lookup!A:D,4,FALSE)</f>
        <v>Hounslow</v>
      </c>
      <c r="U79" s="78" t="str">
        <f>VLOOKUP(Table5[[#This Row],[ODS Code]],Lookup!A:E,3,FALSE)</f>
        <v>Chiswick</v>
      </c>
      <c r="V79" s="78" t="str">
        <f>VLOOKUP(Table5[[#This Row],[ODS Code]],Lookup!A:F,2,FALSE)</f>
        <v>Holly Road Medical Centre</v>
      </c>
      <c r="W79" s="78" t="str">
        <f>VLOOKUP(Table5[[#This Row],[ODS Code]],Lookup!A:G,5,FALSE)</f>
        <v>E85658</v>
      </c>
    </row>
    <row r="80" spans="1:23" x14ac:dyDescent="0.35">
      <c r="A80" s="80">
        <v>45383</v>
      </c>
      <c r="B80" t="s">
        <v>398</v>
      </c>
      <c r="C80" t="s">
        <v>927</v>
      </c>
      <c r="D80" t="s">
        <v>925</v>
      </c>
      <c r="E80" t="s">
        <v>854</v>
      </c>
      <c r="F80" s="78">
        <v>175</v>
      </c>
      <c r="G80" s="78">
        <v>700</v>
      </c>
      <c r="H80" s="78">
        <v>16</v>
      </c>
      <c r="I80" s="78">
        <v>64</v>
      </c>
      <c r="J80" s="78">
        <v>60</v>
      </c>
      <c r="K80" s="78">
        <v>240</v>
      </c>
      <c r="L80" s="78">
        <v>66</v>
      </c>
      <c r="M80" s="78">
        <v>264</v>
      </c>
      <c r="N80" s="78">
        <v>10</v>
      </c>
      <c r="O80" s="78">
        <v>40</v>
      </c>
      <c r="P80" s="78">
        <v>23</v>
      </c>
      <c r="Q80" s="78">
        <v>92</v>
      </c>
      <c r="R80" s="79">
        <v>0.13142857142857142</v>
      </c>
      <c r="S80" s="79">
        <v>0.13142857142857142</v>
      </c>
      <c r="T80" s="78" t="str">
        <f>VLOOKUP(Table5[[#This Row],[ODS Code]],Lookup!A:D,4,FALSE)</f>
        <v>Hounslow</v>
      </c>
      <c r="U80" s="78" t="str">
        <f>VLOOKUP(Table5[[#This Row],[ODS Code]],Lookup!A:E,3,FALSE)</f>
        <v>Chiswick</v>
      </c>
      <c r="V80" s="78" t="str">
        <f>VLOOKUP(Table5[[#This Row],[ODS Code]],Lookup!A:F,2,FALSE)</f>
        <v>West4GPs</v>
      </c>
      <c r="W80" s="78" t="str">
        <f>VLOOKUP(Table5[[#This Row],[ODS Code]],Lookup!A:G,5,FALSE)</f>
        <v>E85040</v>
      </c>
    </row>
    <row r="81" spans="1:23" x14ac:dyDescent="0.35">
      <c r="A81" s="80">
        <v>45383</v>
      </c>
      <c r="B81" t="s">
        <v>231</v>
      </c>
      <c r="C81" t="s">
        <v>928</v>
      </c>
      <c r="D81" t="s">
        <v>929</v>
      </c>
      <c r="E81" t="s">
        <v>854</v>
      </c>
      <c r="F81" s="78">
        <v>1747</v>
      </c>
      <c r="G81" s="78">
        <v>3328</v>
      </c>
      <c r="H81" s="78">
        <v>128</v>
      </c>
      <c r="I81" s="78">
        <v>241</v>
      </c>
      <c r="J81" s="78">
        <v>827</v>
      </c>
      <c r="K81" s="78">
        <v>1589</v>
      </c>
      <c r="L81" s="78">
        <v>422</v>
      </c>
      <c r="M81" s="78">
        <v>800</v>
      </c>
      <c r="N81" s="78">
        <v>187</v>
      </c>
      <c r="O81" s="78">
        <v>345</v>
      </c>
      <c r="P81" s="78">
        <v>183</v>
      </c>
      <c r="Q81" s="78">
        <v>353</v>
      </c>
      <c r="R81" s="79">
        <v>0.10475100171722954</v>
      </c>
      <c r="S81" s="79">
        <v>0.10606971153846154</v>
      </c>
      <c r="T81" s="78" t="str">
        <f>VLOOKUP(Table5[[#This Row],[ODS Code]],Lookup!A:D,4,FALSE)</f>
        <v>Hillingdon</v>
      </c>
      <c r="U81" s="78" t="str">
        <f>VLOOKUP(Table5[[#This Row],[ODS Code]],Lookup!A:E,3,FALSE)</f>
        <v>Colne Union PCN</v>
      </c>
      <c r="V81" s="78" t="str">
        <f>VLOOKUP(Table5[[#This Row],[ODS Code]],Lookup!A:F,2,FALSE)</f>
        <v>OTTERFIELD MEDICAL CENTRE</v>
      </c>
      <c r="W81" s="78" t="str">
        <f>VLOOKUP(Table5[[#This Row],[ODS Code]],Lookup!A:G,5,FALSE)</f>
        <v>E86027</v>
      </c>
    </row>
    <row r="82" spans="1:23" x14ac:dyDescent="0.35">
      <c r="A82" s="80">
        <v>45383</v>
      </c>
      <c r="B82" t="s">
        <v>336</v>
      </c>
      <c r="C82" t="s">
        <v>930</v>
      </c>
      <c r="D82" t="s">
        <v>929</v>
      </c>
      <c r="E82" t="s">
        <v>854</v>
      </c>
      <c r="F82" s="78">
        <v>9</v>
      </c>
      <c r="G82" s="78">
        <v>27</v>
      </c>
      <c r="H82" s="78">
        <v>1</v>
      </c>
      <c r="I82" s="78">
        <v>3</v>
      </c>
      <c r="J82" s="78">
        <v>0</v>
      </c>
      <c r="K82" s="78">
        <v>0</v>
      </c>
      <c r="L82" s="78">
        <v>4</v>
      </c>
      <c r="M82" s="78">
        <v>12</v>
      </c>
      <c r="N82" s="78">
        <v>3</v>
      </c>
      <c r="O82" s="78">
        <v>9</v>
      </c>
      <c r="P82" s="78">
        <v>1</v>
      </c>
      <c r="Q82" s="78">
        <v>3</v>
      </c>
      <c r="R82" s="79">
        <v>0.1111111111111111</v>
      </c>
      <c r="S82" s="79">
        <v>0.1111111111111111</v>
      </c>
      <c r="T82" s="78" t="str">
        <f>VLOOKUP(Table5[[#This Row],[ODS Code]],Lookup!A:D,4,FALSE)</f>
        <v>Hillingdon</v>
      </c>
      <c r="U82" s="78" t="str">
        <f>VLOOKUP(Table5[[#This Row],[ODS Code]],Lookup!A:E,3,FALSE)</f>
        <v>Colne Union PCN</v>
      </c>
      <c r="V82" s="78" t="str">
        <f>VLOOKUP(Table5[[#This Row],[ODS Code]],Lookup!A:F,2,FALSE)</f>
        <v>THE HIGH STREET PRACTICE YIEWSLEY HEALTH CENTRE</v>
      </c>
      <c r="W82" s="78" t="str">
        <f>VLOOKUP(Table5[[#This Row],[ODS Code]],Lookup!A:G,5,FALSE)</f>
        <v>E86042</v>
      </c>
    </row>
    <row r="83" spans="1:23" x14ac:dyDescent="0.35">
      <c r="A83" s="80">
        <v>45383</v>
      </c>
      <c r="B83" t="s">
        <v>342</v>
      </c>
      <c r="C83" t="s">
        <v>931</v>
      </c>
      <c r="D83" t="s">
        <v>929</v>
      </c>
      <c r="E83" t="s">
        <v>854</v>
      </c>
      <c r="F83" s="78">
        <v>13</v>
      </c>
      <c r="G83" s="78">
        <v>39</v>
      </c>
      <c r="H83" s="78">
        <v>0</v>
      </c>
      <c r="I83" s="78">
        <v>0</v>
      </c>
      <c r="J83" s="78">
        <v>8</v>
      </c>
      <c r="K83" s="78">
        <v>24</v>
      </c>
      <c r="L83" s="78">
        <v>1</v>
      </c>
      <c r="M83" s="78">
        <v>3</v>
      </c>
      <c r="N83" s="78">
        <v>2</v>
      </c>
      <c r="O83" s="78">
        <v>6</v>
      </c>
      <c r="P83" s="78">
        <v>2</v>
      </c>
      <c r="Q83" s="78">
        <v>6</v>
      </c>
      <c r="R83" s="79">
        <v>0.15384615384615385</v>
      </c>
      <c r="S83" s="79">
        <v>0.15384615384615385</v>
      </c>
      <c r="T83" s="78" t="str">
        <f>VLOOKUP(Table5[[#This Row],[ODS Code]],Lookup!A:D,4,FALSE)</f>
        <v>Hillingdon</v>
      </c>
      <c r="U83" s="78" t="str">
        <f>VLOOKUP(Table5[[#This Row],[ODS Code]],Lookup!A:E,3,FALSE)</f>
        <v>Colne Union PCN</v>
      </c>
      <c r="V83" s="78" t="str">
        <f>VLOOKUP(Table5[[#This Row],[ODS Code]],Lookup!A:F,2,FALSE)</f>
        <v>DR PINKINDER SAHOTA</v>
      </c>
      <c r="W83" s="78" t="str">
        <f>VLOOKUP(Table5[[#This Row],[ODS Code]],Lookup!A:G,5,FALSE)</f>
        <v>E86004</v>
      </c>
    </row>
    <row r="84" spans="1:23" x14ac:dyDescent="0.35">
      <c r="A84" s="80">
        <v>45383</v>
      </c>
      <c r="B84" t="s">
        <v>352</v>
      </c>
      <c r="C84" t="s">
        <v>932</v>
      </c>
      <c r="D84" t="s">
        <v>929</v>
      </c>
      <c r="E84" t="s">
        <v>854</v>
      </c>
      <c r="F84" s="78">
        <v>12</v>
      </c>
      <c r="G84" s="78">
        <v>36</v>
      </c>
      <c r="H84" s="78">
        <v>2</v>
      </c>
      <c r="I84" s="78">
        <v>6</v>
      </c>
      <c r="J84" s="78">
        <v>2</v>
      </c>
      <c r="K84" s="78">
        <v>6</v>
      </c>
      <c r="L84" s="78">
        <v>1</v>
      </c>
      <c r="M84" s="78">
        <v>3</v>
      </c>
      <c r="N84" s="78">
        <v>2</v>
      </c>
      <c r="O84" s="78">
        <v>6</v>
      </c>
      <c r="P84" s="78">
        <v>5</v>
      </c>
      <c r="Q84" s="78">
        <v>15</v>
      </c>
      <c r="R84" s="79">
        <v>0.41666666666666669</v>
      </c>
      <c r="S84" s="79">
        <v>0.41666666666666669</v>
      </c>
      <c r="T84" s="78" t="str">
        <f>VLOOKUP(Table5[[#This Row],[ODS Code]],Lookup!A:D,4,FALSE)</f>
        <v>Hillingdon</v>
      </c>
      <c r="U84" s="78" t="str">
        <f>VLOOKUP(Table5[[#This Row],[ODS Code]],Lookup!A:E,3,FALSE)</f>
        <v>Colne Union PCN</v>
      </c>
      <c r="V84" s="78" t="str">
        <f>VLOOKUP(Table5[[#This Row],[ODS Code]],Lookup!A:F,2,FALSE)</f>
        <v>THE OAKLAND MEDICAL CENTRE</v>
      </c>
      <c r="W84" s="78" t="str">
        <f>VLOOKUP(Table5[[#This Row],[ODS Code]],Lookup!A:G,5,FALSE)</f>
        <v>E86005</v>
      </c>
    </row>
    <row r="85" spans="1:23" x14ac:dyDescent="0.35">
      <c r="A85" s="80">
        <v>45383</v>
      </c>
      <c r="B85" t="s">
        <v>412</v>
      </c>
      <c r="C85" t="s">
        <v>933</v>
      </c>
      <c r="D85" t="s">
        <v>929</v>
      </c>
      <c r="E85" t="s">
        <v>854</v>
      </c>
      <c r="F85" s="78">
        <v>9862</v>
      </c>
      <c r="G85" s="78">
        <v>29619</v>
      </c>
      <c r="H85" s="78">
        <v>909</v>
      </c>
      <c r="I85" s="78">
        <v>2728</v>
      </c>
      <c r="J85" s="78">
        <v>4013</v>
      </c>
      <c r="K85" s="78">
        <v>12101</v>
      </c>
      <c r="L85" s="78">
        <v>2639</v>
      </c>
      <c r="M85" s="78">
        <v>7909</v>
      </c>
      <c r="N85" s="78">
        <v>1017</v>
      </c>
      <c r="O85" s="78">
        <v>3046</v>
      </c>
      <c r="P85" s="78">
        <v>1284</v>
      </c>
      <c r="Q85" s="78">
        <v>3835</v>
      </c>
      <c r="R85" s="79">
        <v>0.13019671466234028</v>
      </c>
      <c r="S85" s="79">
        <v>0.12947770012491983</v>
      </c>
      <c r="T85" s="78" t="str">
        <f>VLOOKUP(Table5[[#This Row],[ODS Code]],Lookup!A:D,4,FALSE)</f>
        <v>Hillingdon</v>
      </c>
      <c r="U85" s="78" t="str">
        <f>VLOOKUP(Table5[[#This Row],[ODS Code]],Lookup!A:E,3,FALSE)</f>
        <v>Colne Union PCN</v>
      </c>
      <c r="V85" s="78" t="str">
        <f>VLOOKUP(Table5[[#This Row],[ODS Code]],Lookup!A:F,2,FALSE)</f>
        <v>THE YIEWSLEY FAMILY PRACTICE</v>
      </c>
      <c r="W85" s="78" t="str">
        <f>VLOOKUP(Table5[[#This Row],[ODS Code]],Lookup!A:G,5,FALSE)</f>
        <v>E86010</v>
      </c>
    </row>
    <row r="86" spans="1:23" x14ac:dyDescent="0.35">
      <c r="A86" s="80">
        <v>45383</v>
      </c>
      <c r="B86" t="s">
        <v>57</v>
      </c>
      <c r="C86" t="s">
        <v>56</v>
      </c>
      <c r="D86" t="s">
        <v>934</v>
      </c>
      <c r="E86" t="s">
        <v>854</v>
      </c>
      <c r="F86" s="78">
        <v>0</v>
      </c>
      <c r="G86" s="78">
        <v>0</v>
      </c>
      <c r="H86" s="78">
        <v>0</v>
      </c>
      <c r="I86" s="78">
        <v>0</v>
      </c>
      <c r="J86" s="78">
        <v>0</v>
      </c>
      <c r="K86" s="78">
        <v>0</v>
      </c>
      <c r="L86" s="78">
        <v>0</v>
      </c>
      <c r="M86" s="78">
        <v>0</v>
      </c>
      <c r="N86" s="78">
        <v>0</v>
      </c>
      <c r="O86" s="78">
        <v>0</v>
      </c>
      <c r="P86" s="78">
        <v>0</v>
      </c>
      <c r="Q86" s="78">
        <v>0</v>
      </c>
      <c r="R86" s="79">
        <v>0</v>
      </c>
      <c r="S86" s="79">
        <v>0</v>
      </c>
      <c r="T86" s="78" t="str">
        <f>VLOOKUP(Table5[[#This Row],[ODS Code]],Lookup!A:D,4,FALSE)</f>
        <v>Hounslow</v>
      </c>
      <c r="U86" s="78" t="str">
        <f>VLOOKUP(Table5[[#This Row],[ODS Code]],Lookup!A:E,3,FALSE)</f>
        <v>Feltham and Bedfont</v>
      </c>
      <c r="V86" s="78" t="str">
        <f>VLOOKUP(Table5[[#This Row],[ODS Code]],Lookup!A:F,2,FALSE)</f>
        <v>Carlton Surgery</v>
      </c>
      <c r="W86" s="78" t="str">
        <f>VLOOKUP(Table5[[#This Row],[ODS Code]],Lookup!A:G,5,FALSE)</f>
        <v>E85024</v>
      </c>
    </row>
    <row r="87" spans="1:23" x14ac:dyDescent="0.35">
      <c r="A87" s="80">
        <v>45383</v>
      </c>
      <c r="B87" t="s">
        <v>75</v>
      </c>
      <c r="C87" t="s">
        <v>935</v>
      </c>
      <c r="D87" t="s">
        <v>934</v>
      </c>
      <c r="E87" t="s">
        <v>854</v>
      </c>
      <c r="F87" s="78">
        <v>72</v>
      </c>
      <c r="G87" s="78">
        <v>144</v>
      </c>
      <c r="H87" s="78">
        <v>0</v>
      </c>
      <c r="I87" s="78">
        <v>0</v>
      </c>
      <c r="J87" s="78">
        <v>50</v>
      </c>
      <c r="K87" s="78">
        <v>100</v>
      </c>
      <c r="L87" s="78">
        <v>17</v>
      </c>
      <c r="M87" s="78">
        <v>34</v>
      </c>
      <c r="N87" s="78">
        <v>5</v>
      </c>
      <c r="O87" s="78">
        <v>10</v>
      </c>
      <c r="P87" s="78">
        <v>0</v>
      </c>
      <c r="Q87" s="78">
        <v>0</v>
      </c>
      <c r="R87" s="79">
        <v>0</v>
      </c>
      <c r="S87" s="79">
        <v>0</v>
      </c>
      <c r="T87" s="78" t="str">
        <f>VLOOKUP(Table5[[#This Row],[ODS Code]],Lookup!A:D,4,FALSE)</f>
        <v>Hounslow</v>
      </c>
      <c r="U87" s="78" t="str">
        <f>VLOOKUP(Table5[[#This Row],[ODS Code]],Lookup!A:E,3,FALSE)</f>
        <v>Feltham and Bedfont</v>
      </c>
      <c r="V87" s="78" t="str">
        <f>VLOOKUP(Table5[[#This Row],[ODS Code]],Lookup!A:F,2,FALSE)</f>
        <v>CLIFFORD HOUSE SURGERY</v>
      </c>
      <c r="W87" s="78" t="str">
        <f>VLOOKUP(Table5[[#This Row],[ODS Code]],Lookup!A:G,5,FALSE)</f>
        <v>E85071</v>
      </c>
    </row>
    <row r="88" spans="1:23" x14ac:dyDescent="0.35">
      <c r="A88" s="80">
        <v>45383</v>
      </c>
      <c r="B88" t="s">
        <v>119</v>
      </c>
      <c r="C88" t="s">
        <v>118</v>
      </c>
      <c r="D88" t="s">
        <v>934</v>
      </c>
      <c r="E88" t="s">
        <v>854</v>
      </c>
      <c r="F88" s="78">
        <v>0</v>
      </c>
      <c r="G88" s="78">
        <v>0</v>
      </c>
      <c r="H88" s="78">
        <v>0</v>
      </c>
      <c r="I88" s="78">
        <v>0</v>
      </c>
      <c r="J88" s="78">
        <v>0</v>
      </c>
      <c r="K88" s="78">
        <v>0</v>
      </c>
      <c r="L88" s="78">
        <v>0</v>
      </c>
      <c r="M88" s="78">
        <v>0</v>
      </c>
      <c r="N88" s="78">
        <v>0</v>
      </c>
      <c r="O88" s="78">
        <v>0</v>
      </c>
      <c r="P88" s="78">
        <v>0</v>
      </c>
      <c r="Q88" s="78">
        <v>0</v>
      </c>
      <c r="R88" s="79">
        <v>0</v>
      </c>
      <c r="S88" s="79">
        <v>0</v>
      </c>
      <c r="T88" s="78" t="str">
        <f>VLOOKUP(Table5[[#This Row],[ODS Code]],Lookup!A:D,4,FALSE)</f>
        <v>Hounslow</v>
      </c>
      <c r="U88" s="78" t="str">
        <f>VLOOKUP(Table5[[#This Row],[ODS Code]],Lookup!A:E,3,FALSE)</f>
        <v>Feltham and Bedfont</v>
      </c>
      <c r="V88" s="78" t="str">
        <f>VLOOKUP(Table5[[#This Row],[ODS Code]],Lookup!A:F,2,FALSE)</f>
        <v>Gill Medical Practice</v>
      </c>
      <c r="W88" s="78" t="str">
        <f>VLOOKUP(Table5[[#This Row],[ODS Code]],Lookup!A:G,5,FALSE)</f>
        <v>E85708</v>
      </c>
    </row>
    <row r="89" spans="1:23" x14ac:dyDescent="0.35">
      <c r="A89" s="80">
        <v>45383</v>
      </c>
      <c r="B89" t="s">
        <v>132</v>
      </c>
      <c r="C89" t="s">
        <v>936</v>
      </c>
      <c r="D89" t="s">
        <v>934</v>
      </c>
      <c r="E89" t="s">
        <v>854</v>
      </c>
      <c r="F89" s="78">
        <v>0</v>
      </c>
      <c r="G89" s="78">
        <v>0</v>
      </c>
      <c r="H89" s="78">
        <v>0</v>
      </c>
      <c r="I89" s="78">
        <v>0</v>
      </c>
      <c r="J89" s="78">
        <v>0</v>
      </c>
      <c r="K89" s="78">
        <v>0</v>
      </c>
      <c r="L89" s="78">
        <v>0</v>
      </c>
      <c r="M89" s="78">
        <v>0</v>
      </c>
      <c r="N89" s="78">
        <v>0</v>
      </c>
      <c r="O89" s="78">
        <v>0</v>
      </c>
      <c r="P89" s="78">
        <v>0</v>
      </c>
      <c r="Q89" s="78">
        <v>0</v>
      </c>
      <c r="R89" s="79">
        <v>0</v>
      </c>
      <c r="S89" s="79">
        <v>0</v>
      </c>
      <c r="T89" s="78" t="str">
        <f>VLOOKUP(Table5[[#This Row],[ODS Code]],Lookup!A:D,4,FALSE)</f>
        <v>Hounslow</v>
      </c>
      <c r="U89" s="78" t="str">
        <f>VLOOKUP(Table5[[#This Row],[ODS Code]],Lookup!A:E,3,FALSE)</f>
        <v>Feltham and Bedfont</v>
      </c>
      <c r="V89" s="78" t="str">
        <f>VLOOKUP(Table5[[#This Row],[ODS Code]],Lookup!A:F,2,FALSE)</f>
        <v xml:space="preserve">HMC Group: Bedfont Surgery </v>
      </c>
      <c r="W89" s="78" t="str">
        <f>VLOOKUP(Table5[[#This Row],[ODS Code]],Lookup!A:G,5,FALSE)</f>
        <v>E85697</v>
      </c>
    </row>
    <row r="90" spans="1:23" x14ac:dyDescent="0.35">
      <c r="A90" s="80">
        <v>45383</v>
      </c>
      <c r="B90" t="s">
        <v>141</v>
      </c>
      <c r="C90" t="s">
        <v>140</v>
      </c>
      <c r="D90" t="s">
        <v>934</v>
      </c>
      <c r="E90" t="s">
        <v>854</v>
      </c>
      <c r="F90" s="78">
        <v>0</v>
      </c>
      <c r="G90" s="78">
        <v>0</v>
      </c>
      <c r="H90" s="78">
        <v>0</v>
      </c>
      <c r="I90" s="78">
        <v>0</v>
      </c>
      <c r="J90" s="78">
        <v>0</v>
      </c>
      <c r="K90" s="78">
        <v>0</v>
      </c>
      <c r="L90" s="78">
        <v>0</v>
      </c>
      <c r="M90" s="78">
        <v>0</v>
      </c>
      <c r="N90" s="78">
        <v>0</v>
      </c>
      <c r="O90" s="78">
        <v>0</v>
      </c>
      <c r="P90" s="78">
        <v>0</v>
      </c>
      <c r="Q90" s="78">
        <v>0</v>
      </c>
      <c r="R90" s="79">
        <v>0</v>
      </c>
      <c r="S90" s="79">
        <v>0</v>
      </c>
      <c r="T90" s="78" t="str">
        <f>VLOOKUP(Table5[[#This Row],[ODS Code]],Lookup!A:D,4,FALSE)</f>
        <v>Hounslow</v>
      </c>
      <c r="U90" s="78" t="str">
        <f>VLOOKUP(Table5[[#This Row],[ODS Code]],Lookup!A:E,3,FALSE)</f>
        <v>Feltham and Bedfont</v>
      </c>
      <c r="V90" s="78" t="str">
        <f>VLOOKUP(Table5[[#This Row],[ODS Code]],Lookup!A:F,2,FALSE)</f>
        <v>Grove Village Medical Centre</v>
      </c>
      <c r="W90" s="78" t="str">
        <f>VLOOKUP(Table5[[#This Row],[ODS Code]],Lookup!A:G,5,FALSE)</f>
        <v>E85699</v>
      </c>
    </row>
    <row r="91" spans="1:23" x14ac:dyDescent="0.35">
      <c r="A91" s="80">
        <v>45383</v>
      </c>
      <c r="B91" t="s">
        <v>152</v>
      </c>
      <c r="C91" t="s">
        <v>151</v>
      </c>
      <c r="D91" t="s">
        <v>934</v>
      </c>
      <c r="E91" t="s">
        <v>854</v>
      </c>
      <c r="F91" s="78">
        <v>319</v>
      </c>
      <c r="G91" s="78">
        <v>756</v>
      </c>
      <c r="H91" s="78">
        <v>9</v>
      </c>
      <c r="I91" s="78">
        <v>26</v>
      </c>
      <c r="J91" s="78">
        <v>255</v>
      </c>
      <c r="K91" s="78">
        <v>584</v>
      </c>
      <c r="L91" s="78">
        <v>46</v>
      </c>
      <c r="M91" s="78">
        <v>120</v>
      </c>
      <c r="N91" s="78">
        <v>7</v>
      </c>
      <c r="O91" s="78">
        <v>20</v>
      </c>
      <c r="P91" s="78">
        <v>2</v>
      </c>
      <c r="Q91" s="78">
        <v>6</v>
      </c>
      <c r="R91" s="79">
        <v>6.269592476489028E-3</v>
      </c>
      <c r="S91" s="79">
        <v>7.9365079365079361E-3</v>
      </c>
      <c r="T91" s="78" t="str">
        <f>VLOOKUP(Table5[[#This Row],[ODS Code]],Lookup!A:D,4,FALSE)</f>
        <v>Hounslow</v>
      </c>
      <c r="U91" s="78" t="str">
        <f>VLOOKUP(Table5[[#This Row],[ODS Code]],Lookup!A:E,3,FALSE)</f>
        <v>Feltham and Bedfont</v>
      </c>
      <c r="V91" s="78" t="str">
        <f>VLOOKUP(Table5[[#This Row],[ODS Code]],Lookup!A:F,2,FALSE)</f>
        <v>Hatton Medical Practice</v>
      </c>
      <c r="W91" s="78" t="str">
        <f>VLOOKUP(Table5[[#This Row],[ODS Code]],Lookup!A:G,5,FALSE)</f>
        <v>E85718</v>
      </c>
    </row>
    <row r="92" spans="1:23" x14ac:dyDescent="0.35">
      <c r="A92" s="80">
        <v>45383</v>
      </c>
      <c r="B92" t="s">
        <v>204</v>
      </c>
      <c r="C92" t="s">
        <v>203</v>
      </c>
      <c r="D92" t="s">
        <v>934</v>
      </c>
      <c r="E92" t="s">
        <v>854</v>
      </c>
      <c r="F92" s="78">
        <v>0</v>
      </c>
      <c r="G92" s="78">
        <v>0</v>
      </c>
      <c r="H92" s="78">
        <v>0</v>
      </c>
      <c r="I92" s="78">
        <v>0</v>
      </c>
      <c r="J92" s="78">
        <v>0</v>
      </c>
      <c r="K92" s="78">
        <v>0</v>
      </c>
      <c r="L92" s="78">
        <v>0</v>
      </c>
      <c r="M92" s="78">
        <v>0</v>
      </c>
      <c r="N92" s="78">
        <v>0</v>
      </c>
      <c r="O92" s="78">
        <v>0</v>
      </c>
      <c r="P92" s="78">
        <v>0</v>
      </c>
      <c r="Q92" s="78">
        <v>0</v>
      </c>
      <c r="R92" s="79">
        <v>0</v>
      </c>
      <c r="S92" s="79">
        <v>0</v>
      </c>
      <c r="T92" s="78" t="str">
        <f>VLOOKUP(Table5[[#This Row],[ODS Code]],Lookup!A:D,4,FALSE)</f>
        <v>Hounslow</v>
      </c>
      <c r="U92" s="78" t="str">
        <f>VLOOKUP(Table5[[#This Row],[ODS Code]],Lookup!A:E,3,FALSE)</f>
        <v>Feltham and Bedfont</v>
      </c>
      <c r="V92" s="78" t="str">
        <f>VLOOKUP(Table5[[#This Row],[ODS Code]],Lookup!A:F,2,FALSE)</f>
        <v>Little Park Surgery</v>
      </c>
      <c r="W92" s="78" t="str">
        <f>VLOOKUP(Table5[[#This Row],[ODS Code]],Lookup!A:G,5,FALSE)</f>
        <v>E85736</v>
      </c>
    </row>
    <row r="93" spans="1:23" x14ac:dyDescent="0.35">
      <c r="A93" s="80">
        <v>45383</v>
      </c>
      <c r="B93" t="s">
        <v>218</v>
      </c>
      <c r="C93" t="s">
        <v>217</v>
      </c>
      <c r="D93" t="s">
        <v>934</v>
      </c>
      <c r="E93" t="s">
        <v>854</v>
      </c>
      <c r="F93" s="78">
        <v>0</v>
      </c>
      <c r="G93" s="78">
        <v>0</v>
      </c>
      <c r="H93" s="78">
        <v>0</v>
      </c>
      <c r="I93" s="78">
        <v>0</v>
      </c>
      <c r="J93" s="78">
        <v>0</v>
      </c>
      <c r="K93" s="78">
        <v>0</v>
      </c>
      <c r="L93" s="78">
        <v>0</v>
      </c>
      <c r="M93" s="78">
        <v>0</v>
      </c>
      <c r="N93" s="78">
        <v>0</v>
      </c>
      <c r="O93" s="78">
        <v>0</v>
      </c>
      <c r="P93" s="78">
        <v>0</v>
      </c>
      <c r="Q93" s="78">
        <v>0</v>
      </c>
      <c r="R93" s="79">
        <v>0</v>
      </c>
      <c r="S93" s="79">
        <v>0</v>
      </c>
      <c r="T93" s="78" t="str">
        <f>VLOOKUP(Table5[[#This Row],[ODS Code]],Lookup!A:D,4,FALSE)</f>
        <v>Hounslow</v>
      </c>
      <c r="U93" s="78" t="str">
        <f>VLOOKUP(Table5[[#This Row],[ODS Code]],Lookup!A:E,3,FALSE)</f>
        <v>Feltham and Bedfont</v>
      </c>
      <c r="V93" s="78" t="str">
        <f>VLOOKUP(Table5[[#This Row],[ODS Code]],Lookup!A:F,2,FALSE)</f>
        <v>Mount Medical Centre</v>
      </c>
      <c r="W93" s="78" t="str">
        <f>VLOOKUP(Table5[[#This Row],[ODS Code]],Lookup!A:G,5,FALSE)</f>
        <v>E85035</v>
      </c>
    </row>
    <row r="94" spans="1:23" x14ac:dyDescent="0.35">
      <c r="A94" s="80">
        <v>45383</v>
      </c>
      <c r="B94" t="s">
        <v>241</v>
      </c>
      <c r="C94" t="s">
        <v>240</v>
      </c>
      <c r="D94" t="s">
        <v>934</v>
      </c>
      <c r="E94" t="s">
        <v>854</v>
      </c>
      <c r="F94" s="78">
        <v>382</v>
      </c>
      <c r="G94" s="78">
        <v>764</v>
      </c>
      <c r="H94" s="78">
        <v>24</v>
      </c>
      <c r="I94" s="78">
        <v>48</v>
      </c>
      <c r="J94" s="78">
        <v>258</v>
      </c>
      <c r="K94" s="78">
        <v>516</v>
      </c>
      <c r="L94" s="78">
        <v>61</v>
      </c>
      <c r="M94" s="78">
        <v>122</v>
      </c>
      <c r="N94" s="78">
        <v>21</v>
      </c>
      <c r="O94" s="78">
        <v>42</v>
      </c>
      <c r="P94" s="78">
        <v>18</v>
      </c>
      <c r="Q94" s="78">
        <v>36</v>
      </c>
      <c r="R94" s="79">
        <v>4.712041884816754E-2</v>
      </c>
      <c r="S94" s="79">
        <v>4.712041884816754E-2</v>
      </c>
      <c r="T94" s="78" t="str">
        <f>VLOOKUP(Table5[[#This Row],[ODS Code]],Lookup!A:D,4,FALSE)</f>
        <v>Hounslow</v>
      </c>
      <c r="U94" s="78" t="str">
        <f>VLOOKUP(Table5[[#This Row],[ODS Code]],Lookup!A:E,3,FALSE)</f>
        <v>Feltham and Bedfont</v>
      </c>
      <c r="V94" s="78" t="str">
        <f>VLOOKUP(Table5[[#This Row],[ODS Code]],Lookup!A:F,2,FALSE)</f>
        <v>Pentelow Practice</v>
      </c>
      <c r="W94" s="78" t="str">
        <f>VLOOKUP(Table5[[#This Row],[ODS Code]],Lookup!A:G,5,FALSE)</f>
        <v>E85115</v>
      </c>
    </row>
    <row r="95" spans="1:23" x14ac:dyDescent="0.35">
      <c r="A95" s="80">
        <v>45383</v>
      </c>
      <c r="B95" t="s">
        <v>254</v>
      </c>
      <c r="C95" t="s">
        <v>937</v>
      </c>
      <c r="D95" t="s">
        <v>934</v>
      </c>
      <c r="E95" t="s">
        <v>854</v>
      </c>
      <c r="F95" s="78">
        <v>0</v>
      </c>
      <c r="G95" s="78">
        <v>0</v>
      </c>
      <c r="H95" s="78">
        <v>0</v>
      </c>
      <c r="I95" s="78">
        <v>0</v>
      </c>
      <c r="J95" s="78">
        <v>0</v>
      </c>
      <c r="K95" s="78">
        <v>0</v>
      </c>
      <c r="L95" s="78">
        <v>0</v>
      </c>
      <c r="M95" s="78">
        <v>0</v>
      </c>
      <c r="N95" s="78">
        <v>0</v>
      </c>
      <c r="O95" s="78">
        <v>0</v>
      </c>
      <c r="P95" s="78">
        <v>0</v>
      </c>
      <c r="Q95" s="78">
        <v>0</v>
      </c>
      <c r="R95" s="79">
        <v>0</v>
      </c>
      <c r="S95" s="79">
        <v>0</v>
      </c>
      <c r="T95" s="78" t="str">
        <f>VLOOKUP(Table5[[#This Row],[ODS Code]],Lookup!A:D,4,FALSE)</f>
        <v>Hounslow</v>
      </c>
      <c r="U95" s="78" t="str">
        <f>VLOOKUP(Table5[[#This Row],[ODS Code]],Lookup!A:E,3,FALSE)</f>
        <v>Feltham and Bedfont</v>
      </c>
      <c r="V95" s="78" t="str">
        <f>VLOOKUP(Table5[[#This Row],[ODS Code]],Lookup!A:F,2,FALSE)</f>
        <v>Queen's Park Medical Practice</v>
      </c>
      <c r="W95" s="78" t="str">
        <f>VLOOKUP(Table5[[#This Row],[ODS Code]],Lookup!A:G,5,FALSE)</f>
        <v>E85734</v>
      </c>
    </row>
    <row r="96" spans="1:23" x14ac:dyDescent="0.35">
      <c r="A96" s="80">
        <v>45383</v>
      </c>
      <c r="B96" t="s">
        <v>284</v>
      </c>
      <c r="C96" t="s">
        <v>938</v>
      </c>
      <c r="D96" t="s">
        <v>934</v>
      </c>
      <c r="E96" t="s">
        <v>854</v>
      </c>
      <c r="F96" s="78">
        <v>664</v>
      </c>
      <c r="G96" s="78">
        <v>1328</v>
      </c>
      <c r="H96" s="78">
        <v>60</v>
      </c>
      <c r="I96" s="78">
        <v>120</v>
      </c>
      <c r="J96" s="78">
        <v>303</v>
      </c>
      <c r="K96" s="78">
        <v>606</v>
      </c>
      <c r="L96" s="78">
        <v>157</v>
      </c>
      <c r="M96" s="78">
        <v>314</v>
      </c>
      <c r="N96" s="78">
        <v>58</v>
      </c>
      <c r="O96" s="78">
        <v>116</v>
      </c>
      <c r="P96" s="78">
        <v>86</v>
      </c>
      <c r="Q96" s="78">
        <v>172</v>
      </c>
      <c r="R96" s="79">
        <v>0.12951807228915663</v>
      </c>
      <c r="S96" s="79">
        <v>0.12951807228915663</v>
      </c>
      <c r="T96" s="78" t="str">
        <f>VLOOKUP(Table5[[#This Row],[ODS Code]],Lookup!A:D,4,FALSE)</f>
        <v>Hounslow</v>
      </c>
      <c r="U96" s="78" t="str">
        <f>VLOOKUP(Table5[[#This Row],[ODS Code]],Lookup!A:E,3,FALSE)</f>
        <v>Feltham and Bedfont</v>
      </c>
      <c r="V96" s="78" t="str">
        <f>VLOOKUP(Table5[[#This Row],[ODS Code]],Lookup!A:F,2,FALSE)</f>
        <v>St David's Practice</v>
      </c>
      <c r="W96" s="78" t="str">
        <f>VLOOKUP(Table5[[#This Row],[ODS Code]],Lookup!A:G,5,FALSE)</f>
        <v>E85056</v>
      </c>
    </row>
    <row r="97" spans="1:23" x14ac:dyDescent="0.35">
      <c r="A97" s="80">
        <v>45383</v>
      </c>
      <c r="B97" t="s">
        <v>359</v>
      </c>
      <c r="C97" t="s">
        <v>939</v>
      </c>
      <c r="D97" t="s">
        <v>934</v>
      </c>
      <c r="E97" t="s">
        <v>854</v>
      </c>
      <c r="F97" s="78">
        <v>0</v>
      </c>
      <c r="G97" s="78">
        <v>0</v>
      </c>
      <c r="H97" s="78">
        <v>0</v>
      </c>
      <c r="I97" s="78">
        <v>0</v>
      </c>
      <c r="J97" s="78">
        <v>0</v>
      </c>
      <c r="K97" s="78">
        <v>0</v>
      </c>
      <c r="L97" s="78">
        <v>0</v>
      </c>
      <c r="M97" s="78">
        <v>0</v>
      </c>
      <c r="N97" s="78">
        <v>0</v>
      </c>
      <c r="O97" s="78">
        <v>0</v>
      </c>
      <c r="P97" s="78">
        <v>0</v>
      </c>
      <c r="Q97" s="78">
        <v>0</v>
      </c>
      <c r="R97" s="79">
        <v>0</v>
      </c>
      <c r="S97" s="79">
        <v>0</v>
      </c>
      <c r="T97" s="78" t="str">
        <f>VLOOKUP(Table5[[#This Row],[ODS Code]],Lookup!A:D,4,FALSE)</f>
        <v>Hounslow</v>
      </c>
      <c r="U97" s="78" t="str">
        <f>VLOOKUP(Table5[[#This Row],[ODS Code]],Lookup!A:E,3,FALSE)</f>
        <v>Feltham and Bedfont</v>
      </c>
      <c r="V97" s="78" t="str">
        <f>VLOOKUP(Table5[[#This Row],[ODS Code]],Lookup!A:F,2,FALSE)</f>
        <v>HMC Group: Feltham</v>
      </c>
      <c r="W97" s="78" t="str">
        <f>VLOOKUP(Table5[[#This Row],[ODS Code]],Lookup!A:G,5,FALSE)</f>
        <v>Y02672</v>
      </c>
    </row>
    <row r="98" spans="1:23" x14ac:dyDescent="0.35">
      <c r="A98" s="80">
        <v>45383</v>
      </c>
      <c r="B98" t="s">
        <v>386</v>
      </c>
      <c r="C98" t="s">
        <v>385</v>
      </c>
      <c r="D98" t="s">
        <v>934</v>
      </c>
      <c r="E98" t="s">
        <v>854</v>
      </c>
      <c r="F98" s="78">
        <v>0</v>
      </c>
      <c r="G98" s="78">
        <v>0</v>
      </c>
      <c r="H98" s="78">
        <v>0</v>
      </c>
      <c r="I98" s="78">
        <v>0</v>
      </c>
      <c r="J98" s="78">
        <v>0</v>
      </c>
      <c r="K98" s="78">
        <v>0</v>
      </c>
      <c r="L98" s="78">
        <v>0</v>
      </c>
      <c r="M98" s="78">
        <v>0</v>
      </c>
      <c r="N98" s="78">
        <v>0</v>
      </c>
      <c r="O98" s="78">
        <v>0</v>
      </c>
      <c r="P98" s="78">
        <v>0</v>
      </c>
      <c r="Q98" s="78">
        <v>0</v>
      </c>
      <c r="R98" s="79">
        <v>0</v>
      </c>
      <c r="S98" s="79">
        <v>0</v>
      </c>
      <c r="T98" s="78" t="str">
        <f>VLOOKUP(Table5[[#This Row],[ODS Code]],Lookup!A:D,4,FALSE)</f>
        <v>Hounslow</v>
      </c>
      <c r="U98" s="78" t="str">
        <f>VLOOKUP(Table5[[#This Row],[ODS Code]],Lookup!A:E,3,FALSE)</f>
        <v>Feltham and Bedfont</v>
      </c>
      <c r="V98" s="78" t="str">
        <f>VLOOKUP(Table5[[#This Row],[ODS Code]],Lookup!A:F,2,FALSE)</f>
        <v>Twickenham Park Medical Centre</v>
      </c>
      <c r="W98" s="78" t="str">
        <f>VLOOKUP(Table5[[#This Row],[ODS Code]],Lookup!A:G,5,FALSE)</f>
        <v>E85045</v>
      </c>
    </row>
    <row r="99" spans="1:23" x14ac:dyDescent="0.35">
      <c r="A99" s="80">
        <v>45383</v>
      </c>
      <c r="B99" t="s">
        <v>77</v>
      </c>
      <c r="C99" t="s">
        <v>76</v>
      </c>
      <c r="D99" t="s">
        <v>940</v>
      </c>
      <c r="E99" t="s">
        <v>854</v>
      </c>
      <c r="F99" s="78">
        <v>0</v>
      </c>
      <c r="G99" s="78">
        <v>0</v>
      </c>
      <c r="H99" s="78">
        <v>0</v>
      </c>
      <c r="I99" s="78">
        <v>0</v>
      </c>
      <c r="J99" s="78">
        <v>0</v>
      </c>
      <c r="K99" s="78">
        <v>0</v>
      </c>
      <c r="L99" s="78">
        <v>0</v>
      </c>
      <c r="M99" s="78">
        <v>0</v>
      </c>
      <c r="N99" s="78">
        <v>0</v>
      </c>
      <c r="O99" s="78">
        <v>0</v>
      </c>
      <c r="P99" s="78">
        <v>0</v>
      </c>
      <c r="Q99" s="78">
        <v>0</v>
      </c>
      <c r="R99" s="79">
        <v>0</v>
      </c>
      <c r="S99" s="79">
        <v>0</v>
      </c>
      <c r="T99" s="78" t="str">
        <f>VLOOKUP(Table5[[#This Row],[ODS Code]],Lookup!A:D,4,FALSE)</f>
        <v>Hounslow</v>
      </c>
      <c r="U99" s="78" t="str">
        <f>VLOOKUP(Table5[[#This Row],[ODS Code]],Lookup!A:E,3,FALSE)</f>
        <v>Great West Road</v>
      </c>
      <c r="V99" s="78" t="str">
        <f>VLOOKUP(Table5[[#This Row],[ODS Code]],Lookup!A:F,2,FALSE)</f>
        <v>Clifford Road Surgery</v>
      </c>
      <c r="W99" s="78" t="str">
        <f>VLOOKUP(Table5[[#This Row],[ODS Code]],Lookup!A:G,5,FALSE)</f>
        <v>E85696</v>
      </c>
    </row>
    <row r="100" spans="1:23" x14ac:dyDescent="0.35">
      <c r="A100" s="80">
        <v>45383</v>
      </c>
      <c r="B100" t="s">
        <v>83</v>
      </c>
      <c r="C100" t="s">
        <v>82</v>
      </c>
      <c r="D100" t="s">
        <v>940</v>
      </c>
      <c r="E100" t="s">
        <v>854</v>
      </c>
      <c r="F100" s="78">
        <v>0</v>
      </c>
      <c r="G100" s="78">
        <v>0</v>
      </c>
      <c r="H100" s="78">
        <v>0</v>
      </c>
      <c r="I100" s="78">
        <v>0</v>
      </c>
      <c r="J100" s="78">
        <v>0</v>
      </c>
      <c r="K100" s="78">
        <v>0</v>
      </c>
      <c r="L100" s="78">
        <v>0</v>
      </c>
      <c r="M100" s="78">
        <v>0</v>
      </c>
      <c r="N100" s="78">
        <v>0</v>
      </c>
      <c r="O100" s="78">
        <v>0</v>
      </c>
      <c r="P100" s="78">
        <v>0</v>
      </c>
      <c r="Q100" s="78">
        <v>0</v>
      </c>
      <c r="R100" s="79">
        <v>0</v>
      </c>
      <c r="S100" s="79">
        <v>0</v>
      </c>
      <c r="T100" s="78" t="str">
        <f>VLOOKUP(Table5[[#This Row],[ODS Code]],Lookup!A:D,4,FALSE)</f>
        <v>Hounslow</v>
      </c>
      <c r="U100" s="78" t="str">
        <f>VLOOKUP(Table5[[#This Row],[ODS Code]],Lookup!A:E,3,FALSE)</f>
        <v>Great West Road</v>
      </c>
      <c r="V100" s="78" t="str">
        <f>VLOOKUP(Table5[[#This Row],[ODS Code]],Lookup!A:F,2,FALSE)</f>
        <v>Cranford Medical Centre</v>
      </c>
      <c r="W100" s="78" t="str">
        <f>VLOOKUP(Table5[[#This Row],[ODS Code]],Lookup!A:G,5,FALSE)</f>
        <v>E85052</v>
      </c>
    </row>
    <row r="101" spans="1:23" x14ac:dyDescent="0.35">
      <c r="A101" s="80">
        <v>45383</v>
      </c>
      <c r="B101" t="s">
        <v>87</v>
      </c>
      <c r="C101" t="s">
        <v>86</v>
      </c>
      <c r="D101" t="s">
        <v>940</v>
      </c>
      <c r="E101" t="s">
        <v>854</v>
      </c>
      <c r="F101" s="78">
        <v>0</v>
      </c>
      <c r="G101" s="78">
        <v>0</v>
      </c>
      <c r="H101" s="78">
        <v>0</v>
      </c>
      <c r="I101" s="78">
        <v>0</v>
      </c>
      <c r="J101" s="78">
        <v>0</v>
      </c>
      <c r="K101" s="78">
        <v>0</v>
      </c>
      <c r="L101" s="78">
        <v>0</v>
      </c>
      <c r="M101" s="78">
        <v>0</v>
      </c>
      <c r="N101" s="78">
        <v>0</v>
      </c>
      <c r="O101" s="78">
        <v>0</v>
      </c>
      <c r="P101" s="78">
        <v>0</v>
      </c>
      <c r="Q101" s="78">
        <v>0</v>
      </c>
      <c r="R101" s="79">
        <v>0</v>
      </c>
      <c r="S101" s="79">
        <v>0</v>
      </c>
      <c r="T101" s="78" t="str">
        <f>VLOOKUP(Table5[[#This Row],[ODS Code]],Lookup!A:D,4,FALSE)</f>
        <v>Hounslow</v>
      </c>
      <c r="U101" s="78" t="str">
        <f>VLOOKUP(Table5[[#This Row],[ODS Code]],Lookup!A:E,3,FALSE)</f>
        <v>Great West Road</v>
      </c>
      <c r="V101" s="78" t="str">
        <f>VLOOKUP(Table5[[#This Row],[ODS Code]],Lookup!A:F,2,FALSE)</f>
        <v>Crosslands Surgery</v>
      </c>
      <c r="W101" s="78" t="str">
        <f>VLOOKUP(Table5[[#This Row],[ODS Code]],Lookup!A:G,5,FALSE)</f>
        <v>E85114</v>
      </c>
    </row>
    <row r="102" spans="1:23" x14ac:dyDescent="0.35">
      <c r="A102" s="80">
        <v>45383</v>
      </c>
      <c r="B102" t="s">
        <v>112</v>
      </c>
      <c r="C102" t="s">
        <v>941</v>
      </c>
      <c r="D102" t="s">
        <v>940</v>
      </c>
      <c r="E102" t="s">
        <v>854</v>
      </c>
      <c r="F102" s="78">
        <v>0</v>
      </c>
      <c r="G102" s="78">
        <v>0</v>
      </c>
      <c r="H102" s="78">
        <v>0</v>
      </c>
      <c r="I102" s="78">
        <v>0</v>
      </c>
      <c r="J102" s="78">
        <v>0</v>
      </c>
      <c r="K102" s="78">
        <v>0</v>
      </c>
      <c r="L102" s="78">
        <v>0</v>
      </c>
      <c r="M102" s="78">
        <v>0</v>
      </c>
      <c r="N102" s="78">
        <v>0</v>
      </c>
      <c r="O102" s="78">
        <v>0</v>
      </c>
      <c r="P102" s="78">
        <v>0</v>
      </c>
      <c r="Q102" s="78">
        <v>0</v>
      </c>
      <c r="R102" s="79">
        <v>0</v>
      </c>
      <c r="S102" s="79">
        <v>0</v>
      </c>
      <c r="T102" s="78" t="str">
        <f>VLOOKUP(Table5[[#This Row],[ODS Code]],Lookup!A:D,4,FALSE)</f>
        <v>Hounslow</v>
      </c>
      <c r="U102" s="78" t="str">
        <f>VLOOKUP(Table5[[#This Row],[ODS Code]],Lookup!A:E,3,FALSE)</f>
        <v>Great West Road</v>
      </c>
      <c r="V102" s="78" t="str">
        <f>VLOOKUP(Table5[[#This Row],[ODS Code]],Lookup!A:F,2,FALSE)</f>
        <v>Firstcare Practice</v>
      </c>
      <c r="W102" s="78" t="str">
        <f>VLOOKUP(Table5[[#This Row],[ODS Code]],Lookup!A:G,5,FALSE)</f>
        <v>E85062</v>
      </c>
    </row>
    <row r="103" spans="1:23" x14ac:dyDescent="0.35">
      <c r="A103" s="80">
        <v>45383</v>
      </c>
      <c r="B103" t="s">
        <v>164</v>
      </c>
      <c r="C103" t="s">
        <v>942</v>
      </c>
      <c r="D103" t="s">
        <v>940</v>
      </c>
      <c r="E103" t="s">
        <v>854</v>
      </c>
      <c r="F103" s="78">
        <v>0</v>
      </c>
      <c r="G103" s="78">
        <v>0</v>
      </c>
      <c r="H103" s="78">
        <v>0</v>
      </c>
      <c r="I103" s="78">
        <v>0</v>
      </c>
      <c r="J103" s="78">
        <v>0</v>
      </c>
      <c r="K103" s="78">
        <v>0</v>
      </c>
      <c r="L103" s="78">
        <v>0</v>
      </c>
      <c r="M103" s="78">
        <v>0</v>
      </c>
      <c r="N103" s="78">
        <v>0</v>
      </c>
      <c r="O103" s="78">
        <v>0</v>
      </c>
      <c r="P103" s="78">
        <v>0</v>
      </c>
      <c r="Q103" s="78">
        <v>0</v>
      </c>
      <c r="R103" s="79">
        <v>0</v>
      </c>
      <c r="S103" s="79">
        <v>0</v>
      </c>
      <c r="T103" s="78" t="str">
        <f>VLOOKUP(Table5[[#This Row],[ODS Code]],Lookup!A:D,4,FALSE)</f>
        <v>Hounslow</v>
      </c>
      <c r="U103" s="78" t="str">
        <f>VLOOKUP(Table5[[#This Row],[ODS Code]],Lookup!A:E,3,FALSE)</f>
        <v>Great West Road</v>
      </c>
      <c r="V103" s="78" t="str">
        <f>VLOOKUP(Table5[[#This Row],[ODS Code]],Lookup!A:F,2,FALSE)</f>
        <v>HMC Group: Heston</v>
      </c>
      <c r="W103" s="78" t="str">
        <f>VLOOKUP(Table5[[#This Row],[ODS Code]],Lookup!A:G,5,FALSE)</f>
        <v>E85739</v>
      </c>
    </row>
    <row r="104" spans="1:23" x14ac:dyDescent="0.35">
      <c r="A104" s="80">
        <v>45383</v>
      </c>
      <c r="B104" t="s">
        <v>176</v>
      </c>
      <c r="C104" t="s">
        <v>943</v>
      </c>
      <c r="D104" t="s">
        <v>940</v>
      </c>
      <c r="E104" t="s">
        <v>854</v>
      </c>
      <c r="F104" s="78">
        <v>732</v>
      </c>
      <c r="G104" s="78">
        <v>1481</v>
      </c>
      <c r="H104" s="78">
        <v>28</v>
      </c>
      <c r="I104" s="78">
        <v>58</v>
      </c>
      <c r="J104" s="78">
        <v>461</v>
      </c>
      <c r="K104" s="78">
        <v>930</v>
      </c>
      <c r="L104" s="78">
        <v>174</v>
      </c>
      <c r="M104" s="78">
        <v>352</v>
      </c>
      <c r="N104" s="78">
        <v>43</v>
      </c>
      <c r="O104" s="78">
        <v>88</v>
      </c>
      <c r="P104" s="78">
        <v>26</v>
      </c>
      <c r="Q104" s="78">
        <v>53</v>
      </c>
      <c r="R104" s="79">
        <v>3.5519125683060107E-2</v>
      </c>
      <c r="S104" s="79">
        <v>3.5786630654962862E-2</v>
      </c>
      <c r="T104" s="78" t="str">
        <f>VLOOKUP(Table5[[#This Row],[ODS Code]],Lookup!A:D,4,FALSE)</f>
        <v>Hounslow</v>
      </c>
      <c r="U104" s="78" t="str">
        <f>VLOOKUP(Table5[[#This Row],[ODS Code]],Lookup!A:E,3,FALSE)</f>
        <v>Great West Road</v>
      </c>
      <c r="V104" s="78" t="str">
        <f>VLOOKUP(Table5[[#This Row],[ODS Code]],Lookup!A:F,2,FALSE)</f>
        <v xml:space="preserve">Jersey Practice </v>
      </c>
      <c r="W104" s="78" t="str">
        <f>VLOOKUP(Table5[[#This Row],[ODS Code]],Lookup!A:G,5,FALSE)</f>
        <v>E85681</v>
      </c>
    </row>
    <row r="105" spans="1:23" x14ac:dyDescent="0.35">
      <c r="A105" s="80">
        <v>45383</v>
      </c>
      <c r="B105" t="s">
        <v>214</v>
      </c>
      <c r="C105" t="s">
        <v>944</v>
      </c>
      <c r="D105" t="s">
        <v>940</v>
      </c>
      <c r="E105" t="s">
        <v>854</v>
      </c>
      <c r="F105" s="78">
        <v>2363</v>
      </c>
      <c r="G105" s="78">
        <v>8186</v>
      </c>
      <c r="H105" s="78">
        <v>183</v>
      </c>
      <c r="I105" s="78">
        <v>629</v>
      </c>
      <c r="J105" s="78">
        <v>1076</v>
      </c>
      <c r="K105" s="78">
        <v>3734</v>
      </c>
      <c r="L105" s="78">
        <v>743</v>
      </c>
      <c r="M105" s="78">
        <v>2583</v>
      </c>
      <c r="N105" s="78">
        <v>203</v>
      </c>
      <c r="O105" s="78">
        <v>699</v>
      </c>
      <c r="P105" s="78">
        <v>158</v>
      </c>
      <c r="Q105" s="78">
        <v>541</v>
      </c>
      <c r="R105" s="79">
        <v>6.6864155734236139E-2</v>
      </c>
      <c r="S105" s="79">
        <v>6.608844368433911E-2</v>
      </c>
      <c r="T105" s="78" t="str">
        <f>VLOOKUP(Table5[[#This Row],[ODS Code]],Lookup!A:D,4,FALSE)</f>
        <v>Hounslow</v>
      </c>
      <c r="U105" s="78" t="str">
        <f>VLOOKUP(Table5[[#This Row],[ODS Code]],Lookup!A:E,3,FALSE)</f>
        <v>Great West Road</v>
      </c>
      <c r="V105" s="78" t="str">
        <f>VLOOKUP(Table5[[#This Row],[ODS Code]],Lookup!A:F,2,FALSE)</f>
        <v>MEDICAL CENTRE</v>
      </c>
      <c r="W105" s="78" t="str">
        <f>VLOOKUP(Table5[[#This Row],[ODS Code]],Lookup!A:G,5,FALSE)</f>
        <v>E85096</v>
      </c>
    </row>
    <row r="106" spans="1:23" x14ac:dyDescent="0.35">
      <c r="A106" s="80">
        <v>45383</v>
      </c>
      <c r="B106" t="s">
        <v>273</v>
      </c>
      <c r="C106" t="s">
        <v>272</v>
      </c>
      <c r="D106" t="s">
        <v>940</v>
      </c>
      <c r="E106" t="s">
        <v>854</v>
      </c>
      <c r="F106" s="78">
        <v>0</v>
      </c>
      <c r="G106" s="78">
        <v>0</v>
      </c>
      <c r="H106" s="78">
        <v>0</v>
      </c>
      <c r="I106" s="78">
        <v>0</v>
      </c>
      <c r="J106" s="78">
        <v>0</v>
      </c>
      <c r="K106" s="78">
        <v>0</v>
      </c>
      <c r="L106" s="78">
        <v>0</v>
      </c>
      <c r="M106" s="78">
        <v>0</v>
      </c>
      <c r="N106" s="78">
        <v>0</v>
      </c>
      <c r="O106" s="78">
        <v>0</v>
      </c>
      <c r="P106" s="78">
        <v>0</v>
      </c>
      <c r="Q106" s="78">
        <v>0</v>
      </c>
      <c r="R106" s="79">
        <v>0</v>
      </c>
      <c r="S106" s="79">
        <v>0</v>
      </c>
      <c r="T106" s="78" t="str">
        <f>VLOOKUP(Table5[[#This Row],[ODS Code]],Lookup!A:D,4,FALSE)</f>
        <v>Hounslow</v>
      </c>
      <c r="U106" s="78" t="str">
        <f>VLOOKUP(Table5[[#This Row],[ODS Code]],Lookup!A:E,3,FALSE)</f>
        <v>Great West Road</v>
      </c>
      <c r="V106" s="78" t="str">
        <f>VLOOKUP(Table5[[#This Row],[ODS Code]],Lookup!A:F,2,FALSE)</f>
        <v>Skyways Medical Centre</v>
      </c>
      <c r="W106" s="78" t="str">
        <f>VLOOKUP(Table5[[#This Row],[ODS Code]],Lookup!A:G,5,FALSE)</f>
        <v>E85707</v>
      </c>
    </row>
    <row r="107" spans="1:23" x14ac:dyDescent="0.35">
      <c r="A107" s="80">
        <v>45383</v>
      </c>
      <c r="B107" t="s">
        <v>100</v>
      </c>
      <c r="C107" t="s">
        <v>945</v>
      </c>
      <c r="D107" t="s">
        <v>946</v>
      </c>
      <c r="E107" t="s">
        <v>854</v>
      </c>
      <c r="F107" s="78">
        <v>0</v>
      </c>
      <c r="G107" s="78">
        <v>0</v>
      </c>
      <c r="H107" s="78">
        <v>0</v>
      </c>
      <c r="I107" s="78">
        <v>0</v>
      </c>
      <c r="J107" s="78">
        <v>0</v>
      </c>
      <c r="K107" s="78">
        <v>0</v>
      </c>
      <c r="L107" s="78">
        <v>0</v>
      </c>
      <c r="M107" s="78">
        <v>0</v>
      </c>
      <c r="N107" s="78">
        <v>0</v>
      </c>
      <c r="O107" s="78">
        <v>0</v>
      </c>
      <c r="P107" s="78">
        <v>0</v>
      </c>
      <c r="Q107" s="78">
        <v>0</v>
      </c>
      <c r="R107" s="79">
        <v>0</v>
      </c>
      <c r="S107" s="79">
        <v>0</v>
      </c>
      <c r="T107" s="78" t="str">
        <f>VLOOKUP(Table5[[#This Row],[ODS Code]],Lookup!A:D,4,FALSE)</f>
        <v>Ealing</v>
      </c>
      <c r="U107" s="78" t="str">
        <f>VLOOKUP(Table5[[#This Row],[ODS Code]],Lookup!A:E,3,FALSE)</f>
        <v>Greenwell</v>
      </c>
      <c r="V107" s="78" t="str">
        <f>VLOOKUP(Table5[[#This Row],[ODS Code]],Lookup!A:F,2,FALSE)</f>
        <v>EASTMEAD AVENUE SURGERY</v>
      </c>
      <c r="W107" s="78" t="str">
        <f>VLOOKUP(Table5[[#This Row],[ODS Code]],Lookup!A:G,5,FALSE)</f>
        <v>E85046</v>
      </c>
    </row>
    <row r="108" spans="1:23" x14ac:dyDescent="0.35">
      <c r="A108" s="80">
        <v>45383</v>
      </c>
      <c r="B108" t="s">
        <v>104</v>
      </c>
      <c r="C108" t="s">
        <v>947</v>
      </c>
      <c r="D108" t="s">
        <v>946</v>
      </c>
      <c r="E108" t="s">
        <v>854</v>
      </c>
      <c r="F108" s="78">
        <v>0</v>
      </c>
      <c r="G108" s="78">
        <v>0</v>
      </c>
      <c r="H108" s="78">
        <v>0</v>
      </c>
      <c r="I108" s="78">
        <v>0</v>
      </c>
      <c r="J108" s="78">
        <v>0</v>
      </c>
      <c r="K108" s="78">
        <v>0</v>
      </c>
      <c r="L108" s="78">
        <v>0</v>
      </c>
      <c r="M108" s="78">
        <v>0</v>
      </c>
      <c r="N108" s="78">
        <v>0</v>
      </c>
      <c r="O108" s="78">
        <v>0</v>
      </c>
      <c r="P108" s="78">
        <v>0</v>
      </c>
      <c r="Q108" s="78">
        <v>0</v>
      </c>
      <c r="R108" s="79">
        <v>0</v>
      </c>
      <c r="S108" s="79">
        <v>0</v>
      </c>
      <c r="T108" s="78" t="str">
        <f>VLOOKUP(Table5[[#This Row],[ODS Code]],Lookup!A:D,4,FALSE)</f>
        <v>Ealing</v>
      </c>
      <c r="U108" s="78" t="str">
        <f>VLOOKUP(Table5[[#This Row],[ODS Code]],Lookup!A:E,3,FALSE)</f>
        <v>Greenwell</v>
      </c>
      <c r="V108" s="78" t="str">
        <f>VLOOKUP(Table5[[#This Row],[ODS Code]],Lookup!A:F,2,FALSE)</f>
        <v>ELMBANK SURGERY</v>
      </c>
      <c r="W108" s="78" t="str">
        <f>VLOOKUP(Table5[[#This Row],[ODS Code]],Lookup!A:G,5,FALSE)</f>
        <v>E85088</v>
      </c>
    </row>
    <row r="109" spans="1:23" x14ac:dyDescent="0.35">
      <c r="A109" s="80">
        <v>45383</v>
      </c>
      <c r="B109" t="s">
        <v>133</v>
      </c>
      <c r="C109" t="s">
        <v>948</v>
      </c>
      <c r="D109" t="s">
        <v>946</v>
      </c>
      <c r="E109" t="s">
        <v>854</v>
      </c>
      <c r="F109" s="78">
        <v>0</v>
      </c>
      <c r="G109" s="78">
        <v>0</v>
      </c>
      <c r="H109" s="78">
        <v>0</v>
      </c>
      <c r="I109" s="78">
        <v>0</v>
      </c>
      <c r="J109" s="78">
        <v>0</v>
      </c>
      <c r="K109" s="78">
        <v>0</v>
      </c>
      <c r="L109" s="78">
        <v>0</v>
      </c>
      <c r="M109" s="78">
        <v>0</v>
      </c>
      <c r="N109" s="78">
        <v>0</v>
      </c>
      <c r="O109" s="78">
        <v>0</v>
      </c>
      <c r="P109" s="78">
        <v>0</v>
      </c>
      <c r="Q109" s="78">
        <v>0</v>
      </c>
      <c r="R109" s="79">
        <v>0</v>
      </c>
      <c r="S109" s="79">
        <v>0</v>
      </c>
      <c r="T109" s="78" t="str">
        <f>VLOOKUP(Table5[[#This Row],[ODS Code]],Lookup!A:D,4,FALSE)</f>
        <v>Ealing</v>
      </c>
      <c r="U109" s="78" t="str">
        <f>VLOOKUP(Table5[[#This Row],[ODS Code]],Lookup!A:E,3,FALSE)</f>
        <v>Greenwell</v>
      </c>
      <c r="V109" s="78" t="str">
        <f>VLOOKUP(Table5[[#This Row],[ODS Code]],Lookup!A:F,2,FALSE)</f>
        <v>GREENFORD AVENUE FAMILY HEALTH PRACTICE</v>
      </c>
      <c r="W109" s="78" t="str">
        <f>VLOOKUP(Table5[[#This Row],[ODS Code]],Lookup!A:G,5,FALSE)</f>
        <v>E85051</v>
      </c>
    </row>
    <row r="110" spans="1:23" x14ac:dyDescent="0.35">
      <c r="A110" s="80">
        <v>45383</v>
      </c>
      <c r="B110" t="s">
        <v>148</v>
      </c>
      <c r="C110" t="s">
        <v>949</v>
      </c>
      <c r="D110" t="s">
        <v>946</v>
      </c>
      <c r="E110" t="s">
        <v>854</v>
      </c>
      <c r="F110" s="78">
        <v>0</v>
      </c>
      <c r="G110" s="78">
        <v>0</v>
      </c>
      <c r="H110" s="78">
        <v>0</v>
      </c>
      <c r="I110" s="78">
        <v>0</v>
      </c>
      <c r="J110" s="78">
        <v>0</v>
      </c>
      <c r="K110" s="78">
        <v>0</v>
      </c>
      <c r="L110" s="78">
        <v>0</v>
      </c>
      <c r="M110" s="78">
        <v>0</v>
      </c>
      <c r="N110" s="78">
        <v>0</v>
      </c>
      <c r="O110" s="78">
        <v>0</v>
      </c>
      <c r="P110" s="78">
        <v>0</v>
      </c>
      <c r="Q110" s="78">
        <v>0</v>
      </c>
      <c r="R110" s="79">
        <v>0</v>
      </c>
      <c r="S110" s="79">
        <v>0</v>
      </c>
      <c r="T110" s="78" t="str">
        <f>VLOOKUP(Table5[[#This Row],[ODS Code]],Lookup!A:D,4,FALSE)</f>
        <v>Ealing</v>
      </c>
      <c r="U110" s="78" t="str">
        <f>VLOOKUP(Table5[[#This Row],[ODS Code]],Lookup!A:E,3,FALSE)</f>
        <v>Greenwell</v>
      </c>
      <c r="V110" s="78" t="str">
        <f>VLOOKUP(Table5[[#This Row],[ODS Code]],Lookup!A:F,2,FALSE)</f>
        <v>HANWELL HEALTH CENTRE</v>
      </c>
      <c r="W110" s="78" t="str">
        <f>VLOOKUP(Table5[[#This Row],[ODS Code]],Lookup!A:G,5,FALSE)</f>
        <v>E85041</v>
      </c>
    </row>
    <row r="111" spans="1:23" x14ac:dyDescent="0.35">
      <c r="A111" s="80">
        <v>45383</v>
      </c>
      <c r="B111" t="s">
        <v>230</v>
      </c>
      <c r="C111" t="s">
        <v>950</v>
      </c>
      <c r="D111" t="s">
        <v>946</v>
      </c>
      <c r="E111" t="s">
        <v>854</v>
      </c>
      <c r="F111" s="78">
        <v>0</v>
      </c>
      <c r="G111" s="78">
        <v>0</v>
      </c>
      <c r="H111" s="78">
        <v>0</v>
      </c>
      <c r="I111" s="78">
        <v>0</v>
      </c>
      <c r="J111" s="78">
        <v>0</v>
      </c>
      <c r="K111" s="78">
        <v>0</v>
      </c>
      <c r="L111" s="78">
        <v>0</v>
      </c>
      <c r="M111" s="78">
        <v>0</v>
      </c>
      <c r="N111" s="78">
        <v>0</v>
      </c>
      <c r="O111" s="78">
        <v>0</v>
      </c>
      <c r="P111" s="78">
        <v>0</v>
      </c>
      <c r="Q111" s="78">
        <v>0</v>
      </c>
      <c r="R111" s="79">
        <v>0</v>
      </c>
      <c r="S111" s="79">
        <v>0</v>
      </c>
      <c r="T111" s="78" t="str">
        <f>VLOOKUP(Table5[[#This Row],[ODS Code]],Lookup!A:D,4,FALSE)</f>
        <v>Ealing</v>
      </c>
      <c r="U111" s="78" t="str">
        <f>VLOOKUP(Table5[[#This Row],[ODS Code]],Lookup!A:E,3,FALSE)</f>
        <v>Greenwell</v>
      </c>
      <c r="V111" s="78" t="str">
        <f>VLOOKUP(Table5[[#This Row],[ODS Code]],Lookup!A:F,2,FALSE)</f>
        <v>OLDFIELD FAMILY PRACTICE</v>
      </c>
      <c r="W111" s="78" t="str">
        <f>VLOOKUP(Table5[[#This Row],[ODS Code]],Lookup!A:G,5,FALSE)</f>
        <v>E85069</v>
      </c>
    </row>
    <row r="112" spans="1:23" x14ac:dyDescent="0.35">
      <c r="A112" s="80">
        <v>45383</v>
      </c>
      <c r="B112" t="s">
        <v>341</v>
      </c>
      <c r="C112" t="s">
        <v>951</v>
      </c>
      <c r="D112" t="s">
        <v>946</v>
      </c>
      <c r="E112" t="s">
        <v>854</v>
      </c>
      <c r="F112" s="78">
        <v>55</v>
      </c>
      <c r="G112" s="78">
        <v>110</v>
      </c>
      <c r="H112" s="78">
        <v>0</v>
      </c>
      <c r="I112" s="78">
        <v>0</v>
      </c>
      <c r="J112" s="78">
        <v>36</v>
      </c>
      <c r="K112" s="78">
        <v>72</v>
      </c>
      <c r="L112" s="78">
        <v>16</v>
      </c>
      <c r="M112" s="78">
        <v>32</v>
      </c>
      <c r="N112" s="78">
        <v>1</v>
      </c>
      <c r="O112" s="78">
        <v>2</v>
      </c>
      <c r="P112" s="78">
        <v>2</v>
      </c>
      <c r="Q112" s="78">
        <v>4</v>
      </c>
      <c r="R112" s="79">
        <v>3.6363636363636362E-2</v>
      </c>
      <c r="S112" s="79">
        <v>3.6363636363636362E-2</v>
      </c>
      <c r="T112" s="78" t="str">
        <f>VLOOKUP(Table5[[#This Row],[ODS Code]],Lookup!A:D,4,FALSE)</f>
        <v>Ealing</v>
      </c>
      <c r="U112" s="78" t="str">
        <f>VLOOKUP(Table5[[#This Row],[ODS Code]],Lookup!A:E,3,FALSE)</f>
        <v>Greenwell</v>
      </c>
      <c r="V112" s="78" t="str">
        <f>VLOOKUP(Table5[[#This Row],[ODS Code]],Lookup!A:F,2,FALSE)</f>
        <v>THE MANSELL ROAD PRACTICE</v>
      </c>
      <c r="W112" s="78" t="str">
        <f>VLOOKUP(Table5[[#This Row],[ODS Code]],Lookup!A:G,5,FALSE)</f>
        <v>E85129</v>
      </c>
    </row>
    <row r="113" spans="1:23" x14ac:dyDescent="0.35">
      <c r="A113" s="80">
        <v>45383</v>
      </c>
      <c r="B113" t="s">
        <v>402</v>
      </c>
      <c r="C113" t="s">
        <v>952</v>
      </c>
      <c r="D113" t="s">
        <v>946</v>
      </c>
      <c r="E113" t="s">
        <v>854</v>
      </c>
      <c r="F113" s="78">
        <v>0</v>
      </c>
      <c r="G113" s="78">
        <v>0</v>
      </c>
      <c r="H113" s="78">
        <v>0</v>
      </c>
      <c r="I113" s="78">
        <v>0</v>
      </c>
      <c r="J113" s="78">
        <v>0</v>
      </c>
      <c r="K113" s="78">
        <v>0</v>
      </c>
      <c r="L113" s="78">
        <v>0</v>
      </c>
      <c r="M113" s="78">
        <v>0</v>
      </c>
      <c r="N113" s="78">
        <v>0</v>
      </c>
      <c r="O113" s="78">
        <v>0</v>
      </c>
      <c r="P113" s="78">
        <v>0</v>
      </c>
      <c r="Q113" s="78">
        <v>0</v>
      </c>
      <c r="R113" s="79">
        <v>0</v>
      </c>
      <c r="S113" s="79">
        <v>0</v>
      </c>
      <c r="T113" s="78" t="str">
        <f>VLOOKUP(Table5[[#This Row],[ODS Code]],Lookup!A:D,4,FALSE)</f>
        <v>Ealing</v>
      </c>
      <c r="U113" s="78" t="str">
        <f>VLOOKUP(Table5[[#This Row],[ODS Code]],Lookup!A:E,3,FALSE)</f>
        <v>Greenwell</v>
      </c>
      <c r="V113" s="78" t="str">
        <f>VLOOKUP(Table5[[#This Row],[ODS Code]],Lookup!A:F,2,FALSE)</f>
        <v>WESTSEVEN GP</v>
      </c>
      <c r="W113" s="78" t="str">
        <f>VLOOKUP(Table5[[#This Row],[ODS Code]],Lookup!A:G,5,FALSE)</f>
        <v>E85013</v>
      </c>
    </row>
    <row r="114" spans="1:23" x14ac:dyDescent="0.35">
      <c r="A114" s="80">
        <v>45383</v>
      </c>
      <c r="B114" t="s">
        <v>23</v>
      </c>
      <c r="C114" t="s">
        <v>21</v>
      </c>
      <c r="D114" t="s">
        <v>953</v>
      </c>
      <c r="E114" t="s">
        <v>854</v>
      </c>
      <c r="F114" s="78">
        <v>0</v>
      </c>
      <c r="G114" s="78">
        <v>0</v>
      </c>
      <c r="H114" s="78">
        <v>0</v>
      </c>
      <c r="I114" s="78">
        <v>0</v>
      </c>
      <c r="J114" s="78">
        <v>0</v>
      </c>
      <c r="K114" s="78">
        <v>0</v>
      </c>
      <c r="L114" s="78">
        <v>0</v>
      </c>
      <c r="M114" s="78">
        <v>0</v>
      </c>
      <c r="N114" s="78">
        <v>0</v>
      </c>
      <c r="O114" s="78">
        <v>0</v>
      </c>
      <c r="P114" s="78">
        <v>0</v>
      </c>
      <c r="Q114" s="78">
        <v>0</v>
      </c>
      <c r="R114" s="79">
        <v>0</v>
      </c>
      <c r="S114" s="79">
        <v>0</v>
      </c>
      <c r="T114" s="78" t="str">
        <f>VLOOKUP(Table5[[#This Row],[ODS Code]],Lookup!A:D,4,FALSE)</f>
        <v>Hammersmith &amp; Fulham</v>
      </c>
      <c r="U114" s="78" t="str">
        <f>VLOOKUP(Table5[[#This Row],[ODS Code]],Lookup!A:E,3,FALSE)</f>
        <v>H&amp;F Central PCN</v>
      </c>
      <c r="V114" s="78" t="str">
        <f>VLOOKUP(Table5[[#This Row],[ODS Code]],Lookup!A:F,2,FALSE)</f>
        <v>Ashchurch Surgery</v>
      </c>
      <c r="W114" s="78" t="str">
        <f>VLOOKUP(Table5[[#This Row],[ODS Code]],Lookup!A:G,5,FALSE)</f>
        <v>E85032</v>
      </c>
    </row>
    <row r="115" spans="1:23" x14ac:dyDescent="0.35">
      <c r="A115" s="80">
        <v>45383</v>
      </c>
      <c r="B115" t="s">
        <v>146</v>
      </c>
      <c r="C115" t="s">
        <v>954</v>
      </c>
      <c r="D115" t="s">
        <v>953</v>
      </c>
      <c r="E115" t="s">
        <v>854</v>
      </c>
      <c r="F115" s="78">
        <v>1</v>
      </c>
      <c r="G115" s="78">
        <v>4</v>
      </c>
      <c r="H115" s="78">
        <v>0</v>
      </c>
      <c r="I115" s="78">
        <v>0</v>
      </c>
      <c r="J115" s="78">
        <v>1</v>
      </c>
      <c r="K115" s="78">
        <v>4</v>
      </c>
      <c r="L115" s="78">
        <v>0</v>
      </c>
      <c r="M115" s="78">
        <v>0</v>
      </c>
      <c r="N115" s="78">
        <v>0</v>
      </c>
      <c r="O115" s="78">
        <v>0</v>
      </c>
      <c r="P115" s="78">
        <v>0</v>
      </c>
      <c r="Q115" s="78">
        <v>0</v>
      </c>
      <c r="R115" s="79">
        <v>0</v>
      </c>
      <c r="S115" s="79">
        <v>0</v>
      </c>
      <c r="T115" s="78" t="str">
        <f>VLOOKUP(Table5[[#This Row],[ODS Code]],Lookup!A:D,4,FALSE)</f>
        <v>Hammersmith &amp; Fulham</v>
      </c>
      <c r="U115" s="78" t="str">
        <f>VLOOKUP(Table5[[#This Row],[ODS Code]],Lookup!A:E,3,FALSE)</f>
        <v>H&amp;F Central PCN</v>
      </c>
      <c r="V115" s="78" t="str">
        <f>VLOOKUP(Table5[[#This Row],[ODS Code]],Lookup!A:F,2,FALSE)</f>
        <v>Hammersmith Bridge Surgery</v>
      </c>
      <c r="W115" s="78" t="str">
        <f>VLOOKUP(Table5[[#This Row],[ODS Code]],Lookup!A:G,5,FALSE)</f>
        <v>E85033</v>
      </c>
    </row>
    <row r="116" spans="1:23" x14ac:dyDescent="0.35">
      <c r="A116" s="80">
        <v>45383</v>
      </c>
      <c r="B116" t="s">
        <v>224</v>
      </c>
      <c r="C116" t="s">
        <v>955</v>
      </c>
      <c r="D116" t="s">
        <v>953</v>
      </c>
      <c r="E116" t="s">
        <v>854</v>
      </c>
      <c r="F116" s="78">
        <v>204</v>
      </c>
      <c r="G116" s="78">
        <v>612</v>
      </c>
      <c r="H116" s="78">
        <v>19</v>
      </c>
      <c r="I116" s="78">
        <v>57</v>
      </c>
      <c r="J116" s="78">
        <v>97</v>
      </c>
      <c r="K116" s="78">
        <v>291</v>
      </c>
      <c r="L116" s="78">
        <v>58</v>
      </c>
      <c r="M116" s="78">
        <v>174</v>
      </c>
      <c r="N116" s="78">
        <v>18</v>
      </c>
      <c r="O116" s="78">
        <v>54</v>
      </c>
      <c r="P116" s="78">
        <v>12</v>
      </c>
      <c r="Q116" s="78">
        <v>36</v>
      </c>
      <c r="R116" s="79">
        <v>5.8823529411764705E-2</v>
      </c>
      <c r="S116" s="79">
        <v>5.8823529411764705E-2</v>
      </c>
      <c r="T116" s="78" t="str">
        <f>VLOOKUP(Table5[[#This Row],[ODS Code]],Lookup!A:D,4,FALSE)</f>
        <v>Hammersmith &amp; Fulham</v>
      </c>
      <c r="U116" s="78" t="str">
        <f>VLOOKUP(Table5[[#This Row],[ODS Code]],Lookup!A:E,3,FALSE)</f>
        <v>H&amp;F Central PCN</v>
      </c>
      <c r="V116" s="78" t="str">
        <f>VLOOKUP(Table5[[#This Row],[ODS Code]],Lookup!A:F,2,FALSE)</f>
        <v>82 Lillie Road Surgery</v>
      </c>
      <c r="W116" s="78" t="str">
        <f>VLOOKUP(Table5[[#This Row],[ODS Code]],Lookup!A:G,5,FALSE)</f>
        <v>E85008</v>
      </c>
    </row>
    <row r="117" spans="1:23" x14ac:dyDescent="0.35">
      <c r="A117" s="80">
        <v>45383</v>
      </c>
      <c r="B117" t="s">
        <v>297</v>
      </c>
      <c r="C117" t="s">
        <v>296</v>
      </c>
      <c r="D117" t="s">
        <v>953</v>
      </c>
      <c r="E117" t="s">
        <v>854</v>
      </c>
      <c r="F117" s="78">
        <v>853</v>
      </c>
      <c r="G117" s="78">
        <v>1918</v>
      </c>
      <c r="H117" s="78">
        <v>56</v>
      </c>
      <c r="I117" s="78">
        <v>130</v>
      </c>
      <c r="J117" s="78">
        <v>377</v>
      </c>
      <c r="K117" s="78">
        <v>862</v>
      </c>
      <c r="L117" s="78">
        <v>239</v>
      </c>
      <c r="M117" s="78">
        <v>522</v>
      </c>
      <c r="N117" s="78">
        <v>82</v>
      </c>
      <c r="O117" s="78">
        <v>184</v>
      </c>
      <c r="P117" s="78">
        <v>99</v>
      </c>
      <c r="Q117" s="78">
        <v>220</v>
      </c>
      <c r="R117" s="79">
        <v>0.1160609613130129</v>
      </c>
      <c r="S117" s="79">
        <v>0.11470281543274244</v>
      </c>
      <c r="T117" s="78" t="str">
        <f>VLOOKUP(Table5[[#This Row],[ODS Code]],Lookup!A:D,4,FALSE)</f>
        <v>Hammersmith &amp; Fulham</v>
      </c>
      <c r="U117" s="78" t="str">
        <f>VLOOKUP(Table5[[#This Row],[ODS Code]],Lookup!A:E,3,FALSE)</f>
        <v>H&amp;F Central PCN</v>
      </c>
      <c r="V117" s="78" t="str">
        <f>VLOOKUP(Table5[[#This Row],[ODS Code]],Lookup!A:F,2,FALSE)</f>
        <v>Sterndale Surgery</v>
      </c>
      <c r="W117" s="78" t="str">
        <f>VLOOKUP(Table5[[#This Row],[ODS Code]],Lookup!A:G,5,FALSE)</f>
        <v>E85125</v>
      </c>
    </row>
    <row r="118" spans="1:23" x14ac:dyDescent="0.35">
      <c r="A118" s="80">
        <v>45383</v>
      </c>
      <c r="B118" t="s">
        <v>396</v>
      </c>
      <c r="C118" t="s">
        <v>956</v>
      </c>
      <c r="D118" t="s">
        <v>953</v>
      </c>
      <c r="E118" t="s">
        <v>854</v>
      </c>
      <c r="F118" s="78">
        <v>1326</v>
      </c>
      <c r="G118" s="78">
        <v>4889</v>
      </c>
      <c r="H118" s="78">
        <v>97</v>
      </c>
      <c r="I118" s="78">
        <v>365</v>
      </c>
      <c r="J118" s="78">
        <v>800</v>
      </c>
      <c r="K118" s="78">
        <v>2943</v>
      </c>
      <c r="L118" s="78">
        <v>265</v>
      </c>
      <c r="M118" s="78">
        <v>972</v>
      </c>
      <c r="N118" s="78">
        <v>89</v>
      </c>
      <c r="O118" s="78">
        <v>324</v>
      </c>
      <c r="P118" s="78">
        <v>75</v>
      </c>
      <c r="Q118" s="78">
        <v>285</v>
      </c>
      <c r="R118" s="79">
        <v>5.6561085972850679E-2</v>
      </c>
      <c r="S118" s="79">
        <v>5.8294129678870932E-2</v>
      </c>
      <c r="T118" s="78" t="str">
        <f>VLOOKUP(Table5[[#This Row],[ODS Code]],Lookup!A:D,4,FALSE)</f>
        <v>Hammersmith &amp; Fulham</v>
      </c>
      <c r="U118" s="78" t="str">
        <f>VLOOKUP(Table5[[#This Row],[ODS Code]],Lookup!A:E,3,FALSE)</f>
        <v>H&amp;F Central PCN</v>
      </c>
      <c r="V118" s="78" t="str">
        <f>VLOOKUP(Table5[[#This Row],[ODS Code]],Lookup!A:F,2,FALSE)</f>
        <v>Brook Green Surgery</v>
      </c>
      <c r="W118" s="78" t="str">
        <f>VLOOKUP(Table5[[#This Row],[ODS Code]],Lookup!A:G,5,FALSE)</f>
        <v>E85074</v>
      </c>
    </row>
    <row r="119" spans="1:23" x14ac:dyDescent="0.35">
      <c r="A119" s="80">
        <v>45383</v>
      </c>
      <c r="B119" t="s">
        <v>50</v>
      </c>
      <c r="C119" t="s">
        <v>49</v>
      </c>
      <c r="D119" t="s">
        <v>957</v>
      </c>
      <c r="E119" t="s">
        <v>854</v>
      </c>
      <c r="F119" s="78">
        <v>5349</v>
      </c>
      <c r="G119" s="78">
        <v>17181</v>
      </c>
      <c r="H119" s="78">
        <v>330</v>
      </c>
      <c r="I119" s="78">
        <v>1050</v>
      </c>
      <c r="J119" s="78">
        <v>2667</v>
      </c>
      <c r="K119" s="78">
        <v>8643</v>
      </c>
      <c r="L119" s="78">
        <v>1694</v>
      </c>
      <c r="M119" s="78">
        <v>5380</v>
      </c>
      <c r="N119" s="78">
        <v>395</v>
      </c>
      <c r="O119" s="78">
        <v>1270</v>
      </c>
      <c r="P119" s="78">
        <v>263</v>
      </c>
      <c r="Q119" s="78">
        <v>838</v>
      </c>
      <c r="R119" s="79">
        <v>4.9168068797906153E-2</v>
      </c>
      <c r="S119" s="79">
        <v>4.8774809382457367E-2</v>
      </c>
      <c r="T119" s="78" t="str">
        <f>VLOOKUP(Table5[[#This Row],[ODS Code]],Lookup!A:D,4,FALSE)</f>
        <v>Hammersmith &amp; Fulham</v>
      </c>
      <c r="U119" s="78" t="str">
        <f>VLOOKUP(Table5[[#This Row],[ODS Code]],Lookup!A:E,3,FALSE)</f>
        <v>H&amp;F Partnership PCN</v>
      </c>
      <c r="V119" s="78" t="str">
        <f>VLOOKUP(Table5[[#This Row],[ODS Code]],Lookup!A:F,2,FALSE)</f>
        <v>Brook Green Medical Centre</v>
      </c>
      <c r="W119" s="78" t="str">
        <f>VLOOKUP(Table5[[#This Row],[ODS Code]],Lookup!A:G,5,FALSE)</f>
        <v>E85020</v>
      </c>
    </row>
    <row r="120" spans="1:23" x14ac:dyDescent="0.35">
      <c r="A120" s="80">
        <v>45383</v>
      </c>
      <c r="B120" t="s">
        <v>223</v>
      </c>
      <c r="C120" t="s">
        <v>222</v>
      </c>
      <c r="D120" t="s">
        <v>957</v>
      </c>
      <c r="E120" t="s">
        <v>854</v>
      </c>
      <c r="F120" s="78">
        <v>4881</v>
      </c>
      <c r="G120" s="78">
        <v>14750</v>
      </c>
      <c r="H120" s="78">
        <v>268</v>
      </c>
      <c r="I120" s="78">
        <v>805</v>
      </c>
      <c r="J120" s="78">
        <v>2749</v>
      </c>
      <c r="K120" s="78">
        <v>8336</v>
      </c>
      <c r="L120" s="78">
        <v>1259</v>
      </c>
      <c r="M120" s="78">
        <v>3803</v>
      </c>
      <c r="N120" s="78">
        <v>321</v>
      </c>
      <c r="O120" s="78">
        <v>956</v>
      </c>
      <c r="P120" s="78">
        <v>284</v>
      </c>
      <c r="Q120" s="78">
        <v>850</v>
      </c>
      <c r="R120" s="79">
        <v>5.8184798197090763E-2</v>
      </c>
      <c r="S120" s="79">
        <v>5.7627118644067797E-2</v>
      </c>
      <c r="T120" s="78" t="str">
        <f>VLOOKUP(Table5[[#This Row],[ODS Code]],Lookup!A:D,4,FALSE)</f>
        <v>Hammersmith &amp; Fulham</v>
      </c>
      <c r="U120" s="78" t="str">
        <f>VLOOKUP(Table5[[#This Row],[ODS Code]],Lookup!A:E,3,FALSE)</f>
        <v>H&amp;F Partnership PCN</v>
      </c>
      <c r="V120" s="78" t="str">
        <f>VLOOKUP(Table5[[#This Row],[ODS Code]],Lookup!A:F,2,FALSE)</f>
        <v>North End Medical Centre</v>
      </c>
      <c r="W120" s="78" t="str">
        <f>VLOOKUP(Table5[[#This Row],[ODS Code]],Lookup!A:G,5,FALSE)</f>
        <v>E85003</v>
      </c>
    </row>
    <row r="121" spans="1:23" x14ac:dyDescent="0.35">
      <c r="A121" s="80">
        <v>45383</v>
      </c>
      <c r="B121" t="s">
        <v>236</v>
      </c>
      <c r="C121" t="s">
        <v>235</v>
      </c>
      <c r="D121" t="s">
        <v>957</v>
      </c>
      <c r="E121" t="s">
        <v>854</v>
      </c>
      <c r="F121" s="78">
        <v>3034</v>
      </c>
      <c r="G121" s="78">
        <v>9134</v>
      </c>
      <c r="H121" s="78">
        <v>260</v>
      </c>
      <c r="I121" s="78">
        <v>778</v>
      </c>
      <c r="J121" s="78">
        <v>1058</v>
      </c>
      <c r="K121" s="78">
        <v>3238</v>
      </c>
      <c r="L121" s="78">
        <v>1097</v>
      </c>
      <c r="M121" s="78">
        <v>3276</v>
      </c>
      <c r="N121" s="78">
        <v>315</v>
      </c>
      <c r="O121" s="78">
        <v>936</v>
      </c>
      <c r="P121" s="78">
        <v>304</v>
      </c>
      <c r="Q121" s="78">
        <v>906</v>
      </c>
      <c r="R121" s="79">
        <v>0.1001977587343441</v>
      </c>
      <c r="S121" s="79">
        <v>9.9189840157652726E-2</v>
      </c>
      <c r="T121" s="78" t="str">
        <f>VLOOKUP(Table5[[#This Row],[ODS Code]],Lookup!A:D,4,FALSE)</f>
        <v>Hammersmith &amp; Fulham</v>
      </c>
      <c r="U121" s="78" t="str">
        <f>VLOOKUP(Table5[[#This Row],[ODS Code]],Lookup!A:E,3,FALSE)</f>
        <v>H&amp;F Partnership PCN</v>
      </c>
      <c r="V121" s="78" t="str">
        <f>VLOOKUP(Table5[[#This Row],[ODS Code]],Lookup!A:F,2,FALSE)</f>
        <v>Park Medical Centre</v>
      </c>
      <c r="W121" s="78" t="str">
        <f>VLOOKUP(Table5[[#This Row],[ODS Code]],Lookup!A:G,5,FALSE)</f>
        <v>E85636</v>
      </c>
    </row>
    <row r="122" spans="1:23" x14ac:dyDescent="0.35">
      <c r="A122" s="80">
        <v>45383</v>
      </c>
      <c r="B122" t="s">
        <v>258</v>
      </c>
      <c r="C122" t="s">
        <v>958</v>
      </c>
      <c r="D122" t="s">
        <v>957</v>
      </c>
      <c r="E122" t="s">
        <v>854</v>
      </c>
      <c r="F122" s="78">
        <v>2894</v>
      </c>
      <c r="G122" s="78">
        <v>8777</v>
      </c>
      <c r="H122" s="78">
        <v>179</v>
      </c>
      <c r="I122" s="78">
        <v>535</v>
      </c>
      <c r="J122" s="78">
        <v>1361</v>
      </c>
      <c r="K122" s="78">
        <v>4193</v>
      </c>
      <c r="L122" s="78">
        <v>945</v>
      </c>
      <c r="M122" s="78">
        <v>2826</v>
      </c>
      <c r="N122" s="78">
        <v>217</v>
      </c>
      <c r="O122" s="78">
        <v>647</v>
      </c>
      <c r="P122" s="78">
        <v>192</v>
      </c>
      <c r="Q122" s="78">
        <v>576</v>
      </c>
      <c r="R122" s="79">
        <v>6.6344160331720803E-2</v>
      </c>
      <c r="S122" s="79">
        <v>6.5626068132619342E-2</v>
      </c>
      <c r="T122" s="78" t="str">
        <f>VLOOKUP(Table5[[#This Row],[ODS Code]],Lookup!A:D,4,FALSE)</f>
        <v>Hammersmith &amp; Fulham</v>
      </c>
      <c r="U122" s="78" t="str">
        <f>VLOOKUP(Table5[[#This Row],[ODS Code]],Lookup!A:E,3,FALSE)</f>
        <v>H&amp;F Partnership PCN</v>
      </c>
      <c r="V122" s="78" t="str">
        <f>VLOOKUP(Table5[[#This Row],[ODS Code]],Lookup!A:F,2,FALSE)</f>
        <v>Richford Gate Medical Practice</v>
      </c>
      <c r="W122" s="78" t="str">
        <f>VLOOKUP(Table5[[#This Row],[ODS Code]],Lookup!A:G,5,FALSE)</f>
        <v>E85016</v>
      </c>
    </row>
    <row r="123" spans="1:23" x14ac:dyDescent="0.35">
      <c r="A123" s="80">
        <v>45383</v>
      </c>
      <c r="B123" t="s">
        <v>312</v>
      </c>
      <c r="C123" t="s">
        <v>311</v>
      </c>
      <c r="D123" t="s">
        <v>957</v>
      </c>
      <c r="E123" t="s">
        <v>854</v>
      </c>
      <c r="F123" s="78">
        <v>3162</v>
      </c>
      <c r="G123" s="78">
        <v>9479</v>
      </c>
      <c r="H123" s="78">
        <v>183</v>
      </c>
      <c r="I123" s="78">
        <v>537</v>
      </c>
      <c r="J123" s="78">
        <v>1633</v>
      </c>
      <c r="K123" s="78">
        <v>4944</v>
      </c>
      <c r="L123" s="78">
        <v>954</v>
      </c>
      <c r="M123" s="78">
        <v>2836</v>
      </c>
      <c r="N123" s="78">
        <v>206</v>
      </c>
      <c r="O123" s="78">
        <v>607</v>
      </c>
      <c r="P123" s="78">
        <v>186</v>
      </c>
      <c r="Q123" s="78">
        <v>555</v>
      </c>
      <c r="R123" s="79">
        <v>5.8823529411764705E-2</v>
      </c>
      <c r="S123" s="79">
        <v>5.8550480008439709E-2</v>
      </c>
      <c r="T123" s="78" t="str">
        <f>VLOOKUP(Table5[[#This Row],[ODS Code]],Lookup!A:D,4,FALSE)</f>
        <v>Hammersmith &amp; Fulham</v>
      </c>
      <c r="U123" s="78" t="str">
        <f>VLOOKUP(Table5[[#This Row],[ODS Code]],Lookup!A:E,3,FALSE)</f>
        <v>H&amp;F Partnership PCN</v>
      </c>
      <c r="V123" s="78" t="str">
        <f>VLOOKUP(Table5[[#This Row],[ODS Code]],Lookup!A:F,2,FALSE)</f>
        <v>The Bush Doctors</v>
      </c>
      <c r="W123" s="78" t="str">
        <f>VLOOKUP(Table5[[#This Row],[ODS Code]],Lookup!A:G,5,FALSE)</f>
        <v>E85055</v>
      </c>
    </row>
    <row r="124" spans="1:23" x14ac:dyDescent="0.35">
      <c r="A124" s="80">
        <v>45383</v>
      </c>
      <c r="B124" t="s">
        <v>73</v>
      </c>
      <c r="C124" t="s">
        <v>959</v>
      </c>
      <c r="D124" t="s">
        <v>960</v>
      </c>
      <c r="E124" t="s">
        <v>854</v>
      </c>
      <c r="F124" s="78">
        <v>0</v>
      </c>
      <c r="G124" s="78">
        <v>0</v>
      </c>
      <c r="H124" s="78">
        <v>0</v>
      </c>
      <c r="I124" s="78">
        <v>0</v>
      </c>
      <c r="J124" s="78">
        <v>0</v>
      </c>
      <c r="K124" s="78">
        <v>0</v>
      </c>
      <c r="L124" s="78">
        <v>0</v>
      </c>
      <c r="M124" s="78">
        <v>0</v>
      </c>
      <c r="N124" s="78">
        <v>0</v>
      </c>
      <c r="O124" s="78">
        <v>0</v>
      </c>
      <c r="P124" s="78">
        <v>0</v>
      </c>
      <c r="Q124" s="78">
        <v>0</v>
      </c>
      <c r="R124" s="79">
        <v>0</v>
      </c>
      <c r="S124" s="79">
        <v>0</v>
      </c>
      <c r="T124" s="78" t="str">
        <f>VLOOKUP(Table5[[#This Row],[ODS Code]],Lookup!A:D,4,FALSE)</f>
        <v>Brent</v>
      </c>
      <c r="U124" s="78" t="str">
        <f>VLOOKUP(Table5[[#This Row],[ODS Code]],Lookup!A:E,3,FALSE)</f>
        <v>Harness North</v>
      </c>
      <c r="V124" s="78" t="str">
        <f>VLOOKUP(Table5[[#This Row],[ODS Code]],Lookup!A:F,2,FALSE)</f>
        <v>CHURCH LANE SURGERY</v>
      </c>
      <c r="W124" s="78" t="str">
        <f>VLOOKUP(Table5[[#This Row],[ODS Code]],Lookup!A:G,5,FALSE)</f>
        <v>E84067</v>
      </c>
    </row>
    <row r="125" spans="1:23" x14ac:dyDescent="0.35">
      <c r="A125" s="80">
        <v>45383</v>
      </c>
      <c r="B125" t="s">
        <v>201</v>
      </c>
      <c r="C125" t="s">
        <v>961</v>
      </c>
      <c r="D125" t="s">
        <v>960</v>
      </c>
      <c r="E125" t="s">
        <v>854</v>
      </c>
      <c r="F125" s="78">
        <v>0</v>
      </c>
      <c r="G125" s="78">
        <v>0</v>
      </c>
      <c r="H125" s="78">
        <v>0</v>
      </c>
      <c r="I125" s="78">
        <v>0</v>
      </c>
      <c r="J125" s="78">
        <v>0</v>
      </c>
      <c r="K125" s="78">
        <v>0</v>
      </c>
      <c r="L125" s="78">
        <v>0</v>
      </c>
      <c r="M125" s="78">
        <v>0</v>
      </c>
      <c r="N125" s="78">
        <v>0</v>
      </c>
      <c r="O125" s="78">
        <v>0</v>
      </c>
      <c r="P125" s="78">
        <v>0</v>
      </c>
      <c r="Q125" s="78">
        <v>0</v>
      </c>
      <c r="R125" s="79">
        <v>0</v>
      </c>
      <c r="S125" s="79">
        <v>0</v>
      </c>
      <c r="T125" s="78" t="str">
        <f>VLOOKUP(Table5[[#This Row],[ODS Code]],Lookup!A:D,4,FALSE)</f>
        <v>Brent</v>
      </c>
      <c r="U125" s="78" t="str">
        <f>VLOOKUP(Table5[[#This Row],[ODS Code]],Lookup!A:E,3,FALSE)</f>
        <v>Harness North</v>
      </c>
      <c r="V125" s="78" t="str">
        <f>VLOOKUP(Table5[[#This Row],[ODS Code]],Lookup!A:F,2,FALSE)</f>
        <v>LANFRANC MEDICAL CENTRE</v>
      </c>
      <c r="W125" s="78" t="str">
        <f>VLOOKUP(Table5[[#This Row],[ODS Code]],Lookup!A:G,5,FALSE)</f>
        <v>E84083</v>
      </c>
    </row>
    <row r="126" spans="1:23" x14ac:dyDescent="0.35">
      <c r="A126" s="80">
        <v>45383</v>
      </c>
      <c r="B126" t="s">
        <v>239</v>
      </c>
      <c r="C126" t="s">
        <v>962</v>
      </c>
      <c r="D126" t="s">
        <v>960</v>
      </c>
      <c r="E126" t="s">
        <v>854</v>
      </c>
      <c r="F126" s="78">
        <v>0</v>
      </c>
      <c r="G126" s="78">
        <v>0</v>
      </c>
      <c r="H126" s="78">
        <v>0</v>
      </c>
      <c r="I126" s="78">
        <v>0</v>
      </c>
      <c r="J126" s="78">
        <v>0</v>
      </c>
      <c r="K126" s="78">
        <v>0</v>
      </c>
      <c r="L126" s="78">
        <v>0</v>
      </c>
      <c r="M126" s="78">
        <v>0</v>
      </c>
      <c r="N126" s="78">
        <v>0</v>
      </c>
      <c r="O126" s="78">
        <v>0</v>
      </c>
      <c r="P126" s="78">
        <v>0</v>
      </c>
      <c r="Q126" s="78">
        <v>0</v>
      </c>
      <c r="R126" s="79">
        <v>0</v>
      </c>
      <c r="S126" s="79">
        <v>0</v>
      </c>
      <c r="T126" s="78" t="str">
        <f>VLOOKUP(Table5[[#This Row],[ODS Code]],Lookup!A:D,4,FALSE)</f>
        <v>Brent</v>
      </c>
      <c r="U126" s="78" t="str">
        <f>VLOOKUP(Table5[[#This Row],[ODS Code]],Lookup!A:E,3,FALSE)</f>
        <v>Harness North</v>
      </c>
      <c r="V126" s="78" t="str">
        <f>VLOOKUP(Table5[[#This Row],[ODS Code]],Lookup!A:F,2,FALSE)</f>
        <v>PEARL MEDICAL PRACTICE</v>
      </c>
      <c r="W126" s="78" t="str">
        <f>VLOOKUP(Table5[[#This Row],[ODS Code]],Lookup!A:G,5,FALSE)</f>
        <v>E84701</v>
      </c>
    </row>
    <row r="127" spans="1:23" x14ac:dyDescent="0.35">
      <c r="A127" s="80">
        <v>45383</v>
      </c>
      <c r="B127" t="s">
        <v>250</v>
      </c>
      <c r="C127" t="s">
        <v>249</v>
      </c>
      <c r="D127" t="s">
        <v>960</v>
      </c>
      <c r="E127" t="s">
        <v>854</v>
      </c>
      <c r="F127" s="78">
        <v>0</v>
      </c>
      <c r="G127" s="78">
        <v>0</v>
      </c>
      <c r="H127" s="78">
        <v>0</v>
      </c>
      <c r="I127" s="78">
        <v>0</v>
      </c>
      <c r="J127" s="78">
        <v>0</v>
      </c>
      <c r="K127" s="78">
        <v>0</v>
      </c>
      <c r="L127" s="78">
        <v>0</v>
      </c>
      <c r="M127" s="78">
        <v>0</v>
      </c>
      <c r="N127" s="78">
        <v>0</v>
      </c>
      <c r="O127" s="78">
        <v>0</v>
      </c>
      <c r="P127" s="78">
        <v>0</v>
      </c>
      <c r="Q127" s="78">
        <v>0</v>
      </c>
      <c r="R127" s="79">
        <v>0</v>
      </c>
      <c r="S127" s="79">
        <v>0</v>
      </c>
      <c r="T127" s="78" t="str">
        <f>VLOOKUP(Table5[[#This Row],[ODS Code]],Lookup!A:D,4,FALSE)</f>
        <v>Brent</v>
      </c>
      <c r="U127" s="78" t="str">
        <f>VLOOKUP(Table5[[#This Row],[ODS Code]],Lookup!A:E,3,FALSE)</f>
        <v>Harness North</v>
      </c>
      <c r="V127" s="78" t="str">
        <f>VLOOKUP(Table5[[#This Row],[ODS Code]],Lookup!A:F,2,FALSE)</f>
        <v>Preston Hill Surgery</v>
      </c>
      <c r="W127" s="78" t="str">
        <f>VLOOKUP(Table5[[#This Row],[ODS Code]],Lookup!A:G,5,FALSE)</f>
        <v>E84030</v>
      </c>
    </row>
    <row r="128" spans="1:23" x14ac:dyDescent="0.35">
      <c r="A128" s="80">
        <v>45383</v>
      </c>
      <c r="B128" t="s">
        <v>251</v>
      </c>
      <c r="C128" t="s">
        <v>963</v>
      </c>
      <c r="D128" t="s">
        <v>960</v>
      </c>
      <c r="E128" t="s">
        <v>854</v>
      </c>
      <c r="F128" s="78">
        <v>6</v>
      </c>
      <c r="G128" s="78">
        <v>18</v>
      </c>
      <c r="H128" s="78">
        <v>0</v>
      </c>
      <c r="I128" s="78">
        <v>0</v>
      </c>
      <c r="J128" s="78">
        <v>3</v>
      </c>
      <c r="K128" s="78">
        <v>9</v>
      </c>
      <c r="L128" s="78">
        <v>2</v>
      </c>
      <c r="M128" s="78">
        <v>6</v>
      </c>
      <c r="N128" s="78">
        <v>0</v>
      </c>
      <c r="O128" s="78">
        <v>0</v>
      </c>
      <c r="P128" s="78">
        <v>1</v>
      </c>
      <c r="Q128" s="78">
        <v>3</v>
      </c>
      <c r="R128" s="79">
        <v>0.16666666666666666</v>
      </c>
      <c r="S128" s="79">
        <v>0.16666666666666666</v>
      </c>
      <c r="T128" s="78" t="str">
        <f>VLOOKUP(Table5[[#This Row],[ODS Code]],Lookup!A:D,4,FALSE)</f>
        <v>Brent</v>
      </c>
      <c r="U128" s="78" t="str">
        <f>VLOOKUP(Table5[[#This Row],[ODS Code]],Lookup!A:E,3,FALSE)</f>
        <v>Harness North</v>
      </c>
      <c r="V128" s="78" t="str">
        <f>VLOOKUP(Table5[[#This Row],[ODS Code]],Lookup!A:F,2,FALSE)</f>
        <v>PRESTON MEDICAL CENTRE</v>
      </c>
      <c r="W128" s="78" t="str">
        <f>VLOOKUP(Table5[[#This Row],[ODS Code]],Lookup!A:G,5,FALSE)</f>
        <v>E84678</v>
      </c>
    </row>
    <row r="129" spans="1:23" x14ac:dyDescent="0.35">
      <c r="A129" s="80">
        <v>45383</v>
      </c>
      <c r="B129" t="s">
        <v>274</v>
      </c>
      <c r="C129" t="s">
        <v>964</v>
      </c>
      <c r="D129" t="s">
        <v>960</v>
      </c>
      <c r="E129" t="s">
        <v>854</v>
      </c>
      <c r="F129" s="78">
        <v>0</v>
      </c>
      <c r="G129" s="78">
        <v>0</v>
      </c>
      <c r="H129" s="78">
        <v>0</v>
      </c>
      <c r="I129" s="78">
        <v>0</v>
      </c>
      <c r="J129" s="78">
        <v>0</v>
      </c>
      <c r="K129" s="78">
        <v>0</v>
      </c>
      <c r="L129" s="78">
        <v>0</v>
      </c>
      <c r="M129" s="78">
        <v>0</v>
      </c>
      <c r="N129" s="78">
        <v>0</v>
      </c>
      <c r="O129" s="78">
        <v>0</v>
      </c>
      <c r="P129" s="78">
        <v>0</v>
      </c>
      <c r="Q129" s="78">
        <v>0</v>
      </c>
      <c r="R129" s="79">
        <v>0</v>
      </c>
      <c r="S129" s="79">
        <v>0</v>
      </c>
      <c r="T129" s="78" t="str">
        <f>VLOOKUP(Table5[[#This Row],[ODS Code]],Lookup!A:D,4,FALSE)</f>
        <v>Brent</v>
      </c>
      <c r="U129" s="78" t="str">
        <f>VLOOKUP(Table5[[#This Row],[ODS Code]],Lookup!A:E,3,FALSE)</f>
        <v>Harness North</v>
      </c>
      <c r="V129" s="78" t="str">
        <f>VLOOKUP(Table5[[#This Row],[ODS Code]],Lookup!A:F,2,FALSE)</f>
        <v>SMS MEDICAL PRACTICE</v>
      </c>
      <c r="W129" s="78" t="str">
        <f>VLOOKUP(Table5[[#This Row],[ODS Code]],Lookup!A:G,5,FALSE)</f>
        <v>Y01090</v>
      </c>
    </row>
    <row r="130" spans="1:23" x14ac:dyDescent="0.35">
      <c r="A130" s="80">
        <v>45383</v>
      </c>
      <c r="B130" t="s">
        <v>370</v>
      </c>
      <c r="C130" t="s">
        <v>965</v>
      </c>
      <c r="D130" t="s">
        <v>960</v>
      </c>
      <c r="E130" t="s">
        <v>854</v>
      </c>
      <c r="F130" s="78">
        <v>0</v>
      </c>
      <c r="G130" s="78">
        <v>0</v>
      </c>
      <c r="H130" s="78">
        <v>0</v>
      </c>
      <c r="I130" s="78">
        <v>0</v>
      </c>
      <c r="J130" s="78">
        <v>0</v>
      </c>
      <c r="K130" s="78">
        <v>0</v>
      </c>
      <c r="L130" s="78">
        <v>0</v>
      </c>
      <c r="M130" s="78">
        <v>0</v>
      </c>
      <c r="N130" s="78">
        <v>0</v>
      </c>
      <c r="O130" s="78">
        <v>0</v>
      </c>
      <c r="P130" s="78">
        <v>0</v>
      </c>
      <c r="Q130" s="78">
        <v>0</v>
      </c>
      <c r="R130" s="79">
        <v>0</v>
      </c>
      <c r="S130" s="79">
        <v>0</v>
      </c>
      <c r="T130" s="78" t="str">
        <f>VLOOKUP(Table5[[#This Row],[ODS Code]],Lookup!A:D,4,FALSE)</f>
        <v>Brent</v>
      </c>
      <c r="U130" s="78" t="str">
        <f>VLOOKUP(Table5[[#This Row],[ODS Code]],Lookup!A:E,3,FALSE)</f>
        <v>Harness North</v>
      </c>
      <c r="V130" s="78" t="str">
        <f>VLOOKUP(Table5[[#This Row],[ODS Code]],Lookup!A:F,2,FALSE)</f>
        <v>THE SUNFLOWER MEDICAL CENTRE</v>
      </c>
      <c r="W130" s="78" t="str">
        <f>VLOOKUP(Table5[[#This Row],[ODS Code]],Lookup!A:G,5,FALSE)</f>
        <v>E84626</v>
      </c>
    </row>
    <row r="131" spans="1:23" x14ac:dyDescent="0.35">
      <c r="A131" s="80">
        <v>45383</v>
      </c>
      <c r="B131" t="s">
        <v>371</v>
      </c>
      <c r="C131" t="s">
        <v>966</v>
      </c>
      <c r="D131" t="s">
        <v>960</v>
      </c>
      <c r="E131" t="s">
        <v>854</v>
      </c>
      <c r="F131" s="78">
        <v>0</v>
      </c>
      <c r="G131" s="78">
        <v>0</v>
      </c>
      <c r="H131" s="78">
        <v>0</v>
      </c>
      <c r="I131" s="78">
        <v>0</v>
      </c>
      <c r="J131" s="78">
        <v>0</v>
      </c>
      <c r="K131" s="78">
        <v>0</v>
      </c>
      <c r="L131" s="78">
        <v>0</v>
      </c>
      <c r="M131" s="78">
        <v>0</v>
      </c>
      <c r="N131" s="78">
        <v>0</v>
      </c>
      <c r="O131" s="78">
        <v>0</v>
      </c>
      <c r="P131" s="78">
        <v>0</v>
      </c>
      <c r="Q131" s="78">
        <v>0</v>
      </c>
      <c r="R131" s="79">
        <v>0</v>
      </c>
      <c r="S131" s="79">
        <v>0</v>
      </c>
      <c r="T131" s="78" t="str">
        <f>VLOOKUP(Table5[[#This Row],[ODS Code]],Lookup!A:D,4,FALSE)</f>
        <v>Brent</v>
      </c>
      <c r="U131" s="78" t="str">
        <f>VLOOKUP(Table5[[#This Row],[ODS Code]],Lookup!A:E,3,FALSE)</f>
        <v>Harness North</v>
      </c>
      <c r="V131" s="78" t="str">
        <f>VLOOKUP(Table5[[#This Row],[ODS Code]],Lookup!A:F,2,FALSE)</f>
        <v>THE SURGERY</v>
      </c>
      <c r="W131" s="78" t="str">
        <f>VLOOKUP(Table5[[#This Row],[ODS Code]],Lookup!A:G,5,FALSE)</f>
        <v>E84635</v>
      </c>
    </row>
    <row r="132" spans="1:23" x14ac:dyDescent="0.35">
      <c r="A132" s="80">
        <v>45383</v>
      </c>
      <c r="B132" t="s">
        <v>394</v>
      </c>
      <c r="C132" t="s">
        <v>967</v>
      </c>
      <c r="D132" t="s">
        <v>960</v>
      </c>
      <c r="E132" t="s">
        <v>854</v>
      </c>
      <c r="F132" s="78">
        <v>42211</v>
      </c>
      <c r="G132" s="78">
        <v>112685</v>
      </c>
      <c r="H132" s="78">
        <v>2836</v>
      </c>
      <c r="I132" s="78">
        <v>7550</v>
      </c>
      <c r="J132" s="78">
        <v>22338</v>
      </c>
      <c r="K132" s="78">
        <v>59738</v>
      </c>
      <c r="L132" s="78">
        <v>9726</v>
      </c>
      <c r="M132" s="78">
        <v>26038</v>
      </c>
      <c r="N132" s="78">
        <v>4731</v>
      </c>
      <c r="O132" s="78">
        <v>12273</v>
      </c>
      <c r="P132" s="78">
        <v>2580</v>
      </c>
      <c r="Q132" s="78">
        <v>7086</v>
      </c>
      <c r="R132" s="79">
        <v>6.112150861149937E-2</v>
      </c>
      <c r="S132" s="79">
        <v>6.2883258641345349E-2</v>
      </c>
      <c r="T132" s="78" t="str">
        <f>VLOOKUP(Table5[[#This Row],[ODS Code]],Lookup!A:D,4,FALSE)</f>
        <v>Brent</v>
      </c>
      <c r="U132" s="78" t="str">
        <f>VLOOKUP(Table5[[#This Row],[ODS Code]],Lookup!A:E,3,FALSE)</f>
        <v>Harness North</v>
      </c>
      <c r="V132" s="78" t="str">
        <f>VLOOKUP(Table5[[#This Row],[ODS Code]],Lookup!A:F,2,FALSE)</f>
        <v>WEMBLEY PARK DRIVE MEDICAL CENTRE</v>
      </c>
      <c r="W132" s="78" t="str">
        <f>VLOOKUP(Table5[[#This Row],[ODS Code]],Lookup!A:G,5,FALSE)</f>
        <v>E84709</v>
      </c>
    </row>
    <row r="133" spans="1:23" x14ac:dyDescent="0.35">
      <c r="A133" s="80">
        <v>45383</v>
      </c>
      <c r="B133" t="s">
        <v>406</v>
      </c>
      <c r="C133" t="s">
        <v>968</v>
      </c>
      <c r="D133" t="s">
        <v>960</v>
      </c>
      <c r="E133" t="s">
        <v>854</v>
      </c>
      <c r="F133" s="78">
        <v>160</v>
      </c>
      <c r="G133" s="78">
        <v>320</v>
      </c>
      <c r="H133" s="78">
        <v>19</v>
      </c>
      <c r="I133" s="78">
        <v>38</v>
      </c>
      <c r="J133" s="78">
        <v>81</v>
      </c>
      <c r="K133" s="78">
        <v>162</v>
      </c>
      <c r="L133" s="78">
        <v>36</v>
      </c>
      <c r="M133" s="78">
        <v>72</v>
      </c>
      <c r="N133" s="78">
        <v>17</v>
      </c>
      <c r="O133" s="78">
        <v>34</v>
      </c>
      <c r="P133" s="78">
        <v>7</v>
      </c>
      <c r="Q133" s="78">
        <v>14</v>
      </c>
      <c r="R133" s="79">
        <v>4.3749999999999997E-2</v>
      </c>
      <c r="S133" s="79">
        <v>4.3749999999999997E-2</v>
      </c>
      <c r="T133" s="78" t="str">
        <f>VLOOKUP(Table5[[#This Row],[ODS Code]],Lookup!A:D,4,FALSE)</f>
        <v>Brent</v>
      </c>
      <c r="U133" s="78" t="str">
        <f>VLOOKUP(Table5[[#This Row],[ODS Code]],Lookup!A:E,3,FALSE)</f>
        <v>Harness North</v>
      </c>
      <c r="V133" s="78" t="str">
        <f>VLOOKUP(Table5[[#This Row],[ODS Code]],Lookup!A:F,2,FALSE)</f>
        <v>WILLOW TREE FAMILY DOCTORS</v>
      </c>
      <c r="W133" s="78" t="str">
        <f>VLOOKUP(Table5[[#This Row],[ODS Code]],Lookup!A:G,5,FALSE)</f>
        <v>E84015</v>
      </c>
    </row>
    <row r="134" spans="1:23" x14ac:dyDescent="0.35">
      <c r="A134" s="80">
        <v>45383</v>
      </c>
      <c r="B134" t="s">
        <v>41</v>
      </c>
      <c r="C134" t="s">
        <v>969</v>
      </c>
      <c r="D134" t="s">
        <v>970</v>
      </c>
      <c r="E134" t="s">
        <v>854</v>
      </c>
      <c r="F134" s="78">
        <v>0</v>
      </c>
      <c r="G134" s="78">
        <v>0</v>
      </c>
      <c r="H134" s="78">
        <v>0</v>
      </c>
      <c r="I134" s="78">
        <v>0</v>
      </c>
      <c r="J134" s="78">
        <v>0</v>
      </c>
      <c r="K134" s="78">
        <v>0</v>
      </c>
      <c r="L134" s="78">
        <v>0</v>
      </c>
      <c r="M134" s="78">
        <v>0</v>
      </c>
      <c r="N134" s="78">
        <v>0</v>
      </c>
      <c r="O134" s="78">
        <v>0</v>
      </c>
      <c r="P134" s="78">
        <v>0</v>
      </c>
      <c r="Q134" s="78">
        <v>0</v>
      </c>
      <c r="R134" s="79">
        <v>0</v>
      </c>
      <c r="S134" s="79">
        <v>0</v>
      </c>
      <c r="T134" s="78" t="str">
        <f>VLOOKUP(Table5[[#This Row],[ODS Code]],Lookup!A:D,4,FALSE)</f>
        <v>Brent</v>
      </c>
      <c r="U134" s="78" t="str">
        <f>VLOOKUP(Table5[[#This Row],[ODS Code]],Lookup!A:E,3,FALSE)</f>
        <v>Harness South</v>
      </c>
      <c r="V134" s="78" t="str">
        <f>VLOOKUP(Table5[[#This Row],[ODS Code]],Lookup!A:F,2,FALSE)</f>
        <v>BRENTFIELD MEDICAL CENTRE</v>
      </c>
      <c r="W134" s="78" t="str">
        <f>VLOOKUP(Table5[[#This Row],[ODS Code]],Lookup!A:G,5,FALSE)</f>
        <v>E84031</v>
      </c>
    </row>
    <row r="135" spans="1:23" x14ac:dyDescent="0.35">
      <c r="A135" s="80">
        <v>45383</v>
      </c>
      <c r="B135" t="s">
        <v>72</v>
      </c>
      <c r="C135" t="s">
        <v>971</v>
      </c>
      <c r="D135" t="s">
        <v>970</v>
      </c>
      <c r="E135" t="s">
        <v>854</v>
      </c>
      <c r="F135" s="78">
        <v>0</v>
      </c>
      <c r="G135" s="78">
        <v>0</v>
      </c>
      <c r="H135" s="78">
        <v>0</v>
      </c>
      <c r="I135" s="78">
        <v>0</v>
      </c>
      <c r="J135" s="78">
        <v>0</v>
      </c>
      <c r="K135" s="78">
        <v>0</v>
      </c>
      <c r="L135" s="78">
        <v>0</v>
      </c>
      <c r="M135" s="78">
        <v>0</v>
      </c>
      <c r="N135" s="78">
        <v>0</v>
      </c>
      <c r="O135" s="78">
        <v>0</v>
      </c>
      <c r="P135" s="78">
        <v>0</v>
      </c>
      <c r="Q135" s="78">
        <v>0</v>
      </c>
      <c r="R135" s="79">
        <v>0</v>
      </c>
      <c r="S135" s="79">
        <v>0</v>
      </c>
      <c r="T135" s="78" t="str">
        <f>VLOOKUP(Table5[[#This Row],[ODS Code]],Lookup!A:D,4,FALSE)</f>
        <v>Brent</v>
      </c>
      <c r="U135" s="78" t="str">
        <f>VLOOKUP(Table5[[#This Row],[ODS Code]],Lookup!A:E,3,FALSE)</f>
        <v>Harness South</v>
      </c>
      <c r="V135" s="78" t="str">
        <f>VLOOKUP(Table5[[#This Row],[ODS Code]],Lookup!A:F,2,FALSE)</f>
        <v>CHURCH END MEDICAL CENTRE</v>
      </c>
      <c r="W135" s="78" t="str">
        <f>VLOOKUP(Table5[[#This Row],[ODS Code]],Lookup!A:G,5,FALSE)</f>
        <v>E84013</v>
      </c>
    </row>
    <row r="136" spans="1:23" x14ac:dyDescent="0.35">
      <c r="A136" s="80">
        <v>45383</v>
      </c>
      <c r="B136" t="s">
        <v>114</v>
      </c>
      <c r="C136" t="s">
        <v>972</v>
      </c>
      <c r="D136" t="s">
        <v>970</v>
      </c>
      <c r="E136" t="s">
        <v>854</v>
      </c>
      <c r="F136" s="78">
        <v>0</v>
      </c>
      <c r="G136" s="78">
        <v>0</v>
      </c>
      <c r="H136" s="78">
        <v>0</v>
      </c>
      <c r="I136" s="78">
        <v>0</v>
      </c>
      <c r="J136" s="78">
        <v>0</v>
      </c>
      <c r="K136" s="78">
        <v>0</v>
      </c>
      <c r="L136" s="78">
        <v>0</v>
      </c>
      <c r="M136" s="78">
        <v>0</v>
      </c>
      <c r="N136" s="78">
        <v>0</v>
      </c>
      <c r="O136" s="78">
        <v>0</v>
      </c>
      <c r="P136" s="78">
        <v>0</v>
      </c>
      <c r="Q136" s="78">
        <v>0</v>
      </c>
      <c r="R136" s="79">
        <v>0</v>
      </c>
      <c r="S136" s="79">
        <v>0</v>
      </c>
      <c r="T136" s="78" t="str">
        <f>VLOOKUP(Table5[[#This Row],[ODS Code]],Lookup!A:D,4,FALSE)</f>
        <v>Brent</v>
      </c>
      <c r="U136" s="78" t="str">
        <f>VLOOKUP(Table5[[#This Row],[ODS Code]],Lookup!A:E,3,FALSE)</f>
        <v>Harness South</v>
      </c>
      <c r="V136" s="78" t="str">
        <f>VLOOKUP(Table5[[#This Row],[ODS Code]],Lookup!A:F,2,FALSE)</f>
        <v>FORTY WILLOWS SURGERY</v>
      </c>
      <c r="W136" s="78" t="str">
        <f>VLOOKUP(Table5[[#This Row],[ODS Code]],Lookup!A:G,5,FALSE)</f>
        <v>E84002</v>
      </c>
    </row>
    <row r="137" spans="1:23" x14ac:dyDescent="0.35">
      <c r="A137" s="80">
        <v>45383</v>
      </c>
      <c r="B137" t="s">
        <v>115</v>
      </c>
      <c r="C137" t="s">
        <v>973</v>
      </c>
      <c r="D137" t="s">
        <v>970</v>
      </c>
      <c r="E137" t="s">
        <v>854</v>
      </c>
      <c r="F137" s="78">
        <v>8642</v>
      </c>
      <c r="G137" s="78">
        <v>16893</v>
      </c>
      <c r="H137" s="78">
        <v>363</v>
      </c>
      <c r="I137" s="78">
        <v>705</v>
      </c>
      <c r="J137" s="78">
        <v>5681</v>
      </c>
      <c r="K137" s="78">
        <v>11127</v>
      </c>
      <c r="L137" s="78">
        <v>1726</v>
      </c>
      <c r="M137" s="78">
        <v>3366</v>
      </c>
      <c r="N137" s="78">
        <v>440</v>
      </c>
      <c r="O137" s="78">
        <v>851</v>
      </c>
      <c r="P137" s="78">
        <v>432</v>
      </c>
      <c r="Q137" s="78">
        <v>844</v>
      </c>
      <c r="R137" s="79">
        <v>4.9988428604489703E-2</v>
      </c>
      <c r="S137" s="79">
        <v>4.996152252412242E-2</v>
      </c>
      <c r="T137" s="78" t="str">
        <f>VLOOKUP(Table5[[#This Row],[ODS Code]],Lookup!A:D,4,FALSE)</f>
        <v>Brent</v>
      </c>
      <c r="U137" s="78" t="str">
        <f>VLOOKUP(Table5[[#This Row],[ODS Code]],Lookup!A:E,3,FALSE)</f>
        <v>Harness South</v>
      </c>
      <c r="V137" s="78" t="str">
        <f>VLOOKUP(Table5[[#This Row],[ODS Code]],Lookup!A:F,2,FALSE)</f>
        <v>FREUCHEN MEDICAL CENTRE</v>
      </c>
      <c r="W137" s="78" t="str">
        <f>VLOOKUP(Table5[[#This Row],[ODS Code]],Lookup!A:G,5,FALSE)</f>
        <v>E84074</v>
      </c>
    </row>
    <row r="138" spans="1:23" x14ac:dyDescent="0.35">
      <c r="A138" s="80">
        <v>45383</v>
      </c>
      <c r="B138" t="s">
        <v>162</v>
      </c>
      <c r="C138" t="s">
        <v>974</v>
      </c>
      <c r="D138" t="s">
        <v>970</v>
      </c>
      <c r="E138" t="s">
        <v>854</v>
      </c>
      <c r="F138" s="78">
        <v>0</v>
      </c>
      <c r="G138" s="78">
        <v>0</v>
      </c>
      <c r="H138" s="78">
        <v>0</v>
      </c>
      <c r="I138" s="78">
        <v>0</v>
      </c>
      <c r="J138" s="78">
        <v>0</v>
      </c>
      <c r="K138" s="78">
        <v>0</v>
      </c>
      <c r="L138" s="78">
        <v>0</v>
      </c>
      <c r="M138" s="78">
        <v>0</v>
      </c>
      <c r="N138" s="78">
        <v>0</v>
      </c>
      <c r="O138" s="78">
        <v>0</v>
      </c>
      <c r="P138" s="78">
        <v>0</v>
      </c>
      <c r="Q138" s="78">
        <v>0</v>
      </c>
      <c r="R138" s="79">
        <v>0</v>
      </c>
      <c r="S138" s="79">
        <v>0</v>
      </c>
      <c r="T138" s="78" t="str">
        <f>VLOOKUP(Table5[[#This Row],[ODS Code]],Lookup!A:D,4,FALSE)</f>
        <v>Brent</v>
      </c>
      <c r="U138" s="78" t="str">
        <f>VLOOKUP(Table5[[#This Row],[ODS Code]],Lookup!A:E,3,FALSE)</f>
        <v>Harness South</v>
      </c>
      <c r="V138" s="78" t="str">
        <f>VLOOKUP(Table5[[#This Row],[ODS Code]],Lookup!A:F,2,FALSE)</f>
        <v>HILLTOP MEDICAL PRACTICE</v>
      </c>
      <c r="W138" s="78" t="str">
        <f>VLOOKUP(Table5[[#This Row],[ODS Code]],Lookup!A:G,5,FALSE)</f>
        <v>E84637</v>
      </c>
    </row>
    <row r="139" spans="1:23" x14ac:dyDescent="0.35">
      <c r="A139" s="80">
        <v>45383</v>
      </c>
      <c r="B139" t="s">
        <v>233</v>
      </c>
      <c r="C139" t="s">
        <v>975</v>
      </c>
      <c r="D139" t="s">
        <v>970</v>
      </c>
      <c r="E139" t="s">
        <v>854</v>
      </c>
      <c r="F139" s="78">
        <v>0</v>
      </c>
      <c r="G139" s="78">
        <v>0</v>
      </c>
      <c r="H139" s="78">
        <v>0</v>
      </c>
      <c r="I139" s="78">
        <v>0</v>
      </c>
      <c r="J139" s="78">
        <v>0</v>
      </c>
      <c r="K139" s="78">
        <v>0</v>
      </c>
      <c r="L139" s="78">
        <v>0</v>
      </c>
      <c r="M139" s="78">
        <v>0</v>
      </c>
      <c r="N139" s="78">
        <v>0</v>
      </c>
      <c r="O139" s="78">
        <v>0</v>
      </c>
      <c r="P139" s="78">
        <v>0</v>
      </c>
      <c r="Q139" s="78">
        <v>0</v>
      </c>
      <c r="R139" s="79">
        <v>0</v>
      </c>
      <c r="S139" s="79">
        <v>0</v>
      </c>
      <c r="T139" s="78" t="str">
        <f>VLOOKUP(Table5[[#This Row],[ODS Code]],Lookup!A:D,4,FALSE)</f>
        <v>Brent</v>
      </c>
      <c r="U139" s="78" t="str">
        <f>VLOOKUP(Table5[[#This Row],[ODS Code]],Lookup!A:E,3,FALSE)</f>
        <v>Harness South</v>
      </c>
      <c r="V139" s="78" t="str">
        <f>VLOOKUP(Table5[[#This Row],[ODS Code]],Lookup!A:F,2,FALSE)</f>
        <v>OXGATE GARDENS SURGERY</v>
      </c>
      <c r="W139" s="78" t="str">
        <f>VLOOKUP(Table5[[#This Row],[ODS Code]],Lookup!A:G,5,FALSE)</f>
        <v>E84076</v>
      </c>
    </row>
    <row r="140" spans="1:23" x14ac:dyDescent="0.35">
      <c r="A140" s="80">
        <v>45383</v>
      </c>
      <c r="B140" t="s">
        <v>237</v>
      </c>
      <c r="C140" t="s">
        <v>976</v>
      </c>
      <c r="D140" t="s">
        <v>970</v>
      </c>
      <c r="E140" t="s">
        <v>854</v>
      </c>
      <c r="F140" s="78">
        <v>0</v>
      </c>
      <c r="G140" s="78">
        <v>0</v>
      </c>
      <c r="H140" s="78">
        <v>0</v>
      </c>
      <c r="I140" s="78">
        <v>0</v>
      </c>
      <c r="J140" s="78">
        <v>0</v>
      </c>
      <c r="K140" s="78">
        <v>0</v>
      </c>
      <c r="L140" s="78">
        <v>0</v>
      </c>
      <c r="M140" s="78">
        <v>0</v>
      </c>
      <c r="N140" s="78">
        <v>0</v>
      </c>
      <c r="O140" s="78">
        <v>0</v>
      </c>
      <c r="P140" s="78">
        <v>0</v>
      </c>
      <c r="Q140" s="78">
        <v>0</v>
      </c>
      <c r="R140" s="79">
        <v>0</v>
      </c>
      <c r="S140" s="79">
        <v>0</v>
      </c>
      <c r="T140" s="78" t="str">
        <f>VLOOKUP(Table5[[#This Row],[ODS Code]],Lookup!A:D,4,FALSE)</f>
        <v>Brent</v>
      </c>
      <c r="U140" s="78" t="str">
        <f>VLOOKUP(Table5[[#This Row],[ODS Code]],Lookup!A:E,3,FALSE)</f>
        <v>Harness South</v>
      </c>
      <c r="V140" s="78" t="str">
        <f>VLOOKUP(Table5[[#This Row],[ODS Code]],Lookup!A:F,2,FALSE)</f>
        <v>ACTON LANE SURGERY</v>
      </c>
      <c r="W140" s="78" t="str">
        <f>VLOOKUP(Table5[[#This Row],[ODS Code]],Lookup!A:G,5,FALSE)</f>
        <v>E84645</v>
      </c>
    </row>
    <row r="141" spans="1:23" x14ac:dyDescent="0.35">
      <c r="A141" s="80">
        <v>45383</v>
      </c>
      <c r="B141" t="s">
        <v>260</v>
      </c>
      <c r="C141" t="s">
        <v>977</v>
      </c>
      <c r="D141" t="s">
        <v>970</v>
      </c>
      <c r="E141" t="s">
        <v>854</v>
      </c>
      <c r="F141" s="78">
        <v>17</v>
      </c>
      <c r="G141" s="78">
        <v>34</v>
      </c>
      <c r="H141" s="78">
        <v>2</v>
      </c>
      <c r="I141" s="78">
        <v>4</v>
      </c>
      <c r="J141" s="78">
        <v>6</v>
      </c>
      <c r="K141" s="78">
        <v>12</v>
      </c>
      <c r="L141" s="78">
        <v>9</v>
      </c>
      <c r="M141" s="78">
        <v>18</v>
      </c>
      <c r="N141" s="78">
        <v>0</v>
      </c>
      <c r="O141" s="78">
        <v>0</v>
      </c>
      <c r="P141" s="78">
        <v>0</v>
      </c>
      <c r="Q141" s="78">
        <v>0</v>
      </c>
      <c r="R141" s="79">
        <v>0</v>
      </c>
      <c r="S141" s="79">
        <v>0</v>
      </c>
      <c r="T141" s="78" t="str">
        <f>VLOOKUP(Table5[[#This Row],[ODS Code]],Lookup!A:D,4,FALSE)</f>
        <v>Brent</v>
      </c>
      <c r="U141" s="78" t="str">
        <f>VLOOKUP(Table5[[#This Row],[ODS Code]],Lookup!A:E,3,FALSE)</f>
        <v>Harness South</v>
      </c>
      <c r="V141" s="78" t="str">
        <f>VLOOKUP(Table5[[#This Row],[ODS Code]],Lookup!A:F,2,FALSE)</f>
        <v>ROUNDWOOD PARK MEDICAL CENTRE</v>
      </c>
      <c r="W141" s="78" t="str">
        <f>VLOOKUP(Table5[[#This Row],[ODS Code]],Lookup!A:G,5,FALSE)</f>
        <v>E84656</v>
      </c>
    </row>
    <row r="142" spans="1:23" x14ac:dyDescent="0.35">
      <c r="A142" s="80">
        <v>45383</v>
      </c>
      <c r="B142" t="s">
        <v>368</v>
      </c>
      <c r="C142" t="s">
        <v>978</v>
      </c>
      <c r="D142" t="s">
        <v>970</v>
      </c>
      <c r="E142" t="s">
        <v>854</v>
      </c>
      <c r="F142" s="78">
        <v>0</v>
      </c>
      <c r="G142" s="78">
        <v>0</v>
      </c>
      <c r="H142" s="78">
        <v>0</v>
      </c>
      <c r="I142" s="78">
        <v>0</v>
      </c>
      <c r="J142" s="78">
        <v>0</v>
      </c>
      <c r="K142" s="78">
        <v>0</v>
      </c>
      <c r="L142" s="78">
        <v>0</v>
      </c>
      <c r="M142" s="78">
        <v>0</v>
      </c>
      <c r="N142" s="78">
        <v>0</v>
      </c>
      <c r="O142" s="78">
        <v>0</v>
      </c>
      <c r="P142" s="78">
        <v>0</v>
      </c>
      <c r="Q142" s="78">
        <v>0</v>
      </c>
      <c r="R142" s="79">
        <v>0</v>
      </c>
      <c r="S142" s="79">
        <v>0</v>
      </c>
      <c r="T142" s="78" t="str">
        <f>VLOOKUP(Table5[[#This Row],[ODS Code]],Lookup!A:D,4,FALSE)</f>
        <v>Brent</v>
      </c>
      <c r="U142" s="78" t="str">
        <f>VLOOKUP(Table5[[#This Row],[ODS Code]],Lookup!A:E,3,FALSE)</f>
        <v>Harness South</v>
      </c>
      <c r="V142" s="78" t="str">
        <f>VLOOKUP(Table5[[#This Row],[ODS Code]],Lookup!A:F,2,FALSE)</f>
        <v>STONEBRIDGE MEDICAL CENTRE</v>
      </c>
      <c r="W142" s="78" t="str">
        <f>VLOOKUP(Table5[[#This Row],[ODS Code]],Lookup!A:G,5,FALSE)</f>
        <v>E84028</v>
      </c>
    </row>
    <row r="143" spans="1:23" x14ac:dyDescent="0.35">
      <c r="A143" s="80">
        <v>45383</v>
      </c>
      <c r="B143" t="s">
        <v>390</v>
      </c>
      <c r="C143" t="s">
        <v>979</v>
      </c>
      <c r="D143" t="s">
        <v>970</v>
      </c>
      <c r="E143" t="s">
        <v>854</v>
      </c>
      <c r="F143" s="78">
        <v>0</v>
      </c>
      <c r="G143" s="78">
        <v>0</v>
      </c>
      <c r="H143" s="78">
        <v>0</v>
      </c>
      <c r="I143" s="78">
        <v>0</v>
      </c>
      <c r="J143" s="78">
        <v>0</v>
      </c>
      <c r="K143" s="78">
        <v>0</v>
      </c>
      <c r="L143" s="78">
        <v>0</v>
      </c>
      <c r="M143" s="78">
        <v>0</v>
      </c>
      <c r="N143" s="78">
        <v>0</v>
      </c>
      <c r="O143" s="78">
        <v>0</v>
      </c>
      <c r="P143" s="78">
        <v>0</v>
      </c>
      <c r="Q143" s="78">
        <v>0</v>
      </c>
      <c r="R143" s="79">
        <v>0</v>
      </c>
      <c r="S143" s="79">
        <v>0</v>
      </c>
      <c r="T143" s="78" t="str">
        <f>VLOOKUP(Table5[[#This Row],[ODS Code]],Lookup!A:D,4,FALSE)</f>
        <v>Brent</v>
      </c>
      <c r="U143" s="78" t="str">
        <f>VLOOKUP(Table5[[#This Row],[ODS Code]],Lookup!A:E,3,FALSE)</f>
        <v>Harness South</v>
      </c>
      <c r="V143" s="78" t="str">
        <f>VLOOKUP(Table5[[#This Row],[ODS Code]],Lookup!A:F,2,FALSE)</f>
        <v>WALM LANE SURGERY</v>
      </c>
      <c r="W143" s="78" t="str">
        <f>VLOOKUP(Table5[[#This Row],[ODS Code]],Lookup!A:G,5,FALSE)</f>
        <v>E84086</v>
      </c>
    </row>
    <row r="144" spans="1:23" x14ac:dyDescent="0.35">
      <c r="A144" s="80">
        <v>45383</v>
      </c>
      <c r="B144" t="s">
        <v>110</v>
      </c>
      <c r="C144" t="s">
        <v>980</v>
      </c>
      <c r="D144" t="s">
        <v>981</v>
      </c>
      <c r="E144" t="s">
        <v>854</v>
      </c>
      <c r="F144" s="78">
        <v>3055</v>
      </c>
      <c r="G144" s="78">
        <v>6116</v>
      </c>
      <c r="H144" s="78">
        <v>141</v>
      </c>
      <c r="I144" s="78">
        <v>282</v>
      </c>
      <c r="J144" s="78">
        <v>1898</v>
      </c>
      <c r="K144" s="78">
        <v>3802</v>
      </c>
      <c r="L144" s="78">
        <v>731</v>
      </c>
      <c r="M144" s="78">
        <v>1462</v>
      </c>
      <c r="N144" s="78">
        <v>179</v>
      </c>
      <c r="O144" s="78">
        <v>358</v>
      </c>
      <c r="P144" s="78">
        <v>106</v>
      </c>
      <c r="Q144" s="78">
        <v>212</v>
      </c>
      <c r="R144" s="79">
        <v>3.4697217675941083E-2</v>
      </c>
      <c r="S144" s="79">
        <v>3.4663178548070633E-2</v>
      </c>
      <c r="T144" s="78" t="str">
        <f>VLOOKUP(Table5[[#This Row],[ODS Code]],Lookup!A:D,4,FALSE)</f>
        <v>Harrow</v>
      </c>
      <c r="U144" s="78" t="str">
        <f>VLOOKUP(Table5[[#This Row],[ODS Code]],Lookup!A:E,3,FALSE)</f>
        <v>Harrow Collaborative Network</v>
      </c>
      <c r="V144" s="78" t="str">
        <f>VLOOKUP(Table5[[#This Row],[ODS Code]],Lookup!A:F,2,FALSE)</f>
        <v>FIRST CHOICE MEDICAL CARE</v>
      </c>
      <c r="W144" s="78" t="str">
        <f>VLOOKUP(Table5[[#This Row],[ODS Code]],Lookup!A:G,5,FALSE)</f>
        <v>Y05080</v>
      </c>
    </row>
    <row r="145" spans="1:23" x14ac:dyDescent="0.35">
      <c r="A145" s="80">
        <v>45383</v>
      </c>
      <c r="B145" t="s">
        <v>155</v>
      </c>
      <c r="C145" t="s">
        <v>982</v>
      </c>
      <c r="D145" t="s">
        <v>981</v>
      </c>
      <c r="E145" t="s">
        <v>854</v>
      </c>
      <c r="F145" s="78">
        <v>0</v>
      </c>
      <c r="G145" s="78">
        <v>0</v>
      </c>
      <c r="H145" s="78">
        <v>0</v>
      </c>
      <c r="I145" s="78">
        <v>0</v>
      </c>
      <c r="J145" s="78">
        <v>0</v>
      </c>
      <c r="K145" s="78">
        <v>0</v>
      </c>
      <c r="L145" s="78">
        <v>0</v>
      </c>
      <c r="M145" s="78">
        <v>0</v>
      </c>
      <c r="N145" s="78">
        <v>0</v>
      </c>
      <c r="O145" s="78">
        <v>0</v>
      </c>
      <c r="P145" s="78">
        <v>0</v>
      </c>
      <c r="Q145" s="78">
        <v>0</v>
      </c>
      <c r="R145" s="79">
        <v>0</v>
      </c>
      <c r="S145" s="79">
        <v>0</v>
      </c>
      <c r="T145" s="78" t="str">
        <f>VLOOKUP(Table5[[#This Row],[ODS Code]],Lookup!A:D,4,FALSE)</f>
        <v>Harrow</v>
      </c>
      <c r="U145" s="78" t="str">
        <f>VLOOKUP(Table5[[#This Row],[ODS Code]],Lookup!A:E,3,FALSE)</f>
        <v>Harrow Collaborative Network</v>
      </c>
      <c r="V145" s="78" t="str">
        <f>VLOOKUP(Table5[[#This Row],[ODS Code]],Lookup!A:F,2,FALSE)</f>
        <v>HEADSTONE LANE MEDICAL CENTRE</v>
      </c>
      <c r="W145" s="78" t="str">
        <f>VLOOKUP(Table5[[#This Row],[ODS Code]],Lookup!A:G,5,FALSE)</f>
        <v>E84676</v>
      </c>
    </row>
    <row r="146" spans="1:23" x14ac:dyDescent="0.35">
      <c r="A146" s="80">
        <v>45383</v>
      </c>
      <c r="B146" t="s">
        <v>156</v>
      </c>
      <c r="C146" t="s">
        <v>983</v>
      </c>
      <c r="D146" t="s">
        <v>981</v>
      </c>
      <c r="E146" t="s">
        <v>854</v>
      </c>
      <c r="F146" s="78">
        <v>0</v>
      </c>
      <c r="G146" s="78">
        <v>0</v>
      </c>
      <c r="H146" s="78">
        <v>0</v>
      </c>
      <c r="I146" s="78">
        <v>0</v>
      </c>
      <c r="J146" s="78">
        <v>0</v>
      </c>
      <c r="K146" s="78">
        <v>0</v>
      </c>
      <c r="L146" s="78">
        <v>0</v>
      </c>
      <c r="M146" s="78">
        <v>0</v>
      </c>
      <c r="N146" s="78">
        <v>0</v>
      </c>
      <c r="O146" s="78">
        <v>0</v>
      </c>
      <c r="P146" s="78">
        <v>0</v>
      </c>
      <c r="Q146" s="78">
        <v>0</v>
      </c>
      <c r="R146" s="79">
        <v>0</v>
      </c>
      <c r="S146" s="79">
        <v>0</v>
      </c>
      <c r="T146" s="78" t="str">
        <f>VLOOKUP(Table5[[#This Row],[ODS Code]],Lookup!A:D,4,FALSE)</f>
        <v>Harrow</v>
      </c>
      <c r="U146" s="78" t="str">
        <f>VLOOKUP(Table5[[#This Row],[ODS Code]],Lookup!A:E,3,FALSE)</f>
        <v>Harrow Collaborative Network</v>
      </c>
      <c r="V146" s="78" t="str">
        <f>VLOOKUP(Table5[[#This Row],[ODS Code]],Lookup!A:F,2,FALSE)</f>
        <v>HEADSTONE ROAD SURGERY</v>
      </c>
      <c r="W146" s="78" t="str">
        <f>VLOOKUP(Table5[[#This Row],[ODS Code]],Lookup!A:G,5,FALSE)</f>
        <v>E84680</v>
      </c>
    </row>
    <row r="147" spans="1:23" x14ac:dyDescent="0.35">
      <c r="A147" s="80">
        <v>45383</v>
      </c>
      <c r="B147" t="s">
        <v>182</v>
      </c>
      <c r="C147" t="s">
        <v>984</v>
      </c>
      <c r="D147" t="s">
        <v>981</v>
      </c>
      <c r="E147" t="s">
        <v>854</v>
      </c>
      <c r="F147" s="78">
        <v>729</v>
      </c>
      <c r="G147" s="78">
        <v>2732</v>
      </c>
      <c r="H147" s="78">
        <v>54</v>
      </c>
      <c r="I147" s="78">
        <v>210</v>
      </c>
      <c r="J147" s="78">
        <v>367</v>
      </c>
      <c r="K147" s="78">
        <v>1368</v>
      </c>
      <c r="L147" s="78">
        <v>176</v>
      </c>
      <c r="M147" s="78">
        <v>660</v>
      </c>
      <c r="N147" s="78">
        <v>73</v>
      </c>
      <c r="O147" s="78">
        <v>271</v>
      </c>
      <c r="P147" s="78">
        <v>59</v>
      </c>
      <c r="Q147" s="78">
        <v>223</v>
      </c>
      <c r="R147" s="79">
        <v>8.0932784636488342E-2</v>
      </c>
      <c r="S147" s="79">
        <v>8.1625183016105413E-2</v>
      </c>
      <c r="T147" s="78" t="str">
        <f>VLOOKUP(Table5[[#This Row],[ODS Code]],Lookup!A:D,4,FALSE)</f>
        <v>Harrow</v>
      </c>
      <c r="U147" s="78" t="str">
        <f>VLOOKUP(Table5[[#This Row],[ODS Code]],Lookup!A:E,3,FALSE)</f>
        <v>Harrow Collaborative Network</v>
      </c>
      <c r="V147" s="78" t="str">
        <f>VLOOKUP(Table5[[#This Row],[ODS Code]],Lookup!A:F,2,FALSE)</f>
        <v>KENTON CLINIC</v>
      </c>
      <c r="W147" s="78" t="str">
        <f>VLOOKUP(Table5[[#This Row],[ODS Code]],Lookup!A:G,5,FALSE)</f>
        <v>E84647</v>
      </c>
    </row>
    <row r="148" spans="1:23" x14ac:dyDescent="0.35">
      <c r="A148" s="80">
        <v>45383</v>
      </c>
      <c r="B148" t="s">
        <v>191</v>
      </c>
      <c r="C148" t="s">
        <v>985</v>
      </c>
      <c r="D148" t="s">
        <v>981</v>
      </c>
      <c r="E148" t="s">
        <v>854</v>
      </c>
      <c r="F148" s="78">
        <v>6138</v>
      </c>
      <c r="G148" s="78">
        <v>12277</v>
      </c>
      <c r="H148" s="78">
        <v>279</v>
      </c>
      <c r="I148" s="78">
        <v>558</v>
      </c>
      <c r="J148" s="78">
        <v>3330</v>
      </c>
      <c r="K148" s="78">
        <v>6661</v>
      </c>
      <c r="L148" s="78">
        <v>1701</v>
      </c>
      <c r="M148" s="78">
        <v>3402</v>
      </c>
      <c r="N148" s="78">
        <v>475</v>
      </c>
      <c r="O148" s="78">
        <v>950</v>
      </c>
      <c r="P148" s="78">
        <v>353</v>
      </c>
      <c r="Q148" s="78">
        <v>706</v>
      </c>
      <c r="R148" s="79">
        <v>5.7510589768654287E-2</v>
      </c>
      <c r="S148" s="79">
        <v>5.7505905351470231E-2</v>
      </c>
      <c r="T148" s="78" t="str">
        <f>VLOOKUP(Table5[[#This Row],[ODS Code]],Lookup!A:D,4,FALSE)</f>
        <v>Harrow</v>
      </c>
      <c r="U148" s="78" t="str">
        <f>VLOOKUP(Table5[[#This Row],[ODS Code]],Lookup!A:E,3,FALSE)</f>
        <v>Harrow Collaborative Network</v>
      </c>
      <c r="V148" s="78" t="str">
        <f>VLOOKUP(Table5[[#This Row],[ODS Code]],Lookup!A:F,2,FALSE)</f>
        <v>KINGS ROAD MEDICAL CENTRE</v>
      </c>
      <c r="W148" s="78" t="str">
        <f>VLOOKUP(Table5[[#This Row],[ODS Code]],Lookup!A:G,5,FALSE)</f>
        <v>E84005</v>
      </c>
    </row>
    <row r="149" spans="1:23" x14ac:dyDescent="0.35">
      <c r="A149" s="80">
        <v>45383</v>
      </c>
      <c r="B149" t="s">
        <v>244</v>
      </c>
      <c r="C149" t="s">
        <v>986</v>
      </c>
      <c r="D149" t="s">
        <v>981</v>
      </c>
      <c r="E149" t="s">
        <v>854</v>
      </c>
      <c r="F149" s="78">
        <v>0</v>
      </c>
      <c r="G149" s="78">
        <v>0</v>
      </c>
      <c r="H149" s="78">
        <v>0</v>
      </c>
      <c r="I149" s="78">
        <v>0</v>
      </c>
      <c r="J149" s="78">
        <v>0</v>
      </c>
      <c r="K149" s="78">
        <v>0</v>
      </c>
      <c r="L149" s="78">
        <v>0</v>
      </c>
      <c r="M149" s="78">
        <v>0</v>
      </c>
      <c r="N149" s="78">
        <v>0</v>
      </c>
      <c r="O149" s="78">
        <v>0</v>
      </c>
      <c r="P149" s="78">
        <v>0</v>
      </c>
      <c r="Q149" s="78">
        <v>0</v>
      </c>
      <c r="R149" s="79">
        <v>0</v>
      </c>
      <c r="S149" s="79">
        <v>0</v>
      </c>
      <c r="T149" s="78" t="str">
        <f>VLOOKUP(Table5[[#This Row],[ODS Code]],Lookup!A:D,4,FALSE)</f>
        <v>Harrow</v>
      </c>
      <c r="U149" s="78" t="str">
        <f>VLOOKUP(Table5[[#This Row],[ODS Code]],Lookup!A:E,3,FALSE)</f>
        <v>Harrow Collaborative Network</v>
      </c>
      <c r="V149" s="78" t="str">
        <f>VLOOKUP(Table5[[#This Row],[ODS Code]],Lookup!A:F,2,FALSE)</f>
        <v>PINNER VIEW MEDICAL CENTRE</v>
      </c>
      <c r="W149" s="78" t="str">
        <f>VLOOKUP(Table5[[#This Row],[ODS Code]],Lookup!A:G,5,FALSE)</f>
        <v>E84070</v>
      </c>
    </row>
    <row r="150" spans="1:23" x14ac:dyDescent="0.35">
      <c r="A150" s="80">
        <v>45383</v>
      </c>
      <c r="B150" t="s">
        <v>357</v>
      </c>
      <c r="C150" t="s">
        <v>987</v>
      </c>
      <c r="D150" t="s">
        <v>981</v>
      </c>
      <c r="E150" t="s">
        <v>854</v>
      </c>
      <c r="F150" s="78">
        <v>0</v>
      </c>
      <c r="G150" s="78">
        <v>0</v>
      </c>
      <c r="H150" s="78">
        <v>0</v>
      </c>
      <c r="I150" s="78">
        <v>0</v>
      </c>
      <c r="J150" s="78">
        <v>0</v>
      </c>
      <c r="K150" s="78">
        <v>0</v>
      </c>
      <c r="L150" s="78">
        <v>0</v>
      </c>
      <c r="M150" s="78">
        <v>0</v>
      </c>
      <c r="N150" s="78">
        <v>0</v>
      </c>
      <c r="O150" s="78">
        <v>0</v>
      </c>
      <c r="P150" s="78">
        <v>0</v>
      </c>
      <c r="Q150" s="78">
        <v>0</v>
      </c>
      <c r="R150" s="79">
        <v>0</v>
      </c>
      <c r="S150" s="79">
        <v>0</v>
      </c>
      <c r="T150" s="78" t="str">
        <f>VLOOKUP(Table5[[#This Row],[ODS Code]],Lookup!A:D,4,FALSE)</f>
        <v>Harrow</v>
      </c>
      <c r="U150" s="78" t="str">
        <f>VLOOKUP(Table5[[#This Row],[ODS Code]],Lookup!A:E,3,FALSE)</f>
        <v>Harrow Collaborative Network</v>
      </c>
      <c r="V150" s="78" t="str">
        <f>VLOOKUP(Table5[[#This Row],[ODS Code]],Lookup!A:F,2,FALSE)</f>
        <v>THE PINNER ROAD SURGERY</v>
      </c>
      <c r="W150" s="78" t="str">
        <f>VLOOKUP(Table5[[#This Row],[ODS Code]],Lookup!A:G,5,FALSE)</f>
        <v>E84040</v>
      </c>
    </row>
    <row r="151" spans="1:23" x14ac:dyDescent="0.35">
      <c r="A151" s="80">
        <v>45383</v>
      </c>
      <c r="B151" t="s">
        <v>365</v>
      </c>
      <c r="C151" t="s">
        <v>988</v>
      </c>
      <c r="D151" t="s">
        <v>981</v>
      </c>
      <c r="E151" t="s">
        <v>854</v>
      </c>
      <c r="F151" s="78">
        <v>473</v>
      </c>
      <c r="G151" s="78">
        <v>946</v>
      </c>
      <c r="H151" s="78">
        <v>30</v>
      </c>
      <c r="I151" s="78">
        <v>60</v>
      </c>
      <c r="J151" s="78">
        <v>220</v>
      </c>
      <c r="K151" s="78">
        <v>440</v>
      </c>
      <c r="L151" s="78">
        <v>128</v>
      </c>
      <c r="M151" s="78">
        <v>256</v>
      </c>
      <c r="N151" s="78">
        <v>53</v>
      </c>
      <c r="O151" s="78">
        <v>106</v>
      </c>
      <c r="P151" s="78">
        <v>42</v>
      </c>
      <c r="Q151" s="78">
        <v>84</v>
      </c>
      <c r="R151" s="79">
        <v>8.8794926004228336E-2</v>
      </c>
      <c r="S151" s="79">
        <v>8.8794926004228336E-2</v>
      </c>
      <c r="T151" s="78" t="str">
        <f>VLOOKUP(Table5[[#This Row],[ODS Code]],Lookup!A:D,4,FALSE)</f>
        <v>Harrow</v>
      </c>
      <c r="U151" s="78" t="str">
        <f>VLOOKUP(Table5[[#This Row],[ODS Code]],Lookup!A:E,3,FALSE)</f>
        <v>Harrow Collaborative Network</v>
      </c>
      <c r="V151" s="78" t="str">
        <f>VLOOKUP(Table5[[#This Row],[ODS Code]],Lookup!A:F,2,FALSE)</f>
        <v>THE SHAFTESBURY MEDICAL CENTRE</v>
      </c>
      <c r="W151" s="78" t="str">
        <f>VLOOKUP(Table5[[#This Row],[ODS Code]],Lookup!A:G,5,FALSE)</f>
        <v>E84062</v>
      </c>
    </row>
    <row r="152" spans="1:23" x14ac:dyDescent="0.35">
      <c r="A152" s="80">
        <v>45383</v>
      </c>
      <c r="B152" t="s">
        <v>413</v>
      </c>
      <c r="C152" t="s">
        <v>989</v>
      </c>
      <c r="D152" t="s">
        <v>981</v>
      </c>
      <c r="E152" t="s">
        <v>854</v>
      </c>
      <c r="F152" s="78">
        <v>0</v>
      </c>
      <c r="G152" s="78">
        <v>0</v>
      </c>
      <c r="H152" s="78">
        <v>0</v>
      </c>
      <c r="I152" s="78">
        <v>0</v>
      </c>
      <c r="J152" s="78">
        <v>0</v>
      </c>
      <c r="K152" s="78">
        <v>0</v>
      </c>
      <c r="L152" s="78">
        <v>0</v>
      </c>
      <c r="M152" s="78">
        <v>0</v>
      </c>
      <c r="N152" s="78">
        <v>0</v>
      </c>
      <c r="O152" s="78">
        <v>0</v>
      </c>
      <c r="P152" s="78">
        <v>0</v>
      </c>
      <c r="Q152" s="78">
        <v>0</v>
      </c>
      <c r="R152" s="79">
        <v>0</v>
      </c>
      <c r="S152" s="79">
        <v>0</v>
      </c>
      <c r="T152" s="78" t="str">
        <f>VLOOKUP(Table5[[#This Row],[ODS Code]],Lookup!A:D,4,FALSE)</f>
        <v>Harrow</v>
      </c>
      <c r="U152" s="78" t="str">
        <f>VLOOKUP(Table5[[#This Row],[ODS Code]],Lookup!A:E,3,FALSE)</f>
        <v>Harrow Collaborative Network</v>
      </c>
      <c r="V152" s="78" t="str">
        <f>VLOOKUP(Table5[[#This Row],[ODS Code]],Lookup!A:F,2,FALSE)</f>
        <v>ZAIN MEDICAL CENTRE</v>
      </c>
      <c r="W152" s="78" t="str">
        <f>VLOOKUP(Table5[[#This Row],[ODS Code]],Lookup!A:G,5,FALSE)</f>
        <v>E84653</v>
      </c>
    </row>
    <row r="153" spans="1:23" x14ac:dyDescent="0.35">
      <c r="A153" s="80">
        <v>45383</v>
      </c>
      <c r="B153" t="s">
        <v>28</v>
      </c>
      <c r="C153" t="s">
        <v>990</v>
      </c>
      <c r="D153" t="s">
        <v>991</v>
      </c>
      <c r="E153" t="s">
        <v>854</v>
      </c>
      <c r="F153" s="78">
        <v>31</v>
      </c>
      <c r="G153" s="78">
        <v>83</v>
      </c>
      <c r="H153" s="78">
        <v>0</v>
      </c>
      <c r="I153" s="78">
        <v>0</v>
      </c>
      <c r="J153" s="78">
        <v>31</v>
      </c>
      <c r="K153" s="78">
        <v>83</v>
      </c>
      <c r="L153" s="78">
        <v>0</v>
      </c>
      <c r="M153" s="78">
        <v>0</v>
      </c>
      <c r="N153" s="78">
        <v>0</v>
      </c>
      <c r="O153" s="78">
        <v>0</v>
      </c>
      <c r="P153" s="78">
        <v>0</v>
      </c>
      <c r="Q153" s="78">
        <v>0</v>
      </c>
      <c r="R153" s="79">
        <v>0</v>
      </c>
      <c r="S153" s="79">
        <v>0</v>
      </c>
      <c r="T153" s="78" t="str">
        <f>VLOOKUP(Table5[[#This Row],[ODS Code]],Lookup!A:D,4,FALSE)</f>
        <v>Harrow</v>
      </c>
      <c r="U153" s="78" t="str">
        <f>VLOOKUP(Table5[[#This Row],[ODS Code]],Lookup!A:E,3,FALSE)</f>
        <v>Harrow East PCN</v>
      </c>
      <c r="V153" s="78" t="str">
        <f>VLOOKUP(Table5[[#This Row],[ODS Code]],Lookup!A:F,2,FALSE)</f>
        <v>BACON LANE SURGERY</v>
      </c>
      <c r="W153" s="78" t="str">
        <f>VLOOKUP(Table5[[#This Row],[ODS Code]],Lookup!A:G,5,FALSE)</f>
        <v>E84014</v>
      </c>
    </row>
    <row r="154" spans="1:23" x14ac:dyDescent="0.35">
      <c r="A154" s="80">
        <v>45383</v>
      </c>
      <c r="B154" t="s">
        <v>169</v>
      </c>
      <c r="C154" t="s">
        <v>992</v>
      </c>
      <c r="D154" t="s">
        <v>991</v>
      </c>
      <c r="E154" t="s">
        <v>854</v>
      </c>
      <c r="F154" s="78">
        <v>264</v>
      </c>
      <c r="G154" s="78">
        <v>638</v>
      </c>
      <c r="H154" s="78">
        <v>16</v>
      </c>
      <c r="I154" s="78">
        <v>36</v>
      </c>
      <c r="J154" s="78">
        <v>147</v>
      </c>
      <c r="K154" s="78">
        <v>383</v>
      </c>
      <c r="L154" s="78">
        <v>61</v>
      </c>
      <c r="M154" s="78">
        <v>135</v>
      </c>
      <c r="N154" s="78">
        <v>22</v>
      </c>
      <c r="O154" s="78">
        <v>47</v>
      </c>
      <c r="P154" s="78">
        <v>18</v>
      </c>
      <c r="Q154" s="78">
        <v>37</v>
      </c>
      <c r="R154" s="79">
        <v>6.8181818181818177E-2</v>
      </c>
      <c r="S154" s="79">
        <v>5.7993730407523508E-2</v>
      </c>
      <c r="T154" s="78" t="str">
        <f>VLOOKUP(Table5[[#This Row],[ODS Code]],Lookup!A:D,4,FALSE)</f>
        <v>Harrow</v>
      </c>
      <c r="U154" s="78" t="str">
        <f>VLOOKUP(Table5[[#This Row],[ODS Code]],Lookup!A:E,3,FALSE)</f>
        <v>Harrow East PCN</v>
      </c>
      <c r="V154" s="78" t="str">
        <f>VLOOKUP(Table5[[#This Row],[ODS Code]],Lookup!A:F,2,FALSE)</f>
        <v>HONEYPOT MEDICAL CENTRE</v>
      </c>
      <c r="W154" s="78" t="str">
        <f>VLOOKUP(Table5[[#This Row],[ODS Code]],Lookup!A:G,5,FALSE)</f>
        <v>E84039</v>
      </c>
    </row>
    <row r="155" spans="1:23" x14ac:dyDescent="0.35">
      <c r="A155" s="80">
        <v>45383</v>
      </c>
      <c r="B155" t="s">
        <v>216</v>
      </c>
      <c r="C155" t="s">
        <v>993</v>
      </c>
      <c r="D155" t="s">
        <v>991</v>
      </c>
      <c r="E155" t="s">
        <v>854</v>
      </c>
      <c r="F155" s="78">
        <v>2191</v>
      </c>
      <c r="G155" s="78">
        <v>4743</v>
      </c>
      <c r="H155" s="78">
        <v>99</v>
      </c>
      <c r="I155" s="78">
        <v>214</v>
      </c>
      <c r="J155" s="78">
        <v>1279</v>
      </c>
      <c r="K155" s="78">
        <v>2791</v>
      </c>
      <c r="L155" s="78">
        <v>539</v>
      </c>
      <c r="M155" s="78">
        <v>1149</v>
      </c>
      <c r="N155" s="78">
        <v>146</v>
      </c>
      <c r="O155" s="78">
        <v>320</v>
      </c>
      <c r="P155" s="78">
        <v>128</v>
      </c>
      <c r="Q155" s="78">
        <v>269</v>
      </c>
      <c r="R155" s="79">
        <v>5.8420812414422638E-2</v>
      </c>
      <c r="S155" s="79">
        <v>5.671515918195235E-2</v>
      </c>
      <c r="T155" s="78" t="str">
        <f>VLOOKUP(Table5[[#This Row],[ODS Code]],Lookup!A:D,4,FALSE)</f>
        <v>Harrow</v>
      </c>
      <c r="U155" s="78" t="str">
        <f>VLOOKUP(Table5[[#This Row],[ODS Code]],Lookup!A:E,3,FALSE)</f>
        <v>Harrow East PCN</v>
      </c>
      <c r="V155" s="78" t="str">
        <f>VLOOKUP(Table5[[#This Row],[ODS Code]],Lookup!A:F,2,FALSE)</f>
        <v>HARNESS HARROW PRACTICE</v>
      </c>
      <c r="W155" s="78" t="str">
        <f>VLOOKUP(Table5[[#This Row],[ODS Code]],Lookup!A:G,5,FALSE)</f>
        <v>E84075</v>
      </c>
    </row>
    <row r="156" spans="1:23" x14ac:dyDescent="0.35">
      <c r="A156" s="80">
        <v>45383</v>
      </c>
      <c r="B156" t="s">
        <v>27</v>
      </c>
      <c r="C156" t="s">
        <v>994</v>
      </c>
      <c r="D156" t="s">
        <v>995</v>
      </c>
      <c r="E156" t="s">
        <v>854</v>
      </c>
      <c r="F156" s="78">
        <v>0</v>
      </c>
      <c r="G156" s="78">
        <v>0</v>
      </c>
      <c r="H156" s="78">
        <v>0</v>
      </c>
      <c r="I156" s="78">
        <v>0</v>
      </c>
      <c r="J156" s="78">
        <v>0</v>
      </c>
      <c r="K156" s="78">
        <v>0</v>
      </c>
      <c r="L156" s="78">
        <v>0</v>
      </c>
      <c r="M156" s="78">
        <v>0</v>
      </c>
      <c r="N156" s="78">
        <v>0</v>
      </c>
      <c r="O156" s="78">
        <v>0</v>
      </c>
      <c r="P156" s="78">
        <v>0</v>
      </c>
      <c r="Q156" s="78">
        <v>0</v>
      </c>
      <c r="R156" s="79">
        <v>0</v>
      </c>
      <c r="S156" s="79">
        <v>0</v>
      </c>
      <c r="T156" s="78" t="str">
        <f>VLOOKUP(Table5[[#This Row],[ODS Code]],Lookup!A:D,4,FALSE)</f>
        <v>Harrow</v>
      </c>
      <c r="U156" s="78" t="str">
        <f>VLOOKUP(Table5[[#This Row],[ODS Code]],Lookup!A:E,3,FALSE)</f>
        <v>Health Alliance PCN</v>
      </c>
      <c r="V156" s="78" t="str">
        <f>VLOOKUP(Table5[[#This Row],[ODS Code]],Lookup!A:F,2,FALSE)</f>
        <v>ASPRI MEDICAL CENTRE</v>
      </c>
      <c r="W156" s="78" t="str">
        <f>VLOOKUP(Table5[[#This Row],[ODS Code]],Lookup!A:G,5,FALSE)</f>
        <v>E84658</v>
      </c>
    </row>
    <row r="157" spans="1:23" x14ac:dyDescent="0.35">
      <c r="A157" s="80">
        <v>45383</v>
      </c>
      <c r="B157" t="s">
        <v>36</v>
      </c>
      <c r="C157" t="s">
        <v>996</v>
      </c>
      <c r="D157" t="s">
        <v>995</v>
      </c>
      <c r="E157" t="s">
        <v>854</v>
      </c>
      <c r="F157" s="78">
        <v>0</v>
      </c>
      <c r="G157" s="78">
        <v>0</v>
      </c>
      <c r="H157" s="78">
        <v>0</v>
      </c>
      <c r="I157" s="78">
        <v>0</v>
      </c>
      <c r="J157" s="78">
        <v>0</v>
      </c>
      <c r="K157" s="78">
        <v>0</v>
      </c>
      <c r="L157" s="78">
        <v>0</v>
      </c>
      <c r="M157" s="78">
        <v>0</v>
      </c>
      <c r="N157" s="78">
        <v>0</v>
      </c>
      <c r="O157" s="78">
        <v>0</v>
      </c>
      <c r="P157" s="78">
        <v>0</v>
      </c>
      <c r="Q157" s="78">
        <v>0</v>
      </c>
      <c r="R157" s="79">
        <v>0</v>
      </c>
      <c r="S157" s="79">
        <v>0</v>
      </c>
      <c r="T157" s="78" t="str">
        <f>VLOOKUP(Table5[[#This Row],[ODS Code]],Lookup!A:D,4,FALSE)</f>
        <v>Harrow</v>
      </c>
      <c r="U157" s="78" t="str">
        <f>VLOOKUP(Table5[[#This Row],[ODS Code]],Lookup!A:E,3,FALSE)</f>
        <v>Health Alliance PCN</v>
      </c>
      <c r="V157" s="78" t="str">
        <f>VLOOKUP(Table5[[#This Row],[ODS Code]],Lookup!A:F,2,FALSE)</f>
        <v>BELMONT HEALTH CENTRE</v>
      </c>
      <c r="W157" s="78" t="str">
        <f>VLOOKUP(Table5[[#This Row],[ODS Code]],Lookup!A:G,5,FALSE)</f>
        <v>E84069</v>
      </c>
    </row>
    <row r="158" spans="1:23" x14ac:dyDescent="0.35">
      <c r="A158" s="80">
        <v>45383</v>
      </c>
      <c r="B158" t="s">
        <v>316</v>
      </c>
      <c r="C158" t="s">
        <v>997</v>
      </c>
      <c r="D158" t="s">
        <v>995</v>
      </c>
      <c r="E158" t="s">
        <v>854</v>
      </c>
      <c r="F158" s="78">
        <v>629</v>
      </c>
      <c r="G158" s="78">
        <v>932</v>
      </c>
      <c r="H158" s="78">
        <v>62</v>
      </c>
      <c r="I158" s="78">
        <v>84</v>
      </c>
      <c r="J158" s="78">
        <v>254</v>
      </c>
      <c r="K158" s="78">
        <v>379</v>
      </c>
      <c r="L158" s="78">
        <v>193</v>
      </c>
      <c r="M158" s="78">
        <v>284</v>
      </c>
      <c r="N158" s="78">
        <v>73</v>
      </c>
      <c r="O158" s="78">
        <v>105</v>
      </c>
      <c r="P158" s="78">
        <v>47</v>
      </c>
      <c r="Q158" s="78">
        <v>80</v>
      </c>
      <c r="R158" s="79">
        <v>7.472178060413355E-2</v>
      </c>
      <c r="S158" s="79">
        <v>8.5836909871244635E-2</v>
      </c>
      <c r="T158" s="78" t="str">
        <f>VLOOKUP(Table5[[#This Row],[ODS Code]],Lookup!A:D,4,FALSE)</f>
        <v>Harrow</v>
      </c>
      <c r="U158" s="78" t="str">
        <f>VLOOKUP(Table5[[#This Row],[ODS Code]],Lookup!A:E,3,FALSE)</f>
        <v>Health Alliance PCN</v>
      </c>
      <c r="V158" s="78" t="str">
        <f>VLOOKUP(Table5[[#This Row],[ODS Code]],Lookup!A:F,2,FALSE)</f>
        <v>THE CIRCLE PRACTICE</v>
      </c>
      <c r="W158" s="78" t="str">
        <f>VLOOKUP(Table5[[#This Row],[ODS Code]],Lookup!A:G,5,FALSE)</f>
        <v>E84004</v>
      </c>
    </row>
    <row r="159" spans="1:23" x14ac:dyDescent="0.35">
      <c r="A159" s="80">
        <v>45383</v>
      </c>
      <c r="B159" t="s">
        <v>317</v>
      </c>
      <c r="C159" t="s">
        <v>998</v>
      </c>
      <c r="D159" t="s">
        <v>995</v>
      </c>
      <c r="E159" t="s">
        <v>854</v>
      </c>
      <c r="F159" s="78">
        <v>0</v>
      </c>
      <c r="G159" s="78">
        <v>0</v>
      </c>
      <c r="H159" s="78">
        <v>0</v>
      </c>
      <c r="I159" s="78">
        <v>0</v>
      </c>
      <c r="J159" s="78">
        <v>0</v>
      </c>
      <c r="K159" s="78">
        <v>0</v>
      </c>
      <c r="L159" s="78">
        <v>0</v>
      </c>
      <c r="M159" s="78">
        <v>0</v>
      </c>
      <c r="N159" s="78">
        <v>0</v>
      </c>
      <c r="O159" s="78">
        <v>0</v>
      </c>
      <c r="P159" s="78">
        <v>0</v>
      </c>
      <c r="Q159" s="78">
        <v>0</v>
      </c>
      <c r="R159" s="79">
        <v>0</v>
      </c>
      <c r="S159" s="79">
        <v>0</v>
      </c>
      <c r="T159" s="78" t="str">
        <f>VLOOKUP(Table5[[#This Row],[ODS Code]],Lookup!A:D,4,FALSE)</f>
        <v>Harrow</v>
      </c>
      <c r="U159" s="78" t="str">
        <f>VLOOKUP(Table5[[#This Row],[ODS Code]],Lookup!A:E,3,FALSE)</f>
        <v>Health Alliance PCN</v>
      </c>
      <c r="V159" s="78" t="str">
        <f>VLOOKUP(Table5[[#This Row],[ODS Code]],Lookup!A:F,2,FALSE)</f>
        <v>THE CIVIC MEDICAL CENTRE</v>
      </c>
      <c r="W159" s="78" t="str">
        <f>VLOOKUP(Table5[[#This Row],[ODS Code]],Lookup!A:G,5,FALSE)</f>
        <v>E84617</v>
      </c>
    </row>
    <row r="160" spans="1:23" x14ac:dyDescent="0.35">
      <c r="A160" s="80">
        <v>45383</v>
      </c>
      <c r="B160" t="s">
        <v>367</v>
      </c>
      <c r="C160" t="s">
        <v>999</v>
      </c>
      <c r="D160" t="s">
        <v>995</v>
      </c>
      <c r="E160" t="s">
        <v>854</v>
      </c>
      <c r="F160" s="78">
        <v>567</v>
      </c>
      <c r="G160" s="78">
        <v>1765</v>
      </c>
      <c r="H160" s="78">
        <v>58</v>
      </c>
      <c r="I160" s="78">
        <v>166</v>
      </c>
      <c r="J160" s="78">
        <v>186</v>
      </c>
      <c r="K160" s="78">
        <v>583</v>
      </c>
      <c r="L160" s="78">
        <v>197</v>
      </c>
      <c r="M160" s="78">
        <v>637</v>
      </c>
      <c r="N160" s="78">
        <v>76</v>
      </c>
      <c r="O160" s="78">
        <v>231</v>
      </c>
      <c r="P160" s="78">
        <v>50</v>
      </c>
      <c r="Q160" s="78">
        <v>148</v>
      </c>
      <c r="R160" s="79">
        <v>8.8183421516754845E-2</v>
      </c>
      <c r="S160" s="79">
        <v>8.3852691218130312E-2</v>
      </c>
      <c r="T160" s="78" t="str">
        <f>VLOOKUP(Table5[[#This Row],[ODS Code]],Lookup!A:D,4,FALSE)</f>
        <v>Harrow</v>
      </c>
      <c r="U160" s="78" t="str">
        <f>VLOOKUP(Table5[[#This Row],[ODS Code]],Lookup!A:E,3,FALSE)</f>
        <v>Health Alliance PCN</v>
      </c>
      <c r="V160" s="78" t="str">
        <f>VLOOKUP(Table5[[#This Row],[ODS Code]],Lookup!A:F,2,FALSE)</f>
        <v>THE STANMORE MEDICAL CENTRE</v>
      </c>
      <c r="W160" s="78" t="str">
        <f>VLOOKUP(Table5[[#This Row],[ODS Code]],Lookup!A:G,5,FALSE)</f>
        <v>E84057</v>
      </c>
    </row>
    <row r="161" spans="1:23" x14ac:dyDescent="0.35">
      <c r="A161" s="80">
        <v>45383</v>
      </c>
      <c r="B161" t="s">
        <v>369</v>
      </c>
      <c r="C161" t="s">
        <v>1000</v>
      </c>
      <c r="D161" t="s">
        <v>995</v>
      </c>
      <c r="E161" t="s">
        <v>854</v>
      </c>
      <c r="F161" s="78">
        <v>210</v>
      </c>
      <c r="G161" s="78">
        <v>714</v>
      </c>
      <c r="H161" s="78">
        <v>19</v>
      </c>
      <c r="I161" s="78">
        <v>70</v>
      </c>
      <c r="J161" s="78">
        <v>79</v>
      </c>
      <c r="K161" s="78">
        <v>256</v>
      </c>
      <c r="L161" s="78">
        <v>34</v>
      </c>
      <c r="M161" s="78">
        <v>115</v>
      </c>
      <c r="N161" s="78">
        <v>40</v>
      </c>
      <c r="O161" s="78">
        <v>136</v>
      </c>
      <c r="P161" s="78">
        <v>38</v>
      </c>
      <c r="Q161" s="78">
        <v>137</v>
      </c>
      <c r="R161" s="79">
        <v>0.18095238095238095</v>
      </c>
      <c r="S161" s="79">
        <v>0.19187675070028012</v>
      </c>
      <c r="T161" s="78" t="str">
        <f>VLOOKUP(Table5[[#This Row],[ODS Code]],Lookup!A:D,4,FALSE)</f>
        <v>Harrow</v>
      </c>
      <c r="U161" s="78" t="str">
        <f>VLOOKUP(Table5[[#This Row],[ODS Code]],Lookup!A:E,3,FALSE)</f>
        <v>Health Alliance PCN</v>
      </c>
      <c r="V161" s="78" t="str">
        <f>VLOOKUP(Table5[[#This Row],[ODS Code]],Lookup!A:F,2,FALSE)</f>
        <v>THE STREATFIELD MEDICAL CENTRE</v>
      </c>
      <c r="W161" s="78" t="str">
        <f>VLOOKUP(Table5[[#This Row],[ODS Code]],Lookup!A:G,5,FALSE)</f>
        <v>E84646</v>
      </c>
    </row>
    <row r="162" spans="1:23" x14ac:dyDescent="0.35">
      <c r="A162" s="80">
        <v>45383</v>
      </c>
      <c r="B162" t="s">
        <v>108</v>
      </c>
      <c r="C162" t="s">
        <v>1001</v>
      </c>
      <c r="D162" t="s">
        <v>1002</v>
      </c>
      <c r="E162" t="s">
        <v>854</v>
      </c>
      <c r="F162" s="78">
        <v>3472</v>
      </c>
      <c r="G162" s="78">
        <v>9258</v>
      </c>
      <c r="H162" s="78">
        <v>261</v>
      </c>
      <c r="I162" s="78">
        <v>666</v>
      </c>
      <c r="J162" s="78">
        <v>1501</v>
      </c>
      <c r="K162" s="78">
        <v>4060</v>
      </c>
      <c r="L162" s="78">
        <v>1084</v>
      </c>
      <c r="M162" s="78">
        <v>2887</v>
      </c>
      <c r="N162" s="78">
        <v>286</v>
      </c>
      <c r="O162" s="78">
        <v>752</v>
      </c>
      <c r="P162" s="78">
        <v>340</v>
      </c>
      <c r="Q162" s="78">
        <v>893</v>
      </c>
      <c r="R162" s="79">
        <v>9.7926267281105997E-2</v>
      </c>
      <c r="S162" s="79">
        <v>9.6457118168070857E-2</v>
      </c>
      <c r="T162" s="78" t="str">
        <f>VLOOKUP(Table5[[#This Row],[ODS Code]],Lookup!A:D,4,FALSE)</f>
        <v>Harrow</v>
      </c>
      <c r="U162" s="78" t="str">
        <f>VLOOKUP(Table5[[#This Row],[ODS Code]],Lookup!A:E,3,FALSE)</f>
        <v>Healthsense</v>
      </c>
      <c r="V162" s="78" t="str">
        <f>VLOOKUP(Table5[[#This Row],[ODS Code]],Lookup!A:F,2,FALSE)</f>
        <v>ENDERLEY ROAD MEDICAL CENTRE</v>
      </c>
      <c r="W162" s="78" t="str">
        <f>VLOOKUP(Table5[[#This Row],[ODS Code]],Lookup!A:G,5,FALSE)</f>
        <v>E84009</v>
      </c>
    </row>
    <row r="163" spans="1:23" x14ac:dyDescent="0.35">
      <c r="A163" s="80">
        <v>45383</v>
      </c>
      <c r="B163" t="s">
        <v>180</v>
      </c>
      <c r="C163" t="s">
        <v>1003</v>
      </c>
      <c r="D163" t="s">
        <v>1002</v>
      </c>
      <c r="E163" t="s">
        <v>854</v>
      </c>
      <c r="F163" s="78">
        <v>0</v>
      </c>
      <c r="G163" s="78">
        <v>0</v>
      </c>
      <c r="H163" s="78">
        <v>0</v>
      </c>
      <c r="I163" s="78">
        <v>0</v>
      </c>
      <c r="J163" s="78">
        <v>0</v>
      </c>
      <c r="K163" s="78">
        <v>0</v>
      </c>
      <c r="L163" s="78">
        <v>0</v>
      </c>
      <c r="M163" s="78">
        <v>0</v>
      </c>
      <c r="N163" s="78">
        <v>0</v>
      </c>
      <c r="O163" s="78">
        <v>0</v>
      </c>
      <c r="P163" s="78">
        <v>0</v>
      </c>
      <c r="Q163" s="78">
        <v>0</v>
      </c>
      <c r="R163" s="79">
        <v>0</v>
      </c>
      <c r="S163" s="79">
        <v>0</v>
      </c>
      <c r="T163" s="78" t="str">
        <f>VLOOKUP(Table5[[#This Row],[ODS Code]],Lookup!A:D,4,FALSE)</f>
        <v>Harrow</v>
      </c>
      <c r="U163" s="78" t="str">
        <f>VLOOKUP(Table5[[#This Row],[ODS Code]],Lookup!A:E,3,FALSE)</f>
        <v>Healthsense</v>
      </c>
      <c r="V163" s="78" t="str">
        <f>VLOOKUP(Table5[[#This Row],[ODS Code]],Lookup!A:F,2,FALSE)</f>
        <v>KENTON BRIDGE MEDICAL CENTRE - DR RAJA</v>
      </c>
      <c r="W163" s="78" t="str">
        <f>VLOOKUP(Table5[[#This Row],[ODS Code]],Lookup!A:G,5,FALSE)</f>
        <v>E84663</v>
      </c>
    </row>
    <row r="164" spans="1:23" x14ac:dyDescent="0.35">
      <c r="A164" s="80">
        <v>45383</v>
      </c>
      <c r="B164" t="s">
        <v>181</v>
      </c>
      <c r="C164" t="s">
        <v>1004</v>
      </c>
      <c r="D164" t="s">
        <v>1002</v>
      </c>
      <c r="E164" t="s">
        <v>854</v>
      </c>
      <c r="F164" s="78">
        <v>0</v>
      </c>
      <c r="G164" s="78">
        <v>0</v>
      </c>
      <c r="H164" s="78">
        <v>0</v>
      </c>
      <c r="I164" s="78">
        <v>0</v>
      </c>
      <c r="J164" s="78">
        <v>0</v>
      </c>
      <c r="K164" s="78">
        <v>0</v>
      </c>
      <c r="L164" s="78">
        <v>0</v>
      </c>
      <c r="M164" s="78">
        <v>0</v>
      </c>
      <c r="N164" s="78">
        <v>0</v>
      </c>
      <c r="O164" s="78">
        <v>0</v>
      </c>
      <c r="P164" s="78">
        <v>0</v>
      </c>
      <c r="Q164" s="78">
        <v>0</v>
      </c>
      <c r="R164" s="79">
        <v>0</v>
      </c>
      <c r="S164" s="79">
        <v>0</v>
      </c>
      <c r="T164" s="78" t="str">
        <f>VLOOKUP(Table5[[#This Row],[ODS Code]],Lookup!A:D,4,FALSE)</f>
        <v>Harrow</v>
      </c>
      <c r="U164" s="78" t="str">
        <f>VLOOKUP(Table5[[#This Row],[ODS Code]],Lookup!A:E,3,FALSE)</f>
        <v>Healthsense</v>
      </c>
      <c r="V164" s="78" t="str">
        <f>VLOOKUP(Table5[[#This Row],[ODS Code]],Lookup!A:F,2,FALSE)</f>
        <v>KENTON BRIDGE MEDICAL CENTRE DR GOLDEN</v>
      </c>
      <c r="W164" s="78" t="str">
        <f>VLOOKUP(Table5[[#This Row],[ODS Code]],Lookup!A:G,5,FALSE)</f>
        <v>E84601</v>
      </c>
    </row>
    <row r="165" spans="1:23" x14ac:dyDescent="0.35">
      <c r="A165" s="80">
        <v>45383</v>
      </c>
      <c r="B165" t="s">
        <v>261</v>
      </c>
      <c r="C165" t="s">
        <v>1005</v>
      </c>
      <c r="D165" t="s">
        <v>1002</v>
      </c>
      <c r="E165" t="s">
        <v>854</v>
      </c>
      <c r="F165" s="78">
        <v>213</v>
      </c>
      <c r="G165" s="78">
        <v>426</v>
      </c>
      <c r="H165" s="78">
        <v>11</v>
      </c>
      <c r="I165" s="78">
        <v>22</v>
      </c>
      <c r="J165" s="78">
        <v>91</v>
      </c>
      <c r="K165" s="78">
        <v>182</v>
      </c>
      <c r="L165" s="78">
        <v>76</v>
      </c>
      <c r="M165" s="78">
        <v>152</v>
      </c>
      <c r="N165" s="78">
        <v>11</v>
      </c>
      <c r="O165" s="78">
        <v>22</v>
      </c>
      <c r="P165" s="78">
        <v>24</v>
      </c>
      <c r="Q165" s="78">
        <v>48</v>
      </c>
      <c r="R165" s="79">
        <v>0.11267605633802817</v>
      </c>
      <c r="S165" s="79">
        <v>0.11267605633802817</v>
      </c>
      <c r="T165" s="78" t="str">
        <f>VLOOKUP(Table5[[#This Row],[ODS Code]],Lookup!A:D,4,FALSE)</f>
        <v>Harrow</v>
      </c>
      <c r="U165" s="78" t="str">
        <f>VLOOKUP(Table5[[#This Row],[ODS Code]],Lookup!A:E,3,FALSE)</f>
        <v>Healthsense</v>
      </c>
      <c r="V165" s="78" t="str">
        <f>VLOOKUP(Table5[[#This Row],[ODS Code]],Lookup!A:F,2,FALSE)</f>
        <v>ROXBOURNE MEDICAL CENTRE</v>
      </c>
      <c r="W165" s="78" t="str">
        <f>VLOOKUP(Table5[[#This Row],[ODS Code]],Lookup!A:G,5,FALSE)</f>
        <v>E84022</v>
      </c>
    </row>
    <row r="166" spans="1:23" x14ac:dyDescent="0.35">
      <c r="A166" s="80">
        <v>45383</v>
      </c>
      <c r="B166" t="s">
        <v>271</v>
      </c>
      <c r="C166" t="s">
        <v>1006</v>
      </c>
      <c r="D166" t="s">
        <v>1002</v>
      </c>
      <c r="E166" t="s">
        <v>854</v>
      </c>
      <c r="F166" s="78">
        <v>94</v>
      </c>
      <c r="G166" s="78">
        <v>188</v>
      </c>
      <c r="H166" s="78">
        <v>6</v>
      </c>
      <c r="I166" s="78">
        <v>12</v>
      </c>
      <c r="J166" s="78">
        <v>39</v>
      </c>
      <c r="K166" s="78">
        <v>78</v>
      </c>
      <c r="L166" s="78">
        <v>39</v>
      </c>
      <c r="M166" s="78">
        <v>78</v>
      </c>
      <c r="N166" s="78">
        <v>5</v>
      </c>
      <c r="O166" s="78">
        <v>10</v>
      </c>
      <c r="P166" s="78">
        <v>5</v>
      </c>
      <c r="Q166" s="78">
        <v>10</v>
      </c>
      <c r="R166" s="79">
        <v>5.3191489361702128E-2</v>
      </c>
      <c r="S166" s="79">
        <v>5.3191489361702128E-2</v>
      </c>
      <c r="T166" s="78" t="str">
        <f>VLOOKUP(Table5[[#This Row],[ODS Code]],Lookup!A:D,4,FALSE)</f>
        <v>Harrow</v>
      </c>
      <c r="U166" s="78" t="str">
        <f>VLOOKUP(Table5[[#This Row],[ODS Code]],Lookup!A:E,3,FALSE)</f>
        <v>Healthsense</v>
      </c>
      <c r="V166" s="78" t="str">
        <f>VLOOKUP(Table5[[#This Row],[ODS Code]],Lookup!A:F,2,FALSE)</f>
        <v>SIMPSON HOUSE MEDICAL CENTRE</v>
      </c>
      <c r="W166" s="78" t="str">
        <f>VLOOKUP(Table5[[#This Row],[ODS Code]],Lookup!A:G,5,FALSE)</f>
        <v>E84008</v>
      </c>
    </row>
    <row r="167" spans="1:23" x14ac:dyDescent="0.35">
      <c r="A167" s="80">
        <v>45383</v>
      </c>
      <c r="B167" t="s">
        <v>356</v>
      </c>
      <c r="C167" t="s">
        <v>1007</v>
      </c>
      <c r="D167" t="s">
        <v>1002</v>
      </c>
      <c r="E167" t="s">
        <v>854</v>
      </c>
      <c r="F167" s="78">
        <v>31</v>
      </c>
      <c r="G167" s="78">
        <v>62</v>
      </c>
      <c r="H167" s="78">
        <v>1</v>
      </c>
      <c r="I167" s="78">
        <v>2</v>
      </c>
      <c r="J167" s="78">
        <v>21</v>
      </c>
      <c r="K167" s="78">
        <v>42</v>
      </c>
      <c r="L167" s="78">
        <v>4</v>
      </c>
      <c r="M167" s="78">
        <v>8</v>
      </c>
      <c r="N167" s="78">
        <v>3</v>
      </c>
      <c r="O167" s="78">
        <v>6</v>
      </c>
      <c r="P167" s="78">
        <v>2</v>
      </c>
      <c r="Q167" s="78">
        <v>4</v>
      </c>
      <c r="R167" s="79">
        <v>6.4516129032258063E-2</v>
      </c>
      <c r="S167" s="79">
        <v>6.4516129032258063E-2</v>
      </c>
      <c r="T167" s="78" t="str">
        <f>VLOOKUP(Table5[[#This Row],[ODS Code]],Lookup!A:D,4,FALSE)</f>
        <v>Harrow</v>
      </c>
      <c r="U167" s="78" t="str">
        <f>VLOOKUP(Table5[[#This Row],[ODS Code]],Lookup!A:E,3,FALSE)</f>
        <v>Healthsense</v>
      </c>
      <c r="V167" s="78" t="str">
        <f>VLOOKUP(Table5[[#This Row],[ODS Code]],Lookup!A:F,2,FALSE)</f>
        <v>THE PINN MEDICAL CENTRE</v>
      </c>
      <c r="W167" s="78" t="str">
        <f>VLOOKUP(Table5[[#This Row],[ODS Code]],Lookup!A:G,5,FALSE)</f>
        <v>E84024</v>
      </c>
    </row>
    <row r="168" spans="1:23" x14ac:dyDescent="0.35">
      <c r="A168" s="80">
        <v>45383</v>
      </c>
      <c r="B168" t="s">
        <v>363</v>
      </c>
      <c r="C168" t="s">
        <v>1008</v>
      </c>
      <c r="D168" t="s">
        <v>1002</v>
      </c>
      <c r="E168" t="s">
        <v>854</v>
      </c>
      <c r="F168" s="78">
        <v>845</v>
      </c>
      <c r="G168" s="78">
        <v>1826</v>
      </c>
      <c r="H168" s="78">
        <v>57</v>
      </c>
      <c r="I168" s="78">
        <v>116</v>
      </c>
      <c r="J168" s="78">
        <v>392</v>
      </c>
      <c r="K168" s="78">
        <v>910</v>
      </c>
      <c r="L168" s="78">
        <v>252</v>
      </c>
      <c r="M168" s="78">
        <v>511</v>
      </c>
      <c r="N168" s="78">
        <v>85</v>
      </c>
      <c r="O168" s="78">
        <v>171</v>
      </c>
      <c r="P168" s="78">
        <v>59</v>
      </c>
      <c r="Q168" s="78">
        <v>118</v>
      </c>
      <c r="R168" s="79">
        <v>6.982248520710059E-2</v>
      </c>
      <c r="S168" s="79">
        <v>6.4622124863088715E-2</v>
      </c>
      <c r="T168" s="78" t="str">
        <f>VLOOKUP(Table5[[#This Row],[ODS Code]],Lookup!A:D,4,FALSE)</f>
        <v>Harrow</v>
      </c>
      <c r="U168" s="78" t="str">
        <f>VLOOKUP(Table5[[#This Row],[ODS Code]],Lookup!A:E,3,FALSE)</f>
        <v>Healthsense</v>
      </c>
      <c r="V168" s="78" t="str">
        <f>VLOOKUP(Table5[[#This Row],[ODS Code]],Lookup!A:F,2,FALSE)</f>
        <v>THE RIDGEWAY SURGERY</v>
      </c>
      <c r="W168" s="78" t="str">
        <f>VLOOKUP(Table5[[#This Row],[ODS Code]],Lookup!A:G,5,FALSE)</f>
        <v>E84068</v>
      </c>
    </row>
    <row r="169" spans="1:23" x14ac:dyDescent="0.35">
      <c r="A169" s="80">
        <v>45383</v>
      </c>
      <c r="B169" t="s">
        <v>60</v>
      </c>
      <c r="C169" t="s">
        <v>1009</v>
      </c>
      <c r="D169" t="s">
        <v>1010</v>
      </c>
      <c r="E169" t="s">
        <v>854</v>
      </c>
      <c r="F169" s="78">
        <v>6130</v>
      </c>
      <c r="G169" s="78">
        <v>18390</v>
      </c>
      <c r="H169" s="78">
        <v>478</v>
      </c>
      <c r="I169" s="78">
        <v>1434</v>
      </c>
      <c r="J169" s="78">
        <v>2464</v>
      </c>
      <c r="K169" s="78">
        <v>7392</v>
      </c>
      <c r="L169" s="78">
        <v>1948</v>
      </c>
      <c r="M169" s="78">
        <v>5844</v>
      </c>
      <c r="N169" s="78">
        <v>528</v>
      </c>
      <c r="O169" s="78">
        <v>1584</v>
      </c>
      <c r="P169" s="78">
        <v>712</v>
      </c>
      <c r="Q169" s="78">
        <v>2136</v>
      </c>
      <c r="R169" s="79">
        <v>0.11615008156606851</v>
      </c>
      <c r="S169" s="79">
        <v>0.11615008156606851</v>
      </c>
      <c r="T169" s="78" t="str">
        <f>VLOOKUP(Table5[[#This Row],[ODS Code]],Lookup!A:D,4,FALSE)</f>
        <v>Hillingdon</v>
      </c>
      <c r="U169" s="78" t="str">
        <f>VLOOKUP(Table5[[#This Row],[ODS Code]],Lookup!A:E,3,FALSE)</f>
        <v>HH Collaborative</v>
      </c>
      <c r="V169" s="78" t="str">
        <f>VLOOKUP(Table5[[#This Row],[ODS Code]],Lookup!A:F,2,FALSE)</f>
        <v>THE CEDAR BROOK PRACTICE</v>
      </c>
      <c r="W169" s="78" t="str">
        <f>VLOOKUP(Table5[[#This Row],[ODS Code]],Lookup!A:G,5,FALSE)</f>
        <v>E86029</v>
      </c>
    </row>
    <row r="170" spans="1:23" x14ac:dyDescent="0.35">
      <c r="A170" s="80">
        <v>45383</v>
      </c>
      <c r="B170" t="s">
        <v>122</v>
      </c>
      <c r="C170" t="s">
        <v>1011</v>
      </c>
      <c r="D170" t="s">
        <v>1010</v>
      </c>
      <c r="E170" t="s">
        <v>854</v>
      </c>
      <c r="F170" s="78">
        <v>5889</v>
      </c>
      <c r="G170" s="78">
        <v>16232</v>
      </c>
      <c r="H170" s="78">
        <v>500</v>
      </c>
      <c r="I170" s="78">
        <v>1367</v>
      </c>
      <c r="J170" s="78">
        <v>2447</v>
      </c>
      <c r="K170" s="78">
        <v>6832</v>
      </c>
      <c r="L170" s="78">
        <v>1777</v>
      </c>
      <c r="M170" s="78">
        <v>4912</v>
      </c>
      <c r="N170" s="78">
        <v>651</v>
      </c>
      <c r="O170" s="78">
        <v>1735</v>
      </c>
      <c r="P170" s="78">
        <v>514</v>
      </c>
      <c r="Q170" s="78">
        <v>1386</v>
      </c>
      <c r="R170" s="79">
        <v>8.7281372049583972E-2</v>
      </c>
      <c r="S170" s="79">
        <v>8.5386890093642184E-2</v>
      </c>
      <c r="T170" s="78" t="str">
        <f>VLOOKUP(Table5[[#This Row],[ODS Code]],Lookup!A:D,4,FALSE)</f>
        <v>Hillingdon</v>
      </c>
      <c r="U170" s="78" t="str">
        <f>VLOOKUP(Table5[[#This Row],[ODS Code]],Lookup!A:E,3,FALSE)</f>
        <v>HH Collaborative</v>
      </c>
      <c r="V170" s="78" t="str">
        <f>VLOOKUP(Table5[[#This Row],[ODS Code]],Lookup!A:F,2,FALSE)</f>
        <v>GLENDALE HOUSE SURGERY</v>
      </c>
      <c r="W170" s="78" t="str">
        <f>VLOOKUP(Table5[[#This Row],[ODS Code]],Lookup!A:G,5,FALSE)</f>
        <v>E86038</v>
      </c>
    </row>
    <row r="171" spans="1:23" x14ac:dyDescent="0.35">
      <c r="A171" s="80">
        <v>45383</v>
      </c>
      <c r="B171" t="s">
        <v>153</v>
      </c>
      <c r="C171" t="s">
        <v>1012</v>
      </c>
      <c r="D171" t="s">
        <v>1010</v>
      </c>
      <c r="E171" t="s">
        <v>854</v>
      </c>
      <c r="F171" s="78">
        <v>21</v>
      </c>
      <c r="G171" s="78">
        <v>84</v>
      </c>
      <c r="H171" s="78">
        <v>0</v>
      </c>
      <c r="I171" s="78">
        <v>0</v>
      </c>
      <c r="J171" s="78">
        <v>13</v>
      </c>
      <c r="K171" s="78">
        <v>52</v>
      </c>
      <c r="L171" s="78">
        <v>4</v>
      </c>
      <c r="M171" s="78">
        <v>16</v>
      </c>
      <c r="N171" s="78">
        <v>4</v>
      </c>
      <c r="O171" s="78">
        <v>16</v>
      </c>
      <c r="P171" s="78">
        <v>0</v>
      </c>
      <c r="Q171" s="78">
        <v>0</v>
      </c>
      <c r="R171" s="79">
        <v>0</v>
      </c>
      <c r="S171" s="79">
        <v>0</v>
      </c>
      <c r="T171" s="78" t="str">
        <f>VLOOKUP(Table5[[#This Row],[ODS Code]],Lookup!A:D,4,FALSE)</f>
        <v>Hillingdon</v>
      </c>
      <c r="U171" s="78" t="str">
        <f>VLOOKUP(Table5[[#This Row],[ODS Code]],Lookup!A:E,3,FALSE)</f>
        <v>HH Collaborative</v>
      </c>
      <c r="V171" s="78" t="str">
        <f>VLOOKUP(Table5[[#This Row],[ODS Code]],Lookup!A:F,2,FALSE)</f>
        <v>HAYES MEDICAL CENTRE</v>
      </c>
      <c r="W171" s="78" t="str">
        <f>VLOOKUP(Table5[[#This Row],[ODS Code]],Lookup!A:G,5,FALSE)</f>
        <v>E86017</v>
      </c>
    </row>
    <row r="172" spans="1:23" x14ac:dyDescent="0.35">
      <c r="A172" s="80">
        <v>45383</v>
      </c>
      <c r="B172" t="s">
        <v>159</v>
      </c>
      <c r="C172" t="s">
        <v>1013</v>
      </c>
      <c r="D172" t="s">
        <v>1010</v>
      </c>
      <c r="E172" t="s">
        <v>854</v>
      </c>
      <c r="F172" s="78">
        <v>3793</v>
      </c>
      <c r="G172" s="78">
        <v>8276</v>
      </c>
      <c r="H172" s="78">
        <v>263</v>
      </c>
      <c r="I172" s="78">
        <v>561</v>
      </c>
      <c r="J172" s="78">
        <v>2038</v>
      </c>
      <c r="K172" s="78">
        <v>4483</v>
      </c>
      <c r="L172" s="78">
        <v>843</v>
      </c>
      <c r="M172" s="78">
        <v>1839</v>
      </c>
      <c r="N172" s="78">
        <v>345</v>
      </c>
      <c r="O172" s="78">
        <v>744</v>
      </c>
      <c r="P172" s="78">
        <v>304</v>
      </c>
      <c r="Q172" s="78">
        <v>649</v>
      </c>
      <c r="R172" s="79">
        <v>8.0147640390192454E-2</v>
      </c>
      <c r="S172" s="79">
        <v>7.8419526341227647E-2</v>
      </c>
      <c r="T172" s="78" t="str">
        <f>VLOOKUP(Table5[[#This Row],[ODS Code]],Lookup!A:D,4,FALSE)</f>
        <v>Hillingdon</v>
      </c>
      <c r="U172" s="78" t="str">
        <f>VLOOKUP(Table5[[#This Row],[ODS Code]],Lookup!A:E,3,FALSE)</f>
        <v>HH Collaborative</v>
      </c>
      <c r="V172" s="78" t="str">
        <f>VLOOKUP(Table5[[#This Row],[ODS Code]],Lookup!A:F,2,FALSE)</f>
        <v>THE ORCHARD MEDICAL PRACTICE C.I.C</v>
      </c>
      <c r="W172" s="78" t="str">
        <f>VLOOKUP(Table5[[#This Row],[ODS Code]],Lookup!A:G,5,FALSE)</f>
        <v>Y00352</v>
      </c>
    </row>
    <row r="173" spans="1:23" x14ac:dyDescent="0.35">
      <c r="A173" s="80">
        <v>45383</v>
      </c>
      <c r="B173" t="s">
        <v>184</v>
      </c>
      <c r="C173" t="s">
        <v>1014</v>
      </c>
      <c r="D173" t="s">
        <v>1010</v>
      </c>
      <c r="E173" t="s">
        <v>854</v>
      </c>
      <c r="F173" s="78">
        <v>0</v>
      </c>
      <c r="G173" s="78">
        <v>0</v>
      </c>
      <c r="H173" s="78">
        <v>0</v>
      </c>
      <c r="I173" s="78">
        <v>0</v>
      </c>
      <c r="J173" s="78">
        <v>0</v>
      </c>
      <c r="K173" s="78">
        <v>0</v>
      </c>
      <c r="L173" s="78">
        <v>0</v>
      </c>
      <c r="M173" s="78">
        <v>0</v>
      </c>
      <c r="N173" s="78">
        <v>0</v>
      </c>
      <c r="O173" s="78">
        <v>0</v>
      </c>
      <c r="P173" s="78">
        <v>0</v>
      </c>
      <c r="Q173" s="78">
        <v>0</v>
      </c>
      <c r="R173" s="79">
        <v>0</v>
      </c>
      <c r="S173" s="79">
        <v>0</v>
      </c>
      <c r="T173" s="78" t="str">
        <f>VLOOKUP(Table5[[#This Row],[ODS Code]],Lookup!A:D,4,FALSE)</f>
        <v>Hillingdon</v>
      </c>
      <c r="U173" s="78" t="str">
        <f>VLOOKUP(Table5[[#This Row],[ODS Code]],Lookup!A:E,3,FALSE)</f>
        <v>HH Collaborative</v>
      </c>
      <c r="V173" s="78" t="str">
        <f>VLOOKUP(Table5[[#This Row],[ODS Code]],Lookup!A:F,2,FALSE)</f>
        <v>KINCORA DOCTORS SURGERY</v>
      </c>
      <c r="W173" s="78" t="str">
        <f>VLOOKUP(Table5[[#This Row],[ODS Code]],Lookup!A:G,5,FALSE)</f>
        <v>E86625</v>
      </c>
    </row>
    <row r="174" spans="1:23" x14ac:dyDescent="0.35">
      <c r="A174" s="80">
        <v>45383</v>
      </c>
      <c r="B174" t="s">
        <v>225</v>
      </c>
      <c r="C174" t="s">
        <v>1015</v>
      </c>
      <c r="D174" t="s">
        <v>1010</v>
      </c>
      <c r="E174" t="s">
        <v>854</v>
      </c>
      <c r="F174" s="78">
        <v>6377</v>
      </c>
      <c r="G174" s="78">
        <v>19131</v>
      </c>
      <c r="H174" s="78">
        <v>376</v>
      </c>
      <c r="I174" s="78">
        <v>1128</v>
      </c>
      <c r="J174" s="78">
        <v>3879</v>
      </c>
      <c r="K174" s="78">
        <v>11637</v>
      </c>
      <c r="L174" s="78">
        <v>1161</v>
      </c>
      <c r="M174" s="78">
        <v>3483</v>
      </c>
      <c r="N174" s="78">
        <v>515</v>
      </c>
      <c r="O174" s="78">
        <v>1545</v>
      </c>
      <c r="P174" s="78">
        <v>446</v>
      </c>
      <c r="Q174" s="78">
        <v>1338</v>
      </c>
      <c r="R174" s="79">
        <v>6.9938842716010668E-2</v>
      </c>
      <c r="S174" s="79">
        <v>6.9938842716010668E-2</v>
      </c>
      <c r="T174" s="78" t="str">
        <f>VLOOKUP(Table5[[#This Row],[ODS Code]],Lookup!A:D,4,FALSE)</f>
        <v>Hillingdon</v>
      </c>
      <c r="U174" s="78" t="str">
        <f>VLOOKUP(Table5[[#This Row],[ODS Code]],Lookup!A:E,3,FALSE)</f>
        <v>HH Collaborative</v>
      </c>
      <c r="V174" s="78" t="str">
        <f>VLOOKUP(Table5[[#This Row],[ODS Code]],Lookup!A:F,2,FALSE)</f>
        <v>NORTH HYDE PRACTICE</v>
      </c>
      <c r="W174" s="78" t="str">
        <f>VLOOKUP(Table5[[#This Row],[ODS Code]],Lookup!A:G,5,FALSE)</f>
        <v>E86609</v>
      </c>
    </row>
    <row r="175" spans="1:23" x14ac:dyDescent="0.35">
      <c r="A175" s="80">
        <v>45383</v>
      </c>
      <c r="B175" t="s">
        <v>378</v>
      </c>
      <c r="C175" t="s">
        <v>1016</v>
      </c>
      <c r="D175" t="s">
        <v>1010</v>
      </c>
      <c r="E175" t="s">
        <v>854</v>
      </c>
      <c r="F175" s="78">
        <v>4359</v>
      </c>
      <c r="G175" s="78">
        <v>13077</v>
      </c>
      <c r="H175" s="78">
        <v>256</v>
      </c>
      <c r="I175" s="78">
        <v>768</v>
      </c>
      <c r="J175" s="78">
        <v>2211</v>
      </c>
      <c r="K175" s="78">
        <v>6633</v>
      </c>
      <c r="L175" s="78">
        <v>1253</v>
      </c>
      <c r="M175" s="78">
        <v>3759</v>
      </c>
      <c r="N175" s="78">
        <v>307</v>
      </c>
      <c r="O175" s="78">
        <v>921</v>
      </c>
      <c r="P175" s="78">
        <v>332</v>
      </c>
      <c r="Q175" s="78">
        <v>996</v>
      </c>
      <c r="R175" s="79">
        <v>7.6164257857306725E-2</v>
      </c>
      <c r="S175" s="79">
        <v>7.6164257857306725E-2</v>
      </c>
      <c r="T175" s="78" t="str">
        <f>VLOOKUP(Table5[[#This Row],[ODS Code]],Lookup!A:D,4,FALSE)</f>
        <v>Hillingdon</v>
      </c>
      <c r="U175" s="78" t="str">
        <f>VLOOKUP(Table5[[#This Row],[ODS Code]],Lookup!A:E,3,FALSE)</f>
        <v>HH Collaborative</v>
      </c>
      <c r="V175" s="78" t="str">
        <f>VLOOKUP(Table5[[#This Row],[ODS Code]],Lookup!A:F,2,FALSE)</f>
        <v>THE WARREN PRACTICE</v>
      </c>
      <c r="W175" s="78" t="str">
        <f>VLOOKUP(Table5[[#This Row],[ODS Code]],Lookup!A:G,5,FALSE)</f>
        <v>E86019</v>
      </c>
    </row>
    <row r="176" spans="1:23" x14ac:dyDescent="0.35">
      <c r="A176" s="80">
        <v>45383</v>
      </c>
      <c r="B176" t="s">
        <v>384</v>
      </c>
      <c r="C176" t="s">
        <v>1017</v>
      </c>
      <c r="D176" t="s">
        <v>1010</v>
      </c>
      <c r="E176" t="s">
        <v>854</v>
      </c>
      <c r="F176" s="78">
        <v>4633</v>
      </c>
      <c r="G176" s="78">
        <v>13899</v>
      </c>
      <c r="H176" s="78">
        <v>332</v>
      </c>
      <c r="I176" s="78">
        <v>996</v>
      </c>
      <c r="J176" s="78">
        <v>2016</v>
      </c>
      <c r="K176" s="78">
        <v>6048</v>
      </c>
      <c r="L176" s="78">
        <v>1448</v>
      </c>
      <c r="M176" s="78">
        <v>4344</v>
      </c>
      <c r="N176" s="78">
        <v>383</v>
      </c>
      <c r="O176" s="78">
        <v>1149</v>
      </c>
      <c r="P176" s="78">
        <v>454</v>
      </c>
      <c r="Q176" s="78">
        <v>1362</v>
      </c>
      <c r="R176" s="79">
        <v>9.7992661342542628E-2</v>
      </c>
      <c r="S176" s="79">
        <v>9.7992661342542628E-2</v>
      </c>
      <c r="T176" s="78" t="str">
        <f>VLOOKUP(Table5[[#This Row],[ODS Code]],Lookup!A:D,4,FALSE)</f>
        <v>Hillingdon</v>
      </c>
      <c r="U176" s="78" t="str">
        <f>VLOOKUP(Table5[[#This Row],[ODS Code]],Lookup!A:E,3,FALSE)</f>
        <v>HH Collaborative</v>
      </c>
      <c r="V176" s="78" t="str">
        <f>VLOOKUP(Table5[[#This Row],[ODS Code]],Lookup!A:F,2,FALSE)</f>
        <v>TOWNFIELD DOCTORS SURGERY</v>
      </c>
      <c r="W176" s="78" t="str">
        <f>VLOOKUP(Table5[[#This Row],[ODS Code]],Lookup!A:G,5,FALSE)</f>
        <v>E86018</v>
      </c>
    </row>
    <row r="177" spans="1:23" x14ac:dyDescent="0.35">
      <c r="A177" s="80">
        <v>45383</v>
      </c>
      <c r="B177" t="s">
        <v>32</v>
      </c>
      <c r="C177" t="s">
        <v>31</v>
      </c>
      <c r="D177" t="s">
        <v>1018</v>
      </c>
      <c r="E177" t="s">
        <v>854</v>
      </c>
      <c r="F177" s="78">
        <v>3404</v>
      </c>
      <c r="G177" s="78">
        <v>6815</v>
      </c>
      <c r="H177" s="78">
        <v>208</v>
      </c>
      <c r="I177" s="78">
        <v>417</v>
      </c>
      <c r="J177" s="78">
        <v>1710</v>
      </c>
      <c r="K177" s="78">
        <v>3424</v>
      </c>
      <c r="L177" s="78">
        <v>896</v>
      </c>
      <c r="M177" s="78">
        <v>1793</v>
      </c>
      <c r="N177" s="78">
        <v>285</v>
      </c>
      <c r="O177" s="78">
        <v>571</v>
      </c>
      <c r="P177" s="78">
        <v>305</v>
      </c>
      <c r="Q177" s="78">
        <v>610</v>
      </c>
      <c r="R177" s="79">
        <v>8.960047003525265E-2</v>
      </c>
      <c r="S177" s="79">
        <v>8.950843727072634E-2</v>
      </c>
      <c r="T177" s="78" t="str">
        <f>VLOOKUP(Table5[[#This Row],[ODS Code]],Lookup!A:D,4,FALSE)</f>
        <v>Hounslow</v>
      </c>
      <c r="U177" s="78" t="str">
        <f>VLOOKUP(Table5[[#This Row],[ODS Code]],Lookup!A:E,3,FALSE)</f>
        <v>Hounslow Health</v>
      </c>
      <c r="V177" s="78" t="str">
        <f>VLOOKUP(Table5[[#This Row],[ODS Code]],Lookup!A:F,2,FALSE)</f>
        <v>Bath Road Surgery</v>
      </c>
      <c r="W177" s="78" t="str">
        <f>VLOOKUP(Table5[[#This Row],[ODS Code]],Lookup!A:G,5,FALSE)</f>
        <v>E85716</v>
      </c>
    </row>
    <row r="178" spans="1:23" x14ac:dyDescent="0.35">
      <c r="A178" s="80">
        <v>45383</v>
      </c>
      <c r="B178" t="s">
        <v>39</v>
      </c>
      <c r="C178" t="s">
        <v>1019</v>
      </c>
      <c r="D178" t="s">
        <v>1018</v>
      </c>
      <c r="E178" t="s">
        <v>854</v>
      </c>
      <c r="F178" s="78">
        <v>0</v>
      </c>
      <c r="G178" s="78">
        <v>0</v>
      </c>
      <c r="H178" s="78">
        <v>0</v>
      </c>
      <c r="I178" s="78">
        <v>0</v>
      </c>
      <c r="J178" s="78">
        <v>0</v>
      </c>
      <c r="K178" s="78">
        <v>0</v>
      </c>
      <c r="L178" s="78">
        <v>0</v>
      </c>
      <c r="M178" s="78">
        <v>0</v>
      </c>
      <c r="N178" s="78">
        <v>0</v>
      </c>
      <c r="O178" s="78">
        <v>0</v>
      </c>
      <c r="P178" s="78">
        <v>0</v>
      </c>
      <c r="Q178" s="78">
        <v>0</v>
      </c>
      <c r="R178" s="79">
        <v>0</v>
      </c>
      <c r="S178" s="79">
        <v>0</v>
      </c>
      <c r="T178" s="78" t="str">
        <f>VLOOKUP(Table5[[#This Row],[ODS Code]],Lookup!A:D,4,FALSE)</f>
        <v>Hounslow</v>
      </c>
      <c r="U178" s="78" t="str">
        <f>VLOOKUP(Table5[[#This Row],[ODS Code]],Lookup!A:E,3,FALSE)</f>
        <v>Hounslow Health</v>
      </c>
      <c r="V178" s="78" t="str">
        <f>VLOOKUP(Table5[[#This Row],[ODS Code]],Lookup!A:F,2,FALSE)</f>
        <v>BLUE WING SURGERY</v>
      </c>
      <c r="W178" s="78" t="str">
        <f>VLOOKUP(Table5[[#This Row],[ODS Code]],Lookup!A:G,5,FALSE)</f>
        <v>E85058</v>
      </c>
    </row>
    <row r="179" spans="1:23" x14ac:dyDescent="0.35">
      <c r="A179" s="80">
        <v>45383</v>
      </c>
      <c r="B179" t="s">
        <v>66</v>
      </c>
      <c r="C179" t="s">
        <v>65</v>
      </c>
      <c r="D179" t="s">
        <v>1018</v>
      </c>
      <c r="E179" t="s">
        <v>854</v>
      </c>
      <c r="F179" s="78">
        <v>0</v>
      </c>
      <c r="G179" s="78">
        <v>0</v>
      </c>
      <c r="H179" s="78">
        <v>0</v>
      </c>
      <c r="I179" s="78">
        <v>0</v>
      </c>
      <c r="J179" s="78">
        <v>0</v>
      </c>
      <c r="K179" s="78">
        <v>0</v>
      </c>
      <c r="L179" s="78">
        <v>0</v>
      </c>
      <c r="M179" s="78">
        <v>0</v>
      </c>
      <c r="N179" s="78">
        <v>0</v>
      </c>
      <c r="O179" s="78">
        <v>0</v>
      </c>
      <c r="P179" s="78">
        <v>0</v>
      </c>
      <c r="Q179" s="78">
        <v>0</v>
      </c>
      <c r="R179" s="79">
        <v>0</v>
      </c>
      <c r="S179" s="79">
        <v>0</v>
      </c>
      <c r="T179" s="78" t="str">
        <f>VLOOKUP(Table5[[#This Row],[ODS Code]],Lookup!A:D,4,FALSE)</f>
        <v>Hounslow</v>
      </c>
      <c r="U179" s="78" t="str">
        <f>VLOOKUP(Table5[[#This Row],[ODS Code]],Lookup!A:E,3,FALSE)</f>
        <v>Hounslow Health</v>
      </c>
      <c r="V179" s="78" t="str">
        <f>VLOOKUP(Table5[[#This Row],[ODS Code]],Lookup!A:F,2,FALSE)</f>
        <v>Chestnut Practice</v>
      </c>
      <c r="W179" s="78" t="str">
        <f>VLOOKUP(Table5[[#This Row],[ODS Code]],Lookup!A:G,5,FALSE)</f>
        <v>E85059</v>
      </c>
    </row>
    <row r="180" spans="1:23" x14ac:dyDescent="0.35">
      <c r="A180" s="80">
        <v>45383</v>
      </c>
      <c r="B180" t="s">
        <v>131</v>
      </c>
      <c r="C180" t="s">
        <v>130</v>
      </c>
      <c r="D180" t="s">
        <v>1018</v>
      </c>
      <c r="E180" t="s">
        <v>854</v>
      </c>
      <c r="F180" s="78">
        <v>0</v>
      </c>
      <c r="G180" s="78">
        <v>0</v>
      </c>
      <c r="H180" s="78">
        <v>0</v>
      </c>
      <c r="I180" s="78">
        <v>0</v>
      </c>
      <c r="J180" s="78">
        <v>0</v>
      </c>
      <c r="K180" s="78">
        <v>0</v>
      </c>
      <c r="L180" s="78">
        <v>0</v>
      </c>
      <c r="M180" s="78">
        <v>0</v>
      </c>
      <c r="N180" s="78">
        <v>0</v>
      </c>
      <c r="O180" s="78">
        <v>0</v>
      </c>
      <c r="P180" s="78">
        <v>0</v>
      </c>
      <c r="Q180" s="78">
        <v>0</v>
      </c>
      <c r="R180" s="79">
        <v>0</v>
      </c>
      <c r="S180" s="79">
        <v>0</v>
      </c>
      <c r="T180" s="78" t="str">
        <f>VLOOKUP(Table5[[#This Row],[ODS Code]],Lookup!A:D,4,FALSE)</f>
        <v>Hounslow</v>
      </c>
      <c r="U180" s="78" t="str">
        <f>VLOOKUP(Table5[[#This Row],[ODS Code]],Lookup!A:E,3,FALSE)</f>
        <v>Hounslow Health</v>
      </c>
      <c r="V180" s="78" t="str">
        <f>VLOOKUP(Table5[[#This Row],[ODS Code]],Lookup!A:F,2,FALSE)</f>
        <v>Green Practice</v>
      </c>
      <c r="W180" s="78" t="str">
        <f>VLOOKUP(Table5[[#This Row],[ODS Code]],Lookup!A:G,5,FALSE)</f>
        <v>E85126</v>
      </c>
    </row>
    <row r="181" spans="1:23" x14ac:dyDescent="0.35">
      <c r="A181" s="80">
        <v>45383</v>
      </c>
      <c r="B181" t="s">
        <v>171</v>
      </c>
      <c r="C181" t="s">
        <v>170</v>
      </c>
      <c r="D181" t="s">
        <v>1018</v>
      </c>
      <c r="E181" t="s">
        <v>854</v>
      </c>
      <c r="F181" s="78">
        <v>0</v>
      </c>
      <c r="G181" s="78">
        <v>0</v>
      </c>
      <c r="H181" s="78">
        <v>0</v>
      </c>
      <c r="I181" s="78">
        <v>0</v>
      </c>
      <c r="J181" s="78">
        <v>0</v>
      </c>
      <c r="K181" s="78">
        <v>0</v>
      </c>
      <c r="L181" s="78">
        <v>0</v>
      </c>
      <c r="M181" s="78">
        <v>0</v>
      </c>
      <c r="N181" s="78">
        <v>0</v>
      </c>
      <c r="O181" s="78">
        <v>0</v>
      </c>
      <c r="P181" s="78">
        <v>0</v>
      </c>
      <c r="Q181" s="78">
        <v>0</v>
      </c>
      <c r="R181" s="79">
        <v>0</v>
      </c>
      <c r="S181" s="79">
        <v>0</v>
      </c>
      <c r="T181" s="78" t="str">
        <f>VLOOKUP(Table5[[#This Row],[ODS Code]],Lookup!A:D,4,FALSE)</f>
        <v>Hounslow</v>
      </c>
      <c r="U181" s="78" t="str">
        <f>VLOOKUP(Table5[[#This Row],[ODS Code]],Lookup!A:E,3,FALSE)</f>
        <v>Hounslow Health</v>
      </c>
      <c r="V181" s="78" t="str">
        <f>VLOOKUP(Table5[[#This Row],[ODS Code]],Lookup!A:F,2,FALSE)</f>
        <v>Hounslow Family Practice</v>
      </c>
      <c r="W181" s="78" t="str">
        <f>VLOOKUP(Table5[[#This Row],[ODS Code]],Lookup!A:G,5,FALSE)</f>
        <v>E85713</v>
      </c>
    </row>
    <row r="182" spans="1:23" x14ac:dyDescent="0.35">
      <c r="A182" s="80">
        <v>45383</v>
      </c>
      <c r="B182" t="s">
        <v>172</v>
      </c>
      <c r="C182" t="s">
        <v>1020</v>
      </c>
      <c r="D182" t="s">
        <v>1018</v>
      </c>
      <c r="E182" t="s">
        <v>854</v>
      </c>
      <c r="F182" s="78">
        <v>0</v>
      </c>
      <c r="G182" s="78">
        <v>0</v>
      </c>
      <c r="H182" s="78">
        <v>0</v>
      </c>
      <c r="I182" s="78">
        <v>0</v>
      </c>
      <c r="J182" s="78">
        <v>0</v>
      </c>
      <c r="K182" s="78">
        <v>0</v>
      </c>
      <c r="L182" s="78">
        <v>0</v>
      </c>
      <c r="M182" s="78">
        <v>0</v>
      </c>
      <c r="N182" s="78">
        <v>0</v>
      </c>
      <c r="O182" s="78">
        <v>0</v>
      </c>
      <c r="P182" s="78">
        <v>0</v>
      </c>
      <c r="Q182" s="78">
        <v>0</v>
      </c>
      <c r="R182" s="79">
        <v>0</v>
      </c>
      <c r="S182" s="79">
        <v>0</v>
      </c>
      <c r="T182" s="78" t="str">
        <f>VLOOKUP(Table5[[#This Row],[ODS Code]],Lookup!A:D,4,FALSE)</f>
        <v>Hounslow</v>
      </c>
      <c r="U182" s="78" t="str">
        <f>VLOOKUP(Table5[[#This Row],[ODS Code]],Lookup!A:E,3,FALSE)</f>
        <v>Hounslow Health</v>
      </c>
      <c r="V182" s="78" t="str">
        <f>VLOOKUP(Table5[[#This Row],[ODS Code]],Lookup!A:F,2,FALSE)</f>
        <v>HOUNSLOW MEDICAL PRACTICE</v>
      </c>
      <c r="W182" s="78" t="str">
        <f>VLOOKUP(Table5[[#This Row],[ODS Code]],Lookup!A:G,5,FALSE)</f>
        <v>E85015</v>
      </c>
    </row>
    <row r="183" spans="1:23" x14ac:dyDescent="0.35">
      <c r="A183" s="80">
        <v>45383</v>
      </c>
      <c r="B183" t="s">
        <v>187</v>
      </c>
      <c r="C183" t="s">
        <v>186</v>
      </c>
      <c r="D183" t="s">
        <v>1018</v>
      </c>
      <c r="E183" t="s">
        <v>854</v>
      </c>
      <c r="F183" s="78">
        <v>262</v>
      </c>
      <c r="G183" s="78">
        <v>622</v>
      </c>
      <c r="H183" s="78">
        <v>19</v>
      </c>
      <c r="I183" s="78">
        <v>48</v>
      </c>
      <c r="J183" s="78">
        <v>111</v>
      </c>
      <c r="K183" s="78">
        <v>257</v>
      </c>
      <c r="L183" s="78">
        <v>80</v>
      </c>
      <c r="M183" s="78">
        <v>188</v>
      </c>
      <c r="N183" s="78">
        <v>26</v>
      </c>
      <c r="O183" s="78">
        <v>67</v>
      </c>
      <c r="P183" s="78">
        <v>26</v>
      </c>
      <c r="Q183" s="78">
        <v>62</v>
      </c>
      <c r="R183" s="79">
        <v>9.9236641221374045E-2</v>
      </c>
      <c r="S183" s="79">
        <v>9.9678456591639875E-2</v>
      </c>
      <c r="T183" s="78" t="str">
        <f>VLOOKUP(Table5[[#This Row],[ODS Code]],Lookup!A:D,4,FALSE)</f>
        <v>Hounslow</v>
      </c>
      <c r="U183" s="78" t="str">
        <f>VLOOKUP(Table5[[#This Row],[ODS Code]],Lookup!A:E,3,FALSE)</f>
        <v>Hounslow Health</v>
      </c>
      <c r="V183" s="78" t="str">
        <f>VLOOKUP(Table5[[#This Row],[ODS Code]],Lookup!A:F,2,FALSE)</f>
        <v>Kingfisher Practice</v>
      </c>
      <c r="W183" s="78" t="str">
        <f>VLOOKUP(Table5[[#This Row],[ODS Code]],Lookup!A:G,5,FALSE)</f>
        <v>E85060</v>
      </c>
    </row>
    <row r="184" spans="1:23" x14ac:dyDescent="0.35">
      <c r="A184" s="80">
        <v>45383</v>
      </c>
      <c r="B184" t="s">
        <v>257</v>
      </c>
      <c r="C184" t="s">
        <v>1021</v>
      </c>
      <c r="D184" t="s">
        <v>1018</v>
      </c>
      <c r="E184" t="s">
        <v>854</v>
      </c>
      <c r="F184" s="78">
        <v>1047</v>
      </c>
      <c r="G184" s="78">
        <v>2420</v>
      </c>
      <c r="H184" s="78">
        <v>88</v>
      </c>
      <c r="I184" s="78">
        <v>205</v>
      </c>
      <c r="J184" s="78">
        <v>407</v>
      </c>
      <c r="K184" s="78">
        <v>941</v>
      </c>
      <c r="L184" s="78">
        <v>348</v>
      </c>
      <c r="M184" s="78">
        <v>810</v>
      </c>
      <c r="N184" s="78">
        <v>64</v>
      </c>
      <c r="O184" s="78">
        <v>156</v>
      </c>
      <c r="P184" s="78">
        <v>140</v>
      </c>
      <c r="Q184" s="78">
        <v>308</v>
      </c>
      <c r="R184" s="79">
        <v>0.13371537726838587</v>
      </c>
      <c r="S184" s="79">
        <v>0.12727272727272726</v>
      </c>
      <c r="T184" s="78" t="str">
        <f>VLOOKUP(Table5[[#This Row],[ODS Code]],Lookup!A:D,4,FALSE)</f>
        <v>Hounslow</v>
      </c>
      <c r="U184" s="78" t="str">
        <f>VLOOKUP(Table5[[#This Row],[ODS Code]],Lookup!A:E,3,FALSE)</f>
        <v>Hounslow Health</v>
      </c>
      <c r="V184" s="78" t="str">
        <f>VLOOKUP(Table5[[#This Row],[ODS Code]],Lookup!A:F,2,FALSE)</f>
        <v xml:space="preserve">Redwood Practice </v>
      </c>
      <c r="W184" s="78" t="str">
        <f>VLOOKUP(Table5[[#This Row],[ODS Code]],Lookup!A:G,5,FALSE)</f>
        <v>E85113</v>
      </c>
    </row>
    <row r="185" spans="1:23" x14ac:dyDescent="0.35">
      <c r="A185" s="80">
        <v>45383</v>
      </c>
      <c r="B185" t="s">
        <v>360</v>
      </c>
      <c r="C185" t="s">
        <v>1022</v>
      </c>
      <c r="D185" t="s">
        <v>1018</v>
      </c>
      <c r="E185" t="s">
        <v>854</v>
      </c>
      <c r="F185" s="78">
        <v>0</v>
      </c>
      <c r="G185" s="78">
        <v>0</v>
      </c>
      <c r="H185" s="78">
        <v>0</v>
      </c>
      <c r="I185" s="78">
        <v>0</v>
      </c>
      <c r="J185" s="78">
        <v>0</v>
      </c>
      <c r="K185" s="78">
        <v>0</v>
      </c>
      <c r="L185" s="78">
        <v>0</v>
      </c>
      <c r="M185" s="78">
        <v>0</v>
      </c>
      <c r="N185" s="78">
        <v>0</v>
      </c>
      <c r="O185" s="78">
        <v>0</v>
      </c>
      <c r="P185" s="78">
        <v>0</v>
      </c>
      <c r="Q185" s="78">
        <v>0</v>
      </c>
      <c r="R185" s="79">
        <v>0</v>
      </c>
      <c r="S185" s="79">
        <v>0</v>
      </c>
      <c r="T185" s="78" t="str">
        <f>VLOOKUP(Table5[[#This Row],[ODS Code]],Lookup!A:D,4,FALSE)</f>
        <v>Hounslow</v>
      </c>
      <c r="U185" s="78" t="str">
        <f>VLOOKUP(Table5[[#This Row],[ODS Code]],Lookup!A:E,3,FALSE)</f>
        <v>Hounslow Health</v>
      </c>
      <c r="V185" s="78" t="str">
        <f>VLOOKUP(Table5[[#This Row],[ODS Code]],Lookup!A:F,2,FALSE)</f>
        <v>HMC Group: Heart of Hounslow</v>
      </c>
      <c r="W185" s="78" t="str">
        <f>VLOOKUP(Table5[[#This Row],[ODS Code]],Lookup!A:G,5,FALSE)</f>
        <v>Y02671</v>
      </c>
    </row>
    <row r="186" spans="1:23" x14ac:dyDescent="0.35">
      <c r="A186" s="80">
        <v>45383</v>
      </c>
      <c r="B186" t="s">
        <v>405</v>
      </c>
      <c r="C186" t="s">
        <v>404</v>
      </c>
      <c r="D186" t="s">
        <v>1018</v>
      </c>
      <c r="E186" t="s">
        <v>854</v>
      </c>
      <c r="F186" s="78">
        <v>0</v>
      </c>
      <c r="G186" s="78">
        <v>0</v>
      </c>
      <c r="H186" s="78">
        <v>0</v>
      </c>
      <c r="I186" s="78">
        <v>0</v>
      </c>
      <c r="J186" s="78">
        <v>0</v>
      </c>
      <c r="K186" s="78">
        <v>0</v>
      </c>
      <c r="L186" s="78">
        <v>0</v>
      </c>
      <c r="M186" s="78">
        <v>0</v>
      </c>
      <c r="N186" s="78">
        <v>0</v>
      </c>
      <c r="O186" s="78">
        <v>0</v>
      </c>
      <c r="P186" s="78">
        <v>0</v>
      </c>
      <c r="Q186" s="78">
        <v>0</v>
      </c>
      <c r="R186" s="79">
        <v>0</v>
      </c>
      <c r="S186" s="79">
        <v>0</v>
      </c>
      <c r="T186" s="78" t="str">
        <f>VLOOKUP(Table5[[#This Row],[ODS Code]],Lookup!A:D,4,FALSE)</f>
        <v>Hounslow</v>
      </c>
      <c r="U186" s="78" t="str">
        <f>VLOOKUP(Table5[[#This Row],[ODS Code]],Lookup!A:E,3,FALSE)</f>
        <v>Hounslow Health</v>
      </c>
      <c r="V186" s="78" t="str">
        <f>VLOOKUP(Table5[[#This Row],[ODS Code]],Lookup!A:F,2,FALSE)</f>
        <v>Willow Practice</v>
      </c>
      <c r="W186" s="78" t="str">
        <f>VLOOKUP(Table5[[#This Row],[ODS Code]],Lookup!A:G,5,FALSE)</f>
        <v>E85600</v>
      </c>
    </row>
    <row r="187" spans="1:23" x14ac:dyDescent="0.35">
      <c r="A187" s="80">
        <v>45383</v>
      </c>
      <c r="B187" t="s">
        <v>30</v>
      </c>
      <c r="C187" t="s">
        <v>1023</v>
      </c>
      <c r="D187" t="s">
        <v>1024</v>
      </c>
      <c r="E187" t="s">
        <v>854</v>
      </c>
      <c r="F187" s="78">
        <v>4637</v>
      </c>
      <c r="G187" s="78">
        <v>10207</v>
      </c>
      <c r="H187" s="78">
        <v>172</v>
      </c>
      <c r="I187" s="78">
        <v>354</v>
      </c>
      <c r="J187" s="78">
        <v>2900</v>
      </c>
      <c r="K187" s="78">
        <v>6666</v>
      </c>
      <c r="L187" s="78">
        <v>1114</v>
      </c>
      <c r="M187" s="78">
        <v>2264</v>
      </c>
      <c r="N187" s="78">
        <v>236</v>
      </c>
      <c r="O187" s="78">
        <v>483</v>
      </c>
      <c r="P187" s="78">
        <v>215</v>
      </c>
      <c r="Q187" s="78">
        <v>440</v>
      </c>
      <c r="R187" s="79">
        <v>4.6366185033426786E-2</v>
      </c>
      <c r="S187" s="79">
        <v>4.3107671206035071E-2</v>
      </c>
      <c r="T187" s="78" t="str">
        <f>VLOOKUP(Table5[[#This Row],[ODS Code]],Lookup!A:D,4,FALSE)</f>
        <v>West London</v>
      </c>
      <c r="U187" s="78" t="str">
        <f>VLOOKUP(Table5[[#This Row],[ODS Code]],Lookup!A:E,3,FALSE)</f>
        <v>Inclusive Health</v>
      </c>
      <c r="V187" s="78" t="str">
        <f>VLOOKUP(Table5[[#This Row],[ODS Code]],Lookup!A:F,2,FALSE)</f>
        <v>Barlby Surgery (AT Medics)</v>
      </c>
      <c r="W187" s="78" t="str">
        <f>VLOOKUP(Table5[[#This Row],[ODS Code]],Lookup!A:G,5,FALSE)</f>
        <v>Y01011</v>
      </c>
    </row>
    <row r="188" spans="1:23" x14ac:dyDescent="0.35">
      <c r="A188" s="80">
        <v>45383</v>
      </c>
      <c r="B188" t="s">
        <v>101</v>
      </c>
      <c r="C188" t="s">
        <v>1025</v>
      </c>
      <c r="D188" t="s">
        <v>1024</v>
      </c>
      <c r="E188" t="s">
        <v>854</v>
      </c>
      <c r="F188" s="78">
        <v>0</v>
      </c>
      <c r="G188" s="78">
        <v>0</v>
      </c>
      <c r="H188" s="78">
        <v>0</v>
      </c>
      <c r="I188" s="78">
        <v>0</v>
      </c>
      <c r="J188" s="78">
        <v>0</v>
      </c>
      <c r="K188" s="78">
        <v>0</v>
      </c>
      <c r="L188" s="78">
        <v>0</v>
      </c>
      <c r="M188" s="78">
        <v>0</v>
      </c>
      <c r="N188" s="78">
        <v>0</v>
      </c>
      <c r="O188" s="78">
        <v>0</v>
      </c>
      <c r="P188" s="78">
        <v>0</v>
      </c>
      <c r="Q188" s="78">
        <v>0</v>
      </c>
      <c r="R188" s="79">
        <v>0</v>
      </c>
      <c r="S188" s="79">
        <v>0</v>
      </c>
      <c r="T188" s="78" t="str">
        <f>VLOOKUP(Table5[[#This Row],[ODS Code]],Lookup!A:D,4,FALSE)</f>
        <v>West London</v>
      </c>
      <c r="U188" s="78" t="str">
        <f>VLOOKUP(Table5[[#This Row],[ODS Code]],Lookup!A:E,3,FALSE)</f>
        <v>Inclusive Health</v>
      </c>
      <c r="V188" s="78" t="str">
        <f>VLOOKUP(Table5[[#This Row],[ODS Code]],Lookup!A:F,2,FALSE)</f>
        <v>The Elgin Clinic</v>
      </c>
      <c r="W188" s="78" t="str">
        <f>VLOOKUP(Table5[[#This Row],[ODS Code]],Lookup!A:G,5,FALSE)</f>
        <v>E87038</v>
      </c>
    </row>
    <row r="189" spans="1:23" x14ac:dyDescent="0.35">
      <c r="A189" s="80">
        <v>45383</v>
      </c>
      <c r="B189" t="s">
        <v>144</v>
      </c>
      <c r="C189" t="s">
        <v>143</v>
      </c>
      <c r="D189" t="s">
        <v>1024</v>
      </c>
      <c r="E189" t="s">
        <v>854</v>
      </c>
      <c r="F189" s="78">
        <v>0</v>
      </c>
      <c r="G189" s="78">
        <v>0</v>
      </c>
      <c r="H189" s="78">
        <v>0</v>
      </c>
      <c r="I189" s="78">
        <v>0</v>
      </c>
      <c r="J189" s="78">
        <v>0</v>
      </c>
      <c r="K189" s="78">
        <v>0</v>
      </c>
      <c r="L189" s="78">
        <v>0</v>
      </c>
      <c r="M189" s="78">
        <v>0</v>
      </c>
      <c r="N189" s="78">
        <v>0</v>
      </c>
      <c r="O189" s="78">
        <v>0</v>
      </c>
      <c r="P189" s="78">
        <v>0</v>
      </c>
      <c r="Q189" s="78">
        <v>0</v>
      </c>
      <c r="R189" s="79">
        <v>0</v>
      </c>
      <c r="S189" s="79">
        <v>0</v>
      </c>
      <c r="T189" s="78" t="str">
        <f>VLOOKUP(Table5[[#This Row],[ODS Code]],Lookup!A:D,4,FALSE)</f>
        <v>West London</v>
      </c>
      <c r="U189" s="78" t="str">
        <f>VLOOKUP(Table5[[#This Row],[ODS Code]],Lookup!A:E,3,FALSE)</f>
        <v>Inclusive Health</v>
      </c>
      <c r="V189" s="78" t="str">
        <f>VLOOKUP(Table5[[#This Row],[ODS Code]],Lookup!A:F,2,FALSE)</f>
        <v>Half Penny Steps Health Centre</v>
      </c>
      <c r="W189" s="78" t="str">
        <f>VLOOKUP(Table5[[#This Row],[ODS Code]],Lookup!A:G,5,FALSE)</f>
        <v>Y02842</v>
      </c>
    </row>
    <row r="190" spans="1:23" x14ac:dyDescent="0.35">
      <c r="A190" s="80">
        <v>45383</v>
      </c>
      <c r="B190" t="s">
        <v>213</v>
      </c>
      <c r="C190" t="s">
        <v>1026</v>
      </c>
      <c r="D190" t="s">
        <v>1024</v>
      </c>
      <c r="E190" t="s">
        <v>854</v>
      </c>
      <c r="F190" s="78">
        <v>0</v>
      </c>
      <c r="G190" s="78">
        <v>0</v>
      </c>
      <c r="H190" s="78">
        <v>0</v>
      </c>
      <c r="I190" s="78">
        <v>0</v>
      </c>
      <c r="J190" s="78">
        <v>0</v>
      </c>
      <c r="K190" s="78">
        <v>0</v>
      </c>
      <c r="L190" s="78">
        <v>0</v>
      </c>
      <c r="M190" s="78">
        <v>0</v>
      </c>
      <c r="N190" s="78">
        <v>0</v>
      </c>
      <c r="O190" s="78">
        <v>0</v>
      </c>
      <c r="P190" s="78">
        <v>0</v>
      </c>
      <c r="Q190" s="78">
        <v>0</v>
      </c>
      <c r="R190" s="79">
        <v>0</v>
      </c>
      <c r="S190" s="79">
        <v>0</v>
      </c>
      <c r="T190" s="78" t="str">
        <f>VLOOKUP(Table5[[#This Row],[ODS Code]],Lookup!A:D,4,FALSE)</f>
        <v>West London</v>
      </c>
      <c r="U190" s="78" t="str">
        <f>VLOOKUP(Table5[[#This Row],[ODS Code]],Lookup!A:E,3,FALSE)</f>
        <v>Inclusive Health</v>
      </c>
      <c r="V190" s="78" t="str">
        <f>VLOOKUP(Table5[[#This Row],[ODS Code]],Lookup!A:F,2,FALSE)</f>
        <v>The Meanwhile Gardens Medical Centre</v>
      </c>
      <c r="W190" s="78" t="str">
        <f>VLOOKUP(Table5[[#This Row],[ODS Code]],Lookup!A:G,5,FALSE)</f>
        <v>E87026</v>
      </c>
    </row>
    <row r="191" spans="1:23" x14ac:dyDescent="0.35">
      <c r="A191" s="80">
        <v>45383</v>
      </c>
      <c r="B191" t="s">
        <v>253</v>
      </c>
      <c r="C191" t="s">
        <v>1027</v>
      </c>
      <c r="D191" t="s">
        <v>1024</v>
      </c>
      <c r="E191" t="s">
        <v>854</v>
      </c>
      <c r="F191" s="78">
        <v>0</v>
      </c>
      <c r="G191" s="78">
        <v>0</v>
      </c>
      <c r="H191" s="78">
        <v>0</v>
      </c>
      <c r="I191" s="78">
        <v>0</v>
      </c>
      <c r="J191" s="78">
        <v>0</v>
      </c>
      <c r="K191" s="78">
        <v>0</v>
      </c>
      <c r="L191" s="78">
        <v>0</v>
      </c>
      <c r="M191" s="78">
        <v>0</v>
      </c>
      <c r="N191" s="78">
        <v>0</v>
      </c>
      <c r="O191" s="78">
        <v>0</v>
      </c>
      <c r="P191" s="78">
        <v>0</v>
      </c>
      <c r="Q191" s="78">
        <v>0</v>
      </c>
      <c r="R191" s="79">
        <v>0</v>
      </c>
      <c r="S191" s="79">
        <v>0</v>
      </c>
      <c r="T191" s="78" t="str">
        <f>VLOOKUP(Table5[[#This Row],[ODS Code]],Lookup!A:D,4,FALSE)</f>
        <v>West London</v>
      </c>
      <c r="U191" s="78" t="str">
        <f>VLOOKUP(Table5[[#This Row],[ODS Code]],Lookup!A:E,3,FALSE)</f>
        <v>Inclusive Health</v>
      </c>
      <c r="V191" s="78" t="str">
        <f>VLOOKUP(Table5[[#This Row],[ODS Code]],Lookup!A:F,2,FALSE)</f>
        <v>QUEENS PARK HEALTH CENTRE</v>
      </c>
      <c r="W191" s="78" t="str">
        <f>VLOOKUP(Table5[[#This Row],[ODS Code]],Lookup!A:G,5,FALSE)</f>
        <v>E87755</v>
      </c>
    </row>
    <row r="192" spans="1:23" x14ac:dyDescent="0.35">
      <c r="A192" s="80">
        <v>45383</v>
      </c>
      <c r="B192" t="s">
        <v>270</v>
      </c>
      <c r="C192" t="s">
        <v>1028</v>
      </c>
      <c r="D192" t="s">
        <v>1024</v>
      </c>
      <c r="E192" t="s">
        <v>854</v>
      </c>
      <c r="F192" s="78">
        <v>0</v>
      </c>
      <c r="G192" s="78">
        <v>0</v>
      </c>
      <c r="H192" s="78">
        <v>0</v>
      </c>
      <c r="I192" s="78">
        <v>0</v>
      </c>
      <c r="J192" s="78">
        <v>0</v>
      </c>
      <c r="K192" s="78">
        <v>0</v>
      </c>
      <c r="L192" s="78">
        <v>0</v>
      </c>
      <c r="M192" s="78">
        <v>0</v>
      </c>
      <c r="N192" s="78">
        <v>0</v>
      </c>
      <c r="O192" s="78">
        <v>0</v>
      </c>
      <c r="P192" s="78">
        <v>0</v>
      </c>
      <c r="Q192" s="78">
        <v>0</v>
      </c>
      <c r="R192" s="79">
        <v>0</v>
      </c>
      <c r="S192" s="79">
        <v>0</v>
      </c>
      <c r="T192" s="78" t="str">
        <f>VLOOKUP(Table5[[#This Row],[ODS Code]],Lookup!A:D,4,FALSE)</f>
        <v>West London</v>
      </c>
      <c r="U192" s="78" t="str">
        <f>VLOOKUP(Table5[[#This Row],[ODS Code]],Lookup!A:E,3,FALSE)</f>
        <v>Inclusive Health</v>
      </c>
      <c r="V192" s="78" t="str">
        <f>VLOOKUP(Table5[[#This Row],[ODS Code]],Lookup!A:F,2,FALSE)</f>
        <v xml:space="preserve">Shirland Road Medical Centre </v>
      </c>
      <c r="W192" s="78" t="str">
        <f>VLOOKUP(Table5[[#This Row],[ODS Code]],Lookup!A:G,5,FALSE)</f>
        <v>E87021</v>
      </c>
    </row>
    <row r="193" spans="1:23" x14ac:dyDescent="0.35">
      <c r="A193" s="80">
        <v>45383</v>
      </c>
      <c r="B193" t="s">
        <v>282</v>
      </c>
      <c r="C193" t="s">
        <v>1029</v>
      </c>
      <c r="D193" t="s">
        <v>1024</v>
      </c>
      <c r="E193" t="s">
        <v>854</v>
      </c>
      <c r="F193" s="78">
        <v>0</v>
      </c>
      <c r="G193" s="78">
        <v>0</v>
      </c>
      <c r="H193" s="78">
        <v>0</v>
      </c>
      <c r="I193" s="78">
        <v>0</v>
      </c>
      <c r="J193" s="78">
        <v>0</v>
      </c>
      <c r="K193" s="78">
        <v>0</v>
      </c>
      <c r="L193" s="78">
        <v>0</v>
      </c>
      <c r="M193" s="78">
        <v>0</v>
      </c>
      <c r="N193" s="78">
        <v>0</v>
      </c>
      <c r="O193" s="78">
        <v>0</v>
      </c>
      <c r="P193" s="78">
        <v>0</v>
      </c>
      <c r="Q193" s="78">
        <v>0</v>
      </c>
      <c r="R193" s="79">
        <v>0</v>
      </c>
      <c r="S193" s="79">
        <v>0</v>
      </c>
      <c r="T193" s="78" t="str">
        <f>VLOOKUP(Table5[[#This Row],[ODS Code]],Lookup!A:D,4,FALSE)</f>
        <v>West London</v>
      </c>
      <c r="U193" s="78" t="str">
        <f>VLOOKUP(Table5[[#This Row],[ODS Code]],Lookup!A:E,3,FALSE)</f>
        <v>Inclusive Health</v>
      </c>
      <c r="V193" s="78" t="str">
        <f>VLOOKUP(Table5[[#This Row],[ODS Code]],Lookup!A:F,2,FALSE)</f>
        <v>THE HEALTH CENTRE</v>
      </c>
      <c r="W193" s="78" t="str">
        <f>VLOOKUP(Table5[[#This Row],[ODS Code]],Lookup!A:G,5,FALSE)</f>
        <v>E87751</v>
      </c>
    </row>
    <row r="194" spans="1:23" x14ac:dyDescent="0.35">
      <c r="A194" s="80">
        <v>45383</v>
      </c>
      <c r="B194" t="s">
        <v>48</v>
      </c>
      <c r="C194" t="s">
        <v>47</v>
      </c>
      <c r="D194" t="s">
        <v>1030</v>
      </c>
      <c r="E194" t="s">
        <v>854</v>
      </c>
      <c r="F194" s="78">
        <v>0</v>
      </c>
      <c r="G194" s="78">
        <v>0</v>
      </c>
      <c r="H194" s="78">
        <v>0</v>
      </c>
      <c r="I194" s="78">
        <v>0</v>
      </c>
      <c r="J194" s="78">
        <v>0</v>
      </c>
      <c r="K194" s="78">
        <v>0</v>
      </c>
      <c r="L194" s="78">
        <v>0</v>
      </c>
      <c r="M194" s="78">
        <v>0</v>
      </c>
      <c r="N194" s="78">
        <v>0</v>
      </c>
      <c r="O194" s="78">
        <v>0</v>
      </c>
      <c r="P194" s="78">
        <v>0</v>
      </c>
      <c r="Q194" s="78">
        <v>0</v>
      </c>
      <c r="R194" s="79">
        <v>0</v>
      </c>
      <c r="S194" s="79">
        <v>0</v>
      </c>
      <c r="T194" s="78" t="str">
        <f>VLOOKUP(Table5[[#This Row],[ODS Code]],Lookup!A:D,4,FALSE)</f>
        <v>West London</v>
      </c>
      <c r="U194" s="78" t="str">
        <f>VLOOKUP(Table5[[#This Row],[ODS Code]],Lookup!A:E,3,FALSE)</f>
        <v>Kensington and Chelsea South</v>
      </c>
      <c r="V194" s="78" t="str">
        <f>VLOOKUP(Table5[[#This Row],[ODS Code]],Lookup!A:F,2,FALSE)</f>
        <v>Brompton Medical Centre</v>
      </c>
      <c r="W194" s="78" t="str">
        <f>VLOOKUP(Table5[[#This Row],[ODS Code]],Lookup!A:G,5,FALSE)</f>
        <v>E87746</v>
      </c>
    </row>
    <row r="195" spans="1:23" x14ac:dyDescent="0.35">
      <c r="A195" s="80">
        <v>45383</v>
      </c>
      <c r="B195" t="s">
        <v>157</v>
      </c>
      <c r="C195" t="s">
        <v>1031</v>
      </c>
      <c r="D195" t="s">
        <v>1030</v>
      </c>
      <c r="E195" t="s">
        <v>854</v>
      </c>
      <c r="F195" s="78">
        <v>1885</v>
      </c>
      <c r="G195" s="78">
        <v>4235</v>
      </c>
      <c r="H195" s="78">
        <v>111</v>
      </c>
      <c r="I195" s="78">
        <v>249</v>
      </c>
      <c r="J195" s="78">
        <v>1141</v>
      </c>
      <c r="K195" s="78">
        <v>2608</v>
      </c>
      <c r="L195" s="78">
        <v>379</v>
      </c>
      <c r="M195" s="78">
        <v>816</v>
      </c>
      <c r="N195" s="78">
        <v>121</v>
      </c>
      <c r="O195" s="78">
        <v>271</v>
      </c>
      <c r="P195" s="78">
        <v>133</v>
      </c>
      <c r="Q195" s="78">
        <v>291</v>
      </c>
      <c r="R195" s="79">
        <v>7.0557029177718833E-2</v>
      </c>
      <c r="S195" s="79">
        <v>6.8713105076741443E-2</v>
      </c>
      <c r="T195" s="78" t="str">
        <f>VLOOKUP(Table5[[#This Row],[ODS Code]],Lookup!A:D,4,FALSE)</f>
        <v>West London</v>
      </c>
      <c r="U195" s="78" t="str">
        <f>VLOOKUP(Table5[[#This Row],[ODS Code]],Lookup!A:E,3,FALSE)</f>
        <v>Kensington and Chelsea South</v>
      </c>
      <c r="V195" s="78" t="str">
        <f>VLOOKUP(Table5[[#This Row],[ODS Code]],Lookup!A:F,2,FALSE)</f>
        <v>Earls Court Health and Wellbeing Centre</v>
      </c>
      <c r="W195" s="78" t="str">
        <f>VLOOKUP(Table5[[#This Row],[ODS Code]],Lookup!A:G,5,FALSE)</f>
        <v>Y03441</v>
      </c>
    </row>
    <row r="196" spans="1:23" x14ac:dyDescent="0.35">
      <c r="A196" s="80">
        <v>45383</v>
      </c>
      <c r="B196" t="s">
        <v>190</v>
      </c>
      <c r="C196" t="s">
        <v>1032</v>
      </c>
      <c r="D196" t="s">
        <v>1030</v>
      </c>
      <c r="E196" t="s">
        <v>854</v>
      </c>
      <c r="F196" s="78">
        <v>21386</v>
      </c>
      <c r="G196" s="78">
        <v>56434</v>
      </c>
      <c r="H196" s="78">
        <v>1182</v>
      </c>
      <c r="I196" s="78">
        <v>3130</v>
      </c>
      <c r="J196" s="78">
        <v>11138</v>
      </c>
      <c r="K196" s="78">
        <v>29314</v>
      </c>
      <c r="L196" s="78">
        <v>6503</v>
      </c>
      <c r="M196" s="78">
        <v>17298</v>
      </c>
      <c r="N196" s="78">
        <v>1656</v>
      </c>
      <c r="O196" s="78">
        <v>4355</v>
      </c>
      <c r="P196" s="78">
        <v>907</v>
      </c>
      <c r="Q196" s="78">
        <v>2337</v>
      </c>
      <c r="R196" s="79">
        <v>4.2410923033760407E-2</v>
      </c>
      <c r="S196" s="79">
        <v>4.1411206010561009E-2</v>
      </c>
      <c r="T196" s="78" t="str">
        <f>VLOOKUP(Table5[[#This Row],[ODS Code]],Lookup!A:D,4,FALSE)</f>
        <v>West London</v>
      </c>
      <c r="U196" s="78" t="str">
        <f>VLOOKUP(Table5[[#This Row],[ODS Code]],Lookup!A:E,3,FALSE)</f>
        <v>Kensington and Chelsea South</v>
      </c>
      <c r="V196" s="78" t="str">
        <f>VLOOKUP(Table5[[#This Row],[ODS Code]],Lookup!A:F,2,FALSE)</f>
        <v>King's Road Medical Centre (AT Medics)</v>
      </c>
      <c r="W196" s="78" t="str">
        <f>VLOOKUP(Table5[[#This Row],[ODS Code]],Lookup!A:G,5,FALSE)</f>
        <v>E87063</v>
      </c>
    </row>
    <row r="197" spans="1:23" x14ac:dyDescent="0.35">
      <c r="A197" s="80">
        <v>45383</v>
      </c>
      <c r="B197" t="s">
        <v>259</v>
      </c>
      <c r="C197" t="s">
        <v>1033</v>
      </c>
      <c r="D197" t="s">
        <v>1030</v>
      </c>
      <c r="E197" t="s">
        <v>854</v>
      </c>
      <c r="F197" s="78">
        <v>0</v>
      </c>
      <c r="G197" s="78">
        <v>0</v>
      </c>
      <c r="H197" s="78">
        <v>0</v>
      </c>
      <c r="I197" s="78">
        <v>0</v>
      </c>
      <c r="J197" s="78">
        <v>0</v>
      </c>
      <c r="K197" s="78">
        <v>0</v>
      </c>
      <c r="L197" s="78">
        <v>0</v>
      </c>
      <c r="M197" s="78">
        <v>0</v>
      </c>
      <c r="N197" s="78">
        <v>0</v>
      </c>
      <c r="O197" s="78">
        <v>0</v>
      </c>
      <c r="P197" s="78">
        <v>0</v>
      </c>
      <c r="Q197" s="78">
        <v>0</v>
      </c>
      <c r="R197" s="79">
        <v>0</v>
      </c>
      <c r="S197" s="79">
        <v>0</v>
      </c>
      <c r="T197" s="78" t="str">
        <f>VLOOKUP(Table5[[#This Row],[ODS Code]],Lookup!A:D,4,FALSE)</f>
        <v>West London</v>
      </c>
      <c r="U197" s="78" t="str">
        <f>VLOOKUP(Table5[[#This Row],[ODS Code]],Lookup!A:E,3,FALSE)</f>
        <v>Kensington and Chelsea South</v>
      </c>
      <c r="V197" s="78" t="str">
        <f>VLOOKUP(Table5[[#This Row],[ODS Code]],Lookup!A:F,2,FALSE)</f>
        <v>Chelsea Medical Services (Dr Joshi)</v>
      </c>
      <c r="W197" s="78" t="str">
        <f>VLOOKUP(Table5[[#This Row],[ODS Code]],Lookup!A:G,5,FALSE)</f>
        <v>E87048</v>
      </c>
    </row>
    <row r="198" spans="1:23" x14ac:dyDescent="0.35">
      <c r="A198" s="80">
        <v>45383</v>
      </c>
      <c r="B198" t="s">
        <v>372</v>
      </c>
      <c r="C198" t="s">
        <v>966</v>
      </c>
      <c r="D198" t="s">
        <v>1030</v>
      </c>
      <c r="E198" t="s">
        <v>854</v>
      </c>
      <c r="F198" s="78">
        <v>0</v>
      </c>
      <c r="G198" s="78">
        <v>0</v>
      </c>
      <c r="H198" s="78">
        <v>0</v>
      </c>
      <c r="I198" s="78">
        <v>0</v>
      </c>
      <c r="J198" s="78">
        <v>0</v>
      </c>
      <c r="K198" s="78">
        <v>0</v>
      </c>
      <c r="L198" s="78">
        <v>0</v>
      </c>
      <c r="M198" s="78">
        <v>0</v>
      </c>
      <c r="N198" s="78">
        <v>0</v>
      </c>
      <c r="O198" s="78">
        <v>0</v>
      </c>
      <c r="P198" s="78">
        <v>0</v>
      </c>
      <c r="Q198" s="78">
        <v>0</v>
      </c>
      <c r="R198" s="79">
        <v>0</v>
      </c>
      <c r="S198" s="79">
        <v>0</v>
      </c>
      <c r="T198" s="78" t="str">
        <f>VLOOKUP(Table5[[#This Row],[ODS Code]],Lookup!A:D,4,FALSE)</f>
        <v>West London</v>
      </c>
      <c r="U198" s="78" t="str">
        <f>VLOOKUP(Table5[[#This Row],[ODS Code]],Lookup!A:E,3,FALSE)</f>
        <v>Kensington and Chelsea South</v>
      </c>
      <c r="V198" s="78" t="str">
        <f>VLOOKUP(Table5[[#This Row],[ODS Code]],Lookup!A:F,2,FALSE)</f>
        <v>Kynance Practice</v>
      </c>
      <c r="W198" s="78" t="str">
        <f>VLOOKUP(Table5[[#This Row],[ODS Code]],Lookup!A:G,5,FALSE)</f>
        <v>E87702</v>
      </c>
    </row>
    <row r="199" spans="1:23" x14ac:dyDescent="0.35">
      <c r="A199" s="80">
        <v>45383</v>
      </c>
      <c r="B199" t="s">
        <v>67</v>
      </c>
      <c r="C199" t="s">
        <v>1034</v>
      </c>
      <c r="D199" t="s">
        <v>1035</v>
      </c>
      <c r="E199" t="s">
        <v>854</v>
      </c>
      <c r="F199" s="78">
        <v>71</v>
      </c>
      <c r="G199" s="78">
        <v>209</v>
      </c>
      <c r="H199" s="78">
        <v>3</v>
      </c>
      <c r="I199" s="78">
        <v>9</v>
      </c>
      <c r="J199" s="78">
        <v>39</v>
      </c>
      <c r="K199" s="78">
        <v>113</v>
      </c>
      <c r="L199" s="78">
        <v>14</v>
      </c>
      <c r="M199" s="78">
        <v>42</v>
      </c>
      <c r="N199" s="78">
        <v>6</v>
      </c>
      <c r="O199" s="78">
        <v>17</v>
      </c>
      <c r="P199" s="78">
        <v>9</v>
      </c>
      <c r="Q199" s="78">
        <v>28</v>
      </c>
      <c r="R199" s="79">
        <v>0.12676056338028169</v>
      </c>
      <c r="S199" s="79">
        <v>0.13397129186602871</v>
      </c>
      <c r="T199" s="78" t="str">
        <f>VLOOKUP(Table5[[#This Row],[ODS Code]],Lookup!A:D,4,FALSE)</f>
        <v>Brent</v>
      </c>
      <c r="U199" s="78" t="str">
        <f>VLOOKUP(Table5[[#This Row],[ODS Code]],Lookup!A:E,3,FALSE)</f>
        <v>Kilburn Partnership</v>
      </c>
      <c r="V199" s="78" t="str">
        <f>VLOOKUP(Table5[[#This Row],[ODS Code]],Lookup!A:F,2,FALSE)</f>
        <v>CHICHELE ROAD SURGERY</v>
      </c>
      <c r="W199" s="78" t="str">
        <f>VLOOKUP(Table5[[#This Row],[ODS Code]],Lookup!A:G,5,FALSE)</f>
        <v>E84674</v>
      </c>
    </row>
    <row r="200" spans="1:23" x14ac:dyDescent="0.35">
      <c r="A200" s="80">
        <v>45383</v>
      </c>
      <c r="B200" t="s">
        <v>183</v>
      </c>
      <c r="C200" t="s">
        <v>1036</v>
      </c>
      <c r="D200" t="s">
        <v>1035</v>
      </c>
      <c r="E200" t="s">
        <v>854</v>
      </c>
      <c r="F200" s="78">
        <v>77</v>
      </c>
      <c r="G200" s="78">
        <v>154</v>
      </c>
      <c r="H200" s="78">
        <v>2</v>
      </c>
      <c r="I200" s="78">
        <v>4</v>
      </c>
      <c r="J200" s="78">
        <v>54</v>
      </c>
      <c r="K200" s="78">
        <v>108</v>
      </c>
      <c r="L200" s="78">
        <v>17</v>
      </c>
      <c r="M200" s="78">
        <v>34</v>
      </c>
      <c r="N200" s="78">
        <v>1</v>
      </c>
      <c r="O200" s="78">
        <v>2</v>
      </c>
      <c r="P200" s="78">
        <v>3</v>
      </c>
      <c r="Q200" s="78">
        <v>6</v>
      </c>
      <c r="R200" s="79">
        <v>3.896103896103896E-2</v>
      </c>
      <c r="S200" s="79">
        <v>3.896103896103896E-2</v>
      </c>
      <c r="T200" s="78" t="str">
        <f>VLOOKUP(Table5[[#This Row],[ODS Code]],Lookup!A:D,4,FALSE)</f>
        <v>Brent</v>
      </c>
      <c r="U200" s="78" t="str">
        <f>VLOOKUP(Table5[[#This Row],[ODS Code]],Lookup!A:E,3,FALSE)</f>
        <v>Kilburn Partnership</v>
      </c>
      <c r="V200" s="78" t="str">
        <f>VLOOKUP(Table5[[#This Row],[ODS Code]],Lookup!A:F,2,FALSE)</f>
        <v>KILBURN PARK MEDICAL CENTRE</v>
      </c>
      <c r="W200" s="78" t="str">
        <f>VLOOKUP(Table5[[#This Row],[ODS Code]],Lookup!A:G,5,FALSE)</f>
        <v>E84042</v>
      </c>
    </row>
    <row r="201" spans="1:23" x14ac:dyDescent="0.35">
      <c r="A201" s="80">
        <v>45383</v>
      </c>
      <c r="B201" t="s">
        <v>208</v>
      </c>
      <c r="C201" t="s">
        <v>1037</v>
      </c>
      <c r="D201" t="s">
        <v>1035</v>
      </c>
      <c r="E201" t="s">
        <v>854</v>
      </c>
      <c r="F201" s="78">
        <v>6</v>
      </c>
      <c r="G201" s="78">
        <v>7</v>
      </c>
      <c r="H201" s="78">
        <v>0</v>
      </c>
      <c r="I201" s="78">
        <v>0</v>
      </c>
      <c r="J201" s="78">
        <v>5</v>
      </c>
      <c r="K201" s="78">
        <v>6</v>
      </c>
      <c r="L201" s="78">
        <v>1</v>
      </c>
      <c r="M201" s="78">
        <v>1</v>
      </c>
      <c r="N201" s="78">
        <v>0</v>
      </c>
      <c r="O201" s="78">
        <v>0</v>
      </c>
      <c r="P201" s="78">
        <v>0</v>
      </c>
      <c r="Q201" s="78">
        <v>0</v>
      </c>
      <c r="R201" s="79">
        <v>0</v>
      </c>
      <c r="S201" s="79">
        <v>0</v>
      </c>
      <c r="T201" s="78" t="str">
        <f>VLOOKUP(Table5[[#This Row],[ODS Code]],Lookup!A:D,4,FALSE)</f>
        <v>Brent</v>
      </c>
      <c r="U201" s="78" t="str">
        <f>VLOOKUP(Table5[[#This Row],[ODS Code]],Lookup!A:E,3,FALSE)</f>
        <v>Kilburn Partnership</v>
      </c>
      <c r="V201" s="78" t="str">
        <f>VLOOKUP(Table5[[#This Row],[ODS Code]],Lookup!A:F,2,FALSE)</f>
        <v>THE WINDMILL MEDICAL PRACTICE</v>
      </c>
      <c r="W201" s="78" t="str">
        <f>VLOOKUP(Table5[[#This Row],[ODS Code]],Lookup!A:G,5,FALSE)</f>
        <v>E84012</v>
      </c>
    </row>
    <row r="202" spans="1:23" x14ac:dyDescent="0.35">
      <c r="A202" s="80">
        <v>45383</v>
      </c>
      <c r="B202" t="s">
        <v>295</v>
      </c>
      <c r="C202" t="s">
        <v>1038</v>
      </c>
      <c r="D202" t="s">
        <v>1035</v>
      </c>
      <c r="E202" t="s">
        <v>854</v>
      </c>
      <c r="F202" s="78">
        <v>9</v>
      </c>
      <c r="G202" s="78">
        <v>9</v>
      </c>
      <c r="H202" s="78">
        <v>0</v>
      </c>
      <c r="I202" s="78">
        <v>0</v>
      </c>
      <c r="J202" s="78">
        <v>8</v>
      </c>
      <c r="K202" s="78">
        <v>8</v>
      </c>
      <c r="L202" s="78">
        <v>1</v>
      </c>
      <c r="M202" s="78">
        <v>1</v>
      </c>
      <c r="N202" s="78">
        <v>0</v>
      </c>
      <c r="O202" s="78">
        <v>0</v>
      </c>
      <c r="P202" s="78">
        <v>0</v>
      </c>
      <c r="Q202" s="78">
        <v>0</v>
      </c>
      <c r="R202" s="79">
        <v>0</v>
      </c>
      <c r="S202" s="79">
        <v>0</v>
      </c>
      <c r="T202" s="78" t="str">
        <f>VLOOKUP(Table5[[#This Row],[ODS Code]],Lookup!A:D,4,FALSE)</f>
        <v>Brent</v>
      </c>
      <c r="U202" s="78" t="str">
        <f>VLOOKUP(Table5[[#This Row],[ODS Code]],Lookup!A:E,3,FALSE)</f>
        <v>Kilburn Partnership</v>
      </c>
      <c r="V202" s="78" t="str">
        <f>VLOOKUP(Table5[[#This Row],[ODS Code]],Lookup!A:F,2,FALSE)</f>
        <v>STAVERTON SURGERY</v>
      </c>
      <c r="W202" s="78" t="str">
        <f>VLOOKUP(Table5[[#This Row],[ODS Code]],Lookup!A:G,5,FALSE)</f>
        <v>E84080</v>
      </c>
    </row>
    <row r="203" spans="1:23" x14ac:dyDescent="0.35">
      <c r="A203" s="80">
        <v>45383</v>
      </c>
      <c r="B203" t="s">
        <v>9</v>
      </c>
      <c r="C203" t="s">
        <v>1039</v>
      </c>
      <c r="D203" t="s">
        <v>1040</v>
      </c>
      <c r="E203" t="s">
        <v>854</v>
      </c>
      <c r="F203" s="78">
        <v>439</v>
      </c>
      <c r="G203" s="78">
        <v>887</v>
      </c>
      <c r="H203" s="78">
        <v>18</v>
      </c>
      <c r="I203" s="78">
        <v>36</v>
      </c>
      <c r="J203" s="78">
        <v>180</v>
      </c>
      <c r="K203" s="78">
        <v>364</v>
      </c>
      <c r="L203" s="78">
        <v>145</v>
      </c>
      <c r="M203" s="78">
        <v>293</v>
      </c>
      <c r="N203" s="78">
        <v>48</v>
      </c>
      <c r="O203" s="78">
        <v>97</v>
      </c>
      <c r="P203" s="78">
        <v>48</v>
      </c>
      <c r="Q203" s="78">
        <v>97</v>
      </c>
      <c r="R203" s="79">
        <v>0.10933940774487472</v>
      </c>
      <c r="S203" s="79">
        <v>0.10935738444193913</v>
      </c>
      <c r="T203" s="78" t="str">
        <f>VLOOKUP(Table5[[#This Row],[ODS Code]],Lookup!A:D,4,FALSE)</f>
        <v>Hillingdon</v>
      </c>
      <c r="U203" s="78" t="str">
        <f>VLOOKUP(Table5[[#This Row],[ODS Code]],Lookup!A:E,3,FALSE)</f>
        <v>Long Lane First Care Group PCN</v>
      </c>
      <c r="V203" s="78" t="str">
        <f>VLOOKUP(Table5[[#This Row],[ODS Code]],Lookup!A:F,2,FALSE)</f>
        <v>ACORN MEDICAL CENTRE</v>
      </c>
      <c r="W203" s="78" t="str">
        <f>VLOOKUP(Table5[[#This Row],[ODS Code]],Lookup!A:G,5,FALSE)</f>
        <v>E86632</v>
      </c>
    </row>
    <row r="204" spans="1:23" x14ac:dyDescent="0.35">
      <c r="A204" s="80">
        <v>45383</v>
      </c>
      <c r="B204" t="s">
        <v>158</v>
      </c>
      <c r="C204" t="s">
        <v>1041</v>
      </c>
      <c r="D204" t="s">
        <v>1040</v>
      </c>
      <c r="E204" t="s">
        <v>854</v>
      </c>
      <c r="F204" s="78">
        <v>27</v>
      </c>
      <c r="G204" s="78">
        <v>81</v>
      </c>
      <c r="H204" s="78">
        <v>3</v>
      </c>
      <c r="I204" s="78">
        <v>9</v>
      </c>
      <c r="J204" s="78">
        <v>11</v>
      </c>
      <c r="K204" s="78">
        <v>33</v>
      </c>
      <c r="L204" s="78">
        <v>8</v>
      </c>
      <c r="M204" s="78">
        <v>24</v>
      </c>
      <c r="N204" s="78">
        <v>3</v>
      </c>
      <c r="O204" s="78">
        <v>9</v>
      </c>
      <c r="P204" s="78">
        <v>2</v>
      </c>
      <c r="Q204" s="78">
        <v>6</v>
      </c>
      <c r="R204" s="79">
        <v>7.407407407407407E-2</v>
      </c>
      <c r="S204" s="79">
        <v>7.407407407407407E-2</v>
      </c>
      <c r="T204" s="78" t="str">
        <f>VLOOKUP(Table5[[#This Row],[ODS Code]],Lookup!A:D,4,FALSE)</f>
        <v>Hillingdon</v>
      </c>
      <c r="U204" s="78" t="str">
        <f>VLOOKUP(Table5[[#This Row],[ODS Code]],Lookup!A:E,3,FALSE)</f>
        <v>Long Lane First Care Group PCN</v>
      </c>
      <c r="V204" s="78" t="str">
        <f>VLOOKUP(Table5[[#This Row],[ODS Code]],Lookup!A:F,2,FALSE)</f>
        <v>HEATHROW MEDICAL CENTRE</v>
      </c>
      <c r="W204" s="78" t="str">
        <f>VLOOKUP(Table5[[#This Row],[ODS Code]],Lookup!A:G,5,FALSE)</f>
        <v>E86637</v>
      </c>
    </row>
    <row r="205" spans="1:23" x14ac:dyDescent="0.35">
      <c r="A205" s="80">
        <v>45383</v>
      </c>
      <c r="B205" t="s">
        <v>238</v>
      </c>
      <c r="C205" t="s">
        <v>1042</v>
      </c>
      <c r="D205" t="s">
        <v>1040</v>
      </c>
      <c r="E205" t="s">
        <v>854</v>
      </c>
      <c r="F205" s="78">
        <v>306</v>
      </c>
      <c r="G205" s="78">
        <v>619</v>
      </c>
      <c r="H205" s="78">
        <v>25</v>
      </c>
      <c r="I205" s="78">
        <v>52</v>
      </c>
      <c r="J205" s="78">
        <v>147</v>
      </c>
      <c r="K205" s="78">
        <v>293</v>
      </c>
      <c r="L205" s="78">
        <v>70</v>
      </c>
      <c r="M205" s="78">
        <v>144</v>
      </c>
      <c r="N205" s="78">
        <v>31</v>
      </c>
      <c r="O205" s="78">
        <v>64</v>
      </c>
      <c r="P205" s="78">
        <v>33</v>
      </c>
      <c r="Q205" s="78">
        <v>66</v>
      </c>
      <c r="R205" s="79">
        <v>0.10784313725490197</v>
      </c>
      <c r="S205" s="79">
        <v>0.10662358642972536</v>
      </c>
      <c r="T205" s="78" t="str">
        <f>VLOOKUP(Table5[[#This Row],[ODS Code]],Lookup!A:D,4,FALSE)</f>
        <v>Hillingdon</v>
      </c>
      <c r="U205" s="78" t="str">
        <f>VLOOKUP(Table5[[#This Row],[ODS Code]],Lookup!A:E,3,FALSE)</f>
        <v>Long Lane First Care Group PCN</v>
      </c>
      <c r="V205" s="78" t="str">
        <f>VLOOKUP(Table5[[#This Row],[ODS Code]],Lookup!A:F,2,FALSE)</f>
        <v>THE PARK VIEW SURGERY</v>
      </c>
      <c r="W205" s="78" t="str">
        <f>VLOOKUP(Table5[[#This Row],[ODS Code]],Lookup!A:G,5,FALSE)</f>
        <v>E86026</v>
      </c>
    </row>
    <row r="206" spans="1:23" x14ac:dyDescent="0.35">
      <c r="A206" s="80">
        <v>45383</v>
      </c>
      <c r="B206" t="s">
        <v>268</v>
      </c>
      <c r="C206" t="s">
        <v>1043</v>
      </c>
      <c r="D206" t="s">
        <v>1040</v>
      </c>
      <c r="E206" t="s">
        <v>854</v>
      </c>
      <c r="F206" s="78">
        <v>7</v>
      </c>
      <c r="G206" s="78">
        <v>21</v>
      </c>
      <c r="H206" s="78">
        <v>1</v>
      </c>
      <c r="I206" s="78">
        <v>3</v>
      </c>
      <c r="J206" s="78">
        <v>2</v>
      </c>
      <c r="K206" s="78">
        <v>6</v>
      </c>
      <c r="L206" s="78">
        <v>2</v>
      </c>
      <c r="M206" s="78">
        <v>6</v>
      </c>
      <c r="N206" s="78">
        <v>2</v>
      </c>
      <c r="O206" s="78">
        <v>6</v>
      </c>
      <c r="P206" s="78">
        <v>0</v>
      </c>
      <c r="Q206" s="78">
        <v>0</v>
      </c>
      <c r="R206" s="79">
        <v>0</v>
      </c>
      <c r="S206" s="79">
        <v>0</v>
      </c>
      <c r="T206" s="78" t="str">
        <f>VLOOKUP(Table5[[#This Row],[ODS Code]],Lookup!A:D,4,FALSE)</f>
        <v>Hillingdon</v>
      </c>
      <c r="U206" s="78" t="str">
        <f>VLOOKUP(Table5[[#This Row],[ODS Code]],Lookup!A:E,3,FALSE)</f>
        <v>Long Lane First Care Group PCN</v>
      </c>
      <c r="V206" s="78" t="str">
        <f>VLOOKUP(Table5[[#This Row],[ODS Code]],Lookup!A:F,2,FALSE)</f>
        <v>SHAKESPEARE MEDICAL CENTRE</v>
      </c>
      <c r="W206" s="78" t="str">
        <f>VLOOKUP(Table5[[#This Row],[ODS Code]],Lookup!A:G,5,FALSE)</f>
        <v>E86612</v>
      </c>
    </row>
    <row r="207" spans="1:23" x14ac:dyDescent="0.35">
      <c r="A207" s="80">
        <v>45383</v>
      </c>
      <c r="B207" t="s">
        <v>355</v>
      </c>
      <c r="C207" t="s">
        <v>1044</v>
      </c>
      <c r="D207" t="s">
        <v>1040</v>
      </c>
      <c r="E207" t="s">
        <v>854</v>
      </c>
      <c r="F207" s="78">
        <v>2564</v>
      </c>
      <c r="G207" s="78">
        <v>5422</v>
      </c>
      <c r="H207" s="78">
        <v>190</v>
      </c>
      <c r="I207" s="78">
        <v>405</v>
      </c>
      <c r="J207" s="78">
        <v>1082</v>
      </c>
      <c r="K207" s="78">
        <v>2283</v>
      </c>
      <c r="L207" s="78">
        <v>617</v>
      </c>
      <c r="M207" s="78">
        <v>1305</v>
      </c>
      <c r="N207" s="78">
        <v>367</v>
      </c>
      <c r="O207" s="78">
        <v>774</v>
      </c>
      <c r="P207" s="78">
        <v>308</v>
      </c>
      <c r="Q207" s="78">
        <v>655</v>
      </c>
      <c r="R207" s="79">
        <v>0.12012480499219969</v>
      </c>
      <c r="S207" s="79">
        <v>0.12080413131685724</v>
      </c>
      <c r="T207" s="78" t="str">
        <f>VLOOKUP(Table5[[#This Row],[ODS Code]],Lookup!A:D,4,FALSE)</f>
        <v>Hillingdon</v>
      </c>
      <c r="U207" s="78" t="str">
        <f>VLOOKUP(Table5[[#This Row],[ODS Code]],Lookup!A:E,3,FALSE)</f>
        <v>Long Lane First Care Group PCN</v>
      </c>
      <c r="V207" s="78" t="str">
        <f>VLOOKUP(Table5[[#This Row],[ODS Code]],Lookup!A:F,2,FALSE)</f>
        <v>THE PINE MEDICAL CENTRE</v>
      </c>
      <c r="W207" s="78" t="str">
        <f>VLOOKUP(Table5[[#This Row],[ODS Code]],Lookup!A:G,5,FALSE)</f>
        <v>E86016</v>
      </c>
    </row>
    <row r="208" spans="1:23" x14ac:dyDescent="0.35">
      <c r="A208" s="80">
        <v>45383</v>
      </c>
      <c r="B208" t="s">
        <v>407</v>
      </c>
      <c r="C208" t="s">
        <v>1045</v>
      </c>
      <c r="D208" t="s">
        <v>1040</v>
      </c>
      <c r="E208" t="s">
        <v>854</v>
      </c>
      <c r="F208" s="78">
        <v>197</v>
      </c>
      <c r="G208" s="78">
        <v>402</v>
      </c>
      <c r="H208" s="78">
        <v>13</v>
      </c>
      <c r="I208" s="78">
        <v>27</v>
      </c>
      <c r="J208" s="78">
        <v>93</v>
      </c>
      <c r="K208" s="78">
        <v>191</v>
      </c>
      <c r="L208" s="78">
        <v>50</v>
      </c>
      <c r="M208" s="78">
        <v>102</v>
      </c>
      <c r="N208" s="78">
        <v>20</v>
      </c>
      <c r="O208" s="78">
        <v>40</v>
      </c>
      <c r="P208" s="78">
        <v>21</v>
      </c>
      <c r="Q208" s="78">
        <v>42</v>
      </c>
      <c r="R208" s="79">
        <v>0.1065989847715736</v>
      </c>
      <c r="S208" s="79">
        <v>0.1044776119402985</v>
      </c>
      <c r="T208" s="78" t="str">
        <f>VLOOKUP(Table5[[#This Row],[ODS Code]],Lookup!A:D,4,FALSE)</f>
        <v>Hillingdon</v>
      </c>
      <c r="U208" s="78" t="str">
        <f>VLOOKUP(Table5[[#This Row],[ODS Code]],Lookup!A:E,3,FALSE)</f>
        <v>Long Lane First Care Group PCN</v>
      </c>
      <c r="V208" s="78" t="str">
        <f>VLOOKUP(Table5[[#This Row],[ODS Code]],Lookup!A:F,2,FALSE)</f>
        <v>THE WILLOW TREE SURGERY</v>
      </c>
      <c r="W208" s="78" t="str">
        <f>VLOOKUP(Table5[[#This Row],[ODS Code]],Lookup!A:G,5,FALSE)</f>
        <v>E86610</v>
      </c>
    </row>
    <row r="209" spans="1:23" x14ac:dyDescent="0.35">
      <c r="A209" s="80">
        <v>45383</v>
      </c>
      <c r="B209" t="s">
        <v>410</v>
      </c>
      <c r="C209" t="s">
        <v>1046</v>
      </c>
      <c r="D209" t="s">
        <v>1040</v>
      </c>
      <c r="E209" t="s">
        <v>854</v>
      </c>
      <c r="F209" s="78">
        <v>6989</v>
      </c>
      <c r="G209" s="78">
        <v>22987</v>
      </c>
      <c r="H209" s="78">
        <v>341</v>
      </c>
      <c r="I209" s="78">
        <v>1137</v>
      </c>
      <c r="J209" s="78">
        <v>4437</v>
      </c>
      <c r="K209" s="78">
        <v>14574</v>
      </c>
      <c r="L209" s="78">
        <v>1391</v>
      </c>
      <c r="M209" s="78">
        <v>4585</v>
      </c>
      <c r="N209" s="78">
        <v>501</v>
      </c>
      <c r="O209" s="78">
        <v>1635</v>
      </c>
      <c r="P209" s="78">
        <v>319</v>
      </c>
      <c r="Q209" s="78">
        <v>1056</v>
      </c>
      <c r="R209" s="79">
        <v>4.5643153526970952E-2</v>
      </c>
      <c r="S209" s="79">
        <v>4.5939009005089834E-2</v>
      </c>
      <c r="T209" s="78" t="str">
        <f>VLOOKUP(Table5[[#This Row],[ODS Code]],Lookup!A:D,4,FALSE)</f>
        <v>Hillingdon</v>
      </c>
      <c r="U209" s="78" t="str">
        <f>VLOOKUP(Table5[[#This Row],[ODS Code]],Lookup!A:E,3,FALSE)</f>
        <v>Long Lane First Care Group PCN</v>
      </c>
      <c r="V209" s="78" t="str">
        <f>VLOOKUP(Table5[[#This Row],[ODS Code]],Lookup!A:F,2,FALSE)</f>
        <v>DR K ANANTHA-REDDY'S PRACTICE</v>
      </c>
      <c r="W209" s="78" t="str">
        <f>VLOOKUP(Table5[[#This Row],[ODS Code]],Lookup!A:G,5,FALSE)</f>
        <v>E86020</v>
      </c>
    </row>
    <row r="210" spans="1:23" x14ac:dyDescent="0.35">
      <c r="A210" s="80">
        <v>45383</v>
      </c>
      <c r="B210" t="s">
        <v>79</v>
      </c>
      <c r="C210" t="s">
        <v>1047</v>
      </c>
      <c r="D210" t="s">
        <v>1048</v>
      </c>
      <c r="E210" t="s">
        <v>854</v>
      </c>
      <c r="F210" s="78">
        <v>0</v>
      </c>
      <c r="G210" s="78">
        <v>0</v>
      </c>
      <c r="H210" s="78">
        <v>0</v>
      </c>
      <c r="I210" s="78">
        <v>0</v>
      </c>
      <c r="J210" s="78">
        <v>0</v>
      </c>
      <c r="K210" s="78">
        <v>0</v>
      </c>
      <c r="L210" s="78">
        <v>0</v>
      </c>
      <c r="M210" s="78">
        <v>0</v>
      </c>
      <c r="N210" s="78">
        <v>0</v>
      </c>
      <c r="O210" s="78">
        <v>0</v>
      </c>
      <c r="P210" s="78">
        <v>0</v>
      </c>
      <c r="Q210" s="78">
        <v>0</v>
      </c>
      <c r="R210" s="79">
        <v>0</v>
      </c>
      <c r="S210" s="79">
        <v>0</v>
      </c>
      <c r="T210" s="78" t="str">
        <f>VLOOKUP(Table5[[#This Row],[ODS Code]],Lookup!A:D,4,FALSE)</f>
        <v>West London</v>
      </c>
      <c r="U210" s="78" t="str">
        <f>VLOOKUP(Table5[[#This Row],[ODS Code]],Lookup!A:E,3,FALSE)</f>
        <v>NeoHealth</v>
      </c>
      <c r="V210" s="78" t="str">
        <f>VLOOKUP(Table5[[#This Row],[ODS Code]],Lookup!A:F,2,FALSE)</f>
        <v>Colville Health Centre (Blake&amp;Mok)</v>
      </c>
      <c r="W210" s="78" t="str">
        <f>VLOOKUP(Table5[[#This Row],[ODS Code]],Lookup!A:G,5,FALSE)</f>
        <v>E87067</v>
      </c>
    </row>
    <row r="211" spans="1:23" x14ac:dyDescent="0.35">
      <c r="A211" s="80">
        <v>45383</v>
      </c>
      <c r="B211" t="s">
        <v>291</v>
      </c>
      <c r="C211" t="s">
        <v>1049</v>
      </c>
      <c r="D211" t="s">
        <v>1048</v>
      </c>
      <c r="E211" t="s">
        <v>854</v>
      </c>
      <c r="F211" s="78">
        <v>5026</v>
      </c>
      <c r="G211" s="78">
        <v>20104</v>
      </c>
      <c r="H211" s="78">
        <v>252</v>
      </c>
      <c r="I211" s="78">
        <v>1008</v>
      </c>
      <c r="J211" s="78">
        <v>2762</v>
      </c>
      <c r="K211" s="78">
        <v>11048</v>
      </c>
      <c r="L211" s="78">
        <v>1326</v>
      </c>
      <c r="M211" s="78">
        <v>5304</v>
      </c>
      <c r="N211" s="78">
        <v>394</v>
      </c>
      <c r="O211" s="78">
        <v>1576</v>
      </c>
      <c r="P211" s="78">
        <v>292</v>
      </c>
      <c r="Q211" s="78">
        <v>1168</v>
      </c>
      <c r="R211" s="79">
        <v>5.8097890966971745E-2</v>
      </c>
      <c r="S211" s="79">
        <v>5.8097890966971745E-2</v>
      </c>
      <c r="T211" s="78" t="str">
        <f>VLOOKUP(Table5[[#This Row],[ODS Code]],Lookup!A:D,4,FALSE)</f>
        <v>West London</v>
      </c>
      <c r="U211" s="78" t="str">
        <f>VLOOKUP(Table5[[#This Row],[ODS Code]],Lookup!A:E,3,FALSE)</f>
        <v>NeoHealth</v>
      </c>
      <c r="V211" s="78" t="str">
        <f>VLOOKUP(Table5[[#This Row],[ODS Code]],Lookup!A:F,2,FALSE)</f>
        <v>St Quintin Health Centre</v>
      </c>
      <c r="W211" s="78" t="str">
        <f>VLOOKUP(Table5[[#This Row],[ODS Code]],Lookup!A:G,5,FALSE)</f>
        <v>Y00507</v>
      </c>
    </row>
    <row r="212" spans="1:23" x14ac:dyDescent="0.35">
      <c r="A212" s="80">
        <v>45383</v>
      </c>
      <c r="B212" t="s">
        <v>323</v>
      </c>
      <c r="C212" t="s">
        <v>322</v>
      </c>
      <c r="D212" t="s">
        <v>1048</v>
      </c>
      <c r="E212" t="s">
        <v>854</v>
      </c>
      <c r="F212" s="78">
        <v>0</v>
      </c>
      <c r="G212" s="78">
        <v>0</v>
      </c>
      <c r="H212" s="78">
        <v>0</v>
      </c>
      <c r="I212" s="78">
        <v>0</v>
      </c>
      <c r="J212" s="78">
        <v>0</v>
      </c>
      <c r="K212" s="78">
        <v>0</v>
      </c>
      <c r="L212" s="78">
        <v>0</v>
      </c>
      <c r="M212" s="78">
        <v>0</v>
      </c>
      <c r="N212" s="78">
        <v>0</v>
      </c>
      <c r="O212" s="78">
        <v>0</v>
      </c>
      <c r="P212" s="78">
        <v>0</v>
      </c>
      <c r="Q212" s="78">
        <v>0</v>
      </c>
      <c r="R212" s="79">
        <v>0</v>
      </c>
      <c r="S212" s="79">
        <v>0</v>
      </c>
      <c r="T212" s="78" t="str">
        <f>VLOOKUP(Table5[[#This Row],[ODS Code]],Lookup!A:D,4,FALSE)</f>
        <v>West London</v>
      </c>
      <c r="U212" s="78" t="str">
        <f>VLOOKUP(Table5[[#This Row],[ODS Code]],Lookup!A:E,3,FALSE)</f>
        <v>NeoHealth</v>
      </c>
      <c r="V212" s="78" t="str">
        <f>VLOOKUP(Table5[[#This Row],[ODS Code]],Lookup!A:F,2,FALSE)</f>
        <v>The Exmoor Surgery</v>
      </c>
      <c r="W212" s="78" t="str">
        <f>VLOOKUP(Table5[[#This Row],[ODS Code]],Lookup!A:G,5,FALSE)</f>
        <v>E87733</v>
      </c>
    </row>
    <row r="213" spans="1:23" x14ac:dyDescent="0.35">
      <c r="A213" s="80">
        <v>45383</v>
      </c>
      <c r="B213" t="s">
        <v>325</v>
      </c>
      <c r="C213" t="s">
        <v>1050</v>
      </c>
      <c r="D213" t="s">
        <v>1048</v>
      </c>
      <c r="E213" t="s">
        <v>854</v>
      </c>
      <c r="F213" s="78">
        <v>0</v>
      </c>
      <c r="G213" s="78">
        <v>0</v>
      </c>
      <c r="H213" s="78">
        <v>0</v>
      </c>
      <c r="I213" s="78">
        <v>0</v>
      </c>
      <c r="J213" s="78">
        <v>0</v>
      </c>
      <c r="K213" s="78">
        <v>0</v>
      </c>
      <c r="L213" s="78">
        <v>0</v>
      </c>
      <c r="M213" s="78">
        <v>0</v>
      </c>
      <c r="N213" s="78">
        <v>0</v>
      </c>
      <c r="O213" s="78">
        <v>0</v>
      </c>
      <c r="P213" s="78">
        <v>0</v>
      </c>
      <c r="Q213" s="78">
        <v>0</v>
      </c>
      <c r="R213" s="79">
        <v>0</v>
      </c>
      <c r="S213" s="79">
        <v>0</v>
      </c>
      <c r="T213" s="78" t="str">
        <f>VLOOKUP(Table5[[#This Row],[ODS Code]],Lookup!A:D,4,FALSE)</f>
        <v>West London</v>
      </c>
      <c r="U213" s="78" t="str">
        <f>VLOOKUP(Table5[[#This Row],[ODS Code]],Lookup!A:E,3,FALSE)</f>
        <v>NeoHealth</v>
      </c>
      <c r="V213" s="78" t="str">
        <f>VLOOKUP(Table5[[#This Row],[ODS Code]],Lookup!A:F,2,FALSE)</f>
        <v>Foreland Medical Centre</v>
      </c>
      <c r="W213" s="78" t="str">
        <f>VLOOKUP(Table5[[#This Row],[ODS Code]],Lookup!A:G,5,FALSE)</f>
        <v>E87706</v>
      </c>
    </row>
    <row r="214" spans="1:23" x14ac:dyDescent="0.35">
      <c r="A214" s="80">
        <v>45383</v>
      </c>
      <c r="B214" t="s">
        <v>331</v>
      </c>
      <c r="C214" t="s">
        <v>1051</v>
      </c>
      <c r="D214" t="s">
        <v>1048</v>
      </c>
      <c r="E214" t="s">
        <v>854</v>
      </c>
      <c r="F214" s="78">
        <v>546</v>
      </c>
      <c r="G214" s="78">
        <v>1092</v>
      </c>
      <c r="H214" s="78">
        <v>38</v>
      </c>
      <c r="I214" s="78">
        <v>76</v>
      </c>
      <c r="J214" s="78">
        <v>284</v>
      </c>
      <c r="K214" s="78">
        <v>568</v>
      </c>
      <c r="L214" s="78">
        <v>127</v>
      </c>
      <c r="M214" s="78">
        <v>254</v>
      </c>
      <c r="N214" s="78">
        <v>73</v>
      </c>
      <c r="O214" s="78">
        <v>146</v>
      </c>
      <c r="P214" s="78">
        <v>24</v>
      </c>
      <c r="Q214" s="78">
        <v>48</v>
      </c>
      <c r="R214" s="79">
        <v>4.3956043956043959E-2</v>
      </c>
      <c r="S214" s="79">
        <v>4.3956043956043959E-2</v>
      </c>
      <c r="T214" s="78" t="str">
        <f>VLOOKUP(Table5[[#This Row],[ODS Code]],Lookup!A:D,4,FALSE)</f>
        <v>West London</v>
      </c>
      <c r="U214" s="78" t="str">
        <f>VLOOKUP(Table5[[#This Row],[ODS Code]],Lookup!A:E,3,FALSE)</f>
        <v>NeoHealth</v>
      </c>
      <c r="V214" s="78" t="str">
        <f>VLOOKUP(Table5[[#This Row],[ODS Code]],Lookup!A:F,2,FALSE)</f>
        <v>The Golborne Medical Centre (Dathi)</v>
      </c>
      <c r="W214" s="78" t="str">
        <f>VLOOKUP(Table5[[#This Row],[ODS Code]],Lookup!A:G,5,FALSE)</f>
        <v>E87742</v>
      </c>
    </row>
    <row r="215" spans="1:23" x14ac:dyDescent="0.35">
      <c r="A215" s="80">
        <v>45383</v>
      </c>
      <c r="B215" t="s">
        <v>351</v>
      </c>
      <c r="C215" t="s">
        <v>1052</v>
      </c>
      <c r="D215" t="s">
        <v>1048</v>
      </c>
      <c r="E215" t="s">
        <v>854</v>
      </c>
      <c r="F215" s="78">
        <v>61</v>
      </c>
      <c r="G215" s="78">
        <v>244</v>
      </c>
      <c r="H215" s="78">
        <v>5</v>
      </c>
      <c r="I215" s="78">
        <v>20</v>
      </c>
      <c r="J215" s="78">
        <v>34</v>
      </c>
      <c r="K215" s="78">
        <v>136</v>
      </c>
      <c r="L215" s="78">
        <v>15</v>
      </c>
      <c r="M215" s="78">
        <v>60</v>
      </c>
      <c r="N215" s="78">
        <v>3</v>
      </c>
      <c r="O215" s="78">
        <v>12</v>
      </c>
      <c r="P215" s="78">
        <v>4</v>
      </c>
      <c r="Q215" s="78">
        <v>16</v>
      </c>
      <c r="R215" s="79">
        <v>6.5573770491803282E-2</v>
      </c>
      <c r="S215" s="79">
        <v>6.5573770491803282E-2</v>
      </c>
      <c r="T215" s="78" t="str">
        <f>VLOOKUP(Table5[[#This Row],[ODS Code]],Lookup!A:D,4,FALSE)</f>
        <v>West London</v>
      </c>
      <c r="U215" s="78" t="str">
        <f>VLOOKUP(Table5[[#This Row],[ODS Code]],Lookup!A:E,3,FALSE)</f>
        <v>NeoHealth</v>
      </c>
      <c r="V215" s="78" t="str">
        <f>VLOOKUP(Table5[[#This Row],[ODS Code]],Lookup!A:F,2,FALSE)</f>
        <v>Notting Hill Medical Centre</v>
      </c>
      <c r="W215" s="78" t="str">
        <f>VLOOKUP(Table5[[#This Row],[ODS Code]],Lookup!A:G,5,FALSE)</f>
        <v>E87065</v>
      </c>
    </row>
    <row r="216" spans="1:23" x14ac:dyDescent="0.35">
      <c r="A216" s="80">
        <v>45383</v>
      </c>
      <c r="B216" t="s">
        <v>105</v>
      </c>
      <c r="C216" t="s">
        <v>1053</v>
      </c>
      <c r="D216" t="s">
        <v>1054</v>
      </c>
      <c r="E216" t="s">
        <v>854</v>
      </c>
      <c r="F216" s="78">
        <v>87</v>
      </c>
      <c r="G216" s="78">
        <v>174</v>
      </c>
      <c r="H216" s="78">
        <v>9</v>
      </c>
      <c r="I216" s="78">
        <v>18</v>
      </c>
      <c r="J216" s="78">
        <v>45</v>
      </c>
      <c r="K216" s="78">
        <v>90</v>
      </c>
      <c r="L216" s="78">
        <v>21</v>
      </c>
      <c r="M216" s="78">
        <v>42</v>
      </c>
      <c r="N216" s="78">
        <v>5</v>
      </c>
      <c r="O216" s="78">
        <v>10</v>
      </c>
      <c r="P216" s="78">
        <v>7</v>
      </c>
      <c r="Q216" s="78">
        <v>14</v>
      </c>
      <c r="R216" s="79">
        <v>8.0459770114942528E-2</v>
      </c>
      <c r="S216" s="79">
        <v>8.0459770114942528E-2</v>
      </c>
      <c r="T216" s="78" t="str">
        <f>VLOOKUP(Table5[[#This Row],[ODS Code]],Lookup!A:D,4,FALSE)</f>
        <v>Ealing</v>
      </c>
      <c r="U216" s="78" t="str">
        <f>VLOOKUP(Table5[[#This Row],[ODS Code]],Lookup!A:E,3,FALSE)</f>
        <v>NGP</v>
      </c>
      <c r="V216" s="78" t="str">
        <f>VLOOKUP(Table5[[#This Row],[ODS Code]],Lookup!A:F,2,FALSE)</f>
        <v>ELMTREES SURGERY</v>
      </c>
      <c r="W216" s="78" t="str">
        <f>VLOOKUP(Table5[[#This Row],[ODS Code]],Lookup!A:G,5,FALSE)</f>
        <v>E85112</v>
      </c>
    </row>
    <row r="217" spans="1:23" x14ac:dyDescent="0.35">
      <c r="A217" s="80">
        <v>45383</v>
      </c>
      <c r="B217" t="s">
        <v>134</v>
      </c>
      <c r="C217" t="s">
        <v>1055</v>
      </c>
      <c r="D217" t="s">
        <v>1054</v>
      </c>
      <c r="E217" t="s">
        <v>854</v>
      </c>
      <c r="F217" s="78">
        <v>785</v>
      </c>
      <c r="G217" s="78">
        <v>1439</v>
      </c>
      <c r="H217" s="78">
        <v>27</v>
      </c>
      <c r="I217" s="78">
        <v>50</v>
      </c>
      <c r="J217" s="78">
        <v>545</v>
      </c>
      <c r="K217" s="78">
        <v>1010</v>
      </c>
      <c r="L217" s="78">
        <v>168</v>
      </c>
      <c r="M217" s="78">
        <v>297</v>
      </c>
      <c r="N217" s="78">
        <v>34</v>
      </c>
      <c r="O217" s="78">
        <v>63</v>
      </c>
      <c r="P217" s="78">
        <v>11</v>
      </c>
      <c r="Q217" s="78">
        <v>19</v>
      </c>
      <c r="R217" s="79">
        <v>1.4012738853503185E-2</v>
      </c>
      <c r="S217" s="79">
        <v>1.320361362056984E-2</v>
      </c>
      <c r="T217" s="78" t="str">
        <f>VLOOKUP(Table5[[#This Row],[ODS Code]],Lookup!A:D,4,FALSE)</f>
        <v>Ealing</v>
      </c>
      <c r="U217" s="78" t="str">
        <f>VLOOKUP(Table5[[#This Row],[ODS Code]],Lookup!A:E,3,FALSE)</f>
        <v>NGP</v>
      </c>
      <c r="V217" s="78" t="str">
        <f>VLOOKUP(Table5[[#This Row],[ODS Code]],Lookup!A:F,2,FALSE)</f>
        <v>GREENFORD ROAD MEDICAL CENTRE</v>
      </c>
      <c r="W217" s="78" t="str">
        <f>VLOOKUP(Table5[[#This Row],[ODS Code]],Lookup!A:G,5,FALSE)</f>
        <v>E85050</v>
      </c>
    </row>
    <row r="218" spans="1:23" x14ac:dyDescent="0.35">
      <c r="A218" s="80">
        <v>45383</v>
      </c>
      <c r="B218" t="s">
        <v>163</v>
      </c>
      <c r="C218" t="s">
        <v>1056</v>
      </c>
      <c r="D218" t="s">
        <v>1054</v>
      </c>
      <c r="E218" t="s">
        <v>854</v>
      </c>
      <c r="F218" s="78">
        <v>0</v>
      </c>
      <c r="G218" s="78">
        <v>0</v>
      </c>
      <c r="H218" s="78">
        <v>0</v>
      </c>
      <c r="I218" s="78">
        <v>0</v>
      </c>
      <c r="J218" s="78">
        <v>0</v>
      </c>
      <c r="K218" s="78">
        <v>0</v>
      </c>
      <c r="L218" s="78">
        <v>0</v>
      </c>
      <c r="M218" s="78">
        <v>0</v>
      </c>
      <c r="N218" s="78">
        <v>0</v>
      </c>
      <c r="O218" s="78">
        <v>0</v>
      </c>
      <c r="P218" s="78">
        <v>0</v>
      </c>
      <c r="Q218" s="78">
        <v>0</v>
      </c>
      <c r="R218" s="79">
        <v>0</v>
      </c>
      <c r="S218" s="79">
        <v>0</v>
      </c>
      <c r="T218" s="78" t="str">
        <f>VLOOKUP(Table5[[#This Row],[ODS Code]],Lookup!A:D,4,FALSE)</f>
        <v>Ealing</v>
      </c>
      <c r="U218" s="78" t="str">
        <f>VLOOKUP(Table5[[#This Row],[ODS Code]],Lookup!A:E,3,FALSE)</f>
        <v>NGP</v>
      </c>
      <c r="V218" s="78" t="str">
        <f>VLOOKUP(Table5[[#This Row],[ODS Code]],Lookup!A:F,2,FALSE)</f>
        <v>HILLVIEW SURGERY</v>
      </c>
      <c r="W218" s="78" t="str">
        <f>VLOOKUP(Table5[[#This Row],[ODS Code]],Lookup!A:G,5,FALSE)</f>
        <v>E85054</v>
      </c>
    </row>
    <row r="219" spans="1:23" x14ac:dyDescent="0.35">
      <c r="A219" s="80">
        <v>45383</v>
      </c>
      <c r="B219" t="s">
        <v>174</v>
      </c>
      <c r="C219" t="s">
        <v>1057</v>
      </c>
      <c r="D219" t="s">
        <v>1054</v>
      </c>
      <c r="E219" t="s">
        <v>854</v>
      </c>
      <c r="F219" s="78">
        <v>0</v>
      </c>
      <c r="G219" s="78">
        <v>0</v>
      </c>
      <c r="H219" s="78">
        <v>0</v>
      </c>
      <c r="I219" s="78">
        <v>0</v>
      </c>
      <c r="J219" s="78">
        <v>0</v>
      </c>
      <c r="K219" s="78">
        <v>0</v>
      </c>
      <c r="L219" s="78">
        <v>0</v>
      </c>
      <c r="M219" s="78">
        <v>0</v>
      </c>
      <c r="N219" s="78">
        <v>0</v>
      </c>
      <c r="O219" s="78">
        <v>0</v>
      </c>
      <c r="P219" s="78">
        <v>0</v>
      </c>
      <c r="Q219" s="78">
        <v>0</v>
      </c>
      <c r="R219" s="79">
        <v>0</v>
      </c>
      <c r="S219" s="79">
        <v>0</v>
      </c>
      <c r="T219" s="78" t="str">
        <f>VLOOKUP(Table5[[#This Row],[ODS Code]],Lookup!A:D,4,FALSE)</f>
        <v>Ealing</v>
      </c>
      <c r="U219" s="78" t="str">
        <f>VLOOKUP(Table5[[#This Row],[ODS Code]],Lookup!A:E,3,FALSE)</f>
        <v>NGP</v>
      </c>
      <c r="V219" s="78" t="str">
        <f>VLOOKUP(Table5[[#This Row],[ODS Code]],Lookup!A:F,2,FALSE)</f>
        <v>ISLIP MANOR MEDICAL CENTRE</v>
      </c>
      <c r="W219" s="78" t="str">
        <f>VLOOKUP(Table5[[#This Row],[ODS Code]],Lookup!A:G,5,FALSE)</f>
        <v>E85098</v>
      </c>
    </row>
    <row r="220" spans="1:23" x14ac:dyDescent="0.35">
      <c r="A220" s="80">
        <v>45383</v>
      </c>
      <c r="B220" t="s">
        <v>207</v>
      </c>
      <c r="C220" t="s">
        <v>1058</v>
      </c>
      <c r="D220" t="s">
        <v>1054</v>
      </c>
      <c r="E220" t="s">
        <v>854</v>
      </c>
      <c r="F220" s="78">
        <v>280</v>
      </c>
      <c r="G220" s="78">
        <v>816</v>
      </c>
      <c r="H220" s="78">
        <v>21</v>
      </c>
      <c r="I220" s="78">
        <v>63</v>
      </c>
      <c r="J220" s="78">
        <v>143</v>
      </c>
      <c r="K220" s="78">
        <v>414</v>
      </c>
      <c r="L220" s="78">
        <v>72</v>
      </c>
      <c r="M220" s="78">
        <v>209</v>
      </c>
      <c r="N220" s="78">
        <v>27</v>
      </c>
      <c r="O220" s="78">
        <v>81</v>
      </c>
      <c r="P220" s="78">
        <v>17</v>
      </c>
      <c r="Q220" s="78">
        <v>49</v>
      </c>
      <c r="R220" s="79">
        <v>6.0714285714285714E-2</v>
      </c>
      <c r="S220" s="79">
        <v>6.0049019607843139E-2</v>
      </c>
      <c r="T220" s="78" t="str">
        <f>VLOOKUP(Table5[[#This Row],[ODS Code]],Lookup!A:D,4,FALSE)</f>
        <v>Ealing</v>
      </c>
      <c r="U220" s="78" t="str">
        <f>VLOOKUP(Table5[[#This Row],[ODS Code]],Lookup!A:E,3,FALSE)</f>
        <v>NGP</v>
      </c>
      <c r="V220" s="78" t="str">
        <f>VLOOKUP(Table5[[#This Row],[ODS Code]],Lookup!A:F,2,FALSE)</f>
        <v>MANDEVILLE MEDICAL CENTRE</v>
      </c>
      <c r="W220" s="78" t="str">
        <f>VLOOKUP(Table5[[#This Row],[ODS Code]],Lookup!A:G,5,FALSE)</f>
        <v>E85108</v>
      </c>
    </row>
    <row r="221" spans="1:23" x14ac:dyDescent="0.35">
      <c r="A221" s="80">
        <v>45383</v>
      </c>
      <c r="B221" t="s">
        <v>212</v>
      </c>
      <c r="C221" t="s">
        <v>1059</v>
      </c>
      <c r="D221" t="s">
        <v>1054</v>
      </c>
      <c r="E221" t="s">
        <v>854</v>
      </c>
      <c r="F221" s="78">
        <v>0</v>
      </c>
      <c r="G221" s="78">
        <v>0</v>
      </c>
      <c r="H221" s="78">
        <v>0</v>
      </c>
      <c r="I221" s="78">
        <v>0</v>
      </c>
      <c r="J221" s="78">
        <v>0</v>
      </c>
      <c r="K221" s="78">
        <v>0</v>
      </c>
      <c r="L221" s="78">
        <v>0</v>
      </c>
      <c r="M221" s="78">
        <v>0</v>
      </c>
      <c r="N221" s="78">
        <v>0</v>
      </c>
      <c r="O221" s="78">
        <v>0</v>
      </c>
      <c r="P221" s="78">
        <v>0</v>
      </c>
      <c r="Q221" s="78">
        <v>0</v>
      </c>
      <c r="R221" s="79">
        <v>0</v>
      </c>
      <c r="S221" s="79">
        <v>0</v>
      </c>
      <c r="T221" s="78" t="str">
        <f>VLOOKUP(Table5[[#This Row],[ODS Code]],Lookup!A:D,4,FALSE)</f>
        <v>Ealing</v>
      </c>
      <c r="U221" s="78" t="str">
        <f>VLOOKUP(Table5[[#This Row],[ODS Code]],Lookup!A:E,3,FALSE)</f>
        <v>NGP</v>
      </c>
      <c r="V221" s="78" t="str">
        <f>VLOOKUP(Table5[[#This Row],[ODS Code]],Lookup!A:F,2,FALSE)</f>
        <v>MEADOW VIEW SURGERY</v>
      </c>
      <c r="W221" s="78" t="str">
        <f>VLOOKUP(Table5[[#This Row],[ODS Code]],Lookup!A:G,5,FALSE)</f>
        <v>E85643</v>
      </c>
    </row>
    <row r="222" spans="1:23" x14ac:dyDescent="0.35">
      <c r="A222" s="80">
        <v>45383</v>
      </c>
      <c r="B222" t="s">
        <v>242</v>
      </c>
      <c r="C222" t="s">
        <v>1060</v>
      </c>
      <c r="D222" t="s">
        <v>1054</v>
      </c>
      <c r="E222" t="s">
        <v>854</v>
      </c>
      <c r="F222" s="78">
        <v>95</v>
      </c>
      <c r="G222" s="78">
        <v>285</v>
      </c>
      <c r="H222" s="78">
        <v>10</v>
      </c>
      <c r="I222" s="78">
        <v>30</v>
      </c>
      <c r="J222" s="78">
        <v>40</v>
      </c>
      <c r="K222" s="78">
        <v>120</v>
      </c>
      <c r="L222" s="78">
        <v>26</v>
      </c>
      <c r="M222" s="78">
        <v>78</v>
      </c>
      <c r="N222" s="78">
        <v>8</v>
      </c>
      <c r="O222" s="78">
        <v>24</v>
      </c>
      <c r="P222" s="78">
        <v>11</v>
      </c>
      <c r="Q222" s="78">
        <v>33</v>
      </c>
      <c r="R222" s="79">
        <v>0.11578947368421053</v>
      </c>
      <c r="S222" s="79">
        <v>0.11578947368421053</v>
      </c>
      <c r="T222" s="78" t="str">
        <f>VLOOKUP(Table5[[#This Row],[ODS Code]],Lookup!A:D,4,FALSE)</f>
        <v>Ealing</v>
      </c>
      <c r="U222" s="78" t="str">
        <f>VLOOKUP(Table5[[#This Row],[ODS Code]],Lookup!A:E,3,FALSE)</f>
        <v>NGP</v>
      </c>
      <c r="V222" s="78" t="str">
        <f>VLOOKUP(Table5[[#This Row],[ODS Code]],Lookup!A:F,2,FALSE)</f>
        <v>PERIVALE MEDICAL CLINIC</v>
      </c>
      <c r="W222" s="78" t="str">
        <f>VLOOKUP(Table5[[#This Row],[ODS Code]],Lookup!A:G,5,FALSE)</f>
        <v>E85111</v>
      </c>
    </row>
    <row r="223" spans="1:23" x14ac:dyDescent="0.35">
      <c r="A223" s="80">
        <v>45383</v>
      </c>
      <c r="B223" t="s">
        <v>305</v>
      </c>
      <c r="C223" t="s">
        <v>1061</v>
      </c>
      <c r="D223" t="s">
        <v>1054</v>
      </c>
      <c r="E223" t="s">
        <v>854</v>
      </c>
      <c r="F223" s="78">
        <v>0</v>
      </c>
      <c r="G223" s="78">
        <v>0</v>
      </c>
      <c r="H223" s="78">
        <v>0</v>
      </c>
      <c r="I223" s="78">
        <v>0</v>
      </c>
      <c r="J223" s="78">
        <v>0</v>
      </c>
      <c r="K223" s="78">
        <v>0</v>
      </c>
      <c r="L223" s="78">
        <v>0</v>
      </c>
      <c r="M223" s="78">
        <v>0</v>
      </c>
      <c r="N223" s="78">
        <v>0</v>
      </c>
      <c r="O223" s="78">
        <v>0</v>
      </c>
      <c r="P223" s="78">
        <v>0</v>
      </c>
      <c r="Q223" s="78">
        <v>0</v>
      </c>
      <c r="R223" s="79">
        <v>0</v>
      </c>
      <c r="S223" s="79">
        <v>0</v>
      </c>
      <c r="T223" s="78" t="str">
        <f>VLOOKUP(Table5[[#This Row],[ODS Code]],Lookup!A:D,4,FALSE)</f>
        <v>Ealing</v>
      </c>
      <c r="U223" s="78" t="str">
        <f>VLOOKUP(Table5[[#This Row],[ODS Code]],Lookup!A:E,3,FALSE)</f>
        <v>NGP</v>
      </c>
      <c r="V223" s="78" t="str">
        <f>VLOOKUP(Table5[[#This Row],[ODS Code]],Lookup!A:F,2,FALSE)</f>
        <v>THE ALLENDALE ROAD SURGERY</v>
      </c>
      <c r="W223" s="78" t="str">
        <f>VLOOKUP(Table5[[#This Row],[ODS Code]],Lookup!A:G,5,FALSE)</f>
        <v>E84059</v>
      </c>
    </row>
    <row r="224" spans="1:23" x14ac:dyDescent="0.35">
      <c r="A224" s="80">
        <v>45383</v>
      </c>
      <c r="B224" t="s">
        <v>308</v>
      </c>
      <c r="C224" t="s">
        <v>1062</v>
      </c>
      <c r="D224" t="s">
        <v>1054</v>
      </c>
      <c r="E224" t="s">
        <v>854</v>
      </c>
      <c r="F224" s="78">
        <v>0</v>
      </c>
      <c r="G224" s="78">
        <v>0</v>
      </c>
      <c r="H224" s="78">
        <v>0</v>
      </c>
      <c r="I224" s="78">
        <v>0</v>
      </c>
      <c r="J224" s="78">
        <v>0</v>
      </c>
      <c r="K224" s="78">
        <v>0</v>
      </c>
      <c r="L224" s="78">
        <v>0</v>
      </c>
      <c r="M224" s="78">
        <v>0</v>
      </c>
      <c r="N224" s="78">
        <v>0</v>
      </c>
      <c r="O224" s="78">
        <v>0</v>
      </c>
      <c r="P224" s="78">
        <v>0</v>
      </c>
      <c r="Q224" s="78">
        <v>0</v>
      </c>
      <c r="R224" s="79">
        <v>0</v>
      </c>
      <c r="S224" s="79">
        <v>0</v>
      </c>
      <c r="T224" s="78" t="str">
        <f>VLOOKUP(Table5[[#This Row],[ODS Code]],Lookup!A:D,4,FALSE)</f>
        <v>Ealing</v>
      </c>
      <c r="U224" s="78" t="str">
        <f>VLOOKUP(Table5[[#This Row],[ODS Code]],Lookup!A:E,3,FALSE)</f>
        <v>NGP</v>
      </c>
      <c r="V224" s="78" t="str">
        <f>VLOOKUP(Table5[[#This Row],[ODS Code]],Lookup!A:F,2,FALSE)</f>
        <v>THE BARNABAS MEDICAL CENTRE</v>
      </c>
      <c r="W224" s="78" t="str">
        <f>VLOOKUP(Table5[[#This Row],[ODS Code]],Lookup!A:G,5,FALSE)</f>
        <v>E85127</v>
      </c>
    </row>
    <row r="225" spans="1:23" x14ac:dyDescent="0.35">
      <c r="A225" s="80">
        <v>45383</v>
      </c>
      <c r="B225" t="s">
        <v>335</v>
      </c>
      <c r="C225" t="s">
        <v>1063</v>
      </c>
      <c r="D225" t="s">
        <v>1054</v>
      </c>
      <c r="E225" t="s">
        <v>854</v>
      </c>
      <c r="F225" s="78">
        <v>0</v>
      </c>
      <c r="G225" s="78">
        <v>0</v>
      </c>
      <c r="H225" s="78">
        <v>0</v>
      </c>
      <c r="I225" s="78">
        <v>0</v>
      </c>
      <c r="J225" s="78">
        <v>0</v>
      </c>
      <c r="K225" s="78">
        <v>0</v>
      </c>
      <c r="L225" s="78">
        <v>0</v>
      </c>
      <c r="M225" s="78">
        <v>0</v>
      </c>
      <c r="N225" s="78">
        <v>0</v>
      </c>
      <c r="O225" s="78">
        <v>0</v>
      </c>
      <c r="P225" s="78">
        <v>0</v>
      </c>
      <c r="Q225" s="78">
        <v>0</v>
      </c>
      <c r="R225" s="79">
        <v>0</v>
      </c>
      <c r="S225" s="79">
        <v>0</v>
      </c>
      <c r="T225" s="78" t="str">
        <f>VLOOKUP(Table5[[#This Row],[ODS Code]],Lookup!A:D,4,FALSE)</f>
        <v>Ealing</v>
      </c>
      <c r="U225" s="78" t="str">
        <f>VLOOKUP(Table5[[#This Row],[ODS Code]],Lookup!A:E,3,FALSE)</f>
        <v>NGP</v>
      </c>
      <c r="V225" s="78" t="str">
        <f>VLOOKUP(Table5[[#This Row],[ODS Code]],Lookup!A:F,2,FALSE)</f>
        <v>THE GROVE MEDICAL PRACTICE</v>
      </c>
      <c r="W225" s="78" t="str">
        <f>VLOOKUP(Table5[[#This Row],[ODS Code]],Lookup!A:G,5,FALSE)</f>
        <v>E85725</v>
      </c>
    </row>
    <row r="226" spans="1:23" x14ac:dyDescent="0.35">
      <c r="A226" s="80">
        <v>45383</v>
      </c>
      <c r="B226" t="s">
        <v>343</v>
      </c>
      <c r="C226" t="s">
        <v>931</v>
      </c>
      <c r="D226" t="s">
        <v>1054</v>
      </c>
      <c r="E226" t="s">
        <v>854</v>
      </c>
      <c r="F226" s="78">
        <v>0</v>
      </c>
      <c r="G226" s="78">
        <v>0</v>
      </c>
      <c r="H226" s="78">
        <v>0</v>
      </c>
      <c r="I226" s="78">
        <v>0</v>
      </c>
      <c r="J226" s="78">
        <v>0</v>
      </c>
      <c r="K226" s="78">
        <v>0</v>
      </c>
      <c r="L226" s="78">
        <v>0</v>
      </c>
      <c r="M226" s="78">
        <v>0</v>
      </c>
      <c r="N226" s="78">
        <v>0</v>
      </c>
      <c r="O226" s="78">
        <v>0</v>
      </c>
      <c r="P226" s="78">
        <v>0</v>
      </c>
      <c r="Q226" s="78">
        <v>0</v>
      </c>
      <c r="R226" s="79">
        <v>0</v>
      </c>
      <c r="S226" s="79">
        <v>0</v>
      </c>
      <c r="T226" s="78" t="str">
        <f>VLOOKUP(Table5[[#This Row],[ODS Code]],Lookup!A:D,4,FALSE)</f>
        <v>Ealing</v>
      </c>
      <c r="U226" s="78" t="str">
        <f>VLOOKUP(Table5[[#This Row],[ODS Code]],Lookup!A:E,3,FALSE)</f>
        <v>NGP</v>
      </c>
      <c r="V226" s="78" t="str">
        <f>VLOOKUP(Table5[[#This Row],[ODS Code]],Lookup!A:F,2,FALSE)</f>
        <v>THE MEDICAL CENTRE</v>
      </c>
      <c r="W226" s="78" t="str">
        <f>VLOOKUP(Table5[[#This Row],[ODS Code]],Lookup!A:G,5,FALSE)</f>
        <v>E85053</v>
      </c>
    </row>
    <row r="227" spans="1:23" x14ac:dyDescent="0.35">
      <c r="A227" s="80">
        <v>45383</v>
      </c>
      <c r="B227" t="s">
        <v>10</v>
      </c>
      <c r="C227" t="s">
        <v>1064</v>
      </c>
      <c r="D227" t="s">
        <v>1065</v>
      </c>
      <c r="E227" t="s">
        <v>854</v>
      </c>
      <c r="F227" s="78">
        <v>4949</v>
      </c>
      <c r="G227" s="78">
        <v>13043</v>
      </c>
      <c r="H227" s="78">
        <v>401</v>
      </c>
      <c r="I227" s="78">
        <v>1070</v>
      </c>
      <c r="J227" s="78">
        <v>1831</v>
      </c>
      <c r="K227" s="78">
        <v>4816</v>
      </c>
      <c r="L227" s="78">
        <v>1688</v>
      </c>
      <c r="M227" s="78">
        <v>4494</v>
      </c>
      <c r="N227" s="78">
        <v>581</v>
      </c>
      <c r="O227" s="78">
        <v>1485</v>
      </c>
      <c r="P227" s="78">
        <v>448</v>
      </c>
      <c r="Q227" s="78">
        <v>1178</v>
      </c>
      <c r="R227" s="79">
        <v>9.0523338048090526E-2</v>
      </c>
      <c r="S227" s="79">
        <v>9.0316644943647939E-2</v>
      </c>
      <c r="T227" s="78" t="str">
        <f>VLOOKUP(Table5[[#This Row],[ODS Code]],Lookup!A:D,4,FALSE)</f>
        <v>Hillingdon</v>
      </c>
      <c r="U227" s="78" t="str">
        <f>VLOOKUP(Table5[[#This Row],[ODS Code]],Lookup!A:E,3,FALSE)</f>
        <v>North Connect</v>
      </c>
      <c r="V227" s="78" t="str">
        <f>VLOOKUP(Table5[[#This Row],[ODS Code]],Lookup!A:F,2,FALSE)</f>
        <v>ACRE SURGERY</v>
      </c>
      <c r="W227" s="78" t="str">
        <f>VLOOKUP(Table5[[#This Row],[ODS Code]],Lookup!A:G,5,FALSE)</f>
        <v>E86041</v>
      </c>
    </row>
    <row r="228" spans="1:23" x14ac:dyDescent="0.35">
      <c r="A228" s="80">
        <v>45383</v>
      </c>
      <c r="B228" t="s">
        <v>11</v>
      </c>
      <c r="C228" t="s">
        <v>1066</v>
      </c>
      <c r="D228" t="s">
        <v>1065</v>
      </c>
      <c r="E228" t="s">
        <v>854</v>
      </c>
      <c r="F228" s="78">
        <v>2377</v>
      </c>
      <c r="G228" s="78">
        <v>6259</v>
      </c>
      <c r="H228" s="78">
        <v>162</v>
      </c>
      <c r="I228" s="78">
        <v>428</v>
      </c>
      <c r="J228" s="78">
        <v>1028</v>
      </c>
      <c r="K228" s="78">
        <v>2700</v>
      </c>
      <c r="L228" s="78">
        <v>746</v>
      </c>
      <c r="M228" s="78">
        <v>1987</v>
      </c>
      <c r="N228" s="78">
        <v>216</v>
      </c>
      <c r="O228" s="78">
        <v>554</v>
      </c>
      <c r="P228" s="78">
        <v>225</v>
      </c>
      <c r="Q228" s="78">
        <v>590</v>
      </c>
      <c r="R228" s="79">
        <v>9.465713083718974E-2</v>
      </c>
      <c r="S228" s="79">
        <v>9.4264259466368433E-2</v>
      </c>
      <c r="T228" s="78" t="str">
        <f>VLOOKUP(Table5[[#This Row],[ODS Code]],Lookup!A:D,4,FALSE)</f>
        <v>Hillingdon</v>
      </c>
      <c r="U228" s="78" t="str">
        <f>VLOOKUP(Table5[[#This Row],[ODS Code]],Lookup!A:E,3,FALSE)</f>
        <v>North Connect</v>
      </c>
      <c r="V228" s="78" t="str">
        <f>VLOOKUP(Table5[[#This Row],[ODS Code]],Lookup!A:F,2,FALSE)</f>
        <v>ACREFIELD SURGERY</v>
      </c>
      <c r="W228" s="78" t="str">
        <f>VLOOKUP(Table5[[#This Row],[ODS Code]],Lookup!A:G,5,FALSE)</f>
        <v>E86615</v>
      </c>
    </row>
    <row r="229" spans="1:23" x14ac:dyDescent="0.35">
      <c r="A229" s="80">
        <v>45383</v>
      </c>
      <c r="B229" t="s">
        <v>55</v>
      </c>
      <c r="C229" t="s">
        <v>1067</v>
      </c>
      <c r="D229" t="s">
        <v>1065</v>
      </c>
      <c r="E229" t="s">
        <v>854</v>
      </c>
      <c r="F229" s="78">
        <v>2403</v>
      </c>
      <c r="G229" s="78">
        <v>4909</v>
      </c>
      <c r="H229" s="78">
        <v>173</v>
      </c>
      <c r="I229" s="78">
        <v>358</v>
      </c>
      <c r="J229" s="78">
        <v>1135</v>
      </c>
      <c r="K229" s="78">
        <v>2315</v>
      </c>
      <c r="L229" s="78">
        <v>571</v>
      </c>
      <c r="M229" s="78">
        <v>1172</v>
      </c>
      <c r="N229" s="78">
        <v>301</v>
      </c>
      <c r="O229" s="78">
        <v>615</v>
      </c>
      <c r="P229" s="78">
        <v>223</v>
      </c>
      <c r="Q229" s="78">
        <v>449</v>
      </c>
      <c r="R229" s="79">
        <v>9.28006658343737E-2</v>
      </c>
      <c r="S229" s="79">
        <v>9.1464656752902829E-2</v>
      </c>
      <c r="T229" s="78" t="str">
        <f>VLOOKUP(Table5[[#This Row],[ODS Code]],Lookup!A:D,4,FALSE)</f>
        <v>Hillingdon</v>
      </c>
      <c r="U229" s="78" t="str">
        <f>VLOOKUP(Table5[[#This Row],[ODS Code]],Lookup!A:E,3,FALSE)</f>
        <v>North Connect</v>
      </c>
      <c r="V229" s="78" t="str">
        <f>VLOOKUP(Table5[[#This Row],[ODS Code]],Lookup!A:F,2,FALSE)</f>
        <v>CAREPOINT PRACTICE</v>
      </c>
      <c r="W229" s="78" t="str">
        <f>VLOOKUP(Table5[[#This Row],[ODS Code]],Lookup!A:G,5,FALSE)</f>
        <v>E86618</v>
      </c>
    </row>
    <row r="230" spans="1:23" x14ac:dyDescent="0.35">
      <c r="A230" s="80">
        <v>45383</v>
      </c>
      <c r="B230" t="s">
        <v>99</v>
      </c>
      <c r="C230" t="s">
        <v>1068</v>
      </c>
      <c r="D230" t="s">
        <v>1065</v>
      </c>
      <c r="E230" t="s">
        <v>854</v>
      </c>
      <c r="F230" s="78">
        <v>10439</v>
      </c>
      <c r="G230" s="78">
        <v>28528</v>
      </c>
      <c r="H230" s="78">
        <v>1000</v>
      </c>
      <c r="I230" s="78">
        <v>2785</v>
      </c>
      <c r="J230" s="78">
        <v>3501</v>
      </c>
      <c r="K230" s="78">
        <v>9460</v>
      </c>
      <c r="L230" s="78">
        <v>3373</v>
      </c>
      <c r="M230" s="78">
        <v>9317</v>
      </c>
      <c r="N230" s="78">
        <v>1356</v>
      </c>
      <c r="O230" s="78">
        <v>3685</v>
      </c>
      <c r="P230" s="78">
        <v>1209</v>
      </c>
      <c r="Q230" s="78">
        <v>3281</v>
      </c>
      <c r="R230" s="79">
        <v>0.11581569115815692</v>
      </c>
      <c r="S230" s="79">
        <v>0.11500981491867639</v>
      </c>
      <c r="T230" s="78" t="str">
        <f>VLOOKUP(Table5[[#This Row],[ODS Code]],Lookup!A:D,4,FALSE)</f>
        <v>Hillingdon</v>
      </c>
      <c r="U230" s="78" t="str">
        <f>VLOOKUP(Table5[[#This Row],[ODS Code]],Lookup!A:E,3,FALSE)</f>
        <v>North Connect</v>
      </c>
      <c r="V230" s="78" t="str">
        <f>VLOOKUP(Table5[[#This Row],[ODS Code]],Lookup!A:F,2,FALSE)</f>
        <v>EASTBURY SURGERY</v>
      </c>
      <c r="W230" s="78" t="str">
        <f>VLOOKUP(Table5[[#This Row],[ODS Code]],Lookup!A:G,5,FALSE)</f>
        <v>E86028</v>
      </c>
    </row>
    <row r="231" spans="1:23" x14ac:dyDescent="0.35">
      <c r="A231" s="80">
        <v>45383</v>
      </c>
      <c r="B231" t="s">
        <v>149</v>
      </c>
      <c r="C231" t="s">
        <v>1069</v>
      </c>
      <c r="D231" t="s">
        <v>1065</v>
      </c>
      <c r="E231" t="s">
        <v>854</v>
      </c>
      <c r="F231" s="78">
        <v>2909</v>
      </c>
      <c r="G231" s="78">
        <v>5750</v>
      </c>
      <c r="H231" s="78">
        <v>157</v>
      </c>
      <c r="I231" s="78">
        <v>310</v>
      </c>
      <c r="J231" s="78">
        <v>1324</v>
      </c>
      <c r="K231" s="78">
        <v>2628</v>
      </c>
      <c r="L231" s="78">
        <v>629</v>
      </c>
      <c r="M231" s="78">
        <v>1247</v>
      </c>
      <c r="N231" s="78">
        <v>424</v>
      </c>
      <c r="O231" s="78">
        <v>833</v>
      </c>
      <c r="P231" s="78">
        <v>375</v>
      </c>
      <c r="Q231" s="78">
        <v>732</v>
      </c>
      <c r="R231" s="79">
        <v>0.12891027844620145</v>
      </c>
      <c r="S231" s="79">
        <v>0.12730434782608696</v>
      </c>
      <c r="T231" s="78" t="str">
        <f>VLOOKUP(Table5[[#This Row],[ODS Code]],Lookup!A:D,4,FALSE)</f>
        <v>Hillingdon</v>
      </c>
      <c r="U231" s="78" t="str">
        <f>VLOOKUP(Table5[[#This Row],[ODS Code]],Lookup!A:E,3,FALSE)</f>
        <v>North Connect</v>
      </c>
      <c r="V231" s="78" t="str">
        <f>VLOOKUP(Table5[[#This Row],[ODS Code]],Lookup!A:F,2,FALSE)</f>
        <v>HAREFIELD HEALTH CENTRE</v>
      </c>
      <c r="W231" s="78" t="str">
        <f>VLOOKUP(Table5[[#This Row],[ODS Code]],Lookup!A:G,5,FALSE)</f>
        <v>E86007</v>
      </c>
    </row>
    <row r="232" spans="1:23" x14ac:dyDescent="0.35">
      <c r="A232" s="80">
        <v>45383</v>
      </c>
      <c r="B232" t="s">
        <v>219</v>
      </c>
      <c r="C232" t="s">
        <v>1070</v>
      </c>
      <c r="D232" t="s">
        <v>1065</v>
      </c>
      <c r="E232" t="s">
        <v>854</v>
      </c>
      <c r="F232" s="78">
        <v>9236</v>
      </c>
      <c r="G232" s="78">
        <v>24937</v>
      </c>
      <c r="H232" s="78">
        <v>839</v>
      </c>
      <c r="I232" s="78">
        <v>2261</v>
      </c>
      <c r="J232" s="78">
        <v>2565</v>
      </c>
      <c r="K232" s="78">
        <v>6854</v>
      </c>
      <c r="L232" s="78">
        <v>3407</v>
      </c>
      <c r="M232" s="78">
        <v>9388</v>
      </c>
      <c r="N232" s="78">
        <v>1326</v>
      </c>
      <c r="O232" s="78">
        <v>3466</v>
      </c>
      <c r="P232" s="78">
        <v>1099</v>
      </c>
      <c r="Q232" s="78">
        <v>2968</v>
      </c>
      <c r="R232" s="79">
        <v>0.1189909051537462</v>
      </c>
      <c r="S232" s="79">
        <v>0.11901993022416489</v>
      </c>
      <c r="T232" s="78" t="str">
        <f>VLOOKUP(Table5[[#This Row],[ODS Code]],Lookup!A:D,4,FALSE)</f>
        <v>Hillingdon</v>
      </c>
      <c r="U232" s="78" t="str">
        <f>VLOOKUP(Table5[[#This Row],[ODS Code]],Lookup!A:E,3,FALSE)</f>
        <v>North Connect</v>
      </c>
      <c r="V232" s="78" t="str">
        <f>VLOOKUP(Table5[[#This Row],[ODS Code]],Lookup!A:F,2,FALSE)</f>
        <v>MOUNTWOOD SURGERY</v>
      </c>
      <c r="W232" s="78" t="str">
        <f>VLOOKUP(Table5[[#This Row],[ODS Code]],Lookup!A:G,5,FALSE)</f>
        <v>E86001</v>
      </c>
    </row>
    <row r="233" spans="1:23" x14ac:dyDescent="0.35">
      <c r="A233" s="80">
        <v>45383</v>
      </c>
      <c r="B233" t="s">
        <v>320</v>
      </c>
      <c r="C233" t="s">
        <v>1071</v>
      </c>
      <c r="D233" t="s">
        <v>1065</v>
      </c>
      <c r="E233" t="s">
        <v>854</v>
      </c>
      <c r="F233" s="78">
        <v>6493</v>
      </c>
      <c r="G233" s="78">
        <v>17735</v>
      </c>
      <c r="H233" s="78">
        <v>590</v>
      </c>
      <c r="I233" s="78">
        <v>1633</v>
      </c>
      <c r="J233" s="78">
        <v>2168</v>
      </c>
      <c r="K233" s="78">
        <v>5818</v>
      </c>
      <c r="L233" s="78">
        <v>2398</v>
      </c>
      <c r="M233" s="78">
        <v>6686</v>
      </c>
      <c r="N233" s="78">
        <v>672</v>
      </c>
      <c r="O233" s="78">
        <v>1789</v>
      </c>
      <c r="P233" s="78">
        <v>665</v>
      </c>
      <c r="Q233" s="78">
        <v>1809</v>
      </c>
      <c r="R233" s="79">
        <v>0.10241798860311105</v>
      </c>
      <c r="S233" s="79">
        <v>0.10200169157034113</v>
      </c>
      <c r="T233" s="78" t="str">
        <f>VLOOKUP(Table5[[#This Row],[ODS Code]],Lookup!A:D,4,FALSE)</f>
        <v>Hillingdon</v>
      </c>
      <c r="U233" s="78" t="str">
        <f>VLOOKUP(Table5[[#This Row],[ODS Code]],Lookup!A:E,3,FALSE)</f>
        <v>North Connect</v>
      </c>
      <c r="V233" s="78" t="str">
        <f>VLOOKUP(Table5[[#This Row],[ODS Code]],Lookup!A:F,2,FALSE)</f>
        <v>THE DEVONSHIRE LODGE PRACTICE</v>
      </c>
      <c r="W233" s="78" t="str">
        <f>VLOOKUP(Table5[[#This Row],[ODS Code]],Lookup!A:G,5,FALSE)</f>
        <v>E86006</v>
      </c>
    </row>
    <row r="234" spans="1:23" x14ac:dyDescent="0.35">
      <c r="A234" s="80">
        <v>45383</v>
      </c>
      <c r="B234" t="s">
        <v>54</v>
      </c>
      <c r="C234" t="s">
        <v>1072</v>
      </c>
      <c r="D234" t="s">
        <v>1073</v>
      </c>
      <c r="E234" t="s">
        <v>854</v>
      </c>
      <c r="F234" s="78">
        <v>57022</v>
      </c>
      <c r="G234" s="78">
        <v>136760</v>
      </c>
      <c r="H234" s="78">
        <v>2476</v>
      </c>
      <c r="I234" s="78">
        <v>5924</v>
      </c>
      <c r="J234" s="78">
        <v>34981</v>
      </c>
      <c r="K234" s="78">
        <v>84129</v>
      </c>
      <c r="L234" s="78">
        <v>14976</v>
      </c>
      <c r="M234" s="78">
        <v>35787</v>
      </c>
      <c r="N234" s="78">
        <v>3111</v>
      </c>
      <c r="O234" s="78">
        <v>7372</v>
      </c>
      <c r="P234" s="78">
        <v>1478</v>
      </c>
      <c r="Q234" s="78">
        <v>3548</v>
      </c>
      <c r="R234" s="79">
        <v>2.5919820420188699E-2</v>
      </c>
      <c r="S234" s="79">
        <v>2.5943258262649899E-2</v>
      </c>
      <c r="T234" s="78" t="str">
        <f>VLOOKUP(Table5[[#This Row],[ODS Code]],Lookup!A:D,4,FALSE)</f>
        <v>Hammersmith &amp; Fulham</v>
      </c>
      <c r="U234" s="78" t="str">
        <f>VLOOKUP(Table5[[#This Row],[ODS Code]],Lookup!A:E,3,FALSE)</f>
        <v>North H&amp;F PCN</v>
      </c>
      <c r="V234" s="78" t="str">
        <f>VLOOKUP(Table5[[#This Row],[ODS Code]],Lookup!A:F,2,FALSE)</f>
        <v>Canberra Practice,Parkview Ctr for H&amp;W</v>
      </c>
      <c r="W234" s="78" t="str">
        <f>VLOOKUP(Table5[[#This Row],[ODS Code]],Lookup!A:G,5,FALSE)</f>
        <v>Y02906</v>
      </c>
    </row>
    <row r="235" spans="1:23" x14ac:dyDescent="0.35">
      <c r="A235" s="80">
        <v>45383</v>
      </c>
      <c r="B235" t="s">
        <v>90</v>
      </c>
      <c r="C235" t="s">
        <v>1074</v>
      </c>
      <c r="D235" t="s">
        <v>1073</v>
      </c>
      <c r="E235" t="s">
        <v>854</v>
      </c>
      <c r="F235" s="78">
        <v>0</v>
      </c>
      <c r="G235" s="78">
        <v>0</v>
      </c>
      <c r="H235" s="78">
        <v>0</v>
      </c>
      <c r="I235" s="78">
        <v>0</v>
      </c>
      <c r="J235" s="78">
        <v>0</v>
      </c>
      <c r="K235" s="78">
        <v>0</v>
      </c>
      <c r="L235" s="78">
        <v>0</v>
      </c>
      <c r="M235" s="78">
        <v>0</v>
      </c>
      <c r="N235" s="78">
        <v>0</v>
      </c>
      <c r="O235" s="78">
        <v>0</v>
      </c>
      <c r="P235" s="78">
        <v>0</v>
      </c>
      <c r="Q235" s="78">
        <v>0</v>
      </c>
      <c r="R235" s="79">
        <v>0</v>
      </c>
      <c r="S235" s="79">
        <v>0</v>
      </c>
      <c r="T235" s="78" t="str">
        <f>VLOOKUP(Table5[[#This Row],[ODS Code]],Lookup!A:D,4,FALSE)</f>
        <v>Hammersmith &amp; Fulham</v>
      </c>
      <c r="U235" s="78" t="str">
        <f>VLOOKUP(Table5[[#This Row],[ODS Code]],Lookup!A:E,3,FALSE)</f>
        <v>North H&amp;F PCN</v>
      </c>
      <c r="V235" s="78" t="str">
        <f>VLOOKUP(Table5[[#This Row],[ODS Code]],Lookup!A:F,2,FALSE)</f>
        <v>Parkview Practice</v>
      </c>
      <c r="W235" s="78" t="str">
        <f>VLOOKUP(Table5[[#This Row],[ODS Code]],Lookup!A:G,5,FALSE)</f>
        <v>E85048</v>
      </c>
    </row>
    <row r="236" spans="1:23" x14ac:dyDescent="0.35">
      <c r="A236" s="80">
        <v>45383</v>
      </c>
      <c r="B236" t="s">
        <v>92</v>
      </c>
      <c r="C236" t="s">
        <v>1075</v>
      </c>
      <c r="D236" t="s">
        <v>1073</v>
      </c>
      <c r="E236" t="s">
        <v>854</v>
      </c>
      <c r="F236" s="78">
        <v>0</v>
      </c>
      <c r="G236" s="78">
        <v>0</v>
      </c>
      <c r="H236" s="78">
        <v>0</v>
      </c>
      <c r="I236" s="78">
        <v>0</v>
      </c>
      <c r="J236" s="78">
        <v>0</v>
      </c>
      <c r="K236" s="78">
        <v>0</v>
      </c>
      <c r="L236" s="78">
        <v>0</v>
      </c>
      <c r="M236" s="78">
        <v>0</v>
      </c>
      <c r="N236" s="78">
        <v>0</v>
      </c>
      <c r="O236" s="78">
        <v>0</v>
      </c>
      <c r="P236" s="78">
        <v>0</v>
      </c>
      <c r="Q236" s="78">
        <v>0</v>
      </c>
      <c r="R236" s="79">
        <v>0</v>
      </c>
      <c r="S236" s="79">
        <v>0</v>
      </c>
      <c r="T236" s="78" t="str">
        <f>VLOOKUP(Table5[[#This Row],[ODS Code]],Lookup!A:D,4,FALSE)</f>
        <v>Hammersmith &amp; Fulham</v>
      </c>
      <c r="U236" s="78" t="str">
        <f>VLOOKUP(Table5[[#This Row],[ODS Code]],Lookup!A:E,3,FALSE)</f>
        <v>North H&amp;F PCN</v>
      </c>
      <c r="V236" s="78" t="str">
        <f>VLOOKUP(Table5[[#This Row],[ODS Code]],Lookup!A:F,2,FALSE)</f>
        <v>PARKVIEW MEDICAL CENTRE (DR KUKAR)</v>
      </c>
      <c r="W236" s="78" t="str">
        <f>VLOOKUP(Table5[[#This Row],[ODS Code]],Lookup!A:G,5,FALSE)</f>
        <v>E85659</v>
      </c>
    </row>
    <row r="237" spans="1:23" x14ac:dyDescent="0.35">
      <c r="A237" s="80">
        <v>45383</v>
      </c>
      <c r="B237" t="s">
        <v>94</v>
      </c>
      <c r="C237" t="s">
        <v>1076</v>
      </c>
      <c r="D237" t="s">
        <v>1073</v>
      </c>
      <c r="E237" t="s">
        <v>854</v>
      </c>
      <c r="F237" s="78">
        <v>56</v>
      </c>
      <c r="G237" s="78">
        <v>168</v>
      </c>
      <c r="H237" s="78">
        <v>1</v>
      </c>
      <c r="I237" s="78">
        <v>3</v>
      </c>
      <c r="J237" s="78">
        <v>35</v>
      </c>
      <c r="K237" s="78">
        <v>105</v>
      </c>
      <c r="L237" s="78">
        <v>17</v>
      </c>
      <c r="M237" s="78">
        <v>51</v>
      </c>
      <c r="N237" s="78">
        <v>1</v>
      </c>
      <c r="O237" s="78">
        <v>3</v>
      </c>
      <c r="P237" s="78">
        <v>2</v>
      </c>
      <c r="Q237" s="78">
        <v>6</v>
      </c>
      <c r="R237" s="79">
        <v>3.5714285714285712E-2</v>
      </c>
      <c r="S237" s="79">
        <v>3.5714285714285712E-2</v>
      </c>
      <c r="T237" s="78" t="str">
        <f>VLOOKUP(Table5[[#This Row],[ODS Code]],Lookup!A:D,4,FALSE)</f>
        <v>Hammersmith &amp; Fulham</v>
      </c>
      <c r="U237" s="78" t="str">
        <f>VLOOKUP(Table5[[#This Row],[ODS Code]],Lookup!A:E,3,FALSE)</f>
        <v>North H&amp;F PCN</v>
      </c>
      <c r="V237" s="78" t="str">
        <f>VLOOKUP(Table5[[#This Row],[ODS Code]],Lookup!A:F,2,FALSE)</f>
        <v>DR UPPAL &amp; PARTNERS, PARKVIEW</v>
      </c>
      <c r="W237" s="78" t="str">
        <f>VLOOKUP(Table5[[#This Row],[ODS Code]],Lookup!A:G,5,FALSE)</f>
        <v>E85624</v>
      </c>
    </row>
    <row r="238" spans="1:23" x14ac:dyDescent="0.35">
      <c r="A238" s="80">
        <v>45383</v>
      </c>
      <c r="B238" t="s">
        <v>145</v>
      </c>
      <c r="C238" t="s">
        <v>1077</v>
      </c>
      <c r="D238" t="s">
        <v>1073</v>
      </c>
      <c r="E238" t="s">
        <v>854</v>
      </c>
      <c r="F238" s="78">
        <v>143</v>
      </c>
      <c r="G238" s="78">
        <v>185</v>
      </c>
      <c r="H238" s="78">
        <v>6</v>
      </c>
      <c r="I238" s="78">
        <v>8</v>
      </c>
      <c r="J238" s="78">
        <v>68</v>
      </c>
      <c r="K238" s="78">
        <v>90</v>
      </c>
      <c r="L238" s="78">
        <v>51</v>
      </c>
      <c r="M238" s="78">
        <v>63</v>
      </c>
      <c r="N238" s="78">
        <v>6</v>
      </c>
      <c r="O238" s="78">
        <v>8</v>
      </c>
      <c r="P238" s="78">
        <v>12</v>
      </c>
      <c r="Q238" s="78">
        <v>16</v>
      </c>
      <c r="R238" s="79">
        <v>8.3916083916083919E-2</v>
      </c>
      <c r="S238" s="79">
        <v>8.6486486486486491E-2</v>
      </c>
      <c r="T238" s="78" t="str">
        <f>VLOOKUP(Table5[[#This Row],[ODS Code]],Lookup!A:D,4,FALSE)</f>
        <v>Hammersmith &amp; Fulham</v>
      </c>
      <c r="U238" s="78" t="str">
        <f>VLOOKUP(Table5[[#This Row],[ODS Code]],Lookup!A:E,3,FALSE)</f>
        <v>North H&amp;F PCN</v>
      </c>
      <c r="V238" s="78" t="str">
        <f>VLOOKUP(Table5[[#This Row],[ODS Code]],Lookup!A:F,2,FALSE)</f>
        <v>Hammersmith &amp; Fulham Centres for Health</v>
      </c>
      <c r="W238" s="78" t="str">
        <f>VLOOKUP(Table5[[#This Row],[ODS Code]],Lookup!A:G,5,FALSE)</f>
        <v>Y02589</v>
      </c>
    </row>
    <row r="239" spans="1:23" x14ac:dyDescent="0.35">
      <c r="A239" s="80">
        <v>45383</v>
      </c>
      <c r="B239" t="s">
        <v>269</v>
      </c>
      <c r="C239" t="s">
        <v>1078</v>
      </c>
      <c r="D239" t="s">
        <v>1073</v>
      </c>
      <c r="E239" t="s">
        <v>854</v>
      </c>
      <c r="F239" s="78">
        <v>0</v>
      </c>
      <c r="G239" s="78">
        <v>0</v>
      </c>
      <c r="H239" s="78">
        <v>0</v>
      </c>
      <c r="I239" s="78">
        <v>0</v>
      </c>
      <c r="J239" s="78">
        <v>0</v>
      </c>
      <c r="K239" s="78">
        <v>0</v>
      </c>
      <c r="L239" s="78">
        <v>0</v>
      </c>
      <c r="M239" s="78">
        <v>0</v>
      </c>
      <c r="N239" s="78">
        <v>0</v>
      </c>
      <c r="O239" s="78">
        <v>0</v>
      </c>
      <c r="P239" s="78">
        <v>0</v>
      </c>
      <c r="Q239" s="78">
        <v>0</v>
      </c>
      <c r="R239" s="79">
        <v>0</v>
      </c>
      <c r="S239" s="79">
        <v>0</v>
      </c>
      <c r="T239" s="78" t="str">
        <f>VLOOKUP(Table5[[#This Row],[ODS Code]],Lookup!A:D,4,FALSE)</f>
        <v>Hammersmith &amp; Fulham</v>
      </c>
      <c r="U239" s="78" t="str">
        <f>VLOOKUP(Table5[[#This Row],[ODS Code]],Lookup!A:E,3,FALSE)</f>
        <v>North H&amp;F PCN</v>
      </c>
      <c r="V239" s="78" t="str">
        <f>VLOOKUP(Table5[[#This Row],[ODS Code]],Lookup!A:F,2,FALSE)</f>
        <v>Shepherd's Bush Medical Centre</v>
      </c>
      <c r="W239" s="78" t="str">
        <f>VLOOKUP(Table5[[#This Row],[ODS Code]],Lookup!A:G,5,FALSE)</f>
        <v>E85077</v>
      </c>
    </row>
    <row r="240" spans="1:23" x14ac:dyDescent="0.35">
      <c r="A240" s="80">
        <v>45383</v>
      </c>
      <c r="B240" t="s">
        <v>345</v>
      </c>
      <c r="C240" t="s">
        <v>1079</v>
      </c>
      <c r="D240" t="s">
        <v>1073</v>
      </c>
      <c r="E240" t="s">
        <v>854</v>
      </c>
      <c r="F240" s="78">
        <v>0</v>
      </c>
      <c r="G240" s="78">
        <v>0</v>
      </c>
      <c r="H240" s="78">
        <v>0</v>
      </c>
      <c r="I240" s="78">
        <v>0</v>
      </c>
      <c r="J240" s="78">
        <v>0</v>
      </c>
      <c r="K240" s="78">
        <v>0</v>
      </c>
      <c r="L240" s="78">
        <v>0</v>
      </c>
      <c r="M240" s="78">
        <v>0</v>
      </c>
      <c r="N240" s="78">
        <v>0</v>
      </c>
      <c r="O240" s="78">
        <v>0</v>
      </c>
      <c r="P240" s="78">
        <v>0</v>
      </c>
      <c r="Q240" s="78">
        <v>0</v>
      </c>
      <c r="R240" s="79">
        <v>0</v>
      </c>
      <c r="S240" s="79">
        <v>0</v>
      </c>
      <c r="T240" s="78" t="str">
        <f>VLOOKUP(Table5[[#This Row],[ODS Code]],Lookup!A:D,4,FALSE)</f>
        <v>Hammersmith &amp; Fulham</v>
      </c>
      <c r="U240" s="78" t="str">
        <f>VLOOKUP(Table5[[#This Row],[ODS Code]],Lookup!A:E,3,FALSE)</f>
        <v>North H&amp;F PCN</v>
      </c>
      <c r="V240" s="78" t="str">
        <f>VLOOKUP(Table5[[#This Row],[ODS Code]],Lookup!A:F,2,FALSE)</f>
        <v>The Medical Centre (Dr Kukar)</v>
      </c>
      <c r="W240" s="78" t="str">
        <f>VLOOKUP(Table5[[#This Row],[ODS Code]],Lookup!A:G,5,FALSE)</f>
        <v>E85748</v>
      </c>
    </row>
    <row r="241" spans="1:23" x14ac:dyDescent="0.35">
      <c r="A241" s="80">
        <v>45383</v>
      </c>
      <c r="B241" t="s">
        <v>349</v>
      </c>
      <c r="C241" t="s">
        <v>348</v>
      </c>
      <c r="D241" t="s">
        <v>1073</v>
      </c>
      <c r="E241" t="s">
        <v>854</v>
      </c>
      <c r="F241" s="78">
        <v>0</v>
      </c>
      <c r="G241" s="78">
        <v>0</v>
      </c>
      <c r="H241" s="78">
        <v>0</v>
      </c>
      <c r="I241" s="78">
        <v>0</v>
      </c>
      <c r="J241" s="78">
        <v>0</v>
      </c>
      <c r="K241" s="78">
        <v>0</v>
      </c>
      <c r="L241" s="78">
        <v>0</v>
      </c>
      <c r="M241" s="78">
        <v>0</v>
      </c>
      <c r="N241" s="78">
        <v>0</v>
      </c>
      <c r="O241" s="78">
        <v>0</v>
      </c>
      <c r="P241" s="78">
        <v>0</v>
      </c>
      <c r="Q241" s="78">
        <v>0</v>
      </c>
      <c r="R241" s="79">
        <v>0</v>
      </c>
      <c r="S241" s="79">
        <v>0</v>
      </c>
      <c r="T241" s="78" t="str">
        <f>VLOOKUP(Table5[[#This Row],[ODS Code]],Lookup!A:D,4,FALSE)</f>
        <v>Hammersmith &amp; Fulham</v>
      </c>
      <c r="U241" s="78" t="str">
        <f>VLOOKUP(Table5[[#This Row],[ODS Code]],Lookup!A:E,3,FALSE)</f>
        <v>North H&amp;F PCN</v>
      </c>
      <c r="V241" s="78" t="str">
        <f>VLOOKUP(Table5[[#This Row],[ODS Code]],Lookup!A:F,2,FALSE)</f>
        <v>The New Surgery</v>
      </c>
      <c r="W241" s="78" t="str">
        <f>VLOOKUP(Table5[[#This Row],[ODS Code]],Lookup!A:G,5,FALSE)</f>
        <v>E85042</v>
      </c>
    </row>
    <row r="242" spans="1:23" x14ac:dyDescent="0.35">
      <c r="A242" s="80">
        <v>45383</v>
      </c>
      <c r="B242" t="s">
        <v>373</v>
      </c>
      <c r="C242" t="s">
        <v>1080</v>
      </c>
      <c r="D242" t="s">
        <v>1073</v>
      </c>
      <c r="E242" t="s">
        <v>854</v>
      </c>
      <c r="F242" s="78">
        <v>5392</v>
      </c>
      <c r="G242" s="78">
        <v>36362</v>
      </c>
      <c r="H242" s="78">
        <v>261</v>
      </c>
      <c r="I242" s="78">
        <v>944</v>
      </c>
      <c r="J242" s="78">
        <v>3421</v>
      </c>
      <c r="K242" s="78">
        <v>29304</v>
      </c>
      <c r="L242" s="78">
        <v>1161</v>
      </c>
      <c r="M242" s="78">
        <v>4200</v>
      </c>
      <c r="N242" s="78">
        <v>334</v>
      </c>
      <c r="O242" s="78">
        <v>1160</v>
      </c>
      <c r="P242" s="78">
        <v>215</v>
      </c>
      <c r="Q242" s="78">
        <v>754</v>
      </c>
      <c r="R242" s="79">
        <v>3.9873887240356086E-2</v>
      </c>
      <c r="S242" s="79">
        <v>2.0735933116990266E-2</v>
      </c>
      <c r="T242" s="78" t="str">
        <f>VLOOKUP(Table5[[#This Row],[ODS Code]],Lookup!A:D,4,FALSE)</f>
        <v>Hammersmith &amp; Fulham</v>
      </c>
      <c r="U242" s="78" t="str">
        <f>VLOOKUP(Table5[[#This Row],[ODS Code]],Lookup!A:E,3,FALSE)</f>
        <v>North H&amp;F PCN</v>
      </c>
      <c r="V242" s="78" t="str">
        <f>VLOOKUP(Table5[[#This Row],[ODS Code]],Lookup!A:F,2,FALSE)</f>
        <v>WESTWAY SURGERY</v>
      </c>
      <c r="W242" s="78" t="str">
        <f>VLOOKUP(Table5[[#This Row],[ODS Code]],Lookup!A:G,5,FALSE)</f>
        <v>E85005</v>
      </c>
    </row>
    <row r="243" spans="1:23" x14ac:dyDescent="0.35">
      <c r="A243" s="80">
        <v>45383</v>
      </c>
      <c r="B243" t="s">
        <v>64</v>
      </c>
      <c r="C243" t="s">
        <v>1081</v>
      </c>
      <c r="D243" t="s">
        <v>1082</v>
      </c>
      <c r="E243" t="s">
        <v>854</v>
      </c>
      <c r="F243" s="78">
        <v>0</v>
      </c>
      <c r="G243" s="78">
        <v>0</v>
      </c>
      <c r="H243" s="78">
        <v>0</v>
      </c>
      <c r="I243" s="78">
        <v>0</v>
      </c>
      <c r="J243" s="78">
        <v>0</v>
      </c>
      <c r="K243" s="78">
        <v>0</v>
      </c>
      <c r="L243" s="78">
        <v>0</v>
      </c>
      <c r="M243" s="78">
        <v>0</v>
      </c>
      <c r="N243" s="78">
        <v>0</v>
      </c>
      <c r="O243" s="78">
        <v>0</v>
      </c>
      <c r="P243" s="78">
        <v>0</v>
      </c>
      <c r="Q243" s="78">
        <v>0</v>
      </c>
      <c r="R243" s="79">
        <v>0</v>
      </c>
      <c r="S243" s="79">
        <v>0</v>
      </c>
      <c r="T243" s="78" t="str">
        <f>VLOOKUP(Table5[[#This Row],[ODS Code]],Lookup!A:D,4,FALSE)</f>
        <v>Ealing</v>
      </c>
      <c r="U243" s="78" t="str">
        <f>VLOOKUP(Table5[[#This Row],[ODS Code]],Lookup!A:E,3,FALSE)</f>
        <v>North Southall</v>
      </c>
      <c r="V243" s="78" t="str">
        <f>VLOOKUP(Table5[[#This Row],[ODS Code]],Lookup!A:F,2,FALSE)</f>
        <v>LADY MARGARET ROAD (MIKHAIL)</v>
      </c>
      <c r="W243" s="78" t="str">
        <f>VLOOKUP(Table5[[#This Row],[ODS Code]],Lookup!A:G,5,FALSE)</f>
        <v>E85023</v>
      </c>
    </row>
    <row r="244" spans="1:23" x14ac:dyDescent="0.35">
      <c r="A244" s="80">
        <v>45383</v>
      </c>
      <c r="B244" t="s">
        <v>89</v>
      </c>
      <c r="C244" t="s">
        <v>1083</v>
      </c>
      <c r="D244" t="s">
        <v>1082</v>
      </c>
      <c r="E244" t="s">
        <v>854</v>
      </c>
      <c r="F244" s="78">
        <v>0</v>
      </c>
      <c r="G244" s="78">
        <v>0</v>
      </c>
      <c r="H244" s="78">
        <v>0</v>
      </c>
      <c r="I244" s="78">
        <v>0</v>
      </c>
      <c r="J244" s="78">
        <v>0</v>
      </c>
      <c r="K244" s="78">
        <v>0</v>
      </c>
      <c r="L244" s="78">
        <v>0</v>
      </c>
      <c r="M244" s="78">
        <v>0</v>
      </c>
      <c r="N244" s="78">
        <v>0</v>
      </c>
      <c r="O244" s="78">
        <v>0</v>
      </c>
      <c r="P244" s="78">
        <v>0</v>
      </c>
      <c r="Q244" s="78">
        <v>0</v>
      </c>
      <c r="R244" s="79">
        <v>0</v>
      </c>
      <c r="S244" s="79">
        <v>0</v>
      </c>
      <c r="T244" s="78" t="str">
        <f>VLOOKUP(Table5[[#This Row],[ODS Code]],Lookup!A:D,4,FALSE)</f>
        <v>Ealing</v>
      </c>
      <c r="U244" s="78" t="str">
        <f>VLOOKUP(Table5[[#This Row],[ODS Code]],Lookup!A:E,3,FALSE)</f>
        <v>North Southall</v>
      </c>
      <c r="V244" s="78" t="str">
        <f>VLOOKUP(Table5[[#This Row],[ODS Code]],Lookup!A:F,2,FALSE)</f>
        <v>DORMERS WELLS MEDICAL CENTRE</v>
      </c>
      <c r="W244" s="78" t="str">
        <f>VLOOKUP(Table5[[#This Row],[ODS Code]],Lookup!A:G,5,FALSE)</f>
        <v>E85682</v>
      </c>
    </row>
    <row r="245" spans="1:23" x14ac:dyDescent="0.35">
      <c r="A245" s="80">
        <v>45383</v>
      </c>
      <c r="B245" t="s">
        <v>93</v>
      </c>
      <c r="C245" t="s">
        <v>1084</v>
      </c>
      <c r="D245" t="s">
        <v>1082</v>
      </c>
      <c r="E245" t="s">
        <v>854</v>
      </c>
      <c r="F245" s="78">
        <v>0</v>
      </c>
      <c r="G245" s="78">
        <v>0</v>
      </c>
      <c r="H245" s="78">
        <v>0</v>
      </c>
      <c r="I245" s="78">
        <v>0</v>
      </c>
      <c r="J245" s="78">
        <v>0</v>
      </c>
      <c r="K245" s="78">
        <v>0</v>
      </c>
      <c r="L245" s="78">
        <v>0</v>
      </c>
      <c r="M245" s="78">
        <v>0</v>
      </c>
      <c r="N245" s="78">
        <v>0</v>
      </c>
      <c r="O245" s="78">
        <v>0</v>
      </c>
      <c r="P245" s="78">
        <v>0</v>
      </c>
      <c r="Q245" s="78">
        <v>0</v>
      </c>
      <c r="R245" s="79">
        <v>0</v>
      </c>
      <c r="S245" s="79">
        <v>0</v>
      </c>
      <c r="T245" s="78" t="str">
        <f>VLOOKUP(Table5[[#This Row],[ODS Code]],Lookup!A:D,4,FALSE)</f>
        <v>Ealing</v>
      </c>
      <c r="U245" s="78" t="str">
        <f>VLOOKUP(Table5[[#This Row],[ODS Code]],Lookup!A:E,3,FALSE)</f>
        <v>North Southall</v>
      </c>
      <c r="V245" s="78" t="str">
        <f>VLOOKUP(Table5[[#This Row],[ODS Code]],Lookup!A:F,2,FALSE)</f>
        <v>WOODBRIDGE MEDICAL CENTRE</v>
      </c>
      <c r="W245" s="78" t="str">
        <f>VLOOKUP(Table5[[#This Row],[ODS Code]],Lookup!A:G,5,FALSE)</f>
        <v>E85083</v>
      </c>
    </row>
    <row r="246" spans="1:23" x14ac:dyDescent="0.35">
      <c r="A246" s="80">
        <v>45383</v>
      </c>
      <c r="B246" t="s">
        <v>195</v>
      </c>
      <c r="C246" t="s">
        <v>1085</v>
      </c>
      <c r="D246" t="s">
        <v>1082</v>
      </c>
      <c r="E246" t="s">
        <v>854</v>
      </c>
      <c r="F246" s="78">
        <v>334</v>
      </c>
      <c r="G246" s="78">
        <v>409</v>
      </c>
      <c r="H246" s="78">
        <v>15</v>
      </c>
      <c r="I246" s="78">
        <v>18</v>
      </c>
      <c r="J246" s="78">
        <v>190</v>
      </c>
      <c r="K246" s="78">
        <v>235</v>
      </c>
      <c r="L246" s="78">
        <v>96</v>
      </c>
      <c r="M246" s="78">
        <v>117</v>
      </c>
      <c r="N246" s="78">
        <v>22</v>
      </c>
      <c r="O246" s="78">
        <v>25</v>
      </c>
      <c r="P246" s="78">
        <v>11</v>
      </c>
      <c r="Q246" s="78">
        <v>14</v>
      </c>
      <c r="R246" s="79">
        <v>3.2934131736526949E-2</v>
      </c>
      <c r="S246" s="79">
        <v>3.4229828850855744E-2</v>
      </c>
      <c r="T246" s="78" t="str">
        <f>VLOOKUP(Table5[[#This Row],[ODS Code]],Lookup!A:D,4,FALSE)</f>
        <v>Ealing</v>
      </c>
      <c r="U246" s="78" t="str">
        <f>VLOOKUP(Table5[[#This Row],[ODS Code]],Lookup!A:E,3,FALSE)</f>
        <v>North Southall</v>
      </c>
      <c r="V246" s="78" t="str">
        <f>VLOOKUP(Table5[[#This Row],[ODS Code]],Lookup!A:F,2,FALSE)</f>
        <v>KS MEDICAL CENTRE</v>
      </c>
      <c r="W246" s="78" t="str">
        <f>VLOOKUP(Table5[[#This Row],[ODS Code]],Lookup!A:G,5,FALSE)</f>
        <v>E85012</v>
      </c>
    </row>
    <row r="247" spans="1:23" x14ac:dyDescent="0.35">
      <c r="A247" s="80">
        <v>45383</v>
      </c>
      <c r="B247" t="s">
        <v>196</v>
      </c>
      <c r="C247" t="s">
        <v>1086</v>
      </c>
      <c r="D247" t="s">
        <v>1082</v>
      </c>
      <c r="E247" t="s">
        <v>854</v>
      </c>
      <c r="F247" s="78">
        <v>0</v>
      </c>
      <c r="G247" s="78">
        <v>0</v>
      </c>
      <c r="H247" s="78">
        <v>0</v>
      </c>
      <c r="I247" s="78">
        <v>0</v>
      </c>
      <c r="J247" s="78">
        <v>0</v>
      </c>
      <c r="K247" s="78">
        <v>0</v>
      </c>
      <c r="L247" s="78">
        <v>0</v>
      </c>
      <c r="M247" s="78">
        <v>0</v>
      </c>
      <c r="N247" s="78">
        <v>0</v>
      </c>
      <c r="O247" s="78">
        <v>0</v>
      </c>
      <c r="P247" s="78">
        <v>0</v>
      </c>
      <c r="Q247" s="78">
        <v>0</v>
      </c>
      <c r="R247" s="79">
        <v>0</v>
      </c>
      <c r="S247" s="79">
        <v>0</v>
      </c>
      <c r="T247" s="78" t="str">
        <f>VLOOKUP(Table5[[#This Row],[ODS Code]],Lookup!A:D,4,FALSE)</f>
        <v>Ealing</v>
      </c>
      <c r="U247" s="78" t="str">
        <f>VLOOKUP(Table5[[#This Row],[ODS Code]],Lookup!A:E,3,FALSE)</f>
        <v>North Southall</v>
      </c>
      <c r="V247" s="78" t="str">
        <f>VLOOKUP(Table5[[#This Row],[ODS Code]],Lookup!A:F,2,FALSE)</f>
        <v>LADY MARGARET ROAD SURGERY (ALZARRAD)</v>
      </c>
      <c r="W247" s="78" t="str">
        <f>VLOOKUP(Table5[[#This Row],[ODS Code]],Lookup!A:G,5,FALSE)</f>
        <v>E85103</v>
      </c>
    </row>
    <row r="248" spans="1:23" x14ac:dyDescent="0.35">
      <c r="A248" s="80">
        <v>45383</v>
      </c>
      <c r="B248" t="s">
        <v>277</v>
      </c>
      <c r="C248" t="s">
        <v>1087</v>
      </c>
      <c r="D248" t="s">
        <v>1082</v>
      </c>
      <c r="E248" t="s">
        <v>854</v>
      </c>
      <c r="F248" s="78">
        <v>0</v>
      </c>
      <c r="G248" s="78">
        <v>0</v>
      </c>
      <c r="H248" s="78">
        <v>0</v>
      </c>
      <c r="I248" s="78">
        <v>0</v>
      </c>
      <c r="J248" s="78">
        <v>0</v>
      </c>
      <c r="K248" s="78">
        <v>0</v>
      </c>
      <c r="L248" s="78">
        <v>0</v>
      </c>
      <c r="M248" s="78">
        <v>0</v>
      </c>
      <c r="N248" s="78">
        <v>0</v>
      </c>
      <c r="O248" s="78">
        <v>0</v>
      </c>
      <c r="P248" s="78">
        <v>0</v>
      </c>
      <c r="Q248" s="78">
        <v>0</v>
      </c>
      <c r="R248" s="79">
        <v>0</v>
      </c>
      <c r="S248" s="79">
        <v>0</v>
      </c>
      <c r="T248" s="78" t="str">
        <f>VLOOKUP(Table5[[#This Row],[ODS Code]],Lookup!A:D,4,FALSE)</f>
        <v>Ealing</v>
      </c>
      <c r="U248" s="78" t="str">
        <f>VLOOKUP(Table5[[#This Row],[ODS Code]],Lookup!A:E,3,FALSE)</f>
        <v>North Southall</v>
      </c>
      <c r="V248" s="78" t="str">
        <f>VLOOKUP(Table5[[#This Row],[ODS Code]],Lookup!A:F,2,FALSE)</f>
        <v xml:space="preserve">SOMERSET FAMILY HEALTH PRACTICE </v>
      </c>
      <c r="W248" s="78" t="str">
        <f>VLOOKUP(Table5[[#This Row],[ODS Code]],Lookup!A:G,5,FALSE)</f>
        <v>Y01221</v>
      </c>
    </row>
    <row r="249" spans="1:23" x14ac:dyDescent="0.35">
      <c r="A249" s="80">
        <v>45383</v>
      </c>
      <c r="B249" t="s">
        <v>288</v>
      </c>
      <c r="C249" t="s">
        <v>1088</v>
      </c>
      <c r="D249" t="s">
        <v>1082</v>
      </c>
      <c r="E249" t="s">
        <v>854</v>
      </c>
      <c r="F249" s="78">
        <v>0</v>
      </c>
      <c r="G249" s="78">
        <v>0</v>
      </c>
      <c r="H249" s="78">
        <v>0</v>
      </c>
      <c r="I249" s="78">
        <v>0</v>
      </c>
      <c r="J249" s="78">
        <v>0</v>
      </c>
      <c r="K249" s="78">
        <v>0</v>
      </c>
      <c r="L249" s="78">
        <v>0</v>
      </c>
      <c r="M249" s="78">
        <v>0</v>
      </c>
      <c r="N249" s="78">
        <v>0</v>
      </c>
      <c r="O249" s="78">
        <v>0</v>
      </c>
      <c r="P249" s="78">
        <v>0</v>
      </c>
      <c r="Q249" s="78">
        <v>0</v>
      </c>
      <c r="R249" s="79">
        <v>0</v>
      </c>
      <c r="S249" s="79">
        <v>0</v>
      </c>
      <c r="T249" s="78" t="str">
        <f>VLOOKUP(Table5[[#This Row],[ODS Code]],Lookup!A:D,4,FALSE)</f>
        <v>Ealing</v>
      </c>
      <c r="U249" s="78" t="str">
        <f>VLOOKUP(Table5[[#This Row],[ODS Code]],Lookup!A:E,3,FALSE)</f>
        <v>North Southall</v>
      </c>
      <c r="V249" s="78" t="str">
        <f>VLOOKUP(Table5[[#This Row],[ODS Code]],Lookup!A:F,2,FALSE)</f>
        <v>ST.GEORGES MEDICAL CENTRE</v>
      </c>
      <c r="W249" s="78" t="str">
        <f>VLOOKUP(Table5[[#This Row],[ODS Code]],Lookup!A:G,5,FALSE)</f>
        <v>E85743</v>
      </c>
    </row>
    <row r="250" spans="1:23" x14ac:dyDescent="0.35">
      <c r="A250" s="80">
        <v>45383</v>
      </c>
      <c r="B250" t="s">
        <v>347</v>
      </c>
      <c r="C250" t="s">
        <v>1089</v>
      </c>
      <c r="D250" t="s">
        <v>1082</v>
      </c>
      <c r="E250" t="s">
        <v>854</v>
      </c>
      <c r="F250" s="78">
        <v>0</v>
      </c>
      <c r="G250" s="78">
        <v>0</v>
      </c>
      <c r="H250" s="78">
        <v>0</v>
      </c>
      <c r="I250" s="78">
        <v>0</v>
      </c>
      <c r="J250" s="78">
        <v>0</v>
      </c>
      <c r="K250" s="78">
        <v>0</v>
      </c>
      <c r="L250" s="78">
        <v>0</v>
      </c>
      <c r="M250" s="78">
        <v>0</v>
      </c>
      <c r="N250" s="78">
        <v>0</v>
      </c>
      <c r="O250" s="78">
        <v>0</v>
      </c>
      <c r="P250" s="78">
        <v>0</v>
      </c>
      <c r="Q250" s="78">
        <v>0</v>
      </c>
      <c r="R250" s="79">
        <v>0</v>
      </c>
      <c r="S250" s="79">
        <v>0</v>
      </c>
      <c r="T250" s="78" t="str">
        <f>VLOOKUP(Table5[[#This Row],[ODS Code]],Lookup!A:D,4,FALSE)</f>
        <v>Ealing</v>
      </c>
      <c r="U250" s="78" t="str">
        <f>VLOOKUP(Table5[[#This Row],[ODS Code]],Lookup!A:E,3,FALSE)</f>
        <v>North Southall</v>
      </c>
      <c r="V250" s="78" t="str">
        <f>VLOOKUP(Table5[[#This Row],[ODS Code]],Lookup!A:F,2,FALSE)</f>
        <v>THE MWH PRACTICE</v>
      </c>
      <c r="W250" s="78" t="str">
        <f>VLOOKUP(Table5[[#This Row],[ODS Code]],Lookup!A:G,5,FALSE)</f>
        <v>E85119</v>
      </c>
    </row>
    <row r="251" spans="1:23" x14ac:dyDescent="0.35">
      <c r="A251" s="80">
        <v>45383</v>
      </c>
      <c r="B251" t="s">
        <v>364</v>
      </c>
      <c r="C251" t="s">
        <v>1090</v>
      </c>
      <c r="D251" t="s">
        <v>1082</v>
      </c>
      <c r="E251" t="s">
        <v>854</v>
      </c>
      <c r="F251" s="78">
        <v>0</v>
      </c>
      <c r="G251" s="78">
        <v>0</v>
      </c>
      <c r="H251" s="78">
        <v>0</v>
      </c>
      <c r="I251" s="78">
        <v>0</v>
      </c>
      <c r="J251" s="78">
        <v>0</v>
      </c>
      <c r="K251" s="78">
        <v>0</v>
      </c>
      <c r="L251" s="78">
        <v>0</v>
      </c>
      <c r="M251" s="78">
        <v>0</v>
      </c>
      <c r="N251" s="78">
        <v>0</v>
      </c>
      <c r="O251" s="78">
        <v>0</v>
      </c>
      <c r="P251" s="78">
        <v>0</v>
      </c>
      <c r="Q251" s="78">
        <v>0</v>
      </c>
      <c r="R251" s="79">
        <v>0</v>
      </c>
      <c r="S251" s="79">
        <v>0</v>
      </c>
      <c r="T251" s="78" t="str">
        <f>VLOOKUP(Table5[[#This Row],[ODS Code]],Lookup!A:D,4,FALSE)</f>
        <v>Ealing</v>
      </c>
      <c r="U251" s="78" t="str">
        <f>VLOOKUP(Table5[[#This Row],[ODS Code]],Lookup!A:E,3,FALSE)</f>
        <v>North Southall</v>
      </c>
      <c r="V251" s="78" t="str">
        <f>VLOOKUP(Table5[[#This Row],[ODS Code]],Lookup!A:F,2,FALSE)</f>
        <v>THE SALUJA CLINIC</v>
      </c>
      <c r="W251" s="78" t="str">
        <f>VLOOKUP(Table5[[#This Row],[ODS Code]],Lookup!A:G,5,FALSE)</f>
        <v>E85663</v>
      </c>
    </row>
    <row r="252" spans="1:23" x14ac:dyDescent="0.35">
      <c r="A252" s="80">
        <v>45383</v>
      </c>
      <c r="B252" t="s">
        <v>375</v>
      </c>
      <c r="C252" t="s">
        <v>1091</v>
      </c>
      <c r="D252" t="s">
        <v>1082</v>
      </c>
      <c r="E252" t="s">
        <v>854</v>
      </c>
      <c r="F252" s="78">
        <v>0</v>
      </c>
      <c r="G252" s="78">
        <v>0</v>
      </c>
      <c r="H252" s="78">
        <v>0</v>
      </c>
      <c r="I252" s="78">
        <v>0</v>
      </c>
      <c r="J252" s="78">
        <v>0</v>
      </c>
      <c r="K252" s="78">
        <v>0</v>
      </c>
      <c r="L252" s="78">
        <v>0</v>
      </c>
      <c r="M252" s="78">
        <v>0</v>
      </c>
      <c r="N252" s="78">
        <v>0</v>
      </c>
      <c r="O252" s="78">
        <v>0</v>
      </c>
      <c r="P252" s="78">
        <v>0</v>
      </c>
      <c r="Q252" s="78">
        <v>0</v>
      </c>
      <c r="R252" s="79">
        <v>0</v>
      </c>
      <c r="S252" s="79">
        <v>0</v>
      </c>
      <c r="T252" s="78" t="str">
        <f>VLOOKUP(Table5[[#This Row],[ODS Code]],Lookup!A:D,4,FALSE)</f>
        <v>Ealing</v>
      </c>
      <c r="U252" s="78" t="str">
        <f>VLOOKUP(Table5[[#This Row],[ODS Code]],Lookup!A:E,3,FALSE)</f>
        <v>North Southall</v>
      </c>
      <c r="V252" s="78" t="str">
        <f>VLOOKUP(Table5[[#This Row],[ODS Code]],Lookup!A:F,2,FALSE)</f>
        <v>THE TOWN SURGERY</v>
      </c>
      <c r="W252" s="78" t="str">
        <f>VLOOKUP(Table5[[#This Row],[ODS Code]],Lookup!A:G,5,FALSE)</f>
        <v>E85721</v>
      </c>
    </row>
    <row r="253" spans="1:23" x14ac:dyDescent="0.35">
      <c r="A253" s="80">
        <v>45383</v>
      </c>
      <c r="B253" t="s">
        <v>46</v>
      </c>
      <c r="C253" t="s">
        <v>1092</v>
      </c>
      <c r="D253" t="s">
        <v>1093</v>
      </c>
      <c r="E253" t="s">
        <v>854</v>
      </c>
      <c r="F253" s="78">
        <v>0</v>
      </c>
      <c r="G253" s="78">
        <v>0</v>
      </c>
      <c r="H253" s="78">
        <v>0</v>
      </c>
      <c r="I253" s="78">
        <v>0</v>
      </c>
      <c r="J253" s="78">
        <v>0</v>
      </c>
      <c r="K253" s="78">
        <v>0</v>
      </c>
      <c r="L253" s="78">
        <v>0</v>
      </c>
      <c r="M253" s="78">
        <v>0</v>
      </c>
      <c r="N253" s="78">
        <v>0</v>
      </c>
      <c r="O253" s="78">
        <v>0</v>
      </c>
      <c r="P253" s="78">
        <v>0</v>
      </c>
      <c r="Q253" s="78">
        <v>0</v>
      </c>
      <c r="R253" s="79">
        <v>0</v>
      </c>
      <c r="S253" s="79">
        <v>0</v>
      </c>
      <c r="T253" s="78" t="str">
        <f>VLOOKUP(Table5[[#This Row],[ODS Code]],Lookup!A:D,4,FALSE)</f>
        <v>Ealing</v>
      </c>
      <c r="U253" s="78" t="str">
        <f>VLOOKUP(Table5[[#This Row],[ODS Code]],Lookup!A:E,3,FALSE)</f>
        <v>Northolt</v>
      </c>
      <c r="V253" s="78" t="str">
        <f>VLOOKUP(Table5[[#This Row],[ODS Code]],Lookup!A:F,2,FALSE)</f>
        <v>BROADMEAD SURGERY (THE CHURCH ROAD SURGERY)</v>
      </c>
      <c r="W253" s="78" t="str">
        <f>VLOOKUP(Table5[[#This Row],[ODS Code]],Lookup!A:G,5,FALSE)</f>
        <v>E85715</v>
      </c>
    </row>
    <row r="254" spans="1:23" x14ac:dyDescent="0.35">
      <c r="A254" s="80">
        <v>45383</v>
      </c>
      <c r="B254" t="s">
        <v>123</v>
      </c>
      <c r="C254" t="s">
        <v>1094</v>
      </c>
      <c r="D254" t="s">
        <v>1093</v>
      </c>
      <c r="E254" t="s">
        <v>854</v>
      </c>
      <c r="F254" s="78">
        <v>29</v>
      </c>
      <c r="G254" s="78">
        <v>58</v>
      </c>
      <c r="H254" s="78">
        <v>2</v>
      </c>
      <c r="I254" s="78">
        <v>4</v>
      </c>
      <c r="J254" s="78">
        <v>16</v>
      </c>
      <c r="K254" s="78">
        <v>32</v>
      </c>
      <c r="L254" s="78">
        <v>8</v>
      </c>
      <c r="M254" s="78">
        <v>16</v>
      </c>
      <c r="N254" s="78">
        <v>2</v>
      </c>
      <c r="O254" s="78">
        <v>4</v>
      </c>
      <c r="P254" s="78">
        <v>1</v>
      </c>
      <c r="Q254" s="78">
        <v>2</v>
      </c>
      <c r="R254" s="79">
        <v>3.4482758620689655E-2</v>
      </c>
      <c r="S254" s="79">
        <v>3.4482758620689655E-2</v>
      </c>
      <c r="T254" s="78" t="str">
        <f>VLOOKUP(Table5[[#This Row],[ODS Code]],Lookup!A:D,4,FALSE)</f>
        <v>Ealing</v>
      </c>
      <c r="U254" s="78" t="str">
        <f>VLOOKUP(Table5[[#This Row],[ODS Code]],Lookup!A:E,3,FALSE)</f>
        <v>Northolt</v>
      </c>
      <c r="V254" s="78" t="str">
        <f>VLOOKUP(Table5[[#This Row],[ODS Code]],Lookup!A:F,2,FALSE)</f>
        <v>GOODCARE PRACTICE (THE RUISLIP ROAD SURGERY (JOSHI))</v>
      </c>
      <c r="W254" s="78" t="str">
        <f>VLOOKUP(Table5[[#This Row],[ODS Code]],Lookup!A:G,5,FALSE)</f>
        <v>E85712</v>
      </c>
    </row>
    <row r="255" spans="1:23" x14ac:dyDescent="0.35">
      <c r="A255" s="80">
        <v>45383</v>
      </c>
      <c r="B255" t="s">
        <v>177</v>
      </c>
      <c r="C255" t="s">
        <v>1095</v>
      </c>
      <c r="D255" t="s">
        <v>1093</v>
      </c>
      <c r="E255" t="s">
        <v>854</v>
      </c>
      <c r="F255" s="78">
        <v>0</v>
      </c>
      <c r="G255" s="78">
        <v>0</v>
      </c>
      <c r="H255" s="78">
        <v>0</v>
      </c>
      <c r="I255" s="78">
        <v>0</v>
      </c>
      <c r="J255" s="78">
        <v>0</v>
      </c>
      <c r="K255" s="78">
        <v>0</v>
      </c>
      <c r="L255" s="78">
        <v>0</v>
      </c>
      <c r="M255" s="78">
        <v>0</v>
      </c>
      <c r="N255" s="78">
        <v>0</v>
      </c>
      <c r="O255" s="78">
        <v>0</v>
      </c>
      <c r="P255" s="78">
        <v>0</v>
      </c>
      <c r="Q255" s="78">
        <v>0</v>
      </c>
      <c r="R255" s="79">
        <v>0</v>
      </c>
      <c r="S255" s="79">
        <v>0</v>
      </c>
      <c r="T255" s="78" t="str">
        <f>VLOOKUP(Table5[[#This Row],[ODS Code]],Lookup!A:D,4,FALSE)</f>
        <v>Ealing</v>
      </c>
      <c r="U255" s="78" t="str">
        <f>VLOOKUP(Table5[[#This Row],[ODS Code]],Lookup!A:E,3,FALSE)</f>
        <v>Northolt</v>
      </c>
      <c r="V255" s="78" t="str">
        <f>VLOOKUP(Table5[[#This Row],[ODS Code]],Lookup!A:F,2,FALSE)</f>
        <v>JUBILEE GARDENS MEDICAL CENTRE</v>
      </c>
      <c r="W255" s="78" t="str">
        <f>VLOOKUP(Table5[[#This Row],[ODS Code]],Lookup!A:G,5,FALSE)</f>
        <v>E85745</v>
      </c>
    </row>
    <row r="256" spans="1:23" x14ac:dyDescent="0.35">
      <c r="A256" s="80">
        <v>45383</v>
      </c>
      <c r="B256" t="s">
        <v>278</v>
      </c>
      <c r="C256" t="s">
        <v>1096</v>
      </c>
      <c r="D256" t="s">
        <v>1093</v>
      </c>
      <c r="E256" t="s">
        <v>854</v>
      </c>
      <c r="F256" s="78">
        <v>6</v>
      </c>
      <c r="G256" s="78">
        <v>12</v>
      </c>
      <c r="H256" s="78">
        <v>0</v>
      </c>
      <c r="I256" s="78">
        <v>0</v>
      </c>
      <c r="J256" s="78">
        <v>3</v>
      </c>
      <c r="K256" s="78">
        <v>6</v>
      </c>
      <c r="L256" s="78">
        <v>3</v>
      </c>
      <c r="M256" s="78">
        <v>6</v>
      </c>
      <c r="N256" s="78">
        <v>0</v>
      </c>
      <c r="O256" s="78">
        <v>0</v>
      </c>
      <c r="P256" s="78">
        <v>0</v>
      </c>
      <c r="Q256" s="78">
        <v>0</v>
      </c>
      <c r="R256" s="79">
        <v>0</v>
      </c>
      <c r="S256" s="79">
        <v>0</v>
      </c>
      <c r="T256" s="78" t="str">
        <f>VLOOKUP(Table5[[#This Row],[ODS Code]],Lookup!A:D,4,FALSE)</f>
        <v>Ealing</v>
      </c>
      <c r="U256" s="78" t="str">
        <f>VLOOKUP(Table5[[#This Row],[ODS Code]],Lookup!A:E,3,FALSE)</f>
        <v>Northolt</v>
      </c>
      <c r="V256" s="78" t="str">
        <f>VLOOKUP(Table5[[#This Row],[ODS Code]],Lookup!A:F,2,FALSE)</f>
        <v>THE SOMERSET ROAD SURGERY</v>
      </c>
      <c r="W256" s="78" t="str">
        <f>VLOOKUP(Table5[[#This Row],[ODS Code]],Lookup!A:G,5,FALSE)</f>
        <v>E85623</v>
      </c>
    </row>
    <row r="257" spans="1:23" x14ac:dyDescent="0.35">
      <c r="A257" s="80">
        <v>45383</v>
      </c>
      <c r="B257" t="s">
        <v>395</v>
      </c>
      <c r="C257" t="s">
        <v>1097</v>
      </c>
      <c r="D257" t="s">
        <v>1093</v>
      </c>
      <c r="E257" t="s">
        <v>854</v>
      </c>
      <c r="F257" s="78">
        <v>0</v>
      </c>
      <c r="G257" s="78">
        <v>0</v>
      </c>
      <c r="H257" s="78">
        <v>0</v>
      </c>
      <c r="I257" s="78">
        <v>0</v>
      </c>
      <c r="J257" s="78">
        <v>0</v>
      </c>
      <c r="K257" s="78">
        <v>0</v>
      </c>
      <c r="L257" s="78">
        <v>0</v>
      </c>
      <c r="M257" s="78">
        <v>0</v>
      </c>
      <c r="N257" s="78">
        <v>0</v>
      </c>
      <c r="O257" s="78">
        <v>0</v>
      </c>
      <c r="P257" s="78">
        <v>0</v>
      </c>
      <c r="Q257" s="78">
        <v>0</v>
      </c>
      <c r="R257" s="79">
        <v>0</v>
      </c>
      <c r="S257" s="79">
        <v>0</v>
      </c>
      <c r="T257" s="78" t="str">
        <f>VLOOKUP(Table5[[#This Row],[ODS Code]],Lookup!A:D,4,FALSE)</f>
        <v>Ealing</v>
      </c>
      <c r="U257" s="78" t="str">
        <f>VLOOKUP(Table5[[#This Row],[ODS Code]],Lookup!A:E,3,FALSE)</f>
        <v>Northolt</v>
      </c>
      <c r="V257" s="78" t="str">
        <f>VLOOKUP(Table5[[#This Row],[ODS Code]],Lookup!A:F,2,FALSE)</f>
        <v>WEST END SURGERY</v>
      </c>
      <c r="W257" s="78" t="str">
        <f>VLOOKUP(Table5[[#This Row],[ODS Code]],Lookup!A:G,5,FALSE)</f>
        <v>E85064</v>
      </c>
    </row>
    <row r="258" spans="1:23" x14ac:dyDescent="0.35">
      <c r="A258" s="80">
        <v>45383</v>
      </c>
      <c r="B258" t="s">
        <v>411</v>
      </c>
      <c r="C258" t="s">
        <v>1098</v>
      </c>
      <c r="D258" t="s">
        <v>1093</v>
      </c>
      <c r="E258" t="s">
        <v>854</v>
      </c>
      <c r="F258" s="78">
        <v>0</v>
      </c>
      <c r="G258" s="78">
        <v>0</v>
      </c>
      <c r="H258" s="78">
        <v>0</v>
      </c>
      <c r="I258" s="78">
        <v>0</v>
      </c>
      <c r="J258" s="78">
        <v>0</v>
      </c>
      <c r="K258" s="78">
        <v>0</v>
      </c>
      <c r="L258" s="78">
        <v>0</v>
      </c>
      <c r="M258" s="78">
        <v>0</v>
      </c>
      <c r="N258" s="78">
        <v>0</v>
      </c>
      <c r="O258" s="78">
        <v>0</v>
      </c>
      <c r="P258" s="78">
        <v>0</v>
      </c>
      <c r="Q258" s="78">
        <v>0</v>
      </c>
      <c r="R258" s="79">
        <v>0</v>
      </c>
      <c r="S258" s="79">
        <v>0</v>
      </c>
      <c r="T258" s="78" t="str">
        <f>VLOOKUP(Table5[[#This Row],[ODS Code]],Lookup!A:D,4,FALSE)</f>
        <v>Ealing</v>
      </c>
      <c r="U258" s="78" t="str">
        <f>VLOOKUP(Table5[[#This Row],[ODS Code]],Lookup!A:E,3,FALSE)</f>
        <v>Northolt</v>
      </c>
      <c r="V258" s="78" t="str">
        <f>VLOOKUP(Table5[[#This Row],[ODS Code]],Lookup!A:F,2,FALSE)</f>
        <v>YEADING MEDICAL CENTRE</v>
      </c>
      <c r="W258" s="78" t="str">
        <f>VLOOKUP(Table5[[#This Row],[ODS Code]],Lookup!A:G,5,FALSE)</f>
        <v>E85021</v>
      </c>
    </row>
    <row r="259" spans="1:23" x14ac:dyDescent="0.35">
      <c r="A259" s="80">
        <v>45383</v>
      </c>
      <c r="B259" t="s">
        <v>80</v>
      </c>
      <c r="C259" t="s">
        <v>1099</v>
      </c>
      <c r="D259" t="s">
        <v>1100</v>
      </c>
      <c r="E259" t="s">
        <v>854</v>
      </c>
      <c r="F259" s="78">
        <v>0</v>
      </c>
      <c r="G259" s="78">
        <v>0</v>
      </c>
      <c r="H259" s="78">
        <v>0</v>
      </c>
      <c r="I259" s="78">
        <v>0</v>
      </c>
      <c r="J259" s="78">
        <v>0</v>
      </c>
      <c r="K259" s="78">
        <v>0</v>
      </c>
      <c r="L259" s="78">
        <v>0</v>
      </c>
      <c r="M259" s="78">
        <v>0</v>
      </c>
      <c r="N259" s="78">
        <v>0</v>
      </c>
      <c r="O259" s="78">
        <v>0</v>
      </c>
      <c r="P259" s="78">
        <v>0</v>
      </c>
      <c r="Q259" s="78">
        <v>0</v>
      </c>
      <c r="R259" s="79">
        <v>0</v>
      </c>
      <c r="S259" s="79">
        <v>0</v>
      </c>
      <c r="T259" s="78" t="str">
        <f>VLOOKUP(Table5[[#This Row],[ODS Code]],Lookup!A:D,4,FALSE)</f>
        <v>Central London</v>
      </c>
      <c r="U259" s="78" t="str">
        <f>VLOOKUP(Table5[[#This Row],[ODS Code]],Lookup!A:E,3,FALSE)</f>
        <v>Regents Health</v>
      </c>
      <c r="V259" s="78" t="str">
        <f>VLOOKUP(Table5[[#This Row],[ODS Code]],Lookup!A:F,2,FALSE)</f>
        <v>CONNAUGHT SQUARE PRACTICE</v>
      </c>
      <c r="W259" s="78" t="str">
        <f>VLOOKUP(Table5[[#This Row],[ODS Code]],Lookup!A:G,5,FALSE)</f>
        <v>E87037</v>
      </c>
    </row>
    <row r="260" spans="1:23" x14ac:dyDescent="0.35">
      <c r="A260" s="80">
        <v>45383</v>
      </c>
      <c r="B260" t="s">
        <v>85</v>
      </c>
      <c r="C260" t="s">
        <v>1101</v>
      </c>
      <c r="D260" t="s">
        <v>1100</v>
      </c>
      <c r="E260" t="s">
        <v>854</v>
      </c>
      <c r="F260" s="78">
        <v>0</v>
      </c>
      <c r="G260" s="78">
        <v>0</v>
      </c>
      <c r="H260" s="78">
        <v>0</v>
      </c>
      <c r="I260" s="78">
        <v>0</v>
      </c>
      <c r="J260" s="78">
        <v>0</v>
      </c>
      <c r="K260" s="78">
        <v>0</v>
      </c>
      <c r="L260" s="78">
        <v>0</v>
      </c>
      <c r="M260" s="78">
        <v>0</v>
      </c>
      <c r="N260" s="78">
        <v>0</v>
      </c>
      <c r="O260" s="78">
        <v>0</v>
      </c>
      <c r="P260" s="78">
        <v>0</v>
      </c>
      <c r="Q260" s="78">
        <v>0</v>
      </c>
      <c r="R260" s="79">
        <v>0</v>
      </c>
      <c r="S260" s="79">
        <v>0</v>
      </c>
      <c r="T260" s="78" t="str">
        <f>VLOOKUP(Table5[[#This Row],[ODS Code]],Lookup!A:D,4,FALSE)</f>
        <v>Central London</v>
      </c>
      <c r="U260" s="78" t="str">
        <f>VLOOKUP(Table5[[#This Row],[ODS Code]],Lookup!A:E,3,FALSE)</f>
        <v>Regents Health</v>
      </c>
      <c r="V260" s="78" t="str">
        <f>VLOOKUP(Table5[[#This Row],[ODS Code]],Lookup!A:F,2,FALSE)</f>
        <v>CROMPTON MEDICAL CENTRE</v>
      </c>
      <c r="W260" s="78" t="str">
        <f>VLOOKUP(Table5[[#This Row],[ODS Code]],Lookup!A:G,5,FALSE)</f>
        <v>E87052</v>
      </c>
    </row>
    <row r="261" spans="1:23" x14ac:dyDescent="0.35">
      <c r="A261" s="80">
        <v>45383</v>
      </c>
      <c r="B261" t="s">
        <v>173</v>
      </c>
      <c r="C261" t="s">
        <v>1102</v>
      </c>
      <c r="D261" t="s">
        <v>1100</v>
      </c>
      <c r="E261" t="s">
        <v>854</v>
      </c>
      <c r="F261" s="78">
        <v>0</v>
      </c>
      <c r="G261" s="78">
        <v>0</v>
      </c>
      <c r="H261" s="78">
        <v>0</v>
      </c>
      <c r="I261" s="78">
        <v>0</v>
      </c>
      <c r="J261" s="78">
        <v>0</v>
      </c>
      <c r="K261" s="78">
        <v>0</v>
      </c>
      <c r="L261" s="78">
        <v>0</v>
      </c>
      <c r="M261" s="78">
        <v>0</v>
      </c>
      <c r="N261" s="78">
        <v>0</v>
      </c>
      <c r="O261" s="78">
        <v>0</v>
      </c>
      <c r="P261" s="78">
        <v>0</v>
      </c>
      <c r="Q261" s="78">
        <v>0</v>
      </c>
      <c r="R261" s="79">
        <v>0</v>
      </c>
      <c r="S261" s="79">
        <v>0</v>
      </c>
      <c r="T261" s="78" t="str">
        <f>VLOOKUP(Table5[[#This Row],[ODS Code]],Lookup!A:D,4,FALSE)</f>
        <v>Central London</v>
      </c>
      <c r="U261" s="78" t="str">
        <f>VLOOKUP(Table5[[#This Row],[ODS Code]],Lookup!A:E,3,FALSE)</f>
        <v>Regents Health</v>
      </c>
      <c r="V261" s="78" t="str">
        <f>VLOOKUP(Table5[[#This Row],[ODS Code]],Lookup!A:F,2,FALSE)</f>
        <v>IMPERIAL COLLEGE HEALTH CENTRE</v>
      </c>
      <c r="W261" s="78" t="str">
        <f>VLOOKUP(Table5[[#This Row],[ODS Code]],Lookup!A:G,5,FALSE)</f>
        <v>E87677</v>
      </c>
    </row>
    <row r="262" spans="1:23" x14ac:dyDescent="0.35">
      <c r="A262" s="80">
        <v>45383</v>
      </c>
      <c r="B262" t="s">
        <v>202</v>
      </c>
      <c r="C262" t="s">
        <v>1103</v>
      </c>
      <c r="D262" t="s">
        <v>1100</v>
      </c>
      <c r="E262" t="s">
        <v>854</v>
      </c>
      <c r="F262" s="78">
        <v>0</v>
      </c>
      <c r="G262" s="78">
        <v>0</v>
      </c>
      <c r="H262" s="78">
        <v>0</v>
      </c>
      <c r="I262" s="78">
        <v>0</v>
      </c>
      <c r="J262" s="78">
        <v>0</v>
      </c>
      <c r="K262" s="78">
        <v>0</v>
      </c>
      <c r="L262" s="78">
        <v>0</v>
      </c>
      <c r="M262" s="78">
        <v>0</v>
      </c>
      <c r="N262" s="78">
        <v>0</v>
      </c>
      <c r="O262" s="78">
        <v>0</v>
      </c>
      <c r="P262" s="78">
        <v>0</v>
      </c>
      <c r="Q262" s="78">
        <v>0</v>
      </c>
      <c r="R262" s="79">
        <v>0</v>
      </c>
      <c r="S262" s="79">
        <v>0</v>
      </c>
      <c r="T262" s="78" t="str">
        <f>VLOOKUP(Table5[[#This Row],[ODS Code]],Lookup!A:D,4,FALSE)</f>
        <v>Central London</v>
      </c>
      <c r="U262" s="78" t="str">
        <f>VLOOKUP(Table5[[#This Row],[ODS Code]],Lookup!A:E,3,FALSE)</f>
        <v>Regents Health</v>
      </c>
      <c r="V262" s="78" t="str">
        <f>VLOOKUP(Table5[[#This Row],[ODS Code]],Lookup!A:F,2,FALSE)</f>
        <v>LISSON GROVE HEALTH CENTRE</v>
      </c>
      <c r="W262" s="78" t="str">
        <f>VLOOKUP(Table5[[#This Row],[ODS Code]],Lookup!A:G,5,FALSE)</f>
        <v>E87011</v>
      </c>
    </row>
    <row r="263" spans="1:23" x14ac:dyDescent="0.35">
      <c r="A263" s="80">
        <v>45383</v>
      </c>
      <c r="B263" t="s">
        <v>221</v>
      </c>
      <c r="C263" t="s">
        <v>1104</v>
      </c>
      <c r="D263" t="s">
        <v>1100</v>
      </c>
      <c r="E263" t="s">
        <v>854</v>
      </c>
      <c r="F263" s="78">
        <v>0</v>
      </c>
      <c r="G263" s="78">
        <v>0</v>
      </c>
      <c r="H263" s="78">
        <v>0</v>
      </c>
      <c r="I263" s="78">
        <v>0</v>
      </c>
      <c r="J263" s="78">
        <v>0</v>
      </c>
      <c r="K263" s="78">
        <v>0</v>
      </c>
      <c r="L263" s="78">
        <v>0</v>
      </c>
      <c r="M263" s="78">
        <v>0</v>
      </c>
      <c r="N263" s="78">
        <v>0</v>
      </c>
      <c r="O263" s="78">
        <v>0</v>
      </c>
      <c r="P263" s="78">
        <v>0</v>
      </c>
      <c r="Q263" s="78">
        <v>0</v>
      </c>
      <c r="R263" s="79">
        <v>0</v>
      </c>
      <c r="S263" s="79">
        <v>0</v>
      </c>
      <c r="T263" s="78" t="str">
        <f>VLOOKUP(Table5[[#This Row],[ODS Code]],Lookup!A:D,4,FALSE)</f>
        <v>Central London</v>
      </c>
      <c r="U263" s="78" t="str">
        <f>VLOOKUP(Table5[[#This Row],[ODS Code]],Lookup!A:E,3,FALSE)</f>
        <v>Regents Health</v>
      </c>
      <c r="V263" s="78" t="str">
        <f>VLOOKUP(Table5[[#This Row],[ODS Code]],Lookup!A:F,2,FALSE)</f>
        <v>NEWTON MEDICAL CENTRE</v>
      </c>
      <c r="W263" s="78" t="str">
        <f>VLOOKUP(Table5[[#This Row],[ODS Code]],Lookup!A:G,5,FALSE)</f>
        <v>E87681</v>
      </c>
    </row>
    <row r="264" spans="1:23" x14ac:dyDescent="0.35">
      <c r="A264" s="80">
        <v>45383</v>
      </c>
      <c r="B264" t="s">
        <v>234</v>
      </c>
      <c r="C264" t="s">
        <v>1105</v>
      </c>
      <c r="D264" t="s">
        <v>1100</v>
      </c>
      <c r="E264" t="s">
        <v>854</v>
      </c>
      <c r="F264" s="78">
        <v>0</v>
      </c>
      <c r="G264" s="78">
        <v>0</v>
      </c>
      <c r="H264" s="78">
        <v>0</v>
      </c>
      <c r="I264" s="78">
        <v>0</v>
      </c>
      <c r="J264" s="78">
        <v>0</v>
      </c>
      <c r="K264" s="78">
        <v>0</v>
      </c>
      <c r="L264" s="78">
        <v>0</v>
      </c>
      <c r="M264" s="78">
        <v>0</v>
      </c>
      <c r="N264" s="78">
        <v>0</v>
      </c>
      <c r="O264" s="78">
        <v>0</v>
      </c>
      <c r="P264" s="78">
        <v>0</v>
      </c>
      <c r="Q264" s="78">
        <v>0</v>
      </c>
      <c r="R264" s="79">
        <v>0</v>
      </c>
      <c r="S264" s="79">
        <v>0</v>
      </c>
      <c r="T264" s="78" t="str">
        <f>VLOOKUP(Table5[[#This Row],[ODS Code]],Lookup!A:D,4,FALSE)</f>
        <v>Central London</v>
      </c>
      <c r="U264" s="78" t="str">
        <f>VLOOKUP(Table5[[#This Row],[ODS Code]],Lookup!A:E,3,FALSE)</f>
        <v>Regents Health</v>
      </c>
      <c r="V264" s="78" t="str">
        <f>VLOOKUP(Table5[[#This Row],[ODS Code]],Lookup!A:F,2,FALSE)</f>
        <v>PADDINGTON GREEN HEALTH CENTRE</v>
      </c>
      <c r="W264" s="78" t="str">
        <f>VLOOKUP(Table5[[#This Row],[ODS Code]],Lookup!A:G,5,FALSE)</f>
        <v>E87008</v>
      </c>
    </row>
    <row r="265" spans="1:23" x14ac:dyDescent="0.35">
      <c r="A265" s="80">
        <v>45383</v>
      </c>
      <c r="B265" t="s">
        <v>380</v>
      </c>
      <c r="C265" t="s">
        <v>1106</v>
      </c>
      <c r="D265" t="s">
        <v>1100</v>
      </c>
      <c r="E265" t="s">
        <v>854</v>
      </c>
      <c r="F265" s="78">
        <v>0</v>
      </c>
      <c r="G265" s="78">
        <v>0</v>
      </c>
      <c r="H265" s="78">
        <v>0</v>
      </c>
      <c r="I265" s="78">
        <v>0</v>
      </c>
      <c r="J265" s="78">
        <v>0</v>
      </c>
      <c r="K265" s="78">
        <v>0</v>
      </c>
      <c r="L265" s="78">
        <v>0</v>
      </c>
      <c r="M265" s="78">
        <v>0</v>
      </c>
      <c r="N265" s="78">
        <v>0</v>
      </c>
      <c r="O265" s="78">
        <v>0</v>
      </c>
      <c r="P265" s="78">
        <v>0</v>
      </c>
      <c r="Q265" s="78">
        <v>0</v>
      </c>
      <c r="R265" s="79">
        <v>0</v>
      </c>
      <c r="S265" s="79">
        <v>0</v>
      </c>
      <c r="T265" s="78" t="str">
        <f>VLOOKUP(Table5[[#This Row],[ODS Code]],Lookup!A:D,4,FALSE)</f>
        <v>Central London</v>
      </c>
      <c r="U265" s="78" t="str">
        <f>VLOOKUP(Table5[[#This Row],[ODS Code]],Lookup!A:E,3,FALSE)</f>
        <v>Regents Health</v>
      </c>
      <c r="V265" s="78" t="str">
        <f>VLOOKUP(Table5[[#This Row],[ODS Code]],Lookup!A:F,2,FALSE)</f>
        <v>THE WESTBOURNE GREEN SURGERY</v>
      </c>
      <c r="W265" s="78" t="str">
        <f>VLOOKUP(Table5[[#This Row],[ODS Code]],Lookup!A:G,5,FALSE)</f>
        <v>Y00902</v>
      </c>
    </row>
    <row r="266" spans="1:23" x14ac:dyDescent="0.35">
      <c r="A266" s="80">
        <v>45383</v>
      </c>
      <c r="B266" t="s">
        <v>409</v>
      </c>
      <c r="C266" t="s">
        <v>1107</v>
      </c>
      <c r="D266" t="s">
        <v>1100</v>
      </c>
      <c r="E266" t="s">
        <v>854</v>
      </c>
      <c r="F266" s="78">
        <v>0</v>
      </c>
      <c r="G266" s="78">
        <v>0</v>
      </c>
      <c r="H266" s="78">
        <v>0</v>
      </c>
      <c r="I266" s="78">
        <v>0</v>
      </c>
      <c r="J266" s="78">
        <v>0</v>
      </c>
      <c r="K266" s="78">
        <v>0</v>
      </c>
      <c r="L266" s="78">
        <v>0</v>
      </c>
      <c r="M266" s="78">
        <v>0</v>
      </c>
      <c r="N266" s="78">
        <v>0</v>
      </c>
      <c r="O266" s="78">
        <v>0</v>
      </c>
      <c r="P266" s="78">
        <v>0</v>
      </c>
      <c r="Q266" s="78">
        <v>0</v>
      </c>
      <c r="R266" s="79">
        <v>0</v>
      </c>
      <c r="S266" s="79">
        <v>0</v>
      </c>
      <c r="T266" s="78" t="str">
        <f>VLOOKUP(Table5[[#This Row],[ODS Code]],Lookup!A:D,4,FALSE)</f>
        <v>Central London</v>
      </c>
      <c r="U266" s="78" t="str">
        <f>VLOOKUP(Table5[[#This Row],[ODS Code]],Lookup!A:E,3,FALSE)</f>
        <v>Regents Health</v>
      </c>
      <c r="V266" s="78" t="str">
        <f>VLOOKUP(Table5[[#This Row],[ODS Code]],Lookup!A:F,2,FALSE)</f>
        <v>WOODFIELD ROAD SURGERY</v>
      </c>
      <c r="W266" s="78" t="str">
        <f>VLOOKUP(Table5[[#This Row],[ODS Code]],Lookup!A:G,5,FALSE)</f>
        <v>E87741</v>
      </c>
    </row>
    <row r="267" spans="1:23" x14ac:dyDescent="0.35">
      <c r="A267" s="80">
        <v>45383</v>
      </c>
      <c r="B267" t="s">
        <v>95</v>
      </c>
      <c r="C267" t="s">
        <v>1108</v>
      </c>
      <c r="D267" t="s">
        <v>1109</v>
      </c>
      <c r="E267" t="s">
        <v>854</v>
      </c>
      <c r="F267" s="78">
        <v>47</v>
      </c>
      <c r="G267" s="78">
        <v>273</v>
      </c>
      <c r="H267" s="78">
        <v>2</v>
      </c>
      <c r="I267" s="78">
        <v>6</v>
      </c>
      <c r="J267" s="78">
        <v>28</v>
      </c>
      <c r="K267" s="78">
        <v>216</v>
      </c>
      <c r="L267" s="78">
        <v>9</v>
      </c>
      <c r="M267" s="78">
        <v>27</v>
      </c>
      <c r="N267" s="78">
        <v>5</v>
      </c>
      <c r="O267" s="78">
        <v>15</v>
      </c>
      <c r="P267" s="78">
        <v>3</v>
      </c>
      <c r="Q267" s="78">
        <v>9</v>
      </c>
      <c r="R267" s="79">
        <v>6.3829787234042548E-2</v>
      </c>
      <c r="S267" s="79">
        <v>3.2967032967032968E-2</v>
      </c>
      <c r="T267" s="78" t="str">
        <f>VLOOKUP(Table5[[#This Row],[ODS Code]],Lookup!A:D,4,FALSE)</f>
        <v>Ealing</v>
      </c>
      <c r="U267" s="78" t="str">
        <f>VLOOKUP(Table5[[#This Row],[ODS Code]],Lookup!A:E,3,FALSE)</f>
        <v>South Central Ealing</v>
      </c>
      <c r="V267" s="78" t="str">
        <f>VLOOKUP(Table5[[#This Row],[ODS Code]],Lookup!A:F,2,FALSE)</f>
        <v>EALING PARK HEALTH CENTRE</v>
      </c>
      <c r="W267" s="78" t="str">
        <f>VLOOKUP(Table5[[#This Row],[ODS Code]],Lookup!A:G,5,FALSE)</f>
        <v>E85657</v>
      </c>
    </row>
    <row r="268" spans="1:23" x14ac:dyDescent="0.35">
      <c r="A268" s="80">
        <v>45383</v>
      </c>
      <c r="B268" t="s">
        <v>106</v>
      </c>
      <c r="C268" t="s">
        <v>1110</v>
      </c>
      <c r="D268" t="s">
        <v>1109</v>
      </c>
      <c r="E268" t="s">
        <v>854</v>
      </c>
      <c r="F268" s="78">
        <v>6209</v>
      </c>
      <c r="G268" s="78">
        <v>18627</v>
      </c>
      <c r="H268" s="78">
        <v>651</v>
      </c>
      <c r="I268" s="78">
        <v>1953</v>
      </c>
      <c r="J268" s="78">
        <v>2116</v>
      </c>
      <c r="K268" s="78">
        <v>6348</v>
      </c>
      <c r="L268" s="78">
        <v>2146</v>
      </c>
      <c r="M268" s="78">
        <v>6438</v>
      </c>
      <c r="N268" s="78">
        <v>578</v>
      </c>
      <c r="O268" s="78">
        <v>1734</v>
      </c>
      <c r="P268" s="78">
        <v>718</v>
      </c>
      <c r="Q268" s="78">
        <v>2154</v>
      </c>
      <c r="R268" s="79">
        <v>0.11563858914478982</v>
      </c>
      <c r="S268" s="79">
        <v>0.11563858914478982</v>
      </c>
      <c r="T268" s="78" t="str">
        <f>VLOOKUP(Table5[[#This Row],[ODS Code]],Lookup!A:D,4,FALSE)</f>
        <v>Ealing</v>
      </c>
      <c r="U268" s="78" t="str">
        <f>VLOOKUP(Table5[[#This Row],[ODS Code]],Lookup!A:E,3,FALSE)</f>
        <v>South Central Ealing</v>
      </c>
      <c r="V268" s="78" t="str">
        <f>VLOOKUP(Table5[[#This Row],[ODS Code]],Lookup!A:F,2,FALSE)</f>
        <v>ELTHORNE PARK SURGERY</v>
      </c>
      <c r="W268" s="78" t="str">
        <f>VLOOKUP(Table5[[#This Row],[ODS Code]],Lookup!A:G,5,FALSE)</f>
        <v>E85628</v>
      </c>
    </row>
    <row r="269" spans="1:23" x14ac:dyDescent="0.35">
      <c r="A269" s="80">
        <v>45383</v>
      </c>
      <c r="B269" t="s">
        <v>135</v>
      </c>
      <c r="C269" t="s">
        <v>1111</v>
      </c>
      <c r="D269" t="s">
        <v>1109</v>
      </c>
      <c r="E269" t="s">
        <v>854</v>
      </c>
      <c r="F269" s="78">
        <v>0</v>
      </c>
      <c r="G269" s="78">
        <v>0</v>
      </c>
      <c r="H269" s="78">
        <v>0</v>
      </c>
      <c r="I269" s="78">
        <v>0</v>
      </c>
      <c r="J269" s="78">
        <v>0</v>
      </c>
      <c r="K269" s="78">
        <v>0</v>
      </c>
      <c r="L269" s="78">
        <v>0</v>
      </c>
      <c r="M269" s="78">
        <v>0</v>
      </c>
      <c r="N269" s="78">
        <v>0</v>
      </c>
      <c r="O269" s="78">
        <v>0</v>
      </c>
      <c r="P269" s="78">
        <v>0</v>
      </c>
      <c r="Q269" s="78">
        <v>0</v>
      </c>
      <c r="R269" s="79">
        <v>0</v>
      </c>
      <c r="S269" s="79">
        <v>0</v>
      </c>
      <c r="T269" s="78" t="str">
        <f>VLOOKUP(Table5[[#This Row],[ODS Code]],Lookup!A:D,4,FALSE)</f>
        <v>Ealing</v>
      </c>
      <c r="U269" s="78" t="str">
        <f>VLOOKUP(Table5[[#This Row],[ODS Code]],Lookup!A:E,3,FALSE)</f>
        <v>South Central Ealing</v>
      </c>
      <c r="V269" s="78" t="str">
        <f>VLOOKUP(Table5[[#This Row],[ODS Code]],Lookup!A:F,2,FALSE)</f>
        <v>GROSVENOR HOUSE SURGERY</v>
      </c>
      <c r="W269" s="78" t="str">
        <f>VLOOKUP(Table5[[#This Row],[ODS Code]],Lookup!A:G,5,FALSE)</f>
        <v>E85034</v>
      </c>
    </row>
    <row r="270" spans="1:23" x14ac:dyDescent="0.35">
      <c r="A270" s="80">
        <v>45383</v>
      </c>
      <c r="B270" t="s">
        <v>228</v>
      </c>
      <c r="C270" t="s">
        <v>1112</v>
      </c>
      <c r="D270" t="s">
        <v>1109</v>
      </c>
      <c r="E270" t="s">
        <v>854</v>
      </c>
      <c r="F270" s="78">
        <v>8</v>
      </c>
      <c r="G270" s="78">
        <v>24</v>
      </c>
      <c r="H270" s="78">
        <v>1</v>
      </c>
      <c r="I270" s="78">
        <v>3</v>
      </c>
      <c r="J270" s="78">
        <v>4</v>
      </c>
      <c r="K270" s="78">
        <v>12</v>
      </c>
      <c r="L270" s="78">
        <v>2</v>
      </c>
      <c r="M270" s="78">
        <v>6</v>
      </c>
      <c r="N270" s="78">
        <v>0</v>
      </c>
      <c r="O270" s="78">
        <v>0</v>
      </c>
      <c r="P270" s="78">
        <v>1</v>
      </c>
      <c r="Q270" s="78">
        <v>3</v>
      </c>
      <c r="R270" s="79">
        <v>0.125</v>
      </c>
      <c r="S270" s="79">
        <v>0.125</v>
      </c>
      <c r="T270" s="78" t="str">
        <f>VLOOKUP(Table5[[#This Row],[ODS Code]],Lookup!A:D,4,FALSE)</f>
        <v>Ealing</v>
      </c>
      <c r="U270" s="78" t="str">
        <f>VLOOKUP(Table5[[#This Row],[ODS Code]],Lookup!A:E,3,FALSE)</f>
        <v>South Central Ealing</v>
      </c>
      <c r="V270" s="78" t="str">
        <f>VLOOKUP(Table5[[#This Row],[ODS Code]],Lookup!A:F,2,FALSE)</f>
        <v>NORTHFIELDS SURGERY</v>
      </c>
      <c r="W270" s="78" t="str">
        <f>VLOOKUP(Table5[[#This Row],[ODS Code]],Lookup!A:G,5,FALSE)</f>
        <v>E85014</v>
      </c>
    </row>
    <row r="271" spans="1:23" x14ac:dyDescent="0.35">
      <c r="A271" s="80">
        <v>45383</v>
      </c>
      <c r="B271" t="s">
        <v>324</v>
      </c>
      <c r="C271" t="s">
        <v>1113</v>
      </c>
      <c r="D271" t="s">
        <v>1109</v>
      </c>
      <c r="E271" t="s">
        <v>854</v>
      </c>
      <c r="F271" s="78">
        <v>251</v>
      </c>
      <c r="G271" s="78">
        <v>744</v>
      </c>
      <c r="H271" s="78">
        <v>22</v>
      </c>
      <c r="I271" s="78">
        <v>53</v>
      </c>
      <c r="J271" s="78">
        <v>101</v>
      </c>
      <c r="K271" s="78">
        <v>399</v>
      </c>
      <c r="L271" s="78">
        <v>88</v>
      </c>
      <c r="M271" s="78">
        <v>196</v>
      </c>
      <c r="N271" s="78">
        <v>27</v>
      </c>
      <c r="O271" s="78">
        <v>64</v>
      </c>
      <c r="P271" s="78">
        <v>13</v>
      </c>
      <c r="Q271" s="78">
        <v>32</v>
      </c>
      <c r="R271" s="79">
        <v>5.1792828685258967E-2</v>
      </c>
      <c r="S271" s="79">
        <v>4.3010752688172046E-2</v>
      </c>
      <c r="T271" s="78" t="str">
        <f>VLOOKUP(Table5[[#This Row],[ODS Code]],Lookup!A:D,4,FALSE)</f>
        <v>Ealing</v>
      </c>
      <c r="U271" s="78" t="str">
        <f>VLOOKUP(Table5[[#This Row],[ODS Code]],Lookup!A:E,3,FALSE)</f>
        <v>South Central Ealing</v>
      </c>
      <c r="V271" s="78" t="str">
        <f>VLOOKUP(Table5[[#This Row],[ODS Code]],Lookup!A:F,2,FALSE)</f>
        <v>THE FLORENCE ROAD SURGERY</v>
      </c>
      <c r="W271" s="78" t="str">
        <f>VLOOKUP(Table5[[#This Row],[ODS Code]],Lookup!A:G,5,FALSE)</f>
        <v>E85122</v>
      </c>
    </row>
    <row r="272" spans="1:23" x14ac:dyDescent="0.35">
      <c r="A272" s="80">
        <v>45383</v>
      </c>
      <c r="B272" t="s">
        <v>25</v>
      </c>
      <c r="C272" t="s">
        <v>24</v>
      </c>
      <c r="D272" t="s">
        <v>1114</v>
      </c>
      <c r="E272" t="s">
        <v>854</v>
      </c>
      <c r="F272" s="78">
        <v>0</v>
      </c>
      <c r="G272" s="78">
        <v>0</v>
      </c>
      <c r="H272" s="78">
        <v>0</v>
      </c>
      <c r="I272" s="78">
        <v>0</v>
      </c>
      <c r="J272" s="78">
        <v>0</v>
      </c>
      <c r="K272" s="78">
        <v>0</v>
      </c>
      <c r="L272" s="78">
        <v>0</v>
      </c>
      <c r="M272" s="78">
        <v>0</v>
      </c>
      <c r="N272" s="78">
        <v>0</v>
      </c>
      <c r="O272" s="78">
        <v>0</v>
      </c>
      <c r="P272" s="78">
        <v>0</v>
      </c>
      <c r="Q272" s="78">
        <v>0</v>
      </c>
      <c r="R272" s="79">
        <v>0</v>
      </c>
      <c r="S272" s="79">
        <v>0</v>
      </c>
      <c r="T272" s="78" t="str">
        <f>VLOOKUP(Table5[[#This Row],[ODS Code]],Lookup!A:D,4,FALSE)</f>
        <v>Hammersmith &amp; Fulham</v>
      </c>
      <c r="U272" s="78" t="str">
        <f>VLOOKUP(Table5[[#This Row],[ODS Code]],Lookup!A:E,3,FALSE)</f>
        <v>South Fulham PCN</v>
      </c>
      <c r="V272" s="78" t="str">
        <f>VLOOKUP(Table5[[#This Row],[ODS Code]],Lookup!A:F,2,FALSE)</f>
        <v>Ashville Surgery</v>
      </c>
      <c r="W272" s="78" t="str">
        <f>VLOOKUP(Table5[[#This Row],[ODS Code]],Lookup!A:G,5,FALSE)</f>
        <v>E85719</v>
      </c>
    </row>
    <row r="273" spans="1:23" x14ac:dyDescent="0.35">
      <c r="A273" s="80">
        <v>45383</v>
      </c>
      <c r="B273" t="s">
        <v>58</v>
      </c>
      <c r="C273" t="s">
        <v>1115</v>
      </c>
      <c r="D273" t="s">
        <v>1114</v>
      </c>
      <c r="E273" t="s">
        <v>854</v>
      </c>
      <c r="F273" s="78">
        <v>2293</v>
      </c>
      <c r="G273" s="78">
        <v>4999</v>
      </c>
      <c r="H273" s="78">
        <v>112</v>
      </c>
      <c r="I273" s="78">
        <v>232</v>
      </c>
      <c r="J273" s="78">
        <v>1224</v>
      </c>
      <c r="K273" s="78">
        <v>2801</v>
      </c>
      <c r="L273" s="78">
        <v>613</v>
      </c>
      <c r="M273" s="78">
        <v>1248</v>
      </c>
      <c r="N273" s="78">
        <v>124</v>
      </c>
      <c r="O273" s="78">
        <v>258</v>
      </c>
      <c r="P273" s="78">
        <v>220</v>
      </c>
      <c r="Q273" s="78">
        <v>460</v>
      </c>
      <c r="R273" s="79">
        <v>9.5944177932839075E-2</v>
      </c>
      <c r="S273" s="79">
        <v>9.2018403680736147E-2</v>
      </c>
      <c r="T273" s="78" t="str">
        <f>VLOOKUP(Table5[[#This Row],[ODS Code]],Lookup!A:D,4,FALSE)</f>
        <v>Hammersmith &amp; Fulham</v>
      </c>
      <c r="U273" s="78" t="str">
        <f>VLOOKUP(Table5[[#This Row],[ODS Code]],Lookup!A:E,3,FALSE)</f>
        <v>South Fulham PCN</v>
      </c>
      <c r="V273" s="78" t="str">
        <f>VLOOKUP(Table5[[#This Row],[ODS Code]],Lookup!A:F,2,FALSE)</f>
        <v>CASSIDY MEDICAL CENTRE</v>
      </c>
      <c r="W273" s="78" t="str">
        <f>VLOOKUP(Table5[[#This Row],[ODS Code]],Lookup!A:G,5,FALSE)</f>
        <v>E85025</v>
      </c>
    </row>
    <row r="274" spans="1:23" x14ac:dyDescent="0.35">
      <c r="A274" s="80">
        <v>45383</v>
      </c>
      <c r="B274" t="s">
        <v>117</v>
      </c>
      <c r="C274" t="s">
        <v>116</v>
      </c>
      <c r="D274" t="s">
        <v>1114</v>
      </c>
      <c r="E274" t="s">
        <v>854</v>
      </c>
      <c r="F274" s="78">
        <v>0</v>
      </c>
      <c r="G274" s="78">
        <v>0</v>
      </c>
      <c r="H274" s="78">
        <v>0</v>
      </c>
      <c r="I274" s="78">
        <v>0</v>
      </c>
      <c r="J274" s="78">
        <v>0</v>
      </c>
      <c r="K274" s="78">
        <v>0</v>
      </c>
      <c r="L274" s="78">
        <v>0</v>
      </c>
      <c r="M274" s="78">
        <v>0</v>
      </c>
      <c r="N274" s="78">
        <v>0</v>
      </c>
      <c r="O274" s="78">
        <v>0</v>
      </c>
      <c r="P274" s="78">
        <v>0</v>
      </c>
      <c r="Q274" s="78">
        <v>0</v>
      </c>
      <c r="R274" s="79">
        <v>0</v>
      </c>
      <c r="S274" s="79">
        <v>0</v>
      </c>
      <c r="T274" s="78" t="str">
        <f>VLOOKUP(Table5[[#This Row],[ODS Code]],Lookup!A:D,4,FALSE)</f>
        <v>Hammersmith &amp; Fulham</v>
      </c>
      <c r="U274" s="78" t="str">
        <f>VLOOKUP(Table5[[#This Row],[ODS Code]],Lookup!A:E,3,FALSE)</f>
        <v>South Fulham PCN</v>
      </c>
      <c r="V274" s="78" t="str">
        <f>VLOOKUP(Table5[[#This Row],[ODS Code]],Lookup!A:F,2,FALSE)</f>
        <v>Fulham Cross Medical Centre</v>
      </c>
      <c r="W274" s="78" t="str">
        <f>VLOOKUP(Table5[[#This Row],[ODS Code]],Lookup!A:G,5,FALSE)</f>
        <v>E85649</v>
      </c>
    </row>
    <row r="275" spans="1:23" x14ac:dyDescent="0.35">
      <c r="A275" s="80">
        <v>45383</v>
      </c>
      <c r="B275" t="s">
        <v>264</v>
      </c>
      <c r="C275" t="s">
        <v>263</v>
      </c>
      <c r="D275" t="s">
        <v>1114</v>
      </c>
      <c r="E275" t="s">
        <v>854</v>
      </c>
      <c r="F275" s="78">
        <v>0</v>
      </c>
      <c r="G275" s="78">
        <v>0</v>
      </c>
      <c r="H275" s="78">
        <v>0</v>
      </c>
      <c r="I275" s="78">
        <v>0</v>
      </c>
      <c r="J275" s="78">
        <v>0</v>
      </c>
      <c r="K275" s="78">
        <v>0</v>
      </c>
      <c r="L275" s="78">
        <v>0</v>
      </c>
      <c r="M275" s="78">
        <v>0</v>
      </c>
      <c r="N275" s="78">
        <v>0</v>
      </c>
      <c r="O275" s="78">
        <v>0</v>
      </c>
      <c r="P275" s="78">
        <v>0</v>
      </c>
      <c r="Q275" s="78">
        <v>0</v>
      </c>
      <c r="R275" s="79">
        <v>0</v>
      </c>
      <c r="S275" s="79">
        <v>0</v>
      </c>
      <c r="T275" s="78" t="str">
        <f>VLOOKUP(Table5[[#This Row],[ODS Code]],Lookup!A:D,4,FALSE)</f>
        <v>Hammersmith &amp; Fulham</v>
      </c>
      <c r="U275" s="78" t="str">
        <f>VLOOKUP(Table5[[#This Row],[ODS Code]],Lookup!A:E,3,FALSE)</f>
        <v>South Fulham PCN</v>
      </c>
      <c r="V275" s="78" t="str">
        <f>VLOOKUP(Table5[[#This Row],[ODS Code]],Lookup!A:F,2,FALSE)</f>
        <v>Sands End Health Clinic</v>
      </c>
      <c r="W275" s="78" t="str">
        <f>VLOOKUP(Table5[[#This Row],[ODS Code]],Lookup!A:G,5,FALSE)</f>
        <v>E85128</v>
      </c>
    </row>
    <row r="276" spans="1:23" x14ac:dyDescent="0.35">
      <c r="A276" s="80">
        <v>45383</v>
      </c>
      <c r="B276" t="s">
        <v>327</v>
      </c>
      <c r="C276" t="s">
        <v>1116</v>
      </c>
      <c r="D276" t="s">
        <v>1114</v>
      </c>
      <c r="E276" t="s">
        <v>854</v>
      </c>
      <c r="F276" s="78">
        <v>0</v>
      </c>
      <c r="G276" s="78">
        <v>0</v>
      </c>
      <c r="H276" s="78">
        <v>0</v>
      </c>
      <c r="I276" s="78">
        <v>0</v>
      </c>
      <c r="J276" s="78">
        <v>0</v>
      </c>
      <c r="K276" s="78">
        <v>0</v>
      </c>
      <c r="L276" s="78">
        <v>0</v>
      </c>
      <c r="M276" s="78">
        <v>0</v>
      </c>
      <c r="N276" s="78">
        <v>0</v>
      </c>
      <c r="O276" s="78">
        <v>0</v>
      </c>
      <c r="P276" s="78">
        <v>0</v>
      </c>
      <c r="Q276" s="78">
        <v>0</v>
      </c>
      <c r="R276" s="79">
        <v>0</v>
      </c>
      <c r="S276" s="79">
        <v>0</v>
      </c>
      <c r="T276" s="78" t="str">
        <f>VLOOKUP(Table5[[#This Row],[ODS Code]],Lookup!A:D,4,FALSE)</f>
        <v>Hammersmith &amp; Fulham</v>
      </c>
      <c r="U276" s="78" t="str">
        <f>VLOOKUP(Table5[[#This Row],[ODS Code]],Lookup!A:E,3,FALSE)</f>
        <v>South Fulham PCN</v>
      </c>
      <c r="V276" s="78" t="str">
        <f>VLOOKUP(Table5[[#This Row],[ODS Code]],Lookup!A:F,2,FALSE)</f>
        <v>Fulham Medical Centre</v>
      </c>
      <c r="W276" s="78" t="str">
        <f>VLOOKUP(Table5[[#This Row],[ODS Code]],Lookup!A:G,5,FALSE)</f>
        <v>E85118</v>
      </c>
    </row>
    <row r="277" spans="1:23" x14ac:dyDescent="0.35">
      <c r="A277" s="80">
        <v>45383</v>
      </c>
      <c r="B277" t="s">
        <v>339</v>
      </c>
      <c r="C277" t="s">
        <v>1117</v>
      </c>
      <c r="D277" t="s">
        <v>1114</v>
      </c>
      <c r="E277" t="s">
        <v>854</v>
      </c>
      <c r="F277" s="78">
        <v>0</v>
      </c>
      <c r="G277" s="78">
        <v>0</v>
      </c>
      <c r="H277" s="78">
        <v>0</v>
      </c>
      <c r="I277" s="78">
        <v>0</v>
      </c>
      <c r="J277" s="78">
        <v>0</v>
      </c>
      <c r="K277" s="78">
        <v>0</v>
      </c>
      <c r="L277" s="78">
        <v>0</v>
      </c>
      <c r="M277" s="78">
        <v>0</v>
      </c>
      <c r="N277" s="78">
        <v>0</v>
      </c>
      <c r="O277" s="78">
        <v>0</v>
      </c>
      <c r="P277" s="78">
        <v>0</v>
      </c>
      <c r="Q277" s="78">
        <v>0</v>
      </c>
      <c r="R277" s="79">
        <v>0</v>
      </c>
      <c r="S277" s="79">
        <v>0</v>
      </c>
      <c r="T277" s="78" t="str">
        <f>VLOOKUP(Table5[[#This Row],[ODS Code]],Lookup!A:D,4,FALSE)</f>
        <v>Hammersmith &amp; Fulham</v>
      </c>
      <c r="U277" s="78" t="str">
        <f>VLOOKUP(Table5[[#This Row],[ODS Code]],Lookup!A:E,3,FALSE)</f>
        <v>South Fulham PCN</v>
      </c>
      <c r="V277" s="78" t="str">
        <f>VLOOKUP(Table5[[#This Row],[ODS Code]],Lookup!A:F,2,FALSE)</f>
        <v>Lillyville Surgery</v>
      </c>
      <c r="W277" s="78" t="str">
        <f>VLOOKUP(Table5[[#This Row],[ODS Code]],Lookup!A:G,5,FALSE)</f>
        <v>E85685</v>
      </c>
    </row>
    <row r="278" spans="1:23" x14ac:dyDescent="0.35">
      <c r="A278" s="80">
        <v>45383</v>
      </c>
      <c r="B278" t="s">
        <v>374</v>
      </c>
      <c r="C278" t="s">
        <v>1118</v>
      </c>
      <c r="D278" t="s">
        <v>1114</v>
      </c>
      <c r="E278" t="s">
        <v>854</v>
      </c>
      <c r="F278" s="78">
        <v>187</v>
      </c>
      <c r="G278" s="78">
        <v>561</v>
      </c>
      <c r="H278" s="78">
        <v>6</v>
      </c>
      <c r="I278" s="78">
        <v>18</v>
      </c>
      <c r="J278" s="78">
        <v>87</v>
      </c>
      <c r="K278" s="78">
        <v>261</v>
      </c>
      <c r="L278" s="78">
        <v>54</v>
      </c>
      <c r="M278" s="78">
        <v>162</v>
      </c>
      <c r="N278" s="78">
        <v>17</v>
      </c>
      <c r="O278" s="78">
        <v>51</v>
      </c>
      <c r="P278" s="78">
        <v>23</v>
      </c>
      <c r="Q278" s="78">
        <v>69</v>
      </c>
      <c r="R278" s="79">
        <v>0.12299465240641712</v>
      </c>
      <c r="S278" s="79">
        <v>0.12299465240641712</v>
      </c>
      <c r="T278" s="78" t="str">
        <f>VLOOKUP(Table5[[#This Row],[ODS Code]],Lookup!A:D,4,FALSE)</f>
        <v>Hammersmith &amp; Fulham</v>
      </c>
      <c r="U278" s="78" t="str">
        <f>VLOOKUP(Table5[[#This Row],[ODS Code]],Lookup!A:E,3,FALSE)</f>
        <v>South Fulham PCN</v>
      </c>
      <c r="V278" s="78" t="str">
        <f>VLOOKUP(Table5[[#This Row],[ODS Code]],Lookup!A:F,2,FALSE)</f>
        <v>Palace Surgery</v>
      </c>
      <c r="W278" s="78" t="str">
        <f>VLOOKUP(Table5[[#This Row],[ODS Code]],Lookup!A:G,5,FALSE)</f>
        <v>E85038</v>
      </c>
    </row>
    <row r="279" spans="1:23" x14ac:dyDescent="0.35">
      <c r="A279" s="80">
        <v>45383</v>
      </c>
      <c r="B279" t="s">
        <v>37</v>
      </c>
      <c r="C279" t="s">
        <v>1119</v>
      </c>
      <c r="D279" t="s">
        <v>1120</v>
      </c>
      <c r="E279" t="s">
        <v>854</v>
      </c>
      <c r="F279" s="78">
        <v>0</v>
      </c>
      <c r="G279" s="78">
        <v>0</v>
      </c>
      <c r="H279" s="78">
        <v>0</v>
      </c>
      <c r="I279" s="78">
        <v>0</v>
      </c>
      <c r="J279" s="78">
        <v>0</v>
      </c>
      <c r="K279" s="78">
        <v>0</v>
      </c>
      <c r="L279" s="78">
        <v>0</v>
      </c>
      <c r="M279" s="78">
        <v>0</v>
      </c>
      <c r="N279" s="78">
        <v>0</v>
      </c>
      <c r="O279" s="78">
        <v>0</v>
      </c>
      <c r="P279" s="78">
        <v>0</v>
      </c>
      <c r="Q279" s="78">
        <v>0</v>
      </c>
      <c r="R279" s="79">
        <v>0</v>
      </c>
      <c r="S279" s="79">
        <v>0</v>
      </c>
      <c r="T279" s="78" t="str">
        <f>VLOOKUP(Table5[[#This Row],[ODS Code]],Lookup!A:D,4,FALSE)</f>
        <v>Ealing</v>
      </c>
      <c r="U279" s="78" t="str">
        <f>VLOOKUP(Table5[[#This Row],[ODS Code]],Lookup!A:E,3,FALSE)</f>
        <v>South Southall</v>
      </c>
      <c r="V279" s="78" t="str">
        <f>VLOOKUP(Table5[[#This Row],[ODS Code]],Lookup!A:F,2,FALSE)</f>
        <v>BELMONT MEDICAL CENTRE</v>
      </c>
      <c r="W279" s="78" t="str">
        <f>VLOOKUP(Table5[[#This Row],[ODS Code]],Lookup!A:G,5,FALSE)</f>
        <v>E85049</v>
      </c>
    </row>
    <row r="280" spans="1:23" x14ac:dyDescent="0.35">
      <c r="A280" s="80">
        <v>45383</v>
      </c>
      <c r="B280" t="s">
        <v>109</v>
      </c>
      <c r="C280" t="s">
        <v>1121</v>
      </c>
      <c r="D280" t="s">
        <v>1120</v>
      </c>
      <c r="E280" t="s">
        <v>854</v>
      </c>
      <c r="F280" s="78">
        <v>766</v>
      </c>
      <c r="G280" s="78">
        <v>1578</v>
      </c>
      <c r="H280" s="78">
        <v>26</v>
      </c>
      <c r="I280" s="78">
        <v>55</v>
      </c>
      <c r="J280" s="78">
        <v>537</v>
      </c>
      <c r="K280" s="78">
        <v>1092</v>
      </c>
      <c r="L280" s="78">
        <v>155</v>
      </c>
      <c r="M280" s="78">
        <v>317</v>
      </c>
      <c r="N280" s="78">
        <v>36</v>
      </c>
      <c r="O280" s="78">
        <v>83</v>
      </c>
      <c r="P280" s="78">
        <v>12</v>
      </c>
      <c r="Q280" s="78">
        <v>31</v>
      </c>
      <c r="R280" s="79">
        <v>1.5665796344647518E-2</v>
      </c>
      <c r="S280" s="79">
        <v>1.9645120405576678E-2</v>
      </c>
      <c r="T280" s="78" t="str">
        <f>VLOOKUP(Table5[[#This Row],[ODS Code]],Lookup!A:D,4,FALSE)</f>
        <v>Ealing</v>
      </c>
      <c r="U280" s="78" t="str">
        <f>VLOOKUP(Table5[[#This Row],[ODS Code]],Lookup!A:E,3,FALSE)</f>
        <v>South Southall</v>
      </c>
      <c r="V280" s="78" t="str">
        <f>VLOOKUP(Table5[[#This Row],[ODS Code]],Lookup!A:F,2,FALSE)</f>
        <v>FEATHERSTONE ROAD</v>
      </c>
      <c r="W280" s="78" t="str">
        <f>VLOOKUP(Table5[[#This Row],[ODS Code]],Lookup!A:G,5,FALSE)</f>
        <v>Y02342</v>
      </c>
    </row>
    <row r="281" spans="1:23" x14ac:dyDescent="0.35">
      <c r="A281" s="80">
        <v>45383</v>
      </c>
      <c r="B281" t="s">
        <v>142</v>
      </c>
      <c r="C281" t="s">
        <v>1122</v>
      </c>
      <c r="D281" t="s">
        <v>1120</v>
      </c>
      <c r="E281" t="s">
        <v>854</v>
      </c>
      <c r="F281" s="78">
        <v>0</v>
      </c>
      <c r="G281" s="78">
        <v>0</v>
      </c>
      <c r="H281" s="78">
        <v>0</v>
      </c>
      <c r="I281" s="78">
        <v>0</v>
      </c>
      <c r="J281" s="78">
        <v>0</v>
      </c>
      <c r="K281" s="78">
        <v>0</v>
      </c>
      <c r="L281" s="78">
        <v>0</v>
      </c>
      <c r="M281" s="78">
        <v>0</v>
      </c>
      <c r="N281" s="78">
        <v>0</v>
      </c>
      <c r="O281" s="78">
        <v>0</v>
      </c>
      <c r="P281" s="78">
        <v>0</v>
      </c>
      <c r="Q281" s="78">
        <v>0</v>
      </c>
      <c r="R281" s="79">
        <v>0</v>
      </c>
      <c r="S281" s="79">
        <v>0</v>
      </c>
      <c r="T281" s="78" t="str">
        <f>VLOOKUP(Table5[[#This Row],[ODS Code]],Lookup!A:D,4,FALSE)</f>
        <v>Ealing</v>
      </c>
      <c r="U281" s="78" t="str">
        <f>VLOOKUP(Table5[[#This Row],[ODS Code]],Lookup!A:E,3,FALSE)</f>
        <v>South Southall</v>
      </c>
      <c r="V281" s="78" t="str">
        <f>VLOOKUP(Table5[[#This Row],[ODS Code]],Lookup!A:F,2,FALSE)</f>
        <v>GURU NANAK MEDICAL CENTRE</v>
      </c>
      <c r="W281" s="78" t="str">
        <f>VLOOKUP(Table5[[#This Row],[ODS Code]],Lookup!A:G,5,FALSE)</f>
        <v>E85121</v>
      </c>
    </row>
    <row r="282" spans="1:23" x14ac:dyDescent="0.35">
      <c r="A282" s="80">
        <v>45383</v>
      </c>
      <c r="B282" t="s">
        <v>147</v>
      </c>
      <c r="C282" t="s">
        <v>1123</v>
      </c>
      <c r="D282" t="s">
        <v>1120</v>
      </c>
      <c r="E282" t="s">
        <v>854</v>
      </c>
      <c r="F282" s="78">
        <v>0</v>
      </c>
      <c r="G282" s="78">
        <v>0</v>
      </c>
      <c r="H282" s="78">
        <v>0</v>
      </c>
      <c r="I282" s="78">
        <v>0</v>
      </c>
      <c r="J282" s="78">
        <v>0</v>
      </c>
      <c r="K282" s="78">
        <v>0</v>
      </c>
      <c r="L282" s="78">
        <v>0</v>
      </c>
      <c r="M282" s="78">
        <v>0</v>
      </c>
      <c r="N282" s="78">
        <v>0</v>
      </c>
      <c r="O282" s="78">
        <v>0</v>
      </c>
      <c r="P282" s="78">
        <v>0</v>
      </c>
      <c r="Q282" s="78">
        <v>0</v>
      </c>
      <c r="R282" s="79">
        <v>0</v>
      </c>
      <c r="S282" s="79">
        <v>0</v>
      </c>
      <c r="T282" s="78" t="str">
        <f>VLOOKUP(Table5[[#This Row],[ODS Code]],Lookup!A:D,4,FALSE)</f>
        <v>Ealing</v>
      </c>
      <c r="U282" s="78" t="str">
        <f>VLOOKUP(Table5[[#This Row],[ODS Code]],Lookup!A:E,3,FALSE)</f>
        <v>South Southall</v>
      </c>
      <c r="V282" s="78" t="str">
        <f>VLOOKUP(Table5[[#This Row],[ODS Code]],Lookup!A:F,2,FALSE)</f>
        <v>HAMMOND ROAD SURGERY</v>
      </c>
      <c r="W282" s="78" t="str">
        <f>VLOOKUP(Table5[[#This Row],[ODS Code]],Lookup!A:G,5,FALSE)</f>
        <v>E85090</v>
      </c>
    </row>
    <row r="283" spans="1:23" x14ac:dyDescent="0.35">
      <c r="A283" s="80">
        <v>45383</v>
      </c>
      <c r="B283" t="s">
        <v>301</v>
      </c>
      <c r="C283" t="s">
        <v>1124</v>
      </c>
      <c r="D283" t="s">
        <v>1120</v>
      </c>
      <c r="E283" t="s">
        <v>854</v>
      </c>
      <c r="F283" s="78">
        <v>0</v>
      </c>
      <c r="G283" s="78">
        <v>0</v>
      </c>
      <c r="H283" s="78">
        <v>0</v>
      </c>
      <c r="I283" s="78">
        <v>0</v>
      </c>
      <c r="J283" s="78">
        <v>0</v>
      </c>
      <c r="K283" s="78">
        <v>0</v>
      </c>
      <c r="L283" s="78">
        <v>0</v>
      </c>
      <c r="M283" s="78">
        <v>0</v>
      </c>
      <c r="N283" s="78">
        <v>0</v>
      </c>
      <c r="O283" s="78">
        <v>0</v>
      </c>
      <c r="P283" s="78">
        <v>0</v>
      </c>
      <c r="Q283" s="78">
        <v>0</v>
      </c>
      <c r="R283" s="79">
        <v>0</v>
      </c>
      <c r="S283" s="79">
        <v>0</v>
      </c>
      <c r="T283" s="78" t="str">
        <f>VLOOKUP(Table5[[#This Row],[ODS Code]],Lookup!A:D,4,FALSE)</f>
        <v>Ealing</v>
      </c>
      <c r="U283" s="78" t="str">
        <f>VLOOKUP(Table5[[#This Row],[ODS Code]],Lookup!A:E,3,FALSE)</f>
        <v>South Southall</v>
      </c>
      <c r="V283" s="78" t="str">
        <f>VLOOKUP(Table5[[#This Row],[ODS Code]],Lookup!A:F,2,FALSE)</f>
        <v>SUNRISE MEDICAL CENTRE</v>
      </c>
      <c r="W283" s="78" t="str">
        <f>VLOOKUP(Table5[[#This Row],[ODS Code]],Lookup!A:G,5,FALSE)</f>
        <v>E85656</v>
      </c>
    </row>
    <row r="284" spans="1:23" x14ac:dyDescent="0.35">
      <c r="A284" s="80">
        <v>45383</v>
      </c>
      <c r="B284" t="s">
        <v>366</v>
      </c>
      <c r="C284" t="s">
        <v>1125</v>
      </c>
      <c r="D284" t="s">
        <v>1120</v>
      </c>
      <c r="E284" t="s">
        <v>854</v>
      </c>
      <c r="F284" s="78">
        <v>0</v>
      </c>
      <c r="G284" s="78">
        <v>0</v>
      </c>
      <c r="H284" s="78">
        <v>0</v>
      </c>
      <c r="I284" s="78">
        <v>0</v>
      </c>
      <c r="J284" s="78">
        <v>0</v>
      </c>
      <c r="K284" s="78">
        <v>0</v>
      </c>
      <c r="L284" s="78">
        <v>0</v>
      </c>
      <c r="M284" s="78">
        <v>0</v>
      </c>
      <c r="N284" s="78">
        <v>0</v>
      </c>
      <c r="O284" s="78">
        <v>0</v>
      </c>
      <c r="P284" s="78">
        <v>0</v>
      </c>
      <c r="Q284" s="78">
        <v>0</v>
      </c>
      <c r="R284" s="79">
        <v>0</v>
      </c>
      <c r="S284" s="79">
        <v>0</v>
      </c>
      <c r="T284" s="78" t="str">
        <f>VLOOKUP(Table5[[#This Row],[ODS Code]],Lookup!A:D,4,FALSE)</f>
        <v>Ealing</v>
      </c>
      <c r="U284" s="78" t="str">
        <f>VLOOKUP(Table5[[#This Row],[ODS Code]],Lookup!A:E,3,FALSE)</f>
        <v>South Southall</v>
      </c>
      <c r="V284" s="78" t="str">
        <f>VLOOKUP(Table5[[#This Row],[ODS Code]],Lookup!A:F,2,FALSE)</f>
        <v>THE SOUTHALL MEDICAL CENTRE</v>
      </c>
      <c r="W284" s="78" t="str">
        <f>VLOOKUP(Table5[[#This Row],[ODS Code]],Lookup!A:G,5,FALSE)</f>
        <v>E85633</v>
      </c>
    </row>
    <row r="285" spans="1:23" x14ac:dyDescent="0.35">
      <c r="A285" s="80">
        <v>45383</v>
      </c>
      <c r="B285" t="s">
        <v>391</v>
      </c>
      <c r="C285" t="s">
        <v>1126</v>
      </c>
      <c r="D285" t="s">
        <v>1120</v>
      </c>
      <c r="E285" t="s">
        <v>854</v>
      </c>
      <c r="F285" s="78">
        <v>0</v>
      </c>
      <c r="G285" s="78">
        <v>0</v>
      </c>
      <c r="H285" s="78">
        <v>0</v>
      </c>
      <c r="I285" s="78">
        <v>0</v>
      </c>
      <c r="J285" s="78">
        <v>0</v>
      </c>
      <c r="K285" s="78">
        <v>0</v>
      </c>
      <c r="L285" s="78">
        <v>0</v>
      </c>
      <c r="M285" s="78">
        <v>0</v>
      </c>
      <c r="N285" s="78">
        <v>0</v>
      </c>
      <c r="O285" s="78">
        <v>0</v>
      </c>
      <c r="P285" s="78">
        <v>0</v>
      </c>
      <c r="Q285" s="78">
        <v>0</v>
      </c>
      <c r="R285" s="79">
        <v>0</v>
      </c>
      <c r="S285" s="79">
        <v>0</v>
      </c>
      <c r="T285" s="78" t="str">
        <f>VLOOKUP(Table5[[#This Row],[ODS Code]],Lookup!A:D,4,FALSE)</f>
        <v>Ealing</v>
      </c>
      <c r="U285" s="78" t="str">
        <f>VLOOKUP(Table5[[#This Row],[ODS Code]],Lookup!A:E,3,FALSE)</f>
        <v>South Southall</v>
      </c>
      <c r="V285" s="78" t="str">
        <f>VLOOKUP(Table5[[#This Row],[ODS Code]],Lookup!A:F,2,FALSE)</f>
        <v>WATERSIDE MEDICAL CENTRE</v>
      </c>
      <c r="W285" s="78" t="str">
        <f>VLOOKUP(Table5[[#This Row],[ODS Code]],Lookup!A:G,5,FALSE)</f>
        <v>E85006</v>
      </c>
    </row>
    <row r="286" spans="1:23" x14ac:dyDescent="0.35">
      <c r="A286" s="80">
        <v>45383</v>
      </c>
      <c r="B286" t="s">
        <v>392</v>
      </c>
      <c r="C286" t="s">
        <v>1127</v>
      </c>
      <c r="D286" t="s">
        <v>1120</v>
      </c>
      <c r="E286" t="s">
        <v>854</v>
      </c>
      <c r="F286" s="78">
        <v>0</v>
      </c>
      <c r="G286" s="78">
        <v>0</v>
      </c>
      <c r="H286" s="78">
        <v>0</v>
      </c>
      <c r="I286" s="78">
        <v>0</v>
      </c>
      <c r="J286" s="78">
        <v>0</v>
      </c>
      <c r="K286" s="78">
        <v>0</v>
      </c>
      <c r="L286" s="78">
        <v>0</v>
      </c>
      <c r="M286" s="78">
        <v>0</v>
      </c>
      <c r="N286" s="78">
        <v>0</v>
      </c>
      <c r="O286" s="78">
        <v>0</v>
      </c>
      <c r="P286" s="78">
        <v>0</v>
      </c>
      <c r="Q286" s="78">
        <v>0</v>
      </c>
      <c r="R286" s="79">
        <v>0</v>
      </c>
      <c r="S286" s="79">
        <v>0</v>
      </c>
      <c r="T286" s="78" t="str">
        <f>VLOOKUP(Table5[[#This Row],[ODS Code]],Lookup!A:D,4,FALSE)</f>
        <v>Ealing</v>
      </c>
      <c r="U286" s="78" t="str">
        <f>VLOOKUP(Table5[[#This Row],[ODS Code]],Lookup!A:E,3,FALSE)</f>
        <v>South Southall</v>
      </c>
      <c r="V286" s="78" t="str">
        <f>VLOOKUP(Table5[[#This Row],[ODS Code]],Lookup!A:F,2,FALSE)</f>
        <v>NORWOOD ROAD SURGERY (KENNEDY)</v>
      </c>
      <c r="W286" s="78" t="str">
        <f>VLOOKUP(Table5[[#This Row],[ODS Code]],Lookup!A:G,5,FALSE)</f>
        <v>E85061</v>
      </c>
    </row>
    <row r="287" spans="1:23" x14ac:dyDescent="0.35">
      <c r="A287" s="80">
        <v>45383</v>
      </c>
      <c r="B287" t="s">
        <v>34</v>
      </c>
      <c r="C287" t="s">
        <v>1128</v>
      </c>
      <c r="D287" t="s">
        <v>1129</v>
      </c>
      <c r="E287" t="s">
        <v>854</v>
      </c>
      <c r="F287" s="78">
        <v>928</v>
      </c>
      <c r="G287" s="78">
        <v>1856</v>
      </c>
      <c r="H287" s="78">
        <v>49</v>
      </c>
      <c r="I287" s="78">
        <v>98</v>
      </c>
      <c r="J287" s="78">
        <v>558</v>
      </c>
      <c r="K287" s="78">
        <v>1116</v>
      </c>
      <c r="L287" s="78">
        <v>186</v>
      </c>
      <c r="M287" s="78">
        <v>372</v>
      </c>
      <c r="N287" s="78">
        <v>86</v>
      </c>
      <c r="O287" s="78">
        <v>172</v>
      </c>
      <c r="P287" s="78">
        <v>49</v>
      </c>
      <c r="Q287" s="78">
        <v>98</v>
      </c>
      <c r="R287" s="79">
        <v>5.2801724137931036E-2</v>
      </c>
      <c r="S287" s="79">
        <v>5.2801724137931036E-2</v>
      </c>
      <c r="T287" s="78" t="str">
        <f>VLOOKUP(Table5[[#This Row],[ODS Code]],Lookup!A:D,4,FALSE)</f>
        <v>Central London</v>
      </c>
      <c r="U287" s="78" t="str">
        <f>VLOOKUP(Table5[[#This Row],[ODS Code]],Lookup!A:E,3,FALSE)</f>
        <v>South Westminster Primary Care Network</v>
      </c>
      <c r="V287" s="78" t="str">
        <f>VLOOKUP(Table5[[#This Row],[ODS Code]],Lookup!A:F,2,FALSE)</f>
        <v>BELGRAVE MEDICAL CENTRE</v>
      </c>
      <c r="W287" s="78" t="str">
        <f>VLOOKUP(Table5[[#This Row],[ODS Code]],Lookup!A:G,5,FALSE)</f>
        <v>E87753</v>
      </c>
    </row>
    <row r="288" spans="1:23" x14ac:dyDescent="0.35">
      <c r="A288" s="80">
        <v>45383</v>
      </c>
      <c r="B288" t="s">
        <v>35</v>
      </c>
      <c r="C288" t="s">
        <v>1130</v>
      </c>
      <c r="D288" t="s">
        <v>1129</v>
      </c>
      <c r="E288" t="s">
        <v>854</v>
      </c>
      <c r="F288" s="78">
        <v>0</v>
      </c>
      <c r="G288" s="78">
        <v>0</v>
      </c>
      <c r="H288" s="78">
        <v>0</v>
      </c>
      <c r="I288" s="78">
        <v>0</v>
      </c>
      <c r="J288" s="78">
        <v>0</v>
      </c>
      <c r="K288" s="78">
        <v>0</v>
      </c>
      <c r="L288" s="78">
        <v>0</v>
      </c>
      <c r="M288" s="78">
        <v>0</v>
      </c>
      <c r="N288" s="78">
        <v>0</v>
      </c>
      <c r="O288" s="78">
        <v>0</v>
      </c>
      <c r="P288" s="78">
        <v>0</v>
      </c>
      <c r="Q288" s="78">
        <v>0</v>
      </c>
      <c r="R288" s="79">
        <v>0</v>
      </c>
      <c r="S288" s="79">
        <v>0</v>
      </c>
      <c r="T288" s="78" t="str">
        <f>VLOOKUP(Table5[[#This Row],[ODS Code]],Lookup!A:D,4,FALSE)</f>
        <v>Central London</v>
      </c>
      <c r="U288" s="78" t="str">
        <f>VLOOKUP(Table5[[#This Row],[ODS Code]],Lookup!A:E,3,FALSE)</f>
        <v>South Westminster Primary Care Network</v>
      </c>
      <c r="V288" s="78" t="str">
        <f>VLOOKUP(Table5[[#This Row],[ODS Code]],Lookup!A:F,2,FALSE)</f>
        <v>BELGRAVIA SURGERY</v>
      </c>
      <c r="W288" s="78" t="str">
        <f>VLOOKUP(Table5[[#This Row],[ODS Code]],Lookup!A:G,5,FALSE)</f>
        <v>E87005</v>
      </c>
    </row>
    <row r="289" spans="1:23" x14ac:dyDescent="0.35">
      <c r="A289" s="80">
        <v>45383</v>
      </c>
      <c r="B289" t="s">
        <v>188</v>
      </c>
      <c r="C289" t="s">
        <v>1131</v>
      </c>
      <c r="D289" t="s">
        <v>1129</v>
      </c>
      <c r="E289" t="s">
        <v>854</v>
      </c>
      <c r="F289" s="78">
        <v>0</v>
      </c>
      <c r="G289" s="78">
        <v>0</v>
      </c>
      <c r="H289" s="78">
        <v>0</v>
      </c>
      <c r="I289" s="78">
        <v>0</v>
      </c>
      <c r="J289" s="78">
        <v>0</v>
      </c>
      <c r="K289" s="78">
        <v>0</v>
      </c>
      <c r="L289" s="78">
        <v>0</v>
      </c>
      <c r="M289" s="78">
        <v>0</v>
      </c>
      <c r="N289" s="78">
        <v>0</v>
      </c>
      <c r="O289" s="78">
        <v>0</v>
      </c>
      <c r="P289" s="78">
        <v>0</v>
      </c>
      <c r="Q289" s="78">
        <v>0</v>
      </c>
      <c r="R289" s="79">
        <v>0</v>
      </c>
      <c r="S289" s="79">
        <v>0</v>
      </c>
      <c r="T289" s="78" t="str">
        <f>VLOOKUP(Table5[[#This Row],[ODS Code]],Lookup!A:D,4,FALSE)</f>
        <v>Central London</v>
      </c>
      <c r="U289" s="78" t="str">
        <f>VLOOKUP(Table5[[#This Row],[ODS Code]],Lookup!A:E,3,FALSE)</f>
        <v>South Westminster Primary Care Network</v>
      </c>
      <c r="V289" s="78" t="str">
        <f>VLOOKUP(Table5[[#This Row],[ODS Code]],Lookup!A:F,2,FALSE)</f>
        <v>KINGS COLLEGE HEALTH CENTRE</v>
      </c>
      <c r="W289" s="78" t="str">
        <f>VLOOKUP(Table5[[#This Row],[ODS Code]],Lookup!A:G,5,FALSE)</f>
        <v>E87768</v>
      </c>
    </row>
    <row r="290" spans="1:23" x14ac:dyDescent="0.35">
      <c r="A290" s="80">
        <v>45383</v>
      </c>
      <c r="B290" t="s">
        <v>215</v>
      </c>
      <c r="C290" t="s">
        <v>1132</v>
      </c>
      <c r="D290" t="s">
        <v>1129</v>
      </c>
      <c r="E290" t="s">
        <v>854</v>
      </c>
      <c r="F290" s="78">
        <v>8051</v>
      </c>
      <c r="G290" s="78">
        <v>31805</v>
      </c>
      <c r="H290" s="78">
        <v>517</v>
      </c>
      <c r="I290" s="78">
        <v>2048</v>
      </c>
      <c r="J290" s="78">
        <v>3775</v>
      </c>
      <c r="K290" s="78">
        <v>14902</v>
      </c>
      <c r="L290" s="78">
        <v>2545</v>
      </c>
      <c r="M290" s="78">
        <v>10065</v>
      </c>
      <c r="N290" s="78">
        <v>741</v>
      </c>
      <c r="O290" s="78">
        <v>2929</v>
      </c>
      <c r="P290" s="78">
        <v>473</v>
      </c>
      <c r="Q290" s="78">
        <v>1861</v>
      </c>
      <c r="R290" s="79">
        <v>5.8750465780648367E-2</v>
      </c>
      <c r="S290" s="79">
        <v>5.8512812450872503E-2</v>
      </c>
      <c r="T290" s="78" t="str">
        <f>VLOOKUP(Table5[[#This Row],[ODS Code]],Lookup!A:D,4,FALSE)</f>
        <v>Central London</v>
      </c>
      <c r="U290" s="78" t="str">
        <f>VLOOKUP(Table5[[#This Row],[ODS Code]],Lookup!A:E,3,FALSE)</f>
        <v>South Westminster Primary Care Network</v>
      </c>
      <c r="V290" s="78" t="str">
        <f>VLOOKUP(Table5[[#This Row],[ODS Code]],Lookup!A:F,2,FALSE)</f>
        <v>MILLBANK MEDICAL CENTRE</v>
      </c>
      <c r="W290" s="78" t="str">
        <f>VLOOKUP(Table5[[#This Row],[ODS Code]],Lookup!A:G,5,FALSE)</f>
        <v>E87739</v>
      </c>
    </row>
    <row r="291" spans="1:23" x14ac:dyDescent="0.35">
      <c r="A291" s="80">
        <v>45383</v>
      </c>
      <c r="B291" t="s">
        <v>243</v>
      </c>
      <c r="C291" t="s">
        <v>1133</v>
      </c>
      <c r="D291" t="s">
        <v>1129</v>
      </c>
      <c r="E291" t="s">
        <v>854</v>
      </c>
      <c r="F291" s="78">
        <v>270</v>
      </c>
      <c r="G291" s="78">
        <v>794</v>
      </c>
      <c r="H291" s="78">
        <v>20</v>
      </c>
      <c r="I291" s="78">
        <v>60</v>
      </c>
      <c r="J291" s="78">
        <v>124</v>
      </c>
      <c r="K291" s="78">
        <v>356</v>
      </c>
      <c r="L291" s="78">
        <v>77</v>
      </c>
      <c r="M291" s="78">
        <v>230</v>
      </c>
      <c r="N291" s="78">
        <v>29</v>
      </c>
      <c r="O291" s="78">
        <v>88</v>
      </c>
      <c r="P291" s="78">
        <v>20</v>
      </c>
      <c r="Q291" s="78">
        <v>60</v>
      </c>
      <c r="R291" s="79">
        <v>7.407407407407407E-2</v>
      </c>
      <c r="S291" s="79">
        <v>7.5566750629722929E-2</v>
      </c>
      <c r="T291" s="78" t="str">
        <f>VLOOKUP(Table5[[#This Row],[ODS Code]],Lookup!A:D,4,FALSE)</f>
        <v>Central London</v>
      </c>
      <c r="U291" s="78" t="str">
        <f>VLOOKUP(Table5[[#This Row],[ODS Code]],Lookup!A:E,3,FALSE)</f>
        <v>South Westminster Primary Care Network</v>
      </c>
      <c r="V291" s="78" t="str">
        <f>VLOOKUP(Table5[[#This Row],[ODS Code]],Lookup!A:F,2,FALSE)</f>
        <v>PIMLICO HEALTH AT THE MARVEN SURGERY</v>
      </c>
      <c r="W291" s="78" t="str">
        <f>VLOOKUP(Table5[[#This Row],[ODS Code]],Lookup!A:G,5,FALSE)</f>
        <v>E87034</v>
      </c>
    </row>
    <row r="292" spans="1:23" x14ac:dyDescent="0.35">
      <c r="A292" s="80">
        <v>45383</v>
      </c>
      <c r="B292" t="s">
        <v>321</v>
      </c>
      <c r="C292" t="s">
        <v>1134</v>
      </c>
      <c r="D292" t="s">
        <v>1129</v>
      </c>
      <c r="E292" t="s">
        <v>854</v>
      </c>
      <c r="F292" s="78">
        <v>0</v>
      </c>
      <c r="G292" s="78">
        <v>0</v>
      </c>
      <c r="H292" s="78">
        <v>0</v>
      </c>
      <c r="I292" s="78">
        <v>0</v>
      </c>
      <c r="J292" s="78">
        <v>0</v>
      </c>
      <c r="K292" s="78">
        <v>0</v>
      </c>
      <c r="L292" s="78">
        <v>0</v>
      </c>
      <c r="M292" s="78">
        <v>0</v>
      </c>
      <c r="N292" s="78">
        <v>0</v>
      </c>
      <c r="O292" s="78">
        <v>0</v>
      </c>
      <c r="P292" s="78">
        <v>0</v>
      </c>
      <c r="Q292" s="78">
        <v>0</v>
      </c>
      <c r="R292" s="79">
        <v>0</v>
      </c>
      <c r="S292" s="79">
        <v>0</v>
      </c>
      <c r="T292" s="78" t="str">
        <f>VLOOKUP(Table5[[#This Row],[ODS Code]],Lookup!A:D,4,FALSE)</f>
        <v>Central London</v>
      </c>
      <c r="U292" s="78" t="str">
        <f>VLOOKUP(Table5[[#This Row],[ODS Code]],Lookup!A:E,3,FALSE)</f>
        <v>South Westminster Primary Care Network</v>
      </c>
      <c r="V292" s="78" t="str">
        <f>VLOOKUP(Table5[[#This Row],[ODS Code]],Lookup!A:F,2,FALSE)</f>
        <v>THE DOCTOR HICKEY SURGERY</v>
      </c>
      <c r="W292" s="78" t="str">
        <f>VLOOKUP(Table5[[#This Row],[ODS Code]],Lookup!A:G,5,FALSE)</f>
        <v>E87740</v>
      </c>
    </row>
    <row r="293" spans="1:23" x14ac:dyDescent="0.35">
      <c r="A293" s="80">
        <v>45383</v>
      </c>
      <c r="B293" t="s">
        <v>388</v>
      </c>
      <c r="C293" t="s">
        <v>1135</v>
      </c>
      <c r="D293" t="s">
        <v>1129</v>
      </c>
      <c r="E293" t="s">
        <v>854</v>
      </c>
      <c r="F293" s="78">
        <v>0</v>
      </c>
      <c r="G293" s="78">
        <v>0</v>
      </c>
      <c r="H293" s="78">
        <v>0</v>
      </c>
      <c r="I293" s="78">
        <v>0</v>
      </c>
      <c r="J293" s="78">
        <v>0</v>
      </c>
      <c r="K293" s="78">
        <v>0</v>
      </c>
      <c r="L293" s="78">
        <v>0</v>
      </c>
      <c r="M293" s="78">
        <v>0</v>
      </c>
      <c r="N293" s="78">
        <v>0</v>
      </c>
      <c r="O293" s="78">
        <v>0</v>
      </c>
      <c r="P293" s="78">
        <v>0</v>
      </c>
      <c r="Q293" s="78">
        <v>0</v>
      </c>
      <c r="R293" s="79">
        <v>0</v>
      </c>
      <c r="S293" s="79">
        <v>0</v>
      </c>
      <c r="T293" s="78" t="str">
        <f>VLOOKUP(Table5[[#This Row],[ODS Code]],Lookup!A:D,4,FALSE)</f>
        <v>Central London</v>
      </c>
      <c r="U293" s="78" t="str">
        <f>VLOOKUP(Table5[[#This Row],[ODS Code]],Lookup!A:E,3,FALSE)</f>
        <v>South Westminster Primary Care Network</v>
      </c>
      <c r="V293" s="78" t="str">
        <f>VLOOKUP(Table5[[#This Row],[ODS Code]],Lookup!A:F,2,FALSE)</f>
        <v>VICTORIA MEDICAL CENTRE</v>
      </c>
      <c r="W293" s="78" t="str">
        <f>VLOOKUP(Table5[[#This Row],[ODS Code]],Lookup!A:G,5,FALSE)</f>
        <v>E87002</v>
      </c>
    </row>
    <row r="294" spans="1:23" x14ac:dyDescent="0.35">
      <c r="A294" s="80">
        <v>45383</v>
      </c>
      <c r="B294" t="s">
        <v>401</v>
      </c>
      <c r="C294" t="s">
        <v>1136</v>
      </c>
      <c r="D294" t="s">
        <v>1129</v>
      </c>
      <c r="E294" t="s">
        <v>854</v>
      </c>
      <c r="F294" s="78">
        <v>0</v>
      </c>
      <c r="G294" s="78">
        <v>0</v>
      </c>
      <c r="H294" s="78">
        <v>0</v>
      </c>
      <c r="I294" s="78">
        <v>0</v>
      </c>
      <c r="J294" s="78">
        <v>0</v>
      </c>
      <c r="K294" s="78">
        <v>0</v>
      </c>
      <c r="L294" s="78">
        <v>0</v>
      </c>
      <c r="M294" s="78">
        <v>0</v>
      </c>
      <c r="N294" s="78">
        <v>0</v>
      </c>
      <c r="O294" s="78">
        <v>0</v>
      </c>
      <c r="P294" s="78">
        <v>0</v>
      </c>
      <c r="Q294" s="78">
        <v>0</v>
      </c>
      <c r="R294" s="79">
        <v>0</v>
      </c>
      <c r="S294" s="79">
        <v>0</v>
      </c>
      <c r="T294" s="78" t="str">
        <f>VLOOKUP(Table5[[#This Row],[ODS Code]],Lookup!A:D,4,FALSE)</f>
        <v>Central London</v>
      </c>
      <c r="U294" s="78" t="str">
        <f>VLOOKUP(Table5[[#This Row],[ODS Code]],Lookup!A:E,3,FALSE)</f>
        <v>South Westminster Primary Care Network</v>
      </c>
      <c r="V294" s="78" t="str">
        <f>VLOOKUP(Table5[[#This Row],[ODS Code]],Lookup!A:F,2,FALSE)</f>
        <v>WESTMINSTER SCHOOL</v>
      </c>
      <c r="W294" s="78" t="str">
        <f>VLOOKUP(Table5[[#This Row],[ODS Code]],Lookup!A:G,5,FALSE)</f>
        <v>E87691</v>
      </c>
    </row>
    <row r="295" spans="1:23" x14ac:dyDescent="0.35">
      <c r="A295" s="80">
        <v>45383</v>
      </c>
      <c r="B295" t="s">
        <v>102</v>
      </c>
      <c r="C295" t="s">
        <v>1137</v>
      </c>
      <c r="D295" t="s">
        <v>1138</v>
      </c>
      <c r="E295" t="s">
        <v>854</v>
      </c>
      <c r="F295" s="78">
        <v>0</v>
      </c>
      <c r="G295" s="78">
        <v>0</v>
      </c>
      <c r="H295" s="78">
        <v>0</v>
      </c>
      <c r="I295" s="78">
        <v>0</v>
      </c>
      <c r="J295" s="78">
        <v>0</v>
      </c>
      <c r="K295" s="78">
        <v>0</v>
      </c>
      <c r="L295" s="78">
        <v>0</v>
      </c>
      <c r="M295" s="78">
        <v>0</v>
      </c>
      <c r="N295" s="78">
        <v>0</v>
      </c>
      <c r="O295" s="78">
        <v>0</v>
      </c>
      <c r="P295" s="78">
        <v>0</v>
      </c>
      <c r="Q295" s="78">
        <v>0</v>
      </c>
      <c r="R295" s="79">
        <v>0</v>
      </c>
      <c r="S295" s="79">
        <v>0</v>
      </c>
      <c r="T295" s="78" t="str">
        <f>VLOOKUP(Table5[[#This Row],[ODS Code]],Lookup!A:D,4,FALSE)</f>
        <v>Harrow</v>
      </c>
      <c r="U295" s="78" t="str">
        <f>VLOOKUP(Table5[[#This Row],[ODS Code]],Lookup!A:E,3,FALSE)</f>
        <v>Sphere PCN</v>
      </c>
      <c r="V295" s="78" t="str">
        <f>VLOOKUP(Table5[[#This Row],[ODS Code]],Lookup!A:F,2,FALSE)</f>
        <v>ELLIOTT HALL MEDICAL CTR.</v>
      </c>
      <c r="W295" s="78" t="str">
        <f>VLOOKUP(Table5[[#This Row],[ODS Code]],Lookup!A:G,5,FALSE)</f>
        <v>E84061</v>
      </c>
    </row>
    <row r="296" spans="1:23" x14ac:dyDescent="0.35">
      <c r="A296" s="80">
        <v>45383</v>
      </c>
      <c r="B296" t="s">
        <v>126</v>
      </c>
      <c r="C296" t="s">
        <v>1139</v>
      </c>
      <c r="D296" t="s">
        <v>1138</v>
      </c>
      <c r="E296" t="s">
        <v>854</v>
      </c>
      <c r="F296" s="78">
        <v>323</v>
      </c>
      <c r="G296" s="78">
        <v>856</v>
      </c>
      <c r="H296" s="78">
        <v>28</v>
      </c>
      <c r="I296" s="78">
        <v>74</v>
      </c>
      <c r="J296" s="78">
        <v>148</v>
      </c>
      <c r="K296" s="78">
        <v>394</v>
      </c>
      <c r="L296" s="78">
        <v>74</v>
      </c>
      <c r="M296" s="78">
        <v>192</v>
      </c>
      <c r="N296" s="78">
        <v>45</v>
      </c>
      <c r="O296" s="78">
        <v>125</v>
      </c>
      <c r="P296" s="78">
        <v>28</v>
      </c>
      <c r="Q296" s="78">
        <v>71</v>
      </c>
      <c r="R296" s="79">
        <v>8.6687306501547989E-2</v>
      </c>
      <c r="S296" s="79">
        <v>8.2943925233644855E-2</v>
      </c>
      <c r="T296" s="78" t="str">
        <f>VLOOKUP(Table5[[#This Row],[ODS Code]],Lookup!A:D,4,FALSE)</f>
        <v>Harrow</v>
      </c>
      <c r="U296" s="78" t="str">
        <f>VLOOKUP(Table5[[#This Row],[ODS Code]],Lookup!A:E,3,FALSE)</f>
        <v>Sphere PCN</v>
      </c>
      <c r="V296" s="78" t="str">
        <f>VLOOKUP(Table5[[#This Row],[ODS Code]],Lookup!A:F,2,FALSE)</f>
        <v>GP DIRECT</v>
      </c>
      <c r="W296" s="78" t="str">
        <f>VLOOKUP(Table5[[#This Row],[ODS Code]],Lookup!A:G,5,FALSE)</f>
        <v>E84058</v>
      </c>
    </row>
    <row r="297" spans="1:23" x14ac:dyDescent="0.35">
      <c r="A297" s="80">
        <v>45383</v>
      </c>
      <c r="B297" t="s">
        <v>150</v>
      </c>
      <c r="C297" t="s">
        <v>1140</v>
      </c>
      <c r="D297" t="s">
        <v>1138</v>
      </c>
      <c r="E297" t="s">
        <v>854</v>
      </c>
      <c r="F297" s="78">
        <v>70</v>
      </c>
      <c r="G297" s="78">
        <v>135</v>
      </c>
      <c r="H297" s="78">
        <v>2</v>
      </c>
      <c r="I297" s="78">
        <v>4</v>
      </c>
      <c r="J297" s="78">
        <v>37</v>
      </c>
      <c r="K297" s="78">
        <v>73</v>
      </c>
      <c r="L297" s="78">
        <v>16</v>
      </c>
      <c r="M297" s="78">
        <v>31</v>
      </c>
      <c r="N297" s="78">
        <v>13</v>
      </c>
      <c r="O297" s="78">
        <v>24</v>
      </c>
      <c r="P297" s="78">
        <v>2</v>
      </c>
      <c r="Q297" s="78">
        <v>3</v>
      </c>
      <c r="R297" s="79">
        <v>2.8571428571428571E-2</v>
      </c>
      <c r="S297" s="79">
        <v>2.2222222222222223E-2</v>
      </c>
      <c r="T297" s="78" t="str">
        <f>VLOOKUP(Table5[[#This Row],[ODS Code]],Lookup!A:D,4,FALSE)</f>
        <v>Harrow</v>
      </c>
      <c r="U297" s="78" t="str">
        <f>VLOOKUP(Table5[[#This Row],[ODS Code]],Lookup!A:E,3,FALSE)</f>
        <v>Sphere PCN</v>
      </c>
      <c r="V297" s="78" t="str">
        <f>VLOOKUP(Table5[[#This Row],[ODS Code]],Lookup!A:F,2,FALSE)</f>
        <v>HATCH END MEDICAL CENTRE</v>
      </c>
      <c r="W297" s="78" t="str">
        <f>VLOOKUP(Table5[[#This Row],[ODS Code]],Lookup!A:G,5,FALSE)</f>
        <v>E84053</v>
      </c>
    </row>
    <row r="298" spans="1:23" x14ac:dyDescent="0.35">
      <c r="A298" s="80">
        <v>45383</v>
      </c>
      <c r="B298" t="s">
        <v>290</v>
      </c>
      <c r="C298" t="s">
        <v>1141</v>
      </c>
      <c r="D298" t="s">
        <v>1138</v>
      </c>
      <c r="E298" t="s">
        <v>854</v>
      </c>
      <c r="F298" s="78">
        <v>59</v>
      </c>
      <c r="G298" s="78">
        <v>236</v>
      </c>
      <c r="H298" s="78">
        <v>3</v>
      </c>
      <c r="I298" s="78">
        <v>12</v>
      </c>
      <c r="J298" s="78">
        <v>34</v>
      </c>
      <c r="K298" s="78">
        <v>136</v>
      </c>
      <c r="L298" s="78">
        <v>12</v>
      </c>
      <c r="M298" s="78">
        <v>48</v>
      </c>
      <c r="N298" s="78">
        <v>6</v>
      </c>
      <c r="O298" s="78">
        <v>24</v>
      </c>
      <c r="P298" s="78">
        <v>4</v>
      </c>
      <c r="Q298" s="78">
        <v>16</v>
      </c>
      <c r="R298" s="79">
        <v>6.7796610169491525E-2</v>
      </c>
      <c r="S298" s="79">
        <v>6.7796610169491525E-2</v>
      </c>
      <c r="T298" s="78" t="str">
        <f>VLOOKUP(Table5[[#This Row],[ODS Code]],Lookup!A:D,4,FALSE)</f>
        <v>Harrow</v>
      </c>
      <c r="U298" s="78" t="str">
        <f>VLOOKUP(Table5[[#This Row],[ODS Code]],Lookup!A:E,3,FALSE)</f>
        <v>Sphere PCN</v>
      </c>
      <c r="V298" s="78" t="str">
        <f>VLOOKUP(Table5[[#This Row],[ODS Code]],Lookup!A:F,2,FALSE)</f>
        <v>ST. PETER'S MEDICAL CENTRE</v>
      </c>
      <c r="W298" s="78" t="str">
        <f>VLOOKUP(Table5[[#This Row],[ODS Code]],Lookup!A:G,5,FALSE)</f>
        <v>E84693</v>
      </c>
    </row>
    <row r="299" spans="1:23" x14ac:dyDescent="0.35">
      <c r="A299" s="80">
        <v>45383</v>
      </c>
      <c r="B299" t="s">
        <v>298</v>
      </c>
      <c r="C299" t="s">
        <v>1142</v>
      </c>
      <c r="D299" t="s">
        <v>1138</v>
      </c>
      <c r="E299" t="s">
        <v>854</v>
      </c>
      <c r="F299" s="78">
        <v>147</v>
      </c>
      <c r="G299" s="78">
        <v>408</v>
      </c>
      <c r="H299" s="78">
        <v>21</v>
      </c>
      <c r="I299" s="78">
        <v>60</v>
      </c>
      <c r="J299" s="78">
        <v>44</v>
      </c>
      <c r="K299" s="78">
        <v>119</v>
      </c>
      <c r="L299" s="78">
        <v>42</v>
      </c>
      <c r="M299" s="78">
        <v>117</v>
      </c>
      <c r="N299" s="78">
        <v>19</v>
      </c>
      <c r="O299" s="78">
        <v>51</v>
      </c>
      <c r="P299" s="78">
        <v>21</v>
      </c>
      <c r="Q299" s="78">
        <v>61</v>
      </c>
      <c r="R299" s="79">
        <v>0.14285714285714285</v>
      </c>
      <c r="S299" s="79">
        <v>0.14950980392156862</v>
      </c>
      <c r="T299" s="78" t="str">
        <f>VLOOKUP(Table5[[#This Row],[ODS Code]],Lookup!A:D,4,FALSE)</f>
        <v>Harrow</v>
      </c>
      <c r="U299" s="78" t="str">
        <f>VLOOKUP(Table5[[#This Row],[ODS Code]],Lookup!A:E,3,FALSE)</f>
        <v>Sphere PCN</v>
      </c>
      <c r="V299" s="78" t="str">
        <f>VLOOKUP(Table5[[#This Row],[ODS Code]],Lookup!A:F,2,FALSE)</f>
        <v>STREATFIELD HEALTH CENTRE</v>
      </c>
      <c r="W299" s="78" t="str">
        <f>VLOOKUP(Table5[[#This Row],[ODS Code]],Lookup!A:G,5,FALSE)</f>
        <v>E84018</v>
      </c>
    </row>
    <row r="300" spans="1:23" x14ac:dyDescent="0.35">
      <c r="A300" s="80">
        <v>45383</v>
      </c>
      <c r="B300" t="s">
        <v>350</v>
      </c>
      <c r="C300" t="s">
        <v>1143</v>
      </c>
      <c r="D300" t="s">
        <v>1138</v>
      </c>
      <c r="E300" t="s">
        <v>854</v>
      </c>
      <c r="F300" s="78">
        <v>148</v>
      </c>
      <c r="G300" s="78">
        <v>433</v>
      </c>
      <c r="H300" s="78">
        <v>4</v>
      </c>
      <c r="I300" s="78">
        <v>10</v>
      </c>
      <c r="J300" s="78">
        <v>110</v>
      </c>
      <c r="K300" s="78">
        <v>323</v>
      </c>
      <c r="L300" s="78">
        <v>21</v>
      </c>
      <c r="M300" s="78">
        <v>62</v>
      </c>
      <c r="N300" s="78">
        <v>8</v>
      </c>
      <c r="O300" s="78">
        <v>24</v>
      </c>
      <c r="P300" s="78">
        <v>5</v>
      </c>
      <c r="Q300" s="78">
        <v>14</v>
      </c>
      <c r="R300" s="79">
        <v>3.3783783783783786E-2</v>
      </c>
      <c r="S300" s="79">
        <v>3.2332563510392612E-2</v>
      </c>
      <c r="T300" s="78" t="str">
        <f>VLOOKUP(Table5[[#This Row],[ODS Code]],Lookup!A:D,4,FALSE)</f>
        <v>Harrow</v>
      </c>
      <c r="U300" s="78" t="str">
        <f>VLOOKUP(Table5[[#This Row],[ODS Code]],Lookup!A:E,3,FALSE)</f>
        <v>Sphere PCN</v>
      </c>
      <c r="V300" s="78" t="str">
        <f>VLOOKUP(Table5[[#This Row],[ODS Code]],Lookup!A:F,2,FALSE)</f>
        <v>THE NORTHWICK SURGERY</v>
      </c>
      <c r="W300" s="78" t="str">
        <f>VLOOKUP(Table5[[#This Row],[ODS Code]],Lookup!A:G,5,FALSE)</f>
        <v>E84044</v>
      </c>
    </row>
    <row r="301" spans="1:23" x14ac:dyDescent="0.35">
      <c r="A301" s="80">
        <v>45383</v>
      </c>
      <c r="B301" t="s">
        <v>136</v>
      </c>
      <c r="C301" t="s">
        <v>1144</v>
      </c>
      <c r="D301" t="s">
        <v>1145</v>
      </c>
      <c r="E301" t="s">
        <v>854</v>
      </c>
      <c r="F301" s="78">
        <v>0</v>
      </c>
      <c r="G301" s="78">
        <v>0</v>
      </c>
      <c r="H301" s="78">
        <v>0</v>
      </c>
      <c r="I301" s="78">
        <v>0</v>
      </c>
      <c r="J301" s="78">
        <v>0</v>
      </c>
      <c r="K301" s="78">
        <v>0</v>
      </c>
      <c r="L301" s="78">
        <v>0</v>
      </c>
      <c r="M301" s="78">
        <v>0</v>
      </c>
      <c r="N301" s="78">
        <v>0</v>
      </c>
      <c r="O301" s="78">
        <v>0</v>
      </c>
      <c r="P301" s="78">
        <v>0</v>
      </c>
      <c r="Q301" s="78">
        <v>0</v>
      </c>
      <c r="R301" s="79">
        <v>0</v>
      </c>
      <c r="S301" s="79">
        <v>0</v>
      </c>
      <c r="T301" s="78" t="str">
        <f>VLOOKUP(Table5[[#This Row],[ODS Code]],Lookup!A:D,4,FALSE)</f>
        <v>Central London</v>
      </c>
      <c r="U301" s="78" t="str">
        <f>VLOOKUP(Table5[[#This Row],[ODS Code]],Lookup!A:E,3,FALSE)</f>
        <v>St John’s Wood and Maida Vale Network</v>
      </c>
      <c r="V301" s="78" t="str">
        <f>VLOOKUP(Table5[[#This Row],[ODS Code]],Lookup!A:F,2,FALSE)</f>
        <v>LANARK MEDICAL CENTRE</v>
      </c>
      <c r="W301" s="78" t="str">
        <f>VLOOKUP(Table5[[#This Row],[ODS Code]],Lookup!A:G,5,FALSE)</f>
        <v>E87756</v>
      </c>
    </row>
    <row r="302" spans="1:23" x14ac:dyDescent="0.35">
      <c r="A302" s="80">
        <v>45383</v>
      </c>
      <c r="B302" t="s">
        <v>205</v>
      </c>
      <c r="C302" t="s">
        <v>1146</v>
      </c>
      <c r="D302" t="s">
        <v>1145</v>
      </c>
      <c r="E302" t="s">
        <v>854</v>
      </c>
      <c r="F302" s="78">
        <v>297</v>
      </c>
      <c r="G302" s="78">
        <v>594</v>
      </c>
      <c r="H302" s="78">
        <v>32</v>
      </c>
      <c r="I302" s="78">
        <v>64</v>
      </c>
      <c r="J302" s="78">
        <v>141</v>
      </c>
      <c r="K302" s="78">
        <v>282</v>
      </c>
      <c r="L302" s="78">
        <v>77</v>
      </c>
      <c r="M302" s="78">
        <v>154</v>
      </c>
      <c r="N302" s="78">
        <v>24</v>
      </c>
      <c r="O302" s="78">
        <v>48</v>
      </c>
      <c r="P302" s="78">
        <v>23</v>
      </c>
      <c r="Q302" s="78">
        <v>46</v>
      </c>
      <c r="R302" s="79">
        <v>7.7441077441077436E-2</v>
      </c>
      <c r="S302" s="79">
        <v>7.7441077441077436E-2</v>
      </c>
      <c r="T302" s="78" t="str">
        <f>VLOOKUP(Table5[[#This Row],[ODS Code]],Lookup!A:D,4,FALSE)</f>
        <v>Central London</v>
      </c>
      <c r="U302" s="78" t="str">
        <f>VLOOKUP(Table5[[#This Row],[ODS Code]],Lookup!A:E,3,FALSE)</f>
        <v>St John’s Wood and Maida Vale Network</v>
      </c>
      <c r="V302" s="78" t="str">
        <f>VLOOKUP(Table5[[#This Row],[ODS Code]],Lookup!A:F,2,FALSE)</f>
        <v>LITTLE VENICE MEDICAL CENTRE</v>
      </c>
      <c r="W302" s="78" t="str">
        <f>VLOOKUP(Table5[[#This Row],[ODS Code]],Lookup!A:G,5,FALSE)</f>
        <v>E87006</v>
      </c>
    </row>
    <row r="303" spans="1:23" x14ac:dyDescent="0.35">
      <c r="A303" s="80">
        <v>45383</v>
      </c>
      <c r="B303" t="s">
        <v>206</v>
      </c>
      <c r="C303" t="s">
        <v>1147</v>
      </c>
      <c r="D303" t="s">
        <v>1145</v>
      </c>
      <c r="E303" t="s">
        <v>854</v>
      </c>
      <c r="F303" s="78">
        <v>0</v>
      </c>
      <c r="G303" s="78">
        <v>0</v>
      </c>
      <c r="H303" s="78">
        <v>0</v>
      </c>
      <c r="I303" s="78">
        <v>0</v>
      </c>
      <c r="J303" s="78">
        <v>0</v>
      </c>
      <c r="K303" s="78">
        <v>0</v>
      </c>
      <c r="L303" s="78">
        <v>0</v>
      </c>
      <c r="M303" s="78">
        <v>0</v>
      </c>
      <c r="N303" s="78">
        <v>0</v>
      </c>
      <c r="O303" s="78">
        <v>0</v>
      </c>
      <c r="P303" s="78">
        <v>0</v>
      </c>
      <c r="Q303" s="78">
        <v>0</v>
      </c>
      <c r="R303" s="79">
        <v>0</v>
      </c>
      <c r="S303" s="79">
        <v>0</v>
      </c>
      <c r="T303" s="78" t="str">
        <f>VLOOKUP(Table5[[#This Row],[ODS Code]],Lookup!A:D,4,FALSE)</f>
        <v>Central London</v>
      </c>
      <c r="U303" s="78" t="str">
        <f>VLOOKUP(Table5[[#This Row],[ODS Code]],Lookup!A:E,3,FALSE)</f>
        <v>St John’s Wood and Maida Vale Network</v>
      </c>
      <c r="V303" s="78" t="str">
        <f>VLOOKUP(Table5[[#This Row],[ODS Code]],Lookup!A:F,2,FALSE)</f>
        <v>MAIDA VALE MEDICAL CENTRE</v>
      </c>
      <c r="W303" s="78" t="str">
        <f>VLOOKUP(Table5[[#This Row],[ODS Code]],Lookup!A:G,5,FALSE)</f>
        <v>E87010</v>
      </c>
    </row>
    <row r="304" spans="1:23" x14ac:dyDescent="0.35">
      <c r="A304" s="80">
        <v>45383</v>
      </c>
      <c r="B304" t="s">
        <v>285</v>
      </c>
      <c r="C304" t="s">
        <v>1148</v>
      </c>
      <c r="D304" t="s">
        <v>1145</v>
      </c>
      <c r="E304" t="s">
        <v>854</v>
      </c>
      <c r="F304" s="78">
        <v>38</v>
      </c>
      <c r="G304" s="78">
        <v>152</v>
      </c>
      <c r="H304" s="78">
        <v>3</v>
      </c>
      <c r="I304" s="78">
        <v>12</v>
      </c>
      <c r="J304" s="78">
        <v>15</v>
      </c>
      <c r="K304" s="78">
        <v>60</v>
      </c>
      <c r="L304" s="78">
        <v>19</v>
      </c>
      <c r="M304" s="78">
        <v>76</v>
      </c>
      <c r="N304" s="78">
        <v>0</v>
      </c>
      <c r="O304" s="78">
        <v>0</v>
      </c>
      <c r="P304" s="78">
        <v>1</v>
      </c>
      <c r="Q304" s="78">
        <v>4</v>
      </c>
      <c r="R304" s="79">
        <v>2.6315789473684209E-2</v>
      </c>
      <c r="S304" s="79">
        <v>2.6315789473684209E-2</v>
      </c>
      <c r="T304" s="78" t="str">
        <f>VLOOKUP(Table5[[#This Row],[ODS Code]],Lookup!A:D,4,FALSE)</f>
        <v>Central London</v>
      </c>
      <c r="U304" s="78" t="str">
        <f>VLOOKUP(Table5[[#This Row],[ODS Code]],Lookup!A:E,3,FALSE)</f>
        <v>St John’s Wood and Maida Vale Network</v>
      </c>
      <c r="V304" s="78" t="str">
        <f>VLOOKUP(Table5[[#This Row],[ODS Code]],Lookup!A:F,2,FALSE)</f>
        <v>ST JOHNS WOOD MEDICAL PRACTICE</v>
      </c>
      <c r="W304" s="78" t="str">
        <f>VLOOKUP(Table5[[#This Row],[ODS Code]],Lookup!A:G,5,FALSE)</f>
        <v>E87609</v>
      </c>
    </row>
    <row r="305" spans="1:23" x14ac:dyDescent="0.35">
      <c r="A305" s="80">
        <v>45383</v>
      </c>
      <c r="B305" t="s">
        <v>361</v>
      </c>
      <c r="C305" t="s">
        <v>1149</v>
      </c>
      <c r="D305" t="s">
        <v>1145</v>
      </c>
      <c r="E305" t="s">
        <v>854</v>
      </c>
      <c r="F305" s="78">
        <v>2451</v>
      </c>
      <c r="G305" s="78">
        <v>5346</v>
      </c>
      <c r="H305" s="78">
        <v>137</v>
      </c>
      <c r="I305" s="78">
        <v>277</v>
      </c>
      <c r="J305" s="78">
        <v>1250</v>
      </c>
      <c r="K305" s="78">
        <v>2897</v>
      </c>
      <c r="L305" s="78">
        <v>635</v>
      </c>
      <c r="M305" s="78">
        <v>1287</v>
      </c>
      <c r="N305" s="78">
        <v>195</v>
      </c>
      <c r="O305" s="78">
        <v>398</v>
      </c>
      <c r="P305" s="78">
        <v>234</v>
      </c>
      <c r="Q305" s="78">
        <v>487</v>
      </c>
      <c r="R305" s="79">
        <v>9.5471236230110154E-2</v>
      </c>
      <c r="S305" s="79">
        <v>9.1096146651702209E-2</v>
      </c>
      <c r="T305" s="78" t="str">
        <f>VLOOKUP(Table5[[#This Row],[ODS Code]],Lookup!A:D,4,FALSE)</f>
        <v>Central London</v>
      </c>
      <c r="U305" s="78" t="str">
        <f>VLOOKUP(Table5[[#This Row],[ODS Code]],Lookup!A:E,3,FALSE)</f>
        <v>St John’s Wood and Maida Vale Network</v>
      </c>
      <c r="V305" s="78" t="str">
        <f>VLOOKUP(Table5[[#This Row],[ODS Code]],Lookup!A:F,2,FALSE)</f>
        <v>THE RANDOLPH SURGERY</v>
      </c>
      <c r="W305" s="78" t="str">
        <f>VLOOKUP(Table5[[#This Row],[ODS Code]],Lookup!A:G,5,FALSE)</f>
        <v>E87046</v>
      </c>
    </row>
    <row r="306" spans="1:23" x14ac:dyDescent="0.35">
      <c r="A306" s="80">
        <v>45383</v>
      </c>
      <c r="B306" t="s">
        <v>382</v>
      </c>
      <c r="C306" t="s">
        <v>1150</v>
      </c>
      <c r="D306" t="s">
        <v>1145</v>
      </c>
      <c r="E306" t="s">
        <v>854</v>
      </c>
      <c r="F306" s="78">
        <v>0</v>
      </c>
      <c r="G306" s="78">
        <v>0</v>
      </c>
      <c r="H306" s="78">
        <v>0</v>
      </c>
      <c r="I306" s="78">
        <v>0</v>
      </c>
      <c r="J306" s="78">
        <v>0</v>
      </c>
      <c r="K306" s="78">
        <v>0</v>
      </c>
      <c r="L306" s="78">
        <v>0</v>
      </c>
      <c r="M306" s="78">
        <v>0</v>
      </c>
      <c r="N306" s="78">
        <v>0</v>
      </c>
      <c r="O306" s="78">
        <v>0</v>
      </c>
      <c r="P306" s="78">
        <v>0</v>
      </c>
      <c r="Q306" s="78">
        <v>0</v>
      </c>
      <c r="R306" s="79">
        <v>0</v>
      </c>
      <c r="S306" s="79">
        <v>0</v>
      </c>
      <c r="T306" s="78" t="str">
        <f>VLOOKUP(Table5[[#This Row],[ODS Code]],Lookup!A:D,4,FALSE)</f>
        <v>Central London</v>
      </c>
      <c r="U306" s="78" t="str">
        <f>VLOOKUP(Table5[[#This Row],[ODS Code]],Lookup!A:E,3,FALSE)</f>
        <v>St John’s Wood and Maida Vale Network</v>
      </c>
      <c r="V306" s="78" t="str">
        <f>VLOOKUP(Table5[[#This Row],[ODS Code]],Lookup!A:F,2,FALSE)</f>
        <v>THIRD FLOOR LANARK ROAD MEDICAL CENTRE</v>
      </c>
      <c r="W306" s="78" t="str">
        <f>VLOOKUP(Table5[[#This Row],[ODS Code]],Lookup!A:G,5,FALSE)</f>
        <v>E87663</v>
      </c>
    </row>
    <row r="307" spans="1:23" x14ac:dyDescent="0.35">
      <c r="A307" s="80">
        <v>45383</v>
      </c>
      <c r="B307" t="s">
        <v>393</v>
      </c>
      <c r="C307" t="s">
        <v>1151</v>
      </c>
      <c r="D307" t="s">
        <v>1145</v>
      </c>
      <c r="E307" t="s">
        <v>854</v>
      </c>
      <c r="F307" s="78">
        <v>162</v>
      </c>
      <c r="G307" s="78">
        <v>324</v>
      </c>
      <c r="H307" s="78">
        <v>17</v>
      </c>
      <c r="I307" s="78">
        <v>34</v>
      </c>
      <c r="J307" s="78">
        <v>61</v>
      </c>
      <c r="K307" s="78">
        <v>122</v>
      </c>
      <c r="L307" s="78">
        <v>48</v>
      </c>
      <c r="M307" s="78">
        <v>96</v>
      </c>
      <c r="N307" s="78">
        <v>21</v>
      </c>
      <c r="O307" s="78">
        <v>42</v>
      </c>
      <c r="P307" s="78">
        <v>15</v>
      </c>
      <c r="Q307" s="78">
        <v>30</v>
      </c>
      <c r="R307" s="79">
        <v>9.2592592592592587E-2</v>
      </c>
      <c r="S307" s="79">
        <v>9.2592592592592587E-2</v>
      </c>
      <c r="T307" s="78" t="str">
        <f>VLOOKUP(Table5[[#This Row],[ODS Code]],Lookup!A:D,4,FALSE)</f>
        <v>Central London</v>
      </c>
      <c r="U307" s="78" t="str">
        <f>VLOOKUP(Table5[[#This Row],[ODS Code]],Lookup!A:E,3,FALSE)</f>
        <v>St John’s Wood and Maida Vale Network</v>
      </c>
      <c r="V307" s="78" t="str">
        <f>VLOOKUP(Table5[[#This Row],[ODS Code]],Lookup!A:F,2,FALSE)</f>
        <v>WELLINGTON HEALTH CENTRE</v>
      </c>
      <c r="W307" s="78" t="str">
        <f>VLOOKUP(Table5[[#This Row],[ODS Code]],Lookup!A:G,5,FALSE)</f>
        <v>E87754</v>
      </c>
    </row>
    <row r="308" spans="1:23" x14ac:dyDescent="0.35">
      <c r="A308" s="80">
        <v>45383</v>
      </c>
      <c r="B308" t="s">
        <v>38</v>
      </c>
      <c r="C308" t="s">
        <v>1119</v>
      </c>
      <c r="D308" t="s">
        <v>1152</v>
      </c>
      <c r="E308" t="s">
        <v>854</v>
      </c>
      <c r="F308" s="78">
        <v>6213</v>
      </c>
      <c r="G308" s="78">
        <v>18950</v>
      </c>
      <c r="H308" s="78">
        <v>493</v>
      </c>
      <c r="I308" s="78">
        <v>1504</v>
      </c>
      <c r="J308" s="78">
        <v>2332</v>
      </c>
      <c r="K308" s="78">
        <v>7146</v>
      </c>
      <c r="L308" s="78">
        <v>2085</v>
      </c>
      <c r="M308" s="78">
        <v>6347</v>
      </c>
      <c r="N308" s="78">
        <v>591</v>
      </c>
      <c r="O308" s="78">
        <v>1801</v>
      </c>
      <c r="P308" s="78">
        <v>712</v>
      </c>
      <c r="Q308" s="78">
        <v>2152</v>
      </c>
      <c r="R308" s="79">
        <v>0.11459842266215998</v>
      </c>
      <c r="S308" s="79">
        <v>0.11356200527704485</v>
      </c>
      <c r="T308" s="78" t="str">
        <f>VLOOKUP(Table5[[#This Row],[ODS Code]],Lookup!A:D,4,FALSE)</f>
        <v>Hillingdon</v>
      </c>
      <c r="U308" s="78" t="str">
        <f>VLOOKUP(Table5[[#This Row],[ODS Code]],Lookup!A:E,3,FALSE)</f>
        <v>Synergy</v>
      </c>
      <c r="V308" s="78" t="str">
        <f>VLOOKUP(Table5[[#This Row],[ODS Code]],Lookup!A:F,2,FALSE)</f>
        <v>BELMONT MEDICAL CENTRE</v>
      </c>
      <c r="W308" s="78" t="str">
        <f>VLOOKUP(Table5[[#This Row],[ODS Code]],Lookup!A:G,5,FALSE)</f>
        <v>E86009</v>
      </c>
    </row>
    <row r="309" spans="1:23" x14ac:dyDescent="0.35">
      <c r="A309" s="80">
        <v>45383</v>
      </c>
      <c r="B309" t="s">
        <v>51</v>
      </c>
      <c r="C309" t="s">
        <v>1153</v>
      </c>
      <c r="D309" t="s">
        <v>1152</v>
      </c>
      <c r="E309" t="s">
        <v>854</v>
      </c>
      <c r="F309" s="78">
        <v>9488</v>
      </c>
      <c r="G309" s="78">
        <v>28464</v>
      </c>
      <c r="H309" s="78">
        <v>539</v>
      </c>
      <c r="I309" s="78">
        <v>1617</v>
      </c>
      <c r="J309" s="78">
        <v>5510</v>
      </c>
      <c r="K309" s="78">
        <v>16530</v>
      </c>
      <c r="L309" s="78">
        <v>2209</v>
      </c>
      <c r="M309" s="78">
        <v>6627</v>
      </c>
      <c r="N309" s="78">
        <v>593</v>
      </c>
      <c r="O309" s="78">
        <v>1779</v>
      </c>
      <c r="P309" s="78">
        <v>637</v>
      </c>
      <c r="Q309" s="78">
        <v>1911</v>
      </c>
      <c r="R309" s="79">
        <v>6.7137436762225972E-2</v>
      </c>
      <c r="S309" s="79">
        <v>6.7137436762225972E-2</v>
      </c>
      <c r="T309" s="78" t="str">
        <f>VLOOKUP(Table5[[#This Row],[ODS Code]],Lookup!A:D,4,FALSE)</f>
        <v>Hillingdon</v>
      </c>
      <c r="U309" s="78" t="str">
        <f>VLOOKUP(Table5[[#This Row],[ODS Code]],Lookup!A:E,3,FALSE)</f>
        <v>Synergy</v>
      </c>
      <c r="V309" s="78" t="str">
        <f>VLOOKUP(Table5[[#This Row],[ODS Code]],Lookup!A:F,2,FALSE)</f>
        <v>BRUNEL MEDICAL CENTRE</v>
      </c>
      <c r="W309" s="78" t="str">
        <f>VLOOKUP(Table5[[#This Row],[ODS Code]],Lookup!A:G,5,FALSE)</f>
        <v>E86030</v>
      </c>
    </row>
    <row r="310" spans="1:23" x14ac:dyDescent="0.35">
      <c r="A310" s="80">
        <v>45383</v>
      </c>
      <c r="B310" t="s">
        <v>62</v>
      </c>
      <c r="C310" t="s">
        <v>1154</v>
      </c>
      <c r="D310" t="s">
        <v>1152</v>
      </c>
      <c r="E310" t="s">
        <v>854</v>
      </c>
      <c r="F310" s="78">
        <v>10262</v>
      </c>
      <c r="G310" s="78">
        <v>30560</v>
      </c>
      <c r="H310" s="78">
        <v>769</v>
      </c>
      <c r="I310" s="78">
        <v>2302</v>
      </c>
      <c r="J310" s="78">
        <v>4138</v>
      </c>
      <c r="K310" s="78">
        <v>12246</v>
      </c>
      <c r="L310" s="78">
        <v>3121</v>
      </c>
      <c r="M310" s="78">
        <v>9322</v>
      </c>
      <c r="N310" s="78">
        <v>900</v>
      </c>
      <c r="O310" s="78">
        <v>2690</v>
      </c>
      <c r="P310" s="78">
        <v>1334</v>
      </c>
      <c r="Q310" s="78">
        <v>4000</v>
      </c>
      <c r="R310" s="79">
        <v>0.12999415318651336</v>
      </c>
      <c r="S310" s="79">
        <v>0.13089005235602094</v>
      </c>
      <c r="T310" s="78" t="str">
        <f>VLOOKUP(Table5[[#This Row],[ODS Code]],Lookup!A:D,4,FALSE)</f>
        <v>Hillingdon</v>
      </c>
      <c r="U310" s="78" t="str">
        <f>VLOOKUP(Table5[[#This Row],[ODS Code]],Lookup!A:E,3,FALSE)</f>
        <v>Synergy</v>
      </c>
      <c r="V310" s="78" t="str">
        <f>VLOOKUP(Table5[[#This Row],[ODS Code]],Lookup!A:F,2,FALSE)</f>
        <v>CENTRAL UXBRIDGE SURGERY</v>
      </c>
      <c r="W310" s="78" t="str">
        <f>VLOOKUP(Table5[[#This Row],[ODS Code]],Lookup!A:G,5,FALSE)</f>
        <v>E86015</v>
      </c>
    </row>
    <row r="311" spans="1:23" x14ac:dyDescent="0.35">
      <c r="A311" s="80">
        <v>45383</v>
      </c>
      <c r="B311" t="s">
        <v>161</v>
      </c>
      <c r="C311" t="s">
        <v>1155</v>
      </c>
      <c r="D311" t="s">
        <v>1152</v>
      </c>
      <c r="E311" t="s">
        <v>854</v>
      </c>
      <c r="F311" s="78">
        <v>5033</v>
      </c>
      <c r="G311" s="78">
        <v>15099</v>
      </c>
      <c r="H311" s="78">
        <v>446</v>
      </c>
      <c r="I311" s="78">
        <v>1338</v>
      </c>
      <c r="J311" s="78">
        <v>1630</v>
      </c>
      <c r="K311" s="78">
        <v>4890</v>
      </c>
      <c r="L311" s="78">
        <v>1856</v>
      </c>
      <c r="M311" s="78">
        <v>5568</v>
      </c>
      <c r="N311" s="78">
        <v>467</v>
      </c>
      <c r="O311" s="78">
        <v>1401</v>
      </c>
      <c r="P311" s="78">
        <v>634</v>
      </c>
      <c r="Q311" s="78">
        <v>1902</v>
      </c>
      <c r="R311" s="79">
        <v>0.12596860719252931</v>
      </c>
      <c r="S311" s="79">
        <v>0.12596860719252931</v>
      </c>
      <c r="T311" s="78" t="str">
        <f>VLOOKUP(Table5[[#This Row],[ODS Code]],Lookup!A:D,4,FALSE)</f>
        <v>Hillingdon</v>
      </c>
      <c r="U311" s="78" t="str">
        <f>VLOOKUP(Table5[[#This Row],[ODS Code]],Lookup!A:E,3,FALSE)</f>
        <v>Synergy</v>
      </c>
      <c r="V311" s="78" t="str">
        <f>VLOOKUP(Table5[[#This Row],[ODS Code]],Lookup!A:F,2,FALSE)</f>
        <v>HILLINGDON HEALTH CENTRE</v>
      </c>
      <c r="W311" s="78" t="str">
        <f>VLOOKUP(Table5[[#This Row],[ODS Code]],Lookup!A:G,5,FALSE)</f>
        <v>E86036</v>
      </c>
    </row>
    <row r="312" spans="1:23" x14ac:dyDescent="0.35">
      <c r="A312" s="80">
        <v>45383</v>
      </c>
      <c r="B312" t="s">
        <v>52</v>
      </c>
      <c r="C312" t="s">
        <v>1156</v>
      </c>
      <c r="D312" t="s">
        <v>1157</v>
      </c>
      <c r="E312" t="s">
        <v>854</v>
      </c>
      <c r="F312" s="78">
        <v>0</v>
      </c>
      <c r="G312" s="78">
        <v>0</v>
      </c>
      <c r="H312" s="78">
        <v>0</v>
      </c>
      <c r="I312" s="78">
        <v>0</v>
      </c>
      <c r="J312" s="78">
        <v>0</v>
      </c>
      <c r="K312" s="78">
        <v>0</v>
      </c>
      <c r="L312" s="78">
        <v>0</v>
      </c>
      <c r="M312" s="78">
        <v>0</v>
      </c>
      <c r="N312" s="78">
        <v>0</v>
      </c>
      <c r="O312" s="78">
        <v>0</v>
      </c>
      <c r="P312" s="78">
        <v>0</v>
      </c>
      <c r="Q312" s="78">
        <v>0</v>
      </c>
      <c r="R312" s="79">
        <v>0</v>
      </c>
      <c r="S312" s="79">
        <v>0</v>
      </c>
      <c r="T312" s="78" t="str">
        <f>VLOOKUP(Table5[[#This Row],[ODS Code]],Lookup!A:D,4,FALSE)</f>
        <v>Ealing</v>
      </c>
      <c r="U312" s="78" t="str">
        <f>VLOOKUP(Table5[[#This Row],[ODS Code]],Lookup!A:E,3,FALSE)</f>
        <v>The Ealing Network</v>
      </c>
      <c r="V312" s="78" t="str">
        <f>VLOOKUP(Table5[[#This Row],[ODS Code]],Lookup!A:F,2,FALSE)</f>
        <v>BRUNSWICK SURGERY</v>
      </c>
      <c r="W312" s="78" t="str">
        <f>VLOOKUP(Table5[[#This Row],[ODS Code]],Lookup!A:G,5,FALSE)</f>
        <v>E85091</v>
      </c>
    </row>
    <row r="313" spans="1:23" x14ac:dyDescent="0.35">
      <c r="A313" s="80">
        <v>45383</v>
      </c>
      <c r="B313" t="s">
        <v>124</v>
      </c>
      <c r="C313" t="s">
        <v>1158</v>
      </c>
      <c r="D313" t="s">
        <v>1157</v>
      </c>
      <c r="E313" t="s">
        <v>854</v>
      </c>
      <c r="F313" s="78">
        <v>240</v>
      </c>
      <c r="G313" s="78">
        <v>754</v>
      </c>
      <c r="H313" s="78">
        <v>21</v>
      </c>
      <c r="I313" s="78">
        <v>63</v>
      </c>
      <c r="J313" s="78">
        <v>117</v>
      </c>
      <c r="K313" s="78">
        <v>385</v>
      </c>
      <c r="L313" s="78">
        <v>61</v>
      </c>
      <c r="M313" s="78">
        <v>183</v>
      </c>
      <c r="N313" s="78">
        <v>24</v>
      </c>
      <c r="O313" s="78">
        <v>72</v>
      </c>
      <c r="P313" s="78">
        <v>17</v>
      </c>
      <c r="Q313" s="78">
        <v>51</v>
      </c>
      <c r="R313" s="79">
        <v>7.0833333333333331E-2</v>
      </c>
      <c r="S313" s="79">
        <v>6.7639257294429711E-2</v>
      </c>
      <c r="T313" s="78" t="str">
        <f>VLOOKUP(Table5[[#This Row],[ODS Code]],Lookup!A:D,4,FALSE)</f>
        <v>Ealing</v>
      </c>
      <c r="U313" s="78" t="str">
        <f>VLOOKUP(Table5[[#This Row],[ODS Code]],Lookup!A:E,3,FALSE)</f>
        <v>The Ealing Network</v>
      </c>
      <c r="V313" s="78" t="str">
        <f>VLOOKUP(Table5[[#This Row],[ODS Code]],Lookup!A:F,2,FALSE)</f>
        <v>GORDON HOUSE SURGERY</v>
      </c>
      <c r="W313" s="78" t="str">
        <f>VLOOKUP(Table5[[#This Row],[ODS Code]],Lookup!A:G,5,FALSE)</f>
        <v>E85026</v>
      </c>
    </row>
    <row r="314" spans="1:23" x14ac:dyDescent="0.35">
      <c r="A314" s="80">
        <v>45383</v>
      </c>
      <c r="B314" t="s">
        <v>210</v>
      </c>
      <c r="C314" t="s">
        <v>1159</v>
      </c>
      <c r="D314" t="s">
        <v>1157</v>
      </c>
      <c r="E314" t="s">
        <v>854</v>
      </c>
      <c r="F314" s="78">
        <v>0</v>
      </c>
      <c r="G314" s="78">
        <v>0</v>
      </c>
      <c r="H314" s="78">
        <v>0</v>
      </c>
      <c r="I314" s="78">
        <v>0</v>
      </c>
      <c r="J314" s="78">
        <v>0</v>
      </c>
      <c r="K314" s="78">
        <v>0</v>
      </c>
      <c r="L314" s="78">
        <v>0</v>
      </c>
      <c r="M314" s="78">
        <v>0</v>
      </c>
      <c r="N314" s="78">
        <v>0</v>
      </c>
      <c r="O314" s="78">
        <v>0</v>
      </c>
      <c r="P314" s="78">
        <v>0</v>
      </c>
      <c r="Q314" s="78">
        <v>0</v>
      </c>
      <c r="R314" s="79">
        <v>0</v>
      </c>
      <c r="S314" s="79">
        <v>0</v>
      </c>
      <c r="T314" s="78" t="str">
        <f>VLOOKUP(Table5[[#This Row],[ODS Code]],Lookup!A:D,4,FALSE)</f>
        <v>Ealing</v>
      </c>
      <c r="U314" s="78" t="str">
        <f>VLOOKUP(Table5[[#This Row],[ODS Code]],Lookup!A:E,3,FALSE)</f>
        <v>The Ealing Network</v>
      </c>
      <c r="V314" s="78" t="str">
        <f>VLOOKUP(Table5[[#This Row],[ODS Code]],Lookup!A:F,2,FALSE)</f>
        <v>MATTOCK LANE HEALTH CENTRE</v>
      </c>
      <c r="W314" s="78" t="str">
        <f>VLOOKUP(Table5[[#This Row],[ODS Code]],Lookup!A:G,5,FALSE)</f>
        <v>E85726</v>
      </c>
    </row>
    <row r="315" spans="1:23" x14ac:dyDescent="0.35">
      <c r="A315" s="80">
        <v>45383</v>
      </c>
      <c r="B315" t="s">
        <v>256</v>
      </c>
      <c r="C315" t="s">
        <v>1160</v>
      </c>
      <c r="D315" t="s">
        <v>1157</v>
      </c>
      <c r="E315" t="s">
        <v>854</v>
      </c>
      <c r="F315" s="78">
        <v>0</v>
      </c>
      <c r="G315" s="78">
        <v>0</v>
      </c>
      <c r="H315" s="78">
        <v>0</v>
      </c>
      <c r="I315" s="78">
        <v>0</v>
      </c>
      <c r="J315" s="78">
        <v>0</v>
      </c>
      <c r="K315" s="78">
        <v>0</v>
      </c>
      <c r="L315" s="78">
        <v>0</v>
      </c>
      <c r="M315" s="78">
        <v>0</v>
      </c>
      <c r="N315" s="78">
        <v>0</v>
      </c>
      <c r="O315" s="78">
        <v>0</v>
      </c>
      <c r="P315" s="78">
        <v>0</v>
      </c>
      <c r="Q315" s="78">
        <v>0</v>
      </c>
      <c r="R315" s="79">
        <v>0</v>
      </c>
      <c r="S315" s="79">
        <v>0</v>
      </c>
      <c r="T315" s="78" t="str">
        <f>VLOOKUP(Table5[[#This Row],[ODS Code]],Lookup!A:D,4,FALSE)</f>
        <v>Ealing</v>
      </c>
      <c r="U315" s="78" t="str">
        <f>VLOOKUP(Table5[[#This Row],[ODS Code]],Lookup!A:E,3,FALSE)</f>
        <v>The Ealing Network</v>
      </c>
      <c r="V315" s="78" t="str">
        <f>VLOOKUP(Table5[[#This Row],[ODS Code]],Lookup!A:F,2,FALSE)</f>
        <v>QUEENS WALK PRACTICE</v>
      </c>
      <c r="W315" s="78" t="str">
        <f>VLOOKUP(Table5[[#This Row],[ODS Code]],Lookup!A:G,5,FALSE)</f>
        <v>E85057</v>
      </c>
    </row>
    <row r="316" spans="1:23" x14ac:dyDescent="0.35">
      <c r="A316" s="80">
        <v>45383</v>
      </c>
      <c r="B316" t="s">
        <v>306</v>
      </c>
      <c r="C316" t="s">
        <v>1161</v>
      </c>
      <c r="D316" t="s">
        <v>1157</v>
      </c>
      <c r="E316" t="s">
        <v>854</v>
      </c>
      <c r="F316" s="78">
        <v>54</v>
      </c>
      <c r="G316" s="78">
        <v>108</v>
      </c>
      <c r="H316" s="78">
        <v>5</v>
      </c>
      <c r="I316" s="78">
        <v>10</v>
      </c>
      <c r="J316" s="78">
        <v>14</v>
      </c>
      <c r="K316" s="78">
        <v>28</v>
      </c>
      <c r="L316" s="78">
        <v>19</v>
      </c>
      <c r="M316" s="78">
        <v>38</v>
      </c>
      <c r="N316" s="78">
        <v>6</v>
      </c>
      <c r="O316" s="78">
        <v>12</v>
      </c>
      <c r="P316" s="78">
        <v>10</v>
      </c>
      <c r="Q316" s="78">
        <v>20</v>
      </c>
      <c r="R316" s="79">
        <v>0.18518518518518517</v>
      </c>
      <c r="S316" s="79">
        <v>0.18518518518518517</v>
      </c>
      <c r="T316" s="78" t="str">
        <f>VLOOKUP(Table5[[#This Row],[ODS Code]],Lookup!A:D,4,FALSE)</f>
        <v>Ealing</v>
      </c>
      <c r="U316" s="78" t="str">
        <f>VLOOKUP(Table5[[#This Row],[ODS Code]],Lookup!A:E,3,FALSE)</f>
        <v>The Ealing Network</v>
      </c>
      <c r="V316" s="78" t="str">
        <f>VLOOKUP(Table5[[#This Row],[ODS Code]],Lookup!A:F,2,FALSE)</f>
        <v>THE ARGYLE SURGERY</v>
      </c>
      <c r="W316" s="78" t="str">
        <f>VLOOKUP(Table5[[#This Row],[ODS Code]],Lookup!A:G,5,FALSE)</f>
        <v>E85120</v>
      </c>
    </row>
    <row r="317" spans="1:23" x14ac:dyDescent="0.35">
      <c r="A317" s="80">
        <v>45383</v>
      </c>
      <c r="B317" t="s">
        <v>307</v>
      </c>
      <c r="C317" t="s">
        <v>1162</v>
      </c>
      <c r="D317" t="s">
        <v>1157</v>
      </c>
      <c r="E317" t="s">
        <v>854</v>
      </c>
      <c r="F317" s="78">
        <v>0</v>
      </c>
      <c r="G317" s="78">
        <v>0</v>
      </c>
      <c r="H317" s="78">
        <v>0</v>
      </c>
      <c r="I317" s="78">
        <v>0</v>
      </c>
      <c r="J317" s="78">
        <v>0</v>
      </c>
      <c r="K317" s="78">
        <v>0</v>
      </c>
      <c r="L317" s="78">
        <v>0</v>
      </c>
      <c r="M317" s="78">
        <v>0</v>
      </c>
      <c r="N317" s="78">
        <v>0</v>
      </c>
      <c r="O317" s="78">
        <v>0</v>
      </c>
      <c r="P317" s="78">
        <v>0</v>
      </c>
      <c r="Q317" s="78">
        <v>0</v>
      </c>
      <c r="R317" s="79">
        <v>0</v>
      </c>
      <c r="S317" s="79">
        <v>0</v>
      </c>
      <c r="T317" s="78" t="str">
        <f>VLOOKUP(Table5[[#This Row],[ODS Code]],Lookup!A:D,4,FALSE)</f>
        <v>Ealing</v>
      </c>
      <c r="U317" s="78" t="str">
        <f>VLOOKUP(Table5[[#This Row],[ODS Code]],Lookup!A:E,3,FALSE)</f>
        <v>The Ealing Network</v>
      </c>
      <c r="V317" s="78" t="str">
        <f>VLOOKUP(Table5[[#This Row],[ODS Code]],Lookup!A:F,2,FALSE)</f>
        <v>THE AVENUE SURGERY</v>
      </c>
      <c r="W317" s="78" t="str">
        <f>VLOOKUP(Table5[[#This Row],[ODS Code]],Lookup!A:G,5,FALSE)</f>
        <v>E85099</v>
      </c>
    </row>
    <row r="318" spans="1:23" x14ac:dyDescent="0.35">
      <c r="A318" s="80">
        <v>45383</v>
      </c>
      <c r="B318" t="s">
        <v>318</v>
      </c>
      <c r="C318" t="s">
        <v>1163</v>
      </c>
      <c r="D318" t="s">
        <v>1157</v>
      </c>
      <c r="E318" t="s">
        <v>854</v>
      </c>
      <c r="F318" s="78">
        <v>376</v>
      </c>
      <c r="G318" s="78">
        <v>752</v>
      </c>
      <c r="H318" s="78">
        <v>30</v>
      </c>
      <c r="I318" s="78">
        <v>60</v>
      </c>
      <c r="J318" s="78">
        <v>144</v>
      </c>
      <c r="K318" s="78">
        <v>288</v>
      </c>
      <c r="L318" s="78">
        <v>108</v>
      </c>
      <c r="M318" s="78">
        <v>216</v>
      </c>
      <c r="N318" s="78">
        <v>46</v>
      </c>
      <c r="O318" s="78">
        <v>92</v>
      </c>
      <c r="P318" s="78">
        <v>48</v>
      </c>
      <c r="Q318" s="78">
        <v>96</v>
      </c>
      <c r="R318" s="79">
        <v>0.1276595744680851</v>
      </c>
      <c r="S318" s="79">
        <v>0.1276595744680851</v>
      </c>
      <c r="T318" s="78" t="str">
        <f>VLOOKUP(Table5[[#This Row],[ODS Code]],Lookup!A:D,4,FALSE)</f>
        <v>Ealing</v>
      </c>
      <c r="U318" s="78" t="str">
        <f>VLOOKUP(Table5[[#This Row],[ODS Code]],Lookup!A:E,3,FALSE)</f>
        <v>The Ealing Network</v>
      </c>
      <c r="V318" s="78" t="str">
        <f>VLOOKUP(Table5[[#This Row],[ODS Code]],Lookup!A:F,2,FALSE)</f>
        <v>THE CORFTON ROAD SURGERY</v>
      </c>
      <c r="W318" s="78" t="str">
        <f>VLOOKUP(Table5[[#This Row],[ODS Code]],Lookup!A:G,5,FALSE)</f>
        <v>E85123</v>
      </c>
    </row>
    <row r="319" spans="1:23" x14ac:dyDescent="0.35">
      <c r="A319" s="80">
        <v>45383</v>
      </c>
      <c r="B319" t="s">
        <v>319</v>
      </c>
      <c r="C319" t="s">
        <v>1164</v>
      </c>
      <c r="D319" t="s">
        <v>1157</v>
      </c>
      <c r="E319" t="s">
        <v>854</v>
      </c>
      <c r="F319" s="78">
        <v>0</v>
      </c>
      <c r="G319" s="78">
        <v>0</v>
      </c>
      <c r="H319" s="78">
        <v>0</v>
      </c>
      <c r="I319" s="78">
        <v>0</v>
      </c>
      <c r="J319" s="78">
        <v>0</v>
      </c>
      <c r="K319" s="78">
        <v>0</v>
      </c>
      <c r="L319" s="78">
        <v>0</v>
      </c>
      <c r="M319" s="78">
        <v>0</v>
      </c>
      <c r="N319" s="78">
        <v>0</v>
      </c>
      <c r="O319" s="78">
        <v>0</v>
      </c>
      <c r="P319" s="78">
        <v>0</v>
      </c>
      <c r="Q319" s="78">
        <v>0</v>
      </c>
      <c r="R319" s="79">
        <v>0</v>
      </c>
      <c r="S319" s="79">
        <v>0</v>
      </c>
      <c r="T319" s="78" t="str">
        <f>VLOOKUP(Table5[[#This Row],[ODS Code]],Lookup!A:D,4,FALSE)</f>
        <v>Ealing</v>
      </c>
      <c r="U319" s="78" t="str">
        <f>VLOOKUP(Table5[[#This Row],[ODS Code]],Lookup!A:E,3,FALSE)</f>
        <v>The Ealing Network</v>
      </c>
      <c r="V319" s="78" t="str">
        <f>VLOOKUP(Table5[[#This Row],[ODS Code]],Lookup!A:F,2,FALSE)</f>
        <v>CUCKOO LANE HEALTH CENTRE</v>
      </c>
      <c r="W319" s="78" t="str">
        <f>VLOOKUP(Table5[[#This Row],[ODS Code]],Lookup!A:G,5,FALSE)</f>
        <v>E85116</v>
      </c>
    </row>
    <row r="320" spans="1:23" x14ac:dyDescent="0.35">
      <c r="A320" s="80">
        <v>45383</v>
      </c>
      <c r="B320" t="s">
        <v>229</v>
      </c>
      <c r="C320" t="s">
        <v>1165</v>
      </c>
      <c r="D320" t="s">
        <v>1157</v>
      </c>
      <c r="E320" t="s">
        <v>854</v>
      </c>
      <c r="F320" s="78">
        <v>0</v>
      </c>
      <c r="G320" s="78">
        <v>0</v>
      </c>
      <c r="H320" s="78">
        <v>0</v>
      </c>
      <c r="I320" s="78">
        <v>0</v>
      </c>
      <c r="J320" s="78">
        <v>0</v>
      </c>
      <c r="K320" s="78">
        <v>0</v>
      </c>
      <c r="L320" s="78">
        <v>0</v>
      </c>
      <c r="M320" s="78">
        <v>0</v>
      </c>
      <c r="N320" s="78">
        <v>0</v>
      </c>
      <c r="O320" s="78">
        <v>0</v>
      </c>
      <c r="P320" s="78">
        <v>0</v>
      </c>
      <c r="Q320" s="78">
        <v>0</v>
      </c>
      <c r="R320" s="79">
        <v>0</v>
      </c>
      <c r="S320" s="79">
        <v>0</v>
      </c>
      <c r="T320" s="78" t="str">
        <f>VLOOKUP(Table5[[#This Row],[ODS Code]],Lookup!A:D,4,FALSE)</f>
        <v>Ealing</v>
      </c>
      <c r="U320" s="78" t="str">
        <f>VLOOKUP(Table5[[#This Row],[ODS Code]],Lookup!A:E,3,FALSE)</f>
        <v>NULL</v>
      </c>
      <c r="V320" s="78" t="str">
        <f>VLOOKUP(Table5[[#This Row],[ODS Code]],Lookup!A:F,2,FALSE)</f>
        <v>NURSING HOME SERVICES</v>
      </c>
      <c r="W320" s="78" t="str">
        <f>VLOOKUP(Table5[[#This Row],[ODS Code]],Lookup!A:G,5,FALSE)</f>
        <v>Y04225</v>
      </c>
    </row>
    <row r="321" spans="1:23" x14ac:dyDescent="0.35">
      <c r="A321" s="80">
        <v>45383</v>
      </c>
      <c r="B321" t="s">
        <v>1166</v>
      </c>
      <c r="C321" t="s">
        <v>1167</v>
      </c>
      <c r="D321" t="s">
        <v>1168</v>
      </c>
      <c r="E321" t="s">
        <v>854</v>
      </c>
      <c r="F321" s="78">
        <v>0</v>
      </c>
      <c r="G321" s="78">
        <v>0</v>
      </c>
      <c r="H321" s="78">
        <v>0</v>
      </c>
      <c r="I321" s="78">
        <v>0</v>
      </c>
      <c r="J321" s="78">
        <v>0</v>
      </c>
      <c r="K321" s="78">
        <v>0</v>
      </c>
      <c r="L321" s="78">
        <v>0</v>
      </c>
      <c r="M321" s="78">
        <v>0</v>
      </c>
      <c r="N321" s="78">
        <v>0</v>
      </c>
      <c r="O321" s="78">
        <v>0</v>
      </c>
      <c r="P321" s="78">
        <v>0</v>
      </c>
      <c r="Q321" s="78">
        <v>0</v>
      </c>
      <c r="R321" s="79">
        <v>0</v>
      </c>
      <c r="S321" s="79">
        <v>0</v>
      </c>
      <c r="T321" s="78" t="e">
        <f>VLOOKUP(Table5[[#This Row],[ODS Code]],Lookup!A:D,4,FALSE)</f>
        <v>#N/A</v>
      </c>
      <c r="U321" s="78" t="e">
        <f>VLOOKUP(Table5[[#This Row],[ODS Code]],Lookup!A:E,3,FALSE)</f>
        <v>#N/A</v>
      </c>
      <c r="V321" s="78" t="e">
        <f>VLOOKUP(Table5[[#This Row],[ODS Code]],Lookup!A:F,2,FALSE)</f>
        <v>#N/A</v>
      </c>
      <c r="W321" s="78" t="e">
        <f>VLOOKUP(Table5[[#This Row],[ODS Code]],Lookup!A:G,5,FALSE)</f>
        <v>#N/A</v>
      </c>
    </row>
    <row r="322" spans="1:23" x14ac:dyDescent="0.35">
      <c r="A322" s="80">
        <v>45383</v>
      </c>
      <c r="B322" t="s">
        <v>1169</v>
      </c>
      <c r="C322" t="s">
        <v>1170</v>
      </c>
      <c r="D322" t="s">
        <v>1168</v>
      </c>
      <c r="E322" t="s">
        <v>854</v>
      </c>
      <c r="F322" s="78">
        <v>0</v>
      </c>
      <c r="G322" s="78">
        <v>0</v>
      </c>
      <c r="H322" s="78">
        <v>0</v>
      </c>
      <c r="I322" s="78">
        <v>0</v>
      </c>
      <c r="J322" s="78">
        <v>0</v>
      </c>
      <c r="K322" s="78">
        <v>0</v>
      </c>
      <c r="L322" s="78">
        <v>0</v>
      </c>
      <c r="M322" s="78">
        <v>0</v>
      </c>
      <c r="N322" s="78">
        <v>0</v>
      </c>
      <c r="O322" s="78">
        <v>0</v>
      </c>
      <c r="P322" s="78">
        <v>0</v>
      </c>
      <c r="Q322" s="78">
        <v>0</v>
      </c>
      <c r="R322" s="79">
        <v>0</v>
      </c>
      <c r="S322" s="79">
        <v>0</v>
      </c>
      <c r="T322" s="78" t="e">
        <f>VLOOKUP(Table5[[#This Row],[ODS Code]],Lookup!A:D,4,FALSE)</f>
        <v>#N/A</v>
      </c>
      <c r="U322" s="78" t="e">
        <f>VLOOKUP(Table5[[#This Row],[ODS Code]],Lookup!A:E,3,FALSE)</f>
        <v>#N/A</v>
      </c>
      <c r="V322" s="78" t="e">
        <f>VLOOKUP(Table5[[#This Row],[ODS Code]],Lookup!A:F,2,FALSE)</f>
        <v>#N/A</v>
      </c>
      <c r="W322" s="78" t="e">
        <f>VLOOKUP(Table5[[#This Row],[ODS Code]],Lookup!A:G,5,FALSE)</f>
        <v>#N/A</v>
      </c>
    </row>
    <row r="323" spans="1:23" x14ac:dyDescent="0.35">
      <c r="A323" s="80">
        <v>45383</v>
      </c>
      <c r="B323" t="s">
        <v>1171</v>
      </c>
      <c r="C323" t="s">
        <v>1172</v>
      </c>
      <c r="D323" t="s">
        <v>1168</v>
      </c>
      <c r="E323" t="s">
        <v>854</v>
      </c>
      <c r="F323" s="78">
        <v>0</v>
      </c>
      <c r="G323" s="78">
        <v>0</v>
      </c>
      <c r="H323" s="78">
        <v>0</v>
      </c>
      <c r="I323" s="78">
        <v>0</v>
      </c>
      <c r="J323" s="78">
        <v>0</v>
      </c>
      <c r="K323" s="78">
        <v>0</v>
      </c>
      <c r="L323" s="78">
        <v>0</v>
      </c>
      <c r="M323" s="78">
        <v>0</v>
      </c>
      <c r="N323" s="78">
        <v>0</v>
      </c>
      <c r="O323" s="78">
        <v>0</v>
      </c>
      <c r="P323" s="78">
        <v>0</v>
      </c>
      <c r="Q323" s="78">
        <v>0</v>
      </c>
      <c r="R323" s="79">
        <v>0</v>
      </c>
      <c r="S323" s="79">
        <v>0</v>
      </c>
      <c r="T323" s="78" t="e">
        <f>VLOOKUP(Table5[[#This Row],[ODS Code]],Lookup!A:D,4,FALSE)</f>
        <v>#N/A</v>
      </c>
      <c r="U323" s="78" t="e">
        <f>VLOOKUP(Table5[[#This Row],[ODS Code]],Lookup!A:E,3,FALSE)</f>
        <v>#N/A</v>
      </c>
      <c r="V323" s="78" t="e">
        <f>VLOOKUP(Table5[[#This Row],[ODS Code]],Lookup!A:F,2,FALSE)</f>
        <v>#N/A</v>
      </c>
      <c r="W323" s="78" t="e">
        <f>VLOOKUP(Table5[[#This Row],[ODS Code]],Lookup!A:G,5,FALSE)</f>
        <v>#N/A</v>
      </c>
    </row>
    <row r="324" spans="1:23" x14ac:dyDescent="0.35">
      <c r="A324" s="80">
        <v>45383</v>
      </c>
      <c r="B324" t="s">
        <v>74</v>
      </c>
      <c r="C324" t="s">
        <v>1173</v>
      </c>
      <c r="D324" t="s">
        <v>1168</v>
      </c>
      <c r="E324" t="s">
        <v>854</v>
      </c>
      <c r="F324" s="78">
        <v>2898</v>
      </c>
      <c r="G324" s="78">
        <v>8882</v>
      </c>
      <c r="H324" s="78">
        <v>177</v>
      </c>
      <c r="I324" s="78">
        <v>539</v>
      </c>
      <c r="J324" s="78">
        <v>1764</v>
      </c>
      <c r="K324" s="78">
        <v>5408</v>
      </c>
      <c r="L324" s="78">
        <v>560</v>
      </c>
      <c r="M324" s="78">
        <v>1708</v>
      </c>
      <c r="N324" s="78">
        <v>150</v>
      </c>
      <c r="O324" s="78">
        <v>464</v>
      </c>
      <c r="P324" s="78">
        <v>247</v>
      </c>
      <c r="Q324" s="78">
        <v>763</v>
      </c>
      <c r="R324" s="79">
        <v>8.5231193926846097E-2</v>
      </c>
      <c r="S324" s="79">
        <v>8.5904075658635448E-2</v>
      </c>
      <c r="T324" s="78" t="str">
        <f>VLOOKUP(Table5[[#This Row],[ODS Code]],Lookup!A:D,4,FALSE)</f>
        <v>Hillingdon</v>
      </c>
      <c r="U324" s="78" t="str">
        <f>VLOOKUP(Table5[[#This Row],[ODS Code]],Lookup!A:E,3,FALSE)</f>
        <v>NULL</v>
      </c>
      <c r="V324" s="78" t="str">
        <f>VLOOKUP(Table5[[#This Row],[ODS Code]],Lookup!A:F,2,FALSE)</f>
        <v>CHURCH ROAD SURGERY</v>
      </c>
      <c r="W324" s="78" t="str">
        <f>VLOOKUP(Table5[[#This Row],[ODS Code]],Lookup!A:G,5,FALSE)</f>
        <v>E86034</v>
      </c>
    </row>
    <row r="325" spans="1:23" x14ac:dyDescent="0.35">
      <c r="A325" s="80">
        <v>45383</v>
      </c>
      <c r="B325" t="s">
        <v>397</v>
      </c>
      <c r="C325" t="s">
        <v>1175</v>
      </c>
      <c r="D325" t="s">
        <v>1168</v>
      </c>
      <c r="E325" t="s">
        <v>854</v>
      </c>
      <c r="F325" s="78">
        <v>5587</v>
      </c>
      <c r="G325" s="78">
        <v>17117</v>
      </c>
      <c r="H325" s="78">
        <v>293</v>
      </c>
      <c r="I325" s="78">
        <v>902</v>
      </c>
      <c r="J325" s="78">
        <v>3565</v>
      </c>
      <c r="K325" s="78">
        <v>10908</v>
      </c>
      <c r="L325" s="78">
        <v>1097</v>
      </c>
      <c r="M325" s="78">
        <v>3353</v>
      </c>
      <c r="N325" s="78">
        <v>352</v>
      </c>
      <c r="O325" s="78">
        <v>1095</v>
      </c>
      <c r="P325" s="78">
        <v>280</v>
      </c>
      <c r="Q325" s="78">
        <v>859</v>
      </c>
      <c r="R325" s="79">
        <v>5.0116341507069985E-2</v>
      </c>
      <c r="S325" s="79">
        <v>5.0184027574925516E-2</v>
      </c>
      <c r="T325" s="78" t="str">
        <f>VLOOKUP(Table5[[#This Row],[ODS Code]],Lookup!A:D,4,FALSE)</f>
        <v>Hillingdon</v>
      </c>
      <c r="U325" s="78" t="str">
        <f>VLOOKUP(Table5[[#This Row],[ODS Code]],Lookup!A:E,3,FALSE)</f>
        <v>NULL</v>
      </c>
      <c r="V325" s="78" t="str">
        <f>VLOOKUP(Table5[[#This Row],[ODS Code]],Lookup!A:F,2,FALSE)</f>
        <v>WEST LONDON MEDICAL CENTRE</v>
      </c>
      <c r="W325" s="78" t="str">
        <f>VLOOKUP(Table5[[#This Row],[ODS Code]],Lookup!A:G,5,FALSE)</f>
        <v>E86620</v>
      </c>
    </row>
    <row r="326" spans="1:23" x14ac:dyDescent="0.35">
      <c r="A326" s="80">
        <v>45383</v>
      </c>
      <c r="B326" t="s">
        <v>1176</v>
      </c>
      <c r="C326" t="s">
        <v>1177</v>
      </c>
      <c r="D326" t="s">
        <v>1168</v>
      </c>
      <c r="E326" t="s">
        <v>854</v>
      </c>
      <c r="F326" s="78">
        <v>0</v>
      </c>
      <c r="G326" s="78">
        <v>0</v>
      </c>
      <c r="H326" s="78">
        <v>0</v>
      </c>
      <c r="I326" s="78">
        <v>0</v>
      </c>
      <c r="J326" s="78">
        <v>0</v>
      </c>
      <c r="K326" s="78">
        <v>0</v>
      </c>
      <c r="L326" s="78">
        <v>0</v>
      </c>
      <c r="M326" s="78">
        <v>0</v>
      </c>
      <c r="N326" s="78">
        <v>0</v>
      </c>
      <c r="O326" s="78">
        <v>0</v>
      </c>
      <c r="P326" s="78">
        <v>0</v>
      </c>
      <c r="Q326" s="78">
        <v>0</v>
      </c>
      <c r="R326" s="79">
        <v>0</v>
      </c>
      <c r="S326" s="79">
        <v>0</v>
      </c>
      <c r="T326" s="78" t="e">
        <f>VLOOKUP(Table5[[#This Row],[ODS Code]],Lookup!A:D,4,FALSE)</f>
        <v>#N/A</v>
      </c>
      <c r="U326" s="78" t="e">
        <f>VLOOKUP(Table5[[#This Row],[ODS Code]],Lookup!A:E,3,FALSE)</f>
        <v>#N/A</v>
      </c>
      <c r="V326" s="78" t="e">
        <f>VLOOKUP(Table5[[#This Row],[ODS Code]],Lookup!A:F,2,FALSE)</f>
        <v>#N/A</v>
      </c>
      <c r="W326" s="78" t="e">
        <f>VLOOKUP(Table5[[#This Row],[ODS Code]],Lookup!A:G,5,FALSE)</f>
        <v>#N/A</v>
      </c>
    </row>
    <row r="327" spans="1:23" x14ac:dyDescent="0.35">
      <c r="A327" s="80">
        <v>45383</v>
      </c>
      <c r="B327" t="s">
        <v>59</v>
      </c>
      <c r="C327" t="s">
        <v>1178</v>
      </c>
      <c r="D327" t="s">
        <v>1179</v>
      </c>
      <c r="E327" t="s">
        <v>854</v>
      </c>
      <c r="F327" s="78">
        <v>3</v>
      </c>
      <c r="G327" s="78">
        <v>6</v>
      </c>
      <c r="H327" s="78">
        <v>0</v>
      </c>
      <c r="I327" s="78">
        <v>0</v>
      </c>
      <c r="J327" s="78">
        <v>3</v>
      </c>
      <c r="K327" s="78">
        <v>6</v>
      </c>
      <c r="L327" s="78">
        <v>0</v>
      </c>
      <c r="M327" s="78">
        <v>0</v>
      </c>
      <c r="N327" s="78">
        <v>0</v>
      </c>
      <c r="O327" s="78">
        <v>0</v>
      </c>
      <c r="P327" s="78">
        <v>0</v>
      </c>
      <c r="Q327" s="78">
        <v>0</v>
      </c>
      <c r="R327" s="79">
        <v>0</v>
      </c>
      <c r="S327" s="79">
        <v>0</v>
      </c>
      <c r="T327" s="78" t="str">
        <f>VLOOKUP(Table5[[#This Row],[ODS Code]],Lookup!A:D,4,FALSE)</f>
        <v>Central London</v>
      </c>
      <c r="U327" s="78" t="str">
        <f>VLOOKUP(Table5[[#This Row],[ODS Code]],Lookup!A:E,3,FALSE)</f>
        <v>West End and Marylebone Primary Care Network</v>
      </c>
      <c r="V327" s="78" t="str">
        <f>VLOOKUP(Table5[[#This Row],[ODS Code]],Lookup!A:F,2,FALSE)</f>
        <v>CAVENDISH HEALTH CENTRE</v>
      </c>
      <c r="W327" s="78" t="str">
        <f>VLOOKUP(Table5[[#This Row],[ODS Code]],Lookup!A:G,5,FALSE)</f>
        <v>E87745</v>
      </c>
    </row>
    <row r="328" spans="1:23" x14ac:dyDescent="0.35">
      <c r="A328" s="80">
        <v>45383</v>
      </c>
      <c r="B328" t="s">
        <v>81</v>
      </c>
      <c r="C328" t="s">
        <v>1180</v>
      </c>
      <c r="D328" t="s">
        <v>1179</v>
      </c>
      <c r="E328" t="s">
        <v>854</v>
      </c>
      <c r="F328" s="78">
        <v>0</v>
      </c>
      <c r="G328" s="78">
        <v>0</v>
      </c>
      <c r="H328" s="78">
        <v>0</v>
      </c>
      <c r="I328" s="78">
        <v>0</v>
      </c>
      <c r="J328" s="78">
        <v>0</v>
      </c>
      <c r="K328" s="78">
        <v>0</v>
      </c>
      <c r="L328" s="78">
        <v>0</v>
      </c>
      <c r="M328" s="78">
        <v>0</v>
      </c>
      <c r="N328" s="78">
        <v>0</v>
      </c>
      <c r="O328" s="78">
        <v>0</v>
      </c>
      <c r="P328" s="78">
        <v>0</v>
      </c>
      <c r="Q328" s="78">
        <v>0</v>
      </c>
      <c r="R328" s="79">
        <v>0</v>
      </c>
      <c r="S328" s="79">
        <v>0</v>
      </c>
      <c r="T328" s="78" t="str">
        <f>VLOOKUP(Table5[[#This Row],[ODS Code]],Lookup!A:D,4,FALSE)</f>
        <v>Central London</v>
      </c>
      <c r="U328" s="78" t="str">
        <f>VLOOKUP(Table5[[#This Row],[ODS Code]],Lookup!A:E,3,FALSE)</f>
        <v>West End and Marylebone Primary Care Network</v>
      </c>
      <c r="V328" s="78" t="str">
        <f>VLOOKUP(Table5[[#This Row],[ODS Code]],Lookup!A:F,2,FALSE)</f>
        <v>COVENT GARDEN MEDICAL CENTRE</v>
      </c>
      <c r="W328" s="78" t="str">
        <f>VLOOKUP(Table5[[#This Row],[ODS Code]],Lookup!A:G,5,FALSE)</f>
        <v>E87045</v>
      </c>
    </row>
    <row r="329" spans="1:23" x14ac:dyDescent="0.35">
      <c r="A329" s="80">
        <v>45383</v>
      </c>
      <c r="B329" t="s">
        <v>84</v>
      </c>
      <c r="C329" t="s">
        <v>1181</v>
      </c>
      <c r="D329" t="s">
        <v>1179</v>
      </c>
      <c r="E329" t="s">
        <v>854</v>
      </c>
      <c r="F329" s="78">
        <v>0</v>
      </c>
      <c r="G329" s="78">
        <v>0</v>
      </c>
      <c r="H329" s="78">
        <v>0</v>
      </c>
      <c r="I329" s="78">
        <v>0</v>
      </c>
      <c r="J329" s="78">
        <v>0</v>
      </c>
      <c r="K329" s="78">
        <v>0</v>
      </c>
      <c r="L329" s="78">
        <v>0</v>
      </c>
      <c r="M329" s="78">
        <v>0</v>
      </c>
      <c r="N329" s="78">
        <v>0</v>
      </c>
      <c r="O329" s="78">
        <v>0</v>
      </c>
      <c r="P329" s="78">
        <v>0</v>
      </c>
      <c r="Q329" s="78">
        <v>0</v>
      </c>
      <c r="R329" s="79">
        <v>0</v>
      </c>
      <c r="S329" s="79">
        <v>0</v>
      </c>
      <c r="T329" s="78" t="str">
        <f>VLOOKUP(Table5[[#This Row],[ODS Code]],Lookup!A:D,4,FALSE)</f>
        <v>Central London</v>
      </c>
      <c r="U329" s="78" t="str">
        <f>VLOOKUP(Table5[[#This Row],[ODS Code]],Lookup!A:E,3,FALSE)</f>
        <v>West End and Marylebone Primary Care Network</v>
      </c>
      <c r="V329" s="78" t="str">
        <f>VLOOKUP(Table5[[#This Row],[ODS Code]],Lookup!A:F,2,FALSE)</f>
        <v>CRAWFORD STREET SURGERY</v>
      </c>
      <c r="W329" s="78" t="str">
        <f>VLOOKUP(Table5[[#This Row],[ODS Code]],Lookup!A:G,5,FALSE)</f>
        <v>E87070</v>
      </c>
    </row>
    <row r="330" spans="1:23" x14ac:dyDescent="0.35">
      <c r="A330" s="80">
        <v>45383</v>
      </c>
      <c r="B330" t="s">
        <v>113</v>
      </c>
      <c r="C330" t="s">
        <v>1182</v>
      </c>
      <c r="D330" t="s">
        <v>1179</v>
      </c>
      <c r="E330" t="s">
        <v>854</v>
      </c>
      <c r="F330" s="78">
        <v>0</v>
      </c>
      <c r="G330" s="78">
        <v>0</v>
      </c>
      <c r="H330" s="78">
        <v>0</v>
      </c>
      <c r="I330" s="78">
        <v>0</v>
      </c>
      <c r="J330" s="78">
        <v>0</v>
      </c>
      <c r="K330" s="78">
        <v>0</v>
      </c>
      <c r="L330" s="78">
        <v>0</v>
      </c>
      <c r="M330" s="78">
        <v>0</v>
      </c>
      <c r="N330" s="78">
        <v>0</v>
      </c>
      <c r="O330" s="78">
        <v>0</v>
      </c>
      <c r="P330" s="78">
        <v>0</v>
      </c>
      <c r="Q330" s="78">
        <v>0</v>
      </c>
      <c r="R330" s="79">
        <v>0</v>
      </c>
      <c r="S330" s="79">
        <v>0</v>
      </c>
      <c r="T330" s="78" t="str">
        <f>VLOOKUP(Table5[[#This Row],[ODS Code]],Lookup!A:D,4,FALSE)</f>
        <v>Central London</v>
      </c>
      <c r="U330" s="78" t="str">
        <f>VLOOKUP(Table5[[#This Row],[ODS Code]],Lookup!A:E,3,FALSE)</f>
        <v>West End and Marylebone Primary Care Network</v>
      </c>
      <c r="V330" s="78" t="str">
        <f>VLOOKUP(Table5[[#This Row],[ODS Code]],Lookup!A:F,2,FALSE)</f>
        <v>FITZROVIA MEDICAL CENTRE</v>
      </c>
      <c r="W330" s="78" t="str">
        <f>VLOOKUP(Table5[[#This Row],[ODS Code]],Lookup!A:G,5,FALSE)</f>
        <v>E87066</v>
      </c>
    </row>
    <row r="331" spans="1:23" x14ac:dyDescent="0.35">
      <c r="A331" s="80">
        <v>45383</v>
      </c>
      <c r="B331" t="s">
        <v>129</v>
      </c>
      <c r="C331" t="s">
        <v>1183</v>
      </c>
      <c r="D331" t="s">
        <v>1179</v>
      </c>
      <c r="E331" t="s">
        <v>854</v>
      </c>
      <c r="F331" s="78">
        <v>0</v>
      </c>
      <c r="G331" s="78">
        <v>0</v>
      </c>
      <c r="H331" s="78">
        <v>0</v>
      </c>
      <c r="I331" s="78">
        <v>0</v>
      </c>
      <c r="J331" s="78">
        <v>0</v>
      </c>
      <c r="K331" s="78">
        <v>0</v>
      </c>
      <c r="L331" s="78">
        <v>0</v>
      </c>
      <c r="M331" s="78">
        <v>0</v>
      </c>
      <c r="N331" s="78">
        <v>0</v>
      </c>
      <c r="O331" s="78">
        <v>0</v>
      </c>
      <c r="P331" s="78">
        <v>0</v>
      </c>
      <c r="Q331" s="78">
        <v>0</v>
      </c>
      <c r="R331" s="79">
        <v>0</v>
      </c>
      <c r="S331" s="79">
        <v>0</v>
      </c>
      <c r="T331" s="78" t="str">
        <f>VLOOKUP(Table5[[#This Row],[ODS Code]],Lookup!A:D,4,FALSE)</f>
        <v>Central London</v>
      </c>
      <c r="U331" s="78" t="str">
        <f>VLOOKUP(Table5[[#This Row],[ODS Code]],Lookup!A:E,3,FALSE)</f>
        <v>West End and Marylebone Primary Care Network</v>
      </c>
      <c r="V331" s="78" t="str">
        <f>VLOOKUP(Table5[[#This Row],[ODS Code]],Lookup!A:F,2,FALSE)</f>
        <v>GREAT CHAPEL STREET MEDICAL CENTRE</v>
      </c>
      <c r="W331" s="78" t="str">
        <f>VLOOKUP(Table5[[#This Row],[ODS Code]],Lookup!A:G,5,FALSE)</f>
        <v>E87772</v>
      </c>
    </row>
    <row r="332" spans="1:23" x14ac:dyDescent="0.35">
      <c r="A332" s="80">
        <v>45383</v>
      </c>
      <c r="B332" t="s">
        <v>209</v>
      </c>
      <c r="C332" t="s">
        <v>1184</v>
      </c>
      <c r="D332" t="s">
        <v>1179</v>
      </c>
      <c r="E332" t="s">
        <v>854</v>
      </c>
      <c r="F332" s="78">
        <v>0</v>
      </c>
      <c r="G332" s="78">
        <v>0</v>
      </c>
      <c r="H332" s="78">
        <v>0</v>
      </c>
      <c r="I332" s="78">
        <v>0</v>
      </c>
      <c r="J332" s="78">
        <v>0</v>
      </c>
      <c r="K332" s="78">
        <v>0</v>
      </c>
      <c r="L332" s="78">
        <v>0</v>
      </c>
      <c r="M332" s="78">
        <v>0</v>
      </c>
      <c r="N332" s="78">
        <v>0</v>
      </c>
      <c r="O332" s="78">
        <v>0</v>
      </c>
      <c r="P332" s="78">
        <v>0</v>
      </c>
      <c r="Q332" s="78">
        <v>0</v>
      </c>
      <c r="R332" s="79">
        <v>0</v>
      </c>
      <c r="S332" s="79">
        <v>0</v>
      </c>
      <c r="T332" s="78" t="str">
        <f>VLOOKUP(Table5[[#This Row],[ODS Code]],Lookup!A:D,4,FALSE)</f>
        <v>Central London</v>
      </c>
      <c r="U332" s="78" t="str">
        <f>VLOOKUP(Table5[[#This Row],[ODS Code]],Lookup!A:E,3,FALSE)</f>
        <v>West End and Marylebone Primary Care Network</v>
      </c>
      <c r="V332" s="78" t="str">
        <f>VLOOKUP(Table5[[#This Row],[ODS Code]],Lookup!A:F,2,FALSE)</f>
        <v>MARYLEBONE HEALTH CENTRE</v>
      </c>
      <c r="W332" s="78" t="str">
        <f>VLOOKUP(Table5[[#This Row],[ODS Code]],Lookup!A:G,5,FALSE)</f>
        <v>E87737</v>
      </c>
    </row>
    <row r="333" spans="1:23" x14ac:dyDescent="0.35">
      <c r="A333" s="80">
        <v>45383</v>
      </c>
      <c r="B333" t="s">
        <v>211</v>
      </c>
      <c r="C333" t="s">
        <v>1185</v>
      </c>
      <c r="D333" t="s">
        <v>1179</v>
      </c>
      <c r="E333" t="s">
        <v>854</v>
      </c>
      <c r="F333" s="78">
        <v>0</v>
      </c>
      <c r="G333" s="78">
        <v>0</v>
      </c>
      <c r="H333" s="78">
        <v>0</v>
      </c>
      <c r="I333" s="78">
        <v>0</v>
      </c>
      <c r="J333" s="78">
        <v>0</v>
      </c>
      <c r="K333" s="78">
        <v>0</v>
      </c>
      <c r="L333" s="78">
        <v>0</v>
      </c>
      <c r="M333" s="78">
        <v>0</v>
      </c>
      <c r="N333" s="78">
        <v>0</v>
      </c>
      <c r="O333" s="78">
        <v>0</v>
      </c>
      <c r="P333" s="78">
        <v>0</v>
      </c>
      <c r="Q333" s="78">
        <v>0</v>
      </c>
      <c r="R333" s="79">
        <v>0</v>
      </c>
      <c r="S333" s="79">
        <v>0</v>
      </c>
      <c r="T333" s="78" t="str">
        <f>VLOOKUP(Table5[[#This Row],[ODS Code]],Lookup!A:D,4,FALSE)</f>
        <v>Central London</v>
      </c>
      <c r="U333" s="78" t="str">
        <f>VLOOKUP(Table5[[#This Row],[ODS Code]],Lookup!A:E,3,FALSE)</f>
        <v>West End and Marylebone Primary Care Network</v>
      </c>
      <c r="V333" s="78" t="str">
        <f>VLOOKUP(Table5[[#This Row],[ODS Code]],Lookup!A:F,2,FALSE)</f>
        <v>MAYFAIR MEDICAL CENTRE</v>
      </c>
      <c r="W333" s="78" t="str">
        <f>VLOOKUP(Table5[[#This Row],[ODS Code]],Lookup!A:G,5,FALSE)</f>
        <v>E87648</v>
      </c>
    </row>
    <row r="334" spans="1:23" x14ac:dyDescent="0.35">
      <c r="A334" s="80">
        <v>45383</v>
      </c>
      <c r="B334" t="s">
        <v>275</v>
      </c>
      <c r="C334" t="s">
        <v>1186</v>
      </c>
      <c r="D334" t="s">
        <v>1179</v>
      </c>
      <c r="E334" t="s">
        <v>854</v>
      </c>
      <c r="F334" s="78">
        <v>0</v>
      </c>
      <c r="G334" s="78">
        <v>0</v>
      </c>
      <c r="H334" s="78">
        <v>0</v>
      </c>
      <c r="I334" s="78">
        <v>0</v>
      </c>
      <c r="J334" s="78">
        <v>0</v>
      </c>
      <c r="K334" s="78">
        <v>0</v>
      </c>
      <c r="L334" s="78">
        <v>0</v>
      </c>
      <c r="M334" s="78">
        <v>0</v>
      </c>
      <c r="N334" s="78">
        <v>0</v>
      </c>
      <c r="O334" s="78">
        <v>0</v>
      </c>
      <c r="P334" s="78">
        <v>0</v>
      </c>
      <c r="Q334" s="78">
        <v>0</v>
      </c>
      <c r="R334" s="79">
        <v>0</v>
      </c>
      <c r="S334" s="79">
        <v>0</v>
      </c>
      <c r="T334" s="78" t="str">
        <f>VLOOKUP(Table5[[#This Row],[ODS Code]],Lookup!A:D,4,FALSE)</f>
        <v>Central London</v>
      </c>
      <c r="U334" s="78" t="str">
        <f>VLOOKUP(Table5[[#This Row],[ODS Code]],Lookup!A:E,3,FALSE)</f>
        <v>West End and Marylebone Primary Care Network</v>
      </c>
      <c r="V334" s="78" t="str">
        <f>VLOOKUP(Table5[[#This Row],[ODS Code]],Lookup!A:F,2,FALSE)</f>
        <v>SOHO SQUARE SURGERY</v>
      </c>
      <c r="W334" s="78" t="str">
        <f>VLOOKUP(Table5[[#This Row],[ODS Code]],Lookup!A:G,5,FALSE)</f>
        <v>E87069</v>
      </c>
    </row>
    <row r="335" spans="1:23" x14ac:dyDescent="0.35">
      <c r="A335" s="80">
        <v>45383</v>
      </c>
      <c r="B335" t="s">
        <v>276</v>
      </c>
      <c r="C335" t="s">
        <v>1187</v>
      </c>
      <c r="D335" t="s">
        <v>1179</v>
      </c>
      <c r="E335" t="s">
        <v>854</v>
      </c>
      <c r="F335" s="78">
        <v>0</v>
      </c>
      <c r="G335" s="78">
        <v>0</v>
      </c>
      <c r="H335" s="78">
        <v>0</v>
      </c>
      <c r="I335" s="78">
        <v>0</v>
      </c>
      <c r="J335" s="78">
        <v>0</v>
      </c>
      <c r="K335" s="78">
        <v>0</v>
      </c>
      <c r="L335" s="78">
        <v>0</v>
      </c>
      <c r="M335" s="78">
        <v>0</v>
      </c>
      <c r="N335" s="78">
        <v>0</v>
      </c>
      <c r="O335" s="78">
        <v>0</v>
      </c>
      <c r="P335" s="78">
        <v>0</v>
      </c>
      <c r="Q335" s="78">
        <v>0</v>
      </c>
      <c r="R335" s="79">
        <v>0</v>
      </c>
      <c r="S335" s="79">
        <v>0</v>
      </c>
      <c r="T335" s="78" t="str">
        <f>VLOOKUP(Table5[[#This Row],[ODS Code]],Lookup!A:D,4,FALSE)</f>
        <v>Central London</v>
      </c>
      <c r="U335" s="78" t="str">
        <f>VLOOKUP(Table5[[#This Row],[ODS Code]],Lookup!A:E,3,FALSE)</f>
        <v>West End and Marylebone Primary Care Network</v>
      </c>
      <c r="V335" s="78" t="str">
        <f>VLOOKUP(Table5[[#This Row],[ODS Code]],Lookup!A:F,2,FALSE)</f>
        <v>SOHO SQUARE GENERAL PRACTICE</v>
      </c>
      <c r="W335" s="78" t="str">
        <f>VLOOKUP(Table5[[#This Row],[ODS Code]],Lookup!A:G,5,FALSE)</f>
        <v>E87714</v>
      </c>
    </row>
    <row r="336" spans="1:23" x14ac:dyDescent="0.35">
      <c r="A336" s="80">
        <v>45383</v>
      </c>
      <c r="B336" t="s">
        <v>128</v>
      </c>
      <c r="C336" t="s">
        <v>127</v>
      </c>
      <c r="D336" t="s">
        <v>1188</v>
      </c>
      <c r="E336" t="s">
        <v>854</v>
      </c>
      <c r="F336" s="78">
        <v>94</v>
      </c>
      <c r="G336" s="78">
        <v>188</v>
      </c>
      <c r="H336" s="78">
        <v>2</v>
      </c>
      <c r="I336" s="78">
        <v>4</v>
      </c>
      <c r="J336" s="78">
        <v>81</v>
      </c>
      <c r="K336" s="78">
        <v>162</v>
      </c>
      <c r="L336" s="78">
        <v>0</v>
      </c>
      <c r="M336" s="78">
        <v>0</v>
      </c>
      <c r="N336" s="78">
        <v>8</v>
      </c>
      <c r="O336" s="78">
        <v>16</v>
      </c>
      <c r="P336" s="78">
        <v>3</v>
      </c>
      <c r="Q336" s="78">
        <v>6</v>
      </c>
      <c r="R336" s="79">
        <v>3.1914893617021274E-2</v>
      </c>
      <c r="S336" s="79">
        <v>3.1914893617021274E-2</v>
      </c>
      <c r="T336" s="78" t="str">
        <f>VLOOKUP(Table5[[#This Row],[ODS Code]],Lookup!A:D,4,FALSE)</f>
        <v>West London</v>
      </c>
      <c r="U336" s="78" t="str">
        <f>VLOOKUP(Table5[[#This Row],[ODS Code]],Lookup!A:E,3,FALSE)</f>
        <v>West-Hill Health</v>
      </c>
      <c r="V336" s="78" t="str">
        <f>VLOOKUP(Table5[[#This Row],[ODS Code]],Lookup!A:F,2,FALSE)</f>
        <v>Grand Union Health Centre</v>
      </c>
      <c r="W336" s="78" t="str">
        <f>VLOOKUP(Table5[[#This Row],[ODS Code]],Lookup!A:G,5,FALSE)</f>
        <v>E87637</v>
      </c>
    </row>
    <row r="337" spans="1:23" x14ac:dyDescent="0.35">
      <c r="A337" s="80">
        <v>45383</v>
      </c>
      <c r="B337" t="s">
        <v>166</v>
      </c>
      <c r="C337" t="s">
        <v>165</v>
      </c>
      <c r="D337" t="s">
        <v>1188</v>
      </c>
      <c r="E337" t="s">
        <v>854</v>
      </c>
      <c r="F337" s="78">
        <v>0</v>
      </c>
      <c r="G337" s="78">
        <v>0</v>
      </c>
      <c r="H337" s="78">
        <v>0</v>
      </c>
      <c r="I337" s="78">
        <v>0</v>
      </c>
      <c r="J337" s="78">
        <v>0</v>
      </c>
      <c r="K337" s="78">
        <v>0</v>
      </c>
      <c r="L337" s="78">
        <v>0</v>
      </c>
      <c r="M337" s="78">
        <v>0</v>
      </c>
      <c r="N337" s="78">
        <v>0</v>
      </c>
      <c r="O337" s="78">
        <v>0</v>
      </c>
      <c r="P337" s="78">
        <v>0</v>
      </c>
      <c r="Q337" s="78">
        <v>0</v>
      </c>
      <c r="R337" s="79">
        <v>0</v>
      </c>
      <c r="S337" s="79">
        <v>0</v>
      </c>
      <c r="T337" s="78" t="str">
        <f>VLOOKUP(Table5[[#This Row],[ODS Code]],Lookup!A:D,4,FALSE)</f>
        <v>West London</v>
      </c>
      <c r="U337" s="78" t="str">
        <f>VLOOKUP(Table5[[#This Row],[ODS Code]],Lookup!A:E,3,FALSE)</f>
        <v>West-Hill Health</v>
      </c>
      <c r="V337" s="78" t="str">
        <f>VLOOKUP(Table5[[#This Row],[ODS Code]],Lookup!A:F,2,FALSE)</f>
        <v>Holland Park Surgery</v>
      </c>
      <c r="W337" s="78" t="str">
        <f>VLOOKUP(Table5[[#This Row],[ODS Code]],Lookup!A:G,5,FALSE)</f>
        <v>E87016</v>
      </c>
    </row>
    <row r="338" spans="1:23" x14ac:dyDescent="0.35">
      <c r="A338" s="80">
        <v>45383</v>
      </c>
      <c r="B338" t="s">
        <v>199</v>
      </c>
      <c r="C338" t="s">
        <v>198</v>
      </c>
      <c r="D338" t="s">
        <v>1188</v>
      </c>
      <c r="E338" t="s">
        <v>854</v>
      </c>
      <c r="F338" s="78">
        <v>0</v>
      </c>
      <c r="G338" s="78">
        <v>0</v>
      </c>
      <c r="H338" s="78">
        <v>0</v>
      </c>
      <c r="I338" s="78">
        <v>0</v>
      </c>
      <c r="J338" s="78">
        <v>0</v>
      </c>
      <c r="K338" s="78">
        <v>0</v>
      </c>
      <c r="L338" s="78">
        <v>0</v>
      </c>
      <c r="M338" s="78">
        <v>0</v>
      </c>
      <c r="N338" s="78">
        <v>0</v>
      </c>
      <c r="O338" s="78">
        <v>0</v>
      </c>
      <c r="P338" s="78">
        <v>0</v>
      </c>
      <c r="Q338" s="78">
        <v>0</v>
      </c>
      <c r="R338" s="79">
        <v>0</v>
      </c>
      <c r="S338" s="79">
        <v>0</v>
      </c>
      <c r="T338" s="78" t="str">
        <f>VLOOKUP(Table5[[#This Row],[ODS Code]],Lookup!A:D,4,FALSE)</f>
        <v>West London</v>
      </c>
      <c r="U338" s="78" t="str">
        <f>VLOOKUP(Table5[[#This Row],[ODS Code]],Lookup!A:E,3,FALSE)</f>
        <v>West-Hill Health</v>
      </c>
      <c r="V338" s="78" t="str">
        <f>VLOOKUP(Table5[[#This Row],[ODS Code]],Lookup!A:F,2,FALSE)</f>
        <v>Lancaster Gate Medical Centre</v>
      </c>
      <c r="W338" s="78" t="str">
        <f>VLOOKUP(Table5[[#This Row],[ODS Code]],Lookup!A:G,5,FALSE)</f>
        <v>E87722</v>
      </c>
    </row>
    <row r="339" spans="1:23" x14ac:dyDescent="0.35">
      <c r="A339" s="80">
        <v>45383</v>
      </c>
      <c r="B339" t="s">
        <v>227</v>
      </c>
      <c r="C339" t="s">
        <v>226</v>
      </c>
      <c r="D339" t="s">
        <v>1188</v>
      </c>
      <c r="E339" t="s">
        <v>854</v>
      </c>
      <c r="F339" s="78">
        <v>0</v>
      </c>
      <c r="G339" s="78">
        <v>0</v>
      </c>
      <c r="H339" s="78">
        <v>0</v>
      </c>
      <c r="I339" s="78">
        <v>0</v>
      </c>
      <c r="J339" s="78">
        <v>0</v>
      </c>
      <c r="K339" s="78">
        <v>0</v>
      </c>
      <c r="L339" s="78">
        <v>0</v>
      </c>
      <c r="M339" s="78">
        <v>0</v>
      </c>
      <c r="N339" s="78">
        <v>0</v>
      </c>
      <c r="O339" s="78">
        <v>0</v>
      </c>
      <c r="P339" s="78">
        <v>0</v>
      </c>
      <c r="Q339" s="78">
        <v>0</v>
      </c>
      <c r="R339" s="79">
        <v>0</v>
      </c>
      <c r="S339" s="79">
        <v>0</v>
      </c>
      <c r="T339" s="78" t="str">
        <f>VLOOKUP(Table5[[#This Row],[ODS Code]],Lookup!A:D,4,FALSE)</f>
        <v>West London</v>
      </c>
      <c r="U339" s="78" t="str">
        <f>VLOOKUP(Table5[[#This Row],[ODS Code]],Lookup!A:E,3,FALSE)</f>
        <v>West-Hill Health</v>
      </c>
      <c r="V339" s="78" t="str">
        <f>VLOOKUP(Table5[[#This Row],[ODS Code]],Lookup!A:F,2,FALSE)</f>
        <v>North Kensington Medical Centre</v>
      </c>
      <c r="W339" s="78" t="str">
        <f>VLOOKUP(Table5[[#This Row],[ODS Code]],Lookup!A:G,5,FALSE)</f>
        <v>E87003</v>
      </c>
    </row>
    <row r="340" spans="1:23" x14ac:dyDescent="0.35">
      <c r="A340" s="80">
        <v>45383</v>
      </c>
      <c r="B340" t="s">
        <v>245</v>
      </c>
      <c r="C340" t="s">
        <v>1189</v>
      </c>
      <c r="D340" t="s">
        <v>1188</v>
      </c>
      <c r="E340" t="s">
        <v>854</v>
      </c>
      <c r="F340" s="78">
        <v>2440</v>
      </c>
      <c r="G340" s="78">
        <v>7323</v>
      </c>
      <c r="H340" s="78">
        <v>161</v>
      </c>
      <c r="I340" s="78">
        <v>483</v>
      </c>
      <c r="J340" s="78">
        <v>888</v>
      </c>
      <c r="K340" s="78">
        <v>2667</v>
      </c>
      <c r="L340" s="78">
        <v>913</v>
      </c>
      <c r="M340" s="78">
        <v>2739</v>
      </c>
      <c r="N340" s="78">
        <v>265</v>
      </c>
      <c r="O340" s="78">
        <v>795</v>
      </c>
      <c r="P340" s="78">
        <v>213</v>
      </c>
      <c r="Q340" s="78">
        <v>639</v>
      </c>
      <c r="R340" s="79">
        <v>8.7295081967213112E-2</v>
      </c>
      <c r="S340" s="79">
        <v>8.7259319950839825E-2</v>
      </c>
      <c r="T340" s="78" t="str">
        <f>VLOOKUP(Table5[[#This Row],[ODS Code]],Lookup!A:D,4,FALSE)</f>
        <v>West London</v>
      </c>
      <c r="U340" s="78" t="str">
        <f>VLOOKUP(Table5[[#This Row],[ODS Code]],Lookup!A:E,3,FALSE)</f>
        <v>West-Hill Health</v>
      </c>
      <c r="V340" s="78" t="str">
        <f>VLOOKUP(Table5[[#This Row],[ODS Code]],Lookup!A:F,2,FALSE)</f>
        <v>The Portland Road Practice</v>
      </c>
      <c r="W340" s="78" t="str">
        <f>VLOOKUP(Table5[[#This Row],[ODS Code]],Lookup!A:G,5,FALSE)</f>
        <v>E87029</v>
      </c>
    </row>
    <row r="341" spans="1:23" x14ac:dyDescent="0.35">
      <c r="A341" s="80">
        <v>45383</v>
      </c>
      <c r="B341" t="s">
        <v>247</v>
      </c>
      <c r="C341" t="s">
        <v>246</v>
      </c>
      <c r="D341" t="s">
        <v>1188</v>
      </c>
      <c r="E341" t="s">
        <v>854</v>
      </c>
      <c r="F341" s="78">
        <v>0</v>
      </c>
      <c r="G341" s="78">
        <v>0</v>
      </c>
      <c r="H341" s="78">
        <v>0</v>
      </c>
      <c r="I341" s="78">
        <v>0</v>
      </c>
      <c r="J341" s="78">
        <v>0</v>
      </c>
      <c r="K341" s="78">
        <v>0</v>
      </c>
      <c r="L341" s="78">
        <v>0</v>
      </c>
      <c r="M341" s="78">
        <v>0</v>
      </c>
      <c r="N341" s="78">
        <v>0</v>
      </c>
      <c r="O341" s="78">
        <v>0</v>
      </c>
      <c r="P341" s="78">
        <v>0</v>
      </c>
      <c r="Q341" s="78">
        <v>0</v>
      </c>
      <c r="R341" s="79">
        <v>0</v>
      </c>
      <c r="S341" s="79">
        <v>0</v>
      </c>
      <c r="T341" s="78" t="str">
        <f>VLOOKUP(Table5[[#This Row],[ODS Code]],Lookup!A:D,4,FALSE)</f>
        <v>West London</v>
      </c>
      <c r="U341" s="78" t="str">
        <f>VLOOKUP(Table5[[#This Row],[ODS Code]],Lookup!A:E,3,FALSE)</f>
        <v>West-Hill Health</v>
      </c>
      <c r="V341" s="78" t="str">
        <f>VLOOKUP(Table5[[#This Row],[ODS Code]],Lookup!A:F,2,FALSE)</f>
        <v>Portobello Medical Centre</v>
      </c>
      <c r="W341" s="78" t="str">
        <f>VLOOKUP(Table5[[#This Row],[ODS Code]],Lookup!A:G,5,FALSE)</f>
        <v>Y00200</v>
      </c>
    </row>
    <row r="342" spans="1:23" x14ac:dyDescent="0.35">
      <c r="A342" s="80">
        <v>45383</v>
      </c>
      <c r="B342" t="s">
        <v>329</v>
      </c>
      <c r="C342" t="s">
        <v>328</v>
      </c>
      <c r="D342" t="s">
        <v>1188</v>
      </c>
      <c r="E342" t="s">
        <v>854</v>
      </c>
      <c r="F342" s="78">
        <v>0</v>
      </c>
      <c r="G342" s="78">
        <v>0</v>
      </c>
      <c r="H342" s="78">
        <v>0</v>
      </c>
      <c r="I342" s="78">
        <v>0</v>
      </c>
      <c r="J342" s="78">
        <v>0</v>
      </c>
      <c r="K342" s="78">
        <v>0</v>
      </c>
      <c r="L342" s="78">
        <v>0</v>
      </c>
      <c r="M342" s="78">
        <v>0</v>
      </c>
      <c r="N342" s="78">
        <v>0</v>
      </c>
      <c r="O342" s="78">
        <v>0</v>
      </c>
      <c r="P342" s="78">
        <v>0</v>
      </c>
      <c r="Q342" s="78">
        <v>0</v>
      </c>
      <c r="R342" s="79">
        <v>0</v>
      </c>
      <c r="S342" s="79">
        <v>0</v>
      </c>
      <c r="T342" s="78" t="str">
        <f>VLOOKUP(Table5[[#This Row],[ODS Code]],Lookup!A:D,4,FALSE)</f>
        <v>West London</v>
      </c>
      <c r="U342" s="78" t="str">
        <f>VLOOKUP(Table5[[#This Row],[ODS Code]],Lookup!A:E,3,FALSE)</f>
        <v>West-Hill Health</v>
      </c>
      <c r="V342" s="78" t="str">
        <f>VLOOKUP(Table5[[#This Row],[ODS Code]],Lookup!A:F,2,FALSE)</f>
        <v>The Garway Medical Practice</v>
      </c>
      <c r="W342" s="78" t="str">
        <f>VLOOKUP(Table5[[#This Row],[ODS Code]],Lookup!A:G,5,FALSE)</f>
        <v>E87009</v>
      </c>
    </row>
    <row r="343" spans="1:23" x14ac:dyDescent="0.35">
      <c r="A343" s="80">
        <v>45383</v>
      </c>
      <c r="B343" t="s">
        <v>333</v>
      </c>
      <c r="C343" t="s">
        <v>1051</v>
      </c>
      <c r="D343" t="s">
        <v>1188</v>
      </c>
      <c r="E343" t="s">
        <v>854</v>
      </c>
      <c r="F343" s="78">
        <v>24</v>
      </c>
      <c r="G343" s="78">
        <v>96</v>
      </c>
      <c r="H343" s="78">
        <v>3</v>
      </c>
      <c r="I343" s="78">
        <v>12</v>
      </c>
      <c r="J343" s="78">
        <v>14</v>
      </c>
      <c r="K343" s="78">
        <v>56</v>
      </c>
      <c r="L343" s="78">
        <v>5</v>
      </c>
      <c r="M343" s="78">
        <v>20</v>
      </c>
      <c r="N343" s="78">
        <v>1</v>
      </c>
      <c r="O343" s="78">
        <v>4</v>
      </c>
      <c r="P343" s="78">
        <v>1</v>
      </c>
      <c r="Q343" s="78">
        <v>4</v>
      </c>
      <c r="R343" s="79">
        <v>4.1666666666666664E-2</v>
      </c>
      <c r="S343" s="79">
        <v>4.1666666666666664E-2</v>
      </c>
      <c r="T343" s="78" t="str">
        <f>VLOOKUP(Table5[[#This Row],[ODS Code]],Lookup!A:D,4,FALSE)</f>
        <v>West London</v>
      </c>
      <c r="U343" s="78" t="str">
        <f>VLOOKUP(Table5[[#This Row],[ODS Code]],Lookup!A:E,3,FALSE)</f>
        <v>West-Hill Health</v>
      </c>
      <c r="V343" s="78" t="str">
        <f>VLOOKUP(Table5[[#This Row],[ODS Code]],Lookup!A:F,2,FALSE)</f>
        <v>The Golborne Medical Centre (Ramasamy)</v>
      </c>
      <c r="W343" s="78" t="str">
        <f>VLOOKUP(Table5[[#This Row],[ODS Code]],Lookup!A:G,5,FALSE)</f>
        <v>E87024</v>
      </c>
    </row>
    <row r="344" spans="1:23" x14ac:dyDescent="0.35">
      <c r="A344" s="80">
        <v>45383</v>
      </c>
      <c r="B344" t="s">
        <v>354</v>
      </c>
      <c r="C344" t="s">
        <v>353</v>
      </c>
      <c r="D344" t="s">
        <v>1188</v>
      </c>
      <c r="E344" t="s">
        <v>854</v>
      </c>
      <c r="F344" s="78">
        <v>0</v>
      </c>
      <c r="G344" s="78">
        <v>0</v>
      </c>
      <c r="H344" s="78">
        <v>0</v>
      </c>
      <c r="I344" s="78">
        <v>0</v>
      </c>
      <c r="J344" s="78">
        <v>0</v>
      </c>
      <c r="K344" s="78">
        <v>0</v>
      </c>
      <c r="L344" s="78">
        <v>0</v>
      </c>
      <c r="M344" s="78">
        <v>0</v>
      </c>
      <c r="N344" s="78">
        <v>0</v>
      </c>
      <c r="O344" s="78">
        <v>0</v>
      </c>
      <c r="P344" s="78">
        <v>0</v>
      </c>
      <c r="Q344" s="78">
        <v>0</v>
      </c>
      <c r="R344" s="79">
        <v>0</v>
      </c>
      <c r="S344" s="79">
        <v>0</v>
      </c>
      <c r="T344" s="78" t="str">
        <f>VLOOKUP(Table5[[#This Row],[ODS Code]],Lookup!A:D,4,FALSE)</f>
        <v>West London</v>
      </c>
      <c r="U344" s="78" t="str">
        <f>VLOOKUP(Table5[[#This Row],[ODS Code]],Lookup!A:E,3,FALSE)</f>
        <v>West-Hill Health</v>
      </c>
      <c r="V344" s="78" t="str">
        <f>VLOOKUP(Table5[[#This Row],[ODS Code]],Lookup!A:F,2,FALSE)</f>
        <v>The Pembridge Villas Surgery</v>
      </c>
      <c r="W344" s="78" t="str">
        <f>VLOOKUP(Table5[[#This Row],[ODS Code]],Lookup!A:G,5,FALSE)</f>
        <v>E87061</v>
      </c>
    </row>
    <row r="345" spans="1:23" x14ac:dyDescent="0.35">
      <c r="A345" s="80">
        <v>45383</v>
      </c>
      <c r="B345" t="s">
        <v>400</v>
      </c>
      <c r="C345" t="s">
        <v>399</v>
      </c>
      <c r="D345" t="s">
        <v>1188</v>
      </c>
      <c r="E345" t="s">
        <v>854</v>
      </c>
      <c r="F345" s="78">
        <v>0</v>
      </c>
      <c r="G345" s="78">
        <v>0</v>
      </c>
      <c r="H345" s="78">
        <v>0</v>
      </c>
      <c r="I345" s="78">
        <v>0</v>
      </c>
      <c r="J345" s="78">
        <v>0</v>
      </c>
      <c r="K345" s="78">
        <v>0</v>
      </c>
      <c r="L345" s="78">
        <v>0</v>
      </c>
      <c r="M345" s="78">
        <v>0</v>
      </c>
      <c r="N345" s="78">
        <v>0</v>
      </c>
      <c r="O345" s="78">
        <v>0</v>
      </c>
      <c r="P345" s="78">
        <v>0</v>
      </c>
      <c r="Q345" s="78">
        <v>0</v>
      </c>
      <c r="R345" s="79">
        <v>0</v>
      </c>
      <c r="S345" s="79">
        <v>0</v>
      </c>
      <c r="T345" s="78" t="str">
        <f>VLOOKUP(Table5[[#This Row],[ODS Code]],Lookup!A:D,4,FALSE)</f>
        <v>West London</v>
      </c>
      <c r="U345" s="78" t="str">
        <f>VLOOKUP(Table5[[#This Row],[ODS Code]],Lookup!A:E,3,FALSE)</f>
        <v>West-Hill Health</v>
      </c>
      <c r="V345" s="78" t="str">
        <f>VLOOKUP(Table5[[#This Row],[ODS Code]],Lookup!A:F,2,FALSE)</f>
        <v>Westbourne Grove Medical Centre</v>
      </c>
      <c r="W345" s="78" t="str">
        <f>VLOOKUP(Table5[[#This Row],[ODS Code]],Lookup!A:G,5,FALSE)</f>
        <v>E87007</v>
      </c>
    </row>
    <row r="346" spans="1:23" x14ac:dyDescent="0.35">
      <c r="A346" s="80">
        <v>45413</v>
      </c>
      <c r="B346" t="s">
        <v>13</v>
      </c>
      <c r="C346" t="s">
        <v>852</v>
      </c>
      <c r="D346" t="s">
        <v>853</v>
      </c>
      <c r="E346" t="s">
        <v>854</v>
      </c>
      <c r="F346" s="78">
        <v>0</v>
      </c>
      <c r="G346" s="78">
        <v>0</v>
      </c>
      <c r="H346" s="78">
        <v>0</v>
      </c>
      <c r="I346" s="78">
        <v>0</v>
      </c>
      <c r="J346" s="78">
        <v>0</v>
      </c>
      <c r="K346" s="78">
        <v>0</v>
      </c>
      <c r="L346" s="78">
        <v>0</v>
      </c>
      <c r="M346" s="78">
        <v>0</v>
      </c>
      <c r="N346" s="78">
        <v>0</v>
      </c>
      <c r="O346" s="78">
        <v>0</v>
      </c>
      <c r="P346" s="78">
        <v>0</v>
      </c>
      <c r="Q346" s="78">
        <v>0</v>
      </c>
      <c r="R346" s="79">
        <v>0</v>
      </c>
      <c r="S346" s="79">
        <v>0</v>
      </c>
      <c r="T346" s="78" t="str">
        <f>VLOOKUP(Table5[[#This Row],[ODS Code]],Lookup!A:D,4,FALSE)</f>
        <v>Ealing</v>
      </c>
      <c r="U346" s="78" t="str">
        <f>VLOOKUP(Table5[[#This Row],[ODS Code]],Lookup!A:E,3,FALSE)</f>
        <v>Acton</v>
      </c>
      <c r="V346" s="78" t="str">
        <f>VLOOKUP(Table5[[#This Row],[ODS Code]],Lookup!A:F,2,FALSE)</f>
        <v>ACTON LANE MEDICAL CENTRE</v>
      </c>
      <c r="W346" s="78" t="str">
        <f>VLOOKUP(Table5[[#This Row],[ODS Code]],Lookup!A:G,5,FALSE)</f>
        <v>E85687</v>
      </c>
    </row>
    <row r="347" spans="1:23" x14ac:dyDescent="0.35">
      <c r="A347" s="80">
        <v>45413</v>
      </c>
      <c r="B347" t="s">
        <v>14</v>
      </c>
      <c r="C347" t="s">
        <v>855</v>
      </c>
      <c r="D347" t="s">
        <v>853</v>
      </c>
      <c r="E347" t="s">
        <v>854</v>
      </c>
      <c r="F347" s="78">
        <v>0</v>
      </c>
      <c r="G347" s="78">
        <v>0</v>
      </c>
      <c r="H347" s="78">
        <v>0</v>
      </c>
      <c r="I347" s="78">
        <v>0</v>
      </c>
      <c r="J347" s="78">
        <v>0</v>
      </c>
      <c r="K347" s="78">
        <v>0</v>
      </c>
      <c r="L347" s="78">
        <v>0</v>
      </c>
      <c r="M347" s="78">
        <v>0</v>
      </c>
      <c r="N347" s="78">
        <v>0</v>
      </c>
      <c r="O347" s="78">
        <v>0</v>
      </c>
      <c r="P347" s="78">
        <v>0</v>
      </c>
      <c r="Q347" s="78">
        <v>0</v>
      </c>
      <c r="R347" s="79">
        <v>0</v>
      </c>
      <c r="S347" s="79">
        <v>0</v>
      </c>
      <c r="T347" s="78" t="str">
        <f>VLOOKUP(Table5[[#This Row],[ODS Code]],Lookup!A:D,4,FALSE)</f>
        <v>Ealing</v>
      </c>
      <c r="U347" s="78" t="str">
        <f>VLOOKUP(Table5[[#This Row],[ODS Code]],Lookup!A:E,3,FALSE)</f>
        <v>Acton</v>
      </c>
      <c r="V347" s="78" t="str">
        <f>VLOOKUP(Table5[[#This Row],[ODS Code]],Lookup!A:F,2,FALSE)</f>
        <v>ACTON TOWN MEDICAL CENTRE</v>
      </c>
      <c r="W347" s="78" t="str">
        <f>VLOOKUP(Table5[[#This Row],[ODS Code]],Lookup!A:G,5,FALSE)</f>
        <v>E85617</v>
      </c>
    </row>
    <row r="348" spans="1:23" x14ac:dyDescent="0.35">
      <c r="A348" s="80">
        <v>45413</v>
      </c>
      <c r="B348" t="s">
        <v>68</v>
      </c>
      <c r="C348" t="s">
        <v>856</v>
      </c>
      <c r="D348" t="s">
        <v>853</v>
      </c>
      <c r="E348" t="s">
        <v>854</v>
      </c>
      <c r="F348" s="78">
        <v>0</v>
      </c>
      <c r="G348" s="78">
        <v>0</v>
      </c>
      <c r="H348" s="78">
        <v>0</v>
      </c>
      <c r="I348" s="78">
        <v>0</v>
      </c>
      <c r="J348" s="78">
        <v>0</v>
      </c>
      <c r="K348" s="78">
        <v>0</v>
      </c>
      <c r="L348" s="78">
        <v>0</v>
      </c>
      <c r="M348" s="78">
        <v>0</v>
      </c>
      <c r="N348" s="78">
        <v>0</v>
      </c>
      <c r="O348" s="78">
        <v>0</v>
      </c>
      <c r="P348" s="78">
        <v>0</v>
      </c>
      <c r="Q348" s="78">
        <v>0</v>
      </c>
      <c r="R348" s="79">
        <v>0</v>
      </c>
      <c r="S348" s="79">
        <v>0</v>
      </c>
      <c r="T348" s="78" t="str">
        <f>VLOOKUP(Table5[[#This Row],[ODS Code]],Lookup!A:D,4,FALSE)</f>
        <v>Ealing</v>
      </c>
      <c r="U348" s="78" t="str">
        <f>VLOOKUP(Table5[[#This Row],[ODS Code]],Lookup!A:E,3,FALSE)</f>
        <v>Acton</v>
      </c>
      <c r="V348" s="78" t="str">
        <f>VLOOKUP(Table5[[#This Row],[ODS Code]],Lookup!A:F,2,FALSE)</f>
        <v>CHISWICK FAMILY PRACTICE (DR BHATT &amp; SYZCKO)</v>
      </c>
      <c r="W348" s="78" t="str">
        <f>VLOOKUP(Table5[[#This Row],[ODS Code]],Lookup!A:G,5,FALSE)</f>
        <v>E85130</v>
      </c>
    </row>
    <row r="349" spans="1:23" x14ac:dyDescent="0.35">
      <c r="A349" s="80">
        <v>45413</v>
      </c>
      <c r="B349" t="s">
        <v>69</v>
      </c>
      <c r="C349" t="s">
        <v>857</v>
      </c>
      <c r="D349" t="s">
        <v>853</v>
      </c>
      <c r="E349" t="s">
        <v>854</v>
      </c>
      <c r="F349" s="78">
        <v>109</v>
      </c>
      <c r="G349" s="78">
        <v>218</v>
      </c>
      <c r="H349" s="78">
        <v>19</v>
      </c>
      <c r="I349" s="78">
        <v>38</v>
      </c>
      <c r="J349" s="78">
        <v>29</v>
      </c>
      <c r="K349" s="78">
        <v>58</v>
      </c>
      <c r="L349" s="78">
        <v>33</v>
      </c>
      <c r="M349" s="78">
        <v>66</v>
      </c>
      <c r="N349" s="78">
        <v>12</v>
      </c>
      <c r="O349" s="78">
        <v>24</v>
      </c>
      <c r="P349" s="78">
        <v>16</v>
      </c>
      <c r="Q349" s="78">
        <v>32</v>
      </c>
      <c r="R349" s="79">
        <v>0.14678899082568808</v>
      </c>
      <c r="S349" s="79">
        <v>0.14678899082568808</v>
      </c>
      <c r="T349" s="78" t="str">
        <f>VLOOKUP(Table5[[#This Row],[ODS Code]],Lookup!A:D,4,FALSE)</f>
        <v>Ealing</v>
      </c>
      <c r="U349" s="78" t="str">
        <f>VLOOKUP(Table5[[#This Row],[ODS Code]],Lookup!A:E,3,FALSE)</f>
        <v>Acton</v>
      </c>
      <c r="V349" s="78" t="str">
        <f>VLOOKUP(Table5[[#This Row],[ODS Code]],Lookup!A:F,2,FALSE)</f>
        <v>CHISWICK FAMILY PRACTICE (DR O’CONNELL &amp; BENNETT)</v>
      </c>
      <c r="W349" s="78" t="str">
        <f>VLOOKUP(Table5[[#This Row],[ODS Code]],Lookup!A:G,5,FALSE)</f>
        <v>E85075</v>
      </c>
    </row>
    <row r="350" spans="1:23" x14ac:dyDescent="0.35">
      <c r="A350" s="80">
        <v>45413</v>
      </c>
      <c r="B350" t="s">
        <v>78</v>
      </c>
      <c r="C350" t="s">
        <v>858</v>
      </c>
      <c r="D350" t="s">
        <v>853</v>
      </c>
      <c r="E350" t="s">
        <v>854</v>
      </c>
      <c r="F350" s="78">
        <v>0</v>
      </c>
      <c r="G350" s="78">
        <v>0</v>
      </c>
      <c r="H350" s="78">
        <v>0</v>
      </c>
      <c r="I350" s="78">
        <v>0</v>
      </c>
      <c r="J350" s="78">
        <v>0</v>
      </c>
      <c r="K350" s="78">
        <v>0</v>
      </c>
      <c r="L350" s="78">
        <v>0</v>
      </c>
      <c r="M350" s="78">
        <v>0</v>
      </c>
      <c r="N350" s="78">
        <v>0</v>
      </c>
      <c r="O350" s="78">
        <v>0</v>
      </c>
      <c r="P350" s="78">
        <v>0</v>
      </c>
      <c r="Q350" s="78">
        <v>0</v>
      </c>
      <c r="R350" s="79">
        <v>0</v>
      </c>
      <c r="S350" s="79">
        <v>0</v>
      </c>
      <c r="T350" s="78" t="str">
        <f>VLOOKUP(Table5[[#This Row],[ODS Code]],Lookup!A:D,4,FALSE)</f>
        <v>Ealing</v>
      </c>
      <c r="U350" s="78" t="str">
        <f>VLOOKUP(Table5[[#This Row],[ODS Code]],Lookup!A:E,3,FALSE)</f>
        <v>Acton</v>
      </c>
      <c r="V350" s="78" t="str">
        <f>VLOOKUP(Table5[[#This Row],[ODS Code]],Lookup!A:F,2,FALSE)</f>
        <v>CLOISTER ROAD SURGERY</v>
      </c>
      <c r="W350" s="78" t="str">
        <f>VLOOKUP(Table5[[#This Row],[ODS Code]],Lookup!A:G,5,FALSE)</f>
        <v>E85680</v>
      </c>
    </row>
    <row r="351" spans="1:23" x14ac:dyDescent="0.35">
      <c r="A351" s="80">
        <v>45413</v>
      </c>
      <c r="B351" t="s">
        <v>88</v>
      </c>
      <c r="C351" t="s">
        <v>859</v>
      </c>
      <c r="D351" t="s">
        <v>853</v>
      </c>
      <c r="E351" t="s">
        <v>854</v>
      </c>
      <c r="F351" s="78">
        <v>0</v>
      </c>
      <c r="G351" s="78">
        <v>0</v>
      </c>
      <c r="H351" s="78">
        <v>0</v>
      </c>
      <c r="I351" s="78">
        <v>0</v>
      </c>
      <c r="J351" s="78">
        <v>0</v>
      </c>
      <c r="K351" s="78">
        <v>0</v>
      </c>
      <c r="L351" s="78">
        <v>0</v>
      </c>
      <c r="M351" s="78">
        <v>0</v>
      </c>
      <c r="N351" s="78">
        <v>0</v>
      </c>
      <c r="O351" s="78">
        <v>0</v>
      </c>
      <c r="P351" s="78">
        <v>0</v>
      </c>
      <c r="Q351" s="78">
        <v>0</v>
      </c>
      <c r="R351" s="79">
        <v>0</v>
      </c>
      <c r="S351" s="79">
        <v>0</v>
      </c>
      <c r="T351" s="78" t="str">
        <f>VLOOKUP(Table5[[#This Row],[ODS Code]],Lookup!A:D,4,FALSE)</f>
        <v>Ealing</v>
      </c>
      <c r="U351" s="78" t="str">
        <f>VLOOKUP(Table5[[#This Row],[ODS Code]],Lookup!A:E,3,FALSE)</f>
        <v>Acton</v>
      </c>
      <c r="V351" s="78" t="str">
        <f>VLOOKUP(Table5[[#This Row],[ODS Code]],Lookup!A:F,2,FALSE)</f>
        <v>CROWN STREET SURGERY</v>
      </c>
      <c r="W351" s="78" t="str">
        <f>VLOOKUP(Table5[[#This Row],[ODS Code]],Lookup!A:G,5,FALSE)</f>
        <v>E85019</v>
      </c>
    </row>
    <row r="352" spans="1:23" x14ac:dyDescent="0.35">
      <c r="A352" s="80">
        <v>45413</v>
      </c>
      <c r="B352" t="s">
        <v>160</v>
      </c>
      <c r="C352" t="s">
        <v>860</v>
      </c>
      <c r="D352" t="s">
        <v>853</v>
      </c>
      <c r="E352" t="s">
        <v>854</v>
      </c>
      <c r="F352" s="78">
        <v>0</v>
      </c>
      <c r="G352" s="78">
        <v>0</v>
      </c>
      <c r="H352" s="78">
        <v>0</v>
      </c>
      <c r="I352" s="78">
        <v>0</v>
      </c>
      <c r="J352" s="78">
        <v>0</v>
      </c>
      <c r="K352" s="78">
        <v>0</v>
      </c>
      <c r="L352" s="78">
        <v>0</v>
      </c>
      <c r="M352" s="78">
        <v>0</v>
      </c>
      <c r="N352" s="78">
        <v>0</v>
      </c>
      <c r="O352" s="78">
        <v>0</v>
      </c>
      <c r="P352" s="78">
        <v>0</v>
      </c>
      <c r="Q352" s="78">
        <v>0</v>
      </c>
      <c r="R352" s="79">
        <v>0</v>
      </c>
      <c r="S352" s="79">
        <v>0</v>
      </c>
      <c r="T352" s="78" t="str">
        <f>VLOOKUP(Table5[[#This Row],[ODS Code]],Lookup!A:D,4,FALSE)</f>
        <v>Ealing</v>
      </c>
      <c r="U352" s="78" t="str">
        <f>VLOOKUP(Table5[[#This Row],[ODS Code]],Lookup!A:E,3,FALSE)</f>
        <v>Acton</v>
      </c>
      <c r="V352" s="78" t="str">
        <f>VLOOKUP(Table5[[#This Row],[ODS Code]],Lookup!A:F,2,FALSE)</f>
        <v>HILLCREST SURGERY</v>
      </c>
      <c r="W352" s="78" t="str">
        <f>VLOOKUP(Table5[[#This Row],[ODS Code]],Lookup!A:G,5,FALSE)</f>
        <v>E85028</v>
      </c>
    </row>
    <row r="353" spans="1:23" x14ac:dyDescent="0.35">
      <c r="A353" s="80">
        <v>45413</v>
      </c>
      <c r="B353" t="s">
        <v>304</v>
      </c>
      <c r="C353" t="s">
        <v>861</v>
      </c>
      <c r="D353" t="s">
        <v>853</v>
      </c>
      <c r="E353" t="s">
        <v>854</v>
      </c>
      <c r="F353" s="78">
        <v>0</v>
      </c>
      <c r="G353" s="78">
        <v>0</v>
      </c>
      <c r="H353" s="78">
        <v>0</v>
      </c>
      <c r="I353" s="78">
        <v>0</v>
      </c>
      <c r="J353" s="78">
        <v>0</v>
      </c>
      <c r="K353" s="78">
        <v>0</v>
      </c>
      <c r="L353" s="78">
        <v>0</v>
      </c>
      <c r="M353" s="78">
        <v>0</v>
      </c>
      <c r="N353" s="78">
        <v>0</v>
      </c>
      <c r="O353" s="78">
        <v>0</v>
      </c>
      <c r="P353" s="78">
        <v>0</v>
      </c>
      <c r="Q353" s="78">
        <v>0</v>
      </c>
      <c r="R353" s="79">
        <v>0</v>
      </c>
      <c r="S353" s="79">
        <v>0</v>
      </c>
      <c r="T353" s="78" t="str">
        <f>VLOOKUP(Table5[[#This Row],[ODS Code]],Lookup!A:D,4,FALSE)</f>
        <v>Ealing</v>
      </c>
      <c r="U353" s="78" t="str">
        <f>VLOOKUP(Table5[[#This Row],[ODS Code]],Lookup!A:E,3,FALSE)</f>
        <v>Acton</v>
      </c>
      <c r="V353" s="78" t="str">
        <f>VLOOKUP(Table5[[#This Row],[ODS Code]],Lookup!A:F,2,FALSE)</f>
        <v>THE ACTON HEALTH CENTRE</v>
      </c>
      <c r="W353" s="78" t="str">
        <f>VLOOKUP(Table5[[#This Row],[ODS Code]],Lookup!A:G,5,FALSE)</f>
        <v>E85109</v>
      </c>
    </row>
    <row r="354" spans="1:23" x14ac:dyDescent="0.35">
      <c r="A354" s="80">
        <v>45413</v>
      </c>
      <c r="B354" t="s">
        <v>309</v>
      </c>
      <c r="C354" t="s">
        <v>862</v>
      </c>
      <c r="D354" t="s">
        <v>853</v>
      </c>
      <c r="E354" t="s">
        <v>854</v>
      </c>
      <c r="F354" s="78">
        <v>461</v>
      </c>
      <c r="G354" s="78">
        <v>1383</v>
      </c>
      <c r="H354" s="78">
        <v>46</v>
      </c>
      <c r="I354" s="78">
        <v>138</v>
      </c>
      <c r="J354" s="78">
        <v>117</v>
      </c>
      <c r="K354" s="78">
        <v>351</v>
      </c>
      <c r="L354" s="78">
        <v>183</v>
      </c>
      <c r="M354" s="78">
        <v>549</v>
      </c>
      <c r="N354" s="78">
        <v>69</v>
      </c>
      <c r="O354" s="78">
        <v>207</v>
      </c>
      <c r="P354" s="78">
        <v>46</v>
      </c>
      <c r="Q354" s="78">
        <v>138</v>
      </c>
      <c r="R354" s="79">
        <v>9.9783080260303691E-2</v>
      </c>
      <c r="S354" s="79">
        <v>9.9783080260303691E-2</v>
      </c>
      <c r="T354" s="78" t="str">
        <f>VLOOKUP(Table5[[#This Row],[ODS Code]],Lookup!A:D,4,FALSE)</f>
        <v>Ealing</v>
      </c>
      <c r="U354" s="78" t="str">
        <f>VLOOKUP(Table5[[#This Row],[ODS Code]],Lookup!A:E,3,FALSE)</f>
        <v>Acton</v>
      </c>
      <c r="V354" s="78" t="str">
        <f>VLOOKUP(Table5[[#This Row],[ODS Code]],Lookup!A:F,2,FALSE)</f>
        <v>THE BEDFORD PARK SURGERY</v>
      </c>
      <c r="W354" s="78" t="str">
        <f>VLOOKUP(Table5[[#This Row],[ODS Code]],Lookup!A:G,5,FALSE)</f>
        <v>E85066</v>
      </c>
    </row>
    <row r="355" spans="1:23" x14ac:dyDescent="0.35">
      <c r="A355" s="80">
        <v>45413</v>
      </c>
      <c r="B355" t="s">
        <v>310</v>
      </c>
      <c r="C355" t="s">
        <v>863</v>
      </c>
      <c r="D355" t="s">
        <v>853</v>
      </c>
      <c r="E355" t="s">
        <v>854</v>
      </c>
      <c r="F355" s="78">
        <v>453</v>
      </c>
      <c r="G355" s="78">
        <v>1468</v>
      </c>
      <c r="H355" s="78">
        <v>27</v>
      </c>
      <c r="I355" s="78">
        <v>94</v>
      </c>
      <c r="J355" s="78">
        <v>264</v>
      </c>
      <c r="K355" s="78">
        <v>839</v>
      </c>
      <c r="L355" s="78">
        <v>107</v>
      </c>
      <c r="M355" s="78">
        <v>347</v>
      </c>
      <c r="N355" s="78">
        <v>28</v>
      </c>
      <c r="O355" s="78">
        <v>101</v>
      </c>
      <c r="P355" s="78">
        <v>27</v>
      </c>
      <c r="Q355" s="78">
        <v>87</v>
      </c>
      <c r="R355" s="79">
        <v>5.9602649006622516E-2</v>
      </c>
      <c r="S355" s="79">
        <v>5.9264305177111717E-2</v>
      </c>
      <c r="T355" s="78" t="str">
        <f>VLOOKUP(Table5[[#This Row],[ODS Code]],Lookup!A:D,4,FALSE)</f>
        <v>Ealing</v>
      </c>
      <c r="U355" s="78" t="str">
        <f>VLOOKUP(Table5[[#This Row],[ODS Code]],Lookup!A:E,3,FALSE)</f>
        <v>Acton</v>
      </c>
      <c r="V355" s="78" t="str">
        <f>VLOOKUP(Table5[[#This Row],[ODS Code]],Lookup!A:F,2,FALSE)</f>
        <v>THE BOILEAU ROAD SURGERY</v>
      </c>
      <c r="W355" s="78" t="str">
        <f>VLOOKUP(Table5[[#This Row],[ODS Code]],Lookup!A:G,5,FALSE)</f>
        <v>E85694</v>
      </c>
    </row>
    <row r="356" spans="1:23" x14ac:dyDescent="0.35">
      <c r="A356" s="80">
        <v>45413</v>
      </c>
      <c r="B356" t="s">
        <v>315</v>
      </c>
      <c r="C356" t="s">
        <v>864</v>
      </c>
      <c r="D356" t="s">
        <v>853</v>
      </c>
      <c r="E356" t="s">
        <v>854</v>
      </c>
      <c r="F356" s="78">
        <v>0</v>
      </c>
      <c r="G356" s="78">
        <v>0</v>
      </c>
      <c r="H356" s="78">
        <v>0</v>
      </c>
      <c r="I356" s="78">
        <v>0</v>
      </c>
      <c r="J356" s="78">
        <v>0</v>
      </c>
      <c r="K356" s="78">
        <v>0</v>
      </c>
      <c r="L356" s="78">
        <v>0</v>
      </c>
      <c r="M356" s="78">
        <v>0</v>
      </c>
      <c r="N356" s="78">
        <v>0</v>
      </c>
      <c r="O356" s="78">
        <v>0</v>
      </c>
      <c r="P356" s="78">
        <v>0</v>
      </c>
      <c r="Q356" s="78">
        <v>0</v>
      </c>
      <c r="R356" s="79">
        <v>0</v>
      </c>
      <c r="S356" s="79">
        <v>0</v>
      </c>
      <c r="T356" s="78" t="str">
        <f>VLOOKUP(Table5[[#This Row],[ODS Code]],Lookup!A:D,4,FALSE)</f>
        <v>Ealing</v>
      </c>
      <c r="U356" s="78" t="str">
        <f>VLOOKUP(Table5[[#This Row],[ODS Code]],Lookup!A:E,3,FALSE)</f>
        <v>Acton</v>
      </c>
      <c r="V356" s="78" t="str">
        <f>VLOOKUP(Table5[[#This Row],[ODS Code]],Lookup!A:F,2,FALSE)</f>
        <v>CHURCHFIELD SURGERY</v>
      </c>
      <c r="W356" s="78" t="str">
        <f>VLOOKUP(Table5[[#This Row],[ODS Code]],Lookup!A:G,5,FALSE)</f>
        <v>E85640</v>
      </c>
    </row>
    <row r="357" spans="1:23" x14ac:dyDescent="0.35">
      <c r="A357" s="80">
        <v>45413</v>
      </c>
      <c r="B357" t="s">
        <v>337</v>
      </c>
      <c r="C357" t="s">
        <v>865</v>
      </c>
      <c r="D357" t="s">
        <v>853</v>
      </c>
      <c r="E357" t="s">
        <v>854</v>
      </c>
      <c r="F357" s="78">
        <v>0</v>
      </c>
      <c r="G357" s="78">
        <v>0</v>
      </c>
      <c r="H357" s="78">
        <v>0</v>
      </c>
      <c r="I357" s="78">
        <v>0</v>
      </c>
      <c r="J357" s="78">
        <v>0</v>
      </c>
      <c r="K357" s="78">
        <v>0</v>
      </c>
      <c r="L357" s="78">
        <v>0</v>
      </c>
      <c r="M357" s="78">
        <v>0</v>
      </c>
      <c r="N357" s="78">
        <v>0</v>
      </c>
      <c r="O357" s="78">
        <v>0</v>
      </c>
      <c r="P357" s="78">
        <v>0</v>
      </c>
      <c r="Q357" s="78">
        <v>0</v>
      </c>
      <c r="R357" s="79">
        <v>0</v>
      </c>
      <c r="S357" s="79">
        <v>0</v>
      </c>
      <c r="T357" s="78" t="str">
        <f>VLOOKUP(Table5[[#This Row],[ODS Code]],Lookup!A:D,4,FALSE)</f>
        <v>Ealing</v>
      </c>
      <c r="U357" s="78" t="str">
        <f>VLOOKUP(Table5[[#This Row],[ODS Code]],Lookup!A:E,3,FALSE)</f>
        <v>Acton</v>
      </c>
      <c r="V357" s="78" t="str">
        <f>VLOOKUP(Table5[[#This Row],[ODS Code]],Lookup!A:F,2,FALSE)</f>
        <v>THE HORN LANE SURGERY</v>
      </c>
      <c r="W357" s="78" t="str">
        <f>VLOOKUP(Table5[[#This Row],[ODS Code]],Lookup!A:G,5,FALSE)</f>
        <v>E85677</v>
      </c>
    </row>
    <row r="358" spans="1:23" x14ac:dyDescent="0.35">
      <c r="A358" s="80">
        <v>45413</v>
      </c>
      <c r="B358" t="s">
        <v>346</v>
      </c>
      <c r="C358" t="s">
        <v>866</v>
      </c>
      <c r="D358" t="s">
        <v>853</v>
      </c>
      <c r="E358" t="s">
        <v>854</v>
      </c>
      <c r="F358" s="78">
        <v>250</v>
      </c>
      <c r="G358" s="78">
        <v>502</v>
      </c>
      <c r="H358" s="78">
        <v>25</v>
      </c>
      <c r="I358" s="78">
        <v>51</v>
      </c>
      <c r="J358" s="78">
        <v>95</v>
      </c>
      <c r="K358" s="78">
        <v>191</v>
      </c>
      <c r="L358" s="78">
        <v>68</v>
      </c>
      <c r="M358" s="78">
        <v>136</v>
      </c>
      <c r="N358" s="78">
        <v>31</v>
      </c>
      <c r="O358" s="78">
        <v>62</v>
      </c>
      <c r="P358" s="78">
        <v>31</v>
      </c>
      <c r="Q358" s="78">
        <v>62</v>
      </c>
      <c r="R358" s="79">
        <v>0.124</v>
      </c>
      <c r="S358" s="79">
        <v>0.12350597609561753</v>
      </c>
      <c r="T358" s="78" t="str">
        <f>VLOOKUP(Table5[[#This Row],[ODS Code]],Lookup!A:D,4,FALSE)</f>
        <v>Ealing</v>
      </c>
      <c r="U358" s="78" t="str">
        <f>VLOOKUP(Table5[[#This Row],[ODS Code]],Lookup!A:E,3,FALSE)</f>
        <v>Acton</v>
      </c>
      <c r="V358" s="78" t="str">
        <f>VLOOKUP(Table5[[#This Row],[ODS Code]],Lookup!A:F,2,FALSE)</f>
        <v>THE MILL HILL SURGERY</v>
      </c>
      <c r="W358" s="78" t="str">
        <f>VLOOKUP(Table5[[#This Row],[ODS Code]],Lookup!A:G,5,FALSE)</f>
        <v>E85107</v>
      </c>
    </row>
    <row r="359" spans="1:23" x14ac:dyDescent="0.35">
      <c r="A359" s="80">
        <v>45413</v>
      </c>
      <c r="B359" t="s">
        <v>377</v>
      </c>
      <c r="C359" t="s">
        <v>867</v>
      </c>
      <c r="D359" t="s">
        <v>853</v>
      </c>
      <c r="E359" t="s">
        <v>854</v>
      </c>
      <c r="F359" s="78">
        <v>0</v>
      </c>
      <c r="G359" s="78">
        <v>0</v>
      </c>
      <c r="H359" s="78">
        <v>0</v>
      </c>
      <c r="I359" s="78">
        <v>0</v>
      </c>
      <c r="J359" s="78">
        <v>0</v>
      </c>
      <c r="K359" s="78">
        <v>0</v>
      </c>
      <c r="L359" s="78">
        <v>0</v>
      </c>
      <c r="M359" s="78">
        <v>0</v>
      </c>
      <c r="N359" s="78">
        <v>0</v>
      </c>
      <c r="O359" s="78">
        <v>0</v>
      </c>
      <c r="P359" s="78">
        <v>0</v>
      </c>
      <c r="Q359" s="78">
        <v>0</v>
      </c>
      <c r="R359" s="79">
        <v>0</v>
      </c>
      <c r="S359" s="79">
        <v>0</v>
      </c>
      <c r="T359" s="78" t="str">
        <f>VLOOKUP(Table5[[#This Row],[ODS Code]],Lookup!A:D,4,FALSE)</f>
        <v>Ealing</v>
      </c>
      <c r="U359" s="78" t="str">
        <f>VLOOKUP(Table5[[#This Row],[ODS Code]],Lookup!A:E,3,FALSE)</f>
        <v>Acton</v>
      </c>
      <c r="V359" s="78" t="str">
        <f>VLOOKUP(Table5[[#This Row],[ODS Code]],Lookup!A:F,2,FALSE)</f>
        <v>THE VALE SURGERY</v>
      </c>
      <c r="W359" s="78" t="str">
        <f>VLOOKUP(Table5[[#This Row],[ODS Code]],Lookup!A:G,5,FALSE)</f>
        <v>E85635</v>
      </c>
    </row>
    <row r="360" spans="1:23" x14ac:dyDescent="0.35">
      <c r="A360" s="80">
        <v>45413</v>
      </c>
      <c r="B360" t="s">
        <v>125</v>
      </c>
      <c r="C360" t="s">
        <v>868</v>
      </c>
      <c r="D360" t="s">
        <v>869</v>
      </c>
      <c r="E360" t="s">
        <v>854</v>
      </c>
      <c r="F360" s="78">
        <v>0</v>
      </c>
      <c r="G360" s="78">
        <v>0</v>
      </c>
      <c r="H360" s="78">
        <v>0</v>
      </c>
      <c r="I360" s="78">
        <v>0</v>
      </c>
      <c r="J360" s="78">
        <v>0</v>
      </c>
      <c r="K360" s="78">
        <v>0</v>
      </c>
      <c r="L360" s="78">
        <v>0</v>
      </c>
      <c r="M360" s="78">
        <v>0</v>
      </c>
      <c r="N360" s="78">
        <v>0</v>
      </c>
      <c r="O360" s="78">
        <v>0</v>
      </c>
      <c r="P360" s="78">
        <v>0</v>
      </c>
      <c r="Q360" s="78">
        <v>0</v>
      </c>
      <c r="R360" s="79">
        <v>0</v>
      </c>
      <c r="S360" s="79">
        <v>0</v>
      </c>
      <c r="T360" s="78" t="str">
        <f>VLOOKUP(Table5[[#This Row],[ODS Code]],Lookup!A:D,4,FALSE)</f>
        <v>Hammersmith &amp; Fulham</v>
      </c>
      <c r="U360" s="78" t="str">
        <f>VLOOKUP(Table5[[#This Row],[ODS Code]],Lookup!A:E,3,FALSE)</f>
        <v>Babylon GP at Hand PCN</v>
      </c>
      <c r="V360" s="78" t="str">
        <f>VLOOKUP(Table5[[#This Row],[ODS Code]],Lookup!A:F,2,FALSE)</f>
        <v>GP at Hand</v>
      </c>
      <c r="W360" s="78" t="str">
        <f>VLOOKUP(Table5[[#This Row],[ODS Code]],Lookup!A:G,5,FALSE)</f>
        <v>E85124</v>
      </c>
    </row>
    <row r="361" spans="1:23" x14ac:dyDescent="0.35">
      <c r="A361" s="80">
        <v>45413</v>
      </c>
      <c r="B361" t="s">
        <v>344</v>
      </c>
      <c r="C361" t="s">
        <v>870</v>
      </c>
      <c r="D361" t="s">
        <v>869</v>
      </c>
      <c r="E361" t="s">
        <v>854</v>
      </c>
      <c r="F361" s="78">
        <v>0</v>
      </c>
      <c r="G361" s="78">
        <v>0</v>
      </c>
      <c r="H361" s="78">
        <v>0</v>
      </c>
      <c r="I361" s="78">
        <v>0</v>
      </c>
      <c r="J361" s="78">
        <v>0</v>
      </c>
      <c r="K361" s="78">
        <v>0</v>
      </c>
      <c r="L361" s="78">
        <v>0</v>
      </c>
      <c r="M361" s="78">
        <v>0</v>
      </c>
      <c r="N361" s="78">
        <v>0</v>
      </c>
      <c r="O361" s="78">
        <v>0</v>
      </c>
      <c r="P361" s="78">
        <v>0</v>
      </c>
      <c r="Q361" s="78">
        <v>0</v>
      </c>
      <c r="R361" s="79">
        <v>0</v>
      </c>
      <c r="S361" s="79">
        <v>0</v>
      </c>
      <c r="T361" s="78" t="str">
        <f>VLOOKUP(Table5[[#This Row],[ODS Code]],Lookup!A:D,4,FALSE)</f>
        <v>Hammersmith &amp; Fulham</v>
      </c>
      <c r="U361" s="78" t="str">
        <f>VLOOKUP(Table5[[#This Row],[ODS Code]],Lookup!A:E,3,FALSE)</f>
        <v>Babylon GP at Hand PCN</v>
      </c>
      <c r="V361" s="78" t="str">
        <f>VLOOKUP(Table5[[#This Row],[ODS Code]],Lookup!A:F,2,FALSE)</f>
        <v>Dr Jefferies, 292 Munster Road</v>
      </c>
      <c r="W361" s="78" t="str">
        <f>VLOOKUP(Table5[[#This Row],[ODS Code]],Lookup!A:G,5,FALSE)</f>
        <v>E85029</v>
      </c>
    </row>
    <row r="362" spans="1:23" x14ac:dyDescent="0.35">
      <c r="A362" s="80">
        <v>45413</v>
      </c>
      <c r="B362" t="s">
        <v>63</v>
      </c>
      <c r="C362" t="s">
        <v>871</v>
      </c>
      <c r="D362" t="s">
        <v>872</v>
      </c>
      <c r="E362" t="s">
        <v>854</v>
      </c>
      <c r="F362" s="78">
        <v>0</v>
      </c>
      <c r="G362" s="78">
        <v>0</v>
      </c>
      <c r="H362" s="78">
        <v>0</v>
      </c>
      <c r="I362" s="78">
        <v>0</v>
      </c>
      <c r="J362" s="78">
        <v>0</v>
      </c>
      <c r="K362" s="78">
        <v>0</v>
      </c>
      <c r="L362" s="78">
        <v>0</v>
      </c>
      <c r="M362" s="78">
        <v>0</v>
      </c>
      <c r="N362" s="78">
        <v>0</v>
      </c>
      <c r="O362" s="78">
        <v>0</v>
      </c>
      <c r="P362" s="78">
        <v>0</v>
      </c>
      <c r="Q362" s="78">
        <v>0</v>
      </c>
      <c r="R362" s="79">
        <v>0</v>
      </c>
      <c r="S362" s="79">
        <v>0</v>
      </c>
      <c r="T362" s="78" t="str">
        <f>VLOOKUP(Table5[[#This Row],[ODS Code]],Lookup!A:D,4,FALSE)</f>
        <v>Brent</v>
      </c>
      <c r="U362" s="78" t="str">
        <f>VLOOKUP(Table5[[#This Row],[ODS Code]],Lookup!A:E,3,FALSE)</f>
        <v>K&amp;W Central</v>
      </c>
      <c r="V362" s="78" t="str">
        <f>VLOOKUP(Table5[[#This Row],[ODS Code]],Lookup!A:F,2,FALSE)</f>
        <v>CHALKHILL FAMILY PRACTICE</v>
      </c>
      <c r="W362" s="78" t="str">
        <f>VLOOKUP(Table5[[#This Row],[ODS Code]],Lookup!A:G,5,FALSE)</f>
        <v>E84033</v>
      </c>
    </row>
    <row r="363" spans="1:23" x14ac:dyDescent="0.35">
      <c r="A363" s="80">
        <v>45413</v>
      </c>
      <c r="B363" t="s">
        <v>103</v>
      </c>
      <c r="C363" t="s">
        <v>873</v>
      </c>
      <c r="D363" t="s">
        <v>872</v>
      </c>
      <c r="E363" t="s">
        <v>854</v>
      </c>
      <c r="F363" s="78">
        <v>0</v>
      </c>
      <c r="G363" s="78">
        <v>0</v>
      </c>
      <c r="H363" s="78">
        <v>0</v>
      </c>
      <c r="I363" s="78">
        <v>0</v>
      </c>
      <c r="J363" s="78">
        <v>0</v>
      </c>
      <c r="K363" s="78">
        <v>0</v>
      </c>
      <c r="L363" s="78">
        <v>0</v>
      </c>
      <c r="M363" s="78">
        <v>0</v>
      </c>
      <c r="N363" s="78">
        <v>0</v>
      </c>
      <c r="O363" s="78">
        <v>0</v>
      </c>
      <c r="P363" s="78">
        <v>0</v>
      </c>
      <c r="Q363" s="78">
        <v>0</v>
      </c>
      <c r="R363" s="79">
        <v>0</v>
      </c>
      <c r="S363" s="79">
        <v>0</v>
      </c>
      <c r="T363" s="78" t="str">
        <f>VLOOKUP(Table5[[#This Row],[ODS Code]],Lookup!A:D,4,FALSE)</f>
        <v>Brent</v>
      </c>
      <c r="U363" s="78" t="str">
        <f>VLOOKUP(Table5[[#This Row],[ODS Code]],Lookup!A:E,3,FALSE)</f>
        <v>K&amp;W Central</v>
      </c>
      <c r="V363" s="78" t="str">
        <f>VLOOKUP(Table5[[#This Row],[ODS Code]],Lookup!A:F,2,FALSE)</f>
        <v>ELLIS PRACTICE</v>
      </c>
      <c r="W363" s="78" t="str">
        <f>VLOOKUP(Table5[[#This Row],[ODS Code]],Lookup!A:G,5,FALSE)</f>
        <v>E84032</v>
      </c>
    </row>
    <row r="364" spans="1:23" x14ac:dyDescent="0.35">
      <c r="A364" s="80">
        <v>45413</v>
      </c>
      <c r="B364" t="s">
        <v>252</v>
      </c>
      <c r="C364" t="s">
        <v>874</v>
      </c>
      <c r="D364" t="s">
        <v>872</v>
      </c>
      <c r="E364" t="s">
        <v>854</v>
      </c>
      <c r="F364" s="78">
        <v>468</v>
      </c>
      <c r="G364" s="78">
        <v>936</v>
      </c>
      <c r="H364" s="78">
        <v>35</v>
      </c>
      <c r="I364" s="78">
        <v>70</v>
      </c>
      <c r="J364" s="78">
        <v>219</v>
      </c>
      <c r="K364" s="78">
        <v>438</v>
      </c>
      <c r="L364" s="78">
        <v>158</v>
      </c>
      <c r="M364" s="78">
        <v>316</v>
      </c>
      <c r="N364" s="78">
        <v>24</v>
      </c>
      <c r="O364" s="78">
        <v>48</v>
      </c>
      <c r="P364" s="78">
        <v>32</v>
      </c>
      <c r="Q364" s="78">
        <v>64</v>
      </c>
      <c r="R364" s="79">
        <v>6.8376068376068383E-2</v>
      </c>
      <c r="S364" s="79">
        <v>6.8376068376068383E-2</v>
      </c>
      <c r="T364" s="78" t="str">
        <f>VLOOKUP(Table5[[#This Row],[ODS Code]],Lookup!A:D,4,FALSE)</f>
        <v>Brent</v>
      </c>
      <c r="U364" s="78" t="str">
        <f>VLOOKUP(Table5[[#This Row],[ODS Code]],Lookup!A:E,3,FALSE)</f>
        <v>K&amp;W Central</v>
      </c>
      <c r="V364" s="78" t="str">
        <f>VLOOKUP(Table5[[#This Row],[ODS Code]],Lookup!A:F,2,FALSE)</f>
        <v>PRESTON ROAD SURGERY</v>
      </c>
      <c r="W364" s="78" t="str">
        <f>VLOOKUP(Table5[[#This Row],[ODS Code]],Lookup!A:G,5,FALSE)</f>
        <v>E84620</v>
      </c>
    </row>
    <row r="365" spans="1:23" x14ac:dyDescent="0.35">
      <c r="A365" s="80">
        <v>45413</v>
      </c>
      <c r="B365" t="s">
        <v>300</v>
      </c>
      <c r="C365" t="s">
        <v>875</v>
      </c>
      <c r="D365" t="s">
        <v>872</v>
      </c>
      <c r="E365" t="s">
        <v>854</v>
      </c>
      <c r="F365" s="78">
        <v>128</v>
      </c>
      <c r="G365" s="78">
        <v>512</v>
      </c>
      <c r="H365" s="78">
        <v>10</v>
      </c>
      <c r="I365" s="78">
        <v>40</v>
      </c>
      <c r="J365" s="78">
        <v>66</v>
      </c>
      <c r="K365" s="78">
        <v>264</v>
      </c>
      <c r="L365" s="78">
        <v>29</v>
      </c>
      <c r="M365" s="78">
        <v>116</v>
      </c>
      <c r="N365" s="78">
        <v>17</v>
      </c>
      <c r="O365" s="78">
        <v>68</v>
      </c>
      <c r="P365" s="78">
        <v>6</v>
      </c>
      <c r="Q365" s="78">
        <v>24</v>
      </c>
      <c r="R365" s="79">
        <v>4.6875E-2</v>
      </c>
      <c r="S365" s="79">
        <v>4.6875E-2</v>
      </c>
      <c r="T365" s="78" t="str">
        <f>VLOOKUP(Table5[[#This Row],[ODS Code]],Lookup!A:D,4,FALSE)</f>
        <v>Brent</v>
      </c>
      <c r="U365" s="78" t="str">
        <f>VLOOKUP(Table5[[#This Row],[ODS Code]],Lookup!A:E,3,FALSE)</f>
        <v>K&amp;W Central</v>
      </c>
      <c r="V365" s="78" t="str">
        <f>VLOOKUP(Table5[[#This Row],[ODS Code]],Lookup!A:F,2,FALSE)</f>
        <v>INTERGRATED HEALTH CIC</v>
      </c>
      <c r="W365" s="78" t="str">
        <f>VLOOKUP(Table5[[#This Row],[ODS Code]],Lookup!A:G,5,FALSE)</f>
        <v>E84685</v>
      </c>
    </row>
    <row r="366" spans="1:23" x14ac:dyDescent="0.35">
      <c r="A366" s="80">
        <v>45413</v>
      </c>
      <c r="B366" t="s">
        <v>376</v>
      </c>
      <c r="C366" t="s">
        <v>876</v>
      </c>
      <c r="D366" t="s">
        <v>872</v>
      </c>
      <c r="E366" t="s">
        <v>854</v>
      </c>
      <c r="F366" s="78">
        <v>386</v>
      </c>
      <c r="G366" s="78">
        <v>944</v>
      </c>
      <c r="H366" s="78">
        <v>30</v>
      </c>
      <c r="I366" s="78">
        <v>76</v>
      </c>
      <c r="J366" s="78">
        <v>193</v>
      </c>
      <c r="K366" s="78">
        <v>456</v>
      </c>
      <c r="L366" s="78">
        <v>122</v>
      </c>
      <c r="M366" s="78">
        <v>308</v>
      </c>
      <c r="N366" s="78">
        <v>23</v>
      </c>
      <c r="O366" s="78">
        <v>60</v>
      </c>
      <c r="P366" s="78">
        <v>18</v>
      </c>
      <c r="Q366" s="78">
        <v>44</v>
      </c>
      <c r="R366" s="79">
        <v>4.6632124352331605E-2</v>
      </c>
      <c r="S366" s="79">
        <v>4.6610169491525424E-2</v>
      </c>
      <c r="T366" s="78" t="str">
        <f>VLOOKUP(Table5[[#This Row],[ODS Code]],Lookup!A:D,4,FALSE)</f>
        <v>Brent</v>
      </c>
      <c r="U366" s="78" t="str">
        <f>VLOOKUP(Table5[[#This Row],[ODS Code]],Lookup!A:E,3,FALSE)</f>
        <v>K&amp;W Central</v>
      </c>
      <c r="V366" s="78" t="str">
        <f>VLOOKUP(Table5[[#This Row],[ODS Code]],Lookup!A:F,2,FALSE)</f>
        <v>THE TUDOR HOUSE MEDICAL CENTRE</v>
      </c>
      <c r="W366" s="78" t="str">
        <f>VLOOKUP(Table5[[#This Row],[ODS Code]],Lookup!A:G,5,FALSE)</f>
        <v>E84684</v>
      </c>
    </row>
    <row r="367" spans="1:23" x14ac:dyDescent="0.35">
      <c r="A367" s="80">
        <v>45413</v>
      </c>
      <c r="B367" t="s">
        <v>40</v>
      </c>
      <c r="C367" t="s">
        <v>877</v>
      </c>
      <c r="D367" t="s">
        <v>878</v>
      </c>
      <c r="E367" t="s">
        <v>854</v>
      </c>
      <c r="F367" s="78">
        <v>616</v>
      </c>
      <c r="G367" s="78">
        <v>1291</v>
      </c>
      <c r="H367" s="78">
        <v>42</v>
      </c>
      <c r="I367" s="78">
        <v>89</v>
      </c>
      <c r="J367" s="78">
        <v>273</v>
      </c>
      <c r="K367" s="78">
        <v>580</v>
      </c>
      <c r="L367" s="78">
        <v>192</v>
      </c>
      <c r="M367" s="78">
        <v>401</v>
      </c>
      <c r="N367" s="78">
        <v>68</v>
      </c>
      <c r="O367" s="78">
        <v>138</v>
      </c>
      <c r="P367" s="78">
        <v>41</v>
      </c>
      <c r="Q367" s="78">
        <v>83</v>
      </c>
      <c r="R367" s="79">
        <v>6.6558441558441553E-2</v>
      </c>
      <c r="S367" s="79">
        <v>6.4291247095274978E-2</v>
      </c>
      <c r="T367" s="78" t="str">
        <f>VLOOKUP(Table5[[#This Row],[ODS Code]],Lookup!A:D,4,FALSE)</f>
        <v>Brent</v>
      </c>
      <c r="U367" s="78" t="str">
        <f>VLOOKUP(Table5[[#This Row],[ODS Code]],Lookup!A:E,3,FALSE)</f>
        <v>K&amp;W North</v>
      </c>
      <c r="V367" s="78" t="str">
        <f>VLOOKUP(Table5[[#This Row],[ODS Code]],Lookup!A:F,2,FALSE)</f>
        <v>BRAMPTON HEALTH CENTRE</v>
      </c>
      <c r="W367" s="78" t="str">
        <f>VLOOKUP(Table5[[#This Row],[ODS Code]],Lookup!A:G,5,FALSE)</f>
        <v>E84049</v>
      </c>
    </row>
    <row r="368" spans="1:23" x14ac:dyDescent="0.35">
      <c r="A368" s="80">
        <v>45413</v>
      </c>
      <c r="B368" t="s">
        <v>175</v>
      </c>
      <c r="C368" t="s">
        <v>879</v>
      </c>
      <c r="D368" t="s">
        <v>878</v>
      </c>
      <c r="E368" t="s">
        <v>854</v>
      </c>
      <c r="F368" s="78">
        <v>78</v>
      </c>
      <c r="G368" s="78">
        <v>156</v>
      </c>
      <c r="H368" s="78">
        <v>6</v>
      </c>
      <c r="I368" s="78">
        <v>12</v>
      </c>
      <c r="J368" s="78">
        <v>37</v>
      </c>
      <c r="K368" s="78">
        <v>74</v>
      </c>
      <c r="L368" s="78">
        <v>26</v>
      </c>
      <c r="M368" s="78">
        <v>52</v>
      </c>
      <c r="N368" s="78">
        <v>5</v>
      </c>
      <c r="O368" s="78">
        <v>10</v>
      </c>
      <c r="P368" s="78">
        <v>4</v>
      </c>
      <c r="Q368" s="78">
        <v>8</v>
      </c>
      <c r="R368" s="79">
        <v>5.128205128205128E-2</v>
      </c>
      <c r="S368" s="79">
        <v>5.128205128205128E-2</v>
      </c>
      <c r="T368" s="78" t="str">
        <f>VLOOKUP(Table5[[#This Row],[ODS Code]],Lookup!A:D,4,FALSE)</f>
        <v>Brent</v>
      </c>
      <c r="U368" s="78" t="str">
        <f>VLOOKUP(Table5[[#This Row],[ODS Code]],Lookup!A:E,3,FALSE)</f>
        <v>K&amp;W North</v>
      </c>
      <c r="V368" s="78" t="str">
        <f>VLOOKUP(Table5[[#This Row],[ODS Code]],Lookup!A:F,2,FALSE)</f>
        <v>THE STAG - HOLLYROOD PRACTICE</v>
      </c>
      <c r="W368" s="78" t="str">
        <f>VLOOKUP(Table5[[#This Row],[ODS Code]],Lookup!A:G,5,FALSE)</f>
        <v>E84020</v>
      </c>
    </row>
    <row r="369" spans="1:23" x14ac:dyDescent="0.35">
      <c r="A369" s="80">
        <v>45413</v>
      </c>
      <c r="B369" t="s">
        <v>189</v>
      </c>
      <c r="C369" t="s">
        <v>880</v>
      </c>
      <c r="D369" t="s">
        <v>878</v>
      </c>
      <c r="E369" t="s">
        <v>854</v>
      </c>
      <c r="F369" s="78">
        <v>59</v>
      </c>
      <c r="G369" s="78">
        <v>118</v>
      </c>
      <c r="H369" s="78">
        <v>3</v>
      </c>
      <c r="I369" s="78">
        <v>6</v>
      </c>
      <c r="J369" s="78">
        <v>40</v>
      </c>
      <c r="K369" s="78">
        <v>80</v>
      </c>
      <c r="L369" s="78">
        <v>9</v>
      </c>
      <c r="M369" s="78">
        <v>18</v>
      </c>
      <c r="N369" s="78">
        <v>4</v>
      </c>
      <c r="O369" s="78">
        <v>8</v>
      </c>
      <c r="P369" s="78">
        <v>3</v>
      </c>
      <c r="Q369" s="78">
        <v>6</v>
      </c>
      <c r="R369" s="79">
        <v>5.0847457627118647E-2</v>
      </c>
      <c r="S369" s="79">
        <v>5.0847457627118647E-2</v>
      </c>
      <c r="T369" s="78" t="str">
        <f>VLOOKUP(Table5[[#This Row],[ODS Code]],Lookup!A:D,4,FALSE)</f>
        <v>Brent</v>
      </c>
      <c r="U369" s="78" t="str">
        <f>VLOOKUP(Table5[[#This Row],[ODS Code]],Lookup!A:E,3,FALSE)</f>
        <v>K&amp;W North</v>
      </c>
      <c r="V369" s="78" t="str">
        <f>VLOOKUP(Table5[[#This Row],[ODS Code]],Lookup!A:F,2,FALSE)</f>
        <v>KINGS EDGE MEDICAL CENTRE</v>
      </c>
      <c r="W369" s="78" t="str">
        <f>VLOOKUP(Table5[[#This Row],[ODS Code]],Lookup!A:G,5,FALSE)</f>
        <v>E84699</v>
      </c>
    </row>
    <row r="370" spans="1:23" x14ac:dyDescent="0.35">
      <c r="A370" s="80">
        <v>45413</v>
      </c>
      <c r="B370" t="s">
        <v>192</v>
      </c>
      <c r="C370" t="s">
        <v>881</v>
      </c>
      <c r="D370" t="s">
        <v>878</v>
      </c>
      <c r="E370" t="s">
        <v>854</v>
      </c>
      <c r="F370" s="78">
        <v>0</v>
      </c>
      <c r="G370" s="78">
        <v>0</v>
      </c>
      <c r="H370" s="78">
        <v>0</v>
      </c>
      <c r="I370" s="78">
        <v>0</v>
      </c>
      <c r="J370" s="78">
        <v>0</v>
      </c>
      <c r="K370" s="78">
        <v>0</v>
      </c>
      <c r="L370" s="78">
        <v>0</v>
      </c>
      <c r="M370" s="78">
        <v>0</v>
      </c>
      <c r="N370" s="78">
        <v>0</v>
      </c>
      <c r="O370" s="78">
        <v>0</v>
      </c>
      <c r="P370" s="78">
        <v>0</v>
      </c>
      <c r="Q370" s="78">
        <v>0</v>
      </c>
      <c r="R370" s="79">
        <v>0</v>
      </c>
      <c r="S370" s="79">
        <v>0</v>
      </c>
      <c r="T370" s="78" t="str">
        <f>VLOOKUP(Table5[[#This Row],[ODS Code]],Lookup!A:D,4,FALSE)</f>
        <v>Brent</v>
      </c>
      <c r="U370" s="78" t="str">
        <f>VLOOKUP(Table5[[#This Row],[ODS Code]],Lookup!A:E,3,FALSE)</f>
        <v>K&amp;W North</v>
      </c>
      <c r="V370" s="78" t="str">
        <f>VLOOKUP(Table5[[#This Row],[ODS Code]],Lookup!A:F,2,FALSE)</f>
        <v>KINGSBURY HEALTH AND WELLBEING</v>
      </c>
      <c r="W370" s="78" t="str">
        <f>VLOOKUP(Table5[[#This Row],[ODS Code]],Lookup!A:G,5,FALSE)</f>
        <v>E84078</v>
      </c>
    </row>
    <row r="371" spans="1:23" x14ac:dyDescent="0.35">
      <c r="A371" s="80">
        <v>45413</v>
      </c>
      <c r="B371" t="s">
        <v>220</v>
      </c>
      <c r="C371" t="s">
        <v>882</v>
      </c>
      <c r="D371" t="s">
        <v>878</v>
      </c>
      <c r="E371" t="s">
        <v>854</v>
      </c>
      <c r="F371" s="78">
        <v>194</v>
      </c>
      <c r="G371" s="78">
        <v>388</v>
      </c>
      <c r="H371" s="78">
        <v>19</v>
      </c>
      <c r="I371" s="78">
        <v>38</v>
      </c>
      <c r="J371" s="78">
        <v>115</v>
      </c>
      <c r="K371" s="78">
        <v>230</v>
      </c>
      <c r="L371" s="78">
        <v>42</v>
      </c>
      <c r="M371" s="78">
        <v>84</v>
      </c>
      <c r="N371" s="78">
        <v>12</v>
      </c>
      <c r="O371" s="78">
        <v>24</v>
      </c>
      <c r="P371" s="78">
        <v>6</v>
      </c>
      <c r="Q371" s="78">
        <v>12</v>
      </c>
      <c r="R371" s="79">
        <v>3.0927835051546393E-2</v>
      </c>
      <c r="S371" s="79">
        <v>3.0927835051546393E-2</v>
      </c>
      <c r="T371" s="78" t="str">
        <f>VLOOKUP(Table5[[#This Row],[ODS Code]],Lookup!A:D,4,FALSE)</f>
        <v>Brent</v>
      </c>
      <c r="U371" s="78" t="str">
        <f>VLOOKUP(Table5[[#This Row],[ODS Code]],Lookup!A:E,3,FALSE)</f>
        <v>K&amp;W North</v>
      </c>
      <c r="V371" s="78" t="str">
        <f>VLOOKUP(Table5[[#This Row],[ODS Code]],Lookup!A:F,2,FALSE)</f>
        <v>NEASDEN MEDICAL CENTRE</v>
      </c>
      <c r="W371" s="78" t="str">
        <f>VLOOKUP(Table5[[#This Row],[ODS Code]],Lookup!A:G,5,FALSE)</f>
        <v>E84665</v>
      </c>
    </row>
    <row r="372" spans="1:23" x14ac:dyDescent="0.35">
      <c r="A372" s="80">
        <v>45413</v>
      </c>
      <c r="B372" t="s">
        <v>326</v>
      </c>
      <c r="C372" t="s">
        <v>883</v>
      </c>
      <c r="D372" t="s">
        <v>878</v>
      </c>
      <c r="E372" t="s">
        <v>854</v>
      </c>
      <c r="F372" s="78">
        <v>545</v>
      </c>
      <c r="G372" s="78">
        <v>732</v>
      </c>
      <c r="H372" s="78">
        <v>54</v>
      </c>
      <c r="I372" s="78">
        <v>77</v>
      </c>
      <c r="J372" s="78">
        <v>246</v>
      </c>
      <c r="K372" s="78">
        <v>301</v>
      </c>
      <c r="L372" s="78">
        <v>144</v>
      </c>
      <c r="M372" s="78">
        <v>204</v>
      </c>
      <c r="N372" s="78">
        <v>62</v>
      </c>
      <c r="O372" s="78">
        <v>88</v>
      </c>
      <c r="P372" s="78">
        <v>39</v>
      </c>
      <c r="Q372" s="78">
        <v>62</v>
      </c>
      <c r="R372" s="79">
        <v>7.155963302752294E-2</v>
      </c>
      <c r="S372" s="79">
        <v>8.4699453551912565E-2</v>
      </c>
      <c r="T372" s="78" t="str">
        <f>VLOOKUP(Table5[[#This Row],[ODS Code]],Lookup!A:D,4,FALSE)</f>
        <v>Brent</v>
      </c>
      <c r="U372" s="78" t="str">
        <f>VLOOKUP(Table5[[#This Row],[ODS Code]],Lookup!A:E,3,FALSE)</f>
        <v>K&amp;W North</v>
      </c>
      <c r="V372" s="78" t="str">
        <f>VLOOKUP(Table5[[#This Row],[ODS Code]],Lookup!A:F,2,FALSE)</f>
        <v>THE FRYENT WAY SURGERY</v>
      </c>
      <c r="W372" s="78" t="str">
        <f>VLOOKUP(Table5[[#This Row],[ODS Code]],Lookup!A:G,5,FALSE)</f>
        <v>E84048</v>
      </c>
    </row>
    <row r="373" spans="1:23" x14ac:dyDescent="0.35">
      <c r="A373" s="80">
        <v>45413</v>
      </c>
      <c r="B373" t="s">
        <v>387</v>
      </c>
      <c r="C373" t="s">
        <v>884</v>
      </c>
      <c r="D373" t="s">
        <v>878</v>
      </c>
      <c r="E373" t="s">
        <v>854</v>
      </c>
      <c r="F373" s="78">
        <v>567</v>
      </c>
      <c r="G373" s="78">
        <v>1134</v>
      </c>
      <c r="H373" s="78">
        <v>39</v>
      </c>
      <c r="I373" s="78">
        <v>78</v>
      </c>
      <c r="J373" s="78">
        <v>252</v>
      </c>
      <c r="K373" s="78">
        <v>504</v>
      </c>
      <c r="L373" s="78">
        <v>189</v>
      </c>
      <c r="M373" s="78">
        <v>378</v>
      </c>
      <c r="N373" s="78">
        <v>49</v>
      </c>
      <c r="O373" s="78">
        <v>98</v>
      </c>
      <c r="P373" s="78">
        <v>38</v>
      </c>
      <c r="Q373" s="78">
        <v>76</v>
      </c>
      <c r="R373" s="79">
        <v>6.7019400352733682E-2</v>
      </c>
      <c r="S373" s="79">
        <v>6.7019400352733682E-2</v>
      </c>
      <c r="T373" s="78" t="str">
        <f>VLOOKUP(Table5[[#This Row],[ODS Code]],Lookup!A:D,4,FALSE)</f>
        <v>Brent</v>
      </c>
      <c r="U373" s="78" t="str">
        <f>VLOOKUP(Table5[[#This Row],[ODS Code]],Lookup!A:E,3,FALSE)</f>
        <v>K&amp;W North</v>
      </c>
      <c r="V373" s="78" t="str">
        <f>VLOOKUP(Table5[[#This Row],[ODS Code]],Lookup!A:F,2,FALSE)</f>
        <v>UXENDON CRESCENT SURGERY</v>
      </c>
      <c r="W373" s="78" t="str">
        <f>VLOOKUP(Table5[[#This Row],[ODS Code]],Lookup!A:G,5,FALSE)</f>
        <v>E84007</v>
      </c>
    </row>
    <row r="374" spans="1:23" x14ac:dyDescent="0.35">
      <c r="A374" s="80">
        <v>45413</v>
      </c>
      <c r="B374" t="s">
        <v>53</v>
      </c>
      <c r="C374" t="s">
        <v>885</v>
      </c>
      <c r="D374" t="s">
        <v>886</v>
      </c>
      <c r="E374" t="s">
        <v>854</v>
      </c>
      <c r="F374" s="78">
        <v>6678</v>
      </c>
      <c r="G374" s="78">
        <v>13914</v>
      </c>
      <c r="H374" s="78">
        <v>338</v>
      </c>
      <c r="I374" s="78">
        <v>706</v>
      </c>
      <c r="J374" s="78">
        <v>3967</v>
      </c>
      <c r="K374" s="78">
        <v>8306</v>
      </c>
      <c r="L374" s="78">
        <v>1624</v>
      </c>
      <c r="M374" s="78">
        <v>3343</v>
      </c>
      <c r="N374" s="78">
        <v>408</v>
      </c>
      <c r="O374" s="78">
        <v>850</v>
      </c>
      <c r="P374" s="78">
        <v>341</v>
      </c>
      <c r="Q374" s="78">
        <v>709</v>
      </c>
      <c r="R374" s="79">
        <v>5.1063192572626537E-2</v>
      </c>
      <c r="S374" s="79">
        <v>5.095587178381486E-2</v>
      </c>
      <c r="T374" s="78" t="str">
        <f>VLOOKUP(Table5[[#This Row],[ODS Code]],Lookup!A:D,4,FALSE)</f>
        <v>Brent</v>
      </c>
      <c r="U374" s="78" t="str">
        <f>VLOOKUP(Table5[[#This Row],[ODS Code]],Lookup!A:E,3,FALSE)</f>
        <v>K&amp;W South</v>
      </c>
      <c r="V374" s="78" t="str">
        <f>VLOOKUP(Table5[[#This Row],[ODS Code]],Lookup!A:F,2,FALSE)</f>
        <v>BURNLEY PRACTICE</v>
      </c>
      <c r="W374" s="78" t="str">
        <f>VLOOKUP(Table5[[#This Row],[ODS Code]],Lookup!A:G,5,FALSE)</f>
        <v>Y00206</v>
      </c>
    </row>
    <row r="375" spans="1:23" x14ac:dyDescent="0.35">
      <c r="A375" s="80">
        <v>45413</v>
      </c>
      <c r="B375" t="s">
        <v>120</v>
      </c>
      <c r="C375" t="s">
        <v>887</v>
      </c>
      <c r="D375" t="s">
        <v>886</v>
      </c>
      <c r="E375" t="s">
        <v>854</v>
      </c>
      <c r="F375" s="78">
        <v>77</v>
      </c>
      <c r="G375" s="78">
        <v>277</v>
      </c>
      <c r="H375" s="78">
        <v>6</v>
      </c>
      <c r="I375" s="78">
        <v>22</v>
      </c>
      <c r="J375" s="78">
        <v>47</v>
      </c>
      <c r="K375" s="78">
        <v>172</v>
      </c>
      <c r="L375" s="78">
        <v>13</v>
      </c>
      <c r="M375" s="78">
        <v>46</v>
      </c>
      <c r="N375" s="78">
        <v>8</v>
      </c>
      <c r="O375" s="78">
        <v>31</v>
      </c>
      <c r="P375" s="78">
        <v>3</v>
      </c>
      <c r="Q375" s="78">
        <v>6</v>
      </c>
      <c r="R375" s="79">
        <v>3.896103896103896E-2</v>
      </c>
      <c r="S375" s="79">
        <v>2.1660649819494584E-2</v>
      </c>
      <c r="T375" s="78" t="str">
        <f>VLOOKUP(Table5[[#This Row],[ODS Code]],Lookup!A:D,4,FALSE)</f>
        <v>Brent</v>
      </c>
      <c r="U375" s="78" t="str">
        <f>VLOOKUP(Table5[[#This Row],[ODS Code]],Lookup!A:E,3,FALSE)</f>
        <v>K&amp;W South</v>
      </c>
      <c r="V375" s="78" t="str">
        <f>VLOOKUP(Table5[[#This Row],[ODS Code]],Lookup!A:F,2,FALSE)</f>
        <v>GLADSTONE MEDICAL CENTRE</v>
      </c>
      <c r="W375" s="78" t="str">
        <f>VLOOKUP(Table5[[#This Row],[ODS Code]],Lookup!A:G,5,FALSE)</f>
        <v>E84036</v>
      </c>
    </row>
    <row r="376" spans="1:23" x14ac:dyDescent="0.35">
      <c r="A376" s="80">
        <v>45413</v>
      </c>
      <c r="B376" t="s">
        <v>283</v>
      </c>
      <c r="C376" t="s">
        <v>888</v>
      </c>
      <c r="D376" t="s">
        <v>886</v>
      </c>
      <c r="E376" t="s">
        <v>854</v>
      </c>
      <c r="F376" s="78">
        <v>0</v>
      </c>
      <c r="G376" s="78">
        <v>0</v>
      </c>
      <c r="H376" s="78">
        <v>0</v>
      </c>
      <c r="I376" s="78">
        <v>0</v>
      </c>
      <c r="J376" s="78">
        <v>0</v>
      </c>
      <c r="K376" s="78">
        <v>0</v>
      </c>
      <c r="L376" s="78">
        <v>0</v>
      </c>
      <c r="M376" s="78">
        <v>0</v>
      </c>
      <c r="N376" s="78">
        <v>0</v>
      </c>
      <c r="O376" s="78">
        <v>0</v>
      </c>
      <c r="P376" s="78">
        <v>0</v>
      </c>
      <c r="Q376" s="78">
        <v>0</v>
      </c>
      <c r="R376" s="79">
        <v>0</v>
      </c>
      <c r="S376" s="79">
        <v>0</v>
      </c>
      <c r="T376" s="78" t="str">
        <f>VLOOKUP(Table5[[#This Row],[ODS Code]],Lookup!A:D,4,FALSE)</f>
        <v>Brent</v>
      </c>
      <c r="U376" s="78" t="str">
        <f>VLOOKUP(Table5[[#This Row],[ODS Code]],Lookup!A:E,3,FALSE)</f>
        <v>K&amp;W South</v>
      </c>
      <c r="V376" s="78" t="str">
        <f>VLOOKUP(Table5[[#This Row],[ODS Code]],Lookup!A:F,2,FALSE)</f>
        <v>ST ANDREWS MEDICAL CENTRE</v>
      </c>
      <c r="W376" s="78" t="str">
        <f>VLOOKUP(Table5[[#This Row],[ODS Code]],Lookup!A:G,5,FALSE)</f>
        <v>E84011</v>
      </c>
    </row>
    <row r="377" spans="1:23" x14ac:dyDescent="0.35">
      <c r="A377" s="80">
        <v>45413</v>
      </c>
      <c r="B377" t="s">
        <v>287</v>
      </c>
      <c r="C377" t="s">
        <v>889</v>
      </c>
      <c r="D377" t="s">
        <v>886</v>
      </c>
      <c r="E377" t="s">
        <v>854</v>
      </c>
      <c r="F377" s="78">
        <v>0</v>
      </c>
      <c r="G377" s="78">
        <v>0</v>
      </c>
      <c r="H377" s="78">
        <v>0</v>
      </c>
      <c r="I377" s="78">
        <v>0</v>
      </c>
      <c r="J377" s="78">
        <v>0</v>
      </c>
      <c r="K377" s="78">
        <v>0</v>
      </c>
      <c r="L377" s="78">
        <v>0</v>
      </c>
      <c r="M377" s="78">
        <v>0</v>
      </c>
      <c r="N377" s="78">
        <v>0</v>
      </c>
      <c r="O377" s="78">
        <v>0</v>
      </c>
      <c r="P377" s="78">
        <v>0</v>
      </c>
      <c r="Q377" s="78">
        <v>0</v>
      </c>
      <c r="R377" s="79">
        <v>0</v>
      </c>
      <c r="S377" s="79">
        <v>0</v>
      </c>
      <c r="T377" s="78" t="str">
        <f>VLOOKUP(Table5[[#This Row],[ODS Code]],Lookup!A:D,4,FALSE)</f>
        <v>Brent</v>
      </c>
      <c r="U377" s="78" t="str">
        <f>VLOOKUP(Table5[[#This Row],[ODS Code]],Lookup!A:E,3,FALSE)</f>
        <v>K&amp;W South</v>
      </c>
      <c r="V377" s="78" t="str">
        <f>VLOOKUP(Table5[[#This Row],[ODS Code]],Lookup!A:F,2,FALSE)</f>
        <v>ST.GEORGES MEDICAL CENTRE</v>
      </c>
      <c r="W377" s="78" t="str">
        <f>VLOOKUP(Table5[[#This Row],[ODS Code]],Lookup!A:G,5,FALSE)</f>
        <v>E84704</v>
      </c>
    </row>
    <row r="378" spans="1:23" x14ac:dyDescent="0.35">
      <c r="A378" s="80">
        <v>45413</v>
      </c>
      <c r="B378" t="s">
        <v>340</v>
      </c>
      <c r="C378" t="s">
        <v>890</v>
      </c>
      <c r="D378" t="s">
        <v>886</v>
      </c>
      <c r="E378" t="s">
        <v>854</v>
      </c>
      <c r="F378" s="78">
        <v>1747</v>
      </c>
      <c r="G378" s="78">
        <v>5683</v>
      </c>
      <c r="H378" s="78">
        <v>97</v>
      </c>
      <c r="I378" s="78">
        <v>317</v>
      </c>
      <c r="J378" s="78">
        <v>929</v>
      </c>
      <c r="K378" s="78">
        <v>3029</v>
      </c>
      <c r="L378" s="78">
        <v>474</v>
      </c>
      <c r="M378" s="78">
        <v>1528</v>
      </c>
      <c r="N378" s="78">
        <v>169</v>
      </c>
      <c r="O378" s="78">
        <v>565</v>
      </c>
      <c r="P378" s="78">
        <v>78</v>
      </c>
      <c r="Q378" s="78">
        <v>244</v>
      </c>
      <c r="R378" s="79">
        <v>4.4647967945048654E-2</v>
      </c>
      <c r="S378" s="79">
        <v>4.293506950554285E-2</v>
      </c>
      <c r="T378" s="78" t="str">
        <f>VLOOKUP(Table5[[#This Row],[ODS Code]],Lookup!A:D,4,FALSE)</f>
        <v>Brent</v>
      </c>
      <c r="U378" s="78" t="str">
        <f>VLOOKUP(Table5[[#This Row],[ODS Code]],Lookup!A:E,3,FALSE)</f>
        <v>K&amp;W South</v>
      </c>
      <c r="V378" s="78" t="str">
        <f>VLOOKUP(Table5[[#This Row],[ODS Code]],Lookup!A:F,2,FALSE)</f>
        <v>THE LONSDALE MEDICAL CENTRE</v>
      </c>
      <c r="W378" s="78" t="str">
        <f>VLOOKUP(Table5[[#This Row],[ODS Code]],Lookup!A:G,5,FALSE)</f>
        <v>E84025</v>
      </c>
    </row>
    <row r="379" spans="1:23" x14ac:dyDescent="0.35">
      <c r="A379" s="80">
        <v>45413</v>
      </c>
      <c r="B379" t="s">
        <v>381</v>
      </c>
      <c r="C379" t="s">
        <v>891</v>
      </c>
      <c r="D379" t="s">
        <v>886</v>
      </c>
      <c r="E379" t="s">
        <v>854</v>
      </c>
      <c r="F379" s="78">
        <v>6618</v>
      </c>
      <c r="G379" s="78">
        <v>22794</v>
      </c>
      <c r="H379" s="78">
        <v>478</v>
      </c>
      <c r="I379" s="78">
        <v>1630</v>
      </c>
      <c r="J379" s="78">
        <v>3365</v>
      </c>
      <c r="K379" s="78">
        <v>11665</v>
      </c>
      <c r="L379" s="78">
        <v>1710</v>
      </c>
      <c r="M379" s="78">
        <v>5840</v>
      </c>
      <c r="N379" s="78">
        <v>701</v>
      </c>
      <c r="O379" s="78">
        <v>2391</v>
      </c>
      <c r="P379" s="78">
        <v>364</v>
      </c>
      <c r="Q379" s="78">
        <v>1268</v>
      </c>
      <c r="R379" s="79">
        <v>5.5001511030522816E-2</v>
      </c>
      <c r="S379" s="79">
        <v>5.5628674212512066E-2</v>
      </c>
      <c r="T379" s="78" t="str">
        <f>VLOOKUP(Table5[[#This Row],[ODS Code]],Lookup!A:D,4,FALSE)</f>
        <v>Brent</v>
      </c>
      <c r="U379" s="78" t="str">
        <f>VLOOKUP(Table5[[#This Row],[ODS Code]],Lookup!A:E,3,FALSE)</f>
        <v>K&amp;W South</v>
      </c>
      <c r="V379" s="78" t="str">
        <f>VLOOKUP(Table5[[#This Row],[ODS Code]],Lookup!A:F,2,FALSE)</f>
        <v>THE WILLESDEN MEDICAL CENTRE</v>
      </c>
      <c r="W379" s="78" t="str">
        <f>VLOOKUP(Table5[[#This Row],[ODS Code]],Lookup!A:G,5,FALSE)</f>
        <v>E84021</v>
      </c>
    </row>
    <row r="380" spans="1:23" x14ac:dyDescent="0.35">
      <c r="A380" s="80">
        <v>45413</v>
      </c>
      <c r="B380" t="s">
        <v>403</v>
      </c>
      <c r="C380" t="s">
        <v>892</v>
      </c>
      <c r="D380" t="s">
        <v>886</v>
      </c>
      <c r="E380" t="s">
        <v>854</v>
      </c>
      <c r="F380" s="78">
        <v>130</v>
      </c>
      <c r="G380" s="78">
        <v>390</v>
      </c>
      <c r="H380" s="78">
        <v>7</v>
      </c>
      <c r="I380" s="78">
        <v>21</v>
      </c>
      <c r="J380" s="78">
        <v>53</v>
      </c>
      <c r="K380" s="78">
        <v>159</v>
      </c>
      <c r="L380" s="78">
        <v>32</v>
      </c>
      <c r="M380" s="78">
        <v>96</v>
      </c>
      <c r="N380" s="78">
        <v>23</v>
      </c>
      <c r="O380" s="78">
        <v>69</v>
      </c>
      <c r="P380" s="78">
        <v>15</v>
      </c>
      <c r="Q380" s="78">
        <v>45</v>
      </c>
      <c r="R380" s="79">
        <v>0.11538461538461539</v>
      </c>
      <c r="S380" s="79">
        <v>0.11538461538461539</v>
      </c>
      <c r="T380" s="78" t="str">
        <f>VLOOKUP(Table5[[#This Row],[ODS Code]],Lookup!A:D,4,FALSE)</f>
        <v>Brent</v>
      </c>
      <c r="U380" s="78" t="str">
        <f>VLOOKUP(Table5[[#This Row],[ODS Code]],Lookup!A:E,3,FALSE)</f>
        <v>K&amp;W South</v>
      </c>
      <c r="V380" s="78" t="str">
        <f>VLOOKUP(Table5[[#This Row],[ODS Code]],Lookup!A:F,2,FALSE)</f>
        <v>WILLESDEN GREEN SURGERY</v>
      </c>
      <c r="W380" s="78" t="str">
        <f>VLOOKUP(Table5[[#This Row],[ODS Code]],Lookup!A:G,5,FALSE)</f>
        <v>E84702</v>
      </c>
    </row>
    <row r="381" spans="1:23" x14ac:dyDescent="0.35">
      <c r="A381" s="80">
        <v>45413</v>
      </c>
      <c r="B381" t="s">
        <v>19</v>
      </c>
      <c r="C381" t="s">
        <v>893</v>
      </c>
      <c r="D381" t="s">
        <v>894</v>
      </c>
      <c r="E381" t="s">
        <v>854</v>
      </c>
      <c r="F381" s="78">
        <v>0</v>
      </c>
      <c r="G381" s="78">
        <v>0</v>
      </c>
      <c r="H381" s="78">
        <v>0</v>
      </c>
      <c r="I381" s="78">
        <v>0</v>
      </c>
      <c r="J381" s="78">
        <v>0</v>
      </c>
      <c r="K381" s="78">
        <v>0</v>
      </c>
      <c r="L381" s="78">
        <v>0</v>
      </c>
      <c r="M381" s="78">
        <v>0</v>
      </c>
      <c r="N381" s="78">
        <v>0</v>
      </c>
      <c r="O381" s="78">
        <v>0</v>
      </c>
      <c r="P381" s="78">
        <v>0</v>
      </c>
      <c r="Q381" s="78">
        <v>0</v>
      </c>
      <c r="R381" s="79">
        <v>0</v>
      </c>
      <c r="S381" s="79">
        <v>0</v>
      </c>
      <c r="T381" s="78" t="str">
        <f>VLOOKUP(Table5[[#This Row],[ODS Code]],Lookup!A:D,4,FALSE)</f>
        <v>Brent</v>
      </c>
      <c r="U381" s="78" t="str">
        <f>VLOOKUP(Table5[[#This Row],[ODS Code]],Lookup!A:E,3,FALSE)</f>
        <v>K&amp;W West</v>
      </c>
      <c r="V381" s="78" t="str">
        <f>VLOOKUP(Table5[[#This Row],[ODS Code]],Lookup!A:F,2,FALSE)</f>
        <v>ALPERTON MEDICAL CENTRE</v>
      </c>
      <c r="W381" s="78" t="str">
        <f>VLOOKUP(Table5[[#This Row],[ODS Code]],Lookup!A:G,5,FALSE)</f>
        <v>E84638</v>
      </c>
    </row>
    <row r="382" spans="1:23" x14ac:dyDescent="0.35">
      <c r="A382" s="80">
        <v>45413</v>
      </c>
      <c r="B382" t="s">
        <v>154</v>
      </c>
      <c r="C382" t="s">
        <v>895</v>
      </c>
      <c r="D382" t="s">
        <v>894</v>
      </c>
      <c r="E382" t="s">
        <v>854</v>
      </c>
      <c r="F382" s="78">
        <v>582</v>
      </c>
      <c r="G382" s="78">
        <v>2120</v>
      </c>
      <c r="H382" s="78">
        <v>35</v>
      </c>
      <c r="I382" s="78">
        <v>119</v>
      </c>
      <c r="J382" s="78">
        <v>332</v>
      </c>
      <c r="K382" s="78">
        <v>1243</v>
      </c>
      <c r="L382" s="78">
        <v>104</v>
      </c>
      <c r="M382" s="78">
        <v>370</v>
      </c>
      <c r="N382" s="78">
        <v>70</v>
      </c>
      <c r="O382" s="78">
        <v>250</v>
      </c>
      <c r="P382" s="78">
        <v>41</v>
      </c>
      <c r="Q382" s="78">
        <v>138</v>
      </c>
      <c r="R382" s="79">
        <v>7.0446735395189003E-2</v>
      </c>
      <c r="S382" s="79">
        <v>6.5094339622641509E-2</v>
      </c>
      <c r="T382" s="78" t="str">
        <f>VLOOKUP(Table5[[#This Row],[ODS Code]],Lookup!A:D,4,FALSE)</f>
        <v>Brent</v>
      </c>
      <c r="U382" s="78" t="str">
        <f>VLOOKUP(Table5[[#This Row],[ODS Code]],Lookup!A:E,3,FALSE)</f>
        <v>K&amp;W West</v>
      </c>
      <c r="V382" s="78" t="str">
        <f>VLOOKUP(Table5[[#This Row],[ODS Code]],Lookup!A:F,2,FALSE)</f>
        <v>HAZELDENE MEDICAL CENTRE</v>
      </c>
      <c r="W382" s="78" t="str">
        <f>VLOOKUP(Table5[[#This Row],[ODS Code]],Lookup!A:G,5,FALSE)</f>
        <v>E84066</v>
      </c>
    </row>
    <row r="383" spans="1:23" x14ac:dyDescent="0.35">
      <c r="A383" s="80">
        <v>45413</v>
      </c>
      <c r="B383" t="s">
        <v>200</v>
      </c>
      <c r="C383" t="s">
        <v>896</v>
      </c>
      <c r="D383" t="s">
        <v>894</v>
      </c>
      <c r="E383" t="s">
        <v>854</v>
      </c>
      <c r="F383" s="78">
        <v>0</v>
      </c>
      <c r="G383" s="78">
        <v>0</v>
      </c>
      <c r="H383" s="78">
        <v>0</v>
      </c>
      <c r="I383" s="78">
        <v>0</v>
      </c>
      <c r="J383" s="78">
        <v>0</v>
      </c>
      <c r="K383" s="78">
        <v>0</v>
      </c>
      <c r="L383" s="78">
        <v>0</v>
      </c>
      <c r="M383" s="78">
        <v>0</v>
      </c>
      <c r="N383" s="78">
        <v>0</v>
      </c>
      <c r="O383" s="78">
        <v>0</v>
      </c>
      <c r="P383" s="78">
        <v>0</v>
      </c>
      <c r="Q383" s="78">
        <v>0</v>
      </c>
      <c r="R383" s="79">
        <v>0</v>
      </c>
      <c r="S383" s="79">
        <v>0</v>
      </c>
      <c r="T383" s="78" t="str">
        <f>VLOOKUP(Table5[[#This Row],[ODS Code]],Lookup!A:D,4,FALSE)</f>
        <v>Brent</v>
      </c>
      <c r="U383" s="78" t="str">
        <f>VLOOKUP(Table5[[#This Row],[ODS Code]],Lookup!A:E,3,FALSE)</f>
        <v>K&amp;W West</v>
      </c>
      <c r="V383" s="78" t="str">
        <f>VLOOKUP(Table5[[#This Row],[ODS Code]],Lookup!A:F,2,FALSE)</f>
        <v>LANCELOT MEDICAL CENTRE</v>
      </c>
      <c r="W383" s="78" t="str">
        <f>VLOOKUP(Table5[[#This Row],[ODS Code]],Lookup!A:G,5,FALSE)</f>
        <v>E84063</v>
      </c>
    </row>
    <row r="384" spans="1:23" x14ac:dyDescent="0.35">
      <c r="A384" s="80">
        <v>45413</v>
      </c>
      <c r="B384" t="s">
        <v>248</v>
      </c>
      <c r="C384" t="s">
        <v>897</v>
      </c>
      <c r="D384" t="s">
        <v>894</v>
      </c>
      <c r="E384" t="s">
        <v>854</v>
      </c>
      <c r="F384" s="78">
        <v>1399</v>
      </c>
      <c r="G384" s="78">
        <v>5456</v>
      </c>
      <c r="H384" s="78">
        <v>105</v>
      </c>
      <c r="I384" s="78">
        <v>416</v>
      </c>
      <c r="J384" s="78">
        <v>646</v>
      </c>
      <c r="K384" s="78">
        <v>2500</v>
      </c>
      <c r="L384" s="78">
        <v>421</v>
      </c>
      <c r="M384" s="78">
        <v>1656</v>
      </c>
      <c r="N384" s="78">
        <v>139</v>
      </c>
      <c r="O384" s="78">
        <v>552</v>
      </c>
      <c r="P384" s="78">
        <v>88</v>
      </c>
      <c r="Q384" s="78">
        <v>332</v>
      </c>
      <c r="R384" s="79">
        <v>6.2902072909220869E-2</v>
      </c>
      <c r="S384" s="79">
        <v>6.0850439882697949E-2</v>
      </c>
      <c r="T384" s="78" t="str">
        <f>VLOOKUP(Table5[[#This Row],[ODS Code]],Lookup!A:D,4,FALSE)</f>
        <v>Brent</v>
      </c>
      <c r="U384" s="78" t="str">
        <f>VLOOKUP(Table5[[#This Row],[ODS Code]],Lookup!A:E,3,FALSE)</f>
        <v>K&amp;W West</v>
      </c>
      <c r="V384" s="78" t="str">
        <f>VLOOKUP(Table5[[#This Row],[ODS Code]],Lookup!A:F,2,FALSE)</f>
        <v>PREMIER MEDICAL CENTRE</v>
      </c>
      <c r="W384" s="78" t="str">
        <f>VLOOKUP(Table5[[#This Row],[ODS Code]],Lookup!A:G,5,FALSE)</f>
        <v>E84003</v>
      </c>
    </row>
    <row r="385" spans="1:23" x14ac:dyDescent="0.35">
      <c r="A385" s="80">
        <v>45413</v>
      </c>
      <c r="B385" t="s">
        <v>294</v>
      </c>
      <c r="C385" t="s">
        <v>898</v>
      </c>
      <c r="D385" t="s">
        <v>894</v>
      </c>
      <c r="E385" t="s">
        <v>854</v>
      </c>
      <c r="F385" s="78">
        <v>29</v>
      </c>
      <c r="G385" s="78">
        <v>119</v>
      </c>
      <c r="H385" s="78">
        <v>4</v>
      </c>
      <c r="I385" s="78">
        <v>18</v>
      </c>
      <c r="J385" s="78">
        <v>15</v>
      </c>
      <c r="K385" s="78">
        <v>60</v>
      </c>
      <c r="L385" s="78">
        <v>5</v>
      </c>
      <c r="M385" s="78">
        <v>20</v>
      </c>
      <c r="N385" s="78">
        <v>1</v>
      </c>
      <c r="O385" s="78">
        <v>5</v>
      </c>
      <c r="P385" s="78">
        <v>4</v>
      </c>
      <c r="Q385" s="78">
        <v>16</v>
      </c>
      <c r="R385" s="79">
        <v>0.13793103448275862</v>
      </c>
      <c r="S385" s="79">
        <v>0.13445378151260504</v>
      </c>
      <c r="T385" s="78" t="str">
        <f>VLOOKUP(Table5[[#This Row],[ODS Code]],Lookup!A:D,4,FALSE)</f>
        <v>Brent</v>
      </c>
      <c r="U385" s="78" t="str">
        <f>VLOOKUP(Table5[[#This Row],[ODS Code]],Lookup!A:E,3,FALSE)</f>
        <v>K&amp;W West</v>
      </c>
      <c r="V385" s="78" t="str">
        <f>VLOOKUP(Table5[[#This Row],[ODS Code]],Lookup!A:F,2,FALSE)</f>
        <v>STANLEY CORNER MEDICAL CENTRE</v>
      </c>
      <c r="W385" s="78" t="str">
        <f>VLOOKUP(Table5[[#This Row],[ODS Code]],Lookup!A:G,5,FALSE)</f>
        <v>E84051</v>
      </c>
    </row>
    <row r="386" spans="1:23" x14ac:dyDescent="0.35">
      <c r="A386" s="80">
        <v>45413</v>
      </c>
      <c r="B386" t="s">
        <v>299</v>
      </c>
      <c r="C386" t="s">
        <v>899</v>
      </c>
      <c r="D386" t="s">
        <v>894</v>
      </c>
      <c r="E386" t="s">
        <v>854</v>
      </c>
      <c r="F386" s="78">
        <v>105</v>
      </c>
      <c r="G386" s="78">
        <v>210</v>
      </c>
      <c r="H386" s="78">
        <v>8</v>
      </c>
      <c r="I386" s="78">
        <v>16</v>
      </c>
      <c r="J386" s="78">
        <v>62</v>
      </c>
      <c r="K386" s="78">
        <v>124</v>
      </c>
      <c r="L386" s="78">
        <v>21</v>
      </c>
      <c r="M386" s="78">
        <v>42</v>
      </c>
      <c r="N386" s="78">
        <v>12</v>
      </c>
      <c r="O386" s="78">
        <v>24</v>
      </c>
      <c r="P386" s="78">
        <v>2</v>
      </c>
      <c r="Q386" s="78">
        <v>4</v>
      </c>
      <c r="R386" s="79">
        <v>1.9047619047619049E-2</v>
      </c>
      <c r="S386" s="79">
        <v>1.9047619047619049E-2</v>
      </c>
      <c r="T386" s="78" t="str">
        <f>VLOOKUP(Table5[[#This Row],[ODS Code]],Lookup!A:D,4,FALSE)</f>
        <v>Brent</v>
      </c>
      <c r="U386" s="78" t="str">
        <f>VLOOKUP(Table5[[#This Row],[ODS Code]],Lookup!A:E,3,FALSE)</f>
        <v>K&amp;W West</v>
      </c>
      <c r="V386" s="78" t="str">
        <f>VLOOKUP(Table5[[#This Row],[ODS Code]],Lookup!A:F,2,FALSE)</f>
        <v>SUDBURY &amp; ALPERTON MEDICAL CENTRE</v>
      </c>
      <c r="W386" s="78" t="str">
        <f>VLOOKUP(Table5[[#This Row],[ODS Code]],Lookup!A:G,5,FALSE)</f>
        <v>E84017</v>
      </c>
    </row>
    <row r="387" spans="1:23" x14ac:dyDescent="0.35">
      <c r="A387" s="80">
        <v>45413</v>
      </c>
      <c r="B387" t="s">
        <v>338</v>
      </c>
      <c r="C387" t="s">
        <v>900</v>
      </c>
      <c r="D387" t="s">
        <v>894</v>
      </c>
      <c r="E387" t="s">
        <v>854</v>
      </c>
      <c r="F387" s="78">
        <v>12300</v>
      </c>
      <c r="G387" s="78">
        <v>48140</v>
      </c>
      <c r="H387" s="78">
        <v>815</v>
      </c>
      <c r="I387" s="78">
        <v>3181</v>
      </c>
      <c r="J387" s="78">
        <v>6257</v>
      </c>
      <c r="K387" s="78">
        <v>24468</v>
      </c>
      <c r="L387" s="78">
        <v>3692</v>
      </c>
      <c r="M387" s="78">
        <v>14521</v>
      </c>
      <c r="N387" s="78">
        <v>884</v>
      </c>
      <c r="O387" s="78">
        <v>3427</v>
      </c>
      <c r="P387" s="78">
        <v>652</v>
      </c>
      <c r="Q387" s="78">
        <v>2543</v>
      </c>
      <c r="R387" s="79">
        <v>5.3008130081300814E-2</v>
      </c>
      <c r="S387" s="79">
        <v>5.2825093477357705E-2</v>
      </c>
      <c r="T387" s="78" t="str">
        <f>VLOOKUP(Table5[[#This Row],[ODS Code]],Lookup!A:D,4,FALSE)</f>
        <v>Brent</v>
      </c>
      <c r="U387" s="78" t="str">
        <f>VLOOKUP(Table5[[#This Row],[ODS Code]],Lookup!A:E,3,FALSE)</f>
        <v>K&amp;W West</v>
      </c>
      <c r="V387" s="78" t="str">
        <f>VLOOKUP(Table5[[#This Row],[ODS Code]],Lookup!A:F,2,FALSE)</f>
        <v>THE LAW MEDICAL GROUP PRACTICE</v>
      </c>
      <c r="W387" s="78" t="str">
        <f>VLOOKUP(Table5[[#This Row],[ODS Code]],Lookup!A:G,5,FALSE)</f>
        <v>E84006</v>
      </c>
    </row>
    <row r="388" spans="1:23" x14ac:dyDescent="0.35">
      <c r="A388" s="80">
        <v>45413</v>
      </c>
      <c r="B388" t="s">
        <v>379</v>
      </c>
      <c r="C388" t="s">
        <v>901</v>
      </c>
      <c r="D388" t="s">
        <v>894</v>
      </c>
      <c r="E388" t="s">
        <v>854</v>
      </c>
      <c r="F388" s="78">
        <v>6102</v>
      </c>
      <c r="G388" s="78">
        <v>12318</v>
      </c>
      <c r="H388" s="78">
        <v>307</v>
      </c>
      <c r="I388" s="78">
        <v>622</v>
      </c>
      <c r="J388" s="78">
        <v>3524</v>
      </c>
      <c r="K388" s="78">
        <v>7132</v>
      </c>
      <c r="L388" s="78">
        <v>1545</v>
      </c>
      <c r="M388" s="78">
        <v>3108</v>
      </c>
      <c r="N388" s="78">
        <v>387</v>
      </c>
      <c r="O388" s="78">
        <v>776</v>
      </c>
      <c r="P388" s="78">
        <v>339</v>
      </c>
      <c r="Q388" s="78">
        <v>680</v>
      </c>
      <c r="R388" s="79">
        <v>5.5555555555555552E-2</v>
      </c>
      <c r="S388" s="79">
        <v>5.5203766845267087E-2</v>
      </c>
      <c r="T388" s="78" t="str">
        <f>VLOOKUP(Table5[[#This Row],[ODS Code]],Lookup!A:D,4,FALSE)</f>
        <v>Brent</v>
      </c>
      <c r="U388" s="78" t="str">
        <f>VLOOKUP(Table5[[#This Row],[ODS Code]],Lookup!A:E,3,FALSE)</f>
        <v>K&amp;W West</v>
      </c>
      <c r="V388" s="78" t="str">
        <f>VLOOKUP(Table5[[#This Row],[ODS Code]],Lookup!A:F,2,FALSE)</f>
        <v>HARNESS WEMBLEY PRACTICE</v>
      </c>
      <c r="W388" s="78" t="str">
        <f>VLOOKUP(Table5[[#This Row],[ODS Code]],Lookup!A:G,5,FALSE)</f>
        <v>Y02692</v>
      </c>
    </row>
    <row r="389" spans="1:23" x14ac:dyDescent="0.35">
      <c r="A389" s="80">
        <v>45413</v>
      </c>
      <c r="B389" t="s">
        <v>17</v>
      </c>
      <c r="C389" t="s">
        <v>15</v>
      </c>
      <c r="D389" t="s">
        <v>902</v>
      </c>
      <c r="E389" t="s">
        <v>854</v>
      </c>
      <c r="F389" s="78">
        <v>45</v>
      </c>
      <c r="G389" s="78">
        <v>45</v>
      </c>
      <c r="H389" s="78">
        <v>2</v>
      </c>
      <c r="I389" s="78">
        <v>2</v>
      </c>
      <c r="J389" s="78">
        <v>29</v>
      </c>
      <c r="K389" s="78">
        <v>29</v>
      </c>
      <c r="L389" s="78">
        <v>7</v>
      </c>
      <c r="M389" s="78">
        <v>7</v>
      </c>
      <c r="N389" s="78">
        <v>4</v>
      </c>
      <c r="O389" s="78">
        <v>4</v>
      </c>
      <c r="P389" s="78">
        <v>3</v>
      </c>
      <c r="Q389" s="78">
        <v>3</v>
      </c>
      <c r="R389" s="79">
        <v>6.6666666666666666E-2</v>
      </c>
      <c r="S389" s="79">
        <v>6.6666666666666666E-2</v>
      </c>
      <c r="T389" s="78" t="str">
        <f>VLOOKUP(Table5[[#This Row],[ODS Code]],Lookup!A:D,4,FALSE)</f>
        <v>Hounslow</v>
      </c>
      <c r="U389" s="78" t="str">
        <f>VLOOKUP(Table5[[#This Row],[ODS Code]],Lookup!A:E,3,FALSE)</f>
        <v>Brentworth</v>
      </c>
      <c r="V389" s="78" t="str">
        <f>VLOOKUP(Table5[[#This Row],[ODS Code]],Lookup!A:F,2,FALSE)</f>
        <v>Albany Practice</v>
      </c>
      <c r="W389" s="78" t="str">
        <f>VLOOKUP(Table5[[#This Row],[ODS Code]],Lookup!A:G,5,FALSE)</f>
        <v>E85004</v>
      </c>
    </row>
    <row r="390" spans="1:23" x14ac:dyDescent="0.35">
      <c r="A390" s="80">
        <v>45413</v>
      </c>
      <c r="B390" t="s">
        <v>20</v>
      </c>
      <c r="C390" t="s">
        <v>903</v>
      </c>
      <c r="D390" t="s">
        <v>902</v>
      </c>
      <c r="E390" t="s">
        <v>854</v>
      </c>
      <c r="F390" s="78">
        <v>198</v>
      </c>
      <c r="G390" s="78">
        <v>594</v>
      </c>
      <c r="H390" s="78">
        <v>22</v>
      </c>
      <c r="I390" s="78">
        <v>66</v>
      </c>
      <c r="J390" s="78">
        <v>59</v>
      </c>
      <c r="K390" s="78">
        <v>177</v>
      </c>
      <c r="L390" s="78">
        <v>42</v>
      </c>
      <c r="M390" s="78">
        <v>126</v>
      </c>
      <c r="N390" s="78">
        <v>41</v>
      </c>
      <c r="O390" s="78">
        <v>123</v>
      </c>
      <c r="P390" s="78">
        <v>34</v>
      </c>
      <c r="Q390" s="78">
        <v>102</v>
      </c>
      <c r="R390" s="79">
        <v>0.17171717171717171</v>
      </c>
      <c r="S390" s="79">
        <v>0.17171717171717171</v>
      </c>
      <c r="T390" s="78" t="str">
        <f>VLOOKUP(Table5[[#This Row],[ODS Code]],Lookup!A:D,4,FALSE)</f>
        <v>Hounslow</v>
      </c>
      <c r="U390" s="78" t="str">
        <f>VLOOKUP(Table5[[#This Row],[ODS Code]],Lookup!A:E,3,FALSE)</f>
        <v>Brentworth</v>
      </c>
      <c r="V390" s="78" t="str">
        <f>VLOOKUP(Table5[[#This Row],[ODS Code]],Lookup!A:F,2,FALSE)</f>
        <v>ARGYLE HEALTH GROUP ISLEWORTH PRACTICE</v>
      </c>
      <c r="W390" s="78" t="str">
        <f>VLOOKUP(Table5[[#This Row],[ODS Code]],Lookup!A:G,5,FALSE)</f>
        <v>E85744</v>
      </c>
    </row>
    <row r="391" spans="1:23" x14ac:dyDescent="0.35">
      <c r="A391" s="80">
        <v>45413</v>
      </c>
      <c r="B391" t="s">
        <v>43</v>
      </c>
      <c r="C391" t="s">
        <v>42</v>
      </c>
      <c r="D391" t="s">
        <v>902</v>
      </c>
      <c r="E391" t="s">
        <v>854</v>
      </c>
      <c r="F391" s="78">
        <v>314</v>
      </c>
      <c r="G391" s="78">
        <v>628</v>
      </c>
      <c r="H391" s="78">
        <v>20</v>
      </c>
      <c r="I391" s="78">
        <v>40</v>
      </c>
      <c r="J391" s="78">
        <v>147</v>
      </c>
      <c r="K391" s="78">
        <v>294</v>
      </c>
      <c r="L391" s="78">
        <v>100</v>
      </c>
      <c r="M391" s="78">
        <v>200</v>
      </c>
      <c r="N391" s="78">
        <v>26</v>
      </c>
      <c r="O391" s="78">
        <v>52</v>
      </c>
      <c r="P391" s="78">
        <v>21</v>
      </c>
      <c r="Q391" s="78">
        <v>42</v>
      </c>
      <c r="R391" s="79">
        <v>6.6878980891719744E-2</v>
      </c>
      <c r="S391" s="79">
        <v>6.6878980891719744E-2</v>
      </c>
      <c r="T391" s="78" t="str">
        <f>VLOOKUP(Table5[[#This Row],[ODS Code]],Lookup!A:D,4,FALSE)</f>
        <v>Hounslow</v>
      </c>
      <c r="U391" s="78" t="str">
        <f>VLOOKUP(Table5[[#This Row],[ODS Code]],Lookup!A:E,3,FALSE)</f>
        <v>Brentworth</v>
      </c>
      <c r="V391" s="78" t="str">
        <f>VLOOKUP(Table5[[#This Row],[ODS Code]],Lookup!A:F,2,FALSE)</f>
        <v>Brentford Family Practice</v>
      </c>
      <c r="W391" s="78" t="str">
        <f>VLOOKUP(Table5[[#This Row],[ODS Code]],Lookup!A:G,5,FALSE)</f>
        <v>E85735</v>
      </c>
    </row>
    <row r="392" spans="1:23" x14ac:dyDescent="0.35">
      <c r="A392" s="80">
        <v>45413</v>
      </c>
      <c r="B392" t="s">
        <v>45</v>
      </c>
      <c r="C392" t="s">
        <v>44</v>
      </c>
      <c r="D392" t="s">
        <v>902</v>
      </c>
      <c r="E392" t="s">
        <v>854</v>
      </c>
      <c r="F392" s="78">
        <v>52</v>
      </c>
      <c r="G392" s="78">
        <v>156</v>
      </c>
      <c r="H392" s="78">
        <v>5</v>
      </c>
      <c r="I392" s="78">
        <v>15</v>
      </c>
      <c r="J392" s="78">
        <v>27</v>
      </c>
      <c r="K392" s="78">
        <v>81</v>
      </c>
      <c r="L392" s="78">
        <v>15</v>
      </c>
      <c r="M392" s="78">
        <v>45</v>
      </c>
      <c r="N392" s="78">
        <v>3</v>
      </c>
      <c r="O392" s="78">
        <v>9</v>
      </c>
      <c r="P392" s="78">
        <v>2</v>
      </c>
      <c r="Q392" s="78">
        <v>6</v>
      </c>
      <c r="R392" s="79">
        <v>3.8461538461538464E-2</v>
      </c>
      <c r="S392" s="79">
        <v>3.8461538461538464E-2</v>
      </c>
      <c r="T392" s="78" t="str">
        <f>VLOOKUP(Table5[[#This Row],[ODS Code]],Lookup!A:D,4,FALSE)</f>
        <v>Hounslow</v>
      </c>
      <c r="U392" s="78" t="str">
        <f>VLOOKUP(Table5[[#This Row],[ODS Code]],Lookup!A:E,3,FALSE)</f>
        <v>Brentworth</v>
      </c>
      <c r="V392" s="78" t="str">
        <f>VLOOKUP(Table5[[#This Row],[ODS Code]],Lookup!A:F,2,FALSE)</f>
        <v>Brentford Group Practice</v>
      </c>
      <c r="W392" s="78" t="str">
        <f>VLOOKUP(Table5[[#This Row],[ODS Code]],Lookup!A:G,5,FALSE)</f>
        <v>E85605</v>
      </c>
    </row>
    <row r="393" spans="1:23" x14ac:dyDescent="0.35">
      <c r="A393" s="80">
        <v>45413</v>
      </c>
      <c r="B393" t="s">
        <v>281</v>
      </c>
      <c r="C393" t="s">
        <v>280</v>
      </c>
      <c r="D393" t="s">
        <v>902</v>
      </c>
      <c r="E393" t="s">
        <v>854</v>
      </c>
      <c r="F393" s="78">
        <v>316</v>
      </c>
      <c r="G393" s="78">
        <v>1264</v>
      </c>
      <c r="H393" s="78">
        <v>13</v>
      </c>
      <c r="I393" s="78">
        <v>52</v>
      </c>
      <c r="J393" s="78">
        <v>201</v>
      </c>
      <c r="K393" s="78">
        <v>804</v>
      </c>
      <c r="L393" s="78">
        <v>77</v>
      </c>
      <c r="M393" s="78">
        <v>308</v>
      </c>
      <c r="N393" s="78">
        <v>17</v>
      </c>
      <c r="O393" s="78">
        <v>68</v>
      </c>
      <c r="P393" s="78">
        <v>8</v>
      </c>
      <c r="Q393" s="78">
        <v>32</v>
      </c>
      <c r="R393" s="79">
        <v>2.5316455696202531E-2</v>
      </c>
      <c r="S393" s="79">
        <v>2.5316455696202531E-2</v>
      </c>
      <c r="T393" s="78" t="str">
        <f>VLOOKUP(Table5[[#This Row],[ODS Code]],Lookup!A:D,4,FALSE)</f>
        <v>Hounslow</v>
      </c>
      <c r="U393" s="78" t="str">
        <f>VLOOKUP(Table5[[#This Row],[ODS Code]],Lookup!A:E,3,FALSE)</f>
        <v>Brentworth</v>
      </c>
      <c r="V393" s="78" t="str">
        <f>VLOOKUP(Table5[[#This Row],[ODS Code]],Lookup!A:F,2,FALSE)</f>
        <v>Spring Grove Medical Practice</v>
      </c>
      <c r="W393" s="78" t="str">
        <f>VLOOKUP(Table5[[#This Row],[ODS Code]],Lookup!A:G,5,FALSE)</f>
        <v>E85750</v>
      </c>
    </row>
    <row r="394" spans="1:23" x14ac:dyDescent="0.35">
      <c r="A394" s="80">
        <v>45413</v>
      </c>
      <c r="B394" t="s">
        <v>289</v>
      </c>
      <c r="C394" t="s">
        <v>904</v>
      </c>
      <c r="D394" t="s">
        <v>902</v>
      </c>
      <c r="E394" t="s">
        <v>854</v>
      </c>
      <c r="F394" s="78">
        <v>1033</v>
      </c>
      <c r="G394" s="78">
        <v>3099</v>
      </c>
      <c r="H394" s="78">
        <v>76</v>
      </c>
      <c r="I394" s="78">
        <v>228</v>
      </c>
      <c r="J394" s="78">
        <v>481</v>
      </c>
      <c r="K394" s="78">
        <v>1443</v>
      </c>
      <c r="L394" s="78">
        <v>244</v>
      </c>
      <c r="M394" s="78">
        <v>732</v>
      </c>
      <c r="N394" s="78">
        <v>130</v>
      </c>
      <c r="O394" s="78">
        <v>390</v>
      </c>
      <c r="P394" s="78">
        <v>102</v>
      </c>
      <c r="Q394" s="78">
        <v>306</v>
      </c>
      <c r="R394" s="79">
        <v>9.8741529525653432E-2</v>
      </c>
      <c r="S394" s="79">
        <v>9.8741529525653432E-2</v>
      </c>
      <c r="T394" s="78" t="str">
        <f>VLOOKUP(Table5[[#This Row],[ODS Code]],Lookup!A:D,4,FALSE)</f>
        <v>Hounslow</v>
      </c>
      <c r="U394" s="78" t="str">
        <f>VLOOKUP(Table5[[#This Row],[ODS Code]],Lookup!A:E,3,FALSE)</f>
        <v>Brentworth</v>
      </c>
      <c r="V394" s="78" t="str">
        <f>VLOOKUP(Table5[[#This Row],[ODS Code]],Lookup!A:F,2,FALSE)</f>
        <v>St Margaret's Medical Practice</v>
      </c>
      <c r="W394" s="78" t="str">
        <f>VLOOKUP(Table5[[#This Row],[ODS Code]],Lookup!A:G,5,FALSE)</f>
        <v>E85007</v>
      </c>
    </row>
    <row r="395" spans="1:23" x14ac:dyDescent="0.35">
      <c r="A395" s="80">
        <v>45413</v>
      </c>
      <c r="B395" t="s">
        <v>383</v>
      </c>
      <c r="C395" t="s">
        <v>905</v>
      </c>
      <c r="D395" t="s">
        <v>902</v>
      </c>
      <c r="E395" t="s">
        <v>854</v>
      </c>
      <c r="F395" s="78">
        <v>115</v>
      </c>
      <c r="G395" s="78">
        <v>345</v>
      </c>
      <c r="H395" s="78">
        <v>12</v>
      </c>
      <c r="I395" s="78">
        <v>36</v>
      </c>
      <c r="J395" s="78">
        <v>46</v>
      </c>
      <c r="K395" s="78">
        <v>138</v>
      </c>
      <c r="L395" s="78">
        <v>25</v>
      </c>
      <c r="M395" s="78">
        <v>75</v>
      </c>
      <c r="N395" s="78">
        <v>13</v>
      </c>
      <c r="O395" s="78">
        <v>39</v>
      </c>
      <c r="P395" s="78">
        <v>19</v>
      </c>
      <c r="Q395" s="78">
        <v>57</v>
      </c>
      <c r="R395" s="79">
        <v>0.16521739130434782</v>
      </c>
      <c r="S395" s="79">
        <v>0.16521739130434782</v>
      </c>
      <c r="T395" s="78" t="str">
        <f>VLOOKUP(Table5[[#This Row],[ODS Code]],Lookup!A:D,4,FALSE)</f>
        <v>Hounslow</v>
      </c>
      <c r="U395" s="78" t="str">
        <f>VLOOKUP(Table5[[#This Row],[ODS Code]],Lookup!A:E,3,FALSE)</f>
        <v>Brentworth</v>
      </c>
      <c r="V395" s="78" t="str">
        <f>VLOOKUP(Table5[[#This Row],[ODS Code]],Lookup!A:F,2,FALSE)</f>
        <v>Thornbury Road Centre for Health</v>
      </c>
      <c r="W395" s="78" t="str">
        <f>VLOOKUP(Table5[[#This Row],[ODS Code]],Lookup!A:G,5,FALSE)</f>
        <v>E85001</v>
      </c>
    </row>
    <row r="396" spans="1:23" x14ac:dyDescent="0.35">
      <c r="A396" s="80">
        <v>45413</v>
      </c>
      <c r="B396" t="s">
        <v>96</v>
      </c>
      <c r="C396" t="s">
        <v>906</v>
      </c>
      <c r="D396" t="s">
        <v>907</v>
      </c>
      <c r="E396" t="s">
        <v>854</v>
      </c>
      <c r="F396" s="78">
        <v>0</v>
      </c>
      <c r="G396" s="78">
        <v>0</v>
      </c>
      <c r="H396" s="78">
        <v>0</v>
      </c>
      <c r="I396" s="78">
        <v>0</v>
      </c>
      <c r="J396" s="78">
        <v>0</v>
      </c>
      <c r="K396" s="78">
        <v>0</v>
      </c>
      <c r="L396" s="78">
        <v>0</v>
      </c>
      <c r="M396" s="78">
        <v>0</v>
      </c>
      <c r="N396" s="78">
        <v>0</v>
      </c>
      <c r="O396" s="78">
        <v>0</v>
      </c>
      <c r="P396" s="78">
        <v>0</v>
      </c>
      <c r="Q396" s="78">
        <v>0</v>
      </c>
      <c r="R396" s="79">
        <v>0</v>
      </c>
      <c r="S396" s="79">
        <v>0</v>
      </c>
      <c r="T396" s="78" t="str">
        <f>VLOOKUP(Table5[[#This Row],[ODS Code]],Lookup!A:D,4,FALSE)</f>
        <v>West London</v>
      </c>
      <c r="U396" s="78" t="str">
        <f>VLOOKUP(Table5[[#This Row],[ODS Code]],Lookup!A:E,3,FALSE)</f>
        <v>Brompton Health PCN</v>
      </c>
      <c r="V396" s="78" t="str">
        <f>VLOOKUP(Table5[[#This Row],[ODS Code]],Lookup!A:F,2,FALSE)</f>
        <v>EARLS COURT MEDICAL CENTRE</v>
      </c>
      <c r="W396" s="78" t="str">
        <f>VLOOKUP(Table5[[#This Row],[ODS Code]],Lookup!A:G,5,FALSE)</f>
        <v>E87047</v>
      </c>
    </row>
    <row r="397" spans="1:23" x14ac:dyDescent="0.35">
      <c r="A397" s="80">
        <v>45413</v>
      </c>
      <c r="B397" t="s">
        <v>98</v>
      </c>
      <c r="C397" t="s">
        <v>97</v>
      </c>
      <c r="D397" t="s">
        <v>907</v>
      </c>
      <c r="E397" t="s">
        <v>854</v>
      </c>
      <c r="F397" s="78">
        <v>281</v>
      </c>
      <c r="G397" s="78">
        <v>562</v>
      </c>
      <c r="H397" s="78">
        <v>11</v>
      </c>
      <c r="I397" s="78">
        <v>22</v>
      </c>
      <c r="J397" s="78">
        <v>120</v>
      </c>
      <c r="K397" s="78">
        <v>240</v>
      </c>
      <c r="L397" s="78">
        <v>102</v>
      </c>
      <c r="M397" s="78">
        <v>204</v>
      </c>
      <c r="N397" s="78">
        <v>28</v>
      </c>
      <c r="O397" s="78">
        <v>56</v>
      </c>
      <c r="P397" s="78">
        <v>20</v>
      </c>
      <c r="Q397" s="78">
        <v>40</v>
      </c>
      <c r="R397" s="79">
        <v>7.1174377224199295E-2</v>
      </c>
      <c r="S397" s="79">
        <v>7.1174377224199295E-2</v>
      </c>
      <c r="T397" s="78" t="str">
        <f>VLOOKUP(Table5[[#This Row],[ODS Code]],Lookup!A:D,4,FALSE)</f>
        <v>West London</v>
      </c>
      <c r="U397" s="78" t="str">
        <f>VLOOKUP(Table5[[#This Row],[ODS Code]],Lookup!A:E,3,FALSE)</f>
        <v>Brompton Health PCN</v>
      </c>
      <c r="V397" s="78" t="str">
        <f>VLOOKUP(Table5[[#This Row],[ODS Code]],Lookup!A:F,2,FALSE)</f>
        <v>Earls Court Surgery</v>
      </c>
      <c r="W397" s="78" t="str">
        <f>VLOOKUP(Table5[[#This Row],[ODS Code]],Lookup!A:G,5,FALSE)</f>
        <v>E87750</v>
      </c>
    </row>
    <row r="398" spans="1:23" x14ac:dyDescent="0.35">
      <c r="A398" s="80">
        <v>45413</v>
      </c>
      <c r="B398" t="s">
        <v>107</v>
      </c>
      <c r="C398" t="s">
        <v>908</v>
      </c>
      <c r="D398" t="s">
        <v>907</v>
      </c>
      <c r="E398" t="s">
        <v>854</v>
      </c>
      <c r="F398" s="78">
        <v>149</v>
      </c>
      <c r="G398" s="78">
        <v>407</v>
      </c>
      <c r="H398" s="78">
        <v>10</v>
      </c>
      <c r="I398" s="78">
        <v>24</v>
      </c>
      <c r="J398" s="78">
        <v>72</v>
      </c>
      <c r="K398" s="78">
        <v>202</v>
      </c>
      <c r="L398" s="78">
        <v>46</v>
      </c>
      <c r="M398" s="78">
        <v>121</v>
      </c>
      <c r="N398" s="78">
        <v>17</v>
      </c>
      <c r="O398" s="78">
        <v>48</v>
      </c>
      <c r="P398" s="78">
        <v>4</v>
      </c>
      <c r="Q398" s="78">
        <v>12</v>
      </c>
      <c r="R398" s="79">
        <v>2.6845637583892617E-2</v>
      </c>
      <c r="S398" s="79">
        <v>2.9484029484029485E-2</v>
      </c>
      <c r="T398" s="78" t="str">
        <f>VLOOKUP(Table5[[#This Row],[ODS Code]],Lookup!A:D,4,FALSE)</f>
        <v>West London</v>
      </c>
      <c r="U398" s="78" t="str">
        <f>VLOOKUP(Table5[[#This Row],[ODS Code]],Lookup!A:E,3,FALSE)</f>
        <v>Brompton Health PCN</v>
      </c>
      <c r="V398" s="78" t="str">
        <f>VLOOKUP(Table5[[#This Row],[ODS Code]],Lookup!A:F,2,FALSE)</f>
        <v>Emperor's Gate Health Centre</v>
      </c>
      <c r="W398" s="78" t="str">
        <f>VLOOKUP(Table5[[#This Row],[ODS Code]],Lookup!A:G,5,FALSE)</f>
        <v>E87043</v>
      </c>
    </row>
    <row r="399" spans="1:23" x14ac:dyDescent="0.35">
      <c r="A399" s="80">
        <v>45413</v>
      </c>
      <c r="B399" t="s">
        <v>362</v>
      </c>
      <c r="C399" t="s">
        <v>909</v>
      </c>
      <c r="D399" t="s">
        <v>907</v>
      </c>
      <c r="E399" t="s">
        <v>854</v>
      </c>
      <c r="F399" s="78">
        <v>0</v>
      </c>
      <c r="G399" s="78">
        <v>0</v>
      </c>
      <c r="H399" s="78">
        <v>0</v>
      </c>
      <c r="I399" s="78">
        <v>0</v>
      </c>
      <c r="J399" s="78">
        <v>0</v>
      </c>
      <c r="K399" s="78">
        <v>0</v>
      </c>
      <c r="L399" s="78">
        <v>0</v>
      </c>
      <c r="M399" s="78">
        <v>0</v>
      </c>
      <c r="N399" s="78">
        <v>0</v>
      </c>
      <c r="O399" s="78">
        <v>0</v>
      </c>
      <c r="P399" s="78">
        <v>0</v>
      </c>
      <c r="Q399" s="78">
        <v>0</v>
      </c>
      <c r="R399" s="79">
        <v>0</v>
      </c>
      <c r="S399" s="79">
        <v>0</v>
      </c>
      <c r="T399" s="78" t="str">
        <f>VLOOKUP(Table5[[#This Row],[ODS Code]],Lookup!A:D,4,FALSE)</f>
        <v>West London</v>
      </c>
      <c r="U399" s="78" t="str">
        <f>VLOOKUP(Table5[[#This Row],[ODS Code]],Lookup!A:E,3,FALSE)</f>
        <v>Brompton Health PCN</v>
      </c>
      <c r="V399" s="78" t="str">
        <f>VLOOKUP(Table5[[#This Row],[ODS Code]],Lookup!A:F,2,FALSE)</f>
        <v>Redcliffe Surgery</v>
      </c>
      <c r="W399" s="78" t="str">
        <f>VLOOKUP(Table5[[#This Row],[ODS Code]],Lookup!A:G,5,FALSE)</f>
        <v>E87004</v>
      </c>
    </row>
    <row r="400" spans="1:23" x14ac:dyDescent="0.35">
      <c r="A400" s="80">
        <v>45413</v>
      </c>
      <c r="B400" t="s">
        <v>179</v>
      </c>
      <c r="C400" t="s">
        <v>178</v>
      </c>
      <c r="D400" t="s">
        <v>907</v>
      </c>
      <c r="E400" t="s">
        <v>854</v>
      </c>
      <c r="F400" s="78">
        <v>0</v>
      </c>
      <c r="G400" s="78">
        <v>0</v>
      </c>
      <c r="H400" s="78">
        <v>0</v>
      </c>
      <c r="I400" s="78">
        <v>0</v>
      </c>
      <c r="J400" s="78">
        <v>0</v>
      </c>
      <c r="K400" s="78">
        <v>0</v>
      </c>
      <c r="L400" s="78">
        <v>0</v>
      </c>
      <c r="M400" s="78">
        <v>0</v>
      </c>
      <c r="N400" s="78">
        <v>0</v>
      </c>
      <c r="O400" s="78">
        <v>0</v>
      </c>
      <c r="P400" s="78">
        <v>0</v>
      </c>
      <c r="Q400" s="78">
        <v>0</v>
      </c>
      <c r="R400" s="79">
        <v>0</v>
      </c>
      <c r="S400" s="79">
        <v>0</v>
      </c>
      <c r="T400" s="78" t="str">
        <f>VLOOKUP(Table5[[#This Row],[ODS Code]],Lookup!A:D,4,FALSE)</f>
        <v>West London</v>
      </c>
      <c r="U400" s="78" t="str">
        <f>VLOOKUP(Table5[[#This Row],[ODS Code]],Lookup!A:E,3,FALSE)</f>
        <v>Brompton Health PCN</v>
      </c>
      <c r="V400" s="78" t="str">
        <f>VLOOKUP(Table5[[#This Row],[ODS Code]],Lookup!A:F,2,FALSE)</f>
        <v>Kensington Park Medical Centre</v>
      </c>
      <c r="W400" s="78" t="str">
        <f>VLOOKUP(Table5[[#This Row],[ODS Code]],Lookup!A:G,5,FALSE)</f>
        <v>E87720</v>
      </c>
    </row>
    <row r="401" spans="1:23" x14ac:dyDescent="0.35">
      <c r="A401" s="80">
        <v>45413</v>
      </c>
      <c r="B401" t="s">
        <v>194</v>
      </c>
      <c r="C401" t="s">
        <v>193</v>
      </c>
      <c r="D401" t="s">
        <v>907</v>
      </c>
      <c r="E401" t="s">
        <v>854</v>
      </c>
      <c r="F401" s="78">
        <v>0</v>
      </c>
      <c r="G401" s="78">
        <v>0</v>
      </c>
      <c r="H401" s="78">
        <v>0</v>
      </c>
      <c r="I401" s="78">
        <v>0</v>
      </c>
      <c r="J401" s="78">
        <v>0</v>
      </c>
      <c r="K401" s="78">
        <v>0</v>
      </c>
      <c r="L401" s="78">
        <v>0</v>
      </c>
      <c r="M401" s="78">
        <v>0</v>
      </c>
      <c r="N401" s="78">
        <v>0</v>
      </c>
      <c r="O401" s="78">
        <v>0</v>
      </c>
      <c r="P401" s="78">
        <v>0</v>
      </c>
      <c r="Q401" s="78">
        <v>0</v>
      </c>
      <c r="R401" s="79">
        <v>0</v>
      </c>
      <c r="S401" s="79">
        <v>0</v>
      </c>
      <c r="T401" s="78" t="str">
        <f>VLOOKUP(Table5[[#This Row],[ODS Code]],Lookup!A:D,4,FALSE)</f>
        <v>West London</v>
      </c>
      <c r="U401" s="78" t="str">
        <f>VLOOKUP(Table5[[#This Row],[ODS Code]],Lookup!A:E,3,FALSE)</f>
        <v>Brompton Health PCN</v>
      </c>
      <c r="V401" s="78" t="str">
        <f>VLOOKUP(Table5[[#This Row],[ODS Code]],Lookup!A:F,2,FALSE)</f>
        <v>Knightsbridge Medical Centre</v>
      </c>
      <c r="W401" s="78" t="str">
        <f>VLOOKUP(Table5[[#This Row],[ODS Code]],Lookup!A:G,5,FALSE)</f>
        <v>E87738</v>
      </c>
    </row>
    <row r="402" spans="1:23" x14ac:dyDescent="0.35">
      <c r="A402" s="80">
        <v>45413</v>
      </c>
      <c r="B402" t="s">
        <v>262</v>
      </c>
      <c r="C402" t="s">
        <v>910</v>
      </c>
      <c r="D402" t="s">
        <v>907</v>
      </c>
      <c r="E402" t="s">
        <v>854</v>
      </c>
      <c r="F402" s="78">
        <v>0</v>
      </c>
      <c r="G402" s="78">
        <v>0</v>
      </c>
      <c r="H402" s="78">
        <v>0</v>
      </c>
      <c r="I402" s="78">
        <v>0</v>
      </c>
      <c r="J402" s="78">
        <v>0</v>
      </c>
      <c r="K402" s="78">
        <v>0</v>
      </c>
      <c r="L402" s="78">
        <v>0</v>
      </c>
      <c r="M402" s="78">
        <v>0</v>
      </c>
      <c r="N402" s="78">
        <v>0</v>
      </c>
      <c r="O402" s="78">
        <v>0</v>
      </c>
      <c r="P402" s="78">
        <v>0</v>
      </c>
      <c r="Q402" s="78">
        <v>0</v>
      </c>
      <c r="R402" s="79">
        <v>0</v>
      </c>
      <c r="S402" s="79">
        <v>0</v>
      </c>
      <c r="T402" s="78" t="str">
        <f>VLOOKUP(Table5[[#This Row],[ODS Code]],Lookup!A:D,4,FALSE)</f>
        <v>West London</v>
      </c>
      <c r="U402" s="78" t="str">
        <f>VLOOKUP(Table5[[#This Row],[ODS Code]],Lookup!A:E,3,FALSE)</f>
        <v>Brompton Health PCN</v>
      </c>
      <c r="V402" s="78" t="str">
        <f>VLOOKUP(Table5[[#This Row],[ODS Code]],Lookup!A:F,2,FALSE)</f>
        <v xml:space="preserve">Royal Hospital Chelsea </v>
      </c>
      <c r="W402" s="78" t="str">
        <f>VLOOKUP(Table5[[#This Row],[ODS Code]],Lookup!A:G,5,FALSE)</f>
        <v>E87711</v>
      </c>
    </row>
    <row r="403" spans="1:23" x14ac:dyDescent="0.35">
      <c r="A403" s="80">
        <v>45413</v>
      </c>
      <c r="B403" t="s">
        <v>267</v>
      </c>
      <c r="C403" t="s">
        <v>266</v>
      </c>
      <c r="D403" t="s">
        <v>907</v>
      </c>
      <c r="E403" t="s">
        <v>854</v>
      </c>
      <c r="F403" s="78">
        <v>0</v>
      </c>
      <c r="G403" s="78">
        <v>0</v>
      </c>
      <c r="H403" s="78">
        <v>0</v>
      </c>
      <c r="I403" s="78">
        <v>0</v>
      </c>
      <c r="J403" s="78">
        <v>0</v>
      </c>
      <c r="K403" s="78">
        <v>0</v>
      </c>
      <c r="L403" s="78">
        <v>0</v>
      </c>
      <c r="M403" s="78">
        <v>0</v>
      </c>
      <c r="N403" s="78">
        <v>0</v>
      </c>
      <c r="O403" s="78">
        <v>0</v>
      </c>
      <c r="P403" s="78">
        <v>0</v>
      </c>
      <c r="Q403" s="78">
        <v>0</v>
      </c>
      <c r="R403" s="79">
        <v>0</v>
      </c>
      <c r="S403" s="79">
        <v>0</v>
      </c>
      <c r="T403" s="78" t="str">
        <f>VLOOKUP(Table5[[#This Row],[ODS Code]],Lookup!A:D,4,FALSE)</f>
        <v>West London</v>
      </c>
      <c r="U403" s="78" t="str">
        <f>VLOOKUP(Table5[[#This Row],[ODS Code]],Lookup!A:E,3,FALSE)</f>
        <v>Brompton Health PCN</v>
      </c>
      <c r="V403" s="78" t="str">
        <f>VLOOKUP(Table5[[#This Row],[ODS Code]],Lookup!A:F,2,FALSE)</f>
        <v>Scarsdale Medical Centre</v>
      </c>
      <c r="W403" s="78" t="str">
        <f>VLOOKUP(Table5[[#This Row],[ODS Code]],Lookup!A:G,5,FALSE)</f>
        <v>E87715</v>
      </c>
    </row>
    <row r="404" spans="1:23" x14ac:dyDescent="0.35">
      <c r="A404" s="80">
        <v>45413</v>
      </c>
      <c r="B404" t="s">
        <v>293</v>
      </c>
      <c r="C404" t="s">
        <v>292</v>
      </c>
      <c r="D404" t="s">
        <v>907</v>
      </c>
      <c r="E404" t="s">
        <v>854</v>
      </c>
      <c r="F404" s="78">
        <v>68</v>
      </c>
      <c r="G404" s="78">
        <v>182</v>
      </c>
      <c r="H404" s="78">
        <v>8</v>
      </c>
      <c r="I404" s="78">
        <v>20</v>
      </c>
      <c r="J404" s="78">
        <v>20</v>
      </c>
      <c r="K404" s="78">
        <v>58</v>
      </c>
      <c r="L404" s="78">
        <v>24</v>
      </c>
      <c r="M404" s="78">
        <v>64</v>
      </c>
      <c r="N404" s="78">
        <v>11</v>
      </c>
      <c r="O404" s="78">
        <v>28</v>
      </c>
      <c r="P404" s="78">
        <v>5</v>
      </c>
      <c r="Q404" s="78">
        <v>12</v>
      </c>
      <c r="R404" s="79">
        <v>7.3529411764705885E-2</v>
      </c>
      <c r="S404" s="79">
        <v>6.5934065934065936E-2</v>
      </c>
      <c r="T404" s="78" t="str">
        <f>VLOOKUP(Table5[[#This Row],[ODS Code]],Lookup!A:D,4,FALSE)</f>
        <v>West London</v>
      </c>
      <c r="U404" s="78" t="str">
        <f>VLOOKUP(Table5[[#This Row],[ODS Code]],Lookup!A:E,3,FALSE)</f>
        <v>Brompton Health PCN</v>
      </c>
      <c r="V404" s="78" t="str">
        <f>VLOOKUP(Table5[[#This Row],[ODS Code]],Lookup!A:F,2,FALSE)</f>
        <v>Stanhope Mews Surgery</v>
      </c>
      <c r="W404" s="78" t="str">
        <f>VLOOKUP(Table5[[#This Row],[ODS Code]],Lookup!A:G,5,FALSE)</f>
        <v>E87013</v>
      </c>
    </row>
    <row r="405" spans="1:23" x14ac:dyDescent="0.35">
      <c r="A405" s="80">
        <v>45413</v>
      </c>
      <c r="B405" t="s">
        <v>303</v>
      </c>
      <c r="C405" t="s">
        <v>911</v>
      </c>
      <c r="D405" t="s">
        <v>907</v>
      </c>
      <c r="E405" t="s">
        <v>854</v>
      </c>
      <c r="F405" s="78">
        <v>0</v>
      </c>
      <c r="G405" s="78">
        <v>0</v>
      </c>
      <c r="H405" s="78">
        <v>0</v>
      </c>
      <c r="I405" s="78">
        <v>0</v>
      </c>
      <c r="J405" s="78">
        <v>0</v>
      </c>
      <c r="K405" s="78">
        <v>0</v>
      </c>
      <c r="L405" s="78">
        <v>0</v>
      </c>
      <c r="M405" s="78">
        <v>0</v>
      </c>
      <c r="N405" s="78">
        <v>0</v>
      </c>
      <c r="O405" s="78">
        <v>0</v>
      </c>
      <c r="P405" s="78">
        <v>0</v>
      </c>
      <c r="Q405" s="78">
        <v>0</v>
      </c>
      <c r="R405" s="79">
        <v>0</v>
      </c>
      <c r="S405" s="79">
        <v>0</v>
      </c>
      <c r="T405" s="78" t="str">
        <f>VLOOKUP(Table5[[#This Row],[ODS Code]],Lookup!A:D,4,FALSE)</f>
        <v>West London</v>
      </c>
      <c r="U405" s="78" t="str">
        <f>VLOOKUP(Table5[[#This Row],[ODS Code]],Lookup!A:E,3,FALSE)</f>
        <v>Brompton Health PCN</v>
      </c>
      <c r="V405" s="78" t="str">
        <f>VLOOKUP(Table5[[#This Row],[ODS Code]],Lookup!A:F,2,FALSE)</f>
        <v>The Abingdon Medical Practice</v>
      </c>
      <c r="W405" s="78" t="str">
        <f>VLOOKUP(Table5[[#This Row],[ODS Code]],Lookup!A:G,5,FALSE)</f>
        <v>E87701</v>
      </c>
    </row>
    <row r="406" spans="1:23" x14ac:dyDescent="0.35">
      <c r="A406" s="80">
        <v>45413</v>
      </c>
      <c r="B406" t="s">
        <v>314</v>
      </c>
      <c r="C406" t="s">
        <v>313</v>
      </c>
      <c r="D406" t="s">
        <v>907</v>
      </c>
      <c r="E406" t="s">
        <v>854</v>
      </c>
      <c r="F406" s="78">
        <v>0</v>
      </c>
      <c r="G406" s="78">
        <v>0</v>
      </c>
      <c r="H406" s="78">
        <v>0</v>
      </c>
      <c r="I406" s="78">
        <v>0</v>
      </c>
      <c r="J406" s="78">
        <v>0</v>
      </c>
      <c r="K406" s="78">
        <v>0</v>
      </c>
      <c r="L406" s="78">
        <v>0</v>
      </c>
      <c r="M406" s="78">
        <v>0</v>
      </c>
      <c r="N406" s="78">
        <v>0</v>
      </c>
      <c r="O406" s="78">
        <v>0</v>
      </c>
      <c r="P406" s="78">
        <v>0</v>
      </c>
      <c r="Q406" s="78">
        <v>0</v>
      </c>
      <c r="R406" s="79">
        <v>0</v>
      </c>
      <c r="S406" s="79">
        <v>0</v>
      </c>
      <c r="T406" s="78" t="str">
        <f>VLOOKUP(Table5[[#This Row],[ODS Code]],Lookup!A:D,4,FALSE)</f>
        <v>West London</v>
      </c>
      <c r="U406" s="78" t="str">
        <f>VLOOKUP(Table5[[#This Row],[ODS Code]],Lookup!A:E,3,FALSE)</f>
        <v>Brompton Health PCN</v>
      </c>
      <c r="V406" s="78" t="str">
        <f>VLOOKUP(Table5[[#This Row],[ODS Code]],Lookup!A:F,2,FALSE)</f>
        <v>The Chelsea Practice</v>
      </c>
      <c r="W406" s="78" t="str">
        <f>VLOOKUP(Table5[[#This Row],[ODS Code]],Lookup!A:G,5,FALSE)</f>
        <v>E87665</v>
      </c>
    </row>
    <row r="407" spans="1:23" x14ac:dyDescent="0.35">
      <c r="A407" s="80">
        <v>45413</v>
      </c>
      <c r="B407" t="s">
        <v>334</v>
      </c>
      <c r="C407" t="s">
        <v>912</v>
      </c>
      <c r="D407" t="s">
        <v>907</v>
      </c>
      <c r="E407" t="s">
        <v>854</v>
      </c>
      <c r="F407" s="78">
        <v>0</v>
      </c>
      <c r="G407" s="78">
        <v>0</v>
      </c>
      <c r="H407" s="78">
        <v>0</v>
      </c>
      <c r="I407" s="78">
        <v>0</v>
      </c>
      <c r="J407" s="78">
        <v>0</v>
      </c>
      <c r="K407" s="78">
        <v>0</v>
      </c>
      <c r="L407" s="78">
        <v>0</v>
      </c>
      <c r="M407" s="78">
        <v>0</v>
      </c>
      <c r="N407" s="78">
        <v>0</v>
      </c>
      <c r="O407" s="78">
        <v>0</v>
      </c>
      <c r="P407" s="78">
        <v>0</v>
      </c>
      <c r="Q407" s="78">
        <v>0</v>
      </c>
      <c r="R407" s="79">
        <v>0</v>
      </c>
      <c r="S407" s="79">
        <v>0</v>
      </c>
      <c r="T407" s="78" t="str">
        <f>VLOOKUP(Table5[[#This Row],[ODS Code]],Lookup!A:D,4,FALSE)</f>
        <v>West London</v>
      </c>
      <c r="U407" s="78" t="str">
        <f>VLOOKUP(Table5[[#This Row],[ODS Code]],Lookup!A:E,3,FALSE)</f>
        <v>Brompton Health PCN</v>
      </c>
      <c r="V407" s="78" t="str">
        <f>VLOOKUP(Table5[[#This Row],[ODS Code]],Lookup!A:F,2,FALSE)</f>
        <v xml:space="preserve">The Good Practice </v>
      </c>
      <c r="W407" s="78" t="str">
        <f>VLOOKUP(Table5[[#This Row],[ODS Code]],Lookup!A:G,5,FALSE)</f>
        <v>E87762</v>
      </c>
    </row>
    <row r="408" spans="1:23" x14ac:dyDescent="0.35">
      <c r="A408" s="80">
        <v>45413</v>
      </c>
      <c r="B408" t="s">
        <v>61</v>
      </c>
      <c r="C408" t="s">
        <v>913</v>
      </c>
      <c r="D408" t="s">
        <v>914</v>
      </c>
      <c r="E408" t="s">
        <v>854</v>
      </c>
      <c r="F408" s="78">
        <v>42</v>
      </c>
      <c r="G408" s="78">
        <v>168</v>
      </c>
      <c r="H408" s="78">
        <v>6</v>
      </c>
      <c r="I408" s="78">
        <v>24</v>
      </c>
      <c r="J408" s="78">
        <v>19</v>
      </c>
      <c r="K408" s="78">
        <v>76</v>
      </c>
      <c r="L408" s="78">
        <v>9</v>
      </c>
      <c r="M408" s="78">
        <v>36</v>
      </c>
      <c r="N408" s="78">
        <v>5</v>
      </c>
      <c r="O408" s="78">
        <v>20</v>
      </c>
      <c r="P408" s="78">
        <v>3</v>
      </c>
      <c r="Q408" s="78">
        <v>12</v>
      </c>
      <c r="R408" s="79">
        <v>7.1428571428571425E-2</v>
      </c>
      <c r="S408" s="79">
        <v>7.1428571428571425E-2</v>
      </c>
      <c r="T408" s="78" t="str">
        <f>VLOOKUP(Table5[[#This Row],[ODS Code]],Lookup!A:D,4,FALSE)</f>
        <v>Hillingdon</v>
      </c>
      <c r="U408" s="78" t="str">
        <f>VLOOKUP(Table5[[#This Row],[ODS Code]],Lookup!A:E,3,FALSE)</f>
        <v>Celandine Health and MetroCare PCN</v>
      </c>
      <c r="V408" s="78" t="str">
        <f>VLOOKUP(Table5[[#This Row],[ODS Code]],Lookup!A:F,2,FALSE)</f>
        <v>THE CEDARS MEDICAL CENTRE</v>
      </c>
      <c r="W408" s="78" t="str">
        <f>VLOOKUP(Table5[[#This Row],[ODS Code]],Lookup!A:G,5,FALSE)</f>
        <v>E86014</v>
      </c>
    </row>
    <row r="409" spans="1:23" x14ac:dyDescent="0.35">
      <c r="A409" s="80">
        <v>45413</v>
      </c>
      <c r="B409" t="s">
        <v>91</v>
      </c>
      <c r="C409" t="s">
        <v>915</v>
      </c>
      <c r="D409" t="s">
        <v>914</v>
      </c>
      <c r="E409" t="s">
        <v>854</v>
      </c>
      <c r="F409" s="78">
        <v>0</v>
      </c>
      <c r="G409" s="78">
        <v>0</v>
      </c>
      <c r="H409" s="78">
        <v>0</v>
      </c>
      <c r="I409" s="78">
        <v>0</v>
      </c>
      <c r="J409" s="78">
        <v>0</v>
      </c>
      <c r="K409" s="78">
        <v>0</v>
      </c>
      <c r="L409" s="78">
        <v>0</v>
      </c>
      <c r="M409" s="78">
        <v>0</v>
      </c>
      <c r="N409" s="78">
        <v>0</v>
      </c>
      <c r="O409" s="78">
        <v>0</v>
      </c>
      <c r="P409" s="78">
        <v>0</v>
      </c>
      <c r="Q409" s="78">
        <v>0</v>
      </c>
      <c r="R409" s="79">
        <v>0</v>
      </c>
      <c r="S409" s="79">
        <v>0</v>
      </c>
      <c r="T409" s="78" t="str">
        <f>VLOOKUP(Table5[[#This Row],[ODS Code]],Lookup!A:D,4,FALSE)</f>
        <v>Hillingdon</v>
      </c>
      <c r="U409" s="78" t="str">
        <f>VLOOKUP(Table5[[#This Row],[ODS Code]],Lookup!A:E,3,FALSE)</f>
        <v>Celandine Health and MetroCare PCN</v>
      </c>
      <c r="V409" s="78" t="str">
        <f>VLOOKUP(Table5[[#This Row],[ODS Code]],Lookup!A:F,2,FALSE)</f>
        <v>WALNUT WAY SURGERY</v>
      </c>
      <c r="W409" s="78" t="str">
        <f>VLOOKUP(Table5[[#This Row],[ODS Code]],Lookup!A:G,5,FALSE)</f>
        <v>E86629</v>
      </c>
    </row>
    <row r="410" spans="1:23" x14ac:dyDescent="0.35">
      <c r="A410" s="80">
        <v>45413</v>
      </c>
      <c r="B410" t="s">
        <v>185</v>
      </c>
      <c r="C410" t="s">
        <v>916</v>
      </c>
      <c r="D410" t="s">
        <v>914</v>
      </c>
      <c r="E410" t="s">
        <v>854</v>
      </c>
      <c r="F410" s="78">
        <v>4186</v>
      </c>
      <c r="G410" s="78">
        <v>12796</v>
      </c>
      <c r="H410" s="78">
        <v>235</v>
      </c>
      <c r="I410" s="78">
        <v>707</v>
      </c>
      <c r="J410" s="78">
        <v>1919</v>
      </c>
      <c r="K410" s="78">
        <v>6002</v>
      </c>
      <c r="L410" s="78">
        <v>1369</v>
      </c>
      <c r="M410" s="78">
        <v>4097</v>
      </c>
      <c r="N410" s="78">
        <v>308</v>
      </c>
      <c r="O410" s="78">
        <v>925</v>
      </c>
      <c r="P410" s="78">
        <v>355</v>
      </c>
      <c r="Q410" s="78">
        <v>1065</v>
      </c>
      <c r="R410" s="79">
        <v>8.4806497849976112E-2</v>
      </c>
      <c r="S410" s="79">
        <v>8.3229134104407632E-2</v>
      </c>
      <c r="T410" s="78" t="str">
        <f>VLOOKUP(Table5[[#This Row],[ODS Code]],Lookup!A:D,4,FALSE)</f>
        <v>Hillingdon</v>
      </c>
      <c r="U410" s="78" t="str">
        <f>VLOOKUP(Table5[[#This Row],[ODS Code]],Lookup!A:E,3,FALSE)</f>
        <v>Celandine Health and MetroCare PCN</v>
      </c>
      <c r="V410" s="78" t="str">
        <f>VLOOKUP(Table5[[#This Row],[ODS Code]],Lookup!A:F,2,FALSE)</f>
        <v>KING EDWARDS &amp; SWAKELEYS MEDICAL CENTRE</v>
      </c>
      <c r="W410" s="78" t="str">
        <f>VLOOKUP(Table5[[#This Row],[ODS Code]],Lookup!A:G,5,FALSE)</f>
        <v>E86024</v>
      </c>
    </row>
    <row r="411" spans="1:23" x14ac:dyDescent="0.35">
      <c r="A411" s="80">
        <v>45413</v>
      </c>
      <c r="B411" t="s">
        <v>197</v>
      </c>
      <c r="C411" t="s">
        <v>917</v>
      </c>
      <c r="D411" t="s">
        <v>914</v>
      </c>
      <c r="E411" t="s">
        <v>854</v>
      </c>
      <c r="F411" s="78">
        <v>0</v>
      </c>
      <c r="G411" s="78">
        <v>0</v>
      </c>
      <c r="H411" s="78">
        <v>0</v>
      </c>
      <c r="I411" s="78">
        <v>0</v>
      </c>
      <c r="J411" s="78">
        <v>0</v>
      </c>
      <c r="K411" s="78">
        <v>0</v>
      </c>
      <c r="L411" s="78">
        <v>0</v>
      </c>
      <c r="M411" s="78">
        <v>0</v>
      </c>
      <c r="N411" s="78">
        <v>0</v>
      </c>
      <c r="O411" s="78">
        <v>0</v>
      </c>
      <c r="P411" s="78">
        <v>0</v>
      </c>
      <c r="Q411" s="78">
        <v>0</v>
      </c>
      <c r="R411" s="79">
        <v>0</v>
      </c>
      <c r="S411" s="79">
        <v>0</v>
      </c>
      <c r="T411" s="78" t="str">
        <f>VLOOKUP(Table5[[#This Row],[ODS Code]],Lookup!A:D,4,FALSE)</f>
        <v>Hillingdon</v>
      </c>
      <c r="U411" s="78" t="str">
        <f>VLOOKUP(Table5[[#This Row],[ODS Code]],Lookup!A:E,3,FALSE)</f>
        <v>Celandine Health and MetroCare PCN</v>
      </c>
      <c r="V411" s="78" t="str">
        <f>VLOOKUP(Table5[[#This Row],[ODS Code]],Lookup!A:F,2,FALSE)</f>
        <v>LADYGATE LANE MEDICAL CENTRE</v>
      </c>
      <c r="W411" s="78" t="str">
        <f>VLOOKUP(Table5[[#This Row],[ODS Code]],Lookup!A:G,5,FALSE)</f>
        <v>E86605</v>
      </c>
    </row>
    <row r="412" spans="1:23" x14ac:dyDescent="0.35">
      <c r="A412" s="80">
        <v>45413</v>
      </c>
      <c r="B412" t="s">
        <v>232</v>
      </c>
      <c r="C412" t="s">
        <v>918</v>
      </c>
      <c r="D412" t="s">
        <v>914</v>
      </c>
      <c r="E412" t="s">
        <v>854</v>
      </c>
      <c r="F412" s="78">
        <v>245</v>
      </c>
      <c r="G412" s="78">
        <v>490</v>
      </c>
      <c r="H412" s="78">
        <v>37</v>
      </c>
      <c r="I412" s="78">
        <v>74</v>
      </c>
      <c r="J412" s="78">
        <v>56</v>
      </c>
      <c r="K412" s="78">
        <v>112</v>
      </c>
      <c r="L412" s="78">
        <v>82</v>
      </c>
      <c r="M412" s="78">
        <v>164</v>
      </c>
      <c r="N412" s="78">
        <v>40</v>
      </c>
      <c r="O412" s="78">
        <v>80</v>
      </c>
      <c r="P412" s="78">
        <v>30</v>
      </c>
      <c r="Q412" s="78">
        <v>60</v>
      </c>
      <c r="R412" s="79">
        <v>0.12244897959183673</v>
      </c>
      <c r="S412" s="79">
        <v>0.12244897959183673</v>
      </c>
      <c r="T412" s="78" t="str">
        <f>VLOOKUP(Table5[[#This Row],[ODS Code]],Lookup!A:D,4,FALSE)</f>
        <v>Hillingdon</v>
      </c>
      <c r="U412" s="78" t="str">
        <f>VLOOKUP(Table5[[#This Row],[ODS Code]],Lookup!A:E,3,FALSE)</f>
        <v>Celandine Health and MetroCare PCN</v>
      </c>
      <c r="V412" s="78" t="str">
        <f>VLOOKUP(Table5[[#This Row],[ODS Code]],Lookup!A:F,2,FALSE)</f>
        <v>OXFORD DRIVE MEDICAL CENTRE</v>
      </c>
      <c r="W412" s="78" t="str">
        <f>VLOOKUP(Table5[[#This Row],[ODS Code]],Lookup!A:G,5,FALSE)</f>
        <v>E86011</v>
      </c>
    </row>
    <row r="413" spans="1:23" x14ac:dyDescent="0.35">
      <c r="A413" s="80">
        <v>45413</v>
      </c>
      <c r="B413" t="s">
        <v>255</v>
      </c>
      <c r="C413" t="s">
        <v>919</v>
      </c>
      <c r="D413" t="s">
        <v>914</v>
      </c>
      <c r="E413" t="s">
        <v>854</v>
      </c>
      <c r="F413" s="78">
        <v>49</v>
      </c>
      <c r="G413" s="78">
        <v>196</v>
      </c>
      <c r="H413" s="78">
        <v>3</v>
      </c>
      <c r="I413" s="78">
        <v>12</v>
      </c>
      <c r="J413" s="78">
        <v>9</v>
      </c>
      <c r="K413" s="78">
        <v>36</v>
      </c>
      <c r="L413" s="78">
        <v>20</v>
      </c>
      <c r="M413" s="78">
        <v>80</v>
      </c>
      <c r="N413" s="78">
        <v>3</v>
      </c>
      <c r="O413" s="78">
        <v>12</v>
      </c>
      <c r="P413" s="78">
        <v>14</v>
      </c>
      <c r="Q413" s="78">
        <v>56</v>
      </c>
      <c r="R413" s="79">
        <v>0.2857142857142857</v>
      </c>
      <c r="S413" s="79">
        <v>0.2857142857142857</v>
      </c>
      <c r="T413" s="78" t="str">
        <f>VLOOKUP(Table5[[#This Row],[ODS Code]],Lookup!A:D,4,FALSE)</f>
        <v>Hillingdon</v>
      </c>
      <c r="U413" s="78" t="str">
        <f>VLOOKUP(Table5[[#This Row],[ODS Code]],Lookup!A:E,3,FALSE)</f>
        <v>Celandine Health and MetroCare PCN</v>
      </c>
      <c r="V413" s="78" t="str">
        <f>VLOOKUP(Table5[[#This Row],[ODS Code]],Lookup!A:F,2,FALSE)</f>
        <v>QUEENS WALK MEDICAL CENTRE</v>
      </c>
      <c r="W413" s="78" t="str">
        <f>VLOOKUP(Table5[[#This Row],[ODS Code]],Lookup!A:G,5,FALSE)</f>
        <v>E86626</v>
      </c>
    </row>
    <row r="414" spans="1:23" x14ac:dyDescent="0.35">
      <c r="A414" s="80">
        <v>45413</v>
      </c>
      <c r="B414" t="s">
        <v>279</v>
      </c>
      <c r="C414" t="s">
        <v>920</v>
      </c>
      <c r="D414" t="s">
        <v>914</v>
      </c>
      <c r="E414" t="s">
        <v>854</v>
      </c>
      <c r="F414" s="78">
        <v>0</v>
      </c>
      <c r="G414" s="78">
        <v>0</v>
      </c>
      <c r="H414" s="78">
        <v>0</v>
      </c>
      <c r="I414" s="78">
        <v>0</v>
      </c>
      <c r="J414" s="78">
        <v>0</v>
      </c>
      <c r="K414" s="78">
        <v>0</v>
      </c>
      <c r="L414" s="78">
        <v>0</v>
      </c>
      <c r="M414" s="78">
        <v>0</v>
      </c>
      <c r="N414" s="78">
        <v>0</v>
      </c>
      <c r="O414" s="78">
        <v>0</v>
      </c>
      <c r="P414" s="78">
        <v>0</v>
      </c>
      <c r="Q414" s="78">
        <v>0</v>
      </c>
      <c r="R414" s="79">
        <v>0</v>
      </c>
      <c r="S414" s="79">
        <v>0</v>
      </c>
      <c r="T414" s="78" t="str">
        <f>VLOOKUP(Table5[[#This Row],[ODS Code]],Lookup!A:D,4,FALSE)</f>
        <v>Hillingdon</v>
      </c>
      <c r="U414" s="78" t="str">
        <f>VLOOKUP(Table5[[#This Row],[ODS Code]],Lookup!A:E,3,FALSE)</f>
        <v>Celandine Health and MetroCare PCN</v>
      </c>
      <c r="V414" s="78" t="str">
        <f>VLOOKUP(Table5[[#This Row],[ODS Code]],Lookup!A:F,2,FALSE)</f>
        <v>SOUTHCOTE CLINIC</v>
      </c>
      <c r="W414" s="78" t="str">
        <f>VLOOKUP(Table5[[#This Row],[ODS Code]],Lookup!A:G,5,FALSE)</f>
        <v>E86640</v>
      </c>
    </row>
    <row r="415" spans="1:23" x14ac:dyDescent="0.35">
      <c r="A415" s="80">
        <v>45413</v>
      </c>
      <c r="B415" t="s">
        <v>286</v>
      </c>
      <c r="C415" t="s">
        <v>921</v>
      </c>
      <c r="D415" t="s">
        <v>914</v>
      </c>
      <c r="E415" t="s">
        <v>854</v>
      </c>
      <c r="F415" s="78">
        <v>1215</v>
      </c>
      <c r="G415" s="78">
        <v>2274</v>
      </c>
      <c r="H415" s="78">
        <v>100</v>
      </c>
      <c r="I415" s="78">
        <v>187</v>
      </c>
      <c r="J415" s="78">
        <v>447</v>
      </c>
      <c r="K415" s="78">
        <v>840</v>
      </c>
      <c r="L415" s="78">
        <v>342</v>
      </c>
      <c r="M415" s="78">
        <v>637</v>
      </c>
      <c r="N415" s="78">
        <v>226</v>
      </c>
      <c r="O415" s="78">
        <v>425</v>
      </c>
      <c r="P415" s="78">
        <v>100</v>
      </c>
      <c r="Q415" s="78">
        <v>185</v>
      </c>
      <c r="R415" s="79">
        <v>8.2304526748971193E-2</v>
      </c>
      <c r="S415" s="79">
        <v>8.1354441512752854E-2</v>
      </c>
      <c r="T415" s="78" t="str">
        <f>VLOOKUP(Table5[[#This Row],[ODS Code]],Lookup!A:D,4,FALSE)</f>
        <v>Hillingdon</v>
      </c>
      <c r="U415" s="78" t="str">
        <f>VLOOKUP(Table5[[#This Row],[ODS Code]],Lookup!A:E,3,FALSE)</f>
        <v>Celandine Health and MetroCare PCN</v>
      </c>
      <c r="V415" s="78" t="str">
        <f>VLOOKUP(Table5[[#This Row],[ODS Code]],Lookup!A:F,2,FALSE)</f>
        <v>ST MARTINS MEDICAL CENTRE</v>
      </c>
      <c r="W415" s="78" t="str">
        <f>VLOOKUP(Table5[[#This Row],[ODS Code]],Lookup!A:G,5,FALSE)</f>
        <v>E86033</v>
      </c>
    </row>
    <row r="416" spans="1:23" x14ac:dyDescent="0.35">
      <c r="A416" s="80">
        <v>45413</v>
      </c>
      <c r="B416" t="s">
        <v>302</v>
      </c>
      <c r="C416" t="s">
        <v>922</v>
      </c>
      <c r="D416" t="s">
        <v>914</v>
      </c>
      <c r="E416" t="s">
        <v>854</v>
      </c>
      <c r="F416" s="78">
        <v>0</v>
      </c>
      <c r="G416" s="78">
        <v>0</v>
      </c>
      <c r="H416" s="78">
        <v>0</v>
      </c>
      <c r="I416" s="78">
        <v>0</v>
      </c>
      <c r="J416" s="78">
        <v>0</v>
      </c>
      <c r="K416" s="78">
        <v>0</v>
      </c>
      <c r="L416" s="78">
        <v>0</v>
      </c>
      <c r="M416" s="78">
        <v>0</v>
      </c>
      <c r="N416" s="78">
        <v>0</v>
      </c>
      <c r="O416" s="78">
        <v>0</v>
      </c>
      <c r="P416" s="78">
        <v>0</v>
      </c>
      <c r="Q416" s="78">
        <v>0</v>
      </c>
      <c r="R416" s="79">
        <v>0</v>
      </c>
      <c r="S416" s="79">
        <v>0</v>
      </c>
      <c r="T416" s="78" t="str">
        <f>VLOOKUP(Table5[[#This Row],[ODS Code]],Lookup!A:D,4,FALSE)</f>
        <v>Hillingdon</v>
      </c>
      <c r="U416" s="78" t="str">
        <f>VLOOKUP(Table5[[#This Row],[ODS Code]],Lookup!A:E,3,FALSE)</f>
        <v>Celandine Health and MetroCare PCN</v>
      </c>
      <c r="V416" s="78" t="str">
        <f>VLOOKUP(Table5[[#This Row],[ODS Code]],Lookup!A:F,2,FALSE)</f>
        <v>THE ABBOTSBURY PRACTICE</v>
      </c>
      <c r="W416" s="78" t="str">
        <f>VLOOKUP(Table5[[#This Row],[ODS Code]],Lookup!A:G,5,FALSE)</f>
        <v>E86022</v>
      </c>
    </row>
    <row r="417" spans="1:23" x14ac:dyDescent="0.35">
      <c r="A417" s="80">
        <v>45413</v>
      </c>
      <c r="B417" t="s">
        <v>389</v>
      </c>
      <c r="C417" t="s">
        <v>923</v>
      </c>
      <c r="D417" t="s">
        <v>914</v>
      </c>
      <c r="E417" t="s">
        <v>854</v>
      </c>
      <c r="F417" s="78">
        <v>0</v>
      </c>
      <c r="G417" s="78">
        <v>0</v>
      </c>
      <c r="H417" s="78">
        <v>0</v>
      </c>
      <c r="I417" s="78">
        <v>0</v>
      </c>
      <c r="J417" s="78">
        <v>0</v>
      </c>
      <c r="K417" s="78">
        <v>0</v>
      </c>
      <c r="L417" s="78">
        <v>0</v>
      </c>
      <c r="M417" s="78">
        <v>0</v>
      </c>
      <c r="N417" s="78">
        <v>0</v>
      </c>
      <c r="O417" s="78">
        <v>0</v>
      </c>
      <c r="P417" s="78">
        <v>0</v>
      </c>
      <c r="Q417" s="78">
        <v>0</v>
      </c>
      <c r="R417" s="79">
        <v>0</v>
      </c>
      <c r="S417" s="79">
        <v>0</v>
      </c>
      <c r="T417" s="78" t="str">
        <f>VLOOKUP(Table5[[#This Row],[ODS Code]],Lookup!A:D,4,FALSE)</f>
        <v>Hillingdon</v>
      </c>
      <c r="U417" s="78" t="str">
        <f>VLOOKUP(Table5[[#This Row],[ODS Code]],Lookup!A:E,3,FALSE)</f>
        <v>Celandine Health and MetroCare PCN</v>
      </c>
      <c r="V417" s="78" t="str">
        <f>VLOOKUP(Table5[[#This Row],[ODS Code]],Lookup!A:F,2,FALSE)</f>
        <v>WALLASEY MEDICAL CENTRE</v>
      </c>
      <c r="W417" s="78" t="str">
        <f>VLOOKUP(Table5[[#This Row],[ODS Code]],Lookup!A:G,5,FALSE)</f>
        <v>E86619</v>
      </c>
    </row>
    <row r="418" spans="1:23" x14ac:dyDescent="0.35">
      <c r="A418" s="80">
        <v>45413</v>
      </c>
      <c r="B418" t="s">
        <v>408</v>
      </c>
      <c r="C418" t="s">
        <v>924</v>
      </c>
      <c r="D418" t="s">
        <v>914</v>
      </c>
      <c r="E418" t="s">
        <v>854</v>
      </c>
      <c r="F418" s="78">
        <v>2440</v>
      </c>
      <c r="G418" s="78">
        <v>6374</v>
      </c>
      <c r="H418" s="78">
        <v>155</v>
      </c>
      <c r="I418" s="78">
        <v>400</v>
      </c>
      <c r="J418" s="78">
        <v>1023</v>
      </c>
      <c r="K418" s="78">
        <v>2538</v>
      </c>
      <c r="L418" s="78">
        <v>709</v>
      </c>
      <c r="M418" s="78">
        <v>1957</v>
      </c>
      <c r="N418" s="78">
        <v>311</v>
      </c>
      <c r="O418" s="78">
        <v>823</v>
      </c>
      <c r="P418" s="78">
        <v>242</v>
      </c>
      <c r="Q418" s="78">
        <v>656</v>
      </c>
      <c r="R418" s="79">
        <v>9.9180327868852461E-2</v>
      </c>
      <c r="S418" s="79">
        <v>0.10291810480075306</v>
      </c>
      <c r="T418" s="78" t="str">
        <f>VLOOKUP(Table5[[#This Row],[ODS Code]],Lookup!A:D,4,FALSE)</f>
        <v>Hillingdon</v>
      </c>
      <c r="U418" s="78" t="str">
        <f>VLOOKUP(Table5[[#This Row],[ODS Code]],Lookup!A:E,3,FALSE)</f>
        <v>Celandine Health and MetroCare PCN</v>
      </c>
      <c r="V418" s="78" t="str">
        <f>VLOOKUP(Table5[[#This Row],[ODS Code]],Lookup!A:F,2,FALSE)</f>
        <v>WOOD LANE MEDICAL CENTRE</v>
      </c>
      <c r="W418" s="78" t="str">
        <f>VLOOKUP(Table5[[#This Row],[ODS Code]],Lookup!A:G,5,FALSE)</f>
        <v>E86012</v>
      </c>
    </row>
    <row r="419" spans="1:23" x14ac:dyDescent="0.35">
      <c r="A419" s="80">
        <v>45413</v>
      </c>
      <c r="B419" t="s">
        <v>71</v>
      </c>
      <c r="C419" t="s">
        <v>70</v>
      </c>
      <c r="D419" t="s">
        <v>925</v>
      </c>
      <c r="E419" t="s">
        <v>854</v>
      </c>
      <c r="F419" s="78">
        <v>4085</v>
      </c>
      <c r="G419" s="78">
        <v>15316</v>
      </c>
      <c r="H419" s="78">
        <v>387</v>
      </c>
      <c r="I419" s="78">
        <v>1478</v>
      </c>
      <c r="J419" s="78">
        <v>1216</v>
      </c>
      <c r="K419" s="78">
        <v>4524</v>
      </c>
      <c r="L419" s="78">
        <v>1542</v>
      </c>
      <c r="M419" s="78">
        <v>5790</v>
      </c>
      <c r="N419" s="78">
        <v>481</v>
      </c>
      <c r="O419" s="78">
        <v>1820</v>
      </c>
      <c r="P419" s="78">
        <v>459</v>
      </c>
      <c r="Q419" s="78">
        <v>1704</v>
      </c>
      <c r="R419" s="79">
        <v>0.11236230110159119</v>
      </c>
      <c r="S419" s="79">
        <v>0.11125620266388091</v>
      </c>
      <c r="T419" s="78" t="str">
        <f>VLOOKUP(Table5[[#This Row],[ODS Code]],Lookup!A:D,4,FALSE)</f>
        <v>Hounslow</v>
      </c>
      <c r="U419" s="78" t="str">
        <f>VLOOKUP(Table5[[#This Row],[ODS Code]],Lookup!A:E,3,FALSE)</f>
        <v>Chiswick</v>
      </c>
      <c r="V419" s="78" t="str">
        <f>VLOOKUP(Table5[[#This Row],[ODS Code]],Lookup!A:F,2,FALSE)</f>
        <v>Chiswick Health Practice</v>
      </c>
      <c r="W419" s="78" t="str">
        <f>VLOOKUP(Table5[[#This Row],[ODS Code]],Lookup!A:G,5,FALSE)</f>
        <v>E85030</v>
      </c>
    </row>
    <row r="420" spans="1:23" x14ac:dyDescent="0.35">
      <c r="A420" s="80">
        <v>45413</v>
      </c>
      <c r="B420" t="s">
        <v>137</v>
      </c>
      <c r="C420" t="s">
        <v>822</v>
      </c>
      <c r="D420" t="s">
        <v>925</v>
      </c>
      <c r="E420" t="s">
        <v>854</v>
      </c>
      <c r="F420" s="78">
        <v>26685</v>
      </c>
      <c r="G420" s="78">
        <v>88920</v>
      </c>
      <c r="H420" s="78">
        <v>1154</v>
      </c>
      <c r="I420" s="78">
        <v>3886</v>
      </c>
      <c r="J420" s="78">
        <v>17877</v>
      </c>
      <c r="K420" s="78">
        <v>59305</v>
      </c>
      <c r="L420" s="78">
        <v>3985</v>
      </c>
      <c r="M420" s="78">
        <v>13421</v>
      </c>
      <c r="N420" s="78">
        <v>2060</v>
      </c>
      <c r="O420" s="78">
        <v>6950</v>
      </c>
      <c r="P420" s="78">
        <v>1609</v>
      </c>
      <c r="Q420" s="78">
        <v>5358</v>
      </c>
      <c r="R420" s="79">
        <v>6.0296046468053213E-2</v>
      </c>
      <c r="S420" s="79">
        <v>6.0256410256410257E-2</v>
      </c>
      <c r="T420" s="78" t="str">
        <f>VLOOKUP(Table5[[#This Row],[ODS Code]],Lookup!A:D,4,FALSE)</f>
        <v>Hounslow</v>
      </c>
      <c r="U420" s="78" t="str">
        <f>VLOOKUP(Table5[[#This Row],[ODS Code]],Lookup!A:E,3,FALSE)</f>
        <v>Chiswick</v>
      </c>
      <c r="V420" s="78" t="str">
        <f>VLOOKUP(Table5[[#This Row],[ODS Code]],Lookup!A:F,2,FALSE)</f>
        <v xml:space="preserve">Chiswick Medical Practice (Previously Grove Park Surgery, Chiswick Faimly and Wellsley merge) </v>
      </c>
      <c r="W420" s="78" t="str">
        <f>VLOOKUP(Table5[[#This Row],[ODS Code]],Lookup!A:G,5,FALSE)</f>
        <v>E85693</v>
      </c>
    </row>
    <row r="421" spans="1:23" x14ac:dyDescent="0.35">
      <c r="A421" s="80">
        <v>45413</v>
      </c>
      <c r="B421" t="s">
        <v>121</v>
      </c>
      <c r="C421" t="s">
        <v>926</v>
      </c>
      <c r="D421" t="s">
        <v>925</v>
      </c>
      <c r="E421" t="s">
        <v>854</v>
      </c>
      <c r="F421" s="78">
        <v>2871</v>
      </c>
      <c r="G421" s="78">
        <v>10623</v>
      </c>
      <c r="H421" s="78">
        <v>342</v>
      </c>
      <c r="I421" s="78">
        <v>1262</v>
      </c>
      <c r="J421" s="78">
        <v>552</v>
      </c>
      <c r="K421" s="78">
        <v>2171</v>
      </c>
      <c r="L421" s="78">
        <v>1154</v>
      </c>
      <c r="M421" s="78">
        <v>4255</v>
      </c>
      <c r="N421" s="78">
        <v>437</v>
      </c>
      <c r="O421" s="78">
        <v>1595</v>
      </c>
      <c r="P421" s="78">
        <v>386</v>
      </c>
      <c r="Q421" s="78">
        <v>1340</v>
      </c>
      <c r="R421" s="79">
        <v>0.13444792755137583</v>
      </c>
      <c r="S421" s="79">
        <v>0.12614139132071919</v>
      </c>
      <c r="T421" s="78" t="str">
        <f>VLOOKUP(Table5[[#This Row],[ODS Code]],Lookup!A:D,4,FALSE)</f>
        <v>Hounslow</v>
      </c>
      <c r="U421" s="78" t="str">
        <f>VLOOKUP(Table5[[#This Row],[ODS Code]],Lookup!A:E,3,FALSE)</f>
        <v>Chiswick</v>
      </c>
      <c r="V421" s="78" t="str">
        <f>VLOOKUP(Table5[[#This Row],[ODS Code]],Lookup!A:F,2,FALSE)</f>
        <v xml:space="preserve">Glebe Street Surgery </v>
      </c>
      <c r="W421" s="78" t="str">
        <f>VLOOKUP(Table5[[#This Row],[ODS Code]],Lookup!A:G,5,FALSE)</f>
        <v>E85683</v>
      </c>
    </row>
    <row r="422" spans="1:23" x14ac:dyDescent="0.35">
      <c r="A422" s="80">
        <v>45413</v>
      </c>
      <c r="B422" t="s">
        <v>139</v>
      </c>
      <c r="C422" t="s">
        <v>138</v>
      </c>
      <c r="D422" t="s">
        <v>925</v>
      </c>
      <c r="E422" t="s">
        <v>854</v>
      </c>
      <c r="F422" s="78">
        <v>2142</v>
      </c>
      <c r="G422" s="78">
        <v>7717</v>
      </c>
      <c r="H422" s="78">
        <v>209</v>
      </c>
      <c r="I422" s="78">
        <v>736</v>
      </c>
      <c r="J422" s="78">
        <v>731</v>
      </c>
      <c r="K422" s="78">
        <v>2643</v>
      </c>
      <c r="L422" s="78">
        <v>703</v>
      </c>
      <c r="M422" s="78">
        <v>2577</v>
      </c>
      <c r="N422" s="78">
        <v>241</v>
      </c>
      <c r="O422" s="78">
        <v>864</v>
      </c>
      <c r="P422" s="78">
        <v>258</v>
      </c>
      <c r="Q422" s="78">
        <v>897</v>
      </c>
      <c r="R422" s="79">
        <v>0.12044817927170869</v>
      </c>
      <c r="S422" s="79">
        <v>0.11623687961643125</v>
      </c>
      <c r="T422" s="78" t="str">
        <f>VLOOKUP(Table5[[#This Row],[ODS Code]],Lookup!A:D,4,FALSE)</f>
        <v>Hounslow</v>
      </c>
      <c r="U422" s="78" t="str">
        <f>VLOOKUP(Table5[[#This Row],[ODS Code]],Lookup!A:E,3,FALSE)</f>
        <v>Chiswick</v>
      </c>
      <c r="V422" s="78" t="str">
        <f>VLOOKUP(Table5[[#This Row],[ODS Code]],Lookup!A:F,2,FALSE)</f>
        <v>Grove Park Terrace Surgery</v>
      </c>
      <c r="W422" s="78" t="str">
        <f>VLOOKUP(Table5[[#This Row],[ODS Code]],Lookup!A:G,5,FALSE)</f>
        <v>E85746</v>
      </c>
    </row>
    <row r="423" spans="1:23" x14ac:dyDescent="0.35">
      <c r="A423" s="80">
        <v>45413</v>
      </c>
      <c r="B423" t="s">
        <v>168</v>
      </c>
      <c r="C423" t="s">
        <v>167</v>
      </c>
      <c r="D423" t="s">
        <v>925</v>
      </c>
      <c r="E423" t="s">
        <v>854</v>
      </c>
      <c r="F423" s="78">
        <v>424</v>
      </c>
      <c r="G423" s="78">
        <v>980</v>
      </c>
      <c r="H423" s="78">
        <v>22</v>
      </c>
      <c r="I423" s="78">
        <v>51</v>
      </c>
      <c r="J423" s="78">
        <v>219</v>
      </c>
      <c r="K423" s="78">
        <v>502</v>
      </c>
      <c r="L423" s="78">
        <v>99</v>
      </c>
      <c r="M423" s="78">
        <v>237</v>
      </c>
      <c r="N423" s="78">
        <v>38</v>
      </c>
      <c r="O423" s="78">
        <v>85</v>
      </c>
      <c r="P423" s="78">
        <v>46</v>
      </c>
      <c r="Q423" s="78">
        <v>105</v>
      </c>
      <c r="R423" s="79">
        <v>0.10849056603773585</v>
      </c>
      <c r="S423" s="79">
        <v>0.10714285714285714</v>
      </c>
      <c r="T423" s="78" t="str">
        <f>VLOOKUP(Table5[[#This Row],[ODS Code]],Lookup!A:D,4,FALSE)</f>
        <v>Hounslow</v>
      </c>
      <c r="U423" s="78" t="str">
        <f>VLOOKUP(Table5[[#This Row],[ODS Code]],Lookup!A:E,3,FALSE)</f>
        <v>Chiswick</v>
      </c>
      <c r="V423" s="78" t="str">
        <f>VLOOKUP(Table5[[#This Row],[ODS Code]],Lookup!A:F,2,FALSE)</f>
        <v>Holly Road Medical Centre</v>
      </c>
      <c r="W423" s="78" t="str">
        <f>VLOOKUP(Table5[[#This Row],[ODS Code]],Lookup!A:G,5,FALSE)</f>
        <v>E85658</v>
      </c>
    </row>
    <row r="424" spans="1:23" x14ac:dyDescent="0.35">
      <c r="A424" s="80">
        <v>45413</v>
      </c>
      <c r="B424" t="s">
        <v>398</v>
      </c>
      <c r="C424" t="s">
        <v>927</v>
      </c>
      <c r="D424" t="s">
        <v>925</v>
      </c>
      <c r="E424" t="s">
        <v>854</v>
      </c>
      <c r="F424" s="78">
        <v>0</v>
      </c>
      <c r="G424" s="78">
        <v>0</v>
      </c>
      <c r="H424" s="78">
        <v>0</v>
      </c>
      <c r="I424" s="78">
        <v>0</v>
      </c>
      <c r="J424" s="78">
        <v>0</v>
      </c>
      <c r="K424" s="78">
        <v>0</v>
      </c>
      <c r="L424" s="78">
        <v>0</v>
      </c>
      <c r="M424" s="78">
        <v>0</v>
      </c>
      <c r="N424" s="78">
        <v>0</v>
      </c>
      <c r="O424" s="78">
        <v>0</v>
      </c>
      <c r="P424" s="78">
        <v>0</v>
      </c>
      <c r="Q424" s="78">
        <v>0</v>
      </c>
      <c r="R424" s="79">
        <v>0</v>
      </c>
      <c r="S424" s="79">
        <v>0</v>
      </c>
      <c r="T424" s="78" t="str">
        <f>VLOOKUP(Table5[[#This Row],[ODS Code]],Lookup!A:D,4,FALSE)</f>
        <v>Hounslow</v>
      </c>
      <c r="U424" s="78" t="str">
        <f>VLOOKUP(Table5[[#This Row],[ODS Code]],Lookup!A:E,3,FALSE)</f>
        <v>Chiswick</v>
      </c>
      <c r="V424" s="78" t="str">
        <f>VLOOKUP(Table5[[#This Row],[ODS Code]],Lookup!A:F,2,FALSE)</f>
        <v>West4GPs</v>
      </c>
      <c r="W424" s="78" t="str">
        <f>VLOOKUP(Table5[[#This Row],[ODS Code]],Lookup!A:G,5,FALSE)</f>
        <v>E85040</v>
      </c>
    </row>
    <row r="425" spans="1:23" x14ac:dyDescent="0.35">
      <c r="A425" s="80">
        <v>45413</v>
      </c>
      <c r="B425" t="s">
        <v>231</v>
      </c>
      <c r="C425" t="s">
        <v>928</v>
      </c>
      <c r="D425" t="s">
        <v>929</v>
      </c>
      <c r="E425" t="s">
        <v>854</v>
      </c>
      <c r="F425" s="78">
        <v>1018</v>
      </c>
      <c r="G425" s="78">
        <v>1943</v>
      </c>
      <c r="H425" s="78">
        <v>70</v>
      </c>
      <c r="I425" s="78">
        <v>155</v>
      </c>
      <c r="J425" s="78">
        <v>534</v>
      </c>
      <c r="K425" s="78">
        <v>1009</v>
      </c>
      <c r="L425" s="78">
        <v>197</v>
      </c>
      <c r="M425" s="78">
        <v>355</v>
      </c>
      <c r="N425" s="78">
        <v>122</v>
      </c>
      <c r="O425" s="78">
        <v>231</v>
      </c>
      <c r="P425" s="78">
        <v>95</v>
      </c>
      <c r="Q425" s="78">
        <v>193</v>
      </c>
      <c r="R425" s="79">
        <v>9.3320235756385067E-2</v>
      </c>
      <c r="S425" s="79">
        <v>9.9330931549150792E-2</v>
      </c>
      <c r="T425" s="78" t="str">
        <f>VLOOKUP(Table5[[#This Row],[ODS Code]],Lookup!A:D,4,FALSE)</f>
        <v>Hillingdon</v>
      </c>
      <c r="U425" s="78" t="str">
        <f>VLOOKUP(Table5[[#This Row],[ODS Code]],Lookup!A:E,3,FALSE)</f>
        <v>Colne Union PCN</v>
      </c>
      <c r="V425" s="78" t="str">
        <f>VLOOKUP(Table5[[#This Row],[ODS Code]],Lookup!A:F,2,FALSE)</f>
        <v>OTTERFIELD MEDICAL CENTRE</v>
      </c>
      <c r="W425" s="78" t="str">
        <f>VLOOKUP(Table5[[#This Row],[ODS Code]],Lookup!A:G,5,FALSE)</f>
        <v>E86027</v>
      </c>
    </row>
    <row r="426" spans="1:23" x14ac:dyDescent="0.35">
      <c r="A426" s="80">
        <v>45413</v>
      </c>
      <c r="B426" t="s">
        <v>336</v>
      </c>
      <c r="C426" t="s">
        <v>930</v>
      </c>
      <c r="D426" t="s">
        <v>929</v>
      </c>
      <c r="E426" t="s">
        <v>854</v>
      </c>
      <c r="F426" s="78">
        <v>111</v>
      </c>
      <c r="G426" s="78">
        <v>360</v>
      </c>
      <c r="H426" s="78">
        <v>2</v>
      </c>
      <c r="I426" s="78">
        <v>6</v>
      </c>
      <c r="J426" s="78">
        <v>61</v>
      </c>
      <c r="K426" s="78">
        <v>178</v>
      </c>
      <c r="L426" s="78">
        <v>30</v>
      </c>
      <c r="M426" s="78">
        <v>114</v>
      </c>
      <c r="N426" s="78">
        <v>8</v>
      </c>
      <c r="O426" s="78">
        <v>26</v>
      </c>
      <c r="P426" s="78">
        <v>10</v>
      </c>
      <c r="Q426" s="78">
        <v>36</v>
      </c>
      <c r="R426" s="79">
        <v>9.0090090090090086E-2</v>
      </c>
      <c r="S426" s="79">
        <v>0.1</v>
      </c>
      <c r="T426" s="78" t="str">
        <f>VLOOKUP(Table5[[#This Row],[ODS Code]],Lookup!A:D,4,FALSE)</f>
        <v>Hillingdon</v>
      </c>
      <c r="U426" s="78" t="str">
        <f>VLOOKUP(Table5[[#This Row],[ODS Code]],Lookup!A:E,3,FALSE)</f>
        <v>Colne Union PCN</v>
      </c>
      <c r="V426" s="78" t="str">
        <f>VLOOKUP(Table5[[#This Row],[ODS Code]],Lookup!A:F,2,FALSE)</f>
        <v>THE HIGH STREET PRACTICE YIEWSLEY HEALTH CENTRE</v>
      </c>
      <c r="W426" s="78" t="str">
        <f>VLOOKUP(Table5[[#This Row],[ODS Code]],Lookup!A:G,5,FALSE)</f>
        <v>E86042</v>
      </c>
    </row>
    <row r="427" spans="1:23" x14ac:dyDescent="0.35">
      <c r="A427" s="80">
        <v>45413</v>
      </c>
      <c r="B427" t="s">
        <v>342</v>
      </c>
      <c r="C427" t="s">
        <v>931</v>
      </c>
      <c r="D427" t="s">
        <v>929</v>
      </c>
      <c r="E427" t="s">
        <v>854</v>
      </c>
      <c r="F427" s="78">
        <v>20</v>
      </c>
      <c r="G427" s="78">
        <v>79</v>
      </c>
      <c r="H427" s="78">
        <v>1</v>
      </c>
      <c r="I427" s="78">
        <v>4</v>
      </c>
      <c r="J427" s="78">
        <v>12</v>
      </c>
      <c r="K427" s="78">
        <v>47</v>
      </c>
      <c r="L427" s="78">
        <v>2</v>
      </c>
      <c r="M427" s="78">
        <v>8</v>
      </c>
      <c r="N427" s="78">
        <v>2</v>
      </c>
      <c r="O427" s="78">
        <v>8</v>
      </c>
      <c r="P427" s="78">
        <v>3</v>
      </c>
      <c r="Q427" s="78">
        <v>12</v>
      </c>
      <c r="R427" s="79">
        <v>0.15</v>
      </c>
      <c r="S427" s="79">
        <v>0.15189873417721519</v>
      </c>
      <c r="T427" s="78" t="str">
        <f>VLOOKUP(Table5[[#This Row],[ODS Code]],Lookup!A:D,4,FALSE)</f>
        <v>Hillingdon</v>
      </c>
      <c r="U427" s="78" t="str">
        <f>VLOOKUP(Table5[[#This Row],[ODS Code]],Lookup!A:E,3,FALSE)</f>
        <v>Colne Union PCN</v>
      </c>
      <c r="V427" s="78" t="str">
        <f>VLOOKUP(Table5[[#This Row],[ODS Code]],Lookup!A:F,2,FALSE)</f>
        <v>DR PINKINDER SAHOTA</v>
      </c>
      <c r="W427" s="78" t="str">
        <f>VLOOKUP(Table5[[#This Row],[ODS Code]],Lookup!A:G,5,FALSE)</f>
        <v>E86004</v>
      </c>
    </row>
    <row r="428" spans="1:23" x14ac:dyDescent="0.35">
      <c r="A428" s="80">
        <v>45413</v>
      </c>
      <c r="B428" t="s">
        <v>352</v>
      </c>
      <c r="C428" t="s">
        <v>932</v>
      </c>
      <c r="D428" t="s">
        <v>929</v>
      </c>
      <c r="E428" t="s">
        <v>854</v>
      </c>
      <c r="F428" s="78">
        <v>94</v>
      </c>
      <c r="G428" s="78">
        <v>376</v>
      </c>
      <c r="H428" s="78">
        <v>7</v>
      </c>
      <c r="I428" s="78">
        <v>28</v>
      </c>
      <c r="J428" s="78">
        <v>16</v>
      </c>
      <c r="K428" s="78">
        <v>64</v>
      </c>
      <c r="L428" s="78">
        <v>20</v>
      </c>
      <c r="M428" s="78">
        <v>80</v>
      </c>
      <c r="N428" s="78">
        <v>19</v>
      </c>
      <c r="O428" s="78">
        <v>76</v>
      </c>
      <c r="P428" s="78">
        <v>32</v>
      </c>
      <c r="Q428" s="78">
        <v>128</v>
      </c>
      <c r="R428" s="79">
        <v>0.34042553191489361</v>
      </c>
      <c r="S428" s="79">
        <v>0.34042553191489361</v>
      </c>
      <c r="T428" s="78" t="str">
        <f>VLOOKUP(Table5[[#This Row],[ODS Code]],Lookup!A:D,4,FALSE)</f>
        <v>Hillingdon</v>
      </c>
      <c r="U428" s="78" t="str">
        <f>VLOOKUP(Table5[[#This Row],[ODS Code]],Lookup!A:E,3,FALSE)</f>
        <v>Colne Union PCN</v>
      </c>
      <c r="V428" s="78" t="str">
        <f>VLOOKUP(Table5[[#This Row],[ODS Code]],Lookup!A:F,2,FALSE)</f>
        <v>THE OAKLAND MEDICAL CENTRE</v>
      </c>
      <c r="W428" s="78" t="str">
        <f>VLOOKUP(Table5[[#This Row],[ODS Code]],Lookup!A:G,5,FALSE)</f>
        <v>E86005</v>
      </c>
    </row>
    <row r="429" spans="1:23" x14ac:dyDescent="0.35">
      <c r="A429" s="80">
        <v>45413</v>
      </c>
      <c r="B429" t="s">
        <v>412</v>
      </c>
      <c r="C429" t="s">
        <v>933</v>
      </c>
      <c r="D429" t="s">
        <v>929</v>
      </c>
      <c r="E429" t="s">
        <v>854</v>
      </c>
      <c r="F429" s="78">
        <v>557</v>
      </c>
      <c r="G429" s="78">
        <v>2011</v>
      </c>
      <c r="H429" s="78">
        <v>50</v>
      </c>
      <c r="I429" s="78">
        <v>183</v>
      </c>
      <c r="J429" s="78">
        <v>231</v>
      </c>
      <c r="K429" s="78">
        <v>856</v>
      </c>
      <c r="L429" s="78">
        <v>146</v>
      </c>
      <c r="M429" s="78">
        <v>525</v>
      </c>
      <c r="N429" s="78">
        <v>62</v>
      </c>
      <c r="O429" s="78">
        <v>225</v>
      </c>
      <c r="P429" s="78">
        <v>68</v>
      </c>
      <c r="Q429" s="78">
        <v>222</v>
      </c>
      <c r="R429" s="79">
        <v>0.12208258527827648</v>
      </c>
      <c r="S429" s="79">
        <v>0.11039283938339135</v>
      </c>
      <c r="T429" s="78" t="str">
        <f>VLOOKUP(Table5[[#This Row],[ODS Code]],Lookup!A:D,4,FALSE)</f>
        <v>Hillingdon</v>
      </c>
      <c r="U429" s="78" t="str">
        <f>VLOOKUP(Table5[[#This Row],[ODS Code]],Lookup!A:E,3,FALSE)</f>
        <v>Colne Union PCN</v>
      </c>
      <c r="V429" s="78" t="str">
        <f>VLOOKUP(Table5[[#This Row],[ODS Code]],Lookup!A:F,2,FALSE)</f>
        <v>THE YIEWSLEY FAMILY PRACTICE</v>
      </c>
      <c r="W429" s="78" t="str">
        <f>VLOOKUP(Table5[[#This Row],[ODS Code]],Lookup!A:G,5,FALSE)</f>
        <v>E86010</v>
      </c>
    </row>
    <row r="430" spans="1:23" x14ac:dyDescent="0.35">
      <c r="A430" s="80">
        <v>45413</v>
      </c>
      <c r="B430" t="s">
        <v>57</v>
      </c>
      <c r="C430" t="s">
        <v>56</v>
      </c>
      <c r="D430" t="s">
        <v>934</v>
      </c>
      <c r="E430" t="s">
        <v>854</v>
      </c>
      <c r="F430" s="78">
        <v>0</v>
      </c>
      <c r="G430" s="78">
        <v>0</v>
      </c>
      <c r="H430" s="78">
        <v>0</v>
      </c>
      <c r="I430" s="78">
        <v>0</v>
      </c>
      <c r="J430" s="78">
        <v>0</v>
      </c>
      <c r="K430" s="78">
        <v>0</v>
      </c>
      <c r="L430" s="78">
        <v>0</v>
      </c>
      <c r="M430" s="78">
        <v>0</v>
      </c>
      <c r="N430" s="78">
        <v>0</v>
      </c>
      <c r="O430" s="78">
        <v>0</v>
      </c>
      <c r="P430" s="78">
        <v>0</v>
      </c>
      <c r="Q430" s="78">
        <v>0</v>
      </c>
      <c r="R430" s="79">
        <v>0</v>
      </c>
      <c r="S430" s="79">
        <v>0</v>
      </c>
      <c r="T430" s="78" t="str">
        <f>VLOOKUP(Table5[[#This Row],[ODS Code]],Lookup!A:D,4,FALSE)</f>
        <v>Hounslow</v>
      </c>
      <c r="U430" s="78" t="str">
        <f>VLOOKUP(Table5[[#This Row],[ODS Code]],Lookup!A:E,3,FALSE)</f>
        <v>Feltham and Bedfont</v>
      </c>
      <c r="V430" s="78" t="str">
        <f>VLOOKUP(Table5[[#This Row],[ODS Code]],Lookup!A:F,2,FALSE)</f>
        <v>Carlton Surgery</v>
      </c>
      <c r="W430" s="78" t="str">
        <f>VLOOKUP(Table5[[#This Row],[ODS Code]],Lookup!A:G,5,FALSE)</f>
        <v>E85024</v>
      </c>
    </row>
    <row r="431" spans="1:23" x14ac:dyDescent="0.35">
      <c r="A431" s="80">
        <v>45413</v>
      </c>
      <c r="B431" t="s">
        <v>75</v>
      </c>
      <c r="C431" t="s">
        <v>935</v>
      </c>
      <c r="D431" t="s">
        <v>934</v>
      </c>
      <c r="E431" t="s">
        <v>854</v>
      </c>
      <c r="F431" s="78">
        <v>11</v>
      </c>
      <c r="G431" s="78">
        <v>22</v>
      </c>
      <c r="H431" s="78">
        <v>0</v>
      </c>
      <c r="I431" s="78">
        <v>0</v>
      </c>
      <c r="J431" s="78">
        <v>9</v>
      </c>
      <c r="K431" s="78">
        <v>18</v>
      </c>
      <c r="L431" s="78">
        <v>0</v>
      </c>
      <c r="M431" s="78">
        <v>0</v>
      </c>
      <c r="N431" s="78">
        <v>1</v>
      </c>
      <c r="O431" s="78">
        <v>2</v>
      </c>
      <c r="P431" s="78">
        <v>1</v>
      </c>
      <c r="Q431" s="78">
        <v>2</v>
      </c>
      <c r="R431" s="79">
        <v>9.0909090909090912E-2</v>
      </c>
      <c r="S431" s="79">
        <v>9.0909090909090912E-2</v>
      </c>
      <c r="T431" s="78" t="str">
        <f>VLOOKUP(Table5[[#This Row],[ODS Code]],Lookup!A:D,4,FALSE)</f>
        <v>Hounslow</v>
      </c>
      <c r="U431" s="78" t="str">
        <f>VLOOKUP(Table5[[#This Row],[ODS Code]],Lookup!A:E,3,FALSE)</f>
        <v>Feltham and Bedfont</v>
      </c>
      <c r="V431" s="78" t="str">
        <f>VLOOKUP(Table5[[#This Row],[ODS Code]],Lookup!A:F,2,FALSE)</f>
        <v>CLIFFORD HOUSE SURGERY</v>
      </c>
      <c r="W431" s="78" t="str">
        <f>VLOOKUP(Table5[[#This Row],[ODS Code]],Lookup!A:G,5,FALSE)</f>
        <v>E85071</v>
      </c>
    </row>
    <row r="432" spans="1:23" x14ac:dyDescent="0.35">
      <c r="A432" s="80">
        <v>45413</v>
      </c>
      <c r="B432" t="s">
        <v>119</v>
      </c>
      <c r="C432" t="s">
        <v>118</v>
      </c>
      <c r="D432" t="s">
        <v>934</v>
      </c>
      <c r="E432" t="s">
        <v>854</v>
      </c>
      <c r="F432" s="78">
        <v>444</v>
      </c>
      <c r="G432" s="78">
        <v>1067</v>
      </c>
      <c r="H432" s="78">
        <v>23</v>
      </c>
      <c r="I432" s="78">
        <v>49</v>
      </c>
      <c r="J432" s="78">
        <v>247</v>
      </c>
      <c r="K432" s="78">
        <v>609</v>
      </c>
      <c r="L432" s="78">
        <v>110</v>
      </c>
      <c r="M432" s="78">
        <v>268</v>
      </c>
      <c r="N432" s="78">
        <v>33</v>
      </c>
      <c r="O432" s="78">
        <v>75</v>
      </c>
      <c r="P432" s="78">
        <v>31</v>
      </c>
      <c r="Q432" s="78">
        <v>66</v>
      </c>
      <c r="R432" s="79">
        <v>6.9819819819819814E-2</v>
      </c>
      <c r="S432" s="79">
        <v>6.1855670103092786E-2</v>
      </c>
      <c r="T432" s="78" t="str">
        <f>VLOOKUP(Table5[[#This Row],[ODS Code]],Lookup!A:D,4,FALSE)</f>
        <v>Hounslow</v>
      </c>
      <c r="U432" s="78" t="str">
        <f>VLOOKUP(Table5[[#This Row],[ODS Code]],Lookup!A:E,3,FALSE)</f>
        <v>Feltham and Bedfont</v>
      </c>
      <c r="V432" s="78" t="str">
        <f>VLOOKUP(Table5[[#This Row],[ODS Code]],Lookup!A:F,2,FALSE)</f>
        <v>Gill Medical Practice</v>
      </c>
      <c r="W432" s="78" t="str">
        <f>VLOOKUP(Table5[[#This Row],[ODS Code]],Lookup!A:G,5,FALSE)</f>
        <v>E85708</v>
      </c>
    </row>
    <row r="433" spans="1:23" x14ac:dyDescent="0.35">
      <c r="A433" s="80">
        <v>45413</v>
      </c>
      <c r="B433" t="s">
        <v>132</v>
      </c>
      <c r="C433" t="s">
        <v>936</v>
      </c>
      <c r="D433" t="s">
        <v>934</v>
      </c>
      <c r="E433" t="s">
        <v>854</v>
      </c>
      <c r="F433" s="78">
        <v>0</v>
      </c>
      <c r="G433" s="78">
        <v>0</v>
      </c>
      <c r="H433" s="78">
        <v>0</v>
      </c>
      <c r="I433" s="78">
        <v>0</v>
      </c>
      <c r="J433" s="78">
        <v>0</v>
      </c>
      <c r="K433" s="78">
        <v>0</v>
      </c>
      <c r="L433" s="78">
        <v>0</v>
      </c>
      <c r="M433" s="78">
        <v>0</v>
      </c>
      <c r="N433" s="78">
        <v>0</v>
      </c>
      <c r="O433" s="78">
        <v>0</v>
      </c>
      <c r="P433" s="78">
        <v>0</v>
      </c>
      <c r="Q433" s="78">
        <v>0</v>
      </c>
      <c r="R433" s="79">
        <v>0</v>
      </c>
      <c r="S433" s="79">
        <v>0</v>
      </c>
      <c r="T433" s="78" t="str">
        <f>VLOOKUP(Table5[[#This Row],[ODS Code]],Lookup!A:D,4,FALSE)</f>
        <v>Hounslow</v>
      </c>
      <c r="U433" s="78" t="str">
        <f>VLOOKUP(Table5[[#This Row],[ODS Code]],Lookup!A:E,3,FALSE)</f>
        <v>Feltham and Bedfont</v>
      </c>
      <c r="V433" s="78" t="str">
        <f>VLOOKUP(Table5[[#This Row],[ODS Code]],Lookup!A:F,2,FALSE)</f>
        <v xml:space="preserve">HMC Group: Bedfont Surgery </v>
      </c>
      <c r="W433" s="78" t="str">
        <f>VLOOKUP(Table5[[#This Row],[ODS Code]],Lookup!A:G,5,FALSE)</f>
        <v>E85697</v>
      </c>
    </row>
    <row r="434" spans="1:23" x14ac:dyDescent="0.35">
      <c r="A434" s="80">
        <v>45413</v>
      </c>
      <c r="B434" t="s">
        <v>141</v>
      </c>
      <c r="C434" t="s">
        <v>140</v>
      </c>
      <c r="D434" t="s">
        <v>934</v>
      </c>
      <c r="E434" t="s">
        <v>854</v>
      </c>
      <c r="F434" s="78">
        <v>0</v>
      </c>
      <c r="G434" s="78">
        <v>0</v>
      </c>
      <c r="H434" s="78">
        <v>0</v>
      </c>
      <c r="I434" s="78">
        <v>0</v>
      </c>
      <c r="J434" s="78">
        <v>0</v>
      </c>
      <c r="K434" s="78">
        <v>0</v>
      </c>
      <c r="L434" s="78">
        <v>0</v>
      </c>
      <c r="M434" s="78">
        <v>0</v>
      </c>
      <c r="N434" s="78">
        <v>0</v>
      </c>
      <c r="O434" s="78">
        <v>0</v>
      </c>
      <c r="P434" s="78">
        <v>0</v>
      </c>
      <c r="Q434" s="78">
        <v>0</v>
      </c>
      <c r="R434" s="79">
        <v>0</v>
      </c>
      <c r="S434" s="79">
        <v>0</v>
      </c>
      <c r="T434" s="78" t="str">
        <f>VLOOKUP(Table5[[#This Row],[ODS Code]],Lookup!A:D,4,FALSE)</f>
        <v>Hounslow</v>
      </c>
      <c r="U434" s="78" t="str">
        <f>VLOOKUP(Table5[[#This Row],[ODS Code]],Lookup!A:E,3,FALSE)</f>
        <v>Feltham and Bedfont</v>
      </c>
      <c r="V434" s="78" t="str">
        <f>VLOOKUP(Table5[[#This Row],[ODS Code]],Lookup!A:F,2,FALSE)</f>
        <v>Grove Village Medical Centre</v>
      </c>
      <c r="W434" s="78" t="str">
        <f>VLOOKUP(Table5[[#This Row],[ODS Code]],Lookup!A:G,5,FALSE)</f>
        <v>E85699</v>
      </c>
    </row>
    <row r="435" spans="1:23" x14ac:dyDescent="0.35">
      <c r="A435" s="80">
        <v>45413</v>
      </c>
      <c r="B435" t="s">
        <v>152</v>
      </c>
      <c r="C435" t="s">
        <v>151</v>
      </c>
      <c r="D435" t="s">
        <v>934</v>
      </c>
      <c r="E435" t="s">
        <v>854</v>
      </c>
      <c r="F435" s="78">
        <v>15</v>
      </c>
      <c r="G435" s="78">
        <v>30</v>
      </c>
      <c r="H435" s="78">
        <v>1</v>
      </c>
      <c r="I435" s="78">
        <v>2</v>
      </c>
      <c r="J435" s="78">
        <v>9</v>
      </c>
      <c r="K435" s="78">
        <v>18</v>
      </c>
      <c r="L435" s="78">
        <v>4</v>
      </c>
      <c r="M435" s="78">
        <v>8</v>
      </c>
      <c r="N435" s="78">
        <v>1</v>
      </c>
      <c r="O435" s="78">
        <v>2</v>
      </c>
      <c r="P435" s="78">
        <v>0</v>
      </c>
      <c r="Q435" s="78">
        <v>0</v>
      </c>
      <c r="R435" s="79">
        <v>0</v>
      </c>
      <c r="S435" s="79">
        <v>0</v>
      </c>
      <c r="T435" s="78" t="str">
        <f>VLOOKUP(Table5[[#This Row],[ODS Code]],Lookup!A:D,4,FALSE)</f>
        <v>Hounslow</v>
      </c>
      <c r="U435" s="78" t="str">
        <f>VLOOKUP(Table5[[#This Row],[ODS Code]],Lookup!A:E,3,FALSE)</f>
        <v>Feltham and Bedfont</v>
      </c>
      <c r="V435" s="78" t="str">
        <f>VLOOKUP(Table5[[#This Row],[ODS Code]],Lookup!A:F,2,FALSE)</f>
        <v>Hatton Medical Practice</v>
      </c>
      <c r="W435" s="78" t="str">
        <f>VLOOKUP(Table5[[#This Row],[ODS Code]],Lookup!A:G,5,FALSE)</f>
        <v>E85718</v>
      </c>
    </row>
    <row r="436" spans="1:23" x14ac:dyDescent="0.35">
      <c r="A436" s="80">
        <v>45413</v>
      </c>
      <c r="B436" t="s">
        <v>204</v>
      </c>
      <c r="C436" t="s">
        <v>203</v>
      </c>
      <c r="D436" t="s">
        <v>934</v>
      </c>
      <c r="E436" t="s">
        <v>854</v>
      </c>
      <c r="F436" s="78">
        <v>0</v>
      </c>
      <c r="G436" s="78">
        <v>0</v>
      </c>
      <c r="H436" s="78">
        <v>0</v>
      </c>
      <c r="I436" s="78">
        <v>0</v>
      </c>
      <c r="J436" s="78">
        <v>0</v>
      </c>
      <c r="K436" s="78">
        <v>0</v>
      </c>
      <c r="L436" s="78">
        <v>0</v>
      </c>
      <c r="M436" s="78">
        <v>0</v>
      </c>
      <c r="N436" s="78">
        <v>0</v>
      </c>
      <c r="O436" s="78">
        <v>0</v>
      </c>
      <c r="P436" s="78">
        <v>0</v>
      </c>
      <c r="Q436" s="78">
        <v>0</v>
      </c>
      <c r="R436" s="79">
        <v>0</v>
      </c>
      <c r="S436" s="79">
        <v>0</v>
      </c>
      <c r="T436" s="78" t="str">
        <f>VLOOKUP(Table5[[#This Row],[ODS Code]],Lookup!A:D,4,FALSE)</f>
        <v>Hounslow</v>
      </c>
      <c r="U436" s="78" t="str">
        <f>VLOOKUP(Table5[[#This Row],[ODS Code]],Lookup!A:E,3,FALSE)</f>
        <v>Feltham and Bedfont</v>
      </c>
      <c r="V436" s="78" t="str">
        <f>VLOOKUP(Table5[[#This Row],[ODS Code]],Lookup!A:F,2,FALSE)</f>
        <v>Little Park Surgery</v>
      </c>
      <c r="W436" s="78" t="str">
        <f>VLOOKUP(Table5[[#This Row],[ODS Code]],Lookup!A:G,5,FALSE)</f>
        <v>E85736</v>
      </c>
    </row>
    <row r="437" spans="1:23" x14ac:dyDescent="0.35">
      <c r="A437" s="80">
        <v>45413</v>
      </c>
      <c r="B437" t="s">
        <v>218</v>
      </c>
      <c r="C437" t="s">
        <v>217</v>
      </c>
      <c r="D437" t="s">
        <v>934</v>
      </c>
      <c r="E437" t="s">
        <v>854</v>
      </c>
      <c r="F437" s="78">
        <v>0</v>
      </c>
      <c r="G437" s="78">
        <v>0</v>
      </c>
      <c r="H437" s="78">
        <v>0</v>
      </c>
      <c r="I437" s="78">
        <v>0</v>
      </c>
      <c r="J437" s="78">
        <v>0</v>
      </c>
      <c r="K437" s="78">
        <v>0</v>
      </c>
      <c r="L437" s="78">
        <v>0</v>
      </c>
      <c r="M437" s="78">
        <v>0</v>
      </c>
      <c r="N437" s="78">
        <v>0</v>
      </c>
      <c r="O437" s="78">
        <v>0</v>
      </c>
      <c r="P437" s="78">
        <v>0</v>
      </c>
      <c r="Q437" s="78">
        <v>0</v>
      </c>
      <c r="R437" s="79">
        <v>0</v>
      </c>
      <c r="S437" s="79">
        <v>0</v>
      </c>
      <c r="T437" s="78" t="str">
        <f>VLOOKUP(Table5[[#This Row],[ODS Code]],Lookup!A:D,4,FALSE)</f>
        <v>Hounslow</v>
      </c>
      <c r="U437" s="78" t="str">
        <f>VLOOKUP(Table5[[#This Row],[ODS Code]],Lookup!A:E,3,FALSE)</f>
        <v>Feltham and Bedfont</v>
      </c>
      <c r="V437" s="78" t="str">
        <f>VLOOKUP(Table5[[#This Row],[ODS Code]],Lookup!A:F,2,FALSE)</f>
        <v>Mount Medical Centre</v>
      </c>
      <c r="W437" s="78" t="str">
        <f>VLOOKUP(Table5[[#This Row],[ODS Code]],Lookup!A:G,5,FALSE)</f>
        <v>E85035</v>
      </c>
    </row>
    <row r="438" spans="1:23" x14ac:dyDescent="0.35">
      <c r="A438" s="80">
        <v>45413</v>
      </c>
      <c r="B438" t="s">
        <v>241</v>
      </c>
      <c r="C438" t="s">
        <v>240</v>
      </c>
      <c r="D438" t="s">
        <v>934</v>
      </c>
      <c r="E438" t="s">
        <v>854</v>
      </c>
      <c r="F438" s="78">
        <v>361</v>
      </c>
      <c r="G438" s="78">
        <v>879</v>
      </c>
      <c r="H438" s="78">
        <v>20</v>
      </c>
      <c r="I438" s="78">
        <v>50</v>
      </c>
      <c r="J438" s="78">
        <v>213</v>
      </c>
      <c r="K438" s="78">
        <v>522</v>
      </c>
      <c r="L438" s="78">
        <v>79</v>
      </c>
      <c r="M438" s="78">
        <v>194</v>
      </c>
      <c r="N438" s="78">
        <v>33</v>
      </c>
      <c r="O438" s="78">
        <v>78</v>
      </c>
      <c r="P438" s="78">
        <v>16</v>
      </c>
      <c r="Q438" s="78">
        <v>35</v>
      </c>
      <c r="R438" s="79">
        <v>4.4321329639889197E-2</v>
      </c>
      <c r="S438" s="79">
        <v>3.981797497155859E-2</v>
      </c>
      <c r="T438" s="78" t="str">
        <f>VLOOKUP(Table5[[#This Row],[ODS Code]],Lookup!A:D,4,FALSE)</f>
        <v>Hounslow</v>
      </c>
      <c r="U438" s="78" t="str">
        <f>VLOOKUP(Table5[[#This Row],[ODS Code]],Lookup!A:E,3,FALSE)</f>
        <v>Feltham and Bedfont</v>
      </c>
      <c r="V438" s="78" t="str">
        <f>VLOOKUP(Table5[[#This Row],[ODS Code]],Lookup!A:F,2,FALSE)</f>
        <v>Pentelow Practice</v>
      </c>
      <c r="W438" s="78" t="str">
        <f>VLOOKUP(Table5[[#This Row],[ODS Code]],Lookup!A:G,5,FALSE)</f>
        <v>E85115</v>
      </c>
    </row>
    <row r="439" spans="1:23" x14ac:dyDescent="0.35">
      <c r="A439" s="80">
        <v>45413</v>
      </c>
      <c r="B439" t="s">
        <v>254</v>
      </c>
      <c r="C439" t="s">
        <v>937</v>
      </c>
      <c r="D439" t="s">
        <v>934</v>
      </c>
      <c r="E439" t="s">
        <v>854</v>
      </c>
      <c r="F439" s="78">
        <v>0</v>
      </c>
      <c r="G439" s="78">
        <v>0</v>
      </c>
      <c r="H439" s="78">
        <v>0</v>
      </c>
      <c r="I439" s="78">
        <v>0</v>
      </c>
      <c r="J439" s="78">
        <v>0</v>
      </c>
      <c r="K439" s="78">
        <v>0</v>
      </c>
      <c r="L439" s="78">
        <v>0</v>
      </c>
      <c r="M439" s="78">
        <v>0</v>
      </c>
      <c r="N439" s="78">
        <v>0</v>
      </c>
      <c r="O439" s="78">
        <v>0</v>
      </c>
      <c r="P439" s="78">
        <v>0</v>
      </c>
      <c r="Q439" s="78">
        <v>0</v>
      </c>
      <c r="R439" s="79">
        <v>0</v>
      </c>
      <c r="S439" s="79">
        <v>0</v>
      </c>
      <c r="T439" s="78" t="str">
        <f>VLOOKUP(Table5[[#This Row],[ODS Code]],Lookup!A:D,4,FALSE)</f>
        <v>Hounslow</v>
      </c>
      <c r="U439" s="78" t="str">
        <f>VLOOKUP(Table5[[#This Row],[ODS Code]],Lookup!A:E,3,FALSE)</f>
        <v>Feltham and Bedfont</v>
      </c>
      <c r="V439" s="78" t="str">
        <f>VLOOKUP(Table5[[#This Row],[ODS Code]],Lookup!A:F,2,FALSE)</f>
        <v>Queen's Park Medical Practice</v>
      </c>
      <c r="W439" s="78" t="str">
        <f>VLOOKUP(Table5[[#This Row],[ODS Code]],Lookup!A:G,5,FALSE)</f>
        <v>E85734</v>
      </c>
    </row>
    <row r="440" spans="1:23" x14ac:dyDescent="0.35">
      <c r="A440" s="80">
        <v>45413</v>
      </c>
      <c r="B440" t="s">
        <v>284</v>
      </c>
      <c r="C440" t="s">
        <v>938</v>
      </c>
      <c r="D440" t="s">
        <v>934</v>
      </c>
      <c r="E440" t="s">
        <v>854</v>
      </c>
      <c r="F440" s="78">
        <v>312</v>
      </c>
      <c r="G440" s="78">
        <v>788</v>
      </c>
      <c r="H440" s="78">
        <v>19</v>
      </c>
      <c r="I440" s="78">
        <v>47</v>
      </c>
      <c r="J440" s="78">
        <v>170</v>
      </c>
      <c r="K440" s="78">
        <v>432</v>
      </c>
      <c r="L440" s="78">
        <v>71</v>
      </c>
      <c r="M440" s="78">
        <v>170</v>
      </c>
      <c r="N440" s="78">
        <v>31</v>
      </c>
      <c r="O440" s="78">
        <v>83</v>
      </c>
      <c r="P440" s="78">
        <v>21</v>
      </c>
      <c r="Q440" s="78">
        <v>56</v>
      </c>
      <c r="R440" s="79">
        <v>6.7307692307692304E-2</v>
      </c>
      <c r="S440" s="79">
        <v>7.1065989847715741E-2</v>
      </c>
      <c r="T440" s="78" t="str">
        <f>VLOOKUP(Table5[[#This Row],[ODS Code]],Lookup!A:D,4,FALSE)</f>
        <v>Hounslow</v>
      </c>
      <c r="U440" s="78" t="str">
        <f>VLOOKUP(Table5[[#This Row],[ODS Code]],Lookup!A:E,3,FALSE)</f>
        <v>Feltham and Bedfont</v>
      </c>
      <c r="V440" s="78" t="str">
        <f>VLOOKUP(Table5[[#This Row],[ODS Code]],Lookup!A:F,2,FALSE)</f>
        <v>St David's Practice</v>
      </c>
      <c r="W440" s="78" t="str">
        <f>VLOOKUP(Table5[[#This Row],[ODS Code]],Lookup!A:G,5,FALSE)</f>
        <v>E85056</v>
      </c>
    </row>
    <row r="441" spans="1:23" x14ac:dyDescent="0.35">
      <c r="A441" s="80">
        <v>45413</v>
      </c>
      <c r="B441" t="s">
        <v>359</v>
      </c>
      <c r="C441" t="s">
        <v>939</v>
      </c>
      <c r="D441" t="s">
        <v>934</v>
      </c>
      <c r="E441" t="s">
        <v>854</v>
      </c>
      <c r="F441" s="78">
        <v>0</v>
      </c>
      <c r="G441" s="78">
        <v>0</v>
      </c>
      <c r="H441" s="78">
        <v>0</v>
      </c>
      <c r="I441" s="78">
        <v>0</v>
      </c>
      <c r="J441" s="78">
        <v>0</v>
      </c>
      <c r="K441" s="78">
        <v>0</v>
      </c>
      <c r="L441" s="78">
        <v>0</v>
      </c>
      <c r="M441" s="78">
        <v>0</v>
      </c>
      <c r="N441" s="78">
        <v>0</v>
      </c>
      <c r="O441" s="78">
        <v>0</v>
      </c>
      <c r="P441" s="78">
        <v>0</v>
      </c>
      <c r="Q441" s="78">
        <v>0</v>
      </c>
      <c r="R441" s="79">
        <v>0</v>
      </c>
      <c r="S441" s="79">
        <v>0</v>
      </c>
      <c r="T441" s="78" t="str">
        <f>VLOOKUP(Table5[[#This Row],[ODS Code]],Lookup!A:D,4,FALSE)</f>
        <v>Hounslow</v>
      </c>
      <c r="U441" s="78" t="str">
        <f>VLOOKUP(Table5[[#This Row],[ODS Code]],Lookup!A:E,3,FALSE)</f>
        <v>Feltham and Bedfont</v>
      </c>
      <c r="V441" s="78" t="str">
        <f>VLOOKUP(Table5[[#This Row],[ODS Code]],Lookup!A:F,2,FALSE)</f>
        <v>HMC Group: Feltham</v>
      </c>
      <c r="W441" s="78" t="str">
        <f>VLOOKUP(Table5[[#This Row],[ODS Code]],Lookup!A:G,5,FALSE)</f>
        <v>Y02672</v>
      </c>
    </row>
    <row r="442" spans="1:23" x14ac:dyDescent="0.35">
      <c r="A442" s="80">
        <v>45413</v>
      </c>
      <c r="B442" t="s">
        <v>386</v>
      </c>
      <c r="C442" t="s">
        <v>385</v>
      </c>
      <c r="D442" t="s">
        <v>934</v>
      </c>
      <c r="E442" t="s">
        <v>854</v>
      </c>
      <c r="F442" s="78">
        <v>0</v>
      </c>
      <c r="G442" s="78">
        <v>0</v>
      </c>
      <c r="H442" s="78">
        <v>0</v>
      </c>
      <c r="I442" s="78">
        <v>0</v>
      </c>
      <c r="J442" s="78">
        <v>0</v>
      </c>
      <c r="K442" s="78">
        <v>0</v>
      </c>
      <c r="L442" s="78">
        <v>0</v>
      </c>
      <c r="M442" s="78">
        <v>0</v>
      </c>
      <c r="N442" s="78">
        <v>0</v>
      </c>
      <c r="O442" s="78">
        <v>0</v>
      </c>
      <c r="P442" s="78">
        <v>0</v>
      </c>
      <c r="Q442" s="78">
        <v>0</v>
      </c>
      <c r="R442" s="79">
        <v>0</v>
      </c>
      <c r="S442" s="79">
        <v>0</v>
      </c>
      <c r="T442" s="78" t="str">
        <f>VLOOKUP(Table5[[#This Row],[ODS Code]],Lookup!A:D,4,FALSE)</f>
        <v>Hounslow</v>
      </c>
      <c r="U442" s="78" t="str">
        <f>VLOOKUP(Table5[[#This Row],[ODS Code]],Lookup!A:E,3,FALSE)</f>
        <v>Feltham and Bedfont</v>
      </c>
      <c r="V442" s="78" t="str">
        <f>VLOOKUP(Table5[[#This Row],[ODS Code]],Lookup!A:F,2,FALSE)</f>
        <v>Twickenham Park Medical Centre</v>
      </c>
      <c r="W442" s="78" t="str">
        <f>VLOOKUP(Table5[[#This Row],[ODS Code]],Lookup!A:G,5,FALSE)</f>
        <v>E85045</v>
      </c>
    </row>
    <row r="443" spans="1:23" x14ac:dyDescent="0.35">
      <c r="A443" s="80">
        <v>45413</v>
      </c>
      <c r="B443" t="s">
        <v>77</v>
      </c>
      <c r="C443" t="s">
        <v>76</v>
      </c>
      <c r="D443" t="s">
        <v>940</v>
      </c>
      <c r="E443" t="s">
        <v>854</v>
      </c>
      <c r="F443" s="78">
        <v>0</v>
      </c>
      <c r="G443" s="78">
        <v>0</v>
      </c>
      <c r="H443" s="78">
        <v>0</v>
      </c>
      <c r="I443" s="78">
        <v>0</v>
      </c>
      <c r="J443" s="78">
        <v>0</v>
      </c>
      <c r="K443" s="78">
        <v>0</v>
      </c>
      <c r="L443" s="78">
        <v>0</v>
      </c>
      <c r="M443" s="78">
        <v>0</v>
      </c>
      <c r="N443" s="78">
        <v>0</v>
      </c>
      <c r="O443" s="78">
        <v>0</v>
      </c>
      <c r="P443" s="78">
        <v>0</v>
      </c>
      <c r="Q443" s="78">
        <v>0</v>
      </c>
      <c r="R443" s="79">
        <v>0</v>
      </c>
      <c r="S443" s="79">
        <v>0</v>
      </c>
      <c r="T443" s="78" t="str">
        <f>VLOOKUP(Table5[[#This Row],[ODS Code]],Lookup!A:D,4,FALSE)</f>
        <v>Hounslow</v>
      </c>
      <c r="U443" s="78" t="str">
        <f>VLOOKUP(Table5[[#This Row],[ODS Code]],Lookup!A:E,3,FALSE)</f>
        <v>Great West Road</v>
      </c>
      <c r="V443" s="78" t="str">
        <f>VLOOKUP(Table5[[#This Row],[ODS Code]],Lookup!A:F,2,FALSE)</f>
        <v>Clifford Road Surgery</v>
      </c>
      <c r="W443" s="78" t="str">
        <f>VLOOKUP(Table5[[#This Row],[ODS Code]],Lookup!A:G,5,FALSE)</f>
        <v>E85696</v>
      </c>
    </row>
    <row r="444" spans="1:23" x14ac:dyDescent="0.35">
      <c r="A444" s="80">
        <v>45413</v>
      </c>
      <c r="B444" t="s">
        <v>83</v>
      </c>
      <c r="C444" t="s">
        <v>82</v>
      </c>
      <c r="D444" t="s">
        <v>940</v>
      </c>
      <c r="E444" t="s">
        <v>854</v>
      </c>
      <c r="F444" s="78">
        <v>0</v>
      </c>
      <c r="G444" s="78">
        <v>0</v>
      </c>
      <c r="H444" s="78">
        <v>0</v>
      </c>
      <c r="I444" s="78">
        <v>0</v>
      </c>
      <c r="J444" s="78">
        <v>0</v>
      </c>
      <c r="K444" s="78">
        <v>0</v>
      </c>
      <c r="L444" s="78">
        <v>0</v>
      </c>
      <c r="M444" s="78">
        <v>0</v>
      </c>
      <c r="N444" s="78">
        <v>0</v>
      </c>
      <c r="O444" s="78">
        <v>0</v>
      </c>
      <c r="P444" s="78">
        <v>0</v>
      </c>
      <c r="Q444" s="78">
        <v>0</v>
      </c>
      <c r="R444" s="79">
        <v>0</v>
      </c>
      <c r="S444" s="79">
        <v>0</v>
      </c>
      <c r="T444" s="78" t="str">
        <f>VLOOKUP(Table5[[#This Row],[ODS Code]],Lookup!A:D,4,FALSE)</f>
        <v>Hounslow</v>
      </c>
      <c r="U444" s="78" t="str">
        <f>VLOOKUP(Table5[[#This Row],[ODS Code]],Lookup!A:E,3,FALSE)</f>
        <v>Great West Road</v>
      </c>
      <c r="V444" s="78" t="str">
        <f>VLOOKUP(Table5[[#This Row],[ODS Code]],Lookup!A:F,2,FALSE)</f>
        <v>Cranford Medical Centre</v>
      </c>
      <c r="W444" s="78" t="str">
        <f>VLOOKUP(Table5[[#This Row],[ODS Code]],Lookup!A:G,5,FALSE)</f>
        <v>E85052</v>
      </c>
    </row>
    <row r="445" spans="1:23" x14ac:dyDescent="0.35">
      <c r="A445" s="80">
        <v>45413</v>
      </c>
      <c r="B445" t="s">
        <v>87</v>
      </c>
      <c r="C445" t="s">
        <v>86</v>
      </c>
      <c r="D445" t="s">
        <v>940</v>
      </c>
      <c r="E445" t="s">
        <v>854</v>
      </c>
      <c r="F445" s="78">
        <v>0</v>
      </c>
      <c r="G445" s="78">
        <v>0</v>
      </c>
      <c r="H445" s="78">
        <v>0</v>
      </c>
      <c r="I445" s="78">
        <v>0</v>
      </c>
      <c r="J445" s="78">
        <v>0</v>
      </c>
      <c r="K445" s="78">
        <v>0</v>
      </c>
      <c r="L445" s="78">
        <v>0</v>
      </c>
      <c r="M445" s="78">
        <v>0</v>
      </c>
      <c r="N445" s="78">
        <v>0</v>
      </c>
      <c r="O445" s="78">
        <v>0</v>
      </c>
      <c r="P445" s="78">
        <v>0</v>
      </c>
      <c r="Q445" s="78">
        <v>0</v>
      </c>
      <c r="R445" s="79">
        <v>0</v>
      </c>
      <c r="S445" s="79">
        <v>0</v>
      </c>
      <c r="T445" s="78" t="str">
        <f>VLOOKUP(Table5[[#This Row],[ODS Code]],Lookup!A:D,4,FALSE)</f>
        <v>Hounslow</v>
      </c>
      <c r="U445" s="78" t="str">
        <f>VLOOKUP(Table5[[#This Row],[ODS Code]],Lookup!A:E,3,FALSE)</f>
        <v>Great West Road</v>
      </c>
      <c r="V445" s="78" t="str">
        <f>VLOOKUP(Table5[[#This Row],[ODS Code]],Lookup!A:F,2,FALSE)</f>
        <v>Crosslands Surgery</v>
      </c>
      <c r="W445" s="78" t="str">
        <f>VLOOKUP(Table5[[#This Row],[ODS Code]],Lookup!A:G,5,FALSE)</f>
        <v>E85114</v>
      </c>
    </row>
    <row r="446" spans="1:23" x14ac:dyDescent="0.35">
      <c r="A446" s="80">
        <v>45413</v>
      </c>
      <c r="B446" t="s">
        <v>112</v>
      </c>
      <c r="C446" t="s">
        <v>941</v>
      </c>
      <c r="D446" t="s">
        <v>940</v>
      </c>
      <c r="E446" t="s">
        <v>854</v>
      </c>
      <c r="F446" s="78">
        <v>0</v>
      </c>
      <c r="G446" s="78">
        <v>0</v>
      </c>
      <c r="H446" s="78">
        <v>0</v>
      </c>
      <c r="I446" s="78">
        <v>0</v>
      </c>
      <c r="J446" s="78">
        <v>0</v>
      </c>
      <c r="K446" s="78">
        <v>0</v>
      </c>
      <c r="L446" s="78">
        <v>0</v>
      </c>
      <c r="M446" s="78">
        <v>0</v>
      </c>
      <c r="N446" s="78">
        <v>0</v>
      </c>
      <c r="O446" s="78">
        <v>0</v>
      </c>
      <c r="P446" s="78">
        <v>0</v>
      </c>
      <c r="Q446" s="78">
        <v>0</v>
      </c>
      <c r="R446" s="79">
        <v>0</v>
      </c>
      <c r="S446" s="79">
        <v>0</v>
      </c>
      <c r="T446" s="78" t="str">
        <f>VLOOKUP(Table5[[#This Row],[ODS Code]],Lookup!A:D,4,FALSE)</f>
        <v>Hounslow</v>
      </c>
      <c r="U446" s="78" t="str">
        <f>VLOOKUP(Table5[[#This Row],[ODS Code]],Lookup!A:E,3,FALSE)</f>
        <v>Great West Road</v>
      </c>
      <c r="V446" s="78" t="str">
        <f>VLOOKUP(Table5[[#This Row],[ODS Code]],Lookup!A:F,2,FALSE)</f>
        <v>Firstcare Practice</v>
      </c>
      <c r="W446" s="78" t="str">
        <f>VLOOKUP(Table5[[#This Row],[ODS Code]],Lookup!A:G,5,FALSE)</f>
        <v>E85062</v>
      </c>
    </row>
    <row r="447" spans="1:23" x14ac:dyDescent="0.35">
      <c r="A447" s="80">
        <v>45413</v>
      </c>
      <c r="B447" t="s">
        <v>164</v>
      </c>
      <c r="C447" t="s">
        <v>942</v>
      </c>
      <c r="D447" t="s">
        <v>940</v>
      </c>
      <c r="E447" t="s">
        <v>854</v>
      </c>
      <c r="F447" s="78">
        <v>0</v>
      </c>
      <c r="G447" s="78">
        <v>0</v>
      </c>
      <c r="H447" s="78">
        <v>0</v>
      </c>
      <c r="I447" s="78">
        <v>0</v>
      </c>
      <c r="J447" s="78">
        <v>0</v>
      </c>
      <c r="K447" s="78">
        <v>0</v>
      </c>
      <c r="L447" s="78">
        <v>0</v>
      </c>
      <c r="M447" s="78">
        <v>0</v>
      </c>
      <c r="N447" s="78">
        <v>0</v>
      </c>
      <c r="O447" s="78">
        <v>0</v>
      </c>
      <c r="P447" s="78">
        <v>0</v>
      </c>
      <c r="Q447" s="78">
        <v>0</v>
      </c>
      <c r="R447" s="79">
        <v>0</v>
      </c>
      <c r="S447" s="79">
        <v>0</v>
      </c>
      <c r="T447" s="78" t="str">
        <f>VLOOKUP(Table5[[#This Row],[ODS Code]],Lookup!A:D,4,FALSE)</f>
        <v>Hounslow</v>
      </c>
      <c r="U447" s="78" t="str">
        <f>VLOOKUP(Table5[[#This Row],[ODS Code]],Lookup!A:E,3,FALSE)</f>
        <v>Great West Road</v>
      </c>
      <c r="V447" s="78" t="str">
        <f>VLOOKUP(Table5[[#This Row],[ODS Code]],Lookup!A:F,2,FALSE)</f>
        <v>HMC Group: Heston</v>
      </c>
      <c r="W447" s="78" t="str">
        <f>VLOOKUP(Table5[[#This Row],[ODS Code]],Lookup!A:G,5,FALSE)</f>
        <v>E85739</v>
      </c>
    </row>
    <row r="448" spans="1:23" x14ac:dyDescent="0.35">
      <c r="A448" s="80">
        <v>45413</v>
      </c>
      <c r="B448" t="s">
        <v>176</v>
      </c>
      <c r="C448" t="s">
        <v>943</v>
      </c>
      <c r="D448" t="s">
        <v>940</v>
      </c>
      <c r="E448" t="s">
        <v>854</v>
      </c>
      <c r="F448" s="78">
        <v>895</v>
      </c>
      <c r="G448" s="78">
        <v>2169</v>
      </c>
      <c r="H448" s="78">
        <v>73</v>
      </c>
      <c r="I448" s="78">
        <v>172</v>
      </c>
      <c r="J448" s="78">
        <v>462</v>
      </c>
      <c r="K448" s="78">
        <v>1129</v>
      </c>
      <c r="L448" s="78">
        <v>214</v>
      </c>
      <c r="M448" s="78">
        <v>506</v>
      </c>
      <c r="N448" s="78">
        <v>99</v>
      </c>
      <c r="O448" s="78">
        <v>239</v>
      </c>
      <c r="P448" s="78">
        <v>47</v>
      </c>
      <c r="Q448" s="78">
        <v>123</v>
      </c>
      <c r="R448" s="79">
        <v>5.2513966480446927E-2</v>
      </c>
      <c r="S448" s="79">
        <v>5.6708160442600276E-2</v>
      </c>
      <c r="T448" s="78" t="str">
        <f>VLOOKUP(Table5[[#This Row],[ODS Code]],Lookup!A:D,4,FALSE)</f>
        <v>Hounslow</v>
      </c>
      <c r="U448" s="78" t="str">
        <f>VLOOKUP(Table5[[#This Row],[ODS Code]],Lookup!A:E,3,FALSE)</f>
        <v>Great West Road</v>
      </c>
      <c r="V448" s="78" t="str">
        <f>VLOOKUP(Table5[[#This Row],[ODS Code]],Lookup!A:F,2,FALSE)</f>
        <v xml:space="preserve">Jersey Practice </v>
      </c>
      <c r="W448" s="78" t="str">
        <f>VLOOKUP(Table5[[#This Row],[ODS Code]],Lookup!A:G,5,FALSE)</f>
        <v>E85681</v>
      </c>
    </row>
    <row r="449" spans="1:23" x14ac:dyDescent="0.35">
      <c r="A449" s="80">
        <v>45413</v>
      </c>
      <c r="B449" t="s">
        <v>214</v>
      </c>
      <c r="C449" t="s">
        <v>944</v>
      </c>
      <c r="D449" t="s">
        <v>940</v>
      </c>
      <c r="E449" t="s">
        <v>854</v>
      </c>
      <c r="F449" s="78">
        <v>0</v>
      </c>
      <c r="G449" s="78">
        <v>0</v>
      </c>
      <c r="H449" s="78">
        <v>0</v>
      </c>
      <c r="I449" s="78">
        <v>0</v>
      </c>
      <c r="J449" s="78">
        <v>0</v>
      </c>
      <c r="K449" s="78">
        <v>0</v>
      </c>
      <c r="L449" s="78">
        <v>0</v>
      </c>
      <c r="M449" s="78">
        <v>0</v>
      </c>
      <c r="N449" s="78">
        <v>0</v>
      </c>
      <c r="O449" s="78">
        <v>0</v>
      </c>
      <c r="P449" s="78">
        <v>0</v>
      </c>
      <c r="Q449" s="78">
        <v>0</v>
      </c>
      <c r="R449" s="79">
        <v>0</v>
      </c>
      <c r="S449" s="79">
        <v>0</v>
      </c>
      <c r="T449" s="78" t="str">
        <f>VLOOKUP(Table5[[#This Row],[ODS Code]],Lookup!A:D,4,FALSE)</f>
        <v>Hounslow</v>
      </c>
      <c r="U449" s="78" t="str">
        <f>VLOOKUP(Table5[[#This Row],[ODS Code]],Lookup!A:E,3,FALSE)</f>
        <v>Great West Road</v>
      </c>
      <c r="V449" s="78" t="str">
        <f>VLOOKUP(Table5[[#This Row],[ODS Code]],Lookup!A:F,2,FALSE)</f>
        <v>MEDICAL CENTRE</v>
      </c>
      <c r="W449" s="78" t="str">
        <f>VLOOKUP(Table5[[#This Row],[ODS Code]],Lookup!A:G,5,FALSE)</f>
        <v>E85096</v>
      </c>
    </row>
    <row r="450" spans="1:23" x14ac:dyDescent="0.35">
      <c r="A450" s="80">
        <v>45413</v>
      </c>
      <c r="B450" t="s">
        <v>273</v>
      </c>
      <c r="C450" t="s">
        <v>272</v>
      </c>
      <c r="D450" t="s">
        <v>940</v>
      </c>
      <c r="E450" t="s">
        <v>854</v>
      </c>
      <c r="F450" s="78">
        <v>0</v>
      </c>
      <c r="G450" s="78">
        <v>0</v>
      </c>
      <c r="H450" s="78">
        <v>0</v>
      </c>
      <c r="I450" s="78">
        <v>0</v>
      </c>
      <c r="J450" s="78">
        <v>0</v>
      </c>
      <c r="K450" s="78">
        <v>0</v>
      </c>
      <c r="L450" s="78">
        <v>0</v>
      </c>
      <c r="M450" s="78">
        <v>0</v>
      </c>
      <c r="N450" s="78">
        <v>0</v>
      </c>
      <c r="O450" s="78">
        <v>0</v>
      </c>
      <c r="P450" s="78">
        <v>0</v>
      </c>
      <c r="Q450" s="78">
        <v>0</v>
      </c>
      <c r="R450" s="79">
        <v>0</v>
      </c>
      <c r="S450" s="79">
        <v>0</v>
      </c>
      <c r="T450" s="78" t="str">
        <f>VLOOKUP(Table5[[#This Row],[ODS Code]],Lookup!A:D,4,FALSE)</f>
        <v>Hounslow</v>
      </c>
      <c r="U450" s="78" t="str">
        <f>VLOOKUP(Table5[[#This Row],[ODS Code]],Lookup!A:E,3,FALSE)</f>
        <v>Great West Road</v>
      </c>
      <c r="V450" s="78" t="str">
        <f>VLOOKUP(Table5[[#This Row],[ODS Code]],Lookup!A:F,2,FALSE)</f>
        <v>Skyways Medical Centre</v>
      </c>
      <c r="W450" s="78" t="str">
        <f>VLOOKUP(Table5[[#This Row],[ODS Code]],Lookup!A:G,5,FALSE)</f>
        <v>E85707</v>
      </c>
    </row>
    <row r="451" spans="1:23" x14ac:dyDescent="0.35">
      <c r="A451" s="80">
        <v>45413</v>
      </c>
      <c r="B451" t="s">
        <v>100</v>
      </c>
      <c r="C451" t="s">
        <v>945</v>
      </c>
      <c r="D451" t="s">
        <v>946</v>
      </c>
      <c r="E451" t="s">
        <v>854</v>
      </c>
      <c r="F451" s="78">
        <v>808</v>
      </c>
      <c r="G451" s="78">
        <v>1616</v>
      </c>
      <c r="H451" s="78">
        <v>70</v>
      </c>
      <c r="I451" s="78">
        <v>140</v>
      </c>
      <c r="J451" s="78">
        <v>376</v>
      </c>
      <c r="K451" s="78">
        <v>752</v>
      </c>
      <c r="L451" s="78">
        <v>171</v>
      </c>
      <c r="M451" s="78">
        <v>342</v>
      </c>
      <c r="N451" s="78">
        <v>128</v>
      </c>
      <c r="O451" s="78">
        <v>256</v>
      </c>
      <c r="P451" s="78">
        <v>63</v>
      </c>
      <c r="Q451" s="78">
        <v>126</v>
      </c>
      <c r="R451" s="79">
        <v>7.797029702970297E-2</v>
      </c>
      <c r="S451" s="79">
        <v>7.797029702970297E-2</v>
      </c>
      <c r="T451" s="78" t="str">
        <f>VLOOKUP(Table5[[#This Row],[ODS Code]],Lookup!A:D,4,FALSE)</f>
        <v>Ealing</v>
      </c>
      <c r="U451" s="78" t="str">
        <f>VLOOKUP(Table5[[#This Row],[ODS Code]],Lookup!A:E,3,FALSE)</f>
        <v>Greenwell</v>
      </c>
      <c r="V451" s="78" t="str">
        <f>VLOOKUP(Table5[[#This Row],[ODS Code]],Lookup!A:F,2,FALSE)</f>
        <v>EASTMEAD AVENUE SURGERY</v>
      </c>
      <c r="W451" s="78" t="str">
        <f>VLOOKUP(Table5[[#This Row],[ODS Code]],Lookup!A:G,5,FALSE)</f>
        <v>E85046</v>
      </c>
    </row>
    <row r="452" spans="1:23" x14ac:dyDescent="0.35">
      <c r="A452" s="80">
        <v>45413</v>
      </c>
      <c r="B452" t="s">
        <v>104</v>
      </c>
      <c r="C452" t="s">
        <v>947</v>
      </c>
      <c r="D452" t="s">
        <v>946</v>
      </c>
      <c r="E452" t="s">
        <v>854</v>
      </c>
      <c r="F452" s="78">
        <v>0</v>
      </c>
      <c r="G452" s="78">
        <v>0</v>
      </c>
      <c r="H452" s="78">
        <v>0</v>
      </c>
      <c r="I452" s="78">
        <v>0</v>
      </c>
      <c r="J452" s="78">
        <v>0</v>
      </c>
      <c r="K452" s="78">
        <v>0</v>
      </c>
      <c r="L452" s="78">
        <v>0</v>
      </c>
      <c r="M452" s="78">
        <v>0</v>
      </c>
      <c r="N452" s="78">
        <v>0</v>
      </c>
      <c r="O452" s="78">
        <v>0</v>
      </c>
      <c r="P452" s="78">
        <v>0</v>
      </c>
      <c r="Q452" s="78">
        <v>0</v>
      </c>
      <c r="R452" s="79">
        <v>0</v>
      </c>
      <c r="S452" s="79">
        <v>0</v>
      </c>
      <c r="T452" s="78" t="str">
        <f>VLOOKUP(Table5[[#This Row],[ODS Code]],Lookup!A:D,4,FALSE)</f>
        <v>Ealing</v>
      </c>
      <c r="U452" s="78" t="str">
        <f>VLOOKUP(Table5[[#This Row],[ODS Code]],Lookup!A:E,3,FALSE)</f>
        <v>Greenwell</v>
      </c>
      <c r="V452" s="78" t="str">
        <f>VLOOKUP(Table5[[#This Row],[ODS Code]],Lookup!A:F,2,FALSE)</f>
        <v>ELMBANK SURGERY</v>
      </c>
      <c r="W452" s="78" t="str">
        <f>VLOOKUP(Table5[[#This Row],[ODS Code]],Lookup!A:G,5,FALSE)</f>
        <v>E85088</v>
      </c>
    </row>
    <row r="453" spans="1:23" x14ac:dyDescent="0.35">
      <c r="A453" s="80">
        <v>45413</v>
      </c>
      <c r="B453" t="s">
        <v>133</v>
      </c>
      <c r="C453" t="s">
        <v>948</v>
      </c>
      <c r="D453" t="s">
        <v>946</v>
      </c>
      <c r="E453" t="s">
        <v>854</v>
      </c>
      <c r="F453" s="78">
        <v>0</v>
      </c>
      <c r="G453" s="78">
        <v>0</v>
      </c>
      <c r="H453" s="78">
        <v>0</v>
      </c>
      <c r="I453" s="78">
        <v>0</v>
      </c>
      <c r="J453" s="78">
        <v>0</v>
      </c>
      <c r="K453" s="78">
        <v>0</v>
      </c>
      <c r="L453" s="78">
        <v>0</v>
      </c>
      <c r="M453" s="78">
        <v>0</v>
      </c>
      <c r="N453" s="78">
        <v>0</v>
      </c>
      <c r="O453" s="78">
        <v>0</v>
      </c>
      <c r="P453" s="78">
        <v>0</v>
      </c>
      <c r="Q453" s="78">
        <v>0</v>
      </c>
      <c r="R453" s="79">
        <v>0</v>
      </c>
      <c r="S453" s="79">
        <v>0</v>
      </c>
      <c r="T453" s="78" t="str">
        <f>VLOOKUP(Table5[[#This Row],[ODS Code]],Lookup!A:D,4,FALSE)</f>
        <v>Ealing</v>
      </c>
      <c r="U453" s="78" t="str">
        <f>VLOOKUP(Table5[[#This Row],[ODS Code]],Lookup!A:E,3,FALSE)</f>
        <v>Greenwell</v>
      </c>
      <c r="V453" s="78" t="str">
        <f>VLOOKUP(Table5[[#This Row],[ODS Code]],Lookup!A:F,2,FALSE)</f>
        <v>GREENFORD AVENUE FAMILY HEALTH PRACTICE</v>
      </c>
      <c r="W453" s="78" t="str">
        <f>VLOOKUP(Table5[[#This Row],[ODS Code]],Lookup!A:G,5,FALSE)</f>
        <v>E85051</v>
      </c>
    </row>
    <row r="454" spans="1:23" x14ac:dyDescent="0.35">
      <c r="A454" s="80">
        <v>45413</v>
      </c>
      <c r="B454" t="s">
        <v>148</v>
      </c>
      <c r="C454" t="s">
        <v>949</v>
      </c>
      <c r="D454" t="s">
        <v>946</v>
      </c>
      <c r="E454" t="s">
        <v>854</v>
      </c>
      <c r="F454" s="78">
        <v>107</v>
      </c>
      <c r="G454" s="78">
        <v>214</v>
      </c>
      <c r="H454" s="78">
        <v>4</v>
      </c>
      <c r="I454" s="78">
        <v>8</v>
      </c>
      <c r="J454" s="78">
        <v>69</v>
      </c>
      <c r="K454" s="78">
        <v>138</v>
      </c>
      <c r="L454" s="78">
        <v>26</v>
      </c>
      <c r="M454" s="78">
        <v>52</v>
      </c>
      <c r="N454" s="78">
        <v>4</v>
      </c>
      <c r="O454" s="78">
        <v>8</v>
      </c>
      <c r="P454" s="78">
        <v>4</v>
      </c>
      <c r="Q454" s="78">
        <v>8</v>
      </c>
      <c r="R454" s="79">
        <v>3.7383177570093455E-2</v>
      </c>
      <c r="S454" s="79">
        <v>3.7383177570093455E-2</v>
      </c>
      <c r="T454" s="78" t="str">
        <f>VLOOKUP(Table5[[#This Row],[ODS Code]],Lookup!A:D,4,FALSE)</f>
        <v>Ealing</v>
      </c>
      <c r="U454" s="78" t="str">
        <f>VLOOKUP(Table5[[#This Row],[ODS Code]],Lookup!A:E,3,FALSE)</f>
        <v>Greenwell</v>
      </c>
      <c r="V454" s="78" t="str">
        <f>VLOOKUP(Table5[[#This Row],[ODS Code]],Lookup!A:F,2,FALSE)</f>
        <v>HANWELL HEALTH CENTRE</v>
      </c>
      <c r="W454" s="78" t="str">
        <f>VLOOKUP(Table5[[#This Row],[ODS Code]],Lookup!A:G,5,FALSE)</f>
        <v>E85041</v>
      </c>
    </row>
    <row r="455" spans="1:23" x14ac:dyDescent="0.35">
      <c r="A455" s="80">
        <v>45413</v>
      </c>
      <c r="B455" t="s">
        <v>230</v>
      </c>
      <c r="C455" t="s">
        <v>950</v>
      </c>
      <c r="D455" t="s">
        <v>946</v>
      </c>
      <c r="E455" t="s">
        <v>854</v>
      </c>
      <c r="F455" s="78">
        <v>0</v>
      </c>
      <c r="G455" s="78">
        <v>0</v>
      </c>
      <c r="H455" s="78">
        <v>0</v>
      </c>
      <c r="I455" s="78">
        <v>0</v>
      </c>
      <c r="J455" s="78">
        <v>0</v>
      </c>
      <c r="K455" s="78">
        <v>0</v>
      </c>
      <c r="L455" s="78">
        <v>0</v>
      </c>
      <c r="M455" s="78">
        <v>0</v>
      </c>
      <c r="N455" s="78">
        <v>0</v>
      </c>
      <c r="O455" s="78">
        <v>0</v>
      </c>
      <c r="P455" s="78">
        <v>0</v>
      </c>
      <c r="Q455" s="78">
        <v>0</v>
      </c>
      <c r="R455" s="79">
        <v>0</v>
      </c>
      <c r="S455" s="79">
        <v>0</v>
      </c>
      <c r="T455" s="78" t="str">
        <f>VLOOKUP(Table5[[#This Row],[ODS Code]],Lookup!A:D,4,FALSE)</f>
        <v>Ealing</v>
      </c>
      <c r="U455" s="78" t="str">
        <f>VLOOKUP(Table5[[#This Row],[ODS Code]],Lookup!A:E,3,FALSE)</f>
        <v>Greenwell</v>
      </c>
      <c r="V455" s="78" t="str">
        <f>VLOOKUP(Table5[[#This Row],[ODS Code]],Lookup!A:F,2,FALSE)</f>
        <v>OLDFIELD FAMILY PRACTICE</v>
      </c>
      <c r="W455" s="78" t="str">
        <f>VLOOKUP(Table5[[#This Row],[ODS Code]],Lookup!A:G,5,FALSE)</f>
        <v>E85069</v>
      </c>
    </row>
    <row r="456" spans="1:23" x14ac:dyDescent="0.35">
      <c r="A456" s="80">
        <v>45413</v>
      </c>
      <c r="B456" t="s">
        <v>341</v>
      </c>
      <c r="C456" t="s">
        <v>951</v>
      </c>
      <c r="D456" t="s">
        <v>946</v>
      </c>
      <c r="E456" t="s">
        <v>854</v>
      </c>
      <c r="F456" s="78">
        <v>0</v>
      </c>
      <c r="G456" s="78">
        <v>0</v>
      </c>
      <c r="H456" s="78">
        <v>0</v>
      </c>
      <c r="I456" s="78">
        <v>0</v>
      </c>
      <c r="J456" s="78">
        <v>0</v>
      </c>
      <c r="K456" s="78">
        <v>0</v>
      </c>
      <c r="L456" s="78">
        <v>0</v>
      </c>
      <c r="M456" s="78">
        <v>0</v>
      </c>
      <c r="N456" s="78">
        <v>0</v>
      </c>
      <c r="O456" s="78">
        <v>0</v>
      </c>
      <c r="P456" s="78">
        <v>0</v>
      </c>
      <c r="Q456" s="78">
        <v>0</v>
      </c>
      <c r="R456" s="79">
        <v>0</v>
      </c>
      <c r="S456" s="79">
        <v>0</v>
      </c>
      <c r="T456" s="78" t="str">
        <f>VLOOKUP(Table5[[#This Row],[ODS Code]],Lookup!A:D,4,FALSE)</f>
        <v>Ealing</v>
      </c>
      <c r="U456" s="78" t="str">
        <f>VLOOKUP(Table5[[#This Row],[ODS Code]],Lookup!A:E,3,FALSE)</f>
        <v>Greenwell</v>
      </c>
      <c r="V456" s="78" t="str">
        <f>VLOOKUP(Table5[[#This Row],[ODS Code]],Lookup!A:F,2,FALSE)</f>
        <v>THE MANSELL ROAD PRACTICE</v>
      </c>
      <c r="W456" s="78" t="str">
        <f>VLOOKUP(Table5[[#This Row],[ODS Code]],Lookup!A:G,5,FALSE)</f>
        <v>E85129</v>
      </c>
    </row>
    <row r="457" spans="1:23" x14ac:dyDescent="0.35">
      <c r="A457" s="80">
        <v>45413</v>
      </c>
      <c r="B457" t="s">
        <v>402</v>
      </c>
      <c r="C457" t="s">
        <v>952</v>
      </c>
      <c r="D457" t="s">
        <v>946</v>
      </c>
      <c r="E457" t="s">
        <v>854</v>
      </c>
      <c r="F457" s="78">
        <v>0</v>
      </c>
      <c r="G457" s="78">
        <v>0</v>
      </c>
      <c r="H457" s="78">
        <v>0</v>
      </c>
      <c r="I457" s="78">
        <v>0</v>
      </c>
      <c r="J457" s="78">
        <v>0</v>
      </c>
      <c r="K457" s="78">
        <v>0</v>
      </c>
      <c r="L457" s="78">
        <v>0</v>
      </c>
      <c r="M457" s="78">
        <v>0</v>
      </c>
      <c r="N457" s="78">
        <v>0</v>
      </c>
      <c r="O457" s="78">
        <v>0</v>
      </c>
      <c r="P457" s="78">
        <v>0</v>
      </c>
      <c r="Q457" s="78">
        <v>0</v>
      </c>
      <c r="R457" s="79">
        <v>0</v>
      </c>
      <c r="S457" s="79">
        <v>0</v>
      </c>
      <c r="T457" s="78" t="str">
        <f>VLOOKUP(Table5[[#This Row],[ODS Code]],Lookup!A:D,4,FALSE)</f>
        <v>Ealing</v>
      </c>
      <c r="U457" s="78" t="str">
        <f>VLOOKUP(Table5[[#This Row],[ODS Code]],Lookup!A:E,3,FALSE)</f>
        <v>Greenwell</v>
      </c>
      <c r="V457" s="78" t="str">
        <f>VLOOKUP(Table5[[#This Row],[ODS Code]],Lookup!A:F,2,FALSE)</f>
        <v>WESTSEVEN GP</v>
      </c>
      <c r="W457" s="78" t="str">
        <f>VLOOKUP(Table5[[#This Row],[ODS Code]],Lookup!A:G,5,FALSE)</f>
        <v>E85013</v>
      </c>
    </row>
    <row r="458" spans="1:23" x14ac:dyDescent="0.35">
      <c r="A458" s="80">
        <v>45413</v>
      </c>
      <c r="B458" t="s">
        <v>23</v>
      </c>
      <c r="C458" t="s">
        <v>21</v>
      </c>
      <c r="D458" t="s">
        <v>953</v>
      </c>
      <c r="E458" t="s">
        <v>854</v>
      </c>
      <c r="F458" s="78">
        <v>0</v>
      </c>
      <c r="G458" s="78">
        <v>0</v>
      </c>
      <c r="H458" s="78">
        <v>0</v>
      </c>
      <c r="I458" s="78">
        <v>0</v>
      </c>
      <c r="J458" s="78">
        <v>0</v>
      </c>
      <c r="K458" s="78">
        <v>0</v>
      </c>
      <c r="L458" s="78">
        <v>0</v>
      </c>
      <c r="M458" s="78">
        <v>0</v>
      </c>
      <c r="N458" s="78">
        <v>0</v>
      </c>
      <c r="O458" s="78">
        <v>0</v>
      </c>
      <c r="P458" s="78">
        <v>0</v>
      </c>
      <c r="Q458" s="78">
        <v>0</v>
      </c>
      <c r="R458" s="79">
        <v>0</v>
      </c>
      <c r="S458" s="79">
        <v>0</v>
      </c>
      <c r="T458" s="78" t="str">
        <f>VLOOKUP(Table5[[#This Row],[ODS Code]],Lookup!A:D,4,FALSE)</f>
        <v>Hammersmith &amp; Fulham</v>
      </c>
      <c r="U458" s="78" t="str">
        <f>VLOOKUP(Table5[[#This Row],[ODS Code]],Lookup!A:E,3,FALSE)</f>
        <v>H&amp;F Central PCN</v>
      </c>
      <c r="V458" s="78" t="str">
        <f>VLOOKUP(Table5[[#This Row],[ODS Code]],Lookup!A:F,2,FALSE)</f>
        <v>Ashchurch Surgery</v>
      </c>
      <c r="W458" s="78" t="str">
        <f>VLOOKUP(Table5[[#This Row],[ODS Code]],Lookup!A:G,5,FALSE)</f>
        <v>E85032</v>
      </c>
    </row>
    <row r="459" spans="1:23" x14ac:dyDescent="0.35">
      <c r="A459" s="80">
        <v>45413</v>
      </c>
      <c r="B459" t="s">
        <v>146</v>
      </c>
      <c r="C459" t="s">
        <v>954</v>
      </c>
      <c r="D459" t="s">
        <v>953</v>
      </c>
      <c r="E459" t="s">
        <v>854</v>
      </c>
      <c r="F459" s="78">
        <v>1016</v>
      </c>
      <c r="G459" s="78">
        <v>3048</v>
      </c>
      <c r="H459" s="78">
        <v>75</v>
      </c>
      <c r="I459" s="78">
        <v>225</v>
      </c>
      <c r="J459" s="78">
        <v>541</v>
      </c>
      <c r="K459" s="78">
        <v>1623</v>
      </c>
      <c r="L459" s="78">
        <v>249</v>
      </c>
      <c r="M459" s="78">
        <v>747</v>
      </c>
      <c r="N459" s="78">
        <v>66</v>
      </c>
      <c r="O459" s="78">
        <v>198</v>
      </c>
      <c r="P459" s="78">
        <v>85</v>
      </c>
      <c r="Q459" s="78">
        <v>255</v>
      </c>
      <c r="R459" s="79">
        <v>8.366141732283465E-2</v>
      </c>
      <c r="S459" s="79">
        <v>8.366141732283465E-2</v>
      </c>
      <c r="T459" s="78" t="str">
        <f>VLOOKUP(Table5[[#This Row],[ODS Code]],Lookup!A:D,4,FALSE)</f>
        <v>Hammersmith &amp; Fulham</v>
      </c>
      <c r="U459" s="78" t="str">
        <f>VLOOKUP(Table5[[#This Row],[ODS Code]],Lookup!A:E,3,FALSE)</f>
        <v>H&amp;F Central PCN</v>
      </c>
      <c r="V459" s="78" t="str">
        <f>VLOOKUP(Table5[[#This Row],[ODS Code]],Lookup!A:F,2,FALSE)</f>
        <v>Hammersmith Bridge Surgery</v>
      </c>
      <c r="W459" s="78" t="str">
        <f>VLOOKUP(Table5[[#This Row],[ODS Code]],Lookup!A:G,5,FALSE)</f>
        <v>E85033</v>
      </c>
    </row>
    <row r="460" spans="1:23" x14ac:dyDescent="0.35">
      <c r="A460" s="80">
        <v>45413</v>
      </c>
      <c r="B460" t="s">
        <v>224</v>
      </c>
      <c r="C460" t="s">
        <v>955</v>
      </c>
      <c r="D460" t="s">
        <v>953</v>
      </c>
      <c r="E460" t="s">
        <v>854</v>
      </c>
      <c r="F460" s="78">
        <v>215</v>
      </c>
      <c r="G460" s="78">
        <v>660</v>
      </c>
      <c r="H460" s="78">
        <v>21</v>
      </c>
      <c r="I460" s="78">
        <v>63</v>
      </c>
      <c r="J460" s="78">
        <v>105</v>
      </c>
      <c r="K460" s="78">
        <v>321</v>
      </c>
      <c r="L460" s="78">
        <v>60</v>
      </c>
      <c r="M460" s="78">
        <v>186</v>
      </c>
      <c r="N460" s="78">
        <v>15</v>
      </c>
      <c r="O460" s="78">
        <v>47</v>
      </c>
      <c r="P460" s="78">
        <v>14</v>
      </c>
      <c r="Q460" s="78">
        <v>43</v>
      </c>
      <c r="R460" s="79">
        <v>6.5116279069767441E-2</v>
      </c>
      <c r="S460" s="79">
        <v>6.5151515151515155E-2</v>
      </c>
      <c r="T460" s="78" t="str">
        <f>VLOOKUP(Table5[[#This Row],[ODS Code]],Lookup!A:D,4,FALSE)</f>
        <v>Hammersmith &amp; Fulham</v>
      </c>
      <c r="U460" s="78" t="str">
        <f>VLOOKUP(Table5[[#This Row],[ODS Code]],Lookup!A:E,3,FALSE)</f>
        <v>H&amp;F Central PCN</v>
      </c>
      <c r="V460" s="78" t="str">
        <f>VLOOKUP(Table5[[#This Row],[ODS Code]],Lookup!A:F,2,FALSE)</f>
        <v>82 Lillie Road Surgery</v>
      </c>
      <c r="W460" s="78" t="str">
        <f>VLOOKUP(Table5[[#This Row],[ODS Code]],Lookup!A:G,5,FALSE)</f>
        <v>E85008</v>
      </c>
    </row>
    <row r="461" spans="1:23" x14ac:dyDescent="0.35">
      <c r="A461" s="80">
        <v>45413</v>
      </c>
      <c r="B461" t="s">
        <v>297</v>
      </c>
      <c r="C461" t="s">
        <v>296</v>
      </c>
      <c r="D461" t="s">
        <v>953</v>
      </c>
      <c r="E461" t="s">
        <v>854</v>
      </c>
      <c r="F461" s="78">
        <v>794</v>
      </c>
      <c r="G461" s="78">
        <v>1746</v>
      </c>
      <c r="H461" s="78">
        <v>60</v>
      </c>
      <c r="I461" s="78">
        <v>134</v>
      </c>
      <c r="J461" s="78">
        <v>347</v>
      </c>
      <c r="K461" s="78">
        <v>761</v>
      </c>
      <c r="L461" s="78">
        <v>226</v>
      </c>
      <c r="M461" s="78">
        <v>504</v>
      </c>
      <c r="N461" s="78">
        <v>73</v>
      </c>
      <c r="O461" s="78">
        <v>154</v>
      </c>
      <c r="P461" s="78">
        <v>88</v>
      </c>
      <c r="Q461" s="78">
        <v>193</v>
      </c>
      <c r="R461" s="79">
        <v>0.11083123425692695</v>
      </c>
      <c r="S461" s="79">
        <v>0.11053837342497136</v>
      </c>
      <c r="T461" s="78" t="str">
        <f>VLOOKUP(Table5[[#This Row],[ODS Code]],Lookup!A:D,4,FALSE)</f>
        <v>Hammersmith &amp; Fulham</v>
      </c>
      <c r="U461" s="78" t="str">
        <f>VLOOKUP(Table5[[#This Row],[ODS Code]],Lookup!A:E,3,FALSE)</f>
        <v>H&amp;F Central PCN</v>
      </c>
      <c r="V461" s="78" t="str">
        <f>VLOOKUP(Table5[[#This Row],[ODS Code]],Lookup!A:F,2,FALSE)</f>
        <v>Sterndale Surgery</v>
      </c>
      <c r="W461" s="78" t="str">
        <f>VLOOKUP(Table5[[#This Row],[ODS Code]],Lookup!A:G,5,FALSE)</f>
        <v>E85125</v>
      </c>
    </row>
    <row r="462" spans="1:23" x14ac:dyDescent="0.35">
      <c r="A462" s="80">
        <v>45413</v>
      </c>
      <c r="B462" t="s">
        <v>396</v>
      </c>
      <c r="C462" t="s">
        <v>956</v>
      </c>
      <c r="D462" t="s">
        <v>953</v>
      </c>
      <c r="E462" t="s">
        <v>854</v>
      </c>
      <c r="F462" s="78">
        <v>793</v>
      </c>
      <c r="G462" s="78">
        <v>2462</v>
      </c>
      <c r="H462" s="78">
        <v>64</v>
      </c>
      <c r="I462" s="78">
        <v>194</v>
      </c>
      <c r="J462" s="78">
        <v>366</v>
      </c>
      <c r="K462" s="78">
        <v>1141</v>
      </c>
      <c r="L462" s="78">
        <v>249</v>
      </c>
      <c r="M462" s="78">
        <v>766</v>
      </c>
      <c r="N462" s="78">
        <v>78</v>
      </c>
      <c r="O462" s="78">
        <v>250</v>
      </c>
      <c r="P462" s="78">
        <v>36</v>
      </c>
      <c r="Q462" s="78">
        <v>111</v>
      </c>
      <c r="R462" s="79">
        <v>4.5397225725094581E-2</v>
      </c>
      <c r="S462" s="79">
        <v>4.5085296506904952E-2</v>
      </c>
      <c r="T462" s="78" t="str">
        <f>VLOOKUP(Table5[[#This Row],[ODS Code]],Lookup!A:D,4,FALSE)</f>
        <v>Hammersmith &amp; Fulham</v>
      </c>
      <c r="U462" s="78" t="str">
        <f>VLOOKUP(Table5[[#This Row],[ODS Code]],Lookup!A:E,3,FALSE)</f>
        <v>H&amp;F Central PCN</v>
      </c>
      <c r="V462" s="78" t="str">
        <f>VLOOKUP(Table5[[#This Row],[ODS Code]],Lookup!A:F,2,FALSE)</f>
        <v>Brook Green Surgery</v>
      </c>
      <c r="W462" s="78" t="str">
        <f>VLOOKUP(Table5[[#This Row],[ODS Code]],Lookup!A:G,5,FALSE)</f>
        <v>E85074</v>
      </c>
    </row>
    <row r="463" spans="1:23" x14ac:dyDescent="0.35">
      <c r="A463" s="80">
        <v>45413</v>
      </c>
      <c r="B463" t="s">
        <v>50</v>
      </c>
      <c r="C463" t="s">
        <v>49</v>
      </c>
      <c r="D463" t="s">
        <v>957</v>
      </c>
      <c r="E463" t="s">
        <v>854</v>
      </c>
      <c r="F463" s="78">
        <v>4187</v>
      </c>
      <c r="G463" s="78">
        <v>12561</v>
      </c>
      <c r="H463" s="78">
        <v>162</v>
      </c>
      <c r="I463" s="78">
        <v>486</v>
      </c>
      <c r="J463" s="78">
        <v>2682</v>
      </c>
      <c r="K463" s="78">
        <v>8046</v>
      </c>
      <c r="L463" s="78">
        <v>1005</v>
      </c>
      <c r="M463" s="78">
        <v>3015</v>
      </c>
      <c r="N463" s="78">
        <v>177</v>
      </c>
      <c r="O463" s="78">
        <v>531</v>
      </c>
      <c r="P463" s="78">
        <v>161</v>
      </c>
      <c r="Q463" s="78">
        <v>483</v>
      </c>
      <c r="R463" s="79">
        <v>3.8452352519703845E-2</v>
      </c>
      <c r="S463" s="79">
        <v>3.8452352519703845E-2</v>
      </c>
      <c r="T463" s="78" t="str">
        <f>VLOOKUP(Table5[[#This Row],[ODS Code]],Lookup!A:D,4,FALSE)</f>
        <v>Hammersmith &amp; Fulham</v>
      </c>
      <c r="U463" s="78" t="str">
        <f>VLOOKUP(Table5[[#This Row],[ODS Code]],Lookup!A:E,3,FALSE)</f>
        <v>H&amp;F Partnership PCN</v>
      </c>
      <c r="V463" s="78" t="str">
        <f>VLOOKUP(Table5[[#This Row],[ODS Code]],Lookup!A:F,2,FALSE)</f>
        <v>Brook Green Medical Centre</v>
      </c>
      <c r="W463" s="78" t="str">
        <f>VLOOKUP(Table5[[#This Row],[ODS Code]],Lookup!A:G,5,FALSE)</f>
        <v>E85020</v>
      </c>
    </row>
    <row r="464" spans="1:23" x14ac:dyDescent="0.35">
      <c r="A464" s="80">
        <v>45413</v>
      </c>
      <c r="B464" t="s">
        <v>223</v>
      </c>
      <c r="C464" t="s">
        <v>222</v>
      </c>
      <c r="D464" t="s">
        <v>957</v>
      </c>
      <c r="E464" t="s">
        <v>854</v>
      </c>
      <c r="F464" s="78">
        <v>5930</v>
      </c>
      <c r="G464" s="78">
        <v>17702</v>
      </c>
      <c r="H464" s="78">
        <v>287</v>
      </c>
      <c r="I464" s="78">
        <v>856</v>
      </c>
      <c r="J464" s="78">
        <v>3883</v>
      </c>
      <c r="K464" s="78">
        <v>11589</v>
      </c>
      <c r="L464" s="78">
        <v>1132</v>
      </c>
      <c r="M464" s="78">
        <v>3382</v>
      </c>
      <c r="N464" s="78">
        <v>334</v>
      </c>
      <c r="O464" s="78">
        <v>994</v>
      </c>
      <c r="P464" s="78">
        <v>294</v>
      </c>
      <c r="Q464" s="78">
        <v>881</v>
      </c>
      <c r="R464" s="79">
        <v>4.9578414839797642E-2</v>
      </c>
      <c r="S464" s="79">
        <v>4.9768387752796295E-2</v>
      </c>
      <c r="T464" s="78" t="str">
        <f>VLOOKUP(Table5[[#This Row],[ODS Code]],Lookup!A:D,4,FALSE)</f>
        <v>Hammersmith &amp; Fulham</v>
      </c>
      <c r="U464" s="78" t="str">
        <f>VLOOKUP(Table5[[#This Row],[ODS Code]],Lookup!A:E,3,FALSE)</f>
        <v>H&amp;F Partnership PCN</v>
      </c>
      <c r="V464" s="78" t="str">
        <f>VLOOKUP(Table5[[#This Row],[ODS Code]],Lookup!A:F,2,FALSE)</f>
        <v>North End Medical Centre</v>
      </c>
      <c r="W464" s="78" t="str">
        <f>VLOOKUP(Table5[[#This Row],[ODS Code]],Lookup!A:G,5,FALSE)</f>
        <v>E85003</v>
      </c>
    </row>
    <row r="465" spans="1:23" x14ac:dyDescent="0.35">
      <c r="A465" s="80">
        <v>45413</v>
      </c>
      <c r="B465" t="s">
        <v>236</v>
      </c>
      <c r="C465" t="s">
        <v>235</v>
      </c>
      <c r="D465" t="s">
        <v>957</v>
      </c>
      <c r="E465" t="s">
        <v>854</v>
      </c>
      <c r="F465" s="78">
        <v>3431</v>
      </c>
      <c r="G465" s="78">
        <v>10003</v>
      </c>
      <c r="H465" s="78">
        <v>259</v>
      </c>
      <c r="I465" s="78">
        <v>748</v>
      </c>
      <c r="J465" s="78">
        <v>1467</v>
      </c>
      <c r="K465" s="78">
        <v>4294</v>
      </c>
      <c r="L465" s="78">
        <v>1143</v>
      </c>
      <c r="M465" s="78">
        <v>3324</v>
      </c>
      <c r="N465" s="78">
        <v>275</v>
      </c>
      <c r="O465" s="78">
        <v>796</v>
      </c>
      <c r="P465" s="78">
        <v>287</v>
      </c>
      <c r="Q465" s="78">
        <v>841</v>
      </c>
      <c r="R465" s="79">
        <v>8.364908190032061E-2</v>
      </c>
      <c r="S465" s="79">
        <v>8.4074777566729986E-2</v>
      </c>
      <c r="T465" s="78" t="str">
        <f>VLOOKUP(Table5[[#This Row],[ODS Code]],Lookup!A:D,4,FALSE)</f>
        <v>Hammersmith &amp; Fulham</v>
      </c>
      <c r="U465" s="78" t="str">
        <f>VLOOKUP(Table5[[#This Row],[ODS Code]],Lookup!A:E,3,FALSE)</f>
        <v>H&amp;F Partnership PCN</v>
      </c>
      <c r="V465" s="78" t="str">
        <f>VLOOKUP(Table5[[#This Row],[ODS Code]],Lookup!A:F,2,FALSE)</f>
        <v>Park Medical Centre</v>
      </c>
      <c r="W465" s="78" t="str">
        <f>VLOOKUP(Table5[[#This Row],[ODS Code]],Lookup!A:G,5,FALSE)</f>
        <v>E85636</v>
      </c>
    </row>
    <row r="466" spans="1:23" x14ac:dyDescent="0.35">
      <c r="A466" s="80">
        <v>45413</v>
      </c>
      <c r="B466" t="s">
        <v>258</v>
      </c>
      <c r="C466" t="s">
        <v>958</v>
      </c>
      <c r="D466" t="s">
        <v>957</v>
      </c>
      <c r="E466" t="s">
        <v>854</v>
      </c>
      <c r="F466" s="78">
        <v>3297</v>
      </c>
      <c r="G466" s="78">
        <v>9891</v>
      </c>
      <c r="H466" s="78">
        <v>157</v>
      </c>
      <c r="I466" s="78">
        <v>471</v>
      </c>
      <c r="J466" s="78">
        <v>2224</v>
      </c>
      <c r="K466" s="78">
        <v>6672</v>
      </c>
      <c r="L466" s="78">
        <v>646</v>
      </c>
      <c r="M466" s="78">
        <v>1938</v>
      </c>
      <c r="N466" s="78">
        <v>129</v>
      </c>
      <c r="O466" s="78">
        <v>387</v>
      </c>
      <c r="P466" s="78">
        <v>141</v>
      </c>
      <c r="Q466" s="78">
        <v>423</v>
      </c>
      <c r="R466" s="79">
        <v>4.2766151046405826E-2</v>
      </c>
      <c r="S466" s="79">
        <v>4.2766151046405826E-2</v>
      </c>
      <c r="T466" s="78" t="str">
        <f>VLOOKUP(Table5[[#This Row],[ODS Code]],Lookup!A:D,4,FALSE)</f>
        <v>Hammersmith &amp; Fulham</v>
      </c>
      <c r="U466" s="78" t="str">
        <f>VLOOKUP(Table5[[#This Row],[ODS Code]],Lookup!A:E,3,FALSE)</f>
        <v>H&amp;F Partnership PCN</v>
      </c>
      <c r="V466" s="78" t="str">
        <f>VLOOKUP(Table5[[#This Row],[ODS Code]],Lookup!A:F,2,FALSE)</f>
        <v>Richford Gate Medical Practice</v>
      </c>
      <c r="W466" s="78" t="str">
        <f>VLOOKUP(Table5[[#This Row],[ODS Code]],Lookup!A:G,5,FALSE)</f>
        <v>E85016</v>
      </c>
    </row>
    <row r="467" spans="1:23" x14ac:dyDescent="0.35">
      <c r="A467" s="80">
        <v>45413</v>
      </c>
      <c r="B467" t="s">
        <v>312</v>
      </c>
      <c r="C467" t="s">
        <v>311</v>
      </c>
      <c r="D467" t="s">
        <v>957</v>
      </c>
      <c r="E467" t="s">
        <v>854</v>
      </c>
      <c r="F467" s="78">
        <v>2715</v>
      </c>
      <c r="G467" s="78">
        <v>8145</v>
      </c>
      <c r="H467" s="78">
        <v>123</v>
      </c>
      <c r="I467" s="78">
        <v>369</v>
      </c>
      <c r="J467" s="78">
        <v>1596</v>
      </c>
      <c r="K467" s="78">
        <v>4788</v>
      </c>
      <c r="L467" s="78">
        <v>733</v>
      </c>
      <c r="M467" s="78">
        <v>2199</v>
      </c>
      <c r="N467" s="78">
        <v>155</v>
      </c>
      <c r="O467" s="78">
        <v>465</v>
      </c>
      <c r="P467" s="78">
        <v>108</v>
      </c>
      <c r="Q467" s="78">
        <v>324</v>
      </c>
      <c r="R467" s="79">
        <v>3.9779005524861875E-2</v>
      </c>
      <c r="S467" s="79">
        <v>3.9779005524861875E-2</v>
      </c>
      <c r="T467" s="78" t="str">
        <f>VLOOKUP(Table5[[#This Row],[ODS Code]],Lookup!A:D,4,FALSE)</f>
        <v>Hammersmith &amp; Fulham</v>
      </c>
      <c r="U467" s="78" t="str">
        <f>VLOOKUP(Table5[[#This Row],[ODS Code]],Lookup!A:E,3,FALSE)</f>
        <v>H&amp;F Partnership PCN</v>
      </c>
      <c r="V467" s="78" t="str">
        <f>VLOOKUP(Table5[[#This Row],[ODS Code]],Lookup!A:F,2,FALSE)</f>
        <v>The Bush Doctors</v>
      </c>
      <c r="W467" s="78" t="str">
        <f>VLOOKUP(Table5[[#This Row],[ODS Code]],Lookup!A:G,5,FALSE)</f>
        <v>E85055</v>
      </c>
    </row>
    <row r="468" spans="1:23" x14ac:dyDescent="0.35">
      <c r="A468" s="80">
        <v>45413</v>
      </c>
      <c r="B468" t="s">
        <v>73</v>
      </c>
      <c r="C468" t="s">
        <v>959</v>
      </c>
      <c r="D468" t="s">
        <v>960</v>
      </c>
      <c r="E468" t="s">
        <v>854</v>
      </c>
      <c r="F468" s="78">
        <v>0</v>
      </c>
      <c r="G468" s="78">
        <v>0</v>
      </c>
      <c r="H468" s="78">
        <v>0</v>
      </c>
      <c r="I468" s="78">
        <v>0</v>
      </c>
      <c r="J468" s="78">
        <v>0</v>
      </c>
      <c r="K468" s="78">
        <v>0</v>
      </c>
      <c r="L468" s="78">
        <v>0</v>
      </c>
      <c r="M468" s="78">
        <v>0</v>
      </c>
      <c r="N468" s="78">
        <v>0</v>
      </c>
      <c r="O468" s="78">
        <v>0</v>
      </c>
      <c r="P468" s="78">
        <v>0</v>
      </c>
      <c r="Q468" s="78">
        <v>0</v>
      </c>
      <c r="R468" s="79">
        <v>0</v>
      </c>
      <c r="S468" s="79">
        <v>0</v>
      </c>
      <c r="T468" s="78" t="str">
        <f>VLOOKUP(Table5[[#This Row],[ODS Code]],Lookup!A:D,4,FALSE)</f>
        <v>Brent</v>
      </c>
      <c r="U468" s="78" t="str">
        <f>VLOOKUP(Table5[[#This Row],[ODS Code]],Lookup!A:E,3,FALSE)</f>
        <v>Harness North</v>
      </c>
      <c r="V468" s="78" t="str">
        <f>VLOOKUP(Table5[[#This Row],[ODS Code]],Lookup!A:F,2,FALSE)</f>
        <v>CHURCH LANE SURGERY</v>
      </c>
      <c r="W468" s="78" t="str">
        <f>VLOOKUP(Table5[[#This Row],[ODS Code]],Lookup!A:G,5,FALSE)</f>
        <v>E84067</v>
      </c>
    </row>
    <row r="469" spans="1:23" x14ac:dyDescent="0.35">
      <c r="A469" s="80">
        <v>45413</v>
      </c>
      <c r="B469" t="s">
        <v>201</v>
      </c>
      <c r="C469" t="s">
        <v>961</v>
      </c>
      <c r="D469" t="s">
        <v>960</v>
      </c>
      <c r="E469" t="s">
        <v>854</v>
      </c>
      <c r="F469" s="78">
        <v>0</v>
      </c>
      <c r="G469" s="78">
        <v>0</v>
      </c>
      <c r="H469" s="78">
        <v>0</v>
      </c>
      <c r="I469" s="78">
        <v>0</v>
      </c>
      <c r="J469" s="78">
        <v>0</v>
      </c>
      <c r="K469" s="78">
        <v>0</v>
      </c>
      <c r="L469" s="78">
        <v>0</v>
      </c>
      <c r="M469" s="78">
        <v>0</v>
      </c>
      <c r="N469" s="78">
        <v>0</v>
      </c>
      <c r="O469" s="78">
        <v>0</v>
      </c>
      <c r="P469" s="78">
        <v>0</v>
      </c>
      <c r="Q469" s="78">
        <v>0</v>
      </c>
      <c r="R469" s="79">
        <v>0</v>
      </c>
      <c r="S469" s="79">
        <v>0</v>
      </c>
      <c r="T469" s="78" t="str">
        <f>VLOOKUP(Table5[[#This Row],[ODS Code]],Lookup!A:D,4,FALSE)</f>
        <v>Brent</v>
      </c>
      <c r="U469" s="78" t="str">
        <f>VLOOKUP(Table5[[#This Row],[ODS Code]],Lookup!A:E,3,FALSE)</f>
        <v>Harness North</v>
      </c>
      <c r="V469" s="78" t="str">
        <f>VLOOKUP(Table5[[#This Row],[ODS Code]],Lookup!A:F,2,FALSE)</f>
        <v>LANFRANC MEDICAL CENTRE</v>
      </c>
      <c r="W469" s="78" t="str">
        <f>VLOOKUP(Table5[[#This Row],[ODS Code]],Lookup!A:G,5,FALSE)</f>
        <v>E84083</v>
      </c>
    </row>
    <row r="470" spans="1:23" x14ac:dyDescent="0.35">
      <c r="A470" s="80">
        <v>45413</v>
      </c>
      <c r="B470" t="s">
        <v>239</v>
      </c>
      <c r="C470" t="s">
        <v>962</v>
      </c>
      <c r="D470" t="s">
        <v>960</v>
      </c>
      <c r="E470" t="s">
        <v>854</v>
      </c>
      <c r="F470" s="78">
        <v>571</v>
      </c>
      <c r="G470" s="78">
        <v>1252</v>
      </c>
      <c r="H470" s="78">
        <v>74</v>
      </c>
      <c r="I470" s="78">
        <v>162</v>
      </c>
      <c r="J470" s="78">
        <v>213</v>
      </c>
      <c r="K470" s="78">
        <v>462</v>
      </c>
      <c r="L470" s="78">
        <v>143</v>
      </c>
      <c r="M470" s="78">
        <v>312</v>
      </c>
      <c r="N470" s="78">
        <v>97</v>
      </c>
      <c r="O470" s="78">
        <v>215</v>
      </c>
      <c r="P470" s="78">
        <v>44</v>
      </c>
      <c r="Q470" s="78">
        <v>101</v>
      </c>
      <c r="R470" s="79">
        <v>7.7057793345008757E-2</v>
      </c>
      <c r="S470" s="79">
        <v>8.0670926517571878E-2</v>
      </c>
      <c r="T470" s="78" t="str">
        <f>VLOOKUP(Table5[[#This Row],[ODS Code]],Lookup!A:D,4,FALSE)</f>
        <v>Brent</v>
      </c>
      <c r="U470" s="78" t="str">
        <f>VLOOKUP(Table5[[#This Row],[ODS Code]],Lookup!A:E,3,FALSE)</f>
        <v>Harness North</v>
      </c>
      <c r="V470" s="78" t="str">
        <f>VLOOKUP(Table5[[#This Row],[ODS Code]],Lookup!A:F,2,FALSE)</f>
        <v>PEARL MEDICAL PRACTICE</v>
      </c>
      <c r="W470" s="78" t="str">
        <f>VLOOKUP(Table5[[#This Row],[ODS Code]],Lookup!A:G,5,FALSE)</f>
        <v>E84701</v>
      </c>
    </row>
    <row r="471" spans="1:23" x14ac:dyDescent="0.35">
      <c r="A471" s="80">
        <v>45413</v>
      </c>
      <c r="B471" t="s">
        <v>250</v>
      </c>
      <c r="C471" t="s">
        <v>249</v>
      </c>
      <c r="D471" t="s">
        <v>960</v>
      </c>
      <c r="E471" t="s">
        <v>854</v>
      </c>
      <c r="F471" s="78">
        <v>0</v>
      </c>
      <c r="G471" s="78">
        <v>0</v>
      </c>
      <c r="H471" s="78">
        <v>0</v>
      </c>
      <c r="I471" s="78">
        <v>0</v>
      </c>
      <c r="J471" s="78">
        <v>0</v>
      </c>
      <c r="K471" s="78">
        <v>0</v>
      </c>
      <c r="L471" s="78">
        <v>0</v>
      </c>
      <c r="M471" s="78">
        <v>0</v>
      </c>
      <c r="N471" s="78">
        <v>0</v>
      </c>
      <c r="O471" s="78">
        <v>0</v>
      </c>
      <c r="P471" s="78">
        <v>0</v>
      </c>
      <c r="Q471" s="78">
        <v>0</v>
      </c>
      <c r="R471" s="79">
        <v>0</v>
      </c>
      <c r="S471" s="79">
        <v>0</v>
      </c>
      <c r="T471" s="78" t="str">
        <f>VLOOKUP(Table5[[#This Row],[ODS Code]],Lookup!A:D,4,FALSE)</f>
        <v>Brent</v>
      </c>
      <c r="U471" s="78" t="str">
        <f>VLOOKUP(Table5[[#This Row],[ODS Code]],Lookup!A:E,3,FALSE)</f>
        <v>Harness North</v>
      </c>
      <c r="V471" s="78" t="str">
        <f>VLOOKUP(Table5[[#This Row],[ODS Code]],Lookup!A:F,2,FALSE)</f>
        <v>Preston Hill Surgery</v>
      </c>
      <c r="W471" s="78" t="str">
        <f>VLOOKUP(Table5[[#This Row],[ODS Code]],Lookup!A:G,5,FALSE)</f>
        <v>E84030</v>
      </c>
    </row>
    <row r="472" spans="1:23" x14ac:dyDescent="0.35">
      <c r="A472" s="80">
        <v>45413</v>
      </c>
      <c r="B472" t="s">
        <v>251</v>
      </c>
      <c r="C472" t="s">
        <v>963</v>
      </c>
      <c r="D472" t="s">
        <v>960</v>
      </c>
      <c r="E472" t="s">
        <v>854</v>
      </c>
      <c r="F472" s="78">
        <v>0</v>
      </c>
      <c r="G472" s="78">
        <v>0</v>
      </c>
      <c r="H472" s="78">
        <v>0</v>
      </c>
      <c r="I472" s="78">
        <v>0</v>
      </c>
      <c r="J472" s="78">
        <v>0</v>
      </c>
      <c r="K472" s="78">
        <v>0</v>
      </c>
      <c r="L472" s="78">
        <v>0</v>
      </c>
      <c r="M472" s="78">
        <v>0</v>
      </c>
      <c r="N472" s="78">
        <v>0</v>
      </c>
      <c r="O472" s="78">
        <v>0</v>
      </c>
      <c r="P472" s="78">
        <v>0</v>
      </c>
      <c r="Q472" s="78">
        <v>0</v>
      </c>
      <c r="R472" s="79">
        <v>0</v>
      </c>
      <c r="S472" s="79">
        <v>0</v>
      </c>
      <c r="T472" s="78" t="str">
        <f>VLOOKUP(Table5[[#This Row],[ODS Code]],Lookup!A:D,4,FALSE)</f>
        <v>Brent</v>
      </c>
      <c r="U472" s="78" t="str">
        <f>VLOOKUP(Table5[[#This Row],[ODS Code]],Lookup!A:E,3,FALSE)</f>
        <v>Harness North</v>
      </c>
      <c r="V472" s="78" t="str">
        <f>VLOOKUP(Table5[[#This Row],[ODS Code]],Lookup!A:F,2,FALSE)</f>
        <v>PRESTON MEDICAL CENTRE</v>
      </c>
      <c r="W472" s="78" t="str">
        <f>VLOOKUP(Table5[[#This Row],[ODS Code]],Lookup!A:G,5,FALSE)</f>
        <v>E84678</v>
      </c>
    </row>
    <row r="473" spans="1:23" x14ac:dyDescent="0.35">
      <c r="A473" s="80">
        <v>45413</v>
      </c>
      <c r="B473" t="s">
        <v>274</v>
      </c>
      <c r="C473" t="s">
        <v>964</v>
      </c>
      <c r="D473" t="s">
        <v>960</v>
      </c>
      <c r="E473" t="s">
        <v>854</v>
      </c>
      <c r="F473" s="78">
        <v>0</v>
      </c>
      <c r="G473" s="78">
        <v>0</v>
      </c>
      <c r="H473" s="78">
        <v>0</v>
      </c>
      <c r="I473" s="78">
        <v>0</v>
      </c>
      <c r="J473" s="78">
        <v>0</v>
      </c>
      <c r="K473" s="78">
        <v>0</v>
      </c>
      <c r="L473" s="78">
        <v>0</v>
      </c>
      <c r="M473" s="78">
        <v>0</v>
      </c>
      <c r="N473" s="78">
        <v>0</v>
      </c>
      <c r="O473" s="78">
        <v>0</v>
      </c>
      <c r="P473" s="78">
        <v>0</v>
      </c>
      <c r="Q473" s="78">
        <v>0</v>
      </c>
      <c r="R473" s="79">
        <v>0</v>
      </c>
      <c r="S473" s="79">
        <v>0</v>
      </c>
      <c r="T473" s="78" t="str">
        <f>VLOOKUP(Table5[[#This Row],[ODS Code]],Lookup!A:D,4,FALSE)</f>
        <v>Brent</v>
      </c>
      <c r="U473" s="78" t="str">
        <f>VLOOKUP(Table5[[#This Row],[ODS Code]],Lookup!A:E,3,FALSE)</f>
        <v>Harness North</v>
      </c>
      <c r="V473" s="78" t="str">
        <f>VLOOKUP(Table5[[#This Row],[ODS Code]],Lookup!A:F,2,FALSE)</f>
        <v>SMS MEDICAL PRACTICE</v>
      </c>
      <c r="W473" s="78" t="str">
        <f>VLOOKUP(Table5[[#This Row],[ODS Code]],Lookup!A:G,5,FALSE)</f>
        <v>Y01090</v>
      </c>
    </row>
    <row r="474" spans="1:23" x14ac:dyDescent="0.35">
      <c r="A474" s="80">
        <v>45413</v>
      </c>
      <c r="B474" t="s">
        <v>370</v>
      </c>
      <c r="C474" t="s">
        <v>965</v>
      </c>
      <c r="D474" t="s">
        <v>960</v>
      </c>
      <c r="E474" t="s">
        <v>854</v>
      </c>
      <c r="F474" s="78">
        <v>0</v>
      </c>
      <c r="G474" s="78">
        <v>0</v>
      </c>
      <c r="H474" s="78">
        <v>0</v>
      </c>
      <c r="I474" s="78">
        <v>0</v>
      </c>
      <c r="J474" s="78">
        <v>0</v>
      </c>
      <c r="K474" s="78">
        <v>0</v>
      </c>
      <c r="L474" s="78">
        <v>0</v>
      </c>
      <c r="M474" s="78">
        <v>0</v>
      </c>
      <c r="N474" s="78">
        <v>0</v>
      </c>
      <c r="O474" s="78">
        <v>0</v>
      </c>
      <c r="P474" s="78">
        <v>0</v>
      </c>
      <c r="Q474" s="78">
        <v>0</v>
      </c>
      <c r="R474" s="79">
        <v>0</v>
      </c>
      <c r="S474" s="79">
        <v>0</v>
      </c>
      <c r="T474" s="78" t="str">
        <f>VLOOKUP(Table5[[#This Row],[ODS Code]],Lookup!A:D,4,FALSE)</f>
        <v>Brent</v>
      </c>
      <c r="U474" s="78" t="str">
        <f>VLOOKUP(Table5[[#This Row],[ODS Code]],Lookup!A:E,3,FALSE)</f>
        <v>Harness North</v>
      </c>
      <c r="V474" s="78" t="str">
        <f>VLOOKUP(Table5[[#This Row],[ODS Code]],Lookup!A:F,2,FALSE)</f>
        <v>THE SUNFLOWER MEDICAL CENTRE</v>
      </c>
      <c r="W474" s="78" t="str">
        <f>VLOOKUP(Table5[[#This Row],[ODS Code]],Lookup!A:G,5,FALSE)</f>
        <v>E84626</v>
      </c>
    </row>
    <row r="475" spans="1:23" x14ac:dyDescent="0.35">
      <c r="A475" s="80">
        <v>45413</v>
      </c>
      <c r="B475" t="s">
        <v>371</v>
      </c>
      <c r="C475" t="s">
        <v>966</v>
      </c>
      <c r="D475" t="s">
        <v>960</v>
      </c>
      <c r="E475" t="s">
        <v>854</v>
      </c>
      <c r="F475" s="78">
        <v>1290</v>
      </c>
      <c r="G475" s="78">
        <v>3884</v>
      </c>
      <c r="H475" s="78">
        <v>125</v>
      </c>
      <c r="I475" s="78">
        <v>376</v>
      </c>
      <c r="J475" s="78">
        <v>539</v>
      </c>
      <c r="K475" s="78">
        <v>1613</v>
      </c>
      <c r="L475" s="78">
        <v>394</v>
      </c>
      <c r="M475" s="78">
        <v>1191</v>
      </c>
      <c r="N475" s="78">
        <v>140</v>
      </c>
      <c r="O475" s="78">
        <v>428</v>
      </c>
      <c r="P475" s="78">
        <v>92</v>
      </c>
      <c r="Q475" s="78">
        <v>276</v>
      </c>
      <c r="R475" s="79">
        <v>7.131782945736434E-2</v>
      </c>
      <c r="S475" s="79">
        <v>7.1060762100926878E-2</v>
      </c>
      <c r="T475" s="78" t="str">
        <f>VLOOKUP(Table5[[#This Row],[ODS Code]],Lookup!A:D,4,FALSE)</f>
        <v>Brent</v>
      </c>
      <c r="U475" s="78" t="str">
        <f>VLOOKUP(Table5[[#This Row],[ODS Code]],Lookup!A:E,3,FALSE)</f>
        <v>Harness North</v>
      </c>
      <c r="V475" s="78" t="str">
        <f>VLOOKUP(Table5[[#This Row],[ODS Code]],Lookup!A:F,2,FALSE)</f>
        <v>THE SURGERY</v>
      </c>
      <c r="W475" s="78" t="str">
        <f>VLOOKUP(Table5[[#This Row],[ODS Code]],Lookup!A:G,5,FALSE)</f>
        <v>E84635</v>
      </c>
    </row>
    <row r="476" spans="1:23" x14ac:dyDescent="0.35">
      <c r="A476" s="80">
        <v>45413</v>
      </c>
      <c r="B476" t="s">
        <v>394</v>
      </c>
      <c r="C476" t="s">
        <v>967</v>
      </c>
      <c r="D476" t="s">
        <v>960</v>
      </c>
      <c r="E476" t="s">
        <v>854</v>
      </c>
      <c r="F476" s="78">
        <v>0</v>
      </c>
      <c r="G476" s="78">
        <v>0</v>
      </c>
      <c r="H476" s="78">
        <v>0</v>
      </c>
      <c r="I476" s="78">
        <v>0</v>
      </c>
      <c r="J476" s="78">
        <v>0</v>
      </c>
      <c r="K476" s="78">
        <v>0</v>
      </c>
      <c r="L476" s="78">
        <v>0</v>
      </c>
      <c r="M476" s="78">
        <v>0</v>
      </c>
      <c r="N476" s="78">
        <v>0</v>
      </c>
      <c r="O476" s="78">
        <v>0</v>
      </c>
      <c r="P476" s="78">
        <v>0</v>
      </c>
      <c r="Q476" s="78">
        <v>0</v>
      </c>
      <c r="R476" s="79">
        <v>0</v>
      </c>
      <c r="S476" s="79">
        <v>0</v>
      </c>
      <c r="T476" s="78" t="str">
        <f>VLOOKUP(Table5[[#This Row],[ODS Code]],Lookup!A:D,4,FALSE)</f>
        <v>Brent</v>
      </c>
      <c r="U476" s="78" t="str">
        <f>VLOOKUP(Table5[[#This Row],[ODS Code]],Lookup!A:E,3,FALSE)</f>
        <v>Harness North</v>
      </c>
      <c r="V476" s="78" t="str">
        <f>VLOOKUP(Table5[[#This Row],[ODS Code]],Lookup!A:F,2,FALSE)</f>
        <v>WEMBLEY PARK DRIVE MEDICAL CENTRE</v>
      </c>
      <c r="W476" s="78" t="str">
        <f>VLOOKUP(Table5[[#This Row],[ODS Code]],Lookup!A:G,5,FALSE)</f>
        <v>E84709</v>
      </c>
    </row>
    <row r="477" spans="1:23" x14ac:dyDescent="0.35">
      <c r="A477" s="80">
        <v>45413</v>
      </c>
      <c r="B477" t="s">
        <v>406</v>
      </c>
      <c r="C477" t="s">
        <v>968</v>
      </c>
      <c r="D477" t="s">
        <v>960</v>
      </c>
      <c r="E477" t="s">
        <v>854</v>
      </c>
      <c r="F477" s="78">
        <v>148</v>
      </c>
      <c r="G477" s="78">
        <v>296</v>
      </c>
      <c r="H477" s="78">
        <v>12</v>
      </c>
      <c r="I477" s="78">
        <v>24</v>
      </c>
      <c r="J477" s="78">
        <v>81</v>
      </c>
      <c r="K477" s="78">
        <v>162</v>
      </c>
      <c r="L477" s="78">
        <v>34</v>
      </c>
      <c r="M477" s="78">
        <v>68</v>
      </c>
      <c r="N477" s="78">
        <v>12</v>
      </c>
      <c r="O477" s="78">
        <v>24</v>
      </c>
      <c r="P477" s="78">
        <v>9</v>
      </c>
      <c r="Q477" s="78">
        <v>18</v>
      </c>
      <c r="R477" s="79">
        <v>6.0810810810810814E-2</v>
      </c>
      <c r="S477" s="79">
        <v>6.0810810810810814E-2</v>
      </c>
      <c r="T477" s="78" t="str">
        <f>VLOOKUP(Table5[[#This Row],[ODS Code]],Lookup!A:D,4,FALSE)</f>
        <v>Brent</v>
      </c>
      <c r="U477" s="78" t="str">
        <f>VLOOKUP(Table5[[#This Row],[ODS Code]],Lookup!A:E,3,FALSE)</f>
        <v>Harness North</v>
      </c>
      <c r="V477" s="78" t="str">
        <f>VLOOKUP(Table5[[#This Row],[ODS Code]],Lookup!A:F,2,FALSE)</f>
        <v>WILLOW TREE FAMILY DOCTORS</v>
      </c>
      <c r="W477" s="78" t="str">
        <f>VLOOKUP(Table5[[#This Row],[ODS Code]],Lookup!A:G,5,FALSE)</f>
        <v>E84015</v>
      </c>
    </row>
    <row r="478" spans="1:23" x14ac:dyDescent="0.35">
      <c r="A478" s="80">
        <v>45413</v>
      </c>
      <c r="B478" t="s">
        <v>41</v>
      </c>
      <c r="C478" t="s">
        <v>969</v>
      </c>
      <c r="D478" t="s">
        <v>970</v>
      </c>
      <c r="E478" t="s">
        <v>854</v>
      </c>
      <c r="F478" s="78">
        <v>0</v>
      </c>
      <c r="G478" s="78">
        <v>0</v>
      </c>
      <c r="H478" s="78">
        <v>0</v>
      </c>
      <c r="I478" s="78">
        <v>0</v>
      </c>
      <c r="J478" s="78">
        <v>0</v>
      </c>
      <c r="K478" s="78">
        <v>0</v>
      </c>
      <c r="L478" s="78">
        <v>0</v>
      </c>
      <c r="M478" s="78">
        <v>0</v>
      </c>
      <c r="N478" s="78">
        <v>0</v>
      </c>
      <c r="O478" s="78">
        <v>0</v>
      </c>
      <c r="P478" s="78">
        <v>0</v>
      </c>
      <c r="Q478" s="78">
        <v>0</v>
      </c>
      <c r="R478" s="79">
        <v>0</v>
      </c>
      <c r="S478" s="79">
        <v>0</v>
      </c>
      <c r="T478" s="78" t="str">
        <f>VLOOKUP(Table5[[#This Row],[ODS Code]],Lookup!A:D,4,FALSE)</f>
        <v>Brent</v>
      </c>
      <c r="U478" s="78" t="str">
        <f>VLOOKUP(Table5[[#This Row],[ODS Code]],Lookup!A:E,3,FALSE)</f>
        <v>Harness South</v>
      </c>
      <c r="V478" s="78" t="str">
        <f>VLOOKUP(Table5[[#This Row],[ODS Code]],Lookup!A:F,2,FALSE)</f>
        <v>BRENTFIELD MEDICAL CENTRE</v>
      </c>
      <c r="W478" s="78" t="str">
        <f>VLOOKUP(Table5[[#This Row],[ODS Code]],Lookup!A:G,5,FALSE)</f>
        <v>E84031</v>
      </c>
    </row>
    <row r="479" spans="1:23" x14ac:dyDescent="0.35">
      <c r="A479" s="80">
        <v>45413</v>
      </c>
      <c r="B479" t="s">
        <v>72</v>
      </c>
      <c r="C479" t="s">
        <v>971</v>
      </c>
      <c r="D479" t="s">
        <v>970</v>
      </c>
      <c r="E479" t="s">
        <v>854</v>
      </c>
      <c r="F479" s="78">
        <v>1633</v>
      </c>
      <c r="G479" s="78">
        <v>6532</v>
      </c>
      <c r="H479" s="78">
        <v>18</v>
      </c>
      <c r="I479" s="78">
        <v>72</v>
      </c>
      <c r="J479" s="78">
        <v>1419</v>
      </c>
      <c r="K479" s="78">
        <v>5676</v>
      </c>
      <c r="L479" s="78">
        <v>182</v>
      </c>
      <c r="M479" s="78">
        <v>728</v>
      </c>
      <c r="N479" s="78">
        <v>11</v>
      </c>
      <c r="O479" s="78">
        <v>44</v>
      </c>
      <c r="P479" s="78">
        <v>3</v>
      </c>
      <c r="Q479" s="78">
        <v>12</v>
      </c>
      <c r="R479" s="79">
        <v>1.837109614206981E-3</v>
      </c>
      <c r="S479" s="79">
        <v>1.837109614206981E-3</v>
      </c>
      <c r="T479" s="78" t="str">
        <f>VLOOKUP(Table5[[#This Row],[ODS Code]],Lookup!A:D,4,FALSE)</f>
        <v>Brent</v>
      </c>
      <c r="U479" s="78" t="str">
        <f>VLOOKUP(Table5[[#This Row],[ODS Code]],Lookup!A:E,3,FALSE)</f>
        <v>Harness South</v>
      </c>
      <c r="V479" s="78" t="str">
        <f>VLOOKUP(Table5[[#This Row],[ODS Code]],Lookup!A:F,2,FALSE)</f>
        <v>CHURCH END MEDICAL CENTRE</v>
      </c>
      <c r="W479" s="78" t="str">
        <f>VLOOKUP(Table5[[#This Row],[ODS Code]],Lookup!A:G,5,FALSE)</f>
        <v>E84013</v>
      </c>
    </row>
    <row r="480" spans="1:23" x14ac:dyDescent="0.35">
      <c r="A480" s="80">
        <v>45413</v>
      </c>
      <c r="B480" t="s">
        <v>114</v>
      </c>
      <c r="C480" t="s">
        <v>972</v>
      </c>
      <c r="D480" t="s">
        <v>970</v>
      </c>
      <c r="E480" t="s">
        <v>854</v>
      </c>
      <c r="F480" s="78">
        <v>13</v>
      </c>
      <c r="G480" s="78">
        <v>15</v>
      </c>
      <c r="H480" s="78">
        <v>0</v>
      </c>
      <c r="I480" s="78">
        <v>0</v>
      </c>
      <c r="J480" s="78">
        <v>7</v>
      </c>
      <c r="K480" s="78">
        <v>8</v>
      </c>
      <c r="L480" s="78">
        <v>4</v>
      </c>
      <c r="M480" s="78">
        <v>4</v>
      </c>
      <c r="N480" s="78">
        <v>2</v>
      </c>
      <c r="O480" s="78">
        <v>3</v>
      </c>
      <c r="P480" s="78">
        <v>0</v>
      </c>
      <c r="Q480" s="78">
        <v>0</v>
      </c>
      <c r="R480" s="79">
        <v>0</v>
      </c>
      <c r="S480" s="79">
        <v>0</v>
      </c>
      <c r="T480" s="78" t="str">
        <f>VLOOKUP(Table5[[#This Row],[ODS Code]],Lookup!A:D,4,FALSE)</f>
        <v>Brent</v>
      </c>
      <c r="U480" s="78" t="str">
        <f>VLOOKUP(Table5[[#This Row],[ODS Code]],Lookup!A:E,3,FALSE)</f>
        <v>Harness South</v>
      </c>
      <c r="V480" s="78" t="str">
        <f>VLOOKUP(Table5[[#This Row],[ODS Code]],Lookup!A:F,2,FALSE)</f>
        <v>FORTY WILLOWS SURGERY</v>
      </c>
      <c r="W480" s="78" t="str">
        <f>VLOOKUP(Table5[[#This Row],[ODS Code]],Lookup!A:G,5,FALSE)</f>
        <v>E84002</v>
      </c>
    </row>
    <row r="481" spans="1:23" x14ac:dyDescent="0.35">
      <c r="A481" s="80">
        <v>45413</v>
      </c>
      <c r="B481" t="s">
        <v>115</v>
      </c>
      <c r="C481" t="s">
        <v>973</v>
      </c>
      <c r="D481" t="s">
        <v>970</v>
      </c>
      <c r="E481" t="s">
        <v>854</v>
      </c>
      <c r="F481" s="78">
        <v>592</v>
      </c>
      <c r="G481" s="78">
        <v>610</v>
      </c>
      <c r="H481" s="78">
        <v>32</v>
      </c>
      <c r="I481" s="78">
        <v>32</v>
      </c>
      <c r="J481" s="78">
        <v>348</v>
      </c>
      <c r="K481" s="78">
        <v>356</v>
      </c>
      <c r="L481" s="78">
        <v>135</v>
      </c>
      <c r="M481" s="78">
        <v>139</v>
      </c>
      <c r="N481" s="78">
        <v>50</v>
      </c>
      <c r="O481" s="78">
        <v>54</v>
      </c>
      <c r="P481" s="78">
        <v>27</v>
      </c>
      <c r="Q481" s="78">
        <v>29</v>
      </c>
      <c r="R481" s="79">
        <v>4.5608108108108107E-2</v>
      </c>
      <c r="S481" s="79">
        <v>4.7540983606557376E-2</v>
      </c>
      <c r="T481" s="78" t="str">
        <f>VLOOKUP(Table5[[#This Row],[ODS Code]],Lookup!A:D,4,FALSE)</f>
        <v>Brent</v>
      </c>
      <c r="U481" s="78" t="str">
        <f>VLOOKUP(Table5[[#This Row],[ODS Code]],Lookup!A:E,3,FALSE)</f>
        <v>Harness South</v>
      </c>
      <c r="V481" s="78" t="str">
        <f>VLOOKUP(Table5[[#This Row],[ODS Code]],Lookup!A:F,2,FALSE)</f>
        <v>FREUCHEN MEDICAL CENTRE</v>
      </c>
      <c r="W481" s="78" t="str">
        <f>VLOOKUP(Table5[[#This Row],[ODS Code]],Lookup!A:G,5,FALSE)</f>
        <v>E84074</v>
      </c>
    </row>
    <row r="482" spans="1:23" x14ac:dyDescent="0.35">
      <c r="A482" s="80">
        <v>45413</v>
      </c>
      <c r="B482" t="s">
        <v>162</v>
      </c>
      <c r="C482" t="s">
        <v>974</v>
      </c>
      <c r="D482" t="s">
        <v>970</v>
      </c>
      <c r="E482" t="s">
        <v>854</v>
      </c>
      <c r="F482" s="78">
        <v>0</v>
      </c>
      <c r="G482" s="78">
        <v>0</v>
      </c>
      <c r="H482" s="78">
        <v>0</v>
      </c>
      <c r="I482" s="78">
        <v>0</v>
      </c>
      <c r="J482" s="78">
        <v>0</v>
      </c>
      <c r="K482" s="78">
        <v>0</v>
      </c>
      <c r="L482" s="78">
        <v>0</v>
      </c>
      <c r="M482" s="78">
        <v>0</v>
      </c>
      <c r="N482" s="78">
        <v>0</v>
      </c>
      <c r="O482" s="78">
        <v>0</v>
      </c>
      <c r="P482" s="78">
        <v>0</v>
      </c>
      <c r="Q482" s="78">
        <v>0</v>
      </c>
      <c r="R482" s="79">
        <v>0</v>
      </c>
      <c r="S482" s="79">
        <v>0</v>
      </c>
      <c r="T482" s="78" t="str">
        <f>VLOOKUP(Table5[[#This Row],[ODS Code]],Lookup!A:D,4,FALSE)</f>
        <v>Brent</v>
      </c>
      <c r="U482" s="78" t="str">
        <f>VLOOKUP(Table5[[#This Row],[ODS Code]],Lookup!A:E,3,FALSE)</f>
        <v>Harness South</v>
      </c>
      <c r="V482" s="78" t="str">
        <f>VLOOKUP(Table5[[#This Row],[ODS Code]],Lookup!A:F,2,FALSE)</f>
        <v>HILLTOP MEDICAL PRACTICE</v>
      </c>
      <c r="W482" s="78" t="str">
        <f>VLOOKUP(Table5[[#This Row],[ODS Code]],Lookup!A:G,5,FALSE)</f>
        <v>E84637</v>
      </c>
    </row>
    <row r="483" spans="1:23" x14ac:dyDescent="0.35">
      <c r="A483" s="80">
        <v>45413</v>
      </c>
      <c r="B483" t="s">
        <v>233</v>
      </c>
      <c r="C483" t="s">
        <v>975</v>
      </c>
      <c r="D483" t="s">
        <v>970</v>
      </c>
      <c r="E483" t="s">
        <v>854</v>
      </c>
      <c r="F483" s="78">
        <v>0</v>
      </c>
      <c r="G483" s="78">
        <v>0</v>
      </c>
      <c r="H483" s="78">
        <v>0</v>
      </c>
      <c r="I483" s="78">
        <v>0</v>
      </c>
      <c r="J483" s="78">
        <v>0</v>
      </c>
      <c r="K483" s="78">
        <v>0</v>
      </c>
      <c r="L483" s="78">
        <v>0</v>
      </c>
      <c r="M483" s="78">
        <v>0</v>
      </c>
      <c r="N483" s="78">
        <v>0</v>
      </c>
      <c r="O483" s="78">
        <v>0</v>
      </c>
      <c r="P483" s="78">
        <v>0</v>
      </c>
      <c r="Q483" s="78">
        <v>0</v>
      </c>
      <c r="R483" s="79">
        <v>0</v>
      </c>
      <c r="S483" s="79">
        <v>0</v>
      </c>
      <c r="T483" s="78" t="str">
        <f>VLOOKUP(Table5[[#This Row],[ODS Code]],Lookup!A:D,4,FALSE)</f>
        <v>Brent</v>
      </c>
      <c r="U483" s="78" t="str">
        <f>VLOOKUP(Table5[[#This Row],[ODS Code]],Lookup!A:E,3,FALSE)</f>
        <v>Harness South</v>
      </c>
      <c r="V483" s="78" t="str">
        <f>VLOOKUP(Table5[[#This Row],[ODS Code]],Lookup!A:F,2,FALSE)</f>
        <v>OXGATE GARDENS SURGERY</v>
      </c>
      <c r="W483" s="78" t="str">
        <f>VLOOKUP(Table5[[#This Row],[ODS Code]],Lookup!A:G,5,FALSE)</f>
        <v>E84076</v>
      </c>
    </row>
    <row r="484" spans="1:23" x14ac:dyDescent="0.35">
      <c r="A484" s="80">
        <v>45413</v>
      </c>
      <c r="B484" t="s">
        <v>237</v>
      </c>
      <c r="C484" t="s">
        <v>976</v>
      </c>
      <c r="D484" t="s">
        <v>970</v>
      </c>
      <c r="E484" t="s">
        <v>854</v>
      </c>
      <c r="F484" s="78">
        <v>366</v>
      </c>
      <c r="G484" s="78">
        <v>732</v>
      </c>
      <c r="H484" s="78">
        <v>31</v>
      </c>
      <c r="I484" s="78">
        <v>62</v>
      </c>
      <c r="J484" s="78">
        <v>184</v>
      </c>
      <c r="K484" s="78">
        <v>368</v>
      </c>
      <c r="L484" s="78">
        <v>106</v>
      </c>
      <c r="M484" s="78">
        <v>212</v>
      </c>
      <c r="N484" s="78">
        <v>28</v>
      </c>
      <c r="O484" s="78">
        <v>56</v>
      </c>
      <c r="P484" s="78">
        <v>17</v>
      </c>
      <c r="Q484" s="78">
        <v>34</v>
      </c>
      <c r="R484" s="79">
        <v>4.6448087431693992E-2</v>
      </c>
      <c r="S484" s="79">
        <v>4.6448087431693992E-2</v>
      </c>
      <c r="T484" s="78" t="str">
        <f>VLOOKUP(Table5[[#This Row],[ODS Code]],Lookup!A:D,4,FALSE)</f>
        <v>Brent</v>
      </c>
      <c r="U484" s="78" t="str">
        <f>VLOOKUP(Table5[[#This Row],[ODS Code]],Lookup!A:E,3,FALSE)</f>
        <v>Harness South</v>
      </c>
      <c r="V484" s="78" t="str">
        <f>VLOOKUP(Table5[[#This Row],[ODS Code]],Lookup!A:F,2,FALSE)</f>
        <v>ACTON LANE SURGERY</v>
      </c>
      <c r="W484" s="78" t="str">
        <f>VLOOKUP(Table5[[#This Row],[ODS Code]],Lookup!A:G,5,FALSE)</f>
        <v>E84645</v>
      </c>
    </row>
    <row r="485" spans="1:23" x14ac:dyDescent="0.35">
      <c r="A485" s="80">
        <v>45413</v>
      </c>
      <c r="B485" t="s">
        <v>260</v>
      </c>
      <c r="C485" t="s">
        <v>977</v>
      </c>
      <c r="D485" t="s">
        <v>970</v>
      </c>
      <c r="E485" t="s">
        <v>854</v>
      </c>
      <c r="F485" s="78">
        <v>0</v>
      </c>
      <c r="G485" s="78">
        <v>0</v>
      </c>
      <c r="H485" s="78">
        <v>0</v>
      </c>
      <c r="I485" s="78">
        <v>0</v>
      </c>
      <c r="J485" s="78">
        <v>0</v>
      </c>
      <c r="K485" s="78">
        <v>0</v>
      </c>
      <c r="L485" s="78">
        <v>0</v>
      </c>
      <c r="M485" s="78">
        <v>0</v>
      </c>
      <c r="N485" s="78">
        <v>0</v>
      </c>
      <c r="O485" s="78">
        <v>0</v>
      </c>
      <c r="P485" s="78">
        <v>0</v>
      </c>
      <c r="Q485" s="78">
        <v>0</v>
      </c>
      <c r="R485" s="79">
        <v>0</v>
      </c>
      <c r="S485" s="79">
        <v>0</v>
      </c>
      <c r="T485" s="78" t="str">
        <f>VLOOKUP(Table5[[#This Row],[ODS Code]],Lookup!A:D,4,FALSE)</f>
        <v>Brent</v>
      </c>
      <c r="U485" s="78" t="str">
        <f>VLOOKUP(Table5[[#This Row],[ODS Code]],Lookup!A:E,3,FALSE)</f>
        <v>Harness South</v>
      </c>
      <c r="V485" s="78" t="str">
        <f>VLOOKUP(Table5[[#This Row],[ODS Code]],Lookup!A:F,2,FALSE)</f>
        <v>ROUNDWOOD PARK MEDICAL CENTRE</v>
      </c>
      <c r="W485" s="78" t="str">
        <f>VLOOKUP(Table5[[#This Row],[ODS Code]],Lookup!A:G,5,FALSE)</f>
        <v>E84656</v>
      </c>
    </row>
    <row r="486" spans="1:23" x14ac:dyDescent="0.35">
      <c r="A486" s="80">
        <v>45413</v>
      </c>
      <c r="B486" t="s">
        <v>368</v>
      </c>
      <c r="C486" t="s">
        <v>978</v>
      </c>
      <c r="D486" t="s">
        <v>970</v>
      </c>
      <c r="E486" t="s">
        <v>854</v>
      </c>
      <c r="F486" s="78">
        <v>0</v>
      </c>
      <c r="G486" s="78">
        <v>0</v>
      </c>
      <c r="H486" s="78">
        <v>0</v>
      </c>
      <c r="I486" s="78">
        <v>0</v>
      </c>
      <c r="J486" s="78">
        <v>0</v>
      </c>
      <c r="K486" s="78">
        <v>0</v>
      </c>
      <c r="L486" s="78">
        <v>0</v>
      </c>
      <c r="M486" s="78">
        <v>0</v>
      </c>
      <c r="N486" s="78">
        <v>0</v>
      </c>
      <c r="O486" s="78">
        <v>0</v>
      </c>
      <c r="P486" s="78">
        <v>0</v>
      </c>
      <c r="Q486" s="78">
        <v>0</v>
      </c>
      <c r="R486" s="79">
        <v>0</v>
      </c>
      <c r="S486" s="79">
        <v>0</v>
      </c>
      <c r="T486" s="78" t="str">
        <f>VLOOKUP(Table5[[#This Row],[ODS Code]],Lookup!A:D,4,FALSE)</f>
        <v>Brent</v>
      </c>
      <c r="U486" s="78" t="str">
        <f>VLOOKUP(Table5[[#This Row],[ODS Code]],Lookup!A:E,3,FALSE)</f>
        <v>Harness South</v>
      </c>
      <c r="V486" s="78" t="str">
        <f>VLOOKUP(Table5[[#This Row],[ODS Code]],Lookup!A:F,2,FALSE)</f>
        <v>STONEBRIDGE MEDICAL CENTRE</v>
      </c>
      <c r="W486" s="78" t="str">
        <f>VLOOKUP(Table5[[#This Row],[ODS Code]],Lookup!A:G,5,FALSE)</f>
        <v>E84028</v>
      </c>
    </row>
    <row r="487" spans="1:23" x14ac:dyDescent="0.35">
      <c r="A487" s="80">
        <v>45413</v>
      </c>
      <c r="B487" t="s">
        <v>390</v>
      </c>
      <c r="C487" t="s">
        <v>979</v>
      </c>
      <c r="D487" t="s">
        <v>970</v>
      </c>
      <c r="E487" t="s">
        <v>854</v>
      </c>
      <c r="F487" s="78">
        <v>0</v>
      </c>
      <c r="G487" s="78">
        <v>0</v>
      </c>
      <c r="H487" s="78">
        <v>0</v>
      </c>
      <c r="I487" s="78">
        <v>0</v>
      </c>
      <c r="J487" s="78">
        <v>0</v>
      </c>
      <c r="K487" s="78">
        <v>0</v>
      </c>
      <c r="L487" s="78">
        <v>0</v>
      </c>
      <c r="M487" s="78">
        <v>0</v>
      </c>
      <c r="N487" s="78">
        <v>0</v>
      </c>
      <c r="O487" s="78">
        <v>0</v>
      </c>
      <c r="P487" s="78">
        <v>0</v>
      </c>
      <c r="Q487" s="78">
        <v>0</v>
      </c>
      <c r="R487" s="79">
        <v>0</v>
      </c>
      <c r="S487" s="79">
        <v>0</v>
      </c>
      <c r="T487" s="78" t="str">
        <f>VLOOKUP(Table5[[#This Row],[ODS Code]],Lookup!A:D,4,FALSE)</f>
        <v>Brent</v>
      </c>
      <c r="U487" s="78" t="str">
        <f>VLOOKUP(Table5[[#This Row],[ODS Code]],Lookup!A:E,3,FALSE)</f>
        <v>Harness South</v>
      </c>
      <c r="V487" s="78" t="str">
        <f>VLOOKUP(Table5[[#This Row],[ODS Code]],Lookup!A:F,2,FALSE)</f>
        <v>WALM LANE SURGERY</v>
      </c>
      <c r="W487" s="78" t="str">
        <f>VLOOKUP(Table5[[#This Row],[ODS Code]],Lookup!A:G,5,FALSE)</f>
        <v>E84086</v>
      </c>
    </row>
    <row r="488" spans="1:23" x14ac:dyDescent="0.35">
      <c r="A488" s="80">
        <v>45413</v>
      </c>
      <c r="B488" t="s">
        <v>110</v>
      </c>
      <c r="C488" t="s">
        <v>980</v>
      </c>
      <c r="D488" t="s">
        <v>981</v>
      </c>
      <c r="E488" t="s">
        <v>854</v>
      </c>
      <c r="F488" s="78">
        <v>11767</v>
      </c>
      <c r="G488" s="78">
        <v>27086</v>
      </c>
      <c r="H488" s="78">
        <v>461</v>
      </c>
      <c r="I488" s="78">
        <v>1049</v>
      </c>
      <c r="J488" s="78">
        <v>7290</v>
      </c>
      <c r="K488" s="78">
        <v>16980</v>
      </c>
      <c r="L488" s="78">
        <v>2909</v>
      </c>
      <c r="M488" s="78">
        <v>6535</v>
      </c>
      <c r="N488" s="78">
        <v>722</v>
      </c>
      <c r="O488" s="78">
        <v>1649</v>
      </c>
      <c r="P488" s="78">
        <v>385</v>
      </c>
      <c r="Q488" s="78">
        <v>873</v>
      </c>
      <c r="R488" s="79">
        <v>3.2718619869125519E-2</v>
      </c>
      <c r="S488" s="79">
        <v>3.2230672672229198E-2</v>
      </c>
      <c r="T488" s="78" t="str">
        <f>VLOOKUP(Table5[[#This Row],[ODS Code]],Lookup!A:D,4,FALSE)</f>
        <v>Harrow</v>
      </c>
      <c r="U488" s="78" t="str">
        <f>VLOOKUP(Table5[[#This Row],[ODS Code]],Lookup!A:E,3,FALSE)</f>
        <v>Harrow Collaborative Network</v>
      </c>
      <c r="V488" s="78" t="str">
        <f>VLOOKUP(Table5[[#This Row],[ODS Code]],Lookup!A:F,2,FALSE)</f>
        <v>FIRST CHOICE MEDICAL CARE</v>
      </c>
      <c r="W488" s="78" t="str">
        <f>VLOOKUP(Table5[[#This Row],[ODS Code]],Lookup!A:G,5,FALSE)</f>
        <v>Y05080</v>
      </c>
    </row>
    <row r="489" spans="1:23" x14ac:dyDescent="0.35">
      <c r="A489" s="80">
        <v>45413</v>
      </c>
      <c r="B489" t="s">
        <v>155</v>
      </c>
      <c r="C489" t="s">
        <v>982</v>
      </c>
      <c r="D489" t="s">
        <v>981</v>
      </c>
      <c r="E489" t="s">
        <v>854</v>
      </c>
      <c r="F489" s="78">
        <v>122</v>
      </c>
      <c r="G489" s="78">
        <v>244</v>
      </c>
      <c r="H489" s="78">
        <v>6</v>
      </c>
      <c r="I489" s="78">
        <v>12</v>
      </c>
      <c r="J489" s="78">
        <v>76</v>
      </c>
      <c r="K489" s="78">
        <v>152</v>
      </c>
      <c r="L489" s="78">
        <v>29</v>
      </c>
      <c r="M489" s="78">
        <v>58</v>
      </c>
      <c r="N489" s="78">
        <v>5</v>
      </c>
      <c r="O489" s="78">
        <v>10</v>
      </c>
      <c r="P489" s="78">
        <v>6</v>
      </c>
      <c r="Q489" s="78">
        <v>12</v>
      </c>
      <c r="R489" s="79">
        <v>4.9180327868852458E-2</v>
      </c>
      <c r="S489" s="79">
        <v>4.9180327868852458E-2</v>
      </c>
      <c r="T489" s="78" t="str">
        <f>VLOOKUP(Table5[[#This Row],[ODS Code]],Lookup!A:D,4,FALSE)</f>
        <v>Harrow</v>
      </c>
      <c r="U489" s="78" t="str">
        <f>VLOOKUP(Table5[[#This Row],[ODS Code]],Lookup!A:E,3,FALSE)</f>
        <v>Harrow Collaborative Network</v>
      </c>
      <c r="V489" s="78" t="str">
        <f>VLOOKUP(Table5[[#This Row],[ODS Code]],Lookup!A:F,2,FALSE)</f>
        <v>HEADSTONE LANE MEDICAL CENTRE</v>
      </c>
      <c r="W489" s="78" t="str">
        <f>VLOOKUP(Table5[[#This Row],[ODS Code]],Lookup!A:G,5,FALSE)</f>
        <v>E84676</v>
      </c>
    </row>
    <row r="490" spans="1:23" x14ac:dyDescent="0.35">
      <c r="A490" s="80">
        <v>45413</v>
      </c>
      <c r="B490" t="s">
        <v>156</v>
      </c>
      <c r="C490" t="s">
        <v>983</v>
      </c>
      <c r="D490" t="s">
        <v>981</v>
      </c>
      <c r="E490" t="s">
        <v>854</v>
      </c>
      <c r="F490" s="78">
        <v>0</v>
      </c>
      <c r="G490" s="78">
        <v>0</v>
      </c>
      <c r="H490" s="78">
        <v>0</v>
      </c>
      <c r="I490" s="78">
        <v>0</v>
      </c>
      <c r="J490" s="78">
        <v>0</v>
      </c>
      <c r="K490" s="78">
        <v>0</v>
      </c>
      <c r="L490" s="78">
        <v>0</v>
      </c>
      <c r="M490" s="78">
        <v>0</v>
      </c>
      <c r="N490" s="78">
        <v>0</v>
      </c>
      <c r="O490" s="78">
        <v>0</v>
      </c>
      <c r="P490" s="78">
        <v>0</v>
      </c>
      <c r="Q490" s="78">
        <v>0</v>
      </c>
      <c r="R490" s="79">
        <v>0</v>
      </c>
      <c r="S490" s="79">
        <v>0</v>
      </c>
      <c r="T490" s="78" t="str">
        <f>VLOOKUP(Table5[[#This Row],[ODS Code]],Lookup!A:D,4,FALSE)</f>
        <v>Harrow</v>
      </c>
      <c r="U490" s="78" t="str">
        <f>VLOOKUP(Table5[[#This Row],[ODS Code]],Lookup!A:E,3,FALSE)</f>
        <v>Harrow Collaborative Network</v>
      </c>
      <c r="V490" s="78" t="str">
        <f>VLOOKUP(Table5[[#This Row],[ODS Code]],Lookup!A:F,2,FALSE)</f>
        <v>HEADSTONE ROAD SURGERY</v>
      </c>
      <c r="W490" s="78" t="str">
        <f>VLOOKUP(Table5[[#This Row],[ODS Code]],Lookup!A:G,5,FALSE)</f>
        <v>E84680</v>
      </c>
    </row>
    <row r="491" spans="1:23" x14ac:dyDescent="0.35">
      <c r="A491" s="80">
        <v>45413</v>
      </c>
      <c r="B491" t="s">
        <v>182</v>
      </c>
      <c r="C491" t="s">
        <v>984</v>
      </c>
      <c r="D491" t="s">
        <v>981</v>
      </c>
      <c r="E491" t="s">
        <v>854</v>
      </c>
      <c r="F491" s="78">
        <v>659</v>
      </c>
      <c r="G491" s="78">
        <v>1590</v>
      </c>
      <c r="H491" s="78">
        <v>45</v>
      </c>
      <c r="I491" s="78">
        <v>110</v>
      </c>
      <c r="J491" s="78">
        <v>341</v>
      </c>
      <c r="K491" s="78">
        <v>816</v>
      </c>
      <c r="L491" s="78">
        <v>163</v>
      </c>
      <c r="M491" s="78">
        <v>401</v>
      </c>
      <c r="N491" s="78">
        <v>78</v>
      </c>
      <c r="O491" s="78">
        <v>190</v>
      </c>
      <c r="P491" s="78">
        <v>32</v>
      </c>
      <c r="Q491" s="78">
        <v>73</v>
      </c>
      <c r="R491" s="79">
        <v>4.8558421851289835E-2</v>
      </c>
      <c r="S491" s="79">
        <v>4.5911949685534588E-2</v>
      </c>
      <c r="T491" s="78" t="str">
        <f>VLOOKUP(Table5[[#This Row],[ODS Code]],Lookup!A:D,4,FALSE)</f>
        <v>Harrow</v>
      </c>
      <c r="U491" s="78" t="str">
        <f>VLOOKUP(Table5[[#This Row],[ODS Code]],Lookup!A:E,3,FALSE)</f>
        <v>Harrow Collaborative Network</v>
      </c>
      <c r="V491" s="78" t="str">
        <f>VLOOKUP(Table5[[#This Row],[ODS Code]],Lookup!A:F,2,FALSE)</f>
        <v>KENTON CLINIC</v>
      </c>
      <c r="W491" s="78" t="str">
        <f>VLOOKUP(Table5[[#This Row],[ODS Code]],Lookup!A:G,5,FALSE)</f>
        <v>E84647</v>
      </c>
    </row>
    <row r="492" spans="1:23" x14ac:dyDescent="0.35">
      <c r="A492" s="80">
        <v>45413</v>
      </c>
      <c r="B492" t="s">
        <v>191</v>
      </c>
      <c r="C492" t="s">
        <v>985</v>
      </c>
      <c r="D492" t="s">
        <v>981</v>
      </c>
      <c r="E492" t="s">
        <v>854</v>
      </c>
      <c r="F492" s="78">
        <v>18495</v>
      </c>
      <c r="G492" s="78">
        <v>46880</v>
      </c>
      <c r="H492" s="78">
        <v>828</v>
      </c>
      <c r="I492" s="78">
        <v>2126</v>
      </c>
      <c r="J492" s="78">
        <v>10078</v>
      </c>
      <c r="K492" s="78">
        <v>25560</v>
      </c>
      <c r="L492" s="78">
        <v>5138</v>
      </c>
      <c r="M492" s="78">
        <v>12926</v>
      </c>
      <c r="N492" s="78">
        <v>1639</v>
      </c>
      <c r="O492" s="78">
        <v>4195</v>
      </c>
      <c r="P492" s="78">
        <v>812</v>
      </c>
      <c r="Q492" s="78">
        <v>2073</v>
      </c>
      <c r="R492" s="79">
        <v>4.3903757772370912E-2</v>
      </c>
      <c r="S492" s="79">
        <v>4.4219283276450513E-2</v>
      </c>
      <c r="T492" s="78" t="str">
        <f>VLOOKUP(Table5[[#This Row],[ODS Code]],Lookup!A:D,4,FALSE)</f>
        <v>Harrow</v>
      </c>
      <c r="U492" s="78" t="str">
        <f>VLOOKUP(Table5[[#This Row],[ODS Code]],Lookup!A:E,3,FALSE)</f>
        <v>Harrow Collaborative Network</v>
      </c>
      <c r="V492" s="78" t="str">
        <f>VLOOKUP(Table5[[#This Row],[ODS Code]],Lookup!A:F,2,FALSE)</f>
        <v>KINGS ROAD MEDICAL CENTRE</v>
      </c>
      <c r="W492" s="78" t="str">
        <f>VLOOKUP(Table5[[#This Row],[ODS Code]],Lookup!A:G,5,FALSE)</f>
        <v>E84005</v>
      </c>
    </row>
    <row r="493" spans="1:23" x14ac:dyDescent="0.35">
      <c r="A493" s="80">
        <v>45413</v>
      </c>
      <c r="B493" t="s">
        <v>244</v>
      </c>
      <c r="C493" t="s">
        <v>986</v>
      </c>
      <c r="D493" t="s">
        <v>981</v>
      </c>
      <c r="E493" t="s">
        <v>854</v>
      </c>
      <c r="F493" s="78">
        <v>0</v>
      </c>
      <c r="G493" s="78">
        <v>0</v>
      </c>
      <c r="H493" s="78">
        <v>0</v>
      </c>
      <c r="I493" s="78">
        <v>0</v>
      </c>
      <c r="J493" s="78">
        <v>0</v>
      </c>
      <c r="K493" s="78">
        <v>0</v>
      </c>
      <c r="L493" s="78">
        <v>0</v>
      </c>
      <c r="M493" s="78">
        <v>0</v>
      </c>
      <c r="N493" s="78">
        <v>0</v>
      </c>
      <c r="O493" s="78">
        <v>0</v>
      </c>
      <c r="P493" s="78">
        <v>0</v>
      </c>
      <c r="Q493" s="78">
        <v>0</v>
      </c>
      <c r="R493" s="79">
        <v>0</v>
      </c>
      <c r="S493" s="79">
        <v>0</v>
      </c>
      <c r="T493" s="78" t="str">
        <f>VLOOKUP(Table5[[#This Row],[ODS Code]],Lookup!A:D,4,FALSE)</f>
        <v>Harrow</v>
      </c>
      <c r="U493" s="78" t="str">
        <f>VLOOKUP(Table5[[#This Row],[ODS Code]],Lookup!A:E,3,FALSE)</f>
        <v>Harrow Collaborative Network</v>
      </c>
      <c r="V493" s="78" t="str">
        <f>VLOOKUP(Table5[[#This Row],[ODS Code]],Lookup!A:F,2,FALSE)</f>
        <v>PINNER VIEW MEDICAL CENTRE</v>
      </c>
      <c r="W493" s="78" t="str">
        <f>VLOOKUP(Table5[[#This Row],[ODS Code]],Lookup!A:G,5,FALSE)</f>
        <v>E84070</v>
      </c>
    </row>
    <row r="494" spans="1:23" x14ac:dyDescent="0.35">
      <c r="A494" s="80">
        <v>45413</v>
      </c>
      <c r="B494" t="s">
        <v>357</v>
      </c>
      <c r="C494" t="s">
        <v>987</v>
      </c>
      <c r="D494" t="s">
        <v>981</v>
      </c>
      <c r="E494" t="s">
        <v>854</v>
      </c>
      <c r="F494" s="78">
        <v>776</v>
      </c>
      <c r="G494" s="78">
        <v>1300</v>
      </c>
      <c r="H494" s="78">
        <v>53</v>
      </c>
      <c r="I494" s="78">
        <v>88</v>
      </c>
      <c r="J494" s="78">
        <v>403</v>
      </c>
      <c r="K494" s="78">
        <v>665</v>
      </c>
      <c r="L494" s="78">
        <v>210</v>
      </c>
      <c r="M494" s="78">
        <v>358</v>
      </c>
      <c r="N494" s="78">
        <v>65</v>
      </c>
      <c r="O494" s="78">
        <v>116</v>
      </c>
      <c r="P494" s="78">
        <v>45</v>
      </c>
      <c r="Q494" s="78">
        <v>73</v>
      </c>
      <c r="R494" s="79">
        <v>5.7989690721649487E-2</v>
      </c>
      <c r="S494" s="79">
        <v>5.6153846153846151E-2</v>
      </c>
      <c r="T494" s="78" t="str">
        <f>VLOOKUP(Table5[[#This Row],[ODS Code]],Lookup!A:D,4,FALSE)</f>
        <v>Harrow</v>
      </c>
      <c r="U494" s="78" t="str">
        <f>VLOOKUP(Table5[[#This Row],[ODS Code]],Lookup!A:E,3,FALSE)</f>
        <v>Harrow Collaborative Network</v>
      </c>
      <c r="V494" s="78" t="str">
        <f>VLOOKUP(Table5[[#This Row],[ODS Code]],Lookup!A:F,2,FALSE)</f>
        <v>THE PINNER ROAD SURGERY</v>
      </c>
      <c r="W494" s="78" t="str">
        <f>VLOOKUP(Table5[[#This Row],[ODS Code]],Lookup!A:G,5,FALSE)</f>
        <v>E84040</v>
      </c>
    </row>
    <row r="495" spans="1:23" x14ac:dyDescent="0.35">
      <c r="A495" s="80">
        <v>45413</v>
      </c>
      <c r="B495" t="s">
        <v>365</v>
      </c>
      <c r="C495" t="s">
        <v>988</v>
      </c>
      <c r="D495" t="s">
        <v>981</v>
      </c>
      <c r="E495" t="s">
        <v>854</v>
      </c>
      <c r="F495" s="78">
        <v>14</v>
      </c>
      <c r="G495" s="78">
        <v>56</v>
      </c>
      <c r="H495" s="78">
        <v>1</v>
      </c>
      <c r="I495" s="78">
        <v>4</v>
      </c>
      <c r="J495" s="78">
        <v>3</v>
      </c>
      <c r="K495" s="78">
        <v>12</v>
      </c>
      <c r="L495" s="78">
        <v>4</v>
      </c>
      <c r="M495" s="78">
        <v>16</v>
      </c>
      <c r="N495" s="78">
        <v>3</v>
      </c>
      <c r="O495" s="78">
        <v>12</v>
      </c>
      <c r="P495" s="78">
        <v>3</v>
      </c>
      <c r="Q495" s="78">
        <v>12</v>
      </c>
      <c r="R495" s="79">
        <v>0.21428571428571427</v>
      </c>
      <c r="S495" s="79">
        <v>0.21428571428571427</v>
      </c>
      <c r="T495" s="78" t="str">
        <f>VLOOKUP(Table5[[#This Row],[ODS Code]],Lookup!A:D,4,FALSE)</f>
        <v>Harrow</v>
      </c>
      <c r="U495" s="78" t="str">
        <f>VLOOKUP(Table5[[#This Row],[ODS Code]],Lookup!A:E,3,FALSE)</f>
        <v>Harrow Collaborative Network</v>
      </c>
      <c r="V495" s="78" t="str">
        <f>VLOOKUP(Table5[[#This Row],[ODS Code]],Lookup!A:F,2,FALSE)</f>
        <v>THE SHAFTESBURY MEDICAL CENTRE</v>
      </c>
      <c r="W495" s="78" t="str">
        <f>VLOOKUP(Table5[[#This Row],[ODS Code]],Lookup!A:G,5,FALSE)</f>
        <v>E84062</v>
      </c>
    </row>
    <row r="496" spans="1:23" x14ac:dyDescent="0.35">
      <c r="A496" s="80">
        <v>45413</v>
      </c>
      <c r="B496" t="s">
        <v>413</v>
      </c>
      <c r="C496" t="s">
        <v>989</v>
      </c>
      <c r="D496" t="s">
        <v>981</v>
      </c>
      <c r="E496" t="s">
        <v>854</v>
      </c>
      <c r="F496" s="78">
        <v>0</v>
      </c>
      <c r="G496" s="78">
        <v>0</v>
      </c>
      <c r="H496" s="78">
        <v>0</v>
      </c>
      <c r="I496" s="78">
        <v>0</v>
      </c>
      <c r="J496" s="78">
        <v>0</v>
      </c>
      <c r="K496" s="78">
        <v>0</v>
      </c>
      <c r="L496" s="78">
        <v>0</v>
      </c>
      <c r="M496" s="78">
        <v>0</v>
      </c>
      <c r="N496" s="78">
        <v>0</v>
      </c>
      <c r="O496" s="78">
        <v>0</v>
      </c>
      <c r="P496" s="78">
        <v>0</v>
      </c>
      <c r="Q496" s="78">
        <v>0</v>
      </c>
      <c r="R496" s="79">
        <v>0</v>
      </c>
      <c r="S496" s="79">
        <v>0</v>
      </c>
      <c r="T496" s="78" t="str">
        <f>VLOOKUP(Table5[[#This Row],[ODS Code]],Lookup!A:D,4,FALSE)</f>
        <v>Harrow</v>
      </c>
      <c r="U496" s="78" t="str">
        <f>VLOOKUP(Table5[[#This Row],[ODS Code]],Lookup!A:E,3,FALSE)</f>
        <v>Harrow Collaborative Network</v>
      </c>
      <c r="V496" s="78" t="str">
        <f>VLOOKUP(Table5[[#This Row],[ODS Code]],Lookup!A:F,2,FALSE)</f>
        <v>ZAIN MEDICAL CENTRE</v>
      </c>
      <c r="W496" s="78" t="str">
        <f>VLOOKUP(Table5[[#This Row],[ODS Code]],Lookup!A:G,5,FALSE)</f>
        <v>E84653</v>
      </c>
    </row>
    <row r="497" spans="1:23" x14ac:dyDescent="0.35">
      <c r="A497" s="80">
        <v>45413</v>
      </c>
      <c r="B497" t="s">
        <v>28</v>
      </c>
      <c r="C497" t="s">
        <v>990</v>
      </c>
      <c r="D497" t="s">
        <v>991</v>
      </c>
      <c r="E497" t="s">
        <v>854</v>
      </c>
      <c r="F497" s="78">
        <v>816</v>
      </c>
      <c r="G497" s="78">
        <v>1942</v>
      </c>
      <c r="H497" s="78">
        <v>64</v>
      </c>
      <c r="I497" s="78">
        <v>166</v>
      </c>
      <c r="J497" s="78">
        <v>401</v>
      </c>
      <c r="K497" s="78">
        <v>919</v>
      </c>
      <c r="L497" s="78">
        <v>223</v>
      </c>
      <c r="M497" s="78">
        <v>521</v>
      </c>
      <c r="N497" s="78">
        <v>64</v>
      </c>
      <c r="O497" s="78">
        <v>162</v>
      </c>
      <c r="P497" s="78">
        <v>64</v>
      </c>
      <c r="Q497" s="78">
        <v>174</v>
      </c>
      <c r="R497" s="79">
        <v>7.8431372549019607E-2</v>
      </c>
      <c r="S497" s="79">
        <v>8.9598352214212154E-2</v>
      </c>
      <c r="T497" s="78" t="str">
        <f>VLOOKUP(Table5[[#This Row],[ODS Code]],Lookup!A:D,4,FALSE)</f>
        <v>Harrow</v>
      </c>
      <c r="U497" s="78" t="str">
        <f>VLOOKUP(Table5[[#This Row],[ODS Code]],Lookup!A:E,3,FALSE)</f>
        <v>Harrow East PCN</v>
      </c>
      <c r="V497" s="78" t="str">
        <f>VLOOKUP(Table5[[#This Row],[ODS Code]],Lookup!A:F,2,FALSE)</f>
        <v>BACON LANE SURGERY</v>
      </c>
      <c r="W497" s="78" t="str">
        <f>VLOOKUP(Table5[[#This Row],[ODS Code]],Lookup!A:G,5,FALSE)</f>
        <v>E84014</v>
      </c>
    </row>
    <row r="498" spans="1:23" x14ac:dyDescent="0.35">
      <c r="A498" s="80">
        <v>45413</v>
      </c>
      <c r="B498" t="s">
        <v>169</v>
      </c>
      <c r="C498" t="s">
        <v>992</v>
      </c>
      <c r="D498" t="s">
        <v>991</v>
      </c>
      <c r="E498" t="s">
        <v>854</v>
      </c>
      <c r="F498" s="78">
        <v>439</v>
      </c>
      <c r="G498" s="78">
        <v>1735</v>
      </c>
      <c r="H498" s="78">
        <v>0</v>
      </c>
      <c r="I498" s="78">
        <v>0</v>
      </c>
      <c r="J498" s="78">
        <v>439</v>
      </c>
      <c r="K498" s="78">
        <v>1735</v>
      </c>
      <c r="L498" s="78">
        <v>0</v>
      </c>
      <c r="M498" s="78">
        <v>0</v>
      </c>
      <c r="N498" s="78">
        <v>0</v>
      </c>
      <c r="O498" s="78">
        <v>0</v>
      </c>
      <c r="P498" s="78">
        <v>0</v>
      </c>
      <c r="Q498" s="78">
        <v>0</v>
      </c>
      <c r="R498" s="79">
        <v>0</v>
      </c>
      <c r="S498" s="79">
        <v>0</v>
      </c>
      <c r="T498" s="78" t="str">
        <f>VLOOKUP(Table5[[#This Row],[ODS Code]],Lookup!A:D,4,FALSE)</f>
        <v>Harrow</v>
      </c>
      <c r="U498" s="78" t="str">
        <f>VLOOKUP(Table5[[#This Row],[ODS Code]],Lookup!A:E,3,FALSE)</f>
        <v>Harrow East PCN</v>
      </c>
      <c r="V498" s="78" t="str">
        <f>VLOOKUP(Table5[[#This Row],[ODS Code]],Lookup!A:F,2,FALSE)</f>
        <v>HONEYPOT MEDICAL CENTRE</v>
      </c>
      <c r="W498" s="78" t="str">
        <f>VLOOKUP(Table5[[#This Row],[ODS Code]],Lookup!A:G,5,FALSE)</f>
        <v>E84039</v>
      </c>
    </row>
    <row r="499" spans="1:23" x14ac:dyDescent="0.35">
      <c r="A499" s="80">
        <v>45413</v>
      </c>
      <c r="B499" t="s">
        <v>216</v>
      </c>
      <c r="C499" t="s">
        <v>993</v>
      </c>
      <c r="D499" t="s">
        <v>991</v>
      </c>
      <c r="E499" t="s">
        <v>854</v>
      </c>
      <c r="F499" s="78">
        <v>5399</v>
      </c>
      <c r="G499" s="78">
        <v>11102</v>
      </c>
      <c r="H499" s="78">
        <v>279</v>
      </c>
      <c r="I499" s="78">
        <v>577</v>
      </c>
      <c r="J499" s="78">
        <v>3042</v>
      </c>
      <c r="K499" s="78">
        <v>6283</v>
      </c>
      <c r="L499" s="78">
        <v>1443</v>
      </c>
      <c r="M499" s="78">
        <v>2928</v>
      </c>
      <c r="N499" s="78">
        <v>329</v>
      </c>
      <c r="O499" s="78">
        <v>689</v>
      </c>
      <c r="P499" s="78">
        <v>306</v>
      </c>
      <c r="Q499" s="78">
        <v>625</v>
      </c>
      <c r="R499" s="79">
        <v>5.6677162437488424E-2</v>
      </c>
      <c r="S499" s="79">
        <v>5.6296162853539902E-2</v>
      </c>
      <c r="T499" s="78" t="str">
        <f>VLOOKUP(Table5[[#This Row],[ODS Code]],Lookup!A:D,4,FALSE)</f>
        <v>Harrow</v>
      </c>
      <c r="U499" s="78" t="str">
        <f>VLOOKUP(Table5[[#This Row],[ODS Code]],Lookup!A:E,3,FALSE)</f>
        <v>Harrow East PCN</v>
      </c>
      <c r="V499" s="78" t="str">
        <f>VLOOKUP(Table5[[#This Row],[ODS Code]],Lookup!A:F,2,FALSE)</f>
        <v>HARNESS HARROW PRACTICE</v>
      </c>
      <c r="W499" s="78" t="str">
        <f>VLOOKUP(Table5[[#This Row],[ODS Code]],Lookup!A:G,5,FALSE)</f>
        <v>E84075</v>
      </c>
    </row>
    <row r="500" spans="1:23" x14ac:dyDescent="0.35">
      <c r="A500" s="80">
        <v>45413</v>
      </c>
      <c r="B500" t="s">
        <v>27</v>
      </c>
      <c r="C500" t="s">
        <v>994</v>
      </c>
      <c r="D500" t="s">
        <v>995</v>
      </c>
      <c r="E500" t="s">
        <v>854</v>
      </c>
      <c r="F500" s="78">
        <v>0</v>
      </c>
      <c r="G500" s="78">
        <v>0</v>
      </c>
      <c r="H500" s="78">
        <v>0</v>
      </c>
      <c r="I500" s="78">
        <v>0</v>
      </c>
      <c r="J500" s="78">
        <v>0</v>
      </c>
      <c r="K500" s="78">
        <v>0</v>
      </c>
      <c r="L500" s="78">
        <v>0</v>
      </c>
      <c r="M500" s="78">
        <v>0</v>
      </c>
      <c r="N500" s="78">
        <v>0</v>
      </c>
      <c r="O500" s="78">
        <v>0</v>
      </c>
      <c r="P500" s="78">
        <v>0</v>
      </c>
      <c r="Q500" s="78">
        <v>0</v>
      </c>
      <c r="R500" s="79">
        <v>0</v>
      </c>
      <c r="S500" s="79">
        <v>0</v>
      </c>
      <c r="T500" s="78" t="str">
        <f>VLOOKUP(Table5[[#This Row],[ODS Code]],Lookup!A:D,4,FALSE)</f>
        <v>Harrow</v>
      </c>
      <c r="U500" s="78" t="str">
        <f>VLOOKUP(Table5[[#This Row],[ODS Code]],Lookup!A:E,3,FALSE)</f>
        <v>Health Alliance PCN</v>
      </c>
      <c r="V500" s="78" t="str">
        <f>VLOOKUP(Table5[[#This Row],[ODS Code]],Lookup!A:F,2,FALSE)</f>
        <v>ASPRI MEDICAL CENTRE</v>
      </c>
      <c r="W500" s="78" t="str">
        <f>VLOOKUP(Table5[[#This Row],[ODS Code]],Lookup!A:G,5,FALSE)</f>
        <v>E84658</v>
      </c>
    </row>
    <row r="501" spans="1:23" x14ac:dyDescent="0.35">
      <c r="A501" s="80">
        <v>45413</v>
      </c>
      <c r="B501" t="s">
        <v>36</v>
      </c>
      <c r="C501" t="s">
        <v>996</v>
      </c>
      <c r="D501" t="s">
        <v>995</v>
      </c>
      <c r="E501" t="s">
        <v>854</v>
      </c>
      <c r="F501" s="78">
        <v>4102</v>
      </c>
      <c r="G501" s="78">
        <v>10771</v>
      </c>
      <c r="H501" s="78">
        <v>248</v>
      </c>
      <c r="I501" s="78">
        <v>656</v>
      </c>
      <c r="J501" s="78">
        <v>2340</v>
      </c>
      <c r="K501" s="78">
        <v>6162</v>
      </c>
      <c r="L501" s="78">
        <v>900</v>
      </c>
      <c r="M501" s="78">
        <v>2361</v>
      </c>
      <c r="N501" s="78">
        <v>363</v>
      </c>
      <c r="O501" s="78">
        <v>930</v>
      </c>
      <c r="P501" s="78">
        <v>251</v>
      </c>
      <c r="Q501" s="78">
        <v>662</v>
      </c>
      <c r="R501" s="79">
        <v>6.118966357874208E-2</v>
      </c>
      <c r="S501" s="79">
        <v>6.1461331352706344E-2</v>
      </c>
      <c r="T501" s="78" t="str">
        <f>VLOOKUP(Table5[[#This Row],[ODS Code]],Lookup!A:D,4,FALSE)</f>
        <v>Harrow</v>
      </c>
      <c r="U501" s="78" t="str">
        <f>VLOOKUP(Table5[[#This Row],[ODS Code]],Lookup!A:E,3,FALSE)</f>
        <v>Health Alliance PCN</v>
      </c>
      <c r="V501" s="78" t="str">
        <f>VLOOKUP(Table5[[#This Row],[ODS Code]],Lookup!A:F,2,FALSE)</f>
        <v>BELMONT HEALTH CENTRE</v>
      </c>
      <c r="W501" s="78" t="str">
        <f>VLOOKUP(Table5[[#This Row],[ODS Code]],Lookup!A:G,5,FALSE)</f>
        <v>E84069</v>
      </c>
    </row>
    <row r="502" spans="1:23" x14ac:dyDescent="0.35">
      <c r="A502" s="80">
        <v>45413</v>
      </c>
      <c r="B502" t="s">
        <v>316</v>
      </c>
      <c r="C502" t="s">
        <v>997</v>
      </c>
      <c r="D502" t="s">
        <v>995</v>
      </c>
      <c r="E502" t="s">
        <v>854</v>
      </c>
      <c r="F502" s="78">
        <v>3513</v>
      </c>
      <c r="G502" s="78">
        <v>7100</v>
      </c>
      <c r="H502" s="78">
        <v>363</v>
      </c>
      <c r="I502" s="78">
        <v>725</v>
      </c>
      <c r="J502" s="78">
        <v>1232</v>
      </c>
      <c r="K502" s="78">
        <v>2464</v>
      </c>
      <c r="L502" s="78">
        <v>1151</v>
      </c>
      <c r="M502" s="78">
        <v>2352</v>
      </c>
      <c r="N502" s="78">
        <v>490</v>
      </c>
      <c r="O502" s="78">
        <v>997</v>
      </c>
      <c r="P502" s="78">
        <v>277</v>
      </c>
      <c r="Q502" s="78">
        <v>562</v>
      </c>
      <c r="R502" s="79">
        <v>7.8849985767150577E-2</v>
      </c>
      <c r="S502" s="79">
        <v>7.9154929577464783E-2</v>
      </c>
      <c r="T502" s="78" t="str">
        <f>VLOOKUP(Table5[[#This Row],[ODS Code]],Lookup!A:D,4,FALSE)</f>
        <v>Harrow</v>
      </c>
      <c r="U502" s="78" t="str">
        <f>VLOOKUP(Table5[[#This Row],[ODS Code]],Lookup!A:E,3,FALSE)</f>
        <v>Health Alliance PCN</v>
      </c>
      <c r="V502" s="78" t="str">
        <f>VLOOKUP(Table5[[#This Row],[ODS Code]],Lookup!A:F,2,FALSE)</f>
        <v>THE CIRCLE PRACTICE</v>
      </c>
      <c r="W502" s="78" t="str">
        <f>VLOOKUP(Table5[[#This Row],[ODS Code]],Lookup!A:G,5,FALSE)</f>
        <v>E84004</v>
      </c>
    </row>
    <row r="503" spans="1:23" x14ac:dyDescent="0.35">
      <c r="A503" s="80">
        <v>45413</v>
      </c>
      <c r="B503" t="s">
        <v>317</v>
      </c>
      <c r="C503" t="s">
        <v>998</v>
      </c>
      <c r="D503" t="s">
        <v>995</v>
      </c>
      <c r="E503" t="s">
        <v>854</v>
      </c>
      <c r="F503" s="78">
        <v>0</v>
      </c>
      <c r="G503" s="78">
        <v>0</v>
      </c>
      <c r="H503" s="78">
        <v>0</v>
      </c>
      <c r="I503" s="78">
        <v>0</v>
      </c>
      <c r="J503" s="78">
        <v>0</v>
      </c>
      <c r="K503" s="78">
        <v>0</v>
      </c>
      <c r="L503" s="78">
        <v>0</v>
      </c>
      <c r="M503" s="78">
        <v>0</v>
      </c>
      <c r="N503" s="78">
        <v>0</v>
      </c>
      <c r="O503" s="78">
        <v>0</v>
      </c>
      <c r="P503" s="78">
        <v>0</v>
      </c>
      <c r="Q503" s="78">
        <v>0</v>
      </c>
      <c r="R503" s="79">
        <v>0</v>
      </c>
      <c r="S503" s="79">
        <v>0</v>
      </c>
      <c r="T503" s="78" t="str">
        <f>VLOOKUP(Table5[[#This Row],[ODS Code]],Lookup!A:D,4,FALSE)</f>
        <v>Harrow</v>
      </c>
      <c r="U503" s="78" t="str">
        <f>VLOOKUP(Table5[[#This Row],[ODS Code]],Lookup!A:E,3,FALSE)</f>
        <v>Health Alliance PCN</v>
      </c>
      <c r="V503" s="78" t="str">
        <f>VLOOKUP(Table5[[#This Row],[ODS Code]],Lookup!A:F,2,FALSE)</f>
        <v>THE CIVIC MEDICAL CENTRE</v>
      </c>
      <c r="W503" s="78" t="str">
        <f>VLOOKUP(Table5[[#This Row],[ODS Code]],Lookup!A:G,5,FALSE)</f>
        <v>E84617</v>
      </c>
    </row>
    <row r="504" spans="1:23" x14ac:dyDescent="0.35">
      <c r="A504" s="80">
        <v>45413</v>
      </c>
      <c r="B504" t="s">
        <v>367</v>
      </c>
      <c r="C504" t="s">
        <v>999</v>
      </c>
      <c r="D504" t="s">
        <v>995</v>
      </c>
      <c r="E504" t="s">
        <v>854</v>
      </c>
      <c r="F504" s="78">
        <v>623</v>
      </c>
      <c r="G504" s="78">
        <v>1947</v>
      </c>
      <c r="H504" s="78">
        <v>51</v>
      </c>
      <c r="I504" s="78">
        <v>162</v>
      </c>
      <c r="J504" s="78">
        <v>229</v>
      </c>
      <c r="K504" s="78">
        <v>708</v>
      </c>
      <c r="L504" s="78">
        <v>208</v>
      </c>
      <c r="M504" s="78">
        <v>651</v>
      </c>
      <c r="N504" s="78">
        <v>92</v>
      </c>
      <c r="O504" s="78">
        <v>293</v>
      </c>
      <c r="P504" s="78">
        <v>43</v>
      </c>
      <c r="Q504" s="78">
        <v>133</v>
      </c>
      <c r="R504" s="79">
        <v>6.9020866773675763E-2</v>
      </c>
      <c r="S504" s="79">
        <v>6.8310220852593737E-2</v>
      </c>
      <c r="T504" s="78" t="str">
        <f>VLOOKUP(Table5[[#This Row],[ODS Code]],Lookup!A:D,4,FALSE)</f>
        <v>Harrow</v>
      </c>
      <c r="U504" s="78" t="str">
        <f>VLOOKUP(Table5[[#This Row],[ODS Code]],Lookup!A:E,3,FALSE)</f>
        <v>Health Alliance PCN</v>
      </c>
      <c r="V504" s="78" t="str">
        <f>VLOOKUP(Table5[[#This Row],[ODS Code]],Lookup!A:F,2,FALSE)</f>
        <v>THE STANMORE MEDICAL CENTRE</v>
      </c>
      <c r="W504" s="78" t="str">
        <f>VLOOKUP(Table5[[#This Row],[ODS Code]],Lookup!A:G,5,FALSE)</f>
        <v>E84057</v>
      </c>
    </row>
    <row r="505" spans="1:23" x14ac:dyDescent="0.35">
      <c r="A505" s="80">
        <v>45413</v>
      </c>
      <c r="B505" t="s">
        <v>369</v>
      </c>
      <c r="C505" t="s">
        <v>1000</v>
      </c>
      <c r="D505" t="s">
        <v>995</v>
      </c>
      <c r="E505" t="s">
        <v>854</v>
      </c>
      <c r="F505" s="78">
        <v>502</v>
      </c>
      <c r="G505" s="78">
        <v>1208</v>
      </c>
      <c r="H505" s="78">
        <v>51</v>
      </c>
      <c r="I505" s="78">
        <v>121</v>
      </c>
      <c r="J505" s="78">
        <v>161</v>
      </c>
      <c r="K505" s="78">
        <v>415</v>
      </c>
      <c r="L505" s="78">
        <v>149</v>
      </c>
      <c r="M505" s="78">
        <v>358</v>
      </c>
      <c r="N505" s="78">
        <v>84</v>
      </c>
      <c r="O505" s="78">
        <v>188</v>
      </c>
      <c r="P505" s="78">
        <v>57</v>
      </c>
      <c r="Q505" s="78">
        <v>126</v>
      </c>
      <c r="R505" s="79">
        <v>0.11354581673306773</v>
      </c>
      <c r="S505" s="79">
        <v>0.10430463576158941</v>
      </c>
      <c r="T505" s="78" t="str">
        <f>VLOOKUP(Table5[[#This Row],[ODS Code]],Lookup!A:D,4,FALSE)</f>
        <v>Harrow</v>
      </c>
      <c r="U505" s="78" t="str">
        <f>VLOOKUP(Table5[[#This Row],[ODS Code]],Lookup!A:E,3,FALSE)</f>
        <v>Health Alliance PCN</v>
      </c>
      <c r="V505" s="78" t="str">
        <f>VLOOKUP(Table5[[#This Row],[ODS Code]],Lookup!A:F,2,FALSE)</f>
        <v>THE STREATFIELD MEDICAL CENTRE</v>
      </c>
      <c r="W505" s="78" t="str">
        <f>VLOOKUP(Table5[[#This Row],[ODS Code]],Lookup!A:G,5,FALSE)</f>
        <v>E84646</v>
      </c>
    </row>
    <row r="506" spans="1:23" x14ac:dyDescent="0.35">
      <c r="A506" s="80">
        <v>45413</v>
      </c>
      <c r="B506" t="s">
        <v>108</v>
      </c>
      <c r="C506" t="s">
        <v>1001</v>
      </c>
      <c r="D506" t="s">
        <v>1002</v>
      </c>
      <c r="E506" t="s">
        <v>854</v>
      </c>
      <c r="F506" s="78">
        <v>635</v>
      </c>
      <c r="G506" s="78">
        <v>2593</v>
      </c>
      <c r="H506" s="78">
        <v>26</v>
      </c>
      <c r="I506" s="78">
        <v>113</v>
      </c>
      <c r="J506" s="78">
        <v>364</v>
      </c>
      <c r="K506" s="78">
        <v>1409</v>
      </c>
      <c r="L506" s="78">
        <v>164</v>
      </c>
      <c r="M506" s="78">
        <v>705</v>
      </c>
      <c r="N506" s="78">
        <v>41</v>
      </c>
      <c r="O506" s="78">
        <v>183</v>
      </c>
      <c r="P506" s="78">
        <v>40</v>
      </c>
      <c r="Q506" s="78">
        <v>183</v>
      </c>
      <c r="R506" s="79">
        <v>6.2992125984251968E-2</v>
      </c>
      <c r="S506" s="79">
        <v>7.0574623987659083E-2</v>
      </c>
      <c r="T506" s="78" t="str">
        <f>VLOOKUP(Table5[[#This Row],[ODS Code]],Lookup!A:D,4,FALSE)</f>
        <v>Harrow</v>
      </c>
      <c r="U506" s="78" t="str">
        <f>VLOOKUP(Table5[[#This Row],[ODS Code]],Lookup!A:E,3,FALSE)</f>
        <v>Healthsense</v>
      </c>
      <c r="V506" s="78" t="str">
        <f>VLOOKUP(Table5[[#This Row],[ODS Code]],Lookup!A:F,2,FALSE)</f>
        <v>ENDERLEY ROAD MEDICAL CENTRE</v>
      </c>
      <c r="W506" s="78" t="str">
        <f>VLOOKUP(Table5[[#This Row],[ODS Code]],Lookup!A:G,5,FALSE)</f>
        <v>E84009</v>
      </c>
    </row>
    <row r="507" spans="1:23" x14ac:dyDescent="0.35">
      <c r="A507" s="80">
        <v>45413</v>
      </c>
      <c r="B507" t="s">
        <v>180</v>
      </c>
      <c r="C507" t="s">
        <v>1003</v>
      </c>
      <c r="D507" t="s">
        <v>1002</v>
      </c>
      <c r="E507" t="s">
        <v>854</v>
      </c>
      <c r="F507" s="78">
        <v>0</v>
      </c>
      <c r="G507" s="78">
        <v>0</v>
      </c>
      <c r="H507" s="78">
        <v>0</v>
      </c>
      <c r="I507" s="78">
        <v>0</v>
      </c>
      <c r="J507" s="78">
        <v>0</v>
      </c>
      <c r="K507" s="78">
        <v>0</v>
      </c>
      <c r="L507" s="78">
        <v>0</v>
      </c>
      <c r="M507" s="78">
        <v>0</v>
      </c>
      <c r="N507" s="78">
        <v>0</v>
      </c>
      <c r="O507" s="78">
        <v>0</v>
      </c>
      <c r="P507" s="78">
        <v>0</v>
      </c>
      <c r="Q507" s="78">
        <v>0</v>
      </c>
      <c r="R507" s="79">
        <v>0</v>
      </c>
      <c r="S507" s="79">
        <v>0</v>
      </c>
      <c r="T507" s="78" t="str">
        <f>VLOOKUP(Table5[[#This Row],[ODS Code]],Lookup!A:D,4,FALSE)</f>
        <v>Harrow</v>
      </c>
      <c r="U507" s="78" t="str">
        <f>VLOOKUP(Table5[[#This Row],[ODS Code]],Lookup!A:E,3,FALSE)</f>
        <v>Healthsense</v>
      </c>
      <c r="V507" s="78" t="str">
        <f>VLOOKUP(Table5[[#This Row],[ODS Code]],Lookup!A:F,2,FALSE)</f>
        <v>KENTON BRIDGE MEDICAL CENTRE - DR RAJA</v>
      </c>
      <c r="W507" s="78" t="str">
        <f>VLOOKUP(Table5[[#This Row],[ODS Code]],Lookup!A:G,5,FALSE)</f>
        <v>E84663</v>
      </c>
    </row>
    <row r="508" spans="1:23" x14ac:dyDescent="0.35">
      <c r="A508" s="80">
        <v>45413</v>
      </c>
      <c r="B508" t="s">
        <v>181</v>
      </c>
      <c r="C508" t="s">
        <v>1004</v>
      </c>
      <c r="D508" t="s">
        <v>1002</v>
      </c>
      <c r="E508" t="s">
        <v>854</v>
      </c>
      <c r="F508" s="78">
        <v>0</v>
      </c>
      <c r="G508" s="78">
        <v>0</v>
      </c>
      <c r="H508" s="78">
        <v>0</v>
      </c>
      <c r="I508" s="78">
        <v>0</v>
      </c>
      <c r="J508" s="78">
        <v>0</v>
      </c>
      <c r="K508" s="78">
        <v>0</v>
      </c>
      <c r="L508" s="78">
        <v>0</v>
      </c>
      <c r="M508" s="78">
        <v>0</v>
      </c>
      <c r="N508" s="78">
        <v>0</v>
      </c>
      <c r="O508" s="78">
        <v>0</v>
      </c>
      <c r="P508" s="78">
        <v>0</v>
      </c>
      <c r="Q508" s="78">
        <v>0</v>
      </c>
      <c r="R508" s="79">
        <v>0</v>
      </c>
      <c r="S508" s="79">
        <v>0</v>
      </c>
      <c r="T508" s="78" t="str">
        <f>VLOOKUP(Table5[[#This Row],[ODS Code]],Lookup!A:D,4,FALSE)</f>
        <v>Harrow</v>
      </c>
      <c r="U508" s="78" t="str">
        <f>VLOOKUP(Table5[[#This Row],[ODS Code]],Lookup!A:E,3,FALSE)</f>
        <v>Healthsense</v>
      </c>
      <c r="V508" s="78" t="str">
        <f>VLOOKUP(Table5[[#This Row],[ODS Code]],Lookup!A:F,2,FALSE)</f>
        <v>KENTON BRIDGE MEDICAL CENTRE DR GOLDEN</v>
      </c>
      <c r="W508" s="78" t="str">
        <f>VLOOKUP(Table5[[#This Row],[ODS Code]],Lookup!A:G,5,FALSE)</f>
        <v>E84601</v>
      </c>
    </row>
    <row r="509" spans="1:23" x14ac:dyDescent="0.35">
      <c r="A509" s="80">
        <v>45413</v>
      </c>
      <c r="B509" t="s">
        <v>261</v>
      </c>
      <c r="C509" t="s">
        <v>1005</v>
      </c>
      <c r="D509" t="s">
        <v>1002</v>
      </c>
      <c r="E509" t="s">
        <v>854</v>
      </c>
      <c r="F509" s="78">
        <v>240</v>
      </c>
      <c r="G509" s="78">
        <v>480</v>
      </c>
      <c r="H509" s="78">
        <v>2</v>
      </c>
      <c r="I509" s="78">
        <v>4</v>
      </c>
      <c r="J509" s="78">
        <v>194</v>
      </c>
      <c r="K509" s="78">
        <v>388</v>
      </c>
      <c r="L509" s="78">
        <v>33</v>
      </c>
      <c r="M509" s="78">
        <v>66</v>
      </c>
      <c r="N509" s="78">
        <v>7</v>
      </c>
      <c r="O509" s="78">
        <v>14</v>
      </c>
      <c r="P509" s="78">
        <v>4</v>
      </c>
      <c r="Q509" s="78">
        <v>8</v>
      </c>
      <c r="R509" s="79">
        <v>1.6666666666666666E-2</v>
      </c>
      <c r="S509" s="79">
        <v>1.6666666666666666E-2</v>
      </c>
      <c r="T509" s="78" t="str">
        <f>VLOOKUP(Table5[[#This Row],[ODS Code]],Lookup!A:D,4,FALSE)</f>
        <v>Harrow</v>
      </c>
      <c r="U509" s="78" t="str">
        <f>VLOOKUP(Table5[[#This Row],[ODS Code]],Lookup!A:E,3,FALSE)</f>
        <v>Healthsense</v>
      </c>
      <c r="V509" s="78" t="str">
        <f>VLOOKUP(Table5[[#This Row],[ODS Code]],Lookup!A:F,2,FALSE)</f>
        <v>ROXBOURNE MEDICAL CENTRE</v>
      </c>
      <c r="W509" s="78" t="str">
        <f>VLOOKUP(Table5[[#This Row],[ODS Code]],Lookup!A:G,5,FALSE)</f>
        <v>E84022</v>
      </c>
    </row>
    <row r="510" spans="1:23" x14ac:dyDescent="0.35">
      <c r="A510" s="80">
        <v>45413</v>
      </c>
      <c r="B510" t="s">
        <v>271</v>
      </c>
      <c r="C510" t="s">
        <v>1006</v>
      </c>
      <c r="D510" t="s">
        <v>1002</v>
      </c>
      <c r="E510" t="s">
        <v>854</v>
      </c>
      <c r="F510" s="78">
        <v>0</v>
      </c>
      <c r="G510" s="78">
        <v>0</v>
      </c>
      <c r="H510" s="78">
        <v>0</v>
      </c>
      <c r="I510" s="78">
        <v>0</v>
      </c>
      <c r="J510" s="78">
        <v>0</v>
      </c>
      <c r="K510" s="78">
        <v>0</v>
      </c>
      <c r="L510" s="78">
        <v>0</v>
      </c>
      <c r="M510" s="78">
        <v>0</v>
      </c>
      <c r="N510" s="78">
        <v>0</v>
      </c>
      <c r="O510" s="78">
        <v>0</v>
      </c>
      <c r="P510" s="78">
        <v>0</v>
      </c>
      <c r="Q510" s="78">
        <v>0</v>
      </c>
      <c r="R510" s="79">
        <v>0</v>
      </c>
      <c r="S510" s="79">
        <v>0</v>
      </c>
      <c r="T510" s="78" t="str">
        <f>VLOOKUP(Table5[[#This Row],[ODS Code]],Lookup!A:D,4,FALSE)</f>
        <v>Harrow</v>
      </c>
      <c r="U510" s="78" t="str">
        <f>VLOOKUP(Table5[[#This Row],[ODS Code]],Lookup!A:E,3,FALSE)</f>
        <v>Healthsense</v>
      </c>
      <c r="V510" s="78" t="str">
        <f>VLOOKUP(Table5[[#This Row],[ODS Code]],Lookup!A:F,2,FALSE)</f>
        <v>SIMPSON HOUSE MEDICAL CENTRE</v>
      </c>
      <c r="W510" s="78" t="str">
        <f>VLOOKUP(Table5[[#This Row],[ODS Code]],Lookup!A:G,5,FALSE)</f>
        <v>E84008</v>
      </c>
    </row>
    <row r="511" spans="1:23" x14ac:dyDescent="0.35">
      <c r="A511" s="80">
        <v>45413</v>
      </c>
      <c r="B511" t="s">
        <v>356</v>
      </c>
      <c r="C511" t="s">
        <v>1007</v>
      </c>
      <c r="D511" t="s">
        <v>1002</v>
      </c>
      <c r="E511" t="s">
        <v>854</v>
      </c>
      <c r="F511" s="78">
        <v>0</v>
      </c>
      <c r="G511" s="78">
        <v>0</v>
      </c>
      <c r="H511" s="78">
        <v>0</v>
      </c>
      <c r="I511" s="78">
        <v>0</v>
      </c>
      <c r="J511" s="78">
        <v>0</v>
      </c>
      <c r="K511" s="78">
        <v>0</v>
      </c>
      <c r="L511" s="78">
        <v>0</v>
      </c>
      <c r="M511" s="78">
        <v>0</v>
      </c>
      <c r="N511" s="78">
        <v>0</v>
      </c>
      <c r="O511" s="78">
        <v>0</v>
      </c>
      <c r="P511" s="78">
        <v>0</v>
      </c>
      <c r="Q511" s="78">
        <v>0</v>
      </c>
      <c r="R511" s="79">
        <v>0</v>
      </c>
      <c r="S511" s="79">
        <v>0</v>
      </c>
      <c r="T511" s="78" t="str">
        <f>VLOOKUP(Table5[[#This Row],[ODS Code]],Lookup!A:D,4,FALSE)</f>
        <v>Harrow</v>
      </c>
      <c r="U511" s="78" t="str">
        <f>VLOOKUP(Table5[[#This Row],[ODS Code]],Lookup!A:E,3,FALSE)</f>
        <v>Healthsense</v>
      </c>
      <c r="V511" s="78" t="str">
        <f>VLOOKUP(Table5[[#This Row],[ODS Code]],Lookup!A:F,2,FALSE)</f>
        <v>THE PINN MEDICAL CENTRE</v>
      </c>
      <c r="W511" s="78" t="str">
        <f>VLOOKUP(Table5[[#This Row],[ODS Code]],Lookup!A:G,5,FALSE)</f>
        <v>E84024</v>
      </c>
    </row>
    <row r="512" spans="1:23" x14ac:dyDescent="0.35">
      <c r="A512" s="80">
        <v>45413</v>
      </c>
      <c r="B512" t="s">
        <v>363</v>
      </c>
      <c r="C512" t="s">
        <v>1008</v>
      </c>
      <c r="D512" t="s">
        <v>1002</v>
      </c>
      <c r="E512" t="s">
        <v>854</v>
      </c>
      <c r="F512" s="78">
        <v>762</v>
      </c>
      <c r="G512" s="78">
        <v>1574</v>
      </c>
      <c r="H512" s="78">
        <v>69</v>
      </c>
      <c r="I512" s="78">
        <v>143</v>
      </c>
      <c r="J512" s="78">
        <v>233</v>
      </c>
      <c r="K512" s="78">
        <v>484</v>
      </c>
      <c r="L512" s="78">
        <v>267</v>
      </c>
      <c r="M512" s="78">
        <v>547</v>
      </c>
      <c r="N512" s="78">
        <v>136</v>
      </c>
      <c r="O512" s="78">
        <v>278</v>
      </c>
      <c r="P512" s="78">
        <v>57</v>
      </c>
      <c r="Q512" s="78">
        <v>122</v>
      </c>
      <c r="R512" s="79">
        <v>7.4803149606299218E-2</v>
      </c>
      <c r="S512" s="79">
        <v>7.7509529860228715E-2</v>
      </c>
      <c r="T512" s="78" t="str">
        <f>VLOOKUP(Table5[[#This Row],[ODS Code]],Lookup!A:D,4,FALSE)</f>
        <v>Harrow</v>
      </c>
      <c r="U512" s="78" t="str">
        <f>VLOOKUP(Table5[[#This Row],[ODS Code]],Lookup!A:E,3,FALSE)</f>
        <v>Healthsense</v>
      </c>
      <c r="V512" s="78" t="str">
        <f>VLOOKUP(Table5[[#This Row],[ODS Code]],Lookup!A:F,2,FALSE)</f>
        <v>THE RIDGEWAY SURGERY</v>
      </c>
      <c r="W512" s="78" t="str">
        <f>VLOOKUP(Table5[[#This Row],[ODS Code]],Lookup!A:G,5,FALSE)</f>
        <v>E84068</v>
      </c>
    </row>
    <row r="513" spans="1:23" x14ac:dyDescent="0.35">
      <c r="A513" s="80">
        <v>45413</v>
      </c>
      <c r="B513" t="s">
        <v>60</v>
      </c>
      <c r="C513" t="s">
        <v>1009</v>
      </c>
      <c r="D513" t="s">
        <v>1010</v>
      </c>
      <c r="E513" t="s">
        <v>854</v>
      </c>
      <c r="F513" s="78">
        <v>6114</v>
      </c>
      <c r="G513" s="78">
        <v>12228</v>
      </c>
      <c r="H513" s="78">
        <v>310</v>
      </c>
      <c r="I513" s="78">
        <v>620</v>
      </c>
      <c r="J513" s="78">
        <v>2502</v>
      </c>
      <c r="K513" s="78">
        <v>5004</v>
      </c>
      <c r="L513" s="78">
        <v>2165</v>
      </c>
      <c r="M513" s="78">
        <v>4330</v>
      </c>
      <c r="N513" s="78">
        <v>518</v>
      </c>
      <c r="O513" s="78">
        <v>1036</v>
      </c>
      <c r="P513" s="78">
        <v>619</v>
      </c>
      <c r="Q513" s="78">
        <v>1238</v>
      </c>
      <c r="R513" s="79">
        <v>0.10124304874059535</v>
      </c>
      <c r="S513" s="79">
        <v>0.10124304874059535</v>
      </c>
      <c r="T513" s="78" t="str">
        <f>VLOOKUP(Table5[[#This Row],[ODS Code]],Lookup!A:D,4,FALSE)</f>
        <v>Hillingdon</v>
      </c>
      <c r="U513" s="78" t="str">
        <f>VLOOKUP(Table5[[#This Row],[ODS Code]],Lookup!A:E,3,FALSE)</f>
        <v>HH Collaborative</v>
      </c>
      <c r="V513" s="78" t="str">
        <f>VLOOKUP(Table5[[#This Row],[ODS Code]],Lookup!A:F,2,FALSE)</f>
        <v>THE CEDAR BROOK PRACTICE</v>
      </c>
      <c r="W513" s="78" t="str">
        <f>VLOOKUP(Table5[[#This Row],[ODS Code]],Lookup!A:G,5,FALSE)</f>
        <v>E86029</v>
      </c>
    </row>
    <row r="514" spans="1:23" x14ac:dyDescent="0.35">
      <c r="A514" s="80">
        <v>45413</v>
      </c>
      <c r="B514" t="s">
        <v>122</v>
      </c>
      <c r="C514" t="s">
        <v>1011</v>
      </c>
      <c r="D514" t="s">
        <v>1010</v>
      </c>
      <c r="E514" t="s">
        <v>854</v>
      </c>
      <c r="F514" s="78">
        <v>24</v>
      </c>
      <c r="G514" s="78">
        <v>96</v>
      </c>
      <c r="H514" s="78">
        <v>3</v>
      </c>
      <c r="I514" s="78">
        <v>12</v>
      </c>
      <c r="J514" s="78">
        <v>10</v>
      </c>
      <c r="K514" s="78">
        <v>40</v>
      </c>
      <c r="L514" s="78">
        <v>7</v>
      </c>
      <c r="M514" s="78">
        <v>28</v>
      </c>
      <c r="N514" s="78">
        <v>2</v>
      </c>
      <c r="O514" s="78">
        <v>8</v>
      </c>
      <c r="P514" s="78">
        <v>2</v>
      </c>
      <c r="Q514" s="78">
        <v>8</v>
      </c>
      <c r="R514" s="79">
        <v>8.3333333333333329E-2</v>
      </c>
      <c r="S514" s="79">
        <v>8.3333333333333329E-2</v>
      </c>
      <c r="T514" s="78" t="str">
        <f>VLOOKUP(Table5[[#This Row],[ODS Code]],Lookup!A:D,4,FALSE)</f>
        <v>Hillingdon</v>
      </c>
      <c r="U514" s="78" t="str">
        <f>VLOOKUP(Table5[[#This Row],[ODS Code]],Lookup!A:E,3,FALSE)</f>
        <v>HH Collaborative</v>
      </c>
      <c r="V514" s="78" t="str">
        <f>VLOOKUP(Table5[[#This Row],[ODS Code]],Lookup!A:F,2,FALSE)</f>
        <v>GLENDALE HOUSE SURGERY</v>
      </c>
      <c r="W514" s="78" t="str">
        <f>VLOOKUP(Table5[[#This Row],[ODS Code]],Lookup!A:G,5,FALSE)</f>
        <v>E86038</v>
      </c>
    </row>
    <row r="515" spans="1:23" x14ac:dyDescent="0.35">
      <c r="A515" s="80">
        <v>45413</v>
      </c>
      <c r="B515" t="s">
        <v>153</v>
      </c>
      <c r="C515" t="s">
        <v>1012</v>
      </c>
      <c r="D515" t="s">
        <v>1010</v>
      </c>
      <c r="E515" t="s">
        <v>854</v>
      </c>
      <c r="F515" s="78">
        <v>262</v>
      </c>
      <c r="G515" s="78">
        <v>786</v>
      </c>
      <c r="H515" s="78">
        <v>9</v>
      </c>
      <c r="I515" s="78">
        <v>27</v>
      </c>
      <c r="J515" s="78">
        <v>203</v>
      </c>
      <c r="K515" s="78">
        <v>609</v>
      </c>
      <c r="L515" s="78">
        <v>29</v>
      </c>
      <c r="M515" s="78">
        <v>87</v>
      </c>
      <c r="N515" s="78">
        <v>11</v>
      </c>
      <c r="O515" s="78">
        <v>33</v>
      </c>
      <c r="P515" s="78">
        <v>10</v>
      </c>
      <c r="Q515" s="78">
        <v>30</v>
      </c>
      <c r="R515" s="79">
        <v>3.8167938931297711E-2</v>
      </c>
      <c r="S515" s="79">
        <v>3.8167938931297711E-2</v>
      </c>
      <c r="T515" s="78" t="str">
        <f>VLOOKUP(Table5[[#This Row],[ODS Code]],Lookup!A:D,4,FALSE)</f>
        <v>Hillingdon</v>
      </c>
      <c r="U515" s="78" t="str">
        <f>VLOOKUP(Table5[[#This Row],[ODS Code]],Lookup!A:E,3,FALSE)</f>
        <v>HH Collaborative</v>
      </c>
      <c r="V515" s="78" t="str">
        <f>VLOOKUP(Table5[[#This Row],[ODS Code]],Lookup!A:F,2,FALSE)</f>
        <v>HAYES MEDICAL CENTRE</v>
      </c>
      <c r="W515" s="78" t="str">
        <f>VLOOKUP(Table5[[#This Row],[ODS Code]],Lookup!A:G,5,FALSE)</f>
        <v>E86017</v>
      </c>
    </row>
    <row r="516" spans="1:23" x14ac:dyDescent="0.35">
      <c r="A516" s="80">
        <v>45413</v>
      </c>
      <c r="B516" t="s">
        <v>159</v>
      </c>
      <c r="C516" t="s">
        <v>1013</v>
      </c>
      <c r="D516" t="s">
        <v>1010</v>
      </c>
      <c r="E516" t="s">
        <v>854</v>
      </c>
      <c r="F516" s="78">
        <v>40147</v>
      </c>
      <c r="G516" s="78">
        <v>165196</v>
      </c>
      <c r="H516" s="78">
        <v>1710</v>
      </c>
      <c r="I516" s="78">
        <v>6870</v>
      </c>
      <c r="J516" s="78">
        <v>27314</v>
      </c>
      <c r="K516" s="78">
        <v>113619</v>
      </c>
      <c r="L516" s="78">
        <v>7211</v>
      </c>
      <c r="M516" s="78">
        <v>29030</v>
      </c>
      <c r="N516" s="78">
        <v>2344</v>
      </c>
      <c r="O516" s="78">
        <v>9328</v>
      </c>
      <c r="P516" s="78">
        <v>1568</v>
      </c>
      <c r="Q516" s="78">
        <v>6349</v>
      </c>
      <c r="R516" s="79">
        <v>3.9056467482003636E-2</v>
      </c>
      <c r="S516" s="79">
        <v>3.8433133974188238E-2</v>
      </c>
      <c r="T516" s="78" t="str">
        <f>VLOOKUP(Table5[[#This Row],[ODS Code]],Lookup!A:D,4,FALSE)</f>
        <v>Hillingdon</v>
      </c>
      <c r="U516" s="78" t="str">
        <f>VLOOKUP(Table5[[#This Row],[ODS Code]],Lookup!A:E,3,FALSE)</f>
        <v>HH Collaborative</v>
      </c>
      <c r="V516" s="78" t="str">
        <f>VLOOKUP(Table5[[#This Row],[ODS Code]],Lookup!A:F,2,FALSE)</f>
        <v>THE ORCHARD MEDICAL PRACTICE C.I.C</v>
      </c>
      <c r="W516" s="78" t="str">
        <f>VLOOKUP(Table5[[#This Row],[ODS Code]],Lookup!A:G,5,FALSE)</f>
        <v>Y00352</v>
      </c>
    </row>
    <row r="517" spans="1:23" x14ac:dyDescent="0.35">
      <c r="A517" s="80">
        <v>45413</v>
      </c>
      <c r="B517" t="s">
        <v>184</v>
      </c>
      <c r="C517" t="s">
        <v>1014</v>
      </c>
      <c r="D517" t="s">
        <v>1010</v>
      </c>
      <c r="E517" t="s">
        <v>854</v>
      </c>
      <c r="F517" s="78">
        <v>36</v>
      </c>
      <c r="G517" s="78">
        <v>72</v>
      </c>
      <c r="H517" s="78">
        <v>2</v>
      </c>
      <c r="I517" s="78">
        <v>4</v>
      </c>
      <c r="J517" s="78">
        <v>17</v>
      </c>
      <c r="K517" s="78">
        <v>34</v>
      </c>
      <c r="L517" s="78">
        <v>12</v>
      </c>
      <c r="M517" s="78">
        <v>24</v>
      </c>
      <c r="N517" s="78">
        <v>2</v>
      </c>
      <c r="O517" s="78">
        <v>4</v>
      </c>
      <c r="P517" s="78">
        <v>3</v>
      </c>
      <c r="Q517" s="78">
        <v>6</v>
      </c>
      <c r="R517" s="79">
        <v>8.3333333333333329E-2</v>
      </c>
      <c r="S517" s="79">
        <v>8.3333333333333329E-2</v>
      </c>
      <c r="T517" s="78" t="str">
        <f>VLOOKUP(Table5[[#This Row],[ODS Code]],Lookup!A:D,4,FALSE)</f>
        <v>Hillingdon</v>
      </c>
      <c r="U517" s="78" t="str">
        <f>VLOOKUP(Table5[[#This Row],[ODS Code]],Lookup!A:E,3,FALSE)</f>
        <v>HH Collaborative</v>
      </c>
      <c r="V517" s="78" t="str">
        <f>VLOOKUP(Table5[[#This Row],[ODS Code]],Lookup!A:F,2,FALSE)</f>
        <v>KINCORA DOCTORS SURGERY</v>
      </c>
      <c r="W517" s="78" t="str">
        <f>VLOOKUP(Table5[[#This Row],[ODS Code]],Lookup!A:G,5,FALSE)</f>
        <v>E86625</v>
      </c>
    </row>
    <row r="518" spans="1:23" x14ac:dyDescent="0.35">
      <c r="A518" s="80">
        <v>45413</v>
      </c>
      <c r="B518" t="s">
        <v>225</v>
      </c>
      <c r="C518" t="s">
        <v>1015</v>
      </c>
      <c r="D518" t="s">
        <v>1010</v>
      </c>
      <c r="E518" t="s">
        <v>854</v>
      </c>
      <c r="F518" s="78">
        <v>0</v>
      </c>
      <c r="G518" s="78">
        <v>0</v>
      </c>
      <c r="H518" s="78">
        <v>0</v>
      </c>
      <c r="I518" s="78">
        <v>0</v>
      </c>
      <c r="J518" s="78">
        <v>0</v>
      </c>
      <c r="K518" s="78">
        <v>0</v>
      </c>
      <c r="L518" s="78">
        <v>0</v>
      </c>
      <c r="M518" s="78">
        <v>0</v>
      </c>
      <c r="N518" s="78">
        <v>0</v>
      </c>
      <c r="O518" s="78">
        <v>0</v>
      </c>
      <c r="P518" s="78">
        <v>0</v>
      </c>
      <c r="Q518" s="78">
        <v>0</v>
      </c>
      <c r="R518" s="79">
        <v>0</v>
      </c>
      <c r="S518" s="79">
        <v>0</v>
      </c>
      <c r="T518" s="78" t="str">
        <f>VLOOKUP(Table5[[#This Row],[ODS Code]],Lookup!A:D,4,FALSE)</f>
        <v>Hillingdon</v>
      </c>
      <c r="U518" s="78" t="str">
        <f>VLOOKUP(Table5[[#This Row],[ODS Code]],Lookup!A:E,3,FALSE)</f>
        <v>HH Collaborative</v>
      </c>
      <c r="V518" s="78" t="str">
        <f>VLOOKUP(Table5[[#This Row],[ODS Code]],Lookup!A:F,2,FALSE)</f>
        <v>NORTH HYDE PRACTICE</v>
      </c>
      <c r="W518" s="78" t="str">
        <f>VLOOKUP(Table5[[#This Row],[ODS Code]],Lookup!A:G,5,FALSE)</f>
        <v>E86609</v>
      </c>
    </row>
    <row r="519" spans="1:23" x14ac:dyDescent="0.35">
      <c r="A519" s="80">
        <v>45413</v>
      </c>
      <c r="B519" t="s">
        <v>378</v>
      </c>
      <c r="C519" t="s">
        <v>1016</v>
      </c>
      <c r="D519" t="s">
        <v>1010</v>
      </c>
      <c r="E519" t="s">
        <v>854</v>
      </c>
      <c r="F519" s="78">
        <v>57</v>
      </c>
      <c r="G519" s="78">
        <v>151</v>
      </c>
      <c r="H519" s="78">
        <v>0</v>
      </c>
      <c r="I519" s="78">
        <v>0</v>
      </c>
      <c r="J519" s="78">
        <v>54</v>
      </c>
      <c r="K519" s="78">
        <v>143</v>
      </c>
      <c r="L519" s="78">
        <v>2</v>
      </c>
      <c r="M519" s="78">
        <v>5</v>
      </c>
      <c r="N519" s="78">
        <v>0</v>
      </c>
      <c r="O519" s="78">
        <v>0</v>
      </c>
      <c r="P519" s="78">
        <v>1</v>
      </c>
      <c r="Q519" s="78">
        <v>3</v>
      </c>
      <c r="R519" s="79">
        <v>1.7543859649122806E-2</v>
      </c>
      <c r="S519" s="79">
        <v>1.9867549668874173E-2</v>
      </c>
      <c r="T519" s="78" t="str">
        <f>VLOOKUP(Table5[[#This Row],[ODS Code]],Lookup!A:D,4,FALSE)</f>
        <v>Hillingdon</v>
      </c>
      <c r="U519" s="78" t="str">
        <f>VLOOKUP(Table5[[#This Row],[ODS Code]],Lookup!A:E,3,FALSE)</f>
        <v>HH Collaborative</v>
      </c>
      <c r="V519" s="78" t="str">
        <f>VLOOKUP(Table5[[#This Row],[ODS Code]],Lookup!A:F,2,FALSE)</f>
        <v>THE WARREN PRACTICE</v>
      </c>
      <c r="W519" s="78" t="str">
        <f>VLOOKUP(Table5[[#This Row],[ODS Code]],Lookup!A:G,5,FALSE)</f>
        <v>E86019</v>
      </c>
    </row>
    <row r="520" spans="1:23" x14ac:dyDescent="0.35">
      <c r="A520" s="80">
        <v>45413</v>
      </c>
      <c r="B520" t="s">
        <v>384</v>
      </c>
      <c r="C520" t="s">
        <v>1017</v>
      </c>
      <c r="D520" t="s">
        <v>1010</v>
      </c>
      <c r="E520" t="s">
        <v>854</v>
      </c>
      <c r="F520" s="78">
        <v>51</v>
      </c>
      <c r="G520" s="78">
        <v>102</v>
      </c>
      <c r="H520" s="78">
        <v>3</v>
      </c>
      <c r="I520" s="78">
        <v>6</v>
      </c>
      <c r="J520" s="78">
        <v>38</v>
      </c>
      <c r="K520" s="78">
        <v>76</v>
      </c>
      <c r="L520" s="78">
        <v>10</v>
      </c>
      <c r="M520" s="78">
        <v>20</v>
      </c>
      <c r="N520" s="78">
        <v>0</v>
      </c>
      <c r="O520" s="78">
        <v>0</v>
      </c>
      <c r="P520" s="78">
        <v>0</v>
      </c>
      <c r="Q520" s="78">
        <v>0</v>
      </c>
      <c r="R520" s="79">
        <v>0</v>
      </c>
      <c r="S520" s="79">
        <v>0</v>
      </c>
      <c r="T520" s="78" t="str">
        <f>VLOOKUP(Table5[[#This Row],[ODS Code]],Lookup!A:D,4,FALSE)</f>
        <v>Hillingdon</v>
      </c>
      <c r="U520" s="78" t="str">
        <f>VLOOKUP(Table5[[#This Row],[ODS Code]],Lookup!A:E,3,FALSE)</f>
        <v>HH Collaborative</v>
      </c>
      <c r="V520" s="78" t="str">
        <f>VLOOKUP(Table5[[#This Row],[ODS Code]],Lookup!A:F,2,FALSE)</f>
        <v>TOWNFIELD DOCTORS SURGERY</v>
      </c>
      <c r="W520" s="78" t="str">
        <f>VLOOKUP(Table5[[#This Row],[ODS Code]],Lookup!A:G,5,FALSE)</f>
        <v>E86018</v>
      </c>
    </row>
    <row r="521" spans="1:23" x14ac:dyDescent="0.35">
      <c r="A521" s="80">
        <v>45413</v>
      </c>
      <c r="B521" t="s">
        <v>32</v>
      </c>
      <c r="C521" t="s">
        <v>31</v>
      </c>
      <c r="D521" t="s">
        <v>1018</v>
      </c>
      <c r="E521" t="s">
        <v>854</v>
      </c>
      <c r="F521" s="78">
        <v>223</v>
      </c>
      <c r="G521" s="78">
        <v>886</v>
      </c>
      <c r="H521" s="78">
        <v>15</v>
      </c>
      <c r="I521" s="78">
        <v>60</v>
      </c>
      <c r="J521" s="78">
        <v>119</v>
      </c>
      <c r="K521" s="78">
        <v>472</v>
      </c>
      <c r="L521" s="78">
        <v>59</v>
      </c>
      <c r="M521" s="78">
        <v>234</v>
      </c>
      <c r="N521" s="78">
        <v>16</v>
      </c>
      <c r="O521" s="78">
        <v>64</v>
      </c>
      <c r="P521" s="78">
        <v>14</v>
      </c>
      <c r="Q521" s="78">
        <v>56</v>
      </c>
      <c r="R521" s="79">
        <v>6.2780269058295965E-2</v>
      </c>
      <c r="S521" s="79">
        <v>6.320541760722348E-2</v>
      </c>
      <c r="T521" s="78" t="str">
        <f>VLOOKUP(Table5[[#This Row],[ODS Code]],Lookup!A:D,4,FALSE)</f>
        <v>Hounslow</v>
      </c>
      <c r="U521" s="78" t="str">
        <f>VLOOKUP(Table5[[#This Row],[ODS Code]],Lookup!A:E,3,FALSE)</f>
        <v>Hounslow Health</v>
      </c>
      <c r="V521" s="78" t="str">
        <f>VLOOKUP(Table5[[#This Row],[ODS Code]],Lookup!A:F,2,FALSE)</f>
        <v>Bath Road Surgery</v>
      </c>
      <c r="W521" s="78" t="str">
        <f>VLOOKUP(Table5[[#This Row],[ODS Code]],Lookup!A:G,5,FALSE)</f>
        <v>E85716</v>
      </c>
    </row>
    <row r="522" spans="1:23" x14ac:dyDescent="0.35">
      <c r="A522" s="80">
        <v>45413</v>
      </c>
      <c r="B522" t="s">
        <v>39</v>
      </c>
      <c r="C522" t="s">
        <v>1019</v>
      </c>
      <c r="D522" t="s">
        <v>1018</v>
      </c>
      <c r="E522" t="s">
        <v>854</v>
      </c>
      <c r="F522" s="78">
        <v>181</v>
      </c>
      <c r="G522" s="78">
        <v>724</v>
      </c>
      <c r="H522" s="78">
        <v>10</v>
      </c>
      <c r="I522" s="78">
        <v>40</v>
      </c>
      <c r="J522" s="78">
        <v>94</v>
      </c>
      <c r="K522" s="78">
        <v>376</v>
      </c>
      <c r="L522" s="78">
        <v>41</v>
      </c>
      <c r="M522" s="78">
        <v>164</v>
      </c>
      <c r="N522" s="78">
        <v>20</v>
      </c>
      <c r="O522" s="78">
        <v>80</v>
      </c>
      <c r="P522" s="78">
        <v>16</v>
      </c>
      <c r="Q522" s="78">
        <v>64</v>
      </c>
      <c r="R522" s="79">
        <v>8.8397790055248615E-2</v>
      </c>
      <c r="S522" s="79">
        <v>8.8397790055248615E-2</v>
      </c>
      <c r="T522" s="78" t="str">
        <f>VLOOKUP(Table5[[#This Row],[ODS Code]],Lookup!A:D,4,FALSE)</f>
        <v>Hounslow</v>
      </c>
      <c r="U522" s="78" t="str">
        <f>VLOOKUP(Table5[[#This Row],[ODS Code]],Lookup!A:E,3,FALSE)</f>
        <v>Hounslow Health</v>
      </c>
      <c r="V522" s="78" t="str">
        <f>VLOOKUP(Table5[[#This Row],[ODS Code]],Lookup!A:F,2,FALSE)</f>
        <v>BLUE WING SURGERY</v>
      </c>
      <c r="W522" s="78" t="str">
        <f>VLOOKUP(Table5[[#This Row],[ODS Code]],Lookup!A:G,5,FALSE)</f>
        <v>E85058</v>
      </c>
    </row>
    <row r="523" spans="1:23" x14ac:dyDescent="0.35">
      <c r="A523" s="80">
        <v>45413</v>
      </c>
      <c r="B523" t="s">
        <v>66</v>
      </c>
      <c r="C523" t="s">
        <v>65</v>
      </c>
      <c r="D523" t="s">
        <v>1018</v>
      </c>
      <c r="E523" t="s">
        <v>854</v>
      </c>
      <c r="F523" s="78">
        <v>0</v>
      </c>
      <c r="G523" s="78">
        <v>0</v>
      </c>
      <c r="H523" s="78">
        <v>0</v>
      </c>
      <c r="I523" s="78">
        <v>0</v>
      </c>
      <c r="J523" s="78">
        <v>0</v>
      </c>
      <c r="K523" s="78">
        <v>0</v>
      </c>
      <c r="L523" s="78">
        <v>0</v>
      </c>
      <c r="M523" s="78">
        <v>0</v>
      </c>
      <c r="N523" s="78">
        <v>0</v>
      </c>
      <c r="O523" s="78">
        <v>0</v>
      </c>
      <c r="P523" s="78">
        <v>0</v>
      </c>
      <c r="Q523" s="78">
        <v>0</v>
      </c>
      <c r="R523" s="79">
        <v>0</v>
      </c>
      <c r="S523" s="79">
        <v>0</v>
      </c>
      <c r="T523" s="78" t="str">
        <f>VLOOKUP(Table5[[#This Row],[ODS Code]],Lookup!A:D,4,FALSE)</f>
        <v>Hounslow</v>
      </c>
      <c r="U523" s="78" t="str">
        <f>VLOOKUP(Table5[[#This Row],[ODS Code]],Lookup!A:E,3,FALSE)</f>
        <v>Hounslow Health</v>
      </c>
      <c r="V523" s="78" t="str">
        <f>VLOOKUP(Table5[[#This Row],[ODS Code]],Lookup!A:F,2,FALSE)</f>
        <v>Chestnut Practice</v>
      </c>
      <c r="W523" s="78" t="str">
        <f>VLOOKUP(Table5[[#This Row],[ODS Code]],Lookup!A:G,5,FALSE)</f>
        <v>E85059</v>
      </c>
    </row>
    <row r="524" spans="1:23" x14ac:dyDescent="0.35">
      <c r="A524" s="80">
        <v>45413</v>
      </c>
      <c r="B524" t="s">
        <v>131</v>
      </c>
      <c r="C524" t="s">
        <v>130</v>
      </c>
      <c r="D524" t="s">
        <v>1018</v>
      </c>
      <c r="E524" t="s">
        <v>854</v>
      </c>
      <c r="F524" s="78">
        <v>0</v>
      </c>
      <c r="G524" s="78">
        <v>0</v>
      </c>
      <c r="H524" s="78">
        <v>0</v>
      </c>
      <c r="I524" s="78">
        <v>0</v>
      </c>
      <c r="J524" s="78">
        <v>0</v>
      </c>
      <c r="K524" s="78">
        <v>0</v>
      </c>
      <c r="L524" s="78">
        <v>0</v>
      </c>
      <c r="M524" s="78">
        <v>0</v>
      </c>
      <c r="N524" s="78">
        <v>0</v>
      </c>
      <c r="O524" s="78">
        <v>0</v>
      </c>
      <c r="P524" s="78">
        <v>0</v>
      </c>
      <c r="Q524" s="78">
        <v>0</v>
      </c>
      <c r="R524" s="79">
        <v>0</v>
      </c>
      <c r="S524" s="79">
        <v>0</v>
      </c>
      <c r="T524" s="78" t="str">
        <f>VLOOKUP(Table5[[#This Row],[ODS Code]],Lookup!A:D,4,FALSE)</f>
        <v>Hounslow</v>
      </c>
      <c r="U524" s="78" t="str">
        <f>VLOOKUP(Table5[[#This Row],[ODS Code]],Lookup!A:E,3,FALSE)</f>
        <v>Hounslow Health</v>
      </c>
      <c r="V524" s="78" t="str">
        <f>VLOOKUP(Table5[[#This Row],[ODS Code]],Lookup!A:F,2,FALSE)</f>
        <v>Green Practice</v>
      </c>
      <c r="W524" s="78" t="str">
        <f>VLOOKUP(Table5[[#This Row],[ODS Code]],Lookup!A:G,5,FALSE)</f>
        <v>E85126</v>
      </c>
    </row>
    <row r="525" spans="1:23" x14ac:dyDescent="0.35">
      <c r="A525" s="80">
        <v>45413</v>
      </c>
      <c r="B525" t="s">
        <v>171</v>
      </c>
      <c r="C525" t="s">
        <v>170</v>
      </c>
      <c r="D525" t="s">
        <v>1018</v>
      </c>
      <c r="E525" t="s">
        <v>854</v>
      </c>
      <c r="F525" s="78">
        <v>0</v>
      </c>
      <c r="G525" s="78">
        <v>0</v>
      </c>
      <c r="H525" s="78">
        <v>0</v>
      </c>
      <c r="I525" s="78">
        <v>0</v>
      </c>
      <c r="J525" s="78">
        <v>0</v>
      </c>
      <c r="K525" s="78">
        <v>0</v>
      </c>
      <c r="L525" s="78">
        <v>0</v>
      </c>
      <c r="M525" s="78">
        <v>0</v>
      </c>
      <c r="N525" s="78">
        <v>0</v>
      </c>
      <c r="O525" s="78">
        <v>0</v>
      </c>
      <c r="P525" s="78">
        <v>0</v>
      </c>
      <c r="Q525" s="78">
        <v>0</v>
      </c>
      <c r="R525" s="79">
        <v>0</v>
      </c>
      <c r="S525" s="79">
        <v>0</v>
      </c>
      <c r="T525" s="78" t="str">
        <f>VLOOKUP(Table5[[#This Row],[ODS Code]],Lookup!A:D,4,FALSE)</f>
        <v>Hounslow</v>
      </c>
      <c r="U525" s="78" t="str">
        <f>VLOOKUP(Table5[[#This Row],[ODS Code]],Lookup!A:E,3,FALSE)</f>
        <v>Hounslow Health</v>
      </c>
      <c r="V525" s="78" t="str">
        <f>VLOOKUP(Table5[[#This Row],[ODS Code]],Lookup!A:F,2,FALSE)</f>
        <v>Hounslow Family Practice</v>
      </c>
      <c r="W525" s="78" t="str">
        <f>VLOOKUP(Table5[[#This Row],[ODS Code]],Lookup!A:G,5,FALSE)</f>
        <v>E85713</v>
      </c>
    </row>
    <row r="526" spans="1:23" x14ac:dyDescent="0.35">
      <c r="A526" s="80">
        <v>45413</v>
      </c>
      <c r="B526" t="s">
        <v>172</v>
      </c>
      <c r="C526" t="s">
        <v>1020</v>
      </c>
      <c r="D526" t="s">
        <v>1018</v>
      </c>
      <c r="E526" t="s">
        <v>854</v>
      </c>
      <c r="F526" s="78">
        <v>0</v>
      </c>
      <c r="G526" s="78">
        <v>0</v>
      </c>
      <c r="H526" s="78">
        <v>0</v>
      </c>
      <c r="I526" s="78">
        <v>0</v>
      </c>
      <c r="J526" s="78">
        <v>0</v>
      </c>
      <c r="K526" s="78">
        <v>0</v>
      </c>
      <c r="L526" s="78">
        <v>0</v>
      </c>
      <c r="M526" s="78">
        <v>0</v>
      </c>
      <c r="N526" s="78">
        <v>0</v>
      </c>
      <c r="O526" s="78">
        <v>0</v>
      </c>
      <c r="P526" s="78">
        <v>0</v>
      </c>
      <c r="Q526" s="78">
        <v>0</v>
      </c>
      <c r="R526" s="79">
        <v>0</v>
      </c>
      <c r="S526" s="79">
        <v>0</v>
      </c>
      <c r="T526" s="78" t="str">
        <f>VLOOKUP(Table5[[#This Row],[ODS Code]],Lookup!A:D,4,FALSE)</f>
        <v>Hounslow</v>
      </c>
      <c r="U526" s="78" t="str">
        <f>VLOOKUP(Table5[[#This Row],[ODS Code]],Lookup!A:E,3,FALSE)</f>
        <v>Hounslow Health</v>
      </c>
      <c r="V526" s="78" t="str">
        <f>VLOOKUP(Table5[[#This Row],[ODS Code]],Lookup!A:F,2,FALSE)</f>
        <v>HOUNSLOW MEDICAL PRACTICE</v>
      </c>
      <c r="W526" s="78" t="str">
        <f>VLOOKUP(Table5[[#This Row],[ODS Code]],Lookup!A:G,5,FALSE)</f>
        <v>E85015</v>
      </c>
    </row>
    <row r="527" spans="1:23" x14ac:dyDescent="0.35">
      <c r="A527" s="80">
        <v>45413</v>
      </c>
      <c r="B527" t="s">
        <v>187</v>
      </c>
      <c r="C527" t="s">
        <v>186</v>
      </c>
      <c r="D527" t="s">
        <v>1018</v>
      </c>
      <c r="E527" t="s">
        <v>854</v>
      </c>
      <c r="F527" s="78">
        <v>0</v>
      </c>
      <c r="G527" s="78">
        <v>0</v>
      </c>
      <c r="H527" s="78">
        <v>0</v>
      </c>
      <c r="I527" s="78">
        <v>0</v>
      </c>
      <c r="J527" s="78">
        <v>0</v>
      </c>
      <c r="K527" s="78">
        <v>0</v>
      </c>
      <c r="L527" s="78">
        <v>0</v>
      </c>
      <c r="M527" s="78">
        <v>0</v>
      </c>
      <c r="N527" s="78">
        <v>0</v>
      </c>
      <c r="O527" s="78">
        <v>0</v>
      </c>
      <c r="P527" s="78">
        <v>0</v>
      </c>
      <c r="Q527" s="78">
        <v>0</v>
      </c>
      <c r="R527" s="79">
        <v>0</v>
      </c>
      <c r="S527" s="79">
        <v>0</v>
      </c>
      <c r="T527" s="78" t="str">
        <f>VLOOKUP(Table5[[#This Row],[ODS Code]],Lookup!A:D,4,FALSE)</f>
        <v>Hounslow</v>
      </c>
      <c r="U527" s="78" t="str">
        <f>VLOOKUP(Table5[[#This Row],[ODS Code]],Lookup!A:E,3,FALSE)</f>
        <v>Hounslow Health</v>
      </c>
      <c r="V527" s="78" t="str">
        <f>VLOOKUP(Table5[[#This Row],[ODS Code]],Lookup!A:F,2,FALSE)</f>
        <v>Kingfisher Practice</v>
      </c>
      <c r="W527" s="78" t="str">
        <f>VLOOKUP(Table5[[#This Row],[ODS Code]],Lookup!A:G,5,FALSE)</f>
        <v>E85060</v>
      </c>
    </row>
    <row r="528" spans="1:23" x14ac:dyDescent="0.35">
      <c r="A528" s="80">
        <v>45413</v>
      </c>
      <c r="B528" t="s">
        <v>257</v>
      </c>
      <c r="C528" t="s">
        <v>1021</v>
      </c>
      <c r="D528" t="s">
        <v>1018</v>
      </c>
      <c r="E528" t="s">
        <v>854</v>
      </c>
      <c r="F528" s="78">
        <v>53</v>
      </c>
      <c r="G528" s="78">
        <v>215</v>
      </c>
      <c r="H528" s="78">
        <v>8</v>
      </c>
      <c r="I528" s="78">
        <v>33</v>
      </c>
      <c r="J528" s="78">
        <v>16</v>
      </c>
      <c r="K528" s="78">
        <v>64</v>
      </c>
      <c r="L528" s="78">
        <v>19</v>
      </c>
      <c r="M528" s="78">
        <v>76</v>
      </c>
      <c r="N528" s="78">
        <v>7</v>
      </c>
      <c r="O528" s="78">
        <v>30</v>
      </c>
      <c r="P528" s="78">
        <v>3</v>
      </c>
      <c r="Q528" s="78">
        <v>12</v>
      </c>
      <c r="R528" s="79">
        <v>5.6603773584905662E-2</v>
      </c>
      <c r="S528" s="79">
        <v>5.5813953488372092E-2</v>
      </c>
      <c r="T528" s="78" t="str">
        <f>VLOOKUP(Table5[[#This Row],[ODS Code]],Lookup!A:D,4,FALSE)</f>
        <v>Hounslow</v>
      </c>
      <c r="U528" s="78" t="str">
        <f>VLOOKUP(Table5[[#This Row],[ODS Code]],Lookup!A:E,3,FALSE)</f>
        <v>Hounslow Health</v>
      </c>
      <c r="V528" s="78" t="str">
        <f>VLOOKUP(Table5[[#This Row],[ODS Code]],Lookup!A:F,2,FALSE)</f>
        <v xml:space="preserve">Redwood Practice </v>
      </c>
      <c r="W528" s="78" t="str">
        <f>VLOOKUP(Table5[[#This Row],[ODS Code]],Lookup!A:G,5,FALSE)</f>
        <v>E85113</v>
      </c>
    </row>
    <row r="529" spans="1:23" x14ac:dyDescent="0.35">
      <c r="A529" s="80">
        <v>45413</v>
      </c>
      <c r="B529" t="s">
        <v>360</v>
      </c>
      <c r="C529" t="s">
        <v>1022</v>
      </c>
      <c r="D529" t="s">
        <v>1018</v>
      </c>
      <c r="E529" t="s">
        <v>854</v>
      </c>
      <c r="F529" s="78">
        <v>2</v>
      </c>
      <c r="G529" s="78">
        <v>4</v>
      </c>
      <c r="H529" s="78">
        <v>0</v>
      </c>
      <c r="I529" s="78">
        <v>0</v>
      </c>
      <c r="J529" s="78">
        <v>2</v>
      </c>
      <c r="K529" s="78">
        <v>4</v>
      </c>
      <c r="L529" s="78">
        <v>0</v>
      </c>
      <c r="M529" s="78">
        <v>0</v>
      </c>
      <c r="N529" s="78">
        <v>0</v>
      </c>
      <c r="O529" s="78">
        <v>0</v>
      </c>
      <c r="P529" s="78">
        <v>0</v>
      </c>
      <c r="Q529" s="78">
        <v>0</v>
      </c>
      <c r="R529" s="79">
        <v>0</v>
      </c>
      <c r="S529" s="79">
        <v>0</v>
      </c>
      <c r="T529" s="78" t="str">
        <f>VLOOKUP(Table5[[#This Row],[ODS Code]],Lookup!A:D,4,FALSE)</f>
        <v>Hounslow</v>
      </c>
      <c r="U529" s="78" t="str">
        <f>VLOOKUP(Table5[[#This Row],[ODS Code]],Lookup!A:E,3,FALSE)</f>
        <v>Hounslow Health</v>
      </c>
      <c r="V529" s="78" t="str">
        <f>VLOOKUP(Table5[[#This Row],[ODS Code]],Lookup!A:F,2,FALSE)</f>
        <v>HMC Group: Heart of Hounslow</v>
      </c>
      <c r="W529" s="78" t="str">
        <f>VLOOKUP(Table5[[#This Row],[ODS Code]],Lookup!A:G,5,FALSE)</f>
        <v>Y02671</v>
      </c>
    </row>
    <row r="530" spans="1:23" x14ac:dyDescent="0.35">
      <c r="A530" s="80">
        <v>45413</v>
      </c>
      <c r="B530" t="s">
        <v>405</v>
      </c>
      <c r="C530" t="s">
        <v>404</v>
      </c>
      <c r="D530" t="s">
        <v>1018</v>
      </c>
      <c r="E530" t="s">
        <v>854</v>
      </c>
      <c r="F530" s="78">
        <v>0</v>
      </c>
      <c r="G530" s="78">
        <v>0</v>
      </c>
      <c r="H530" s="78">
        <v>0</v>
      </c>
      <c r="I530" s="78">
        <v>0</v>
      </c>
      <c r="J530" s="78">
        <v>0</v>
      </c>
      <c r="K530" s="78">
        <v>0</v>
      </c>
      <c r="L530" s="78">
        <v>0</v>
      </c>
      <c r="M530" s="78">
        <v>0</v>
      </c>
      <c r="N530" s="78">
        <v>0</v>
      </c>
      <c r="O530" s="78">
        <v>0</v>
      </c>
      <c r="P530" s="78">
        <v>0</v>
      </c>
      <c r="Q530" s="78">
        <v>0</v>
      </c>
      <c r="R530" s="79">
        <v>0</v>
      </c>
      <c r="S530" s="79">
        <v>0</v>
      </c>
      <c r="T530" s="78" t="str">
        <f>VLOOKUP(Table5[[#This Row],[ODS Code]],Lookup!A:D,4,FALSE)</f>
        <v>Hounslow</v>
      </c>
      <c r="U530" s="78" t="str">
        <f>VLOOKUP(Table5[[#This Row],[ODS Code]],Lookup!A:E,3,FALSE)</f>
        <v>Hounslow Health</v>
      </c>
      <c r="V530" s="78" t="str">
        <f>VLOOKUP(Table5[[#This Row],[ODS Code]],Lookup!A:F,2,FALSE)</f>
        <v>Willow Practice</v>
      </c>
      <c r="W530" s="78" t="str">
        <f>VLOOKUP(Table5[[#This Row],[ODS Code]],Lookup!A:G,5,FALSE)</f>
        <v>E85600</v>
      </c>
    </row>
    <row r="531" spans="1:23" x14ac:dyDescent="0.35">
      <c r="A531" s="80">
        <v>45413</v>
      </c>
      <c r="B531" t="s">
        <v>30</v>
      </c>
      <c r="C531" t="s">
        <v>1023</v>
      </c>
      <c r="D531" t="s">
        <v>1024</v>
      </c>
      <c r="E531" t="s">
        <v>854</v>
      </c>
      <c r="F531" s="78">
        <v>3746</v>
      </c>
      <c r="G531" s="78">
        <v>8056</v>
      </c>
      <c r="H531" s="78">
        <v>176</v>
      </c>
      <c r="I531" s="78">
        <v>352</v>
      </c>
      <c r="J531" s="78">
        <v>2173</v>
      </c>
      <c r="K531" s="78">
        <v>4903</v>
      </c>
      <c r="L531" s="78">
        <v>907</v>
      </c>
      <c r="M531" s="78">
        <v>1820</v>
      </c>
      <c r="N531" s="78">
        <v>261</v>
      </c>
      <c r="O531" s="78">
        <v>522</v>
      </c>
      <c r="P531" s="78">
        <v>229</v>
      </c>
      <c r="Q531" s="78">
        <v>459</v>
      </c>
      <c r="R531" s="79">
        <v>6.1131873998932197E-2</v>
      </c>
      <c r="S531" s="79">
        <v>5.6976166832174775E-2</v>
      </c>
      <c r="T531" s="78" t="str">
        <f>VLOOKUP(Table5[[#This Row],[ODS Code]],Lookup!A:D,4,FALSE)</f>
        <v>West London</v>
      </c>
      <c r="U531" s="78" t="str">
        <f>VLOOKUP(Table5[[#This Row],[ODS Code]],Lookup!A:E,3,FALSE)</f>
        <v>Inclusive Health</v>
      </c>
      <c r="V531" s="78" t="str">
        <f>VLOOKUP(Table5[[#This Row],[ODS Code]],Lookup!A:F,2,FALSE)</f>
        <v>Barlby Surgery (AT Medics)</v>
      </c>
      <c r="W531" s="78" t="str">
        <f>VLOOKUP(Table5[[#This Row],[ODS Code]],Lookup!A:G,5,FALSE)</f>
        <v>Y01011</v>
      </c>
    </row>
    <row r="532" spans="1:23" x14ac:dyDescent="0.35">
      <c r="A532" s="80">
        <v>45413</v>
      </c>
      <c r="B532" t="s">
        <v>101</v>
      </c>
      <c r="C532" t="s">
        <v>1025</v>
      </c>
      <c r="D532" t="s">
        <v>1024</v>
      </c>
      <c r="E532" t="s">
        <v>854</v>
      </c>
      <c r="F532" s="78">
        <v>0</v>
      </c>
      <c r="G532" s="78">
        <v>0</v>
      </c>
      <c r="H532" s="78">
        <v>0</v>
      </c>
      <c r="I532" s="78">
        <v>0</v>
      </c>
      <c r="J532" s="78">
        <v>0</v>
      </c>
      <c r="K532" s="78">
        <v>0</v>
      </c>
      <c r="L532" s="78">
        <v>0</v>
      </c>
      <c r="M532" s="78">
        <v>0</v>
      </c>
      <c r="N532" s="78">
        <v>0</v>
      </c>
      <c r="O532" s="78">
        <v>0</v>
      </c>
      <c r="P532" s="78">
        <v>0</v>
      </c>
      <c r="Q532" s="78">
        <v>0</v>
      </c>
      <c r="R532" s="79">
        <v>0</v>
      </c>
      <c r="S532" s="79">
        <v>0</v>
      </c>
      <c r="T532" s="78" t="str">
        <f>VLOOKUP(Table5[[#This Row],[ODS Code]],Lookup!A:D,4,FALSE)</f>
        <v>West London</v>
      </c>
      <c r="U532" s="78" t="str">
        <f>VLOOKUP(Table5[[#This Row],[ODS Code]],Lookup!A:E,3,FALSE)</f>
        <v>Inclusive Health</v>
      </c>
      <c r="V532" s="78" t="str">
        <f>VLOOKUP(Table5[[#This Row],[ODS Code]],Lookup!A:F,2,FALSE)</f>
        <v>The Elgin Clinic</v>
      </c>
      <c r="W532" s="78" t="str">
        <f>VLOOKUP(Table5[[#This Row],[ODS Code]],Lookup!A:G,5,FALSE)</f>
        <v>E87038</v>
      </c>
    </row>
    <row r="533" spans="1:23" x14ac:dyDescent="0.35">
      <c r="A533" s="80">
        <v>45413</v>
      </c>
      <c r="B533" t="s">
        <v>144</v>
      </c>
      <c r="C533" t="s">
        <v>143</v>
      </c>
      <c r="D533" t="s">
        <v>1024</v>
      </c>
      <c r="E533" t="s">
        <v>854</v>
      </c>
      <c r="F533" s="78">
        <v>0</v>
      </c>
      <c r="G533" s="78">
        <v>0</v>
      </c>
      <c r="H533" s="78">
        <v>0</v>
      </c>
      <c r="I533" s="78">
        <v>0</v>
      </c>
      <c r="J533" s="78">
        <v>0</v>
      </c>
      <c r="K533" s="78">
        <v>0</v>
      </c>
      <c r="L533" s="78">
        <v>0</v>
      </c>
      <c r="M533" s="78">
        <v>0</v>
      </c>
      <c r="N533" s="78">
        <v>0</v>
      </c>
      <c r="O533" s="78">
        <v>0</v>
      </c>
      <c r="P533" s="78">
        <v>0</v>
      </c>
      <c r="Q533" s="78">
        <v>0</v>
      </c>
      <c r="R533" s="79">
        <v>0</v>
      </c>
      <c r="S533" s="79">
        <v>0</v>
      </c>
      <c r="T533" s="78" t="str">
        <f>VLOOKUP(Table5[[#This Row],[ODS Code]],Lookup!A:D,4,FALSE)</f>
        <v>West London</v>
      </c>
      <c r="U533" s="78" t="str">
        <f>VLOOKUP(Table5[[#This Row],[ODS Code]],Lookup!A:E,3,FALSE)</f>
        <v>Inclusive Health</v>
      </c>
      <c r="V533" s="78" t="str">
        <f>VLOOKUP(Table5[[#This Row],[ODS Code]],Lookup!A:F,2,FALSE)</f>
        <v>Half Penny Steps Health Centre</v>
      </c>
      <c r="W533" s="78" t="str">
        <f>VLOOKUP(Table5[[#This Row],[ODS Code]],Lookup!A:G,5,FALSE)</f>
        <v>Y02842</v>
      </c>
    </row>
    <row r="534" spans="1:23" x14ac:dyDescent="0.35">
      <c r="A534" s="80">
        <v>45413</v>
      </c>
      <c r="B534" t="s">
        <v>213</v>
      </c>
      <c r="C534" t="s">
        <v>1026</v>
      </c>
      <c r="D534" t="s">
        <v>1024</v>
      </c>
      <c r="E534" t="s">
        <v>854</v>
      </c>
      <c r="F534" s="78">
        <v>0</v>
      </c>
      <c r="G534" s="78">
        <v>0</v>
      </c>
      <c r="H534" s="78">
        <v>0</v>
      </c>
      <c r="I534" s="78">
        <v>0</v>
      </c>
      <c r="J534" s="78">
        <v>0</v>
      </c>
      <c r="K534" s="78">
        <v>0</v>
      </c>
      <c r="L534" s="78">
        <v>0</v>
      </c>
      <c r="M534" s="78">
        <v>0</v>
      </c>
      <c r="N534" s="78">
        <v>0</v>
      </c>
      <c r="O534" s="78">
        <v>0</v>
      </c>
      <c r="P534" s="78">
        <v>0</v>
      </c>
      <c r="Q534" s="78">
        <v>0</v>
      </c>
      <c r="R534" s="79">
        <v>0</v>
      </c>
      <c r="S534" s="79">
        <v>0</v>
      </c>
      <c r="T534" s="78" t="str">
        <f>VLOOKUP(Table5[[#This Row],[ODS Code]],Lookup!A:D,4,FALSE)</f>
        <v>West London</v>
      </c>
      <c r="U534" s="78" t="str">
        <f>VLOOKUP(Table5[[#This Row],[ODS Code]],Lookup!A:E,3,FALSE)</f>
        <v>Inclusive Health</v>
      </c>
      <c r="V534" s="78" t="str">
        <f>VLOOKUP(Table5[[#This Row],[ODS Code]],Lookup!A:F,2,FALSE)</f>
        <v>The Meanwhile Gardens Medical Centre</v>
      </c>
      <c r="W534" s="78" t="str">
        <f>VLOOKUP(Table5[[#This Row],[ODS Code]],Lookup!A:G,5,FALSE)</f>
        <v>E87026</v>
      </c>
    </row>
    <row r="535" spans="1:23" x14ac:dyDescent="0.35">
      <c r="A535" s="80">
        <v>45413</v>
      </c>
      <c r="B535" t="s">
        <v>253</v>
      </c>
      <c r="C535" t="s">
        <v>1027</v>
      </c>
      <c r="D535" t="s">
        <v>1024</v>
      </c>
      <c r="E535" t="s">
        <v>854</v>
      </c>
      <c r="F535" s="78">
        <v>0</v>
      </c>
      <c r="G535" s="78">
        <v>0</v>
      </c>
      <c r="H535" s="78">
        <v>0</v>
      </c>
      <c r="I535" s="78">
        <v>0</v>
      </c>
      <c r="J535" s="78">
        <v>0</v>
      </c>
      <c r="K535" s="78">
        <v>0</v>
      </c>
      <c r="L535" s="78">
        <v>0</v>
      </c>
      <c r="M535" s="78">
        <v>0</v>
      </c>
      <c r="N535" s="78">
        <v>0</v>
      </c>
      <c r="O535" s="78">
        <v>0</v>
      </c>
      <c r="P535" s="78">
        <v>0</v>
      </c>
      <c r="Q535" s="78">
        <v>0</v>
      </c>
      <c r="R535" s="79">
        <v>0</v>
      </c>
      <c r="S535" s="79">
        <v>0</v>
      </c>
      <c r="T535" s="78" t="str">
        <f>VLOOKUP(Table5[[#This Row],[ODS Code]],Lookup!A:D,4,FALSE)</f>
        <v>West London</v>
      </c>
      <c r="U535" s="78" t="str">
        <f>VLOOKUP(Table5[[#This Row],[ODS Code]],Lookup!A:E,3,FALSE)</f>
        <v>Inclusive Health</v>
      </c>
      <c r="V535" s="78" t="str">
        <f>VLOOKUP(Table5[[#This Row],[ODS Code]],Lookup!A:F,2,FALSE)</f>
        <v>QUEENS PARK HEALTH CENTRE</v>
      </c>
      <c r="W535" s="78" t="str">
        <f>VLOOKUP(Table5[[#This Row],[ODS Code]],Lookup!A:G,5,FALSE)</f>
        <v>E87755</v>
      </c>
    </row>
    <row r="536" spans="1:23" x14ac:dyDescent="0.35">
      <c r="A536" s="80">
        <v>45413</v>
      </c>
      <c r="B536" t="s">
        <v>270</v>
      </c>
      <c r="C536" t="s">
        <v>1028</v>
      </c>
      <c r="D536" t="s">
        <v>1024</v>
      </c>
      <c r="E536" t="s">
        <v>854</v>
      </c>
      <c r="F536" s="78">
        <v>23</v>
      </c>
      <c r="G536" s="78">
        <v>69</v>
      </c>
      <c r="H536" s="78">
        <v>0</v>
      </c>
      <c r="I536" s="78">
        <v>0</v>
      </c>
      <c r="J536" s="78">
        <v>23</v>
      </c>
      <c r="K536" s="78">
        <v>69</v>
      </c>
      <c r="L536" s="78">
        <v>0</v>
      </c>
      <c r="M536" s="78">
        <v>0</v>
      </c>
      <c r="N536" s="78">
        <v>0</v>
      </c>
      <c r="O536" s="78">
        <v>0</v>
      </c>
      <c r="P536" s="78">
        <v>0</v>
      </c>
      <c r="Q536" s="78">
        <v>0</v>
      </c>
      <c r="R536" s="79">
        <v>0</v>
      </c>
      <c r="S536" s="79">
        <v>0</v>
      </c>
      <c r="T536" s="78" t="str">
        <f>VLOOKUP(Table5[[#This Row],[ODS Code]],Lookup!A:D,4,FALSE)</f>
        <v>West London</v>
      </c>
      <c r="U536" s="78" t="str">
        <f>VLOOKUP(Table5[[#This Row],[ODS Code]],Lookup!A:E,3,FALSE)</f>
        <v>Inclusive Health</v>
      </c>
      <c r="V536" s="78" t="str">
        <f>VLOOKUP(Table5[[#This Row],[ODS Code]],Lookup!A:F,2,FALSE)</f>
        <v xml:space="preserve">Shirland Road Medical Centre </v>
      </c>
      <c r="W536" s="78" t="str">
        <f>VLOOKUP(Table5[[#This Row],[ODS Code]],Lookup!A:G,5,FALSE)</f>
        <v>E87021</v>
      </c>
    </row>
    <row r="537" spans="1:23" x14ac:dyDescent="0.35">
      <c r="A537" s="80">
        <v>45413</v>
      </c>
      <c r="B537" t="s">
        <v>282</v>
      </c>
      <c r="C537" t="s">
        <v>1029</v>
      </c>
      <c r="D537" t="s">
        <v>1024</v>
      </c>
      <c r="E537" t="s">
        <v>854</v>
      </c>
      <c r="F537" s="78">
        <v>0</v>
      </c>
      <c r="G537" s="78">
        <v>0</v>
      </c>
      <c r="H537" s="78">
        <v>0</v>
      </c>
      <c r="I537" s="78">
        <v>0</v>
      </c>
      <c r="J537" s="78">
        <v>0</v>
      </c>
      <c r="K537" s="78">
        <v>0</v>
      </c>
      <c r="L537" s="78">
        <v>0</v>
      </c>
      <c r="M537" s="78">
        <v>0</v>
      </c>
      <c r="N537" s="78">
        <v>0</v>
      </c>
      <c r="O537" s="78">
        <v>0</v>
      </c>
      <c r="P537" s="78">
        <v>0</v>
      </c>
      <c r="Q537" s="78">
        <v>0</v>
      </c>
      <c r="R537" s="79">
        <v>0</v>
      </c>
      <c r="S537" s="79">
        <v>0</v>
      </c>
      <c r="T537" s="78" t="str">
        <f>VLOOKUP(Table5[[#This Row],[ODS Code]],Lookup!A:D,4,FALSE)</f>
        <v>West London</v>
      </c>
      <c r="U537" s="78" t="str">
        <f>VLOOKUP(Table5[[#This Row],[ODS Code]],Lookup!A:E,3,FALSE)</f>
        <v>Inclusive Health</v>
      </c>
      <c r="V537" s="78" t="str">
        <f>VLOOKUP(Table5[[#This Row],[ODS Code]],Lookup!A:F,2,FALSE)</f>
        <v>THE HEALTH CENTRE</v>
      </c>
      <c r="W537" s="78" t="str">
        <f>VLOOKUP(Table5[[#This Row],[ODS Code]],Lookup!A:G,5,FALSE)</f>
        <v>E87751</v>
      </c>
    </row>
    <row r="538" spans="1:23" x14ac:dyDescent="0.35">
      <c r="A538" s="80">
        <v>45413</v>
      </c>
      <c r="B538" t="s">
        <v>48</v>
      </c>
      <c r="C538" t="s">
        <v>47</v>
      </c>
      <c r="D538" t="s">
        <v>1030</v>
      </c>
      <c r="E538" t="s">
        <v>854</v>
      </c>
      <c r="F538" s="78">
        <v>0</v>
      </c>
      <c r="G538" s="78">
        <v>0</v>
      </c>
      <c r="H538" s="78">
        <v>0</v>
      </c>
      <c r="I538" s="78">
        <v>0</v>
      </c>
      <c r="J538" s="78">
        <v>0</v>
      </c>
      <c r="K538" s="78">
        <v>0</v>
      </c>
      <c r="L538" s="78">
        <v>0</v>
      </c>
      <c r="M538" s="78">
        <v>0</v>
      </c>
      <c r="N538" s="78">
        <v>0</v>
      </c>
      <c r="O538" s="78">
        <v>0</v>
      </c>
      <c r="P538" s="78">
        <v>0</v>
      </c>
      <c r="Q538" s="78">
        <v>0</v>
      </c>
      <c r="R538" s="79">
        <v>0</v>
      </c>
      <c r="S538" s="79">
        <v>0</v>
      </c>
      <c r="T538" s="78" t="str">
        <f>VLOOKUP(Table5[[#This Row],[ODS Code]],Lookup!A:D,4,FALSE)</f>
        <v>West London</v>
      </c>
      <c r="U538" s="78" t="str">
        <f>VLOOKUP(Table5[[#This Row],[ODS Code]],Lookup!A:E,3,FALSE)</f>
        <v>Kensington and Chelsea South</v>
      </c>
      <c r="V538" s="78" t="str">
        <f>VLOOKUP(Table5[[#This Row],[ODS Code]],Lookup!A:F,2,FALSE)</f>
        <v>Brompton Medical Centre</v>
      </c>
      <c r="W538" s="78" t="str">
        <f>VLOOKUP(Table5[[#This Row],[ODS Code]],Lookup!A:G,5,FALSE)</f>
        <v>E87746</v>
      </c>
    </row>
    <row r="539" spans="1:23" x14ac:dyDescent="0.35">
      <c r="A539" s="80">
        <v>45413</v>
      </c>
      <c r="B539" t="s">
        <v>157</v>
      </c>
      <c r="C539" t="s">
        <v>1031</v>
      </c>
      <c r="D539" t="s">
        <v>1030</v>
      </c>
      <c r="E539" t="s">
        <v>854</v>
      </c>
      <c r="F539" s="78">
        <v>1840</v>
      </c>
      <c r="G539" s="78">
        <v>3864</v>
      </c>
      <c r="H539" s="78">
        <v>119</v>
      </c>
      <c r="I539" s="78">
        <v>238</v>
      </c>
      <c r="J539" s="78">
        <v>1090</v>
      </c>
      <c r="K539" s="78">
        <v>2364</v>
      </c>
      <c r="L539" s="78">
        <v>379</v>
      </c>
      <c r="M539" s="78">
        <v>758</v>
      </c>
      <c r="N539" s="78">
        <v>106</v>
      </c>
      <c r="O539" s="78">
        <v>212</v>
      </c>
      <c r="P539" s="78">
        <v>146</v>
      </c>
      <c r="Q539" s="78">
        <v>292</v>
      </c>
      <c r="R539" s="79">
        <v>7.9347826086956522E-2</v>
      </c>
      <c r="S539" s="79">
        <v>7.5569358178053825E-2</v>
      </c>
      <c r="T539" s="78" t="str">
        <f>VLOOKUP(Table5[[#This Row],[ODS Code]],Lookup!A:D,4,FALSE)</f>
        <v>West London</v>
      </c>
      <c r="U539" s="78" t="str">
        <f>VLOOKUP(Table5[[#This Row],[ODS Code]],Lookup!A:E,3,FALSE)</f>
        <v>Kensington and Chelsea South</v>
      </c>
      <c r="V539" s="78" t="str">
        <f>VLOOKUP(Table5[[#This Row],[ODS Code]],Lookup!A:F,2,FALSE)</f>
        <v>Earls Court Health and Wellbeing Centre</v>
      </c>
      <c r="W539" s="78" t="str">
        <f>VLOOKUP(Table5[[#This Row],[ODS Code]],Lookup!A:G,5,FALSE)</f>
        <v>Y03441</v>
      </c>
    </row>
    <row r="540" spans="1:23" x14ac:dyDescent="0.35">
      <c r="A540" s="80">
        <v>45413</v>
      </c>
      <c r="B540" t="s">
        <v>190</v>
      </c>
      <c r="C540" t="s">
        <v>1032</v>
      </c>
      <c r="D540" t="s">
        <v>1030</v>
      </c>
      <c r="E540" t="s">
        <v>854</v>
      </c>
      <c r="F540" s="78">
        <v>6990</v>
      </c>
      <c r="G540" s="78">
        <v>15832</v>
      </c>
      <c r="H540" s="78">
        <v>442</v>
      </c>
      <c r="I540" s="78">
        <v>999</v>
      </c>
      <c r="J540" s="78">
        <v>3573</v>
      </c>
      <c r="K540" s="78">
        <v>8118</v>
      </c>
      <c r="L540" s="78">
        <v>1978</v>
      </c>
      <c r="M540" s="78">
        <v>4466</v>
      </c>
      <c r="N540" s="78">
        <v>636</v>
      </c>
      <c r="O540" s="78">
        <v>1440</v>
      </c>
      <c r="P540" s="78">
        <v>361</v>
      </c>
      <c r="Q540" s="78">
        <v>809</v>
      </c>
      <c r="R540" s="79">
        <v>5.1645207439198856E-2</v>
      </c>
      <c r="S540" s="79">
        <v>5.1099039919151087E-2</v>
      </c>
      <c r="T540" s="78" t="str">
        <f>VLOOKUP(Table5[[#This Row],[ODS Code]],Lookup!A:D,4,FALSE)</f>
        <v>West London</v>
      </c>
      <c r="U540" s="78" t="str">
        <f>VLOOKUP(Table5[[#This Row],[ODS Code]],Lookup!A:E,3,FALSE)</f>
        <v>Kensington and Chelsea South</v>
      </c>
      <c r="V540" s="78" t="str">
        <f>VLOOKUP(Table5[[#This Row],[ODS Code]],Lookup!A:F,2,FALSE)</f>
        <v>King's Road Medical Centre (AT Medics)</v>
      </c>
      <c r="W540" s="78" t="str">
        <f>VLOOKUP(Table5[[#This Row],[ODS Code]],Lookup!A:G,5,FALSE)</f>
        <v>E87063</v>
      </c>
    </row>
    <row r="541" spans="1:23" x14ac:dyDescent="0.35">
      <c r="A541" s="80">
        <v>45413</v>
      </c>
      <c r="B541" t="s">
        <v>259</v>
      </c>
      <c r="C541" t="s">
        <v>1033</v>
      </c>
      <c r="D541" t="s">
        <v>1030</v>
      </c>
      <c r="E541" t="s">
        <v>854</v>
      </c>
      <c r="F541" s="78">
        <v>0</v>
      </c>
      <c r="G541" s="78">
        <v>0</v>
      </c>
      <c r="H541" s="78">
        <v>0</v>
      </c>
      <c r="I541" s="78">
        <v>0</v>
      </c>
      <c r="J541" s="78">
        <v>0</v>
      </c>
      <c r="K541" s="78">
        <v>0</v>
      </c>
      <c r="L541" s="78">
        <v>0</v>
      </c>
      <c r="M541" s="78">
        <v>0</v>
      </c>
      <c r="N541" s="78">
        <v>0</v>
      </c>
      <c r="O541" s="78">
        <v>0</v>
      </c>
      <c r="P541" s="78">
        <v>0</v>
      </c>
      <c r="Q541" s="78">
        <v>0</v>
      </c>
      <c r="R541" s="79">
        <v>0</v>
      </c>
      <c r="S541" s="79">
        <v>0</v>
      </c>
      <c r="T541" s="78" t="str">
        <f>VLOOKUP(Table5[[#This Row],[ODS Code]],Lookup!A:D,4,FALSE)</f>
        <v>West London</v>
      </c>
      <c r="U541" s="78" t="str">
        <f>VLOOKUP(Table5[[#This Row],[ODS Code]],Lookup!A:E,3,FALSE)</f>
        <v>Kensington and Chelsea South</v>
      </c>
      <c r="V541" s="78" t="str">
        <f>VLOOKUP(Table5[[#This Row],[ODS Code]],Lookup!A:F,2,FALSE)</f>
        <v>Chelsea Medical Services (Dr Joshi)</v>
      </c>
      <c r="W541" s="78" t="str">
        <f>VLOOKUP(Table5[[#This Row],[ODS Code]],Lookup!A:G,5,FALSE)</f>
        <v>E87048</v>
      </c>
    </row>
    <row r="542" spans="1:23" x14ac:dyDescent="0.35">
      <c r="A542" s="80">
        <v>45413</v>
      </c>
      <c r="B542" t="s">
        <v>372</v>
      </c>
      <c r="C542" t="s">
        <v>966</v>
      </c>
      <c r="D542" t="s">
        <v>1030</v>
      </c>
      <c r="E542" t="s">
        <v>854</v>
      </c>
      <c r="F542" s="78">
        <v>0</v>
      </c>
      <c r="G542" s="78">
        <v>0</v>
      </c>
      <c r="H542" s="78">
        <v>0</v>
      </c>
      <c r="I542" s="78">
        <v>0</v>
      </c>
      <c r="J542" s="78">
        <v>0</v>
      </c>
      <c r="K542" s="78">
        <v>0</v>
      </c>
      <c r="L542" s="78">
        <v>0</v>
      </c>
      <c r="M542" s="78">
        <v>0</v>
      </c>
      <c r="N542" s="78">
        <v>0</v>
      </c>
      <c r="O542" s="78">
        <v>0</v>
      </c>
      <c r="P542" s="78">
        <v>0</v>
      </c>
      <c r="Q542" s="78">
        <v>0</v>
      </c>
      <c r="R542" s="79">
        <v>0</v>
      </c>
      <c r="S542" s="79">
        <v>0</v>
      </c>
      <c r="T542" s="78" t="str">
        <f>VLOOKUP(Table5[[#This Row],[ODS Code]],Lookup!A:D,4,FALSE)</f>
        <v>West London</v>
      </c>
      <c r="U542" s="78" t="str">
        <f>VLOOKUP(Table5[[#This Row],[ODS Code]],Lookup!A:E,3,FALSE)</f>
        <v>Kensington and Chelsea South</v>
      </c>
      <c r="V542" s="78" t="str">
        <f>VLOOKUP(Table5[[#This Row],[ODS Code]],Lookup!A:F,2,FALSE)</f>
        <v>Kynance Practice</v>
      </c>
      <c r="W542" s="78" t="str">
        <f>VLOOKUP(Table5[[#This Row],[ODS Code]],Lookup!A:G,5,FALSE)</f>
        <v>E87702</v>
      </c>
    </row>
    <row r="543" spans="1:23" x14ac:dyDescent="0.35">
      <c r="A543" s="80">
        <v>45413</v>
      </c>
      <c r="B543" t="s">
        <v>67</v>
      </c>
      <c r="C543" t="s">
        <v>1034</v>
      </c>
      <c r="D543" t="s">
        <v>1035</v>
      </c>
      <c r="E543" t="s">
        <v>854</v>
      </c>
      <c r="F543" s="78">
        <v>1528</v>
      </c>
      <c r="G543" s="78">
        <v>2923</v>
      </c>
      <c r="H543" s="78">
        <v>64</v>
      </c>
      <c r="I543" s="78">
        <v>121</v>
      </c>
      <c r="J543" s="78">
        <v>1092</v>
      </c>
      <c r="K543" s="78">
        <v>2107</v>
      </c>
      <c r="L543" s="78">
        <v>261</v>
      </c>
      <c r="M543" s="78">
        <v>487</v>
      </c>
      <c r="N543" s="78">
        <v>55</v>
      </c>
      <c r="O543" s="78">
        <v>100</v>
      </c>
      <c r="P543" s="78">
        <v>56</v>
      </c>
      <c r="Q543" s="78">
        <v>108</v>
      </c>
      <c r="R543" s="79">
        <v>3.6649214659685861E-2</v>
      </c>
      <c r="S543" s="79">
        <v>3.6948340745809098E-2</v>
      </c>
      <c r="T543" s="78" t="str">
        <f>VLOOKUP(Table5[[#This Row],[ODS Code]],Lookup!A:D,4,FALSE)</f>
        <v>Brent</v>
      </c>
      <c r="U543" s="78" t="str">
        <f>VLOOKUP(Table5[[#This Row],[ODS Code]],Lookup!A:E,3,FALSE)</f>
        <v>Kilburn Partnership</v>
      </c>
      <c r="V543" s="78" t="str">
        <f>VLOOKUP(Table5[[#This Row],[ODS Code]],Lookup!A:F,2,FALSE)</f>
        <v>CHICHELE ROAD SURGERY</v>
      </c>
      <c r="W543" s="78" t="str">
        <f>VLOOKUP(Table5[[#This Row],[ODS Code]],Lookup!A:G,5,FALSE)</f>
        <v>E84674</v>
      </c>
    </row>
    <row r="544" spans="1:23" x14ac:dyDescent="0.35">
      <c r="A544" s="80">
        <v>45413</v>
      </c>
      <c r="B544" t="s">
        <v>183</v>
      </c>
      <c r="C544" t="s">
        <v>1036</v>
      </c>
      <c r="D544" t="s">
        <v>1035</v>
      </c>
      <c r="E544" t="s">
        <v>854</v>
      </c>
      <c r="F544" s="78">
        <v>0</v>
      </c>
      <c r="G544" s="78">
        <v>0</v>
      </c>
      <c r="H544" s="78">
        <v>0</v>
      </c>
      <c r="I544" s="78">
        <v>0</v>
      </c>
      <c r="J544" s="78">
        <v>0</v>
      </c>
      <c r="K544" s="78">
        <v>0</v>
      </c>
      <c r="L544" s="78">
        <v>0</v>
      </c>
      <c r="M544" s="78">
        <v>0</v>
      </c>
      <c r="N544" s="78">
        <v>0</v>
      </c>
      <c r="O544" s="78">
        <v>0</v>
      </c>
      <c r="P544" s="78">
        <v>0</v>
      </c>
      <c r="Q544" s="78">
        <v>0</v>
      </c>
      <c r="R544" s="79">
        <v>0</v>
      </c>
      <c r="S544" s="79">
        <v>0</v>
      </c>
      <c r="T544" s="78" t="str">
        <f>VLOOKUP(Table5[[#This Row],[ODS Code]],Lookup!A:D,4,FALSE)</f>
        <v>Brent</v>
      </c>
      <c r="U544" s="78" t="str">
        <f>VLOOKUP(Table5[[#This Row],[ODS Code]],Lookup!A:E,3,FALSE)</f>
        <v>Kilburn Partnership</v>
      </c>
      <c r="V544" s="78" t="str">
        <f>VLOOKUP(Table5[[#This Row],[ODS Code]],Lookup!A:F,2,FALSE)</f>
        <v>KILBURN PARK MEDICAL CENTRE</v>
      </c>
      <c r="W544" s="78" t="str">
        <f>VLOOKUP(Table5[[#This Row],[ODS Code]],Lookup!A:G,5,FALSE)</f>
        <v>E84042</v>
      </c>
    </row>
    <row r="545" spans="1:23" x14ac:dyDescent="0.35">
      <c r="A545" s="80">
        <v>45413</v>
      </c>
      <c r="B545" t="s">
        <v>208</v>
      </c>
      <c r="C545" t="s">
        <v>1037</v>
      </c>
      <c r="D545" t="s">
        <v>1035</v>
      </c>
      <c r="E545" t="s">
        <v>854</v>
      </c>
      <c r="F545" s="78">
        <v>0</v>
      </c>
      <c r="G545" s="78">
        <v>0</v>
      </c>
      <c r="H545" s="78">
        <v>0</v>
      </c>
      <c r="I545" s="78">
        <v>0</v>
      </c>
      <c r="J545" s="78">
        <v>0</v>
      </c>
      <c r="K545" s="78">
        <v>0</v>
      </c>
      <c r="L545" s="78">
        <v>0</v>
      </c>
      <c r="M545" s="78">
        <v>0</v>
      </c>
      <c r="N545" s="78">
        <v>0</v>
      </c>
      <c r="O545" s="78">
        <v>0</v>
      </c>
      <c r="P545" s="78">
        <v>0</v>
      </c>
      <c r="Q545" s="78">
        <v>0</v>
      </c>
      <c r="R545" s="79">
        <v>0</v>
      </c>
      <c r="S545" s="79">
        <v>0</v>
      </c>
      <c r="T545" s="78" t="str">
        <f>VLOOKUP(Table5[[#This Row],[ODS Code]],Lookup!A:D,4,FALSE)</f>
        <v>Brent</v>
      </c>
      <c r="U545" s="78" t="str">
        <f>VLOOKUP(Table5[[#This Row],[ODS Code]],Lookup!A:E,3,FALSE)</f>
        <v>Kilburn Partnership</v>
      </c>
      <c r="V545" s="78" t="str">
        <f>VLOOKUP(Table5[[#This Row],[ODS Code]],Lookup!A:F,2,FALSE)</f>
        <v>THE WINDMILL MEDICAL PRACTICE</v>
      </c>
      <c r="W545" s="78" t="str">
        <f>VLOOKUP(Table5[[#This Row],[ODS Code]],Lookup!A:G,5,FALSE)</f>
        <v>E84012</v>
      </c>
    </row>
    <row r="546" spans="1:23" x14ac:dyDescent="0.35">
      <c r="A546" s="80">
        <v>45413</v>
      </c>
      <c r="B546" t="s">
        <v>295</v>
      </c>
      <c r="C546" t="s">
        <v>1038</v>
      </c>
      <c r="D546" t="s">
        <v>1035</v>
      </c>
      <c r="E546" t="s">
        <v>854</v>
      </c>
      <c r="F546" s="78">
        <v>0</v>
      </c>
      <c r="G546" s="78">
        <v>0</v>
      </c>
      <c r="H546" s="78">
        <v>0</v>
      </c>
      <c r="I546" s="78">
        <v>0</v>
      </c>
      <c r="J546" s="78">
        <v>0</v>
      </c>
      <c r="K546" s="78">
        <v>0</v>
      </c>
      <c r="L546" s="78">
        <v>0</v>
      </c>
      <c r="M546" s="78">
        <v>0</v>
      </c>
      <c r="N546" s="78">
        <v>0</v>
      </c>
      <c r="O546" s="78">
        <v>0</v>
      </c>
      <c r="P546" s="78">
        <v>0</v>
      </c>
      <c r="Q546" s="78">
        <v>0</v>
      </c>
      <c r="R546" s="79">
        <v>0</v>
      </c>
      <c r="S546" s="79">
        <v>0</v>
      </c>
      <c r="T546" s="78" t="str">
        <f>VLOOKUP(Table5[[#This Row],[ODS Code]],Lookup!A:D,4,FALSE)</f>
        <v>Brent</v>
      </c>
      <c r="U546" s="78" t="str">
        <f>VLOOKUP(Table5[[#This Row],[ODS Code]],Lookup!A:E,3,FALSE)</f>
        <v>Kilburn Partnership</v>
      </c>
      <c r="V546" s="78" t="str">
        <f>VLOOKUP(Table5[[#This Row],[ODS Code]],Lookup!A:F,2,FALSE)</f>
        <v>STAVERTON SURGERY</v>
      </c>
      <c r="W546" s="78" t="str">
        <f>VLOOKUP(Table5[[#This Row],[ODS Code]],Lookup!A:G,5,FALSE)</f>
        <v>E84080</v>
      </c>
    </row>
    <row r="547" spans="1:23" x14ac:dyDescent="0.35">
      <c r="A547" s="80">
        <v>45413</v>
      </c>
      <c r="B547" t="s">
        <v>9</v>
      </c>
      <c r="C547" t="s">
        <v>1039</v>
      </c>
      <c r="D547" t="s">
        <v>1040</v>
      </c>
      <c r="E547" t="s">
        <v>854</v>
      </c>
      <c r="F547" s="78">
        <v>224</v>
      </c>
      <c r="G547" s="78">
        <v>448</v>
      </c>
      <c r="H547" s="78">
        <v>12</v>
      </c>
      <c r="I547" s="78">
        <v>24</v>
      </c>
      <c r="J547" s="78">
        <v>117</v>
      </c>
      <c r="K547" s="78">
        <v>234</v>
      </c>
      <c r="L547" s="78">
        <v>64</v>
      </c>
      <c r="M547" s="78">
        <v>128</v>
      </c>
      <c r="N547" s="78">
        <v>17</v>
      </c>
      <c r="O547" s="78">
        <v>34</v>
      </c>
      <c r="P547" s="78">
        <v>14</v>
      </c>
      <c r="Q547" s="78">
        <v>28</v>
      </c>
      <c r="R547" s="79">
        <v>6.25E-2</v>
      </c>
      <c r="S547" s="79">
        <v>6.25E-2</v>
      </c>
      <c r="T547" s="78" t="str">
        <f>VLOOKUP(Table5[[#This Row],[ODS Code]],Lookup!A:D,4,FALSE)</f>
        <v>Hillingdon</v>
      </c>
      <c r="U547" s="78" t="str">
        <f>VLOOKUP(Table5[[#This Row],[ODS Code]],Lookup!A:E,3,FALSE)</f>
        <v>Long Lane First Care Group PCN</v>
      </c>
      <c r="V547" s="78" t="str">
        <f>VLOOKUP(Table5[[#This Row],[ODS Code]],Lookup!A:F,2,FALSE)</f>
        <v>ACORN MEDICAL CENTRE</v>
      </c>
      <c r="W547" s="78" t="str">
        <f>VLOOKUP(Table5[[#This Row],[ODS Code]],Lookup!A:G,5,FALSE)</f>
        <v>E86632</v>
      </c>
    </row>
    <row r="548" spans="1:23" x14ac:dyDescent="0.35">
      <c r="A548" s="80">
        <v>45413</v>
      </c>
      <c r="B548" t="s">
        <v>158</v>
      </c>
      <c r="C548" t="s">
        <v>1041</v>
      </c>
      <c r="D548" t="s">
        <v>1040</v>
      </c>
      <c r="E548" t="s">
        <v>854</v>
      </c>
      <c r="F548" s="78">
        <v>0</v>
      </c>
      <c r="G548" s="78">
        <v>0</v>
      </c>
      <c r="H548" s="78">
        <v>0</v>
      </c>
      <c r="I548" s="78">
        <v>0</v>
      </c>
      <c r="J548" s="78">
        <v>0</v>
      </c>
      <c r="K548" s="78">
        <v>0</v>
      </c>
      <c r="L548" s="78">
        <v>0</v>
      </c>
      <c r="M548" s="78">
        <v>0</v>
      </c>
      <c r="N548" s="78">
        <v>0</v>
      </c>
      <c r="O548" s="78">
        <v>0</v>
      </c>
      <c r="P548" s="78">
        <v>0</v>
      </c>
      <c r="Q548" s="78">
        <v>0</v>
      </c>
      <c r="R548" s="79">
        <v>0</v>
      </c>
      <c r="S548" s="79">
        <v>0</v>
      </c>
      <c r="T548" s="78" t="str">
        <f>VLOOKUP(Table5[[#This Row],[ODS Code]],Lookup!A:D,4,FALSE)</f>
        <v>Hillingdon</v>
      </c>
      <c r="U548" s="78" t="str">
        <f>VLOOKUP(Table5[[#This Row],[ODS Code]],Lookup!A:E,3,FALSE)</f>
        <v>Long Lane First Care Group PCN</v>
      </c>
      <c r="V548" s="78" t="str">
        <f>VLOOKUP(Table5[[#This Row],[ODS Code]],Lookup!A:F,2,FALSE)</f>
        <v>HEATHROW MEDICAL CENTRE</v>
      </c>
      <c r="W548" s="78" t="str">
        <f>VLOOKUP(Table5[[#This Row],[ODS Code]],Lookup!A:G,5,FALSE)</f>
        <v>E86637</v>
      </c>
    </row>
    <row r="549" spans="1:23" x14ac:dyDescent="0.35">
      <c r="A549" s="80">
        <v>45413</v>
      </c>
      <c r="B549" t="s">
        <v>238</v>
      </c>
      <c r="C549" t="s">
        <v>1042</v>
      </c>
      <c r="D549" t="s">
        <v>1040</v>
      </c>
      <c r="E549" t="s">
        <v>854</v>
      </c>
      <c r="F549" s="78">
        <v>436</v>
      </c>
      <c r="G549" s="78">
        <v>870</v>
      </c>
      <c r="H549" s="78">
        <v>35</v>
      </c>
      <c r="I549" s="78">
        <v>70</v>
      </c>
      <c r="J549" s="78">
        <v>200</v>
      </c>
      <c r="K549" s="78">
        <v>398</v>
      </c>
      <c r="L549" s="78">
        <v>107</v>
      </c>
      <c r="M549" s="78">
        <v>214</v>
      </c>
      <c r="N549" s="78">
        <v>50</v>
      </c>
      <c r="O549" s="78">
        <v>100</v>
      </c>
      <c r="P549" s="78">
        <v>44</v>
      </c>
      <c r="Q549" s="78">
        <v>88</v>
      </c>
      <c r="R549" s="79">
        <v>0.10091743119266056</v>
      </c>
      <c r="S549" s="79">
        <v>0.10114942528735632</v>
      </c>
      <c r="T549" s="78" t="str">
        <f>VLOOKUP(Table5[[#This Row],[ODS Code]],Lookup!A:D,4,FALSE)</f>
        <v>Hillingdon</v>
      </c>
      <c r="U549" s="78" t="str">
        <f>VLOOKUP(Table5[[#This Row],[ODS Code]],Lookup!A:E,3,FALSE)</f>
        <v>Long Lane First Care Group PCN</v>
      </c>
      <c r="V549" s="78" t="str">
        <f>VLOOKUP(Table5[[#This Row],[ODS Code]],Lookup!A:F,2,FALSE)</f>
        <v>THE PARK VIEW SURGERY</v>
      </c>
      <c r="W549" s="78" t="str">
        <f>VLOOKUP(Table5[[#This Row],[ODS Code]],Lookup!A:G,5,FALSE)</f>
        <v>E86026</v>
      </c>
    </row>
    <row r="550" spans="1:23" x14ac:dyDescent="0.35">
      <c r="A550" s="80">
        <v>45413</v>
      </c>
      <c r="B550" t="s">
        <v>268</v>
      </c>
      <c r="C550" t="s">
        <v>1043</v>
      </c>
      <c r="D550" t="s">
        <v>1040</v>
      </c>
      <c r="E550" t="s">
        <v>854</v>
      </c>
      <c r="F550" s="78">
        <v>5326</v>
      </c>
      <c r="G550" s="78">
        <v>16061</v>
      </c>
      <c r="H550" s="78">
        <v>398</v>
      </c>
      <c r="I550" s="78">
        <v>1199</v>
      </c>
      <c r="J550" s="78">
        <v>2960</v>
      </c>
      <c r="K550" s="78">
        <v>8903</v>
      </c>
      <c r="L550" s="78">
        <v>952</v>
      </c>
      <c r="M550" s="78">
        <v>2874</v>
      </c>
      <c r="N550" s="78">
        <v>680</v>
      </c>
      <c r="O550" s="78">
        <v>2066</v>
      </c>
      <c r="P550" s="78">
        <v>336</v>
      </c>
      <c r="Q550" s="78">
        <v>1019</v>
      </c>
      <c r="R550" s="79">
        <v>6.3086744273375892E-2</v>
      </c>
      <c r="S550" s="79">
        <v>6.3445613598157022E-2</v>
      </c>
      <c r="T550" s="78" t="str">
        <f>VLOOKUP(Table5[[#This Row],[ODS Code]],Lookup!A:D,4,FALSE)</f>
        <v>Hillingdon</v>
      </c>
      <c r="U550" s="78" t="str">
        <f>VLOOKUP(Table5[[#This Row],[ODS Code]],Lookup!A:E,3,FALSE)</f>
        <v>Long Lane First Care Group PCN</v>
      </c>
      <c r="V550" s="78" t="str">
        <f>VLOOKUP(Table5[[#This Row],[ODS Code]],Lookup!A:F,2,FALSE)</f>
        <v>SHAKESPEARE MEDICAL CENTRE</v>
      </c>
      <c r="W550" s="78" t="str">
        <f>VLOOKUP(Table5[[#This Row],[ODS Code]],Lookup!A:G,5,FALSE)</f>
        <v>E86612</v>
      </c>
    </row>
    <row r="551" spans="1:23" x14ac:dyDescent="0.35">
      <c r="A551" s="80">
        <v>45413</v>
      </c>
      <c r="B551" t="s">
        <v>355</v>
      </c>
      <c r="C551" t="s">
        <v>1044</v>
      </c>
      <c r="D551" t="s">
        <v>1040</v>
      </c>
      <c r="E551" t="s">
        <v>854</v>
      </c>
      <c r="F551" s="78">
        <v>12543</v>
      </c>
      <c r="G551" s="78">
        <v>37002</v>
      </c>
      <c r="H551" s="78">
        <v>895</v>
      </c>
      <c r="I551" s="78">
        <v>2701</v>
      </c>
      <c r="J551" s="78">
        <v>5603</v>
      </c>
      <c r="K551" s="78">
        <v>16789</v>
      </c>
      <c r="L551" s="78">
        <v>3497</v>
      </c>
      <c r="M551" s="78">
        <v>10015</v>
      </c>
      <c r="N551" s="78">
        <v>1601</v>
      </c>
      <c r="O551" s="78">
        <v>4574</v>
      </c>
      <c r="P551" s="78">
        <v>947</v>
      </c>
      <c r="Q551" s="78">
        <v>2923</v>
      </c>
      <c r="R551" s="79">
        <v>7.550027904010205E-2</v>
      </c>
      <c r="S551" s="79">
        <v>7.8995729960542674E-2</v>
      </c>
      <c r="T551" s="78" t="str">
        <f>VLOOKUP(Table5[[#This Row],[ODS Code]],Lookup!A:D,4,FALSE)</f>
        <v>Hillingdon</v>
      </c>
      <c r="U551" s="78" t="str">
        <f>VLOOKUP(Table5[[#This Row],[ODS Code]],Lookup!A:E,3,FALSE)</f>
        <v>Long Lane First Care Group PCN</v>
      </c>
      <c r="V551" s="78" t="str">
        <f>VLOOKUP(Table5[[#This Row],[ODS Code]],Lookup!A:F,2,FALSE)</f>
        <v>THE PINE MEDICAL CENTRE</v>
      </c>
      <c r="W551" s="78" t="str">
        <f>VLOOKUP(Table5[[#This Row],[ODS Code]],Lookup!A:G,5,FALSE)</f>
        <v>E86016</v>
      </c>
    </row>
    <row r="552" spans="1:23" x14ac:dyDescent="0.35">
      <c r="A552" s="80">
        <v>45413</v>
      </c>
      <c r="B552" t="s">
        <v>407</v>
      </c>
      <c r="C552" t="s">
        <v>1045</v>
      </c>
      <c r="D552" t="s">
        <v>1040</v>
      </c>
      <c r="E552" t="s">
        <v>854</v>
      </c>
      <c r="F552" s="78">
        <v>493</v>
      </c>
      <c r="G552" s="78">
        <v>1201</v>
      </c>
      <c r="H552" s="78">
        <v>46</v>
      </c>
      <c r="I552" s="78">
        <v>104</v>
      </c>
      <c r="J552" s="78">
        <v>233</v>
      </c>
      <c r="K552" s="78">
        <v>599</v>
      </c>
      <c r="L552" s="78">
        <v>103</v>
      </c>
      <c r="M552" s="78">
        <v>248</v>
      </c>
      <c r="N552" s="78">
        <v>53</v>
      </c>
      <c r="O552" s="78">
        <v>119</v>
      </c>
      <c r="P552" s="78">
        <v>58</v>
      </c>
      <c r="Q552" s="78">
        <v>131</v>
      </c>
      <c r="R552" s="79">
        <v>0.11764705882352941</v>
      </c>
      <c r="S552" s="79">
        <v>0.10907577019150708</v>
      </c>
      <c r="T552" s="78" t="str">
        <f>VLOOKUP(Table5[[#This Row],[ODS Code]],Lookup!A:D,4,FALSE)</f>
        <v>Hillingdon</v>
      </c>
      <c r="U552" s="78" t="str">
        <f>VLOOKUP(Table5[[#This Row],[ODS Code]],Lookup!A:E,3,FALSE)</f>
        <v>Long Lane First Care Group PCN</v>
      </c>
      <c r="V552" s="78" t="str">
        <f>VLOOKUP(Table5[[#This Row],[ODS Code]],Lookup!A:F,2,FALSE)</f>
        <v>THE WILLOW TREE SURGERY</v>
      </c>
      <c r="W552" s="78" t="str">
        <f>VLOOKUP(Table5[[#This Row],[ODS Code]],Lookup!A:G,5,FALSE)</f>
        <v>E86610</v>
      </c>
    </row>
    <row r="553" spans="1:23" x14ac:dyDescent="0.35">
      <c r="A553" s="80">
        <v>45413</v>
      </c>
      <c r="B553" t="s">
        <v>410</v>
      </c>
      <c r="C553" t="s">
        <v>1046</v>
      </c>
      <c r="D553" t="s">
        <v>1040</v>
      </c>
      <c r="E553" t="s">
        <v>854</v>
      </c>
      <c r="F553" s="78">
        <v>1917</v>
      </c>
      <c r="G553" s="78">
        <v>3856</v>
      </c>
      <c r="H553" s="78">
        <v>121</v>
      </c>
      <c r="I553" s="78">
        <v>244</v>
      </c>
      <c r="J553" s="78">
        <v>1103</v>
      </c>
      <c r="K553" s="78">
        <v>2222</v>
      </c>
      <c r="L553" s="78">
        <v>385</v>
      </c>
      <c r="M553" s="78">
        <v>773</v>
      </c>
      <c r="N553" s="78">
        <v>183</v>
      </c>
      <c r="O553" s="78">
        <v>366</v>
      </c>
      <c r="P553" s="78">
        <v>125</v>
      </c>
      <c r="Q553" s="78">
        <v>251</v>
      </c>
      <c r="R553" s="79">
        <v>6.5206051121544081E-2</v>
      </c>
      <c r="S553" s="79">
        <v>6.5093360995850627E-2</v>
      </c>
      <c r="T553" s="78" t="str">
        <f>VLOOKUP(Table5[[#This Row],[ODS Code]],Lookup!A:D,4,FALSE)</f>
        <v>Hillingdon</v>
      </c>
      <c r="U553" s="78" t="str">
        <f>VLOOKUP(Table5[[#This Row],[ODS Code]],Lookup!A:E,3,FALSE)</f>
        <v>Long Lane First Care Group PCN</v>
      </c>
      <c r="V553" s="78" t="str">
        <f>VLOOKUP(Table5[[#This Row],[ODS Code]],Lookup!A:F,2,FALSE)</f>
        <v>DR K ANANTHA-REDDY'S PRACTICE</v>
      </c>
      <c r="W553" s="78" t="str">
        <f>VLOOKUP(Table5[[#This Row],[ODS Code]],Lookup!A:G,5,FALSE)</f>
        <v>E86020</v>
      </c>
    </row>
    <row r="554" spans="1:23" x14ac:dyDescent="0.35">
      <c r="A554" s="80">
        <v>45413</v>
      </c>
      <c r="B554" t="s">
        <v>79</v>
      </c>
      <c r="C554" t="s">
        <v>1047</v>
      </c>
      <c r="D554" t="s">
        <v>1048</v>
      </c>
      <c r="E554" t="s">
        <v>854</v>
      </c>
      <c r="F554" s="78">
        <v>0</v>
      </c>
      <c r="G554" s="78">
        <v>0</v>
      </c>
      <c r="H554" s="78">
        <v>0</v>
      </c>
      <c r="I554" s="78">
        <v>0</v>
      </c>
      <c r="J554" s="78">
        <v>0</v>
      </c>
      <c r="K554" s="78">
        <v>0</v>
      </c>
      <c r="L554" s="78">
        <v>0</v>
      </c>
      <c r="M554" s="78">
        <v>0</v>
      </c>
      <c r="N554" s="78">
        <v>0</v>
      </c>
      <c r="O554" s="78">
        <v>0</v>
      </c>
      <c r="P554" s="78">
        <v>0</v>
      </c>
      <c r="Q554" s="78">
        <v>0</v>
      </c>
      <c r="R554" s="79">
        <v>0</v>
      </c>
      <c r="S554" s="79">
        <v>0</v>
      </c>
      <c r="T554" s="78" t="str">
        <f>VLOOKUP(Table5[[#This Row],[ODS Code]],Lookup!A:D,4,FALSE)</f>
        <v>West London</v>
      </c>
      <c r="U554" s="78" t="str">
        <f>VLOOKUP(Table5[[#This Row],[ODS Code]],Lookup!A:E,3,FALSE)</f>
        <v>NeoHealth</v>
      </c>
      <c r="V554" s="78" t="str">
        <f>VLOOKUP(Table5[[#This Row],[ODS Code]],Lookup!A:F,2,FALSE)</f>
        <v>Colville Health Centre (Blake&amp;Mok)</v>
      </c>
      <c r="W554" s="78" t="str">
        <f>VLOOKUP(Table5[[#This Row],[ODS Code]],Lookup!A:G,5,FALSE)</f>
        <v>E87067</v>
      </c>
    </row>
    <row r="555" spans="1:23" x14ac:dyDescent="0.35">
      <c r="A555" s="80">
        <v>45413</v>
      </c>
      <c r="B555" t="s">
        <v>291</v>
      </c>
      <c r="C555" t="s">
        <v>1049</v>
      </c>
      <c r="D555" t="s">
        <v>1048</v>
      </c>
      <c r="E555" t="s">
        <v>854</v>
      </c>
      <c r="F555" s="78">
        <v>0</v>
      </c>
      <c r="G555" s="78">
        <v>0</v>
      </c>
      <c r="H555" s="78">
        <v>0</v>
      </c>
      <c r="I555" s="78">
        <v>0</v>
      </c>
      <c r="J555" s="78">
        <v>0</v>
      </c>
      <c r="K555" s="78">
        <v>0</v>
      </c>
      <c r="L555" s="78">
        <v>0</v>
      </c>
      <c r="M555" s="78">
        <v>0</v>
      </c>
      <c r="N555" s="78">
        <v>0</v>
      </c>
      <c r="O555" s="78">
        <v>0</v>
      </c>
      <c r="P555" s="78">
        <v>0</v>
      </c>
      <c r="Q555" s="78">
        <v>0</v>
      </c>
      <c r="R555" s="79">
        <v>0</v>
      </c>
      <c r="S555" s="79">
        <v>0</v>
      </c>
      <c r="T555" s="78" t="str">
        <f>VLOOKUP(Table5[[#This Row],[ODS Code]],Lookup!A:D,4,FALSE)</f>
        <v>West London</v>
      </c>
      <c r="U555" s="78" t="str">
        <f>VLOOKUP(Table5[[#This Row],[ODS Code]],Lookup!A:E,3,FALSE)</f>
        <v>NeoHealth</v>
      </c>
      <c r="V555" s="78" t="str">
        <f>VLOOKUP(Table5[[#This Row],[ODS Code]],Lookup!A:F,2,FALSE)</f>
        <v>St Quintin Health Centre</v>
      </c>
      <c r="W555" s="78" t="str">
        <f>VLOOKUP(Table5[[#This Row],[ODS Code]],Lookup!A:G,5,FALSE)</f>
        <v>Y00507</v>
      </c>
    </row>
    <row r="556" spans="1:23" x14ac:dyDescent="0.35">
      <c r="A556" s="80">
        <v>45413</v>
      </c>
      <c r="B556" t="s">
        <v>323</v>
      </c>
      <c r="C556" t="s">
        <v>322</v>
      </c>
      <c r="D556" t="s">
        <v>1048</v>
      </c>
      <c r="E556" t="s">
        <v>854</v>
      </c>
      <c r="F556" s="78">
        <v>0</v>
      </c>
      <c r="G556" s="78">
        <v>0</v>
      </c>
      <c r="H556" s="78">
        <v>0</v>
      </c>
      <c r="I556" s="78">
        <v>0</v>
      </c>
      <c r="J556" s="78">
        <v>0</v>
      </c>
      <c r="K556" s="78">
        <v>0</v>
      </c>
      <c r="L556" s="78">
        <v>0</v>
      </c>
      <c r="M556" s="78">
        <v>0</v>
      </c>
      <c r="N556" s="78">
        <v>0</v>
      </c>
      <c r="O556" s="78">
        <v>0</v>
      </c>
      <c r="P556" s="78">
        <v>0</v>
      </c>
      <c r="Q556" s="78">
        <v>0</v>
      </c>
      <c r="R556" s="79">
        <v>0</v>
      </c>
      <c r="S556" s="79">
        <v>0</v>
      </c>
      <c r="T556" s="78" t="str">
        <f>VLOOKUP(Table5[[#This Row],[ODS Code]],Lookup!A:D,4,FALSE)</f>
        <v>West London</v>
      </c>
      <c r="U556" s="78" t="str">
        <f>VLOOKUP(Table5[[#This Row],[ODS Code]],Lookup!A:E,3,FALSE)</f>
        <v>NeoHealth</v>
      </c>
      <c r="V556" s="78" t="str">
        <f>VLOOKUP(Table5[[#This Row],[ODS Code]],Lookup!A:F,2,FALSE)</f>
        <v>The Exmoor Surgery</v>
      </c>
      <c r="W556" s="78" t="str">
        <f>VLOOKUP(Table5[[#This Row],[ODS Code]],Lookup!A:G,5,FALSE)</f>
        <v>E87733</v>
      </c>
    </row>
    <row r="557" spans="1:23" x14ac:dyDescent="0.35">
      <c r="A557" s="80">
        <v>45413</v>
      </c>
      <c r="B557" t="s">
        <v>325</v>
      </c>
      <c r="C557" t="s">
        <v>1050</v>
      </c>
      <c r="D557" t="s">
        <v>1048</v>
      </c>
      <c r="E557" t="s">
        <v>854</v>
      </c>
      <c r="F557" s="78">
        <v>0</v>
      </c>
      <c r="G557" s="78">
        <v>0</v>
      </c>
      <c r="H557" s="78">
        <v>0</v>
      </c>
      <c r="I557" s="78">
        <v>0</v>
      </c>
      <c r="J557" s="78">
        <v>0</v>
      </c>
      <c r="K557" s="78">
        <v>0</v>
      </c>
      <c r="L557" s="78">
        <v>0</v>
      </c>
      <c r="M557" s="78">
        <v>0</v>
      </c>
      <c r="N557" s="78">
        <v>0</v>
      </c>
      <c r="O557" s="78">
        <v>0</v>
      </c>
      <c r="P557" s="78">
        <v>0</v>
      </c>
      <c r="Q557" s="78">
        <v>0</v>
      </c>
      <c r="R557" s="79">
        <v>0</v>
      </c>
      <c r="S557" s="79">
        <v>0</v>
      </c>
      <c r="T557" s="78" t="str">
        <f>VLOOKUP(Table5[[#This Row],[ODS Code]],Lookup!A:D,4,FALSE)</f>
        <v>West London</v>
      </c>
      <c r="U557" s="78" t="str">
        <f>VLOOKUP(Table5[[#This Row],[ODS Code]],Lookup!A:E,3,FALSE)</f>
        <v>NeoHealth</v>
      </c>
      <c r="V557" s="78" t="str">
        <f>VLOOKUP(Table5[[#This Row],[ODS Code]],Lookup!A:F,2,FALSE)</f>
        <v>Foreland Medical Centre</v>
      </c>
      <c r="W557" s="78" t="str">
        <f>VLOOKUP(Table5[[#This Row],[ODS Code]],Lookup!A:G,5,FALSE)</f>
        <v>E87706</v>
      </c>
    </row>
    <row r="558" spans="1:23" x14ac:dyDescent="0.35">
      <c r="A558" s="80">
        <v>45413</v>
      </c>
      <c r="B558" t="s">
        <v>331</v>
      </c>
      <c r="C558" t="s">
        <v>1051</v>
      </c>
      <c r="D558" t="s">
        <v>1048</v>
      </c>
      <c r="E558" t="s">
        <v>854</v>
      </c>
      <c r="F558" s="78">
        <v>0</v>
      </c>
      <c r="G558" s="78">
        <v>0</v>
      </c>
      <c r="H558" s="78">
        <v>0</v>
      </c>
      <c r="I558" s="78">
        <v>0</v>
      </c>
      <c r="J558" s="78">
        <v>0</v>
      </c>
      <c r="K558" s="78">
        <v>0</v>
      </c>
      <c r="L558" s="78">
        <v>0</v>
      </c>
      <c r="M558" s="78">
        <v>0</v>
      </c>
      <c r="N558" s="78">
        <v>0</v>
      </c>
      <c r="O558" s="78">
        <v>0</v>
      </c>
      <c r="P558" s="78">
        <v>0</v>
      </c>
      <c r="Q558" s="78">
        <v>0</v>
      </c>
      <c r="R558" s="79">
        <v>0</v>
      </c>
      <c r="S558" s="79">
        <v>0</v>
      </c>
      <c r="T558" s="78" t="str">
        <f>VLOOKUP(Table5[[#This Row],[ODS Code]],Lookup!A:D,4,FALSE)</f>
        <v>West London</v>
      </c>
      <c r="U558" s="78" t="str">
        <f>VLOOKUP(Table5[[#This Row],[ODS Code]],Lookup!A:E,3,FALSE)</f>
        <v>NeoHealth</v>
      </c>
      <c r="V558" s="78" t="str">
        <f>VLOOKUP(Table5[[#This Row],[ODS Code]],Lookup!A:F,2,FALSE)</f>
        <v>The Golborne Medical Centre (Dathi)</v>
      </c>
      <c r="W558" s="78" t="str">
        <f>VLOOKUP(Table5[[#This Row],[ODS Code]],Lookup!A:G,5,FALSE)</f>
        <v>E87742</v>
      </c>
    </row>
    <row r="559" spans="1:23" x14ac:dyDescent="0.35">
      <c r="A559" s="80">
        <v>45413</v>
      </c>
      <c r="B559" t="s">
        <v>351</v>
      </c>
      <c r="C559" t="s">
        <v>1052</v>
      </c>
      <c r="D559" t="s">
        <v>1048</v>
      </c>
      <c r="E559" t="s">
        <v>854</v>
      </c>
      <c r="F559" s="78">
        <v>0</v>
      </c>
      <c r="G559" s="78">
        <v>0</v>
      </c>
      <c r="H559" s="78">
        <v>0</v>
      </c>
      <c r="I559" s="78">
        <v>0</v>
      </c>
      <c r="J559" s="78">
        <v>0</v>
      </c>
      <c r="K559" s="78">
        <v>0</v>
      </c>
      <c r="L559" s="78">
        <v>0</v>
      </c>
      <c r="M559" s="78">
        <v>0</v>
      </c>
      <c r="N559" s="78">
        <v>0</v>
      </c>
      <c r="O559" s="78">
        <v>0</v>
      </c>
      <c r="P559" s="78">
        <v>0</v>
      </c>
      <c r="Q559" s="78">
        <v>0</v>
      </c>
      <c r="R559" s="79">
        <v>0</v>
      </c>
      <c r="S559" s="79">
        <v>0</v>
      </c>
      <c r="T559" s="78" t="str">
        <f>VLOOKUP(Table5[[#This Row],[ODS Code]],Lookup!A:D,4,FALSE)</f>
        <v>West London</v>
      </c>
      <c r="U559" s="78" t="str">
        <f>VLOOKUP(Table5[[#This Row],[ODS Code]],Lookup!A:E,3,FALSE)</f>
        <v>NeoHealth</v>
      </c>
      <c r="V559" s="78" t="str">
        <f>VLOOKUP(Table5[[#This Row],[ODS Code]],Lookup!A:F,2,FALSE)</f>
        <v>Notting Hill Medical Centre</v>
      </c>
      <c r="W559" s="78" t="str">
        <f>VLOOKUP(Table5[[#This Row],[ODS Code]],Lookup!A:G,5,FALSE)</f>
        <v>E87065</v>
      </c>
    </row>
    <row r="560" spans="1:23" x14ac:dyDescent="0.35">
      <c r="A560" s="80">
        <v>45413</v>
      </c>
      <c r="B560" t="s">
        <v>105</v>
      </c>
      <c r="C560" t="s">
        <v>1053</v>
      </c>
      <c r="D560" t="s">
        <v>1054</v>
      </c>
      <c r="E560" t="s">
        <v>854</v>
      </c>
      <c r="F560" s="78">
        <v>14</v>
      </c>
      <c r="G560" s="78">
        <v>28</v>
      </c>
      <c r="H560" s="78">
        <v>2</v>
      </c>
      <c r="I560" s="78">
        <v>4</v>
      </c>
      <c r="J560" s="78">
        <v>10</v>
      </c>
      <c r="K560" s="78">
        <v>20</v>
      </c>
      <c r="L560" s="78">
        <v>1</v>
      </c>
      <c r="M560" s="78">
        <v>2</v>
      </c>
      <c r="N560" s="78">
        <v>0</v>
      </c>
      <c r="O560" s="78">
        <v>0</v>
      </c>
      <c r="P560" s="78">
        <v>1</v>
      </c>
      <c r="Q560" s="78">
        <v>2</v>
      </c>
      <c r="R560" s="79">
        <v>7.1428571428571425E-2</v>
      </c>
      <c r="S560" s="79">
        <v>7.1428571428571425E-2</v>
      </c>
      <c r="T560" s="78" t="str">
        <f>VLOOKUP(Table5[[#This Row],[ODS Code]],Lookup!A:D,4,FALSE)</f>
        <v>Ealing</v>
      </c>
      <c r="U560" s="78" t="str">
        <f>VLOOKUP(Table5[[#This Row],[ODS Code]],Lookup!A:E,3,FALSE)</f>
        <v>NGP</v>
      </c>
      <c r="V560" s="78" t="str">
        <f>VLOOKUP(Table5[[#This Row],[ODS Code]],Lookup!A:F,2,FALSE)</f>
        <v>ELMTREES SURGERY</v>
      </c>
      <c r="W560" s="78" t="str">
        <f>VLOOKUP(Table5[[#This Row],[ODS Code]],Lookup!A:G,5,FALSE)</f>
        <v>E85112</v>
      </c>
    </row>
    <row r="561" spans="1:23" x14ac:dyDescent="0.35">
      <c r="A561" s="80">
        <v>45413</v>
      </c>
      <c r="B561" t="s">
        <v>134</v>
      </c>
      <c r="C561" t="s">
        <v>1055</v>
      </c>
      <c r="D561" t="s">
        <v>1054</v>
      </c>
      <c r="E561" t="s">
        <v>854</v>
      </c>
      <c r="F561" s="78">
        <v>653</v>
      </c>
      <c r="G561" s="78">
        <v>1306</v>
      </c>
      <c r="H561" s="78">
        <v>25</v>
      </c>
      <c r="I561" s="78">
        <v>50</v>
      </c>
      <c r="J561" s="78">
        <v>434</v>
      </c>
      <c r="K561" s="78">
        <v>868</v>
      </c>
      <c r="L561" s="78">
        <v>136</v>
      </c>
      <c r="M561" s="78">
        <v>272</v>
      </c>
      <c r="N561" s="78">
        <v>41</v>
      </c>
      <c r="O561" s="78">
        <v>82</v>
      </c>
      <c r="P561" s="78">
        <v>17</v>
      </c>
      <c r="Q561" s="78">
        <v>34</v>
      </c>
      <c r="R561" s="79">
        <v>2.6033690658499236E-2</v>
      </c>
      <c r="S561" s="79">
        <v>2.6033690658499236E-2</v>
      </c>
      <c r="T561" s="78" t="str">
        <f>VLOOKUP(Table5[[#This Row],[ODS Code]],Lookup!A:D,4,FALSE)</f>
        <v>Ealing</v>
      </c>
      <c r="U561" s="78" t="str">
        <f>VLOOKUP(Table5[[#This Row],[ODS Code]],Lookup!A:E,3,FALSE)</f>
        <v>NGP</v>
      </c>
      <c r="V561" s="78" t="str">
        <f>VLOOKUP(Table5[[#This Row],[ODS Code]],Lookup!A:F,2,FALSE)</f>
        <v>GREENFORD ROAD MEDICAL CENTRE</v>
      </c>
      <c r="W561" s="78" t="str">
        <f>VLOOKUP(Table5[[#This Row],[ODS Code]],Lookup!A:G,5,FALSE)</f>
        <v>E85050</v>
      </c>
    </row>
    <row r="562" spans="1:23" x14ac:dyDescent="0.35">
      <c r="A562" s="80">
        <v>45413</v>
      </c>
      <c r="B562" t="s">
        <v>163</v>
      </c>
      <c r="C562" t="s">
        <v>1056</v>
      </c>
      <c r="D562" t="s">
        <v>1054</v>
      </c>
      <c r="E562" t="s">
        <v>854</v>
      </c>
      <c r="F562" s="78">
        <v>0</v>
      </c>
      <c r="G562" s="78">
        <v>0</v>
      </c>
      <c r="H562" s="78">
        <v>0</v>
      </c>
      <c r="I562" s="78">
        <v>0</v>
      </c>
      <c r="J562" s="78">
        <v>0</v>
      </c>
      <c r="K562" s="78">
        <v>0</v>
      </c>
      <c r="L562" s="78">
        <v>0</v>
      </c>
      <c r="M562" s="78">
        <v>0</v>
      </c>
      <c r="N562" s="78">
        <v>0</v>
      </c>
      <c r="O562" s="78">
        <v>0</v>
      </c>
      <c r="P562" s="78">
        <v>0</v>
      </c>
      <c r="Q562" s="78">
        <v>0</v>
      </c>
      <c r="R562" s="79">
        <v>0</v>
      </c>
      <c r="S562" s="79">
        <v>0</v>
      </c>
      <c r="T562" s="78" t="str">
        <f>VLOOKUP(Table5[[#This Row],[ODS Code]],Lookup!A:D,4,FALSE)</f>
        <v>Ealing</v>
      </c>
      <c r="U562" s="78" t="str">
        <f>VLOOKUP(Table5[[#This Row],[ODS Code]],Lookup!A:E,3,FALSE)</f>
        <v>NGP</v>
      </c>
      <c r="V562" s="78" t="str">
        <f>VLOOKUP(Table5[[#This Row],[ODS Code]],Lookup!A:F,2,FALSE)</f>
        <v>HILLVIEW SURGERY</v>
      </c>
      <c r="W562" s="78" t="str">
        <f>VLOOKUP(Table5[[#This Row],[ODS Code]],Lookup!A:G,5,FALSE)</f>
        <v>E85054</v>
      </c>
    </row>
    <row r="563" spans="1:23" x14ac:dyDescent="0.35">
      <c r="A563" s="80">
        <v>45413</v>
      </c>
      <c r="B563" t="s">
        <v>174</v>
      </c>
      <c r="C563" t="s">
        <v>1057</v>
      </c>
      <c r="D563" t="s">
        <v>1054</v>
      </c>
      <c r="E563" t="s">
        <v>854</v>
      </c>
      <c r="F563" s="78">
        <v>127</v>
      </c>
      <c r="G563" s="78">
        <v>254</v>
      </c>
      <c r="H563" s="78">
        <v>10</v>
      </c>
      <c r="I563" s="78">
        <v>20</v>
      </c>
      <c r="J563" s="78">
        <v>57</v>
      </c>
      <c r="K563" s="78">
        <v>114</v>
      </c>
      <c r="L563" s="78">
        <v>35</v>
      </c>
      <c r="M563" s="78">
        <v>70</v>
      </c>
      <c r="N563" s="78">
        <v>16</v>
      </c>
      <c r="O563" s="78">
        <v>32</v>
      </c>
      <c r="P563" s="78">
        <v>9</v>
      </c>
      <c r="Q563" s="78">
        <v>18</v>
      </c>
      <c r="R563" s="79">
        <v>7.0866141732283464E-2</v>
      </c>
      <c r="S563" s="79">
        <v>7.0866141732283464E-2</v>
      </c>
      <c r="T563" s="78" t="str">
        <f>VLOOKUP(Table5[[#This Row],[ODS Code]],Lookup!A:D,4,FALSE)</f>
        <v>Ealing</v>
      </c>
      <c r="U563" s="78" t="str">
        <f>VLOOKUP(Table5[[#This Row],[ODS Code]],Lookup!A:E,3,FALSE)</f>
        <v>NGP</v>
      </c>
      <c r="V563" s="78" t="str">
        <f>VLOOKUP(Table5[[#This Row],[ODS Code]],Lookup!A:F,2,FALSE)</f>
        <v>ISLIP MANOR MEDICAL CENTRE</v>
      </c>
      <c r="W563" s="78" t="str">
        <f>VLOOKUP(Table5[[#This Row],[ODS Code]],Lookup!A:G,5,FALSE)</f>
        <v>E85098</v>
      </c>
    </row>
    <row r="564" spans="1:23" x14ac:dyDescent="0.35">
      <c r="A564" s="80">
        <v>45413</v>
      </c>
      <c r="B564" t="s">
        <v>207</v>
      </c>
      <c r="C564" t="s">
        <v>1058</v>
      </c>
      <c r="D564" t="s">
        <v>1054</v>
      </c>
      <c r="E564" t="s">
        <v>854</v>
      </c>
      <c r="F564" s="78">
        <v>29</v>
      </c>
      <c r="G564" s="78">
        <v>116</v>
      </c>
      <c r="H564" s="78">
        <v>3</v>
      </c>
      <c r="I564" s="78">
        <v>12</v>
      </c>
      <c r="J564" s="78">
        <v>13</v>
      </c>
      <c r="K564" s="78">
        <v>52</v>
      </c>
      <c r="L564" s="78">
        <v>7</v>
      </c>
      <c r="M564" s="78">
        <v>28</v>
      </c>
      <c r="N564" s="78">
        <v>3</v>
      </c>
      <c r="O564" s="78">
        <v>12</v>
      </c>
      <c r="P564" s="78">
        <v>3</v>
      </c>
      <c r="Q564" s="78">
        <v>12</v>
      </c>
      <c r="R564" s="79">
        <v>0.10344827586206896</v>
      </c>
      <c r="S564" s="79">
        <v>0.10344827586206896</v>
      </c>
      <c r="T564" s="78" t="str">
        <f>VLOOKUP(Table5[[#This Row],[ODS Code]],Lookup!A:D,4,FALSE)</f>
        <v>Ealing</v>
      </c>
      <c r="U564" s="78" t="str">
        <f>VLOOKUP(Table5[[#This Row],[ODS Code]],Lookup!A:E,3,FALSE)</f>
        <v>NGP</v>
      </c>
      <c r="V564" s="78" t="str">
        <f>VLOOKUP(Table5[[#This Row],[ODS Code]],Lookup!A:F,2,FALSE)</f>
        <v>MANDEVILLE MEDICAL CENTRE</v>
      </c>
      <c r="W564" s="78" t="str">
        <f>VLOOKUP(Table5[[#This Row],[ODS Code]],Lookup!A:G,5,FALSE)</f>
        <v>E85108</v>
      </c>
    </row>
    <row r="565" spans="1:23" x14ac:dyDescent="0.35">
      <c r="A565" s="80">
        <v>45413</v>
      </c>
      <c r="B565" t="s">
        <v>212</v>
      </c>
      <c r="C565" t="s">
        <v>1059</v>
      </c>
      <c r="D565" t="s">
        <v>1054</v>
      </c>
      <c r="E565" t="s">
        <v>854</v>
      </c>
      <c r="F565" s="78">
        <v>173</v>
      </c>
      <c r="G565" s="78">
        <v>358</v>
      </c>
      <c r="H565" s="78">
        <v>18</v>
      </c>
      <c r="I565" s="78">
        <v>38</v>
      </c>
      <c r="J565" s="78">
        <v>65</v>
      </c>
      <c r="K565" s="78">
        <v>128</v>
      </c>
      <c r="L565" s="78">
        <v>60</v>
      </c>
      <c r="M565" s="78">
        <v>122</v>
      </c>
      <c r="N565" s="78">
        <v>16</v>
      </c>
      <c r="O565" s="78">
        <v>36</v>
      </c>
      <c r="P565" s="78">
        <v>14</v>
      </c>
      <c r="Q565" s="78">
        <v>34</v>
      </c>
      <c r="R565" s="79">
        <v>8.0924855491329481E-2</v>
      </c>
      <c r="S565" s="79">
        <v>9.4972067039106142E-2</v>
      </c>
      <c r="T565" s="78" t="str">
        <f>VLOOKUP(Table5[[#This Row],[ODS Code]],Lookup!A:D,4,FALSE)</f>
        <v>Ealing</v>
      </c>
      <c r="U565" s="78" t="str">
        <f>VLOOKUP(Table5[[#This Row],[ODS Code]],Lookup!A:E,3,FALSE)</f>
        <v>NGP</v>
      </c>
      <c r="V565" s="78" t="str">
        <f>VLOOKUP(Table5[[#This Row],[ODS Code]],Lookup!A:F,2,FALSE)</f>
        <v>MEADOW VIEW SURGERY</v>
      </c>
      <c r="W565" s="78" t="str">
        <f>VLOOKUP(Table5[[#This Row],[ODS Code]],Lookup!A:G,5,FALSE)</f>
        <v>E85643</v>
      </c>
    </row>
    <row r="566" spans="1:23" x14ac:dyDescent="0.35">
      <c r="A566" s="80">
        <v>45413</v>
      </c>
      <c r="B566" t="s">
        <v>242</v>
      </c>
      <c r="C566" t="s">
        <v>1060</v>
      </c>
      <c r="D566" t="s">
        <v>1054</v>
      </c>
      <c r="E566" t="s">
        <v>854</v>
      </c>
      <c r="F566" s="78">
        <v>19</v>
      </c>
      <c r="G566" s="78">
        <v>76</v>
      </c>
      <c r="H566" s="78">
        <v>0</v>
      </c>
      <c r="I566" s="78">
        <v>0</v>
      </c>
      <c r="J566" s="78">
        <v>12</v>
      </c>
      <c r="K566" s="78">
        <v>48</v>
      </c>
      <c r="L566" s="78">
        <v>3</v>
      </c>
      <c r="M566" s="78">
        <v>12</v>
      </c>
      <c r="N566" s="78">
        <v>4</v>
      </c>
      <c r="O566" s="78">
        <v>16</v>
      </c>
      <c r="P566" s="78">
        <v>0</v>
      </c>
      <c r="Q566" s="78">
        <v>0</v>
      </c>
      <c r="R566" s="79">
        <v>0</v>
      </c>
      <c r="S566" s="79">
        <v>0</v>
      </c>
      <c r="T566" s="78" t="str">
        <f>VLOOKUP(Table5[[#This Row],[ODS Code]],Lookup!A:D,4,FALSE)</f>
        <v>Ealing</v>
      </c>
      <c r="U566" s="78" t="str">
        <f>VLOOKUP(Table5[[#This Row],[ODS Code]],Lookup!A:E,3,FALSE)</f>
        <v>NGP</v>
      </c>
      <c r="V566" s="78" t="str">
        <f>VLOOKUP(Table5[[#This Row],[ODS Code]],Lookup!A:F,2,FALSE)</f>
        <v>PERIVALE MEDICAL CLINIC</v>
      </c>
      <c r="W566" s="78" t="str">
        <f>VLOOKUP(Table5[[#This Row],[ODS Code]],Lookup!A:G,5,FALSE)</f>
        <v>E85111</v>
      </c>
    </row>
    <row r="567" spans="1:23" x14ac:dyDescent="0.35">
      <c r="A567" s="80">
        <v>45413</v>
      </c>
      <c r="B567" t="s">
        <v>305</v>
      </c>
      <c r="C567" t="s">
        <v>1061</v>
      </c>
      <c r="D567" t="s">
        <v>1054</v>
      </c>
      <c r="E567" t="s">
        <v>854</v>
      </c>
      <c r="F567" s="78">
        <v>122</v>
      </c>
      <c r="G567" s="78">
        <v>244</v>
      </c>
      <c r="H567" s="78">
        <v>13</v>
      </c>
      <c r="I567" s="78">
        <v>26</v>
      </c>
      <c r="J567" s="78">
        <v>44</v>
      </c>
      <c r="K567" s="78">
        <v>88</v>
      </c>
      <c r="L567" s="78">
        <v>35</v>
      </c>
      <c r="M567" s="78">
        <v>70</v>
      </c>
      <c r="N567" s="78">
        <v>21</v>
      </c>
      <c r="O567" s="78">
        <v>42</v>
      </c>
      <c r="P567" s="78">
        <v>9</v>
      </c>
      <c r="Q567" s="78">
        <v>18</v>
      </c>
      <c r="R567" s="79">
        <v>7.3770491803278687E-2</v>
      </c>
      <c r="S567" s="79">
        <v>7.3770491803278687E-2</v>
      </c>
      <c r="T567" s="78" t="str">
        <f>VLOOKUP(Table5[[#This Row],[ODS Code]],Lookup!A:D,4,FALSE)</f>
        <v>Ealing</v>
      </c>
      <c r="U567" s="78" t="str">
        <f>VLOOKUP(Table5[[#This Row],[ODS Code]],Lookup!A:E,3,FALSE)</f>
        <v>NGP</v>
      </c>
      <c r="V567" s="78" t="str">
        <f>VLOOKUP(Table5[[#This Row],[ODS Code]],Lookup!A:F,2,FALSE)</f>
        <v>THE ALLENDALE ROAD SURGERY</v>
      </c>
      <c r="W567" s="78" t="str">
        <f>VLOOKUP(Table5[[#This Row],[ODS Code]],Lookup!A:G,5,FALSE)</f>
        <v>E84059</v>
      </c>
    </row>
    <row r="568" spans="1:23" x14ac:dyDescent="0.35">
      <c r="A568" s="80">
        <v>45413</v>
      </c>
      <c r="B568" t="s">
        <v>308</v>
      </c>
      <c r="C568" t="s">
        <v>1062</v>
      </c>
      <c r="D568" t="s">
        <v>1054</v>
      </c>
      <c r="E568" t="s">
        <v>854</v>
      </c>
      <c r="F568" s="78">
        <v>0</v>
      </c>
      <c r="G568" s="78">
        <v>0</v>
      </c>
      <c r="H568" s="78">
        <v>0</v>
      </c>
      <c r="I568" s="78">
        <v>0</v>
      </c>
      <c r="J568" s="78">
        <v>0</v>
      </c>
      <c r="K568" s="78">
        <v>0</v>
      </c>
      <c r="L568" s="78">
        <v>0</v>
      </c>
      <c r="M568" s="78">
        <v>0</v>
      </c>
      <c r="N568" s="78">
        <v>0</v>
      </c>
      <c r="O568" s="78">
        <v>0</v>
      </c>
      <c r="P568" s="78">
        <v>0</v>
      </c>
      <c r="Q568" s="78">
        <v>0</v>
      </c>
      <c r="R568" s="79">
        <v>0</v>
      </c>
      <c r="S568" s="79">
        <v>0</v>
      </c>
      <c r="T568" s="78" t="str">
        <f>VLOOKUP(Table5[[#This Row],[ODS Code]],Lookup!A:D,4,FALSE)</f>
        <v>Ealing</v>
      </c>
      <c r="U568" s="78" t="str">
        <f>VLOOKUP(Table5[[#This Row],[ODS Code]],Lookup!A:E,3,FALSE)</f>
        <v>NGP</v>
      </c>
      <c r="V568" s="78" t="str">
        <f>VLOOKUP(Table5[[#This Row],[ODS Code]],Lookup!A:F,2,FALSE)</f>
        <v>THE BARNABAS MEDICAL CENTRE</v>
      </c>
      <c r="W568" s="78" t="str">
        <f>VLOOKUP(Table5[[#This Row],[ODS Code]],Lookup!A:G,5,FALSE)</f>
        <v>E85127</v>
      </c>
    </row>
    <row r="569" spans="1:23" x14ac:dyDescent="0.35">
      <c r="A569" s="80">
        <v>45413</v>
      </c>
      <c r="B569" t="s">
        <v>335</v>
      </c>
      <c r="C569" t="s">
        <v>1063</v>
      </c>
      <c r="D569" t="s">
        <v>1054</v>
      </c>
      <c r="E569" t="s">
        <v>854</v>
      </c>
      <c r="F569" s="78">
        <v>0</v>
      </c>
      <c r="G569" s="78">
        <v>0</v>
      </c>
      <c r="H569" s="78">
        <v>0</v>
      </c>
      <c r="I569" s="78">
        <v>0</v>
      </c>
      <c r="J569" s="78">
        <v>0</v>
      </c>
      <c r="K569" s="78">
        <v>0</v>
      </c>
      <c r="L569" s="78">
        <v>0</v>
      </c>
      <c r="M569" s="78">
        <v>0</v>
      </c>
      <c r="N569" s="78">
        <v>0</v>
      </c>
      <c r="O569" s="78">
        <v>0</v>
      </c>
      <c r="P569" s="78">
        <v>0</v>
      </c>
      <c r="Q569" s="78">
        <v>0</v>
      </c>
      <c r="R569" s="79">
        <v>0</v>
      </c>
      <c r="S569" s="79">
        <v>0</v>
      </c>
      <c r="T569" s="78" t="str">
        <f>VLOOKUP(Table5[[#This Row],[ODS Code]],Lookup!A:D,4,FALSE)</f>
        <v>Ealing</v>
      </c>
      <c r="U569" s="78" t="str">
        <f>VLOOKUP(Table5[[#This Row],[ODS Code]],Lookup!A:E,3,FALSE)</f>
        <v>NGP</v>
      </c>
      <c r="V569" s="78" t="str">
        <f>VLOOKUP(Table5[[#This Row],[ODS Code]],Lookup!A:F,2,FALSE)</f>
        <v>THE GROVE MEDICAL PRACTICE</v>
      </c>
      <c r="W569" s="78" t="str">
        <f>VLOOKUP(Table5[[#This Row],[ODS Code]],Lookup!A:G,5,FALSE)</f>
        <v>E85725</v>
      </c>
    </row>
    <row r="570" spans="1:23" x14ac:dyDescent="0.35">
      <c r="A570" s="80">
        <v>45413</v>
      </c>
      <c r="B570" t="s">
        <v>343</v>
      </c>
      <c r="C570" t="s">
        <v>931</v>
      </c>
      <c r="D570" t="s">
        <v>1054</v>
      </c>
      <c r="E570" t="s">
        <v>854</v>
      </c>
      <c r="F570" s="78">
        <v>0</v>
      </c>
      <c r="G570" s="78">
        <v>0</v>
      </c>
      <c r="H570" s="78">
        <v>0</v>
      </c>
      <c r="I570" s="78">
        <v>0</v>
      </c>
      <c r="J570" s="78">
        <v>0</v>
      </c>
      <c r="K570" s="78">
        <v>0</v>
      </c>
      <c r="L570" s="78">
        <v>0</v>
      </c>
      <c r="M570" s="78">
        <v>0</v>
      </c>
      <c r="N570" s="78">
        <v>0</v>
      </c>
      <c r="O570" s="78">
        <v>0</v>
      </c>
      <c r="P570" s="78">
        <v>0</v>
      </c>
      <c r="Q570" s="78">
        <v>0</v>
      </c>
      <c r="R570" s="79">
        <v>0</v>
      </c>
      <c r="S570" s="79">
        <v>0</v>
      </c>
      <c r="T570" s="78" t="str">
        <f>VLOOKUP(Table5[[#This Row],[ODS Code]],Lookup!A:D,4,FALSE)</f>
        <v>Ealing</v>
      </c>
      <c r="U570" s="78" t="str">
        <f>VLOOKUP(Table5[[#This Row],[ODS Code]],Lookup!A:E,3,FALSE)</f>
        <v>NGP</v>
      </c>
      <c r="V570" s="78" t="str">
        <f>VLOOKUP(Table5[[#This Row],[ODS Code]],Lookup!A:F,2,FALSE)</f>
        <v>THE MEDICAL CENTRE</v>
      </c>
      <c r="W570" s="78" t="str">
        <f>VLOOKUP(Table5[[#This Row],[ODS Code]],Lookup!A:G,5,FALSE)</f>
        <v>E85053</v>
      </c>
    </row>
    <row r="571" spans="1:23" x14ac:dyDescent="0.35">
      <c r="A571" s="80">
        <v>45413</v>
      </c>
      <c r="B571" t="s">
        <v>10</v>
      </c>
      <c r="C571" t="s">
        <v>1064</v>
      </c>
      <c r="D571" t="s">
        <v>1065</v>
      </c>
      <c r="E571" t="s">
        <v>854</v>
      </c>
      <c r="F571" s="78">
        <v>17</v>
      </c>
      <c r="G571" s="78">
        <v>51</v>
      </c>
      <c r="H571" s="78">
        <v>2</v>
      </c>
      <c r="I571" s="78">
        <v>6</v>
      </c>
      <c r="J571" s="78">
        <v>4</v>
      </c>
      <c r="K571" s="78">
        <v>12</v>
      </c>
      <c r="L571" s="78">
        <v>6</v>
      </c>
      <c r="M571" s="78">
        <v>18</v>
      </c>
      <c r="N571" s="78">
        <v>2</v>
      </c>
      <c r="O571" s="78">
        <v>6</v>
      </c>
      <c r="P571" s="78">
        <v>3</v>
      </c>
      <c r="Q571" s="78">
        <v>9</v>
      </c>
      <c r="R571" s="79">
        <v>0.17647058823529413</v>
      </c>
      <c r="S571" s="79">
        <v>0.17647058823529413</v>
      </c>
      <c r="T571" s="78" t="str">
        <f>VLOOKUP(Table5[[#This Row],[ODS Code]],Lookup!A:D,4,FALSE)</f>
        <v>Hillingdon</v>
      </c>
      <c r="U571" s="78" t="str">
        <f>VLOOKUP(Table5[[#This Row],[ODS Code]],Lookup!A:E,3,FALSE)</f>
        <v>North Connect</v>
      </c>
      <c r="V571" s="78" t="str">
        <f>VLOOKUP(Table5[[#This Row],[ODS Code]],Lookup!A:F,2,FALSE)</f>
        <v>ACRE SURGERY</v>
      </c>
      <c r="W571" s="78" t="str">
        <f>VLOOKUP(Table5[[#This Row],[ODS Code]],Lookup!A:G,5,FALSE)</f>
        <v>E86041</v>
      </c>
    </row>
    <row r="572" spans="1:23" x14ac:dyDescent="0.35">
      <c r="A572" s="80">
        <v>45413</v>
      </c>
      <c r="B572" t="s">
        <v>11</v>
      </c>
      <c r="C572" t="s">
        <v>1066</v>
      </c>
      <c r="D572" t="s">
        <v>1065</v>
      </c>
      <c r="E572" t="s">
        <v>854</v>
      </c>
      <c r="F572" s="78">
        <v>5</v>
      </c>
      <c r="G572" s="78">
        <v>15</v>
      </c>
      <c r="H572" s="78">
        <v>1</v>
      </c>
      <c r="I572" s="78">
        <v>3</v>
      </c>
      <c r="J572" s="78">
        <v>4</v>
      </c>
      <c r="K572" s="78">
        <v>12</v>
      </c>
      <c r="L572" s="78">
        <v>0</v>
      </c>
      <c r="M572" s="78">
        <v>0</v>
      </c>
      <c r="N572" s="78">
        <v>0</v>
      </c>
      <c r="O572" s="78">
        <v>0</v>
      </c>
      <c r="P572" s="78">
        <v>0</v>
      </c>
      <c r="Q572" s="78">
        <v>0</v>
      </c>
      <c r="R572" s="79">
        <v>0</v>
      </c>
      <c r="S572" s="79">
        <v>0</v>
      </c>
      <c r="T572" s="78" t="str">
        <f>VLOOKUP(Table5[[#This Row],[ODS Code]],Lookup!A:D,4,FALSE)</f>
        <v>Hillingdon</v>
      </c>
      <c r="U572" s="78" t="str">
        <f>VLOOKUP(Table5[[#This Row],[ODS Code]],Lookup!A:E,3,FALSE)</f>
        <v>North Connect</v>
      </c>
      <c r="V572" s="78" t="str">
        <f>VLOOKUP(Table5[[#This Row],[ODS Code]],Lookup!A:F,2,FALSE)</f>
        <v>ACREFIELD SURGERY</v>
      </c>
      <c r="W572" s="78" t="str">
        <f>VLOOKUP(Table5[[#This Row],[ODS Code]],Lookup!A:G,5,FALSE)</f>
        <v>E86615</v>
      </c>
    </row>
    <row r="573" spans="1:23" x14ac:dyDescent="0.35">
      <c r="A573" s="80">
        <v>45413</v>
      </c>
      <c r="B573" t="s">
        <v>55</v>
      </c>
      <c r="C573" t="s">
        <v>1067</v>
      </c>
      <c r="D573" t="s">
        <v>1065</v>
      </c>
      <c r="E573" t="s">
        <v>854</v>
      </c>
      <c r="F573" s="78">
        <v>818</v>
      </c>
      <c r="G573" s="78">
        <v>1874</v>
      </c>
      <c r="H573" s="78">
        <v>53</v>
      </c>
      <c r="I573" s="78">
        <v>125</v>
      </c>
      <c r="J573" s="78">
        <v>435</v>
      </c>
      <c r="K573" s="78">
        <v>987</v>
      </c>
      <c r="L573" s="78">
        <v>200</v>
      </c>
      <c r="M573" s="78">
        <v>456</v>
      </c>
      <c r="N573" s="78">
        <v>75</v>
      </c>
      <c r="O573" s="78">
        <v>178</v>
      </c>
      <c r="P573" s="78">
        <v>55</v>
      </c>
      <c r="Q573" s="78">
        <v>128</v>
      </c>
      <c r="R573" s="79">
        <v>6.7237163814180934E-2</v>
      </c>
      <c r="S573" s="79">
        <v>6.8303094983991466E-2</v>
      </c>
      <c r="T573" s="78" t="str">
        <f>VLOOKUP(Table5[[#This Row],[ODS Code]],Lookup!A:D,4,FALSE)</f>
        <v>Hillingdon</v>
      </c>
      <c r="U573" s="78" t="str">
        <f>VLOOKUP(Table5[[#This Row],[ODS Code]],Lookup!A:E,3,FALSE)</f>
        <v>North Connect</v>
      </c>
      <c r="V573" s="78" t="str">
        <f>VLOOKUP(Table5[[#This Row],[ODS Code]],Lookup!A:F,2,FALSE)</f>
        <v>CAREPOINT PRACTICE</v>
      </c>
      <c r="W573" s="78" t="str">
        <f>VLOOKUP(Table5[[#This Row],[ODS Code]],Lookup!A:G,5,FALSE)</f>
        <v>E86618</v>
      </c>
    </row>
    <row r="574" spans="1:23" x14ac:dyDescent="0.35">
      <c r="A574" s="80">
        <v>45413</v>
      </c>
      <c r="B574" t="s">
        <v>99</v>
      </c>
      <c r="C574" t="s">
        <v>1068</v>
      </c>
      <c r="D574" t="s">
        <v>1065</v>
      </c>
      <c r="E574" t="s">
        <v>854</v>
      </c>
      <c r="F574" s="78">
        <v>1331</v>
      </c>
      <c r="G574" s="78">
        <v>4932</v>
      </c>
      <c r="H574" s="78">
        <v>172</v>
      </c>
      <c r="I574" s="78">
        <v>674</v>
      </c>
      <c r="J574" s="78">
        <v>388</v>
      </c>
      <c r="K574" s="78">
        <v>1315</v>
      </c>
      <c r="L574" s="78">
        <v>349</v>
      </c>
      <c r="M574" s="78">
        <v>1302</v>
      </c>
      <c r="N574" s="78">
        <v>204</v>
      </c>
      <c r="O574" s="78">
        <v>808</v>
      </c>
      <c r="P574" s="78">
        <v>218</v>
      </c>
      <c r="Q574" s="78">
        <v>833</v>
      </c>
      <c r="R574" s="79">
        <v>0.16378662659654394</v>
      </c>
      <c r="S574" s="79">
        <v>0.16889699918897</v>
      </c>
      <c r="T574" s="78" t="str">
        <f>VLOOKUP(Table5[[#This Row],[ODS Code]],Lookup!A:D,4,FALSE)</f>
        <v>Hillingdon</v>
      </c>
      <c r="U574" s="78" t="str">
        <f>VLOOKUP(Table5[[#This Row],[ODS Code]],Lookup!A:E,3,FALSE)</f>
        <v>North Connect</v>
      </c>
      <c r="V574" s="78" t="str">
        <f>VLOOKUP(Table5[[#This Row],[ODS Code]],Lookup!A:F,2,FALSE)</f>
        <v>EASTBURY SURGERY</v>
      </c>
      <c r="W574" s="78" t="str">
        <f>VLOOKUP(Table5[[#This Row],[ODS Code]],Lookup!A:G,5,FALSE)</f>
        <v>E86028</v>
      </c>
    </row>
    <row r="575" spans="1:23" x14ac:dyDescent="0.35">
      <c r="A575" s="80">
        <v>45413</v>
      </c>
      <c r="B575" t="s">
        <v>149</v>
      </c>
      <c r="C575" t="s">
        <v>1069</v>
      </c>
      <c r="D575" t="s">
        <v>1065</v>
      </c>
      <c r="E575" t="s">
        <v>854</v>
      </c>
      <c r="F575" s="78">
        <v>1343</v>
      </c>
      <c r="G575" s="78">
        <v>2774</v>
      </c>
      <c r="H575" s="78">
        <v>99</v>
      </c>
      <c r="I575" s="78">
        <v>203</v>
      </c>
      <c r="J575" s="78">
        <v>681</v>
      </c>
      <c r="K575" s="78">
        <v>1400</v>
      </c>
      <c r="L575" s="78">
        <v>308</v>
      </c>
      <c r="M575" s="78">
        <v>629</v>
      </c>
      <c r="N575" s="78">
        <v>149</v>
      </c>
      <c r="O575" s="78">
        <v>324</v>
      </c>
      <c r="P575" s="78">
        <v>106</v>
      </c>
      <c r="Q575" s="78">
        <v>218</v>
      </c>
      <c r="R575" s="79">
        <v>7.8927773641102011E-2</v>
      </c>
      <c r="S575" s="79">
        <v>7.858687815428983E-2</v>
      </c>
      <c r="T575" s="78" t="str">
        <f>VLOOKUP(Table5[[#This Row],[ODS Code]],Lookup!A:D,4,FALSE)</f>
        <v>Hillingdon</v>
      </c>
      <c r="U575" s="78" t="str">
        <f>VLOOKUP(Table5[[#This Row],[ODS Code]],Lookup!A:E,3,FALSE)</f>
        <v>North Connect</v>
      </c>
      <c r="V575" s="78" t="str">
        <f>VLOOKUP(Table5[[#This Row],[ODS Code]],Lookup!A:F,2,FALSE)</f>
        <v>HAREFIELD HEALTH CENTRE</v>
      </c>
      <c r="W575" s="78" t="str">
        <f>VLOOKUP(Table5[[#This Row],[ODS Code]],Lookup!A:G,5,FALSE)</f>
        <v>E86007</v>
      </c>
    </row>
    <row r="576" spans="1:23" x14ac:dyDescent="0.35">
      <c r="A576" s="80">
        <v>45413</v>
      </c>
      <c r="B576" t="s">
        <v>219</v>
      </c>
      <c r="C576" t="s">
        <v>1070</v>
      </c>
      <c r="D576" t="s">
        <v>1065</v>
      </c>
      <c r="E576" t="s">
        <v>854</v>
      </c>
      <c r="F576" s="78">
        <v>936</v>
      </c>
      <c r="G576" s="78">
        <v>2799</v>
      </c>
      <c r="H576" s="78">
        <v>80</v>
      </c>
      <c r="I576" s="78">
        <v>235</v>
      </c>
      <c r="J576" s="78">
        <v>426</v>
      </c>
      <c r="K576" s="78">
        <v>1269</v>
      </c>
      <c r="L576" s="78">
        <v>210</v>
      </c>
      <c r="M576" s="78">
        <v>619</v>
      </c>
      <c r="N576" s="78">
        <v>141</v>
      </c>
      <c r="O576" s="78">
        <v>432</v>
      </c>
      <c r="P576" s="78">
        <v>79</v>
      </c>
      <c r="Q576" s="78">
        <v>244</v>
      </c>
      <c r="R576" s="79">
        <v>8.4401709401709407E-2</v>
      </c>
      <c r="S576" s="79">
        <v>8.7173990710968208E-2</v>
      </c>
      <c r="T576" s="78" t="str">
        <f>VLOOKUP(Table5[[#This Row],[ODS Code]],Lookup!A:D,4,FALSE)</f>
        <v>Hillingdon</v>
      </c>
      <c r="U576" s="78" t="str">
        <f>VLOOKUP(Table5[[#This Row],[ODS Code]],Lookup!A:E,3,FALSE)</f>
        <v>North Connect</v>
      </c>
      <c r="V576" s="78" t="str">
        <f>VLOOKUP(Table5[[#This Row],[ODS Code]],Lookup!A:F,2,FALSE)</f>
        <v>MOUNTWOOD SURGERY</v>
      </c>
      <c r="W576" s="78" t="str">
        <f>VLOOKUP(Table5[[#This Row],[ODS Code]],Lookup!A:G,5,FALSE)</f>
        <v>E86001</v>
      </c>
    </row>
    <row r="577" spans="1:23" x14ac:dyDescent="0.35">
      <c r="A577" s="80">
        <v>45413</v>
      </c>
      <c r="B577" t="s">
        <v>320</v>
      </c>
      <c r="C577" t="s">
        <v>1071</v>
      </c>
      <c r="D577" t="s">
        <v>1065</v>
      </c>
      <c r="E577" t="s">
        <v>854</v>
      </c>
      <c r="F577" s="78">
        <v>67</v>
      </c>
      <c r="G577" s="78">
        <v>186</v>
      </c>
      <c r="H577" s="78">
        <v>4</v>
      </c>
      <c r="I577" s="78">
        <v>11</v>
      </c>
      <c r="J577" s="78">
        <v>31</v>
      </c>
      <c r="K577" s="78">
        <v>86</v>
      </c>
      <c r="L577" s="78">
        <v>20</v>
      </c>
      <c r="M577" s="78">
        <v>55</v>
      </c>
      <c r="N577" s="78">
        <v>5</v>
      </c>
      <c r="O577" s="78">
        <v>15</v>
      </c>
      <c r="P577" s="78">
        <v>7</v>
      </c>
      <c r="Q577" s="78">
        <v>19</v>
      </c>
      <c r="R577" s="79">
        <v>0.1044776119402985</v>
      </c>
      <c r="S577" s="79">
        <v>0.10215053763440861</v>
      </c>
      <c r="T577" s="78" t="str">
        <f>VLOOKUP(Table5[[#This Row],[ODS Code]],Lookup!A:D,4,FALSE)</f>
        <v>Hillingdon</v>
      </c>
      <c r="U577" s="78" t="str">
        <f>VLOOKUP(Table5[[#This Row],[ODS Code]],Lookup!A:E,3,FALSE)</f>
        <v>North Connect</v>
      </c>
      <c r="V577" s="78" t="str">
        <f>VLOOKUP(Table5[[#This Row],[ODS Code]],Lookup!A:F,2,FALSE)</f>
        <v>THE DEVONSHIRE LODGE PRACTICE</v>
      </c>
      <c r="W577" s="78" t="str">
        <f>VLOOKUP(Table5[[#This Row],[ODS Code]],Lookup!A:G,5,FALSE)</f>
        <v>E86006</v>
      </c>
    </row>
    <row r="578" spans="1:23" x14ac:dyDescent="0.35">
      <c r="A578" s="80">
        <v>45413</v>
      </c>
      <c r="B578" t="s">
        <v>54</v>
      </c>
      <c r="C578" t="s">
        <v>1072</v>
      </c>
      <c r="D578" t="s">
        <v>1073</v>
      </c>
      <c r="E578" t="s">
        <v>854</v>
      </c>
      <c r="F578" s="78">
        <v>5203</v>
      </c>
      <c r="G578" s="78">
        <v>10478</v>
      </c>
      <c r="H578" s="78">
        <v>72</v>
      </c>
      <c r="I578" s="78">
        <v>149</v>
      </c>
      <c r="J578" s="78">
        <v>4436</v>
      </c>
      <c r="K578" s="78">
        <v>8931</v>
      </c>
      <c r="L578" s="78">
        <v>508</v>
      </c>
      <c r="M578" s="78">
        <v>1021</v>
      </c>
      <c r="N578" s="78">
        <v>106</v>
      </c>
      <c r="O578" s="78">
        <v>213</v>
      </c>
      <c r="P578" s="78">
        <v>81</v>
      </c>
      <c r="Q578" s="78">
        <v>164</v>
      </c>
      <c r="R578" s="79">
        <v>1.5567941572169902E-2</v>
      </c>
      <c r="S578" s="79">
        <v>1.5651841954571484E-2</v>
      </c>
      <c r="T578" s="78" t="str">
        <f>VLOOKUP(Table5[[#This Row],[ODS Code]],Lookup!A:D,4,FALSE)</f>
        <v>Hammersmith &amp; Fulham</v>
      </c>
      <c r="U578" s="78" t="str">
        <f>VLOOKUP(Table5[[#This Row],[ODS Code]],Lookup!A:E,3,FALSE)</f>
        <v>North H&amp;F PCN</v>
      </c>
      <c r="V578" s="78" t="str">
        <f>VLOOKUP(Table5[[#This Row],[ODS Code]],Lookup!A:F,2,FALSE)</f>
        <v>Canberra Practice,Parkview Ctr for H&amp;W</v>
      </c>
      <c r="W578" s="78" t="str">
        <f>VLOOKUP(Table5[[#This Row],[ODS Code]],Lookup!A:G,5,FALSE)</f>
        <v>Y02906</v>
      </c>
    </row>
    <row r="579" spans="1:23" x14ac:dyDescent="0.35">
      <c r="A579" s="80">
        <v>45413</v>
      </c>
      <c r="B579" t="s">
        <v>90</v>
      </c>
      <c r="C579" t="s">
        <v>1074</v>
      </c>
      <c r="D579" t="s">
        <v>1073</v>
      </c>
      <c r="E579" t="s">
        <v>854</v>
      </c>
      <c r="F579" s="78">
        <v>0</v>
      </c>
      <c r="G579" s="78">
        <v>0</v>
      </c>
      <c r="H579" s="78">
        <v>0</v>
      </c>
      <c r="I579" s="78">
        <v>0</v>
      </c>
      <c r="J579" s="78">
        <v>0</v>
      </c>
      <c r="K579" s="78">
        <v>0</v>
      </c>
      <c r="L579" s="78">
        <v>0</v>
      </c>
      <c r="M579" s="78">
        <v>0</v>
      </c>
      <c r="N579" s="78">
        <v>0</v>
      </c>
      <c r="O579" s="78">
        <v>0</v>
      </c>
      <c r="P579" s="78">
        <v>0</v>
      </c>
      <c r="Q579" s="78">
        <v>0</v>
      </c>
      <c r="R579" s="79">
        <v>0</v>
      </c>
      <c r="S579" s="79">
        <v>0</v>
      </c>
      <c r="T579" s="78" t="str">
        <f>VLOOKUP(Table5[[#This Row],[ODS Code]],Lookup!A:D,4,FALSE)</f>
        <v>Hammersmith &amp; Fulham</v>
      </c>
      <c r="U579" s="78" t="str">
        <f>VLOOKUP(Table5[[#This Row],[ODS Code]],Lookup!A:E,3,FALSE)</f>
        <v>North H&amp;F PCN</v>
      </c>
      <c r="V579" s="78" t="str">
        <f>VLOOKUP(Table5[[#This Row],[ODS Code]],Lookup!A:F,2,FALSE)</f>
        <v>Parkview Practice</v>
      </c>
      <c r="W579" s="78" t="str">
        <f>VLOOKUP(Table5[[#This Row],[ODS Code]],Lookup!A:G,5,FALSE)</f>
        <v>E85048</v>
      </c>
    </row>
    <row r="580" spans="1:23" x14ac:dyDescent="0.35">
      <c r="A580" s="80">
        <v>45413</v>
      </c>
      <c r="B580" t="s">
        <v>92</v>
      </c>
      <c r="C580" t="s">
        <v>1075</v>
      </c>
      <c r="D580" t="s">
        <v>1073</v>
      </c>
      <c r="E580" t="s">
        <v>854</v>
      </c>
      <c r="F580" s="78">
        <v>0</v>
      </c>
      <c r="G580" s="78">
        <v>0</v>
      </c>
      <c r="H580" s="78">
        <v>0</v>
      </c>
      <c r="I580" s="78">
        <v>0</v>
      </c>
      <c r="J580" s="78">
        <v>0</v>
      </c>
      <c r="K580" s="78">
        <v>0</v>
      </c>
      <c r="L580" s="78">
        <v>0</v>
      </c>
      <c r="M580" s="78">
        <v>0</v>
      </c>
      <c r="N580" s="78">
        <v>0</v>
      </c>
      <c r="O580" s="78">
        <v>0</v>
      </c>
      <c r="P580" s="78">
        <v>0</v>
      </c>
      <c r="Q580" s="78">
        <v>0</v>
      </c>
      <c r="R580" s="79">
        <v>0</v>
      </c>
      <c r="S580" s="79">
        <v>0</v>
      </c>
      <c r="T580" s="78" t="str">
        <f>VLOOKUP(Table5[[#This Row],[ODS Code]],Lookup!A:D,4,FALSE)</f>
        <v>Hammersmith &amp; Fulham</v>
      </c>
      <c r="U580" s="78" t="str">
        <f>VLOOKUP(Table5[[#This Row],[ODS Code]],Lookup!A:E,3,FALSE)</f>
        <v>North H&amp;F PCN</v>
      </c>
      <c r="V580" s="78" t="str">
        <f>VLOOKUP(Table5[[#This Row],[ODS Code]],Lookup!A:F,2,FALSE)</f>
        <v>PARKVIEW MEDICAL CENTRE (DR KUKAR)</v>
      </c>
      <c r="W580" s="78" t="str">
        <f>VLOOKUP(Table5[[#This Row],[ODS Code]],Lookup!A:G,5,FALSE)</f>
        <v>E85659</v>
      </c>
    </row>
    <row r="581" spans="1:23" x14ac:dyDescent="0.35">
      <c r="A581" s="80">
        <v>45413</v>
      </c>
      <c r="B581" t="s">
        <v>94</v>
      </c>
      <c r="C581" t="s">
        <v>1076</v>
      </c>
      <c r="D581" t="s">
        <v>1073</v>
      </c>
      <c r="E581" t="s">
        <v>854</v>
      </c>
      <c r="F581" s="78">
        <v>0</v>
      </c>
      <c r="G581" s="78">
        <v>0</v>
      </c>
      <c r="H581" s="78">
        <v>0</v>
      </c>
      <c r="I581" s="78">
        <v>0</v>
      </c>
      <c r="J581" s="78">
        <v>0</v>
      </c>
      <c r="K581" s="78">
        <v>0</v>
      </c>
      <c r="L581" s="78">
        <v>0</v>
      </c>
      <c r="M581" s="78">
        <v>0</v>
      </c>
      <c r="N581" s="78">
        <v>0</v>
      </c>
      <c r="O581" s="78">
        <v>0</v>
      </c>
      <c r="P581" s="78">
        <v>0</v>
      </c>
      <c r="Q581" s="78">
        <v>0</v>
      </c>
      <c r="R581" s="79">
        <v>0</v>
      </c>
      <c r="S581" s="79">
        <v>0</v>
      </c>
      <c r="T581" s="78" t="str">
        <f>VLOOKUP(Table5[[#This Row],[ODS Code]],Lookup!A:D,4,FALSE)</f>
        <v>Hammersmith &amp; Fulham</v>
      </c>
      <c r="U581" s="78" t="str">
        <f>VLOOKUP(Table5[[#This Row],[ODS Code]],Lookup!A:E,3,FALSE)</f>
        <v>North H&amp;F PCN</v>
      </c>
      <c r="V581" s="78" t="str">
        <f>VLOOKUP(Table5[[#This Row],[ODS Code]],Lookup!A:F,2,FALSE)</f>
        <v>DR UPPAL &amp; PARTNERS, PARKVIEW</v>
      </c>
      <c r="W581" s="78" t="str">
        <f>VLOOKUP(Table5[[#This Row],[ODS Code]],Lookup!A:G,5,FALSE)</f>
        <v>E85624</v>
      </c>
    </row>
    <row r="582" spans="1:23" x14ac:dyDescent="0.35">
      <c r="A582" s="80">
        <v>45413</v>
      </c>
      <c r="B582" t="s">
        <v>145</v>
      </c>
      <c r="C582" t="s">
        <v>1077</v>
      </c>
      <c r="D582" t="s">
        <v>1073</v>
      </c>
      <c r="E582" t="s">
        <v>854</v>
      </c>
      <c r="F582" s="78">
        <v>518</v>
      </c>
      <c r="G582" s="78">
        <v>1036</v>
      </c>
      <c r="H582" s="78">
        <v>38</v>
      </c>
      <c r="I582" s="78">
        <v>76</v>
      </c>
      <c r="J582" s="78">
        <v>273</v>
      </c>
      <c r="K582" s="78">
        <v>546</v>
      </c>
      <c r="L582" s="78">
        <v>144</v>
      </c>
      <c r="M582" s="78">
        <v>288</v>
      </c>
      <c r="N582" s="78">
        <v>27</v>
      </c>
      <c r="O582" s="78">
        <v>54</v>
      </c>
      <c r="P582" s="78">
        <v>36</v>
      </c>
      <c r="Q582" s="78">
        <v>72</v>
      </c>
      <c r="R582" s="79">
        <v>6.9498069498069498E-2</v>
      </c>
      <c r="S582" s="79">
        <v>6.9498069498069498E-2</v>
      </c>
      <c r="T582" s="78" t="str">
        <f>VLOOKUP(Table5[[#This Row],[ODS Code]],Lookup!A:D,4,FALSE)</f>
        <v>Hammersmith &amp; Fulham</v>
      </c>
      <c r="U582" s="78" t="str">
        <f>VLOOKUP(Table5[[#This Row],[ODS Code]],Lookup!A:E,3,FALSE)</f>
        <v>North H&amp;F PCN</v>
      </c>
      <c r="V582" s="78" t="str">
        <f>VLOOKUP(Table5[[#This Row],[ODS Code]],Lookup!A:F,2,FALSE)</f>
        <v>Hammersmith &amp; Fulham Centres for Health</v>
      </c>
      <c r="W582" s="78" t="str">
        <f>VLOOKUP(Table5[[#This Row],[ODS Code]],Lookup!A:G,5,FALSE)</f>
        <v>Y02589</v>
      </c>
    </row>
    <row r="583" spans="1:23" x14ac:dyDescent="0.35">
      <c r="A583" s="80">
        <v>45413</v>
      </c>
      <c r="B583" t="s">
        <v>269</v>
      </c>
      <c r="C583" t="s">
        <v>1078</v>
      </c>
      <c r="D583" t="s">
        <v>1073</v>
      </c>
      <c r="E583" t="s">
        <v>854</v>
      </c>
      <c r="F583" s="78">
        <v>7</v>
      </c>
      <c r="G583" s="78">
        <v>14</v>
      </c>
      <c r="H583" s="78">
        <v>1</v>
      </c>
      <c r="I583" s="78">
        <v>2</v>
      </c>
      <c r="J583" s="78">
        <v>1</v>
      </c>
      <c r="K583" s="78">
        <v>2</v>
      </c>
      <c r="L583" s="78">
        <v>4</v>
      </c>
      <c r="M583" s="78">
        <v>8</v>
      </c>
      <c r="N583" s="78">
        <v>1</v>
      </c>
      <c r="O583" s="78">
        <v>2</v>
      </c>
      <c r="P583" s="78">
        <v>0</v>
      </c>
      <c r="Q583" s="78">
        <v>0</v>
      </c>
      <c r="R583" s="79">
        <v>0</v>
      </c>
      <c r="S583" s="79">
        <v>0</v>
      </c>
      <c r="T583" s="78" t="str">
        <f>VLOOKUP(Table5[[#This Row],[ODS Code]],Lookup!A:D,4,FALSE)</f>
        <v>Hammersmith &amp; Fulham</v>
      </c>
      <c r="U583" s="78" t="str">
        <f>VLOOKUP(Table5[[#This Row],[ODS Code]],Lookup!A:E,3,FALSE)</f>
        <v>North H&amp;F PCN</v>
      </c>
      <c r="V583" s="78" t="str">
        <f>VLOOKUP(Table5[[#This Row],[ODS Code]],Lookup!A:F,2,FALSE)</f>
        <v>Shepherd's Bush Medical Centre</v>
      </c>
      <c r="W583" s="78" t="str">
        <f>VLOOKUP(Table5[[#This Row],[ODS Code]],Lookup!A:G,5,FALSE)</f>
        <v>E85077</v>
      </c>
    </row>
    <row r="584" spans="1:23" x14ac:dyDescent="0.35">
      <c r="A584" s="80">
        <v>45413</v>
      </c>
      <c r="B584" t="s">
        <v>345</v>
      </c>
      <c r="C584" t="s">
        <v>1079</v>
      </c>
      <c r="D584" t="s">
        <v>1073</v>
      </c>
      <c r="E584" t="s">
        <v>854</v>
      </c>
      <c r="F584" s="78">
        <v>0</v>
      </c>
      <c r="G584" s="78">
        <v>0</v>
      </c>
      <c r="H584" s="78">
        <v>0</v>
      </c>
      <c r="I584" s="78">
        <v>0</v>
      </c>
      <c r="J584" s="78">
        <v>0</v>
      </c>
      <c r="K584" s="78">
        <v>0</v>
      </c>
      <c r="L584" s="78">
        <v>0</v>
      </c>
      <c r="M584" s="78">
        <v>0</v>
      </c>
      <c r="N584" s="78">
        <v>0</v>
      </c>
      <c r="O584" s="78">
        <v>0</v>
      </c>
      <c r="P584" s="78">
        <v>0</v>
      </c>
      <c r="Q584" s="78">
        <v>0</v>
      </c>
      <c r="R584" s="79">
        <v>0</v>
      </c>
      <c r="S584" s="79">
        <v>0</v>
      </c>
      <c r="T584" s="78" t="str">
        <f>VLOOKUP(Table5[[#This Row],[ODS Code]],Lookup!A:D,4,FALSE)</f>
        <v>Hammersmith &amp; Fulham</v>
      </c>
      <c r="U584" s="78" t="str">
        <f>VLOOKUP(Table5[[#This Row],[ODS Code]],Lookup!A:E,3,FALSE)</f>
        <v>North H&amp;F PCN</v>
      </c>
      <c r="V584" s="78" t="str">
        <f>VLOOKUP(Table5[[#This Row],[ODS Code]],Lookup!A:F,2,FALSE)</f>
        <v>The Medical Centre (Dr Kukar)</v>
      </c>
      <c r="W584" s="78" t="str">
        <f>VLOOKUP(Table5[[#This Row],[ODS Code]],Lookup!A:G,5,FALSE)</f>
        <v>E85748</v>
      </c>
    </row>
    <row r="585" spans="1:23" x14ac:dyDescent="0.35">
      <c r="A585" s="80">
        <v>45413</v>
      </c>
      <c r="B585" t="s">
        <v>349</v>
      </c>
      <c r="C585" t="s">
        <v>348</v>
      </c>
      <c r="D585" t="s">
        <v>1073</v>
      </c>
      <c r="E585" t="s">
        <v>854</v>
      </c>
      <c r="F585" s="78">
        <v>0</v>
      </c>
      <c r="G585" s="78">
        <v>0</v>
      </c>
      <c r="H585" s="78">
        <v>0</v>
      </c>
      <c r="I585" s="78">
        <v>0</v>
      </c>
      <c r="J585" s="78">
        <v>0</v>
      </c>
      <c r="K585" s="78">
        <v>0</v>
      </c>
      <c r="L585" s="78">
        <v>0</v>
      </c>
      <c r="M585" s="78">
        <v>0</v>
      </c>
      <c r="N585" s="78">
        <v>0</v>
      </c>
      <c r="O585" s="78">
        <v>0</v>
      </c>
      <c r="P585" s="78">
        <v>0</v>
      </c>
      <c r="Q585" s="78">
        <v>0</v>
      </c>
      <c r="R585" s="79">
        <v>0</v>
      </c>
      <c r="S585" s="79">
        <v>0</v>
      </c>
      <c r="T585" s="78" t="str">
        <f>VLOOKUP(Table5[[#This Row],[ODS Code]],Lookup!A:D,4,FALSE)</f>
        <v>Hammersmith &amp; Fulham</v>
      </c>
      <c r="U585" s="78" t="str">
        <f>VLOOKUP(Table5[[#This Row],[ODS Code]],Lookup!A:E,3,FALSE)</f>
        <v>North H&amp;F PCN</v>
      </c>
      <c r="V585" s="78" t="str">
        <f>VLOOKUP(Table5[[#This Row],[ODS Code]],Lookup!A:F,2,FALSE)</f>
        <v>The New Surgery</v>
      </c>
      <c r="W585" s="78" t="str">
        <f>VLOOKUP(Table5[[#This Row],[ODS Code]],Lookup!A:G,5,FALSE)</f>
        <v>E85042</v>
      </c>
    </row>
    <row r="586" spans="1:23" x14ac:dyDescent="0.35">
      <c r="A586" s="80">
        <v>45413</v>
      </c>
      <c r="B586" t="s">
        <v>373</v>
      </c>
      <c r="C586" t="s">
        <v>1080</v>
      </c>
      <c r="D586" t="s">
        <v>1073</v>
      </c>
      <c r="E586" t="s">
        <v>854</v>
      </c>
      <c r="F586" s="78">
        <v>21595</v>
      </c>
      <c r="G586" s="78">
        <v>72472</v>
      </c>
      <c r="H586" s="78">
        <v>1207</v>
      </c>
      <c r="I586" s="78">
        <v>4016</v>
      </c>
      <c r="J586" s="78">
        <v>13404</v>
      </c>
      <c r="K586" s="78">
        <v>45019</v>
      </c>
      <c r="L586" s="78">
        <v>4647</v>
      </c>
      <c r="M586" s="78">
        <v>15585</v>
      </c>
      <c r="N586" s="78">
        <v>1636</v>
      </c>
      <c r="O586" s="78">
        <v>5462</v>
      </c>
      <c r="P586" s="78">
        <v>701</v>
      </c>
      <c r="Q586" s="78">
        <v>2390</v>
      </c>
      <c r="R586" s="79">
        <v>3.2461217874507987E-2</v>
      </c>
      <c r="S586" s="79">
        <v>3.2978253670383047E-2</v>
      </c>
      <c r="T586" s="78" t="str">
        <f>VLOOKUP(Table5[[#This Row],[ODS Code]],Lookup!A:D,4,FALSE)</f>
        <v>Hammersmith &amp; Fulham</v>
      </c>
      <c r="U586" s="78" t="str">
        <f>VLOOKUP(Table5[[#This Row],[ODS Code]],Lookup!A:E,3,FALSE)</f>
        <v>North H&amp;F PCN</v>
      </c>
      <c r="V586" s="78" t="str">
        <f>VLOOKUP(Table5[[#This Row],[ODS Code]],Lookup!A:F,2,FALSE)</f>
        <v>WESTWAY SURGERY</v>
      </c>
      <c r="W586" s="78" t="str">
        <f>VLOOKUP(Table5[[#This Row],[ODS Code]],Lookup!A:G,5,FALSE)</f>
        <v>E85005</v>
      </c>
    </row>
    <row r="587" spans="1:23" x14ac:dyDescent="0.35">
      <c r="A587" s="80">
        <v>45413</v>
      </c>
      <c r="B587" t="s">
        <v>64</v>
      </c>
      <c r="C587" t="s">
        <v>1081</v>
      </c>
      <c r="D587" t="s">
        <v>1082</v>
      </c>
      <c r="E587" t="s">
        <v>854</v>
      </c>
      <c r="F587" s="78">
        <v>0</v>
      </c>
      <c r="G587" s="78">
        <v>0</v>
      </c>
      <c r="H587" s="78">
        <v>0</v>
      </c>
      <c r="I587" s="78">
        <v>0</v>
      </c>
      <c r="J587" s="78">
        <v>0</v>
      </c>
      <c r="K587" s="78">
        <v>0</v>
      </c>
      <c r="L587" s="78">
        <v>0</v>
      </c>
      <c r="M587" s="78">
        <v>0</v>
      </c>
      <c r="N587" s="78">
        <v>0</v>
      </c>
      <c r="O587" s="78">
        <v>0</v>
      </c>
      <c r="P587" s="78">
        <v>0</v>
      </c>
      <c r="Q587" s="78">
        <v>0</v>
      </c>
      <c r="R587" s="79">
        <v>0</v>
      </c>
      <c r="S587" s="79">
        <v>0</v>
      </c>
      <c r="T587" s="78" t="str">
        <f>VLOOKUP(Table5[[#This Row],[ODS Code]],Lookup!A:D,4,FALSE)</f>
        <v>Ealing</v>
      </c>
      <c r="U587" s="78" t="str">
        <f>VLOOKUP(Table5[[#This Row],[ODS Code]],Lookup!A:E,3,FALSE)</f>
        <v>North Southall</v>
      </c>
      <c r="V587" s="78" t="str">
        <f>VLOOKUP(Table5[[#This Row],[ODS Code]],Lookup!A:F,2,FALSE)</f>
        <v>LADY MARGARET ROAD (MIKHAIL)</v>
      </c>
      <c r="W587" s="78" t="str">
        <f>VLOOKUP(Table5[[#This Row],[ODS Code]],Lookup!A:G,5,FALSE)</f>
        <v>E85023</v>
      </c>
    </row>
    <row r="588" spans="1:23" x14ac:dyDescent="0.35">
      <c r="A588" s="80">
        <v>45413</v>
      </c>
      <c r="B588" t="s">
        <v>89</v>
      </c>
      <c r="C588" t="s">
        <v>1083</v>
      </c>
      <c r="D588" t="s">
        <v>1082</v>
      </c>
      <c r="E588" t="s">
        <v>854</v>
      </c>
      <c r="F588" s="78">
        <v>0</v>
      </c>
      <c r="G588" s="78">
        <v>0</v>
      </c>
      <c r="H588" s="78">
        <v>0</v>
      </c>
      <c r="I588" s="78">
        <v>0</v>
      </c>
      <c r="J588" s="78">
        <v>0</v>
      </c>
      <c r="K588" s="78">
        <v>0</v>
      </c>
      <c r="L588" s="78">
        <v>0</v>
      </c>
      <c r="M588" s="78">
        <v>0</v>
      </c>
      <c r="N588" s="78">
        <v>0</v>
      </c>
      <c r="O588" s="78">
        <v>0</v>
      </c>
      <c r="P588" s="78">
        <v>0</v>
      </c>
      <c r="Q588" s="78">
        <v>0</v>
      </c>
      <c r="R588" s="79">
        <v>0</v>
      </c>
      <c r="S588" s="79">
        <v>0</v>
      </c>
      <c r="T588" s="78" t="str">
        <f>VLOOKUP(Table5[[#This Row],[ODS Code]],Lookup!A:D,4,FALSE)</f>
        <v>Ealing</v>
      </c>
      <c r="U588" s="78" t="str">
        <f>VLOOKUP(Table5[[#This Row],[ODS Code]],Lookup!A:E,3,FALSE)</f>
        <v>North Southall</v>
      </c>
      <c r="V588" s="78" t="str">
        <f>VLOOKUP(Table5[[#This Row],[ODS Code]],Lookup!A:F,2,FALSE)</f>
        <v>DORMERS WELLS MEDICAL CENTRE</v>
      </c>
      <c r="W588" s="78" t="str">
        <f>VLOOKUP(Table5[[#This Row],[ODS Code]],Lookup!A:G,5,FALSE)</f>
        <v>E85682</v>
      </c>
    </row>
    <row r="589" spans="1:23" x14ac:dyDescent="0.35">
      <c r="A589" s="80">
        <v>45413</v>
      </c>
      <c r="B589" t="s">
        <v>93</v>
      </c>
      <c r="C589" t="s">
        <v>1084</v>
      </c>
      <c r="D589" t="s">
        <v>1082</v>
      </c>
      <c r="E589" t="s">
        <v>854</v>
      </c>
      <c r="F589" s="78">
        <v>28</v>
      </c>
      <c r="G589" s="78">
        <v>85</v>
      </c>
      <c r="H589" s="78">
        <v>3</v>
      </c>
      <c r="I589" s="78">
        <v>9</v>
      </c>
      <c r="J589" s="78">
        <v>20</v>
      </c>
      <c r="K589" s="78">
        <v>61</v>
      </c>
      <c r="L589" s="78">
        <v>5</v>
      </c>
      <c r="M589" s="78">
        <v>15</v>
      </c>
      <c r="N589" s="78">
        <v>0</v>
      </c>
      <c r="O589" s="78">
        <v>0</v>
      </c>
      <c r="P589" s="78">
        <v>0</v>
      </c>
      <c r="Q589" s="78">
        <v>0</v>
      </c>
      <c r="R589" s="79">
        <v>0</v>
      </c>
      <c r="S589" s="79">
        <v>0</v>
      </c>
      <c r="T589" s="78" t="str">
        <f>VLOOKUP(Table5[[#This Row],[ODS Code]],Lookup!A:D,4,FALSE)</f>
        <v>Ealing</v>
      </c>
      <c r="U589" s="78" t="str">
        <f>VLOOKUP(Table5[[#This Row],[ODS Code]],Lookup!A:E,3,FALSE)</f>
        <v>North Southall</v>
      </c>
      <c r="V589" s="78" t="str">
        <f>VLOOKUP(Table5[[#This Row],[ODS Code]],Lookup!A:F,2,FALSE)</f>
        <v>WOODBRIDGE MEDICAL CENTRE</v>
      </c>
      <c r="W589" s="78" t="str">
        <f>VLOOKUP(Table5[[#This Row],[ODS Code]],Lookup!A:G,5,FALSE)</f>
        <v>E85083</v>
      </c>
    </row>
    <row r="590" spans="1:23" x14ac:dyDescent="0.35">
      <c r="A590" s="80">
        <v>45413</v>
      </c>
      <c r="B590" t="s">
        <v>195</v>
      </c>
      <c r="C590" t="s">
        <v>1085</v>
      </c>
      <c r="D590" t="s">
        <v>1082</v>
      </c>
      <c r="E590" t="s">
        <v>854</v>
      </c>
      <c r="F590" s="78">
        <v>0</v>
      </c>
      <c r="G590" s="78">
        <v>0</v>
      </c>
      <c r="H590" s="78">
        <v>0</v>
      </c>
      <c r="I590" s="78">
        <v>0</v>
      </c>
      <c r="J590" s="78">
        <v>0</v>
      </c>
      <c r="K590" s="78">
        <v>0</v>
      </c>
      <c r="L590" s="78">
        <v>0</v>
      </c>
      <c r="M590" s="78">
        <v>0</v>
      </c>
      <c r="N590" s="78">
        <v>0</v>
      </c>
      <c r="O590" s="78">
        <v>0</v>
      </c>
      <c r="P590" s="78">
        <v>0</v>
      </c>
      <c r="Q590" s="78">
        <v>0</v>
      </c>
      <c r="R590" s="79">
        <v>0</v>
      </c>
      <c r="S590" s="79">
        <v>0</v>
      </c>
      <c r="T590" s="78" t="str">
        <f>VLOOKUP(Table5[[#This Row],[ODS Code]],Lookup!A:D,4,FALSE)</f>
        <v>Ealing</v>
      </c>
      <c r="U590" s="78" t="str">
        <f>VLOOKUP(Table5[[#This Row],[ODS Code]],Lookup!A:E,3,FALSE)</f>
        <v>North Southall</v>
      </c>
      <c r="V590" s="78" t="str">
        <f>VLOOKUP(Table5[[#This Row],[ODS Code]],Lookup!A:F,2,FALSE)</f>
        <v>KS MEDICAL CENTRE</v>
      </c>
      <c r="W590" s="78" t="str">
        <f>VLOOKUP(Table5[[#This Row],[ODS Code]],Lookup!A:G,5,FALSE)</f>
        <v>E85012</v>
      </c>
    </row>
    <row r="591" spans="1:23" x14ac:dyDescent="0.35">
      <c r="A591" s="80">
        <v>45413</v>
      </c>
      <c r="B591" t="s">
        <v>196</v>
      </c>
      <c r="C591" t="s">
        <v>1086</v>
      </c>
      <c r="D591" t="s">
        <v>1082</v>
      </c>
      <c r="E591" t="s">
        <v>854</v>
      </c>
      <c r="F591" s="78">
        <v>0</v>
      </c>
      <c r="G591" s="78">
        <v>0</v>
      </c>
      <c r="H591" s="78">
        <v>0</v>
      </c>
      <c r="I591" s="78">
        <v>0</v>
      </c>
      <c r="J591" s="78">
        <v>0</v>
      </c>
      <c r="K591" s="78">
        <v>0</v>
      </c>
      <c r="L591" s="78">
        <v>0</v>
      </c>
      <c r="M591" s="78">
        <v>0</v>
      </c>
      <c r="N591" s="78">
        <v>0</v>
      </c>
      <c r="O591" s="78">
        <v>0</v>
      </c>
      <c r="P591" s="78">
        <v>0</v>
      </c>
      <c r="Q591" s="78">
        <v>0</v>
      </c>
      <c r="R591" s="79">
        <v>0</v>
      </c>
      <c r="S591" s="79">
        <v>0</v>
      </c>
      <c r="T591" s="78" t="str">
        <f>VLOOKUP(Table5[[#This Row],[ODS Code]],Lookup!A:D,4,FALSE)</f>
        <v>Ealing</v>
      </c>
      <c r="U591" s="78" t="str">
        <f>VLOOKUP(Table5[[#This Row],[ODS Code]],Lookup!A:E,3,FALSE)</f>
        <v>North Southall</v>
      </c>
      <c r="V591" s="78" t="str">
        <f>VLOOKUP(Table5[[#This Row],[ODS Code]],Lookup!A:F,2,FALSE)</f>
        <v>LADY MARGARET ROAD SURGERY (ALZARRAD)</v>
      </c>
      <c r="W591" s="78" t="str">
        <f>VLOOKUP(Table5[[#This Row],[ODS Code]],Lookup!A:G,5,FALSE)</f>
        <v>E85103</v>
      </c>
    </row>
    <row r="592" spans="1:23" x14ac:dyDescent="0.35">
      <c r="A592" s="80">
        <v>45413</v>
      </c>
      <c r="B592" t="s">
        <v>277</v>
      </c>
      <c r="C592" t="s">
        <v>1087</v>
      </c>
      <c r="D592" t="s">
        <v>1082</v>
      </c>
      <c r="E592" t="s">
        <v>854</v>
      </c>
      <c r="F592" s="78">
        <v>0</v>
      </c>
      <c r="G592" s="78">
        <v>0</v>
      </c>
      <c r="H592" s="78">
        <v>0</v>
      </c>
      <c r="I592" s="78">
        <v>0</v>
      </c>
      <c r="J592" s="78">
        <v>0</v>
      </c>
      <c r="K592" s="78">
        <v>0</v>
      </c>
      <c r="L592" s="78">
        <v>0</v>
      </c>
      <c r="M592" s="78">
        <v>0</v>
      </c>
      <c r="N592" s="78">
        <v>0</v>
      </c>
      <c r="O592" s="78">
        <v>0</v>
      </c>
      <c r="P592" s="78">
        <v>0</v>
      </c>
      <c r="Q592" s="78">
        <v>0</v>
      </c>
      <c r="R592" s="79">
        <v>0</v>
      </c>
      <c r="S592" s="79">
        <v>0</v>
      </c>
      <c r="T592" s="78" t="str">
        <f>VLOOKUP(Table5[[#This Row],[ODS Code]],Lookup!A:D,4,FALSE)</f>
        <v>Ealing</v>
      </c>
      <c r="U592" s="78" t="str">
        <f>VLOOKUP(Table5[[#This Row],[ODS Code]],Lookup!A:E,3,FALSE)</f>
        <v>North Southall</v>
      </c>
      <c r="V592" s="78" t="str">
        <f>VLOOKUP(Table5[[#This Row],[ODS Code]],Lookup!A:F,2,FALSE)</f>
        <v xml:space="preserve">SOMERSET FAMILY HEALTH PRACTICE </v>
      </c>
      <c r="W592" s="78" t="str">
        <f>VLOOKUP(Table5[[#This Row],[ODS Code]],Lookup!A:G,5,FALSE)</f>
        <v>Y01221</v>
      </c>
    </row>
    <row r="593" spans="1:23" x14ac:dyDescent="0.35">
      <c r="A593" s="80">
        <v>45413</v>
      </c>
      <c r="B593" t="s">
        <v>288</v>
      </c>
      <c r="C593" t="s">
        <v>1088</v>
      </c>
      <c r="D593" t="s">
        <v>1082</v>
      </c>
      <c r="E593" t="s">
        <v>854</v>
      </c>
      <c r="F593" s="78">
        <v>0</v>
      </c>
      <c r="G593" s="78">
        <v>0</v>
      </c>
      <c r="H593" s="78">
        <v>0</v>
      </c>
      <c r="I593" s="78">
        <v>0</v>
      </c>
      <c r="J593" s="78">
        <v>0</v>
      </c>
      <c r="K593" s="78">
        <v>0</v>
      </c>
      <c r="L593" s="78">
        <v>0</v>
      </c>
      <c r="M593" s="78">
        <v>0</v>
      </c>
      <c r="N593" s="78">
        <v>0</v>
      </c>
      <c r="O593" s="78">
        <v>0</v>
      </c>
      <c r="P593" s="78">
        <v>0</v>
      </c>
      <c r="Q593" s="78">
        <v>0</v>
      </c>
      <c r="R593" s="79">
        <v>0</v>
      </c>
      <c r="S593" s="79">
        <v>0</v>
      </c>
      <c r="T593" s="78" t="str">
        <f>VLOOKUP(Table5[[#This Row],[ODS Code]],Lookup!A:D,4,FALSE)</f>
        <v>Ealing</v>
      </c>
      <c r="U593" s="78" t="str">
        <f>VLOOKUP(Table5[[#This Row],[ODS Code]],Lookup!A:E,3,FALSE)</f>
        <v>North Southall</v>
      </c>
      <c r="V593" s="78" t="str">
        <f>VLOOKUP(Table5[[#This Row],[ODS Code]],Lookup!A:F,2,FALSE)</f>
        <v>ST.GEORGES MEDICAL CENTRE</v>
      </c>
      <c r="W593" s="78" t="str">
        <f>VLOOKUP(Table5[[#This Row],[ODS Code]],Lookup!A:G,5,FALSE)</f>
        <v>E85743</v>
      </c>
    </row>
    <row r="594" spans="1:23" x14ac:dyDescent="0.35">
      <c r="A594" s="80">
        <v>45413</v>
      </c>
      <c r="B594" t="s">
        <v>347</v>
      </c>
      <c r="C594" t="s">
        <v>1089</v>
      </c>
      <c r="D594" t="s">
        <v>1082</v>
      </c>
      <c r="E594" t="s">
        <v>854</v>
      </c>
      <c r="F594" s="78">
        <v>707</v>
      </c>
      <c r="G594" s="78">
        <v>1575</v>
      </c>
      <c r="H594" s="78">
        <v>73</v>
      </c>
      <c r="I594" s="78">
        <v>166</v>
      </c>
      <c r="J594" s="78">
        <v>321</v>
      </c>
      <c r="K594" s="78">
        <v>727</v>
      </c>
      <c r="L594" s="78">
        <v>200</v>
      </c>
      <c r="M594" s="78">
        <v>435</v>
      </c>
      <c r="N594" s="78">
        <v>74</v>
      </c>
      <c r="O594" s="78">
        <v>162</v>
      </c>
      <c r="P594" s="78">
        <v>39</v>
      </c>
      <c r="Q594" s="78">
        <v>85</v>
      </c>
      <c r="R594" s="79">
        <v>5.5162659123055166E-2</v>
      </c>
      <c r="S594" s="79">
        <v>5.3968253968253971E-2</v>
      </c>
      <c r="T594" s="78" t="str">
        <f>VLOOKUP(Table5[[#This Row],[ODS Code]],Lookup!A:D,4,FALSE)</f>
        <v>Ealing</v>
      </c>
      <c r="U594" s="78" t="str">
        <f>VLOOKUP(Table5[[#This Row],[ODS Code]],Lookup!A:E,3,FALSE)</f>
        <v>North Southall</v>
      </c>
      <c r="V594" s="78" t="str">
        <f>VLOOKUP(Table5[[#This Row],[ODS Code]],Lookup!A:F,2,FALSE)</f>
        <v>THE MWH PRACTICE</v>
      </c>
      <c r="W594" s="78" t="str">
        <f>VLOOKUP(Table5[[#This Row],[ODS Code]],Lookup!A:G,5,FALSE)</f>
        <v>E85119</v>
      </c>
    </row>
    <row r="595" spans="1:23" x14ac:dyDescent="0.35">
      <c r="A595" s="80">
        <v>45413</v>
      </c>
      <c r="B595" t="s">
        <v>364</v>
      </c>
      <c r="C595" t="s">
        <v>1090</v>
      </c>
      <c r="D595" t="s">
        <v>1082</v>
      </c>
      <c r="E595" t="s">
        <v>854</v>
      </c>
      <c r="F595" s="78">
        <v>49</v>
      </c>
      <c r="G595" s="78">
        <v>98</v>
      </c>
      <c r="H595" s="78">
        <v>2</v>
      </c>
      <c r="I595" s="78">
        <v>4</v>
      </c>
      <c r="J595" s="78">
        <v>30</v>
      </c>
      <c r="K595" s="78">
        <v>60</v>
      </c>
      <c r="L595" s="78">
        <v>16</v>
      </c>
      <c r="M595" s="78">
        <v>32</v>
      </c>
      <c r="N595" s="78">
        <v>1</v>
      </c>
      <c r="O595" s="78">
        <v>2</v>
      </c>
      <c r="P595" s="78">
        <v>0</v>
      </c>
      <c r="Q595" s="78">
        <v>0</v>
      </c>
      <c r="R595" s="79">
        <v>0</v>
      </c>
      <c r="S595" s="79">
        <v>0</v>
      </c>
      <c r="T595" s="78" t="str">
        <f>VLOOKUP(Table5[[#This Row],[ODS Code]],Lookup!A:D,4,FALSE)</f>
        <v>Ealing</v>
      </c>
      <c r="U595" s="78" t="str">
        <f>VLOOKUP(Table5[[#This Row],[ODS Code]],Lookup!A:E,3,FALSE)</f>
        <v>North Southall</v>
      </c>
      <c r="V595" s="78" t="str">
        <f>VLOOKUP(Table5[[#This Row],[ODS Code]],Lookup!A:F,2,FALSE)</f>
        <v>THE SALUJA CLINIC</v>
      </c>
      <c r="W595" s="78" t="str">
        <f>VLOOKUP(Table5[[#This Row],[ODS Code]],Lookup!A:G,5,FALSE)</f>
        <v>E85663</v>
      </c>
    </row>
    <row r="596" spans="1:23" x14ac:dyDescent="0.35">
      <c r="A596" s="80">
        <v>45413</v>
      </c>
      <c r="B596" t="s">
        <v>375</v>
      </c>
      <c r="C596" t="s">
        <v>1091</v>
      </c>
      <c r="D596" t="s">
        <v>1082</v>
      </c>
      <c r="E596" t="s">
        <v>854</v>
      </c>
      <c r="F596" s="78">
        <v>0</v>
      </c>
      <c r="G596" s="78">
        <v>0</v>
      </c>
      <c r="H596" s="78">
        <v>0</v>
      </c>
      <c r="I596" s="78">
        <v>0</v>
      </c>
      <c r="J596" s="78">
        <v>0</v>
      </c>
      <c r="K596" s="78">
        <v>0</v>
      </c>
      <c r="L596" s="78">
        <v>0</v>
      </c>
      <c r="M596" s="78">
        <v>0</v>
      </c>
      <c r="N596" s="78">
        <v>0</v>
      </c>
      <c r="O596" s="78">
        <v>0</v>
      </c>
      <c r="P596" s="78">
        <v>0</v>
      </c>
      <c r="Q596" s="78">
        <v>0</v>
      </c>
      <c r="R596" s="79">
        <v>0</v>
      </c>
      <c r="S596" s="79">
        <v>0</v>
      </c>
      <c r="T596" s="78" t="str">
        <f>VLOOKUP(Table5[[#This Row],[ODS Code]],Lookup!A:D,4,FALSE)</f>
        <v>Ealing</v>
      </c>
      <c r="U596" s="78" t="str">
        <f>VLOOKUP(Table5[[#This Row],[ODS Code]],Lookup!A:E,3,FALSE)</f>
        <v>North Southall</v>
      </c>
      <c r="V596" s="78" t="str">
        <f>VLOOKUP(Table5[[#This Row],[ODS Code]],Lookup!A:F,2,FALSE)</f>
        <v>THE TOWN SURGERY</v>
      </c>
      <c r="W596" s="78" t="str">
        <f>VLOOKUP(Table5[[#This Row],[ODS Code]],Lookup!A:G,5,FALSE)</f>
        <v>E85721</v>
      </c>
    </row>
    <row r="597" spans="1:23" x14ac:dyDescent="0.35">
      <c r="A597" s="80">
        <v>45413</v>
      </c>
      <c r="B597" t="s">
        <v>46</v>
      </c>
      <c r="C597" t="s">
        <v>1092</v>
      </c>
      <c r="D597" t="s">
        <v>1093</v>
      </c>
      <c r="E597" t="s">
        <v>854</v>
      </c>
      <c r="F597" s="78">
        <v>0</v>
      </c>
      <c r="G597" s="78">
        <v>0</v>
      </c>
      <c r="H597" s="78">
        <v>0</v>
      </c>
      <c r="I597" s="78">
        <v>0</v>
      </c>
      <c r="J597" s="78">
        <v>0</v>
      </c>
      <c r="K597" s="78">
        <v>0</v>
      </c>
      <c r="L597" s="78">
        <v>0</v>
      </c>
      <c r="M597" s="78">
        <v>0</v>
      </c>
      <c r="N597" s="78">
        <v>0</v>
      </c>
      <c r="O597" s="78">
        <v>0</v>
      </c>
      <c r="P597" s="78">
        <v>0</v>
      </c>
      <c r="Q597" s="78">
        <v>0</v>
      </c>
      <c r="R597" s="79">
        <v>0</v>
      </c>
      <c r="S597" s="79">
        <v>0</v>
      </c>
      <c r="T597" s="78" t="str">
        <f>VLOOKUP(Table5[[#This Row],[ODS Code]],Lookup!A:D,4,FALSE)</f>
        <v>Ealing</v>
      </c>
      <c r="U597" s="78" t="str">
        <f>VLOOKUP(Table5[[#This Row],[ODS Code]],Lookup!A:E,3,FALSE)</f>
        <v>Northolt</v>
      </c>
      <c r="V597" s="78" t="str">
        <f>VLOOKUP(Table5[[#This Row],[ODS Code]],Lookup!A:F,2,FALSE)</f>
        <v>BROADMEAD SURGERY (THE CHURCH ROAD SURGERY)</v>
      </c>
      <c r="W597" s="78" t="str">
        <f>VLOOKUP(Table5[[#This Row],[ODS Code]],Lookup!A:G,5,FALSE)</f>
        <v>E85715</v>
      </c>
    </row>
    <row r="598" spans="1:23" x14ac:dyDescent="0.35">
      <c r="A598" s="80">
        <v>45413</v>
      </c>
      <c r="B598" t="s">
        <v>123</v>
      </c>
      <c r="C598" t="s">
        <v>1094</v>
      </c>
      <c r="D598" t="s">
        <v>1093</v>
      </c>
      <c r="E598" t="s">
        <v>854</v>
      </c>
      <c r="F598" s="78">
        <v>1151</v>
      </c>
      <c r="G598" s="78">
        <v>2778</v>
      </c>
      <c r="H598" s="78">
        <v>59</v>
      </c>
      <c r="I598" s="78">
        <v>146</v>
      </c>
      <c r="J598" s="78">
        <v>629</v>
      </c>
      <c r="K598" s="78">
        <v>1487</v>
      </c>
      <c r="L598" s="78">
        <v>307</v>
      </c>
      <c r="M598" s="78">
        <v>742</v>
      </c>
      <c r="N598" s="78">
        <v>102</v>
      </c>
      <c r="O598" s="78">
        <v>266</v>
      </c>
      <c r="P598" s="78">
        <v>54</v>
      </c>
      <c r="Q598" s="78">
        <v>137</v>
      </c>
      <c r="R598" s="79">
        <v>4.6915725456125108E-2</v>
      </c>
      <c r="S598" s="79">
        <v>4.9316054715622754E-2</v>
      </c>
      <c r="T598" s="78" t="str">
        <f>VLOOKUP(Table5[[#This Row],[ODS Code]],Lookup!A:D,4,FALSE)</f>
        <v>Ealing</v>
      </c>
      <c r="U598" s="78" t="str">
        <f>VLOOKUP(Table5[[#This Row],[ODS Code]],Lookup!A:E,3,FALSE)</f>
        <v>Northolt</v>
      </c>
      <c r="V598" s="78" t="str">
        <f>VLOOKUP(Table5[[#This Row],[ODS Code]],Lookup!A:F,2,FALSE)</f>
        <v>GOODCARE PRACTICE (THE RUISLIP ROAD SURGERY (JOSHI))</v>
      </c>
      <c r="W598" s="78" t="str">
        <f>VLOOKUP(Table5[[#This Row],[ODS Code]],Lookup!A:G,5,FALSE)</f>
        <v>E85712</v>
      </c>
    </row>
    <row r="599" spans="1:23" x14ac:dyDescent="0.35">
      <c r="A599" s="80">
        <v>45413</v>
      </c>
      <c r="B599" t="s">
        <v>177</v>
      </c>
      <c r="C599" t="s">
        <v>1095</v>
      </c>
      <c r="D599" t="s">
        <v>1093</v>
      </c>
      <c r="E599" t="s">
        <v>854</v>
      </c>
      <c r="F599" s="78">
        <v>0</v>
      </c>
      <c r="G599" s="78">
        <v>0</v>
      </c>
      <c r="H599" s="78">
        <v>0</v>
      </c>
      <c r="I599" s="78">
        <v>0</v>
      </c>
      <c r="J599" s="78">
        <v>0</v>
      </c>
      <c r="K599" s="78">
        <v>0</v>
      </c>
      <c r="L599" s="78">
        <v>0</v>
      </c>
      <c r="M599" s="78">
        <v>0</v>
      </c>
      <c r="N599" s="78">
        <v>0</v>
      </c>
      <c r="O599" s="78">
        <v>0</v>
      </c>
      <c r="P599" s="78">
        <v>0</v>
      </c>
      <c r="Q599" s="78">
        <v>0</v>
      </c>
      <c r="R599" s="79">
        <v>0</v>
      </c>
      <c r="S599" s="79">
        <v>0</v>
      </c>
      <c r="T599" s="78" t="str">
        <f>VLOOKUP(Table5[[#This Row],[ODS Code]],Lookup!A:D,4,FALSE)</f>
        <v>Ealing</v>
      </c>
      <c r="U599" s="78" t="str">
        <f>VLOOKUP(Table5[[#This Row],[ODS Code]],Lookup!A:E,3,FALSE)</f>
        <v>Northolt</v>
      </c>
      <c r="V599" s="78" t="str">
        <f>VLOOKUP(Table5[[#This Row],[ODS Code]],Lookup!A:F,2,FALSE)</f>
        <v>JUBILEE GARDENS MEDICAL CENTRE</v>
      </c>
      <c r="W599" s="78" t="str">
        <f>VLOOKUP(Table5[[#This Row],[ODS Code]],Lookup!A:G,5,FALSE)</f>
        <v>E85745</v>
      </c>
    </row>
    <row r="600" spans="1:23" x14ac:dyDescent="0.35">
      <c r="A600" s="80">
        <v>45413</v>
      </c>
      <c r="B600" t="s">
        <v>278</v>
      </c>
      <c r="C600" t="s">
        <v>1096</v>
      </c>
      <c r="D600" t="s">
        <v>1093</v>
      </c>
      <c r="E600" t="s">
        <v>854</v>
      </c>
      <c r="F600" s="78">
        <v>278</v>
      </c>
      <c r="G600" s="78">
        <v>653</v>
      </c>
      <c r="H600" s="78">
        <v>16</v>
      </c>
      <c r="I600" s="78">
        <v>40</v>
      </c>
      <c r="J600" s="78">
        <v>176</v>
      </c>
      <c r="K600" s="78">
        <v>405</v>
      </c>
      <c r="L600" s="78">
        <v>66</v>
      </c>
      <c r="M600" s="78">
        <v>159</v>
      </c>
      <c r="N600" s="78">
        <v>17</v>
      </c>
      <c r="O600" s="78">
        <v>42</v>
      </c>
      <c r="P600" s="78">
        <v>3</v>
      </c>
      <c r="Q600" s="78">
        <v>7</v>
      </c>
      <c r="R600" s="79">
        <v>1.0791366906474821E-2</v>
      </c>
      <c r="S600" s="79">
        <v>1.0719754977029096E-2</v>
      </c>
      <c r="T600" s="78" t="str">
        <f>VLOOKUP(Table5[[#This Row],[ODS Code]],Lookup!A:D,4,FALSE)</f>
        <v>Ealing</v>
      </c>
      <c r="U600" s="78" t="str">
        <f>VLOOKUP(Table5[[#This Row],[ODS Code]],Lookup!A:E,3,FALSE)</f>
        <v>Northolt</v>
      </c>
      <c r="V600" s="78" t="str">
        <f>VLOOKUP(Table5[[#This Row],[ODS Code]],Lookup!A:F,2,FALSE)</f>
        <v>THE SOMERSET ROAD SURGERY</v>
      </c>
      <c r="W600" s="78" t="str">
        <f>VLOOKUP(Table5[[#This Row],[ODS Code]],Lookup!A:G,5,FALSE)</f>
        <v>E85623</v>
      </c>
    </row>
    <row r="601" spans="1:23" x14ac:dyDescent="0.35">
      <c r="A601" s="80">
        <v>45413</v>
      </c>
      <c r="B601" t="s">
        <v>395</v>
      </c>
      <c r="C601" t="s">
        <v>1097</v>
      </c>
      <c r="D601" t="s">
        <v>1093</v>
      </c>
      <c r="E601" t="s">
        <v>854</v>
      </c>
      <c r="F601" s="78">
        <v>278</v>
      </c>
      <c r="G601" s="78">
        <v>1115</v>
      </c>
      <c r="H601" s="78">
        <v>0</v>
      </c>
      <c r="I601" s="78">
        <v>0</v>
      </c>
      <c r="J601" s="78">
        <v>278</v>
      </c>
      <c r="K601" s="78">
        <v>1115</v>
      </c>
      <c r="L601" s="78">
        <v>0</v>
      </c>
      <c r="M601" s="78">
        <v>0</v>
      </c>
      <c r="N601" s="78">
        <v>0</v>
      </c>
      <c r="O601" s="78">
        <v>0</v>
      </c>
      <c r="P601" s="78">
        <v>0</v>
      </c>
      <c r="Q601" s="78">
        <v>0</v>
      </c>
      <c r="R601" s="79">
        <v>0</v>
      </c>
      <c r="S601" s="79">
        <v>0</v>
      </c>
      <c r="T601" s="78" t="str">
        <f>VLOOKUP(Table5[[#This Row],[ODS Code]],Lookup!A:D,4,FALSE)</f>
        <v>Ealing</v>
      </c>
      <c r="U601" s="78" t="str">
        <f>VLOOKUP(Table5[[#This Row],[ODS Code]],Lookup!A:E,3,FALSE)</f>
        <v>Northolt</v>
      </c>
      <c r="V601" s="78" t="str">
        <f>VLOOKUP(Table5[[#This Row],[ODS Code]],Lookup!A:F,2,FALSE)</f>
        <v>WEST END SURGERY</v>
      </c>
      <c r="W601" s="78" t="str">
        <f>VLOOKUP(Table5[[#This Row],[ODS Code]],Lookup!A:G,5,FALSE)</f>
        <v>E85064</v>
      </c>
    </row>
    <row r="602" spans="1:23" x14ac:dyDescent="0.35">
      <c r="A602" s="80">
        <v>45413</v>
      </c>
      <c r="B602" t="s">
        <v>411</v>
      </c>
      <c r="C602" t="s">
        <v>1098</v>
      </c>
      <c r="D602" t="s">
        <v>1093</v>
      </c>
      <c r="E602" t="s">
        <v>854</v>
      </c>
      <c r="F602" s="78">
        <v>52</v>
      </c>
      <c r="G602" s="78">
        <v>105</v>
      </c>
      <c r="H602" s="78">
        <v>4</v>
      </c>
      <c r="I602" s="78">
        <v>8</v>
      </c>
      <c r="J602" s="78">
        <v>29</v>
      </c>
      <c r="K602" s="78">
        <v>59</v>
      </c>
      <c r="L602" s="78">
        <v>11</v>
      </c>
      <c r="M602" s="78">
        <v>22</v>
      </c>
      <c r="N602" s="78">
        <v>7</v>
      </c>
      <c r="O602" s="78">
        <v>14</v>
      </c>
      <c r="P602" s="78">
        <v>1</v>
      </c>
      <c r="Q602" s="78">
        <v>2</v>
      </c>
      <c r="R602" s="79">
        <v>1.9230769230769232E-2</v>
      </c>
      <c r="S602" s="79">
        <v>1.9047619047619049E-2</v>
      </c>
      <c r="T602" s="78" t="str">
        <f>VLOOKUP(Table5[[#This Row],[ODS Code]],Lookup!A:D,4,FALSE)</f>
        <v>Ealing</v>
      </c>
      <c r="U602" s="78" t="str">
        <f>VLOOKUP(Table5[[#This Row],[ODS Code]],Lookup!A:E,3,FALSE)</f>
        <v>Northolt</v>
      </c>
      <c r="V602" s="78" t="str">
        <f>VLOOKUP(Table5[[#This Row],[ODS Code]],Lookup!A:F,2,FALSE)</f>
        <v>YEADING MEDICAL CENTRE</v>
      </c>
      <c r="W602" s="78" t="str">
        <f>VLOOKUP(Table5[[#This Row],[ODS Code]],Lookup!A:G,5,FALSE)</f>
        <v>E85021</v>
      </c>
    </row>
    <row r="603" spans="1:23" x14ac:dyDescent="0.35">
      <c r="A603" s="80">
        <v>45413</v>
      </c>
      <c r="B603" t="s">
        <v>80</v>
      </c>
      <c r="C603" t="s">
        <v>1099</v>
      </c>
      <c r="D603" t="s">
        <v>1100</v>
      </c>
      <c r="E603" t="s">
        <v>854</v>
      </c>
      <c r="F603" s="78">
        <v>0</v>
      </c>
      <c r="G603" s="78">
        <v>0</v>
      </c>
      <c r="H603" s="78">
        <v>0</v>
      </c>
      <c r="I603" s="78">
        <v>0</v>
      </c>
      <c r="J603" s="78">
        <v>0</v>
      </c>
      <c r="K603" s="78">
        <v>0</v>
      </c>
      <c r="L603" s="78">
        <v>0</v>
      </c>
      <c r="M603" s="78">
        <v>0</v>
      </c>
      <c r="N603" s="78">
        <v>0</v>
      </c>
      <c r="O603" s="78">
        <v>0</v>
      </c>
      <c r="P603" s="78">
        <v>0</v>
      </c>
      <c r="Q603" s="78">
        <v>0</v>
      </c>
      <c r="R603" s="79">
        <v>0</v>
      </c>
      <c r="S603" s="79">
        <v>0</v>
      </c>
      <c r="T603" s="78" t="str">
        <f>VLOOKUP(Table5[[#This Row],[ODS Code]],Lookup!A:D,4,FALSE)</f>
        <v>Central London</v>
      </c>
      <c r="U603" s="78" t="str">
        <f>VLOOKUP(Table5[[#This Row],[ODS Code]],Lookup!A:E,3,FALSE)</f>
        <v>Regents Health</v>
      </c>
      <c r="V603" s="78" t="str">
        <f>VLOOKUP(Table5[[#This Row],[ODS Code]],Lookup!A:F,2,FALSE)</f>
        <v>CONNAUGHT SQUARE PRACTICE</v>
      </c>
      <c r="W603" s="78" t="str">
        <f>VLOOKUP(Table5[[#This Row],[ODS Code]],Lookup!A:G,5,FALSE)</f>
        <v>E87037</v>
      </c>
    </row>
    <row r="604" spans="1:23" x14ac:dyDescent="0.35">
      <c r="A604" s="80">
        <v>45413</v>
      </c>
      <c r="B604" t="s">
        <v>85</v>
      </c>
      <c r="C604" t="s">
        <v>1101</v>
      </c>
      <c r="D604" t="s">
        <v>1100</v>
      </c>
      <c r="E604" t="s">
        <v>854</v>
      </c>
      <c r="F604" s="78">
        <v>3288</v>
      </c>
      <c r="G604" s="78">
        <v>13152</v>
      </c>
      <c r="H604" s="78">
        <v>133</v>
      </c>
      <c r="I604" s="78">
        <v>532</v>
      </c>
      <c r="J604" s="78">
        <v>2037</v>
      </c>
      <c r="K604" s="78">
        <v>8148</v>
      </c>
      <c r="L604" s="78">
        <v>850</v>
      </c>
      <c r="M604" s="78">
        <v>3400</v>
      </c>
      <c r="N604" s="78">
        <v>177</v>
      </c>
      <c r="O604" s="78">
        <v>708</v>
      </c>
      <c r="P604" s="78">
        <v>91</v>
      </c>
      <c r="Q604" s="78">
        <v>364</v>
      </c>
      <c r="R604" s="79">
        <v>2.7676399026763991E-2</v>
      </c>
      <c r="S604" s="79">
        <v>2.7676399026763991E-2</v>
      </c>
      <c r="T604" s="78" t="str">
        <f>VLOOKUP(Table5[[#This Row],[ODS Code]],Lookup!A:D,4,FALSE)</f>
        <v>Central London</v>
      </c>
      <c r="U604" s="78" t="str">
        <f>VLOOKUP(Table5[[#This Row],[ODS Code]],Lookup!A:E,3,FALSE)</f>
        <v>Regents Health</v>
      </c>
      <c r="V604" s="78" t="str">
        <f>VLOOKUP(Table5[[#This Row],[ODS Code]],Lookup!A:F,2,FALSE)</f>
        <v>CROMPTON MEDICAL CENTRE</v>
      </c>
      <c r="W604" s="78" t="str">
        <f>VLOOKUP(Table5[[#This Row],[ODS Code]],Lookup!A:G,5,FALSE)</f>
        <v>E87052</v>
      </c>
    </row>
    <row r="605" spans="1:23" x14ac:dyDescent="0.35">
      <c r="A605" s="80">
        <v>45413</v>
      </c>
      <c r="B605" t="s">
        <v>173</v>
      </c>
      <c r="C605" t="s">
        <v>1102</v>
      </c>
      <c r="D605" t="s">
        <v>1100</v>
      </c>
      <c r="E605" t="s">
        <v>854</v>
      </c>
      <c r="F605" s="78">
        <v>0</v>
      </c>
      <c r="G605" s="78">
        <v>0</v>
      </c>
      <c r="H605" s="78">
        <v>0</v>
      </c>
      <c r="I605" s="78">
        <v>0</v>
      </c>
      <c r="J605" s="78">
        <v>0</v>
      </c>
      <c r="K605" s="78">
        <v>0</v>
      </c>
      <c r="L605" s="78">
        <v>0</v>
      </c>
      <c r="M605" s="78">
        <v>0</v>
      </c>
      <c r="N605" s="78">
        <v>0</v>
      </c>
      <c r="O605" s="78">
        <v>0</v>
      </c>
      <c r="P605" s="78">
        <v>0</v>
      </c>
      <c r="Q605" s="78">
        <v>0</v>
      </c>
      <c r="R605" s="79">
        <v>0</v>
      </c>
      <c r="S605" s="79">
        <v>0</v>
      </c>
      <c r="T605" s="78" t="str">
        <f>VLOOKUP(Table5[[#This Row],[ODS Code]],Lookup!A:D,4,FALSE)</f>
        <v>Central London</v>
      </c>
      <c r="U605" s="78" t="str">
        <f>VLOOKUP(Table5[[#This Row],[ODS Code]],Lookup!A:E,3,FALSE)</f>
        <v>Regents Health</v>
      </c>
      <c r="V605" s="78" t="str">
        <f>VLOOKUP(Table5[[#This Row],[ODS Code]],Lookup!A:F,2,FALSE)</f>
        <v>IMPERIAL COLLEGE HEALTH CENTRE</v>
      </c>
      <c r="W605" s="78" t="str">
        <f>VLOOKUP(Table5[[#This Row],[ODS Code]],Lookup!A:G,5,FALSE)</f>
        <v>E87677</v>
      </c>
    </row>
    <row r="606" spans="1:23" x14ac:dyDescent="0.35">
      <c r="A606" s="80">
        <v>45413</v>
      </c>
      <c r="B606" t="s">
        <v>202</v>
      </c>
      <c r="C606" t="s">
        <v>1103</v>
      </c>
      <c r="D606" t="s">
        <v>1100</v>
      </c>
      <c r="E606" t="s">
        <v>854</v>
      </c>
      <c r="F606" s="78">
        <v>0</v>
      </c>
      <c r="G606" s="78">
        <v>0</v>
      </c>
      <c r="H606" s="78">
        <v>0</v>
      </c>
      <c r="I606" s="78">
        <v>0</v>
      </c>
      <c r="J606" s="78">
        <v>0</v>
      </c>
      <c r="K606" s="78">
        <v>0</v>
      </c>
      <c r="L606" s="78">
        <v>0</v>
      </c>
      <c r="M606" s="78">
        <v>0</v>
      </c>
      <c r="N606" s="78">
        <v>0</v>
      </c>
      <c r="O606" s="78">
        <v>0</v>
      </c>
      <c r="P606" s="78">
        <v>0</v>
      </c>
      <c r="Q606" s="78">
        <v>0</v>
      </c>
      <c r="R606" s="79">
        <v>0</v>
      </c>
      <c r="S606" s="79">
        <v>0</v>
      </c>
      <c r="T606" s="78" t="str">
        <f>VLOOKUP(Table5[[#This Row],[ODS Code]],Lookup!A:D,4,FALSE)</f>
        <v>Central London</v>
      </c>
      <c r="U606" s="78" t="str">
        <f>VLOOKUP(Table5[[#This Row],[ODS Code]],Lookup!A:E,3,FALSE)</f>
        <v>Regents Health</v>
      </c>
      <c r="V606" s="78" t="str">
        <f>VLOOKUP(Table5[[#This Row],[ODS Code]],Lookup!A:F,2,FALSE)</f>
        <v>LISSON GROVE HEALTH CENTRE</v>
      </c>
      <c r="W606" s="78" t="str">
        <f>VLOOKUP(Table5[[#This Row],[ODS Code]],Lookup!A:G,5,FALSE)</f>
        <v>E87011</v>
      </c>
    </row>
    <row r="607" spans="1:23" x14ac:dyDescent="0.35">
      <c r="A607" s="80">
        <v>45413</v>
      </c>
      <c r="B607" t="s">
        <v>221</v>
      </c>
      <c r="C607" t="s">
        <v>1104</v>
      </c>
      <c r="D607" t="s">
        <v>1100</v>
      </c>
      <c r="E607" t="s">
        <v>854</v>
      </c>
      <c r="F607" s="78">
        <v>0</v>
      </c>
      <c r="G607" s="78">
        <v>0</v>
      </c>
      <c r="H607" s="78">
        <v>0</v>
      </c>
      <c r="I607" s="78">
        <v>0</v>
      </c>
      <c r="J607" s="78">
        <v>0</v>
      </c>
      <c r="K607" s="78">
        <v>0</v>
      </c>
      <c r="L607" s="78">
        <v>0</v>
      </c>
      <c r="M607" s="78">
        <v>0</v>
      </c>
      <c r="N607" s="78">
        <v>0</v>
      </c>
      <c r="O607" s="78">
        <v>0</v>
      </c>
      <c r="P607" s="78">
        <v>0</v>
      </c>
      <c r="Q607" s="78">
        <v>0</v>
      </c>
      <c r="R607" s="79">
        <v>0</v>
      </c>
      <c r="S607" s="79">
        <v>0</v>
      </c>
      <c r="T607" s="78" t="str">
        <f>VLOOKUP(Table5[[#This Row],[ODS Code]],Lookup!A:D,4,FALSE)</f>
        <v>Central London</v>
      </c>
      <c r="U607" s="78" t="str">
        <f>VLOOKUP(Table5[[#This Row],[ODS Code]],Lookup!A:E,3,FALSE)</f>
        <v>Regents Health</v>
      </c>
      <c r="V607" s="78" t="str">
        <f>VLOOKUP(Table5[[#This Row],[ODS Code]],Lookup!A:F,2,FALSE)</f>
        <v>NEWTON MEDICAL CENTRE</v>
      </c>
      <c r="W607" s="78" t="str">
        <f>VLOOKUP(Table5[[#This Row],[ODS Code]],Lookup!A:G,5,FALSE)</f>
        <v>E87681</v>
      </c>
    </row>
    <row r="608" spans="1:23" x14ac:dyDescent="0.35">
      <c r="A608" s="80">
        <v>45413</v>
      </c>
      <c r="B608" t="s">
        <v>234</v>
      </c>
      <c r="C608" t="s">
        <v>1105</v>
      </c>
      <c r="D608" t="s">
        <v>1100</v>
      </c>
      <c r="E608" t="s">
        <v>854</v>
      </c>
      <c r="F608" s="78">
        <v>0</v>
      </c>
      <c r="G608" s="78">
        <v>0</v>
      </c>
      <c r="H608" s="78">
        <v>0</v>
      </c>
      <c r="I608" s="78">
        <v>0</v>
      </c>
      <c r="J608" s="78">
        <v>0</v>
      </c>
      <c r="K608" s="78">
        <v>0</v>
      </c>
      <c r="L608" s="78">
        <v>0</v>
      </c>
      <c r="M608" s="78">
        <v>0</v>
      </c>
      <c r="N608" s="78">
        <v>0</v>
      </c>
      <c r="O608" s="78">
        <v>0</v>
      </c>
      <c r="P608" s="78">
        <v>0</v>
      </c>
      <c r="Q608" s="78">
        <v>0</v>
      </c>
      <c r="R608" s="79">
        <v>0</v>
      </c>
      <c r="S608" s="79">
        <v>0</v>
      </c>
      <c r="T608" s="78" t="str">
        <f>VLOOKUP(Table5[[#This Row],[ODS Code]],Lookup!A:D,4,FALSE)</f>
        <v>Central London</v>
      </c>
      <c r="U608" s="78" t="str">
        <f>VLOOKUP(Table5[[#This Row],[ODS Code]],Lookup!A:E,3,FALSE)</f>
        <v>Regents Health</v>
      </c>
      <c r="V608" s="78" t="str">
        <f>VLOOKUP(Table5[[#This Row],[ODS Code]],Lookup!A:F,2,FALSE)</f>
        <v>PADDINGTON GREEN HEALTH CENTRE</v>
      </c>
      <c r="W608" s="78" t="str">
        <f>VLOOKUP(Table5[[#This Row],[ODS Code]],Lookup!A:G,5,FALSE)</f>
        <v>E87008</v>
      </c>
    </row>
    <row r="609" spans="1:23" x14ac:dyDescent="0.35">
      <c r="A609" s="80">
        <v>45413</v>
      </c>
      <c r="B609" t="s">
        <v>380</v>
      </c>
      <c r="C609" t="s">
        <v>1106</v>
      </c>
      <c r="D609" t="s">
        <v>1100</v>
      </c>
      <c r="E609" t="s">
        <v>854</v>
      </c>
      <c r="F609" s="78">
        <v>0</v>
      </c>
      <c r="G609" s="78">
        <v>0</v>
      </c>
      <c r="H609" s="78">
        <v>0</v>
      </c>
      <c r="I609" s="78">
        <v>0</v>
      </c>
      <c r="J609" s="78">
        <v>0</v>
      </c>
      <c r="K609" s="78">
        <v>0</v>
      </c>
      <c r="L609" s="78">
        <v>0</v>
      </c>
      <c r="M609" s="78">
        <v>0</v>
      </c>
      <c r="N609" s="78">
        <v>0</v>
      </c>
      <c r="O609" s="78">
        <v>0</v>
      </c>
      <c r="P609" s="78">
        <v>0</v>
      </c>
      <c r="Q609" s="78">
        <v>0</v>
      </c>
      <c r="R609" s="79">
        <v>0</v>
      </c>
      <c r="S609" s="79">
        <v>0</v>
      </c>
      <c r="T609" s="78" t="str">
        <f>VLOOKUP(Table5[[#This Row],[ODS Code]],Lookup!A:D,4,FALSE)</f>
        <v>Central London</v>
      </c>
      <c r="U609" s="78" t="str">
        <f>VLOOKUP(Table5[[#This Row],[ODS Code]],Lookup!A:E,3,FALSE)</f>
        <v>Regents Health</v>
      </c>
      <c r="V609" s="78" t="str">
        <f>VLOOKUP(Table5[[#This Row],[ODS Code]],Lookup!A:F,2,FALSE)</f>
        <v>THE WESTBOURNE GREEN SURGERY</v>
      </c>
      <c r="W609" s="78" t="str">
        <f>VLOOKUP(Table5[[#This Row],[ODS Code]],Lookup!A:G,5,FALSE)</f>
        <v>Y00902</v>
      </c>
    </row>
    <row r="610" spans="1:23" x14ac:dyDescent="0.35">
      <c r="A610" s="80">
        <v>45413</v>
      </c>
      <c r="B610" t="s">
        <v>409</v>
      </c>
      <c r="C610" t="s">
        <v>1107</v>
      </c>
      <c r="D610" t="s">
        <v>1100</v>
      </c>
      <c r="E610" t="s">
        <v>854</v>
      </c>
      <c r="F610" s="78">
        <v>0</v>
      </c>
      <c r="G610" s="78">
        <v>0</v>
      </c>
      <c r="H610" s="78">
        <v>0</v>
      </c>
      <c r="I610" s="78">
        <v>0</v>
      </c>
      <c r="J610" s="78">
        <v>0</v>
      </c>
      <c r="K610" s="78">
        <v>0</v>
      </c>
      <c r="L610" s="78">
        <v>0</v>
      </c>
      <c r="M610" s="78">
        <v>0</v>
      </c>
      <c r="N610" s="78">
        <v>0</v>
      </c>
      <c r="O610" s="78">
        <v>0</v>
      </c>
      <c r="P610" s="78">
        <v>0</v>
      </c>
      <c r="Q610" s="78">
        <v>0</v>
      </c>
      <c r="R610" s="79">
        <v>0</v>
      </c>
      <c r="S610" s="79">
        <v>0</v>
      </c>
      <c r="T610" s="78" t="str">
        <f>VLOOKUP(Table5[[#This Row],[ODS Code]],Lookup!A:D,4,FALSE)</f>
        <v>Central London</v>
      </c>
      <c r="U610" s="78" t="str">
        <f>VLOOKUP(Table5[[#This Row],[ODS Code]],Lookup!A:E,3,FALSE)</f>
        <v>Regents Health</v>
      </c>
      <c r="V610" s="78" t="str">
        <f>VLOOKUP(Table5[[#This Row],[ODS Code]],Lookup!A:F,2,FALSE)</f>
        <v>WOODFIELD ROAD SURGERY</v>
      </c>
      <c r="W610" s="78" t="str">
        <f>VLOOKUP(Table5[[#This Row],[ODS Code]],Lookup!A:G,5,FALSE)</f>
        <v>E87741</v>
      </c>
    </row>
    <row r="611" spans="1:23" x14ac:dyDescent="0.35">
      <c r="A611" s="80">
        <v>45413</v>
      </c>
      <c r="B611" t="s">
        <v>95</v>
      </c>
      <c r="C611" t="s">
        <v>1108</v>
      </c>
      <c r="D611" t="s">
        <v>1109</v>
      </c>
      <c r="E611" t="s">
        <v>854</v>
      </c>
      <c r="F611" s="78">
        <v>53</v>
      </c>
      <c r="G611" s="78">
        <v>276</v>
      </c>
      <c r="H611" s="78">
        <v>10</v>
      </c>
      <c r="I611" s="78">
        <v>30</v>
      </c>
      <c r="J611" s="78">
        <v>14</v>
      </c>
      <c r="K611" s="78">
        <v>159</v>
      </c>
      <c r="L611" s="78">
        <v>9</v>
      </c>
      <c r="M611" s="78">
        <v>27</v>
      </c>
      <c r="N611" s="78">
        <v>6</v>
      </c>
      <c r="O611" s="78">
        <v>18</v>
      </c>
      <c r="P611" s="78">
        <v>14</v>
      </c>
      <c r="Q611" s="78">
        <v>42</v>
      </c>
      <c r="R611" s="79">
        <v>0.26415094339622641</v>
      </c>
      <c r="S611" s="79">
        <v>0.15217391304347827</v>
      </c>
      <c r="T611" s="78" t="str">
        <f>VLOOKUP(Table5[[#This Row],[ODS Code]],Lookup!A:D,4,FALSE)</f>
        <v>Ealing</v>
      </c>
      <c r="U611" s="78" t="str">
        <f>VLOOKUP(Table5[[#This Row],[ODS Code]],Lookup!A:E,3,FALSE)</f>
        <v>South Central Ealing</v>
      </c>
      <c r="V611" s="78" t="str">
        <f>VLOOKUP(Table5[[#This Row],[ODS Code]],Lookup!A:F,2,FALSE)</f>
        <v>EALING PARK HEALTH CENTRE</v>
      </c>
      <c r="W611" s="78" t="str">
        <f>VLOOKUP(Table5[[#This Row],[ODS Code]],Lookup!A:G,5,FALSE)</f>
        <v>E85657</v>
      </c>
    </row>
    <row r="612" spans="1:23" x14ac:dyDescent="0.35">
      <c r="A612" s="80">
        <v>45413</v>
      </c>
      <c r="B612" t="s">
        <v>106</v>
      </c>
      <c r="C612" t="s">
        <v>1110</v>
      </c>
      <c r="D612" t="s">
        <v>1109</v>
      </c>
      <c r="E612" t="s">
        <v>854</v>
      </c>
      <c r="F612" s="78">
        <v>12235</v>
      </c>
      <c r="G612" s="78">
        <v>28167</v>
      </c>
      <c r="H612" s="78">
        <v>1078</v>
      </c>
      <c r="I612" s="78">
        <v>2656</v>
      </c>
      <c r="J612" s="78">
        <v>4116</v>
      </c>
      <c r="K612" s="78">
        <v>9499</v>
      </c>
      <c r="L612" s="78">
        <v>4712</v>
      </c>
      <c r="M612" s="78">
        <v>10474</v>
      </c>
      <c r="N612" s="78">
        <v>1230</v>
      </c>
      <c r="O612" s="78">
        <v>2870</v>
      </c>
      <c r="P612" s="78">
        <v>1099</v>
      </c>
      <c r="Q612" s="78">
        <v>2668</v>
      </c>
      <c r="R612" s="79">
        <v>8.9824274621986111E-2</v>
      </c>
      <c r="S612" s="79">
        <v>9.4720772535236267E-2</v>
      </c>
      <c r="T612" s="78" t="str">
        <f>VLOOKUP(Table5[[#This Row],[ODS Code]],Lookup!A:D,4,FALSE)</f>
        <v>Ealing</v>
      </c>
      <c r="U612" s="78" t="str">
        <f>VLOOKUP(Table5[[#This Row],[ODS Code]],Lookup!A:E,3,FALSE)</f>
        <v>South Central Ealing</v>
      </c>
      <c r="V612" s="78" t="str">
        <f>VLOOKUP(Table5[[#This Row],[ODS Code]],Lookup!A:F,2,FALSE)</f>
        <v>ELTHORNE PARK SURGERY</v>
      </c>
      <c r="W612" s="78" t="str">
        <f>VLOOKUP(Table5[[#This Row],[ODS Code]],Lookup!A:G,5,FALSE)</f>
        <v>E85628</v>
      </c>
    </row>
    <row r="613" spans="1:23" x14ac:dyDescent="0.35">
      <c r="A613" s="80">
        <v>45413</v>
      </c>
      <c r="B613" t="s">
        <v>135</v>
      </c>
      <c r="C613" t="s">
        <v>1111</v>
      </c>
      <c r="D613" t="s">
        <v>1109</v>
      </c>
      <c r="E613" t="s">
        <v>854</v>
      </c>
      <c r="F613" s="78">
        <v>200</v>
      </c>
      <c r="G613" s="78">
        <v>400</v>
      </c>
      <c r="H613" s="78">
        <v>15</v>
      </c>
      <c r="I613" s="78">
        <v>30</v>
      </c>
      <c r="J613" s="78">
        <v>107</v>
      </c>
      <c r="K613" s="78">
        <v>214</v>
      </c>
      <c r="L613" s="78">
        <v>47</v>
      </c>
      <c r="M613" s="78">
        <v>94</v>
      </c>
      <c r="N613" s="78">
        <v>23</v>
      </c>
      <c r="O613" s="78">
        <v>46</v>
      </c>
      <c r="P613" s="78">
        <v>8</v>
      </c>
      <c r="Q613" s="78">
        <v>16</v>
      </c>
      <c r="R613" s="79">
        <v>0.04</v>
      </c>
      <c r="S613" s="79">
        <v>0.04</v>
      </c>
      <c r="T613" s="78" t="str">
        <f>VLOOKUP(Table5[[#This Row],[ODS Code]],Lookup!A:D,4,FALSE)</f>
        <v>Ealing</v>
      </c>
      <c r="U613" s="78" t="str">
        <f>VLOOKUP(Table5[[#This Row],[ODS Code]],Lookup!A:E,3,FALSE)</f>
        <v>South Central Ealing</v>
      </c>
      <c r="V613" s="78" t="str">
        <f>VLOOKUP(Table5[[#This Row],[ODS Code]],Lookup!A:F,2,FALSE)</f>
        <v>GROSVENOR HOUSE SURGERY</v>
      </c>
      <c r="W613" s="78" t="str">
        <f>VLOOKUP(Table5[[#This Row],[ODS Code]],Lookup!A:G,5,FALSE)</f>
        <v>E85034</v>
      </c>
    </row>
    <row r="614" spans="1:23" x14ac:dyDescent="0.35">
      <c r="A614" s="80">
        <v>45413</v>
      </c>
      <c r="B614" t="s">
        <v>228</v>
      </c>
      <c r="C614" t="s">
        <v>1112</v>
      </c>
      <c r="D614" t="s">
        <v>1109</v>
      </c>
      <c r="E614" t="s">
        <v>854</v>
      </c>
      <c r="F614" s="78">
        <v>5337</v>
      </c>
      <c r="G614" s="78">
        <v>16011</v>
      </c>
      <c r="H614" s="78">
        <v>319</v>
      </c>
      <c r="I614" s="78">
        <v>957</v>
      </c>
      <c r="J614" s="78">
        <v>2065</v>
      </c>
      <c r="K614" s="78">
        <v>6195</v>
      </c>
      <c r="L614" s="78">
        <v>2213</v>
      </c>
      <c r="M614" s="78">
        <v>6639</v>
      </c>
      <c r="N614" s="78">
        <v>372</v>
      </c>
      <c r="O614" s="78">
        <v>1116</v>
      </c>
      <c r="P614" s="78">
        <v>368</v>
      </c>
      <c r="Q614" s="78">
        <v>1104</v>
      </c>
      <c r="R614" s="79">
        <v>6.8952595090875021E-2</v>
      </c>
      <c r="S614" s="79">
        <v>6.8952595090875021E-2</v>
      </c>
      <c r="T614" s="78" t="str">
        <f>VLOOKUP(Table5[[#This Row],[ODS Code]],Lookup!A:D,4,FALSE)</f>
        <v>Ealing</v>
      </c>
      <c r="U614" s="78" t="str">
        <f>VLOOKUP(Table5[[#This Row],[ODS Code]],Lookup!A:E,3,FALSE)</f>
        <v>South Central Ealing</v>
      </c>
      <c r="V614" s="78" t="str">
        <f>VLOOKUP(Table5[[#This Row],[ODS Code]],Lookup!A:F,2,FALSE)</f>
        <v>NORTHFIELDS SURGERY</v>
      </c>
      <c r="W614" s="78" t="str">
        <f>VLOOKUP(Table5[[#This Row],[ODS Code]],Lookup!A:G,5,FALSE)</f>
        <v>E85014</v>
      </c>
    </row>
    <row r="615" spans="1:23" x14ac:dyDescent="0.35">
      <c r="A615" s="80">
        <v>45413</v>
      </c>
      <c r="B615" t="s">
        <v>324</v>
      </c>
      <c r="C615" t="s">
        <v>1113</v>
      </c>
      <c r="D615" t="s">
        <v>1109</v>
      </c>
      <c r="E615" t="s">
        <v>854</v>
      </c>
      <c r="F615" s="78">
        <v>104</v>
      </c>
      <c r="G615" s="78">
        <v>468</v>
      </c>
      <c r="H615" s="78">
        <v>9</v>
      </c>
      <c r="I615" s="78">
        <v>34</v>
      </c>
      <c r="J615" s="78">
        <v>40</v>
      </c>
      <c r="K615" s="78">
        <v>240</v>
      </c>
      <c r="L615" s="78">
        <v>31</v>
      </c>
      <c r="M615" s="78">
        <v>108</v>
      </c>
      <c r="N615" s="78">
        <v>11</v>
      </c>
      <c r="O615" s="78">
        <v>40</v>
      </c>
      <c r="P615" s="78">
        <v>13</v>
      </c>
      <c r="Q615" s="78">
        <v>46</v>
      </c>
      <c r="R615" s="79">
        <v>0.125</v>
      </c>
      <c r="S615" s="79">
        <v>9.8290598290598288E-2</v>
      </c>
      <c r="T615" s="78" t="str">
        <f>VLOOKUP(Table5[[#This Row],[ODS Code]],Lookup!A:D,4,FALSE)</f>
        <v>Ealing</v>
      </c>
      <c r="U615" s="78" t="str">
        <f>VLOOKUP(Table5[[#This Row],[ODS Code]],Lookup!A:E,3,FALSE)</f>
        <v>South Central Ealing</v>
      </c>
      <c r="V615" s="78" t="str">
        <f>VLOOKUP(Table5[[#This Row],[ODS Code]],Lookup!A:F,2,FALSE)</f>
        <v>THE FLORENCE ROAD SURGERY</v>
      </c>
      <c r="W615" s="78" t="str">
        <f>VLOOKUP(Table5[[#This Row],[ODS Code]],Lookup!A:G,5,FALSE)</f>
        <v>E85122</v>
      </c>
    </row>
    <row r="616" spans="1:23" x14ac:dyDescent="0.35">
      <c r="A616" s="80">
        <v>45413</v>
      </c>
      <c r="B616" t="s">
        <v>25</v>
      </c>
      <c r="C616" t="s">
        <v>24</v>
      </c>
      <c r="D616" t="s">
        <v>1114</v>
      </c>
      <c r="E616" t="s">
        <v>854</v>
      </c>
      <c r="F616" s="78">
        <v>225</v>
      </c>
      <c r="G616" s="78">
        <v>450</v>
      </c>
      <c r="H616" s="78">
        <v>22</v>
      </c>
      <c r="I616" s="78">
        <v>44</v>
      </c>
      <c r="J616" s="78">
        <v>70</v>
      </c>
      <c r="K616" s="78">
        <v>140</v>
      </c>
      <c r="L616" s="78">
        <v>83</v>
      </c>
      <c r="M616" s="78">
        <v>166</v>
      </c>
      <c r="N616" s="78">
        <v>27</v>
      </c>
      <c r="O616" s="78">
        <v>54</v>
      </c>
      <c r="P616" s="78">
        <v>23</v>
      </c>
      <c r="Q616" s="78">
        <v>46</v>
      </c>
      <c r="R616" s="79">
        <v>0.10222222222222223</v>
      </c>
      <c r="S616" s="79">
        <v>0.10222222222222223</v>
      </c>
      <c r="T616" s="78" t="str">
        <f>VLOOKUP(Table5[[#This Row],[ODS Code]],Lookup!A:D,4,FALSE)</f>
        <v>Hammersmith &amp; Fulham</v>
      </c>
      <c r="U616" s="78" t="str">
        <f>VLOOKUP(Table5[[#This Row],[ODS Code]],Lookup!A:E,3,FALSE)</f>
        <v>South Fulham PCN</v>
      </c>
      <c r="V616" s="78" t="str">
        <f>VLOOKUP(Table5[[#This Row],[ODS Code]],Lookup!A:F,2,FALSE)</f>
        <v>Ashville Surgery</v>
      </c>
      <c r="W616" s="78" t="str">
        <f>VLOOKUP(Table5[[#This Row],[ODS Code]],Lookup!A:G,5,FALSE)</f>
        <v>E85719</v>
      </c>
    </row>
    <row r="617" spans="1:23" x14ac:dyDescent="0.35">
      <c r="A617" s="80">
        <v>45413</v>
      </c>
      <c r="B617" t="s">
        <v>58</v>
      </c>
      <c r="C617" t="s">
        <v>1115</v>
      </c>
      <c r="D617" t="s">
        <v>1114</v>
      </c>
      <c r="E617" t="s">
        <v>854</v>
      </c>
      <c r="F617" s="78">
        <v>2596</v>
      </c>
      <c r="G617" s="78">
        <v>5273</v>
      </c>
      <c r="H617" s="78">
        <v>148</v>
      </c>
      <c r="I617" s="78">
        <v>296</v>
      </c>
      <c r="J617" s="78">
        <v>1222</v>
      </c>
      <c r="K617" s="78">
        <v>2519</v>
      </c>
      <c r="L617" s="78">
        <v>789</v>
      </c>
      <c r="M617" s="78">
        <v>1582</v>
      </c>
      <c r="N617" s="78">
        <v>215</v>
      </c>
      <c r="O617" s="78">
        <v>430</v>
      </c>
      <c r="P617" s="78">
        <v>222</v>
      </c>
      <c r="Q617" s="78">
        <v>446</v>
      </c>
      <c r="R617" s="79">
        <v>8.551617873651772E-2</v>
      </c>
      <c r="S617" s="79">
        <v>8.4581831974208224E-2</v>
      </c>
      <c r="T617" s="78" t="str">
        <f>VLOOKUP(Table5[[#This Row],[ODS Code]],Lookup!A:D,4,FALSE)</f>
        <v>Hammersmith &amp; Fulham</v>
      </c>
      <c r="U617" s="78" t="str">
        <f>VLOOKUP(Table5[[#This Row],[ODS Code]],Lookup!A:E,3,FALSE)</f>
        <v>South Fulham PCN</v>
      </c>
      <c r="V617" s="78" t="str">
        <f>VLOOKUP(Table5[[#This Row],[ODS Code]],Lookup!A:F,2,FALSE)</f>
        <v>CASSIDY MEDICAL CENTRE</v>
      </c>
      <c r="W617" s="78" t="str">
        <f>VLOOKUP(Table5[[#This Row],[ODS Code]],Lookup!A:G,5,FALSE)</f>
        <v>E85025</v>
      </c>
    </row>
    <row r="618" spans="1:23" x14ac:dyDescent="0.35">
      <c r="A618" s="80">
        <v>45413</v>
      </c>
      <c r="B618" t="s">
        <v>117</v>
      </c>
      <c r="C618" t="s">
        <v>116</v>
      </c>
      <c r="D618" t="s">
        <v>1114</v>
      </c>
      <c r="E618" t="s">
        <v>854</v>
      </c>
      <c r="F618" s="78">
        <v>0</v>
      </c>
      <c r="G618" s="78">
        <v>0</v>
      </c>
      <c r="H618" s="78">
        <v>0</v>
      </c>
      <c r="I618" s="78">
        <v>0</v>
      </c>
      <c r="J618" s="78">
        <v>0</v>
      </c>
      <c r="K618" s="78">
        <v>0</v>
      </c>
      <c r="L618" s="78">
        <v>0</v>
      </c>
      <c r="M618" s="78">
        <v>0</v>
      </c>
      <c r="N618" s="78">
        <v>0</v>
      </c>
      <c r="O618" s="78">
        <v>0</v>
      </c>
      <c r="P618" s="78">
        <v>0</v>
      </c>
      <c r="Q618" s="78">
        <v>0</v>
      </c>
      <c r="R618" s="79">
        <v>0</v>
      </c>
      <c r="S618" s="79">
        <v>0</v>
      </c>
      <c r="T618" s="78" t="str">
        <f>VLOOKUP(Table5[[#This Row],[ODS Code]],Lookup!A:D,4,FALSE)</f>
        <v>Hammersmith &amp; Fulham</v>
      </c>
      <c r="U618" s="78" t="str">
        <f>VLOOKUP(Table5[[#This Row],[ODS Code]],Lookup!A:E,3,FALSE)</f>
        <v>South Fulham PCN</v>
      </c>
      <c r="V618" s="78" t="str">
        <f>VLOOKUP(Table5[[#This Row],[ODS Code]],Lookup!A:F,2,FALSE)</f>
        <v>Fulham Cross Medical Centre</v>
      </c>
      <c r="W618" s="78" t="str">
        <f>VLOOKUP(Table5[[#This Row],[ODS Code]],Lookup!A:G,5,FALSE)</f>
        <v>E85649</v>
      </c>
    </row>
    <row r="619" spans="1:23" x14ac:dyDescent="0.35">
      <c r="A619" s="80">
        <v>45413</v>
      </c>
      <c r="B619" t="s">
        <v>264</v>
      </c>
      <c r="C619" t="s">
        <v>263</v>
      </c>
      <c r="D619" t="s">
        <v>1114</v>
      </c>
      <c r="E619" t="s">
        <v>854</v>
      </c>
      <c r="F619" s="78">
        <v>0</v>
      </c>
      <c r="G619" s="78">
        <v>0</v>
      </c>
      <c r="H619" s="78">
        <v>0</v>
      </c>
      <c r="I619" s="78">
        <v>0</v>
      </c>
      <c r="J619" s="78">
        <v>0</v>
      </c>
      <c r="K619" s="78">
        <v>0</v>
      </c>
      <c r="L619" s="78">
        <v>0</v>
      </c>
      <c r="M619" s="78">
        <v>0</v>
      </c>
      <c r="N619" s="78">
        <v>0</v>
      </c>
      <c r="O619" s="78">
        <v>0</v>
      </c>
      <c r="P619" s="78">
        <v>0</v>
      </c>
      <c r="Q619" s="78">
        <v>0</v>
      </c>
      <c r="R619" s="79">
        <v>0</v>
      </c>
      <c r="S619" s="79">
        <v>0</v>
      </c>
      <c r="T619" s="78" t="str">
        <f>VLOOKUP(Table5[[#This Row],[ODS Code]],Lookup!A:D,4,FALSE)</f>
        <v>Hammersmith &amp; Fulham</v>
      </c>
      <c r="U619" s="78" t="str">
        <f>VLOOKUP(Table5[[#This Row],[ODS Code]],Lookup!A:E,3,FALSE)</f>
        <v>South Fulham PCN</v>
      </c>
      <c r="V619" s="78" t="str">
        <f>VLOOKUP(Table5[[#This Row],[ODS Code]],Lookup!A:F,2,FALSE)</f>
        <v>Sands End Health Clinic</v>
      </c>
      <c r="W619" s="78" t="str">
        <f>VLOOKUP(Table5[[#This Row],[ODS Code]],Lookup!A:G,5,FALSE)</f>
        <v>E85128</v>
      </c>
    </row>
    <row r="620" spans="1:23" x14ac:dyDescent="0.35">
      <c r="A620" s="80">
        <v>45413</v>
      </c>
      <c r="B620" t="s">
        <v>327</v>
      </c>
      <c r="C620" t="s">
        <v>1116</v>
      </c>
      <c r="D620" t="s">
        <v>1114</v>
      </c>
      <c r="E620" t="s">
        <v>854</v>
      </c>
      <c r="F620" s="78">
        <v>0</v>
      </c>
      <c r="G620" s="78">
        <v>0</v>
      </c>
      <c r="H620" s="78">
        <v>0</v>
      </c>
      <c r="I620" s="78">
        <v>0</v>
      </c>
      <c r="J620" s="78">
        <v>0</v>
      </c>
      <c r="K620" s="78">
        <v>0</v>
      </c>
      <c r="L620" s="78">
        <v>0</v>
      </c>
      <c r="M620" s="78">
        <v>0</v>
      </c>
      <c r="N620" s="78">
        <v>0</v>
      </c>
      <c r="O620" s="78">
        <v>0</v>
      </c>
      <c r="P620" s="78">
        <v>0</v>
      </c>
      <c r="Q620" s="78">
        <v>0</v>
      </c>
      <c r="R620" s="79">
        <v>0</v>
      </c>
      <c r="S620" s="79">
        <v>0</v>
      </c>
      <c r="T620" s="78" t="str">
        <f>VLOOKUP(Table5[[#This Row],[ODS Code]],Lookup!A:D,4,FALSE)</f>
        <v>Hammersmith &amp; Fulham</v>
      </c>
      <c r="U620" s="78" t="str">
        <f>VLOOKUP(Table5[[#This Row],[ODS Code]],Lookup!A:E,3,FALSE)</f>
        <v>South Fulham PCN</v>
      </c>
      <c r="V620" s="78" t="str">
        <f>VLOOKUP(Table5[[#This Row],[ODS Code]],Lookup!A:F,2,FALSE)</f>
        <v>Fulham Medical Centre</v>
      </c>
      <c r="W620" s="78" t="str">
        <f>VLOOKUP(Table5[[#This Row],[ODS Code]],Lookup!A:G,5,FALSE)</f>
        <v>E85118</v>
      </c>
    </row>
    <row r="621" spans="1:23" x14ac:dyDescent="0.35">
      <c r="A621" s="80">
        <v>45413</v>
      </c>
      <c r="B621" t="s">
        <v>339</v>
      </c>
      <c r="C621" t="s">
        <v>1117</v>
      </c>
      <c r="D621" t="s">
        <v>1114</v>
      </c>
      <c r="E621" t="s">
        <v>854</v>
      </c>
      <c r="F621" s="78">
        <v>0</v>
      </c>
      <c r="G621" s="78">
        <v>0</v>
      </c>
      <c r="H621" s="78">
        <v>0</v>
      </c>
      <c r="I621" s="78">
        <v>0</v>
      </c>
      <c r="J621" s="78">
        <v>0</v>
      </c>
      <c r="K621" s="78">
        <v>0</v>
      </c>
      <c r="L621" s="78">
        <v>0</v>
      </c>
      <c r="M621" s="78">
        <v>0</v>
      </c>
      <c r="N621" s="78">
        <v>0</v>
      </c>
      <c r="O621" s="78">
        <v>0</v>
      </c>
      <c r="P621" s="78">
        <v>0</v>
      </c>
      <c r="Q621" s="78">
        <v>0</v>
      </c>
      <c r="R621" s="79">
        <v>0</v>
      </c>
      <c r="S621" s="79">
        <v>0</v>
      </c>
      <c r="T621" s="78" t="str">
        <f>VLOOKUP(Table5[[#This Row],[ODS Code]],Lookup!A:D,4,FALSE)</f>
        <v>Hammersmith &amp; Fulham</v>
      </c>
      <c r="U621" s="78" t="str">
        <f>VLOOKUP(Table5[[#This Row],[ODS Code]],Lookup!A:E,3,FALSE)</f>
        <v>South Fulham PCN</v>
      </c>
      <c r="V621" s="78" t="str">
        <f>VLOOKUP(Table5[[#This Row],[ODS Code]],Lookup!A:F,2,FALSE)</f>
        <v>Lillyville Surgery</v>
      </c>
      <c r="W621" s="78" t="str">
        <f>VLOOKUP(Table5[[#This Row],[ODS Code]],Lookup!A:G,5,FALSE)</f>
        <v>E85685</v>
      </c>
    </row>
    <row r="622" spans="1:23" x14ac:dyDescent="0.35">
      <c r="A622" s="80">
        <v>45413</v>
      </c>
      <c r="B622" t="s">
        <v>374</v>
      </c>
      <c r="C622" t="s">
        <v>1118</v>
      </c>
      <c r="D622" t="s">
        <v>1114</v>
      </c>
      <c r="E622" t="s">
        <v>854</v>
      </c>
      <c r="F622" s="78">
        <v>0</v>
      </c>
      <c r="G622" s="78">
        <v>0</v>
      </c>
      <c r="H622" s="78">
        <v>0</v>
      </c>
      <c r="I622" s="78">
        <v>0</v>
      </c>
      <c r="J622" s="78">
        <v>0</v>
      </c>
      <c r="K622" s="78">
        <v>0</v>
      </c>
      <c r="L622" s="78">
        <v>0</v>
      </c>
      <c r="M622" s="78">
        <v>0</v>
      </c>
      <c r="N622" s="78">
        <v>0</v>
      </c>
      <c r="O622" s="78">
        <v>0</v>
      </c>
      <c r="P622" s="78">
        <v>0</v>
      </c>
      <c r="Q622" s="78">
        <v>0</v>
      </c>
      <c r="R622" s="79">
        <v>0</v>
      </c>
      <c r="S622" s="79">
        <v>0</v>
      </c>
      <c r="T622" s="78" t="str">
        <f>VLOOKUP(Table5[[#This Row],[ODS Code]],Lookup!A:D,4,FALSE)</f>
        <v>Hammersmith &amp; Fulham</v>
      </c>
      <c r="U622" s="78" t="str">
        <f>VLOOKUP(Table5[[#This Row],[ODS Code]],Lookup!A:E,3,FALSE)</f>
        <v>South Fulham PCN</v>
      </c>
      <c r="V622" s="78" t="str">
        <f>VLOOKUP(Table5[[#This Row],[ODS Code]],Lookup!A:F,2,FALSE)</f>
        <v>Palace Surgery</v>
      </c>
      <c r="W622" s="78" t="str">
        <f>VLOOKUP(Table5[[#This Row],[ODS Code]],Lookup!A:G,5,FALSE)</f>
        <v>E85038</v>
      </c>
    </row>
    <row r="623" spans="1:23" x14ac:dyDescent="0.35">
      <c r="A623" s="80">
        <v>45413</v>
      </c>
      <c r="B623" t="s">
        <v>37</v>
      </c>
      <c r="C623" t="s">
        <v>1119</v>
      </c>
      <c r="D623" t="s">
        <v>1120</v>
      </c>
      <c r="E623" t="s">
        <v>854</v>
      </c>
      <c r="F623" s="78">
        <v>3169</v>
      </c>
      <c r="G623" s="78">
        <v>12582</v>
      </c>
      <c r="H623" s="78">
        <v>154</v>
      </c>
      <c r="I623" s="78">
        <v>616</v>
      </c>
      <c r="J623" s="78">
        <v>1814</v>
      </c>
      <c r="K623" s="78">
        <v>7164</v>
      </c>
      <c r="L623" s="78">
        <v>879</v>
      </c>
      <c r="M623" s="78">
        <v>3514</v>
      </c>
      <c r="N623" s="78">
        <v>174</v>
      </c>
      <c r="O623" s="78">
        <v>696</v>
      </c>
      <c r="P623" s="78">
        <v>148</v>
      </c>
      <c r="Q623" s="78">
        <v>592</v>
      </c>
      <c r="R623" s="79">
        <v>4.6702429788576839E-2</v>
      </c>
      <c r="S623" s="79">
        <v>4.7051343188682246E-2</v>
      </c>
      <c r="T623" s="78" t="str">
        <f>VLOOKUP(Table5[[#This Row],[ODS Code]],Lookup!A:D,4,FALSE)</f>
        <v>Ealing</v>
      </c>
      <c r="U623" s="78" t="str">
        <f>VLOOKUP(Table5[[#This Row],[ODS Code]],Lookup!A:E,3,FALSE)</f>
        <v>South Southall</v>
      </c>
      <c r="V623" s="78" t="str">
        <f>VLOOKUP(Table5[[#This Row],[ODS Code]],Lookup!A:F,2,FALSE)</f>
        <v>BELMONT MEDICAL CENTRE</v>
      </c>
      <c r="W623" s="78" t="str">
        <f>VLOOKUP(Table5[[#This Row],[ODS Code]],Lookup!A:G,5,FALSE)</f>
        <v>E85049</v>
      </c>
    </row>
    <row r="624" spans="1:23" x14ac:dyDescent="0.35">
      <c r="A624" s="80">
        <v>45413</v>
      </c>
      <c r="B624" t="s">
        <v>109</v>
      </c>
      <c r="C624" t="s">
        <v>1121</v>
      </c>
      <c r="D624" t="s">
        <v>1120</v>
      </c>
      <c r="E624" t="s">
        <v>854</v>
      </c>
      <c r="F624" s="78">
        <v>493</v>
      </c>
      <c r="G624" s="78">
        <v>1034</v>
      </c>
      <c r="H624" s="78">
        <v>42</v>
      </c>
      <c r="I624" s="78">
        <v>86</v>
      </c>
      <c r="J624" s="78">
        <v>228</v>
      </c>
      <c r="K624" s="78">
        <v>481</v>
      </c>
      <c r="L624" s="78">
        <v>125</v>
      </c>
      <c r="M624" s="78">
        <v>258</v>
      </c>
      <c r="N624" s="78">
        <v>66</v>
      </c>
      <c r="O624" s="78">
        <v>141</v>
      </c>
      <c r="P624" s="78">
        <v>32</v>
      </c>
      <c r="Q624" s="78">
        <v>68</v>
      </c>
      <c r="R624" s="79">
        <v>6.4908722109533468E-2</v>
      </c>
      <c r="S624" s="79">
        <v>6.5764023210831718E-2</v>
      </c>
      <c r="T624" s="78" t="str">
        <f>VLOOKUP(Table5[[#This Row],[ODS Code]],Lookup!A:D,4,FALSE)</f>
        <v>Ealing</v>
      </c>
      <c r="U624" s="78" t="str">
        <f>VLOOKUP(Table5[[#This Row],[ODS Code]],Lookup!A:E,3,FALSE)</f>
        <v>South Southall</v>
      </c>
      <c r="V624" s="78" t="str">
        <f>VLOOKUP(Table5[[#This Row],[ODS Code]],Lookup!A:F,2,FALSE)</f>
        <v>FEATHERSTONE ROAD</v>
      </c>
      <c r="W624" s="78" t="str">
        <f>VLOOKUP(Table5[[#This Row],[ODS Code]],Lookup!A:G,5,FALSE)</f>
        <v>Y02342</v>
      </c>
    </row>
    <row r="625" spans="1:23" x14ac:dyDescent="0.35">
      <c r="A625" s="80">
        <v>45413</v>
      </c>
      <c r="B625" t="s">
        <v>142</v>
      </c>
      <c r="C625" t="s">
        <v>1122</v>
      </c>
      <c r="D625" t="s">
        <v>1120</v>
      </c>
      <c r="E625" t="s">
        <v>854</v>
      </c>
      <c r="F625" s="78">
        <v>44</v>
      </c>
      <c r="G625" s="78">
        <v>99</v>
      </c>
      <c r="H625" s="78">
        <v>2</v>
      </c>
      <c r="I625" s="78">
        <v>4</v>
      </c>
      <c r="J625" s="78">
        <v>20</v>
      </c>
      <c r="K625" s="78">
        <v>47</v>
      </c>
      <c r="L625" s="78">
        <v>14</v>
      </c>
      <c r="M625" s="78">
        <v>30</v>
      </c>
      <c r="N625" s="78">
        <v>3</v>
      </c>
      <c r="O625" s="78">
        <v>8</v>
      </c>
      <c r="P625" s="78">
        <v>5</v>
      </c>
      <c r="Q625" s="78">
        <v>10</v>
      </c>
      <c r="R625" s="79">
        <v>0.11363636363636363</v>
      </c>
      <c r="S625" s="79">
        <v>0.10101010101010101</v>
      </c>
      <c r="T625" s="78" t="str">
        <f>VLOOKUP(Table5[[#This Row],[ODS Code]],Lookup!A:D,4,FALSE)</f>
        <v>Ealing</v>
      </c>
      <c r="U625" s="78" t="str">
        <f>VLOOKUP(Table5[[#This Row],[ODS Code]],Lookup!A:E,3,FALSE)</f>
        <v>South Southall</v>
      </c>
      <c r="V625" s="78" t="str">
        <f>VLOOKUP(Table5[[#This Row],[ODS Code]],Lookup!A:F,2,FALSE)</f>
        <v>GURU NANAK MEDICAL CENTRE</v>
      </c>
      <c r="W625" s="78" t="str">
        <f>VLOOKUP(Table5[[#This Row],[ODS Code]],Lookup!A:G,5,FALSE)</f>
        <v>E85121</v>
      </c>
    </row>
    <row r="626" spans="1:23" x14ac:dyDescent="0.35">
      <c r="A626" s="80">
        <v>45413</v>
      </c>
      <c r="B626" t="s">
        <v>147</v>
      </c>
      <c r="C626" t="s">
        <v>1123</v>
      </c>
      <c r="D626" t="s">
        <v>1120</v>
      </c>
      <c r="E626" t="s">
        <v>854</v>
      </c>
      <c r="F626" s="78">
        <v>0</v>
      </c>
      <c r="G626" s="78">
        <v>0</v>
      </c>
      <c r="H626" s="78">
        <v>0</v>
      </c>
      <c r="I626" s="78">
        <v>0</v>
      </c>
      <c r="J626" s="78">
        <v>0</v>
      </c>
      <c r="K626" s="78">
        <v>0</v>
      </c>
      <c r="L626" s="78">
        <v>0</v>
      </c>
      <c r="M626" s="78">
        <v>0</v>
      </c>
      <c r="N626" s="78">
        <v>0</v>
      </c>
      <c r="O626" s="78">
        <v>0</v>
      </c>
      <c r="P626" s="78">
        <v>0</v>
      </c>
      <c r="Q626" s="78">
        <v>0</v>
      </c>
      <c r="R626" s="79">
        <v>0</v>
      </c>
      <c r="S626" s="79">
        <v>0</v>
      </c>
      <c r="T626" s="78" t="str">
        <f>VLOOKUP(Table5[[#This Row],[ODS Code]],Lookup!A:D,4,FALSE)</f>
        <v>Ealing</v>
      </c>
      <c r="U626" s="78" t="str">
        <f>VLOOKUP(Table5[[#This Row],[ODS Code]],Lookup!A:E,3,FALSE)</f>
        <v>South Southall</v>
      </c>
      <c r="V626" s="78" t="str">
        <f>VLOOKUP(Table5[[#This Row],[ODS Code]],Lookup!A:F,2,FALSE)</f>
        <v>HAMMOND ROAD SURGERY</v>
      </c>
      <c r="W626" s="78" t="str">
        <f>VLOOKUP(Table5[[#This Row],[ODS Code]],Lookup!A:G,5,FALSE)</f>
        <v>E85090</v>
      </c>
    </row>
    <row r="627" spans="1:23" x14ac:dyDescent="0.35">
      <c r="A627" s="80">
        <v>45413</v>
      </c>
      <c r="B627" t="s">
        <v>301</v>
      </c>
      <c r="C627" t="s">
        <v>1124</v>
      </c>
      <c r="D627" t="s">
        <v>1120</v>
      </c>
      <c r="E627" t="s">
        <v>854</v>
      </c>
      <c r="F627" s="78">
        <v>328</v>
      </c>
      <c r="G627" s="78">
        <v>796</v>
      </c>
      <c r="H627" s="78">
        <v>27</v>
      </c>
      <c r="I627" s="78">
        <v>60</v>
      </c>
      <c r="J627" s="78">
        <v>163</v>
      </c>
      <c r="K627" s="78">
        <v>404</v>
      </c>
      <c r="L627" s="78">
        <v>83</v>
      </c>
      <c r="M627" s="78">
        <v>198</v>
      </c>
      <c r="N627" s="78">
        <v>40</v>
      </c>
      <c r="O627" s="78">
        <v>100</v>
      </c>
      <c r="P627" s="78">
        <v>15</v>
      </c>
      <c r="Q627" s="78">
        <v>34</v>
      </c>
      <c r="R627" s="79">
        <v>4.573170731707317E-2</v>
      </c>
      <c r="S627" s="79">
        <v>4.2713567839195977E-2</v>
      </c>
      <c r="T627" s="78" t="str">
        <f>VLOOKUP(Table5[[#This Row],[ODS Code]],Lookup!A:D,4,FALSE)</f>
        <v>Ealing</v>
      </c>
      <c r="U627" s="78" t="str">
        <f>VLOOKUP(Table5[[#This Row],[ODS Code]],Lookup!A:E,3,FALSE)</f>
        <v>South Southall</v>
      </c>
      <c r="V627" s="78" t="str">
        <f>VLOOKUP(Table5[[#This Row],[ODS Code]],Lookup!A:F,2,FALSE)</f>
        <v>SUNRISE MEDICAL CENTRE</v>
      </c>
      <c r="W627" s="78" t="str">
        <f>VLOOKUP(Table5[[#This Row],[ODS Code]],Lookup!A:G,5,FALSE)</f>
        <v>E85656</v>
      </c>
    </row>
    <row r="628" spans="1:23" x14ac:dyDescent="0.35">
      <c r="A628" s="80">
        <v>45413</v>
      </c>
      <c r="B628" t="s">
        <v>366</v>
      </c>
      <c r="C628" t="s">
        <v>1125</v>
      </c>
      <c r="D628" t="s">
        <v>1120</v>
      </c>
      <c r="E628" t="s">
        <v>854</v>
      </c>
      <c r="F628" s="78">
        <v>0</v>
      </c>
      <c r="G628" s="78">
        <v>0</v>
      </c>
      <c r="H628" s="78">
        <v>0</v>
      </c>
      <c r="I628" s="78">
        <v>0</v>
      </c>
      <c r="J628" s="78">
        <v>0</v>
      </c>
      <c r="K628" s="78">
        <v>0</v>
      </c>
      <c r="L628" s="78">
        <v>0</v>
      </c>
      <c r="M628" s="78">
        <v>0</v>
      </c>
      <c r="N628" s="78">
        <v>0</v>
      </c>
      <c r="O628" s="78">
        <v>0</v>
      </c>
      <c r="P628" s="78">
        <v>0</v>
      </c>
      <c r="Q628" s="78">
        <v>0</v>
      </c>
      <c r="R628" s="79">
        <v>0</v>
      </c>
      <c r="S628" s="79">
        <v>0</v>
      </c>
      <c r="T628" s="78" t="str">
        <f>VLOOKUP(Table5[[#This Row],[ODS Code]],Lookup!A:D,4,FALSE)</f>
        <v>Ealing</v>
      </c>
      <c r="U628" s="78" t="str">
        <f>VLOOKUP(Table5[[#This Row],[ODS Code]],Lookup!A:E,3,FALSE)</f>
        <v>South Southall</v>
      </c>
      <c r="V628" s="78" t="str">
        <f>VLOOKUP(Table5[[#This Row],[ODS Code]],Lookup!A:F,2,FALSE)</f>
        <v>THE SOUTHALL MEDICAL CENTRE</v>
      </c>
      <c r="W628" s="78" t="str">
        <f>VLOOKUP(Table5[[#This Row],[ODS Code]],Lookup!A:G,5,FALSE)</f>
        <v>E85633</v>
      </c>
    </row>
    <row r="629" spans="1:23" x14ac:dyDescent="0.35">
      <c r="A629" s="80">
        <v>45413</v>
      </c>
      <c r="B629" t="s">
        <v>391</v>
      </c>
      <c r="C629" t="s">
        <v>1126</v>
      </c>
      <c r="D629" t="s">
        <v>1120</v>
      </c>
      <c r="E629" t="s">
        <v>854</v>
      </c>
      <c r="F629" s="78">
        <v>36</v>
      </c>
      <c r="G629" s="78">
        <v>72</v>
      </c>
      <c r="H629" s="78">
        <v>1</v>
      </c>
      <c r="I629" s="78">
        <v>2</v>
      </c>
      <c r="J629" s="78">
        <v>26</v>
      </c>
      <c r="K629" s="78">
        <v>52</v>
      </c>
      <c r="L629" s="78">
        <v>6</v>
      </c>
      <c r="M629" s="78">
        <v>12</v>
      </c>
      <c r="N629" s="78">
        <v>3</v>
      </c>
      <c r="O629" s="78">
        <v>6</v>
      </c>
      <c r="P629" s="78">
        <v>0</v>
      </c>
      <c r="Q629" s="78">
        <v>0</v>
      </c>
      <c r="R629" s="79">
        <v>0</v>
      </c>
      <c r="S629" s="79">
        <v>0</v>
      </c>
      <c r="T629" s="78" t="str">
        <f>VLOOKUP(Table5[[#This Row],[ODS Code]],Lookup!A:D,4,FALSE)</f>
        <v>Ealing</v>
      </c>
      <c r="U629" s="78" t="str">
        <f>VLOOKUP(Table5[[#This Row],[ODS Code]],Lookup!A:E,3,FALSE)</f>
        <v>South Southall</v>
      </c>
      <c r="V629" s="78" t="str">
        <f>VLOOKUP(Table5[[#This Row],[ODS Code]],Lookup!A:F,2,FALSE)</f>
        <v>WATERSIDE MEDICAL CENTRE</v>
      </c>
      <c r="W629" s="78" t="str">
        <f>VLOOKUP(Table5[[#This Row],[ODS Code]],Lookup!A:G,5,FALSE)</f>
        <v>E85006</v>
      </c>
    </row>
    <row r="630" spans="1:23" x14ac:dyDescent="0.35">
      <c r="A630" s="80">
        <v>45413</v>
      </c>
      <c r="B630" t="s">
        <v>392</v>
      </c>
      <c r="C630" t="s">
        <v>1127</v>
      </c>
      <c r="D630" t="s">
        <v>1120</v>
      </c>
      <c r="E630" t="s">
        <v>854</v>
      </c>
      <c r="F630" s="78">
        <v>132</v>
      </c>
      <c r="G630" s="78">
        <v>264</v>
      </c>
      <c r="H630" s="78">
        <v>8</v>
      </c>
      <c r="I630" s="78">
        <v>16</v>
      </c>
      <c r="J630" s="78">
        <v>73</v>
      </c>
      <c r="K630" s="78">
        <v>146</v>
      </c>
      <c r="L630" s="78">
        <v>40</v>
      </c>
      <c r="M630" s="78">
        <v>80</v>
      </c>
      <c r="N630" s="78">
        <v>3</v>
      </c>
      <c r="O630" s="78">
        <v>6</v>
      </c>
      <c r="P630" s="78">
        <v>8</v>
      </c>
      <c r="Q630" s="78">
        <v>16</v>
      </c>
      <c r="R630" s="79">
        <v>6.0606060606060608E-2</v>
      </c>
      <c r="S630" s="79">
        <v>6.0606060606060608E-2</v>
      </c>
      <c r="T630" s="78" t="str">
        <f>VLOOKUP(Table5[[#This Row],[ODS Code]],Lookup!A:D,4,FALSE)</f>
        <v>Ealing</v>
      </c>
      <c r="U630" s="78" t="str">
        <f>VLOOKUP(Table5[[#This Row],[ODS Code]],Lookup!A:E,3,FALSE)</f>
        <v>South Southall</v>
      </c>
      <c r="V630" s="78" t="str">
        <f>VLOOKUP(Table5[[#This Row],[ODS Code]],Lookup!A:F,2,FALSE)</f>
        <v>NORWOOD ROAD SURGERY (KENNEDY)</v>
      </c>
      <c r="W630" s="78" t="str">
        <f>VLOOKUP(Table5[[#This Row],[ODS Code]],Lookup!A:G,5,FALSE)</f>
        <v>E85061</v>
      </c>
    </row>
    <row r="631" spans="1:23" x14ac:dyDescent="0.35">
      <c r="A631" s="80">
        <v>45413</v>
      </c>
      <c r="B631" t="s">
        <v>34</v>
      </c>
      <c r="C631" t="s">
        <v>1128</v>
      </c>
      <c r="D631" t="s">
        <v>1129</v>
      </c>
      <c r="E631" t="s">
        <v>854</v>
      </c>
      <c r="F631" s="78">
        <v>1227</v>
      </c>
      <c r="G631" s="78">
        <v>2454</v>
      </c>
      <c r="H631" s="78">
        <v>80</v>
      </c>
      <c r="I631" s="78">
        <v>160</v>
      </c>
      <c r="J631" s="78">
        <v>573</v>
      </c>
      <c r="K631" s="78">
        <v>1146</v>
      </c>
      <c r="L631" s="78">
        <v>420</v>
      </c>
      <c r="M631" s="78">
        <v>840</v>
      </c>
      <c r="N631" s="78">
        <v>115</v>
      </c>
      <c r="O631" s="78">
        <v>230</v>
      </c>
      <c r="P631" s="78">
        <v>39</v>
      </c>
      <c r="Q631" s="78">
        <v>78</v>
      </c>
      <c r="R631" s="79">
        <v>3.1784841075794622E-2</v>
      </c>
      <c r="S631" s="79">
        <v>3.1784841075794622E-2</v>
      </c>
      <c r="T631" s="78" t="str">
        <f>VLOOKUP(Table5[[#This Row],[ODS Code]],Lookup!A:D,4,FALSE)</f>
        <v>Central London</v>
      </c>
      <c r="U631" s="78" t="str">
        <f>VLOOKUP(Table5[[#This Row],[ODS Code]],Lookup!A:E,3,FALSE)</f>
        <v>South Westminster Primary Care Network</v>
      </c>
      <c r="V631" s="78" t="str">
        <f>VLOOKUP(Table5[[#This Row],[ODS Code]],Lookup!A:F,2,FALSE)</f>
        <v>BELGRAVE MEDICAL CENTRE</v>
      </c>
      <c r="W631" s="78" t="str">
        <f>VLOOKUP(Table5[[#This Row],[ODS Code]],Lookup!A:G,5,FALSE)</f>
        <v>E87753</v>
      </c>
    </row>
    <row r="632" spans="1:23" x14ac:dyDescent="0.35">
      <c r="A632" s="80">
        <v>45413</v>
      </c>
      <c r="B632" t="s">
        <v>35</v>
      </c>
      <c r="C632" t="s">
        <v>1130</v>
      </c>
      <c r="D632" t="s">
        <v>1129</v>
      </c>
      <c r="E632" t="s">
        <v>854</v>
      </c>
      <c r="F632" s="78">
        <v>0</v>
      </c>
      <c r="G632" s="78">
        <v>0</v>
      </c>
      <c r="H632" s="78">
        <v>0</v>
      </c>
      <c r="I632" s="78">
        <v>0</v>
      </c>
      <c r="J632" s="78">
        <v>0</v>
      </c>
      <c r="K632" s="78">
        <v>0</v>
      </c>
      <c r="L632" s="78">
        <v>0</v>
      </c>
      <c r="M632" s="78">
        <v>0</v>
      </c>
      <c r="N632" s="78">
        <v>0</v>
      </c>
      <c r="O632" s="78">
        <v>0</v>
      </c>
      <c r="P632" s="78">
        <v>0</v>
      </c>
      <c r="Q632" s="78">
        <v>0</v>
      </c>
      <c r="R632" s="79">
        <v>0</v>
      </c>
      <c r="S632" s="79">
        <v>0</v>
      </c>
      <c r="T632" s="78" t="str">
        <f>VLOOKUP(Table5[[#This Row],[ODS Code]],Lookup!A:D,4,FALSE)</f>
        <v>Central London</v>
      </c>
      <c r="U632" s="78" t="str">
        <f>VLOOKUP(Table5[[#This Row],[ODS Code]],Lookup!A:E,3,FALSE)</f>
        <v>South Westminster Primary Care Network</v>
      </c>
      <c r="V632" s="78" t="str">
        <f>VLOOKUP(Table5[[#This Row],[ODS Code]],Lookup!A:F,2,FALSE)</f>
        <v>BELGRAVIA SURGERY</v>
      </c>
      <c r="W632" s="78" t="str">
        <f>VLOOKUP(Table5[[#This Row],[ODS Code]],Lookup!A:G,5,FALSE)</f>
        <v>E87005</v>
      </c>
    </row>
    <row r="633" spans="1:23" x14ac:dyDescent="0.35">
      <c r="A633" s="80">
        <v>45413</v>
      </c>
      <c r="B633" t="s">
        <v>188</v>
      </c>
      <c r="C633" t="s">
        <v>1131</v>
      </c>
      <c r="D633" t="s">
        <v>1129</v>
      </c>
      <c r="E633" t="s">
        <v>854</v>
      </c>
      <c r="F633" s="78">
        <v>0</v>
      </c>
      <c r="G633" s="78">
        <v>0</v>
      </c>
      <c r="H633" s="78">
        <v>0</v>
      </c>
      <c r="I633" s="78">
        <v>0</v>
      </c>
      <c r="J633" s="78">
        <v>0</v>
      </c>
      <c r="K633" s="78">
        <v>0</v>
      </c>
      <c r="L633" s="78">
        <v>0</v>
      </c>
      <c r="M633" s="78">
        <v>0</v>
      </c>
      <c r="N633" s="78">
        <v>0</v>
      </c>
      <c r="O633" s="78">
        <v>0</v>
      </c>
      <c r="P633" s="78">
        <v>0</v>
      </c>
      <c r="Q633" s="78">
        <v>0</v>
      </c>
      <c r="R633" s="79">
        <v>0</v>
      </c>
      <c r="S633" s="79">
        <v>0</v>
      </c>
      <c r="T633" s="78" t="str">
        <f>VLOOKUP(Table5[[#This Row],[ODS Code]],Lookup!A:D,4,FALSE)</f>
        <v>Central London</v>
      </c>
      <c r="U633" s="78" t="str">
        <f>VLOOKUP(Table5[[#This Row],[ODS Code]],Lookup!A:E,3,FALSE)</f>
        <v>South Westminster Primary Care Network</v>
      </c>
      <c r="V633" s="78" t="str">
        <f>VLOOKUP(Table5[[#This Row],[ODS Code]],Lookup!A:F,2,FALSE)</f>
        <v>KINGS COLLEGE HEALTH CENTRE</v>
      </c>
      <c r="W633" s="78" t="str">
        <f>VLOOKUP(Table5[[#This Row],[ODS Code]],Lookup!A:G,5,FALSE)</f>
        <v>E87768</v>
      </c>
    </row>
    <row r="634" spans="1:23" x14ac:dyDescent="0.35">
      <c r="A634" s="80">
        <v>45413</v>
      </c>
      <c r="B634" t="s">
        <v>215</v>
      </c>
      <c r="C634" t="s">
        <v>1132</v>
      </c>
      <c r="D634" t="s">
        <v>1129</v>
      </c>
      <c r="E634" t="s">
        <v>854</v>
      </c>
      <c r="F634" s="78">
        <v>0</v>
      </c>
      <c r="G634" s="78">
        <v>0</v>
      </c>
      <c r="H634" s="78">
        <v>0</v>
      </c>
      <c r="I634" s="78">
        <v>0</v>
      </c>
      <c r="J634" s="78">
        <v>0</v>
      </c>
      <c r="K634" s="78">
        <v>0</v>
      </c>
      <c r="L634" s="78">
        <v>0</v>
      </c>
      <c r="M634" s="78">
        <v>0</v>
      </c>
      <c r="N634" s="78">
        <v>0</v>
      </c>
      <c r="O634" s="78">
        <v>0</v>
      </c>
      <c r="P634" s="78">
        <v>0</v>
      </c>
      <c r="Q634" s="78">
        <v>0</v>
      </c>
      <c r="R634" s="79">
        <v>0</v>
      </c>
      <c r="S634" s="79">
        <v>0</v>
      </c>
      <c r="T634" s="78" t="str">
        <f>VLOOKUP(Table5[[#This Row],[ODS Code]],Lookup!A:D,4,FALSE)</f>
        <v>Central London</v>
      </c>
      <c r="U634" s="78" t="str">
        <f>VLOOKUP(Table5[[#This Row],[ODS Code]],Lookup!A:E,3,FALSE)</f>
        <v>South Westminster Primary Care Network</v>
      </c>
      <c r="V634" s="78" t="str">
        <f>VLOOKUP(Table5[[#This Row],[ODS Code]],Lookup!A:F,2,FALSE)</f>
        <v>MILLBANK MEDICAL CENTRE</v>
      </c>
      <c r="W634" s="78" t="str">
        <f>VLOOKUP(Table5[[#This Row],[ODS Code]],Lookup!A:G,5,FALSE)</f>
        <v>E87739</v>
      </c>
    </row>
    <row r="635" spans="1:23" x14ac:dyDescent="0.35">
      <c r="A635" s="80">
        <v>45413</v>
      </c>
      <c r="B635" t="s">
        <v>243</v>
      </c>
      <c r="C635" t="s">
        <v>1133</v>
      </c>
      <c r="D635" t="s">
        <v>1129</v>
      </c>
      <c r="E635" t="s">
        <v>854</v>
      </c>
      <c r="F635" s="78">
        <v>789</v>
      </c>
      <c r="G635" s="78">
        <v>2998</v>
      </c>
      <c r="H635" s="78">
        <v>29</v>
      </c>
      <c r="I635" s="78">
        <v>104</v>
      </c>
      <c r="J635" s="78">
        <v>557</v>
      </c>
      <c r="K635" s="78">
        <v>2148</v>
      </c>
      <c r="L635" s="78">
        <v>110</v>
      </c>
      <c r="M635" s="78">
        <v>400</v>
      </c>
      <c r="N635" s="78">
        <v>53</v>
      </c>
      <c r="O635" s="78">
        <v>198</v>
      </c>
      <c r="P635" s="78">
        <v>40</v>
      </c>
      <c r="Q635" s="78">
        <v>148</v>
      </c>
      <c r="R635" s="79">
        <v>5.0697084917617236E-2</v>
      </c>
      <c r="S635" s="79">
        <v>4.9366244162775186E-2</v>
      </c>
      <c r="T635" s="78" t="str">
        <f>VLOOKUP(Table5[[#This Row],[ODS Code]],Lookup!A:D,4,FALSE)</f>
        <v>Central London</v>
      </c>
      <c r="U635" s="78" t="str">
        <f>VLOOKUP(Table5[[#This Row],[ODS Code]],Lookup!A:E,3,FALSE)</f>
        <v>South Westminster Primary Care Network</v>
      </c>
      <c r="V635" s="78" t="str">
        <f>VLOOKUP(Table5[[#This Row],[ODS Code]],Lookup!A:F,2,FALSE)</f>
        <v>PIMLICO HEALTH AT THE MARVEN SURGERY</v>
      </c>
      <c r="W635" s="78" t="str">
        <f>VLOOKUP(Table5[[#This Row],[ODS Code]],Lookup!A:G,5,FALSE)</f>
        <v>E87034</v>
      </c>
    </row>
    <row r="636" spans="1:23" x14ac:dyDescent="0.35">
      <c r="A636" s="80">
        <v>45413</v>
      </c>
      <c r="B636" t="s">
        <v>321</v>
      </c>
      <c r="C636" t="s">
        <v>1134</v>
      </c>
      <c r="D636" t="s">
        <v>1129</v>
      </c>
      <c r="E636" t="s">
        <v>854</v>
      </c>
      <c r="F636" s="78">
        <v>0</v>
      </c>
      <c r="G636" s="78">
        <v>0</v>
      </c>
      <c r="H636" s="78">
        <v>0</v>
      </c>
      <c r="I636" s="78">
        <v>0</v>
      </c>
      <c r="J636" s="78">
        <v>0</v>
      </c>
      <c r="K636" s="78">
        <v>0</v>
      </c>
      <c r="L636" s="78">
        <v>0</v>
      </c>
      <c r="M636" s="78">
        <v>0</v>
      </c>
      <c r="N636" s="78">
        <v>0</v>
      </c>
      <c r="O636" s="78">
        <v>0</v>
      </c>
      <c r="P636" s="78">
        <v>0</v>
      </c>
      <c r="Q636" s="78">
        <v>0</v>
      </c>
      <c r="R636" s="79">
        <v>0</v>
      </c>
      <c r="S636" s="79">
        <v>0</v>
      </c>
      <c r="T636" s="78" t="str">
        <f>VLOOKUP(Table5[[#This Row],[ODS Code]],Lookup!A:D,4,FALSE)</f>
        <v>Central London</v>
      </c>
      <c r="U636" s="78" t="str">
        <f>VLOOKUP(Table5[[#This Row],[ODS Code]],Lookup!A:E,3,FALSE)</f>
        <v>South Westminster Primary Care Network</v>
      </c>
      <c r="V636" s="78" t="str">
        <f>VLOOKUP(Table5[[#This Row],[ODS Code]],Lookup!A:F,2,FALSE)</f>
        <v>THE DOCTOR HICKEY SURGERY</v>
      </c>
      <c r="W636" s="78" t="str">
        <f>VLOOKUP(Table5[[#This Row],[ODS Code]],Lookup!A:G,5,FALSE)</f>
        <v>E87740</v>
      </c>
    </row>
    <row r="637" spans="1:23" x14ac:dyDescent="0.35">
      <c r="A637" s="80">
        <v>45413</v>
      </c>
      <c r="B637" t="s">
        <v>388</v>
      </c>
      <c r="C637" t="s">
        <v>1135</v>
      </c>
      <c r="D637" t="s">
        <v>1129</v>
      </c>
      <c r="E637" t="s">
        <v>854</v>
      </c>
      <c r="F637" s="78">
        <v>15604</v>
      </c>
      <c r="G637" s="78">
        <v>31208</v>
      </c>
      <c r="H637" s="78">
        <v>818</v>
      </c>
      <c r="I637" s="78">
        <v>1636</v>
      </c>
      <c r="J637" s="78">
        <v>8655</v>
      </c>
      <c r="K637" s="78">
        <v>17310</v>
      </c>
      <c r="L637" s="78">
        <v>4521</v>
      </c>
      <c r="M637" s="78">
        <v>9042</v>
      </c>
      <c r="N637" s="78">
        <v>1003</v>
      </c>
      <c r="O637" s="78">
        <v>2006</v>
      </c>
      <c r="P637" s="78">
        <v>607</v>
      </c>
      <c r="Q637" s="78">
        <v>1214</v>
      </c>
      <c r="R637" s="79">
        <v>3.8900281978979746E-2</v>
      </c>
      <c r="S637" s="79">
        <v>3.8900281978979746E-2</v>
      </c>
      <c r="T637" s="78" t="str">
        <f>VLOOKUP(Table5[[#This Row],[ODS Code]],Lookup!A:D,4,FALSE)</f>
        <v>Central London</v>
      </c>
      <c r="U637" s="78" t="str">
        <f>VLOOKUP(Table5[[#This Row],[ODS Code]],Lookup!A:E,3,FALSE)</f>
        <v>South Westminster Primary Care Network</v>
      </c>
      <c r="V637" s="78" t="str">
        <f>VLOOKUP(Table5[[#This Row],[ODS Code]],Lookup!A:F,2,FALSE)</f>
        <v>VICTORIA MEDICAL CENTRE</v>
      </c>
      <c r="W637" s="78" t="str">
        <f>VLOOKUP(Table5[[#This Row],[ODS Code]],Lookup!A:G,5,FALSE)</f>
        <v>E87002</v>
      </c>
    </row>
    <row r="638" spans="1:23" x14ac:dyDescent="0.35">
      <c r="A638" s="80">
        <v>45413</v>
      </c>
      <c r="B638" t="s">
        <v>401</v>
      </c>
      <c r="C638" t="s">
        <v>1136</v>
      </c>
      <c r="D638" t="s">
        <v>1129</v>
      </c>
      <c r="E638" t="s">
        <v>854</v>
      </c>
      <c r="F638" s="78">
        <v>0</v>
      </c>
      <c r="G638" s="78">
        <v>0</v>
      </c>
      <c r="H638" s="78">
        <v>0</v>
      </c>
      <c r="I638" s="78">
        <v>0</v>
      </c>
      <c r="J638" s="78">
        <v>0</v>
      </c>
      <c r="K638" s="78">
        <v>0</v>
      </c>
      <c r="L638" s="78">
        <v>0</v>
      </c>
      <c r="M638" s="78">
        <v>0</v>
      </c>
      <c r="N638" s="78">
        <v>0</v>
      </c>
      <c r="O638" s="78">
        <v>0</v>
      </c>
      <c r="P638" s="78">
        <v>0</v>
      </c>
      <c r="Q638" s="78">
        <v>0</v>
      </c>
      <c r="R638" s="79">
        <v>0</v>
      </c>
      <c r="S638" s="79">
        <v>0</v>
      </c>
      <c r="T638" s="78" t="str">
        <f>VLOOKUP(Table5[[#This Row],[ODS Code]],Lookup!A:D,4,FALSE)</f>
        <v>Central London</v>
      </c>
      <c r="U638" s="78" t="str">
        <f>VLOOKUP(Table5[[#This Row],[ODS Code]],Lookup!A:E,3,FALSE)</f>
        <v>South Westminster Primary Care Network</v>
      </c>
      <c r="V638" s="78" t="str">
        <f>VLOOKUP(Table5[[#This Row],[ODS Code]],Lookup!A:F,2,FALSE)</f>
        <v>WESTMINSTER SCHOOL</v>
      </c>
      <c r="W638" s="78" t="str">
        <f>VLOOKUP(Table5[[#This Row],[ODS Code]],Lookup!A:G,5,FALSE)</f>
        <v>E87691</v>
      </c>
    </row>
    <row r="639" spans="1:23" x14ac:dyDescent="0.35">
      <c r="A639" s="80">
        <v>45413</v>
      </c>
      <c r="B639" t="s">
        <v>102</v>
      </c>
      <c r="C639" t="s">
        <v>1137</v>
      </c>
      <c r="D639" t="s">
        <v>1138</v>
      </c>
      <c r="E639" t="s">
        <v>854</v>
      </c>
      <c r="F639" s="78">
        <v>0</v>
      </c>
      <c r="G639" s="78">
        <v>0</v>
      </c>
      <c r="H639" s="78">
        <v>0</v>
      </c>
      <c r="I639" s="78">
        <v>0</v>
      </c>
      <c r="J639" s="78">
        <v>0</v>
      </c>
      <c r="K639" s="78">
        <v>0</v>
      </c>
      <c r="L639" s="78">
        <v>0</v>
      </c>
      <c r="M639" s="78">
        <v>0</v>
      </c>
      <c r="N639" s="78">
        <v>0</v>
      </c>
      <c r="O639" s="78">
        <v>0</v>
      </c>
      <c r="P639" s="78">
        <v>0</v>
      </c>
      <c r="Q639" s="78">
        <v>0</v>
      </c>
      <c r="R639" s="79">
        <v>0</v>
      </c>
      <c r="S639" s="79">
        <v>0</v>
      </c>
      <c r="T639" s="78" t="str">
        <f>VLOOKUP(Table5[[#This Row],[ODS Code]],Lookup!A:D,4,FALSE)</f>
        <v>Harrow</v>
      </c>
      <c r="U639" s="78" t="str">
        <f>VLOOKUP(Table5[[#This Row],[ODS Code]],Lookup!A:E,3,FALSE)</f>
        <v>Sphere PCN</v>
      </c>
      <c r="V639" s="78" t="str">
        <f>VLOOKUP(Table5[[#This Row],[ODS Code]],Lookup!A:F,2,FALSE)</f>
        <v>ELLIOTT HALL MEDICAL CTR.</v>
      </c>
      <c r="W639" s="78" t="str">
        <f>VLOOKUP(Table5[[#This Row],[ODS Code]],Lookup!A:G,5,FALSE)</f>
        <v>E84061</v>
      </c>
    </row>
    <row r="640" spans="1:23" x14ac:dyDescent="0.35">
      <c r="A640" s="80">
        <v>45413</v>
      </c>
      <c r="B640" t="s">
        <v>126</v>
      </c>
      <c r="C640" t="s">
        <v>1139</v>
      </c>
      <c r="D640" t="s">
        <v>1138</v>
      </c>
      <c r="E640" t="s">
        <v>854</v>
      </c>
      <c r="F640" s="78">
        <v>2843</v>
      </c>
      <c r="G640" s="78">
        <v>5686</v>
      </c>
      <c r="H640" s="78">
        <v>81</v>
      </c>
      <c r="I640" s="78">
        <v>162</v>
      </c>
      <c r="J640" s="78">
        <v>1629</v>
      </c>
      <c r="K640" s="78">
        <v>3258</v>
      </c>
      <c r="L640" s="78">
        <v>931</v>
      </c>
      <c r="M640" s="78">
        <v>1862</v>
      </c>
      <c r="N640" s="78">
        <v>125</v>
      </c>
      <c r="O640" s="78">
        <v>250</v>
      </c>
      <c r="P640" s="78">
        <v>77</v>
      </c>
      <c r="Q640" s="78">
        <v>154</v>
      </c>
      <c r="R640" s="79">
        <v>2.7084066127330286E-2</v>
      </c>
      <c r="S640" s="79">
        <v>2.7084066127330286E-2</v>
      </c>
      <c r="T640" s="78" t="str">
        <f>VLOOKUP(Table5[[#This Row],[ODS Code]],Lookup!A:D,4,FALSE)</f>
        <v>Harrow</v>
      </c>
      <c r="U640" s="78" t="str">
        <f>VLOOKUP(Table5[[#This Row],[ODS Code]],Lookup!A:E,3,FALSE)</f>
        <v>Sphere PCN</v>
      </c>
      <c r="V640" s="78" t="str">
        <f>VLOOKUP(Table5[[#This Row],[ODS Code]],Lookup!A:F,2,FALSE)</f>
        <v>GP DIRECT</v>
      </c>
      <c r="W640" s="78" t="str">
        <f>VLOOKUP(Table5[[#This Row],[ODS Code]],Lookup!A:G,5,FALSE)</f>
        <v>E84058</v>
      </c>
    </row>
    <row r="641" spans="1:23" x14ac:dyDescent="0.35">
      <c r="A641" s="80">
        <v>45413</v>
      </c>
      <c r="B641" t="s">
        <v>150</v>
      </c>
      <c r="C641" t="s">
        <v>1140</v>
      </c>
      <c r="D641" t="s">
        <v>1138</v>
      </c>
      <c r="E641" t="s">
        <v>854</v>
      </c>
      <c r="F641" s="78">
        <v>297</v>
      </c>
      <c r="G641" s="78">
        <v>580</v>
      </c>
      <c r="H641" s="78">
        <v>25</v>
      </c>
      <c r="I641" s="78">
        <v>50</v>
      </c>
      <c r="J641" s="78">
        <v>134</v>
      </c>
      <c r="K641" s="78">
        <v>263</v>
      </c>
      <c r="L641" s="78">
        <v>94</v>
      </c>
      <c r="M641" s="78">
        <v>185</v>
      </c>
      <c r="N641" s="78">
        <v>27</v>
      </c>
      <c r="O641" s="78">
        <v>53</v>
      </c>
      <c r="P641" s="78">
        <v>17</v>
      </c>
      <c r="Q641" s="78">
        <v>29</v>
      </c>
      <c r="R641" s="79">
        <v>5.7239057239057242E-2</v>
      </c>
      <c r="S641" s="79">
        <v>0.05</v>
      </c>
      <c r="T641" s="78" t="str">
        <f>VLOOKUP(Table5[[#This Row],[ODS Code]],Lookup!A:D,4,FALSE)</f>
        <v>Harrow</v>
      </c>
      <c r="U641" s="78" t="str">
        <f>VLOOKUP(Table5[[#This Row],[ODS Code]],Lookup!A:E,3,FALSE)</f>
        <v>Sphere PCN</v>
      </c>
      <c r="V641" s="78" t="str">
        <f>VLOOKUP(Table5[[#This Row],[ODS Code]],Lookup!A:F,2,FALSE)</f>
        <v>HATCH END MEDICAL CENTRE</v>
      </c>
      <c r="W641" s="78" t="str">
        <f>VLOOKUP(Table5[[#This Row],[ODS Code]],Lookup!A:G,5,FALSE)</f>
        <v>E84053</v>
      </c>
    </row>
    <row r="642" spans="1:23" x14ac:dyDescent="0.35">
      <c r="A642" s="80">
        <v>45413</v>
      </c>
      <c r="B642" t="s">
        <v>290</v>
      </c>
      <c r="C642" t="s">
        <v>1141</v>
      </c>
      <c r="D642" t="s">
        <v>1138</v>
      </c>
      <c r="E642" t="s">
        <v>854</v>
      </c>
      <c r="F642" s="78">
        <v>648</v>
      </c>
      <c r="G642" s="78">
        <v>1296</v>
      </c>
      <c r="H642" s="78">
        <v>75</v>
      </c>
      <c r="I642" s="78">
        <v>150</v>
      </c>
      <c r="J642" s="78">
        <v>237</v>
      </c>
      <c r="K642" s="78">
        <v>474</v>
      </c>
      <c r="L642" s="78">
        <v>208</v>
      </c>
      <c r="M642" s="78">
        <v>416</v>
      </c>
      <c r="N642" s="78">
        <v>64</v>
      </c>
      <c r="O642" s="78">
        <v>128</v>
      </c>
      <c r="P642" s="78">
        <v>64</v>
      </c>
      <c r="Q642" s="78">
        <v>128</v>
      </c>
      <c r="R642" s="79">
        <v>9.8765432098765427E-2</v>
      </c>
      <c r="S642" s="79">
        <v>9.8765432098765427E-2</v>
      </c>
      <c r="T642" s="78" t="str">
        <f>VLOOKUP(Table5[[#This Row],[ODS Code]],Lookup!A:D,4,FALSE)</f>
        <v>Harrow</v>
      </c>
      <c r="U642" s="78" t="str">
        <f>VLOOKUP(Table5[[#This Row],[ODS Code]],Lookup!A:E,3,FALSE)</f>
        <v>Sphere PCN</v>
      </c>
      <c r="V642" s="78" t="str">
        <f>VLOOKUP(Table5[[#This Row],[ODS Code]],Lookup!A:F,2,FALSE)</f>
        <v>ST. PETER'S MEDICAL CENTRE</v>
      </c>
      <c r="W642" s="78" t="str">
        <f>VLOOKUP(Table5[[#This Row],[ODS Code]],Lookup!A:G,5,FALSE)</f>
        <v>E84693</v>
      </c>
    </row>
    <row r="643" spans="1:23" x14ac:dyDescent="0.35">
      <c r="A643" s="80">
        <v>45413</v>
      </c>
      <c r="B643" t="s">
        <v>298</v>
      </c>
      <c r="C643" t="s">
        <v>1142</v>
      </c>
      <c r="D643" t="s">
        <v>1138</v>
      </c>
      <c r="E643" t="s">
        <v>854</v>
      </c>
      <c r="F643" s="78">
        <v>262</v>
      </c>
      <c r="G643" s="78">
        <v>580</v>
      </c>
      <c r="H643" s="78">
        <v>15</v>
      </c>
      <c r="I643" s="78">
        <v>31</v>
      </c>
      <c r="J643" s="78">
        <v>118</v>
      </c>
      <c r="K643" s="78">
        <v>270</v>
      </c>
      <c r="L643" s="78">
        <v>82</v>
      </c>
      <c r="M643" s="78">
        <v>177</v>
      </c>
      <c r="N643" s="78">
        <v>22</v>
      </c>
      <c r="O643" s="78">
        <v>48</v>
      </c>
      <c r="P643" s="78">
        <v>25</v>
      </c>
      <c r="Q643" s="78">
        <v>54</v>
      </c>
      <c r="R643" s="79">
        <v>9.5419847328244281E-2</v>
      </c>
      <c r="S643" s="79">
        <v>9.3103448275862075E-2</v>
      </c>
      <c r="T643" s="78" t="str">
        <f>VLOOKUP(Table5[[#This Row],[ODS Code]],Lookup!A:D,4,FALSE)</f>
        <v>Harrow</v>
      </c>
      <c r="U643" s="78" t="str">
        <f>VLOOKUP(Table5[[#This Row],[ODS Code]],Lookup!A:E,3,FALSE)</f>
        <v>Sphere PCN</v>
      </c>
      <c r="V643" s="78" t="str">
        <f>VLOOKUP(Table5[[#This Row],[ODS Code]],Lookup!A:F,2,FALSE)</f>
        <v>STREATFIELD HEALTH CENTRE</v>
      </c>
      <c r="W643" s="78" t="str">
        <f>VLOOKUP(Table5[[#This Row],[ODS Code]],Lookup!A:G,5,FALSE)</f>
        <v>E84018</v>
      </c>
    </row>
    <row r="644" spans="1:23" x14ac:dyDescent="0.35">
      <c r="A644" s="80">
        <v>45413</v>
      </c>
      <c r="B644" t="s">
        <v>350</v>
      </c>
      <c r="C644" t="s">
        <v>1143</v>
      </c>
      <c r="D644" t="s">
        <v>1138</v>
      </c>
      <c r="E644" t="s">
        <v>854</v>
      </c>
      <c r="F644" s="78">
        <v>1519</v>
      </c>
      <c r="G644" s="78">
        <v>5769</v>
      </c>
      <c r="H644" s="78">
        <v>95</v>
      </c>
      <c r="I644" s="78">
        <v>358</v>
      </c>
      <c r="J644" s="78">
        <v>824</v>
      </c>
      <c r="K644" s="78">
        <v>3118</v>
      </c>
      <c r="L644" s="78">
        <v>388</v>
      </c>
      <c r="M644" s="78">
        <v>1485</v>
      </c>
      <c r="N644" s="78">
        <v>117</v>
      </c>
      <c r="O644" s="78">
        <v>446</v>
      </c>
      <c r="P644" s="78">
        <v>95</v>
      </c>
      <c r="Q644" s="78">
        <v>362</v>
      </c>
      <c r="R644" s="79">
        <v>6.2541145490454253E-2</v>
      </c>
      <c r="S644" s="79">
        <v>6.2749176633732015E-2</v>
      </c>
      <c r="T644" s="78" t="str">
        <f>VLOOKUP(Table5[[#This Row],[ODS Code]],Lookup!A:D,4,FALSE)</f>
        <v>Harrow</v>
      </c>
      <c r="U644" s="78" t="str">
        <f>VLOOKUP(Table5[[#This Row],[ODS Code]],Lookup!A:E,3,FALSE)</f>
        <v>Sphere PCN</v>
      </c>
      <c r="V644" s="78" t="str">
        <f>VLOOKUP(Table5[[#This Row],[ODS Code]],Lookup!A:F,2,FALSE)</f>
        <v>THE NORTHWICK SURGERY</v>
      </c>
      <c r="W644" s="78" t="str">
        <f>VLOOKUP(Table5[[#This Row],[ODS Code]],Lookup!A:G,5,FALSE)</f>
        <v>E84044</v>
      </c>
    </row>
    <row r="645" spans="1:23" x14ac:dyDescent="0.35">
      <c r="A645" s="80">
        <v>45413</v>
      </c>
      <c r="B645" t="s">
        <v>136</v>
      </c>
      <c r="C645" t="s">
        <v>1144</v>
      </c>
      <c r="D645" t="s">
        <v>1145</v>
      </c>
      <c r="E645" t="s">
        <v>854</v>
      </c>
      <c r="F645" s="78">
        <v>0</v>
      </c>
      <c r="G645" s="78">
        <v>0</v>
      </c>
      <c r="H645" s="78">
        <v>0</v>
      </c>
      <c r="I645" s="78">
        <v>0</v>
      </c>
      <c r="J645" s="78">
        <v>0</v>
      </c>
      <c r="K645" s="78">
        <v>0</v>
      </c>
      <c r="L645" s="78">
        <v>0</v>
      </c>
      <c r="M645" s="78">
        <v>0</v>
      </c>
      <c r="N645" s="78">
        <v>0</v>
      </c>
      <c r="O645" s="78">
        <v>0</v>
      </c>
      <c r="P645" s="78">
        <v>0</v>
      </c>
      <c r="Q645" s="78">
        <v>0</v>
      </c>
      <c r="R645" s="79">
        <v>0</v>
      </c>
      <c r="S645" s="79">
        <v>0</v>
      </c>
      <c r="T645" s="78" t="str">
        <f>VLOOKUP(Table5[[#This Row],[ODS Code]],Lookup!A:D,4,FALSE)</f>
        <v>Central London</v>
      </c>
      <c r="U645" s="78" t="str">
        <f>VLOOKUP(Table5[[#This Row],[ODS Code]],Lookup!A:E,3,FALSE)</f>
        <v>St John’s Wood and Maida Vale Network</v>
      </c>
      <c r="V645" s="78" t="str">
        <f>VLOOKUP(Table5[[#This Row],[ODS Code]],Lookup!A:F,2,FALSE)</f>
        <v>LANARK MEDICAL CENTRE</v>
      </c>
      <c r="W645" s="78" t="str">
        <f>VLOOKUP(Table5[[#This Row],[ODS Code]],Lookup!A:G,5,FALSE)</f>
        <v>E87756</v>
      </c>
    </row>
    <row r="646" spans="1:23" x14ac:dyDescent="0.35">
      <c r="A646" s="80">
        <v>45413</v>
      </c>
      <c r="B646" t="s">
        <v>205</v>
      </c>
      <c r="C646" t="s">
        <v>1146</v>
      </c>
      <c r="D646" t="s">
        <v>1145</v>
      </c>
      <c r="E646" t="s">
        <v>854</v>
      </c>
      <c r="F646" s="78">
        <v>217</v>
      </c>
      <c r="G646" s="78">
        <v>434</v>
      </c>
      <c r="H646" s="78">
        <v>16</v>
      </c>
      <c r="I646" s="78">
        <v>32</v>
      </c>
      <c r="J646" s="78">
        <v>112</v>
      </c>
      <c r="K646" s="78">
        <v>224</v>
      </c>
      <c r="L646" s="78">
        <v>49</v>
      </c>
      <c r="M646" s="78">
        <v>98</v>
      </c>
      <c r="N646" s="78">
        <v>24</v>
      </c>
      <c r="O646" s="78">
        <v>48</v>
      </c>
      <c r="P646" s="78">
        <v>16</v>
      </c>
      <c r="Q646" s="78">
        <v>32</v>
      </c>
      <c r="R646" s="79">
        <v>7.3732718894009217E-2</v>
      </c>
      <c r="S646" s="79">
        <v>7.3732718894009217E-2</v>
      </c>
      <c r="T646" s="78" t="str">
        <f>VLOOKUP(Table5[[#This Row],[ODS Code]],Lookup!A:D,4,FALSE)</f>
        <v>Central London</v>
      </c>
      <c r="U646" s="78" t="str">
        <f>VLOOKUP(Table5[[#This Row],[ODS Code]],Lookup!A:E,3,FALSE)</f>
        <v>St John’s Wood and Maida Vale Network</v>
      </c>
      <c r="V646" s="78" t="str">
        <f>VLOOKUP(Table5[[#This Row],[ODS Code]],Lookup!A:F,2,FALSE)</f>
        <v>LITTLE VENICE MEDICAL CENTRE</v>
      </c>
      <c r="W646" s="78" t="str">
        <f>VLOOKUP(Table5[[#This Row],[ODS Code]],Lookup!A:G,5,FALSE)</f>
        <v>E87006</v>
      </c>
    </row>
    <row r="647" spans="1:23" x14ac:dyDescent="0.35">
      <c r="A647" s="80">
        <v>45413</v>
      </c>
      <c r="B647" t="s">
        <v>206</v>
      </c>
      <c r="C647" t="s">
        <v>1147</v>
      </c>
      <c r="D647" t="s">
        <v>1145</v>
      </c>
      <c r="E647" t="s">
        <v>854</v>
      </c>
      <c r="F647" s="78">
        <v>155</v>
      </c>
      <c r="G647" s="78">
        <v>465</v>
      </c>
      <c r="H647" s="78">
        <v>0</v>
      </c>
      <c r="I647" s="78">
        <v>0</v>
      </c>
      <c r="J647" s="78">
        <v>152</v>
      </c>
      <c r="K647" s="78">
        <v>456</v>
      </c>
      <c r="L647" s="78">
        <v>3</v>
      </c>
      <c r="M647" s="78">
        <v>9</v>
      </c>
      <c r="N647" s="78">
        <v>0</v>
      </c>
      <c r="O647" s="78">
        <v>0</v>
      </c>
      <c r="P647" s="78">
        <v>0</v>
      </c>
      <c r="Q647" s="78">
        <v>0</v>
      </c>
      <c r="R647" s="79">
        <v>0</v>
      </c>
      <c r="S647" s="79">
        <v>0</v>
      </c>
      <c r="T647" s="78" t="str">
        <f>VLOOKUP(Table5[[#This Row],[ODS Code]],Lookup!A:D,4,FALSE)</f>
        <v>Central London</v>
      </c>
      <c r="U647" s="78" t="str">
        <f>VLOOKUP(Table5[[#This Row],[ODS Code]],Lookup!A:E,3,FALSE)</f>
        <v>St John’s Wood and Maida Vale Network</v>
      </c>
      <c r="V647" s="78" t="str">
        <f>VLOOKUP(Table5[[#This Row],[ODS Code]],Lookup!A:F,2,FALSE)</f>
        <v>MAIDA VALE MEDICAL CENTRE</v>
      </c>
      <c r="W647" s="78" t="str">
        <f>VLOOKUP(Table5[[#This Row],[ODS Code]],Lookup!A:G,5,FALSE)</f>
        <v>E87010</v>
      </c>
    </row>
    <row r="648" spans="1:23" x14ac:dyDescent="0.35">
      <c r="A648" s="80">
        <v>45413</v>
      </c>
      <c r="B648" t="s">
        <v>285</v>
      </c>
      <c r="C648" t="s">
        <v>1148</v>
      </c>
      <c r="D648" t="s">
        <v>1145</v>
      </c>
      <c r="E648" t="s">
        <v>854</v>
      </c>
      <c r="F648" s="78">
        <v>249</v>
      </c>
      <c r="G648" s="78">
        <v>996</v>
      </c>
      <c r="H648" s="78">
        <v>15</v>
      </c>
      <c r="I648" s="78">
        <v>60</v>
      </c>
      <c r="J648" s="78">
        <v>136</v>
      </c>
      <c r="K648" s="78">
        <v>544</v>
      </c>
      <c r="L648" s="78">
        <v>75</v>
      </c>
      <c r="M648" s="78">
        <v>300</v>
      </c>
      <c r="N648" s="78">
        <v>14</v>
      </c>
      <c r="O648" s="78">
        <v>56</v>
      </c>
      <c r="P648" s="78">
        <v>9</v>
      </c>
      <c r="Q648" s="78">
        <v>36</v>
      </c>
      <c r="R648" s="79">
        <v>3.614457831325301E-2</v>
      </c>
      <c r="S648" s="79">
        <v>3.614457831325301E-2</v>
      </c>
      <c r="T648" s="78" t="str">
        <f>VLOOKUP(Table5[[#This Row],[ODS Code]],Lookup!A:D,4,FALSE)</f>
        <v>Central London</v>
      </c>
      <c r="U648" s="78" t="str">
        <f>VLOOKUP(Table5[[#This Row],[ODS Code]],Lookup!A:E,3,FALSE)</f>
        <v>St John’s Wood and Maida Vale Network</v>
      </c>
      <c r="V648" s="78" t="str">
        <f>VLOOKUP(Table5[[#This Row],[ODS Code]],Lookup!A:F,2,FALSE)</f>
        <v>ST JOHNS WOOD MEDICAL PRACTICE</v>
      </c>
      <c r="W648" s="78" t="str">
        <f>VLOOKUP(Table5[[#This Row],[ODS Code]],Lookup!A:G,5,FALSE)</f>
        <v>E87609</v>
      </c>
    </row>
    <row r="649" spans="1:23" x14ac:dyDescent="0.35">
      <c r="A649" s="80">
        <v>45413</v>
      </c>
      <c r="B649" t="s">
        <v>361</v>
      </c>
      <c r="C649" t="s">
        <v>1149</v>
      </c>
      <c r="D649" t="s">
        <v>1145</v>
      </c>
      <c r="E649" t="s">
        <v>854</v>
      </c>
      <c r="F649" s="78">
        <v>2950</v>
      </c>
      <c r="G649" s="78">
        <v>6054</v>
      </c>
      <c r="H649" s="78">
        <v>181</v>
      </c>
      <c r="I649" s="78">
        <v>362</v>
      </c>
      <c r="J649" s="78">
        <v>1363</v>
      </c>
      <c r="K649" s="78">
        <v>2869</v>
      </c>
      <c r="L649" s="78">
        <v>831</v>
      </c>
      <c r="M649" s="78">
        <v>1667</v>
      </c>
      <c r="N649" s="78">
        <v>282</v>
      </c>
      <c r="O649" s="78">
        <v>566</v>
      </c>
      <c r="P649" s="78">
        <v>293</v>
      </c>
      <c r="Q649" s="78">
        <v>590</v>
      </c>
      <c r="R649" s="79">
        <v>9.9322033898305087E-2</v>
      </c>
      <c r="S649" s="79">
        <v>9.7456227287743641E-2</v>
      </c>
      <c r="T649" s="78" t="str">
        <f>VLOOKUP(Table5[[#This Row],[ODS Code]],Lookup!A:D,4,FALSE)</f>
        <v>Central London</v>
      </c>
      <c r="U649" s="78" t="str">
        <f>VLOOKUP(Table5[[#This Row],[ODS Code]],Lookup!A:E,3,FALSE)</f>
        <v>St John’s Wood and Maida Vale Network</v>
      </c>
      <c r="V649" s="78" t="str">
        <f>VLOOKUP(Table5[[#This Row],[ODS Code]],Lookup!A:F,2,FALSE)</f>
        <v>THE RANDOLPH SURGERY</v>
      </c>
      <c r="W649" s="78" t="str">
        <f>VLOOKUP(Table5[[#This Row],[ODS Code]],Lookup!A:G,5,FALSE)</f>
        <v>E87046</v>
      </c>
    </row>
    <row r="650" spans="1:23" x14ac:dyDescent="0.35">
      <c r="A650" s="80">
        <v>45413</v>
      </c>
      <c r="B650" t="s">
        <v>382</v>
      </c>
      <c r="C650" t="s">
        <v>1150</v>
      </c>
      <c r="D650" t="s">
        <v>1145</v>
      </c>
      <c r="E650" t="s">
        <v>854</v>
      </c>
      <c r="F650" s="78">
        <v>0</v>
      </c>
      <c r="G650" s="78">
        <v>0</v>
      </c>
      <c r="H650" s="78">
        <v>0</v>
      </c>
      <c r="I650" s="78">
        <v>0</v>
      </c>
      <c r="J650" s="78">
        <v>0</v>
      </c>
      <c r="K650" s="78">
        <v>0</v>
      </c>
      <c r="L650" s="78">
        <v>0</v>
      </c>
      <c r="M650" s="78">
        <v>0</v>
      </c>
      <c r="N650" s="78">
        <v>0</v>
      </c>
      <c r="O650" s="78">
        <v>0</v>
      </c>
      <c r="P650" s="78">
        <v>0</v>
      </c>
      <c r="Q650" s="78">
        <v>0</v>
      </c>
      <c r="R650" s="79">
        <v>0</v>
      </c>
      <c r="S650" s="79">
        <v>0</v>
      </c>
      <c r="T650" s="78" t="str">
        <f>VLOOKUP(Table5[[#This Row],[ODS Code]],Lookup!A:D,4,FALSE)</f>
        <v>Central London</v>
      </c>
      <c r="U650" s="78" t="str">
        <f>VLOOKUP(Table5[[#This Row],[ODS Code]],Lookup!A:E,3,FALSE)</f>
        <v>St John’s Wood and Maida Vale Network</v>
      </c>
      <c r="V650" s="78" t="str">
        <f>VLOOKUP(Table5[[#This Row],[ODS Code]],Lookup!A:F,2,FALSE)</f>
        <v>THIRD FLOOR LANARK ROAD MEDICAL CENTRE</v>
      </c>
      <c r="W650" s="78" t="str">
        <f>VLOOKUP(Table5[[#This Row],[ODS Code]],Lookup!A:G,5,FALSE)</f>
        <v>E87663</v>
      </c>
    </row>
    <row r="651" spans="1:23" x14ac:dyDescent="0.35">
      <c r="A651" s="80">
        <v>45413</v>
      </c>
      <c r="B651" t="s">
        <v>393</v>
      </c>
      <c r="C651" t="s">
        <v>1151</v>
      </c>
      <c r="D651" t="s">
        <v>1145</v>
      </c>
      <c r="E651" t="s">
        <v>854</v>
      </c>
      <c r="F651" s="78">
        <v>537</v>
      </c>
      <c r="G651" s="78">
        <v>1328</v>
      </c>
      <c r="H651" s="78">
        <v>10</v>
      </c>
      <c r="I651" s="78">
        <v>20</v>
      </c>
      <c r="J651" s="78">
        <v>400</v>
      </c>
      <c r="K651" s="78">
        <v>1054</v>
      </c>
      <c r="L651" s="78">
        <v>86</v>
      </c>
      <c r="M651" s="78">
        <v>172</v>
      </c>
      <c r="N651" s="78">
        <v>26</v>
      </c>
      <c r="O651" s="78">
        <v>52</v>
      </c>
      <c r="P651" s="78">
        <v>15</v>
      </c>
      <c r="Q651" s="78">
        <v>30</v>
      </c>
      <c r="R651" s="79">
        <v>2.7932960893854747E-2</v>
      </c>
      <c r="S651" s="79">
        <v>2.2590361445783132E-2</v>
      </c>
      <c r="T651" s="78" t="str">
        <f>VLOOKUP(Table5[[#This Row],[ODS Code]],Lookup!A:D,4,FALSE)</f>
        <v>Central London</v>
      </c>
      <c r="U651" s="78" t="str">
        <f>VLOOKUP(Table5[[#This Row],[ODS Code]],Lookup!A:E,3,FALSE)</f>
        <v>St John’s Wood and Maida Vale Network</v>
      </c>
      <c r="V651" s="78" t="str">
        <f>VLOOKUP(Table5[[#This Row],[ODS Code]],Lookup!A:F,2,FALSE)</f>
        <v>WELLINGTON HEALTH CENTRE</v>
      </c>
      <c r="W651" s="78" t="str">
        <f>VLOOKUP(Table5[[#This Row],[ODS Code]],Lookup!A:G,5,FALSE)</f>
        <v>E87754</v>
      </c>
    </row>
    <row r="652" spans="1:23" x14ac:dyDescent="0.35">
      <c r="A652" s="80">
        <v>45413</v>
      </c>
      <c r="B652" t="s">
        <v>38</v>
      </c>
      <c r="C652" t="s">
        <v>1119</v>
      </c>
      <c r="D652" t="s">
        <v>1152</v>
      </c>
      <c r="E652" t="s">
        <v>854</v>
      </c>
      <c r="F652" s="78">
        <v>649</v>
      </c>
      <c r="G652" s="78">
        <v>2140</v>
      </c>
      <c r="H652" s="78">
        <v>54</v>
      </c>
      <c r="I652" s="78">
        <v>167</v>
      </c>
      <c r="J652" s="78">
        <v>291</v>
      </c>
      <c r="K652" s="78">
        <v>977</v>
      </c>
      <c r="L652" s="78">
        <v>172</v>
      </c>
      <c r="M652" s="78">
        <v>570</v>
      </c>
      <c r="N652" s="78">
        <v>74</v>
      </c>
      <c r="O652" s="78">
        <v>246</v>
      </c>
      <c r="P652" s="78">
        <v>58</v>
      </c>
      <c r="Q652" s="78">
        <v>180</v>
      </c>
      <c r="R652" s="79">
        <v>8.9368258859784278E-2</v>
      </c>
      <c r="S652" s="79">
        <v>8.4112149532710276E-2</v>
      </c>
      <c r="T652" s="78" t="str">
        <f>VLOOKUP(Table5[[#This Row],[ODS Code]],Lookup!A:D,4,FALSE)</f>
        <v>Hillingdon</v>
      </c>
      <c r="U652" s="78" t="str">
        <f>VLOOKUP(Table5[[#This Row],[ODS Code]],Lookup!A:E,3,FALSE)</f>
        <v>Synergy</v>
      </c>
      <c r="V652" s="78" t="str">
        <f>VLOOKUP(Table5[[#This Row],[ODS Code]],Lookup!A:F,2,FALSE)</f>
        <v>BELMONT MEDICAL CENTRE</v>
      </c>
      <c r="W652" s="78" t="str">
        <f>VLOOKUP(Table5[[#This Row],[ODS Code]],Lookup!A:G,5,FALSE)</f>
        <v>E86009</v>
      </c>
    </row>
    <row r="653" spans="1:23" x14ac:dyDescent="0.35">
      <c r="A653" s="80">
        <v>45413</v>
      </c>
      <c r="B653" t="s">
        <v>51</v>
      </c>
      <c r="C653" t="s">
        <v>1153</v>
      </c>
      <c r="D653" t="s">
        <v>1152</v>
      </c>
      <c r="E653" t="s">
        <v>854</v>
      </c>
      <c r="F653" s="78">
        <v>0</v>
      </c>
      <c r="G653" s="78">
        <v>0</v>
      </c>
      <c r="H653" s="78">
        <v>0</v>
      </c>
      <c r="I653" s="78">
        <v>0</v>
      </c>
      <c r="J653" s="78">
        <v>0</v>
      </c>
      <c r="K653" s="78">
        <v>0</v>
      </c>
      <c r="L653" s="78">
        <v>0</v>
      </c>
      <c r="M653" s="78">
        <v>0</v>
      </c>
      <c r="N653" s="78">
        <v>0</v>
      </c>
      <c r="O653" s="78">
        <v>0</v>
      </c>
      <c r="P653" s="78">
        <v>0</v>
      </c>
      <c r="Q653" s="78">
        <v>0</v>
      </c>
      <c r="R653" s="79">
        <v>0</v>
      </c>
      <c r="S653" s="79">
        <v>0</v>
      </c>
      <c r="T653" s="78" t="str">
        <f>VLOOKUP(Table5[[#This Row],[ODS Code]],Lookup!A:D,4,FALSE)</f>
        <v>Hillingdon</v>
      </c>
      <c r="U653" s="78" t="str">
        <f>VLOOKUP(Table5[[#This Row],[ODS Code]],Lookup!A:E,3,FALSE)</f>
        <v>Synergy</v>
      </c>
      <c r="V653" s="78" t="str">
        <f>VLOOKUP(Table5[[#This Row],[ODS Code]],Lookup!A:F,2,FALSE)</f>
        <v>BRUNEL MEDICAL CENTRE</v>
      </c>
      <c r="W653" s="78" t="str">
        <f>VLOOKUP(Table5[[#This Row],[ODS Code]],Lookup!A:G,5,FALSE)</f>
        <v>E86030</v>
      </c>
    </row>
    <row r="654" spans="1:23" x14ac:dyDescent="0.35">
      <c r="A654" s="80">
        <v>45413</v>
      </c>
      <c r="B654" t="s">
        <v>62</v>
      </c>
      <c r="C654" t="s">
        <v>1154</v>
      </c>
      <c r="D654" t="s">
        <v>1152</v>
      </c>
      <c r="E654" t="s">
        <v>854</v>
      </c>
      <c r="F654" s="78">
        <v>0</v>
      </c>
      <c r="G654" s="78">
        <v>0</v>
      </c>
      <c r="H654" s="78">
        <v>0</v>
      </c>
      <c r="I654" s="78">
        <v>0</v>
      </c>
      <c r="J654" s="78">
        <v>0</v>
      </c>
      <c r="K654" s="78">
        <v>0</v>
      </c>
      <c r="L654" s="78">
        <v>0</v>
      </c>
      <c r="M654" s="78">
        <v>0</v>
      </c>
      <c r="N654" s="78">
        <v>0</v>
      </c>
      <c r="O654" s="78">
        <v>0</v>
      </c>
      <c r="P654" s="78">
        <v>0</v>
      </c>
      <c r="Q654" s="78">
        <v>0</v>
      </c>
      <c r="R654" s="79">
        <v>0</v>
      </c>
      <c r="S654" s="79">
        <v>0</v>
      </c>
      <c r="T654" s="78" t="str">
        <f>VLOOKUP(Table5[[#This Row],[ODS Code]],Lookup!A:D,4,FALSE)</f>
        <v>Hillingdon</v>
      </c>
      <c r="U654" s="78" t="str">
        <f>VLOOKUP(Table5[[#This Row],[ODS Code]],Lookup!A:E,3,FALSE)</f>
        <v>Synergy</v>
      </c>
      <c r="V654" s="78" t="str">
        <f>VLOOKUP(Table5[[#This Row],[ODS Code]],Lookup!A:F,2,FALSE)</f>
        <v>CENTRAL UXBRIDGE SURGERY</v>
      </c>
      <c r="W654" s="78" t="str">
        <f>VLOOKUP(Table5[[#This Row],[ODS Code]],Lookup!A:G,5,FALSE)</f>
        <v>E86015</v>
      </c>
    </row>
    <row r="655" spans="1:23" x14ac:dyDescent="0.35">
      <c r="A655" s="80">
        <v>45413</v>
      </c>
      <c r="B655" t="s">
        <v>161</v>
      </c>
      <c r="C655" t="s">
        <v>1155</v>
      </c>
      <c r="D655" t="s">
        <v>1152</v>
      </c>
      <c r="E655" t="s">
        <v>854</v>
      </c>
      <c r="F655" s="78">
        <v>0</v>
      </c>
      <c r="G655" s="78">
        <v>0</v>
      </c>
      <c r="H655" s="78">
        <v>0</v>
      </c>
      <c r="I655" s="78">
        <v>0</v>
      </c>
      <c r="J655" s="78">
        <v>0</v>
      </c>
      <c r="K655" s="78">
        <v>0</v>
      </c>
      <c r="L655" s="78">
        <v>0</v>
      </c>
      <c r="M655" s="78">
        <v>0</v>
      </c>
      <c r="N655" s="78">
        <v>0</v>
      </c>
      <c r="O655" s="78">
        <v>0</v>
      </c>
      <c r="P655" s="78">
        <v>0</v>
      </c>
      <c r="Q655" s="78">
        <v>0</v>
      </c>
      <c r="R655" s="79">
        <v>0</v>
      </c>
      <c r="S655" s="79">
        <v>0</v>
      </c>
      <c r="T655" s="78" t="str">
        <f>VLOOKUP(Table5[[#This Row],[ODS Code]],Lookup!A:D,4,FALSE)</f>
        <v>Hillingdon</v>
      </c>
      <c r="U655" s="78" t="str">
        <f>VLOOKUP(Table5[[#This Row],[ODS Code]],Lookup!A:E,3,FALSE)</f>
        <v>Synergy</v>
      </c>
      <c r="V655" s="78" t="str">
        <f>VLOOKUP(Table5[[#This Row],[ODS Code]],Lookup!A:F,2,FALSE)</f>
        <v>HILLINGDON HEALTH CENTRE</v>
      </c>
      <c r="W655" s="78" t="str">
        <f>VLOOKUP(Table5[[#This Row],[ODS Code]],Lookup!A:G,5,FALSE)</f>
        <v>E86036</v>
      </c>
    </row>
    <row r="656" spans="1:23" x14ac:dyDescent="0.35">
      <c r="A656" s="80">
        <v>45413</v>
      </c>
      <c r="B656" t="s">
        <v>52</v>
      </c>
      <c r="C656" t="s">
        <v>1156</v>
      </c>
      <c r="D656" t="s">
        <v>1157</v>
      </c>
      <c r="E656" t="s">
        <v>854</v>
      </c>
      <c r="F656" s="78">
        <v>0</v>
      </c>
      <c r="G656" s="78">
        <v>0</v>
      </c>
      <c r="H656" s="78">
        <v>0</v>
      </c>
      <c r="I656" s="78">
        <v>0</v>
      </c>
      <c r="J656" s="78">
        <v>0</v>
      </c>
      <c r="K656" s="78">
        <v>0</v>
      </c>
      <c r="L656" s="78">
        <v>0</v>
      </c>
      <c r="M656" s="78">
        <v>0</v>
      </c>
      <c r="N656" s="78">
        <v>0</v>
      </c>
      <c r="O656" s="78">
        <v>0</v>
      </c>
      <c r="P656" s="78">
        <v>0</v>
      </c>
      <c r="Q656" s="78">
        <v>0</v>
      </c>
      <c r="R656" s="79">
        <v>0</v>
      </c>
      <c r="S656" s="79">
        <v>0</v>
      </c>
      <c r="T656" s="78" t="str">
        <f>VLOOKUP(Table5[[#This Row],[ODS Code]],Lookup!A:D,4,FALSE)</f>
        <v>Ealing</v>
      </c>
      <c r="U656" s="78" t="str">
        <f>VLOOKUP(Table5[[#This Row],[ODS Code]],Lookup!A:E,3,FALSE)</f>
        <v>The Ealing Network</v>
      </c>
      <c r="V656" s="78" t="str">
        <f>VLOOKUP(Table5[[#This Row],[ODS Code]],Lookup!A:F,2,FALSE)</f>
        <v>BRUNSWICK SURGERY</v>
      </c>
      <c r="W656" s="78" t="str">
        <f>VLOOKUP(Table5[[#This Row],[ODS Code]],Lookup!A:G,5,FALSE)</f>
        <v>E85091</v>
      </c>
    </row>
    <row r="657" spans="1:23" x14ac:dyDescent="0.35">
      <c r="A657" s="80">
        <v>45413</v>
      </c>
      <c r="B657" t="s">
        <v>124</v>
      </c>
      <c r="C657" t="s">
        <v>1158</v>
      </c>
      <c r="D657" t="s">
        <v>1157</v>
      </c>
      <c r="E657" t="s">
        <v>854</v>
      </c>
      <c r="F657" s="78">
        <v>34</v>
      </c>
      <c r="G657" s="78">
        <v>136</v>
      </c>
      <c r="H657" s="78">
        <v>0</v>
      </c>
      <c r="I657" s="78">
        <v>0</v>
      </c>
      <c r="J657" s="78">
        <v>34</v>
      </c>
      <c r="K657" s="78">
        <v>136</v>
      </c>
      <c r="L657" s="78">
        <v>0</v>
      </c>
      <c r="M657" s="78">
        <v>0</v>
      </c>
      <c r="N657" s="78">
        <v>0</v>
      </c>
      <c r="O657" s="78">
        <v>0</v>
      </c>
      <c r="P657" s="78">
        <v>0</v>
      </c>
      <c r="Q657" s="78">
        <v>0</v>
      </c>
      <c r="R657" s="79">
        <v>0</v>
      </c>
      <c r="S657" s="79">
        <v>0</v>
      </c>
      <c r="T657" s="78" t="str">
        <f>VLOOKUP(Table5[[#This Row],[ODS Code]],Lookup!A:D,4,FALSE)</f>
        <v>Ealing</v>
      </c>
      <c r="U657" s="78" t="str">
        <f>VLOOKUP(Table5[[#This Row],[ODS Code]],Lookup!A:E,3,FALSE)</f>
        <v>The Ealing Network</v>
      </c>
      <c r="V657" s="78" t="str">
        <f>VLOOKUP(Table5[[#This Row],[ODS Code]],Lookup!A:F,2,FALSE)</f>
        <v>GORDON HOUSE SURGERY</v>
      </c>
      <c r="W657" s="78" t="str">
        <f>VLOOKUP(Table5[[#This Row],[ODS Code]],Lookup!A:G,5,FALSE)</f>
        <v>E85026</v>
      </c>
    </row>
    <row r="658" spans="1:23" x14ac:dyDescent="0.35">
      <c r="A658" s="80">
        <v>45413</v>
      </c>
      <c r="B658" t="s">
        <v>210</v>
      </c>
      <c r="C658" t="s">
        <v>1159</v>
      </c>
      <c r="D658" t="s">
        <v>1157</v>
      </c>
      <c r="E658" t="s">
        <v>854</v>
      </c>
      <c r="F658" s="78">
        <v>0</v>
      </c>
      <c r="G658" s="78">
        <v>0</v>
      </c>
      <c r="H658" s="78">
        <v>0</v>
      </c>
      <c r="I658" s="78">
        <v>0</v>
      </c>
      <c r="J658" s="78">
        <v>0</v>
      </c>
      <c r="K658" s="78">
        <v>0</v>
      </c>
      <c r="L658" s="78">
        <v>0</v>
      </c>
      <c r="M658" s="78">
        <v>0</v>
      </c>
      <c r="N658" s="78">
        <v>0</v>
      </c>
      <c r="O658" s="78">
        <v>0</v>
      </c>
      <c r="P658" s="78">
        <v>0</v>
      </c>
      <c r="Q658" s="78">
        <v>0</v>
      </c>
      <c r="R658" s="79">
        <v>0</v>
      </c>
      <c r="S658" s="79">
        <v>0</v>
      </c>
      <c r="T658" s="78" t="str">
        <f>VLOOKUP(Table5[[#This Row],[ODS Code]],Lookup!A:D,4,FALSE)</f>
        <v>Ealing</v>
      </c>
      <c r="U658" s="78" t="str">
        <f>VLOOKUP(Table5[[#This Row],[ODS Code]],Lookup!A:E,3,FALSE)</f>
        <v>The Ealing Network</v>
      </c>
      <c r="V658" s="78" t="str">
        <f>VLOOKUP(Table5[[#This Row],[ODS Code]],Lookup!A:F,2,FALSE)</f>
        <v>MATTOCK LANE HEALTH CENTRE</v>
      </c>
      <c r="W658" s="78" t="str">
        <f>VLOOKUP(Table5[[#This Row],[ODS Code]],Lookup!A:G,5,FALSE)</f>
        <v>E85726</v>
      </c>
    </row>
    <row r="659" spans="1:23" x14ac:dyDescent="0.35">
      <c r="A659" s="80">
        <v>45413</v>
      </c>
      <c r="B659" t="s">
        <v>256</v>
      </c>
      <c r="C659" t="s">
        <v>1160</v>
      </c>
      <c r="D659" t="s">
        <v>1157</v>
      </c>
      <c r="E659" t="s">
        <v>854</v>
      </c>
      <c r="F659" s="78">
        <v>0</v>
      </c>
      <c r="G659" s="78">
        <v>0</v>
      </c>
      <c r="H659" s="78">
        <v>0</v>
      </c>
      <c r="I659" s="78">
        <v>0</v>
      </c>
      <c r="J659" s="78">
        <v>0</v>
      </c>
      <c r="K659" s="78">
        <v>0</v>
      </c>
      <c r="L659" s="78">
        <v>0</v>
      </c>
      <c r="M659" s="78">
        <v>0</v>
      </c>
      <c r="N659" s="78">
        <v>0</v>
      </c>
      <c r="O659" s="78">
        <v>0</v>
      </c>
      <c r="P659" s="78">
        <v>0</v>
      </c>
      <c r="Q659" s="78">
        <v>0</v>
      </c>
      <c r="R659" s="79">
        <v>0</v>
      </c>
      <c r="S659" s="79">
        <v>0</v>
      </c>
      <c r="T659" s="78" t="str">
        <f>VLOOKUP(Table5[[#This Row],[ODS Code]],Lookup!A:D,4,FALSE)</f>
        <v>Ealing</v>
      </c>
      <c r="U659" s="78" t="str">
        <f>VLOOKUP(Table5[[#This Row],[ODS Code]],Lookup!A:E,3,FALSE)</f>
        <v>The Ealing Network</v>
      </c>
      <c r="V659" s="78" t="str">
        <f>VLOOKUP(Table5[[#This Row],[ODS Code]],Lookup!A:F,2,FALSE)</f>
        <v>QUEENS WALK PRACTICE</v>
      </c>
      <c r="W659" s="78" t="str">
        <f>VLOOKUP(Table5[[#This Row],[ODS Code]],Lookup!A:G,5,FALSE)</f>
        <v>E85057</v>
      </c>
    </row>
    <row r="660" spans="1:23" x14ac:dyDescent="0.35">
      <c r="A660" s="80">
        <v>45413</v>
      </c>
      <c r="B660" t="s">
        <v>306</v>
      </c>
      <c r="C660" t="s">
        <v>1161</v>
      </c>
      <c r="D660" t="s">
        <v>1157</v>
      </c>
      <c r="E660" t="s">
        <v>854</v>
      </c>
      <c r="F660" s="78">
        <v>422</v>
      </c>
      <c r="G660" s="78">
        <v>1686</v>
      </c>
      <c r="H660" s="78">
        <v>28</v>
      </c>
      <c r="I660" s="78">
        <v>112</v>
      </c>
      <c r="J660" s="78">
        <v>226</v>
      </c>
      <c r="K660" s="78">
        <v>904</v>
      </c>
      <c r="L660" s="78">
        <v>114</v>
      </c>
      <c r="M660" s="78">
        <v>454</v>
      </c>
      <c r="N660" s="78">
        <v>31</v>
      </c>
      <c r="O660" s="78">
        <v>124</v>
      </c>
      <c r="P660" s="78">
        <v>23</v>
      </c>
      <c r="Q660" s="78">
        <v>92</v>
      </c>
      <c r="R660" s="79">
        <v>5.4502369668246446E-2</v>
      </c>
      <c r="S660" s="79">
        <v>5.4567022538552785E-2</v>
      </c>
      <c r="T660" s="78" t="str">
        <f>VLOOKUP(Table5[[#This Row],[ODS Code]],Lookup!A:D,4,FALSE)</f>
        <v>Ealing</v>
      </c>
      <c r="U660" s="78" t="str">
        <f>VLOOKUP(Table5[[#This Row],[ODS Code]],Lookup!A:E,3,FALSE)</f>
        <v>The Ealing Network</v>
      </c>
      <c r="V660" s="78" t="str">
        <f>VLOOKUP(Table5[[#This Row],[ODS Code]],Lookup!A:F,2,FALSE)</f>
        <v>THE ARGYLE SURGERY</v>
      </c>
      <c r="W660" s="78" t="str">
        <f>VLOOKUP(Table5[[#This Row],[ODS Code]],Lookup!A:G,5,FALSE)</f>
        <v>E85120</v>
      </c>
    </row>
    <row r="661" spans="1:23" x14ac:dyDescent="0.35">
      <c r="A661" s="80">
        <v>45413</v>
      </c>
      <c r="B661" t="s">
        <v>307</v>
      </c>
      <c r="C661" t="s">
        <v>1162</v>
      </c>
      <c r="D661" t="s">
        <v>1157</v>
      </c>
      <c r="E661" t="s">
        <v>854</v>
      </c>
      <c r="F661" s="78">
        <v>0</v>
      </c>
      <c r="G661" s="78">
        <v>0</v>
      </c>
      <c r="H661" s="78">
        <v>0</v>
      </c>
      <c r="I661" s="78">
        <v>0</v>
      </c>
      <c r="J661" s="78">
        <v>0</v>
      </c>
      <c r="K661" s="78">
        <v>0</v>
      </c>
      <c r="L661" s="78">
        <v>0</v>
      </c>
      <c r="M661" s="78">
        <v>0</v>
      </c>
      <c r="N661" s="78">
        <v>0</v>
      </c>
      <c r="O661" s="78">
        <v>0</v>
      </c>
      <c r="P661" s="78">
        <v>0</v>
      </c>
      <c r="Q661" s="78">
        <v>0</v>
      </c>
      <c r="R661" s="79">
        <v>0</v>
      </c>
      <c r="S661" s="79">
        <v>0</v>
      </c>
      <c r="T661" s="78" t="str">
        <f>VLOOKUP(Table5[[#This Row],[ODS Code]],Lookup!A:D,4,FALSE)</f>
        <v>Ealing</v>
      </c>
      <c r="U661" s="78" t="str">
        <f>VLOOKUP(Table5[[#This Row],[ODS Code]],Lookup!A:E,3,FALSE)</f>
        <v>The Ealing Network</v>
      </c>
      <c r="V661" s="78" t="str">
        <f>VLOOKUP(Table5[[#This Row],[ODS Code]],Lookup!A:F,2,FALSE)</f>
        <v>THE AVENUE SURGERY</v>
      </c>
      <c r="W661" s="78" t="str">
        <f>VLOOKUP(Table5[[#This Row],[ODS Code]],Lookup!A:G,5,FALSE)</f>
        <v>E85099</v>
      </c>
    </row>
    <row r="662" spans="1:23" x14ac:dyDescent="0.35">
      <c r="A662" s="80">
        <v>45413</v>
      </c>
      <c r="B662" t="s">
        <v>318</v>
      </c>
      <c r="C662" t="s">
        <v>1163</v>
      </c>
      <c r="D662" t="s">
        <v>1157</v>
      </c>
      <c r="E662" t="s">
        <v>854</v>
      </c>
      <c r="F662" s="78">
        <v>0</v>
      </c>
      <c r="G662" s="78">
        <v>0</v>
      </c>
      <c r="H662" s="78">
        <v>0</v>
      </c>
      <c r="I662" s="78">
        <v>0</v>
      </c>
      <c r="J662" s="78">
        <v>0</v>
      </c>
      <c r="K662" s="78">
        <v>0</v>
      </c>
      <c r="L662" s="78">
        <v>0</v>
      </c>
      <c r="M662" s="78">
        <v>0</v>
      </c>
      <c r="N662" s="78">
        <v>0</v>
      </c>
      <c r="O662" s="78">
        <v>0</v>
      </c>
      <c r="P662" s="78">
        <v>0</v>
      </c>
      <c r="Q662" s="78">
        <v>0</v>
      </c>
      <c r="R662" s="79">
        <v>0</v>
      </c>
      <c r="S662" s="79">
        <v>0</v>
      </c>
      <c r="T662" s="78" t="str">
        <f>VLOOKUP(Table5[[#This Row],[ODS Code]],Lookup!A:D,4,FALSE)</f>
        <v>Ealing</v>
      </c>
      <c r="U662" s="78" t="str">
        <f>VLOOKUP(Table5[[#This Row],[ODS Code]],Lookup!A:E,3,FALSE)</f>
        <v>The Ealing Network</v>
      </c>
      <c r="V662" s="78" t="str">
        <f>VLOOKUP(Table5[[#This Row],[ODS Code]],Lookup!A:F,2,FALSE)</f>
        <v>THE CORFTON ROAD SURGERY</v>
      </c>
      <c r="W662" s="78" t="str">
        <f>VLOOKUP(Table5[[#This Row],[ODS Code]],Lookup!A:G,5,FALSE)</f>
        <v>E85123</v>
      </c>
    </row>
    <row r="663" spans="1:23" x14ac:dyDescent="0.35">
      <c r="A663" s="80">
        <v>45413</v>
      </c>
      <c r="B663" t="s">
        <v>319</v>
      </c>
      <c r="C663" t="s">
        <v>1164</v>
      </c>
      <c r="D663" t="s">
        <v>1157</v>
      </c>
      <c r="E663" t="s">
        <v>854</v>
      </c>
      <c r="F663" s="78">
        <v>0</v>
      </c>
      <c r="G663" s="78">
        <v>0</v>
      </c>
      <c r="H663" s="78">
        <v>0</v>
      </c>
      <c r="I663" s="78">
        <v>0</v>
      </c>
      <c r="J663" s="78">
        <v>0</v>
      </c>
      <c r="K663" s="78">
        <v>0</v>
      </c>
      <c r="L663" s="78">
        <v>0</v>
      </c>
      <c r="M663" s="78">
        <v>0</v>
      </c>
      <c r="N663" s="78">
        <v>0</v>
      </c>
      <c r="O663" s="78">
        <v>0</v>
      </c>
      <c r="P663" s="78">
        <v>0</v>
      </c>
      <c r="Q663" s="78">
        <v>0</v>
      </c>
      <c r="R663" s="79">
        <v>0</v>
      </c>
      <c r="S663" s="79">
        <v>0</v>
      </c>
      <c r="T663" s="78" t="str">
        <f>VLOOKUP(Table5[[#This Row],[ODS Code]],Lookup!A:D,4,FALSE)</f>
        <v>Ealing</v>
      </c>
      <c r="U663" s="78" t="str">
        <f>VLOOKUP(Table5[[#This Row],[ODS Code]],Lookup!A:E,3,FALSE)</f>
        <v>The Ealing Network</v>
      </c>
      <c r="V663" s="78" t="str">
        <f>VLOOKUP(Table5[[#This Row],[ODS Code]],Lookup!A:F,2,FALSE)</f>
        <v>CUCKOO LANE HEALTH CENTRE</v>
      </c>
      <c r="W663" s="78" t="str">
        <f>VLOOKUP(Table5[[#This Row],[ODS Code]],Lookup!A:G,5,FALSE)</f>
        <v>E85116</v>
      </c>
    </row>
    <row r="664" spans="1:23" x14ac:dyDescent="0.35">
      <c r="A664" s="80">
        <v>45413</v>
      </c>
      <c r="B664" t="s">
        <v>229</v>
      </c>
      <c r="C664" t="s">
        <v>1165</v>
      </c>
      <c r="D664" t="s">
        <v>1157</v>
      </c>
      <c r="E664" t="s">
        <v>854</v>
      </c>
      <c r="F664" s="78">
        <v>0</v>
      </c>
      <c r="G664" s="78">
        <v>0</v>
      </c>
      <c r="H664" s="78">
        <v>0</v>
      </c>
      <c r="I664" s="78">
        <v>0</v>
      </c>
      <c r="J664" s="78">
        <v>0</v>
      </c>
      <c r="K664" s="78">
        <v>0</v>
      </c>
      <c r="L664" s="78">
        <v>0</v>
      </c>
      <c r="M664" s="78">
        <v>0</v>
      </c>
      <c r="N664" s="78">
        <v>0</v>
      </c>
      <c r="O664" s="78">
        <v>0</v>
      </c>
      <c r="P664" s="78">
        <v>0</v>
      </c>
      <c r="Q664" s="78">
        <v>0</v>
      </c>
      <c r="R664" s="79">
        <v>0</v>
      </c>
      <c r="S664" s="79">
        <v>0</v>
      </c>
      <c r="T664" s="78" t="str">
        <f>VLOOKUP(Table5[[#This Row],[ODS Code]],Lookup!A:D,4,FALSE)</f>
        <v>Ealing</v>
      </c>
      <c r="U664" s="78" t="str">
        <f>VLOOKUP(Table5[[#This Row],[ODS Code]],Lookup!A:E,3,FALSE)</f>
        <v>NULL</v>
      </c>
      <c r="V664" s="78" t="str">
        <f>VLOOKUP(Table5[[#This Row],[ODS Code]],Lookup!A:F,2,FALSE)</f>
        <v>NURSING HOME SERVICES</v>
      </c>
      <c r="W664" s="78" t="str">
        <f>VLOOKUP(Table5[[#This Row],[ODS Code]],Lookup!A:G,5,FALSE)</f>
        <v>Y04225</v>
      </c>
    </row>
    <row r="665" spans="1:23" x14ac:dyDescent="0.35">
      <c r="A665" s="80">
        <v>45413</v>
      </c>
      <c r="B665" t="s">
        <v>1166</v>
      </c>
      <c r="C665" t="s">
        <v>1167</v>
      </c>
      <c r="D665" t="s">
        <v>1168</v>
      </c>
      <c r="E665" t="s">
        <v>854</v>
      </c>
      <c r="F665" s="78">
        <v>0</v>
      </c>
      <c r="G665" s="78">
        <v>0</v>
      </c>
      <c r="H665" s="78">
        <v>0</v>
      </c>
      <c r="I665" s="78">
        <v>0</v>
      </c>
      <c r="J665" s="78">
        <v>0</v>
      </c>
      <c r="K665" s="78">
        <v>0</v>
      </c>
      <c r="L665" s="78">
        <v>0</v>
      </c>
      <c r="M665" s="78">
        <v>0</v>
      </c>
      <c r="N665" s="78">
        <v>0</v>
      </c>
      <c r="O665" s="78">
        <v>0</v>
      </c>
      <c r="P665" s="78">
        <v>0</v>
      </c>
      <c r="Q665" s="78">
        <v>0</v>
      </c>
      <c r="R665" s="79">
        <v>0</v>
      </c>
      <c r="S665" s="79">
        <v>0</v>
      </c>
      <c r="T665" s="78" t="e">
        <f>VLOOKUP(Table5[[#This Row],[ODS Code]],Lookup!A:D,4,FALSE)</f>
        <v>#N/A</v>
      </c>
      <c r="U665" s="78" t="e">
        <f>VLOOKUP(Table5[[#This Row],[ODS Code]],Lookup!A:E,3,FALSE)</f>
        <v>#N/A</v>
      </c>
      <c r="V665" s="78" t="e">
        <f>VLOOKUP(Table5[[#This Row],[ODS Code]],Lookup!A:F,2,FALSE)</f>
        <v>#N/A</v>
      </c>
      <c r="W665" s="78" t="e">
        <f>VLOOKUP(Table5[[#This Row],[ODS Code]],Lookup!A:G,5,FALSE)</f>
        <v>#N/A</v>
      </c>
    </row>
    <row r="666" spans="1:23" x14ac:dyDescent="0.35">
      <c r="A666" s="80">
        <v>45413</v>
      </c>
      <c r="B666" t="s">
        <v>1169</v>
      </c>
      <c r="C666" t="s">
        <v>1170</v>
      </c>
      <c r="D666" t="s">
        <v>1168</v>
      </c>
      <c r="E666" t="s">
        <v>854</v>
      </c>
      <c r="F666" s="78">
        <v>0</v>
      </c>
      <c r="G666" s="78">
        <v>0</v>
      </c>
      <c r="H666" s="78">
        <v>0</v>
      </c>
      <c r="I666" s="78">
        <v>0</v>
      </c>
      <c r="J666" s="78">
        <v>0</v>
      </c>
      <c r="K666" s="78">
        <v>0</v>
      </c>
      <c r="L666" s="78">
        <v>0</v>
      </c>
      <c r="M666" s="78">
        <v>0</v>
      </c>
      <c r="N666" s="78">
        <v>0</v>
      </c>
      <c r="O666" s="78">
        <v>0</v>
      </c>
      <c r="P666" s="78">
        <v>0</v>
      </c>
      <c r="Q666" s="78">
        <v>0</v>
      </c>
      <c r="R666" s="79">
        <v>0</v>
      </c>
      <c r="S666" s="79">
        <v>0</v>
      </c>
      <c r="T666" s="78" t="e">
        <f>VLOOKUP(Table5[[#This Row],[ODS Code]],Lookup!A:D,4,FALSE)</f>
        <v>#N/A</v>
      </c>
      <c r="U666" s="78" t="e">
        <f>VLOOKUP(Table5[[#This Row],[ODS Code]],Lookup!A:E,3,FALSE)</f>
        <v>#N/A</v>
      </c>
      <c r="V666" s="78" t="e">
        <f>VLOOKUP(Table5[[#This Row],[ODS Code]],Lookup!A:F,2,FALSE)</f>
        <v>#N/A</v>
      </c>
      <c r="W666" s="78" t="e">
        <f>VLOOKUP(Table5[[#This Row],[ODS Code]],Lookup!A:G,5,FALSE)</f>
        <v>#N/A</v>
      </c>
    </row>
    <row r="667" spans="1:23" x14ac:dyDescent="0.35">
      <c r="A667" s="80">
        <v>45413</v>
      </c>
      <c r="B667" t="s">
        <v>1171</v>
      </c>
      <c r="C667" t="s">
        <v>1172</v>
      </c>
      <c r="D667" t="s">
        <v>1168</v>
      </c>
      <c r="E667" t="s">
        <v>854</v>
      </c>
      <c r="F667" s="78">
        <v>0</v>
      </c>
      <c r="G667" s="78">
        <v>0</v>
      </c>
      <c r="H667" s="78">
        <v>0</v>
      </c>
      <c r="I667" s="78">
        <v>0</v>
      </c>
      <c r="J667" s="78">
        <v>0</v>
      </c>
      <c r="K667" s="78">
        <v>0</v>
      </c>
      <c r="L667" s="78">
        <v>0</v>
      </c>
      <c r="M667" s="78">
        <v>0</v>
      </c>
      <c r="N667" s="78">
        <v>0</v>
      </c>
      <c r="O667" s="78">
        <v>0</v>
      </c>
      <c r="P667" s="78">
        <v>0</v>
      </c>
      <c r="Q667" s="78">
        <v>0</v>
      </c>
      <c r="R667" s="79">
        <v>0</v>
      </c>
      <c r="S667" s="79">
        <v>0</v>
      </c>
      <c r="T667" s="78" t="e">
        <f>VLOOKUP(Table5[[#This Row],[ODS Code]],Lookup!A:D,4,FALSE)</f>
        <v>#N/A</v>
      </c>
      <c r="U667" s="78" t="e">
        <f>VLOOKUP(Table5[[#This Row],[ODS Code]],Lookup!A:E,3,FALSE)</f>
        <v>#N/A</v>
      </c>
      <c r="V667" s="78" t="e">
        <f>VLOOKUP(Table5[[#This Row],[ODS Code]],Lookup!A:F,2,FALSE)</f>
        <v>#N/A</v>
      </c>
      <c r="W667" s="78" t="e">
        <f>VLOOKUP(Table5[[#This Row],[ODS Code]],Lookup!A:G,5,FALSE)</f>
        <v>#N/A</v>
      </c>
    </row>
    <row r="668" spans="1:23" x14ac:dyDescent="0.35">
      <c r="A668" s="80">
        <v>45413</v>
      </c>
      <c r="B668" t="s">
        <v>74</v>
      </c>
      <c r="C668" t="s">
        <v>1173</v>
      </c>
      <c r="D668" t="s">
        <v>1168</v>
      </c>
      <c r="E668" t="s">
        <v>854</v>
      </c>
      <c r="F668" s="78">
        <v>0</v>
      </c>
      <c r="G668" s="78">
        <v>0</v>
      </c>
      <c r="H668" s="78">
        <v>0</v>
      </c>
      <c r="I668" s="78">
        <v>0</v>
      </c>
      <c r="J668" s="78">
        <v>0</v>
      </c>
      <c r="K668" s="78">
        <v>0</v>
      </c>
      <c r="L668" s="78">
        <v>0</v>
      </c>
      <c r="M668" s="78">
        <v>0</v>
      </c>
      <c r="N668" s="78">
        <v>0</v>
      </c>
      <c r="O668" s="78">
        <v>0</v>
      </c>
      <c r="P668" s="78">
        <v>0</v>
      </c>
      <c r="Q668" s="78">
        <v>0</v>
      </c>
      <c r="R668" s="79">
        <v>0</v>
      </c>
      <c r="S668" s="79">
        <v>0</v>
      </c>
      <c r="T668" s="78" t="str">
        <f>VLOOKUP(Table5[[#This Row],[ODS Code]],Lookup!A:D,4,FALSE)</f>
        <v>Hillingdon</v>
      </c>
      <c r="U668" s="78" t="str">
        <f>VLOOKUP(Table5[[#This Row],[ODS Code]],Lookup!A:E,3,FALSE)</f>
        <v>NULL</v>
      </c>
      <c r="V668" s="78" t="str">
        <f>VLOOKUP(Table5[[#This Row],[ODS Code]],Lookup!A:F,2,FALSE)</f>
        <v>CHURCH ROAD SURGERY</v>
      </c>
      <c r="W668" s="78" t="str">
        <f>VLOOKUP(Table5[[#This Row],[ODS Code]],Lookup!A:G,5,FALSE)</f>
        <v>E86034</v>
      </c>
    </row>
    <row r="669" spans="1:23" x14ac:dyDescent="0.35">
      <c r="A669" s="80">
        <v>45413</v>
      </c>
      <c r="B669" t="s">
        <v>397</v>
      </c>
      <c r="C669" t="s">
        <v>1175</v>
      </c>
      <c r="D669" t="s">
        <v>1168</v>
      </c>
      <c r="E669" t="s">
        <v>854</v>
      </c>
      <c r="F669" s="78">
        <v>0</v>
      </c>
      <c r="G669" s="78">
        <v>0</v>
      </c>
      <c r="H669" s="78">
        <v>0</v>
      </c>
      <c r="I669" s="78">
        <v>0</v>
      </c>
      <c r="J669" s="78">
        <v>0</v>
      </c>
      <c r="K669" s="78">
        <v>0</v>
      </c>
      <c r="L669" s="78">
        <v>0</v>
      </c>
      <c r="M669" s="78">
        <v>0</v>
      </c>
      <c r="N669" s="78">
        <v>0</v>
      </c>
      <c r="O669" s="78">
        <v>0</v>
      </c>
      <c r="P669" s="78">
        <v>0</v>
      </c>
      <c r="Q669" s="78">
        <v>0</v>
      </c>
      <c r="R669" s="79">
        <v>0</v>
      </c>
      <c r="S669" s="79">
        <v>0</v>
      </c>
      <c r="T669" s="78" t="str">
        <f>VLOOKUP(Table5[[#This Row],[ODS Code]],Lookup!A:D,4,FALSE)</f>
        <v>Hillingdon</v>
      </c>
      <c r="U669" s="78" t="str">
        <f>VLOOKUP(Table5[[#This Row],[ODS Code]],Lookup!A:E,3,FALSE)</f>
        <v>NULL</v>
      </c>
      <c r="V669" s="78" t="str">
        <f>VLOOKUP(Table5[[#This Row],[ODS Code]],Lookup!A:F,2,FALSE)</f>
        <v>WEST LONDON MEDICAL CENTRE</v>
      </c>
      <c r="W669" s="78" t="str">
        <f>VLOOKUP(Table5[[#This Row],[ODS Code]],Lookup!A:G,5,FALSE)</f>
        <v>E86620</v>
      </c>
    </row>
    <row r="670" spans="1:23" x14ac:dyDescent="0.35">
      <c r="A670" s="80">
        <v>45413</v>
      </c>
      <c r="B670" t="s">
        <v>1176</v>
      </c>
      <c r="C670" t="s">
        <v>1177</v>
      </c>
      <c r="D670" t="s">
        <v>1168</v>
      </c>
      <c r="E670" t="s">
        <v>854</v>
      </c>
      <c r="F670" s="78">
        <v>0</v>
      </c>
      <c r="G670" s="78">
        <v>0</v>
      </c>
      <c r="H670" s="78">
        <v>0</v>
      </c>
      <c r="I670" s="78">
        <v>0</v>
      </c>
      <c r="J670" s="78">
        <v>0</v>
      </c>
      <c r="K670" s="78">
        <v>0</v>
      </c>
      <c r="L670" s="78">
        <v>0</v>
      </c>
      <c r="M670" s="78">
        <v>0</v>
      </c>
      <c r="N670" s="78">
        <v>0</v>
      </c>
      <c r="O670" s="78">
        <v>0</v>
      </c>
      <c r="P670" s="78">
        <v>0</v>
      </c>
      <c r="Q670" s="78">
        <v>0</v>
      </c>
      <c r="R670" s="79">
        <v>0</v>
      </c>
      <c r="S670" s="79">
        <v>0</v>
      </c>
      <c r="T670" s="78" t="e">
        <f>VLOOKUP(Table5[[#This Row],[ODS Code]],Lookup!A:D,4,FALSE)</f>
        <v>#N/A</v>
      </c>
      <c r="U670" s="78" t="e">
        <f>VLOOKUP(Table5[[#This Row],[ODS Code]],Lookup!A:E,3,FALSE)</f>
        <v>#N/A</v>
      </c>
      <c r="V670" s="78" t="e">
        <f>VLOOKUP(Table5[[#This Row],[ODS Code]],Lookup!A:F,2,FALSE)</f>
        <v>#N/A</v>
      </c>
      <c r="W670" s="78" t="e">
        <f>VLOOKUP(Table5[[#This Row],[ODS Code]],Lookup!A:G,5,FALSE)</f>
        <v>#N/A</v>
      </c>
    </row>
    <row r="671" spans="1:23" x14ac:dyDescent="0.35">
      <c r="A671" s="80">
        <v>45413</v>
      </c>
      <c r="B671" t="s">
        <v>59</v>
      </c>
      <c r="C671" t="s">
        <v>1178</v>
      </c>
      <c r="D671" t="s">
        <v>1179</v>
      </c>
      <c r="E671" t="s">
        <v>854</v>
      </c>
      <c r="F671" s="78">
        <v>219</v>
      </c>
      <c r="G671" s="78">
        <v>516</v>
      </c>
      <c r="H671" s="78">
        <v>2</v>
      </c>
      <c r="I671" s="78">
        <v>4</v>
      </c>
      <c r="J671" s="78">
        <v>173</v>
      </c>
      <c r="K671" s="78">
        <v>402</v>
      </c>
      <c r="L671" s="78">
        <v>41</v>
      </c>
      <c r="M671" s="78">
        <v>103</v>
      </c>
      <c r="N671" s="78">
        <v>2</v>
      </c>
      <c r="O671" s="78">
        <v>4</v>
      </c>
      <c r="P671" s="78">
        <v>1</v>
      </c>
      <c r="Q671" s="78">
        <v>3</v>
      </c>
      <c r="R671" s="79">
        <v>4.5662100456621002E-3</v>
      </c>
      <c r="S671" s="79">
        <v>5.8139534883720929E-3</v>
      </c>
      <c r="T671" s="78" t="str">
        <f>VLOOKUP(Table5[[#This Row],[ODS Code]],Lookup!A:D,4,FALSE)</f>
        <v>Central London</v>
      </c>
      <c r="U671" s="78" t="str">
        <f>VLOOKUP(Table5[[#This Row],[ODS Code]],Lookup!A:E,3,FALSE)</f>
        <v>West End and Marylebone Primary Care Network</v>
      </c>
      <c r="V671" s="78" t="str">
        <f>VLOOKUP(Table5[[#This Row],[ODS Code]],Lookup!A:F,2,FALSE)</f>
        <v>CAVENDISH HEALTH CENTRE</v>
      </c>
      <c r="W671" s="78" t="str">
        <f>VLOOKUP(Table5[[#This Row],[ODS Code]],Lookup!A:G,5,FALSE)</f>
        <v>E87745</v>
      </c>
    </row>
    <row r="672" spans="1:23" x14ac:dyDescent="0.35">
      <c r="A672" s="80">
        <v>45413</v>
      </c>
      <c r="B672" t="s">
        <v>81</v>
      </c>
      <c r="C672" t="s">
        <v>1180</v>
      </c>
      <c r="D672" t="s">
        <v>1179</v>
      </c>
      <c r="E672" t="s">
        <v>854</v>
      </c>
      <c r="F672" s="78">
        <v>0</v>
      </c>
      <c r="G672" s="78">
        <v>0</v>
      </c>
      <c r="H672" s="78">
        <v>0</v>
      </c>
      <c r="I672" s="78">
        <v>0</v>
      </c>
      <c r="J672" s="78">
        <v>0</v>
      </c>
      <c r="K672" s="78">
        <v>0</v>
      </c>
      <c r="L672" s="78">
        <v>0</v>
      </c>
      <c r="M672" s="78">
        <v>0</v>
      </c>
      <c r="N672" s="78">
        <v>0</v>
      </c>
      <c r="O672" s="78">
        <v>0</v>
      </c>
      <c r="P672" s="78">
        <v>0</v>
      </c>
      <c r="Q672" s="78">
        <v>0</v>
      </c>
      <c r="R672" s="79">
        <v>0</v>
      </c>
      <c r="S672" s="79">
        <v>0</v>
      </c>
      <c r="T672" s="78" t="str">
        <f>VLOOKUP(Table5[[#This Row],[ODS Code]],Lookup!A:D,4,FALSE)</f>
        <v>Central London</v>
      </c>
      <c r="U672" s="78" t="str">
        <f>VLOOKUP(Table5[[#This Row],[ODS Code]],Lookup!A:E,3,FALSE)</f>
        <v>West End and Marylebone Primary Care Network</v>
      </c>
      <c r="V672" s="78" t="str">
        <f>VLOOKUP(Table5[[#This Row],[ODS Code]],Lookup!A:F,2,FALSE)</f>
        <v>COVENT GARDEN MEDICAL CENTRE</v>
      </c>
      <c r="W672" s="78" t="str">
        <f>VLOOKUP(Table5[[#This Row],[ODS Code]],Lookup!A:G,5,FALSE)</f>
        <v>E87045</v>
      </c>
    </row>
    <row r="673" spans="1:23" x14ac:dyDescent="0.35">
      <c r="A673" s="80">
        <v>45413</v>
      </c>
      <c r="B673" t="s">
        <v>84</v>
      </c>
      <c r="C673" t="s">
        <v>1181</v>
      </c>
      <c r="D673" t="s">
        <v>1179</v>
      </c>
      <c r="E673" t="s">
        <v>854</v>
      </c>
      <c r="F673" s="78">
        <v>530</v>
      </c>
      <c r="G673" s="78">
        <v>1027</v>
      </c>
      <c r="H673" s="78">
        <v>32</v>
      </c>
      <c r="I673" s="78">
        <v>61</v>
      </c>
      <c r="J673" s="78">
        <v>324</v>
      </c>
      <c r="K673" s="78">
        <v>637</v>
      </c>
      <c r="L673" s="78">
        <v>84</v>
      </c>
      <c r="M673" s="78">
        <v>157</v>
      </c>
      <c r="N673" s="78">
        <v>53</v>
      </c>
      <c r="O673" s="78">
        <v>102</v>
      </c>
      <c r="P673" s="78">
        <v>37</v>
      </c>
      <c r="Q673" s="78">
        <v>70</v>
      </c>
      <c r="R673" s="79">
        <v>6.981132075471698E-2</v>
      </c>
      <c r="S673" s="79">
        <v>6.815968841285297E-2</v>
      </c>
      <c r="T673" s="78" t="str">
        <f>VLOOKUP(Table5[[#This Row],[ODS Code]],Lookup!A:D,4,FALSE)</f>
        <v>Central London</v>
      </c>
      <c r="U673" s="78" t="str">
        <f>VLOOKUP(Table5[[#This Row],[ODS Code]],Lookup!A:E,3,FALSE)</f>
        <v>West End and Marylebone Primary Care Network</v>
      </c>
      <c r="V673" s="78" t="str">
        <f>VLOOKUP(Table5[[#This Row],[ODS Code]],Lookup!A:F,2,FALSE)</f>
        <v>CRAWFORD STREET SURGERY</v>
      </c>
      <c r="W673" s="78" t="str">
        <f>VLOOKUP(Table5[[#This Row],[ODS Code]],Lookup!A:G,5,FALSE)</f>
        <v>E87070</v>
      </c>
    </row>
    <row r="674" spans="1:23" x14ac:dyDescent="0.35">
      <c r="A674" s="80">
        <v>45413</v>
      </c>
      <c r="B674" t="s">
        <v>113</v>
      </c>
      <c r="C674" t="s">
        <v>1182</v>
      </c>
      <c r="D674" t="s">
        <v>1179</v>
      </c>
      <c r="E674" t="s">
        <v>854</v>
      </c>
      <c r="F674" s="78">
        <v>61</v>
      </c>
      <c r="G674" s="78">
        <v>265</v>
      </c>
      <c r="H674" s="78">
        <v>0</v>
      </c>
      <c r="I674" s="78">
        <v>0</v>
      </c>
      <c r="J674" s="78">
        <v>60</v>
      </c>
      <c r="K674" s="78">
        <v>261</v>
      </c>
      <c r="L674" s="78">
        <v>1</v>
      </c>
      <c r="M674" s="78">
        <v>4</v>
      </c>
      <c r="N674" s="78">
        <v>0</v>
      </c>
      <c r="O674" s="78">
        <v>0</v>
      </c>
      <c r="P674" s="78">
        <v>0</v>
      </c>
      <c r="Q674" s="78">
        <v>0</v>
      </c>
      <c r="R674" s="79">
        <v>0</v>
      </c>
      <c r="S674" s="79">
        <v>0</v>
      </c>
      <c r="T674" s="78" t="str">
        <f>VLOOKUP(Table5[[#This Row],[ODS Code]],Lookup!A:D,4,FALSE)</f>
        <v>Central London</v>
      </c>
      <c r="U674" s="78" t="str">
        <f>VLOOKUP(Table5[[#This Row],[ODS Code]],Lookup!A:E,3,FALSE)</f>
        <v>West End and Marylebone Primary Care Network</v>
      </c>
      <c r="V674" s="78" t="str">
        <f>VLOOKUP(Table5[[#This Row],[ODS Code]],Lookup!A:F,2,FALSE)</f>
        <v>FITZROVIA MEDICAL CENTRE</v>
      </c>
      <c r="W674" s="78" t="str">
        <f>VLOOKUP(Table5[[#This Row],[ODS Code]],Lookup!A:G,5,FALSE)</f>
        <v>E87066</v>
      </c>
    </row>
    <row r="675" spans="1:23" x14ac:dyDescent="0.35">
      <c r="A675" s="80">
        <v>45413</v>
      </c>
      <c r="B675" t="s">
        <v>129</v>
      </c>
      <c r="C675" t="s">
        <v>1183</v>
      </c>
      <c r="D675" t="s">
        <v>1179</v>
      </c>
      <c r="E675" t="s">
        <v>854</v>
      </c>
      <c r="F675" s="78">
        <v>0</v>
      </c>
      <c r="G675" s="78">
        <v>0</v>
      </c>
      <c r="H675" s="78">
        <v>0</v>
      </c>
      <c r="I675" s="78">
        <v>0</v>
      </c>
      <c r="J675" s="78">
        <v>0</v>
      </c>
      <c r="K675" s="78">
        <v>0</v>
      </c>
      <c r="L675" s="78">
        <v>0</v>
      </c>
      <c r="M675" s="78">
        <v>0</v>
      </c>
      <c r="N675" s="78">
        <v>0</v>
      </c>
      <c r="O675" s="78">
        <v>0</v>
      </c>
      <c r="P675" s="78">
        <v>0</v>
      </c>
      <c r="Q675" s="78">
        <v>0</v>
      </c>
      <c r="R675" s="79">
        <v>0</v>
      </c>
      <c r="S675" s="79">
        <v>0</v>
      </c>
      <c r="T675" s="78" t="str">
        <f>VLOOKUP(Table5[[#This Row],[ODS Code]],Lookup!A:D,4,FALSE)</f>
        <v>Central London</v>
      </c>
      <c r="U675" s="78" t="str">
        <f>VLOOKUP(Table5[[#This Row],[ODS Code]],Lookup!A:E,3,FALSE)</f>
        <v>West End and Marylebone Primary Care Network</v>
      </c>
      <c r="V675" s="78" t="str">
        <f>VLOOKUP(Table5[[#This Row],[ODS Code]],Lookup!A:F,2,FALSE)</f>
        <v>GREAT CHAPEL STREET MEDICAL CENTRE</v>
      </c>
      <c r="W675" s="78" t="str">
        <f>VLOOKUP(Table5[[#This Row],[ODS Code]],Lookup!A:G,5,FALSE)</f>
        <v>E87772</v>
      </c>
    </row>
    <row r="676" spans="1:23" x14ac:dyDescent="0.35">
      <c r="A676" s="80">
        <v>45413</v>
      </c>
      <c r="B676" t="s">
        <v>209</v>
      </c>
      <c r="C676" t="s">
        <v>1184</v>
      </c>
      <c r="D676" t="s">
        <v>1179</v>
      </c>
      <c r="E676" t="s">
        <v>854</v>
      </c>
      <c r="F676" s="78">
        <v>501</v>
      </c>
      <c r="G676" s="78">
        <v>1002</v>
      </c>
      <c r="H676" s="78">
        <v>40</v>
      </c>
      <c r="I676" s="78">
        <v>80</v>
      </c>
      <c r="J676" s="78">
        <v>170</v>
      </c>
      <c r="K676" s="78">
        <v>340</v>
      </c>
      <c r="L676" s="78">
        <v>159</v>
      </c>
      <c r="M676" s="78">
        <v>318</v>
      </c>
      <c r="N676" s="78">
        <v>75</v>
      </c>
      <c r="O676" s="78">
        <v>150</v>
      </c>
      <c r="P676" s="78">
        <v>57</v>
      </c>
      <c r="Q676" s="78">
        <v>114</v>
      </c>
      <c r="R676" s="79">
        <v>0.11377245508982035</v>
      </c>
      <c r="S676" s="79">
        <v>0.11377245508982035</v>
      </c>
      <c r="T676" s="78" t="str">
        <f>VLOOKUP(Table5[[#This Row],[ODS Code]],Lookup!A:D,4,FALSE)</f>
        <v>Central London</v>
      </c>
      <c r="U676" s="78" t="str">
        <f>VLOOKUP(Table5[[#This Row],[ODS Code]],Lookup!A:E,3,FALSE)</f>
        <v>West End and Marylebone Primary Care Network</v>
      </c>
      <c r="V676" s="78" t="str">
        <f>VLOOKUP(Table5[[#This Row],[ODS Code]],Lookup!A:F,2,FALSE)</f>
        <v>MARYLEBONE HEALTH CENTRE</v>
      </c>
      <c r="W676" s="78" t="str">
        <f>VLOOKUP(Table5[[#This Row],[ODS Code]],Lookup!A:G,5,FALSE)</f>
        <v>E87737</v>
      </c>
    </row>
    <row r="677" spans="1:23" x14ac:dyDescent="0.35">
      <c r="A677" s="80">
        <v>45413</v>
      </c>
      <c r="B677" t="s">
        <v>211</v>
      </c>
      <c r="C677" t="s">
        <v>1185</v>
      </c>
      <c r="D677" t="s">
        <v>1179</v>
      </c>
      <c r="E677" t="s">
        <v>854</v>
      </c>
      <c r="F677" s="78">
        <v>115</v>
      </c>
      <c r="G677" s="78">
        <v>460</v>
      </c>
      <c r="H677" s="78">
        <v>0</v>
      </c>
      <c r="I677" s="78">
        <v>0</v>
      </c>
      <c r="J677" s="78">
        <v>112</v>
      </c>
      <c r="K677" s="78">
        <v>448</v>
      </c>
      <c r="L677" s="78">
        <v>2</v>
      </c>
      <c r="M677" s="78">
        <v>8</v>
      </c>
      <c r="N677" s="78">
        <v>1</v>
      </c>
      <c r="O677" s="78">
        <v>4</v>
      </c>
      <c r="P677" s="78">
        <v>0</v>
      </c>
      <c r="Q677" s="78">
        <v>0</v>
      </c>
      <c r="R677" s="79">
        <v>0</v>
      </c>
      <c r="S677" s="79">
        <v>0</v>
      </c>
      <c r="T677" s="78" t="str">
        <f>VLOOKUP(Table5[[#This Row],[ODS Code]],Lookup!A:D,4,FALSE)</f>
        <v>Central London</v>
      </c>
      <c r="U677" s="78" t="str">
        <f>VLOOKUP(Table5[[#This Row],[ODS Code]],Lookup!A:E,3,FALSE)</f>
        <v>West End and Marylebone Primary Care Network</v>
      </c>
      <c r="V677" s="78" t="str">
        <f>VLOOKUP(Table5[[#This Row],[ODS Code]],Lookup!A:F,2,FALSE)</f>
        <v>MAYFAIR MEDICAL CENTRE</v>
      </c>
      <c r="W677" s="78" t="str">
        <f>VLOOKUP(Table5[[#This Row],[ODS Code]],Lookup!A:G,5,FALSE)</f>
        <v>E87648</v>
      </c>
    </row>
    <row r="678" spans="1:23" x14ac:dyDescent="0.35">
      <c r="A678" s="80">
        <v>45413</v>
      </c>
      <c r="B678" t="s">
        <v>275</v>
      </c>
      <c r="C678" t="s">
        <v>1186</v>
      </c>
      <c r="D678" t="s">
        <v>1179</v>
      </c>
      <c r="E678" t="s">
        <v>854</v>
      </c>
      <c r="F678" s="78">
        <v>51</v>
      </c>
      <c r="G678" s="78">
        <v>148</v>
      </c>
      <c r="H678" s="78">
        <v>0</v>
      </c>
      <c r="I678" s="78">
        <v>0</v>
      </c>
      <c r="J678" s="78">
        <v>34</v>
      </c>
      <c r="K678" s="78">
        <v>114</v>
      </c>
      <c r="L678" s="78">
        <v>12</v>
      </c>
      <c r="M678" s="78">
        <v>24</v>
      </c>
      <c r="N678" s="78">
        <v>3</v>
      </c>
      <c r="O678" s="78">
        <v>6</v>
      </c>
      <c r="P678" s="78">
        <v>2</v>
      </c>
      <c r="Q678" s="78">
        <v>4</v>
      </c>
      <c r="R678" s="79">
        <v>3.9215686274509803E-2</v>
      </c>
      <c r="S678" s="79">
        <v>2.7027027027027029E-2</v>
      </c>
      <c r="T678" s="78" t="str">
        <f>VLOOKUP(Table5[[#This Row],[ODS Code]],Lookup!A:D,4,FALSE)</f>
        <v>Central London</v>
      </c>
      <c r="U678" s="78" t="str">
        <f>VLOOKUP(Table5[[#This Row],[ODS Code]],Lookup!A:E,3,FALSE)</f>
        <v>West End and Marylebone Primary Care Network</v>
      </c>
      <c r="V678" s="78" t="str">
        <f>VLOOKUP(Table5[[#This Row],[ODS Code]],Lookup!A:F,2,FALSE)</f>
        <v>SOHO SQUARE SURGERY</v>
      </c>
      <c r="W678" s="78" t="str">
        <f>VLOOKUP(Table5[[#This Row],[ODS Code]],Lookup!A:G,5,FALSE)</f>
        <v>E87069</v>
      </c>
    </row>
    <row r="679" spans="1:23" x14ac:dyDescent="0.35">
      <c r="A679" s="80">
        <v>45413</v>
      </c>
      <c r="B679" t="s">
        <v>276</v>
      </c>
      <c r="C679" t="s">
        <v>1187</v>
      </c>
      <c r="D679" t="s">
        <v>1179</v>
      </c>
      <c r="E679" t="s">
        <v>854</v>
      </c>
      <c r="F679" s="78">
        <v>0</v>
      </c>
      <c r="G679" s="78">
        <v>0</v>
      </c>
      <c r="H679" s="78">
        <v>0</v>
      </c>
      <c r="I679" s="78">
        <v>0</v>
      </c>
      <c r="J679" s="78">
        <v>0</v>
      </c>
      <c r="K679" s="78">
        <v>0</v>
      </c>
      <c r="L679" s="78">
        <v>0</v>
      </c>
      <c r="M679" s="78">
        <v>0</v>
      </c>
      <c r="N679" s="78">
        <v>0</v>
      </c>
      <c r="O679" s="78">
        <v>0</v>
      </c>
      <c r="P679" s="78">
        <v>0</v>
      </c>
      <c r="Q679" s="78">
        <v>0</v>
      </c>
      <c r="R679" s="79">
        <v>0</v>
      </c>
      <c r="S679" s="79">
        <v>0</v>
      </c>
      <c r="T679" s="78" t="str">
        <f>VLOOKUP(Table5[[#This Row],[ODS Code]],Lookup!A:D,4,FALSE)</f>
        <v>Central London</v>
      </c>
      <c r="U679" s="78" t="str">
        <f>VLOOKUP(Table5[[#This Row],[ODS Code]],Lookup!A:E,3,FALSE)</f>
        <v>West End and Marylebone Primary Care Network</v>
      </c>
      <c r="V679" s="78" t="str">
        <f>VLOOKUP(Table5[[#This Row],[ODS Code]],Lookup!A:F,2,FALSE)</f>
        <v>SOHO SQUARE GENERAL PRACTICE</v>
      </c>
      <c r="W679" s="78" t="str">
        <f>VLOOKUP(Table5[[#This Row],[ODS Code]],Lookup!A:G,5,FALSE)</f>
        <v>E87714</v>
      </c>
    </row>
    <row r="680" spans="1:23" x14ac:dyDescent="0.35">
      <c r="A680" s="80">
        <v>45413</v>
      </c>
      <c r="B680" t="s">
        <v>128</v>
      </c>
      <c r="C680" t="s">
        <v>127</v>
      </c>
      <c r="D680" t="s">
        <v>1188</v>
      </c>
      <c r="E680" t="s">
        <v>854</v>
      </c>
      <c r="F680" s="78">
        <v>1113</v>
      </c>
      <c r="G680" s="78">
        <v>2226</v>
      </c>
      <c r="H680" s="78">
        <v>0</v>
      </c>
      <c r="I680" s="78">
        <v>0</v>
      </c>
      <c r="J680" s="78">
        <v>1113</v>
      </c>
      <c r="K680" s="78">
        <v>2226</v>
      </c>
      <c r="L680" s="78">
        <v>0</v>
      </c>
      <c r="M680" s="78">
        <v>0</v>
      </c>
      <c r="N680" s="78">
        <v>0</v>
      </c>
      <c r="O680" s="78">
        <v>0</v>
      </c>
      <c r="P680" s="78">
        <v>0</v>
      </c>
      <c r="Q680" s="78">
        <v>0</v>
      </c>
      <c r="R680" s="79">
        <v>0</v>
      </c>
      <c r="S680" s="79">
        <v>0</v>
      </c>
      <c r="T680" s="78" t="str">
        <f>VLOOKUP(Table5[[#This Row],[ODS Code]],Lookup!A:D,4,FALSE)</f>
        <v>West London</v>
      </c>
      <c r="U680" s="78" t="str">
        <f>VLOOKUP(Table5[[#This Row],[ODS Code]],Lookup!A:E,3,FALSE)</f>
        <v>West-Hill Health</v>
      </c>
      <c r="V680" s="78" t="str">
        <f>VLOOKUP(Table5[[#This Row],[ODS Code]],Lookup!A:F,2,FALSE)</f>
        <v>Grand Union Health Centre</v>
      </c>
      <c r="W680" s="78" t="str">
        <f>VLOOKUP(Table5[[#This Row],[ODS Code]],Lookup!A:G,5,FALSE)</f>
        <v>E87637</v>
      </c>
    </row>
    <row r="681" spans="1:23" x14ac:dyDescent="0.35">
      <c r="A681" s="80">
        <v>45413</v>
      </c>
      <c r="B681" t="s">
        <v>166</v>
      </c>
      <c r="C681" t="s">
        <v>165</v>
      </c>
      <c r="D681" t="s">
        <v>1188</v>
      </c>
      <c r="E681" t="s">
        <v>854</v>
      </c>
      <c r="F681" s="78">
        <v>0</v>
      </c>
      <c r="G681" s="78">
        <v>0</v>
      </c>
      <c r="H681" s="78">
        <v>0</v>
      </c>
      <c r="I681" s="78">
        <v>0</v>
      </c>
      <c r="J681" s="78">
        <v>0</v>
      </c>
      <c r="K681" s="78">
        <v>0</v>
      </c>
      <c r="L681" s="78">
        <v>0</v>
      </c>
      <c r="M681" s="78">
        <v>0</v>
      </c>
      <c r="N681" s="78">
        <v>0</v>
      </c>
      <c r="O681" s="78">
        <v>0</v>
      </c>
      <c r="P681" s="78">
        <v>0</v>
      </c>
      <c r="Q681" s="78">
        <v>0</v>
      </c>
      <c r="R681" s="79">
        <v>0</v>
      </c>
      <c r="S681" s="79">
        <v>0</v>
      </c>
      <c r="T681" s="78" t="str">
        <f>VLOOKUP(Table5[[#This Row],[ODS Code]],Lookup!A:D,4,FALSE)</f>
        <v>West London</v>
      </c>
      <c r="U681" s="78" t="str">
        <f>VLOOKUP(Table5[[#This Row],[ODS Code]],Lookup!A:E,3,FALSE)</f>
        <v>West-Hill Health</v>
      </c>
      <c r="V681" s="78" t="str">
        <f>VLOOKUP(Table5[[#This Row],[ODS Code]],Lookup!A:F,2,FALSE)</f>
        <v>Holland Park Surgery</v>
      </c>
      <c r="W681" s="78" t="str">
        <f>VLOOKUP(Table5[[#This Row],[ODS Code]],Lookup!A:G,5,FALSE)</f>
        <v>E87016</v>
      </c>
    </row>
    <row r="682" spans="1:23" x14ac:dyDescent="0.35">
      <c r="A682" s="80">
        <v>45413</v>
      </c>
      <c r="B682" t="s">
        <v>199</v>
      </c>
      <c r="C682" t="s">
        <v>198</v>
      </c>
      <c r="D682" t="s">
        <v>1188</v>
      </c>
      <c r="E682" t="s">
        <v>854</v>
      </c>
      <c r="F682" s="78">
        <v>0</v>
      </c>
      <c r="G682" s="78">
        <v>0</v>
      </c>
      <c r="H682" s="78">
        <v>0</v>
      </c>
      <c r="I682" s="78">
        <v>0</v>
      </c>
      <c r="J682" s="78">
        <v>0</v>
      </c>
      <c r="K682" s="78">
        <v>0</v>
      </c>
      <c r="L682" s="78">
        <v>0</v>
      </c>
      <c r="M682" s="78">
        <v>0</v>
      </c>
      <c r="N682" s="78">
        <v>0</v>
      </c>
      <c r="O682" s="78">
        <v>0</v>
      </c>
      <c r="P682" s="78">
        <v>0</v>
      </c>
      <c r="Q682" s="78">
        <v>0</v>
      </c>
      <c r="R682" s="79">
        <v>0</v>
      </c>
      <c r="S682" s="79">
        <v>0</v>
      </c>
      <c r="T682" s="78" t="str">
        <f>VLOOKUP(Table5[[#This Row],[ODS Code]],Lookup!A:D,4,FALSE)</f>
        <v>West London</v>
      </c>
      <c r="U682" s="78" t="str">
        <f>VLOOKUP(Table5[[#This Row],[ODS Code]],Lookup!A:E,3,FALSE)</f>
        <v>West-Hill Health</v>
      </c>
      <c r="V682" s="78" t="str">
        <f>VLOOKUP(Table5[[#This Row],[ODS Code]],Lookup!A:F,2,FALSE)</f>
        <v>Lancaster Gate Medical Centre</v>
      </c>
      <c r="W682" s="78" t="str">
        <f>VLOOKUP(Table5[[#This Row],[ODS Code]],Lookup!A:G,5,FALSE)</f>
        <v>E87722</v>
      </c>
    </row>
    <row r="683" spans="1:23" x14ac:dyDescent="0.35">
      <c r="A683" s="80">
        <v>45413</v>
      </c>
      <c r="B683" t="s">
        <v>227</v>
      </c>
      <c r="C683" t="s">
        <v>226</v>
      </c>
      <c r="D683" t="s">
        <v>1188</v>
      </c>
      <c r="E683" t="s">
        <v>854</v>
      </c>
      <c r="F683" s="78">
        <v>0</v>
      </c>
      <c r="G683" s="78">
        <v>0</v>
      </c>
      <c r="H683" s="78">
        <v>0</v>
      </c>
      <c r="I683" s="78">
        <v>0</v>
      </c>
      <c r="J683" s="78">
        <v>0</v>
      </c>
      <c r="K683" s="78">
        <v>0</v>
      </c>
      <c r="L683" s="78">
        <v>0</v>
      </c>
      <c r="M683" s="78">
        <v>0</v>
      </c>
      <c r="N683" s="78">
        <v>0</v>
      </c>
      <c r="O683" s="78">
        <v>0</v>
      </c>
      <c r="P683" s="78">
        <v>0</v>
      </c>
      <c r="Q683" s="78">
        <v>0</v>
      </c>
      <c r="R683" s="79">
        <v>0</v>
      </c>
      <c r="S683" s="79">
        <v>0</v>
      </c>
      <c r="T683" s="78" t="str">
        <f>VLOOKUP(Table5[[#This Row],[ODS Code]],Lookup!A:D,4,FALSE)</f>
        <v>West London</v>
      </c>
      <c r="U683" s="78" t="str">
        <f>VLOOKUP(Table5[[#This Row],[ODS Code]],Lookup!A:E,3,FALSE)</f>
        <v>West-Hill Health</v>
      </c>
      <c r="V683" s="78" t="str">
        <f>VLOOKUP(Table5[[#This Row],[ODS Code]],Lookup!A:F,2,FALSE)</f>
        <v>North Kensington Medical Centre</v>
      </c>
      <c r="W683" s="78" t="str">
        <f>VLOOKUP(Table5[[#This Row],[ODS Code]],Lookup!A:G,5,FALSE)</f>
        <v>E87003</v>
      </c>
    </row>
    <row r="684" spans="1:23" x14ac:dyDescent="0.35">
      <c r="A684" s="80">
        <v>45413</v>
      </c>
      <c r="B684" t="s">
        <v>245</v>
      </c>
      <c r="C684" t="s">
        <v>1189</v>
      </c>
      <c r="D684" t="s">
        <v>1188</v>
      </c>
      <c r="E684" t="s">
        <v>854</v>
      </c>
      <c r="F684" s="78">
        <v>304</v>
      </c>
      <c r="G684" s="78">
        <v>1216</v>
      </c>
      <c r="H684" s="78">
        <v>0</v>
      </c>
      <c r="I684" s="78">
        <v>0</v>
      </c>
      <c r="J684" s="78">
        <v>296</v>
      </c>
      <c r="K684" s="78">
        <v>1184</v>
      </c>
      <c r="L684" s="78">
        <v>8</v>
      </c>
      <c r="M684" s="78">
        <v>32</v>
      </c>
      <c r="N684" s="78">
        <v>0</v>
      </c>
      <c r="O684" s="78">
        <v>0</v>
      </c>
      <c r="P684" s="78">
        <v>0</v>
      </c>
      <c r="Q684" s="78">
        <v>0</v>
      </c>
      <c r="R684" s="79">
        <v>0</v>
      </c>
      <c r="S684" s="79">
        <v>0</v>
      </c>
      <c r="T684" s="78" t="str">
        <f>VLOOKUP(Table5[[#This Row],[ODS Code]],Lookup!A:D,4,FALSE)</f>
        <v>West London</v>
      </c>
      <c r="U684" s="78" t="str">
        <f>VLOOKUP(Table5[[#This Row],[ODS Code]],Lookup!A:E,3,FALSE)</f>
        <v>West-Hill Health</v>
      </c>
      <c r="V684" s="78" t="str">
        <f>VLOOKUP(Table5[[#This Row],[ODS Code]],Lookup!A:F,2,FALSE)</f>
        <v>The Portland Road Practice</v>
      </c>
      <c r="W684" s="78" t="str">
        <f>VLOOKUP(Table5[[#This Row],[ODS Code]],Lookup!A:G,5,FALSE)</f>
        <v>E87029</v>
      </c>
    </row>
    <row r="685" spans="1:23" x14ac:dyDescent="0.35">
      <c r="A685" s="80">
        <v>45413</v>
      </c>
      <c r="B685" t="s">
        <v>247</v>
      </c>
      <c r="C685" t="s">
        <v>246</v>
      </c>
      <c r="D685" t="s">
        <v>1188</v>
      </c>
      <c r="E685" t="s">
        <v>854</v>
      </c>
      <c r="F685" s="78">
        <v>0</v>
      </c>
      <c r="G685" s="78">
        <v>0</v>
      </c>
      <c r="H685" s="78">
        <v>0</v>
      </c>
      <c r="I685" s="78">
        <v>0</v>
      </c>
      <c r="J685" s="78">
        <v>0</v>
      </c>
      <c r="K685" s="78">
        <v>0</v>
      </c>
      <c r="L685" s="78">
        <v>0</v>
      </c>
      <c r="M685" s="78">
        <v>0</v>
      </c>
      <c r="N685" s="78">
        <v>0</v>
      </c>
      <c r="O685" s="78">
        <v>0</v>
      </c>
      <c r="P685" s="78">
        <v>0</v>
      </c>
      <c r="Q685" s="78">
        <v>0</v>
      </c>
      <c r="R685" s="79">
        <v>0</v>
      </c>
      <c r="S685" s="79">
        <v>0</v>
      </c>
      <c r="T685" s="78" t="str">
        <f>VLOOKUP(Table5[[#This Row],[ODS Code]],Lookup!A:D,4,FALSE)</f>
        <v>West London</v>
      </c>
      <c r="U685" s="78" t="str">
        <f>VLOOKUP(Table5[[#This Row],[ODS Code]],Lookup!A:E,3,FALSE)</f>
        <v>West-Hill Health</v>
      </c>
      <c r="V685" s="78" t="str">
        <f>VLOOKUP(Table5[[#This Row],[ODS Code]],Lookup!A:F,2,FALSE)</f>
        <v>Portobello Medical Centre</v>
      </c>
      <c r="W685" s="78" t="str">
        <f>VLOOKUP(Table5[[#This Row],[ODS Code]],Lookup!A:G,5,FALSE)</f>
        <v>Y00200</v>
      </c>
    </row>
    <row r="686" spans="1:23" x14ac:dyDescent="0.35">
      <c r="A686" s="80">
        <v>45413</v>
      </c>
      <c r="B686" t="s">
        <v>329</v>
      </c>
      <c r="C686" t="s">
        <v>328</v>
      </c>
      <c r="D686" t="s">
        <v>1188</v>
      </c>
      <c r="E686" t="s">
        <v>854</v>
      </c>
      <c r="F686" s="78">
        <v>30</v>
      </c>
      <c r="G686" s="78">
        <v>60</v>
      </c>
      <c r="H686" s="78">
        <v>0</v>
      </c>
      <c r="I686" s="78">
        <v>0</v>
      </c>
      <c r="J686" s="78">
        <v>29</v>
      </c>
      <c r="K686" s="78">
        <v>58</v>
      </c>
      <c r="L686" s="78">
        <v>0</v>
      </c>
      <c r="M686" s="78">
        <v>0</v>
      </c>
      <c r="N686" s="78">
        <v>1</v>
      </c>
      <c r="O686" s="78">
        <v>2</v>
      </c>
      <c r="P686" s="78">
        <v>0</v>
      </c>
      <c r="Q686" s="78">
        <v>0</v>
      </c>
      <c r="R686" s="79">
        <v>0</v>
      </c>
      <c r="S686" s="79">
        <v>0</v>
      </c>
      <c r="T686" s="78" t="str">
        <f>VLOOKUP(Table5[[#This Row],[ODS Code]],Lookup!A:D,4,FALSE)</f>
        <v>West London</v>
      </c>
      <c r="U686" s="78" t="str">
        <f>VLOOKUP(Table5[[#This Row],[ODS Code]],Lookup!A:E,3,FALSE)</f>
        <v>West-Hill Health</v>
      </c>
      <c r="V686" s="78" t="str">
        <f>VLOOKUP(Table5[[#This Row],[ODS Code]],Lookup!A:F,2,FALSE)</f>
        <v>The Garway Medical Practice</v>
      </c>
      <c r="W686" s="78" t="str">
        <f>VLOOKUP(Table5[[#This Row],[ODS Code]],Lookup!A:G,5,FALSE)</f>
        <v>E87009</v>
      </c>
    </row>
    <row r="687" spans="1:23" x14ac:dyDescent="0.35">
      <c r="A687" s="80">
        <v>45413</v>
      </c>
      <c r="B687" t="s">
        <v>333</v>
      </c>
      <c r="C687" t="s">
        <v>1051</v>
      </c>
      <c r="D687" t="s">
        <v>1188</v>
      </c>
      <c r="E687" t="s">
        <v>854</v>
      </c>
      <c r="F687" s="78">
        <v>110</v>
      </c>
      <c r="G687" s="78">
        <v>220</v>
      </c>
      <c r="H687" s="78">
        <v>6</v>
      </c>
      <c r="I687" s="78">
        <v>12</v>
      </c>
      <c r="J687" s="78">
        <v>64</v>
      </c>
      <c r="K687" s="78">
        <v>128</v>
      </c>
      <c r="L687" s="78">
        <v>34</v>
      </c>
      <c r="M687" s="78">
        <v>68</v>
      </c>
      <c r="N687" s="78">
        <v>2</v>
      </c>
      <c r="O687" s="78">
        <v>4</v>
      </c>
      <c r="P687" s="78">
        <v>4</v>
      </c>
      <c r="Q687" s="78">
        <v>8</v>
      </c>
      <c r="R687" s="79">
        <v>3.6363636363636362E-2</v>
      </c>
      <c r="S687" s="79">
        <v>3.6363636363636362E-2</v>
      </c>
      <c r="T687" s="78" t="str">
        <f>VLOOKUP(Table5[[#This Row],[ODS Code]],Lookup!A:D,4,FALSE)</f>
        <v>West London</v>
      </c>
      <c r="U687" s="78" t="str">
        <f>VLOOKUP(Table5[[#This Row],[ODS Code]],Lookup!A:E,3,FALSE)</f>
        <v>West-Hill Health</v>
      </c>
      <c r="V687" s="78" t="str">
        <f>VLOOKUP(Table5[[#This Row],[ODS Code]],Lookup!A:F,2,FALSE)</f>
        <v>The Golborne Medical Centre (Ramasamy)</v>
      </c>
      <c r="W687" s="78" t="str">
        <f>VLOOKUP(Table5[[#This Row],[ODS Code]],Lookup!A:G,5,FALSE)</f>
        <v>E87024</v>
      </c>
    </row>
    <row r="688" spans="1:23" x14ac:dyDescent="0.35">
      <c r="A688" s="80">
        <v>45413</v>
      </c>
      <c r="B688" t="s">
        <v>354</v>
      </c>
      <c r="C688" t="s">
        <v>353</v>
      </c>
      <c r="D688" t="s">
        <v>1188</v>
      </c>
      <c r="E688" t="s">
        <v>854</v>
      </c>
      <c r="F688" s="78">
        <v>5</v>
      </c>
      <c r="G688" s="78">
        <v>10</v>
      </c>
      <c r="H688" s="78">
        <v>1</v>
      </c>
      <c r="I688" s="78">
        <v>2</v>
      </c>
      <c r="J688" s="78">
        <v>1</v>
      </c>
      <c r="K688" s="78">
        <v>2</v>
      </c>
      <c r="L688" s="78">
        <v>1</v>
      </c>
      <c r="M688" s="78">
        <v>2</v>
      </c>
      <c r="N688" s="78">
        <v>0</v>
      </c>
      <c r="O688" s="78">
        <v>0</v>
      </c>
      <c r="P688" s="78">
        <v>2</v>
      </c>
      <c r="Q688" s="78">
        <v>4</v>
      </c>
      <c r="R688" s="79">
        <v>0.4</v>
      </c>
      <c r="S688" s="79">
        <v>0.4</v>
      </c>
      <c r="T688" s="78" t="str">
        <f>VLOOKUP(Table5[[#This Row],[ODS Code]],Lookup!A:D,4,FALSE)</f>
        <v>West London</v>
      </c>
      <c r="U688" s="78" t="str">
        <f>VLOOKUP(Table5[[#This Row],[ODS Code]],Lookup!A:E,3,FALSE)</f>
        <v>West-Hill Health</v>
      </c>
      <c r="V688" s="78" t="str">
        <f>VLOOKUP(Table5[[#This Row],[ODS Code]],Lookup!A:F,2,FALSE)</f>
        <v>The Pembridge Villas Surgery</v>
      </c>
      <c r="W688" s="78" t="str">
        <f>VLOOKUP(Table5[[#This Row],[ODS Code]],Lookup!A:G,5,FALSE)</f>
        <v>E87061</v>
      </c>
    </row>
    <row r="689" spans="1:23" x14ac:dyDescent="0.35">
      <c r="A689" s="80">
        <v>45413</v>
      </c>
      <c r="B689" t="s">
        <v>400</v>
      </c>
      <c r="C689" t="s">
        <v>399</v>
      </c>
      <c r="D689" t="s">
        <v>1188</v>
      </c>
      <c r="E689" t="s">
        <v>854</v>
      </c>
      <c r="F689" s="78">
        <v>0</v>
      </c>
      <c r="G689" s="78">
        <v>0</v>
      </c>
      <c r="H689" s="78">
        <v>0</v>
      </c>
      <c r="I689" s="78">
        <v>0</v>
      </c>
      <c r="J689" s="78">
        <v>0</v>
      </c>
      <c r="K689" s="78">
        <v>0</v>
      </c>
      <c r="L689" s="78">
        <v>0</v>
      </c>
      <c r="M689" s="78">
        <v>0</v>
      </c>
      <c r="N689" s="78">
        <v>0</v>
      </c>
      <c r="O689" s="78">
        <v>0</v>
      </c>
      <c r="P689" s="78">
        <v>0</v>
      </c>
      <c r="Q689" s="78">
        <v>0</v>
      </c>
      <c r="R689" s="79">
        <v>0</v>
      </c>
      <c r="S689" s="79">
        <v>0</v>
      </c>
      <c r="T689" s="78" t="str">
        <f>VLOOKUP(Table5[[#This Row],[ODS Code]],Lookup!A:D,4,FALSE)</f>
        <v>West London</v>
      </c>
      <c r="U689" s="78" t="str">
        <f>VLOOKUP(Table5[[#This Row],[ODS Code]],Lookup!A:E,3,FALSE)</f>
        <v>West-Hill Health</v>
      </c>
      <c r="V689" s="78" t="str">
        <f>VLOOKUP(Table5[[#This Row],[ODS Code]],Lookup!A:F,2,FALSE)</f>
        <v>Westbourne Grove Medical Centre</v>
      </c>
      <c r="W689" s="78" t="str">
        <f>VLOOKUP(Table5[[#This Row],[ODS Code]],Lookup!A:G,5,FALSE)</f>
        <v>E87007</v>
      </c>
    </row>
    <row r="690" spans="1:23" x14ac:dyDescent="0.35">
      <c r="A690" s="80">
        <v>45444</v>
      </c>
      <c r="B690" t="s">
        <v>13</v>
      </c>
      <c r="C690" t="s">
        <v>852</v>
      </c>
      <c r="D690" t="s">
        <v>853</v>
      </c>
      <c r="E690" t="s">
        <v>854</v>
      </c>
      <c r="F690" s="78">
        <v>0</v>
      </c>
      <c r="G690" s="78">
        <v>0</v>
      </c>
      <c r="H690" s="78">
        <v>0</v>
      </c>
      <c r="I690" s="78">
        <v>0</v>
      </c>
      <c r="J690" s="78">
        <v>0</v>
      </c>
      <c r="K690" s="78">
        <v>0</v>
      </c>
      <c r="L690" s="78">
        <v>0</v>
      </c>
      <c r="M690" s="78">
        <v>0</v>
      </c>
      <c r="N690" s="78">
        <v>0</v>
      </c>
      <c r="O690" s="78">
        <v>0</v>
      </c>
      <c r="P690" s="78">
        <v>0</v>
      </c>
      <c r="Q690" s="78">
        <v>0</v>
      </c>
      <c r="R690" s="79">
        <v>0</v>
      </c>
      <c r="S690" s="79">
        <v>0</v>
      </c>
      <c r="T690" s="78" t="str">
        <f>VLOOKUP(Table5[[#This Row],[ODS Code]],Lookup!A:D,4,FALSE)</f>
        <v>Ealing</v>
      </c>
      <c r="U690" s="78" t="str">
        <f>VLOOKUP(Table5[[#This Row],[ODS Code]],Lookup!A:E,3,FALSE)</f>
        <v>Acton</v>
      </c>
      <c r="V690" s="78" t="str">
        <f>VLOOKUP(Table5[[#This Row],[ODS Code]],Lookup!A:F,2,FALSE)</f>
        <v>ACTON LANE MEDICAL CENTRE</v>
      </c>
      <c r="W690" s="78" t="str">
        <f>VLOOKUP(Table5[[#This Row],[ODS Code]],Lookup!A:G,5,FALSE)</f>
        <v>E85687</v>
      </c>
    </row>
    <row r="691" spans="1:23" x14ac:dyDescent="0.35">
      <c r="A691" s="80">
        <v>45444</v>
      </c>
      <c r="B691" t="s">
        <v>14</v>
      </c>
      <c r="C691" t="s">
        <v>855</v>
      </c>
      <c r="D691" t="s">
        <v>853</v>
      </c>
      <c r="E691" t="s">
        <v>854</v>
      </c>
      <c r="F691" s="78">
        <v>0</v>
      </c>
      <c r="G691" s="78">
        <v>0</v>
      </c>
      <c r="H691" s="78">
        <v>0</v>
      </c>
      <c r="I691" s="78">
        <v>0</v>
      </c>
      <c r="J691" s="78">
        <v>0</v>
      </c>
      <c r="K691" s="78">
        <v>0</v>
      </c>
      <c r="L691" s="78">
        <v>0</v>
      </c>
      <c r="M691" s="78">
        <v>0</v>
      </c>
      <c r="N691" s="78">
        <v>0</v>
      </c>
      <c r="O691" s="78">
        <v>0</v>
      </c>
      <c r="P691" s="78">
        <v>0</v>
      </c>
      <c r="Q691" s="78">
        <v>0</v>
      </c>
      <c r="R691" s="79">
        <v>0</v>
      </c>
      <c r="S691" s="79">
        <v>0</v>
      </c>
      <c r="T691" s="78" t="str">
        <f>VLOOKUP(Table5[[#This Row],[ODS Code]],Lookup!A:D,4,FALSE)</f>
        <v>Ealing</v>
      </c>
      <c r="U691" s="78" t="str">
        <f>VLOOKUP(Table5[[#This Row],[ODS Code]],Lookup!A:E,3,FALSE)</f>
        <v>Acton</v>
      </c>
      <c r="V691" s="78" t="str">
        <f>VLOOKUP(Table5[[#This Row],[ODS Code]],Lookup!A:F,2,FALSE)</f>
        <v>ACTON TOWN MEDICAL CENTRE</v>
      </c>
      <c r="W691" s="78" t="str">
        <f>VLOOKUP(Table5[[#This Row],[ODS Code]],Lookup!A:G,5,FALSE)</f>
        <v>E85617</v>
      </c>
    </row>
    <row r="692" spans="1:23" x14ac:dyDescent="0.35">
      <c r="A692" s="80">
        <v>45444</v>
      </c>
      <c r="B692" t="s">
        <v>68</v>
      </c>
      <c r="C692" t="s">
        <v>856</v>
      </c>
      <c r="D692" t="s">
        <v>853</v>
      </c>
      <c r="E692" t="s">
        <v>854</v>
      </c>
      <c r="F692" s="78">
        <v>0</v>
      </c>
      <c r="G692" s="78">
        <v>0</v>
      </c>
      <c r="H692" s="78">
        <v>0</v>
      </c>
      <c r="I692" s="78">
        <v>0</v>
      </c>
      <c r="J692" s="78">
        <v>0</v>
      </c>
      <c r="K692" s="78">
        <v>0</v>
      </c>
      <c r="L692" s="78">
        <v>0</v>
      </c>
      <c r="M692" s="78">
        <v>0</v>
      </c>
      <c r="N692" s="78">
        <v>0</v>
      </c>
      <c r="O692" s="78">
        <v>0</v>
      </c>
      <c r="P692" s="78">
        <v>0</v>
      </c>
      <c r="Q692" s="78">
        <v>0</v>
      </c>
      <c r="R692" s="79">
        <v>0</v>
      </c>
      <c r="S692" s="79">
        <v>0</v>
      </c>
      <c r="T692" s="78" t="str">
        <f>VLOOKUP(Table5[[#This Row],[ODS Code]],Lookup!A:D,4,FALSE)</f>
        <v>Ealing</v>
      </c>
      <c r="U692" s="78" t="str">
        <f>VLOOKUP(Table5[[#This Row],[ODS Code]],Lookup!A:E,3,FALSE)</f>
        <v>Acton</v>
      </c>
      <c r="V692" s="78" t="str">
        <f>VLOOKUP(Table5[[#This Row],[ODS Code]],Lookup!A:F,2,FALSE)</f>
        <v>CHISWICK FAMILY PRACTICE (DR BHATT &amp; SYZCKO)</v>
      </c>
      <c r="W692" s="78" t="str">
        <f>VLOOKUP(Table5[[#This Row],[ODS Code]],Lookup!A:G,5,FALSE)</f>
        <v>E85130</v>
      </c>
    </row>
    <row r="693" spans="1:23" x14ac:dyDescent="0.35">
      <c r="A693" s="80">
        <v>45444</v>
      </c>
      <c r="B693" t="s">
        <v>69</v>
      </c>
      <c r="C693" t="s">
        <v>857</v>
      </c>
      <c r="D693" t="s">
        <v>853</v>
      </c>
      <c r="E693" t="s">
        <v>854</v>
      </c>
      <c r="F693" s="78">
        <v>59</v>
      </c>
      <c r="G693" s="78">
        <v>118</v>
      </c>
      <c r="H693" s="78">
        <v>9</v>
      </c>
      <c r="I693" s="78">
        <v>18</v>
      </c>
      <c r="J693" s="78">
        <v>17</v>
      </c>
      <c r="K693" s="78">
        <v>34</v>
      </c>
      <c r="L693" s="78">
        <v>19</v>
      </c>
      <c r="M693" s="78">
        <v>38</v>
      </c>
      <c r="N693" s="78">
        <v>6</v>
      </c>
      <c r="O693" s="78">
        <v>12</v>
      </c>
      <c r="P693" s="78">
        <v>8</v>
      </c>
      <c r="Q693" s="78">
        <v>16</v>
      </c>
      <c r="R693" s="79">
        <v>0.13559322033898305</v>
      </c>
      <c r="S693" s="79">
        <v>0.13559322033898305</v>
      </c>
      <c r="T693" s="78" t="str">
        <f>VLOOKUP(Table5[[#This Row],[ODS Code]],Lookup!A:D,4,FALSE)</f>
        <v>Ealing</v>
      </c>
      <c r="U693" s="78" t="str">
        <f>VLOOKUP(Table5[[#This Row],[ODS Code]],Lookup!A:E,3,FALSE)</f>
        <v>Acton</v>
      </c>
      <c r="V693" s="78" t="str">
        <f>VLOOKUP(Table5[[#This Row],[ODS Code]],Lookup!A:F,2,FALSE)</f>
        <v>CHISWICK FAMILY PRACTICE (DR O’CONNELL &amp; BENNETT)</v>
      </c>
      <c r="W693" s="78" t="str">
        <f>VLOOKUP(Table5[[#This Row],[ODS Code]],Lookup!A:G,5,FALSE)</f>
        <v>E85075</v>
      </c>
    </row>
    <row r="694" spans="1:23" x14ac:dyDescent="0.35">
      <c r="A694" s="80">
        <v>45444</v>
      </c>
      <c r="B694" t="s">
        <v>78</v>
      </c>
      <c r="C694" t="s">
        <v>858</v>
      </c>
      <c r="D694" t="s">
        <v>853</v>
      </c>
      <c r="E694" t="s">
        <v>854</v>
      </c>
      <c r="F694" s="78">
        <v>0</v>
      </c>
      <c r="G694" s="78">
        <v>0</v>
      </c>
      <c r="H694" s="78">
        <v>0</v>
      </c>
      <c r="I694" s="78">
        <v>0</v>
      </c>
      <c r="J694" s="78">
        <v>0</v>
      </c>
      <c r="K694" s="78">
        <v>0</v>
      </c>
      <c r="L694" s="78">
        <v>0</v>
      </c>
      <c r="M694" s="78">
        <v>0</v>
      </c>
      <c r="N694" s="78">
        <v>0</v>
      </c>
      <c r="O694" s="78">
        <v>0</v>
      </c>
      <c r="P694" s="78">
        <v>0</v>
      </c>
      <c r="Q694" s="78">
        <v>0</v>
      </c>
      <c r="R694" s="79">
        <v>0</v>
      </c>
      <c r="S694" s="79">
        <v>0</v>
      </c>
      <c r="T694" s="78" t="str">
        <f>VLOOKUP(Table5[[#This Row],[ODS Code]],Lookup!A:D,4,FALSE)</f>
        <v>Ealing</v>
      </c>
      <c r="U694" s="78" t="str">
        <f>VLOOKUP(Table5[[#This Row],[ODS Code]],Lookup!A:E,3,FALSE)</f>
        <v>Acton</v>
      </c>
      <c r="V694" s="78" t="str">
        <f>VLOOKUP(Table5[[#This Row],[ODS Code]],Lookup!A:F,2,FALSE)</f>
        <v>CLOISTER ROAD SURGERY</v>
      </c>
      <c r="W694" s="78" t="str">
        <f>VLOOKUP(Table5[[#This Row],[ODS Code]],Lookup!A:G,5,FALSE)</f>
        <v>E85680</v>
      </c>
    </row>
    <row r="695" spans="1:23" x14ac:dyDescent="0.35">
      <c r="A695" s="80">
        <v>45444</v>
      </c>
      <c r="B695" t="s">
        <v>88</v>
      </c>
      <c r="C695" t="s">
        <v>859</v>
      </c>
      <c r="D695" t="s">
        <v>853</v>
      </c>
      <c r="E695" t="s">
        <v>854</v>
      </c>
      <c r="F695" s="78">
        <v>0</v>
      </c>
      <c r="G695" s="78">
        <v>0</v>
      </c>
      <c r="H695" s="78">
        <v>0</v>
      </c>
      <c r="I695" s="78">
        <v>0</v>
      </c>
      <c r="J695" s="78">
        <v>0</v>
      </c>
      <c r="K695" s="78">
        <v>0</v>
      </c>
      <c r="L695" s="78">
        <v>0</v>
      </c>
      <c r="M695" s="78">
        <v>0</v>
      </c>
      <c r="N695" s="78">
        <v>0</v>
      </c>
      <c r="O695" s="78">
        <v>0</v>
      </c>
      <c r="P695" s="78">
        <v>0</v>
      </c>
      <c r="Q695" s="78">
        <v>0</v>
      </c>
      <c r="R695" s="79">
        <v>0</v>
      </c>
      <c r="S695" s="79">
        <v>0</v>
      </c>
      <c r="T695" s="78" t="str">
        <f>VLOOKUP(Table5[[#This Row],[ODS Code]],Lookup!A:D,4,FALSE)</f>
        <v>Ealing</v>
      </c>
      <c r="U695" s="78" t="str">
        <f>VLOOKUP(Table5[[#This Row],[ODS Code]],Lookup!A:E,3,FALSE)</f>
        <v>Acton</v>
      </c>
      <c r="V695" s="78" t="str">
        <f>VLOOKUP(Table5[[#This Row],[ODS Code]],Lookup!A:F,2,FALSE)</f>
        <v>CROWN STREET SURGERY</v>
      </c>
      <c r="W695" s="78" t="str">
        <f>VLOOKUP(Table5[[#This Row],[ODS Code]],Lookup!A:G,5,FALSE)</f>
        <v>E85019</v>
      </c>
    </row>
    <row r="696" spans="1:23" x14ac:dyDescent="0.35">
      <c r="A696" s="80">
        <v>45444</v>
      </c>
      <c r="B696" t="s">
        <v>160</v>
      </c>
      <c r="C696" t="s">
        <v>860</v>
      </c>
      <c r="D696" t="s">
        <v>853</v>
      </c>
      <c r="E696" t="s">
        <v>854</v>
      </c>
      <c r="F696" s="78">
        <v>0</v>
      </c>
      <c r="G696" s="78">
        <v>0</v>
      </c>
      <c r="H696" s="78">
        <v>0</v>
      </c>
      <c r="I696" s="78">
        <v>0</v>
      </c>
      <c r="J696" s="78">
        <v>0</v>
      </c>
      <c r="K696" s="78">
        <v>0</v>
      </c>
      <c r="L696" s="78">
        <v>0</v>
      </c>
      <c r="M696" s="78">
        <v>0</v>
      </c>
      <c r="N696" s="78">
        <v>0</v>
      </c>
      <c r="O696" s="78">
        <v>0</v>
      </c>
      <c r="P696" s="78">
        <v>0</v>
      </c>
      <c r="Q696" s="78">
        <v>0</v>
      </c>
      <c r="R696" s="79">
        <v>0</v>
      </c>
      <c r="S696" s="79">
        <v>0</v>
      </c>
      <c r="T696" s="78" t="str">
        <f>VLOOKUP(Table5[[#This Row],[ODS Code]],Lookup!A:D,4,FALSE)</f>
        <v>Ealing</v>
      </c>
      <c r="U696" s="78" t="str">
        <f>VLOOKUP(Table5[[#This Row],[ODS Code]],Lookup!A:E,3,FALSE)</f>
        <v>Acton</v>
      </c>
      <c r="V696" s="78" t="str">
        <f>VLOOKUP(Table5[[#This Row],[ODS Code]],Lookup!A:F,2,FALSE)</f>
        <v>HILLCREST SURGERY</v>
      </c>
      <c r="W696" s="78" t="str">
        <f>VLOOKUP(Table5[[#This Row],[ODS Code]],Lookup!A:G,5,FALSE)</f>
        <v>E85028</v>
      </c>
    </row>
    <row r="697" spans="1:23" x14ac:dyDescent="0.35">
      <c r="A697" s="80">
        <v>45444</v>
      </c>
      <c r="B697" t="s">
        <v>304</v>
      </c>
      <c r="C697" t="s">
        <v>861</v>
      </c>
      <c r="D697" t="s">
        <v>853</v>
      </c>
      <c r="E697" t="s">
        <v>854</v>
      </c>
      <c r="F697" s="78">
        <v>1297</v>
      </c>
      <c r="G697" s="78">
        <v>3642</v>
      </c>
      <c r="H697" s="78">
        <v>1</v>
      </c>
      <c r="I697" s="78">
        <v>3</v>
      </c>
      <c r="J697" s="78">
        <v>1295</v>
      </c>
      <c r="K697" s="78">
        <v>3637</v>
      </c>
      <c r="L697" s="78">
        <v>0</v>
      </c>
      <c r="M697" s="78">
        <v>0</v>
      </c>
      <c r="N697" s="78">
        <v>1</v>
      </c>
      <c r="O697" s="78">
        <v>2</v>
      </c>
      <c r="P697" s="78">
        <v>0</v>
      </c>
      <c r="Q697" s="78">
        <v>0</v>
      </c>
      <c r="R697" s="79">
        <v>0</v>
      </c>
      <c r="S697" s="79">
        <v>0</v>
      </c>
      <c r="T697" s="78" t="str">
        <f>VLOOKUP(Table5[[#This Row],[ODS Code]],Lookup!A:D,4,FALSE)</f>
        <v>Ealing</v>
      </c>
      <c r="U697" s="78" t="str">
        <f>VLOOKUP(Table5[[#This Row],[ODS Code]],Lookup!A:E,3,FALSE)</f>
        <v>Acton</v>
      </c>
      <c r="V697" s="78" t="str">
        <f>VLOOKUP(Table5[[#This Row],[ODS Code]],Lookup!A:F,2,FALSE)</f>
        <v>THE ACTON HEALTH CENTRE</v>
      </c>
      <c r="W697" s="78" t="str">
        <f>VLOOKUP(Table5[[#This Row],[ODS Code]],Lookup!A:G,5,FALSE)</f>
        <v>E85109</v>
      </c>
    </row>
    <row r="698" spans="1:23" x14ac:dyDescent="0.35">
      <c r="A698" s="80">
        <v>45444</v>
      </c>
      <c r="B698" t="s">
        <v>309</v>
      </c>
      <c r="C698" t="s">
        <v>862</v>
      </c>
      <c r="D698" t="s">
        <v>853</v>
      </c>
      <c r="E698" t="s">
        <v>854</v>
      </c>
      <c r="F698" s="78">
        <v>3097</v>
      </c>
      <c r="G698" s="78">
        <v>9291</v>
      </c>
      <c r="H698" s="78">
        <v>324</v>
      </c>
      <c r="I698" s="78">
        <v>972</v>
      </c>
      <c r="J698" s="78">
        <v>1038</v>
      </c>
      <c r="K698" s="78">
        <v>3114</v>
      </c>
      <c r="L698" s="78">
        <v>1191</v>
      </c>
      <c r="M698" s="78">
        <v>3573</v>
      </c>
      <c r="N698" s="78">
        <v>258</v>
      </c>
      <c r="O698" s="78">
        <v>774</v>
      </c>
      <c r="P698" s="78">
        <v>286</v>
      </c>
      <c r="Q698" s="78">
        <v>858</v>
      </c>
      <c r="R698" s="79">
        <v>9.2347432999677112E-2</v>
      </c>
      <c r="S698" s="79">
        <v>9.2347432999677112E-2</v>
      </c>
      <c r="T698" s="78" t="str">
        <f>VLOOKUP(Table5[[#This Row],[ODS Code]],Lookup!A:D,4,FALSE)</f>
        <v>Ealing</v>
      </c>
      <c r="U698" s="78" t="str">
        <f>VLOOKUP(Table5[[#This Row],[ODS Code]],Lookup!A:E,3,FALSE)</f>
        <v>Acton</v>
      </c>
      <c r="V698" s="78" t="str">
        <f>VLOOKUP(Table5[[#This Row],[ODS Code]],Lookup!A:F,2,FALSE)</f>
        <v>THE BEDFORD PARK SURGERY</v>
      </c>
      <c r="W698" s="78" t="str">
        <f>VLOOKUP(Table5[[#This Row],[ODS Code]],Lookup!A:G,5,FALSE)</f>
        <v>E85066</v>
      </c>
    </row>
    <row r="699" spans="1:23" x14ac:dyDescent="0.35">
      <c r="A699" s="80">
        <v>45444</v>
      </c>
      <c r="B699" t="s">
        <v>310</v>
      </c>
      <c r="C699" t="s">
        <v>863</v>
      </c>
      <c r="D699" t="s">
        <v>853</v>
      </c>
      <c r="E699" t="s">
        <v>854</v>
      </c>
      <c r="F699" s="78">
        <v>857</v>
      </c>
      <c r="G699" s="78">
        <v>3407</v>
      </c>
      <c r="H699" s="78">
        <v>62</v>
      </c>
      <c r="I699" s="78">
        <v>247</v>
      </c>
      <c r="J699" s="78">
        <v>512</v>
      </c>
      <c r="K699" s="78">
        <v>2037</v>
      </c>
      <c r="L699" s="78">
        <v>194</v>
      </c>
      <c r="M699" s="78">
        <v>773</v>
      </c>
      <c r="N699" s="78">
        <v>34</v>
      </c>
      <c r="O699" s="78">
        <v>133</v>
      </c>
      <c r="P699" s="78">
        <v>55</v>
      </c>
      <c r="Q699" s="78">
        <v>217</v>
      </c>
      <c r="R699" s="79">
        <v>6.4177362893815634E-2</v>
      </c>
      <c r="S699" s="79">
        <v>6.3692398004109183E-2</v>
      </c>
      <c r="T699" s="78" t="str">
        <f>VLOOKUP(Table5[[#This Row],[ODS Code]],Lookup!A:D,4,FALSE)</f>
        <v>Ealing</v>
      </c>
      <c r="U699" s="78" t="str">
        <f>VLOOKUP(Table5[[#This Row],[ODS Code]],Lookup!A:E,3,FALSE)</f>
        <v>Acton</v>
      </c>
      <c r="V699" s="78" t="str">
        <f>VLOOKUP(Table5[[#This Row],[ODS Code]],Lookup!A:F,2,FALSE)</f>
        <v>THE BOILEAU ROAD SURGERY</v>
      </c>
      <c r="W699" s="78" t="str">
        <f>VLOOKUP(Table5[[#This Row],[ODS Code]],Lookup!A:G,5,FALSE)</f>
        <v>E85694</v>
      </c>
    </row>
    <row r="700" spans="1:23" x14ac:dyDescent="0.35">
      <c r="A700" s="80">
        <v>45444</v>
      </c>
      <c r="B700" t="s">
        <v>315</v>
      </c>
      <c r="C700" t="s">
        <v>864</v>
      </c>
      <c r="D700" t="s">
        <v>853</v>
      </c>
      <c r="E700" t="s">
        <v>854</v>
      </c>
      <c r="F700" s="78">
        <v>61</v>
      </c>
      <c r="G700" s="78">
        <v>122</v>
      </c>
      <c r="H700" s="78">
        <v>10</v>
      </c>
      <c r="I700" s="78">
        <v>20</v>
      </c>
      <c r="J700" s="78">
        <v>25</v>
      </c>
      <c r="K700" s="78">
        <v>50</v>
      </c>
      <c r="L700" s="78">
        <v>13</v>
      </c>
      <c r="M700" s="78">
        <v>26</v>
      </c>
      <c r="N700" s="78">
        <v>8</v>
      </c>
      <c r="O700" s="78">
        <v>16</v>
      </c>
      <c r="P700" s="78">
        <v>5</v>
      </c>
      <c r="Q700" s="78">
        <v>10</v>
      </c>
      <c r="R700" s="79">
        <v>8.1967213114754092E-2</v>
      </c>
      <c r="S700" s="79">
        <v>8.1967213114754092E-2</v>
      </c>
      <c r="T700" s="78" t="str">
        <f>VLOOKUP(Table5[[#This Row],[ODS Code]],Lookup!A:D,4,FALSE)</f>
        <v>Ealing</v>
      </c>
      <c r="U700" s="78" t="str">
        <f>VLOOKUP(Table5[[#This Row],[ODS Code]],Lookup!A:E,3,FALSE)</f>
        <v>Acton</v>
      </c>
      <c r="V700" s="78" t="str">
        <f>VLOOKUP(Table5[[#This Row],[ODS Code]],Lookup!A:F,2,FALSE)</f>
        <v>CHURCHFIELD SURGERY</v>
      </c>
      <c r="W700" s="78" t="str">
        <f>VLOOKUP(Table5[[#This Row],[ODS Code]],Lookup!A:G,5,FALSE)</f>
        <v>E85640</v>
      </c>
    </row>
    <row r="701" spans="1:23" x14ac:dyDescent="0.35">
      <c r="A701" s="80">
        <v>45444</v>
      </c>
      <c r="B701" t="s">
        <v>337</v>
      </c>
      <c r="C701" t="s">
        <v>865</v>
      </c>
      <c r="D701" t="s">
        <v>853</v>
      </c>
      <c r="E701" t="s">
        <v>854</v>
      </c>
      <c r="F701" s="78">
        <v>325</v>
      </c>
      <c r="G701" s="78">
        <v>650</v>
      </c>
      <c r="H701" s="78">
        <v>39</v>
      </c>
      <c r="I701" s="78">
        <v>78</v>
      </c>
      <c r="J701" s="78">
        <v>148</v>
      </c>
      <c r="K701" s="78">
        <v>296</v>
      </c>
      <c r="L701" s="78">
        <v>67</v>
      </c>
      <c r="M701" s="78">
        <v>134</v>
      </c>
      <c r="N701" s="78">
        <v>26</v>
      </c>
      <c r="O701" s="78">
        <v>52</v>
      </c>
      <c r="P701" s="78">
        <v>45</v>
      </c>
      <c r="Q701" s="78">
        <v>90</v>
      </c>
      <c r="R701" s="79">
        <v>0.13846153846153847</v>
      </c>
      <c r="S701" s="79">
        <v>0.13846153846153847</v>
      </c>
      <c r="T701" s="78" t="str">
        <f>VLOOKUP(Table5[[#This Row],[ODS Code]],Lookup!A:D,4,FALSE)</f>
        <v>Ealing</v>
      </c>
      <c r="U701" s="78" t="str">
        <f>VLOOKUP(Table5[[#This Row],[ODS Code]],Lookup!A:E,3,FALSE)</f>
        <v>Acton</v>
      </c>
      <c r="V701" s="78" t="str">
        <f>VLOOKUP(Table5[[#This Row],[ODS Code]],Lookup!A:F,2,FALSE)</f>
        <v>THE HORN LANE SURGERY</v>
      </c>
      <c r="W701" s="78" t="str">
        <f>VLOOKUP(Table5[[#This Row],[ODS Code]],Lookup!A:G,5,FALSE)</f>
        <v>E85677</v>
      </c>
    </row>
    <row r="702" spans="1:23" x14ac:dyDescent="0.35">
      <c r="A702" s="80">
        <v>45444</v>
      </c>
      <c r="B702" t="s">
        <v>346</v>
      </c>
      <c r="C702" t="s">
        <v>866</v>
      </c>
      <c r="D702" t="s">
        <v>853</v>
      </c>
      <c r="E702" t="s">
        <v>854</v>
      </c>
      <c r="F702" s="78">
        <v>556</v>
      </c>
      <c r="G702" s="78">
        <v>1112</v>
      </c>
      <c r="H702" s="78">
        <v>9</v>
      </c>
      <c r="I702" s="78">
        <v>18</v>
      </c>
      <c r="J702" s="78">
        <v>496</v>
      </c>
      <c r="K702" s="78">
        <v>992</v>
      </c>
      <c r="L702" s="78">
        <v>34</v>
      </c>
      <c r="M702" s="78">
        <v>68</v>
      </c>
      <c r="N702" s="78">
        <v>7</v>
      </c>
      <c r="O702" s="78">
        <v>14</v>
      </c>
      <c r="P702" s="78">
        <v>10</v>
      </c>
      <c r="Q702" s="78">
        <v>20</v>
      </c>
      <c r="R702" s="79">
        <v>1.7985611510791366E-2</v>
      </c>
      <c r="S702" s="79">
        <v>1.7985611510791366E-2</v>
      </c>
      <c r="T702" s="78" t="str">
        <f>VLOOKUP(Table5[[#This Row],[ODS Code]],Lookup!A:D,4,FALSE)</f>
        <v>Ealing</v>
      </c>
      <c r="U702" s="78" t="str">
        <f>VLOOKUP(Table5[[#This Row],[ODS Code]],Lookup!A:E,3,FALSE)</f>
        <v>Acton</v>
      </c>
      <c r="V702" s="78" t="str">
        <f>VLOOKUP(Table5[[#This Row],[ODS Code]],Lookup!A:F,2,FALSE)</f>
        <v>THE MILL HILL SURGERY</v>
      </c>
      <c r="W702" s="78" t="str">
        <f>VLOOKUP(Table5[[#This Row],[ODS Code]],Lookup!A:G,5,FALSE)</f>
        <v>E85107</v>
      </c>
    </row>
    <row r="703" spans="1:23" x14ac:dyDescent="0.35">
      <c r="A703" s="80">
        <v>45444</v>
      </c>
      <c r="B703" t="s">
        <v>377</v>
      </c>
      <c r="C703" t="s">
        <v>867</v>
      </c>
      <c r="D703" t="s">
        <v>853</v>
      </c>
      <c r="E703" t="s">
        <v>854</v>
      </c>
      <c r="F703" s="78">
        <v>62</v>
      </c>
      <c r="G703" s="78">
        <v>186</v>
      </c>
      <c r="H703" s="78">
        <v>5</v>
      </c>
      <c r="I703" s="78">
        <v>15</v>
      </c>
      <c r="J703" s="78">
        <v>34</v>
      </c>
      <c r="K703" s="78">
        <v>102</v>
      </c>
      <c r="L703" s="78">
        <v>12</v>
      </c>
      <c r="M703" s="78">
        <v>36</v>
      </c>
      <c r="N703" s="78">
        <v>4</v>
      </c>
      <c r="O703" s="78">
        <v>12</v>
      </c>
      <c r="P703" s="78">
        <v>7</v>
      </c>
      <c r="Q703" s="78">
        <v>21</v>
      </c>
      <c r="R703" s="79">
        <v>0.11290322580645161</v>
      </c>
      <c r="S703" s="79">
        <v>0.11290322580645161</v>
      </c>
      <c r="T703" s="78" t="str">
        <f>VLOOKUP(Table5[[#This Row],[ODS Code]],Lookup!A:D,4,FALSE)</f>
        <v>Ealing</v>
      </c>
      <c r="U703" s="78" t="str">
        <f>VLOOKUP(Table5[[#This Row],[ODS Code]],Lookup!A:E,3,FALSE)</f>
        <v>Acton</v>
      </c>
      <c r="V703" s="78" t="str">
        <f>VLOOKUP(Table5[[#This Row],[ODS Code]],Lookup!A:F,2,FALSE)</f>
        <v>THE VALE SURGERY</v>
      </c>
      <c r="W703" s="78" t="str">
        <f>VLOOKUP(Table5[[#This Row],[ODS Code]],Lookup!A:G,5,FALSE)</f>
        <v>E85635</v>
      </c>
    </row>
    <row r="704" spans="1:23" x14ac:dyDescent="0.35">
      <c r="A704" s="80">
        <v>45444</v>
      </c>
      <c r="B704" t="s">
        <v>125</v>
      </c>
      <c r="C704" t="s">
        <v>868</v>
      </c>
      <c r="D704" t="s">
        <v>869</v>
      </c>
      <c r="E704" t="s">
        <v>854</v>
      </c>
      <c r="F704" s="78">
        <v>0</v>
      </c>
      <c r="G704" s="78">
        <v>0</v>
      </c>
      <c r="H704" s="78">
        <v>0</v>
      </c>
      <c r="I704" s="78">
        <v>0</v>
      </c>
      <c r="J704" s="78">
        <v>0</v>
      </c>
      <c r="K704" s="78">
        <v>0</v>
      </c>
      <c r="L704" s="78">
        <v>0</v>
      </c>
      <c r="M704" s="78">
        <v>0</v>
      </c>
      <c r="N704" s="78">
        <v>0</v>
      </c>
      <c r="O704" s="78">
        <v>0</v>
      </c>
      <c r="P704" s="78">
        <v>0</v>
      </c>
      <c r="Q704" s="78">
        <v>0</v>
      </c>
      <c r="R704" s="79">
        <v>0</v>
      </c>
      <c r="S704" s="79">
        <v>0</v>
      </c>
      <c r="T704" s="78" t="str">
        <f>VLOOKUP(Table5[[#This Row],[ODS Code]],Lookup!A:D,4,FALSE)</f>
        <v>Hammersmith &amp; Fulham</v>
      </c>
      <c r="U704" s="78" t="str">
        <f>VLOOKUP(Table5[[#This Row],[ODS Code]],Lookup!A:E,3,FALSE)</f>
        <v>Babylon GP at Hand PCN</v>
      </c>
      <c r="V704" s="78" t="str">
        <f>VLOOKUP(Table5[[#This Row],[ODS Code]],Lookup!A:F,2,FALSE)</f>
        <v>GP at Hand</v>
      </c>
      <c r="W704" s="78" t="str">
        <f>VLOOKUP(Table5[[#This Row],[ODS Code]],Lookup!A:G,5,FALSE)</f>
        <v>E85124</v>
      </c>
    </row>
    <row r="705" spans="1:23" x14ac:dyDescent="0.35">
      <c r="A705" s="80">
        <v>45444</v>
      </c>
      <c r="B705" t="s">
        <v>344</v>
      </c>
      <c r="C705" t="s">
        <v>870</v>
      </c>
      <c r="D705" t="s">
        <v>869</v>
      </c>
      <c r="E705" t="s">
        <v>854</v>
      </c>
      <c r="F705" s="78">
        <v>0</v>
      </c>
      <c r="G705" s="78">
        <v>0</v>
      </c>
      <c r="H705" s="78">
        <v>0</v>
      </c>
      <c r="I705" s="78">
        <v>0</v>
      </c>
      <c r="J705" s="78">
        <v>0</v>
      </c>
      <c r="K705" s="78">
        <v>0</v>
      </c>
      <c r="L705" s="78">
        <v>0</v>
      </c>
      <c r="M705" s="78">
        <v>0</v>
      </c>
      <c r="N705" s="78">
        <v>0</v>
      </c>
      <c r="O705" s="78">
        <v>0</v>
      </c>
      <c r="P705" s="78">
        <v>0</v>
      </c>
      <c r="Q705" s="78">
        <v>0</v>
      </c>
      <c r="R705" s="79">
        <v>0</v>
      </c>
      <c r="S705" s="79">
        <v>0</v>
      </c>
      <c r="T705" s="78" t="str">
        <f>VLOOKUP(Table5[[#This Row],[ODS Code]],Lookup!A:D,4,FALSE)</f>
        <v>Hammersmith &amp; Fulham</v>
      </c>
      <c r="U705" s="78" t="str">
        <f>VLOOKUP(Table5[[#This Row],[ODS Code]],Lookup!A:E,3,FALSE)</f>
        <v>Babylon GP at Hand PCN</v>
      </c>
      <c r="V705" s="78" t="str">
        <f>VLOOKUP(Table5[[#This Row],[ODS Code]],Lookup!A:F,2,FALSE)</f>
        <v>Dr Jefferies, 292 Munster Road</v>
      </c>
      <c r="W705" s="78" t="str">
        <f>VLOOKUP(Table5[[#This Row],[ODS Code]],Lookup!A:G,5,FALSE)</f>
        <v>E85029</v>
      </c>
    </row>
    <row r="706" spans="1:23" x14ac:dyDescent="0.35">
      <c r="A706" s="80">
        <v>45444</v>
      </c>
      <c r="B706" t="s">
        <v>63</v>
      </c>
      <c r="C706" t="s">
        <v>871</v>
      </c>
      <c r="D706" t="s">
        <v>872</v>
      </c>
      <c r="E706" t="s">
        <v>854</v>
      </c>
      <c r="F706" s="78">
        <v>0</v>
      </c>
      <c r="G706" s="78">
        <v>0</v>
      </c>
      <c r="H706" s="78">
        <v>0</v>
      </c>
      <c r="I706" s="78">
        <v>0</v>
      </c>
      <c r="J706" s="78">
        <v>0</v>
      </c>
      <c r="K706" s="78">
        <v>0</v>
      </c>
      <c r="L706" s="78">
        <v>0</v>
      </c>
      <c r="M706" s="78">
        <v>0</v>
      </c>
      <c r="N706" s="78">
        <v>0</v>
      </c>
      <c r="O706" s="78">
        <v>0</v>
      </c>
      <c r="P706" s="78">
        <v>0</v>
      </c>
      <c r="Q706" s="78">
        <v>0</v>
      </c>
      <c r="R706" s="79">
        <v>0</v>
      </c>
      <c r="S706" s="79">
        <v>0</v>
      </c>
      <c r="T706" s="78" t="str">
        <f>VLOOKUP(Table5[[#This Row],[ODS Code]],Lookup!A:D,4,FALSE)</f>
        <v>Brent</v>
      </c>
      <c r="U706" s="78" t="str">
        <f>VLOOKUP(Table5[[#This Row],[ODS Code]],Lookup!A:E,3,FALSE)</f>
        <v>K&amp;W Central</v>
      </c>
      <c r="V706" s="78" t="str">
        <f>VLOOKUP(Table5[[#This Row],[ODS Code]],Lookup!A:F,2,FALSE)</f>
        <v>CHALKHILL FAMILY PRACTICE</v>
      </c>
      <c r="W706" s="78" t="str">
        <f>VLOOKUP(Table5[[#This Row],[ODS Code]],Lookup!A:G,5,FALSE)</f>
        <v>E84033</v>
      </c>
    </row>
    <row r="707" spans="1:23" x14ac:dyDescent="0.35">
      <c r="A707" s="80">
        <v>45444</v>
      </c>
      <c r="B707" t="s">
        <v>103</v>
      </c>
      <c r="C707" t="s">
        <v>873</v>
      </c>
      <c r="D707" t="s">
        <v>872</v>
      </c>
      <c r="E707" t="s">
        <v>854</v>
      </c>
      <c r="F707" s="78">
        <v>0</v>
      </c>
      <c r="G707" s="78">
        <v>0</v>
      </c>
      <c r="H707" s="78">
        <v>0</v>
      </c>
      <c r="I707" s="78">
        <v>0</v>
      </c>
      <c r="J707" s="78">
        <v>0</v>
      </c>
      <c r="K707" s="78">
        <v>0</v>
      </c>
      <c r="L707" s="78">
        <v>0</v>
      </c>
      <c r="M707" s="78">
        <v>0</v>
      </c>
      <c r="N707" s="78">
        <v>0</v>
      </c>
      <c r="O707" s="78">
        <v>0</v>
      </c>
      <c r="P707" s="78">
        <v>0</v>
      </c>
      <c r="Q707" s="78">
        <v>0</v>
      </c>
      <c r="R707" s="79">
        <v>0</v>
      </c>
      <c r="S707" s="79">
        <v>0</v>
      </c>
      <c r="T707" s="78" t="str">
        <f>VLOOKUP(Table5[[#This Row],[ODS Code]],Lookup!A:D,4,FALSE)</f>
        <v>Brent</v>
      </c>
      <c r="U707" s="78" t="str">
        <f>VLOOKUP(Table5[[#This Row],[ODS Code]],Lookup!A:E,3,FALSE)</f>
        <v>K&amp;W Central</v>
      </c>
      <c r="V707" s="78" t="str">
        <f>VLOOKUP(Table5[[#This Row],[ODS Code]],Lookup!A:F,2,FALSE)</f>
        <v>ELLIS PRACTICE</v>
      </c>
      <c r="W707" s="78" t="str">
        <f>VLOOKUP(Table5[[#This Row],[ODS Code]],Lookup!A:G,5,FALSE)</f>
        <v>E84032</v>
      </c>
    </row>
    <row r="708" spans="1:23" x14ac:dyDescent="0.35">
      <c r="A708" s="80">
        <v>45444</v>
      </c>
      <c r="B708" t="s">
        <v>252</v>
      </c>
      <c r="C708" t="s">
        <v>874</v>
      </c>
      <c r="D708" t="s">
        <v>872</v>
      </c>
      <c r="E708" t="s">
        <v>854</v>
      </c>
      <c r="F708" s="78">
        <v>1059</v>
      </c>
      <c r="G708" s="78">
        <v>2118</v>
      </c>
      <c r="H708" s="78">
        <v>0</v>
      </c>
      <c r="I708" s="78">
        <v>0</v>
      </c>
      <c r="J708" s="78">
        <v>1053</v>
      </c>
      <c r="K708" s="78">
        <v>2106</v>
      </c>
      <c r="L708" s="78">
        <v>6</v>
      </c>
      <c r="M708" s="78">
        <v>12</v>
      </c>
      <c r="N708" s="78">
        <v>0</v>
      </c>
      <c r="O708" s="78">
        <v>0</v>
      </c>
      <c r="P708" s="78">
        <v>0</v>
      </c>
      <c r="Q708" s="78">
        <v>0</v>
      </c>
      <c r="R708" s="79">
        <v>0</v>
      </c>
      <c r="S708" s="79">
        <v>0</v>
      </c>
      <c r="T708" s="78" t="str">
        <f>VLOOKUP(Table5[[#This Row],[ODS Code]],Lookup!A:D,4,FALSE)</f>
        <v>Brent</v>
      </c>
      <c r="U708" s="78" t="str">
        <f>VLOOKUP(Table5[[#This Row],[ODS Code]],Lookup!A:E,3,FALSE)</f>
        <v>K&amp;W Central</v>
      </c>
      <c r="V708" s="78" t="str">
        <f>VLOOKUP(Table5[[#This Row],[ODS Code]],Lookup!A:F,2,FALSE)</f>
        <v>PRESTON ROAD SURGERY</v>
      </c>
      <c r="W708" s="78" t="str">
        <f>VLOOKUP(Table5[[#This Row],[ODS Code]],Lookup!A:G,5,FALSE)</f>
        <v>E84620</v>
      </c>
    </row>
    <row r="709" spans="1:23" x14ac:dyDescent="0.35">
      <c r="A709" s="80">
        <v>45444</v>
      </c>
      <c r="B709" t="s">
        <v>300</v>
      </c>
      <c r="C709" t="s">
        <v>875</v>
      </c>
      <c r="D709" t="s">
        <v>872</v>
      </c>
      <c r="E709" t="s">
        <v>854</v>
      </c>
      <c r="F709" s="78">
        <v>1530</v>
      </c>
      <c r="G709" s="78">
        <v>3434</v>
      </c>
      <c r="H709" s="78">
        <v>12</v>
      </c>
      <c r="I709" s="78">
        <v>55</v>
      </c>
      <c r="J709" s="78">
        <v>1467</v>
      </c>
      <c r="K709" s="78">
        <v>3155</v>
      </c>
      <c r="L709" s="78">
        <v>33</v>
      </c>
      <c r="M709" s="78">
        <v>146</v>
      </c>
      <c r="N709" s="78">
        <v>8</v>
      </c>
      <c r="O709" s="78">
        <v>31</v>
      </c>
      <c r="P709" s="78">
        <v>10</v>
      </c>
      <c r="Q709" s="78">
        <v>47</v>
      </c>
      <c r="R709" s="79">
        <v>6.5359477124183009E-3</v>
      </c>
      <c r="S709" s="79">
        <v>1.3686662783925451E-2</v>
      </c>
      <c r="T709" s="78" t="str">
        <f>VLOOKUP(Table5[[#This Row],[ODS Code]],Lookup!A:D,4,FALSE)</f>
        <v>Brent</v>
      </c>
      <c r="U709" s="78" t="str">
        <f>VLOOKUP(Table5[[#This Row],[ODS Code]],Lookup!A:E,3,FALSE)</f>
        <v>K&amp;W Central</v>
      </c>
      <c r="V709" s="78" t="str">
        <f>VLOOKUP(Table5[[#This Row],[ODS Code]],Lookup!A:F,2,FALSE)</f>
        <v>INTERGRATED HEALTH CIC</v>
      </c>
      <c r="W709" s="78" t="str">
        <f>VLOOKUP(Table5[[#This Row],[ODS Code]],Lookup!A:G,5,FALSE)</f>
        <v>E84685</v>
      </c>
    </row>
    <row r="710" spans="1:23" x14ac:dyDescent="0.35">
      <c r="A710" s="80">
        <v>45444</v>
      </c>
      <c r="B710" t="s">
        <v>376</v>
      </c>
      <c r="C710" t="s">
        <v>876</v>
      </c>
      <c r="D710" t="s">
        <v>872</v>
      </c>
      <c r="E710" t="s">
        <v>854</v>
      </c>
      <c r="F710" s="78">
        <v>852</v>
      </c>
      <c r="G710" s="78">
        <v>1734</v>
      </c>
      <c r="H710" s="78">
        <v>0</v>
      </c>
      <c r="I710" s="78">
        <v>0</v>
      </c>
      <c r="J710" s="78">
        <v>847</v>
      </c>
      <c r="K710" s="78">
        <v>1724</v>
      </c>
      <c r="L710" s="78">
        <v>4</v>
      </c>
      <c r="M710" s="78">
        <v>8</v>
      </c>
      <c r="N710" s="78">
        <v>1</v>
      </c>
      <c r="O710" s="78">
        <v>2</v>
      </c>
      <c r="P710" s="78">
        <v>0</v>
      </c>
      <c r="Q710" s="78">
        <v>0</v>
      </c>
      <c r="R710" s="79">
        <v>0</v>
      </c>
      <c r="S710" s="79">
        <v>0</v>
      </c>
      <c r="T710" s="78" t="str">
        <f>VLOOKUP(Table5[[#This Row],[ODS Code]],Lookup!A:D,4,FALSE)</f>
        <v>Brent</v>
      </c>
      <c r="U710" s="78" t="str">
        <f>VLOOKUP(Table5[[#This Row],[ODS Code]],Lookup!A:E,3,FALSE)</f>
        <v>K&amp;W Central</v>
      </c>
      <c r="V710" s="78" t="str">
        <f>VLOOKUP(Table5[[#This Row],[ODS Code]],Lookup!A:F,2,FALSE)</f>
        <v>THE TUDOR HOUSE MEDICAL CENTRE</v>
      </c>
      <c r="W710" s="78" t="str">
        <f>VLOOKUP(Table5[[#This Row],[ODS Code]],Lookup!A:G,5,FALSE)</f>
        <v>E84684</v>
      </c>
    </row>
    <row r="711" spans="1:23" x14ac:dyDescent="0.35">
      <c r="A711" s="80">
        <v>45444</v>
      </c>
      <c r="B711" t="s">
        <v>40</v>
      </c>
      <c r="C711" t="s">
        <v>877</v>
      </c>
      <c r="D711" t="s">
        <v>878</v>
      </c>
      <c r="E711" t="s">
        <v>854</v>
      </c>
      <c r="F711" s="78">
        <v>770</v>
      </c>
      <c r="G711" s="78">
        <v>1579</v>
      </c>
      <c r="H711" s="78">
        <v>46</v>
      </c>
      <c r="I711" s="78">
        <v>93</v>
      </c>
      <c r="J711" s="78">
        <v>401</v>
      </c>
      <c r="K711" s="78">
        <v>821</v>
      </c>
      <c r="L711" s="78">
        <v>238</v>
      </c>
      <c r="M711" s="78">
        <v>490</v>
      </c>
      <c r="N711" s="78">
        <v>69</v>
      </c>
      <c r="O711" s="78">
        <v>141</v>
      </c>
      <c r="P711" s="78">
        <v>16</v>
      </c>
      <c r="Q711" s="78">
        <v>34</v>
      </c>
      <c r="R711" s="79">
        <v>2.0779220779220779E-2</v>
      </c>
      <c r="S711" s="79">
        <v>2.1532615579480684E-2</v>
      </c>
      <c r="T711" s="78" t="str">
        <f>VLOOKUP(Table5[[#This Row],[ODS Code]],Lookup!A:D,4,FALSE)</f>
        <v>Brent</v>
      </c>
      <c r="U711" s="78" t="str">
        <f>VLOOKUP(Table5[[#This Row],[ODS Code]],Lookup!A:E,3,FALSE)</f>
        <v>K&amp;W North</v>
      </c>
      <c r="V711" s="78" t="str">
        <f>VLOOKUP(Table5[[#This Row],[ODS Code]],Lookup!A:F,2,FALSE)</f>
        <v>BRAMPTON HEALTH CENTRE</v>
      </c>
      <c r="W711" s="78" t="str">
        <f>VLOOKUP(Table5[[#This Row],[ODS Code]],Lookup!A:G,5,FALSE)</f>
        <v>E84049</v>
      </c>
    </row>
    <row r="712" spans="1:23" x14ac:dyDescent="0.35">
      <c r="A712" s="80">
        <v>45444</v>
      </c>
      <c r="B712" t="s">
        <v>175</v>
      </c>
      <c r="C712" t="s">
        <v>879</v>
      </c>
      <c r="D712" t="s">
        <v>878</v>
      </c>
      <c r="E712" t="s">
        <v>854</v>
      </c>
      <c r="F712" s="78">
        <v>63</v>
      </c>
      <c r="G712" s="78">
        <v>126</v>
      </c>
      <c r="H712" s="78">
        <v>3</v>
      </c>
      <c r="I712" s="78">
        <v>6</v>
      </c>
      <c r="J712" s="78">
        <v>30</v>
      </c>
      <c r="K712" s="78">
        <v>60</v>
      </c>
      <c r="L712" s="78">
        <v>24</v>
      </c>
      <c r="M712" s="78">
        <v>48</v>
      </c>
      <c r="N712" s="78">
        <v>5</v>
      </c>
      <c r="O712" s="78">
        <v>10</v>
      </c>
      <c r="P712" s="78">
        <v>1</v>
      </c>
      <c r="Q712" s="78">
        <v>2</v>
      </c>
      <c r="R712" s="79">
        <v>1.5873015873015872E-2</v>
      </c>
      <c r="S712" s="79">
        <v>1.5873015873015872E-2</v>
      </c>
      <c r="T712" s="78" t="str">
        <f>VLOOKUP(Table5[[#This Row],[ODS Code]],Lookup!A:D,4,FALSE)</f>
        <v>Brent</v>
      </c>
      <c r="U712" s="78" t="str">
        <f>VLOOKUP(Table5[[#This Row],[ODS Code]],Lookup!A:E,3,FALSE)</f>
        <v>K&amp;W North</v>
      </c>
      <c r="V712" s="78" t="str">
        <f>VLOOKUP(Table5[[#This Row],[ODS Code]],Lookup!A:F,2,FALSE)</f>
        <v>THE STAG - HOLLYROOD PRACTICE</v>
      </c>
      <c r="W712" s="78" t="str">
        <f>VLOOKUP(Table5[[#This Row],[ODS Code]],Lookup!A:G,5,FALSE)</f>
        <v>E84020</v>
      </c>
    </row>
    <row r="713" spans="1:23" x14ac:dyDescent="0.35">
      <c r="A713" s="80">
        <v>45444</v>
      </c>
      <c r="B713" t="s">
        <v>189</v>
      </c>
      <c r="C713" t="s">
        <v>880</v>
      </c>
      <c r="D713" t="s">
        <v>878</v>
      </c>
      <c r="E713" t="s">
        <v>854</v>
      </c>
      <c r="F713" s="78">
        <v>1312</v>
      </c>
      <c r="G713" s="78">
        <v>2658</v>
      </c>
      <c r="H713" s="78">
        <v>23</v>
      </c>
      <c r="I713" s="78">
        <v>50</v>
      </c>
      <c r="J713" s="78">
        <v>1180</v>
      </c>
      <c r="K713" s="78">
        <v>2380</v>
      </c>
      <c r="L713" s="78">
        <v>65</v>
      </c>
      <c r="M713" s="78">
        <v>139</v>
      </c>
      <c r="N713" s="78">
        <v>32</v>
      </c>
      <c r="O713" s="78">
        <v>64</v>
      </c>
      <c r="P713" s="78">
        <v>12</v>
      </c>
      <c r="Q713" s="78">
        <v>25</v>
      </c>
      <c r="R713" s="79">
        <v>9.1463414634146336E-3</v>
      </c>
      <c r="S713" s="79">
        <v>9.4055680963130179E-3</v>
      </c>
      <c r="T713" s="78" t="str">
        <f>VLOOKUP(Table5[[#This Row],[ODS Code]],Lookup!A:D,4,FALSE)</f>
        <v>Brent</v>
      </c>
      <c r="U713" s="78" t="str">
        <f>VLOOKUP(Table5[[#This Row],[ODS Code]],Lookup!A:E,3,FALSE)</f>
        <v>K&amp;W North</v>
      </c>
      <c r="V713" s="78" t="str">
        <f>VLOOKUP(Table5[[#This Row],[ODS Code]],Lookup!A:F,2,FALSE)</f>
        <v>KINGS EDGE MEDICAL CENTRE</v>
      </c>
      <c r="W713" s="78" t="str">
        <f>VLOOKUP(Table5[[#This Row],[ODS Code]],Lookup!A:G,5,FALSE)</f>
        <v>E84699</v>
      </c>
    </row>
    <row r="714" spans="1:23" x14ac:dyDescent="0.35">
      <c r="A714" s="80">
        <v>45444</v>
      </c>
      <c r="B714" t="s">
        <v>192</v>
      </c>
      <c r="C714" t="s">
        <v>881</v>
      </c>
      <c r="D714" t="s">
        <v>878</v>
      </c>
      <c r="E714" t="s">
        <v>854</v>
      </c>
      <c r="F714" s="78">
        <v>1347</v>
      </c>
      <c r="G714" s="78">
        <v>2694</v>
      </c>
      <c r="H714" s="78">
        <v>0</v>
      </c>
      <c r="I714" s="78">
        <v>0</v>
      </c>
      <c r="J714" s="78">
        <v>1339</v>
      </c>
      <c r="K714" s="78">
        <v>2678</v>
      </c>
      <c r="L714" s="78">
        <v>6</v>
      </c>
      <c r="M714" s="78">
        <v>12</v>
      </c>
      <c r="N714" s="78">
        <v>0</v>
      </c>
      <c r="O714" s="78">
        <v>0</v>
      </c>
      <c r="P714" s="78">
        <v>2</v>
      </c>
      <c r="Q714" s="78">
        <v>4</v>
      </c>
      <c r="R714" s="79">
        <v>1.4847809948032665E-3</v>
      </c>
      <c r="S714" s="79">
        <v>1.4847809948032665E-3</v>
      </c>
      <c r="T714" s="78" t="str">
        <f>VLOOKUP(Table5[[#This Row],[ODS Code]],Lookup!A:D,4,FALSE)</f>
        <v>Brent</v>
      </c>
      <c r="U714" s="78" t="str">
        <f>VLOOKUP(Table5[[#This Row],[ODS Code]],Lookup!A:E,3,FALSE)</f>
        <v>K&amp;W North</v>
      </c>
      <c r="V714" s="78" t="str">
        <f>VLOOKUP(Table5[[#This Row],[ODS Code]],Lookup!A:F,2,FALSE)</f>
        <v>KINGSBURY HEALTH AND WELLBEING</v>
      </c>
      <c r="W714" s="78" t="str">
        <f>VLOOKUP(Table5[[#This Row],[ODS Code]],Lookup!A:G,5,FALSE)</f>
        <v>E84078</v>
      </c>
    </row>
    <row r="715" spans="1:23" x14ac:dyDescent="0.35">
      <c r="A715" s="80">
        <v>45444</v>
      </c>
      <c r="B715" t="s">
        <v>220</v>
      </c>
      <c r="C715" t="s">
        <v>882</v>
      </c>
      <c r="D715" t="s">
        <v>878</v>
      </c>
      <c r="E715" t="s">
        <v>854</v>
      </c>
      <c r="F715" s="78">
        <v>1778</v>
      </c>
      <c r="G715" s="78">
        <v>4135</v>
      </c>
      <c r="H715" s="78">
        <v>21</v>
      </c>
      <c r="I715" s="78">
        <v>57</v>
      </c>
      <c r="J715" s="78">
        <v>1639</v>
      </c>
      <c r="K715" s="78">
        <v>3767</v>
      </c>
      <c r="L715" s="78">
        <v>73</v>
      </c>
      <c r="M715" s="78">
        <v>188</v>
      </c>
      <c r="N715" s="78">
        <v>20</v>
      </c>
      <c r="O715" s="78">
        <v>54</v>
      </c>
      <c r="P715" s="78">
        <v>25</v>
      </c>
      <c r="Q715" s="78">
        <v>69</v>
      </c>
      <c r="R715" s="79">
        <v>1.40607424071991E-2</v>
      </c>
      <c r="S715" s="79">
        <v>1.6686819830713424E-2</v>
      </c>
      <c r="T715" s="78" t="str">
        <f>VLOOKUP(Table5[[#This Row],[ODS Code]],Lookup!A:D,4,FALSE)</f>
        <v>Brent</v>
      </c>
      <c r="U715" s="78" t="str">
        <f>VLOOKUP(Table5[[#This Row],[ODS Code]],Lookup!A:E,3,FALSE)</f>
        <v>K&amp;W North</v>
      </c>
      <c r="V715" s="78" t="str">
        <f>VLOOKUP(Table5[[#This Row],[ODS Code]],Lookup!A:F,2,FALSE)</f>
        <v>NEASDEN MEDICAL CENTRE</v>
      </c>
      <c r="W715" s="78" t="str">
        <f>VLOOKUP(Table5[[#This Row],[ODS Code]],Lookup!A:G,5,FALSE)</f>
        <v>E84665</v>
      </c>
    </row>
    <row r="716" spans="1:23" x14ac:dyDescent="0.35">
      <c r="A716" s="80">
        <v>45444</v>
      </c>
      <c r="B716" t="s">
        <v>326</v>
      </c>
      <c r="C716" t="s">
        <v>883</v>
      </c>
      <c r="D716" t="s">
        <v>878</v>
      </c>
      <c r="E716" t="s">
        <v>854</v>
      </c>
      <c r="F716" s="78">
        <v>4783</v>
      </c>
      <c r="G716" s="78">
        <v>9834</v>
      </c>
      <c r="H716" s="78">
        <v>30</v>
      </c>
      <c r="I716" s="78">
        <v>84</v>
      </c>
      <c r="J716" s="78">
        <v>4538</v>
      </c>
      <c r="K716" s="78">
        <v>9154</v>
      </c>
      <c r="L716" s="78">
        <v>102</v>
      </c>
      <c r="M716" s="78">
        <v>282</v>
      </c>
      <c r="N716" s="78">
        <v>71</v>
      </c>
      <c r="O716" s="78">
        <v>196</v>
      </c>
      <c r="P716" s="78">
        <v>42</v>
      </c>
      <c r="Q716" s="78">
        <v>118</v>
      </c>
      <c r="R716" s="79">
        <v>8.7810997282040566E-3</v>
      </c>
      <c r="S716" s="79">
        <v>1.1999186495830792E-2</v>
      </c>
      <c r="T716" s="78" t="str">
        <f>VLOOKUP(Table5[[#This Row],[ODS Code]],Lookup!A:D,4,FALSE)</f>
        <v>Brent</v>
      </c>
      <c r="U716" s="78" t="str">
        <f>VLOOKUP(Table5[[#This Row],[ODS Code]],Lookup!A:E,3,FALSE)</f>
        <v>K&amp;W North</v>
      </c>
      <c r="V716" s="78" t="str">
        <f>VLOOKUP(Table5[[#This Row],[ODS Code]],Lookup!A:F,2,FALSE)</f>
        <v>THE FRYENT WAY SURGERY</v>
      </c>
      <c r="W716" s="78" t="str">
        <f>VLOOKUP(Table5[[#This Row],[ODS Code]],Lookup!A:G,5,FALSE)</f>
        <v>E84048</v>
      </c>
    </row>
    <row r="717" spans="1:23" x14ac:dyDescent="0.35">
      <c r="A717" s="80">
        <v>45444</v>
      </c>
      <c r="B717" t="s">
        <v>387</v>
      </c>
      <c r="C717" t="s">
        <v>884</v>
      </c>
      <c r="D717" t="s">
        <v>878</v>
      </c>
      <c r="E717" t="s">
        <v>854</v>
      </c>
      <c r="F717" s="78">
        <v>2156</v>
      </c>
      <c r="G717" s="78">
        <v>4312</v>
      </c>
      <c r="H717" s="78">
        <v>13</v>
      </c>
      <c r="I717" s="78">
        <v>26</v>
      </c>
      <c r="J717" s="78">
        <v>2046</v>
      </c>
      <c r="K717" s="78">
        <v>4092</v>
      </c>
      <c r="L717" s="78">
        <v>63</v>
      </c>
      <c r="M717" s="78">
        <v>126</v>
      </c>
      <c r="N717" s="78">
        <v>17</v>
      </c>
      <c r="O717" s="78">
        <v>34</v>
      </c>
      <c r="P717" s="78">
        <v>17</v>
      </c>
      <c r="Q717" s="78">
        <v>34</v>
      </c>
      <c r="R717" s="79">
        <v>7.8849721706864568E-3</v>
      </c>
      <c r="S717" s="79">
        <v>7.8849721706864568E-3</v>
      </c>
      <c r="T717" s="78" t="str">
        <f>VLOOKUP(Table5[[#This Row],[ODS Code]],Lookup!A:D,4,FALSE)</f>
        <v>Brent</v>
      </c>
      <c r="U717" s="78" t="str">
        <f>VLOOKUP(Table5[[#This Row],[ODS Code]],Lookup!A:E,3,FALSE)</f>
        <v>K&amp;W North</v>
      </c>
      <c r="V717" s="78" t="str">
        <f>VLOOKUP(Table5[[#This Row],[ODS Code]],Lookup!A:F,2,FALSE)</f>
        <v>UXENDON CRESCENT SURGERY</v>
      </c>
      <c r="W717" s="78" t="str">
        <f>VLOOKUP(Table5[[#This Row],[ODS Code]],Lookup!A:G,5,FALSE)</f>
        <v>E84007</v>
      </c>
    </row>
    <row r="718" spans="1:23" x14ac:dyDescent="0.35">
      <c r="A718" s="80">
        <v>45444</v>
      </c>
      <c r="B718" t="s">
        <v>53</v>
      </c>
      <c r="C718" t="s">
        <v>885</v>
      </c>
      <c r="D718" t="s">
        <v>886</v>
      </c>
      <c r="E718" t="s">
        <v>854</v>
      </c>
      <c r="F718" s="78">
        <v>21924</v>
      </c>
      <c r="G718" s="78">
        <v>58637</v>
      </c>
      <c r="H718" s="78">
        <v>1102</v>
      </c>
      <c r="I718" s="78">
        <v>3113</v>
      </c>
      <c r="J718" s="78">
        <v>14452</v>
      </c>
      <c r="K718" s="78">
        <v>37637</v>
      </c>
      <c r="L718" s="78">
        <v>4613</v>
      </c>
      <c r="M718" s="78">
        <v>13008</v>
      </c>
      <c r="N718" s="78">
        <v>882</v>
      </c>
      <c r="O718" s="78">
        <v>2450</v>
      </c>
      <c r="P718" s="78">
        <v>875</v>
      </c>
      <c r="Q718" s="78">
        <v>2429</v>
      </c>
      <c r="R718" s="79">
        <v>3.9910600255427843E-2</v>
      </c>
      <c r="S718" s="79">
        <v>4.1424356634889234E-2</v>
      </c>
      <c r="T718" s="78" t="str">
        <f>VLOOKUP(Table5[[#This Row],[ODS Code]],Lookup!A:D,4,FALSE)</f>
        <v>Brent</v>
      </c>
      <c r="U718" s="78" t="str">
        <f>VLOOKUP(Table5[[#This Row],[ODS Code]],Lookup!A:E,3,FALSE)</f>
        <v>K&amp;W South</v>
      </c>
      <c r="V718" s="78" t="str">
        <f>VLOOKUP(Table5[[#This Row],[ODS Code]],Lookup!A:F,2,FALSE)</f>
        <v>BURNLEY PRACTICE</v>
      </c>
      <c r="W718" s="78" t="str">
        <f>VLOOKUP(Table5[[#This Row],[ODS Code]],Lookup!A:G,5,FALSE)</f>
        <v>Y00206</v>
      </c>
    </row>
    <row r="719" spans="1:23" x14ac:dyDescent="0.35">
      <c r="A719" s="80">
        <v>45444</v>
      </c>
      <c r="B719" t="s">
        <v>120</v>
      </c>
      <c r="C719" t="s">
        <v>887</v>
      </c>
      <c r="D719" t="s">
        <v>886</v>
      </c>
      <c r="E719" t="s">
        <v>854</v>
      </c>
      <c r="F719" s="78">
        <v>1666</v>
      </c>
      <c r="G719" s="78">
        <v>3332</v>
      </c>
      <c r="H719" s="78">
        <v>1</v>
      </c>
      <c r="I719" s="78">
        <v>2</v>
      </c>
      <c r="J719" s="78">
        <v>1664</v>
      </c>
      <c r="K719" s="78">
        <v>3328</v>
      </c>
      <c r="L719" s="78">
        <v>0</v>
      </c>
      <c r="M719" s="78">
        <v>0</v>
      </c>
      <c r="N719" s="78">
        <v>0</v>
      </c>
      <c r="O719" s="78">
        <v>0</v>
      </c>
      <c r="P719" s="78">
        <v>1</v>
      </c>
      <c r="Q719" s="78">
        <v>2</v>
      </c>
      <c r="R719" s="79">
        <v>6.0024009603841532E-4</v>
      </c>
      <c r="S719" s="79">
        <v>6.0024009603841532E-4</v>
      </c>
      <c r="T719" s="78" t="str">
        <f>VLOOKUP(Table5[[#This Row],[ODS Code]],Lookup!A:D,4,FALSE)</f>
        <v>Brent</v>
      </c>
      <c r="U719" s="78" t="str">
        <f>VLOOKUP(Table5[[#This Row],[ODS Code]],Lookup!A:E,3,FALSE)</f>
        <v>K&amp;W South</v>
      </c>
      <c r="V719" s="78" t="str">
        <f>VLOOKUP(Table5[[#This Row],[ODS Code]],Lookup!A:F,2,FALSE)</f>
        <v>GLADSTONE MEDICAL CENTRE</v>
      </c>
      <c r="W719" s="78" t="str">
        <f>VLOOKUP(Table5[[#This Row],[ODS Code]],Lookup!A:G,5,FALSE)</f>
        <v>E84036</v>
      </c>
    </row>
    <row r="720" spans="1:23" x14ac:dyDescent="0.35">
      <c r="A720" s="80">
        <v>45444</v>
      </c>
      <c r="B720" t="s">
        <v>283</v>
      </c>
      <c r="C720" t="s">
        <v>888</v>
      </c>
      <c r="D720" t="s">
        <v>886</v>
      </c>
      <c r="E720" t="s">
        <v>854</v>
      </c>
      <c r="F720" s="78">
        <v>24</v>
      </c>
      <c r="G720" s="78">
        <v>48</v>
      </c>
      <c r="H720" s="78">
        <v>1</v>
      </c>
      <c r="I720" s="78">
        <v>2</v>
      </c>
      <c r="J720" s="78">
        <v>18</v>
      </c>
      <c r="K720" s="78">
        <v>36</v>
      </c>
      <c r="L720" s="78">
        <v>2</v>
      </c>
      <c r="M720" s="78">
        <v>4</v>
      </c>
      <c r="N720" s="78">
        <v>2</v>
      </c>
      <c r="O720" s="78">
        <v>4</v>
      </c>
      <c r="P720" s="78">
        <v>1</v>
      </c>
      <c r="Q720" s="78">
        <v>2</v>
      </c>
      <c r="R720" s="79">
        <v>4.1666666666666664E-2</v>
      </c>
      <c r="S720" s="79">
        <v>4.1666666666666664E-2</v>
      </c>
      <c r="T720" s="78" t="str">
        <f>VLOOKUP(Table5[[#This Row],[ODS Code]],Lookup!A:D,4,FALSE)</f>
        <v>Brent</v>
      </c>
      <c r="U720" s="78" t="str">
        <f>VLOOKUP(Table5[[#This Row],[ODS Code]],Lookup!A:E,3,FALSE)</f>
        <v>K&amp;W South</v>
      </c>
      <c r="V720" s="78" t="str">
        <f>VLOOKUP(Table5[[#This Row],[ODS Code]],Lookup!A:F,2,FALSE)</f>
        <v>ST ANDREWS MEDICAL CENTRE</v>
      </c>
      <c r="W720" s="78" t="str">
        <f>VLOOKUP(Table5[[#This Row],[ODS Code]],Lookup!A:G,5,FALSE)</f>
        <v>E84011</v>
      </c>
    </row>
    <row r="721" spans="1:23" x14ac:dyDescent="0.35">
      <c r="A721" s="80">
        <v>45444</v>
      </c>
      <c r="B721" t="s">
        <v>287</v>
      </c>
      <c r="C721" t="s">
        <v>889</v>
      </c>
      <c r="D721" t="s">
        <v>886</v>
      </c>
      <c r="E721" t="s">
        <v>854</v>
      </c>
      <c r="F721" s="78">
        <v>1134</v>
      </c>
      <c r="G721" s="78">
        <v>2268</v>
      </c>
      <c r="H721" s="78">
        <v>51</v>
      </c>
      <c r="I721" s="78">
        <v>102</v>
      </c>
      <c r="J721" s="78">
        <v>815</v>
      </c>
      <c r="K721" s="78">
        <v>1630</v>
      </c>
      <c r="L721" s="78">
        <v>168</v>
      </c>
      <c r="M721" s="78">
        <v>336</v>
      </c>
      <c r="N721" s="78">
        <v>48</v>
      </c>
      <c r="O721" s="78">
        <v>96</v>
      </c>
      <c r="P721" s="78">
        <v>52</v>
      </c>
      <c r="Q721" s="78">
        <v>104</v>
      </c>
      <c r="R721" s="79">
        <v>4.585537918871252E-2</v>
      </c>
      <c r="S721" s="79">
        <v>4.585537918871252E-2</v>
      </c>
      <c r="T721" s="78" t="str">
        <f>VLOOKUP(Table5[[#This Row],[ODS Code]],Lookup!A:D,4,FALSE)</f>
        <v>Brent</v>
      </c>
      <c r="U721" s="78" t="str">
        <f>VLOOKUP(Table5[[#This Row],[ODS Code]],Lookup!A:E,3,FALSE)</f>
        <v>K&amp;W South</v>
      </c>
      <c r="V721" s="78" t="str">
        <f>VLOOKUP(Table5[[#This Row],[ODS Code]],Lookup!A:F,2,FALSE)</f>
        <v>ST.GEORGES MEDICAL CENTRE</v>
      </c>
      <c r="W721" s="78" t="str">
        <f>VLOOKUP(Table5[[#This Row],[ODS Code]],Lookup!A:G,5,FALSE)</f>
        <v>E84704</v>
      </c>
    </row>
    <row r="722" spans="1:23" x14ac:dyDescent="0.35">
      <c r="A722" s="80">
        <v>45444</v>
      </c>
      <c r="B722" t="s">
        <v>340</v>
      </c>
      <c r="C722" t="s">
        <v>890</v>
      </c>
      <c r="D722" t="s">
        <v>886</v>
      </c>
      <c r="E722" t="s">
        <v>854</v>
      </c>
      <c r="F722" s="78">
        <v>5132</v>
      </c>
      <c r="G722" s="78">
        <v>11942</v>
      </c>
      <c r="H722" s="78">
        <v>64</v>
      </c>
      <c r="I722" s="78">
        <v>238</v>
      </c>
      <c r="J722" s="78">
        <v>4647</v>
      </c>
      <c r="K722" s="78">
        <v>10198</v>
      </c>
      <c r="L722" s="78">
        <v>270</v>
      </c>
      <c r="M722" s="78">
        <v>974</v>
      </c>
      <c r="N722" s="78">
        <v>105</v>
      </c>
      <c r="O722" s="78">
        <v>384</v>
      </c>
      <c r="P722" s="78">
        <v>46</v>
      </c>
      <c r="Q722" s="78">
        <v>148</v>
      </c>
      <c r="R722" s="79">
        <v>8.9633671083398283E-3</v>
      </c>
      <c r="S722" s="79">
        <v>1.2393233964160108E-2</v>
      </c>
      <c r="T722" s="78" t="str">
        <f>VLOOKUP(Table5[[#This Row],[ODS Code]],Lookup!A:D,4,FALSE)</f>
        <v>Brent</v>
      </c>
      <c r="U722" s="78" t="str">
        <f>VLOOKUP(Table5[[#This Row],[ODS Code]],Lookup!A:E,3,FALSE)</f>
        <v>K&amp;W South</v>
      </c>
      <c r="V722" s="78" t="str">
        <f>VLOOKUP(Table5[[#This Row],[ODS Code]],Lookup!A:F,2,FALSE)</f>
        <v>THE LONSDALE MEDICAL CENTRE</v>
      </c>
      <c r="W722" s="78" t="str">
        <f>VLOOKUP(Table5[[#This Row],[ODS Code]],Lookup!A:G,5,FALSE)</f>
        <v>E84025</v>
      </c>
    </row>
    <row r="723" spans="1:23" x14ac:dyDescent="0.35">
      <c r="A723" s="80">
        <v>45444</v>
      </c>
      <c r="B723" t="s">
        <v>381</v>
      </c>
      <c r="C723" t="s">
        <v>891</v>
      </c>
      <c r="D723" t="s">
        <v>886</v>
      </c>
      <c r="E723" t="s">
        <v>854</v>
      </c>
      <c r="F723" s="78">
        <v>3872</v>
      </c>
      <c r="G723" s="78">
        <v>10690</v>
      </c>
      <c r="H723" s="78">
        <v>126</v>
      </c>
      <c r="I723" s="78">
        <v>467</v>
      </c>
      <c r="J723" s="78">
        <v>3250</v>
      </c>
      <c r="K723" s="78">
        <v>8385</v>
      </c>
      <c r="L723" s="78">
        <v>305</v>
      </c>
      <c r="M723" s="78">
        <v>1123</v>
      </c>
      <c r="N723" s="78">
        <v>132</v>
      </c>
      <c r="O723" s="78">
        <v>499</v>
      </c>
      <c r="P723" s="78">
        <v>59</v>
      </c>
      <c r="Q723" s="78">
        <v>216</v>
      </c>
      <c r="R723" s="79">
        <v>1.5237603305785124E-2</v>
      </c>
      <c r="S723" s="79">
        <v>2.0205799812909261E-2</v>
      </c>
      <c r="T723" s="78" t="str">
        <f>VLOOKUP(Table5[[#This Row],[ODS Code]],Lookup!A:D,4,FALSE)</f>
        <v>Brent</v>
      </c>
      <c r="U723" s="78" t="str">
        <f>VLOOKUP(Table5[[#This Row],[ODS Code]],Lookup!A:E,3,FALSE)</f>
        <v>K&amp;W South</v>
      </c>
      <c r="V723" s="78" t="str">
        <f>VLOOKUP(Table5[[#This Row],[ODS Code]],Lookup!A:F,2,FALSE)</f>
        <v>THE WILLESDEN MEDICAL CENTRE</v>
      </c>
      <c r="W723" s="78" t="str">
        <f>VLOOKUP(Table5[[#This Row],[ODS Code]],Lookup!A:G,5,FALSE)</f>
        <v>E84021</v>
      </c>
    </row>
    <row r="724" spans="1:23" x14ac:dyDescent="0.35">
      <c r="A724" s="80">
        <v>45444</v>
      </c>
      <c r="B724" t="s">
        <v>403</v>
      </c>
      <c r="C724" t="s">
        <v>892</v>
      </c>
      <c r="D724" t="s">
        <v>886</v>
      </c>
      <c r="E724" t="s">
        <v>854</v>
      </c>
      <c r="F724" s="78">
        <v>4413</v>
      </c>
      <c r="G724" s="78">
        <v>13958</v>
      </c>
      <c r="H724" s="78">
        <v>33</v>
      </c>
      <c r="I724" s="78">
        <v>73</v>
      </c>
      <c r="J724" s="78">
        <v>4149</v>
      </c>
      <c r="K724" s="78">
        <v>13360</v>
      </c>
      <c r="L724" s="78">
        <v>133</v>
      </c>
      <c r="M724" s="78">
        <v>301</v>
      </c>
      <c r="N724" s="78">
        <v>55</v>
      </c>
      <c r="O724" s="78">
        <v>129</v>
      </c>
      <c r="P724" s="78">
        <v>43</v>
      </c>
      <c r="Q724" s="78">
        <v>95</v>
      </c>
      <c r="R724" s="79">
        <v>9.7439383639247677E-3</v>
      </c>
      <c r="S724" s="79">
        <v>6.8061326837655827E-3</v>
      </c>
      <c r="T724" s="78" t="str">
        <f>VLOOKUP(Table5[[#This Row],[ODS Code]],Lookup!A:D,4,FALSE)</f>
        <v>Brent</v>
      </c>
      <c r="U724" s="78" t="str">
        <f>VLOOKUP(Table5[[#This Row],[ODS Code]],Lookup!A:E,3,FALSE)</f>
        <v>K&amp;W South</v>
      </c>
      <c r="V724" s="78" t="str">
        <f>VLOOKUP(Table5[[#This Row],[ODS Code]],Lookup!A:F,2,FALSE)</f>
        <v>WILLESDEN GREEN SURGERY</v>
      </c>
      <c r="W724" s="78" t="str">
        <f>VLOOKUP(Table5[[#This Row],[ODS Code]],Lookup!A:G,5,FALSE)</f>
        <v>E84702</v>
      </c>
    </row>
    <row r="725" spans="1:23" x14ac:dyDescent="0.35">
      <c r="A725" s="80">
        <v>45444</v>
      </c>
      <c r="B725" t="s">
        <v>19</v>
      </c>
      <c r="C725" t="s">
        <v>893</v>
      </c>
      <c r="D725" t="s">
        <v>894</v>
      </c>
      <c r="E725" t="s">
        <v>854</v>
      </c>
      <c r="F725" s="78">
        <v>188</v>
      </c>
      <c r="G725" s="78">
        <v>376</v>
      </c>
      <c r="H725" s="78">
        <v>9</v>
      </c>
      <c r="I725" s="78">
        <v>18</v>
      </c>
      <c r="J725" s="78">
        <v>116</v>
      </c>
      <c r="K725" s="78">
        <v>232</v>
      </c>
      <c r="L725" s="78">
        <v>48</v>
      </c>
      <c r="M725" s="78">
        <v>96</v>
      </c>
      <c r="N725" s="78">
        <v>12</v>
      </c>
      <c r="O725" s="78">
        <v>24</v>
      </c>
      <c r="P725" s="78">
        <v>3</v>
      </c>
      <c r="Q725" s="78">
        <v>6</v>
      </c>
      <c r="R725" s="79">
        <v>1.5957446808510637E-2</v>
      </c>
      <c r="S725" s="79">
        <v>1.5957446808510637E-2</v>
      </c>
      <c r="T725" s="78" t="str">
        <f>VLOOKUP(Table5[[#This Row],[ODS Code]],Lookup!A:D,4,FALSE)</f>
        <v>Brent</v>
      </c>
      <c r="U725" s="78" t="str">
        <f>VLOOKUP(Table5[[#This Row],[ODS Code]],Lookup!A:E,3,FALSE)</f>
        <v>K&amp;W West</v>
      </c>
      <c r="V725" s="78" t="str">
        <f>VLOOKUP(Table5[[#This Row],[ODS Code]],Lookup!A:F,2,FALSE)</f>
        <v>ALPERTON MEDICAL CENTRE</v>
      </c>
      <c r="W725" s="78" t="str">
        <f>VLOOKUP(Table5[[#This Row],[ODS Code]],Lookup!A:G,5,FALSE)</f>
        <v>E84638</v>
      </c>
    </row>
    <row r="726" spans="1:23" x14ac:dyDescent="0.35">
      <c r="A726" s="80">
        <v>45444</v>
      </c>
      <c r="B726" t="s">
        <v>154</v>
      </c>
      <c r="C726" t="s">
        <v>895</v>
      </c>
      <c r="D726" t="s">
        <v>894</v>
      </c>
      <c r="E726" t="s">
        <v>854</v>
      </c>
      <c r="F726" s="78">
        <v>6114</v>
      </c>
      <c r="G726" s="78">
        <v>18826</v>
      </c>
      <c r="H726" s="78">
        <v>200</v>
      </c>
      <c r="I726" s="78">
        <v>666</v>
      </c>
      <c r="J726" s="78">
        <v>4950</v>
      </c>
      <c r="K726" s="78">
        <v>14901</v>
      </c>
      <c r="L726" s="78">
        <v>490</v>
      </c>
      <c r="M726" s="78">
        <v>1666</v>
      </c>
      <c r="N726" s="78">
        <v>247</v>
      </c>
      <c r="O726" s="78">
        <v>840</v>
      </c>
      <c r="P726" s="78">
        <v>227</v>
      </c>
      <c r="Q726" s="78">
        <v>753</v>
      </c>
      <c r="R726" s="79">
        <v>3.7127903173045471E-2</v>
      </c>
      <c r="S726" s="79">
        <v>3.9997875278869652E-2</v>
      </c>
      <c r="T726" s="78" t="str">
        <f>VLOOKUP(Table5[[#This Row],[ODS Code]],Lookup!A:D,4,FALSE)</f>
        <v>Brent</v>
      </c>
      <c r="U726" s="78" t="str">
        <f>VLOOKUP(Table5[[#This Row],[ODS Code]],Lookup!A:E,3,FALSE)</f>
        <v>K&amp;W West</v>
      </c>
      <c r="V726" s="78" t="str">
        <f>VLOOKUP(Table5[[#This Row],[ODS Code]],Lookup!A:F,2,FALSE)</f>
        <v>HAZELDENE MEDICAL CENTRE</v>
      </c>
      <c r="W726" s="78" t="str">
        <f>VLOOKUP(Table5[[#This Row],[ODS Code]],Lookup!A:G,5,FALSE)</f>
        <v>E84066</v>
      </c>
    </row>
    <row r="727" spans="1:23" x14ac:dyDescent="0.35">
      <c r="A727" s="80">
        <v>45444</v>
      </c>
      <c r="B727" t="s">
        <v>200</v>
      </c>
      <c r="C727" t="s">
        <v>896</v>
      </c>
      <c r="D727" t="s">
        <v>894</v>
      </c>
      <c r="E727" t="s">
        <v>854</v>
      </c>
      <c r="F727" s="78">
        <v>2294</v>
      </c>
      <c r="G727" s="78">
        <v>4588</v>
      </c>
      <c r="H727" s="78">
        <v>36</v>
      </c>
      <c r="I727" s="78">
        <v>72</v>
      </c>
      <c r="J727" s="78">
        <v>2050</v>
      </c>
      <c r="K727" s="78">
        <v>4100</v>
      </c>
      <c r="L727" s="78">
        <v>135</v>
      </c>
      <c r="M727" s="78">
        <v>270</v>
      </c>
      <c r="N727" s="78">
        <v>40</v>
      </c>
      <c r="O727" s="78">
        <v>80</v>
      </c>
      <c r="P727" s="78">
        <v>33</v>
      </c>
      <c r="Q727" s="78">
        <v>66</v>
      </c>
      <c r="R727" s="79">
        <v>1.4385353095030515E-2</v>
      </c>
      <c r="S727" s="79">
        <v>1.4385353095030515E-2</v>
      </c>
      <c r="T727" s="78" t="str">
        <f>VLOOKUP(Table5[[#This Row],[ODS Code]],Lookup!A:D,4,FALSE)</f>
        <v>Brent</v>
      </c>
      <c r="U727" s="78" t="str">
        <f>VLOOKUP(Table5[[#This Row],[ODS Code]],Lookup!A:E,3,FALSE)</f>
        <v>K&amp;W West</v>
      </c>
      <c r="V727" s="78" t="str">
        <f>VLOOKUP(Table5[[#This Row],[ODS Code]],Lookup!A:F,2,FALSE)</f>
        <v>LANCELOT MEDICAL CENTRE</v>
      </c>
      <c r="W727" s="78" t="str">
        <f>VLOOKUP(Table5[[#This Row],[ODS Code]],Lookup!A:G,5,FALSE)</f>
        <v>E84063</v>
      </c>
    </row>
    <row r="728" spans="1:23" x14ac:dyDescent="0.35">
      <c r="A728" s="80">
        <v>45444</v>
      </c>
      <c r="B728" t="s">
        <v>248</v>
      </c>
      <c r="C728" t="s">
        <v>897</v>
      </c>
      <c r="D728" t="s">
        <v>894</v>
      </c>
      <c r="E728" t="s">
        <v>854</v>
      </c>
      <c r="F728" s="78">
        <v>4250</v>
      </c>
      <c r="G728" s="78">
        <v>8983</v>
      </c>
      <c r="H728" s="78">
        <v>31</v>
      </c>
      <c r="I728" s="78">
        <v>62</v>
      </c>
      <c r="J728" s="78">
        <v>4045</v>
      </c>
      <c r="K728" s="78">
        <v>8574</v>
      </c>
      <c r="L728" s="78">
        <v>106</v>
      </c>
      <c r="M728" s="78">
        <v>212</v>
      </c>
      <c r="N728" s="78">
        <v>50</v>
      </c>
      <c r="O728" s="78">
        <v>100</v>
      </c>
      <c r="P728" s="78">
        <v>18</v>
      </c>
      <c r="Q728" s="78">
        <v>35</v>
      </c>
      <c r="R728" s="79">
        <v>4.2352941176470585E-3</v>
      </c>
      <c r="S728" s="79">
        <v>3.8962484693309584E-3</v>
      </c>
      <c r="T728" s="78" t="str">
        <f>VLOOKUP(Table5[[#This Row],[ODS Code]],Lookup!A:D,4,FALSE)</f>
        <v>Brent</v>
      </c>
      <c r="U728" s="78" t="str">
        <f>VLOOKUP(Table5[[#This Row],[ODS Code]],Lookup!A:E,3,FALSE)</f>
        <v>K&amp;W West</v>
      </c>
      <c r="V728" s="78" t="str">
        <f>VLOOKUP(Table5[[#This Row],[ODS Code]],Lookup!A:F,2,FALSE)</f>
        <v>PREMIER MEDICAL CENTRE</v>
      </c>
      <c r="W728" s="78" t="str">
        <f>VLOOKUP(Table5[[#This Row],[ODS Code]],Lookup!A:G,5,FALSE)</f>
        <v>E84003</v>
      </c>
    </row>
    <row r="729" spans="1:23" x14ac:dyDescent="0.35">
      <c r="A729" s="80">
        <v>45444</v>
      </c>
      <c r="B729" t="s">
        <v>294</v>
      </c>
      <c r="C729" t="s">
        <v>898</v>
      </c>
      <c r="D729" t="s">
        <v>894</v>
      </c>
      <c r="E729" t="s">
        <v>854</v>
      </c>
      <c r="F729" s="78">
        <v>2616</v>
      </c>
      <c r="G729" s="78">
        <v>5834</v>
      </c>
      <c r="H729" s="78">
        <v>4</v>
      </c>
      <c r="I729" s="78">
        <v>10</v>
      </c>
      <c r="J729" s="78">
        <v>2602</v>
      </c>
      <c r="K729" s="78">
        <v>5799</v>
      </c>
      <c r="L729" s="78">
        <v>10</v>
      </c>
      <c r="M729" s="78">
        <v>25</v>
      </c>
      <c r="N729" s="78">
        <v>0</v>
      </c>
      <c r="O729" s="78">
        <v>0</v>
      </c>
      <c r="P729" s="78">
        <v>0</v>
      </c>
      <c r="Q729" s="78">
        <v>0</v>
      </c>
      <c r="R729" s="79">
        <v>0</v>
      </c>
      <c r="S729" s="79">
        <v>0</v>
      </c>
      <c r="T729" s="78" t="str">
        <f>VLOOKUP(Table5[[#This Row],[ODS Code]],Lookup!A:D,4,FALSE)</f>
        <v>Brent</v>
      </c>
      <c r="U729" s="78" t="str">
        <f>VLOOKUP(Table5[[#This Row],[ODS Code]],Lookup!A:E,3,FALSE)</f>
        <v>K&amp;W West</v>
      </c>
      <c r="V729" s="78" t="str">
        <f>VLOOKUP(Table5[[#This Row],[ODS Code]],Lookup!A:F,2,FALSE)</f>
        <v>STANLEY CORNER MEDICAL CENTRE</v>
      </c>
      <c r="W729" s="78" t="str">
        <f>VLOOKUP(Table5[[#This Row],[ODS Code]],Lookup!A:G,5,FALSE)</f>
        <v>E84051</v>
      </c>
    </row>
    <row r="730" spans="1:23" x14ac:dyDescent="0.35">
      <c r="A730" s="80">
        <v>45444</v>
      </c>
      <c r="B730" t="s">
        <v>299</v>
      </c>
      <c r="C730" t="s">
        <v>899</v>
      </c>
      <c r="D730" t="s">
        <v>894</v>
      </c>
      <c r="E730" t="s">
        <v>854</v>
      </c>
      <c r="F730" s="78">
        <v>341</v>
      </c>
      <c r="G730" s="78">
        <v>1463</v>
      </c>
      <c r="H730" s="78">
        <v>46</v>
      </c>
      <c r="I730" s="78">
        <v>198</v>
      </c>
      <c r="J730" s="78">
        <v>140</v>
      </c>
      <c r="K730" s="78">
        <v>599</v>
      </c>
      <c r="L730" s="78">
        <v>94</v>
      </c>
      <c r="M730" s="78">
        <v>402</v>
      </c>
      <c r="N730" s="78">
        <v>43</v>
      </c>
      <c r="O730" s="78">
        <v>187</v>
      </c>
      <c r="P730" s="78">
        <v>18</v>
      </c>
      <c r="Q730" s="78">
        <v>77</v>
      </c>
      <c r="R730" s="79">
        <v>5.2785923753665691E-2</v>
      </c>
      <c r="S730" s="79">
        <v>5.2631578947368418E-2</v>
      </c>
      <c r="T730" s="78" t="str">
        <f>VLOOKUP(Table5[[#This Row],[ODS Code]],Lookup!A:D,4,FALSE)</f>
        <v>Brent</v>
      </c>
      <c r="U730" s="78" t="str">
        <f>VLOOKUP(Table5[[#This Row],[ODS Code]],Lookup!A:E,3,FALSE)</f>
        <v>K&amp;W West</v>
      </c>
      <c r="V730" s="78" t="str">
        <f>VLOOKUP(Table5[[#This Row],[ODS Code]],Lookup!A:F,2,FALSE)</f>
        <v>SUDBURY &amp; ALPERTON MEDICAL CENTRE</v>
      </c>
      <c r="W730" s="78" t="str">
        <f>VLOOKUP(Table5[[#This Row],[ODS Code]],Lookup!A:G,5,FALSE)</f>
        <v>E84017</v>
      </c>
    </row>
    <row r="731" spans="1:23" x14ac:dyDescent="0.35">
      <c r="A731" s="80">
        <v>45444</v>
      </c>
      <c r="B731" t="s">
        <v>338</v>
      </c>
      <c r="C731" t="s">
        <v>900</v>
      </c>
      <c r="D731" t="s">
        <v>894</v>
      </c>
      <c r="E731" t="s">
        <v>854</v>
      </c>
      <c r="F731" s="78">
        <v>14286</v>
      </c>
      <c r="G731" s="78">
        <v>54098</v>
      </c>
      <c r="H731" s="78">
        <v>846</v>
      </c>
      <c r="I731" s="78">
        <v>3602</v>
      </c>
      <c r="J731" s="78">
        <v>8136</v>
      </c>
      <c r="K731" s="78">
        <v>28232</v>
      </c>
      <c r="L731" s="78">
        <v>3718</v>
      </c>
      <c r="M731" s="78">
        <v>15584</v>
      </c>
      <c r="N731" s="78">
        <v>858</v>
      </c>
      <c r="O731" s="78">
        <v>3557</v>
      </c>
      <c r="P731" s="78">
        <v>728</v>
      </c>
      <c r="Q731" s="78">
        <v>3123</v>
      </c>
      <c r="R731" s="79">
        <v>5.0958980820383595E-2</v>
      </c>
      <c r="S731" s="79">
        <v>5.772856667529299E-2</v>
      </c>
      <c r="T731" s="78" t="str">
        <f>VLOOKUP(Table5[[#This Row],[ODS Code]],Lookup!A:D,4,FALSE)</f>
        <v>Brent</v>
      </c>
      <c r="U731" s="78" t="str">
        <f>VLOOKUP(Table5[[#This Row],[ODS Code]],Lookup!A:E,3,FALSE)</f>
        <v>K&amp;W West</v>
      </c>
      <c r="V731" s="78" t="str">
        <f>VLOOKUP(Table5[[#This Row],[ODS Code]],Lookup!A:F,2,FALSE)</f>
        <v>THE LAW MEDICAL GROUP PRACTICE</v>
      </c>
      <c r="W731" s="78" t="str">
        <f>VLOOKUP(Table5[[#This Row],[ODS Code]],Lookup!A:G,5,FALSE)</f>
        <v>E84006</v>
      </c>
    </row>
    <row r="732" spans="1:23" x14ac:dyDescent="0.35">
      <c r="A732" s="80">
        <v>45444</v>
      </c>
      <c r="B732" t="s">
        <v>379</v>
      </c>
      <c r="C732" t="s">
        <v>901</v>
      </c>
      <c r="D732" t="s">
        <v>894</v>
      </c>
      <c r="E732" t="s">
        <v>854</v>
      </c>
      <c r="F732" s="78">
        <v>4851</v>
      </c>
      <c r="G732" s="78">
        <v>10912</v>
      </c>
      <c r="H732" s="78">
        <v>251</v>
      </c>
      <c r="I732" s="78">
        <v>506</v>
      </c>
      <c r="J732" s="78">
        <v>3154</v>
      </c>
      <c r="K732" s="78">
        <v>7477</v>
      </c>
      <c r="L732" s="78">
        <v>940</v>
      </c>
      <c r="M732" s="78">
        <v>1901</v>
      </c>
      <c r="N732" s="78">
        <v>259</v>
      </c>
      <c r="O732" s="78">
        <v>528</v>
      </c>
      <c r="P732" s="78">
        <v>247</v>
      </c>
      <c r="Q732" s="78">
        <v>500</v>
      </c>
      <c r="R732" s="79">
        <v>5.0917336631622345E-2</v>
      </c>
      <c r="S732" s="79">
        <v>4.5821114369501467E-2</v>
      </c>
      <c r="T732" s="78" t="str">
        <f>VLOOKUP(Table5[[#This Row],[ODS Code]],Lookup!A:D,4,FALSE)</f>
        <v>Brent</v>
      </c>
      <c r="U732" s="78" t="str">
        <f>VLOOKUP(Table5[[#This Row],[ODS Code]],Lookup!A:E,3,FALSE)</f>
        <v>K&amp;W West</v>
      </c>
      <c r="V732" s="78" t="str">
        <f>VLOOKUP(Table5[[#This Row],[ODS Code]],Lookup!A:F,2,FALSE)</f>
        <v>HARNESS WEMBLEY PRACTICE</v>
      </c>
      <c r="W732" s="78" t="str">
        <f>VLOOKUP(Table5[[#This Row],[ODS Code]],Lookup!A:G,5,FALSE)</f>
        <v>Y02692</v>
      </c>
    </row>
    <row r="733" spans="1:23" x14ac:dyDescent="0.35">
      <c r="A733" s="80">
        <v>45444</v>
      </c>
      <c r="B733" t="s">
        <v>17</v>
      </c>
      <c r="C733" t="s">
        <v>15</v>
      </c>
      <c r="D733" t="s">
        <v>902</v>
      </c>
      <c r="E733" t="s">
        <v>854</v>
      </c>
      <c r="F733" s="78">
        <v>343</v>
      </c>
      <c r="G733" s="78">
        <v>666</v>
      </c>
      <c r="H733" s="78">
        <v>25</v>
      </c>
      <c r="I733" s="78">
        <v>50</v>
      </c>
      <c r="J733" s="78">
        <v>193</v>
      </c>
      <c r="K733" s="78">
        <v>376</v>
      </c>
      <c r="L733" s="78">
        <v>63</v>
      </c>
      <c r="M733" s="78">
        <v>121</v>
      </c>
      <c r="N733" s="78">
        <v>27</v>
      </c>
      <c r="O733" s="78">
        <v>52</v>
      </c>
      <c r="P733" s="78">
        <v>35</v>
      </c>
      <c r="Q733" s="78">
        <v>67</v>
      </c>
      <c r="R733" s="79">
        <v>0.10204081632653061</v>
      </c>
      <c r="S733" s="79">
        <v>0.1006006006006006</v>
      </c>
      <c r="T733" s="78" t="str">
        <f>VLOOKUP(Table5[[#This Row],[ODS Code]],Lookup!A:D,4,FALSE)</f>
        <v>Hounslow</v>
      </c>
      <c r="U733" s="78" t="str">
        <f>VLOOKUP(Table5[[#This Row],[ODS Code]],Lookup!A:E,3,FALSE)</f>
        <v>Brentworth</v>
      </c>
      <c r="V733" s="78" t="str">
        <f>VLOOKUP(Table5[[#This Row],[ODS Code]],Lookup!A:F,2,FALSE)</f>
        <v>Albany Practice</v>
      </c>
      <c r="W733" s="78" t="str">
        <f>VLOOKUP(Table5[[#This Row],[ODS Code]],Lookup!A:G,5,FALSE)</f>
        <v>E85004</v>
      </c>
    </row>
    <row r="734" spans="1:23" x14ac:dyDescent="0.35">
      <c r="A734" s="80">
        <v>45444</v>
      </c>
      <c r="B734" t="s">
        <v>20</v>
      </c>
      <c r="C734" t="s">
        <v>903</v>
      </c>
      <c r="D734" t="s">
        <v>902</v>
      </c>
      <c r="E734" t="s">
        <v>854</v>
      </c>
      <c r="F734" s="78">
        <v>313</v>
      </c>
      <c r="G734" s="78">
        <v>419</v>
      </c>
      <c r="H734" s="78">
        <v>43</v>
      </c>
      <c r="I734" s="78">
        <v>59</v>
      </c>
      <c r="J734" s="78">
        <v>99</v>
      </c>
      <c r="K734" s="78">
        <v>130</v>
      </c>
      <c r="L734" s="78">
        <v>77</v>
      </c>
      <c r="M734" s="78">
        <v>101</v>
      </c>
      <c r="N734" s="78">
        <v>63</v>
      </c>
      <c r="O734" s="78">
        <v>84</v>
      </c>
      <c r="P734" s="78">
        <v>31</v>
      </c>
      <c r="Q734" s="78">
        <v>45</v>
      </c>
      <c r="R734" s="79">
        <v>9.9041533546325874E-2</v>
      </c>
      <c r="S734" s="79">
        <v>0.10739856801909307</v>
      </c>
      <c r="T734" s="78" t="str">
        <f>VLOOKUP(Table5[[#This Row],[ODS Code]],Lookup!A:D,4,FALSE)</f>
        <v>Hounslow</v>
      </c>
      <c r="U734" s="78" t="str">
        <f>VLOOKUP(Table5[[#This Row],[ODS Code]],Lookup!A:E,3,FALSE)</f>
        <v>Brentworth</v>
      </c>
      <c r="V734" s="78" t="str">
        <f>VLOOKUP(Table5[[#This Row],[ODS Code]],Lookup!A:F,2,FALSE)</f>
        <v>ARGYLE HEALTH GROUP ISLEWORTH PRACTICE</v>
      </c>
      <c r="W734" s="78" t="str">
        <f>VLOOKUP(Table5[[#This Row],[ODS Code]],Lookup!A:G,5,FALSE)</f>
        <v>E85744</v>
      </c>
    </row>
    <row r="735" spans="1:23" x14ac:dyDescent="0.35">
      <c r="A735" s="80">
        <v>45444</v>
      </c>
      <c r="B735" t="s">
        <v>43</v>
      </c>
      <c r="C735" t="s">
        <v>42</v>
      </c>
      <c r="D735" t="s">
        <v>902</v>
      </c>
      <c r="E735" t="s">
        <v>854</v>
      </c>
      <c r="F735" s="78">
        <v>892</v>
      </c>
      <c r="G735" s="78">
        <v>1784</v>
      </c>
      <c r="H735" s="78">
        <v>90</v>
      </c>
      <c r="I735" s="78">
        <v>180</v>
      </c>
      <c r="J735" s="78">
        <v>412</v>
      </c>
      <c r="K735" s="78">
        <v>824</v>
      </c>
      <c r="L735" s="78">
        <v>278</v>
      </c>
      <c r="M735" s="78">
        <v>556</v>
      </c>
      <c r="N735" s="78">
        <v>50</v>
      </c>
      <c r="O735" s="78">
        <v>100</v>
      </c>
      <c r="P735" s="78">
        <v>62</v>
      </c>
      <c r="Q735" s="78">
        <v>124</v>
      </c>
      <c r="R735" s="79">
        <v>6.9506726457399109E-2</v>
      </c>
      <c r="S735" s="79">
        <v>6.9506726457399109E-2</v>
      </c>
      <c r="T735" s="78" t="str">
        <f>VLOOKUP(Table5[[#This Row],[ODS Code]],Lookup!A:D,4,FALSE)</f>
        <v>Hounslow</v>
      </c>
      <c r="U735" s="78" t="str">
        <f>VLOOKUP(Table5[[#This Row],[ODS Code]],Lookup!A:E,3,FALSE)</f>
        <v>Brentworth</v>
      </c>
      <c r="V735" s="78" t="str">
        <f>VLOOKUP(Table5[[#This Row],[ODS Code]],Lookup!A:F,2,FALSE)</f>
        <v>Brentford Family Practice</v>
      </c>
      <c r="W735" s="78" t="str">
        <f>VLOOKUP(Table5[[#This Row],[ODS Code]],Lookup!A:G,5,FALSE)</f>
        <v>E85735</v>
      </c>
    </row>
    <row r="736" spans="1:23" x14ac:dyDescent="0.35">
      <c r="A736" s="80">
        <v>45444</v>
      </c>
      <c r="B736" t="s">
        <v>45</v>
      </c>
      <c r="C736" t="s">
        <v>44</v>
      </c>
      <c r="D736" t="s">
        <v>902</v>
      </c>
      <c r="E736" t="s">
        <v>854</v>
      </c>
      <c r="F736" s="78">
        <v>5094</v>
      </c>
      <c r="G736" s="78">
        <v>19211</v>
      </c>
      <c r="H736" s="78">
        <v>350</v>
      </c>
      <c r="I736" s="78">
        <v>1343</v>
      </c>
      <c r="J736" s="78">
        <v>2886</v>
      </c>
      <c r="K736" s="78">
        <v>10807</v>
      </c>
      <c r="L736" s="78">
        <v>1247</v>
      </c>
      <c r="M736" s="78">
        <v>4800</v>
      </c>
      <c r="N736" s="78">
        <v>222</v>
      </c>
      <c r="O736" s="78">
        <v>797</v>
      </c>
      <c r="P736" s="78">
        <v>389</v>
      </c>
      <c r="Q736" s="78">
        <v>1464</v>
      </c>
      <c r="R736" s="79">
        <v>7.6364350215940319E-2</v>
      </c>
      <c r="S736" s="79">
        <v>7.6206340117640936E-2</v>
      </c>
      <c r="T736" s="78" t="str">
        <f>VLOOKUP(Table5[[#This Row],[ODS Code]],Lookup!A:D,4,FALSE)</f>
        <v>Hounslow</v>
      </c>
      <c r="U736" s="78" t="str">
        <f>VLOOKUP(Table5[[#This Row],[ODS Code]],Lookup!A:E,3,FALSE)</f>
        <v>Brentworth</v>
      </c>
      <c r="V736" s="78" t="str">
        <f>VLOOKUP(Table5[[#This Row],[ODS Code]],Lookup!A:F,2,FALSE)</f>
        <v>Brentford Group Practice</v>
      </c>
      <c r="W736" s="78" t="str">
        <f>VLOOKUP(Table5[[#This Row],[ODS Code]],Lookup!A:G,5,FALSE)</f>
        <v>E85605</v>
      </c>
    </row>
    <row r="737" spans="1:23" x14ac:dyDescent="0.35">
      <c r="A737" s="80">
        <v>45444</v>
      </c>
      <c r="B737" t="s">
        <v>281</v>
      </c>
      <c r="C737" t="s">
        <v>280</v>
      </c>
      <c r="D737" t="s">
        <v>902</v>
      </c>
      <c r="E737" t="s">
        <v>854</v>
      </c>
      <c r="F737" s="78">
        <v>3429</v>
      </c>
      <c r="G737" s="78">
        <v>8744</v>
      </c>
      <c r="H737" s="78">
        <v>127</v>
      </c>
      <c r="I737" s="78">
        <v>438</v>
      </c>
      <c r="J737" s="78">
        <v>2594</v>
      </c>
      <c r="K737" s="78">
        <v>5904</v>
      </c>
      <c r="L737" s="78">
        <v>457</v>
      </c>
      <c r="M737" s="78">
        <v>1546</v>
      </c>
      <c r="N737" s="78">
        <v>157</v>
      </c>
      <c r="O737" s="78">
        <v>536</v>
      </c>
      <c r="P737" s="78">
        <v>94</v>
      </c>
      <c r="Q737" s="78">
        <v>320</v>
      </c>
      <c r="R737" s="79">
        <v>2.7413240011665209E-2</v>
      </c>
      <c r="S737" s="79">
        <v>3.6596523330283626E-2</v>
      </c>
      <c r="T737" s="78" t="str">
        <f>VLOOKUP(Table5[[#This Row],[ODS Code]],Lookup!A:D,4,FALSE)</f>
        <v>Hounslow</v>
      </c>
      <c r="U737" s="78" t="str">
        <f>VLOOKUP(Table5[[#This Row],[ODS Code]],Lookup!A:E,3,FALSE)</f>
        <v>Brentworth</v>
      </c>
      <c r="V737" s="78" t="str">
        <f>VLOOKUP(Table5[[#This Row],[ODS Code]],Lookup!A:F,2,FALSE)</f>
        <v>Spring Grove Medical Practice</v>
      </c>
      <c r="W737" s="78" t="str">
        <f>VLOOKUP(Table5[[#This Row],[ODS Code]],Lookup!A:G,5,FALSE)</f>
        <v>E85750</v>
      </c>
    </row>
    <row r="738" spans="1:23" x14ac:dyDescent="0.35">
      <c r="A738" s="80">
        <v>45444</v>
      </c>
      <c r="B738" t="s">
        <v>289</v>
      </c>
      <c r="C738" t="s">
        <v>904</v>
      </c>
      <c r="D738" t="s">
        <v>902</v>
      </c>
      <c r="E738" t="s">
        <v>854</v>
      </c>
      <c r="F738" s="78">
        <v>4720</v>
      </c>
      <c r="G738" s="78">
        <v>10516</v>
      </c>
      <c r="H738" s="78">
        <v>101</v>
      </c>
      <c r="I738" s="78">
        <v>302</v>
      </c>
      <c r="J738" s="78">
        <v>4157</v>
      </c>
      <c r="K738" s="78">
        <v>8837</v>
      </c>
      <c r="L738" s="78">
        <v>260</v>
      </c>
      <c r="M738" s="78">
        <v>772</v>
      </c>
      <c r="N738" s="78">
        <v>84</v>
      </c>
      <c r="O738" s="78">
        <v>252</v>
      </c>
      <c r="P738" s="78">
        <v>118</v>
      </c>
      <c r="Q738" s="78">
        <v>353</v>
      </c>
      <c r="R738" s="79">
        <v>2.5000000000000001E-2</v>
      </c>
      <c r="S738" s="79">
        <v>3.3567896538607839E-2</v>
      </c>
      <c r="T738" s="78" t="str">
        <f>VLOOKUP(Table5[[#This Row],[ODS Code]],Lookup!A:D,4,FALSE)</f>
        <v>Hounslow</v>
      </c>
      <c r="U738" s="78" t="str">
        <f>VLOOKUP(Table5[[#This Row],[ODS Code]],Lookup!A:E,3,FALSE)</f>
        <v>Brentworth</v>
      </c>
      <c r="V738" s="78" t="str">
        <f>VLOOKUP(Table5[[#This Row],[ODS Code]],Lookup!A:F,2,FALSE)</f>
        <v>St Margaret's Medical Practice</v>
      </c>
      <c r="W738" s="78" t="str">
        <f>VLOOKUP(Table5[[#This Row],[ODS Code]],Lookup!A:G,5,FALSE)</f>
        <v>E85007</v>
      </c>
    </row>
    <row r="739" spans="1:23" x14ac:dyDescent="0.35">
      <c r="A739" s="80">
        <v>45444</v>
      </c>
      <c r="B739" t="s">
        <v>383</v>
      </c>
      <c r="C739" t="s">
        <v>905</v>
      </c>
      <c r="D739" t="s">
        <v>902</v>
      </c>
      <c r="E739" t="s">
        <v>854</v>
      </c>
      <c r="F739" s="78">
        <v>2456</v>
      </c>
      <c r="G739" s="78">
        <v>5777</v>
      </c>
      <c r="H739" s="78">
        <v>0</v>
      </c>
      <c r="I739" s="78">
        <v>0</v>
      </c>
      <c r="J739" s="78">
        <v>2444</v>
      </c>
      <c r="K739" s="78">
        <v>5753</v>
      </c>
      <c r="L739" s="78">
        <v>3</v>
      </c>
      <c r="M739" s="78">
        <v>6</v>
      </c>
      <c r="N739" s="78">
        <v>4</v>
      </c>
      <c r="O739" s="78">
        <v>8</v>
      </c>
      <c r="P739" s="78">
        <v>5</v>
      </c>
      <c r="Q739" s="78">
        <v>10</v>
      </c>
      <c r="R739" s="79">
        <v>2.0358306188925082E-3</v>
      </c>
      <c r="S739" s="79">
        <v>1.7310022503029255E-3</v>
      </c>
      <c r="T739" s="78" t="str">
        <f>VLOOKUP(Table5[[#This Row],[ODS Code]],Lookup!A:D,4,FALSE)</f>
        <v>Hounslow</v>
      </c>
      <c r="U739" s="78" t="str">
        <f>VLOOKUP(Table5[[#This Row],[ODS Code]],Lookup!A:E,3,FALSE)</f>
        <v>Brentworth</v>
      </c>
      <c r="V739" s="78" t="str">
        <f>VLOOKUP(Table5[[#This Row],[ODS Code]],Lookup!A:F,2,FALSE)</f>
        <v>Thornbury Road Centre for Health</v>
      </c>
      <c r="W739" s="78" t="str">
        <f>VLOOKUP(Table5[[#This Row],[ODS Code]],Lookup!A:G,5,FALSE)</f>
        <v>E85001</v>
      </c>
    </row>
    <row r="740" spans="1:23" x14ac:dyDescent="0.35">
      <c r="A740" s="80">
        <v>45444</v>
      </c>
      <c r="B740" t="s">
        <v>96</v>
      </c>
      <c r="C740" t="s">
        <v>906</v>
      </c>
      <c r="D740" t="s">
        <v>907</v>
      </c>
      <c r="E740" t="s">
        <v>854</v>
      </c>
      <c r="F740" s="78">
        <v>0</v>
      </c>
      <c r="G740" s="78">
        <v>0</v>
      </c>
      <c r="H740" s="78">
        <v>0</v>
      </c>
      <c r="I740" s="78">
        <v>0</v>
      </c>
      <c r="J740" s="78">
        <v>0</v>
      </c>
      <c r="K740" s="78">
        <v>0</v>
      </c>
      <c r="L740" s="78">
        <v>0</v>
      </c>
      <c r="M740" s="78">
        <v>0</v>
      </c>
      <c r="N740" s="78">
        <v>0</v>
      </c>
      <c r="O740" s="78">
        <v>0</v>
      </c>
      <c r="P740" s="78">
        <v>0</v>
      </c>
      <c r="Q740" s="78">
        <v>0</v>
      </c>
      <c r="R740" s="79">
        <v>0</v>
      </c>
      <c r="S740" s="79">
        <v>0</v>
      </c>
      <c r="T740" s="78" t="str">
        <f>VLOOKUP(Table5[[#This Row],[ODS Code]],Lookup!A:D,4,FALSE)</f>
        <v>West London</v>
      </c>
      <c r="U740" s="78" t="str">
        <f>VLOOKUP(Table5[[#This Row],[ODS Code]],Lookup!A:E,3,FALSE)</f>
        <v>Brompton Health PCN</v>
      </c>
      <c r="V740" s="78" t="str">
        <f>VLOOKUP(Table5[[#This Row],[ODS Code]],Lookup!A:F,2,FALSE)</f>
        <v>EARLS COURT MEDICAL CENTRE</v>
      </c>
      <c r="W740" s="78" t="str">
        <f>VLOOKUP(Table5[[#This Row],[ODS Code]],Lookup!A:G,5,FALSE)</f>
        <v>E87047</v>
      </c>
    </row>
    <row r="741" spans="1:23" x14ac:dyDescent="0.35">
      <c r="A741" s="80">
        <v>45444</v>
      </c>
      <c r="B741" t="s">
        <v>98</v>
      </c>
      <c r="C741" t="s">
        <v>97</v>
      </c>
      <c r="D741" t="s">
        <v>907</v>
      </c>
      <c r="E741" t="s">
        <v>854</v>
      </c>
      <c r="F741" s="78">
        <v>1303</v>
      </c>
      <c r="G741" s="78">
        <v>4016</v>
      </c>
      <c r="H741" s="78">
        <v>87</v>
      </c>
      <c r="I741" s="78">
        <v>250</v>
      </c>
      <c r="J741" s="78">
        <v>773</v>
      </c>
      <c r="K741" s="78">
        <v>2484</v>
      </c>
      <c r="L741" s="78">
        <v>307</v>
      </c>
      <c r="M741" s="78">
        <v>886</v>
      </c>
      <c r="N741" s="78">
        <v>67</v>
      </c>
      <c r="O741" s="78">
        <v>195</v>
      </c>
      <c r="P741" s="78">
        <v>69</v>
      </c>
      <c r="Q741" s="78">
        <v>201</v>
      </c>
      <c r="R741" s="79">
        <v>5.2954719877206444E-2</v>
      </c>
      <c r="S741" s="79">
        <v>5.0049800796812746E-2</v>
      </c>
      <c r="T741" s="78" t="str">
        <f>VLOOKUP(Table5[[#This Row],[ODS Code]],Lookup!A:D,4,FALSE)</f>
        <v>West London</v>
      </c>
      <c r="U741" s="78" t="str">
        <f>VLOOKUP(Table5[[#This Row],[ODS Code]],Lookup!A:E,3,FALSE)</f>
        <v>Brompton Health PCN</v>
      </c>
      <c r="V741" s="78" t="str">
        <f>VLOOKUP(Table5[[#This Row],[ODS Code]],Lookup!A:F,2,FALSE)</f>
        <v>Earls Court Surgery</v>
      </c>
      <c r="W741" s="78" t="str">
        <f>VLOOKUP(Table5[[#This Row],[ODS Code]],Lookup!A:G,5,FALSE)</f>
        <v>E87750</v>
      </c>
    </row>
    <row r="742" spans="1:23" x14ac:dyDescent="0.35">
      <c r="A742" s="80">
        <v>45444</v>
      </c>
      <c r="B742" t="s">
        <v>107</v>
      </c>
      <c r="C742" t="s">
        <v>908</v>
      </c>
      <c r="D742" t="s">
        <v>907</v>
      </c>
      <c r="E742" t="s">
        <v>854</v>
      </c>
      <c r="F742" s="78">
        <v>1411</v>
      </c>
      <c r="G742" s="78">
        <v>5676</v>
      </c>
      <c r="H742" s="78">
        <v>128</v>
      </c>
      <c r="I742" s="78">
        <v>510</v>
      </c>
      <c r="J742" s="78">
        <v>531</v>
      </c>
      <c r="K742" s="78">
        <v>2187</v>
      </c>
      <c r="L742" s="78">
        <v>401</v>
      </c>
      <c r="M742" s="78">
        <v>1582</v>
      </c>
      <c r="N742" s="78">
        <v>168</v>
      </c>
      <c r="O742" s="78">
        <v>669</v>
      </c>
      <c r="P742" s="78">
        <v>183</v>
      </c>
      <c r="Q742" s="78">
        <v>728</v>
      </c>
      <c r="R742" s="79">
        <v>0.12969525159461376</v>
      </c>
      <c r="S742" s="79">
        <v>0.12825933756166313</v>
      </c>
      <c r="T742" s="78" t="str">
        <f>VLOOKUP(Table5[[#This Row],[ODS Code]],Lookup!A:D,4,FALSE)</f>
        <v>West London</v>
      </c>
      <c r="U742" s="78" t="str">
        <f>VLOOKUP(Table5[[#This Row],[ODS Code]],Lookup!A:E,3,FALSE)</f>
        <v>Brompton Health PCN</v>
      </c>
      <c r="V742" s="78" t="str">
        <f>VLOOKUP(Table5[[#This Row],[ODS Code]],Lookup!A:F,2,FALSE)</f>
        <v>Emperor's Gate Health Centre</v>
      </c>
      <c r="W742" s="78" t="str">
        <f>VLOOKUP(Table5[[#This Row],[ODS Code]],Lookup!A:G,5,FALSE)</f>
        <v>E87043</v>
      </c>
    </row>
    <row r="743" spans="1:23" x14ac:dyDescent="0.35">
      <c r="A743" s="80">
        <v>45444</v>
      </c>
      <c r="B743" t="s">
        <v>362</v>
      </c>
      <c r="C743" t="s">
        <v>909</v>
      </c>
      <c r="D743" t="s">
        <v>907</v>
      </c>
      <c r="E743" t="s">
        <v>854</v>
      </c>
      <c r="F743" s="78">
        <v>13</v>
      </c>
      <c r="G743" s="78">
        <v>42</v>
      </c>
      <c r="H743" s="78">
        <v>1</v>
      </c>
      <c r="I743" s="78">
        <v>3</v>
      </c>
      <c r="J743" s="78">
        <v>4</v>
      </c>
      <c r="K743" s="78">
        <v>13</v>
      </c>
      <c r="L743" s="78">
        <v>7</v>
      </c>
      <c r="M743" s="78">
        <v>23</v>
      </c>
      <c r="N743" s="78">
        <v>0</v>
      </c>
      <c r="O743" s="78">
        <v>0</v>
      </c>
      <c r="P743" s="78">
        <v>1</v>
      </c>
      <c r="Q743" s="78">
        <v>3</v>
      </c>
      <c r="R743" s="79">
        <v>7.6923076923076927E-2</v>
      </c>
      <c r="S743" s="79">
        <v>7.1428571428571425E-2</v>
      </c>
      <c r="T743" s="78" t="str">
        <f>VLOOKUP(Table5[[#This Row],[ODS Code]],Lookup!A:D,4,FALSE)</f>
        <v>West London</v>
      </c>
      <c r="U743" s="78" t="str">
        <f>VLOOKUP(Table5[[#This Row],[ODS Code]],Lookup!A:E,3,FALSE)</f>
        <v>Brompton Health PCN</v>
      </c>
      <c r="V743" s="78" t="str">
        <f>VLOOKUP(Table5[[#This Row],[ODS Code]],Lookup!A:F,2,FALSE)</f>
        <v>Redcliffe Surgery</v>
      </c>
      <c r="W743" s="78" t="str">
        <f>VLOOKUP(Table5[[#This Row],[ODS Code]],Lookup!A:G,5,FALSE)</f>
        <v>E87004</v>
      </c>
    </row>
    <row r="744" spans="1:23" x14ac:dyDescent="0.35">
      <c r="A744" s="80">
        <v>45444</v>
      </c>
      <c r="B744" t="s">
        <v>179</v>
      </c>
      <c r="C744" t="s">
        <v>178</v>
      </c>
      <c r="D744" t="s">
        <v>907</v>
      </c>
      <c r="E744" t="s">
        <v>854</v>
      </c>
      <c r="F744" s="78">
        <v>0</v>
      </c>
      <c r="G744" s="78">
        <v>0</v>
      </c>
      <c r="H744" s="78">
        <v>0</v>
      </c>
      <c r="I744" s="78">
        <v>0</v>
      </c>
      <c r="J744" s="78">
        <v>0</v>
      </c>
      <c r="K744" s="78">
        <v>0</v>
      </c>
      <c r="L744" s="78">
        <v>0</v>
      </c>
      <c r="M744" s="78">
        <v>0</v>
      </c>
      <c r="N744" s="78">
        <v>0</v>
      </c>
      <c r="O744" s="78">
        <v>0</v>
      </c>
      <c r="P744" s="78">
        <v>0</v>
      </c>
      <c r="Q744" s="78">
        <v>0</v>
      </c>
      <c r="R744" s="79">
        <v>0</v>
      </c>
      <c r="S744" s="79">
        <v>0</v>
      </c>
      <c r="T744" s="78" t="str">
        <f>VLOOKUP(Table5[[#This Row],[ODS Code]],Lookup!A:D,4,FALSE)</f>
        <v>West London</v>
      </c>
      <c r="U744" s="78" t="str">
        <f>VLOOKUP(Table5[[#This Row],[ODS Code]],Lookup!A:E,3,FALSE)</f>
        <v>Brompton Health PCN</v>
      </c>
      <c r="V744" s="78" t="str">
        <f>VLOOKUP(Table5[[#This Row],[ODS Code]],Lookup!A:F,2,FALSE)</f>
        <v>Kensington Park Medical Centre</v>
      </c>
      <c r="W744" s="78" t="str">
        <f>VLOOKUP(Table5[[#This Row],[ODS Code]],Lookup!A:G,5,FALSE)</f>
        <v>E87720</v>
      </c>
    </row>
    <row r="745" spans="1:23" x14ac:dyDescent="0.35">
      <c r="A745" s="80">
        <v>45444</v>
      </c>
      <c r="B745" t="s">
        <v>194</v>
      </c>
      <c r="C745" t="s">
        <v>193</v>
      </c>
      <c r="D745" t="s">
        <v>907</v>
      </c>
      <c r="E745" t="s">
        <v>854</v>
      </c>
      <c r="F745" s="78">
        <v>1938</v>
      </c>
      <c r="G745" s="78">
        <v>2839</v>
      </c>
      <c r="H745" s="78">
        <v>57</v>
      </c>
      <c r="I745" s="78">
        <v>58</v>
      </c>
      <c r="J745" s="78">
        <v>1315</v>
      </c>
      <c r="K745" s="78">
        <v>2210</v>
      </c>
      <c r="L745" s="78">
        <v>490</v>
      </c>
      <c r="M745" s="78">
        <v>495</v>
      </c>
      <c r="N745" s="78">
        <v>43</v>
      </c>
      <c r="O745" s="78">
        <v>43</v>
      </c>
      <c r="P745" s="78">
        <v>33</v>
      </c>
      <c r="Q745" s="78">
        <v>33</v>
      </c>
      <c r="R745" s="79">
        <v>1.7027863777089782E-2</v>
      </c>
      <c r="S745" s="79">
        <v>1.1623811201127158E-2</v>
      </c>
      <c r="T745" s="78" t="str">
        <f>VLOOKUP(Table5[[#This Row],[ODS Code]],Lookup!A:D,4,FALSE)</f>
        <v>West London</v>
      </c>
      <c r="U745" s="78" t="str">
        <f>VLOOKUP(Table5[[#This Row],[ODS Code]],Lookup!A:E,3,FALSE)</f>
        <v>Brompton Health PCN</v>
      </c>
      <c r="V745" s="78" t="str">
        <f>VLOOKUP(Table5[[#This Row],[ODS Code]],Lookup!A:F,2,FALSE)</f>
        <v>Knightsbridge Medical Centre</v>
      </c>
      <c r="W745" s="78" t="str">
        <f>VLOOKUP(Table5[[#This Row],[ODS Code]],Lookup!A:G,5,FALSE)</f>
        <v>E87738</v>
      </c>
    </row>
    <row r="746" spans="1:23" x14ac:dyDescent="0.35">
      <c r="A746" s="80">
        <v>45444</v>
      </c>
      <c r="B746" t="s">
        <v>262</v>
      </c>
      <c r="C746" t="s">
        <v>910</v>
      </c>
      <c r="D746" t="s">
        <v>907</v>
      </c>
      <c r="E746" t="s">
        <v>854</v>
      </c>
      <c r="F746" s="78">
        <v>0</v>
      </c>
      <c r="G746" s="78">
        <v>0</v>
      </c>
      <c r="H746" s="78">
        <v>0</v>
      </c>
      <c r="I746" s="78">
        <v>0</v>
      </c>
      <c r="J746" s="78">
        <v>0</v>
      </c>
      <c r="K746" s="78">
        <v>0</v>
      </c>
      <c r="L746" s="78">
        <v>0</v>
      </c>
      <c r="M746" s="78">
        <v>0</v>
      </c>
      <c r="N746" s="78">
        <v>0</v>
      </c>
      <c r="O746" s="78">
        <v>0</v>
      </c>
      <c r="P746" s="78">
        <v>0</v>
      </c>
      <c r="Q746" s="78">
        <v>0</v>
      </c>
      <c r="R746" s="79">
        <v>0</v>
      </c>
      <c r="S746" s="79">
        <v>0</v>
      </c>
      <c r="T746" s="78" t="str">
        <f>VLOOKUP(Table5[[#This Row],[ODS Code]],Lookup!A:D,4,FALSE)</f>
        <v>West London</v>
      </c>
      <c r="U746" s="78" t="str">
        <f>VLOOKUP(Table5[[#This Row],[ODS Code]],Lookup!A:E,3,FALSE)</f>
        <v>Brompton Health PCN</v>
      </c>
      <c r="V746" s="78" t="str">
        <f>VLOOKUP(Table5[[#This Row],[ODS Code]],Lookup!A:F,2,FALSE)</f>
        <v xml:space="preserve">Royal Hospital Chelsea </v>
      </c>
      <c r="W746" s="78" t="str">
        <f>VLOOKUP(Table5[[#This Row],[ODS Code]],Lookup!A:G,5,FALSE)</f>
        <v>E87711</v>
      </c>
    </row>
    <row r="747" spans="1:23" x14ac:dyDescent="0.35">
      <c r="A747" s="80">
        <v>45444</v>
      </c>
      <c r="B747" t="s">
        <v>267</v>
      </c>
      <c r="C747" t="s">
        <v>266</v>
      </c>
      <c r="D747" t="s">
        <v>907</v>
      </c>
      <c r="E747" t="s">
        <v>854</v>
      </c>
      <c r="F747" s="78">
        <v>545</v>
      </c>
      <c r="G747" s="78">
        <v>1635</v>
      </c>
      <c r="H747" s="78">
        <v>0</v>
      </c>
      <c r="I747" s="78">
        <v>0</v>
      </c>
      <c r="J747" s="78">
        <v>544</v>
      </c>
      <c r="K747" s="78">
        <v>1632</v>
      </c>
      <c r="L747" s="78">
        <v>0</v>
      </c>
      <c r="M747" s="78">
        <v>0</v>
      </c>
      <c r="N747" s="78">
        <v>0</v>
      </c>
      <c r="O747" s="78">
        <v>0</v>
      </c>
      <c r="P747" s="78">
        <v>1</v>
      </c>
      <c r="Q747" s="78">
        <v>3</v>
      </c>
      <c r="R747" s="79">
        <v>1.834862385321101E-3</v>
      </c>
      <c r="S747" s="79">
        <v>1.834862385321101E-3</v>
      </c>
      <c r="T747" s="78" t="str">
        <f>VLOOKUP(Table5[[#This Row],[ODS Code]],Lookup!A:D,4,FALSE)</f>
        <v>West London</v>
      </c>
      <c r="U747" s="78" t="str">
        <f>VLOOKUP(Table5[[#This Row],[ODS Code]],Lookup!A:E,3,FALSE)</f>
        <v>Brompton Health PCN</v>
      </c>
      <c r="V747" s="78" t="str">
        <f>VLOOKUP(Table5[[#This Row],[ODS Code]],Lookup!A:F,2,FALSE)</f>
        <v>Scarsdale Medical Centre</v>
      </c>
      <c r="W747" s="78" t="str">
        <f>VLOOKUP(Table5[[#This Row],[ODS Code]],Lookup!A:G,5,FALSE)</f>
        <v>E87715</v>
      </c>
    </row>
    <row r="748" spans="1:23" x14ac:dyDescent="0.35">
      <c r="A748" s="80">
        <v>45444</v>
      </c>
      <c r="B748" t="s">
        <v>293</v>
      </c>
      <c r="C748" t="s">
        <v>292</v>
      </c>
      <c r="D748" t="s">
        <v>907</v>
      </c>
      <c r="E748" t="s">
        <v>854</v>
      </c>
      <c r="F748" s="78">
        <v>1198</v>
      </c>
      <c r="G748" s="78">
        <v>2396</v>
      </c>
      <c r="H748" s="78">
        <v>100</v>
      </c>
      <c r="I748" s="78">
        <v>200</v>
      </c>
      <c r="J748" s="78">
        <v>451</v>
      </c>
      <c r="K748" s="78">
        <v>902</v>
      </c>
      <c r="L748" s="78">
        <v>388</v>
      </c>
      <c r="M748" s="78">
        <v>776</v>
      </c>
      <c r="N748" s="78">
        <v>120</v>
      </c>
      <c r="O748" s="78">
        <v>240</v>
      </c>
      <c r="P748" s="78">
        <v>139</v>
      </c>
      <c r="Q748" s="78">
        <v>278</v>
      </c>
      <c r="R748" s="79">
        <v>0.11602671118530884</v>
      </c>
      <c r="S748" s="79">
        <v>0.11602671118530884</v>
      </c>
      <c r="T748" s="78" t="str">
        <f>VLOOKUP(Table5[[#This Row],[ODS Code]],Lookup!A:D,4,FALSE)</f>
        <v>West London</v>
      </c>
      <c r="U748" s="78" t="str">
        <f>VLOOKUP(Table5[[#This Row],[ODS Code]],Lookup!A:E,3,FALSE)</f>
        <v>Brompton Health PCN</v>
      </c>
      <c r="V748" s="78" t="str">
        <f>VLOOKUP(Table5[[#This Row],[ODS Code]],Lookup!A:F,2,FALSE)</f>
        <v>Stanhope Mews Surgery</v>
      </c>
      <c r="W748" s="78" t="str">
        <f>VLOOKUP(Table5[[#This Row],[ODS Code]],Lookup!A:G,5,FALSE)</f>
        <v>E87013</v>
      </c>
    </row>
    <row r="749" spans="1:23" x14ac:dyDescent="0.35">
      <c r="A749" s="80">
        <v>45444</v>
      </c>
      <c r="B749" t="s">
        <v>303</v>
      </c>
      <c r="C749" t="s">
        <v>911</v>
      </c>
      <c r="D749" t="s">
        <v>907</v>
      </c>
      <c r="E749" t="s">
        <v>854</v>
      </c>
      <c r="F749" s="78">
        <v>842</v>
      </c>
      <c r="G749" s="78">
        <v>2164</v>
      </c>
      <c r="H749" s="78">
        <v>53</v>
      </c>
      <c r="I749" s="78">
        <v>126</v>
      </c>
      <c r="J749" s="78">
        <v>455</v>
      </c>
      <c r="K749" s="78">
        <v>1217</v>
      </c>
      <c r="L749" s="78">
        <v>212</v>
      </c>
      <c r="M749" s="78">
        <v>547</v>
      </c>
      <c r="N749" s="78">
        <v>64</v>
      </c>
      <c r="O749" s="78">
        <v>149</v>
      </c>
      <c r="P749" s="78">
        <v>58</v>
      </c>
      <c r="Q749" s="78">
        <v>125</v>
      </c>
      <c r="R749" s="79">
        <v>6.8883610451306407E-2</v>
      </c>
      <c r="S749" s="79">
        <v>5.7763401109057304E-2</v>
      </c>
      <c r="T749" s="78" t="str">
        <f>VLOOKUP(Table5[[#This Row],[ODS Code]],Lookup!A:D,4,FALSE)</f>
        <v>West London</v>
      </c>
      <c r="U749" s="78" t="str">
        <f>VLOOKUP(Table5[[#This Row],[ODS Code]],Lookup!A:E,3,FALSE)</f>
        <v>Brompton Health PCN</v>
      </c>
      <c r="V749" s="78" t="str">
        <f>VLOOKUP(Table5[[#This Row],[ODS Code]],Lookup!A:F,2,FALSE)</f>
        <v>The Abingdon Medical Practice</v>
      </c>
      <c r="W749" s="78" t="str">
        <f>VLOOKUP(Table5[[#This Row],[ODS Code]],Lookup!A:G,5,FALSE)</f>
        <v>E87701</v>
      </c>
    </row>
    <row r="750" spans="1:23" x14ac:dyDescent="0.35">
      <c r="A750" s="80">
        <v>45444</v>
      </c>
      <c r="B750" t="s">
        <v>314</v>
      </c>
      <c r="C750" t="s">
        <v>313</v>
      </c>
      <c r="D750" t="s">
        <v>907</v>
      </c>
      <c r="E750" t="s">
        <v>854</v>
      </c>
      <c r="F750" s="78">
        <v>0</v>
      </c>
      <c r="G750" s="78">
        <v>0</v>
      </c>
      <c r="H750" s="78">
        <v>0</v>
      </c>
      <c r="I750" s="78">
        <v>0</v>
      </c>
      <c r="J750" s="78">
        <v>0</v>
      </c>
      <c r="K750" s="78">
        <v>0</v>
      </c>
      <c r="L750" s="78">
        <v>0</v>
      </c>
      <c r="M750" s="78">
        <v>0</v>
      </c>
      <c r="N750" s="78">
        <v>0</v>
      </c>
      <c r="O750" s="78">
        <v>0</v>
      </c>
      <c r="P750" s="78">
        <v>0</v>
      </c>
      <c r="Q750" s="78">
        <v>0</v>
      </c>
      <c r="R750" s="79">
        <v>0</v>
      </c>
      <c r="S750" s="79">
        <v>0</v>
      </c>
      <c r="T750" s="78" t="str">
        <f>VLOOKUP(Table5[[#This Row],[ODS Code]],Lookup!A:D,4,FALSE)</f>
        <v>West London</v>
      </c>
      <c r="U750" s="78" t="str">
        <f>VLOOKUP(Table5[[#This Row],[ODS Code]],Lookup!A:E,3,FALSE)</f>
        <v>Brompton Health PCN</v>
      </c>
      <c r="V750" s="78" t="str">
        <f>VLOOKUP(Table5[[#This Row],[ODS Code]],Lookup!A:F,2,FALSE)</f>
        <v>The Chelsea Practice</v>
      </c>
      <c r="W750" s="78" t="str">
        <f>VLOOKUP(Table5[[#This Row],[ODS Code]],Lookup!A:G,5,FALSE)</f>
        <v>E87665</v>
      </c>
    </row>
    <row r="751" spans="1:23" x14ac:dyDescent="0.35">
      <c r="A751" s="80">
        <v>45444</v>
      </c>
      <c r="B751" t="s">
        <v>334</v>
      </c>
      <c r="C751" t="s">
        <v>912</v>
      </c>
      <c r="D751" t="s">
        <v>907</v>
      </c>
      <c r="E751" t="s">
        <v>854</v>
      </c>
      <c r="F751" s="78">
        <v>0</v>
      </c>
      <c r="G751" s="78">
        <v>0</v>
      </c>
      <c r="H751" s="78">
        <v>0</v>
      </c>
      <c r="I751" s="78">
        <v>0</v>
      </c>
      <c r="J751" s="78">
        <v>0</v>
      </c>
      <c r="K751" s="78">
        <v>0</v>
      </c>
      <c r="L751" s="78">
        <v>0</v>
      </c>
      <c r="M751" s="78">
        <v>0</v>
      </c>
      <c r="N751" s="78">
        <v>0</v>
      </c>
      <c r="O751" s="78">
        <v>0</v>
      </c>
      <c r="P751" s="78">
        <v>0</v>
      </c>
      <c r="Q751" s="78">
        <v>0</v>
      </c>
      <c r="R751" s="79">
        <v>0</v>
      </c>
      <c r="S751" s="79">
        <v>0</v>
      </c>
      <c r="T751" s="78" t="str">
        <f>VLOOKUP(Table5[[#This Row],[ODS Code]],Lookup!A:D,4,FALSE)</f>
        <v>West London</v>
      </c>
      <c r="U751" s="78" t="str">
        <f>VLOOKUP(Table5[[#This Row],[ODS Code]],Lookup!A:E,3,FALSE)</f>
        <v>Brompton Health PCN</v>
      </c>
      <c r="V751" s="78" t="str">
        <f>VLOOKUP(Table5[[#This Row],[ODS Code]],Lookup!A:F,2,FALSE)</f>
        <v xml:space="preserve">The Good Practice </v>
      </c>
      <c r="W751" s="78" t="str">
        <f>VLOOKUP(Table5[[#This Row],[ODS Code]],Lookup!A:G,5,FALSE)</f>
        <v>E87762</v>
      </c>
    </row>
    <row r="752" spans="1:23" x14ac:dyDescent="0.35">
      <c r="A752" s="80">
        <v>45444</v>
      </c>
      <c r="B752" t="s">
        <v>61</v>
      </c>
      <c r="C752" t="s">
        <v>913</v>
      </c>
      <c r="D752" t="s">
        <v>914</v>
      </c>
      <c r="E752" t="s">
        <v>854</v>
      </c>
      <c r="F752" s="78">
        <v>0</v>
      </c>
      <c r="G752" s="78">
        <v>0</v>
      </c>
      <c r="H752" s="78">
        <v>0</v>
      </c>
      <c r="I752" s="78">
        <v>0</v>
      </c>
      <c r="J752" s="78">
        <v>0</v>
      </c>
      <c r="K752" s="78">
        <v>0</v>
      </c>
      <c r="L752" s="78">
        <v>0</v>
      </c>
      <c r="M752" s="78">
        <v>0</v>
      </c>
      <c r="N752" s="78">
        <v>0</v>
      </c>
      <c r="O752" s="78">
        <v>0</v>
      </c>
      <c r="P752" s="78">
        <v>0</v>
      </c>
      <c r="Q752" s="78">
        <v>0</v>
      </c>
      <c r="R752" s="79">
        <v>0</v>
      </c>
      <c r="S752" s="79">
        <v>0</v>
      </c>
      <c r="T752" s="78" t="str">
        <f>VLOOKUP(Table5[[#This Row],[ODS Code]],Lookup!A:D,4,FALSE)</f>
        <v>Hillingdon</v>
      </c>
      <c r="U752" s="78" t="str">
        <f>VLOOKUP(Table5[[#This Row],[ODS Code]],Lookup!A:E,3,FALSE)</f>
        <v>Celandine Health and MetroCare PCN</v>
      </c>
      <c r="V752" s="78" t="str">
        <f>VLOOKUP(Table5[[#This Row],[ODS Code]],Lookup!A:F,2,FALSE)</f>
        <v>THE CEDARS MEDICAL CENTRE</v>
      </c>
      <c r="W752" s="78" t="str">
        <f>VLOOKUP(Table5[[#This Row],[ODS Code]],Lookup!A:G,5,FALSE)</f>
        <v>E86014</v>
      </c>
    </row>
    <row r="753" spans="1:23" x14ac:dyDescent="0.35">
      <c r="A753" s="80">
        <v>45444</v>
      </c>
      <c r="B753" t="s">
        <v>91</v>
      </c>
      <c r="C753" t="s">
        <v>915</v>
      </c>
      <c r="D753" t="s">
        <v>914</v>
      </c>
      <c r="E753" t="s">
        <v>854</v>
      </c>
      <c r="F753" s="78">
        <v>0</v>
      </c>
      <c r="G753" s="78">
        <v>0</v>
      </c>
      <c r="H753" s="78">
        <v>0</v>
      </c>
      <c r="I753" s="78">
        <v>0</v>
      </c>
      <c r="J753" s="78">
        <v>0</v>
      </c>
      <c r="K753" s="78">
        <v>0</v>
      </c>
      <c r="L753" s="78">
        <v>0</v>
      </c>
      <c r="M753" s="78">
        <v>0</v>
      </c>
      <c r="N753" s="78">
        <v>0</v>
      </c>
      <c r="O753" s="78">
        <v>0</v>
      </c>
      <c r="P753" s="78">
        <v>0</v>
      </c>
      <c r="Q753" s="78">
        <v>0</v>
      </c>
      <c r="R753" s="79">
        <v>0</v>
      </c>
      <c r="S753" s="79">
        <v>0</v>
      </c>
      <c r="T753" s="78" t="str">
        <f>VLOOKUP(Table5[[#This Row],[ODS Code]],Lookup!A:D,4,FALSE)</f>
        <v>Hillingdon</v>
      </c>
      <c r="U753" s="78" t="str">
        <f>VLOOKUP(Table5[[#This Row],[ODS Code]],Lookup!A:E,3,FALSE)</f>
        <v>Celandine Health and MetroCare PCN</v>
      </c>
      <c r="V753" s="78" t="str">
        <f>VLOOKUP(Table5[[#This Row],[ODS Code]],Lookup!A:F,2,FALSE)</f>
        <v>WALNUT WAY SURGERY</v>
      </c>
      <c r="W753" s="78" t="str">
        <f>VLOOKUP(Table5[[#This Row],[ODS Code]],Lookup!A:G,5,FALSE)</f>
        <v>E86629</v>
      </c>
    </row>
    <row r="754" spans="1:23" x14ac:dyDescent="0.35">
      <c r="A754" s="80">
        <v>45444</v>
      </c>
      <c r="B754" t="s">
        <v>185</v>
      </c>
      <c r="C754" t="s">
        <v>916</v>
      </c>
      <c r="D754" t="s">
        <v>914</v>
      </c>
      <c r="E754" t="s">
        <v>854</v>
      </c>
      <c r="F754" s="78">
        <v>0</v>
      </c>
      <c r="G754" s="78">
        <v>0</v>
      </c>
      <c r="H754" s="78">
        <v>0</v>
      </c>
      <c r="I754" s="78">
        <v>0</v>
      </c>
      <c r="J754" s="78">
        <v>0</v>
      </c>
      <c r="K754" s="78">
        <v>0</v>
      </c>
      <c r="L754" s="78">
        <v>0</v>
      </c>
      <c r="M754" s="78">
        <v>0</v>
      </c>
      <c r="N754" s="78">
        <v>0</v>
      </c>
      <c r="O754" s="78">
        <v>0</v>
      </c>
      <c r="P754" s="78">
        <v>0</v>
      </c>
      <c r="Q754" s="78">
        <v>0</v>
      </c>
      <c r="R754" s="79">
        <v>0</v>
      </c>
      <c r="S754" s="79">
        <v>0</v>
      </c>
      <c r="T754" s="78" t="str">
        <f>VLOOKUP(Table5[[#This Row],[ODS Code]],Lookup!A:D,4,FALSE)</f>
        <v>Hillingdon</v>
      </c>
      <c r="U754" s="78" t="str">
        <f>VLOOKUP(Table5[[#This Row],[ODS Code]],Lookup!A:E,3,FALSE)</f>
        <v>Celandine Health and MetroCare PCN</v>
      </c>
      <c r="V754" s="78" t="str">
        <f>VLOOKUP(Table5[[#This Row],[ODS Code]],Lookup!A:F,2,FALSE)</f>
        <v>KING EDWARDS &amp; SWAKELEYS MEDICAL CENTRE</v>
      </c>
      <c r="W754" s="78" t="str">
        <f>VLOOKUP(Table5[[#This Row],[ODS Code]],Lookup!A:G,5,FALSE)</f>
        <v>E86024</v>
      </c>
    </row>
    <row r="755" spans="1:23" x14ac:dyDescent="0.35">
      <c r="A755" s="80">
        <v>45444</v>
      </c>
      <c r="B755" t="s">
        <v>197</v>
      </c>
      <c r="C755" t="s">
        <v>917</v>
      </c>
      <c r="D755" t="s">
        <v>914</v>
      </c>
      <c r="E755" t="s">
        <v>854</v>
      </c>
      <c r="F755" s="78">
        <v>0</v>
      </c>
      <c r="G755" s="78">
        <v>0</v>
      </c>
      <c r="H755" s="78">
        <v>0</v>
      </c>
      <c r="I755" s="78">
        <v>0</v>
      </c>
      <c r="J755" s="78">
        <v>0</v>
      </c>
      <c r="K755" s="78">
        <v>0</v>
      </c>
      <c r="L755" s="78">
        <v>0</v>
      </c>
      <c r="M755" s="78">
        <v>0</v>
      </c>
      <c r="N755" s="78">
        <v>0</v>
      </c>
      <c r="O755" s="78">
        <v>0</v>
      </c>
      <c r="P755" s="78">
        <v>0</v>
      </c>
      <c r="Q755" s="78">
        <v>0</v>
      </c>
      <c r="R755" s="79">
        <v>0</v>
      </c>
      <c r="S755" s="79">
        <v>0</v>
      </c>
      <c r="T755" s="78" t="str">
        <f>VLOOKUP(Table5[[#This Row],[ODS Code]],Lookup!A:D,4,FALSE)</f>
        <v>Hillingdon</v>
      </c>
      <c r="U755" s="78" t="str">
        <f>VLOOKUP(Table5[[#This Row],[ODS Code]],Lookup!A:E,3,FALSE)</f>
        <v>Celandine Health and MetroCare PCN</v>
      </c>
      <c r="V755" s="78" t="str">
        <f>VLOOKUP(Table5[[#This Row],[ODS Code]],Lookup!A:F,2,FALSE)</f>
        <v>LADYGATE LANE MEDICAL CENTRE</v>
      </c>
      <c r="W755" s="78" t="str">
        <f>VLOOKUP(Table5[[#This Row],[ODS Code]],Lookup!A:G,5,FALSE)</f>
        <v>E86605</v>
      </c>
    </row>
    <row r="756" spans="1:23" x14ac:dyDescent="0.35">
      <c r="A756" s="80">
        <v>45444</v>
      </c>
      <c r="B756" t="s">
        <v>232</v>
      </c>
      <c r="C756" t="s">
        <v>918</v>
      </c>
      <c r="D756" t="s">
        <v>914</v>
      </c>
      <c r="E756" t="s">
        <v>854</v>
      </c>
      <c r="F756" s="78">
        <v>1821</v>
      </c>
      <c r="G756" s="78">
        <v>3732</v>
      </c>
      <c r="H756" s="78">
        <v>9</v>
      </c>
      <c r="I756" s="78">
        <v>26</v>
      </c>
      <c r="J756" s="78">
        <v>1773</v>
      </c>
      <c r="K756" s="78">
        <v>3590</v>
      </c>
      <c r="L756" s="78">
        <v>16</v>
      </c>
      <c r="M756" s="78">
        <v>44</v>
      </c>
      <c r="N756" s="78">
        <v>12</v>
      </c>
      <c r="O756" s="78">
        <v>36</v>
      </c>
      <c r="P756" s="78">
        <v>11</v>
      </c>
      <c r="Q756" s="78">
        <v>36</v>
      </c>
      <c r="R756" s="79">
        <v>6.0406370126304225E-3</v>
      </c>
      <c r="S756" s="79">
        <v>9.6463022508038593E-3</v>
      </c>
      <c r="T756" s="78" t="str">
        <f>VLOOKUP(Table5[[#This Row],[ODS Code]],Lookup!A:D,4,FALSE)</f>
        <v>Hillingdon</v>
      </c>
      <c r="U756" s="78" t="str">
        <f>VLOOKUP(Table5[[#This Row],[ODS Code]],Lookup!A:E,3,FALSE)</f>
        <v>Celandine Health and MetroCare PCN</v>
      </c>
      <c r="V756" s="78" t="str">
        <f>VLOOKUP(Table5[[#This Row],[ODS Code]],Lookup!A:F,2,FALSE)</f>
        <v>OXFORD DRIVE MEDICAL CENTRE</v>
      </c>
      <c r="W756" s="78" t="str">
        <f>VLOOKUP(Table5[[#This Row],[ODS Code]],Lookup!A:G,5,FALSE)</f>
        <v>E86011</v>
      </c>
    </row>
    <row r="757" spans="1:23" x14ac:dyDescent="0.35">
      <c r="A757" s="80">
        <v>45444</v>
      </c>
      <c r="B757" t="s">
        <v>255</v>
      </c>
      <c r="C757" t="s">
        <v>919</v>
      </c>
      <c r="D757" t="s">
        <v>914</v>
      </c>
      <c r="E757" t="s">
        <v>854</v>
      </c>
      <c r="F757" s="78">
        <v>1357</v>
      </c>
      <c r="G757" s="78">
        <v>2714</v>
      </c>
      <c r="H757" s="78">
        <v>5</v>
      </c>
      <c r="I757" s="78">
        <v>10</v>
      </c>
      <c r="J757" s="78">
        <v>1335</v>
      </c>
      <c r="K757" s="78">
        <v>2670</v>
      </c>
      <c r="L757" s="78">
        <v>9</v>
      </c>
      <c r="M757" s="78">
        <v>18</v>
      </c>
      <c r="N757" s="78">
        <v>2</v>
      </c>
      <c r="O757" s="78">
        <v>4</v>
      </c>
      <c r="P757" s="78">
        <v>6</v>
      </c>
      <c r="Q757" s="78">
        <v>12</v>
      </c>
      <c r="R757" s="79">
        <v>4.4215180545320561E-3</v>
      </c>
      <c r="S757" s="79">
        <v>4.4215180545320561E-3</v>
      </c>
      <c r="T757" s="78" t="str">
        <f>VLOOKUP(Table5[[#This Row],[ODS Code]],Lookup!A:D,4,FALSE)</f>
        <v>Hillingdon</v>
      </c>
      <c r="U757" s="78" t="str">
        <f>VLOOKUP(Table5[[#This Row],[ODS Code]],Lookup!A:E,3,FALSE)</f>
        <v>Celandine Health and MetroCare PCN</v>
      </c>
      <c r="V757" s="78" t="str">
        <f>VLOOKUP(Table5[[#This Row],[ODS Code]],Lookup!A:F,2,FALSE)</f>
        <v>QUEENS WALK MEDICAL CENTRE</v>
      </c>
      <c r="W757" s="78" t="str">
        <f>VLOOKUP(Table5[[#This Row],[ODS Code]],Lookup!A:G,5,FALSE)</f>
        <v>E86626</v>
      </c>
    </row>
    <row r="758" spans="1:23" x14ac:dyDescent="0.35">
      <c r="A758" s="80">
        <v>45444</v>
      </c>
      <c r="B758" t="s">
        <v>279</v>
      </c>
      <c r="C758" t="s">
        <v>920</v>
      </c>
      <c r="D758" t="s">
        <v>914</v>
      </c>
      <c r="E758" t="s">
        <v>854</v>
      </c>
      <c r="F758" s="78">
        <v>1235</v>
      </c>
      <c r="G758" s="78">
        <v>2552</v>
      </c>
      <c r="H758" s="78">
        <v>5</v>
      </c>
      <c r="I758" s="78">
        <v>14</v>
      </c>
      <c r="J758" s="78">
        <v>1200</v>
      </c>
      <c r="K758" s="78">
        <v>2430</v>
      </c>
      <c r="L758" s="78">
        <v>19</v>
      </c>
      <c r="M758" s="78">
        <v>68</v>
      </c>
      <c r="N758" s="78">
        <v>4</v>
      </c>
      <c r="O758" s="78">
        <v>14</v>
      </c>
      <c r="P758" s="78">
        <v>7</v>
      </c>
      <c r="Q758" s="78">
        <v>26</v>
      </c>
      <c r="R758" s="79">
        <v>5.6680161943319842E-3</v>
      </c>
      <c r="S758" s="79">
        <v>1.018808777429467E-2</v>
      </c>
      <c r="T758" s="78" t="str">
        <f>VLOOKUP(Table5[[#This Row],[ODS Code]],Lookup!A:D,4,FALSE)</f>
        <v>Hillingdon</v>
      </c>
      <c r="U758" s="78" t="str">
        <f>VLOOKUP(Table5[[#This Row],[ODS Code]],Lookup!A:E,3,FALSE)</f>
        <v>Celandine Health and MetroCare PCN</v>
      </c>
      <c r="V758" s="78" t="str">
        <f>VLOOKUP(Table5[[#This Row],[ODS Code]],Lookup!A:F,2,FALSE)</f>
        <v>SOUTHCOTE CLINIC</v>
      </c>
      <c r="W758" s="78" t="str">
        <f>VLOOKUP(Table5[[#This Row],[ODS Code]],Lookup!A:G,5,FALSE)</f>
        <v>E86640</v>
      </c>
    </row>
    <row r="759" spans="1:23" x14ac:dyDescent="0.35">
      <c r="A759" s="80">
        <v>45444</v>
      </c>
      <c r="B759" t="s">
        <v>286</v>
      </c>
      <c r="C759" t="s">
        <v>921</v>
      </c>
      <c r="D759" t="s">
        <v>914</v>
      </c>
      <c r="E759" t="s">
        <v>854</v>
      </c>
      <c r="F759" s="78">
        <v>13551</v>
      </c>
      <c r="G759" s="78">
        <v>44766</v>
      </c>
      <c r="H759" s="78">
        <v>1338</v>
      </c>
      <c r="I759" s="78">
        <v>4428</v>
      </c>
      <c r="J759" s="78">
        <v>4827</v>
      </c>
      <c r="K759" s="78">
        <v>15815</v>
      </c>
      <c r="L759" s="78">
        <v>4066</v>
      </c>
      <c r="M759" s="78">
        <v>13477</v>
      </c>
      <c r="N759" s="78">
        <v>1544</v>
      </c>
      <c r="O759" s="78">
        <v>5210</v>
      </c>
      <c r="P759" s="78">
        <v>1776</v>
      </c>
      <c r="Q759" s="78">
        <v>5836</v>
      </c>
      <c r="R759" s="79">
        <v>0.13106043834403366</v>
      </c>
      <c r="S759" s="79">
        <v>0.13036679622928116</v>
      </c>
      <c r="T759" s="78" t="str">
        <f>VLOOKUP(Table5[[#This Row],[ODS Code]],Lookup!A:D,4,FALSE)</f>
        <v>Hillingdon</v>
      </c>
      <c r="U759" s="78" t="str">
        <f>VLOOKUP(Table5[[#This Row],[ODS Code]],Lookup!A:E,3,FALSE)</f>
        <v>Celandine Health and MetroCare PCN</v>
      </c>
      <c r="V759" s="78" t="str">
        <f>VLOOKUP(Table5[[#This Row],[ODS Code]],Lookup!A:F,2,FALSE)</f>
        <v>ST MARTINS MEDICAL CENTRE</v>
      </c>
      <c r="W759" s="78" t="str">
        <f>VLOOKUP(Table5[[#This Row],[ODS Code]],Lookup!A:G,5,FALSE)</f>
        <v>E86033</v>
      </c>
    </row>
    <row r="760" spans="1:23" x14ac:dyDescent="0.35">
      <c r="A760" s="80">
        <v>45444</v>
      </c>
      <c r="B760" t="s">
        <v>302</v>
      </c>
      <c r="C760" t="s">
        <v>922</v>
      </c>
      <c r="D760" t="s">
        <v>914</v>
      </c>
      <c r="E760" t="s">
        <v>854</v>
      </c>
      <c r="F760" s="78">
        <v>1553</v>
      </c>
      <c r="G760" s="78">
        <v>3106</v>
      </c>
      <c r="H760" s="78">
        <v>0</v>
      </c>
      <c r="I760" s="78">
        <v>0</v>
      </c>
      <c r="J760" s="78">
        <v>1549</v>
      </c>
      <c r="K760" s="78">
        <v>3098</v>
      </c>
      <c r="L760" s="78">
        <v>0</v>
      </c>
      <c r="M760" s="78">
        <v>0</v>
      </c>
      <c r="N760" s="78">
        <v>3</v>
      </c>
      <c r="O760" s="78">
        <v>6</v>
      </c>
      <c r="P760" s="78">
        <v>1</v>
      </c>
      <c r="Q760" s="78">
        <v>2</v>
      </c>
      <c r="R760" s="79">
        <v>6.43915003219575E-4</v>
      </c>
      <c r="S760" s="79">
        <v>6.43915003219575E-4</v>
      </c>
      <c r="T760" s="78" t="str">
        <f>VLOOKUP(Table5[[#This Row],[ODS Code]],Lookup!A:D,4,FALSE)</f>
        <v>Hillingdon</v>
      </c>
      <c r="U760" s="78" t="str">
        <f>VLOOKUP(Table5[[#This Row],[ODS Code]],Lookup!A:E,3,FALSE)</f>
        <v>Celandine Health and MetroCare PCN</v>
      </c>
      <c r="V760" s="78" t="str">
        <f>VLOOKUP(Table5[[#This Row],[ODS Code]],Lookup!A:F,2,FALSE)</f>
        <v>THE ABBOTSBURY PRACTICE</v>
      </c>
      <c r="W760" s="78" t="str">
        <f>VLOOKUP(Table5[[#This Row],[ODS Code]],Lookup!A:G,5,FALSE)</f>
        <v>E86022</v>
      </c>
    </row>
    <row r="761" spans="1:23" x14ac:dyDescent="0.35">
      <c r="A761" s="80">
        <v>45444</v>
      </c>
      <c r="B761" t="s">
        <v>389</v>
      </c>
      <c r="C761" t="s">
        <v>923</v>
      </c>
      <c r="D761" t="s">
        <v>914</v>
      </c>
      <c r="E761" t="s">
        <v>854</v>
      </c>
      <c r="F761" s="78">
        <v>0</v>
      </c>
      <c r="G761" s="78">
        <v>0</v>
      </c>
      <c r="H761" s="78">
        <v>0</v>
      </c>
      <c r="I761" s="78">
        <v>0</v>
      </c>
      <c r="J761" s="78">
        <v>0</v>
      </c>
      <c r="K761" s="78">
        <v>0</v>
      </c>
      <c r="L761" s="78">
        <v>0</v>
      </c>
      <c r="M761" s="78">
        <v>0</v>
      </c>
      <c r="N761" s="78">
        <v>0</v>
      </c>
      <c r="O761" s="78">
        <v>0</v>
      </c>
      <c r="P761" s="78">
        <v>0</v>
      </c>
      <c r="Q761" s="78">
        <v>0</v>
      </c>
      <c r="R761" s="79">
        <v>0</v>
      </c>
      <c r="S761" s="79">
        <v>0</v>
      </c>
      <c r="T761" s="78" t="str">
        <f>VLOOKUP(Table5[[#This Row],[ODS Code]],Lookup!A:D,4,FALSE)</f>
        <v>Hillingdon</v>
      </c>
      <c r="U761" s="78" t="str">
        <f>VLOOKUP(Table5[[#This Row],[ODS Code]],Lookup!A:E,3,FALSE)</f>
        <v>Celandine Health and MetroCare PCN</v>
      </c>
      <c r="V761" s="78" t="str">
        <f>VLOOKUP(Table5[[#This Row],[ODS Code]],Lookup!A:F,2,FALSE)</f>
        <v>WALLASEY MEDICAL CENTRE</v>
      </c>
      <c r="W761" s="78" t="str">
        <f>VLOOKUP(Table5[[#This Row],[ODS Code]],Lookup!A:G,5,FALSE)</f>
        <v>E86619</v>
      </c>
    </row>
    <row r="762" spans="1:23" x14ac:dyDescent="0.35">
      <c r="A762" s="80">
        <v>45444</v>
      </c>
      <c r="B762" t="s">
        <v>408</v>
      </c>
      <c r="C762" t="s">
        <v>924</v>
      </c>
      <c r="D762" t="s">
        <v>914</v>
      </c>
      <c r="E762" t="s">
        <v>854</v>
      </c>
      <c r="F762" s="78">
        <v>1991</v>
      </c>
      <c r="G762" s="78">
        <v>4359</v>
      </c>
      <c r="H762" s="78">
        <v>75</v>
      </c>
      <c r="I762" s="78">
        <v>186</v>
      </c>
      <c r="J762" s="78">
        <v>1451</v>
      </c>
      <c r="K762" s="78">
        <v>2991</v>
      </c>
      <c r="L762" s="78">
        <v>208</v>
      </c>
      <c r="M762" s="78">
        <v>534</v>
      </c>
      <c r="N762" s="78">
        <v>84</v>
      </c>
      <c r="O762" s="78">
        <v>214</v>
      </c>
      <c r="P762" s="78">
        <v>173</v>
      </c>
      <c r="Q762" s="78">
        <v>434</v>
      </c>
      <c r="R762" s="79">
        <v>8.6891009542943251E-2</v>
      </c>
      <c r="S762" s="79">
        <v>9.956412021105758E-2</v>
      </c>
      <c r="T762" s="78" t="str">
        <f>VLOOKUP(Table5[[#This Row],[ODS Code]],Lookup!A:D,4,FALSE)</f>
        <v>Hillingdon</v>
      </c>
      <c r="U762" s="78" t="str">
        <f>VLOOKUP(Table5[[#This Row],[ODS Code]],Lookup!A:E,3,FALSE)</f>
        <v>Celandine Health and MetroCare PCN</v>
      </c>
      <c r="V762" s="78" t="str">
        <f>VLOOKUP(Table5[[#This Row],[ODS Code]],Lookup!A:F,2,FALSE)</f>
        <v>WOOD LANE MEDICAL CENTRE</v>
      </c>
      <c r="W762" s="78" t="str">
        <f>VLOOKUP(Table5[[#This Row],[ODS Code]],Lookup!A:G,5,FALSE)</f>
        <v>E86012</v>
      </c>
    </row>
    <row r="763" spans="1:23" x14ac:dyDescent="0.35">
      <c r="A763" s="80">
        <v>45444</v>
      </c>
      <c r="B763" t="s">
        <v>71</v>
      </c>
      <c r="C763" t="s">
        <v>70</v>
      </c>
      <c r="D763" t="s">
        <v>925</v>
      </c>
      <c r="E763" t="s">
        <v>854</v>
      </c>
      <c r="F763" s="78">
        <v>403</v>
      </c>
      <c r="G763" s="78">
        <v>806</v>
      </c>
      <c r="H763" s="78">
        <v>42</v>
      </c>
      <c r="I763" s="78">
        <v>84</v>
      </c>
      <c r="J763" s="78">
        <v>136</v>
      </c>
      <c r="K763" s="78">
        <v>272</v>
      </c>
      <c r="L763" s="78">
        <v>112</v>
      </c>
      <c r="M763" s="78">
        <v>224</v>
      </c>
      <c r="N763" s="78">
        <v>57</v>
      </c>
      <c r="O763" s="78">
        <v>114</v>
      </c>
      <c r="P763" s="78">
        <v>56</v>
      </c>
      <c r="Q763" s="78">
        <v>112</v>
      </c>
      <c r="R763" s="79">
        <v>0.13895781637717122</v>
      </c>
      <c r="S763" s="79">
        <v>0.13895781637717122</v>
      </c>
      <c r="T763" s="78" t="str">
        <f>VLOOKUP(Table5[[#This Row],[ODS Code]],Lookup!A:D,4,FALSE)</f>
        <v>Hounslow</v>
      </c>
      <c r="U763" s="78" t="str">
        <f>VLOOKUP(Table5[[#This Row],[ODS Code]],Lookup!A:E,3,FALSE)</f>
        <v>Chiswick</v>
      </c>
      <c r="V763" s="78" t="str">
        <f>VLOOKUP(Table5[[#This Row],[ODS Code]],Lookup!A:F,2,FALSE)</f>
        <v>Chiswick Health Practice</v>
      </c>
      <c r="W763" s="78" t="str">
        <f>VLOOKUP(Table5[[#This Row],[ODS Code]],Lookup!A:G,5,FALSE)</f>
        <v>E85030</v>
      </c>
    </row>
    <row r="764" spans="1:23" x14ac:dyDescent="0.35">
      <c r="A764" s="80">
        <v>45444</v>
      </c>
      <c r="B764" t="s">
        <v>137</v>
      </c>
      <c r="C764" t="s">
        <v>822</v>
      </c>
      <c r="D764" t="s">
        <v>925</v>
      </c>
      <c r="E764" t="s">
        <v>854</v>
      </c>
      <c r="F764" s="78">
        <v>476</v>
      </c>
      <c r="G764" s="78">
        <v>1096</v>
      </c>
      <c r="H764" s="78">
        <v>20</v>
      </c>
      <c r="I764" s="78">
        <v>48</v>
      </c>
      <c r="J764" s="78">
        <v>339</v>
      </c>
      <c r="K764" s="78">
        <v>754</v>
      </c>
      <c r="L764" s="78">
        <v>45</v>
      </c>
      <c r="M764" s="78">
        <v>113</v>
      </c>
      <c r="N764" s="78">
        <v>33</v>
      </c>
      <c r="O764" s="78">
        <v>87</v>
      </c>
      <c r="P764" s="78">
        <v>39</v>
      </c>
      <c r="Q764" s="78">
        <v>94</v>
      </c>
      <c r="R764" s="79">
        <v>8.1932773109243698E-2</v>
      </c>
      <c r="S764" s="79">
        <v>8.576642335766424E-2</v>
      </c>
      <c r="T764" s="78" t="str">
        <f>VLOOKUP(Table5[[#This Row],[ODS Code]],Lookup!A:D,4,FALSE)</f>
        <v>Hounslow</v>
      </c>
      <c r="U764" s="78" t="str">
        <f>VLOOKUP(Table5[[#This Row],[ODS Code]],Lookup!A:E,3,FALSE)</f>
        <v>Chiswick</v>
      </c>
      <c r="V764" s="78" t="str">
        <f>VLOOKUP(Table5[[#This Row],[ODS Code]],Lookup!A:F,2,FALSE)</f>
        <v xml:space="preserve">Chiswick Medical Practice (Previously Grove Park Surgery, Chiswick Faimly and Wellsley merge) </v>
      </c>
      <c r="W764" s="78" t="str">
        <f>VLOOKUP(Table5[[#This Row],[ODS Code]],Lookup!A:G,5,FALSE)</f>
        <v>E85693</v>
      </c>
    </row>
    <row r="765" spans="1:23" x14ac:dyDescent="0.35">
      <c r="A765" s="80">
        <v>45444</v>
      </c>
      <c r="B765" t="s">
        <v>121</v>
      </c>
      <c r="C765" t="s">
        <v>926</v>
      </c>
      <c r="D765" t="s">
        <v>925</v>
      </c>
      <c r="E765" t="s">
        <v>854</v>
      </c>
      <c r="F765" s="78">
        <v>408</v>
      </c>
      <c r="G765" s="78">
        <v>816</v>
      </c>
      <c r="H765" s="78">
        <v>33</v>
      </c>
      <c r="I765" s="78">
        <v>66</v>
      </c>
      <c r="J765" s="78">
        <v>181</v>
      </c>
      <c r="K765" s="78">
        <v>362</v>
      </c>
      <c r="L765" s="78">
        <v>103</v>
      </c>
      <c r="M765" s="78">
        <v>206</v>
      </c>
      <c r="N765" s="78">
        <v>34</v>
      </c>
      <c r="O765" s="78">
        <v>68</v>
      </c>
      <c r="P765" s="78">
        <v>57</v>
      </c>
      <c r="Q765" s="78">
        <v>114</v>
      </c>
      <c r="R765" s="79">
        <v>0.13970588235294118</v>
      </c>
      <c r="S765" s="79">
        <v>0.13970588235294118</v>
      </c>
      <c r="T765" s="78" t="str">
        <f>VLOOKUP(Table5[[#This Row],[ODS Code]],Lookup!A:D,4,FALSE)</f>
        <v>Hounslow</v>
      </c>
      <c r="U765" s="78" t="str">
        <f>VLOOKUP(Table5[[#This Row],[ODS Code]],Lookup!A:E,3,FALSE)</f>
        <v>Chiswick</v>
      </c>
      <c r="V765" s="78" t="str">
        <f>VLOOKUP(Table5[[#This Row],[ODS Code]],Lookup!A:F,2,FALSE)</f>
        <v xml:space="preserve">Glebe Street Surgery </v>
      </c>
      <c r="W765" s="78" t="str">
        <f>VLOOKUP(Table5[[#This Row],[ODS Code]],Lookup!A:G,5,FALSE)</f>
        <v>E85683</v>
      </c>
    </row>
    <row r="766" spans="1:23" x14ac:dyDescent="0.35">
      <c r="A766" s="80">
        <v>45444</v>
      </c>
      <c r="B766" t="s">
        <v>139</v>
      </c>
      <c r="C766" t="s">
        <v>138</v>
      </c>
      <c r="D766" t="s">
        <v>925</v>
      </c>
      <c r="E766" t="s">
        <v>854</v>
      </c>
      <c r="F766" s="78">
        <v>182</v>
      </c>
      <c r="G766" s="78">
        <v>364</v>
      </c>
      <c r="H766" s="78">
        <v>15</v>
      </c>
      <c r="I766" s="78">
        <v>30</v>
      </c>
      <c r="J766" s="78">
        <v>68</v>
      </c>
      <c r="K766" s="78">
        <v>136</v>
      </c>
      <c r="L766" s="78">
        <v>51</v>
      </c>
      <c r="M766" s="78">
        <v>102</v>
      </c>
      <c r="N766" s="78">
        <v>10</v>
      </c>
      <c r="O766" s="78">
        <v>20</v>
      </c>
      <c r="P766" s="78">
        <v>38</v>
      </c>
      <c r="Q766" s="78">
        <v>76</v>
      </c>
      <c r="R766" s="79">
        <v>0.2087912087912088</v>
      </c>
      <c r="S766" s="79">
        <v>0.2087912087912088</v>
      </c>
      <c r="T766" s="78" t="str">
        <f>VLOOKUP(Table5[[#This Row],[ODS Code]],Lookup!A:D,4,FALSE)</f>
        <v>Hounslow</v>
      </c>
      <c r="U766" s="78" t="str">
        <f>VLOOKUP(Table5[[#This Row],[ODS Code]],Lookup!A:E,3,FALSE)</f>
        <v>Chiswick</v>
      </c>
      <c r="V766" s="78" t="str">
        <f>VLOOKUP(Table5[[#This Row],[ODS Code]],Lookup!A:F,2,FALSE)</f>
        <v>Grove Park Terrace Surgery</v>
      </c>
      <c r="W766" s="78" t="str">
        <f>VLOOKUP(Table5[[#This Row],[ODS Code]],Lookup!A:G,5,FALSE)</f>
        <v>E85746</v>
      </c>
    </row>
    <row r="767" spans="1:23" x14ac:dyDescent="0.35">
      <c r="A767" s="80">
        <v>45444</v>
      </c>
      <c r="B767" t="s">
        <v>168</v>
      </c>
      <c r="C767" t="s">
        <v>167</v>
      </c>
      <c r="D767" t="s">
        <v>925</v>
      </c>
      <c r="E767" t="s">
        <v>854</v>
      </c>
      <c r="F767" s="78">
        <v>186</v>
      </c>
      <c r="G767" s="78">
        <v>372</v>
      </c>
      <c r="H767" s="78">
        <v>15</v>
      </c>
      <c r="I767" s="78">
        <v>30</v>
      </c>
      <c r="J767" s="78">
        <v>93</v>
      </c>
      <c r="K767" s="78">
        <v>186</v>
      </c>
      <c r="L767" s="78">
        <v>46</v>
      </c>
      <c r="M767" s="78">
        <v>92</v>
      </c>
      <c r="N767" s="78">
        <v>14</v>
      </c>
      <c r="O767" s="78">
        <v>28</v>
      </c>
      <c r="P767" s="78">
        <v>18</v>
      </c>
      <c r="Q767" s="78">
        <v>36</v>
      </c>
      <c r="R767" s="79">
        <v>9.6774193548387094E-2</v>
      </c>
      <c r="S767" s="79">
        <v>9.6774193548387094E-2</v>
      </c>
      <c r="T767" s="78" t="str">
        <f>VLOOKUP(Table5[[#This Row],[ODS Code]],Lookup!A:D,4,FALSE)</f>
        <v>Hounslow</v>
      </c>
      <c r="U767" s="78" t="str">
        <f>VLOOKUP(Table5[[#This Row],[ODS Code]],Lookup!A:E,3,FALSE)</f>
        <v>Chiswick</v>
      </c>
      <c r="V767" s="78" t="str">
        <f>VLOOKUP(Table5[[#This Row],[ODS Code]],Lookup!A:F,2,FALSE)</f>
        <v>Holly Road Medical Centre</v>
      </c>
      <c r="W767" s="78" t="str">
        <f>VLOOKUP(Table5[[#This Row],[ODS Code]],Lookup!A:G,5,FALSE)</f>
        <v>E85658</v>
      </c>
    </row>
    <row r="768" spans="1:23" x14ac:dyDescent="0.35">
      <c r="A768" s="80">
        <v>45444</v>
      </c>
      <c r="B768" t="s">
        <v>398</v>
      </c>
      <c r="C768" t="s">
        <v>927</v>
      </c>
      <c r="D768" t="s">
        <v>925</v>
      </c>
      <c r="E768" t="s">
        <v>854</v>
      </c>
      <c r="F768" s="78">
        <v>0</v>
      </c>
      <c r="G768" s="78">
        <v>0</v>
      </c>
      <c r="H768" s="78">
        <v>0</v>
      </c>
      <c r="I768" s="78">
        <v>0</v>
      </c>
      <c r="J768" s="78">
        <v>0</v>
      </c>
      <c r="K768" s="78">
        <v>0</v>
      </c>
      <c r="L768" s="78">
        <v>0</v>
      </c>
      <c r="M768" s="78">
        <v>0</v>
      </c>
      <c r="N768" s="78">
        <v>0</v>
      </c>
      <c r="O768" s="78">
        <v>0</v>
      </c>
      <c r="P768" s="78">
        <v>0</v>
      </c>
      <c r="Q768" s="78">
        <v>0</v>
      </c>
      <c r="R768" s="79">
        <v>0</v>
      </c>
      <c r="S768" s="79">
        <v>0</v>
      </c>
      <c r="T768" s="78" t="str">
        <f>VLOOKUP(Table5[[#This Row],[ODS Code]],Lookup!A:D,4,FALSE)</f>
        <v>Hounslow</v>
      </c>
      <c r="U768" s="78" t="str">
        <f>VLOOKUP(Table5[[#This Row],[ODS Code]],Lookup!A:E,3,FALSE)</f>
        <v>Chiswick</v>
      </c>
      <c r="V768" s="78" t="str">
        <f>VLOOKUP(Table5[[#This Row],[ODS Code]],Lookup!A:F,2,FALSE)</f>
        <v>West4GPs</v>
      </c>
      <c r="W768" s="78" t="str">
        <f>VLOOKUP(Table5[[#This Row],[ODS Code]],Lookup!A:G,5,FALSE)</f>
        <v>E85040</v>
      </c>
    </row>
    <row r="769" spans="1:23" x14ac:dyDescent="0.35">
      <c r="A769" s="80">
        <v>45444</v>
      </c>
      <c r="B769" t="s">
        <v>231</v>
      </c>
      <c r="C769" t="s">
        <v>928</v>
      </c>
      <c r="D769" t="s">
        <v>929</v>
      </c>
      <c r="E769" t="s">
        <v>854</v>
      </c>
      <c r="F769" s="78">
        <v>4689</v>
      </c>
      <c r="G769" s="78">
        <v>9734</v>
      </c>
      <c r="H769" s="78">
        <v>48</v>
      </c>
      <c r="I769" s="78">
        <v>116</v>
      </c>
      <c r="J769" s="78">
        <v>4379</v>
      </c>
      <c r="K769" s="78">
        <v>9030</v>
      </c>
      <c r="L769" s="78">
        <v>130</v>
      </c>
      <c r="M769" s="78">
        <v>273</v>
      </c>
      <c r="N769" s="78">
        <v>67</v>
      </c>
      <c r="O769" s="78">
        <v>156</v>
      </c>
      <c r="P769" s="78">
        <v>65</v>
      </c>
      <c r="Q769" s="78">
        <v>159</v>
      </c>
      <c r="R769" s="79">
        <v>1.3862230752825763E-2</v>
      </c>
      <c r="S769" s="79">
        <v>1.633449763714814E-2</v>
      </c>
      <c r="T769" s="78" t="str">
        <f>VLOOKUP(Table5[[#This Row],[ODS Code]],Lookup!A:D,4,FALSE)</f>
        <v>Hillingdon</v>
      </c>
      <c r="U769" s="78" t="str">
        <f>VLOOKUP(Table5[[#This Row],[ODS Code]],Lookup!A:E,3,FALSE)</f>
        <v>Colne Union PCN</v>
      </c>
      <c r="V769" s="78" t="str">
        <f>VLOOKUP(Table5[[#This Row],[ODS Code]],Lookup!A:F,2,FALSE)</f>
        <v>OTTERFIELD MEDICAL CENTRE</v>
      </c>
      <c r="W769" s="78" t="str">
        <f>VLOOKUP(Table5[[#This Row],[ODS Code]],Lookup!A:G,5,FALSE)</f>
        <v>E86027</v>
      </c>
    </row>
    <row r="770" spans="1:23" x14ac:dyDescent="0.35">
      <c r="A770" s="80">
        <v>45444</v>
      </c>
      <c r="B770" t="s">
        <v>336</v>
      </c>
      <c r="C770" t="s">
        <v>930</v>
      </c>
      <c r="D770" t="s">
        <v>929</v>
      </c>
      <c r="E770" t="s">
        <v>854</v>
      </c>
      <c r="F770" s="78">
        <v>2529</v>
      </c>
      <c r="G770" s="78">
        <v>5313</v>
      </c>
      <c r="H770" s="78">
        <v>5</v>
      </c>
      <c r="I770" s="78">
        <v>10</v>
      </c>
      <c r="J770" s="78">
        <v>2505</v>
      </c>
      <c r="K770" s="78">
        <v>5249</v>
      </c>
      <c r="L770" s="78">
        <v>9</v>
      </c>
      <c r="M770" s="78">
        <v>26</v>
      </c>
      <c r="N770" s="78">
        <v>4</v>
      </c>
      <c r="O770" s="78">
        <v>10</v>
      </c>
      <c r="P770" s="78">
        <v>6</v>
      </c>
      <c r="Q770" s="78">
        <v>18</v>
      </c>
      <c r="R770" s="79">
        <v>2.3724792408066431E-3</v>
      </c>
      <c r="S770" s="79">
        <v>3.3879164313946925E-3</v>
      </c>
      <c r="T770" s="78" t="str">
        <f>VLOOKUP(Table5[[#This Row],[ODS Code]],Lookup!A:D,4,FALSE)</f>
        <v>Hillingdon</v>
      </c>
      <c r="U770" s="78" t="str">
        <f>VLOOKUP(Table5[[#This Row],[ODS Code]],Lookup!A:E,3,FALSE)</f>
        <v>Colne Union PCN</v>
      </c>
      <c r="V770" s="78" t="str">
        <f>VLOOKUP(Table5[[#This Row],[ODS Code]],Lookup!A:F,2,FALSE)</f>
        <v>THE HIGH STREET PRACTICE YIEWSLEY HEALTH CENTRE</v>
      </c>
      <c r="W770" s="78" t="str">
        <f>VLOOKUP(Table5[[#This Row],[ODS Code]],Lookup!A:G,5,FALSE)</f>
        <v>E86042</v>
      </c>
    </row>
    <row r="771" spans="1:23" x14ac:dyDescent="0.35">
      <c r="A771" s="80">
        <v>45444</v>
      </c>
      <c r="B771" t="s">
        <v>342</v>
      </c>
      <c r="C771" t="s">
        <v>931</v>
      </c>
      <c r="D771" t="s">
        <v>929</v>
      </c>
      <c r="E771" t="s">
        <v>854</v>
      </c>
      <c r="F771" s="78">
        <v>4698</v>
      </c>
      <c r="G771" s="78">
        <v>9443</v>
      </c>
      <c r="H771" s="78">
        <v>24</v>
      </c>
      <c r="I771" s="78">
        <v>50</v>
      </c>
      <c r="J771" s="78">
        <v>4513</v>
      </c>
      <c r="K771" s="78">
        <v>9055</v>
      </c>
      <c r="L771" s="78">
        <v>80</v>
      </c>
      <c r="M771" s="78">
        <v>168</v>
      </c>
      <c r="N771" s="78">
        <v>31</v>
      </c>
      <c r="O771" s="78">
        <v>68</v>
      </c>
      <c r="P771" s="78">
        <v>50</v>
      </c>
      <c r="Q771" s="78">
        <v>102</v>
      </c>
      <c r="R771" s="79">
        <v>1.0642826734780758E-2</v>
      </c>
      <c r="S771" s="79">
        <v>1.0801652017367363E-2</v>
      </c>
      <c r="T771" s="78" t="str">
        <f>VLOOKUP(Table5[[#This Row],[ODS Code]],Lookup!A:D,4,FALSE)</f>
        <v>Hillingdon</v>
      </c>
      <c r="U771" s="78" t="str">
        <f>VLOOKUP(Table5[[#This Row],[ODS Code]],Lookup!A:E,3,FALSE)</f>
        <v>Colne Union PCN</v>
      </c>
      <c r="V771" s="78" t="str">
        <f>VLOOKUP(Table5[[#This Row],[ODS Code]],Lookup!A:F,2,FALSE)</f>
        <v>DR PINKINDER SAHOTA</v>
      </c>
      <c r="W771" s="78" t="str">
        <f>VLOOKUP(Table5[[#This Row],[ODS Code]],Lookup!A:G,5,FALSE)</f>
        <v>E86004</v>
      </c>
    </row>
    <row r="772" spans="1:23" x14ac:dyDescent="0.35">
      <c r="A772" s="80">
        <v>45444</v>
      </c>
      <c r="B772" t="s">
        <v>352</v>
      </c>
      <c r="C772" t="s">
        <v>932</v>
      </c>
      <c r="D772" t="s">
        <v>929</v>
      </c>
      <c r="E772" t="s">
        <v>854</v>
      </c>
      <c r="F772" s="78">
        <v>4504</v>
      </c>
      <c r="G772" s="78">
        <v>9082</v>
      </c>
      <c r="H772" s="78">
        <v>178</v>
      </c>
      <c r="I772" s="78">
        <v>360</v>
      </c>
      <c r="J772" s="78">
        <v>3373</v>
      </c>
      <c r="K772" s="78">
        <v>6796</v>
      </c>
      <c r="L772" s="78">
        <v>467</v>
      </c>
      <c r="M772" s="78">
        <v>940</v>
      </c>
      <c r="N772" s="78">
        <v>196</v>
      </c>
      <c r="O772" s="78">
        <v>398</v>
      </c>
      <c r="P772" s="78">
        <v>290</v>
      </c>
      <c r="Q772" s="78">
        <v>588</v>
      </c>
      <c r="R772" s="79">
        <v>6.4387211367673183E-2</v>
      </c>
      <c r="S772" s="79">
        <v>6.4743448579608009E-2</v>
      </c>
      <c r="T772" s="78" t="str">
        <f>VLOOKUP(Table5[[#This Row],[ODS Code]],Lookup!A:D,4,FALSE)</f>
        <v>Hillingdon</v>
      </c>
      <c r="U772" s="78" t="str">
        <f>VLOOKUP(Table5[[#This Row],[ODS Code]],Lookup!A:E,3,FALSE)</f>
        <v>Colne Union PCN</v>
      </c>
      <c r="V772" s="78" t="str">
        <f>VLOOKUP(Table5[[#This Row],[ODS Code]],Lookup!A:F,2,FALSE)</f>
        <v>THE OAKLAND MEDICAL CENTRE</v>
      </c>
      <c r="W772" s="78" t="str">
        <f>VLOOKUP(Table5[[#This Row],[ODS Code]],Lookup!A:G,5,FALSE)</f>
        <v>E86005</v>
      </c>
    </row>
    <row r="773" spans="1:23" x14ac:dyDescent="0.35">
      <c r="A773" s="80">
        <v>45444</v>
      </c>
      <c r="B773" t="s">
        <v>412</v>
      </c>
      <c r="C773" t="s">
        <v>933</v>
      </c>
      <c r="D773" t="s">
        <v>929</v>
      </c>
      <c r="E773" t="s">
        <v>854</v>
      </c>
      <c r="F773" s="78">
        <v>5851</v>
      </c>
      <c r="G773" s="78">
        <v>15577</v>
      </c>
      <c r="H773" s="78">
        <v>278</v>
      </c>
      <c r="I773" s="78">
        <v>968</v>
      </c>
      <c r="J773" s="78">
        <v>4332</v>
      </c>
      <c r="K773" s="78">
        <v>10325</v>
      </c>
      <c r="L773" s="78">
        <v>660</v>
      </c>
      <c r="M773" s="78">
        <v>2319</v>
      </c>
      <c r="N773" s="78">
        <v>330</v>
      </c>
      <c r="O773" s="78">
        <v>1137</v>
      </c>
      <c r="P773" s="78">
        <v>251</v>
      </c>
      <c r="Q773" s="78">
        <v>828</v>
      </c>
      <c r="R773" s="79">
        <v>4.2898649803452399E-2</v>
      </c>
      <c r="S773" s="79">
        <v>5.3155293060281182E-2</v>
      </c>
      <c r="T773" s="78" t="str">
        <f>VLOOKUP(Table5[[#This Row],[ODS Code]],Lookup!A:D,4,FALSE)</f>
        <v>Hillingdon</v>
      </c>
      <c r="U773" s="78" t="str">
        <f>VLOOKUP(Table5[[#This Row],[ODS Code]],Lookup!A:E,3,FALSE)</f>
        <v>Colne Union PCN</v>
      </c>
      <c r="V773" s="78" t="str">
        <f>VLOOKUP(Table5[[#This Row],[ODS Code]],Lookup!A:F,2,FALSE)</f>
        <v>THE YIEWSLEY FAMILY PRACTICE</v>
      </c>
      <c r="W773" s="78" t="str">
        <f>VLOOKUP(Table5[[#This Row],[ODS Code]],Lookup!A:G,5,FALSE)</f>
        <v>E86010</v>
      </c>
    </row>
    <row r="774" spans="1:23" x14ac:dyDescent="0.35">
      <c r="A774" s="80">
        <v>45444</v>
      </c>
      <c r="B774" t="s">
        <v>57</v>
      </c>
      <c r="C774" t="s">
        <v>56</v>
      </c>
      <c r="D774" t="s">
        <v>934</v>
      </c>
      <c r="E774" t="s">
        <v>854</v>
      </c>
      <c r="F774" s="78">
        <v>0</v>
      </c>
      <c r="G774" s="78">
        <v>0</v>
      </c>
      <c r="H774" s="78">
        <v>0</v>
      </c>
      <c r="I774" s="78">
        <v>0</v>
      </c>
      <c r="J774" s="78">
        <v>0</v>
      </c>
      <c r="K774" s="78">
        <v>0</v>
      </c>
      <c r="L774" s="78">
        <v>0</v>
      </c>
      <c r="M774" s="78">
        <v>0</v>
      </c>
      <c r="N774" s="78">
        <v>0</v>
      </c>
      <c r="O774" s="78">
        <v>0</v>
      </c>
      <c r="P774" s="78">
        <v>0</v>
      </c>
      <c r="Q774" s="78">
        <v>0</v>
      </c>
      <c r="R774" s="79">
        <v>0</v>
      </c>
      <c r="S774" s="79">
        <v>0</v>
      </c>
      <c r="T774" s="78" t="str">
        <f>VLOOKUP(Table5[[#This Row],[ODS Code]],Lookup!A:D,4,FALSE)</f>
        <v>Hounslow</v>
      </c>
      <c r="U774" s="78" t="str">
        <f>VLOOKUP(Table5[[#This Row],[ODS Code]],Lookup!A:E,3,FALSE)</f>
        <v>Feltham and Bedfont</v>
      </c>
      <c r="V774" s="78" t="str">
        <f>VLOOKUP(Table5[[#This Row],[ODS Code]],Lookup!A:F,2,FALSE)</f>
        <v>Carlton Surgery</v>
      </c>
      <c r="W774" s="78" t="str">
        <f>VLOOKUP(Table5[[#This Row],[ODS Code]],Lookup!A:G,5,FALSE)</f>
        <v>E85024</v>
      </c>
    </row>
    <row r="775" spans="1:23" x14ac:dyDescent="0.35">
      <c r="A775" s="80">
        <v>45444</v>
      </c>
      <c r="B775" t="s">
        <v>75</v>
      </c>
      <c r="C775" t="s">
        <v>935</v>
      </c>
      <c r="D775" t="s">
        <v>934</v>
      </c>
      <c r="E775" t="s">
        <v>854</v>
      </c>
      <c r="F775" s="78">
        <v>342</v>
      </c>
      <c r="G775" s="78">
        <v>754</v>
      </c>
      <c r="H775" s="78">
        <v>30</v>
      </c>
      <c r="I775" s="78">
        <v>62</v>
      </c>
      <c r="J775" s="78">
        <v>182</v>
      </c>
      <c r="K775" s="78">
        <v>415</v>
      </c>
      <c r="L775" s="78">
        <v>76</v>
      </c>
      <c r="M775" s="78">
        <v>167</v>
      </c>
      <c r="N775" s="78">
        <v>22</v>
      </c>
      <c r="O775" s="78">
        <v>46</v>
      </c>
      <c r="P775" s="78">
        <v>32</v>
      </c>
      <c r="Q775" s="78">
        <v>64</v>
      </c>
      <c r="R775" s="79">
        <v>9.3567251461988299E-2</v>
      </c>
      <c r="S775" s="79">
        <v>8.4880636604774531E-2</v>
      </c>
      <c r="T775" s="78" t="str">
        <f>VLOOKUP(Table5[[#This Row],[ODS Code]],Lookup!A:D,4,FALSE)</f>
        <v>Hounslow</v>
      </c>
      <c r="U775" s="78" t="str">
        <f>VLOOKUP(Table5[[#This Row],[ODS Code]],Lookup!A:E,3,FALSE)</f>
        <v>Feltham and Bedfont</v>
      </c>
      <c r="V775" s="78" t="str">
        <f>VLOOKUP(Table5[[#This Row],[ODS Code]],Lookup!A:F,2,FALSE)</f>
        <v>CLIFFORD HOUSE SURGERY</v>
      </c>
      <c r="W775" s="78" t="str">
        <f>VLOOKUP(Table5[[#This Row],[ODS Code]],Lookup!A:G,5,FALSE)</f>
        <v>E85071</v>
      </c>
    </row>
    <row r="776" spans="1:23" x14ac:dyDescent="0.35">
      <c r="A776" s="80">
        <v>45444</v>
      </c>
      <c r="B776" t="s">
        <v>119</v>
      </c>
      <c r="C776" t="s">
        <v>118</v>
      </c>
      <c r="D776" t="s">
        <v>934</v>
      </c>
      <c r="E776" t="s">
        <v>854</v>
      </c>
      <c r="F776" s="78">
        <v>0</v>
      </c>
      <c r="G776" s="78">
        <v>0</v>
      </c>
      <c r="H776" s="78">
        <v>0</v>
      </c>
      <c r="I776" s="78">
        <v>0</v>
      </c>
      <c r="J776" s="78">
        <v>0</v>
      </c>
      <c r="K776" s="78">
        <v>0</v>
      </c>
      <c r="L776" s="78">
        <v>0</v>
      </c>
      <c r="M776" s="78">
        <v>0</v>
      </c>
      <c r="N776" s="78">
        <v>0</v>
      </c>
      <c r="O776" s="78">
        <v>0</v>
      </c>
      <c r="P776" s="78">
        <v>0</v>
      </c>
      <c r="Q776" s="78">
        <v>0</v>
      </c>
      <c r="R776" s="79">
        <v>0</v>
      </c>
      <c r="S776" s="79">
        <v>0</v>
      </c>
      <c r="T776" s="78" t="str">
        <f>VLOOKUP(Table5[[#This Row],[ODS Code]],Lookup!A:D,4,FALSE)</f>
        <v>Hounslow</v>
      </c>
      <c r="U776" s="78" t="str">
        <f>VLOOKUP(Table5[[#This Row],[ODS Code]],Lookup!A:E,3,FALSE)</f>
        <v>Feltham and Bedfont</v>
      </c>
      <c r="V776" s="78" t="str">
        <f>VLOOKUP(Table5[[#This Row],[ODS Code]],Lookup!A:F,2,FALSE)</f>
        <v>Gill Medical Practice</v>
      </c>
      <c r="W776" s="78" t="str">
        <f>VLOOKUP(Table5[[#This Row],[ODS Code]],Lookup!A:G,5,FALSE)</f>
        <v>E85708</v>
      </c>
    </row>
    <row r="777" spans="1:23" x14ac:dyDescent="0.35">
      <c r="A777" s="80">
        <v>45444</v>
      </c>
      <c r="B777" t="s">
        <v>132</v>
      </c>
      <c r="C777" t="s">
        <v>936</v>
      </c>
      <c r="D777" t="s">
        <v>934</v>
      </c>
      <c r="E777" t="s">
        <v>854</v>
      </c>
      <c r="F777" s="78">
        <v>0</v>
      </c>
      <c r="G777" s="78">
        <v>0</v>
      </c>
      <c r="H777" s="78">
        <v>0</v>
      </c>
      <c r="I777" s="78">
        <v>0</v>
      </c>
      <c r="J777" s="78">
        <v>0</v>
      </c>
      <c r="K777" s="78">
        <v>0</v>
      </c>
      <c r="L777" s="78">
        <v>0</v>
      </c>
      <c r="M777" s="78">
        <v>0</v>
      </c>
      <c r="N777" s="78">
        <v>0</v>
      </c>
      <c r="O777" s="78">
        <v>0</v>
      </c>
      <c r="P777" s="78">
        <v>0</v>
      </c>
      <c r="Q777" s="78">
        <v>0</v>
      </c>
      <c r="R777" s="79">
        <v>0</v>
      </c>
      <c r="S777" s="79">
        <v>0</v>
      </c>
      <c r="T777" s="78" t="str">
        <f>VLOOKUP(Table5[[#This Row],[ODS Code]],Lookup!A:D,4,FALSE)</f>
        <v>Hounslow</v>
      </c>
      <c r="U777" s="78" t="str">
        <f>VLOOKUP(Table5[[#This Row],[ODS Code]],Lookup!A:E,3,FALSE)</f>
        <v>Feltham and Bedfont</v>
      </c>
      <c r="V777" s="78" t="str">
        <f>VLOOKUP(Table5[[#This Row],[ODS Code]],Lookup!A:F,2,FALSE)</f>
        <v xml:space="preserve">HMC Group: Bedfont Surgery </v>
      </c>
      <c r="W777" s="78" t="str">
        <f>VLOOKUP(Table5[[#This Row],[ODS Code]],Lookup!A:G,5,FALSE)</f>
        <v>E85697</v>
      </c>
    </row>
    <row r="778" spans="1:23" x14ac:dyDescent="0.35">
      <c r="A778" s="80">
        <v>45444</v>
      </c>
      <c r="B778" t="s">
        <v>141</v>
      </c>
      <c r="C778" t="s">
        <v>140</v>
      </c>
      <c r="D778" t="s">
        <v>934</v>
      </c>
      <c r="E778" t="s">
        <v>854</v>
      </c>
      <c r="F778" s="78">
        <v>0</v>
      </c>
      <c r="G778" s="78">
        <v>0</v>
      </c>
      <c r="H778" s="78">
        <v>0</v>
      </c>
      <c r="I778" s="78">
        <v>0</v>
      </c>
      <c r="J778" s="78">
        <v>0</v>
      </c>
      <c r="K778" s="78">
        <v>0</v>
      </c>
      <c r="L778" s="78">
        <v>0</v>
      </c>
      <c r="M778" s="78">
        <v>0</v>
      </c>
      <c r="N778" s="78">
        <v>0</v>
      </c>
      <c r="O778" s="78">
        <v>0</v>
      </c>
      <c r="P778" s="78">
        <v>0</v>
      </c>
      <c r="Q778" s="78">
        <v>0</v>
      </c>
      <c r="R778" s="79">
        <v>0</v>
      </c>
      <c r="S778" s="79">
        <v>0</v>
      </c>
      <c r="T778" s="78" t="str">
        <f>VLOOKUP(Table5[[#This Row],[ODS Code]],Lookup!A:D,4,FALSE)</f>
        <v>Hounslow</v>
      </c>
      <c r="U778" s="78" t="str">
        <f>VLOOKUP(Table5[[#This Row],[ODS Code]],Lookup!A:E,3,FALSE)</f>
        <v>Feltham and Bedfont</v>
      </c>
      <c r="V778" s="78" t="str">
        <f>VLOOKUP(Table5[[#This Row],[ODS Code]],Lookup!A:F,2,FALSE)</f>
        <v>Grove Village Medical Centre</v>
      </c>
      <c r="W778" s="78" t="str">
        <f>VLOOKUP(Table5[[#This Row],[ODS Code]],Lookup!A:G,5,FALSE)</f>
        <v>E85699</v>
      </c>
    </row>
    <row r="779" spans="1:23" x14ac:dyDescent="0.35">
      <c r="A779" s="80">
        <v>45444</v>
      </c>
      <c r="B779" t="s">
        <v>152</v>
      </c>
      <c r="C779" t="s">
        <v>151</v>
      </c>
      <c r="D779" t="s">
        <v>934</v>
      </c>
      <c r="E779" t="s">
        <v>854</v>
      </c>
      <c r="F779" s="78">
        <v>595</v>
      </c>
      <c r="G779" s="78">
        <v>1190</v>
      </c>
      <c r="H779" s="78">
        <v>42</v>
      </c>
      <c r="I779" s="78">
        <v>84</v>
      </c>
      <c r="J779" s="78">
        <v>367</v>
      </c>
      <c r="K779" s="78">
        <v>734</v>
      </c>
      <c r="L779" s="78">
        <v>126</v>
      </c>
      <c r="M779" s="78">
        <v>252</v>
      </c>
      <c r="N779" s="78">
        <v>30</v>
      </c>
      <c r="O779" s="78">
        <v>60</v>
      </c>
      <c r="P779" s="78">
        <v>30</v>
      </c>
      <c r="Q779" s="78">
        <v>60</v>
      </c>
      <c r="R779" s="79">
        <v>5.0420168067226892E-2</v>
      </c>
      <c r="S779" s="79">
        <v>5.0420168067226892E-2</v>
      </c>
      <c r="T779" s="78" t="str">
        <f>VLOOKUP(Table5[[#This Row],[ODS Code]],Lookup!A:D,4,FALSE)</f>
        <v>Hounslow</v>
      </c>
      <c r="U779" s="78" t="str">
        <f>VLOOKUP(Table5[[#This Row],[ODS Code]],Lookup!A:E,3,FALSE)</f>
        <v>Feltham and Bedfont</v>
      </c>
      <c r="V779" s="78" t="str">
        <f>VLOOKUP(Table5[[#This Row],[ODS Code]],Lookup!A:F,2,FALSE)</f>
        <v>Hatton Medical Practice</v>
      </c>
      <c r="W779" s="78" t="str">
        <f>VLOOKUP(Table5[[#This Row],[ODS Code]],Lookup!A:G,5,FALSE)</f>
        <v>E85718</v>
      </c>
    </row>
    <row r="780" spans="1:23" x14ac:dyDescent="0.35">
      <c r="A780" s="80">
        <v>45444</v>
      </c>
      <c r="B780" t="s">
        <v>204</v>
      </c>
      <c r="C780" t="s">
        <v>203</v>
      </c>
      <c r="D780" t="s">
        <v>934</v>
      </c>
      <c r="E780" t="s">
        <v>854</v>
      </c>
      <c r="F780" s="78">
        <v>0</v>
      </c>
      <c r="G780" s="78">
        <v>0</v>
      </c>
      <c r="H780" s="78">
        <v>0</v>
      </c>
      <c r="I780" s="78">
        <v>0</v>
      </c>
      <c r="J780" s="78">
        <v>0</v>
      </c>
      <c r="K780" s="78">
        <v>0</v>
      </c>
      <c r="L780" s="78">
        <v>0</v>
      </c>
      <c r="M780" s="78">
        <v>0</v>
      </c>
      <c r="N780" s="78">
        <v>0</v>
      </c>
      <c r="O780" s="78">
        <v>0</v>
      </c>
      <c r="P780" s="78">
        <v>0</v>
      </c>
      <c r="Q780" s="78">
        <v>0</v>
      </c>
      <c r="R780" s="79">
        <v>0</v>
      </c>
      <c r="S780" s="79">
        <v>0</v>
      </c>
      <c r="T780" s="78" t="str">
        <f>VLOOKUP(Table5[[#This Row],[ODS Code]],Lookup!A:D,4,FALSE)</f>
        <v>Hounslow</v>
      </c>
      <c r="U780" s="78" t="str">
        <f>VLOOKUP(Table5[[#This Row],[ODS Code]],Lookup!A:E,3,FALSE)</f>
        <v>Feltham and Bedfont</v>
      </c>
      <c r="V780" s="78" t="str">
        <f>VLOOKUP(Table5[[#This Row],[ODS Code]],Lookup!A:F,2,FALSE)</f>
        <v>Little Park Surgery</v>
      </c>
      <c r="W780" s="78" t="str">
        <f>VLOOKUP(Table5[[#This Row],[ODS Code]],Lookup!A:G,5,FALSE)</f>
        <v>E85736</v>
      </c>
    </row>
    <row r="781" spans="1:23" x14ac:dyDescent="0.35">
      <c r="A781" s="80">
        <v>45444</v>
      </c>
      <c r="B781" t="s">
        <v>218</v>
      </c>
      <c r="C781" t="s">
        <v>217</v>
      </c>
      <c r="D781" t="s">
        <v>934</v>
      </c>
      <c r="E781" t="s">
        <v>854</v>
      </c>
      <c r="F781" s="78">
        <v>0</v>
      </c>
      <c r="G781" s="78">
        <v>0</v>
      </c>
      <c r="H781" s="78">
        <v>0</v>
      </c>
      <c r="I781" s="78">
        <v>0</v>
      </c>
      <c r="J781" s="78">
        <v>0</v>
      </c>
      <c r="K781" s="78">
        <v>0</v>
      </c>
      <c r="L781" s="78">
        <v>0</v>
      </c>
      <c r="M781" s="78">
        <v>0</v>
      </c>
      <c r="N781" s="78">
        <v>0</v>
      </c>
      <c r="O781" s="78">
        <v>0</v>
      </c>
      <c r="P781" s="78">
        <v>0</v>
      </c>
      <c r="Q781" s="78">
        <v>0</v>
      </c>
      <c r="R781" s="79">
        <v>0</v>
      </c>
      <c r="S781" s="79">
        <v>0</v>
      </c>
      <c r="T781" s="78" t="str">
        <f>VLOOKUP(Table5[[#This Row],[ODS Code]],Lookup!A:D,4,FALSE)</f>
        <v>Hounslow</v>
      </c>
      <c r="U781" s="78" t="str">
        <f>VLOOKUP(Table5[[#This Row],[ODS Code]],Lookup!A:E,3,FALSE)</f>
        <v>Feltham and Bedfont</v>
      </c>
      <c r="V781" s="78" t="str">
        <f>VLOOKUP(Table5[[#This Row],[ODS Code]],Lookup!A:F,2,FALSE)</f>
        <v>Mount Medical Centre</v>
      </c>
      <c r="W781" s="78" t="str">
        <f>VLOOKUP(Table5[[#This Row],[ODS Code]],Lookup!A:G,5,FALSE)</f>
        <v>E85035</v>
      </c>
    </row>
    <row r="782" spans="1:23" x14ac:dyDescent="0.35">
      <c r="A782" s="80">
        <v>45444</v>
      </c>
      <c r="B782" t="s">
        <v>241</v>
      </c>
      <c r="C782" t="s">
        <v>240</v>
      </c>
      <c r="D782" t="s">
        <v>934</v>
      </c>
      <c r="E782" t="s">
        <v>854</v>
      </c>
      <c r="F782" s="78">
        <v>0</v>
      </c>
      <c r="G782" s="78">
        <v>0</v>
      </c>
      <c r="H782" s="78">
        <v>0</v>
      </c>
      <c r="I782" s="78">
        <v>0</v>
      </c>
      <c r="J782" s="78">
        <v>0</v>
      </c>
      <c r="K782" s="78">
        <v>0</v>
      </c>
      <c r="L782" s="78">
        <v>0</v>
      </c>
      <c r="M782" s="78">
        <v>0</v>
      </c>
      <c r="N782" s="78">
        <v>0</v>
      </c>
      <c r="O782" s="78">
        <v>0</v>
      </c>
      <c r="P782" s="78">
        <v>0</v>
      </c>
      <c r="Q782" s="78">
        <v>0</v>
      </c>
      <c r="R782" s="79">
        <v>0</v>
      </c>
      <c r="S782" s="79">
        <v>0</v>
      </c>
      <c r="T782" s="78" t="str">
        <f>VLOOKUP(Table5[[#This Row],[ODS Code]],Lookup!A:D,4,FALSE)</f>
        <v>Hounslow</v>
      </c>
      <c r="U782" s="78" t="str">
        <f>VLOOKUP(Table5[[#This Row],[ODS Code]],Lookup!A:E,3,FALSE)</f>
        <v>Feltham and Bedfont</v>
      </c>
      <c r="V782" s="78" t="str">
        <f>VLOOKUP(Table5[[#This Row],[ODS Code]],Lookup!A:F,2,FALSE)</f>
        <v>Pentelow Practice</v>
      </c>
      <c r="W782" s="78" t="str">
        <f>VLOOKUP(Table5[[#This Row],[ODS Code]],Lookup!A:G,5,FALSE)</f>
        <v>E85115</v>
      </c>
    </row>
    <row r="783" spans="1:23" x14ac:dyDescent="0.35">
      <c r="A783" s="80">
        <v>45444</v>
      </c>
      <c r="B783" t="s">
        <v>254</v>
      </c>
      <c r="C783" t="s">
        <v>937</v>
      </c>
      <c r="D783" t="s">
        <v>934</v>
      </c>
      <c r="E783" t="s">
        <v>854</v>
      </c>
      <c r="F783" s="78">
        <v>0</v>
      </c>
      <c r="G783" s="78">
        <v>0</v>
      </c>
      <c r="H783" s="78">
        <v>0</v>
      </c>
      <c r="I783" s="78">
        <v>0</v>
      </c>
      <c r="J783" s="78">
        <v>0</v>
      </c>
      <c r="K783" s="78">
        <v>0</v>
      </c>
      <c r="L783" s="78">
        <v>0</v>
      </c>
      <c r="M783" s="78">
        <v>0</v>
      </c>
      <c r="N783" s="78">
        <v>0</v>
      </c>
      <c r="O783" s="78">
        <v>0</v>
      </c>
      <c r="P783" s="78">
        <v>0</v>
      </c>
      <c r="Q783" s="78">
        <v>0</v>
      </c>
      <c r="R783" s="79">
        <v>0</v>
      </c>
      <c r="S783" s="79">
        <v>0</v>
      </c>
      <c r="T783" s="78" t="str">
        <f>VLOOKUP(Table5[[#This Row],[ODS Code]],Lookup!A:D,4,FALSE)</f>
        <v>Hounslow</v>
      </c>
      <c r="U783" s="78" t="str">
        <f>VLOOKUP(Table5[[#This Row],[ODS Code]],Lookup!A:E,3,FALSE)</f>
        <v>Feltham and Bedfont</v>
      </c>
      <c r="V783" s="78" t="str">
        <f>VLOOKUP(Table5[[#This Row],[ODS Code]],Lookup!A:F,2,FALSE)</f>
        <v>Queen's Park Medical Practice</v>
      </c>
      <c r="W783" s="78" t="str">
        <f>VLOOKUP(Table5[[#This Row],[ODS Code]],Lookup!A:G,5,FALSE)</f>
        <v>E85734</v>
      </c>
    </row>
    <row r="784" spans="1:23" x14ac:dyDescent="0.35">
      <c r="A784" s="80">
        <v>45444</v>
      </c>
      <c r="B784" t="s">
        <v>284</v>
      </c>
      <c r="C784" t="s">
        <v>938</v>
      </c>
      <c r="D784" t="s">
        <v>934</v>
      </c>
      <c r="E784" t="s">
        <v>854</v>
      </c>
      <c r="F784" s="78">
        <v>1352</v>
      </c>
      <c r="G784" s="78">
        <v>2704</v>
      </c>
      <c r="H784" s="78">
        <v>1</v>
      </c>
      <c r="I784" s="78">
        <v>2</v>
      </c>
      <c r="J784" s="78">
        <v>1349</v>
      </c>
      <c r="K784" s="78">
        <v>2698</v>
      </c>
      <c r="L784" s="78">
        <v>0</v>
      </c>
      <c r="M784" s="78">
        <v>0</v>
      </c>
      <c r="N784" s="78">
        <v>0</v>
      </c>
      <c r="O784" s="78">
        <v>0</v>
      </c>
      <c r="P784" s="78">
        <v>2</v>
      </c>
      <c r="Q784" s="78">
        <v>4</v>
      </c>
      <c r="R784" s="79">
        <v>1.4792899408284023E-3</v>
      </c>
      <c r="S784" s="79">
        <v>1.4792899408284023E-3</v>
      </c>
      <c r="T784" s="78" t="str">
        <f>VLOOKUP(Table5[[#This Row],[ODS Code]],Lookup!A:D,4,FALSE)</f>
        <v>Hounslow</v>
      </c>
      <c r="U784" s="78" t="str">
        <f>VLOOKUP(Table5[[#This Row],[ODS Code]],Lookup!A:E,3,FALSE)</f>
        <v>Feltham and Bedfont</v>
      </c>
      <c r="V784" s="78" t="str">
        <f>VLOOKUP(Table5[[#This Row],[ODS Code]],Lookup!A:F,2,FALSE)</f>
        <v>St David's Practice</v>
      </c>
      <c r="W784" s="78" t="str">
        <f>VLOOKUP(Table5[[#This Row],[ODS Code]],Lookup!A:G,5,FALSE)</f>
        <v>E85056</v>
      </c>
    </row>
    <row r="785" spans="1:23" x14ac:dyDescent="0.35">
      <c r="A785" s="80">
        <v>45444</v>
      </c>
      <c r="B785" t="s">
        <v>359</v>
      </c>
      <c r="C785" t="s">
        <v>939</v>
      </c>
      <c r="D785" t="s">
        <v>934</v>
      </c>
      <c r="E785" t="s">
        <v>854</v>
      </c>
      <c r="F785" s="78">
        <v>0</v>
      </c>
      <c r="G785" s="78">
        <v>0</v>
      </c>
      <c r="H785" s="78">
        <v>0</v>
      </c>
      <c r="I785" s="78">
        <v>0</v>
      </c>
      <c r="J785" s="78">
        <v>0</v>
      </c>
      <c r="K785" s="78">
        <v>0</v>
      </c>
      <c r="L785" s="78">
        <v>0</v>
      </c>
      <c r="M785" s="78">
        <v>0</v>
      </c>
      <c r="N785" s="78">
        <v>0</v>
      </c>
      <c r="O785" s="78">
        <v>0</v>
      </c>
      <c r="P785" s="78">
        <v>0</v>
      </c>
      <c r="Q785" s="78">
        <v>0</v>
      </c>
      <c r="R785" s="79">
        <v>0</v>
      </c>
      <c r="S785" s="79">
        <v>0</v>
      </c>
      <c r="T785" s="78" t="str">
        <f>VLOOKUP(Table5[[#This Row],[ODS Code]],Lookup!A:D,4,FALSE)</f>
        <v>Hounslow</v>
      </c>
      <c r="U785" s="78" t="str">
        <f>VLOOKUP(Table5[[#This Row],[ODS Code]],Lookup!A:E,3,FALSE)</f>
        <v>Feltham and Bedfont</v>
      </c>
      <c r="V785" s="78" t="str">
        <f>VLOOKUP(Table5[[#This Row],[ODS Code]],Lookup!A:F,2,FALSE)</f>
        <v>HMC Group: Feltham</v>
      </c>
      <c r="W785" s="78" t="str">
        <f>VLOOKUP(Table5[[#This Row],[ODS Code]],Lookup!A:G,5,FALSE)</f>
        <v>Y02672</v>
      </c>
    </row>
    <row r="786" spans="1:23" x14ac:dyDescent="0.35">
      <c r="A786" s="80">
        <v>45444</v>
      </c>
      <c r="B786" t="s">
        <v>386</v>
      </c>
      <c r="C786" t="s">
        <v>385</v>
      </c>
      <c r="D786" t="s">
        <v>934</v>
      </c>
      <c r="E786" t="s">
        <v>854</v>
      </c>
      <c r="F786" s="78">
        <v>0</v>
      </c>
      <c r="G786" s="78">
        <v>0</v>
      </c>
      <c r="H786" s="78">
        <v>0</v>
      </c>
      <c r="I786" s="78">
        <v>0</v>
      </c>
      <c r="J786" s="78">
        <v>0</v>
      </c>
      <c r="K786" s="78">
        <v>0</v>
      </c>
      <c r="L786" s="78">
        <v>0</v>
      </c>
      <c r="M786" s="78">
        <v>0</v>
      </c>
      <c r="N786" s="78">
        <v>0</v>
      </c>
      <c r="O786" s="78">
        <v>0</v>
      </c>
      <c r="P786" s="78">
        <v>0</v>
      </c>
      <c r="Q786" s="78">
        <v>0</v>
      </c>
      <c r="R786" s="79">
        <v>0</v>
      </c>
      <c r="S786" s="79">
        <v>0</v>
      </c>
      <c r="T786" s="78" t="str">
        <f>VLOOKUP(Table5[[#This Row],[ODS Code]],Lookup!A:D,4,FALSE)</f>
        <v>Hounslow</v>
      </c>
      <c r="U786" s="78" t="str">
        <f>VLOOKUP(Table5[[#This Row],[ODS Code]],Lookup!A:E,3,FALSE)</f>
        <v>Feltham and Bedfont</v>
      </c>
      <c r="V786" s="78" t="str">
        <f>VLOOKUP(Table5[[#This Row],[ODS Code]],Lookup!A:F,2,FALSE)</f>
        <v>Twickenham Park Medical Centre</v>
      </c>
      <c r="W786" s="78" t="str">
        <f>VLOOKUP(Table5[[#This Row],[ODS Code]],Lookup!A:G,5,FALSE)</f>
        <v>E85045</v>
      </c>
    </row>
    <row r="787" spans="1:23" x14ac:dyDescent="0.35">
      <c r="A787" s="80">
        <v>45444</v>
      </c>
      <c r="B787" t="s">
        <v>77</v>
      </c>
      <c r="C787" t="s">
        <v>76</v>
      </c>
      <c r="D787" t="s">
        <v>940</v>
      </c>
      <c r="E787" t="s">
        <v>854</v>
      </c>
      <c r="F787" s="78">
        <v>0</v>
      </c>
      <c r="G787" s="78">
        <v>0</v>
      </c>
      <c r="H787" s="78">
        <v>0</v>
      </c>
      <c r="I787" s="78">
        <v>0</v>
      </c>
      <c r="J787" s="78">
        <v>0</v>
      </c>
      <c r="K787" s="78">
        <v>0</v>
      </c>
      <c r="L787" s="78">
        <v>0</v>
      </c>
      <c r="M787" s="78">
        <v>0</v>
      </c>
      <c r="N787" s="78">
        <v>0</v>
      </c>
      <c r="O787" s="78">
        <v>0</v>
      </c>
      <c r="P787" s="78">
        <v>0</v>
      </c>
      <c r="Q787" s="78">
        <v>0</v>
      </c>
      <c r="R787" s="79">
        <v>0</v>
      </c>
      <c r="S787" s="79">
        <v>0</v>
      </c>
      <c r="T787" s="78" t="str">
        <f>VLOOKUP(Table5[[#This Row],[ODS Code]],Lookup!A:D,4,FALSE)</f>
        <v>Hounslow</v>
      </c>
      <c r="U787" s="78" t="str">
        <f>VLOOKUP(Table5[[#This Row],[ODS Code]],Lookup!A:E,3,FALSE)</f>
        <v>Great West Road</v>
      </c>
      <c r="V787" s="78" t="str">
        <f>VLOOKUP(Table5[[#This Row],[ODS Code]],Lookup!A:F,2,FALSE)</f>
        <v>Clifford Road Surgery</v>
      </c>
      <c r="W787" s="78" t="str">
        <f>VLOOKUP(Table5[[#This Row],[ODS Code]],Lookup!A:G,5,FALSE)</f>
        <v>E85696</v>
      </c>
    </row>
    <row r="788" spans="1:23" x14ac:dyDescent="0.35">
      <c r="A788" s="80">
        <v>45444</v>
      </c>
      <c r="B788" t="s">
        <v>83</v>
      </c>
      <c r="C788" t="s">
        <v>82</v>
      </c>
      <c r="D788" t="s">
        <v>940</v>
      </c>
      <c r="E788" t="s">
        <v>854</v>
      </c>
      <c r="F788" s="78">
        <v>365</v>
      </c>
      <c r="G788" s="78">
        <v>1063</v>
      </c>
      <c r="H788" s="78">
        <v>28</v>
      </c>
      <c r="I788" s="78">
        <v>91</v>
      </c>
      <c r="J788" s="78">
        <v>242</v>
      </c>
      <c r="K788" s="78">
        <v>658</v>
      </c>
      <c r="L788" s="78">
        <v>66</v>
      </c>
      <c r="M788" s="78">
        <v>217</v>
      </c>
      <c r="N788" s="78">
        <v>19</v>
      </c>
      <c r="O788" s="78">
        <v>64</v>
      </c>
      <c r="P788" s="78">
        <v>10</v>
      </c>
      <c r="Q788" s="78">
        <v>33</v>
      </c>
      <c r="R788" s="79">
        <v>2.7397260273972601E-2</v>
      </c>
      <c r="S788" s="79">
        <v>3.1044214487300093E-2</v>
      </c>
      <c r="T788" s="78" t="str">
        <f>VLOOKUP(Table5[[#This Row],[ODS Code]],Lookup!A:D,4,FALSE)</f>
        <v>Hounslow</v>
      </c>
      <c r="U788" s="78" t="str">
        <f>VLOOKUP(Table5[[#This Row],[ODS Code]],Lookup!A:E,3,FALSE)</f>
        <v>Great West Road</v>
      </c>
      <c r="V788" s="78" t="str">
        <f>VLOOKUP(Table5[[#This Row],[ODS Code]],Lookup!A:F,2,FALSE)</f>
        <v>Cranford Medical Centre</v>
      </c>
      <c r="W788" s="78" t="str">
        <f>VLOOKUP(Table5[[#This Row],[ODS Code]],Lookup!A:G,5,FALSE)</f>
        <v>E85052</v>
      </c>
    </row>
    <row r="789" spans="1:23" x14ac:dyDescent="0.35">
      <c r="A789" s="80">
        <v>45444</v>
      </c>
      <c r="B789" t="s">
        <v>87</v>
      </c>
      <c r="C789" t="s">
        <v>86</v>
      </c>
      <c r="D789" t="s">
        <v>940</v>
      </c>
      <c r="E789" t="s">
        <v>854</v>
      </c>
      <c r="F789" s="78">
        <v>0</v>
      </c>
      <c r="G789" s="78">
        <v>0</v>
      </c>
      <c r="H789" s="78">
        <v>0</v>
      </c>
      <c r="I789" s="78">
        <v>0</v>
      </c>
      <c r="J789" s="78">
        <v>0</v>
      </c>
      <c r="K789" s="78">
        <v>0</v>
      </c>
      <c r="L789" s="78">
        <v>0</v>
      </c>
      <c r="M789" s="78">
        <v>0</v>
      </c>
      <c r="N789" s="78">
        <v>0</v>
      </c>
      <c r="O789" s="78">
        <v>0</v>
      </c>
      <c r="P789" s="78">
        <v>0</v>
      </c>
      <c r="Q789" s="78">
        <v>0</v>
      </c>
      <c r="R789" s="79">
        <v>0</v>
      </c>
      <c r="S789" s="79">
        <v>0</v>
      </c>
      <c r="T789" s="78" t="str">
        <f>VLOOKUP(Table5[[#This Row],[ODS Code]],Lookup!A:D,4,FALSE)</f>
        <v>Hounslow</v>
      </c>
      <c r="U789" s="78" t="str">
        <f>VLOOKUP(Table5[[#This Row],[ODS Code]],Lookup!A:E,3,FALSE)</f>
        <v>Great West Road</v>
      </c>
      <c r="V789" s="78" t="str">
        <f>VLOOKUP(Table5[[#This Row],[ODS Code]],Lookup!A:F,2,FALSE)</f>
        <v>Crosslands Surgery</v>
      </c>
      <c r="W789" s="78" t="str">
        <f>VLOOKUP(Table5[[#This Row],[ODS Code]],Lookup!A:G,5,FALSE)</f>
        <v>E85114</v>
      </c>
    </row>
    <row r="790" spans="1:23" x14ac:dyDescent="0.35">
      <c r="A790" s="80">
        <v>45444</v>
      </c>
      <c r="B790" t="s">
        <v>112</v>
      </c>
      <c r="C790" t="s">
        <v>941</v>
      </c>
      <c r="D790" t="s">
        <v>940</v>
      </c>
      <c r="E790" t="s">
        <v>854</v>
      </c>
      <c r="F790" s="78">
        <v>580</v>
      </c>
      <c r="G790" s="78">
        <v>1160</v>
      </c>
      <c r="H790" s="78">
        <v>51</v>
      </c>
      <c r="I790" s="78">
        <v>102</v>
      </c>
      <c r="J790" s="78">
        <v>241</v>
      </c>
      <c r="K790" s="78">
        <v>482</v>
      </c>
      <c r="L790" s="78">
        <v>160</v>
      </c>
      <c r="M790" s="78">
        <v>320</v>
      </c>
      <c r="N790" s="78">
        <v>64</v>
      </c>
      <c r="O790" s="78">
        <v>128</v>
      </c>
      <c r="P790" s="78">
        <v>64</v>
      </c>
      <c r="Q790" s="78">
        <v>128</v>
      </c>
      <c r="R790" s="79">
        <v>0.1103448275862069</v>
      </c>
      <c r="S790" s="79">
        <v>0.1103448275862069</v>
      </c>
      <c r="T790" s="78" t="str">
        <f>VLOOKUP(Table5[[#This Row],[ODS Code]],Lookup!A:D,4,FALSE)</f>
        <v>Hounslow</v>
      </c>
      <c r="U790" s="78" t="str">
        <f>VLOOKUP(Table5[[#This Row],[ODS Code]],Lookup!A:E,3,FALSE)</f>
        <v>Great West Road</v>
      </c>
      <c r="V790" s="78" t="str">
        <f>VLOOKUP(Table5[[#This Row],[ODS Code]],Lookup!A:F,2,FALSE)</f>
        <v>Firstcare Practice</v>
      </c>
      <c r="W790" s="78" t="str">
        <f>VLOOKUP(Table5[[#This Row],[ODS Code]],Lookup!A:G,5,FALSE)</f>
        <v>E85062</v>
      </c>
    </row>
    <row r="791" spans="1:23" x14ac:dyDescent="0.35">
      <c r="A791" s="80">
        <v>45444</v>
      </c>
      <c r="B791" t="s">
        <v>164</v>
      </c>
      <c r="C791" t="s">
        <v>942</v>
      </c>
      <c r="D791" t="s">
        <v>940</v>
      </c>
      <c r="E791" t="s">
        <v>854</v>
      </c>
      <c r="F791" s="78">
        <v>0</v>
      </c>
      <c r="G791" s="78">
        <v>0</v>
      </c>
      <c r="H791" s="78">
        <v>0</v>
      </c>
      <c r="I791" s="78">
        <v>0</v>
      </c>
      <c r="J791" s="78">
        <v>0</v>
      </c>
      <c r="K791" s="78">
        <v>0</v>
      </c>
      <c r="L791" s="78">
        <v>0</v>
      </c>
      <c r="M791" s="78">
        <v>0</v>
      </c>
      <c r="N791" s="78">
        <v>0</v>
      </c>
      <c r="O791" s="78">
        <v>0</v>
      </c>
      <c r="P791" s="78">
        <v>0</v>
      </c>
      <c r="Q791" s="78">
        <v>0</v>
      </c>
      <c r="R791" s="79">
        <v>0</v>
      </c>
      <c r="S791" s="79">
        <v>0</v>
      </c>
      <c r="T791" s="78" t="str">
        <f>VLOOKUP(Table5[[#This Row],[ODS Code]],Lookup!A:D,4,FALSE)</f>
        <v>Hounslow</v>
      </c>
      <c r="U791" s="78" t="str">
        <f>VLOOKUP(Table5[[#This Row],[ODS Code]],Lookup!A:E,3,FALSE)</f>
        <v>Great West Road</v>
      </c>
      <c r="V791" s="78" t="str">
        <f>VLOOKUP(Table5[[#This Row],[ODS Code]],Lookup!A:F,2,FALSE)</f>
        <v>HMC Group: Heston</v>
      </c>
      <c r="W791" s="78" t="str">
        <f>VLOOKUP(Table5[[#This Row],[ODS Code]],Lookup!A:G,5,FALSE)</f>
        <v>E85739</v>
      </c>
    </row>
    <row r="792" spans="1:23" x14ac:dyDescent="0.35">
      <c r="A792" s="80">
        <v>45444</v>
      </c>
      <c r="B792" t="s">
        <v>176</v>
      </c>
      <c r="C792" t="s">
        <v>943</v>
      </c>
      <c r="D792" t="s">
        <v>940</v>
      </c>
      <c r="E792" t="s">
        <v>854</v>
      </c>
      <c r="F792" s="78">
        <v>3233</v>
      </c>
      <c r="G792" s="78">
        <v>8820</v>
      </c>
      <c r="H792" s="78">
        <v>16</v>
      </c>
      <c r="I792" s="78">
        <v>33</v>
      </c>
      <c r="J792" s="78">
        <v>3128</v>
      </c>
      <c r="K792" s="78">
        <v>8604</v>
      </c>
      <c r="L792" s="78">
        <v>62</v>
      </c>
      <c r="M792" s="78">
        <v>127</v>
      </c>
      <c r="N792" s="78">
        <v>17</v>
      </c>
      <c r="O792" s="78">
        <v>35</v>
      </c>
      <c r="P792" s="78">
        <v>10</v>
      </c>
      <c r="Q792" s="78">
        <v>21</v>
      </c>
      <c r="R792" s="79">
        <v>3.0931023816888341E-3</v>
      </c>
      <c r="S792" s="79">
        <v>2.3809523809523812E-3</v>
      </c>
      <c r="T792" s="78" t="str">
        <f>VLOOKUP(Table5[[#This Row],[ODS Code]],Lookup!A:D,4,FALSE)</f>
        <v>Hounslow</v>
      </c>
      <c r="U792" s="78" t="str">
        <f>VLOOKUP(Table5[[#This Row],[ODS Code]],Lookup!A:E,3,FALSE)</f>
        <v>Great West Road</v>
      </c>
      <c r="V792" s="78" t="str">
        <f>VLOOKUP(Table5[[#This Row],[ODS Code]],Lookup!A:F,2,FALSE)</f>
        <v xml:space="preserve">Jersey Practice </v>
      </c>
      <c r="W792" s="78" t="str">
        <f>VLOOKUP(Table5[[#This Row],[ODS Code]],Lookup!A:G,5,FALSE)</f>
        <v>E85681</v>
      </c>
    </row>
    <row r="793" spans="1:23" x14ac:dyDescent="0.35">
      <c r="A793" s="80">
        <v>45444</v>
      </c>
      <c r="B793" t="s">
        <v>214</v>
      </c>
      <c r="C793" t="s">
        <v>944</v>
      </c>
      <c r="D793" t="s">
        <v>940</v>
      </c>
      <c r="E793" t="s">
        <v>854</v>
      </c>
      <c r="F793" s="78">
        <v>0</v>
      </c>
      <c r="G793" s="78">
        <v>0</v>
      </c>
      <c r="H793" s="78">
        <v>0</v>
      </c>
      <c r="I793" s="78">
        <v>0</v>
      </c>
      <c r="J793" s="78">
        <v>0</v>
      </c>
      <c r="K793" s="78">
        <v>0</v>
      </c>
      <c r="L793" s="78">
        <v>0</v>
      </c>
      <c r="M793" s="78">
        <v>0</v>
      </c>
      <c r="N793" s="78">
        <v>0</v>
      </c>
      <c r="O793" s="78">
        <v>0</v>
      </c>
      <c r="P793" s="78">
        <v>0</v>
      </c>
      <c r="Q793" s="78">
        <v>0</v>
      </c>
      <c r="R793" s="79">
        <v>0</v>
      </c>
      <c r="S793" s="79">
        <v>0</v>
      </c>
      <c r="T793" s="78" t="str">
        <f>VLOOKUP(Table5[[#This Row],[ODS Code]],Lookup!A:D,4,FALSE)</f>
        <v>Hounslow</v>
      </c>
      <c r="U793" s="78" t="str">
        <f>VLOOKUP(Table5[[#This Row],[ODS Code]],Lookup!A:E,3,FALSE)</f>
        <v>Great West Road</v>
      </c>
      <c r="V793" s="78" t="str">
        <f>VLOOKUP(Table5[[#This Row],[ODS Code]],Lookup!A:F,2,FALSE)</f>
        <v>MEDICAL CENTRE</v>
      </c>
      <c r="W793" s="78" t="str">
        <f>VLOOKUP(Table5[[#This Row],[ODS Code]],Lookup!A:G,5,FALSE)</f>
        <v>E85096</v>
      </c>
    </row>
    <row r="794" spans="1:23" x14ac:dyDescent="0.35">
      <c r="A794" s="80">
        <v>45444</v>
      </c>
      <c r="B794" t="s">
        <v>273</v>
      </c>
      <c r="C794" t="s">
        <v>272</v>
      </c>
      <c r="D794" t="s">
        <v>940</v>
      </c>
      <c r="E794" t="s">
        <v>854</v>
      </c>
      <c r="F794" s="78">
        <v>210</v>
      </c>
      <c r="G794" s="78">
        <v>420</v>
      </c>
      <c r="H794" s="78">
        <v>9</v>
      </c>
      <c r="I794" s="78">
        <v>18</v>
      </c>
      <c r="J794" s="78">
        <v>143</v>
      </c>
      <c r="K794" s="78">
        <v>286</v>
      </c>
      <c r="L794" s="78">
        <v>47</v>
      </c>
      <c r="M794" s="78">
        <v>94</v>
      </c>
      <c r="N794" s="78">
        <v>7</v>
      </c>
      <c r="O794" s="78">
        <v>14</v>
      </c>
      <c r="P794" s="78">
        <v>4</v>
      </c>
      <c r="Q794" s="78">
        <v>8</v>
      </c>
      <c r="R794" s="79">
        <v>1.9047619047619049E-2</v>
      </c>
      <c r="S794" s="79">
        <v>1.9047619047619049E-2</v>
      </c>
      <c r="T794" s="78" t="str">
        <f>VLOOKUP(Table5[[#This Row],[ODS Code]],Lookup!A:D,4,FALSE)</f>
        <v>Hounslow</v>
      </c>
      <c r="U794" s="78" t="str">
        <f>VLOOKUP(Table5[[#This Row],[ODS Code]],Lookup!A:E,3,FALSE)</f>
        <v>Great West Road</v>
      </c>
      <c r="V794" s="78" t="str">
        <f>VLOOKUP(Table5[[#This Row],[ODS Code]],Lookup!A:F,2,FALSE)</f>
        <v>Skyways Medical Centre</v>
      </c>
      <c r="W794" s="78" t="str">
        <f>VLOOKUP(Table5[[#This Row],[ODS Code]],Lookup!A:G,5,FALSE)</f>
        <v>E85707</v>
      </c>
    </row>
    <row r="795" spans="1:23" x14ac:dyDescent="0.35">
      <c r="A795" s="80">
        <v>45444</v>
      </c>
      <c r="B795" t="s">
        <v>100</v>
      </c>
      <c r="C795" t="s">
        <v>945</v>
      </c>
      <c r="D795" t="s">
        <v>946</v>
      </c>
      <c r="E795" t="s">
        <v>854</v>
      </c>
      <c r="F795" s="78">
        <v>322</v>
      </c>
      <c r="G795" s="78">
        <v>1288</v>
      </c>
      <c r="H795" s="78">
        <v>25</v>
      </c>
      <c r="I795" s="78">
        <v>100</v>
      </c>
      <c r="J795" s="78">
        <v>197</v>
      </c>
      <c r="K795" s="78">
        <v>788</v>
      </c>
      <c r="L795" s="78">
        <v>52</v>
      </c>
      <c r="M795" s="78">
        <v>208</v>
      </c>
      <c r="N795" s="78">
        <v>27</v>
      </c>
      <c r="O795" s="78">
        <v>108</v>
      </c>
      <c r="P795" s="78">
        <v>21</v>
      </c>
      <c r="Q795" s="78">
        <v>84</v>
      </c>
      <c r="R795" s="79">
        <v>6.5217391304347824E-2</v>
      </c>
      <c r="S795" s="79">
        <v>6.5217391304347824E-2</v>
      </c>
      <c r="T795" s="78" t="str">
        <f>VLOOKUP(Table5[[#This Row],[ODS Code]],Lookup!A:D,4,FALSE)</f>
        <v>Ealing</v>
      </c>
      <c r="U795" s="78" t="str">
        <f>VLOOKUP(Table5[[#This Row],[ODS Code]],Lookup!A:E,3,FALSE)</f>
        <v>Greenwell</v>
      </c>
      <c r="V795" s="78" t="str">
        <f>VLOOKUP(Table5[[#This Row],[ODS Code]],Lookup!A:F,2,FALSE)</f>
        <v>EASTMEAD AVENUE SURGERY</v>
      </c>
      <c r="W795" s="78" t="str">
        <f>VLOOKUP(Table5[[#This Row],[ODS Code]],Lookup!A:G,5,FALSE)</f>
        <v>E85046</v>
      </c>
    </row>
    <row r="796" spans="1:23" x14ac:dyDescent="0.35">
      <c r="A796" s="80">
        <v>45444</v>
      </c>
      <c r="B796" t="s">
        <v>104</v>
      </c>
      <c r="C796" t="s">
        <v>947</v>
      </c>
      <c r="D796" t="s">
        <v>946</v>
      </c>
      <c r="E796" t="s">
        <v>854</v>
      </c>
      <c r="F796" s="78">
        <v>15</v>
      </c>
      <c r="G796" s="78">
        <v>18</v>
      </c>
      <c r="H796" s="78">
        <v>1</v>
      </c>
      <c r="I796" s="78">
        <v>1</v>
      </c>
      <c r="J796" s="78">
        <v>10</v>
      </c>
      <c r="K796" s="78">
        <v>12</v>
      </c>
      <c r="L796" s="78">
        <v>2</v>
      </c>
      <c r="M796" s="78">
        <v>2</v>
      </c>
      <c r="N796" s="78">
        <v>1</v>
      </c>
      <c r="O796" s="78">
        <v>2</v>
      </c>
      <c r="P796" s="78">
        <v>1</v>
      </c>
      <c r="Q796" s="78">
        <v>1</v>
      </c>
      <c r="R796" s="79">
        <v>6.6666666666666666E-2</v>
      </c>
      <c r="S796" s="79">
        <v>5.5555555555555552E-2</v>
      </c>
      <c r="T796" s="78" t="str">
        <f>VLOOKUP(Table5[[#This Row],[ODS Code]],Lookup!A:D,4,FALSE)</f>
        <v>Ealing</v>
      </c>
      <c r="U796" s="78" t="str">
        <f>VLOOKUP(Table5[[#This Row],[ODS Code]],Lookup!A:E,3,FALSE)</f>
        <v>Greenwell</v>
      </c>
      <c r="V796" s="78" t="str">
        <f>VLOOKUP(Table5[[#This Row],[ODS Code]],Lookup!A:F,2,FALSE)</f>
        <v>ELMBANK SURGERY</v>
      </c>
      <c r="W796" s="78" t="str">
        <f>VLOOKUP(Table5[[#This Row],[ODS Code]],Lookup!A:G,5,FALSE)</f>
        <v>E85088</v>
      </c>
    </row>
    <row r="797" spans="1:23" x14ac:dyDescent="0.35">
      <c r="A797" s="80">
        <v>45444</v>
      </c>
      <c r="B797" t="s">
        <v>133</v>
      </c>
      <c r="C797" t="s">
        <v>948</v>
      </c>
      <c r="D797" t="s">
        <v>946</v>
      </c>
      <c r="E797" t="s">
        <v>854</v>
      </c>
      <c r="F797" s="78">
        <v>0</v>
      </c>
      <c r="G797" s="78">
        <v>0</v>
      </c>
      <c r="H797" s="78">
        <v>0</v>
      </c>
      <c r="I797" s="78">
        <v>0</v>
      </c>
      <c r="J797" s="78">
        <v>0</v>
      </c>
      <c r="K797" s="78">
        <v>0</v>
      </c>
      <c r="L797" s="78">
        <v>0</v>
      </c>
      <c r="M797" s="78">
        <v>0</v>
      </c>
      <c r="N797" s="78">
        <v>0</v>
      </c>
      <c r="O797" s="78">
        <v>0</v>
      </c>
      <c r="P797" s="78">
        <v>0</v>
      </c>
      <c r="Q797" s="78">
        <v>0</v>
      </c>
      <c r="R797" s="79">
        <v>0</v>
      </c>
      <c r="S797" s="79">
        <v>0</v>
      </c>
      <c r="T797" s="78" t="str">
        <f>VLOOKUP(Table5[[#This Row],[ODS Code]],Lookup!A:D,4,FALSE)</f>
        <v>Ealing</v>
      </c>
      <c r="U797" s="78" t="str">
        <f>VLOOKUP(Table5[[#This Row],[ODS Code]],Lookup!A:E,3,FALSE)</f>
        <v>Greenwell</v>
      </c>
      <c r="V797" s="78" t="str">
        <f>VLOOKUP(Table5[[#This Row],[ODS Code]],Lookup!A:F,2,FALSE)</f>
        <v>GREENFORD AVENUE FAMILY HEALTH PRACTICE</v>
      </c>
      <c r="W797" s="78" t="str">
        <f>VLOOKUP(Table5[[#This Row],[ODS Code]],Lookup!A:G,5,FALSE)</f>
        <v>E85051</v>
      </c>
    </row>
    <row r="798" spans="1:23" x14ac:dyDescent="0.35">
      <c r="A798" s="80">
        <v>45444</v>
      </c>
      <c r="B798" t="s">
        <v>148</v>
      </c>
      <c r="C798" t="s">
        <v>949</v>
      </c>
      <c r="D798" t="s">
        <v>946</v>
      </c>
      <c r="E798" t="s">
        <v>854</v>
      </c>
      <c r="F798" s="78">
        <v>0</v>
      </c>
      <c r="G798" s="78">
        <v>0</v>
      </c>
      <c r="H798" s="78">
        <v>0</v>
      </c>
      <c r="I798" s="78">
        <v>0</v>
      </c>
      <c r="J798" s="78">
        <v>0</v>
      </c>
      <c r="K798" s="78">
        <v>0</v>
      </c>
      <c r="L798" s="78">
        <v>0</v>
      </c>
      <c r="M798" s="78">
        <v>0</v>
      </c>
      <c r="N798" s="78">
        <v>0</v>
      </c>
      <c r="O798" s="78">
        <v>0</v>
      </c>
      <c r="P798" s="78">
        <v>0</v>
      </c>
      <c r="Q798" s="78">
        <v>0</v>
      </c>
      <c r="R798" s="79">
        <v>0</v>
      </c>
      <c r="S798" s="79">
        <v>0</v>
      </c>
      <c r="T798" s="78" t="str">
        <f>VLOOKUP(Table5[[#This Row],[ODS Code]],Lookup!A:D,4,FALSE)</f>
        <v>Ealing</v>
      </c>
      <c r="U798" s="78" t="str">
        <f>VLOOKUP(Table5[[#This Row],[ODS Code]],Lookup!A:E,3,FALSE)</f>
        <v>Greenwell</v>
      </c>
      <c r="V798" s="78" t="str">
        <f>VLOOKUP(Table5[[#This Row],[ODS Code]],Lookup!A:F,2,FALSE)</f>
        <v>HANWELL HEALTH CENTRE</v>
      </c>
      <c r="W798" s="78" t="str">
        <f>VLOOKUP(Table5[[#This Row],[ODS Code]],Lookup!A:G,5,FALSE)</f>
        <v>E85041</v>
      </c>
    </row>
    <row r="799" spans="1:23" x14ac:dyDescent="0.35">
      <c r="A799" s="80">
        <v>45444</v>
      </c>
      <c r="B799" t="s">
        <v>230</v>
      </c>
      <c r="C799" t="s">
        <v>950</v>
      </c>
      <c r="D799" t="s">
        <v>946</v>
      </c>
      <c r="E799" t="s">
        <v>854</v>
      </c>
      <c r="F799" s="78">
        <v>1207</v>
      </c>
      <c r="G799" s="78">
        <v>2414</v>
      </c>
      <c r="H799" s="78">
        <v>0</v>
      </c>
      <c r="I799" s="78">
        <v>0</v>
      </c>
      <c r="J799" s="78">
        <v>1206</v>
      </c>
      <c r="K799" s="78">
        <v>2412</v>
      </c>
      <c r="L799" s="78">
        <v>1</v>
      </c>
      <c r="M799" s="78">
        <v>2</v>
      </c>
      <c r="N799" s="78">
        <v>0</v>
      </c>
      <c r="O799" s="78">
        <v>0</v>
      </c>
      <c r="P799" s="78">
        <v>0</v>
      </c>
      <c r="Q799" s="78">
        <v>0</v>
      </c>
      <c r="R799" s="79">
        <v>0</v>
      </c>
      <c r="S799" s="79">
        <v>0</v>
      </c>
      <c r="T799" s="78" t="str">
        <f>VLOOKUP(Table5[[#This Row],[ODS Code]],Lookup!A:D,4,FALSE)</f>
        <v>Ealing</v>
      </c>
      <c r="U799" s="78" t="str">
        <f>VLOOKUP(Table5[[#This Row],[ODS Code]],Lookup!A:E,3,FALSE)</f>
        <v>Greenwell</v>
      </c>
      <c r="V799" s="78" t="str">
        <f>VLOOKUP(Table5[[#This Row],[ODS Code]],Lookup!A:F,2,FALSE)</f>
        <v>OLDFIELD FAMILY PRACTICE</v>
      </c>
      <c r="W799" s="78" t="str">
        <f>VLOOKUP(Table5[[#This Row],[ODS Code]],Lookup!A:G,5,FALSE)</f>
        <v>E85069</v>
      </c>
    </row>
    <row r="800" spans="1:23" x14ac:dyDescent="0.35">
      <c r="A800" s="80">
        <v>45444</v>
      </c>
      <c r="B800" t="s">
        <v>341</v>
      </c>
      <c r="C800" t="s">
        <v>951</v>
      </c>
      <c r="D800" t="s">
        <v>946</v>
      </c>
      <c r="E800" t="s">
        <v>854</v>
      </c>
      <c r="F800" s="78">
        <v>2134</v>
      </c>
      <c r="G800" s="78">
        <v>5136</v>
      </c>
      <c r="H800" s="78">
        <v>69</v>
      </c>
      <c r="I800" s="78">
        <v>207</v>
      </c>
      <c r="J800" s="78">
        <v>1744</v>
      </c>
      <c r="K800" s="78">
        <v>3971</v>
      </c>
      <c r="L800" s="78">
        <v>183</v>
      </c>
      <c r="M800" s="78">
        <v>547</v>
      </c>
      <c r="N800" s="78">
        <v>77</v>
      </c>
      <c r="O800" s="78">
        <v>229</v>
      </c>
      <c r="P800" s="78">
        <v>61</v>
      </c>
      <c r="Q800" s="78">
        <v>182</v>
      </c>
      <c r="R800" s="79">
        <v>2.8584817244611059E-2</v>
      </c>
      <c r="S800" s="79">
        <v>3.5436137071651087E-2</v>
      </c>
      <c r="T800" s="78" t="str">
        <f>VLOOKUP(Table5[[#This Row],[ODS Code]],Lookup!A:D,4,FALSE)</f>
        <v>Ealing</v>
      </c>
      <c r="U800" s="78" t="str">
        <f>VLOOKUP(Table5[[#This Row],[ODS Code]],Lookup!A:E,3,FALSE)</f>
        <v>Greenwell</v>
      </c>
      <c r="V800" s="78" t="str">
        <f>VLOOKUP(Table5[[#This Row],[ODS Code]],Lookup!A:F,2,FALSE)</f>
        <v>THE MANSELL ROAD PRACTICE</v>
      </c>
      <c r="W800" s="78" t="str">
        <f>VLOOKUP(Table5[[#This Row],[ODS Code]],Lookup!A:G,5,FALSE)</f>
        <v>E85129</v>
      </c>
    </row>
    <row r="801" spans="1:23" x14ac:dyDescent="0.35">
      <c r="A801" s="80">
        <v>45444</v>
      </c>
      <c r="B801" t="s">
        <v>402</v>
      </c>
      <c r="C801" t="s">
        <v>952</v>
      </c>
      <c r="D801" t="s">
        <v>946</v>
      </c>
      <c r="E801" t="s">
        <v>854</v>
      </c>
      <c r="F801" s="78">
        <v>1368</v>
      </c>
      <c r="G801" s="78">
        <v>2736</v>
      </c>
      <c r="H801" s="78">
        <v>0</v>
      </c>
      <c r="I801" s="78">
        <v>0</v>
      </c>
      <c r="J801" s="78">
        <v>1367</v>
      </c>
      <c r="K801" s="78">
        <v>2734</v>
      </c>
      <c r="L801" s="78">
        <v>1</v>
      </c>
      <c r="M801" s="78">
        <v>2</v>
      </c>
      <c r="N801" s="78">
        <v>0</v>
      </c>
      <c r="O801" s="78">
        <v>0</v>
      </c>
      <c r="P801" s="78">
        <v>0</v>
      </c>
      <c r="Q801" s="78">
        <v>0</v>
      </c>
      <c r="R801" s="79">
        <v>0</v>
      </c>
      <c r="S801" s="79">
        <v>0</v>
      </c>
      <c r="T801" s="78" t="str">
        <f>VLOOKUP(Table5[[#This Row],[ODS Code]],Lookup!A:D,4,FALSE)</f>
        <v>Ealing</v>
      </c>
      <c r="U801" s="78" t="str">
        <f>VLOOKUP(Table5[[#This Row],[ODS Code]],Lookup!A:E,3,FALSE)</f>
        <v>Greenwell</v>
      </c>
      <c r="V801" s="78" t="str">
        <f>VLOOKUP(Table5[[#This Row],[ODS Code]],Lookup!A:F,2,FALSE)</f>
        <v>WESTSEVEN GP</v>
      </c>
      <c r="W801" s="78" t="str">
        <f>VLOOKUP(Table5[[#This Row],[ODS Code]],Lookup!A:G,5,FALSE)</f>
        <v>E85013</v>
      </c>
    </row>
    <row r="802" spans="1:23" x14ac:dyDescent="0.35">
      <c r="A802" s="80">
        <v>45444</v>
      </c>
      <c r="B802" t="s">
        <v>23</v>
      </c>
      <c r="C802" t="s">
        <v>21</v>
      </c>
      <c r="D802" t="s">
        <v>953</v>
      </c>
      <c r="E802" t="s">
        <v>854</v>
      </c>
      <c r="F802" s="78">
        <v>0</v>
      </c>
      <c r="G802" s="78">
        <v>0</v>
      </c>
      <c r="H802" s="78">
        <v>0</v>
      </c>
      <c r="I802" s="78">
        <v>0</v>
      </c>
      <c r="J802" s="78">
        <v>0</v>
      </c>
      <c r="K802" s="78">
        <v>0</v>
      </c>
      <c r="L802" s="78">
        <v>0</v>
      </c>
      <c r="M802" s="78">
        <v>0</v>
      </c>
      <c r="N802" s="78">
        <v>0</v>
      </c>
      <c r="O802" s="78">
        <v>0</v>
      </c>
      <c r="P802" s="78">
        <v>0</v>
      </c>
      <c r="Q802" s="78">
        <v>0</v>
      </c>
      <c r="R802" s="79">
        <v>0</v>
      </c>
      <c r="S802" s="79">
        <v>0</v>
      </c>
      <c r="T802" s="78" t="str">
        <f>VLOOKUP(Table5[[#This Row],[ODS Code]],Lookup!A:D,4,FALSE)</f>
        <v>Hammersmith &amp; Fulham</v>
      </c>
      <c r="U802" s="78" t="str">
        <f>VLOOKUP(Table5[[#This Row],[ODS Code]],Lookup!A:E,3,FALSE)</f>
        <v>H&amp;F Central PCN</v>
      </c>
      <c r="V802" s="78" t="str">
        <f>VLOOKUP(Table5[[#This Row],[ODS Code]],Lookup!A:F,2,FALSE)</f>
        <v>Ashchurch Surgery</v>
      </c>
      <c r="W802" s="78" t="str">
        <f>VLOOKUP(Table5[[#This Row],[ODS Code]],Lookup!A:G,5,FALSE)</f>
        <v>E85032</v>
      </c>
    </row>
    <row r="803" spans="1:23" x14ac:dyDescent="0.35">
      <c r="A803" s="80">
        <v>45444</v>
      </c>
      <c r="B803" t="s">
        <v>146</v>
      </c>
      <c r="C803" t="s">
        <v>954</v>
      </c>
      <c r="D803" t="s">
        <v>953</v>
      </c>
      <c r="E803" t="s">
        <v>854</v>
      </c>
      <c r="F803" s="78">
        <v>0</v>
      </c>
      <c r="G803" s="78">
        <v>0</v>
      </c>
      <c r="H803" s="78">
        <v>0</v>
      </c>
      <c r="I803" s="78">
        <v>0</v>
      </c>
      <c r="J803" s="78">
        <v>0</v>
      </c>
      <c r="K803" s="78">
        <v>0</v>
      </c>
      <c r="L803" s="78">
        <v>0</v>
      </c>
      <c r="M803" s="78">
        <v>0</v>
      </c>
      <c r="N803" s="78">
        <v>0</v>
      </c>
      <c r="O803" s="78">
        <v>0</v>
      </c>
      <c r="P803" s="78">
        <v>0</v>
      </c>
      <c r="Q803" s="78">
        <v>0</v>
      </c>
      <c r="R803" s="79">
        <v>0</v>
      </c>
      <c r="S803" s="79">
        <v>0</v>
      </c>
      <c r="T803" s="78" t="str">
        <f>VLOOKUP(Table5[[#This Row],[ODS Code]],Lookup!A:D,4,FALSE)</f>
        <v>Hammersmith &amp; Fulham</v>
      </c>
      <c r="U803" s="78" t="str">
        <f>VLOOKUP(Table5[[#This Row],[ODS Code]],Lookup!A:E,3,FALSE)</f>
        <v>H&amp;F Central PCN</v>
      </c>
      <c r="V803" s="78" t="str">
        <f>VLOOKUP(Table5[[#This Row],[ODS Code]],Lookup!A:F,2,FALSE)</f>
        <v>Hammersmith Bridge Surgery</v>
      </c>
      <c r="W803" s="78" t="str">
        <f>VLOOKUP(Table5[[#This Row],[ODS Code]],Lookup!A:G,5,FALSE)</f>
        <v>E85033</v>
      </c>
    </row>
    <row r="804" spans="1:23" x14ac:dyDescent="0.35">
      <c r="A804" s="80">
        <v>45444</v>
      </c>
      <c r="B804" t="s">
        <v>224</v>
      </c>
      <c r="C804" t="s">
        <v>955</v>
      </c>
      <c r="D804" t="s">
        <v>953</v>
      </c>
      <c r="E804" t="s">
        <v>854</v>
      </c>
      <c r="F804" s="78">
        <v>4598</v>
      </c>
      <c r="G804" s="78">
        <v>9280</v>
      </c>
      <c r="H804" s="78">
        <v>376</v>
      </c>
      <c r="I804" s="78">
        <v>763</v>
      </c>
      <c r="J804" s="78">
        <v>2227</v>
      </c>
      <c r="K804" s="78">
        <v>4497</v>
      </c>
      <c r="L804" s="78">
        <v>1345</v>
      </c>
      <c r="M804" s="78">
        <v>2710</v>
      </c>
      <c r="N804" s="78">
        <v>295</v>
      </c>
      <c r="O804" s="78">
        <v>596</v>
      </c>
      <c r="P804" s="78">
        <v>355</v>
      </c>
      <c r="Q804" s="78">
        <v>714</v>
      </c>
      <c r="R804" s="79">
        <v>7.7207481513701604E-2</v>
      </c>
      <c r="S804" s="79">
        <v>7.6939655172413787E-2</v>
      </c>
      <c r="T804" s="78" t="str">
        <f>VLOOKUP(Table5[[#This Row],[ODS Code]],Lookup!A:D,4,FALSE)</f>
        <v>Hammersmith &amp; Fulham</v>
      </c>
      <c r="U804" s="78" t="str">
        <f>VLOOKUP(Table5[[#This Row],[ODS Code]],Lookup!A:E,3,FALSE)</f>
        <v>H&amp;F Central PCN</v>
      </c>
      <c r="V804" s="78" t="str">
        <f>VLOOKUP(Table5[[#This Row],[ODS Code]],Lookup!A:F,2,FALSE)</f>
        <v>82 Lillie Road Surgery</v>
      </c>
      <c r="W804" s="78" t="str">
        <f>VLOOKUP(Table5[[#This Row],[ODS Code]],Lookup!A:G,5,FALSE)</f>
        <v>E85008</v>
      </c>
    </row>
    <row r="805" spans="1:23" x14ac:dyDescent="0.35">
      <c r="A805" s="80">
        <v>45444</v>
      </c>
      <c r="B805" t="s">
        <v>297</v>
      </c>
      <c r="C805" t="s">
        <v>296</v>
      </c>
      <c r="D805" t="s">
        <v>953</v>
      </c>
      <c r="E805" t="s">
        <v>854</v>
      </c>
      <c r="F805" s="78">
        <v>719</v>
      </c>
      <c r="G805" s="78">
        <v>1489</v>
      </c>
      <c r="H805" s="78">
        <v>68</v>
      </c>
      <c r="I805" s="78">
        <v>143</v>
      </c>
      <c r="J805" s="78">
        <v>302</v>
      </c>
      <c r="K805" s="78">
        <v>629</v>
      </c>
      <c r="L805" s="78">
        <v>193</v>
      </c>
      <c r="M805" s="78">
        <v>400</v>
      </c>
      <c r="N805" s="78">
        <v>98</v>
      </c>
      <c r="O805" s="78">
        <v>201</v>
      </c>
      <c r="P805" s="78">
        <v>58</v>
      </c>
      <c r="Q805" s="78">
        <v>116</v>
      </c>
      <c r="R805" s="79">
        <v>8.0667593880389424E-2</v>
      </c>
      <c r="S805" s="79">
        <v>7.7904633982538621E-2</v>
      </c>
      <c r="T805" s="78" t="str">
        <f>VLOOKUP(Table5[[#This Row],[ODS Code]],Lookup!A:D,4,FALSE)</f>
        <v>Hammersmith &amp; Fulham</v>
      </c>
      <c r="U805" s="78" t="str">
        <f>VLOOKUP(Table5[[#This Row],[ODS Code]],Lookup!A:E,3,FALSE)</f>
        <v>H&amp;F Central PCN</v>
      </c>
      <c r="V805" s="78" t="str">
        <f>VLOOKUP(Table5[[#This Row],[ODS Code]],Lookup!A:F,2,FALSE)</f>
        <v>Sterndale Surgery</v>
      </c>
      <c r="W805" s="78" t="str">
        <f>VLOOKUP(Table5[[#This Row],[ODS Code]],Lookup!A:G,5,FALSE)</f>
        <v>E85125</v>
      </c>
    </row>
    <row r="806" spans="1:23" x14ac:dyDescent="0.35">
      <c r="A806" s="80">
        <v>45444</v>
      </c>
      <c r="B806" t="s">
        <v>396</v>
      </c>
      <c r="C806" t="s">
        <v>956</v>
      </c>
      <c r="D806" t="s">
        <v>953</v>
      </c>
      <c r="E806" t="s">
        <v>854</v>
      </c>
      <c r="F806" s="78">
        <v>47</v>
      </c>
      <c r="G806" s="78">
        <v>188</v>
      </c>
      <c r="H806" s="78">
        <v>3</v>
      </c>
      <c r="I806" s="78">
        <v>12</v>
      </c>
      <c r="J806" s="78">
        <v>28</v>
      </c>
      <c r="K806" s="78">
        <v>112</v>
      </c>
      <c r="L806" s="78">
        <v>6</v>
      </c>
      <c r="M806" s="78">
        <v>24</v>
      </c>
      <c r="N806" s="78">
        <v>6</v>
      </c>
      <c r="O806" s="78">
        <v>24</v>
      </c>
      <c r="P806" s="78">
        <v>4</v>
      </c>
      <c r="Q806" s="78">
        <v>16</v>
      </c>
      <c r="R806" s="79">
        <v>8.5106382978723402E-2</v>
      </c>
      <c r="S806" s="79">
        <v>8.5106382978723402E-2</v>
      </c>
      <c r="T806" s="78" t="str">
        <f>VLOOKUP(Table5[[#This Row],[ODS Code]],Lookup!A:D,4,FALSE)</f>
        <v>Hammersmith &amp; Fulham</v>
      </c>
      <c r="U806" s="78" t="str">
        <f>VLOOKUP(Table5[[#This Row],[ODS Code]],Lookup!A:E,3,FALSE)</f>
        <v>H&amp;F Central PCN</v>
      </c>
      <c r="V806" s="78" t="str">
        <f>VLOOKUP(Table5[[#This Row],[ODS Code]],Lookup!A:F,2,FALSE)</f>
        <v>Brook Green Surgery</v>
      </c>
      <c r="W806" s="78" t="str">
        <f>VLOOKUP(Table5[[#This Row],[ODS Code]],Lookup!A:G,5,FALSE)</f>
        <v>E85074</v>
      </c>
    </row>
    <row r="807" spans="1:23" x14ac:dyDescent="0.35">
      <c r="A807" s="80">
        <v>45444</v>
      </c>
      <c r="B807" t="s">
        <v>50</v>
      </c>
      <c r="C807" t="s">
        <v>49</v>
      </c>
      <c r="D807" t="s">
        <v>957</v>
      </c>
      <c r="E807" t="s">
        <v>854</v>
      </c>
      <c r="F807" s="78">
        <v>487</v>
      </c>
      <c r="G807" s="78">
        <v>986</v>
      </c>
      <c r="H807" s="78">
        <v>1</v>
      </c>
      <c r="I807" s="78">
        <v>3</v>
      </c>
      <c r="J807" s="78">
        <v>478</v>
      </c>
      <c r="K807" s="78">
        <v>960</v>
      </c>
      <c r="L807" s="78">
        <v>6</v>
      </c>
      <c r="M807" s="78">
        <v>18</v>
      </c>
      <c r="N807" s="78">
        <v>1</v>
      </c>
      <c r="O807" s="78">
        <v>2</v>
      </c>
      <c r="P807" s="78">
        <v>1</v>
      </c>
      <c r="Q807" s="78">
        <v>3</v>
      </c>
      <c r="R807" s="79">
        <v>2.0533880903490761E-3</v>
      </c>
      <c r="S807" s="79">
        <v>3.0425963488843813E-3</v>
      </c>
      <c r="T807" s="78" t="str">
        <f>VLOOKUP(Table5[[#This Row],[ODS Code]],Lookup!A:D,4,FALSE)</f>
        <v>Hammersmith &amp; Fulham</v>
      </c>
      <c r="U807" s="78" t="str">
        <f>VLOOKUP(Table5[[#This Row],[ODS Code]],Lookup!A:E,3,FALSE)</f>
        <v>H&amp;F Partnership PCN</v>
      </c>
      <c r="V807" s="78" t="str">
        <f>VLOOKUP(Table5[[#This Row],[ODS Code]],Lookup!A:F,2,FALSE)</f>
        <v>Brook Green Medical Centre</v>
      </c>
      <c r="W807" s="78" t="str">
        <f>VLOOKUP(Table5[[#This Row],[ODS Code]],Lookup!A:G,5,FALSE)</f>
        <v>E85020</v>
      </c>
    </row>
    <row r="808" spans="1:23" x14ac:dyDescent="0.35">
      <c r="A808" s="80">
        <v>45444</v>
      </c>
      <c r="B808" t="s">
        <v>223</v>
      </c>
      <c r="C808" t="s">
        <v>222</v>
      </c>
      <c r="D808" t="s">
        <v>957</v>
      </c>
      <c r="E808" t="s">
        <v>854</v>
      </c>
      <c r="F808" s="78">
        <v>1336</v>
      </c>
      <c r="G808" s="78">
        <v>2692</v>
      </c>
      <c r="H808" s="78">
        <v>11</v>
      </c>
      <c r="I808" s="78">
        <v>22</v>
      </c>
      <c r="J808" s="78">
        <v>1235</v>
      </c>
      <c r="K808" s="78">
        <v>2477</v>
      </c>
      <c r="L808" s="78">
        <v>53</v>
      </c>
      <c r="M808" s="78">
        <v>112</v>
      </c>
      <c r="N808" s="78">
        <v>16</v>
      </c>
      <c r="O808" s="78">
        <v>36</v>
      </c>
      <c r="P808" s="78">
        <v>21</v>
      </c>
      <c r="Q808" s="78">
        <v>45</v>
      </c>
      <c r="R808" s="79">
        <v>1.5718562874251496E-2</v>
      </c>
      <c r="S808" s="79">
        <v>1.6716196136701337E-2</v>
      </c>
      <c r="T808" s="78" t="str">
        <f>VLOOKUP(Table5[[#This Row],[ODS Code]],Lookup!A:D,4,FALSE)</f>
        <v>Hammersmith &amp; Fulham</v>
      </c>
      <c r="U808" s="78" t="str">
        <f>VLOOKUP(Table5[[#This Row],[ODS Code]],Lookup!A:E,3,FALSE)</f>
        <v>H&amp;F Partnership PCN</v>
      </c>
      <c r="V808" s="78" t="str">
        <f>VLOOKUP(Table5[[#This Row],[ODS Code]],Lookup!A:F,2,FALSE)</f>
        <v>North End Medical Centre</v>
      </c>
      <c r="W808" s="78" t="str">
        <f>VLOOKUP(Table5[[#This Row],[ODS Code]],Lookup!A:G,5,FALSE)</f>
        <v>E85003</v>
      </c>
    </row>
    <row r="809" spans="1:23" x14ac:dyDescent="0.35">
      <c r="A809" s="80">
        <v>45444</v>
      </c>
      <c r="B809" t="s">
        <v>236</v>
      </c>
      <c r="C809" t="s">
        <v>235</v>
      </c>
      <c r="D809" t="s">
        <v>957</v>
      </c>
      <c r="E809" t="s">
        <v>854</v>
      </c>
      <c r="F809" s="78">
        <v>2206</v>
      </c>
      <c r="G809" s="78">
        <v>4423</v>
      </c>
      <c r="H809" s="78">
        <v>2</v>
      </c>
      <c r="I809" s="78">
        <v>5</v>
      </c>
      <c r="J809" s="78">
        <v>2188</v>
      </c>
      <c r="K809" s="78">
        <v>4380</v>
      </c>
      <c r="L809" s="78">
        <v>9</v>
      </c>
      <c r="M809" s="78">
        <v>19</v>
      </c>
      <c r="N809" s="78">
        <v>5</v>
      </c>
      <c r="O809" s="78">
        <v>13</v>
      </c>
      <c r="P809" s="78">
        <v>2</v>
      </c>
      <c r="Q809" s="78">
        <v>6</v>
      </c>
      <c r="R809" s="79">
        <v>9.0661831368993653E-4</v>
      </c>
      <c r="S809" s="79">
        <v>1.3565453312231518E-3</v>
      </c>
      <c r="T809" s="78" t="str">
        <f>VLOOKUP(Table5[[#This Row],[ODS Code]],Lookup!A:D,4,FALSE)</f>
        <v>Hammersmith &amp; Fulham</v>
      </c>
      <c r="U809" s="78" t="str">
        <f>VLOOKUP(Table5[[#This Row],[ODS Code]],Lookup!A:E,3,FALSE)</f>
        <v>H&amp;F Partnership PCN</v>
      </c>
      <c r="V809" s="78" t="str">
        <f>VLOOKUP(Table5[[#This Row],[ODS Code]],Lookup!A:F,2,FALSE)</f>
        <v>Park Medical Centre</v>
      </c>
      <c r="W809" s="78" t="str">
        <f>VLOOKUP(Table5[[#This Row],[ODS Code]],Lookup!A:G,5,FALSE)</f>
        <v>E85636</v>
      </c>
    </row>
    <row r="810" spans="1:23" x14ac:dyDescent="0.35">
      <c r="A810" s="80">
        <v>45444</v>
      </c>
      <c r="B810" t="s">
        <v>258</v>
      </c>
      <c r="C810" t="s">
        <v>958</v>
      </c>
      <c r="D810" t="s">
        <v>957</v>
      </c>
      <c r="E810" t="s">
        <v>854</v>
      </c>
      <c r="F810" s="78">
        <v>1963</v>
      </c>
      <c r="G810" s="78">
        <v>4052</v>
      </c>
      <c r="H810" s="78">
        <v>10</v>
      </c>
      <c r="I810" s="78">
        <v>28</v>
      </c>
      <c r="J810" s="78">
        <v>1903</v>
      </c>
      <c r="K810" s="78">
        <v>3874</v>
      </c>
      <c r="L810" s="78">
        <v>32</v>
      </c>
      <c r="M810" s="78">
        <v>96</v>
      </c>
      <c r="N810" s="78">
        <v>11</v>
      </c>
      <c r="O810" s="78">
        <v>33</v>
      </c>
      <c r="P810" s="78">
        <v>7</v>
      </c>
      <c r="Q810" s="78">
        <v>21</v>
      </c>
      <c r="R810" s="79">
        <v>3.5659704533876719E-3</v>
      </c>
      <c r="S810" s="79">
        <v>5.1826258637709772E-3</v>
      </c>
      <c r="T810" s="78" t="str">
        <f>VLOOKUP(Table5[[#This Row],[ODS Code]],Lookup!A:D,4,FALSE)</f>
        <v>Hammersmith &amp; Fulham</v>
      </c>
      <c r="U810" s="78" t="str">
        <f>VLOOKUP(Table5[[#This Row],[ODS Code]],Lookup!A:E,3,FALSE)</f>
        <v>H&amp;F Partnership PCN</v>
      </c>
      <c r="V810" s="78" t="str">
        <f>VLOOKUP(Table5[[#This Row],[ODS Code]],Lookup!A:F,2,FALSE)</f>
        <v>Richford Gate Medical Practice</v>
      </c>
      <c r="W810" s="78" t="str">
        <f>VLOOKUP(Table5[[#This Row],[ODS Code]],Lookup!A:G,5,FALSE)</f>
        <v>E85016</v>
      </c>
    </row>
    <row r="811" spans="1:23" x14ac:dyDescent="0.35">
      <c r="A811" s="80">
        <v>45444</v>
      </c>
      <c r="B811" t="s">
        <v>312</v>
      </c>
      <c r="C811" t="s">
        <v>311</v>
      </c>
      <c r="D811" t="s">
        <v>957</v>
      </c>
      <c r="E811" t="s">
        <v>854</v>
      </c>
      <c r="F811" s="78">
        <v>142</v>
      </c>
      <c r="G811" s="78">
        <v>309</v>
      </c>
      <c r="H811" s="78">
        <v>12</v>
      </c>
      <c r="I811" s="78">
        <v>25</v>
      </c>
      <c r="J811" s="78">
        <v>73</v>
      </c>
      <c r="K811" s="78">
        <v>159</v>
      </c>
      <c r="L811" s="78">
        <v>33</v>
      </c>
      <c r="M811" s="78">
        <v>73</v>
      </c>
      <c r="N811" s="78">
        <v>13</v>
      </c>
      <c r="O811" s="78">
        <v>28</v>
      </c>
      <c r="P811" s="78">
        <v>11</v>
      </c>
      <c r="Q811" s="78">
        <v>24</v>
      </c>
      <c r="R811" s="79">
        <v>7.746478873239436E-2</v>
      </c>
      <c r="S811" s="79">
        <v>7.7669902912621352E-2</v>
      </c>
      <c r="T811" s="78" t="str">
        <f>VLOOKUP(Table5[[#This Row],[ODS Code]],Lookup!A:D,4,FALSE)</f>
        <v>Hammersmith &amp; Fulham</v>
      </c>
      <c r="U811" s="78" t="str">
        <f>VLOOKUP(Table5[[#This Row],[ODS Code]],Lookup!A:E,3,FALSE)</f>
        <v>H&amp;F Partnership PCN</v>
      </c>
      <c r="V811" s="78" t="str">
        <f>VLOOKUP(Table5[[#This Row],[ODS Code]],Lookup!A:F,2,FALSE)</f>
        <v>The Bush Doctors</v>
      </c>
      <c r="W811" s="78" t="str">
        <f>VLOOKUP(Table5[[#This Row],[ODS Code]],Lookup!A:G,5,FALSE)</f>
        <v>E85055</v>
      </c>
    </row>
    <row r="812" spans="1:23" x14ac:dyDescent="0.35">
      <c r="A812" s="80">
        <v>45444</v>
      </c>
      <c r="B812" t="s">
        <v>73</v>
      </c>
      <c r="C812" t="s">
        <v>959</v>
      </c>
      <c r="D812" t="s">
        <v>960</v>
      </c>
      <c r="E812" t="s">
        <v>854</v>
      </c>
      <c r="F812" s="78">
        <v>0</v>
      </c>
      <c r="G812" s="78">
        <v>0</v>
      </c>
      <c r="H812" s="78">
        <v>0</v>
      </c>
      <c r="I812" s="78">
        <v>0</v>
      </c>
      <c r="J812" s="78">
        <v>0</v>
      </c>
      <c r="K812" s="78">
        <v>0</v>
      </c>
      <c r="L812" s="78">
        <v>0</v>
      </c>
      <c r="M812" s="78">
        <v>0</v>
      </c>
      <c r="N812" s="78">
        <v>0</v>
      </c>
      <c r="O812" s="78">
        <v>0</v>
      </c>
      <c r="P812" s="78">
        <v>0</v>
      </c>
      <c r="Q812" s="78">
        <v>0</v>
      </c>
      <c r="R812" s="79">
        <v>0</v>
      </c>
      <c r="S812" s="79">
        <v>0</v>
      </c>
      <c r="T812" s="78" t="str">
        <f>VLOOKUP(Table5[[#This Row],[ODS Code]],Lookup!A:D,4,FALSE)</f>
        <v>Brent</v>
      </c>
      <c r="U812" s="78" t="str">
        <f>VLOOKUP(Table5[[#This Row],[ODS Code]],Lookup!A:E,3,FALSE)</f>
        <v>Harness North</v>
      </c>
      <c r="V812" s="78" t="str">
        <f>VLOOKUP(Table5[[#This Row],[ODS Code]],Lookup!A:F,2,FALSE)</f>
        <v>CHURCH LANE SURGERY</v>
      </c>
      <c r="W812" s="78" t="str">
        <f>VLOOKUP(Table5[[#This Row],[ODS Code]],Lookup!A:G,5,FALSE)</f>
        <v>E84067</v>
      </c>
    </row>
    <row r="813" spans="1:23" x14ac:dyDescent="0.35">
      <c r="A813" s="80">
        <v>45444</v>
      </c>
      <c r="B813" t="s">
        <v>201</v>
      </c>
      <c r="C813" t="s">
        <v>961</v>
      </c>
      <c r="D813" t="s">
        <v>960</v>
      </c>
      <c r="E813" t="s">
        <v>854</v>
      </c>
      <c r="F813" s="78">
        <v>224</v>
      </c>
      <c r="G813" s="78">
        <v>896</v>
      </c>
      <c r="H813" s="78">
        <v>15</v>
      </c>
      <c r="I813" s="78">
        <v>60</v>
      </c>
      <c r="J813" s="78">
        <v>93</v>
      </c>
      <c r="K813" s="78">
        <v>372</v>
      </c>
      <c r="L813" s="78">
        <v>62</v>
      </c>
      <c r="M813" s="78">
        <v>248</v>
      </c>
      <c r="N813" s="78">
        <v>26</v>
      </c>
      <c r="O813" s="78">
        <v>104</v>
      </c>
      <c r="P813" s="78">
        <v>28</v>
      </c>
      <c r="Q813" s="78">
        <v>112</v>
      </c>
      <c r="R813" s="79">
        <v>0.125</v>
      </c>
      <c r="S813" s="79">
        <v>0.125</v>
      </c>
      <c r="T813" s="78" t="str">
        <f>VLOOKUP(Table5[[#This Row],[ODS Code]],Lookup!A:D,4,FALSE)</f>
        <v>Brent</v>
      </c>
      <c r="U813" s="78" t="str">
        <f>VLOOKUP(Table5[[#This Row],[ODS Code]],Lookup!A:E,3,FALSE)</f>
        <v>Harness North</v>
      </c>
      <c r="V813" s="78" t="str">
        <f>VLOOKUP(Table5[[#This Row],[ODS Code]],Lookup!A:F,2,FALSE)</f>
        <v>LANFRANC MEDICAL CENTRE</v>
      </c>
      <c r="W813" s="78" t="str">
        <f>VLOOKUP(Table5[[#This Row],[ODS Code]],Lookup!A:G,5,FALSE)</f>
        <v>E84083</v>
      </c>
    </row>
    <row r="814" spans="1:23" x14ac:dyDescent="0.35">
      <c r="A814" s="80">
        <v>45444</v>
      </c>
      <c r="B814" t="s">
        <v>239</v>
      </c>
      <c r="C814" t="s">
        <v>962</v>
      </c>
      <c r="D814" t="s">
        <v>960</v>
      </c>
      <c r="E814" t="s">
        <v>854</v>
      </c>
      <c r="F814" s="78">
        <v>991</v>
      </c>
      <c r="G814" s="78">
        <v>2649</v>
      </c>
      <c r="H814" s="78">
        <v>1</v>
      </c>
      <c r="I814" s="78">
        <v>3</v>
      </c>
      <c r="J814" s="78">
        <v>990</v>
      </c>
      <c r="K814" s="78">
        <v>2646</v>
      </c>
      <c r="L814" s="78">
        <v>0</v>
      </c>
      <c r="M814" s="78">
        <v>0</v>
      </c>
      <c r="N814" s="78">
        <v>0</v>
      </c>
      <c r="O814" s="78">
        <v>0</v>
      </c>
      <c r="P814" s="78">
        <v>0</v>
      </c>
      <c r="Q814" s="78">
        <v>0</v>
      </c>
      <c r="R814" s="79">
        <v>0</v>
      </c>
      <c r="S814" s="79">
        <v>0</v>
      </c>
      <c r="T814" s="78" t="str">
        <f>VLOOKUP(Table5[[#This Row],[ODS Code]],Lookup!A:D,4,FALSE)</f>
        <v>Brent</v>
      </c>
      <c r="U814" s="78" t="str">
        <f>VLOOKUP(Table5[[#This Row],[ODS Code]],Lookup!A:E,3,FALSE)</f>
        <v>Harness North</v>
      </c>
      <c r="V814" s="78" t="str">
        <f>VLOOKUP(Table5[[#This Row],[ODS Code]],Lookup!A:F,2,FALSE)</f>
        <v>PEARL MEDICAL PRACTICE</v>
      </c>
      <c r="W814" s="78" t="str">
        <f>VLOOKUP(Table5[[#This Row],[ODS Code]],Lookup!A:G,5,FALSE)</f>
        <v>E84701</v>
      </c>
    </row>
    <row r="815" spans="1:23" x14ac:dyDescent="0.35">
      <c r="A815" s="80">
        <v>45444</v>
      </c>
      <c r="B815" t="s">
        <v>250</v>
      </c>
      <c r="C815" t="s">
        <v>249</v>
      </c>
      <c r="D815" t="s">
        <v>960</v>
      </c>
      <c r="E815" t="s">
        <v>854</v>
      </c>
      <c r="F815" s="78">
        <v>373</v>
      </c>
      <c r="G815" s="78">
        <v>776</v>
      </c>
      <c r="H815" s="78">
        <v>24</v>
      </c>
      <c r="I815" s="78">
        <v>49</v>
      </c>
      <c r="J815" s="78">
        <v>180</v>
      </c>
      <c r="K815" s="78">
        <v>371</v>
      </c>
      <c r="L815" s="78">
        <v>87</v>
      </c>
      <c r="M815" s="78">
        <v>182</v>
      </c>
      <c r="N815" s="78">
        <v>51</v>
      </c>
      <c r="O815" s="78">
        <v>109</v>
      </c>
      <c r="P815" s="78">
        <v>31</v>
      </c>
      <c r="Q815" s="78">
        <v>65</v>
      </c>
      <c r="R815" s="79">
        <v>8.3109919571045576E-2</v>
      </c>
      <c r="S815" s="79">
        <v>8.3762886597938138E-2</v>
      </c>
      <c r="T815" s="78" t="str">
        <f>VLOOKUP(Table5[[#This Row],[ODS Code]],Lookup!A:D,4,FALSE)</f>
        <v>Brent</v>
      </c>
      <c r="U815" s="78" t="str">
        <f>VLOOKUP(Table5[[#This Row],[ODS Code]],Lookup!A:E,3,FALSE)</f>
        <v>Harness North</v>
      </c>
      <c r="V815" s="78" t="str">
        <f>VLOOKUP(Table5[[#This Row],[ODS Code]],Lookup!A:F,2,FALSE)</f>
        <v>Preston Hill Surgery</v>
      </c>
      <c r="W815" s="78" t="str">
        <f>VLOOKUP(Table5[[#This Row],[ODS Code]],Lookup!A:G,5,FALSE)</f>
        <v>E84030</v>
      </c>
    </row>
    <row r="816" spans="1:23" x14ac:dyDescent="0.35">
      <c r="A816" s="80">
        <v>45444</v>
      </c>
      <c r="B816" t="s">
        <v>251</v>
      </c>
      <c r="C816" t="s">
        <v>963</v>
      </c>
      <c r="D816" t="s">
        <v>960</v>
      </c>
      <c r="E816" t="s">
        <v>854</v>
      </c>
      <c r="F816" s="78">
        <v>0</v>
      </c>
      <c r="G816" s="78">
        <v>0</v>
      </c>
      <c r="H816" s="78">
        <v>0</v>
      </c>
      <c r="I816" s="78">
        <v>0</v>
      </c>
      <c r="J816" s="78">
        <v>0</v>
      </c>
      <c r="K816" s="78">
        <v>0</v>
      </c>
      <c r="L816" s="78">
        <v>0</v>
      </c>
      <c r="M816" s="78">
        <v>0</v>
      </c>
      <c r="N816" s="78">
        <v>0</v>
      </c>
      <c r="O816" s="78">
        <v>0</v>
      </c>
      <c r="P816" s="78">
        <v>0</v>
      </c>
      <c r="Q816" s="78">
        <v>0</v>
      </c>
      <c r="R816" s="79">
        <v>0</v>
      </c>
      <c r="S816" s="79">
        <v>0</v>
      </c>
      <c r="T816" s="78" t="str">
        <f>VLOOKUP(Table5[[#This Row],[ODS Code]],Lookup!A:D,4,FALSE)</f>
        <v>Brent</v>
      </c>
      <c r="U816" s="78" t="str">
        <f>VLOOKUP(Table5[[#This Row],[ODS Code]],Lookup!A:E,3,FALSE)</f>
        <v>Harness North</v>
      </c>
      <c r="V816" s="78" t="str">
        <f>VLOOKUP(Table5[[#This Row],[ODS Code]],Lookup!A:F,2,FALSE)</f>
        <v>PRESTON MEDICAL CENTRE</v>
      </c>
      <c r="W816" s="78" t="str">
        <f>VLOOKUP(Table5[[#This Row],[ODS Code]],Lookup!A:G,5,FALSE)</f>
        <v>E84678</v>
      </c>
    </row>
    <row r="817" spans="1:23" x14ac:dyDescent="0.35">
      <c r="A817" s="80">
        <v>45444</v>
      </c>
      <c r="B817" t="s">
        <v>274</v>
      </c>
      <c r="C817" t="s">
        <v>964</v>
      </c>
      <c r="D817" t="s">
        <v>960</v>
      </c>
      <c r="E817" t="s">
        <v>854</v>
      </c>
      <c r="F817" s="78">
        <v>3917</v>
      </c>
      <c r="G817" s="78">
        <v>7943</v>
      </c>
      <c r="H817" s="78">
        <v>275</v>
      </c>
      <c r="I817" s="78">
        <v>559</v>
      </c>
      <c r="J817" s="78">
        <v>2461</v>
      </c>
      <c r="K817" s="78">
        <v>4982</v>
      </c>
      <c r="L817" s="78">
        <v>748</v>
      </c>
      <c r="M817" s="78">
        <v>1524</v>
      </c>
      <c r="N817" s="78">
        <v>241</v>
      </c>
      <c r="O817" s="78">
        <v>487</v>
      </c>
      <c r="P817" s="78">
        <v>192</v>
      </c>
      <c r="Q817" s="78">
        <v>391</v>
      </c>
      <c r="R817" s="79">
        <v>4.9017104927240235E-2</v>
      </c>
      <c r="S817" s="79">
        <v>4.9225733350119601E-2</v>
      </c>
      <c r="T817" s="78" t="str">
        <f>VLOOKUP(Table5[[#This Row],[ODS Code]],Lookup!A:D,4,FALSE)</f>
        <v>Brent</v>
      </c>
      <c r="U817" s="78" t="str">
        <f>VLOOKUP(Table5[[#This Row],[ODS Code]],Lookup!A:E,3,FALSE)</f>
        <v>Harness North</v>
      </c>
      <c r="V817" s="78" t="str">
        <f>VLOOKUP(Table5[[#This Row],[ODS Code]],Lookup!A:F,2,FALSE)</f>
        <v>SMS MEDICAL PRACTICE</v>
      </c>
      <c r="W817" s="78" t="str">
        <f>VLOOKUP(Table5[[#This Row],[ODS Code]],Lookup!A:G,5,FALSE)</f>
        <v>Y01090</v>
      </c>
    </row>
    <row r="818" spans="1:23" x14ac:dyDescent="0.35">
      <c r="A818" s="80">
        <v>45444</v>
      </c>
      <c r="B818" t="s">
        <v>370</v>
      </c>
      <c r="C818" t="s">
        <v>965</v>
      </c>
      <c r="D818" t="s">
        <v>960</v>
      </c>
      <c r="E818" t="s">
        <v>854</v>
      </c>
      <c r="F818" s="78">
        <v>0</v>
      </c>
      <c r="G818" s="78">
        <v>0</v>
      </c>
      <c r="H818" s="78">
        <v>0</v>
      </c>
      <c r="I818" s="78">
        <v>0</v>
      </c>
      <c r="J818" s="78">
        <v>0</v>
      </c>
      <c r="K818" s="78">
        <v>0</v>
      </c>
      <c r="L818" s="78">
        <v>0</v>
      </c>
      <c r="M818" s="78">
        <v>0</v>
      </c>
      <c r="N818" s="78">
        <v>0</v>
      </c>
      <c r="O818" s="78">
        <v>0</v>
      </c>
      <c r="P818" s="78">
        <v>0</v>
      </c>
      <c r="Q818" s="78">
        <v>0</v>
      </c>
      <c r="R818" s="79">
        <v>0</v>
      </c>
      <c r="S818" s="79">
        <v>0</v>
      </c>
      <c r="T818" s="78" t="str">
        <f>VLOOKUP(Table5[[#This Row],[ODS Code]],Lookup!A:D,4,FALSE)</f>
        <v>Brent</v>
      </c>
      <c r="U818" s="78" t="str">
        <f>VLOOKUP(Table5[[#This Row],[ODS Code]],Lookup!A:E,3,FALSE)</f>
        <v>Harness North</v>
      </c>
      <c r="V818" s="78" t="str">
        <f>VLOOKUP(Table5[[#This Row],[ODS Code]],Lookup!A:F,2,FALSE)</f>
        <v>THE SUNFLOWER MEDICAL CENTRE</v>
      </c>
      <c r="W818" s="78" t="str">
        <f>VLOOKUP(Table5[[#This Row],[ODS Code]],Lookup!A:G,5,FALSE)</f>
        <v>E84626</v>
      </c>
    </row>
    <row r="819" spans="1:23" x14ac:dyDescent="0.35">
      <c r="A819" s="80">
        <v>45444</v>
      </c>
      <c r="B819" t="s">
        <v>371</v>
      </c>
      <c r="C819" t="s">
        <v>966</v>
      </c>
      <c r="D819" t="s">
        <v>960</v>
      </c>
      <c r="E819" t="s">
        <v>854</v>
      </c>
      <c r="F819" s="78">
        <v>749</v>
      </c>
      <c r="G819" s="78">
        <v>1498</v>
      </c>
      <c r="H819" s="78">
        <v>0</v>
      </c>
      <c r="I819" s="78">
        <v>0</v>
      </c>
      <c r="J819" s="78">
        <v>746</v>
      </c>
      <c r="K819" s="78">
        <v>1492</v>
      </c>
      <c r="L819" s="78">
        <v>2</v>
      </c>
      <c r="M819" s="78">
        <v>4</v>
      </c>
      <c r="N819" s="78">
        <v>1</v>
      </c>
      <c r="O819" s="78">
        <v>2</v>
      </c>
      <c r="P819" s="78">
        <v>0</v>
      </c>
      <c r="Q819" s="78">
        <v>0</v>
      </c>
      <c r="R819" s="79">
        <v>0</v>
      </c>
      <c r="S819" s="79">
        <v>0</v>
      </c>
      <c r="T819" s="78" t="str">
        <f>VLOOKUP(Table5[[#This Row],[ODS Code]],Lookup!A:D,4,FALSE)</f>
        <v>Brent</v>
      </c>
      <c r="U819" s="78" t="str">
        <f>VLOOKUP(Table5[[#This Row],[ODS Code]],Lookup!A:E,3,FALSE)</f>
        <v>Harness North</v>
      </c>
      <c r="V819" s="78" t="str">
        <f>VLOOKUP(Table5[[#This Row],[ODS Code]],Lookup!A:F,2,FALSE)</f>
        <v>THE SURGERY</v>
      </c>
      <c r="W819" s="78" t="str">
        <f>VLOOKUP(Table5[[#This Row],[ODS Code]],Lookup!A:G,5,FALSE)</f>
        <v>E84635</v>
      </c>
    </row>
    <row r="820" spans="1:23" x14ac:dyDescent="0.35">
      <c r="A820" s="80">
        <v>45444</v>
      </c>
      <c r="B820" t="s">
        <v>394</v>
      </c>
      <c r="C820" t="s">
        <v>967</v>
      </c>
      <c r="D820" t="s">
        <v>960</v>
      </c>
      <c r="E820" t="s">
        <v>854</v>
      </c>
      <c r="F820" s="78">
        <v>14708</v>
      </c>
      <c r="G820" s="78">
        <v>29418</v>
      </c>
      <c r="H820" s="78">
        <v>446</v>
      </c>
      <c r="I820" s="78">
        <v>892</v>
      </c>
      <c r="J820" s="78">
        <v>12277</v>
      </c>
      <c r="K820" s="78">
        <v>24556</v>
      </c>
      <c r="L820" s="78">
        <v>1054</v>
      </c>
      <c r="M820" s="78">
        <v>2108</v>
      </c>
      <c r="N820" s="78">
        <v>479</v>
      </c>
      <c r="O820" s="78">
        <v>958</v>
      </c>
      <c r="P820" s="78">
        <v>452</v>
      </c>
      <c r="Q820" s="78">
        <v>904</v>
      </c>
      <c r="R820" s="79">
        <v>3.0731574653249931E-2</v>
      </c>
      <c r="S820" s="79">
        <v>3.0729485349105988E-2</v>
      </c>
      <c r="T820" s="78" t="str">
        <f>VLOOKUP(Table5[[#This Row],[ODS Code]],Lookup!A:D,4,FALSE)</f>
        <v>Brent</v>
      </c>
      <c r="U820" s="78" t="str">
        <f>VLOOKUP(Table5[[#This Row],[ODS Code]],Lookup!A:E,3,FALSE)</f>
        <v>Harness North</v>
      </c>
      <c r="V820" s="78" t="str">
        <f>VLOOKUP(Table5[[#This Row],[ODS Code]],Lookup!A:F,2,FALSE)</f>
        <v>WEMBLEY PARK DRIVE MEDICAL CENTRE</v>
      </c>
      <c r="W820" s="78" t="str">
        <f>VLOOKUP(Table5[[#This Row],[ODS Code]],Lookup!A:G,5,FALSE)</f>
        <v>E84709</v>
      </c>
    </row>
    <row r="821" spans="1:23" x14ac:dyDescent="0.35">
      <c r="A821" s="80">
        <v>45444</v>
      </c>
      <c r="B821" t="s">
        <v>406</v>
      </c>
      <c r="C821" t="s">
        <v>968</v>
      </c>
      <c r="D821" t="s">
        <v>960</v>
      </c>
      <c r="E821" t="s">
        <v>854</v>
      </c>
      <c r="F821" s="78">
        <v>6544</v>
      </c>
      <c r="G821" s="78">
        <v>12918</v>
      </c>
      <c r="H821" s="78">
        <v>179</v>
      </c>
      <c r="I821" s="78">
        <v>338</v>
      </c>
      <c r="J821" s="78">
        <v>5526</v>
      </c>
      <c r="K821" s="78">
        <v>10992</v>
      </c>
      <c r="L821" s="78">
        <v>530</v>
      </c>
      <c r="M821" s="78">
        <v>1005</v>
      </c>
      <c r="N821" s="78">
        <v>136</v>
      </c>
      <c r="O821" s="78">
        <v>258</v>
      </c>
      <c r="P821" s="78">
        <v>173</v>
      </c>
      <c r="Q821" s="78">
        <v>325</v>
      </c>
      <c r="R821" s="79">
        <v>2.6436430317848411E-2</v>
      </c>
      <c r="S821" s="79">
        <v>2.5158693296175878E-2</v>
      </c>
      <c r="T821" s="78" t="str">
        <f>VLOOKUP(Table5[[#This Row],[ODS Code]],Lookup!A:D,4,FALSE)</f>
        <v>Brent</v>
      </c>
      <c r="U821" s="78" t="str">
        <f>VLOOKUP(Table5[[#This Row],[ODS Code]],Lookup!A:E,3,FALSE)</f>
        <v>Harness North</v>
      </c>
      <c r="V821" s="78" t="str">
        <f>VLOOKUP(Table5[[#This Row],[ODS Code]],Lookup!A:F,2,FALSE)</f>
        <v>WILLOW TREE FAMILY DOCTORS</v>
      </c>
      <c r="W821" s="78" t="str">
        <f>VLOOKUP(Table5[[#This Row],[ODS Code]],Lookup!A:G,5,FALSE)</f>
        <v>E84015</v>
      </c>
    </row>
    <row r="822" spans="1:23" x14ac:dyDescent="0.35">
      <c r="A822" s="80">
        <v>45444</v>
      </c>
      <c r="B822" t="s">
        <v>41</v>
      </c>
      <c r="C822" t="s">
        <v>969</v>
      </c>
      <c r="D822" t="s">
        <v>970</v>
      </c>
      <c r="E822" t="s">
        <v>854</v>
      </c>
      <c r="F822" s="78">
        <v>1428</v>
      </c>
      <c r="G822" s="78">
        <v>4284</v>
      </c>
      <c r="H822" s="78">
        <v>0</v>
      </c>
      <c r="I822" s="78">
        <v>0</v>
      </c>
      <c r="J822" s="78">
        <v>1427</v>
      </c>
      <c r="K822" s="78">
        <v>4281</v>
      </c>
      <c r="L822" s="78">
        <v>1</v>
      </c>
      <c r="M822" s="78">
        <v>3</v>
      </c>
      <c r="N822" s="78">
        <v>0</v>
      </c>
      <c r="O822" s="78">
        <v>0</v>
      </c>
      <c r="P822" s="78">
        <v>0</v>
      </c>
      <c r="Q822" s="78">
        <v>0</v>
      </c>
      <c r="R822" s="79">
        <v>0</v>
      </c>
      <c r="S822" s="79">
        <v>0</v>
      </c>
      <c r="T822" s="78" t="str">
        <f>VLOOKUP(Table5[[#This Row],[ODS Code]],Lookup!A:D,4,FALSE)</f>
        <v>Brent</v>
      </c>
      <c r="U822" s="78" t="str">
        <f>VLOOKUP(Table5[[#This Row],[ODS Code]],Lookup!A:E,3,FALSE)</f>
        <v>Harness South</v>
      </c>
      <c r="V822" s="78" t="str">
        <f>VLOOKUP(Table5[[#This Row],[ODS Code]],Lookup!A:F,2,FALSE)</f>
        <v>BRENTFIELD MEDICAL CENTRE</v>
      </c>
      <c r="W822" s="78" t="str">
        <f>VLOOKUP(Table5[[#This Row],[ODS Code]],Lookup!A:G,5,FALSE)</f>
        <v>E84031</v>
      </c>
    </row>
    <row r="823" spans="1:23" x14ac:dyDescent="0.35">
      <c r="A823" s="80">
        <v>45444</v>
      </c>
      <c r="B823" t="s">
        <v>72</v>
      </c>
      <c r="C823" t="s">
        <v>971</v>
      </c>
      <c r="D823" t="s">
        <v>970</v>
      </c>
      <c r="E823" t="s">
        <v>854</v>
      </c>
      <c r="F823" s="78">
        <v>651</v>
      </c>
      <c r="G823" s="78">
        <v>1414</v>
      </c>
      <c r="H823" s="78">
        <v>2</v>
      </c>
      <c r="I823" s="78">
        <v>6</v>
      </c>
      <c r="J823" s="78">
        <v>638</v>
      </c>
      <c r="K823" s="78">
        <v>1379</v>
      </c>
      <c r="L823" s="78">
        <v>8</v>
      </c>
      <c r="M823" s="78">
        <v>22</v>
      </c>
      <c r="N823" s="78">
        <v>2</v>
      </c>
      <c r="O823" s="78">
        <v>5</v>
      </c>
      <c r="P823" s="78">
        <v>1</v>
      </c>
      <c r="Q823" s="78">
        <v>2</v>
      </c>
      <c r="R823" s="79">
        <v>1.5360983102918587E-3</v>
      </c>
      <c r="S823" s="79">
        <v>1.4144271570014145E-3</v>
      </c>
      <c r="T823" s="78" t="str">
        <f>VLOOKUP(Table5[[#This Row],[ODS Code]],Lookup!A:D,4,FALSE)</f>
        <v>Brent</v>
      </c>
      <c r="U823" s="78" t="str">
        <f>VLOOKUP(Table5[[#This Row],[ODS Code]],Lookup!A:E,3,FALSE)</f>
        <v>Harness South</v>
      </c>
      <c r="V823" s="78" t="str">
        <f>VLOOKUP(Table5[[#This Row],[ODS Code]],Lookup!A:F,2,FALSE)</f>
        <v>CHURCH END MEDICAL CENTRE</v>
      </c>
      <c r="W823" s="78" t="str">
        <f>VLOOKUP(Table5[[#This Row],[ODS Code]],Lookup!A:G,5,FALSE)</f>
        <v>E84013</v>
      </c>
    </row>
    <row r="824" spans="1:23" x14ac:dyDescent="0.35">
      <c r="A824" s="80">
        <v>45444</v>
      </c>
      <c r="B824" t="s">
        <v>114</v>
      </c>
      <c r="C824" t="s">
        <v>972</v>
      </c>
      <c r="D824" t="s">
        <v>970</v>
      </c>
      <c r="E824" t="s">
        <v>854</v>
      </c>
      <c r="F824" s="78">
        <v>4010</v>
      </c>
      <c r="G824" s="78">
        <v>8698</v>
      </c>
      <c r="H824" s="78">
        <v>11</v>
      </c>
      <c r="I824" s="78">
        <v>24</v>
      </c>
      <c r="J824" s="78">
        <v>3929</v>
      </c>
      <c r="K824" s="78">
        <v>8551</v>
      </c>
      <c r="L824" s="78">
        <v>41</v>
      </c>
      <c r="M824" s="78">
        <v>74</v>
      </c>
      <c r="N824" s="78">
        <v>17</v>
      </c>
      <c r="O824" s="78">
        <v>30</v>
      </c>
      <c r="P824" s="78">
        <v>12</v>
      </c>
      <c r="Q824" s="78">
        <v>19</v>
      </c>
      <c r="R824" s="79">
        <v>2.9925187032418953E-3</v>
      </c>
      <c r="S824" s="79">
        <v>2.1844102092435044E-3</v>
      </c>
      <c r="T824" s="78" t="str">
        <f>VLOOKUP(Table5[[#This Row],[ODS Code]],Lookup!A:D,4,FALSE)</f>
        <v>Brent</v>
      </c>
      <c r="U824" s="78" t="str">
        <f>VLOOKUP(Table5[[#This Row],[ODS Code]],Lookup!A:E,3,FALSE)</f>
        <v>Harness South</v>
      </c>
      <c r="V824" s="78" t="str">
        <f>VLOOKUP(Table5[[#This Row],[ODS Code]],Lookup!A:F,2,FALSE)</f>
        <v>FORTY WILLOWS SURGERY</v>
      </c>
      <c r="W824" s="78" t="str">
        <f>VLOOKUP(Table5[[#This Row],[ODS Code]],Lookup!A:G,5,FALSE)</f>
        <v>E84002</v>
      </c>
    </row>
    <row r="825" spans="1:23" x14ac:dyDescent="0.35">
      <c r="A825" s="80">
        <v>45444</v>
      </c>
      <c r="B825" t="s">
        <v>115</v>
      </c>
      <c r="C825" t="s">
        <v>973</v>
      </c>
      <c r="D825" t="s">
        <v>970</v>
      </c>
      <c r="E825" t="s">
        <v>854</v>
      </c>
      <c r="F825" s="78">
        <v>3777</v>
      </c>
      <c r="G825" s="78">
        <v>10162</v>
      </c>
      <c r="H825" s="78">
        <v>29</v>
      </c>
      <c r="I825" s="78">
        <v>36</v>
      </c>
      <c r="J825" s="78">
        <v>3529</v>
      </c>
      <c r="K825" s="78">
        <v>9839</v>
      </c>
      <c r="L825" s="78">
        <v>137</v>
      </c>
      <c r="M825" s="78">
        <v>179</v>
      </c>
      <c r="N825" s="78">
        <v>49</v>
      </c>
      <c r="O825" s="78">
        <v>64</v>
      </c>
      <c r="P825" s="78">
        <v>33</v>
      </c>
      <c r="Q825" s="78">
        <v>44</v>
      </c>
      <c r="R825" s="79">
        <v>8.737092930897538E-3</v>
      </c>
      <c r="S825" s="79">
        <v>4.3298563274945879E-3</v>
      </c>
      <c r="T825" s="78" t="str">
        <f>VLOOKUP(Table5[[#This Row],[ODS Code]],Lookup!A:D,4,FALSE)</f>
        <v>Brent</v>
      </c>
      <c r="U825" s="78" t="str">
        <f>VLOOKUP(Table5[[#This Row],[ODS Code]],Lookup!A:E,3,FALSE)</f>
        <v>Harness South</v>
      </c>
      <c r="V825" s="78" t="str">
        <f>VLOOKUP(Table5[[#This Row],[ODS Code]],Lookup!A:F,2,FALSE)</f>
        <v>FREUCHEN MEDICAL CENTRE</v>
      </c>
      <c r="W825" s="78" t="str">
        <f>VLOOKUP(Table5[[#This Row],[ODS Code]],Lookup!A:G,5,FALSE)</f>
        <v>E84074</v>
      </c>
    </row>
    <row r="826" spans="1:23" x14ac:dyDescent="0.35">
      <c r="A826" s="80">
        <v>45444</v>
      </c>
      <c r="B826" t="s">
        <v>162</v>
      </c>
      <c r="C826" t="s">
        <v>974</v>
      </c>
      <c r="D826" t="s">
        <v>970</v>
      </c>
      <c r="E826" t="s">
        <v>854</v>
      </c>
      <c r="F826" s="78">
        <v>1474</v>
      </c>
      <c r="G826" s="78">
        <v>3531</v>
      </c>
      <c r="H826" s="78">
        <v>0</v>
      </c>
      <c r="I826" s="78">
        <v>0</v>
      </c>
      <c r="J826" s="78">
        <v>1473</v>
      </c>
      <c r="K826" s="78">
        <v>3528</v>
      </c>
      <c r="L826" s="78">
        <v>0</v>
      </c>
      <c r="M826" s="78">
        <v>0</v>
      </c>
      <c r="N826" s="78">
        <v>1</v>
      </c>
      <c r="O826" s="78">
        <v>3</v>
      </c>
      <c r="P826" s="78">
        <v>0</v>
      </c>
      <c r="Q826" s="78">
        <v>0</v>
      </c>
      <c r="R826" s="79">
        <v>0</v>
      </c>
      <c r="S826" s="79">
        <v>0</v>
      </c>
      <c r="T826" s="78" t="str">
        <f>VLOOKUP(Table5[[#This Row],[ODS Code]],Lookup!A:D,4,FALSE)</f>
        <v>Brent</v>
      </c>
      <c r="U826" s="78" t="str">
        <f>VLOOKUP(Table5[[#This Row],[ODS Code]],Lookup!A:E,3,FALSE)</f>
        <v>Harness South</v>
      </c>
      <c r="V826" s="78" t="str">
        <f>VLOOKUP(Table5[[#This Row],[ODS Code]],Lookup!A:F,2,FALSE)</f>
        <v>HILLTOP MEDICAL PRACTICE</v>
      </c>
      <c r="W826" s="78" t="str">
        <f>VLOOKUP(Table5[[#This Row],[ODS Code]],Lookup!A:G,5,FALSE)</f>
        <v>E84637</v>
      </c>
    </row>
    <row r="827" spans="1:23" x14ac:dyDescent="0.35">
      <c r="A827" s="80">
        <v>45444</v>
      </c>
      <c r="B827" t="s">
        <v>233</v>
      </c>
      <c r="C827" t="s">
        <v>975</v>
      </c>
      <c r="D827" t="s">
        <v>970</v>
      </c>
      <c r="E827" t="s">
        <v>854</v>
      </c>
      <c r="F827" s="78">
        <v>0</v>
      </c>
      <c r="G827" s="78">
        <v>0</v>
      </c>
      <c r="H827" s="78">
        <v>0</v>
      </c>
      <c r="I827" s="78">
        <v>0</v>
      </c>
      <c r="J827" s="78">
        <v>0</v>
      </c>
      <c r="K827" s="78">
        <v>0</v>
      </c>
      <c r="L827" s="78">
        <v>0</v>
      </c>
      <c r="M827" s="78">
        <v>0</v>
      </c>
      <c r="N827" s="78">
        <v>0</v>
      </c>
      <c r="O827" s="78">
        <v>0</v>
      </c>
      <c r="P827" s="78">
        <v>0</v>
      </c>
      <c r="Q827" s="78">
        <v>0</v>
      </c>
      <c r="R827" s="79">
        <v>0</v>
      </c>
      <c r="S827" s="79">
        <v>0</v>
      </c>
      <c r="T827" s="78" t="str">
        <f>VLOOKUP(Table5[[#This Row],[ODS Code]],Lookup!A:D,4,FALSE)</f>
        <v>Brent</v>
      </c>
      <c r="U827" s="78" t="str">
        <f>VLOOKUP(Table5[[#This Row],[ODS Code]],Lookup!A:E,3,FALSE)</f>
        <v>Harness South</v>
      </c>
      <c r="V827" s="78" t="str">
        <f>VLOOKUP(Table5[[#This Row],[ODS Code]],Lookup!A:F,2,FALSE)</f>
        <v>OXGATE GARDENS SURGERY</v>
      </c>
      <c r="W827" s="78" t="str">
        <f>VLOOKUP(Table5[[#This Row],[ODS Code]],Lookup!A:G,5,FALSE)</f>
        <v>E84076</v>
      </c>
    </row>
    <row r="828" spans="1:23" x14ac:dyDescent="0.35">
      <c r="A828" s="80">
        <v>45444</v>
      </c>
      <c r="B828" t="s">
        <v>237</v>
      </c>
      <c r="C828" t="s">
        <v>976</v>
      </c>
      <c r="D828" t="s">
        <v>970</v>
      </c>
      <c r="E828" t="s">
        <v>854</v>
      </c>
      <c r="F828" s="78">
        <v>10065</v>
      </c>
      <c r="G828" s="78">
        <v>30074</v>
      </c>
      <c r="H828" s="78">
        <v>692</v>
      </c>
      <c r="I828" s="78">
        <v>2066</v>
      </c>
      <c r="J828" s="78">
        <v>6331</v>
      </c>
      <c r="K828" s="78">
        <v>18929</v>
      </c>
      <c r="L828" s="78">
        <v>2006</v>
      </c>
      <c r="M828" s="78">
        <v>5991</v>
      </c>
      <c r="N828" s="78">
        <v>485</v>
      </c>
      <c r="O828" s="78">
        <v>1444</v>
      </c>
      <c r="P828" s="78">
        <v>551</v>
      </c>
      <c r="Q828" s="78">
        <v>1644</v>
      </c>
      <c r="R828" s="79">
        <v>5.4744162940884251E-2</v>
      </c>
      <c r="S828" s="79">
        <v>5.4665159273791314E-2</v>
      </c>
      <c r="T828" s="78" t="str">
        <f>VLOOKUP(Table5[[#This Row],[ODS Code]],Lookup!A:D,4,FALSE)</f>
        <v>Brent</v>
      </c>
      <c r="U828" s="78" t="str">
        <f>VLOOKUP(Table5[[#This Row],[ODS Code]],Lookup!A:E,3,FALSE)</f>
        <v>Harness South</v>
      </c>
      <c r="V828" s="78" t="str">
        <f>VLOOKUP(Table5[[#This Row],[ODS Code]],Lookup!A:F,2,FALSE)</f>
        <v>ACTON LANE SURGERY</v>
      </c>
      <c r="W828" s="78" t="str">
        <f>VLOOKUP(Table5[[#This Row],[ODS Code]],Lookup!A:G,5,FALSE)</f>
        <v>E84645</v>
      </c>
    </row>
    <row r="829" spans="1:23" x14ac:dyDescent="0.35">
      <c r="A829" s="80">
        <v>45444</v>
      </c>
      <c r="B829" t="s">
        <v>260</v>
      </c>
      <c r="C829" t="s">
        <v>977</v>
      </c>
      <c r="D829" t="s">
        <v>970</v>
      </c>
      <c r="E829" t="s">
        <v>854</v>
      </c>
      <c r="F829" s="78">
        <v>2343</v>
      </c>
      <c r="G829" s="78">
        <v>4686</v>
      </c>
      <c r="H829" s="78">
        <v>6</v>
      </c>
      <c r="I829" s="78">
        <v>12</v>
      </c>
      <c r="J829" s="78">
        <v>2300</v>
      </c>
      <c r="K829" s="78">
        <v>4600</v>
      </c>
      <c r="L829" s="78">
        <v>19</v>
      </c>
      <c r="M829" s="78">
        <v>38</v>
      </c>
      <c r="N829" s="78">
        <v>3</v>
      </c>
      <c r="O829" s="78">
        <v>6</v>
      </c>
      <c r="P829" s="78">
        <v>15</v>
      </c>
      <c r="Q829" s="78">
        <v>30</v>
      </c>
      <c r="R829" s="79">
        <v>6.4020486555697821E-3</v>
      </c>
      <c r="S829" s="79">
        <v>6.4020486555697821E-3</v>
      </c>
      <c r="T829" s="78" t="str">
        <f>VLOOKUP(Table5[[#This Row],[ODS Code]],Lookup!A:D,4,FALSE)</f>
        <v>Brent</v>
      </c>
      <c r="U829" s="78" t="str">
        <f>VLOOKUP(Table5[[#This Row],[ODS Code]],Lookup!A:E,3,FALSE)</f>
        <v>Harness South</v>
      </c>
      <c r="V829" s="78" t="str">
        <f>VLOOKUP(Table5[[#This Row],[ODS Code]],Lookup!A:F,2,FALSE)</f>
        <v>ROUNDWOOD PARK MEDICAL CENTRE</v>
      </c>
      <c r="W829" s="78" t="str">
        <f>VLOOKUP(Table5[[#This Row],[ODS Code]],Lookup!A:G,5,FALSE)</f>
        <v>E84656</v>
      </c>
    </row>
    <row r="830" spans="1:23" x14ac:dyDescent="0.35">
      <c r="A830" s="80">
        <v>45444</v>
      </c>
      <c r="B830" t="s">
        <v>368</v>
      </c>
      <c r="C830" t="s">
        <v>978</v>
      </c>
      <c r="D830" t="s">
        <v>970</v>
      </c>
      <c r="E830" t="s">
        <v>854</v>
      </c>
      <c r="F830" s="78">
        <v>2228</v>
      </c>
      <c r="G830" s="78">
        <v>4456</v>
      </c>
      <c r="H830" s="78">
        <v>41</v>
      </c>
      <c r="I830" s="78">
        <v>82</v>
      </c>
      <c r="J830" s="78">
        <v>1914</v>
      </c>
      <c r="K830" s="78">
        <v>3828</v>
      </c>
      <c r="L830" s="78">
        <v>174</v>
      </c>
      <c r="M830" s="78">
        <v>348</v>
      </c>
      <c r="N830" s="78">
        <v>71</v>
      </c>
      <c r="O830" s="78">
        <v>142</v>
      </c>
      <c r="P830" s="78">
        <v>28</v>
      </c>
      <c r="Q830" s="78">
        <v>56</v>
      </c>
      <c r="R830" s="79">
        <v>1.2567324955116697E-2</v>
      </c>
      <c r="S830" s="79">
        <v>1.2567324955116697E-2</v>
      </c>
      <c r="T830" s="78" t="str">
        <f>VLOOKUP(Table5[[#This Row],[ODS Code]],Lookup!A:D,4,FALSE)</f>
        <v>Brent</v>
      </c>
      <c r="U830" s="78" t="str">
        <f>VLOOKUP(Table5[[#This Row],[ODS Code]],Lookup!A:E,3,FALSE)</f>
        <v>Harness South</v>
      </c>
      <c r="V830" s="78" t="str">
        <f>VLOOKUP(Table5[[#This Row],[ODS Code]],Lookup!A:F,2,FALSE)</f>
        <v>STONEBRIDGE MEDICAL CENTRE</v>
      </c>
      <c r="W830" s="78" t="str">
        <f>VLOOKUP(Table5[[#This Row],[ODS Code]],Lookup!A:G,5,FALSE)</f>
        <v>E84028</v>
      </c>
    </row>
    <row r="831" spans="1:23" x14ac:dyDescent="0.35">
      <c r="A831" s="80">
        <v>45444</v>
      </c>
      <c r="B831" t="s">
        <v>390</v>
      </c>
      <c r="C831" t="s">
        <v>979</v>
      </c>
      <c r="D831" t="s">
        <v>970</v>
      </c>
      <c r="E831" t="s">
        <v>854</v>
      </c>
      <c r="F831" s="78">
        <v>2186</v>
      </c>
      <c r="G831" s="78">
        <v>4853</v>
      </c>
      <c r="H831" s="78">
        <v>38</v>
      </c>
      <c r="I831" s="78">
        <v>77</v>
      </c>
      <c r="J831" s="78">
        <v>1958</v>
      </c>
      <c r="K831" s="78">
        <v>4395</v>
      </c>
      <c r="L831" s="78">
        <v>102</v>
      </c>
      <c r="M831" s="78">
        <v>205</v>
      </c>
      <c r="N831" s="78">
        <v>41</v>
      </c>
      <c r="O831" s="78">
        <v>82</v>
      </c>
      <c r="P831" s="78">
        <v>47</v>
      </c>
      <c r="Q831" s="78">
        <v>94</v>
      </c>
      <c r="R831" s="79">
        <v>2.1500457456541628E-2</v>
      </c>
      <c r="S831" s="79">
        <v>1.936946218833711E-2</v>
      </c>
      <c r="T831" s="78" t="str">
        <f>VLOOKUP(Table5[[#This Row],[ODS Code]],Lookup!A:D,4,FALSE)</f>
        <v>Brent</v>
      </c>
      <c r="U831" s="78" t="str">
        <f>VLOOKUP(Table5[[#This Row],[ODS Code]],Lookup!A:E,3,FALSE)</f>
        <v>Harness South</v>
      </c>
      <c r="V831" s="78" t="str">
        <f>VLOOKUP(Table5[[#This Row],[ODS Code]],Lookup!A:F,2,FALSE)</f>
        <v>WALM LANE SURGERY</v>
      </c>
      <c r="W831" s="78" t="str">
        <f>VLOOKUP(Table5[[#This Row],[ODS Code]],Lookup!A:G,5,FALSE)</f>
        <v>E84086</v>
      </c>
    </row>
    <row r="832" spans="1:23" x14ac:dyDescent="0.35">
      <c r="A832" s="80">
        <v>45444</v>
      </c>
      <c r="B832" t="s">
        <v>110</v>
      </c>
      <c r="C832" t="s">
        <v>980</v>
      </c>
      <c r="D832" t="s">
        <v>981</v>
      </c>
      <c r="E832" t="s">
        <v>854</v>
      </c>
      <c r="F832" s="78">
        <v>322</v>
      </c>
      <c r="G832" s="78">
        <v>644</v>
      </c>
      <c r="H832" s="78">
        <v>0</v>
      </c>
      <c r="I832" s="78">
        <v>0</v>
      </c>
      <c r="J832" s="78">
        <v>316</v>
      </c>
      <c r="K832" s="78">
        <v>632</v>
      </c>
      <c r="L832" s="78">
        <v>5</v>
      </c>
      <c r="M832" s="78">
        <v>10</v>
      </c>
      <c r="N832" s="78">
        <v>1</v>
      </c>
      <c r="O832" s="78">
        <v>2</v>
      </c>
      <c r="P832" s="78">
        <v>0</v>
      </c>
      <c r="Q832" s="78">
        <v>0</v>
      </c>
      <c r="R832" s="79">
        <v>0</v>
      </c>
      <c r="S832" s="79">
        <v>0</v>
      </c>
      <c r="T832" s="78" t="str">
        <f>VLOOKUP(Table5[[#This Row],[ODS Code]],Lookup!A:D,4,FALSE)</f>
        <v>Harrow</v>
      </c>
      <c r="U832" s="78" t="str">
        <f>VLOOKUP(Table5[[#This Row],[ODS Code]],Lookup!A:E,3,FALSE)</f>
        <v>Harrow Collaborative Network</v>
      </c>
      <c r="V832" s="78" t="str">
        <f>VLOOKUP(Table5[[#This Row],[ODS Code]],Lookup!A:F,2,FALSE)</f>
        <v>FIRST CHOICE MEDICAL CARE</v>
      </c>
      <c r="W832" s="78" t="str">
        <f>VLOOKUP(Table5[[#This Row],[ODS Code]],Lookup!A:G,5,FALSE)</f>
        <v>Y05080</v>
      </c>
    </row>
    <row r="833" spans="1:23" x14ac:dyDescent="0.35">
      <c r="A833" s="80">
        <v>45444</v>
      </c>
      <c r="B833" t="s">
        <v>155</v>
      </c>
      <c r="C833" t="s">
        <v>982</v>
      </c>
      <c r="D833" t="s">
        <v>981</v>
      </c>
      <c r="E833" t="s">
        <v>854</v>
      </c>
      <c r="F833" s="78">
        <v>495</v>
      </c>
      <c r="G833" s="78">
        <v>993</v>
      </c>
      <c r="H833" s="78">
        <v>33</v>
      </c>
      <c r="I833" s="78">
        <v>66</v>
      </c>
      <c r="J833" s="78">
        <v>281</v>
      </c>
      <c r="K833" s="78">
        <v>565</v>
      </c>
      <c r="L833" s="78">
        <v>138</v>
      </c>
      <c r="M833" s="78">
        <v>276</v>
      </c>
      <c r="N833" s="78">
        <v>25</v>
      </c>
      <c r="O833" s="78">
        <v>50</v>
      </c>
      <c r="P833" s="78">
        <v>18</v>
      </c>
      <c r="Q833" s="78">
        <v>36</v>
      </c>
      <c r="R833" s="79">
        <v>3.6363636363636362E-2</v>
      </c>
      <c r="S833" s="79">
        <v>3.6253776435045321E-2</v>
      </c>
      <c r="T833" s="78" t="str">
        <f>VLOOKUP(Table5[[#This Row],[ODS Code]],Lookup!A:D,4,FALSE)</f>
        <v>Harrow</v>
      </c>
      <c r="U833" s="78" t="str">
        <f>VLOOKUP(Table5[[#This Row],[ODS Code]],Lookup!A:E,3,FALSE)</f>
        <v>Harrow Collaborative Network</v>
      </c>
      <c r="V833" s="78" t="str">
        <f>VLOOKUP(Table5[[#This Row],[ODS Code]],Lookup!A:F,2,FALSE)</f>
        <v>HEADSTONE LANE MEDICAL CENTRE</v>
      </c>
      <c r="W833" s="78" t="str">
        <f>VLOOKUP(Table5[[#This Row],[ODS Code]],Lookup!A:G,5,FALSE)</f>
        <v>E84676</v>
      </c>
    </row>
    <row r="834" spans="1:23" x14ac:dyDescent="0.35">
      <c r="A834" s="80">
        <v>45444</v>
      </c>
      <c r="B834" t="s">
        <v>156</v>
      </c>
      <c r="C834" t="s">
        <v>983</v>
      </c>
      <c r="D834" t="s">
        <v>981</v>
      </c>
      <c r="E834" t="s">
        <v>854</v>
      </c>
      <c r="F834" s="78">
        <v>216</v>
      </c>
      <c r="G834" s="78">
        <v>432</v>
      </c>
      <c r="H834" s="78">
        <v>5</v>
      </c>
      <c r="I834" s="78">
        <v>10</v>
      </c>
      <c r="J834" s="78">
        <v>179</v>
      </c>
      <c r="K834" s="78">
        <v>358</v>
      </c>
      <c r="L834" s="78">
        <v>21</v>
      </c>
      <c r="M834" s="78">
        <v>42</v>
      </c>
      <c r="N834" s="78">
        <v>5</v>
      </c>
      <c r="O834" s="78">
        <v>10</v>
      </c>
      <c r="P834" s="78">
        <v>6</v>
      </c>
      <c r="Q834" s="78">
        <v>12</v>
      </c>
      <c r="R834" s="79">
        <v>2.7777777777777776E-2</v>
      </c>
      <c r="S834" s="79">
        <v>2.7777777777777776E-2</v>
      </c>
      <c r="T834" s="78" t="str">
        <f>VLOOKUP(Table5[[#This Row],[ODS Code]],Lookup!A:D,4,FALSE)</f>
        <v>Harrow</v>
      </c>
      <c r="U834" s="78" t="str">
        <f>VLOOKUP(Table5[[#This Row],[ODS Code]],Lookup!A:E,3,FALSE)</f>
        <v>Harrow Collaborative Network</v>
      </c>
      <c r="V834" s="78" t="str">
        <f>VLOOKUP(Table5[[#This Row],[ODS Code]],Lookup!A:F,2,FALSE)</f>
        <v>HEADSTONE ROAD SURGERY</v>
      </c>
      <c r="W834" s="78" t="str">
        <f>VLOOKUP(Table5[[#This Row],[ODS Code]],Lookup!A:G,5,FALSE)</f>
        <v>E84680</v>
      </c>
    </row>
    <row r="835" spans="1:23" x14ac:dyDescent="0.35">
      <c r="A835" s="80">
        <v>45444</v>
      </c>
      <c r="B835" t="s">
        <v>182</v>
      </c>
      <c r="C835" t="s">
        <v>984</v>
      </c>
      <c r="D835" t="s">
        <v>981</v>
      </c>
      <c r="E835" t="s">
        <v>854</v>
      </c>
      <c r="F835" s="78">
        <v>780</v>
      </c>
      <c r="G835" s="78">
        <v>1560</v>
      </c>
      <c r="H835" s="78">
        <v>14</v>
      </c>
      <c r="I835" s="78">
        <v>28</v>
      </c>
      <c r="J835" s="78">
        <v>690</v>
      </c>
      <c r="K835" s="78">
        <v>1380</v>
      </c>
      <c r="L835" s="78">
        <v>47</v>
      </c>
      <c r="M835" s="78">
        <v>94</v>
      </c>
      <c r="N835" s="78">
        <v>15</v>
      </c>
      <c r="O835" s="78">
        <v>30</v>
      </c>
      <c r="P835" s="78">
        <v>14</v>
      </c>
      <c r="Q835" s="78">
        <v>28</v>
      </c>
      <c r="R835" s="79">
        <v>1.7948717948717947E-2</v>
      </c>
      <c r="S835" s="79">
        <v>1.7948717948717947E-2</v>
      </c>
      <c r="T835" s="78" t="str">
        <f>VLOOKUP(Table5[[#This Row],[ODS Code]],Lookup!A:D,4,FALSE)</f>
        <v>Harrow</v>
      </c>
      <c r="U835" s="78" t="str">
        <f>VLOOKUP(Table5[[#This Row],[ODS Code]],Lookup!A:E,3,FALSE)</f>
        <v>Harrow Collaborative Network</v>
      </c>
      <c r="V835" s="78" t="str">
        <f>VLOOKUP(Table5[[#This Row],[ODS Code]],Lookup!A:F,2,FALSE)</f>
        <v>KENTON CLINIC</v>
      </c>
      <c r="W835" s="78" t="str">
        <f>VLOOKUP(Table5[[#This Row],[ODS Code]],Lookup!A:G,5,FALSE)</f>
        <v>E84647</v>
      </c>
    </row>
    <row r="836" spans="1:23" x14ac:dyDescent="0.35">
      <c r="A836" s="80">
        <v>45444</v>
      </c>
      <c r="B836" t="s">
        <v>191</v>
      </c>
      <c r="C836" t="s">
        <v>985</v>
      </c>
      <c r="D836" t="s">
        <v>981</v>
      </c>
      <c r="E836" t="s">
        <v>854</v>
      </c>
      <c r="F836" s="78">
        <v>3777</v>
      </c>
      <c r="G836" s="78">
        <v>7924</v>
      </c>
      <c r="H836" s="78">
        <v>26</v>
      </c>
      <c r="I836" s="78">
        <v>59</v>
      </c>
      <c r="J836" s="78">
        <v>3572</v>
      </c>
      <c r="K836" s="78">
        <v>7461</v>
      </c>
      <c r="L836" s="78">
        <v>125</v>
      </c>
      <c r="M836" s="78">
        <v>294</v>
      </c>
      <c r="N836" s="78">
        <v>33</v>
      </c>
      <c r="O836" s="78">
        <v>68</v>
      </c>
      <c r="P836" s="78">
        <v>21</v>
      </c>
      <c r="Q836" s="78">
        <v>42</v>
      </c>
      <c r="R836" s="79">
        <v>5.5599682287529786E-3</v>
      </c>
      <c r="S836" s="79">
        <v>5.3003533568904597E-3</v>
      </c>
      <c r="T836" s="78" t="str">
        <f>VLOOKUP(Table5[[#This Row],[ODS Code]],Lookup!A:D,4,FALSE)</f>
        <v>Harrow</v>
      </c>
      <c r="U836" s="78" t="str">
        <f>VLOOKUP(Table5[[#This Row],[ODS Code]],Lookup!A:E,3,FALSE)</f>
        <v>Harrow Collaborative Network</v>
      </c>
      <c r="V836" s="78" t="str">
        <f>VLOOKUP(Table5[[#This Row],[ODS Code]],Lookup!A:F,2,FALSE)</f>
        <v>KINGS ROAD MEDICAL CENTRE</v>
      </c>
      <c r="W836" s="78" t="str">
        <f>VLOOKUP(Table5[[#This Row],[ODS Code]],Lookup!A:G,5,FALSE)</f>
        <v>E84005</v>
      </c>
    </row>
    <row r="837" spans="1:23" x14ac:dyDescent="0.35">
      <c r="A837" s="80">
        <v>45444</v>
      </c>
      <c r="B837" t="s">
        <v>244</v>
      </c>
      <c r="C837" t="s">
        <v>986</v>
      </c>
      <c r="D837" t="s">
        <v>981</v>
      </c>
      <c r="E837" t="s">
        <v>854</v>
      </c>
      <c r="F837" s="78">
        <v>930</v>
      </c>
      <c r="G837" s="78">
        <v>1860</v>
      </c>
      <c r="H837" s="78">
        <v>0</v>
      </c>
      <c r="I837" s="78">
        <v>0</v>
      </c>
      <c r="J837" s="78">
        <v>928</v>
      </c>
      <c r="K837" s="78">
        <v>1856</v>
      </c>
      <c r="L837" s="78">
        <v>1</v>
      </c>
      <c r="M837" s="78">
        <v>2</v>
      </c>
      <c r="N837" s="78">
        <v>1</v>
      </c>
      <c r="O837" s="78">
        <v>2</v>
      </c>
      <c r="P837" s="78">
        <v>0</v>
      </c>
      <c r="Q837" s="78">
        <v>0</v>
      </c>
      <c r="R837" s="79">
        <v>0</v>
      </c>
      <c r="S837" s="79">
        <v>0</v>
      </c>
      <c r="T837" s="78" t="str">
        <f>VLOOKUP(Table5[[#This Row],[ODS Code]],Lookup!A:D,4,FALSE)</f>
        <v>Harrow</v>
      </c>
      <c r="U837" s="78" t="str">
        <f>VLOOKUP(Table5[[#This Row],[ODS Code]],Lookup!A:E,3,FALSE)</f>
        <v>Harrow Collaborative Network</v>
      </c>
      <c r="V837" s="78" t="str">
        <f>VLOOKUP(Table5[[#This Row],[ODS Code]],Lookup!A:F,2,FALSE)</f>
        <v>PINNER VIEW MEDICAL CENTRE</v>
      </c>
      <c r="W837" s="78" t="str">
        <f>VLOOKUP(Table5[[#This Row],[ODS Code]],Lookup!A:G,5,FALSE)</f>
        <v>E84070</v>
      </c>
    </row>
    <row r="838" spans="1:23" x14ac:dyDescent="0.35">
      <c r="A838" s="80">
        <v>45444</v>
      </c>
      <c r="B838" t="s">
        <v>357</v>
      </c>
      <c r="C838" t="s">
        <v>987</v>
      </c>
      <c r="D838" t="s">
        <v>981</v>
      </c>
      <c r="E838" t="s">
        <v>854</v>
      </c>
      <c r="F838" s="78">
        <v>6</v>
      </c>
      <c r="G838" s="78">
        <v>6</v>
      </c>
      <c r="H838" s="78">
        <v>0</v>
      </c>
      <c r="I838" s="78">
        <v>0</v>
      </c>
      <c r="J838" s="78">
        <v>3</v>
      </c>
      <c r="K838" s="78">
        <v>3</v>
      </c>
      <c r="L838" s="78">
        <v>1</v>
      </c>
      <c r="M838" s="78">
        <v>1</v>
      </c>
      <c r="N838" s="78">
        <v>0</v>
      </c>
      <c r="O838" s="78">
        <v>0</v>
      </c>
      <c r="P838" s="78">
        <v>2</v>
      </c>
      <c r="Q838" s="78">
        <v>2</v>
      </c>
      <c r="R838" s="79">
        <v>0.33333333333333331</v>
      </c>
      <c r="S838" s="79">
        <v>0.33333333333333331</v>
      </c>
      <c r="T838" s="78" t="str">
        <f>VLOOKUP(Table5[[#This Row],[ODS Code]],Lookup!A:D,4,FALSE)</f>
        <v>Harrow</v>
      </c>
      <c r="U838" s="78" t="str">
        <f>VLOOKUP(Table5[[#This Row],[ODS Code]],Lookup!A:E,3,FALSE)</f>
        <v>Harrow Collaborative Network</v>
      </c>
      <c r="V838" s="78" t="str">
        <f>VLOOKUP(Table5[[#This Row],[ODS Code]],Lookup!A:F,2,FALSE)</f>
        <v>THE PINNER ROAD SURGERY</v>
      </c>
      <c r="W838" s="78" t="str">
        <f>VLOOKUP(Table5[[#This Row],[ODS Code]],Lookup!A:G,5,FALSE)</f>
        <v>E84040</v>
      </c>
    </row>
    <row r="839" spans="1:23" x14ac:dyDescent="0.35">
      <c r="A839" s="80">
        <v>45444</v>
      </c>
      <c r="B839" t="s">
        <v>365</v>
      </c>
      <c r="C839" t="s">
        <v>988</v>
      </c>
      <c r="D839" t="s">
        <v>981</v>
      </c>
      <c r="E839" t="s">
        <v>854</v>
      </c>
      <c r="F839" s="78">
        <v>938</v>
      </c>
      <c r="G839" s="78">
        <v>1884</v>
      </c>
      <c r="H839" s="78">
        <v>1</v>
      </c>
      <c r="I839" s="78">
        <v>2</v>
      </c>
      <c r="J839" s="78">
        <v>937</v>
      </c>
      <c r="K839" s="78">
        <v>1882</v>
      </c>
      <c r="L839" s="78">
        <v>0</v>
      </c>
      <c r="M839" s="78">
        <v>0</v>
      </c>
      <c r="N839" s="78">
        <v>0</v>
      </c>
      <c r="O839" s="78">
        <v>0</v>
      </c>
      <c r="P839" s="78">
        <v>0</v>
      </c>
      <c r="Q839" s="78">
        <v>0</v>
      </c>
      <c r="R839" s="79">
        <v>0</v>
      </c>
      <c r="S839" s="79">
        <v>0</v>
      </c>
      <c r="T839" s="78" t="str">
        <f>VLOOKUP(Table5[[#This Row],[ODS Code]],Lookup!A:D,4,FALSE)</f>
        <v>Harrow</v>
      </c>
      <c r="U839" s="78" t="str">
        <f>VLOOKUP(Table5[[#This Row],[ODS Code]],Lookup!A:E,3,FALSE)</f>
        <v>Harrow Collaborative Network</v>
      </c>
      <c r="V839" s="78" t="str">
        <f>VLOOKUP(Table5[[#This Row],[ODS Code]],Lookup!A:F,2,FALSE)</f>
        <v>THE SHAFTESBURY MEDICAL CENTRE</v>
      </c>
      <c r="W839" s="78" t="str">
        <f>VLOOKUP(Table5[[#This Row],[ODS Code]],Lookup!A:G,5,FALSE)</f>
        <v>E84062</v>
      </c>
    </row>
    <row r="840" spans="1:23" x14ac:dyDescent="0.35">
      <c r="A840" s="80">
        <v>45444</v>
      </c>
      <c r="B840" t="s">
        <v>413</v>
      </c>
      <c r="C840" t="s">
        <v>989</v>
      </c>
      <c r="D840" t="s">
        <v>981</v>
      </c>
      <c r="E840" t="s">
        <v>854</v>
      </c>
      <c r="F840" s="78">
        <v>1349</v>
      </c>
      <c r="G840" s="78">
        <v>2798</v>
      </c>
      <c r="H840" s="78">
        <v>31</v>
      </c>
      <c r="I840" s="78">
        <v>67</v>
      </c>
      <c r="J840" s="78">
        <v>1196</v>
      </c>
      <c r="K840" s="78">
        <v>2478</v>
      </c>
      <c r="L840" s="78">
        <v>74</v>
      </c>
      <c r="M840" s="78">
        <v>152</v>
      </c>
      <c r="N840" s="78">
        <v>25</v>
      </c>
      <c r="O840" s="78">
        <v>54</v>
      </c>
      <c r="P840" s="78">
        <v>23</v>
      </c>
      <c r="Q840" s="78">
        <v>47</v>
      </c>
      <c r="R840" s="79">
        <v>1.704966641957005E-2</v>
      </c>
      <c r="S840" s="79">
        <v>1.6797712651894212E-2</v>
      </c>
      <c r="T840" s="78" t="str">
        <f>VLOOKUP(Table5[[#This Row],[ODS Code]],Lookup!A:D,4,FALSE)</f>
        <v>Harrow</v>
      </c>
      <c r="U840" s="78" t="str">
        <f>VLOOKUP(Table5[[#This Row],[ODS Code]],Lookup!A:E,3,FALSE)</f>
        <v>Harrow Collaborative Network</v>
      </c>
      <c r="V840" s="78" t="str">
        <f>VLOOKUP(Table5[[#This Row],[ODS Code]],Lookup!A:F,2,FALSE)</f>
        <v>ZAIN MEDICAL CENTRE</v>
      </c>
      <c r="W840" s="78" t="str">
        <f>VLOOKUP(Table5[[#This Row],[ODS Code]],Lookup!A:G,5,FALSE)</f>
        <v>E84653</v>
      </c>
    </row>
    <row r="841" spans="1:23" x14ac:dyDescent="0.35">
      <c r="A841" s="80">
        <v>45444</v>
      </c>
      <c r="B841" t="s">
        <v>28</v>
      </c>
      <c r="C841" t="s">
        <v>990</v>
      </c>
      <c r="D841" t="s">
        <v>991</v>
      </c>
      <c r="E841" t="s">
        <v>854</v>
      </c>
      <c r="F841" s="78">
        <v>953</v>
      </c>
      <c r="G841" s="78">
        <v>3003</v>
      </c>
      <c r="H841" s="78">
        <v>79</v>
      </c>
      <c r="I841" s="78">
        <v>249</v>
      </c>
      <c r="J841" s="78">
        <v>426</v>
      </c>
      <c r="K841" s="78">
        <v>1326</v>
      </c>
      <c r="L841" s="78">
        <v>275</v>
      </c>
      <c r="M841" s="78">
        <v>884</v>
      </c>
      <c r="N841" s="78">
        <v>93</v>
      </c>
      <c r="O841" s="78">
        <v>289</v>
      </c>
      <c r="P841" s="78">
        <v>80</v>
      </c>
      <c r="Q841" s="78">
        <v>255</v>
      </c>
      <c r="R841" s="79">
        <v>8.394543546694648E-2</v>
      </c>
      <c r="S841" s="79">
        <v>8.4915084915084912E-2</v>
      </c>
      <c r="T841" s="78" t="str">
        <f>VLOOKUP(Table5[[#This Row],[ODS Code]],Lookup!A:D,4,FALSE)</f>
        <v>Harrow</v>
      </c>
      <c r="U841" s="78" t="str">
        <f>VLOOKUP(Table5[[#This Row],[ODS Code]],Lookup!A:E,3,FALSE)</f>
        <v>Harrow East PCN</v>
      </c>
      <c r="V841" s="78" t="str">
        <f>VLOOKUP(Table5[[#This Row],[ODS Code]],Lookup!A:F,2,FALSE)</f>
        <v>BACON LANE SURGERY</v>
      </c>
      <c r="W841" s="78" t="str">
        <f>VLOOKUP(Table5[[#This Row],[ODS Code]],Lookup!A:G,5,FALSE)</f>
        <v>E84014</v>
      </c>
    </row>
    <row r="842" spans="1:23" x14ac:dyDescent="0.35">
      <c r="A842" s="80">
        <v>45444</v>
      </c>
      <c r="B842" t="s">
        <v>169</v>
      </c>
      <c r="C842" t="s">
        <v>992</v>
      </c>
      <c r="D842" t="s">
        <v>991</v>
      </c>
      <c r="E842" t="s">
        <v>854</v>
      </c>
      <c r="F842" s="78">
        <v>16405</v>
      </c>
      <c r="G842" s="78">
        <v>33097</v>
      </c>
      <c r="H842" s="78">
        <v>1000</v>
      </c>
      <c r="I842" s="78">
        <v>2028</v>
      </c>
      <c r="J842" s="78">
        <v>10256</v>
      </c>
      <c r="K842" s="78">
        <v>20702</v>
      </c>
      <c r="L842" s="78">
        <v>3288</v>
      </c>
      <c r="M842" s="78">
        <v>6617</v>
      </c>
      <c r="N842" s="78">
        <v>819</v>
      </c>
      <c r="O842" s="78">
        <v>1657</v>
      </c>
      <c r="P842" s="78">
        <v>1042</v>
      </c>
      <c r="Q842" s="78">
        <v>2093</v>
      </c>
      <c r="R842" s="79">
        <v>6.3517220359646451E-2</v>
      </c>
      <c r="S842" s="79">
        <v>6.3238359972202923E-2</v>
      </c>
      <c r="T842" s="78" t="str">
        <f>VLOOKUP(Table5[[#This Row],[ODS Code]],Lookup!A:D,4,FALSE)</f>
        <v>Harrow</v>
      </c>
      <c r="U842" s="78" t="str">
        <f>VLOOKUP(Table5[[#This Row],[ODS Code]],Lookup!A:E,3,FALSE)</f>
        <v>Harrow East PCN</v>
      </c>
      <c r="V842" s="78" t="str">
        <f>VLOOKUP(Table5[[#This Row],[ODS Code]],Lookup!A:F,2,FALSE)</f>
        <v>HONEYPOT MEDICAL CENTRE</v>
      </c>
      <c r="W842" s="78" t="str">
        <f>VLOOKUP(Table5[[#This Row],[ODS Code]],Lookup!A:G,5,FALSE)</f>
        <v>E84039</v>
      </c>
    </row>
    <row r="843" spans="1:23" x14ac:dyDescent="0.35">
      <c r="A843" s="80">
        <v>45444</v>
      </c>
      <c r="B843" t="s">
        <v>216</v>
      </c>
      <c r="C843" t="s">
        <v>993</v>
      </c>
      <c r="D843" t="s">
        <v>991</v>
      </c>
      <c r="E843" t="s">
        <v>854</v>
      </c>
      <c r="F843" s="78">
        <v>3919</v>
      </c>
      <c r="G843" s="78">
        <v>7890</v>
      </c>
      <c r="H843" s="78">
        <v>226</v>
      </c>
      <c r="I843" s="78">
        <v>452</v>
      </c>
      <c r="J843" s="78">
        <v>2297</v>
      </c>
      <c r="K843" s="78">
        <v>4640</v>
      </c>
      <c r="L843" s="78">
        <v>967</v>
      </c>
      <c r="M843" s="78">
        <v>1940</v>
      </c>
      <c r="N843" s="78">
        <v>212</v>
      </c>
      <c r="O843" s="78">
        <v>424</v>
      </c>
      <c r="P843" s="78">
        <v>217</v>
      </c>
      <c r="Q843" s="78">
        <v>434</v>
      </c>
      <c r="R843" s="79">
        <v>5.537126818065833E-2</v>
      </c>
      <c r="S843" s="79">
        <v>5.5006337135614702E-2</v>
      </c>
      <c r="T843" s="78" t="str">
        <f>VLOOKUP(Table5[[#This Row],[ODS Code]],Lookup!A:D,4,FALSE)</f>
        <v>Harrow</v>
      </c>
      <c r="U843" s="78" t="str">
        <f>VLOOKUP(Table5[[#This Row],[ODS Code]],Lookup!A:E,3,FALSE)</f>
        <v>Harrow East PCN</v>
      </c>
      <c r="V843" s="78" t="str">
        <f>VLOOKUP(Table5[[#This Row],[ODS Code]],Lookup!A:F,2,FALSE)</f>
        <v>HARNESS HARROW PRACTICE</v>
      </c>
      <c r="W843" s="78" t="str">
        <f>VLOOKUP(Table5[[#This Row],[ODS Code]],Lookup!A:G,5,FALSE)</f>
        <v>E84075</v>
      </c>
    </row>
    <row r="844" spans="1:23" x14ac:dyDescent="0.35">
      <c r="A844" s="80">
        <v>45444</v>
      </c>
      <c r="B844" t="s">
        <v>27</v>
      </c>
      <c r="C844" t="s">
        <v>994</v>
      </c>
      <c r="D844" t="s">
        <v>995</v>
      </c>
      <c r="E844" t="s">
        <v>854</v>
      </c>
      <c r="F844" s="78">
        <v>1311</v>
      </c>
      <c r="G844" s="78">
        <v>3388</v>
      </c>
      <c r="H844" s="78">
        <v>35</v>
      </c>
      <c r="I844" s="78">
        <v>70</v>
      </c>
      <c r="J844" s="78">
        <v>1010</v>
      </c>
      <c r="K844" s="78">
        <v>2786</v>
      </c>
      <c r="L844" s="78">
        <v>186</v>
      </c>
      <c r="M844" s="78">
        <v>372</v>
      </c>
      <c r="N844" s="78">
        <v>46</v>
      </c>
      <c r="O844" s="78">
        <v>91</v>
      </c>
      <c r="P844" s="78">
        <v>34</v>
      </c>
      <c r="Q844" s="78">
        <v>69</v>
      </c>
      <c r="R844" s="79">
        <v>2.593440122044241E-2</v>
      </c>
      <c r="S844" s="79">
        <v>2.036599763872491E-2</v>
      </c>
      <c r="T844" s="78" t="str">
        <f>VLOOKUP(Table5[[#This Row],[ODS Code]],Lookup!A:D,4,FALSE)</f>
        <v>Harrow</v>
      </c>
      <c r="U844" s="78" t="str">
        <f>VLOOKUP(Table5[[#This Row],[ODS Code]],Lookup!A:E,3,FALSE)</f>
        <v>Health Alliance PCN</v>
      </c>
      <c r="V844" s="78" t="str">
        <f>VLOOKUP(Table5[[#This Row],[ODS Code]],Lookup!A:F,2,FALSE)</f>
        <v>ASPRI MEDICAL CENTRE</v>
      </c>
      <c r="W844" s="78" t="str">
        <f>VLOOKUP(Table5[[#This Row],[ODS Code]],Lookup!A:G,5,FALSE)</f>
        <v>E84658</v>
      </c>
    </row>
    <row r="845" spans="1:23" x14ac:dyDescent="0.35">
      <c r="A845" s="80">
        <v>45444</v>
      </c>
      <c r="B845" t="s">
        <v>36</v>
      </c>
      <c r="C845" t="s">
        <v>996</v>
      </c>
      <c r="D845" t="s">
        <v>995</v>
      </c>
      <c r="E845" t="s">
        <v>854</v>
      </c>
      <c r="F845" s="78">
        <v>2557</v>
      </c>
      <c r="G845" s="78">
        <v>5114</v>
      </c>
      <c r="H845" s="78">
        <v>2</v>
      </c>
      <c r="I845" s="78">
        <v>4</v>
      </c>
      <c r="J845" s="78">
        <v>2547</v>
      </c>
      <c r="K845" s="78">
        <v>5094</v>
      </c>
      <c r="L845" s="78">
        <v>4</v>
      </c>
      <c r="M845" s="78">
        <v>8</v>
      </c>
      <c r="N845" s="78">
        <v>1</v>
      </c>
      <c r="O845" s="78">
        <v>2</v>
      </c>
      <c r="P845" s="78">
        <v>3</v>
      </c>
      <c r="Q845" s="78">
        <v>6</v>
      </c>
      <c r="R845" s="79">
        <v>1.1732499022291747E-3</v>
      </c>
      <c r="S845" s="79">
        <v>1.1732499022291747E-3</v>
      </c>
      <c r="T845" s="78" t="str">
        <f>VLOOKUP(Table5[[#This Row],[ODS Code]],Lookup!A:D,4,FALSE)</f>
        <v>Harrow</v>
      </c>
      <c r="U845" s="78" t="str">
        <f>VLOOKUP(Table5[[#This Row],[ODS Code]],Lookup!A:E,3,FALSE)</f>
        <v>Health Alliance PCN</v>
      </c>
      <c r="V845" s="78" t="str">
        <f>VLOOKUP(Table5[[#This Row],[ODS Code]],Lookup!A:F,2,FALSE)</f>
        <v>BELMONT HEALTH CENTRE</v>
      </c>
      <c r="W845" s="78" t="str">
        <f>VLOOKUP(Table5[[#This Row],[ODS Code]],Lookup!A:G,5,FALSE)</f>
        <v>E84069</v>
      </c>
    </row>
    <row r="846" spans="1:23" x14ac:dyDescent="0.35">
      <c r="A846" s="80">
        <v>45444</v>
      </c>
      <c r="B846" t="s">
        <v>316</v>
      </c>
      <c r="C846" t="s">
        <v>997</v>
      </c>
      <c r="D846" t="s">
        <v>995</v>
      </c>
      <c r="E846" t="s">
        <v>854</v>
      </c>
      <c r="F846" s="78">
        <v>1538</v>
      </c>
      <c r="G846" s="78">
        <v>3098</v>
      </c>
      <c r="H846" s="78">
        <v>1</v>
      </c>
      <c r="I846" s="78">
        <v>3</v>
      </c>
      <c r="J846" s="78">
        <v>1521</v>
      </c>
      <c r="K846" s="78">
        <v>3049</v>
      </c>
      <c r="L846" s="78">
        <v>8</v>
      </c>
      <c r="M846" s="78">
        <v>23</v>
      </c>
      <c r="N846" s="78">
        <v>5</v>
      </c>
      <c r="O846" s="78">
        <v>14</v>
      </c>
      <c r="P846" s="78">
        <v>3</v>
      </c>
      <c r="Q846" s="78">
        <v>9</v>
      </c>
      <c r="R846" s="79">
        <v>1.9505851755526658E-3</v>
      </c>
      <c r="S846" s="79">
        <v>2.9051000645577791E-3</v>
      </c>
      <c r="T846" s="78" t="str">
        <f>VLOOKUP(Table5[[#This Row],[ODS Code]],Lookup!A:D,4,FALSE)</f>
        <v>Harrow</v>
      </c>
      <c r="U846" s="78" t="str">
        <f>VLOOKUP(Table5[[#This Row],[ODS Code]],Lookup!A:E,3,FALSE)</f>
        <v>Health Alliance PCN</v>
      </c>
      <c r="V846" s="78" t="str">
        <f>VLOOKUP(Table5[[#This Row],[ODS Code]],Lookup!A:F,2,FALSE)</f>
        <v>THE CIRCLE PRACTICE</v>
      </c>
      <c r="W846" s="78" t="str">
        <f>VLOOKUP(Table5[[#This Row],[ODS Code]],Lookup!A:G,5,FALSE)</f>
        <v>E84004</v>
      </c>
    </row>
    <row r="847" spans="1:23" x14ac:dyDescent="0.35">
      <c r="A847" s="80">
        <v>45444</v>
      </c>
      <c r="B847" t="s">
        <v>317</v>
      </c>
      <c r="C847" t="s">
        <v>998</v>
      </c>
      <c r="D847" t="s">
        <v>995</v>
      </c>
      <c r="E847" t="s">
        <v>854</v>
      </c>
      <c r="F847" s="78">
        <v>0</v>
      </c>
      <c r="G847" s="78">
        <v>0</v>
      </c>
      <c r="H847" s="78">
        <v>0</v>
      </c>
      <c r="I847" s="78">
        <v>0</v>
      </c>
      <c r="J847" s="78">
        <v>0</v>
      </c>
      <c r="K847" s="78">
        <v>0</v>
      </c>
      <c r="L847" s="78">
        <v>0</v>
      </c>
      <c r="M847" s="78">
        <v>0</v>
      </c>
      <c r="N847" s="78">
        <v>0</v>
      </c>
      <c r="O847" s="78">
        <v>0</v>
      </c>
      <c r="P847" s="78">
        <v>0</v>
      </c>
      <c r="Q847" s="78">
        <v>0</v>
      </c>
      <c r="R847" s="79">
        <v>0</v>
      </c>
      <c r="S847" s="79">
        <v>0</v>
      </c>
      <c r="T847" s="78" t="str">
        <f>VLOOKUP(Table5[[#This Row],[ODS Code]],Lookup!A:D,4,FALSE)</f>
        <v>Harrow</v>
      </c>
      <c r="U847" s="78" t="str">
        <f>VLOOKUP(Table5[[#This Row],[ODS Code]],Lookup!A:E,3,FALSE)</f>
        <v>Health Alliance PCN</v>
      </c>
      <c r="V847" s="78" t="str">
        <f>VLOOKUP(Table5[[#This Row],[ODS Code]],Lookup!A:F,2,FALSE)</f>
        <v>THE CIVIC MEDICAL CENTRE</v>
      </c>
      <c r="W847" s="78" t="str">
        <f>VLOOKUP(Table5[[#This Row],[ODS Code]],Lookup!A:G,5,FALSE)</f>
        <v>E84617</v>
      </c>
    </row>
    <row r="848" spans="1:23" x14ac:dyDescent="0.35">
      <c r="A848" s="80">
        <v>45444</v>
      </c>
      <c r="B848" t="s">
        <v>367</v>
      </c>
      <c r="C848" t="s">
        <v>999</v>
      </c>
      <c r="D848" t="s">
        <v>995</v>
      </c>
      <c r="E848" t="s">
        <v>854</v>
      </c>
      <c r="F848" s="78">
        <v>2038</v>
      </c>
      <c r="G848" s="78">
        <v>6095</v>
      </c>
      <c r="H848" s="78">
        <v>44</v>
      </c>
      <c r="I848" s="78">
        <v>147</v>
      </c>
      <c r="J848" s="78">
        <v>1739</v>
      </c>
      <c r="K848" s="78">
        <v>5141</v>
      </c>
      <c r="L848" s="78">
        <v>149</v>
      </c>
      <c r="M848" s="78">
        <v>464</v>
      </c>
      <c r="N848" s="78">
        <v>59</v>
      </c>
      <c r="O848" s="78">
        <v>202</v>
      </c>
      <c r="P848" s="78">
        <v>47</v>
      </c>
      <c r="Q848" s="78">
        <v>141</v>
      </c>
      <c r="R848" s="79">
        <v>2.3061825318940136E-2</v>
      </c>
      <c r="S848" s="79">
        <v>2.3133716160787531E-2</v>
      </c>
      <c r="T848" s="78" t="str">
        <f>VLOOKUP(Table5[[#This Row],[ODS Code]],Lookup!A:D,4,FALSE)</f>
        <v>Harrow</v>
      </c>
      <c r="U848" s="78" t="str">
        <f>VLOOKUP(Table5[[#This Row],[ODS Code]],Lookup!A:E,3,FALSE)</f>
        <v>Health Alliance PCN</v>
      </c>
      <c r="V848" s="78" t="str">
        <f>VLOOKUP(Table5[[#This Row],[ODS Code]],Lookup!A:F,2,FALSE)</f>
        <v>THE STANMORE MEDICAL CENTRE</v>
      </c>
      <c r="W848" s="78" t="str">
        <f>VLOOKUP(Table5[[#This Row],[ODS Code]],Lookup!A:G,5,FALSE)</f>
        <v>E84057</v>
      </c>
    </row>
    <row r="849" spans="1:23" x14ac:dyDescent="0.35">
      <c r="A849" s="80">
        <v>45444</v>
      </c>
      <c r="B849" t="s">
        <v>369</v>
      </c>
      <c r="C849" t="s">
        <v>1000</v>
      </c>
      <c r="D849" t="s">
        <v>995</v>
      </c>
      <c r="E849" t="s">
        <v>854</v>
      </c>
      <c r="F849" s="78">
        <v>2324</v>
      </c>
      <c r="G849" s="78">
        <v>5117</v>
      </c>
      <c r="H849" s="78">
        <v>29</v>
      </c>
      <c r="I849" s="78">
        <v>59</v>
      </c>
      <c r="J849" s="78">
        <v>2044</v>
      </c>
      <c r="K849" s="78">
        <v>4536</v>
      </c>
      <c r="L849" s="78">
        <v>144</v>
      </c>
      <c r="M849" s="78">
        <v>301</v>
      </c>
      <c r="N849" s="78">
        <v>53</v>
      </c>
      <c r="O849" s="78">
        <v>110</v>
      </c>
      <c r="P849" s="78">
        <v>54</v>
      </c>
      <c r="Q849" s="78">
        <v>111</v>
      </c>
      <c r="R849" s="79">
        <v>2.323580034423408E-2</v>
      </c>
      <c r="S849" s="79">
        <v>2.1692397889388315E-2</v>
      </c>
      <c r="T849" s="78" t="str">
        <f>VLOOKUP(Table5[[#This Row],[ODS Code]],Lookup!A:D,4,FALSE)</f>
        <v>Harrow</v>
      </c>
      <c r="U849" s="78" t="str">
        <f>VLOOKUP(Table5[[#This Row],[ODS Code]],Lookup!A:E,3,FALSE)</f>
        <v>Health Alliance PCN</v>
      </c>
      <c r="V849" s="78" t="str">
        <f>VLOOKUP(Table5[[#This Row],[ODS Code]],Lookup!A:F,2,FALSE)</f>
        <v>THE STREATFIELD MEDICAL CENTRE</v>
      </c>
      <c r="W849" s="78" t="str">
        <f>VLOOKUP(Table5[[#This Row],[ODS Code]],Lookup!A:G,5,FALSE)</f>
        <v>E84646</v>
      </c>
    </row>
    <row r="850" spans="1:23" x14ac:dyDescent="0.35">
      <c r="A850" s="80">
        <v>45444</v>
      </c>
      <c r="B850" t="s">
        <v>108</v>
      </c>
      <c r="C850" t="s">
        <v>1001</v>
      </c>
      <c r="D850" t="s">
        <v>1002</v>
      </c>
      <c r="E850" t="s">
        <v>854</v>
      </c>
      <c r="F850" s="78">
        <v>2244</v>
      </c>
      <c r="G850" s="78">
        <v>5518</v>
      </c>
      <c r="H850" s="78">
        <v>25</v>
      </c>
      <c r="I850" s="78">
        <v>119</v>
      </c>
      <c r="J850" s="78">
        <v>2064</v>
      </c>
      <c r="K850" s="78">
        <v>4683</v>
      </c>
      <c r="L850" s="78">
        <v>96</v>
      </c>
      <c r="M850" s="78">
        <v>438</v>
      </c>
      <c r="N850" s="78">
        <v>30</v>
      </c>
      <c r="O850" s="78">
        <v>142</v>
      </c>
      <c r="P850" s="78">
        <v>29</v>
      </c>
      <c r="Q850" s="78">
        <v>136</v>
      </c>
      <c r="R850" s="79">
        <v>1.2923351158645277E-2</v>
      </c>
      <c r="S850" s="79">
        <v>2.464661109097499E-2</v>
      </c>
      <c r="T850" s="78" t="str">
        <f>VLOOKUP(Table5[[#This Row],[ODS Code]],Lookup!A:D,4,FALSE)</f>
        <v>Harrow</v>
      </c>
      <c r="U850" s="78" t="str">
        <f>VLOOKUP(Table5[[#This Row],[ODS Code]],Lookup!A:E,3,FALSE)</f>
        <v>Healthsense</v>
      </c>
      <c r="V850" s="78" t="str">
        <f>VLOOKUP(Table5[[#This Row],[ODS Code]],Lookup!A:F,2,FALSE)</f>
        <v>ENDERLEY ROAD MEDICAL CENTRE</v>
      </c>
      <c r="W850" s="78" t="str">
        <f>VLOOKUP(Table5[[#This Row],[ODS Code]],Lookup!A:G,5,FALSE)</f>
        <v>E84009</v>
      </c>
    </row>
    <row r="851" spans="1:23" x14ac:dyDescent="0.35">
      <c r="A851" s="80">
        <v>45444</v>
      </c>
      <c r="B851" t="s">
        <v>180</v>
      </c>
      <c r="C851" t="s">
        <v>1003</v>
      </c>
      <c r="D851" t="s">
        <v>1002</v>
      </c>
      <c r="E851" t="s">
        <v>854</v>
      </c>
      <c r="F851" s="78">
        <v>1346</v>
      </c>
      <c r="G851" s="78">
        <v>2718</v>
      </c>
      <c r="H851" s="78">
        <v>0</v>
      </c>
      <c r="I851" s="78">
        <v>0</v>
      </c>
      <c r="J851" s="78">
        <v>1342</v>
      </c>
      <c r="K851" s="78">
        <v>2710</v>
      </c>
      <c r="L851" s="78">
        <v>3</v>
      </c>
      <c r="M851" s="78">
        <v>6</v>
      </c>
      <c r="N851" s="78">
        <v>1</v>
      </c>
      <c r="O851" s="78">
        <v>2</v>
      </c>
      <c r="P851" s="78">
        <v>0</v>
      </c>
      <c r="Q851" s="78">
        <v>0</v>
      </c>
      <c r="R851" s="79">
        <v>0</v>
      </c>
      <c r="S851" s="79">
        <v>0</v>
      </c>
      <c r="T851" s="78" t="str">
        <f>VLOOKUP(Table5[[#This Row],[ODS Code]],Lookup!A:D,4,FALSE)</f>
        <v>Harrow</v>
      </c>
      <c r="U851" s="78" t="str">
        <f>VLOOKUP(Table5[[#This Row],[ODS Code]],Lookup!A:E,3,FALSE)</f>
        <v>Healthsense</v>
      </c>
      <c r="V851" s="78" t="str">
        <f>VLOOKUP(Table5[[#This Row],[ODS Code]],Lookup!A:F,2,FALSE)</f>
        <v>KENTON BRIDGE MEDICAL CENTRE - DR RAJA</v>
      </c>
      <c r="W851" s="78" t="str">
        <f>VLOOKUP(Table5[[#This Row],[ODS Code]],Lookup!A:G,5,FALSE)</f>
        <v>E84663</v>
      </c>
    </row>
    <row r="852" spans="1:23" x14ac:dyDescent="0.35">
      <c r="A852" s="80">
        <v>45444</v>
      </c>
      <c r="B852" t="s">
        <v>181</v>
      </c>
      <c r="C852" t="s">
        <v>1004</v>
      </c>
      <c r="D852" t="s">
        <v>1002</v>
      </c>
      <c r="E852" t="s">
        <v>854</v>
      </c>
      <c r="F852" s="78">
        <v>1082</v>
      </c>
      <c r="G852" s="78">
        <v>2164</v>
      </c>
      <c r="H852" s="78">
        <v>2</v>
      </c>
      <c r="I852" s="78">
        <v>4</v>
      </c>
      <c r="J852" s="78">
        <v>1077</v>
      </c>
      <c r="K852" s="78">
        <v>2154</v>
      </c>
      <c r="L852" s="78">
        <v>0</v>
      </c>
      <c r="M852" s="78">
        <v>0</v>
      </c>
      <c r="N852" s="78">
        <v>3</v>
      </c>
      <c r="O852" s="78">
        <v>6</v>
      </c>
      <c r="P852" s="78">
        <v>0</v>
      </c>
      <c r="Q852" s="78">
        <v>0</v>
      </c>
      <c r="R852" s="79">
        <v>0</v>
      </c>
      <c r="S852" s="79">
        <v>0</v>
      </c>
      <c r="T852" s="78" t="str">
        <f>VLOOKUP(Table5[[#This Row],[ODS Code]],Lookup!A:D,4,FALSE)</f>
        <v>Harrow</v>
      </c>
      <c r="U852" s="78" t="str">
        <f>VLOOKUP(Table5[[#This Row],[ODS Code]],Lookup!A:E,3,FALSE)</f>
        <v>Healthsense</v>
      </c>
      <c r="V852" s="78" t="str">
        <f>VLOOKUP(Table5[[#This Row],[ODS Code]],Lookup!A:F,2,FALSE)</f>
        <v>KENTON BRIDGE MEDICAL CENTRE DR GOLDEN</v>
      </c>
      <c r="W852" s="78" t="str">
        <f>VLOOKUP(Table5[[#This Row],[ODS Code]],Lookup!A:G,5,FALSE)</f>
        <v>E84601</v>
      </c>
    </row>
    <row r="853" spans="1:23" x14ac:dyDescent="0.35">
      <c r="A853" s="80">
        <v>45444</v>
      </c>
      <c r="B853" t="s">
        <v>261</v>
      </c>
      <c r="C853" t="s">
        <v>1005</v>
      </c>
      <c r="D853" t="s">
        <v>1002</v>
      </c>
      <c r="E853" t="s">
        <v>854</v>
      </c>
      <c r="F853" s="78">
        <v>0</v>
      </c>
      <c r="G853" s="78">
        <v>0</v>
      </c>
      <c r="H853" s="78">
        <v>0</v>
      </c>
      <c r="I853" s="78">
        <v>0</v>
      </c>
      <c r="J853" s="78">
        <v>0</v>
      </c>
      <c r="K853" s="78">
        <v>0</v>
      </c>
      <c r="L853" s="78">
        <v>0</v>
      </c>
      <c r="M853" s="78">
        <v>0</v>
      </c>
      <c r="N853" s="78">
        <v>0</v>
      </c>
      <c r="O853" s="78">
        <v>0</v>
      </c>
      <c r="P853" s="78">
        <v>0</v>
      </c>
      <c r="Q853" s="78">
        <v>0</v>
      </c>
      <c r="R853" s="79">
        <v>0</v>
      </c>
      <c r="S853" s="79">
        <v>0</v>
      </c>
      <c r="T853" s="78" t="str">
        <f>VLOOKUP(Table5[[#This Row],[ODS Code]],Lookup!A:D,4,FALSE)</f>
        <v>Harrow</v>
      </c>
      <c r="U853" s="78" t="str">
        <f>VLOOKUP(Table5[[#This Row],[ODS Code]],Lookup!A:E,3,FALSE)</f>
        <v>Healthsense</v>
      </c>
      <c r="V853" s="78" t="str">
        <f>VLOOKUP(Table5[[#This Row],[ODS Code]],Lookup!A:F,2,FALSE)</f>
        <v>ROXBOURNE MEDICAL CENTRE</v>
      </c>
      <c r="W853" s="78" t="str">
        <f>VLOOKUP(Table5[[#This Row],[ODS Code]],Lookup!A:G,5,FALSE)</f>
        <v>E84022</v>
      </c>
    </row>
    <row r="854" spans="1:23" x14ac:dyDescent="0.35">
      <c r="A854" s="80">
        <v>45444</v>
      </c>
      <c r="B854" t="s">
        <v>271</v>
      </c>
      <c r="C854" t="s">
        <v>1006</v>
      </c>
      <c r="D854" t="s">
        <v>1002</v>
      </c>
      <c r="E854" t="s">
        <v>854</v>
      </c>
      <c r="F854" s="78">
        <v>5062</v>
      </c>
      <c r="G854" s="78">
        <v>11837</v>
      </c>
      <c r="H854" s="78">
        <v>24</v>
      </c>
      <c r="I854" s="78">
        <v>52</v>
      </c>
      <c r="J854" s="78">
        <v>4905</v>
      </c>
      <c r="K854" s="78">
        <v>11499</v>
      </c>
      <c r="L854" s="78">
        <v>90</v>
      </c>
      <c r="M854" s="78">
        <v>190</v>
      </c>
      <c r="N854" s="78">
        <v>15</v>
      </c>
      <c r="O854" s="78">
        <v>34</v>
      </c>
      <c r="P854" s="78">
        <v>28</v>
      </c>
      <c r="Q854" s="78">
        <v>62</v>
      </c>
      <c r="R854" s="79">
        <v>5.531410509679968E-3</v>
      </c>
      <c r="S854" s="79">
        <v>5.2378136352116246E-3</v>
      </c>
      <c r="T854" s="78" t="str">
        <f>VLOOKUP(Table5[[#This Row],[ODS Code]],Lookup!A:D,4,FALSE)</f>
        <v>Harrow</v>
      </c>
      <c r="U854" s="78" t="str">
        <f>VLOOKUP(Table5[[#This Row],[ODS Code]],Lookup!A:E,3,FALSE)</f>
        <v>Healthsense</v>
      </c>
      <c r="V854" s="78" t="str">
        <f>VLOOKUP(Table5[[#This Row],[ODS Code]],Lookup!A:F,2,FALSE)</f>
        <v>SIMPSON HOUSE MEDICAL CENTRE</v>
      </c>
      <c r="W854" s="78" t="str">
        <f>VLOOKUP(Table5[[#This Row],[ODS Code]],Lookup!A:G,5,FALSE)</f>
        <v>E84008</v>
      </c>
    </row>
    <row r="855" spans="1:23" x14ac:dyDescent="0.35">
      <c r="A855" s="80">
        <v>45444</v>
      </c>
      <c r="B855" t="s">
        <v>356</v>
      </c>
      <c r="C855" t="s">
        <v>1007</v>
      </c>
      <c r="D855" t="s">
        <v>1002</v>
      </c>
      <c r="E855" t="s">
        <v>854</v>
      </c>
      <c r="F855" s="78">
        <v>11608</v>
      </c>
      <c r="G855" s="78">
        <v>23216</v>
      </c>
      <c r="H855" s="78">
        <v>1238</v>
      </c>
      <c r="I855" s="78">
        <v>2476</v>
      </c>
      <c r="J855" s="78">
        <v>5047</v>
      </c>
      <c r="K855" s="78">
        <v>10094</v>
      </c>
      <c r="L855" s="78">
        <v>2698</v>
      </c>
      <c r="M855" s="78">
        <v>5396</v>
      </c>
      <c r="N855" s="78">
        <v>1093</v>
      </c>
      <c r="O855" s="78">
        <v>2186</v>
      </c>
      <c r="P855" s="78">
        <v>1532</v>
      </c>
      <c r="Q855" s="78">
        <v>3064</v>
      </c>
      <c r="R855" s="79">
        <v>0.13197794624396966</v>
      </c>
      <c r="S855" s="79">
        <v>0.13197794624396966</v>
      </c>
      <c r="T855" s="78" t="str">
        <f>VLOOKUP(Table5[[#This Row],[ODS Code]],Lookup!A:D,4,FALSE)</f>
        <v>Harrow</v>
      </c>
      <c r="U855" s="78" t="str">
        <f>VLOOKUP(Table5[[#This Row],[ODS Code]],Lookup!A:E,3,FALSE)</f>
        <v>Healthsense</v>
      </c>
      <c r="V855" s="78" t="str">
        <f>VLOOKUP(Table5[[#This Row],[ODS Code]],Lookup!A:F,2,FALSE)</f>
        <v>THE PINN MEDICAL CENTRE</v>
      </c>
      <c r="W855" s="78" t="str">
        <f>VLOOKUP(Table5[[#This Row],[ODS Code]],Lookup!A:G,5,FALSE)</f>
        <v>E84024</v>
      </c>
    </row>
    <row r="856" spans="1:23" x14ac:dyDescent="0.35">
      <c r="A856" s="80">
        <v>45444</v>
      </c>
      <c r="B856" t="s">
        <v>363</v>
      </c>
      <c r="C856" t="s">
        <v>1008</v>
      </c>
      <c r="D856" t="s">
        <v>1002</v>
      </c>
      <c r="E856" t="s">
        <v>854</v>
      </c>
      <c r="F856" s="78">
        <v>14674</v>
      </c>
      <c r="G856" s="78">
        <v>44022</v>
      </c>
      <c r="H856" s="78">
        <v>1120</v>
      </c>
      <c r="I856" s="78">
        <v>3360</v>
      </c>
      <c r="J856" s="78">
        <v>7566</v>
      </c>
      <c r="K856" s="78">
        <v>22698</v>
      </c>
      <c r="L856" s="78">
        <v>4077</v>
      </c>
      <c r="M856" s="78">
        <v>12231</v>
      </c>
      <c r="N856" s="78">
        <v>889</v>
      </c>
      <c r="O856" s="78">
        <v>2667</v>
      </c>
      <c r="P856" s="78">
        <v>1022</v>
      </c>
      <c r="Q856" s="78">
        <v>3066</v>
      </c>
      <c r="R856" s="79">
        <v>6.9646994684475938E-2</v>
      </c>
      <c r="S856" s="79">
        <v>6.9646994684475938E-2</v>
      </c>
      <c r="T856" s="78" t="str">
        <f>VLOOKUP(Table5[[#This Row],[ODS Code]],Lookup!A:D,4,FALSE)</f>
        <v>Harrow</v>
      </c>
      <c r="U856" s="78" t="str">
        <f>VLOOKUP(Table5[[#This Row],[ODS Code]],Lookup!A:E,3,FALSE)</f>
        <v>Healthsense</v>
      </c>
      <c r="V856" s="78" t="str">
        <f>VLOOKUP(Table5[[#This Row],[ODS Code]],Lookup!A:F,2,FALSE)</f>
        <v>THE RIDGEWAY SURGERY</v>
      </c>
      <c r="W856" s="78" t="str">
        <f>VLOOKUP(Table5[[#This Row],[ODS Code]],Lookup!A:G,5,FALSE)</f>
        <v>E84068</v>
      </c>
    </row>
    <row r="857" spans="1:23" x14ac:dyDescent="0.35">
      <c r="A857" s="80">
        <v>45444</v>
      </c>
      <c r="B857" t="s">
        <v>60</v>
      </c>
      <c r="C857" t="s">
        <v>1009</v>
      </c>
      <c r="D857" t="s">
        <v>1010</v>
      </c>
      <c r="E857" t="s">
        <v>854</v>
      </c>
      <c r="F857" s="78">
        <v>3047</v>
      </c>
      <c r="G857" s="78">
        <v>6094</v>
      </c>
      <c r="H857" s="78">
        <v>1</v>
      </c>
      <c r="I857" s="78">
        <v>2</v>
      </c>
      <c r="J857" s="78">
        <v>3022</v>
      </c>
      <c r="K857" s="78">
        <v>6044</v>
      </c>
      <c r="L857" s="78">
        <v>14</v>
      </c>
      <c r="M857" s="78">
        <v>28</v>
      </c>
      <c r="N857" s="78">
        <v>5</v>
      </c>
      <c r="O857" s="78">
        <v>10</v>
      </c>
      <c r="P857" s="78">
        <v>5</v>
      </c>
      <c r="Q857" s="78">
        <v>10</v>
      </c>
      <c r="R857" s="79">
        <v>1.6409583196586807E-3</v>
      </c>
      <c r="S857" s="79">
        <v>1.6409583196586807E-3</v>
      </c>
      <c r="T857" s="78" t="str">
        <f>VLOOKUP(Table5[[#This Row],[ODS Code]],Lookup!A:D,4,FALSE)</f>
        <v>Hillingdon</v>
      </c>
      <c r="U857" s="78" t="str">
        <f>VLOOKUP(Table5[[#This Row],[ODS Code]],Lookup!A:E,3,FALSE)</f>
        <v>HH Collaborative</v>
      </c>
      <c r="V857" s="78" t="str">
        <f>VLOOKUP(Table5[[#This Row],[ODS Code]],Lookup!A:F,2,FALSE)</f>
        <v>THE CEDAR BROOK PRACTICE</v>
      </c>
      <c r="W857" s="78" t="str">
        <f>VLOOKUP(Table5[[#This Row],[ODS Code]],Lookup!A:G,5,FALSE)</f>
        <v>E86029</v>
      </c>
    </row>
    <row r="858" spans="1:23" x14ac:dyDescent="0.35">
      <c r="A858" s="80">
        <v>45444</v>
      </c>
      <c r="B858" t="s">
        <v>122</v>
      </c>
      <c r="C858" t="s">
        <v>1011</v>
      </c>
      <c r="D858" t="s">
        <v>1010</v>
      </c>
      <c r="E858" t="s">
        <v>854</v>
      </c>
      <c r="F858" s="78">
        <v>0</v>
      </c>
      <c r="G858" s="78">
        <v>0</v>
      </c>
      <c r="H858" s="78">
        <v>0</v>
      </c>
      <c r="I858" s="78">
        <v>0</v>
      </c>
      <c r="J858" s="78">
        <v>0</v>
      </c>
      <c r="K858" s="78">
        <v>0</v>
      </c>
      <c r="L858" s="78">
        <v>0</v>
      </c>
      <c r="M858" s="78">
        <v>0</v>
      </c>
      <c r="N858" s="78">
        <v>0</v>
      </c>
      <c r="O858" s="78">
        <v>0</v>
      </c>
      <c r="P858" s="78">
        <v>0</v>
      </c>
      <c r="Q858" s="78">
        <v>0</v>
      </c>
      <c r="R858" s="79">
        <v>0</v>
      </c>
      <c r="S858" s="79">
        <v>0</v>
      </c>
      <c r="T858" s="78" t="str">
        <f>VLOOKUP(Table5[[#This Row],[ODS Code]],Lookup!A:D,4,FALSE)</f>
        <v>Hillingdon</v>
      </c>
      <c r="U858" s="78" t="str">
        <f>VLOOKUP(Table5[[#This Row],[ODS Code]],Lookup!A:E,3,FALSE)</f>
        <v>HH Collaborative</v>
      </c>
      <c r="V858" s="78" t="str">
        <f>VLOOKUP(Table5[[#This Row],[ODS Code]],Lookup!A:F,2,FALSE)</f>
        <v>GLENDALE HOUSE SURGERY</v>
      </c>
      <c r="W858" s="78" t="str">
        <f>VLOOKUP(Table5[[#This Row],[ODS Code]],Lookup!A:G,5,FALSE)</f>
        <v>E86038</v>
      </c>
    </row>
    <row r="859" spans="1:23" x14ac:dyDescent="0.35">
      <c r="A859" s="80">
        <v>45444</v>
      </c>
      <c r="B859" t="s">
        <v>153</v>
      </c>
      <c r="C859" t="s">
        <v>1012</v>
      </c>
      <c r="D859" t="s">
        <v>1010</v>
      </c>
      <c r="E859" t="s">
        <v>854</v>
      </c>
      <c r="F859" s="78">
        <v>12966</v>
      </c>
      <c r="G859" s="78">
        <v>27628</v>
      </c>
      <c r="H859" s="78">
        <v>145</v>
      </c>
      <c r="I859" s="78">
        <v>423</v>
      </c>
      <c r="J859" s="78">
        <v>11988</v>
      </c>
      <c r="K859" s="78">
        <v>24825</v>
      </c>
      <c r="L859" s="78">
        <v>394</v>
      </c>
      <c r="M859" s="78">
        <v>1145</v>
      </c>
      <c r="N859" s="78">
        <v>289</v>
      </c>
      <c r="O859" s="78">
        <v>825</v>
      </c>
      <c r="P859" s="78">
        <v>150</v>
      </c>
      <c r="Q859" s="78">
        <v>410</v>
      </c>
      <c r="R859" s="79">
        <v>1.1568718186024989E-2</v>
      </c>
      <c r="S859" s="79">
        <v>1.4840017373678877E-2</v>
      </c>
      <c r="T859" s="78" t="str">
        <f>VLOOKUP(Table5[[#This Row],[ODS Code]],Lookup!A:D,4,FALSE)</f>
        <v>Hillingdon</v>
      </c>
      <c r="U859" s="78" t="str">
        <f>VLOOKUP(Table5[[#This Row],[ODS Code]],Lookup!A:E,3,FALSE)</f>
        <v>HH Collaborative</v>
      </c>
      <c r="V859" s="78" t="str">
        <f>VLOOKUP(Table5[[#This Row],[ODS Code]],Lookup!A:F,2,FALSE)</f>
        <v>HAYES MEDICAL CENTRE</v>
      </c>
      <c r="W859" s="78" t="str">
        <f>VLOOKUP(Table5[[#This Row],[ODS Code]],Lookup!A:G,5,FALSE)</f>
        <v>E86017</v>
      </c>
    </row>
    <row r="860" spans="1:23" x14ac:dyDescent="0.35">
      <c r="A860" s="80">
        <v>45444</v>
      </c>
      <c r="B860" t="s">
        <v>159</v>
      </c>
      <c r="C860" t="s">
        <v>1013</v>
      </c>
      <c r="D860" t="s">
        <v>1010</v>
      </c>
      <c r="E860" t="s">
        <v>854</v>
      </c>
      <c r="F860" s="78">
        <v>8599</v>
      </c>
      <c r="G860" s="78">
        <v>17331</v>
      </c>
      <c r="H860" s="78">
        <v>223</v>
      </c>
      <c r="I860" s="78">
        <v>455</v>
      </c>
      <c r="J860" s="78">
        <v>7379</v>
      </c>
      <c r="K860" s="78">
        <v>14855</v>
      </c>
      <c r="L860" s="78">
        <v>628</v>
      </c>
      <c r="M860" s="78">
        <v>1268</v>
      </c>
      <c r="N860" s="78">
        <v>215</v>
      </c>
      <c r="O860" s="78">
        <v>438</v>
      </c>
      <c r="P860" s="78">
        <v>154</v>
      </c>
      <c r="Q860" s="78">
        <v>315</v>
      </c>
      <c r="R860" s="79">
        <v>1.790905919292941E-2</v>
      </c>
      <c r="S860" s="79">
        <v>1.8175523628180718E-2</v>
      </c>
      <c r="T860" s="78" t="str">
        <f>VLOOKUP(Table5[[#This Row],[ODS Code]],Lookup!A:D,4,FALSE)</f>
        <v>Hillingdon</v>
      </c>
      <c r="U860" s="78" t="str">
        <f>VLOOKUP(Table5[[#This Row],[ODS Code]],Lookup!A:E,3,FALSE)</f>
        <v>HH Collaborative</v>
      </c>
      <c r="V860" s="78" t="str">
        <f>VLOOKUP(Table5[[#This Row],[ODS Code]],Lookup!A:F,2,FALSE)</f>
        <v>THE ORCHARD MEDICAL PRACTICE C.I.C</v>
      </c>
      <c r="W860" s="78" t="str">
        <f>VLOOKUP(Table5[[#This Row],[ODS Code]],Lookup!A:G,5,FALSE)</f>
        <v>Y00352</v>
      </c>
    </row>
    <row r="861" spans="1:23" x14ac:dyDescent="0.35">
      <c r="A861" s="80">
        <v>45444</v>
      </c>
      <c r="B861" t="s">
        <v>184</v>
      </c>
      <c r="C861" t="s">
        <v>1014</v>
      </c>
      <c r="D861" t="s">
        <v>1010</v>
      </c>
      <c r="E861" t="s">
        <v>854</v>
      </c>
      <c r="F861" s="78">
        <v>0</v>
      </c>
      <c r="G861" s="78">
        <v>0</v>
      </c>
      <c r="H861" s="78">
        <v>0</v>
      </c>
      <c r="I861" s="78">
        <v>0</v>
      </c>
      <c r="J861" s="78">
        <v>0</v>
      </c>
      <c r="K861" s="78">
        <v>0</v>
      </c>
      <c r="L861" s="78">
        <v>0</v>
      </c>
      <c r="M861" s="78">
        <v>0</v>
      </c>
      <c r="N861" s="78">
        <v>0</v>
      </c>
      <c r="O861" s="78">
        <v>0</v>
      </c>
      <c r="P861" s="78">
        <v>0</v>
      </c>
      <c r="Q861" s="78">
        <v>0</v>
      </c>
      <c r="R861" s="79">
        <v>0</v>
      </c>
      <c r="S861" s="79">
        <v>0</v>
      </c>
      <c r="T861" s="78" t="str">
        <f>VLOOKUP(Table5[[#This Row],[ODS Code]],Lookup!A:D,4,FALSE)</f>
        <v>Hillingdon</v>
      </c>
      <c r="U861" s="78" t="str">
        <f>VLOOKUP(Table5[[#This Row],[ODS Code]],Lookup!A:E,3,FALSE)</f>
        <v>HH Collaborative</v>
      </c>
      <c r="V861" s="78" t="str">
        <f>VLOOKUP(Table5[[#This Row],[ODS Code]],Lookup!A:F,2,FALSE)</f>
        <v>KINCORA DOCTORS SURGERY</v>
      </c>
      <c r="W861" s="78" t="str">
        <f>VLOOKUP(Table5[[#This Row],[ODS Code]],Lookup!A:G,5,FALSE)</f>
        <v>E86625</v>
      </c>
    </row>
    <row r="862" spans="1:23" x14ac:dyDescent="0.35">
      <c r="A862" s="80">
        <v>45444</v>
      </c>
      <c r="B862" t="s">
        <v>225</v>
      </c>
      <c r="C862" t="s">
        <v>1015</v>
      </c>
      <c r="D862" t="s">
        <v>1010</v>
      </c>
      <c r="E862" t="s">
        <v>854</v>
      </c>
      <c r="F862" s="78">
        <v>3468</v>
      </c>
      <c r="G862" s="78">
        <v>6936</v>
      </c>
      <c r="H862" s="78">
        <v>6</v>
      </c>
      <c r="I862" s="78">
        <v>12</v>
      </c>
      <c r="J862" s="78">
        <v>3437</v>
      </c>
      <c r="K862" s="78">
        <v>6874</v>
      </c>
      <c r="L862" s="78">
        <v>14</v>
      </c>
      <c r="M862" s="78">
        <v>28</v>
      </c>
      <c r="N862" s="78">
        <v>4</v>
      </c>
      <c r="O862" s="78">
        <v>8</v>
      </c>
      <c r="P862" s="78">
        <v>7</v>
      </c>
      <c r="Q862" s="78">
        <v>14</v>
      </c>
      <c r="R862" s="79">
        <v>2.0184544405997692E-3</v>
      </c>
      <c r="S862" s="79">
        <v>2.0184544405997692E-3</v>
      </c>
      <c r="T862" s="78" t="str">
        <f>VLOOKUP(Table5[[#This Row],[ODS Code]],Lookup!A:D,4,FALSE)</f>
        <v>Hillingdon</v>
      </c>
      <c r="U862" s="78" t="str">
        <f>VLOOKUP(Table5[[#This Row],[ODS Code]],Lookup!A:E,3,FALSE)</f>
        <v>HH Collaborative</v>
      </c>
      <c r="V862" s="78" t="str">
        <f>VLOOKUP(Table5[[#This Row],[ODS Code]],Lookup!A:F,2,FALSE)</f>
        <v>NORTH HYDE PRACTICE</v>
      </c>
      <c r="W862" s="78" t="str">
        <f>VLOOKUP(Table5[[#This Row],[ODS Code]],Lookup!A:G,5,FALSE)</f>
        <v>E86609</v>
      </c>
    </row>
    <row r="863" spans="1:23" x14ac:dyDescent="0.35">
      <c r="A863" s="80">
        <v>45444</v>
      </c>
      <c r="B863" t="s">
        <v>378</v>
      </c>
      <c r="C863" t="s">
        <v>1016</v>
      </c>
      <c r="D863" t="s">
        <v>1010</v>
      </c>
      <c r="E863" t="s">
        <v>854</v>
      </c>
      <c r="F863" s="78">
        <v>0</v>
      </c>
      <c r="G863" s="78">
        <v>0</v>
      </c>
      <c r="H863" s="78">
        <v>0</v>
      </c>
      <c r="I863" s="78">
        <v>0</v>
      </c>
      <c r="J863" s="78">
        <v>0</v>
      </c>
      <c r="K863" s="78">
        <v>0</v>
      </c>
      <c r="L863" s="78">
        <v>0</v>
      </c>
      <c r="M863" s="78">
        <v>0</v>
      </c>
      <c r="N863" s="78">
        <v>0</v>
      </c>
      <c r="O863" s="78">
        <v>0</v>
      </c>
      <c r="P863" s="78">
        <v>0</v>
      </c>
      <c r="Q863" s="78">
        <v>0</v>
      </c>
      <c r="R863" s="79">
        <v>0</v>
      </c>
      <c r="S863" s="79">
        <v>0</v>
      </c>
      <c r="T863" s="78" t="str">
        <f>VLOOKUP(Table5[[#This Row],[ODS Code]],Lookup!A:D,4,FALSE)</f>
        <v>Hillingdon</v>
      </c>
      <c r="U863" s="78" t="str">
        <f>VLOOKUP(Table5[[#This Row],[ODS Code]],Lookup!A:E,3,FALSE)</f>
        <v>HH Collaborative</v>
      </c>
      <c r="V863" s="78" t="str">
        <f>VLOOKUP(Table5[[#This Row],[ODS Code]],Lookup!A:F,2,FALSE)</f>
        <v>THE WARREN PRACTICE</v>
      </c>
      <c r="W863" s="78" t="str">
        <f>VLOOKUP(Table5[[#This Row],[ODS Code]],Lookup!A:G,5,FALSE)</f>
        <v>E86019</v>
      </c>
    </row>
    <row r="864" spans="1:23" x14ac:dyDescent="0.35">
      <c r="A864" s="80">
        <v>45444</v>
      </c>
      <c r="B864" t="s">
        <v>384</v>
      </c>
      <c r="C864" t="s">
        <v>1017</v>
      </c>
      <c r="D864" t="s">
        <v>1010</v>
      </c>
      <c r="E864" t="s">
        <v>854</v>
      </c>
      <c r="F864" s="78">
        <v>2017</v>
      </c>
      <c r="G864" s="78">
        <v>4034</v>
      </c>
      <c r="H864" s="78">
        <v>0</v>
      </c>
      <c r="I864" s="78">
        <v>0</v>
      </c>
      <c r="J864" s="78">
        <v>2010</v>
      </c>
      <c r="K864" s="78">
        <v>4020</v>
      </c>
      <c r="L864" s="78">
        <v>2</v>
      </c>
      <c r="M864" s="78">
        <v>4</v>
      </c>
      <c r="N864" s="78">
        <v>1</v>
      </c>
      <c r="O864" s="78">
        <v>2</v>
      </c>
      <c r="P864" s="78">
        <v>4</v>
      </c>
      <c r="Q864" s="78">
        <v>8</v>
      </c>
      <c r="R864" s="79">
        <v>1.9831432821021317E-3</v>
      </c>
      <c r="S864" s="79">
        <v>1.9831432821021317E-3</v>
      </c>
      <c r="T864" s="78" t="str">
        <f>VLOOKUP(Table5[[#This Row],[ODS Code]],Lookup!A:D,4,FALSE)</f>
        <v>Hillingdon</v>
      </c>
      <c r="U864" s="78" t="str">
        <f>VLOOKUP(Table5[[#This Row],[ODS Code]],Lookup!A:E,3,FALSE)</f>
        <v>HH Collaborative</v>
      </c>
      <c r="V864" s="78" t="str">
        <f>VLOOKUP(Table5[[#This Row],[ODS Code]],Lookup!A:F,2,FALSE)</f>
        <v>TOWNFIELD DOCTORS SURGERY</v>
      </c>
      <c r="W864" s="78" t="str">
        <f>VLOOKUP(Table5[[#This Row],[ODS Code]],Lookup!A:G,5,FALSE)</f>
        <v>E86018</v>
      </c>
    </row>
    <row r="865" spans="1:23" x14ac:dyDescent="0.35">
      <c r="A865" s="80">
        <v>45444</v>
      </c>
      <c r="B865" t="s">
        <v>32</v>
      </c>
      <c r="C865" t="s">
        <v>31</v>
      </c>
      <c r="D865" t="s">
        <v>1018</v>
      </c>
      <c r="E865" t="s">
        <v>854</v>
      </c>
      <c r="F865" s="78">
        <v>5803</v>
      </c>
      <c r="G865" s="78">
        <v>16682</v>
      </c>
      <c r="H865" s="78">
        <v>20</v>
      </c>
      <c r="I865" s="78">
        <v>57</v>
      </c>
      <c r="J865" s="78">
        <v>5657</v>
      </c>
      <c r="K865" s="78">
        <v>16262</v>
      </c>
      <c r="L865" s="78">
        <v>64</v>
      </c>
      <c r="M865" s="78">
        <v>188</v>
      </c>
      <c r="N865" s="78">
        <v>34</v>
      </c>
      <c r="O865" s="78">
        <v>96</v>
      </c>
      <c r="P865" s="78">
        <v>28</v>
      </c>
      <c r="Q865" s="78">
        <v>79</v>
      </c>
      <c r="R865" s="79">
        <v>4.8250904704463205E-3</v>
      </c>
      <c r="S865" s="79">
        <v>4.7356432082484119E-3</v>
      </c>
      <c r="T865" s="78" t="str">
        <f>VLOOKUP(Table5[[#This Row],[ODS Code]],Lookup!A:D,4,FALSE)</f>
        <v>Hounslow</v>
      </c>
      <c r="U865" s="78" t="str">
        <f>VLOOKUP(Table5[[#This Row],[ODS Code]],Lookup!A:E,3,FALSE)</f>
        <v>Hounslow Health</v>
      </c>
      <c r="V865" s="78" t="str">
        <f>VLOOKUP(Table5[[#This Row],[ODS Code]],Lookup!A:F,2,FALSE)</f>
        <v>Bath Road Surgery</v>
      </c>
      <c r="W865" s="78" t="str">
        <f>VLOOKUP(Table5[[#This Row],[ODS Code]],Lookup!A:G,5,FALSE)</f>
        <v>E85716</v>
      </c>
    </row>
    <row r="866" spans="1:23" x14ac:dyDescent="0.35">
      <c r="A866" s="80">
        <v>45444</v>
      </c>
      <c r="B866" t="s">
        <v>39</v>
      </c>
      <c r="C866" t="s">
        <v>1019</v>
      </c>
      <c r="D866" t="s">
        <v>1018</v>
      </c>
      <c r="E866" t="s">
        <v>854</v>
      </c>
      <c r="F866" s="78">
        <v>0</v>
      </c>
      <c r="G866" s="78">
        <v>0</v>
      </c>
      <c r="H866" s="78">
        <v>0</v>
      </c>
      <c r="I866" s="78">
        <v>0</v>
      </c>
      <c r="J866" s="78">
        <v>0</v>
      </c>
      <c r="K866" s="78">
        <v>0</v>
      </c>
      <c r="L866" s="78">
        <v>0</v>
      </c>
      <c r="M866" s="78">
        <v>0</v>
      </c>
      <c r="N866" s="78">
        <v>0</v>
      </c>
      <c r="O866" s="78">
        <v>0</v>
      </c>
      <c r="P866" s="78">
        <v>0</v>
      </c>
      <c r="Q866" s="78">
        <v>0</v>
      </c>
      <c r="R866" s="79">
        <v>0</v>
      </c>
      <c r="S866" s="79">
        <v>0</v>
      </c>
      <c r="T866" s="78" t="str">
        <f>VLOOKUP(Table5[[#This Row],[ODS Code]],Lookup!A:D,4,FALSE)</f>
        <v>Hounslow</v>
      </c>
      <c r="U866" s="78" t="str">
        <f>VLOOKUP(Table5[[#This Row],[ODS Code]],Lookup!A:E,3,FALSE)</f>
        <v>Hounslow Health</v>
      </c>
      <c r="V866" s="78" t="str">
        <f>VLOOKUP(Table5[[#This Row],[ODS Code]],Lookup!A:F,2,FALSE)</f>
        <v>BLUE WING SURGERY</v>
      </c>
      <c r="W866" s="78" t="str">
        <f>VLOOKUP(Table5[[#This Row],[ODS Code]],Lookup!A:G,5,FALSE)</f>
        <v>E85058</v>
      </c>
    </row>
    <row r="867" spans="1:23" x14ac:dyDescent="0.35">
      <c r="A867" s="80">
        <v>45444</v>
      </c>
      <c r="B867" t="s">
        <v>66</v>
      </c>
      <c r="C867" t="s">
        <v>65</v>
      </c>
      <c r="D867" t="s">
        <v>1018</v>
      </c>
      <c r="E867" t="s">
        <v>854</v>
      </c>
      <c r="F867" s="78">
        <v>0</v>
      </c>
      <c r="G867" s="78">
        <v>0</v>
      </c>
      <c r="H867" s="78">
        <v>0</v>
      </c>
      <c r="I867" s="78">
        <v>0</v>
      </c>
      <c r="J867" s="78">
        <v>0</v>
      </c>
      <c r="K867" s="78">
        <v>0</v>
      </c>
      <c r="L867" s="78">
        <v>0</v>
      </c>
      <c r="M867" s="78">
        <v>0</v>
      </c>
      <c r="N867" s="78">
        <v>0</v>
      </c>
      <c r="O867" s="78">
        <v>0</v>
      </c>
      <c r="P867" s="78">
        <v>0</v>
      </c>
      <c r="Q867" s="78">
        <v>0</v>
      </c>
      <c r="R867" s="79">
        <v>0</v>
      </c>
      <c r="S867" s="79">
        <v>0</v>
      </c>
      <c r="T867" s="78" t="str">
        <f>VLOOKUP(Table5[[#This Row],[ODS Code]],Lookup!A:D,4,FALSE)</f>
        <v>Hounslow</v>
      </c>
      <c r="U867" s="78" t="str">
        <f>VLOOKUP(Table5[[#This Row],[ODS Code]],Lookup!A:E,3,FALSE)</f>
        <v>Hounslow Health</v>
      </c>
      <c r="V867" s="78" t="str">
        <f>VLOOKUP(Table5[[#This Row],[ODS Code]],Lookup!A:F,2,FALSE)</f>
        <v>Chestnut Practice</v>
      </c>
      <c r="W867" s="78" t="str">
        <f>VLOOKUP(Table5[[#This Row],[ODS Code]],Lookup!A:G,5,FALSE)</f>
        <v>E85059</v>
      </c>
    </row>
    <row r="868" spans="1:23" x14ac:dyDescent="0.35">
      <c r="A868" s="80">
        <v>45444</v>
      </c>
      <c r="B868" t="s">
        <v>131</v>
      </c>
      <c r="C868" t="s">
        <v>130</v>
      </c>
      <c r="D868" t="s">
        <v>1018</v>
      </c>
      <c r="E868" t="s">
        <v>854</v>
      </c>
      <c r="F868" s="78">
        <v>0</v>
      </c>
      <c r="G868" s="78">
        <v>0</v>
      </c>
      <c r="H868" s="78">
        <v>0</v>
      </c>
      <c r="I868" s="78">
        <v>0</v>
      </c>
      <c r="J868" s="78">
        <v>0</v>
      </c>
      <c r="K868" s="78">
        <v>0</v>
      </c>
      <c r="L868" s="78">
        <v>0</v>
      </c>
      <c r="M868" s="78">
        <v>0</v>
      </c>
      <c r="N868" s="78">
        <v>0</v>
      </c>
      <c r="O868" s="78">
        <v>0</v>
      </c>
      <c r="P868" s="78">
        <v>0</v>
      </c>
      <c r="Q868" s="78">
        <v>0</v>
      </c>
      <c r="R868" s="79">
        <v>0</v>
      </c>
      <c r="S868" s="79">
        <v>0</v>
      </c>
      <c r="T868" s="78" t="str">
        <f>VLOOKUP(Table5[[#This Row],[ODS Code]],Lookup!A:D,4,FALSE)</f>
        <v>Hounslow</v>
      </c>
      <c r="U868" s="78" t="str">
        <f>VLOOKUP(Table5[[#This Row],[ODS Code]],Lookup!A:E,3,FALSE)</f>
        <v>Hounslow Health</v>
      </c>
      <c r="V868" s="78" t="str">
        <f>VLOOKUP(Table5[[#This Row],[ODS Code]],Lookup!A:F,2,FALSE)</f>
        <v>Green Practice</v>
      </c>
      <c r="W868" s="78" t="str">
        <f>VLOOKUP(Table5[[#This Row],[ODS Code]],Lookup!A:G,5,FALSE)</f>
        <v>E85126</v>
      </c>
    </row>
    <row r="869" spans="1:23" x14ac:dyDescent="0.35">
      <c r="A869" s="80">
        <v>45444</v>
      </c>
      <c r="B869" t="s">
        <v>171</v>
      </c>
      <c r="C869" t="s">
        <v>170</v>
      </c>
      <c r="D869" t="s">
        <v>1018</v>
      </c>
      <c r="E869" t="s">
        <v>854</v>
      </c>
      <c r="F869" s="78">
        <v>20</v>
      </c>
      <c r="G869" s="78">
        <v>60</v>
      </c>
      <c r="H869" s="78">
        <v>0</v>
      </c>
      <c r="I869" s="78">
        <v>0</v>
      </c>
      <c r="J869" s="78">
        <v>16</v>
      </c>
      <c r="K869" s="78">
        <v>48</v>
      </c>
      <c r="L869" s="78">
        <v>4</v>
      </c>
      <c r="M869" s="78">
        <v>12</v>
      </c>
      <c r="N869" s="78">
        <v>0</v>
      </c>
      <c r="O869" s="78">
        <v>0</v>
      </c>
      <c r="P869" s="78">
        <v>0</v>
      </c>
      <c r="Q869" s="78">
        <v>0</v>
      </c>
      <c r="R869" s="79">
        <v>0</v>
      </c>
      <c r="S869" s="79">
        <v>0</v>
      </c>
      <c r="T869" s="78" t="str">
        <f>VLOOKUP(Table5[[#This Row],[ODS Code]],Lookup!A:D,4,FALSE)</f>
        <v>Hounslow</v>
      </c>
      <c r="U869" s="78" t="str">
        <f>VLOOKUP(Table5[[#This Row],[ODS Code]],Lookup!A:E,3,FALSE)</f>
        <v>Hounslow Health</v>
      </c>
      <c r="V869" s="78" t="str">
        <f>VLOOKUP(Table5[[#This Row],[ODS Code]],Lookup!A:F,2,FALSE)</f>
        <v>Hounslow Family Practice</v>
      </c>
      <c r="W869" s="78" t="str">
        <f>VLOOKUP(Table5[[#This Row],[ODS Code]],Lookup!A:G,5,FALSE)</f>
        <v>E85713</v>
      </c>
    </row>
    <row r="870" spans="1:23" x14ac:dyDescent="0.35">
      <c r="A870" s="80">
        <v>45444</v>
      </c>
      <c r="B870" t="s">
        <v>172</v>
      </c>
      <c r="C870" t="s">
        <v>1020</v>
      </c>
      <c r="D870" t="s">
        <v>1018</v>
      </c>
      <c r="E870" t="s">
        <v>854</v>
      </c>
      <c r="F870" s="78">
        <v>0</v>
      </c>
      <c r="G870" s="78">
        <v>0</v>
      </c>
      <c r="H870" s="78">
        <v>0</v>
      </c>
      <c r="I870" s="78">
        <v>0</v>
      </c>
      <c r="J870" s="78">
        <v>0</v>
      </c>
      <c r="K870" s="78">
        <v>0</v>
      </c>
      <c r="L870" s="78">
        <v>0</v>
      </c>
      <c r="M870" s="78">
        <v>0</v>
      </c>
      <c r="N870" s="78">
        <v>0</v>
      </c>
      <c r="O870" s="78">
        <v>0</v>
      </c>
      <c r="P870" s="78">
        <v>0</v>
      </c>
      <c r="Q870" s="78">
        <v>0</v>
      </c>
      <c r="R870" s="79">
        <v>0</v>
      </c>
      <c r="S870" s="79">
        <v>0</v>
      </c>
      <c r="T870" s="78" t="str">
        <f>VLOOKUP(Table5[[#This Row],[ODS Code]],Lookup!A:D,4,FALSE)</f>
        <v>Hounslow</v>
      </c>
      <c r="U870" s="78" t="str">
        <f>VLOOKUP(Table5[[#This Row],[ODS Code]],Lookup!A:E,3,FALSE)</f>
        <v>Hounslow Health</v>
      </c>
      <c r="V870" s="78" t="str">
        <f>VLOOKUP(Table5[[#This Row],[ODS Code]],Lookup!A:F,2,FALSE)</f>
        <v>HOUNSLOW MEDICAL PRACTICE</v>
      </c>
      <c r="W870" s="78" t="str">
        <f>VLOOKUP(Table5[[#This Row],[ODS Code]],Lookup!A:G,5,FALSE)</f>
        <v>E85015</v>
      </c>
    </row>
    <row r="871" spans="1:23" x14ac:dyDescent="0.35">
      <c r="A871" s="80">
        <v>45444</v>
      </c>
      <c r="B871" t="s">
        <v>187</v>
      </c>
      <c r="C871" t="s">
        <v>186</v>
      </c>
      <c r="D871" t="s">
        <v>1018</v>
      </c>
      <c r="E871" t="s">
        <v>854</v>
      </c>
      <c r="F871" s="78">
        <v>697</v>
      </c>
      <c r="G871" s="78">
        <v>1394</v>
      </c>
      <c r="H871" s="78">
        <v>5</v>
      </c>
      <c r="I871" s="78">
        <v>10</v>
      </c>
      <c r="J871" s="78">
        <v>664</v>
      </c>
      <c r="K871" s="78">
        <v>1328</v>
      </c>
      <c r="L871" s="78">
        <v>18</v>
      </c>
      <c r="M871" s="78">
        <v>36</v>
      </c>
      <c r="N871" s="78">
        <v>6</v>
      </c>
      <c r="O871" s="78">
        <v>12</v>
      </c>
      <c r="P871" s="78">
        <v>4</v>
      </c>
      <c r="Q871" s="78">
        <v>8</v>
      </c>
      <c r="R871" s="79">
        <v>5.7388809182209472E-3</v>
      </c>
      <c r="S871" s="79">
        <v>5.7388809182209472E-3</v>
      </c>
      <c r="T871" s="78" t="str">
        <f>VLOOKUP(Table5[[#This Row],[ODS Code]],Lookup!A:D,4,FALSE)</f>
        <v>Hounslow</v>
      </c>
      <c r="U871" s="78" t="str">
        <f>VLOOKUP(Table5[[#This Row],[ODS Code]],Lookup!A:E,3,FALSE)</f>
        <v>Hounslow Health</v>
      </c>
      <c r="V871" s="78" t="str">
        <f>VLOOKUP(Table5[[#This Row],[ODS Code]],Lookup!A:F,2,FALSE)</f>
        <v>Kingfisher Practice</v>
      </c>
      <c r="W871" s="78" t="str">
        <f>VLOOKUP(Table5[[#This Row],[ODS Code]],Lookup!A:G,5,FALSE)</f>
        <v>E85060</v>
      </c>
    </row>
    <row r="872" spans="1:23" x14ac:dyDescent="0.35">
      <c r="A872" s="80">
        <v>45444</v>
      </c>
      <c r="B872" t="s">
        <v>257</v>
      </c>
      <c r="C872" t="s">
        <v>1021</v>
      </c>
      <c r="D872" t="s">
        <v>1018</v>
      </c>
      <c r="E872" t="s">
        <v>854</v>
      </c>
      <c r="F872" s="78">
        <v>97</v>
      </c>
      <c r="G872" s="78">
        <v>404</v>
      </c>
      <c r="H872" s="78">
        <v>8</v>
      </c>
      <c r="I872" s="78">
        <v>33</v>
      </c>
      <c r="J872" s="78">
        <v>37</v>
      </c>
      <c r="K872" s="78">
        <v>158</v>
      </c>
      <c r="L872" s="78">
        <v>32</v>
      </c>
      <c r="M872" s="78">
        <v>132</v>
      </c>
      <c r="N872" s="78">
        <v>10</v>
      </c>
      <c r="O872" s="78">
        <v>41</v>
      </c>
      <c r="P872" s="78">
        <v>10</v>
      </c>
      <c r="Q872" s="78">
        <v>40</v>
      </c>
      <c r="R872" s="79">
        <v>0.10309278350515463</v>
      </c>
      <c r="S872" s="79">
        <v>9.9009900990099015E-2</v>
      </c>
      <c r="T872" s="78" t="str">
        <f>VLOOKUP(Table5[[#This Row],[ODS Code]],Lookup!A:D,4,FALSE)</f>
        <v>Hounslow</v>
      </c>
      <c r="U872" s="78" t="str">
        <f>VLOOKUP(Table5[[#This Row],[ODS Code]],Lookup!A:E,3,FALSE)</f>
        <v>Hounslow Health</v>
      </c>
      <c r="V872" s="78" t="str">
        <f>VLOOKUP(Table5[[#This Row],[ODS Code]],Lookup!A:F,2,FALSE)</f>
        <v xml:space="preserve">Redwood Practice </v>
      </c>
      <c r="W872" s="78" t="str">
        <f>VLOOKUP(Table5[[#This Row],[ODS Code]],Lookup!A:G,5,FALSE)</f>
        <v>E85113</v>
      </c>
    </row>
    <row r="873" spans="1:23" x14ac:dyDescent="0.35">
      <c r="A873" s="80">
        <v>45444</v>
      </c>
      <c r="B873" t="s">
        <v>360</v>
      </c>
      <c r="C873" t="s">
        <v>1022</v>
      </c>
      <c r="D873" t="s">
        <v>1018</v>
      </c>
      <c r="E873" t="s">
        <v>854</v>
      </c>
      <c r="F873" s="78">
        <v>1377</v>
      </c>
      <c r="G873" s="78">
        <v>2961</v>
      </c>
      <c r="H873" s="78">
        <v>8</v>
      </c>
      <c r="I873" s="78">
        <v>37</v>
      </c>
      <c r="J873" s="78">
        <v>1316</v>
      </c>
      <c r="K873" s="78">
        <v>2695</v>
      </c>
      <c r="L873" s="78">
        <v>36</v>
      </c>
      <c r="M873" s="78">
        <v>156</v>
      </c>
      <c r="N873" s="78">
        <v>12</v>
      </c>
      <c r="O873" s="78">
        <v>52</v>
      </c>
      <c r="P873" s="78">
        <v>5</v>
      </c>
      <c r="Q873" s="78">
        <v>21</v>
      </c>
      <c r="R873" s="79">
        <v>3.6310820624546117E-3</v>
      </c>
      <c r="S873" s="79">
        <v>7.0921985815602835E-3</v>
      </c>
      <c r="T873" s="78" t="str">
        <f>VLOOKUP(Table5[[#This Row],[ODS Code]],Lookup!A:D,4,FALSE)</f>
        <v>Hounslow</v>
      </c>
      <c r="U873" s="78" t="str">
        <f>VLOOKUP(Table5[[#This Row],[ODS Code]],Lookup!A:E,3,FALSE)</f>
        <v>Hounslow Health</v>
      </c>
      <c r="V873" s="78" t="str">
        <f>VLOOKUP(Table5[[#This Row],[ODS Code]],Lookup!A:F,2,FALSE)</f>
        <v>HMC Group: Heart of Hounslow</v>
      </c>
      <c r="W873" s="78" t="str">
        <f>VLOOKUP(Table5[[#This Row],[ODS Code]],Lookup!A:G,5,FALSE)</f>
        <v>Y02671</v>
      </c>
    </row>
    <row r="874" spans="1:23" x14ac:dyDescent="0.35">
      <c r="A874" s="80">
        <v>45444</v>
      </c>
      <c r="B874" t="s">
        <v>405</v>
      </c>
      <c r="C874" t="s">
        <v>404</v>
      </c>
      <c r="D874" t="s">
        <v>1018</v>
      </c>
      <c r="E874" t="s">
        <v>854</v>
      </c>
      <c r="F874" s="78">
        <v>0</v>
      </c>
      <c r="G874" s="78">
        <v>0</v>
      </c>
      <c r="H874" s="78">
        <v>0</v>
      </c>
      <c r="I874" s="78">
        <v>0</v>
      </c>
      <c r="J874" s="78">
        <v>0</v>
      </c>
      <c r="K874" s="78">
        <v>0</v>
      </c>
      <c r="L874" s="78">
        <v>0</v>
      </c>
      <c r="M874" s="78">
        <v>0</v>
      </c>
      <c r="N874" s="78">
        <v>0</v>
      </c>
      <c r="O874" s="78">
        <v>0</v>
      </c>
      <c r="P874" s="78">
        <v>0</v>
      </c>
      <c r="Q874" s="78">
        <v>0</v>
      </c>
      <c r="R874" s="79">
        <v>0</v>
      </c>
      <c r="S874" s="79">
        <v>0</v>
      </c>
      <c r="T874" s="78" t="str">
        <f>VLOOKUP(Table5[[#This Row],[ODS Code]],Lookup!A:D,4,FALSE)</f>
        <v>Hounslow</v>
      </c>
      <c r="U874" s="78" t="str">
        <f>VLOOKUP(Table5[[#This Row],[ODS Code]],Lookup!A:E,3,FALSE)</f>
        <v>Hounslow Health</v>
      </c>
      <c r="V874" s="78" t="str">
        <f>VLOOKUP(Table5[[#This Row],[ODS Code]],Lookup!A:F,2,FALSE)</f>
        <v>Willow Practice</v>
      </c>
      <c r="W874" s="78" t="str">
        <f>VLOOKUP(Table5[[#This Row],[ODS Code]],Lookup!A:G,5,FALSE)</f>
        <v>E85600</v>
      </c>
    </row>
    <row r="875" spans="1:23" x14ac:dyDescent="0.35">
      <c r="A875" s="80">
        <v>45444</v>
      </c>
      <c r="B875" t="s">
        <v>30</v>
      </c>
      <c r="C875" t="s">
        <v>1023</v>
      </c>
      <c r="D875" t="s">
        <v>1024</v>
      </c>
      <c r="E875" t="s">
        <v>854</v>
      </c>
      <c r="F875" s="78">
        <v>5615</v>
      </c>
      <c r="G875" s="78">
        <v>12292</v>
      </c>
      <c r="H875" s="78">
        <v>295</v>
      </c>
      <c r="I875" s="78">
        <v>642</v>
      </c>
      <c r="J875" s="78">
        <v>3185</v>
      </c>
      <c r="K875" s="78">
        <v>7088</v>
      </c>
      <c r="L875" s="78">
        <v>1511</v>
      </c>
      <c r="M875" s="78">
        <v>3227</v>
      </c>
      <c r="N875" s="78">
        <v>333</v>
      </c>
      <c r="O875" s="78">
        <v>713</v>
      </c>
      <c r="P875" s="78">
        <v>291</v>
      </c>
      <c r="Q875" s="78">
        <v>622</v>
      </c>
      <c r="R875" s="79">
        <v>5.1825467497773822E-2</v>
      </c>
      <c r="S875" s="79">
        <v>5.0602017572404817E-2</v>
      </c>
      <c r="T875" s="78" t="str">
        <f>VLOOKUP(Table5[[#This Row],[ODS Code]],Lookup!A:D,4,FALSE)</f>
        <v>West London</v>
      </c>
      <c r="U875" s="78" t="str">
        <f>VLOOKUP(Table5[[#This Row],[ODS Code]],Lookup!A:E,3,FALSE)</f>
        <v>Inclusive Health</v>
      </c>
      <c r="V875" s="78" t="str">
        <f>VLOOKUP(Table5[[#This Row],[ODS Code]],Lookup!A:F,2,FALSE)</f>
        <v>Barlby Surgery (AT Medics)</v>
      </c>
      <c r="W875" s="78" t="str">
        <f>VLOOKUP(Table5[[#This Row],[ODS Code]],Lookup!A:G,5,FALSE)</f>
        <v>Y01011</v>
      </c>
    </row>
    <row r="876" spans="1:23" x14ac:dyDescent="0.35">
      <c r="A876" s="80">
        <v>45444</v>
      </c>
      <c r="B876" t="s">
        <v>101</v>
      </c>
      <c r="C876" t="s">
        <v>1025</v>
      </c>
      <c r="D876" t="s">
        <v>1024</v>
      </c>
      <c r="E876" t="s">
        <v>854</v>
      </c>
      <c r="F876" s="78">
        <v>0</v>
      </c>
      <c r="G876" s="78">
        <v>0</v>
      </c>
      <c r="H876" s="78">
        <v>0</v>
      </c>
      <c r="I876" s="78">
        <v>0</v>
      </c>
      <c r="J876" s="78">
        <v>0</v>
      </c>
      <c r="K876" s="78">
        <v>0</v>
      </c>
      <c r="L876" s="78">
        <v>0</v>
      </c>
      <c r="M876" s="78">
        <v>0</v>
      </c>
      <c r="N876" s="78">
        <v>0</v>
      </c>
      <c r="O876" s="78">
        <v>0</v>
      </c>
      <c r="P876" s="78">
        <v>0</v>
      </c>
      <c r="Q876" s="78">
        <v>0</v>
      </c>
      <c r="R876" s="79">
        <v>0</v>
      </c>
      <c r="S876" s="79">
        <v>0</v>
      </c>
      <c r="T876" s="78" t="str">
        <f>VLOOKUP(Table5[[#This Row],[ODS Code]],Lookup!A:D,4,FALSE)</f>
        <v>West London</v>
      </c>
      <c r="U876" s="78" t="str">
        <f>VLOOKUP(Table5[[#This Row],[ODS Code]],Lookup!A:E,3,FALSE)</f>
        <v>Inclusive Health</v>
      </c>
      <c r="V876" s="78" t="str">
        <f>VLOOKUP(Table5[[#This Row],[ODS Code]],Lookup!A:F,2,FALSE)</f>
        <v>The Elgin Clinic</v>
      </c>
      <c r="W876" s="78" t="str">
        <f>VLOOKUP(Table5[[#This Row],[ODS Code]],Lookup!A:G,5,FALSE)</f>
        <v>E87038</v>
      </c>
    </row>
    <row r="877" spans="1:23" x14ac:dyDescent="0.35">
      <c r="A877" s="80">
        <v>45444</v>
      </c>
      <c r="B877" t="s">
        <v>144</v>
      </c>
      <c r="C877" t="s">
        <v>143</v>
      </c>
      <c r="D877" t="s">
        <v>1024</v>
      </c>
      <c r="E877" t="s">
        <v>854</v>
      </c>
      <c r="F877" s="78">
        <v>3146</v>
      </c>
      <c r="G877" s="78">
        <v>8201</v>
      </c>
      <c r="H877" s="78">
        <v>6</v>
      </c>
      <c r="I877" s="78">
        <v>14</v>
      </c>
      <c r="J877" s="78">
        <v>3111</v>
      </c>
      <c r="K877" s="78">
        <v>8109</v>
      </c>
      <c r="L877" s="78">
        <v>14</v>
      </c>
      <c r="M877" s="78">
        <v>38</v>
      </c>
      <c r="N877" s="78">
        <v>9</v>
      </c>
      <c r="O877" s="78">
        <v>23</v>
      </c>
      <c r="P877" s="78">
        <v>6</v>
      </c>
      <c r="Q877" s="78">
        <v>17</v>
      </c>
      <c r="R877" s="79">
        <v>1.9071837253655435E-3</v>
      </c>
      <c r="S877" s="79">
        <v>2.0729179368369709E-3</v>
      </c>
      <c r="T877" s="78" t="str">
        <f>VLOOKUP(Table5[[#This Row],[ODS Code]],Lookup!A:D,4,FALSE)</f>
        <v>West London</v>
      </c>
      <c r="U877" s="78" t="str">
        <f>VLOOKUP(Table5[[#This Row],[ODS Code]],Lookup!A:E,3,FALSE)</f>
        <v>Inclusive Health</v>
      </c>
      <c r="V877" s="78" t="str">
        <f>VLOOKUP(Table5[[#This Row],[ODS Code]],Lookup!A:F,2,FALSE)</f>
        <v>Half Penny Steps Health Centre</v>
      </c>
      <c r="W877" s="78" t="str">
        <f>VLOOKUP(Table5[[#This Row],[ODS Code]],Lookup!A:G,5,FALSE)</f>
        <v>Y02842</v>
      </c>
    </row>
    <row r="878" spans="1:23" x14ac:dyDescent="0.35">
      <c r="A878" s="80">
        <v>45444</v>
      </c>
      <c r="B878" t="s">
        <v>213</v>
      </c>
      <c r="C878" t="s">
        <v>1026</v>
      </c>
      <c r="D878" t="s">
        <v>1024</v>
      </c>
      <c r="E878" t="s">
        <v>854</v>
      </c>
      <c r="F878" s="78">
        <v>0</v>
      </c>
      <c r="G878" s="78">
        <v>0</v>
      </c>
      <c r="H878" s="78">
        <v>0</v>
      </c>
      <c r="I878" s="78">
        <v>0</v>
      </c>
      <c r="J878" s="78">
        <v>0</v>
      </c>
      <c r="K878" s="78">
        <v>0</v>
      </c>
      <c r="L878" s="78">
        <v>0</v>
      </c>
      <c r="M878" s="78">
        <v>0</v>
      </c>
      <c r="N878" s="78">
        <v>0</v>
      </c>
      <c r="O878" s="78">
        <v>0</v>
      </c>
      <c r="P878" s="78">
        <v>0</v>
      </c>
      <c r="Q878" s="78">
        <v>0</v>
      </c>
      <c r="R878" s="79">
        <v>0</v>
      </c>
      <c r="S878" s="79">
        <v>0</v>
      </c>
      <c r="T878" s="78" t="str">
        <f>VLOOKUP(Table5[[#This Row],[ODS Code]],Lookup!A:D,4,FALSE)</f>
        <v>West London</v>
      </c>
      <c r="U878" s="78" t="str">
        <f>VLOOKUP(Table5[[#This Row],[ODS Code]],Lookup!A:E,3,FALSE)</f>
        <v>Inclusive Health</v>
      </c>
      <c r="V878" s="78" t="str">
        <f>VLOOKUP(Table5[[#This Row],[ODS Code]],Lookup!A:F,2,FALSE)</f>
        <v>The Meanwhile Gardens Medical Centre</v>
      </c>
      <c r="W878" s="78" t="str">
        <f>VLOOKUP(Table5[[#This Row],[ODS Code]],Lookup!A:G,5,FALSE)</f>
        <v>E87026</v>
      </c>
    </row>
    <row r="879" spans="1:23" x14ac:dyDescent="0.35">
      <c r="A879" s="80">
        <v>45444</v>
      </c>
      <c r="B879" t="s">
        <v>253</v>
      </c>
      <c r="C879" t="s">
        <v>1027</v>
      </c>
      <c r="D879" t="s">
        <v>1024</v>
      </c>
      <c r="E879" t="s">
        <v>854</v>
      </c>
      <c r="F879" s="78">
        <v>0</v>
      </c>
      <c r="G879" s="78">
        <v>0</v>
      </c>
      <c r="H879" s="78">
        <v>0</v>
      </c>
      <c r="I879" s="78">
        <v>0</v>
      </c>
      <c r="J879" s="78">
        <v>0</v>
      </c>
      <c r="K879" s="78">
        <v>0</v>
      </c>
      <c r="L879" s="78">
        <v>0</v>
      </c>
      <c r="M879" s="78">
        <v>0</v>
      </c>
      <c r="N879" s="78">
        <v>0</v>
      </c>
      <c r="O879" s="78">
        <v>0</v>
      </c>
      <c r="P879" s="78">
        <v>0</v>
      </c>
      <c r="Q879" s="78">
        <v>0</v>
      </c>
      <c r="R879" s="79">
        <v>0</v>
      </c>
      <c r="S879" s="79">
        <v>0</v>
      </c>
      <c r="T879" s="78" t="str">
        <f>VLOOKUP(Table5[[#This Row],[ODS Code]],Lookup!A:D,4,FALSE)</f>
        <v>West London</v>
      </c>
      <c r="U879" s="78" t="str">
        <f>VLOOKUP(Table5[[#This Row],[ODS Code]],Lookup!A:E,3,FALSE)</f>
        <v>Inclusive Health</v>
      </c>
      <c r="V879" s="78" t="str">
        <f>VLOOKUP(Table5[[#This Row],[ODS Code]],Lookup!A:F,2,FALSE)</f>
        <v>QUEENS PARK HEALTH CENTRE</v>
      </c>
      <c r="W879" s="78" t="str">
        <f>VLOOKUP(Table5[[#This Row],[ODS Code]],Lookup!A:G,5,FALSE)</f>
        <v>E87755</v>
      </c>
    </row>
    <row r="880" spans="1:23" x14ac:dyDescent="0.35">
      <c r="A880" s="80">
        <v>45444</v>
      </c>
      <c r="B880" t="s">
        <v>270</v>
      </c>
      <c r="C880" t="s">
        <v>1028</v>
      </c>
      <c r="D880" t="s">
        <v>1024</v>
      </c>
      <c r="E880" t="s">
        <v>854</v>
      </c>
      <c r="F880" s="78">
        <v>0</v>
      </c>
      <c r="G880" s="78">
        <v>0</v>
      </c>
      <c r="H880" s="78">
        <v>0</v>
      </c>
      <c r="I880" s="78">
        <v>0</v>
      </c>
      <c r="J880" s="78">
        <v>0</v>
      </c>
      <c r="K880" s="78">
        <v>0</v>
      </c>
      <c r="L880" s="78">
        <v>0</v>
      </c>
      <c r="M880" s="78">
        <v>0</v>
      </c>
      <c r="N880" s="78">
        <v>0</v>
      </c>
      <c r="O880" s="78">
        <v>0</v>
      </c>
      <c r="P880" s="78">
        <v>0</v>
      </c>
      <c r="Q880" s="78">
        <v>0</v>
      </c>
      <c r="R880" s="79">
        <v>0</v>
      </c>
      <c r="S880" s="79">
        <v>0</v>
      </c>
      <c r="T880" s="78" t="str">
        <f>VLOOKUP(Table5[[#This Row],[ODS Code]],Lookup!A:D,4,FALSE)</f>
        <v>West London</v>
      </c>
      <c r="U880" s="78" t="str">
        <f>VLOOKUP(Table5[[#This Row],[ODS Code]],Lookup!A:E,3,FALSE)</f>
        <v>Inclusive Health</v>
      </c>
      <c r="V880" s="78" t="str">
        <f>VLOOKUP(Table5[[#This Row],[ODS Code]],Lookup!A:F,2,FALSE)</f>
        <v xml:space="preserve">Shirland Road Medical Centre </v>
      </c>
      <c r="W880" s="78" t="str">
        <f>VLOOKUP(Table5[[#This Row],[ODS Code]],Lookup!A:G,5,FALSE)</f>
        <v>E87021</v>
      </c>
    </row>
    <row r="881" spans="1:23" x14ac:dyDescent="0.35">
      <c r="A881" s="80">
        <v>45444</v>
      </c>
      <c r="B881" t="s">
        <v>282</v>
      </c>
      <c r="C881" t="s">
        <v>1029</v>
      </c>
      <c r="D881" t="s">
        <v>1024</v>
      </c>
      <c r="E881" t="s">
        <v>854</v>
      </c>
      <c r="F881" s="78">
        <v>0</v>
      </c>
      <c r="G881" s="78">
        <v>0</v>
      </c>
      <c r="H881" s="78">
        <v>0</v>
      </c>
      <c r="I881" s="78">
        <v>0</v>
      </c>
      <c r="J881" s="78">
        <v>0</v>
      </c>
      <c r="K881" s="78">
        <v>0</v>
      </c>
      <c r="L881" s="78">
        <v>0</v>
      </c>
      <c r="M881" s="78">
        <v>0</v>
      </c>
      <c r="N881" s="78">
        <v>0</v>
      </c>
      <c r="O881" s="78">
        <v>0</v>
      </c>
      <c r="P881" s="78">
        <v>0</v>
      </c>
      <c r="Q881" s="78">
        <v>0</v>
      </c>
      <c r="R881" s="79">
        <v>0</v>
      </c>
      <c r="S881" s="79">
        <v>0</v>
      </c>
      <c r="T881" s="78" t="str">
        <f>VLOOKUP(Table5[[#This Row],[ODS Code]],Lookup!A:D,4,FALSE)</f>
        <v>West London</v>
      </c>
      <c r="U881" s="78" t="str">
        <f>VLOOKUP(Table5[[#This Row],[ODS Code]],Lookup!A:E,3,FALSE)</f>
        <v>Inclusive Health</v>
      </c>
      <c r="V881" s="78" t="str">
        <f>VLOOKUP(Table5[[#This Row],[ODS Code]],Lookup!A:F,2,FALSE)</f>
        <v>THE HEALTH CENTRE</v>
      </c>
      <c r="W881" s="78" t="str">
        <f>VLOOKUP(Table5[[#This Row],[ODS Code]],Lookup!A:G,5,FALSE)</f>
        <v>E87751</v>
      </c>
    </row>
    <row r="882" spans="1:23" x14ac:dyDescent="0.35">
      <c r="A882" s="80">
        <v>45444</v>
      </c>
      <c r="B882" t="s">
        <v>48</v>
      </c>
      <c r="C882" t="s">
        <v>47</v>
      </c>
      <c r="D882" t="s">
        <v>1030</v>
      </c>
      <c r="E882" t="s">
        <v>854</v>
      </c>
      <c r="F882" s="78">
        <v>0</v>
      </c>
      <c r="G882" s="78">
        <v>0</v>
      </c>
      <c r="H882" s="78">
        <v>0</v>
      </c>
      <c r="I882" s="78">
        <v>0</v>
      </c>
      <c r="J882" s="78">
        <v>0</v>
      </c>
      <c r="K882" s="78">
        <v>0</v>
      </c>
      <c r="L882" s="78">
        <v>0</v>
      </c>
      <c r="M882" s="78">
        <v>0</v>
      </c>
      <c r="N882" s="78">
        <v>0</v>
      </c>
      <c r="O882" s="78">
        <v>0</v>
      </c>
      <c r="P882" s="78">
        <v>0</v>
      </c>
      <c r="Q882" s="78">
        <v>0</v>
      </c>
      <c r="R882" s="79">
        <v>0</v>
      </c>
      <c r="S882" s="79">
        <v>0</v>
      </c>
      <c r="T882" s="78" t="str">
        <f>VLOOKUP(Table5[[#This Row],[ODS Code]],Lookup!A:D,4,FALSE)</f>
        <v>West London</v>
      </c>
      <c r="U882" s="78" t="str">
        <f>VLOOKUP(Table5[[#This Row],[ODS Code]],Lookup!A:E,3,FALSE)</f>
        <v>Kensington and Chelsea South</v>
      </c>
      <c r="V882" s="78" t="str">
        <f>VLOOKUP(Table5[[#This Row],[ODS Code]],Lookup!A:F,2,FALSE)</f>
        <v>Brompton Medical Centre</v>
      </c>
      <c r="W882" s="78" t="str">
        <f>VLOOKUP(Table5[[#This Row],[ODS Code]],Lookup!A:G,5,FALSE)</f>
        <v>E87746</v>
      </c>
    </row>
    <row r="883" spans="1:23" x14ac:dyDescent="0.35">
      <c r="A883" s="80">
        <v>45444</v>
      </c>
      <c r="B883" t="s">
        <v>157</v>
      </c>
      <c r="C883" t="s">
        <v>1031</v>
      </c>
      <c r="D883" t="s">
        <v>1030</v>
      </c>
      <c r="E883" t="s">
        <v>854</v>
      </c>
      <c r="F883" s="78">
        <v>1848</v>
      </c>
      <c r="G883" s="78">
        <v>3696</v>
      </c>
      <c r="H883" s="78">
        <v>162</v>
      </c>
      <c r="I883" s="78">
        <v>324</v>
      </c>
      <c r="J883" s="78">
        <v>985</v>
      </c>
      <c r="K883" s="78">
        <v>1970</v>
      </c>
      <c r="L883" s="78">
        <v>430</v>
      </c>
      <c r="M883" s="78">
        <v>860</v>
      </c>
      <c r="N883" s="78">
        <v>112</v>
      </c>
      <c r="O883" s="78">
        <v>224</v>
      </c>
      <c r="P883" s="78">
        <v>159</v>
      </c>
      <c r="Q883" s="78">
        <v>318</v>
      </c>
      <c r="R883" s="79">
        <v>8.603896103896104E-2</v>
      </c>
      <c r="S883" s="79">
        <v>8.603896103896104E-2</v>
      </c>
      <c r="T883" s="78" t="str">
        <f>VLOOKUP(Table5[[#This Row],[ODS Code]],Lookup!A:D,4,FALSE)</f>
        <v>West London</v>
      </c>
      <c r="U883" s="78" t="str">
        <f>VLOOKUP(Table5[[#This Row],[ODS Code]],Lookup!A:E,3,FALSE)</f>
        <v>Kensington and Chelsea South</v>
      </c>
      <c r="V883" s="78" t="str">
        <f>VLOOKUP(Table5[[#This Row],[ODS Code]],Lookup!A:F,2,FALSE)</f>
        <v>Earls Court Health and Wellbeing Centre</v>
      </c>
      <c r="W883" s="78" t="str">
        <f>VLOOKUP(Table5[[#This Row],[ODS Code]],Lookup!A:G,5,FALSE)</f>
        <v>Y03441</v>
      </c>
    </row>
    <row r="884" spans="1:23" x14ac:dyDescent="0.35">
      <c r="A884" s="80">
        <v>45444</v>
      </c>
      <c r="B884" t="s">
        <v>190</v>
      </c>
      <c r="C884" t="s">
        <v>1032</v>
      </c>
      <c r="D884" t="s">
        <v>1030</v>
      </c>
      <c r="E884" t="s">
        <v>854</v>
      </c>
      <c r="F884" s="78">
        <v>7240</v>
      </c>
      <c r="G884" s="78">
        <v>14996</v>
      </c>
      <c r="H884" s="78">
        <v>489</v>
      </c>
      <c r="I884" s="78">
        <v>994</v>
      </c>
      <c r="J884" s="78">
        <v>4058</v>
      </c>
      <c r="K884" s="78">
        <v>8562</v>
      </c>
      <c r="L884" s="78">
        <v>1803</v>
      </c>
      <c r="M884" s="78">
        <v>3638</v>
      </c>
      <c r="N884" s="78">
        <v>502</v>
      </c>
      <c r="O884" s="78">
        <v>1012</v>
      </c>
      <c r="P884" s="78">
        <v>388</v>
      </c>
      <c r="Q884" s="78">
        <v>790</v>
      </c>
      <c r="R884" s="79">
        <v>5.3591160220994478E-2</v>
      </c>
      <c r="S884" s="79">
        <v>5.268071485729528E-2</v>
      </c>
      <c r="T884" s="78" t="str">
        <f>VLOOKUP(Table5[[#This Row],[ODS Code]],Lookup!A:D,4,FALSE)</f>
        <v>West London</v>
      </c>
      <c r="U884" s="78" t="str">
        <f>VLOOKUP(Table5[[#This Row],[ODS Code]],Lookup!A:E,3,FALSE)</f>
        <v>Kensington and Chelsea South</v>
      </c>
      <c r="V884" s="78" t="str">
        <f>VLOOKUP(Table5[[#This Row],[ODS Code]],Lookup!A:F,2,FALSE)</f>
        <v>King's Road Medical Centre (AT Medics)</v>
      </c>
      <c r="W884" s="78" t="str">
        <f>VLOOKUP(Table5[[#This Row],[ODS Code]],Lookup!A:G,5,FALSE)</f>
        <v>E87063</v>
      </c>
    </row>
    <row r="885" spans="1:23" x14ac:dyDescent="0.35">
      <c r="A885" s="80">
        <v>45444</v>
      </c>
      <c r="B885" t="s">
        <v>259</v>
      </c>
      <c r="C885" t="s">
        <v>1033</v>
      </c>
      <c r="D885" t="s">
        <v>1030</v>
      </c>
      <c r="E885" t="s">
        <v>854</v>
      </c>
      <c r="F885" s="78">
        <v>0</v>
      </c>
      <c r="G885" s="78">
        <v>0</v>
      </c>
      <c r="H885" s="78">
        <v>0</v>
      </c>
      <c r="I885" s="78">
        <v>0</v>
      </c>
      <c r="J885" s="78">
        <v>0</v>
      </c>
      <c r="K885" s="78">
        <v>0</v>
      </c>
      <c r="L885" s="78">
        <v>0</v>
      </c>
      <c r="M885" s="78">
        <v>0</v>
      </c>
      <c r="N885" s="78">
        <v>0</v>
      </c>
      <c r="O885" s="78">
        <v>0</v>
      </c>
      <c r="P885" s="78">
        <v>0</v>
      </c>
      <c r="Q885" s="78">
        <v>0</v>
      </c>
      <c r="R885" s="79">
        <v>0</v>
      </c>
      <c r="S885" s="79">
        <v>0</v>
      </c>
      <c r="T885" s="78" t="str">
        <f>VLOOKUP(Table5[[#This Row],[ODS Code]],Lookup!A:D,4,FALSE)</f>
        <v>West London</v>
      </c>
      <c r="U885" s="78" t="str">
        <f>VLOOKUP(Table5[[#This Row],[ODS Code]],Lookup!A:E,3,FALSE)</f>
        <v>Kensington and Chelsea South</v>
      </c>
      <c r="V885" s="78" t="str">
        <f>VLOOKUP(Table5[[#This Row],[ODS Code]],Lookup!A:F,2,FALSE)</f>
        <v>Chelsea Medical Services (Dr Joshi)</v>
      </c>
      <c r="W885" s="78" t="str">
        <f>VLOOKUP(Table5[[#This Row],[ODS Code]],Lookup!A:G,5,FALSE)</f>
        <v>E87048</v>
      </c>
    </row>
    <row r="886" spans="1:23" x14ac:dyDescent="0.35">
      <c r="A886" s="80">
        <v>45444</v>
      </c>
      <c r="B886" t="s">
        <v>372</v>
      </c>
      <c r="C886" t="s">
        <v>966</v>
      </c>
      <c r="D886" t="s">
        <v>1030</v>
      </c>
      <c r="E886" t="s">
        <v>854</v>
      </c>
      <c r="F886" s="78">
        <v>0</v>
      </c>
      <c r="G886" s="78">
        <v>0</v>
      </c>
      <c r="H886" s="78">
        <v>0</v>
      </c>
      <c r="I886" s="78">
        <v>0</v>
      </c>
      <c r="J886" s="78">
        <v>0</v>
      </c>
      <c r="K886" s="78">
        <v>0</v>
      </c>
      <c r="L886" s="78">
        <v>0</v>
      </c>
      <c r="M886" s="78">
        <v>0</v>
      </c>
      <c r="N886" s="78">
        <v>0</v>
      </c>
      <c r="O886" s="78">
        <v>0</v>
      </c>
      <c r="P886" s="78">
        <v>0</v>
      </c>
      <c r="Q886" s="78">
        <v>0</v>
      </c>
      <c r="R886" s="79">
        <v>0</v>
      </c>
      <c r="S886" s="79">
        <v>0</v>
      </c>
      <c r="T886" s="78" t="str">
        <f>VLOOKUP(Table5[[#This Row],[ODS Code]],Lookup!A:D,4,FALSE)</f>
        <v>West London</v>
      </c>
      <c r="U886" s="78" t="str">
        <f>VLOOKUP(Table5[[#This Row],[ODS Code]],Lookup!A:E,3,FALSE)</f>
        <v>Kensington and Chelsea South</v>
      </c>
      <c r="V886" s="78" t="str">
        <f>VLOOKUP(Table5[[#This Row],[ODS Code]],Lookup!A:F,2,FALSE)</f>
        <v>Kynance Practice</v>
      </c>
      <c r="W886" s="78" t="str">
        <f>VLOOKUP(Table5[[#This Row],[ODS Code]],Lookup!A:G,5,FALSE)</f>
        <v>E87702</v>
      </c>
    </row>
    <row r="887" spans="1:23" x14ac:dyDescent="0.35">
      <c r="A887" s="80">
        <v>45444</v>
      </c>
      <c r="B887" t="s">
        <v>67</v>
      </c>
      <c r="C887" t="s">
        <v>1034</v>
      </c>
      <c r="D887" t="s">
        <v>1035</v>
      </c>
      <c r="E887" t="s">
        <v>854</v>
      </c>
      <c r="F887" s="78">
        <v>1182</v>
      </c>
      <c r="G887" s="78">
        <v>2098</v>
      </c>
      <c r="H887" s="78">
        <v>54</v>
      </c>
      <c r="I887" s="78">
        <v>90</v>
      </c>
      <c r="J887" s="78">
        <v>857</v>
      </c>
      <c r="K887" s="78">
        <v>1535</v>
      </c>
      <c r="L887" s="78">
        <v>165</v>
      </c>
      <c r="M887" s="78">
        <v>290</v>
      </c>
      <c r="N887" s="78">
        <v>53</v>
      </c>
      <c r="O887" s="78">
        <v>93</v>
      </c>
      <c r="P887" s="78">
        <v>53</v>
      </c>
      <c r="Q887" s="78">
        <v>90</v>
      </c>
      <c r="R887" s="79">
        <v>4.4839255499153977E-2</v>
      </c>
      <c r="S887" s="79">
        <v>4.2897998093422304E-2</v>
      </c>
      <c r="T887" s="78" t="str">
        <f>VLOOKUP(Table5[[#This Row],[ODS Code]],Lookup!A:D,4,FALSE)</f>
        <v>Brent</v>
      </c>
      <c r="U887" s="78" t="str">
        <f>VLOOKUP(Table5[[#This Row],[ODS Code]],Lookup!A:E,3,FALSE)</f>
        <v>Kilburn Partnership</v>
      </c>
      <c r="V887" s="78" t="str">
        <f>VLOOKUP(Table5[[#This Row],[ODS Code]],Lookup!A:F,2,FALSE)</f>
        <v>CHICHELE ROAD SURGERY</v>
      </c>
      <c r="W887" s="78" t="str">
        <f>VLOOKUP(Table5[[#This Row],[ODS Code]],Lookup!A:G,5,FALSE)</f>
        <v>E84674</v>
      </c>
    </row>
    <row r="888" spans="1:23" x14ac:dyDescent="0.35">
      <c r="A888" s="80">
        <v>45444</v>
      </c>
      <c r="B888" t="s">
        <v>183</v>
      </c>
      <c r="C888" t="s">
        <v>1036</v>
      </c>
      <c r="D888" t="s">
        <v>1035</v>
      </c>
      <c r="E888" t="s">
        <v>854</v>
      </c>
      <c r="F888" s="78">
        <v>1254</v>
      </c>
      <c r="G888" s="78">
        <v>3402</v>
      </c>
      <c r="H888" s="78">
        <v>4</v>
      </c>
      <c r="I888" s="78">
        <v>8</v>
      </c>
      <c r="J888" s="78">
        <v>1233</v>
      </c>
      <c r="K888" s="78">
        <v>3360</v>
      </c>
      <c r="L888" s="78">
        <v>11</v>
      </c>
      <c r="M888" s="78">
        <v>22</v>
      </c>
      <c r="N888" s="78">
        <v>4</v>
      </c>
      <c r="O888" s="78">
        <v>8</v>
      </c>
      <c r="P888" s="78">
        <v>2</v>
      </c>
      <c r="Q888" s="78">
        <v>4</v>
      </c>
      <c r="R888" s="79">
        <v>1.594896331738437E-3</v>
      </c>
      <c r="S888" s="79">
        <v>1.1757789535567313E-3</v>
      </c>
      <c r="T888" s="78" t="str">
        <f>VLOOKUP(Table5[[#This Row],[ODS Code]],Lookup!A:D,4,FALSE)</f>
        <v>Brent</v>
      </c>
      <c r="U888" s="78" t="str">
        <f>VLOOKUP(Table5[[#This Row],[ODS Code]],Lookup!A:E,3,FALSE)</f>
        <v>Kilburn Partnership</v>
      </c>
      <c r="V888" s="78" t="str">
        <f>VLOOKUP(Table5[[#This Row],[ODS Code]],Lookup!A:F,2,FALSE)</f>
        <v>KILBURN PARK MEDICAL CENTRE</v>
      </c>
      <c r="W888" s="78" t="str">
        <f>VLOOKUP(Table5[[#This Row],[ODS Code]],Lookup!A:G,5,FALSE)</f>
        <v>E84042</v>
      </c>
    </row>
    <row r="889" spans="1:23" x14ac:dyDescent="0.35">
      <c r="A889" s="80">
        <v>45444</v>
      </c>
      <c r="B889" t="s">
        <v>208</v>
      </c>
      <c r="C889" t="s">
        <v>1037</v>
      </c>
      <c r="D889" t="s">
        <v>1035</v>
      </c>
      <c r="E889" t="s">
        <v>854</v>
      </c>
      <c r="F889" s="78">
        <v>0</v>
      </c>
      <c r="G889" s="78">
        <v>0</v>
      </c>
      <c r="H889" s="78">
        <v>0</v>
      </c>
      <c r="I889" s="78">
        <v>0</v>
      </c>
      <c r="J889" s="78">
        <v>0</v>
      </c>
      <c r="K889" s="78">
        <v>0</v>
      </c>
      <c r="L889" s="78">
        <v>0</v>
      </c>
      <c r="M889" s="78">
        <v>0</v>
      </c>
      <c r="N889" s="78">
        <v>0</v>
      </c>
      <c r="O889" s="78">
        <v>0</v>
      </c>
      <c r="P889" s="78">
        <v>0</v>
      </c>
      <c r="Q889" s="78">
        <v>0</v>
      </c>
      <c r="R889" s="79">
        <v>0</v>
      </c>
      <c r="S889" s="79">
        <v>0</v>
      </c>
      <c r="T889" s="78" t="str">
        <f>VLOOKUP(Table5[[#This Row],[ODS Code]],Lookup!A:D,4,FALSE)</f>
        <v>Brent</v>
      </c>
      <c r="U889" s="78" t="str">
        <f>VLOOKUP(Table5[[#This Row],[ODS Code]],Lookup!A:E,3,FALSE)</f>
        <v>Kilburn Partnership</v>
      </c>
      <c r="V889" s="78" t="str">
        <f>VLOOKUP(Table5[[#This Row],[ODS Code]],Lookup!A:F,2,FALSE)</f>
        <v>THE WINDMILL MEDICAL PRACTICE</v>
      </c>
      <c r="W889" s="78" t="str">
        <f>VLOOKUP(Table5[[#This Row],[ODS Code]],Lookup!A:G,5,FALSE)</f>
        <v>E84012</v>
      </c>
    </row>
    <row r="890" spans="1:23" x14ac:dyDescent="0.35">
      <c r="A890" s="80">
        <v>45444</v>
      </c>
      <c r="B890" t="s">
        <v>295</v>
      </c>
      <c r="C890" t="s">
        <v>1038</v>
      </c>
      <c r="D890" t="s">
        <v>1035</v>
      </c>
      <c r="E890" t="s">
        <v>854</v>
      </c>
      <c r="F890" s="78">
        <v>3057</v>
      </c>
      <c r="G890" s="78">
        <v>6118</v>
      </c>
      <c r="H890" s="78">
        <v>38</v>
      </c>
      <c r="I890" s="78">
        <v>76</v>
      </c>
      <c r="J890" s="78">
        <v>2703</v>
      </c>
      <c r="K890" s="78">
        <v>5409</v>
      </c>
      <c r="L890" s="78">
        <v>228</v>
      </c>
      <c r="M890" s="78">
        <v>457</v>
      </c>
      <c r="N890" s="78">
        <v>36</v>
      </c>
      <c r="O890" s="78">
        <v>72</v>
      </c>
      <c r="P890" s="78">
        <v>52</v>
      </c>
      <c r="Q890" s="78">
        <v>104</v>
      </c>
      <c r="R890" s="79">
        <v>1.701014066077854E-2</v>
      </c>
      <c r="S890" s="79">
        <v>1.6999019287348805E-2</v>
      </c>
      <c r="T890" s="78" t="str">
        <f>VLOOKUP(Table5[[#This Row],[ODS Code]],Lookup!A:D,4,FALSE)</f>
        <v>Brent</v>
      </c>
      <c r="U890" s="78" t="str">
        <f>VLOOKUP(Table5[[#This Row],[ODS Code]],Lookup!A:E,3,FALSE)</f>
        <v>Kilburn Partnership</v>
      </c>
      <c r="V890" s="78" t="str">
        <f>VLOOKUP(Table5[[#This Row],[ODS Code]],Lookup!A:F,2,FALSE)</f>
        <v>STAVERTON SURGERY</v>
      </c>
      <c r="W890" s="78" t="str">
        <f>VLOOKUP(Table5[[#This Row],[ODS Code]],Lookup!A:G,5,FALSE)</f>
        <v>E84080</v>
      </c>
    </row>
    <row r="891" spans="1:23" x14ac:dyDescent="0.35">
      <c r="A891" s="80">
        <v>45444</v>
      </c>
      <c r="B891" t="s">
        <v>9</v>
      </c>
      <c r="C891" t="s">
        <v>1039</v>
      </c>
      <c r="D891" t="s">
        <v>1040</v>
      </c>
      <c r="E891" t="s">
        <v>854</v>
      </c>
      <c r="F891" s="78">
        <v>4073</v>
      </c>
      <c r="G891" s="78">
        <v>8146</v>
      </c>
      <c r="H891" s="78">
        <v>403</v>
      </c>
      <c r="I891" s="78">
        <v>806</v>
      </c>
      <c r="J891" s="78">
        <v>1615</v>
      </c>
      <c r="K891" s="78">
        <v>3230</v>
      </c>
      <c r="L891" s="78">
        <v>1221</v>
      </c>
      <c r="M891" s="78">
        <v>2442</v>
      </c>
      <c r="N891" s="78">
        <v>408</v>
      </c>
      <c r="O891" s="78">
        <v>816</v>
      </c>
      <c r="P891" s="78">
        <v>426</v>
      </c>
      <c r="Q891" s="78">
        <v>852</v>
      </c>
      <c r="R891" s="79">
        <v>0.10459121041001719</v>
      </c>
      <c r="S891" s="79">
        <v>0.10459121041001719</v>
      </c>
      <c r="T891" s="78" t="str">
        <f>VLOOKUP(Table5[[#This Row],[ODS Code]],Lookup!A:D,4,FALSE)</f>
        <v>Hillingdon</v>
      </c>
      <c r="U891" s="78" t="str">
        <f>VLOOKUP(Table5[[#This Row],[ODS Code]],Lookup!A:E,3,FALSE)</f>
        <v>Long Lane First Care Group PCN</v>
      </c>
      <c r="V891" s="78" t="str">
        <f>VLOOKUP(Table5[[#This Row],[ODS Code]],Lookup!A:F,2,FALSE)</f>
        <v>ACORN MEDICAL CENTRE</v>
      </c>
      <c r="W891" s="78" t="str">
        <f>VLOOKUP(Table5[[#This Row],[ODS Code]],Lookup!A:G,5,FALSE)</f>
        <v>E86632</v>
      </c>
    </row>
    <row r="892" spans="1:23" x14ac:dyDescent="0.35">
      <c r="A892" s="80">
        <v>45444</v>
      </c>
      <c r="B892" t="s">
        <v>158</v>
      </c>
      <c r="C892" t="s">
        <v>1041</v>
      </c>
      <c r="D892" t="s">
        <v>1040</v>
      </c>
      <c r="E892" t="s">
        <v>854</v>
      </c>
      <c r="F892" s="78">
        <v>11778</v>
      </c>
      <c r="G892" s="78">
        <v>33768</v>
      </c>
      <c r="H892" s="78">
        <v>905</v>
      </c>
      <c r="I892" s="78">
        <v>2717</v>
      </c>
      <c r="J892" s="78">
        <v>6150</v>
      </c>
      <c r="K892" s="78">
        <v>16866</v>
      </c>
      <c r="L892" s="78">
        <v>2677</v>
      </c>
      <c r="M892" s="78">
        <v>8037</v>
      </c>
      <c r="N892" s="78">
        <v>1049</v>
      </c>
      <c r="O892" s="78">
        <v>3159</v>
      </c>
      <c r="P892" s="78">
        <v>997</v>
      </c>
      <c r="Q892" s="78">
        <v>2989</v>
      </c>
      <c r="R892" s="79">
        <v>8.4649346238750214E-2</v>
      </c>
      <c r="S892" s="79">
        <v>8.8515754560530679E-2</v>
      </c>
      <c r="T892" s="78" t="str">
        <f>VLOOKUP(Table5[[#This Row],[ODS Code]],Lookup!A:D,4,FALSE)</f>
        <v>Hillingdon</v>
      </c>
      <c r="U892" s="78" t="str">
        <f>VLOOKUP(Table5[[#This Row],[ODS Code]],Lookup!A:E,3,FALSE)</f>
        <v>Long Lane First Care Group PCN</v>
      </c>
      <c r="V892" s="78" t="str">
        <f>VLOOKUP(Table5[[#This Row],[ODS Code]],Lookup!A:F,2,FALSE)</f>
        <v>HEATHROW MEDICAL CENTRE</v>
      </c>
      <c r="W892" s="78" t="str">
        <f>VLOOKUP(Table5[[#This Row],[ODS Code]],Lookup!A:G,5,FALSE)</f>
        <v>E86637</v>
      </c>
    </row>
    <row r="893" spans="1:23" x14ac:dyDescent="0.35">
      <c r="A893" s="80">
        <v>45444</v>
      </c>
      <c r="B893" t="s">
        <v>238</v>
      </c>
      <c r="C893" t="s">
        <v>1042</v>
      </c>
      <c r="D893" t="s">
        <v>1040</v>
      </c>
      <c r="E893" t="s">
        <v>854</v>
      </c>
      <c r="F893" s="78">
        <v>6473</v>
      </c>
      <c r="G893" s="78">
        <v>13008</v>
      </c>
      <c r="H893" s="78">
        <v>640</v>
      </c>
      <c r="I893" s="78">
        <v>1283</v>
      </c>
      <c r="J893" s="78">
        <v>3059</v>
      </c>
      <c r="K893" s="78">
        <v>6143</v>
      </c>
      <c r="L893" s="78">
        <v>1519</v>
      </c>
      <c r="M893" s="78">
        <v>3059</v>
      </c>
      <c r="N893" s="78">
        <v>578</v>
      </c>
      <c r="O893" s="78">
        <v>1163</v>
      </c>
      <c r="P893" s="78">
        <v>677</v>
      </c>
      <c r="Q893" s="78">
        <v>1360</v>
      </c>
      <c r="R893" s="79">
        <v>0.10458828981924918</v>
      </c>
      <c r="S893" s="79">
        <v>0.1045510455104551</v>
      </c>
      <c r="T893" s="78" t="str">
        <f>VLOOKUP(Table5[[#This Row],[ODS Code]],Lookup!A:D,4,FALSE)</f>
        <v>Hillingdon</v>
      </c>
      <c r="U893" s="78" t="str">
        <f>VLOOKUP(Table5[[#This Row],[ODS Code]],Lookup!A:E,3,FALSE)</f>
        <v>Long Lane First Care Group PCN</v>
      </c>
      <c r="V893" s="78" t="str">
        <f>VLOOKUP(Table5[[#This Row],[ODS Code]],Lookup!A:F,2,FALSE)</f>
        <v>THE PARK VIEW SURGERY</v>
      </c>
      <c r="W893" s="78" t="str">
        <f>VLOOKUP(Table5[[#This Row],[ODS Code]],Lookup!A:G,5,FALSE)</f>
        <v>E86026</v>
      </c>
    </row>
    <row r="894" spans="1:23" x14ac:dyDescent="0.35">
      <c r="A894" s="80">
        <v>45444</v>
      </c>
      <c r="B894" t="s">
        <v>268</v>
      </c>
      <c r="C894" t="s">
        <v>1043</v>
      </c>
      <c r="D894" t="s">
        <v>1040</v>
      </c>
      <c r="E894" t="s">
        <v>854</v>
      </c>
      <c r="F894" s="78">
        <v>8543</v>
      </c>
      <c r="G894" s="78">
        <v>25904</v>
      </c>
      <c r="H894" s="78">
        <v>899</v>
      </c>
      <c r="I894" s="78">
        <v>2732</v>
      </c>
      <c r="J894" s="78">
        <v>3697</v>
      </c>
      <c r="K894" s="78">
        <v>11155</v>
      </c>
      <c r="L894" s="78">
        <v>1872</v>
      </c>
      <c r="M894" s="78">
        <v>5675</v>
      </c>
      <c r="N894" s="78">
        <v>1249</v>
      </c>
      <c r="O894" s="78">
        <v>3828</v>
      </c>
      <c r="P894" s="78">
        <v>826</v>
      </c>
      <c r="Q894" s="78">
        <v>2514</v>
      </c>
      <c r="R894" s="79">
        <v>9.668734636544539E-2</v>
      </c>
      <c r="S894" s="79">
        <v>9.7050648548486718E-2</v>
      </c>
      <c r="T894" s="78" t="str">
        <f>VLOOKUP(Table5[[#This Row],[ODS Code]],Lookup!A:D,4,FALSE)</f>
        <v>Hillingdon</v>
      </c>
      <c r="U894" s="78" t="str">
        <f>VLOOKUP(Table5[[#This Row],[ODS Code]],Lookup!A:E,3,FALSE)</f>
        <v>Long Lane First Care Group PCN</v>
      </c>
      <c r="V894" s="78" t="str">
        <f>VLOOKUP(Table5[[#This Row],[ODS Code]],Lookup!A:F,2,FALSE)</f>
        <v>SHAKESPEARE MEDICAL CENTRE</v>
      </c>
      <c r="W894" s="78" t="str">
        <f>VLOOKUP(Table5[[#This Row],[ODS Code]],Lookup!A:G,5,FALSE)</f>
        <v>E86612</v>
      </c>
    </row>
    <row r="895" spans="1:23" x14ac:dyDescent="0.35">
      <c r="A895" s="80">
        <v>45444</v>
      </c>
      <c r="B895" t="s">
        <v>355</v>
      </c>
      <c r="C895" t="s">
        <v>1044</v>
      </c>
      <c r="D895" t="s">
        <v>1040</v>
      </c>
      <c r="E895" t="s">
        <v>854</v>
      </c>
      <c r="F895" s="78">
        <v>7016</v>
      </c>
      <c r="G895" s="78">
        <v>24415</v>
      </c>
      <c r="H895" s="78">
        <v>538</v>
      </c>
      <c r="I895" s="78">
        <v>1888</v>
      </c>
      <c r="J895" s="78">
        <v>3272</v>
      </c>
      <c r="K895" s="78">
        <v>11502</v>
      </c>
      <c r="L895" s="78">
        <v>1753</v>
      </c>
      <c r="M895" s="78">
        <v>6072</v>
      </c>
      <c r="N895" s="78">
        <v>865</v>
      </c>
      <c r="O895" s="78">
        <v>2912</v>
      </c>
      <c r="P895" s="78">
        <v>588</v>
      </c>
      <c r="Q895" s="78">
        <v>2041</v>
      </c>
      <c r="R895" s="79">
        <v>8.3808437856328397E-2</v>
      </c>
      <c r="S895" s="79">
        <v>8.3596149907843545E-2</v>
      </c>
      <c r="T895" s="78" t="str">
        <f>VLOOKUP(Table5[[#This Row],[ODS Code]],Lookup!A:D,4,FALSE)</f>
        <v>Hillingdon</v>
      </c>
      <c r="U895" s="78" t="str">
        <f>VLOOKUP(Table5[[#This Row],[ODS Code]],Lookup!A:E,3,FALSE)</f>
        <v>Long Lane First Care Group PCN</v>
      </c>
      <c r="V895" s="78" t="str">
        <f>VLOOKUP(Table5[[#This Row],[ODS Code]],Lookup!A:F,2,FALSE)</f>
        <v>THE PINE MEDICAL CENTRE</v>
      </c>
      <c r="W895" s="78" t="str">
        <f>VLOOKUP(Table5[[#This Row],[ODS Code]],Lookup!A:G,5,FALSE)</f>
        <v>E86016</v>
      </c>
    </row>
    <row r="896" spans="1:23" x14ac:dyDescent="0.35">
      <c r="A896" s="80">
        <v>45444</v>
      </c>
      <c r="B896" t="s">
        <v>407</v>
      </c>
      <c r="C896" t="s">
        <v>1045</v>
      </c>
      <c r="D896" t="s">
        <v>1040</v>
      </c>
      <c r="E896" t="s">
        <v>854</v>
      </c>
      <c r="F896" s="78">
        <v>3121</v>
      </c>
      <c r="G896" s="78">
        <v>6242</v>
      </c>
      <c r="H896" s="78">
        <v>225</v>
      </c>
      <c r="I896" s="78">
        <v>450</v>
      </c>
      <c r="J896" s="78">
        <v>1808</v>
      </c>
      <c r="K896" s="78">
        <v>3616</v>
      </c>
      <c r="L896" s="78">
        <v>658</v>
      </c>
      <c r="M896" s="78">
        <v>1316</v>
      </c>
      <c r="N896" s="78">
        <v>197</v>
      </c>
      <c r="O896" s="78">
        <v>394</v>
      </c>
      <c r="P896" s="78">
        <v>233</v>
      </c>
      <c r="Q896" s="78">
        <v>466</v>
      </c>
      <c r="R896" s="79">
        <v>7.4655559115668055E-2</v>
      </c>
      <c r="S896" s="79">
        <v>7.4655559115668055E-2</v>
      </c>
      <c r="T896" s="78" t="str">
        <f>VLOOKUP(Table5[[#This Row],[ODS Code]],Lookup!A:D,4,FALSE)</f>
        <v>Hillingdon</v>
      </c>
      <c r="U896" s="78" t="str">
        <f>VLOOKUP(Table5[[#This Row],[ODS Code]],Lookup!A:E,3,FALSE)</f>
        <v>Long Lane First Care Group PCN</v>
      </c>
      <c r="V896" s="78" t="str">
        <f>VLOOKUP(Table5[[#This Row],[ODS Code]],Lookup!A:F,2,FALSE)</f>
        <v>THE WILLOW TREE SURGERY</v>
      </c>
      <c r="W896" s="78" t="str">
        <f>VLOOKUP(Table5[[#This Row],[ODS Code]],Lookup!A:G,5,FALSE)</f>
        <v>E86610</v>
      </c>
    </row>
    <row r="897" spans="1:23" x14ac:dyDescent="0.35">
      <c r="A897" s="80">
        <v>45444</v>
      </c>
      <c r="B897" t="s">
        <v>410</v>
      </c>
      <c r="C897" t="s">
        <v>1046</v>
      </c>
      <c r="D897" t="s">
        <v>1040</v>
      </c>
      <c r="E897" t="s">
        <v>854</v>
      </c>
      <c r="F897" s="78">
        <v>12558</v>
      </c>
      <c r="G897" s="78">
        <v>35191</v>
      </c>
      <c r="H897" s="78">
        <v>721</v>
      </c>
      <c r="I897" s="78">
        <v>2143</v>
      </c>
      <c r="J897" s="78">
        <v>7651</v>
      </c>
      <c r="K897" s="78">
        <v>20541</v>
      </c>
      <c r="L897" s="78">
        <v>2538</v>
      </c>
      <c r="M897" s="78">
        <v>7563</v>
      </c>
      <c r="N897" s="78">
        <v>947</v>
      </c>
      <c r="O897" s="78">
        <v>2788</v>
      </c>
      <c r="P897" s="78">
        <v>701</v>
      </c>
      <c r="Q897" s="78">
        <v>2156</v>
      </c>
      <c r="R897" s="79">
        <v>5.5820990603599296E-2</v>
      </c>
      <c r="S897" s="79">
        <v>6.1265664516495698E-2</v>
      </c>
      <c r="T897" s="78" t="str">
        <f>VLOOKUP(Table5[[#This Row],[ODS Code]],Lookup!A:D,4,FALSE)</f>
        <v>Hillingdon</v>
      </c>
      <c r="U897" s="78" t="str">
        <f>VLOOKUP(Table5[[#This Row],[ODS Code]],Lookup!A:E,3,FALSE)</f>
        <v>Long Lane First Care Group PCN</v>
      </c>
      <c r="V897" s="78" t="str">
        <f>VLOOKUP(Table5[[#This Row],[ODS Code]],Lookup!A:F,2,FALSE)</f>
        <v>DR K ANANTHA-REDDY'S PRACTICE</v>
      </c>
      <c r="W897" s="78" t="str">
        <f>VLOOKUP(Table5[[#This Row],[ODS Code]],Lookup!A:G,5,FALSE)</f>
        <v>E86020</v>
      </c>
    </row>
    <row r="898" spans="1:23" x14ac:dyDescent="0.35">
      <c r="A898" s="80">
        <v>45444</v>
      </c>
      <c r="B898" t="s">
        <v>79</v>
      </c>
      <c r="C898" t="s">
        <v>1047</v>
      </c>
      <c r="D898" t="s">
        <v>1048</v>
      </c>
      <c r="E898" t="s">
        <v>854</v>
      </c>
      <c r="F898" s="78">
        <v>0</v>
      </c>
      <c r="G898" s="78">
        <v>0</v>
      </c>
      <c r="H898" s="78">
        <v>0</v>
      </c>
      <c r="I898" s="78">
        <v>0</v>
      </c>
      <c r="J898" s="78">
        <v>0</v>
      </c>
      <c r="K898" s="78">
        <v>0</v>
      </c>
      <c r="L898" s="78">
        <v>0</v>
      </c>
      <c r="M898" s="78">
        <v>0</v>
      </c>
      <c r="N898" s="78">
        <v>0</v>
      </c>
      <c r="O898" s="78">
        <v>0</v>
      </c>
      <c r="P898" s="78">
        <v>0</v>
      </c>
      <c r="Q898" s="78">
        <v>0</v>
      </c>
      <c r="R898" s="79">
        <v>0</v>
      </c>
      <c r="S898" s="79">
        <v>0</v>
      </c>
      <c r="T898" s="78" t="str">
        <f>VLOOKUP(Table5[[#This Row],[ODS Code]],Lookup!A:D,4,FALSE)</f>
        <v>West London</v>
      </c>
      <c r="U898" s="78" t="str">
        <f>VLOOKUP(Table5[[#This Row],[ODS Code]],Lookup!A:E,3,FALSE)</f>
        <v>NeoHealth</v>
      </c>
      <c r="V898" s="78" t="str">
        <f>VLOOKUP(Table5[[#This Row],[ODS Code]],Lookup!A:F,2,FALSE)</f>
        <v>Colville Health Centre (Blake&amp;Mok)</v>
      </c>
      <c r="W898" s="78" t="str">
        <f>VLOOKUP(Table5[[#This Row],[ODS Code]],Lookup!A:G,5,FALSE)</f>
        <v>E87067</v>
      </c>
    </row>
    <row r="899" spans="1:23" x14ac:dyDescent="0.35">
      <c r="A899" s="80">
        <v>45444</v>
      </c>
      <c r="B899" t="s">
        <v>291</v>
      </c>
      <c r="C899" t="s">
        <v>1049</v>
      </c>
      <c r="D899" t="s">
        <v>1048</v>
      </c>
      <c r="E899" t="s">
        <v>854</v>
      </c>
      <c r="F899" s="78">
        <v>0</v>
      </c>
      <c r="G899" s="78">
        <v>0</v>
      </c>
      <c r="H899" s="78">
        <v>0</v>
      </c>
      <c r="I899" s="78">
        <v>0</v>
      </c>
      <c r="J899" s="78">
        <v>0</v>
      </c>
      <c r="K899" s="78">
        <v>0</v>
      </c>
      <c r="L899" s="78">
        <v>0</v>
      </c>
      <c r="M899" s="78">
        <v>0</v>
      </c>
      <c r="N899" s="78">
        <v>0</v>
      </c>
      <c r="O899" s="78">
        <v>0</v>
      </c>
      <c r="P899" s="78">
        <v>0</v>
      </c>
      <c r="Q899" s="78">
        <v>0</v>
      </c>
      <c r="R899" s="79">
        <v>0</v>
      </c>
      <c r="S899" s="79">
        <v>0</v>
      </c>
      <c r="T899" s="78" t="str">
        <f>VLOOKUP(Table5[[#This Row],[ODS Code]],Lookup!A:D,4,FALSE)</f>
        <v>West London</v>
      </c>
      <c r="U899" s="78" t="str">
        <f>VLOOKUP(Table5[[#This Row],[ODS Code]],Lookup!A:E,3,FALSE)</f>
        <v>NeoHealth</v>
      </c>
      <c r="V899" s="78" t="str">
        <f>VLOOKUP(Table5[[#This Row],[ODS Code]],Lookup!A:F,2,FALSE)</f>
        <v>St Quintin Health Centre</v>
      </c>
      <c r="W899" s="78" t="str">
        <f>VLOOKUP(Table5[[#This Row],[ODS Code]],Lookup!A:G,5,FALSE)</f>
        <v>Y00507</v>
      </c>
    </row>
    <row r="900" spans="1:23" x14ac:dyDescent="0.35">
      <c r="A900" s="80">
        <v>45444</v>
      </c>
      <c r="B900" t="s">
        <v>323</v>
      </c>
      <c r="C900" t="s">
        <v>322</v>
      </c>
      <c r="D900" t="s">
        <v>1048</v>
      </c>
      <c r="E900" t="s">
        <v>854</v>
      </c>
      <c r="F900" s="78">
        <v>733</v>
      </c>
      <c r="G900" s="78">
        <v>1466</v>
      </c>
      <c r="H900" s="78">
        <v>46</v>
      </c>
      <c r="I900" s="78">
        <v>92</v>
      </c>
      <c r="J900" s="78">
        <v>381</v>
      </c>
      <c r="K900" s="78">
        <v>762</v>
      </c>
      <c r="L900" s="78">
        <v>171</v>
      </c>
      <c r="M900" s="78">
        <v>342</v>
      </c>
      <c r="N900" s="78">
        <v>75</v>
      </c>
      <c r="O900" s="78">
        <v>150</v>
      </c>
      <c r="P900" s="78">
        <v>60</v>
      </c>
      <c r="Q900" s="78">
        <v>120</v>
      </c>
      <c r="R900" s="79">
        <v>8.1855388813096869E-2</v>
      </c>
      <c r="S900" s="79">
        <v>8.1855388813096869E-2</v>
      </c>
      <c r="T900" s="78" t="str">
        <f>VLOOKUP(Table5[[#This Row],[ODS Code]],Lookup!A:D,4,FALSE)</f>
        <v>West London</v>
      </c>
      <c r="U900" s="78" t="str">
        <f>VLOOKUP(Table5[[#This Row],[ODS Code]],Lookup!A:E,3,FALSE)</f>
        <v>NeoHealth</v>
      </c>
      <c r="V900" s="78" t="str">
        <f>VLOOKUP(Table5[[#This Row],[ODS Code]],Lookup!A:F,2,FALSE)</f>
        <v>The Exmoor Surgery</v>
      </c>
      <c r="W900" s="78" t="str">
        <f>VLOOKUP(Table5[[#This Row],[ODS Code]],Lookup!A:G,5,FALSE)</f>
        <v>E87733</v>
      </c>
    </row>
    <row r="901" spans="1:23" x14ac:dyDescent="0.35">
      <c r="A901" s="80">
        <v>45444</v>
      </c>
      <c r="B901" t="s">
        <v>325</v>
      </c>
      <c r="C901" t="s">
        <v>1050</v>
      </c>
      <c r="D901" t="s">
        <v>1048</v>
      </c>
      <c r="E901" t="s">
        <v>854</v>
      </c>
      <c r="F901" s="78">
        <v>0</v>
      </c>
      <c r="G901" s="78">
        <v>0</v>
      </c>
      <c r="H901" s="78">
        <v>0</v>
      </c>
      <c r="I901" s="78">
        <v>0</v>
      </c>
      <c r="J901" s="78">
        <v>0</v>
      </c>
      <c r="K901" s="78">
        <v>0</v>
      </c>
      <c r="L901" s="78">
        <v>0</v>
      </c>
      <c r="M901" s="78">
        <v>0</v>
      </c>
      <c r="N901" s="78">
        <v>0</v>
      </c>
      <c r="O901" s="78">
        <v>0</v>
      </c>
      <c r="P901" s="78">
        <v>0</v>
      </c>
      <c r="Q901" s="78">
        <v>0</v>
      </c>
      <c r="R901" s="79">
        <v>0</v>
      </c>
      <c r="S901" s="79">
        <v>0</v>
      </c>
      <c r="T901" s="78" t="str">
        <f>VLOOKUP(Table5[[#This Row],[ODS Code]],Lookup!A:D,4,FALSE)</f>
        <v>West London</v>
      </c>
      <c r="U901" s="78" t="str">
        <f>VLOOKUP(Table5[[#This Row],[ODS Code]],Lookup!A:E,3,FALSE)</f>
        <v>NeoHealth</v>
      </c>
      <c r="V901" s="78" t="str">
        <f>VLOOKUP(Table5[[#This Row],[ODS Code]],Lookup!A:F,2,FALSE)</f>
        <v>Foreland Medical Centre</v>
      </c>
      <c r="W901" s="78" t="str">
        <f>VLOOKUP(Table5[[#This Row],[ODS Code]],Lookup!A:G,5,FALSE)</f>
        <v>E87706</v>
      </c>
    </row>
    <row r="902" spans="1:23" x14ac:dyDescent="0.35">
      <c r="A902" s="80">
        <v>45444</v>
      </c>
      <c r="B902" t="s">
        <v>331</v>
      </c>
      <c r="C902" t="s">
        <v>1051</v>
      </c>
      <c r="D902" t="s">
        <v>1048</v>
      </c>
      <c r="E902" t="s">
        <v>854</v>
      </c>
      <c r="F902" s="78">
        <v>0</v>
      </c>
      <c r="G902" s="78">
        <v>0</v>
      </c>
      <c r="H902" s="78">
        <v>0</v>
      </c>
      <c r="I902" s="78">
        <v>0</v>
      </c>
      <c r="J902" s="78">
        <v>0</v>
      </c>
      <c r="K902" s="78">
        <v>0</v>
      </c>
      <c r="L902" s="78">
        <v>0</v>
      </c>
      <c r="M902" s="78">
        <v>0</v>
      </c>
      <c r="N902" s="78">
        <v>0</v>
      </c>
      <c r="O902" s="78">
        <v>0</v>
      </c>
      <c r="P902" s="78">
        <v>0</v>
      </c>
      <c r="Q902" s="78">
        <v>0</v>
      </c>
      <c r="R902" s="79">
        <v>0</v>
      </c>
      <c r="S902" s="79">
        <v>0</v>
      </c>
      <c r="T902" s="78" t="str">
        <f>VLOOKUP(Table5[[#This Row],[ODS Code]],Lookup!A:D,4,FALSE)</f>
        <v>West London</v>
      </c>
      <c r="U902" s="78" t="str">
        <f>VLOOKUP(Table5[[#This Row],[ODS Code]],Lookup!A:E,3,FALSE)</f>
        <v>NeoHealth</v>
      </c>
      <c r="V902" s="78" t="str">
        <f>VLOOKUP(Table5[[#This Row],[ODS Code]],Lookup!A:F,2,FALSE)</f>
        <v>The Golborne Medical Centre (Dathi)</v>
      </c>
      <c r="W902" s="78" t="str">
        <f>VLOOKUP(Table5[[#This Row],[ODS Code]],Lookup!A:G,5,FALSE)</f>
        <v>E87742</v>
      </c>
    </row>
    <row r="903" spans="1:23" x14ac:dyDescent="0.35">
      <c r="A903" s="80">
        <v>45444</v>
      </c>
      <c r="B903" t="s">
        <v>351</v>
      </c>
      <c r="C903" t="s">
        <v>1052</v>
      </c>
      <c r="D903" t="s">
        <v>1048</v>
      </c>
      <c r="E903" t="s">
        <v>854</v>
      </c>
      <c r="F903" s="78">
        <v>0</v>
      </c>
      <c r="G903" s="78">
        <v>0</v>
      </c>
      <c r="H903" s="78">
        <v>0</v>
      </c>
      <c r="I903" s="78">
        <v>0</v>
      </c>
      <c r="J903" s="78">
        <v>0</v>
      </c>
      <c r="K903" s="78">
        <v>0</v>
      </c>
      <c r="L903" s="78">
        <v>0</v>
      </c>
      <c r="M903" s="78">
        <v>0</v>
      </c>
      <c r="N903" s="78">
        <v>0</v>
      </c>
      <c r="O903" s="78">
        <v>0</v>
      </c>
      <c r="P903" s="78">
        <v>0</v>
      </c>
      <c r="Q903" s="78">
        <v>0</v>
      </c>
      <c r="R903" s="79">
        <v>0</v>
      </c>
      <c r="S903" s="79">
        <v>0</v>
      </c>
      <c r="T903" s="78" t="str">
        <f>VLOOKUP(Table5[[#This Row],[ODS Code]],Lookup!A:D,4,FALSE)</f>
        <v>West London</v>
      </c>
      <c r="U903" s="78" t="str">
        <f>VLOOKUP(Table5[[#This Row],[ODS Code]],Lookup!A:E,3,FALSE)</f>
        <v>NeoHealth</v>
      </c>
      <c r="V903" s="78" t="str">
        <f>VLOOKUP(Table5[[#This Row],[ODS Code]],Lookup!A:F,2,FALSE)</f>
        <v>Notting Hill Medical Centre</v>
      </c>
      <c r="W903" s="78" t="str">
        <f>VLOOKUP(Table5[[#This Row],[ODS Code]],Lookup!A:G,5,FALSE)</f>
        <v>E87065</v>
      </c>
    </row>
    <row r="904" spans="1:23" x14ac:dyDescent="0.35">
      <c r="A904" s="80">
        <v>45444</v>
      </c>
      <c r="B904" t="s">
        <v>105</v>
      </c>
      <c r="C904" t="s">
        <v>1053</v>
      </c>
      <c r="D904" t="s">
        <v>1054</v>
      </c>
      <c r="E904" t="s">
        <v>854</v>
      </c>
      <c r="F904" s="78">
        <v>1308</v>
      </c>
      <c r="G904" s="78">
        <v>2616</v>
      </c>
      <c r="H904" s="78">
        <v>22</v>
      </c>
      <c r="I904" s="78">
        <v>44</v>
      </c>
      <c r="J904" s="78">
        <v>1232</v>
      </c>
      <c r="K904" s="78">
        <v>2464</v>
      </c>
      <c r="L904" s="78">
        <v>27</v>
      </c>
      <c r="M904" s="78">
        <v>54</v>
      </c>
      <c r="N904" s="78">
        <v>8</v>
      </c>
      <c r="O904" s="78">
        <v>16</v>
      </c>
      <c r="P904" s="78">
        <v>19</v>
      </c>
      <c r="Q904" s="78">
        <v>38</v>
      </c>
      <c r="R904" s="79">
        <v>1.4525993883792049E-2</v>
      </c>
      <c r="S904" s="79">
        <v>1.4525993883792049E-2</v>
      </c>
      <c r="T904" s="78" t="str">
        <f>VLOOKUP(Table5[[#This Row],[ODS Code]],Lookup!A:D,4,FALSE)</f>
        <v>Ealing</v>
      </c>
      <c r="U904" s="78" t="str">
        <f>VLOOKUP(Table5[[#This Row],[ODS Code]],Lookup!A:E,3,FALSE)</f>
        <v>NGP</v>
      </c>
      <c r="V904" s="78" t="str">
        <f>VLOOKUP(Table5[[#This Row],[ODS Code]],Lookup!A:F,2,FALSE)</f>
        <v>ELMTREES SURGERY</v>
      </c>
      <c r="W904" s="78" t="str">
        <f>VLOOKUP(Table5[[#This Row],[ODS Code]],Lookup!A:G,5,FALSE)</f>
        <v>E85112</v>
      </c>
    </row>
    <row r="905" spans="1:23" x14ac:dyDescent="0.35">
      <c r="A905" s="80">
        <v>45444</v>
      </c>
      <c r="B905" t="s">
        <v>134</v>
      </c>
      <c r="C905" t="s">
        <v>1055</v>
      </c>
      <c r="D905" t="s">
        <v>1054</v>
      </c>
      <c r="E905" t="s">
        <v>854</v>
      </c>
      <c r="F905" s="78">
        <v>324</v>
      </c>
      <c r="G905" s="78">
        <v>648</v>
      </c>
      <c r="H905" s="78">
        <v>2</v>
      </c>
      <c r="I905" s="78">
        <v>4</v>
      </c>
      <c r="J905" s="78">
        <v>322</v>
      </c>
      <c r="K905" s="78">
        <v>644</v>
      </c>
      <c r="L905" s="78">
        <v>0</v>
      </c>
      <c r="M905" s="78">
        <v>0</v>
      </c>
      <c r="N905" s="78">
        <v>0</v>
      </c>
      <c r="O905" s="78">
        <v>0</v>
      </c>
      <c r="P905" s="78">
        <v>0</v>
      </c>
      <c r="Q905" s="78">
        <v>0</v>
      </c>
      <c r="R905" s="79">
        <v>0</v>
      </c>
      <c r="S905" s="79">
        <v>0</v>
      </c>
      <c r="T905" s="78" t="str">
        <f>VLOOKUP(Table5[[#This Row],[ODS Code]],Lookup!A:D,4,FALSE)</f>
        <v>Ealing</v>
      </c>
      <c r="U905" s="78" t="str">
        <f>VLOOKUP(Table5[[#This Row],[ODS Code]],Lookup!A:E,3,FALSE)</f>
        <v>NGP</v>
      </c>
      <c r="V905" s="78" t="str">
        <f>VLOOKUP(Table5[[#This Row],[ODS Code]],Lookup!A:F,2,FALSE)</f>
        <v>GREENFORD ROAD MEDICAL CENTRE</v>
      </c>
      <c r="W905" s="78" t="str">
        <f>VLOOKUP(Table5[[#This Row],[ODS Code]],Lookup!A:G,5,FALSE)</f>
        <v>E85050</v>
      </c>
    </row>
    <row r="906" spans="1:23" x14ac:dyDescent="0.35">
      <c r="A906" s="80">
        <v>45444</v>
      </c>
      <c r="B906" t="s">
        <v>163</v>
      </c>
      <c r="C906" t="s">
        <v>1056</v>
      </c>
      <c r="D906" t="s">
        <v>1054</v>
      </c>
      <c r="E906" t="s">
        <v>854</v>
      </c>
      <c r="F906" s="78">
        <v>121</v>
      </c>
      <c r="G906" s="78">
        <v>484</v>
      </c>
      <c r="H906" s="78">
        <v>10</v>
      </c>
      <c r="I906" s="78">
        <v>40</v>
      </c>
      <c r="J906" s="78">
        <v>49</v>
      </c>
      <c r="K906" s="78">
        <v>196</v>
      </c>
      <c r="L906" s="78">
        <v>34</v>
      </c>
      <c r="M906" s="78">
        <v>136</v>
      </c>
      <c r="N906" s="78">
        <v>14</v>
      </c>
      <c r="O906" s="78">
        <v>56</v>
      </c>
      <c r="P906" s="78">
        <v>14</v>
      </c>
      <c r="Q906" s="78">
        <v>56</v>
      </c>
      <c r="R906" s="79">
        <v>0.11570247933884298</v>
      </c>
      <c r="S906" s="79">
        <v>0.11570247933884298</v>
      </c>
      <c r="T906" s="78" t="str">
        <f>VLOOKUP(Table5[[#This Row],[ODS Code]],Lookup!A:D,4,FALSE)</f>
        <v>Ealing</v>
      </c>
      <c r="U906" s="78" t="str">
        <f>VLOOKUP(Table5[[#This Row],[ODS Code]],Lookup!A:E,3,FALSE)</f>
        <v>NGP</v>
      </c>
      <c r="V906" s="78" t="str">
        <f>VLOOKUP(Table5[[#This Row],[ODS Code]],Lookup!A:F,2,FALSE)</f>
        <v>HILLVIEW SURGERY</v>
      </c>
      <c r="W906" s="78" t="str">
        <f>VLOOKUP(Table5[[#This Row],[ODS Code]],Lookup!A:G,5,FALSE)</f>
        <v>E85054</v>
      </c>
    </row>
    <row r="907" spans="1:23" x14ac:dyDescent="0.35">
      <c r="A907" s="80">
        <v>45444</v>
      </c>
      <c r="B907" t="s">
        <v>174</v>
      </c>
      <c r="C907" t="s">
        <v>1057</v>
      </c>
      <c r="D907" t="s">
        <v>1054</v>
      </c>
      <c r="E907" t="s">
        <v>854</v>
      </c>
      <c r="F907" s="78">
        <v>0</v>
      </c>
      <c r="G907" s="78">
        <v>0</v>
      </c>
      <c r="H907" s="78">
        <v>0</v>
      </c>
      <c r="I907" s="78">
        <v>0</v>
      </c>
      <c r="J907" s="78">
        <v>0</v>
      </c>
      <c r="K907" s="78">
        <v>0</v>
      </c>
      <c r="L907" s="78">
        <v>0</v>
      </c>
      <c r="M907" s="78">
        <v>0</v>
      </c>
      <c r="N907" s="78">
        <v>0</v>
      </c>
      <c r="O907" s="78">
        <v>0</v>
      </c>
      <c r="P907" s="78">
        <v>0</v>
      </c>
      <c r="Q907" s="78">
        <v>0</v>
      </c>
      <c r="R907" s="79">
        <v>0</v>
      </c>
      <c r="S907" s="79">
        <v>0</v>
      </c>
      <c r="T907" s="78" t="str">
        <f>VLOOKUP(Table5[[#This Row],[ODS Code]],Lookup!A:D,4,FALSE)</f>
        <v>Ealing</v>
      </c>
      <c r="U907" s="78" t="str">
        <f>VLOOKUP(Table5[[#This Row],[ODS Code]],Lookup!A:E,3,FALSE)</f>
        <v>NGP</v>
      </c>
      <c r="V907" s="78" t="str">
        <f>VLOOKUP(Table5[[#This Row],[ODS Code]],Lookup!A:F,2,FALSE)</f>
        <v>ISLIP MANOR MEDICAL CENTRE</v>
      </c>
      <c r="W907" s="78" t="str">
        <f>VLOOKUP(Table5[[#This Row],[ODS Code]],Lookup!A:G,5,FALSE)</f>
        <v>E85098</v>
      </c>
    </row>
    <row r="908" spans="1:23" x14ac:dyDescent="0.35">
      <c r="A908" s="80">
        <v>45444</v>
      </c>
      <c r="B908" t="s">
        <v>207</v>
      </c>
      <c r="C908" t="s">
        <v>1058</v>
      </c>
      <c r="D908" t="s">
        <v>1054</v>
      </c>
      <c r="E908" t="s">
        <v>854</v>
      </c>
      <c r="F908" s="78">
        <v>502</v>
      </c>
      <c r="G908" s="78">
        <v>1498</v>
      </c>
      <c r="H908" s="78">
        <v>37</v>
      </c>
      <c r="I908" s="78">
        <v>121</v>
      </c>
      <c r="J908" s="78">
        <v>263</v>
      </c>
      <c r="K908" s="78">
        <v>764</v>
      </c>
      <c r="L908" s="78">
        <v>139</v>
      </c>
      <c r="M908" s="78">
        <v>420</v>
      </c>
      <c r="N908" s="78">
        <v>38</v>
      </c>
      <c r="O908" s="78">
        <v>118</v>
      </c>
      <c r="P908" s="78">
        <v>25</v>
      </c>
      <c r="Q908" s="78">
        <v>75</v>
      </c>
      <c r="R908" s="79">
        <v>4.9800796812749001E-2</v>
      </c>
      <c r="S908" s="79">
        <v>5.0066755674232306E-2</v>
      </c>
      <c r="T908" s="78" t="str">
        <f>VLOOKUP(Table5[[#This Row],[ODS Code]],Lookup!A:D,4,FALSE)</f>
        <v>Ealing</v>
      </c>
      <c r="U908" s="78" t="str">
        <f>VLOOKUP(Table5[[#This Row],[ODS Code]],Lookup!A:E,3,FALSE)</f>
        <v>NGP</v>
      </c>
      <c r="V908" s="78" t="str">
        <f>VLOOKUP(Table5[[#This Row],[ODS Code]],Lookup!A:F,2,FALSE)</f>
        <v>MANDEVILLE MEDICAL CENTRE</v>
      </c>
      <c r="W908" s="78" t="str">
        <f>VLOOKUP(Table5[[#This Row],[ODS Code]],Lookup!A:G,5,FALSE)</f>
        <v>E85108</v>
      </c>
    </row>
    <row r="909" spans="1:23" x14ac:dyDescent="0.35">
      <c r="A909" s="80">
        <v>45444</v>
      </c>
      <c r="B909" t="s">
        <v>212</v>
      </c>
      <c r="C909" t="s">
        <v>1059</v>
      </c>
      <c r="D909" t="s">
        <v>1054</v>
      </c>
      <c r="E909" t="s">
        <v>854</v>
      </c>
      <c r="F909" s="78">
        <v>34</v>
      </c>
      <c r="G909" s="78">
        <v>74</v>
      </c>
      <c r="H909" s="78">
        <v>0</v>
      </c>
      <c r="I909" s="78">
        <v>0</v>
      </c>
      <c r="J909" s="78">
        <v>34</v>
      </c>
      <c r="K909" s="78">
        <v>74</v>
      </c>
      <c r="L909" s="78">
        <v>0</v>
      </c>
      <c r="M909" s="78">
        <v>0</v>
      </c>
      <c r="N909" s="78">
        <v>0</v>
      </c>
      <c r="O909" s="78">
        <v>0</v>
      </c>
      <c r="P909" s="78">
        <v>0</v>
      </c>
      <c r="Q909" s="78">
        <v>0</v>
      </c>
      <c r="R909" s="79">
        <v>0</v>
      </c>
      <c r="S909" s="79">
        <v>0</v>
      </c>
      <c r="T909" s="78" t="str">
        <f>VLOOKUP(Table5[[#This Row],[ODS Code]],Lookup!A:D,4,FALSE)</f>
        <v>Ealing</v>
      </c>
      <c r="U909" s="78" t="str">
        <f>VLOOKUP(Table5[[#This Row],[ODS Code]],Lookup!A:E,3,FALSE)</f>
        <v>NGP</v>
      </c>
      <c r="V909" s="78" t="str">
        <f>VLOOKUP(Table5[[#This Row],[ODS Code]],Lookup!A:F,2,FALSE)</f>
        <v>MEADOW VIEW SURGERY</v>
      </c>
      <c r="W909" s="78" t="str">
        <f>VLOOKUP(Table5[[#This Row],[ODS Code]],Lookup!A:G,5,FALSE)</f>
        <v>E85643</v>
      </c>
    </row>
    <row r="910" spans="1:23" x14ac:dyDescent="0.35">
      <c r="A910" s="80">
        <v>45444</v>
      </c>
      <c r="B910" t="s">
        <v>242</v>
      </c>
      <c r="C910" t="s">
        <v>1060</v>
      </c>
      <c r="D910" t="s">
        <v>1054</v>
      </c>
      <c r="E910" t="s">
        <v>854</v>
      </c>
      <c r="F910" s="78">
        <v>0</v>
      </c>
      <c r="G910" s="78">
        <v>0</v>
      </c>
      <c r="H910" s="78">
        <v>0</v>
      </c>
      <c r="I910" s="78">
        <v>0</v>
      </c>
      <c r="J910" s="78">
        <v>0</v>
      </c>
      <c r="K910" s="78">
        <v>0</v>
      </c>
      <c r="L910" s="78">
        <v>0</v>
      </c>
      <c r="M910" s="78">
        <v>0</v>
      </c>
      <c r="N910" s="78">
        <v>0</v>
      </c>
      <c r="O910" s="78">
        <v>0</v>
      </c>
      <c r="P910" s="78">
        <v>0</v>
      </c>
      <c r="Q910" s="78">
        <v>0</v>
      </c>
      <c r="R910" s="79">
        <v>0</v>
      </c>
      <c r="S910" s="79">
        <v>0</v>
      </c>
      <c r="T910" s="78" t="str">
        <f>VLOOKUP(Table5[[#This Row],[ODS Code]],Lookup!A:D,4,FALSE)</f>
        <v>Ealing</v>
      </c>
      <c r="U910" s="78" t="str">
        <f>VLOOKUP(Table5[[#This Row],[ODS Code]],Lookup!A:E,3,FALSE)</f>
        <v>NGP</v>
      </c>
      <c r="V910" s="78" t="str">
        <f>VLOOKUP(Table5[[#This Row],[ODS Code]],Lookup!A:F,2,FALSE)</f>
        <v>PERIVALE MEDICAL CLINIC</v>
      </c>
      <c r="W910" s="78" t="str">
        <f>VLOOKUP(Table5[[#This Row],[ODS Code]],Lookup!A:G,5,FALSE)</f>
        <v>E85111</v>
      </c>
    </row>
    <row r="911" spans="1:23" x14ac:dyDescent="0.35">
      <c r="A911" s="80">
        <v>45444</v>
      </c>
      <c r="B911" t="s">
        <v>305</v>
      </c>
      <c r="C911" t="s">
        <v>1061</v>
      </c>
      <c r="D911" t="s">
        <v>1054</v>
      </c>
      <c r="E911" t="s">
        <v>854</v>
      </c>
      <c r="F911" s="78">
        <v>0</v>
      </c>
      <c r="G911" s="78">
        <v>0</v>
      </c>
      <c r="H911" s="78">
        <v>0</v>
      </c>
      <c r="I911" s="78">
        <v>0</v>
      </c>
      <c r="J911" s="78">
        <v>0</v>
      </c>
      <c r="K911" s="78">
        <v>0</v>
      </c>
      <c r="L911" s="78">
        <v>0</v>
      </c>
      <c r="M911" s="78">
        <v>0</v>
      </c>
      <c r="N911" s="78">
        <v>0</v>
      </c>
      <c r="O911" s="78">
        <v>0</v>
      </c>
      <c r="P911" s="78">
        <v>0</v>
      </c>
      <c r="Q911" s="78">
        <v>0</v>
      </c>
      <c r="R911" s="79">
        <v>0</v>
      </c>
      <c r="S911" s="79">
        <v>0</v>
      </c>
      <c r="T911" s="78" t="str">
        <f>VLOOKUP(Table5[[#This Row],[ODS Code]],Lookup!A:D,4,FALSE)</f>
        <v>Ealing</v>
      </c>
      <c r="U911" s="78" t="str">
        <f>VLOOKUP(Table5[[#This Row],[ODS Code]],Lookup!A:E,3,FALSE)</f>
        <v>NGP</v>
      </c>
      <c r="V911" s="78" t="str">
        <f>VLOOKUP(Table5[[#This Row],[ODS Code]],Lookup!A:F,2,FALSE)</f>
        <v>THE ALLENDALE ROAD SURGERY</v>
      </c>
      <c r="W911" s="78" t="str">
        <f>VLOOKUP(Table5[[#This Row],[ODS Code]],Lookup!A:G,5,FALSE)</f>
        <v>E84059</v>
      </c>
    </row>
    <row r="912" spans="1:23" x14ac:dyDescent="0.35">
      <c r="A912" s="80">
        <v>45444</v>
      </c>
      <c r="B912" t="s">
        <v>308</v>
      </c>
      <c r="C912" t="s">
        <v>1062</v>
      </c>
      <c r="D912" t="s">
        <v>1054</v>
      </c>
      <c r="E912" t="s">
        <v>854</v>
      </c>
      <c r="F912" s="78">
        <v>0</v>
      </c>
      <c r="G912" s="78">
        <v>0</v>
      </c>
      <c r="H912" s="78">
        <v>0</v>
      </c>
      <c r="I912" s="78">
        <v>0</v>
      </c>
      <c r="J912" s="78">
        <v>0</v>
      </c>
      <c r="K912" s="78">
        <v>0</v>
      </c>
      <c r="L912" s="78">
        <v>0</v>
      </c>
      <c r="M912" s="78">
        <v>0</v>
      </c>
      <c r="N912" s="78">
        <v>0</v>
      </c>
      <c r="O912" s="78">
        <v>0</v>
      </c>
      <c r="P912" s="78">
        <v>0</v>
      </c>
      <c r="Q912" s="78">
        <v>0</v>
      </c>
      <c r="R912" s="79">
        <v>0</v>
      </c>
      <c r="S912" s="79">
        <v>0</v>
      </c>
      <c r="T912" s="78" t="str">
        <f>VLOOKUP(Table5[[#This Row],[ODS Code]],Lookup!A:D,4,FALSE)</f>
        <v>Ealing</v>
      </c>
      <c r="U912" s="78" t="str">
        <f>VLOOKUP(Table5[[#This Row],[ODS Code]],Lookup!A:E,3,FALSE)</f>
        <v>NGP</v>
      </c>
      <c r="V912" s="78" t="str">
        <f>VLOOKUP(Table5[[#This Row],[ODS Code]],Lookup!A:F,2,FALSE)</f>
        <v>THE BARNABAS MEDICAL CENTRE</v>
      </c>
      <c r="W912" s="78" t="str">
        <f>VLOOKUP(Table5[[#This Row],[ODS Code]],Lookup!A:G,5,FALSE)</f>
        <v>E85127</v>
      </c>
    </row>
    <row r="913" spans="1:23" x14ac:dyDescent="0.35">
      <c r="A913" s="80">
        <v>45444</v>
      </c>
      <c r="B913" t="s">
        <v>335</v>
      </c>
      <c r="C913" t="s">
        <v>1063</v>
      </c>
      <c r="D913" t="s">
        <v>1054</v>
      </c>
      <c r="E913" t="s">
        <v>854</v>
      </c>
      <c r="F913" s="78">
        <v>0</v>
      </c>
      <c r="G913" s="78">
        <v>0</v>
      </c>
      <c r="H913" s="78">
        <v>0</v>
      </c>
      <c r="I913" s="78">
        <v>0</v>
      </c>
      <c r="J913" s="78">
        <v>0</v>
      </c>
      <c r="K913" s="78">
        <v>0</v>
      </c>
      <c r="L913" s="78">
        <v>0</v>
      </c>
      <c r="M913" s="78">
        <v>0</v>
      </c>
      <c r="N913" s="78">
        <v>0</v>
      </c>
      <c r="O913" s="78">
        <v>0</v>
      </c>
      <c r="P913" s="78">
        <v>0</v>
      </c>
      <c r="Q913" s="78">
        <v>0</v>
      </c>
      <c r="R913" s="79">
        <v>0</v>
      </c>
      <c r="S913" s="79">
        <v>0</v>
      </c>
      <c r="T913" s="78" t="str">
        <f>VLOOKUP(Table5[[#This Row],[ODS Code]],Lookup!A:D,4,FALSE)</f>
        <v>Ealing</v>
      </c>
      <c r="U913" s="78" t="str">
        <f>VLOOKUP(Table5[[#This Row],[ODS Code]],Lookup!A:E,3,FALSE)</f>
        <v>NGP</v>
      </c>
      <c r="V913" s="78" t="str">
        <f>VLOOKUP(Table5[[#This Row],[ODS Code]],Lookup!A:F,2,FALSE)</f>
        <v>THE GROVE MEDICAL PRACTICE</v>
      </c>
      <c r="W913" s="78" t="str">
        <f>VLOOKUP(Table5[[#This Row],[ODS Code]],Lookup!A:G,5,FALSE)</f>
        <v>E85725</v>
      </c>
    </row>
    <row r="914" spans="1:23" x14ac:dyDescent="0.35">
      <c r="A914" s="80">
        <v>45444</v>
      </c>
      <c r="B914" t="s">
        <v>343</v>
      </c>
      <c r="C914" t="s">
        <v>931</v>
      </c>
      <c r="D914" t="s">
        <v>1054</v>
      </c>
      <c r="E914" t="s">
        <v>854</v>
      </c>
      <c r="F914" s="78">
        <v>0</v>
      </c>
      <c r="G914" s="78">
        <v>0</v>
      </c>
      <c r="H914" s="78">
        <v>0</v>
      </c>
      <c r="I914" s="78">
        <v>0</v>
      </c>
      <c r="J914" s="78">
        <v>0</v>
      </c>
      <c r="K914" s="78">
        <v>0</v>
      </c>
      <c r="L914" s="78">
        <v>0</v>
      </c>
      <c r="M914" s="78">
        <v>0</v>
      </c>
      <c r="N914" s="78">
        <v>0</v>
      </c>
      <c r="O914" s="78">
        <v>0</v>
      </c>
      <c r="P914" s="78">
        <v>0</v>
      </c>
      <c r="Q914" s="78">
        <v>0</v>
      </c>
      <c r="R914" s="79">
        <v>0</v>
      </c>
      <c r="S914" s="79">
        <v>0</v>
      </c>
      <c r="T914" s="78" t="str">
        <f>VLOOKUP(Table5[[#This Row],[ODS Code]],Lookup!A:D,4,FALSE)</f>
        <v>Ealing</v>
      </c>
      <c r="U914" s="78" t="str">
        <f>VLOOKUP(Table5[[#This Row],[ODS Code]],Lookup!A:E,3,FALSE)</f>
        <v>NGP</v>
      </c>
      <c r="V914" s="78" t="str">
        <f>VLOOKUP(Table5[[#This Row],[ODS Code]],Lookup!A:F,2,FALSE)</f>
        <v>THE MEDICAL CENTRE</v>
      </c>
      <c r="W914" s="78" t="str">
        <f>VLOOKUP(Table5[[#This Row],[ODS Code]],Lookup!A:G,5,FALSE)</f>
        <v>E85053</v>
      </c>
    </row>
    <row r="915" spans="1:23" x14ac:dyDescent="0.35">
      <c r="A915" s="80">
        <v>45444</v>
      </c>
      <c r="B915" t="s">
        <v>10</v>
      </c>
      <c r="C915" t="s">
        <v>1064</v>
      </c>
      <c r="D915" t="s">
        <v>1065</v>
      </c>
      <c r="E915" t="s">
        <v>854</v>
      </c>
      <c r="F915" s="78">
        <v>3347</v>
      </c>
      <c r="G915" s="78">
        <v>6745</v>
      </c>
      <c r="H915" s="78">
        <v>59</v>
      </c>
      <c r="I915" s="78">
        <v>121</v>
      </c>
      <c r="J915" s="78">
        <v>2779</v>
      </c>
      <c r="K915" s="78">
        <v>5577</v>
      </c>
      <c r="L915" s="78">
        <v>412</v>
      </c>
      <c r="M915" s="78">
        <v>837</v>
      </c>
      <c r="N915" s="78">
        <v>48</v>
      </c>
      <c r="O915" s="78">
        <v>103</v>
      </c>
      <c r="P915" s="78">
        <v>49</v>
      </c>
      <c r="Q915" s="78">
        <v>107</v>
      </c>
      <c r="R915" s="79">
        <v>1.4639976097998207E-2</v>
      </c>
      <c r="S915" s="79">
        <v>1.586360266864344E-2</v>
      </c>
      <c r="T915" s="78" t="str">
        <f>VLOOKUP(Table5[[#This Row],[ODS Code]],Lookup!A:D,4,FALSE)</f>
        <v>Hillingdon</v>
      </c>
      <c r="U915" s="78" t="str">
        <f>VLOOKUP(Table5[[#This Row],[ODS Code]],Lookup!A:E,3,FALSE)</f>
        <v>North Connect</v>
      </c>
      <c r="V915" s="78" t="str">
        <f>VLOOKUP(Table5[[#This Row],[ODS Code]],Lookup!A:F,2,FALSE)</f>
        <v>ACRE SURGERY</v>
      </c>
      <c r="W915" s="78" t="str">
        <f>VLOOKUP(Table5[[#This Row],[ODS Code]],Lookup!A:G,5,FALSE)</f>
        <v>E86041</v>
      </c>
    </row>
    <row r="916" spans="1:23" x14ac:dyDescent="0.35">
      <c r="A916" s="80">
        <v>45444</v>
      </c>
      <c r="B916" t="s">
        <v>11</v>
      </c>
      <c r="C916" t="s">
        <v>1066</v>
      </c>
      <c r="D916" t="s">
        <v>1065</v>
      </c>
      <c r="E916" t="s">
        <v>854</v>
      </c>
      <c r="F916" s="78">
        <v>136</v>
      </c>
      <c r="G916" s="78">
        <v>195</v>
      </c>
      <c r="H916" s="78">
        <v>12</v>
      </c>
      <c r="I916" s="78">
        <v>16</v>
      </c>
      <c r="J916" s="78">
        <v>65</v>
      </c>
      <c r="K916" s="78">
        <v>93</v>
      </c>
      <c r="L916" s="78">
        <v>38</v>
      </c>
      <c r="M916" s="78">
        <v>53</v>
      </c>
      <c r="N916" s="78">
        <v>7</v>
      </c>
      <c r="O916" s="78">
        <v>7</v>
      </c>
      <c r="P916" s="78">
        <v>14</v>
      </c>
      <c r="Q916" s="78">
        <v>26</v>
      </c>
      <c r="R916" s="79">
        <v>0.10294117647058823</v>
      </c>
      <c r="S916" s="79">
        <v>0.13333333333333333</v>
      </c>
      <c r="T916" s="78" t="str">
        <f>VLOOKUP(Table5[[#This Row],[ODS Code]],Lookup!A:D,4,FALSE)</f>
        <v>Hillingdon</v>
      </c>
      <c r="U916" s="78" t="str">
        <f>VLOOKUP(Table5[[#This Row],[ODS Code]],Lookup!A:E,3,FALSE)</f>
        <v>North Connect</v>
      </c>
      <c r="V916" s="78" t="str">
        <f>VLOOKUP(Table5[[#This Row],[ODS Code]],Lookup!A:F,2,FALSE)</f>
        <v>ACREFIELD SURGERY</v>
      </c>
      <c r="W916" s="78" t="str">
        <f>VLOOKUP(Table5[[#This Row],[ODS Code]],Lookup!A:G,5,FALSE)</f>
        <v>E86615</v>
      </c>
    </row>
    <row r="917" spans="1:23" x14ac:dyDescent="0.35">
      <c r="A917" s="80">
        <v>45444</v>
      </c>
      <c r="B917" t="s">
        <v>55</v>
      </c>
      <c r="C917" t="s">
        <v>1067</v>
      </c>
      <c r="D917" t="s">
        <v>1065</v>
      </c>
      <c r="E917" t="s">
        <v>854</v>
      </c>
      <c r="F917" s="78">
        <v>4399</v>
      </c>
      <c r="G917" s="78">
        <v>11331</v>
      </c>
      <c r="H917" s="78">
        <v>169</v>
      </c>
      <c r="I917" s="78">
        <v>452</v>
      </c>
      <c r="J917" s="78">
        <v>3221</v>
      </c>
      <c r="K917" s="78">
        <v>8078</v>
      </c>
      <c r="L917" s="78">
        <v>607</v>
      </c>
      <c r="M917" s="78">
        <v>1693</v>
      </c>
      <c r="N917" s="78">
        <v>232</v>
      </c>
      <c r="O917" s="78">
        <v>627</v>
      </c>
      <c r="P917" s="78">
        <v>170</v>
      </c>
      <c r="Q917" s="78">
        <v>481</v>
      </c>
      <c r="R917" s="79">
        <v>3.8645146624232782E-2</v>
      </c>
      <c r="S917" s="79">
        <v>4.2449916159209247E-2</v>
      </c>
      <c r="T917" s="78" t="str">
        <f>VLOOKUP(Table5[[#This Row],[ODS Code]],Lookup!A:D,4,FALSE)</f>
        <v>Hillingdon</v>
      </c>
      <c r="U917" s="78" t="str">
        <f>VLOOKUP(Table5[[#This Row],[ODS Code]],Lookup!A:E,3,FALSE)</f>
        <v>North Connect</v>
      </c>
      <c r="V917" s="78" t="str">
        <f>VLOOKUP(Table5[[#This Row],[ODS Code]],Lookup!A:F,2,FALSE)</f>
        <v>CAREPOINT PRACTICE</v>
      </c>
      <c r="W917" s="78" t="str">
        <f>VLOOKUP(Table5[[#This Row],[ODS Code]],Lookup!A:G,5,FALSE)</f>
        <v>E86618</v>
      </c>
    </row>
    <row r="918" spans="1:23" x14ac:dyDescent="0.35">
      <c r="A918" s="80">
        <v>45444</v>
      </c>
      <c r="B918" t="s">
        <v>99</v>
      </c>
      <c r="C918" t="s">
        <v>1068</v>
      </c>
      <c r="D918" t="s">
        <v>1065</v>
      </c>
      <c r="E918" t="s">
        <v>854</v>
      </c>
      <c r="F918" s="78">
        <v>2942</v>
      </c>
      <c r="G918" s="78">
        <v>10884</v>
      </c>
      <c r="H918" s="78">
        <v>232</v>
      </c>
      <c r="I918" s="78">
        <v>852</v>
      </c>
      <c r="J918" s="78">
        <v>1264</v>
      </c>
      <c r="K918" s="78">
        <v>4708</v>
      </c>
      <c r="L918" s="78">
        <v>954</v>
      </c>
      <c r="M918" s="78">
        <v>3526</v>
      </c>
      <c r="N918" s="78">
        <v>246</v>
      </c>
      <c r="O918" s="78">
        <v>879</v>
      </c>
      <c r="P918" s="78">
        <v>246</v>
      </c>
      <c r="Q918" s="78">
        <v>919</v>
      </c>
      <c r="R918" s="79">
        <v>8.361658735554045E-2</v>
      </c>
      <c r="S918" s="79">
        <v>8.4435869165747884E-2</v>
      </c>
      <c r="T918" s="78" t="str">
        <f>VLOOKUP(Table5[[#This Row],[ODS Code]],Lookup!A:D,4,FALSE)</f>
        <v>Hillingdon</v>
      </c>
      <c r="U918" s="78" t="str">
        <f>VLOOKUP(Table5[[#This Row],[ODS Code]],Lookup!A:E,3,FALSE)</f>
        <v>North Connect</v>
      </c>
      <c r="V918" s="78" t="str">
        <f>VLOOKUP(Table5[[#This Row],[ODS Code]],Lookup!A:F,2,FALSE)</f>
        <v>EASTBURY SURGERY</v>
      </c>
      <c r="W918" s="78" t="str">
        <f>VLOOKUP(Table5[[#This Row],[ODS Code]],Lookup!A:G,5,FALSE)</f>
        <v>E86028</v>
      </c>
    </row>
    <row r="919" spans="1:23" x14ac:dyDescent="0.35">
      <c r="A919" s="80">
        <v>45444</v>
      </c>
      <c r="B919" t="s">
        <v>149</v>
      </c>
      <c r="C919" t="s">
        <v>1069</v>
      </c>
      <c r="D919" t="s">
        <v>1065</v>
      </c>
      <c r="E919" t="s">
        <v>854</v>
      </c>
      <c r="F919" s="78">
        <v>2477</v>
      </c>
      <c r="G919" s="78">
        <v>5046</v>
      </c>
      <c r="H919" s="78">
        <v>9</v>
      </c>
      <c r="I919" s="78">
        <v>28</v>
      </c>
      <c r="J919" s="78">
        <v>2438</v>
      </c>
      <c r="K919" s="78">
        <v>4921</v>
      </c>
      <c r="L919" s="78">
        <v>9</v>
      </c>
      <c r="M919" s="78">
        <v>28</v>
      </c>
      <c r="N919" s="78">
        <v>4</v>
      </c>
      <c r="O919" s="78">
        <v>13</v>
      </c>
      <c r="P919" s="78">
        <v>17</v>
      </c>
      <c r="Q919" s="78">
        <v>56</v>
      </c>
      <c r="R919" s="79">
        <v>6.8631408962454583E-3</v>
      </c>
      <c r="S919" s="79">
        <v>1.109789932619897E-2</v>
      </c>
      <c r="T919" s="78" t="str">
        <f>VLOOKUP(Table5[[#This Row],[ODS Code]],Lookup!A:D,4,FALSE)</f>
        <v>Hillingdon</v>
      </c>
      <c r="U919" s="78" t="str">
        <f>VLOOKUP(Table5[[#This Row],[ODS Code]],Lookup!A:E,3,FALSE)</f>
        <v>North Connect</v>
      </c>
      <c r="V919" s="78" t="str">
        <f>VLOOKUP(Table5[[#This Row],[ODS Code]],Lookup!A:F,2,FALSE)</f>
        <v>HAREFIELD HEALTH CENTRE</v>
      </c>
      <c r="W919" s="78" t="str">
        <f>VLOOKUP(Table5[[#This Row],[ODS Code]],Lookup!A:G,5,FALSE)</f>
        <v>E86007</v>
      </c>
    </row>
    <row r="920" spans="1:23" x14ac:dyDescent="0.35">
      <c r="A920" s="80">
        <v>45444</v>
      </c>
      <c r="B920" t="s">
        <v>219</v>
      </c>
      <c r="C920" t="s">
        <v>1070</v>
      </c>
      <c r="D920" t="s">
        <v>1065</v>
      </c>
      <c r="E920" t="s">
        <v>854</v>
      </c>
      <c r="F920" s="78">
        <v>2116</v>
      </c>
      <c r="G920" s="78">
        <v>5086</v>
      </c>
      <c r="H920" s="78">
        <v>170</v>
      </c>
      <c r="I920" s="78">
        <v>449</v>
      </c>
      <c r="J920" s="78">
        <v>1214</v>
      </c>
      <c r="K920" s="78">
        <v>2680</v>
      </c>
      <c r="L920" s="78">
        <v>370</v>
      </c>
      <c r="M920" s="78">
        <v>1012</v>
      </c>
      <c r="N920" s="78">
        <v>223</v>
      </c>
      <c r="O920" s="78">
        <v>584</v>
      </c>
      <c r="P920" s="78">
        <v>139</v>
      </c>
      <c r="Q920" s="78">
        <v>361</v>
      </c>
      <c r="R920" s="79">
        <v>6.568998109640832E-2</v>
      </c>
      <c r="S920" s="79">
        <v>7.097915847424302E-2</v>
      </c>
      <c r="T920" s="78" t="str">
        <f>VLOOKUP(Table5[[#This Row],[ODS Code]],Lookup!A:D,4,FALSE)</f>
        <v>Hillingdon</v>
      </c>
      <c r="U920" s="78" t="str">
        <f>VLOOKUP(Table5[[#This Row],[ODS Code]],Lookup!A:E,3,FALSE)</f>
        <v>North Connect</v>
      </c>
      <c r="V920" s="78" t="str">
        <f>VLOOKUP(Table5[[#This Row],[ODS Code]],Lookup!A:F,2,FALSE)</f>
        <v>MOUNTWOOD SURGERY</v>
      </c>
      <c r="W920" s="78" t="str">
        <f>VLOOKUP(Table5[[#This Row],[ODS Code]],Lookup!A:G,5,FALSE)</f>
        <v>E86001</v>
      </c>
    </row>
    <row r="921" spans="1:23" x14ac:dyDescent="0.35">
      <c r="A921" s="80">
        <v>45444</v>
      </c>
      <c r="B921" t="s">
        <v>320</v>
      </c>
      <c r="C921" t="s">
        <v>1071</v>
      </c>
      <c r="D921" t="s">
        <v>1065</v>
      </c>
      <c r="E921" t="s">
        <v>854</v>
      </c>
      <c r="F921" s="78">
        <v>3971</v>
      </c>
      <c r="G921" s="78">
        <v>8500</v>
      </c>
      <c r="H921" s="78">
        <v>151</v>
      </c>
      <c r="I921" s="78">
        <v>354</v>
      </c>
      <c r="J921" s="78">
        <v>3096</v>
      </c>
      <c r="K921" s="78">
        <v>6409</v>
      </c>
      <c r="L921" s="78">
        <v>406</v>
      </c>
      <c r="M921" s="78">
        <v>968</v>
      </c>
      <c r="N921" s="78">
        <v>143</v>
      </c>
      <c r="O921" s="78">
        <v>350</v>
      </c>
      <c r="P921" s="78">
        <v>175</v>
      </c>
      <c r="Q921" s="78">
        <v>419</v>
      </c>
      <c r="R921" s="79">
        <v>4.4069503903298918E-2</v>
      </c>
      <c r="S921" s="79">
        <v>4.9294117647058822E-2</v>
      </c>
      <c r="T921" s="78" t="str">
        <f>VLOOKUP(Table5[[#This Row],[ODS Code]],Lookup!A:D,4,FALSE)</f>
        <v>Hillingdon</v>
      </c>
      <c r="U921" s="78" t="str">
        <f>VLOOKUP(Table5[[#This Row],[ODS Code]],Lookup!A:E,3,FALSE)</f>
        <v>North Connect</v>
      </c>
      <c r="V921" s="78" t="str">
        <f>VLOOKUP(Table5[[#This Row],[ODS Code]],Lookup!A:F,2,FALSE)</f>
        <v>THE DEVONSHIRE LODGE PRACTICE</v>
      </c>
      <c r="W921" s="78" t="str">
        <f>VLOOKUP(Table5[[#This Row],[ODS Code]],Lookup!A:G,5,FALSE)</f>
        <v>E86006</v>
      </c>
    </row>
    <row r="922" spans="1:23" x14ac:dyDescent="0.35">
      <c r="A922" s="80">
        <v>45444</v>
      </c>
      <c r="B922" t="s">
        <v>54</v>
      </c>
      <c r="C922" t="s">
        <v>1072</v>
      </c>
      <c r="D922" t="s">
        <v>1073</v>
      </c>
      <c r="E922" t="s">
        <v>854</v>
      </c>
      <c r="F922" s="78">
        <v>2051</v>
      </c>
      <c r="G922" s="78">
        <v>4189</v>
      </c>
      <c r="H922" s="78">
        <v>141</v>
      </c>
      <c r="I922" s="78">
        <v>286</v>
      </c>
      <c r="J922" s="78">
        <v>1080</v>
      </c>
      <c r="K922" s="78">
        <v>2216</v>
      </c>
      <c r="L922" s="78">
        <v>570</v>
      </c>
      <c r="M922" s="78">
        <v>1162</v>
      </c>
      <c r="N922" s="78">
        <v>112</v>
      </c>
      <c r="O922" s="78">
        <v>226</v>
      </c>
      <c r="P922" s="78">
        <v>148</v>
      </c>
      <c r="Q922" s="78">
        <v>299</v>
      </c>
      <c r="R922" s="79">
        <v>7.2159921989273526E-2</v>
      </c>
      <c r="S922" s="79">
        <v>7.137741704464072E-2</v>
      </c>
      <c r="T922" s="78" t="str">
        <f>VLOOKUP(Table5[[#This Row],[ODS Code]],Lookup!A:D,4,FALSE)</f>
        <v>Hammersmith &amp; Fulham</v>
      </c>
      <c r="U922" s="78" t="str">
        <f>VLOOKUP(Table5[[#This Row],[ODS Code]],Lookup!A:E,3,FALSE)</f>
        <v>North H&amp;F PCN</v>
      </c>
      <c r="V922" s="78" t="str">
        <f>VLOOKUP(Table5[[#This Row],[ODS Code]],Lookup!A:F,2,FALSE)</f>
        <v>Canberra Practice,Parkview Ctr for H&amp;W</v>
      </c>
      <c r="W922" s="78" t="str">
        <f>VLOOKUP(Table5[[#This Row],[ODS Code]],Lookup!A:G,5,FALSE)</f>
        <v>Y02906</v>
      </c>
    </row>
    <row r="923" spans="1:23" x14ac:dyDescent="0.35">
      <c r="A923" s="80">
        <v>45444</v>
      </c>
      <c r="B923" t="s">
        <v>90</v>
      </c>
      <c r="C923" t="s">
        <v>1074</v>
      </c>
      <c r="D923" t="s">
        <v>1073</v>
      </c>
      <c r="E923" t="s">
        <v>854</v>
      </c>
      <c r="F923" s="78">
        <v>0</v>
      </c>
      <c r="G923" s="78">
        <v>0</v>
      </c>
      <c r="H923" s="78">
        <v>0</v>
      </c>
      <c r="I923" s="78">
        <v>0</v>
      </c>
      <c r="J923" s="78">
        <v>0</v>
      </c>
      <c r="K923" s="78">
        <v>0</v>
      </c>
      <c r="L923" s="78">
        <v>0</v>
      </c>
      <c r="M923" s="78">
        <v>0</v>
      </c>
      <c r="N923" s="78">
        <v>0</v>
      </c>
      <c r="O923" s="78">
        <v>0</v>
      </c>
      <c r="P923" s="78">
        <v>0</v>
      </c>
      <c r="Q923" s="78">
        <v>0</v>
      </c>
      <c r="R923" s="79">
        <v>0</v>
      </c>
      <c r="S923" s="79">
        <v>0</v>
      </c>
      <c r="T923" s="78" t="str">
        <f>VLOOKUP(Table5[[#This Row],[ODS Code]],Lookup!A:D,4,FALSE)</f>
        <v>Hammersmith &amp; Fulham</v>
      </c>
      <c r="U923" s="78" t="str">
        <f>VLOOKUP(Table5[[#This Row],[ODS Code]],Lookup!A:E,3,FALSE)</f>
        <v>North H&amp;F PCN</v>
      </c>
      <c r="V923" s="78" t="str">
        <f>VLOOKUP(Table5[[#This Row],[ODS Code]],Lookup!A:F,2,FALSE)</f>
        <v>Parkview Practice</v>
      </c>
      <c r="W923" s="78" t="str">
        <f>VLOOKUP(Table5[[#This Row],[ODS Code]],Lookup!A:G,5,FALSE)</f>
        <v>E85048</v>
      </c>
    </row>
    <row r="924" spans="1:23" x14ac:dyDescent="0.35">
      <c r="A924" s="80">
        <v>45444</v>
      </c>
      <c r="B924" t="s">
        <v>92</v>
      </c>
      <c r="C924" t="s">
        <v>1075</v>
      </c>
      <c r="D924" t="s">
        <v>1073</v>
      </c>
      <c r="E924" t="s">
        <v>854</v>
      </c>
      <c r="F924" s="78">
        <v>0</v>
      </c>
      <c r="G924" s="78">
        <v>0</v>
      </c>
      <c r="H924" s="78">
        <v>0</v>
      </c>
      <c r="I924" s="78">
        <v>0</v>
      </c>
      <c r="J924" s="78">
        <v>0</v>
      </c>
      <c r="K924" s="78">
        <v>0</v>
      </c>
      <c r="L924" s="78">
        <v>0</v>
      </c>
      <c r="M924" s="78">
        <v>0</v>
      </c>
      <c r="N924" s="78">
        <v>0</v>
      </c>
      <c r="O924" s="78">
        <v>0</v>
      </c>
      <c r="P924" s="78">
        <v>0</v>
      </c>
      <c r="Q924" s="78">
        <v>0</v>
      </c>
      <c r="R924" s="79">
        <v>0</v>
      </c>
      <c r="S924" s="79">
        <v>0</v>
      </c>
      <c r="T924" s="78" t="str">
        <f>VLOOKUP(Table5[[#This Row],[ODS Code]],Lookup!A:D,4,FALSE)</f>
        <v>Hammersmith &amp; Fulham</v>
      </c>
      <c r="U924" s="78" t="str">
        <f>VLOOKUP(Table5[[#This Row],[ODS Code]],Lookup!A:E,3,FALSE)</f>
        <v>North H&amp;F PCN</v>
      </c>
      <c r="V924" s="78" t="str">
        <f>VLOOKUP(Table5[[#This Row],[ODS Code]],Lookup!A:F,2,FALSE)</f>
        <v>PARKVIEW MEDICAL CENTRE (DR KUKAR)</v>
      </c>
      <c r="W924" s="78" t="str">
        <f>VLOOKUP(Table5[[#This Row],[ODS Code]],Lookup!A:G,5,FALSE)</f>
        <v>E85659</v>
      </c>
    </row>
    <row r="925" spans="1:23" x14ac:dyDescent="0.35">
      <c r="A925" s="80">
        <v>45444</v>
      </c>
      <c r="B925" t="s">
        <v>94</v>
      </c>
      <c r="C925" t="s">
        <v>1076</v>
      </c>
      <c r="D925" t="s">
        <v>1073</v>
      </c>
      <c r="E925" t="s">
        <v>854</v>
      </c>
      <c r="F925" s="78">
        <v>0</v>
      </c>
      <c r="G925" s="78">
        <v>0</v>
      </c>
      <c r="H925" s="78">
        <v>0</v>
      </c>
      <c r="I925" s="78">
        <v>0</v>
      </c>
      <c r="J925" s="78">
        <v>0</v>
      </c>
      <c r="K925" s="78">
        <v>0</v>
      </c>
      <c r="L925" s="78">
        <v>0</v>
      </c>
      <c r="M925" s="78">
        <v>0</v>
      </c>
      <c r="N925" s="78">
        <v>0</v>
      </c>
      <c r="O925" s="78">
        <v>0</v>
      </c>
      <c r="P925" s="78">
        <v>0</v>
      </c>
      <c r="Q925" s="78">
        <v>0</v>
      </c>
      <c r="R925" s="79">
        <v>0</v>
      </c>
      <c r="S925" s="79">
        <v>0</v>
      </c>
      <c r="T925" s="78" t="str">
        <f>VLOOKUP(Table5[[#This Row],[ODS Code]],Lookup!A:D,4,FALSE)</f>
        <v>Hammersmith &amp; Fulham</v>
      </c>
      <c r="U925" s="78" t="str">
        <f>VLOOKUP(Table5[[#This Row],[ODS Code]],Lookup!A:E,3,FALSE)</f>
        <v>North H&amp;F PCN</v>
      </c>
      <c r="V925" s="78" t="str">
        <f>VLOOKUP(Table5[[#This Row],[ODS Code]],Lookup!A:F,2,FALSE)</f>
        <v>DR UPPAL &amp; PARTNERS, PARKVIEW</v>
      </c>
      <c r="W925" s="78" t="str">
        <f>VLOOKUP(Table5[[#This Row],[ODS Code]],Lookup!A:G,5,FALSE)</f>
        <v>E85624</v>
      </c>
    </row>
    <row r="926" spans="1:23" x14ac:dyDescent="0.35">
      <c r="A926" s="80">
        <v>45444</v>
      </c>
      <c r="B926" t="s">
        <v>145</v>
      </c>
      <c r="C926" t="s">
        <v>1077</v>
      </c>
      <c r="D926" t="s">
        <v>1073</v>
      </c>
      <c r="E926" t="s">
        <v>854</v>
      </c>
      <c r="F926" s="78">
        <v>0</v>
      </c>
      <c r="G926" s="78">
        <v>0</v>
      </c>
      <c r="H926" s="78">
        <v>0</v>
      </c>
      <c r="I926" s="78">
        <v>0</v>
      </c>
      <c r="J926" s="78">
        <v>0</v>
      </c>
      <c r="K926" s="78">
        <v>0</v>
      </c>
      <c r="L926" s="78">
        <v>0</v>
      </c>
      <c r="M926" s="78">
        <v>0</v>
      </c>
      <c r="N926" s="78">
        <v>0</v>
      </c>
      <c r="O926" s="78">
        <v>0</v>
      </c>
      <c r="P926" s="78">
        <v>0</v>
      </c>
      <c r="Q926" s="78">
        <v>0</v>
      </c>
      <c r="R926" s="79">
        <v>0</v>
      </c>
      <c r="S926" s="79">
        <v>0</v>
      </c>
      <c r="T926" s="78" t="str">
        <f>VLOOKUP(Table5[[#This Row],[ODS Code]],Lookup!A:D,4,FALSE)</f>
        <v>Hammersmith &amp; Fulham</v>
      </c>
      <c r="U926" s="78" t="str">
        <f>VLOOKUP(Table5[[#This Row],[ODS Code]],Lookup!A:E,3,FALSE)</f>
        <v>North H&amp;F PCN</v>
      </c>
      <c r="V926" s="78" t="str">
        <f>VLOOKUP(Table5[[#This Row],[ODS Code]],Lookup!A:F,2,FALSE)</f>
        <v>Hammersmith &amp; Fulham Centres for Health</v>
      </c>
      <c r="W926" s="78" t="str">
        <f>VLOOKUP(Table5[[#This Row],[ODS Code]],Lookup!A:G,5,FALSE)</f>
        <v>Y02589</v>
      </c>
    </row>
    <row r="927" spans="1:23" x14ac:dyDescent="0.35">
      <c r="A927" s="80">
        <v>45444</v>
      </c>
      <c r="B927" t="s">
        <v>269</v>
      </c>
      <c r="C927" t="s">
        <v>1078</v>
      </c>
      <c r="D927" t="s">
        <v>1073</v>
      </c>
      <c r="E927" t="s">
        <v>854</v>
      </c>
      <c r="F927" s="78">
        <v>0</v>
      </c>
      <c r="G927" s="78">
        <v>0</v>
      </c>
      <c r="H927" s="78">
        <v>0</v>
      </c>
      <c r="I927" s="78">
        <v>0</v>
      </c>
      <c r="J927" s="78">
        <v>0</v>
      </c>
      <c r="K927" s="78">
        <v>0</v>
      </c>
      <c r="L927" s="78">
        <v>0</v>
      </c>
      <c r="M927" s="78">
        <v>0</v>
      </c>
      <c r="N927" s="78">
        <v>0</v>
      </c>
      <c r="O927" s="78">
        <v>0</v>
      </c>
      <c r="P927" s="78">
        <v>0</v>
      </c>
      <c r="Q927" s="78">
        <v>0</v>
      </c>
      <c r="R927" s="79">
        <v>0</v>
      </c>
      <c r="S927" s="79">
        <v>0</v>
      </c>
      <c r="T927" s="78" t="str">
        <f>VLOOKUP(Table5[[#This Row],[ODS Code]],Lookup!A:D,4,FALSE)</f>
        <v>Hammersmith &amp; Fulham</v>
      </c>
      <c r="U927" s="78" t="str">
        <f>VLOOKUP(Table5[[#This Row],[ODS Code]],Lookup!A:E,3,FALSE)</f>
        <v>North H&amp;F PCN</v>
      </c>
      <c r="V927" s="78" t="str">
        <f>VLOOKUP(Table5[[#This Row],[ODS Code]],Lookup!A:F,2,FALSE)</f>
        <v>Shepherd's Bush Medical Centre</v>
      </c>
      <c r="W927" s="78" t="str">
        <f>VLOOKUP(Table5[[#This Row],[ODS Code]],Lookup!A:G,5,FALSE)</f>
        <v>E85077</v>
      </c>
    </row>
    <row r="928" spans="1:23" x14ac:dyDescent="0.35">
      <c r="A928" s="80">
        <v>45444</v>
      </c>
      <c r="B928" t="s">
        <v>345</v>
      </c>
      <c r="C928" t="s">
        <v>1079</v>
      </c>
      <c r="D928" t="s">
        <v>1073</v>
      </c>
      <c r="E928" t="s">
        <v>854</v>
      </c>
      <c r="F928" s="78">
        <v>0</v>
      </c>
      <c r="G928" s="78">
        <v>0</v>
      </c>
      <c r="H928" s="78">
        <v>0</v>
      </c>
      <c r="I928" s="78">
        <v>0</v>
      </c>
      <c r="J928" s="78">
        <v>0</v>
      </c>
      <c r="K928" s="78">
        <v>0</v>
      </c>
      <c r="L928" s="78">
        <v>0</v>
      </c>
      <c r="M928" s="78">
        <v>0</v>
      </c>
      <c r="N928" s="78">
        <v>0</v>
      </c>
      <c r="O928" s="78">
        <v>0</v>
      </c>
      <c r="P928" s="78">
        <v>0</v>
      </c>
      <c r="Q928" s="78">
        <v>0</v>
      </c>
      <c r="R928" s="79">
        <v>0</v>
      </c>
      <c r="S928" s="79">
        <v>0</v>
      </c>
      <c r="T928" s="78" t="str">
        <f>VLOOKUP(Table5[[#This Row],[ODS Code]],Lookup!A:D,4,FALSE)</f>
        <v>Hammersmith &amp; Fulham</v>
      </c>
      <c r="U928" s="78" t="str">
        <f>VLOOKUP(Table5[[#This Row],[ODS Code]],Lookup!A:E,3,FALSE)</f>
        <v>North H&amp;F PCN</v>
      </c>
      <c r="V928" s="78" t="str">
        <f>VLOOKUP(Table5[[#This Row],[ODS Code]],Lookup!A:F,2,FALSE)</f>
        <v>The Medical Centre (Dr Kukar)</v>
      </c>
      <c r="W928" s="78" t="str">
        <f>VLOOKUP(Table5[[#This Row],[ODS Code]],Lookup!A:G,5,FALSE)</f>
        <v>E85748</v>
      </c>
    </row>
    <row r="929" spans="1:23" x14ac:dyDescent="0.35">
      <c r="A929" s="80">
        <v>45444</v>
      </c>
      <c r="B929" t="s">
        <v>349</v>
      </c>
      <c r="C929" t="s">
        <v>348</v>
      </c>
      <c r="D929" t="s">
        <v>1073</v>
      </c>
      <c r="E929" t="s">
        <v>854</v>
      </c>
      <c r="F929" s="78">
        <v>0</v>
      </c>
      <c r="G929" s="78">
        <v>0</v>
      </c>
      <c r="H929" s="78">
        <v>0</v>
      </c>
      <c r="I929" s="78">
        <v>0</v>
      </c>
      <c r="J929" s="78">
        <v>0</v>
      </c>
      <c r="K929" s="78">
        <v>0</v>
      </c>
      <c r="L929" s="78">
        <v>0</v>
      </c>
      <c r="M929" s="78">
        <v>0</v>
      </c>
      <c r="N929" s="78">
        <v>0</v>
      </c>
      <c r="O929" s="78">
        <v>0</v>
      </c>
      <c r="P929" s="78">
        <v>0</v>
      </c>
      <c r="Q929" s="78">
        <v>0</v>
      </c>
      <c r="R929" s="79">
        <v>0</v>
      </c>
      <c r="S929" s="79">
        <v>0</v>
      </c>
      <c r="T929" s="78" t="str">
        <f>VLOOKUP(Table5[[#This Row],[ODS Code]],Lookup!A:D,4,FALSE)</f>
        <v>Hammersmith &amp; Fulham</v>
      </c>
      <c r="U929" s="78" t="str">
        <f>VLOOKUP(Table5[[#This Row],[ODS Code]],Lookup!A:E,3,FALSE)</f>
        <v>North H&amp;F PCN</v>
      </c>
      <c r="V929" s="78" t="str">
        <f>VLOOKUP(Table5[[#This Row],[ODS Code]],Lookup!A:F,2,FALSE)</f>
        <v>The New Surgery</v>
      </c>
      <c r="W929" s="78" t="str">
        <f>VLOOKUP(Table5[[#This Row],[ODS Code]],Lookup!A:G,5,FALSE)</f>
        <v>E85042</v>
      </c>
    </row>
    <row r="930" spans="1:23" x14ac:dyDescent="0.35">
      <c r="A930" s="80">
        <v>45444</v>
      </c>
      <c r="B930" t="s">
        <v>373</v>
      </c>
      <c r="C930" t="s">
        <v>1080</v>
      </c>
      <c r="D930" t="s">
        <v>1073</v>
      </c>
      <c r="E930" t="s">
        <v>854</v>
      </c>
      <c r="F930" s="78">
        <v>7207</v>
      </c>
      <c r="G930" s="78">
        <v>18140</v>
      </c>
      <c r="H930" s="78">
        <v>442</v>
      </c>
      <c r="I930" s="78">
        <v>1120</v>
      </c>
      <c r="J930" s="78">
        <v>4485</v>
      </c>
      <c r="K930" s="78">
        <v>11293</v>
      </c>
      <c r="L930" s="78">
        <v>1508</v>
      </c>
      <c r="M930" s="78">
        <v>3787</v>
      </c>
      <c r="N930" s="78">
        <v>458</v>
      </c>
      <c r="O930" s="78">
        <v>1140</v>
      </c>
      <c r="P930" s="78">
        <v>314</v>
      </c>
      <c r="Q930" s="78">
        <v>800</v>
      </c>
      <c r="R930" s="79">
        <v>4.3568752601637298E-2</v>
      </c>
      <c r="S930" s="79">
        <v>4.4101433296582136E-2</v>
      </c>
      <c r="T930" s="78" t="str">
        <f>VLOOKUP(Table5[[#This Row],[ODS Code]],Lookup!A:D,4,FALSE)</f>
        <v>Hammersmith &amp; Fulham</v>
      </c>
      <c r="U930" s="78" t="str">
        <f>VLOOKUP(Table5[[#This Row],[ODS Code]],Lookup!A:E,3,FALSE)</f>
        <v>North H&amp;F PCN</v>
      </c>
      <c r="V930" s="78" t="str">
        <f>VLOOKUP(Table5[[#This Row],[ODS Code]],Lookup!A:F,2,FALSE)</f>
        <v>WESTWAY SURGERY</v>
      </c>
      <c r="W930" s="78" t="str">
        <f>VLOOKUP(Table5[[#This Row],[ODS Code]],Lookup!A:G,5,FALSE)</f>
        <v>E85005</v>
      </c>
    </row>
    <row r="931" spans="1:23" x14ac:dyDescent="0.35">
      <c r="A931" s="80">
        <v>45444</v>
      </c>
      <c r="B931" t="s">
        <v>64</v>
      </c>
      <c r="C931" t="s">
        <v>1081</v>
      </c>
      <c r="D931" t="s">
        <v>1082</v>
      </c>
      <c r="E931" t="s">
        <v>854</v>
      </c>
      <c r="F931" s="78">
        <v>158</v>
      </c>
      <c r="G931" s="78">
        <v>322</v>
      </c>
      <c r="H931" s="78">
        <v>10</v>
      </c>
      <c r="I931" s="78">
        <v>20</v>
      </c>
      <c r="J931" s="78">
        <v>74</v>
      </c>
      <c r="K931" s="78">
        <v>152</v>
      </c>
      <c r="L931" s="78">
        <v>37</v>
      </c>
      <c r="M931" s="78">
        <v>75</v>
      </c>
      <c r="N931" s="78">
        <v>22</v>
      </c>
      <c r="O931" s="78">
        <v>45</v>
      </c>
      <c r="P931" s="78">
        <v>15</v>
      </c>
      <c r="Q931" s="78">
        <v>30</v>
      </c>
      <c r="R931" s="79">
        <v>9.49367088607595E-2</v>
      </c>
      <c r="S931" s="79">
        <v>9.3167701863354033E-2</v>
      </c>
      <c r="T931" s="78" t="str">
        <f>VLOOKUP(Table5[[#This Row],[ODS Code]],Lookup!A:D,4,FALSE)</f>
        <v>Ealing</v>
      </c>
      <c r="U931" s="78" t="str">
        <f>VLOOKUP(Table5[[#This Row],[ODS Code]],Lookup!A:E,3,FALSE)</f>
        <v>North Southall</v>
      </c>
      <c r="V931" s="78" t="str">
        <f>VLOOKUP(Table5[[#This Row],[ODS Code]],Lookup!A:F,2,FALSE)</f>
        <v>LADY MARGARET ROAD (MIKHAIL)</v>
      </c>
      <c r="W931" s="78" t="str">
        <f>VLOOKUP(Table5[[#This Row],[ODS Code]],Lookup!A:G,5,FALSE)</f>
        <v>E85023</v>
      </c>
    </row>
    <row r="932" spans="1:23" x14ac:dyDescent="0.35">
      <c r="A932" s="80">
        <v>45444</v>
      </c>
      <c r="B932" t="s">
        <v>89</v>
      </c>
      <c r="C932" t="s">
        <v>1083</v>
      </c>
      <c r="D932" t="s">
        <v>1082</v>
      </c>
      <c r="E932" t="s">
        <v>854</v>
      </c>
      <c r="F932" s="78">
        <v>0</v>
      </c>
      <c r="G932" s="78">
        <v>0</v>
      </c>
      <c r="H932" s="78">
        <v>0</v>
      </c>
      <c r="I932" s="78">
        <v>0</v>
      </c>
      <c r="J932" s="78">
        <v>0</v>
      </c>
      <c r="K932" s="78">
        <v>0</v>
      </c>
      <c r="L932" s="78">
        <v>0</v>
      </c>
      <c r="M932" s="78">
        <v>0</v>
      </c>
      <c r="N932" s="78">
        <v>0</v>
      </c>
      <c r="O932" s="78">
        <v>0</v>
      </c>
      <c r="P932" s="78">
        <v>0</v>
      </c>
      <c r="Q932" s="78">
        <v>0</v>
      </c>
      <c r="R932" s="79">
        <v>0</v>
      </c>
      <c r="S932" s="79">
        <v>0</v>
      </c>
      <c r="T932" s="78" t="str">
        <f>VLOOKUP(Table5[[#This Row],[ODS Code]],Lookup!A:D,4,FALSE)</f>
        <v>Ealing</v>
      </c>
      <c r="U932" s="78" t="str">
        <f>VLOOKUP(Table5[[#This Row],[ODS Code]],Lookup!A:E,3,FALSE)</f>
        <v>North Southall</v>
      </c>
      <c r="V932" s="78" t="str">
        <f>VLOOKUP(Table5[[#This Row],[ODS Code]],Lookup!A:F,2,FALSE)</f>
        <v>DORMERS WELLS MEDICAL CENTRE</v>
      </c>
      <c r="W932" s="78" t="str">
        <f>VLOOKUP(Table5[[#This Row],[ODS Code]],Lookup!A:G,5,FALSE)</f>
        <v>E85682</v>
      </c>
    </row>
    <row r="933" spans="1:23" x14ac:dyDescent="0.35">
      <c r="A933" s="80">
        <v>45444</v>
      </c>
      <c r="B933" t="s">
        <v>93</v>
      </c>
      <c r="C933" t="s">
        <v>1084</v>
      </c>
      <c r="D933" t="s">
        <v>1082</v>
      </c>
      <c r="E933" t="s">
        <v>854</v>
      </c>
      <c r="F933" s="78">
        <v>15</v>
      </c>
      <c r="G933" s="78">
        <v>45</v>
      </c>
      <c r="H933" s="78">
        <v>0</v>
      </c>
      <c r="I933" s="78">
        <v>0</v>
      </c>
      <c r="J933" s="78">
        <v>10</v>
      </c>
      <c r="K933" s="78">
        <v>30</v>
      </c>
      <c r="L933" s="78">
        <v>3</v>
      </c>
      <c r="M933" s="78">
        <v>9</v>
      </c>
      <c r="N933" s="78">
        <v>2</v>
      </c>
      <c r="O933" s="78">
        <v>6</v>
      </c>
      <c r="P933" s="78">
        <v>0</v>
      </c>
      <c r="Q933" s="78">
        <v>0</v>
      </c>
      <c r="R933" s="79">
        <v>0</v>
      </c>
      <c r="S933" s="79">
        <v>0</v>
      </c>
      <c r="T933" s="78" t="str">
        <f>VLOOKUP(Table5[[#This Row],[ODS Code]],Lookup!A:D,4,FALSE)</f>
        <v>Ealing</v>
      </c>
      <c r="U933" s="78" t="str">
        <f>VLOOKUP(Table5[[#This Row],[ODS Code]],Lookup!A:E,3,FALSE)</f>
        <v>North Southall</v>
      </c>
      <c r="V933" s="78" t="str">
        <f>VLOOKUP(Table5[[#This Row],[ODS Code]],Lookup!A:F,2,FALSE)</f>
        <v>WOODBRIDGE MEDICAL CENTRE</v>
      </c>
      <c r="W933" s="78" t="str">
        <f>VLOOKUP(Table5[[#This Row],[ODS Code]],Lookup!A:G,5,FALSE)</f>
        <v>E85083</v>
      </c>
    </row>
    <row r="934" spans="1:23" x14ac:dyDescent="0.35">
      <c r="A934" s="80">
        <v>45444</v>
      </c>
      <c r="B934" t="s">
        <v>195</v>
      </c>
      <c r="C934" t="s">
        <v>1085</v>
      </c>
      <c r="D934" t="s">
        <v>1082</v>
      </c>
      <c r="E934" t="s">
        <v>854</v>
      </c>
      <c r="F934" s="78">
        <v>0</v>
      </c>
      <c r="G934" s="78">
        <v>0</v>
      </c>
      <c r="H934" s="78">
        <v>0</v>
      </c>
      <c r="I934" s="78">
        <v>0</v>
      </c>
      <c r="J934" s="78">
        <v>0</v>
      </c>
      <c r="K934" s="78">
        <v>0</v>
      </c>
      <c r="L934" s="78">
        <v>0</v>
      </c>
      <c r="M934" s="78">
        <v>0</v>
      </c>
      <c r="N934" s="78">
        <v>0</v>
      </c>
      <c r="O934" s="78">
        <v>0</v>
      </c>
      <c r="P934" s="78">
        <v>0</v>
      </c>
      <c r="Q934" s="78">
        <v>0</v>
      </c>
      <c r="R934" s="79">
        <v>0</v>
      </c>
      <c r="S934" s="79">
        <v>0</v>
      </c>
      <c r="T934" s="78" t="str">
        <f>VLOOKUP(Table5[[#This Row],[ODS Code]],Lookup!A:D,4,FALSE)</f>
        <v>Ealing</v>
      </c>
      <c r="U934" s="78" t="str">
        <f>VLOOKUP(Table5[[#This Row],[ODS Code]],Lookup!A:E,3,FALSE)</f>
        <v>North Southall</v>
      </c>
      <c r="V934" s="78" t="str">
        <f>VLOOKUP(Table5[[#This Row],[ODS Code]],Lookup!A:F,2,FALSE)</f>
        <v>KS MEDICAL CENTRE</v>
      </c>
      <c r="W934" s="78" t="str">
        <f>VLOOKUP(Table5[[#This Row],[ODS Code]],Lookup!A:G,5,FALSE)</f>
        <v>E85012</v>
      </c>
    </row>
    <row r="935" spans="1:23" x14ac:dyDescent="0.35">
      <c r="A935" s="80">
        <v>45444</v>
      </c>
      <c r="B935" t="s">
        <v>196</v>
      </c>
      <c r="C935" t="s">
        <v>1086</v>
      </c>
      <c r="D935" t="s">
        <v>1082</v>
      </c>
      <c r="E935" t="s">
        <v>854</v>
      </c>
      <c r="F935" s="78">
        <v>0</v>
      </c>
      <c r="G935" s="78">
        <v>0</v>
      </c>
      <c r="H935" s="78">
        <v>0</v>
      </c>
      <c r="I935" s="78">
        <v>0</v>
      </c>
      <c r="J935" s="78">
        <v>0</v>
      </c>
      <c r="K935" s="78">
        <v>0</v>
      </c>
      <c r="L935" s="78">
        <v>0</v>
      </c>
      <c r="M935" s="78">
        <v>0</v>
      </c>
      <c r="N935" s="78">
        <v>0</v>
      </c>
      <c r="O935" s="78">
        <v>0</v>
      </c>
      <c r="P935" s="78">
        <v>0</v>
      </c>
      <c r="Q935" s="78">
        <v>0</v>
      </c>
      <c r="R935" s="79">
        <v>0</v>
      </c>
      <c r="S935" s="79">
        <v>0</v>
      </c>
      <c r="T935" s="78" t="str">
        <f>VLOOKUP(Table5[[#This Row],[ODS Code]],Lookup!A:D,4,FALSE)</f>
        <v>Ealing</v>
      </c>
      <c r="U935" s="78" t="str">
        <f>VLOOKUP(Table5[[#This Row],[ODS Code]],Lookup!A:E,3,FALSE)</f>
        <v>North Southall</v>
      </c>
      <c r="V935" s="78" t="str">
        <f>VLOOKUP(Table5[[#This Row],[ODS Code]],Lookup!A:F,2,FALSE)</f>
        <v>LADY MARGARET ROAD SURGERY (ALZARRAD)</v>
      </c>
      <c r="W935" s="78" t="str">
        <f>VLOOKUP(Table5[[#This Row],[ODS Code]],Lookup!A:G,5,FALSE)</f>
        <v>E85103</v>
      </c>
    </row>
    <row r="936" spans="1:23" x14ac:dyDescent="0.35">
      <c r="A936" s="80">
        <v>45444</v>
      </c>
      <c r="B936" t="s">
        <v>277</v>
      </c>
      <c r="C936" t="s">
        <v>1087</v>
      </c>
      <c r="D936" t="s">
        <v>1082</v>
      </c>
      <c r="E936" t="s">
        <v>854</v>
      </c>
      <c r="F936" s="78">
        <v>918</v>
      </c>
      <c r="G936" s="78">
        <v>1898</v>
      </c>
      <c r="H936" s="78">
        <v>3</v>
      </c>
      <c r="I936" s="78">
        <v>6</v>
      </c>
      <c r="J936" s="78">
        <v>912</v>
      </c>
      <c r="K936" s="78">
        <v>1886</v>
      </c>
      <c r="L936" s="78">
        <v>1</v>
      </c>
      <c r="M936" s="78">
        <v>2</v>
      </c>
      <c r="N936" s="78">
        <v>1</v>
      </c>
      <c r="O936" s="78">
        <v>2</v>
      </c>
      <c r="P936" s="78">
        <v>1</v>
      </c>
      <c r="Q936" s="78">
        <v>2</v>
      </c>
      <c r="R936" s="79">
        <v>1.0893246187363835E-3</v>
      </c>
      <c r="S936" s="79">
        <v>1.053740779768177E-3</v>
      </c>
      <c r="T936" s="78" t="str">
        <f>VLOOKUP(Table5[[#This Row],[ODS Code]],Lookup!A:D,4,FALSE)</f>
        <v>Ealing</v>
      </c>
      <c r="U936" s="78" t="str">
        <f>VLOOKUP(Table5[[#This Row],[ODS Code]],Lookup!A:E,3,FALSE)</f>
        <v>North Southall</v>
      </c>
      <c r="V936" s="78" t="str">
        <f>VLOOKUP(Table5[[#This Row],[ODS Code]],Lookup!A:F,2,FALSE)</f>
        <v xml:space="preserve">SOMERSET FAMILY HEALTH PRACTICE </v>
      </c>
      <c r="W936" s="78" t="str">
        <f>VLOOKUP(Table5[[#This Row],[ODS Code]],Lookup!A:G,5,FALSE)</f>
        <v>Y01221</v>
      </c>
    </row>
    <row r="937" spans="1:23" x14ac:dyDescent="0.35">
      <c r="A937" s="80">
        <v>45444</v>
      </c>
      <c r="B937" t="s">
        <v>288</v>
      </c>
      <c r="C937" t="s">
        <v>1088</v>
      </c>
      <c r="D937" t="s">
        <v>1082</v>
      </c>
      <c r="E937" t="s">
        <v>854</v>
      </c>
      <c r="F937" s="78">
        <v>0</v>
      </c>
      <c r="G937" s="78">
        <v>0</v>
      </c>
      <c r="H937" s="78">
        <v>0</v>
      </c>
      <c r="I937" s="78">
        <v>0</v>
      </c>
      <c r="J937" s="78">
        <v>0</v>
      </c>
      <c r="K937" s="78">
        <v>0</v>
      </c>
      <c r="L937" s="78">
        <v>0</v>
      </c>
      <c r="M937" s="78">
        <v>0</v>
      </c>
      <c r="N937" s="78">
        <v>0</v>
      </c>
      <c r="O937" s="78">
        <v>0</v>
      </c>
      <c r="P937" s="78">
        <v>0</v>
      </c>
      <c r="Q937" s="78">
        <v>0</v>
      </c>
      <c r="R937" s="79">
        <v>0</v>
      </c>
      <c r="S937" s="79">
        <v>0</v>
      </c>
      <c r="T937" s="78" t="str">
        <f>VLOOKUP(Table5[[#This Row],[ODS Code]],Lookup!A:D,4,FALSE)</f>
        <v>Ealing</v>
      </c>
      <c r="U937" s="78" t="str">
        <f>VLOOKUP(Table5[[#This Row],[ODS Code]],Lookup!A:E,3,FALSE)</f>
        <v>North Southall</v>
      </c>
      <c r="V937" s="78" t="str">
        <f>VLOOKUP(Table5[[#This Row],[ODS Code]],Lookup!A:F,2,FALSE)</f>
        <v>ST.GEORGES MEDICAL CENTRE</v>
      </c>
      <c r="W937" s="78" t="str">
        <f>VLOOKUP(Table5[[#This Row],[ODS Code]],Lookup!A:G,5,FALSE)</f>
        <v>E85743</v>
      </c>
    </row>
    <row r="938" spans="1:23" x14ac:dyDescent="0.35">
      <c r="A938" s="80">
        <v>45444</v>
      </c>
      <c r="B938" t="s">
        <v>347</v>
      </c>
      <c r="C938" t="s">
        <v>1089</v>
      </c>
      <c r="D938" t="s">
        <v>1082</v>
      </c>
      <c r="E938" t="s">
        <v>854</v>
      </c>
      <c r="F938" s="78">
        <v>2247</v>
      </c>
      <c r="G938" s="78">
        <v>5597</v>
      </c>
      <c r="H938" s="78">
        <v>151</v>
      </c>
      <c r="I938" s="78">
        <v>372</v>
      </c>
      <c r="J938" s="78">
        <v>1257</v>
      </c>
      <c r="K938" s="78">
        <v>3101</v>
      </c>
      <c r="L938" s="78">
        <v>599</v>
      </c>
      <c r="M938" s="78">
        <v>1521</v>
      </c>
      <c r="N938" s="78">
        <v>161</v>
      </c>
      <c r="O938" s="78">
        <v>407</v>
      </c>
      <c r="P938" s="78">
        <v>79</v>
      </c>
      <c r="Q938" s="78">
        <v>196</v>
      </c>
      <c r="R938" s="79">
        <v>3.5157988429016469E-2</v>
      </c>
      <c r="S938" s="79">
        <v>3.5018760050026798E-2</v>
      </c>
      <c r="T938" s="78" t="str">
        <f>VLOOKUP(Table5[[#This Row],[ODS Code]],Lookup!A:D,4,FALSE)</f>
        <v>Ealing</v>
      </c>
      <c r="U938" s="78" t="str">
        <f>VLOOKUP(Table5[[#This Row],[ODS Code]],Lookup!A:E,3,FALSE)</f>
        <v>North Southall</v>
      </c>
      <c r="V938" s="78" t="str">
        <f>VLOOKUP(Table5[[#This Row],[ODS Code]],Lookup!A:F,2,FALSE)</f>
        <v>THE MWH PRACTICE</v>
      </c>
      <c r="W938" s="78" t="str">
        <f>VLOOKUP(Table5[[#This Row],[ODS Code]],Lookup!A:G,5,FALSE)</f>
        <v>E85119</v>
      </c>
    </row>
    <row r="939" spans="1:23" x14ac:dyDescent="0.35">
      <c r="A939" s="80">
        <v>45444</v>
      </c>
      <c r="B939" t="s">
        <v>364</v>
      </c>
      <c r="C939" t="s">
        <v>1090</v>
      </c>
      <c r="D939" t="s">
        <v>1082</v>
      </c>
      <c r="E939" t="s">
        <v>854</v>
      </c>
      <c r="F939" s="78">
        <v>1886</v>
      </c>
      <c r="G939" s="78">
        <v>3772</v>
      </c>
      <c r="H939" s="78">
        <v>0</v>
      </c>
      <c r="I939" s="78">
        <v>0</v>
      </c>
      <c r="J939" s="78">
        <v>1885</v>
      </c>
      <c r="K939" s="78">
        <v>3770</v>
      </c>
      <c r="L939" s="78">
        <v>1</v>
      </c>
      <c r="M939" s="78">
        <v>2</v>
      </c>
      <c r="N939" s="78">
        <v>0</v>
      </c>
      <c r="O939" s="78">
        <v>0</v>
      </c>
      <c r="P939" s="78">
        <v>0</v>
      </c>
      <c r="Q939" s="78">
        <v>0</v>
      </c>
      <c r="R939" s="79">
        <v>0</v>
      </c>
      <c r="S939" s="79">
        <v>0</v>
      </c>
      <c r="T939" s="78" t="str">
        <f>VLOOKUP(Table5[[#This Row],[ODS Code]],Lookup!A:D,4,FALSE)</f>
        <v>Ealing</v>
      </c>
      <c r="U939" s="78" t="str">
        <f>VLOOKUP(Table5[[#This Row],[ODS Code]],Lookup!A:E,3,FALSE)</f>
        <v>North Southall</v>
      </c>
      <c r="V939" s="78" t="str">
        <f>VLOOKUP(Table5[[#This Row],[ODS Code]],Lookup!A:F,2,FALSE)</f>
        <v>THE SALUJA CLINIC</v>
      </c>
      <c r="W939" s="78" t="str">
        <f>VLOOKUP(Table5[[#This Row],[ODS Code]],Lookup!A:G,5,FALSE)</f>
        <v>E85663</v>
      </c>
    </row>
    <row r="940" spans="1:23" x14ac:dyDescent="0.35">
      <c r="A940" s="80">
        <v>45444</v>
      </c>
      <c r="B940" t="s">
        <v>375</v>
      </c>
      <c r="C940" t="s">
        <v>1091</v>
      </c>
      <c r="D940" t="s">
        <v>1082</v>
      </c>
      <c r="E940" t="s">
        <v>854</v>
      </c>
      <c r="F940" s="78">
        <v>0</v>
      </c>
      <c r="G940" s="78">
        <v>0</v>
      </c>
      <c r="H940" s="78">
        <v>0</v>
      </c>
      <c r="I940" s="78">
        <v>0</v>
      </c>
      <c r="J940" s="78">
        <v>0</v>
      </c>
      <c r="K940" s="78">
        <v>0</v>
      </c>
      <c r="L940" s="78">
        <v>0</v>
      </c>
      <c r="M940" s="78">
        <v>0</v>
      </c>
      <c r="N940" s="78">
        <v>0</v>
      </c>
      <c r="O940" s="78">
        <v>0</v>
      </c>
      <c r="P940" s="78">
        <v>0</v>
      </c>
      <c r="Q940" s="78">
        <v>0</v>
      </c>
      <c r="R940" s="79">
        <v>0</v>
      </c>
      <c r="S940" s="79">
        <v>0</v>
      </c>
      <c r="T940" s="78" t="str">
        <f>VLOOKUP(Table5[[#This Row],[ODS Code]],Lookup!A:D,4,FALSE)</f>
        <v>Ealing</v>
      </c>
      <c r="U940" s="78" t="str">
        <f>VLOOKUP(Table5[[#This Row],[ODS Code]],Lookup!A:E,3,FALSE)</f>
        <v>North Southall</v>
      </c>
      <c r="V940" s="78" t="str">
        <f>VLOOKUP(Table5[[#This Row],[ODS Code]],Lookup!A:F,2,FALSE)</f>
        <v>THE TOWN SURGERY</v>
      </c>
      <c r="W940" s="78" t="str">
        <f>VLOOKUP(Table5[[#This Row],[ODS Code]],Lookup!A:G,5,FALSE)</f>
        <v>E85721</v>
      </c>
    </row>
    <row r="941" spans="1:23" x14ac:dyDescent="0.35">
      <c r="A941" s="80">
        <v>45444</v>
      </c>
      <c r="B941" t="s">
        <v>46</v>
      </c>
      <c r="C941" t="s">
        <v>1092</v>
      </c>
      <c r="D941" t="s">
        <v>1093</v>
      </c>
      <c r="E941" t="s">
        <v>854</v>
      </c>
      <c r="F941" s="78">
        <v>0</v>
      </c>
      <c r="G941" s="78">
        <v>0</v>
      </c>
      <c r="H941" s="78">
        <v>0</v>
      </c>
      <c r="I941" s="78">
        <v>0</v>
      </c>
      <c r="J941" s="78">
        <v>0</v>
      </c>
      <c r="K941" s="78">
        <v>0</v>
      </c>
      <c r="L941" s="78">
        <v>0</v>
      </c>
      <c r="M941" s="78">
        <v>0</v>
      </c>
      <c r="N941" s="78">
        <v>0</v>
      </c>
      <c r="O941" s="78">
        <v>0</v>
      </c>
      <c r="P941" s="78">
        <v>0</v>
      </c>
      <c r="Q941" s="78">
        <v>0</v>
      </c>
      <c r="R941" s="79">
        <v>0</v>
      </c>
      <c r="S941" s="79">
        <v>0</v>
      </c>
      <c r="T941" s="78" t="str">
        <f>VLOOKUP(Table5[[#This Row],[ODS Code]],Lookup!A:D,4,FALSE)</f>
        <v>Ealing</v>
      </c>
      <c r="U941" s="78" t="str">
        <f>VLOOKUP(Table5[[#This Row],[ODS Code]],Lookup!A:E,3,FALSE)</f>
        <v>Northolt</v>
      </c>
      <c r="V941" s="78" t="str">
        <f>VLOOKUP(Table5[[#This Row],[ODS Code]],Lookup!A:F,2,FALSE)</f>
        <v>BROADMEAD SURGERY (THE CHURCH ROAD SURGERY)</v>
      </c>
      <c r="W941" s="78" t="str">
        <f>VLOOKUP(Table5[[#This Row],[ODS Code]],Lookup!A:G,5,FALSE)</f>
        <v>E85715</v>
      </c>
    </row>
    <row r="942" spans="1:23" x14ac:dyDescent="0.35">
      <c r="A942" s="80">
        <v>45444</v>
      </c>
      <c r="B942" t="s">
        <v>123</v>
      </c>
      <c r="C942" t="s">
        <v>1094</v>
      </c>
      <c r="D942" t="s">
        <v>1093</v>
      </c>
      <c r="E942" t="s">
        <v>854</v>
      </c>
      <c r="F942" s="78">
        <v>4697</v>
      </c>
      <c r="G942" s="78">
        <v>10941</v>
      </c>
      <c r="H942" s="78">
        <v>12</v>
      </c>
      <c r="I942" s="78">
        <v>39</v>
      </c>
      <c r="J942" s="78">
        <v>4641</v>
      </c>
      <c r="K942" s="78">
        <v>10749</v>
      </c>
      <c r="L942" s="78">
        <v>24</v>
      </c>
      <c r="M942" s="78">
        <v>79</v>
      </c>
      <c r="N942" s="78">
        <v>8</v>
      </c>
      <c r="O942" s="78">
        <v>30</v>
      </c>
      <c r="P942" s="78">
        <v>12</v>
      </c>
      <c r="Q942" s="78">
        <v>44</v>
      </c>
      <c r="R942" s="79">
        <v>2.5548222269533745E-3</v>
      </c>
      <c r="S942" s="79">
        <v>4.0215702403802213E-3</v>
      </c>
      <c r="T942" s="78" t="str">
        <f>VLOOKUP(Table5[[#This Row],[ODS Code]],Lookup!A:D,4,FALSE)</f>
        <v>Ealing</v>
      </c>
      <c r="U942" s="78" t="str">
        <f>VLOOKUP(Table5[[#This Row],[ODS Code]],Lookup!A:E,3,FALSE)</f>
        <v>Northolt</v>
      </c>
      <c r="V942" s="78" t="str">
        <f>VLOOKUP(Table5[[#This Row],[ODS Code]],Lookup!A:F,2,FALSE)</f>
        <v>GOODCARE PRACTICE (THE RUISLIP ROAD SURGERY (JOSHI))</v>
      </c>
      <c r="W942" s="78" t="str">
        <f>VLOOKUP(Table5[[#This Row],[ODS Code]],Lookup!A:G,5,FALSE)</f>
        <v>E85712</v>
      </c>
    </row>
    <row r="943" spans="1:23" x14ac:dyDescent="0.35">
      <c r="A943" s="80">
        <v>45444</v>
      </c>
      <c r="B943" t="s">
        <v>177</v>
      </c>
      <c r="C943" t="s">
        <v>1095</v>
      </c>
      <c r="D943" t="s">
        <v>1093</v>
      </c>
      <c r="E943" t="s">
        <v>854</v>
      </c>
      <c r="F943" s="78">
        <v>7277</v>
      </c>
      <c r="G943" s="78">
        <v>30163</v>
      </c>
      <c r="H943" s="78">
        <v>387</v>
      </c>
      <c r="I943" s="78">
        <v>1578</v>
      </c>
      <c r="J943" s="78">
        <v>4782</v>
      </c>
      <c r="K943" s="78">
        <v>19990</v>
      </c>
      <c r="L943" s="78">
        <v>1459</v>
      </c>
      <c r="M943" s="78">
        <v>5954</v>
      </c>
      <c r="N943" s="78">
        <v>328</v>
      </c>
      <c r="O943" s="78">
        <v>1338</v>
      </c>
      <c r="P943" s="78">
        <v>321</v>
      </c>
      <c r="Q943" s="78">
        <v>1303</v>
      </c>
      <c r="R943" s="79">
        <v>4.4111584444139068E-2</v>
      </c>
      <c r="S943" s="79">
        <v>4.3198620826840832E-2</v>
      </c>
      <c r="T943" s="78" t="str">
        <f>VLOOKUP(Table5[[#This Row],[ODS Code]],Lookup!A:D,4,FALSE)</f>
        <v>Ealing</v>
      </c>
      <c r="U943" s="78" t="str">
        <f>VLOOKUP(Table5[[#This Row],[ODS Code]],Lookup!A:E,3,FALSE)</f>
        <v>Northolt</v>
      </c>
      <c r="V943" s="78" t="str">
        <f>VLOOKUP(Table5[[#This Row],[ODS Code]],Lookup!A:F,2,FALSE)</f>
        <v>JUBILEE GARDENS MEDICAL CENTRE</v>
      </c>
      <c r="W943" s="78" t="str">
        <f>VLOOKUP(Table5[[#This Row],[ODS Code]],Lookup!A:G,5,FALSE)</f>
        <v>E85745</v>
      </c>
    </row>
    <row r="944" spans="1:23" x14ac:dyDescent="0.35">
      <c r="A944" s="80">
        <v>45444</v>
      </c>
      <c r="B944" t="s">
        <v>278</v>
      </c>
      <c r="C944" t="s">
        <v>1096</v>
      </c>
      <c r="D944" t="s">
        <v>1093</v>
      </c>
      <c r="E944" t="s">
        <v>854</v>
      </c>
      <c r="F944" s="78">
        <v>839</v>
      </c>
      <c r="G944" s="78">
        <v>2530</v>
      </c>
      <c r="H944" s="78">
        <v>1</v>
      </c>
      <c r="I944" s="78">
        <v>3</v>
      </c>
      <c r="J944" s="78">
        <v>827</v>
      </c>
      <c r="K944" s="78">
        <v>2487</v>
      </c>
      <c r="L944" s="78">
        <v>5</v>
      </c>
      <c r="M944" s="78">
        <v>16</v>
      </c>
      <c r="N944" s="78">
        <v>2</v>
      </c>
      <c r="O944" s="78">
        <v>8</v>
      </c>
      <c r="P944" s="78">
        <v>4</v>
      </c>
      <c r="Q944" s="78">
        <v>16</v>
      </c>
      <c r="R944" s="79">
        <v>4.7675804529201428E-3</v>
      </c>
      <c r="S944" s="79">
        <v>6.3241106719367588E-3</v>
      </c>
      <c r="T944" s="78" t="str">
        <f>VLOOKUP(Table5[[#This Row],[ODS Code]],Lookup!A:D,4,FALSE)</f>
        <v>Ealing</v>
      </c>
      <c r="U944" s="78" t="str">
        <f>VLOOKUP(Table5[[#This Row],[ODS Code]],Lookup!A:E,3,FALSE)</f>
        <v>Northolt</v>
      </c>
      <c r="V944" s="78" t="str">
        <f>VLOOKUP(Table5[[#This Row],[ODS Code]],Lookup!A:F,2,FALSE)</f>
        <v>THE SOMERSET ROAD SURGERY</v>
      </c>
      <c r="W944" s="78" t="str">
        <f>VLOOKUP(Table5[[#This Row],[ODS Code]],Lookup!A:G,5,FALSE)</f>
        <v>E85623</v>
      </c>
    </row>
    <row r="945" spans="1:23" x14ac:dyDescent="0.35">
      <c r="A945" s="80">
        <v>45444</v>
      </c>
      <c r="B945" t="s">
        <v>395</v>
      </c>
      <c r="C945" t="s">
        <v>1097</v>
      </c>
      <c r="D945" t="s">
        <v>1093</v>
      </c>
      <c r="E945" t="s">
        <v>854</v>
      </c>
      <c r="F945" s="78">
        <v>542</v>
      </c>
      <c r="G945" s="78">
        <v>1225</v>
      </c>
      <c r="H945" s="78">
        <v>36</v>
      </c>
      <c r="I945" s="78">
        <v>82</v>
      </c>
      <c r="J945" s="78">
        <v>303</v>
      </c>
      <c r="K945" s="78">
        <v>684</v>
      </c>
      <c r="L945" s="78">
        <v>115</v>
      </c>
      <c r="M945" s="78">
        <v>263</v>
      </c>
      <c r="N945" s="78">
        <v>37</v>
      </c>
      <c r="O945" s="78">
        <v>78</v>
      </c>
      <c r="P945" s="78">
        <v>51</v>
      </c>
      <c r="Q945" s="78">
        <v>118</v>
      </c>
      <c r="R945" s="79">
        <v>9.4095940959409596E-2</v>
      </c>
      <c r="S945" s="79">
        <v>9.6326530612244901E-2</v>
      </c>
      <c r="T945" s="78" t="str">
        <f>VLOOKUP(Table5[[#This Row],[ODS Code]],Lookup!A:D,4,FALSE)</f>
        <v>Ealing</v>
      </c>
      <c r="U945" s="78" t="str">
        <f>VLOOKUP(Table5[[#This Row],[ODS Code]],Lookup!A:E,3,FALSE)</f>
        <v>Northolt</v>
      </c>
      <c r="V945" s="78" t="str">
        <f>VLOOKUP(Table5[[#This Row],[ODS Code]],Lookup!A:F,2,FALSE)</f>
        <v>WEST END SURGERY</v>
      </c>
      <c r="W945" s="78" t="str">
        <f>VLOOKUP(Table5[[#This Row],[ODS Code]],Lookup!A:G,5,FALSE)</f>
        <v>E85064</v>
      </c>
    </row>
    <row r="946" spans="1:23" x14ac:dyDescent="0.35">
      <c r="A946" s="80">
        <v>45444</v>
      </c>
      <c r="B946" t="s">
        <v>411</v>
      </c>
      <c r="C946" t="s">
        <v>1098</v>
      </c>
      <c r="D946" t="s">
        <v>1093</v>
      </c>
      <c r="E946" t="s">
        <v>854</v>
      </c>
      <c r="F946" s="78">
        <v>154</v>
      </c>
      <c r="G946" s="78">
        <v>386</v>
      </c>
      <c r="H946" s="78">
        <v>16</v>
      </c>
      <c r="I946" s="78">
        <v>39</v>
      </c>
      <c r="J946" s="78">
        <v>76</v>
      </c>
      <c r="K946" s="78">
        <v>191</v>
      </c>
      <c r="L946" s="78">
        <v>24</v>
      </c>
      <c r="M946" s="78">
        <v>63</v>
      </c>
      <c r="N946" s="78">
        <v>16</v>
      </c>
      <c r="O946" s="78">
        <v>38</v>
      </c>
      <c r="P946" s="78">
        <v>22</v>
      </c>
      <c r="Q946" s="78">
        <v>55</v>
      </c>
      <c r="R946" s="79">
        <v>0.14285714285714285</v>
      </c>
      <c r="S946" s="79">
        <v>0.14248704663212436</v>
      </c>
      <c r="T946" s="78" t="str">
        <f>VLOOKUP(Table5[[#This Row],[ODS Code]],Lookup!A:D,4,FALSE)</f>
        <v>Ealing</v>
      </c>
      <c r="U946" s="78" t="str">
        <f>VLOOKUP(Table5[[#This Row],[ODS Code]],Lookup!A:E,3,FALSE)</f>
        <v>Northolt</v>
      </c>
      <c r="V946" s="78" t="str">
        <f>VLOOKUP(Table5[[#This Row],[ODS Code]],Lookup!A:F,2,FALSE)</f>
        <v>YEADING MEDICAL CENTRE</v>
      </c>
      <c r="W946" s="78" t="str">
        <f>VLOOKUP(Table5[[#This Row],[ODS Code]],Lookup!A:G,5,FALSE)</f>
        <v>E85021</v>
      </c>
    </row>
    <row r="947" spans="1:23" x14ac:dyDescent="0.35">
      <c r="A947" s="80">
        <v>45444</v>
      </c>
      <c r="B947" t="s">
        <v>80</v>
      </c>
      <c r="C947" t="s">
        <v>1099</v>
      </c>
      <c r="D947" t="s">
        <v>1100</v>
      </c>
      <c r="E947" t="s">
        <v>854</v>
      </c>
      <c r="F947" s="78">
        <v>0</v>
      </c>
      <c r="G947" s="78">
        <v>0</v>
      </c>
      <c r="H947" s="78">
        <v>0</v>
      </c>
      <c r="I947" s="78">
        <v>0</v>
      </c>
      <c r="J947" s="78">
        <v>0</v>
      </c>
      <c r="K947" s="78">
        <v>0</v>
      </c>
      <c r="L947" s="78">
        <v>0</v>
      </c>
      <c r="M947" s="78">
        <v>0</v>
      </c>
      <c r="N947" s="78">
        <v>0</v>
      </c>
      <c r="O947" s="78">
        <v>0</v>
      </c>
      <c r="P947" s="78">
        <v>0</v>
      </c>
      <c r="Q947" s="78">
        <v>0</v>
      </c>
      <c r="R947" s="79">
        <v>0</v>
      </c>
      <c r="S947" s="79">
        <v>0</v>
      </c>
      <c r="T947" s="78" t="str">
        <f>VLOOKUP(Table5[[#This Row],[ODS Code]],Lookup!A:D,4,FALSE)</f>
        <v>Central London</v>
      </c>
      <c r="U947" s="78" t="str">
        <f>VLOOKUP(Table5[[#This Row],[ODS Code]],Lookup!A:E,3,FALSE)</f>
        <v>Regents Health</v>
      </c>
      <c r="V947" s="78" t="str">
        <f>VLOOKUP(Table5[[#This Row],[ODS Code]],Lookup!A:F,2,FALSE)</f>
        <v>CONNAUGHT SQUARE PRACTICE</v>
      </c>
      <c r="W947" s="78" t="str">
        <f>VLOOKUP(Table5[[#This Row],[ODS Code]],Lookup!A:G,5,FALSE)</f>
        <v>E87037</v>
      </c>
    </row>
    <row r="948" spans="1:23" x14ac:dyDescent="0.35">
      <c r="A948" s="80">
        <v>45444</v>
      </c>
      <c r="B948" t="s">
        <v>85</v>
      </c>
      <c r="C948" t="s">
        <v>1101</v>
      </c>
      <c r="D948" t="s">
        <v>1100</v>
      </c>
      <c r="E948" t="s">
        <v>854</v>
      </c>
      <c r="F948" s="78">
        <v>0</v>
      </c>
      <c r="G948" s="78">
        <v>0</v>
      </c>
      <c r="H948" s="78">
        <v>0</v>
      </c>
      <c r="I948" s="78">
        <v>0</v>
      </c>
      <c r="J948" s="78">
        <v>0</v>
      </c>
      <c r="K948" s="78">
        <v>0</v>
      </c>
      <c r="L948" s="78">
        <v>0</v>
      </c>
      <c r="M948" s="78">
        <v>0</v>
      </c>
      <c r="N948" s="78">
        <v>0</v>
      </c>
      <c r="O948" s="78">
        <v>0</v>
      </c>
      <c r="P948" s="78">
        <v>0</v>
      </c>
      <c r="Q948" s="78">
        <v>0</v>
      </c>
      <c r="R948" s="79">
        <v>0</v>
      </c>
      <c r="S948" s="79">
        <v>0</v>
      </c>
      <c r="T948" s="78" t="str">
        <f>VLOOKUP(Table5[[#This Row],[ODS Code]],Lookup!A:D,4,FALSE)</f>
        <v>Central London</v>
      </c>
      <c r="U948" s="78" t="str">
        <f>VLOOKUP(Table5[[#This Row],[ODS Code]],Lookup!A:E,3,FALSE)</f>
        <v>Regents Health</v>
      </c>
      <c r="V948" s="78" t="str">
        <f>VLOOKUP(Table5[[#This Row],[ODS Code]],Lookup!A:F,2,FALSE)</f>
        <v>CROMPTON MEDICAL CENTRE</v>
      </c>
      <c r="W948" s="78" t="str">
        <f>VLOOKUP(Table5[[#This Row],[ODS Code]],Lookup!A:G,5,FALSE)</f>
        <v>E87052</v>
      </c>
    </row>
    <row r="949" spans="1:23" x14ac:dyDescent="0.35">
      <c r="A949" s="80">
        <v>45444</v>
      </c>
      <c r="B949" t="s">
        <v>173</v>
      </c>
      <c r="C949" t="s">
        <v>1102</v>
      </c>
      <c r="D949" t="s">
        <v>1100</v>
      </c>
      <c r="E949" t="s">
        <v>854</v>
      </c>
      <c r="F949" s="78">
        <v>2472</v>
      </c>
      <c r="G949" s="78">
        <v>5671</v>
      </c>
      <c r="H949" s="78">
        <v>8</v>
      </c>
      <c r="I949" s="78">
        <v>16</v>
      </c>
      <c r="J949" s="78">
        <v>2416</v>
      </c>
      <c r="K949" s="78">
        <v>5558</v>
      </c>
      <c r="L949" s="78">
        <v>32</v>
      </c>
      <c r="M949" s="78">
        <v>64</v>
      </c>
      <c r="N949" s="78">
        <v>8</v>
      </c>
      <c r="O949" s="78">
        <v>16</v>
      </c>
      <c r="P949" s="78">
        <v>8</v>
      </c>
      <c r="Q949" s="78">
        <v>17</v>
      </c>
      <c r="R949" s="79">
        <v>3.2362459546925568E-3</v>
      </c>
      <c r="S949" s="79">
        <v>2.9977076353376831E-3</v>
      </c>
      <c r="T949" s="78" t="str">
        <f>VLOOKUP(Table5[[#This Row],[ODS Code]],Lookup!A:D,4,FALSE)</f>
        <v>Central London</v>
      </c>
      <c r="U949" s="78" t="str">
        <f>VLOOKUP(Table5[[#This Row],[ODS Code]],Lookup!A:E,3,FALSE)</f>
        <v>Regents Health</v>
      </c>
      <c r="V949" s="78" t="str">
        <f>VLOOKUP(Table5[[#This Row],[ODS Code]],Lookup!A:F,2,FALSE)</f>
        <v>IMPERIAL COLLEGE HEALTH CENTRE</v>
      </c>
      <c r="W949" s="78" t="str">
        <f>VLOOKUP(Table5[[#This Row],[ODS Code]],Lookup!A:G,5,FALSE)</f>
        <v>E87677</v>
      </c>
    </row>
    <row r="950" spans="1:23" x14ac:dyDescent="0.35">
      <c r="A950" s="80">
        <v>45444</v>
      </c>
      <c r="B950" t="s">
        <v>202</v>
      </c>
      <c r="C950" t="s">
        <v>1103</v>
      </c>
      <c r="D950" t="s">
        <v>1100</v>
      </c>
      <c r="E950" t="s">
        <v>854</v>
      </c>
      <c r="F950" s="78">
        <v>0</v>
      </c>
      <c r="G950" s="78">
        <v>0</v>
      </c>
      <c r="H950" s="78">
        <v>0</v>
      </c>
      <c r="I950" s="78">
        <v>0</v>
      </c>
      <c r="J950" s="78">
        <v>0</v>
      </c>
      <c r="K950" s="78">
        <v>0</v>
      </c>
      <c r="L950" s="78">
        <v>0</v>
      </c>
      <c r="M950" s="78">
        <v>0</v>
      </c>
      <c r="N950" s="78">
        <v>0</v>
      </c>
      <c r="O950" s="78">
        <v>0</v>
      </c>
      <c r="P950" s="78">
        <v>0</v>
      </c>
      <c r="Q950" s="78">
        <v>0</v>
      </c>
      <c r="R950" s="79">
        <v>0</v>
      </c>
      <c r="S950" s="79">
        <v>0</v>
      </c>
      <c r="T950" s="78" t="str">
        <f>VLOOKUP(Table5[[#This Row],[ODS Code]],Lookup!A:D,4,FALSE)</f>
        <v>Central London</v>
      </c>
      <c r="U950" s="78" t="str">
        <f>VLOOKUP(Table5[[#This Row],[ODS Code]],Lookup!A:E,3,FALSE)</f>
        <v>Regents Health</v>
      </c>
      <c r="V950" s="78" t="str">
        <f>VLOOKUP(Table5[[#This Row],[ODS Code]],Lookup!A:F,2,FALSE)</f>
        <v>LISSON GROVE HEALTH CENTRE</v>
      </c>
      <c r="W950" s="78" t="str">
        <f>VLOOKUP(Table5[[#This Row],[ODS Code]],Lookup!A:G,5,FALSE)</f>
        <v>E87011</v>
      </c>
    </row>
    <row r="951" spans="1:23" x14ac:dyDescent="0.35">
      <c r="A951" s="80">
        <v>45444</v>
      </c>
      <c r="B951" t="s">
        <v>221</v>
      </c>
      <c r="C951" t="s">
        <v>1104</v>
      </c>
      <c r="D951" t="s">
        <v>1100</v>
      </c>
      <c r="E951" t="s">
        <v>854</v>
      </c>
      <c r="F951" s="78">
        <v>563</v>
      </c>
      <c r="G951" s="78">
        <v>1126</v>
      </c>
      <c r="H951" s="78">
        <v>0</v>
      </c>
      <c r="I951" s="78">
        <v>0</v>
      </c>
      <c r="J951" s="78">
        <v>558</v>
      </c>
      <c r="K951" s="78">
        <v>1116</v>
      </c>
      <c r="L951" s="78">
        <v>4</v>
      </c>
      <c r="M951" s="78">
        <v>8</v>
      </c>
      <c r="N951" s="78">
        <v>0</v>
      </c>
      <c r="O951" s="78">
        <v>0</v>
      </c>
      <c r="P951" s="78">
        <v>1</v>
      </c>
      <c r="Q951" s="78">
        <v>2</v>
      </c>
      <c r="R951" s="79">
        <v>1.7761989342806395E-3</v>
      </c>
      <c r="S951" s="79">
        <v>1.7761989342806395E-3</v>
      </c>
      <c r="T951" s="78" t="str">
        <f>VLOOKUP(Table5[[#This Row],[ODS Code]],Lookup!A:D,4,FALSE)</f>
        <v>Central London</v>
      </c>
      <c r="U951" s="78" t="str">
        <f>VLOOKUP(Table5[[#This Row],[ODS Code]],Lookup!A:E,3,FALSE)</f>
        <v>Regents Health</v>
      </c>
      <c r="V951" s="78" t="str">
        <f>VLOOKUP(Table5[[#This Row],[ODS Code]],Lookup!A:F,2,FALSE)</f>
        <v>NEWTON MEDICAL CENTRE</v>
      </c>
      <c r="W951" s="78" t="str">
        <f>VLOOKUP(Table5[[#This Row],[ODS Code]],Lookup!A:G,5,FALSE)</f>
        <v>E87681</v>
      </c>
    </row>
    <row r="952" spans="1:23" x14ac:dyDescent="0.35">
      <c r="A952" s="80">
        <v>45444</v>
      </c>
      <c r="B952" t="s">
        <v>234</v>
      </c>
      <c r="C952" t="s">
        <v>1105</v>
      </c>
      <c r="D952" t="s">
        <v>1100</v>
      </c>
      <c r="E952" t="s">
        <v>854</v>
      </c>
      <c r="F952" s="78">
        <v>0</v>
      </c>
      <c r="G952" s="78">
        <v>0</v>
      </c>
      <c r="H952" s="78">
        <v>0</v>
      </c>
      <c r="I952" s="78">
        <v>0</v>
      </c>
      <c r="J952" s="78">
        <v>0</v>
      </c>
      <c r="K952" s="78">
        <v>0</v>
      </c>
      <c r="L952" s="78">
        <v>0</v>
      </c>
      <c r="M952" s="78">
        <v>0</v>
      </c>
      <c r="N952" s="78">
        <v>0</v>
      </c>
      <c r="O952" s="78">
        <v>0</v>
      </c>
      <c r="P952" s="78">
        <v>0</v>
      </c>
      <c r="Q952" s="78">
        <v>0</v>
      </c>
      <c r="R952" s="79">
        <v>0</v>
      </c>
      <c r="S952" s="79">
        <v>0</v>
      </c>
      <c r="T952" s="78" t="str">
        <f>VLOOKUP(Table5[[#This Row],[ODS Code]],Lookup!A:D,4,FALSE)</f>
        <v>Central London</v>
      </c>
      <c r="U952" s="78" t="str">
        <f>VLOOKUP(Table5[[#This Row],[ODS Code]],Lookup!A:E,3,FALSE)</f>
        <v>Regents Health</v>
      </c>
      <c r="V952" s="78" t="str">
        <f>VLOOKUP(Table5[[#This Row],[ODS Code]],Lookup!A:F,2,FALSE)</f>
        <v>PADDINGTON GREEN HEALTH CENTRE</v>
      </c>
      <c r="W952" s="78" t="str">
        <f>VLOOKUP(Table5[[#This Row],[ODS Code]],Lookup!A:G,5,FALSE)</f>
        <v>E87008</v>
      </c>
    </row>
    <row r="953" spans="1:23" x14ac:dyDescent="0.35">
      <c r="A953" s="80">
        <v>45444</v>
      </c>
      <c r="B953" t="s">
        <v>380</v>
      </c>
      <c r="C953" t="s">
        <v>1106</v>
      </c>
      <c r="D953" t="s">
        <v>1100</v>
      </c>
      <c r="E953" t="s">
        <v>854</v>
      </c>
      <c r="F953" s="78">
        <v>0</v>
      </c>
      <c r="G953" s="78">
        <v>0</v>
      </c>
      <c r="H953" s="78">
        <v>0</v>
      </c>
      <c r="I953" s="78">
        <v>0</v>
      </c>
      <c r="J953" s="78">
        <v>0</v>
      </c>
      <c r="K953" s="78">
        <v>0</v>
      </c>
      <c r="L953" s="78">
        <v>0</v>
      </c>
      <c r="M953" s="78">
        <v>0</v>
      </c>
      <c r="N953" s="78">
        <v>0</v>
      </c>
      <c r="O953" s="78">
        <v>0</v>
      </c>
      <c r="P953" s="78">
        <v>0</v>
      </c>
      <c r="Q953" s="78">
        <v>0</v>
      </c>
      <c r="R953" s="79">
        <v>0</v>
      </c>
      <c r="S953" s="79">
        <v>0</v>
      </c>
      <c r="T953" s="78" t="str">
        <f>VLOOKUP(Table5[[#This Row],[ODS Code]],Lookup!A:D,4,FALSE)</f>
        <v>Central London</v>
      </c>
      <c r="U953" s="78" t="str">
        <f>VLOOKUP(Table5[[#This Row],[ODS Code]],Lookup!A:E,3,FALSE)</f>
        <v>Regents Health</v>
      </c>
      <c r="V953" s="78" t="str">
        <f>VLOOKUP(Table5[[#This Row],[ODS Code]],Lookup!A:F,2,FALSE)</f>
        <v>THE WESTBOURNE GREEN SURGERY</v>
      </c>
      <c r="W953" s="78" t="str">
        <f>VLOOKUP(Table5[[#This Row],[ODS Code]],Lookup!A:G,5,FALSE)</f>
        <v>Y00902</v>
      </c>
    </row>
    <row r="954" spans="1:23" x14ac:dyDescent="0.35">
      <c r="A954" s="80">
        <v>45444</v>
      </c>
      <c r="B954" t="s">
        <v>409</v>
      </c>
      <c r="C954" t="s">
        <v>1107</v>
      </c>
      <c r="D954" t="s">
        <v>1100</v>
      </c>
      <c r="E954" t="s">
        <v>854</v>
      </c>
      <c r="F954" s="78">
        <v>0</v>
      </c>
      <c r="G954" s="78">
        <v>0</v>
      </c>
      <c r="H954" s="78">
        <v>0</v>
      </c>
      <c r="I954" s="78">
        <v>0</v>
      </c>
      <c r="J954" s="78">
        <v>0</v>
      </c>
      <c r="K954" s="78">
        <v>0</v>
      </c>
      <c r="L954" s="78">
        <v>0</v>
      </c>
      <c r="M954" s="78">
        <v>0</v>
      </c>
      <c r="N954" s="78">
        <v>0</v>
      </c>
      <c r="O954" s="78">
        <v>0</v>
      </c>
      <c r="P954" s="78">
        <v>0</v>
      </c>
      <c r="Q954" s="78">
        <v>0</v>
      </c>
      <c r="R954" s="79">
        <v>0</v>
      </c>
      <c r="S954" s="79">
        <v>0</v>
      </c>
      <c r="T954" s="78" t="str">
        <f>VLOOKUP(Table5[[#This Row],[ODS Code]],Lookup!A:D,4,FALSE)</f>
        <v>Central London</v>
      </c>
      <c r="U954" s="78" t="str">
        <f>VLOOKUP(Table5[[#This Row],[ODS Code]],Lookup!A:E,3,FALSE)</f>
        <v>Regents Health</v>
      </c>
      <c r="V954" s="78" t="str">
        <f>VLOOKUP(Table5[[#This Row],[ODS Code]],Lookup!A:F,2,FALSE)</f>
        <v>WOODFIELD ROAD SURGERY</v>
      </c>
      <c r="W954" s="78" t="str">
        <f>VLOOKUP(Table5[[#This Row],[ODS Code]],Lookup!A:G,5,FALSE)</f>
        <v>E87741</v>
      </c>
    </row>
    <row r="955" spans="1:23" x14ac:dyDescent="0.35">
      <c r="A955" s="80">
        <v>45444</v>
      </c>
      <c r="B955" t="s">
        <v>95</v>
      </c>
      <c r="C955" t="s">
        <v>1108</v>
      </c>
      <c r="D955" t="s">
        <v>1109</v>
      </c>
      <c r="E955" t="s">
        <v>854</v>
      </c>
      <c r="F955" s="78">
        <v>10703</v>
      </c>
      <c r="G955" s="78">
        <v>22924</v>
      </c>
      <c r="H955" s="78">
        <v>923</v>
      </c>
      <c r="I955" s="78">
        <v>1996</v>
      </c>
      <c r="J955" s="78">
        <v>5557</v>
      </c>
      <c r="K955" s="78">
        <v>11754</v>
      </c>
      <c r="L955" s="78">
        <v>2570</v>
      </c>
      <c r="M955" s="78">
        <v>5502</v>
      </c>
      <c r="N955" s="78">
        <v>726</v>
      </c>
      <c r="O955" s="78">
        <v>1580</v>
      </c>
      <c r="P955" s="78">
        <v>927</v>
      </c>
      <c r="Q955" s="78">
        <v>2092</v>
      </c>
      <c r="R955" s="79">
        <v>8.6611230496122585E-2</v>
      </c>
      <c r="S955" s="79">
        <v>9.1258070144826384E-2</v>
      </c>
      <c r="T955" s="78" t="str">
        <f>VLOOKUP(Table5[[#This Row],[ODS Code]],Lookup!A:D,4,FALSE)</f>
        <v>Ealing</v>
      </c>
      <c r="U955" s="78" t="str">
        <f>VLOOKUP(Table5[[#This Row],[ODS Code]],Lookup!A:E,3,FALSE)</f>
        <v>South Central Ealing</v>
      </c>
      <c r="V955" s="78" t="str">
        <f>VLOOKUP(Table5[[#This Row],[ODS Code]],Lookup!A:F,2,FALSE)</f>
        <v>EALING PARK HEALTH CENTRE</v>
      </c>
      <c r="W955" s="78" t="str">
        <f>VLOOKUP(Table5[[#This Row],[ODS Code]],Lookup!A:G,5,FALSE)</f>
        <v>E85657</v>
      </c>
    </row>
    <row r="956" spans="1:23" x14ac:dyDescent="0.35">
      <c r="A956" s="80">
        <v>45444</v>
      </c>
      <c r="B956" t="s">
        <v>106</v>
      </c>
      <c r="C956" t="s">
        <v>1110</v>
      </c>
      <c r="D956" t="s">
        <v>1109</v>
      </c>
      <c r="E956" t="s">
        <v>854</v>
      </c>
      <c r="F956" s="78">
        <v>686</v>
      </c>
      <c r="G956" s="78">
        <v>2744</v>
      </c>
      <c r="H956" s="78">
        <v>64</v>
      </c>
      <c r="I956" s="78">
        <v>256</v>
      </c>
      <c r="J956" s="78">
        <v>251</v>
      </c>
      <c r="K956" s="78">
        <v>1004</v>
      </c>
      <c r="L956" s="78">
        <v>197</v>
      </c>
      <c r="M956" s="78">
        <v>788</v>
      </c>
      <c r="N956" s="78">
        <v>87</v>
      </c>
      <c r="O956" s="78">
        <v>348</v>
      </c>
      <c r="P956" s="78">
        <v>87</v>
      </c>
      <c r="Q956" s="78">
        <v>348</v>
      </c>
      <c r="R956" s="79">
        <v>0.12682215743440234</v>
      </c>
      <c r="S956" s="79">
        <v>0.12682215743440234</v>
      </c>
      <c r="T956" s="78" t="str">
        <f>VLOOKUP(Table5[[#This Row],[ODS Code]],Lookup!A:D,4,FALSE)</f>
        <v>Ealing</v>
      </c>
      <c r="U956" s="78" t="str">
        <f>VLOOKUP(Table5[[#This Row],[ODS Code]],Lookup!A:E,3,FALSE)</f>
        <v>South Central Ealing</v>
      </c>
      <c r="V956" s="78" t="str">
        <f>VLOOKUP(Table5[[#This Row],[ODS Code]],Lookup!A:F,2,FALSE)</f>
        <v>ELTHORNE PARK SURGERY</v>
      </c>
      <c r="W956" s="78" t="str">
        <f>VLOOKUP(Table5[[#This Row],[ODS Code]],Lookup!A:G,5,FALSE)</f>
        <v>E85628</v>
      </c>
    </row>
    <row r="957" spans="1:23" x14ac:dyDescent="0.35">
      <c r="A957" s="80">
        <v>45444</v>
      </c>
      <c r="B957" t="s">
        <v>135</v>
      </c>
      <c r="C957" t="s">
        <v>1111</v>
      </c>
      <c r="D957" t="s">
        <v>1109</v>
      </c>
      <c r="E957" t="s">
        <v>854</v>
      </c>
      <c r="F957" s="78">
        <v>449</v>
      </c>
      <c r="G957" s="78">
        <v>1771</v>
      </c>
      <c r="H957" s="78">
        <v>43</v>
      </c>
      <c r="I957" s="78">
        <v>170</v>
      </c>
      <c r="J957" s="78">
        <v>246</v>
      </c>
      <c r="K957" s="78">
        <v>974</v>
      </c>
      <c r="L957" s="78">
        <v>91</v>
      </c>
      <c r="M957" s="78">
        <v>355</v>
      </c>
      <c r="N957" s="78">
        <v>30</v>
      </c>
      <c r="O957" s="78">
        <v>120</v>
      </c>
      <c r="P957" s="78">
        <v>39</v>
      </c>
      <c r="Q957" s="78">
        <v>152</v>
      </c>
      <c r="R957" s="79">
        <v>8.6859688195991089E-2</v>
      </c>
      <c r="S957" s="79">
        <v>8.5827216261998865E-2</v>
      </c>
      <c r="T957" s="78" t="str">
        <f>VLOOKUP(Table5[[#This Row],[ODS Code]],Lookup!A:D,4,FALSE)</f>
        <v>Ealing</v>
      </c>
      <c r="U957" s="78" t="str">
        <f>VLOOKUP(Table5[[#This Row],[ODS Code]],Lookup!A:E,3,FALSE)</f>
        <v>South Central Ealing</v>
      </c>
      <c r="V957" s="78" t="str">
        <f>VLOOKUP(Table5[[#This Row],[ODS Code]],Lookup!A:F,2,FALSE)</f>
        <v>GROSVENOR HOUSE SURGERY</v>
      </c>
      <c r="W957" s="78" t="str">
        <f>VLOOKUP(Table5[[#This Row],[ODS Code]],Lookup!A:G,5,FALSE)</f>
        <v>E85034</v>
      </c>
    </row>
    <row r="958" spans="1:23" x14ac:dyDescent="0.35">
      <c r="A958" s="80">
        <v>45444</v>
      </c>
      <c r="B958" t="s">
        <v>228</v>
      </c>
      <c r="C958" t="s">
        <v>1112</v>
      </c>
      <c r="D958" t="s">
        <v>1109</v>
      </c>
      <c r="E958" t="s">
        <v>854</v>
      </c>
      <c r="F958" s="78">
        <v>496</v>
      </c>
      <c r="G958" s="78">
        <v>1985</v>
      </c>
      <c r="H958" s="78">
        <v>48</v>
      </c>
      <c r="I958" s="78">
        <v>193</v>
      </c>
      <c r="J958" s="78">
        <v>172</v>
      </c>
      <c r="K958" s="78">
        <v>688</v>
      </c>
      <c r="L958" s="78">
        <v>167</v>
      </c>
      <c r="M958" s="78">
        <v>668</v>
      </c>
      <c r="N958" s="78">
        <v>51</v>
      </c>
      <c r="O958" s="78">
        <v>204</v>
      </c>
      <c r="P958" s="78">
        <v>58</v>
      </c>
      <c r="Q958" s="78">
        <v>232</v>
      </c>
      <c r="R958" s="79">
        <v>0.11693548387096774</v>
      </c>
      <c r="S958" s="79">
        <v>0.11687657430730479</v>
      </c>
      <c r="T958" s="78" t="str">
        <f>VLOOKUP(Table5[[#This Row],[ODS Code]],Lookup!A:D,4,FALSE)</f>
        <v>Ealing</v>
      </c>
      <c r="U958" s="78" t="str">
        <f>VLOOKUP(Table5[[#This Row],[ODS Code]],Lookup!A:E,3,FALSE)</f>
        <v>South Central Ealing</v>
      </c>
      <c r="V958" s="78" t="str">
        <f>VLOOKUP(Table5[[#This Row],[ODS Code]],Lookup!A:F,2,FALSE)</f>
        <v>NORTHFIELDS SURGERY</v>
      </c>
      <c r="W958" s="78" t="str">
        <f>VLOOKUP(Table5[[#This Row],[ODS Code]],Lookup!A:G,5,FALSE)</f>
        <v>E85014</v>
      </c>
    </row>
    <row r="959" spans="1:23" x14ac:dyDescent="0.35">
      <c r="A959" s="80">
        <v>45444</v>
      </c>
      <c r="B959" t="s">
        <v>324</v>
      </c>
      <c r="C959" t="s">
        <v>1113</v>
      </c>
      <c r="D959" t="s">
        <v>1109</v>
      </c>
      <c r="E959" t="s">
        <v>854</v>
      </c>
      <c r="F959" s="78">
        <v>2357</v>
      </c>
      <c r="G959" s="78">
        <v>6189</v>
      </c>
      <c r="H959" s="78">
        <v>99</v>
      </c>
      <c r="I959" s="78">
        <v>394</v>
      </c>
      <c r="J959" s="78">
        <v>1893</v>
      </c>
      <c r="K959" s="78">
        <v>4341</v>
      </c>
      <c r="L959" s="78">
        <v>205</v>
      </c>
      <c r="M959" s="78">
        <v>818</v>
      </c>
      <c r="N959" s="78">
        <v>68</v>
      </c>
      <c r="O959" s="78">
        <v>270</v>
      </c>
      <c r="P959" s="78">
        <v>92</v>
      </c>
      <c r="Q959" s="78">
        <v>366</v>
      </c>
      <c r="R959" s="79">
        <v>3.903266864658464E-2</v>
      </c>
      <c r="S959" s="79">
        <v>5.9137178865729521E-2</v>
      </c>
      <c r="T959" s="78" t="str">
        <f>VLOOKUP(Table5[[#This Row],[ODS Code]],Lookup!A:D,4,FALSE)</f>
        <v>Ealing</v>
      </c>
      <c r="U959" s="78" t="str">
        <f>VLOOKUP(Table5[[#This Row],[ODS Code]],Lookup!A:E,3,FALSE)</f>
        <v>South Central Ealing</v>
      </c>
      <c r="V959" s="78" t="str">
        <f>VLOOKUP(Table5[[#This Row],[ODS Code]],Lookup!A:F,2,FALSE)</f>
        <v>THE FLORENCE ROAD SURGERY</v>
      </c>
      <c r="W959" s="78" t="str">
        <f>VLOOKUP(Table5[[#This Row],[ODS Code]],Lookup!A:G,5,FALSE)</f>
        <v>E85122</v>
      </c>
    </row>
    <row r="960" spans="1:23" x14ac:dyDescent="0.35">
      <c r="A960" s="80">
        <v>45444</v>
      </c>
      <c r="B960" t="s">
        <v>25</v>
      </c>
      <c r="C960" t="s">
        <v>24</v>
      </c>
      <c r="D960" t="s">
        <v>1114</v>
      </c>
      <c r="E960" t="s">
        <v>854</v>
      </c>
      <c r="F960" s="78">
        <v>526</v>
      </c>
      <c r="G960" s="78">
        <v>1563</v>
      </c>
      <c r="H960" s="78">
        <v>20</v>
      </c>
      <c r="I960" s="78">
        <v>42</v>
      </c>
      <c r="J960" s="78">
        <v>350</v>
      </c>
      <c r="K960" s="78">
        <v>1137</v>
      </c>
      <c r="L960" s="78">
        <v>125</v>
      </c>
      <c r="M960" s="78">
        <v>318</v>
      </c>
      <c r="N960" s="78">
        <v>21</v>
      </c>
      <c r="O960" s="78">
        <v>46</v>
      </c>
      <c r="P960" s="78">
        <v>10</v>
      </c>
      <c r="Q960" s="78">
        <v>20</v>
      </c>
      <c r="R960" s="79">
        <v>1.9011406844106463E-2</v>
      </c>
      <c r="S960" s="79">
        <v>1.2795905310300703E-2</v>
      </c>
      <c r="T960" s="78" t="str">
        <f>VLOOKUP(Table5[[#This Row],[ODS Code]],Lookup!A:D,4,FALSE)</f>
        <v>Hammersmith &amp; Fulham</v>
      </c>
      <c r="U960" s="78" t="str">
        <f>VLOOKUP(Table5[[#This Row],[ODS Code]],Lookup!A:E,3,FALSE)</f>
        <v>South Fulham PCN</v>
      </c>
      <c r="V960" s="78" t="str">
        <f>VLOOKUP(Table5[[#This Row],[ODS Code]],Lookup!A:F,2,FALSE)</f>
        <v>Ashville Surgery</v>
      </c>
      <c r="W960" s="78" t="str">
        <f>VLOOKUP(Table5[[#This Row],[ODS Code]],Lookup!A:G,5,FALSE)</f>
        <v>E85719</v>
      </c>
    </row>
    <row r="961" spans="1:23" x14ac:dyDescent="0.35">
      <c r="A961" s="80">
        <v>45444</v>
      </c>
      <c r="B961" t="s">
        <v>58</v>
      </c>
      <c r="C961" t="s">
        <v>1115</v>
      </c>
      <c r="D961" t="s">
        <v>1114</v>
      </c>
      <c r="E961" t="s">
        <v>854</v>
      </c>
      <c r="F961" s="78">
        <v>2886</v>
      </c>
      <c r="G961" s="78">
        <v>6019</v>
      </c>
      <c r="H961" s="78">
        <v>193</v>
      </c>
      <c r="I961" s="78">
        <v>393</v>
      </c>
      <c r="J961" s="78">
        <v>1463</v>
      </c>
      <c r="K961" s="78">
        <v>3130</v>
      </c>
      <c r="L961" s="78">
        <v>812</v>
      </c>
      <c r="M961" s="78">
        <v>1649</v>
      </c>
      <c r="N961" s="78">
        <v>168</v>
      </c>
      <c r="O961" s="78">
        <v>340</v>
      </c>
      <c r="P961" s="78">
        <v>250</v>
      </c>
      <c r="Q961" s="78">
        <v>507</v>
      </c>
      <c r="R961" s="79">
        <v>8.6625086625086625E-2</v>
      </c>
      <c r="S961" s="79">
        <v>8.4233261339092869E-2</v>
      </c>
      <c r="T961" s="78" t="str">
        <f>VLOOKUP(Table5[[#This Row],[ODS Code]],Lookup!A:D,4,FALSE)</f>
        <v>Hammersmith &amp; Fulham</v>
      </c>
      <c r="U961" s="78" t="str">
        <f>VLOOKUP(Table5[[#This Row],[ODS Code]],Lookup!A:E,3,FALSE)</f>
        <v>South Fulham PCN</v>
      </c>
      <c r="V961" s="78" t="str">
        <f>VLOOKUP(Table5[[#This Row],[ODS Code]],Lookup!A:F,2,FALSE)</f>
        <v>CASSIDY MEDICAL CENTRE</v>
      </c>
      <c r="W961" s="78" t="str">
        <f>VLOOKUP(Table5[[#This Row],[ODS Code]],Lookup!A:G,5,FALSE)</f>
        <v>E85025</v>
      </c>
    </row>
    <row r="962" spans="1:23" x14ac:dyDescent="0.35">
      <c r="A962" s="80">
        <v>45444</v>
      </c>
      <c r="B962" t="s">
        <v>117</v>
      </c>
      <c r="C962" t="s">
        <v>116</v>
      </c>
      <c r="D962" t="s">
        <v>1114</v>
      </c>
      <c r="E962" t="s">
        <v>854</v>
      </c>
      <c r="F962" s="78">
        <v>0</v>
      </c>
      <c r="G962" s="78">
        <v>0</v>
      </c>
      <c r="H962" s="78">
        <v>0</v>
      </c>
      <c r="I962" s="78">
        <v>0</v>
      </c>
      <c r="J962" s="78">
        <v>0</v>
      </c>
      <c r="K962" s="78">
        <v>0</v>
      </c>
      <c r="L962" s="78">
        <v>0</v>
      </c>
      <c r="M962" s="78">
        <v>0</v>
      </c>
      <c r="N962" s="78">
        <v>0</v>
      </c>
      <c r="O962" s="78">
        <v>0</v>
      </c>
      <c r="P962" s="78">
        <v>0</v>
      </c>
      <c r="Q962" s="78">
        <v>0</v>
      </c>
      <c r="R962" s="79">
        <v>0</v>
      </c>
      <c r="S962" s="79">
        <v>0</v>
      </c>
      <c r="T962" s="78" t="str">
        <f>VLOOKUP(Table5[[#This Row],[ODS Code]],Lookup!A:D,4,FALSE)</f>
        <v>Hammersmith &amp; Fulham</v>
      </c>
      <c r="U962" s="78" t="str">
        <f>VLOOKUP(Table5[[#This Row],[ODS Code]],Lookup!A:E,3,FALSE)</f>
        <v>South Fulham PCN</v>
      </c>
      <c r="V962" s="78" t="str">
        <f>VLOOKUP(Table5[[#This Row],[ODS Code]],Lookup!A:F,2,FALSE)</f>
        <v>Fulham Cross Medical Centre</v>
      </c>
      <c r="W962" s="78" t="str">
        <f>VLOOKUP(Table5[[#This Row],[ODS Code]],Lookup!A:G,5,FALSE)</f>
        <v>E85649</v>
      </c>
    </row>
    <row r="963" spans="1:23" x14ac:dyDescent="0.35">
      <c r="A963" s="80">
        <v>45444</v>
      </c>
      <c r="B963" t="s">
        <v>264</v>
      </c>
      <c r="C963" t="s">
        <v>263</v>
      </c>
      <c r="D963" t="s">
        <v>1114</v>
      </c>
      <c r="E963" t="s">
        <v>854</v>
      </c>
      <c r="F963" s="78">
        <v>385</v>
      </c>
      <c r="G963" s="78">
        <v>770</v>
      </c>
      <c r="H963" s="78">
        <v>15</v>
      </c>
      <c r="I963" s="78">
        <v>30</v>
      </c>
      <c r="J963" s="78">
        <v>329</v>
      </c>
      <c r="K963" s="78">
        <v>658</v>
      </c>
      <c r="L963" s="78">
        <v>18</v>
      </c>
      <c r="M963" s="78">
        <v>36</v>
      </c>
      <c r="N963" s="78">
        <v>11</v>
      </c>
      <c r="O963" s="78">
        <v>22</v>
      </c>
      <c r="P963" s="78">
        <v>12</v>
      </c>
      <c r="Q963" s="78">
        <v>24</v>
      </c>
      <c r="R963" s="79">
        <v>3.1168831168831169E-2</v>
      </c>
      <c r="S963" s="79">
        <v>3.1168831168831169E-2</v>
      </c>
      <c r="T963" s="78" t="str">
        <f>VLOOKUP(Table5[[#This Row],[ODS Code]],Lookup!A:D,4,FALSE)</f>
        <v>Hammersmith &amp; Fulham</v>
      </c>
      <c r="U963" s="78" t="str">
        <f>VLOOKUP(Table5[[#This Row],[ODS Code]],Lookup!A:E,3,FALSE)</f>
        <v>South Fulham PCN</v>
      </c>
      <c r="V963" s="78" t="str">
        <f>VLOOKUP(Table5[[#This Row],[ODS Code]],Lookup!A:F,2,FALSE)</f>
        <v>Sands End Health Clinic</v>
      </c>
      <c r="W963" s="78" t="str">
        <f>VLOOKUP(Table5[[#This Row],[ODS Code]],Lookup!A:G,5,FALSE)</f>
        <v>E85128</v>
      </c>
    </row>
    <row r="964" spans="1:23" x14ac:dyDescent="0.35">
      <c r="A964" s="80">
        <v>45444</v>
      </c>
      <c r="B964" t="s">
        <v>327</v>
      </c>
      <c r="C964" t="s">
        <v>1116</v>
      </c>
      <c r="D964" t="s">
        <v>1114</v>
      </c>
      <c r="E964" t="s">
        <v>854</v>
      </c>
      <c r="F964" s="78">
        <v>0</v>
      </c>
      <c r="G964" s="78">
        <v>0</v>
      </c>
      <c r="H964" s="78">
        <v>0</v>
      </c>
      <c r="I964" s="78">
        <v>0</v>
      </c>
      <c r="J964" s="78">
        <v>0</v>
      </c>
      <c r="K964" s="78">
        <v>0</v>
      </c>
      <c r="L964" s="78">
        <v>0</v>
      </c>
      <c r="M964" s="78">
        <v>0</v>
      </c>
      <c r="N964" s="78">
        <v>0</v>
      </c>
      <c r="O964" s="78">
        <v>0</v>
      </c>
      <c r="P964" s="78">
        <v>0</v>
      </c>
      <c r="Q964" s="78">
        <v>0</v>
      </c>
      <c r="R964" s="79">
        <v>0</v>
      </c>
      <c r="S964" s="79">
        <v>0</v>
      </c>
      <c r="T964" s="78" t="str">
        <f>VLOOKUP(Table5[[#This Row],[ODS Code]],Lookup!A:D,4,FALSE)</f>
        <v>Hammersmith &amp; Fulham</v>
      </c>
      <c r="U964" s="78" t="str">
        <f>VLOOKUP(Table5[[#This Row],[ODS Code]],Lookup!A:E,3,FALSE)</f>
        <v>South Fulham PCN</v>
      </c>
      <c r="V964" s="78" t="str">
        <f>VLOOKUP(Table5[[#This Row],[ODS Code]],Lookup!A:F,2,FALSE)</f>
        <v>Fulham Medical Centre</v>
      </c>
      <c r="W964" s="78" t="str">
        <f>VLOOKUP(Table5[[#This Row],[ODS Code]],Lookup!A:G,5,FALSE)</f>
        <v>E85118</v>
      </c>
    </row>
    <row r="965" spans="1:23" x14ac:dyDescent="0.35">
      <c r="A965" s="80">
        <v>45444</v>
      </c>
      <c r="B965" t="s">
        <v>339</v>
      </c>
      <c r="C965" t="s">
        <v>1117</v>
      </c>
      <c r="D965" t="s">
        <v>1114</v>
      </c>
      <c r="E965" t="s">
        <v>854</v>
      </c>
      <c r="F965" s="78">
        <v>0</v>
      </c>
      <c r="G965" s="78">
        <v>0</v>
      </c>
      <c r="H965" s="78">
        <v>0</v>
      </c>
      <c r="I965" s="78">
        <v>0</v>
      </c>
      <c r="J965" s="78">
        <v>0</v>
      </c>
      <c r="K965" s="78">
        <v>0</v>
      </c>
      <c r="L965" s="78">
        <v>0</v>
      </c>
      <c r="M965" s="78">
        <v>0</v>
      </c>
      <c r="N965" s="78">
        <v>0</v>
      </c>
      <c r="O965" s="78">
        <v>0</v>
      </c>
      <c r="P965" s="78">
        <v>0</v>
      </c>
      <c r="Q965" s="78">
        <v>0</v>
      </c>
      <c r="R965" s="79">
        <v>0</v>
      </c>
      <c r="S965" s="79">
        <v>0</v>
      </c>
      <c r="T965" s="78" t="str">
        <f>VLOOKUP(Table5[[#This Row],[ODS Code]],Lookup!A:D,4,FALSE)</f>
        <v>Hammersmith &amp; Fulham</v>
      </c>
      <c r="U965" s="78" t="str">
        <f>VLOOKUP(Table5[[#This Row],[ODS Code]],Lookup!A:E,3,FALSE)</f>
        <v>South Fulham PCN</v>
      </c>
      <c r="V965" s="78" t="str">
        <f>VLOOKUP(Table5[[#This Row],[ODS Code]],Lookup!A:F,2,FALSE)</f>
        <v>Lillyville Surgery</v>
      </c>
      <c r="W965" s="78" t="str">
        <f>VLOOKUP(Table5[[#This Row],[ODS Code]],Lookup!A:G,5,FALSE)</f>
        <v>E85685</v>
      </c>
    </row>
    <row r="966" spans="1:23" x14ac:dyDescent="0.35">
      <c r="A966" s="80">
        <v>45444</v>
      </c>
      <c r="B966" t="s">
        <v>374</v>
      </c>
      <c r="C966" t="s">
        <v>1118</v>
      </c>
      <c r="D966" t="s">
        <v>1114</v>
      </c>
      <c r="E966" t="s">
        <v>854</v>
      </c>
      <c r="F966" s="78">
        <v>0</v>
      </c>
      <c r="G966" s="78">
        <v>0</v>
      </c>
      <c r="H966" s="78">
        <v>0</v>
      </c>
      <c r="I966" s="78">
        <v>0</v>
      </c>
      <c r="J966" s="78">
        <v>0</v>
      </c>
      <c r="K966" s="78">
        <v>0</v>
      </c>
      <c r="L966" s="78">
        <v>0</v>
      </c>
      <c r="M966" s="78">
        <v>0</v>
      </c>
      <c r="N966" s="78">
        <v>0</v>
      </c>
      <c r="O966" s="78">
        <v>0</v>
      </c>
      <c r="P966" s="78">
        <v>0</v>
      </c>
      <c r="Q966" s="78">
        <v>0</v>
      </c>
      <c r="R966" s="79">
        <v>0</v>
      </c>
      <c r="S966" s="79">
        <v>0</v>
      </c>
      <c r="T966" s="78" t="str">
        <f>VLOOKUP(Table5[[#This Row],[ODS Code]],Lookup!A:D,4,FALSE)</f>
        <v>Hammersmith &amp; Fulham</v>
      </c>
      <c r="U966" s="78" t="str">
        <f>VLOOKUP(Table5[[#This Row],[ODS Code]],Lookup!A:E,3,FALSE)</f>
        <v>South Fulham PCN</v>
      </c>
      <c r="V966" s="78" t="str">
        <f>VLOOKUP(Table5[[#This Row],[ODS Code]],Lookup!A:F,2,FALSE)</f>
        <v>Palace Surgery</v>
      </c>
      <c r="W966" s="78" t="str">
        <f>VLOOKUP(Table5[[#This Row],[ODS Code]],Lookup!A:G,5,FALSE)</f>
        <v>E85038</v>
      </c>
    </row>
    <row r="967" spans="1:23" x14ac:dyDescent="0.35">
      <c r="A967" s="80">
        <v>45444</v>
      </c>
      <c r="B967" t="s">
        <v>37</v>
      </c>
      <c r="C967" t="s">
        <v>1119</v>
      </c>
      <c r="D967" t="s">
        <v>1120</v>
      </c>
      <c r="E967" t="s">
        <v>854</v>
      </c>
      <c r="F967" s="78">
        <v>3253</v>
      </c>
      <c r="G967" s="78">
        <v>13012</v>
      </c>
      <c r="H967" s="78">
        <v>192</v>
      </c>
      <c r="I967" s="78">
        <v>768</v>
      </c>
      <c r="J967" s="78">
        <v>2124</v>
      </c>
      <c r="K967" s="78">
        <v>8496</v>
      </c>
      <c r="L967" s="78">
        <v>618</v>
      </c>
      <c r="M967" s="78">
        <v>2472</v>
      </c>
      <c r="N967" s="78">
        <v>165</v>
      </c>
      <c r="O967" s="78">
        <v>660</v>
      </c>
      <c r="P967" s="78">
        <v>154</v>
      </c>
      <c r="Q967" s="78">
        <v>616</v>
      </c>
      <c r="R967" s="79">
        <v>4.7340916077466953E-2</v>
      </c>
      <c r="S967" s="79">
        <v>4.7340916077466953E-2</v>
      </c>
      <c r="T967" s="78" t="str">
        <f>VLOOKUP(Table5[[#This Row],[ODS Code]],Lookup!A:D,4,FALSE)</f>
        <v>Ealing</v>
      </c>
      <c r="U967" s="78" t="str">
        <f>VLOOKUP(Table5[[#This Row],[ODS Code]],Lookup!A:E,3,FALSE)</f>
        <v>South Southall</v>
      </c>
      <c r="V967" s="78" t="str">
        <f>VLOOKUP(Table5[[#This Row],[ODS Code]],Lookup!A:F,2,FALSE)</f>
        <v>BELMONT MEDICAL CENTRE</v>
      </c>
      <c r="W967" s="78" t="str">
        <f>VLOOKUP(Table5[[#This Row],[ODS Code]],Lookup!A:G,5,FALSE)</f>
        <v>E85049</v>
      </c>
    </row>
    <row r="968" spans="1:23" x14ac:dyDescent="0.35">
      <c r="A968" s="80">
        <v>45444</v>
      </c>
      <c r="B968" t="s">
        <v>109</v>
      </c>
      <c r="C968" t="s">
        <v>1121</v>
      </c>
      <c r="D968" t="s">
        <v>1120</v>
      </c>
      <c r="E968" t="s">
        <v>854</v>
      </c>
      <c r="F968" s="78">
        <v>469</v>
      </c>
      <c r="G968" s="78">
        <v>1215</v>
      </c>
      <c r="H968" s="78">
        <v>37</v>
      </c>
      <c r="I968" s="78">
        <v>95</v>
      </c>
      <c r="J968" s="78">
        <v>273</v>
      </c>
      <c r="K968" s="78">
        <v>709</v>
      </c>
      <c r="L968" s="78">
        <v>103</v>
      </c>
      <c r="M968" s="78">
        <v>273</v>
      </c>
      <c r="N968" s="78">
        <v>35</v>
      </c>
      <c r="O968" s="78">
        <v>83</v>
      </c>
      <c r="P968" s="78">
        <v>21</v>
      </c>
      <c r="Q968" s="78">
        <v>55</v>
      </c>
      <c r="R968" s="79">
        <v>4.4776119402985072E-2</v>
      </c>
      <c r="S968" s="79">
        <v>4.5267489711934158E-2</v>
      </c>
      <c r="T968" s="78" t="str">
        <f>VLOOKUP(Table5[[#This Row],[ODS Code]],Lookup!A:D,4,FALSE)</f>
        <v>Ealing</v>
      </c>
      <c r="U968" s="78" t="str">
        <f>VLOOKUP(Table5[[#This Row],[ODS Code]],Lookup!A:E,3,FALSE)</f>
        <v>South Southall</v>
      </c>
      <c r="V968" s="78" t="str">
        <f>VLOOKUP(Table5[[#This Row],[ODS Code]],Lookup!A:F,2,FALSE)</f>
        <v>FEATHERSTONE ROAD</v>
      </c>
      <c r="W968" s="78" t="str">
        <f>VLOOKUP(Table5[[#This Row],[ODS Code]],Lookup!A:G,5,FALSE)</f>
        <v>Y02342</v>
      </c>
    </row>
    <row r="969" spans="1:23" x14ac:dyDescent="0.35">
      <c r="A969" s="80">
        <v>45444</v>
      </c>
      <c r="B969" t="s">
        <v>142</v>
      </c>
      <c r="C969" t="s">
        <v>1122</v>
      </c>
      <c r="D969" t="s">
        <v>1120</v>
      </c>
      <c r="E969" t="s">
        <v>854</v>
      </c>
      <c r="F969" s="78">
        <v>0</v>
      </c>
      <c r="G969" s="78">
        <v>0</v>
      </c>
      <c r="H969" s="78">
        <v>0</v>
      </c>
      <c r="I969" s="78">
        <v>0</v>
      </c>
      <c r="J969" s="78">
        <v>0</v>
      </c>
      <c r="K969" s="78">
        <v>0</v>
      </c>
      <c r="L969" s="78">
        <v>0</v>
      </c>
      <c r="M969" s="78">
        <v>0</v>
      </c>
      <c r="N969" s="78">
        <v>0</v>
      </c>
      <c r="O969" s="78">
        <v>0</v>
      </c>
      <c r="P969" s="78">
        <v>0</v>
      </c>
      <c r="Q969" s="78">
        <v>0</v>
      </c>
      <c r="R969" s="79">
        <v>0</v>
      </c>
      <c r="S969" s="79">
        <v>0</v>
      </c>
      <c r="T969" s="78" t="str">
        <f>VLOOKUP(Table5[[#This Row],[ODS Code]],Lookup!A:D,4,FALSE)</f>
        <v>Ealing</v>
      </c>
      <c r="U969" s="78" t="str">
        <f>VLOOKUP(Table5[[#This Row],[ODS Code]],Lookup!A:E,3,FALSE)</f>
        <v>South Southall</v>
      </c>
      <c r="V969" s="78" t="str">
        <f>VLOOKUP(Table5[[#This Row],[ODS Code]],Lookup!A:F,2,FALSE)</f>
        <v>GURU NANAK MEDICAL CENTRE</v>
      </c>
      <c r="W969" s="78" t="str">
        <f>VLOOKUP(Table5[[#This Row],[ODS Code]],Lookup!A:G,5,FALSE)</f>
        <v>E85121</v>
      </c>
    </row>
    <row r="970" spans="1:23" x14ac:dyDescent="0.35">
      <c r="A970" s="80">
        <v>45444</v>
      </c>
      <c r="B970" t="s">
        <v>147</v>
      </c>
      <c r="C970" t="s">
        <v>1123</v>
      </c>
      <c r="D970" t="s">
        <v>1120</v>
      </c>
      <c r="E970" t="s">
        <v>854</v>
      </c>
      <c r="F970" s="78">
        <v>0</v>
      </c>
      <c r="G970" s="78">
        <v>0</v>
      </c>
      <c r="H970" s="78">
        <v>0</v>
      </c>
      <c r="I970" s="78">
        <v>0</v>
      </c>
      <c r="J970" s="78">
        <v>0</v>
      </c>
      <c r="K970" s="78">
        <v>0</v>
      </c>
      <c r="L970" s="78">
        <v>0</v>
      </c>
      <c r="M970" s="78">
        <v>0</v>
      </c>
      <c r="N970" s="78">
        <v>0</v>
      </c>
      <c r="O970" s="78">
        <v>0</v>
      </c>
      <c r="P970" s="78">
        <v>0</v>
      </c>
      <c r="Q970" s="78">
        <v>0</v>
      </c>
      <c r="R970" s="79">
        <v>0</v>
      </c>
      <c r="S970" s="79">
        <v>0</v>
      </c>
      <c r="T970" s="78" t="str">
        <f>VLOOKUP(Table5[[#This Row],[ODS Code]],Lookup!A:D,4,FALSE)</f>
        <v>Ealing</v>
      </c>
      <c r="U970" s="78" t="str">
        <f>VLOOKUP(Table5[[#This Row],[ODS Code]],Lookup!A:E,3,FALSE)</f>
        <v>South Southall</v>
      </c>
      <c r="V970" s="78" t="str">
        <f>VLOOKUP(Table5[[#This Row],[ODS Code]],Lookup!A:F,2,FALSE)</f>
        <v>HAMMOND ROAD SURGERY</v>
      </c>
      <c r="W970" s="78" t="str">
        <f>VLOOKUP(Table5[[#This Row],[ODS Code]],Lookup!A:G,5,FALSE)</f>
        <v>E85090</v>
      </c>
    </row>
    <row r="971" spans="1:23" x14ac:dyDescent="0.35">
      <c r="A971" s="80">
        <v>45444</v>
      </c>
      <c r="B971" t="s">
        <v>301</v>
      </c>
      <c r="C971" t="s">
        <v>1124</v>
      </c>
      <c r="D971" t="s">
        <v>1120</v>
      </c>
      <c r="E971" t="s">
        <v>854</v>
      </c>
      <c r="F971" s="78">
        <v>0</v>
      </c>
      <c r="G971" s="78">
        <v>0</v>
      </c>
      <c r="H971" s="78">
        <v>0</v>
      </c>
      <c r="I971" s="78">
        <v>0</v>
      </c>
      <c r="J971" s="78">
        <v>0</v>
      </c>
      <c r="K971" s="78">
        <v>0</v>
      </c>
      <c r="L971" s="78">
        <v>0</v>
      </c>
      <c r="M971" s="78">
        <v>0</v>
      </c>
      <c r="N971" s="78">
        <v>0</v>
      </c>
      <c r="O971" s="78">
        <v>0</v>
      </c>
      <c r="P971" s="78">
        <v>0</v>
      </c>
      <c r="Q971" s="78">
        <v>0</v>
      </c>
      <c r="R971" s="79">
        <v>0</v>
      </c>
      <c r="S971" s="79">
        <v>0</v>
      </c>
      <c r="T971" s="78" t="str">
        <f>VLOOKUP(Table5[[#This Row],[ODS Code]],Lookup!A:D,4,FALSE)</f>
        <v>Ealing</v>
      </c>
      <c r="U971" s="78" t="str">
        <f>VLOOKUP(Table5[[#This Row],[ODS Code]],Lookup!A:E,3,FALSE)</f>
        <v>South Southall</v>
      </c>
      <c r="V971" s="78" t="str">
        <f>VLOOKUP(Table5[[#This Row],[ODS Code]],Lookup!A:F,2,FALSE)</f>
        <v>SUNRISE MEDICAL CENTRE</v>
      </c>
      <c r="W971" s="78" t="str">
        <f>VLOOKUP(Table5[[#This Row],[ODS Code]],Lookup!A:G,5,FALSE)</f>
        <v>E85656</v>
      </c>
    </row>
    <row r="972" spans="1:23" x14ac:dyDescent="0.35">
      <c r="A972" s="80">
        <v>45444</v>
      </c>
      <c r="B972" t="s">
        <v>366</v>
      </c>
      <c r="C972" t="s">
        <v>1125</v>
      </c>
      <c r="D972" t="s">
        <v>1120</v>
      </c>
      <c r="E972" t="s">
        <v>854</v>
      </c>
      <c r="F972" s="78">
        <v>0</v>
      </c>
      <c r="G972" s="78">
        <v>0</v>
      </c>
      <c r="H972" s="78">
        <v>0</v>
      </c>
      <c r="I972" s="78">
        <v>0</v>
      </c>
      <c r="J972" s="78">
        <v>0</v>
      </c>
      <c r="K972" s="78">
        <v>0</v>
      </c>
      <c r="L972" s="78">
        <v>0</v>
      </c>
      <c r="M972" s="78">
        <v>0</v>
      </c>
      <c r="N972" s="78">
        <v>0</v>
      </c>
      <c r="O972" s="78">
        <v>0</v>
      </c>
      <c r="P972" s="78">
        <v>0</v>
      </c>
      <c r="Q972" s="78">
        <v>0</v>
      </c>
      <c r="R972" s="79">
        <v>0</v>
      </c>
      <c r="S972" s="79">
        <v>0</v>
      </c>
      <c r="T972" s="78" t="str">
        <f>VLOOKUP(Table5[[#This Row],[ODS Code]],Lookup!A:D,4,FALSE)</f>
        <v>Ealing</v>
      </c>
      <c r="U972" s="78" t="str">
        <f>VLOOKUP(Table5[[#This Row],[ODS Code]],Lookup!A:E,3,FALSE)</f>
        <v>South Southall</v>
      </c>
      <c r="V972" s="78" t="str">
        <f>VLOOKUP(Table5[[#This Row],[ODS Code]],Lookup!A:F,2,FALSE)</f>
        <v>THE SOUTHALL MEDICAL CENTRE</v>
      </c>
      <c r="W972" s="78" t="str">
        <f>VLOOKUP(Table5[[#This Row],[ODS Code]],Lookup!A:G,5,FALSE)</f>
        <v>E85633</v>
      </c>
    </row>
    <row r="973" spans="1:23" x14ac:dyDescent="0.35">
      <c r="A973" s="80">
        <v>45444</v>
      </c>
      <c r="B973" t="s">
        <v>391</v>
      </c>
      <c r="C973" t="s">
        <v>1126</v>
      </c>
      <c r="D973" t="s">
        <v>1120</v>
      </c>
      <c r="E973" t="s">
        <v>854</v>
      </c>
      <c r="F973" s="78">
        <v>0</v>
      </c>
      <c r="G973" s="78">
        <v>0</v>
      </c>
      <c r="H973" s="78">
        <v>0</v>
      </c>
      <c r="I973" s="78">
        <v>0</v>
      </c>
      <c r="J973" s="78">
        <v>0</v>
      </c>
      <c r="K973" s="78">
        <v>0</v>
      </c>
      <c r="L973" s="78">
        <v>0</v>
      </c>
      <c r="M973" s="78">
        <v>0</v>
      </c>
      <c r="N973" s="78">
        <v>0</v>
      </c>
      <c r="O973" s="78">
        <v>0</v>
      </c>
      <c r="P973" s="78">
        <v>0</v>
      </c>
      <c r="Q973" s="78">
        <v>0</v>
      </c>
      <c r="R973" s="79">
        <v>0</v>
      </c>
      <c r="S973" s="79">
        <v>0</v>
      </c>
      <c r="T973" s="78" t="str">
        <f>VLOOKUP(Table5[[#This Row],[ODS Code]],Lookup!A:D,4,FALSE)</f>
        <v>Ealing</v>
      </c>
      <c r="U973" s="78" t="str">
        <f>VLOOKUP(Table5[[#This Row],[ODS Code]],Lookup!A:E,3,FALSE)</f>
        <v>South Southall</v>
      </c>
      <c r="V973" s="78" t="str">
        <f>VLOOKUP(Table5[[#This Row],[ODS Code]],Lookup!A:F,2,FALSE)</f>
        <v>WATERSIDE MEDICAL CENTRE</v>
      </c>
      <c r="W973" s="78" t="str">
        <f>VLOOKUP(Table5[[#This Row],[ODS Code]],Lookup!A:G,5,FALSE)</f>
        <v>E85006</v>
      </c>
    </row>
    <row r="974" spans="1:23" x14ac:dyDescent="0.35">
      <c r="A974" s="80">
        <v>45444</v>
      </c>
      <c r="B974" t="s">
        <v>392</v>
      </c>
      <c r="C974" t="s">
        <v>1127</v>
      </c>
      <c r="D974" t="s">
        <v>1120</v>
      </c>
      <c r="E974" t="s">
        <v>854</v>
      </c>
      <c r="F974" s="78">
        <v>784</v>
      </c>
      <c r="G974" s="78">
        <v>2308</v>
      </c>
      <c r="H974" s="78">
        <v>36</v>
      </c>
      <c r="I974" s="78">
        <v>103</v>
      </c>
      <c r="J974" s="78">
        <v>501</v>
      </c>
      <c r="K974" s="78">
        <v>1481</v>
      </c>
      <c r="L974" s="78">
        <v>171</v>
      </c>
      <c r="M974" s="78">
        <v>501</v>
      </c>
      <c r="N974" s="78">
        <v>37</v>
      </c>
      <c r="O974" s="78">
        <v>113</v>
      </c>
      <c r="P974" s="78">
        <v>39</v>
      </c>
      <c r="Q974" s="78">
        <v>110</v>
      </c>
      <c r="R974" s="79">
        <v>4.9744897959183673E-2</v>
      </c>
      <c r="S974" s="79">
        <v>4.7660311958405546E-2</v>
      </c>
      <c r="T974" s="78" t="str">
        <f>VLOOKUP(Table5[[#This Row],[ODS Code]],Lookup!A:D,4,FALSE)</f>
        <v>Ealing</v>
      </c>
      <c r="U974" s="78" t="str">
        <f>VLOOKUP(Table5[[#This Row],[ODS Code]],Lookup!A:E,3,FALSE)</f>
        <v>South Southall</v>
      </c>
      <c r="V974" s="78" t="str">
        <f>VLOOKUP(Table5[[#This Row],[ODS Code]],Lookup!A:F,2,FALSE)</f>
        <v>NORWOOD ROAD SURGERY (KENNEDY)</v>
      </c>
      <c r="W974" s="78" t="str">
        <f>VLOOKUP(Table5[[#This Row],[ODS Code]],Lookup!A:G,5,FALSE)</f>
        <v>E85061</v>
      </c>
    </row>
    <row r="975" spans="1:23" x14ac:dyDescent="0.35">
      <c r="A975" s="80">
        <v>45444</v>
      </c>
      <c r="B975" t="s">
        <v>34</v>
      </c>
      <c r="C975" t="s">
        <v>1128</v>
      </c>
      <c r="D975" t="s">
        <v>1129</v>
      </c>
      <c r="E975" t="s">
        <v>854</v>
      </c>
      <c r="F975" s="78">
        <v>332</v>
      </c>
      <c r="G975" s="78">
        <v>664</v>
      </c>
      <c r="H975" s="78">
        <v>30</v>
      </c>
      <c r="I975" s="78">
        <v>60</v>
      </c>
      <c r="J975" s="78">
        <v>149</v>
      </c>
      <c r="K975" s="78">
        <v>298</v>
      </c>
      <c r="L975" s="78">
        <v>87</v>
      </c>
      <c r="M975" s="78">
        <v>174</v>
      </c>
      <c r="N975" s="78">
        <v>44</v>
      </c>
      <c r="O975" s="78">
        <v>88</v>
      </c>
      <c r="P975" s="78">
        <v>22</v>
      </c>
      <c r="Q975" s="78">
        <v>44</v>
      </c>
      <c r="R975" s="79">
        <v>6.6265060240963861E-2</v>
      </c>
      <c r="S975" s="79">
        <v>6.6265060240963861E-2</v>
      </c>
      <c r="T975" s="78" t="str">
        <f>VLOOKUP(Table5[[#This Row],[ODS Code]],Lookup!A:D,4,FALSE)</f>
        <v>Central London</v>
      </c>
      <c r="U975" s="78" t="str">
        <f>VLOOKUP(Table5[[#This Row],[ODS Code]],Lookup!A:E,3,FALSE)</f>
        <v>South Westminster Primary Care Network</v>
      </c>
      <c r="V975" s="78" t="str">
        <f>VLOOKUP(Table5[[#This Row],[ODS Code]],Lookup!A:F,2,FALSE)</f>
        <v>BELGRAVE MEDICAL CENTRE</v>
      </c>
      <c r="W975" s="78" t="str">
        <f>VLOOKUP(Table5[[#This Row],[ODS Code]],Lookup!A:G,5,FALSE)</f>
        <v>E87753</v>
      </c>
    </row>
    <row r="976" spans="1:23" x14ac:dyDescent="0.35">
      <c r="A976" s="80">
        <v>45444</v>
      </c>
      <c r="B976" t="s">
        <v>35</v>
      </c>
      <c r="C976" t="s">
        <v>1130</v>
      </c>
      <c r="D976" t="s">
        <v>1129</v>
      </c>
      <c r="E976" t="s">
        <v>854</v>
      </c>
      <c r="F976" s="78">
        <v>602</v>
      </c>
      <c r="G976" s="78">
        <v>1431</v>
      </c>
      <c r="H976" s="78">
        <v>48</v>
      </c>
      <c r="I976" s="78">
        <v>130</v>
      </c>
      <c r="J976" s="78">
        <v>321</v>
      </c>
      <c r="K976" s="78">
        <v>718</v>
      </c>
      <c r="L976" s="78">
        <v>167</v>
      </c>
      <c r="M976" s="78">
        <v>402</v>
      </c>
      <c r="N976" s="78">
        <v>39</v>
      </c>
      <c r="O976" s="78">
        <v>105</v>
      </c>
      <c r="P976" s="78">
        <v>27</v>
      </c>
      <c r="Q976" s="78">
        <v>76</v>
      </c>
      <c r="R976" s="79">
        <v>4.4850498338870434E-2</v>
      </c>
      <c r="S976" s="79">
        <v>5.3109713487071976E-2</v>
      </c>
      <c r="T976" s="78" t="str">
        <f>VLOOKUP(Table5[[#This Row],[ODS Code]],Lookup!A:D,4,FALSE)</f>
        <v>Central London</v>
      </c>
      <c r="U976" s="78" t="str">
        <f>VLOOKUP(Table5[[#This Row],[ODS Code]],Lookup!A:E,3,FALSE)</f>
        <v>South Westminster Primary Care Network</v>
      </c>
      <c r="V976" s="78" t="str">
        <f>VLOOKUP(Table5[[#This Row],[ODS Code]],Lookup!A:F,2,FALSE)</f>
        <v>BELGRAVIA SURGERY</v>
      </c>
      <c r="W976" s="78" t="str">
        <f>VLOOKUP(Table5[[#This Row],[ODS Code]],Lookup!A:G,5,FALSE)</f>
        <v>E87005</v>
      </c>
    </row>
    <row r="977" spans="1:23" x14ac:dyDescent="0.35">
      <c r="A977" s="80">
        <v>45444</v>
      </c>
      <c r="B977" t="s">
        <v>188</v>
      </c>
      <c r="C977" t="s">
        <v>1131</v>
      </c>
      <c r="D977" t="s">
        <v>1129</v>
      </c>
      <c r="E977" t="s">
        <v>854</v>
      </c>
      <c r="F977" s="78">
        <v>0</v>
      </c>
      <c r="G977" s="78">
        <v>0</v>
      </c>
      <c r="H977" s="78">
        <v>0</v>
      </c>
      <c r="I977" s="78">
        <v>0</v>
      </c>
      <c r="J977" s="78">
        <v>0</v>
      </c>
      <c r="K977" s="78">
        <v>0</v>
      </c>
      <c r="L977" s="78">
        <v>0</v>
      </c>
      <c r="M977" s="78">
        <v>0</v>
      </c>
      <c r="N977" s="78">
        <v>0</v>
      </c>
      <c r="O977" s="78">
        <v>0</v>
      </c>
      <c r="P977" s="78">
        <v>0</v>
      </c>
      <c r="Q977" s="78">
        <v>0</v>
      </c>
      <c r="R977" s="79">
        <v>0</v>
      </c>
      <c r="S977" s="79">
        <v>0</v>
      </c>
      <c r="T977" s="78" t="str">
        <f>VLOOKUP(Table5[[#This Row],[ODS Code]],Lookup!A:D,4,FALSE)</f>
        <v>Central London</v>
      </c>
      <c r="U977" s="78" t="str">
        <f>VLOOKUP(Table5[[#This Row],[ODS Code]],Lookup!A:E,3,FALSE)</f>
        <v>South Westminster Primary Care Network</v>
      </c>
      <c r="V977" s="78" t="str">
        <f>VLOOKUP(Table5[[#This Row],[ODS Code]],Lookup!A:F,2,FALSE)</f>
        <v>KINGS COLLEGE HEALTH CENTRE</v>
      </c>
      <c r="W977" s="78" t="str">
        <f>VLOOKUP(Table5[[#This Row],[ODS Code]],Lookup!A:G,5,FALSE)</f>
        <v>E87768</v>
      </c>
    </row>
    <row r="978" spans="1:23" x14ac:dyDescent="0.35">
      <c r="A978" s="80">
        <v>45444</v>
      </c>
      <c r="B978" t="s">
        <v>215</v>
      </c>
      <c r="C978" t="s">
        <v>1132</v>
      </c>
      <c r="D978" t="s">
        <v>1129</v>
      </c>
      <c r="E978" t="s">
        <v>854</v>
      </c>
      <c r="F978" s="78">
        <v>1192</v>
      </c>
      <c r="G978" s="78">
        <v>2771</v>
      </c>
      <c r="H978" s="78">
        <v>14</v>
      </c>
      <c r="I978" s="78">
        <v>56</v>
      </c>
      <c r="J978" s="78">
        <v>1114</v>
      </c>
      <c r="K978" s="78">
        <v>2464</v>
      </c>
      <c r="L978" s="78">
        <v>45</v>
      </c>
      <c r="M978" s="78">
        <v>179</v>
      </c>
      <c r="N978" s="78">
        <v>5</v>
      </c>
      <c r="O978" s="78">
        <v>18</v>
      </c>
      <c r="P978" s="78">
        <v>14</v>
      </c>
      <c r="Q978" s="78">
        <v>54</v>
      </c>
      <c r="R978" s="79">
        <v>1.1744966442953021E-2</v>
      </c>
      <c r="S978" s="79">
        <v>1.9487549621075424E-2</v>
      </c>
      <c r="T978" s="78" t="str">
        <f>VLOOKUP(Table5[[#This Row],[ODS Code]],Lookup!A:D,4,FALSE)</f>
        <v>Central London</v>
      </c>
      <c r="U978" s="78" t="str">
        <f>VLOOKUP(Table5[[#This Row],[ODS Code]],Lookup!A:E,3,FALSE)</f>
        <v>South Westminster Primary Care Network</v>
      </c>
      <c r="V978" s="78" t="str">
        <f>VLOOKUP(Table5[[#This Row],[ODS Code]],Lookup!A:F,2,FALSE)</f>
        <v>MILLBANK MEDICAL CENTRE</v>
      </c>
      <c r="W978" s="78" t="str">
        <f>VLOOKUP(Table5[[#This Row],[ODS Code]],Lookup!A:G,5,FALSE)</f>
        <v>E87739</v>
      </c>
    </row>
    <row r="979" spans="1:23" x14ac:dyDescent="0.35">
      <c r="A979" s="80">
        <v>45444</v>
      </c>
      <c r="B979" t="s">
        <v>243</v>
      </c>
      <c r="C979" t="s">
        <v>1133</v>
      </c>
      <c r="D979" t="s">
        <v>1129</v>
      </c>
      <c r="E979" t="s">
        <v>854</v>
      </c>
      <c r="F979" s="78">
        <v>3472</v>
      </c>
      <c r="G979" s="78">
        <v>6990</v>
      </c>
      <c r="H979" s="78">
        <v>10</v>
      </c>
      <c r="I979" s="78">
        <v>25</v>
      </c>
      <c r="J979" s="78">
        <v>3374</v>
      </c>
      <c r="K979" s="78">
        <v>6766</v>
      </c>
      <c r="L979" s="78">
        <v>53</v>
      </c>
      <c r="M979" s="78">
        <v>121</v>
      </c>
      <c r="N979" s="78">
        <v>16</v>
      </c>
      <c r="O979" s="78">
        <v>36</v>
      </c>
      <c r="P979" s="78">
        <v>19</v>
      </c>
      <c r="Q979" s="78">
        <v>42</v>
      </c>
      <c r="R979" s="79">
        <v>5.4723502304147463E-3</v>
      </c>
      <c r="S979" s="79">
        <v>6.0085836909871248E-3</v>
      </c>
      <c r="T979" s="78" t="str">
        <f>VLOOKUP(Table5[[#This Row],[ODS Code]],Lookup!A:D,4,FALSE)</f>
        <v>Central London</v>
      </c>
      <c r="U979" s="78" t="str">
        <f>VLOOKUP(Table5[[#This Row],[ODS Code]],Lookup!A:E,3,FALSE)</f>
        <v>South Westminster Primary Care Network</v>
      </c>
      <c r="V979" s="78" t="str">
        <f>VLOOKUP(Table5[[#This Row],[ODS Code]],Lookup!A:F,2,FALSE)</f>
        <v>PIMLICO HEALTH AT THE MARVEN SURGERY</v>
      </c>
      <c r="W979" s="78" t="str">
        <f>VLOOKUP(Table5[[#This Row],[ODS Code]],Lookup!A:G,5,FALSE)</f>
        <v>E87034</v>
      </c>
    </row>
    <row r="980" spans="1:23" x14ac:dyDescent="0.35">
      <c r="A980" s="80">
        <v>45444</v>
      </c>
      <c r="B980" t="s">
        <v>321</v>
      </c>
      <c r="C980" t="s">
        <v>1134</v>
      </c>
      <c r="D980" t="s">
        <v>1129</v>
      </c>
      <c r="E980" t="s">
        <v>854</v>
      </c>
      <c r="F980" s="78">
        <v>0</v>
      </c>
      <c r="G980" s="78">
        <v>0</v>
      </c>
      <c r="H980" s="78">
        <v>0</v>
      </c>
      <c r="I980" s="78">
        <v>0</v>
      </c>
      <c r="J980" s="78">
        <v>0</v>
      </c>
      <c r="K980" s="78">
        <v>0</v>
      </c>
      <c r="L980" s="78">
        <v>0</v>
      </c>
      <c r="M980" s="78">
        <v>0</v>
      </c>
      <c r="N980" s="78">
        <v>0</v>
      </c>
      <c r="O980" s="78">
        <v>0</v>
      </c>
      <c r="P980" s="78">
        <v>0</v>
      </c>
      <c r="Q980" s="78">
        <v>0</v>
      </c>
      <c r="R980" s="79">
        <v>0</v>
      </c>
      <c r="S980" s="79">
        <v>0</v>
      </c>
      <c r="T980" s="78" t="str">
        <f>VLOOKUP(Table5[[#This Row],[ODS Code]],Lookup!A:D,4,FALSE)</f>
        <v>Central London</v>
      </c>
      <c r="U980" s="78" t="str">
        <f>VLOOKUP(Table5[[#This Row],[ODS Code]],Lookup!A:E,3,FALSE)</f>
        <v>South Westminster Primary Care Network</v>
      </c>
      <c r="V980" s="78" t="str">
        <f>VLOOKUP(Table5[[#This Row],[ODS Code]],Lookup!A:F,2,FALSE)</f>
        <v>THE DOCTOR HICKEY SURGERY</v>
      </c>
      <c r="W980" s="78" t="str">
        <f>VLOOKUP(Table5[[#This Row],[ODS Code]],Lookup!A:G,5,FALSE)</f>
        <v>E87740</v>
      </c>
    </row>
    <row r="981" spans="1:23" x14ac:dyDescent="0.35">
      <c r="A981" s="80">
        <v>45444</v>
      </c>
      <c r="B981" t="s">
        <v>388</v>
      </c>
      <c r="C981" t="s">
        <v>1135</v>
      </c>
      <c r="D981" t="s">
        <v>1129</v>
      </c>
      <c r="E981" t="s">
        <v>854</v>
      </c>
      <c r="F981" s="78">
        <v>0</v>
      </c>
      <c r="G981" s="78">
        <v>0</v>
      </c>
      <c r="H981" s="78">
        <v>0</v>
      </c>
      <c r="I981" s="78">
        <v>0</v>
      </c>
      <c r="J981" s="78">
        <v>0</v>
      </c>
      <c r="K981" s="78">
        <v>0</v>
      </c>
      <c r="L981" s="78">
        <v>0</v>
      </c>
      <c r="M981" s="78">
        <v>0</v>
      </c>
      <c r="N981" s="78">
        <v>0</v>
      </c>
      <c r="O981" s="78">
        <v>0</v>
      </c>
      <c r="P981" s="78">
        <v>0</v>
      </c>
      <c r="Q981" s="78">
        <v>0</v>
      </c>
      <c r="R981" s="79">
        <v>0</v>
      </c>
      <c r="S981" s="79">
        <v>0</v>
      </c>
      <c r="T981" s="78" t="str">
        <f>VLOOKUP(Table5[[#This Row],[ODS Code]],Lookup!A:D,4,FALSE)</f>
        <v>Central London</v>
      </c>
      <c r="U981" s="78" t="str">
        <f>VLOOKUP(Table5[[#This Row],[ODS Code]],Lookup!A:E,3,FALSE)</f>
        <v>South Westminster Primary Care Network</v>
      </c>
      <c r="V981" s="78" t="str">
        <f>VLOOKUP(Table5[[#This Row],[ODS Code]],Lookup!A:F,2,FALSE)</f>
        <v>VICTORIA MEDICAL CENTRE</v>
      </c>
      <c r="W981" s="78" t="str">
        <f>VLOOKUP(Table5[[#This Row],[ODS Code]],Lookup!A:G,5,FALSE)</f>
        <v>E87002</v>
      </c>
    </row>
    <row r="982" spans="1:23" x14ac:dyDescent="0.35">
      <c r="A982" s="80">
        <v>45444</v>
      </c>
      <c r="B982" t="s">
        <v>401</v>
      </c>
      <c r="C982" t="s">
        <v>1136</v>
      </c>
      <c r="D982" t="s">
        <v>1129</v>
      </c>
      <c r="E982" t="s">
        <v>854</v>
      </c>
      <c r="F982" s="78">
        <v>0</v>
      </c>
      <c r="G982" s="78">
        <v>0</v>
      </c>
      <c r="H982" s="78">
        <v>0</v>
      </c>
      <c r="I982" s="78">
        <v>0</v>
      </c>
      <c r="J982" s="78">
        <v>0</v>
      </c>
      <c r="K982" s="78">
        <v>0</v>
      </c>
      <c r="L982" s="78">
        <v>0</v>
      </c>
      <c r="M982" s="78">
        <v>0</v>
      </c>
      <c r="N982" s="78">
        <v>0</v>
      </c>
      <c r="O982" s="78">
        <v>0</v>
      </c>
      <c r="P982" s="78">
        <v>0</v>
      </c>
      <c r="Q982" s="78">
        <v>0</v>
      </c>
      <c r="R982" s="79">
        <v>0</v>
      </c>
      <c r="S982" s="79">
        <v>0</v>
      </c>
      <c r="T982" s="78" t="str">
        <f>VLOOKUP(Table5[[#This Row],[ODS Code]],Lookup!A:D,4,FALSE)</f>
        <v>Central London</v>
      </c>
      <c r="U982" s="78" t="str">
        <f>VLOOKUP(Table5[[#This Row],[ODS Code]],Lookup!A:E,3,FALSE)</f>
        <v>South Westminster Primary Care Network</v>
      </c>
      <c r="V982" s="78" t="str">
        <f>VLOOKUP(Table5[[#This Row],[ODS Code]],Lookup!A:F,2,FALSE)</f>
        <v>WESTMINSTER SCHOOL</v>
      </c>
      <c r="W982" s="78" t="str">
        <f>VLOOKUP(Table5[[#This Row],[ODS Code]],Lookup!A:G,5,FALSE)</f>
        <v>E87691</v>
      </c>
    </row>
    <row r="983" spans="1:23" x14ac:dyDescent="0.35">
      <c r="A983" s="80">
        <v>45444</v>
      </c>
      <c r="B983" t="s">
        <v>102</v>
      </c>
      <c r="C983" t="s">
        <v>1137</v>
      </c>
      <c r="D983" t="s">
        <v>1138</v>
      </c>
      <c r="E983" t="s">
        <v>854</v>
      </c>
      <c r="F983" s="78">
        <v>0</v>
      </c>
      <c r="G983" s="78">
        <v>0</v>
      </c>
      <c r="H983" s="78">
        <v>0</v>
      </c>
      <c r="I983" s="78">
        <v>0</v>
      </c>
      <c r="J983" s="78">
        <v>0</v>
      </c>
      <c r="K983" s="78">
        <v>0</v>
      </c>
      <c r="L983" s="78">
        <v>0</v>
      </c>
      <c r="M983" s="78">
        <v>0</v>
      </c>
      <c r="N983" s="78">
        <v>0</v>
      </c>
      <c r="O983" s="78">
        <v>0</v>
      </c>
      <c r="P983" s="78">
        <v>0</v>
      </c>
      <c r="Q983" s="78">
        <v>0</v>
      </c>
      <c r="R983" s="79">
        <v>0</v>
      </c>
      <c r="S983" s="79">
        <v>0</v>
      </c>
      <c r="T983" s="78" t="str">
        <f>VLOOKUP(Table5[[#This Row],[ODS Code]],Lookup!A:D,4,FALSE)</f>
        <v>Harrow</v>
      </c>
      <c r="U983" s="78" t="str">
        <f>VLOOKUP(Table5[[#This Row],[ODS Code]],Lookup!A:E,3,FALSE)</f>
        <v>Sphere PCN</v>
      </c>
      <c r="V983" s="78" t="str">
        <f>VLOOKUP(Table5[[#This Row],[ODS Code]],Lookup!A:F,2,FALSE)</f>
        <v>ELLIOTT HALL MEDICAL CTR.</v>
      </c>
      <c r="W983" s="78" t="str">
        <f>VLOOKUP(Table5[[#This Row],[ODS Code]],Lookup!A:G,5,FALSE)</f>
        <v>E84061</v>
      </c>
    </row>
    <row r="984" spans="1:23" x14ac:dyDescent="0.35">
      <c r="A984" s="80">
        <v>45444</v>
      </c>
      <c r="B984" t="s">
        <v>126</v>
      </c>
      <c r="C984" t="s">
        <v>1139</v>
      </c>
      <c r="D984" t="s">
        <v>1138</v>
      </c>
      <c r="E984" t="s">
        <v>854</v>
      </c>
      <c r="F984" s="78">
        <v>9510</v>
      </c>
      <c r="G984" s="78">
        <v>25127</v>
      </c>
      <c r="H984" s="78">
        <v>35</v>
      </c>
      <c r="I984" s="78">
        <v>46</v>
      </c>
      <c r="J984" s="78">
        <v>9282</v>
      </c>
      <c r="K984" s="78">
        <v>24810</v>
      </c>
      <c r="L984" s="78">
        <v>123</v>
      </c>
      <c r="M984" s="78">
        <v>166</v>
      </c>
      <c r="N984" s="78">
        <v>40</v>
      </c>
      <c r="O984" s="78">
        <v>58</v>
      </c>
      <c r="P984" s="78">
        <v>30</v>
      </c>
      <c r="Q984" s="78">
        <v>47</v>
      </c>
      <c r="R984" s="79">
        <v>3.1545741324921135E-3</v>
      </c>
      <c r="S984" s="79">
        <v>1.8704978708162534E-3</v>
      </c>
      <c r="T984" s="78" t="str">
        <f>VLOOKUP(Table5[[#This Row],[ODS Code]],Lookup!A:D,4,FALSE)</f>
        <v>Harrow</v>
      </c>
      <c r="U984" s="78" t="str">
        <f>VLOOKUP(Table5[[#This Row],[ODS Code]],Lookup!A:E,3,FALSE)</f>
        <v>Sphere PCN</v>
      </c>
      <c r="V984" s="78" t="str">
        <f>VLOOKUP(Table5[[#This Row],[ODS Code]],Lookup!A:F,2,FALSE)</f>
        <v>GP DIRECT</v>
      </c>
      <c r="W984" s="78" t="str">
        <f>VLOOKUP(Table5[[#This Row],[ODS Code]],Lookup!A:G,5,FALSE)</f>
        <v>E84058</v>
      </c>
    </row>
    <row r="985" spans="1:23" x14ac:dyDescent="0.35">
      <c r="A985" s="80">
        <v>45444</v>
      </c>
      <c r="B985" t="s">
        <v>150</v>
      </c>
      <c r="C985" t="s">
        <v>1140</v>
      </c>
      <c r="D985" t="s">
        <v>1138</v>
      </c>
      <c r="E985" t="s">
        <v>854</v>
      </c>
      <c r="F985" s="78">
        <v>179</v>
      </c>
      <c r="G985" s="78">
        <v>359</v>
      </c>
      <c r="H985" s="78">
        <v>18</v>
      </c>
      <c r="I985" s="78">
        <v>36</v>
      </c>
      <c r="J985" s="78">
        <v>65</v>
      </c>
      <c r="K985" s="78">
        <v>131</v>
      </c>
      <c r="L985" s="78">
        <v>56</v>
      </c>
      <c r="M985" s="78">
        <v>112</v>
      </c>
      <c r="N985" s="78">
        <v>20</v>
      </c>
      <c r="O985" s="78">
        <v>40</v>
      </c>
      <c r="P985" s="78">
        <v>20</v>
      </c>
      <c r="Q985" s="78">
        <v>40</v>
      </c>
      <c r="R985" s="79">
        <v>0.11173184357541899</v>
      </c>
      <c r="S985" s="79">
        <v>0.11142061281337047</v>
      </c>
      <c r="T985" s="78" t="str">
        <f>VLOOKUP(Table5[[#This Row],[ODS Code]],Lookup!A:D,4,FALSE)</f>
        <v>Harrow</v>
      </c>
      <c r="U985" s="78" t="str">
        <f>VLOOKUP(Table5[[#This Row],[ODS Code]],Lookup!A:E,3,FALSE)</f>
        <v>Sphere PCN</v>
      </c>
      <c r="V985" s="78" t="str">
        <f>VLOOKUP(Table5[[#This Row],[ODS Code]],Lookup!A:F,2,FALSE)</f>
        <v>HATCH END MEDICAL CENTRE</v>
      </c>
      <c r="W985" s="78" t="str">
        <f>VLOOKUP(Table5[[#This Row],[ODS Code]],Lookup!A:G,5,FALSE)</f>
        <v>E84053</v>
      </c>
    </row>
    <row r="986" spans="1:23" x14ac:dyDescent="0.35">
      <c r="A986" s="80">
        <v>45444</v>
      </c>
      <c r="B986" t="s">
        <v>290</v>
      </c>
      <c r="C986" t="s">
        <v>1141</v>
      </c>
      <c r="D986" t="s">
        <v>1138</v>
      </c>
      <c r="E986" t="s">
        <v>854</v>
      </c>
      <c r="F986" s="78">
        <v>1</v>
      </c>
      <c r="G986" s="78">
        <v>2</v>
      </c>
      <c r="H986" s="78">
        <v>0</v>
      </c>
      <c r="I986" s="78">
        <v>0</v>
      </c>
      <c r="J986" s="78">
        <v>1</v>
      </c>
      <c r="K986" s="78">
        <v>2</v>
      </c>
      <c r="L986" s="78">
        <v>0</v>
      </c>
      <c r="M986" s="78">
        <v>0</v>
      </c>
      <c r="N986" s="78">
        <v>0</v>
      </c>
      <c r="O986" s="78">
        <v>0</v>
      </c>
      <c r="P986" s="78">
        <v>0</v>
      </c>
      <c r="Q986" s="78">
        <v>0</v>
      </c>
      <c r="R986" s="79">
        <v>0</v>
      </c>
      <c r="S986" s="79">
        <v>0</v>
      </c>
      <c r="T986" s="78" t="str">
        <f>VLOOKUP(Table5[[#This Row],[ODS Code]],Lookup!A:D,4,FALSE)</f>
        <v>Harrow</v>
      </c>
      <c r="U986" s="78" t="str">
        <f>VLOOKUP(Table5[[#This Row],[ODS Code]],Lookup!A:E,3,FALSE)</f>
        <v>Sphere PCN</v>
      </c>
      <c r="V986" s="78" t="str">
        <f>VLOOKUP(Table5[[#This Row],[ODS Code]],Lookup!A:F,2,FALSE)</f>
        <v>ST. PETER'S MEDICAL CENTRE</v>
      </c>
      <c r="W986" s="78" t="str">
        <f>VLOOKUP(Table5[[#This Row],[ODS Code]],Lookup!A:G,5,FALSE)</f>
        <v>E84693</v>
      </c>
    </row>
    <row r="987" spans="1:23" x14ac:dyDescent="0.35">
      <c r="A987" s="80">
        <v>45444</v>
      </c>
      <c r="B987" t="s">
        <v>298</v>
      </c>
      <c r="C987" t="s">
        <v>1142</v>
      </c>
      <c r="D987" t="s">
        <v>1138</v>
      </c>
      <c r="E987" t="s">
        <v>854</v>
      </c>
      <c r="F987" s="78">
        <v>265</v>
      </c>
      <c r="G987" s="78">
        <v>530</v>
      </c>
      <c r="H987" s="78">
        <v>32</v>
      </c>
      <c r="I987" s="78">
        <v>64</v>
      </c>
      <c r="J987" s="78">
        <v>88</v>
      </c>
      <c r="K987" s="78">
        <v>176</v>
      </c>
      <c r="L987" s="78">
        <v>79</v>
      </c>
      <c r="M987" s="78">
        <v>158</v>
      </c>
      <c r="N987" s="78">
        <v>31</v>
      </c>
      <c r="O987" s="78">
        <v>62</v>
      </c>
      <c r="P987" s="78">
        <v>35</v>
      </c>
      <c r="Q987" s="78">
        <v>70</v>
      </c>
      <c r="R987" s="79">
        <v>0.13207547169811321</v>
      </c>
      <c r="S987" s="79">
        <v>0.13207547169811321</v>
      </c>
      <c r="T987" s="78" t="str">
        <f>VLOOKUP(Table5[[#This Row],[ODS Code]],Lookup!A:D,4,FALSE)</f>
        <v>Harrow</v>
      </c>
      <c r="U987" s="78" t="str">
        <f>VLOOKUP(Table5[[#This Row],[ODS Code]],Lookup!A:E,3,FALSE)</f>
        <v>Sphere PCN</v>
      </c>
      <c r="V987" s="78" t="str">
        <f>VLOOKUP(Table5[[#This Row],[ODS Code]],Lookup!A:F,2,FALSE)</f>
        <v>STREATFIELD HEALTH CENTRE</v>
      </c>
      <c r="W987" s="78" t="str">
        <f>VLOOKUP(Table5[[#This Row],[ODS Code]],Lookup!A:G,5,FALSE)</f>
        <v>E84018</v>
      </c>
    </row>
    <row r="988" spans="1:23" x14ac:dyDescent="0.35">
      <c r="A988" s="80">
        <v>45444</v>
      </c>
      <c r="B988" t="s">
        <v>350</v>
      </c>
      <c r="C988" t="s">
        <v>1143</v>
      </c>
      <c r="D988" t="s">
        <v>1138</v>
      </c>
      <c r="E988" t="s">
        <v>854</v>
      </c>
      <c r="F988" s="78">
        <v>3639</v>
      </c>
      <c r="G988" s="78">
        <v>9542</v>
      </c>
      <c r="H988" s="78">
        <v>113</v>
      </c>
      <c r="I988" s="78">
        <v>438</v>
      </c>
      <c r="J988" s="78">
        <v>2962</v>
      </c>
      <c r="K988" s="78">
        <v>6937</v>
      </c>
      <c r="L988" s="78">
        <v>314</v>
      </c>
      <c r="M988" s="78">
        <v>1205</v>
      </c>
      <c r="N988" s="78">
        <v>121</v>
      </c>
      <c r="O988" s="78">
        <v>462</v>
      </c>
      <c r="P988" s="78">
        <v>129</v>
      </c>
      <c r="Q988" s="78">
        <v>500</v>
      </c>
      <c r="R988" s="79">
        <v>3.5449299258037921E-2</v>
      </c>
      <c r="S988" s="79">
        <v>5.2399916160134147E-2</v>
      </c>
      <c r="T988" s="78" t="str">
        <f>VLOOKUP(Table5[[#This Row],[ODS Code]],Lookup!A:D,4,FALSE)</f>
        <v>Harrow</v>
      </c>
      <c r="U988" s="78" t="str">
        <f>VLOOKUP(Table5[[#This Row],[ODS Code]],Lookup!A:E,3,FALSE)</f>
        <v>Sphere PCN</v>
      </c>
      <c r="V988" s="78" t="str">
        <f>VLOOKUP(Table5[[#This Row],[ODS Code]],Lookup!A:F,2,FALSE)</f>
        <v>THE NORTHWICK SURGERY</v>
      </c>
      <c r="W988" s="78" t="str">
        <f>VLOOKUP(Table5[[#This Row],[ODS Code]],Lookup!A:G,5,FALSE)</f>
        <v>E84044</v>
      </c>
    </row>
    <row r="989" spans="1:23" x14ac:dyDescent="0.35">
      <c r="A989" s="80">
        <v>45444</v>
      </c>
      <c r="B989" t="s">
        <v>136</v>
      </c>
      <c r="C989" t="s">
        <v>1144</v>
      </c>
      <c r="D989" t="s">
        <v>1145</v>
      </c>
      <c r="E989" t="s">
        <v>854</v>
      </c>
      <c r="F989" s="78">
        <v>0</v>
      </c>
      <c r="G989" s="78">
        <v>0</v>
      </c>
      <c r="H989" s="78">
        <v>0</v>
      </c>
      <c r="I989" s="78">
        <v>0</v>
      </c>
      <c r="J989" s="78">
        <v>0</v>
      </c>
      <c r="K989" s="78">
        <v>0</v>
      </c>
      <c r="L989" s="78">
        <v>0</v>
      </c>
      <c r="M989" s="78">
        <v>0</v>
      </c>
      <c r="N989" s="78">
        <v>0</v>
      </c>
      <c r="O989" s="78">
        <v>0</v>
      </c>
      <c r="P989" s="78">
        <v>0</v>
      </c>
      <c r="Q989" s="78">
        <v>0</v>
      </c>
      <c r="R989" s="79">
        <v>0</v>
      </c>
      <c r="S989" s="79">
        <v>0</v>
      </c>
      <c r="T989" s="78" t="str">
        <f>VLOOKUP(Table5[[#This Row],[ODS Code]],Lookup!A:D,4,FALSE)</f>
        <v>Central London</v>
      </c>
      <c r="U989" s="78" t="str">
        <f>VLOOKUP(Table5[[#This Row],[ODS Code]],Lookup!A:E,3,FALSE)</f>
        <v>St John’s Wood and Maida Vale Network</v>
      </c>
      <c r="V989" s="78" t="str">
        <f>VLOOKUP(Table5[[#This Row],[ODS Code]],Lookup!A:F,2,FALSE)</f>
        <v>LANARK MEDICAL CENTRE</v>
      </c>
      <c r="W989" s="78" t="str">
        <f>VLOOKUP(Table5[[#This Row],[ODS Code]],Lookup!A:G,5,FALSE)</f>
        <v>E87756</v>
      </c>
    </row>
    <row r="990" spans="1:23" x14ac:dyDescent="0.35">
      <c r="A990" s="80">
        <v>45444</v>
      </c>
      <c r="B990" t="s">
        <v>205</v>
      </c>
      <c r="C990" t="s">
        <v>1146</v>
      </c>
      <c r="D990" t="s">
        <v>1145</v>
      </c>
      <c r="E990" t="s">
        <v>854</v>
      </c>
      <c r="F990" s="78">
        <v>0</v>
      </c>
      <c r="G990" s="78">
        <v>0</v>
      </c>
      <c r="H990" s="78">
        <v>0</v>
      </c>
      <c r="I990" s="78">
        <v>0</v>
      </c>
      <c r="J990" s="78">
        <v>0</v>
      </c>
      <c r="K990" s="78">
        <v>0</v>
      </c>
      <c r="L990" s="78">
        <v>0</v>
      </c>
      <c r="M990" s="78">
        <v>0</v>
      </c>
      <c r="N990" s="78">
        <v>0</v>
      </c>
      <c r="O990" s="78">
        <v>0</v>
      </c>
      <c r="P990" s="78">
        <v>0</v>
      </c>
      <c r="Q990" s="78">
        <v>0</v>
      </c>
      <c r="R990" s="79">
        <v>0</v>
      </c>
      <c r="S990" s="79">
        <v>0</v>
      </c>
      <c r="T990" s="78" t="str">
        <f>VLOOKUP(Table5[[#This Row],[ODS Code]],Lookup!A:D,4,FALSE)</f>
        <v>Central London</v>
      </c>
      <c r="U990" s="78" t="str">
        <f>VLOOKUP(Table5[[#This Row],[ODS Code]],Lookup!A:E,3,FALSE)</f>
        <v>St John’s Wood and Maida Vale Network</v>
      </c>
      <c r="V990" s="78" t="str">
        <f>VLOOKUP(Table5[[#This Row],[ODS Code]],Lookup!A:F,2,FALSE)</f>
        <v>LITTLE VENICE MEDICAL CENTRE</v>
      </c>
      <c r="W990" s="78" t="str">
        <f>VLOOKUP(Table5[[#This Row],[ODS Code]],Lookup!A:G,5,FALSE)</f>
        <v>E87006</v>
      </c>
    </row>
    <row r="991" spans="1:23" x14ac:dyDescent="0.35">
      <c r="A991" s="80">
        <v>45444</v>
      </c>
      <c r="B991" t="s">
        <v>206</v>
      </c>
      <c r="C991" t="s">
        <v>1147</v>
      </c>
      <c r="D991" t="s">
        <v>1145</v>
      </c>
      <c r="E991" t="s">
        <v>854</v>
      </c>
      <c r="F991" s="78">
        <v>0</v>
      </c>
      <c r="G991" s="78">
        <v>0</v>
      </c>
      <c r="H991" s="78">
        <v>0</v>
      </c>
      <c r="I991" s="78">
        <v>0</v>
      </c>
      <c r="J991" s="78">
        <v>0</v>
      </c>
      <c r="K991" s="78">
        <v>0</v>
      </c>
      <c r="L991" s="78">
        <v>0</v>
      </c>
      <c r="M991" s="78">
        <v>0</v>
      </c>
      <c r="N991" s="78">
        <v>0</v>
      </c>
      <c r="O991" s="78">
        <v>0</v>
      </c>
      <c r="P991" s="78">
        <v>0</v>
      </c>
      <c r="Q991" s="78">
        <v>0</v>
      </c>
      <c r="R991" s="79">
        <v>0</v>
      </c>
      <c r="S991" s="79">
        <v>0</v>
      </c>
      <c r="T991" s="78" t="str">
        <f>VLOOKUP(Table5[[#This Row],[ODS Code]],Lookup!A:D,4,FALSE)</f>
        <v>Central London</v>
      </c>
      <c r="U991" s="78" t="str">
        <f>VLOOKUP(Table5[[#This Row],[ODS Code]],Lookup!A:E,3,FALSE)</f>
        <v>St John’s Wood and Maida Vale Network</v>
      </c>
      <c r="V991" s="78" t="str">
        <f>VLOOKUP(Table5[[#This Row],[ODS Code]],Lookup!A:F,2,FALSE)</f>
        <v>MAIDA VALE MEDICAL CENTRE</v>
      </c>
      <c r="W991" s="78" t="str">
        <f>VLOOKUP(Table5[[#This Row],[ODS Code]],Lookup!A:G,5,FALSE)</f>
        <v>E87010</v>
      </c>
    </row>
    <row r="992" spans="1:23" x14ac:dyDescent="0.35">
      <c r="A992" s="80">
        <v>45444</v>
      </c>
      <c r="B992" t="s">
        <v>285</v>
      </c>
      <c r="C992" t="s">
        <v>1148</v>
      </c>
      <c r="D992" t="s">
        <v>1145</v>
      </c>
      <c r="E992" t="s">
        <v>854</v>
      </c>
      <c r="F992" s="78">
        <v>0</v>
      </c>
      <c r="G992" s="78">
        <v>0</v>
      </c>
      <c r="H992" s="78">
        <v>0</v>
      </c>
      <c r="I992" s="78">
        <v>0</v>
      </c>
      <c r="J992" s="78">
        <v>0</v>
      </c>
      <c r="K992" s="78">
        <v>0</v>
      </c>
      <c r="L992" s="78">
        <v>0</v>
      </c>
      <c r="M992" s="78">
        <v>0</v>
      </c>
      <c r="N992" s="78">
        <v>0</v>
      </c>
      <c r="O992" s="78">
        <v>0</v>
      </c>
      <c r="P992" s="78">
        <v>0</v>
      </c>
      <c r="Q992" s="78">
        <v>0</v>
      </c>
      <c r="R992" s="79">
        <v>0</v>
      </c>
      <c r="S992" s="79">
        <v>0</v>
      </c>
      <c r="T992" s="78" t="str">
        <f>VLOOKUP(Table5[[#This Row],[ODS Code]],Lookup!A:D,4,FALSE)</f>
        <v>Central London</v>
      </c>
      <c r="U992" s="78" t="str">
        <f>VLOOKUP(Table5[[#This Row],[ODS Code]],Lookup!A:E,3,FALSE)</f>
        <v>St John’s Wood and Maida Vale Network</v>
      </c>
      <c r="V992" s="78" t="str">
        <f>VLOOKUP(Table5[[#This Row],[ODS Code]],Lookup!A:F,2,FALSE)</f>
        <v>ST JOHNS WOOD MEDICAL PRACTICE</v>
      </c>
      <c r="W992" s="78" t="str">
        <f>VLOOKUP(Table5[[#This Row],[ODS Code]],Lookup!A:G,5,FALSE)</f>
        <v>E87609</v>
      </c>
    </row>
    <row r="993" spans="1:23" x14ac:dyDescent="0.35">
      <c r="A993" s="80">
        <v>45444</v>
      </c>
      <c r="B993" t="s">
        <v>361</v>
      </c>
      <c r="C993" t="s">
        <v>1149</v>
      </c>
      <c r="D993" t="s">
        <v>1145</v>
      </c>
      <c r="E993" t="s">
        <v>854</v>
      </c>
      <c r="F993" s="78">
        <v>4091</v>
      </c>
      <c r="G993" s="78">
        <v>8115</v>
      </c>
      <c r="H993" s="78">
        <v>259</v>
      </c>
      <c r="I993" s="78">
        <v>515</v>
      </c>
      <c r="J993" s="78">
        <v>2396</v>
      </c>
      <c r="K993" s="78">
        <v>4740</v>
      </c>
      <c r="L993" s="78">
        <v>864</v>
      </c>
      <c r="M993" s="78">
        <v>1718</v>
      </c>
      <c r="N993" s="78">
        <v>277</v>
      </c>
      <c r="O993" s="78">
        <v>553</v>
      </c>
      <c r="P993" s="78">
        <v>295</v>
      </c>
      <c r="Q993" s="78">
        <v>589</v>
      </c>
      <c r="R993" s="79">
        <v>7.2109508677584949E-2</v>
      </c>
      <c r="S993" s="79">
        <v>7.2581638940234131E-2</v>
      </c>
      <c r="T993" s="78" t="str">
        <f>VLOOKUP(Table5[[#This Row],[ODS Code]],Lookup!A:D,4,FALSE)</f>
        <v>Central London</v>
      </c>
      <c r="U993" s="78" t="str">
        <f>VLOOKUP(Table5[[#This Row],[ODS Code]],Lookup!A:E,3,FALSE)</f>
        <v>St John’s Wood and Maida Vale Network</v>
      </c>
      <c r="V993" s="78" t="str">
        <f>VLOOKUP(Table5[[#This Row],[ODS Code]],Lookup!A:F,2,FALSE)</f>
        <v>THE RANDOLPH SURGERY</v>
      </c>
      <c r="W993" s="78" t="str">
        <f>VLOOKUP(Table5[[#This Row],[ODS Code]],Lookup!A:G,5,FALSE)</f>
        <v>E87046</v>
      </c>
    </row>
    <row r="994" spans="1:23" x14ac:dyDescent="0.35">
      <c r="A994" s="80">
        <v>45444</v>
      </c>
      <c r="B994" t="s">
        <v>382</v>
      </c>
      <c r="C994" t="s">
        <v>1150</v>
      </c>
      <c r="D994" t="s">
        <v>1145</v>
      </c>
      <c r="E994" t="s">
        <v>854</v>
      </c>
      <c r="F994" s="78">
        <v>0</v>
      </c>
      <c r="G994" s="78">
        <v>0</v>
      </c>
      <c r="H994" s="78">
        <v>0</v>
      </c>
      <c r="I994" s="78">
        <v>0</v>
      </c>
      <c r="J994" s="78">
        <v>0</v>
      </c>
      <c r="K994" s="78">
        <v>0</v>
      </c>
      <c r="L994" s="78">
        <v>0</v>
      </c>
      <c r="M994" s="78">
        <v>0</v>
      </c>
      <c r="N994" s="78">
        <v>0</v>
      </c>
      <c r="O994" s="78">
        <v>0</v>
      </c>
      <c r="P994" s="78">
        <v>0</v>
      </c>
      <c r="Q994" s="78">
        <v>0</v>
      </c>
      <c r="R994" s="79">
        <v>0</v>
      </c>
      <c r="S994" s="79">
        <v>0</v>
      </c>
      <c r="T994" s="78" t="str">
        <f>VLOOKUP(Table5[[#This Row],[ODS Code]],Lookup!A:D,4,FALSE)</f>
        <v>Central London</v>
      </c>
      <c r="U994" s="78" t="str">
        <f>VLOOKUP(Table5[[#This Row],[ODS Code]],Lookup!A:E,3,FALSE)</f>
        <v>St John’s Wood and Maida Vale Network</v>
      </c>
      <c r="V994" s="78" t="str">
        <f>VLOOKUP(Table5[[#This Row],[ODS Code]],Lookup!A:F,2,FALSE)</f>
        <v>THIRD FLOOR LANARK ROAD MEDICAL CENTRE</v>
      </c>
      <c r="W994" s="78" t="str">
        <f>VLOOKUP(Table5[[#This Row],[ODS Code]],Lookup!A:G,5,FALSE)</f>
        <v>E87663</v>
      </c>
    </row>
    <row r="995" spans="1:23" x14ac:dyDescent="0.35">
      <c r="A995" s="80">
        <v>45444</v>
      </c>
      <c r="B995" t="s">
        <v>393</v>
      </c>
      <c r="C995" t="s">
        <v>1151</v>
      </c>
      <c r="D995" t="s">
        <v>1145</v>
      </c>
      <c r="E995" t="s">
        <v>854</v>
      </c>
      <c r="F995" s="78">
        <v>0</v>
      </c>
      <c r="G995" s="78">
        <v>0</v>
      </c>
      <c r="H995" s="78">
        <v>0</v>
      </c>
      <c r="I995" s="78">
        <v>0</v>
      </c>
      <c r="J995" s="78">
        <v>0</v>
      </c>
      <c r="K995" s="78">
        <v>0</v>
      </c>
      <c r="L995" s="78">
        <v>0</v>
      </c>
      <c r="M995" s="78">
        <v>0</v>
      </c>
      <c r="N995" s="78">
        <v>0</v>
      </c>
      <c r="O995" s="78">
        <v>0</v>
      </c>
      <c r="P995" s="78">
        <v>0</v>
      </c>
      <c r="Q995" s="78">
        <v>0</v>
      </c>
      <c r="R995" s="79">
        <v>0</v>
      </c>
      <c r="S995" s="79">
        <v>0</v>
      </c>
      <c r="T995" s="78" t="str">
        <f>VLOOKUP(Table5[[#This Row],[ODS Code]],Lookup!A:D,4,FALSE)</f>
        <v>Central London</v>
      </c>
      <c r="U995" s="78" t="str">
        <f>VLOOKUP(Table5[[#This Row],[ODS Code]],Lookup!A:E,3,FALSE)</f>
        <v>St John’s Wood and Maida Vale Network</v>
      </c>
      <c r="V995" s="78" t="str">
        <f>VLOOKUP(Table5[[#This Row],[ODS Code]],Lookup!A:F,2,FALSE)</f>
        <v>WELLINGTON HEALTH CENTRE</v>
      </c>
      <c r="W995" s="78" t="str">
        <f>VLOOKUP(Table5[[#This Row],[ODS Code]],Lookup!A:G,5,FALSE)</f>
        <v>E87754</v>
      </c>
    </row>
    <row r="996" spans="1:23" x14ac:dyDescent="0.35">
      <c r="A996" s="80">
        <v>45444</v>
      </c>
      <c r="B996" t="s">
        <v>38</v>
      </c>
      <c r="C996" t="s">
        <v>1119</v>
      </c>
      <c r="D996" t="s">
        <v>1152</v>
      </c>
      <c r="E996" t="s">
        <v>854</v>
      </c>
      <c r="F996" s="78">
        <v>1938</v>
      </c>
      <c r="G996" s="78">
        <v>5816</v>
      </c>
      <c r="H996" s="78">
        <v>45</v>
      </c>
      <c r="I996" s="78">
        <v>134</v>
      </c>
      <c r="J996" s="78">
        <v>1669</v>
      </c>
      <c r="K996" s="78">
        <v>5006</v>
      </c>
      <c r="L996" s="78">
        <v>130</v>
      </c>
      <c r="M996" s="78">
        <v>386</v>
      </c>
      <c r="N996" s="78">
        <v>49</v>
      </c>
      <c r="O996" s="78">
        <v>156</v>
      </c>
      <c r="P996" s="78">
        <v>45</v>
      </c>
      <c r="Q996" s="78">
        <v>134</v>
      </c>
      <c r="R996" s="79">
        <v>2.3219814241486069E-2</v>
      </c>
      <c r="S996" s="79">
        <v>2.3039889958734527E-2</v>
      </c>
      <c r="T996" s="78" t="str">
        <f>VLOOKUP(Table5[[#This Row],[ODS Code]],Lookup!A:D,4,FALSE)</f>
        <v>Hillingdon</v>
      </c>
      <c r="U996" s="78" t="str">
        <f>VLOOKUP(Table5[[#This Row],[ODS Code]],Lookup!A:E,3,FALSE)</f>
        <v>Synergy</v>
      </c>
      <c r="V996" s="78" t="str">
        <f>VLOOKUP(Table5[[#This Row],[ODS Code]],Lookup!A:F,2,FALSE)</f>
        <v>BELMONT MEDICAL CENTRE</v>
      </c>
      <c r="W996" s="78" t="str">
        <f>VLOOKUP(Table5[[#This Row],[ODS Code]],Lookup!A:G,5,FALSE)</f>
        <v>E86009</v>
      </c>
    </row>
    <row r="997" spans="1:23" x14ac:dyDescent="0.35">
      <c r="A997" s="80">
        <v>45444</v>
      </c>
      <c r="B997" t="s">
        <v>51</v>
      </c>
      <c r="C997" t="s">
        <v>1153</v>
      </c>
      <c r="D997" t="s">
        <v>1152</v>
      </c>
      <c r="E997" t="s">
        <v>854</v>
      </c>
      <c r="F997" s="78">
        <v>0</v>
      </c>
      <c r="G997" s="78">
        <v>0</v>
      </c>
      <c r="H997" s="78">
        <v>0</v>
      </c>
      <c r="I997" s="78">
        <v>0</v>
      </c>
      <c r="J997" s="78">
        <v>0</v>
      </c>
      <c r="K997" s="78">
        <v>0</v>
      </c>
      <c r="L997" s="78">
        <v>0</v>
      </c>
      <c r="M997" s="78">
        <v>0</v>
      </c>
      <c r="N997" s="78">
        <v>0</v>
      </c>
      <c r="O997" s="78">
        <v>0</v>
      </c>
      <c r="P997" s="78">
        <v>0</v>
      </c>
      <c r="Q997" s="78">
        <v>0</v>
      </c>
      <c r="R997" s="79">
        <v>0</v>
      </c>
      <c r="S997" s="79">
        <v>0</v>
      </c>
      <c r="T997" s="78" t="str">
        <f>VLOOKUP(Table5[[#This Row],[ODS Code]],Lookup!A:D,4,FALSE)</f>
        <v>Hillingdon</v>
      </c>
      <c r="U997" s="78" t="str">
        <f>VLOOKUP(Table5[[#This Row],[ODS Code]],Lookup!A:E,3,FALSE)</f>
        <v>Synergy</v>
      </c>
      <c r="V997" s="78" t="str">
        <f>VLOOKUP(Table5[[#This Row],[ODS Code]],Lookup!A:F,2,FALSE)</f>
        <v>BRUNEL MEDICAL CENTRE</v>
      </c>
      <c r="W997" s="78" t="str">
        <f>VLOOKUP(Table5[[#This Row],[ODS Code]],Lookup!A:G,5,FALSE)</f>
        <v>E86030</v>
      </c>
    </row>
    <row r="998" spans="1:23" x14ac:dyDescent="0.35">
      <c r="A998" s="80">
        <v>45444</v>
      </c>
      <c r="B998" t="s">
        <v>62</v>
      </c>
      <c r="C998" t="s">
        <v>1154</v>
      </c>
      <c r="D998" t="s">
        <v>1152</v>
      </c>
      <c r="E998" t="s">
        <v>854</v>
      </c>
      <c r="F998" s="78">
        <v>1978</v>
      </c>
      <c r="G998" s="78">
        <v>4345</v>
      </c>
      <c r="H998" s="78">
        <v>29</v>
      </c>
      <c r="I998" s="78">
        <v>73</v>
      </c>
      <c r="J998" s="78">
        <v>1768</v>
      </c>
      <c r="K998" s="78">
        <v>3828</v>
      </c>
      <c r="L998" s="78">
        <v>101</v>
      </c>
      <c r="M998" s="78">
        <v>247</v>
      </c>
      <c r="N998" s="78">
        <v>26</v>
      </c>
      <c r="O998" s="78">
        <v>62</v>
      </c>
      <c r="P998" s="78">
        <v>54</v>
      </c>
      <c r="Q998" s="78">
        <v>135</v>
      </c>
      <c r="R998" s="79">
        <v>2.7300303336703743E-2</v>
      </c>
      <c r="S998" s="79">
        <v>3.1070195627157654E-2</v>
      </c>
      <c r="T998" s="78" t="str">
        <f>VLOOKUP(Table5[[#This Row],[ODS Code]],Lookup!A:D,4,FALSE)</f>
        <v>Hillingdon</v>
      </c>
      <c r="U998" s="78" t="str">
        <f>VLOOKUP(Table5[[#This Row],[ODS Code]],Lookup!A:E,3,FALSE)</f>
        <v>Synergy</v>
      </c>
      <c r="V998" s="78" t="str">
        <f>VLOOKUP(Table5[[#This Row],[ODS Code]],Lookup!A:F,2,FALSE)</f>
        <v>CENTRAL UXBRIDGE SURGERY</v>
      </c>
      <c r="W998" s="78" t="str">
        <f>VLOOKUP(Table5[[#This Row],[ODS Code]],Lookup!A:G,5,FALSE)</f>
        <v>E86015</v>
      </c>
    </row>
    <row r="999" spans="1:23" x14ac:dyDescent="0.35">
      <c r="A999" s="80">
        <v>45444</v>
      </c>
      <c r="B999" t="s">
        <v>161</v>
      </c>
      <c r="C999" t="s">
        <v>1155</v>
      </c>
      <c r="D999" t="s">
        <v>1152</v>
      </c>
      <c r="E999" t="s">
        <v>854</v>
      </c>
      <c r="F999" s="78">
        <v>0</v>
      </c>
      <c r="G999" s="78">
        <v>0</v>
      </c>
      <c r="H999" s="78">
        <v>0</v>
      </c>
      <c r="I999" s="78">
        <v>0</v>
      </c>
      <c r="J999" s="78">
        <v>0</v>
      </c>
      <c r="K999" s="78">
        <v>0</v>
      </c>
      <c r="L999" s="78">
        <v>0</v>
      </c>
      <c r="M999" s="78">
        <v>0</v>
      </c>
      <c r="N999" s="78">
        <v>0</v>
      </c>
      <c r="O999" s="78">
        <v>0</v>
      </c>
      <c r="P999" s="78">
        <v>0</v>
      </c>
      <c r="Q999" s="78">
        <v>0</v>
      </c>
      <c r="R999" s="79">
        <v>0</v>
      </c>
      <c r="S999" s="79">
        <v>0</v>
      </c>
      <c r="T999" s="78" t="str">
        <f>VLOOKUP(Table5[[#This Row],[ODS Code]],Lookup!A:D,4,FALSE)</f>
        <v>Hillingdon</v>
      </c>
      <c r="U999" s="78" t="str">
        <f>VLOOKUP(Table5[[#This Row],[ODS Code]],Lookup!A:E,3,FALSE)</f>
        <v>Synergy</v>
      </c>
      <c r="V999" s="78" t="str">
        <f>VLOOKUP(Table5[[#This Row],[ODS Code]],Lookup!A:F,2,FALSE)</f>
        <v>HILLINGDON HEALTH CENTRE</v>
      </c>
      <c r="W999" s="78" t="str">
        <f>VLOOKUP(Table5[[#This Row],[ODS Code]],Lookup!A:G,5,FALSE)</f>
        <v>E86036</v>
      </c>
    </row>
    <row r="1000" spans="1:23" x14ac:dyDescent="0.35">
      <c r="A1000" s="80">
        <v>45444</v>
      </c>
      <c r="B1000" t="s">
        <v>52</v>
      </c>
      <c r="C1000" t="s">
        <v>1156</v>
      </c>
      <c r="D1000" t="s">
        <v>1157</v>
      </c>
      <c r="E1000" t="s">
        <v>854</v>
      </c>
      <c r="F1000" s="78">
        <v>0</v>
      </c>
      <c r="G1000" s="78">
        <v>0</v>
      </c>
      <c r="H1000" s="78">
        <v>0</v>
      </c>
      <c r="I1000" s="78">
        <v>0</v>
      </c>
      <c r="J1000" s="78">
        <v>0</v>
      </c>
      <c r="K1000" s="78">
        <v>0</v>
      </c>
      <c r="L1000" s="78">
        <v>0</v>
      </c>
      <c r="M1000" s="78">
        <v>0</v>
      </c>
      <c r="N1000" s="78">
        <v>0</v>
      </c>
      <c r="O1000" s="78">
        <v>0</v>
      </c>
      <c r="P1000" s="78">
        <v>0</v>
      </c>
      <c r="Q1000" s="78">
        <v>0</v>
      </c>
      <c r="R1000" s="79">
        <v>0</v>
      </c>
      <c r="S1000" s="79">
        <v>0</v>
      </c>
      <c r="T1000" s="78" t="str">
        <f>VLOOKUP(Table5[[#This Row],[ODS Code]],Lookup!A:D,4,FALSE)</f>
        <v>Ealing</v>
      </c>
      <c r="U1000" s="78" t="str">
        <f>VLOOKUP(Table5[[#This Row],[ODS Code]],Lookup!A:E,3,FALSE)</f>
        <v>The Ealing Network</v>
      </c>
      <c r="V1000" s="78" t="str">
        <f>VLOOKUP(Table5[[#This Row],[ODS Code]],Lookup!A:F,2,FALSE)</f>
        <v>BRUNSWICK SURGERY</v>
      </c>
      <c r="W1000" s="78" t="str">
        <f>VLOOKUP(Table5[[#This Row],[ODS Code]],Lookup!A:G,5,FALSE)</f>
        <v>E85091</v>
      </c>
    </row>
    <row r="1001" spans="1:23" x14ac:dyDescent="0.35">
      <c r="A1001" s="80">
        <v>45444</v>
      </c>
      <c r="B1001" t="s">
        <v>124</v>
      </c>
      <c r="C1001" t="s">
        <v>1158</v>
      </c>
      <c r="D1001" t="s">
        <v>1157</v>
      </c>
      <c r="E1001" t="s">
        <v>854</v>
      </c>
      <c r="F1001" s="78">
        <v>6648</v>
      </c>
      <c r="G1001" s="78">
        <v>19847</v>
      </c>
      <c r="H1001" s="78">
        <v>2</v>
      </c>
      <c r="I1001" s="78">
        <v>6</v>
      </c>
      <c r="J1001" s="78">
        <v>6642</v>
      </c>
      <c r="K1001" s="78">
        <v>19829</v>
      </c>
      <c r="L1001" s="78">
        <v>3</v>
      </c>
      <c r="M1001" s="78">
        <v>9</v>
      </c>
      <c r="N1001" s="78">
        <v>1</v>
      </c>
      <c r="O1001" s="78">
        <v>3</v>
      </c>
      <c r="P1001" s="78">
        <v>0</v>
      </c>
      <c r="Q1001" s="78">
        <v>0</v>
      </c>
      <c r="R1001" s="79">
        <v>0</v>
      </c>
      <c r="S1001" s="79">
        <v>0</v>
      </c>
      <c r="T1001" s="78" t="str">
        <f>VLOOKUP(Table5[[#This Row],[ODS Code]],Lookup!A:D,4,FALSE)</f>
        <v>Ealing</v>
      </c>
      <c r="U1001" s="78" t="str">
        <f>VLOOKUP(Table5[[#This Row],[ODS Code]],Lookup!A:E,3,FALSE)</f>
        <v>The Ealing Network</v>
      </c>
      <c r="V1001" s="78" t="str">
        <f>VLOOKUP(Table5[[#This Row],[ODS Code]],Lookup!A:F,2,FALSE)</f>
        <v>GORDON HOUSE SURGERY</v>
      </c>
      <c r="W1001" s="78" t="str">
        <f>VLOOKUP(Table5[[#This Row],[ODS Code]],Lookup!A:G,5,FALSE)</f>
        <v>E85026</v>
      </c>
    </row>
    <row r="1002" spans="1:23" x14ac:dyDescent="0.35">
      <c r="A1002" s="80">
        <v>45444</v>
      </c>
      <c r="B1002" t="s">
        <v>210</v>
      </c>
      <c r="C1002" t="s">
        <v>1159</v>
      </c>
      <c r="D1002" t="s">
        <v>1157</v>
      </c>
      <c r="E1002" t="s">
        <v>854</v>
      </c>
      <c r="F1002" s="78">
        <v>0</v>
      </c>
      <c r="G1002" s="78">
        <v>0</v>
      </c>
      <c r="H1002" s="78">
        <v>0</v>
      </c>
      <c r="I1002" s="78">
        <v>0</v>
      </c>
      <c r="J1002" s="78">
        <v>0</v>
      </c>
      <c r="K1002" s="78">
        <v>0</v>
      </c>
      <c r="L1002" s="78">
        <v>0</v>
      </c>
      <c r="M1002" s="78">
        <v>0</v>
      </c>
      <c r="N1002" s="78">
        <v>0</v>
      </c>
      <c r="O1002" s="78">
        <v>0</v>
      </c>
      <c r="P1002" s="78">
        <v>0</v>
      </c>
      <c r="Q1002" s="78">
        <v>0</v>
      </c>
      <c r="R1002" s="79">
        <v>0</v>
      </c>
      <c r="S1002" s="79">
        <v>0</v>
      </c>
      <c r="T1002" s="78" t="str">
        <f>VLOOKUP(Table5[[#This Row],[ODS Code]],Lookup!A:D,4,FALSE)</f>
        <v>Ealing</v>
      </c>
      <c r="U1002" s="78" t="str">
        <f>VLOOKUP(Table5[[#This Row],[ODS Code]],Lookup!A:E,3,FALSE)</f>
        <v>The Ealing Network</v>
      </c>
      <c r="V1002" s="78" t="str">
        <f>VLOOKUP(Table5[[#This Row],[ODS Code]],Lookup!A:F,2,FALSE)</f>
        <v>MATTOCK LANE HEALTH CENTRE</v>
      </c>
      <c r="W1002" s="78" t="str">
        <f>VLOOKUP(Table5[[#This Row],[ODS Code]],Lookup!A:G,5,FALSE)</f>
        <v>E85726</v>
      </c>
    </row>
    <row r="1003" spans="1:23" x14ac:dyDescent="0.35">
      <c r="A1003" s="80">
        <v>45444</v>
      </c>
      <c r="B1003" t="s">
        <v>256</v>
      </c>
      <c r="C1003" t="s">
        <v>1160</v>
      </c>
      <c r="D1003" t="s">
        <v>1157</v>
      </c>
      <c r="E1003" t="s">
        <v>854</v>
      </c>
      <c r="F1003" s="78">
        <v>0</v>
      </c>
      <c r="G1003" s="78">
        <v>0</v>
      </c>
      <c r="H1003" s="78">
        <v>0</v>
      </c>
      <c r="I1003" s="78">
        <v>0</v>
      </c>
      <c r="J1003" s="78">
        <v>0</v>
      </c>
      <c r="K1003" s="78">
        <v>0</v>
      </c>
      <c r="L1003" s="78">
        <v>0</v>
      </c>
      <c r="M1003" s="78">
        <v>0</v>
      </c>
      <c r="N1003" s="78">
        <v>0</v>
      </c>
      <c r="O1003" s="78">
        <v>0</v>
      </c>
      <c r="P1003" s="78">
        <v>0</v>
      </c>
      <c r="Q1003" s="78">
        <v>0</v>
      </c>
      <c r="R1003" s="79">
        <v>0</v>
      </c>
      <c r="S1003" s="79">
        <v>0</v>
      </c>
      <c r="T1003" s="78" t="str">
        <f>VLOOKUP(Table5[[#This Row],[ODS Code]],Lookup!A:D,4,FALSE)</f>
        <v>Ealing</v>
      </c>
      <c r="U1003" s="78" t="str">
        <f>VLOOKUP(Table5[[#This Row],[ODS Code]],Lookup!A:E,3,FALSE)</f>
        <v>The Ealing Network</v>
      </c>
      <c r="V1003" s="78" t="str">
        <f>VLOOKUP(Table5[[#This Row],[ODS Code]],Lookup!A:F,2,FALSE)</f>
        <v>QUEENS WALK PRACTICE</v>
      </c>
      <c r="W1003" s="78" t="str">
        <f>VLOOKUP(Table5[[#This Row],[ODS Code]],Lookup!A:G,5,FALSE)</f>
        <v>E85057</v>
      </c>
    </row>
    <row r="1004" spans="1:23" x14ac:dyDescent="0.35">
      <c r="A1004" s="80">
        <v>45444</v>
      </c>
      <c r="B1004" t="s">
        <v>306</v>
      </c>
      <c r="C1004" t="s">
        <v>1161</v>
      </c>
      <c r="D1004" t="s">
        <v>1157</v>
      </c>
      <c r="E1004" t="s">
        <v>854</v>
      </c>
      <c r="F1004" s="78">
        <v>1646</v>
      </c>
      <c r="G1004" s="78">
        <v>4666</v>
      </c>
      <c r="H1004" s="78">
        <v>117</v>
      </c>
      <c r="I1004" s="78">
        <v>388</v>
      </c>
      <c r="J1004" s="78">
        <v>900</v>
      </c>
      <c r="K1004" s="78">
        <v>2130</v>
      </c>
      <c r="L1004" s="78">
        <v>245</v>
      </c>
      <c r="M1004" s="78">
        <v>820</v>
      </c>
      <c r="N1004" s="78">
        <v>180</v>
      </c>
      <c r="O1004" s="78">
        <v>608</v>
      </c>
      <c r="P1004" s="78">
        <v>204</v>
      </c>
      <c r="Q1004" s="78">
        <v>720</v>
      </c>
      <c r="R1004" s="79">
        <v>0.12393681652490887</v>
      </c>
      <c r="S1004" s="79">
        <v>0.15430775825117873</v>
      </c>
      <c r="T1004" s="78" t="str">
        <f>VLOOKUP(Table5[[#This Row],[ODS Code]],Lookup!A:D,4,FALSE)</f>
        <v>Ealing</v>
      </c>
      <c r="U1004" s="78" t="str">
        <f>VLOOKUP(Table5[[#This Row],[ODS Code]],Lookup!A:E,3,FALSE)</f>
        <v>The Ealing Network</v>
      </c>
      <c r="V1004" s="78" t="str">
        <f>VLOOKUP(Table5[[#This Row],[ODS Code]],Lookup!A:F,2,FALSE)</f>
        <v>THE ARGYLE SURGERY</v>
      </c>
      <c r="W1004" s="78" t="str">
        <f>VLOOKUP(Table5[[#This Row],[ODS Code]],Lookup!A:G,5,FALSE)</f>
        <v>E85120</v>
      </c>
    </row>
    <row r="1005" spans="1:23" x14ac:dyDescent="0.35">
      <c r="A1005" s="80">
        <v>45444</v>
      </c>
      <c r="B1005" t="s">
        <v>307</v>
      </c>
      <c r="C1005" t="s">
        <v>1162</v>
      </c>
      <c r="D1005" t="s">
        <v>1157</v>
      </c>
      <c r="E1005" t="s">
        <v>854</v>
      </c>
      <c r="F1005" s="78">
        <v>9931</v>
      </c>
      <c r="G1005" s="78">
        <v>24839</v>
      </c>
      <c r="H1005" s="78">
        <v>1005</v>
      </c>
      <c r="I1005" s="78">
        <v>2511</v>
      </c>
      <c r="J1005" s="78">
        <v>4522</v>
      </c>
      <c r="K1005" s="78">
        <v>11315</v>
      </c>
      <c r="L1005" s="78">
        <v>2895</v>
      </c>
      <c r="M1005" s="78">
        <v>7245</v>
      </c>
      <c r="N1005" s="78">
        <v>656</v>
      </c>
      <c r="O1005" s="78">
        <v>1592</v>
      </c>
      <c r="P1005" s="78">
        <v>853</v>
      </c>
      <c r="Q1005" s="78">
        <v>2176</v>
      </c>
      <c r="R1005" s="79">
        <v>8.5892659349511624E-2</v>
      </c>
      <c r="S1005" s="79">
        <v>8.7604170860340599E-2</v>
      </c>
      <c r="T1005" s="78" t="str">
        <f>VLOOKUP(Table5[[#This Row],[ODS Code]],Lookup!A:D,4,FALSE)</f>
        <v>Ealing</v>
      </c>
      <c r="U1005" s="78" t="str">
        <f>VLOOKUP(Table5[[#This Row],[ODS Code]],Lookup!A:E,3,FALSE)</f>
        <v>The Ealing Network</v>
      </c>
      <c r="V1005" s="78" t="str">
        <f>VLOOKUP(Table5[[#This Row],[ODS Code]],Lookup!A:F,2,FALSE)</f>
        <v>THE AVENUE SURGERY</v>
      </c>
      <c r="W1005" s="78" t="str">
        <f>VLOOKUP(Table5[[#This Row],[ODS Code]],Lookup!A:G,5,FALSE)</f>
        <v>E85099</v>
      </c>
    </row>
    <row r="1006" spans="1:23" x14ac:dyDescent="0.35">
      <c r="A1006" s="80">
        <v>45444</v>
      </c>
      <c r="B1006" t="s">
        <v>318</v>
      </c>
      <c r="C1006" t="s">
        <v>1163</v>
      </c>
      <c r="D1006" t="s">
        <v>1157</v>
      </c>
      <c r="E1006" t="s">
        <v>854</v>
      </c>
      <c r="F1006" s="78">
        <v>0</v>
      </c>
      <c r="G1006" s="78">
        <v>0</v>
      </c>
      <c r="H1006" s="78">
        <v>0</v>
      </c>
      <c r="I1006" s="78">
        <v>0</v>
      </c>
      <c r="J1006" s="78">
        <v>0</v>
      </c>
      <c r="K1006" s="78">
        <v>0</v>
      </c>
      <c r="L1006" s="78">
        <v>0</v>
      </c>
      <c r="M1006" s="78">
        <v>0</v>
      </c>
      <c r="N1006" s="78">
        <v>0</v>
      </c>
      <c r="O1006" s="78">
        <v>0</v>
      </c>
      <c r="P1006" s="78">
        <v>0</v>
      </c>
      <c r="Q1006" s="78">
        <v>0</v>
      </c>
      <c r="R1006" s="79">
        <v>0</v>
      </c>
      <c r="S1006" s="79">
        <v>0</v>
      </c>
      <c r="T1006" s="78" t="str">
        <f>VLOOKUP(Table5[[#This Row],[ODS Code]],Lookup!A:D,4,FALSE)</f>
        <v>Ealing</v>
      </c>
      <c r="U1006" s="78" t="str">
        <f>VLOOKUP(Table5[[#This Row],[ODS Code]],Lookup!A:E,3,FALSE)</f>
        <v>The Ealing Network</v>
      </c>
      <c r="V1006" s="78" t="str">
        <f>VLOOKUP(Table5[[#This Row],[ODS Code]],Lookup!A:F,2,FALSE)</f>
        <v>THE CORFTON ROAD SURGERY</v>
      </c>
      <c r="W1006" s="78" t="str">
        <f>VLOOKUP(Table5[[#This Row],[ODS Code]],Lookup!A:G,5,FALSE)</f>
        <v>E85123</v>
      </c>
    </row>
    <row r="1007" spans="1:23" x14ac:dyDescent="0.35">
      <c r="A1007" s="80">
        <v>45444</v>
      </c>
      <c r="B1007" t="s">
        <v>319</v>
      </c>
      <c r="C1007" t="s">
        <v>1164</v>
      </c>
      <c r="D1007" t="s">
        <v>1157</v>
      </c>
      <c r="E1007" t="s">
        <v>854</v>
      </c>
      <c r="F1007" s="78">
        <v>0</v>
      </c>
      <c r="G1007" s="78">
        <v>0</v>
      </c>
      <c r="H1007" s="78">
        <v>0</v>
      </c>
      <c r="I1007" s="78">
        <v>0</v>
      </c>
      <c r="J1007" s="78">
        <v>0</v>
      </c>
      <c r="K1007" s="78">
        <v>0</v>
      </c>
      <c r="L1007" s="78">
        <v>0</v>
      </c>
      <c r="M1007" s="78">
        <v>0</v>
      </c>
      <c r="N1007" s="78">
        <v>0</v>
      </c>
      <c r="O1007" s="78">
        <v>0</v>
      </c>
      <c r="P1007" s="78">
        <v>0</v>
      </c>
      <c r="Q1007" s="78">
        <v>0</v>
      </c>
      <c r="R1007" s="79">
        <v>0</v>
      </c>
      <c r="S1007" s="79">
        <v>0</v>
      </c>
      <c r="T1007" s="78" t="str">
        <f>VLOOKUP(Table5[[#This Row],[ODS Code]],Lookup!A:D,4,FALSE)</f>
        <v>Ealing</v>
      </c>
      <c r="U1007" s="78" t="str">
        <f>VLOOKUP(Table5[[#This Row],[ODS Code]],Lookup!A:E,3,FALSE)</f>
        <v>The Ealing Network</v>
      </c>
      <c r="V1007" s="78" t="str">
        <f>VLOOKUP(Table5[[#This Row],[ODS Code]],Lookup!A:F,2,FALSE)</f>
        <v>CUCKOO LANE HEALTH CENTRE</v>
      </c>
      <c r="W1007" s="78" t="str">
        <f>VLOOKUP(Table5[[#This Row],[ODS Code]],Lookup!A:G,5,FALSE)</f>
        <v>E85116</v>
      </c>
    </row>
    <row r="1008" spans="1:23" x14ac:dyDescent="0.35">
      <c r="A1008" s="80">
        <v>45444</v>
      </c>
      <c r="B1008" t="s">
        <v>229</v>
      </c>
      <c r="C1008" t="s">
        <v>1165</v>
      </c>
      <c r="D1008" t="s">
        <v>1157</v>
      </c>
      <c r="E1008" t="s">
        <v>854</v>
      </c>
      <c r="F1008" s="78">
        <v>0</v>
      </c>
      <c r="G1008" s="78">
        <v>0</v>
      </c>
      <c r="H1008" s="78">
        <v>0</v>
      </c>
      <c r="I1008" s="78">
        <v>0</v>
      </c>
      <c r="J1008" s="78">
        <v>0</v>
      </c>
      <c r="K1008" s="78">
        <v>0</v>
      </c>
      <c r="L1008" s="78">
        <v>0</v>
      </c>
      <c r="M1008" s="78">
        <v>0</v>
      </c>
      <c r="N1008" s="78">
        <v>0</v>
      </c>
      <c r="O1008" s="78">
        <v>0</v>
      </c>
      <c r="P1008" s="78">
        <v>0</v>
      </c>
      <c r="Q1008" s="78">
        <v>0</v>
      </c>
      <c r="R1008" s="79">
        <v>0</v>
      </c>
      <c r="S1008" s="79">
        <v>0</v>
      </c>
      <c r="T1008" s="78" t="str">
        <f>VLOOKUP(Table5[[#This Row],[ODS Code]],Lookup!A:D,4,FALSE)</f>
        <v>Ealing</v>
      </c>
      <c r="U1008" s="78" t="str">
        <f>VLOOKUP(Table5[[#This Row],[ODS Code]],Lookup!A:E,3,FALSE)</f>
        <v>NULL</v>
      </c>
      <c r="V1008" s="78" t="str">
        <f>VLOOKUP(Table5[[#This Row],[ODS Code]],Lookup!A:F,2,FALSE)</f>
        <v>NURSING HOME SERVICES</v>
      </c>
      <c r="W1008" s="78" t="str">
        <f>VLOOKUP(Table5[[#This Row],[ODS Code]],Lookup!A:G,5,FALSE)</f>
        <v>Y04225</v>
      </c>
    </row>
    <row r="1009" spans="1:23" x14ac:dyDescent="0.35">
      <c r="A1009" s="80">
        <v>45444</v>
      </c>
      <c r="B1009" t="s">
        <v>1166</v>
      </c>
      <c r="C1009" t="s">
        <v>1167</v>
      </c>
      <c r="D1009" t="s">
        <v>1168</v>
      </c>
      <c r="E1009" t="s">
        <v>854</v>
      </c>
      <c r="F1009" s="78">
        <v>0</v>
      </c>
      <c r="G1009" s="78">
        <v>0</v>
      </c>
      <c r="H1009" s="78">
        <v>0</v>
      </c>
      <c r="I1009" s="78">
        <v>0</v>
      </c>
      <c r="J1009" s="78">
        <v>0</v>
      </c>
      <c r="K1009" s="78">
        <v>0</v>
      </c>
      <c r="L1009" s="78">
        <v>0</v>
      </c>
      <c r="M1009" s="78">
        <v>0</v>
      </c>
      <c r="N1009" s="78">
        <v>0</v>
      </c>
      <c r="O1009" s="78">
        <v>0</v>
      </c>
      <c r="P1009" s="78">
        <v>0</v>
      </c>
      <c r="Q1009" s="78">
        <v>0</v>
      </c>
      <c r="R1009" s="79">
        <v>0</v>
      </c>
      <c r="S1009" s="79">
        <v>0</v>
      </c>
      <c r="T1009" s="78" t="e">
        <f>VLOOKUP(Table5[[#This Row],[ODS Code]],Lookup!A:D,4,FALSE)</f>
        <v>#N/A</v>
      </c>
      <c r="U1009" s="78" t="e">
        <f>VLOOKUP(Table5[[#This Row],[ODS Code]],Lookup!A:E,3,FALSE)</f>
        <v>#N/A</v>
      </c>
      <c r="V1009" s="78" t="e">
        <f>VLOOKUP(Table5[[#This Row],[ODS Code]],Lookup!A:F,2,FALSE)</f>
        <v>#N/A</v>
      </c>
      <c r="W1009" s="78" t="e">
        <f>VLOOKUP(Table5[[#This Row],[ODS Code]],Lookup!A:G,5,FALSE)</f>
        <v>#N/A</v>
      </c>
    </row>
    <row r="1010" spans="1:23" x14ac:dyDescent="0.35">
      <c r="A1010" s="80">
        <v>45444</v>
      </c>
      <c r="B1010" t="s">
        <v>1169</v>
      </c>
      <c r="C1010" t="s">
        <v>1170</v>
      </c>
      <c r="D1010" t="s">
        <v>1168</v>
      </c>
      <c r="E1010" t="s">
        <v>854</v>
      </c>
      <c r="F1010" s="78">
        <v>0</v>
      </c>
      <c r="G1010" s="78">
        <v>0</v>
      </c>
      <c r="H1010" s="78">
        <v>0</v>
      </c>
      <c r="I1010" s="78">
        <v>0</v>
      </c>
      <c r="J1010" s="78">
        <v>0</v>
      </c>
      <c r="K1010" s="78">
        <v>0</v>
      </c>
      <c r="L1010" s="78">
        <v>0</v>
      </c>
      <c r="M1010" s="78">
        <v>0</v>
      </c>
      <c r="N1010" s="78">
        <v>0</v>
      </c>
      <c r="O1010" s="78">
        <v>0</v>
      </c>
      <c r="P1010" s="78">
        <v>0</v>
      </c>
      <c r="Q1010" s="78">
        <v>0</v>
      </c>
      <c r="R1010" s="79">
        <v>0</v>
      </c>
      <c r="S1010" s="79">
        <v>0</v>
      </c>
      <c r="T1010" s="78" t="e">
        <f>VLOOKUP(Table5[[#This Row],[ODS Code]],Lookup!A:D,4,FALSE)</f>
        <v>#N/A</v>
      </c>
      <c r="U1010" s="78" t="e">
        <f>VLOOKUP(Table5[[#This Row],[ODS Code]],Lookup!A:E,3,FALSE)</f>
        <v>#N/A</v>
      </c>
      <c r="V1010" s="78" t="e">
        <f>VLOOKUP(Table5[[#This Row],[ODS Code]],Lookup!A:F,2,FALSE)</f>
        <v>#N/A</v>
      </c>
      <c r="W1010" s="78" t="e">
        <f>VLOOKUP(Table5[[#This Row],[ODS Code]],Lookup!A:G,5,FALSE)</f>
        <v>#N/A</v>
      </c>
    </row>
    <row r="1011" spans="1:23" x14ac:dyDescent="0.35">
      <c r="A1011" s="80">
        <v>45444</v>
      </c>
      <c r="B1011" t="s">
        <v>1171</v>
      </c>
      <c r="C1011" t="s">
        <v>1172</v>
      </c>
      <c r="D1011" t="s">
        <v>1168</v>
      </c>
      <c r="E1011" t="s">
        <v>854</v>
      </c>
      <c r="F1011" s="78">
        <v>0</v>
      </c>
      <c r="G1011" s="78">
        <v>0</v>
      </c>
      <c r="H1011" s="78">
        <v>0</v>
      </c>
      <c r="I1011" s="78">
        <v>0</v>
      </c>
      <c r="J1011" s="78">
        <v>0</v>
      </c>
      <c r="K1011" s="78">
        <v>0</v>
      </c>
      <c r="L1011" s="78">
        <v>0</v>
      </c>
      <c r="M1011" s="78">
        <v>0</v>
      </c>
      <c r="N1011" s="78">
        <v>0</v>
      </c>
      <c r="O1011" s="78">
        <v>0</v>
      </c>
      <c r="P1011" s="78">
        <v>0</v>
      </c>
      <c r="Q1011" s="78">
        <v>0</v>
      </c>
      <c r="R1011" s="79">
        <v>0</v>
      </c>
      <c r="S1011" s="79">
        <v>0</v>
      </c>
      <c r="T1011" s="78" t="e">
        <f>VLOOKUP(Table5[[#This Row],[ODS Code]],Lookup!A:D,4,FALSE)</f>
        <v>#N/A</v>
      </c>
      <c r="U1011" s="78" t="e">
        <f>VLOOKUP(Table5[[#This Row],[ODS Code]],Lookup!A:E,3,FALSE)</f>
        <v>#N/A</v>
      </c>
      <c r="V1011" s="78" t="e">
        <f>VLOOKUP(Table5[[#This Row],[ODS Code]],Lookup!A:F,2,FALSE)</f>
        <v>#N/A</v>
      </c>
      <c r="W1011" s="78" t="e">
        <f>VLOOKUP(Table5[[#This Row],[ODS Code]],Lookup!A:G,5,FALSE)</f>
        <v>#N/A</v>
      </c>
    </row>
    <row r="1012" spans="1:23" x14ac:dyDescent="0.35">
      <c r="A1012" s="80">
        <v>45444</v>
      </c>
      <c r="B1012" t="s">
        <v>74</v>
      </c>
      <c r="C1012" t="s">
        <v>1173</v>
      </c>
      <c r="D1012" t="s">
        <v>1168</v>
      </c>
      <c r="E1012" t="s">
        <v>854</v>
      </c>
      <c r="F1012" s="78">
        <v>0</v>
      </c>
      <c r="G1012" s="78">
        <v>0</v>
      </c>
      <c r="H1012" s="78">
        <v>0</v>
      </c>
      <c r="I1012" s="78">
        <v>0</v>
      </c>
      <c r="J1012" s="78">
        <v>0</v>
      </c>
      <c r="K1012" s="78">
        <v>0</v>
      </c>
      <c r="L1012" s="78">
        <v>0</v>
      </c>
      <c r="M1012" s="78">
        <v>0</v>
      </c>
      <c r="N1012" s="78">
        <v>0</v>
      </c>
      <c r="O1012" s="78">
        <v>0</v>
      </c>
      <c r="P1012" s="78">
        <v>0</v>
      </c>
      <c r="Q1012" s="78">
        <v>0</v>
      </c>
      <c r="R1012" s="79">
        <v>0</v>
      </c>
      <c r="S1012" s="79">
        <v>0</v>
      </c>
      <c r="T1012" s="78" t="str">
        <f>VLOOKUP(Table5[[#This Row],[ODS Code]],Lookup!A:D,4,FALSE)</f>
        <v>Hillingdon</v>
      </c>
      <c r="U1012" s="78" t="str">
        <f>VLOOKUP(Table5[[#This Row],[ODS Code]],Lookup!A:E,3,FALSE)</f>
        <v>NULL</v>
      </c>
      <c r="V1012" s="78" t="str">
        <f>VLOOKUP(Table5[[#This Row],[ODS Code]],Lookup!A:F,2,FALSE)</f>
        <v>CHURCH ROAD SURGERY</v>
      </c>
      <c r="W1012" s="78" t="str">
        <f>VLOOKUP(Table5[[#This Row],[ODS Code]],Lookup!A:G,5,FALSE)</f>
        <v>E86034</v>
      </c>
    </row>
    <row r="1013" spans="1:23" x14ac:dyDescent="0.35">
      <c r="A1013" s="80">
        <v>45444</v>
      </c>
      <c r="B1013" t="s">
        <v>397</v>
      </c>
      <c r="C1013" t="s">
        <v>1175</v>
      </c>
      <c r="D1013" t="s">
        <v>1168</v>
      </c>
      <c r="E1013" t="s">
        <v>854</v>
      </c>
      <c r="F1013" s="78">
        <v>0</v>
      </c>
      <c r="G1013" s="78">
        <v>0</v>
      </c>
      <c r="H1013" s="78">
        <v>0</v>
      </c>
      <c r="I1013" s="78">
        <v>0</v>
      </c>
      <c r="J1013" s="78">
        <v>0</v>
      </c>
      <c r="K1013" s="78">
        <v>0</v>
      </c>
      <c r="L1013" s="78">
        <v>0</v>
      </c>
      <c r="M1013" s="78">
        <v>0</v>
      </c>
      <c r="N1013" s="78">
        <v>0</v>
      </c>
      <c r="O1013" s="78">
        <v>0</v>
      </c>
      <c r="P1013" s="78">
        <v>0</v>
      </c>
      <c r="Q1013" s="78">
        <v>0</v>
      </c>
      <c r="R1013" s="79">
        <v>0</v>
      </c>
      <c r="S1013" s="79">
        <v>0</v>
      </c>
      <c r="T1013" s="78" t="str">
        <f>VLOOKUP(Table5[[#This Row],[ODS Code]],Lookup!A:D,4,FALSE)</f>
        <v>Hillingdon</v>
      </c>
      <c r="U1013" s="78" t="str">
        <f>VLOOKUP(Table5[[#This Row],[ODS Code]],Lookup!A:E,3,FALSE)</f>
        <v>NULL</v>
      </c>
      <c r="V1013" s="78" t="str">
        <f>VLOOKUP(Table5[[#This Row],[ODS Code]],Lookup!A:F,2,FALSE)</f>
        <v>WEST LONDON MEDICAL CENTRE</v>
      </c>
      <c r="W1013" s="78" t="str">
        <f>VLOOKUP(Table5[[#This Row],[ODS Code]],Lookup!A:G,5,FALSE)</f>
        <v>E86620</v>
      </c>
    </row>
    <row r="1014" spans="1:23" x14ac:dyDescent="0.35">
      <c r="A1014" s="80">
        <v>45444</v>
      </c>
      <c r="B1014" t="s">
        <v>1176</v>
      </c>
      <c r="C1014" t="s">
        <v>1177</v>
      </c>
      <c r="D1014" t="s">
        <v>1168</v>
      </c>
      <c r="E1014" t="s">
        <v>854</v>
      </c>
      <c r="F1014" s="78">
        <v>0</v>
      </c>
      <c r="G1014" s="78">
        <v>0</v>
      </c>
      <c r="H1014" s="78">
        <v>0</v>
      </c>
      <c r="I1014" s="78">
        <v>0</v>
      </c>
      <c r="J1014" s="78">
        <v>0</v>
      </c>
      <c r="K1014" s="78">
        <v>0</v>
      </c>
      <c r="L1014" s="78">
        <v>0</v>
      </c>
      <c r="M1014" s="78">
        <v>0</v>
      </c>
      <c r="N1014" s="78">
        <v>0</v>
      </c>
      <c r="O1014" s="78">
        <v>0</v>
      </c>
      <c r="P1014" s="78">
        <v>0</v>
      </c>
      <c r="Q1014" s="78">
        <v>0</v>
      </c>
      <c r="R1014" s="79">
        <v>0</v>
      </c>
      <c r="S1014" s="79">
        <v>0</v>
      </c>
      <c r="T1014" s="78" t="e">
        <f>VLOOKUP(Table5[[#This Row],[ODS Code]],Lookup!A:D,4,FALSE)</f>
        <v>#N/A</v>
      </c>
      <c r="U1014" s="78" t="e">
        <f>VLOOKUP(Table5[[#This Row],[ODS Code]],Lookup!A:E,3,FALSE)</f>
        <v>#N/A</v>
      </c>
      <c r="V1014" s="78" t="e">
        <f>VLOOKUP(Table5[[#This Row],[ODS Code]],Lookup!A:F,2,FALSE)</f>
        <v>#N/A</v>
      </c>
      <c r="W1014" s="78" t="e">
        <f>VLOOKUP(Table5[[#This Row],[ODS Code]],Lookup!A:G,5,FALSE)</f>
        <v>#N/A</v>
      </c>
    </row>
    <row r="1015" spans="1:23" x14ac:dyDescent="0.35">
      <c r="A1015" s="80">
        <v>45444</v>
      </c>
      <c r="B1015" t="s">
        <v>59</v>
      </c>
      <c r="C1015" t="s">
        <v>1178</v>
      </c>
      <c r="D1015" t="s">
        <v>1179</v>
      </c>
      <c r="E1015" t="s">
        <v>854</v>
      </c>
      <c r="F1015" s="78">
        <v>0</v>
      </c>
      <c r="G1015" s="78">
        <v>0</v>
      </c>
      <c r="H1015" s="78">
        <v>0</v>
      </c>
      <c r="I1015" s="78">
        <v>0</v>
      </c>
      <c r="J1015" s="78">
        <v>0</v>
      </c>
      <c r="K1015" s="78">
        <v>0</v>
      </c>
      <c r="L1015" s="78">
        <v>0</v>
      </c>
      <c r="M1015" s="78">
        <v>0</v>
      </c>
      <c r="N1015" s="78">
        <v>0</v>
      </c>
      <c r="O1015" s="78">
        <v>0</v>
      </c>
      <c r="P1015" s="78">
        <v>0</v>
      </c>
      <c r="Q1015" s="78">
        <v>0</v>
      </c>
      <c r="R1015" s="79">
        <v>0</v>
      </c>
      <c r="S1015" s="79">
        <v>0</v>
      </c>
      <c r="T1015" s="78" t="str">
        <f>VLOOKUP(Table5[[#This Row],[ODS Code]],Lookup!A:D,4,FALSE)</f>
        <v>Central London</v>
      </c>
      <c r="U1015" s="78" t="str">
        <f>VLOOKUP(Table5[[#This Row],[ODS Code]],Lookup!A:E,3,FALSE)</f>
        <v>West End and Marylebone Primary Care Network</v>
      </c>
      <c r="V1015" s="78" t="str">
        <f>VLOOKUP(Table5[[#This Row],[ODS Code]],Lookup!A:F,2,FALSE)</f>
        <v>CAVENDISH HEALTH CENTRE</v>
      </c>
      <c r="W1015" s="78" t="str">
        <f>VLOOKUP(Table5[[#This Row],[ODS Code]],Lookup!A:G,5,FALSE)</f>
        <v>E87745</v>
      </c>
    </row>
    <row r="1016" spans="1:23" x14ac:dyDescent="0.35">
      <c r="A1016" s="80">
        <v>45444</v>
      </c>
      <c r="B1016" t="s">
        <v>81</v>
      </c>
      <c r="C1016" t="s">
        <v>1180</v>
      </c>
      <c r="D1016" t="s">
        <v>1179</v>
      </c>
      <c r="E1016" t="s">
        <v>854</v>
      </c>
      <c r="F1016" s="78">
        <v>0</v>
      </c>
      <c r="G1016" s="78">
        <v>0</v>
      </c>
      <c r="H1016" s="78">
        <v>0</v>
      </c>
      <c r="I1016" s="78">
        <v>0</v>
      </c>
      <c r="J1016" s="78">
        <v>0</v>
      </c>
      <c r="K1016" s="78">
        <v>0</v>
      </c>
      <c r="L1016" s="78">
        <v>0</v>
      </c>
      <c r="M1016" s="78">
        <v>0</v>
      </c>
      <c r="N1016" s="78">
        <v>0</v>
      </c>
      <c r="O1016" s="78">
        <v>0</v>
      </c>
      <c r="P1016" s="78">
        <v>0</v>
      </c>
      <c r="Q1016" s="78">
        <v>0</v>
      </c>
      <c r="R1016" s="79">
        <v>0</v>
      </c>
      <c r="S1016" s="79">
        <v>0</v>
      </c>
      <c r="T1016" s="78" t="str">
        <f>VLOOKUP(Table5[[#This Row],[ODS Code]],Lookup!A:D,4,FALSE)</f>
        <v>Central London</v>
      </c>
      <c r="U1016" s="78" t="str">
        <f>VLOOKUP(Table5[[#This Row],[ODS Code]],Lookup!A:E,3,FALSE)</f>
        <v>West End and Marylebone Primary Care Network</v>
      </c>
      <c r="V1016" s="78" t="str">
        <f>VLOOKUP(Table5[[#This Row],[ODS Code]],Lookup!A:F,2,FALSE)</f>
        <v>COVENT GARDEN MEDICAL CENTRE</v>
      </c>
      <c r="W1016" s="78" t="str">
        <f>VLOOKUP(Table5[[#This Row],[ODS Code]],Lookup!A:G,5,FALSE)</f>
        <v>E87045</v>
      </c>
    </row>
    <row r="1017" spans="1:23" x14ac:dyDescent="0.35">
      <c r="A1017" s="80">
        <v>45444</v>
      </c>
      <c r="B1017" t="s">
        <v>84</v>
      </c>
      <c r="C1017" t="s">
        <v>1181</v>
      </c>
      <c r="D1017" t="s">
        <v>1179</v>
      </c>
      <c r="E1017" t="s">
        <v>854</v>
      </c>
      <c r="F1017" s="78">
        <v>0</v>
      </c>
      <c r="G1017" s="78">
        <v>0</v>
      </c>
      <c r="H1017" s="78">
        <v>0</v>
      </c>
      <c r="I1017" s="78">
        <v>0</v>
      </c>
      <c r="J1017" s="78">
        <v>0</v>
      </c>
      <c r="K1017" s="78">
        <v>0</v>
      </c>
      <c r="L1017" s="78">
        <v>0</v>
      </c>
      <c r="M1017" s="78">
        <v>0</v>
      </c>
      <c r="N1017" s="78">
        <v>0</v>
      </c>
      <c r="O1017" s="78">
        <v>0</v>
      </c>
      <c r="P1017" s="78">
        <v>0</v>
      </c>
      <c r="Q1017" s="78">
        <v>0</v>
      </c>
      <c r="R1017" s="79">
        <v>0</v>
      </c>
      <c r="S1017" s="79">
        <v>0</v>
      </c>
      <c r="T1017" s="78" t="str">
        <f>VLOOKUP(Table5[[#This Row],[ODS Code]],Lookup!A:D,4,FALSE)</f>
        <v>Central London</v>
      </c>
      <c r="U1017" s="78" t="str">
        <f>VLOOKUP(Table5[[#This Row],[ODS Code]],Lookup!A:E,3,FALSE)</f>
        <v>West End and Marylebone Primary Care Network</v>
      </c>
      <c r="V1017" s="78" t="str">
        <f>VLOOKUP(Table5[[#This Row],[ODS Code]],Lookup!A:F,2,FALSE)</f>
        <v>CRAWFORD STREET SURGERY</v>
      </c>
      <c r="W1017" s="78" t="str">
        <f>VLOOKUP(Table5[[#This Row],[ODS Code]],Lookup!A:G,5,FALSE)</f>
        <v>E87070</v>
      </c>
    </row>
    <row r="1018" spans="1:23" x14ac:dyDescent="0.35">
      <c r="A1018" s="80">
        <v>45444</v>
      </c>
      <c r="B1018" t="s">
        <v>113</v>
      </c>
      <c r="C1018" t="s">
        <v>1182</v>
      </c>
      <c r="D1018" t="s">
        <v>1179</v>
      </c>
      <c r="E1018" t="s">
        <v>854</v>
      </c>
      <c r="F1018" s="78">
        <v>0</v>
      </c>
      <c r="G1018" s="78">
        <v>0</v>
      </c>
      <c r="H1018" s="78">
        <v>0</v>
      </c>
      <c r="I1018" s="78">
        <v>0</v>
      </c>
      <c r="J1018" s="78">
        <v>0</v>
      </c>
      <c r="K1018" s="78">
        <v>0</v>
      </c>
      <c r="L1018" s="78">
        <v>0</v>
      </c>
      <c r="M1018" s="78">
        <v>0</v>
      </c>
      <c r="N1018" s="78">
        <v>0</v>
      </c>
      <c r="O1018" s="78">
        <v>0</v>
      </c>
      <c r="P1018" s="78">
        <v>0</v>
      </c>
      <c r="Q1018" s="78">
        <v>0</v>
      </c>
      <c r="R1018" s="79">
        <v>0</v>
      </c>
      <c r="S1018" s="79">
        <v>0</v>
      </c>
      <c r="T1018" s="78" t="str">
        <f>VLOOKUP(Table5[[#This Row],[ODS Code]],Lookup!A:D,4,FALSE)</f>
        <v>Central London</v>
      </c>
      <c r="U1018" s="78" t="str">
        <f>VLOOKUP(Table5[[#This Row],[ODS Code]],Lookup!A:E,3,FALSE)</f>
        <v>West End and Marylebone Primary Care Network</v>
      </c>
      <c r="V1018" s="78" t="str">
        <f>VLOOKUP(Table5[[#This Row],[ODS Code]],Lookup!A:F,2,FALSE)</f>
        <v>FITZROVIA MEDICAL CENTRE</v>
      </c>
      <c r="W1018" s="78" t="str">
        <f>VLOOKUP(Table5[[#This Row],[ODS Code]],Lookup!A:G,5,FALSE)</f>
        <v>E87066</v>
      </c>
    </row>
    <row r="1019" spans="1:23" x14ac:dyDescent="0.35">
      <c r="A1019" s="80">
        <v>45444</v>
      </c>
      <c r="B1019" t="s">
        <v>129</v>
      </c>
      <c r="C1019" t="s">
        <v>1183</v>
      </c>
      <c r="D1019" t="s">
        <v>1179</v>
      </c>
      <c r="E1019" t="s">
        <v>854</v>
      </c>
      <c r="F1019" s="78">
        <v>0</v>
      </c>
      <c r="G1019" s="78">
        <v>0</v>
      </c>
      <c r="H1019" s="78">
        <v>0</v>
      </c>
      <c r="I1019" s="78">
        <v>0</v>
      </c>
      <c r="J1019" s="78">
        <v>0</v>
      </c>
      <c r="K1019" s="78">
        <v>0</v>
      </c>
      <c r="L1019" s="78">
        <v>0</v>
      </c>
      <c r="M1019" s="78">
        <v>0</v>
      </c>
      <c r="N1019" s="78">
        <v>0</v>
      </c>
      <c r="O1019" s="78">
        <v>0</v>
      </c>
      <c r="P1019" s="78">
        <v>0</v>
      </c>
      <c r="Q1019" s="78">
        <v>0</v>
      </c>
      <c r="R1019" s="79">
        <v>0</v>
      </c>
      <c r="S1019" s="79">
        <v>0</v>
      </c>
      <c r="T1019" s="78" t="str">
        <f>VLOOKUP(Table5[[#This Row],[ODS Code]],Lookup!A:D,4,FALSE)</f>
        <v>Central London</v>
      </c>
      <c r="U1019" s="78" t="str">
        <f>VLOOKUP(Table5[[#This Row],[ODS Code]],Lookup!A:E,3,FALSE)</f>
        <v>West End and Marylebone Primary Care Network</v>
      </c>
      <c r="V1019" s="78" t="str">
        <f>VLOOKUP(Table5[[#This Row],[ODS Code]],Lookup!A:F,2,FALSE)</f>
        <v>GREAT CHAPEL STREET MEDICAL CENTRE</v>
      </c>
      <c r="W1019" s="78" t="str">
        <f>VLOOKUP(Table5[[#This Row],[ODS Code]],Lookup!A:G,5,FALSE)</f>
        <v>E87772</v>
      </c>
    </row>
    <row r="1020" spans="1:23" x14ac:dyDescent="0.35">
      <c r="A1020" s="80">
        <v>45444</v>
      </c>
      <c r="B1020" t="s">
        <v>209</v>
      </c>
      <c r="C1020" t="s">
        <v>1184</v>
      </c>
      <c r="D1020" t="s">
        <v>1179</v>
      </c>
      <c r="E1020" t="s">
        <v>854</v>
      </c>
      <c r="F1020" s="78">
        <v>0</v>
      </c>
      <c r="G1020" s="78">
        <v>0</v>
      </c>
      <c r="H1020" s="78">
        <v>0</v>
      </c>
      <c r="I1020" s="78">
        <v>0</v>
      </c>
      <c r="J1020" s="78">
        <v>0</v>
      </c>
      <c r="K1020" s="78">
        <v>0</v>
      </c>
      <c r="L1020" s="78">
        <v>0</v>
      </c>
      <c r="M1020" s="78">
        <v>0</v>
      </c>
      <c r="N1020" s="78">
        <v>0</v>
      </c>
      <c r="O1020" s="78">
        <v>0</v>
      </c>
      <c r="P1020" s="78">
        <v>0</v>
      </c>
      <c r="Q1020" s="78">
        <v>0</v>
      </c>
      <c r="R1020" s="79">
        <v>0</v>
      </c>
      <c r="S1020" s="79">
        <v>0</v>
      </c>
      <c r="T1020" s="78" t="str">
        <f>VLOOKUP(Table5[[#This Row],[ODS Code]],Lookup!A:D,4,FALSE)</f>
        <v>Central London</v>
      </c>
      <c r="U1020" s="78" t="str">
        <f>VLOOKUP(Table5[[#This Row],[ODS Code]],Lookup!A:E,3,FALSE)</f>
        <v>West End and Marylebone Primary Care Network</v>
      </c>
      <c r="V1020" s="78" t="str">
        <f>VLOOKUP(Table5[[#This Row],[ODS Code]],Lookup!A:F,2,FALSE)</f>
        <v>MARYLEBONE HEALTH CENTRE</v>
      </c>
      <c r="W1020" s="78" t="str">
        <f>VLOOKUP(Table5[[#This Row],[ODS Code]],Lookup!A:G,5,FALSE)</f>
        <v>E87737</v>
      </c>
    </row>
    <row r="1021" spans="1:23" x14ac:dyDescent="0.35">
      <c r="A1021" s="80">
        <v>45444</v>
      </c>
      <c r="B1021" t="s">
        <v>211</v>
      </c>
      <c r="C1021" t="s">
        <v>1185</v>
      </c>
      <c r="D1021" t="s">
        <v>1179</v>
      </c>
      <c r="E1021" t="s">
        <v>854</v>
      </c>
      <c r="F1021" s="78">
        <v>483</v>
      </c>
      <c r="G1021" s="78">
        <v>1040</v>
      </c>
      <c r="H1021" s="78">
        <v>30</v>
      </c>
      <c r="I1021" s="78">
        <v>68</v>
      </c>
      <c r="J1021" s="78">
        <v>227</v>
      </c>
      <c r="K1021" s="78">
        <v>480</v>
      </c>
      <c r="L1021" s="78">
        <v>191</v>
      </c>
      <c r="M1021" s="78">
        <v>406</v>
      </c>
      <c r="N1021" s="78">
        <v>22</v>
      </c>
      <c r="O1021" s="78">
        <v>54</v>
      </c>
      <c r="P1021" s="78">
        <v>13</v>
      </c>
      <c r="Q1021" s="78">
        <v>32</v>
      </c>
      <c r="R1021" s="79">
        <v>2.6915113871635612E-2</v>
      </c>
      <c r="S1021" s="79">
        <v>3.0769230769230771E-2</v>
      </c>
      <c r="T1021" s="78" t="str">
        <f>VLOOKUP(Table5[[#This Row],[ODS Code]],Lookup!A:D,4,FALSE)</f>
        <v>Central London</v>
      </c>
      <c r="U1021" s="78" t="str">
        <f>VLOOKUP(Table5[[#This Row],[ODS Code]],Lookup!A:E,3,FALSE)</f>
        <v>West End and Marylebone Primary Care Network</v>
      </c>
      <c r="V1021" s="78" t="str">
        <f>VLOOKUP(Table5[[#This Row],[ODS Code]],Lookup!A:F,2,FALSE)</f>
        <v>MAYFAIR MEDICAL CENTRE</v>
      </c>
      <c r="W1021" s="78" t="str">
        <f>VLOOKUP(Table5[[#This Row],[ODS Code]],Lookup!A:G,5,FALSE)</f>
        <v>E87648</v>
      </c>
    </row>
    <row r="1022" spans="1:23" x14ac:dyDescent="0.35">
      <c r="A1022" s="80">
        <v>45444</v>
      </c>
      <c r="B1022" t="s">
        <v>275</v>
      </c>
      <c r="C1022" t="s">
        <v>1186</v>
      </c>
      <c r="D1022" t="s">
        <v>1179</v>
      </c>
      <c r="E1022" t="s">
        <v>854</v>
      </c>
      <c r="F1022" s="78">
        <v>0</v>
      </c>
      <c r="G1022" s="78">
        <v>0</v>
      </c>
      <c r="H1022" s="78">
        <v>0</v>
      </c>
      <c r="I1022" s="78">
        <v>0</v>
      </c>
      <c r="J1022" s="78">
        <v>0</v>
      </c>
      <c r="K1022" s="78">
        <v>0</v>
      </c>
      <c r="L1022" s="78">
        <v>0</v>
      </c>
      <c r="M1022" s="78">
        <v>0</v>
      </c>
      <c r="N1022" s="78">
        <v>0</v>
      </c>
      <c r="O1022" s="78">
        <v>0</v>
      </c>
      <c r="P1022" s="78">
        <v>0</v>
      </c>
      <c r="Q1022" s="78">
        <v>0</v>
      </c>
      <c r="R1022" s="79">
        <v>0</v>
      </c>
      <c r="S1022" s="79">
        <v>0</v>
      </c>
      <c r="T1022" s="78" t="str">
        <f>VLOOKUP(Table5[[#This Row],[ODS Code]],Lookup!A:D,4,FALSE)</f>
        <v>Central London</v>
      </c>
      <c r="U1022" s="78" t="str">
        <f>VLOOKUP(Table5[[#This Row],[ODS Code]],Lookup!A:E,3,FALSE)</f>
        <v>West End and Marylebone Primary Care Network</v>
      </c>
      <c r="V1022" s="78" t="str">
        <f>VLOOKUP(Table5[[#This Row],[ODS Code]],Lookup!A:F,2,FALSE)</f>
        <v>SOHO SQUARE SURGERY</v>
      </c>
      <c r="W1022" s="78" t="str">
        <f>VLOOKUP(Table5[[#This Row],[ODS Code]],Lookup!A:G,5,FALSE)</f>
        <v>E87069</v>
      </c>
    </row>
    <row r="1023" spans="1:23" x14ac:dyDescent="0.35">
      <c r="A1023" s="80">
        <v>45444</v>
      </c>
      <c r="B1023" t="s">
        <v>276</v>
      </c>
      <c r="C1023" t="s">
        <v>1187</v>
      </c>
      <c r="D1023" t="s">
        <v>1179</v>
      </c>
      <c r="E1023" t="s">
        <v>854</v>
      </c>
      <c r="F1023" s="78">
        <v>1453</v>
      </c>
      <c r="G1023" s="78">
        <v>2906</v>
      </c>
      <c r="H1023" s="78">
        <v>2</v>
      </c>
      <c r="I1023" s="78">
        <v>4</v>
      </c>
      <c r="J1023" s="78">
        <v>1448</v>
      </c>
      <c r="K1023" s="78">
        <v>2896</v>
      </c>
      <c r="L1023" s="78">
        <v>2</v>
      </c>
      <c r="M1023" s="78">
        <v>4</v>
      </c>
      <c r="N1023" s="78">
        <v>1</v>
      </c>
      <c r="O1023" s="78">
        <v>2</v>
      </c>
      <c r="P1023" s="78">
        <v>0</v>
      </c>
      <c r="Q1023" s="78">
        <v>0</v>
      </c>
      <c r="R1023" s="79">
        <v>0</v>
      </c>
      <c r="S1023" s="79">
        <v>0</v>
      </c>
      <c r="T1023" s="78" t="str">
        <f>VLOOKUP(Table5[[#This Row],[ODS Code]],Lookup!A:D,4,FALSE)</f>
        <v>Central London</v>
      </c>
      <c r="U1023" s="78" t="str">
        <f>VLOOKUP(Table5[[#This Row],[ODS Code]],Lookup!A:E,3,FALSE)</f>
        <v>West End and Marylebone Primary Care Network</v>
      </c>
      <c r="V1023" s="78" t="str">
        <f>VLOOKUP(Table5[[#This Row],[ODS Code]],Lookup!A:F,2,FALSE)</f>
        <v>SOHO SQUARE GENERAL PRACTICE</v>
      </c>
      <c r="W1023" s="78" t="str">
        <f>VLOOKUP(Table5[[#This Row],[ODS Code]],Lookup!A:G,5,FALSE)</f>
        <v>E87714</v>
      </c>
    </row>
    <row r="1024" spans="1:23" x14ac:dyDescent="0.35">
      <c r="A1024" s="80">
        <v>45444</v>
      </c>
      <c r="B1024" t="s">
        <v>128</v>
      </c>
      <c r="C1024" t="s">
        <v>127</v>
      </c>
      <c r="D1024" t="s">
        <v>1188</v>
      </c>
      <c r="E1024" t="s">
        <v>854</v>
      </c>
      <c r="F1024" s="78">
        <v>0</v>
      </c>
      <c r="G1024" s="78">
        <v>0</v>
      </c>
      <c r="H1024" s="78">
        <v>0</v>
      </c>
      <c r="I1024" s="78">
        <v>0</v>
      </c>
      <c r="J1024" s="78">
        <v>0</v>
      </c>
      <c r="K1024" s="78">
        <v>0</v>
      </c>
      <c r="L1024" s="78">
        <v>0</v>
      </c>
      <c r="M1024" s="78">
        <v>0</v>
      </c>
      <c r="N1024" s="78">
        <v>0</v>
      </c>
      <c r="O1024" s="78">
        <v>0</v>
      </c>
      <c r="P1024" s="78">
        <v>0</v>
      </c>
      <c r="Q1024" s="78">
        <v>0</v>
      </c>
      <c r="R1024" s="79">
        <v>0</v>
      </c>
      <c r="S1024" s="79">
        <v>0</v>
      </c>
      <c r="T1024" s="78" t="str">
        <f>VLOOKUP(Table5[[#This Row],[ODS Code]],Lookup!A:D,4,FALSE)</f>
        <v>West London</v>
      </c>
      <c r="U1024" s="78" t="str">
        <f>VLOOKUP(Table5[[#This Row],[ODS Code]],Lookup!A:E,3,FALSE)</f>
        <v>West-Hill Health</v>
      </c>
      <c r="V1024" s="78" t="str">
        <f>VLOOKUP(Table5[[#This Row],[ODS Code]],Lookup!A:F,2,FALSE)</f>
        <v>Grand Union Health Centre</v>
      </c>
      <c r="W1024" s="78" t="str">
        <f>VLOOKUP(Table5[[#This Row],[ODS Code]],Lookup!A:G,5,FALSE)</f>
        <v>E87637</v>
      </c>
    </row>
    <row r="1025" spans="1:23" x14ac:dyDescent="0.35">
      <c r="A1025" s="80">
        <v>45444</v>
      </c>
      <c r="B1025" t="s">
        <v>166</v>
      </c>
      <c r="C1025" t="s">
        <v>165</v>
      </c>
      <c r="D1025" t="s">
        <v>1188</v>
      </c>
      <c r="E1025" t="s">
        <v>854</v>
      </c>
      <c r="F1025" s="78">
        <v>0</v>
      </c>
      <c r="G1025" s="78">
        <v>0</v>
      </c>
      <c r="H1025" s="78">
        <v>0</v>
      </c>
      <c r="I1025" s="78">
        <v>0</v>
      </c>
      <c r="J1025" s="78">
        <v>0</v>
      </c>
      <c r="K1025" s="78">
        <v>0</v>
      </c>
      <c r="L1025" s="78">
        <v>0</v>
      </c>
      <c r="M1025" s="78">
        <v>0</v>
      </c>
      <c r="N1025" s="78">
        <v>0</v>
      </c>
      <c r="O1025" s="78">
        <v>0</v>
      </c>
      <c r="P1025" s="78">
        <v>0</v>
      </c>
      <c r="Q1025" s="78">
        <v>0</v>
      </c>
      <c r="R1025" s="79">
        <v>0</v>
      </c>
      <c r="S1025" s="79">
        <v>0</v>
      </c>
      <c r="T1025" s="78" t="str">
        <f>VLOOKUP(Table5[[#This Row],[ODS Code]],Lookup!A:D,4,FALSE)</f>
        <v>West London</v>
      </c>
      <c r="U1025" s="78" t="str">
        <f>VLOOKUP(Table5[[#This Row],[ODS Code]],Lookup!A:E,3,FALSE)</f>
        <v>West-Hill Health</v>
      </c>
      <c r="V1025" s="78" t="str">
        <f>VLOOKUP(Table5[[#This Row],[ODS Code]],Lookup!A:F,2,FALSE)</f>
        <v>Holland Park Surgery</v>
      </c>
      <c r="W1025" s="78" t="str">
        <f>VLOOKUP(Table5[[#This Row],[ODS Code]],Lookup!A:G,5,FALSE)</f>
        <v>E87016</v>
      </c>
    </row>
    <row r="1026" spans="1:23" x14ac:dyDescent="0.35">
      <c r="A1026" s="80">
        <v>45444</v>
      </c>
      <c r="B1026" t="s">
        <v>199</v>
      </c>
      <c r="C1026" t="s">
        <v>198</v>
      </c>
      <c r="D1026" t="s">
        <v>1188</v>
      </c>
      <c r="E1026" t="s">
        <v>854</v>
      </c>
      <c r="F1026" s="78">
        <v>0</v>
      </c>
      <c r="G1026" s="78">
        <v>0</v>
      </c>
      <c r="H1026" s="78">
        <v>0</v>
      </c>
      <c r="I1026" s="78">
        <v>0</v>
      </c>
      <c r="J1026" s="78">
        <v>0</v>
      </c>
      <c r="K1026" s="78">
        <v>0</v>
      </c>
      <c r="L1026" s="78">
        <v>0</v>
      </c>
      <c r="M1026" s="78">
        <v>0</v>
      </c>
      <c r="N1026" s="78">
        <v>0</v>
      </c>
      <c r="O1026" s="78">
        <v>0</v>
      </c>
      <c r="P1026" s="78">
        <v>0</v>
      </c>
      <c r="Q1026" s="78">
        <v>0</v>
      </c>
      <c r="R1026" s="79">
        <v>0</v>
      </c>
      <c r="S1026" s="79">
        <v>0</v>
      </c>
      <c r="T1026" s="78" t="str">
        <f>VLOOKUP(Table5[[#This Row],[ODS Code]],Lookup!A:D,4,FALSE)</f>
        <v>West London</v>
      </c>
      <c r="U1026" s="78" t="str">
        <f>VLOOKUP(Table5[[#This Row],[ODS Code]],Lookup!A:E,3,FALSE)</f>
        <v>West-Hill Health</v>
      </c>
      <c r="V1026" s="78" t="str">
        <f>VLOOKUP(Table5[[#This Row],[ODS Code]],Lookup!A:F,2,FALSE)</f>
        <v>Lancaster Gate Medical Centre</v>
      </c>
      <c r="W1026" s="78" t="str">
        <f>VLOOKUP(Table5[[#This Row],[ODS Code]],Lookup!A:G,5,FALSE)</f>
        <v>E87722</v>
      </c>
    </row>
    <row r="1027" spans="1:23" x14ac:dyDescent="0.35">
      <c r="A1027" s="80">
        <v>45444</v>
      </c>
      <c r="B1027" t="s">
        <v>227</v>
      </c>
      <c r="C1027" t="s">
        <v>226</v>
      </c>
      <c r="D1027" t="s">
        <v>1188</v>
      </c>
      <c r="E1027" t="s">
        <v>854</v>
      </c>
      <c r="F1027" s="78">
        <v>0</v>
      </c>
      <c r="G1027" s="78">
        <v>0</v>
      </c>
      <c r="H1027" s="78">
        <v>0</v>
      </c>
      <c r="I1027" s="78">
        <v>0</v>
      </c>
      <c r="J1027" s="78">
        <v>0</v>
      </c>
      <c r="K1027" s="78">
        <v>0</v>
      </c>
      <c r="L1027" s="78">
        <v>0</v>
      </c>
      <c r="M1027" s="78">
        <v>0</v>
      </c>
      <c r="N1027" s="78">
        <v>0</v>
      </c>
      <c r="O1027" s="78">
        <v>0</v>
      </c>
      <c r="P1027" s="78">
        <v>0</v>
      </c>
      <c r="Q1027" s="78">
        <v>0</v>
      </c>
      <c r="R1027" s="79">
        <v>0</v>
      </c>
      <c r="S1027" s="79">
        <v>0</v>
      </c>
      <c r="T1027" s="78" t="str">
        <f>VLOOKUP(Table5[[#This Row],[ODS Code]],Lookup!A:D,4,FALSE)</f>
        <v>West London</v>
      </c>
      <c r="U1027" s="78" t="str">
        <f>VLOOKUP(Table5[[#This Row],[ODS Code]],Lookup!A:E,3,FALSE)</f>
        <v>West-Hill Health</v>
      </c>
      <c r="V1027" s="78" t="str">
        <f>VLOOKUP(Table5[[#This Row],[ODS Code]],Lookup!A:F,2,FALSE)</f>
        <v>North Kensington Medical Centre</v>
      </c>
      <c r="W1027" s="78" t="str">
        <f>VLOOKUP(Table5[[#This Row],[ODS Code]],Lookup!A:G,5,FALSE)</f>
        <v>E87003</v>
      </c>
    </row>
    <row r="1028" spans="1:23" x14ac:dyDescent="0.35">
      <c r="A1028" s="80">
        <v>45444</v>
      </c>
      <c r="B1028" t="s">
        <v>245</v>
      </c>
      <c r="C1028" t="s">
        <v>1189</v>
      </c>
      <c r="D1028" t="s">
        <v>1188</v>
      </c>
      <c r="E1028" t="s">
        <v>854</v>
      </c>
      <c r="F1028" s="78">
        <v>66</v>
      </c>
      <c r="G1028" s="78">
        <v>132</v>
      </c>
      <c r="H1028" s="78">
        <v>7</v>
      </c>
      <c r="I1028" s="78">
        <v>14</v>
      </c>
      <c r="J1028" s="78">
        <v>32</v>
      </c>
      <c r="K1028" s="78">
        <v>64</v>
      </c>
      <c r="L1028" s="78">
        <v>17</v>
      </c>
      <c r="M1028" s="78">
        <v>34</v>
      </c>
      <c r="N1028" s="78">
        <v>2</v>
      </c>
      <c r="O1028" s="78">
        <v>4</v>
      </c>
      <c r="P1028" s="78">
        <v>8</v>
      </c>
      <c r="Q1028" s="78">
        <v>16</v>
      </c>
      <c r="R1028" s="79">
        <v>0.12121212121212122</v>
      </c>
      <c r="S1028" s="79">
        <v>0.12121212121212122</v>
      </c>
      <c r="T1028" s="78" t="str">
        <f>VLOOKUP(Table5[[#This Row],[ODS Code]],Lookup!A:D,4,FALSE)</f>
        <v>West London</v>
      </c>
      <c r="U1028" s="78" t="str">
        <f>VLOOKUP(Table5[[#This Row],[ODS Code]],Lookup!A:E,3,FALSE)</f>
        <v>West-Hill Health</v>
      </c>
      <c r="V1028" s="78" t="str">
        <f>VLOOKUP(Table5[[#This Row],[ODS Code]],Lookup!A:F,2,FALSE)</f>
        <v>The Portland Road Practice</v>
      </c>
      <c r="W1028" s="78" t="str">
        <f>VLOOKUP(Table5[[#This Row],[ODS Code]],Lookup!A:G,5,FALSE)</f>
        <v>E87029</v>
      </c>
    </row>
    <row r="1029" spans="1:23" x14ac:dyDescent="0.35">
      <c r="A1029" s="80">
        <v>45444</v>
      </c>
      <c r="B1029" t="s">
        <v>247</v>
      </c>
      <c r="C1029" t="s">
        <v>246</v>
      </c>
      <c r="D1029" t="s">
        <v>1188</v>
      </c>
      <c r="E1029" t="s">
        <v>854</v>
      </c>
      <c r="F1029" s="78">
        <v>0</v>
      </c>
      <c r="G1029" s="78">
        <v>0</v>
      </c>
      <c r="H1029" s="78">
        <v>0</v>
      </c>
      <c r="I1029" s="78">
        <v>0</v>
      </c>
      <c r="J1029" s="78">
        <v>0</v>
      </c>
      <c r="K1029" s="78">
        <v>0</v>
      </c>
      <c r="L1029" s="78">
        <v>0</v>
      </c>
      <c r="M1029" s="78">
        <v>0</v>
      </c>
      <c r="N1029" s="78">
        <v>0</v>
      </c>
      <c r="O1029" s="78">
        <v>0</v>
      </c>
      <c r="P1029" s="78">
        <v>0</v>
      </c>
      <c r="Q1029" s="78">
        <v>0</v>
      </c>
      <c r="R1029" s="79">
        <v>0</v>
      </c>
      <c r="S1029" s="79">
        <v>0</v>
      </c>
      <c r="T1029" s="78" t="str">
        <f>VLOOKUP(Table5[[#This Row],[ODS Code]],Lookup!A:D,4,FALSE)</f>
        <v>West London</v>
      </c>
      <c r="U1029" s="78" t="str">
        <f>VLOOKUP(Table5[[#This Row],[ODS Code]],Lookup!A:E,3,FALSE)</f>
        <v>West-Hill Health</v>
      </c>
      <c r="V1029" s="78" t="str">
        <f>VLOOKUP(Table5[[#This Row],[ODS Code]],Lookup!A:F,2,FALSE)</f>
        <v>Portobello Medical Centre</v>
      </c>
      <c r="W1029" s="78" t="str">
        <f>VLOOKUP(Table5[[#This Row],[ODS Code]],Lookup!A:G,5,FALSE)</f>
        <v>Y00200</v>
      </c>
    </row>
    <row r="1030" spans="1:23" x14ac:dyDescent="0.35">
      <c r="A1030" s="80">
        <v>45444</v>
      </c>
      <c r="B1030" t="s">
        <v>329</v>
      </c>
      <c r="C1030" t="s">
        <v>328</v>
      </c>
      <c r="D1030" t="s">
        <v>1188</v>
      </c>
      <c r="E1030" t="s">
        <v>854</v>
      </c>
      <c r="F1030" s="78">
        <v>1120</v>
      </c>
      <c r="G1030" s="78">
        <v>2240</v>
      </c>
      <c r="H1030" s="78">
        <v>1</v>
      </c>
      <c r="I1030" s="78">
        <v>2</v>
      </c>
      <c r="J1030" s="78">
        <v>1114</v>
      </c>
      <c r="K1030" s="78">
        <v>2228</v>
      </c>
      <c r="L1030" s="78">
        <v>4</v>
      </c>
      <c r="M1030" s="78">
        <v>8</v>
      </c>
      <c r="N1030" s="78">
        <v>1</v>
      </c>
      <c r="O1030" s="78">
        <v>2</v>
      </c>
      <c r="P1030" s="78">
        <v>0</v>
      </c>
      <c r="Q1030" s="78">
        <v>0</v>
      </c>
      <c r="R1030" s="79">
        <v>0</v>
      </c>
      <c r="S1030" s="79">
        <v>0</v>
      </c>
      <c r="T1030" s="78" t="str">
        <f>VLOOKUP(Table5[[#This Row],[ODS Code]],Lookup!A:D,4,FALSE)</f>
        <v>West London</v>
      </c>
      <c r="U1030" s="78" t="str">
        <f>VLOOKUP(Table5[[#This Row],[ODS Code]],Lookup!A:E,3,FALSE)</f>
        <v>West-Hill Health</v>
      </c>
      <c r="V1030" s="78" t="str">
        <f>VLOOKUP(Table5[[#This Row],[ODS Code]],Lookup!A:F,2,FALSE)</f>
        <v>The Garway Medical Practice</v>
      </c>
      <c r="W1030" s="78" t="str">
        <f>VLOOKUP(Table5[[#This Row],[ODS Code]],Lookup!A:G,5,FALSE)</f>
        <v>E87009</v>
      </c>
    </row>
    <row r="1031" spans="1:23" x14ac:dyDescent="0.35">
      <c r="A1031" s="80">
        <v>45444</v>
      </c>
      <c r="B1031" t="s">
        <v>333</v>
      </c>
      <c r="C1031" t="s">
        <v>1051</v>
      </c>
      <c r="D1031" t="s">
        <v>1188</v>
      </c>
      <c r="E1031" t="s">
        <v>854</v>
      </c>
      <c r="F1031" s="78">
        <v>0</v>
      </c>
      <c r="G1031" s="78">
        <v>0</v>
      </c>
      <c r="H1031" s="78">
        <v>0</v>
      </c>
      <c r="I1031" s="78">
        <v>0</v>
      </c>
      <c r="J1031" s="78">
        <v>0</v>
      </c>
      <c r="K1031" s="78">
        <v>0</v>
      </c>
      <c r="L1031" s="78">
        <v>0</v>
      </c>
      <c r="M1031" s="78">
        <v>0</v>
      </c>
      <c r="N1031" s="78">
        <v>0</v>
      </c>
      <c r="O1031" s="78">
        <v>0</v>
      </c>
      <c r="P1031" s="78">
        <v>0</v>
      </c>
      <c r="Q1031" s="78">
        <v>0</v>
      </c>
      <c r="R1031" s="79">
        <v>0</v>
      </c>
      <c r="S1031" s="79">
        <v>0</v>
      </c>
      <c r="T1031" s="78" t="str">
        <f>VLOOKUP(Table5[[#This Row],[ODS Code]],Lookup!A:D,4,FALSE)</f>
        <v>West London</v>
      </c>
      <c r="U1031" s="78" t="str">
        <f>VLOOKUP(Table5[[#This Row],[ODS Code]],Lookup!A:E,3,FALSE)</f>
        <v>West-Hill Health</v>
      </c>
      <c r="V1031" s="78" t="str">
        <f>VLOOKUP(Table5[[#This Row],[ODS Code]],Lookup!A:F,2,FALSE)</f>
        <v>The Golborne Medical Centre (Ramasamy)</v>
      </c>
      <c r="W1031" s="78" t="str">
        <f>VLOOKUP(Table5[[#This Row],[ODS Code]],Lookup!A:G,5,FALSE)</f>
        <v>E87024</v>
      </c>
    </row>
    <row r="1032" spans="1:23" x14ac:dyDescent="0.35">
      <c r="A1032" s="80">
        <v>45444</v>
      </c>
      <c r="B1032" t="s">
        <v>354</v>
      </c>
      <c r="C1032" t="s">
        <v>353</v>
      </c>
      <c r="D1032" t="s">
        <v>1188</v>
      </c>
      <c r="E1032" t="s">
        <v>854</v>
      </c>
      <c r="F1032" s="78">
        <v>0</v>
      </c>
      <c r="G1032" s="78">
        <v>0</v>
      </c>
      <c r="H1032" s="78">
        <v>0</v>
      </c>
      <c r="I1032" s="78">
        <v>0</v>
      </c>
      <c r="J1032" s="78">
        <v>0</v>
      </c>
      <c r="K1032" s="78">
        <v>0</v>
      </c>
      <c r="L1032" s="78">
        <v>0</v>
      </c>
      <c r="M1032" s="78">
        <v>0</v>
      </c>
      <c r="N1032" s="78">
        <v>0</v>
      </c>
      <c r="O1032" s="78">
        <v>0</v>
      </c>
      <c r="P1032" s="78">
        <v>0</v>
      </c>
      <c r="Q1032" s="78">
        <v>0</v>
      </c>
      <c r="R1032" s="79">
        <v>0</v>
      </c>
      <c r="S1032" s="79">
        <v>0</v>
      </c>
      <c r="T1032" s="78" t="str">
        <f>VLOOKUP(Table5[[#This Row],[ODS Code]],Lookup!A:D,4,FALSE)</f>
        <v>West London</v>
      </c>
      <c r="U1032" s="78" t="str">
        <f>VLOOKUP(Table5[[#This Row],[ODS Code]],Lookup!A:E,3,FALSE)</f>
        <v>West-Hill Health</v>
      </c>
      <c r="V1032" s="78" t="str">
        <f>VLOOKUP(Table5[[#This Row],[ODS Code]],Lookup!A:F,2,FALSE)</f>
        <v>The Pembridge Villas Surgery</v>
      </c>
      <c r="W1032" s="78" t="str">
        <f>VLOOKUP(Table5[[#This Row],[ODS Code]],Lookup!A:G,5,FALSE)</f>
        <v>E87061</v>
      </c>
    </row>
    <row r="1033" spans="1:23" x14ac:dyDescent="0.35">
      <c r="A1033" s="80">
        <v>45444</v>
      </c>
      <c r="B1033" t="s">
        <v>400</v>
      </c>
      <c r="C1033" t="s">
        <v>399</v>
      </c>
      <c r="D1033" t="s">
        <v>1188</v>
      </c>
      <c r="E1033" t="s">
        <v>854</v>
      </c>
      <c r="F1033" s="78">
        <v>0</v>
      </c>
      <c r="G1033" s="78">
        <v>0</v>
      </c>
      <c r="H1033" s="78">
        <v>0</v>
      </c>
      <c r="I1033" s="78">
        <v>0</v>
      </c>
      <c r="J1033" s="78">
        <v>0</v>
      </c>
      <c r="K1033" s="78">
        <v>0</v>
      </c>
      <c r="L1033" s="78">
        <v>0</v>
      </c>
      <c r="M1033" s="78">
        <v>0</v>
      </c>
      <c r="N1033" s="78">
        <v>0</v>
      </c>
      <c r="O1033" s="78">
        <v>0</v>
      </c>
      <c r="P1033" s="78">
        <v>0</v>
      </c>
      <c r="Q1033" s="78">
        <v>0</v>
      </c>
      <c r="R1033" s="79">
        <v>0</v>
      </c>
      <c r="S1033" s="79">
        <v>0</v>
      </c>
      <c r="T1033" s="78" t="str">
        <f>VLOOKUP(Table5[[#This Row],[ODS Code]],Lookup!A:D,4,FALSE)</f>
        <v>West London</v>
      </c>
      <c r="U1033" s="78" t="str">
        <f>VLOOKUP(Table5[[#This Row],[ODS Code]],Lookup!A:E,3,FALSE)</f>
        <v>West-Hill Health</v>
      </c>
      <c r="V1033" s="78" t="str">
        <f>VLOOKUP(Table5[[#This Row],[ODS Code]],Lookup!A:F,2,FALSE)</f>
        <v>Westbourne Grove Medical Centre</v>
      </c>
      <c r="W1033" s="78" t="str">
        <f>VLOOKUP(Table5[[#This Row],[ODS Code]],Lookup!A:G,5,FALSE)</f>
        <v>E87007</v>
      </c>
    </row>
    <row r="1034" spans="1:23" x14ac:dyDescent="0.35">
      <c r="A1034" s="80">
        <v>45474</v>
      </c>
      <c r="B1034" t="s">
        <v>13</v>
      </c>
      <c r="C1034" t="s">
        <v>852</v>
      </c>
      <c r="D1034" t="s">
        <v>853</v>
      </c>
      <c r="E1034" t="s">
        <v>854</v>
      </c>
      <c r="F1034" s="78">
        <v>235</v>
      </c>
      <c r="G1034" s="78">
        <v>470</v>
      </c>
      <c r="H1034" s="78">
        <v>16</v>
      </c>
      <c r="I1034" s="78">
        <v>32</v>
      </c>
      <c r="J1034" s="78">
        <v>144</v>
      </c>
      <c r="K1034" s="78">
        <v>288</v>
      </c>
      <c r="L1034" s="78">
        <v>48</v>
      </c>
      <c r="M1034" s="78">
        <v>96</v>
      </c>
      <c r="N1034" s="78">
        <v>16</v>
      </c>
      <c r="O1034" s="78">
        <v>32</v>
      </c>
      <c r="P1034" s="78">
        <v>11</v>
      </c>
      <c r="Q1034" s="78">
        <v>22</v>
      </c>
      <c r="R1034" s="79">
        <v>4.6808510638297871E-2</v>
      </c>
      <c r="S1034" s="79">
        <v>4.6808510638297871E-2</v>
      </c>
      <c r="T1034" s="78" t="str">
        <f>VLOOKUP(Table5[[#This Row],[ODS Code]],Lookup!A:D,4,FALSE)</f>
        <v>Ealing</v>
      </c>
      <c r="U1034" s="78" t="str">
        <f>VLOOKUP(Table5[[#This Row],[ODS Code]],Lookup!A:E,3,FALSE)</f>
        <v>Acton</v>
      </c>
      <c r="V1034" s="78" t="str">
        <f>VLOOKUP(Table5[[#This Row],[ODS Code]],Lookup!A:F,2,FALSE)</f>
        <v>ACTON LANE MEDICAL CENTRE</v>
      </c>
      <c r="W1034" s="78" t="str">
        <f>VLOOKUP(Table5[[#This Row],[ODS Code]],Lookup!A:G,5,FALSE)</f>
        <v>E85687</v>
      </c>
    </row>
    <row r="1035" spans="1:23" x14ac:dyDescent="0.35">
      <c r="A1035" s="80">
        <v>45474</v>
      </c>
      <c r="B1035" t="s">
        <v>14</v>
      </c>
      <c r="C1035" t="s">
        <v>855</v>
      </c>
      <c r="D1035" t="s">
        <v>853</v>
      </c>
      <c r="E1035" t="s">
        <v>854</v>
      </c>
      <c r="F1035" s="78">
        <v>0</v>
      </c>
      <c r="G1035" s="78">
        <v>0</v>
      </c>
      <c r="H1035" s="78">
        <v>0</v>
      </c>
      <c r="I1035" s="78">
        <v>0</v>
      </c>
      <c r="J1035" s="78">
        <v>0</v>
      </c>
      <c r="K1035" s="78">
        <v>0</v>
      </c>
      <c r="L1035" s="78">
        <v>0</v>
      </c>
      <c r="M1035" s="78">
        <v>0</v>
      </c>
      <c r="N1035" s="78">
        <v>0</v>
      </c>
      <c r="O1035" s="78">
        <v>0</v>
      </c>
      <c r="P1035" s="78">
        <v>0</v>
      </c>
      <c r="Q1035" s="78">
        <v>0</v>
      </c>
      <c r="R1035" s="79">
        <v>0</v>
      </c>
      <c r="S1035" s="79">
        <v>0</v>
      </c>
      <c r="T1035" s="78" t="str">
        <f>VLOOKUP(Table5[[#This Row],[ODS Code]],Lookup!A:D,4,FALSE)</f>
        <v>Ealing</v>
      </c>
      <c r="U1035" s="78" t="str">
        <f>VLOOKUP(Table5[[#This Row],[ODS Code]],Lookup!A:E,3,FALSE)</f>
        <v>Acton</v>
      </c>
      <c r="V1035" s="78" t="str">
        <f>VLOOKUP(Table5[[#This Row],[ODS Code]],Lookup!A:F,2,FALSE)</f>
        <v>ACTON TOWN MEDICAL CENTRE</v>
      </c>
      <c r="W1035" s="78" t="str">
        <f>VLOOKUP(Table5[[#This Row],[ODS Code]],Lookup!A:G,5,FALSE)</f>
        <v>E85617</v>
      </c>
    </row>
    <row r="1036" spans="1:23" x14ac:dyDescent="0.35">
      <c r="A1036" s="80">
        <v>45474</v>
      </c>
      <c r="B1036" t="s">
        <v>68</v>
      </c>
      <c r="C1036" t="s">
        <v>856</v>
      </c>
      <c r="D1036" t="s">
        <v>853</v>
      </c>
      <c r="E1036" t="s">
        <v>854</v>
      </c>
      <c r="F1036" s="78">
        <v>0</v>
      </c>
      <c r="G1036" s="78">
        <v>0</v>
      </c>
      <c r="H1036" s="78">
        <v>0</v>
      </c>
      <c r="I1036" s="78">
        <v>0</v>
      </c>
      <c r="J1036" s="78">
        <v>0</v>
      </c>
      <c r="K1036" s="78">
        <v>0</v>
      </c>
      <c r="L1036" s="78">
        <v>0</v>
      </c>
      <c r="M1036" s="78">
        <v>0</v>
      </c>
      <c r="N1036" s="78">
        <v>0</v>
      </c>
      <c r="O1036" s="78">
        <v>0</v>
      </c>
      <c r="P1036" s="78">
        <v>0</v>
      </c>
      <c r="Q1036" s="78">
        <v>0</v>
      </c>
      <c r="R1036" s="79">
        <v>0</v>
      </c>
      <c r="S1036" s="79">
        <v>0</v>
      </c>
      <c r="T1036" s="78" t="str">
        <f>VLOOKUP(Table5[[#This Row],[ODS Code]],Lookup!A:D,4,FALSE)</f>
        <v>Ealing</v>
      </c>
      <c r="U1036" s="78" t="str">
        <f>VLOOKUP(Table5[[#This Row],[ODS Code]],Lookup!A:E,3,FALSE)</f>
        <v>Acton</v>
      </c>
      <c r="V1036" s="78" t="str">
        <f>VLOOKUP(Table5[[#This Row],[ODS Code]],Lookup!A:F,2,FALSE)</f>
        <v>CHISWICK FAMILY PRACTICE (DR BHATT &amp; SYZCKO)</v>
      </c>
      <c r="W1036" s="78" t="str">
        <f>VLOOKUP(Table5[[#This Row],[ODS Code]],Lookup!A:G,5,FALSE)</f>
        <v>E85130</v>
      </c>
    </row>
    <row r="1037" spans="1:23" x14ac:dyDescent="0.35">
      <c r="A1037" s="80">
        <v>45474</v>
      </c>
      <c r="B1037" t="s">
        <v>69</v>
      </c>
      <c r="C1037" t="s">
        <v>857</v>
      </c>
      <c r="D1037" t="s">
        <v>853</v>
      </c>
      <c r="E1037" t="s">
        <v>854</v>
      </c>
      <c r="F1037" s="78">
        <v>366</v>
      </c>
      <c r="G1037" s="78">
        <v>732</v>
      </c>
      <c r="H1037" s="78">
        <v>42</v>
      </c>
      <c r="I1037" s="78">
        <v>84</v>
      </c>
      <c r="J1037" s="78">
        <v>123</v>
      </c>
      <c r="K1037" s="78">
        <v>246</v>
      </c>
      <c r="L1037" s="78">
        <v>97</v>
      </c>
      <c r="M1037" s="78">
        <v>194</v>
      </c>
      <c r="N1037" s="78">
        <v>46</v>
      </c>
      <c r="O1037" s="78">
        <v>92</v>
      </c>
      <c r="P1037" s="78">
        <v>58</v>
      </c>
      <c r="Q1037" s="78">
        <v>116</v>
      </c>
      <c r="R1037" s="79">
        <v>0.15846994535519127</v>
      </c>
      <c r="S1037" s="79">
        <v>0.15846994535519127</v>
      </c>
      <c r="T1037" s="78" t="str">
        <f>VLOOKUP(Table5[[#This Row],[ODS Code]],Lookup!A:D,4,FALSE)</f>
        <v>Ealing</v>
      </c>
      <c r="U1037" s="78" t="str">
        <f>VLOOKUP(Table5[[#This Row],[ODS Code]],Lookup!A:E,3,FALSE)</f>
        <v>Acton</v>
      </c>
      <c r="V1037" s="78" t="str">
        <f>VLOOKUP(Table5[[#This Row],[ODS Code]],Lookup!A:F,2,FALSE)</f>
        <v>CHISWICK FAMILY PRACTICE (DR O’CONNELL &amp; BENNETT)</v>
      </c>
      <c r="W1037" s="78" t="str">
        <f>VLOOKUP(Table5[[#This Row],[ODS Code]],Lookup!A:G,5,FALSE)</f>
        <v>E85075</v>
      </c>
    </row>
    <row r="1038" spans="1:23" x14ac:dyDescent="0.35">
      <c r="A1038" s="80">
        <v>45474</v>
      </c>
      <c r="B1038" t="s">
        <v>78</v>
      </c>
      <c r="C1038" t="s">
        <v>858</v>
      </c>
      <c r="D1038" t="s">
        <v>853</v>
      </c>
      <c r="E1038" t="s">
        <v>854</v>
      </c>
      <c r="F1038" s="78">
        <v>502</v>
      </c>
      <c r="G1038" s="78">
        <v>1004</v>
      </c>
      <c r="H1038" s="78">
        <v>36</v>
      </c>
      <c r="I1038" s="78">
        <v>72</v>
      </c>
      <c r="J1038" s="78">
        <v>279</v>
      </c>
      <c r="K1038" s="78">
        <v>558</v>
      </c>
      <c r="L1038" s="78">
        <v>134</v>
      </c>
      <c r="M1038" s="78">
        <v>268</v>
      </c>
      <c r="N1038" s="78">
        <v>21</v>
      </c>
      <c r="O1038" s="78">
        <v>42</v>
      </c>
      <c r="P1038" s="78">
        <v>32</v>
      </c>
      <c r="Q1038" s="78">
        <v>64</v>
      </c>
      <c r="R1038" s="79">
        <v>6.3745019920318724E-2</v>
      </c>
      <c r="S1038" s="79">
        <v>6.3745019920318724E-2</v>
      </c>
      <c r="T1038" s="78" t="str">
        <f>VLOOKUP(Table5[[#This Row],[ODS Code]],Lookup!A:D,4,FALSE)</f>
        <v>Ealing</v>
      </c>
      <c r="U1038" s="78" t="str">
        <f>VLOOKUP(Table5[[#This Row],[ODS Code]],Lookup!A:E,3,FALSE)</f>
        <v>Acton</v>
      </c>
      <c r="V1038" s="78" t="str">
        <f>VLOOKUP(Table5[[#This Row],[ODS Code]],Lookup!A:F,2,FALSE)</f>
        <v>CLOISTER ROAD SURGERY</v>
      </c>
      <c r="W1038" s="78" t="str">
        <f>VLOOKUP(Table5[[#This Row],[ODS Code]],Lookup!A:G,5,FALSE)</f>
        <v>E85680</v>
      </c>
    </row>
    <row r="1039" spans="1:23" x14ac:dyDescent="0.35">
      <c r="A1039" s="80">
        <v>45474</v>
      </c>
      <c r="B1039" t="s">
        <v>88</v>
      </c>
      <c r="C1039" t="s">
        <v>859</v>
      </c>
      <c r="D1039" t="s">
        <v>853</v>
      </c>
      <c r="E1039" t="s">
        <v>854</v>
      </c>
      <c r="F1039" s="78">
        <v>422</v>
      </c>
      <c r="G1039" s="78">
        <v>844</v>
      </c>
      <c r="H1039" s="78">
        <v>49</v>
      </c>
      <c r="I1039" s="78">
        <v>98</v>
      </c>
      <c r="J1039" s="78">
        <v>184</v>
      </c>
      <c r="K1039" s="78">
        <v>368</v>
      </c>
      <c r="L1039" s="78">
        <v>78</v>
      </c>
      <c r="M1039" s="78">
        <v>156</v>
      </c>
      <c r="N1039" s="78">
        <v>53</v>
      </c>
      <c r="O1039" s="78">
        <v>106</v>
      </c>
      <c r="P1039" s="78">
        <v>58</v>
      </c>
      <c r="Q1039" s="78">
        <v>116</v>
      </c>
      <c r="R1039" s="79">
        <v>0.13744075829383887</v>
      </c>
      <c r="S1039" s="79">
        <v>0.13744075829383887</v>
      </c>
      <c r="T1039" s="78" t="str">
        <f>VLOOKUP(Table5[[#This Row],[ODS Code]],Lookup!A:D,4,FALSE)</f>
        <v>Ealing</v>
      </c>
      <c r="U1039" s="78" t="str">
        <f>VLOOKUP(Table5[[#This Row],[ODS Code]],Lookup!A:E,3,FALSE)</f>
        <v>Acton</v>
      </c>
      <c r="V1039" s="78" t="str">
        <f>VLOOKUP(Table5[[#This Row],[ODS Code]],Lookup!A:F,2,FALSE)</f>
        <v>CROWN STREET SURGERY</v>
      </c>
      <c r="W1039" s="78" t="str">
        <f>VLOOKUP(Table5[[#This Row],[ODS Code]],Lookup!A:G,5,FALSE)</f>
        <v>E85019</v>
      </c>
    </row>
    <row r="1040" spans="1:23" x14ac:dyDescent="0.35">
      <c r="A1040" s="80">
        <v>45474</v>
      </c>
      <c r="B1040" t="s">
        <v>160</v>
      </c>
      <c r="C1040" t="s">
        <v>860</v>
      </c>
      <c r="D1040" t="s">
        <v>853</v>
      </c>
      <c r="E1040" t="s">
        <v>854</v>
      </c>
      <c r="F1040" s="78">
        <v>180</v>
      </c>
      <c r="G1040" s="78">
        <v>505</v>
      </c>
      <c r="H1040" s="78">
        <v>22</v>
      </c>
      <c r="I1040" s="78">
        <v>63</v>
      </c>
      <c r="J1040" s="78">
        <v>85</v>
      </c>
      <c r="K1040" s="78">
        <v>231</v>
      </c>
      <c r="L1040" s="78">
        <v>49</v>
      </c>
      <c r="M1040" s="78">
        <v>141</v>
      </c>
      <c r="N1040" s="78">
        <v>12</v>
      </c>
      <c r="O1040" s="78">
        <v>36</v>
      </c>
      <c r="P1040" s="78">
        <v>12</v>
      </c>
      <c r="Q1040" s="78">
        <v>34</v>
      </c>
      <c r="R1040" s="79">
        <v>6.6666666666666666E-2</v>
      </c>
      <c r="S1040" s="79">
        <v>6.7326732673267331E-2</v>
      </c>
      <c r="T1040" s="78" t="str">
        <f>VLOOKUP(Table5[[#This Row],[ODS Code]],Lookup!A:D,4,FALSE)</f>
        <v>Ealing</v>
      </c>
      <c r="U1040" s="78" t="str">
        <f>VLOOKUP(Table5[[#This Row],[ODS Code]],Lookup!A:E,3,FALSE)</f>
        <v>Acton</v>
      </c>
      <c r="V1040" s="78" t="str">
        <f>VLOOKUP(Table5[[#This Row],[ODS Code]],Lookup!A:F,2,FALSE)</f>
        <v>HILLCREST SURGERY</v>
      </c>
      <c r="W1040" s="78" t="str">
        <f>VLOOKUP(Table5[[#This Row],[ODS Code]],Lookup!A:G,5,FALSE)</f>
        <v>E85028</v>
      </c>
    </row>
    <row r="1041" spans="1:23" x14ac:dyDescent="0.35">
      <c r="A1041" s="80">
        <v>45474</v>
      </c>
      <c r="B1041" t="s">
        <v>304</v>
      </c>
      <c r="C1041" t="s">
        <v>861</v>
      </c>
      <c r="D1041" t="s">
        <v>853</v>
      </c>
      <c r="E1041" t="s">
        <v>854</v>
      </c>
      <c r="F1041" s="78">
        <v>1724</v>
      </c>
      <c r="G1041" s="78">
        <v>4834</v>
      </c>
      <c r="H1041" s="78">
        <v>118</v>
      </c>
      <c r="I1041" s="78">
        <v>338</v>
      </c>
      <c r="J1041" s="78">
        <v>989</v>
      </c>
      <c r="K1041" s="78">
        <v>2792</v>
      </c>
      <c r="L1041" s="78">
        <v>328</v>
      </c>
      <c r="M1041" s="78">
        <v>897</v>
      </c>
      <c r="N1041" s="78">
        <v>141</v>
      </c>
      <c r="O1041" s="78">
        <v>395</v>
      </c>
      <c r="P1041" s="78">
        <v>148</v>
      </c>
      <c r="Q1041" s="78">
        <v>412</v>
      </c>
      <c r="R1041" s="79">
        <v>8.584686774941995E-2</v>
      </c>
      <c r="S1041" s="79">
        <v>8.5229623500206866E-2</v>
      </c>
      <c r="T1041" s="78" t="str">
        <f>VLOOKUP(Table5[[#This Row],[ODS Code]],Lookup!A:D,4,FALSE)</f>
        <v>Ealing</v>
      </c>
      <c r="U1041" s="78" t="str">
        <f>VLOOKUP(Table5[[#This Row],[ODS Code]],Lookup!A:E,3,FALSE)</f>
        <v>Acton</v>
      </c>
      <c r="V1041" s="78" t="str">
        <f>VLOOKUP(Table5[[#This Row],[ODS Code]],Lookup!A:F,2,FALSE)</f>
        <v>THE ACTON HEALTH CENTRE</v>
      </c>
      <c r="W1041" s="78" t="str">
        <f>VLOOKUP(Table5[[#This Row],[ODS Code]],Lookup!A:G,5,FALSE)</f>
        <v>E85109</v>
      </c>
    </row>
    <row r="1042" spans="1:23" x14ac:dyDescent="0.35">
      <c r="A1042" s="80">
        <v>45474</v>
      </c>
      <c r="B1042" t="s">
        <v>309</v>
      </c>
      <c r="C1042" t="s">
        <v>862</v>
      </c>
      <c r="D1042" t="s">
        <v>853</v>
      </c>
      <c r="E1042" t="s">
        <v>854</v>
      </c>
      <c r="F1042" s="78">
        <v>0</v>
      </c>
      <c r="G1042" s="78">
        <v>0</v>
      </c>
      <c r="H1042" s="78">
        <v>0</v>
      </c>
      <c r="I1042" s="78">
        <v>0</v>
      </c>
      <c r="J1042" s="78">
        <v>0</v>
      </c>
      <c r="K1042" s="78">
        <v>0</v>
      </c>
      <c r="L1042" s="78">
        <v>0</v>
      </c>
      <c r="M1042" s="78">
        <v>0</v>
      </c>
      <c r="N1042" s="78">
        <v>0</v>
      </c>
      <c r="O1042" s="78">
        <v>0</v>
      </c>
      <c r="P1042" s="78">
        <v>0</v>
      </c>
      <c r="Q1042" s="78">
        <v>0</v>
      </c>
      <c r="R1042" s="79">
        <v>0</v>
      </c>
      <c r="S1042" s="79">
        <v>0</v>
      </c>
      <c r="T1042" s="78" t="str">
        <f>VLOOKUP(Table5[[#This Row],[ODS Code]],Lookup!A:D,4,FALSE)</f>
        <v>Ealing</v>
      </c>
      <c r="U1042" s="78" t="str">
        <f>VLOOKUP(Table5[[#This Row],[ODS Code]],Lookup!A:E,3,FALSE)</f>
        <v>Acton</v>
      </c>
      <c r="V1042" s="78" t="str">
        <f>VLOOKUP(Table5[[#This Row],[ODS Code]],Lookup!A:F,2,FALSE)</f>
        <v>THE BEDFORD PARK SURGERY</v>
      </c>
      <c r="W1042" s="78" t="str">
        <f>VLOOKUP(Table5[[#This Row],[ODS Code]],Lookup!A:G,5,FALSE)</f>
        <v>E85066</v>
      </c>
    </row>
    <row r="1043" spans="1:23" x14ac:dyDescent="0.35">
      <c r="A1043" s="80">
        <v>45474</v>
      </c>
      <c r="B1043" t="s">
        <v>310</v>
      </c>
      <c r="C1043" t="s">
        <v>863</v>
      </c>
      <c r="D1043" t="s">
        <v>853</v>
      </c>
      <c r="E1043" t="s">
        <v>854</v>
      </c>
      <c r="F1043" s="78">
        <v>725</v>
      </c>
      <c r="G1043" s="78">
        <v>2887</v>
      </c>
      <c r="H1043" s="78">
        <v>51</v>
      </c>
      <c r="I1043" s="78">
        <v>203</v>
      </c>
      <c r="J1043" s="78">
        <v>399</v>
      </c>
      <c r="K1043" s="78">
        <v>1589</v>
      </c>
      <c r="L1043" s="78">
        <v>166</v>
      </c>
      <c r="M1043" s="78">
        <v>662</v>
      </c>
      <c r="N1043" s="78">
        <v>40</v>
      </c>
      <c r="O1043" s="78">
        <v>160</v>
      </c>
      <c r="P1043" s="78">
        <v>69</v>
      </c>
      <c r="Q1043" s="78">
        <v>273</v>
      </c>
      <c r="R1043" s="79">
        <v>9.5172413793103441E-2</v>
      </c>
      <c r="S1043" s="79">
        <v>9.4561828888119148E-2</v>
      </c>
      <c r="T1043" s="78" t="str">
        <f>VLOOKUP(Table5[[#This Row],[ODS Code]],Lookup!A:D,4,FALSE)</f>
        <v>Ealing</v>
      </c>
      <c r="U1043" s="78" t="str">
        <f>VLOOKUP(Table5[[#This Row],[ODS Code]],Lookup!A:E,3,FALSE)</f>
        <v>Acton</v>
      </c>
      <c r="V1043" s="78" t="str">
        <f>VLOOKUP(Table5[[#This Row],[ODS Code]],Lookup!A:F,2,FALSE)</f>
        <v>THE BOILEAU ROAD SURGERY</v>
      </c>
      <c r="W1043" s="78" t="str">
        <f>VLOOKUP(Table5[[#This Row],[ODS Code]],Lookup!A:G,5,FALSE)</f>
        <v>E85694</v>
      </c>
    </row>
    <row r="1044" spans="1:23" x14ac:dyDescent="0.35">
      <c r="A1044" s="80">
        <v>45474</v>
      </c>
      <c r="B1044" t="s">
        <v>315</v>
      </c>
      <c r="C1044" t="s">
        <v>864</v>
      </c>
      <c r="D1044" t="s">
        <v>853</v>
      </c>
      <c r="E1044" t="s">
        <v>854</v>
      </c>
      <c r="F1044" s="78">
        <v>342</v>
      </c>
      <c r="G1044" s="78">
        <v>551</v>
      </c>
      <c r="H1044" s="78">
        <v>17</v>
      </c>
      <c r="I1044" s="78">
        <v>25</v>
      </c>
      <c r="J1044" s="78">
        <v>235</v>
      </c>
      <c r="K1044" s="78">
        <v>384</v>
      </c>
      <c r="L1044" s="78">
        <v>62</v>
      </c>
      <c r="M1044" s="78">
        <v>97</v>
      </c>
      <c r="N1044" s="78">
        <v>14</v>
      </c>
      <c r="O1044" s="78">
        <v>21</v>
      </c>
      <c r="P1044" s="78">
        <v>14</v>
      </c>
      <c r="Q1044" s="78">
        <v>24</v>
      </c>
      <c r="R1044" s="79">
        <v>4.0935672514619881E-2</v>
      </c>
      <c r="S1044" s="79">
        <v>4.3557168784029036E-2</v>
      </c>
      <c r="T1044" s="78" t="str">
        <f>VLOOKUP(Table5[[#This Row],[ODS Code]],Lookup!A:D,4,FALSE)</f>
        <v>Ealing</v>
      </c>
      <c r="U1044" s="78" t="str">
        <f>VLOOKUP(Table5[[#This Row],[ODS Code]],Lookup!A:E,3,FALSE)</f>
        <v>Acton</v>
      </c>
      <c r="V1044" s="78" t="str">
        <f>VLOOKUP(Table5[[#This Row],[ODS Code]],Lookup!A:F,2,FALSE)</f>
        <v>CHURCHFIELD SURGERY</v>
      </c>
      <c r="W1044" s="78" t="str">
        <f>VLOOKUP(Table5[[#This Row],[ODS Code]],Lookup!A:G,5,FALSE)</f>
        <v>E85640</v>
      </c>
    </row>
    <row r="1045" spans="1:23" x14ac:dyDescent="0.35">
      <c r="A1045" s="80">
        <v>45474</v>
      </c>
      <c r="B1045" t="s">
        <v>337</v>
      </c>
      <c r="C1045" t="s">
        <v>865</v>
      </c>
      <c r="D1045" t="s">
        <v>853</v>
      </c>
      <c r="E1045" t="s">
        <v>854</v>
      </c>
      <c r="F1045" s="78">
        <v>658</v>
      </c>
      <c r="G1045" s="78">
        <v>1316</v>
      </c>
      <c r="H1045" s="78">
        <v>48</v>
      </c>
      <c r="I1045" s="78">
        <v>96</v>
      </c>
      <c r="J1045" s="78">
        <v>407</v>
      </c>
      <c r="K1045" s="78">
        <v>814</v>
      </c>
      <c r="L1045" s="78">
        <v>116</v>
      </c>
      <c r="M1045" s="78">
        <v>232</v>
      </c>
      <c r="N1045" s="78">
        <v>48</v>
      </c>
      <c r="O1045" s="78">
        <v>96</v>
      </c>
      <c r="P1045" s="78">
        <v>39</v>
      </c>
      <c r="Q1045" s="78">
        <v>78</v>
      </c>
      <c r="R1045" s="79">
        <v>5.9270516717325229E-2</v>
      </c>
      <c r="S1045" s="79">
        <v>5.9270516717325229E-2</v>
      </c>
      <c r="T1045" s="78" t="str">
        <f>VLOOKUP(Table5[[#This Row],[ODS Code]],Lookup!A:D,4,FALSE)</f>
        <v>Ealing</v>
      </c>
      <c r="U1045" s="78" t="str">
        <f>VLOOKUP(Table5[[#This Row],[ODS Code]],Lookup!A:E,3,FALSE)</f>
        <v>Acton</v>
      </c>
      <c r="V1045" s="78" t="str">
        <f>VLOOKUP(Table5[[#This Row],[ODS Code]],Lookup!A:F,2,FALSE)</f>
        <v>THE HORN LANE SURGERY</v>
      </c>
      <c r="W1045" s="78" t="str">
        <f>VLOOKUP(Table5[[#This Row],[ODS Code]],Lookup!A:G,5,FALSE)</f>
        <v>E85677</v>
      </c>
    </row>
    <row r="1046" spans="1:23" x14ac:dyDescent="0.35">
      <c r="A1046" s="80">
        <v>45474</v>
      </c>
      <c r="B1046" t="s">
        <v>346</v>
      </c>
      <c r="C1046" t="s">
        <v>866</v>
      </c>
      <c r="D1046" t="s">
        <v>853</v>
      </c>
      <c r="E1046" t="s">
        <v>854</v>
      </c>
      <c r="F1046" s="78">
        <v>447</v>
      </c>
      <c r="G1046" s="78">
        <v>949</v>
      </c>
      <c r="H1046" s="78">
        <v>45</v>
      </c>
      <c r="I1046" s="78">
        <v>90</v>
      </c>
      <c r="J1046" s="78">
        <v>272</v>
      </c>
      <c r="K1046" s="78">
        <v>599</v>
      </c>
      <c r="L1046" s="78">
        <v>81</v>
      </c>
      <c r="M1046" s="78">
        <v>162</v>
      </c>
      <c r="N1046" s="78">
        <v>23</v>
      </c>
      <c r="O1046" s="78">
        <v>46</v>
      </c>
      <c r="P1046" s="78">
        <v>26</v>
      </c>
      <c r="Q1046" s="78">
        <v>52</v>
      </c>
      <c r="R1046" s="79">
        <v>5.8165548098434001E-2</v>
      </c>
      <c r="S1046" s="79">
        <v>5.4794520547945202E-2</v>
      </c>
      <c r="T1046" s="78" t="str">
        <f>VLOOKUP(Table5[[#This Row],[ODS Code]],Lookup!A:D,4,FALSE)</f>
        <v>Ealing</v>
      </c>
      <c r="U1046" s="78" t="str">
        <f>VLOOKUP(Table5[[#This Row],[ODS Code]],Lookup!A:E,3,FALSE)</f>
        <v>Acton</v>
      </c>
      <c r="V1046" s="78" t="str">
        <f>VLOOKUP(Table5[[#This Row],[ODS Code]],Lookup!A:F,2,FALSE)</f>
        <v>THE MILL HILL SURGERY</v>
      </c>
      <c r="W1046" s="78" t="str">
        <f>VLOOKUP(Table5[[#This Row],[ODS Code]],Lookup!A:G,5,FALSE)</f>
        <v>E85107</v>
      </c>
    </row>
    <row r="1047" spans="1:23" x14ac:dyDescent="0.35">
      <c r="A1047" s="80">
        <v>45474</v>
      </c>
      <c r="B1047" t="s">
        <v>377</v>
      </c>
      <c r="C1047" t="s">
        <v>867</v>
      </c>
      <c r="D1047" t="s">
        <v>853</v>
      </c>
      <c r="E1047" t="s">
        <v>854</v>
      </c>
      <c r="F1047" s="78">
        <v>0</v>
      </c>
      <c r="G1047" s="78">
        <v>0</v>
      </c>
      <c r="H1047" s="78">
        <v>0</v>
      </c>
      <c r="I1047" s="78">
        <v>0</v>
      </c>
      <c r="J1047" s="78">
        <v>0</v>
      </c>
      <c r="K1047" s="78">
        <v>0</v>
      </c>
      <c r="L1047" s="78">
        <v>0</v>
      </c>
      <c r="M1047" s="78">
        <v>0</v>
      </c>
      <c r="N1047" s="78">
        <v>0</v>
      </c>
      <c r="O1047" s="78">
        <v>0</v>
      </c>
      <c r="P1047" s="78">
        <v>0</v>
      </c>
      <c r="Q1047" s="78">
        <v>0</v>
      </c>
      <c r="R1047" s="79">
        <v>0</v>
      </c>
      <c r="S1047" s="79">
        <v>0</v>
      </c>
      <c r="T1047" s="78" t="str">
        <f>VLOOKUP(Table5[[#This Row],[ODS Code]],Lookup!A:D,4,FALSE)</f>
        <v>Ealing</v>
      </c>
      <c r="U1047" s="78" t="str">
        <f>VLOOKUP(Table5[[#This Row],[ODS Code]],Lookup!A:E,3,FALSE)</f>
        <v>Acton</v>
      </c>
      <c r="V1047" s="78" t="str">
        <f>VLOOKUP(Table5[[#This Row],[ODS Code]],Lookup!A:F,2,FALSE)</f>
        <v>THE VALE SURGERY</v>
      </c>
      <c r="W1047" s="78" t="str">
        <f>VLOOKUP(Table5[[#This Row],[ODS Code]],Lookup!A:G,5,FALSE)</f>
        <v>E85635</v>
      </c>
    </row>
    <row r="1048" spans="1:23" x14ac:dyDescent="0.35">
      <c r="A1048" s="80">
        <v>45474</v>
      </c>
      <c r="B1048" t="s">
        <v>125</v>
      </c>
      <c r="C1048" t="s">
        <v>868</v>
      </c>
      <c r="D1048" t="s">
        <v>869</v>
      </c>
      <c r="E1048" t="s">
        <v>854</v>
      </c>
      <c r="F1048" s="78">
        <v>0</v>
      </c>
      <c r="G1048" s="78">
        <v>0</v>
      </c>
      <c r="H1048" s="78">
        <v>0</v>
      </c>
      <c r="I1048" s="78">
        <v>0</v>
      </c>
      <c r="J1048" s="78">
        <v>0</v>
      </c>
      <c r="K1048" s="78">
        <v>0</v>
      </c>
      <c r="L1048" s="78">
        <v>0</v>
      </c>
      <c r="M1048" s="78">
        <v>0</v>
      </c>
      <c r="N1048" s="78">
        <v>0</v>
      </c>
      <c r="O1048" s="78">
        <v>0</v>
      </c>
      <c r="P1048" s="78">
        <v>0</v>
      </c>
      <c r="Q1048" s="78">
        <v>0</v>
      </c>
      <c r="R1048" s="79">
        <v>0</v>
      </c>
      <c r="S1048" s="79">
        <v>0</v>
      </c>
      <c r="T1048" s="78" t="str">
        <f>VLOOKUP(Table5[[#This Row],[ODS Code]],Lookup!A:D,4,FALSE)</f>
        <v>Hammersmith &amp; Fulham</v>
      </c>
      <c r="U1048" s="78" t="str">
        <f>VLOOKUP(Table5[[#This Row],[ODS Code]],Lookup!A:E,3,FALSE)</f>
        <v>Babylon GP at Hand PCN</v>
      </c>
      <c r="V1048" s="78" t="str">
        <f>VLOOKUP(Table5[[#This Row],[ODS Code]],Lookup!A:F,2,FALSE)</f>
        <v>GP at Hand</v>
      </c>
      <c r="W1048" s="78" t="str">
        <f>VLOOKUP(Table5[[#This Row],[ODS Code]],Lookup!A:G,5,FALSE)</f>
        <v>E85124</v>
      </c>
    </row>
    <row r="1049" spans="1:23" x14ac:dyDescent="0.35">
      <c r="A1049" s="80">
        <v>45474</v>
      </c>
      <c r="B1049" t="s">
        <v>344</v>
      </c>
      <c r="C1049" t="s">
        <v>870</v>
      </c>
      <c r="D1049" t="s">
        <v>869</v>
      </c>
      <c r="E1049" t="s">
        <v>854</v>
      </c>
      <c r="F1049" s="78">
        <v>279</v>
      </c>
      <c r="G1049" s="78">
        <v>558</v>
      </c>
      <c r="H1049" s="78">
        <v>57</v>
      </c>
      <c r="I1049" s="78">
        <v>114</v>
      </c>
      <c r="J1049" s="78">
        <v>81</v>
      </c>
      <c r="K1049" s="78">
        <v>162</v>
      </c>
      <c r="L1049" s="78">
        <v>101</v>
      </c>
      <c r="M1049" s="78">
        <v>202</v>
      </c>
      <c r="N1049" s="78">
        <v>20</v>
      </c>
      <c r="O1049" s="78">
        <v>40</v>
      </c>
      <c r="P1049" s="78">
        <v>20</v>
      </c>
      <c r="Q1049" s="78">
        <v>40</v>
      </c>
      <c r="R1049" s="79">
        <v>7.1684587813620068E-2</v>
      </c>
      <c r="S1049" s="79">
        <v>7.1684587813620068E-2</v>
      </c>
      <c r="T1049" s="78" t="str">
        <f>VLOOKUP(Table5[[#This Row],[ODS Code]],Lookup!A:D,4,FALSE)</f>
        <v>Hammersmith &amp; Fulham</v>
      </c>
      <c r="U1049" s="78" t="str">
        <f>VLOOKUP(Table5[[#This Row],[ODS Code]],Lookup!A:E,3,FALSE)</f>
        <v>Babylon GP at Hand PCN</v>
      </c>
      <c r="V1049" s="78" t="str">
        <f>VLOOKUP(Table5[[#This Row],[ODS Code]],Lookup!A:F,2,FALSE)</f>
        <v>Dr Jefferies, 292 Munster Road</v>
      </c>
      <c r="W1049" s="78" t="str">
        <f>VLOOKUP(Table5[[#This Row],[ODS Code]],Lookup!A:G,5,FALSE)</f>
        <v>E85029</v>
      </c>
    </row>
    <row r="1050" spans="1:23" x14ac:dyDescent="0.35">
      <c r="A1050" s="80">
        <v>45474</v>
      </c>
      <c r="B1050" t="s">
        <v>63</v>
      </c>
      <c r="C1050" t="s">
        <v>871</v>
      </c>
      <c r="D1050" t="s">
        <v>872</v>
      </c>
      <c r="E1050" t="s">
        <v>854</v>
      </c>
      <c r="F1050" s="78">
        <v>1236</v>
      </c>
      <c r="G1050" s="78">
        <v>2472</v>
      </c>
      <c r="H1050" s="78">
        <v>126</v>
      </c>
      <c r="I1050" s="78">
        <v>252</v>
      </c>
      <c r="J1050" s="78">
        <v>424</v>
      </c>
      <c r="K1050" s="78">
        <v>848</v>
      </c>
      <c r="L1050" s="78">
        <v>461</v>
      </c>
      <c r="M1050" s="78">
        <v>922</v>
      </c>
      <c r="N1050" s="78">
        <v>110</v>
      </c>
      <c r="O1050" s="78">
        <v>220</v>
      </c>
      <c r="P1050" s="78">
        <v>115</v>
      </c>
      <c r="Q1050" s="78">
        <v>230</v>
      </c>
      <c r="R1050" s="79">
        <v>9.3042071197411008E-2</v>
      </c>
      <c r="S1050" s="79">
        <v>9.3042071197411008E-2</v>
      </c>
      <c r="T1050" s="78" t="str">
        <f>VLOOKUP(Table5[[#This Row],[ODS Code]],Lookup!A:D,4,FALSE)</f>
        <v>Brent</v>
      </c>
      <c r="U1050" s="78" t="str">
        <f>VLOOKUP(Table5[[#This Row],[ODS Code]],Lookup!A:E,3,FALSE)</f>
        <v>K&amp;W Central</v>
      </c>
      <c r="V1050" s="78" t="str">
        <f>VLOOKUP(Table5[[#This Row],[ODS Code]],Lookup!A:F,2,FALSE)</f>
        <v>CHALKHILL FAMILY PRACTICE</v>
      </c>
      <c r="W1050" s="78" t="str">
        <f>VLOOKUP(Table5[[#This Row],[ODS Code]],Lookup!A:G,5,FALSE)</f>
        <v>E84033</v>
      </c>
    </row>
    <row r="1051" spans="1:23" x14ac:dyDescent="0.35">
      <c r="A1051" s="80">
        <v>45474</v>
      </c>
      <c r="B1051" t="s">
        <v>103</v>
      </c>
      <c r="C1051" t="s">
        <v>873</v>
      </c>
      <c r="D1051" t="s">
        <v>872</v>
      </c>
      <c r="E1051" t="s">
        <v>854</v>
      </c>
      <c r="F1051" s="78">
        <v>1061</v>
      </c>
      <c r="G1051" s="78">
        <v>2122</v>
      </c>
      <c r="H1051" s="78">
        <v>39</v>
      </c>
      <c r="I1051" s="78">
        <v>78</v>
      </c>
      <c r="J1051" s="78">
        <v>849</v>
      </c>
      <c r="K1051" s="78">
        <v>1698</v>
      </c>
      <c r="L1051" s="78">
        <v>125</v>
      </c>
      <c r="M1051" s="78">
        <v>250</v>
      </c>
      <c r="N1051" s="78">
        <v>25</v>
      </c>
      <c r="O1051" s="78">
        <v>50</v>
      </c>
      <c r="P1051" s="78">
        <v>23</v>
      </c>
      <c r="Q1051" s="78">
        <v>46</v>
      </c>
      <c r="R1051" s="79">
        <v>2.1677662582469368E-2</v>
      </c>
      <c r="S1051" s="79">
        <v>2.1677662582469368E-2</v>
      </c>
      <c r="T1051" s="78" t="str">
        <f>VLOOKUP(Table5[[#This Row],[ODS Code]],Lookup!A:D,4,FALSE)</f>
        <v>Brent</v>
      </c>
      <c r="U1051" s="78" t="str">
        <f>VLOOKUP(Table5[[#This Row],[ODS Code]],Lookup!A:E,3,FALSE)</f>
        <v>K&amp;W Central</v>
      </c>
      <c r="V1051" s="78" t="str">
        <f>VLOOKUP(Table5[[#This Row],[ODS Code]],Lookup!A:F,2,FALSE)</f>
        <v>ELLIS PRACTICE</v>
      </c>
      <c r="W1051" s="78" t="str">
        <f>VLOOKUP(Table5[[#This Row],[ODS Code]],Lookup!A:G,5,FALSE)</f>
        <v>E84032</v>
      </c>
    </row>
    <row r="1052" spans="1:23" x14ac:dyDescent="0.35">
      <c r="A1052" s="80">
        <v>45474</v>
      </c>
      <c r="B1052" t="s">
        <v>252</v>
      </c>
      <c r="C1052" t="s">
        <v>874</v>
      </c>
      <c r="D1052" t="s">
        <v>872</v>
      </c>
      <c r="E1052" t="s">
        <v>854</v>
      </c>
      <c r="F1052" s="78">
        <v>2421</v>
      </c>
      <c r="G1052" s="78">
        <v>4841</v>
      </c>
      <c r="H1052" s="78">
        <v>240</v>
      </c>
      <c r="I1052" s="78">
        <v>480</v>
      </c>
      <c r="J1052" s="78">
        <v>929</v>
      </c>
      <c r="K1052" s="78">
        <v>1857</v>
      </c>
      <c r="L1052" s="78">
        <v>920</v>
      </c>
      <c r="M1052" s="78">
        <v>1840</v>
      </c>
      <c r="N1052" s="78">
        <v>179</v>
      </c>
      <c r="O1052" s="78">
        <v>358</v>
      </c>
      <c r="P1052" s="78">
        <v>153</v>
      </c>
      <c r="Q1052" s="78">
        <v>306</v>
      </c>
      <c r="R1052" s="79">
        <v>6.3197026022304828E-2</v>
      </c>
      <c r="S1052" s="79">
        <v>6.3210080561867388E-2</v>
      </c>
      <c r="T1052" s="78" t="str">
        <f>VLOOKUP(Table5[[#This Row],[ODS Code]],Lookup!A:D,4,FALSE)</f>
        <v>Brent</v>
      </c>
      <c r="U1052" s="78" t="str">
        <f>VLOOKUP(Table5[[#This Row],[ODS Code]],Lookup!A:E,3,FALSE)</f>
        <v>K&amp;W Central</v>
      </c>
      <c r="V1052" s="78" t="str">
        <f>VLOOKUP(Table5[[#This Row],[ODS Code]],Lookup!A:F,2,FALSE)</f>
        <v>PRESTON ROAD SURGERY</v>
      </c>
      <c r="W1052" s="78" t="str">
        <f>VLOOKUP(Table5[[#This Row],[ODS Code]],Lookup!A:G,5,FALSE)</f>
        <v>E84620</v>
      </c>
    </row>
    <row r="1053" spans="1:23" x14ac:dyDescent="0.35">
      <c r="A1053" s="80">
        <v>45474</v>
      </c>
      <c r="B1053" t="s">
        <v>300</v>
      </c>
      <c r="C1053" t="s">
        <v>875</v>
      </c>
      <c r="D1053" t="s">
        <v>872</v>
      </c>
      <c r="E1053" t="s">
        <v>854</v>
      </c>
      <c r="F1053" s="78">
        <v>2177</v>
      </c>
      <c r="G1053" s="78">
        <v>4086</v>
      </c>
      <c r="H1053" s="78">
        <v>175</v>
      </c>
      <c r="I1053" s="78">
        <v>336</v>
      </c>
      <c r="J1053" s="78">
        <v>1331</v>
      </c>
      <c r="K1053" s="78">
        <v>2455</v>
      </c>
      <c r="L1053" s="78">
        <v>492</v>
      </c>
      <c r="M1053" s="78">
        <v>923</v>
      </c>
      <c r="N1053" s="78">
        <v>107</v>
      </c>
      <c r="O1053" s="78">
        <v>230</v>
      </c>
      <c r="P1053" s="78">
        <v>72</v>
      </c>
      <c r="Q1053" s="78">
        <v>142</v>
      </c>
      <c r="R1053" s="79">
        <v>3.3073036288470373E-2</v>
      </c>
      <c r="S1053" s="79">
        <v>3.4752814488497305E-2</v>
      </c>
      <c r="T1053" s="78" t="str">
        <f>VLOOKUP(Table5[[#This Row],[ODS Code]],Lookup!A:D,4,FALSE)</f>
        <v>Brent</v>
      </c>
      <c r="U1053" s="78" t="str">
        <f>VLOOKUP(Table5[[#This Row],[ODS Code]],Lookup!A:E,3,FALSE)</f>
        <v>K&amp;W Central</v>
      </c>
      <c r="V1053" s="78" t="str">
        <f>VLOOKUP(Table5[[#This Row],[ODS Code]],Lookup!A:F,2,FALSE)</f>
        <v>INTERGRATED HEALTH CIC</v>
      </c>
      <c r="W1053" s="78" t="str">
        <f>VLOOKUP(Table5[[#This Row],[ODS Code]],Lookup!A:G,5,FALSE)</f>
        <v>E84685</v>
      </c>
    </row>
    <row r="1054" spans="1:23" x14ac:dyDescent="0.35">
      <c r="A1054" s="80">
        <v>45474</v>
      </c>
      <c r="B1054" t="s">
        <v>376</v>
      </c>
      <c r="C1054" t="s">
        <v>876</v>
      </c>
      <c r="D1054" t="s">
        <v>872</v>
      </c>
      <c r="E1054" t="s">
        <v>854</v>
      </c>
      <c r="F1054" s="78">
        <v>1952</v>
      </c>
      <c r="G1054" s="78">
        <v>3958</v>
      </c>
      <c r="H1054" s="78">
        <v>200</v>
      </c>
      <c r="I1054" s="78">
        <v>447</v>
      </c>
      <c r="J1054" s="78">
        <v>892</v>
      </c>
      <c r="K1054" s="78">
        <v>1590</v>
      </c>
      <c r="L1054" s="78">
        <v>528</v>
      </c>
      <c r="M1054" s="78">
        <v>1172</v>
      </c>
      <c r="N1054" s="78">
        <v>195</v>
      </c>
      <c r="O1054" s="78">
        <v>426</v>
      </c>
      <c r="P1054" s="78">
        <v>137</v>
      </c>
      <c r="Q1054" s="78">
        <v>323</v>
      </c>
      <c r="R1054" s="79">
        <v>7.0184426229508198E-2</v>
      </c>
      <c r="S1054" s="79">
        <v>8.1606872157655386E-2</v>
      </c>
      <c r="T1054" s="78" t="str">
        <f>VLOOKUP(Table5[[#This Row],[ODS Code]],Lookup!A:D,4,FALSE)</f>
        <v>Brent</v>
      </c>
      <c r="U1054" s="78" t="str">
        <f>VLOOKUP(Table5[[#This Row],[ODS Code]],Lookup!A:E,3,FALSE)</f>
        <v>K&amp;W Central</v>
      </c>
      <c r="V1054" s="78" t="str">
        <f>VLOOKUP(Table5[[#This Row],[ODS Code]],Lookup!A:F,2,FALSE)</f>
        <v>THE TUDOR HOUSE MEDICAL CENTRE</v>
      </c>
      <c r="W1054" s="78" t="str">
        <f>VLOOKUP(Table5[[#This Row],[ODS Code]],Lookup!A:G,5,FALSE)</f>
        <v>E84684</v>
      </c>
    </row>
    <row r="1055" spans="1:23" x14ac:dyDescent="0.35">
      <c r="A1055" s="80">
        <v>45474</v>
      </c>
      <c r="B1055" t="s">
        <v>40</v>
      </c>
      <c r="C1055" t="s">
        <v>877</v>
      </c>
      <c r="D1055" t="s">
        <v>878</v>
      </c>
      <c r="E1055" t="s">
        <v>854</v>
      </c>
      <c r="F1055" s="78">
        <v>2412</v>
      </c>
      <c r="G1055" s="78">
        <v>5254</v>
      </c>
      <c r="H1055" s="78">
        <v>196</v>
      </c>
      <c r="I1055" s="78">
        <v>406</v>
      </c>
      <c r="J1055" s="78">
        <v>1155</v>
      </c>
      <c r="K1055" s="78">
        <v>2676</v>
      </c>
      <c r="L1055" s="78">
        <v>694</v>
      </c>
      <c r="M1055" s="78">
        <v>1442</v>
      </c>
      <c r="N1055" s="78">
        <v>229</v>
      </c>
      <c r="O1055" s="78">
        <v>460</v>
      </c>
      <c r="P1055" s="78">
        <v>138</v>
      </c>
      <c r="Q1055" s="78">
        <v>270</v>
      </c>
      <c r="R1055" s="79">
        <v>5.721393034825871E-2</v>
      </c>
      <c r="S1055" s="79">
        <v>5.1389417586600684E-2</v>
      </c>
      <c r="T1055" s="78" t="str">
        <f>VLOOKUP(Table5[[#This Row],[ODS Code]],Lookup!A:D,4,FALSE)</f>
        <v>Brent</v>
      </c>
      <c r="U1055" s="78" t="str">
        <f>VLOOKUP(Table5[[#This Row],[ODS Code]],Lookup!A:E,3,FALSE)</f>
        <v>K&amp;W North</v>
      </c>
      <c r="V1055" s="78" t="str">
        <f>VLOOKUP(Table5[[#This Row],[ODS Code]],Lookup!A:F,2,FALSE)</f>
        <v>BRAMPTON HEALTH CENTRE</v>
      </c>
      <c r="W1055" s="78" t="str">
        <f>VLOOKUP(Table5[[#This Row],[ODS Code]],Lookup!A:G,5,FALSE)</f>
        <v>E84049</v>
      </c>
    </row>
    <row r="1056" spans="1:23" x14ac:dyDescent="0.35">
      <c r="A1056" s="80">
        <v>45474</v>
      </c>
      <c r="B1056" t="s">
        <v>175</v>
      </c>
      <c r="C1056" t="s">
        <v>879</v>
      </c>
      <c r="D1056" t="s">
        <v>878</v>
      </c>
      <c r="E1056" t="s">
        <v>854</v>
      </c>
      <c r="F1056" s="78">
        <v>69</v>
      </c>
      <c r="G1056" s="78">
        <v>276</v>
      </c>
      <c r="H1056" s="78">
        <v>9</v>
      </c>
      <c r="I1056" s="78">
        <v>36</v>
      </c>
      <c r="J1056" s="78">
        <v>24</v>
      </c>
      <c r="K1056" s="78">
        <v>96</v>
      </c>
      <c r="L1056" s="78">
        <v>23</v>
      </c>
      <c r="M1056" s="78">
        <v>92</v>
      </c>
      <c r="N1056" s="78">
        <v>7</v>
      </c>
      <c r="O1056" s="78">
        <v>28</v>
      </c>
      <c r="P1056" s="78">
        <v>6</v>
      </c>
      <c r="Q1056" s="78">
        <v>24</v>
      </c>
      <c r="R1056" s="79">
        <v>8.6956521739130432E-2</v>
      </c>
      <c r="S1056" s="79">
        <v>8.6956521739130432E-2</v>
      </c>
      <c r="T1056" s="78" t="str">
        <f>VLOOKUP(Table5[[#This Row],[ODS Code]],Lookup!A:D,4,FALSE)</f>
        <v>Brent</v>
      </c>
      <c r="U1056" s="78" t="str">
        <f>VLOOKUP(Table5[[#This Row],[ODS Code]],Lookup!A:E,3,FALSE)</f>
        <v>K&amp;W North</v>
      </c>
      <c r="V1056" s="78" t="str">
        <f>VLOOKUP(Table5[[#This Row],[ODS Code]],Lookup!A:F,2,FALSE)</f>
        <v>THE STAG - HOLLYROOD PRACTICE</v>
      </c>
      <c r="W1056" s="78" t="str">
        <f>VLOOKUP(Table5[[#This Row],[ODS Code]],Lookup!A:G,5,FALSE)</f>
        <v>E84020</v>
      </c>
    </row>
    <row r="1057" spans="1:23" x14ac:dyDescent="0.35">
      <c r="A1057" s="80">
        <v>45474</v>
      </c>
      <c r="B1057" t="s">
        <v>189</v>
      </c>
      <c r="C1057" t="s">
        <v>880</v>
      </c>
      <c r="D1057" t="s">
        <v>878</v>
      </c>
      <c r="E1057" t="s">
        <v>854</v>
      </c>
      <c r="F1057" s="78">
        <v>1347</v>
      </c>
      <c r="G1057" s="78">
        <v>2694</v>
      </c>
      <c r="H1057" s="78">
        <v>121</v>
      </c>
      <c r="I1057" s="78">
        <v>242</v>
      </c>
      <c r="J1057" s="78">
        <v>617</v>
      </c>
      <c r="K1057" s="78">
        <v>1234</v>
      </c>
      <c r="L1057" s="78">
        <v>378</v>
      </c>
      <c r="M1057" s="78">
        <v>756</v>
      </c>
      <c r="N1057" s="78">
        <v>129</v>
      </c>
      <c r="O1057" s="78">
        <v>258</v>
      </c>
      <c r="P1057" s="78">
        <v>102</v>
      </c>
      <c r="Q1057" s="78">
        <v>204</v>
      </c>
      <c r="R1057" s="79">
        <v>7.5723830734966593E-2</v>
      </c>
      <c r="S1057" s="79">
        <v>7.5723830734966593E-2</v>
      </c>
      <c r="T1057" s="78" t="str">
        <f>VLOOKUP(Table5[[#This Row],[ODS Code]],Lookup!A:D,4,FALSE)</f>
        <v>Brent</v>
      </c>
      <c r="U1057" s="78" t="str">
        <f>VLOOKUP(Table5[[#This Row],[ODS Code]],Lookup!A:E,3,FALSE)</f>
        <v>K&amp;W North</v>
      </c>
      <c r="V1057" s="78" t="str">
        <f>VLOOKUP(Table5[[#This Row],[ODS Code]],Lookup!A:F,2,FALSE)</f>
        <v>KINGS EDGE MEDICAL CENTRE</v>
      </c>
      <c r="W1057" s="78" t="str">
        <f>VLOOKUP(Table5[[#This Row],[ODS Code]],Lookup!A:G,5,FALSE)</f>
        <v>E84699</v>
      </c>
    </row>
    <row r="1058" spans="1:23" x14ac:dyDescent="0.35">
      <c r="A1058" s="80">
        <v>45474</v>
      </c>
      <c r="B1058" t="s">
        <v>192</v>
      </c>
      <c r="C1058" t="s">
        <v>881</v>
      </c>
      <c r="D1058" t="s">
        <v>878</v>
      </c>
      <c r="E1058" t="s">
        <v>854</v>
      </c>
      <c r="F1058" s="78">
        <v>1358</v>
      </c>
      <c r="G1058" s="78">
        <v>2716</v>
      </c>
      <c r="H1058" s="78">
        <v>166</v>
      </c>
      <c r="I1058" s="78">
        <v>332</v>
      </c>
      <c r="J1058" s="78">
        <v>382</v>
      </c>
      <c r="K1058" s="78">
        <v>764</v>
      </c>
      <c r="L1058" s="78">
        <v>501</v>
      </c>
      <c r="M1058" s="78">
        <v>1002</v>
      </c>
      <c r="N1058" s="78">
        <v>190</v>
      </c>
      <c r="O1058" s="78">
        <v>380</v>
      </c>
      <c r="P1058" s="78">
        <v>119</v>
      </c>
      <c r="Q1058" s="78">
        <v>238</v>
      </c>
      <c r="R1058" s="79">
        <v>8.7628865979381437E-2</v>
      </c>
      <c r="S1058" s="79">
        <v>8.7628865979381437E-2</v>
      </c>
      <c r="T1058" s="78" t="str">
        <f>VLOOKUP(Table5[[#This Row],[ODS Code]],Lookup!A:D,4,FALSE)</f>
        <v>Brent</v>
      </c>
      <c r="U1058" s="78" t="str">
        <f>VLOOKUP(Table5[[#This Row],[ODS Code]],Lookup!A:E,3,FALSE)</f>
        <v>K&amp;W North</v>
      </c>
      <c r="V1058" s="78" t="str">
        <f>VLOOKUP(Table5[[#This Row],[ODS Code]],Lookup!A:F,2,FALSE)</f>
        <v>KINGSBURY HEALTH AND WELLBEING</v>
      </c>
      <c r="W1058" s="78" t="str">
        <f>VLOOKUP(Table5[[#This Row],[ODS Code]],Lookup!A:G,5,FALSE)</f>
        <v>E84078</v>
      </c>
    </row>
    <row r="1059" spans="1:23" x14ac:dyDescent="0.35">
      <c r="A1059" s="80">
        <v>45474</v>
      </c>
      <c r="B1059" t="s">
        <v>220</v>
      </c>
      <c r="C1059" t="s">
        <v>882</v>
      </c>
      <c r="D1059" t="s">
        <v>878</v>
      </c>
      <c r="E1059" t="s">
        <v>854</v>
      </c>
      <c r="F1059" s="78">
        <v>1924</v>
      </c>
      <c r="G1059" s="78">
        <v>4687</v>
      </c>
      <c r="H1059" s="78">
        <v>222</v>
      </c>
      <c r="I1059" s="78">
        <v>506</v>
      </c>
      <c r="J1059" s="78">
        <v>761</v>
      </c>
      <c r="K1059" s="78">
        <v>2063</v>
      </c>
      <c r="L1059" s="78">
        <v>530</v>
      </c>
      <c r="M1059" s="78">
        <v>1206</v>
      </c>
      <c r="N1059" s="78">
        <v>205</v>
      </c>
      <c r="O1059" s="78">
        <v>460</v>
      </c>
      <c r="P1059" s="78">
        <v>206</v>
      </c>
      <c r="Q1059" s="78">
        <v>452</v>
      </c>
      <c r="R1059" s="79">
        <v>0.10706860706860707</v>
      </c>
      <c r="S1059" s="79">
        <v>9.6436953275016002E-2</v>
      </c>
      <c r="T1059" s="78" t="str">
        <f>VLOOKUP(Table5[[#This Row],[ODS Code]],Lookup!A:D,4,FALSE)</f>
        <v>Brent</v>
      </c>
      <c r="U1059" s="78" t="str">
        <f>VLOOKUP(Table5[[#This Row],[ODS Code]],Lookup!A:E,3,FALSE)</f>
        <v>K&amp;W North</v>
      </c>
      <c r="V1059" s="78" t="str">
        <f>VLOOKUP(Table5[[#This Row],[ODS Code]],Lookup!A:F,2,FALSE)</f>
        <v>NEASDEN MEDICAL CENTRE</v>
      </c>
      <c r="W1059" s="78" t="str">
        <f>VLOOKUP(Table5[[#This Row],[ODS Code]],Lookup!A:G,5,FALSE)</f>
        <v>E84665</v>
      </c>
    </row>
    <row r="1060" spans="1:23" x14ac:dyDescent="0.35">
      <c r="A1060" s="80">
        <v>45474</v>
      </c>
      <c r="B1060" t="s">
        <v>326</v>
      </c>
      <c r="C1060" t="s">
        <v>883</v>
      </c>
      <c r="D1060" t="s">
        <v>878</v>
      </c>
      <c r="E1060" t="s">
        <v>854</v>
      </c>
      <c r="F1060" s="78">
        <v>7334</v>
      </c>
      <c r="G1060" s="78">
        <v>16027</v>
      </c>
      <c r="H1060" s="78">
        <v>980</v>
      </c>
      <c r="I1060" s="78">
        <v>2112</v>
      </c>
      <c r="J1060" s="78">
        <v>2074</v>
      </c>
      <c r="K1060" s="78">
        <v>4559</v>
      </c>
      <c r="L1060" s="78">
        <v>2238</v>
      </c>
      <c r="M1060" s="78">
        <v>4839</v>
      </c>
      <c r="N1060" s="78">
        <v>1131</v>
      </c>
      <c r="O1060" s="78">
        <v>2501</v>
      </c>
      <c r="P1060" s="78">
        <v>911</v>
      </c>
      <c r="Q1060" s="78">
        <v>2016</v>
      </c>
      <c r="R1060" s="79">
        <v>0.12421598036542132</v>
      </c>
      <c r="S1060" s="79">
        <v>0.12578773320022463</v>
      </c>
      <c r="T1060" s="78" t="str">
        <f>VLOOKUP(Table5[[#This Row],[ODS Code]],Lookup!A:D,4,FALSE)</f>
        <v>Brent</v>
      </c>
      <c r="U1060" s="78" t="str">
        <f>VLOOKUP(Table5[[#This Row],[ODS Code]],Lookup!A:E,3,FALSE)</f>
        <v>K&amp;W North</v>
      </c>
      <c r="V1060" s="78" t="str">
        <f>VLOOKUP(Table5[[#This Row],[ODS Code]],Lookup!A:F,2,FALSE)</f>
        <v>THE FRYENT WAY SURGERY</v>
      </c>
      <c r="W1060" s="78" t="str">
        <f>VLOOKUP(Table5[[#This Row],[ODS Code]],Lookup!A:G,5,FALSE)</f>
        <v>E84048</v>
      </c>
    </row>
    <row r="1061" spans="1:23" x14ac:dyDescent="0.35">
      <c r="A1061" s="80">
        <v>45474</v>
      </c>
      <c r="B1061" t="s">
        <v>387</v>
      </c>
      <c r="C1061" t="s">
        <v>884</v>
      </c>
      <c r="D1061" t="s">
        <v>878</v>
      </c>
      <c r="E1061" t="s">
        <v>854</v>
      </c>
      <c r="F1061" s="78">
        <v>1961</v>
      </c>
      <c r="G1061" s="78">
        <v>3876</v>
      </c>
      <c r="H1061" s="78">
        <v>127</v>
      </c>
      <c r="I1061" s="78">
        <v>249</v>
      </c>
      <c r="J1061" s="78">
        <v>1128</v>
      </c>
      <c r="K1061" s="78">
        <v>2234</v>
      </c>
      <c r="L1061" s="78">
        <v>452</v>
      </c>
      <c r="M1061" s="78">
        <v>887</v>
      </c>
      <c r="N1061" s="78">
        <v>124</v>
      </c>
      <c r="O1061" s="78">
        <v>247</v>
      </c>
      <c r="P1061" s="78">
        <v>130</v>
      </c>
      <c r="Q1061" s="78">
        <v>259</v>
      </c>
      <c r="R1061" s="79">
        <v>6.6292707802141762E-2</v>
      </c>
      <c r="S1061" s="79">
        <v>6.6821465428276577E-2</v>
      </c>
      <c r="T1061" s="78" t="str">
        <f>VLOOKUP(Table5[[#This Row],[ODS Code]],Lookup!A:D,4,FALSE)</f>
        <v>Brent</v>
      </c>
      <c r="U1061" s="78" t="str">
        <f>VLOOKUP(Table5[[#This Row],[ODS Code]],Lookup!A:E,3,FALSE)</f>
        <v>K&amp;W North</v>
      </c>
      <c r="V1061" s="78" t="str">
        <f>VLOOKUP(Table5[[#This Row],[ODS Code]],Lookup!A:F,2,FALSE)</f>
        <v>UXENDON CRESCENT SURGERY</v>
      </c>
      <c r="W1061" s="78" t="str">
        <f>VLOOKUP(Table5[[#This Row],[ODS Code]],Lookup!A:G,5,FALSE)</f>
        <v>E84007</v>
      </c>
    </row>
    <row r="1062" spans="1:23" x14ac:dyDescent="0.35">
      <c r="A1062" s="80">
        <v>45474</v>
      </c>
      <c r="B1062" t="s">
        <v>53</v>
      </c>
      <c r="C1062" t="s">
        <v>885</v>
      </c>
      <c r="D1062" t="s">
        <v>886</v>
      </c>
      <c r="E1062" t="s">
        <v>854</v>
      </c>
      <c r="F1062" s="78">
        <v>13979</v>
      </c>
      <c r="G1062" s="78">
        <v>28334</v>
      </c>
      <c r="H1062" s="78">
        <v>972</v>
      </c>
      <c r="I1062" s="78">
        <v>1888</v>
      </c>
      <c r="J1062" s="78">
        <v>8421</v>
      </c>
      <c r="K1062" s="78">
        <v>17573</v>
      </c>
      <c r="L1062" s="78">
        <v>3164</v>
      </c>
      <c r="M1062" s="78">
        <v>6144</v>
      </c>
      <c r="N1062" s="78">
        <v>760</v>
      </c>
      <c r="O1062" s="78">
        <v>1459</v>
      </c>
      <c r="P1062" s="78">
        <v>662</v>
      </c>
      <c r="Q1062" s="78">
        <v>1270</v>
      </c>
      <c r="R1062" s="79">
        <v>4.7356749409829028E-2</v>
      </c>
      <c r="S1062" s="79">
        <v>4.4822474765299637E-2</v>
      </c>
      <c r="T1062" s="78" t="str">
        <f>VLOOKUP(Table5[[#This Row],[ODS Code]],Lookup!A:D,4,FALSE)</f>
        <v>Brent</v>
      </c>
      <c r="U1062" s="78" t="str">
        <f>VLOOKUP(Table5[[#This Row],[ODS Code]],Lookup!A:E,3,FALSE)</f>
        <v>K&amp;W South</v>
      </c>
      <c r="V1062" s="78" t="str">
        <f>VLOOKUP(Table5[[#This Row],[ODS Code]],Lookup!A:F,2,FALSE)</f>
        <v>BURNLEY PRACTICE</v>
      </c>
      <c r="W1062" s="78" t="str">
        <f>VLOOKUP(Table5[[#This Row],[ODS Code]],Lookup!A:G,5,FALSE)</f>
        <v>Y00206</v>
      </c>
    </row>
    <row r="1063" spans="1:23" x14ac:dyDescent="0.35">
      <c r="A1063" s="80">
        <v>45474</v>
      </c>
      <c r="B1063" t="s">
        <v>120</v>
      </c>
      <c r="C1063" t="s">
        <v>887</v>
      </c>
      <c r="D1063" t="s">
        <v>886</v>
      </c>
      <c r="E1063" t="s">
        <v>854</v>
      </c>
      <c r="F1063" s="78">
        <v>3455</v>
      </c>
      <c r="G1063" s="78">
        <v>7071</v>
      </c>
      <c r="H1063" s="78">
        <v>360</v>
      </c>
      <c r="I1063" s="78">
        <v>731</v>
      </c>
      <c r="J1063" s="78">
        <v>1480</v>
      </c>
      <c r="K1063" s="78">
        <v>3078</v>
      </c>
      <c r="L1063" s="78">
        <v>959</v>
      </c>
      <c r="M1063" s="78">
        <v>1943</v>
      </c>
      <c r="N1063" s="78">
        <v>343</v>
      </c>
      <c r="O1063" s="78">
        <v>689</v>
      </c>
      <c r="P1063" s="78">
        <v>313</v>
      </c>
      <c r="Q1063" s="78">
        <v>630</v>
      </c>
      <c r="R1063" s="79">
        <v>9.0593342981186681E-2</v>
      </c>
      <c r="S1063" s="79">
        <v>8.9096308867204072E-2</v>
      </c>
      <c r="T1063" s="78" t="str">
        <f>VLOOKUP(Table5[[#This Row],[ODS Code]],Lookup!A:D,4,FALSE)</f>
        <v>Brent</v>
      </c>
      <c r="U1063" s="78" t="str">
        <f>VLOOKUP(Table5[[#This Row],[ODS Code]],Lookup!A:E,3,FALSE)</f>
        <v>K&amp;W South</v>
      </c>
      <c r="V1063" s="78" t="str">
        <f>VLOOKUP(Table5[[#This Row],[ODS Code]],Lookup!A:F,2,FALSE)</f>
        <v>GLADSTONE MEDICAL CENTRE</v>
      </c>
      <c r="W1063" s="78" t="str">
        <f>VLOOKUP(Table5[[#This Row],[ODS Code]],Lookup!A:G,5,FALSE)</f>
        <v>E84036</v>
      </c>
    </row>
    <row r="1064" spans="1:23" x14ac:dyDescent="0.35">
      <c r="A1064" s="80">
        <v>45474</v>
      </c>
      <c r="B1064" t="s">
        <v>283</v>
      </c>
      <c r="C1064" t="s">
        <v>888</v>
      </c>
      <c r="D1064" t="s">
        <v>886</v>
      </c>
      <c r="E1064" t="s">
        <v>854</v>
      </c>
      <c r="F1064" s="78">
        <v>320</v>
      </c>
      <c r="G1064" s="78">
        <v>777</v>
      </c>
      <c r="H1064" s="78">
        <v>10</v>
      </c>
      <c r="I1064" s="78">
        <v>27</v>
      </c>
      <c r="J1064" s="78">
        <v>194</v>
      </c>
      <c r="K1064" s="78">
        <v>481</v>
      </c>
      <c r="L1064" s="78">
        <v>77</v>
      </c>
      <c r="M1064" s="78">
        <v>177</v>
      </c>
      <c r="N1064" s="78">
        <v>16</v>
      </c>
      <c r="O1064" s="78">
        <v>34</v>
      </c>
      <c r="P1064" s="78">
        <v>23</v>
      </c>
      <c r="Q1064" s="78">
        <v>58</v>
      </c>
      <c r="R1064" s="79">
        <v>7.1874999999999994E-2</v>
      </c>
      <c r="S1064" s="79">
        <v>7.4646074646074645E-2</v>
      </c>
      <c r="T1064" s="78" t="str">
        <f>VLOOKUP(Table5[[#This Row],[ODS Code]],Lookup!A:D,4,FALSE)</f>
        <v>Brent</v>
      </c>
      <c r="U1064" s="78" t="str">
        <f>VLOOKUP(Table5[[#This Row],[ODS Code]],Lookup!A:E,3,FALSE)</f>
        <v>K&amp;W South</v>
      </c>
      <c r="V1064" s="78" t="str">
        <f>VLOOKUP(Table5[[#This Row],[ODS Code]],Lookup!A:F,2,FALSE)</f>
        <v>ST ANDREWS MEDICAL CENTRE</v>
      </c>
      <c r="W1064" s="78" t="str">
        <f>VLOOKUP(Table5[[#This Row],[ODS Code]],Lookup!A:G,5,FALSE)</f>
        <v>E84011</v>
      </c>
    </row>
    <row r="1065" spans="1:23" x14ac:dyDescent="0.35">
      <c r="A1065" s="80">
        <v>45474</v>
      </c>
      <c r="B1065" t="s">
        <v>287</v>
      </c>
      <c r="C1065" t="s">
        <v>889</v>
      </c>
      <c r="D1065" t="s">
        <v>886</v>
      </c>
      <c r="E1065" t="s">
        <v>854</v>
      </c>
      <c r="F1065" s="78">
        <v>1395</v>
      </c>
      <c r="G1065" s="78">
        <v>2791</v>
      </c>
      <c r="H1065" s="78">
        <v>146</v>
      </c>
      <c r="I1065" s="78">
        <v>318</v>
      </c>
      <c r="J1065" s="78">
        <v>612</v>
      </c>
      <c r="K1065" s="78">
        <v>1138</v>
      </c>
      <c r="L1065" s="78">
        <v>390</v>
      </c>
      <c r="M1065" s="78">
        <v>815</v>
      </c>
      <c r="N1065" s="78">
        <v>114</v>
      </c>
      <c r="O1065" s="78">
        <v>236</v>
      </c>
      <c r="P1065" s="78">
        <v>133</v>
      </c>
      <c r="Q1065" s="78">
        <v>284</v>
      </c>
      <c r="R1065" s="79">
        <v>9.5340501792114701E-2</v>
      </c>
      <c r="S1065" s="79">
        <v>0.10175564313865998</v>
      </c>
      <c r="T1065" s="78" t="str">
        <f>VLOOKUP(Table5[[#This Row],[ODS Code]],Lookup!A:D,4,FALSE)</f>
        <v>Brent</v>
      </c>
      <c r="U1065" s="78" t="str">
        <f>VLOOKUP(Table5[[#This Row],[ODS Code]],Lookup!A:E,3,FALSE)</f>
        <v>K&amp;W South</v>
      </c>
      <c r="V1065" s="78" t="str">
        <f>VLOOKUP(Table5[[#This Row],[ODS Code]],Lookup!A:F,2,FALSE)</f>
        <v>ST.GEORGES MEDICAL CENTRE</v>
      </c>
      <c r="W1065" s="78" t="str">
        <f>VLOOKUP(Table5[[#This Row],[ODS Code]],Lookup!A:G,5,FALSE)</f>
        <v>E84704</v>
      </c>
    </row>
    <row r="1066" spans="1:23" x14ac:dyDescent="0.35">
      <c r="A1066" s="80">
        <v>45474</v>
      </c>
      <c r="B1066" t="s">
        <v>340</v>
      </c>
      <c r="C1066" t="s">
        <v>890</v>
      </c>
      <c r="D1066" t="s">
        <v>886</v>
      </c>
      <c r="E1066" t="s">
        <v>854</v>
      </c>
      <c r="F1066" s="78">
        <v>7029</v>
      </c>
      <c r="G1066" s="78">
        <v>14394</v>
      </c>
      <c r="H1066" s="78">
        <v>720</v>
      </c>
      <c r="I1066" s="78">
        <v>1468</v>
      </c>
      <c r="J1066" s="78">
        <v>2904</v>
      </c>
      <c r="K1066" s="78">
        <v>5984</v>
      </c>
      <c r="L1066" s="78">
        <v>2276</v>
      </c>
      <c r="M1066" s="78">
        <v>4630</v>
      </c>
      <c r="N1066" s="78">
        <v>566</v>
      </c>
      <c r="O1066" s="78">
        <v>1158</v>
      </c>
      <c r="P1066" s="78">
        <v>563</v>
      </c>
      <c r="Q1066" s="78">
        <v>1154</v>
      </c>
      <c r="R1066" s="79">
        <v>8.0096742068573049E-2</v>
      </c>
      <c r="S1066" s="79">
        <v>8.0172294011393641E-2</v>
      </c>
      <c r="T1066" s="78" t="str">
        <f>VLOOKUP(Table5[[#This Row],[ODS Code]],Lookup!A:D,4,FALSE)</f>
        <v>Brent</v>
      </c>
      <c r="U1066" s="78" t="str">
        <f>VLOOKUP(Table5[[#This Row],[ODS Code]],Lookup!A:E,3,FALSE)</f>
        <v>K&amp;W South</v>
      </c>
      <c r="V1066" s="78" t="str">
        <f>VLOOKUP(Table5[[#This Row],[ODS Code]],Lookup!A:F,2,FALSE)</f>
        <v>THE LONSDALE MEDICAL CENTRE</v>
      </c>
      <c r="W1066" s="78" t="str">
        <f>VLOOKUP(Table5[[#This Row],[ODS Code]],Lookup!A:G,5,FALSE)</f>
        <v>E84025</v>
      </c>
    </row>
    <row r="1067" spans="1:23" x14ac:dyDescent="0.35">
      <c r="A1067" s="80">
        <v>45474</v>
      </c>
      <c r="B1067" t="s">
        <v>381</v>
      </c>
      <c r="C1067" t="s">
        <v>891</v>
      </c>
      <c r="D1067" t="s">
        <v>886</v>
      </c>
      <c r="E1067" t="s">
        <v>854</v>
      </c>
      <c r="F1067" s="78">
        <v>4364</v>
      </c>
      <c r="G1067" s="78">
        <v>11146</v>
      </c>
      <c r="H1067" s="78">
        <v>432</v>
      </c>
      <c r="I1067" s="78">
        <v>1072</v>
      </c>
      <c r="J1067" s="78">
        <v>2203</v>
      </c>
      <c r="K1067" s="78">
        <v>5713</v>
      </c>
      <c r="L1067" s="78">
        <v>1007</v>
      </c>
      <c r="M1067" s="78">
        <v>2590</v>
      </c>
      <c r="N1067" s="78">
        <v>351</v>
      </c>
      <c r="O1067" s="78">
        <v>863</v>
      </c>
      <c r="P1067" s="78">
        <v>371</v>
      </c>
      <c r="Q1067" s="78">
        <v>908</v>
      </c>
      <c r="R1067" s="79">
        <v>8.5013748854262147E-2</v>
      </c>
      <c r="S1067" s="79">
        <v>8.1464202404450028E-2</v>
      </c>
      <c r="T1067" s="78" t="str">
        <f>VLOOKUP(Table5[[#This Row],[ODS Code]],Lookup!A:D,4,FALSE)</f>
        <v>Brent</v>
      </c>
      <c r="U1067" s="78" t="str">
        <f>VLOOKUP(Table5[[#This Row],[ODS Code]],Lookup!A:E,3,FALSE)</f>
        <v>K&amp;W South</v>
      </c>
      <c r="V1067" s="78" t="str">
        <f>VLOOKUP(Table5[[#This Row],[ODS Code]],Lookup!A:F,2,FALSE)</f>
        <v>THE WILLESDEN MEDICAL CENTRE</v>
      </c>
      <c r="W1067" s="78" t="str">
        <f>VLOOKUP(Table5[[#This Row],[ODS Code]],Lookup!A:G,5,FALSE)</f>
        <v>E84021</v>
      </c>
    </row>
    <row r="1068" spans="1:23" x14ac:dyDescent="0.35">
      <c r="A1068" s="80">
        <v>45474</v>
      </c>
      <c r="B1068" t="s">
        <v>403</v>
      </c>
      <c r="C1068" t="s">
        <v>892</v>
      </c>
      <c r="D1068" t="s">
        <v>886</v>
      </c>
      <c r="E1068" t="s">
        <v>854</v>
      </c>
      <c r="F1068" s="78">
        <v>7958</v>
      </c>
      <c r="G1068" s="78">
        <v>17624</v>
      </c>
      <c r="H1068" s="78">
        <v>823</v>
      </c>
      <c r="I1068" s="78">
        <v>1837</v>
      </c>
      <c r="J1068" s="78">
        <v>3934</v>
      </c>
      <c r="K1068" s="78">
        <v>8737</v>
      </c>
      <c r="L1068" s="78">
        <v>1985</v>
      </c>
      <c r="M1068" s="78">
        <v>4374</v>
      </c>
      <c r="N1068" s="78">
        <v>593</v>
      </c>
      <c r="O1068" s="78">
        <v>1316</v>
      </c>
      <c r="P1068" s="78">
        <v>623</v>
      </c>
      <c r="Q1068" s="78">
        <v>1360</v>
      </c>
      <c r="R1068" s="79">
        <v>7.8286001507916564E-2</v>
      </c>
      <c r="S1068" s="79">
        <v>7.7167498865183842E-2</v>
      </c>
      <c r="T1068" s="78" t="str">
        <f>VLOOKUP(Table5[[#This Row],[ODS Code]],Lookup!A:D,4,FALSE)</f>
        <v>Brent</v>
      </c>
      <c r="U1068" s="78" t="str">
        <f>VLOOKUP(Table5[[#This Row],[ODS Code]],Lookup!A:E,3,FALSE)</f>
        <v>K&amp;W South</v>
      </c>
      <c r="V1068" s="78" t="str">
        <f>VLOOKUP(Table5[[#This Row],[ODS Code]],Lookup!A:F,2,FALSE)</f>
        <v>WILLESDEN GREEN SURGERY</v>
      </c>
      <c r="W1068" s="78" t="str">
        <f>VLOOKUP(Table5[[#This Row],[ODS Code]],Lookup!A:G,5,FALSE)</f>
        <v>E84702</v>
      </c>
    </row>
    <row r="1069" spans="1:23" x14ac:dyDescent="0.35">
      <c r="A1069" s="80">
        <v>45474</v>
      </c>
      <c r="B1069" t="s">
        <v>19</v>
      </c>
      <c r="C1069" t="s">
        <v>893</v>
      </c>
      <c r="D1069" t="s">
        <v>894</v>
      </c>
      <c r="E1069" t="s">
        <v>854</v>
      </c>
      <c r="F1069" s="78">
        <v>845</v>
      </c>
      <c r="G1069" s="78">
        <v>1741</v>
      </c>
      <c r="H1069" s="78">
        <v>57</v>
      </c>
      <c r="I1069" s="78">
        <v>117</v>
      </c>
      <c r="J1069" s="78">
        <v>514</v>
      </c>
      <c r="K1069" s="78">
        <v>1050</v>
      </c>
      <c r="L1069" s="78">
        <v>190</v>
      </c>
      <c r="M1069" s="78">
        <v>395</v>
      </c>
      <c r="N1069" s="78">
        <v>53</v>
      </c>
      <c r="O1069" s="78">
        <v>114</v>
      </c>
      <c r="P1069" s="78">
        <v>31</v>
      </c>
      <c r="Q1069" s="78">
        <v>65</v>
      </c>
      <c r="R1069" s="79">
        <v>3.6686390532544376E-2</v>
      </c>
      <c r="S1069" s="79">
        <v>3.7334865020103386E-2</v>
      </c>
      <c r="T1069" s="78" t="str">
        <f>VLOOKUP(Table5[[#This Row],[ODS Code]],Lookup!A:D,4,FALSE)</f>
        <v>Brent</v>
      </c>
      <c r="U1069" s="78" t="str">
        <f>VLOOKUP(Table5[[#This Row],[ODS Code]],Lookup!A:E,3,FALSE)</f>
        <v>K&amp;W West</v>
      </c>
      <c r="V1069" s="78" t="str">
        <f>VLOOKUP(Table5[[#This Row],[ODS Code]],Lookup!A:F,2,FALSE)</f>
        <v>ALPERTON MEDICAL CENTRE</v>
      </c>
      <c r="W1069" s="78" t="str">
        <f>VLOOKUP(Table5[[#This Row],[ODS Code]],Lookup!A:G,5,FALSE)</f>
        <v>E84638</v>
      </c>
    </row>
    <row r="1070" spans="1:23" x14ac:dyDescent="0.35">
      <c r="A1070" s="80">
        <v>45474</v>
      </c>
      <c r="B1070" t="s">
        <v>154</v>
      </c>
      <c r="C1070" t="s">
        <v>895</v>
      </c>
      <c r="D1070" t="s">
        <v>894</v>
      </c>
      <c r="E1070" t="s">
        <v>854</v>
      </c>
      <c r="F1070" s="78">
        <v>18525</v>
      </c>
      <c r="G1070" s="78">
        <v>42002</v>
      </c>
      <c r="H1070" s="78">
        <v>1502</v>
      </c>
      <c r="I1070" s="78">
        <v>3300</v>
      </c>
      <c r="J1070" s="78">
        <v>12449</v>
      </c>
      <c r="K1070" s="78">
        <v>28750</v>
      </c>
      <c r="L1070" s="78">
        <v>2194</v>
      </c>
      <c r="M1070" s="78">
        <v>4838</v>
      </c>
      <c r="N1070" s="78">
        <v>1104</v>
      </c>
      <c r="O1070" s="78">
        <v>2435</v>
      </c>
      <c r="P1070" s="78">
        <v>1276</v>
      </c>
      <c r="Q1070" s="78">
        <v>2679</v>
      </c>
      <c r="R1070" s="79">
        <v>6.8879892037786772E-2</v>
      </c>
      <c r="S1070" s="79">
        <v>6.3782677015380221E-2</v>
      </c>
      <c r="T1070" s="78" t="str">
        <f>VLOOKUP(Table5[[#This Row],[ODS Code]],Lookup!A:D,4,FALSE)</f>
        <v>Brent</v>
      </c>
      <c r="U1070" s="78" t="str">
        <f>VLOOKUP(Table5[[#This Row],[ODS Code]],Lookup!A:E,3,FALSE)</f>
        <v>K&amp;W West</v>
      </c>
      <c r="V1070" s="78" t="str">
        <f>VLOOKUP(Table5[[#This Row],[ODS Code]],Lookup!A:F,2,FALSE)</f>
        <v>HAZELDENE MEDICAL CENTRE</v>
      </c>
      <c r="W1070" s="78" t="str">
        <f>VLOOKUP(Table5[[#This Row],[ODS Code]],Lookup!A:G,5,FALSE)</f>
        <v>E84066</v>
      </c>
    </row>
    <row r="1071" spans="1:23" x14ac:dyDescent="0.35">
      <c r="A1071" s="80">
        <v>45474</v>
      </c>
      <c r="B1071" t="s">
        <v>200</v>
      </c>
      <c r="C1071" t="s">
        <v>896</v>
      </c>
      <c r="D1071" t="s">
        <v>894</v>
      </c>
      <c r="E1071" t="s">
        <v>854</v>
      </c>
      <c r="F1071" s="78">
        <v>3435</v>
      </c>
      <c r="G1071" s="78">
        <v>6875</v>
      </c>
      <c r="H1071" s="78">
        <v>310</v>
      </c>
      <c r="I1071" s="78">
        <v>620</v>
      </c>
      <c r="J1071" s="78">
        <v>1758</v>
      </c>
      <c r="K1071" s="78">
        <v>3519</v>
      </c>
      <c r="L1071" s="78">
        <v>886</v>
      </c>
      <c r="M1071" s="78">
        <v>1773</v>
      </c>
      <c r="N1071" s="78">
        <v>295</v>
      </c>
      <c r="O1071" s="78">
        <v>591</v>
      </c>
      <c r="P1071" s="78">
        <v>186</v>
      </c>
      <c r="Q1071" s="78">
        <v>372</v>
      </c>
      <c r="R1071" s="79">
        <v>5.4148471615720527E-2</v>
      </c>
      <c r="S1071" s="79">
        <v>5.4109090909090912E-2</v>
      </c>
      <c r="T1071" s="78" t="str">
        <f>VLOOKUP(Table5[[#This Row],[ODS Code]],Lookup!A:D,4,FALSE)</f>
        <v>Brent</v>
      </c>
      <c r="U1071" s="78" t="str">
        <f>VLOOKUP(Table5[[#This Row],[ODS Code]],Lookup!A:E,3,FALSE)</f>
        <v>K&amp;W West</v>
      </c>
      <c r="V1071" s="78" t="str">
        <f>VLOOKUP(Table5[[#This Row],[ODS Code]],Lookup!A:F,2,FALSE)</f>
        <v>LANCELOT MEDICAL CENTRE</v>
      </c>
      <c r="W1071" s="78" t="str">
        <f>VLOOKUP(Table5[[#This Row],[ODS Code]],Lookup!A:G,5,FALSE)</f>
        <v>E84063</v>
      </c>
    </row>
    <row r="1072" spans="1:23" x14ac:dyDescent="0.35">
      <c r="A1072" s="80">
        <v>45474</v>
      </c>
      <c r="B1072" t="s">
        <v>248</v>
      </c>
      <c r="C1072" t="s">
        <v>897</v>
      </c>
      <c r="D1072" t="s">
        <v>894</v>
      </c>
      <c r="E1072" t="s">
        <v>854</v>
      </c>
      <c r="F1072" s="78">
        <v>6779</v>
      </c>
      <c r="G1072" s="78">
        <v>13987</v>
      </c>
      <c r="H1072" s="78">
        <v>662</v>
      </c>
      <c r="I1072" s="78">
        <v>1251</v>
      </c>
      <c r="J1072" s="78">
        <v>2977</v>
      </c>
      <c r="K1072" s="78">
        <v>6815</v>
      </c>
      <c r="L1072" s="78">
        <v>1725</v>
      </c>
      <c r="M1072" s="78">
        <v>3283</v>
      </c>
      <c r="N1072" s="78">
        <v>783</v>
      </c>
      <c r="O1072" s="78">
        <v>1479</v>
      </c>
      <c r="P1072" s="78">
        <v>632</v>
      </c>
      <c r="Q1072" s="78">
        <v>1159</v>
      </c>
      <c r="R1072" s="79">
        <v>9.3229089836259035E-2</v>
      </c>
      <c r="S1072" s="79">
        <v>8.2862658182598123E-2</v>
      </c>
      <c r="T1072" s="78" t="str">
        <f>VLOOKUP(Table5[[#This Row],[ODS Code]],Lookup!A:D,4,FALSE)</f>
        <v>Brent</v>
      </c>
      <c r="U1072" s="78" t="str">
        <f>VLOOKUP(Table5[[#This Row],[ODS Code]],Lookup!A:E,3,FALSE)</f>
        <v>K&amp;W West</v>
      </c>
      <c r="V1072" s="78" t="str">
        <f>VLOOKUP(Table5[[#This Row],[ODS Code]],Lookup!A:F,2,FALSE)</f>
        <v>PREMIER MEDICAL CENTRE</v>
      </c>
      <c r="W1072" s="78" t="str">
        <f>VLOOKUP(Table5[[#This Row],[ODS Code]],Lookup!A:G,5,FALSE)</f>
        <v>E84003</v>
      </c>
    </row>
    <row r="1073" spans="1:23" x14ac:dyDescent="0.35">
      <c r="A1073" s="80">
        <v>45474</v>
      </c>
      <c r="B1073" t="s">
        <v>294</v>
      </c>
      <c r="C1073" t="s">
        <v>898</v>
      </c>
      <c r="D1073" t="s">
        <v>894</v>
      </c>
      <c r="E1073" t="s">
        <v>854</v>
      </c>
      <c r="F1073" s="78">
        <v>2930</v>
      </c>
      <c r="G1073" s="78">
        <v>6550</v>
      </c>
      <c r="H1073" s="78">
        <v>265</v>
      </c>
      <c r="I1073" s="78">
        <v>644</v>
      </c>
      <c r="J1073" s="78">
        <v>1485</v>
      </c>
      <c r="K1073" s="78">
        <v>3091</v>
      </c>
      <c r="L1073" s="78">
        <v>695</v>
      </c>
      <c r="M1073" s="78">
        <v>1650</v>
      </c>
      <c r="N1073" s="78">
        <v>249</v>
      </c>
      <c r="O1073" s="78">
        <v>588</v>
      </c>
      <c r="P1073" s="78">
        <v>236</v>
      </c>
      <c r="Q1073" s="78">
        <v>577</v>
      </c>
      <c r="R1073" s="79">
        <v>8.0546075085324229E-2</v>
      </c>
      <c r="S1073" s="79">
        <v>8.8091603053435108E-2</v>
      </c>
      <c r="T1073" s="78" t="str">
        <f>VLOOKUP(Table5[[#This Row],[ODS Code]],Lookup!A:D,4,FALSE)</f>
        <v>Brent</v>
      </c>
      <c r="U1073" s="78" t="str">
        <f>VLOOKUP(Table5[[#This Row],[ODS Code]],Lookup!A:E,3,FALSE)</f>
        <v>K&amp;W West</v>
      </c>
      <c r="V1073" s="78" t="str">
        <f>VLOOKUP(Table5[[#This Row],[ODS Code]],Lookup!A:F,2,FALSE)</f>
        <v>STANLEY CORNER MEDICAL CENTRE</v>
      </c>
      <c r="W1073" s="78" t="str">
        <f>VLOOKUP(Table5[[#This Row],[ODS Code]],Lookup!A:G,5,FALSE)</f>
        <v>E84051</v>
      </c>
    </row>
    <row r="1074" spans="1:23" x14ac:dyDescent="0.35">
      <c r="A1074" s="80">
        <v>45474</v>
      </c>
      <c r="B1074" t="s">
        <v>299</v>
      </c>
      <c r="C1074" t="s">
        <v>899</v>
      </c>
      <c r="D1074" t="s">
        <v>894</v>
      </c>
      <c r="E1074" t="s">
        <v>854</v>
      </c>
      <c r="F1074" s="78">
        <v>33</v>
      </c>
      <c r="G1074" s="78">
        <v>132</v>
      </c>
      <c r="H1074" s="78">
        <v>0</v>
      </c>
      <c r="I1074" s="78">
        <v>0</v>
      </c>
      <c r="J1074" s="78">
        <v>29</v>
      </c>
      <c r="K1074" s="78">
        <v>116</v>
      </c>
      <c r="L1074" s="78">
        <v>4</v>
      </c>
      <c r="M1074" s="78">
        <v>16</v>
      </c>
      <c r="N1074" s="78">
        <v>0</v>
      </c>
      <c r="O1074" s="78">
        <v>0</v>
      </c>
      <c r="P1074" s="78">
        <v>0</v>
      </c>
      <c r="Q1074" s="78">
        <v>0</v>
      </c>
      <c r="R1074" s="79">
        <v>0</v>
      </c>
      <c r="S1074" s="79">
        <v>0</v>
      </c>
      <c r="T1074" s="78" t="str">
        <f>VLOOKUP(Table5[[#This Row],[ODS Code]],Lookup!A:D,4,FALSE)</f>
        <v>Brent</v>
      </c>
      <c r="U1074" s="78" t="str">
        <f>VLOOKUP(Table5[[#This Row],[ODS Code]],Lookup!A:E,3,FALSE)</f>
        <v>K&amp;W West</v>
      </c>
      <c r="V1074" s="78" t="str">
        <f>VLOOKUP(Table5[[#This Row],[ODS Code]],Lookup!A:F,2,FALSE)</f>
        <v>SUDBURY &amp; ALPERTON MEDICAL CENTRE</v>
      </c>
      <c r="W1074" s="78" t="str">
        <f>VLOOKUP(Table5[[#This Row],[ODS Code]],Lookup!A:G,5,FALSE)</f>
        <v>E84017</v>
      </c>
    </row>
    <row r="1075" spans="1:23" x14ac:dyDescent="0.35">
      <c r="A1075" s="80">
        <v>45474</v>
      </c>
      <c r="B1075" t="s">
        <v>338</v>
      </c>
      <c r="C1075" t="s">
        <v>900</v>
      </c>
      <c r="D1075" t="s">
        <v>894</v>
      </c>
      <c r="E1075" t="s">
        <v>854</v>
      </c>
      <c r="F1075" s="78">
        <v>3575</v>
      </c>
      <c r="G1075" s="78">
        <v>8586</v>
      </c>
      <c r="H1075" s="78">
        <v>274</v>
      </c>
      <c r="I1075" s="78">
        <v>659</v>
      </c>
      <c r="J1075" s="78">
        <v>1872</v>
      </c>
      <c r="K1075" s="78">
        <v>4558</v>
      </c>
      <c r="L1075" s="78">
        <v>989</v>
      </c>
      <c r="M1075" s="78">
        <v>2321</v>
      </c>
      <c r="N1075" s="78">
        <v>231</v>
      </c>
      <c r="O1075" s="78">
        <v>539</v>
      </c>
      <c r="P1075" s="78">
        <v>209</v>
      </c>
      <c r="Q1075" s="78">
        <v>509</v>
      </c>
      <c r="R1075" s="79">
        <v>5.8461538461538461E-2</v>
      </c>
      <c r="S1075" s="79">
        <v>5.9282552993244815E-2</v>
      </c>
      <c r="T1075" s="78" t="str">
        <f>VLOOKUP(Table5[[#This Row],[ODS Code]],Lookup!A:D,4,FALSE)</f>
        <v>Brent</v>
      </c>
      <c r="U1075" s="78" t="str">
        <f>VLOOKUP(Table5[[#This Row],[ODS Code]],Lookup!A:E,3,FALSE)</f>
        <v>K&amp;W West</v>
      </c>
      <c r="V1075" s="78" t="str">
        <f>VLOOKUP(Table5[[#This Row],[ODS Code]],Lookup!A:F,2,FALSE)</f>
        <v>THE LAW MEDICAL GROUP PRACTICE</v>
      </c>
      <c r="W1075" s="78" t="str">
        <f>VLOOKUP(Table5[[#This Row],[ODS Code]],Lookup!A:G,5,FALSE)</f>
        <v>E84006</v>
      </c>
    </row>
    <row r="1076" spans="1:23" x14ac:dyDescent="0.35">
      <c r="A1076" s="80">
        <v>45474</v>
      </c>
      <c r="B1076" t="s">
        <v>379</v>
      </c>
      <c r="C1076" t="s">
        <v>901</v>
      </c>
      <c r="D1076" t="s">
        <v>894</v>
      </c>
      <c r="E1076" t="s">
        <v>854</v>
      </c>
      <c r="F1076" s="78">
        <v>10248</v>
      </c>
      <c r="G1076" s="78">
        <v>21589</v>
      </c>
      <c r="H1076" s="78">
        <v>679</v>
      </c>
      <c r="I1076" s="78">
        <v>1413</v>
      </c>
      <c r="J1076" s="78">
        <v>6142</v>
      </c>
      <c r="K1076" s="78">
        <v>12880</v>
      </c>
      <c r="L1076" s="78">
        <v>2355</v>
      </c>
      <c r="M1076" s="78">
        <v>4994</v>
      </c>
      <c r="N1076" s="78">
        <v>597</v>
      </c>
      <c r="O1076" s="78">
        <v>1275</v>
      </c>
      <c r="P1076" s="78">
        <v>475</v>
      </c>
      <c r="Q1076" s="78">
        <v>1027</v>
      </c>
      <c r="R1076" s="79">
        <v>4.6350507416081189E-2</v>
      </c>
      <c r="S1076" s="79">
        <v>4.757052202510538E-2</v>
      </c>
      <c r="T1076" s="78" t="str">
        <f>VLOOKUP(Table5[[#This Row],[ODS Code]],Lookup!A:D,4,FALSE)</f>
        <v>Brent</v>
      </c>
      <c r="U1076" s="78" t="str">
        <f>VLOOKUP(Table5[[#This Row],[ODS Code]],Lookup!A:E,3,FALSE)</f>
        <v>K&amp;W West</v>
      </c>
      <c r="V1076" s="78" t="str">
        <f>VLOOKUP(Table5[[#This Row],[ODS Code]],Lookup!A:F,2,FALSE)</f>
        <v>HARNESS WEMBLEY PRACTICE</v>
      </c>
      <c r="W1076" s="78" t="str">
        <f>VLOOKUP(Table5[[#This Row],[ODS Code]],Lookup!A:G,5,FALSE)</f>
        <v>Y02692</v>
      </c>
    </row>
    <row r="1077" spans="1:23" x14ac:dyDescent="0.35">
      <c r="A1077" s="80">
        <v>45474</v>
      </c>
      <c r="B1077" t="s">
        <v>17</v>
      </c>
      <c r="C1077" t="s">
        <v>15</v>
      </c>
      <c r="D1077" t="s">
        <v>902</v>
      </c>
      <c r="E1077" t="s">
        <v>854</v>
      </c>
      <c r="F1077" s="78">
        <v>2692</v>
      </c>
      <c r="G1077" s="78">
        <v>5834</v>
      </c>
      <c r="H1077" s="78">
        <v>254</v>
      </c>
      <c r="I1077" s="78">
        <v>538</v>
      </c>
      <c r="J1077" s="78">
        <v>1507</v>
      </c>
      <c r="K1077" s="78">
        <v>3288</v>
      </c>
      <c r="L1077" s="78">
        <v>487</v>
      </c>
      <c r="M1077" s="78">
        <v>1041</v>
      </c>
      <c r="N1077" s="78">
        <v>216</v>
      </c>
      <c r="O1077" s="78">
        <v>463</v>
      </c>
      <c r="P1077" s="78">
        <v>228</v>
      </c>
      <c r="Q1077" s="78">
        <v>504</v>
      </c>
      <c r="R1077" s="79">
        <v>8.469539375928678E-2</v>
      </c>
      <c r="S1077" s="79">
        <v>8.6390126842646561E-2</v>
      </c>
      <c r="T1077" s="78" t="str">
        <f>VLOOKUP(Table5[[#This Row],[ODS Code]],Lookup!A:D,4,FALSE)</f>
        <v>Hounslow</v>
      </c>
      <c r="U1077" s="78" t="str">
        <f>VLOOKUP(Table5[[#This Row],[ODS Code]],Lookup!A:E,3,FALSE)</f>
        <v>Brentworth</v>
      </c>
      <c r="V1077" s="78" t="str">
        <f>VLOOKUP(Table5[[#This Row],[ODS Code]],Lookup!A:F,2,FALSE)</f>
        <v>Albany Practice</v>
      </c>
      <c r="W1077" s="78" t="str">
        <f>VLOOKUP(Table5[[#This Row],[ODS Code]],Lookup!A:G,5,FALSE)</f>
        <v>E85004</v>
      </c>
    </row>
    <row r="1078" spans="1:23" x14ac:dyDescent="0.35">
      <c r="A1078" s="80">
        <v>45474</v>
      </c>
      <c r="B1078" t="s">
        <v>20</v>
      </c>
      <c r="C1078" t="s">
        <v>903</v>
      </c>
      <c r="D1078" t="s">
        <v>902</v>
      </c>
      <c r="E1078" t="s">
        <v>854</v>
      </c>
      <c r="F1078" s="78">
        <v>1266</v>
      </c>
      <c r="G1078" s="78">
        <v>2532</v>
      </c>
      <c r="H1078" s="78">
        <v>150</v>
      </c>
      <c r="I1078" s="78">
        <v>300</v>
      </c>
      <c r="J1078" s="78">
        <v>512</v>
      </c>
      <c r="K1078" s="78">
        <v>1024</v>
      </c>
      <c r="L1078" s="78">
        <v>242</v>
      </c>
      <c r="M1078" s="78">
        <v>484</v>
      </c>
      <c r="N1078" s="78">
        <v>176</v>
      </c>
      <c r="O1078" s="78">
        <v>352</v>
      </c>
      <c r="P1078" s="78">
        <v>186</v>
      </c>
      <c r="Q1078" s="78">
        <v>372</v>
      </c>
      <c r="R1078" s="79">
        <v>0.14691943127962084</v>
      </c>
      <c r="S1078" s="79">
        <v>0.14691943127962084</v>
      </c>
      <c r="T1078" s="78" t="str">
        <f>VLOOKUP(Table5[[#This Row],[ODS Code]],Lookup!A:D,4,FALSE)</f>
        <v>Hounslow</v>
      </c>
      <c r="U1078" s="78" t="str">
        <f>VLOOKUP(Table5[[#This Row],[ODS Code]],Lookup!A:E,3,FALSE)</f>
        <v>Brentworth</v>
      </c>
      <c r="V1078" s="78" t="str">
        <f>VLOOKUP(Table5[[#This Row],[ODS Code]],Lookup!A:F,2,FALSE)</f>
        <v>ARGYLE HEALTH GROUP ISLEWORTH PRACTICE</v>
      </c>
      <c r="W1078" s="78" t="str">
        <f>VLOOKUP(Table5[[#This Row],[ODS Code]],Lookup!A:G,5,FALSE)</f>
        <v>E85744</v>
      </c>
    </row>
    <row r="1079" spans="1:23" x14ac:dyDescent="0.35">
      <c r="A1079" s="80">
        <v>45474</v>
      </c>
      <c r="B1079" t="s">
        <v>43</v>
      </c>
      <c r="C1079" t="s">
        <v>42</v>
      </c>
      <c r="D1079" t="s">
        <v>902</v>
      </c>
      <c r="E1079" t="s">
        <v>854</v>
      </c>
      <c r="F1079" s="78">
        <v>826</v>
      </c>
      <c r="G1079" s="78">
        <v>1847</v>
      </c>
      <c r="H1079" s="78">
        <v>83</v>
      </c>
      <c r="I1079" s="78">
        <v>187</v>
      </c>
      <c r="J1079" s="78">
        <v>458</v>
      </c>
      <c r="K1079" s="78">
        <v>1016</v>
      </c>
      <c r="L1079" s="78">
        <v>180</v>
      </c>
      <c r="M1079" s="78">
        <v>410</v>
      </c>
      <c r="N1079" s="78">
        <v>66</v>
      </c>
      <c r="O1079" s="78">
        <v>151</v>
      </c>
      <c r="P1079" s="78">
        <v>39</v>
      </c>
      <c r="Q1079" s="78">
        <v>83</v>
      </c>
      <c r="R1079" s="79">
        <v>4.7215496368038741E-2</v>
      </c>
      <c r="S1079" s="79">
        <v>4.4937736870600972E-2</v>
      </c>
      <c r="T1079" s="78" t="str">
        <f>VLOOKUP(Table5[[#This Row],[ODS Code]],Lookup!A:D,4,FALSE)</f>
        <v>Hounslow</v>
      </c>
      <c r="U1079" s="78" t="str">
        <f>VLOOKUP(Table5[[#This Row],[ODS Code]],Lookup!A:E,3,FALSE)</f>
        <v>Brentworth</v>
      </c>
      <c r="V1079" s="78" t="str">
        <f>VLOOKUP(Table5[[#This Row],[ODS Code]],Lookup!A:F,2,FALSE)</f>
        <v>Brentford Family Practice</v>
      </c>
      <c r="W1079" s="78" t="str">
        <f>VLOOKUP(Table5[[#This Row],[ODS Code]],Lookup!A:G,5,FALSE)</f>
        <v>E85735</v>
      </c>
    </row>
    <row r="1080" spans="1:23" x14ac:dyDescent="0.35">
      <c r="A1080" s="80">
        <v>45474</v>
      </c>
      <c r="B1080" t="s">
        <v>45</v>
      </c>
      <c r="C1080" t="s">
        <v>44</v>
      </c>
      <c r="D1080" t="s">
        <v>902</v>
      </c>
      <c r="E1080" t="s">
        <v>854</v>
      </c>
      <c r="F1080" s="78">
        <v>5360</v>
      </c>
      <c r="G1080" s="78">
        <v>15175</v>
      </c>
      <c r="H1080" s="78">
        <v>509</v>
      </c>
      <c r="I1080" s="78">
        <v>1531</v>
      </c>
      <c r="J1080" s="78">
        <v>2569</v>
      </c>
      <c r="K1080" s="78">
        <v>6730</v>
      </c>
      <c r="L1080" s="78">
        <v>1360</v>
      </c>
      <c r="M1080" s="78">
        <v>4102</v>
      </c>
      <c r="N1080" s="78">
        <v>402</v>
      </c>
      <c r="O1080" s="78">
        <v>1199</v>
      </c>
      <c r="P1080" s="78">
        <v>520</v>
      </c>
      <c r="Q1080" s="78">
        <v>1613</v>
      </c>
      <c r="R1080" s="79">
        <v>9.7014925373134331E-2</v>
      </c>
      <c r="S1080" s="79">
        <v>0.10629324546952224</v>
      </c>
      <c r="T1080" s="78" t="str">
        <f>VLOOKUP(Table5[[#This Row],[ODS Code]],Lookup!A:D,4,FALSE)</f>
        <v>Hounslow</v>
      </c>
      <c r="U1080" s="78" t="str">
        <f>VLOOKUP(Table5[[#This Row],[ODS Code]],Lookup!A:E,3,FALSE)</f>
        <v>Brentworth</v>
      </c>
      <c r="V1080" s="78" t="str">
        <f>VLOOKUP(Table5[[#This Row],[ODS Code]],Lookup!A:F,2,FALSE)</f>
        <v>Brentford Group Practice</v>
      </c>
      <c r="W1080" s="78" t="str">
        <f>VLOOKUP(Table5[[#This Row],[ODS Code]],Lookup!A:G,5,FALSE)</f>
        <v>E85605</v>
      </c>
    </row>
    <row r="1081" spans="1:23" x14ac:dyDescent="0.35">
      <c r="A1081" s="80">
        <v>45474</v>
      </c>
      <c r="B1081" t="s">
        <v>281</v>
      </c>
      <c r="C1081" t="s">
        <v>280</v>
      </c>
      <c r="D1081" t="s">
        <v>902</v>
      </c>
      <c r="E1081" t="s">
        <v>854</v>
      </c>
      <c r="F1081" s="78">
        <v>4215</v>
      </c>
      <c r="G1081" s="78">
        <v>10262</v>
      </c>
      <c r="H1081" s="78">
        <v>561</v>
      </c>
      <c r="I1081" s="78">
        <v>1340</v>
      </c>
      <c r="J1081" s="78">
        <v>1411</v>
      </c>
      <c r="K1081" s="78">
        <v>3712</v>
      </c>
      <c r="L1081" s="78">
        <v>1489</v>
      </c>
      <c r="M1081" s="78">
        <v>3504</v>
      </c>
      <c r="N1081" s="78">
        <v>413</v>
      </c>
      <c r="O1081" s="78">
        <v>934</v>
      </c>
      <c r="P1081" s="78">
        <v>341</v>
      </c>
      <c r="Q1081" s="78">
        <v>772</v>
      </c>
      <c r="R1081" s="79">
        <v>8.0901542111506519E-2</v>
      </c>
      <c r="S1081" s="79">
        <v>7.5229000194893786E-2</v>
      </c>
      <c r="T1081" s="78" t="str">
        <f>VLOOKUP(Table5[[#This Row],[ODS Code]],Lookup!A:D,4,FALSE)</f>
        <v>Hounslow</v>
      </c>
      <c r="U1081" s="78" t="str">
        <f>VLOOKUP(Table5[[#This Row],[ODS Code]],Lookup!A:E,3,FALSE)</f>
        <v>Brentworth</v>
      </c>
      <c r="V1081" s="78" t="str">
        <f>VLOOKUP(Table5[[#This Row],[ODS Code]],Lookup!A:F,2,FALSE)</f>
        <v>Spring Grove Medical Practice</v>
      </c>
      <c r="W1081" s="78" t="str">
        <f>VLOOKUP(Table5[[#This Row],[ODS Code]],Lookup!A:G,5,FALSE)</f>
        <v>E85750</v>
      </c>
    </row>
    <row r="1082" spans="1:23" x14ac:dyDescent="0.35">
      <c r="A1082" s="80">
        <v>45474</v>
      </c>
      <c r="B1082" t="s">
        <v>289</v>
      </c>
      <c r="C1082" t="s">
        <v>904</v>
      </c>
      <c r="D1082" t="s">
        <v>902</v>
      </c>
      <c r="E1082" t="s">
        <v>854</v>
      </c>
      <c r="F1082" s="78">
        <v>4187</v>
      </c>
      <c r="G1082" s="78">
        <v>8887</v>
      </c>
      <c r="H1082" s="78">
        <v>472</v>
      </c>
      <c r="I1082" s="78">
        <v>982</v>
      </c>
      <c r="J1082" s="78">
        <v>1498</v>
      </c>
      <c r="K1082" s="78">
        <v>3295</v>
      </c>
      <c r="L1082" s="78">
        <v>1297</v>
      </c>
      <c r="M1082" s="78">
        <v>2705</v>
      </c>
      <c r="N1082" s="78">
        <v>436</v>
      </c>
      <c r="O1082" s="78">
        <v>905</v>
      </c>
      <c r="P1082" s="78">
        <v>484</v>
      </c>
      <c r="Q1082" s="78">
        <v>1000</v>
      </c>
      <c r="R1082" s="79">
        <v>0.11559589204681156</v>
      </c>
      <c r="S1082" s="79">
        <v>0.11252391133115787</v>
      </c>
      <c r="T1082" s="78" t="str">
        <f>VLOOKUP(Table5[[#This Row],[ODS Code]],Lookup!A:D,4,FALSE)</f>
        <v>Hounslow</v>
      </c>
      <c r="U1082" s="78" t="str">
        <f>VLOOKUP(Table5[[#This Row],[ODS Code]],Lookup!A:E,3,FALSE)</f>
        <v>Brentworth</v>
      </c>
      <c r="V1082" s="78" t="str">
        <f>VLOOKUP(Table5[[#This Row],[ODS Code]],Lookup!A:F,2,FALSE)</f>
        <v>St Margaret's Medical Practice</v>
      </c>
      <c r="W1082" s="78" t="str">
        <f>VLOOKUP(Table5[[#This Row],[ODS Code]],Lookup!A:G,5,FALSE)</f>
        <v>E85007</v>
      </c>
    </row>
    <row r="1083" spans="1:23" x14ac:dyDescent="0.35">
      <c r="A1083" s="80">
        <v>45474</v>
      </c>
      <c r="B1083" t="s">
        <v>383</v>
      </c>
      <c r="C1083" t="s">
        <v>905</v>
      </c>
      <c r="D1083" t="s">
        <v>902</v>
      </c>
      <c r="E1083" t="s">
        <v>854</v>
      </c>
      <c r="F1083" s="78">
        <v>3442</v>
      </c>
      <c r="G1083" s="78">
        <v>7018</v>
      </c>
      <c r="H1083" s="78">
        <v>393</v>
      </c>
      <c r="I1083" s="78">
        <v>792</v>
      </c>
      <c r="J1083" s="78">
        <v>1482</v>
      </c>
      <c r="K1083" s="78">
        <v>3058</v>
      </c>
      <c r="L1083" s="78">
        <v>840</v>
      </c>
      <c r="M1083" s="78">
        <v>1701</v>
      </c>
      <c r="N1083" s="78">
        <v>358</v>
      </c>
      <c r="O1083" s="78">
        <v>722</v>
      </c>
      <c r="P1083" s="78">
        <v>369</v>
      </c>
      <c r="Q1083" s="78">
        <v>745</v>
      </c>
      <c r="R1083" s="79">
        <v>0.10720511330621732</v>
      </c>
      <c r="S1083" s="79">
        <v>0.10615559988600741</v>
      </c>
      <c r="T1083" s="78" t="str">
        <f>VLOOKUP(Table5[[#This Row],[ODS Code]],Lookup!A:D,4,FALSE)</f>
        <v>Hounslow</v>
      </c>
      <c r="U1083" s="78" t="str">
        <f>VLOOKUP(Table5[[#This Row],[ODS Code]],Lookup!A:E,3,FALSE)</f>
        <v>Brentworth</v>
      </c>
      <c r="V1083" s="78" t="str">
        <f>VLOOKUP(Table5[[#This Row],[ODS Code]],Lookup!A:F,2,FALSE)</f>
        <v>Thornbury Road Centre for Health</v>
      </c>
      <c r="W1083" s="78" t="str">
        <f>VLOOKUP(Table5[[#This Row],[ODS Code]],Lookup!A:G,5,FALSE)</f>
        <v>E85001</v>
      </c>
    </row>
    <row r="1084" spans="1:23" x14ac:dyDescent="0.35">
      <c r="A1084" s="80">
        <v>45474</v>
      </c>
      <c r="B1084" t="s">
        <v>96</v>
      </c>
      <c r="C1084" t="s">
        <v>906</v>
      </c>
      <c r="D1084" t="s">
        <v>907</v>
      </c>
      <c r="E1084" t="s">
        <v>854</v>
      </c>
      <c r="F1084" s="78">
        <v>2433</v>
      </c>
      <c r="G1084" s="78">
        <v>4815</v>
      </c>
      <c r="H1084" s="78">
        <v>106</v>
      </c>
      <c r="I1084" s="78">
        <v>210</v>
      </c>
      <c r="J1084" s="78">
        <v>1595</v>
      </c>
      <c r="K1084" s="78">
        <v>3157</v>
      </c>
      <c r="L1084" s="78">
        <v>557</v>
      </c>
      <c r="M1084" s="78">
        <v>1104</v>
      </c>
      <c r="N1084" s="78">
        <v>96</v>
      </c>
      <c r="O1084" s="78">
        <v>189</v>
      </c>
      <c r="P1084" s="78">
        <v>79</v>
      </c>
      <c r="Q1084" s="78">
        <v>155</v>
      </c>
      <c r="R1084" s="79">
        <v>3.2470201397451708E-2</v>
      </c>
      <c r="S1084" s="79">
        <v>3.2191069574247146E-2</v>
      </c>
      <c r="T1084" s="78" t="str">
        <f>VLOOKUP(Table5[[#This Row],[ODS Code]],Lookup!A:D,4,FALSE)</f>
        <v>West London</v>
      </c>
      <c r="U1084" s="78" t="str">
        <f>VLOOKUP(Table5[[#This Row],[ODS Code]],Lookup!A:E,3,FALSE)</f>
        <v>Brompton Health PCN</v>
      </c>
      <c r="V1084" s="78" t="str">
        <f>VLOOKUP(Table5[[#This Row],[ODS Code]],Lookup!A:F,2,FALSE)</f>
        <v>EARLS COURT MEDICAL CENTRE</v>
      </c>
      <c r="W1084" s="78" t="str">
        <f>VLOOKUP(Table5[[#This Row],[ODS Code]],Lookup!A:G,5,FALSE)</f>
        <v>E87047</v>
      </c>
    </row>
    <row r="1085" spans="1:23" x14ac:dyDescent="0.35">
      <c r="A1085" s="80">
        <v>45474</v>
      </c>
      <c r="B1085" t="s">
        <v>98</v>
      </c>
      <c r="C1085" t="s">
        <v>97</v>
      </c>
      <c r="D1085" t="s">
        <v>907</v>
      </c>
      <c r="E1085" t="s">
        <v>854</v>
      </c>
      <c r="F1085" s="78">
        <v>164</v>
      </c>
      <c r="G1085" s="78">
        <v>351</v>
      </c>
      <c r="H1085" s="78">
        <v>18</v>
      </c>
      <c r="I1085" s="78">
        <v>37</v>
      </c>
      <c r="J1085" s="78">
        <v>67</v>
      </c>
      <c r="K1085" s="78">
        <v>149</v>
      </c>
      <c r="L1085" s="78">
        <v>60</v>
      </c>
      <c r="M1085" s="78">
        <v>125</v>
      </c>
      <c r="N1085" s="78">
        <v>10</v>
      </c>
      <c r="O1085" s="78">
        <v>22</v>
      </c>
      <c r="P1085" s="78">
        <v>9</v>
      </c>
      <c r="Q1085" s="78">
        <v>18</v>
      </c>
      <c r="R1085" s="79">
        <v>5.4878048780487805E-2</v>
      </c>
      <c r="S1085" s="79">
        <v>5.128205128205128E-2</v>
      </c>
      <c r="T1085" s="78" t="str">
        <f>VLOOKUP(Table5[[#This Row],[ODS Code]],Lookup!A:D,4,FALSE)</f>
        <v>West London</v>
      </c>
      <c r="U1085" s="78" t="str">
        <f>VLOOKUP(Table5[[#This Row],[ODS Code]],Lookup!A:E,3,FALSE)</f>
        <v>Brompton Health PCN</v>
      </c>
      <c r="V1085" s="78" t="str">
        <f>VLOOKUP(Table5[[#This Row],[ODS Code]],Lookup!A:F,2,FALSE)</f>
        <v>Earls Court Surgery</v>
      </c>
      <c r="W1085" s="78" t="str">
        <f>VLOOKUP(Table5[[#This Row],[ODS Code]],Lookup!A:G,5,FALSE)</f>
        <v>E87750</v>
      </c>
    </row>
    <row r="1086" spans="1:23" x14ac:dyDescent="0.35">
      <c r="A1086" s="80">
        <v>45474</v>
      </c>
      <c r="B1086" t="s">
        <v>107</v>
      </c>
      <c r="C1086" t="s">
        <v>908</v>
      </c>
      <c r="D1086" t="s">
        <v>907</v>
      </c>
      <c r="E1086" t="s">
        <v>854</v>
      </c>
      <c r="F1086" s="78">
        <v>859</v>
      </c>
      <c r="G1086" s="78">
        <v>2963</v>
      </c>
      <c r="H1086" s="78">
        <v>108</v>
      </c>
      <c r="I1086" s="78">
        <v>380</v>
      </c>
      <c r="J1086" s="78">
        <v>348</v>
      </c>
      <c r="K1086" s="78">
        <v>1220</v>
      </c>
      <c r="L1086" s="78">
        <v>235</v>
      </c>
      <c r="M1086" s="78">
        <v>801</v>
      </c>
      <c r="N1086" s="78">
        <v>84</v>
      </c>
      <c r="O1086" s="78">
        <v>277</v>
      </c>
      <c r="P1086" s="78">
        <v>84</v>
      </c>
      <c r="Q1086" s="78">
        <v>285</v>
      </c>
      <c r="R1086" s="79">
        <v>9.7788125727590228E-2</v>
      </c>
      <c r="S1086" s="79">
        <v>9.6186297671279106E-2</v>
      </c>
      <c r="T1086" s="78" t="str">
        <f>VLOOKUP(Table5[[#This Row],[ODS Code]],Lookup!A:D,4,FALSE)</f>
        <v>West London</v>
      </c>
      <c r="U1086" s="78" t="str">
        <f>VLOOKUP(Table5[[#This Row],[ODS Code]],Lookup!A:E,3,FALSE)</f>
        <v>Brompton Health PCN</v>
      </c>
      <c r="V1086" s="78" t="str">
        <f>VLOOKUP(Table5[[#This Row],[ODS Code]],Lookup!A:F,2,FALSE)</f>
        <v>Emperor's Gate Health Centre</v>
      </c>
      <c r="W1086" s="78" t="str">
        <f>VLOOKUP(Table5[[#This Row],[ODS Code]],Lookup!A:G,5,FALSE)</f>
        <v>E87043</v>
      </c>
    </row>
    <row r="1087" spans="1:23" x14ac:dyDescent="0.35">
      <c r="A1087" s="80">
        <v>45474</v>
      </c>
      <c r="B1087" t="s">
        <v>362</v>
      </c>
      <c r="C1087" t="s">
        <v>909</v>
      </c>
      <c r="D1087" t="s">
        <v>907</v>
      </c>
      <c r="E1087" t="s">
        <v>854</v>
      </c>
      <c r="F1087" s="78">
        <v>0</v>
      </c>
      <c r="G1087" s="78">
        <v>0</v>
      </c>
      <c r="H1087" s="78">
        <v>0</v>
      </c>
      <c r="I1087" s="78">
        <v>0</v>
      </c>
      <c r="J1087" s="78">
        <v>0</v>
      </c>
      <c r="K1087" s="78">
        <v>0</v>
      </c>
      <c r="L1087" s="78">
        <v>0</v>
      </c>
      <c r="M1087" s="78">
        <v>0</v>
      </c>
      <c r="N1087" s="78">
        <v>0</v>
      </c>
      <c r="O1087" s="78">
        <v>0</v>
      </c>
      <c r="P1087" s="78">
        <v>0</v>
      </c>
      <c r="Q1087" s="78">
        <v>0</v>
      </c>
      <c r="R1087" s="79">
        <v>0</v>
      </c>
      <c r="S1087" s="79">
        <v>0</v>
      </c>
      <c r="T1087" s="78" t="str">
        <f>VLOOKUP(Table5[[#This Row],[ODS Code]],Lookup!A:D,4,FALSE)</f>
        <v>West London</v>
      </c>
      <c r="U1087" s="78" t="str">
        <f>VLOOKUP(Table5[[#This Row],[ODS Code]],Lookup!A:E,3,FALSE)</f>
        <v>Brompton Health PCN</v>
      </c>
      <c r="V1087" s="78" t="str">
        <f>VLOOKUP(Table5[[#This Row],[ODS Code]],Lookup!A:F,2,FALSE)</f>
        <v>Redcliffe Surgery</v>
      </c>
      <c r="W1087" s="78" t="str">
        <f>VLOOKUP(Table5[[#This Row],[ODS Code]],Lookup!A:G,5,FALSE)</f>
        <v>E87004</v>
      </c>
    </row>
    <row r="1088" spans="1:23" x14ac:dyDescent="0.35">
      <c r="A1088" s="80">
        <v>45474</v>
      </c>
      <c r="B1088" t="s">
        <v>179</v>
      </c>
      <c r="C1088" t="s">
        <v>178</v>
      </c>
      <c r="D1088" t="s">
        <v>907</v>
      </c>
      <c r="E1088" t="s">
        <v>854</v>
      </c>
      <c r="F1088" s="78">
        <v>0</v>
      </c>
      <c r="G1088" s="78">
        <v>0</v>
      </c>
      <c r="H1088" s="78">
        <v>0</v>
      </c>
      <c r="I1088" s="78">
        <v>0</v>
      </c>
      <c r="J1088" s="78">
        <v>0</v>
      </c>
      <c r="K1088" s="78">
        <v>0</v>
      </c>
      <c r="L1088" s="78">
        <v>0</v>
      </c>
      <c r="M1088" s="78">
        <v>0</v>
      </c>
      <c r="N1088" s="78">
        <v>0</v>
      </c>
      <c r="O1088" s="78">
        <v>0</v>
      </c>
      <c r="P1088" s="78">
        <v>0</v>
      </c>
      <c r="Q1088" s="78">
        <v>0</v>
      </c>
      <c r="R1088" s="79">
        <v>0</v>
      </c>
      <c r="S1088" s="79">
        <v>0</v>
      </c>
      <c r="T1088" s="78" t="str">
        <f>VLOOKUP(Table5[[#This Row],[ODS Code]],Lookup!A:D,4,FALSE)</f>
        <v>West London</v>
      </c>
      <c r="U1088" s="78" t="str">
        <f>VLOOKUP(Table5[[#This Row],[ODS Code]],Lookup!A:E,3,FALSE)</f>
        <v>Brompton Health PCN</v>
      </c>
      <c r="V1088" s="78" t="str">
        <f>VLOOKUP(Table5[[#This Row],[ODS Code]],Lookup!A:F,2,FALSE)</f>
        <v>Kensington Park Medical Centre</v>
      </c>
      <c r="W1088" s="78" t="str">
        <f>VLOOKUP(Table5[[#This Row],[ODS Code]],Lookup!A:G,5,FALSE)</f>
        <v>E87720</v>
      </c>
    </row>
    <row r="1089" spans="1:23" x14ac:dyDescent="0.35">
      <c r="A1089" s="80">
        <v>45474</v>
      </c>
      <c r="B1089" t="s">
        <v>194</v>
      </c>
      <c r="C1089" t="s">
        <v>193</v>
      </c>
      <c r="D1089" t="s">
        <v>907</v>
      </c>
      <c r="E1089" t="s">
        <v>854</v>
      </c>
      <c r="F1089" s="78">
        <v>1138</v>
      </c>
      <c r="G1089" s="78">
        <v>2276</v>
      </c>
      <c r="H1089" s="78">
        <v>169</v>
      </c>
      <c r="I1089" s="78">
        <v>338</v>
      </c>
      <c r="J1089" s="78">
        <v>344</v>
      </c>
      <c r="K1089" s="78">
        <v>688</v>
      </c>
      <c r="L1089" s="78">
        <v>421</v>
      </c>
      <c r="M1089" s="78">
        <v>842</v>
      </c>
      <c r="N1089" s="78">
        <v>114</v>
      </c>
      <c r="O1089" s="78">
        <v>228</v>
      </c>
      <c r="P1089" s="78">
        <v>90</v>
      </c>
      <c r="Q1089" s="78">
        <v>180</v>
      </c>
      <c r="R1089" s="79">
        <v>7.9086115992970121E-2</v>
      </c>
      <c r="S1089" s="79">
        <v>7.9086115992970121E-2</v>
      </c>
      <c r="T1089" s="78" t="str">
        <f>VLOOKUP(Table5[[#This Row],[ODS Code]],Lookup!A:D,4,FALSE)</f>
        <v>West London</v>
      </c>
      <c r="U1089" s="78" t="str">
        <f>VLOOKUP(Table5[[#This Row],[ODS Code]],Lookup!A:E,3,FALSE)</f>
        <v>Brompton Health PCN</v>
      </c>
      <c r="V1089" s="78" t="str">
        <f>VLOOKUP(Table5[[#This Row],[ODS Code]],Lookup!A:F,2,FALSE)</f>
        <v>Knightsbridge Medical Centre</v>
      </c>
      <c r="W1089" s="78" t="str">
        <f>VLOOKUP(Table5[[#This Row],[ODS Code]],Lookup!A:G,5,FALSE)</f>
        <v>E87738</v>
      </c>
    </row>
    <row r="1090" spans="1:23" x14ac:dyDescent="0.35">
      <c r="A1090" s="80">
        <v>45474</v>
      </c>
      <c r="B1090" t="s">
        <v>262</v>
      </c>
      <c r="C1090" t="s">
        <v>910</v>
      </c>
      <c r="D1090" t="s">
        <v>907</v>
      </c>
      <c r="E1090" t="s">
        <v>854</v>
      </c>
      <c r="F1090" s="78">
        <v>0</v>
      </c>
      <c r="G1090" s="78">
        <v>0</v>
      </c>
      <c r="H1090" s="78">
        <v>0</v>
      </c>
      <c r="I1090" s="78">
        <v>0</v>
      </c>
      <c r="J1090" s="78">
        <v>0</v>
      </c>
      <c r="K1090" s="78">
        <v>0</v>
      </c>
      <c r="L1090" s="78">
        <v>0</v>
      </c>
      <c r="M1090" s="78">
        <v>0</v>
      </c>
      <c r="N1090" s="78">
        <v>0</v>
      </c>
      <c r="O1090" s="78">
        <v>0</v>
      </c>
      <c r="P1090" s="78">
        <v>0</v>
      </c>
      <c r="Q1090" s="78">
        <v>0</v>
      </c>
      <c r="R1090" s="79">
        <v>0</v>
      </c>
      <c r="S1090" s="79">
        <v>0</v>
      </c>
      <c r="T1090" s="78" t="str">
        <f>VLOOKUP(Table5[[#This Row],[ODS Code]],Lookup!A:D,4,FALSE)</f>
        <v>West London</v>
      </c>
      <c r="U1090" s="78" t="str">
        <f>VLOOKUP(Table5[[#This Row],[ODS Code]],Lookup!A:E,3,FALSE)</f>
        <v>Brompton Health PCN</v>
      </c>
      <c r="V1090" s="78" t="str">
        <f>VLOOKUP(Table5[[#This Row],[ODS Code]],Lookup!A:F,2,FALSE)</f>
        <v xml:space="preserve">Royal Hospital Chelsea </v>
      </c>
      <c r="W1090" s="78" t="str">
        <f>VLOOKUP(Table5[[#This Row],[ODS Code]],Lookup!A:G,5,FALSE)</f>
        <v>E87711</v>
      </c>
    </row>
    <row r="1091" spans="1:23" x14ac:dyDescent="0.35">
      <c r="A1091" s="80">
        <v>45474</v>
      </c>
      <c r="B1091" t="s">
        <v>267</v>
      </c>
      <c r="C1091" t="s">
        <v>266</v>
      </c>
      <c r="D1091" t="s">
        <v>907</v>
      </c>
      <c r="E1091" t="s">
        <v>854</v>
      </c>
      <c r="F1091" s="78">
        <v>2581</v>
      </c>
      <c r="G1091" s="78">
        <v>5197</v>
      </c>
      <c r="H1091" s="78">
        <v>246</v>
      </c>
      <c r="I1091" s="78">
        <v>513</v>
      </c>
      <c r="J1091" s="78">
        <v>1096</v>
      </c>
      <c r="K1091" s="78">
        <v>2210</v>
      </c>
      <c r="L1091" s="78">
        <v>834</v>
      </c>
      <c r="M1091" s="78">
        <v>1632</v>
      </c>
      <c r="N1091" s="78">
        <v>217</v>
      </c>
      <c r="O1091" s="78">
        <v>449</v>
      </c>
      <c r="P1091" s="78">
        <v>188</v>
      </c>
      <c r="Q1091" s="78">
        <v>393</v>
      </c>
      <c r="R1091" s="79">
        <v>7.2839984502130958E-2</v>
      </c>
      <c r="S1091" s="79">
        <v>7.5620550317490862E-2</v>
      </c>
      <c r="T1091" s="78" t="str">
        <f>VLOOKUP(Table5[[#This Row],[ODS Code]],Lookup!A:D,4,FALSE)</f>
        <v>West London</v>
      </c>
      <c r="U1091" s="78" t="str">
        <f>VLOOKUP(Table5[[#This Row],[ODS Code]],Lookup!A:E,3,FALSE)</f>
        <v>Brompton Health PCN</v>
      </c>
      <c r="V1091" s="78" t="str">
        <f>VLOOKUP(Table5[[#This Row],[ODS Code]],Lookup!A:F,2,FALSE)</f>
        <v>Scarsdale Medical Centre</v>
      </c>
      <c r="W1091" s="78" t="str">
        <f>VLOOKUP(Table5[[#This Row],[ODS Code]],Lookup!A:G,5,FALSE)</f>
        <v>E87715</v>
      </c>
    </row>
    <row r="1092" spans="1:23" x14ac:dyDescent="0.35">
      <c r="A1092" s="80">
        <v>45474</v>
      </c>
      <c r="B1092" t="s">
        <v>293</v>
      </c>
      <c r="C1092" t="s">
        <v>292</v>
      </c>
      <c r="D1092" t="s">
        <v>907</v>
      </c>
      <c r="E1092" t="s">
        <v>854</v>
      </c>
      <c r="F1092" s="78">
        <v>2493</v>
      </c>
      <c r="G1092" s="78">
        <v>4985</v>
      </c>
      <c r="H1092" s="78">
        <v>261</v>
      </c>
      <c r="I1092" s="78">
        <v>521</v>
      </c>
      <c r="J1092" s="78">
        <v>934</v>
      </c>
      <c r="K1092" s="78">
        <v>1868</v>
      </c>
      <c r="L1092" s="78">
        <v>908</v>
      </c>
      <c r="M1092" s="78">
        <v>1816</v>
      </c>
      <c r="N1092" s="78">
        <v>189</v>
      </c>
      <c r="O1092" s="78">
        <v>378</v>
      </c>
      <c r="P1092" s="78">
        <v>201</v>
      </c>
      <c r="Q1092" s="78">
        <v>402</v>
      </c>
      <c r="R1092" s="79">
        <v>8.0625752105896509E-2</v>
      </c>
      <c r="S1092" s="79">
        <v>8.0641925777331994E-2</v>
      </c>
      <c r="T1092" s="78" t="str">
        <f>VLOOKUP(Table5[[#This Row],[ODS Code]],Lookup!A:D,4,FALSE)</f>
        <v>West London</v>
      </c>
      <c r="U1092" s="78" t="str">
        <f>VLOOKUP(Table5[[#This Row],[ODS Code]],Lookup!A:E,3,FALSE)</f>
        <v>Brompton Health PCN</v>
      </c>
      <c r="V1092" s="78" t="str">
        <f>VLOOKUP(Table5[[#This Row],[ODS Code]],Lookup!A:F,2,FALSE)</f>
        <v>Stanhope Mews Surgery</v>
      </c>
      <c r="W1092" s="78" t="str">
        <f>VLOOKUP(Table5[[#This Row],[ODS Code]],Lookup!A:G,5,FALSE)</f>
        <v>E87013</v>
      </c>
    </row>
    <row r="1093" spans="1:23" x14ac:dyDescent="0.35">
      <c r="A1093" s="80">
        <v>45474</v>
      </c>
      <c r="B1093" t="s">
        <v>303</v>
      </c>
      <c r="C1093" t="s">
        <v>911</v>
      </c>
      <c r="D1093" t="s">
        <v>907</v>
      </c>
      <c r="E1093" t="s">
        <v>854</v>
      </c>
      <c r="F1093" s="78">
        <v>383</v>
      </c>
      <c r="G1093" s="78">
        <v>766</v>
      </c>
      <c r="H1093" s="78">
        <v>77</v>
      </c>
      <c r="I1093" s="78">
        <v>154</v>
      </c>
      <c r="J1093" s="78">
        <v>130</v>
      </c>
      <c r="K1093" s="78">
        <v>260</v>
      </c>
      <c r="L1093" s="78">
        <v>121</v>
      </c>
      <c r="M1093" s="78">
        <v>242</v>
      </c>
      <c r="N1093" s="78">
        <v>25</v>
      </c>
      <c r="O1093" s="78">
        <v>50</v>
      </c>
      <c r="P1093" s="78">
        <v>30</v>
      </c>
      <c r="Q1093" s="78">
        <v>60</v>
      </c>
      <c r="R1093" s="79">
        <v>7.8328981723237601E-2</v>
      </c>
      <c r="S1093" s="79">
        <v>7.8328981723237601E-2</v>
      </c>
      <c r="T1093" s="78" t="str">
        <f>VLOOKUP(Table5[[#This Row],[ODS Code]],Lookup!A:D,4,FALSE)</f>
        <v>West London</v>
      </c>
      <c r="U1093" s="78" t="str">
        <f>VLOOKUP(Table5[[#This Row],[ODS Code]],Lookup!A:E,3,FALSE)</f>
        <v>Brompton Health PCN</v>
      </c>
      <c r="V1093" s="78" t="str">
        <f>VLOOKUP(Table5[[#This Row],[ODS Code]],Lookup!A:F,2,FALSE)</f>
        <v>The Abingdon Medical Practice</v>
      </c>
      <c r="W1093" s="78" t="str">
        <f>VLOOKUP(Table5[[#This Row],[ODS Code]],Lookup!A:G,5,FALSE)</f>
        <v>E87701</v>
      </c>
    </row>
    <row r="1094" spans="1:23" x14ac:dyDescent="0.35">
      <c r="A1094" s="80">
        <v>45474</v>
      </c>
      <c r="B1094" t="s">
        <v>314</v>
      </c>
      <c r="C1094" t="s">
        <v>313</v>
      </c>
      <c r="D1094" t="s">
        <v>907</v>
      </c>
      <c r="E1094" t="s">
        <v>854</v>
      </c>
      <c r="F1094" s="78">
        <v>2969</v>
      </c>
      <c r="G1094" s="78">
        <v>5939</v>
      </c>
      <c r="H1094" s="78">
        <v>285</v>
      </c>
      <c r="I1094" s="78">
        <v>570</v>
      </c>
      <c r="J1094" s="78">
        <v>1235</v>
      </c>
      <c r="K1094" s="78">
        <v>2470</v>
      </c>
      <c r="L1094" s="78">
        <v>922</v>
      </c>
      <c r="M1094" s="78">
        <v>1845</v>
      </c>
      <c r="N1094" s="78">
        <v>289</v>
      </c>
      <c r="O1094" s="78">
        <v>578</v>
      </c>
      <c r="P1094" s="78">
        <v>238</v>
      </c>
      <c r="Q1094" s="78">
        <v>476</v>
      </c>
      <c r="R1094" s="79">
        <v>8.016167059616032E-2</v>
      </c>
      <c r="S1094" s="79">
        <v>8.0148173093113312E-2</v>
      </c>
      <c r="T1094" s="78" t="str">
        <f>VLOOKUP(Table5[[#This Row],[ODS Code]],Lookup!A:D,4,FALSE)</f>
        <v>West London</v>
      </c>
      <c r="U1094" s="78" t="str">
        <f>VLOOKUP(Table5[[#This Row],[ODS Code]],Lookup!A:E,3,FALSE)</f>
        <v>Brompton Health PCN</v>
      </c>
      <c r="V1094" s="78" t="str">
        <f>VLOOKUP(Table5[[#This Row],[ODS Code]],Lookup!A:F,2,FALSE)</f>
        <v>The Chelsea Practice</v>
      </c>
      <c r="W1094" s="78" t="str">
        <f>VLOOKUP(Table5[[#This Row],[ODS Code]],Lookup!A:G,5,FALSE)</f>
        <v>E87665</v>
      </c>
    </row>
    <row r="1095" spans="1:23" x14ac:dyDescent="0.35">
      <c r="A1095" s="80">
        <v>45474</v>
      </c>
      <c r="B1095" t="s">
        <v>334</v>
      </c>
      <c r="C1095" t="s">
        <v>912</v>
      </c>
      <c r="D1095" t="s">
        <v>907</v>
      </c>
      <c r="E1095" t="s">
        <v>854</v>
      </c>
      <c r="F1095" s="78">
        <v>1502</v>
      </c>
      <c r="G1095" s="78">
        <v>3004</v>
      </c>
      <c r="H1095" s="78">
        <v>118</v>
      </c>
      <c r="I1095" s="78">
        <v>236</v>
      </c>
      <c r="J1095" s="78">
        <v>712</v>
      </c>
      <c r="K1095" s="78">
        <v>1424</v>
      </c>
      <c r="L1095" s="78">
        <v>533</v>
      </c>
      <c r="M1095" s="78">
        <v>1066</v>
      </c>
      <c r="N1095" s="78">
        <v>76</v>
      </c>
      <c r="O1095" s="78">
        <v>152</v>
      </c>
      <c r="P1095" s="78">
        <v>63</v>
      </c>
      <c r="Q1095" s="78">
        <v>126</v>
      </c>
      <c r="R1095" s="79">
        <v>4.1944074567243674E-2</v>
      </c>
      <c r="S1095" s="79">
        <v>4.1944074567243674E-2</v>
      </c>
      <c r="T1095" s="78" t="str">
        <f>VLOOKUP(Table5[[#This Row],[ODS Code]],Lookup!A:D,4,FALSE)</f>
        <v>West London</v>
      </c>
      <c r="U1095" s="78" t="str">
        <f>VLOOKUP(Table5[[#This Row],[ODS Code]],Lookup!A:E,3,FALSE)</f>
        <v>Brompton Health PCN</v>
      </c>
      <c r="V1095" s="78" t="str">
        <f>VLOOKUP(Table5[[#This Row],[ODS Code]],Lookup!A:F,2,FALSE)</f>
        <v xml:space="preserve">The Good Practice </v>
      </c>
      <c r="W1095" s="78" t="str">
        <f>VLOOKUP(Table5[[#This Row],[ODS Code]],Lookup!A:G,5,FALSE)</f>
        <v>E87762</v>
      </c>
    </row>
    <row r="1096" spans="1:23" x14ac:dyDescent="0.35">
      <c r="A1096" s="80">
        <v>45474</v>
      </c>
      <c r="B1096" t="s">
        <v>61</v>
      </c>
      <c r="C1096" t="s">
        <v>913</v>
      </c>
      <c r="D1096" t="s">
        <v>914</v>
      </c>
      <c r="E1096" t="s">
        <v>854</v>
      </c>
      <c r="F1096" s="78">
        <v>783</v>
      </c>
      <c r="G1096" s="78">
        <v>1564</v>
      </c>
      <c r="H1096" s="78">
        <v>168</v>
      </c>
      <c r="I1096" s="78">
        <v>334</v>
      </c>
      <c r="J1096" s="78">
        <v>70</v>
      </c>
      <c r="K1096" s="78">
        <v>143</v>
      </c>
      <c r="L1096" s="78">
        <v>259</v>
      </c>
      <c r="M1096" s="78">
        <v>517</v>
      </c>
      <c r="N1096" s="78">
        <v>106</v>
      </c>
      <c r="O1096" s="78">
        <v>212</v>
      </c>
      <c r="P1096" s="78">
        <v>180</v>
      </c>
      <c r="Q1096" s="78">
        <v>358</v>
      </c>
      <c r="R1096" s="79">
        <v>0.22988505747126436</v>
      </c>
      <c r="S1096" s="79">
        <v>0.2289002557544757</v>
      </c>
      <c r="T1096" s="78" t="str">
        <f>VLOOKUP(Table5[[#This Row],[ODS Code]],Lookup!A:D,4,FALSE)</f>
        <v>Hillingdon</v>
      </c>
      <c r="U1096" s="78" t="str">
        <f>VLOOKUP(Table5[[#This Row],[ODS Code]],Lookup!A:E,3,FALSE)</f>
        <v>Celandine Health and MetroCare PCN</v>
      </c>
      <c r="V1096" s="78" t="str">
        <f>VLOOKUP(Table5[[#This Row],[ODS Code]],Lookup!A:F,2,FALSE)</f>
        <v>THE CEDARS MEDICAL CENTRE</v>
      </c>
      <c r="W1096" s="78" t="str">
        <f>VLOOKUP(Table5[[#This Row],[ODS Code]],Lookup!A:G,5,FALSE)</f>
        <v>E86014</v>
      </c>
    </row>
    <row r="1097" spans="1:23" x14ac:dyDescent="0.35">
      <c r="A1097" s="80">
        <v>45474</v>
      </c>
      <c r="B1097" t="s">
        <v>91</v>
      </c>
      <c r="C1097" t="s">
        <v>915</v>
      </c>
      <c r="D1097" t="s">
        <v>914</v>
      </c>
      <c r="E1097" t="s">
        <v>854</v>
      </c>
      <c r="F1097" s="78">
        <v>0</v>
      </c>
      <c r="G1097" s="78">
        <v>0</v>
      </c>
      <c r="H1097" s="78">
        <v>0</v>
      </c>
      <c r="I1097" s="78">
        <v>0</v>
      </c>
      <c r="J1097" s="78">
        <v>0</v>
      </c>
      <c r="K1097" s="78">
        <v>0</v>
      </c>
      <c r="L1097" s="78">
        <v>0</v>
      </c>
      <c r="M1097" s="78">
        <v>0</v>
      </c>
      <c r="N1097" s="78">
        <v>0</v>
      </c>
      <c r="O1097" s="78">
        <v>0</v>
      </c>
      <c r="P1097" s="78">
        <v>0</v>
      </c>
      <c r="Q1097" s="78">
        <v>0</v>
      </c>
      <c r="R1097" s="79">
        <v>0</v>
      </c>
      <c r="S1097" s="79">
        <v>0</v>
      </c>
      <c r="T1097" s="78" t="str">
        <f>VLOOKUP(Table5[[#This Row],[ODS Code]],Lookup!A:D,4,FALSE)</f>
        <v>Hillingdon</v>
      </c>
      <c r="U1097" s="78" t="str">
        <f>VLOOKUP(Table5[[#This Row],[ODS Code]],Lookup!A:E,3,FALSE)</f>
        <v>Celandine Health and MetroCare PCN</v>
      </c>
      <c r="V1097" s="78" t="str">
        <f>VLOOKUP(Table5[[#This Row],[ODS Code]],Lookup!A:F,2,FALSE)</f>
        <v>WALNUT WAY SURGERY</v>
      </c>
      <c r="W1097" s="78" t="str">
        <f>VLOOKUP(Table5[[#This Row],[ODS Code]],Lookup!A:G,5,FALSE)</f>
        <v>E86629</v>
      </c>
    </row>
    <row r="1098" spans="1:23" x14ac:dyDescent="0.35">
      <c r="A1098" s="80">
        <v>45474</v>
      </c>
      <c r="B1098" t="s">
        <v>185</v>
      </c>
      <c r="C1098" t="s">
        <v>916</v>
      </c>
      <c r="D1098" t="s">
        <v>914</v>
      </c>
      <c r="E1098" t="s">
        <v>854</v>
      </c>
      <c r="F1098" s="78">
        <v>1920</v>
      </c>
      <c r="G1098" s="78">
        <v>3840</v>
      </c>
      <c r="H1098" s="78">
        <v>171</v>
      </c>
      <c r="I1098" s="78">
        <v>342</v>
      </c>
      <c r="J1098" s="78">
        <v>830</v>
      </c>
      <c r="K1098" s="78">
        <v>1660</v>
      </c>
      <c r="L1098" s="78">
        <v>461</v>
      </c>
      <c r="M1098" s="78">
        <v>922</v>
      </c>
      <c r="N1098" s="78">
        <v>208</v>
      </c>
      <c r="O1098" s="78">
        <v>416</v>
      </c>
      <c r="P1098" s="78">
        <v>250</v>
      </c>
      <c r="Q1098" s="78">
        <v>500</v>
      </c>
      <c r="R1098" s="79">
        <v>0.13020833333333334</v>
      </c>
      <c r="S1098" s="79">
        <v>0.13020833333333334</v>
      </c>
      <c r="T1098" s="78" t="str">
        <f>VLOOKUP(Table5[[#This Row],[ODS Code]],Lookup!A:D,4,FALSE)</f>
        <v>Hillingdon</v>
      </c>
      <c r="U1098" s="78" t="str">
        <f>VLOOKUP(Table5[[#This Row],[ODS Code]],Lookup!A:E,3,FALSE)</f>
        <v>Celandine Health and MetroCare PCN</v>
      </c>
      <c r="V1098" s="78" t="str">
        <f>VLOOKUP(Table5[[#This Row],[ODS Code]],Lookup!A:F,2,FALSE)</f>
        <v>KING EDWARDS &amp; SWAKELEYS MEDICAL CENTRE</v>
      </c>
      <c r="W1098" s="78" t="str">
        <f>VLOOKUP(Table5[[#This Row],[ODS Code]],Lookup!A:G,5,FALSE)</f>
        <v>E86024</v>
      </c>
    </row>
    <row r="1099" spans="1:23" x14ac:dyDescent="0.35">
      <c r="A1099" s="80">
        <v>45474</v>
      </c>
      <c r="B1099" t="s">
        <v>197</v>
      </c>
      <c r="C1099" t="s">
        <v>917</v>
      </c>
      <c r="D1099" t="s">
        <v>914</v>
      </c>
      <c r="E1099" t="s">
        <v>854</v>
      </c>
      <c r="F1099" s="78">
        <v>1000</v>
      </c>
      <c r="G1099" s="78">
        <v>2000</v>
      </c>
      <c r="H1099" s="78">
        <v>85</v>
      </c>
      <c r="I1099" s="78">
        <v>170</v>
      </c>
      <c r="J1099" s="78">
        <v>426</v>
      </c>
      <c r="K1099" s="78">
        <v>852</v>
      </c>
      <c r="L1099" s="78">
        <v>221</v>
      </c>
      <c r="M1099" s="78">
        <v>442</v>
      </c>
      <c r="N1099" s="78">
        <v>106</v>
      </c>
      <c r="O1099" s="78">
        <v>212</v>
      </c>
      <c r="P1099" s="78">
        <v>162</v>
      </c>
      <c r="Q1099" s="78">
        <v>324</v>
      </c>
      <c r="R1099" s="79">
        <v>0.16200000000000001</v>
      </c>
      <c r="S1099" s="79">
        <v>0.16200000000000001</v>
      </c>
      <c r="T1099" s="78" t="str">
        <f>VLOOKUP(Table5[[#This Row],[ODS Code]],Lookup!A:D,4,FALSE)</f>
        <v>Hillingdon</v>
      </c>
      <c r="U1099" s="78" t="str">
        <f>VLOOKUP(Table5[[#This Row],[ODS Code]],Lookup!A:E,3,FALSE)</f>
        <v>Celandine Health and MetroCare PCN</v>
      </c>
      <c r="V1099" s="78" t="str">
        <f>VLOOKUP(Table5[[#This Row],[ODS Code]],Lookup!A:F,2,FALSE)</f>
        <v>LADYGATE LANE MEDICAL CENTRE</v>
      </c>
      <c r="W1099" s="78" t="str">
        <f>VLOOKUP(Table5[[#This Row],[ODS Code]],Lookup!A:G,5,FALSE)</f>
        <v>E86605</v>
      </c>
    </row>
    <row r="1100" spans="1:23" x14ac:dyDescent="0.35">
      <c r="A1100" s="80">
        <v>45474</v>
      </c>
      <c r="B1100" t="s">
        <v>232</v>
      </c>
      <c r="C1100" t="s">
        <v>918</v>
      </c>
      <c r="D1100" t="s">
        <v>914</v>
      </c>
      <c r="E1100" t="s">
        <v>854</v>
      </c>
      <c r="F1100" s="78">
        <v>1922</v>
      </c>
      <c r="G1100" s="78">
        <v>3844</v>
      </c>
      <c r="H1100" s="78">
        <v>191</v>
      </c>
      <c r="I1100" s="78">
        <v>382</v>
      </c>
      <c r="J1100" s="78">
        <v>667</v>
      </c>
      <c r="K1100" s="78">
        <v>1334</v>
      </c>
      <c r="L1100" s="78">
        <v>458</v>
      </c>
      <c r="M1100" s="78">
        <v>916</v>
      </c>
      <c r="N1100" s="78">
        <v>248</v>
      </c>
      <c r="O1100" s="78">
        <v>496</v>
      </c>
      <c r="P1100" s="78">
        <v>358</v>
      </c>
      <c r="Q1100" s="78">
        <v>716</v>
      </c>
      <c r="R1100" s="79">
        <v>0.186264308012487</v>
      </c>
      <c r="S1100" s="79">
        <v>0.186264308012487</v>
      </c>
      <c r="T1100" s="78" t="str">
        <f>VLOOKUP(Table5[[#This Row],[ODS Code]],Lookup!A:D,4,FALSE)</f>
        <v>Hillingdon</v>
      </c>
      <c r="U1100" s="78" t="str">
        <f>VLOOKUP(Table5[[#This Row],[ODS Code]],Lookup!A:E,3,FALSE)</f>
        <v>Celandine Health and MetroCare PCN</v>
      </c>
      <c r="V1100" s="78" t="str">
        <f>VLOOKUP(Table5[[#This Row],[ODS Code]],Lookup!A:F,2,FALSE)</f>
        <v>OXFORD DRIVE MEDICAL CENTRE</v>
      </c>
      <c r="W1100" s="78" t="str">
        <f>VLOOKUP(Table5[[#This Row],[ODS Code]],Lookup!A:G,5,FALSE)</f>
        <v>E86011</v>
      </c>
    </row>
    <row r="1101" spans="1:23" x14ac:dyDescent="0.35">
      <c r="A1101" s="80">
        <v>45474</v>
      </c>
      <c r="B1101" t="s">
        <v>255</v>
      </c>
      <c r="C1101" t="s">
        <v>919</v>
      </c>
      <c r="D1101" t="s">
        <v>914</v>
      </c>
      <c r="E1101" t="s">
        <v>854</v>
      </c>
      <c r="F1101" s="78">
        <v>773</v>
      </c>
      <c r="G1101" s="78">
        <v>1599</v>
      </c>
      <c r="H1101" s="78">
        <v>65</v>
      </c>
      <c r="I1101" s="78">
        <v>149</v>
      </c>
      <c r="J1101" s="78">
        <v>445</v>
      </c>
      <c r="K1101" s="78">
        <v>888</v>
      </c>
      <c r="L1101" s="78">
        <v>126</v>
      </c>
      <c r="M1101" s="78">
        <v>279</v>
      </c>
      <c r="N1101" s="78">
        <v>52</v>
      </c>
      <c r="O1101" s="78">
        <v>106</v>
      </c>
      <c r="P1101" s="78">
        <v>85</v>
      </c>
      <c r="Q1101" s="78">
        <v>177</v>
      </c>
      <c r="R1101" s="79">
        <v>0.10996119016817593</v>
      </c>
      <c r="S1101" s="79">
        <v>0.11069418386491557</v>
      </c>
      <c r="T1101" s="78" t="str">
        <f>VLOOKUP(Table5[[#This Row],[ODS Code]],Lookup!A:D,4,FALSE)</f>
        <v>Hillingdon</v>
      </c>
      <c r="U1101" s="78" t="str">
        <f>VLOOKUP(Table5[[#This Row],[ODS Code]],Lookup!A:E,3,FALSE)</f>
        <v>Celandine Health and MetroCare PCN</v>
      </c>
      <c r="V1101" s="78" t="str">
        <f>VLOOKUP(Table5[[#This Row],[ODS Code]],Lookup!A:F,2,FALSE)</f>
        <v>QUEENS WALK MEDICAL CENTRE</v>
      </c>
      <c r="W1101" s="78" t="str">
        <f>VLOOKUP(Table5[[#This Row],[ODS Code]],Lookup!A:G,5,FALSE)</f>
        <v>E86626</v>
      </c>
    </row>
    <row r="1102" spans="1:23" x14ac:dyDescent="0.35">
      <c r="A1102" s="80">
        <v>45474</v>
      </c>
      <c r="B1102" t="s">
        <v>279</v>
      </c>
      <c r="C1102" t="s">
        <v>920</v>
      </c>
      <c r="D1102" t="s">
        <v>914</v>
      </c>
      <c r="E1102" t="s">
        <v>854</v>
      </c>
      <c r="F1102" s="78">
        <v>1530</v>
      </c>
      <c r="G1102" s="78">
        <v>3060</v>
      </c>
      <c r="H1102" s="78">
        <v>195</v>
      </c>
      <c r="I1102" s="78">
        <v>390</v>
      </c>
      <c r="J1102" s="78">
        <v>351</v>
      </c>
      <c r="K1102" s="78">
        <v>702</v>
      </c>
      <c r="L1102" s="78">
        <v>535</v>
      </c>
      <c r="M1102" s="78">
        <v>1070</v>
      </c>
      <c r="N1102" s="78">
        <v>211</v>
      </c>
      <c r="O1102" s="78">
        <v>422</v>
      </c>
      <c r="P1102" s="78">
        <v>238</v>
      </c>
      <c r="Q1102" s="78">
        <v>476</v>
      </c>
      <c r="R1102" s="79">
        <v>0.15555555555555556</v>
      </c>
      <c r="S1102" s="79">
        <v>0.15555555555555556</v>
      </c>
      <c r="T1102" s="78" t="str">
        <f>VLOOKUP(Table5[[#This Row],[ODS Code]],Lookup!A:D,4,FALSE)</f>
        <v>Hillingdon</v>
      </c>
      <c r="U1102" s="78" t="str">
        <f>VLOOKUP(Table5[[#This Row],[ODS Code]],Lookup!A:E,3,FALSE)</f>
        <v>Celandine Health and MetroCare PCN</v>
      </c>
      <c r="V1102" s="78" t="str">
        <f>VLOOKUP(Table5[[#This Row],[ODS Code]],Lookup!A:F,2,FALSE)</f>
        <v>SOUTHCOTE CLINIC</v>
      </c>
      <c r="W1102" s="78" t="str">
        <f>VLOOKUP(Table5[[#This Row],[ODS Code]],Lookup!A:G,5,FALSE)</f>
        <v>E86640</v>
      </c>
    </row>
    <row r="1103" spans="1:23" x14ac:dyDescent="0.35">
      <c r="A1103" s="80">
        <v>45474</v>
      </c>
      <c r="B1103" t="s">
        <v>286</v>
      </c>
      <c r="C1103" t="s">
        <v>921</v>
      </c>
      <c r="D1103" t="s">
        <v>914</v>
      </c>
      <c r="E1103" t="s">
        <v>854</v>
      </c>
      <c r="F1103" s="78">
        <v>8506</v>
      </c>
      <c r="G1103" s="78">
        <v>33458</v>
      </c>
      <c r="H1103" s="78">
        <v>1124</v>
      </c>
      <c r="I1103" s="78">
        <v>4455</v>
      </c>
      <c r="J1103" s="78">
        <v>3027</v>
      </c>
      <c r="K1103" s="78">
        <v>11766</v>
      </c>
      <c r="L1103" s="78">
        <v>2638</v>
      </c>
      <c r="M1103" s="78">
        <v>10450</v>
      </c>
      <c r="N1103" s="78">
        <v>829</v>
      </c>
      <c r="O1103" s="78">
        <v>3262</v>
      </c>
      <c r="P1103" s="78">
        <v>888</v>
      </c>
      <c r="Q1103" s="78">
        <v>3525</v>
      </c>
      <c r="R1103" s="79">
        <v>0.10439689630848813</v>
      </c>
      <c r="S1103" s="79">
        <v>0.10535596867714747</v>
      </c>
      <c r="T1103" s="78" t="str">
        <f>VLOOKUP(Table5[[#This Row],[ODS Code]],Lookup!A:D,4,FALSE)</f>
        <v>Hillingdon</v>
      </c>
      <c r="U1103" s="78" t="str">
        <f>VLOOKUP(Table5[[#This Row],[ODS Code]],Lookup!A:E,3,FALSE)</f>
        <v>Celandine Health and MetroCare PCN</v>
      </c>
      <c r="V1103" s="78" t="str">
        <f>VLOOKUP(Table5[[#This Row],[ODS Code]],Lookup!A:F,2,FALSE)</f>
        <v>ST MARTINS MEDICAL CENTRE</v>
      </c>
      <c r="W1103" s="78" t="str">
        <f>VLOOKUP(Table5[[#This Row],[ODS Code]],Lookup!A:G,5,FALSE)</f>
        <v>E86033</v>
      </c>
    </row>
    <row r="1104" spans="1:23" x14ac:dyDescent="0.35">
      <c r="A1104" s="80">
        <v>45474</v>
      </c>
      <c r="B1104" t="s">
        <v>302</v>
      </c>
      <c r="C1104" t="s">
        <v>922</v>
      </c>
      <c r="D1104" t="s">
        <v>914</v>
      </c>
      <c r="E1104" t="s">
        <v>854</v>
      </c>
      <c r="F1104" s="78">
        <v>1689</v>
      </c>
      <c r="G1104" s="78">
        <v>3574</v>
      </c>
      <c r="H1104" s="78">
        <v>143</v>
      </c>
      <c r="I1104" s="78">
        <v>302</v>
      </c>
      <c r="J1104" s="78">
        <v>815</v>
      </c>
      <c r="K1104" s="78">
        <v>1704</v>
      </c>
      <c r="L1104" s="78">
        <v>407</v>
      </c>
      <c r="M1104" s="78">
        <v>877</v>
      </c>
      <c r="N1104" s="78">
        <v>160</v>
      </c>
      <c r="O1104" s="78">
        <v>338</v>
      </c>
      <c r="P1104" s="78">
        <v>164</v>
      </c>
      <c r="Q1104" s="78">
        <v>353</v>
      </c>
      <c r="R1104" s="79">
        <v>9.7098875074008287E-2</v>
      </c>
      <c r="S1104" s="79">
        <v>9.8768886401790712E-2</v>
      </c>
      <c r="T1104" s="78" t="str">
        <f>VLOOKUP(Table5[[#This Row],[ODS Code]],Lookup!A:D,4,FALSE)</f>
        <v>Hillingdon</v>
      </c>
      <c r="U1104" s="78" t="str">
        <f>VLOOKUP(Table5[[#This Row],[ODS Code]],Lookup!A:E,3,FALSE)</f>
        <v>Celandine Health and MetroCare PCN</v>
      </c>
      <c r="V1104" s="78" t="str">
        <f>VLOOKUP(Table5[[#This Row],[ODS Code]],Lookup!A:F,2,FALSE)</f>
        <v>THE ABBOTSBURY PRACTICE</v>
      </c>
      <c r="W1104" s="78" t="str">
        <f>VLOOKUP(Table5[[#This Row],[ODS Code]],Lookup!A:G,5,FALSE)</f>
        <v>E86022</v>
      </c>
    </row>
    <row r="1105" spans="1:23" x14ac:dyDescent="0.35">
      <c r="A1105" s="80">
        <v>45474</v>
      </c>
      <c r="B1105" t="s">
        <v>389</v>
      </c>
      <c r="C1105" t="s">
        <v>923</v>
      </c>
      <c r="D1105" t="s">
        <v>914</v>
      </c>
      <c r="E1105" t="s">
        <v>854</v>
      </c>
      <c r="F1105" s="78">
        <v>0</v>
      </c>
      <c r="G1105" s="78">
        <v>0</v>
      </c>
      <c r="H1105" s="78">
        <v>0</v>
      </c>
      <c r="I1105" s="78">
        <v>0</v>
      </c>
      <c r="J1105" s="78">
        <v>0</v>
      </c>
      <c r="K1105" s="78">
        <v>0</v>
      </c>
      <c r="L1105" s="78">
        <v>0</v>
      </c>
      <c r="M1105" s="78">
        <v>0</v>
      </c>
      <c r="N1105" s="78">
        <v>0</v>
      </c>
      <c r="O1105" s="78">
        <v>0</v>
      </c>
      <c r="P1105" s="78">
        <v>0</v>
      </c>
      <c r="Q1105" s="78">
        <v>0</v>
      </c>
      <c r="R1105" s="79">
        <v>0</v>
      </c>
      <c r="S1105" s="79">
        <v>0</v>
      </c>
      <c r="T1105" s="78" t="str">
        <f>VLOOKUP(Table5[[#This Row],[ODS Code]],Lookup!A:D,4,FALSE)</f>
        <v>Hillingdon</v>
      </c>
      <c r="U1105" s="78" t="str">
        <f>VLOOKUP(Table5[[#This Row],[ODS Code]],Lookup!A:E,3,FALSE)</f>
        <v>Celandine Health and MetroCare PCN</v>
      </c>
      <c r="V1105" s="78" t="str">
        <f>VLOOKUP(Table5[[#This Row],[ODS Code]],Lookup!A:F,2,FALSE)</f>
        <v>WALLASEY MEDICAL CENTRE</v>
      </c>
      <c r="W1105" s="78" t="str">
        <f>VLOOKUP(Table5[[#This Row],[ODS Code]],Lookup!A:G,5,FALSE)</f>
        <v>E86619</v>
      </c>
    </row>
    <row r="1106" spans="1:23" x14ac:dyDescent="0.35">
      <c r="A1106" s="80">
        <v>45474</v>
      </c>
      <c r="B1106" t="s">
        <v>408</v>
      </c>
      <c r="C1106" t="s">
        <v>924</v>
      </c>
      <c r="D1106" t="s">
        <v>914</v>
      </c>
      <c r="E1106" t="s">
        <v>854</v>
      </c>
      <c r="F1106" s="78">
        <v>1713</v>
      </c>
      <c r="G1106" s="78">
        <v>3571</v>
      </c>
      <c r="H1106" s="78">
        <v>168</v>
      </c>
      <c r="I1106" s="78">
        <v>355</v>
      </c>
      <c r="J1106" s="78">
        <v>701</v>
      </c>
      <c r="K1106" s="78">
        <v>1446</v>
      </c>
      <c r="L1106" s="78">
        <v>355</v>
      </c>
      <c r="M1106" s="78">
        <v>736</v>
      </c>
      <c r="N1106" s="78">
        <v>234</v>
      </c>
      <c r="O1106" s="78">
        <v>501</v>
      </c>
      <c r="P1106" s="78">
        <v>255</v>
      </c>
      <c r="Q1106" s="78">
        <v>533</v>
      </c>
      <c r="R1106" s="79">
        <v>0.14886164623467601</v>
      </c>
      <c r="S1106" s="79">
        <v>0.14925791094931393</v>
      </c>
      <c r="T1106" s="78" t="str">
        <f>VLOOKUP(Table5[[#This Row],[ODS Code]],Lookup!A:D,4,FALSE)</f>
        <v>Hillingdon</v>
      </c>
      <c r="U1106" s="78" t="str">
        <f>VLOOKUP(Table5[[#This Row],[ODS Code]],Lookup!A:E,3,FALSE)</f>
        <v>Celandine Health and MetroCare PCN</v>
      </c>
      <c r="V1106" s="78" t="str">
        <f>VLOOKUP(Table5[[#This Row],[ODS Code]],Lookup!A:F,2,FALSE)</f>
        <v>WOOD LANE MEDICAL CENTRE</v>
      </c>
      <c r="W1106" s="78" t="str">
        <f>VLOOKUP(Table5[[#This Row],[ODS Code]],Lookup!A:G,5,FALSE)</f>
        <v>E86012</v>
      </c>
    </row>
    <row r="1107" spans="1:23" x14ac:dyDescent="0.35">
      <c r="A1107" s="80">
        <v>45474</v>
      </c>
      <c r="B1107" t="s">
        <v>71</v>
      </c>
      <c r="C1107" t="s">
        <v>70</v>
      </c>
      <c r="D1107" t="s">
        <v>925</v>
      </c>
      <c r="E1107" t="s">
        <v>854</v>
      </c>
      <c r="F1107" s="78">
        <v>1465</v>
      </c>
      <c r="G1107" s="78">
        <v>2989</v>
      </c>
      <c r="H1107" s="78">
        <v>126</v>
      </c>
      <c r="I1107" s="78">
        <v>258</v>
      </c>
      <c r="J1107" s="78">
        <v>733</v>
      </c>
      <c r="K1107" s="78">
        <v>1482</v>
      </c>
      <c r="L1107" s="78">
        <v>427</v>
      </c>
      <c r="M1107" s="78">
        <v>872</v>
      </c>
      <c r="N1107" s="78">
        <v>89</v>
      </c>
      <c r="O1107" s="78">
        <v>186</v>
      </c>
      <c r="P1107" s="78">
        <v>90</v>
      </c>
      <c r="Q1107" s="78">
        <v>191</v>
      </c>
      <c r="R1107" s="79">
        <v>6.1433447098976107E-2</v>
      </c>
      <c r="S1107" s="79">
        <v>6.3900970224155237E-2</v>
      </c>
      <c r="T1107" s="78" t="str">
        <f>VLOOKUP(Table5[[#This Row],[ODS Code]],Lookup!A:D,4,FALSE)</f>
        <v>Hounslow</v>
      </c>
      <c r="U1107" s="78" t="str">
        <f>VLOOKUP(Table5[[#This Row],[ODS Code]],Lookup!A:E,3,FALSE)</f>
        <v>Chiswick</v>
      </c>
      <c r="V1107" s="78" t="str">
        <f>VLOOKUP(Table5[[#This Row],[ODS Code]],Lookup!A:F,2,FALSE)</f>
        <v>Chiswick Health Practice</v>
      </c>
      <c r="W1107" s="78" t="str">
        <f>VLOOKUP(Table5[[#This Row],[ODS Code]],Lookup!A:G,5,FALSE)</f>
        <v>E85030</v>
      </c>
    </row>
    <row r="1108" spans="1:23" x14ac:dyDescent="0.35">
      <c r="A1108" s="80">
        <v>45474</v>
      </c>
      <c r="B1108" t="s">
        <v>137</v>
      </c>
      <c r="C1108" t="s">
        <v>822</v>
      </c>
      <c r="D1108" t="s">
        <v>925</v>
      </c>
      <c r="E1108" t="s">
        <v>854</v>
      </c>
      <c r="F1108" s="78">
        <v>2732</v>
      </c>
      <c r="G1108" s="78">
        <v>5464</v>
      </c>
      <c r="H1108" s="78">
        <v>240</v>
      </c>
      <c r="I1108" s="78">
        <v>480</v>
      </c>
      <c r="J1108" s="78">
        <v>1610</v>
      </c>
      <c r="K1108" s="78">
        <v>3220</v>
      </c>
      <c r="L1108" s="78">
        <v>419</v>
      </c>
      <c r="M1108" s="78">
        <v>838</v>
      </c>
      <c r="N1108" s="78">
        <v>196</v>
      </c>
      <c r="O1108" s="78">
        <v>392</v>
      </c>
      <c r="P1108" s="78">
        <v>267</v>
      </c>
      <c r="Q1108" s="78">
        <v>534</v>
      </c>
      <c r="R1108" s="79">
        <v>9.7730600292825764E-2</v>
      </c>
      <c r="S1108" s="79">
        <v>9.7730600292825764E-2</v>
      </c>
      <c r="T1108" s="78" t="str">
        <f>VLOOKUP(Table5[[#This Row],[ODS Code]],Lookup!A:D,4,FALSE)</f>
        <v>Hounslow</v>
      </c>
      <c r="U1108" s="78" t="str">
        <f>VLOOKUP(Table5[[#This Row],[ODS Code]],Lookup!A:E,3,FALSE)</f>
        <v>Chiswick</v>
      </c>
      <c r="V1108" s="78" t="str">
        <f>VLOOKUP(Table5[[#This Row],[ODS Code]],Lookup!A:F,2,FALSE)</f>
        <v xml:space="preserve">Chiswick Medical Practice (Previously Grove Park Surgery, Chiswick Faimly and Wellsley merge) </v>
      </c>
      <c r="W1108" s="78" t="str">
        <f>VLOOKUP(Table5[[#This Row],[ODS Code]],Lookup!A:G,5,FALSE)</f>
        <v>E85693</v>
      </c>
    </row>
    <row r="1109" spans="1:23" x14ac:dyDescent="0.35">
      <c r="A1109" s="80">
        <v>45474</v>
      </c>
      <c r="B1109" t="s">
        <v>121</v>
      </c>
      <c r="C1109" t="s">
        <v>926</v>
      </c>
      <c r="D1109" t="s">
        <v>925</v>
      </c>
      <c r="E1109" t="s">
        <v>854</v>
      </c>
      <c r="F1109" s="78">
        <v>281</v>
      </c>
      <c r="G1109" s="78">
        <v>605</v>
      </c>
      <c r="H1109" s="78">
        <v>51</v>
      </c>
      <c r="I1109" s="78">
        <v>107</v>
      </c>
      <c r="J1109" s="78">
        <v>80</v>
      </c>
      <c r="K1109" s="78">
        <v>178</v>
      </c>
      <c r="L1109" s="78">
        <v>77</v>
      </c>
      <c r="M1109" s="78">
        <v>164</v>
      </c>
      <c r="N1109" s="78">
        <v>36</v>
      </c>
      <c r="O1109" s="78">
        <v>79</v>
      </c>
      <c r="P1109" s="78">
        <v>37</v>
      </c>
      <c r="Q1109" s="78">
        <v>77</v>
      </c>
      <c r="R1109" s="79">
        <v>0.13167259786476868</v>
      </c>
      <c r="S1109" s="79">
        <v>0.12727272727272726</v>
      </c>
      <c r="T1109" s="78" t="str">
        <f>VLOOKUP(Table5[[#This Row],[ODS Code]],Lookup!A:D,4,FALSE)</f>
        <v>Hounslow</v>
      </c>
      <c r="U1109" s="78" t="str">
        <f>VLOOKUP(Table5[[#This Row],[ODS Code]],Lookup!A:E,3,FALSE)</f>
        <v>Chiswick</v>
      </c>
      <c r="V1109" s="78" t="str">
        <f>VLOOKUP(Table5[[#This Row],[ODS Code]],Lookup!A:F,2,FALSE)</f>
        <v xml:space="preserve">Glebe Street Surgery </v>
      </c>
      <c r="W1109" s="78" t="str">
        <f>VLOOKUP(Table5[[#This Row],[ODS Code]],Lookup!A:G,5,FALSE)</f>
        <v>E85683</v>
      </c>
    </row>
    <row r="1110" spans="1:23" x14ac:dyDescent="0.35">
      <c r="A1110" s="80">
        <v>45474</v>
      </c>
      <c r="B1110" t="s">
        <v>139</v>
      </c>
      <c r="C1110" t="s">
        <v>138</v>
      </c>
      <c r="D1110" t="s">
        <v>925</v>
      </c>
      <c r="E1110" t="s">
        <v>854</v>
      </c>
      <c r="F1110" s="78">
        <v>281</v>
      </c>
      <c r="G1110" s="78">
        <v>562</v>
      </c>
      <c r="H1110" s="78">
        <v>44</v>
      </c>
      <c r="I1110" s="78">
        <v>88</v>
      </c>
      <c r="J1110" s="78">
        <v>126</v>
      </c>
      <c r="K1110" s="78">
        <v>252</v>
      </c>
      <c r="L1110" s="78">
        <v>71</v>
      </c>
      <c r="M1110" s="78">
        <v>142</v>
      </c>
      <c r="N1110" s="78">
        <v>16</v>
      </c>
      <c r="O1110" s="78">
        <v>32</v>
      </c>
      <c r="P1110" s="78">
        <v>24</v>
      </c>
      <c r="Q1110" s="78">
        <v>48</v>
      </c>
      <c r="R1110" s="79">
        <v>8.5409252669039148E-2</v>
      </c>
      <c r="S1110" s="79">
        <v>8.5409252669039148E-2</v>
      </c>
      <c r="T1110" s="78" t="str">
        <f>VLOOKUP(Table5[[#This Row],[ODS Code]],Lookup!A:D,4,FALSE)</f>
        <v>Hounslow</v>
      </c>
      <c r="U1110" s="78" t="str">
        <f>VLOOKUP(Table5[[#This Row],[ODS Code]],Lookup!A:E,3,FALSE)</f>
        <v>Chiswick</v>
      </c>
      <c r="V1110" s="78" t="str">
        <f>VLOOKUP(Table5[[#This Row],[ODS Code]],Lookup!A:F,2,FALSE)</f>
        <v>Grove Park Terrace Surgery</v>
      </c>
      <c r="W1110" s="78" t="str">
        <f>VLOOKUP(Table5[[#This Row],[ODS Code]],Lookup!A:G,5,FALSE)</f>
        <v>E85746</v>
      </c>
    </row>
    <row r="1111" spans="1:23" x14ac:dyDescent="0.35">
      <c r="A1111" s="80">
        <v>45474</v>
      </c>
      <c r="B1111" t="s">
        <v>168</v>
      </c>
      <c r="C1111" t="s">
        <v>167</v>
      </c>
      <c r="D1111" t="s">
        <v>925</v>
      </c>
      <c r="E1111" t="s">
        <v>854</v>
      </c>
      <c r="F1111" s="78">
        <v>1035</v>
      </c>
      <c r="G1111" s="78">
        <v>2070</v>
      </c>
      <c r="H1111" s="78">
        <v>45</v>
      </c>
      <c r="I1111" s="78">
        <v>90</v>
      </c>
      <c r="J1111" s="78">
        <v>814</v>
      </c>
      <c r="K1111" s="78">
        <v>1628</v>
      </c>
      <c r="L1111" s="78">
        <v>140</v>
      </c>
      <c r="M1111" s="78">
        <v>280</v>
      </c>
      <c r="N1111" s="78">
        <v>24</v>
      </c>
      <c r="O1111" s="78">
        <v>48</v>
      </c>
      <c r="P1111" s="78">
        <v>12</v>
      </c>
      <c r="Q1111" s="78">
        <v>24</v>
      </c>
      <c r="R1111" s="79">
        <v>1.1594202898550725E-2</v>
      </c>
      <c r="S1111" s="79">
        <v>1.1594202898550725E-2</v>
      </c>
      <c r="T1111" s="78" t="str">
        <f>VLOOKUP(Table5[[#This Row],[ODS Code]],Lookup!A:D,4,FALSE)</f>
        <v>Hounslow</v>
      </c>
      <c r="U1111" s="78" t="str">
        <f>VLOOKUP(Table5[[#This Row],[ODS Code]],Lookup!A:E,3,FALSE)</f>
        <v>Chiswick</v>
      </c>
      <c r="V1111" s="78" t="str">
        <f>VLOOKUP(Table5[[#This Row],[ODS Code]],Lookup!A:F,2,FALSE)</f>
        <v>Holly Road Medical Centre</v>
      </c>
      <c r="W1111" s="78" t="str">
        <f>VLOOKUP(Table5[[#This Row],[ODS Code]],Lookup!A:G,5,FALSE)</f>
        <v>E85658</v>
      </c>
    </row>
    <row r="1112" spans="1:23" x14ac:dyDescent="0.35">
      <c r="A1112" s="80">
        <v>45474</v>
      </c>
      <c r="B1112" t="s">
        <v>398</v>
      </c>
      <c r="C1112" t="s">
        <v>927</v>
      </c>
      <c r="D1112" t="s">
        <v>925</v>
      </c>
      <c r="E1112" t="s">
        <v>854</v>
      </c>
      <c r="F1112" s="78">
        <v>1858</v>
      </c>
      <c r="G1112" s="78">
        <v>3707</v>
      </c>
      <c r="H1112" s="78">
        <v>196</v>
      </c>
      <c r="I1112" s="78">
        <v>381</v>
      </c>
      <c r="J1112" s="78">
        <v>727</v>
      </c>
      <c r="K1112" s="78">
        <v>1502</v>
      </c>
      <c r="L1112" s="78">
        <v>570</v>
      </c>
      <c r="M1112" s="78">
        <v>1112</v>
      </c>
      <c r="N1112" s="78">
        <v>180</v>
      </c>
      <c r="O1112" s="78">
        <v>352</v>
      </c>
      <c r="P1112" s="78">
        <v>185</v>
      </c>
      <c r="Q1112" s="78">
        <v>360</v>
      </c>
      <c r="R1112" s="79">
        <v>9.9569429494079653E-2</v>
      </c>
      <c r="S1112" s="79">
        <v>9.7113568923657939E-2</v>
      </c>
      <c r="T1112" s="78" t="str">
        <f>VLOOKUP(Table5[[#This Row],[ODS Code]],Lookup!A:D,4,FALSE)</f>
        <v>Hounslow</v>
      </c>
      <c r="U1112" s="78" t="str">
        <f>VLOOKUP(Table5[[#This Row],[ODS Code]],Lookup!A:E,3,FALSE)</f>
        <v>Chiswick</v>
      </c>
      <c r="V1112" s="78" t="str">
        <f>VLOOKUP(Table5[[#This Row],[ODS Code]],Lookup!A:F,2,FALSE)</f>
        <v>West4GPs</v>
      </c>
      <c r="W1112" s="78" t="str">
        <f>VLOOKUP(Table5[[#This Row],[ODS Code]],Lookup!A:G,5,FALSE)</f>
        <v>E85040</v>
      </c>
    </row>
    <row r="1113" spans="1:23" x14ac:dyDescent="0.35">
      <c r="A1113" s="80">
        <v>45474</v>
      </c>
      <c r="B1113" t="s">
        <v>231</v>
      </c>
      <c r="C1113" t="s">
        <v>928</v>
      </c>
      <c r="D1113" t="s">
        <v>929</v>
      </c>
      <c r="E1113" t="s">
        <v>854</v>
      </c>
      <c r="F1113" s="78">
        <v>13519</v>
      </c>
      <c r="G1113" s="78">
        <v>30313</v>
      </c>
      <c r="H1113" s="78">
        <v>1355</v>
      </c>
      <c r="I1113" s="78">
        <v>3041</v>
      </c>
      <c r="J1113" s="78">
        <v>6224</v>
      </c>
      <c r="K1113" s="78">
        <v>13947</v>
      </c>
      <c r="L1113" s="78">
        <v>3139</v>
      </c>
      <c r="M1113" s="78">
        <v>7036</v>
      </c>
      <c r="N1113" s="78">
        <v>1099</v>
      </c>
      <c r="O1113" s="78">
        <v>2470</v>
      </c>
      <c r="P1113" s="78">
        <v>1702</v>
      </c>
      <c r="Q1113" s="78">
        <v>3819</v>
      </c>
      <c r="R1113" s="79">
        <v>0.12589688586433909</v>
      </c>
      <c r="S1113" s="79">
        <v>0.12598555075380199</v>
      </c>
      <c r="T1113" s="78" t="str">
        <f>VLOOKUP(Table5[[#This Row],[ODS Code]],Lookup!A:D,4,FALSE)</f>
        <v>Hillingdon</v>
      </c>
      <c r="U1113" s="78" t="str">
        <f>VLOOKUP(Table5[[#This Row],[ODS Code]],Lookup!A:E,3,FALSE)</f>
        <v>Colne Union PCN</v>
      </c>
      <c r="V1113" s="78" t="str">
        <f>VLOOKUP(Table5[[#This Row],[ODS Code]],Lookup!A:F,2,FALSE)</f>
        <v>OTTERFIELD MEDICAL CENTRE</v>
      </c>
      <c r="W1113" s="78" t="str">
        <f>VLOOKUP(Table5[[#This Row],[ODS Code]],Lookup!A:G,5,FALSE)</f>
        <v>E86027</v>
      </c>
    </row>
    <row r="1114" spans="1:23" x14ac:dyDescent="0.35">
      <c r="A1114" s="80">
        <v>45474</v>
      </c>
      <c r="B1114" t="s">
        <v>336</v>
      </c>
      <c r="C1114" t="s">
        <v>930</v>
      </c>
      <c r="D1114" t="s">
        <v>929</v>
      </c>
      <c r="E1114" t="s">
        <v>854</v>
      </c>
      <c r="F1114" s="78">
        <v>4856</v>
      </c>
      <c r="G1114" s="78">
        <v>10499</v>
      </c>
      <c r="H1114" s="78">
        <v>498</v>
      </c>
      <c r="I1114" s="78">
        <v>1019</v>
      </c>
      <c r="J1114" s="78">
        <v>2275</v>
      </c>
      <c r="K1114" s="78">
        <v>5250</v>
      </c>
      <c r="L1114" s="78">
        <v>961</v>
      </c>
      <c r="M1114" s="78">
        <v>1961</v>
      </c>
      <c r="N1114" s="78">
        <v>467</v>
      </c>
      <c r="O1114" s="78">
        <v>939</v>
      </c>
      <c r="P1114" s="78">
        <v>655</v>
      </c>
      <c r="Q1114" s="78">
        <v>1330</v>
      </c>
      <c r="R1114" s="79">
        <v>0.13488467874794069</v>
      </c>
      <c r="S1114" s="79">
        <v>0.1266787313077436</v>
      </c>
      <c r="T1114" s="78" t="str">
        <f>VLOOKUP(Table5[[#This Row],[ODS Code]],Lookup!A:D,4,FALSE)</f>
        <v>Hillingdon</v>
      </c>
      <c r="U1114" s="78" t="str">
        <f>VLOOKUP(Table5[[#This Row],[ODS Code]],Lookup!A:E,3,FALSE)</f>
        <v>Colne Union PCN</v>
      </c>
      <c r="V1114" s="78" t="str">
        <f>VLOOKUP(Table5[[#This Row],[ODS Code]],Lookup!A:F,2,FALSE)</f>
        <v>THE HIGH STREET PRACTICE YIEWSLEY HEALTH CENTRE</v>
      </c>
      <c r="W1114" s="78" t="str">
        <f>VLOOKUP(Table5[[#This Row],[ODS Code]],Lookup!A:G,5,FALSE)</f>
        <v>E86042</v>
      </c>
    </row>
    <row r="1115" spans="1:23" x14ac:dyDescent="0.35">
      <c r="A1115" s="80">
        <v>45474</v>
      </c>
      <c r="B1115" t="s">
        <v>342</v>
      </c>
      <c r="C1115" t="s">
        <v>931</v>
      </c>
      <c r="D1115" t="s">
        <v>929</v>
      </c>
      <c r="E1115" t="s">
        <v>854</v>
      </c>
      <c r="F1115" s="78">
        <v>6533</v>
      </c>
      <c r="G1115" s="78">
        <v>13345</v>
      </c>
      <c r="H1115" s="78">
        <v>769</v>
      </c>
      <c r="I1115" s="78">
        <v>1576</v>
      </c>
      <c r="J1115" s="78">
        <v>2477</v>
      </c>
      <c r="K1115" s="78">
        <v>5057</v>
      </c>
      <c r="L1115" s="78">
        <v>1640</v>
      </c>
      <c r="M1115" s="78">
        <v>3356</v>
      </c>
      <c r="N1115" s="78">
        <v>673</v>
      </c>
      <c r="O1115" s="78">
        <v>1374</v>
      </c>
      <c r="P1115" s="78">
        <v>974</v>
      </c>
      <c r="Q1115" s="78">
        <v>1982</v>
      </c>
      <c r="R1115" s="79">
        <v>0.14908923924690035</v>
      </c>
      <c r="S1115" s="79">
        <v>0.14852004496065943</v>
      </c>
      <c r="T1115" s="78" t="str">
        <f>VLOOKUP(Table5[[#This Row],[ODS Code]],Lookup!A:D,4,FALSE)</f>
        <v>Hillingdon</v>
      </c>
      <c r="U1115" s="78" t="str">
        <f>VLOOKUP(Table5[[#This Row],[ODS Code]],Lookup!A:E,3,FALSE)</f>
        <v>Colne Union PCN</v>
      </c>
      <c r="V1115" s="78" t="str">
        <f>VLOOKUP(Table5[[#This Row],[ODS Code]],Lookup!A:F,2,FALSE)</f>
        <v>DR PINKINDER SAHOTA</v>
      </c>
      <c r="W1115" s="78" t="str">
        <f>VLOOKUP(Table5[[#This Row],[ODS Code]],Lookup!A:G,5,FALSE)</f>
        <v>E86004</v>
      </c>
    </row>
    <row r="1116" spans="1:23" x14ac:dyDescent="0.35">
      <c r="A1116" s="80">
        <v>45474</v>
      </c>
      <c r="B1116" t="s">
        <v>352</v>
      </c>
      <c r="C1116" t="s">
        <v>932</v>
      </c>
      <c r="D1116" t="s">
        <v>929</v>
      </c>
      <c r="E1116" t="s">
        <v>854</v>
      </c>
      <c r="F1116" s="78">
        <v>4817</v>
      </c>
      <c r="G1116" s="78">
        <v>10519</v>
      </c>
      <c r="H1116" s="78">
        <v>466</v>
      </c>
      <c r="I1116" s="78">
        <v>1048</v>
      </c>
      <c r="J1116" s="78">
        <v>1930</v>
      </c>
      <c r="K1116" s="78">
        <v>4099</v>
      </c>
      <c r="L1116" s="78">
        <v>1107</v>
      </c>
      <c r="M1116" s="78">
        <v>2470</v>
      </c>
      <c r="N1116" s="78">
        <v>525</v>
      </c>
      <c r="O1116" s="78">
        <v>1144</v>
      </c>
      <c r="P1116" s="78">
        <v>789</v>
      </c>
      <c r="Q1116" s="78">
        <v>1758</v>
      </c>
      <c r="R1116" s="79">
        <v>0.16379489308698361</v>
      </c>
      <c r="S1116" s="79">
        <v>0.16712615267610989</v>
      </c>
      <c r="T1116" s="78" t="str">
        <f>VLOOKUP(Table5[[#This Row],[ODS Code]],Lookup!A:D,4,FALSE)</f>
        <v>Hillingdon</v>
      </c>
      <c r="U1116" s="78" t="str">
        <f>VLOOKUP(Table5[[#This Row],[ODS Code]],Lookup!A:E,3,FALSE)</f>
        <v>Colne Union PCN</v>
      </c>
      <c r="V1116" s="78" t="str">
        <f>VLOOKUP(Table5[[#This Row],[ODS Code]],Lookup!A:F,2,FALSE)</f>
        <v>THE OAKLAND MEDICAL CENTRE</v>
      </c>
      <c r="W1116" s="78" t="str">
        <f>VLOOKUP(Table5[[#This Row],[ODS Code]],Lookup!A:G,5,FALSE)</f>
        <v>E86005</v>
      </c>
    </row>
    <row r="1117" spans="1:23" x14ac:dyDescent="0.35">
      <c r="A1117" s="80">
        <v>45474</v>
      </c>
      <c r="B1117" t="s">
        <v>412</v>
      </c>
      <c r="C1117" t="s">
        <v>933</v>
      </c>
      <c r="D1117" t="s">
        <v>929</v>
      </c>
      <c r="E1117" t="s">
        <v>854</v>
      </c>
      <c r="F1117" s="78">
        <v>7438</v>
      </c>
      <c r="G1117" s="78">
        <v>17809</v>
      </c>
      <c r="H1117" s="78">
        <v>880</v>
      </c>
      <c r="I1117" s="78">
        <v>2074</v>
      </c>
      <c r="J1117" s="78">
        <v>2958</v>
      </c>
      <c r="K1117" s="78">
        <v>7277</v>
      </c>
      <c r="L1117" s="78">
        <v>1658</v>
      </c>
      <c r="M1117" s="78">
        <v>3901</v>
      </c>
      <c r="N1117" s="78">
        <v>852</v>
      </c>
      <c r="O1117" s="78">
        <v>1985</v>
      </c>
      <c r="P1117" s="78">
        <v>1090</v>
      </c>
      <c r="Q1117" s="78">
        <v>2572</v>
      </c>
      <c r="R1117" s="79">
        <v>0.1465447700994891</v>
      </c>
      <c r="S1117" s="79">
        <v>0.14442135998652367</v>
      </c>
      <c r="T1117" s="78" t="str">
        <f>VLOOKUP(Table5[[#This Row],[ODS Code]],Lookup!A:D,4,FALSE)</f>
        <v>Hillingdon</v>
      </c>
      <c r="U1117" s="78" t="str">
        <f>VLOOKUP(Table5[[#This Row],[ODS Code]],Lookup!A:E,3,FALSE)</f>
        <v>Colne Union PCN</v>
      </c>
      <c r="V1117" s="78" t="str">
        <f>VLOOKUP(Table5[[#This Row],[ODS Code]],Lookup!A:F,2,FALSE)</f>
        <v>THE YIEWSLEY FAMILY PRACTICE</v>
      </c>
      <c r="W1117" s="78" t="str">
        <f>VLOOKUP(Table5[[#This Row],[ODS Code]],Lookup!A:G,5,FALSE)</f>
        <v>E86010</v>
      </c>
    </row>
    <row r="1118" spans="1:23" x14ac:dyDescent="0.35">
      <c r="A1118" s="80">
        <v>45474</v>
      </c>
      <c r="B1118" t="s">
        <v>57</v>
      </c>
      <c r="C1118" t="s">
        <v>56</v>
      </c>
      <c r="D1118" t="s">
        <v>934</v>
      </c>
      <c r="E1118" t="s">
        <v>854</v>
      </c>
      <c r="F1118" s="78">
        <v>0</v>
      </c>
      <c r="G1118" s="78">
        <v>0</v>
      </c>
      <c r="H1118" s="78">
        <v>0</v>
      </c>
      <c r="I1118" s="78">
        <v>0</v>
      </c>
      <c r="J1118" s="78">
        <v>0</v>
      </c>
      <c r="K1118" s="78">
        <v>0</v>
      </c>
      <c r="L1118" s="78">
        <v>0</v>
      </c>
      <c r="M1118" s="78">
        <v>0</v>
      </c>
      <c r="N1118" s="78">
        <v>0</v>
      </c>
      <c r="O1118" s="78">
        <v>0</v>
      </c>
      <c r="P1118" s="78">
        <v>0</v>
      </c>
      <c r="Q1118" s="78">
        <v>0</v>
      </c>
      <c r="R1118" s="79">
        <v>0</v>
      </c>
      <c r="S1118" s="79">
        <v>0</v>
      </c>
      <c r="T1118" s="78" t="str">
        <f>VLOOKUP(Table5[[#This Row],[ODS Code]],Lookup!A:D,4,FALSE)</f>
        <v>Hounslow</v>
      </c>
      <c r="U1118" s="78" t="str">
        <f>VLOOKUP(Table5[[#This Row],[ODS Code]],Lookup!A:E,3,FALSE)</f>
        <v>Feltham and Bedfont</v>
      </c>
      <c r="V1118" s="78" t="str">
        <f>VLOOKUP(Table5[[#This Row],[ODS Code]],Lookup!A:F,2,FALSE)</f>
        <v>Carlton Surgery</v>
      </c>
      <c r="W1118" s="78" t="str">
        <f>VLOOKUP(Table5[[#This Row],[ODS Code]],Lookup!A:G,5,FALSE)</f>
        <v>E85024</v>
      </c>
    </row>
    <row r="1119" spans="1:23" x14ac:dyDescent="0.35">
      <c r="A1119" s="80">
        <v>45474</v>
      </c>
      <c r="B1119" t="s">
        <v>75</v>
      </c>
      <c r="C1119" t="s">
        <v>935</v>
      </c>
      <c r="D1119" t="s">
        <v>934</v>
      </c>
      <c r="E1119" t="s">
        <v>854</v>
      </c>
      <c r="F1119" s="78">
        <v>218</v>
      </c>
      <c r="G1119" s="78">
        <v>436</v>
      </c>
      <c r="H1119" s="78">
        <v>20</v>
      </c>
      <c r="I1119" s="78">
        <v>40</v>
      </c>
      <c r="J1119" s="78">
        <v>103</v>
      </c>
      <c r="K1119" s="78">
        <v>206</v>
      </c>
      <c r="L1119" s="78">
        <v>55</v>
      </c>
      <c r="M1119" s="78">
        <v>110</v>
      </c>
      <c r="N1119" s="78">
        <v>18</v>
      </c>
      <c r="O1119" s="78">
        <v>36</v>
      </c>
      <c r="P1119" s="78">
        <v>22</v>
      </c>
      <c r="Q1119" s="78">
        <v>44</v>
      </c>
      <c r="R1119" s="79">
        <v>0.10091743119266056</v>
      </c>
      <c r="S1119" s="79">
        <v>0.10091743119266056</v>
      </c>
      <c r="T1119" s="78" t="str">
        <f>VLOOKUP(Table5[[#This Row],[ODS Code]],Lookup!A:D,4,FALSE)</f>
        <v>Hounslow</v>
      </c>
      <c r="U1119" s="78" t="str">
        <f>VLOOKUP(Table5[[#This Row],[ODS Code]],Lookup!A:E,3,FALSE)</f>
        <v>Feltham and Bedfont</v>
      </c>
      <c r="V1119" s="78" t="str">
        <f>VLOOKUP(Table5[[#This Row],[ODS Code]],Lookup!A:F,2,FALSE)</f>
        <v>CLIFFORD HOUSE SURGERY</v>
      </c>
      <c r="W1119" s="78" t="str">
        <f>VLOOKUP(Table5[[#This Row],[ODS Code]],Lookup!A:G,5,FALSE)</f>
        <v>E85071</v>
      </c>
    </row>
    <row r="1120" spans="1:23" x14ac:dyDescent="0.35">
      <c r="A1120" s="80">
        <v>45474</v>
      </c>
      <c r="B1120" t="s">
        <v>119</v>
      </c>
      <c r="C1120" t="s">
        <v>118</v>
      </c>
      <c r="D1120" t="s">
        <v>934</v>
      </c>
      <c r="E1120" t="s">
        <v>854</v>
      </c>
      <c r="F1120" s="78">
        <v>431</v>
      </c>
      <c r="G1120" s="78">
        <v>1069</v>
      </c>
      <c r="H1120" s="78">
        <v>25</v>
      </c>
      <c r="I1120" s="78">
        <v>62</v>
      </c>
      <c r="J1120" s="78">
        <v>292</v>
      </c>
      <c r="K1120" s="78">
        <v>729</v>
      </c>
      <c r="L1120" s="78">
        <v>88</v>
      </c>
      <c r="M1120" s="78">
        <v>218</v>
      </c>
      <c r="N1120" s="78">
        <v>11</v>
      </c>
      <c r="O1120" s="78">
        <v>26</v>
      </c>
      <c r="P1120" s="78">
        <v>15</v>
      </c>
      <c r="Q1120" s="78">
        <v>34</v>
      </c>
      <c r="R1120" s="79">
        <v>3.4802784222737818E-2</v>
      </c>
      <c r="S1120" s="79">
        <v>3.1805425631431246E-2</v>
      </c>
      <c r="T1120" s="78" t="str">
        <f>VLOOKUP(Table5[[#This Row],[ODS Code]],Lookup!A:D,4,FALSE)</f>
        <v>Hounslow</v>
      </c>
      <c r="U1120" s="78" t="str">
        <f>VLOOKUP(Table5[[#This Row],[ODS Code]],Lookup!A:E,3,FALSE)</f>
        <v>Feltham and Bedfont</v>
      </c>
      <c r="V1120" s="78" t="str">
        <f>VLOOKUP(Table5[[#This Row],[ODS Code]],Lookup!A:F,2,FALSE)</f>
        <v>Gill Medical Practice</v>
      </c>
      <c r="W1120" s="78" t="str">
        <f>VLOOKUP(Table5[[#This Row],[ODS Code]],Lookup!A:G,5,FALSE)</f>
        <v>E85708</v>
      </c>
    </row>
    <row r="1121" spans="1:23" x14ac:dyDescent="0.35">
      <c r="A1121" s="80">
        <v>45474</v>
      </c>
      <c r="B1121" t="s">
        <v>132</v>
      </c>
      <c r="C1121" t="s">
        <v>936</v>
      </c>
      <c r="D1121" t="s">
        <v>934</v>
      </c>
      <c r="E1121" t="s">
        <v>854</v>
      </c>
      <c r="F1121" s="78">
        <v>0</v>
      </c>
      <c r="G1121" s="78">
        <v>0</v>
      </c>
      <c r="H1121" s="78">
        <v>0</v>
      </c>
      <c r="I1121" s="78">
        <v>0</v>
      </c>
      <c r="J1121" s="78">
        <v>0</v>
      </c>
      <c r="K1121" s="78">
        <v>0</v>
      </c>
      <c r="L1121" s="78">
        <v>0</v>
      </c>
      <c r="M1121" s="78">
        <v>0</v>
      </c>
      <c r="N1121" s="78">
        <v>0</v>
      </c>
      <c r="O1121" s="78">
        <v>0</v>
      </c>
      <c r="P1121" s="78">
        <v>0</v>
      </c>
      <c r="Q1121" s="78">
        <v>0</v>
      </c>
      <c r="R1121" s="79">
        <v>0</v>
      </c>
      <c r="S1121" s="79">
        <v>0</v>
      </c>
      <c r="T1121" s="78" t="str">
        <f>VLOOKUP(Table5[[#This Row],[ODS Code]],Lookup!A:D,4,FALSE)</f>
        <v>Hounslow</v>
      </c>
      <c r="U1121" s="78" t="str">
        <f>VLOOKUP(Table5[[#This Row],[ODS Code]],Lookup!A:E,3,FALSE)</f>
        <v>Feltham and Bedfont</v>
      </c>
      <c r="V1121" s="78" t="str">
        <f>VLOOKUP(Table5[[#This Row],[ODS Code]],Lookup!A:F,2,FALSE)</f>
        <v xml:space="preserve">HMC Group: Bedfont Surgery </v>
      </c>
      <c r="W1121" s="78" t="str">
        <f>VLOOKUP(Table5[[#This Row],[ODS Code]],Lookup!A:G,5,FALSE)</f>
        <v>E85697</v>
      </c>
    </row>
    <row r="1122" spans="1:23" x14ac:dyDescent="0.35">
      <c r="A1122" s="80">
        <v>45474</v>
      </c>
      <c r="B1122" t="s">
        <v>141</v>
      </c>
      <c r="C1122" t="s">
        <v>140</v>
      </c>
      <c r="D1122" t="s">
        <v>934</v>
      </c>
      <c r="E1122" t="s">
        <v>854</v>
      </c>
      <c r="F1122" s="78">
        <v>0</v>
      </c>
      <c r="G1122" s="78">
        <v>0</v>
      </c>
      <c r="H1122" s="78">
        <v>0</v>
      </c>
      <c r="I1122" s="78">
        <v>0</v>
      </c>
      <c r="J1122" s="78">
        <v>0</v>
      </c>
      <c r="K1122" s="78">
        <v>0</v>
      </c>
      <c r="L1122" s="78">
        <v>0</v>
      </c>
      <c r="M1122" s="78">
        <v>0</v>
      </c>
      <c r="N1122" s="78">
        <v>0</v>
      </c>
      <c r="O1122" s="78">
        <v>0</v>
      </c>
      <c r="P1122" s="78">
        <v>0</v>
      </c>
      <c r="Q1122" s="78">
        <v>0</v>
      </c>
      <c r="R1122" s="79">
        <v>0</v>
      </c>
      <c r="S1122" s="79">
        <v>0</v>
      </c>
      <c r="T1122" s="78" t="str">
        <f>VLOOKUP(Table5[[#This Row],[ODS Code]],Lookup!A:D,4,FALSE)</f>
        <v>Hounslow</v>
      </c>
      <c r="U1122" s="78" t="str">
        <f>VLOOKUP(Table5[[#This Row],[ODS Code]],Lookup!A:E,3,FALSE)</f>
        <v>Feltham and Bedfont</v>
      </c>
      <c r="V1122" s="78" t="str">
        <f>VLOOKUP(Table5[[#This Row],[ODS Code]],Lookup!A:F,2,FALSE)</f>
        <v>Grove Village Medical Centre</v>
      </c>
      <c r="W1122" s="78" t="str">
        <f>VLOOKUP(Table5[[#This Row],[ODS Code]],Lookup!A:G,5,FALSE)</f>
        <v>E85699</v>
      </c>
    </row>
    <row r="1123" spans="1:23" x14ac:dyDescent="0.35">
      <c r="A1123" s="80">
        <v>45474</v>
      </c>
      <c r="B1123" t="s">
        <v>152</v>
      </c>
      <c r="C1123" t="s">
        <v>151</v>
      </c>
      <c r="D1123" t="s">
        <v>934</v>
      </c>
      <c r="E1123" t="s">
        <v>854</v>
      </c>
      <c r="F1123" s="78">
        <v>366</v>
      </c>
      <c r="G1123" s="78">
        <v>732</v>
      </c>
      <c r="H1123" s="78">
        <v>24</v>
      </c>
      <c r="I1123" s="78">
        <v>48</v>
      </c>
      <c r="J1123" s="78">
        <v>244</v>
      </c>
      <c r="K1123" s="78">
        <v>488</v>
      </c>
      <c r="L1123" s="78">
        <v>69</v>
      </c>
      <c r="M1123" s="78">
        <v>138</v>
      </c>
      <c r="N1123" s="78">
        <v>18</v>
      </c>
      <c r="O1123" s="78">
        <v>36</v>
      </c>
      <c r="P1123" s="78">
        <v>11</v>
      </c>
      <c r="Q1123" s="78">
        <v>22</v>
      </c>
      <c r="R1123" s="79">
        <v>3.0054644808743168E-2</v>
      </c>
      <c r="S1123" s="79">
        <v>3.0054644808743168E-2</v>
      </c>
      <c r="T1123" s="78" t="str">
        <f>VLOOKUP(Table5[[#This Row],[ODS Code]],Lookup!A:D,4,FALSE)</f>
        <v>Hounslow</v>
      </c>
      <c r="U1123" s="78" t="str">
        <f>VLOOKUP(Table5[[#This Row],[ODS Code]],Lookup!A:E,3,FALSE)</f>
        <v>Feltham and Bedfont</v>
      </c>
      <c r="V1123" s="78" t="str">
        <f>VLOOKUP(Table5[[#This Row],[ODS Code]],Lookup!A:F,2,FALSE)</f>
        <v>Hatton Medical Practice</v>
      </c>
      <c r="W1123" s="78" t="str">
        <f>VLOOKUP(Table5[[#This Row],[ODS Code]],Lookup!A:G,5,FALSE)</f>
        <v>E85718</v>
      </c>
    </row>
    <row r="1124" spans="1:23" x14ac:dyDescent="0.35">
      <c r="A1124" s="80">
        <v>45474</v>
      </c>
      <c r="B1124" t="s">
        <v>204</v>
      </c>
      <c r="C1124" t="s">
        <v>203</v>
      </c>
      <c r="D1124" t="s">
        <v>934</v>
      </c>
      <c r="E1124" t="s">
        <v>854</v>
      </c>
      <c r="F1124" s="78">
        <v>0</v>
      </c>
      <c r="G1124" s="78">
        <v>0</v>
      </c>
      <c r="H1124" s="78">
        <v>0</v>
      </c>
      <c r="I1124" s="78">
        <v>0</v>
      </c>
      <c r="J1124" s="78">
        <v>0</v>
      </c>
      <c r="K1124" s="78">
        <v>0</v>
      </c>
      <c r="L1124" s="78">
        <v>0</v>
      </c>
      <c r="M1124" s="78">
        <v>0</v>
      </c>
      <c r="N1124" s="78">
        <v>0</v>
      </c>
      <c r="O1124" s="78">
        <v>0</v>
      </c>
      <c r="P1124" s="78">
        <v>0</v>
      </c>
      <c r="Q1124" s="78">
        <v>0</v>
      </c>
      <c r="R1124" s="79">
        <v>0</v>
      </c>
      <c r="S1124" s="79">
        <v>0</v>
      </c>
      <c r="T1124" s="78" t="str">
        <f>VLOOKUP(Table5[[#This Row],[ODS Code]],Lookup!A:D,4,FALSE)</f>
        <v>Hounslow</v>
      </c>
      <c r="U1124" s="78" t="str">
        <f>VLOOKUP(Table5[[#This Row],[ODS Code]],Lookup!A:E,3,FALSE)</f>
        <v>Feltham and Bedfont</v>
      </c>
      <c r="V1124" s="78" t="str">
        <f>VLOOKUP(Table5[[#This Row],[ODS Code]],Lookup!A:F,2,FALSE)</f>
        <v>Little Park Surgery</v>
      </c>
      <c r="W1124" s="78" t="str">
        <f>VLOOKUP(Table5[[#This Row],[ODS Code]],Lookup!A:G,5,FALSE)</f>
        <v>E85736</v>
      </c>
    </row>
    <row r="1125" spans="1:23" x14ac:dyDescent="0.35">
      <c r="A1125" s="80">
        <v>45474</v>
      </c>
      <c r="B1125" t="s">
        <v>218</v>
      </c>
      <c r="C1125" t="s">
        <v>217</v>
      </c>
      <c r="D1125" t="s">
        <v>934</v>
      </c>
      <c r="E1125" t="s">
        <v>854</v>
      </c>
      <c r="F1125" s="78">
        <v>0</v>
      </c>
      <c r="G1125" s="78">
        <v>0</v>
      </c>
      <c r="H1125" s="78">
        <v>0</v>
      </c>
      <c r="I1125" s="78">
        <v>0</v>
      </c>
      <c r="J1125" s="78">
        <v>0</v>
      </c>
      <c r="K1125" s="78">
        <v>0</v>
      </c>
      <c r="L1125" s="78">
        <v>0</v>
      </c>
      <c r="M1125" s="78">
        <v>0</v>
      </c>
      <c r="N1125" s="78">
        <v>0</v>
      </c>
      <c r="O1125" s="78">
        <v>0</v>
      </c>
      <c r="P1125" s="78">
        <v>0</v>
      </c>
      <c r="Q1125" s="78">
        <v>0</v>
      </c>
      <c r="R1125" s="79">
        <v>0</v>
      </c>
      <c r="S1125" s="79">
        <v>0</v>
      </c>
      <c r="T1125" s="78" t="str">
        <f>VLOOKUP(Table5[[#This Row],[ODS Code]],Lookup!A:D,4,FALSE)</f>
        <v>Hounslow</v>
      </c>
      <c r="U1125" s="78" t="str">
        <f>VLOOKUP(Table5[[#This Row],[ODS Code]],Lookup!A:E,3,FALSE)</f>
        <v>Feltham and Bedfont</v>
      </c>
      <c r="V1125" s="78" t="str">
        <f>VLOOKUP(Table5[[#This Row],[ODS Code]],Lookup!A:F,2,FALSE)</f>
        <v>Mount Medical Centre</v>
      </c>
      <c r="W1125" s="78" t="str">
        <f>VLOOKUP(Table5[[#This Row],[ODS Code]],Lookup!A:G,5,FALSE)</f>
        <v>E85035</v>
      </c>
    </row>
    <row r="1126" spans="1:23" x14ac:dyDescent="0.35">
      <c r="A1126" s="80">
        <v>45474</v>
      </c>
      <c r="B1126" t="s">
        <v>241</v>
      </c>
      <c r="C1126" t="s">
        <v>240</v>
      </c>
      <c r="D1126" t="s">
        <v>934</v>
      </c>
      <c r="E1126" t="s">
        <v>854</v>
      </c>
      <c r="F1126" s="78">
        <v>286</v>
      </c>
      <c r="G1126" s="78">
        <v>733</v>
      </c>
      <c r="H1126" s="78">
        <v>19</v>
      </c>
      <c r="I1126" s="78">
        <v>52</v>
      </c>
      <c r="J1126" s="78">
        <v>172</v>
      </c>
      <c r="K1126" s="78">
        <v>437</v>
      </c>
      <c r="L1126" s="78">
        <v>67</v>
      </c>
      <c r="M1126" s="78">
        <v>174</v>
      </c>
      <c r="N1126" s="78">
        <v>15</v>
      </c>
      <c r="O1126" s="78">
        <v>35</v>
      </c>
      <c r="P1126" s="78">
        <v>13</v>
      </c>
      <c r="Q1126" s="78">
        <v>35</v>
      </c>
      <c r="R1126" s="79">
        <v>4.5454545454545456E-2</v>
      </c>
      <c r="S1126" s="79">
        <v>4.7748976807639835E-2</v>
      </c>
      <c r="T1126" s="78" t="str">
        <f>VLOOKUP(Table5[[#This Row],[ODS Code]],Lookup!A:D,4,FALSE)</f>
        <v>Hounslow</v>
      </c>
      <c r="U1126" s="78" t="str">
        <f>VLOOKUP(Table5[[#This Row],[ODS Code]],Lookup!A:E,3,FALSE)</f>
        <v>Feltham and Bedfont</v>
      </c>
      <c r="V1126" s="78" t="str">
        <f>VLOOKUP(Table5[[#This Row],[ODS Code]],Lookup!A:F,2,FALSE)</f>
        <v>Pentelow Practice</v>
      </c>
      <c r="W1126" s="78" t="str">
        <f>VLOOKUP(Table5[[#This Row],[ODS Code]],Lookup!A:G,5,FALSE)</f>
        <v>E85115</v>
      </c>
    </row>
    <row r="1127" spans="1:23" x14ac:dyDescent="0.35">
      <c r="A1127" s="80">
        <v>45474</v>
      </c>
      <c r="B1127" t="s">
        <v>254</v>
      </c>
      <c r="C1127" t="s">
        <v>937</v>
      </c>
      <c r="D1127" t="s">
        <v>934</v>
      </c>
      <c r="E1127" t="s">
        <v>854</v>
      </c>
      <c r="F1127" s="78">
        <v>0</v>
      </c>
      <c r="G1127" s="78">
        <v>0</v>
      </c>
      <c r="H1127" s="78">
        <v>0</v>
      </c>
      <c r="I1127" s="78">
        <v>0</v>
      </c>
      <c r="J1127" s="78">
        <v>0</v>
      </c>
      <c r="K1127" s="78">
        <v>0</v>
      </c>
      <c r="L1127" s="78">
        <v>0</v>
      </c>
      <c r="M1127" s="78">
        <v>0</v>
      </c>
      <c r="N1127" s="78">
        <v>0</v>
      </c>
      <c r="O1127" s="78">
        <v>0</v>
      </c>
      <c r="P1127" s="78">
        <v>0</v>
      </c>
      <c r="Q1127" s="78">
        <v>0</v>
      </c>
      <c r="R1127" s="79">
        <v>0</v>
      </c>
      <c r="S1127" s="79">
        <v>0</v>
      </c>
      <c r="T1127" s="78" t="str">
        <f>VLOOKUP(Table5[[#This Row],[ODS Code]],Lookup!A:D,4,FALSE)</f>
        <v>Hounslow</v>
      </c>
      <c r="U1127" s="78" t="str">
        <f>VLOOKUP(Table5[[#This Row],[ODS Code]],Lookup!A:E,3,FALSE)</f>
        <v>Feltham and Bedfont</v>
      </c>
      <c r="V1127" s="78" t="str">
        <f>VLOOKUP(Table5[[#This Row],[ODS Code]],Lookup!A:F,2,FALSE)</f>
        <v>Queen's Park Medical Practice</v>
      </c>
      <c r="W1127" s="78" t="str">
        <f>VLOOKUP(Table5[[#This Row],[ODS Code]],Lookup!A:G,5,FALSE)</f>
        <v>E85734</v>
      </c>
    </row>
    <row r="1128" spans="1:23" x14ac:dyDescent="0.35">
      <c r="A1128" s="80">
        <v>45474</v>
      </c>
      <c r="B1128" t="s">
        <v>284</v>
      </c>
      <c r="C1128" t="s">
        <v>938</v>
      </c>
      <c r="D1128" t="s">
        <v>934</v>
      </c>
      <c r="E1128" t="s">
        <v>854</v>
      </c>
      <c r="F1128" s="78">
        <v>2147</v>
      </c>
      <c r="G1128" s="78">
        <v>4810</v>
      </c>
      <c r="H1128" s="78">
        <v>172</v>
      </c>
      <c r="I1128" s="78">
        <v>392</v>
      </c>
      <c r="J1128" s="78">
        <v>1242</v>
      </c>
      <c r="K1128" s="78">
        <v>2734</v>
      </c>
      <c r="L1128" s="78">
        <v>389</v>
      </c>
      <c r="M1128" s="78">
        <v>888</v>
      </c>
      <c r="N1128" s="78">
        <v>176</v>
      </c>
      <c r="O1128" s="78">
        <v>397</v>
      </c>
      <c r="P1128" s="78">
        <v>168</v>
      </c>
      <c r="Q1128" s="78">
        <v>399</v>
      </c>
      <c r="R1128" s="79">
        <v>7.8248719142990225E-2</v>
      </c>
      <c r="S1128" s="79">
        <v>8.2952182952182957E-2</v>
      </c>
      <c r="T1128" s="78" t="str">
        <f>VLOOKUP(Table5[[#This Row],[ODS Code]],Lookup!A:D,4,FALSE)</f>
        <v>Hounslow</v>
      </c>
      <c r="U1128" s="78" t="str">
        <f>VLOOKUP(Table5[[#This Row],[ODS Code]],Lookup!A:E,3,FALSE)</f>
        <v>Feltham and Bedfont</v>
      </c>
      <c r="V1128" s="78" t="str">
        <f>VLOOKUP(Table5[[#This Row],[ODS Code]],Lookup!A:F,2,FALSE)</f>
        <v>St David's Practice</v>
      </c>
      <c r="W1128" s="78" t="str">
        <f>VLOOKUP(Table5[[#This Row],[ODS Code]],Lookup!A:G,5,FALSE)</f>
        <v>E85056</v>
      </c>
    </row>
    <row r="1129" spans="1:23" x14ac:dyDescent="0.35">
      <c r="A1129" s="80">
        <v>45474</v>
      </c>
      <c r="B1129" t="s">
        <v>359</v>
      </c>
      <c r="C1129" t="s">
        <v>939</v>
      </c>
      <c r="D1129" t="s">
        <v>934</v>
      </c>
      <c r="E1129" t="s">
        <v>854</v>
      </c>
      <c r="F1129" s="78">
        <v>0</v>
      </c>
      <c r="G1129" s="78">
        <v>0</v>
      </c>
      <c r="H1129" s="78">
        <v>0</v>
      </c>
      <c r="I1129" s="78">
        <v>0</v>
      </c>
      <c r="J1129" s="78">
        <v>0</v>
      </c>
      <c r="K1129" s="78">
        <v>0</v>
      </c>
      <c r="L1129" s="78">
        <v>0</v>
      </c>
      <c r="M1129" s="78">
        <v>0</v>
      </c>
      <c r="N1129" s="78">
        <v>0</v>
      </c>
      <c r="O1129" s="78">
        <v>0</v>
      </c>
      <c r="P1129" s="78">
        <v>0</v>
      </c>
      <c r="Q1129" s="78">
        <v>0</v>
      </c>
      <c r="R1129" s="79">
        <v>0</v>
      </c>
      <c r="S1129" s="79">
        <v>0</v>
      </c>
      <c r="T1129" s="78" t="str">
        <f>VLOOKUP(Table5[[#This Row],[ODS Code]],Lookup!A:D,4,FALSE)</f>
        <v>Hounslow</v>
      </c>
      <c r="U1129" s="78" t="str">
        <f>VLOOKUP(Table5[[#This Row],[ODS Code]],Lookup!A:E,3,FALSE)</f>
        <v>Feltham and Bedfont</v>
      </c>
      <c r="V1129" s="78" t="str">
        <f>VLOOKUP(Table5[[#This Row],[ODS Code]],Lookup!A:F,2,FALSE)</f>
        <v>HMC Group: Feltham</v>
      </c>
      <c r="W1129" s="78" t="str">
        <f>VLOOKUP(Table5[[#This Row],[ODS Code]],Lookup!A:G,5,FALSE)</f>
        <v>Y02672</v>
      </c>
    </row>
    <row r="1130" spans="1:23" x14ac:dyDescent="0.35">
      <c r="A1130" s="80">
        <v>45474</v>
      </c>
      <c r="B1130" t="s">
        <v>386</v>
      </c>
      <c r="C1130" t="s">
        <v>385</v>
      </c>
      <c r="D1130" t="s">
        <v>934</v>
      </c>
      <c r="E1130" t="s">
        <v>854</v>
      </c>
      <c r="F1130" s="78">
        <v>0</v>
      </c>
      <c r="G1130" s="78">
        <v>0</v>
      </c>
      <c r="H1130" s="78">
        <v>0</v>
      </c>
      <c r="I1130" s="78">
        <v>0</v>
      </c>
      <c r="J1130" s="78">
        <v>0</v>
      </c>
      <c r="K1130" s="78">
        <v>0</v>
      </c>
      <c r="L1130" s="78">
        <v>0</v>
      </c>
      <c r="M1130" s="78">
        <v>0</v>
      </c>
      <c r="N1130" s="78">
        <v>0</v>
      </c>
      <c r="O1130" s="78">
        <v>0</v>
      </c>
      <c r="P1130" s="78">
        <v>0</v>
      </c>
      <c r="Q1130" s="78">
        <v>0</v>
      </c>
      <c r="R1130" s="79">
        <v>0</v>
      </c>
      <c r="S1130" s="79">
        <v>0</v>
      </c>
      <c r="T1130" s="78" t="str">
        <f>VLOOKUP(Table5[[#This Row],[ODS Code]],Lookup!A:D,4,FALSE)</f>
        <v>Hounslow</v>
      </c>
      <c r="U1130" s="78" t="str">
        <f>VLOOKUP(Table5[[#This Row],[ODS Code]],Lookup!A:E,3,FALSE)</f>
        <v>Feltham and Bedfont</v>
      </c>
      <c r="V1130" s="78" t="str">
        <f>VLOOKUP(Table5[[#This Row],[ODS Code]],Lookup!A:F,2,FALSE)</f>
        <v>Twickenham Park Medical Centre</v>
      </c>
      <c r="W1130" s="78" t="str">
        <f>VLOOKUP(Table5[[#This Row],[ODS Code]],Lookup!A:G,5,FALSE)</f>
        <v>E85045</v>
      </c>
    </row>
    <row r="1131" spans="1:23" x14ac:dyDescent="0.35">
      <c r="A1131" s="80">
        <v>45474</v>
      </c>
      <c r="B1131" t="s">
        <v>77</v>
      </c>
      <c r="C1131" t="s">
        <v>76</v>
      </c>
      <c r="D1131" t="s">
        <v>940</v>
      </c>
      <c r="E1131" t="s">
        <v>854</v>
      </c>
      <c r="F1131" s="78">
        <v>0</v>
      </c>
      <c r="G1131" s="78">
        <v>0</v>
      </c>
      <c r="H1131" s="78">
        <v>0</v>
      </c>
      <c r="I1131" s="78">
        <v>0</v>
      </c>
      <c r="J1131" s="78">
        <v>0</v>
      </c>
      <c r="K1131" s="78">
        <v>0</v>
      </c>
      <c r="L1131" s="78">
        <v>0</v>
      </c>
      <c r="M1131" s="78">
        <v>0</v>
      </c>
      <c r="N1131" s="78">
        <v>0</v>
      </c>
      <c r="O1131" s="78">
        <v>0</v>
      </c>
      <c r="P1131" s="78">
        <v>0</v>
      </c>
      <c r="Q1131" s="78">
        <v>0</v>
      </c>
      <c r="R1131" s="79">
        <v>0</v>
      </c>
      <c r="S1131" s="79">
        <v>0</v>
      </c>
      <c r="T1131" s="78" t="str">
        <f>VLOOKUP(Table5[[#This Row],[ODS Code]],Lookup!A:D,4,FALSE)</f>
        <v>Hounslow</v>
      </c>
      <c r="U1131" s="78" t="str">
        <f>VLOOKUP(Table5[[#This Row],[ODS Code]],Lookup!A:E,3,FALSE)</f>
        <v>Great West Road</v>
      </c>
      <c r="V1131" s="78" t="str">
        <f>VLOOKUP(Table5[[#This Row],[ODS Code]],Lookup!A:F,2,FALSE)</f>
        <v>Clifford Road Surgery</v>
      </c>
      <c r="W1131" s="78" t="str">
        <f>VLOOKUP(Table5[[#This Row],[ODS Code]],Lookup!A:G,5,FALSE)</f>
        <v>E85696</v>
      </c>
    </row>
    <row r="1132" spans="1:23" x14ac:dyDescent="0.35">
      <c r="A1132" s="80">
        <v>45474</v>
      </c>
      <c r="B1132" t="s">
        <v>83</v>
      </c>
      <c r="C1132" t="s">
        <v>82</v>
      </c>
      <c r="D1132" t="s">
        <v>940</v>
      </c>
      <c r="E1132" t="s">
        <v>854</v>
      </c>
      <c r="F1132" s="78">
        <v>191</v>
      </c>
      <c r="G1132" s="78">
        <v>474</v>
      </c>
      <c r="H1132" s="78">
        <v>21</v>
      </c>
      <c r="I1132" s="78">
        <v>52</v>
      </c>
      <c r="J1132" s="78">
        <v>114</v>
      </c>
      <c r="K1132" s="78">
        <v>278</v>
      </c>
      <c r="L1132" s="78">
        <v>43</v>
      </c>
      <c r="M1132" s="78">
        <v>116</v>
      </c>
      <c r="N1132" s="78">
        <v>11</v>
      </c>
      <c r="O1132" s="78">
        <v>24</v>
      </c>
      <c r="P1132" s="78">
        <v>2</v>
      </c>
      <c r="Q1132" s="78">
        <v>4</v>
      </c>
      <c r="R1132" s="79">
        <v>1.0471204188481676E-2</v>
      </c>
      <c r="S1132" s="79">
        <v>8.4388185654008432E-3</v>
      </c>
      <c r="T1132" s="78" t="str">
        <f>VLOOKUP(Table5[[#This Row],[ODS Code]],Lookup!A:D,4,FALSE)</f>
        <v>Hounslow</v>
      </c>
      <c r="U1132" s="78" t="str">
        <f>VLOOKUP(Table5[[#This Row],[ODS Code]],Lookup!A:E,3,FALSE)</f>
        <v>Great West Road</v>
      </c>
      <c r="V1132" s="78" t="str">
        <f>VLOOKUP(Table5[[#This Row],[ODS Code]],Lookup!A:F,2,FALSE)</f>
        <v>Cranford Medical Centre</v>
      </c>
      <c r="W1132" s="78" t="str">
        <f>VLOOKUP(Table5[[#This Row],[ODS Code]],Lookup!A:G,5,FALSE)</f>
        <v>E85052</v>
      </c>
    </row>
    <row r="1133" spans="1:23" x14ac:dyDescent="0.35">
      <c r="A1133" s="80">
        <v>45474</v>
      </c>
      <c r="B1133" t="s">
        <v>87</v>
      </c>
      <c r="C1133" t="s">
        <v>86</v>
      </c>
      <c r="D1133" t="s">
        <v>940</v>
      </c>
      <c r="E1133" t="s">
        <v>854</v>
      </c>
      <c r="F1133" s="78">
        <v>462</v>
      </c>
      <c r="G1133" s="78">
        <v>956</v>
      </c>
      <c r="H1133" s="78">
        <v>38</v>
      </c>
      <c r="I1133" s="78">
        <v>76</v>
      </c>
      <c r="J1133" s="78">
        <v>273</v>
      </c>
      <c r="K1133" s="78">
        <v>577</v>
      </c>
      <c r="L1133" s="78">
        <v>103</v>
      </c>
      <c r="M1133" s="78">
        <v>207</v>
      </c>
      <c r="N1133" s="78">
        <v>22</v>
      </c>
      <c r="O1133" s="78">
        <v>44</v>
      </c>
      <c r="P1133" s="78">
        <v>26</v>
      </c>
      <c r="Q1133" s="78">
        <v>52</v>
      </c>
      <c r="R1133" s="79">
        <v>5.627705627705628E-2</v>
      </c>
      <c r="S1133" s="79">
        <v>5.4393305439330547E-2</v>
      </c>
      <c r="T1133" s="78" t="str">
        <f>VLOOKUP(Table5[[#This Row],[ODS Code]],Lookup!A:D,4,FALSE)</f>
        <v>Hounslow</v>
      </c>
      <c r="U1133" s="78" t="str">
        <f>VLOOKUP(Table5[[#This Row],[ODS Code]],Lookup!A:E,3,FALSE)</f>
        <v>Great West Road</v>
      </c>
      <c r="V1133" s="78" t="str">
        <f>VLOOKUP(Table5[[#This Row],[ODS Code]],Lookup!A:F,2,FALSE)</f>
        <v>Crosslands Surgery</v>
      </c>
      <c r="W1133" s="78" t="str">
        <f>VLOOKUP(Table5[[#This Row],[ODS Code]],Lookup!A:G,5,FALSE)</f>
        <v>E85114</v>
      </c>
    </row>
    <row r="1134" spans="1:23" x14ac:dyDescent="0.35">
      <c r="A1134" s="80">
        <v>45474</v>
      </c>
      <c r="B1134" t="s">
        <v>112</v>
      </c>
      <c r="C1134" t="s">
        <v>941</v>
      </c>
      <c r="D1134" t="s">
        <v>940</v>
      </c>
      <c r="E1134" t="s">
        <v>854</v>
      </c>
      <c r="F1134" s="78">
        <v>0</v>
      </c>
      <c r="G1134" s="78">
        <v>0</v>
      </c>
      <c r="H1134" s="78">
        <v>0</v>
      </c>
      <c r="I1134" s="78">
        <v>0</v>
      </c>
      <c r="J1134" s="78">
        <v>0</v>
      </c>
      <c r="K1134" s="78">
        <v>0</v>
      </c>
      <c r="L1134" s="78">
        <v>0</v>
      </c>
      <c r="M1134" s="78">
        <v>0</v>
      </c>
      <c r="N1134" s="78">
        <v>0</v>
      </c>
      <c r="O1134" s="78">
        <v>0</v>
      </c>
      <c r="P1134" s="78">
        <v>0</v>
      </c>
      <c r="Q1134" s="78">
        <v>0</v>
      </c>
      <c r="R1134" s="79">
        <v>0</v>
      </c>
      <c r="S1134" s="79">
        <v>0</v>
      </c>
      <c r="T1134" s="78" t="str">
        <f>VLOOKUP(Table5[[#This Row],[ODS Code]],Lookup!A:D,4,FALSE)</f>
        <v>Hounslow</v>
      </c>
      <c r="U1134" s="78" t="str">
        <f>VLOOKUP(Table5[[#This Row],[ODS Code]],Lookup!A:E,3,FALSE)</f>
        <v>Great West Road</v>
      </c>
      <c r="V1134" s="78" t="str">
        <f>VLOOKUP(Table5[[#This Row],[ODS Code]],Lookup!A:F,2,FALSE)</f>
        <v>Firstcare Practice</v>
      </c>
      <c r="W1134" s="78" t="str">
        <f>VLOOKUP(Table5[[#This Row],[ODS Code]],Lookup!A:G,5,FALSE)</f>
        <v>E85062</v>
      </c>
    </row>
    <row r="1135" spans="1:23" x14ac:dyDescent="0.35">
      <c r="A1135" s="80">
        <v>45474</v>
      </c>
      <c r="B1135" t="s">
        <v>164</v>
      </c>
      <c r="C1135" t="s">
        <v>942</v>
      </c>
      <c r="D1135" t="s">
        <v>940</v>
      </c>
      <c r="E1135" t="s">
        <v>854</v>
      </c>
      <c r="F1135" s="78">
        <v>0</v>
      </c>
      <c r="G1135" s="78">
        <v>0</v>
      </c>
      <c r="H1135" s="78">
        <v>0</v>
      </c>
      <c r="I1135" s="78">
        <v>0</v>
      </c>
      <c r="J1135" s="78">
        <v>0</v>
      </c>
      <c r="K1135" s="78">
        <v>0</v>
      </c>
      <c r="L1135" s="78">
        <v>0</v>
      </c>
      <c r="M1135" s="78">
        <v>0</v>
      </c>
      <c r="N1135" s="78">
        <v>0</v>
      </c>
      <c r="O1135" s="78">
        <v>0</v>
      </c>
      <c r="P1135" s="78">
        <v>0</v>
      </c>
      <c r="Q1135" s="78">
        <v>0</v>
      </c>
      <c r="R1135" s="79">
        <v>0</v>
      </c>
      <c r="S1135" s="79">
        <v>0</v>
      </c>
      <c r="T1135" s="78" t="str">
        <f>VLOOKUP(Table5[[#This Row],[ODS Code]],Lookup!A:D,4,FALSE)</f>
        <v>Hounslow</v>
      </c>
      <c r="U1135" s="78" t="str">
        <f>VLOOKUP(Table5[[#This Row],[ODS Code]],Lookup!A:E,3,FALSE)</f>
        <v>Great West Road</v>
      </c>
      <c r="V1135" s="78" t="str">
        <f>VLOOKUP(Table5[[#This Row],[ODS Code]],Lookup!A:F,2,FALSE)</f>
        <v>HMC Group: Heston</v>
      </c>
      <c r="W1135" s="78" t="str">
        <f>VLOOKUP(Table5[[#This Row],[ODS Code]],Lookup!A:G,5,FALSE)</f>
        <v>E85739</v>
      </c>
    </row>
    <row r="1136" spans="1:23" x14ac:dyDescent="0.35">
      <c r="A1136" s="80">
        <v>45474</v>
      </c>
      <c r="B1136" t="s">
        <v>176</v>
      </c>
      <c r="C1136" t="s">
        <v>943</v>
      </c>
      <c r="D1136" t="s">
        <v>940</v>
      </c>
      <c r="E1136" t="s">
        <v>854</v>
      </c>
      <c r="F1136" s="78">
        <v>3916</v>
      </c>
      <c r="G1136" s="78">
        <v>11016</v>
      </c>
      <c r="H1136" s="78">
        <v>258</v>
      </c>
      <c r="I1136" s="78">
        <v>740</v>
      </c>
      <c r="J1136" s="78">
        <v>2550</v>
      </c>
      <c r="K1136" s="78">
        <v>7139</v>
      </c>
      <c r="L1136" s="78">
        <v>692</v>
      </c>
      <c r="M1136" s="78">
        <v>1946</v>
      </c>
      <c r="N1136" s="78">
        <v>235</v>
      </c>
      <c r="O1136" s="78">
        <v>679</v>
      </c>
      <c r="P1136" s="78">
        <v>181</v>
      </c>
      <c r="Q1136" s="78">
        <v>512</v>
      </c>
      <c r="R1136" s="79">
        <v>4.6220633299284983E-2</v>
      </c>
      <c r="S1136" s="79">
        <v>4.6477850399419027E-2</v>
      </c>
      <c r="T1136" s="78" t="str">
        <f>VLOOKUP(Table5[[#This Row],[ODS Code]],Lookup!A:D,4,FALSE)</f>
        <v>Hounslow</v>
      </c>
      <c r="U1136" s="78" t="str">
        <f>VLOOKUP(Table5[[#This Row],[ODS Code]],Lookup!A:E,3,FALSE)</f>
        <v>Great West Road</v>
      </c>
      <c r="V1136" s="78" t="str">
        <f>VLOOKUP(Table5[[#This Row],[ODS Code]],Lookup!A:F,2,FALSE)</f>
        <v xml:space="preserve">Jersey Practice </v>
      </c>
      <c r="W1136" s="78" t="str">
        <f>VLOOKUP(Table5[[#This Row],[ODS Code]],Lookup!A:G,5,FALSE)</f>
        <v>E85681</v>
      </c>
    </row>
    <row r="1137" spans="1:23" x14ac:dyDescent="0.35">
      <c r="A1137" s="80">
        <v>45474</v>
      </c>
      <c r="B1137" t="s">
        <v>214</v>
      </c>
      <c r="C1137" t="s">
        <v>944</v>
      </c>
      <c r="D1137" t="s">
        <v>940</v>
      </c>
      <c r="E1137" t="s">
        <v>854</v>
      </c>
      <c r="F1137" s="78">
        <v>183</v>
      </c>
      <c r="G1137" s="78">
        <v>549</v>
      </c>
      <c r="H1137" s="78">
        <v>13</v>
      </c>
      <c r="I1137" s="78">
        <v>39</v>
      </c>
      <c r="J1137" s="78">
        <v>91</v>
      </c>
      <c r="K1137" s="78">
        <v>273</v>
      </c>
      <c r="L1137" s="78">
        <v>54</v>
      </c>
      <c r="M1137" s="78">
        <v>162</v>
      </c>
      <c r="N1137" s="78">
        <v>16</v>
      </c>
      <c r="O1137" s="78">
        <v>48</v>
      </c>
      <c r="P1137" s="78">
        <v>9</v>
      </c>
      <c r="Q1137" s="78">
        <v>27</v>
      </c>
      <c r="R1137" s="79">
        <v>4.9180327868852458E-2</v>
      </c>
      <c r="S1137" s="79">
        <v>4.9180327868852458E-2</v>
      </c>
      <c r="T1137" s="78" t="str">
        <f>VLOOKUP(Table5[[#This Row],[ODS Code]],Lookup!A:D,4,FALSE)</f>
        <v>Hounslow</v>
      </c>
      <c r="U1137" s="78" t="str">
        <f>VLOOKUP(Table5[[#This Row],[ODS Code]],Lookup!A:E,3,FALSE)</f>
        <v>Great West Road</v>
      </c>
      <c r="V1137" s="78" t="str">
        <f>VLOOKUP(Table5[[#This Row],[ODS Code]],Lookup!A:F,2,FALSE)</f>
        <v>MEDICAL CENTRE</v>
      </c>
      <c r="W1137" s="78" t="str">
        <f>VLOOKUP(Table5[[#This Row],[ODS Code]],Lookup!A:G,5,FALSE)</f>
        <v>E85096</v>
      </c>
    </row>
    <row r="1138" spans="1:23" x14ac:dyDescent="0.35">
      <c r="A1138" s="80">
        <v>45474</v>
      </c>
      <c r="B1138" t="s">
        <v>273</v>
      </c>
      <c r="C1138" t="s">
        <v>272</v>
      </c>
      <c r="D1138" t="s">
        <v>940</v>
      </c>
      <c r="E1138" t="s">
        <v>854</v>
      </c>
      <c r="F1138" s="78">
        <v>282</v>
      </c>
      <c r="G1138" s="78">
        <v>564</v>
      </c>
      <c r="H1138" s="78">
        <v>25</v>
      </c>
      <c r="I1138" s="78">
        <v>50</v>
      </c>
      <c r="J1138" s="78">
        <v>168</v>
      </c>
      <c r="K1138" s="78">
        <v>336</v>
      </c>
      <c r="L1138" s="78">
        <v>70</v>
      </c>
      <c r="M1138" s="78">
        <v>140</v>
      </c>
      <c r="N1138" s="78">
        <v>12</v>
      </c>
      <c r="O1138" s="78">
        <v>24</v>
      </c>
      <c r="P1138" s="78">
        <v>7</v>
      </c>
      <c r="Q1138" s="78">
        <v>14</v>
      </c>
      <c r="R1138" s="79">
        <v>2.4822695035460994E-2</v>
      </c>
      <c r="S1138" s="79">
        <v>2.4822695035460994E-2</v>
      </c>
      <c r="T1138" s="78" t="str">
        <f>VLOOKUP(Table5[[#This Row],[ODS Code]],Lookup!A:D,4,FALSE)</f>
        <v>Hounslow</v>
      </c>
      <c r="U1138" s="78" t="str">
        <f>VLOOKUP(Table5[[#This Row],[ODS Code]],Lookup!A:E,3,FALSE)</f>
        <v>Great West Road</v>
      </c>
      <c r="V1138" s="78" t="str">
        <f>VLOOKUP(Table5[[#This Row],[ODS Code]],Lookup!A:F,2,FALSE)</f>
        <v>Skyways Medical Centre</v>
      </c>
      <c r="W1138" s="78" t="str">
        <f>VLOOKUP(Table5[[#This Row],[ODS Code]],Lookup!A:G,5,FALSE)</f>
        <v>E85707</v>
      </c>
    </row>
    <row r="1139" spans="1:23" x14ac:dyDescent="0.35">
      <c r="A1139" s="80">
        <v>45474</v>
      </c>
      <c r="B1139" t="s">
        <v>100</v>
      </c>
      <c r="C1139" t="s">
        <v>945</v>
      </c>
      <c r="D1139" t="s">
        <v>946</v>
      </c>
      <c r="E1139" t="s">
        <v>854</v>
      </c>
      <c r="F1139" s="78">
        <v>4223</v>
      </c>
      <c r="G1139" s="78">
        <v>10280</v>
      </c>
      <c r="H1139" s="78">
        <v>368</v>
      </c>
      <c r="I1139" s="78">
        <v>919</v>
      </c>
      <c r="J1139" s="78">
        <v>2337</v>
      </c>
      <c r="K1139" s="78">
        <v>5707</v>
      </c>
      <c r="L1139" s="78">
        <v>858</v>
      </c>
      <c r="M1139" s="78">
        <v>2038</v>
      </c>
      <c r="N1139" s="78">
        <v>339</v>
      </c>
      <c r="O1139" s="78">
        <v>829</v>
      </c>
      <c r="P1139" s="78">
        <v>321</v>
      </c>
      <c r="Q1139" s="78">
        <v>787</v>
      </c>
      <c r="R1139" s="79">
        <v>7.6012313521193461E-2</v>
      </c>
      <c r="S1139" s="79">
        <v>7.6556420233463041E-2</v>
      </c>
      <c r="T1139" s="78" t="str">
        <f>VLOOKUP(Table5[[#This Row],[ODS Code]],Lookup!A:D,4,FALSE)</f>
        <v>Ealing</v>
      </c>
      <c r="U1139" s="78" t="str">
        <f>VLOOKUP(Table5[[#This Row],[ODS Code]],Lookup!A:E,3,FALSE)</f>
        <v>Greenwell</v>
      </c>
      <c r="V1139" s="78" t="str">
        <f>VLOOKUP(Table5[[#This Row],[ODS Code]],Lookup!A:F,2,FALSE)</f>
        <v>EASTMEAD AVENUE SURGERY</v>
      </c>
      <c r="W1139" s="78" t="str">
        <f>VLOOKUP(Table5[[#This Row],[ODS Code]],Lookup!A:G,5,FALSE)</f>
        <v>E85046</v>
      </c>
    </row>
    <row r="1140" spans="1:23" x14ac:dyDescent="0.35">
      <c r="A1140" s="80">
        <v>45474</v>
      </c>
      <c r="B1140" t="s">
        <v>104</v>
      </c>
      <c r="C1140" t="s">
        <v>947</v>
      </c>
      <c r="D1140" t="s">
        <v>946</v>
      </c>
      <c r="E1140" t="s">
        <v>854</v>
      </c>
      <c r="F1140" s="78">
        <v>0</v>
      </c>
      <c r="G1140" s="78">
        <v>0</v>
      </c>
      <c r="H1140" s="78">
        <v>0</v>
      </c>
      <c r="I1140" s="78">
        <v>0</v>
      </c>
      <c r="J1140" s="78">
        <v>0</v>
      </c>
      <c r="K1140" s="78">
        <v>0</v>
      </c>
      <c r="L1140" s="78">
        <v>0</v>
      </c>
      <c r="M1140" s="78">
        <v>0</v>
      </c>
      <c r="N1140" s="78">
        <v>0</v>
      </c>
      <c r="O1140" s="78">
        <v>0</v>
      </c>
      <c r="P1140" s="78">
        <v>0</v>
      </c>
      <c r="Q1140" s="78">
        <v>0</v>
      </c>
      <c r="R1140" s="79">
        <v>0</v>
      </c>
      <c r="S1140" s="79">
        <v>0</v>
      </c>
      <c r="T1140" s="78" t="str">
        <f>VLOOKUP(Table5[[#This Row],[ODS Code]],Lookup!A:D,4,FALSE)</f>
        <v>Ealing</v>
      </c>
      <c r="U1140" s="78" t="str">
        <f>VLOOKUP(Table5[[#This Row],[ODS Code]],Lookup!A:E,3,FALSE)</f>
        <v>Greenwell</v>
      </c>
      <c r="V1140" s="78" t="str">
        <f>VLOOKUP(Table5[[#This Row],[ODS Code]],Lookup!A:F,2,FALSE)</f>
        <v>ELMBANK SURGERY</v>
      </c>
      <c r="W1140" s="78" t="str">
        <f>VLOOKUP(Table5[[#This Row],[ODS Code]],Lookup!A:G,5,FALSE)</f>
        <v>E85088</v>
      </c>
    </row>
    <row r="1141" spans="1:23" x14ac:dyDescent="0.35">
      <c r="A1141" s="80">
        <v>45474</v>
      </c>
      <c r="B1141" t="s">
        <v>133</v>
      </c>
      <c r="C1141" t="s">
        <v>948</v>
      </c>
      <c r="D1141" t="s">
        <v>946</v>
      </c>
      <c r="E1141" t="s">
        <v>854</v>
      </c>
      <c r="F1141" s="78">
        <v>0</v>
      </c>
      <c r="G1141" s="78">
        <v>0</v>
      </c>
      <c r="H1141" s="78">
        <v>0</v>
      </c>
      <c r="I1141" s="78">
        <v>0</v>
      </c>
      <c r="J1141" s="78">
        <v>0</v>
      </c>
      <c r="K1141" s="78">
        <v>0</v>
      </c>
      <c r="L1141" s="78">
        <v>0</v>
      </c>
      <c r="M1141" s="78">
        <v>0</v>
      </c>
      <c r="N1141" s="78">
        <v>0</v>
      </c>
      <c r="O1141" s="78">
        <v>0</v>
      </c>
      <c r="P1141" s="78">
        <v>0</v>
      </c>
      <c r="Q1141" s="78">
        <v>0</v>
      </c>
      <c r="R1141" s="79">
        <v>0</v>
      </c>
      <c r="S1141" s="79">
        <v>0</v>
      </c>
      <c r="T1141" s="78" t="str">
        <f>VLOOKUP(Table5[[#This Row],[ODS Code]],Lookup!A:D,4,FALSE)</f>
        <v>Ealing</v>
      </c>
      <c r="U1141" s="78" t="str">
        <f>VLOOKUP(Table5[[#This Row],[ODS Code]],Lookup!A:E,3,FALSE)</f>
        <v>Greenwell</v>
      </c>
      <c r="V1141" s="78" t="str">
        <f>VLOOKUP(Table5[[#This Row],[ODS Code]],Lookup!A:F,2,FALSE)</f>
        <v>GREENFORD AVENUE FAMILY HEALTH PRACTICE</v>
      </c>
      <c r="W1141" s="78" t="str">
        <f>VLOOKUP(Table5[[#This Row],[ODS Code]],Lookup!A:G,5,FALSE)</f>
        <v>E85051</v>
      </c>
    </row>
    <row r="1142" spans="1:23" x14ac:dyDescent="0.35">
      <c r="A1142" s="80">
        <v>45474</v>
      </c>
      <c r="B1142" t="s">
        <v>148</v>
      </c>
      <c r="C1142" t="s">
        <v>949</v>
      </c>
      <c r="D1142" t="s">
        <v>946</v>
      </c>
      <c r="E1142" t="s">
        <v>854</v>
      </c>
      <c r="F1142" s="78">
        <v>0</v>
      </c>
      <c r="G1142" s="78">
        <v>0</v>
      </c>
      <c r="H1142" s="78">
        <v>0</v>
      </c>
      <c r="I1142" s="78">
        <v>0</v>
      </c>
      <c r="J1142" s="78">
        <v>0</v>
      </c>
      <c r="K1142" s="78">
        <v>0</v>
      </c>
      <c r="L1142" s="78">
        <v>0</v>
      </c>
      <c r="M1142" s="78">
        <v>0</v>
      </c>
      <c r="N1142" s="78">
        <v>0</v>
      </c>
      <c r="O1142" s="78">
        <v>0</v>
      </c>
      <c r="P1142" s="78">
        <v>0</v>
      </c>
      <c r="Q1142" s="78">
        <v>0</v>
      </c>
      <c r="R1142" s="79">
        <v>0</v>
      </c>
      <c r="S1142" s="79">
        <v>0</v>
      </c>
      <c r="T1142" s="78" t="str">
        <f>VLOOKUP(Table5[[#This Row],[ODS Code]],Lookup!A:D,4,FALSE)</f>
        <v>Ealing</v>
      </c>
      <c r="U1142" s="78" t="str">
        <f>VLOOKUP(Table5[[#This Row],[ODS Code]],Lookup!A:E,3,FALSE)</f>
        <v>Greenwell</v>
      </c>
      <c r="V1142" s="78" t="str">
        <f>VLOOKUP(Table5[[#This Row],[ODS Code]],Lookup!A:F,2,FALSE)</f>
        <v>HANWELL HEALTH CENTRE</v>
      </c>
      <c r="W1142" s="78" t="str">
        <f>VLOOKUP(Table5[[#This Row],[ODS Code]],Lookup!A:G,5,FALSE)</f>
        <v>E85041</v>
      </c>
    </row>
    <row r="1143" spans="1:23" x14ac:dyDescent="0.35">
      <c r="A1143" s="80">
        <v>45474</v>
      </c>
      <c r="B1143" t="s">
        <v>230</v>
      </c>
      <c r="C1143" t="s">
        <v>950</v>
      </c>
      <c r="D1143" t="s">
        <v>946</v>
      </c>
      <c r="E1143" t="s">
        <v>854</v>
      </c>
      <c r="F1143" s="78">
        <v>1418</v>
      </c>
      <c r="G1143" s="78">
        <v>2836</v>
      </c>
      <c r="H1143" s="78">
        <v>149</v>
      </c>
      <c r="I1143" s="78">
        <v>298</v>
      </c>
      <c r="J1143" s="78">
        <v>620</v>
      </c>
      <c r="K1143" s="78">
        <v>1240</v>
      </c>
      <c r="L1143" s="78">
        <v>396</v>
      </c>
      <c r="M1143" s="78">
        <v>792</v>
      </c>
      <c r="N1143" s="78">
        <v>132</v>
      </c>
      <c r="O1143" s="78">
        <v>264</v>
      </c>
      <c r="P1143" s="78">
        <v>121</v>
      </c>
      <c r="Q1143" s="78">
        <v>242</v>
      </c>
      <c r="R1143" s="79">
        <v>8.5331452750352615E-2</v>
      </c>
      <c r="S1143" s="79">
        <v>8.5331452750352615E-2</v>
      </c>
      <c r="T1143" s="78" t="str">
        <f>VLOOKUP(Table5[[#This Row],[ODS Code]],Lookup!A:D,4,FALSE)</f>
        <v>Ealing</v>
      </c>
      <c r="U1143" s="78" t="str">
        <f>VLOOKUP(Table5[[#This Row],[ODS Code]],Lookup!A:E,3,FALSE)</f>
        <v>Greenwell</v>
      </c>
      <c r="V1143" s="78" t="str">
        <f>VLOOKUP(Table5[[#This Row],[ODS Code]],Lookup!A:F,2,FALSE)</f>
        <v>OLDFIELD FAMILY PRACTICE</v>
      </c>
      <c r="W1143" s="78" t="str">
        <f>VLOOKUP(Table5[[#This Row],[ODS Code]],Lookup!A:G,5,FALSE)</f>
        <v>E85069</v>
      </c>
    </row>
    <row r="1144" spans="1:23" x14ac:dyDescent="0.35">
      <c r="A1144" s="80">
        <v>45474</v>
      </c>
      <c r="B1144" t="s">
        <v>341</v>
      </c>
      <c r="C1144" t="s">
        <v>951</v>
      </c>
      <c r="D1144" t="s">
        <v>946</v>
      </c>
      <c r="E1144" t="s">
        <v>854</v>
      </c>
      <c r="F1144" s="78">
        <v>1820</v>
      </c>
      <c r="G1144" s="78">
        <v>3664</v>
      </c>
      <c r="H1144" s="78">
        <v>218</v>
      </c>
      <c r="I1144" s="78">
        <v>438</v>
      </c>
      <c r="J1144" s="78">
        <v>638</v>
      </c>
      <c r="K1144" s="78">
        <v>1286</v>
      </c>
      <c r="L1144" s="78">
        <v>584</v>
      </c>
      <c r="M1144" s="78">
        <v>1176</v>
      </c>
      <c r="N1144" s="78">
        <v>205</v>
      </c>
      <c r="O1144" s="78">
        <v>410</v>
      </c>
      <c r="P1144" s="78">
        <v>175</v>
      </c>
      <c r="Q1144" s="78">
        <v>354</v>
      </c>
      <c r="R1144" s="79">
        <v>9.6153846153846159E-2</v>
      </c>
      <c r="S1144" s="79">
        <v>9.661572052401747E-2</v>
      </c>
      <c r="T1144" s="78" t="str">
        <f>VLOOKUP(Table5[[#This Row],[ODS Code]],Lookup!A:D,4,FALSE)</f>
        <v>Ealing</v>
      </c>
      <c r="U1144" s="78" t="str">
        <f>VLOOKUP(Table5[[#This Row],[ODS Code]],Lookup!A:E,3,FALSE)</f>
        <v>Greenwell</v>
      </c>
      <c r="V1144" s="78" t="str">
        <f>VLOOKUP(Table5[[#This Row],[ODS Code]],Lookup!A:F,2,FALSE)</f>
        <v>THE MANSELL ROAD PRACTICE</v>
      </c>
      <c r="W1144" s="78" t="str">
        <f>VLOOKUP(Table5[[#This Row],[ODS Code]],Lookup!A:G,5,FALSE)</f>
        <v>E85129</v>
      </c>
    </row>
    <row r="1145" spans="1:23" x14ac:dyDescent="0.35">
      <c r="A1145" s="80">
        <v>45474</v>
      </c>
      <c r="B1145" t="s">
        <v>402</v>
      </c>
      <c r="C1145" t="s">
        <v>952</v>
      </c>
      <c r="D1145" t="s">
        <v>946</v>
      </c>
      <c r="E1145" t="s">
        <v>854</v>
      </c>
      <c r="F1145" s="78">
        <v>1300</v>
      </c>
      <c r="G1145" s="78">
        <v>2651</v>
      </c>
      <c r="H1145" s="78">
        <v>178</v>
      </c>
      <c r="I1145" s="78">
        <v>407</v>
      </c>
      <c r="J1145" s="78">
        <v>472</v>
      </c>
      <c r="K1145" s="78">
        <v>745</v>
      </c>
      <c r="L1145" s="78">
        <v>372</v>
      </c>
      <c r="M1145" s="78">
        <v>862</v>
      </c>
      <c r="N1145" s="78">
        <v>118</v>
      </c>
      <c r="O1145" s="78">
        <v>266</v>
      </c>
      <c r="P1145" s="78">
        <v>160</v>
      </c>
      <c r="Q1145" s="78">
        <v>371</v>
      </c>
      <c r="R1145" s="79">
        <v>0.12307692307692308</v>
      </c>
      <c r="S1145" s="79">
        <v>0.13994718973972087</v>
      </c>
      <c r="T1145" s="78" t="str">
        <f>VLOOKUP(Table5[[#This Row],[ODS Code]],Lookup!A:D,4,FALSE)</f>
        <v>Ealing</v>
      </c>
      <c r="U1145" s="78" t="str">
        <f>VLOOKUP(Table5[[#This Row],[ODS Code]],Lookup!A:E,3,FALSE)</f>
        <v>Greenwell</v>
      </c>
      <c r="V1145" s="78" t="str">
        <f>VLOOKUP(Table5[[#This Row],[ODS Code]],Lookup!A:F,2,FALSE)</f>
        <v>WESTSEVEN GP</v>
      </c>
      <c r="W1145" s="78" t="str">
        <f>VLOOKUP(Table5[[#This Row],[ODS Code]],Lookup!A:G,5,FALSE)</f>
        <v>E85013</v>
      </c>
    </row>
    <row r="1146" spans="1:23" x14ac:dyDescent="0.35">
      <c r="A1146" s="80">
        <v>45474</v>
      </c>
      <c r="B1146" t="s">
        <v>23</v>
      </c>
      <c r="C1146" t="s">
        <v>21</v>
      </c>
      <c r="D1146" t="s">
        <v>953</v>
      </c>
      <c r="E1146" t="s">
        <v>854</v>
      </c>
      <c r="F1146" s="78">
        <v>0</v>
      </c>
      <c r="G1146" s="78">
        <v>0</v>
      </c>
      <c r="H1146" s="78">
        <v>0</v>
      </c>
      <c r="I1146" s="78">
        <v>0</v>
      </c>
      <c r="J1146" s="78">
        <v>0</v>
      </c>
      <c r="K1146" s="78">
        <v>0</v>
      </c>
      <c r="L1146" s="78">
        <v>0</v>
      </c>
      <c r="M1146" s="78">
        <v>0</v>
      </c>
      <c r="N1146" s="78">
        <v>0</v>
      </c>
      <c r="O1146" s="78">
        <v>0</v>
      </c>
      <c r="P1146" s="78">
        <v>0</v>
      </c>
      <c r="Q1146" s="78">
        <v>0</v>
      </c>
      <c r="R1146" s="79">
        <v>0</v>
      </c>
      <c r="S1146" s="79">
        <v>0</v>
      </c>
      <c r="T1146" s="78" t="str">
        <f>VLOOKUP(Table5[[#This Row],[ODS Code]],Lookup!A:D,4,FALSE)</f>
        <v>Hammersmith &amp; Fulham</v>
      </c>
      <c r="U1146" s="78" t="str">
        <f>VLOOKUP(Table5[[#This Row],[ODS Code]],Lookup!A:E,3,FALSE)</f>
        <v>H&amp;F Central PCN</v>
      </c>
      <c r="V1146" s="78" t="str">
        <f>VLOOKUP(Table5[[#This Row],[ODS Code]],Lookup!A:F,2,FALSE)</f>
        <v>Ashchurch Surgery</v>
      </c>
      <c r="W1146" s="78" t="str">
        <f>VLOOKUP(Table5[[#This Row],[ODS Code]],Lookup!A:G,5,FALSE)</f>
        <v>E85032</v>
      </c>
    </row>
    <row r="1147" spans="1:23" x14ac:dyDescent="0.35">
      <c r="A1147" s="80">
        <v>45474</v>
      </c>
      <c r="B1147" t="s">
        <v>146</v>
      </c>
      <c r="C1147" t="s">
        <v>954</v>
      </c>
      <c r="D1147" t="s">
        <v>953</v>
      </c>
      <c r="E1147" t="s">
        <v>854</v>
      </c>
      <c r="F1147" s="78">
        <v>0</v>
      </c>
      <c r="G1147" s="78">
        <v>0</v>
      </c>
      <c r="H1147" s="78">
        <v>0</v>
      </c>
      <c r="I1147" s="78">
        <v>0</v>
      </c>
      <c r="J1147" s="78">
        <v>0</v>
      </c>
      <c r="K1147" s="78">
        <v>0</v>
      </c>
      <c r="L1147" s="78">
        <v>0</v>
      </c>
      <c r="M1147" s="78">
        <v>0</v>
      </c>
      <c r="N1147" s="78">
        <v>0</v>
      </c>
      <c r="O1147" s="78">
        <v>0</v>
      </c>
      <c r="P1147" s="78">
        <v>0</v>
      </c>
      <c r="Q1147" s="78">
        <v>0</v>
      </c>
      <c r="R1147" s="79">
        <v>0</v>
      </c>
      <c r="S1147" s="79">
        <v>0</v>
      </c>
      <c r="T1147" s="78" t="str">
        <f>VLOOKUP(Table5[[#This Row],[ODS Code]],Lookup!A:D,4,FALSE)</f>
        <v>Hammersmith &amp; Fulham</v>
      </c>
      <c r="U1147" s="78" t="str">
        <f>VLOOKUP(Table5[[#This Row],[ODS Code]],Lookup!A:E,3,FALSE)</f>
        <v>H&amp;F Central PCN</v>
      </c>
      <c r="V1147" s="78" t="str">
        <f>VLOOKUP(Table5[[#This Row],[ODS Code]],Lookup!A:F,2,FALSE)</f>
        <v>Hammersmith Bridge Surgery</v>
      </c>
      <c r="W1147" s="78" t="str">
        <f>VLOOKUP(Table5[[#This Row],[ODS Code]],Lookup!A:G,5,FALSE)</f>
        <v>E85033</v>
      </c>
    </row>
    <row r="1148" spans="1:23" x14ac:dyDescent="0.35">
      <c r="A1148" s="80">
        <v>45474</v>
      </c>
      <c r="B1148" t="s">
        <v>224</v>
      </c>
      <c r="C1148" t="s">
        <v>955</v>
      </c>
      <c r="D1148" t="s">
        <v>953</v>
      </c>
      <c r="E1148" t="s">
        <v>854</v>
      </c>
      <c r="F1148" s="78">
        <v>0</v>
      </c>
      <c r="G1148" s="78">
        <v>0</v>
      </c>
      <c r="H1148" s="78">
        <v>0</v>
      </c>
      <c r="I1148" s="78">
        <v>0</v>
      </c>
      <c r="J1148" s="78">
        <v>0</v>
      </c>
      <c r="K1148" s="78">
        <v>0</v>
      </c>
      <c r="L1148" s="78">
        <v>0</v>
      </c>
      <c r="M1148" s="78">
        <v>0</v>
      </c>
      <c r="N1148" s="78">
        <v>0</v>
      </c>
      <c r="O1148" s="78">
        <v>0</v>
      </c>
      <c r="P1148" s="78">
        <v>0</v>
      </c>
      <c r="Q1148" s="78">
        <v>0</v>
      </c>
      <c r="R1148" s="79">
        <v>0</v>
      </c>
      <c r="S1148" s="79">
        <v>0</v>
      </c>
      <c r="T1148" s="78" t="str">
        <f>VLOOKUP(Table5[[#This Row],[ODS Code]],Lookup!A:D,4,FALSE)</f>
        <v>Hammersmith &amp; Fulham</v>
      </c>
      <c r="U1148" s="78" t="str">
        <f>VLOOKUP(Table5[[#This Row],[ODS Code]],Lookup!A:E,3,FALSE)</f>
        <v>H&amp;F Central PCN</v>
      </c>
      <c r="V1148" s="78" t="str">
        <f>VLOOKUP(Table5[[#This Row],[ODS Code]],Lookup!A:F,2,FALSE)</f>
        <v>82 Lillie Road Surgery</v>
      </c>
      <c r="W1148" s="78" t="str">
        <f>VLOOKUP(Table5[[#This Row],[ODS Code]],Lookup!A:G,5,FALSE)</f>
        <v>E85008</v>
      </c>
    </row>
    <row r="1149" spans="1:23" x14ac:dyDescent="0.35">
      <c r="A1149" s="80">
        <v>45474</v>
      </c>
      <c r="B1149" t="s">
        <v>297</v>
      </c>
      <c r="C1149" t="s">
        <v>296</v>
      </c>
      <c r="D1149" t="s">
        <v>953</v>
      </c>
      <c r="E1149" t="s">
        <v>854</v>
      </c>
      <c r="F1149" s="78">
        <v>612</v>
      </c>
      <c r="G1149" s="78">
        <v>1268</v>
      </c>
      <c r="H1149" s="78">
        <v>45</v>
      </c>
      <c r="I1149" s="78">
        <v>94</v>
      </c>
      <c r="J1149" s="78">
        <v>254</v>
      </c>
      <c r="K1149" s="78">
        <v>526</v>
      </c>
      <c r="L1149" s="78">
        <v>173</v>
      </c>
      <c r="M1149" s="78">
        <v>360</v>
      </c>
      <c r="N1149" s="78">
        <v>73</v>
      </c>
      <c r="O1149" s="78">
        <v>151</v>
      </c>
      <c r="P1149" s="78">
        <v>67</v>
      </c>
      <c r="Q1149" s="78">
        <v>137</v>
      </c>
      <c r="R1149" s="79">
        <v>0.10947712418300654</v>
      </c>
      <c r="S1149" s="79">
        <v>0.10804416403785488</v>
      </c>
      <c r="T1149" s="78" t="str">
        <f>VLOOKUP(Table5[[#This Row],[ODS Code]],Lookup!A:D,4,FALSE)</f>
        <v>Hammersmith &amp; Fulham</v>
      </c>
      <c r="U1149" s="78" t="str">
        <f>VLOOKUP(Table5[[#This Row],[ODS Code]],Lookup!A:E,3,FALSE)</f>
        <v>H&amp;F Central PCN</v>
      </c>
      <c r="V1149" s="78" t="str">
        <f>VLOOKUP(Table5[[#This Row],[ODS Code]],Lookup!A:F,2,FALSE)</f>
        <v>Sterndale Surgery</v>
      </c>
      <c r="W1149" s="78" t="str">
        <f>VLOOKUP(Table5[[#This Row],[ODS Code]],Lookup!A:G,5,FALSE)</f>
        <v>E85125</v>
      </c>
    </row>
    <row r="1150" spans="1:23" x14ac:dyDescent="0.35">
      <c r="A1150" s="80">
        <v>45474</v>
      </c>
      <c r="B1150" t="s">
        <v>396</v>
      </c>
      <c r="C1150" t="s">
        <v>956</v>
      </c>
      <c r="D1150" t="s">
        <v>953</v>
      </c>
      <c r="E1150" t="s">
        <v>854</v>
      </c>
      <c r="F1150" s="78">
        <v>407</v>
      </c>
      <c r="G1150" s="78">
        <v>814</v>
      </c>
      <c r="H1150" s="78">
        <v>42</v>
      </c>
      <c r="I1150" s="78">
        <v>84</v>
      </c>
      <c r="J1150" s="78">
        <v>182</v>
      </c>
      <c r="K1150" s="78">
        <v>364</v>
      </c>
      <c r="L1150" s="78">
        <v>142</v>
      </c>
      <c r="M1150" s="78">
        <v>284</v>
      </c>
      <c r="N1150" s="78">
        <v>26</v>
      </c>
      <c r="O1150" s="78">
        <v>52</v>
      </c>
      <c r="P1150" s="78">
        <v>15</v>
      </c>
      <c r="Q1150" s="78">
        <v>30</v>
      </c>
      <c r="R1150" s="79">
        <v>3.6855036855036855E-2</v>
      </c>
      <c r="S1150" s="79">
        <v>3.6855036855036855E-2</v>
      </c>
      <c r="T1150" s="78" t="str">
        <f>VLOOKUP(Table5[[#This Row],[ODS Code]],Lookup!A:D,4,FALSE)</f>
        <v>Hammersmith &amp; Fulham</v>
      </c>
      <c r="U1150" s="78" t="str">
        <f>VLOOKUP(Table5[[#This Row],[ODS Code]],Lookup!A:E,3,FALSE)</f>
        <v>H&amp;F Central PCN</v>
      </c>
      <c r="V1150" s="78" t="str">
        <f>VLOOKUP(Table5[[#This Row],[ODS Code]],Lookup!A:F,2,FALSE)</f>
        <v>Brook Green Surgery</v>
      </c>
      <c r="W1150" s="78" t="str">
        <f>VLOOKUP(Table5[[#This Row],[ODS Code]],Lookup!A:G,5,FALSE)</f>
        <v>E85074</v>
      </c>
    </row>
    <row r="1151" spans="1:23" x14ac:dyDescent="0.35">
      <c r="A1151" s="80">
        <v>45474</v>
      </c>
      <c r="B1151" t="s">
        <v>50</v>
      </c>
      <c r="C1151" t="s">
        <v>49</v>
      </c>
      <c r="D1151" t="s">
        <v>957</v>
      </c>
      <c r="E1151" t="s">
        <v>854</v>
      </c>
      <c r="F1151" s="78">
        <v>1105</v>
      </c>
      <c r="G1151" s="78">
        <v>2611</v>
      </c>
      <c r="H1151" s="78">
        <v>107</v>
      </c>
      <c r="I1151" s="78">
        <v>252</v>
      </c>
      <c r="J1151" s="78">
        <v>588</v>
      </c>
      <c r="K1151" s="78">
        <v>1383</v>
      </c>
      <c r="L1151" s="78">
        <v>264</v>
      </c>
      <c r="M1151" s="78">
        <v>630</v>
      </c>
      <c r="N1151" s="78">
        <v>88</v>
      </c>
      <c r="O1151" s="78">
        <v>212</v>
      </c>
      <c r="P1151" s="78">
        <v>58</v>
      </c>
      <c r="Q1151" s="78">
        <v>134</v>
      </c>
      <c r="R1151" s="79">
        <v>5.2488687782805431E-2</v>
      </c>
      <c r="S1151" s="79">
        <v>5.1321332822673309E-2</v>
      </c>
      <c r="T1151" s="78" t="str">
        <f>VLOOKUP(Table5[[#This Row],[ODS Code]],Lookup!A:D,4,FALSE)</f>
        <v>Hammersmith &amp; Fulham</v>
      </c>
      <c r="U1151" s="78" t="str">
        <f>VLOOKUP(Table5[[#This Row],[ODS Code]],Lookup!A:E,3,FALSE)</f>
        <v>H&amp;F Partnership PCN</v>
      </c>
      <c r="V1151" s="78" t="str">
        <f>VLOOKUP(Table5[[#This Row],[ODS Code]],Lookup!A:F,2,FALSE)</f>
        <v>Brook Green Medical Centre</v>
      </c>
      <c r="W1151" s="78" t="str">
        <f>VLOOKUP(Table5[[#This Row],[ODS Code]],Lookup!A:G,5,FALSE)</f>
        <v>E85020</v>
      </c>
    </row>
    <row r="1152" spans="1:23" x14ac:dyDescent="0.35">
      <c r="A1152" s="80">
        <v>45474</v>
      </c>
      <c r="B1152" t="s">
        <v>223</v>
      </c>
      <c r="C1152" t="s">
        <v>222</v>
      </c>
      <c r="D1152" t="s">
        <v>957</v>
      </c>
      <c r="E1152" t="s">
        <v>854</v>
      </c>
      <c r="F1152" s="78">
        <v>1945</v>
      </c>
      <c r="G1152" s="78">
        <v>4321</v>
      </c>
      <c r="H1152" s="78">
        <v>156</v>
      </c>
      <c r="I1152" s="78">
        <v>359</v>
      </c>
      <c r="J1152" s="78">
        <v>1026</v>
      </c>
      <c r="K1152" s="78">
        <v>2254</v>
      </c>
      <c r="L1152" s="78">
        <v>407</v>
      </c>
      <c r="M1152" s="78">
        <v>926</v>
      </c>
      <c r="N1152" s="78">
        <v>176</v>
      </c>
      <c r="O1152" s="78">
        <v>384</v>
      </c>
      <c r="P1152" s="78">
        <v>180</v>
      </c>
      <c r="Q1152" s="78">
        <v>398</v>
      </c>
      <c r="R1152" s="79">
        <v>9.2544987146529561E-2</v>
      </c>
      <c r="S1152" s="79">
        <v>9.2108308261976399E-2</v>
      </c>
      <c r="T1152" s="78" t="str">
        <f>VLOOKUP(Table5[[#This Row],[ODS Code]],Lookup!A:D,4,FALSE)</f>
        <v>Hammersmith &amp; Fulham</v>
      </c>
      <c r="U1152" s="78" t="str">
        <f>VLOOKUP(Table5[[#This Row],[ODS Code]],Lookup!A:E,3,FALSE)</f>
        <v>H&amp;F Partnership PCN</v>
      </c>
      <c r="V1152" s="78" t="str">
        <f>VLOOKUP(Table5[[#This Row],[ODS Code]],Lookup!A:F,2,FALSE)</f>
        <v>North End Medical Centre</v>
      </c>
      <c r="W1152" s="78" t="str">
        <f>VLOOKUP(Table5[[#This Row],[ODS Code]],Lookup!A:G,5,FALSE)</f>
        <v>E85003</v>
      </c>
    </row>
    <row r="1153" spans="1:23" x14ac:dyDescent="0.35">
      <c r="A1153" s="80">
        <v>45474</v>
      </c>
      <c r="B1153" t="s">
        <v>236</v>
      </c>
      <c r="C1153" t="s">
        <v>235</v>
      </c>
      <c r="D1153" t="s">
        <v>957</v>
      </c>
      <c r="E1153" t="s">
        <v>854</v>
      </c>
      <c r="F1153" s="78">
        <v>2739</v>
      </c>
      <c r="G1153" s="78">
        <v>5683</v>
      </c>
      <c r="H1153" s="78">
        <v>292</v>
      </c>
      <c r="I1153" s="78">
        <v>622</v>
      </c>
      <c r="J1153" s="78">
        <v>1335</v>
      </c>
      <c r="K1153" s="78">
        <v>2761</v>
      </c>
      <c r="L1153" s="78">
        <v>651</v>
      </c>
      <c r="M1153" s="78">
        <v>1354</v>
      </c>
      <c r="N1153" s="78">
        <v>219</v>
      </c>
      <c r="O1153" s="78">
        <v>451</v>
      </c>
      <c r="P1153" s="78">
        <v>242</v>
      </c>
      <c r="Q1153" s="78">
        <v>495</v>
      </c>
      <c r="R1153" s="79">
        <v>8.8353413654618476E-2</v>
      </c>
      <c r="S1153" s="79">
        <v>8.7101882808375858E-2</v>
      </c>
      <c r="T1153" s="78" t="str">
        <f>VLOOKUP(Table5[[#This Row],[ODS Code]],Lookup!A:D,4,FALSE)</f>
        <v>Hammersmith &amp; Fulham</v>
      </c>
      <c r="U1153" s="78" t="str">
        <f>VLOOKUP(Table5[[#This Row],[ODS Code]],Lookup!A:E,3,FALSE)</f>
        <v>H&amp;F Partnership PCN</v>
      </c>
      <c r="V1153" s="78" t="str">
        <f>VLOOKUP(Table5[[#This Row],[ODS Code]],Lookup!A:F,2,FALSE)</f>
        <v>Park Medical Centre</v>
      </c>
      <c r="W1153" s="78" t="str">
        <f>VLOOKUP(Table5[[#This Row],[ODS Code]],Lookup!A:G,5,FALSE)</f>
        <v>E85636</v>
      </c>
    </row>
    <row r="1154" spans="1:23" x14ac:dyDescent="0.35">
      <c r="A1154" s="80">
        <v>45474</v>
      </c>
      <c r="B1154" t="s">
        <v>258</v>
      </c>
      <c r="C1154" t="s">
        <v>958</v>
      </c>
      <c r="D1154" t="s">
        <v>957</v>
      </c>
      <c r="E1154" t="s">
        <v>854</v>
      </c>
      <c r="F1154" s="78">
        <v>2229</v>
      </c>
      <c r="G1154" s="78">
        <v>4574</v>
      </c>
      <c r="H1154" s="78">
        <v>206</v>
      </c>
      <c r="I1154" s="78">
        <v>423</v>
      </c>
      <c r="J1154" s="78">
        <v>1358</v>
      </c>
      <c r="K1154" s="78">
        <v>2792</v>
      </c>
      <c r="L1154" s="78">
        <v>443</v>
      </c>
      <c r="M1154" s="78">
        <v>912</v>
      </c>
      <c r="N1154" s="78">
        <v>110</v>
      </c>
      <c r="O1154" s="78">
        <v>220</v>
      </c>
      <c r="P1154" s="78">
        <v>112</v>
      </c>
      <c r="Q1154" s="78">
        <v>227</v>
      </c>
      <c r="R1154" s="79">
        <v>5.0246747420367881E-2</v>
      </c>
      <c r="S1154" s="79">
        <v>4.9628334062090072E-2</v>
      </c>
      <c r="T1154" s="78" t="str">
        <f>VLOOKUP(Table5[[#This Row],[ODS Code]],Lookup!A:D,4,FALSE)</f>
        <v>Hammersmith &amp; Fulham</v>
      </c>
      <c r="U1154" s="78" t="str">
        <f>VLOOKUP(Table5[[#This Row],[ODS Code]],Lookup!A:E,3,FALSE)</f>
        <v>H&amp;F Partnership PCN</v>
      </c>
      <c r="V1154" s="78" t="str">
        <f>VLOOKUP(Table5[[#This Row],[ODS Code]],Lookup!A:F,2,FALSE)</f>
        <v>Richford Gate Medical Practice</v>
      </c>
      <c r="W1154" s="78" t="str">
        <f>VLOOKUP(Table5[[#This Row],[ODS Code]],Lookup!A:G,5,FALSE)</f>
        <v>E85016</v>
      </c>
    </row>
    <row r="1155" spans="1:23" x14ac:dyDescent="0.35">
      <c r="A1155" s="80">
        <v>45474</v>
      </c>
      <c r="B1155" t="s">
        <v>312</v>
      </c>
      <c r="C1155" t="s">
        <v>311</v>
      </c>
      <c r="D1155" t="s">
        <v>957</v>
      </c>
      <c r="E1155" t="s">
        <v>854</v>
      </c>
      <c r="F1155" s="78">
        <v>1712</v>
      </c>
      <c r="G1155" s="78">
        <v>3980</v>
      </c>
      <c r="H1155" s="78">
        <v>146</v>
      </c>
      <c r="I1155" s="78">
        <v>335</v>
      </c>
      <c r="J1155" s="78">
        <v>967</v>
      </c>
      <c r="K1155" s="78">
        <v>2234</v>
      </c>
      <c r="L1155" s="78">
        <v>389</v>
      </c>
      <c r="M1155" s="78">
        <v>926</v>
      </c>
      <c r="N1155" s="78">
        <v>101</v>
      </c>
      <c r="O1155" s="78">
        <v>234</v>
      </c>
      <c r="P1155" s="78">
        <v>109</v>
      </c>
      <c r="Q1155" s="78">
        <v>251</v>
      </c>
      <c r="R1155" s="79">
        <v>6.3668224299065421E-2</v>
      </c>
      <c r="S1155" s="79">
        <v>6.306532663316583E-2</v>
      </c>
      <c r="T1155" s="78" t="str">
        <f>VLOOKUP(Table5[[#This Row],[ODS Code]],Lookup!A:D,4,FALSE)</f>
        <v>Hammersmith &amp; Fulham</v>
      </c>
      <c r="U1155" s="78" t="str">
        <f>VLOOKUP(Table5[[#This Row],[ODS Code]],Lookup!A:E,3,FALSE)</f>
        <v>H&amp;F Partnership PCN</v>
      </c>
      <c r="V1155" s="78" t="str">
        <f>VLOOKUP(Table5[[#This Row],[ODS Code]],Lookup!A:F,2,FALSE)</f>
        <v>The Bush Doctors</v>
      </c>
      <c r="W1155" s="78" t="str">
        <f>VLOOKUP(Table5[[#This Row],[ODS Code]],Lookup!A:G,5,FALSE)</f>
        <v>E85055</v>
      </c>
    </row>
    <row r="1156" spans="1:23" x14ac:dyDescent="0.35">
      <c r="A1156" s="80">
        <v>45474</v>
      </c>
      <c r="B1156" t="s">
        <v>73</v>
      </c>
      <c r="C1156" t="s">
        <v>959</v>
      </c>
      <c r="D1156" t="s">
        <v>960</v>
      </c>
      <c r="E1156" t="s">
        <v>854</v>
      </c>
      <c r="F1156" s="78">
        <v>0</v>
      </c>
      <c r="G1156" s="78">
        <v>0</v>
      </c>
      <c r="H1156" s="78">
        <v>0</v>
      </c>
      <c r="I1156" s="78">
        <v>0</v>
      </c>
      <c r="J1156" s="78">
        <v>0</v>
      </c>
      <c r="K1156" s="78">
        <v>0</v>
      </c>
      <c r="L1156" s="78">
        <v>0</v>
      </c>
      <c r="M1156" s="78">
        <v>0</v>
      </c>
      <c r="N1156" s="78">
        <v>0</v>
      </c>
      <c r="O1156" s="78">
        <v>0</v>
      </c>
      <c r="P1156" s="78">
        <v>0</v>
      </c>
      <c r="Q1156" s="78">
        <v>0</v>
      </c>
      <c r="R1156" s="79">
        <v>0</v>
      </c>
      <c r="S1156" s="79">
        <v>0</v>
      </c>
      <c r="T1156" s="78" t="str">
        <f>VLOOKUP(Table5[[#This Row],[ODS Code]],Lookup!A:D,4,FALSE)</f>
        <v>Brent</v>
      </c>
      <c r="U1156" s="78" t="str">
        <f>VLOOKUP(Table5[[#This Row],[ODS Code]],Lookup!A:E,3,FALSE)</f>
        <v>Harness North</v>
      </c>
      <c r="V1156" s="78" t="str">
        <f>VLOOKUP(Table5[[#This Row],[ODS Code]],Lookup!A:F,2,FALSE)</f>
        <v>CHURCH LANE SURGERY</v>
      </c>
      <c r="W1156" s="78" t="str">
        <f>VLOOKUP(Table5[[#This Row],[ODS Code]],Lookup!A:G,5,FALSE)</f>
        <v>E84067</v>
      </c>
    </row>
    <row r="1157" spans="1:23" x14ac:dyDescent="0.35">
      <c r="A1157" s="80">
        <v>45474</v>
      </c>
      <c r="B1157" t="s">
        <v>201</v>
      </c>
      <c r="C1157" t="s">
        <v>961</v>
      </c>
      <c r="D1157" t="s">
        <v>960</v>
      </c>
      <c r="E1157" t="s">
        <v>854</v>
      </c>
      <c r="F1157" s="78">
        <v>0</v>
      </c>
      <c r="G1157" s="78">
        <v>0</v>
      </c>
      <c r="H1157" s="78">
        <v>0</v>
      </c>
      <c r="I1157" s="78">
        <v>0</v>
      </c>
      <c r="J1157" s="78">
        <v>0</v>
      </c>
      <c r="K1157" s="78">
        <v>0</v>
      </c>
      <c r="L1157" s="78">
        <v>0</v>
      </c>
      <c r="M1157" s="78">
        <v>0</v>
      </c>
      <c r="N1157" s="78">
        <v>0</v>
      </c>
      <c r="O1157" s="78">
        <v>0</v>
      </c>
      <c r="P1157" s="78">
        <v>0</v>
      </c>
      <c r="Q1157" s="78">
        <v>0</v>
      </c>
      <c r="R1157" s="79">
        <v>0</v>
      </c>
      <c r="S1157" s="79">
        <v>0</v>
      </c>
      <c r="T1157" s="78" t="str">
        <f>VLOOKUP(Table5[[#This Row],[ODS Code]],Lookup!A:D,4,FALSE)</f>
        <v>Brent</v>
      </c>
      <c r="U1157" s="78" t="str">
        <f>VLOOKUP(Table5[[#This Row],[ODS Code]],Lookup!A:E,3,FALSE)</f>
        <v>Harness North</v>
      </c>
      <c r="V1157" s="78" t="str">
        <f>VLOOKUP(Table5[[#This Row],[ODS Code]],Lookup!A:F,2,FALSE)</f>
        <v>LANFRANC MEDICAL CENTRE</v>
      </c>
      <c r="W1157" s="78" t="str">
        <f>VLOOKUP(Table5[[#This Row],[ODS Code]],Lookup!A:G,5,FALSE)</f>
        <v>E84083</v>
      </c>
    </row>
    <row r="1158" spans="1:23" x14ac:dyDescent="0.35">
      <c r="A1158" s="80">
        <v>45474</v>
      </c>
      <c r="B1158" t="s">
        <v>239</v>
      </c>
      <c r="C1158" t="s">
        <v>962</v>
      </c>
      <c r="D1158" t="s">
        <v>960</v>
      </c>
      <c r="E1158" t="s">
        <v>854</v>
      </c>
      <c r="F1158" s="78">
        <v>6876</v>
      </c>
      <c r="G1158" s="78">
        <v>25271</v>
      </c>
      <c r="H1158" s="78">
        <v>580</v>
      </c>
      <c r="I1158" s="78">
        <v>2133</v>
      </c>
      <c r="J1158" s="78">
        <v>3811</v>
      </c>
      <c r="K1158" s="78">
        <v>14127</v>
      </c>
      <c r="L1158" s="78">
        <v>1455</v>
      </c>
      <c r="M1158" s="78">
        <v>5325</v>
      </c>
      <c r="N1158" s="78">
        <v>657</v>
      </c>
      <c r="O1158" s="78">
        <v>2363</v>
      </c>
      <c r="P1158" s="78">
        <v>373</v>
      </c>
      <c r="Q1158" s="78">
        <v>1323</v>
      </c>
      <c r="R1158" s="79">
        <v>5.4246655031995349E-2</v>
      </c>
      <c r="S1158" s="79">
        <v>5.2352498911796129E-2</v>
      </c>
      <c r="T1158" s="78" t="str">
        <f>VLOOKUP(Table5[[#This Row],[ODS Code]],Lookup!A:D,4,FALSE)</f>
        <v>Brent</v>
      </c>
      <c r="U1158" s="78" t="str">
        <f>VLOOKUP(Table5[[#This Row],[ODS Code]],Lookup!A:E,3,FALSE)</f>
        <v>Harness North</v>
      </c>
      <c r="V1158" s="78" t="str">
        <f>VLOOKUP(Table5[[#This Row],[ODS Code]],Lookup!A:F,2,FALSE)</f>
        <v>PEARL MEDICAL PRACTICE</v>
      </c>
      <c r="W1158" s="78" t="str">
        <f>VLOOKUP(Table5[[#This Row],[ODS Code]],Lookup!A:G,5,FALSE)</f>
        <v>E84701</v>
      </c>
    </row>
    <row r="1159" spans="1:23" x14ac:dyDescent="0.35">
      <c r="A1159" s="80">
        <v>45474</v>
      </c>
      <c r="B1159" t="s">
        <v>250</v>
      </c>
      <c r="C1159" t="s">
        <v>249</v>
      </c>
      <c r="D1159" t="s">
        <v>960</v>
      </c>
      <c r="E1159" t="s">
        <v>854</v>
      </c>
      <c r="F1159" s="78">
        <v>133</v>
      </c>
      <c r="G1159" s="78">
        <v>266</v>
      </c>
      <c r="H1159" s="78">
        <v>6</v>
      </c>
      <c r="I1159" s="78">
        <v>12</v>
      </c>
      <c r="J1159" s="78">
        <v>82</v>
      </c>
      <c r="K1159" s="78">
        <v>164</v>
      </c>
      <c r="L1159" s="78">
        <v>28</v>
      </c>
      <c r="M1159" s="78">
        <v>56</v>
      </c>
      <c r="N1159" s="78">
        <v>11</v>
      </c>
      <c r="O1159" s="78">
        <v>22</v>
      </c>
      <c r="P1159" s="78">
        <v>6</v>
      </c>
      <c r="Q1159" s="78">
        <v>12</v>
      </c>
      <c r="R1159" s="79">
        <v>4.5112781954887216E-2</v>
      </c>
      <c r="S1159" s="79">
        <v>4.5112781954887216E-2</v>
      </c>
      <c r="T1159" s="78" t="str">
        <f>VLOOKUP(Table5[[#This Row],[ODS Code]],Lookup!A:D,4,FALSE)</f>
        <v>Brent</v>
      </c>
      <c r="U1159" s="78" t="str">
        <f>VLOOKUP(Table5[[#This Row],[ODS Code]],Lookup!A:E,3,FALSE)</f>
        <v>Harness North</v>
      </c>
      <c r="V1159" s="78" t="str">
        <f>VLOOKUP(Table5[[#This Row],[ODS Code]],Lookup!A:F,2,FALSE)</f>
        <v>Preston Hill Surgery</v>
      </c>
      <c r="W1159" s="78" t="str">
        <f>VLOOKUP(Table5[[#This Row],[ODS Code]],Lookup!A:G,5,FALSE)</f>
        <v>E84030</v>
      </c>
    </row>
    <row r="1160" spans="1:23" x14ac:dyDescent="0.35">
      <c r="A1160" s="80">
        <v>45474</v>
      </c>
      <c r="B1160" t="s">
        <v>251</v>
      </c>
      <c r="C1160" t="s">
        <v>963</v>
      </c>
      <c r="D1160" t="s">
        <v>960</v>
      </c>
      <c r="E1160" t="s">
        <v>854</v>
      </c>
      <c r="F1160" s="78">
        <v>0</v>
      </c>
      <c r="G1160" s="78">
        <v>0</v>
      </c>
      <c r="H1160" s="78">
        <v>0</v>
      </c>
      <c r="I1160" s="78">
        <v>0</v>
      </c>
      <c r="J1160" s="78">
        <v>0</v>
      </c>
      <c r="K1160" s="78">
        <v>0</v>
      </c>
      <c r="L1160" s="78">
        <v>0</v>
      </c>
      <c r="M1160" s="78">
        <v>0</v>
      </c>
      <c r="N1160" s="78">
        <v>0</v>
      </c>
      <c r="O1160" s="78">
        <v>0</v>
      </c>
      <c r="P1160" s="78">
        <v>0</v>
      </c>
      <c r="Q1160" s="78">
        <v>0</v>
      </c>
      <c r="R1160" s="79">
        <v>0</v>
      </c>
      <c r="S1160" s="79">
        <v>0</v>
      </c>
      <c r="T1160" s="78" t="str">
        <f>VLOOKUP(Table5[[#This Row],[ODS Code]],Lookup!A:D,4,FALSE)</f>
        <v>Brent</v>
      </c>
      <c r="U1160" s="78" t="str">
        <f>VLOOKUP(Table5[[#This Row],[ODS Code]],Lookup!A:E,3,FALSE)</f>
        <v>Harness North</v>
      </c>
      <c r="V1160" s="78" t="str">
        <f>VLOOKUP(Table5[[#This Row],[ODS Code]],Lookup!A:F,2,FALSE)</f>
        <v>PRESTON MEDICAL CENTRE</v>
      </c>
      <c r="W1160" s="78" t="str">
        <f>VLOOKUP(Table5[[#This Row],[ODS Code]],Lookup!A:G,5,FALSE)</f>
        <v>E84678</v>
      </c>
    </row>
    <row r="1161" spans="1:23" x14ac:dyDescent="0.35">
      <c r="A1161" s="80">
        <v>45474</v>
      </c>
      <c r="B1161" t="s">
        <v>274</v>
      </c>
      <c r="C1161" t="s">
        <v>964</v>
      </c>
      <c r="D1161" t="s">
        <v>960</v>
      </c>
      <c r="E1161" t="s">
        <v>854</v>
      </c>
      <c r="F1161" s="78">
        <v>0</v>
      </c>
      <c r="G1161" s="78">
        <v>0</v>
      </c>
      <c r="H1161" s="78">
        <v>0</v>
      </c>
      <c r="I1161" s="78">
        <v>0</v>
      </c>
      <c r="J1161" s="78">
        <v>0</v>
      </c>
      <c r="K1161" s="78">
        <v>0</v>
      </c>
      <c r="L1161" s="78">
        <v>0</v>
      </c>
      <c r="M1161" s="78">
        <v>0</v>
      </c>
      <c r="N1161" s="78">
        <v>0</v>
      </c>
      <c r="O1161" s="78">
        <v>0</v>
      </c>
      <c r="P1161" s="78">
        <v>0</v>
      </c>
      <c r="Q1161" s="78">
        <v>0</v>
      </c>
      <c r="R1161" s="79">
        <v>0</v>
      </c>
      <c r="S1161" s="79">
        <v>0</v>
      </c>
      <c r="T1161" s="78" t="str">
        <f>VLOOKUP(Table5[[#This Row],[ODS Code]],Lookup!A:D,4,FALSE)</f>
        <v>Brent</v>
      </c>
      <c r="U1161" s="78" t="str">
        <f>VLOOKUP(Table5[[#This Row],[ODS Code]],Lookup!A:E,3,FALSE)</f>
        <v>Harness North</v>
      </c>
      <c r="V1161" s="78" t="str">
        <f>VLOOKUP(Table5[[#This Row],[ODS Code]],Lookup!A:F,2,FALSE)</f>
        <v>SMS MEDICAL PRACTICE</v>
      </c>
      <c r="W1161" s="78" t="str">
        <f>VLOOKUP(Table5[[#This Row],[ODS Code]],Lookup!A:G,5,FALSE)</f>
        <v>Y01090</v>
      </c>
    </row>
    <row r="1162" spans="1:23" x14ac:dyDescent="0.35">
      <c r="A1162" s="80">
        <v>45474</v>
      </c>
      <c r="B1162" t="s">
        <v>370</v>
      </c>
      <c r="C1162" t="s">
        <v>965</v>
      </c>
      <c r="D1162" t="s">
        <v>960</v>
      </c>
      <c r="E1162" t="s">
        <v>854</v>
      </c>
      <c r="F1162" s="78">
        <v>367</v>
      </c>
      <c r="G1162" s="78">
        <v>734</v>
      </c>
      <c r="H1162" s="78">
        <v>20</v>
      </c>
      <c r="I1162" s="78">
        <v>40</v>
      </c>
      <c r="J1162" s="78">
        <v>220</v>
      </c>
      <c r="K1162" s="78">
        <v>440</v>
      </c>
      <c r="L1162" s="78">
        <v>81</v>
      </c>
      <c r="M1162" s="78">
        <v>162</v>
      </c>
      <c r="N1162" s="78">
        <v>21</v>
      </c>
      <c r="O1162" s="78">
        <v>42</v>
      </c>
      <c r="P1162" s="78">
        <v>25</v>
      </c>
      <c r="Q1162" s="78">
        <v>50</v>
      </c>
      <c r="R1162" s="79">
        <v>6.8119891008174394E-2</v>
      </c>
      <c r="S1162" s="79">
        <v>6.8119891008174394E-2</v>
      </c>
      <c r="T1162" s="78" t="str">
        <f>VLOOKUP(Table5[[#This Row],[ODS Code]],Lookup!A:D,4,FALSE)</f>
        <v>Brent</v>
      </c>
      <c r="U1162" s="78" t="str">
        <f>VLOOKUP(Table5[[#This Row],[ODS Code]],Lookup!A:E,3,FALSE)</f>
        <v>Harness North</v>
      </c>
      <c r="V1162" s="78" t="str">
        <f>VLOOKUP(Table5[[#This Row],[ODS Code]],Lookup!A:F,2,FALSE)</f>
        <v>THE SUNFLOWER MEDICAL CENTRE</v>
      </c>
      <c r="W1162" s="78" t="str">
        <f>VLOOKUP(Table5[[#This Row],[ODS Code]],Lookup!A:G,5,FALSE)</f>
        <v>E84626</v>
      </c>
    </row>
    <row r="1163" spans="1:23" x14ac:dyDescent="0.35">
      <c r="A1163" s="80">
        <v>45474</v>
      </c>
      <c r="B1163" t="s">
        <v>371</v>
      </c>
      <c r="C1163" t="s">
        <v>966</v>
      </c>
      <c r="D1163" t="s">
        <v>960</v>
      </c>
      <c r="E1163" t="s">
        <v>854</v>
      </c>
      <c r="F1163" s="78">
        <v>860</v>
      </c>
      <c r="G1163" s="78">
        <v>1858</v>
      </c>
      <c r="H1163" s="78">
        <v>91</v>
      </c>
      <c r="I1163" s="78">
        <v>200</v>
      </c>
      <c r="J1163" s="78">
        <v>312</v>
      </c>
      <c r="K1163" s="78">
        <v>652</v>
      </c>
      <c r="L1163" s="78">
        <v>257</v>
      </c>
      <c r="M1163" s="78">
        <v>584</v>
      </c>
      <c r="N1163" s="78">
        <v>119</v>
      </c>
      <c r="O1163" s="78">
        <v>260</v>
      </c>
      <c r="P1163" s="78">
        <v>81</v>
      </c>
      <c r="Q1163" s="78">
        <v>162</v>
      </c>
      <c r="R1163" s="79">
        <v>9.4186046511627902E-2</v>
      </c>
      <c r="S1163" s="79">
        <v>8.7190527448869751E-2</v>
      </c>
      <c r="T1163" s="78" t="str">
        <f>VLOOKUP(Table5[[#This Row],[ODS Code]],Lookup!A:D,4,FALSE)</f>
        <v>Brent</v>
      </c>
      <c r="U1163" s="78" t="str">
        <f>VLOOKUP(Table5[[#This Row],[ODS Code]],Lookup!A:E,3,FALSE)</f>
        <v>Harness North</v>
      </c>
      <c r="V1163" s="78" t="str">
        <f>VLOOKUP(Table5[[#This Row],[ODS Code]],Lookup!A:F,2,FALSE)</f>
        <v>THE SURGERY</v>
      </c>
      <c r="W1163" s="78" t="str">
        <f>VLOOKUP(Table5[[#This Row],[ODS Code]],Lookup!A:G,5,FALSE)</f>
        <v>E84635</v>
      </c>
    </row>
    <row r="1164" spans="1:23" x14ac:dyDescent="0.35">
      <c r="A1164" s="80">
        <v>45474</v>
      </c>
      <c r="B1164" t="s">
        <v>394</v>
      </c>
      <c r="C1164" t="s">
        <v>967</v>
      </c>
      <c r="D1164" t="s">
        <v>960</v>
      </c>
      <c r="E1164" t="s">
        <v>854</v>
      </c>
      <c r="F1164" s="78">
        <v>13082</v>
      </c>
      <c r="G1164" s="78">
        <v>26165</v>
      </c>
      <c r="H1164" s="78">
        <v>1294</v>
      </c>
      <c r="I1164" s="78">
        <v>2588</v>
      </c>
      <c r="J1164" s="78">
        <v>6742</v>
      </c>
      <c r="K1164" s="78">
        <v>13485</v>
      </c>
      <c r="L1164" s="78">
        <v>2465</v>
      </c>
      <c r="M1164" s="78">
        <v>4930</v>
      </c>
      <c r="N1164" s="78">
        <v>1215</v>
      </c>
      <c r="O1164" s="78">
        <v>2430</v>
      </c>
      <c r="P1164" s="78">
        <v>1366</v>
      </c>
      <c r="Q1164" s="78">
        <v>2732</v>
      </c>
      <c r="R1164" s="79">
        <v>0.10441828466595322</v>
      </c>
      <c r="S1164" s="79">
        <v>0.10441429390407032</v>
      </c>
      <c r="T1164" s="78" t="str">
        <f>VLOOKUP(Table5[[#This Row],[ODS Code]],Lookup!A:D,4,FALSE)</f>
        <v>Brent</v>
      </c>
      <c r="U1164" s="78" t="str">
        <f>VLOOKUP(Table5[[#This Row],[ODS Code]],Lookup!A:E,3,FALSE)</f>
        <v>Harness North</v>
      </c>
      <c r="V1164" s="78" t="str">
        <f>VLOOKUP(Table5[[#This Row],[ODS Code]],Lookup!A:F,2,FALSE)</f>
        <v>WEMBLEY PARK DRIVE MEDICAL CENTRE</v>
      </c>
      <c r="W1164" s="78" t="str">
        <f>VLOOKUP(Table5[[#This Row],[ODS Code]],Lookup!A:G,5,FALSE)</f>
        <v>E84709</v>
      </c>
    </row>
    <row r="1165" spans="1:23" x14ac:dyDescent="0.35">
      <c r="A1165" s="80">
        <v>45474</v>
      </c>
      <c r="B1165" t="s">
        <v>406</v>
      </c>
      <c r="C1165" t="s">
        <v>968</v>
      </c>
      <c r="D1165" t="s">
        <v>960</v>
      </c>
      <c r="E1165" t="s">
        <v>854</v>
      </c>
      <c r="F1165" s="78">
        <v>2321</v>
      </c>
      <c r="G1165" s="78">
        <v>4597</v>
      </c>
      <c r="H1165" s="78">
        <v>351</v>
      </c>
      <c r="I1165" s="78">
        <v>656</v>
      </c>
      <c r="J1165" s="78">
        <v>440</v>
      </c>
      <c r="K1165" s="78">
        <v>1081</v>
      </c>
      <c r="L1165" s="78">
        <v>902</v>
      </c>
      <c r="M1165" s="78">
        <v>1687</v>
      </c>
      <c r="N1165" s="78">
        <v>331</v>
      </c>
      <c r="O1165" s="78">
        <v>624</v>
      </c>
      <c r="P1165" s="78">
        <v>297</v>
      </c>
      <c r="Q1165" s="78">
        <v>549</v>
      </c>
      <c r="R1165" s="79">
        <v>0.12796208530805686</v>
      </c>
      <c r="S1165" s="79">
        <v>0.11942571242114422</v>
      </c>
      <c r="T1165" s="78" t="str">
        <f>VLOOKUP(Table5[[#This Row],[ODS Code]],Lookup!A:D,4,FALSE)</f>
        <v>Brent</v>
      </c>
      <c r="U1165" s="78" t="str">
        <f>VLOOKUP(Table5[[#This Row],[ODS Code]],Lookup!A:E,3,FALSE)</f>
        <v>Harness North</v>
      </c>
      <c r="V1165" s="78" t="str">
        <f>VLOOKUP(Table5[[#This Row],[ODS Code]],Lookup!A:F,2,FALSE)</f>
        <v>WILLOW TREE FAMILY DOCTORS</v>
      </c>
      <c r="W1165" s="78" t="str">
        <f>VLOOKUP(Table5[[#This Row],[ODS Code]],Lookup!A:G,5,FALSE)</f>
        <v>E84015</v>
      </c>
    </row>
    <row r="1166" spans="1:23" x14ac:dyDescent="0.35">
      <c r="A1166" s="80">
        <v>45474</v>
      </c>
      <c r="B1166" t="s">
        <v>41</v>
      </c>
      <c r="C1166" t="s">
        <v>969</v>
      </c>
      <c r="D1166" t="s">
        <v>970</v>
      </c>
      <c r="E1166" t="s">
        <v>854</v>
      </c>
      <c r="F1166" s="78">
        <v>3327</v>
      </c>
      <c r="G1166" s="78">
        <v>8318</v>
      </c>
      <c r="H1166" s="78">
        <v>246</v>
      </c>
      <c r="I1166" s="78">
        <v>592</v>
      </c>
      <c r="J1166" s="78">
        <v>1768</v>
      </c>
      <c r="K1166" s="78">
        <v>4618</v>
      </c>
      <c r="L1166" s="78">
        <v>871</v>
      </c>
      <c r="M1166" s="78">
        <v>2049</v>
      </c>
      <c r="N1166" s="78">
        <v>254</v>
      </c>
      <c r="O1166" s="78">
        <v>621</v>
      </c>
      <c r="P1166" s="78">
        <v>188</v>
      </c>
      <c r="Q1166" s="78">
        <v>438</v>
      </c>
      <c r="R1166" s="79">
        <v>5.6507363991584007E-2</v>
      </c>
      <c r="S1166" s="79">
        <v>5.26568886751623E-2</v>
      </c>
      <c r="T1166" s="78" t="str">
        <f>VLOOKUP(Table5[[#This Row],[ODS Code]],Lookup!A:D,4,FALSE)</f>
        <v>Brent</v>
      </c>
      <c r="U1166" s="78" t="str">
        <f>VLOOKUP(Table5[[#This Row],[ODS Code]],Lookup!A:E,3,FALSE)</f>
        <v>Harness South</v>
      </c>
      <c r="V1166" s="78" t="str">
        <f>VLOOKUP(Table5[[#This Row],[ODS Code]],Lookup!A:F,2,FALSE)</f>
        <v>BRENTFIELD MEDICAL CENTRE</v>
      </c>
      <c r="W1166" s="78" t="str">
        <f>VLOOKUP(Table5[[#This Row],[ODS Code]],Lookup!A:G,5,FALSE)</f>
        <v>E84031</v>
      </c>
    </row>
    <row r="1167" spans="1:23" x14ac:dyDescent="0.35">
      <c r="A1167" s="80">
        <v>45474</v>
      </c>
      <c r="B1167" t="s">
        <v>72</v>
      </c>
      <c r="C1167" t="s">
        <v>971</v>
      </c>
      <c r="D1167" t="s">
        <v>970</v>
      </c>
      <c r="E1167" t="s">
        <v>854</v>
      </c>
      <c r="F1167" s="78">
        <v>993</v>
      </c>
      <c r="G1167" s="78">
        <v>2121</v>
      </c>
      <c r="H1167" s="78">
        <v>65</v>
      </c>
      <c r="I1167" s="78">
        <v>143</v>
      </c>
      <c r="J1167" s="78">
        <v>618</v>
      </c>
      <c r="K1167" s="78">
        <v>1309</v>
      </c>
      <c r="L1167" s="78">
        <v>207</v>
      </c>
      <c r="M1167" s="78">
        <v>442</v>
      </c>
      <c r="N1167" s="78">
        <v>66</v>
      </c>
      <c r="O1167" s="78">
        <v>144</v>
      </c>
      <c r="P1167" s="78">
        <v>37</v>
      </c>
      <c r="Q1167" s="78">
        <v>83</v>
      </c>
      <c r="R1167" s="79">
        <v>3.726082578046324E-2</v>
      </c>
      <c r="S1167" s="79">
        <v>3.9132484677039135E-2</v>
      </c>
      <c r="T1167" s="78" t="str">
        <f>VLOOKUP(Table5[[#This Row],[ODS Code]],Lookup!A:D,4,FALSE)</f>
        <v>Brent</v>
      </c>
      <c r="U1167" s="78" t="str">
        <f>VLOOKUP(Table5[[#This Row],[ODS Code]],Lookup!A:E,3,FALSE)</f>
        <v>Harness South</v>
      </c>
      <c r="V1167" s="78" t="str">
        <f>VLOOKUP(Table5[[#This Row],[ODS Code]],Lookup!A:F,2,FALSE)</f>
        <v>CHURCH END MEDICAL CENTRE</v>
      </c>
      <c r="W1167" s="78" t="str">
        <f>VLOOKUP(Table5[[#This Row],[ODS Code]],Lookup!A:G,5,FALSE)</f>
        <v>E84013</v>
      </c>
    </row>
    <row r="1168" spans="1:23" x14ac:dyDescent="0.35">
      <c r="A1168" s="80">
        <v>45474</v>
      </c>
      <c r="B1168" t="s">
        <v>114</v>
      </c>
      <c r="C1168" t="s">
        <v>972</v>
      </c>
      <c r="D1168" t="s">
        <v>970</v>
      </c>
      <c r="E1168" t="s">
        <v>854</v>
      </c>
      <c r="F1168" s="78">
        <v>4587</v>
      </c>
      <c r="G1168" s="78">
        <v>9783</v>
      </c>
      <c r="H1168" s="78">
        <v>450</v>
      </c>
      <c r="I1168" s="78">
        <v>839</v>
      </c>
      <c r="J1168" s="78">
        <v>1914</v>
      </c>
      <c r="K1168" s="78">
        <v>4834</v>
      </c>
      <c r="L1168" s="78">
        <v>1358</v>
      </c>
      <c r="M1168" s="78">
        <v>2520</v>
      </c>
      <c r="N1168" s="78">
        <v>505</v>
      </c>
      <c r="O1168" s="78">
        <v>951</v>
      </c>
      <c r="P1168" s="78">
        <v>360</v>
      </c>
      <c r="Q1168" s="78">
        <v>639</v>
      </c>
      <c r="R1168" s="79">
        <v>7.8482668410725959E-2</v>
      </c>
      <c r="S1168" s="79">
        <v>6.5317387304507826E-2</v>
      </c>
      <c r="T1168" s="78" t="str">
        <f>VLOOKUP(Table5[[#This Row],[ODS Code]],Lookup!A:D,4,FALSE)</f>
        <v>Brent</v>
      </c>
      <c r="U1168" s="78" t="str">
        <f>VLOOKUP(Table5[[#This Row],[ODS Code]],Lookup!A:E,3,FALSE)</f>
        <v>Harness South</v>
      </c>
      <c r="V1168" s="78" t="str">
        <f>VLOOKUP(Table5[[#This Row],[ODS Code]],Lookup!A:F,2,FALSE)</f>
        <v>FORTY WILLOWS SURGERY</v>
      </c>
      <c r="W1168" s="78" t="str">
        <f>VLOOKUP(Table5[[#This Row],[ODS Code]],Lookup!A:G,5,FALSE)</f>
        <v>E84002</v>
      </c>
    </row>
    <row r="1169" spans="1:23" x14ac:dyDescent="0.35">
      <c r="A1169" s="80">
        <v>45474</v>
      </c>
      <c r="B1169" t="s">
        <v>115</v>
      </c>
      <c r="C1169" t="s">
        <v>973</v>
      </c>
      <c r="D1169" t="s">
        <v>970</v>
      </c>
      <c r="E1169" t="s">
        <v>854</v>
      </c>
      <c r="F1169" s="78">
        <v>7646</v>
      </c>
      <c r="G1169" s="78">
        <v>16625</v>
      </c>
      <c r="H1169" s="78">
        <v>347</v>
      </c>
      <c r="I1169" s="78">
        <v>824</v>
      </c>
      <c r="J1169" s="78">
        <v>5542</v>
      </c>
      <c r="K1169" s="78">
        <v>11958</v>
      </c>
      <c r="L1169" s="78">
        <v>1115</v>
      </c>
      <c r="M1169" s="78">
        <v>2319</v>
      </c>
      <c r="N1169" s="78">
        <v>329</v>
      </c>
      <c r="O1169" s="78">
        <v>790</v>
      </c>
      <c r="P1169" s="78">
        <v>313</v>
      </c>
      <c r="Q1169" s="78">
        <v>734</v>
      </c>
      <c r="R1169" s="79">
        <v>4.0936437352864244E-2</v>
      </c>
      <c r="S1169" s="79">
        <v>4.4150375939849627E-2</v>
      </c>
      <c r="T1169" s="78" t="str">
        <f>VLOOKUP(Table5[[#This Row],[ODS Code]],Lookup!A:D,4,FALSE)</f>
        <v>Brent</v>
      </c>
      <c r="U1169" s="78" t="str">
        <f>VLOOKUP(Table5[[#This Row],[ODS Code]],Lookup!A:E,3,FALSE)</f>
        <v>Harness South</v>
      </c>
      <c r="V1169" s="78" t="str">
        <f>VLOOKUP(Table5[[#This Row],[ODS Code]],Lookup!A:F,2,FALSE)</f>
        <v>FREUCHEN MEDICAL CENTRE</v>
      </c>
      <c r="W1169" s="78" t="str">
        <f>VLOOKUP(Table5[[#This Row],[ODS Code]],Lookup!A:G,5,FALSE)</f>
        <v>E84074</v>
      </c>
    </row>
    <row r="1170" spans="1:23" x14ac:dyDescent="0.35">
      <c r="A1170" s="80">
        <v>45474</v>
      </c>
      <c r="B1170" t="s">
        <v>162</v>
      </c>
      <c r="C1170" t="s">
        <v>974</v>
      </c>
      <c r="D1170" t="s">
        <v>970</v>
      </c>
      <c r="E1170" t="s">
        <v>854</v>
      </c>
      <c r="F1170" s="78">
        <v>1644</v>
      </c>
      <c r="G1170" s="78">
        <v>3817</v>
      </c>
      <c r="H1170" s="78">
        <v>184</v>
      </c>
      <c r="I1170" s="78">
        <v>402</v>
      </c>
      <c r="J1170" s="78">
        <v>806</v>
      </c>
      <c r="K1170" s="78">
        <v>1988</v>
      </c>
      <c r="L1170" s="78">
        <v>399</v>
      </c>
      <c r="M1170" s="78">
        <v>872</v>
      </c>
      <c r="N1170" s="78">
        <v>145</v>
      </c>
      <c r="O1170" s="78">
        <v>317</v>
      </c>
      <c r="P1170" s="78">
        <v>110</v>
      </c>
      <c r="Q1170" s="78">
        <v>238</v>
      </c>
      <c r="R1170" s="79">
        <v>6.6909975669099758E-2</v>
      </c>
      <c r="S1170" s="79">
        <v>6.235263295782028E-2</v>
      </c>
      <c r="T1170" s="78" t="str">
        <f>VLOOKUP(Table5[[#This Row],[ODS Code]],Lookup!A:D,4,FALSE)</f>
        <v>Brent</v>
      </c>
      <c r="U1170" s="78" t="str">
        <f>VLOOKUP(Table5[[#This Row],[ODS Code]],Lookup!A:E,3,FALSE)</f>
        <v>Harness South</v>
      </c>
      <c r="V1170" s="78" t="str">
        <f>VLOOKUP(Table5[[#This Row],[ODS Code]],Lookup!A:F,2,FALSE)</f>
        <v>HILLTOP MEDICAL PRACTICE</v>
      </c>
      <c r="W1170" s="78" t="str">
        <f>VLOOKUP(Table5[[#This Row],[ODS Code]],Lookup!A:G,5,FALSE)</f>
        <v>E84637</v>
      </c>
    </row>
    <row r="1171" spans="1:23" x14ac:dyDescent="0.35">
      <c r="A1171" s="80">
        <v>45474</v>
      </c>
      <c r="B1171" t="s">
        <v>233</v>
      </c>
      <c r="C1171" t="s">
        <v>975</v>
      </c>
      <c r="D1171" t="s">
        <v>970</v>
      </c>
      <c r="E1171" t="s">
        <v>854</v>
      </c>
      <c r="F1171" s="78">
        <v>0</v>
      </c>
      <c r="G1171" s="78">
        <v>0</v>
      </c>
      <c r="H1171" s="78">
        <v>0</v>
      </c>
      <c r="I1171" s="78">
        <v>0</v>
      </c>
      <c r="J1171" s="78">
        <v>0</v>
      </c>
      <c r="K1171" s="78">
        <v>0</v>
      </c>
      <c r="L1171" s="78">
        <v>0</v>
      </c>
      <c r="M1171" s="78">
        <v>0</v>
      </c>
      <c r="N1171" s="78">
        <v>0</v>
      </c>
      <c r="O1171" s="78">
        <v>0</v>
      </c>
      <c r="P1171" s="78">
        <v>0</v>
      </c>
      <c r="Q1171" s="78">
        <v>0</v>
      </c>
      <c r="R1171" s="79">
        <v>0</v>
      </c>
      <c r="S1171" s="79">
        <v>0</v>
      </c>
      <c r="T1171" s="78" t="str">
        <f>VLOOKUP(Table5[[#This Row],[ODS Code]],Lookup!A:D,4,FALSE)</f>
        <v>Brent</v>
      </c>
      <c r="U1171" s="78" t="str">
        <f>VLOOKUP(Table5[[#This Row],[ODS Code]],Lookup!A:E,3,FALSE)</f>
        <v>Harness South</v>
      </c>
      <c r="V1171" s="78" t="str">
        <f>VLOOKUP(Table5[[#This Row],[ODS Code]],Lookup!A:F,2,FALSE)</f>
        <v>OXGATE GARDENS SURGERY</v>
      </c>
      <c r="W1171" s="78" t="str">
        <f>VLOOKUP(Table5[[#This Row],[ODS Code]],Lookup!A:G,5,FALSE)</f>
        <v>E84076</v>
      </c>
    </row>
    <row r="1172" spans="1:23" x14ac:dyDescent="0.35">
      <c r="A1172" s="80">
        <v>45474</v>
      </c>
      <c r="B1172" t="s">
        <v>237</v>
      </c>
      <c r="C1172" t="s">
        <v>976</v>
      </c>
      <c r="D1172" t="s">
        <v>970</v>
      </c>
      <c r="E1172" t="s">
        <v>854</v>
      </c>
      <c r="F1172" s="78">
        <v>2992</v>
      </c>
      <c r="G1172" s="78">
        <v>8374</v>
      </c>
      <c r="H1172" s="78">
        <v>331</v>
      </c>
      <c r="I1172" s="78">
        <v>845</v>
      </c>
      <c r="J1172" s="78">
        <v>1331</v>
      </c>
      <c r="K1172" s="78">
        <v>4128</v>
      </c>
      <c r="L1172" s="78">
        <v>713</v>
      </c>
      <c r="M1172" s="78">
        <v>1808</v>
      </c>
      <c r="N1172" s="78">
        <v>288</v>
      </c>
      <c r="O1172" s="78">
        <v>757</v>
      </c>
      <c r="P1172" s="78">
        <v>329</v>
      </c>
      <c r="Q1172" s="78">
        <v>836</v>
      </c>
      <c r="R1172" s="79">
        <v>0.10995989304812834</v>
      </c>
      <c r="S1172" s="79">
        <v>9.983281585860998E-2</v>
      </c>
      <c r="T1172" s="78" t="str">
        <f>VLOOKUP(Table5[[#This Row],[ODS Code]],Lookup!A:D,4,FALSE)</f>
        <v>Brent</v>
      </c>
      <c r="U1172" s="78" t="str">
        <f>VLOOKUP(Table5[[#This Row],[ODS Code]],Lookup!A:E,3,FALSE)</f>
        <v>Harness South</v>
      </c>
      <c r="V1172" s="78" t="str">
        <f>VLOOKUP(Table5[[#This Row],[ODS Code]],Lookup!A:F,2,FALSE)</f>
        <v>ACTON LANE SURGERY</v>
      </c>
      <c r="W1172" s="78" t="str">
        <f>VLOOKUP(Table5[[#This Row],[ODS Code]],Lookup!A:G,5,FALSE)</f>
        <v>E84645</v>
      </c>
    </row>
    <row r="1173" spans="1:23" x14ac:dyDescent="0.35">
      <c r="A1173" s="80">
        <v>45474</v>
      </c>
      <c r="B1173" t="s">
        <v>260</v>
      </c>
      <c r="C1173" t="s">
        <v>977</v>
      </c>
      <c r="D1173" t="s">
        <v>970</v>
      </c>
      <c r="E1173" t="s">
        <v>854</v>
      </c>
      <c r="F1173" s="78">
        <v>2364</v>
      </c>
      <c r="G1173" s="78">
        <v>4742</v>
      </c>
      <c r="H1173" s="78">
        <v>206</v>
      </c>
      <c r="I1173" s="78">
        <v>412</v>
      </c>
      <c r="J1173" s="78">
        <v>988</v>
      </c>
      <c r="K1173" s="78">
        <v>1990</v>
      </c>
      <c r="L1173" s="78">
        <v>687</v>
      </c>
      <c r="M1173" s="78">
        <v>1374</v>
      </c>
      <c r="N1173" s="78">
        <v>245</v>
      </c>
      <c r="O1173" s="78">
        <v>490</v>
      </c>
      <c r="P1173" s="78">
        <v>238</v>
      </c>
      <c r="Q1173" s="78">
        <v>476</v>
      </c>
      <c r="R1173" s="79">
        <v>0.10067681895093063</v>
      </c>
      <c r="S1173" s="79">
        <v>0.10037958667229017</v>
      </c>
      <c r="T1173" s="78" t="str">
        <f>VLOOKUP(Table5[[#This Row],[ODS Code]],Lookup!A:D,4,FALSE)</f>
        <v>Brent</v>
      </c>
      <c r="U1173" s="78" t="str">
        <f>VLOOKUP(Table5[[#This Row],[ODS Code]],Lookup!A:E,3,FALSE)</f>
        <v>Harness South</v>
      </c>
      <c r="V1173" s="78" t="str">
        <f>VLOOKUP(Table5[[#This Row],[ODS Code]],Lookup!A:F,2,FALSE)</f>
        <v>ROUNDWOOD PARK MEDICAL CENTRE</v>
      </c>
      <c r="W1173" s="78" t="str">
        <f>VLOOKUP(Table5[[#This Row],[ODS Code]],Lookup!A:G,5,FALSE)</f>
        <v>E84656</v>
      </c>
    </row>
    <row r="1174" spans="1:23" x14ac:dyDescent="0.35">
      <c r="A1174" s="80">
        <v>45474</v>
      </c>
      <c r="B1174" t="s">
        <v>368</v>
      </c>
      <c r="C1174" t="s">
        <v>978</v>
      </c>
      <c r="D1174" t="s">
        <v>970</v>
      </c>
      <c r="E1174" t="s">
        <v>854</v>
      </c>
      <c r="F1174" s="78">
        <v>2199</v>
      </c>
      <c r="G1174" s="78">
        <v>3837</v>
      </c>
      <c r="H1174" s="78">
        <v>147</v>
      </c>
      <c r="I1174" s="78">
        <v>257</v>
      </c>
      <c r="J1174" s="78">
        <v>1226</v>
      </c>
      <c r="K1174" s="78">
        <v>2100</v>
      </c>
      <c r="L1174" s="78">
        <v>534</v>
      </c>
      <c r="M1174" s="78">
        <v>944</v>
      </c>
      <c r="N1174" s="78">
        <v>146</v>
      </c>
      <c r="O1174" s="78">
        <v>268</v>
      </c>
      <c r="P1174" s="78">
        <v>146</v>
      </c>
      <c r="Q1174" s="78">
        <v>268</v>
      </c>
      <c r="R1174" s="79">
        <v>6.6393815370623013E-2</v>
      </c>
      <c r="S1174" s="79">
        <v>6.9846234037008084E-2</v>
      </c>
      <c r="T1174" s="78" t="str">
        <f>VLOOKUP(Table5[[#This Row],[ODS Code]],Lookup!A:D,4,FALSE)</f>
        <v>Brent</v>
      </c>
      <c r="U1174" s="78" t="str">
        <f>VLOOKUP(Table5[[#This Row],[ODS Code]],Lookup!A:E,3,FALSE)</f>
        <v>Harness South</v>
      </c>
      <c r="V1174" s="78" t="str">
        <f>VLOOKUP(Table5[[#This Row],[ODS Code]],Lookup!A:F,2,FALSE)</f>
        <v>STONEBRIDGE MEDICAL CENTRE</v>
      </c>
      <c r="W1174" s="78" t="str">
        <f>VLOOKUP(Table5[[#This Row],[ODS Code]],Lookup!A:G,5,FALSE)</f>
        <v>E84028</v>
      </c>
    </row>
    <row r="1175" spans="1:23" x14ac:dyDescent="0.35">
      <c r="A1175" s="80">
        <v>45474</v>
      </c>
      <c r="B1175" t="s">
        <v>390</v>
      </c>
      <c r="C1175" t="s">
        <v>979</v>
      </c>
      <c r="D1175" t="s">
        <v>970</v>
      </c>
      <c r="E1175" t="s">
        <v>854</v>
      </c>
      <c r="F1175" s="78">
        <v>2677</v>
      </c>
      <c r="G1175" s="78">
        <v>6131</v>
      </c>
      <c r="H1175" s="78">
        <v>220</v>
      </c>
      <c r="I1175" s="78">
        <v>492</v>
      </c>
      <c r="J1175" s="78">
        <v>1306</v>
      </c>
      <c r="K1175" s="78">
        <v>3079</v>
      </c>
      <c r="L1175" s="78">
        <v>772</v>
      </c>
      <c r="M1175" s="78">
        <v>1711</v>
      </c>
      <c r="N1175" s="78">
        <v>176</v>
      </c>
      <c r="O1175" s="78">
        <v>396</v>
      </c>
      <c r="P1175" s="78">
        <v>203</v>
      </c>
      <c r="Q1175" s="78">
        <v>453</v>
      </c>
      <c r="R1175" s="79">
        <v>7.5831154277175947E-2</v>
      </c>
      <c r="S1175" s="79">
        <v>7.388680476268146E-2</v>
      </c>
      <c r="T1175" s="78" t="str">
        <f>VLOOKUP(Table5[[#This Row],[ODS Code]],Lookup!A:D,4,FALSE)</f>
        <v>Brent</v>
      </c>
      <c r="U1175" s="78" t="str">
        <f>VLOOKUP(Table5[[#This Row],[ODS Code]],Lookup!A:E,3,FALSE)</f>
        <v>Harness South</v>
      </c>
      <c r="V1175" s="78" t="str">
        <f>VLOOKUP(Table5[[#This Row],[ODS Code]],Lookup!A:F,2,FALSE)</f>
        <v>WALM LANE SURGERY</v>
      </c>
      <c r="W1175" s="78" t="str">
        <f>VLOOKUP(Table5[[#This Row],[ODS Code]],Lookup!A:G,5,FALSE)</f>
        <v>E84086</v>
      </c>
    </row>
    <row r="1176" spans="1:23" x14ac:dyDescent="0.35">
      <c r="A1176" s="80">
        <v>45474</v>
      </c>
      <c r="B1176" t="s">
        <v>110</v>
      </c>
      <c r="C1176" t="s">
        <v>980</v>
      </c>
      <c r="D1176" t="s">
        <v>981</v>
      </c>
      <c r="E1176" t="s">
        <v>854</v>
      </c>
      <c r="F1176" s="78">
        <v>1104</v>
      </c>
      <c r="G1176" s="78">
        <v>2208</v>
      </c>
      <c r="H1176" s="78">
        <v>87</v>
      </c>
      <c r="I1176" s="78">
        <v>174</v>
      </c>
      <c r="J1176" s="78">
        <v>411</v>
      </c>
      <c r="K1176" s="78">
        <v>822</v>
      </c>
      <c r="L1176" s="78">
        <v>407</v>
      </c>
      <c r="M1176" s="78">
        <v>814</v>
      </c>
      <c r="N1176" s="78">
        <v>117</v>
      </c>
      <c r="O1176" s="78">
        <v>234</v>
      </c>
      <c r="P1176" s="78">
        <v>82</v>
      </c>
      <c r="Q1176" s="78">
        <v>164</v>
      </c>
      <c r="R1176" s="79">
        <v>7.4275362318840576E-2</v>
      </c>
      <c r="S1176" s="79">
        <v>7.4275362318840576E-2</v>
      </c>
      <c r="T1176" s="78" t="str">
        <f>VLOOKUP(Table5[[#This Row],[ODS Code]],Lookup!A:D,4,FALSE)</f>
        <v>Harrow</v>
      </c>
      <c r="U1176" s="78" t="str">
        <f>VLOOKUP(Table5[[#This Row],[ODS Code]],Lookup!A:E,3,FALSE)</f>
        <v>Harrow Collaborative Network</v>
      </c>
      <c r="V1176" s="78" t="str">
        <f>VLOOKUP(Table5[[#This Row],[ODS Code]],Lookup!A:F,2,FALSE)</f>
        <v>FIRST CHOICE MEDICAL CARE</v>
      </c>
      <c r="W1176" s="78" t="str">
        <f>VLOOKUP(Table5[[#This Row],[ODS Code]],Lookup!A:G,5,FALSE)</f>
        <v>Y05080</v>
      </c>
    </row>
    <row r="1177" spans="1:23" x14ac:dyDescent="0.35">
      <c r="A1177" s="80">
        <v>45474</v>
      </c>
      <c r="B1177" t="s">
        <v>155</v>
      </c>
      <c r="C1177" t="s">
        <v>982</v>
      </c>
      <c r="D1177" t="s">
        <v>981</v>
      </c>
      <c r="E1177" t="s">
        <v>854</v>
      </c>
      <c r="F1177" s="78">
        <v>112</v>
      </c>
      <c r="G1177" s="78">
        <v>281</v>
      </c>
      <c r="H1177" s="78">
        <v>5</v>
      </c>
      <c r="I1177" s="78">
        <v>15</v>
      </c>
      <c r="J1177" s="78">
        <v>53</v>
      </c>
      <c r="K1177" s="78">
        <v>135</v>
      </c>
      <c r="L1177" s="78">
        <v>44</v>
      </c>
      <c r="M1177" s="78">
        <v>109</v>
      </c>
      <c r="N1177" s="78">
        <v>5</v>
      </c>
      <c r="O1177" s="78">
        <v>10</v>
      </c>
      <c r="P1177" s="78">
        <v>5</v>
      </c>
      <c r="Q1177" s="78">
        <v>12</v>
      </c>
      <c r="R1177" s="79">
        <v>4.4642857142857144E-2</v>
      </c>
      <c r="S1177" s="79">
        <v>4.2704626334519574E-2</v>
      </c>
      <c r="T1177" s="78" t="str">
        <f>VLOOKUP(Table5[[#This Row],[ODS Code]],Lookup!A:D,4,FALSE)</f>
        <v>Harrow</v>
      </c>
      <c r="U1177" s="78" t="str">
        <f>VLOOKUP(Table5[[#This Row],[ODS Code]],Lookup!A:E,3,FALSE)</f>
        <v>Harrow Collaborative Network</v>
      </c>
      <c r="V1177" s="78" t="str">
        <f>VLOOKUP(Table5[[#This Row],[ODS Code]],Lookup!A:F,2,FALSE)</f>
        <v>HEADSTONE LANE MEDICAL CENTRE</v>
      </c>
      <c r="W1177" s="78" t="str">
        <f>VLOOKUP(Table5[[#This Row],[ODS Code]],Lookup!A:G,5,FALSE)</f>
        <v>E84676</v>
      </c>
    </row>
    <row r="1178" spans="1:23" x14ac:dyDescent="0.35">
      <c r="A1178" s="80">
        <v>45474</v>
      </c>
      <c r="B1178" t="s">
        <v>156</v>
      </c>
      <c r="C1178" t="s">
        <v>983</v>
      </c>
      <c r="D1178" t="s">
        <v>981</v>
      </c>
      <c r="E1178" t="s">
        <v>854</v>
      </c>
      <c r="F1178" s="78">
        <v>142</v>
      </c>
      <c r="G1178" s="78">
        <v>284</v>
      </c>
      <c r="H1178" s="78">
        <v>18</v>
      </c>
      <c r="I1178" s="78">
        <v>36</v>
      </c>
      <c r="J1178" s="78">
        <v>57</v>
      </c>
      <c r="K1178" s="78">
        <v>114</v>
      </c>
      <c r="L1178" s="78">
        <v>39</v>
      </c>
      <c r="M1178" s="78">
        <v>78</v>
      </c>
      <c r="N1178" s="78">
        <v>10</v>
      </c>
      <c r="O1178" s="78">
        <v>20</v>
      </c>
      <c r="P1178" s="78">
        <v>18</v>
      </c>
      <c r="Q1178" s="78">
        <v>36</v>
      </c>
      <c r="R1178" s="79">
        <v>0.12676056338028169</v>
      </c>
      <c r="S1178" s="79">
        <v>0.12676056338028169</v>
      </c>
      <c r="T1178" s="78" t="str">
        <f>VLOOKUP(Table5[[#This Row],[ODS Code]],Lookup!A:D,4,FALSE)</f>
        <v>Harrow</v>
      </c>
      <c r="U1178" s="78" t="str">
        <f>VLOOKUP(Table5[[#This Row],[ODS Code]],Lookup!A:E,3,FALSE)</f>
        <v>Harrow Collaborative Network</v>
      </c>
      <c r="V1178" s="78" t="str">
        <f>VLOOKUP(Table5[[#This Row],[ODS Code]],Lookup!A:F,2,FALSE)</f>
        <v>HEADSTONE ROAD SURGERY</v>
      </c>
      <c r="W1178" s="78" t="str">
        <f>VLOOKUP(Table5[[#This Row],[ODS Code]],Lookup!A:G,5,FALSE)</f>
        <v>E84680</v>
      </c>
    </row>
    <row r="1179" spans="1:23" x14ac:dyDescent="0.35">
      <c r="A1179" s="80">
        <v>45474</v>
      </c>
      <c r="B1179" t="s">
        <v>182</v>
      </c>
      <c r="C1179" t="s">
        <v>984</v>
      </c>
      <c r="D1179" t="s">
        <v>981</v>
      </c>
      <c r="E1179" t="s">
        <v>854</v>
      </c>
      <c r="F1179" s="78">
        <v>943</v>
      </c>
      <c r="G1179" s="78">
        <v>1979</v>
      </c>
      <c r="H1179" s="78">
        <v>99</v>
      </c>
      <c r="I1179" s="78">
        <v>208</v>
      </c>
      <c r="J1179" s="78">
        <v>343</v>
      </c>
      <c r="K1179" s="78">
        <v>720</v>
      </c>
      <c r="L1179" s="78">
        <v>281</v>
      </c>
      <c r="M1179" s="78">
        <v>597</v>
      </c>
      <c r="N1179" s="78">
        <v>120</v>
      </c>
      <c r="O1179" s="78">
        <v>249</v>
      </c>
      <c r="P1179" s="78">
        <v>100</v>
      </c>
      <c r="Q1179" s="78">
        <v>205</v>
      </c>
      <c r="R1179" s="79">
        <v>0.10604453870625663</v>
      </c>
      <c r="S1179" s="79">
        <v>0.10358767054067711</v>
      </c>
      <c r="T1179" s="78" t="str">
        <f>VLOOKUP(Table5[[#This Row],[ODS Code]],Lookup!A:D,4,FALSE)</f>
        <v>Harrow</v>
      </c>
      <c r="U1179" s="78" t="str">
        <f>VLOOKUP(Table5[[#This Row],[ODS Code]],Lookup!A:E,3,FALSE)</f>
        <v>Harrow Collaborative Network</v>
      </c>
      <c r="V1179" s="78" t="str">
        <f>VLOOKUP(Table5[[#This Row],[ODS Code]],Lookup!A:F,2,FALSE)</f>
        <v>KENTON CLINIC</v>
      </c>
      <c r="W1179" s="78" t="str">
        <f>VLOOKUP(Table5[[#This Row],[ODS Code]],Lookup!A:G,5,FALSE)</f>
        <v>E84647</v>
      </c>
    </row>
    <row r="1180" spans="1:23" x14ac:dyDescent="0.35">
      <c r="A1180" s="80">
        <v>45474</v>
      </c>
      <c r="B1180" t="s">
        <v>191</v>
      </c>
      <c r="C1180" t="s">
        <v>985</v>
      </c>
      <c r="D1180" t="s">
        <v>981</v>
      </c>
      <c r="E1180" t="s">
        <v>854</v>
      </c>
      <c r="F1180" s="78">
        <v>4046</v>
      </c>
      <c r="G1180" s="78">
        <v>8092</v>
      </c>
      <c r="H1180" s="78">
        <v>368</v>
      </c>
      <c r="I1180" s="78">
        <v>736</v>
      </c>
      <c r="J1180" s="78">
        <v>1828</v>
      </c>
      <c r="K1180" s="78">
        <v>3656</v>
      </c>
      <c r="L1180" s="78">
        <v>1112</v>
      </c>
      <c r="M1180" s="78">
        <v>2224</v>
      </c>
      <c r="N1180" s="78">
        <v>381</v>
      </c>
      <c r="O1180" s="78">
        <v>762</v>
      </c>
      <c r="P1180" s="78">
        <v>357</v>
      </c>
      <c r="Q1180" s="78">
        <v>714</v>
      </c>
      <c r="R1180" s="79">
        <v>8.8235294117647065E-2</v>
      </c>
      <c r="S1180" s="79">
        <v>8.8235294117647065E-2</v>
      </c>
      <c r="T1180" s="78" t="str">
        <f>VLOOKUP(Table5[[#This Row],[ODS Code]],Lookup!A:D,4,FALSE)</f>
        <v>Harrow</v>
      </c>
      <c r="U1180" s="78" t="str">
        <f>VLOOKUP(Table5[[#This Row],[ODS Code]],Lookup!A:E,3,FALSE)</f>
        <v>Harrow Collaborative Network</v>
      </c>
      <c r="V1180" s="78" t="str">
        <f>VLOOKUP(Table5[[#This Row],[ODS Code]],Lookup!A:F,2,FALSE)</f>
        <v>KINGS ROAD MEDICAL CENTRE</v>
      </c>
      <c r="W1180" s="78" t="str">
        <f>VLOOKUP(Table5[[#This Row],[ODS Code]],Lookup!A:G,5,FALSE)</f>
        <v>E84005</v>
      </c>
    </row>
    <row r="1181" spans="1:23" x14ac:dyDescent="0.35">
      <c r="A1181" s="80">
        <v>45474</v>
      </c>
      <c r="B1181" t="s">
        <v>244</v>
      </c>
      <c r="C1181" t="s">
        <v>986</v>
      </c>
      <c r="D1181" t="s">
        <v>981</v>
      </c>
      <c r="E1181" t="s">
        <v>854</v>
      </c>
      <c r="F1181" s="78">
        <v>960</v>
      </c>
      <c r="G1181" s="78">
        <v>1920</v>
      </c>
      <c r="H1181" s="78">
        <v>110</v>
      </c>
      <c r="I1181" s="78">
        <v>226</v>
      </c>
      <c r="J1181" s="78">
        <v>381</v>
      </c>
      <c r="K1181" s="78">
        <v>746</v>
      </c>
      <c r="L1181" s="78">
        <v>266</v>
      </c>
      <c r="M1181" s="78">
        <v>541</v>
      </c>
      <c r="N1181" s="78">
        <v>122</v>
      </c>
      <c r="O1181" s="78">
        <v>245</v>
      </c>
      <c r="P1181" s="78">
        <v>81</v>
      </c>
      <c r="Q1181" s="78">
        <v>162</v>
      </c>
      <c r="R1181" s="79">
        <v>8.4375000000000006E-2</v>
      </c>
      <c r="S1181" s="79">
        <v>8.4375000000000006E-2</v>
      </c>
      <c r="T1181" s="78" t="str">
        <f>VLOOKUP(Table5[[#This Row],[ODS Code]],Lookup!A:D,4,FALSE)</f>
        <v>Harrow</v>
      </c>
      <c r="U1181" s="78" t="str">
        <f>VLOOKUP(Table5[[#This Row],[ODS Code]],Lookup!A:E,3,FALSE)</f>
        <v>Harrow Collaborative Network</v>
      </c>
      <c r="V1181" s="78" t="str">
        <f>VLOOKUP(Table5[[#This Row],[ODS Code]],Lookup!A:F,2,FALSE)</f>
        <v>PINNER VIEW MEDICAL CENTRE</v>
      </c>
      <c r="W1181" s="78" t="str">
        <f>VLOOKUP(Table5[[#This Row],[ODS Code]],Lookup!A:G,5,FALSE)</f>
        <v>E84070</v>
      </c>
    </row>
    <row r="1182" spans="1:23" x14ac:dyDescent="0.35">
      <c r="A1182" s="80">
        <v>45474</v>
      </c>
      <c r="B1182" t="s">
        <v>357</v>
      </c>
      <c r="C1182" t="s">
        <v>987</v>
      </c>
      <c r="D1182" t="s">
        <v>981</v>
      </c>
      <c r="E1182" t="s">
        <v>854</v>
      </c>
      <c r="F1182" s="78">
        <v>1962</v>
      </c>
      <c r="G1182" s="78">
        <v>4572</v>
      </c>
      <c r="H1182" s="78">
        <v>167</v>
      </c>
      <c r="I1182" s="78">
        <v>448</v>
      </c>
      <c r="J1182" s="78">
        <v>934</v>
      </c>
      <c r="K1182" s="78">
        <v>1794</v>
      </c>
      <c r="L1182" s="78">
        <v>557</v>
      </c>
      <c r="M1182" s="78">
        <v>1515</v>
      </c>
      <c r="N1182" s="78">
        <v>133</v>
      </c>
      <c r="O1182" s="78">
        <v>343</v>
      </c>
      <c r="P1182" s="78">
        <v>171</v>
      </c>
      <c r="Q1182" s="78">
        <v>472</v>
      </c>
      <c r="R1182" s="79">
        <v>8.7155963302752298E-2</v>
      </c>
      <c r="S1182" s="79">
        <v>0.10323709536307961</v>
      </c>
      <c r="T1182" s="78" t="str">
        <f>VLOOKUP(Table5[[#This Row],[ODS Code]],Lookup!A:D,4,FALSE)</f>
        <v>Harrow</v>
      </c>
      <c r="U1182" s="78" t="str">
        <f>VLOOKUP(Table5[[#This Row],[ODS Code]],Lookup!A:E,3,FALSE)</f>
        <v>Harrow Collaborative Network</v>
      </c>
      <c r="V1182" s="78" t="str">
        <f>VLOOKUP(Table5[[#This Row],[ODS Code]],Lookup!A:F,2,FALSE)</f>
        <v>THE PINNER ROAD SURGERY</v>
      </c>
      <c r="W1182" s="78" t="str">
        <f>VLOOKUP(Table5[[#This Row],[ODS Code]],Lookup!A:G,5,FALSE)</f>
        <v>E84040</v>
      </c>
    </row>
    <row r="1183" spans="1:23" x14ac:dyDescent="0.35">
      <c r="A1183" s="80">
        <v>45474</v>
      </c>
      <c r="B1183" t="s">
        <v>365</v>
      </c>
      <c r="C1183" t="s">
        <v>988</v>
      </c>
      <c r="D1183" t="s">
        <v>981</v>
      </c>
      <c r="E1183" t="s">
        <v>854</v>
      </c>
      <c r="F1183" s="78">
        <v>2003</v>
      </c>
      <c r="G1183" s="78">
        <v>3966</v>
      </c>
      <c r="H1183" s="78">
        <v>119</v>
      </c>
      <c r="I1183" s="78">
        <v>203</v>
      </c>
      <c r="J1183" s="78">
        <v>1143</v>
      </c>
      <c r="K1183" s="78">
        <v>2471</v>
      </c>
      <c r="L1183" s="78">
        <v>504</v>
      </c>
      <c r="M1183" s="78">
        <v>887</v>
      </c>
      <c r="N1183" s="78">
        <v>108</v>
      </c>
      <c r="O1183" s="78">
        <v>187</v>
      </c>
      <c r="P1183" s="78">
        <v>129</v>
      </c>
      <c r="Q1183" s="78">
        <v>218</v>
      </c>
      <c r="R1183" s="79">
        <v>6.4403394907638536E-2</v>
      </c>
      <c r="S1183" s="79">
        <v>5.4967221381744834E-2</v>
      </c>
      <c r="T1183" s="78" t="str">
        <f>VLOOKUP(Table5[[#This Row],[ODS Code]],Lookup!A:D,4,FALSE)</f>
        <v>Harrow</v>
      </c>
      <c r="U1183" s="78" t="str">
        <f>VLOOKUP(Table5[[#This Row],[ODS Code]],Lookup!A:E,3,FALSE)</f>
        <v>Harrow Collaborative Network</v>
      </c>
      <c r="V1183" s="78" t="str">
        <f>VLOOKUP(Table5[[#This Row],[ODS Code]],Lookup!A:F,2,FALSE)</f>
        <v>THE SHAFTESBURY MEDICAL CENTRE</v>
      </c>
      <c r="W1183" s="78" t="str">
        <f>VLOOKUP(Table5[[#This Row],[ODS Code]],Lookup!A:G,5,FALSE)</f>
        <v>E84062</v>
      </c>
    </row>
    <row r="1184" spans="1:23" x14ac:dyDescent="0.35">
      <c r="A1184" s="80">
        <v>45474</v>
      </c>
      <c r="B1184" t="s">
        <v>413</v>
      </c>
      <c r="C1184" t="s">
        <v>989</v>
      </c>
      <c r="D1184" t="s">
        <v>981</v>
      </c>
      <c r="E1184" t="s">
        <v>854</v>
      </c>
      <c r="F1184" s="78">
        <v>2101</v>
      </c>
      <c r="G1184" s="78">
        <v>4292</v>
      </c>
      <c r="H1184" s="78">
        <v>169</v>
      </c>
      <c r="I1184" s="78">
        <v>347</v>
      </c>
      <c r="J1184" s="78">
        <v>1105</v>
      </c>
      <c r="K1184" s="78">
        <v>2252</v>
      </c>
      <c r="L1184" s="78">
        <v>514</v>
      </c>
      <c r="M1184" s="78">
        <v>1052</v>
      </c>
      <c r="N1184" s="78">
        <v>169</v>
      </c>
      <c r="O1184" s="78">
        <v>345</v>
      </c>
      <c r="P1184" s="78">
        <v>144</v>
      </c>
      <c r="Q1184" s="78">
        <v>296</v>
      </c>
      <c r="R1184" s="79">
        <v>6.8538791051880057E-2</v>
      </c>
      <c r="S1184" s="79">
        <v>6.8965517241379309E-2</v>
      </c>
      <c r="T1184" s="78" t="str">
        <f>VLOOKUP(Table5[[#This Row],[ODS Code]],Lookup!A:D,4,FALSE)</f>
        <v>Harrow</v>
      </c>
      <c r="U1184" s="78" t="str">
        <f>VLOOKUP(Table5[[#This Row],[ODS Code]],Lookup!A:E,3,FALSE)</f>
        <v>Harrow Collaborative Network</v>
      </c>
      <c r="V1184" s="78" t="str">
        <f>VLOOKUP(Table5[[#This Row],[ODS Code]],Lookup!A:F,2,FALSE)</f>
        <v>ZAIN MEDICAL CENTRE</v>
      </c>
      <c r="W1184" s="78" t="str">
        <f>VLOOKUP(Table5[[#This Row],[ODS Code]],Lookup!A:G,5,FALSE)</f>
        <v>E84653</v>
      </c>
    </row>
    <row r="1185" spans="1:23" x14ac:dyDescent="0.35">
      <c r="A1185" s="80">
        <v>45474</v>
      </c>
      <c r="B1185" t="s">
        <v>28</v>
      </c>
      <c r="C1185" t="s">
        <v>990</v>
      </c>
      <c r="D1185" t="s">
        <v>991</v>
      </c>
      <c r="E1185" t="s">
        <v>854</v>
      </c>
      <c r="F1185" s="78">
        <v>3168</v>
      </c>
      <c r="G1185" s="78">
        <v>9305</v>
      </c>
      <c r="H1185" s="78">
        <v>310</v>
      </c>
      <c r="I1185" s="78">
        <v>835</v>
      </c>
      <c r="J1185" s="78">
        <v>1178</v>
      </c>
      <c r="K1185" s="78">
        <v>3960</v>
      </c>
      <c r="L1185" s="78">
        <v>1013</v>
      </c>
      <c r="M1185" s="78">
        <v>2725</v>
      </c>
      <c r="N1185" s="78">
        <v>320</v>
      </c>
      <c r="O1185" s="78">
        <v>895</v>
      </c>
      <c r="P1185" s="78">
        <v>347</v>
      </c>
      <c r="Q1185" s="78">
        <v>890</v>
      </c>
      <c r="R1185" s="79">
        <v>0.10953282828282829</v>
      </c>
      <c r="S1185" s="79">
        <v>9.5647501343363778E-2</v>
      </c>
      <c r="T1185" s="78" t="str">
        <f>VLOOKUP(Table5[[#This Row],[ODS Code]],Lookup!A:D,4,FALSE)</f>
        <v>Harrow</v>
      </c>
      <c r="U1185" s="78" t="str">
        <f>VLOOKUP(Table5[[#This Row],[ODS Code]],Lookup!A:E,3,FALSE)</f>
        <v>Harrow East PCN</v>
      </c>
      <c r="V1185" s="78" t="str">
        <f>VLOOKUP(Table5[[#This Row],[ODS Code]],Lookup!A:F,2,FALSE)</f>
        <v>BACON LANE SURGERY</v>
      </c>
      <c r="W1185" s="78" t="str">
        <f>VLOOKUP(Table5[[#This Row],[ODS Code]],Lookup!A:G,5,FALSE)</f>
        <v>E84014</v>
      </c>
    </row>
    <row r="1186" spans="1:23" x14ac:dyDescent="0.35">
      <c r="A1186" s="80">
        <v>45474</v>
      </c>
      <c r="B1186" t="s">
        <v>169</v>
      </c>
      <c r="C1186" t="s">
        <v>992</v>
      </c>
      <c r="D1186" t="s">
        <v>991</v>
      </c>
      <c r="E1186" t="s">
        <v>854</v>
      </c>
      <c r="F1186" s="78">
        <v>8462</v>
      </c>
      <c r="G1186" s="78">
        <v>17925</v>
      </c>
      <c r="H1186" s="78">
        <v>954</v>
      </c>
      <c r="I1186" s="78">
        <v>1957</v>
      </c>
      <c r="J1186" s="78">
        <v>3503</v>
      </c>
      <c r="K1186" s="78">
        <v>7654</v>
      </c>
      <c r="L1186" s="78">
        <v>2312</v>
      </c>
      <c r="M1186" s="78">
        <v>4793</v>
      </c>
      <c r="N1186" s="78">
        <v>905</v>
      </c>
      <c r="O1186" s="78">
        <v>1876</v>
      </c>
      <c r="P1186" s="78">
        <v>788</v>
      </c>
      <c r="Q1186" s="78">
        <v>1645</v>
      </c>
      <c r="R1186" s="79">
        <v>9.3122193334909009E-2</v>
      </c>
      <c r="S1186" s="79">
        <v>9.1771269177126913E-2</v>
      </c>
      <c r="T1186" s="78" t="str">
        <f>VLOOKUP(Table5[[#This Row],[ODS Code]],Lookup!A:D,4,FALSE)</f>
        <v>Harrow</v>
      </c>
      <c r="U1186" s="78" t="str">
        <f>VLOOKUP(Table5[[#This Row],[ODS Code]],Lookup!A:E,3,FALSE)</f>
        <v>Harrow East PCN</v>
      </c>
      <c r="V1186" s="78" t="str">
        <f>VLOOKUP(Table5[[#This Row],[ODS Code]],Lookup!A:F,2,FALSE)</f>
        <v>HONEYPOT MEDICAL CENTRE</v>
      </c>
      <c r="W1186" s="78" t="str">
        <f>VLOOKUP(Table5[[#This Row],[ODS Code]],Lookup!A:G,5,FALSE)</f>
        <v>E84039</v>
      </c>
    </row>
    <row r="1187" spans="1:23" x14ac:dyDescent="0.35">
      <c r="A1187" s="80">
        <v>45474</v>
      </c>
      <c r="B1187" t="s">
        <v>216</v>
      </c>
      <c r="C1187" t="s">
        <v>993</v>
      </c>
      <c r="D1187" t="s">
        <v>991</v>
      </c>
      <c r="E1187" t="s">
        <v>854</v>
      </c>
      <c r="F1187" s="78">
        <v>5231</v>
      </c>
      <c r="G1187" s="78">
        <v>10201</v>
      </c>
      <c r="H1187" s="78">
        <v>399</v>
      </c>
      <c r="I1187" s="78">
        <v>790</v>
      </c>
      <c r="J1187" s="78">
        <v>2870</v>
      </c>
      <c r="K1187" s="78">
        <v>5548</v>
      </c>
      <c r="L1187" s="78">
        <v>1328</v>
      </c>
      <c r="M1187" s="78">
        <v>2599</v>
      </c>
      <c r="N1187" s="78">
        <v>376</v>
      </c>
      <c r="O1187" s="78">
        <v>757</v>
      </c>
      <c r="P1187" s="78">
        <v>258</v>
      </c>
      <c r="Q1187" s="78">
        <v>507</v>
      </c>
      <c r="R1187" s="79">
        <v>4.9321353469699868E-2</v>
      </c>
      <c r="S1187" s="79">
        <v>4.9701009704930889E-2</v>
      </c>
      <c r="T1187" s="78" t="str">
        <f>VLOOKUP(Table5[[#This Row],[ODS Code]],Lookup!A:D,4,FALSE)</f>
        <v>Harrow</v>
      </c>
      <c r="U1187" s="78" t="str">
        <f>VLOOKUP(Table5[[#This Row],[ODS Code]],Lookup!A:E,3,FALSE)</f>
        <v>Harrow East PCN</v>
      </c>
      <c r="V1187" s="78" t="str">
        <f>VLOOKUP(Table5[[#This Row],[ODS Code]],Lookup!A:F,2,FALSE)</f>
        <v>HARNESS HARROW PRACTICE</v>
      </c>
      <c r="W1187" s="78" t="str">
        <f>VLOOKUP(Table5[[#This Row],[ODS Code]],Lookup!A:G,5,FALSE)</f>
        <v>E84075</v>
      </c>
    </row>
    <row r="1188" spans="1:23" x14ac:dyDescent="0.35">
      <c r="A1188" s="80">
        <v>45474</v>
      </c>
      <c r="B1188" t="s">
        <v>27</v>
      </c>
      <c r="C1188" t="s">
        <v>994</v>
      </c>
      <c r="D1188" t="s">
        <v>995</v>
      </c>
      <c r="E1188" t="s">
        <v>854</v>
      </c>
      <c r="F1188" s="78">
        <v>1195</v>
      </c>
      <c r="G1188" s="78">
        <v>3156</v>
      </c>
      <c r="H1188" s="78">
        <v>116</v>
      </c>
      <c r="I1188" s="78">
        <v>256</v>
      </c>
      <c r="J1188" s="78">
        <v>407</v>
      </c>
      <c r="K1188" s="78">
        <v>1482</v>
      </c>
      <c r="L1188" s="78">
        <v>442</v>
      </c>
      <c r="M1188" s="78">
        <v>936</v>
      </c>
      <c r="N1188" s="78">
        <v>119</v>
      </c>
      <c r="O1188" s="78">
        <v>254</v>
      </c>
      <c r="P1188" s="78">
        <v>111</v>
      </c>
      <c r="Q1188" s="78">
        <v>228</v>
      </c>
      <c r="R1188" s="79">
        <v>9.2887029288702933E-2</v>
      </c>
      <c r="S1188" s="79">
        <v>7.2243346007604556E-2</v>
      </c>
      <c r="T1188" s="78" t="str">
        <f>VLOOKUP(Table5[[#This Row],[ODS Code]],Lookup!A:D,4,FALSE)</f>
        <v>Harrow</v>
      </c>
      <c r="U1188" s="78" t="str">
        <f>VLOOKUP(Table5[[#This Row],[ODS Code]],Lookup!A:E,3,FALSE)</f>
        <v>Health Alliance PCN</v>
      </c>
      <c r="V1188" s="78" t="str">
        <f>VLOOKUP(Table5[[#This Row],[ODS Code]],Lookup!A:F,2,FALSE)</f>
        <v>ASPRI MEDICAL CENTRE</v>
      </c>
      <c r="W1188" s="78" t="str">
        <f>VLOOKUP(Table5[[#This Row],[ODS Code]],Lookup!A:G,5,FALSE)</f>
        <v>E84658</v>
      </c>
    </row>
    <row r="1189" spans="1:23" x14ac:dyDescent="0.35">
      <c r="A1189" s="80">
        <v>45474</v>
      </c>
      <c r="B1189" t="s">
        <v>36</v>
      </c>
      <c r="C1189" t="s">
        <v>996</v>
      </c>
      <c r="D1189" t="s">
        <v>995</v>
      </c>
      <c r="E1189" t="s">
        <v>854</v>
      </c>
      <c r="F1189" s="78">
        <v>3068</v>
      </c>
      <c r="G1189" s="78">
        <v>6136</v>
      </c>
      <c r="H1189" s="78">
        <v>217</v>
      </c>
      <c r="I1189" s="78">
        <v>434</v>
      </c>
      <c r="J1189" s="78">
        <v>1967</v>
      </c>
      <c r="K1189" s="78">
        <v>3934</v>
      </c>
      <c r="L1189" s="78">
        <v>506</v>
      </c>
      <c r="M1189" s="78">
        <v>1012</v>
      </c>
      <c r="N1189" s="78">
        <v>215</v>
      </c>
      <c r="O1189" s="78">
        <v>430</v>
      </c>
      <c r="P1189" s="78">
        <v>163</v>
      </c>
      <c r="Q1189" s="78">
        <v>326</v>
      </c>
      <c r="R1189" s="79">
        <v>5.3129074315514994E-2</v>
      </c>
      <c r="S1189" s="79">
        <v>5.3129074315514994E-2</v>
      </c>
      <c r="T1189" s="78" t="str">
        <f>VLOOKUP(Table5[[#This Row],[ODS Code]],Lookup!A:D,4,FALSE)</f>
        <v>Harrow</v>
      </c>
      <c r="U1189" s="78" t="str">
        <f>VLOOKUP(Table5[[#This Row],[ODS Code]],Lookup!A:E,3,FALSE)</f>
        <v>Health Alliance PCN</v>
      </c>
      <c r="V1189" s="78" t="str">
        <f>VLOOKUP(Table5[[#This Row],[ODS Code]],Lookup!A:F,2,FALSE)</f>
        <v>BELMONT HEALTH CENTRE</v>
      </c>
      <c r="W1189" s="78" t="str">
        <f>VLOOKUP(Table5[[#This Row],[ODS Code]],Lookup!A:G,5,FALSE)</f>
        <v>E84069</v>
      </c>
    </row>
    <row r="1190" spans="1:23" x14ac:dyDescent="0.35">
      <c r="A1190" s="80">
        <v>45474</v>
      </c>
      <c r="B1190" t="s">
        <v>316</v>
      </c>
      <c r="C1190" t="s">
        <v>997</v>
      </c>
      <c r="D1190" t="s">
        <v>995</v>
      </c>
      <c r="E1190" t="s">
        <v>854</v>
      </c>
      <c r="F1190" s="78">
        <v>3017</v>
      </c>
      <c r="G1190" s="78">
        <v>5727</v>
      </c>
      <c r="H1190" s="78">
        <v>374</v>
      </c>
      <c r="I1190" s="78">
        <v>704</v>
      </c>
      <c r="J1190" s="78">
        <v>1459</v>
      </c>
      <c r="K1190" s="78">
        <v>2796</v>
      </c>
      <c r="L1190" s="78">
        <v>765</v>
      </c>
      <c r="M1190" s="78">
        <v>1424</v>
      </c>
      <c r="N1190" s="78">
        <v>236</v>
      </c>
      <c r="O1190" s="78">
        <v>451</v>
      </c>
      <c r="P1190" s="78">
        <v>183</v>
      </c>
      <c r="Q1190" s="78">
        <v>352</v>
      </c>
      <c r="R1190" s="79">
        <v>6.0656281073914485E-2</v>
      </c>
      <c r="S1190" s="79">
        <v>6.146324428147372E-2</v>
      </c>
      <c r="T1190" s="78" t="str">
        <f>VLOOKUP(Table5[[#This Row],[ODS Code]],Lookup!A:D,4,FALSE)</f>
        <v>Harrow</v>
      </c>
      <c r="U1190" s="78" t="str">
        <f>VLOOKUP(Table5[[#This Row],[ODS Code]],Lookup!A:E,3,FALSE)</f>
        <v>Health Alliance PCN</v>
      </c>
      <c r="V1190" s="78" t="str">
        <f>VLOOKUP(Table5[[#This Row],[ODS Code]],Lookup!A:F,2,FALSE)</f>
        <v>THE CIRCLE PRACTICE</v>
      </c>
      <c r="W1190" s="78" t="str">
        <f>VLOOKUP(Table5[[#This Row],[ODS Code]],Lookup!A:G,5,FALSE)</f>
        <v>E84004</v>
      </c>
    </row>
    <row r="1191" spans="1:23" x14ac:dyDescent="0.35">
      <c r="A1191" s="80">
        <v>45474</v>
      </c>
      <c r="B1191" t="s">
        <v>317</v>
      </c>
      <c r="C1191" t="s">
        <v>998</v>
      </c>
      <c r="D1191" t="s">
        <v>995</v>
      </c>
      <c r="E1191" t="s">
        <v>854</v>
      </c>
      <c r="F1191" s="78">
        <v>3175</v>
      </c>
      <c r="G1191" s="78">
        <v>8341</v>
      </c>
      <c r="H1191" s="78">
        <v>347</v>
      </c>
      <c r="I1191" s="78">
        <v>961</v>
      </c>
      <c r="J1191" s="78">
        <v>1470</v>
      </c>
      <c r="K1191" s="78">
        <v>3851</v>
      </c>
      <c r="L1191" s="78">
        <v>838</v>
      </c>
      <c r="M1191" s="78">
        <v>2179</v>
      </c>
      <c r="N1191" s="78">
        <v>340</v>
      </c>
      <c r="O1191" s="78">
        <v>882</v>
      </c>
      <c r="P1191" s="78">
        <v>180</v>
      </c>
      <c r="Q1191" s="78">
        <v>468</v>
      </c>
      <c r="R1191" s="79">
        <v>5.6692913385826771E-2</v>
      </c>
      <c r="S1191" s="79">
        <v>5.6108380290133077E-2</v>
      </c>
      <c r="T1191" s="78" t="str">
        <f>VLOOKUP(Table5[[#This Row],[ODS Code]],Lookup!A:D,4,FALSE)</f>
        <v>Harrow</v>
      </c>
      <c r="U1191" s="78" t="str">
        <f>VLOOKUP(Table5[[#This Row],[ODS Code]],Lookup!A:E,3,FALSE)</f>
        <v>Health Alliance PCN</v>
      </c>
      <c r="V1191" s="78" t="str">
        <f>VLOOKUP(Table5[[#This Row],[ODS Code]],Lookup!A:F,2,FALSE)</f>
        <v>THE CIVIC MEDICAL CENTRE</v>
      </c>
      <c r="W1191" s="78" t="str">
        <f>VLOOKUP(Table5[[#This Row],[ODS Code]],Lookup!A:G,5,FALSE)</f>
        <v>E84617</v>
      </c>
    </row>
    <row r="1192" spans="1:23" x14ac:dyDescent="0.35">
      <c r="A1192" s="80">
        <v>45474</v>
      </c>
      <c r="B1192" t="s">
        <v>367</v>
      </c>
      <c r="C1192" t="s">
        <v>999</v>
      </c>
      <c r="D1192" t="s">
        <v>995</v>
      </c>
      <c r="E1192" t="s">
        <v>854</v>
      </c>
      <c r="F1192" s="78">
        <v>2985</v>
      </c>
      <c r="G1192" s="78">
        <v>8640</v>
      </c>
      <c r="H1192" s="78">
        <v>218</v>
      </c>
      <c r="I1192" s="78">
        <v>619</v>
      </c>
      <c r="J1192" s="78">
        <v>1656</v>
      </c>
      <c r="K1192" s="78">
        <v>4837</v>
      </c>
      <c r="L1192" s="78">
        <v>648</v>
      </c>
      <c r="M1192" s="78">
        <v>1862</v>
      </c>
      <c r="N1192" s="78">
        <v>234</v>
      </c>
      <c r="O1192" s="78">
        <v>680</v>
      </c>
      <c r="P1192" s="78">
        <v>229</v>
      </c>
      <c r="Q1192" s="78">
        <v>642</v>
      </c>
      <c r="R1192" s="79">
        <v>7.6716917922948075E-2</v>
      </c>
      <c r="S1192" s="79">
        <v>7.4305555555555555E-2</v>
      </c>
      <c r="T1192" s="78" t="str">
        <f>VLOOKUP(Table5[[#This Row],[ODS Code]],Lookup!A:D,4,FALSE)</f>
        <v>Harrow</v>
      </c>
      <c r="U1192" s="78" t="str">
        <f>VLOOKUP(Table5[[#This Row],[ODS Code]],Lookup!A:E,3,FALSE)</f>
        <v>Health Alliance PCN</v>
      </c>
      <c r="V1192" s="78" t="str">
        <f>VLOOKUP(Table5[[#This Row],[ODS Code]],Lookup!A:F,2,FALSE)</f>
        <v>THE STANMORE MEDICAL CENTRE</v>
      </c>
      <c r="W1192" s="78" t="str">
        <f>VLOOKUP(Table5[[#This Row],[ODS Code]],Lookup!A:G,5,FALSE)</f>
        <v>E84057</v>
      </c>
    </row>
    <row r="1193" spans="1:23" x14ac:dyDescent="0.35">
      <c r="A1193" s="80">
        <v>45474</v>
      </c>
      <c r="B1193" t="s">
        <v>369</v>
      </c>
      <c r="C1193" t="s">
        <v>1000</v>
      </c>
      <c r="D1193" t="s">
        <v>995</v>
      </c>
      <c r="E1193" t="s">
        <v>854</v>
      </c>
      <c r="F1193" s="78">
        <v>2745</v>
      </c>
      <c r="G1193" s="78">
        <v>5957</v>
      </c>
      <c r="H1193" s="78">
        <v>253</v>
      </c>
      <c r="I1193" s="78">
        <v>539</v>
      </c>
      <c r="J1193" s="78">
        <v>1243</v>
      </c>
      <c r="K1193" s="78">
        <v>2671</v>
      </c>
      <c r="L1193" s="78">
        <v>583</v>
      </c>
      <c r="M1193" s="78">
        <v>1255</v>
      </c>
      <c r="N1193" s="78">
        <v>404</v>
      </c>
      <c r="O1193" s="78">
        <v>904</v>
      </c>
      <c r="P1193" s="78">
        <v>262</v>
      </c>
      <c r="Q1193" s="78">
        <v>588</v>
      </c>
      <c r="R1193" s="79">
        <v>9.5446265938069222E-2</v>
      </c>
      <c r="S1193" s="79">
        <v>9.870740305522914E-2</v>
      </c>
      <c r="T1193" s="78" t="str">
        <f>VLOOKUP(Table5[[#This Row],[ODS Code]],Lookup!A:D,4,FALSE)</f>
        <v>Harrow</v>
      </c>
      <c r="U1193" s="78" t="str">
        <f>VLOOKUP(Table5[[#This Row],[ODS Code]],Lookup!A:E,3,FALSE)</f>
        <v>Health Alliance PCN</v>
      </c>
      <c r="V1193" s="78" t="str">
        <f>VLOOKUP(Table5[[#This Row],[ODS Code]],Lookup!A:F,2,FALSE)</f>
        <v>THE STREATFIELD MEDICAL CENTRE</v>
      </c>
      <c r="W1193" s="78" t="str">
        <f>VLOOKUP(Table5[[#This Row],[ODS Code]],Lookup!A:G,5,FALSE)</f>
        <v>E84646</v>
      </c>
    </row>
    <row r="1194" spans="1:23" x14ac:dyDescent="0.35">
      <c r="A1194" s="80">
        <v>45474</v>
      </c>
      <c r="B1194" t="s">
        <v>108</v>
      </c>
      <c r="C1194" t="s">
        <v>1001</v>
      </c>
      <c r="D1194" t="s">
        <v>1002</v>
      </c>
      <c r="E1194" t="s">
        <v>854</v>
      </c>
      <c r="F1194" s="78">
        <v>3011</v>
      </c>
      <c r="G1194" s="78">
        <v>6674</v>
      </c>
      <c r="H1194" s="78">
        <v>320</v>
      </c>
      <c r="I1194" s="78">
        <v>714</v>
      </c>
      <c r="J1194" s="78">
        <v>973</v>
      </c>
      <c r="K1194" s="78">
        <v>2270</v>
      </c>
      <c r="L1194" s="78">
        <v>1059</v>
      </c>
      <c r="M1194" s="78">
        <v>2301</v>
      </c>
      <c r="N1194" s="78">
        <v>317</v>
      </c>
      <c r="O1194" s="78">
        <v>665</v>
      </c>
      <c r="P1194" s="78">
        <v>342</v>
      </c>
      <c r="Q1194" s="78">
        <v>724</v>
      </c>
      <c r="R1194" s="79">
        <v>0.11358352706741946</v>
      </c>
      <c r="S1194" s="79">
        <v>0.10848067126161223</v>
      </c>
      <c r="T1194" s="78" t="str">
        <f>VLOOKUP(Table5[[#This Row],[ODS Code]],Lookup!A:D,4,FALSE)</f>
        <v>Harrow</v>
      </c>
      <c r="U1194" s="78" t="str">
        <f>VLOOKUP(Table5[[#This Row],[ODS Code]],Lookup!A:E,3,FALSE)</f>
        <v>Healthsense</v>
      </c>
      <c r="V1194" s="78" t="str">
        <f>VLOOKUP(Table5[[#This Row],[ODS Code]],Lookup!A:F,2,FALSE)</f>
        <v>ENDERLEY ROAD MEDICAL CENTRE</v>
      </c>
      <c r="W1194" s="78" t="str">
        <f>VLOOKUP(Table5[[#This Row],[ODS Code]],Lookup!A:G,5,FALSE)</f>
        <v>E84009</v>
      </c>
    </row>
    <row r="1195" spans="1:23" x14ac:dyDescent="0.35">
      <c r="A1195" s="80">
        <v>45474</v>
      </c>
      <c r="B1195" t="s">
        <v>180</v>
      </c>
      <c r="C1195" t="s">
        <v>1003</v>
      </c>
      <c r="D1195" t="s">
        <v>1002</v>
      </c>
      <c r="E1195" t="s">
        <v>854</v>
      </c>
      <c r="F1195" s="78">
        <v>2841</v>
      </c>
      <c r="G1195" s="78">
        <v>5711</v>
      </c>
      <c r="H1195" s="78">
        <v>300</v>
      </c>
      <c r="I1195" s="78">
        <v>600</v>
      </c>
      <c r="J1195" s="78">
        <v>1244</v>
      </c>
      <c r="K1195" s="78">
        <v>2515</v>
      </c>
      <c r="L1195" s="78">
        <v>780</v>
      </c>
      <c r="M1195" s="78">
        <v>1562</v>
      </c>
      <c r="N1195" s="78">
        <v>278</v>
      </c>
      <c r="O1195" s="78">
        <v>556</v>
      </c>
      <c r="P1195" s="78">
        <v>239</v>
      </c>
      <c r="Q1195" s="78">
        <v>478</v>
      </c>
      <c r="R1195" s="79">
        <v>8.412530799014431E-2</v>
      </c>
      <c r="S1195" s="79">
        <v>8.3698126422693045E-2</v>
      </c>
      <c r="T1195" s="78" t="str">
        <f>VLOOKUP(Table5[[#This Row],[ODS Code]],Lookup!A:D,4,FALSE)</f>
        <v>Harrow</v>
      </c>
      <c r="U1195" s="78" t="str">
        <f>VLOOKUP(Table5[[#This Row],[ODS Code]],Lookup!A:E,3,FALSE)</f>
        <v>Healthsense</v>
      </c>
      <c r="V1195" s="78" t="str">
        <f>VLOOKUP(Table5[[#This Row],[ODS Code]],Lookup!A:F,2,FALSE)</f>
        <v>KENTON BRIDGE MEDICAL CENTRE - DR RAJA</v>
      </c>
      <c r="W1195" s="78" t="str">
        <f>VLOOKUP(Table5[[#This Row],[ODS Code]],Lookup!A:G,5,FALSE)</f>
        <v>E84663</v>
      </c>
    </row>
    <row r="1196" spans="1:23" x14ac:dyDescent="0.35">
      <c r="A1196" s="80">
        <v>45474</v>
      </c>
      <c r="B1196" t="s">
        <v>181</v>
      </c>
      <c r="C1196" t="s">
        <v>1004</v>
      </c>
      <c r="D1196" t="s">
        <v>1002</v>
      </c>
      <c r="E1196" t="s">
        <v>854</v>
      </c>
      <c r="F1196" s="78">
        <v>1270</v>
      </c>
      <c r="G1196" s="78">
        <v>2540</v>
      </c>
      <c r="H1196" s="78">
        <v>106</v>
      </c>
      <c r="I1196" s="78">
        <v>212</v>
      </c>
      <c r="J1196" s="78">
        <v>722</v>
      </c>
      <c r="K1196" s="78">
        <v>1444</v>
      </c>
      <c r="L1196" s="78">
        <v>256</v>
      </c>
      <c r="M1196" s="78">
        <v>512</v>
      </c>
      <c r="N1196" s="78">
        <v>91</v>
      </c>
      <c r="O1196" s="78">
        <v>182</v>
      </c>
      <c r="P1196" s="78">
        <v>95</v>
      </c>
      <c r="Q1196" s="78">
        <v>190</v>
      </c>
      <c r="R1196" s="79">
        <v>7.4803149606299218E-2</v>
      </c>
      <c r="S1196" s="79">
        <v>7.4803149606299218E-2</v>
      </c>
      <c r="T1196" s="78" t="str">
        <f>VLOOKUP(Table5[[#This Row],[ODS Code]],Lookup!A:D,4,FALSE)</f>
        <v>Harrow</v>
      </c>
      <c r="U1196" s="78" t="str">
        <f>VLOOKUP(Table5[[#This Row],[ODS Code]],Lookup!A:E,3,FALSE)</f>
        <v>Healthsense</v>
      </c>
      <c r="V1196" s="78" t="str">
        <f>VLOOKUP(Table5[[#This Row],[ODS Code]],Lookup!A:F,2,FALSE)</f>
        <v>KENTON BRIDGE MEDICAL CENTRE DR GOLDEN</v>
      </c>
      <c r="W1196" s="78" t="str">
        <f>VLOOKUP(Table5[[#This Row],[ODS Code]],Lookup!A:G,5,FALSE)</f>
        <v>E84601</v>
      </c>
    </row>
    <row r="1197" spans="1:23" x14ac:dyDescent="0.35">
      <c r="A1197" s="80">
        <v>45474</v>
      </c>
      <c r="B1197" t="s">
        <v>261</v>
      </c>
      <c r="C1197" t="s">
        <v>1005</v>
      </c>
      <c r="D1197" t="s">
        <v>1002</v>
      </c>
      <c r="E1197" t="s">
        <v>854</v>
      </c>
      <c r="F1197" s="78">
        <v>9350</v>
      </c>
      <c r="G1197" s="78">
        <v>25341</v>
      </c>
      <c r="H1197" s="78">
        <v>638</v>
      </c>
      <c r="I1197" s="78">
        <v>1710</v>
      </c>
      <c r="J1197" s="78">
        <v>5305</v>
      </c>
      <c r="K1197" s="78">
        <v>14533</v>
      </c>
      <c r="L1197" s="78">
        <v>2278</v>
      </c>
      <c r="M1197" s="78">
        <v>6093</v>
      </c>
      <c r="N1197" s="78">
        <v>561</v>
      </c>
      <c r="O1197" s="78">
        <v>1496</v>
      </c>
      <c r="P1197" s="78">
        <v>568</v>
      </c>
      <c r="Q1197" s="78">
        <v>1509</v>
      </c>
      <c r="R1197" s="79">
        <v>6.0748663101604275E-2</v>
      </c>
      <c r="S1197" s="79">
        <v>5.9547768438498877E-2</v>
      </c>
      <c r="T1197" s="78" t="str">
        <f>VLOOKUP(Table5[[#This Row],[ODS Code]],Lookup!A:D,4,FALSE)</f>
        <v>Harrow</v>
      </c>
      <c r="U1197" s="78" t="str">
        <f>VLOOKUP(Table5[[#This Row],[ODS Code]],Lookup!A:E,3,FALSE)</f>
        <v>Healthsense</v>
      </c>
      <c r="V1197" s="78" t="str">
        <f>VLOOKUP(Table5[[#This Row],[ODS Code]],Lookup!A:F,2,FALSE)</f>
        <v>ROXBOURNE MEDICAL CENTRE</v>
      </c>
      <c r="W1197" s="78" t="str">
        <f>VLOOKUP(Table5[[#This Row],[ODS Code]],Lookup!A:G,5,FALSE)</f>
        <v>E84022</v>
      </c>
    </row>
    <row r="1198" spans="1:23" x14ac:dyDescent="0.35">
      <c r="A1198" s="80">
        <v>45474</v>
      </c>
      <c r="B1198" t="s">
        <v>271</v>
      </c>
      <c r="C1198" t="s">
        <v>1006</v>
      </c>
      <c r="D1198" t="s">
        <v>1002</v>
      </c>
      <c r="E1198" t="s">
        <v>854</v>
      </c>
      <c r="F1198" s="78">
        <v>6124</v>
      </c>
      <c r="G1198" s="78">
        <v>13939</v>
      </c>
      <c r="H1198" s="78">
        <v>651</v>
      </c>
      <c r="I1198" s="78">
        <v>1286</v>
      </c>
      <c r="J1198" s="78">
        <v>2195</v>
      </c>
      <c r="K1198" s="78">
        <v>6145</v>
      </c>
      <c r="L1198" s="78">
        <v>2003</v>
      </c>
      <c r="M1198" s="78">
        <v>3951</v>
      </c>
      <c r="N1198" s="78">
        <v>639</v>
      </c>
      <c r="O1198" s="78">
        <v>1321</v>
      </c>
      <c r="P1198" s="78">
        <v>636</v>
      </c>
      <c r="Q1198" s="78">
        <v>1236</v>
      </c>
      <c r="R1198" s="79">
        <v>0.1038536903984324</v>
      </c>
      <c r="S1198" s="79">
        <v>8.8672071167228639E-2</v>
      </c>
      <c r="T1198" s="78" t="str">
        <f>VLOOKUP(Table5[[#This Row],[ODS Code]],Lookup!A:D,4,FALSE)</f>
        <v>Harrow</v>
      </c>
      <c r="U1198" s="78" t="str">
        <f>VLOOKUP(Table5[[#This Row],[ODS Code]],Lookup!A:E,3,FALSE)</f>
        <v>Healthsense</v>
      </c>
      <c r="V1198" s="78" t="str">
        <f>VLOOKUP(Table5[[#This Row],[ODS Code]],Lookup!A:F,2,FALSE)</f>
        <v>SIMPSON HOUSE MEDICAL CENTRE</v>
      </c>
      <c r="W1198" s="78" t="str">
        <f>VLOOKUP(Table5[[#This Row],[ODS Code]],Lookup!A:G,5,FALSE)</f>
        <v>E84008</v>
      </c>
    </row>
    <row r="1199" spans="1:23" x14ac:dyDescent="0.35">
      <c r="A1199" s="80">
        <v>45474</v>
      </c>
      <c r="B1199" t="s">
        <v>356</v>
      </c>
      <c r="C1199" t="s">
        <v>1007</v>
      </c>
      <c r="D1199" t="s">
        <v>1002</v>
      </c>
      <c r="E1199" t="s">
        <v>854</v>
      </c>
      <c r="F1199" s="78">
        <v>5371</v>
      </c>
      <c r="G1199" s="78">
        <v>10746</v>
      </c>
      <c r="H1199" s="78">
        <v>650</v>
      </c>
      <c r="I1199" s="78">
        <v>1301</v>
      </c>
      <c r="J1199" s="78">
        <v>2307</v>
      </c>
      <c r="K1199" s="78">
        <v>4615</v>
      </c>
      <c r="L1199" s="78">
        <v>1201</v>
      </c>
      <c r="M1199" s="78">
        <v>2402</v>
      </c>
      <c r="N1199" s="78">
        <v>583</v>
      </c>
      <c r="O1199" s="78">
        <v>1168</v>
      </c>
      <c r="P1199" s="78">
        <v>630</v>
      </c>
      <c r="Q1199" s="78">
        <v>1260</v>
      </c>
      <c r="R1199" s="79">
        <v>0.11729659281325637</v>
      </c>
      <c r="S1199" s="79">
        <v>0.11725293132328309</v>
      </c>
      <c r="T1199" s="78" t="str">
        <f>VLOOKUP(Table5[[#This Row],[ODS Code]],Lookup!A:D,4,FALSE)</f>
        <v>Harrow</v>
      </c>
      <c r="U1199" s="78" t="str">
        <f>VLOOKUP(Table5[[#This Row],[ODS Code]],Lookup!A:E,3,FALSE)</f>
        <v>Healthsense</v>
      </c>
      <c r="V1199" s="78" t="str">
        <f>VLOOKUP(Table5[[#This Row],[ODS Code]],Lookup!A:F,2,FALSE)</f>
        <v>THE PINN MEDICAL CENTRE</v>
      </c>
      <c r="W1199" s="78" t="str">
        <f>VLOOKUP(Table5[[#This Row],[ODS Code]],Lookup!A:G,5,FALSE)</f>
        <v>E84024</v>
      </c>
    </row>
    <row r="1200" spans="1:23" x14ac:dyDescent="0.35">
      <c r="A1200" s="80">
        <v>45474</v>
      </c>
      <c r="B1200" t="s">
        <v>363</v>
      </c>
      <c r="C1200" t="s">
        <v>1008</v>
      </c>
      <c r="D1200" t="s">
        <v>1002</v>
      </c>
      <c r="E1200" t="s">
        <v>854</v>
      </c>
      <c r="F1200" s="78">
        <v>18502</v>
      </c>
      <c r="G1200" s="78">
        <v>50969</v>
      </c>
      <c r="H1200" s="78">
        <v>1551</v>
      </c>
      <c r="I1200" s="78">
        <v>4142</v>
      </c>
      <c r="J1200" s="78">
        <v>9390</v>
      </c>
      <c r="K1200" s="78">
        <v>26059</v>
      </c>
      <c r="L1200" s="78">
        <v>5118</v>
      </c>
      <c r="M1200" s="78">
        <v>13997</v>
      </c>
      <c r="N1200" s="78">
        <v>1202</v>
      </c>
      <c r="O1200" s="78">
        <v>3302</v>
      </c>
      <c r="P1200" s="78">
        <v>1241</v>
      </c>
      <c r="Q1200" s="78">
        <v>3469</v>
      </c>
      <c r="R1200" s="79">
        <v>6.7073829856231754E-2</v>
      </c>
      <c r="S1200" s="79">
        <v>6.8060978241676312E-2</v>
      </c>
      <c r="T1200" s="78" t="str">
        <f>VLOOKUP(Table5[[#This Row],[ODS Code]],Lookup!A:D,4,FALSE)</f>
        <v>Harrow</v>
      </c>
      <c r="U1200" s="78" t="str">
        <f>VLOOKUP(Table5[[#This Row],[ODS Code]],Lookup!A:E,3,FALSE)</f>
        <v>Healthsense</v>
      </c>
      <c r="V1200" s="78" t="str">
        <f>VLOOKUP(Table5[[#This Row],[ODS Code]],Lookup!A:F,2,FALSE)</f>
        <v>THE RIDGEWAY SURGERY</v>
      </c>
      <c r="W1200" s="78" t="str">
        <f>VLOOKUP(Table5[[#This Row],[ODS Code]],Lookup!A:G,5,FALSE)</f>
        <v>E84068</v>
      </c>
    </row>
    <row r="1201" spans="1:23" x14ac:dyDescent="0.35">
      <c r="A1201" s="80">
        <v>45474</v>
      </c>
      <c r="B1201" t="s">
        <v>60</v>
      </c>
      <c r="C1201" t="s">
        <v>1009</v>
      </c>
      <c r="D1201" t="s">
        <v>1010</v>
      </c>
      <c r="E1201" t="s">
        <v>854</v>
      </c>
      <c r="F1201" s="78">
        <v>3512</v>
      </c>
      <c r="G1201" s="78">
        <v>7066</v>
      </c>
      <c r="H1201" s="78">
        <v>345</v>
      </c>
      <c r="I1201" s="78">
        <v>705</v>
      </c>
      <c r="J1201" s="78">
        <v>1668</v>
      </c>
      <c r="K1201" s="78">
        <v>3347</v>
      </c>
      <c r="L1201" s="78">
        <v>705</v>
      </c>
      <c r="M1201" s="78">
        <v>1405</v>
      </c>
      <c r="N1201" s="78">
        <v>373</v>
      </c>
      <c r="O1201" s="78">
        <v>761</v>
      </c>
      <c r="P1201" s="78">
        <v>421</v>
      </c>
      <c r="Q1201" s="78">
        <v>848</v>
      </c>
      <c r="R1201" s="79">
        <v>0.119874715261959</v>
      </c>
      <c r="S1201" s="79">
        <v>0.12001132182281347</v>
      </c>
      <c r="T1201" s="78" t="str">
        <f>VLOOKUP(Table5[[#This Row],[ODS Code]],Lookup!A:D,4,FALSE)</f>
        <v>Hillingdon</v>
      </c>
      <c r="U1201" s="78" t="str">
        <f>VLOOKUP(Table5[[#This Row],[ODS Code]],Lookup!A:E,3,FALSE)</f>
        <v>HH Collaborative</v>
      </c>
      <c r="V1201" s="78" t="str">
        <f>VLOOKUP(Table5[[#This Row],[ODS Code]],Lookup!A:F,2,FALSE)</f>
        <v>THE CEDAR BROOK PRACTICE</v>
      </c>
      <c r="W1201" s="78" t="str">
        <f>VLOOKUP(Table5[[#This Row],[ODS Code]],Lookup!A:G,5,FALSE)</f>
        <v>E86029</v>
      </c>
    </row>
    <row r="1202" spans="1:23" x14ac:dyDescent="0.35">
      <c r="A1202" s="80">
        <v>45474</v>
      </c>
      <c r="B1202" t="s">
        <v>122</v>
      </c>
      <c r="C1202" t="s">
        <v>1011</v>
      </c>
      <c r="D1202" t="s">
        <v>1010</v>
      </c>
      <c r="E1202" t="s">
        <v>854</v>
      </c>
      <c r="F1202" s="78">
        <v>470</v>
      </c>
      <c r="G1202" s="78">
        <v>809</v>
      </c>
      <c r="H1202" s="78">
        <v>24</v>
      </c>
      <c r="I1202" s="78">
        <v>47</v>
      </c>
      <c r="J1202" s="78">
        <v>289</v>
      </c>
      <c r="K1202" s="78">
        <v>469</v>
      </c>
      <c r="L1202" s="78">
        <v>105</v>
      </c>
      <c r="M1202" s="78">
        <v>199</v>
      </c>
      <c r="N1202" s="78">
        <v>29</v>
      </c>
      <c r="O1202" s="78">
        <v>53</v>
      </c>
      <c r="P1202" s="78">
        <v>23</v>
      </c>
      <c r="Q1202" s="78">
        <v>41</v>
      </c>
      <c r="R1202" s="79">
        <v>4.8936170212765959E-2</v>
      </c>
      <c r="S1202" s="79">
        <v>5.0679851668726822E-2</v>
      </c>
      <c r="T1202" s="78" t="str">
        <f>VLOOKUP(Table5[[#This Row],[ODS Code]],Lookup!A:D,4,FALSE)</f>
        <v>Hillingdon</v>
      </c>
      <c r="U1202" s="78" t="str">
        <f>VLOOKUP(Table5[[#This Row],[ODS Code]],Lookup!A:E,3,FALSE)</f>
        <v>HH Collaborative</v>
      </c>
      <c r="V1202" s="78" t="str">
        <f>VLOOKUP(Table5[[#This Row],[ODS Code]],Lookup!A:F,2,FALSE)</f>
        <v>GLENDALE HOUSE SURGERY</v>
      </c>
      <c r="W1202" s="78" t="str">
        <f>VLOOKUP(Table5[[#This Row],[ODS Code]],Lookup!A:G,5,FALSE)</f>
        <v>E86038</v>
      </c>
    </row>
    <row r="1203" spans="1:23" x14ac:dyDescent="0.35">
      <c r="A1203" s="80">
        <v>45474</v>
      </c>
      <c r="B1203" t="s">
        <v>153</v>
      </c>
      <c r="C1203" t="s">
        <v>1012</v>
      </c>
      <c r="D1203" t="s">
        <v>1010</v>
      </c>
      <c r="E1203" t="s">
        <v>854</v>
      </c>
      <c r="F1203" s="78">
        <v>14642</v>
      </c>
      <c r="G1203" s="78">
        <v>29973</v>
      </c>
      <c r="H1203" s="78">
        <v>1452</v>
      </c>
      <c r="I1203" s="78">
        <v>2943</v>
      </c>
      <c r="J1203" s="78">
        <v>6539</v>
      </c>
      <c r="K1203" s="78">
        <v>13576</v>
      </c>
      <c r="L1203" s="78">
        <v>3085</v>
      </c>
      <c r="M1203" s="78">
        <v>6259</v>
      </c>
      <c r="N1203" s="78">
        <v>1998</v>
      </c>
      <c r="O1203" s="78">
        <v>4025</v>
      </c>
      <c r="P1203" s="78">
        <v>1568</v>
      </c>
      <c r="Q1203" s="78">
        <v>3170</v>
      </c>
      <c r="R1203" s="79">
        <v>0.1070891954651004</v>
      </c>
      <c r="S1203" s="79">
        <v>0.10576185233376706</v>
      </c>
      <c r="T1203" s="78" t="str">
        <f>VLOOKUP(Table5[[#This Row],[ODS Code]],Lookup!A:D,4,FALSE)</f>
        <v>Hillingdon</v>
      </c>
      <c r="U1203" s="78" t="str">
        <f>VLOOKUP(Table5[[#This Row],[ODS Code]],Lookup!A:E,3,FALSE)</f>
        <v>HH Collaborative</v>
      </c>
      <c r="V1203" s="78" t="str">
        <f>VLOOKUP(Table5[[#This Row],[ODS Code]],Lookup!A:F,2,FALSE)</f>
        <v>HAYES MEDICAL CENTRE</v>
      </c>
      <c r="W1203" s="78" t="str">
        <f>VLOOKUP(Table5[[#This Row],[ODS Code]],Lookup!A:G,5,FALSE)</f>
        <v>E86017</v>
      </c>
    </row>
    <row r="1204" spans="1:23" x14ac:dyDescent="0.35">
      <c r="A1204" s="80">
        <v>45474</v>
      </c>
      <c r="B1204" t="s">
        <v>159</v>
      </c>
      <c r="C1204" t="s">
        <v>1013</v>
      </c>
      <c r="D1204" t="s">
        <v>1010</v>
      </c>
      <c r="E1204" t="s">
        <v>854</v>
      </c>
      <c r="F1204" s="78">
        <v>12255</v>
      </c>
      <c r="G1204" s="78">
        <v>25304</v>
      </c>
      <c r="H1204" s="78">
        <v>776</v>
      </c>
      <c r="I1204" s="78">
        <v>1615</v>
      </c>
      <c r="J1204" s="78">
        <v>8020</v>
      </c>
      <c r="K1204" s="78">
        <v>16441</v>
      </c>
      <c r="L1204" s="78">
        <v>1985</v>
      </c>
      <c r="M1204" s="78">
        <v>4168</v>
      </c>
      <c r="N1204" s="78">
        <v>794</v>
      </c>
      <c r="O1204" s="78">
        <v>1663</v>
      </c>
      <c r="P1204" s="78">
        <v>680</v>
      </c>
      <c r="Q1204" s="78">
        <v>1417</v>
      </c>
      <c r="R1204" s="79">
        <v>5.5487556099551201E-2</v>
      </c>
      <c r="S1204" s="79">
        <v>5.599905153335441E-2</v>
      </c>
      <c r="T1204" s="78" t="str">
        <f>VLOOKUP(Table5[[#This Row],[ODS Code]],Lookup!A:D,4,FALSE)</f>
        <v>Hillingdon</v>
      </c>
      <c r="U1204" s="78" t="str">
        <f>VLOOKUP(Table5[[#This Row],[ODS Code]],Lookup!A:E,3,FALSE)</f>
        <v>HH Collaborative</v>
      </c>
      <c r="V1204" s="78" t="str">
        <f>VLOOKUP(Table5[[#This Row],[ODS Code]],Lookup!A:F,2,FALSE)</f>
        <v>THE ORCHARD MEDICAL PRACTICE C.I.C</v>
      </c>
      <c r="W1204" s="78" t="str">
        <f>VLOOKUP(Table5[[#This Row],[ODS Code]],Lookup!A:G,5,FALSE)</f>
        <v>Y00352</v>
      </c>
    </row>
    <row r="1205" spans="1:23" x14ac:dyDescent="0.35">
      <c r="A1205" s="80">
        <v>45474</v>
      </c>
      <c r="B1205" t="s">
        <v>184</v>
      </c>
      <c r="C1205" t="s">
        <v>1014</v>
      </c>
      <c r="D1205" t="s">
        <v>1010</v>
      </c>
      <c r="E1205" t="s">
        <v>854</v>
      </c>
      <c r="F1205" s="78">
        <v>39</v>
      </c>
      <c r="G1205" s="78">
        <v>48</v>
      </c>
      <c r="H1205" s="78">
        <v>1</v>
      </c>
      <c r="I1205" s="78">
        <v>2</v>
      </c>
      <c r="J1205" s="78">
        <v>31</v>
      </c>
      <c r="K1205" s="78">
        <v>36</v>
      </c>
      <c r="L1205" s="78">
        <v>6</v>
      </c>
      <c r="M1205" s="78">
        <v>9</v>
      </c>
      <c r="N1205" s="78">
        <v>1</v>
      </c>
      <c r="O1205" s="78">
        <v>1</v>
      </c>
      <c r="P1205" s="78">
        <v>0</v>
      </c>
      <c r="Q1205" s="78">
        <v>0</v>
      </c>
      <c r="R1205" s="79">
        <v>0</v>
      </c>
      <c r="S1205" s="79">
        <v>0</v>
      </c>
      <c r="T1205" s="78" t="str">
        <f>VLOOKUP(Table5[[#This Row],[ODS Code]],Lookup!A:D,4,FALSE)</f>
        <v>Hillingdon</v>
      </c>
      <c r="U1205" s="78" t="str">
        <f>VLOOKUP(Table5[[#This Row],[ODS Code]],Lookup!A:E,3,FALSE)</f>
        <v>HH Collaborative</v>
      </c>
      <c r="V1205" s="78" t="str">
        <f>VLOOKUP(Table5[[#This Row],[ODS Code]],Lookup!A:F,2,FALSE)</f>
        <v>KINCORA DOCTORS SURGERY</v>
      </c>
      <c r="W1205" s="78" t="str">
        <f>VLOOKUP(Table5[[#This Row],[ODS Code]],Lookup!A:G,5,FALSE)</f>
        <v>E86625</v>
      </c>
    </row>
    <row r="1206" spans="1:23" x14ac:dyDescent="0.35">
      <c r="A1206" s="80">
        <v>45474</v>
      </c>
      <c r="B1206" t="s">
        <v>225</v>
      </c>
      <c r="C1206" t="s">
        <v>1015</v>
      </c>
      <c r="D1206" t="s">
        <v>1010</v>
      </c>
      <c r="E1206" t="s">
        <v>854</v>
      </c>
      <c r="F1206" s="78">
        <v>3599</v>
      </c>
      <c r="G1206" s="78">
        <v>7137</v>
      </c>
      <c r="H1206" s="78">
        <v>409</v>
      </c>
      <c r="I1206" s="78">
        <v>814</v>
      </c>
      <c r="J1206" s="78">
        <v>1664</v>
      </c>
      <c r="K1206" s="78">
        <v>3283</v>
      </c>
      <c r="L1206" s="78">
        <v>676</v>
      </c>
      <c r="M1206" s="78">
        <v>1341</v>
      </c>
      <c r="N1206" s="78">
        <v>429</v>
      </c>
      <c r="O1206" s="78">
        <v>857</v>
      </c>
      <c r="P1206" s="78">
        <v>421</v>
      </c>
      <c r="Q1206" s="78">
        <v>842</v>
      </c>
      <c r="R1206" s="79">
        <v>0.11697693803834398</v>
      </c>
      <c r="S1206" s="79">
        <v>0.11797674092756059</v>
      </c>
      <c r="T1206" s="78" t="str">
        <f>VLOOKUP(Table5[[#This Row],[ODS Code]],Lookup!A:D,4,FALSE)</f>
        <v>Hillingdon</v>
      </c>
      <c r="U1206" s="78" t="str">
        <f>VLOOKUP(Table5[[#This Row],[ODS Code]],Lookup!A:E,3,FALSE)</f>
        <v>HH Collaborative</v>
      </c>
      <c r="V1206" s="78" t="str">
        <f>VLOOKUP(Table5[[#This Row],[ODS Code]],Lookup!A:F,2,FALSE)</f>
        <v>NORTH HYDE PRACTICE</v>
      </c>
      <c r="W1206" s="78" t="str">
        <f>VLOOKUP(Table5[[#This Row],[ODS Code]],Lookup!A:G,5,FALSE)</f>
        <v>E86609</v>
      </c>
    </row>
    <row r="1207" spans="1:23" x14ac:dyDescent="0.35">
      <c r="A1207" s="80">
        <v>45474</v>
      </c>
      <c r="B1207" t="s">
        <v>378</v>
      </c>
      <c r="C1207" t="s">
        <v>1016</v>
      </c>
      <c r="D1207" t="s">
        <v>1010</v>
      </c>
      <c r="E1207" t="s">
        <v>854</v>
      </c>
      <c r="F1207" s="78">
        <v>856</v>
      </c>
      <c r="G1207" s="78">
        <v>1679</v>
      </c>
      <c r="H1207" s="78">
        <v>58</v>
      </c>
      <c r="I1207" s="78">
        <v>114</v>
      </c>
      <c r="J1207" s="78">
        <v>549</v>
      </c>
      <c r="K1207" s="78">
        <v>1068</v>
      </c>
      <c r="L1207" s="78">
        <v>153</v>
      </c>
      <c r="M1207" s="78">
        <v>305</v>
      </c>
      <c r="N1207" s="78">
        <v>51</v>
      </c>
      <c r="O1207" s="78">
        <v>101</v>
      </c>
      <c r="P1207" s="78">
        <v>45</v>
      </c>
      <c r="Q1207" s="78">
        <v>91</v>
      </c>
      <c r="R1207" s="79">
        <v>5.2570093457943924E-2</v>
      </c>
      <c r="S1207" s="79">
        <v>5.4198927933293624E-2</v>
      </c>
      <c r="T1207" s="78" t="str">
        <f>VLOOKUP(Table5[[#This Row],[ODS Code]],Lookup!A:D,4,FALSE)</f>
        <v>Hillingdon</v>
      </c>
      <c r="U1207" s="78" t="str">
        <f>VLOOKUP(Table5[[#This Row],[ODS Code]],Lookup!A:E,3,FALSE)</f>
        <v>HH Collaborative</v>
      </c>
      <c r="V1207" s="78" t="str">
        <f>VLOOKUP(Table5[[#This Row],[ODS Code]],Lookup!A:F,2,FALSE)</f>
        <v>THE WARREN PRACTICE</v>
      </c>
      <c r="W1207" s="78" t="str">
        <f>VLOOKUP(Table5[[#This Row],[ODS Code]],Lookup!A:G,5,FALSE)</f>
        <v>E86019</v>
      </c>
    </row>
    <row r="1208" spans="1:23" x14ac:dyDescent="0.35">
      <c r="A1208" s="80">
        <v>45474</v>
      </c>
      <c r="B1208" t="s">
        <v>384</v>
      </c>
      <c r="C1208" t="s">
        <v>1017</v>
      </c>
      <c r="D1208" t="s">
        <v>1010</v>
      </c>
      <c r="E1208" t="s">
        <v>854</v>
      </c>
      <c r="F1208" s="78">
        <v>8097</v>
      </c>
      <c r="G1208" s="78">
        <v>20899</v>
      </c>
      <c r="H1208" s="78">
        <v>810</v>
      </c>
      <c r="I1208" s="78">
        <v>2140</v>
      </c>
      <c r="J1208" s="78">
        <v>3744</v>
      </c>
      <c r="K1208" s="78">
        <v>9632</v>
      </c>
      <c r="L1208" s="78">
        <v>2188</v>
      </c>
      <c r="M1208" s="78">
        <v>5692</v>
      </c>
      <c r="N1208" s="78">
        <v>662</v>
      </c>
      <c r="O1208" s="78">
        <v>1676</v>
      </c>
      <c r="P1208" s="78">
        <v>693</v>
      </c>
      <c r="Q1208" s="78">
        <v>1759</v>
      </c>
      <c r="R1208" s="79">
        <v>8.5587254538718044E-2</v>
      </c>
      <c r="S1208" s="79">
        <v>8.4166706540982822E-2</v>
      </c>
      <c r="T1208" s="78" t="str">
        <f>VLOOKUP(Table5[[#This Row],[ODS Code]],Lookup!A:D,4,FALSE)</f>
        <v>Hillingdon</v>
      </c>
      <c r="U1208" s="78" t="str">
        <f>VLOOKUP(Table5[[#This Row],[ODS Code]],Lookup!A:E,3,FALSE)</f>
        <v>HH Collaborative</v>
      </c>
      <c r="V1208" s="78" t="str">
        <f>VLOOKUP(Table5[[#This Row],[ODS Code]],Lookup!A:F,2,FALSE)</f>
        <v>TOWNFIELD DOCTORS SURGERY</v>
      </c>
      <c r="W1208" s="78" t="str">
        <f>VLOOKUP(Table5[[#This Row],[ODS Code]],Lookup!A:G,5,FALSE)</f>
        <v>E86018</v>
      </c>
    </row>
    <row r="1209" spans="1:23" x14ac:dyDescent="0.35">
      <c r="A1209" s="80">
        <v>45474</v>
      </c>
      <c r="B1209" t="s">
        <v>32</v>
      </c>
      <c r="C1209" t="s">
        <v>31</v>
      </c>
      <c r="D1209" t="s">
        <v>1018</v>
      </c>
      <c r="E1209" t="s">
        <v>854</v>
      </c>
      <c r="F1209" s="78">
        <v>14773</v>
      </c>
      <c r="G1209" s="78">
        <v>35222</v>
      </c>
      <c r="H1209" s="78">
        <v>1219</v>
      </c>
      <c r="I1209" s="78">
        <v>2787</v>
      </c>
      <c r="J1209" s="78">
        <v>7163</v>
      </c>
      <c r="K1209" s="78">
        <v>17740</v>
      </c>
      <c r="L1209" s="78">
        <v>4092</v>
      </c>
      <c r="M1209" s="78">
        <v>9308</v>
      </c>
      <c r="N1209" s="78">
        <v>1353</v>
      </c>
      <c r="O1209" s="78">
        <v>3180</v>
      </c>
      <c r="P1209" s="78">
        <v>946</v>
      </c>
      <c r="Q1209" s="78">
        <v>2207</v>
      </c>
      <c r="R1209" s="79">
        <v>6.4035740878629926E-2</v>
      </c>
      <c r="S1209" s="79">
        <v>6.2659701323036734E-2</v>
      </c>
      <c r="T1209" s="78" t="str">
        <f>VLOOKUP(Table5[[#This Row],[ODS Code]],Lookup!A:D,4,FALSE)</f>
        <v>Hounslow</v>
      </c>
      <c r="U1209" s="78" t="str">
        <f>VLOOKUP(Table5[[#This Row],[ODS Code]],Lookup!A:E,3,FALSE)</f>
        <v>Hounslow Health</v>
      </c>
      <c r="V1209" s="78" t="str">
        <f>VLOOKUP(Table5[[#This Row],[ODS Code]],Lookup!A:F,2,FALSE)</f>
        <v>Bath Road Surgery</v>
      </c>
      <c r="W1209" s="78" t="str">
        <f>VLOOKUP(Table5[[#This Row],[ODS Code]],Lookup!A:G,5,FALSE)</f>
        <v>E85716</v>
      </c>
    </row>
    <row r="1210" spans="1:23" x14ac:dyDescent="0.35">
      <c r="A1210" s="80">
        <v>45474</v>
      </c>
      <c r="B1210" t="s">
        <v>39</v>
      </c>
      <c r="C1210" t="s">
        <v>1019</v>
      </c>
      <c r="D1210" t="s">
        <v>1018</v>
      </c>
      <c r="E1210" t="s">
        <v>854</v>
      </c>
      <c r="F1210" s="78">
        <v>288</v>
      </c>
      <c r="G1210" s="78">
        <v>763</v>
      </c>
      <c r="H1210" s="78">
        <v>24</v>
      </c>
      <c r="I1210" s="78">
        <v>61</v>
      </c>
      <c r="J1210" s="78">
        <v>161</v>
      </c>
      <c r="K1210" s="78">
        <v>447</v>
      </c>
      <c r="L1210" s="78">
        <v>78</v>
      </c>
      <c r="M1210" s="78">
        <v>196</v>
      </c>
      <c r="N1210" s="78">
        <v>18</v>
      </c>
      <c r="O1210" s="78">
        <v>42</v>
      </c>
      <c r="P1210" s="78">
        <v>7</v>
      </c>
      <c r="Q1210" s="78">
        <v>17</v>
      </c>
      <c r="R1210" s="79">
        <v>2.4305555555555556E-2</v>
      </c>
      <c r="S1210" s="79">
        <v>2.2280471821756225E-2</v>
      </c>
      <c r="T1210" s="78" t="str">
        <f>VLOOKUP(Table5[[#This Row],[ODS Code]],Lookup!A:D,4,FALSE)</f>
        <v>Hounslow</v>
      </c>
      <c r="U1210" s="78" t="str">
        <f>VLOOKUP(Table5[[#This Row],[ODS Code]],Lookup!A:E,3,FALSE)</f>
        <v>Hounslow Health</v>
      </c>
      <c r="V1210" s="78" t="str">
        <f>VLOOKUP(Table5[[#This Row],[ODS Code]],Lookup!A:F,2,FALSE)</f>
        <v>BLUE WING SURGERY</v>
      </c>
      <c r="W1210" s="78" t="str">
        <f>VLOOKUP(Table5[[#This Row],[ODS Code]],Lookup!A:G,5,FALSE)</f>
        <v>E85058</v>
      </c>
    </row>
    <row r="1211" spans="1:23" x14ac:dyDescent="0.35">
      <c r="A1211" s="80">
        <v>45474</v>
      </c>
      <c r="B1211" t="s">
        <v>66</v>
      </c>
      <c r="C1211" t="s">
        <v>65</v>
      </c>
      <c r="D1211" t="s">
        <v>1018</v>
      </c>
      <c r="E1211" t="s">
        <v>854</v>
      </c>
      <c r="F1211" s="78">
        <v>74</v>
      </c>
      <c r="G1211" s="78">
        <v>222</v>
      </c>
      <c r="H1211" s="78">
        <v>4</v>
      </c>
      <c r="I1211" s="78">
        <v>12</v>
      </c>
      <c r="J1211" s="78">
        <v>38</v>
      </c>
      <c r="K1211" s="78">
        <v>114</v>
      </c>
      <c r="L1211" s="78">
        <v>20</v>
      </c>
      <c r="M1211" s="78">
        <v>60</v>
      </c>
      <c r="N1211" s="78">
        <v>8</v>
      </c>
      <c r="O1211" s="78">
        <v>24</v>
      </c>
      <c r="P1211" s="78">
        <v>4</v>
      </c>
      <c r="Q1211" s="78">
        <v>12</v>
      </c>
      <c r="R1211" s="79">
        <v>5.4054054054054057E-2</v>
      </c>
      <c r="S1211" s="79">
        <v>5.4054054054054057E-2</v>
      </c>
      <c r="T1211" s="78" t="str">
        <f>VLOOKUP(Table5[[#This Row],[ODS Code]],Lookup!A:D,4,FALSE)</f>
        <v>Hounslow</v>
      </c>
      <c r="U1211" s="78" t="str">
        <f>VLOOKUP(Table5[[#This Row],[ODS Code]],Lookup!A:E,3,FALSE)</f>
        <v>Hounslow Health</v>
      </c>
      <c r="V1211" s="78" t="str">
        <f>VLOOKUP(Table5[[#This Row],[ODS Code]],Lookup!A:F,2,FALSE)</f>
        <v>Chestnut Practice</v>
      </c>
      <c r="W1211" s="78" t="str">
        <f>VLOOKUP(Table5[[#This Row],[ODS Code]],Lookup!A:G,5,FALSE)</f>
        <v>E85059</v>
      </c>
    </row>
    <row r="1212" spans="1:23" x14ac:dyDescent="0.35">
      <c r="A1212" s="80">
        <v>45474</v>
      </c>
      <c r="B1212" t="s">
        <v>131</v>
      </c>
      <c r="C1212" t="s">
        <v>130</v>
      </c>
      <c r="D1212" t="s">
        <v>1018</v>
      </c>
      <c r="E1212" t="s">
        <v>854</v>
      </c>
      <c r="F1212" s="78">
        <v>228</v>
      </c>
      <c r="G1212" s="78">
        <v>595</v>
      </c>
      <c r="H1212" s="78">
        <v>23</v>
      </c>
      <c r="I1212" s="78">
        <v>61</v>
      </c>
      <c r="J1212" s="78">
        <v>115</v>
      </c>
      <c r="K1212" s="78">
        <v>291</v>
      </c>
      <c r="L1212" s="78">
        <v>39</v>
      </c>
      <c r="M1212" s="78">
        <v>111</v>
      </c>
      <c r="N1212" s="78">
        <v>32</v>
      </c>
      <c r="O1212" s="78">
        <v>85</v>
      </c>
      <c r="P1212" s="78">
        <v>19</v>
      </c>
      <c r="Q1212" s="78">
        <v>47</v>
      </c>
      <c r="R1212" s="79">
        <v>8.3333333333333329E-2</v>
      </c>
      <c r="S1212" s="79">
        <v>7.8991596638655459E-2</v>
      </c>
      <c r="T1212" s="78" t="str">
        <f>VLOOKUP(Table5[[#This Row],[ODS Code]],Lookup!A:D,4,FALSE)</f>
        <v>Hounslow</v>
      </c>
      <c r="U1212" s="78" t="str">
        <f>VLOOKUP(Table5[[#This Row],[ODS Code]],Lookup!A:E,3,FALSE)</f>
        <v>Hounslow Health</v>
      </c>
      <c r="V1212" s="78" t="str">
        <f>VLOOKUP(Table5[[#This Row],[ODS Code]],Lookup!A:F,2,FALSE)</f>
        <v>Green Practice</v>
      </c>
      <c r="W1212" s="78" t="str">
        <f>VLOOKUP(Table5[[#This Row],[ODS Code]],Lookup!A:G,5,FALSE)</f>
        <v>E85126</v>
      </c>
    </row>
    <row r="1213" spans="1:23" x14ac:dyDescent="0.35">
      <c r="A1213" s="80">
        <v>45474</v>
      </c>
      <c r="B1213" t="s">
        <v>171</v>
      </c>
      <c r="C1213" t="s">
        <v>170</v>
      </c>
      <c r="D1213" t="s">
        <v>1018</v>
      </c>
      <c r="E1213" t="s">
        <v>854</v>
      </c>
      <c r="F1213" s="78">
        <v>535</v>
      </c>
      <c r="G1213" s="78">
        <v>551</v>
      </c>
      <c r="H1213" s="78">
        <v>50</v>
      </c>
      <c r="I1213" s="78">
        <v>51</v>
      </c>
      <c r="J1213" s="78">
        <v>278</v>
      </c>
      <c r="K1213" s="78">
        <v>284</v>
      </c>
      <c r="L1213" s="78">
        <v>135</v>
      </c>
      <c r="M1213" s="78">
        <v>142</v>
      </c>
      <c r="N1213" s="78">
        <v>54</v>
      </c>
      <c r="O1213" s="78">
        <v>56</v>
      </c>
      <c r="P1213" s="78">
        <v>18</v>
      </c>
      <c r="Q1213" s="78">
        <v>18</v>
      </c>
      <c r="R1213" s="79">
        <v>3.3644859813084113E-2</v>
      </c>
      <c r="S1213" s="79">
        <v>3.2667876588021776E-2</v>
      </c>
      <c r="T1213" s="78" t="str">
        <f>VLOOKUP(Table5[[#This Row],[ODS Code]],Lookup!A:D,4,FALSE)</f>
        <v>Hounslow</v>
      </c>
      <c r="U1213" s="78" t="str">
        <f>VLOOKUP(Table5[[#This Row],[ODS Code]],Lookup!A:E,3,FALSE)</f>
        <v>Hounslow Health</v>
      </c>
      <c r="V1213" s="78" t="str">
        <f>VLOOKUP(Table5[[#This Row],[ODS Code]],Lookup!A:F,2,FALSE)</f>
        <v>Hounslow Family Practice</v>
      </c>
      <c r="W1213" s="78" t="str">
        <f>VLOOKUP(Table5[[#This Row],[ODS Code]],Lookup!A:G,5,FALSE)</f>
        <v>E85713</v>
      </c>
    </row>
    <row r="1214" spans="1:23" x14ac:dyDescent="0.35">
      <c r="A1214" s="80">
        <v>45474</v>
      </c>
      <c r="B1214" t="s">
        <v>172</v>
      </c>
      <c r="C1214" t="s">
        <v>1020</v>
      </c>
      <c r="D1214" t="s">
        <v>1018</v>
      </c>
      <c r="E1214" t="s">
        <v>854</v>
      </c>
      <c r="F1214" s="78">
        <v>180</v>
      </c>
      <c r="G1214" s="78">
        <v>360</v>
      </c>
      <c r="H1214" s="78">
        <v>17</v>
      </c>
      <c r="I1214" s="78">
        <v>34</v>
      </c>
      <c r="J1214" s="78">
        <v>80</v>
      </c>
      <c r="K1214" s="78">
        <v>160</v>
      </c>
      <c r="L1214" s="78">
        <v>57</v>
      </c>
      <c r="M1214" s="78">
        <v>114</v>
      </c>
      <c r="N1214" s="78">
        <v>12</v>
      </c>
      <c r="O1214" s="78">
        <v>24</v>
      </c>
      <c r="P1214" s="78">
        <v>14</v>
      </c>
      <c r="Q1214" s="78">
        <v>28</v>
      </c>
      <c r="R1214" s="79">
        <v>7.7777777777777779E-2</v>
      </c>
      <c r="S1214" s="79">
        <v>7.7777777777777779E-2</v>
      </c>
      <c r="T1214" s="78" t="str">
        <f>VLOOKUP(Table5[[#This Row],[ODS Code]],Lookup!A:D,4,FALSE)</f>
        <v>Hounslow</v>
      </c>
      <c r="U1214" s="78" t="str">
        <f>VLOOKUP(Table5[[#This Row],[ODS Code]],Lookup!A:E,3,FALSE)</f>
        <v>Hounslow Health</v>
      </c>
      <c r="V1214" s="78" t="str">
        <f>VLOOKUP(Table5[[#This Row],[ODS Code]],Lookup!A:F,2,FALSE)</f>
        <v>HOUNSLOW MEDICAL PRACTICE</v>
      </c>
      <c r="W1214" s="78" t="str">
        <f>VLOOKUP(Table5[[#This Row],[ODS Code]],Lookup!A:G,5,FALSE)</f>
        <v>E85015</v>
      </c>
    </row>
    <row r="1215" spans="1:23" x14ac:dyDescent="0.35">
      <c r="A1215" s="80">
        <v>45474</v>
      </c>
      <c r="B1215" t="s">
        <v>187</v>
      </c>
      <c r="C1215" t="s">
        <v>186</v>
      </c>
      <c r="D1215" t="s">
        <v>1018</v>
      </c>
      <c r="E1215" t="s">
        <v>854</v>
      </c>
      <c r="F1215" s="78">
        <v>1764</v>
      </c>
      <c r="G1215" s="78">
        <v>4027</v>
      </c>
      <c r="H1215" s="78">
        <v>149</v>
      </c>
      <c r="I1215" s="78">
        <v>332</v>
      </c>
      <c r="J1215" s="78">
        <v>942</v>
      </c>
      <c r="K1215" s="78">
        <v>2275</v>
      </c>
      <c r="L1215" s="78">
        <v>420</v>
      </c>
      <c r="M1215" s="78">
        <v>896</v>
      </c>
      <c r="N1215" s="78">
        <v>122</v>
      </c>
      <c r="O1215" s="78">
        <v>260</v>
      </c>
      <c r="P1215" s="78">
        <v>131</v>
      </c>
      <c r="Q1215" s="78">
        <v>264</v>
      </c>
      <c r="R1215" s="79">
        <v>7.4263038548752838E-2</v>
      </c>
      <c r="S1215" s="79">
        <v>6.5557486962999748E-2</v>
      </c>
      <c r="T1215" s="78" t="str">
        <f>VLOOKUP(Table5[[#This Row],[ODS Code]],Lookup!A:D,4,FALSE)</f>
        <v>Hounslow</v>
      </c>
      <c r="U1215" s="78" t="str">
        <f>VLOOKUP(Table5[[#This Row],[ODS Code]],Lookup!A:E,3,FALSE)</f>
        <v>Hounslow Health</v>
      </c>
      <c r="V1215" s="78" t="str">
        <f>VLOOKUP(Table5[[#This Row],[ODS Code]],Lookup!A:F,2,FALSE)</f>
        <v>Kingfisher Practice</v>
      </c>
      <c r="W1215" s="78" t="str">
        <f>VLOOKUP(Table5[[#This Row],[ODS Code]],Lookup!A:G,5,FALSE)</f>
        <v>E85060</v>
      </c>
    </row>
    <row r="1216" spans="1:23" x14ac:dyDescent="0.35">
      <c r="A1216" s="80">
        <v>45474</v>
      </c>
      <c r="B1216" t="s">
        <v>257</v>
      </c>
      <c r="C1216" t="s">
        <v>1021</v>
      </c>
      <c r="D1216" t="s">
        <v>1018</v>
      </c>
      <c r="E1216" t="s">
        <v>854</v>
      </c>
      <c r="F1216" s="78">
        <v>280</v>
      </c>
      <c r="G1216" s="78">
        <v>744</v>
      </c>
      <c r="H1216" s="78">
        <v>17</v>
      </c>
      <c r="I1216" s="78">
        <v>49</v>
      </c>
      <c r="J1216" s="78">
        <v>192</v>
      </c>
      <c r="K1216" s="78">
        <v>498</v>
      </c>
      <c r="L1216" s="78">
        <v>65</v>
      </c>
      <c r="M1216" s="78">
        <v>180</v>
      </c>
      <c r="N1216" s="78">
        <v>3</v>
      </c>
      <c r="O1216" s="78">
        <v>9</v>
      </c>
      <c r="P1216" s="78">
        <v>3</v>
      </c>
      <c r="Q1216" s="78">
        <v>8</v>
      </c>
      <c r="R1216" s="79">
        <v>1.0714285714285714E-2</v>
      </c>
      <c r="S1216" s="79">
        <v>1.0752688172043012E-2</v>
      </c>
      <c r="T1216" s="78" t="str">
        <f>VLOOKUP(Table5[[#This Row],[ODS Code]],Lookup!A:D,4,FALSE)</f>
        <v>Hounslow</v>
      </c>
      <c r="U1216" s="78" t="str">
        <f>VLOOKUP(Table5[[#This Row],[ODS Code]],Lookup!A:E,3,FALSE)</f>
        <v>Hounslow Health</v>
      </c>
      <c r="V1216" s="78" t="str">
        <f>VLOOKUP(Table5[[#This Row],[ODS Code]],Lookup!A:F,2,FALSE)</f>
        <v xml:space="preserve">Redwood Practice </v>
      </c>
      <c r="W1216" s="78" t="str">
        <f>VLOOKUP(Table5[[#This Row],[ODS Code]],Lookup!A:G,5,FALSE)</f>
        <v>E85113</v>
      </c>
    </row>
    <row r="1217" spans="1:23" x14ac:dyDescent="0.35">
      <c r="A1217" s="80">
        <v>45474</v>
      </c>
      <c r="B1217" t="s">
        <v>360</v>
      </c>
      <c r="C1217" t="s">
        <v>1022</v>
      </c>
      <c r="D1217" t="s">
        <v>1018</v>
      </c>
      <c r="E1217" t="s">
        <v>854</v>
      </c>
      <c r="F1217" s="78">
        <v>6243</v>
      </c>
      <c r="G1217" s="78">
        <v>13026</v>
      </c>
      <c r="H1217" s="78">
        <v>575</v>
      </c>
      <c r="I1217" s="78">
        <v>1193</v>
      </c>
      <c r="J1217" s="78">
        <v>3309</v>
      </c>
      <c r="K1217" s="78">
        <v>6861</v>
      </c>
      <c r="L1217" s="78">
        <v>1577</v>
      </c>
      <c r="M1217" s="78">
        <v>3340</v>
      </c>
      <c r="N1217" s="78">
        <v>464</v>
      </c>
      <c r="O1217" s="78">
        <v>975</v>
      </c>
      <c r="P1217" s="78">
        <v>318</v>
      </c>
      <c r="Q1217" s="78">
        <v>657</v>
      </c>
      <c r="R1217" s="79">
        <v>5.0937049495434886E-2</v>
      </c>
      <c r="S1217" s="79">
        <v>5.0437586365730078E-2</v>
      </c>
      <c r="T1217" s="78" t="str">
        <f>VLOOKUP(Table5[[#This Row],[ODS Code]],Lookup!A:D,4,FALSE)</f>
        <v>Hounslow</v>
      </c>
      <c r="U1217" s="78" t="str">
        <f>VLOOKUP(Table5[[#This Row],[ODS Code]],Lookup!A:E,3,FALSE)</f>
        <v>Hounslow Health</v>
      </c>
      <c r="V1217" s="78" t="str">
        <f>VLOOKUP(Table5[[#This Row],[ODS Code]],Lookup!A:F,2,FALSE)</f>
        <v>HMC Group: Heart of Hounslow</v>
      </c>
      <c r="W1217" s="78" t="str">
        <f>VLOOKUP(Table5[[#This Row],[ODS Code]],Lookup!A:G,5,FALSE)</f>
        <v>Y02671</v>
      </c>
    </row>
    <row r="1218" spans="1:23" x14ac:dyDescent="0.35">
      <c r="A1218" s="80">
        <v>45474</v>
      </c>
      <c r="B1218" t="s">
        <v>405</v>
      </c>
      <c r="C1218" t="s">
        <v>404</v>
      </c>
      <c r="D1218" t="s">
        <v>1018</v>
      </c>
      <c r="E1218" t="s">
        <v>854</v>
      </c>
      <c r="F1218" s="78">
        <v>352</v>
      </c>
      <c r="G1218" s="78">
        <v>570</v>
      </c>
      <c r="H1218" s="78">
        <v>24</v>
      </c>
      <c r="I1218" s="78">
        <v>35</v>
      </c>
      <c r="J1218" s="78">
        <v>218</v>
      </c>
      <c r="K1218" s="78">
        <v>375</v>
      </c>
      <c r="L1218" s="78">
        <v>76</v>
      </c>
      <c r="M1218" s="78">
        <v>113</v>
      </c>
      <c r="N1218" s="78">
        <v>15</v>
      </c>
      <c r="O1218" s="78">
        <v>18</v>
      </c>
      <c r="P1218" s="78">
        <v>19</v>
      </c>
      <c r="Q1218" s="78">
        <v>29</v>
      </c>
      <c r="R1218" s="79">
        <v>5.3977272727272728E-2</v>
      </c>
      <c r="S1218" s="79">
        <v>5.0877192982456139E-2</v>
      </c>
      <c r="T1218" s="78" t="str">
        <f>VLOOKUP(Table5[[#This Row],[ODS Code]],Lookup!A:D,4,FALSE)</f>
        <v>Hounslow</v>
      </c>
      <c r="U1218" s="78" t="str">
        <f>VLOOKUP(Table5[[#This Row],[ODS Code]],Lookup!A:E,3,FALSE)</f>
        <v>Hounslow Health</v>
      </c>
      <c r="V1218" s="78" t="str">
        <f>VLOOKUP(Table5[[#This Row],[ODS Code]],Lookup!A:F,2,FALSE)</f>
        <v>Willow Practice</v>
      </c>
      <c r="W1218" s="78" t="str">
        <f>VLOOKUP(Table5[[#This Row],[ODS Code]],Lookup!A:G,5,FALSE)</f>
        <v>E85600</v>
      </c>
    </row>
    <row r="1219" spans="1:23" x14ac:dyDescent="0.35">
      <c r="A1219" s="80">
        <v>45474</v>
      </c>
      <c r="B1219" t="s">
        <v>30</v>
      </c>
      <c r="C1219" t="s">
        <v>1023</v>
      </c>
      <c r="D1219" t="s">
        <v>1024</v>
      </c>
      <c r="E1219" t="s">
        <v>854</v>
      </c>
      <c r="F1219" s="78">
        <v>6988</v>
      </c>
      <c r="G1219" s="78">
        <v>14312</v>
      </c>
      <c r="H1219" s="78">
        <v>442</v>
      </c>
      <c r="I1219" s="78">
        <v>887</v>
      </c>
      <c r="J1219" s="78">
        <v>4024</v>
      </c>
      <c r="K1219" s="78">
        <v>8364</v>
      </c>
      <c r="L1219" s="78">
        <v>1860</v>
      </c>
      <c r="M1219" s="78">
        <v>3730</v>
      </c>
      <c r="N1219" s="78">
        <v>348</v>
      </c>
      <c r="O1219" s="78">
        <v>700</v>
      </c>
      <c r="P1219" s="78">
        <v>314</v>
      </c>
      <c r="Q1219" s="78">
        <v>631</v>
      </c>
      <c r="R1219" s="79">
        <v>4.4934172867773327E-2</v>
      </c>
      <c r="S1219" s="79">
        <v>4.408887646730017E-2</v>
      </c>
      <c r="T1219" s="78" t="str">
        <f>VLOOKUP(Table5[[#This Row],[ODS Code]],Lookup!A:D,4,FALSE)</f>
        <v>West London</v>
      </c>
      <c r="U1219" s="78" t="str">
        <f>VLOOKUP(Table5[[#This Row],[ODS Code]],Lookup!A:E,3,FALSE)</f>
        <v>Inclusive Health</v>
      </c>
      <c r="V1219" s="78" t="str">
        <f>VLOOKUP(Table5[[#This Row],[ODS Code]],Lookup!A:F,2,FALSE)</f>
        <v>Barlby Surgery (AT Medics)</v>
      </c>
      <c r="W1219" s="78" t="str">
        <f>VLOOKUP(Table5[[#This Row],[ODS Code]],Lookup!A:G,5,FALSE)</f>
        <v>Y01011</v>
      </c>
    </row>
    <row r="1220" spans="1:23" x14ac:dyDescent="0.35">
      <c r="A1220" s="80">
        <v>45474</v>
      </c>
      <c r="B1220" t="s">
        <v>101</v>
      </c>
      <c r="C1220" t="s">
        <v>1025</v>
      </c>
      <c r="D1220" t="s">
        <v>1024</v>
      </c>
      <c r="E1220" t="s">
        <v>854</v>
      </c>
      <c r="F1220" s="78">
        <v>0</v>
      </c>
      <c r="G1220" s="78">
        <v>0</v>
      </c>
      <c r="H1220" s="78">
        <v>0</v>
      </c>
      <c r="I1220" s="78">
        <v>0</v>
      </c>
      <c r="J1220" s="78">
        <v>0</v>
      </c>
      <c r="K1220" s="78">
        <v>0</v>
      </c>
      <c r="L1220" s="78">
        <v>0</v>
      </c>
      <c r="M1220" s="78">
        <v>0</v>
      </c>
      <c r="N1220" s="78">
        <v>0</v>
      </c>
      <c r="O1220" s="78">
        <v>0</v>
      </c>
      <c r="P1220" s="78">
        <v>0</v>
      </c>
      <c r="Q1220" s="78">
        <v>0</v>
      </c>
      <c r="R1220" s="79">
        <v>0</v>
      </c>
      <c r="S1220" s="79">
        <v>0</v>
      </c>
      <c r="T1220" s="78" t="str">
        <f>VLOOKUP(Table5[[#This Row],[ODS Code]],Lookup!A:D,4,FALSE)</f>
        <v>West London</v>
      </c>
      <c r="U1220" s="78" t="str">
        <f>VLOOKUP(Table5[[#This Row],[ODS Code]],Lookup!A:E,3,FALSE)</f>
        <v>Inclusive Health</v>
      </c>
      <c r="V1220" s="78" t="str">
        <f>VLOOKUP(Table5[[#This Row],[ODS Code]],Lookup!A:F,2,FALSE)</f>
        <v>The Elgin Clinic</v>
      </c>
      <c r="W1220" s="78" t="str">
        <f>VLOOKUP(Table5[[#This Row],[ODS Code]],Lookup!A:G,5,FALSE)</f>
        <v>E87038</v>
      </c>
    </row>
    <row r="1221" spans="1:23" x14ac:dyDescent="0.35">
      <c r="A1221" s="80">
        <v>45474</v>
      </c>
      <c r="B1221" t="s">
        <v>144</v>
      </c>
      <c r="C1221" t="s">
        <v>143</v>
      </c>
      <c r="D1221" t="s">
        <v>1024</v>
      </c>
      <c r="E1221" t="s">
        <v>854</v>
      </c>
      <c r="F1221" s="78">
        <v>3386</v>
      </c>
      <c r="G1221" s="78">
        <v>8805</v>
      </c>
      <c r="H1221" s="78">
        <v>262</v>
      </c>
      <c r="I1221" s="78">
        <v>677</v>
      </c>
      <c r="J1221" s="78">
        <v>2058</v>
      </c>
      <c r="K1221" s="78">
        <v>5354</v>
      </c>
      <c r="L1221" s="78">
        <v>543</v>
      </c>
      <c r="M1221" s="78">
        <v>1399</v>
      </c>
      <c r="N1221" s="78">
        <v>273</v>
      </c>
      <c r="O1221" s="78">
        <v>729</v>
      </c>
      <c r="P1221" s="78">
        <v>250</v>
      </c>
      <c r="Q1221" s="78">
        <v>646</v>
      </c>
      <c r="R1221" s="79">
        <v>7.3833431777909034E-2</v>
      </c>
      <c r="S1221" s="79">
        <v>7.3367404883588866E-2</v>
      </c>
      <c r="T1221" s="78" t="str">
        <f>VLOOKUP(Table5[[#This Row],[ODS Code]],Lookup!A:D,4,FALSE)</f>
        <v>West London</v>
      </c>
      <c r="U1221" s="78" t="str">
        <f>VLOOKUP(Table5[[#This Row],[ODS Code]],Lookup!A:E,3,FALSE)</f>
        <v>Inclusive Health</v>
      </c>
      <c r="V1221" s="78" t="str">
        <f>VLOOKUP(Table5[[#This Row],[ODS Code]],Lookup!A:F,2,FALSE)</f>
        <v>Half Penny Steps Health Centre</v>
      </c>
      <c r="W1221" s="78" t="str">
        <f>VLOOKUP(Table5[[#This Row],[ODS Code]],Lookup!A:G,5,FALSE)</f>
        <v>Y02842</v>
      </c>
    </row>
    <row r="1222" spans="1:23" x14ac:dyDescent="0.35">
      <c r="A1222" s="80">
        <v>45474</v>
      </c>
      <c r="B1222" t="s">
        <v>213</v>
      </c>
      <c r="C1222" t="s">
        <v>1026</v>
      </c>
      <c r="D1222" t="s">
        <v>1024</v>
      </c>
      <c r="E1222" t="s">
        <v>854</v>
      </c>
      <c r="F1222" s="78">
        <v>0</v>
      </c>
      <c r="G1222" s="78">
        <v>0</v>
      </c>
      <c r="H1222" s="78">
        <v>0</v>
      </c>
      <c r="I1222" s="78">
        <v>0</v>
      </c>
      <c r="J1222" s="78">
        <v>0</v>
      </c>
      <c r="K1222" s="78">
        <v>0</v>
      </c>
      <c r="L1222" s="78">
        <v>0</v>
      </c>
      <c r="M1222" s="78">
        <v>0</v>
      </c>
      <c r="N1222" s="78">
        <v>0</v>
      </c>
      <c r="O1222" s="78">
        <v>0</v>
      </c>
      <c r="P1222" s="78">
        <v>0</v>
      </c>
      <c r="Q1222" s="78">
        <v>0</v>
      </c>
      <c r="R1222" s="79">
        <v>0</v>
      </c>
      <c r="S1222" s="79">
        <v>0</v>
      </c>
      <c r="T1222" s="78" t="str">
        <f>VLOOKUP(Table5[[#This Row],[ODS Code]],Lookup!A:D,4,FALSE)</f>
        <v>West London</v>
      </c>
      <c r="U1222" s="78" t="str">
        <f>VLOOKUP(Table5[[#This Row],[ODS Code]],Lookup!A:E,3,FALSE)</f>
        <v>Inclusive Health</v>
      </c>
      <c r="V1222" s="78" t="str">
        <f>VLOOKUP(Table5[[#This Row],[ODS Code]],Lookup!A:F,2,FALSE)</f>
        <v>The Meanwhile Gardens Medical Centre</v>
      </c>
      <c r="W1222" s="78" t="str">
        <f>VLOOKUP(Table5[[#This Row],[ODS Code]],Lookup!A:G,5,FALSE)</f>
        <v>E87026</v>
      </c>
    </row>
    <row r="1223" spans="1:23" x14ac:dyDescent="0.35">
      <c r="A1223" s="80">
        <v>45474</v>
      </c>
      <c r="B1223" t="s">
        <v>253</v>
      </c>
      <c r="C1223" t="s">
        <v>1027</v>
      </c>
      <c r="D1223" t="s">
        <v>1024</v>
      </c>
      <c r="E1223" t="s">
        <v>854</v>
      </c>
      <c r="F1223" s="78">
        <v>16</v>
      </c>
      <c r="G1223" s="78">
        <v>32</v>
      </c>
      <c r="H1223" s="78">
        <v>7</v>
      </c>
      <c r="I1223" s="78">
        <v>14</v>
      </c>
      <c r="J1223" s="78">
        <v>0</v>
      </c>
      <c r="K1223" s="78">
        <v>0</v>
      </c>
      <c r="L1223" s="78">
        <v>7</v>
      </c>
      <c r="M1223" s="78">
        <v>14</v>
      </c>
      <c r="N1223" s="78">
        <v>2</v>
      </c>
      <c r="O1223" s="78">
        <v>4</v>
      </c>
      <c r="P1223" s="78">
        <v>0</v>
      </c>
      <c r="Q1223" s="78">
        <v>0</v>
      </c>
      <c r="R1223" s="79">
        <v>0</v>
      </c>
      <c r="S1223" s="79">
        <v>0</v>
      </c>
      <c r="T1223" s="78" t="str">
        <f>VLOOKUP(Table5[[#This Row],[ODS Code]],Lookup!A:D,4,FALSE)</f>
        <v>West London</v>
      </c>
      <c r="U1223" s="78" t="str">
        <f>VLOOKUP(Table5[[#This Row],[ODS Code]],Lookup!A:E,3,FALSE)</f>
        <v>Inclusive Health</v>
      </c>
      <c r="V1223" s="78" t="str">
        <f>VLOOKUP(Table5[[#This Row],[ODS Code]],Lookup!A:F,2,FALSE)</f>
        <v>QUEENS PARK HEALTH CENTRE</v>
      </c>
      <c r="W1223" s="78" t="str">
        <f>VLOOKUP(Table5[[#This Row],[ODS Code]],Lookup!A:G,5,FALSE)</f>
        <v>E87755</v>
      </c>
    </row>
    <row r="1224" spans="1:23" x14ac:dyDescent="0.35">
      <c r="A1224" s="80">
        <v>45474</v>
      </c>
      <c r="B1224" t="s">
        <v>270</v>
      </c>
      <c r="C1224" t="s">
        <v>1028</v>
      </c>
      <c r="D1224" t="s">
        <v>1024</v>
      </c>
      <c r="E1224" t="s">
        <v>854</v>
      </c>
      <c r="F1224" s="78">
        <v>0</v>
      </c>
      <c r="G1224" s="78">
        <v>0</v>
      </c>
      <c r="H1224" s="78">
        <v>0</v>
      </c>
      <c r="I1224" s="78">
        <v>0</v>
      </c>
      <c r="J1224" s="78">
        <v>0</v>
      </c>
      <c r="K1224" s="78">
        <v>0</v>
      </c>
      <c r="L1224" s="78">
        <v>0</v>
      </c>
      <c r="M1224" s="78">
        <v>0</v>
      </c>
      <c r="N1224" s="78">
        <v>0</v>
      </c>
      <c r="O1224" s="78">
        <v>0</v>
      </c>
      <c r="P1224" s="78">
        <v>0</v>
      </c>
      <c r="Q1224" s="78">
        <v>0</v>
      </c>
      <c r="R1224" s="79">
        <v>0</v>
      </c>
      <c r="S1224" s="79">
        <v>0</v>
      </c>
      <c r="T1224" s="78" t="str">
        <f>VLOOKUP(Table5[[#This Row],[ODS Code]],Lookup!A:D,4,FALSE)</f>
        <v>West London</v>
      </c>
      <c r="U1224" s="78" t="str">
        <f>VLOOKUP(Table5[[#This Row],[ODS Code]],Lookup!A:E,3,FALSE)</f>
        <v>Inclusive Health</v>
      </c>
      <c r="V1224" s="78" t="str">
        <f>VLOOKUP(Table5[[#This Row],[ODS Code]],Lookup!A:F,2,FALSE)</f>
        <v xml:space="preserve">Shirland Road Medical Centre </v>
      </c>
      <c r="W1224" s="78" t="str">
        <f>VLOOKUP(Table5[[#This Row],[ODS Code]],Lookup!A:G,5,FALSE)</f>
        <v>E87021</v>
      </c>
    </row>
    <row r="1225" spans="1:23" x14ac:dyDescent="0.35">
      <c r="A1225" s="80">
        <v>45474</v>
      </c>
      <c r="B1225" t="s">
        <v>282</v>
      </c>
      <c r="C1225" t="s">
        <v>1029</v>
      </c>
      <c r="D1225" t="s">
        <v>1024</v>
      </c>
      <c r="E1225" t="s">
        <v>854</v>
      </c>
      <c r="F1225" s="78">
        <v>0</v>
      </c>
      <c r="G1225" s="78">
        <v>0</v>
      </c>
      <c r="H1225" s="78">
        <v>0</v>
      </c>
      <c r="I1225" s="78">
        <v>0</v>
      </c>
      <c r="J1225" s="78">
        <v>0</v>
      </c>
      <c r="K1225" s="78">
        <v>0</v>
      </c>
      <c r="L1225" s="78">
        <v>0</v>
      </c>
      <c r="M1225" s="78">
        <v>0</v>
      </c>
      <c r="N1225" s="78">
        <v>0</v>
      </c>
      <c r="O1225" s="78">
        <v>0</v>
      </c>
      <c r="P1225" s="78">
        <v>0</v>
      </c>
      <c r="Q1225" s="78">
        <v>0</v>
      </c>
      <c r="R1225" s="79">
        <v>0</v>
      </c>
      <c r="S1225" s="79">
        <v>0</v>
      </c>
      <c r="T1225" s="78" t="str">
        <f>VLOOKUP(Table5[[#This Row],[ODS Code]],Lookup!A:D,4,FALSE)</f>
        <v>West London</v>
      </c>
      <c r="U1225" s="78" t="str">
        <f>VLOOKUP(Table5[[#This Row],[ODS Code]],Lookup!A:E,3,FALSE)</f>
        <v>Inclusive Health</v>
      </c>
      <c r="V1225" s="78" t="str">
        <f>VLOOKUP(Table5[[#This Row],[ODS Code]],Lookup!A:F,2,FALSE)</f>
        <v>THE HEALTH CENTRE</v>
      </c>
      <c r="W1225" s="78" t="str">
        <f>VLOOKUP(Table5[[#This Row],[ODS Code]],Lookup!A:G,5,FALSE)</f>
        <v>E87751</v>
      </c>
    </row>
    <row r="1226" spans="1:23" x14ac:dyDescent="0.35">
      <c r="A1226" s="80">
        <v>45474</v>
      </c>
      <c r="B1226" t="s">
        <v>48</v>
      </c>
      <c r="C1226" t="s">
        <v>47</v>
      </c>
      <c r="D1226" t="s">
        <v>1030</v>
      </c>
      <c r="E1226" t="s">
        <v>854</v>
      </c>
      <c r="F1226" s="78">
        <v>0</v>
      </c>
      <c r="G1226" s="78">
        <v>0</v>
      </c>
      <c r="H1226" s="78">
        <v>0</v>
      </c>
      <c r="I1226" s="78">
        <v>0</v>
      </c>
      <c r="J1226" s="78">
        <v>0</v>
      </c>
      <c r="K1226" s="78">
        <v>0</v>
      </c>
      <c r="L1226" s="78">
        <v>0</v>
      </c>
      <c r="M1226" s="78">
        <v>0</v>
      </c>
      <c r="N1226" s="78">
        <v>0</v>
      </c>
      <c r="O1226" s="78">
        <v>0</v>
      </c>
      <c r="P1226" s="78">
        <v>0</v>
      </c>
      <c r="Q1226" s="78">
        <v>0</v>
      </c>
      <c r="R1226" s="79">
        <v>0</v>
      </c>
      <c r="S1226" s="79">
        <v>0</v>
      </c>
      <c r="T1226" s="78" t="str">
        <f>VLOOKUP(Table5[[#This Row],[ODS Code]],Lookup!A:D,4,FALSE)</f>
        <v>West London</v>
      </c>
      <c r="U1226" s="78" t="str">
        <f>VLOOKUP(Table5[[#This Row],[ODS Code]],Lookup!A:E,3,FALSE)</f>
        <v>Kensington and Chelsea South</v>
      </c>
      <c r="V1226" s="78" t="str">
        <f>VLOOKUP(Table5[[#This Row],[ODS Code]],Lookup!A:F,2,FALSE)</f>
        <v>Brompton Medical Centre</v>
      </c>
      <c r="W1226" s="78" t="str">
        <f>VLOOKUP(Table5[[#This Row],[ODS Code]],Lookup!A:G,5,FALSE)</f>
        <v>E87746</v>
      </c>
    </row>
    <row r="1227" spans="1:23" x14ac:dyDescent="0.35">
      <c r="A1227" s="80">
        <v>45474</v>
      </c>
      <c r="B1227" t="s">
        <v>157</v>
      </c>
      <c r="C1227" t="s">
        <v>1031</v>
      </c>
      <c r="D1227" t="s">
        <v>1030</v>
      </c>
      <c r="E1227" t="s">
        <v>854</v>
      </c>
      <c r="F1227" s="78">
        <v>2115</v>
      </c>
      <c r="G1227" s="78">
        <v>4254</v>
      </c>
      <c r="H1227" s="78">
        <v>176</v>
      </c>
      <c r="I1227" s="78">
        <v>354</v>
      </c>
      <c r="J1227" s="78">
        <v>1165</v>
      </c>
      <c r="K1227" s="78">
        <v>2346</v>
      </c>
      <c r="L1227" s="78">
        <v>467</v>
      </c>
      <c r="M1227" s="78">
        <v>937</v>
      </c>
      <c r="N1227" s="78">
        <v>158</v>
      </c>
      <c r="O1227" s="78">
        <v>318</v>
      </c>
      <c r="P1227" s="78">
        <v>149</v>
      </c>
      <c r="Q1227" s="78">
        <v>299</v>
      </c>
      <c r="R1227" s="79">
        <v>7.0449172576832156E-2</v>
      </c>
      <c r="S1227" s="79">
        <v>7.0286788904560416E-2</v>
      </c>
      <c r="T1227" s="78" t="str">
        <f>VLOOKUP(Table5[[#This Row],[ODS Code]],Lookup!A:D,4,FALSE)</f>
        <v>West London</v>
      </c>
      <c r="U1227" s="78" t="str">
        <f>VLOOKUP(Table5[[#This Row],[ODS Code]],Lookup!A:E,3,FALSE)</f>
        <v>Kensington and Chelsea South</v>
      </c>
      <c r="V1227" s="78" t="str">
        <f>VLOOKUP(Table5[[#This Row],[ODS Code]],Lookup!A:F,2,FALSE)</f>
        <v>Earls Court Health and Wellbeing Centre</v>
      </c>
      <c r="W1227" s="78" t="str">
        <f>VLOOKUP(Table5[[#This Row],[ODS Code]],Lookup!A:G,5,FALSE)</f>
        <v>Y03441</v>
      </c>
    </row>
    <row r="1228" spans="1:23" x14ac:dyDescent="0.35">
      <c r="A1228" s="80">
        <v>45474</v>
      </c>
      <c r="B1228" t="s">
        <v>190</v>
      </c>
      <c r="C1228" t="s">
        <v>1032</v>
      </c>
      <c r="D1228" t="s">
        <v>1030</v>
      </c>
      <c r="E1228" t="s">
        <v>854</v>
      </c>
      <c r="F1228" s="78">
        <v>14282</v>
      </c>
      <c r="G1228" s="78">
        <v>28605</v>
      </c>
      <c r="H1228" s="78">
        <v>1022</v>
      </c>
      <c r="I1228" s="78">
        <v>2046</v>
      </c>
      <c r="J1228" s="78">
        <v>7626</v>
      </c>
      <c r="K1228" s="78">
        <v>15279</v>
      </c>
      <c r="L1228" s="78">
        <v>4505</v>
      </c>
      <c r="M1228" s="78">
        <v>9016</v>
      </c>
      <c r="N1228" s="78">
        <v>747</v>
      </c>
      <c r="O1228" s="78">
        <v>1496</v>
      </c>
      <c r="P1228" s="78">
        <v>382</v>
      </c>
      <c r="Q1228" s="78">
        <v>768</v>
      </c>
      <c r="R1228" s="79">
        <v>2.6746954208094104E-2</v>
      </c>
      <c r="S1228" s="79">
        <v>2.6848453067645515E-2</v>
      </c>
      <c r="T1228" s="78" t="str">
        <f>VLOOKUP(Table5[[#This Row],[ODS Code]],Lookup!A:D,4,FALSE)</f>
        <v>West London</v>
      </c>
      <c r="U1228" s="78" t="str">
        <f>VLOOKUP(Table5[[#This Row],[ODS Code]],Lookup!A:E,3,FALSE)</f>
        <v>Kensington and Chelsea South</v>
      </c>
      <c r="V1228" s="78" t="str">
        <f>VLOOKUP(Table5[[#This Row],[ODS Code]],Lookup!A:F,2,FALSE)</f>
        <v>King's Road Medical Centre (AT Medics)</v>
      </c>
      <c r="W1228" s="78" t="str">
        <f>VLOOKUP(Table5[[#This Row],[ODS Code]],Lookup!A:G,5,FALSE)</f>
        <v>E87063</v>
      </c>
    </row>
    <row r="1229" spans="1:23" x14ac:dyDescent="0.35">
      <c r="A1229" s="80">
        <v>45474</v>
      </c>
      <c r="B1229" t="s">
        <v>259</v>
      </c>
      <c r="C1229" t="s">
        <v>1033</v>
      </c>
      <c r="D1229" t="s">
        <v>1030</v>
      </c>
      <c r="E1229" t="s">
        <v>854</v>
      </c>
      <c r="F1229" s="78">
        <v>0</v>
      </c>
      <c r="G1229" s="78">
        <v>0</v>
      </c>
      <c r="H1229" s="78">
        <v>0</v>
      </c>
      <c r="I1229" s="78">
        <v>0</v>
      </c>
      <c r="J1229" s="78">
        <v>0</v>
      </c>
      <c r="K1229" s="78">
        <v>0</v>
      </c>
      <c r="L1229" s="78">
        <v>0</v>
      </c>
      <c r="M1229" s="78">
        <v>0</v>
      </c>
      <c r="N1229" s="78">
        <v>0</v>
      </c>
      <c r="O1229" s="78">
        <v>0</v>
      </c>
      <c r="P1229" s="78">
        <v>0</v>
      </c>
      <c r="Q1229" s="78">
        <v>0</v>
      </c>
      <c r="R1229" s="79">
        <v>0</v>
      </c>
      <c r="S1229" s="79">
        <v>0</v>
      </c>
      <c r="T1229" s="78" t="str">
        <f>VLOOKUP(Table5[[#This Row],[ODS Code]],Lookup!A:D,4,FALSE)</f>
        <v>West London</v>
      </c>
      <c r="U1229" s="78" t="str">
        <f>VLOOKUP(Table5[[#This Row],[ODS Code]],Lookup!A:E,3,FALSE)</f>
        <v>Kensington and Chelsea South</v>
      </c>
      <c r="V1229" s="78" t="str">
        <f>VLOOKUP(Table5[[#This Row],[ODS Code]],Lookup!A:F,2,FALSE)</f>
        <v>Chelsea Medical Services (Dr Joshi)</v>
      </c>
      <c r="W1229" s="78" t="str">
        <f>VLOOKUP(Table5[[#This Row],[ODS Code]],Lookup!A:G,5,FALSE)</f>
        <v>E87048</v>
      </c>
    </row>
    <row r="1230" spans="1:23" x14ac:dyDescent="0.35">
      <c r="A1230" s="80">
        <v>45474</v>
      </c>
      <c r="B1230" t="s">
        <v>372</v>
      </c>
      <c r="C1230" t="s">
        <v>966</v>
      </c>
      <c r="D1230" t="s">
        <v>1030</v>
      </c>
      <c r="E1230" t="s">
        <v>854</v>
      </c>
      <c r="F1230" s="78">
        <v>0</v>
      </c>
      <c r="G1230" s="78">
        <v>0</v>
      </c>
      <c r="H1230" s="78">
        <v>0</v>
      </c>
      <c r="I1230" s="78">
        <v>0</v>
      </c>
      <c r="J1230" s="78">
        <v>0</v>
      </c>
      <c r="K1230" s="78">
        <v>0</v>
      </c>
      <c r="L1230" s="78">
        <v>0</v>
      </c>
      <c r="M1230" s="78">
        <v>0</v>
      </c>
      <c r="N1230" s="78">
        <v>0</v>
      </c>
      <c r="O1230" s="78">
        <v>0</v>
      </c>
      <c r="P1230" s="78">
        <v>0</v>
      </c>
      <c r="Q1230" s="78">
        <v>0</v>
      </c>
      <c r="R1230" s="79">
        <v>0</v>
      </c>
      <c r="S1230" s="79">
        <v>0</v>
      </c>
      <c r="T1230" s="78" t="str">
        <f>VLOOKUP(Table5[[#This Row],[ODS Code]],Lookup!A:D,4,FALSE)</f>
        <v>West London</v>
      </c>
      <c r="U1230" s="78" t="str">
        <f>VLOOKUP(Table5[[#This Row],[ODS Code]],Lookup!A:E,3,FALSE)</f>
        <v>Kensington and Chelsea South</v>
      </c>
      <c r="V1230" s="78" t="str">
        <f>VLOOKUP(Table5[[#This Row],[ODS Code]],Lookup!A:F,2,FALSE)</f>
        <v>Kynance Practice</v>
      </c>
      <c r="W1230" s="78" t="str">
        <f>VLOOKUP(Table5[[#This Row],[ODS Code]],Lookup!A:G,5,FALSE)</f>
        <v>E87702</v>
      </c>
    </row>
    <row r="1231" spans="1:23" x14ac:dyDescent="0.35">
      <c r="A1231" s="80">
        <v>45474</v>
      </c>
      <c r="B1231" t="s">
        <v>67</v>
      </c>
      <c r="C1231" t="s">
        <v>1034</v>
      </c>
      <c r="D1231" t="s">
        <v>1035</v>
      </c>
      <c r="E1231" t="s">
        <v>854</v>
      </c>
      <c r="F1231" s="78">
        <v>777</v>
      </c>
      <c r="G1231" s="78">
        <v>1308</v>
      </c>
      <c r="H1231" s="78">
        <v>104</v>
      </c>
      <c r="I1231" s="78">
        <v>166</v>
      </c>
      <c r="J1231" s="78">
        <v>320</v>
      </c>
      <c r="K1231" s="78">
        <v>533</v>
      </c>
      <c r="L1231" s="78">
        <v>242</v>
      </c>
      <c r="M1231" s="78">
        <v>404</v>
      </c>
      <c r="N1231" s="78">
        <v>73</v>
      </c>
      <c r="O1231" s="78">
        <v>133</v>
      </c>
      <c r="P1231" s="78">
        <v>38</v>
      </c>
      <c r="Q1231" s="78">
        <v>72</v>
      </c>
      <c r="R1231" s="79">
        <v>4.8906048906048903E-2</v>
      </c>
      <c r="S1231" s="79">
        <v>5.5045871559633031E-2</v>
      </c>
      <c r="T1231" s="78" t="str">
        <f>VLOOKUP(Table5[[#This Row],[ODS Code]],Lookup!A:D,4,FALSE)</f>
        <v>Brent</v>
      </c>
      <c r="U1231" s="78" t="str">
        <f>VLOOKUP(Table5[[#This Row],[ODS Code]],Lookup!A:E,3,FALSE)</f>
        <v>Kilburn Partnership</v>
      </c>
      <c r="V1231" s="78" t="str">
        <f>VLOOKUP(Table5[[#This Row],[ODS Code]],Lookup!A:F,2,FALSE)</f>
        <v>CHICHELE ROAD SURGERY</v>
      </c>
      <c r="W1231" s="78" t="str">
        <f>VLOOKUP(Table5[[#This Row],[ODS Code]],Lookup!A:G,5,FALSE)</f>
        <v>E84674</v>
      </c>
    </row>
    <row r="1232" spans="1:23" x14ac:dyDescent="0.35">
      <c r="A1232" s="80">
        <v>45474</v>
      </c>
      <c r="B1232" t="s">
        <v>183</v>
      </c>
      <c r="C1232" t="s">
        <v>1036</v>
      </c>
      <c r="D1232" t="s">
        <v>1035</v>
      </c>
      <c r="E1232" t="s">
        <v>854</v>
      </c>
      <c r="F1232" s="78">
        <v>1861</v>
      </c>
      <c r="G1232" s="78">
        <v>4992</v>
      </c>
      <c r="H1232" s="78">
        <v>178</v>
      </c>
      <c r="I1232" s="78">
        <v>436</v>
      </c>
      <c r="J1232" s="78">
        <v>811</v>
      </c>
      <c r="K1232" s="78">
        <v>2417</v>
      </c>
      <c r="L1232" s="78">
        <v>522</v>
      </c>
      <c r="M1232" s="78">
        <v>1279</v>
      </c>
      <c r="N1232" s="78">
        <v>186</v>
      </c>
      <c r="O1232" s="78">
        <v>463</v>
      </c>
      <c r="P1232" s="78">
        <v>164</v>
      </c>
      <c r="Q1232" s="78">
        <v>397</v>
      </c>
      <c r="R1232" s="79">
        <v>8.8124664159054275E-2</v>
      </c>
      <c r="S1232" s="79">
        <v>7.9527243589743585E-2</v>
      </c>
      <c r="T1232" s="78" t="str">
        <f>VLOOKUP(Table5[[#This Row],[ODS Code]],Lookup!A:D,4,FALSE)</f>
        <v>Brent</v>
      </c>
      <c r="U1232" s="78" t="str">
        <f>VLOOKUP(Table5[[#This Row],[ODS Code]],Lookup!A:E,3,FALSE)</f>
        <v>Kilburn Partnership</v>
      </c>
      <c r="V1232" s="78" t="str">
        <f>VLOOKUP(Table5[[#This Row],[ODS Code]],Lookup!A:F,2,FALSE)</f>
        <v>KILBURN PARK MEDICAL CENTRE</v>
      </c>
      <c r="W1232" s="78" t="str">
        <f>VLOOKUP(Table5[[#This Row],[ODS Code]],Lookup!A:G,5,FALSE)</f>
        <v>E84042</v>
      </c>
    </row>
    <row r="1233" spans="1:23" x14ac:dyDescent="0.35">
      <c r="A1233" s="80">
        <v>45474</v>
      </c>
      <c r="B1233" t="s">
        <v>208</v>
      </c>
      <c r="C1233" t="s">
        <v>1037</v>
      </c>
      <c r="D1233" t="s">
        <v>1035</v>
      </c>
      <c r="E1233" t="s">
        <v>854</v>
      </c>
      <c r="F1233" s="78">
        <v>1649</v>
      </c>
      <c r="G1233" s="78">
        <v>3541</v>
      </c>
      <c r="H1233" s="78">
        <v>183</v>
      </c>
      <c r="I1233" s="78">
        <v>381</v>
      </c>
      <c r="J1233" s="78">
        <v>605</v>
      </c>
      <c r="K1233" s="78">
        <v>1360</v>
      </c>
      <c r="L1233" s="78">
        <v>574</v>
      </c>
      <c r="M1233" s="78">
        <v>1201</v>
      </c>
      <c r="N1233" s="78">
        <v>147</v>
      </c>
      <c r="O1233" s="78">
        <v>307</v>
      </c>
      <c r="P1233" s="78">
        <v>140</v>
      </c>
      <c r="Q1233" s="78">
        <v>292</v>
      </c>
      <c r="R1233" s="79">
        <v>8.4899939357186177E-2</v>
      </c>
      <c r="S1233" s="79">
        <v>8.2462581191753745E-2</v>
      </c>
      <c r="T1233" s="78" t="str">
        <f>VLOOKUP(Table5[[#This Row],[ODS Code]],Lookup!A:D,4,FALSE)</f>
        <v>Brent</v>
      </c>
      <c r="U1233" s="78" t="str">
        <f>VLOOKUP(Table5[[#This Row],[ODS Code]],Lookup!A:E,3,FALSE)</f>
        <v>Kilburn Partnership</v>
      </c>
      <c r="V1233" s="78" t="str">
        <f>VLOOKUP(Table5[[#This Row],[ODS Code]],Lookup!A:F,2,FALSE)</f>
        <v>THE WINDMILL MEDICAL PRACTICE</v>
      </c>
      <c r="W1233" s="78" t="str">
        <f>VLOOKUP(Table5[[#This Row],[ODS Code]],Lookup!A:G,5,FALSE)</f>
        <v>E84012</v>
      </c>
    </row>
    <row r="1234" spans="1:23" x14ac:dyDescent="0.35">
      <c r="A1234" s="80">
        <v>45474</v>
      </c>
      <c r="B1234" t="s">
        <v>295</v>
      </c>
      <c r="C1234" t="s">
        <v>1038</v>
      </c>
      <c r="D1234" t="s">
        <v>1035</v>
      </c>
      <c r="E1234" t="s">
        <v>854</v>
      </c>
      <c r="F1234" s="78">
        <v>2476</v>
      </c>
      <c r="G1234" s="78">
        <v>4968</v>
      </c>
      <c r="H1234" s="78">
        <v>346</v>
      </c>
      <c r="I1234" s="78">
        <v>694</v>
      </c>
      <c r="J1234" s="78">
        <v>354</v>
      </c>
      <c r="K1234" s="78">
        <v>714</v>
      </c>
      <c r="L1234" s="78">
        <v>1081</v>
      </c>
      <c r="M1234" s="78">
        <v>2168</v>
      </c>
      <c r="N1234" s="78">
        <v>344</v>
      </c>
      <c r="O1234" s="78">
        <v>689</v>
      </c>
      <c r="P1234" s="78">
        <v>351</v>
      </c>
      <c r="Q1234" s="78">
        <v>703</v>
      </c>
      <c r="R1234" s="79">
        <v>0.14176090468497576</v>
      </c>
      <c r="S1234" s="79">
        <v>0.14150563607085345</v>
      </c>
      <c r="T1234" s="78" t="str">
        <f>VLOOKUP(Table5[[#This Row],[ODS Code]],Lookup!A:D,4,FALSE)</f>
        <v>Brent</v>
      </c>
      <c r="U1234" s="78" t="str">
        <f>VLOOKUP(Table5[[#This Row],[ODS Code]],Lookup!A:E,3,FALSE)</f>
        <v>Kilburn Partnership</v>
      </c>
      <c r="V1234" s="78" t="str">
        <f>VLOOKUP(Table5[[#This Row],[ODS Code]],Lookup!A:F,2,FALSE)</f>
        <v>STAVERTON SURGERY</v>
      </c>
      <c r="W1234" s="78" t="str">
        <f>VLOOKUP(Table5[[#This Row],[ODS Code]],Lookup!A:G,5,FALSE)</f>
        <v>E84080</v>
      </c>
    </row>
    <row r="1235" spans="1:23" x14ac:dyDescent="0.35">
      <c r="A1235" s="80">
        <v>45474</v>
      </c>
      <c r="B1235" t="s">
        <v>9</v>
      </c>
      <c r="C1235" t="s">
        <v>1039</v>
      </c>
      <c r="D1235" t="s">
        <v>1040</v>
      </c>
      <c r="E1235" t="s">
        <v>854</v>
      </c>
      <c r="F1235" s="78">
        <v>2197</v>
      </c>
      <c r="G1235" s="78">
        <v>4693</v>
      </c>
      <c r="H1235" s="78">
        <v>213</v>
      </c>
      <c r="I1235" s="78">
        <v>455</v>
      </c>
      <c r="J1235" s="78">
        <v>941</v>
      </c>
      <c r="K1235" s="78">
        <v>2010</v>
      </c>
      <c r="L1235" s="78">
        <v>569</v>
      </c>
      <c r="M1235" s="78">
        <v>1225</v>
      </c>
      <c r="N1235" s="78">
        <v>270</v>
      </c>
      <c r="O1235" s="78">
        <v>569</v>
      </c>
      <c r="P1235" s="78">
        <v>204</v>
      </c>
      <c r="Q1235" s="78">
        <v>434</v>
      </c>
      <c r="R1235" s="79">
        <v>9.2853891670459723E-2</v>
      </c>
      <c r="S1235" s="79">
        <v>9.247815896015342E-2</v>
      </c>
      <c r="T1235" s="78" t="str">
        <f>VLOOKUP(Table5[[#This Row],[ODS Code]],Lookup!A:D,4,FALSE)</f>
        <v>Hillingdon</v>
      </c>
      <c r="U1235" s="78" t="str">
        <f>VLOOKUP(Table5[[#This Row],[ODS Code]],Lookup!A:E,3,FALSE)</f>
        <v>Long Lane First Care Group PCN</v>
      </c>
      <c r="V1235" s="78" t="str">
        <f>VLOOKUP(Table5[[#This Row],[ODS Code]],Lookup!A:F,2,FALSE)</f>
        <v>ACORN MEDICAL CENTRE</v>
      </c>
      <c r="W1235" s="78" t="str">
        <f>VLOOKUP(Table5[[#This Row],[ODS Code]],Lookup!A:G,5,FALSE)</f>
        <v>E86632</v>
      </c>
    </row>
    <row r="1236" spans="1:23" x14ac:dyDescent="0.35">
      <c r="A1236" s="80">
        <v>45474</v>
      </c>
      <c r="B1236" t="s">
        <v>158</v>
      </c>
      <c r="C1236" t="s">
        <v>1041</v>
      </c>
      <c r="D1236" t="s">
        <v>1040</v>
      </c>
      <c r="E1236" t="s">
        <v>854</v>
      </c>
      <c r="F1236" s="78">
        <v>1970</v>
      </c>
      <c r="G1236" s="78">
        <v>3941</v>
      </c>
      <c r="H1236" s="78">
        <v>199</v>
      </c>
      <c r="I1236" s="78">
        <v>398</v>
      </c>
      <c r="J1236" s="78">
        <v>917</v>
      </c>
      <c r="K1236" s="78">
        <v>1835</v>
      </c>
      <c r="L1236" s="78">
        <v>448</v>
      </c>
      <c r="M1236" s="78">
        <v>896</v>
      </c>
      <c r="N1236" s="78">
        <v>220</v>
      </c>
      <c r="O1236" s="78">
        <v>440</v>
      </c>
      <c r="P1236" s="78">
        <v>186</v>
      </c>
      <c r="Q1236" s="78">
        <v>372</v>
      </c>
      <c r="R1236" s="79">
        <v>9.4416243654822332E-2</v>
      </c>
      <c r="S1236" s="79">
        <v>9.4392286221771121E-2</v>
      </c>
      <c r="T1236" s="78" t="str">
        <f>VLOOKUP(Table5[[#This Row],[ODS Code]],Lookup!A:D,4,FALSE)</f>
        <v>Hillingdon</v>
      </c>
      <c r="U1236" s="78" t="str">
        <f>VLOOKUP(Table5[[#This Row],[ODS Code]],Lookup!A:E,3,FALSE)</f>
        <v>Long Lane First Care Group PCN</v>
      </c>
      <c r="V1236" s="78" t="str">
        <f>VLOOKUP(Table5[[#This Row],[ODS Code]],Lookup!A:F,2,FALSE)</f>
        <v>HEATHROW MEDICAL CENTRE</v>
      </c>
      <c r="W1236" s="78" t="str">
        <f>VLOOKUP(Table5[[#This Row],[ODS Code]],Lookup!A:G,5,FALSE)</f>
        <v>E86637</v>
      </c>
    </row>
    <row r="1237" spans="1:23" x14ac:dyDescent="0.35">
      <c r="A1237" s="80">
        <v>45474</v>
      </c>
      <c r="B1237" t="s">
        <v>238</v>
      </c>
      <c r="C1237" t="s">
        <v>1042</v>
      </c>
      <c r="D1237" t="s">
        <v>1040</v>
      </c>
      <c r="E1237" t="s">
        <v>854</v>
      </c>
      <c r="F1237" s="78">
        <v>1741</v>
      </c>
      <c r="G1237" s="78">
        <v>4862</v>
      </c>
      <c r="H1237" s="78">
        <v>200</v>
      </c>
      <c r="I1237" s="78">
        <v>573</v>
      </c>
      <c r="J1237" s="78">
        <v>807</v>
      </c>
      <c r="K1237" s="78">
        <v>2214</v>
      </c>
      <c r="L1237" s="78">
        <v>375</v>
      </c>
      <c r="M1237" s="78">
        <v>1038</v>
      </c>
      <c r="N1237" s="78">
        <v>162</v>
      </c>
      <c r="O1237" s="78">
        <v>445</v>
      </c>
      <c r="P1237" s="78">
        <v>197</v>
      </c>
      <c r="Q1237" s="78">
        <v>592</v>
      </c>
      <c r="R1237" s="79">
        <v>0.11315336013785181</v>
      </c>
      <c r="S1237" s="79">
        <v>0.12176059234882765</v>
      </c>
      <c r="T1237" s="78" t="str">
        <f>VLOOKUP(Table5[[#This Row],[ODS Code]],Lookup!A:D,4,FALSE)</f>
        <v>Hillingdon</v>
      </c>
      <c r="U1237" s="78" t="str">
        <f>VLOOKUP(Table5[[#This Row],[ODS Code]],Lookup!A:E,3,FALSE)</f>
        <v>Long Lane First Care Group PCN</v>
      </c>
      <c r="V1237" s="78" t="str">
        <f>VLOOKUP(Table5[[#This Row],[ODS Code]],Lookup!A:F,2,FALSE)</f>
        <v>THE PARK VIEW SURGERY</v>
      </c>
      <c r="W1237" s="78" t="str">
        <f>VLOOKUP(Table5[[#This Row],[ODS Code]],Lookup!A:G,5,FALSE)</f>
        <v>E86026</v>
      </c>
    </row>
    <row r="1238" spans="1:23" x14ac:dyDescent="0.35">
      <c r="A1238" s="80">
        <v>45474</v>
      </c>
      <c r="B1238" t="s">
        <v>268</v>
      </c>
      <c r="C1238" t="s">
        <v>1043</v>
      </c>
      <c r="D1238" t="s">
        <v>1040</v>
      </c>
      <c r="E1238" t="s">
        <v>854</v>
      </c>
      <c r="F1238" s="78">
        <v>277</v>
      </c>
      <c r="G1238" s="78">
        <v>554</v>
      </c>
      <c r="H1238" s="78">
        <v>38</v>
      </c>
      <c r="I1238" s="78">
        <v>76</v>
      </c>
      <c r="J1238" s="78">
        <v>159</v>
      </c>
      <c r="K1238" s="78">
        <v>318</v>
      </c>
      <c r="L1238" s="78">
        <v>48</v>
      </c>
      <c r="M1238" s="78">
        <v>96</v>
      </c>
      <c r="N1238" s="78">
        <v>19</v>
      </c>
      <c r="O1238" s="78">
        <v>38</v>
      </c>
      <c r="P1238" s="78">
        <v>13</v>
      </c>
      <c r="Q1238" s="78">
        <v>26</v>
      </c>
      <c r="R1238" s="79">
        <v>4.6931407942238268E-2</v>
      </c>
      <c r="S1238" s="79">
        <v>4.6931407942238268E-2</v>
      </c>
      <c r="T1238" s="78" t="str">
        <f>VLOOKUP(Table5[[#This Row],[ODS Code]],Lookup!A:D,4,FALSE)</f>
        <v>Hillingdon</v>
      </c>
      <c r="U1238" s="78" t="str">
        <f>VLOOKUP(Table5[[#This Row],[ODS Code]],Lookup!A:E,3,FALSE)</f>
        <v>Long Lane First Care Group PCN</v>
      </c>
      <c r="V1238" s="78" t="str">
        <f>VLOOKUP(Table5[[#This Row],[ODS Code]],Lookup!A:F,2,FALSE)</f>
        <v>SHAKESPEARE MEDICAL CENTRE</v>
      </c>
      <c r="W1238" s="78" t="str">
        <f>VLOOKUP(Table5[[#This Row],[ODS Code]],Lookup!A:G,5,FALSE)</f>
        <v>E86612</v>
      </c>
    </row>
    <row r="1239" spans="1:23" x14ac:dyDescent="0.35">
      <c r="A1239" s="80">
        <v>45474</v>
      </c>
      <c r="B1239" t="s">
        <v>355</v>
      </c>
      <c r="C1239" t="s">
        <v>1044</v>
      </c>
      <c r="D1239" t="s">
        <v>1040</v>
      </c>
      <c r="E1239" t="s">
        <v>854</v>
      </c>
      <c r="F1239" s="78">
        <v>615</v>
      </c>
      <c r="G1239" s="78">
        <v>1251</v>
      </c>
      <c r="H1239" s="78">
        <v>50</v>
      </c>
      <c r="I1239" s="78">
        <v>102</v>
      </c>
      <c r="J1239" s="78">
        <v>262</v>
      </c>
      <c r="K1239" s="78">
        <v>534</v>
      </c>
      <c r="L1239" s="78">
        <v>171</v>
      </c>
      <c r="M1239" s="78">
        <v>346</v>
      </c>
      <c r="N1239" s="78">
        <v>92</v>
      </c>
      <c r="O1239" s="78">
        <v>187</v>
      </c>
      <c r="P1239" s="78">
        <v>40</v>
      </c>
      <c r="Q1239" s="78">
        <v>82</v>
      </c>
      <c r="R1239" s="79">
        <v>6.5040650406504072E-2</v>
      </c>
      <c r="S1239" s="79">
        <v>6.5547561950439648E-2</v>
      </c>
      <c r="T1239" s="78" t="str">
        <f>VLOOKUP(Table5[[#This Row],[ODS Code]],Lookup!A:D,4,FALSE)</f>
        <v>Hillingdon</v>
      </c>
      <c r="U1239" s="78" t="str">
        <f>VLOOKUP(Table5[[#This Row],[ODS Code]],Lookup!A:E,3,FALSE)</f>
        <v>Long Lane First Care Group PCN</v>
      </c>
      <c r="V1239" s="78" t="str">
        <f>VLOOKUP(Table5[[#This Row],[ODS Code]],Lookup!A:F,2,FALSE)</f>
        <v>THE PINE MEDICAL CENTRE</v>
      </c>
      <c r="W1239" s="78" t="str">
        <f>VLOOKUP(Table5[[#This Row],[ODS Code]],Lookup!A:G,5,FALSE)</f>
        <v>E86016</v>
      </c>
    </row>
    <row r="1240" spans="1:23" x14ac:dyDescent="0.35">
      <c r="A1240" s="80">
        <v>45474</v>
      </c>
      <c r="B1240" t="s">
        <v>407</v>
      </c>
      <c r="C1240" t="s">
        <v>1045</v>
      </c>
      <c r="D1240" t="s">
        <v>1040</v>
      </c>
      <c r="E1240" t="s">
        <v>854</v>
      </c>
      <c r="F1240" s="78">
        <v>11</v>
      </c>
      <c r="G1240" s="78">
        <v>33</v>
      </c>
      <c r="H1240" s="78">
        <v>0</v>
      </c>
      <c r="I1240" s="78">
        <v>0</v>
      </c>
      <c r="J1240" s="78">
        <v>6</v>
      </c>
      <c r="K1240" s="78">
        <v>18</v>
      </c>
      <c r="L1240" s="78">
        <v>1</v>
      </c>
      <c r="M1240" s="78">
        <v>3</v>
      </c>
      <c r="N1240" s="78">
        <v>2</v>
      </c>
      <c r="O1240" s="78">
        <v>6</v>
      </c>
      <c r="P1240" s="78">
        <v>2</v>
      </c>
      <c r="Q1240" s="78">
        <v>6</v>
      </c>
      <c r="R1240" s="79">
        <v>0.18181818181818182</v>
      </c>
      <c r="S1240" s="79">
        <v>0.18181818181818182</v>
      </c>
      <c r="T1240" s="78" t="str">
        <f>VLOOKUP(Table5[[#This Row],[ODS Code]],Lookup!A:D,4,FALSE)</f>
        <v>Hillingdon</v>
      </c>
      <c r="U1240" s="78" t="str">
        <f>VLOOKUP(Table5[[#This Row],[ODS Code]],Lookup!A:E,3,FALSE)</f>
        <v>Long Lane First Care Group PCN</v>
      </c>
      <c r="V1240" s="78" t="str">
        <f>VLOOKUP(Table5[[#This Row],[ODS Code]],Lookup!A:F,2,FALSE)</f>
        <v>THE WILLOW TREE SURGERY</v>
      </c>
      <c r="W1240" s="78" t="str">
        <f>VLOOKUP(Table5[[#This Row],[ODS Code]],Lookup!A:G,5,FALSE)</f>
        <v>E86610</v>
      </c>
    </row>
    <row r="1241" spans="1:23" x14ac:dyDescent="0.35">
      <c r="A1241" s="80">
        <v>45474</v>
      </c>
      <c r="B1241" t="s">
        <v>410</v>
      </c>
      <c r="C1241" t="s">
        <v>1046</v>
      </c>
      <c r="D1241" t="s">
        <v>1040</v>
      </c>
      <c r="E1241" t="s">
        <v>854</v>
      </c>
      <c r="F1241" s="78">
        <v>6188</v>
      </c>
      <c r="G1241" s="78">
        <v>13036</v>
      </c>
      <c r="H1241" s="78">
        <v>471</v>
      </c>
      <c r="I1241" s="78">
        <v>989</v>
      </c>
      <c r="J1241" s="78">
        <v>3286</v>
      </c>
      <c r="K1241" s="78">
        <v>6911</v>
      </c>
      <c r="L1241" s="78">
        <v>1378</v>
      </c>
      <c r="M1241" s="78">
        <v>2897</v>
      </c>
      <c r="N1241" s="78">
        <v>608</v>
      </c>
      <c r="O1241" s="78">
        <v>1290</v>
      </c>
      <c r="P1241" s="78">
        <v>445</v>
      </c>
      <c r="Q1241" s="78">
        <v>949</v>
      </c>
      <c r="R1241" s="79">
        <v>7.1913380736910143E-2</v>
      </c>
      <c r="S1241" s="79">
        <v>7.2798404418533288E-2</v>
      </c>
      <c r="T1241" s="78" t="str">
        <f>VLOOKUP(Table5[[#This Row],[ODS Code]],Lookup!A:D,4,FALSE)</f>
        <v>Hillingdon</v>
      </c>
      <c r="U1241" s="78" t="str">
        <f>VLOOKUP(Table5[[#This Row],[ODS Code]],Lookup!A:E,3,FALSE)</f>
        <v>Long Lane First Care Group PCN</v>
      </c>
      <c r="V1241" s="78" t="str">
        <f>VLOOKUP(Table5[[#This Row],[ODS Code]],Lookup!A:F,2,FALSE)</f>
        <v>DR K ANANTHA-REDDY'S PRACTICE</v>
      </c>
      <c r="W1241" s="78" t="str">
        <f>VLOOKUP(Table5[[#This Row],[ODS Code]],Lookup!A:G,5,FALSE)</f>
        <v>E86020</v>
      </c>
    </row>
    <row r="1242" spans="1:23" x14ac:dyDescent="0.35">
      <c r="A1242" s="80">
        <v>45474</v>
      </c>
      <c r="B1242" t="s">
        <v>79</v>
      </c>
      <c r="C1242" t="s">
        <v>1047</v>
      </c>
      <c r="D1242" t="s">
        <v>1048</v>
      </c>
      <c r="E1242" t="s">
        <v>854</v>
      </c>
      <c r="F1242" s="78">
        <v>0</v>
      </c>
      <c r="G1242" s="78">
        <v>0</v>
      </c>
      <c r="H1242" s="78">
        <v>0</v>
      </c>
      <c r="I1242" s="78">
        <v>0</v>
      </c>
      <c r="J1242" s="78">
        <v>0</v>
      </c>
      <c r="K1242" s="78">
        <v>0</v>
      </c>
      <c r="L1242" s="78">
        <v>0</v>
      </c>
      <c r="M1242" s="78">
        <v>0</v>
      </c>
      <c r="N1242" s="78">
        <v>0</v>
      </c>
      <c r="O1242" s="78">
        <v>0</v>
      </c>
      <c r="P1242" s="78">
        <v>0</v>
      </c>
      <c r="Q1242" s="78">
        <v>0</v>
      </c>
      <c r="R1242" s="79">
        <v>0</v>
      </c>
      <c r="S1242" s="79">
        <v>0</v>
      </c>
      <c r="T1242" s="78" t="str">
        <f>VLOOKUP(Table5[[#This Row],[ODS Code]],Lookup!A:D,4,FALSE)</f>
        <v>West London</v>
      </c>
      <c r="U1242" s="78" t="str">
        <f>VLOOKUP(Table5[[#This Row],[ODS Code]],Lookup!A:E,3,FALSE)</f>
        <v>NeoHealth</v>
      </c>
      <c r="V1242" s="78" t="str">
        <f>VLOOKUP(Table5[[#This Row],[ODS Code]],Lookup!A:F,2,FALSE)</f>
        <v>Colville Health Centre (Blake&amp;Mok)</v>
      </c>
      <c r="W1242" s="78" t="str">
        <f>VLOOKUP(Table5[[#This Row],[ODS Code]],Lookup!A:G,5,FALSE)</f>
        <v>E87067</v>
      </c>
    </row>
    <row r="1243" spans="1:23" x14ac:dyDescent="0.35">
      <c r="A1243" s="80">
        <v>45474</v>
      </c>
      <c r="B1243" t="s">
        <v>291</v>
      </c>
      <c r="C1243" t="s">
        <v>1049</v>
      </c>
      <c r="D1243" t="s">
        <v>1048</v>
      </c>
      <c r="E1243" t="s">
        <v>854</v>
      </c>
      <c r="F1243" s="78">
        <v>751</v>
      </c>
      <c r="G1243" s="78">
        <v>1302</v>
      </c>
      <c r="H1243" s="78">
        <v>60</v>
      </c>
      <c r="I1243" s="78">
        <v>108</v>
      </c>
      <c r="J1243" s="78">
        <v>450</v>
      </c>
      <c r="K1243" s="78">
        <v>782</v>
      </c>
      <c r="L1243" s="78">
        <v>165</v>
      </c>
      <c r="M1243" s="78">
        <v>285</v>
      </c>
      <c r="N1243" s="78">
        <v>41</v>
      </c>
      <c r="O1243" s="78">
        <v>73</v>
      </c>
      <c r="P1243" s="78">
        <v>35</v>
      </c>
      <c r="Q1243" s="78">
        <v>54</v>
      </c>
      <c r="R1243" s="79">
        <v>4.6604527296937419E-2</v>
      </c>
      <c r="S1243" s="79">
        <v>4.1474654377880185E-2</v>
      </c>
      <c r="T1243" s="78" t="str">
        <f>VLOOKUP(Table5[[#This Row],[ODS Code]],Lookup!A:D,4,FALSE)</f>
        <v>West London</v>
      </c>
      <c r="U1243" s="78" t="str">
        <f>VLOOKUP(Table5[[#This Row],[ODS Code]],Lookup!A:E,3,FALSE)</f>
        <v>NeoHealth</v>
      </c>
      <c r="V1243" s="78" t="str">
        <f>VLOOKUP(Table5[[#This Row],[ODS Code]],Lookup!A:F,2,FALSE)</f>
        <v>St Quintin Health Centre</v>
      </c>
      <c r="W1243" s="78" t="str">
        <f>VLOOKUP(Table5[[#This Row],[ODS Code]],Lookup!A:G,5,FALSE)</f>
        <v>Y00507</v>
      </c>
    </row>
    <row r="1244" spans="1:23" x14ac:dyDescent="0.35">
      <c r="A1244" s="80">
        <v>45474</v>
      </c>
      <c r="B1244" t="s">
        <v>323</v>
      </c>
      <c r="C1244" t="s">
        <v>322</v>
      </c>
      <c r="D1244" t="s">
        <v>1048</v>
      </c>
      <c r="E1244" t="s">
        <v>854</v>
      </c>
      <c r="F1244" s="78">
        <v>0</v>
      </c>
      <c r="G1244" s="78">
        <v>0</v>
      </c>
      <c r="H1244" s="78">
        <v>0</v>
      </c>
      <c r="I1244" s="78">
        <v>0</v>
      </c>
      <c r="J1244" s="78">
        <v>0</v>
      </c>
      <c r="K1244" s="78">
        <v>0</v>
      </c>
      <c r="L1244" s="78">
        <v>0</v>
      </c>
      <c r="M1244" s="78">
        <v>0</v>
      </c>
      <c r="N1244" s="78">
        <v>0</v>
      </c>
      <c r="O1244" s="78">
        <v>0</v>
      </c>
      <c r="P1244" s="78">
        <v>0</v>
      </c>
      <c r="Q1244" s="78">
        <v>0</v>
      </c>
      <c r="R1244" s="79">
        <v>0</v>
      </c>
      <c r="S1244" s="79">
        <v>0</v>
      </c>
      <c r="T1244" s="78" t="str">
        <f>VLOOKUP(Table5[[#This Row],[ODS Code]],Lookup!A:D,4,FALSE)</f>
        <v>West London</v>
      </c>
      <c r="U1244" s="78" t="str">
        <f>VLOOKUP(Table5[[#This Row],[ODS Code]],Lookup!A:E,3,FALSE)</f>
        <v>NeoHealth</v>
      </c>
      <c r="V1244" s="78" t="str">
        <f>VLOOKUP(Table5[[#This Row],[ODS Code]],Lookup!A:F,2,FALSE)</f>
        <v>The Exmoor Surgery</v>
      </c>
      <c r="W1244" s="78" t="str">
        <f>VLOOKUP(Table5[[#This Row],[ODS Code]],Lookup!A:G,5,FALSE)</f>
        <v>E87733</v>
      </c>
    </row>
    <row r="1245" spans="1:23" x14ac:dyDescent="0.35">
      <c r="A1245" s="80">
        <v>45474</v>
      </c>
      <c r="B1245" t="s">
        <v>325</v>
      </c>
      <c r="C1245" t="s">
        <v>1050</v>
      </c>
      <c r="D1245" t="s">
        <v>1048</v>
      </c>
      <c r="E1245" t="s">
        <v>854</v>
      </c>
      <c r="F1245" s="78">
        <v>0</v>
      </c>
      <c r="G1245" s="78">
        <v>0</v>
      </c>
      <c r="H1245" s="78">
        <v>0</v>
      </c>
      <c r="I1245" s="78">
        <v>0</v>
      </c>
      <c r="J1245" s="78">
        <v>0</v>
      </c>
      <c r="K1245" s="78">
        <v>0</v>
      </c>
      <c r="L1245" s="78">
        <v>0</v>
      </c>
      <c r="M1245" s="78">
        <v>0</v>
      </c>
      <c r="N1245" s="78">
        <v>0</v>
      </c>
      <c r="O1245" s="78">
        <v>0</v>
      </c>
      <c r="P1245" s="78">
        <v>0</v>
      </c>
      <c r="Q1245" s="78">
        <v>0</v>
      </c>
      <c r="R1245" s="79">
        <v>0</v>
      </c>
      <c r="S1245" s="79">
        <v>0</v>
      </c>
      <c r="T1245" s="78" t="str">
        <f>VLOOKUP(Table5[[#This Row],[ODS Code]],Lookup!A:D,4,FALSE)</f>
        <v>West London</v>
      </c>
      <c r="U1245" s="78" t="str">
        <f>VLOOKUP(Table5[[#This Row],[ODS Code]],Lookup!A:E,3,FALSE)</f>
        <v>NeoHealth</v>
      </c>
      <c r="V1245" s="78" t="str">
        <f>VLOOKUP(Table5[[#This Row],[ODS Code]],Lookup!A:F,2,FALSE)</f>
        <v>Foreland Medical Centre</v>
      </c>
      <c r="W1245" s="78" t="str">
        <f>VLOOKUP(Table5[[#This Row],[ODS Code]],Lookup!A:G,5,FALSE)</f>
        <v>E87706</v>
      </c>
    </row>
    <row r="1246" spans="1:23" x14ac:dyDescent="0.35">
      <c r="A1246" s="80">
        <v>45474</v>
      </c>
      <c r="B1246" t="s">
        <v>331</v>
      </c>
      <c r="C1246" t="s">
        <v>1051</v>
      </c>
      <c r="D1246" t="s">
        <v>1048</v>
      </c>
      <c r="E1246" t="s">
        <v>854</v>
      </c>
      <c r="F1246" s="78">
        <v>505</v>
      </c>
      <c r="G1246" s="78">
        <v>1010</v>
      </c>
      <c r="H1246" s="78">
        <v>64</v>
      </c>
      <c r="I1246" s="78">
        <v>128</v>
      </c>
      <c r="J1246" s="78">
        <v>242</v>
      </c>
      <c r="K1246" s="78">
        <v>484</v>
      </c>
      <c r="L1246" s="78">
        <v>125</v>
      </c>
      <c r="M1246" s="78">
        <v>250</v>
      </c>
      <c r="N1246" s="78">
        <v>40</v>
      </c>
      <c r="O1246" s="78">
        <v>80</v>
      </c>
      <c r="P1246" s="78">
        <v>34</v>
      </c>
      <c r="Q1246" s="78">
        <v>68</v>
      </c>
      <c r="R1246" s="79">
        <v>6.7326732673267331E-2</v>
      </c>
      <c r="S1246" s="79">
        <v>6.7326732673267331E-2</v>
      </c>
      <c r="T1246" s="78" t="str">
        <f>VLOOKUP(Table5[[#This Row],[ODS Code]],Lookup!A:D,4,FALSE)</f>
        <v>West London</v>
      </c>
      <c r="U1246" s="78" t="str">
        <f>VLOOKUP(Table5[[#This Row],[ODS Code]],Lookup!A:E,3,FALSE)</f>
        <v>NeoHealth</v>
      </c>
      <c r="V1246" s="78" t="str">
        <f>VLOOKUP(Table5[[#This Row],[ODS Code]],Lookup!A:F,2,FALSE)</f>
        <v>The Golborne Medical Centre (Dathi)</v>
      </c>
      <c r="W1246" s="78" t="str">
        <f>VLOOKUP(Table5[[#This Row],[ODS Code]],Lookup!A:G,5,FALSE)</f>
        <v>E87742</v>
      </c>
    </row>
    <row r="1247" spans="1:23" x14ac:dyDescent="0.35">
      <c r="A1247" s="80">
        <v>45474</v>
      </c>
      <c r="B1247" t="s">
        <v>351</v>
      </c>
      <c r="C1247" t="s">
        <v>1052</v>
      </c>
      <c r="D1247" t="s">
        <v>1048</v>
      </c>
      <c r="E1247" t="s">
        <v>854</v>
      </c>
      <c r="F1247" s="78">
        <v>115</v>
      </c>
      <c r="G1247" s="78">
        <v>230</v>
      </c>
      <c r="H1247" s="78">
        <v>8</v>
      </c>
      <c r="I1247" s="78">
        <v>16</v>
      </c>
      <c r="J1247" s="78">
        <v>59</v>
      </c>
      <c r="K1247" s="78">
        <v>118</v>
      </c>
      <c r="L1247" s="78">
        <v>45</v>
      </c>
      <c r="M1247" s="78">
        <v>90</v>
      </c>
      <c r="N1247" s="78">
        <v>2</v>
      </c>
      <c r="O1247" s="78">
        <v>4</v>
      </c>
      <c r="P1247" s="78">
        <v>1</v>
      </c>
      <c r="Q1247" s="78">
        <v>2</v>
      </c>
      <c r="R1247" s="79">
        <v>8.6956521739130436E-3</v>
      </c>
      <c r="S1247" s="79">
        <v>8.6956521739130436E-3</v>
      </c>
      <c r="T1247" s="78" t="str">
        <f>VLOOKUP(Table5[[#This Row],[ODS Code]],Lookup!A:D,4,FALSE)</f>
        <v>West London</v>
      </c>
      <c r="U1247" s="78" t="str">
        <f>VLOOKUP(Table5[[#This Row],[ODS Code]],Lookup!A:E,3,FALSE)</f>
        <v>NeoHealth</v>
      </c>
      <c r="V1247" s="78" t="str">
        <f>VLOOKUP(Table5[[#This Row],[ODS Code]],Lookup!A:F,2,FALSE)</f>
        <v>Notting Hill Medical Centre</v>
      </c>
      <c r="W1247" s="78" t="str">
        <f>VLOOKUP(Table5[[#This Row],[ODS Code]],Lookup!A:G,5,FALSE)</f>
        <v>E87065</v>
      </c>
    </row>
    <row r="1248" spans="1:23" x14ac:dyDescent="0.35">
      <c r="A1248" s="80">
        <v>45474</v>
      </c>
      <c r="B1248" t="s">
        <v>105</v>
      </c>
      <c r="C1248" t="s">
        <v>1053</v>
      </c>
      <c r="D1248" t="s">
        <v>1054</v>
      </c>
      <c r="E1248" t="s">
        <v>854</v>
      </c>
      <c r="F1248" s="78">
        <v>1600</v>
      </c>
      <c r="G1248" s="78">
        <v>3200</v>
      </c>
      <c r="H1248" s="78">
        <v>207</v>
      </c>
      <c r="I1248" s="78">
        <v>414</v>
      </c>
      <c r="J1248" s="78">
        <v>615</v>
      </c>
      <c r="K1248" s="78">
        <v>1230</v>
      </c>
      <c r="L1248" s="78">
        <v>453</v>
      </c>
      <c r="M1248" s="78">
        <v>906</v>
      </c>
      <c r="N1248" s="78">
        <v>142</v>
      </c>
      <c r="O1248" s="78">
        <v>284</v>
      </c>
      <c r="P1248" s="78">
        <v>183</v>
      </c>
      <c r="Q1248" s="78">
        <v>366</v>
      </c>
      <c r="R1248" s="79">
        <v>0.114375</v>
      </c>
      <c r="S1248" s="79">
        <v>0.114375</v>
      </c>
      <c r="T1248" s="78" t="str">
        <f>VLOOKUP(Table5[[#This Row],[ODS Code]],Lookup!A:D,4,FALSE)</f>
        <v>Ealing</v>
      </c>
      <c r="U1248" s="78" t="str">
        <f>VLOOKUP(Table5[[#This Row],[ODS Code]],Lookup!A:E,3,FALSE)</f>
        <v>NGP</v>
      </c>
      <c r="V1248" s="78" t="str">
        <f>VLOOKUP(Table5[[#This Row],[ODS Code]],Lookup!A:F,2,FALSE)</f>
        <v>ELMTREES SURGERY</v>
      </c>
      <c r="W1248" s="78" t="str">
        <f>VLOOKUP(Table5[[#This Row],[ODS Code]],Lookup!A:G,5,FALSE)</f>
        <v>E85112</v>
      </c>
    </row>
    <row r="1249" spans="1:23" x14ac:dyDescent="0.35">
      <c r="A1249" s="80">
        <v>45474</v>
      </c>
      <c r="B1249" t="s">
        <v>134</v>
      </c>
      <c r="C1249" t="s">
        <v>1055</v>
      </c>
      <c r="D1249" t="s">
        <v>1054</v>
      </c>
      <c r="E1249" t="s">
        <v>854</v>
      </c>
      <c r="F1249" s="78">
        <v>2660</v>
      </c>
      <c r="G1249" s="78">
        <v>5380</v>
      </c>
      <c r="H1249" s="78">
        <v>149</v>
      </c>
      <c r="I1249" s="78">
        <v>306</v>
      </c>
      <c r="J1249" s="78">
        <v>1509</v>
      </c>
      <c r="K1249" s="78">
        <v>3032</v>
      </c>
      <c r="L1249" s="78">
        <v>606</v>
      </c>
      <c r="M1249" s="78">
        <v>1232</v>
      </c>
      <c r="N1249" s="78">
        <v>159</v>
      </c>
      <c r="O1249" s="78">
        <v>320</v>
      </c>
      <c r="P1249" s="78">
        <v>237</v>
      </c>
      <c r="Q1249" s="78">
        <v>490</v>
      </c>
      <c r="R1249" s="79">
        <v>8.9097744360902259E-2</v>
      </c>
      <c r="S1249" s="79">
        <v>9.1078066914498143E-2</v>
      </c>
      <c r="T1249" s="78" t="str">
        <f>VLOOKUP(Table5[[#This Row],[ODS Code]],Lookup!A:D,4,FALSE)</f>
        <v>Ealing</v>
      </c>
      <c r="U1249" s="78" t="str">
        <f>VLOOKUP(Table5[[#This Row],[ODS Code]],Lookup!A:E,3,FALSE)</f>
        <v>NGP</v>
      </c>
      <c r="V1249" s="78" t="str">
        <f>VLOOKUP(Table5[[#This Row],[ODS Code]],Lookup!A:F,2,FALSE)</f>
        <v>GREENFORD ROAD MEDICAL CENTRE</v>
      </c>
      <c r="W1249" s="78" t="str">
        <f>VLOOKUP(Table5[[#This Row],[ODS Code]],Lookup!A:G,5,FALSE)</f>
        <v>E85050</v>
      </c>
    </row>
    <row r="1250" spans="1:23" x14ac:dyDescent="0.35">
      <c r="A1250" s="80">
        <v>45474</v>
      </c>
      <c r="B1250" t="s">
        <v>163</v>
      </c>
      <c r="C1250" t="s">
        <v>1056</v>
      </c>
      <c r="D1250" t="s">
        <v>1054</v>
      </c>
      <c r="E1250" t="s">
        <v>854</v>
      </c>
      <c r="F1250" s="78">
        <v>86</v>
      </c>
      <c r="G1250" s="78">
        <v>172</v>
      </c>
      <c r="H1250" s="78">
        <v>3</v>
      </c>
      <c r="I1250" s="78">
        <v>6</v>
      </c>
      <c r="J1250" s="78">
        <v>58</v>
      </c>
      <c r="K1250" s="78">
        <v>116</v>
      </c>
      <c r="L1250" s="78">
        <v>16</v>
      </c>
      <c r="M1250" s="78">
        <v>32</v>
      </c>
      <c r="N1250" s="78">
        <v>3</v>
      </c>
      <c r="O1250" s="78">
        <v>6</v>
      </c>
      <c r="P1250" s="78">
        <v>6</v>
      </c>
      <c r="Q1250" s="78">
        <v>12</v>
      </c>
      <c r="R1250" s="79">
        <v>6.9767441860465115E-2</v>
      </c>
      <c r="S1250" s="79">
        <v>6.9767441860465115E-2</v>
      </c>
      <c r="T1250" s="78" t="str">
        <f>VLOOKUP(Table5[[#This Row],[ODS Code]],Lookup!A:D,4,FALSE)</f>
        <v>Ealing</v>
      </c>
      <c r="U1250" s="78" t="str">
        <f>VLOOKUP(Table5[[#This Row],[ODS Code]],Lookup!A:E,3,FALSE)</f>
        <v>NGP</v>
      </c>
      <c r="V1250" s="78" t="str">
        <f>VLOOKUP(Table5[[#This Row],[ODS Code]],Lookup!A:F,2,FALSE)</f>
        <v>HILLVIEW SURGERY</v>
      </c>
      <c r="W1250" s="78" t="str">
        <f>VLOOKUP(Table5[[#This Row],[ODS Code]],Lookup!A:G,5,FALSE)</f>
        <v>E85054</v>
      </c>
    </row>
    <row r="1251" spans="1:23" x14ac:dyDescent="0.35">
      <c r="A1251" s="80">
        <v>45474</v>
      </c>
      <c r="B1251" t="s">
        <v>174</v>
      </c>
      <c r="C1251" t="s">
        <v>1057</v>
      </c>
      <c r="D1251" t="s">
        <v>1054</v>
      </c>
      <c r="E1251" t="s">
        <v>854</v>
      </c>
      <c r="F1251" s="78">
        <v>0</v>
      </c>
      <c r="G1251" s="78">
        <v>0</v>
      </c>
      <c r="H1251" s="78">
        <v>0</v>
      </c>
      <c r="I1251" s="78">
        <v>0</v>
      </c>
      <c r="J1251" s="78">
        <v>0</v>
      </c>
      <c r="K1251" s="78">
        <v>0</v>
      </c>
      <c r="L1251" s="78">
        <v>0</v>
      </c>
      <c r="M1251" s="78">
        <v>0</v>
      </c>
      <c r="N1251" s="78">
        <v>0</v>
      </c>
      <c r="O1251" s="78">
        <v>0</v>
      </c>
      <c r="P1251" s="78">
        <v>0</v>
      </c>
      <c r="Q1251" s="78">
        <v>0</v>
      </c>
      <c r="R1251" s="79">
        <v>0</v>
      </c>
      <c r="S1251" s="79">
        <v>0</v>
      </c>
      <c r="T1251" s="78" t="str">
        <f>VLOOKUP(Table5[[#This Row],[ODS Code]],Lookup!A:D,4,FALSE)</f>
        <v>Ealing</v>
      </c>
      <c r="U1251" s="78" t="str">
        <f>VLOOKUP(Table5[[#This Row],[ODS Code]],Lookup!A:E,3,FALSE)</f>
        <v>NGP</v>
      </c>
      <c r="V1251" s="78" t="str">
        <f>VLOOKUP(Table5[[#This Row],[ODS Code]],Lookup!A:F,2,FALSE)</f>
        <v>ISLIP MANOR MEDICAL CENTRE</v>
      </c>
      <c r="W1251" s="78" t="str">
        <f>VLOOKUP(Table5[[#This Row],[ODS Code]],Lookup!A:G,5,FALSE)</f>
        <v>E85098</v>
      </c>
    </row>
    <row r="1252" spans="1:23" x14ac:dyDescent="0.35">
      <c r="A1252" s="80">
        <v>45474</v>
      </c>
      <c r="B1252" t="s">
        <v>207</v>
      </c>
      <c r="C1252" t="s">
        <v>1058</v>
      </c>
      <c r="D1252" t="s">
        <v>1054</v>
      </c>
      <c r="E1252" t="s">
        <v>854</v>
      </c>
      <c r="F1252" s="78">
        <v>2318</v>
      </c>
      <c r="G1252" s="78">
        <v>4803</v>
      </c>
      <c r="H1252" s="78">
        <v>208</v>
      </c>
      <c r="I1252" s="78">
        <v>420</v>
      </c>
      <c r="J1252" s="78">
        <v>1091</v>
      </c>
      <c r="K1252" s="78">
        <v>2289</v>
      </c>
      <c r="L1252" s="78">
        <v>641</v>
      </c>
      <c r="M1252" s="78">
        <v>1326</v>
      </c>
      <c r="N1252" s="78">
        <v>206</v>
      </c>
      <c r="O1252" s="78">
        <v>422</v>
      </c>
      <c r="P1252" s="78">
        <v>172</v>
      </c>
      <c r="Q1252" s="78">
        <v>346</v>
      </c>
      <c r="R1252" s="79">
        <v>7.4201898188093182E-2</v>
      </c>
      <c r="S1252" s="79">
        <v>7.2038309389964611E-2</v>
      </c>
      <c r="T1252" s="78" t="str">
        <f>VLOOKUP(Table5[[#This Row],[ODS Code]],Lookup!A:D,4,FALSE)</f>
        <v>Ealing</v>
      </c>
      <c r="U1252" s="78" t="str">
        <f>VLOOKUP(Table5[[#This Row],[ODS Code]],Lookup!A:E,3,FALSE)</f>
        <v>NGP</v>
      </c>
      <c r="V1252" s="78" t="str">
        <f>VLOOKUP(Table5[[#This Row],[ODS Code]],Lookup!A:F,2,FALSE)</f>
        <v>MANDEVILLE MEDICAL CENTRE</v>
      </c>
      <c r="W1252" s="78" t="str">
        <f>VLOOKUP(Table5[[#This Row],[ODS Code]],Lookup!A:G,5,FALSE)</f>
        <v>E85108</v>
      </c>
    </row>
    <row r="1253" spans="1:23" x14ac:dyDescent="0.35">
      <c r="A1253" s="80">
        <v>45474</v>
      </c>
      <c r="B1253" t="s">
        <v>212</v>
      </c>
      <c r="C1253" t="s">
        <v>1059</v>
      </c>
      <c r="D1253" t="s">
        <v>1054</v>
      </c>
      <c r="E1253" t="s">
        <v>854</v>
      </c>
      <c r="F1253" s="78">
        <v>0</v>
      </c>
      <c r="G1253" s="78">
        <v>0</v>
      </c>
      <c r="H1253" s="78">
        <v>0</v>
      </c>
      <c r="I1253" s="78">
        <v>0</v>
      </c>
      <c r="J1253" s="78">
        <v>0</v>
      </c>
      <c r="K1253" s="78">
        <v>0</v>
      </c>
      <c r="L1253" s="78">
        <v>0</v>
      </c>
      <c r="M1253" s="78">
        <v>0</v>
      </c>
      <c r="N1253" s="78">
        <v>0</v>
      </c>
      <c r="O1253" s="78">
        <v>0</v>
      </c>
      <c r="P1253" s="78">
        <v>0</v>
      </c>
      <c r="Q1253" s="78">
        <v>0</v>
      </c>
      <c r="R1253" s="79">
        <v>0</v>
      </c>
      <c r="S1253" s="79">
        <v>0</v>
      </c>
      <c r="T1253" s="78" t="str">
        <f>VLOOKUP(Table5[[#This Row],[ODS Code]],Lookup!A:D,4,FALSE)</f>
        <v>Ealing</v>
      </c>
      <c r="U1253" s="78" t="str">
        <f>VLOOKUP(Table5[[#This Row],[ODS Code]],Lookup!A:E,3,FALSE)</f>
        <v>NGP</v>
      </c>
      <c r="V1253" s="78" t="str">
        <f>VLOOKUP(Table5[[#This Row],[ODS Code]],Lookup!A:F,2,FALSE)</f>
        <v>MEADOW VIEW SURGERY</v>
      </c>
      <c r="W1253" s="78" t="str">
        <f>VLOOKUP(Table5[[#This Row],[ODS Code]],Lookup!A:G,5,FALSE)</f>
        <v>E85643</v>
      </c>
    </row>
    <row r="1254" spans="1:23" x14ac:dyDescent="0.35">
      <c r="A1254" s="80">
        <v>45474</v>
      </c>
      <c r="B1254" t="s">
        <v>242</v>
      </c>
      <c r="C1254" t="s">
        <v>1060</v>
      </c>
      <c r="D1254" t="s">
        <v>1054</v>
      </c>
      <c r="E1254" t="s">
        <v>854</v>
      </c>
      <c r="F1254" s="78">
        <v>0</v>
      </c>
      <c r="G1254" s="78">
        <v>0</v>
      </c>
      <c r="H1254" s="78">
        <v>0</v>
      </c>
      <c r="I1254" s="78">
        <v>0</v>
      </c>
      <c r="J1254" s="78">
        <v>0</v>
      </c>
      <c r="K1254" s="78">
        <v>0</v>
      </c>
      <c r="L1254" s="78">
        <v>0</v>
      </c>
      <c r="M1254" s="78">
        <v>0</v>
      </c>
      <c r="N1254" s="78">
        <v>0</v>
      </c>
      <c r="O1254" s="78">
        <v>0</v>
      </c>
      <c r="P1254" s="78">
        <v>0</v>
      </c>
      <c r="Q1254" s="78">
        <v>0</v>
      </c>
      <c r="R1254" s="79">
        <v>0</v>
      </c>
      <c r="S1254" s="79">
        <v>0</v>
      </c>
      <c r="T1254" s="78" t="str">
        <f>VLOOKUP(Table5[[#This Row],[ODS Code]],Lookup!A:D,4,FALSE)</f>
        <v>Ealing</v>
      </c>
      <c r="U1254" s="78" t="str">
        <f>VLOOKUP(Table5[[#This Row],[ODS Code]],Lookup!A:E,3,FALSE)</f>
        <v>NGP</v>
      </c>
      <c r="V1254" s="78" t="str">
        <f>VLOOKUP(Table5[[#This Row],[ODS Code]],Lookup!A:F,2,FALSE)</f>
        <v>PERIVALE MEDICAL CLINIC</v>
      </c>
      <c r="W1254" s="78" t="str">
        <f>VLOOKUP(Table5[[#This Row],[ODS Code]],Lookup!A:G,5,FALSE)</f>
        <v>E85111</v>
      </c>
    </row>
    <row r="1255" spans="1:23" x14ac:dyDescent="0.35">
      <c r="A1255" s="80">
        <v>45474</v>
      </c>
      <c r="B1255" t="s">
        <v>305</v>
      </c>
      <c r="C1255" t="s">
        <v>1061</v>
      </c>
      <c r="D1255" t="s">
        <v>1054</v>
      </c>
      <c r="E1255" t="s">
        <v>854</v>
      </c>
      <c r="F1255" s="78">
        <v>36</v>
      </c>
      <c r="G1255" s="78">
        <v>144</v>
      </c>
      <c r="H1255" s="78">
        <v>4</v>
      </c>
      <c r="I1255" s="78">
        <v>16</v>
      </c>
      <c r="J1255" s="78">
        <v>17</v>
      </c>
      <c r="K1255" s="78">
        <v>68</v>
      </c>
      <c r="L1255" s="78">
        <v>14</v>
      </c>
      <c r="M1255" s="78">
        <v>56</v>
      </c>
      <c r="N1255" s="78">
        <v>0</v>
      </c>
      <c r="O1255" s="78">
        <v>0</v>
      </c>
      <c r="P1255" s="78">
        <v>1</v>
      </c>
      <c r="Q1255" s="78">
        <v>4</v>
      </c>
      <c r="R1255" s="79">
        <v>2.7777777777777776E-2</v>
      </c>
      <c r="S1255" s="79">
        <v>2.7777777777777776E-2</v>
      </c>
      <c r="T1255" s="78" t="str">
        <f>VLOOKUP(Table5[[#This Row],[ODS Code]],Lookup!A:D,4,FALSE)</f>
        <v>Ealing</v>
      </c>
      <c r="U1255" s="78" t="str">
        <f>VLOOKUP(Table5[[#This Row],[ODS Code]],Lookup!A:E,3,FALSE)</f>
        <v>NGP</v>
      </c>
      <c r="V1255" s="78" t="str">
        <f>VLOOKUP(Table5[[#This Row],[ODS Code]],Lookup!A:F,2,FALSE)</f>
        <v>THE ALLENDALE ROAD SURGERY</v>
      </c>
      <c r="W1255" s="78" t="str">
        <f>VLOOKUP(Table5[[#This Row],[ODS Code]],Lookup!A:G,5,FALSE)</f>
        <v>E84059</v>
      </c>
    </row>
    <row r="1256" spans="1:23" x14ac:dyDescent="0.35">
      <c r="A1256" s="80">
        <v>45474</v>
      </c>
      <c r="B1256" t="s">
        <v>308</v>
      </c>
      <c r="C1256" t="s">
        <v>1062</v>
      </c>
      <c r="D1256" t="s">
        <v>1054</v>
      </c>
      <c r="E1256" t="s">
        <v>854</v>
      </c>
      <c r="F1256" s="78">
        <v>0</v>
      </c>
      <c r="G1256" s="78">
        <v>0</v>
      </c>
      <c r="H1256" s="78">
        <v>0</v>
      </c>
      <c r="I1256" s="78">
        <v>0</v>
      </c>
      <c r="J1256" s="78">
        <v>0</v>
      </c>
      <c r="K1256" s="78">
        <v>0</v>
      </c>
      <c r="L1256" s="78">
        <v>0</v>
      </c>
      <c r="M1256" s="78">
        <v>0</v>
      </c>
      <c r="N1256" s="78">
        <v>0</v>
      </c>
      <c r="O1256" s="78">
        <v>0</v>
      </c>
      <c r="P1256" s="78">
        <v>0</v>
      </c>
      <c r="Q1256" s="78">
        <v>0</v>
      </c>
      <c r="R1256" s="79">
        <v>0</v>
      </c>
      <c r="S1256" s="79">
        <v>0</v>
      </c>
      <c r="T1256" s="78" t="str">
        <f>VLOOKUP(Table5[[#This Row],[ODS Code]],Lookup!A:D,4,FALSE)</f>
        <v>Ealing</v>
      </c>
      <c r="U1256" s="78" t="str">
        <f>VLOOKUP(Table5[[#This Row],[ODS Code]],Lookup!A:E,3,FALSE)</f>
        <v>NGP</v>
      </c>
      <c r="V1256" s="78" t="str">
        <f>VLOOKUP(Table5[[#This Row],[ODS Code]],Lookup!A:F,2,FALSE)</f>
        <v>THE BARNABAS MEDICAL CENTRE</v>
      </c>
      <c r="W1256" s="78" t="str">
        <f>VLOOKUP(Table5[[#This Row],[ODS Code]],Lookup!A:G,5,FALSE)</f>
        <v>E85127</v>
      </c>
    </row>
    <row r="1257" spans="1:23" x14ac:dyDescent="0.35">
      <c r="A1257" s="80">
        <v>45474</v>
      </c>
      <c r="B1257" t="s">
        <v>335</v>
      </c>
      <c r="C1257" t="s">
        <v>1063</v>
      </c>
      <c r="D1257" t="s">
        <v>1054</v>
      </c>
      <c r="E1257" t="s">
        <v>854</v>
      </c>
      <c r="F1257" s="78">
        <v>0</v>
      </c>
      <c r="G1257" s="78">
        <v>0</v>
      </c>
      <c r="H1257" s="78">
        <v>0</v>
      </c>
      <c r="I1257" s="78">
        <v>0</v>
      </c>
      <c r="J1257" s="78">
        <v>0</v>
      </c>
      <c r="K1257" s="78">
        <v>0</v>
      </c>
      <c r="L1257" s="78">
        <v>0</v>
      </c>
      <c r="M1257" s="78">
        <v>0</v>
      </c>
      <c r="N1257" s="78">
        <v>0</v>
      </c>
      <c r="O1257" s="78">
        <v>0</v>
      </c>
      <c r="P1257" s="78">
        <v>0</v>
      </c>
      <c r="Q1257" s="78">
        <v>0</v>
      </c>
      <c r="R1257" s="79">
        <v>0</v>
      </c>
      <c r="S1257" s="79">
        <v>0</v>
      </c>
      <c r="T1257" s="78" t="str">
        <f>VLOOKUP(Table5[[#This Row],[ODS Code]],Lookup!A:D,4,FALSE)</f>
        <v>Ealing</v>
      </c>
      <c r="U1257" s="78" t="str">
        <f>VLOOKUP(Table5[[#This Row],[ODS Code]],Lookup!A:E,3,FALSE)</f>
        <v>NGP</v>
      </c>
      <c r="V1257" s="78" t="str">
        <f>VLOOKUP(Table5[[#This Row],[ODS Code]],Lookup!A:F,2,FALSE)</f>
        <v>THE GROVE MEDICAL PRACTICE</v>
      </c>
      <c r="W1257" s="78" t="str">
        <f>VLOOKUP(Table5[[#This Row],[ODS Code]],Lookup!A:G,5,FALSE)</f>
        <v>E85725</v>
      </c>
    </row>
    <row r="1258" spans="1:23" x14ac:dyDescent="0.35">
      <c r="A1258" s="80">
        <v>45474</v>
      </c>
      <c r="B1258" t="s">
        <v>343</v>
      </c>
      <c r="C1258" t="s">
        <v>931</v>
      </c>
      <c r="D1258" t="s">
        <v>1054</v>
      </c>
      <c r="E1258" t="s">
        <v>854</v>
      </c>
      <c r="F1258" s="78">
        <v>0</v>
      </c>
      <c r="G1258" s="78">
        <v>0</v>
      </c>
      <c r="H1258" s="78">
        <v>0</v>
      </c>
      <c r="I1258" s="78">
        <v>0</v>
      </c>
      <c r="J1258" s="78">
        <v>0</v>
      </c>
      <c r="K1258" s="78">
        <v>0</v>
      </c>
      <c r="L1258" s="78">
        <v>0</v>
      </c>
      <c r="M1258" s="78">
        <v>0</v>
      </c>
      <c r="N1258" s="78">
        <v>0</v>
      </c>
      <c r="O1258" s="78">
        <v>0</v>
      </c>
      <c r="P1258" s="78">
        <v>0</v>
      </c>
      <c r="Q1258" s="78">
        <v>0</v>
      </c>
      <c r="R1258" s="79">
        <v>0</v>
      </c>
      <c r="S1258" s="79">
        <v>0</v>
      </c>
      <c r="T1258" s="78" t="str">
        <f>VLOOKUP(Table5[[#This Row],[ODS Code]],Lookup!A:D,4,FALSE)</f>
        <v>Ealing</v>
      </c>
      <c r="U1258" s="78" t="str">
        <f>VLOOKUP(Table5[[#This Row],[ODS Code]],Lookup!A:E,3,FALSE)</f>
        <v>NGP</v>
      </c>
      <c r="V1258" s="78" t="str">
        <f>VLOOKUP(Table5[[#This Row],[ODS Code]],Lookup!A:F,2,FALSE)</f>
        <v>THE MEDICAL CENTRE</v>
      </c>
      <c r="W1258" s="78" t="str">
        <f>VLOOKUP(Table5[[#This Row],[ODS Code]],Lookup!A:G,5,FALSE)</f>
        <v>E85053</v>
      </c>
    </row>
    <row r="1259" spans="1:23" x14ac:dyDescent="0.35">
      <c r="A1259" s="80">
        <v>45474</v>
      </c>
      <c r="B1259" t="s">
        <v>10</v>
      </c>
      <c r="C1259" t="s">
        <v>1064</v>
      </c>
      <c r="D1259" t="s">
        <v>1065</v>
      </c>
      <c r="E1259" t="s">
        <v>854</v>
      </c>
      <c r="F1259" s="78">
        <v>443</v>
      </c>
      <c r="G1259" s="78">
        <v>1154</v>
      </c>
      <c r="H1259" s="78">
        <v>59</v>
      </c>
      <c r="I1259" s="78">
        <v>164</v>
      </c>
      <c r="J1259" s="78">
        <v>171</v>
      </c>
      <c r="K1259" s="78">
        <v>427</v>
      </c>
      <c r="L1259" s="78">
        <v>127</v>
      </c>
      <c r="M1259" s="78">
        <v>332</v>
      </c>
      <c r="N1259" s="78">
        <v>35</v>
      </c>
      <c r="O1259" s="78">
        <v>96</v>
      </c>
      <c r="P1259" s="78">
        <v>51</v>
      </c>
      <c r="Q1259" s="78">
        <v>135</v>
      </c>
      <c r="R1259" s="79">
        <v>0.11512415349887133</v>
      </c>
      <c r="S1259" s="79">
        <v>0.1169844020797227</v>
      </c>
      <c r="T1259" s="78" t="str">
        <f>VLOOKUP(Table5[[#This Row],[ODS Code]],Lookup!A:D,4,FALSE)</f>
        <v>Hillingdon</v>
      </c>
      <c r="U1259" s="78" t="str">
        <f>VLOOKUP(Table5[[#This Row],[ODS Code]],Lookup!A:E,3,FALSE)</f>
        <v>North Connect</v>
      </c>
      <c r="V1259" s="78" t="str">
        <f>VLOOKUP(Table5[[#This Row],[ODS Code]],Lookup!A:F,2,FALSE)</f>
        <v>ACRE SURGERY</v>
      </c>
      <c r="W1259" s="78" t="str">
        <f>VLOOKUP(Table5[[#This Row],[ODS Code]],Lookup!A:G,5,FALSE)</f>
        <v>E86041</v>
      </c>
    </row>
    <row r="1260" spans="1:23" x14ac:dyDescent="0.35">
      <c r="A1260" s="80">
        <v>45474</v>
      </c>
      <c r="B1260" t="s">
        <v>11</v>
      </c>
      <c r="C1260" t="s">
        <v>1066</v>
      </c>
      <c r="D1260" t="s">
        <v>1065</v>
      </c>
      <c r="E1260" t="s">
        <v>854</v>
      </c>
      <c r="F1260" s="78">
        <v>320</v>
      </c>
      <c r="G1260" s="78">
        <v>754</v>
      </c>
      <c r="H1260" s="78">
        <v>35</v>
      </c>
      <c r="I1260" s="78">
        <v>93</v>
      </c>
      <c r="J1260" s="78">
        <v>145</v>
      </c>
      <c r="K1260" s="78">
        <v>323</v>
      </c>
      <c r="L1260" s="78">
        <v>87</v>
      </c>
      <c r="M1260" s="78">
        <v>212</v>
      </c>
      <c r="N1260" s="78">
        <v>26</v>
      </c>
      <c r="O1260" s="78">
        <v>64</v>
      </c>
      <c r="P1260" s="78">
        <v>27</v>
      </c>
      <c r="Q1260" s="78">
        <v>62</v>
      </c>
      <c r="R1260" s="79">
        <v>8.4375000000000006E-2</v>
      </c>
      <c r="S1260" s="79">
        <v>8.2228116710875335E-2</v>
      </c>
      <c r="T1260" s="78" t="str">
        <f>VLOOKUP(Table5[[#This Row],[ODS Code]],Lookup!A:D,4,FALSE)</f>
        <v>Hillingdon</v>
      </c>
      <c r="U1260" s="78" t="str">
        <f>VLOOKUP(Table5[[#This Row],[ODS Code]],Lookup!A:E,3,FALSE)</f>
        <v>North Connect</v>
      </c>
      <c r="V1260" s="78" t="str">
        <f>VLOOKUP(Table5[[#This Row],[ODS Code]],Lookup!A:F,2,FALSE)</f>
        <v>ACREFIELD SURGERY</v>
      </c>
      <c r="W1260" s="78" t="str">
        <f>VLOOKUP(Table5[[#This Row],[ODS Code]],Lookup!A:G,5,FALSE)</f>
        <v>E86615</v>
      </c>
    </row>
    <row r="1261" spans="1:23" x14ac:dyDescent="0.35">
      <c r="A1261" s="80">
        <v>45474</v>
      </c>
      <c r="B1261" t="s">
        <v>55</v>
      </c>
      <c r="C1261" t="s">
        <v>1067</v>
      </c>
      <c r="D1261" t="s">
        <v>1065</v>
      </c>
      <c r="E1261" t="s">
        <v>854</v>
      </c>
      <c r="F1261" s="78">
        <v>3924</v>
      </c>
      <c r="G1261" s="78">
        <v>8674</v>
      </c>
      <c r="H1261" s="78">
        <v>440</v>
      </c>
      <c r="I1261" s="78">
        <v>989</v>
      </c>
      <c r="J1261" s="78">
        <v>1644</v>
      </c>
      <c r="K1261" s="78">
        <v>3595</v>
      </c>
      <c r="L1261" s="78">
        <v>865</v>
      </c>
      <c r="M1261" s="78">
        <v>1939</v>
      </c>
      <c r="N1261" s="78">
        <v>467</v>
      </c>
      <c r="O1261" s="78">
        <v>1035</v>
      </c>
      <c r="P1261" s="78">
        <v>508</v>
      </c>
      <c r="Q1261" s="78">
        <v>1116</v>
      </c>
      <c r="R1261" s="79">
        <v>0.12945973496432212</v>
      </c>
      <c r="S1261" s="79">
        <v>0.12866036430712474</v>
      </c>
      <c r="T1261" s="78" t="str">
        <f>VLOOKUP(Table5[[#This Row],[ODS Code]],Lookup!A:D,4,FALSE)</f>
        <v>Hillingdon</v>
      </c>
      <c r="U1261" s="78" t="str">
        <f>VLOOKUP(Table5[[#This Row],[ODS Code]],Lookup!A:E,3,FALSE)</f>
        <v>North Connect</v>
      </c>
      <c r="V1261" s="78" t="str">
        <f>VLOOKUP(Table5[[#This Row],[ODS Code]],Lookup!A:F,2,FALSE)</f>
        <v>CAREPOINT PRACTICE</v>
      </c>
      <c r="W1261" s="78" t="str">
        <f>VLOOKUP(Table5[[#This Row],[ODS Code]],Lookup!A:G,5,FALSE)</f>
        <v>E86618</v>
      </c>
    </row>
    <row r="1262" spans="1:23" x14ac:dyDescent="0.35">
      <c r="A1262" s="80">
        <v>45474</v>
      </c>
      <c r="B1262" t="s">
        <v>99</v>
      </c>
      <c r="C1262" t="s">
        <v>1068</v>
      </c>
      <c r="D1262" t="s">
        <v>1065</v>
      </c>
      <c r="E1262" t="s">
        <v>854</v>
      </c>
      <c r="F1262" s="78">
        <v>1250</v>
      </c>
      <c r="G1262" s="78">
        <v>2606</v>
      </c>
      <c r="H1262" s="78">
        <v>140</v>
      </c>
      <c r="I1262" s="78">
        <v>294</v>
      </c>
      <c r="J1262" s="78">
        <v>524</v>
      </c>
      <c r="K1262" s="78">
        <v>1082</v>
      </c>
      <c r="L1262" s="78">
        <v>345</v>
      </c>
      <c r="M1262" s="78">
        <v>727</v>
      </c>
      <c r="N1262" s="78">
        <v>128</v>
      </c>
      <c r="O1262" s="78">
        <v>265</v>
      </c>
      <c r="P1262" s="78">
        <v>113</v>
      </c>
      <c r="Q1262" s="78">
        <v>238</v>
      </c>
      <c r="R1262" s="79">
        <v>9.0399999999999994E-2</v>
      </c>
      <c r="S1262" s="79">
        <v>9.1327705295471989E-2</v>
      </c>
      <c r="T1262" s="78" t="str">
        <f>VLOOKUP(Table5[[#This Row],[ODS Code]],Lookup!A:D,4,FALSE)</f>
        <v>Hillingdon</v>
      </c>
      <c r="U1262" s="78" t="str">
        <f>VLOOKUP(Table5[[#This Row],[ODS Code]],Lookup!A:E,3,FALSE)</f>
        <v>North Connect</v>
      </c>
      <c r="V1262" s="78" t="str">
        <f>VLOOKUP(Table5[[#This Row],[ODS Code]],Lookup!A:F,2,FALSE)</f>
        <v>EASTBURY SURGERY</v>
      </c>
      <c r="W1262" s="78" t="str">
        <f>VLOOKUP(Table5[[#This Row],[ODS Code]],Lookup!A:G,5,FALSE)</f>
        <v>E86028</v>
      </c>
    </row>
    <row r="1263" spans="1:23" x14ac:dyDescent="0.35">
      <c r="A1263" s="80">
        <v>45474</v>
      </c>
      <c r="B1263" t="s">
        <v>149</v>
      </c>
      <c r="C1263" t="s">
        <v>1069</v>
      </c>
      <c r="D1263" t="s">
        <v>1065</v>
      </c>
      <c r="E1263" t="s">
        <v>854</v>
      </c>
      <c r="F1263" s="78">
        <v>8696</v>
      </c>
      <c r="G1263" s="78">
        <v>22768</v>
      </c>
      <c r="H1263" s="78">
        <v>1147</v>
      </c>
      <c r="I1263" s="78">
        <v>3065</v>
      </c>
      <c r="J1263" s="78">
        <v>3283</v>
      </c>
      <c r="K1263" s="78">
        <v>8398</v>
      </c>
      <c r="L1263" s="78">
        <v>1642</v>
      </c>
      <c r="M1263" s="78">
        <v>4306</v>
      </c>
      <c r="N1263" s="78">
        <v>1173</v>
      </c>
      <c r="O1263" s="78">
        <v>3108</v>
      </c>
      <c r="P1263" s="78">
        <v>1451</v>
      </c>
      <c r="Q1263" s="78">
        <v>3891</v>
      </c>
      <c r="R1263" s="79">
        <v>0.16685832566697331</v>
      </c>
      <c r="S1263" s="79">
        <v>0.1708977512297962</v>
      </c>
      <c r="T1263" s="78" t="str">
        <f>VLOOKUP(Table5[[#This Row],[ODS Code]],Lookup!A:D,4,FALSE)</f>
        <v>Hillingdon</v>
      </c>
      <c r="U1263" s="78" t="str">
        <f>VLOOKUP(Table5[[#This Row],[ODS Code]],Lookup!A:E,3,FALSE)</f>
        <v>North Connect</v>
      </c>
      <c r="V1263" s="78" t="str">
        <f>VLOOKUP(Table5[[#This Row],[ODS Code]],Lookup!A:F,2,FALSE)</f>
        <v>HAREFIELD HEALTH CENTRE</v>
      </c>
      <c r="W1263" s="78" t="str">
        <f>VLOOKUP(Table5[[#This Row],[ODS Code]],Lookup!A:G,5,FALSE)</f>
        <v>E86007</v>
      </c>
    </row>
    <row r="1264" spans="1:23" x14ac:dyDescent="0.35">
      <c r="A1264" s="80">
        <v>45474</v>
      </c>
      <c r="B1264" t="s">
        <v>219</v>
      </c>
      <c r="C1264" t="s">
        <v>1070</v>
      </c>
      <c r="D1264" t="s">
        <v>1065</v>
      </c>
      <c r="E1264" t="s">
        <v>854</v>
      </c>
      <c r="F1264" s="78">
        <v>3255</v>
      </c>
      <c r="G1264" s="78">
        <v>7014</v>
      </c>
      <c r="H1264" s="78">
        <v>419</v>
      </c>
      <c r="I1264" s="78">
        <v>900</v>
      </c>
      <c r="J1264" s="78">
        <v>1112</v>
      </c>
      <c r="K1264" s="78">
        <v>2383</v>
      </c>
      <c r="L1264" s="78">
        <v>832</v>
      </c>
      <c r="M1264" s="78">
        <v>1809</v>
      </c>
      <c r="N1264" s="78">
        <v>488</v>
      </c>
      <c r="O1264" s="78">
        <v>1045</v>
      </c>
      <c r="P1264" s="78">
        <v>404</v>
      </c>
      <c r="Q1264" s="78">
        <v>877</v>
      </c>
      <c r="R1264" s="79">
        <v>0.12411674347158218</v>
      </c>
      <c r="S1264" s="79">
        <v>0.12503564299971487</v>
      </c>
      <c r="T1264" s="78" t="str">
        <f>VLOOKUP(Table5[[#This Row],[ODS Code]],Lookup!A:D,4,FALSE)</f>
        <v>Hillingdon</v>
      </c>
      <c r="U1264" s="78" t="str">
        <f>VLOOKUP(Table5[[#This Row],[ODS Code]],Lookup!A:E,3,FALSE)</f>
        <v>North Connect</v>
      </c>
      <c r="V1264" s="78" t="str">
        <f>VLOOKUP(Table5[[#This Row],[ODS Code]],Lookup!A:F,2,FALSE)</f>
        <v>MOUNTWOOD SURGERY</v>
      </c>
      <c r="W1264" s="78" t="str">
        <f>VLOOKUP(Table5[[#This Row],[ODS Code]],Lookup!A:G,5,FALSE)</f>
        <v>E86001</v>
      </c>
    </row>
    <row r="1265" spans="1:23" x14ac:dyDescent="0.35">
      <c r="A1265" s="80">
        <v>45474</v>
      </c>
      <c r="B1265" t="s">
        <v>320</v>
      </c>
      <c r="C1265" t="s">
        <v>1071</v>
      </c>
      <c r="D1265" t="s">
        <v>1065</v>
      </c>
      <c r="E1265" t="s">
        <v>854</v>
      </c>
      <c r="F1265" s="78">
        <v>4820</v>
      </c>
      <c r="G1265" s="78">
        <v>9625</v>
      </c>
      <c r="H1265" s="78">
        <v>593</v>
      </c>
      <c r="I1265" s="78">
        <v>1107</v>
      </c>
      <c r="J1265" s="78">
        <v>1416</v>
      </c>
      <c r="K1265" s="78">
        <v>3332</v>
      </c>
      <c r="L1265" s="78">
        <v>1480</v>
      </c>
      <c r="M1265" s="78">
        <v>2712</v>
      </c>
      <c r="N1265" s="78">
        <v>608</v>
      </c>
      <c r="O1265" s="78">
        <v>1140</v>
      </c>
      <c r="P1265" s="78">
        <v>723</v>
      </c>
      <c r="Q1265" s="78">
        <v>1334</v>
      </c>
      <c r="R1265" s="79">
        <v>0.15</v>
      </c>
      <c r="S1265" s="79">
        <v>0.13859740259740261</v>
      </c>
      <c r="T1265" s="78" t="str">
        <f>VLOOKUP(Table5[[#This Row],[ODS Code]],Lookup!A:D,4,FALSE)</f>
        <v>Hillingdon</v>
      </c>
      <c r="U1265" s="78" t="str">
        <f>VLOOKUP(Table5[[#This Row],[ODS Code]],Lookup!A:E,3,FALSE)</f>
        <v>North Connect</v>
      </c>
      <c r="V1265" s="78" t="str">
        <f>VLOOKUP(Table5[[#This Row],[ODS Code]],Lookup!A:F,2,FALSE)</f>
        <v>THE DEVONSHIRE LODGE PRACTICE</v>
      </c>
      <c r="W1265" s="78" t="str">
        <f>VLOOKUP(Table5[[#This Row],[ODS Code]],Lookup!A:G,5,FALSE)</f>
        <v>E86006</v>
      </c>
    </row>
    <row r="1266" spans="1:23" x14ac:dyDescent="0.35">
      <c r="A1266" s="80">
        <v>45474</v>
      </c>
      <c r="B1266" t="s">
        <v>54</v>
      </c>
      <c r="C1266" t="s">
        <v>1072</v>
      </c>
      <c r="D1266" t="s">
        <v>1073</v>
      </c>
      <c r="E1266" t="s">
        <v>854</v>
      </c>
      <c r="F1266" s="78">
        <v>3507</v>
      </c>
      <c r="G1266" s="78">
        <v>6089</v>
      </c>
      <c r="H1266" s="78">
        <v>239</v>
      </c>
      <c r="I1266" s="78">
        <v>406</v>
      </c>
      <c r="J1266" s="78">
        <v>2037</v>
      </c>
      <c r="K1266" s="78">
        <v>3488</v>
      </c>
      <c r="L1266" s="78">
        <v>970</v>
      </c>
      <c r="M1266" s="78">
        <v>1683</v>
      </c>
      <c r="N1266" s="78">
        <v>131</v>
      </c>
      <c r="O1266" s="78">
        <v>254</v>
      </c>
      <c r="P1266" s="78">
        <v>130</v>
      </c>
      <c r="Q1266" s="78">
        <v>258</v>
      </c>
      <c r="R1266" s="79">
        <v>3.7068719703450242E-2</v>
      </c>
      <c r="S1266" s="79">
        <v>4.2371489571358188E-2</v>
      </c>
      <c r="T1266" s="78" t="str">
        <f>VLOOKUP(Table5[[#This Row],[ODS Code]],Lookup!A:D,4,FALSE)</f>
        <v>Hammersmith &amp; Fulham</v>
      </c>
      <c r="U1266" s="78" t="str">
        <f>VLOOKUP(Table5[[#This Row],[ODS Code]],Lookup!A:E,3,FALSE)</f>
        <v>North H&amp;F PCN</v>
      </c>
      <c r="V1266" s="78" t="str">
        <f>VLOOKUP(Table5[[#This Row],[ODS Code]],Lookup!A:F,2,FALSE)</f>
        <v>Canberra Practice,Parkview Ctr for H&amp;W</v>
      </c>
      <c r="W1266" s="78" t="str">
        <f>VLOOKUP(Table5[[#This Row],[ODS Code]],Lookup!A:G,5,FALSE)</f>
        <v>Y02906</v>
      </c>
    </row>
    <row r="1267" spans="1:23" x14ac:dyDescent="0.35">
      <c r="A1267" s="80">
        <v>45474</v>
      </c>
      <c r="B1267" t="s">
        <v>90</v>
      </c>
      <c r="C1267" t="s">
        <v>1074</v>
      </c>
      <c r="D1267" t="s">
        <v>1073</v>
      </c>
      <c r="E1267" t="s">
        <v>854</v>
      </c>
      <c r="F1267" s="78">
        <v>463</v>
      </c>
      <c r="G1267" s="78">
        <v>1389</v>
      </c>
      <c r="H1267" s="78">
        <v>34</v>
      </c>
      <c r="I1267" s="78">
        <v>102</v>
      </c>
      <c r="J1267" s="78">
        <v>277</v>
      </c>
      <c r="K1267" s="78">
        <v>831</v>
      </c>
      <c r="L1267" s="78">
        <v>94</v>
      </c>
      <c r="M1267" s="78">
        <v>282</v>
      </c>
      <c r="N1267" s="78">
        <v>33</v>
      </c>
      <c r="O1267" s="78">
        <v>99</v>
      </c>
      <c r="P1267" s="78">
        <v>25</v>
      </c>
      <c r="Q1267" s="78">
        <v>75</v>
      </c>
      <c r="R1267" s="79">
        <v>5.3995680345572353E-2</v>
      </c>
      <c r="S1267" s="79">
        <v>5.3995680345572353E-2</v>
      </c>
      <c r="T1267" s="78" t="str">
        <f>VLOOKUP(Table5[[#This Row],[ODS Code]],Lookup!A:D,4,FALSE)</f>
        <v>Hammersmith &amp; Fulham</v>
      </c>
      <c r="U1267" s="78" t="str">
        <f>VLOOKUP(Table5[[#This Row],[ODS Code]],Lookup!A:E,3,FALSE)</f>
        <v>North H&amp;F PCN</v>
      </c>
      <c r="V1267" s="78" t="str">
        <f>VLOOKUP(Table5[[#This Row],[ODS Code]],Lookup!A:F,2,FALSE)</f>
        <v>Parkview Practice</v>
      </c>
      <c r="W1267" s="78" t="str">
        <f>VLOOKUP(Table5[[#This Row],[ODS Code]],Lookup!A:G,5,FALSE)</f>
        <v>E85048</v>
      </c>
    </row>
    <row r="1268" spans="1:23" x14ac:dyDescent="0.35">
      <c r="A1268" s="80">
        <v>45474</v>
      </c>
      <c r="B1268" t="s">
        <v>92</v>
      </c>
      <c r="C1268" t="s">
        <v>1075</v>
      </c>
      <c r="D1268" t="s">
        <v>1073</v>
      </c>
      <c r="E1268" t="s">
        <v>854</v>
      </c>
      <c r="F1268" s="78">
        <v>0</v>
      </c>
      <c r="G1268" s="78">
        <v>0</v>
      </c>
      <c r="H1268" s="78">
        <v>0</v>
      </c>
      <c r="I1268" s="78">
        <v>0</v>
      </c>
      <c r="J1268" s="78">
        <v>0</v>
      </c>
      <c r="K1268" s="78">
        <v>0</v>
      </c>
      <c r="L1268" s="78">
        <v>0</v>
      </c>
      <c r="M1268" s="78">
        <v>0</v>
      </c>
      <c r="N1268" s="78">
        <v>0</v>
      </c>
      <c r="O1268" s="78">
        <v>0</v>
      </c>
      <c r="P1268" s="78">
        <v>0</v>
      </c>
      <c r="Q1268" s="78">
        <v>0</v>
      </c>
      <c r="R1268" s="79">
        <v>0</v>
      </c>
      <c r="S1268" s="79">
        <v>0</v>
      </c>
      <c r="T1268" s="78" t="str">
        <f>VLOOKUP(Table5[[#This Row],[ODS Code]],Lookup!A:D,4,FALSE)</f>
        <v>Hammersmith &amp; Fulham</v>
      </c>
      <c r="U1268" s="78" t="str">
        <f>VLOOKUP(Table5[[#This Row],[ODS Code]],Lookup!A:E,3,FALSE)</f>
        <v>North H&amp;F PCN</v>
      </c>
      <c r="V1268" s="78" t="str">
        <f>VLOOKUP(Table5[[#This Row],[ODS Code]],Lookup!A:F,2,FALSE)</f>
        <v>PARKVIEW MEDICAL CENTRE (DR KUKAR)</v>
      </c>
      <c r="W1268" s="78" t="str">
        <f>VLOOKUP(Table5[[#This Row],[ODS Code]],Lookup!A:G,5,FALSE)</f>
        <v>E85659</v>
      </c>
    </row>
    <row r="1269" spans="1:23" x14ac:dyDescent="0.35">
      <c r="A1269" s="80">
        <v>45474</v>
      </c>
      <c r="B1269" t="s">
        <v>94</v>
      </c>
      <c r="C1269" t="s">
        <v>1076</v>
      </c>
      <c r="D1269" t="s">
        <v>1073</v>
      </c>
      <c r="E1269" t="s">
        <v>854</v>
      </c>
      <c r="F1269" s="78">
        <v>1739</v>
      </c>
      <c r="G1269" s="78">
        <v>5239</v>
      </c>
      <c r="H1269" s="78">
        <v>118</v>
      </c>
      <c r="I1269" s="78">
        <v>368</v>
      </c>
      <c r="J1269" s="78">
        <v>1038</v>
      </c>
      <c r="K1269" s="78">
        <v>3127</v>
      </c>
      <c r="L1269" s="78">
        <v>444</v>
      </c>
      <c r="M1269" s="78">
        <v>1330</v>
      </c>
      <c r="N1269" s="78">
        <v>83</v>
      </c>
      <c r="O1269" s="78">
        <v>240</v>
      </c>
      <c r="P1269" s="78">
        <v>56</v>
      </c>
      <c r="Q1269" s="78">
        <v>174</v>
      </c>
      <c r="R1269" s="79">
        <v>3.2202415181138588E-2</v>
      </c>
      <c r="S1269" s="79">
        <v>3.3212445123115102E-2</v>
      </c>
      <c r="T1269" s="78" t="str">
        <f>VLOOKUP(Table5[[#This Row],[ODS Code]],Lookup!A:D,4,FALSE)</f>
        <v>Hammersmith &amp; Fulham</v>
      </c>
      <c r="U1269" s="78" t="str">
        <f>VLOOKUP(Table5[[#This Row],[ODS Code]],Lookup!A:E,3,FALSE)</f>
        <v>North H&amp;F PCN</v>
      </c>
      <c r="V1269" s="78" t="str">
        <f>VLOOKUP(Table5[[#This Row],[ODS Code]],Lookup!A:F,2,FALSE)</f>
        <v>DR UPPAL &amp; PARTNERS, PARKVIEW</v>
      </c>
      <c r="W1269" s="78" t="str">
        <f>VLOOKUP(Table5[[#This Row],[ODS Code]],Lookup!A:G,5,FALSE)</f>
        <v>E85624</v>
      </c>
    </row>
    <row r="1270" spans="1:23" x14ac:dyDescent="0.35">
      <c r="A1270" s="80">
        <v>45474</v>
      </c>
      <c r="B1270" t="s">
        <v>145</v>
      </c>
      <c r="C1270" t="s">
        <v>1077</v>
      </c>
      <c r="D1270" t="s">
        <v>1073</v>
      </c>
      <c r="E1270" t="s">
        <v>854</v>
      </c>
      <c r="F1270" s="78">
        <v>131</v>
      </c>
      <c r="G1270" s="78">
        <v>264</v>
      </c>
      <c r="H1270" s="78">
        <v>16</v>
      </c>
      <c r="I1270" s="78">
        <v>32</v>
      </c>
      <c r="J1270" s="78">
        <v>47</v>
      </c>
      <c r="K1270" s="78">
        <v>94</v>
      </c>
      <c r="L1270" s="78">
        <v>31</v>
      </c>
      <c r="M1270" s="78">
        <v>64</v>
      </c>
      <c r="N1270" s="78">
        <v>20</v>
      </c>
      <c r="O1270" s="78">
        <v>40</v>
      </c>
      <c r="P1270" s="78">
        <v>17</v>
      </c>
      <c r="Q1270" s="78">
        <v>34</v>
      </c>
      <c r="R1270" s="79">
        <v>0.12977099236641221</v>
      </c>
      <c r="S1270" s="79">
        <v>0.12878787878787878</v>
      </c>
      <c r="T1270" s="78" t="str">
        <f>VLOOKUP(Table5[[#This Row],[ODS Code]],Lookup!A:D,4,FALSE)</f>
        <v>Hammersmith &amp; Fulham</v>
      </c>
      <c r="U1270" s="78" t="str">
        <f>VLOOKUP(Table5[[#This Row],[ODS Code]],Lookup!A:E,3,FALSE)</f>
        <v>North H&amp;F PCN</v>
      </c>
      <c r="V1270" s="78" t="str">
        <f>VLOOKUP(Table5[[#This Row],[ODS Code]],Lookup!A:F,2,FALSE)</f>
        <v>Hammersmith &amp; Fulham Centres for Health</v>
      </c>
      <c r="W1270" s="78" t="str">
        <f>VLOOKUP(Table5[[#This Row],[ODS Code]],Lookup!A:G,5,FALSE)</f>
        <v>Y02589</v>
      </c>
    </row>
    <row r="1271" spans="1:23" x14ac:dyDescent="0.35">
      <c r="A1271" s="80">
        <v>45474</v>
      </c>
      <c r="B1271" t="s">
        <v>269</v>
      </c>
      <c r="C1271" t="s">
        <v>1078</v>
      </c>
      <c r="D1271" t="s">
        <v>1073</v>
      </c>
      <c r="E1271" t="s">
        <v>854</v>
      </c>
      <c r="F1271" s="78">
        <v>54</v>
      </c>
      <c r="G1271" s="78">
        <v>108</v>
      </c>
      <c r="H1271" s="78">
        <v>4</v>
      </c>
      <c r="I1271" s="78">
        <v>8</v>
      </c>
      <c r="J1271" s="78">
        <v>34</v>
      </c>
      <c r="K1271" s="78">
        <v>68</v>
      </c>
      <c r="L1271" s="78">
        <v>13</v>
      </c>
      <c r="M1271" s="78">
        <v>26</v>
      </c>
      <c r="N1271" s="78">
        <v>2</v>
      </c>
      <c r="O1271" s="78">
        <v>4</v>
      </c>
      <c r="P1271" s="78">
        <v>1</v>
      </c>
      <c r="Q1271" s="78">
        <v>2</v>
      </c>
      <c r="R1271" s="79">
        <v>1.8518518518518517E-2</v>
      </c>
      <c r="S1271" s="79">
        <v>1.8518518518518517E-2</v>
      </c>
      <c r="T1271" s="78" t="str">
        <f>VLOOKUP(Table5[[#This Row],[ODS Code]],Lookup!A:D,4,FALSE)</f>
        <v>Hammersmith &amp; Fulham</v>
      </c>
      <c r="U1271" s="78" t="str">
        <f>VLOOKUP(Table5[[#This Row],[ODS Code]],Lookup!A:E,3,FALSE)</f>
        <v>North H&amp;F PCN</v>
      </c>
      <c r="V1271" s="78" t="str">
        <f>VLOOKUP(Table5[[#This Row],[ODS Code]],Lookup!A:F,2,FALSE)</f>
        <v>Shepherd's Bush Medical Centre</v>
      </c>
      <c r="W1271" s="78" t="str">
        <f>VLOOKUP(Table5[[#This Row],[ODS Code]],Lookup!A:G,5,FALSE)</f>
        <v>E85077</v>
      </c>
    </row>
    <row r="1272" spans="1:23" x14ac:dyDescent="0.35">
      <c r="A1272" s="80">
        <v>45474</v>
      </c>
      <c r="B1272" t="s">
        <v>345</v>
      </c>
      <c r="C1272" t="s">
        <v>1079</v>
      </c>
      <c r="D1272" t="s">
        <v>1073</v>
      </c>
      <c r="E1272" t="s">
        <v>854</v>
      </c>
      <c r="F1272" s="78">
        <v>95</v>
      </c>
      <c r="G1272" s="78">
        <v>190</v>
      </c>
      <c r="H1272" s="78">
        <v>19</v>
      </c>
      <c r="I1272" s="78">
        <v>38</v>
      </c>
      <c r="J1272" s="78">
        <v>34</v>
      </c>
      <c r="K1272" s="78">
        <v>68</v>
      </c>
      <c r="L1272" s="78">
        <v>22</v>
      </c>
      <c r="M1272" s="78">
        <v>44</v>
      </c>
      <c r="N1272" s="78">
        <v>12</v>
      </c>
      <c r="O1272" s="78">
        <v>24</v>
      </c>
      <c r="P1272" s="78">
        <v>8</v>
      </c>
      <c r="Q1272" s="78">
        <v>16</v>
      </c>
      <c r="R1272" s="79">
        <v>8.4210526315789472E-2</v>
      </c>
      <c r="S1272" s="79">
        <v>8.4210526315789472E-2</v>
      </c>
      <c r="T1272" s="78" t="str">
        <f>VLOOKUP(Table5[[#This Row],[ODS Code]],Lookup!A:D,4,FALSE)</f>
        <v>Hammersmith &amp; Fulham</v>
      </c>
      <c r="U1272" s="78" t="str">
        <f>VLOOKUP(Table5[[#This Row],[ODS Code]],Lookup!A:E,3,FALSE)</f>
        <v>North H&amp;F PCN</v>
      </c>
      <c r="V1272" s="78" t="str">
        <f>VLOOKUP(Table5[[#This Row],[ODS Code]],Lookup!A:F,2,FALSE)</f>
        <v>The Medical Centre (Dr Kukar)</v>
      </c>
      <c r="W1272" s="78" t="str">
        <f>VLOOKUP(Table5[[#This Row],[ODS Code]],Lookup!A:G,5,FALSE)</f>
        <v>E85748</v>
      </c>
    </row>
    <row r="1273" spans="1:23" x14ac:dyDescent="0.35">
      <c r="A1273" s="80">
        <v>45474</v>
      </c>
      <c r="B1273" t="s">
        <v>349</v>
      </c>
      <c r="C1273" t="s">
        <v>348</v>
      </c>
      <c r="D1273" t="s">
        <v>1073</v>
      </c>
      <c r="E1273" t="s">
        <v>854</v>
      </c>
      <c r="F1273" s="78">
        <v>0</v>
      </c>
      <c r="G1273" s="78">
        <v>0</v>
      </c>
      <c r="H1273" s="78">
        <v>0</v>
      </c>
      <c r="I1273" s="78">
        <v>0</v>
      </c>
      <c r="J1273" s="78">
        <v>0</v>
      </c>
      <c r="K1273" s="78">
        <v>0</v>
      </c>
      <c r="L1273" s="78">
        <v>0</v>
      </c>
      <c r="M1273" s="78">
        <v>0</v>
      </c>
      <c r="N1273" s="78">
        <v>0</v>
      </c>
      <c r="O1273" s="78">
        <v>0</v>
      </c>
      <c r="P1273" s="78">
        <v>0</v>
      </c>
      <c r="Q1273" s="78">
        <v>0</v>
      </c>
      <c r="R1273" s="79">
        <v>0</v>
      </c>
      <c r="S1273" s="79">
        <v>0</v>
      </c>
      <c r="T1273" s="78" t="str">
        <f>VLOOKUP(Table5[[#This Row],[ODS Code]],Lookup!A:D,4,FALSE)</f>
        <v>Hammersmith &amp; Fulham</v>
      </c>
      <c r="U1273" s="78" t="str">
        <f>VLOOKUP(Table5[[#This Row],[ODS Code]],Lookup!A:E,3,FALSE)</f>
        <v>North H&amp;F PCN</v>
      </c>
      <c r="V1273" s="78" t="str">
        <f>VLOOKUP(Table5[[#This Row],[ODS Code]],Lookup!A:F,2,FALSE)</f>
        <v>The New Surgery</v>
      </c>
      <c r="W1273" s="78" t="str">
        <f>VLOOKUP(Table5[[#This Row],[ODS Code]],Lookup!A:G,5,FALSE)</f>
        <v>E85042</v>
      </c>
    </row>
    <row r="1274" spans="1:23" x14ac:dyDescent="0.35">
      <c r="A1274" s="80">
        <v>45474</v>
      </c>
      <c r="B1274" t="s">
        <v>373</v>
      </c>
      <c r="C1274" t="s">
        <v>1080</v>
      </c>
      <c r="D1274" t="s">
        <v>1073</v>
      </c>
      <c r="E1274" t="s">
        <v>854</v>
      </c>
      <c r="F1274" s="78">
        <v>8254</v>
      </c>
      <c r="G1274" s="78">
        <v>16235</v>
      </c>
      <c r="H1274" s="78">
        <v>572</v>
      </c>
      <c r="I1274" s="78">
        <v>1118</v>
      </c>
      <c r="J1274" s="78">
        <v>5210</v>
      </c>
      <c r="K1274" s="78">
        <v>10253</v>
      </c>
      <c r="L1274" s="78">
        <v>1651</v>
      </c>
      <c r="M1274" s="78">
        <v>3249</v>
      </c>
      <c r="N1274" s="78">
        <v>486</v>
      </c>
      <c r="O1274" s="78">
        <v>955</v>
      </c>
      <c r="P1274" s="78">
        <v>335</v>
      </c>
      <c r="Q1274" s="78">
        <v>660</v>
      </c>
      <c r="R1274" s="79">
        <v>4.0586382360067848E-2</v>
      </c>
      <c r="S1274" s="79">
        <v>4.0652910378811212E-2</v>
      </c>
      <c r="T1274" s="78" t="str">
        <f>VLOOKUP(Table5[[#This Row],[ODS Code]],Lookup!A:D,4,FALSE)</f>
        <v>Hammersmith &amp; Fulham</v>
      </c>
      <c r="U1274" s="78" t="str">
        <f>VLOOKUP(Table5[[#This Row],[ODS Code]],Lookup!A:E,3,FALSE)</f>
        <v>North H&amp;F PCN</v>
      </c>
      <c r="V1274" s="78" t="str">
        <f>VLOOKUP(Table5[[#This Row],[ODS Code]],Lookup!A:F,2,FALSE)</f>
        <v>WESTWAY SURGERY</v>
      </c>
      <c r="W1274" s="78" t="str">
        <f>VLOOKUP(Table5[[#This Row],[ODS Code]],Lookup!A:G,5,FALSE)</f>
        <v>E85005</v>
      </c>
    </row>
    <row r="1275" spans="1:23" x14ac:dyDescent="0.35">
      <c r="A1275" s="80">
        <v>45474</v>
      </c>
      <c r="B1275" t="s">
        <v>64</v>
      </c>
      <c r="C1275" t="s">
        <v>1081</v>
      </c>
      <c r="D1275" t="s">
        <v>1082</v>
      </c>
      <c r="E1275" t="s">
        <v>854</v>
      </c>
      <c r="F1275" s="78">
        <v>0</v>
      </c>
      <c r="G1275" s="78">
        <v>0</v>
      </c>
      <c r="H1275" s="78">
        <v>0</v>
      </c>
      <c r="I1275" s="78">
        <v>0</v>
      </c>
      <c r="J1275" s="78">
        <v>0</v>
      </c>
      <c r="K1275" s="78">
        <v>0</v>
      </c>
      <c r="L1275" s="78">
        <v>0</v>
      </c>
      <c r="M1275" s="78">
        <v>0</v>
      </c>
      <c r="N1275" s="78">
        <v>0</v>
      </c>
      <c r="O1275" s="78">
        <v>0</v>
      </c>
      <c r="P1275" s="78">
        <v>0</v>
      </c>
      <c r="Q1275" s="78">
        <v>0</v>
      </c>
      <c r="R1275" s="79">
        <v>0</v>
      </c>
      <c r="S1275" s="79">
        <v>0</v>
      </c>
      <c r="T1275" s="78" t="str">
        <f>VLOOKUP(Table5[[#This Row],[ODS Code]],Lookup!A:D,4,FALSE)</f>
        <v>Ealing</v>
      </c>
      <c r="U1275" s="78" t="str">
        <f>VLOOKUP(Table5[[#This Row],[ODS Code]],Lookup!A:E,3,FALSE)</f>
        <v>North Southall</v>
      </c>
      <c r="V1275" s="78" t="str">
        <f>VLOOKUP(Table5[[#This Row],[ODS Code]],Lookup!A:F,2,FALSE)</f>
        <v>LADY MARGARET ROAD (MIKHAIL)</v>
      </c>
      <c r="W1275" s="78" t="str">
        <f>VLOOKUP(Table5[[#This Row],[ODS Code]],Lookup!A:G,5,FALSE)</f>
        <v>E85023</v>
      </c>
    </row>
    <row r="1276" spans="1:23" x14ac:dyDescent="0.35">
      <c r="A1276" s="80">
        <v>45474</v>
      </c>
      <c r="B1276" t="s">
        <v>89</v>
      </c>
      <c r="C1276" t="s">
        <v>1083</v>
      </c>
      <c r="D1276" t="s">
        <v>1082</v>
      </c>
      <c r="E1276" t="s">
        <v>854</v>
      </c>
      <c r="F1276" s="78">
        <v>204</v>
      </c>
      <c r="G1276" s="78">
        <v>612</v>
      </c>
      <c r="H1276" s="78">
        <v>9</v>
      </c>
      <c r="I1276" s="78">
        <v>27</v>
      </c>
      <c r="J1276" s="78">
        <v>120</v>
      </c>
      <c r="K1276" s="78">
        <v>360</v>
      </c>
      <c r="L1276" s="78">
        <v>55</v>
      </c>
      <c r="M1276" s="78">
        <v>165</v>
      </c>
      <c r="N1276" s="78">
        <v>9</v>
      </c>
      <c r="O1276" s="78">
        <v>27</v>
      </c>
      <c r="P1276" s="78">
        <v>11</v>
      </c>
      <c r="Q1276" s="78">
        <v>33</v>
      </c>
      <c r="R1276" s="79">
        <v>5.3921568627450983E-2</v>
      </c>
      <c r="S1276" s="79">
        <v>5.3921568627450983E-2</v>
      </c>
      <c r="T1276" s="78" t="str">
        <f>VLOOKUP(Table5[[#This Row],[ODS Code]],Lookup!A:D,4,FALSE)</f>
        <v>Ealing</v>
      </c>
      <c r="U1276" s="78" t="str">
        <f>VLOOKUP(Table5[[#This Row],[ODS Code]],Lookup!A:E,3,FALSE)</f>
        <v>North Southall</v>
      </c>
      <c r="V1276" s="78" t="str">
        <f>VLOOKUP(Table5[[#This Row],[ODS Code]],Lookup!A:F,2,FALSE)</f>
        <v>DORMERS WELLS MEDICAL CENTRE</v>
      </c>
      <c r="W1276" s="78" t="str">
        <f>VLOOKUP(Table5[[#This Row],[ODS Code]],Lookup!A:G,5,FALSE)</f>
        <v>E85682</v>
      </c>
    </row>
    <row r="1277" spans="1:23" x14ac:dyDescent="0.35">
      <c r="A1277" s="80">
        <v>45474</v>
      </c>
      <c r="B1277" t="s">
        <v>93</v>
      </c>
      <c r="C1277" t="s">
        <v>1084</v>
      </c>
      <c r="D1277" t="s">
        <v>1082</v>
      </c>
      <c r="E1277" t="s">
        <v>854</v>
      </c>
      <c r="F1277" s="78">
        <v>0</v>
      </c>
      <c r="G1277" s="78">
        <v>0</v>
      </c>
      <c r="H1277" s="78">
        <v>0</v>
      </c>
      <c r="I1277" s="78">
        <v>0</v>
      </c>
      <c r="J1277" s="78">
        <v>0</v>
      </c>
      <c r="K1277" s="78">
        <v>0</v>
      </c>
      <c r="L1277" s="78">
        <v>0</v>
      </c>
      <c r="M1277" s="78">
        <v>0</v>
      </c>
      <c r="N1277" s="78">
        <v>0</v>
      </c>
      <c r="O1277" s="78">
        <v>0</v>
      </c>
      <c r="P1277" s="78">
        <v>0</v>
      </c>
      <c r="Q1277" s="78">
        <v>0</v>
      </c>
      <c r="R1277" s="79">
        <v>0</v>
      </c>
      <c r="S1277" s="79">
        <v>0</v>
      </c>
      <c r="T1277" s="78" t="str">
        <f>VLOOKUP(Table5[[#This Row],[ODS Code]],Lookup!A:D,4,FALSE)</f>
        <v>Ealing</v>
      </c>
      <c r="U1277" s="78" t="str">
        <f>VLOOKUP(Table5[[#This Row],[ODS Code]],Lookup!A:E,3,FALSE)</f>
        <v>North Southall</v>
      </c>
      <c r="V1277" s="78" t="str">
        <f>VLOOKUP(Table5[[#This Row],[ODS Code]],Lookup!A:F,2,FALSE)</f>
        <v>WOODBRIDGE MEDICAL CENTRE</v>
      </c>
      <c r="W1277" s="78" t="str">
        <f>VLOOKUP(Table5[[#This Row],[ODS Code]],Lookup!A:G,5,FALSE)</f>
        <v>E85083</v>
      </c>
    </row>
    <row r="1278" spans="1:23" x14ac:dyDescent="0.35">
      <c r="A1278" s="80">
        <v>45474</v>
      </c>
      <c r="B1278" t="s">
        <v>195</v>
      </c>
      <c r="C1278" t="s">
        <v>1085</v>
      </c>
      <c r="D1278" t="s">
        <v>1082</v>
      </c>
      <c r="E1278" t="s">
        <v>854</v>
      </c>
      <c r="F1278" s="78">
        <v>406</v>
      </c>
      <c r="G1278" s="78">
        <v>812</v>
      </c>
      <c r="H1278" s="78">
        <v>20</v>
      </c>
      <c r="I1278" s="78">
        <v>40</v>
      </c>
      <c r="J1278" s="78">
        <v>229</v>
      </c>
      <c r="K1278" s="78">
        <v>458</v>
      </c>
      <c r="L1278" s="78">
        <v>112</v>
      </c>
      <c r="M1278" s="78">
        <v>224</v>
      </c>
      <c r="N1278" s="78">
        <v>22</v>
      </c>
      <c r="O1278" s="78">
        <v>44</v>
      </c>
      <c r="P1278" s="78">
        <v>23</v>
      </c>
      <c r="Q1278" s="78">
        <v>46</v>
      </c>
      <c r="R1278" s="79">
        <v>5.6650246305418719E-2</v>
      </c>
      <c r="S1278" s="79">
        <v>5.6650246305418719E-2</v>
      </c>
      <c r="T1278" s="78" t="str">
        <f>VLOOKUP(Table5[[#This Row],[ODS Code]],Lookup!A:D,4,FALSE)</f>
        <v>Ealing</v>
      </c>
      <c r="U1278" s="78" t="str">
        <f>VLOOKUP(Table5[[#This Row],[ODS Code]],Lookup!A:E,3,FALSE)</f>
        <v>North Southall</v>
      </c>
      <c r="V1278" s="78" t="str">
        <f>VLOOKUP(Table5[[#This Row],[ODS Code]],Lookup!A:F,2,FALSE)</f>
        <v>KS MEDICAL CENTRE</v>
      </c>
      <c r="W1278" s="78" t="str">
        <f>VLOOKUP(Table5[[#This Row],[ODS Code]],Lookup!A:G,5,FALSE)</f>
        <v>E85012</v>
      </c>
    </row>
    <row r="1279" spans="1:23" x14ac:dyDescent="0.35">
      <c r="A1279" s="80">
        <v>45474</v>
      </c>
      <c r="B1279" t="s">
        <v>196</v>
      </c>
      <c r="C1279" t="s">
        <v>1086</v>
      </c>
      <c r="D1279" t="s">
        <v>1082</v>
      </c>
      <c r="E1279" t="s">
        <v>854</v>
      </c>
      <c r="F1279" s="78">
        <v>0</v>
      </c>
      <c r="G1279" s="78">
        <v>0</v>
      </c>
      <c r="H1279" s="78">
        <v>0</v>
      </c>
      <c r="I1279" s="78">
        <v>0</v>
      </c>
      <c r="J1279" s="78">
        <v>0</v>
      </c>
      <c r="K1279" s="78">
        <v>0</v>
      </c>
      <c r="L1279" s="78">
        <v>0</v>
      </c>
      <c r="M1279" s="78">
        <v>0</v>
      </c>
      <c r="N1279" s="78">
        <v>0</v>
      </c>
      <c r="O1279" s="78">
        <v>0</v>
      </c>
      <c r="P1279" s="78">
        <v>0</v>
      </c>
      <c r="Q1279" s="78">
        <v>0</v>
      </c>
      <c r="R1279" s="79">
        <v>0</v>
      </c>
      <c r="S1279" s="79">
        <v>0</v>
      </c>
      <c r="T1279" s="78" t="str">
        <f>VLOOKUP(Table5[[#This Row],[ODS Code]],Lookup!A:D,4,FALSE)</f>
        <v>Ealing</v>
      </c>
      <c r="U1279" s="78" t="str">
        <f>VLOOKUP(Table5[[#This Row],[ODS Code]],Lookup!A:E,3,FALSE)</f>
        <v>North Southall</v>
      </c>
      <c r="V1279" s="78" t="str">
        <f>VLOOKUP(Table5[[#This Row],[ODS Code]],Lookup!A:F,2,FALSE)</f>
        <v>LADY MARGARET ROAD SURGERY (ALZARRAD)</v>
      </c>
      <c r="W1279" s="78" t="str">
        <f>VLOOKUP(Table5[[#This Row],[ODS Code]],Lookup!A:G,5,FALSE)</f>
        <v>E85103</v>
      </c>
    </row>
    <row r="1280" spans="1:23" x14ac:dyDescent="0.35">
      <c r="A1280" s="80">
        <v>45474</v>
      </c>
      <c r="B1280" t="s">
        <v>277</v>
      </c>
      <c r="C1280" t="s">
        <v>1087</v>
      </c>
      <c r="D1280" t="s">
        <v>1082</v>
      </c>
      <c r="E1280" t="s">
        <v>854</v>
      </c>
      <c r="F1280" s="78">
        <v>60</v>
      </c>
      <c r="G1280" s="78">
        <v>124</v>
      </c>
      <c r="H1280" s="78">
        <v>2</v>
      </c>
      <c r="I1280" s="78">
        <v>4</v>
      </c>
      <c r="J1280" s="78">
        <v>50</v>
      </c>
      <c r="K1280" s="78">
        <v>104</v>
      </c>
      <c r="L1280" s="78">
        <v>4</v>
      </c>
      <c r="M1280" s="78">
        <v>8</v>
      </c>
      <c r="N1280" s="78">
        <v>1</v>
      </c>
      <c r="O1280" s="78">
        <v>2</v>
      </c>
      <c r="P1280" s="78">
        <v>3</v>
      </c>
      <c r="Q1280" s="78">
        <v>6</v>
      </c>
      <c r="R1280" s="79">
        <v>0.05</v>
      </c>
      <c r="S1280" s="79">
        <v>4.8387096774193547E-2</v>
      </c>
      <c r="T1280" s="78" t="str">
        <f>VLOOKUP(Table5[[#This Row],[ODS Code]],Lookup!A:D,4,FALSE)</f>
        <v>Ealing</v>
      </c>
      <c r="U1280" s="78" t="str">
        <f>VLOOKUP(Table5[[#This Row],[ODS Code]],Lookup!A:E,3,FALSE)</f>
        <v>North Southall</v>
      </c>
      <c r="V1280" s="78" t="str">
        <f>VLOOKUP(Table5[[#This Row],[ODS Code]],Lookup!A:F,2,FALSE)</f>
        <v xml:space="preserve">SOMERSET FAMILY HEALTH PRACTICE </v>
      </c>
      <c r="W1280" s="78" t="str">
        <f>VLOOKUP(Table5[[#This Row],[ODS Code]],Lookup!A:G,5,FALSE)</f>
        <v>Y01221</v>
      </c>
    </row>
    <row r="1281" spans="1:23" x14ac:dyDescent="0.35">
      <c r="A1281" s="80">
        <v>45474</v>
      </c>
      <c r="B1281" t="s">
        <v>288</v>
      </c>
      <c r="C1281" t="s">
        <v>1088</v>
      </c>
      <c r="D1281" t="s">
        <v>1082</v>
      </c>
      <c r="E1281" t="s">
        <v>854</v>
      </c>
      <c r="F1281" s="78">
        <v>0</v>
      </c>
      <c r="G1281" s="78">
        <v>0</v>
      </c>
      <c r="H1281" s="78">
        <v>0</v>
      </c>
      <c r="I1281" s="78">
        <v>0</v>
      </c>
      <c r="J1281" s="78">
        <v>0</v>
      </c>
      <c r="K1281" s="78">
        <v>0</v>
      </c>
      <c r="L1281" s="78">
        <v>0</v>
      </c>
      <c r="M1281" s="78">
        <v>0</v>
      </c>
      <c r="N1281" s="78">
        <v>0</v>
      </c>
      <c r="O1281" s="78">
        <v>0</v>
      </c>
      <c r="P1281" s="78">
        <v>0</v>
      </c>
      <c r="Q1281" s="78">
        <v>0</v>
      </c>
      <c r="R1281" s="79">
        <v>0</v>
      </c>
      <c r="S1281" s="79">
        <v>0</v>
      </c>
      <c r="T1281" s="78" t="str">
        <f>VLOOKUP(Table5[[#This Row],[ODS Code]],Lookup!A:D,4,FALSE)</f>
        <v>Ealing</v>
      </c>
      <c r="U1281" s="78" t="str">
        <f>VLOOKUP(Table5[[#This Row],[ODS Code]],Lookup!A:E,3,FALSE)</f>
        <v>North Southall</v>
      </c>
      <c r="V1281" s="78" t="str">
        <f>VLOOKUP(Table5[[#This Row],[ODS Code]],Lookup!A:F,2,FALSE)</f>
        <v>ST.GEORGES MEDICAL CENTRE</v>
      </c>
      <c r="W1281" s="78" t="str">
        <f>VLOOKUP(Table5[[#This Row],[ODS Code]],Lookup!A:G,5,FALSE)</f>
        <v>E85743</v>
      </c>
    </row>
    <row r="1282" spans="1:23" x14ac:dyDescent="0.35">
      <c r="A1282" s="80">
        <v>45474</v>
      </c>
      <c r="B1282" t="s">
        <v>347</v>
      </c>
      <c r="C1282" t="s">
        <v>1089</v>
      </c>
      <c r="D1282" t="s">
        <v>1082</v>
      </c>
      <c r="E1282" t="s">
        <v>854</v>
      </c>
      <c r="F1282" s="78">
        <v>1450</v>
      </c>
      <c r="G1282" s="78">
        <v>1463</v>
      </c>
      <c r="H1282" s="78">
        <v>132</v>
      </c>
      <c r="I1282" s="78">
        <v>132</v>
      </c>
      <c r="J1282" s="78">
        <v>848</v>
      </c>
      <c r="K1282" s="78">
        <v>854</v>
      </c>
      <c r="L1282" s="78">
        <v>338</v>
      </c>
      <c r="M1282" s="78">
        <v>345</v>
      </c>
      <c r="N1282" s="78">
        <v>69</v>
      </c>
      <c r="O1282" s="78">
        <v>69</v>
      </c>
      <c r="P1282" s="78">
        <v>63</v>
      </c>
      <c r="Q1282" s="78">
        <v>63</v>
      </c>
      <c r="R1282" s="79">
        <v>4.3448275862068966E-2</v>
      </c>
      <c r="S1282" s="79">
        <v>4.3062200956937802E-2</v>
      </c>
      <c r="T1282" s="78" t="str">
        <f>VLOOKUP(Table5[[#This Row],[ODS Code]],Lookup!A:D,4,FALSE)</f>
        <v>Ealing</v>
      </c>
      <c r="U1282" s="78" t="str">
        <f>VLOOKUP(Table5[[#This Row],[ODS Code]],Lookup!A:E,3,FALSE)</f>
        <v>North Southall</v>
      </c>
      <c r="V1282" s="78" t="str">
        <f>VLOOKUP(Table5[[#This Row],[ODS Code]],Lookup!A:F,2,FALSE)</f>
        <v>THE MWH PRACTICE</v>
      </c>
      <c r="W1282" s="78" t="str">
        <f>VLOOKUP(Table5[[#This Row],[ODS Code]],Lookup!A:G,5,FALSE)</f>
        <v>E85119</v>
      </c>
    </row>
    <row r="1283" spans="1:23" x14ac:dyDescent="0.35">
      <c r="A1283" s="80">
        <v>45474</v>
      </c>
      <c r="B1283" t="s">
        <v>364</v>
      </c>
      <c r="C1283" t="s">
        <v>1090</v>
      </c>
      <c r="D1283" t="s">
        <v>1082</v>
      </c>
      <c r="E1283" t="s">
        <v>854</v>
      </c>
      <c r="F1283" s="78">
        <v>2206</v>
      </c>
      <c r="G1283" s="78">
        <v>4412</v>
      </c>
      <c r="H1283" s="78">
        <v>211</v>
      </c>
      <c r="I1283" s="78">
        <v>422</v>
      </c>
      <c r="J1283" s="78">
        <v>1074</v>
      </c>
      <c r="K1283" s="78">
        <v>2148</v>
      </c>
      <c r="L1283" s="78">
        <v>604</v>
      </c>
      <c r="M1283" s="78">
        <v>1208</v>
      </c>
      <c r="N1283" s="78">
        <v>178</v>
      </c>
      <c r="O1283" s="78">
        <v>356</v>
      </c>
      <c r="P1283" s="78">
        <v>139</v>
      </c>
      <c r="Q1283" s="78">
        <v>278</v>
      </c>
      <c r="R1283" s="79">
        <v>6.3009972801450584E-2</v>
      </c>
      <c r="S1283" s="79">
        <v>6.3009972801450584E-2</v>
      </c>
      <c r="T1283" s="78" t="str">
        <f>VLOOKUP(Table5[[#This Row],[ODS Code]],Lookup!A:D,4,FALSE)</f>
        <v>Ealing</v>
      </c>
      <c r="U1283" s="78" t="str">
        <f>VLOOKUP(Table5[[#This Row],[ODS Code]],Lookup!A:E,3,FALSE)</f>
        <v>North Southall</v>
      </c>
      <c r="V1283" s="78" t="str">
        <f>VLOOKUP(Table5[[#This Row],[ODS Code]],Lookup!A:F,2,FALSE)</f>
        <v>THE SALUJA CLINIC</v>
      </c>
      <c r="W1283" s="78" t="str">
        <f>VLOOKUP(Table5[[#This Row],[ODS Code]],Lookup!A:G,5,FALSE)</f>
        <v>E85663</v>
      </c>
    </row>
    <row r="1284" spans="1:23" x14ac:dyDescent="0.35">
      <c r="A1284" s="80">
        <v>45474</v>
      </c>
      <c r="B1284" t="s">
        <v>375</v>
      </c>
      <c r="C1284" t="s">
        <v>1091</v>
      </c>
      <c r="D1284" t="s">
        <v>1082</v>
      </c>
      <c r="E1284" t="s">
        <v>854</v>
      </c>
      <c r="F1284" s="78">
        <v>0</v>
      </c>
      <c r="G1284" s="78">
        <v>0</v>
      </c>
      <c r="H1284" s="78">
        <v>0</v>
      </c>
      <c r="I1284" s="78">
        <v>0</v>
      </c>
      <c r="J1284" s="78">
        <v>0</v>
      </c>
      <c r="K1284" s="78">
        <v>0</v>
      </c>
      <c r="L1284" s="78">
        <v>0</v>
      </c>
      <c r="M1284" s="78">
        <v>0</v>
      </c>
      <c r="N1284" s="78">
        <v>0</v>
      </c>
      <c r="O1284" s="78">
        <v>0</v>
      </c>
      <c r="P1284" s="78">
        <v>0</v>
      </c>
      <c r="Q1284" s="78">
        <v>0</v>
      </c>
      <c r="R1284" s="79">
        <v>0</v>
      </c>
      <c r="S1284" s="79">
        <v>0</v>
      </c>
      <c r="T1284" s="78" t="str">
        <f>VLOOKUP(Table5[[#This Row],[ODS Code]],Lookup!A:D,4,FALSE)</f>
        <v>Ealing</v>
      </c>
      <c r="U1284" s="78" t="str">
        <f>VLOOKUP(Table5[[#This Row],[ODS Code]],Lookup!A:E,3,FALSE)</f>
        <v>North Southall</v>
      </c>
      <c r="V1284" s="78" t="str">
        <f>VLOOKUP(Table5[[#This Row],[ODS Code]],Lookup!A:F,2,FALSE)</f>
        <v>THE TOWN SURGERY</v>
      </c>
      <c r="W1284" s="78" t="str">
        <f>VLOOKUP(Table5[[#This Row],[ODS Code]],Lookup!A:G,5,FALSE)</f>
        <v>E85721</v>
      </c>
    </row>
    <row r="1285" spans="1:23" x14ac:dyDescent="0.35">
      <c r="A1285" s="80">
        <v>45474</v>
      </c>
      <c r="B1285" t="s">
        <v>46</v>
      </c>
      <c r="C1285" t="s">
        <v>1092</v>
      </c>
      <c r="D1285" t="s">
        <v>1093</v>
      </c>
      <c r="E1285" t="s">
        <v>854</v>
      </c>
      <c r="F1285" s="78">
        <v>0</v>
      </c>
      <c r="G1285" s="78">
        <v>0</v>
      </c>
      <c r="H1285" s="78">
        <v>0</v>
      </c>
      <c r="I1285" s="78">
        <v>0</v>
      </c>
      <c r="J1285" s="78">
        <v>0</v>
      </c>
      <c r="K1285" s="78">
        <v>0</v>
      </c>
      <c r="L1285" s="78">
        <v>0</v>
      </c>
      <c r="M1285" s="78">
        <v>0</v>
      </c>
      <c r="N1285" s="78">
        <v>0</v>
      </c>
      <c r="O1285" s="78">
        <v>0</v>
      </c>
      <c r="P1285" s="78">
        <v>0</v>
      </c>
      <c r="Q1285" s="78">
        <v>0</v>
      </c>
      <c r="R1285" s="79">
        <v>0</v>
      </c>
      <c r="S1285" s="79">
        <v>0</v>
      </c>
      <c r="T1285" s="78" t="str">
        <f>VLOOKUP(Table5[[#This Row],[ODS Code]],Lookup!A:D,4,FALSE)</f>
        <v>Ealing</v>
      </c>
      <c r="U1285" s="78" t="str">
        <f>VLOOKUP(Table5[[#This Row],[ODS Code]],Lookup!A:E,3,FALSE)</f>
        <v>Northolt</v>
      </c>
      <c r="V1285" s="78" t="str">
        <f>VLOOKUP(Table5[[#This Row],[ODS Code]],Lookup!A:F,2,FALSE)</f>
        <v>BROADMEAD SURGERY (THE CHURCH ROAD SURGERY)</v>
      </c>
      <c r="W1285" s="78" t="str">
        <f>VLOOKUP(Table5[[#This Row],[ODS Code]],Lookup!A:G,5,FALSE)</f>
        <v>E85715</v>
      </c>
    </row>
    <row r="1286" spans="1:23" x14ac:dyDescent="0.35">
      <c r="A1286" s="80">
        <v>45474</v>
      </c>
      <c r="B1286" t="s">
        <v>123</v>
      </c>
      <c r="C1286" t="s">
        <v>1094</v>
      </c>
      <c r="D1286" t="s">
        <v>1093</v>
      </c>
      <c r="E1286" t="s">
        <v>854</v>
      </c>
      <c r="F1286" s="78">
        <v>16728</v>
      </c>
      <c r="G1286" s="78">
        <v>46700</v>
      </c>
      <c r="H1286" s="78">
        <v>922</v>
      </c>
      <c r="I1286" s="78">
        <v>2530</v>
      </c>
      <c r="J1286" s="78">
        <v>10935</v>
      </c>
      <c r="K1286" s="78">
        <v>30913</v>
      </c>
      <c r="L1286" s="78">
        <v>3116</v>
      </c>
      <c r="M1286" s="78">
        <v>8538</v>
      </c>
      <c r="N1286" s="78">
        <v>996</v>
      </c>
      <c r="O1286" s="78">
        <v>2655</v>
      </c>
      <c r="P1286" s="78">
        <v>759</v>
      </c>
      <c r="Q1286" s="78">
        <v>2064</v>
      </c>
      <c r="R1286" s="79">
        <v>4.5373027259684361E-2</v>
      </c>
      <c r="S1286" s="79">
        <v>4.4197002141327622E-2</v>
      </c>
      <c r="T1286" s="78" t="str">
        <f>VLOOKUP(Table5[[#This Row],[ODS Code]],Lookup!A:D,4,FALSE)</f>
        <v>Ealing</v>
      </c>
      <c r="U1286" s="78" t="str">
        <f>VLOOKUP(Table5[[#This Row],[ODS Code]],Lookup!A:E,3,FALSE)</f>
        <v>Northolt</v>
      </c>
      <c r="V1286" s="78" t="str">
        <f>VLOOKUP(Table5[[#This Row],[ODS Code]],Lookup!A:F,2,FALSE)</f>
        <v>GOODCARE PRACTICE (THE RUISLIP ROAD SURGERY (JOSHI))</v>
      </c>
      <c r="W1286" s="78" t="str">
        <f>VLOOKUP(Table5[[#This Row],[ODS Code]],Lookup!A:G,5,FALSE)</f>
        <v>E85712</v>
      </c>
    </row>
    <row r="1287" spans="1:23" x14ac:dyDescent="0.35">
      <c r="A1287" s="80">
        <v>45474</v>
      </c>
      <c r="B1287" t="s">
        <v>177</v>
      </c>
      <c r="C1287" t="s">
        <v>1095</v>
      </c>
      <c r="D1287" t="s">
        <v>1093</v>
      </c>
      <c r="E1287" t="s">
        <v>854</v>
      </c>
      <c r="F1287" s="78">
        <v>0</v>
      </c>
      <c r="G1287" s="78">
        <v>0</v>
      </c>
      <c r="H1287" s="78">
        <v>0</v>
      </c>
      <c r="I1287" s="78">
        <v>0</v>
      </c>
      <c r="J1287" s="78">
        <v>0</v>
      </c>
      <c r="K1287" s="78">
        <v>0</v>
      </c>
      <c r="L1287" s="78">
        <v>0</v>
      </c>
      <c r="M1287" s="78">
        <v>0</v>
      </c>
      <c r="N1287" s="78">
        <v>0</v>
      </c>
      <c r="O1287" s="78">
        <v>0</v>
      </c>
      <c r="P1287" s="78">
        <v>0</v>
      </c>
      <c r="Q1287" s="78">
        <v>0</v>
      </c>
      <c r="R1287" s="79">
        <v>0</v>
      </c>
      <c r="S1287" s="79">
        <v>0</v>
      </c>
      <c r="T1287" s="78" t="str">
        <f>VLOOKUP(Table5[[#This Row],[ODS Code]],Lookup!A:D,4,FALSE)</f>
        <v>Ealing</v>
      </c>
      <c r="U1287" s="78" t="str">
        <f>VLOOKUP(Table5[[#This Row],[ODS Code]],Lookup!A:E,3,FALSE)</f>
        <v>Northolt</v>
      </c>
      <c r="V1287" s="78" t="str">
        <f>VLOOKUP(Table5[[#This Row],[ODS Code]],Lookup!A:F,2,FALSE)</f>
        <v>JUBILEE GARDENS MEDICAL CENTRE</v>
      </c>
      <c r="W1287" s="78" t="str">
        <f>VLOOKUP(Table5[[#This Row],[ODS Code]],Lookup!A:G,5,FALSE)</f>
        <v>E85745</v>
      </c>
    </row>
    <row r="1288" spans="1:23" x14ac:dyDescent="0.35">
      <c r="A1288" s="80">
        <v>45474</v>
      </c>
      <c r="B1288" t="s">
        <v>278</v>
      </c>
      <c r="C1288" t="s">
        <v>1096</v>
      </c>
      <c r="D1288" t="s">
        <v>1093</v>
      </c>
      <c r="E1288" t="s">
        <v>854</v>
      </c>
      <c r="F1288" s="78">
        <v>3607</v>
      </c>
      <c r="G1288" s="78">
        <v>13352</v>
      </c>
      <c r="H1288" s="78">
        <v>214</v>
      </c>
      <c r="I1288" s="78">
        <v>788</v>
      </c>
      <c r="J1288" s="78">
        <v>2430</v>
      </c>
      <c r="K1288" s="78">
        <v>8992</v>
      </c>
      <c r="L1288" s="78">
        <v>601</v>
      </c>
      <c r="M1288" s="78">
        <v>2256</v>
      </c>
      <c r="N1288" s="78">
        <v>216</v>
      </c>
      <c r="O1288" s="78">
        <v>773</v>
      </c>
      <c r="P1288" s="78">
        <v>146</v>
      </c>
      <c r="Q1288" s="78">
        <v>543</v>
      </c>
      <c r="R1288" s="79">
        <v>4.0476850568339343E-2</v>
      </c>
      <c r="S1288" s="79">
        <v>4.0668064709406829E-2</v>
      </c>
      <c r="T1288" s="78" t="str">
        <f>VLOOKUP(Table5[[#This Row],[ODS Code]],Lookup!A:D,4,FALSE)</f>
        <v>Ealing</v>
      </c>
      <c r="U1288" s="78" t="str">
        <f>VLOOKUP(Table5[[#This Row],[ODS Code]],Lookup!A:E,3,FALSE)</f>
        <v>Northolt</v>
      </c>
      <c r="V1288" s="78" t="str">
        <f>VLOOKUP(Table5[[#This Row],[ODS Code]],Lookup!A:F,2,FALSE)</f>
        <v>THE SOMERSET ROAD SURGERY</v>
      </c>
      <c r="W1288" s="78" t="str">
        <f>VLOOKUP(Table5[[#This Row],[ODS Code]],Lookup!A:G,5,FALSE)</f>
        <v>E85623</v>
      </c>
    </row>
    <row r="1289" spans="1:23" x14ac:dyDescent="0.35">
      <c r="A1289" s="80">
        <v>45474</v>
      </c>
      <c r="B1289" t="s">
        <v>395</v>
      </c>
      <c r="C1289" t="s">
        <v>1097</v>
      </c>
      <c r="D1289" t="s">
        <v>1093</v>
      </c>
      <c r="E1289" t="s">
        <v>854</v>
      </c>
      <c r="F1289" s="78">
        <v>7</v>
      </c>
      <c r="G1289" s="78">
        <v>21</v>
      </c>
      <c r="H1289" s="78">
        <v>1</v>
      </c>
      <c r="I1289" s="78">
        <v>3</v>
      </c>
      <c r="J1289" s="78">
        <v>5</v>
      </c>
      <c r="K1289" s="78">
        <v>15</v>
      </c>
      <c r="L1289" s="78">
        <v>1</v>
      </c>
      <c r="M1289" s="78">
        <v>3</v>
      </c>
      <c r="N1289" s="78">
        <v>0</v>
      </c>
      <c r="O1289" s="78">
        <v>0</v>
      </c>
      <c r="P1289" s="78">
        <v>0</v>
      </c>
      <c r="Q1289" s="78">
        <v>0</v>
      </c>
      <c r="R1289" s="79">
        <v>0</v>
      </c>
      <c r="S1289" s="79">
        <v>0</v>
      </c>
      <c r="T1289" s="78" t="str">
        <f>VLOOKUP(Table5[[#This Row],[ODS Code]],Lookup!A:D,4,FALSE)</f>
        <v>Ealing</v>
      </c>
      <c r="U1289" s="78" t="str">
        <f>VLOOKUP(Table5[[#This Row],[ODS Code]],Lookup!A:E,3,FALSE)</f>
        <v>Northolt</v>
      </c>
      <c r="V1289" s="78" t="str">
        <f>VLOOKUP(Table5[[#This Row],[ODS Code]],Lookup!A:F,2,FALSE)</f>
        <v>WEST END SURGERY</v>
      </c>
      <c r="W1289" s="78" t="str">
        <f>VLOOKUP(Table5[[#This Row],[ODS Code]],Lookup!A:G,5,FALSE)</f>
        <v>E85064</v>
      </c>
    </row>
    <row r="1290" spans="1:23" x14ac:dyDescent="0.35">
      <c r="A1290" s="80">
        <v>45474</v>
      </c>
      <c r="B1290" t="s">
        <v>411</v>
      </c>
      <c r="C1290" t="s">
        <v>1098</v>
      </c>
      <c r="D1290" t="s">
        <v>1093</v>
      </c>
      <c r="E1290" t="s">
        <v>854</v>
      </c>
      <c r="F1290" s="78">
        <v>270</v>
      </c>
      <c r="G1290" s="78">
        <v>820</v>
      </c>
      <c r="H1290" s="78">
        <v>26</v>
      </c>
      <c r="I1290" s="78">
        <v>76</v>
      </c>
      <c r="J1290" s="78">
        <v>121</v>
      </c>
      <c r="K1290" s="78">
        <v>379</v>
      </c>
      <c r="L1290" s="78">
        <v>67</v>
      </c>
      <c r="M1290" s="78">
        <v>199</v>
      </c>
      <c r="N1290" s="78">
        <v>30</v>
      </c>
      <c r="O1290" s="78">
        <v>89</v>
      </c>
      <c r="P1290" s="78">
        <v>26</v>
      </c>
      <c r="Q1290" s="78">
        <v>77</v>
      </c>
      <c r="R1290" s="79">
        <v>9.6296296296296297E-2</v>
      </c>
      <c r="S1290" s="79">
        <v>9.3902439024390244E-2</v>
      </c>
      <c r="T1290" s="78" t="str">
        <f>VLOOKUP(Table5[[#This Row],[ODS Code]],Lookup!A:D,4,FALSE)</f>
        <v>Ealing</v>
      </c>
      <c r="U1290" s="78" t="str">
        <f>VLOOKUP(Table5[[#This Row],[ODS Code]],Lookup!A:E,3,FALSE)</f>
        <v>Northolt</v>
      </c>
      <c r="V1290" s="78" t="str">
        <f>VLOOKUP(Table5[[#This Row],[ODS Code]],Lookup!A:F,2,FALSE)</f>
        <v>YEADING MEDICAL CENTRE</v>
      </c>
      <c r="W1290" s="78" t="str">
        <f>VLOOKUP(Table5[[#This Row],[ODS Code]],Lookup!A:G,5,FALSE)</f>
        <v>E85021</v>
      </c>
    </row>
    <row r="1291" spans="1:23" x14ac:dyDescent="0.35">
      <c r="A1291" s="80">
        <v>45474</v>
      </c>
      <c r="B1291" t="s">
        <v>80</v>
      </c>
      <c r="C1291" t="s">
        <v>1099</v>
      </c>
      <c r="D1291" t="s">
        <v>1100</v>
      </c>
      <c r="E1291" t="s">
        <v>854</v>
      </c>
      <c r="F1291" s="78">
        <v>0</v>
      </c>
      <c r="G1291" s="78">
        <v>0</v>
      </c>
      <c r="H1291" s="78">
        <v>0</v>
      </c>
      <c r="I1291" s="78">
        <v>0</v>
      </c>
      <c r="J1291" s="78">
        <v>0</v>
      </c>
      <c r="K1291" s="78">
        <v>0</v>
      </c>
      <c r="L1291" s="78">
        <v>0</v>
      </c>
      <c r="M1291" s="78">
        <v>0</v>
      </c>
      <c r="N1291" s="78">
        <v>0</v>
      </c>
      <c r="O1291" s="78">
        <v>0</v>
      </c>
      <c r="P1291" s="78">
        <v>0</v>
      </c>
      <c r="Q1291" s="78">
        <v>0</v>
      </c>
      <c r="R1291" s="79">
        <v>0</v>
      </c>
      <c r="S1291" s="79">
        <v>0</v>
      </c>
      <c r="T1291" s="78" t="str">
        <f>VLOOKUP(Table5[[#This Row],[ODS Code]],Lookup!A:D,4,FALSE)</f>
        <v>Central London</v>
      </c>
      <c r="U1291" s="78" t="str">
        <f>VLOOKUP(Table5[[#This Row],[ODS Code]],Lookup!A:E,3,FALSE)</f>
        <v>Regents Health</v>
      </c>
      <c r="V1291" s="78" t="str">
        <f>VLOOKUP(Table5[[#This Row],[ODS Code]],Lookup!A:F,2,FALSE)</f>
        <v>CONNAUGHT SQUARE PRACTICE</v>
      </c>
      <c r="W1291" s="78" t="str">
        <f>VLOOKUP(Table5[[#This Row],[ODS Code]],Lookup!A:G,5,FALSE)</f>
        <v>E87037</v>
      </c>
    </row>
    <row r="1292" spans="1:23" x14ac:dyDescent="0.35">
      <c r="A1292" s="80">
        <v>45474</v>
      </c>
      <c r="B1292" t="s">
        <v>85</v>
      </c>
      <c r="C1292" t="s">
        <v>1101</v>
      </c>
      <c r="D1292" t="s">
        <v>1100</v>
      </c>
      <c r="E1292" t="s">
        <v>854</v>
      </c>
      <c r="F1292" s="78">
        <v>0</v>
      </c>
      <c r="G1292" s="78">
        <v>0</v>
      </c>
      <c r="H1292" s="78">
        <v>0</v>
      </c>
      <c r="I1292" s="78">
        <v>0</v>
      </c>
      <c r="J1292" s="78">
        <v>0</v>
      </c>
      <c r="K1292" s="78">
        <v>0</v>
      </c>
      <c r="L1292" s="78">
        <v>0</v>
      </c>
      <c r="M1292" s="78">
        <v>0</v>
      </c>
      <c r="N1292" s="78">
        <v>0</v>
      </c>
      <c r="O1292" s="78">
        <v>0</v>
      </c>
      <c r="P1292" s="78">
        <v>0</v>
      </c>
      <c r="Q1292" s="78">
        <v>0</v>
      </c>
      <c r="R1292" s="79">
        <v>0</v>
      </c>
      <c r="S1292" s="79">
        <v>0</v>
      </c>
      <c r="T1292" s="78" t="str">
        <f>VLOOKUP(Table5[[#This Row],[ODS Code]],Lookup!A:D,4,FALSE)</f>
        <v>Central London</v>
      </c>
      <c r="U1292" s="78" t="str">
        <f>VLOOKUP(Table5[[#This Row],[ODS Code]],Lookup!A:E,3,FALSE)</f>
        <v>Regents Health</v>
      </c>
      <c r="V1292" s="78" t="str">
        <f>VLOOKUP(Table5[[#This Row],[ODS Code]],Lookup!A:F,2,FALSE)</f>
        <v>CROMPTON MEDICAL CENTRE</v>
      </c>
      <c r="W1292" s="78" t="str">
        <f>VLOOKUP(Table5[[#This Row],[ODS Code]],Lookup!A:G,5,FALSE)</f>
        <v>E87052</v>
      </c>
    </row>
    <row r="1293" spans="1:23" x14ac:dyDescent="0.35">
      <c r="A1293" s="80">
        <v>45474</v>
      </c>
      <c r="B1293" t="s">
        <v>173</v>
      </c>
      <c r="C1293" t="s">
        <v>1102</v>
      </c>
      <c r="D1293" t="s">
        <v>1100</v>
      </c>
      <c r="E1293" t="s">
        <v>854</v>
      </c>
      <c r="F1293" s="78">
        <v>2228</v>
      </c>
      <c r="G1293" s="78">
        <v>5034</v>
      </c>
      <c r="H1293" s="78">
        <v>419</v>
      </c>
      <c r="I1293" s="78">
        <v>915</v>
      </c>
      <c r="J1293" s="78">
        <v>203</v>
      </c>
      <c r="K1293" s="78">
        <v>647</v>
      </c>
      <c r="L1293" s="78">
        <v>903</v>
      </c>
      <c r="M1293" s="78">
        <v>1955</v>
      </c>
      <c r="N1293" s="78">
        <v>325</v>
      </c>
      <c r="O1293" s="78">
        <v>695</v>
      </c>
      <c r="P1293" s="78">
        <v>378</v>
      </c>
      <c r="Q1293" s="78">
        <v>822</v>
      </c>
      <c r="R1293" s="79">
        <v>0.16965888689407541</v>
      </c>
      <c r="S1293" s="79">
        <v>0.16328963051251491</v>
      </c>
      <c r="T1293" s="78" t="str">
        <f>VLOOKUP(Table5[[#This Row],[ODS Code]],Lookup!A:D,4,FALSE)</f>
        <v>Central London</v>
      </c>
      <c r="U1293" s="78" t="str">
        <f>VLOOKUP(Table5[[#This Row],[ODS Code]],Lookup!A:E,3,FALSE)</f>
        <v>Regents Health</v>
      </c>
      <c r="V1293" s="78" t="str">
        <f>VLOOKUP(Table5[[#This Row],[ODS Code]],Lookup!A:F,2,FALSE)</f>
        <v>IMPERIAL COLLEGE HEALTH CENTRE</v>
      </c>
      <c r="W1293" s="78" t="str">
        <f>VLOOKUP(Table5[[#This Row],[ODS Code]],Lookup!A:G,5,FALSE)</f>
        <v>E87677</v>
      </c>
    </row>
    <row r="1294" spans="1:23" x14ac:dyDescent="0.35">
      <c r="A1294" s="80">
        <v>45474</v>
      </c>
      <c r="B1294" t="s">
        <v>202</v>
      </c>
      <c r="C1294" t="s">
        <v>1103</v>
      </c>
      <c r="D1294" t="s">
        <v>1100</v>
      </c>
      <c r="E1294" t="s">
        <v>854</v>
      </c>
      <c r="F1294" s="78">
        <v>0</v>
      </c>
      <c r="G1294" s="78">
        <v>0</v>
      </c>
      <c r="H1294" s="78">
        <v>0</v>
      </c>
      <c r="I1294" s="78">
        <v>0</v>
      </c>
      <c r="J1294" s="78">
        <v>0</v>
      </c>
      <c r="K1294" s="78">
        <v>0</v>
      </c>
      <c r="L1294" s="78">
        <v>0</v>
      </c>
      <c r="M1294" s="78">
        <v>0</v>
      </c>
      <c r="N1294" s="78">
        <v>0</v>
      </c>
      <c r="O1294" s="78">
        <v>0</v>
      </c>
      <c r="P1294" s="78">
        <v>0</v>
      </c>
      <c r="Q1294" s="78">
        <v>0</v>
      </c>
      <c r="R1294" s="79">
        <v>0</v>
      </c>
      <c r="S1294" s="79">
        <v>0</v>
      </c>
      <c r="T1294" s="78" t="str">
        <f>VLOOKUP(Table5[[#This Row],[ODS Code]],Lookup!A:D,4,FALSE)</f>
        <v>Central London</v>
      </c>
      <c r="U1294" s="78" t="str">
        <f>VLOOKUP(Table5[[#This Row],[ODS Code]],Lookup!A:E,3,FALSE)</f>
        <v>Regents Health</v>
      </c>
      <c r="V1294" s="78" t="str">
        <f>VLOOKUP(Table5[[#This Row],[ODS Code]],Lookup!A:F,2,FALSE)</f>
        <v>LISSON GROVE HEALTH CENTRE</v>
      </c>
      <c r="W1294" s="78" t="str">
        <f>VLOOKUP(Table5[[#This Row],[ODS Code]],Lookup!A:G,5,FALSE)</f>
        <v>E87011</v>
      </c>
    </row>
    <row r="1295" spans="1:23" x14ac:dyDescent="0.35">
      <c r="A1295" s="80">
        <v>45474</v>
      </c>
      <c r="B1295" t="s">
        <v>221</v>
      </c>
      <c r="C1295" t="s">
        <v>1104</v>
      </c>
      <c r="D1295" t="s">
        <v>1100</v>
      </c>
      <c r="E1295" t="s">
        <v>854</v>
      </c>
      <c r="F1295" s="78">
        <v>579</v>
      </c>
      <c r="G1295" s="78">
        <v>1158</v>
      </c>
      <c r="H1295" s="78">
        <v>61</v>
      </c>
      <c r="I1295" s="78">
        <v>122</v>
      </c>
      <c r="J1295" s="78">
        <v>301</v>
      </c>
      <c r="K1295" s="78">
        <v>602</v>
      </c>
      <c r="L1295" s="78">
        <v>140</v>
      </c>
      <c r="M1295" s="78">
        <v>280</v>
      </c>
      <c r="N1295" s="78">
        <v>44</v>
      </c>
      <c r="O1295" s="78">
        <v>88</v>
      </c>
      <c r="P1295" s="78">
        <v>33</v>
      </c>
      <c r="Q1295" s="78">
        <v>66</v>
      </c>
      <c r="R1295" s="79">
        <v>5.6994818652849742E-2</v>
      </c>
      <c r="S1295" s="79">
        <v>5.6994818652849742E-2</v>
      </c>
      <c r="T1295" s="78" t="str">
        <f>VLOOKUP(Table5[[#This Row],[ODS Code]],Lookup!A:D,4,FALSE)</f>
        <v>Central London</v>
      </c>
      <c r="U1295" s="78" t="str">
        <f>VLOOKUP(Table5[[#This Row],[ODS Code]],Lookup!A:E,3,FALSE)</f>
        <v>Regents Health</v>
      </c>
      <c r="V1295" s="78" t="str">
        <f>VLOOKUP(Table5[[#This Row],[ODS Code]],Lookup!A:F,2,FALSE)</f>
        <v>NEWTON MEDICAL CENTRE</v>
      </c>
      <c r="W1295" s="78" t="str">
        <f>VLOOKUP(Table5[[#This Row],[ODS Code]],Lookup!A:G,5,FALSE)</f>
        <v>E87681</v>
      </c>
    </row>
    <row r="1296" spans="1:23" x14ac:dyDescent="0.35">
      <c r="A1296" s="80">
        <v>45474</v>
      </c>
      <c r="B1296" t="s">
        <v>234</v>
      </c>
      <c r="C1296" t="s">
        <v>1105</v>
      </c>
      <c r="D1296" t="s">
        <v>1100</v>
      </c>
      <c r="E1296" t="s">
        <v>854</v>
      </c>
      <c r="F1296" s="78">
        <v>898</v>
      </c>
      <c r="G1296" s="78">
        <v>2694</v>
      </c>
      <c r="H1296" s="78">
        <v>62</v>
      </c>
      <c r="I1296" s="78">
        <v>186</v>
      </c>
      <c r="J1296" s="78">
        <v>555</v>
      </c>
      <c r="K1296" s="78">
        <v>1665</v>
      </c>
      <c r="L1296" s="78">
        <v>187</v>
      </c>
      <c r="M1296" s="78">
        <v>561</v>
      </c>
      <c r="N1296" s="78">
        <v>43</v>
      </c>
      <c r="O1296" s="78">
        <v>129</v>
      </c>
      <c r="P1296" s="78">
        <v>51</v>
      </c>
      <c r="Q1296" s="78">
        <v>153</v>
      </c>
      <c r="R1296" s="79">
        <v>5.6792873051224942E-2</v>
      </c>
      <c r="S1296" s="79">
        <v>5.6792873051224942E-2</v>
      </c>
      <c r="T1296" s="78" t="str">
        <f>VLOOKUP(Table5[[#This Row],[ODS Code]],Lookup!A:D,4,FALSE)</f>
        <v>Central London</v>
      </c>
      <c r="U1296" s="78" t="str">
        <f>VLOOKUP(Table5[[#This Row],[ODS Code]],Lookup!A:E,3,FALSE)</f>
        <v>Regents Health</v>
      </c>
      <c r="V1296" s="78" t="str">
        <f>VLOOKUP(Table5[[#This Row],[ODS Code]],Lookup!A:F,2,FALSE)</f>
        <v>PADDINGTON GREEN HEALTH CENTRE</v>
      </c>
      <c r="W1296" s="78" t="str">
        <f>VLOOKUP(Table5[[#This Row],[ODS Code]],Lookup!A:G,5,FALSE)</f>
        <v>E87008</v>
      </c>
    </row>
    <row r="1297" spans="1:23" x14ac:dyDescent="0.35">
      <c r="A1297" s="80">
        <v>45474</v>
      </c>
      <c r="B1297" t="s">
        <v>380</v>
      </c>
      <c r="C1297" t="s">
        <v>1106</v>
      </c>
      <c r="D1297" t="s">
        <v>1100</v>
      </c>
      <c r="E1297" t="s">
        <v>854</v>
      </c>
      <c r="F1297" s="78">
        <v>0</v>
      </c>
      <c r="G1297" s="78">
        <v>0</v>
      </c>
      <c r="H1297" s="78">
        <v>0</v>
      </c>
      <c r="I1297" s="78">
        <v>0</v>
      </c>
      <c r="J1297" s="78">
        <v>0</v>
      </c>
      <c r="K1297" s="78">
        <v>0</v>
      </c>
      <c r="L1297" s="78">
        <v>0</v>
      </c>
      <c r="M1297" s="78">
        <v>0</v>
      </c>
      <c r="N1297" s="78">
        <v>0</v>
      </c>
      <c r="O1297" s="78">
        <v>0</v>
      </c>
      <c r="P1297" s="78">
        <v>0</v>
      </c>
      <c r="Q1297" s="78">
        <v>0</v>
      </c>
      <c r="R1297" s="79">
        <v>0</v>
      </c>
      <c r="S1297" s="79">
        <v>0</v>
      </c>
      <c r="T1297" s="78" t="str">
        <f>VLOOKUP(Table5[[#This Row],[ODS Code]],Lookup!A:D,4,FALSE)</f>
        <v>Central London</v>
      </c>
      <c r="U1297" s="78" t="str">
        <f>VLOOKUP(Table5[[#This Row],[ODS Code]],Lookup!A:E,3,FALSE)</f>
        <v>Regents Health</v>
      </c>
      <c r="V1297" s="78" t="str">
        <f>VLOOKUP(Table5[[#This Row],[ODS Code]],Lookup!A:F,2,FALSE)</f>
        <v>THE WESTBOURNE GREEN SURGERY</v>
      </c>
      <c r="W1297" s="78" t="str">
        <f>VLOOKUP(Table5[[#This Row],[ODS Code]],Lookup!A:G,5,FALSE)</f>
        <v>Y00902</v>
      </c>
    </row>
    <row r="1298" spans="1:23" x14ac:dyDescent="0.35">
      <c r="A1298" s="80">
        <v>45474</v>
      </c>
      <c r="B1298" t="s">
        <v>409</v>
      </c>
      <c r="C1298" t="s">
        <v>1107</v>
      </c>
      <c r="D1298" t="s">
        <v>1100</v>
      </c>
      <c r="E1298" t="s">
        <v>854</v>
      </c>
      <c r="F1298" s="78">
        <v>0</v>
      </c>
      <c r="G1298" s="78">
        <v>0</v>
      </c>
      <c r="H1298" s="78">
        <v>0</v>
      </c>
      <c r="I1298" s="78">
        <v>0</v>
      </c>
      <c r="J1298" s="78">
        <v>0</v>
      </c>
      <c r="K1298" s="78">
        <v>0</v>
      </c>
      <c r="L1298" s="78">
        <v>0</v>
      </c>
      <c r="M1298" s="78">
        <v>0</v>
      </c>
      <c r="N1298" s="78">
        <v>0</v>
      </c>
      <c r="O1298" s="78">
        <v>0</v>
      </c>
      <c r="P1298" s="78">
        <v>0</v>
      </c>
      <c r="Q1298" s="78">
        <v>0</v>
      </c>
      <c r="R1298" s="79">
        <v>0</v>
      </c>
      <c r="S1298" s="79">
        <v>0</v>
      </c>
      <c r="T1298" s="78" t="str">
        <f>VLOOKUP(Table5[[#This Row],[ODS Code]],Lookup!A:D,4,FALSE)</f>
        <v>Central London</v>
      </c>
      <c r="U1298" s="78" t="str">
        <f>VLOOKUP(Table5[[#This Row],[ODS Code]],Lookup!A:E,3,FALSE)</f>
        <v>Regents Health</v>
      </c>
      <c r="V1298" s="78" t="str">
        <f>VLOOKUP(Table5[[#This Row],[ODS Code]],Lookup!A:F,2,FALSE)</f>
        <v>WOODFIELD ROAD SURGERY</v>
      </c>
      <c r="W1298" s="78" t="str">
        <f>VLOOKUP(Table5[[#This Row],[ODS Code]],Lookup!A:G,5,FALSE)</f>
        <v>E87741</v>
      </c>
    </row>
    <row r="1299" spans="1:23" x14ac:dyDescent="0.35">
      <c r="A1299" s="80">
        <v>45474</v>
      </c>
      <c r="B1299" t="s">
        <v>95</v>
      </c>
      <c r="C1299" t="s">
        <v>1108</v>
      </c>
      <c r="D1299" t="s">
        <v>1109</v>
      </c>
      <c r="E1299" t="s">
        <v>854</v>
      </c>
      <c r="F1299" s="78">
        <v>3121</v>
      </c>
      <c r="G1299" s="78">
        <v>7794</v>
      </c>
      <c r="H1299" s="78">
        <v>385</v>
      </c>
      <c r="I1299" s="78">
        <v>916</v>
      </c>
      <c r="J1299" s="78">
        <v>1153</v>
      </c>
      <c r="K1299" s="78">
        <v>2958</v>
      </c>
      <c r="L1299" s="78">
        <v>832</v>
      </c>
      <c r="M1299" s="78">
        <v>2018</v>
      </c>
      <c r="N1299" s="78">
        <v>329</v>
      </c>
      <c r="O1299" s="78">
        <v>808</v>
      </c>
      <c r="P1299" s="78">
        <v>422</v>
      </c>
      <c r="Q1299" s="78">
        <v>1094</v>
      </c>
      <c r="R1299" s="79">
        <v>0.13521307273309838</v>
      </c>
      <c r="S1299" s="79">
        <v>0.14036438285860919</v>
      </c>
      <c r="T1299" s="78" t="str">
        <f>VLOOKUP(Table5[[#This Row],[ODS Code]],Lookup!A:D,4,FALSE)</f>
        <v>Ealing</v>
      </c>
      <c r="U1299" s="78" t="str">
        <f>VLOOKUP(Table5[[#This Row],[ODS Code]],Lookup!A:E,3,FALSE)</f>
        <v>South Central Ealing</v>
      </c>
      <c r="V1299" s="78" t="str">
        <f>VLOOKUP(Table5[[#This Row],[ODS Code]],Lookup!A:F,2,FALSE)</f>
        <v>EALING PARK HEALTH CENTRE</v>
      </c>
      <c r="W1299" s="78" t="str">
        <f>VLOOKUP(Table5[[#This Row],[ODS Code]],Lookup!A:G,5,FALSE)</f>
        <v>E85657</v>
      </c>
    </row>
    <row r="1300" spans="1:23" x14ac:dyDescent="0.35">
      <c r="A1300" s="80">
        <v>45474</v>
      </c>
      <c r="B1300" t="s">
        <v>106</v>
      </c>
      <c r="C1300" t="s">
        <v>1110</v>
      </c>
      <c r="D1300" t="s">
        <v>1109</v>
      </c>
      <c r="E1300" t="s">
        <v>854</v>
      </c>
      <c r="F1300" s="78">
        <v>2494</v>
      </c>
      <c r="G1300" s="78">
        <v>6378</v>
      </c>
      <c r="H1300" s="78">
        <v>278</v>
      </c>
      <c r="I1300" s="78">
        <v>696</v>
      </c>
      <c r="J1300" s="78">
        <v>932</v>
      </c>
      <c r="K1300" s="78">
        <v>2340</v>
      </c>
      <c r="L1300" s="78">
        <v>674</v>
      </c>
      <c r="M1300" s="78">
        <v>1746</v>
      </c>
      <c r="N1300" s="78">
        <v>282</v>
      </c>
      <c r="O1300" s="78">
        <v>704</v>
      </c>
      <c r="P1300" s="78">
        <v>328</v>
      </c>
      <c r="Q1300" s="78">
        <v>892</v>
      </c>
      <c r="R1300" s="79">
        <v>0.13151563753007217</v>
      </c>
      <c r="S1300" s="79">
        <v>0.1398557541549075</v>
      </c>
      <c r="T1300" s="78" t="str">
        <f>VLOOKUP(Table5[[#This Row],[ODS Code]],Lookup!A:D,4,FALSE)</f>
        <v>Ealing</v>
      </c>
      <c r="U1300" s="78" t="str">
        <f>VLOOKUP(Table5[[#This Row],[ODS Code]],Lookup!A:E,3,FALSE)</f>
        <v>South Central Ealing</v>
      </c>
      <c r="V1300" s="78" t="str">
        <f>VLOOKUP(Table5[[#This Row],[ODS Code]],Lookup!A:F,2,FALSE)</f>
        <v>ELTHORNE PARK SURGERY</v>
      </c>
      <c r="W1300" s="78" t="str">
        <f>VLOOKUP(Table5[[#This Row],[ODS Code]],Lookup!A:G,5,FALSE)</f>
        <v>E85628</v>
      </c>
    </row>
    <row r="1301" spans="1:23" x14ac:dyDescent="0.35">
      <c r="A1301" s="80">
        <v>45474</v>
      </c>
      <c r="B1301" t="s">
        <v>135</v>
      </c>
      <c r="C1301" t="s">
        <v>1111</v>
      </c>
      <c r="D1301" t="s">
        <v>1109</v>
      </c>
      <c r="E1301" t="s">
        <v>854</v>
      </c>
      <c r="F1301" s="78">
        <v>2680</v>
      </c>
      <c r="G1301" s="78">
        <v>7114</v>
      </c>
      <c r="H1301" s="78">
        <v>242</v>
      </c>
      <c r="I1301" s="78">
        <v>660</v>
      </c>
      <c r="J1301" s="78">
        <v>1347</v>
      </c>
      <c r="K1301" s="78">
        <v>3375</v>
      </c>
      <c r="L1301" s="78">
        <v>657</v>
      </c>
      <c r="M1301" s="78">
        <v>1853</v>
      </c>
      <c r="N1301" s="78">
        <v>220</v>
      </c>
      <c r="O1301" s="78">
        <v>600</v>
      </c>
      <c r="P1301" s="78">
        <v>214</v>
      </c>
      <c r="Q1301" s="78">
        <v>626</v>
      </c>
      <c r="R1301" s="79">
        <v>7.9850746268656722E-2</v>
      </c>
      <c r="S1301" s="79">
        <v>8.7995501827382624E-2</v>
      </c>
      <c r="T1301" s="78" t="str">
        <f>VLOOKUP(Table5[[#This Row],[ODS Code]],Lookup!A:D,4,FALSE)</f>
        <v>Ealing</v>
      </c>
      <c r="U1301" s="78" t="str">
        <f>VLOOKUP(Table5[[#This Row],[ODS Code]],Lookup!A:E,3,FALSE)</f>
        <v>South Central Ealing</v>
      </c>
      <c r="V1301" s="78" t="str">
        <f>VLOOKUP(Table5[[#This Row],[ODS Code]],Lookup!A:F,2,FALSE)</f>
        <v>GROSVENOR HOUSE SURGERY</v>
      </c>
      <c r="W1301" s="78" t="str">
        <f>VLOOKUP(Table5[[#This Row],[ODS Code]],Lookup!A:G,5,FALSE)</f>
        <v>E85034</v>
      </c>
    </row>
    <row r="1302" spans="1:23" x14ac:dyDescent="0.35">
      <c r="A1302" s="80">
        <v>45474</v>
      </c>
      <c r="B1302" t="s">
        <v>228</v>
      </c>
      <c r="C1302" t="s">
        <v>1112</v>
      </c>
      <c r="D1302" t="s">
        <v>1109</v>
      </c>
      <c r="E1302" t="s">
        <v>854</v>
      </c>
      <c r="F1302" s="78">
        <v>860</v>
      </c>
      <c r="G1302" s="78">
        <v>2736</v>
      </c>
      <c r="H1302" s="78">
        <v>103</v>
      </c>
      <c r="I1302" s="78">
        <v>283</v>
      </c>
      <c r="J1302" s="78">
        <v>161</v>
      </c>
      <c r="K1302" s="78">
        <v>631</v>
      </c>
      <c r="L1302" s="78">
        <v>355</v>
      </c>
      <c r="M1302" s="78">
        <v>1077</v>
      </c>
      <c r="N1302" s="78">
        <v>123</v>
      </c>
      <c r="O1302" s="78">
        <v>377</v>
      </c>
      <c r="P1302" s="78">
        <v>118</v>
      </c>
      <c r="Q1302" s="78">
        <v>368</v>
      </c>
      <c r="R1302" s="79">
        <v>0.1372093023255814</v>
      </c>
      <c r="S1302" s="79">
        <v>0.13450292397660818</v>
      </c>
      <c r="T1302" s="78" t="str">
        <f>VLOOKUP(Table5[[#This Row],[ODS Code]],Lookup!A:D,4,FALSE)</f>
        <v>Ealing</v>
      </c>
      <c r="U1302" s="78" t="str">
        <f>VLOOKUP(Table5[[#This Row],[ODS Code]],Lookup!A:E,3,FALSE)</f>
        <v>South Central Ealing</v>
      </c>
      <c r="V1302" s="78" t="str">
        <f>VLOOKUP(Table5[[#This Row],[ODS Code]],Lookup!A:F,2,FALSE)</f>
        <v>NORTHFIELDS SURGERY</v>
      </c>
      <c r="W1302" s="78" t="str">
        <f>VLOOKUP(Table5[[#This Row],[ODS Code]],Lookup!A:G,5,FALSE)</f>
        <v>E85014</v>
      </c>
    </row>
    <row r="1303" spans="1:23" x14ac:dyDescent="0.35">
      <c r="A1303" s="80">
        <v>45474</v>
      </c>
      <c r="B1303" t="s">
        <v>324</v>
      </c>
      <c r="C1303" t="s">
        <v>1113</v>
      </c>
      <c r="D1303" t="s">
        <v>1109</v>
      </c>
      <c r="E1303" t="s">
        <v>854</v>
      </c>
      <c r="F1303" s="78">
        <v>4816</v>
      </c>
      <c r="G1303" s="78">
        <v>11116</v>
      </c>
      <c r="H1303" s="78">
        <v>610</v>
      </c>
      <c r="I1303" s="78">
        <v>1487</v>
      </c>
      <c r="J1303" s="78">
        <v>2064</v>
      </c>
      <c r="K1303" s="78">
        <v>4600</v>
      </c>
      <c r="L1303" s="78">
        <v>1359</v>
      </c>
      <c r="M1303" s="78">
        <v>3124</v>
      </c>
      <c r="N1303" s="78">
        <v>347</v>
      </c>
      <c r="O1303" s="78">
        <v>834</v>
      </c>
      <c r="P1303" s="78">
        <v>436</v>
      </c>
      <c r="Q1303" s="78">
        <v>1071</v>
      </c>
      <c r="R1303" s="79">
        <v>9.0531561461794016E-2</v>
      </c>
      <c r="S1303" s="79">
        <v>9.634760705289673E-2</v>
      </c>
      <c r="T1303" s="78" t="str">
        <f>VLOOKUP(Table5[[#This Row],[ODS Code]],Lookup!A:D,4,FALSE)</f>
        <v>Ealing</v>
      </c>
      <c r="U1303" s="78" t="str">
        <f>VLOOKUP(Table5[[#This Row],[ODS Code]],Lookup!A:E,3,FALSE)</f>
        <v>South Central Ealing</v>
      </c>
      <c r="V1303" s="78" t="str">
        <f>VLOOKUP(Table5[[#This Row],[ODS Code]],Lookup!A:F,2,FALSE)</f>
        <v>THE FLORENCE ROAD SURGERY</v>
      </c>
      <c r="W1303" s="78" t="str">
        <f>VLOOKUP(Table5[[#This Row],[ODS Code]],Lookup!A:G,5,FALSE)</f>
        <v>E85122</v>
      </c>
    </row>
    <row r="1304" spans="1:23" x14ac:dyDescent="0.35">
      <c r="A1304" s="80">
        <v>45474</v>
      </c>
      <c r="B1304" t="s">
        <v>25</v>
      </c>
      <c r="C1304" t="s">
        <v>24</v>
      </c>
      <c r="D1304" t="s">
        <v>1114</v>
      </c>
      <c r="E1304" t="s">
        <v>854</v>
      </c>
      <c r="F1304" s="78">
        <v>291</v>
      </c>
      <c r="G1304" s="78">
        <v>1088</v>
      </c>
      <c r="H1304" s="78">
        <v>8</v>
      </c>
      <c r="I1304" s="78">
        <v>28</v>
      </c>
      <c r="J1304" s="78">
        <v>182</v>
      </c>
      <c r="K1304" s="78">
        <v>694</v>
      </c>
      <c r="L1304" s="78">
        <v>79</v>
      </c>
      <c r="M1304" s="78">
        <v>295</v>
      </c>
      <c r="N1304" s="78">
        <v>13</v>
      </c>
      <c r="O1304" s="78">
        <v>41</v>
      </c>
      <c r="P1304" s="78">
        <v>9</v>
      </c>
      <c r="Q1304" s="78">
        <v>30</v>
      </c>
      <c r="R1304" s="79">
        <v>3.0927835051546393E-2</v>
      </c>
      <c r="S1304" s="79">
        <v>2.7573529411764705E-2</v>
      </c>
      <c r="T1304" s="78" t="str">
        <f>VLOOKUP(Table5[[#This Row],[ODS Code]],Lookup!A:D,4,FALSE)</f>
        <v>Hammersmith &amp; Fulham</v>
      </c>
      <c r="U1304" s="78" t="str">
        <f>VLOOKUP(Table5[[#This Row],[ODS Code]],Lookup!A:E,3,FALSE)</f>
        <v>South Fulham PCN</v>
      </c>
      <c r="V1304" s="78" t="str">
        <f>VLOOKUP(Table5[[#This Row],[ODS Code]],Lookup!A:F,2,FALSE)</f>
        <v>Ashville Surgery</v>
      </c>
      <c r="W1304" s="78" t="str">
        <f>VLOOKUP(Table5[[#This Row],[ODS Code]],Lookup!A:G,5,FALSE)</f>
        <v>E85719</v>
      </c>
    </row>
    <row r="1305" spans="1:23" x14ac:dyDescent="0.35">
      <c r="A1305" s="80">
        <v>45474</v>
      </c>
      <c r="B1305" t="s">
        <v>58</v>
      </c>
      <c r="C1305" t="s">
        <v>1115</v>
      </c>
      <c r="D1305" t="s">
        <v>1114</v>
      </c>
      <c r="E1305" t="s">
        <v>854</v>
      </c>
      <c r="F1305" s="78">
        <v>4786</v>
      </c>
      <c r="G1305" s="78">
        <v>8898</v>
      </c>
      <c r="H1305" s="78">
        <v>343</v>
      </c>
      <c r="I1305" s="78">
        <v>634</v>
      </c>
      <c r="J1305" s="78">
        <v>2395</v>
      </c>
      <c r="K1305" s="78">
        <v>4500</v>
      </c>
      <c r="L1305" s="78">
        <v>1467</v>
      </c>
      <c r="M1305" s="78">
        <v>2653</v>
      </c>
      <c r="N1305" s="78">
        <v>258</v>
      </c>
      <c r="O1305" s="78">
        <v>488</v>
      </c>
      <c r="P1305" s="78">
        <v>323</v>
      </c>
      <c r="Q1305" s="78">
        <v>623</v>
      </c>
      <c r="R1305" s="79">
        <v>6.7488508148767237E-2</v>
      </c>
      <c r="S1305" s="79">
        <v>7.00157338727804E-2</v>
      </c>
      <c r="T1305" s="78" t="str">
        <f>VLOOKUP(Table5[[#This Row],[ODS Code]],Lookup!A:D,4,FALSE)</f>
        <v>Hammersmith &amp; Fulham</v>
      </c>
      <c r="U1305" s="78" t="str">
        <f>VLOOKUP(Table5[[#This Row],[ODS Code]],Lookup!A:E,3,FALSE)</f>
        <v>South Fulham PCN</v>
      </c>
      <c r="V1305" s="78" t="str">
        <f>VLOOKUP(Table5[[#This Row],[ODS Code]],Lookup!A:F,2,FALSE)</f>
        <v>CASSIDY MEDICAL CENTRE</v>
      </c>
      <c r="W1305" s="78" t="str">
        <f>VLOOKUP(Table5[[#This Row],[ODS Code]],Lookup!A:G,5,FALSE)</f>
        <v>E85025</v>
      </c>
    </row>
    <row r="1306" spans="1:23" x14ac:dyDescent="0.35">
      <c r="A1306" s="80">
        <v>45474</v>
      </c>
      <c r="B1306" t="s">
        <v>117</v>
      </c>
      <c r="C1306" t="s">
        <v>116</v>
      </c>
      <c r="D1306" t="s">
        <v>1114</v>
      </c>
      <c r="E1306" t="s">
        <v>854</v>
      </c>
      <c r="F1306" s="78">
        <v>0</v>
      </c>
      <c r="G1306" s="78">
        <v>0</v>
      </c>
      <c r="H1306" s="78">
        <v>0</v>
      </c>
      <c r="I1306" s="78">
        <v>0</v>
      </c>
      <c r="J1306" s="78">
        <v>0</v>
      </c>
      <c r="K1306" s="78">
        <v>0</v>
      </c>
      <c r="L1306" s="78">
        <v>0</v>
      </c>
      <c r="M1306" s="78">
        <v>0</v>
      </c>
      <c r="N1306" s="78">
        <v>0</v>
      </c>
      <c r="O1306" s="78">
        <v>0</v>
      </c>
      <c r="P1306" s="78">
        <v>0</v>
      </c>
      <c r="Q1306" s="78">
        <v>0</v>
      </c>
      <c r="R1306" s="79">
        <v>0</v>
      </c>
      <c r="S1306" s="79">
        <v>0</v>
      </c>
      <c r="T1306" s="78" t="str">
        <f>VLOOKUP(Table5[[#This Row],[ODS Code]],Lookup!A:D,4,FALSE)</f>
        <v>Hammersmith &amp; Fulham</v>
      </c>
      <c r="U1306" s="78" t="str">
        <f>VLOOKUP(Table5[[#This Row],[ODS Code]],Lookup!A:E,3,FALSE)</f>
        <v>South Fulham PCN</v>
      </c>
      <c r="V1306" s="78" t="str">
        <f>VLOOKUP(Table5[[#This Row],[ODS Code]],Lookup!A:F,2,FALSE)</f>
        <v>Fulham Cross Medical Centre</v>
      </c>
      <c r="W1306" s="78" t="str">
        <f>VLOOKUP(Table5[[#This Row],[ODS Code]],Lookup!A:G,5,FALSE)</f>
        <v>E85649</v>
      </c>
    </row>
    <row r="1307" spans="1:23" x14ac:dyDescent="0.35">
      <c r="A1307" s="80">
        <v>45474</v>
      </c>
      <c r="B1307" t="s">
        <v>264</v>
      </c>
      <c r="C1307" t="s">
        <v>263</v>
      </c>
      <c r="D1307" t="s">
        <v>1114</v>
      </c>
      <c r="E1307" t="s">
        <v>854</v>
      </c>
      <c r="F1307" s="78">
        <v>377</v>
      </c>
      <c r="G1307" s="78">
        <v>787</v>
      </c>
      <c r="H1307" s="78">
        <v>17</v>
      </c>
      <c r="I1307" s="78">
        <v>35</v>
      </c>
      <c r="J1307" s="78">
        <v>217</v>
      </c>
      <c r="K1307" s="78">
        <v>461</v>
      </c>
      <c r="L1307" s="78">
        <v>77</v>
      </c>
      <c r="M1307" s="78">
        <v>156</v>
      </c>
      <c r="N1307" s="78">
        <v>32</v>
      </c>
      <c r="O1307" s="78">
        <v>66</v>
      </c>
      <c r="P1307" s="78">
        <v>34</v>
      </c>
      <c r="Q1307" s="78">
        <v>69</v>
      </c>
      <c r="R1307" s="79">
        <v>9.0185676392572939E-2</v>
      </c>
      <c r="S1307" s="79">
        <v>8.7674714104193141E-2</v>
      </c>
      <c r="T1307" s="78" t="str">
        <f>VLOOKUP(Table5[[#This Row],[ODS Code]],Lookup!A:D,4,FALSE)</f>
        <v>Hammersmith &amp; Fulham</v>
      </c>
      <c r="U1307" s="78" t="str">
        <f>VLOOKUP(Table5[[#This Row],[ODS Code]],Lookup!A:E,3,FALSE)</f>
        <v>South Fulham PCN</v>
      </c>
      <c r="V1307" s="78" t="str">
        <f>VLOOKUP(Table5[[#This Row],[ODS Code]],Lookup!A:F,2,FALSE)</f>
        <v>Sands End Health Clinic</v>
      </c>
      <c r="W1307" s="78" t="str">
        <f>VLOOKUP(Table5[[#This Row],[ODS Code]],Lookup!A:G,5,FALSE)</f>
        <v>E85128</v>
      </c>
    </row>
    <row r="1308" spans="1:23" x14ac:dyDescent="0.35">
      <c r="A1308" s="80">
        <v>45474</v>
      </c>
      <c r="B1308" t="s">
        <v>327</v>
      </c>
      <c r="C1308" t="s">
        <v>1116</v>
      </c>
      <c r="D1308" t="s">
        <v>1114</v>
      </c>
      <c r="E1308" t="s">
        <v>854</v>
      </c>
      <c r="F1308" s="78">
        <v>0</v>
      </c>
      <c r="G1308" s="78">
        <v>0</v>
      </c>
      <c r="H1308" s="78">
        <v>0</v>
      </c>
      <c r="I1308" s="78">
        <v>0</v>
      </c>
      <c r="J1308" s="78">
        <v>0</v>
      </c>
      <c r="K1308" s="78">
        <v>0</v>
      </c>
      <c r="L1308" s="78">
        <v>0</v>
      </c>
      <c r="M1308" s="78">
        <v>0</v>
      </c>
      <c r="N1308" s="78">
        <v>0</v>
      </c>
      <c r="O1308" s="78">
        <v>0</v>
      </c>
      <c r="P1308" s="78">
        <v>0</v>
      </c>
      <c r="Q1308" s="78">
        <v>0</v>
      </c>
      <c r="R1308" s="79">
        <v>0</v>
      </c>
      <c r="S1308" s="79">
        <v>0</v>
      </c>
      <c r="T1308" s="78" t="str">
        <f>VLOOKUP(Table5[[#This Row],[ODS Code]],Lookup!A:D,4,FALSE)</f>
        <v>Hammersmith &amp; Fulham</v>
      </c>
      <c r="U1308" s="78" t="str">
        <f>VLOOKUP(Table5[[#This Row],[ODS Code]],Lookup!A:E,3,FALSE)</f>
        <v>South Fulham PCN</v>
      </c>
      <c r="V1308" s="78" t="str">
        <f>VLOOKUP(Table5[[#This Row],[ODS Code]],Lookup!A:F,2,FALSE)</f>
        <v>Fulham Medical Centre</v>
      </c>
      <c r="W1308" s="78" t="str">
        <f>VLOOKUP(Table5[[#This Row],[ODS Code]],Lookup!A:G,5,FALSE)</f>
        <v>E85118</v>
      </c>
    </row>
    <row r="1309" spans="1:23" x14ac:dyDescent="0.35">
      <c r="A1309" s="80">
        <v>45474</v>
      </c>
      <c r="B1309" t="s">
        <v>339</v>
      </c>
      <c r="C1309" t="s">
        <v>1117</v>
      </c>
      <c r="D1309" t="s">
        <v>1114</v>
      </c>
      <c r="E1309" t="s">
        <v>854</v>
      </c>
      <c r="F1309" s="78">
        <v>128</v>
      </c>
      <c r="G1309" s="78">
        <v>257</v>
      </c>
      <c r="H1309" s="78">
        <v>0</v>
      </c>
      <c r="I1309" s="78">
        <v>0</v>
      </c>
      <c r="J1309" s="78">
        <v>126</v>
      </c>
      <c r="K1309" s="78">
        <v>253</v>
      </c>
      <c r="L1309" s="78">
        <v>2</v>
      </c>
      <c r="M1309" s="78">
        <v>4</v>
      </c>
      <c r="N1309" s="78">
        <v>0</v>
      </c>
      <c r="O1309" s="78">
        <v>0</v>
      </c>
      <c r="P1309" s="78">
        <v>0</v>
      </c>
      <c r="Q1309" s="78">
        <v>0</v>
      </c>
      <c r="R1309" s="79">
        <v>0</v>
      </c>
      <c r="S1309" s="79">
        <v>0</v>
      </c>
      <c r="T1309" s="78" t="str">
        <f>VLOOKUP(Table5[[#This Row],[ODS Code]],Lookup!A:D,4,FALSE)</f>
        <v>Hammersmith &amp; Fulham</v>
      </c>
      <c r="U1309" s="78" t="str">
        <f>VLOOKUP(Table5[[#This Row],[ODS Code]],Lookup!A:E,3,FALSE)</f>
        <v>South Fulham PCN</v>
      </c>
      <c r="V1309" s="78" t="str">
        <f>VLOOKUP(Table5[[#This Row],[ODS Code]],Lookup!A:F,2,FALSE)</f>
        <v>Lillyville Surgery</v>
      </c>
      <c r="W1309" s="78" t="str">
        <f>VLOOKUP(Table5[[#This Row],[ODS Code]],Lookup!A:G,5,FALSE)</f>
        <v>E85685</v>
      </c>
    </row>
    <row r="1310" spans="1:23" x14ac:dyDescent="0.35">
      <c r="A1310" s="80">
        <v>45474</v>
      </c>
      <c r="B1310" t="s">
        <v>374</v>
      </c>
      <c r="C1310" t="s">
        <v>1118</v>
      </c>
      <c r="D1310" t="s">
        <v>1114</v>
      </c>
      <c r="E1310" t="s">
        <v>854</v>
      </c>
      <c r="F1310" s="78">
        <v>294</v>
      </c>
      <c r="G1310" s="78">
        <v>700</v>
      </c>
      <c r="H1310" s="78">
        <v>5</v>
      </c>
      <c r="I1310" s="78">
        <v>10</v>
      </c>
      <c r="J1310" s="78">
        <v>250</v>
      </c>
      <c r="K1310" s="78">
        <v>610</v>
      </c>
      <c r="L1310" s="78">
        <v>25</v>
      </c>
      <c r="M1310" s="78">
        <v>52</v>
      </c>
      <c r="N1310" s="78">
        <v>8</v>
      </c>
      <c r="O1310" s="78">
        <v>16</v>
      </c>
      <c r="P1310" s="78">
        <v>6</v>
      </c>
      <c r="Q1310" s="78">
        <v>12</v>
      </c>
      <c r="R1310" s="79">
        <v>2.0408163265306121E-2</v>
      </c>
      <c r="S1310" s="79">
        <v>1.7142857142857144E-2</v>
      </c>
      <c r="T1310" s="78" t="str">
        <f>VLOOKUP(Table5[[#This Row],[ODS Code]],Lookup!A:D,4,FALSE)</f>
        <v>Hammersmith &amp; Fulham</v>
      </c>
      <c r="U1310" s="78" t="str">
        <f>VLOOKUP(Table5[[#This Row],[ODS Code]],Lookup!A:E,3,FALSE)</f>
        <v>South Fulham PCN</v>
      </c>
      <c r="V1310" s="78" t="str">
        <f>VLOOKUP(Table5[[#This Row],[ODS Code]],Lookup!A:F,2,FALSE)</f>
        <v>Palace Surgery</v>
      </c>
      <c r="W1310" s="78" t="str">
        <f>VLOOKUP(Table5[[#This Row],[ODS Code]],Lookup!A:G,5,FALSE)</f>
        <v>E85038</v>
      </c>
    </row>
    <row r="1311" spans="1:23" x14ac:dyDescent="0.35">
      <c r="A1311" s="80">
        <v>45474</v>
      </c>
      <c r="B1311" t="s">
        <v>37</v>
      </c>
      <c r="C1311" t="s">
        <v>1119</v>
      </c>
      <c r="D1311" t="s">
        <v>1120</v>
      </c>
      <c r="E1311" t="s">
        <v>854</v>
      </c>
      <c r="F1311" s="78">
        <v>0</v>
      </c>
      <c r="G1311" s="78">
        <v>0</v>
      </c>
      <c r="H1311" s="78">
        <v>0</v>
      </c>
      <c r="I1311" s="78">
        <v>0</v>
      </c>
      <c r="J1311" s="78">
        <v>0</v>
      </c>
      <c r="K1311" s="78">
        <v>0</v>
      </c>
      <c r="L1311" s="78">
        <v>0</v>
      </c>
      <c r="M1311" s="78">
        <v>0</v>
      </c>
      <c r="N1311" s="78">
        <v>0</v>
      </c>
      <c r="O1311" s="78">
        <v>0</v>
      </c>
      <c r="P1311" s="78">
        <v>0</v>
      </c>
      <c r="Q1311" s="78">
        <v>0</v>
      </c>
      <c r="R1311" s="79">
        <v>0</v>
      </c>
      <c r="S1311" s="79">
        <v>0</v>
      </c>
      <c r="T1311" s="78" t="str">
        <f>VLOOKUP(Table5[[#This Row],[ODS Code]],Lookup!A:D,4,FALSE)</f>
        <v>Ealing</v>
      </c>
      <c r="U1311" s="78" t="str">
        <f>VLOOKUP(Table5[[#This Row],[ODS Code]],Lookup!A:E,3,FALSE)</f>
        <v>South Southall</v>
      </c>
      <c r="V1311" s="78" t="str">
        <f>VLOOKUP(Table5[[#This Row],[ODS Code]],Lookup!A:F,2,FALSE)</f>
        <v>BELMONT MEDICAL CENTRE</v>
      </c>
      <c r="W1311" s="78" t="str">
        <f>VLOOKUP(Table5[[#This Row],[ODS Code]],Lookup!A:G,5,FALSE)</f>
        <v>E85049</v>
      </c>
    </row>
    <row r="1312" spans="1:23" x14ac:dyDescent="0.35">
      <c r="A1312" s="80">
        <v>45474</v>
      </c>
      <c r="B1312" t="s">
        <v>109</v>
      </c>
      <c r="C1312" t="s">
        <v>1121</v>
      </c>
      <c r="D1312" t="s">
        <v>1120</v>
      </c>
      <c r="E1312" t="s">
        <v>854</v>
      </c>
      <c r="F1312" s="78">
        <v>0</v>
      </c>
      <c r="G1312" s="78">
        <v>0</v>
      </c>
      <c r="H1312" s="78">
        <v>0</v>
      </c>
      <c r="I1312" s="78">
        <v>0</v>
      </c>
      <c r="J1312" s="78">
        <v>0</v>
      </c>
      <c r="K1312" s="78">
        <v>0</v>
      </c>
      <c r="L1312" s="78">
        <v>0</v>
      </c>
      <c r="M1312" s="78">
        <v>0</v>
      </c>
      <c r="N1312" s="78">
        <v>0</v>
      </c>
      <c r="O1312" s="78">
        <v>0</v>
      </c>
      <c r="P1312" s="78">
        <v>0</v>
      </c>
      <c r="Q1312" s="78">
        <v>0</v>
      </c>
      <c r="R1312" s="79">
        <v>0</v>
      </c>
      <c r="S1312" s="79">
        <v>0</v>
      </c>
      <c r="T1312" s="78" t="str">
        <f>VLOOKUP(Table5[[#This Row],[ODS Code]],Lookup!A:D,4,FALSE)</f>
        <v>Ealing</v>
      </c>
      <c r="U1312" s="78" t="str">
        <f>VLOOKUP(Table5[[#This Row],[ODS Code]],Lookup!A:E,3,FALSE)</f>
        <v>South Southall</v>
      </c>
      <c r="V1312" s="78" t="str">
        <f>VLOOKUP(Table5[[#This Row],[ODS Code]],Lookup!A:F,2,FALSE)</f>
        <v>FEATHERSTONE ROAD</v>
      </c>
      <c r="W1312" s="78" t="str">
        <f>VLOOKUP(Table5[[#This Row],[ODS Code]],Lookup!A:G,5,FALSE)</f>
        <v>Y02342</v>
      </c>
    </row>
    <row r="1313" spans="1:23" x14ac:dyDescent="0.35">
      <c r="A1313" s="80">
        <v>45474</v>
      </c>
      <c r="B1313" t="s">
        <v>142</v>
      </c>
      <c r="C1313" t="s">
        <v>1122</v>
      </c>
      <c r="D1313" t="s">
        <v>1120</v>
      </c>
      <c r="E1313" t="s">
        <v>854</v>
      </c>
      <c r="F1313" s="78">
        <v>381</v>
      </c>
      <c r="G1313" s="78">
        <v>762</v>
      </c>
      <c r="H1313" s="78">
        <v>31</v>
      </c>
      <c r="I1313" s="78">
        <v>62</v>
      </c>
      <c r="J1313" s="78">
        <v>207</v>
      </c>
      <c r="K1313" s="78">
        <v>414</v>
      </c>
      <c r="L1313" s="78">
        <v>98</v>
      </c>
      <c r="M1313" s="78">
        <v>196</v>
      </c>
      <c r="N1313" s="78">
        <v>27</v>
      </c>
      <c r="O1313" s="78">
        <v>54</v>
      </c>
      <c r="P1313" s="78">
        <v>18</v>
      </c>
      <c r="Q1313" s="78">
        <v>36</v>
      </c>
      <c r="R1313" s="79">
        <v>4.7244094488188976E-2</v>
      </c>
      <c r="S1313" s="79">
        <v>4.7244094488188976E-2</v>
      </c>
      <c r="T1313" s="78" t="str">
        <f>VLOOKUP(Table5[[#This Row],[ODS Code]],Lookup!A:D,4,FALSE)</f>
        <v>Ealing</v>
      </c>
      <c r="U1313" s="78" t="str">
        <f>VLOOKUP(Table5[[#This Row],[ODS Code]],Lookup!A:E,3,FALSE)</f>
        <v>South Southall</v>
      </c>
      <c r="V1313" s="78" t="str">
        <f>VLOOKUP(Table5[[#This Row],[ODS Code]],Lookup!A:F,2,FALSE)</f>
        <v>GURU NANAK MEDICAL CENTRE</v>
      </c>
      <c r="W1313" s="78" t="str">
        <f>VLOOKUP(Table5[[#This Row],[ODS Code]],Lookup!A:G,5,FALSE)</f>
        <v>E85121</v>
      </c>
    </row>
    <row r="1314" spans="1:23" x14ac:dyDescent="0.35">
      <c r="A1314" s="80">
        <v>45474</v>
      </c>
      <c r="B1314" t="s">
        <v>147</v>
      </c>
      <c r="C1314" t="s">
        <v>1123</v>
      </c>
      <c r="D1314" t="s">
        <v>1120</v>
      </c>
      <c r="E1314" t="s">
        <v>854</v>
      </c>
      <c r="F1314" s="78">
        <v>0</v>
      </c>
      <c r="G1314" s="78">
        <v>0</v>
      </c>
      <c r="H1314" s="78">
        <v>0</v>
      </c>
      <c r="I1314" s="78">
        <v>0</v>
      </c>
      <c r="J1314" s="78">
        <v>0</v>
      </c>
      <c r="K1314" s="78">
        <v>0</v>
      </c>
      <c r="L1314" s="78">
        <v>0</v>
      </c>
      <c r="M1314" s="78">
        <v>0</v>
      </c>
      <c r="N1314" s="78">
        <v>0</v>
      </c>
      <c r="O1314" s="78">
        <v>0</v>
      </c>
      <c r="P1314" s="78">
        <v>0</v>
      </c>
      <c r="Q1314" s="78">
        <v>0</v>
      </c>
      <c r="R1314" s="79">
        <v>0</v>
      </c>
      <c r="S1314" s="79">
        <v>0</v>
      </c>
      <c r="T1314" s="78" t="str">
        <f>VLOOKUP(Table5[[#This Row],[ODS Code]],Lookup!A:D,4,FALSE)</f>
        <v>Ealing</v>
      </c>
      <c r="U1314" s="78" t="str">
        <f>VLOOKUP(Table5[[#This Row],[ODS Code]],Lookup!A:E,3,FALSE)</f>
        <v>South Southall</v>
      </c>
      <c r="V1314" s="78" t="str">
        <f>VLOOKUP(Table5[[#This Row],[ODS Code]],Lookup!A:F,2,FALSE)</f>
        <v>HAMMOND ROAD SURGERY</v>
      </c>
      <c r="W1314" s="78" t="str">
        <f>VLOOKUP(Table5[[#This Row],[ODS Code]],Lookup!A:G,5,FALSE)</f>
        <v>E85090</v>
      </c>
    </row>
    <row r="1315" spans="1:23" x14ac:dyDescent="0.35">
      <c r="A1315" s="80">
        <v>45474</v>
      </c>
      <c r="B1315" t="s">
        <v>301</v>
      </c>
      <c r="C1315" t="s">
        <v>1124</v>
      </c>
      <c r="D1315" t="s">
        <v>1120</v>
      </c>
      <c r="E1315" t="s">
        <v>854</v>
      </c>
      <c r="F1315" s="78">
        <v>472</v>
      </c>
      <c r="G1315" s="78">
        <v>873</v>
      </c>
      <c r="H1315" s="78">
        <v>38</v>
      </c>
      <c r="I1315" s="78">
        <v>69</v>
      </c>
      <c r="J1315" s="78">
        <v>293</v>
      </c>
      <c r="K1315" s="78">
        <v>552</v>
      </c>
      <c r="L1315" s="78">
        <v>94</v>
      </c>
      <c r="M1315" s="78">
        <v>170</v>
      </c>
      <c r="N1315" s="78">
        <v>36</v>
      </c>
      <c r="O1315" s="78">
        <v>64</v>
      </c>
      <c r="P1315" s="78">
        <v>11</v>
      </c>
      <c r="Q1315" s="78">
        <v>18</v>
      </c>
      <c r="R1315" s="79">
        <v>2.3305084745762712E-2</v>
      </c>
      <c r="S1315" s="79">
        <v>2.0618556701030927E-2</v>
      </c>
      <c r="T1315" s="78" t="str">
        <f>VLOOKUP(Table5[[#This Row],[ODS Code]],Lookup!A:D,4,FALSE)</f>
        <v>Ealing</v>
      </c>
      <c r="U1315" s="78" t="str">
        <f>VLOOKUP(Table5[[#This Row],[ODS Code]],Lookup!A:E,3,FALSE)</f>
        <v>South Southall</v>
      </c>
      <c r="V1315" s="78" t="str">
        <f>VLOOKUP(Table5[[#This Row],[ODS Code]],Lookup!A:F,2,FALSE)</f>
        <v>SUNRISE MEDICAL CENTRE</v>
      </c>
      <c r="W1315" s="78" t="str">
        <f>VLOOKUP(Table5[[#This Row],[ODS Code]],Lookup!A:G,5,FALSE)</f>
        <v>E85656</v>
      </c>
    </row>
    <row r="1316" spans="1:23" x14ac:dyDescent="0.35">
      <c r="A1316" s="80">
        <v>45474</v>
      </c>
      <c r="B1316" t="s">
        <v>366</v>
      </c>
      <c r="C1316" t="s">
        <v>1125</v>
      </c>
      <c r="D1316" t="s">
        <v>1120</v>
      </c>
      <c r="E1316" t="s">
        <v>854</v>
      </c>
      <c r="F1316" s="78">
        <v>108</v>
      </c>
      <c r="G1316" s="78">
        <v>216</v>
      </c>
      <c r="H1316" s="78">
        <v>9</v>
      </c>
      <c r="I1316" s="78">
        <v>18</v>
      </c>
      <c r="J1316" s="78">
        <v>65</v>
      </c>
      <c r="K1316" s="78">
        <v>130</v>
      </c>
      <c r="L1316" s="78">
        <v>25</v>
      </c>
      <c r="M1316" s="78">
        <v>50</v>
      </c>
      <c r="N1316" s="78">
        <v>5</v>
      </c>
      <c r="O1316" s="78">
        <v>10</v>
      </c>
      <c r="P1316" s="78">
        <v>4</v>
      </c>
      <c r="Q1316" s="78">
        <v>8</v>
      </c>
      <c r="R1316" s="79">
        <v>3.7037037037037035E-2</v>
      </c>
      <c r="S1316" s="79">
        <v>3.7037037037037035E-2</v>
      </c>
      <c r="T1316" s="78" t="str">
        <f>VLOOKUP(Table5[[#This Row],[ODS Code]],Lookup!A:D,4,FALSE)</f>
        <v>Ealing</v>
      </c>
      <c r="U1316" s="78" t="str">
        <f>VLOOKUP(Table5[[#This Row],[ODS Code]],Lookup!A:E,3,FALSE)</f>
        <v>South Southall</v>
      </c>
      <c r="V1316" s="78" t="str">
        <f>VLOOKUP(Table5[[#This Row],[ODS Code]],Lookup!A:F,2,FALSE)</f>
        <v>THE SOUTHALL MEDICAL CENTRE</v>
      </c>
      <c r="W1316" s="78" t="str">
        <f>VLOOKUP(Table5[[#This Row],[ODS Code]],Lookup!A:G,5,FALSE)</f>
        <v>E85633</v>
      </c>
    </row>
    <row r="1317" spans="1:23" x14ac:dyDescent="0.35">
      <c r="A1317" s="80">
        <v>45474</v>
      </c>
      <c r="B1317" t="s">
        <v>391</v>
      </c>
      <c r="C1317" t="s">
        <v>1126</v>
      </c>
      <c r="D1317" t="s">
        <v>1120</v>
      </c>
      <c r="E1317" t="s">
        <v>854</v>
      </c>
      <c r="F1317" s="78">
        <v>2093</v>
      </c>
      <c r="G1317" s="78">
        <v>6275</v>
      </c>
      <c r="H1317" s="78">
        <v>192</v>
      </c>
      <c r="I1317" s="78">
        <v>575</v>
      </c>
      <c r="J1317" s="78">
        <v>1119</v>
      </c>
      <c r="K1317" s="78">
        <v>3355</v>
      </c>
      <c r="L1317" s="78">
        <v>549</v>
      </c>
      <c r="M1317" s="78">
        <v>1647</v>
      </c>
      <c r="N1317" s="78">
        <v>98</v>
      </c>
      <c r="O1317" s="78">
        <v>293</v>
      </c>
      <c r="P1317" s="78">
        <v>135</v>
      </c>
      <c r="Q1317" s="78">
        <v>405</v>
      </c>
      <c r="R1317" s="79">
        <v>6.4500716674629713E-2</v>
      </c>
      <c r="S1317" s="79">
        <v>6.4541832669322716E-2</v>
      </c>
      <c r="T1317" s="78" t="str">
        <f>VLOOKUP(Table5[[#This Row],[ODS Code]],Lookup!A:D,4,FALSE)</f>
        <v>Ealing</v>
      </c>
      <c r="U1317" s="78" t="str">
        <f>VLOOKUP(Table5[[#This Row],[ODS Code]],Lookup!A:E,3,FALSE)</f>
        <v>South Southall</v>
      </c>
      <c r="V1317" s="78" t="str">
        <f>VLOOKUP(Table5[[#This Row],[ODS Code]],Lookup!A:F,2,FALSE)</f>
        <v>WATERSIDE MEDICAL CENTRE</v>
      </c>
      <c r="W1317" s="78" t="str">
        <f>VLOOKUP(Table5[[#This Row],[ODS Code]],Lookup!A:G,5,FALSE)</f>
        <v>E85006</v>
      </c>
    </row>
    <row r="1318" spans="1:23" x14ac:dyDescent="0.35">
      <c r="A1318" s="80">
        <v>45474</v>
      </c>
      <c r="B1318" t="s">
        <v>392</v>
      </c>
      <c r="C1318" t="s">
        <v>1127</v>
      </c>
      <c r="D1318" t="s">
        <v>1120</v>
      </c>
      <c r="E1318" t="s">
        <v>854</v>
      </c>
      <c r="F1318" s="78">
        <v>0</v>
      </c>
      <c r="G1318" s="78">
        <v>0</v>
      </c>
      <c r="H1318" s="78">
        <v>0</v>
      </c>
      <c r="I1318" s="78">
        <v>0</v>
      </c>
      <c r="J1318" s="78">
        <v>0</v>
      </c>
      <c r="K1318" s="78">
        <v>0</v>
      </c>
      <c r="L1318" s="78">
        <v>0</v>
      </c>
      <c r="M1318" s="78">
        <v>0</v>
      </c>
      <c r="N1318" s="78">
        <v>0</v>
      </c>
      <c r="O1318" s="78">
        <v>0</v>
      </c>
      <c r="P1318" s="78">
        <v>0</v>
      </c>
      <c r="Q1318" s="78">
        <v>0</v>
      </c>
      <c r="R1318" s="79">
        <v>0</v>
      </c>
      <c r="S1318" s="79">
        <v>0</v>
      </c>
      <c r="T1318" s="78" t="str">
        <f>VLOOKUP(Table5[[#This Row],[ODS Code]],Lookup!A:D,4,FALSE)</f>
        <v>Ealing</v>
      </c>
      <c r="U1318" s="78" t="str">
        <f>VLOOKUP(Table5[[#This Row],[ODS Code]],Lookup!A:E,3,FALSE)</f>
        <v>South Southall</v>
      </c>
      <c r="V1318" s="78" t="str">
        <f>VLOOKUP(Table5[[#This Row],[ODS Code]],Lookup!A:F,2,FALSE)</f>
        <v>NORWOOD ROAD SURGERY (KENNEDY)</v>
      </c>
      <c r="W1318" s="78" t="str">
        <f>VLOOKUP(Table5[[#This Row],[ODS Code]],Lookup!A:G,5,FALSE)</f>
        <v>E85061</v>
      </c>
    </row>
    <row r="1319" spans="1:23" x14ac:dyDescent="0.35">
      <c r="A1319" s="80">
        <v>45474</v>
      </c>
      <c r="B1319" t="s">
        <v>34</v>
      </c>
      <c r="C1319" t="s">
        <v>1128</v>
      </c>
      <c r="D1319" t="s">
        <v>1129</v>
      </c>
      <c r="E1319" t="s">
        <v>854</v>
      </c>
      <c r="F1319" s="78">
        <v>4613</v>
      </c>
      <c r="G1319" s="78">
        <v>8331</v>
      </c>
      <c r="H1319" s="78">
        <v>483</v>
      </c>
      <c r="I1319" s="78">
        <v>905</v>
      </c>
      <c r="J1319" s="78">
        <v>1878</v>
      </c>
      <c r="K1319" s="78">
        <v>3395</v>
      </c>
      <c r="L1319" s="78">
        <v>1509</v>
      </c>
      <c r="M1319" s="78">
        <v>2627</v>
      </c>
      <c r="N1319" s="78">
        <v>418</v>
      </c>
      <c r="O1319" s="78">
        <v>800</v>
      </c>
      <c r="P1319" s="78">
        <v>325</v>
      </c>
      <c r="Q1319" s="78">
        <v>604</v>
      </c>
      <c r="R1319" s="79">
        <v>7.0453067418166052E-2</v>
      </c>
      <c r="S1319" s="79">
        <v>7.2500300084023528E-2</v>
      </c>
      <c r="T1319" s="78" t="str">
        <f>VLOOKUP(Table5[[#This Row],[ODS Code]],Lookup!A:D,4,FALSE)</f>
        <v>Central London</v>
      </c>
      <c r="U1319" s="78" t="str">
        <f>VLOOKUP(Table5[[#This Row],[ODS Code]],Lookup!A:E,3,FALSE)</f>
        <v>South Westminster Primary Care Network</v>
      </c>
      <c r="V1319" s="78" t="str">
        <f>VLOOKUP(Table5[[#This Row],[ODS Code]],Lookup!A:F,2,FALSE)</f>
        <v>BELGRAVE MEDICAL CENTRE</v>
      </c>
      <c r="W1319" s="78" t="str">
        <f>VLOOKUP(Table5[[#This Row],[ODS Code]],Lookup!A:G,5,FALSE)</f>
        <v>E87753</v>
      </c>
    </row>
    <row r="1320" spans="1:23" x14ac:dyDescent="0.35">
      <c r="A1320" s="80">
        <v>45474</v>
      </c>
      <c r="B1320" t="s">
        <v>35</v>
      </c>
      <c r="C1320" t="s">
        <v>1130</v>
      </c>
      <c r="D1320" t="s">
        <v>1129</v>
      </c>
      <c r="E1320" t="s">
        <v>854</v>
      </c>
      <c r="F1320" s="78">
        <v>4094</v>
      </c>
      <c r="G1320" s="78">
        <v>8192</v>
      </c>
      <c r="H1320" s="78">
        <v>236</v>
      </c>
      <c r="I1320" s="78">
        <v>474</v>
      </c>
      <c r="J1320" s="78">
        <v>2219</v>
      </c>
      <c r="K1320" s="78">
        <v>4439</v>
      </c>
      <c r="L1320" s="78">
        <v>1366</v>
      </c>
      <c r="M1320" s="78">
        <v>2732</v>
      </c>
      <c r="N1320" s="78">
        <v>198</v>
      </c>
      <c r="O1320" s="78">
        <v>397</v>
      </c>
      <c r="P1320" s="78">
        <v>75</v>
      </c>
      <c r="Q1320" s="78">
        <v>150</v>
      </c>
      <c r="R1320" s="79">
        <v>1.8319491939423546E-2</v>
      </c>
      <c r="S1320" s="79">
        <v>1.8310546875E-2</v>
      </c>
      <c r="T1320" s="78" t="str">
        <f>VLOOKUP(Table5[[#This Row],[ODS Code]],Lookup!A:D,4,FALSE)</f>
        <v>Central London</v>
      </c>
      <c r="U1320" s="78" t="str">
        <f>VLOOKUP(Table5[[#This Row],[ODS Code]],Lookup!A:E,3,FALSE)</f>
        <v>South Westminster Primary Care Network</v>
      </c>
      <c r="V1320" s="78" t="str">
        <f>VLOOKUP(Table5[[#This Row],[ODS Code]],Lookup!A:F,2,FALSE)</f>
        <v>BELGRAVIA SURGERY</v>
      </c>
      <c r="W1320" s="78" t="str">
        <f>VLOOKUP(Table5[[#This Row],[ODS Code]],Lookup!A:G,5,FALSE)</f>
        <v>E87005</v>
      </c>
    </row>
    <row r="1321" spans="1:23" x14ac:dyDescent="0.35">
      <c r="A1321" s="80">
        <v>45474</v>
      </c>
      <c r="B1321" t="s">
        <v>188</v>
      </c>
      <c r="C1321" t="s">
        <v>1131</v>
      </c>
      <c r="D1321" t="s">
        <v>1129</v>
      </c>
      <c r="E1321" t="s">
        <v>854</v>
      </c>
      <c r="F1321" s="78">
        <v>1653</v>
      </c>
      <c r="G1321" s="78">
        <v>3307</v>
      </c>
      <c r="H1321" s="78">
        <v>117</v>
      </c>
      <c r="I1321" s="78">
        <v>243</v>
      </c>
      <c r="J1321" s="78">
        <v>1097</v>
      </c>
      <c r="K1321" s="78">
        <v>2193</v>
      </c>
      <c r="L1321" s="78">
        <v>238</v>
      </c>
      <c r="M1321" s="78">
        <v>468</v>
      </c>
      <c r="N1321" s="78">
        <v>117</v>
      </c>
      <c r="O1321" s="78">
        <v>238</v>
      </c>
      <c r="P1321" s="78">
        <v>84</v>
      </c>
      <c r="Q1321" s="78">
        <v>165</v>
      </c>
      <c r="R1321" s="79">
        <v>5.0816696914700546E-2</v>
      </c>
      <c r="S1321" s="79">
        <v>4.9894163894768674E-2</v>
      </c>
      <c r="T1321" s="78" t="str">
        <f>VLOOKUP(Table5[[#This Row],[ODS Code]],Lookup!A:D,4,FALSE)</f>
        <v>Central London</v>
      </c>
      <c r="U1321" s="78" t="str">
        <f>VLOOKUP(Table5[[#This Row],[ODS Code]],Lookup!A:E,3,FALSE)</f>
        <v>South Westminster Primary Care Network</v>
      </c>
      <c r="V1321" s="78" t="str">
        <f>VLOOKUP(Table5[[#This Row],[ODS Code]],Lookup!A:F,2,FALSE)</f>
        <v>KINGS COLLEGE HEALTH CENTRE</v>
      </c>
      <c r="W1321" s="78" t="str">
        <f>VLOOKUP(Table5[[#This Row],[ODS Code]],Lookup!A:G,5,FALSE)</f>
        <v>E87768</v>
      </c>
    </row>
    <row r="1322" spans="1:23" x14ac:dyDescent="0.35">
      <c r="A1322" s="80">
        <v>45474</v>
      </c>
      <c r="B1322" t="s">
        <v>215</v>
      </c>
      <c r="C1322" t="s">
        <v>1132</v>
      </c>
      <c r="D1322" t="s">
        <v>1129</v>
      </c>
      <c r="E1322" t="s">
        <v>854</v>
      </c>
      <c r="F1322" s="78">
        <v>998</v>
      </c>
      <c r="G1322" s="78">
        <v>2030</v>
      </c>
      <c r="H1322" s="78">
        <v>97</v>
      </c>
      <c r="I1322" s="78">
        <v>194</v>
      </c>
      <c r="J1322" s="78">
        <v>534</v>
      </c>
      <c r="K1322" s="78">
        <v>1097</v>
      </c>
      <c r="L1322" s="78">
        <v>203</v>
      </c>
      <c r="M1322" s="78">
        <v>410</v>
      </c>
      <c r="N1322" s="78">
        <v>98</v>
      </c>
      <c r="O1322" s="78">
        <v>196</v>
      </c>
      <c r="P1322" s="78">
        <v>66</v>
      </c>
      <c r="Q1322" s="78">
        <v>133</v>
      </c>
      <c r="R1322" s="79">
        <v>6.6132264529058113E-2</v>
      </c>
      <c r="S1322" s="79">
        <v>6.5517241379310351E-2</v>
      </c>
      <c r="T1322" s="78" t="str">
        <f>VLOOKUP(Table5[[#This Row],[ODS Code]],Lookup!A:D,4,FALSE)</f>
        <v>Central London</v>
      </c>
      <c r="U1322" s="78" t="str">
        <f>VLOOKUP(Table5[[#This Row],[ODS Code]],Lookup!A:E,3,FALSE)</f>
        <v>South Westminster Primary Care Network</v>
      </c>
      <c r="V1322" s="78" t="str">
        <f>VLOOKUP(Table5[[#This Row],[ODS Code]],Lookup!A:F,2,FALSE)</f>
        <v>MILLBANK MEDICAL CENTRE</v>
      </c>
      <c r="W1322" s="78" t="str">
        <f>VLOOKUP(Table5[[#This Row],[ODS Code]],Lookup!A:G,5,FALSE)</f>
        <v>E87739</v>
      </c>
    </row>
    <row r="1323" spans="1:23" x14ac:dyDescent="0.35">
      <c r="A1323" s="80">
        <v>45474</v>
      </c>
      <c r="B1323" t="s">
        <v>243</v>
      </c>
      <c r="C1323" t="s">
        <v>1133</v>
      </c>
      <c r="D1323" t="s">
        <v>1129</v>
      </c>
      <c r="E1323" t="s">
        <v>854</v>
      </c>
      <c r="F1323" s="78">
        <v>3946</v>
      </c>
      <c r="G1323" s="78">
        <v>7903</v>
      </c>
      <c r="H1323" s="78">
        <v>384</v>
      </c>
      <c r="I1323" s="78">
        <v>775</v>
      </c>
      <c r="J1323" s="78">
        <v>1862</v>
      </c>
      <c r="K1323" s="78">
        <v>3714</v>
      </c>
      <c r="L1323" s="78">
        <v>985</v>
      </c>
      <c r="M1323" s="78">
        <v>1983</v>
      </c>
      <c r="N1323" s="78">
        <v>367</v>
      </c>
      <c r="O1323" s="78">
        <v>735</v>
      </c>
      <c r="P1323" s="78">
        <v>348</v>
      </c>
      <c r="Q1323" s="78">
        <v>696</v>
      </c>
      <c r="R1323" s="79">
        <v>8.8190572731880384E-2</v>
      </c>
      <c r="S1323" s="79">
        <v>8.8067822345944582E-2</v>
      </c>
      <c r="T1323" s="78" t="str">
        <f>VLOOKUP(Table5[[#This Row],[ODS Code]],Lookup!A:D,4,FALSE)</f>
        <v>Central London</v>
      </c>
      <c r="U1323" s="78" t="str">
        <f>VLOOKUP(Table5[[#This Row],[ODS Code]],Lookup!A:E,3,FALSE)</f>
        <v>South Westminster Primary Care Network</v>
      </c>
      <c r="V1323" s="78" t="str">
        <f>VLOOKUP(Table5[[#This Row],[ODS Code]],Lookup!A:F,2,FALSE)</f>
        <v>PIMLICO HEALTH AT THE MARVEN SURGERY</v>
      </c>
      <c r="W1323" s="78" t="str">
        <f>VLOOKUP(Table5[[#This Row],[ODS Code]],Lookup!A:G,5,FALSE)</f>
        <v>E87034</v>
      </c>
    </row>
    <row r="1324" spans="1:23" x14ac:dyDescent="0.35">
      <c r="A1324" s="80">
        <v>45474</v>
      </c>
      <c r="B1324" t="s">
        <v>321</v>
      </c>
      <c r="C1324" t="s">
        <v>1134</v>
      </c>
      <c r="D1324" t="s">
        <v>1129</v>
      </c>
      <c r="E1324" t="s">
        <v>854</v>
      </c>
      <c r="F1324" s="78">
        <v>0</v>
      </c>
      <c r="G1324" s="78">
        <v>0</v>
      </c>
      <c r="H1324" s="78">
        <v>0</v>
      </c>
      <c r="I1324" s="78">
        <v>0</v>
      </c>
      <c r="J1324" s="78">
        <v>0</v>
      </c>
      <c r="K1324" s="78">
        <v>0</v>
      </c>
      <c r="L1324" s="78">
        <v>0</v>
      </c>
      <c r="M1324" s="78">
        <v>0</v>
      </c>
      <c r="N1324" s="78">
        <v>0</v>
      </c>
      <c r="O1324" s="78">
        <v>0</v>
      </c>
      <c r="P1324" s="78">
        <v>0</v>
      </c>
      <c r="Q1324" s="78">
        <v>0</v>
      </c>
      <c r="R1324" s="79">
        <v>0</v>
      </c>
      <c r="S1324" s="79">
        <v>0</v>
      </c>
      <c r="T1324" s="78" t="str">
        <f>VLOOKUP(Table5[[#This Row],[ODS Code]],Lookup!A:D,4,FALSE)</f>
        <v>Central London</v>
      </c>
      <c r="U1324" s="78" t="str">
        <f>VLOOKUP(Table5[[#This Row],[ODS Code]],Lookup!A:E,3,FALSE)</f>
        <v>South Westminster Primary Care Network</v>
      </c>
      <c r="V1324" s="78" t="str">
        <f>VLOOKUP(Table5[[#This Row],[ODS Code]],Lookup!A:F,2,FALSE)</f>
        <v>THE DOCTOR HICKEY SURGERY</v>
      </c>
      <c r="W1324" s="78" t="str">
        <f>VLOOKUP(Table5[[#This Row],[ODS Code]],Lookup!A:G,5,FALSE)</f>
        <v>E87740</v>
      </c>
    </row>
    <row r="1325" spans="1:23" x14ac:dyDescent="0.35">
      <c r="A1325" s="80">
        <v>45474</v>
      </c>
      <c r="B1325" t="s">
        <v>388</v>
      </c>
      <c r="C1325" t="s">
        <v>1135</v>
      </c>
      <c r="D1325" t="s">
        <v>1129</v>
      </c>
      <c r="E1325" t="s">
        <v>854</v>
      </c>
      <c r="F1325" s="78">
        <v>28790</v>
      </c>
      <c r="G1325" s="78">
        <v>95452</v>
      </c>
      <c r="H1325" s="78">
        <v>2765</v>
      </c>
      <c r="I1325" s="78">
        <v>8384</v>
      </c>
      <c r="J1325" s="78">
        <v>13977</v>
      </c>
      <c r="K1325" s="78">
        <v>46269</v>
      </c>
      <c r="L1325" s="78">
        <v>8991</v>
      </c>
      <c r="M1325" s="78">
        <v>29466</v>
      </c>
      <c r="N1325" s="78">
        <v>1588</v>
      </c>
      <c r="O1325" s="78">
        <v>5902</v>
      </c>
      <c r="P1325" s="78">
        <v>1469</v>
      </c>
      <c r="Q1325" s="78">
        <v>5431</v>
      </c>
      <c r="R1325" s="79">
        <v>5.1024661340743314E-2</v>
      </c>
      <c r="S1325" s="79">
        <v>5.68977077483971E-2</v>
      </c>
      <c r="T1325" s="78" t="str">
        <f>VLOOKUP(Table5[[#This Row],[ODS Code]],Lookup!A:D,4,FALSE)</f>
        <v>Central London</v>
      </c>
      <c r="U1325" s="78" t="str">
        <f>VLOOKUP(Table5[[#This Row],[ODS Code]],Lookup!A:E,3,FALSE)</f>
        <v>South Westminster Primary Care Network</v>
      </c>
      <c r="V1325" s="78" t="str">
        <f>VLOOKUP(Table5[[#This Row],[ODS Code]],Lookup!A:F,2,FALSE)</f>
        <v>VICTORIA MEDICAL CENTRE</v>
      </c>
      <c r="W1325" s="78" t="str">
        <f>VLOOKUP(Table5[[#This Row],[ODS Code]],Lookup!A:G,5,FALSE)</f>
        <v>E87002</v>
      </c>
    </row>
    <row r="1326" spans="1:23" x14ac:dyDescent="0.35">
      <c r="A1326" s="80">
        <v>45474</v>
      </c>
      <c r="B1326" t="s">
        <v>401</v>
      </c>
      <c r="C1326" t="s">
        <v>1136</v>
      </c>
      <c r="D1326" t="s">
        <v>1129</v>
      </c>
      <c r="E1326" t="s">
        <v>854</v>
      </c>
      <c r="F1326" s="78">
        <v>0</v>
      </c>
      <c r="G1326" s="78">
        <v>0</v>
      </c>
      <c r="H1326" s="78">
        <v>0</v>
      </c>
      <c r="I1326" s="78">
        <v>0</v>
      </c>
      <c r="J1326" s="78">
        <v>0</v>
      </c>
      <c r="K1326" s="78">
        <v>0</v>
      </c>
      <c r="L1326" s="78">
        <v>0</v>
      </c>
      <c r="M1326" s="78">
        <v>0</v>
      </c>
      <c r="N1326" s="78">
        <v>0</v>
      </c>
      <c r="O1326" s="78">
        <v>0</v>
      </c>
      <c r="P1326" s="78">
        <v>0</v>
      </c>
      <c r="Q1326" s="78">
        <v>0</v>
      </c>
      <c r="R1326" s="79">
        <v>0</v>
      </c>
      <c r="S1326" s="79">
        <v>0</v>
      </c>
      <c r="T1326" s="78" t="str">
        <f>VLOOKUP(Table5[[#This Row],[ODS Code]],Lookup!A:D,4,FALSE)</f>
        <v>Central London</v>
      </c>
      <c r="U1326" s="78" t="str">
        <f>VLOOKUP(Table5[[#This Row],[ODS Code]],Lookup!A:E,3,FALSE)</f>
        <v>South Westminster Primary Care Network</v>
      </c>
      <c r="V1326" s="78" t="str">
        <f>VLOOKUP(Table5[[#This Row],[ODS Code]],Lookup!A:F,2,FALSE)</f>
        <v>WESTMINSTER SCHOOL</v>
      </c>
      <c r="W1326" s="78" t="str">
        <f>VLOOKUP(Table5[[#This Row],[ODS Code]],Lookup!A:G,5,FALSE)</f>
        <v>E87691</v>
      </c>
    </row>
    <row r="1327" spans="1:23" x14ac:dyDescent="0.35">
      <c r="A1327" s="80">
        <v>45474</v>
      </c>
      <c r="B1327" t="s">
        <v>102</v>
      </c>
      <c r="C1327" t="s">
        <v>1137</v>
      </c>
      <c r="D1327" t="s">
        <v>1138</v>
      </c>
      <c r="E1327" t="s">
        <v>854</v>
      </c>
      <c r="F1327" s="78">
        <v>0</v>
      </c>
      <c r="G1327" s="78">
        <v>0</v>
      </c>
      <c r="H1327" s="78">
        <v>0</v>
      </c>
      <c r="I1327" s="78">
        <v>0</v>
      </c>
      <c r="J1327" s="78">
        <v>0</v>
      </c>
      <c r="K1327" s="78">
        <v>0</v>
      </c>
      <c r="L1327" s="78">
        <v>0</v>
      </c>
      <c r="M1327" s="78">
        <v>0</v>
      </c>
      <c r="N1327" s="78">
        <v>0</v>
      </c>
      <c r="O1327" s="78">
        <v>0</v>
      </c>
      <c r="P1327" s="78">
        <v>0</v>
      </c>
      <c r="Q1327" s="78">
        <v>0</v>
      </c>
      <c r="R1327" s="79">
        <v>0</v>
      </c>
      <c r="S1327" s="79">
        <v>0</v>
      </c>
      <c r="T1327" s="78" t="str">
        <f>VLOOKUP(Table5[[#This Row],[ODS Code]],Lookup!A:D,4,FALSE)</f>
        <v>Harrow</v>
      </c>
      <c r="U1327" s="78" t="str">
        <f>VLOOKUP(Table5[[#This Row],[ODS Code]],Lookup!A:E,3,FALSE)</f>
        <v>Sphere PCN</v>
      </c>
      <c r="V1327" s="78" t="str">
        <f>VLOOKUP(Table5[[#This Row],[ODS Code]],Lookup!A:F,2,FALSE)</f>
        <v>ELLIOTT HALL MEDICAL CTR.</v>
      </c>
      <c r="W1327" s="78" t="str">
        <f>VLOOKUP(Table5[[#This Row],[ODS Code]],Lookup!A:G,5,FALSE)</f>
        <v>E84061</v>
      </c>
    </row>
    <row r="1328" spans="1:23" x14ac:dyDescent="0.35">
      <c r="A1328" s="80">
        <v>45474</v>
      </c>
      <c r="B1328" t="s">
        <v>126</v>
      </c>
      <c r="C1328" t="s">
        <v>1139</v>
      </c>
      <c r="D1328" t="s">
        <v>1138</v>
      </c>
      <c r="E1328" t="s">
        <v>854</v>
      </c>
      <c r="F1328" s="78">
        <v>12561</v>
      </c>
      <c r="G1328" s="78">
        <v>37308</v>
      </c>
      <c r="H1328" s="78">
        <v>1481</v>
      </c>
      <c r="I1328" s="78">
        <v>4061</v>
      </c>
      <c r="J1328" s="78">
        <v>4888</v>
      </c>
      <c r="K1328" s="78">
        <v>16024</v>
      </c>
      <c r="L1328" s="78">
        <v>3413</v>
      </c>
      <c r="M1328" s="78">
        <v>9406</v>
      </c>
      <c r="N1328" s="78">
        <v>1498</v>
      </c>
      <c r="O1328" s="78">
        <v>4274</v>
      </c>
      <c r="P1328" s="78">
        <v>1281</v>
      </c>
      <c r="Q1328" s="78">
        <v>3543</v>
      </c>
      <c r="R1328" s="79">
        <v>0.1019823262479102</v>
      </c>
      <c r="S1328" s="79">
        <v>9.4966227082663238E-2</v>
      </c>
      <c r="T1328" s="78" t="str">
        <f>VLOOKUP(Table5[[#This Row],[ODS Code]],Lookup!A:D,4,FALSE)</f>
        <v>Harrow</v>
      </c>
      <c r="U1328" s="78" t="str">
        <f>VLOOKUP(Table5[[#This Row],[ODS Code]],Lookup!A:E,3,FALSE)</f>
        <v>Sphere PCN</v>
      </c>
      <c r="V1328" s="78" t="str">
        <f>VLOOKUP(Table5[[#This Row],[ODS Code]],Lookup!A:F,2,FALSE)</f>
        <v>GP DIRECT</v>
      </c>
      <c r="W1328" s="78" t="str">
        <f>VLOOKUP(Table5[[#This Row],[ODS Code]],Lookup!A:G,5,FALSE)</f>
        <v>E84058</v>
      </c>
    </row>
    <row r="1329" spans="1:23" x14ac:dyDescent="0.35">
      <c r="A1329" s="80">
        <v>45474</v>
      </c>
      <c r="B1329" t="s">
        <v>150</v>
      </c>
      <c r="C1329" t="s">
        <v>1140</v>
      </c>
      <c r="D1329" t="s">
        <v>1138</v>
      </c>
      <c r="E1329" t="s">
        <v>854</v>
      </c>
      <c r="F1329" s="78">
        <v>647</v>
      </c>
      <c r="G1329" s="78">
        <v>2101</v>
      </c>
      <c r="H1329" s="78">
        <v>111</v>
      </c>
      <c r="I1329" s="78">
        <v>353</v>
      </c>
      <c r="J1329" s="78">
        <v>250</v>
      </c>
      <c r="K1329" s="78">
        <v>809</v>
      </c>
      <c r="L1329" s="78">
        <v>197</v>
      </c>
      <c r="M1329" s="78">
        <v>642</v>
      </c>
      <c r="N1329" s="78">
        <v>54</v>
      </c>
      <c r="O1329" s="78">
        <v>180</v>
      </c>
      <c r="P1329" s="78">
        <v>35</v>
      </c>
      <c r="Q1329" s="78">
        <v>117</v>
      </c>
      <c r="R1329" s="79">
        <v>5.4095826893353939E-2</v>
      </c>
      <c r="S1329" s="79">
        <v>5.5687767729652546E-2</v>
      </c>
      <c r="T1329" s="78" t="str">
        <f>VLOOKUP(Table5[[#This Row],[ODS Code]],Lookup!A:D,4,FALSE)</f>
        <v>Harrow</v>
      </c>
      <c r="U1329" s="78" t="str">
        <f>VLOOKUP(Table5[[#This Row],[ODS Code]],Lookup!A:E,3,FALSE)</f>
        <v>Sphere PCN</v>
      </c>
      <c r="V1329" s="78" t="str">
        <f>VLOOKUP(Table5[[#This Row],[ODS Code]],Lookup!A:F,2,FALSE)</f>
        <v>HATCH END MEDICAL CENTRE</v>
      </c>
      <c r="W1329" s="78" t="str">
        <f>VLOOKUP(Table5[[#This Row],[ODS Code]],Lookup!A:G,5,FALSE)</f>
        <v>E84053</v>
      </c>
    </row>
    <row r="1330" spans="1:23" x14ac:dyDescent="0.35">
      <c r="A1330" s="80">
        <v>45474</v>
      </c>
      <c r="B1330" t="s">
        <v>290</v>
      </c>
      <c r="C1330" t="s">
        <v>1141</v>
      </c>
      <c r="D1330" t="s">
        <v>1138</v>
      </c>
      <c r="E1330" t="s">
        <v>854</v>
      </c>
      <c r="F1330" s="78">
        <v>170</v>
      </c>
      <c r="G1330" s="78">
        <v>340</v>
      </c>
      <c r="H1330" s="78">
        <v>18</v>
      </c>
      <c r="I1330" s="78">
        <v>36</v>
      </c>
      <c r="J1330" s="78">
        <v>75</v>
      </c>
      <c r="K1330" s="78">
        <v>150</v>
      </c>
      <c r="L1330" s="78">
        <v>49</v>
      </c>
      <c r="M1330" s="78">
        <v>98</v>
      </c>
      <c r="N1330" s="78">
        <v>16</v>
      </c>
      <c r="O1330" s="78">
        <v>32</v>
      </c>
      <c r="P1330" s="78">
        <v>12</v>
      </c>
      <c r="Q1330" s="78">
        <v>24</v>
      </c>
      <c r="R1330" s="79">
        <v>7.0588235294117646E-2</v>
      </c>
      <c r="S1330" s="79">
        <v>7.0588235294117646E-2</v>
      </c>
      <c r="T1330" s="78" t="str">
        <f>VLOOKUP(Table5[[#This Row],[ODS Code]],Lookup!A:D,4,FALSE)</f>
        <v>Harrow</v>
      </c>
      <c r="U1330" s="78" t="str">
        <f>VLOOKUP(Table5[[#This Row],[ODS Code]],Lookup!A:E,3,FALSE)</f>
        <v>Sphere PCN</v>
      </c>
      <c r="V1330" s="78" t="str">
        <f>VLOOKUP(Table5[[#This Row],[ODS Code]],Lookup!A:F,2,FALSE)</f>
        <v>ST. PETER'S MEDICAL CENTRE</v>
      </c>
      <c r="W1330" s="78" t="str">
        <f>VLOOKUP(Table5[[#This Row],[ODS Code]],Lookup!A:G,5,FALSE)</f>
        <v>E84693</v>
      </c>
    </row>
    <row r="1331" spans="1:23" x14ac:dyDescent="0.35">
      <c r="A1331" s="80">
        <v>45474</v>
      </c>
      <c r="B1331" t="s">
        <v>298</v>
      </c>
      <c r="C1331" t="s">
        <v>1142</v>
      </c>
      <c r="D1331" t="s">
        <v>1138</v>
      </c>
      <c r="E1331" t="s">
        <v>854</v>
      </c>
      <c r="F1331" s="78">
        <v>2129</v>
      </c>
      <c r="G1331" s="78">
        <v>4337</v>
      </c>
      <c r="H1331" s="78">
        <v>248</v>
      </c>
      <c r="I1331" s="78">
        <v>506</v>
      </c>
      <c r="J1331" s="78">
        <v>629</v>
      </c>
      <c r="K1331" s="78">
        <v>1295</v>
      </c>
      <c r="L1331" s="78">
        <v>722</v>
      </c>
      <c r="M1331" s="78">
        <v>1461</v>
      </c>
      <c r="N1331" s="78">
        <v>331</v>
      </c>
      <c r="O1331" s="78">
        <v>669</v>
      </c>
      <c r="P1331" s="78">
        <v>199</v>
      </c>
      <c r="Q1331" s="78">
        <v>406</v>
      </c>
      <c r="R1331" s="79">
        <v>9.3471113198684827E-2</v>
      </c>
      <c r="S1331" s="79">
        <v>9.361309661056029E-2</v>
      </c>
      <c r="T1331" s="78" t="str">
        <f>VLOOKUP(Table5[[#This Row],[ODS Code]],Lookup!A:D,4,FALSE)</f>
        <v>Harrow</v>
      </c>
      <c r="U1331" s="78" t="str">
        <f>VLOOKUP(Table5[[#This Row],[ODS Code]],Lookup!A:E,3,FALSE)</f>
        <v>Sphere PCN</v>
      </c>
      <c r="V1331" s="78" t="str">
        <f>VLOOKUP(Table5[[#This Row],[ODS Code]],Lookup!A:F,2,FALSE)</f>
        <v>STREATFIELD HEALTH CENTRE</v>
      </c>
      <c r="W1331" s="78" t="str">
        <f>VLOOKUP(Table5[[#This Row],[ODS Code]],Lookup!A:G,5,FALSE)</f>
        <v>E84018</v>
      </c>
    </row>
    <row r="1332" spans="1:23" x14ac:dyDescent="0.35">
      <c r="A1332" s="80">
        <v>45474</v>
      </c>
      <c r="B1332" t="s">
        <v>350</v>
      </c>
      <c r="C1332" t="s">
        <v>1143</v>
      </c>
      <c r="D1332" t="s">
        <v>1138</v>
      </c>
      <c r="E1332" t="s">
        <v>854</v>
      </c>
      <c r="F1332" s="78">
        <v>3560</v>
      </c>
      <c r="G1332" s="78">
        <v>7661</v>
      </c>
      <c r="H1332" s="78">
        <v>301</v>
      </c>
      <c r="I1332" s="78">
        <v>665</v>
      </c>
      <c r="J1332" s="78">
        <v>2056</v>
      </c>
      <c r="K1332" s="78">
        <v>4382</v>
      </c>
      <c r="L1332" s="78">
        <v>758</v>
      </c>
      <c r="M1332" s="78">
        <v>1656</v>
      </c>
      <c r="N1332" s="78">
        <v>225</v>
      </c>
      <c r="O1332" s="78">
        <v>485</v>
      </c>
      <c r="P1332" s="78">
        <v>220</v>
      </c>
      <c r="Q1332" s="78">
        <v>473</v>
      </c>
      <c r="R1332" s="79">
        <v>6.1797752808988762E-2</v>
      </c>
      <c r="S1332" s="79">
        <v>6.1741287038245662E-2</v>
      </c>
      <c r="T1332" s="78" t="str">
        <f>VLOOKUP(Table5[[#This Row],[ODS Code]],Lookup!A:D,4,FALSE)</f>
        <v>Harrow</v>
      </c>
      <c r="U1332" s="78" t="str">
        <f>VLOOKUP(Table5[[#This Row],[ODS Code]],Lookup!A:E,3,FALSE)</f>
        <v>Sphere PCN</v>
      </c>
      <c r="V1332" s="78" t="str">
        <f>VLOOKUP(Table5[[#This Row],[ODS Code]],Lookup!A:F,2,FALSE)</f>
        <v>THE NORTHWICK SURGERY</v>
      </c>
      <c r="W1332" s="78" t="str">
        <f>VLOOKUP(Table5[[#This Row],[ODS Code]],Lookup!A:G,5,FALSE)</f>
        <v>E84044</v>
      </c>
    </row>
    <row r="1333" spans="1:23" x14ac:dyDescent="0.35">
      <c r="A1333" s="80">
        <v>45474</v>
      </c>
      <c r="B1333" t="s">
        <v>136</v>
      </c>
      <c r="C1333" t="s">
        <v>1144</v>
      </c>
      <c r="D1333" t="s">
        <v>1145</v>
      </c>
      <c r="E1333" t="s">
        <v>854</v>
      </c>
      <c r="F1333" s="78">
        <v>0</v>
      </c>
      <c r="G1333" s="78">
        <v>0</v>
      </c>
      <c r="H1333" s="78">
        <v>0</v>
      </c>
      <c r="I1333" s="78">
        <v>0</v>
      </c>
      <c r="J1333" s="78">
        <v>0</v>
      </c>
      <c r="K1333" s="78">
        <v>0</v>
      </c>
      <c r="L1333" s="78">
        <v>0</v>
      </c>
      <c r="M1333" s="78">
        <v>0</v>
      </c>
      <c r="N1333" s="78">
        <v>0</v>
      </c>
      <c r="O1333" s="78">
        <v>0</v>
      </c>
      <c r="P1333" s="78">
        <v>0</v>
      </c>
      <c r="Q1333" s="78">
        <v>0</v>
      </c>
      <c r="R1333" s="79">
        <v>0</v>
      </c>
      <c r="S1333" s="79">
        <v>0</v>
      </c>
      <c r="T1333" s="78" t="str">
        <f>VLOOKUP(Table5[[#This Row],[ODS Code]],Lookup!A:D,4,FALSE)</f>
        <v>Central London</v>
      </c>
      <c r="U1333" s="78" t="str">
        <f>VLOOKUP(Table5[[#This Row],[ODS Code]],Lookup!A:E,3,FALSE)</f>
        <v>St John’s Wood and Maida Vale Network</v>
      </c>
      <c r="V1333" s="78" t="str">
        <f>VLOOKUP(Table5[[#This Row],[ODS Code]],Lookup!A:F,2,FALSE)</f>
        <v>LANARK MEDICAL CENTRE</v>
      </c>
      <c r="W1333" s="78" t="str">
        <f>VLOOKUP(Table5[[#This Row],[ODS Code]],Lookup!A:G,5,FALSE)</f>
        <v>E87756</v>
      </c>
    </row>
    <row r="1334" spans="1:23" x14ac:dyDescent="0.35">
      <c r="A1334" s="80">
        <v>45474</v>
      </c>
      <c r="B1334" t="s">
        <v>205</v>
      </c>
      <c r="C1334" t="s">
        <v>1146</v>
      </c>
      <c r="D1334" t="s">
        <v>1145</v>
      </c>
      <c r="E1334" t="s">
        <v>854</v>
      </c>
      <c r="F1334" s="78">
        <v>18</v>
      </c>
      <c r="G1334" s="78">
        <v>85</v>
      </c>
      <c r="H1334" s="78">
        <v>1</v>
      </c>
      <c r="I1334" s="78">
        <v>5</v>
      </c>
      <c r="J1334" s="78">
        <v>11</v>
      </c>
      <c r="K1334" s="78">
        <v>52</v>
      </c>
      <c r="L1334" s="78">
        <v>6</v>
      </c>
      <c r="M1334" s="78">
        <v>28</v>
      </c>
      <c r="N1334" s="78">
        <v>0</v>
      </c>
      <c r="O1334" s="78">
        <v>0</v>
      </c>
      <c r="P1334" s="78">
        <v>0</v>
      </c>
      <c r="Q1334" s="78">
        <v>0</v>
      </c>
      <c r="R1334" s="79">
        <v>0</v>
      </c>
      <c r="S1334" s="79">
        <v>0</v>
      </c>
      <c r="T1334" s="78" t="str">
        <f>VLOOKUP(Table5[[#This Row],[ODS Code]],Lookup!A:D,4,FALSE)</f>
        <v>Central London</v>
      </c>
      <c r="U1334" s="78" t="str">
        <f>VLOOKUP(Table5[[#This Row],[ODS Code]],Lookup!A:E,3,FALSE)</f>
        <v>St John’s Wood and Maida Vale Network</v>
      </c>
      <c r="V1334" s="78" t="str">
        <f>VLOOKUP(Table5[[#This Row],[ODS Code]],Lookup!A:F,2,FALSE)</f>
        <v>LITTLE VENICE MEDICAL CENTRE</v>
      </c>
      <c r="W1334" s="78" t="str">
        <f>VLOOKUP(Table5[[#This Row],[ODS Code]],Lookup!A:G,5,FALSE)</f>
        <v>E87006</v>
      </c>
    </row>
    <row r="1335" spans="1:23" x14ac:dyDescent="0.35">
      <c r="A1335" s="80">
        <v>45474</v>
      </c>
      <c r="B1335" t="s">
        <v>206</v>
      </c>
      <c r="C1335" t="s">
        <v>1147</v>
      </c>
      <c r="D1335" t="s">
        <v>1145</v>
      </c>
      <c r="E1335" t="s">
        <v>854</v>
      </c>
      <c r="F1335" s="78">
        <v>1166</v>
      </c>
      <c r="G1335" s="78">
        <v>2553</v>
      </c>
      <c r="H1335" s="78">
        <v>113</v>
      </c>
      <c r="I1335" s="78">
        <v>246</v>
      </c>
      <c r="J1335" s="78">
        <v>511</v>
      </c>
      <c r="K1335" s="78">
        <v>1101</v>
      </c>
      <c r="L1335" s="78">
        <v>341</v>
      </c>
      <c r="M1335" s="78">
        <v>766</v>
      </c>
      <c r="N1335" s="78">
        <v>103</v>
      </c>
      <c r="O1335" s="78">
        <v>223</v>
      </c>
      <c r="P1335" s="78">
        <v>98</v>
      </c>
      <c r="Q1335" s="78">
        <v>217</v>
      </c>
      <c r="R1335" s="79">
        <v>8.4048027444253853E-2</v>
      </c>
      <c r="S1335" s="79">
        <v>8.4998041519780645E-2</v>
      </c>
      <c r="T1335" s="78" t="str">
        <f>VLOOKUP(Table5[[#This Row],[ODS Code]],Lookup!A:D,4,FALSE)</f>
        <v>Central London</v>
      </c>
      <c r="U1335" s="78" t="str">
        <f>VLOOKUP(Table5[[#This Row],[ODS Code]],Lookup!A:E,3,FALSE)</f>
        <v>St John’s Wood and Maida Vale Network</v>
      </c>
      <c r="V1335" s="78" t="str">
        <f>VLOOKUP(Table5[[#This Row],[ODS Code]],Lookup!A:F,2,FALSE)</f>
        <v>MAIDA VALE MEDICAL CENTRE</v>
      </c>
      <c r="W1335" s="78" t="str">
        <f>VLOOKUP(Table5[[#This Row],[ODS Code]],Lookup!A:G,5,FALSE)</f>
        <v>E87010</v>
      </c>
    </row>
    <row r="1336" spans="1:23" x14ac:dyDescent="0.35">
      <c r="A1336" s="80">
        <v>45474</v>
      </c>
      <c r="B1336" t="s">
        <v>285</v>
      </c>
      <c r="C1336" t="s">
        <v>1148</v>
      </c>
      <c r="D1336" t="s">
        <v>1145</v>
      </c>
      <c r="E1336" t="s">
        <v>854</v>
      </c>
      <c r="F1336" s="78">
        <v>1649</v>
      </c>
      <c r="G1336" s="78">
        <v>3301</v>
      </c>
      <c r="H1336" s="78">
        <v>139</v>
      </c>
      <c r="I1336" s="78">
        <v>279</v>
      </c>
      <c r="J1336" s="78">
        <v>808</v>
      </c>
      <c r="K1336" s="78">
        <v>1617</v>
      </c>
      <c r="L1336" s="78">
        <v>511</v>
      </c>
      <c r="M1336" s="78">
        <v>1023</v>
      </c>
      <c r="N1336" s="78">
        <v>109</v>
      </c>
      <c r="O1336" s="78">
        <v>218</v>
      </c>
      <c r="P1336" s="78">
        <v>82</v>
      </c>
      <c r="Q1336" s="78">
        <v>164</v>
      </c>
      <c r="R1336" s="79">
        <v>4.972710733778047E-2</v>
      </c>
      <c r="S1336" s="79">
        <v>4.9681914571342016E-2</v>
      </c>
      <c r="T1336" s="78" t="str">
        <f>VLOOKUP(Table5[[#This Row],[ODS Code]],Lookup!A:D,4,FALSE)</f>
        <v>Central London</v>
      </c>
      <c r="U1336" s="78" t="str">
        <f>VLOOKUP(Table5[[#This Row],[ODS Code]],Lookup!A:E,3,FALSE)</f>
        <v>St John’s Wood and Maida Vale Network</v>
      </c>
      <c r="V1336" s="78" t="str">
        <f>VLOOKUP(Table5[[#This Row],[ODS Code]],Lookup!A:F,2,FALSE)</f>
        <v>ST JOHNS WOOD MEDICAL PRACTICE</v>
      </c>
      <c r="W1336" s="78" t="str">
        <f>VLOOKUP(Table5[[#This Row],[ODS Code]],Lookup!A:G,5,FALSE)</f>
        <v>E87609</v>
      </c>
    </row>
    <row r="1337" spans="1:23" x14ac:dyDescent="0.35">
      <c r="A1337" s="80">
        <v>45474</v>
      </c>
      <c r="B1337" t="s">
        <v>361</v>
      </c>
      <c r="C1337" t="s">
        <v>1149</v>
      </c>
      <c r="D1337" t="s">
        <v>1145</v>
      </c>
      <c r="E1337" t="s">
        <v>854</v>
      </c>
      <c r="F1337" s="78">
        <v>6862</v>
      </c>
      <c r="G1337" s="78">
        <v>12882</v>
      </c>
      <c r="H1337" s="78">
        <v>667</v>
      </c>
      <c r="I1337" s="78">
        <v>1266</v>
      </c>
      <c r="J1337" s="78">
        <v>3141</v>
      </c>
      <c r="K1337" s="78">
        <v>5866</v>
      </c>
      <c r="L1337" s="78">
        <v>2115</v>
      </c>
      <c r="M1337" s="78">
        <v>3969</v>
      </c>
      <c r="N1337" s="78">
        <v>504</v>
      </c>
      <c r="O1337" s="78">
        <v>955</v>
      </c>
      <c r="P1337" s="78">
        <v>435</v>
      </c>
      <c r="Q1337" s="78">
        <v>826</v>
      </c>
      <c r="R1337" s="79">
        <v>6.3392596910521709E-2</v>
      </c>
      <c r="S1337" s="79">
        <v>6.412047818661698E-2</v>
      </c>
      <c r="T1337" s="78" t="str">
        <f>VLOOKUP(Table5[[#This Row],[ODS Code]],Lookup!A:D,4,FALSE)</f>
        <v>Central London</v>
      </c>
      <c r="U1337" s="78" t="str">
        <f>VLOOKUP(Table5[[#This Row],[ODS Code]],Lookup!A:E,3,FALSE)</f>
        <v>St John’s Wood and Maida Vale Network</v>
      </c>
      <c r="V1337" s="78" t="str">
        <f>VLOOKUP(Table5[[#This Row],[ODS Code]],Lookup!A:F,2,FALSE)</f>
        <v>THE RANDOLPH SURGERY</v>
      </c>
      <c r="W1337" s="78" t="str">
        <f>VLOOKUP(Table5[[#This Row],[ODS Code]],Lookup!A:G,5,FALSE)</f>
        <v>E87046</v>
      </c>
    </row>
    <row r="1338" spans="1:23" x14ac:dyDescent="0.35">
      <c r="A1338" s="80">
        <v>45474</v>
      </c>
      <c r="B1338" t="s">
        <v>382</v>
      </c>
      <c r="C1338" t="s">
        <v>1150</v>
      </c>
      <c r="D1338" t="s">
        <v>1145</v>
      </c>
      <c r="E1338" t="s">
        <v>854</v>
      </c>
      <c r="F1338" s="78">
        <v>0</v>
      </c>
      <c r="G1338" s="78">
        <v>0</v>
      </c>
      <c r="H1338" s="78">
        <v>0</v>
      </c>
      <c r="I1338" s="78">
        <v>0</v>
      </c>
      <c r="J1338" s="78">
        <v>0</v>
      </c>
      <c r="K1338" s="78">
        <v>0</v>
      </c>
      <c r="L1338" s="78">
        <v>0</v>
      </c>
      <c r="M1338" s="78">
        <v>0</v>
      </c>
      <c r="N1338" s="78">
        <v>0</v>
      </c>
      <c r="O1338" s="78">
        <v>0</v>
      </c>
      <c r="P1338" s="78">
        <v>0</v>
      </c>
      <c r="Q1338" s="78">
        <v>0</v>
      </c>
      <c r="R1338" s="79">
        <v>0</v>
      </c>
      <c r="S1338" s="79">
        <v>0</v>
      </c>
      <c r="T1338" s="78" t="str">
        <f>VLOOKUP(Table5[[#This Row],[ODS Code]],Lookup!A:D,4,FALSE)</f>
        <v>Central London</v>
      </c>
      <c r="U1338" s="78" t="str">
        <f>VLOOKUP(Table5[[#This Row],[ODS Code]],Lookup!A:E,3,FALSE)</f>
        <v>St John’s Wood and Maida Vale Network</v>
      </c>
      <c r="V1338" s="78" t="str">
        <f>VLOOKUP(Table5[[#This Row],[ODS Code]],Lookup!A:F,2,FALSE)</f>
        <v>THIRD FLOOR LANARK ROAD MEDICAL CENTRE</v>
      </c>
      <c r="W1338" s="78" t="str">
        <f>VLOOKUP(Table5[[#This Row],[ODS Code]],Lookup!A:G,5,FALSE)</f>
        <v>E87663</v>
      </c>
    </row>
    <row r="1339" spans="1:23" x14ac:dyDescent="0.35">
      <c r="A1339" s="80">
        <v>45474</v>
      </c>
      <c r="B1339" t="s">
        <v>393</v>
      </c>
      <c r="C1339" t="s">
        <v>1151</v>
      </c>
      <c r="D1339" t="s">
        <v>1145</v>
      </c>
      <c r="E1339" t="s">
        <v>854</v>
      </c>
      <c r="F1339" s="78">
        <v>63</v>
      </c>
      <c r="G1339" s="78">
        <v>126</v>
      </c>
      <c r="H1339" s="78">
        <v>3</v>
      </c>
      <c r="I1339" s="78">
        <v>6</v>
      </c>
      <c r="J1339" s="78">
        <v>44</v>
      </c>
      <c r="K1339" s="78">
        <v>88</v>
      </c>
      <c r="L1339" s="78">
        <v>12</v>
      </c>
      <c r="M1339" s="78">
        <v>24</v>
      </c>
      <c r="N1339" s="78">
        <v>3</v>
      </c>
      <c r="O1339" s="78">
        <v>6</v>
      </c>
      <c r="P1339" s="78">
        <v>1</v>
      </c>
      <c r="Q1339" s="78">
        <v>2</v>
      </c>
      <c r="R1339" s="79">
        <v>1.5873015873015872E-2</v>
      </c>
      <c r="S1339" s="79">
        <v>1.5873015873015872E-2</v>
      </c>
      <c r="T1339" s="78" t="str">
        <f>VLOOKUP(Table5[[#This Row],[ODS Code]],Lookup!A:D,4,FALSE)</f>
        <v>Central London</v>
      </c>
      <c r="U1339" s="78" t="str">
        <f>VLOOKUP(Table5[[#This Row],[ODS Code]],Lookup!A:E,3,FALSE)</f>
        <v>St John’s Wood and Maida Vale Network</v>
      </c>
      <c r="V1339" s="78" t="str">
        <f>VLOOKUP(Table5[[#This Row],[ODS Code]],Lookup!A:F,2,FALSE)</f>
        <v>WELLINGTON HEALTH CENTRE</v>
      </c>
      <c r="W1339" s="78" t="str">
        <f>VLOOKUP(Table5[[#This Row],[ODS Code]],Lookup!A:G,5,FALSE)</f>
        <v>E87754</v>
      </c>
    </row>
    <row r="1340" spans="1:23" x14ac:dyDescent="0.35">
      <c r="A1340" s="80">
        <v>45474</v>
      </c>
      <c r="B1340" t="s">
        <v>38</v>
      </c>
      <c r="C1340" t="s">
        <v>1119</v>
      </c>
      <c r="D1340" t="s">
        <v>1152</v>
      </c>
      <c r="E1340" t="s">
        <v>854</v>
      </c>
      <c r="F1340" s="78">
        <v>3721</v>
      </c>
      <c r="G1340" s="78">
        <v>12068</v>
      </c>
      <c r="H1340" s="78">
        <v>355</v>
      </c>
      <c r="I1340" s="78">
        <v>1170</v>
      </c>
      <c r="J1340" s="78">
        <v>1654</v>
      </c>
      <c r="K1340" s="78">
        <v>5187</v>
      </c>
      <c r="L1340" s="78">
        <v>823</v>
      </c>
      <c r="M1340" s="78">
        <v>2694</v>
      </c>
      <c r="N1340" s="78">
        <v>408</v>
      </c>
      <c r="O1340" s="78">
        <v>1359</v>
      </c>
      <c r="P1340" s="78">
        <v>481</v>
      </c>
      <c r="Q1340" s="78">
        <v>1658</v>
      </c>
      <c r="R1340" s="79">
        <v>0.12926632625638268</v>
      </c>
      <c r="S1340" s="79">
        <v>0.13738813390785548</v>
      </c>
      <c r="T1340" s="78" t="str">
        <f>VLOOKUP(Table5[[#This Row],[ODS Code]],Lookup!A:D,4,FALSE)</f>
        <v>Hillingdon</v>
      </c>
      <c r="U1340" s="78" t="str">
        <f>VLOOKUP(Table5[[#This Row],[ODS Code]],Lookup!A:E,3,FALSE)</f>
        <v>Synergy</v>
      </c>
      <c r="V1340" s="78" t="str">
        <f>VLOOKUP(Table5[[#This Row],[ODS Code]],Lookup!A:F,2,FALSE)</f>
        <v>BELMONT MEDICAL CENTRE</v>
      </c>
      <c r="W1340" s="78" t="str">
        <f>VLOOKUP(Table5[[#This Row],[ODS Code]],Lookup!A:G,5,FALSE)</f>
        <v>E86009</v>
      </c>
    </row>
    <row r="1341" spans="1:23" x14ac:dyDescent="0.35">
      <c r="A1341" s="80">
        <v>45474</v>
      </c>
      <c r="B1341" t="s">
        <v>51</v>
      </c>
      <c r="C1341" t="s">
        <v>1153</v>
      </c>
      <c r="D1341" t="s">
        <v>1152</v>
      </c>
      <c r="E1341" t="s">
        <v>854</v>
      </c>
      <c r="F1341" s="78">
        <v>59</v>
      </c>
      <c r="G1341" s="78">
        <v>118</v>
      </c>
      <c r="H1341" s="78">
        <v>15</v>
      </c>
      <c r="I1341" s="78">
        <v>30</v>
      </c>
      <c r="J1341" s="78">
        <v>16</v>
      </c>
      <c r="K1341" s="78">
        <v>32</v>
      </c>
      <c r="L1341" s="78">
        <v>19</v>
      </c>
      <c r="M1341" s="78">
        <v>38</v>
      </c>
      <c r="N1341" s="78">
        <v>5</v>
      </c>
      <c r="O1341" s="78">
        <v>10</v>
      </c>
      <c r="P1341" s="78">
        <v>4</v>
      </c>
      <c r="Q1341" s="78">
        <v>8</v>
      </c>
      <c r="R1341" s="79">
        <v>6.7796610169491525E-2</v>
      </c>
      <c r="S1341" s="79">
        <v>6.7796610169491525E-2</v>
      </c>
      <c r="T1341" s="78" t="str">
        <f>VLOOKUP(Table5[[#This Row],[ODS Code]],Lookup!A:D,4,FALSE)</f>
        <v>Hillingdon</v>
      </c>
      <c r="U1341" s="78" t="str">
        <f>VLOOKUP(Table5[[#This Row],[ODS Code]],Lookup!A:E,3,FALSE)</f>
        <v>Synergy</v>
      </c>
      <c r="V1341" s="78" t="str">
        <f>VLOOKUP(Table5[[#This Row],[ODS Code]],Lookup!A:F,2,FALSE)</f>
        <v>BRUNEL MEDICAL CENTRE</v>
      </c>
      <c r="W1341" s="78" t="str">
        <f>VLOOKUP(Table5[[#This Row],[ODS Code]],Lookup!A:G,5,FALSE)</f>
        <v>E86030</v>
      </c>
    </row>
    <row r="1342" spans="1:23" x14ac:dyDescent="0.35">
      <c r="A1342" s="80">
        <v>45474</v>
      </c>
      <c r="B1342" t="s">
        <v>62</v>
      </c>
      <c r="C1342" t="s">
        <v>1154</v>
      </c>
      <c r="D1342" t="s">
        <v>1152</v>
      </c>
      <c r="E1342" t="s">
        <v>854</v>
      </c>
      <c r="F1342" s="78">
        <v>18826</v>
      </c>
      <c r="G1342" s="78">
        <v>69292</v>
      </c>
      <c r="H1342" s="78">
        <v>1547</v>
      </c>
      <c r="I1342" s="78">
        <v>5573</v>
      </c>
      <c r="J1342" s="78">
        <v>9862</v>
      </c>
      <c r="K1342" s="78">
        <v>36466</v>
      </c>
      <c r="L1342" s="78">
        <v>4017</v>
      </c>
      <c r="M1342" s="78">
        <v>14773</v>
      </c>
      <c r="N1342" s="78">
        <v>1465</v>
      </c>
      <c r="O1342" s="78">
        <v>5298</v>
      </c>
      <c r="P1342" s="78">
        <v>1935</v>
      </c>
      <c r="Q1342" s="78">
        <v>7182</v>
      </c>
      <c r="R1342" s="79">
        <v>0.10278338468076065</v>
      </c>
      <c r="S1342" s="79">
        <v>0.1036483288114068</v>
      </c>
      <c r="T1342" s="78" t="str">
        <f>VLOOKUP(Table5[[#This Row],[ODS Code]],Lookup!A:D,4,FALSE)</f>
        <v>Hillingdon</v>
      </c>
      <c r="U1342" s="78" t="str">
        <f>VLOOKUP(Table5[[#This Row],[ODS Code]],Lookup!A:E,3,FALSE)</f>
        <v>Synergy</v>
      </c>
      <c r="V1342" s="78" t="str">
        <f>VLOOKUP(Table5[[#This Row],[ODS Code]],Lookup!A:F,2,FALSE)</f>
        <v>CENTRAL UXBRIDGE SURGERY</v>
      </c>
      <c r="W1342" s="78" t="str">
        <f>VLOOKUP(Table5[[#This Row],[ODS Code]],Lookup!A:G,5,FALSE)</f>
        <v>E86015</v>
      </c>
    </row>
    <row r="1343" spans="1:23" x14ac:dyDescent="0.35">
      <c r="A1343" s="80">
        <v>45474</v>
      </c>
      <c r="B1343" t="s">
        <v>161</v>
      </c>
      <c r="C1343" t="s">
        <v>1155</v>
      </c>
      <c r="D1343" t="s">
        <v>1152</v>
      </c>
      <c r="E1343" t="s">
        <v>854</v>
      </c>
      <c r="F1343" s="78">
        <v>131</v>
      </c>
      <c r="G1343" s="78">
        <v>332</v>
      </c>
      <c r="H1343" s="78">
        <v>14</v>
      </c>
      <c r="I1343" s="78">
        <v>29</v>
      </c>
      <c r="J1343" s="78">
        <v>70</v>
      </c>
      <c r="K1343" s="78">
        <v>195</v>
      </c>
      <c r="L1343" s="78">
        <v>32</v>
      </c>
      <c r="M1343" s="78">
        <v>75</v>
      </c>
      <c r="N1343" s="78">
        <v>9</v>
      </c>
      <c r="O1343" s="78">
        <v>20</v>
      </c>
      <c r="P1343" s="78">
        <v>6</v>
      </c>
      <c r="Q1343" s="78">
        <v>13</v>
      </c>
      <c r="R1343" s="79">
        <v>4.5801526717557252E-2</v>
      </c>
      <c r="S1343" s="79">
        <v>3.9156626506024098E-2</v>
      </c>
      <c r="T1343" s="78" t="str">
        <f>VLOOKUP(Table5[[#This Row],[ODS Code]],Lookup!A:D,4,FALSE)</f>
        <v>Hillingdon</v>
      </c>
      <c r="U1343" s="78" t="str">
        <f>VLOOKUP(Table5[[#This Row],[ODS Code]],Lookup!A:E,3,FALSE)</f>
        <v>Synergy</v>
      </c>
      <c r="V1343" s="78" t="str">
        <f>VLOOKUP(Table5[[#This Row],[ODS Code]],Lookup!A:F,2,FALSE)</f>
        <v>HILLINGDON HEALTH CENTRE</v>
      </c>
      <c r="W1343" s="78" t="str">
        <f>VLOOKUP(Table5[[#This Row],[ODS Code]],Lookup!A:G,5,FALSE)</f>
        <v>E86036</v>
      </c>
    </row>
    <row r="1344" spans="1:23" x14ac:dyDescent="0.35">
      <c r="A1344" s="80">
        <v>45474</v>
      </c>
      <c r="B1344" t="s">
        <v>52</v>
      </c>
      <c r="C1344" t="s">
        <v>1156</v>
      </c>
      <c r="D1344" t="s">
        <v>1157</v>
      </c>
      <c r="E1344" t="s">
        <v>854</v>
      </c>
      <c r="F1344" s="78">
        <v>0</v>
      </c>
      <c r="G1344" s="78">
        <v>0</v>
      </c>
      <c r="H1344" s="78">
        <v>0</v>
      </c>
      <c r="I1344" s="78">
        <v>0</v>
      </c>
      <c r="J1344" s="78">
        <v>0</v>
      </c>
      <c r="K1344" s="78">
        <v>0</v>
      </c>
      <c r="L1344" s="78">
        <v>0</v>
      </c>
      <c r="M1344" s="78">
        <v>0</v>
      </c>
      <c r="N1344" s="78">
        <v>0</v>
      </c>
      <c r="O1344" s="78">
        <v>0</v>
      </c>
      <c r="P1344" s="78">
        <v>0</v>
      </c>
      <c r="Q1344" s="78">
        <v>0</v>
      </c>
      <c r="R1344" s="79">
        <v>0</v>
      </c>
      <c r="S1344" s="79">
        <v>0</v>
      </c>
      <c r="T1344" s="78" t="str">
        <f>VLOOKUP(Table5[[#This Row],[ODS Code]],Lookup!A:D,4,FALSE)</f>
        <v>Ealing</v>
      </c>
      <c r="U1344" s="78" t="str">
        <f>VLOOKUP(Table5[[#This Row],[ODS Code]],Lookup!A:E,3,FALSE)</f>
        <v>The Ealing Network</v>
      </c>
      <c r="V1344" s="78" t="str">
        <f>VLOOKUP(Table5[[#This Row],[ODS Code]],Lookup!A:F,2,FALSE)</f>
        <v>BRUNSWICK SURGERY</v>
      </c>
      <c r="W1344" s="78" t="str">
        <f>VLOOKUP(Table5[[#This Row],[ODS Code]],Lookup!A:G,5,FALSE)</f>
        <v>E85091</v>
      </c>
    </row>
    <row r="1345" spans="1:23" x14ac:dyDescent="0.35">
      <c r="A1345" s="80">
        <v>45474</v>
      </c>
      <c r="B1345" t="s">
        <v>124</v>
      </c>
      <c r="C1345" t="s">
        <v>1158</v>
      </c>
      <c r="D1345" t="s">
        <v>1157</v>
      </c>
      <c r="E1345" t="s">
        <v>854</v>
      </c>
      <c r="F1345" s="78">
        <v>8256</v>
      </c>
      <c r="G1345" s="78">
        <v>24371</v>
      </c>
      <c r="H1345" s="78">
        <v>1117</v>
      </c>
      <c r="I1345" s="78">
        <v>3030</v>
      </c>
      <c r="J1345" s="78">
        <v>2941</v>
      </c>
      <c r="K1345" s="78">
        <v>10046</v>
      </c>
      <c r="L1345" s="78">
        <v>2534</v>
      </c>
      <c r="M1345" s="78">
        <v>6807</v>
      </c>
      <c r="N1345" s="78">
        <v>759</v>
      </c>
      <c r="O1345" s="78">
        <v>2058</v>
      </c>
      <c r="P1345" s="78">
        <v>905</v>
      </c>
      <c r="Q1345" s="78">
        <v>2430</v>
      </c>
      <c r="R1345" s="79">
        <v>0.1096172480620155</v>
      </c>
      <c r="S1345" s="79">
        <v>9.9708670140741043E-2</v>
      </c>
      <c r="T1345" s="78" t="str">
        <f>VLOOKUP(Table5[[#This Row],[ODS Code]],Lookup!A:D,4,FALSE)</f>
        <v>Ealing</v>
      </c>
      <c r="U1345" s="78" t="str">
        <f>VLOOKUP(Table5[[#This Row],[ODS Code]],Lookup!A:E,3,FALSE)</f>
        <v>The Ealing Network</v>
      </c>
      <c r="V1345" s="78" t="str">
        <f>VLOOKUP(Table5[[#This Row],[ODS Code]],Lookup!A:F,2,FALSE)</f>
        <v>GORDON HOUSE SURGERY</v>
      </c>
      <c r="W1345" s="78" t="str">
        <f>VLOOKUP(Table5[[#This Row],[ODS Code]],Lookup!A:G,5,FALSE)</f>
        <v>E85026</v>
      </c>
    </row>
    <row r="1346" spans="1:23" x14ac:dyDescent="0.35">
      <c r="A1346" s="80">
        <v>45474</v>
      </c>
      <c r="B1346" t="s">
        <v>210</v>
      </c>
      <c r="C1346" t="s">
        <v>1159</v>
      </c>
      <c r="D1346" t="s">
        <v>1157</v>
      </c>
      <c r="E1346" t="s">
        <v>854</v>
      </c>
      <c r="F1346" s="78">
        <v>0</v>
      </c>
      <c r="G1346" s="78">
        <v>0</v>
      </c>
      <c r="H1346" s="78">
        <v>0</v>
      </c>
      <c r="I1346" s="78">
        <v>0</v>
      </c>
      <c r="J1346" s="78">
        <v>0</v>
      </c>
      <c r="K1346" s="78">
        <v>0</v>
      </c>
      <c r="L1346" s="78">
        <v>0</v>
      </c>
      <c r="M1346" s="78">
        <v>0</v>
      </c>
      <c r="N1346" s="78">
        <v>0</v>
      </c>
      <c r="O1346" s="78">
        <v>0</v>
      </c>
      <c r="P1346" s="78">
        <v>0</v>
      </c>
      <c r="Q1346" s="78">
        <v>0</v>
      </c>
      <c r="R1346" s="79">
        <v>0</v>
      </c>
      <c r="S1346" s="79">
        <v>0</v>
      </c>
      <c r="T1346" s="78" t="str">
        <f>VLOOKUP(Table5[[#This Row],[ODS Code]],Lookup!A:D,4,FALSE)</f>
        <v>Ealing</v>
      </c>
      <c r="U1346" s="78" t="str">
        <f>VLOOKUP(Table5[[#This Row],[ODS Code]],Lookup!A:E,3,FALSE)</f>
        <v>The Ealing Network</v>
      </c>
      <c r="V1346" s="78" t="str">
        <f>VLOOKUP(Table5[[#This Row],[ODS Code]],Lookup!A:F,2,FALSE)</f>
        <v>MATTOCK LANE HEALTH CENTRE</v>
      </c>
      <c r="W1346" s="78" t="str">
        <f>VLOOKUP(Table5[[#This Row],[ODS Code]],Lookup!A:G,5,FALSE)</f>
        <v>E85726</v>
      </c>
    </row>
    <row r="1347" spans="1:23" x14ac:dyDescent="0.35">
      <c r="A1347" s="80">
        <v>45474</v>
      </c>
      <c r="B1347" t="s">
        <v>256</v>
      </c>
      <c r="C1347" t="s">
        <v>1160</v>
      </c>
      <c r="D1347" t="s">
        <v>1157</v>
      </c>
      <c r="E1347" t="s">
        <v>854</v>
      </c>
      <c r="F1347" s="78">
        <v>0</v>
      </c>
      <c r="G1347" s="78">
        <v>0</v>
      </c>
      <c r="H1347" s="78">
        <v>0</v>
      </c>
      <c r="I1347" s="78">
        <v>0</v>
      </c>
      <c r="J1347" s="78">
        <v>0</v>
      </c>
      <c r="K1347" s="78">
        <v>0</v>
      </c>
      <c r="L1347" s="78">
        <v>0</v>
      </c>
      <c r="M1347" s="78">
        <v>0</v>
      </c>
      <c r="N1347" s="78">
        <v>0</v>
      </c>
      <c r="O1347" s="78">
        <v>0</v>
      </c>
      <c r="P1347" s="78">
        <v>0</v>
      </c>
      <c r="Q1347" s="78">
        <v>0</v>
      </c>
      <c r="R1347" s="79">
        <v>0</v>
      </c>
      <c r="S1347" s="79">
        <v>0</v>
      </c>
      <c r="T1347" s="78" t="str">
        <f>VLOOKUP(Table5[[#This Row],[ODS Code]],Lookup!A:D,4,FALSE)</f>
        <v>Ealing</v>
      </c>
      <c r="U1347" s="78" t="str">
        <f>VLOOKUP(Table5[[#This Row],[ODS Code]],Lookup!A:E,3,FALSE)</f>
        <v>The Ealing Network</v>
      </c>
      <c r="V1347" s="78" t="str">
        <f>VLOOKUP(Table5[[#This Row],[ODS Code]],Lookup!A:F,2,FALSE)</f>
        <v>QUEENS WALK PRACTICE</v>
      </c>
      <c r="W1347" s="78" t="str">
        <f>VLOOKUP(Table5[[#This Row],[ODS Code]],Lookup!A:G,5,FALSE)</f>
        <v>E85057</v>
      </c>
    </row>
    <row r="1348" spans="1:23" x14ac:dyDescent="0.35">
      <c r="A1348" s="80">
        <v>45474</v>
      </c>
      <c r="B1348" t="s">
        <v>306</v>
      </c>
      <c r="C1348" t="s">
        <v>1161</v>
      </c>
      <c r="D1348" t="s">
        <v>1157</v>
      </c>
      <c r="E1348" t="s">
        <v>854</v>
      </c>
      <c r="F1348" s="78">
        <v>442</v>
      </c>
      <c r="G1348" s="78">
        <v>884</v>
      </c>
      <c r="H1348" s="78">
        <v>47</v>
      </c>
      <c r="I1348" s="78">
        <v>94</v>
      </c>
      <c r="J1348" s="78">
        <v>172</v>
      </c>
      <c r="K1348" s="78">
        <v>344</v>
      </c>
      <c r="L1348" s="78">
        <v>102</v>
      </c>
      <c r="M1348" s="78">
        <v>204</v>
      </c>
      <c r="N1348" s="78">
        <v>60</v>
      </c>
      <c r="O1348" s="78">
        <v>120</v>
      </c>
      <c r="P1348" s="78">
        <v>61</v>
      </c>
      <c r="Q1348" s="78">
        <v>122</v>
      </c>
      <c r="R1348" s="79">
        <v>0.13800904977375567</v>
      </c>
      <c r="S1348" s="79">
        <v>0.13800904977375567</v>
      </c>
      <c r="T1348" s="78" t="str">
        <f>VLOOKUP(Table5[[#This Row],[ODS Code]],Lookup!A:D,4,FALSE)</f>
        <v>Ealing</v>
      </c>
      <c r="U1348" s="78" t="str">
        <f>VLOOKUP(Table5[[#This Row],[ODS Code]],Lookup!A:E,3,FALSE)</f>
        <v>The Ealing Network</v>
      </c>
      <c r="V1348" s="78" t="str">
        <f>VLOOKUP(Table5[[#This Row],[ODS Code]],Lookup!A:F,2,FALSE)</f>
        <v>THE ARGYLE SURGERY</v>
      </c>
      <c r="W1348" s="78" t="str">
        <f>VLOOKUP(Table5[[#This Row],[ODS Code]],Lookup!A:G,5,FALSE)</f>
        <v>E85120</v>
      </c>
    </row>
    <row r="1349" spans="1:23" x14ac:dyDescent="0.35">
      <c r="A1349" s="80">
        <v>45474</v>
      </c>
      <c r="B1349" t="s">
        <v>307</v>
      </c>
      <c r="C1349" t="s">
        <v>1162</v>
      </c>
      <c r="D1349" t="s">
        <v>1157</v>
      </c>
      <c r="E1349" t="s">
        <v>854</v>
      </c>
      <c r="F1349" s="78">
        <v>0</v>
      </c>
      <c r="G1349" s="78">
        <v>0</v>
      </c>
      <c r="H1349" s="78">
        <v>0</v>
      </c>
      <c r="I1349" s="78">
        <v>0</v>
      </c>
      <c r="J1349" s="78">
        <v>0</v>
      </c>
      <c r="K1349" s="78">
        <v>0</v>
      </c>
      <c r="L1349" s="78">
        <v>0</v>
      </c>
      <c r="M1349" s="78">
        <v>0</v>
      </c>
      <c r="N1349" s="78">
        <v>0</v>
      </c>
      <c r="O1349" s="78">
        <v>0</v>
      </c>
      <c r="P1349" s="78">
        <v>0</v>
      </c>
      <c r="Q1349" s="78">
        <v>0</v>
      </c>
      <c r="R1349" s="79">
        <v>0</v>
      </c>
      <c r="S1349" s="79">
        <v>0</v>
      </c>
      <c r="T1349" s="78" t="str">
        <f>VLOOKUP(Table5[[#This Row],[ODS Code]],Lookup!A:D,4,FALSE)</f>
        <v>Ealing</v>
      </c>
      <c r="U1349" s="78" t="str">
        <f>VLOOKUP(Table5[[#This Row],[ODS Code]],Lookup!A:E,3,FALSE)</f>
        <v>The Ealing Network</v>
      </c>
      <c r="V1349" s="78" t="str">
        <f>VLOOKUP(Table5[[#This Row],[ODS Code]],Lookup!A:F,2,FALSE)</f>
        <v>THE AVENUE SURGERY</v>
      </c>
      <c r="W1349" s="78" t="str">
        <f>VLOOKUP(Table5[[#This Row],[ODS Code]],Lookup!A:G,5,FALSE)</f>
        <v>E85099</v>
      </c>
    </row>
    <row r="1350" spans="1:23" x14ac:dyDescent="0.35">
      <c r="A1350" s="80">
        <v>45474</v>
      </c>
      <c r="B1350" t="s">
        <v>318</v>
      </c>
      <c r="C1350" t="s">
        <v>1163</v>
      </c>
      <c r="D1350" t="s">
        <v>1157</v>
      </c>
      <c r="E1350" t="s">
        <v>854</v>
      </c>
      <c r="F1350" s="78">
        <v>724</v>
      </c>
      <c r="G1350" s="78">
        <v>1448</v>
      </c>
      <c r="H1350" s="78">
        <v>127</v>
      </c>
      <c r="I1350" s="78">
        <v>254</v>
      </c>
      <c r="J1350" s="78">
        <v>246</v>
      </c>
      <c r="K1350" s="78">
        <v>492</v>
      </c>
      <c r="L1350" s="78">
        <v>245</v>
      </c>
      <c r="M1350" s="78">
        <v>490</v>
      </c>
      <c r="N1350" s="78">
        <v>46</v>
      </c>
      <c r="O1350" s="78">
        <v>92</v>
      </c>
      <c r="P1350" s="78">
        <v>60</v>
      </c>
      <c r="Q1350" s="78">
        <v>120</v>
      </c>
      <c r="R1350" s="79">
        <v>8.2872928176795577E-2</v>
      </c>
      <c r="S1350" s="79">
        <v>8.2872928176795577E-2</v>
      </c>
      <c r="T1350" s="78" t="str">
        <f>VLOOKUP(Table5[[#This Row],[ODS Code]],Lookup!A:D,4,FALSE)</f>
        <v>Ealing</v>
      </c>
      <c r="U1350" s="78" t="str">
        <f>VLOOKUP(Table5[[#This Row],[ODS Code]],Lookup!A:E,3,FALSE)</f>
        <v>The Ealing Network</v>
      </c>
      <c r="V1350" s="78" t="str">
        <f>VLOOKUP(Table5[[#This Row],[ODS Code]],Lookup!A:F,2,FALSE)</f>
        <v>THE CORFTON ROAD SURGERY</v>
      </c>
      <c r="W1350" s="78" t="str">
        <f>VLOOKUP(Table5[[#This Row],[ODS Code]],Lookup!A:G,5,FALSE)</f>
        <v>E85123</v>
      </c>
    </row>
    <row r="1351" spans="1:23" x14ac:dyDescent="0.35">
      <c r="A1351" s="80">
        <v>45474</v>
      </c>
      <c r="B1351" t="s">
        <v>319</v>
      </c>
      <c r="C1351" t="s">
        <v>1164</v>
      </c>
      <c r="D1351" t="s">
        <v>1157</v>
      </c>
      <c r="E1351" t="s">
        <v>854</v>
      </c>
      <c r="F1351" s="78">
        <v>47</v>
      </c>
      <c r="G1351" s="78">
        <v>94</v>
      </c>
      <c r="H1351" s="78">
        <v>1</v>
      </c>
      <c r="I1351" s="78">
        <v>2</v>
      </c>
      <c r="J1351" s="78">
        <v>44</v>
      </c>
      <c r="K1351" s="78">
        <v>88</v>
      </c>
      <c r="L1351" s="78">
        <v>2</v>
      </c>
      <c r="M1351" s="78">
        <v>4</v>
      </c>
      <c r="N1351" s="78">
        <v>0</v>
      </c>
      <c r="O1351" s="78">
        <v>0</v>
      </c>
      <c r="P1351" s="78">
        <v>0</v>
      </c>
      <c r="Q1351" s="78">
        <v>0</v>
      </c>
      <c r="R1351" s="79">
        <v>0</v>
      </c>
      <c r="S1351" s="79">
        <v>0</v>
      </c>
      <c r="T1351" s="78" t="str">
        <f>VLOOKUP(Table5[[#This Row],[ODS Code]],Lookup!A:D,4,FALSE)</f>
        <v>Ealing</v>
      </c>
      <c r="U1351" s="78" t="str">
        <f>VLOOKUP(Table5[[#This Row],[ODS Code]],Lookup!A:E,3,FALSE)</f>
        <v>The Ealing Network</v>
      </c>
      <c r="V1351" s="78" t="str">
        <f>VLOOKUP(Table5[[#This Row],[ODS Code]],Lookup!A:F,2,FALSE)</f>
        <v>CUCKOO LANE HEALTH CENTRE</v>
      </c>
      <c r="W1351" s="78" t="str">
        <f>VLOOKUP(Table5[[#This Row],[ODS Code]],Lookup!A:G,5,FALSE)</f>
        <v>E85116</v>
      </c>
    </row>
    <row r="1352" spans="1:23" x14ac:dyDescent="0.35">
      <c r="A1352" s="80">
        <v>45474</v>
      </c>
      <c r="B1352" t="s">
        <v>229</v>
      </c>
      <c r="C1352" t="s">
        <v>1165</v>
      </c>
      <c r="D1352" t="s">
        <v>1157</v>
      </c>
      <c r="E1352" t="s">
        <v>854</v>
      </c>
      <c r="F1352" s="78">
        <v>0</v>
      </c>
      <c r="G1352" s="78">
        <v>0</v>
      </c>
      <c r="H1352" s="78">
        <v>0</v>
      </c>
      <c r="I1352" s="78">
        <v>0</v>
      </c>
      <c r="J1352" s="78">
        <v>0</v>
      </c>
      <c r="K1352" s="78">
        <v>0</v>
      </c>
      <c r="L1352" s="78">
        <v>0</v>
      </c>
      <c r="M1352" s="78">
        <v>0</v>
      </c>
      <c r="N1352" s="78">
        <v>0</v>
      </c>
      <c r="O1352" s="78">
        <v>0</v>
      </c>
      <c r="P1352" s="78">
        <v>0</v>
      </c>
      <c r="Q1352" s="78">
        <v>0</v>
      </c>
      <c r="R1352" s="79">
        <v>0</v>
      </c>
      <c r="S1352" s="79">
        <v>0</v>
      </c>
      <c r="T1352" s="78" t="str">
        <f>VLOOKUP(Table5[[#This Row],[ODS Code]],Lookup!A:D,4,FALSE)</f>
        <v>Ealing</v>
      </c>
      <c r="U1352" s="78" t="str">
        <f>VLOOKUP(Table5[[#This Row],[ODS Code]],Lookup!A:E,3,FALSE)</f>
        <v>NULL</v>
      </c>
      <c r="V1352" s="78" t="str">
        <f>VLOOKUP(Table5[[#This Row],[ODS Code]],Lookup!A:F,2,FALSE)</f>
        <v>NURSING HOME SERVICES</v>
      </c>
      <c r="W1352" s="78" t="str">
        <f>VLOOKUP(Table5[[#This Row],[ODS Code]],Lookup!A:G,5,FALSE)</f>
        <v>Y04225</v>
      </c>
    </row>
    <row r="1353" spans="1:23" x14ac:dyDescent="0.35">
      <c r="A1353" s="80">
        <v>45474</v>
      </c>
      <c r="B1353" t="s">
        <v>1166</v>
      </c>
      <c r="C1353" t="s">
        <v>1167</v>
      </c>
      <c r="D1353" t="s">
        <v>1168</v>
      </c>
      <c r="E1353" t="s">
        <v>854</v>
      </c>
      <c r="F1353" s="78">
        <v>0</v>
      </c>
      <c r="G1353" s="78">
        <v>0</v>
      </c>
      <c r="H1353" s="78">
        <v>0</v>
      </c>
      <c r="I1353" s="78">
        <v>0</v>
      </c>
      <c r="J1353" s="78">
        <v>0</v>
      </c>
      <c r="K1353" s="78">
        <v>0</v>
      </c>
      <c r="L1353" s="78">
        <v>0</v>
      </c>
      <c r="M1353" s="78">
        <v>0</v>
      </c>
      <c r="N1353" s="78">
        <v>0</v>
      </c>
      <c r="O1353" s="78">
        <v>0</v>
      </c>
      <c r="P1353" s="78">
        <v>0</v>
      </c>
      <c r="Q1353" s="78">
        <v>0</v>
      </c>
      <c r="R1353" s="79">
        <v>0</v>
      </c>
      <c r="S1353" s="79">
        <v>0</v>
      </c>
      <c r="T1353" s="78" t="e">
        <f>VLOOKUP(Table5[[#This Row],[ODS Code]],Lookup!A:D,4,FALSE)</f>
        <v>#N/A</v>
      </c>
      <c r="U1353" s="78" t="e">
        <f>VLOOKUP(Table5[[#This Row],[ODS Code]],Lookup!A:E,3,FALSE)</f>
        <v>#N/A</v>
      </c>
      <c r="V1353" s="78" t="e">
        <f>VLOOKUP(Table5[[#This Row],[ODS Code]],Lookup!A:F,2,FALSE)</f>
        <v>#N/A</v>
      </c>
      <c r="W1353" s="78" t="e">
        <f>VLOOKUP(Table5[[#This Row],[ODS Code]],Lookup!A:G,5,FALSE)</f>
        <v>#N/A</v>
      </c>
    </row>
    <row r="1354" spans="1:23" x14ac:dyDescent="0.35">
      <c r="A1354" s="80">
        <v>45474</v>
      </c>
      <c r="B1354" t="s">
        <v>1169</v>
      </c>
      <c r="C1354" t="s">
        <v>1170</v>
      </c>
      <c r="D1354" t="s">
        <v>1168</v>
      </c>
      <c r="E1354" t="s">
        <v>854</v>
      </c>
      <c r="F1354" s="78">
        <v>0</v>
      </c>
      <c r="G1354" s="78">
        <v>0</v>
      </c>
      <c r="H1354" s="78">
        <v>0</v>
      </c>
      <c r="I1354" s="78">
        <v>0</v>
      </c>
      <c r="J1354" s="78">
        <v>0</v>
      </c>
      <c r="K1354" s="78">
        <v>0</v>
      </c>
      <c r="L1354" s="78">
        <v>0</v>
      </c>
      <c r="M1354" s="78">
        <v>0</v>
      </c>
      <c r="N1354" s="78">
        <v>0</v>
      </c>
      <c r="O1354" s="78">
        <v>0</v>
      </c>
      <c r="P1354" s="78">
        <v>0</v>
      </c>
      <c r="Q1354" s="78">
        <v>0</v>
      </c>
      <c r="R1354" s="79">
        <v>0</v>
      </c>
      <c r="S1354" s="79">
        <v>0</v>
      </c>
      <c r="T1354" s="78" t="e">
        <f>VLOOKUP(Table5[[#This Row],[ODS Code]],Lookup!A:D,4,FALSE)</f>
        <v>#N/A</v>
      </c>
      <c r="U1354" s="78" t="e">
        <f>VLOOKUP(Table5[[#This Row],[ODS Code]],Lookup!A:E,3,FALSE)</f>
        <v>#N/A</v>
      </c>
      <c r="V1354" s="78" t="e">
        <f>VLOOKUP(Table5[[#This Row],[ODS Code]],Lookup!A:F,2,FALSE)</f>
        <v>#N/A</v>
      </c>
      <c r="W1354" s="78" t="e">
        <f>VLOOKUP(Table5[[#This Row],[ODS Code]],Lookup!A:G,5,FALSE)</f>
        <v>#N/A</v>
      </c>
    </row>
    <row r="1355" spans="1:23" x14ac:dyDescent="0.35">
      <c r="A1355" s="80">
        <v>45474</v>
      </c>
      <c r="B1355" t="s">
        <v>1171</v>
      </c>
      <c r="C1355" t="s">
        <v>1172</v>
      </c>
      <c r="D1355" t="s">
        <v>1168</v>
      </c>
      <c r="E1355" t="s">
        <v>854</v>
      </c>
      <c r="F1355" s="78">
        <v>0</v>
      </c>
      <c r="G1355" s="78">
        <v>0</v>
      </c>
      <c r="H1355" s="78">
        <v>0</v>
      </c>
      <c r="I1355" s="78">
        <v>0</v>
      </c>
      <c r="J1355" s="78">
        <v>0</v>
      </c>
      <c r="K1355" s="78">
        <v>0</v>
      </c>
      <c r="L1355" s="78">
        <v>0</v>
      </c>
      <c r="M1355" s="78">
        <v>0</v>
      </c>
      <c r="N1355" s="78">
        <v>0</v>
      </c>
      <c r="O1355" s="78">
        <v>0</v>
      </c>
      <c r="P1355" s="78">
        <v>0</v>
      </c>
      <c r="Q1355" s="78">
        <v>0</v>
      </c>
      <c r="R1355" s="79">
        <v>0</v>
      </c>
      <c r="S1355" s="79">
        <v>0</v>
      </c>
      <c r="T1355" s="78" t="e">
        <f>VLOOKUP(Table5[[#This Row],[ODS Code]],Lookup!A:D,4,FALSE)</f>
        <v>#N/A</v>
      </c>
      <c r="U1355" s="78" t="e">
        <f>VLOOKUP(Table5[[#This Row],[ODS Code]],Lookup!A:E,3,FALSE)</f>
        <v>#N/A</v>
      </c>
      <c r="V1355" s="78" t="e">
        <f>VLOOKUP(Table5[[#This Row],[ODS Code]],Lookup!A:F,2,FALSE)</f>
        <v>#N/A</v>
      </c>
      <c r="W1355" s="78" t="e">
        <f>VLOOKUP(Table5[[#This Row],[ODS Code]],Lookup!A:G,5,FALSE)</f>
        <v>#N/A</v>
      </c>
    </row>
    <row r="1356" spans="1:23" x14ac:dyDescent="0.35">
      <c r="A1356" s="80">
        <v>45474</v>
      </c>
      <c r="B1356" t="s">
        <v>74</v>
      </c>
      <c r="C1356" t="s">
        <v>1173</v>
      </c>
      <c r="D1356" t="s">
        <v>1168</v>
      </c>
      <c r="E1356" t="s">
        <v>854</v>
      </c>
      <c r="F1356" s="78">
        <v>326</v>
      </c>
      <c r="G1356" s="78">
        <v>978</v>
      </c>
      <c r="H1356" s="78">
        <v>49</v>
      </c>
      <c r="I1356" s="78">
        <v>147</v>
      </c>
      <c r="J1356" s="78">
        <v>150</v>
      </c>
      <c r="K1356" s="78">
        <v>450</v>
      </c>
      <c r="L1356" s="78">
        <v>65</v>
      </c>
      <c r="M1356" s="78">
        <v>195</v>
      </c>
      <c r="N1356" s="78">
        <v>23</v>
      </c>
      <c r="O1356" s="78">
        <v>69</v>
      </c>
      <c r="P1356" s="78">
        <v>39</v>
      </c>
      <c r="Q1356" s="78">
        <v>117</v>
      </c>
      <c r="R1356" s="79">
        <v>0.1196319018404908</v>
      </c>
      <c r="S1356" s="79">
        <v>0.1196319018404908</v>
      </c>
      <c r="T1356" s="78" t="str">
        <f>VLOOKUP(Table5[[#This Row],[ODS Code]],Lookup!A:D,4,FALSE)</f>
        <v>Hillingdon</v>
      </c>
      <c r="U1356" s="78" t="str">
        <f>VLOOKUP(Table5[[#This Row],[ODS Code]],Lookup!A:E,3,FALSE)</f>
        <v>NULL</v>
      </c>
      <c r="V1356" s="78" t="str">
        <f>VLOOKUP(Table5[[#This Row],[ODS Code]],Lookup!A:F,2,FALSE)</f>
        <v>CHURCH ROAD SURGERY</v>
      </c>
      <c r="W1356" s="78" t="str">
        <f>VLOOKUP(Table5[[#This Row],[ODS Code]],Lookup!A:G,5,FALSE)</f>
        <v>E86034</v>
      </c>
    </row>
    <row r="1357" spans="1:23" x14ac:dyDescent="0.35">
      <c r="A1357" s="80">
        <v>45474</v>
      </c>
      <c r="B1357" t="s">
        <v>397</v>
      </c>
      <c r="C1357" t="s">
        <v>1175</v>
      </c>
      <c r="D1357" t="s">
        <v>1168</v>
      </c>
      <c r="E1357" t="s">
        <v>854</v>
      </c>
      <c r="F1357" s="78">
        <v>305</v>
      </c>
      <c r="G1357" s="78">
        <v>915</v>
      </c>
      <c r="H1357" s="78">
        <v>32</v>
      </c>
      <c r="I1357" s="78">
        <v>96</v>
      </c>
      <c r="J1357" s="78">
        <v>157</v>
      </c>
      <c r="K1357" s="78">
        <v>471</v>
      </c>
      <c r="L1357" s="78">
        <v>70</v>
      </c>
      <c r="M1357" s="78">
        <v>210</v>
      </c>
      <c r="N1357" s="78">
        <v>16</v>
      </c>
      <c r="O1357" s="78">
        <v>48</v>
      </c>
      <c r="P1357" s="78">
        <v>30</v>
      </c>
      <c r="Q1357" s="78">
        <v>90</v>
      </c>
      <c r="R1357" s="79">
        <v>9.8360655737704916E-2</v>
      </c>
      <c r="S1357" s="79">
        <v>9.8360655737704916E-2</v>
      </c>
      <c r="T1357" s="78" t="str">
        <f>VLOOKUP(Table5[[#This Row],[ODS Code]],Lookup!A:D,4,FALSE)</f>
        <v>Hillingdon</v>
      </c>
      <c r="U1357" s="78" t="str">
        <f>VLOOKUP(Table5[[#This Row],[ODS Code]],Lookup!A:E,3,FALSE)</f>
        <v>NULL</v>
      </c>
      <c r="V1357" s="78" t="str">
        <f>VLOOKUP(Table5[[#This Row],[ODS Code]],Lookup!A:F,2,FALSE)</f>
        <v>WEST LONDON MEDICAL CENTRE</v>
      </c>
      <c r="W1357" s="78" t="str">
        <f>VLOOKUP(Table5[[#This Row],[ODS Code]],Lookup!A:G,5,FALSE)</f>
        <v>E86620</v>
      </c>
    </row>
    <row r="1358" spans="1:23" x14ac:dyDescent="0.35">
      <c r="A1358" s="80">
        <v>45474</v>
      </c>
      <c r="B1358" t="s">
        <v>1176</v>
      </c>
      <c r="C1358" t="s">
        <v>1177</v>
      </c>
      <c r="D1358" t="s">
        <v>1168</v>
      </c>
      <c r="E1358" t="s">
        <v>854</v>
      </c>
      <c r="F1358" s="78">
        <v>0</v>
      </c>
      <c r="G1358" s="78">
        <v>0</v>
      </c>
      <c r="H1358" s="78">
        <v>0</v>
      </c>
      <c r="I1358" s="78">
        <v>0</v>
      </c>
      <c r="J1358" s="78">
        <v>0</v>
      </c>
      <c r="K1358" s="78">
        <v>0</v>
      </c>
      <c r="L1358" s="78">
        <v>0</v>
      </c>
      <c r="M1358" s="78">
        <v>0</v>
      </c>
      <c r="N1358" s="78">
        <v>0</v>
      </c>
      <c r="O1358" s="78">
        <v>0</v>
      </c>
      <c r="P1358" s="78">
        <v>0</v>
      </c>
      <c r="Q1358" s="78">
        <v>0</v>
      </c>
      <c r="R1358" s="79">
        <v>0</v>
      </c>
      <c r="S1358" s="79">
        <v>0</v>
      </c>
      <c r="T1358" s="78" t="e">
        <f>VLOOKUP(Table5[[#This Row],[ODS Code]],Lookup!A:D,4,FALSE)</f>
        <v>#N/A</v>
      </c>
      <c r="U1358" s="78" t="e">
        <f>VLOOKUP(Table5[[#This Row],[ODS Code]],Lookup!A:E,3,FALSE)</f>
        <v>#N/A</v>
      </c>
      <c r="V1358" s="78" t="e">
        <f>VLOOKUP(Table5[[#This Row],[ODS Code]],Lookup!A:F,2,FALSE)</f>
        <v>#N/A</v>
      </c>
      <c r="W1358" s="78" t="e">
        <f>VLOOKUP(Table5[[#This Row],[ODS Code]],Lookup!A:G,5,FALSE)</f>
        <v>#N/A</v>
      </c>
    </row>
    <row r="1359" spans="1:23" x14ac:dyDescent="0.35">
      <c r="A1359" s="80">
        <v>45474</v>
      </c>
      <c r="B1359" t="s">
        <v>59</v>
      </c>
      <c r="C1359" t="s">
        <v>1178</v>
      </c>
      <c r="D1359" t="s">
        <v>1179</v>
      </c>
      <c r="E1359" t="s">
        <v>854</v>
      </c>
      <c r="F1359" s="78">
        <v>2320</v>
      </c>
      <c r="G1359" s="78">
        <v>4642</v>
      </c>
      <c r="H1359" s="78">
        <v>216</v>
      </c>
      <c r="I1359" s="78">
        <v>432</v>
      </c>
      <c r="J1359" s="78">
        <v>1142</v>
      </c>
      <c r="K1359" s="78">
        <v>2286</v>
      </c>
      <c r="L1359" s="78">
        <v>640</v>
      </c>
      <c r="M1359" s="78">
        <v>1280</v>
      </c>
      <c r="N1359" s="78">
        <v>170</v>
      </c>
      <c r="O1359" s="78">
        <v>340</v>
      </c>
      <c r="P1359" s="78">
        <v>152</v>
      </c>
      <c r="Q1359" s="78">
        <v>304</v>
      </c>
      <c r="R1359" s="79">
        <v>6.5517241379310351E-2</v>
      </c>
      <c r="S1359" s="79">
        <v>6.5489013356311937E-2</v>
      </c>
      <c r="T1359" s="78" t="str">
        <f>VLOOKUP(Table5[[#This Row],[ODS Code]],Lookup!A:D,4,FALSE)</f>
        <v>Central London</v>
      </c>
      <c r="U1359" s="78" t="str">
        <f>VLOOKUP(Table5[[#This Row],[ODS Code]],Lookup!A:E,3,FALSE)</f>
        <v>West End and Marylebone Primary Care Network</v>
      </c>
      <c r="V1359" s="78" t="str">
        <f>VLOOKUP(Table5[[#This Row],[ODS Code]],Lookup!A:F,2,FALSE)</f>
        <v>CAVENDISH HEALTH CENTRE</v>
      </c>
      <c r="W1359" s="78" t="str">
        <f>VLOOKUP(Table5[[#This Row],[ODS Code]],Lookup!A:G,5,FALSE)</f>
        <v>E87745</v>
      </c>
    </row>
    <row r="1360" spans="1:23" x14ac:dyDescent="0.35">
      <c r="A1360" s="80">
        <v>45474</v>
      </c>
      <c r="B1360" t="s">
        <v>81</v>
      </c>
      <c r="C1360" t="s">
        <v>1180</v>
      </c>
      <c r="D1360" t="s">
        <v>1179</v>
      </c>
      <c r="E1360" t="s">
        <v>854</v>
      </c>
      <c r="F1360" s="78">
        <v>0</v>
      </c>
      <c r="G1360" s="78">
        <v>0</v>
      </c>
      <c r="H1360" s="78">
        <v>0</v>
      </c>
      <c r="I1360" s="78">
        <v>0</v>
      </c>
      <c r="J1360" s="78">
        <v>0</v>
      </c>
      <c r="K1360" s="78">
        <v>0</v>
      </c>
      <c r="L1360" s="78">
        <v>0</v>
      </c>
      <c r="M1360" s="78">
        <v>0</v>
      </c>
      <c r="N1360" s="78">
        <v>0</v>
      </c>
      <c r="O1360" s="78">
        <v>0</v>
      </c>
      <c r="P1360" s="78">
        <v>0</v>
      </c>
      <c r="Q1360" s="78">
        <v>0</v>
      </c>
      <c r="R1360" s="79">
        <v>0</v>
      </c>
      <c r="S1360" s="79">
        <v>0</v>
      </c>
      <c r="T1360" s="78" t="str">
        <f>VLOOKUP(Table5[[#This Row],[ODS Code]],Lookup!A:D,4,FALSE)</f>
        <v>Central London</v>
      </c>
      <c r="U1360" s="78" t="str">
        <f>VLOOKUP(Table5[[#This Row],[ODS Code]],Lookup!A:E,3,FALSE)</f>
        <v>West End and Marylebone Primary Care Network</v>
      </c>
      <c r="V1360" s="78" t="str">
        <f>VLOOKUP(Table5[[#This Row],[ODS Code]],Lookup!A:F,2,FALSE)</f>
        <v>COVENT GARDEN MEDICAL CENTRE</v>
      </c>
      <c r="W1360" s="78" t="str">
        <f>VLOOKUP(Table5[[#This Row],[ODS Code]],Lookup!A:G,5,FALSE)</f>
        <v>E87045</v>
      </c>
    </row>
    <row r="1361" spans="1:23" x14ac:dyDescent="0.35">
      <c r="A1361" s="80">
        <v>45474</v>
      </c>
      <c r="B1361" t="s">
        <v>84</v>
      </c>
      <c r="C1361" t="s">
        <v>1181</v>
      </c>
      <c r="D1361" t="s">
        <v>1179</v>
      </c>
      <c r="E1361" t="s">
        <v>854</v>
      </c>
      <c r="F1361" s="78">
        <v>685</v>
      </c>
      <c r="G1361" s="78">
        <v>1370</v>
      </c>
      <c r="H1361" s="78">
        <v>56</v>
      </c>
      <c r="I1361" s="78">
        <v>112</v>
      </c>
      <c r="J1361" s="78">
        <v>288</v>
      </c>
      <c r="K1361" s="78">
        <v>576</v>
      </c>
      <c r="L1361" s="78">
        <v>235</v>
      </c>
      <c r="M1361" s="78">
        <v>470</v>
      </c>
      <c r="N1361" s="78">
        <v>50</v>
      </c>
      <c r="O1361" s="78">
        <v>100</v>
      </c>
      <c r="P1361" s="78">
        <v>56</v>
      </c>
      <c r="Q1361" s="78">
        <v>112</v>
      </c>
      <c r="R1361" s="79">
        <v>8.1751824817518248E-2</v>
      </c>
      <c r="S1361" s="79">
        <v>8.1751824817518248E-2</v>
      </c>
      <c r="T1361" s="78" t="str">
        <f>VLOOKUP(Table5[[#This Row],[ODS Code]],Lookup!A:D,4,FALSE)</f>
        <v>Central London</v>
      </c>
      <c r="U1361" s="78" t="str">
        <f>VLOOKUP(Table5[[#This Row],[ODS Code]],Lookup!A:E,3,FALSE)</f>
        <v>West End and Marylebone Primary Care Network</v>
      </c>
      <c r="V1361" s="78" t="str">
        <f>VLOOKUP(Table5[[#This Row],[ODS Code]],Lookup!A:F,2,FALSE)</f>
        <v>CRAWFORD STREET SURGERY</v>
      </c>
      <c r="W1361" s="78" t="str">
        <f>VLOOKUP(Table5[[#This Row],[ODS Code]],Lookup!A:G,5,FALSE)</f>
        <v>E87070</v>
      </c>
    </row>
    <row r="1362" spans="1:23" x14ac:dyDescent="0.35">
      <c r="A1362" s="80">
        <v>45474</v>
      </c>
      <c r="B1362" t="s">
        <v>113</v>
      </c>
      <c r="C1362" t="s">
        <v>1182</v>
      </c>
      <c r="D1362" t="s">
        <v>1179</v>
      </c>
      <c r="E1362" t="s">
        <v>854</v>
      </c>
      <c r="F1362" s="78">
        <v>2886</v>
      </c>
      <c r="G1362" s="78">
        <v>5994</v>
      </c>
      <c r="H1362" s="78">
        <v>208</v>
      </c>
      <c r="I1362" s="78">
        <v>426</v>
      </c>
      <c r="J1362" s="78">
        <v>1540</v>
      </c>
      <c r="K1362" s="78">
        <v>3250</v>
      </c>
      <c r="L1362" s="78">
        <v>682</v>
      </c>
      <c r="M1362" s="78">
        <v>1388</v>
      </c>
      <c r="N1362" s="78">
        <v>182</v>
      </c>
      <c r="O1362" s="78">
        <v>376</v>
      </c>
      <c r="P1362" s="78">
        <v>274</v>
      </c>
      <c r="Q1362" s="78">
        <v>554</v>
      </c>
      <c r="R1362" s="79">
        <v>9.4941094941094942E-2</v>
      </c>
      <c r="S1362" s="79">
        <v>9.2425759092425758E-2</v>
      </c>
      <c r="T1362" s="78" t="str">
        <f>VLOOKUP(Table5[[#This Row],[ODS Code]],Lookup!A:D,4,FALSE)</f>
        <v>Central London</v>
      </c>
      <c r="U1362" s="78" t="str">
        <f>VLOOKUP(Table5[[#This Row],[ODS Code]],Lookup!A:E,3,FALSE)</f>
        <v>West End and Marylebone Primary Care Network</v>
      </c>
      <c r="V1362" s="78" t="str">
        <f>VLOOKUP(Table5[[#This Row],[ODS Code]],Lookup!A:F,2,FALSE)</f>
        <v>FITZROVIA MEDICAL CENTRE</v>
      </c>
      <c r="W1362" s="78" t="str">
        <f>VLOOKUP(Table5[[#This Row],[ODS Code]],Lookup!A:G,5,FALSE)</f>
        <v>E87066</v>
      </c>
    </row>
    <row r="1363" spans="1:23" x14ac:dyDescent="0.35">
      <c r="A1363" s="80">
        <v>45474</v>
      </c>
      <c r="B1363" t="s">
        <v>129</v>
      </c>
      <c r="C1363" t="s">
        <v>1183</v>
      </c>
      <c r="D1363" t="s">
        <v>1179</v>
      </c>
      <c r="E1363" t="s">
        <v>854</v>
      </c>
      <c r="F1363" s="78">
        <v>0</v>
      </c>
      <c r="G1363" s="78">
        <v>0</v>
      </c>
      <c r="H1363" s="78">
        <v>0</v>
      </c>
      <c r="I1363" s="78">
        <v>0</v>
      </c>
      <c r="J1363" s="78">
        <v>0</v>
      </c>
      <c r="K1363" s="78">
        <v>0</v>
      </c>
      <c r="L1363" s="78">
        <v>0</v>
      </c>
      <c r="M1363" s="78">
        <v>0</v>
      </c>
      <c r="N1363" s="78">
        <v>0</v>
      </c>
      <c r="O1363" s="78">
        <v>0</v>
      </c>
      <c r="P1363" s="78">
        <v>0</v>
      </c>
      <c r="Q1363" s="78">
        <v>0</v>
      </c>
      <c r="R1363" s="79">
        <v>0</v>
      </c>
      <c r="S1363" s="79">
        <v>0</v>
      </c>
      <c r="T1363" s="78" t="str">
        <f>VLOOKUP(Table5[[#This Row],[ODS Code]],Lookup!A:D,4,FALSE)</f>
        <v>Central London</v>
      </c>
      <c r="U1363" s="78" t="str">
        <f>VLOOKUP(Table5[[#This Row],[ODS Code]],Lookup!A:E,3,FALSE)</f>
        <v>West End and Marylebone Primary Care Network</v>
      </c>
      <c r="V1363" s="78" t="str">
        <f>VLOOKUP(Table5[[#This Row],[ODS Code]],Lookup!A:F,2,FALSE)</f>
        <v>GREAT CHAPEL STREET MEDICAL CENTRE</v>
      </c>
      <c r="W1363" s="78" t="str">
        <f>VLOOKUP(Table5[[#This Row],[ODS Code]],Lookup!A:G,5,FALSE)</f>
        <v>E87772</v>
      </c>
    </row>
    <row r="1364" spans="1:23" x14ac:dyDescent="0.35">
      <c r="A1364" s="80">
        <v>45474</v>
      </c>
      <c r="B1364" t="s">
        <v>209</v>
      </c>
      <c r="C1364" t="s">
        <v>1184</v>
      </c>
      <c r="D1364" t="s">
        <v>1179</v>
      </c>
      <c r="E1364" t="s">
        <v>854</v>
      </c>
      <c r="F1364" s="78">
        <v>0</v>
      </c>
      <c r="G1364" s="78">
        <v>0</v>
      </c>
      <c r="H1364" s="78">
        <v>0</v>
      </c>
      <c r="I1364" s="78">
        <v>0</v>
      </c>
      <c r="J1364" s="78">
        <v>0</v>
      </c>
      <c r="K1364" s="78">
        <v>0</v>
      </c>
      <c r="L1364" s="78">
        <v>0</v>
      </c>
      <c r="M1364" s="78">
        <v>0</v>
      </c>
      <c r="N1364" s="78">
        <v>0</v>
      </c>
      <c r="O1364" s="78">
        <v>0</v>
      </c>
      <c r="P1364" s="78">
        <v>0</v>
      </c>
      <c r="Q1364" s="78">
        <v>0</v>
      </c>
      <c r="R1364" s="79">
        <v>0</v>
      </c>
      <c r="S1364" s="79">
        <v>0</v>
      </c>
      <c r="T1364" s="78" t="str">
        <f>VLOOKUP(Table5[[#This Row],[ODS Code]],Lookup!A:D,4,FALSE)</f>
        <v>Central London</v>
      </c>
      <c r="U1364" s="78" t="str">
        <f>VLOOKUP(Table5[[#This Row],[ODS Code]],Lookup!A:E,3,FALSE)</f>
        <v>West End and Marylebone Primary Care Network</v>
      </c>
      <c r="V1364" s="78" t="str">
        <f>VLOOKUP(Table5[[#This Row],[ODS Code]],Lookup!A:F,2,FALSE)</f>
        <v>MARYLEBONE HEALTH CENTRE</v>
      </c>
      <c r="W1364" s="78" t="str">
        <f>VLOOKUP(Table5[[#This Row],[ODS Code]],Lookup!A:G,5,FALSE)</f>
        <v>E87737</v>
      </c>
    </row>
    <row r="1365" spans="1:23" x14ac:dyDescent="0.35">
      <c r="A1365" s="80">
        <v>45474</v>
      </c>
      <c r="B1365" t="s">
        <v>211</v>
      </c>
      <c r="C1365" t="s">
        <v>1185</v>
      </c>
      <c r="D1365" t="s">
        <v>1179</v>
      </c>
      <c r="E1365" t="s">
        <v>854</v>
      </c>
      <c r="F1365" s="78">
        <v>1562</v>
      </c>
      <c r="G1365" s="78">
        <v>3124</v>
      </c>
      <c r="H1365" s="78">
        <v>163</v>
      </c>
      <c r="I1365" s="78">
        <v>326</v>
      </c>
      <c r="J1365" s="78">
        <v>575</v>
      </c>
      <c r="K1365" s="78">
        <v>1150</v>
      </c>
      <c r="L1365" s="78">
        <v>595</v>
      </c>
      <c r="M1365" s="78">
        <v>1190</v>
      </c>
      <c r="N1365" s="78">
        <v>119</v>
      </c>
      <c r="O1365" s="78">
        <v>238</v>
      </c>
      <c r="P1365" s="78">
        <v>110</v>
      </c>
      <c r="Q1365" s="78">
        <v>220</v>
      </c>
      <c r="R1365" s="79">
        <v>7.0422535211267609E-2</v>
      </c>
      <c r="S1365" s="79">
        <v>7.0422535211267609E-2</v>
      </c>
      <c r="T1365" s="78" t="str">
        <f>VLOOKUP(Table5[[#This Row],[ODS Code]],Lookup!A:D,4,FALSE)</f>
        <v>Central London</v>
      </c>
      <c r="U1365" s="78" t="str">
        <f>VLOOKUP(Table5[[#This Row],[ODS Code]],Lookup!A:E,3,FALSE)</f>
        <v>West End and Marylebone Primary Care Network</v>
      </c>
      <c r="V1365" s="78" t="str">
        <f>VLOOKUP(Table5[[#This Row],[ODS Code]],Lookup!A:F,2,FALSE)</f>
        <v>MAYFAIR MEDICAL CENTRE</v>
      </c>
      <c r="W1365" s="78" t="str">
        <f>VLOOKUP(Table5[[#This Row],[ODS Code]],Lookup!A:G,5,FALSE)</f>
        <v>E87648</v>
      </c>
    </row>
    <row r="1366" spans="1:23" x14ac:dyDescent="0.35">
      <c r="A1366" s="80">
        <v>45474</v>
      </c>
      <c r="B1366" t="s">
        <v>275</v>
      </c>
      <c r="C1366" t="s">
        <v>1186</v>
      </c>
      <c r="D1366" t="s">
        <v>1179</v>
      </c>
      <c r="E1366" t="s">
        <v>854</v>
      </c>
      <c r="F1366" s="78">
        <v>0</v>
      </c>
      <c r="G1366" s="78">
        <v>0</v>
      </c>
      <c r="H1366" s="78">
        <v>0</v>
      </c>
      <c r="I1366" s="78">
        <v>0</v>
      </c>
      <c r="J1366" s="78">
        <v>0</v>
      </c>
      <c r="K1366" s="78">
        <v>0</v>
      </c>
      <c r="L1366" s="78">
        <v>0</v>
      </c>
      <c r="M1366" s="78">
        <v>0</v>
      </c>
      <c r="N1366" s="78">
        <v>0</v>
      </c>
      <c r="O1366" s="78">
        <v>0</v>
      </c>
      <c r="P1366" s="78">
        <v>0</v>
      </c>
      <c r="Q1366" s="78">
        <v>0</v>
      </c>
      <c r="R1366" s="79">
        <v>0</v>
      </c>
      <c r="S1366" s="79">
        <v>0</v>
      </c>
      <c r="T1366" s="78" t="str">
        <f>VLOOKUP(Table5[[#This Row],[ODS Code]],Lookup!A:D,4,FALSE)</f>
        <v>Central London</v>
      </c>
      <c r="U1366" s="78" t="str">
        <f>VLOOKUP(Table5[[#This Row],[ODS Code]],Lookup!A:E,3,FALSE)</f>
        <v>West End and Marylebone Primary Care Network</v>
      </c>
      <c r="V1366" s="78" t="str">
        <f>VLOOKUP(Table5[[#This Row],[ODS Code]],Lookup!A:F,2,FALSE)</f>
        <v>SOHO SQUARE SURGERY</v>
      </c>
      <c r="W1366" s="78" t="str">
        <f>VLOOKUP(Table5[[#This Row],[ODS Code]],Lookup!A:G,5,FALSE)</f>
        <v>E87069</v>
      </c>
    </row>
    <row r="1367" spans="1:23" x14ac:dyDescent="0.35">
      <c r="A1367" s="80">
        <v>45474</v>
      </c>
      <c r="B1367" t="s">
        <v>276</v>
      </c>
      <c r="C1367" t="s">
        <v>1187</v>
      </c>
      <c r="D1367" t="s">
        <v>1179</v>
      </c>
      <c r="E1367" t="s">
        <v>854</v>
      </c>
      <c r="F1367" s="78">
        <v>1407</v>
      </c>
      <c r="G1367" s="78">
        <v>2814</v>
      </c>
      <c r="H1367" s="78">
        <v>143</v>
      </c>
      <c r="I1367" s="78">
        <v>286</v>
      </c>
      <c r="J1367" s="78">
        <v>769</v>
      </c>
      <c r="K1367" s="78">
        <v>1538</v>
      </c>
      <c r="L1367" s="78">
        <v>282</v>
      </c>
      <c r="M1367" s="78">
        <v>564</v>
      </c>
      <c r="N1367" s="78">
        <v>100</v>
      </c>
      <c r="O1367" s="78">
        <v>200</v>
      </c>
      <c r="P1367" s="78">
        <v>113</v>
      </c>
      <c r="Q1367" s="78">
        <v>226</v>
      </c>
      <c r="R1367" s="79">
        <v>8.0312722103766873E-2</v>
      </c>
      <c r="S1367" s="79">
        <v>8.0312722103766873E-2</v>
      </c>
      <c r="T1367" s="78" t="str">
        <f>VLOOKUP(Table5[[#This Row],[ODS Code]],Lookup!A:D,4,FALSE)</f>
        <v>Central London</v>
      </c>
      <c r="U1367" s="78" t="str">
        <f>VLOOKUP(Table5[[#This Row],[ODS Code]],Lookup!A:E,3,FALSE)</f>
        <v>West End and Marylebone Primary Care Network</v>
      </c>
      <c r="V1367" s="78" t="str">
        <f>VLOOKUP(Table5[[#This Row],[ODS Code]],Lookup!A:F,2,FALSE)</f>
        <v>SOHO SQUARE GENERAL PRACTICE</v>
      </c>
      <c r="W1367" s="78" t="str">
        <f>VLOOKUP(Table5[[#This Row],[ODS Code]],Lookup!A:G,5,FALSE)</f>
        <v>E87714</v>
      </c>
    </row>
    <row r="1368" spans="1:23" x14ac:dyDescent="0.35">
      <c r="A1368" s="80">
        <v>45474</v>
      </c>
      <c r="B1368" t="s">
        <v>128</v>
      </c>
      <c r="C1368" t="s">
        <v>127</v>
      </c>
      <c r="D1368" t="s">
        <v>1188</v>
      </c>
      <c r="E1368" t="s">
        <v>854</v>
      </c>
      <c r="F1368" s="78">
        <v>0</v>
      </c>
      <c r="G1368" s="78">
        <v>0</v>
      </c>
      <c r="H1368" s="78">
        <v>0</v>
      </c>
      <c r="I1368" s="78">
        <v>0</v>
      </c>
      <c r="J1368" s="78">
        <v>0</v>
      </c>
      <c r="K1368" s="78">
        <v>0</v>
      </c>
      <c r="L1368" s="78">
        <v>0</v>
      </c>
      <c r="M1368" s="78">
        <v>0</v>
      </c>
      <c r="N1368" s="78">
        <v>0</v>
      </c>
      <c r="O1368" s="78">
        <v>0</v>
      </c>
      <c r="P1368" s="78">
        <v>0</v>
      </c>
      <c r="Q1368" s="78">
        <v>0</v>
      </c>
      <c r="R1368" s="79">
        <v>0</v>
      </c>
      <c r="S1368" s="79">
        <v>0</v>
      </c>
      <c r="T1368" s="78" t="str">
        <f>VLOOKUP(Table5[[#This Row],[ODS Code]],Lookup!A:D,4,FALSE)</f>
        <v>West London</v>
      </c>
      <c r="U1368" s="78" t="str">
        <f>VLOOKUP(Table5[[#This Row],[ODS Code]],Lookup!A:E,3,FALSE)</f>
        <v>West-Hill Health</v>
      </c>
      <c r="V1368" s="78" t="str">
        <f>VLOOKUP(Table5[[#This Row],[ODS Code]],Lookup!A:F,2,FALSE)</f>
        <v>Grand Union Health Centre</v>
      </c>
      <c r="W1368" s="78" t="str">
        <f>VLOOKUP(Table5[[#This Row],[ODS Code]],Lookup!A:G,5,FALSE)</f>
        <v>E87637</v>
      </c>
    </row>
    <row r="1369" spans="1:23" x14ac:dyDescent="0.35">
      <c r="A1369" s="80">
        <v>45474</v>
      </c>
      <c r="B1369" t="s">
        <v>166</v>
      </c>
      <c r="C1369" t="s">
        <v>165</v>
      </c>
      <c r="D1369" t="s">
        <v>1188</v>
      </c>
      <c r="E1369" t="s">
        <v>854</v>
      </c>
      <c r="F1369" s="78">
        <v>0</v>
      </c>
      <c r="G1369" s="78">
        <v>0</v>
      </c>
      <c r="H1369" s="78">
        <v>0</v>
      </c>
      <c r="I1369" s="78">
        <v>0</v>
      </c>
      <c r="J1369" s="78">
        <v>0</v>
      </c>
      <c r="K1369" s="78">
        <v>0</v>
      </c>
      <c r="L1369" s="78">
        <v>0</v>
      </c>
      <c r="M1369" s="78">
        <v>0</v>
      </c>
      <c r="N1369" s="78">
        <v>0</v>
      </c>
      <c r="O1369" s="78">
        <v>0</v>
      </c>
      <c r="P1369" s="78">
        <v>0</v>
      </c>
      <c r="Q1369" s="78">
        <v>0</v>
      </c>
      <c r="R1369" s="79">
        <v>0</v>
      </c>
      <c r="S1369" s="79">
        <v>0</v>
      </c>
      <c r="T1369" s="78" t="str">
        <f>VLOOKUP(Table5[[#This Row],[ODS Code]],Lookup!A:D,4,FALSE)</f>
        <v>West London</v>
      </c>
      <c r="U1369" s="78" t="str">
        <f>VLOOKUP(Table5[[#This Row],[ODS Code]],Lookup!A:E,3,FALSE)</f>
        <v>West-Hill Health</v>
      </c>
      <c r="V1369" s="78" t="str">
        <f>VLOOKUP(Table5[[#This Row],[ODS Code]],Lookup!A:F,2,FALSE)</f>
        <v>Holland Park Surgery</v>
      </c>
      <c r="W1369" s="78" t="str">
        <f>VLOOKUP(Table5[[#This Row],[ODS Code]],Lookup!A:G,5,FALSE)</f>
        <v>E87016</v>
      </c>
    </row>
    <row r="1370" spans="1:23" x14ac:dyDescent="0.35">
      <c r="A1370" s="80">
        <v>45474</v>
      </c>
      <c r="B1370" t="s">
        <v>199</v>
      </c>
      <c r="C1370" t="s">
        <v>198</v>
      </c>
      <c r="D1370" t="s">
        <v>1188</v>
      </c>
      <c r="E1370" t="s">
        <v>854</v>
      </c>
      <c r="F1370" s="78">
        <v>0</v>
      </c>
      <c r="G1370" s="78">
        <v>0</v>
      </c>
      <c r="H1370" s="78">
        <v>0</v>
      </c>
      <c r="I1370" s="78">
        <v>0</v>
      </c>
      <c r="J1370" s="78">
        <v>0</v>
      </c>
      <c r="K1370" s="78">
        <v>0</v>
      </c>
      <c r="L1370" s="78">
        <v>0</v>
      </c>
      <c r="M1370" s="78">
        <v>0</v>
      </c>
      <c r="N1370" s="78">
        <v>0</v>
      </c>
      <c r="O1370" s="78">
        <v>0</v>
      </c>
      <c r="P1370" s="78">
        <v>0</v>
      </c>
      <c r="Q1370" s="78">
        <v>0</v>
      </c>
      <c r="R1370" s="79">
        <v>0</v>
      </c>
      <c r="S1370" s="79">
        <v>0</v>
      </c>
      <c r="T1370" s="78" t="str">
        <f>VLOOKUP(Table5[[#This Row],[ODS Code]],Lookup!A:D,4,FALSE)</f>
        <v>West London</v>
      </c>
      <c r="U1370" s="78" t="str">
        <f>VLOOKUP(Table5[[#This Row],[ODS Code]],Lookup!A:E,3,FALSE)</f>
        <v>West-Hill Health</v>
      </c>
      <c r="V1370" s="78" t="str">
        <f>VLOOKUP(Table5[[#This Row],[ODS Code]],Lookup!A:F,2,FALSE)</f>
        <v>Lancaster Gate Medical Centre</v>
      </c>
      <c r="W1370" s="78" t="str">
        <f>VLOOKUP(Table5[[#This Row],[ODS Code]],Lookup!A:G,5,FALSE)</f>
        <v>E87722</v>
      </c>
    </row>
    <row r="1371" spans="1:23" x14ac:dyDescent="0.35">
      <c r="A1371" s="80">
        <v>45474</v>
      </c>
      <c r="B1371" t="s">
        <v>227</v>
      </c>
      <c r="C1371" t="s">
        <v>226</v>
      </c>
      <c r="D1371" t="s">
        <v>1188</v>
      </c>
      <c r="E1371" t="s">
        <v>854</v>
      </c>
      <c r="F1371" s="78">
        <v>0</v>
      </c>
      <c r="G1371" s="78">
        <v>0</v>
      </c>
      <c r="H1371" s="78">
        <v>0</v>
      </c>
      <c r="I1371" s="78">
        <v>0</v>
      </c>
      <c r="J1371" s="78">
        <v>0</v>
      </c>
      <c r="K1371" s="78">
        <v>0</v>
      </c>
      <c r="L1371" s="78">
        <v>0</v>
      </c>
      <c r="M1371" s="78">
        <v>0</v>
      </c>
      <c r="N1371" s="78">
        <v>0</v>
      </c>
      <c r="O1371" s="78">
        <v>0</v>
      </c>
      <c r="P1371" s="78">
        <v>0</v>
      </c>
      <c r="Q1371" s="78">
        <v>0</v>
      </c>
      <c r="R1371" s="79">
        <v>0</v>
      </c>
      <c r="S1371" s="79">
        <v>0</v>
      </c>
      <c r="T1371" s="78" t="str">
        <f>VLOOKUP(Table5[[#This Row],[ODS Code]],Lookup!A:D,4,FALSE)</f>
        <v>West London</v>
      </c>
      <c r="U1371" s="78" t="str">
        <f>VLOOKUP(Table5[[#This Row],[ODS Code]],Lookup!A:E,3,FALSE)</f>
        <v>West-Hill Health</v>
      </c>
      <c r="V1371" s="78" t="str">
        <f>VLOOKUP(Table5[[#This Row],[ODS Code]],Lookup!A:F,2,FALSE)</f>
        <v>North Kensington Medical Centre</v>
      </c>
      <c r="W1371" s="78" t="str">
        <f>VLOOKUP(Table5[[#This Row],[ODS Code]],Lookup!A:G,5,FALSE)</f>
        <v>E87003</v>
      </c>
    </row>
    <row r="1372" spans="1:23" x14ac:dyDescent="0.35">
      <c r="A1372" s="80">
        <v>45474</v>
      </c>
      <c r="B1372" t="s">
        <v>245</v>
      </c>
      <c r="C1372" t="s">
        <v>1189</v>
      </c>
      <c r="D1372" t="s">
        <v>1188</v>
      </c>
      <c r="E1372" t="s">
        <v>854</v>
      </c>
      <c r="F1372" s="78">
        <v>1698</v>
      </c>
      <c r="G1372" s="78">
        <v>3927</v>
      </c>
      <c r="H1372" s="78">
        <v>178</v>
      </c>
      <c r="I1372" s="78">
        <v>440</v>
      </c>
      <c r="J1372" s="78">
        <v>635</v>
      </c>
      <c r="K1372" s="78">
        <v>1428</v>
      </c>
      <c r="L1372" s="78">
        <v>616</v>
      </c>
      <c r="M1372" s="78">
        <v>1436</v>
      </c>
      <c r="N1372" s="78">
        <v>166</v>
      </c>
      <c r="O1372" s="78">
        <v>375</v>
      </c>
      <c r="P1372" s="78">
        <v>103</v>
      </c>
      <c r="Q1372" s="78">
        <v>248</v>
      </c>
      <c r="R1372" s="79">
        <v>6.065959952885748E-2</v>
      </c>
      <c r="S1372" s="79">
        <v>6.315253374076904E-2</v>
      </c>
      <c r="T1372" s="78" t="str">
        <f>VLOOKUP(Table5[[#This Row],[ODS Code]],Lookup!A:D,4,FALSE)</f>
        <v>West London</v>
      </c>
      <c r="U1372" s="78" t="str">
        <f>VLOOKUP(Table5[[#This Row],[ODS Code]],Lookup!A:E,3,FALSE)</f>
        <v>West-Hill Health</v>
      </c>
      <c r="V1372" s="78" t="str">
        <f>VLOOKUP(Table5[[#This Row],[ODS Code]],Lookup!A:F,2,FALSE)</f>
        <v>The Portland Road Practice</v>
      </c>
      <c r="W1372" s="78" t="str">
        <f>VLOOKUP(Table5[[#This Row],[ODS Code]],Lookup!A:G,5,FALSE)</f>
        <v>E87029</v>
      </c>
    </row>
    <row r="1373" spans="1:23" x14ac:dyDescent="0.35">
      <c r="A1373" s="80">
        <v>45474</v>
      </c>
      <c r="B1373" t="s">
        <v>247</v>
      </c>
      <c r="C1373" t="s">
        <v>246</v>
      </c>
      <c r="D1373" t="s">
        <v>1188</v>
      </c>
      <c r="E1373" t="s">
        <v>854</v>
      </c>
      <c r="F1373" s="78">
        <v>0</v>
      </c>
      <c r="G1373" s="78">
        <v>0</v>
      </c>
      <c r="H1373" s="78">
        <v>0</v>
      </c>
      <c r="I1373" s="78">
        <v>0</v>
      </c>
      <c r="J1373" s="78">
        <v>0</v>
      </c>
      <c r="K1373" s="78">
        <v>0</v>
      </c>
      <c r="L1373" s="78">
        <v>0</v>
      </c>
      <c r="M1373" s="78">
        <v>0</v>
      </c>
      <c r="N1373" s="78">
        <v>0</v>
      </c>
      <c r="O1373" s="78">
        <v>0</v>
      </c>
      <c r="P1373" s="78">
        <v>0</v>
      </c>
      <c r="Q1373" s="78">
        <v>0</v>
      </c>
      <c r="R1373" s="79">
        <v>0</v>
      </c>
      <c r="S1373" s="79">
        <v>0</v>
      </c>
      <c r="T1373" s="78" t="str">
        <f>VLOOKUP(Table5[[#This Row],[ODS Code]],Lookup!A:D,4,FALSE)</f>
        <v>West London</v>
      </c>
      <c r="U1373" s="78" t="str">
        <f>VLOOKUP(Table5[[#This Row],[ODS Code]],Lookup!A:E,3,FALSE)</f>
        <v>West-Hill Health</v>
      </c>
      <c r="V1373" s="78" t="str">
        <f>VLOOKUP(Table5[[#This Row],[ODS Code]],Lookup!A:F,2,FALSE)</f>
        <v>Portobello Medical Centre</v>
      </c>
      <c r="W1373" s="78" t="str">
        <f>VLOOKUP(Table5[[#This Row],[ODS Code]],Lookup!A:G,5,FALSE)</f>
        <v>Y00200</v>
      </c>
    </row>
    <row r="1374" spans="1:23" x14ac:dyDescent="0.35">
      <c r="A1374" s="80">
        <v>45474</v>
      </c>
      <c r="B1374" t="s">
        <v>329</v>
      </c>
      <c r="C1374" t="s">
        <v>328</v>
      </c>
      <c r="D1374" t="s">
        <v>1188</v>
      </c>
      <c r="E1374" t="s">
        <v>854</v>
      </c>
      <c r="F1374" s="78">
        <v>1075</v>
      </c>
      <c r="G1374" s="78">
        <v>2150</v>
      </c>
      <c r="H1374" s="78">
        <v>74</v>
      </c>
      <c r="I1374" s="78">
        <v>148</v>
      </c>
      <c r="J1374" s="78">
        <v>748</v>
      </c>
      <c r="K1374" s="78">
        <v>1496</v>
      </c>
      <c r="L1374" s="78">
        <v>141</v>
      </c>
      <c r="M1374" s="78">
        <v>282</v>
      </c>
      <c r="N1374" s="78">
        <v>60</v>
      </c>
      <c r="O1374" s="78">
        <v>120</v>
      </c>
      <c r="P1374" s="78">
        <v>52</v>
      </c>
      <c r="Q1374" s="78">
        <v>104</v>
      </c>
      <c r="R1374" s="79">
        <v>4.8372093023255812E-2</v>
      </c>
      <c r="S1374" s="79">
        <v>4.8372093023255812E-2</v>
      </c>
      <c r="T1374" s="78" t="str">
        <f>VLOOKUP(Table5[[#This Row],[ODS Code]],Lookup!A:D,4,FALSE)</f>
        <v>West London</v>
      </c>
      <c r="U1374" s="78" t="str">
        <f>VLOOKUP(Table5[[#This Row],[ODS Code]],Lookup!A:E,3,FALSE)</f>
        <v>West-Hill Health</v>
      </c>
      <c r="V1374" s="78" t="str">
        <f>VLOOKUP(Table5[[#This Row],[ODS Code]],Lookup!A:F,2,FALSE)</f>
        <v>The Garway Medical Practice</v>
      </c>
      <c r="W1374" s="78" t="str">
        <f>VLOOKUP(Table5[[#This Row],[ODS Code]],Lookup!A:G,5,FALSE)</f>
        <v>E87009</v>
      </c>
    </row>
    <row r="1375" spans="1:23" x14ac:dyDescent="0.35">
      <c r="A1375" s="80">
        <v>45474</v>
      </c>
      <c r="B1375" t="s">
        <v>333</v>
      </c>
      <c r="C1375" t="s">
        <v>1051</v>
      </c>
      <c r="D1375" t="s">
        <v>1188</v>
      </c>
      <c r="E1375" t="s">
        <v>854</v>
      </c>
      <c r="F1375" s="78">
        <v>0</v>
      </c>
      <c r="G1375" s="78">
        <v>0</v>
      </c>
      <c r="H1375" s="78">
        <v>0</v>
      </c>
      <c r="I1375" s="78">
        <v>0</v>
      </c>
      <c r="J1375" s="78">
        <v>0</v>
      </c>
      <c r="K1375" s="78">
        <v>0</v>
      </c>
      <c r="L1375" s="78">
        <v>0</v>
      </c>
      <c r="M1375" s="78">
        <v>0</v>
      </c>
      <c r="N1375" s="78">
        <v>0</v>
      </c>
      <c r="O1375" s="78">
        <v>0</v>
      </c>
      <c r="P1375" s="78">
        <v>0</v>
      </c>
      <c r="Q1375" s="78">
        <v>0</v>
      </c>
      <c r="R1375" s="79">
        <v>0</v>
      </c>
      <c r="S1375" s="79">
        <v>0</v>
      </c>
      <c r="T1375" s="78" t="str">
        <f>VLOOKUP(Table5[[#This Row],[ODS Code]],Lookup!A:D,4,FALSE)</f>
        <v>West London</v>
      </c>
      <c r="U1375" s="78" t="str">
        <f>VLOOKUP(Table5[[#This Row],[ODS Code]],Lookup!A:E,3,FALSE)</f>
        <v>West-Hill Health</v>
      </c>
      <c r="V1375" s="78" t="str">
        <f>VLOOKUP(Table5[[#This Row],[ODS Code]],Lookup!A:F,2,FALSE)</f>
        <v>The Golborne Medical Centre (Ramasamy)</v>
      </c>
      <c r="W1375" s="78" t="str">
        <f>VLOOKUP(Table5[[#This Row],[ODS Code]],Lookup!A:G,5,FALSE)</f>
        <v>E87024</v>
      </c>
    </row>
    <row r="1376" spans="1:23" x14ac:dyDescent="0.35">
      <c r="A1376" s="80">
        <v>45474</v>
      </c>
      <c r="B1376" t="s">
        <v>354</v>
      </c>
      <c r="C1376" t="s">
        <v>353</v>
      </c>
      <c r="D1376" t="s">
        <v>1188</v>
      </c>
      <c r="E1376" t="s">
        <v>854</v>
      </c>
      <c r="F1376" s="78">
        <v>1083</v>
      </c>
      <c r="G1376" s="78">
        <v>2166</v>
      </c>
      <c r="H1376" s="78">
        <v>129</v>
      </c>
      <c r="I1376" s="78">
        <v>258</v>
      </c>
      <c r="J1376" s="78">
        <v>491</v>
      </c>
      <c r="K1376" s="78">
        <v>982</v>
      </c>
      <c r="L1376" s="78">
        <v>273</v>
      </c>
      <c r="M1376" s="78">
        <v>546</v>
      </c>
      <c r="N1376" s="78">
        <v>105</v>
      </c>
      <c r="O1376" s="78">
        <v>210</v>
      </c>
      <c r="P1376" s="78">
        <v>85</v>
      </c>
      <c r="Q1376" s="78">
        <v>170</v>
      </c>
      <c r="R1376" s="79">
        <v>7.8485687903970452E-2</v>
      </c>
      <c r="S1376" s="79">
        <v>7.8485687903970452E-2</v>
      </c>
      <c r="T1376" s="78" t="str">
        <f>VLOOKUP(Table5[[#This Row],[ODS Code]],Lookup!A:D,4,FALSE)</f>
        <v>West London</v>
      </c>
      <c r="U1376" s="78" t="str">
        <f>VLOOKUP(Table5[[#This Row],[ODS Code]],Lookup!A:E,3,FALSE)</f>
        <v>West-Hill Health</v>
      </c>
      <c r="V1376" s="78" t="str">
        <f>VLOOKUP(Table5[[#This Row],[ODS Code]],Lookup!A:F,2,FALSE)</f>
        <v>The Pembridge Villas Surgery</v>
      </c>
      <c r="W1376" s="78" t="str">
        <f>VLOOKUP(Table5[[#This Row],[ODS Code]],Lookup!A:G,5,FALSE)</f>
        <v>E87061</v>
      </c>
    </row>
    <row r="1377" spans="1:23" x14ac:dyDescent="0.35">
      <c r="A1377" s="80">
        <v>45474</v>
      </c>
      <c r="B1377" t="s">
        <v>400</v>
      </c>
      <c r="C1377" t="s">
        <v>399</v>
      </c>
      <c r="D1377" t="s">
        <v>1188</v>
      </c>
      <c r="E1377" t="s">
        <v>854</v>
      </c>
      <c r="F1377" s="78">
        <v>0</v>
      </c>
      <c r="G1377" s="78">
        <v>0</v>
      </c>
      <c r="H1377" s="78">
        <v>0</v>
      </c>
      <c r="I1377" s="78">
        <v>0</v>
      </c>
      <c r="J1377" s="78">
        <v>0</v>
      </c>
      <c r="K1377" s="78">
        <v>0</v>
      </c>
      <c r="L1377" s="78">
        <v>0</v>
      </c>
      <c r="M1377" s="78">
        <v>0</v>
      </c>
      <c r="N1377" s="78">
        <v>0</v>
      </c>
      <c r="O1377" s="78">
        <v>0</v>
      </c>
      <c r="P1377" s="78">
        <v>0</v>
      </c>
      <c r="Q1377" s="78">
        <v>0</v>
      </c>
      <c r="R1377" s="79">
        <v>0</v>
      </c>
      <c r="S1377" s="79">
        <v>0</v>
      </c>
      <c r="T1377" s="78" t="str">
        <f>VLOOKUP(Table5[[#This Row],[ODS Code]],Lookup!A:D,4,FALSE)</f>
        <v>West London</v>
      </c>
      <c r="U1377" s="78" t="str">
        <f>VLOOKUP(Table5[[#This Row],[ODS Code]],Lookup!A:E,3,FALSE)</f>
        <v>West-Hill Health</v>
      </c>
      <c r="V1377" s="78" t="str">
        <f>VLOOKUP(Table5[[#This Row],[ODS Code]],Lookup!A:F,2,FALSE)</f>
        <v>Westbourne Grove Medical Centre</v>
      </c>
      <c r="W1377" s="78" t="str">
        <f>VLOOKUP(Table5[[#This Row],[ODS Code]],Lookup!A:G,5,FALSE)</f>
        <v>E87007</v>
      </c>
    </row>
    <row r="1378" spans="1:23" x14ac:dyDescent="0.35">
      <c r="A1378" s="80">
        <v>45505</v>
      </c>
      <c r="B1378" t="s">
        <v>13</v>
      </c>
      <c r="C1378" t="s">
        <v>852</v>
      </c>
      <c r="D1378" t="s">
        <v>853</v>
      </c>
      <c r="E1378" t="s">
        <v>854</v>
      </c>
      <c r="F1378" s="78">
        <v>265</v>
      </c>
      <c r="G1378" s="78">
        <v>530</v>
      </c>
      <c r="H1378" s="78">
        <v>33</v>
      </c>
      <c r="I1378" s="78">
        <v>66</v>
      </c>
      <c r="J1378" s="78">
        <v>163</v>
      </c>
      <c r="K1378" s="78">
        <v>326</v>
      </c>
      <c r="L1378" s="78">
        <v>53</v>
      </c>
      <c r="M1378" s="78">
        <v>106</v>
      </c>
      <c r="N1378" s="78">
        <v>6</v>
      </c>
      <c r="O1378" s="78">
        <v>12</v>
      </c>
      <c r="P1378" s="78">
        <v>10</v>
      </c>
      <c r="Q1378" s="78">
        <v>20</v>
      </c>
      <c r="R1378" s="79">
        <v>3.7735849056603772E-2</v>
      </c>
      <c r="S1378" s="79">
        <v>3.7735849056603772E-2</v>
      </c>
      <c r="T1378" s="78" t="str">
        <f>VLOOKUP(Table5[[#This Row],[ODS Code]],Lookup!A:D,4,FALSE)</f>
        <v>Ealing</v>
      </c>
      <c r="U1378" s="78" t="str">
        <f>VLOOKUP(Table5[[#This Row],[ODS Code]],Lookup!A:E,3,FALSE)</f>
        <v>Acton</v>
      </c>
      <c r="V1378" s="78" t="str">
        <f>VLOOKUP(Table5[[#This Row],[ODS Code]],Lookup!A:F,2,FALSE)</f>
        <v>ACTON LANE MEDICAL CENTRE</v>
      </c>
      <c r="W1378" s="78" t="str">
        <f>VLOOKUP(Table5[[#This Row],[ODS Code]],Lookup!A:G,5,FALSE)</f>
        <v>E85687</v>
      </c>
    </row>
    <row r="1379" spans="1:23" x14ac:dyDescent="0.35">
      <c r="A1379" s="80">
        <v>45505</v>
      </c>
      <c r="B1379" t="s">
        <v>14</v>
      </c>
      <c r="C1379" t="s">
        <v>855</v>
      </c>
      <c r="D1379" t="s">
        <v>853</v>
      </c>
      <c r="E1379" t="s">
        <v>854</v>
      </c>
      <c r="F1379" s="78">
        <v>0</v>
      </c>
      <c r="G1379" s="78">
        <v>0</v>
      </c>
      <c r="H1379" s="78">
        <v>0</v>
      </c>
      <c r="I1379" s="78">
        <v>0</v>
      </c>
      <c r="J1379" s="78">
        <v>0</v>
      </c>
      <c r="K1379" s="78">
        <v>0</v>
      </c>
      <c r="L1379" s="78">
        <v>0</v>
      </c>
      <c r="M1379" s="78">
        <v>0</v>
      </c>
      <c r="N1379" s="78">
        <v>0</v>
      </c>
      <c r="O1379" s="78">
        <v>0</v>
      </c>
      <c r="P1379" s="78">
        <v>0</v>
      </c>
      <c r="Q1379" s="78">
        <v>0</v>
      </c>
      <c r="R1379" s="79">
        <v>0</v>
      </c>
      <c r="S1379" s="79">
        <v>0</v>
      </c>
      <c r="T1379" s="78" t="str">
        <f>VLOOKUP(Table5[[#This Row],[ODS Code]],Lookup!A:D,4,FALSE)</f>
        <v>Ealing</v>
      </c>
      <c r="U1379" s="78" t="str">
        <f>VLOOKUP(Table5[[#This Row],[ODS Code]],Lookup!A:E,3,FALSE)</f>
        <v>Acton</v>
      </c>
      <c r="V1379" s="78" t="str">
        <f>VLOOKUP(Table5[[#This Row],[ODS Code]],Lookup!A:F,2,FALSE)</f>
        <v>ACTON TOWN MEDICAL CENTRE</v>
      </c>
      <c r="W1379" s="78" t="str">
        <f>VLOOKUP(Table5[[#This Row],[ODS Code]],Lookup!A:G,5,FALSE)</f>
        <v>E85617</v>
      </c>
    </row>
    <row r="1380" spans="1:23" x14ac:dyDescent="0.35">
      <c r="A1380" s="80">
        <v>45505</v>
      </c>
      <c r="B1380" t="s">
        <v>68</v>
      </c>
      <c r="C1380" t="s">
        <v>856</v>
      </c>
      <c r="D1380" t="s">
        <v>853</v>
      </c>
      <c r="E1380" t="s">
        <v>854</v>
      </c>
      <c r="F1380" s="78">
        <v>0</v>
      </c>
      <c r="G1380" s="78">
        <v>0</v>
      </c>
      <c r="H1380" s="78">
        <v>0</v>
      </c>
      <c r="I1380" s="78">
        <v>0</v>
      </c>
      <c r="J1380" s="78">
        <v>0</v>
      </c>
      <c r="K1380" s="78">
        <v>0</v>
      </c>
      <c r="L1380" s="78">
        <v>0</v>
      </c>
      <c r="M1380" s="78">
        <v>0</v>
      </c>
      <c r="N1380" s="78">
        <v>0</v>
      </c>
      <c r="O1380" s="78">
        <v>0</v>
      </c>
      <c r="P1380" s="78">
        <v>0</v>
      </c>
      <c r="Q1380" s="78">
        <v>0</v>
      </c>
      <c r="R1380" s="79">
        <v>0</v>
      </c>
      <c r="S1380" s="79">
        <v>0</v>
      </c>
      <c r="T1380" s="78" t="str">
        <f>VLOOKUP(Table5[[#This Row],[ODS Code]],Lookup!A:D,4,FALSE)</f>
        <v>Ealing</v>
      </c>
      <c r="U1380" s="78" t="str">
        <f>VLOOKUP(Table5[[#This Row],[ODS Code]],Lookup!A:E,3,FALSE)</f>
        <v>Acton</v>
      </c>
      <c r="V1380" s="78" t="str">
        <f>VLOOKUP(Table5[[#This Row],[ODS Code]],Lookup!A:F,2,FALSE)</f>
        <v>CHISWICK FAMILY PRACTICE (DR BHATT &amp; SYZCKO)</v>
      </c>
      <c r="W1380" s="78" t="str">
        <f>VLOOKUP(Table5[[#This Row],[ODS Code]],Lookup!A:G,5,FALSE)</f>
        <v>E85130</v>
      </c>
    </row>
    <row r="1381" spans="1:23" x14ac:dyDescent="0.35">
      <c r="A1381" s="80">
        <v>45505</v>
      </c>
      <c r="B1381" t="s">
        <v>69</v>
      </c>
      <c r="C1381" t="s">
        <v>857</v>
      </c>
      <c r="D1381" t="s">
        <v>853</v>
      </c>
      <c r="E1381" t="s">
        <v>854</v>
      </c>
      <c r="F1381" s="78">
        <v>124</v>
      </c>
      <c r="G1381" s="78">
        <v>248</v>
      </c>
      <c r="H1381" s="78">
        <v>15</v>
      </c>
      <c r="I1381" s="78">
        <v>30</v>
      </c>
      <c r="J1381" s="78">
        <v>68</v>
      </c>
      <c r="K1381" s="78">
        <v>136</v>
      </c>
      <c r="L1381" s="78">
        <v>31</v>
      </c>
      <c r="M1381" s="78">
        <v>62</v>
      </c>
      <c r="N1381" s="78">
        <v>5</v>
      </c>
      <c r="O1381" s="78">
        <v>10</v>
      </c>
      <c r="P1381" s="78">
        <v>5</v>
      </c>
      <c r="Q1381" s="78">
        <v>10</v>
      </c>
      <c r="R1381" s="79">
        <v>4.0322580645161289E-2</v>
      </c>
      <c r="S1381" s="79">
        <v>4.0322580645161289E-2</v>
      </c>
      <c r="T1381" s="78" t="str">
        <f>VLOOKUP(Table5[[#This Row],[ODS Code]],Lookup!A:D,4,FALSE)</f>
        <v>Ealing</v>
      </c>
      <c r="U1381" s="78" t="str">
        <f>VLOOKUP(Table5[[#This Row],[ODS Code]],Lookup!A:E,3,FALSE)</f>
        <v>Acton</v>
      </c>
      <c r="V1381" s="78" t="str">
        <f>VLOOKUP(Table5[[#This Row],[ODS Code]],Lookup!A:F,2,FALSE)</f>
        <v>CHISWICK FAMILY PRACTICE (DR O’CONNELL &amp; BENNETT)</v>
      </c>
      <c r="W1381" s="78" t="str">
        <f>VLOOKUP(Table5[[#This Row],[ODS Code]],Lookup!A:G,5,FALSE)</f>
        <v>E85075</v>
      </c>
    </row>
    <row r="1382" spans="1:23" x14ac:dyDescent="0.35">
      <c r="A1382" s="80">
        <v>45505</v>
      </c>
      <c r="B1382" t="s">
        <v>78</v>
      </c>
      <c r="C1382" t="s">
        <v>858</v>
      </c>
      <c r="D1382" t="s">
        <v>853</v>
      </c>
      <c r="E1382" t="s">
        <v>854</v>
      </c>
      <c r="F1382" s="78">
        <v>1348</v>
      </c>
      <c r="G1382" s="78">
        <v>2699</v>
      </c>
      <c r="H1382" s="78">
        <v>180</v>
      </c>
      <c r="I1382" s="78">
        <v>361</v>
      </c>
      <c r="J1382" s="78">
        <v>680</v>
      </c>
      <c r="K1382" s="78">
        <v>1362</v>
      </c>
      <c r="L1382" s="78">
        <v>421</v>
      </c>
      <c r="M1382" s="78">
        <v>842</v>
      </c>
      <c r="N1382" s="78">
        <v>36</v>
      </c>
      <c r="O1382" s="78">
        <v>72</v>
      </c>
      <c r="P1382" s="78">
        <v>31</v>
      </c>
      <c r="Q1382" s="78">
        <v>62</v>
      </c>
      <c r="R1382" s="79">
        <v>2.2997032640949554E-2</v>
      </c>
      <c r="S1382" s="79">
        <v>2.2971470915153759E-2</v>
      </c>
      <c r="T1382" s="78" t="str">
        <f>VLOOKUP(Table5[[#This Row],[ODS Code]],Lookup!A:D,4,FALSE)</f>
        <v>Ealing</v>
      </c>
      <c r="U1382" s="78" t="str">
        <f>VLOOKUP(Table5[[#This Row],[ODS Code]],Lookup!A:E,3,FALSE)</f>
        <v>Acton</v>
      </c>
      <c r="V1382" s="78" t="str">
        <f>VLOOKUP(Table5[[#This Row],[ODS Code]],Lookup!A:F,2,FALSE)</f>
        <v>CLOISTER ROAD SURGERY</v>
      </c>
      <c r="W1382" s="78" t="str">
        <f>VLOOKUP(Table5[[#This Row],[ODS Code]],Lookup!A:G,5,FALSE)</f>
        <v>E85680</v>
      </c>
    </row>
    <row r="1383" spans="1:23" x14ac:dyDescent="0.35">
      <c r="A1383" s="80">
        <v>45505</v>
      </c>
      <c r="B1383" t="s">
        <v>88</v>
      </c>
      <c r="C1383" t="s">
        <v>859</v>
      </c>
      <c r="D1383" t="s">
        <v>853</v>
      </c>
      <c r="E1383" t="s">
        <v>854</v>
      </c>
      <c r="F1383" s="78">
        <v>441</v>
      </c>
      <c r="G1383" s="78">
        <v>882</v>
      </c>
      <c r="H1383" s="78">
        <v>73</v>
      </c>
      <c r="I1383" s="78">
        <v>146</v>
      </c>
      <c r="J1383" s="78">
        <v>212</v>
      </c>
      <c r="K1383" s="78">
        <v>424</v>
      </c>
      <c r="L1383" s="78">
        <v>79</v>
      </c>
      <c r="M1383" s="78">
        <v>158</v>
      </c>
      <c r="N1383" s="78">
        <v>39</v>
      </c>
      <c r="O1383" s="78">
        <v>78</v>
      </c>
      <c r="P1383" s="78">
        <v>38</v>
      </c>
      <c r="Q1383" s="78">
        <v>76</v>
      </c>
      <c r="R1383" s="79">
        <v>8.6167800453514742E-2</v>
      </c>
      <c r="S1383" s="79">
        <v>8.6167800453514742E-2</v>
      </c>
      <c r="T1383" s="78" t="str">
        <f>VLOOKUP(Table5[[#This Row],[ODS Code]],Lookup!A:D,4,FALSE)</f>
        <v>Ealing</v>
      </c>
      <c r="U1383" s="78" t="str">
        <f>VLOOKUP(Table5[[#This Row],[ODS Code]],Lookup!A:E,3,FALSE)</f>
        <v>Acton</v>
      </c>
      <c r="V1383" s="78" t="str">
        <f>VLOOKUP(Table5[[#This Row],[ODS Code]],Lookup!A:F,2,FALSE)</f>
        <v>CROWN STREET SURGERY</v>
      </c>
      <c r="W1383" s="78" t="str">
        <f>VLOOKUP(Table5[[#This Row],[ODS Code]],Lookup!A:G,5,FALSE)</f>
        <v>E85019</v>
      </c>
    </row>
    <row r="1384" spans="1:23" x14ac:dyDescent="0.35">
      <c r="A1384" s="80">
        <v>45505</v>
      </c>
      <c r="B1384" t="s">
        <v>160</v>
      </c>
      <c r="C1384" t="s">
        <v>860</v>
      </c>
      <c r="D1384" t="s">
        <v>853</v>
      </c>
      <c r="E1384" t="s">
        <v>854</v>
      </c>
      <c r="F1384" s="78">
        <v>52</v>
      </c>
      <c r="G1384" s="78">
        <v>156</v>
      </c>
      <c r="H1384" s="78">
        <v>7</v>
      </c>
      <c r="I1384" s="78">
        <v>21</v>
      </c>
      <c r="J1384" s="78">
        <v>24</v>
      </c>
      <c r="K1384" s="78">
        <v>72</v>
      </c>
      <c r="L1384" s="78">
        <v>9</v>
      </c>
      <c r="M1384" s="78">
        <v>27</v>
      </c>
      <c r="N1384" s="78">
        <v>6</v>
      </c>
      <c r="O1384" s="78">
        <v>18</v>
      </c>
      <c r="P1384" s="78">
        <v>6</v>
      </c>
      <c r="Q1384" s="78">
        <v>18</v>
      </c>
      <c r="R1384" s="79">
        <v>0.11538461538461539</v>
      </c>
      <c r="S1384" s="79">
        <v>0.11538461538461539</v>
      </c>
      <c r="T1384" s="78" t="str">
        <f>VLOOKUP(Table5[[#This Row],[ODS Code]],Lookup!A:D,4,FALSE)</f>
        <v>Ealing</v>
      </c>
      <c r="U1384" s="78" t="str">
        <f>VLOOKUP(Table5[[#This Row],[ODS Code]],Lookup!A:E,3,FALSE)</f>
        <v>Acton</v>
      </c>
      <c r="V1384" s="78" t="str">
        <f>VLOOKUP(Table5[[#This Row],[ODS Code]],Lookup!A:F,2,FALSE)</f>
        <v>HILLCREST SURGERY</v>
      </c>
      <c r="W1384" s="78" t="str">
        <f>VLOOKUP(Table5[[#This Row],[ODS Code]],Lookup!A:G,5,FALSE)</f>
        <v>E85028</v>
      </c>
    </row>
    <row r="1385" spans="1:23" x14ac:dyDescent="0.35">
      <c r="A1385" s="80">
        <v>45505</v>
      </c>
      <c r="B1385" t="s">
        <v>304</v>
      </c>
      <c r="C1385" t="s">
        <v>861</v>
      </c>
      <c r="D1385" t="s">
        <v>853</v>
      </c>
      <c r="E1385" t="s">
        <v>854</v>
      </c>
      <c r="F1385" s="78">
        <v>1538</v>
      </c>
      <c r="G1385" s="78">
        <v>4303</v>
      </c>
      <c r="H1385" s="78">
        <v>177</v>
      </c>
      <c r="I1385" s="78">
        <v>506</v>
      </c>
      <c r="J1385" s="78">
        <v>844</v>
      </c>
      <c r="K1385" s="78">
        <v>2340</v>
      </c>
      <c r="L1385" s="78">
        <v>318</v>
      </c>
      <c r="M1385" s="78">
        <v>903</v>
      </c>
      <c r="N1385" s="78">
        <v>98</v>
      </c>
      <c r="O1385" s="78">
        <v>278</v>
      </c>
      <c r="P1385" s="78">
        <v>101</v>
      </c>
      <c r="Q1385" s="78">
        <v>276</v>
      </c>
      <c r="R1385" s="79">
        <v>6.5669700910273077E-2</v>
      </c>
      <c r="S1385" s="79">
        <v>6.4141296769695558E-2</v>
      </c>
      <c r="T1385" s="78" t="str">
        <f>VLOOKUP(Table5[[#This Row],[ODS Code]],Lookup!A:D,4,FALSE)</f>
        <v>Ealing</v>
      </c>
      <c r="U1385" s="78" t="str">
        <f>VLOOKUP(Table5[[#This Row],[ODS Code]],Lookup!A:E,3,FALSE)</f>
        <v>Acton</v>
      </c>
      <c r="V1385" s="78" t="str">
        <f>VLOOKUP(Table5[[#This Row],[ODS Code]],Lookup!A:F,2,FALSE)</f>
        <v>THE ACTON HEALTH CENTRE</v>
      </c>
      <c r="W1385" s="78" t="str">
        <f>VLOOKUP(Table5[[#This Row],[ODS Code]],Lookup!A:G,5,FALSE)</f>
        <v>E85109</v>
      </c>
    </row>
    <row r="1386" spans="1:23" x14ac:dyDescent="0.35">
      <c r="A1386" s="80">
        <v>45505</v>
      </c>
      <c r="B1386" t="s">
        <v>309</v>
      </c>
      <c r="C1386" t="s">
        <v>862</v>
      </c>
      <c r="D1386" t="s">
        <v>853</v>
      </c>
      <c r="E1386" t="s">
        <v>854</v>
      </c>
      <c r="F1386" s="78">
        <v>0</v>
      </c>
      <c r="G1386" s="78">
        <v>0</v>
      </c>
      <c r="H1386" s="78">
        <v>0</v>
      </c>
      <c r="I1386" s="78">
        <v>0</v>
      </c>
      <c r="J1386" s="78">
        <v>0</v>
      </c>
      <c r="K1386" s="78">
        <v>0</v>
      </c>
      <c r="L1386" s="78">
        <v>0</v>
      </c>
      <c r="M1386" s="78">
        <v>0</v>
      </c>
      <c r="N1386" s="78">
        <v>0</v>
      </c>
      <c r="O1386" s="78">
        <v>0</v>
      </c>
      <c r="P1386" s="78">
        <v>0</v>
      </c>
      <c r="Q1386" s="78">
        <v>0</v>
      </c>
      <c r="R1386" s="79">
        <v>0</v>
      </c>
      <c r="S1386" s="79">
        <v>0</v>
      </c>
      <c r="T1386" s="78" t="str">
        <f>VLOOKUP(Table5[[#This Row],[ODS Code]],Lookup!A:D,4,FALSE)</f>
        <v>Ealing</v>
      </c>
      <c r="U1386" s="78" t="str">
        <f>VLOOKUP(Table5[[#This Row],[ODS Code]],Lookup!A:E,3,FALSE)</f>
        <v>Acton</v>
      </c>
      <c r="V1386" s="78" t="str">
        <f>VLOOKUP(Table5[[#This Row],[ODS Code]],Lookup!A:F,2,FALSE)</f>
        <v>THE BEDFORD PARK SURGERY</v>
      </c>
      <c r="W1386" s="78" t="str">
        <f>VLOOKUP(Table5[[#This Row],[ODS Code]],Lookup!A:G,5,FALSE)</f>
        <v>E85066</v>
      </c>
    </row>
    <row r="1387" spans="1:23" x14ac:dyDescent="0.35">
      <c r="A1387" s="80">
        <v>45505</v>
      </c>
      <c r="B1387" t="s">
        <v>310</v>
      </c>
      <c r="C1387" t="s">
        <v>863</v>
      </c>
      <c r="D1387" t="s">
        <v>853</v>
      </c>
      <c r="E1387" t="s">
        <v>854</v>
      </c>
      <c r="F1387" s="78">
        <v>0</v>
      </c>
      <c r="G1387" s="78">
        <v>0</v>
      </c>
      <c r="H1387" s="78">
        <v>0</v>
      </c>
      <c r="I1387" s="78">
        <v>0</v>
      </c>
      <c r="J1387" s="78">
        <v>0</v>
      </c>
      <c r="K1387" s="78">
        <v>0</v>
      </c>
      <c r="L1387" s="78">
        <v>0</v>
      </c>
      <c r="M1387" s="78">
        <v>0</v>
      </c>
      <c r="N1387" s="78">
        <v>0</v>
      </c>
      <c r="O1387" s="78">
        <v>0</v>
      </c>
      <c r="P1387" s="78">
        <v>0</v>
      </c>
      <c r="Q1387" s="78">
        <v>0</v>
      </c>
      <c r="R1387" s="79">
        <v>0</v>
      </c>
      <c r="S1387" s="79">
        <v>0</v>
      </c>
      <c r="T1387" s="78" t="str">
        <f>VLOOKUP(Table5[[#This Row],[ODS Code]],Lookup!A:D,4,FALSE)</f>
        <v>Ealing</v>
      </c>
      <c r="U1387" s="78" t="str">
        <f>VLOOKUP(Table5[[#This Row],[ODS Code]],Lookup!A:E,3,FALSE)</f>
        <v>Acton</v>
      </c>
      <c r="V1387" s="78" t="str">
        <f>VLOOKUP(Table5[[#This Row],[ODS Code]],Lookup!A:F,2,FALSE)</f>
        <v>THE BOILEAU ROAD SURGERY</v>
      </c>
      <c r="W1387" s="78" t="str">
        <f>VLOOKUP(Table5[[#This Row],[ODS Code]],Lookup!A:G,5,FALSE)</f>
        <v>E85694</v>
      </c>
    </row>
    <row r="1388" spans="1:23" x14ac:dyDescent="0.35">
      <c r="A1388" s="80">
        <v>45505</v>
      </c>
      <c r="B1388" t="s">
        <v>315</v>
      </c>
      <c r="C1388" t="s">
        <v>864</v>
      </c>
      <c r="D1388" t="s">
        <v>853</v>
      </c>
      <c r="E1388" t="s">
        <v>854</v>
      </c>
      <c r="F1388" s="78">
        <v>142</v>
      </c>
      <c r="G1388" s="78">
        <v>377</v>
      </c>
      <c r="H1388" s="78">
        <v>22</v>
      </c>
      <c r="I1388" s="78">
        <v>57</v>
      </c>
      <c r="J1388" s="78">
        <v>78</v>
      </c>
      <c r="K1388" s="78">
        <v>214</v>
      </c>
      <c r="L1388" s="78">
        <v>23</v>
      </c>
      <c r="M1388" s="78">
        <v>59</v>
      </c>
      <c r="N1388" s="78">
        <v>10</v>
      </c>
      <c r="O1388" s="78">
        <v>26</v>
      </c>
      <c r="P1388" s="78">
        <v>9</v>
      </c>
      <c r="Q1388" s="78">
        <v>21</v>
      </c>
      <c r="R1388" s="79">
        <v>6.3380281690140844E-2</v>
      </c>
      <c r="S1388" s="79">
        <v>5.5702917771883291E-2</v>
      </c>
      <c r="T1388" s="78" t="str">
        <f>VLOOKUP(Table5[[#This Row],[ODS Code]],Lookup!A:D,4,FALSE)</f>
        <v>Ealing</v>
      </c>
      <c r="U1388" s="78" t="str">
        <f>VLOOKUP(Table5[[#This Row],[ODS Code]],Lookup!A:E,3,FALSE)</f>
        <v>Acton</v>
      </c>
      <c r="V1388" s="78" t="str">
        <f>VLOOKUP(Table5[[#This Row],[ODS Code]],Lookup!A:F,2,FALSE)</f>
        <v>CHURCHFIELD SURGERY</v>
      </c>
      <c r="W1388" s="78" t="str">
        <f>VLOOKUP(Table5[[#This Row],[ODS Code]],Lookup!A:G,5,FALSE)</f>
        <v>E85640</v>
      </c>
    </row>
    <row r="1389" spans="1:23" x14ac:dyDescent="0.35">
      <c r="A1389" s="80">
        <v>45505</v>
      </c>
      <c r="B1389" t="s">
        <v>337</v>
      </c>
      <c r="C1389" t="s">
        <v>865</v>
      </c>
      <c r="D1389" t="s">
        <v>853</v>
      </c>
      <c r="E1389" t="s">
        <v>854</v>
      </c>
      <c r="F1389" s="78">
        <v>0</v>
      </c>
      <c r="G1389" s="78">
        <v>0</v>
      </c>
      <c r="H1389" s="78">
        <v>0</v>
      </c>
      <c r="I1389" s="78">
        <v>0</v>
      </c>
      <c r="J1389" s="78">
        <v>0</v>
      </c>
      <c r="K1389" s="78">
        <v>0</v>
      </c>
      <c r="L1389" s="78">
        <v>0</v>
      </c>
      <c r="M1389" s="78">
        <v>0</v>
      </c>
      <c r="N1389" s="78">
        <v>0</v>
      </c>
      <c r="O1389" s="78">
        <v>0</v>
      </c>
      <c r="P1389" s="78">
        <v>0</v>
      </c>
      <c r="Q1389" s="78">
        <v>0</v>
      </c>
      <c r="R1389" s="79">
        <v>0</v>
      </c>
      <c r="S1389" s="79">
        <v>0</v>
      </c>
      <c r="T1389" s="78" t="str">
        <f>VLOOKUP(Table5[[#This Row],[ODS Code]],Lookup!A:D,4,FALSE)</f>
        <v>Ealing</v>
      </c>
      <c r="U1389" s="78" t="str">
        <f>VLOOKUP(Table5[[#This Row],[ODS Code]],Lookup!A:E,3,FALSE)</f>
        <v>Acton</v>
      </c>
      <c r="V1389" s="78" t="str">
        <f>VLOOKUP(Table5[[#This Row],[ODS Code]],Lookup!A:F,2,FALSE)</f>
        <v>THE HORN LANE SURGERY</v>
      </c>
      <c r="W1389" s="78" t="str">
        <f>VLOOKUP(Table5[[#This Row],[ODS Code]],Lookup!A:G,5,FALSE)</f>
        <v>E85677</v>
      </c>
    </row>
    <row r="1390" spans="1:23" x14ac:dyDescent="0.35">
      <c r="A1390" s="80">
        <v>45505</v>
      </c>
      <c r="B1390" t="s">
        <v>346</v>
      </c>
      <c r="C1390" t="s">
        <v>866</v>
      </c>
      <c r="D1390" t="s">
        <v>853</v>
      </c>
      <c r="E1390" t="s">
        <v>854</v>
      </c>
      <c r="F1390" s="78">
        <v>365</v>
      </c>
      <c r="G1390" s="78">
        <v>730</v>
      </c>
      <c r="H1390" s="78">
        <v>56</v>
      </c>
      <c r="I1390" s="78">
        <v>112</v>
      </c>
      <c r="J1390" s="78">
        <v>174</v>
      </c>
      <c r="K1390" s="78">
        <v>348</v>
      </c>
      <c r="L1390" s="78">
        <v>84</v>
      </c>
      <c r="M1390" s="78">
        <v>168</v>
      </c>
      <c r="N1390" s="78">
        <v>27</v>
      </c>
      <c r="O1390" s="78">
        <v>54</v>
      </c>
      <c r="P1390" s="78">
        <v>24</v>
      </c>
      <c r="Q1390" s="78">
        <v>48</v>
      </c>
      <c r="R1390" s="79">
        <v>6.575342465753424E-2</v>
      </c>
      <c r="S1390" s="79">
        <v>6.575342465753424E-2</v>
      </c>
      <c r="T1390" s="78" t="str">
        <f>VLOOKUP(Table5[[#This Row],[ODS Code]],Lookup!A:D,4,FALSE)</f>
        <v>Ealing</v>
      </c>
      <c r="U1390" s="78" t="str">
        <f>VLOOKUP(Table5[[#This Row],[ODS Code]],Lookup!A:E,3,FALSE)</f>
        <v>Acton</v>
      </c>
      <c r="V1390" s="78" t="str">
        <f>VLOOKUP(Table5[[#This Row],[ODS Code]],Lookup!A:F,2,FALSE)</f>
        <v>THE MILL HILL SURGERY</v>
      </c>
      <c r="W1390" s="78" t="str">
        <f>VLOOKUP(Table5[[#This Row],[ODS Code]],Lookup!A:G,5,FALSE)</f>
        <v>E85107</v>
      </c>
    </row>
    <row r="1391" spans="1:23" x14ac:dyDescent="0.35">
      <c r="A1391" s="80">
        <v>45505</v>
      </c>
      <c r="B1391" t="s">
        <v>377</v>
      </c>
      <c r="C1391" t="s">
        <v>867</v>
      </c>
      <c r="D1391" t="s">
        <v>853</v>
      </c>
      <c r="E1391" t="s">
        <v>854</v>
      </c>
      <c r="F1391" s="78">
        <v>0</v>
      </c>
      <c r="G1391" s="78">
        <v>0</v>
      </c>
      <c r="H1391" s="78">
        <v>0</v>
      </c>
      <c r="I1391" s="78">
        <v>0</v>
      </c>
      <c r="J1391" s="78">
        <v>0</v>
      </c>
      <c r="K1391" s="78">
        <v>0</v>
      </c>
      <c r="L1391" s="78">
        <v>0</v>
      </c>
      <c r="M1391" s="78">
        <v>0</v>
      </c>
      <c r="N1391" s="78">
        <v>0</v>
      </c>
      <c r="O1391" s="78">
        <v>0</v>
      </c>
      <c r="P1391" s="78">
        <v>0</v>
      </c>
      <c r="Q1391" s="78">
        <v>0</v>
      </c>
      <c r="R1391" s="79">
        <v>0</v>
      </c>
      <c r="S1391" s="79">
        <v>0</v>
      </c>
      <c r="T1391" s="78" t="str">
        <f>VLOOKUP(Table5[[#This Row],[ODS Code]],Lookup!A:D,4,FALSE)</f>
        <v>Ealing</v>
      </c>
      <c r="U1391" s="78" t="str">
        <f>VLOOKUP(Table5[[#This Row],[ODS Code]],Lookup!A:E,3,FALSE)</f>
        <v>Acton</v>
      </c>
      <c r="V1391" s="78" t="str">
        <f>VLOOKUP(Table5[[#This Row],[ODS Code]],Lookup!A:F,2,FALSE)</f>
        <v>THE VALE SURGERY</v>
      </c>
      <c r="W1391" s="78" t="str">
        <f>VLOOKUP(Table5[[#This Row],[ODS Code]],Lookup!A:G,5,FALSE)</f>
        <v>E85635</v>
      </c>
    </row>
    <row r="1392" spans="1:23" x14ac:dyDescent="0.35">
      <c r="A1392" s="80">
        <v>45505</v>
      </c>
      <c r="B1392" t="s">
        <v>125</v>
      </c>
      <c r="C1392" t="s">
        <v>868</v>
      </c>
      <c r="D1392" t="s">
        <v>869</v>
      </c>
      <c r="E1392" t="s">
        <v>854</v>
      </c>
      <c r="F1392" s="78">
        <v>50</v>
      </c>
      <c r="G1392" s="78">
        <v>83</v>
      </c>
      <c r="H1392" s="78">
        <v>4</v>
      </c>
      <c r="I1392" s="78">
        <v>5</v>
      </c>
      <c r="J1392" s="78">
        <v>35</v>
      </c>
      <c r="K1392" s="78">
        <v>67</v>
      </c>
      <c r="L1392" s="78">
        <v>9</v>
      </c>
      <c r="M1392" s="78">
        <v>9</v>
      </c>
      <c r="N1392" s="78">
        <v>0</v>
      </c>
      <c r="O1392" s="78">
        <v>0</v>
      </c>
      <c r="P1392" s="78">
        <v>2</v>
      </c>
      <c r="Q1392" s="78">
        <v>2</v>
      </c>
      <c r="R1392" s="79">
        <v>0.04</v>
      </c>
      <c r="S1392" s="79">
        <v>2.4096385542168676E-2</v>
      </c>
      <c r="T1392" s="78" t="str">
        <f>VLOOKUP(Table5[[#This Row],[ODS Code]],Lookup!A:D,4,FALSE)</f>
        <v>Hammersmith &amp; Fulham</v>
      </c>
      <c r="U1392" s="78" t="str">
        <f>VLOOKUP(Table5[[#This Row],[ODS Code]],Lookup!A:E,3,FALSE)</f>
        <v>Babylon GP at Hand PCN</v>
      </c>
      <c r="V1392" s="78" t="str">
        <f>VLOOKUP(Table5[[#This Row],[ODS Code]],Lookup!A:F,2,FALSE)</f>
        <v>GP at Hand</v>
      </c>
      <c r="W1392" s="78" t="str">
        <f>VLOOKUP(Table5[[#This Row],[ODS Code]],Lookup!A:G,5,FALSE)</f>
        <v>E85124</v>
      </c>
    </row>
    <row r="1393" spans="1:23" x14ac:dyDescent="0.35">
      <c r="A1393" s="80">
        <v>45505</v>
      </c>
      <c r="B1393" t="s">
        <v>344</v>
      </c>
      <c r="C1393" t="s">
        <v>870</v>
      </c>
      <c r="D1393" t="s">
        <v>869</v>
      </c>
      <c r="E1393" t="s">
        <v>854</v>
      </c>
      <c r="F1393" s="78">
        <v>575</v>
      </c>
      <c r="G1393" s="78">
        <v>1150</v>
      </c>
      <c r="H1393" s="78">
        <v>68</v>
      </c>
      <c r="I1393" s="78">
        <v>136</v>
      </c>
      <c r="J1393" s="78">
        <v>332</v>
      </c>
      <c r="K1393" s="78">
        <v>664</v>
      </c>
      <c r="L1393" s="78">
        <v>126</v>
      </c>
      <c r="M1393" s="78">
        <v>252</v>
      </c>
      <c r="N1393" s="78">
        <v>21</v>
      </c>
      <c r="O1393" s="78">
        <v>42</v>
      </c>
      <c r="P1393" s="78">
        <v>28</v>
      </c>
      <c r="Q1393" s="78">
        <v>56</v>
      </c>
      <c r="R1393" s="79">
        <v>4.8695652173913043E-2</v>
      </c>
      <c r="S1393" s="79">
        <v>4.8695652173913043E-2</v>
      </c>
      <c r="T1393" s="78" t="str">
        <f>VLOOKUP(Table5[[#This Row],[ODS Code]],Lookup!A:D,4,FALSE)</f>
        <v>Hammersmith &amp; Fulham</v>
      </c>
      <c r="U1393" s="78" t="str">
        <f>VLOOKUP(Table5[[#This Row],[ODS Code]],Lookup!A:E,3,FALSE)</f>
        <v>Babylon GP at Hand PCN</v>
      </c>
      <c r="V1393" s="78" t="str">
        <f>VLOOKUP(Table5[[#This Row],[ODS Code]],Lookup!A:F,2,FALSE)</f>
        <v>Dr Jefferies, 292 Munster Road</v>
      </c>
      <c r="W1393" s="78" t="str">
        <f>VLOOKUP(Table5[[#This Row],[ODS Code]],Lookup!A:G,5,FALSE)</f>
        <v>E85029</v>
      </c>
    </row>
    <row r="1394" spans="1:23" x14ac:dyDescent="0.35">
      <c r="A1394" s="80">
        <v>45505</v>
      </c>
      <c r="B1394" t="s">
        <v>63</v>
      </c>
      <c r="C1394" t="s">
        <v>871</v>
      </c>
      <c r="D1394" t="s">
        <v>872</v>
      </c>
      <c r="E1394" t="s">
        <v>854</v>
      </c>
      <c r="F1394" s="78">
        <v>1484</v>
      </c>
      <c r="G1394" s="78">
        <v>2968</v>
      </c>
      <c r="H1394" s="78">
        <v>222</v>
      </c>
      <c r="I1394" s="78">
        <v>444</v>
      </c>
      <c r="J1394" s="78">
        <v>320</v>
      </c>
      <c r="K1394" s="78">
        <v>640</v>
      </c>
      <c r="L1394" s="78">
        <v>697</v>
      </c>
      <c r="M1394" s="78">
        <v>1394</v>
      </c>
      <c r="N1394" s="78">
        <v>121</v>
      </c>
      <c r="O1394" s="78">
        <v>242</v>
      </c>
      <c r="P1394" s="78">
        <v>124</v>
      </c>
      <c r="Q1394" s="78">
        <v>248</v>
      </c>
      <c r="R1394" s="79">
        <v>8.3557951482479784E-2</v>
      </c>
      <c r="S1394" s="79">
        <v>8.3557951482479784E-2</v>
      </c>
      <c r="T1394" s="78" t="str">
        <f>VLOOKUP(Table5[[#This Row],[ODS Code]],Lookup!A:D,4,FALSE)</f>
        <v>Brent</v>
      </c>
      <c r="U1394" s="78" t="str">
        <f>VLOOKUP(Table5[[#This Row],[ODS Code]],Lookup!A:E,3,FALSE)</f>
        <v>K&amp;W Central</v>
      </c>
      <c r="V1394" s="78" t="str">
        <f>VLOOKUP(Table5[[#This Row],[ODS Code]],Lookup!A:F,2,FALSE)</f>
        <v>CHALKHILL FAMILY PRACTICE</v>
      </c>
      <c r="W1394" s="78" t="str">
        <f>VLOOKUP(Table5[[#This Row],[ODS Code]],Lookup!A:G,5,FALSE)</f>
        <v>E84033</v>
      </c>
    </row>
    <row r="1395" spans="1:23" x14ac:dyDescent="0.35">
      <c r="A1395" s="80">
        <v>45505</v>
      </c>
      <c r="B1395" t="s">
        <v>103</v>
      </c>
      <c r="C1395" t="s">
        <v>873</v>
      </c>
      <c r="D1395" t="s">
        <v>872</v>
      </c>
      <c r="E1395" t="s">
        <v>854</v>
      </c>
      <c r="F1395" s="78">
        <v>114</v>
      </c>
      <c r="G1395" s="78">
        <v>228</v>
      </c>
      <c r="H1395" s="78">
        <v>10</v>
      </c>
      <c r="I1395" s="78">
        <v>20</v>
      </c>
      <c r="J1395" s="78">
        <v>65</v>
      </c>
      <c r="K1395" s="78">
        <v>130</v>
      </c>
      <c r="L1395" s="78">
        <v>24</v>
      </c>
      <c r="M1395" s="78">
        <v>48</v>
      </c>
      <c r="N1395" s="78">
        <v>10</v>
      </c>
      <c r="O1395" s="78">
        <v>20</v>
      </c>
      <c r="P1395" s="78">
        <v>5</v>
      </c>
      <c r="Q1395" s="78">
        <v>10</v>
      </c>
      <c r="R1395" s="79">
        <v>4.3859649122807015E-2</v>
      </c>
      <c r="S1395" s="79">
        <v>4.3859649122807015E-2</v>
      </c>
      <c r="T1395" s="78" t="str">
        <f>VLOOKUP(Table5[[#This Row],[ODS Code]],Lookup!A:D,4,FALSE)</f>
        <v>Brent</v>
      </c>
      <c r="U1395" s="78" t="str">
        <f>VLOOKUP(Table5[[#This Row],[ODS Code]],Lookup!A:E,3,FALSE)</f>
        <v>K&amp;W Central</v>
      </c>
      <c r="V1395" s="78" t="str">
        <f>VLOOKUP(Table5[[#This Row],[ODS Code]],Lookup!A:F,2,FALSE)</f>
        <v>ELLIS PRACTICE</v>
      </c>
      <c r="W1395" s="78" t="str">
        <f>VLOOKUP(Table5[[#This Row],[ODS Code]],Lookup!A:G,5,FALSE)</f>
        <v>E84032</v>
      </c>
    </row>
    <row r="1396" spans="1:23" x14ac:dyDescent="0.35">
      <c r="A1396" s="80">
        <v>45505</v>
      </c>
      <c r="B1396" t="s">
        <v>252</v>
      </c>
      <c r="C1396" t="s">
        <v>874</v>
      </c>
      <c r="D1396" t="s">
        <v>872</v>
      </c>
      <c r="E1396" t="s">
        <v>854</v>
      </c>
      <c r="F1396" s="78">
        <v>1905</v>
      </c>
      <c r="G1396" s="78">
        <v>3810</v>
      </c>
      <c r="H1396" s="78">
        <v>323</v>
      </c>
      <c r="I1396" s="78">
        <v>646</v>
      </c>
      <c r="J1396" s="78">
        <v>509</v>
      </c>
      <c r="K1396" s="78">
        <v>1018</v>
      </c>
      <c r="L1396" s="78">
        <v>864</v>
      </c>
      <c r="M1396" s="78">
        <v>1728</v>
      </c>
      <c r="N1396" s="78">
        <v>122</v>
      </c>
      <c r="O1396" s="78">
        <v>244</v>
      </c>
      <c r="P1396" s="78">
        <v>87</v>
      </c>
      <c r="Q1396" s="78">
        <v>174</v>
      </c>
      <c r="R1396" s="79">
        <v>4.5669291338582677E-2</v>
      </c>
      <c r="S1396" s="79">
        <v>4.5669291338582677E-2</v>
      </c>
      <c r="T1396" s="78" t="str">
        <f>VLOOKUP(Table5[[#This Row],[ODS Code]],Lookup!A:D,4,FALSE)</f>
        <v>Brent</v>
      </c>
      <c r="U1396" s="78" t="str">
        <f>VLOOKUP(Table5[[#This Row],[ODS Code]],Lookup!A:E,3,FALSE)</f>
        <v>K&amp;W Central</v>
      </c>
      <c r="V1396" s="78" t="str">
        <f>VLOOKUP(Table5[[#This Row],[ODS Code]],Lookup!A:F,2,FALSE)</f>
        <v>PRESTON ROAD SURGERY</v>
      </c>
      <c r="W1396" s="78" t="str">
        <f>VLOOKUP(Table5[[#This Row],[ODS Code]],Lookup!A:G,5,FALSE)</f>
        <v>E84620</v>
      </c>
    </row>
    <row r="1397" spans="1:23" x14ac:dyDescent="0.35">
      <c r="A1397" s="80">
        <v>45505</v>
      </c>
      <c r="B1397" t="s">
        <v>300</v>
      </c>
      <c r="C1397" t="s">
        <v>875</v>
      </c>
      <c r="D1397" t="s">
        <v>872</v>
      </c>
      <c r="E1397" t="s">
        <v>854</v>
      </c>
      <c r="F1397" s="78">
        <v>1435</v>
      </c>
      <c r="G1397" s="78">
        <v>2954</v>
      </c>
      <c r="H1397" s="78">
        <v>132</v>
      </c>
      <c r="I1397" s="78">
        <v>274</v>
      </c>
      <c r="J1397" s="78">
        <v>912</v>
      </c>
      <c r="K1397" s="78">
        <v>1872</v>
      </c>
      <c r="L1397" s="78">
        <v>276</v>
      </c>
      <c r="M1397" s="78">
        <v>576</v>
      </c>
      <c r="N1397" s="78">
        <v>72</v>
      </c>
      <c r="O1397" s="78">
        <v>144</v>
      </c>
      <c r="P1397" s="78">
        <v>43</v>
      </c>
      <c r="Q1397" s="78">
        <v>88</v>
      </c>
      <c r="R1397" s="79">
        <v>2.9965156794425088E-2</v>
      </c>
      <c r="S1397" s="79">
        <v>2.979011509817197E-2</v>
      </c>
      <c r="T1397" s="78" t="str">
        <f>VLOOKUP(Table5[[#This Row],[ODS Code]],Lookup!A:D,4,FALSE)</f>
        <v>Brent</v>
      </c>
      <c r="U1397" s="78" t="str">
        <f>VLOOKUP(Table5[[#This Row],[ODS Code]],Lookup!A:E,3,FALSE)</f>
        <v>K&amp;W Central</v>
      </c>
      <c r="V1397" s="78" t="str">
        <f>VLOOKUP(Table5[[#This Row],[ODS Code]],Lookup!A:F,2,FALSE)</f>
        <v>INTERGRATED HEALTH CIC</v>
      </c>
      <c r="W1397" s="78" t="str">
        <f>VLOOKUP(Table5[[#This Row],[ODS Code]],Lookup!A:G,5,FALSE)</f>
        <v>E84685</v>
      </c>
    </row>
    <row r="1398" spans="1:23" x14ac:dyDescent="0.35">
      <c r="A1398" s="80">
        <v>45505</v>
      </c>
      <c r="B1398" t="s">
        <v>376</v>
      </c>
      <c r="C1398" t="s">
        <v>876</v>
      </c>
      <c r="D1398" t="s">
        <v>872</v>
      </c>
      <c r="E1398" t="s">
        <v>854</v>
      </c>
      <c r="F1398" s="78">
        <v>1794</v>
      </c>
      <c r="G1398" s="78">
        <v>3864</v>
      </c>
      <c r="H1398" s="78">
        <v>239</v>
      </c>
      <c r="I1398" s="78">
        <v>572</v>
      </c>
      <c r="J1398" s="78">
        <v>836</v>
      </c>
      <c r="K1398" s="78">
        <v>1546</v>
      </c>
      <c r="L1398" s="78">
        <v>509</v>
      </c>
      <c r="M1398" s="78">
        <v>1236</v>
      </c>
      <c r="N1398" s="78">
        <v>97</v>
      </c>
      <c r="O1398" s="78">
        <v>237</v>
      </c>
      <c r="P1398" s="78">
        <v>113</v>
      </c>
      <c r="Q1398" s="78">
        <v>273</v>
      </c>
      <c r="R1398" s="79">
        <v>6.2987736900780383E-2</v>
      </c>
      <c r="S1398" s="79">
        <v>7.0652173913043473E-2</v>
      </c>
      <c r="T1398" s="78" t="str">
        <f>VLOOKUP(Table5[[#This Row],[ODS Code]],Lookup!A:D,4,FALSE)</f>
        <v>Brent</v>
      </c>
      <c r="U1398" s="78" t="str">
        <f>VLOOKUP(Table5[[#This Row],[ODS Code]],Lookup!A:E,3,FALSE)</f>
        <v>K&amp;W Central</v>
      </c>
      <c r="V1398" s="78" t="str">
        <f>VLOOKUP(Table5[[#This Row],[ODS Code]],Lookup!A:F,2,FALSE)</f>
        <v>THE TUDOR HOUSE MEDICAL CENTRE</v>
      </c>
      <c r="W1398" s="78" t="str">
        <f>VLOOKUP(Table5[[#This Row],[ODS Code]],Lookup!A:G,5,FALSE)</f>
        <v>E84684</v>
      </c>
    </row>
    <row r="1399" spans="1:23" x14ac:dyDescent="0.35">
      <c r="A1399" s="80">
        <v>45505</v>
      </c>
      <c r="B1399" t="s">
        <v>40</v>
      </c>
      <c r="C1399" t="s">
        <v>877</v>
      </c>
      <c r="D1399" t="s">
        <v>878</v>
      </c>
      <c r="E1399" t="s">
        <v>854</v>
      </c>
      <c r="F1399" s="78">
        <v>1607</v>
      </c>
      <c r="G1399" s="78">
        <v>3132</v>
      </c>
      <c r="H1399" s="78">
        <v>180</v>
      </c>
      <c r="I1399" s="78">
        <v>316</v>
      </c>
      <c r="J1399" s="78">
        <v>737</v>
      </c>
      <c r="K1399" s="78">
        <v>1635</v>
      </c>
      <c r="L1399" s="78">
        <v>480</v>
      </c>
      <c r="M1399" s="78">
        <v>840</v>
      </c>
      <c r="N1399" s="78">
        <v>110</v>
      </c>
      <c r="O1399" s="78">
        <v>181</v>
      </c>
      <c r="P1399" s="78">
        <v>100</v>
      </c>
      <c r="Q1399" s="78">
        <v>160</v>
      </c>
      <c r="R1399" s="79">
        <v>6.2227753578095832E-2</v>
      </c>
      <c r="S1399" s="79">
        <v>5.108556832694764E-2</v>
      </c>
      <c r="T1399" s="78" t="str">
        <f>VLOOKUP(Table5[[#This Row],[ODS Code]],Lookup!A:D,4,FALSE)</f>
        <v>Brent</v>
      </c>
      <c r="U1399" s="78" t="str">
        <f>VLOOKUP(Table5[[#This Row],[ODS Code]],Lookup!A:E,3,FALSE)</f>
        <v>K&amp;W North</v>
      </c>
      <c r="V1399" s="78" t="str">
        <f>VLOOKUP(Table5[[#This Row],[ODS Code]],Lookup!A:F,2,FALSE)</f>
        <v>BRAMPTON HEALTH CENTRE</v>
      </c>
      <c r="W1399" s="78" t="str">
        <f>VLOOKUP(Table5[[#This Row],[ODS Code]],Lookup!A:G,5,FALSE)</f>
        <v>E84049</v>
      </c>
    </row>
    <row r="1400" spans="1:23" x14ac:dyDescent="0.35">
      <c r="A1400" s="80">
        <v>45505</v>
      </c>
      <c r="B1400" t="s">
        <v>175</v>
      </c>
      <c r="C1400" t="s">
        <v>879</v>
      </c>
      <c r="D1400" t="s">
        <v>878</v>
      </c>
      <c r="E1400" t="s">
        <v>854</v>
      </c>
      <c r="F1400" s="78">
        <v>8</v>
      </c>
      <c r="G1400" s="78">
        <v>32</v>
      </c>
      <c r="H1400" s="78">
        <v>2</v>
      </c>
      <c r="I1400" s="78">
        <v>8</v>
      </c>
      <c r="J1400" s="78">
        <v>5</v>
      </c>
      <c r="K1400" s="78">
        <v>20</v>
      </c>
      <c r="L1400" s="78">
        <v>0</v>
      </c>
      <c r="M1400" s="78">
        <v>0</v>
      </c>
      <c r="N1400" s="78">
        <v>1</v>
      </c>
      <c r="O1400" s="78">
        <v>4</v>
      </c>
      <c r="P1400" s="78">
        <v>0</v>
      </c>
      <c r="Q1400" s="78">
        <v>0</v>
      </c>
      <c r="R1400" s="79">
        <v>0</v>
      </c>
      <c r="S1400" s="79">
        <v>0</v>
      </c>
      <c r="T1400" s="78" t="str">
        <f>VLOOKUP(Table5[[#This Row],[ODS Code]],Lookup!A:D,4,FALSE)</f>
        <v>Brent</v>
      </c>
      <c r="U1400" s="78" t="str">
        <f>VLOOKUP(Table5[[#This Row],[ODS Code]],Lookup!A:E,3,FALSE)</f>
        <v>K&amp;W North</v>
      </c>
      <c r="V1400" s="78" t="str">
        <f>VLOOKUP(Table5[[#This Row],[ODS Code]],Lookup!A:F,2,FALSE)</f>
        <v>THE STAG - HOLLYROOD PRACTICE</v>
      </c>
      <c r="W1400" s="78" t="str">
        <f>VLOOKUP(Table5[[#This Row],[ODS Code]],Lookup!A:G,5,FALSE)</f>
        <v>E84020</v>
      </c>
    </row>
    <row r="1401" spans="1:23" x14ac:dyDescent="0.35">
      <c r="A1401" s="80">
        <v>45505</v>
      </c>
      <c r="B1401" t="s">
        <v>189</v>
      </c>
      <c r="C1401" t="s">
        <v>880</v>
      </c>
      <c r="D1401" t="s">
        <v>878</v>
      </c>
      <c r="E1401" t="s">
        <v>854</v>
      </c>
      <c r="F1401" s="78">
        <v>972</v>
      </c>
      <c r="G1401" s="78">
        <v>1944</v>
      </c>
      <c r="H1401" s="78">
        <v>149</v>
      </c>
      <c r="I1401" s="78">
        <v>298</v>
      </c>
      <c r="J1401" s="78">
        <v>272</v>
      </c>
      <c r="K1401" s="78">
        <v>544</v>
      </c>
      <c r="L1401" s="78">
        <v>364</v>
      </c>
      <c r="M1401" s="78">
        <v>728</v>
      </c>
      <c r="N1401" s="78">
        <v>99</v>
      </c>
      <c r="O1401" s="78">
        <v>198</v>
      </c>
      <c r="P1401" s="78">
        <v>88</v>
      </c>
      <c r="Q1401" s="78">
        <v>176</v>
      </c>
      <c r="R1401" s="79">
        <v>9.0534979423868317E-2</v>
      </c>
      <c r="S1401" s="79">
        <v>9.0534979423868317E-2</v>
      </c>
      <c r="T1401" s="78" t="str">
        <f>VLOOKUP(Table5[[#This Row],[ODS Code]],Lookup!A:D,4,FALSE)</f>
        <v>Brent</v>
      </c>
      <c r="U1401" s="78" t="str">
        <f>VLOOKUP(Table5[[#This Row],[ODS Code]],Lookup!A:E,3,FALSE)</f>
        <v>K&amp;W North</v>
      </c>
      <c r="V1401" s="78" t="str">
        <f>VLOOKUP(Table5[[#This Row],[ODS Code]],Lookup!A:F,2,FALSE)</f>
        <v>KINGS EDGE MEDICAL CENTRE</v>
      </c>
      <c r="W1401" s="78" t="str">
        <f>VLOOKUP(Table5[[#This Row],[ODS Code]],Lookup!A:G,5,FALSE)</f>
        <v>E84699</v>
      </c>
    </row>
    <row r="1402" spans="1:23" x14ac:dyDescent="0.35">
      <c r="A1402" s="80">
        <v>45505</v>
      </c>
      <c r="B1402" t="s">
        <v>192</v>
      </c>
      <c r="C1402" t="s">
        <v>881</v>
      </c>
      <c r="D1402" t="s">
        <v>878</v>
      </c>
      <c r="E1402" t="s">
        <v>854</v>
      </c>
      <c r="F1402" s="78">
        <v>1372</v>
      </c>
      <c r="G1402" s="78">
        <v>2744</v>
      </c>
      <c r="H1402" s="78">
        <v>268</v>
      </c>
      <c r="I1402" s="78">
        <v>536</v>
      </c>
      <c r="J1402" s="78">
        <v>154</v>
      </c>
      <c r="K1402" s="78">
        <v>308</v>
      </c>
      <c r="L1402" s="78">
        <v>625</v>
      </c>
      <c r="M1402" s="78">
        <v>1250</v>
      </c>
      <c r="N1402" s="78">
        <v>180</v>
      </c>
      <c r="O1402" s="78">
        <v>360</v>
      </c>
      <c r="P1402" s="78">
        <v>145</v>
      </c>
      <c r="Q1402" s="78">
        <v>290</v>
      </c>
      <c r="R1402" s="79">
        <v>0.10568513119533528</v>
      </c>
      <c r="S1402" s="79">
        <v>0.10568513119533528</v>
      </c>
      <c r="T1402" s="78" t="str">
        <f>VLOOKUP(Table5[[#This Row],[ODS Code]],Lookup!A:D,4,FALSE)</f>
        <v>Brent</v>
      </c>
      <c r="U1402" s="78" t="str">
        <f>VLOOKUP(Table5[[#This Row],[ODS Code]],Lookup!A:E,3,FALSE)</f>
        <v>K&amp;W North</v>
      </c>
      <c r="V1402" s="78" t="str">
        <f>VLOOKUP(Table5[[#This Row],[ODS Code]],Lookup!A:F,2,FALSE)</f>
        <v>KINGSBURY HEALTH AND WELLBEING</v>
      </c>
      <c r="W1402" s="78" t="str">
        <f>VLOOKUP(Table5[[#This Row],[ODS Code]],Lookup!A:G,5,FALSE)</f>
        <v>E84078</v>
      </c>
    </row>
    <row r="1403" spans="1:23" x14ac:dyDescent="0.35">
      <c r="A1403" s="80">
        <v>45505</v>
      </c>
      <c r="B1403" t="s">
        <v>220</v>
      </c>
      <c r="C1403" t="s">
        <v>882</v>
      </c>
      <c r="D1403" t="s">
        <v>878</v>
      </c>
      <c r="E1403" t="s">
        <v>854</v>
      </c>
      <c r="F1403" s="78">
        <v>1669</v>
      </c>
      <c r="G1403" s="78">
        <v>3769</v>
      </c>
      <c r="H1403" s="78">
        <v>261</v>
      </c>
      <c r="I1403" s="78">
        <v>559</v>
      </c>
      <c r="J1403" s="78">
        <v>623</v>
      </c>
      <c r="K1403" s="78">
        <v>1551</v>
      </c>
      <c r="L1403" s="78">
        <v>492</v>
      </c>
      <c r="M1403" s="78">
        <v>1040</v>
      </c>
      <c r="N1403" s="78">
        <v>149</v>
      </c>
      <c r="O1403" s="78">
        <v>314</v>
      </c>
      <c r="P1403" s="78">
        <v>144</v>
      </c>
      <c r="Q1403" s="78">
        <v>305</v>
      </c>
      <c r="R1403" s="79">
        <v>8.6279209107249843E-2</v>
      </c>
      <c r="S1403" s="79">
        <v>8.0923321836030779E-2</v>
      </c>
      <c r="T1403" s="78" t="str">
        <f>VLOOKUP(Table5[[#This Row],[ODS Code]],Lookup!A:D,4,FALSE)</f>
        <v>Brent</v>
      </c>
      <c r="U1403" s="78" t="str">
        <f>VLOOKUP(Table5[[#This Row],[ODS Code]],Lookup!A:E,3,FALSE)</f>
        <v>K&amp;W North</v>
      </c>
      <c r="V1403" s="78" t="str">
        <f>VLOOKUP(Table5[[#This Row],[ODS Code]],Lookup!A:F,2,FALSE)</f>
        <v>NEASDEN MEDICAL CENTRE</v>
      </c>
      <c r="W1403" s="78" t="str">
        <f>VLOOKUP(Table5[[#This Row],[ODS Code]],Lookup!A:G,5,FALSE)</f>
        <v>E84665</v>
      </c>
    </row>
    <row r="1404" spans="1:23" x14ac:dyDescent="0.35">
      <c r="A1404" s="80">
        <v>45505</v>
      </c>
      <c r="B1404" t="s">
        <v>326</v>
      </c>
      <c r="C1404" t="s">
        <v>883</v>
      </c>
      <c r="D1404" t="s">
        <v>878</v>
      </c>
      <c r="E1404" t="s">
        <v>854</v>
      </c>
      <c r="F1404" s="78">
        <v>7155</v>
      </c>
      <c r="G1404" s="78">
        <v>16095</v>
      </c>
      <c r="H1404" s="78">
        <v>1344</v>
      </c>
      <c r="I1404" s="78">
        <v>2937</v>
      </c>
      <c r="J1404" s="78">
        <v>1505</v>
      </c>
      <c r="K1404" s="78">
        <v>3718</v>
      </c>
      <c r="L1404" s="78">
        <v>2388</v>
      </c>
      <c r="M1404" s="78">
        <v>5204</v>
      </c>
      <c r="N1404" s="78">
        <v>1164</v>
      </c>
      <c r="O1404" s="78">
        <v>2578</v>
      </c>
      <c r="P1404" s="78">
        <v>754</v>
      </c>
      <c r="Q1404" s="78">
        <v>1658</v>
      </c>
      <c r="R1404" s="79">
        <v>0.10538085255066387</v>
      </c>
      <c r="S1404" s="79">
        <v>0.10301335818577198</v>
      </c>
      <c r="T1404" s="78" t="str">
        <f>VLOOKUP(Table5[[#This Row],[ODS Code]],Lookup!A:D,4,FALSE)</f>
        <v>Brent</v>
      </c>
      <c r="U1404" s="78" t="str">
        <f>VLOOKUP(Table5[[#This Row],[ODS Code]],Lookup!A:E,3,FALSE)</f>
        <v>K&amp;W North</v>
      </c>
      <c r="V1404" s="78" t="str">
        <f>VLOOKUP(Table5[[#This Row],[ODS Code]],Lookup!A:F,2,FALSE)</f>
        <v>THE FRYENT WAY SURGERY</v>
      </c>
      <c r="W1404" s="78" t="str">
        <f>VLOOKUP(Table5[[#This Row],[ODS Code]],Lookup!A:G,5,FALSE)</f>
        <v>E84048</v>
      </c>
    </row>
    <row r="1405" spans="1:23" x14ac:dyDescent="0.35">
      <c r="A1405" s="80">
        <v>45505</v>
      </c>
      <c r="B1405" t="s">
        <v>387</v>
      </c>
      <c r="C1405" t="s">
        <v>884</v>
      </c>
      <c r="D1405" t="s">
        <v>878</v>
      </c>
      <c r="E1405" t="s">
        <v>854</v>
      </c>
      <c r="F1405" s="78">
        <v>4179</v>
      </c>
      <c r="G1405" s="78">
        <v>8504</v>
      </c>
      <c r="H1405" s="78">
        <v>417</v>
      </c>
      <c r="I1405" s="78">
        <v>831</v>
      </c>
      <c r="J1405" s="78">
        <v>1936</v>
      </c>
      <c r="K1405" s="78">
        <v>4013</v>
      </c>
      <c r="L1405" s="78">
        <v>1183</v>
      </c>
      <c r="M1405" s="78">
        <v>2382</v>
      </c>
      <c r="N1405" s="78">
        <v>358</v>
      </c>
      <c r="O1405" s="78">
        <v>713</v>
      </c>
      <c r="P1405" s="78">
        <v>285</v>
      </c>
      <c r="Q1405" s="78">
        <v>565</v>
      </c>
      <c r="R1405" s="79">
        <v>6.8198133524766696E-2</v>
      </c>
      <c r="S1405" s="79">
        <v>6.6439322671683912E-2</v>
      </c>
      <c r="T1405" s="78" t="str">
        <f>VLOOKUP(Table5[[#This Row],[ODS Code]],Lookup!A:D,4,FALSE)</f>
        <v>Brent</v>
      </c>
      <c r="U1405" s="78" t="str">
        <f>VLOOKUP(Table5[[#This Row],[ODS Code]],Lookup!A:E,3,FALSE)</f>
        <v>K&amp;W North</v>
      </c>
      <c r="V1405" s="78" t="str">
        <f>VLOOKUP(Table5[[#This Row],[ODS Code]],Lookup!A:F,2,FALSE)</f>
        <v>UXENDON CRESCENT SURGERY</v>
      </c>
      <c r="W1405" s="78" t="str">
        <f>VLOOKUP(Table5[[#This Row],[ODS Code]],Lookup!A:G,5,FALSE)</f>
        <v>E84007</v>
      </c>
    </row>
    <row r="1406" spans="1:23" x14ac:dyDescent="0.35">
      <c r="A1406" s="80">
        <v>45505</v>
      </c>
      <c r="B1406" t="s">
        <v>53</v>
      </c>
      <c r="C1406" t="s">
        <v>885</v>
      </c>
      <c r="D1406" t="s">
        <v>886</v>
      </c>
      <c r="E1406" t="s">
        <v>854</v>
      </c>
      <c r="F1406" s="78">
        <v>7037</v>
      </c>
      <c r="G1406" s="78">
        <v>14303</v>
      </c>
      <c r="H1406" s="78">
        <v>812</v>
      </c>
      <c r="I1406" s="78">
        <v>1638</v>
      </c>
      <c r="J1406" s="78">
        <v>3590</v>
      </c>
      <c r="K1406" s="78">
        <v>7312</v>
      </c>
      <c r="L1406" s="78">
        <v>2002</v>
      </c>
      <c r="M1406" s="78">
        <v>4055</v>
      </c>
      <c r="N1406" s="78">
        <v>346</v>
      </c>
      <c r="O1406" s="78">
        <v>706</v>
      </c>
      <c r="P1406" s="78">
        <v>287</v>
      </c>
      <c r="Q1406" s="78">
        <v>592</v>
      </c>
      <c r="R1406" s="79">
        <v>4.0784425181185163E-2</v>
      </c>
      <c r="S1406" s="79">
        <v>4.1389918198979234E-2</v>
      </c>
      <c r="T1406" s="78" t="str">
        <f>VLOOKUP(Table5[[#This Row],[ODS Code]],Lookup!A:D,4,FALSE)</f>
        <v>Brent</v>
      </c>
      <c r="U1406" s="78" t="str">
        <f>VLOOKUP(Table5[[#This Row],[ODS Code]],Lookup!A:E,3,FALSE)</f>
        <v>K&amp;W South</v>
      </c>
      <c r="V1406" s="78" t="str">
        <f>VLOOKUP(Table5[[#This Row],[ODS Code]],Lookup!A:F,2,FALSE)</f>
        <v>BURNLEY PRACTICE</v>
      </c>
      <c r="W1406" s="78" t="str">
        <f>VLOOKUP(Table5[[#This Row],[ODS Code]],Lookup!A:G,5,FALSE)</f>
        <v>Y00206</v>
      </c>
    </row>
    <row r="1407" spans="1:23" x14ac:dyDescent="0.35">
      <c r="A1407" s="80">
        <v>45505</v>
      </c>
      <c r="B1407" t="s">
        <v>120</v>
      </c>
      <c r="C1407" t="s">
        <v>887</v>
      </c>
      <c r="D1407" t="s">
        <v>886</v>
      </c>
      <c r="E1407" t="s">
        <v>854</v>
      </c>
      <c r="F1407" s="78">
        <v>3458</v>
      </c>
      <c r="G1407" s="78">
        <v>6949</v>
      </c>
      <c r="H1407" s="78">
        <v>516</v>
      </c>
      <c r="I1407" s="78">
        <v>1035</v>
      </c>
      <c r="J1407" s="78">
        <v>1490</v>
      </c>
      <c r="K1407" s="78">
        <v>2992</v>
      </c>
      <c r="L1407" s="78">
        <v>990</v>
      </c>
      <c r="M1407" s="78">
        <v>1986</v>
      </c>
      <c r="N1407" s="78">
        <v>247</v>
      </c>
      <c r="O1407" s="78">
        <v>500</v>
      </c>
      <c r="P1407" s="78">
        <v>215</v>
      </c>
      <c r="Q1407" s="78">
        <v>436</v>
      </c>
      <c r="R1407" s="79">
        <v>6.2174667437825334E-2</v>
      </c>
      <c r="S1407" s="79">
        <v>6.2742840696503099E-2</v>
      </c>
      <c r="T1407" s="78" t="str">
        <f>VLOOKUP(Table5[[#This Row],[ODS Code]],Lookup!A:D,4,FALSE)</f>
        <v>Brent</v>
      </c>
      <c r="U1407" s="78" t="str">
        <f>VLOOKUP(Table5[[#This Row],[ODS Code]],Lookup!A:E,3,FALSE)</f>
        <v>K&amp;W South</v>
      </c>
      <c r="V1407" s="78" t="str">
        <f>VLOOKUP(Table5[[#This Row],[ODS Code]],Lookup!A:F,2,FALSE)</f>
        <v>GLADSTONE MEDICAL CENTRE</v>
      </c>
      <c r="W1407" s="78" t="str">
        <f>VLOOKUP(Table5[[#This Row],[ODS Code]],Lookup!A:G,5,FALSE)</f>
        <v>E84036</v>
      </c>
    </row>
    <row r="1408" spans="1:23" x14ac:dyDescent="0.35">
      <c r="A1408" s="80">
        <v>45505</v>
      </c>
      <c r="B1408" t="s">
        <v>283</v>
      </c>
      <c r="C1408" t="s">
        <v>888</v>
      </c>
      <c r="D1408" t="s">
        <v>886</v>
      </c>
      <c r="E1408" t="s">
        <v>854</v>
      </c>
      <c r="F1408" s="78">
        <v>390</v>
      </c>
      <c r="G1408" s="78">
        <v>869</v>
      </c>
      <c r="H1408" s="78">
        <v>32</v>
      </c>
      <c r="I1408" s="78">
        <v>74</v>
      </c>
      <c r="J1408" s="78">
        <v>198</v>
      </c>
      <c r="K1408" s="78">
        <v>443</v>
      </c>
      <c r="L1408" s="78">
        <v>112</v>
      </c>
      <c r="M1408" s="78">
        <v>246</v>
      </c>
      <c r="N1408" s="78">
        <v>30</v>
      </c>
      <c r="O1408" s="78">
        <v>66</v>
      </c>
      <c r="P1408" s="78">
        <v>18</v>
      </c>
      <c r="Q1408" s="78">
        <v>40</v>
      </c>
      <c r="R1408" s="79">
        <v>4.6153846153846156E-2</v>
      </c>
      <c r="S1408" s="79">
        <v>4.6029919447640968E-2</v>
      </c>
      <c r="T1408" s="78" t="str">
        <f>VLOOKUP(Table5[[#This Row],[ODS Code]],Lookup!A:D,4,FALSE)</f>
        <v>Brent</v>
      </c>
      <c r="U1408" s="78" t="str">
        <f>VLOOKUP(Table5[[#This Row],[ODS Code]],Lookup!A:E,3,FALSE)</f>
        <v>K&amp;W South</v>
      </c>
      <c r="V1408" s="78" t="str">
        <f>VLOOKUP(Table5[[#This Row],[ODS Code]],Lookup!A:F,2,FALSE)</f>
        <v>ST ANDREWS MEDICAL CENTRE</v>
      </c>
      <c r="W1408" s="78" t="str">
        <f>VLOOKUP(Table5[[#This Row],[ODS Code]],Lookup!A:G,5,FALSE)</f>
        <v>E84011</v>
      </c>
    </row>
    <row r="1409" spans="1:23" x14ac:dyDescent="0.35">
      <c r="A1409" s="80">
        <v>45505</v>
      </c>
      <c r="B1409" t="s">
        <v>287</v>
      </c>
      <c r="C1409" t="s">
        <v>889</v>
      </c>
      <c r="D1409" t="s">
        <v>886</v>
      </c>
      <c r="E1409" t="s">
        <v>854</v>
      </c>
      <c r="F1409" s="78">
        <v>570</v>
      </c>
      <c r="G1409" s="78">
        <v>1152</v>
      </c>
      <c r="H1409" s="78">
        <v>84</v>
      </c>
      <c r="I1409" s="78">
        <v>180</v>
      </c>
      <c r="J1409" s="78">
        <v>148</v>
      </c>
      <c r="K1409" s="78">
        <v>212</v>
      </c>
      <c r="L1409" s="78">
        <v>227</v>
      </c>
      <c r="M1409" s="78">
        <v>512</v>
      </c>
      <c r="N1409" s="78">
        <v>54</v>
      </c>
      <c r="O1409" s="78">
        <v>122</v>
      </c>
      <c r="P1409" s="78">
        <v>57</v>
      </c>
      <c r="Q1409" s="78">
        <v>126</v>
      </c>
      <c r="R1409" s="79">
        <v>0.1</v>
      </c>
      <c r="S1409" s="79">
        <v>0.109375</v>
      </c>
      <c r="T1409" s="78" t="str">
        <f>VLOOKUP(Table5[[#This Row],[ODS Code]],Lookup!A:D,4,FALSE)</f>
        <v>Brent</v>
      </c>
      <c r="U1409" s="78" t="str">
        <f>VLOOKUP(Table5[[#This Row],[ODS Code]],Lookup!A:E,3,FALSE)</f>
        <v>K&amp;W South</v>
      </c>
      <c r="V1409" s="78" t="str">
        <f>VLOOKUP(Table5[[#This Row],[ODS Code]],Lookup!A:F,2,FALSE)</f>
        <v>ST.GEORGES MEDICAL CENTRE</v>
      </c>
      <c r="W1409" s="78" t="str">
        <f>VLOOKUP(Table5[[#This Row],[ODS Code]],Lookup!A:G,5,FALSE)</f>
        <v>E84704</v>
      </c>
    </row>
    <row r="1410" spans="1:23" x14ac:dyDescent="0.35">
      <c r="A1410" s="80">
        <v>45505</v>
      </c>
      <c r="B1410" t="s">
        <v>340</v>
      </c>
      <c r="C1410" t="s">
        <v>890</v>
      </c>
      <c r="D1410" t="s">
        <v>886</v>
      </c>
      <c r="E1410" t="s">
        <v>854</v>
      </c>
      <c r="F1410" s="78">
        <v>8614</v>
      </c>
      <c r="G1410" s="78">
        <v>18767</v>
      </c>
      <c r="H1410" s="78">
        <v>1165</v>
      </c>
      <c r="I1410" s="78">
        <v>2578</v>
      </c>
      <c r="J1410" s="78">
        <v>3373</v>
      </c>
      <c r="K1410" s="78">
        <v>7493</v>
      </c>
      <c r="L1410" s="78">
        <v>2858</v>
      </c>
      <c r="M1410" s="78">
        <v>6157</v>
      </c>
      <c r="N1410" s="78">
        <v>604</v>
      </c>
      <c r="O1410" s="78">
        <v>1258</v>
      </c>
      <c r="P1410" s="78">
        <v>614</v>
      </c>
      <c r="Q1410" s="78">
        <v>1281</v>
      </c>
      <c r="R1410" s="79">
        <v>7.1279312746691428E-2</v>
      </c>
      <c r="S1410" s="79">
        <v>6.8258112644535615E-2</v>
      </c>
      <c r="T1410" s="78" t="str">
        <f>VLOOKUP(Table5[[#This Row],[ODS Code]],Lookup!A:D,4,FALSE)</f>
        <v>Brent</v>
      </c>
      <c r="U1410" s="78" t="str">
        <f>VLOOKUP(Table5[[#This Row],[ODS Code]],Lookup!A:E,3,FALSE)</f>
        <v>K&amp;W South</v>
      </c>
      <c r="V1410" s="78" t="str">
        <f>VLOOKUP(Table5[[#This Row],[ODS Code]],Lookup!A:F,2,FALSE)</f>
        <v>THE LONSDALE MEDICAL CENTRE</v>
      </c>
      <c r="W1410" s="78" t="str">
        <f>VLOOKUP(Table5[[#This Row],[ODS Code]],Lookup!A:G,5,FALSE)</f>
        <v>E84025</v>
      </c>
    </row>
    <row r="1411" spans="1:23" x14ac:dyDescent="0.35">
      <c r="A1411" s="80">
        <v>45505</v>
      </c>
      <c r="B1411" t="s">
        <v>381</v>
      </c>
      <c r="C1411" t="s">
        <v>891</v>
      </c>
      <c r="D1411" t="s">
        <v>886</v>
      </c>
      <c r="E1411" t="s">
        <v>854</v>
      </c>
      <c r="F1411" s="78">
        <v>2679</v>
      </c>
      <c r="G1411" s="78">
        <v>6793</v>
      </c>
      <c r="H1411" s="78">
        <v>348</v>
      </c>
      <c r="I1411" s="78">
        <v>861</v>
      </c>
      <c r="J1411" s="78">
        <v>1231</v>
      </c>
      <c r="K1411" s="78">
        <v>3176</v>
      </c>
      <c r="L1411" s="78">
        <v>680</v>
      </c>
      <c r="M1411" s="78">
        <v>1726</v>
      </c>
      <c r="N1411" s="78">
        <v>227</v>
      </c>
      <c r="O1411" s="78">
        <v>568</v>
      </c>
      <c r="P1411" s="78">
        <v>193</v>
      </c>
      <c r="Q1411" s="78">
        <v>462</v>
      </c>
      <c r="R1411" s="79">
        <v>7.2041806644270248E-2</v>
      </c>
      <c r="S1411" s="79">
        <v>6.8011187987634336E-2</v>
      </c>
      <c r="T1411" s="78" t="str">
        <f>VLOOKUP(Table5[[#This Row],[ODS Code]],Lookup!A:D,4,FALSE)</f>
        <v>Brent</v>
      </c>
      <c r="U1411" s="78" t="str">
        <f>VLOOKUP(Table5[[#This Row],[ODS Code]],Lookup!A:E,3,FALSE)</f>
        <v>K&amp;W South</v>
      </c>
      <c r="V1411" s="78" t="str">
        <f>VLOOKUP(Table5[[#This Row],[ODS Code]],Lookup!A:F,2,FALSE)</f>
        <v>THE WILLESDEN MEDICAL CENTRE</v>
      </c>
      <c r="W1411" s="78" t="str">
        <f>VLOOKUP(Table5[[#This Row],[ODS Code]],Lookup!A:G,5,FALSE)</f>
        <v>E84021</v>
      </c>
    </row>
    <row r="1412" spans="1:23" x14ac:dyDescent="0.35">
      <c r="A1412" s="80">
        <v>45505</v>
      </c>
      <c r="B1412" t="s">
        <v>403</v>
      </c>
      <c r="C1412" t="s">
        <v>892</v>
      </c>
      <c r="D1412" t="s">
        <v>886</v>
      </c>
      <c r="E1412" t="s">
        <v>854</v>
      </c>
      <c r="F1412" s="78">
        <v>5893</v>
      </c>
      <c r="G1412" s="78">
        <v>12040</v>
      </c>
      <c r="H1412" s="78">
        <v>819</v>
      </c>
      <c r="I1412" s="78">
        <v>1650</v>
      </c>
      <c r="J1412" s="78">
        <v>2777</v>
      </c>
      <c r="K1412" s="78">
        <v>5771</v>
      </c>
      <c r="L1412" s="78">
        <v>1390</v>
      </c>
      <c r="M1412" s="78">
        <v>2794</v>
      </c>
      <c r="N1412" s="78">
        <v>424</v>
      </c>
      <c r="O1412" s="78">
        <v>853</v>
      </c>
      <c r="P1412" s="78">
        <v>483</v>
      </c>
      <c r="Q1412" s="78">
        <v>972</v>
      </c>
      <c r="R1412" s="79">
        <v>8.1961649414559648E-2</v>
      </c>
      <c r="S1412" s="79">
        <v>8.0730897009966773E-2</v>
      </c>
      <c r="T1412" s="78" t="str">
        <f>VLOOKUP(Table5[[#This Row],[ODS Code]],Lookup!A:D,4,FALSE)</f>
        <v>Brent</v>
      </c>
      <c r="U1412" s="78" t="str">
        <f>VLOOKUP(Table5[[#This Row],[ODS Code]],Lookup!A:E,3,FALSE)</f>
        <v>K&amp;W South</v>
      </c>
      <c r="V1412" s="78" t="str">
        <f>VLOOKUP(Table5[[#This Row],[ODS Code]],Lookup!A:F,2,FALSE)</f>
        <v>WILLESDEN GREEN SURGERY</v>
      </c>
      <c r="W1412" s="78" t="str">
        <f>VLOOKUP(Table5[[#This Row],[ODS Code]],Lookup!A:G,5,FALSE)</f>
        <v>E84702</v>
      </c>
    </row>
    <row r="1413" spans="1:23" x14ac:dyDescent="0.35">
      <c r="A1413" s="80">
        <v>45505</v>
      </c>
      <c r="B1413" t="s">
        <v>19</v>
      </c>
      <c r="C1413" t="s">
        <v>893</v>
      </c>
      <c r="D1413" t="s">
        <v>894</v>
      </c>
      <c r="E1413" t="s">
        <v>854</v>
      </c>
      <c r="F1413" s="78">
        <v>2154</v>
      </c>
      <c r="G1413" s="78">
        <v>7244</v>
      </c>
      <c r="H1413" s="78">
        <v>232</v>
      </c>
      <c r="I1413" s="78">
        <v>785</v>
      </c>
      <c r="J1413" s="78">
        <v>1132</v>
      </c>
      <c r="K1413" s="78">
        <v>3757</v>
      </c>
      <c r="L1413" s="78">
        <v>608</v>
      </c>
      <c r="M1413" s="78">
        <v>2088</v>
      </c>
      <c r="N1413" s="78">
        <v>116</v>
      </c>
      <c r="O1413" s="78">
        <v>392</v>
      </c>
      <c r="P1413" s="78">
        <v>66</v>
      </c>
      <c r="Q1413" s="78">
        <v>222</v>
      </c>
      <c r="R1413" s="79">
        <v>3.0640668523676879E-2</v>
      </c>
      <c r="S1413" s="79">
        <v>3.0646051905024847E-2</v>
      </c>
      <c r="T1413" s="78" t="str">
        <f>VLOOKUP(Table5[[#This Row],[ODS Code]],Lookup!A:D,4,FALSE)</f>
        <v>Brent</v>
      </c>
      <c r="U1413" s="78" t="str">
        <f>VLOOKUP(Table5[[#This Row],[ODS Code]],Lookup!A:E,3,FALSE)</f>
        <v>K&amp;W West</v>
      </c>
      <c r="V1413" s="78" t="str">
        <f>VLOOKUP(Table5[[#This Row],[ODS Code]],Lookup!A:F,2,FALSE)</f>
        <v>ALPERTON MEDICAL CENTRE</v>
      </c>
      <c r="W1413" s="78" t="str">
        <f>VLOOKUP(Table5[[#This Row],[ODS Code]],Lookup!A:G,5,FALSE)</f>
        <v>E84638</v>
      </c>
    </row>
    <row r="1414" spans="1:23" x14ac:dyDescent="0.35">
      <c r="A1414" s="80">
        <v>45505</v>
      </c>
      <c r="B1414" t="s">
        <v>154</v>
      </c>
      <c r="C1414" t="s">
        <v>895</v>
      </c>
      <c r="D1414" t="s">
        <v>894</v>
      </c>
      <c r="E1414" t="s">
        <v>854</v>
      </c>
      <c r="F1414" s="78">
        <v>19049</v>
      </c>
      <c r="G1414" s="78">
        <v>42476</v>
      </c>
      <c r="H1414" s="78">
        <v>1575</v>
      </c>
      <c r="I1414" s="78">
        <v>3431</v>
      </c>
      <c r="J1414" s="78">
        <v>12929</v>
      </c>
      <c r="K1414" s="78">
        <v>29389</v>
      </c>
      <c r="L1414" s="78">
        <v>2038</v>
      </c>
      <c r="M1414" s="78">
        <v>4477</v>
      </c>
      <c r="N1414" s="78">
        <v>1059</v>
      </c>
      <c r="O1414" s="78">
        <v>2271</v>
      </c>
      <c r="P1414" s="78">
        <v>1448</v>
      </c>
      <c r="Q1414" s="78">
        <v>2908</v>
      </c>
      <c r="R1414" s="79">
        <v>7.6014488949551151E-2</v>
      </c>
      <c r="S1414" s="79">
        <v>6.8462190413409924E-2</v>
      </c>
      <c r="T1414" s="78" t="str">
        <f>VLOOKUP(Table5[[#This Row],[ODS Code]],Lookup!A:D,4,FALSE)</f>
        <v>Brent</v>
      </c>
      <c r="U1414" s="78" t="str">
        <f>VLOOKUP(Table5[[#This Row],[ODS Code]],Lookup!A:E,3,FALSE)</f>
        <v>K&amp;W West</v>
      </c>
      <c r="V1414" s="78" t="str">
        <f>VLOOKUP(Table5[[#This Row],[ODS Code]],Lookup!A:F,2,FALSE)</f>
        <v>HAZELDENE MEDICAL CENTRE</v>
      </c>
      <c r="W1414" s="78" t="str">
        <f>VLOOKUP(Table5[[#This Row],[ODS Code]],Lookup!A:G,5,FALSE)</f>
        <v>E84066</v>
      </c>
    </row>
    <row r="1415" spans="1:23" x14ac:dyDescent="0.35">
      <c r="A1415" s="80">
        <v>45505</v>
      </c>
      <c r="B1415" t="s">
        <v>200</v>
      </c>
      <c r="C1415" t="s">
        <v>896</v>
      </c>
      <c r="D1415" t="s">
        <v>894</v>
      </c>
      <c r="E1415" t="s">
        <v>854</v>
      </c>
      <c r="F1415" s="78">
        <v>3385</v>
      </c>
      <c r="G1415" s="78">
        <v>6772</v>
      </c>
      <c r="H1415" s="78">
        <v>431</v>
      </c>
      <c r="I1415" s="78">
        <v>862</v>
      </c>
      <c r="J1415" s="78">
        <v>1490</v>
      </c>
      <c r="K1415" s="78">
        <v>2982</v>
      </c>
      <c r="L1415" s="78">
        <v>996</v>
      </c>
      <c r="M1415" s="78">
        <v>1992</v>
      </c>
      <c r="N1415" s="78">
        <v>265</v>
      </c>
      <c r="O1415" s="78">
        <v>530</v>
      </c>
      <c r="P1415" s="78">
        <v>203</v>
      </c>
      <c r="Q1415" s="78">
        <v>406</v>
      </c>
      <c r="R1415" s="79">
        <v>5.9970457902511078E-2</v>
      </c>
      <c r="S1415" s="79">
        <v>5.9952746603662135E-2</v>
      </c>
      <c r="T1415" s="78" t="str">
        <f>VLOOKUP(Table5[[#This Row],[ODS Code]],Lookup!A:D,4,FALSE)</f>
        <v>Brent</v>
      </c>
      <c r="U1415" s="78" t="str">
        <f>VLOOKUP(Table5[[#This Row],[ODS Code]],Lookup!A:E,3,FALSE)</f>
        <v>K&amp;W West</v>
      </c>
      <c r="V1415" s="78" t="str">
        <f>VLOOKUP(Table5[[#This Row],[ODS Code]],Lookup!A:F,2,FALSE)</f>
        <v>LANCELOT MEDICAL CENTRE</v>
      </c>
      <c r="W1415" s="78" t="str">
        <f>VLOOKUP(Table5[[#This Row],[ODS Code]],Lookup!A:G,5,FALSE)</f>
        <v>E84063</v>
      </c>
    </row>
    <row r="1416" spans="1:23" x14ac:dyDescent="0.35">
      <c r="A1416" s="80">
        <v>45505</v>
      </c>
      <c r="B1416" t="s">
        <v>248</v>
      </c>
      <c r="C1416" t="s">
        <v>897</v>
      </c>
      <c r="D1416" t="s">
        <v>894</v>
      </c>
      <c r="E1416" t="s">
        <v>854</v>
      </c>
      <c r="F1416" s="78">
        <v>10247</v>
      </c>
      <c r="G1416" s="78">
        <v>22332</v>
      </c>
      <c r="H1416" s="78">
        <v>1434</v>
      </c>
      <c r="I1416" s="78">
        <v>2942</v>
      </c>
      <c r="J1416" s="78">
        <v>4363</v>
      </c>
      <c r="K1416" s="78">
        <v>10665</v>
      </c>
      <c r="L1416" s="78">
        <v>2594</v>
      </c>
      <c r="M1416" s="78">
        <v>5209</v>
      </c>
      <c r="N1416" s="78">
        <v>997</v>
      </c>
      <c r="O1416" s="78">
        <v>1928</v>
      </c>
      <c r="P1416" s="78">
        <v>859</v>
      </c>
      <c r="Q1416" s="78">
        <v>1588</v>
      </c>
      <c r="R1416" s="79">
        <v>8.3829413486874213E-2</v>
      </c>
      <c r="S1416" s="79">
        <v>7.1108722908830371E-2</v>
      </c>
      <c r="T1416" s="78" t="str">
        <f>VLOOKUP(Table5[[#This Row],[ODS Code]],Lookup!A:D,4,FALSE)</f>
        <v>Brent</v>
      </c>
      <c r="U1416" s="78" t="str">
        <f>VLOOKUP(Table5[[#This Row],[ODS Code]],Lookup!A:E,3,FALSE)</f>
        <v>K&amp;W West</v>
      </c>
      <c r="V1416" s="78" t="str">
        <f>VLOOKUP(Table5[[#This Row],[ODS Code]],Lookup!A:F,2,FALSE)</f>
        <v>PREMIER MEDICAL CENTRE</v>
      </c>
      <c r="W1416" s="78" t="str">
        <f>VLOOKUP(Table5[[#This Row],[ODS Code]],Lookup!A:G,5,FALSE)</f>
        <v>E84003</v>
      </c>
    </row>
    <row r="1417" spans="1:23" x14ac:dyDescent="0.35">
      <c r="A1417" s="80">
        <v>45505</v>
      </c>
      <c r="B1417" t="s">
        <v>294</v>
      </c>
      <c r="C1417" t="s">
        <v>898</v>
      </c>
      <c r="D1417" t="s">
        <v>894</v>
      </c>
      <c r="E1417" t="s">
        <v>854</v>
      </c>
      <c r="F1417" s="78">
        <v>2971</v>
      </c>
      <c r="G1417" s="78">
        <v>6674</v>
      </c>
      <c r="H1417" s="78">
        <v>371</v>
      </c>
      <c r="I1417" s="78">
        <v>892</v>
      </c>
      <c r="J1417" s="78">
        <v>1143</v>
      </c>
      <c r="K1417" s="78">
        <v>2249</v>
      </c>
      <c r="L1417" s="78">
        <v>867</v>
      </c>
      <c r="M1417" s="78">
        <v>2096</v>
      </c>
      <c r="N1417" s="78">
        <v>331</v>
      </c>
      <c r="O1417" s="78">
        <v>792</v>
      </c>
      <c r="P1417" s="78">
        <v>259</v>
      </c>
      <c r="Q1417" s="78">
        <v>645</v>
      </c>
      <c r="R1417" s="79">
        <v>8.7176035005048808E-2</v>
      </c>
      <c r="S1417" s="79">
        <v>9.6643691938867252E-2</v>
      </c>
      <c r="T1417" s="78" t="str">
        <f>VLOOKUP(Table5[[#This Row],[ODS Code]],Lookup!A:D,4,FALSE)</f>
        <v>Brent</v>
      </c>
      <c r="U1417" s="78" t="str">
        <f>VLOOKUP(Table5[[#This Row],[ODS Code]],Lookup!A:E,3,FALSE)</f>
        <v>K&amp;W West</v>
      </c>
      <c r="V1417" s="78" t="str">
        <f>VLOOKUP(Table5[[#This Row],[ODS Code]],Lookup!A:F,2,FALSE)</f>
        <v>STANLEY CORNER MEDICAL CENTRE</v>
      </c>
      <c r="W1417" s="78" t="str">
        <f>VLOOKUP(Table5[[#This Row],[ODS Code]],Lookup!A:G,5,FALSE)</f>
        <v>E84051</v>
      </c>
    </row>
    <row r="1418" spans="1:23" x14ac:dyDescent="0.35">
      <c r="A1418" s="80">
        <v>45505</v>
      </c>
      <c r="B1418" t="s">
        <v>299</v>
      </c>
      <c r="C1418" t="s">
        <v>899</v>
      </c>
      <c r="D1418" t="s">
        <v>894</v>
      </c>
      <c r="E1418" t="s">
        <v>854</v>
      </c>
      <c r="F1418" s="78">
        <v>59</v>
      </c>
      <c r="G1418" s="78">
        <v>336</v>
      </c>
      <c r="H1418" s="78">
        <v>6</v>
      </c>
      <c r="I1418" s="78">
        <v>18</v>
      </c>
      <c r="J1418" s="78">
        <v>29</v>
      </c>
      <c r="K1418" s="78">
        <v>246</v>
      </c>
      <c r="L1418" s="78">
        <v>14</v>
      </c>
      <c r="M1418" s="78">
        <v>42</v>
      </c>
      <c r="N1418" s="78">
        <v>4</v>
      </c>
      <c r="O1418" s="78">
        <v>12</v>
      </c>
      <c r="P1418" s="78">
        <v>6</v>
      </c>
      <c r="Q1418" s="78">
        <v>18</v>
      </c>
      <c r="R1418" s="79">
        <v>0.10169491525423729</v>
      </c>
      <c r="S1418" s="79">
        <v>5.3571428571428568E-2</v>
      </c>
      <c r="T1418" s="78" t="str">
        <f>VLOOKUP(Table5[[#This Row],[ODS Code]],Lookup!A:D,4,FALSE)</f>
        <v>Brent</v>
      </c>
      <c r="U1418" s="78" t="str">
        <f>VLOOKUP(Table5[[#This Row],[ODS Code]],Lookup!A:E,3,FALSE)</f>
        <v>K&amp;W West</v>
      </c>
      <c r="V1418" s="78" t="str">
        <f>VLOOKUP(Table5[[#This Row],[ODS Code]],Lookup!A:F,2,FALSE)</f>
        <v>SUDBURY &amp; ALPERTON MEDICAL CENTRE</v>
      </c>
      <c r="W1418" s="78" t="str">
        <f>VLOOKUP(Table5[[#This Row],[ODS Code]],Lookup!A:G,5,FALSE)</f>
        <v>E84017</v>
      </c>
    </row>
    <row r="1419" spans="1:23" x14ac:dyDescent="0.35">
      <c r="A1419" s="80">
        <v>45505</v>
      </c>
      <c r="B1419" t="s">
        <v>338</v>
      </c>
      <c r="C1419" t="s">
        <v>900</v>
      </c>
      <c r="D1419" t="s">
        <v>894</v>
      </c>
      <c r="E1419" t="s">
        <v>854</v>
      </c>
      <c r="F1419" s="78">
        <v>4750</v>
      </c>
      <c r="G1419" s="78">
        <v>10637</v>
      </c>
      <c r="H1419" s="78">
        <v>469</v>
      </c>
      <c r="I1419" s="78">
        <v>1053</v>
      </c>
      <c r="J1419" s="78">
        <v>2569</v>
      </c>
      <c r="K1419" s="78">
        <v>5756</v>
      </c>
      <c r="L1419" s="78">
        <v>1236</v>
      </c>
      <c r="M1419" s="78">
        <v>2749</v>
      </c>
      <c r="N1419" s="78">
        <v>237</v>
      </c>
      <c r="O1419" s="78">
        <v>548</v>
      </c>
      <c r="P1419" s="78">
        <v>239</v>
      </c>
      <c r="Q1419" s="78">
        <v>531</v>
      </c>
      <c r="R1419" s="79">
        <v>5.031578947368421E-2</v>
      </c>
      <c r="S1419" s="79">
        <v>4.9920090251010622E-2</v>
      </c>
      <c r="T1419" s="78" t="str">
        <f>VLOOKUP(Table5[[#This Row],[ODS Code]],Lookup!A:D,4,FALSE)</f>
        <v>Brent</v>
      </c>
      <c r="U1419" s="78" t="str">
        <f>VLOOKUP(Table5[[#This Row],[ODS Code]],Lookup!A:E,3,FALSE)</f>
        <v>K&amp;W West</v>
      </c>
      <c r="V1419" s="78" t="str">
        <f>VLOOKUP(Table5[[#This Row],[ODS Code]],Lookup!A:F,2,FALSE)</f>
        <v>THE LAW MEDICAL GROUP PRACTICE</v>
      </c>
      <c r="W1419" s="78" t="str">
        <f>VLOOKUP(Table5[[#This Row],[ODS Code]],Lookup!A:G,5,FALSE)</f>
        <v>E84006</v>
      </c>
    </row>
    <row r="1420" spans="1:23" x14ac:dyDescent="0.35">
      <c r="A1420" s="80">
        <v>45505</v>
      </c>
      <c r="B1420" t="s">
        <v>379</v>
      </c>
      <c r="C1420" t="s">
        <v>901</v>
      </c>
      <c r="D1420" t="s">
        <v>894</v>
      </c>
      <c r="E1420" t="s">
        <v>854</v>
      </c>
      <c r="F1420" s="78">
        <v>2323</v>
      </c>
      <c r="G1420" s="78">
        <v>4686</v>
      </c>
      <c r="H1420" s="78">
        <v>295</v>
      </c>
      <c r="I1420" s="78">
        <v>590</v>
      </c>
      <c r="J1420" s="78">
        <v>928</v>
      </c>
      <c r="K1420" s="78">
        <v>1894</v>
      </c>
      <c r="L1420" s="78">
        <v>793</v>
      </c>
      <c r="M1420" s="78">
        <v>1588</v>
      </c>
      <c r="N1420" s="78">
        <v>188</v>
      </c>
      <c r="O1420" s="78">
        <v>376</v>
      </c>
      <c r="P1420" s="78">
        <v>119</v>
      </c>
      <c r="Q1420" s="78">
        <v>238</v>
      </c>
      <c r="R1420" s="79">
        <v>5.1226861816616447E-2</v>
      </c>
      <c r="S1420" s="79">
        <v>5.0789586000853607E-2</v>
      </c>
      <c r="T1420" s="78" t="str">
        <f>VLOOKUP(Table5[[#This Row],[ODS Code]],Lookup!A:D,4,FALSE)</f>
        <v>Brent</v>
      </c>
      <c r="U1420" s="78" t="str">
        <f>VLOOKUP(Table5[[#This Row],[ODS Code]],Lookup!A:E,3,FALSE)</f>
        <v>K&amp;W West</v>
      </c>
      <c r="V1420" s="78" t="str">
        <f>VLOOKUP(Table5[[#This Row],[ODS Code]],Lookup!A:F,2,FALSE)</f>
        <v>HARNESS WEMBLEY PRACTICE</v>
      </c>
      <c r="W1420" s="78" t="str">
        <f>VLOOKUP(Table5[[#This Row],[ODS Code]],Lookup!A:G,5,FALSE)</f>
        <v>Y02692</v>
      </c>
    </row>
    <row r="1421" spans="1:23" x14ac:dyDescent="0.35">
      <c r="A1421" s="80">
        <v>45505</v>
      </c>
      <c r="B1421" t="s">
        <v>17</v>
      </c>
      <c r="C1421" t="s">
        <v>15</v>
      </c>
      <c r="D1421" t="s">
        <v>902</v>
      </c>
      <c r="E1421" t="s">
        <v>854</v>
      </c>
      <c r="F1421" s="78">
        <v>1707</v>
      </c>
      <c r="G1421" s="78">
        <v>3478</v>
      </c>
      <c r="H1421" s="78">
        <v>170</v>
      </c>
      <c r="I1421" s="78">
        <v>342</v>
      </c>
      <c r="J1421" s="78">
        <v>967</v>
      </c>
      <c r="K1421" s="78">
        <v>1976</v>
      </c>
      <c r="L1421" s="78">
        <v>375</v>
      </c>
      <c r="M1421" s="78">
        <v>764</v>
      </c>
      <c r="N1421" s="78">
        <v>102</v>
      </c>
      <c r="O1421" s="78">
        <v>207</v>
      </c>
      <c r="P1421" s="78">
        <v>93</v>
      </c>
      <c r="Q1421" s="78">
        <v>189</v>
      </c>
      <c r="R1421" s="79">
        <v>5.4481546572934976E-2</v>
      </c>
      <c r="S1421" s="79">
        <v>5.4341575618171364E-2</v>
      </c>
      <c r="T1421" s="78" t="str">
        <f>VLOOKUP(Table5[[#This Row],[ODS Code]],Lookup!A:D,4,FALSE)</f>
        <v>Hounslow</v>
      </c>
      <c r="U1421" s="78" t="str">
        <f>VLOOKUP(Table5[[#This Row],[ODS Code]],Lookup!A:E,3,FALSE)</f>
        <v>Brentworth</v>
      </c>
      <c r="V1421" s="78" t="str">
        <f>VLOOKUP(Table5[[#This Row],[ODS Code]],Lookup!A:F,2,FALSE)</f>
        <v>Albany Practice</v>
      </c>
      <c r="W1421" s="78" t="str">
        <f>VLOOKUP(Table5[[#This Row],[ODS Code]],Lookup!A:G,5,FALSE)</f>
        <v>E85004</v>
      </c>
    </row>
    <row r="1422" spans="1:23" x14ac:dyDescent="0.35">
      <c r="A1422" s="80">
        <v>45505</v>
      </c>
      <c r="B1422" t="s">
        <v>20</v>
      </c>
      <c r="C1422" t="s">
        <v>903</v>
      </c>
      <c r="D1422" t="s">
        <v>902</v>
      </c>
      <c r="E1422" t="s">
        <v>854</v>
      </c>
      <c r="F1422" s="78">
        <v>405</v>
      </c>
      <c r="G1422" s="78">
        <v>810</v>
      </c>
      <c r="H1422" s="78">
        <v>81</v>
      </c>
      <c r="I1422" s="78">
        <v>162</v>
      </c>
      <c r="J1422" s="78">
        <v>126</v>
      </c>
      <c r="K1422" s="78">
        <v>252</v>
      </c>
      <c r="L1422" s="78">
        <v>86</v>
      </c>
      <c r="M1422" s="78">
        <v>172</v>
      </c>
      <c r="N1422" s="78">
        <v>62</v>
      </c>
      <c r="O1422" s="78">
        <v>124</v>
      </c>
      <c r="P1422" s="78">
        <v>50</v>
      </c>
      <c r="Q1422" s="78">
        <v>100</v>
      </c>
      <c r="R1422" s="79">
        <v>0.12345679012345678</v>
      </c>
      <c r="S1422" s="79">
        <v>0.12345679012345678</v>
      </c>
      <c r="T1422" s="78" t="str">
        <f>VLOOKUP(Table5[[#This Row],[ODS Code]],Lookup!A:D,4,FALSE)</f>
        <v>Hounslow</v>
      </c>
      <c r="U1422" s="78" t="str">
        <f>VLOOKUP(Table5[[#This Row],[ODS Code]],Lookup!A:E,3,FALSE)</f>
        <v>Brentworth</v>
      </c>
      <c r="V1422" s="78" t="str">
        <f>VLOOKUP(Table5[[#This Row],[ODS Code]],Lookup!A:F,2,FALSE)</f>
        <v>ARGYLE HEALTH GROUP ISLEWORTH PRACTICE</v>
      </c>
      <c r="W1422" s="78" t="str">
        <f>VLOOKUP(Table5[[#This Row],[ODS Code]],Lookup!A:G,5,FALSE)</f>
        <v>E85744</v>
      </c>
    </row>
    <row r="1423" spans="1:23" x14ac:dyDescent="0.35">
      <c r="A1423" s="80">
        <v>45505</v>
      </c>
      <c r="B1423" t="s">
        <v>43</v>
      </c>
      <c r="C1423" t="s">
        <v>42</v>
      </c>
      <c r="D1423" t="s">
        <v>902</v>
      </c>
      <c r="E1423" t="s">
        <v>854</v>
      </c>
      <c r="F1423" s="78">
        <v>371</v>
      </c>
      <c r="G1423" s="78">
        <v>743</v>
      </c>
      <c r="H1423" s="78">
        <v>41</v>
      </c>
      <c r="I1423" s="78">
        <v>82</v>
      </c>
      <c r="J1423" s="78">
        <v>201</v>
      </c>
      <c r="K1423" s="78">
        <v>403</v>
      </c>
      <c r="L1423" s="78">
        <v>117</v>
      </c>
      <c r="M1423" s="78">
        <v>234</v>
      </c>
      <c r="N1423" s="78">
        <v>7</v>
      </c>
      <c r="O1423" s="78">
        <v>14</v>
      </c>
      <c r="P1423" s="78">
        <v>5</v>
      </c>
      <c r="Q1423" s="78">
        <v>10</v>
      </c>
      <c r="R1423" s="79">
        <v>1.3477088948787063E-2</v>
      </c>
      <c r="S1423" s="79">
        <v>1.3458950201884253E-2</v>
      </c>
      <c r="T1423" s="78" t="str">
        <f>VLOOKUP(Table5[[#This Row],[ODS Code]],Lookup!A:D,4,FALSE)</f>
        <v>Hounslow</v>
      </c>
      <c r="U1423" s="78" t="str">
        <f>VLOOKUP(Table5[[#This Row],[ODS Code]],Lookup!A:E,3,FALSE)</f>
        <v>Brentworth</v>
      </c>
      <c r="V1423" s="78" t="str">
        <f>VLOOKUP(Table5[[#This Row],[ODS Code]],Lookup!A:F,2,FALSE)</f>
        <v>Brentford Family Practice</v>
      </c>
      <c r="W1423" s="78" t="str">
        <f>VLOOKUP(Table5[[#This Row],[ODS Code]],Lookup!A:G,5,FALSE)</f>
        <v>E85735</v>
      </c>
    </row>
    <row r="1424" spans="1:23" x14ac:dyDescent="0.35">
      <c r="A1424" s="80">
        <v>45505</v>
      </c>
      <c r="B1424" t="s">
        <v>45</v>
      </c>
      <c r="C1424" t="s">
        <v>44</v>
      </c>
      <c r="D1424" t="s">
        <v>902</v>
      </c>
      <c r="E1424" t="s">
        <v>854</v>
      </c>
      <c r="F1424" s="78">
        <v>2443</v>
      </c>
      <c r="G1424" s="78">
        <v>4553</v>
      </c>
      <c r="H1424" s="78">
        <v>389</v>
      </c>
      <c r="I1424" s="78">
        <v>727</v>
      </c>
      <c r="J1424" s="78">
        <v>814</v>
      </c>
      <c r="K1424" s="78">
        <v>1471</v>
      </c>
      <c r="L1424" s="78">
        <v>791</v>
      </c>
      <c r="M1424" s="78">
        <v>1479</v>
      </c>
      <c r="N1424" s="78">
        <v>203</v>
      </c>
      <c r="O1424" s="78">
        <v>397</v>
      </c>
      <c r="P1424" s="78">
        <v>246</v>
      </c>
      <c r="Q1424" s="78">
        <v>479</v>
      </c>
      <c r="R1424" s="79">
        <v>0.10069586573884569</v>
      </c>
      <c r="S1424" s="79">
        <v>0.10520535910388755</v>
      </c>
      <c r="T1424" s="78" t="str">
        <f>VLOOKUP(Table5[[#This Row],[ODS Code]],Lookup!A:D,4,FALSE)</f>
        <v>Hounslow</v>
      </c>
      <c r="U1424" s="78" t="str">
        <f>VLOOKUP(Table5[[#This Row],[ODS Code]],Lookup!A:E,3,FALSE)</f>
        <v>Brentworth</v>
      </c>
      <c r="V1424" s="78" t="str">
        <f>VLOOKUP(Table5[[#This Row],[ODS Code]],Lookup!A:F,2,FALSE)</f>
        <v>Brentford Group Practice</v>
      </c>
      <c r="W1424" s="78" t="str">
        <f>VLOOKUP(Table5[[#This Row],[ODS Code]],Lookup!A:G,5,FALSE)</f>
        <v>E85605</v>
      </c>
    </row>
    <row r="1425" spans="1:23" x14ac:dyDescent="0.35">
      <c r="A1425" s="80">
        <v>45505</v>
      </c>
      <c r="B1425" t="s">
        <v>281</v>
      </c>
      <c r="C1425" t="s">
        <v>280</v>
      </c>
      <c r="D1425" t="s">
        <v>902</v>
      </c>
      <c r="E1425" t="s">
        <v>854</v>
      </c>
      <c r="F1425" s="78">
        <v>7971</v>
      </c>
      <c r="G1425" s="78">
        <v>21608</v>
      </c>
      <c r="H1425" s="78">
        <v>1233</v>
      </c>
      <c r="I1425" s="78">
        <v>3254</v>
      </c>
      <c r="J1425" s="78">
        <v>2947</v>
      </c>
      <c r="K1425" s="78">
        <v>8679</v>
      </c>
      <c r="L1425" s="78">
        <v>2836</v>
      </c>
      <c r="M1425" s="78">
        <v>7394</v>
      </c>
      <c r="N1425" s="78">
        <v>522</v>
      </c>
      <c r="O1425" s="78">
        <v>1260</v>
      </c>
      <c r="P1425" s="78">
        <v>433</v>
      </c>
      <c r="Q1425" s="78">
        <v>1021</v>
      </c>
      <c r="R1425" s="79">
        <v>5.4321916948939911E-2</v>
      </c>
      <c r="S1425" s="79">
        <v>4.7251018141429103E-2</v>
      </c>
      <c r="T1425" s="78" t="str">
        <f>VLOOKUP(Table5[[#This Row],[ODS Code]],Lookup!A:D,4,FALSE)</f>
        <v>Hounslow</v>
      </c>
      <c r="U1425" s="78" t="str">
        <f>VLOOKUP(Table5[[#This Row],[ODS Code]],Lookup!A:E,3,FALSE)</f>
        <v>Brentworth</v>
      </c>
      <c r="V1425" s="78" t="str">
        <f>VLOOKUP(Table5[[#This Row],[ODS Code]],Lookup!A:F,2,FALSE)</f>
        <v>Spring Grove Medical Practice</v>
      </c>
      <c r="W1425" s="78" t="str">
        <f>VLOOKUP(Table5[[#This Row],[ODS Code]],Lookup!A:G,5,FALSE)</f>
        <v>E85750</v>
      </c>
    </row>
    <row r="1426" spans="1:23" x14ac:dyDescent="0.35">
      <c r="A1426" s="80">
        <v>45505</v>
      </c>
      <c r="B1426" t="s">
        <v>289</v>
      </c>
      <c r="C1426" t="s">
        <v>904</v>
      </c>
      <c r="D1426" t="s">
        <v>902</v>
      </c>
      <c r="E1426" t="s">
        <v>854</v>
      </c>
      <c r="F1426" s="78">
        <v>11360</v>
      </c>
      <c r="G1426" s="78">
        <v>42804</v>
      </c>
      <c r="H1426" s="78">
        <v>1679</v>
      </c>
      <c r="I1426" s="78">
        <v>6182</v>
      </c>
      <c r="J1426" s="78">
        <v>4432</v>
      </c>
      <c r="K1426" s="78">
        <v>17198</v>
      </c>
      <c r="L1426" s="78">
        <v>3734</v>
      </c>
      <c r="M1426" s="78">
        <v>13952</v>
      </c>
      <c r="N1426" s="78">
        <v>702</v>
      </c>
      <c r="O1426" s="78">
        <v>2512</v>
      </c>
      <c r="P1426" s="78">
        <v>813</v>
      </c>
      <c r="Q1426" s="78">
        <v>2960</v>
      </c>
      <c r="R1426" s="79">
        <v>7.1566901408450706E-2</v>
      </c>
      <c r="S1426" s="79">
        <v>6.9152415662087657E-2</v>
      </c>
      <c r="T1426" s="78" t="str">
        <f>VLOOKUP(Table5[[#This Row],[ODS Code]],Lookup!A:D,4,FALSE)</f>
        <v>Hounslow</v>
      </c>
      <c r="U1426" s="78" t="str">
        <f>VLOOKUP(Table5[[#This Row],[ODS Code]],Lookup!A:E,3,FALSE)</f>
        <v>Brentworth</v>
      </c>
      <c r="V1426" s="78" t="str">
        <f>VLOOKUP(Table5[[#This Row],[ODS Code]],Lookup!A:F,2,FALSE)</f>
        <v>St Margaret's Medical Practice</v>
      </c>
      <c r="W1426" s="78" t="str">
        <f>VLOOKUP(Table5[[#This Row],[ODS Code]],Lookup!A:G,5,FALSE)</f>
        <v>E85007</v>
      </c>
    </row>
    <row r="1427" spans="1:23" x14ac:dyDescent="0.35">
      <c r="A1427" s="80">
        <v>45505</v>
      </c>
      <c r="B1427" t="s">
        <v>383</v>
      </c>
      <c r="C1427" t="s">
        <v>905</v>
      </c>
      <c r="D1427" t="s">
        <v>902</v>
      </c>
      <c r="E1427" t="s">
        <v>854</v>
      </c>
      <c r="F1427" s="78">
        <v>2801</v>
      </c>
      <c r="G1427" s="78">
        <v>5915</v>
      </c>
      <c r="H1427" s="78">
        <v>335</v>
      </c>
      <c r="I1427" s="78">
        <v>716</v>
      </c>
      <c r="J1427" s="78">
        <v>1645</v>
      </c>
      <c r="K1427" s="78">
        <v>3463</v>
      </c>
      <c r="L1427" s="78">
        <v>501</v>
      </c>
      <c r="M1427" s="78">
        <v>1054</v>
      </c>
      <c r="N1427" s="78">
        <v>180</v>
      </c>
      <c r="O1427" s="78">
        <v>384</v>
      </c>
      <c r="P1427" s="78">
        <v>140</v>
      </c>
      <c r="Q1427" s="78">
        <v>298</v>
      </c>
      <c r="R1427" s="79">
        <v>4.9982149232416992E-2</v>
      </c>
      <c r="S1427" s="79">
        <v>5.0380388841927304E-2</v>
      </c>
      <c r="T1427" s="78" t="str">
        <f>VLOOKUP(Table5[[#This Row],[ODS Code]],Lookup!A:D,4,FALSE)</f>
        <v>Hounslow</v>
      </c>
      <c r="U1427" s="78" t="str">
        <f>VLOOKUP(Table5[[#This Row],[ODS Code]],Lookup!A:E,3,FALSE)</f>
        <v>Brentworth</v>
      </c>
      <c r="V1427" s="78" t="str">
        <f>VLOOKUP(Table5[[#This Row],[ODS Code]],Lookup!A:F,2,FALSE)</f>
        <v>Thornbury Road Centre for Health</v>
      </c>
      <c r="W1427" s="78" t="str">
        <f>VLOOKUP(Table5[[#This Row],[ODS Code]],Lookup!A:G,5,FALSE)</f>
        <v>E85001</v>
      </c>
    </row>
    <row r="1428" spans="1:23" x14ac:dyDescent="0.35">
      <c r="A1428" s="80">
        <v>45505</v>
      </c>
      <c r="B1428" t="s">
        <v>96</v>
      </c>
      <c r="C1428" t="s">
        <v>906</v>
      </c>
      <c r="D1428" t="s">
        <v>907</v>
      </c>
      <c r="E1428" t="s">
        <v>854</v>
      </c>
      <c r="F1428" s="78">
        <v>0</v>
      </c>
      <c r="G1428" s="78">
        <v>0</v>
      </c>
      <c r="H1428" s="78">
        <v>0</v>
      </c>
      <c r="I1428" s="78">
        <v>0</v>
      </c>
      <c r="J1428" s="78">
        <v>0</v>
      </c>
      <c r="K1428" s="78">
        <v>0</v>
      </c>
      <c r="L1428" s="78">
        <v>0</v>
      </c>
      <c r="M1428" s="78">
        <v>0</v>
      </c>
      <c r="N1428" s="78">
        <v>0</v>
      </c>
      <c r="O1428" s="78">
        <v>0</v>
      </c>
      <c r="P1428" s="78">
        <v>0</v>
      </c>
      <c r="Q1428" s="78">
        <v>0</v>
      </c>
      <c r="R1428" s="79">
        <v>0</v>
      </c>
      <c r="S1428" s="79">
        <v>0</v>
      </c>
      <c r="T1428" s="78" t="str">
        <f>VLOOKUP(Table5[[#This Row],[ODS Code]],Lookup!A:D,4,FALSE)</f>
        <v>West London</v>
      </c>
      <c r="U1428" s="78" t="str">
        <f>VLOOKUP(Table5[[#This Row],[ODS Code]],Lookup!A:E,3,FALSE)</f>
        <v>Brompton Health PCN</v>
      </c>
      <c r="V1428" s="78" t="str">
        <f>VLOOKUP(Table5[[#This Row],[ODS Code]],Lookup!A:F,2,FALSE)</f>
        <v>EARLS COURT MEDICAL CENTRE</v>
      </c>
      <c r="W1428" s="78" t="str">
        <f>VLOOKUP(Table5[[#This Row],[ODS Code]],Lookup!A:G,5,FALSE)</f>
        <v>E87047</v>
      </c>
    </row>
    <row r="1429" spans="1:23" x14ac:dyDescent="0.35">
      <c r="A1429" s="80">
        <v>45505</v>
      </c>
      <c r="B1429" t="s">
        <v>98</v>
      </c>
      <c r="C1429" t="s">
        <v>97</v>
      </c>
      <c r="D1429" t="s">
        <v>907</v>
      </c>
      <c r="E1429" t="s">
        <v>854</v>
      </c>
      <c r="F1429" s="78">
        <v>436</v>
      </c>
      <c r="G1429" s="78">
        <v>908</v>
      </c>
      <c r="H1429" s="78">
        <v>56</v>
      </c>
      <c r="I1429" s="78">
        <v>114</v>
      </c>
      <c r="J1429" s="78">
        <v>231</v>
      </c>
      <c r="K1429" s="78">
        <v>486</v>
      </c>
      <c r="L1429" s="78">
        <v>122</v>
      </c>
      <c r="M1429" s="78">
        <v>253</v>
      </c>
      <c r="N1429" s="78">
        <v>16</v>
      </c>
      <c r="O1429" s="78">
        <v>33</v>
      </c>
      <c r="P1429" s="78">
        <v>11</v>
      </c>
      <c r="Q1429" s="78">
        <v>22</v>
      </c>
      <c r="R1429" s="79">
        <v>2.5229357798165139E-2</v>
      </c>
      <c r="S1429" s="79">
        <v>2.4229074889867842E-2</v>
      </c>
      <c r="T1429" s="78" t="str">
        <f>VLOOKUP(Table5[[#This Row],[ODS Code]],Lookup!A:D,4,FALSE)</f>
        <v>West London</v>
      </c>
      <c r="U1429" s="78" t="str">
        <f>VLOOKUP(Table5[[#This Row],[ODS Code]],Lookup!A:E,3,FALSE)</f>
        <v>Brompton Health PCN</v>
      </c>
      <c r="V1429" s="78" t="str">
        <f>VLOOKUP(Table5[[#This Row],[ODS Code]],Lookup!A:F,2,FALSE)</f>
        <v>Earls Court Surgery</v>
      </c>
      <c r="W1429" s="78" t="str">
        <f>VLOOKUP(Table5[[#This Row],[ODS Code]],Lookup!A:G,5,FALSE)</f>
        <v>E87750</v>
      </c>
    </row>
    <row r="1430" spans="1:23" x14ac:dyDescent="0.35">
      <c r="A1430" s="80">
        <v>45505</v>
      </c>
      <c r="B1430" t="s">
        <v>107</v>
      </c>
      <c r="C1430" t="s">
        <v>908</v>
      </c>
      <c r="D1430" t="s">
        <v>907</v>
      </c>
      <c r="E1430" t="s">
        <v>854</v>
      </c>
      <c r="F1430" s="78">
        <v>900</v>
      </c>
      <c r="G1430" s="78">
        <v>3263</v>
      </c>
      <c r="H1430" s="78">
        <v>167</v>
      </c>
      <c r="I1430" s="78">
        <v>592</v>
      </c>
      <c r="J1430" s="78">
        <v>344</v>
      </c>
      <c r="K1430" s="78">
        <v>1241</v>
      </c>
      <c r="L1430" s="78">
        <v>263</v>
      </c>
      <c r="M1430" s="78">
        <v>947</v>
      </c>
      <c r="N1430" s="78">
        <v>60</v>
      </c>
      <c r="O1430" s="78">
        <v>226</v>
      </c>
      <c r="P1430" s="78">
        <v>66</v>
      </c>
      <c r="Q1430" s="78">
        <v>257</v>
      </c>
      <c r="R1430" s="79">
        <v>7.3333333333333334E-2</v>
      </c>
      <c r="S1430" s="79">
        <v>7.8761875574624579E-2</v>
      </c>
      <c r="T1430" s="78" t="str">
        <f>VLOOKUP(Table5[[#This Row],[ODS Code]],Lookup!A:D,4,FALSE)</f>
        <v>West London</v>
      </c>
      <c r="U1430" s="78" t="str">
        <f>VLOOKUP(Table5[[#This Row],[ODS Code]],Lookup!A:E,3,FALSE)</f>
        <v>Brompton Health PCN</v>
      </c>
      <c r="V1430" s="78" t="str">
        <f>VLOOKUP(Table5[[#This Row],[ODS Code]],Lookup!A:F,2,FALSE)</f>
        <v>Emperor's Gate Health Centre</v>
      </c>
      <c r="W1430" s="78" t="str">
        <f>VLOOKUP(Table5[[#This Row],[ODS Code]],Lookup!A:G,5,FALSE)</f>
        <v>E87043</v>
      </c>
    </row>
    <row r="1431" spans="1:23" x14ac:dyDescent="0.35">
      <c r="A1431" s="80">
        <v>45505</v>
      </c>
      <c r="B1431" t="s">
        <v>362</v>
      </c>
      <c r="C1431" t="s">
        <v>909</v>
      </c>
      <c r="D1431" t="s">
        <v>907</v>
      </c>
      <c r="E1431" t="s">
        <v>854</v>
      </c>
      <c r="F1431" s="78">
        <v>0</v>
      </c>
      <c r="G1431" s="78">
        <v>0</v>
      </c>
      <c r="H1431" s="78">
        <v>0</v>
      </c>
      <c r="I1431" s="78">
        <v>0</v>
      </c>
      <c r="J1431" s="78">
        <v>0</v>
      </c>
      <c r="K1431" s="78">
        <v>0</v>
      </c>
      <c r="L1431" s="78">
        <v>0</v>
      </c>
      <c r="M1431" s="78">
        <v>0</v>
      </c>
      <c r="N1431" s="78">
        <v>0</v>
      </c>
      <c r="O1431" s="78">
        <v>0</v>
      </c>
      <c r="P1431" s="78">
        <v>0</v>
      </c>
      <c r="Q1431" s="78">
        <v>0</v>
      </c>
      <c r="R1431" s="79">
        <v>0</v>
      </c>
      <c r="S1431" s="79">
        <v>0</v>
      </c>
      <c r="T1431" s="78" t="str">
        <f>VLOOKUP(Table5[[#This Row],[ODS Code]],Lookup!A:D,4,FALSE)</f>
        <v>West London</v>
      </c>
      <c r="U1431" s="78" t="str">
        <f>VLOOKUP(Table5[[#This Row],[ODS Code]],Lookup!A:E,3,FALSE)</f>
        <v>Brompton Health PCN</v>
      </c>
      <c r="V1431" s="78" t="str">
        <f>VLOOKUP(Table5[[#This Row],[ODS Code]],Lookup!A:F,2,FALSE)</f>
        <v>Redcliffe Surgery</v>
      </c>
      <c r="W1431" s="78" t="str">
        <f>VLOOKUP(Table5[[#This Row],[ODS Code]],Lookup!A:G,5,FALSE)</f>
        <v>E87004</v>
      </c>
    </row>
    <row r="1432" spans="1:23" x14ac:dyDescent="0.35">
      <c r="A1432" s="80">
        <v>45505</v>
      </c>
      <c r="B1432" t="s">
        <v>179</v>
      </c>
      <c r="C1432" t="s">
        <v>178</v>
      </c>
      <c r="D1432" t="s">
        <v>907</v>
      </c>
      <c r="E1432" t="s">
        <v>854</v>
      </c>
      <c r="F1432" s="78">
        <v>0</v>
      </c>
      <c r="G1432" s="78">
        <v>0</v>
      </c>
      <c r="H1432" s="78">
        <v>0</v>
      </c>
      <c r="I1432" s="78">
        <v>0</v>
      </c>
      <c r="J1432" s="78">
        <v>0</v>
      </c>
      <c r="K1432" s="78">
        <v>0</v>
      </c>
      <c r="L1432" s="78">
        <v>0</v>
      </c>
      <c r="M1432" s="78">
        <v>0</v>
      </c>
      <c r="N1432" s="78">
        <v>0</v>
      </c>
      <c r="O1432" s="78">
        <v>0</v>
      </c>
      <c r="P1432" s="78">
        <v>0</v>
      </c>
      <c r="Q1432" s="78">
        <v>0</v>
      </c>
      <c r="R1432" s="79">
        <v>0</v>
      </c>
      <c r="S1432" s="79">
        <v>0</v>
      </c>
      <c r="T1432" s="78" t="str">
        <f>VLOOKUP(Table5[[#This Row],[ODS Code]],Lookup!A:D,4,FALSE)</f>
        <v>West London</v>
      </c>
      <c r="U1432" s="78" t="str">
        <f>VLOOKUP(Table5[[#This Row],[ODS Code]],Lookup!A:E,3,FALSE)</f>
        <v>Brompton Health PCN</v>
      </c>
      <c r="V1432" s="78" t="str">
        <f>VLOOKUP(Table5[[#This Row],[ODS Code]],Lookup!A:F,2,FALSE)</f>
        <v>Kensington Park Medical Centre</v>
      </c>
      <c r="W1432" s="78" t="str">
        <f>VLOOKUP(Table5[[#This Row],[ODS Code]],Lookup!A:G,5,FALSE)</f>
        <v>E87720</v>
      </c>
    </row>
    <row r="1433" spans="1:23" x14ac:dyDescent="0.35">
      <c r="A1433" s="80">
        <v>45505</v>
      </c>
      <c r="B1433" t="s">
        <v>194</v>
      </c>
      <c r="C1433" t="s">
        <v>193</v>
      </c>
      <c r="D1433" t="s">
        <v>907</v>
      </c>
      <c r="E1433" t="s">
        <v>854</v>
      </c>
      <c r="F1433" s="78">
        <v>873</v>
      </c>
      <c r="G1433" s="78">
        <v>1746</v>
      </c>
      <c r="H1433" s="78">
        <v>193</v>
      </c>
      <c r="I1433" s="78">
        <v>386</v>
      </c>
      <c r="J1433" s="78">
        <v>113</v>
      </c>
      <c r="K1433" s="78">
        <v>226</v>
      </c>
      <c r="L1433" s="78">
        <v>421</v>
      </c>
      <c r="M1433" s="78">
        <v>842</v>
      </c>
      <c r="N1433" s="78">
        <v>81</v>
      </c>
      <c r="O1433" s="78">
        <v>162</v>
      </c>
      <c r="P1433" s="78">
        <v>65</v>
      </c>
      <c r="Q1433" s="78">
        <v>130</v>
      </c>
      <c r="R1433" s="79">
        <v>7.4455899198167239E-2</v>
      </c>
      <c r="S1433" s="79">
        <v>7.4455899198167239E-2</v>
      </c>
      <c r="T1433" s="78" t="str">
        <f>VLOOKUP(Table5[[#This Row],[ODS Code]],Lookup!A:D,4,FALSE)</f>
        <v>West London</v>
      </c>
      <c r="U1433" s="78" t="str">
        <f>VLOOKUP(Table5[[#This Row],[ODS Code]],Lookup!A:E,3,FALSE)</f>
        <v>Brompton Health PCN</v>
      </c>
      <c r="V1433" s="78" t="str">
        <f>VLOOKUP(Table5[[#This Row],[ODS Code]],Lookup!A:F,2,FALSE)</f>
        <v>Knightsbridge Medical Centre</v>
      </c>
      <c r="W1433" s="78" t="str">
        <f>VLOOKUP(Table5[[#This Row],[ODS Code]],Lookup!A:G,5,FALSE)</f>
        <v>E87738</v>
      </c>
    </row>
    <row r="1434" spans="1:23" x14ac:dyDescent="0.35">
      <c r="A1434" s="80">
        <v>45505</v>
      </c>
      <c r="B1434" t="s">
        <v>262</v>
      </c>
      <c r="C1434" t="s">
        <v>910</v>
      </c>
      <c r="D1434" t="s">
        <v>907</v>
      </c>
      <c r="E1434" t="s">
        <v>854</v>
      </c>
      <c r="F1434" s="78">
        <v>0</v>
      </c>
      <c r="G1434" s="78">
        <v>0</v>
      </c>
      <c r="H1434" s="78">
        <v>0</v>
      </c>
      <c r="I1434" s="78">
        <v>0</v>
      </c>
      <c r="J1434" s="78">
        <v>0</v>
      </c>
      <c r="K1434" s="78">
        <v>0</v>
      </c>
      <c r="L1434" s="78">
        <v>0</v>
      </c>
      <c r="M1434" s="78">
        <v>0</v>
      </c>
      <c r="N1434" s="78">
        <v>0</v>
      </c>
      <c r="O1434" s="78">
        <v>0</v>
      </c>
      <c r="P1434" s="78">
        <v>0</v>
      </c>
      <c r="Q1434" s="78">
        <v>0</v>
      </c>
      <c r="R1434" s="79">
        <v>0</v>
      </c>
      <c r="S1434" s="79">
        <v>0</v>
      </c>
      <c r="T1434" s="78" t="str">
        <f>VLOOKUP(Table5[[#This Row],[ODS Code]],Lookup!A:D,4,FALSE)</f>
        <v>West London</v>
      </c>
      <c r="U1434" s="78" t="str">
        <f>VLOOKUP(Table5[[#This Row],[ODS Code]],Lookup!A:E,3,FALSE)</f>
        <v>Brompton Health PCN</v>
      </c>
      <c r="V1434" s="78" t="str">
        <f>VLOOKUP(Table5[[#This Row],[ODS Code]],Lookup!A:F,2,FALSE)</f>
        <v xml:space="preserve">Royal Hospital Chelsea </v>
      </c>
      <c r="W1434" s="78" t="str">
        <f>VLOOKUP(Table5[[#This Row],[ODS Code]],Lookup!A:G,5,FALSE)</f>
        <v>E87711</v>
      </c>
    </row>
    <row r="1435" spans="1:23" x14ac:dyDescent="0.35">
      <c r="A1435" s="80">
        <v>45505</v>
      </c>
      <c r="B1435" t="s">
        <v>267</v>
      </c>
      <c r="C1435" t="s">
        <v>266</v>
      </c>
      <c r="D1435" t="s">
        <v>907</v>
      </c>
      <c r="E1435" t="s">
        <v>854</v>
      </c>
      <c r="F1435" s="78">
        <v>726</v>
      </c>
      <c r="G1435" s="78">
        <v>1730</v>
      </c>
      <c r="H1435" s="78">
        <v>142</v>
      </c>
      <c r="I1435" s="78">
        <v>326</v>
      </c>
      <c r="J1435" s="78">
        <v>178</v>
      </c>
      <c r="K1435" s="78">
        <v>487</v>
      </c>
      <c r="L1435" s="78">
        <v>289</v>
      </c>
      <c r="M1435" s="78">
        <v>651</v>
      </c>
      <c r="N1435" s="78">
        <v>63</v>
      </c>
      <c r="O1435" s="78">
        <v>141</v>
      </c>
      <c r="P1435" s="78">
        <v>54</v>
      </c>
      <c r="Q1435" s="78">
        <v>125</v>
      </c>
      <c r="R1435" s="79">
        <v>7.43801652892562E-2</v>
      </c>
      <c r="S1435" s="79">
        <v>7.2254335260115612E-2</v>
      </c>
      <c r="T1435" s="78" t="str">
        <f>VLOOKUP(Table5[[#This Row],[ODS Code]],Lookup!A:D,4,FALSE)</f>
        <v>West London</v>
      </c>
      <c r="U1435" s="78" t="str">
        <f>VLOOKUP(Table5[[#This Row],[ODS Code]],Lookup!A:E,3,FALSE)</f>
        <v>Brompton Health PCN</v>
      </c>
      <c r="V1435" s="78" t="str">
        <f>VLOOKUP(Table5[[#This Row],[ODS Code]],Lookup!A:F,2,FALSE)</f>
        <v>Scarsdale Medical Centre</v>
      </c>
      <c r="W1435" s="78" t="str">
        <f>VLOOKUP(Table5[[#This Row],[ODS Code]],Lookup!A:G,5,FALSE)</f>
        <v>E87715</v>
      </c>
    </row>
    <row r="1436" spans="1:23" x14ac:dyDescent="0.35">
      <c r="A1436" s="80">
        <v>45505</v>
      </c>
      <c r="B1436" t="s">
        <v>293</v>
      </c>
      <c r="C1436" t="s">
        <v>292</v>
      </c>
      <c r="D1436" t="s">
        <v>907</v>
      </c>
      <c r="E1436" t="s">
        <v>854</v>
      </c>
      <c r="F1436" s="78">
        <v>2485</v>
      </c>
      <c r="G1436" s="78">
        <v>5476</v>
      </c>
      <c r="H1436" s="78">
        <v>368</v>
      </c>
      <c r="I1436" s="78">
        <v>787</v>
      </c>
      <c r="J1436" s="78">
        <v>1001</v>
      </c>
      <c r="K1436" s="78">
        <v>2200</v>
      </c>
      <c r="L1436" s="78">
        <v>992</v>
      </c>
      <c r="M1436" s="78">
        <v>2222</v>
      </c>
      <c r="N1436" s="78">
        <v>63</v>
      </c>
      <c r="O1436" s="78">
        <v>136</v>
      </c>
      <c r="P1436" s="78">
        <v>61</v>
      </c>
      <c r="Q1436" s="78">
        <v>131</v>
      </c>
      <c r="R1436" s="79">
        <v>2.454728370221328E-2</v>
      </c>
      <c r="S1436" s="79">
        <v>2.3922571219868516E-2</v>
      </c>
      <c r="T1436" s="78" t="str">
        <f>VLOOKUP(Table5[[#This Row],[ODS Code]],Lookup!A:D,4,FALSE)</f>
        <v>West London</v>
      </c>
      <c r="U1436" s="78" t="str">
        <f>VLOOKUP(Table5[[#This Row],[ODS Code]],Lookup!A:E,3,FALSE)</f>
        <v>Brompton Health PCN</v>
      </c>
      <c r="V1436" s="78" t="str">
        <f>VLOOKUP(Table5[[#This Row],[ODS Code]],Lookup!A:F,2,FALSE)</f>
        <v>Stanhope Mews Surgery</v>
      </c>
      <c r="W1436" s="78" t="str">
        <f>VLOOKUP(Table5[[#This Row],[ODS Code]],Lookup!A:G,5,FALSE)</f>
        <v>E87013</v>
      </c>
    </row>
    <row r="1437" spans="1:23" x14ac:dyDescent="0.35">
      <c r="A1437" s="80">
        <v>45505</v>
      </c>
      <c r="B1437" t="s">
        <v>303</v>
      </c>
      <c r="C1437" t="s">
        <v>911</v>
      </c>
      <c r="D1437" t="s">
        <v>907</v>
      </c>
      <c r="E1437" t="s">
        <v>854</v>
      </c>
      <c r="F1437" s="78">
        <v>1658</v>
      </c>
      <c r="G1437" s="78">
        <v>3317</v>
      </c>
      <c r="H1437" s="78">
        <v>324</v>
      </c>
      <c r="I1437" s="78">
        <v>648</v>
      </c>
      <c r="J1437" s="78">
        <v>689</v>
      </c>
      <c r="K1437" s="78">
        <v>1378</v>
      </c>
      <c r="L1437" s="78">
        <v>538</v>
      </c>
      <c r="M1437" s="78">
        <v>1077</v>
      </c>
      <c r="N1437" s="78">
        <v>74</v>
      </c>
      <c r="O1437" s="78">
        <v>148</v>
      </c>
      <c r="P1437" s="78">
        <v>33</v>
      </c>
      <c r="Q1437" s="78">
        <v>66</v>
      </c>
      <c r="R1437" s="79">
        <v>1.9903498190591073E-2</v>
      </c>
      <c r="S1437" s="79">
        <v>1.9897497738920713E-2</v>
      </c>
      <c r="T1437" s="78" t="str">
        <f>VLOOKUP(Table5[[#This Row],[ODS Code]],Lookup!A:D,4,FALSE)</f>
        <v>West London</v>
      </c>
      <c r="U1437" s="78" t="str">
        <f>VLOOKUP(Table5[[#This Row],[ODS Code]],Lookup!A:E,3,FALSE)</f>
        <v>Brompton Health PCN</v>
      </c>
      <c r="V1437" s="78" t="str">
        <f>VLOOKUP(Table5[[#This Row],[ODS Code]],Lookup!A:F,2,FALSE)</f>
        <v>The Abingdon Medical Practice</v>
      </c>
      <c r="W1437" s="78" t="str">
        <f>VLOOKUP(Table5[[#This Row],[ODS Code]],Lookup!A:G,5,FALSE)</f>
        <v>E87701</v>
      </c>
    </row>
    <row r="1438" spans="1:23" x14ac:dyDescent="0.35">
      <c r="A1438" s="80">
        <v>45505</v>
      </c>
      <c r="B1438" t="s">
        <v>314</v>
      </c>
      <c r="C1438" t="s">
        <v>313</v>
      </c>
      <c r="D1438" t="s">
        <v>907</v>
      </c>
      <c r="E1438" t="s">
        <v>854</v>
      </c>
      <c r="F1438" s="78">
        <v>1507</v>
      </c>
      <c r="G1438" s="78">
        <v>3014</v>
      </c>
      <c r="H1438" s="78">
        <v>231</v>
      </c>
      <c r="I1438" s="78">
        <v>462</v>
      </c>
      <c r="J1438" s="78">
        <v>673</v>
      </c>
      <c r="K1438" s="78">
        <v>1346</v>
      </c>
      <c r="L1438" s="78">
        <v>461</v>
      </c>
      <c r="M1438" s="78">
        <v>922</v>
      </c>
      <c r="N1438" s="78">
        <v>69</v>
      </c>
      <c r="O1438" s="78">
        <v>138</v>
      </c>
      <c r="P1438" s="78">
        <v>73</v>
      </c>
      <c r="Q1438" s="78">
        <v>146</v>
      </c>
      <c r="R1438" s="79">
        <v>4.8440610484406108E-2</v>
      </c>
      <c r="S1438" s="79">
        <v>4.8440610484406108E-2</v>
      </c>
      <c r="T1438" s="78" t="str">
        <f>VLOOKUP(Table5[[#This Row],[ODS Code]],Lookup!A:D,4,FALSE)</f>
        <v>West London</v>
      </c>
      <c r="U1438" s="78" t="str">
        <f>VLOOKUP(Table5[[#This Row],[ODS Code]],Lookup!A:E,3,FALSE)</f>
        <v>Brompton Health PCN</v>
      </c>
      <c r="V1438" s="78" t="str">
        <f>VLOOKUP(Table5[[#This Row],[ODS Code]],Lookup!A:F,2,FALSE)</f>
        <v>The Chelsea Practice</v>
      </c>
      <c r="W1438" s="78" t="str">
        <f>VLOOKUP(Table5[[#This Row],[ODS Code]],Lookup!A:G,5,FALSE)</f>
        <v>E87665</v>
      </c>
    </row>
    <row r="1439" spans="1:23" x14ac:dyDescent="0.35">
      <c r="A1439" s="80">
        <v>45505</v>
      </c>
      <c r="B1439" t="s">
        <v>334</v>
      </c>
      <c r="C1439" t="s">
        <v>912</v>
      </c>
      <c r="D1439" t="s">
        <v>907</v>
      </c>
      <c r="E1439" t="s">
        <v>854</v>
      </c>
      <c r="F1439" s="78">
        <v>3098</v>
      </c>
      <c r="G1439" s="78">
        <v>6198</v>
      </c>
      <c r="H1439" s="78">
        <v>368</v>
      </c>
      <c r="I1439" s="78">
        <v>736</v>
      </c>
      <c r="J1439" s="78">
        <v>1563</v>
      </c>
      <c r="K1439" s="78">
        <v>3128</v>
      </c>
      <c r="L1439" s="78">
        <v>1085</v>
      </c>
      <c r="M1439" s="78">
        <v>2170</v>
      </c>
      <c r="N1439" s="78">
        <v>51</v>
      </c>
      <c r="O1439" s="78">
        <v>102</v>
      </c>
      <c r="P1439" s="78">
        <v>31</v>
      </c>
      <c r="Q1439" s="78">
        <v>62</v>
      </c>
      <c r="R1439" s="79">
        <v>1.0006455777921239E-2</v>
      </c>
      <c r="S1439" s="79">
        <v>1.0003226847370119E-2</v>
      </c>
      <c r="T1439" s="78" t="str">
        <f>VLOOKUP(Table5[[#This Row],[ODS Code]],Lookup!A:D,4,FALSE)</f>
        <v>West London</v>
      </c>
      <c r="U1439" s="78" t="str">
        <f>VLOOKUP(Table5[[#This Row],[ODS Code]],Lookup!A:E,3,FALSE)</f>
        <v>Brompton Health PCN</v>
      </c>
      <c r="V1439" s="78" t="str">
        <f>VLOOKUP(Table5[[#This Row],[ODS Code]],Lookup!A:F,2,FALSE)</f>
        <v xml:space="preserve">The Good Practice </v>
      </c>
      <c r="W1439" s="78" t="str">
        <f>VLOOKUP(Table5[[#This Row],[ODS Code]],Lookup!A:G,5,FALSE)</f>
        <v>E87762</v>
      </c>
    </row>
    <row r="1440" spans="1:23" x14ac:dyDescent="0.35">
      <c r="A1440" s="80">
        <v>45505</v>
      </c>
      <c r="B1440" t="s">
        <v>61</v>
      </c>
      <c r="C1440" t="s">
        <v>913</v>
      </c>
      <c r="D1440" t="s">
        <v>914</v>
      </c>
      <c r="E1440" t="s">
        <v>854</v>
      </c>
      <c r="F1440" s="78">
        <v>893</v>
      </c>
      <c r="G1440" s="78">
        <v>1814</v>
      </c>
      <c r="H1440" s="78">
        <v>172</v>
      </c>
      <c r="I1440" s="78">
        <v>343</v>
      </c>
      <c r="J1440" s="78">
        <v>55</v>
      </c>
      <c r="K1440" s="78">
        <v>145</v>
      </c>
      <c r="L1440" s="78">
        <v>371</v>
      </c>
      <c r="M1440" s="78">
        <v>740</v>
      </c>
      <c r="N1440" s="78">
        <v>123</v>
      </c>
      <c r="O1440" s="78">
        <v>246</v>
      </c>
      <c r="P1440" s="78">
        <v>172</v>
      </c>
      <c r="Q1440" s="78">
        <v>340</v>
      </c>
      <c r="R1440" s="79">
        <v>0.19260918253079506</v>
      </c>
      <c r="S1440" s="79">
        <v>0.1874310915104741</v>
      </c>
      <c r="T1440" s="78" t="str">
        <f>VLOOKUP(Table5[[#This Row],[ODS Code]],Lookup!A:D,4,FALSE)</f>
        <v>Hillingdon</v>
      </c>
      <c r="U1440" s="78" t="str">
        <f>VLOOKUP(Table5[[#This Row],[ODS Code]],Lookup!A:E,3,FALSE)</f>
        <v>Celandine Health and MetroCare PCN</v>
      </c>
      <c r="V1440" s="78" t="str">
        <f>VLOOKUP(Table5[[#This Row],[ODS Code]],Lookup!A:F,2,FALSE)</f>
        <v>THE CEDARS MEDICAL CENTRE</v>
      </c>
      <c r="W1440" s="78" t="str">
        <f>VLOOKUP(Table5[[#This Row],[ODS Code]],Lookup!A:G,5,FALSE)</f>
        <v>E86014</v>
      </c>
    </row>
    <row r="1441" spans="1:23" x14ac:dyDescent="0.35">
      <c r="A1441" s="80">
        <v>45505</v>
      </c>
      <c r="B1441" t="s">
        <v>91</v>
      </c>
      <c r="C1441" t="s">
        <v>915</v>
      </c>
      <c r="D1441" t="s">
        <v>914</v>
      </c>
      <c r="E1441" t="s">
        <v>854</v>
      </c>
      <c r="F1441" s="78">
        <v>222</v>
      </c>
      <c r="G1441" s="78">
        <v>444</v>
      </c>
      <c r="H1441" s="78">
        <v>20</v>
      </c>
      <c r="I1441" s="78">
        <v>40</v>
      </c>
      <c r="J1441" s="78">
        <v>142</v>
      </c>
      <c r="K1441" s="78">
        <v>284</v>
      </c>
      <c r="L1441" s="78">
        <v>56</v>
      </c>
      <c r="M1441" s="78">
        <v>112</v>
      </c>
      <c r="N1441" s="78">
        <v>2</v>
      </c>
      <c r="O1441" s="78">
        <v>4</v>
      </c>
      <c r="P1441" s="78">
        <v>2</v>
      </c>
      <c r="Q1441" s="78">
        <v>4</v>
      </c>
      <c r="R1441" s="79">
        <v>9.0090090090090089E-3</v>
      </c>
      <c r="S1441" s="79">
        <v>9.0090090090090089E-3</v>
      </c>
      <c r="T1441" s="78" t="str">
        <f>VLOOKUP(Table5[[#This Row],[ODS Code]],Lookup!A:D,4,FALSE)</f>
        <v>Hillingdon</v>
      </c>
      <c r="U1441" s="78" t="str">
        <f>VLOOKUP(Table5[[#This Row],[ODS Code]],Lookup!A:E,3,FALSE)</f>
        <v>Celandine Health and MetroCare PCN</v>
      </c>
      <c r="V1441" s="78" t="str">
        <f>VLOOKUP(Table5[[#This Row],[ODS Code]],Lookup!A:F,2,FALSE)</f>
        <v>WALNUT WAY SURGERY</v>
      </c>
      <c r="W1441" s="78" t="str">
        <f>VLOOKUP(Table5[[#This Row],[ODS Code]],Lookup!A:G,5,FALSE)</f>
        <v>E86629</v>
      </c>
    </row>
    <row r="1442" spans="1:23" x14ac:dyDescent="0.35">
      <c r="A1442" s="80">
        <v>45505</v>
      </c>
      <c r="B1442" t="s">
        <v>185</v>
      </c>
      <c r="C1442" t="s">
        <v>916</v>
      </c>
      <c r="D1442" t="s">
        <v>914</v>
      </c>
      <c r="E1442" t="s">
        <v>854</v>
      </c>
      <c r="F1442" s="78">
        <v>1896</v>
      </c>
      <c r="G1442" s="78">
        <v>4072</v>
      </c>
      <c r="H1442" s="78">
        <v>283</v>
      </c>
      <c r="I1442" s="78">
        <v>613</v>
      </c>
      <c r="J1442" s="78">
        <v>766</v>
      </c>
      <c r="K1442" s="78">
        <v>1649</v>
      </c>
      <c r="L1442" s="78">
        <v>483</v>
      </c>
      <c r="M1442" s="78">
        <v>1034</v>
      </c>
      <c r="N1442" s="78">
        <v>178</v>
      </c>
      <c r="O1442" s="78">
        <v>378</v>
      </c>
      <c r="P1442" s="78">
        <v>186</v>
      </c>
      <c r="Q1442" s="78">
        <v>398</v>
      </c>
      <c r="R1442" s="79">
        <v>9.8101265822784806E-2</v>
      </c>
      <c r="S1442" s="79">
        <v>9.7740667976424361E-2</v>
      </c>
      <c r="T1442" s="78" t="str">
        <f>VLOOKUP(Table5[[#This Row],[ODS Code]],Lookup!A:D,4,FALSE)</f>
        <v>Hillingdon</v>
      </c>
      <c r="U1442" s="78" t="str">
        <f>VLOOKUP(Table5[[#This Row],[ODS Code]],Lookup!A:E,3,FALSE)</f>
        <v>Celandine Health and MetroCare PCN</v>
      </c>
      <c r="V1442" s="78" t="str">
        <f>VLOOKUP(Table5[[#This Row],[ODS Code]],Lookup!A:F,2,FALSE)</f>
        <v>KING EDWARDS &amp; SWAKELEYS MEDICAL CENTRE</v>
      </c>
      <c r="W1442" s="78" t="str">
        <f>VLOOKUP(Table5[[#This Row],[ODS Code]],Lookup!A:G,5,FALSE)</f>
        <v>E86024</v>
      </c>
    </row>
    <row r="1443" spans="1:23" x14ac:dyDescent="0.35">
      <c r="A1443" s="80">
        <v>45505</v>
      </c>
      <c r="B1443" t="s">
        <v>197</v>
      </c>
      <c r="C1443" t="s">
        <v>917</v>
      </c>
      <c r="D1443" t="s">
        <v>914</v>
      </c>
      <c r="E1443" t="s">
        <v>854</v>
      </c>
      <c r="F1443" s="78">
        <v>365</v>
      </c>
      <c r="G1443" s="78">
        <v>745</v>
      </c>
      <c r="H1443" s="78">
        <v>50</v>
      </c>
      <c r="I1443" s="78">
        <v>101</v>
      </c>
      <c r="J1443" s="78">
        <v>195</v>
      </c>
      <c r="K1443" s="78">
        <v>403</v>
      </c>
      <c r="L1443" s="78">
        <v>73</v>
      </c>
      <c r="M1443" s="78">
        <v>147</v>
      </c>
      <c r="N1443" s="78">
        <v>24</v>
      </c>
      <c r="O1443" s="78">
        <v>48</v>
      </c>
      <c r="P1443" s="78">
        <v>23</v>
      </c>
      <c r="Q1443" s="78">
        <v>46</v>
      </c>
      <c r="R1443" s="79">
        <v>6.3013698630136991E-2</v>
      </c>
      <c r="S1443" s="79">
        <v>6.174496644295302E-2</v>
      </c>
      <c r="T1443" s="78" t="str">
        <f>VLOOKUP(Table5[[#This Row],[ODS Code]],Lookup!A:D,4,FALSE)</f>
        <v>Hillingdon</v>
      </c>
      <c r="U1443" s="78" t="str">
        <f>VLOOKUP(Table5[[#This Row],[ODS Code]],Lookup!A:E,3,FALSE)</f>
        <v>Celandine Health and MetroCare PCN</v>
      </c>
      <c r="V1443" s="78" t="str">
        <f>VLOOKUP(Table5[[#This Row],[ODS Code]],Lookup!A:F,2,FALSE)</f>
        <v>LADYGATE LANE MEDICAL CENTRE</v>
      </c>
      <c r="W1443" s="78" t="str">
        <f>VLOOKUP(Table5[[#This Row],[ODS Code]],Lookup!A:G,5,FALSE)</f>
        <v>E86605</v>
      </c>
    </row>
    <row r="1444" spans="1:23" x14ac:dyDescent="0.35">
      <c r="A1444" s="80">
        <v>45505</v>
      </c>
      <c r="B1444" t="s">
        <v>232</v>
      </c>
      <c r="C1444" t="s">
        <v>918</v>
      </c>
      <c r="D1444" t="s">
        <v>914</v>
      </c>
      <c r="E1444" t="s">
        <v>854</v>
      </c>
      <c r="F1444" s="78">
        <v>1851</v>
      </c>
      <c r="G1444" s="78">
        <v>3702</v>
      </c>
      <c r="H1444" s="78">
        <v>389</v>
      </c>
      <c r="I1444" s="78">
        <v>778</v>
      </c>
      <c r="J1444" s="78">
        <v>396</v>
      </c>
      <c r="K1444" s="78">
        <v>792</v>
      </c>
      <c r="L1444" s="78">
        <v>587</v>
      </c>
      <c r="M1444" s="78">
        <v>1174</v>
      </c>
      <c r="N1444" s="78">
        <v>233</v>
      </c>
      <c r="O1444" s="78">
        <v>466</v>
      </c>
      <c r="P1444" s="78">
        <v>246</v>
      </c>
      <c r="Q1444" s="78">
        <v>492</v>
      </c>
      <c r="R1444" s="79">
        <v>0.13290113452188007</v>
      </c>
      <c r="S1444" s="79">
        <v>0.13290113452188007</v>
      </c>
      <c r="T1444" s="78" t="str">
        <f>VLOOKUP(Table5[[#This Row],[ODS Code]],Lookup!A:D,4,FALSE)</f>
        <v>Hillingdon</v>
      </c>
      <c r="U1444" s="78" t="str">
        <f>VLOOKUP(Table5[[#This Row],[ODS Code]],Lookup!A:E,3,FALSE)</f>
        <v>Celandine Health and MetroCare PCN</v>
      </c>
      <c r="V1444" s="78" t="str">
        <f>VLOOKUP(Table5[[#This Row],[ODS Code]],Lookup!A:F,2,FALSE)</f>
        <v>OXFORD DRIVE MEDICAL CENTRE</v>
      </c>
      <c r="W1444" s="78" t="str">
        <f>VLOOKUP(Table5[[#This Row],[ODS Code]],Lookup!A:G,5,FALSE)</f>
        <v>E86011</v>
      </c>
    </row>
    <row r="1445" spans="1:23" x14ac:dyDescent="0.35">
      <c r="A1445" s="80">
        <v>45505</v>
      </c>
      <c r="B1445" t="s">
        <v>255</v>
      </c>
      <c r="C1445" t="s">
        <v>919</v>
      </c>
      <c r="D1445" t="s">
        <v>914</v>
      </c>
      <c r="E1445" t="s">
        <v>854</v>
      </c>
      <c r="F1445" s="78">
        <v>1021</v>
      </c>
      <c r="G1445" s="78">
        <v>2299</v>
      </c>
      <c r="H1445" s="78">
        <v>127</v>
      </c>
      <c r="I1445" s="78">
        <v>282</v>
      </c>
      <c r="J1445" s="78">
        <v>487</v>
      </c>
      <c r="K1445" s="78">
        <v>1105</v>
      </c>
      <c r="L1445" s="78">
        <v>230</v>
      </c>
      <c r="M1445" s="78">
        <v>506</v>
      </c>
      <c r="N1445" s="78">
        <v>83</v>
      </c>
      <c r="O1445" s="78">
        <v>192</v>
      </c>
      <c r="P1445" s="78">
        <v>94</v>
      </c>
      <c r="Q1445" s="78">
        <v>214</v>
      </c>
      <c r="R1445" s="79">
        <v>9.2066601371204704E-2</v>
      </c>
      <c r="S1445" s="79">
        <v>9.3083949543279684E-2</v>
      </c>
      <c r="T1445" s="78" t="str">
        <f>VLOOKUP(Table5[[#This Row],[ODS Code]],Lookup!A:D,4,FALSE)</f>
        <v>Hillingdon</v>
      </c>
      <c r="U1445" s="78" t="str">
        <f>VLOOKUP(Table5[[#This Row],[ODS Code]],Lookup!A:E,3,FALSE)</f>
        <v>Celandine Health and MetroCare PCN</v>
      </c>
      <c r="V1445" s="78" t="str">
        <f>VLOOKUP(Table5[[#This Row],[ODS Code]],Lookup!A:F,2,FALSE)</f>
        <v>QUEENS WALK MEDICAL CENTRE</v>
      </c>
      <c r="W1445" s="78" t="str">
        <f>VLOOKUP(Table5[[#This Row],[ODS Code]],Lookup!A:G,5,FALSE)</f>
        <v>E86626</v>
      </c>
    </row>
    <row r="1446" spans="1:23" x14ac:dyDescent="0.35">
      <c r="A1446" s="80">
        <v>45505</v>
      </c>
      <c r="B1446" t="s">
        <v>279</v>
      </c>
      <c r="C1446" t="s">
        <v>920</v>
      </c>
      <c r="D1446" t="s">
        <v>914</v>
      </c>
      <c r="E1446" t="s">
        <v>854</v>
      </c>
      <c r="F1446" s="78">
        <v>1500</v>
      </c>
      <c r="G1446" s="78">
        <v>3003</v>
      </c>
      <c r="H1446" s="78">
        <v>243</v>
      </c>
      <c r="I1446" s="78">
        <v>486</v>
      </c>
      <c r="J1446" s="78">
        <v>363</v>
      </c>
      <c r="K1446" s="78">
        <v>729</v>
      </c>
      <c r="L1446" s="78">
        <v>480</v>
      </c>
      <c r="M1446" s="78">
        <v>960</v>
      </c>
      <c r="N1446" s="78">
        <v>172</v>
      </c>
      <c r="O1446" s="78">
        <v>344</v>
      </c>
      <c r="P1446" s="78">
        <v>242</v>
      </c>
      <c r="Q1446" s="78">
        <v>484</v>
      </c>
      <c r="R1446" s="79">
        <v>0.16133333333333333</v>
      </c>
      <c r="S1446" s="79">
        <v>0.16117216117216118</v>
      </c>
      <c r="T1446" s="78" t="str">
        <f>VLOOKUP(Table5[[#This Row],[ODS Code]],Lookup!A:D,4,FALSE)</f>
        <v>Hillingdon</v>
      </c>
      <c r="U1446" s="78" t="str">
        <f>VLOOKUP(Table5[[#This Row],[ODS Code]],Lookup!A:E,3,FALSE)</f>
        <v>Celandine Health and MetroCare PCN</v>
      </c>
      <c r="V1446" s="78" t="str">
        <f>VLOOKUP(Table5[[#This Row],[ODS Code]],Lookup!A:F,2,FALSE)</f>
        <v>SOUTHCOTE CLINIC</v>
      </c>
      <c r="W1446" s="78" t="str">
        <f>VLOOKUP(Table5[[#This Row],[ODS Code]],Lookup!A:G,5,FALSE)</f>
        <v>E86640</v>
      </c>
    </row>
    <row r="1447" spans="1:23" x14ac:dyDescent="0.35">
      <c r="A1447" s="80">
        <v>45505</v>
      </c>
      <c r="B1447" t="s">
        <v>286</v>
      </c>
      <c r="C1447" t="s">
        <v>921</v>
      </c>
      <c r="D1447" t="s">
        <v>914</v>
      </c>
      <c r="E1447" t="s">
        <v>854</v>
      </c>
      <c r="F1447" s="78">
        <v>9134</v>
      </c>
      <c r="G1447" s="78">
        <v>24733</v>
      </c>
      <c r="H1447" s="78">
        <v>1382</v>
      </c>
      <c r="I1447" s="78">
        <v>3803</v>
      </c>
      <c r="J1447" s="78">
        <v>3550</v>
      </c>
      <c r="K1447" s="78">
        <v>9433</v>
      </c>
      <c r="L1447" s="78">
        <v>2382</v>
      </c>
      <c r="M1447" s="78">
        <v>6589</v>
      </c>
      <c r="N1447" s="78">
        <v>933</v>
      </c>
      <c r="O1447" s="78">
        <v>2498</v>
      </c>
      <c r="P1447" s="78">
        <v>887</v>
      </c>
      <c r="Q1447" s="78">
        <v>2410</v>
      </c>
      <c r="R1447" s="79">
        <v>9.7109700021896214E-2</v>
      </c>
      <c r="S1447" s="79">
        <v>9.7440666316257626E-2</v>
      </c>
      <c r="T1447" s="78" t="str">
        <f>VLOOKUP(Table5[[#This Row],[ODS Code]],Lookup!A:D,4,FALSE)</f>
        <v>Hillingdon</v>
      </c>
      <c r="U1447" s="78" t="str">
        <f>VLOOKUP(Table5[[#This Row],[ODS Code]],Lookup!A:E,3,FALSE)</f>
        <v>Celandine Health and MetroCare PCN</v>
      </c>
      <c r="V1447" s="78" t="str">
        <f>VLOOKUP(Table5[[#This Row],[ODS Code]],Lookup!A:F,2,FALSE)</f>
        <v>ST MARTINS MEDICAL CENTRE</v>
      </c>
      <c r="W1447" s="78" t="str">
        <f>VLOOKUP(Table5[[#This Row],[ODS Code]],Lookup!A:G,5,FALSE)</f>
        <v>E86033</v>
      </c>
    </row>
    <row r="1448" spans="1:23" x14ac:dyDescent="0.35">
      <c r="A1448" s="80">
        <v>45505</v>
      </c>
      <c r="B1448" t="s">
        <v>302</v>
      </c>
      <c r="C1448" t="s">
        <v>922</v>
      </c>
      <c r="D1448" t="s">
        <v>914</v>
      </c>
      <c r="E1448" t="s">
        <v>854</v>
      </c>
      <c r="F1448" s="78">
        <v>2492</v>
      </c>
      <c r="G1448" s="78">
        <v>7962</v>
      </c>
      <c r="H1448" s="78">
        <v>350</v>
      </c>
      <c r="I1448" s="78">
        <v>1170</v>
      </c>
      <c r="J1448" s="78">
        <v>952</v>
      </c>
      <c r="K1448" s="78">
        <v>2748</v>
      </c>
      <c r="L1448" s="78">
        <v>655</v>
      </c>
      <c r="M1448" s="78">
        <v>2196</v>
      </c>
      <c r="N1448" s="78">
        <v>255</v>
      </c>
      <c r="O1448" s="78">
        <v>874</v>
      </c>
      <c r="P1448" s="78">
        <v>280</v>
      </c>
      <c r="Q1448" s="78">
        <v>974</v>
      </c>
      <c r="R1448" s="79">
        <v>0.11235955056179775</v>
      </c>
      <c r="S1448" s="79">
        <v>0.12233107259482542</v>
      </c>
      <c r="T1448" s="78" t="str">
        <f>VLOOKUP(Table5[[#This Row],[ODS Code]],Lookup!A:D,4,FALSE)</f>
        <v>Hillingdon</v>
      </c>
      <c r="U1448" s="78" t="str">
        <f>VLOOKUP(Table5[[#This Row],[ODS Code]],Lookup!A:E,3,FALSE)</f>
        <v>Celandine Health and MetroCare PCN</v>
      </c>
      <c r="V1448" s="78" t="str">
        <f>VLOOKUP(Table5[[#This Row],[ODS Code]],Lookup!A:F,2,FALSE)</f>
        <v>THE ABBOTSBURY PRACTICE</v>
      </c>
      <c r="W1448" s="78" t="str">
        <f>VLOOKUP(Table5[[#This Row],[ODS Code]],Lookup!A:G,5,FALSE)</f>
        <v>E86022</v>
      </c>
    </row>
    <row r="1449" spans="1:23" x14ac:dyDescent="0.35">
      <c r="A1449" s="80">
        <v>45505</v>
      </c>
      <c r="B1449" t="s">
        <v>389</v>
      </c>
      <c r="C1449" t="s">
        <v>923</v>
      </c>
      <c r="D1449" t="s">
        <v>914</v>
      </c>
      <c r="E1449" t="s">
        <v>854</v>
      </c>
      <c r="F1449" s="78">
        <v>278</v>
      </c>
      <c r="G1449" s="78">
        <v>559</v>
      </c>
      <c r="H1449" s="78">
        <v>57</v>
      </c>
      <c r="I1449" s="78">
        <v>114</v>
      </c>
      <c r="J1449" s="78">
        <v>86</v>
      </c>
      <c r="K1449" s="78">
        <v>175</v>
      </c>
      <c r="L1449" s="78">
        <v>70</v>
      </c>
      <c r="M1449" s="78">
        <v>140</v>
      </c>
      <c r="N1449" s="78">
        <v>36</v>
      </c>
      <c r="O1449" s="78">
        <v>72</v>
      </c>
      <c r="P1449" s="78">
        <v>29</v>
      </c>
      <c r="Q1449" s="78">
        <v>58</v>
      </c>
      <c r="R1449" s="79">
        <v>0.10431654676258993</v>
      </c>
      <c r="S1449" s="79">
        <v>0.1037567084078712</v>
      </c>
      <c r="T1449" s="78" t="str">
        <f>VLOOKUP(Table5[[#This Row],[ODS Code]],Lookup!A:D,4,FALSE)</f>
        <v>Hillingdon</v>
      </c>
      <c r="U1449" s="78" t="str">
        <f>VLOOKUP(Table5[[#This Row],[ODS Code]],Lookup!A:E,3,FALSE)</f>
        <v>Celandine Health and MetroCare PCN</v>
      </c>
      <c r="V1449" s="78" t="str">
        <f>VLOOKUP(Table5[[#This Row],[ODS Code]],Lookup!A:F,2,FALSE)</f>
        <v>WALLASEY MEDICAL CENTRE</v>
      </c>
      <c r="W1449" s="78" t="str">
        <f>VLOOKUP(Table5[[#This Row],[ODS Code]],Lookup!A:G,5,FALSE)</f>
        <v>E86619</v>
      </c>
    </row>
    <row r="1450" spans="1:23" x14ac:dyDescent="0.35">
      <c r="A1450" s="80">
        <v>45505</v>
      </c>
      <c r="B1450" t="s">
        <v>408</v>
      </c>
      <c r="C1450" t="s">
        <v>924</v>
      </c>
      <c r="D1450" t="s">
        <v>914</v>
      </c>
      <c r="E1450" t="s">
        <v>854</v>
      </c>
      <c r="F1450" s="78">
        <v>3123</v>
      </c>
      <c r="G1450" s="78">
        <v>6808</v>
      </c>
      <c r="H1450" s="78">
        <v>500</v>
      </c>
      <c r="I1450" s="78">
        <v>1080</v>
      </c>
      <c r="J1450" s="78">
        <v>1270</v>
      </c>
      <c r="K1450" s="78">
        <v>2750</v>
      </c>
      <c r="L1450" s="78">
        <v>836</v>
      </c>
      <c r="M1450" s="78">
        <v>1800</v>
      </c>
      <c r="N1450" s="78">
        <v>245</v>
      </c>
      <c r="O1450" s="78">
        <v>556</v>
      </c>
      <c r="P1450" s="78">
        <v>272</v>
      </c>
      <c r="Q1450" s="78">
        <v>622</v>
      </c>
      <c r="R1450" s="79">
        <v>8.709574127441562E-2</v>
      </c>
      <c r="S1450" s="79">
        <v>9.1363102232667456E-2</v>
      </c>
      <c r="T1450" s="78" t="str">
        <f>VLOOKUP(Table5[[#This Row],[ODS Code]],Lookup!A:D,4,FALSE)</f>
        <v>Hillingdon</v>
      </c>
      <c r="U1450" s="78" t="str">
        <f>VLOOKUP(Table5[[#This Row],[ODS Code]],Lookup!A:E,3,FALSE)</f>
        <v>Celandine Health and MetroCare PCN</v>
      </c>
      <c r="V1450" s="78" t="str">
        <f>VLOOKUP(Table5[[#This Row],[ODS Code]],Lookup!A:F,2,FALSE)</f>
        <v>WOOD LANE MEDICAL CENTRE</v>
      </c>
      <c r="W1450" s="78" t="str">
        <f>VLOOKUP(Table5[[#This Row],[ODS Code]],Lookup!A:G,5,FALSE)</f>
        <v>E86012</v>
      </c>
    </row>
    <row r="1451" spans="1:23" x14ac:dyDescent="0.35">
      <c r="A1451" s="80">
        <v>45505</v>
      </c>
      <c r="B1451" t="s">
        <v>71</v>
      </c>
      <c r="C1451" t="s">
        <v>70</v>
      </c>
      <c r="D1451" t="s">
        <v>925</v>
      </c>
      <c r="E1451" t="s">
        <v>854</v>
      </c>
      <c r="F1451" s="78">
        <v>997</v>
      </c>
      <c r="G1451" s="78">
        <v>1995</v>
      </c>
      <c r="H1451" s="78">
        <v>103</v>
      </c>
      <c r="I1451" s="78">
        <v>206</v>
      </c>
      <c r="J1451" s="78">
        <v>524</v>
      </c>
      <c r="K1451" s="78">
        <v>1049</v>
      </c>
      <c r="L1451" s="78">
        <v>300</v>
      </c>
      <c r="M1451" s="78">
        <v>600</v>
      </c>
      <c r="N1451" s="78">
        <v>42</v>
      </c>
      <c r="O1451" s="78">
        <v>84</v>
      </c>
      <c r="P1451" s="78">
        <v>28</v>
      </c>
      <c r="Q1451" s="78">
        <v>56</v>
      </c>
      <c r="R1451" s="79">
        <v>2.8084252758274825E-2</v>
      </c>
      <c r="S1451" s="79">
        <v>2.8070175438596492E-2</v>
      </c>
      <c r="T1451" s="78" t="str">
        <f>VLOOKUP(Table5[[#This Row],[ODS Code]],Lookup!A:D,4,FALSE)</f>
        <v>Hounslow</v>
      </c>
      <c r="U1451" s="78" t="str">
        <f>VLOOKUP(Table5[[#This Row],[ODS Code]],Lookup!A:E,3,FALSE)</f>
        <v>Chiswick</v>
      </c>
      <c r="V1451" s="78" t="str">
        <f>VLOOKUP(Table5[[#This Row],[ODS Code]],Lookup!A:F,2,FALSE)</f>
        <v>Chiswick Health Practice</v>
      </c>
      <c r="W1451" s="78" t="str">
        <f>VLOOKUP(Table5[[#This Row],[ODS Code]],Lookup!A:G,5,FALSE)</f>
        <v>E85030</v>
      </c>
    </row>
    <row r="1452" spans="1:23" x14ac:dyDescent="0.35">
      <c r="A1452" s="80">
        <v>45505</v>
      </c>
      <c r="B1452" t="s">
        <v>137</v>
      </c>
      <c r="C1452" t="s">
        <v>822</v>
      </c>
      <c r="D1452" t="s">
        <v>925</v>
      </c>
      <c r="E1452" t="s">
        <v>854</v>
      </c>
      <c r="F1452" s="78">
        <v>440</v>
      </c>
      <c r="G1452" s="78">
        <v>524</v>
      </c>
      <c r="H1452" s="78">
        <v>55</v>
      </c>
      <c r="I1452" s="78">
        <v>61</v>
      </c>
      <c r="J1452" s="78">
        <v>249</v>
      </c>
      <c r="K1452" s="78">
        <v>310</v>
      </c>
      <c r="L1452" s="78">
        <v>70</v>
      </c>
      <c r="M1452" s="78">
        <v>81</v>
      </c>
      <c r="N1452" s="78">
        <v>26</v>
      </c>
      <c r="O1452" s="78">
        <v>28</v>
      </c>
      <c r="P1452" s="78">
        <v>40</v>
      </c>
      <c r="Q1452" s="78">
        <v>44</v>
      </c>
      <c r="R1452" s="79">
        <v>9.0909090909090912E-2</v>
      </c>
      <c r="S1452" s="79">
        <v>8.3969465648854963E-2</v>
      </c>
      <c r="T1452" s="78" t="str">
        <f>VLOOKUP(Table5[[#This Row],[ODS Code]],Lookup!A:D,4,FALSE)</f>
        <v>Hounslow</v>
      </c>
      <c r="U1452" s="78" t="str">
        <f>VLOOKUP(Table5[[#This Row],[ODS Code]],Lookup!A:E,3,FALSE)</f>
        <v>Chiswick</v>
      </c>
      <c r="V1452" s="78" t="str">
        <f>VLOOKUP(Table5[[#This Row],[ODS Code]],Lookup!A:F,2,FALSE)</f>
        <v xml:space="preserve">Chiswick Medical Practice (Previously Grove Park Surgery, Chiswick Faimly and Wellsley merge) </v>
      </c>
      <c r="W1452" s="78" t="str">
        <f>VLOOKUP(Table5[[#This Row],[ODS Code]],Lookup!A:G,5,FALSE)</f>
        <v>E85693</v>
      </c>
    </row>
    <row r="1453" spans="1:23" x14ac:dyDescent="0.35">
      <c r="A1453" s="80">
        <v>45505</v>
      </c>
      <c r="B1453" t="s">
        <v>121</v>
      </c>
      <c r="C1453" t="s">
        <v>926</v>
      </c>
      <c r="D1453" t="s">
        <v>925</v>
      </c>
      <c r="E1453" t="s">
        <v>854</v>
      </c>
      <c r="F1453" s="78">
        <v>105</v>
      </c>
      <c r="G1453" s="78">
        <v>105</v>
      </c>
      <c r="H1453" s="78">
        <v>20</v>
      </c>
      <c r="I1453" s="78">
        <v>20</v>
      </c>
      <c r="J1453" s="78">
        <v>29</v>
      </c>
      <c r="K1453" s="78">
        <v>29</v>
      </c>
      <c r="L1453" s="78">
        <v>37</v>
      </c>
      <c r="M1453" s="78">
        <v>37</v>
      </c>
      <c r="N1453" s="78">
        <v>7</v>
      </c>
      <c r="O1453" s="78">
        <v>7</v>
      </c>
      <c r="P1453" s="78">
        <v>12</v>
      </c>
      <c r="Q1453" s="78">
        <v>12</v>
      </c>
      <c r="R1453" s="79">
        <v>0.11428571428571428</v>
      </c>
      <c r="S1453" s="79">
        <v>0.11428571428571428</v>
      </c>
      <c r="T1453" s="78" t="str">
        <f>VLOOKUP(Table5[[#This Row],[ODS Code]],Lookup!A:D,4,FALSE)</f>
        <v>Hounslow</v>
      </c>
      <c r="U1453" s="78" t="str">
        <f>VLOOKUP(Table5[[#This Row],[ODS Code]],Lookup!A:E,3,FALSE)</f>
        <v>Chiswick</v>
      </c>
      <c r="V1453" s="78" t="str">
        <f>VLOOKUP(Table5[[#This Row],[ODS Code]],Lookup!A:F,2,FALSE)</f>
        <v xml:space="preserve">Glebe Street Surgery </v>
      </c>
      <c r="W1453" s="78" t="str">
        <f>VLOOKUP(Table5[[#This Row],[ODS Code]],Lookup!A:G,5,FALSE)</f>
        <v>E85683</v>
      </c>
    </row>
    <row r="1454" spans="1:23" x14ac:dyDescent="0.35">
      <c r="A1454" s="80">
        <v>45505</v>
      </c>
      <c r="B1454" t="s">
        <v>139</v>
      </c>
      <c r="C1454" t="s">
        <v>138</v>
      </c>
      <c r="D1454" t="s">
        <v>925</v>
      </c>
      <c r="E1454" t="s">
        <v>854</v>
      </c>
      <c r="F1454" s="78">
        <v>426</v>
      </c>
      <c r="G1454" s="78">
        <v>776</v>
      </c>
      <c r="H1454" s="78">
        <v>67</v>
      </c>
      <c r="I1454" s="78">
        <v>120</v>
      </c>
      <c r="J1454" s="78">
        <v>221</v>
      </c>
      <c r="K1454" s="78">
        <v>409</v>
      </c>
      <c r="L1454" s="78">
        <v>108</v>
      </c>
      <c r="M1454" s="78">
        <v>200</v>
      </c>
      <c r="N1454" s="78">
        <v>11</v>
      </c>
      <c r="O1454" s="78">
        <v>21</v>
      </c>
      <c r="P1454" s="78">
        <v>19</v>
      </c>
      <c r="Q1454" s="78">
        <v>26</v>
      </c>
      <c r="R1454" s="79">
        <v>4.4600938967136149E-2</v>
      </c>
      <c r="S1454" s="79">
        <v>3.3505154639175257E-2</v>
      </c>
      <c r="T1454" s="78" t="str">
        <f>VLOOKUP(Table5[[#This Row],[ODS Code]],Lookup!A:D,4,FALSE)</f>
        <v>Hounslow</v>
      </c>
      <c r="U1454" s="78" t="str">
        <f>VLOOKUP(Table5[[#This Row],[ODS Code]],Lookup!A:E,3,FALSE)</f>
        <v>Chiswick</v>
      </c>
      <c r="V1454" s="78" t="str">
        <f>VLOOKUP(Table5[[#This Row],[ODS Code]],Lookup!A:F,2,FALSE)</f>
        <v>Grove Park Terrace Surgery</v>
      </c>
      <c r="W1454" s="78" t="str">
        <f>VLOOKUP(Table5[[#This Row],[ODS Code]],Lookup!A:G,5,FALSE)</f>
        <v>E85746</v>
      </c>
    </row>
    <row r="1455" spans="1:23" x14ac:dyDescent="0.35">
      <c r="A1455" s="80">
        <v>45505</v>
      </c>
      <c r="B1455" t="s">
        <v>168</v>
      </c>
      <c r="C1455" t="s">
        <v>167</v>
      </c>
      <c r="D1455" t="s">
        <v>925</v>
      </c>
      <c r="E1455" t="s">
        <v>854</v>
      </c>
      <c r="F1455" s="78">
        <v>234</v>
      </c>
      <c r="G1455" s="78">
        <v>399</v>
      </c>
      <c r="H1455" s="78">
        <v>17</v>
      </c>
      <c r="I1455" s="78">
        <v>29</v>
      </c>
      <c r="J1455" s="78">
        <v>159</v>
      </c>
      <c r="K1455" s="78">
        <v>279</v>
      </c>
      <c r="L1455" s="78">
        <v>47</v>
      </c>
      <c r="M1455" s="78">
        <v>75</v>
      </c>
      <c r="N1455" s="78">
        <v>7</v>
      </c>
      <c r="O1455" s="78">
        <v>9</v>
      </c>
      <c r="P1455" s="78">
        <v>4</v>
      </c>
      <c r="Q1455" s="78">
        <v>7</v>
      </c>
      <c r="R1455" s="79">
        <v>1.7094017094017096E-2</v>
      </c>
      <c r="S1455" s="79">
        <v>1.7543859649122806E-2</v>
      </c>
      <c r="T1455" s="78" t="str">
        <f>VLOOKUP(Table5[[#This Row],[ODS Code]],Lookup!A:D,4,FALSE)</f>
        <v>Hounslow</v>
      </c>
      <c r="U1455" s="78" t="str">
        <f>VLOOKUP(Table5[[#This Row],[ODS Code]],Lookup!A:E,3,FALSE)</f>
        <v>Chiswick</v>
      </c>
      <c r="V1455" s="78" t="str">
        <f>VLOOKUP(Table5[[#This Row],[ODS Code]],Lookup!A:F,2,FALSE)</f>
        <v>Holly Road Medical Centre</v>
      </c>
      <c r="W1455" s="78" t="str">
        <f>VLOOKUP(Table5[[#This Row],[ODS Code]],Lookup!A:G,5,FALSE)</f>
        <v>E85658</v>
      </c>
    </row>
    <row r="1456" spans="1:23" x14ac:dyDescent="0.35">
      <c r="A1456" s="80">
        <v>45505</v>
      </c>
      <c r="B1456" t="s">
        <v>398</v>
      </c>
      <c r="C1456" t="s">
        <v>927</v>
      </c>
      <c r="D1456" t="s">
        <v>925</v>
      </c>
      <c r="E1456" t="s">
        <v>854</v>
      </c>
      <c r="F1456" s="78">
        <v>1561</v>
      </c>
      <c r="G1456" s="78">
        <v>3112</v>
      </c>
      <c r="H1456" s="78">
        <v>259</v>
      </c>
      <c r="I1456" s="78">
        <v>500</v>
      </c>
      <c r="J1456" s="78">
        <v>473</v>
      </c>
      <c r="K1456" s="78">
        <v>1027</v>
      </c>
      <c r="L1456" s="78">
        <v>569</v>
      </c>
      <c r="M1456" s="78">
        <v>1088</v>
      </c>
      <c r="N1456" s="78">
        <v>130</v>
      </c>
      <c r="O1456" s="78">
        <v>248</v>
      </c>
      <c r="P1456" s="78">
        <v>130</v>
      </c>
      <c r="Q1456" s="78">
        <v>249</v>
      </c>
      <c r="R1456" s="79">
        <v>8.3279948750800775E-2</v>
      </c>
      <c r="S1456" s="79">
        <v>8.0012853470437018E-2</v>
      </c>
      <c r="T1456" s="78" t="str">
        <f>VLOOKUP(Table5[[#This Row],[ODS Code]],Lookup!A:D,4,FALSE)</f>
        <v>Hounslow</v>
      </c>
      <c r="U1456" s="78" t="str">
        <f>VLOOKUP(Table5[[#This Row],[ODS Code]],Lookup!A:E,3,FALSE)</f>
        <v>Chiswick</v>
      </c>
      <c r="V1456" s="78" t="str">
        <f>VLOOKUP(Table5[[#This Row],[ODS Code]],Lookup!A:F,2,FALSE)</f>
        <v>West4GPs</v>
      </c>
      <c r="W1456" s="78" t="str">
        <f>VLOOKUP(Table5[[#This Row],[ODS Code]],Lookup!A:G,5,FALSE)</f>
        <v>E85040</v>
      </c>
    </row>
    <row r="1457" spans="1:23" x14ac:dyDescent="0.35">
      <c r="A1457" s="80">
        <v>45505</v>
      </c>
      <c r="B1457" t="s">
        <v>231</v>
      </c>
      <c r="C1457" t="s">
        <v>928</v>
      </c>
      <c r="D1457" t="s">
        <v>929</v>
      </c>
      <c r="E1457" t="s">
        <v>854</v>
      </c>
      <c r="F1457" s="78">
        <v>5751</v>
      </c>
      <c r="G1457" s="78">
        <v>11801</v>
      </c>
      <c r="H1457" s="78">
        <v>793</v>
      </c>
      <c r="I1457" s="78">
        <v>1613</v>
      </c>
      <c r="J1457" s="78">
        <v>2320</v>
      </c>
      <c r="K1457" s="78">
        <v>4815</v>
      </c>
      <c r="L1457" s="78">
        <v>1460</v>
      </c>
      <c r="M1457" s="78">
        <v>2984</v>
      </c>
      <c r="N1457" s="78">
        <v>496</v>
      </c>
      <c r="O1457" s="78">
        <v>1006</v>
      </c>
      <c r="P1457" s="78">
        <v>682</v>
      </c>
      <c r="Q1457" s="78">
        <v>1383</v>
      </c>
      <c r="R1457" s="79">
        <v>0.11858807163971483</v>
      </c>
      <c r="S1457" s="79">
        <v>0.11719345818151004</v>
      </c>
      <c r="T1457" s="78" t="str">
        <f>VLOOKUP(Table5[[#This Row],[ODS Code]],Lookup!A:D,4,FALSE)</f>
        <v>Hillingdon</v>
      </c>
      <c r="U1457" s="78" t="str">
        <f>VLOOKUP(Table5[[#This Row],[ODS Code]],Lookup!A:E,3,FALSE)</f>
        <v>Colne Union PCN</v>
      </c>
      <c r="V1457" s="78" t="str">
        <f>VLOOKUP(Table5[[#This Row],[ODS Code]],Lookup!A:F,2,FALSE)</f>
        <v>OTTERFIELD MEDICAL CENTRE</v>
      </c>
      <c r="W1457" s="78" t="str">
        <f>VLOOKUP(Table5[[#This Row],[ODS Code]],Lookup!A:G,5,FALSE)</f>
        <v>E86027</v>
      </c>
    </row>
    <row r="1458" spans="1:23" x14ac:dyDescent="0.35">
      <c r="A1458" s="80">
        <v>45505</v>
      </c>
      <c r="B1458" t="s">
        <v>336</v>
      </c>
      <c r="C1458" t="s">
        <v>930</v>
      </c>
      <c r="D1458" t="s">
        <v>929</v>
      </c>
      <c r="E1458" t="s">
        <v>854</v>
      </c>
      <c r="F1458" s="78">
        <v>2905</v>
      </c>
      <c r="G1458" s="78">
        <v>5981</v>
      </c>
      <c r="H1458" s="78">
        <v>420</v>
      </c>
      <c r="I1458" s="78">
        <v>737</v>
      </c>
      <c r="J1458" s="78">
        <v>1271</v>
      </c>
      <c r="K1458" s="78">
        <v>3178</v>
      </c>
      <c r="L1458" s="78">
        <v>652</v>
      </c>
      <c r="M1458" s="78">
        <v>1109</v>
      </c>
      <c r="N1458" s="78">
        <v>240</v>
      </c>
      <c r="O1458" s="78">
        <v>417</v>
      </c>
      <c r="P1458" s="78">
        <v>322</v>
      </c>
      <c r="Q1458" s="78">
        <v>540</v>
      </c>
      <c r="R1458" s="79">
        <v>0.1108433734939759</v>
      </c>
      <c r="S1458" s="79">
        <v>9.0285905366995489E-2</v>
      </c>
      <c r="T1458" s="78" t="str">
        <f>VLOOKUP(Table5[[#This Row],[ODS Code]],Lookup!A:D,4,FALSE)</f>
        <v>Hillingdon</v>
      </c>
      <c r="U1458" s="78" t="str">
        <f>VLOOKUP(Table5[[#This Row],[ODS Code]],Lookup!A:E,3,FALSE)</f>
        <v>Colne Union PCN</v>
      </c>
      <c r="V1458" s="78" t="str">
        <f>VLOOKUP(Table5[[#This Row],[ODS Code]],Lookup!A:F,2,FALSE)</f>
        <v>THE HIGH STREET PRACTICE YIEWSLEY HEALTH CENTRE</v>
      </c>
      <c r="W1458" s="78" t="str">
        <f>VLOOKUP(Table5[[#This Row],[ODS Code]],Lookup!A:G,5,FALSE)</f>
        <v>E86042</v>
      </c>
    </row>
    <row r="1459" spans="1:23" x14ac:dyDescent="0.35">
      <c r="A1459" s="80">
        <v>45505</v>
      </c>
      <c r="B1459" t="s">
        <v>342</v>
      </c>
      <c r="C1459" t="s">
        <v>931</v>
      </c>
      <c r="D1459" t="s">
        <v>929</v>
      </c>
      <c r="E1459" t="s">
        <v>854</v>
      </c>
      <c r="F1459" s="78">
        <v>4400</v>
      </c>
      <c r="G1459" s="78">
        <v>8962</v>
      </c>
      <c r="H1459" s="78">
        <v>651</v>
      </c>
      <c r="I1459" s="78">
        <v>1314</v>
      </c>
      <c r="J1459" s="78">
        <v>1665</v>
      </c>
      <c r="K1459" s="78">
        <v>3456</v>
      </c>
      <c r="L1459" s="78">
        <v>1095</v>
      </c>
      <c r="M1459" s="78">
        <v>2198</v>
      </c>
      <c r="N1459" s="78">
        <v>495</v>
      </c>
      <c r="O1459" s="78">
        <v>1000</v>
      </c>
      <c r="P1459" s="78">
        <v>494</v>
      </c>
      <c r="Q1459" s="78">
        <v>994</v>
      </c>
      <c r="R1459" s="79">
        <v>0.11227272727272727</v>
      </c>
      <c r="S1459" s="79">
        <v>0.11091274269136353</v>
      </c>
      <c r="T1459" s="78" t="str">
        <f>VLOOKUP(Table5[[#This Row],[ODS Code]],Lookup!A:D,4,FALSE)</f>
        <v>Hillingdon</v>
      </c>
      <c r="U1459" s="78" t="str">
        <f>VLOOKUP(Table5[[#This Row],[ODS Code]],Lookup!A:E,3,FALSE)</f>
        <v>Colne Union PCN</v>
      </c>
      <c r="V1459" s="78" t="str">
        <f>VLOOKUP(Table5[[#This Row],[ODS Code]],Lookup!A:F,2,FALSE)</f>
        <v>DR PINKINDER SAHOTA</v>
      </c>
      <c r="W1459" s="78" t="str">
        <f>VLOOKUP(Table5[[#This Row],[ODS Code]],Lookup!A:G,5,FALSE)</f>
        <v>E86004</v>
      </c>
    </row>
    <row r="1460" spans="1:23" x14ac:dyDescent="0.35">
      <c r="A1460" s="80">
        <v>45505</v>
      </c>
      <c r="B1460" t="s">
        <v>352</v>
      </c>
      <c r="C1460" t="s">
        <v>932</v>
      </c>
      <c r="D1460" t="s">
        <v>929</v>
      </c>
      <c r="E1460" t="s">
        <v>854</v>
      </c>
      <c r="F1460" s="78">
        <v>2347</v>
      </c>
      <c r="G1460" s="78">
        <v>4717</v>
      </c>
      <c r="H1460" s="78">
        <v>307</v>
      </c>
      <c r="I1460" s="78">
        <v>614</v>
      </c>
      <c r="J1460" s="78">
        <v>1180</v>
      </c>
      <c r="K1460" s="78">
        <v>2383</v>
      </c>
      <c r="L1460" s="78">
        <v>447</v>
      </c>
      <c r="M1460" s="78">
        <v>894</v>
      </c>
      <c r="N1460" s="78">
        <v>191</v>
      </c>
      <c r="O1460" s="78">
        <v>382</v>
      </c>
      <c r="P1460" s="78">
        <v>222</v>
      </c>
      <c r="Q1460" s="78">
        <v>444</v>
      </c>
      <c r="R1460" s="79">
        <v>9.4588836812952701E-2</v>
      </c>
      <c r="S1460" s="79">
        <v>9.412762348950604E-2</v>
      </c>
      <c r="T1460" s="78" t="str">
        <f>VLOOKUP(Table5[[#This Row],[ODS Code]],Lookup!A:D,4,FALSE)</f>
        <v>Hillingdon</v>
      </c>
      <c r="U1460" s="78" t="str">
        <f>VLOOKUP(Table5[[#This Row],[ODS Code]],Lookup!A:E,3,FALSE)</f>
        <v>Colne Union PCN</v>
      </c>
      <c r="V1460" s="78" t="str">
        <f>VLOOKUP(Table5[[#This Row],[ODS Code]],Lookup!A:F,2,FALSE)</f>
        <v>THE OAKLAND MEDICAL CENTRE</v>
      </c>
      <c r="W1460" s="78" t="str">
        <f>VLOOKUP(Table5[[#This Row],[ODS Code]],Lookup!A:G,5,FALSE)</f>
        <v>E86005</v>
      </c>
    </row>
    <row r="1461" spans="1:23" x14ac:dyDescent="0.35">
      <c r="A1461" s="80">
        <v>45505</v>
      </c>
      <c r="B1461" t="s">
        <v>412</v>
      </c>
      <c r="C1461" t="s">
        <v>933</v>
      </c>
      <c r="D1461" t="s">
        <v>929</v>
      </c>
      <c r="E1461" t="s">
        <v>854</v>
      </c>
      <c r="F1461" s="78">
        <v>7267</v>
      </c>
      <c r="G1461" s="78">
        <v>17944</v>
      </c>
      <c r="H1461" s="78">
        <v>1131</v>
      </c>
      <c r="I1461" s="78">
        <v>2804</v>
      </c>
      <c r="J1461" s="78">
        <v>3640</v>
      </c>
      <c r="K1461" s="78">
        <v>8966</v>
      </c>
      <c r="L1461" s="78">
        <v>1684</v>
      </c>
      <c r="M1461" s="78">
        <v>4186</v>
      </c>
      <c r="N1461" s="78">
        <v>460</v>
      </c>
      <c r="O1461" s="78">
        <v>1140</v>
      </c>
      <c r="P1461" s="78">
        <v>352</v>
      </c>
      <c r="Q1461" s="78">
        <v>848</v>
      </c>
      <c r="R1461" s="79">
        <v>4.8438145039218387E-2</v>
      </c>
      <c r="S1461" s="79">
        <v>4.7258136424431565E-2</v>
      </c>
      <c r="T1461" s="78" t="str">
        <f>VLOOKUP(Table5[[#This Row],[ODS Code]],Lookup!A:D,4,FALSE)</f>
        <v>Hillingdon</v>
      </c>
      <c r="U1461" s="78" t="str">
        <f>VLOOKUP(Table5[[#This Row],[ODS Code]],Lookup!A:E,3,FALSE)</f>
        <v>Colne Union PCN</v>
      </c>
      <c r="V1461" s="78" t="str">
        <f>VLOOKUP(Table5[[#This Row],[ODS Code]],Lookup!A:F,2,FALSE)</f>
        <v>THE YIEWSLEY FAMILY PRACTICE</v>
      </c>
      <c r="W1461" s="78" t="str">
        <f>VLOOKUP(Table5[[#This Row],[ODS Code]],Lookup!A:G,5,FALSE)</f>
        <v>E86010</v>
      </c>
    </row>
    <row r="1462" spans="1:23" x14ac:dyDescent="0.35">
      <c r="A1462" s="80">
        <v>45505</v>
      </c>
      <c r="B1462" t="s">
        <v>57</v>
      </c>
      <c r="C1462" t="s">
        <v>56</v>
      </c>
      <c r="D1462" t="s">
        <v>934</v>
      </c>
      <c r="E1462" t="s">
        <v>854</v>
      </c>
      <c r="F1462" s="78">
        <v>0</v>
      </c>
      <c r="G1462" s="78">
        <v>0</v>
      </c>
      <c r="H1462" s="78">
        <v>0</v>
      </c>
      <c r="I1462" s="78">
        <v>0</v>
      </c>
      <c r="J1462" s="78">
        <v>0</v>
      </c>
      <c r="K1462" s="78">
        <v>0</v>
      </c>
      <c r="L1462" s="78">
        <v>0</v>
      </c>
      <c r="M1462" s="78">
        <v>0</v>
      </c>
      <c r="N1462" s="78">
        <v>0</v>
      </c>
      <c r="O1462" s="78">
        <v>0</v>
      </c>
      <c r="P1462" s="78">
        <v>0</v>
      </c>
      <c r="Q1462" s="78">
        <v>0</v>
      </c>
      <c r="R1462" s="79">
        <v>0</v>
      </c>
      <c r="S1462" s="79">
        <v>0</v>
      </c>
      <c r="T1462" s="78" t="str">
        <f>VLOOKUP(Table5[[#This Row],[ODS Code]],Lookup!A:D,4,FALSE)</f>
        <v>Hounslow</v>
      </c>
      <c r="U1462" s="78" t="str">
        <f>VLOOKUP(Table5[[#This Row],[ODS Code]],Lookup!A:E,3,FALSE)</f>
        <v>Feltham and Bedfont</v>
      </c>
      <c r="V1462" s="78" t="str">
        <f>VLOOKUP(Table5[[#This Row],[ODS Code]],Lookup!A:F,2,FALSE)</f>
        <v>Carlton Surgery</v>
      </c>
      <c r="W1462" s="78" t="str">
        <f>VLOOKUP(Table5[[#This Row],[ODS Code]],Lookup!A:G,5,FALSE)</f>
        <v>E85024</v>
      </c>
    </row>
    <row r="1463" spans="1:23" x14ac:dyDescent="0.35">
      <c r="A1463" s="80">
        <v>45505</v>
      </c>
      <c r="B1463" t="s">
        <v>75</v>
      </c>
      <c r="C1463" t="s">
        <v>935</v>
      </c>
      <c r="D1463" t="s">
        <v>934</v>
      </c>
      <c r="E1463" t="s">
        <v>854</v>
      </c>
      <c r="F1463" s="78">
        <v>0</v>
      </c>
      <c r="G1463" s="78">
        <v>0</v>
      </c>
      <c r="H1463" s="78">
        <v>0</v>
      </c>
      <c r="I1463" s="78">
        <v>0</v>
      </c>
      <c r="J1463" s="78">
        <v>0</v>
      </c>
      <c r="K1463" s="78">
        <v>0</v>
      </c>
      <c r="L1463" s="78">
        <v>0</v>
      </c>
      <c r="M1463" s="78">
        <v>0</v>
      </c>
      <c r="N1463" s="78">
        <v>0</v>
      </c>
      <c r="O1463" s="78">
        <v>0</v>
      </c>
      <c r="P1463" s="78">
        <v>0</v>
      </c>
      <c r="Q1463" s="78">
        <v>0</v>
      </c>
      <c r="R1463" s="79">
        <v>0</v>
      </c>
      <c r="S1463" s="79">
        <v>0</v>
      </c>
      <c r="T1463" s="78" t="str">
        <f>VLOOKUP(Table5[[#This Row],[ODS Code]],Lookup!A:D,4,FALSE)</f>
        <v>Hounslow</v>
      </c>
      <c r="U1463" s="78" t="str">
        <f>VLOOKUP(Table5[[#This Row],[ODS Code]],Lookup!A:E,3,FALSE)</f>
        <v>Feltham and Bedfont</v>
      </c>
      <c r="V1463" s="78" t="str">
        <f>VLOOKUP(Table5[[#This Row],[ODS Code]],Lookup!A:F,2,FALSE)</f>
        <v>CLIFFORD HOUSE SURGERY</v>
      </c>
      <c r="W1463" s="78" t="str">
        <f>VLOOKUP(Table5[[#This Row],[ODS Code]],Lookup!A:G,5,FALSE)</f>
        <v>E85071</v>
      </c>
    </row>
    <row r="1464" spans="1:23" x14ac:dyDescent="0.35">
      <c r="A1464" s="80">
        <v>45505</v>
      </c>
      <c r="B1464" t="s">
        <v>119</v>
      </c>
      <c r="C1464" t="s">
        <v>118</v>
      </c>
      <c r="D1464" t="s">
        <v>934</v>
      </c>
      <c r="E1464" t="s">
        <v>854</v>
      </c>
      <c r="F1464" s="78">
        <v>1068</v>
      </c>
      <c r="G1464" s="78">
        <v>2347</v>
      </c>
      <c r="H1464" s="78">
        <v>110</v>
      </c>
      <c r="I1464" s="78">
        <v>231</v>
      </c>
      <c r="J1464" s="78">
        <v>576</v>
      </c>
      <c r="K1464" s="78">
        <v>1293</v>
      </c>
      <c r="L1464" s="78">
        <v>286</v>
      </c>
      <c r="M1464" s="78">
        <v>619</v>
      </c>
      <c r="N1464" s="78">
        <v>47</v>
      </c>
      <c r="O1464" s="78">
        <v>102</v>
      </c>
      <c r="P1464" s="78">
        <v>49</v>
      </c>
      <c r="Q1464" s="78">
        <v>102</v>
      </c>
      <c r="R1464" s="79">
        <v>4.5880149812734083E-2</v>
      </c>
      <c r="S1464" s="79">
        <v>4.3459735832978269E-2</v>
      </c>
      <c r="T1464" s="78" t="str">
        <f>VLOOKUP(Table5[[#This Row],[ODS Code]],Lookup!A:D,4,FALSE)</f>
        <v>Hounslow</v>
      </c>
      <c r="U1464" s="78" t="str">
        <f>VLOOKUP(Table5[[#This Row],[ODS Code]],Lookup!A:E,3,FALSE)</f>
        <v>Feltham and Bedfont</v>
      </c>
      <c r="V1464" s="78" t="str">
        <f>VLOOKUP(Table5[[#This Row],[ODS Code]],Lookup!A:F,2,FALSE)</f>
        <v>Gill Medical Practice</v>
      </c>
      <c r="W1464" s="78" t="str">
        <f>VLOOKUP(Table5[[#This Row],[ODS Code]],Lookup!A:G,5,FALSE)</f>
        <v>E85708</v>
      </c>
    </row>
    <row r="1465" spans="1:23" x14ac:dyDescent="0.35">
      <c r="A1465" s="80">
        <v>45505</v>
      </c>
      <c r="B1465" t="s">
        <v>132</v>
      </c>
      <c r="C1465" t="s">
        <v>936</v>
      </c>
      <c r="D1465" t="s">
        <v>934</v>
      </c>
      <c r="E1465" t="s">
        <v>854</v>
      </c>
      <c r="F1465" s="78">
        <v>0</v>
      </c>
      <c r="G1465" s="78">
        <v>0</v>
      </c>
      <c r="H1465" s="78">
        <v>0</v>
      </c>
      <c r="I1465" s="78">
        <v>0</v>
      </c>
      <c r="J1465" s="78">
        <v>0</v>
      </c>
      <c r="K1465" s="78">
        <v>0</v>
      </c>
      <c r="L1465" s="78">
        <v>0</v>
      </c>
      <c r="M1465" s="78">
        <v>0</v>
      </c>
      <c r="N1465" s="78">
        <v>0</v>
      </c>
      <c r="O1465" s="78">
        <v>0</v>
      </c>
      <c r="P1465" s="78">
        <v>0</v>
      </c>
      <c r="Q1465" s="78">
        <v>0</v>
      </c>
      <c r="R1465" s="79">
        <v>0</v>
      </c>
      <c r="S1465" s="79">
        <v>0</v>
      </c>
      <c r="T1465" s="78" t="str">
        <f>VLOOKUP(Table5[[#This Row],[ODS Code]],Lookup!A:D,4,FALSE)</f>
        <v>Hounslow</v>
      </c>
      <c r="U1465" s="78" t="str">
        <f>VLOOKUP(Table5[[#This Row],[ODS Code]],Lookup!A:E,3,FALSE)</f>
        <v>Feltham and Bedfont</v>
      </c>
      <c r="V1465" s="78" t="str">
        <f>VLOOKUP(Table5[[#This Row],[ODS Code]],Lookup!A:F,2,FALSE)</f>
        <v xml:space="preserve">HMC Group: Bedfont Surgery </v>
      </c>
      <c r="W1465" s="78" t="str">
        <f>VLOOKUP(Table5[[#This Row],[ODS Code]],Lookup!A:G,5,FALSE)</f>
        <v>E85697</v>
      </c>
    </row>
    <row r="1466" spans="1:23" x14ac:dyDescent="0.35">
      <c r="A1466" s="80">
        <v>45505</v>
      </c>
      <c r="B1466" t="s">
        <v>141</v>
      </c>
      <c r="C1466" t="s">
        <v>140</v>
      </c>
      <c r="D1466" t="s">
        <v>934</v>
      </c>
      <c r="E1466" t="s">
        <v>854</v>
      </c>
      <c r="F1466" s="78">
        <v>0</v>
      </c>
      <c r="G1466" s="78">
        <v>0</v>
      </c>
      <c r="H1466" s="78">
        <v>0</v>
      </c>
      <c r="I1466" s="78">
        <v>0</v>
      </c>
      <c r="J1466" s="78">
        <v>0</v>
      </c>
      <c r="K1466" s="78">
        <v>0</v>
      </c>
      <c r="L1466" s="78">
        <v>0</v>
      </c>
      <c r="M1466" s="78">
        <v>0</v>
      </c>
      <c r="N1466" s="78">
        <v>0</v>
      </c>
      <c r="O1466" s="78">
        <v>0</v>
      </c>
      <c r="P1466" s="78">
        <v>0</v>
      </c>
      <c r="Q1466" s="78">
        <v>0</v>
      </c>
      <c r="R1466" s="79">
        <v>0</v>
      </c>
      <c r="S1466" s="79">
        <v>0</v>
      </c>
      <c r="T1466" s="78" t="str">
        <f>VLOOKUP(Table5[[#This Row],[ODS Code]],Lookup!A:D,4,FALSE)</f>
        <v>Hounslow</v>
      </c>
      <c r="U1466" s="78" t="str">
        <f>VLOOKUP(Table5[[#This Row],[ODS Code]],Lookup!A:E,3,FALSE)</f>
        <v>Feltham and Bedfont</v>
      </c>
      <c r="V1466" s="78" t="str">
        <f>VLOOKUP(Table5[[#This Row],[ODS Code]],Lookup!A:F,2,FALSE)</f>
        <v>Grove Village Medical Centre</v>
      </c>
      <c r="W1466" s="78" t="str">
        <f>VLOOKUP(Table5[[#This Row],[ODS Code]],Lookup!A:G,5,FALSE)</f>
        <v>E85699</v>
      </c>
    </row>
    <row r="1467" spans="1:23" x14ac:dyDescent="0.35">
      <c r="A1467" s="80">
        <v>45505</v>
      </c>
      <c r="B1467" t="s">
        <v>152</v>
      </c>
      <c r="C1467" t="s">
        <v>151</v>
      </c>
      <c r="D1467" t="s">
        <v>934</v>
      </c>
      <c r="E1467" t="s">
        <v>854</v>
      </c>
      <c r="F1467" s="78">
        <v>0</v>
      </c>
      <c r="G1467" s="78">
        <v>0</v>
      </c>
      <c r="H1467" s="78">
        <v>0</v>
      </c>
      <c r="I1467" s="78">
        <v>0</v>
      </c>
      <c r="J1467" s="78">
        <v>0</v>
      </c>
      <c r="K1467" s="78">
        <v>0</v>
      </c>
      <c r="L1467" s="78">
        <v>0</v>
      </c>
      <c r="M1467" s="78">
        <v>0</v>
      </c>
      <c r="N1467" s="78">
        <v>0</v>
      </c>
      <c r="O1467" s="78">
        <v>0</v>
      </c>
      <c r="P1467" s="78">
        <v>0</v>
      </c>
      <c r="Q1467" s="78">
        <v>0</v>
      </c>
      <c r="R1467" s="79">
        <v>0</v>
      </c>
      <c r="S1467" s="79">
        <v>0</v>
      </c>
      <c r="T1467" s="78" t="str">
        <f>VLOOKUP(Table5[[#This Row],[ODS Code]],Lookup!A:D,4,FALSE)</f>
        <v>Hounslow</v>
      </c>
      <c r="U1467" s="78" t="str">
        <f>VLOOKUP(Table5[[#This Row],[ODS Code]],Lookup!A:E,3,FALSE)</f>
        <v>Feltham and Bedfont</v>
      </c>
      <c r="V1467" s="78" t="str">
        <f>VLOOKUP(Table5[[#This Row],[ODS Code]],Lookup!A:F,2,FALSE)</f>
        <v>Hatton Medical Practice</v>
      </c>
      <c r="W1467" s="78" t="str">
        <f>VLOOKUP(Table5[[#This Row],[ODS Code]],Lookup!A:G,5,FALSE)</f>
        <v>E85718</v>
      </c>
    </row>
    <row r="1468" spans="1:23" x14ac:dyDescent="0.35">
      <c r="A1468" s="80">
        <v>45505</v>
      </c>
      <c r="B1468" t="s">
        <v>204</v>
      </c>
      <c r="C1468" t="s">
        <v>203</v>
      </c>
      <c r="D1468" t="s">
        <v>934</v>
      </c>
      <c r="E1468" t="s">
        <v>854</v>
      </c>
      <c r="F1468" s="78">
        <v>0</v>
      </c>
      <c r="G1468" s="78">
        <v>0</v>
      </c>
      <c r="H1468" s="78">
        <v>0</v>
      </c>
      <c r="I1468" s="78">
        <v>0</v>
      </c>
      <c r="J1468" s="78">
        <v>0</v>
      </c>
      <c r="K1468" s="78">
        <v>0</v>
      </c>
      <c r="L1468" s="78">
        <v>0</v>
      </c>
      <c r="M1468" s="78">
        <v>0</v>
      </c>
      <c r="N1468" s="78">
        <v>0</v>
      </c>
      <c r="O1468" s="78">
        <v>0</v>
      </c>
      <c r="P1468" s="78">
        <v>0</v>
      </c>
      <c r="Q1468" s="78">
        <v>0</v>
      </c>
      <c r="R1468" s="79">
        <v>0</v>
      </c>
      <c r="S1468" s="79">
        <v>0</v>
      </c>
      <c r="T1468" s="78" t="str">
        <f>VLOOKUP(Table5[[#This Row],[ODS Code]],Lookup!A:D,4,FALSE)</f>
        <v>Hounslow</v>
      </c>
      <c r="U1468" s="78" t="str">
        <f>VLOOKUP(Table5[[#This Row],[ODS Code]],Lookup!A:E,3,FALSE)</f>
        <v>Feltham and Bedfont</v>
      </c>
      <c r="V1468" s="78" t="str">
        <f>VLOOKUP(Table5[[#This Row],[ODS Code]],Lookup!A:F,2,FALSE)</f>
        <v>Little Park Surgery</v>
      </c>
      <c r="W1468" s="78" t="str">
        <f>VLOOKUP(Table5[[#This Row],[ODS Code]],Lookup!A:G,5,FALSE)</f>
        <v>E85736</v>
      </c>
    </row>
    <row r="1469" spans="1:23" x14ac:dyDescent="0.35">
      <c r="A1469" s="80">
        <v>45505</v>
      </c>
      <c r="B1469" t="s">
        <v>218</v>
      </c>
      <c r="C1469" t="s">
        <v>217</v>
      </c>
      <c r="D1469" t="s">
        <v>934</v>
      </c>
      <c r="E1469" t="s">
        <v>854</v>
      </c>
      <c r="F1469" s="78">
        <v>0</v>
      </c>
      <c r="G1469" s="78">
        <v>0</v>
      </c>
      <c r="H1469" s="78">
        <v>0</v>
      </c>
      <c r="I1469" s="78">
        <v>0</v>
      </c>
      <c r="J1469" s="78">
        <v>0</v>
      </c>
      <c r="K1469" s="78">
        <v>0</v>
      </c>
      <c r="L1469" s="78">
        <v>0</v>
      </c>
      <c r="M1469" s="78">
        <v>0</v>
      </c>
      <c r="N1469" s="78">
        <v>0</v>
      </c>
      <c r="O1469" s="78">
        <v>0</v>
      </c>
      <c r="P1469" s="78">
        <v>0</v>
      </c>
      <c r="Q1469" s="78">
        <v>0</v>
      </c>
      <c r="R1469" s="79">
        <v>0</v>
      </c>
      <c r="S1469" s="79">
        <v>0</v>
      </c>
      <c r="T1469" s="78" t="str">
        <f>VLOOKUP(Table5[[#This Row],[ODS Code]],Lookup!A:D,4,FALSE)</f>
        <v>Hounslow</v>
      </c>
      <c r="U1469" s="78" t="str">
        <f>VLOOKUP(Table5[[#This Row],[ODS Code]],Lookup!A:E,3,FALSE)</f>
        <v>Feltham and Bedfont</v>
      </c>
      <c r="V1469" s="78" t="str">
        <f>VLOOKUP(Table5[[#This Row],[ODS Code]],Lookup!A:F,2,FALSE)</f>
        <v>Mount Medical Centre</v>
      </c>
      <c r="W1469" s="78" t="str">
        <f>VLOOKUP(Table5[[#This Row],[ODS Code]],Lookup!A:G,5,FALSE)</f>
        <v>E85035</v>
      </c>
    </row>
    <row r="1470" spans="1:23" x14ac:dyDescent="0.35">
      <c r="A1470" s="80">
        <v>45505</v>
      </c>
      <c r="B1470" t="s">
        <v>241</v>
      </c>
      <c r="C1470" t="s">
        <v>240</v>
      </c>
      <c r="D1470" t="s">
        <v>934</v>
      </c>
      <c r="E1470" t="s">
        <v>854</v>
      </c>
      <c r="F1470" s="78">
        <v>2005</v>
      </c>
      <c r="G1470" s="78">
        <v>5693</v>
      </c>
      <c r="H1470" s="78">
        <v>245</v>
      </c>
      <c r="I1470" s="78">
        <v>749</v>
      </c>
      <c r="J1470" s="78">
        <v>1070</v>
      </c>
      <c r="K1470" s="78">
        <v>2959</v>
      </c>
      <c r="L1470" s="78">
        <v>498</v>
      </c>
      <c r="M1470" s="78">
        <v>1469</v>
      </c>
      <c r="N1470" s="78">
        <v>101</v>
      </c>
      <c r="O1470" s="78">
        <v>274</v>
      </c>
      <c r="P1470" s="78">
        <v>91</v>
      </c>
      <c r="Q1470" s="78">
        <v>242</v>
      </c>
      <c r="R1470" s="79">
        <v>4.5386533665835414E-2</v>
      </c>
      <c r="S1470" s="79">
        <v>4.2508343579834885E-2</v>
      </c>
      <c r="T1470" s="78" t="str">
        <f>VLOOKUP(Table5[[#This Row],[ODS Code]],Lookup!A:D,4,FALSE)</f>
        <v>Hounslow</v>
      </c>
      <c r="U1470" s="78" t="str">
        <f>VLOOKUP(Table5[[#This Row],[ODS Code]],Lookup!A:E,3,FALSE)</f>
        <v>Feltham and Bedfont</v>
      </c>
      <c r="V1470" s="78" t="str">
        <f>VLOOKUP(Table5[[#This Row],[ODS Code]],Lookup!A:F,2,FALSE)</f>
        <v>Pentelow Practice</v>
      </c>
      <c r="W1470" s="78" t="str">
        <f>VLOOKUP(Table5[[#This Row],[ODS Code]],Lookup!A:G,5,FALSE)</f>
        <v>E85115</v>
      </c>
    </row>
    <row r="1471" spans="1:23" x14ac:dyDescent="0.35">
      <c r="A1471" s="80">
        <v>45505</v>
      </c>
      <c r="B1471" t="s">
        <v>254</v>
      </c>
      <c r="C1471" t="s">
        <v>937</v>
      </c>
      <c r="D1471" t="s">
        <v>934</v>
      </c>
      <c r="E1471" t="s">
        <v>854</v>
      </c>
      <c r="F1471" s="78">
        <v>0</v>
      </c>
      <c r="G1471" s="78">
        <v>0</v>
      </c>
      <c r="H1471" s="78">
        <v>0</v>
      </c>
      <c r="I1471" s="78">
        <v>0</v>
      </c>
      <c r="J1471" s="78">
        <v>0</v>
      </c>
      <c r="K1471" s="78">
        <v>0</v>
      </c>
      <c r="L1471" s="78">
        <v>0</v>
      </c>
      <c r="M1471" s="78">
        <v>0</v>
      </c>
      <c r="N1471" s="78">
        <v>0</v>
      </c>
      <c r="O1471" s="78">
        <v>0</v>
      </c>
      <c r="P1471" s="78">
        <v>0</v>
      </c>
      <c r="Q1471" s="78">
        <v>0</v>
      </c>
      <c r="R1471" s="79">
        <v>0</v>
      </c>
      <c r="S1471" s="79">
        <v>0</v>
      </c>
      <c r="T1471" s="78" t="str">
        <f>VLOOKUP(Table5[[#This Row],[ODS Code]],Lookup!A:D,4,FALSE)</f>
        <v>Hounslow</v>
      </c>
      <c r="U1471" s="78" t="str">
        <f>VLOOKUP(Table5[[#This Row],[ODS Code]],Lookup!A:E,3,FALSE)</f>
        <v>Feltham and Bedfont</v>
      </c>
      <c r="V1471" s="78" t="str">
        <f>VLOOKUP(Table5[[#This Row],[ODS Code]],Lookup!A:F,2,FALSE)</f>
        <v>Queen's Park Medical Practice</v>
      </c>
      <c r="W1471" s="78" t="str">
        <f>VLOOKUP(Table5[[#This Row],[ODS Code]],Lookup!A:G,5,FALSE)</f>
        <v>E85734</v>
      </c>
    </row>
    <row r="1472" spans="1:23" x14ac:dyDescent="0.35">
      <c r="A1472" s="80">
        <v>45505</v>
      </c>
      <c r="B1472" t="s">
        <v>284</v>
      </c>
      <c r="C1472" t="s">
        <v>938</v>
      </c>
      <c r="D1472" t="s">
        <v>934</v>
      </c>
      <c r="E1472" t="s">
        <v>854</v>
      </c>
      <c r="F1472" s="78">
        <v>1520</v>
      </c>
      <c r="G1472" s="78">
        <v>3478</v>
      </c>
      <c r="H1472" s="78">
        <v>174</v>
      </c>
      <c r="I1472" s="78">
        <v>432</v>
      </c>
      <c r="J1472" s="78">
        <v>847</v>
      </c>
      <c r="K1472" s="78">
        <v>1900</v>
      </c>
      <c r="L1472" s="78">
        <v>299</v>
      </c>
      <c r="M1472" s="78">
        <v>688</v>
      </c>
      <c r="N1472" s="78">
        <v>113</v>
      </c>
      <c r="O1472" s="78">
        <v>258</v>
      </c>
      <c r="P1472" s="78">
        <v>87</v>
      </c>
      <c r="Q1472" s="78">
        <v>200</v>
      </c>
      <c r="R1472" s="79">
        <v>5.7236842105263155E-2</v>
      </c>
      <c r="S1472" s="79">
        <v>5.7504312823461759E-2</v>
      </c>
      <c r="T1472" s="78" t="str">
        <f>VLOOKUP(Table5[[#This Row],[ODS Code]],Lookup!A:D,4,FALSE)</f>
        <v>Hounslow</v>
      </c>
      <c r="U1472" s="78" t="str">
        <f>VLOOKUP(Table5[[#This Row],[ODS Code]],Lookup!A:E,3,FALSE)</f>
        <v>Feltham and Bedfont</v>
      </c>
      <c r="V1472" s="78" t="str">
        <f>VLOOKUP(Table5[[#This Row],[ODS Code]],Lookup!A:F,2,FALSE)</f>
        <v>St David's Practice</v>
      </c>
      <c r="W1472" s="78" t="str">
        <f>VLOOKUP(Table5[[#This Row],[ODS Code]],Lookup!A:G,5,FALSE)</f>
        <v>E85056</v>
      </c>
    </row>
    <row r="1473" spans="1:23" x14ac:dyDescent="0.35">
      <c r="A1473" s="80">
        <v>45505</v>
      </c>
      <c r="B1473" t="s">
        <v>359</v>
      </c>
      <c r="C1473" t="s">
        <v>939</v>
      </c>
      <c r="D1473" t="s">
        <v>934</v>
      </c>
      <c r="E1473" t="s">
        <v>854</v>
      </c>
      <c r="F1473" s="78">
        <v>0</v>
      </c>
      <c r="G1473" s="78">
        <v>0</v>
      </c>
      <c r="H1473" s="78">
        <v>0</v>
      </c>
      <c r="I1473" s="78">
        <v>0</v>
      </c>
      <c r="J1473" s="78">
        <v>0</v>
      </c>
      <c r="K1473" s="78">
        <v>0</v>
      </c>
      <c r="L1473" s="78">
        <v>0</v>
      </c>
      <c r="M1473" s="78">
        <v>0</v>
      </c>
      <c r="N1473" s="78">
        <v>0</v>
      </c>
      <c r="O1473" s="78">
        <v>0</v>
      </c>
      <c r="P1473" s="78">
        <v>0</v>
      </c>
      <c r="Q1473" s="78">
        <v>0</v>
      </c>
      <c r="R1473" s="79">
        <v>0</v>
      </c>
      <c r="S1473" s="79">
        <v>0</v>
      </c>
      <c r="T1473" s="78" t="str">
        <f>VLOOKUP(Table5[[#This Row],[ODS Code]],Lookup!A:D,4,FALSE)</f>
        <v>Hounslow</v>
      </c>
      <c r="U1473" s="78" t="str">
        <f>VLOOKUP(Table5[[#This Row],[ODS Code]],Lookup!A:E,3,FALSE)</f>
        <v>Feltham and Bedfont</v>
      </c>
      <c r="V1473" s="78" t="str">
        <f>VLOOKUP(Table5[[#This Row],[ODS Code]],Lookup!A:F,2,FALSE)</f>
        <v>HMC Group: Feltham</v>
      </c>
      <c r="W1473" s="78" t="str">
        <f>VLOOKUP(Table5[[#This Row],[ODS Code]],Lookup!A:G,5,FALSE)</f>
        <v>Y02672</v>
      </c>
    </row>
    <row r="1474" spans="1:23" x14ac:dyDescent="0.35">
      <c r="A1474" s="80">
        <v>45505</v>
      </c>
      <c r="B1474" t="s">
        <v>386</v>
      </c>
      <c r="C1474" t="s">
        <v>385</v>
      </c>
      <c r="D1474" t="s">
        <v>934</v>
      </c>
      <c r="E1474" t="s">
        <v>854</v>
      </c>
      <c r="F1474" s="78">
        <v>0</v>
      </c>
      <c r="G1474" s="78">
        <v>0</v>
      </c>
      <c r="H1474" s="78">
        <v>0</v>
      </c>
      <c r="I1474" s="78">
        <v>0</v>
      </c>
      <c r="J1474" s="78">
        <v>0</v>
      </c>
      <c r="K1474" s="78">
        <v>0</v>
      </c>
      <c r="L1474" s="78">
        <v>0</v>
      </c>
      <c r="M1474" s="78">
        <v>0</v>
      </c>
      <c r="N1474" s="78">
        <v>0</v>
      </c>
      <c r="O1474" s="78">
        <v>0</v>
      </c>
      <c r="P1474" s="78">
        <v>0</v>
      </c>
      <c r="Q1474" s="78">
        <v>0</v>
      </c>
      <c r="R1474" s="79">
        <v>0</v>
      </c>
      <c r="S1474" s="79">
        <v>0</v>
      </c>
      <c r="T1474" s="78" t="str">
        <f>VLOOKUP(Table5[[#This Row],[ODS Code]],Lookup!A:D,4,FALSE)</f>
        <v>Hounslow</v>
      </c>
      <c r="U1474" s="78" t="str">
        <f>VLOOKUP(Table5[[#This Row],[ODS Code]],Lookup!A:E,3,FALSE)</f>
        <v>Feltham and Bedfont</v>
      </c>
      <c r="V1474" s="78" t="str">
        <f>VLOOKUP(Table5[[#This Row],[ODS Code]],Lookup!A:F,2,FALSE)</f>
        <v>Twickenham Park Medical Centre</v>
      </c>
      <c r="W1474" s="78" t="str">
        <f>VLOOKUP(Table5[[#This Row],[ODS Code]],Lookup!A:G,5,FALSE)</f>
        <v>E85045</v>
      </c>
    </row>
    <row r="1475" spans="1:23" x14ac:dyDescent="0.35">
      <c r="A1475" s="80">
        <v>45505</v>
      </c>
      <c r="B1475" t="s">
        <v>77</v>
      </c>
      <c r="C1475" t="s">
        <v>76</v>
      </c>
      <c r="D1475" t="s">
        <v>940</v>
      </c>
      <c r="E1475" t="s">
        <v>854</v>
      </c>
      <c r="F1475" s="78">
        <v>0</v>
      </c>
      <c r="G1475" s="78">
        <v>0</v>
      </c>
      <c r="H1475" s="78">
        <v>0</v>
      </c>
      <c r="I1475" s="78">
        <v>0</v>
      </c>
      <c r="J1475" s="78">
        <v>0</v>
      </c>
      <c r="K1475" s="78">
        <v>0</v>
      </c>
      <c r="L1475" s="78">
        <v>0</v>
      </c>
      <c r="M1475" s="78">
        <v>0</v>
      </c>
      <c r="N1475" s="78">
        <v>0</v>
      </c>
      <c r="O1475" s="78">
        <v>0</v>
      </c>
      <c r="P1475" s="78">
        <v>0</v>
      </c>
      <c r="Q1475" s="78">
        <v>0</v>
      </c>
      <c r="R1475" s="79">
        <v>0</v>
      </c>
      <c r="S1475" s="79">
        <v>0</v>
      </c>
      <c r="T1475" s="78" t="str">
        <f>VLOOKUP(Table5[[#This Row],[ODS Code]],Lookup!A:D,4,FALSE)</f>
        <v>Hounslow</v>
      </c>
      <c r="U1475" s="78" t="str">
        <f>VLOOKUP(Table5[[#This Row],[ODS Code]],Lookup!A:E,3,FALSE)</f>
        <v>Great West Road</v>
      </c>
      <c r="V1475" s="78" t="str">
        <f>VLOOKUP(Table5[[#This Row],[ODS Code]],Lookup!A:F,2,FALSE)</f>
        <v>Clifford Road Surgery</v>
      </c>
      <c r="W1475" s="78" t="str">
        <f>VLOOKUP(Table5[[#This Row],[ODS Code]],Lookup!A:G,5,FALSE)</f>
        <v>E85696</v>
      </c>
    </row>
    <row r="1476" spans="1:23" x14ac:dyDescent="0.35">
      <c r="A1476" s="80">
        <v>45505</v>
      </c>
      <c r="B1476" t="s">
        <v>83</v>
      </c>
      <c r="C1476" t="s">
        <v>82</v>
      </c>
      <c r="D1476" t="s">
        <v>940</v>
      </c>
      <c r="E1476" t="s">
        <v>854</v>
      </c>
      <c r="F1476" s="78">
        <v>325</v>
      </c>
      <c r="G1476" s="78">
        <v>827</v>
      </c>
      <c r="H1476" s="78">
        <v>27</v>
      </c>
      <c r="I1476" s="78">
        <v>65</v>
      </c>
      <c r="J1476" s="78">
        <v>182</v>
      </c>
      <c r="K1476" s="78">
        <v>454</v>
      </c>
      <c r="L1476" s="78">
        <v>75</v>
      </c>
      <c r="M1476" s="78">
        <v>196</v>
      </c>
      <c r="N1476" s="78">
        <v>19</v>
      </c>
      <c r="O1476" s="78">
        <v>47</v>
      </c>
      <c r="P1476" s="78">
        <v>22</v>
      </c>
      <c r="Q1476" s="78">
        <v>65</v>
      </c>
      <c r="R1476" s="79">
        <v>6.7692307692307691E-2</v>
      </c>
      <c r="S1476" s="79">
        <v>7.8597339782345829E-2</v>
      </c>
      <c r="T1476" s="78" t="str">
        <f>VLOOKUP(Table5[[#This Row],[ODS Code]],Lookup!A:D,4,FALSE)</f>
        <v>Hounslow</v>
      </c>
      <c r="U1476" s="78" t="str">
        <f>VLOOKUP(Table5[[#This Row],[ODS Code]],Lookup!A:E,3,FALSE)</f>
        <v>Great West Road</v>
      </c>
      <c r="V1476" s="78" t="str">
        <f>VLOOKUP(Table5[[#This Row],[ODS Code]],Lookup!A:F,2,FALSE)</f>
        <v>Cranford Medical Centre</v>
      </c>
      <c r="W1476" s="78" t="str">
        <f>VLOOKUP(Table5[[#This Row],[ODS Code]],Lookup!A:G,5,FALSE)</f>
        <v>E85052</v>
      </c>
    </row>
    <row r="1477" spans="1:23" x14ac:dyDescent="0.35">
      <c r="A1477" s="80">
        <v>45505</v>
      </c>
      <c r="B1477" t="s">
        <v>87</v>
      </c>
      <c r="C1477" t="s">
        <v>86</v>
      </c>
      <c r="D1477" t="s">
        <v>940</v>
      </c>
      <c r="E1477" t="s">
        <v>854</v>
      </c>
      <c r="F1477" s="78">
        <v>254</v>
      </c>
      <c r="G1477" s="78">
        <v>707</v>
      </c>
      <c r="H1477" s="78">
        <v>26</v>
      </c>
      <c r="I1477" s="78">
        <v>68</v>
      </c>
      <c r="J1477" s="78">
        <v>154</v>
      </c>
      <c r="K1477" s="78">
        <v>432</v>
      </c>
      <c r="L1477" s="78">
        <v>54</v>
      </c>
      <c r="M1477" s="78">
        <v>149</v>
      </c>
      <c r="N1477" s="78">
        <v>13</v>
      </c>
      <c r="O1477" s="78">
        <v>37</v>
      </c>
      <c r="P1477" s="78">
        <v>7</v>
      </c>
      <c r="Q1477" s="78">
        <v>21</v>
      </c>
      <c r="R1477" s="79">
        <v>2.7559055118110236E-2</v>
      </c>
      <c r="S1477" s="79">
        <v>2.9702970297029702E-2</v>
      </c>
      <c r="T1477" s="78" t="str">
        <f>VLOOKUP(Table5[[#This Row],[ODS Code]],Lookup!A:D,4,FALSE)</f>
        <v>Hounslow</v>
      </c>
      <c r="U1477" s="78" t="str">
        <f>VLOOKUP(Table5[[#This Row],[ODS Code]],Lookup!A:E,3,FALSE)</f>
        <v>Great West Road</v>
      </c>
      <c r="V1477" s="78" t="str">
        <f>VLOOKUP(Table5[[#This Row],[ODS Code]],Lookup!A:F,2,FALSE)</f>
        <v>Crosslands Surgery</v>
      </c>
      <c r="W1477" s="78" t="str">
        <f>VLOOKUP(Table5[[#This Row],[ODS Code]],Lookup!A:G,5,FALSE)</f>
        <v>E85114</v>
      </c>
    </row>
    <row r="1478" spans="1:23" x14ac:dyDescent="0.35">
      <c r="A1478" s="80">
        <v>45505</v>
      </c>
      <c r="B1478" t="s">
        <v>112</v>
      </c>
      <c r="C1478" t="s">
        <v>941</v>
      </c>
      <c r="D1478" t="s">
        <v>940</v>
      </c>
      <c r="E1478" t="s">
        <v>854</v>
      </c>
      <c r="F1478" s="78">
        <v>0</v>
      </c>
      <c r="G1478" s="78">
        <v>0</v>
      </c>
      <c r="H1478" s="78">
        <v>0</v>
      </c>
      <c r="I1478" s="78">
        <v>0</v>
      </c>
      <c r="J1478" s="78">
        <v>0</v>
      </c>
      <c r="K1478" s="78">
        <v>0</v>
      </c>
      <c r="L1478" s="78">
        <v>0</v>
      </c>
      <c r="M1478" s="78">
        <v>0</v>
      </c>
      <c r="N1478" s="78">
        <v>0</v>
      </c>
      <c r="O1478" s="78">
        <v>0</v>
      </c>
      <c r="P1478" s="78">
        <v>0</v>
      </c>
      <c r="Q1478" s="78">
        <v>0</v>
      </c>
      <c r="R1478" s="79">
        <v>0</v>
      </c>
      <c r="S1478" s="79">
        <v>0</v>
      </c>
      <c r="T1478" s="78" t="str">
        <f>VLOOKUP(Table5[[#This Row],[ODS Code]],Lookup!A:D,4,FALSE)</f>
        <v>Hounslow</v>
      </c>
      <c r="U1478" s="78" t="str">
        <f>VLOOKUP(Table5[[#This Row],[ODS Code]],Lookup!A:E,3,FALSE)</f>
        <v>Great West Road</v>
      </c>
      <c r="V1478" s="78" t="str">
        <f>VLOOKUP(Table5[[#This Row],[ODS Code]],Lookup!A:F,2,FALSE)</f>
        <v>Firstcare Practice</v>
      </c>
      <c r="W1478" s="78" t="str">
        <f>VLOOKUP(Table5[[#This Row],[ODS Code]],Lookup!A:G,5,FALSE)</f>
        <v>E85062</v>
      </c>
    </row>
    <row r="1479" spans="1:23" x14ac:dyDescent="0.35">
      <c r="A1479" s="80">
        <v>45505</v>
      </c>
      <c r="B1479" t="s">
        <v>164</v>
      </c>
      <c r="C1479" t="s">
        <v>942</v>
      </c>
      <c r="D1479" t="s">
        <v>940</v>
      </c>
      <c r="E1479" t="s">
        <v>854</v>
      </c>
      <c r="F1479" s="78">
        <v>0</v>
      </c>
      <c r="G1479" s="78">
        <v>0</v>
      </c>
      <c r="H1479" s="78">
        <v>0</v>
      </c>
      <c r="I1479" s="78">
        <v>0</v>
      </c>
      <c r="J1479" s="78">
        <v>0</v>
      </c>
      <c r="K1479" s="78">
        <v>0</v>
      </c>
      <c r="L1479" s="78">
        <v>0</v>
      </c>
      <c r="M1479" s="78">
        <v>0</v>
      </c>
      <c r="N1479" s="78">
        <v>0</v>
      </c>
      <c r="O1479" s="78">
        <v>0</v>
      </c>
      <c r="P1479" s="78">
        <v>0</v>
      </c>
      <c r="Q1479" s="78">
        <v>0</v>
      </c>
      <c r="R1479" s="79">
        <v>0</v>
      </c>
      <c r="S1479" s="79">
        <v>0</v>
      </c>
      <c r="T1479" s="78" t="str">
        <f>VLOOKUP(Table5[[#This Row],[ODS Code]],Lookup!A:D,4,FALSE)</f>
        <v>Hounslow</v>
      </c>
      <c r="U1479" s="78" t="str">
        <f>VLOOKUP(Table5[[#This Row],[ODS Code]],Lookup!A:E,3,FALSE)</f>
        <v>Great West Road</v>
      </c>
      <c r="V1479" s="78" t="str">
        <f>VLOOKUP(Table5[[#This Row],[ODS Code]],Lookup!A:F,2,FALSE)</f>
        <v>HMC Group: Heston</v>
      </c>
      <c r="W1479" s="78" t="str">
        <f>VLOOKUP(Table5[[#This Row],[ODS Code]],Lookup!A:G,5,FALSE)</f>
        <v>E85739</v>
      </c>
    </row>
    <row r="1480" spans="1:23" x14ac:dyDescent="0.35">
      <c r="A1480" s="80">
        <v>45505</v>
      </c>
      <c r="B1480" t="s">
        <v>176</v>
      </c>
      <c r="C1480" t="s">
        <v>943</v>
      </c>
      <c r="D1480" t="s">
        <v>940</v>
      </c>
      <c r="E1480" t="s">
        <v>854</v>
      </c>
      <c r="F1480" s="78">
        <v>3670</v>
      </c>
      <c r="G1480" s="78">
        <v>9996</v>
      </c>
      <c r="H1480" s="78">
        <v>334</v>
      </c>
      <c r="I1480" s="78">
        <v>925</v>
      </c>
      <c r="J1480" s="78">
        <v>2413</v>
      </c>
      <c r="K1480" s="78">
        <v>6527</v>
      </c>
      <c r="L1480" s="78">
        <v>675</v>
      </c>
      <c r="M1480" s="78">
        <v>1848</v>
      </c>
      <c r="N1480" s="78">
        <v>145</v>
      </c>
      <c r="O1480" s="78">
        <v>409</v>
      </c>
      <c r="P1480" s="78">
        <v>103</v>
      </c>
      <c r="Q1480" s="78">
        <v>287</v>
      </c>
      <c r="R1480" s="79">
        <v>2.8065395095367849E-2</v>
      </c>
      <c r="S1480" s="79">
        <v>2.8711484593837534E-2</v>
      </c>
      <c r="T1480" s="78" t="str">
        <f>VLOOKUP(Table5[[#This Row],[ODS Code]],Lookup!A:D,4,FALSE)</f>
        <v>Hounslow</v>
      </c>
      <c r="U1480" s="78" t="str">
        <f>VLOOKUP(Table5[[#This Row],[ODS Code]],Lookup!A:E,3,FALSE)</f>
        <v>Great West Road</v>
      </c>
      <c r="V1480" s="78" t="str">
        <f>VLOOKUP(Table5[[#This Row],[ODS Code]],Lookup!A:F,2,FALSE)</f>
        <v xml:space="preserve">Jersey Practice </v>
      </c>
      <c r="W1480" s="78" t="str">
        <f>VLOOKUP(Table5[[#This Row],[ODS Code]],Lookup!A:G,5,FALSE)</f>
        <v>E85681</v>
      </c>
    </row>
    <row r="1481" spans="1:23" x14ac:dyDescent="0.35">
      <c r="A1481" s="80">
        <v>45505</v>
      </c>
      <c r="B1481" t="s">
        <v>214</v>
      </c>
      <c r="C1481" t="s">
        <v>944</v>
      </c>
      <c r="D1481" t="s">
        <v>940</v>
      </c>
      <c r="E1481" t="s">
        <v>854</v>
      </c>
      <c r="F1481" s="78">
        <v>0</v>
      </c>
      <c r="G1481" s="78">
        <v>0</v>
      </c>
      <c r="H1481" s="78">
        <v>0</v>
      </c>
      <c r="I1481" s="78">
        <v>0</v>
      </c>
      <c r="J1481" s="78">
        <v>0</v>
      </c>
      <c r="K1481" s="78">
        <v>0</v>
      </c>
      <c r="L1481" s="78">
        <v>0</v>
      </c>
      <c r="M1481" s="78">
        <v>0</v>
      </c>
      <c r="N1481" s="78">
        <v>0</v>
      </c>
      <c r="O1481" s="78">
        <v>0</v>
      </c>
      <c r="P1481" s="78">
        <v>0</v>
      </c>
      <c r="Q1481" s="78">
        <v>0</v>
      </c>
      <c r="R1481" s="79">
        <v>0</v>
      </c>
      <c r="S1481" s="79">
        <v>0</v>
      </c>
      <c r="T1481" s="78" t="str">
        <f>VLOOKUP(Table5[[#This Row],[ODS Code]],Lookup!A:D,4,FALSE)</f>
        <v>Hounslow</v>
      </c>
      <c r="U1481" s="78" t="str">
        <f>VLOOKUP(Table5[[#This Row],[ODS Code]],Lookup!A:E,3,FALSE)</f>
        <v>Great West Road</v>
      </c>
      <c r="V1481" s="78" t="str">
        <f>VLOOKUP(Table5[[#This Row],[ODS Code]],Lookup!A:F,2,FALSE)</f>
        <v>MEDICAL CENTRE</v>
      </c>
      <c r="W1481" s="78" t="str">
        <f>VLOOKUP(Table5[[#This Row],[ODS Code]],Lookup!A:G,5,FALSE)</f>
        <v>E85096</v>
      </c>
    </row>
    <row r="1482" spans="1:23" x14ac:dyDescent="0.35">
      <c r="A1482" s="80">
        <v>45505</v>
      </c>
      <c r="B1482" t="s">
        <v>273</v>
      </c>
      <c r="C1482" t="s">
        <v>272</v>
      </c>
      <c r="D1482" t="s">
        <v>940</v>
      </c>
      <c r="E1482" t="s">
        <v>854</v>
      </c>
      <c r="F1482" s="78">
        <v>0</v>
      </c>
      <c r="G1482" s="78">
        <v>0</v>
      </c>
      <c r="H1482" s="78">
        <v>0</v>
      </c>
      <c r="I1482" s="78">
        <v>0</v>
      </c>
      <c r="J1482" s="78">
        <v>0</v>
      </c>
      <c r="K1482" s="78">
        <v>0</v>
      </c>
      <c r="L1482" s="78">
        <v>0</v>
      </c>
      <c r="M1482" s="78">
        <v>0</v>
      </c>
      <c r="N1482" s="78">
        <v>0</v>
      </c>
      <c r="O1482" s="78">
        <v>0</v>
      </c>
      <c r="P1482" s="78">
        <v>0</v>
      </c>
      <c r="Q1482" s="78">
        <v>0</v>
      </c>
      <c r="R1482" s="79">
        <v>0</v>
      </c>
      <c r="S1482" s="79">
        <v>0</v>
      </c>
      <c r="T1482" s="78" t="str">
        <f>VLOOKUP(Table5[[#This Row],[ODS Code]],Lookup!A:D,4,FALSE)</f>
        <v>Hounslow</v>
      </c>
      <c r="U1482" s="78" t="str">
        <f>VLOOKUP(Table5[[#This Row],[ODS Code]],Lookup!A:E,3,FALSE)</f>
        <v>Great West Road</v>
      </c>
      <c r="V1482" s="78" t="str">
        <f>VLOOKUP(Table5[[#This Row],[ODS Code]],Lookup!A:F,2,FALSE)</f>
        <v>Skyways Medical Centre</v>
      </c>
      <c r="W1482" s="78" t="str">
        <f>VLOOKUP(Table5[[#This Row],[ODS Code]],Lookup!A:G,5,FALSE)</f>
        <v>E85707</v>
      </c>
    </row>
    <row r="1483" spans="1:23" x14ac:dyDescent="0.35">
      <c r="A1483" s="80">
        <v>45505</v>
      </c>
      <c r="B1483" t="s">
        <v>100</v>
      </c>
      <c r="C1483" t="s">
        <v>945</v>
      </c>
      <c r="D1483" t="s">
        <v>946</v>
      </c>
      <c r="E1483" t="s">
        <v>854</v>
      </c>
      <c r="F1483" s="78">
        <v>3364</v>
      </c>
      <c r="G1483" s="78">
        <v>7683</v>
      </c>
      <c r="H1483" s="78">
        <v>412</v>
      </c>
      <c r="I1483" s="78">
        <v>912</v>
      </c>
      <c r="J1483" s="78">
        <v>1770</v>
      </c>
      <c r="K1483" s="78">
        <v>4178</v>
      </c>
      <c r="L1483" s="78">
        <v>588</v>
      </c>
      <c r="M1483" s="78">
        <v>1287</v>
      </c>
      <c r="N1483" s="78">
        <v>300</v>
      </c>
      <c r="O1483" s="78">
        <v>658</v>
      </c>
      <c r="P1483" s="78">
        <v>294</v>
      </c>
      <c r="Q1483" s="78">
        <v>648</v>
      </c>
      <c r="R1483" s="79">
        <v>8.7395957193816889E-2</v>
      </c>
      <c r="S1483" s="79">
        <v>8.4342053885201093E-2</v>
      </c>
      <c r="T1483" s="78" t="str">
        <f>VLOOKUP(Table5[[#This Row],[ODS Code]],Lookup!A:D,4,FALSE)</f>
        <v>Ealing</v>
      </c>
      <c r="U1483" s="78" t="str">
        <f>VLOOKUP(Table5[[#This Row],[ODS Code]],Lookup!A:E,3,FALSE)</f>
        <v>Greenwell</v>
      </c>
      <c r="V1483" s="78" t="str">
        <f>VLOOKUP(Table5[[#This Row],[ODS Code]],Lookup!A:F,2,FALSE)</f>
        <v>EASTMEAD AVENUE SURGERY</v>
      </c>
      <c r="W1483" s="78" t="str">
        <f>VLOOKUP(Table5[[#This Row],[ODS Code]],Lookup!A:G,5,FALSE)</f>
        <v>E85046</v>
      </c>
    </row>
    <row r="1484" spans="1:23" x14ac:dyDescent="0.35">
      <c r="A1484" s="80">
        <v>45505</v>
      </c>
      <c r="B1484" t="s">
        <v>104</v>
      </c>
      <c r="C1484" t="s">
        <v>947</v>
      </c>
      <c r="D1484" t="s">
        <v>946</v>
      </c>
      <c r="E1484" t="s">
        <v>854</v>
      </c>
      <c r="F1484" s="78">
        <v>0</v>
      </c>
      <c r="G1484" s="78">
        <v>0</v>
      </c>
      <c r="H1484" s="78">
        <v>0</v>
      </c>
      <c r="I1484" s="78">
        <v>0</v>
      </c>
      <c r="J1484" s="78">
        <v>0</v>
      </c>
      <c r="K1484" s="78">
        <v>0</v>
      </c>
      <c r="L1484" s="78">
        <v>0</v>
      </c>
      <c r="M1484" s="78">
        <v>0</v>
      </c>
      <c r="N1484" s="78">
        <v>0</v>
      </c>
      <c r="O1484" s="78">
        <v>0</v>
      </c>
      <c r="P1484" s="78">
        <v>0</v>
      </c>
      <c r="Q1484" s="78">
        <v>0</v>
      </c>
      <c r="R1484" s="79">
        <v>0</v>
      </c>
      <c r="S1484" s="79">
        <v>0</v>
      </c>
      <c r="T1484" s="78" t="str">
        <f>VLOOKUP(Table5[[#This Row],[ODS Code]],Lookup!A:D,4,FALSE)</f>
        <v>Ealing</v>
      </c>
      <c r="U1484" s="78" t="str">
        <f>VLOOKUP(Table5[[#This Row],[ODS Code]],Lookup!A:E,3,FALSE)</f>
        <v>Greenwell</v>
      </c>
      <c r="V1484" s="78" t="str">
        <f>VLOOKUP(Table5[[#This Row],[ODS Code]],Lookup!A:F,2,FALSE)</f>
        <v>ELMBANK SURGERY</v>
      </c>
      <c r="W1484" s="78" t="str">
        <f>VLOOKUP(Table5[[#This Row],[ODS Code]],Lookup!A:G,5,FALSE)</f>
        <v>E85088</v>
      </c>
    </row>
    <row r="1485" spans="1:23" x14ac:dyDescent="0.35">
      <c r="A1485" s="80">
        <v>45505</v>
      </c>
      <c r="B1485" t="s">
        <v>133</v>
      </c>
      <c r="C1485" t="s">
        <v>948</v>
      </c>
      <c r="D1485" t="s">
        <v>946</v>
      </c>
      <c r="E1485" t="s">
        <v>854</v>
      </c>
      <c r="F1485" s="78">
        <v>0</v>
      </c>
      <c r="G1485" s="78">
        <v>0</v>
      </c>
      <c r="H1485" s="78">
        <v>0</v>
      </c>
      <c r="I1485" s="78">
        <v>0</v>
      </c>
      <c r="J1485" s="78">
        <v>0</v>
      </c>
      <c r="K1485" s="78">
        <v>0</v>
      </c>
      <c r="L1485" s="78">
        <v>0</v>
      </c>
      <c r="M1485" s="78">
        <v>0</v>
      </c>
      <c r="N1485" s="78">
        <v>0</v>
      </c>
      <c r="O1485" s="78">
        <v>0</v>
      </c>
      <c r="P1485" s="78">
        <v>0</v>
      </c>
      <c r="Q1485" s="78">
        <v>0</v>
      </c>
      <c r="R1485" s="79">
        <v>0</v>
      </c>
      <c r="S1485" s="79">
        <v>0</v>
      </c>
      <c r="T1485" s="78" t="str">
        <f>VLOOKUP(Table5[[#This Row],[ODS Code]],Lookup!A:D,4,FALSE)</f>
        <v>Ealing</v>
      </c>
      <c r="U1485" s="78" t="str">
        <f>VLOOKUP(Table5[[#This Row],[ODS Code]],Lookup!A:E,3,FALSE)</f>
        <v>Greenwell</v>
      </c>
      <c r="V1485" s="78" t="str">
        <f>VLOOKUP(Table5[[#This Row],[ODS Code]],Lookup!A:F,2,FALSE)</f>
        <v>GREENFORD AVENUE FAMILY HEALTH PRACTICE</v>
      </c>
      <c r="W1485" s="78" t="str">
        <f>VLOOKUP(Table5[[#This Row],[ODS Code]],Lookup!A:G,5,FALSE)</f>
        <v>E85051</v>
      </c>
    </row>
    <row r="1486" spans="1:23" x14ac:dyDescent="0.35">
      <c r="A1486" s="80">
        <v>45505</v>
      </c>
      <c r="B1486" t="s">
        <v>148</v>
      </c>
      <c r="C1486" t="s">
        <v>949</v>
      </c>
      <c r="D1486" t="s">
        <v>946</v>
      </c>
      <c r="E1486" t="s">
        <v>854</v>
      </c>
      <c r="F1486" s="78">
        <v>0</v>
      </c>
      <c r="G1486" s="78">
        <v>0</v>
      </c>
      <c r="H1486" s="78">
        <v>0</v>
      </c>
      <c r="I1486" s="78">
        <v>0</v>
      </c>
      <c r="J1486" s="78">
        <v>0</v>
      </c>
      <c r="K1486" s="78">
        <v>0</v>
      </c>
      <c r="L1486" s="78">
        <v>0</v>
      </c>
      <c r="M1486" s="78">
        <v>0</v>
      </c>
      <c r="N1486" s="78">
        <v>0</v>
      </c>
      <c r="O1486" s="78">
        <v>0</v>
      </c>
      <c r="P1486" s="78">
        <v>0</v>
      </c>
      <c r="Q1486" s="78">
        <v>0</v>
      </c>
      <c r="R1486" s="79">
        <v>0</v>
      </c>
      <c r="S1486" s="79">
        <v>0</v>
      </c>
      <c r="T1486" s="78" t="str">
        <f>VLOOKUP(Table5[[#This Row],[ODS Code]],Lookup!A:D,4,FALSE)</f>
        <v>Ealing</v>
      </c>
      <c r="U1486" s="78" t="str">
        <f>VLOOKUP(Table5[[#This Row],[ODS Code]],Lookup!A:E,3,FALSE)</f>
        <v>Greenwell</v>
      </c>
      <c r="V1486" s="78" t="str">
        <f>VLOOKUP(Table5[[#This Row],[ODS Code]],Lookup!A:F,2,FALSE)</f>
        <v>HANWELL HEALTH CENTRE</v>
      </c>
      <c r="W1486" s="78" t="str">
        <f>VLOOKUP(Table5[[#This Row],[ODS Code]],Lookup!A:G,5,FALSE)</f>
        <v>E85041</v>
      </c>
    </row>
    <row r="1487" spans="1:23" x14ac:dyDescent="0.35">
      <c r="A1487" s="80">
        <v>45505</v>
      </c>
      <c r="B1487" t="s">
        <v>230</v>
      </c>
      <c r="C1487" t="s">
        <v>950</v>
      </c>
      <c r="D1487" t="s">
        <v>946</v>
      </c>
      <c r="E1487" t="s">
        <v>854</v>
      </c>
      <c r="F1487" s="78">
        <v>1141</v>
      </c>
      <c r="G1487" s="78">
        <v>2282</v>
      </c>
      <c r="H1487" s="78">
        <v>218</v>
      </c>
      <c r="I1487" s="78">
        <v>436</v>
      </c>
      <c r="J1487" s="78">
        <v>282</v>
      </c>
      <c r="K1487" s="78">
        <v>564</v>
      </c>
      <c r="L1487" s="78">
        <v>409</v>
      </c>
      <c r="M1487" s="78">
        <v>818</v>
      </c>
      <c r="N1487" s="78">
        <v>124</v>
      </c>
      <c r="O1487" s="78">
        <v>248</v>
      </c>
      <c r="P1487" s="78">
        <v>108</v>
      </c>
      <c r="Q1487" s="78">
        <v>216</v>
      </c>
      <c r="R1487" s="79">
        <v>9.4653812445223487E-2</v>
      </c>
      <c r="S1487" s="79">
        <v>9.4653812445223487E-2</v>
      </c>
      <c r="T1487" s="78" t="str">
        <f>VLOOKUP(Table5[[#This Row],[ODS Code]],Lookup!A:D,4,FALSE)</f>
        <v>Ealing</v>
      </c>
      <c r="U1487" s="78" t="str">
        <f>VLOOKUP(Table5[[#This Row],[ODS Code]],Lookup!A:E,3,FALSE)</f>
        <v>Greenwell</v>
      </c>
      <c r="V1487" s="78" t="str">
        <f>VLOOKUP(Table5[[#This Row],[ODS Code]],Lookup!A:F,2,FALSE)</f>
        <v>OLDFIELD FAMILY PRACTICE</v>
      </c>
      <c r="W1487" s="78" t="str">
        <f>VLOOKUP(Table5[[#This Row],[ODS Code]],Lookup!A:G,5,FALSE)</f>
        <v>E85069</v>
      </c>
    </row>
    <row r="1488" spans="1:23" x14ac:dyDescent="0.35">
      <c r="A1488" s="80">
        <v>45505</v>
      </c>
      <c r="B1488" t="s">
        <v>341</v>
      </c>
      <c r="C1488" t="s">
        <v>951</v>
      </c>
      <c r="D1488" t="s">
        <v>946</v>
      </c>
      <c r="E1488" t="s">
        <v>854</v>
      </c>
      <c r="F1488" s="78">
        <v>1946</v>
      </c>
      <c r="G1488" s="78">
        <v>3892</v>
      </c>
      <c r="H1488" s="78">
        <v>335</v>
      </c>
      <c r="I1488" s="78">
        <v>670</v>
      </c>
      <c r="J1488" s="78">
        <v>591</v>
      </c>
      <c r="K1488" s="78">
        <v>1182</v>
      </c>
      <c r="L1488" s="78">
        <v>674</v>
      </c>
      <c r="M1488" s="78">
        <v>1348</v>
      </c>
      <c r="N1488" s="78">
        <v>170</v>
      </c>
      <c r="O1488" s="78">
        <v>340</v>
      </c>
      <c r="P1488" s="78">
        <v>176</v>
      </c>
      <c r="Q1488" s="78">
        <v>352</v>
      </c>
      <c r="R1488" s="79">
        <v>9.044193216855087E-2</v>
      </c>
      <c r="S1488" s="79">
        <v>9.044193216855087E-2</v>
      </c>
      <c r="T1488" s="78" t="str">
        <f>VLOOKUP(Table5[[#This Row],[ODS Code]],Lookup!A:D,4,FALSE)</f>
        <v>Ealing</v>
      </c>
      <c r="U1488" s="78" t="str">
        <f>VLOOKUP(Table5[[#This Row],[ODS Code]],Lookup!A:E,3,FALSE)</f>
        <v>Greenwell</v>
      </c>
      <c r="V1488" s="78" t="str">
        <f>VLOOKUP(Table5[[#This Row],[ODS Code]],Lookup!A:F,2,FALSE)</f>
        <v>THE MANSELL ROAD PRACTICE</v>
      </c>
      <c r="W1488" s="78" t="str">
        <f>VLOOKUP(Table5[[#This Row],[ODS Code]],Lookup!A:G,5,FALSE)</f>
        <v>E85129</v>
      </c>
    </row>
    <row r="1489" spans="1:23" x14ac:dyDescent="0.35">
      <c r="A1489" s="80">
        <v>45505</v>
      </c>
      <c r="B1489" t="s">
        <v>402</v>
      </c>
      <c r="C1489" t="s">
        <v>952</v>
      </c>
      <c r="D1489" t="s">
        <v>946</v>
      </c>
      <c r="E1489" t="s">
        <v>854</v>
      </c>
      <c r="F1489" s="78">
        <v>1222</v>
      </c>
      <c r="G1489" s="78">
        <v>2674</v>
      </c>
      <c r="H1489" s="78">
        <v>162</v>
      </c>
      <c r="I1489" s="78">
        <v>385</v>
      </c>
      <c r="J1489" s="78">
        <v>453</v>
      </c>
      <c r="K1489" s="78">
        <v>824</v>
      </c>
      <c r="L1489" s="78">
        <v>359</v>
      </c>
      <c r="M1489" s="78">
        <v>864</v>
      </c>
      <c r="N1489" s="78">
        <v>93</v>
      </c>
      <c r="O1489" s="78">
        <v>225</v>
      </c>
      <c r="P1489" s="78">
        <v>155</v>
      </c>
      <c r="Q1489" s="78">
        <v>376</v>
      </c>
      <c r="R1489" s="79">
        <v>0.12684124386252046</v>
      </c>
      <c r="S1489" s="79">
        <v>0.1406133133881825</v>
      </c>
      <c r="T1489" s="78" t="str">
        <f>VLOOKUP(Table5[[#This Row],[ODS Code]],Lookup!A:D,4,FALSE)</f>
        <v>Ealing</v>
      </c>
      <c r="U1489" s="78" t="str">
        <f>VLOOKUP(Table5[[#This Row],[ODS Code]],Lookup!A:E,3,FALSE)</f>
        <v>Greenwell</v>
      </c>
      <c r="V1489" s="78" t="str">
        <f>VLOOKUP(Table5[[#This Row],[ODS Code]],Lookup!A:F,2,FALSE)</f>
        <v>WESTSEVEN GP</v>
      </c>
      <c r="W1489" s="78" t="str">
        <f>VLOOKUP(Table5[[#This Row],[ODS Code]],Lookup!A:G,5,FALSE)</f>
        <v>E85013</v>
      </c>
    </row>
    <row r="1490" spans="1:23" x14ac:dyDescent="0.35">
      <c r="A1490" s="80">
        <v>45505</v>
      </c>
      <c r="B1490" t="s">
        <v>23</v>
      </c>
      <c r="C1490" t="s">
        <v>21</v>
      </c>
      <c r="D1490" t="s">
        <v>953</v>
      </c>
      <c r="E1490" t="s">
        <v>854</v>
      </c>
      <c r="F1490" s="78">
        <v>0</v>
      </c>
      <c r="G1490" s="78">
        <v>0</v>
      </c>
      <c r="H1490" s="78">
        <v>0</v>
      </c>
      <c r="I1490" s="78">
        <v>0</v>
      </c>
      <c r="J1490" s="78">
        <v>0</v>
      </c>
      <c r="K1490" s="78">
        <v>0</v>
      </c>
      <c r="L1490" s="78">
        <v>0</v>
      </c>
      <c r="M1490" s="78">
        <v>0</v>
      </c>
      <c r="N1490" s="78">
        <v>0</v>
      </c>
      <c r="O1490" s="78">
        <v>0</v>
      </c>
      <c r="P1490" s="78">
        <v>0</v>
      </c>
      <c r="Q1490" s="78">
        <v>0</v>
      </c>
      <c r="R1490" s="79">
        <v>0</v>
      </c>
      <c r="S1490" s="79">
        <v>0</v>
      </c>
      <c r="T1490" s="78" t="str">
        <f>VLOOKUP(Table5[[#This Row],[ODS Code]],Lookup!A:D,4,FALSE)</f>
        <v>Hammersmith &amp; Fulham</v>
      </c>
      <c r="U1490" s="78" t="str">
        <f>VLOOKUP(Table5[[#This Row],[ODS Code]],Lookup!A:E,3,FALSE)</f>
        <v>H&amp;F Central PCN</v>
      </c>
      <c r="V1490" s="78" t="str">
        <f>VLOOKUP(Table5[[#This Row],[ODS Code]],Lookup!A:F,2,FALSE)</f>
        <v>Ashchurch Surgery</v>
      </c>
      <c r="W1490" s="78" t="str">
        <f>VLOOKUP(Table5[[#This Row],[ODS Code]],Lookup!A:G,5,FALSE)</f>
        <v>E85032</v>
      </c>
    </row>
    <row r="1491" spans="1:23" x14ac:dyDescent="0.35">
      <c r="A1491" s="80">
        <v>45505</v>
      </c>
      <c r="B1491" t="s">
        <v>146</v>
      </c>
      <c r="C1491" t="s">
        <v>954</v>
      </c>
      <c r="D1491" t="s">
        <v>953</v>
      </c>
      <c r="E1491" t="s">
        <v>854</v>
      </c>
      <c r="F1491" s="78">
        <v>0</v>
      </c>
      <c r="G1491" s="78">
        <v>0</v>
      </c>
      <c r="H1491" s="78">
        <v>0</v>
      </c>
      <c r="I1491" s="78">
        <v>0</v>
      </c>
      <c r="J1491" s="78">
        <v>0</v>
      </c>
      <c r="K1491" s="78">
        <v>0</v>
      </c>
      <c r="L1491" s="78">
        <v>0</v>
      </c>
      <c r="M1491" s="78">
        <v>0</v>
      </c>
      <c r="N1491" s="78">
        <v>0</v>
      </c>
      <c r="O1491" s="78">
        <v>0</v>
      </c>
      <c r="P1491" s="78">
        <v>0</v>
      </c>
      <c r="Q1491" s="78">
        <v>0</v>
      </c>
      <c r="R1491" s="79">
        <v>0</v>
      </c>
      <c r="S1491" s="79">
        <v>0</v>
      </c>
      <c r="T1491" s="78" t="str">
        <f>VLOOKUP(Table5[[#This Row],[ODS Code]],Lookup!A:D,4,FALSE)</f>
        <v>Hammersmith &amp; Fulham</v>
      </c>
      <c r="U1491" s="78" t="str">
        <f>VLOOKUP(Table5[[#This Row],[ODS Code]],Lookup!A:E,3,FALSE)</f>
        <v>H&amp;F Central PCN</v>
      </c>
      <c r="V1491" s="78" t="str">
        <f>VLOOKUP(Table5[[#This Row],[ODS Code]],Lookup!A:F,2,FALSE)</f>
        <v>Hammersmith Bridge Surgery</v>
      </c>
      <c r="W1491" s="78" t="str">
        <f>VLOOKUP(Table5[[#This Row],[ODS Code]],Lookup!A:G,5,FALSE)</f>
        <v>E85033</v>
      </c>
    </row>
    <row r="1492" spans="1:23" x14ac:dyDescent="0.35">
      <c r="A1492" s="80">
        <v>45505</v>
      </c>
      <c r="B1492" t="s">
        <v>224</v>
      </c>
      <c r="C1492" t="s">
        <v>955</v>
      </c>
      <c r="D1492" t="s">
        <v>953</v>
      </c>
      <c r="E1492" t="s">
        <v>854</v>
      </c>
      <c r="F1492" s="78">
        <v>217</v>
      </c>
      <c r="G1492" s="78">
        <v>581</v>
      </c>
      <c r="H1492" s="78">
        <v>16</v>
      </c>
      <c r="I1492" s="78">
        <v>43</v>
      </c>
      <c r="J1492" s="78">
        <v>120</v>
      </c>
      <c r="K1492" s="78">
        <v>319</v>
      </c>
      <c r="L1492" s="78">
        <v>69</v>
      </c>
      <c r="M1492" s="78">
        <v>189</v>
      </c>
      <c r="N1492" s="78">
        <v>6</v>
      </c>
      <c r="O1492" s="78">
        <v>14</v>
      </c>
      <c r="P1492" s="78">
        <v>6</v>
      </c>
      <c r="Q1492" s="78">
        <v>16</v>
      </c>
      <c r="R1492" s="79">
        <v>2.7649769585253458E-2</v>
      </c>
      <c r="S1492" s="79">
        <v>2.7538726333907058E-2</v>
      </c>
      <c r="T1492" s="78" t="str">
        <f>VLOOKUP(Table5[[#This Row],[ODS Code]],Lookup!A:D,4,FALSE)</f>
        <v>Hammersmith &amp; Fulham</v>
      </c>
      <c r="U1492" s="78" t="str">
        <f>VLOOKUP(Table5[[#This Row],[ODS Code]],Lookup!A:E,3,FALSE)</f>
        <v>H&amp;F Central PCN</v>
      </c>
      <c r="V1492" s="78" t="str">
        <f>VLOOKUP(Table5[[#This Row],[ODS Code]],Lookup!A:F,2,FALSE)</f>
        <v>82 Lillie Road Surgery</v>
      </c>
      <c r="W1492" s="78" t="str">
        <f>VLOOKUP(Table5[[#This Row],[ODS Code]],Lookup!A:G,5,FALSE)</f>
        <v>E85008</v>
      </c>
    </row>
    <row r="1493" spans="1:23" x14ac:dyDescent="0.35">
      <c r="A1493" s="80">
        <v>45505</v>
      </c>
      <c r="B1493" t="s">
        <v>297</v>
      </c>
      <c r="C1493" t="s">
        <v>296</v>
      </c>
      <c r="D1493" t="s">
        <v>953</v>
      </c>
      <c r="E1493" t="s">
        <v>854</v>
      </c>
      <c r="F1493" s="78">
        <v>559</v>
      </c>
      <c r="G1493" s="78">
        <v>1118</v>
      </c>
      <c r="H1493" s="78">
        <v>81</v>
      </c>
      <c r="I1493" s="78">
        <v>162</v>
      </c>
      <c r="J1493" s="78">
        <v>256</v>
      </c>
      <c r="K1493" s="78">
        <v>512</v>
      </c>
      <c r="L1493" s="78">
        <v>183</v>
      </c>
      <c r="M1493" s="78">
        <v>366</v>
      </c>
      <c r="N1493" s="78">
        <v>20</v>
      </c>
      <c r="O1493" s="78">
        <v>40</v>
      </c>
      <c r="P1493" s="78">
        <v>19</v>
      </c>
      <c r="Q1493" s="78">
        <v>38</v>
      </c>
      <c r="R1493" s="79">
        <v>3.3989266547406083E-2</v>
      </c>
      <c r="S1493" s="79">
        <v>3.3989266547406083E-2</v>
      </c>
      <c r="T1493" s="78" t="str">
        <f>VLOOKUP(Table5[[#This Row],[ODS Code]],Lookup!A:D,4,FALSE)</f>
        <v>Hammersmith &amp; Fulham</v>
      </c>
      <c r="U1493" s="78" t="str">
        <f>VLOOKUP(Table5[[#This Row],[ODS Code]],Lookup!A:E,3,FALSE)</f>
        <v>H&amp;F Central PCN</v>
      </c>
      <c r="V1493" s="78" t="str">
        <f>VLOOKUP(Table5[[#This Row],[ODS Code]],Lookup!A:F,2,FALSE)</f>
        <v>Sterndale Surgery</v>
      </c>
      <c r="W1493" s="78" t="str">
        <f>VLOOKUP(Table5[[#This Row],[ODS Code]],Lookup!A:G,5,FALSE)</f>
        <v>E85125</v>
      </c>
    </row>
    <row r="1494" spans="1:23" x14ac:dyDescent="0.35">
      <c r="A1494" s="80">
        <v>45505</v>
      </c>
      <c r="B1494" t="s">
        <v>396</v>
      </c>
      <c r="C1494" t="s">
        <v>956</v>
      </c>
      <c r="D1494" t="s">
        <v>953</v>
      </c>
      <c r="E1494" t="s">
        <v>854</v>
      </c>
      <c r="F1494" s="78">
        <v>5335</v>
      </c>
      <c r="G1494" s="78">
        <v>21340</v>
      </c>
      <c r="H1494" s="78">
        <v>816</v>
      </c>
      <c r="I1494" s="78">
        <v>3264</v>
      </c>
      <c r="J1494" s="78">
        <v>2577</v>
      </c>
      <c r="K1494" s="78">
        <v>10308</v>
      </c>
      <c r="L1494" s="78">
        <v>1637</v>
      </c>
      <c r="M1494" s="78">
        <v>6548</v>
      </c>
      <c r="N1494" s="78">
        <v>126</v>
      </c>
      <c r="O1494" s="78">
        <v>504</v>
      </c>
      <c r="P1494" s="78">
        <v>179</v>
      </c>
      <c r="Q1494" s="78">
        <v>716</v>
      </c>
      <c r="R1494" s="79">
        <v>3.3552014995313961E-2</v>
      </c>
      <c r="S1494" s="79">
        <v>3.3552014995313961E-2</v>
      </c>
      <c r="T1494" s="78" t="str">
        <f>VLOOKUP(Table5[[#This Row],[ODS Code]],Lookup!A:D,4,FALSE)</f>
        <v>Hammersmith &amp; Fulham</v>
      </c>
      <c r="U1494" s="78" t="str">
        <f>VLOOKUP(Table5[[#This Row],[ODS Code]],Lookup!A:E,3,FALSE)</f>
        <v>H&amp;F Central PCN</v>
      </c>
      <c r="V1494" s="78" t="str">
        <f>VLOOKUP(Table5[[#This Row],[ODS Code]],Lookup!A:F,2,FALSE)</f>
        <v>Brook Green Surgery</v>
      </c>
      <c r="W1494" s="78" t="str">
        <f>VLOOKUP(Table5[[#This Row],[ODS Code]],Lookup!A:G,5,FALSE)</f>
        <v>E85074</v>
      </c>
    </row>
    <row r="1495" spans="1:23" x14ac:dyDescent="0.35">
      <c r="A1495" s="80">
        <v>45505</v>
      </c>
      <c r="B1495" t="s">
        <v>50</v>
      </c>
      <c r="C1495" t="s">
        <v>49</v>
      </c>
      <c r="D1495" t="s">
        <v>957</v>
      </c>
      <c r="E1495" t="s">
        <v>854</v>
      </c>
      <c r="F1495" s="78">
        <v>859</v>
      </c>
      <c r="G1495" s="78">
        <v>2153</v>
      </c>
      <c r="H1495" s="78">
        <v>87</v>
      </c>
      <c r="I1495" s="78">
        <v>219</v>
      </c>
      <c r="J1495" s="78">
        <v>476</v>
      </c>
      <c r="K1495" s="78">
        <v>1156</v>
      </c>
      <c r="L1495" s="78">
        <v>242</v>
      </c>
      <c r="M1495" s="78">
        <v>636</v>
      </c>
      <c r="N1495" s="78">
        <v>27</v>
      </c>
      <c r="O1495" s="78">
        <v>74</v>
      </c>
      <c r="P1495" s="78">
        <v>27</v>
      </c>
      <c r="Q1495" s="78">
        <v>68</v>
      </c>
      <c r="R1495" s="79">
        <v>3.1431897555296857E-2</v>
      </c>
      <c r="S1495" s="79">
        <v>3.1583836507199259E-2</v>
      </c>
      <c r="T1495" s="78" t="str">
        <f>VLOOKUP(Table5[[#This Row],[ODS Code]],Lookup!A:D,4,FALSE)</f>
        <v>Hammersmith &amp; Fulham</v>
      </c>
      <c r="U1495" s="78" t="str">
        <f>VLOOKUP(Table5[[#This Row],[ODS Code]],Lookup!A:E,3,FALSE)</f>
        <v>H&amp;F Partnership PCN</v>
      </c>
      <c r="V1495" s="78" t="str">
        <f>VLOOKUP(Table5[[#This Row],[ODS Code]],Lookup!A:F,2,FALSE)</f>
        <v>Brook Green Medical Centre</v>
      </c>
      <c r="W1495" s="78" t="str">
        <f>VLOOKUP(Table5[[#This Row],[ODS Code]],Lookup!A:G,5,FALSE)</f>
        <v>E85020</v>
      </c>
    </row>
    <row r="1496" spans="1:23" x14ac:dyDescent="0.35">
      <c r="A1496" s="80">
        <v>45505</v>
      </c>
      <c r="B1496" t="s">
        <v>223</v>
      </c>
      <c r="C1496" t="s">
        <v>222</v>
      </c>
      <c r="D1496" t="s">
        <v>957</v>
      </c>
      <c r="E1496" t="s">
        <v>854</v>
      </c>
      <c r="F1496" s="78">
        <v>1194</v>
      </c>
      <c r="G1496" s="78">
        <v>2763</v>
      </c>
      <c r="H1496" s="78">
        <v>140</v>
      </c>
      <c r="I1496" s="78">
        <v>317</v>
      </c>
      <c r="J1496" s="78">
        <v>646</v>
      </c>
      <c r="K1496" s="78">
        <v>1523</v>
      </c>
      <c r="L1496" s="78">
        <v>275</v>
      </c>
      <c r="M1496" s="78">
        <v>628</v>
      </c>
      <c r="N1496" s="78">
        <v>62</v>
      </c>
      <c r="O1496" s="78">
        <v>142</v>
      </c>
      <c r="P1496" s="78">
        <v>71</v>
      </c>
      <c r="Q1496" s="78">
        <v>153</v>
      </c>
      <c r="R1496" s="79">
        <v>5.9463986599664995E-2</v>
      </c>
      <c r="S1496" s="79">
        <v>5.5374592833876218E-2</v>
      </c>
      <c r="T1496" s="78" t="str">
        <f>VLOOKUP(Table5[[#This Row],[ODS Code]],Lookup!A:D,4,FALSE)</f>
        <v>Hammersmith &amp; Fulham</v>
      </c>
      <c r="U1496" s="78" t="str">
        <f>VLOOKUP(Table5[[#This Row],[ODS Code]],Lookup!A:E,3,FALSE)</f>
        <v>H&amp;F Partnership PCN</v>
      </c>
      <c r="V1496" s="78" t="str">
        <f>VLOOKUP(Table5[[#This Row],[ODS Code]],Lookup!A:F,2,FALSE)</f>
        <v>North End Medical Centre</v>
      </c>
      <c r="W1496" s="78" t="str">
        <f>VLOOKUP(Table5[[#This Row],[ODS Code]],Lookup!A:G,5,FALSE)</f>
        <v>E85003</v>
      </c>
    </row>
    <row r="1497" spans="1:23" x14ac:dyDescent="0.35">
      <c r="A1497" s="80">
        <v>45505</v>
      </c>
      <c r="B1497" t="s">
        <v>236</v>
      </c>
      <c r="C1497" t="s">
        <v>235</v>
      </c>
      <c r="D1497" t="s">
        <v>957</v>
      </c>
      <c r="E1497" t="s">
        <v>854</v>
      </c>
      <c r="F1497" s="78">
        <v>2106</v>
      </c>
      <c r="G1497" s="78">
        <v>4373</v>
      </c>
      <c r="H1497" s="78">
        <v>295</v>
      </c>
      <c r="I1497" s="78">
        <v>598</v>
      </c>
      <c r="J1497" s="78">
        <v>953</v>
      </c>
      <c r="K1497" s="78">
        <v>1994</v>
      </c>
      <c r="L1497" s="78">
        <v>591</v>
      </c>
      <c r="M1497" s="78">
        <v>1236</v>
      </c>
      <c r="N1497" s="78">
        <v>136</v>
      </c>
      <c r="O1497" s="78">
        <v>280</v>
      </c>
      <c r="P1497" s="78">
        <v>131</v>
      </c>
      <c r="Q1497" s="78">
        <v>265</v>
      </c>
      <c r="R1497" s="79">
        <v>6.2203228869895537E-2</v>
      </c>
      <c r="S1497" s="79">
        <v>6.0599131031328607E-2</v>
      </c>
      <c r="T1497" s="78" t="str">
        <f>VLOOKUP(Table5[[#This Row],[ODS Code]],Lookup!A:D,4,FALSE)</f>
        <v>Hammersmith &amp; Fulham</v>
      </c>
      <c r="U1497" s="78" t="str">
        <f>VLOOKUP(Table5[[#This Row],[ODS Code]],Lookup!A:E,3,FALSE)</f>
        <v>H&amp;F Partnership PCN</v>
      </c>
      <c r="V1497" s="78" t="str">
        <f>VLOOKUP(Table5[[#This Row],[ODS Code]],Lookup!A:F,2,FALSE)</f>
        <v>Park Medical Centre</v>
      </c>
      <c r="W1497" s="78" t="str">
        <f>VLOOKUP(Table5[[#This Row],[ODS Code]],Lookup!A:G,5,FALSE)</f>
        <v>E85636</v>
      </c>
    </row>
    <row r="1498" spans="1:23" x14ac:dyDescent="0.35">
      <c r="A1498" s="80">
        <v>45505</v>
      </c>
      <c r="B1498" t="s">
        <v>258</v>
      </c>
      <c r="C1498" t="s">
        <v>958</v>
      </c>
      <c r="D1498" t="s">
        <v>957</v>
      </c>
      <c r="E1498" t="s">
        <v>854</v>
      </c>
      <c r="F1498" s="78">
        <v>2892</v>
      </c>
      <c r="G1498" s="78">
        <v>6208</v>
      </c>
      <c r="H1498" s="78">
        <v>288</v>
      </c>
      <c r="I1498" s="78">
        <v>605</v>
      </c>
      <c r="J1498" s="78">
        <v>1847</v>
      </c>
      <c r="K1498" s="78">
        <v>3986</v>
      </c>
      <c r="L1498" s="78">
        <v>544</v>
      </c>
      <c r="M1498" s="78">
        <v>1168</v>
      </c>
      <c r="N1498" s="78">
        <v>103</v>
      </c>
      <c r="O1498" s="78">
        <v>215</v>
      </c>
      <c r="P1498" s="78">
        <v>110</v>
      </c>
      <c r="Q1498" s="78">
        <v>234</v>
      </c>
      <c r="R1498" s="79">
        <v>3.8035961272475792E-2</v>
      </c>
      <c r="S1498" s="79">
        <v>3.7693298969072163E-2</v>
      </c>
      <c r="T1498" s="78" t="str">
        <f>VLOOKUP(Table5[[#This Row],[ODS Code]],Lookup!A:D,4,FALSE)</f>
        <v>Hammersmith &amp; Fulham</v>
      </c>
      <c r="U1498" s="78" t="str">
        <f>VLOOKUP(Table5[[#This Row],[ODS Code]],Lookup!A:E,3,FALSE)</f>
        <v>H&amp;F Partnership PCN</v>
      </c>
      <c r="V1498" s="78" t="str">
        <f>VLOOKUP(Table5[[#This Row],[ODS Code]],Lookup!A:F,2,FALSE)</f>
        <v>Richford Gate Medical Practice</v>
      </c>
      <c r="W1498" s="78" t="str">
        <f>VLOOKUP(Table5[[#This Row],[ODS Code]],Lookup!A:G,5,FALSE)</f>
        <v>E85016</v>
      </c>
    </row>
    <row r="1499" spans="1:23" x14ac:dyDescent="0.35">
      <c r="A1499" s="80">
        <v>45505</v>
      </c>
      <c r="B1499" t="s">
        <v>312</v>
      </c>
      <c r="C1499" t="s">
        <v>311</v>
      </c>
      <c r="D1499" t="s">
        <v>957</v>
      </c>
      <c r="E1499" t="s">
        <v>854</v>
      </c>
      <c r="F1499" s="78">
        <v>1321</v>
      </c>
      <c r="G1499" s="78">
        <v>3107</v>
      </c>
      <c r="H1499" s="78">
        <v>145</v>
      </c>
      <c r="I1499" s="78">
        <v>334</v>
      </c>
      <c r="J1499" s="78">
        <v>735</v>
      </c>
      <c r="K1499" s="78">
        <v>1745</v>
      </c>
      <c r="L1499" s="78">
        <v>309</v>
      </c>
      <c r="M1499" s="78">
        <v>730</v>
      </c>
      <c r="N1499" s="78">
        <v>75</v>
      </c>
      <c r="O1499" s="78">
        <v>174</v>
      </c>
      <c r="P1499" s="78">
        <v>57</v>
      </c>
      <c r="Q1499" s="78">
        <v>124</v>
      </c>
      <c r="R1499" s="79">
        <v>4.3149129447388343E-2</v>
      </c>
      <c r="S1499" s="79">
        <v>3.9909880914065013E-2</v>
      </c>
      <c r="T1499" s="78" t="str">
        <f>VLOOKUP(Table5[[#This Row],[ODS Code]],Lookup!A:D,4,FALSE)</f>
        <v>Hammersmith &amp; Fulham</v>
      </c>
      <c r="U1499" s="78" t="str">
        <f>VLOOKUP(Table5[[#This Row],[ODS Code]],Lookup!A:E,3,FALSE)</f>
        <v>H&amp;F Partnership PCN</v>
      </c>
      <c r="V1499" s="78" t="str">
        <f>VLOOKUP(Table5[[#This Row],[ODS Code]],Lookup!A:F,2,FALSE)</f>
        <v>The Bush Doctors</v>
      </c>
      <c r="W1499" s="78" t="str">
        <f>VLOOKUP(Table5[[#This Row],[ODS Code]],Lookup!A:G,5,FALSE)</f>
        <v>E85055</v>
      </c>
    </row>
    <row r="1500" spans="1:23" x14ac:dyDescent="0.35">
      <c r="A1500" s="80">
        <v>45505</v>
      </c>
      <c r="B1500" t="s">
        <v>73</v>
      </c>
      <c r="C1500" t="s">
        <v>959</v>
      </c>
      <c r="D1500" t="s">
        <v>960</v>
      </c>
      <c r="E1500" t="s">
        <v>854</v>
      </c>
      <c r="F1500" s="78">
        <v>0</v>
      </c>
      <c r="G1500" s="78">
        <v>0</v>
      </c>
      <c r="H1500" s="78">
        <v>0</v>
      </c>
      <c r="I1500" s="78">
        <v>0</v>
      </c>
      <c r="J1500" s="78">
        <v>0</v>
      </c>
      <c r="K1500" s="78">
        <v>0</v>
      </c>
      <c r="L1500" s="78">
        <v>0</v>
      </c>
      <c r="M1500" s="78">
        <v>0</v>
      </c>
      <c r="N1500" s="78">
        <v>0</v>
      </c>
      <c r="O1500" s="78">
        <v>0</v>
      </c>
      <c r="P1500" s="78">
        <v>0</v>
      </c>
      <c r="Q1500" s="78">
        <v>0</v>
      </c>
      <c r="R1500" s="79">
        <v>0</v>
      </c>
      <c r="S1500" s="79">
        <v>0</v>
      </c>
      <c r="T1500" s="78" t="str">
        <f>VLOOKUP(Table5[[#This Row],[ODS Code]],Lookup!A:D,4,FALSE)</f>
        <v>Brent</v>
      </c>
      <c r="U1500" s="78" t="str">
        <f>VLOOKUP(Table5[[#This Row],[ODS Code]],Lookup!A:E,3,FALSE)</f>
        <v>Harness North</v>
      </c>
      <c r="V1500" s="78" t="str">
        <f>VLOOKUP(Table5[[#This Row],[ODS Code]],Lookup!A:F,2,FALSE)</f>
        <v>CHURCH LANE SURGERY</v>
      </c>
      <c r="W1500" s="78" t="str">
        <f>VLOOKUP(Table5[[#This Row],[ODS Code]],Lookup!A:G,5,FALSE)</f>
        <v>E84067</v>
      </c>
    </row>
    <row r="1501" spans="1:23" x14ac:dyDescent="0.35">
      <c r="A1501" s="80">
        <v>45505</v>
      </c>
      <c r="B1501" t="s">
        <v>201</v>
      </c>
      <c r="C1501" t="s">
        <v>961</v>
      </c>
      <c r="D1501" t="s">
        <v>960</v>
      </c>
      <c r="E1501" t="s">
        <v>854</v>
      </c>
      <c r="F1501" s="78">
        <v>0</v>
      </c>
      <c r="G1501" s="78">
        <v>0</v>
      </c>
      <c r="H1501" s="78">
        <v>0</v>
      </c>
      <c r="I1501" s="78">
        <v>0</v>
      </c>
      <c r="J1501" s="78">
        <v>0</v>
      </c>
      <c r="K1501" s="78">
        <v>0</v>
      </c>
      <c r="L1501" s="78">
        <v>0</v>
      </c>
      <c r="M1501" s="78">
        <v>0</v>
      </c>
      <c r="N1501" s="78">
        <v>0</v>
      </c>
      <c r="O1501" s="78">
        <v>0</v>
      </c>
      <c r="P1501" s="78">
        <v>0</v>
      </c>
      <c r="Q1501" s="78">
        <v>0</v>
      </c>
      <c r="R1501" s="79">
        <v>0</v>
      </c>
      <c r="S1501" s="79">
        <v>0</v>
      </c>
      <c r="T1501" s="78" t="str">
        <f>VLOOKUP(Table5[[#This Row],[ODS Code]],Lookup!A:D,4,FALSE)</f>
        <v>Brent</v>
      </c>
      <c r="U1501" s="78" t="str">
        <f>VLOOKUP(Table5[[#This Row],[ODS Code]],Lookup!A:E,3,FALSE)</f>
        <v>Harness North</v>
      </c>
      <c r="V1501" s="78" t="str">
        <f>VLOOKUP(Table5[[#This Row],[ODS Code]],Lookup!A:F,2,FALSE)</f>
        <v>LANFRANC MEDICAL CENTRE</v>
      </c>
      <c r="W1501" s="78" t="str">
        <f>VLOOKUP(Table5[[#This Row],[ODS Code]],Lookup!A:G,5,FALSE)</f>
        <v>E84083</v>
      </c>
    </row>
    <row r="1502" spans="1:23" x14ac:dyDescent="0.35">
      <c r="A1502" s="80">
        <v>45505</v>
      </c>
      <c r="B1502" t="s">
        <v>239</v>
      </c>
      <c r="C1502" t="s">
        <v>962</v>
      </c>
      <c r="D1502" t="s">
        <v>960</v>
      </c>
      <c r="E1502" t="s">
        <v>854</v>
      </c>
      <c r="F1502" s="78">
        <v>1103</v>
      </c>
      <c r="G1502" s="78">
        <v>2876</v>
      </c>
      <c r="H1502" s="78">
        <v>124</v>
      </c>
      <c r="I1502" s="78">
        <v>307</v>
      </c>
      <c r="J1502" s="78">
        <v>487</v>
      </c>
      <c r="K1502" s="78">
        <v>1376</v>
      </c>
      <c r="L1502" s="78">
        <v>276</v>
      </c>
      <c r="M1502" s="78">
        <v>670</v>
      </c>
      <c r="N1502" s="78">
        <v>128</v>
      </c>
      <c r="O1502" s="78">
        <v>325</v>
      </c>
      <c r="P1502" s="78">
        <v>88</v>
      </c>
      <c r="Q1502" s="78">
        <v>198</v>
      </c>
      <c r="R1502" s="79">
        <v>7.9782411604714415E-2</v>
      </c>
      <c r="S1502" s="79">
        <v>6.8845618915159945E-2</v>
      </c>
      <c r="T1502" s="78" t="str">
        <f>VLOOKUP(Table5[[#This Row],[ODS Code]],Lookup!A:D,4,FALSE)</f>
        <v>Brent</v>
      </c>
      <c r="U1502" s="78" t="str">
        <f>VLOOKUP(Table5[[#This Row],[ODS Code]],Lookup!A:E,3,FALSE)</f>
        <v>Harness North</v>
      </c>
      <c r="V1502" s="78" t="str">
        <f>VLOOKUP(Table5[[#This Row],[ODS Code]],Lookup!A:F,2,FALSE)</f>
        <v>PEARL MEDICAL PRACTICE</v>
      </c>
      <c r="W1502" s="78" t="str">
        <f>VLOOKUP(Table5[[#This Row],[ODS Code]],Lookup!A:G,5,FALSE)</f>
        <v>E84701</v>
      </c>
    </row>
    <row r="1503" spans="1:23" x14ac:dyDescent="0.35">
      <c r="A1503" s="80">
        <v>45505</v>
      </c>
      <c r="B1503" t="s">
        <v>250</v>
      </c>
      <c r="C1503" t="s">
        <v>249</v>
      </c>
      <c r="D1503" t="s">
        <v>960</v>
      </c>
      <c r="E1503" t="s">
        <v>854</v>
      </c>
      <c r="F1503" s="78">
        <v>4977</v>
      </c>
      <c r="G1503" s="78">
        <v>10091</v>
      </c>
      <c r="H1503" s="78">
        <v>438</v>
      </c>
      <c r="I1503" s="78">
        <v>887</v>
      </c>
      <c r="J1503" s="78">
        <v>3152</v>
      </c>
      <c r="K1503" s="78">
        <v>6364</v>
      </c>
      <c r="L1503" s="78">
        <v>977</v>
      </c>
      <c r="M1503" s="78">
        <v>1993</v>
      </c>
      <c r="N1503" s="78">
        <v>208</v>
      </c>
      <c r="O1503" s="78">
        <v>425</v>
      </c>
      <c r="P1503" s="78">
        <v>202</v>
      </c>
      <c r="Q1503" s="78">
        <v>422</v>
      </c>
      <c r="R1503" s="79">
        <v>4.0586698814546913E-2</v>
      </c>
      <c r="S1503" s="79">
        <v>4.181944306808047E-2</v>
      </c>
      <c r="T1503" s="78" t="str">
        <f>VLOOKUP(Table5[[#This Row],[ODS Code]],Lookup!A:D,4,FALSE)</f>
        <v>Brent</v>
      </c>
      <c r="U1503" s="78" t="str">
        <f>VLOOKUP(Table5[[#This Row],[ODS Code]],Lookup!A:E,3,FALSE)</f>
        <v>Harness North</v>
      </c>
      <c r="V1503" s="78" t="str">
        <f>VLOOKUP(Table5[[#This Row],[ODS Code]],Lookup!A:F,2,FALSE)</f>
        <v>Preston Hill Surgery</v>
      </c>
      <c r="W1503" s="78" t="str">
        <f>VLOOKUP(Table5[[#This Row],[ODS Code]],Lookup!A:G,5,FALSE)</f>
        <v>E84030</v>
      </c>
    </row>
    <row r="1504" spans="1:23" x14ac:dyDescent="0.35">
      <c r="A1504" s="80">
        <v>45505</v>
      </c>
      <c r="B1504" t="s">
        <v>251</v>
      </c>
      <c r="C1504" t="s">
        <v>963</v>
      </c>
      <c r="D1504" t="s">
        <v>960</v>
      </c>
      <c r="E1504" t="s">
        <v>854</v>
      </c>
      <c r="F1504" s="78">
        <v>0</v>
      </c>
      <c r="G1504" s="78">
        <v>0</v>
      </c>
      <c r="H1504" s="78">
        <v>0</v>
      </c>
      <c r="I1504" s="78">
        <v>0</v>
      </c>
      <c r="J1504" s="78">
        <v>0</v>
      </c>
      <c r="K1504" s="78">
        <v>0</v>
      </c>
      <c r="L1504" s="78">
        <v>0</v>
      </c>
      <c r="M1504" s="78">
        <v>0</v>
      </c>
      <c r="N1504" s="78">
        <v>0</v>
      </c>
      <c r="O1504" s="78">
        <v>0</v>
      </c>
      <c r="P1504" s="78">
        <v>0</v>
      </c>
      <c r="Q1504" s="78">
        <v>0</v>
      </c>
      <c r="R1504" s="79">
        <v>0</v>
      </c>
      <c r="S1504" s="79">
        <v>0</v>
      </c>
      <c r="T1504" s="78" t="str">
        <f>VLOOKUP(Table5[[#This Row],[ODS Code]],Lookup!A:D,4,FALSE)</f>
        <v>Brent</v>
      </c>
      <c r="U1504" s="78" t="str">
        <f>VLOOKUP(Table5[[#This Row],[ODS Code]],Lookup!A:E,3,FALSE)</f>
        <v>Harness North</v>
      </c>
      <c r="V1504" s="78" t="str">
        <f>VLOOKUP(Table5[[#This Row],[ODS Code]],Lookup!A:F,2,FALSE)</f>
        <v>PRESTON MEDICAL CENTRE</v>
      </c>
      <c r="W1504" s="78" t="str">
        <f>VLOOKUP(Table5[[#This Row],[ODS Code]],Lookup!A:G,5,FALSE)</f>
        <v>E84678</v>
      </c>
    </row>
    <row r="1505" spans="1:23" x14ac:dyDescent="0.35">
      <c r="A1505" s="80">
        <v>45505</v>
      </c>
      <c r="B1505" t="s">
        <v>274</v>
      </c>
      <c r="C1505" t="s">
        <v>964</v>
      </c>
      <c r="D1505" t="s">
        <v>960</v>
      </c>
      <c r="E1505" t="s">
        <v>854</v>
      </c>
      <c r="F1505" s="78">
        <v>0</v>
      </c>
      <c r="G1505" s="78">
        <v>0</v>
      </c>
      <c r="H1505" s="78">
        <v>0</v>
      </c>
      <c r="I1505" s="78">
        <v>0</v>
      </c>
      <c r="J1505" s="78">
        <v>0</v>
      </c>
      <c r="K1505" s="78">
        <v>0</v>
      </c>
      <c r="L1505" s="78">
        <v>0</v>
      </c>
      <c r="M1505" s="78">
        <v>0</v>
      </c>
      <c r="N1505" s="78">
        <v>0</v>
      </c>
      <c r="O1505" s="78">
        <v>0</v>
      </c>
      <c r="P1505" s="78">
        <v>0</v>
      </c>
      <c r="Q1505" s="78">
        <v>0</v>
      </c>
      <c r="R1505" s="79">
        <v>0</v>
      </c>
      <c r="S1505" s="79">
        <v>0</v>
      </c>
      <c r="T1505" s="78" t="str">
        <f>VLOOKUP(Table5[[#This Row],[ODS Code]],Lookup!A:D,4,FALSE)</f>
        <v>Brent</v>
      </c>
      <c r="U1505" s="78" t="str">
        <f>VLOOKUP(Table5[[#This Row],[ODS Code]],Lookup!A:E,3,FALSE)</f>
        <v>Harness North</v>
      </c>
      <c r="V1505" s="78" t="str">
        <f>VLOOKUP(Table5[[#This Row],[ODS Code]],Lookup!A:F,2,FALSE)</f>
        <v>SMS MEDICAL PRACTICE</v>
      </c>
      <c r="W1505" s="78" t="str">
        <f>VLOOKUP(Table5[[#This Row],[ODS Code]],Lookup!A:G,5,FALSE)</f>
        <v>Y01090</v>
      </c>
    </row>
    <row r="1506" spans="1:23" x14ac:dyDescent="0.35">
      <c r="A1506" s="80">
        <v>45505</v>
      </c>
      <c r="B1506" t="s">
        <v>370</v>
      </c>
      <c r="C1506" t="s">
        <v>965</v>
      </c>
      <c r="D1506" t="s">
        <v>960</v>
      </c>
      <c r="E1506" t="s">
        <v>854</v>
      </c>
      <c r="F1506" s="78">
        <v>50</v>
      </c>
      <c r="G1506" s="78">
        <v>100</v>
      </c>
      <c r="H1506" s="78">
        <v>2</v>
      </c>
      <c r="I1506" s="78">
        <v>4</v>
      </c>
      <c r="J1506" s="78">
        <v>32</v>
      </c>
      <c r="K1506" s="78">
        <v>64</v>
      </c>
      <c r="L1506" s="78">
        <v>13</v>
      </c>
      <c r="M1506" s="78">
        <v>26</v>
      </c>
      <c r="N1506" s="78">
        <v>1</v>
      </c>
      <c r="O1506" s="78">
        <v>2</v>
      </c>
      <c r="P1506" s="78">
        <v>2</v>
      </c>
      <c r="Q1506" s="78">
        <v>4</v>
      </c>
      <c r="R1506" s="79">
        <v>0.04</v>
      </c>
      <c r="S1506" s="79">
        <v>0.04</v>
      </c>
      <c r="T1506" s="78" t="str">
        <f>VLOOKUP(Table5[[#This Row],[ODS Code]],Lookup!A:D,4,FALSE)</f>
        <v>Brent</v>
      </c>
      <c r="U1506" s="78" t="str">
        <f>VLOOKUP(Table5[[#This Row],[ODS Code]],Lookup!A:E,3,FALSE)</f>
        <v>Harness North</v>
      </c>
      <c r="V1506" s="78" t="str">
        <f>VLOOKUP(Table5[[#This Row],[ODS Code]],Lookup!A:F,2,FALSE)</f>
        <v>THE SUNFLOWER MEDICAL CENTRE</v>
      </c>
      <c r="W1506" s="78" t="str">
        <f>VLOOKUP(Table5[[#This Row],[ODS Code]],Lookup!A:G,5,FALSE)</f>
        <v>E84626</v>
      </c>
    </row>
    <row r="1507" spans="1:23" x14ac:dyDescent="0.35">
      <c r="A1507" s="80">
        <v>45505</v>
      </c>
      <c r="B1507" t="s">
        <v>371</v>
      </c>
      <c r="C1507" t="s">
        <v>966</v>
      </c>
      <c r="D1507" t="s">
        <v>960</v>
      </c>
      <c r="E1507" t="s">
        <v>854</v>
      </c>
      <c r="F1507" s="78">
        <v>1731</v>
      </c>
      <c r="G1507" s="78">
        <v>3844</v>
      </c>
      <c r="H1507" s="78">
        <v>258</v>
      </c>
      <c r="I1507" s="78">
        <v>564</v>
      </c>
      <c r="J1507" s="78">
        <v>659</v>
      </c>
      <c r="K1507" s="78">
        <v>1535</v>
      </c>
      <c r="L1507" s="78">
        <v>504</v>
      </c>
      <c r="M1507" s="78">
        <v>1097</v>
      </c>
      <c r="N1507" s="78">
        <v>205</v>
      </c>
      <c r="O1507" s="78">
        <v>427</v>
      </c>
      <c r="P1507" s="78">
        <v>105</v>
      </c>
      <c r="Q1507" s="78">
        <v>221</v>
      </c>
      <c r="R1507" s="79">
        <v>6.0658578856152515E-2</v>
      </c>
      <c r="S1507" s="79">
        <v>5.7492195629552552E-2</v>
      </c>
      <c r="T1507" s="78" t="str">
        <f>VLOOKUP(Table5[[#This Row],[ODS Code]],Lookup!A:D,4,FALSE)</f>
        <v>Brent</v>
      </c>
      <c r="U1507" s="78" t="str">
        <f>VLOOKUP(Table5[[#This Row],[ODS Code]],Lookup!A:E,3,FALSE)</f>
        <v>Harness North</v>
      </c>
      <c r="V1507" s="78" t="str">
        <f>VLOOKUP(Table5[[#This Row],[ODS Code]],Lookup!A:F,2,FALSE)</f>
        <v>THE SURGERY</v>
      </c>
      <c r="W1507" s="78" t="str">
        <f>VLOOKUP(Table5[[#This Row],[ODS Code]],Lookup!A:G,5,FALSE)</f>
        <v>E84635</v>
      </c>
    </row>
    <row r="1508" spans="1:23" x14ac:dyDescent="0.35">
      <c r="A1508" s="80">
        <v>45505</v>
      </c>
      <c r="B1508" t="s">
        <v>394</v>
      </c>
      <c r="C1508" t="s">
        <v>967</v>
      </c>
      <c r="D1508" t="s">
        <v>960</v>
      </c>
      <c r="E1508" t="s">
        <v>854</v>
      </c>
      <c r="F1508" s="78">
        <v>15725</v>
      </c>
      <c r="G1508" s="78">
        <v>31571</v>
      </c>
      <c r="H1508" s="78">
        <v>2104</v>
      </c>
      <c r="I1508" s="78">
        <v>4231</v>
      </c>
      <c r="J1508" s="78">
        <v>7892</v>
      </c>
      <c r="K1508" s="78">
        <v>15847</v>
      </c>
      <c r="L1508" s="78">
        <v>3384</v>
      </c>
      <c r="M1508" s="78">
        <v>6787</v>
      </c>
      <c r="N1508" s="78">
        <v>1085</v>
      </c>
      <c r="O1508" s="78">
        <v>2177</v>
      </c>
      <c r="P1508" s="78">
        <v>1260</v>
      </c>
      <c r="Q1508" s="78">
        <v>2529</v>
      </c>
      <c r="R1508" s="79">
        <v>8.0127186009538956E-2</v>
      </c>
      <c r="S1508" s="79">
        <v>8.0105159798549305E-2</v>
      </c>
      <c r="T1508" s="78" t="str">
        <f>VLOOKUP(Table5[[#This Row],[ODS Code]],Lookup!A:D,4,FALSE)</f>
        <v>Brent</v>
      </c>
      <c r="U1508" s="78" t="str">
        <f>VLOOKUP(Table5[[#This Row],[ODS Code]],Lookup!A:E,3,FALSE)</f>
        <v>Harness North</v>
      </c>
      <c r="V1508" s="78" t="str">
        <f>VLOOKUP(Table5[[#This Row],[ODS Code]],Lookup!A:F,2,FALSE)</f>
        <v>WEMBLEY PARK DRIVE MEDICAL CENTRE</v>
      </c>
      <c r="W1508" s="78" t="str">
        <f>VLOOKUP(Table5[[#This Row],[ODS Code]],Lookup!A:G,5,FALSE)</f>
        <v>E84709</v>
      </c>
    </row>
    <row r="1509" spans="1:23" x14ac:dyDescent="0.35">
      <c r="A1509" s="80">
        <v>45505</v>
      </c>
      <c r="B1509" t="s">
        <v>406</v>
      </c>
      <c r="C1509" t="s">
        <v>968</v>
      </c>
      <c r="D1509" t="s">
        <v>960</v>
      </c>
      <c r="E1509" t="s">
        <v>854</v>
      </c>
      <c r="F1509" s="78">
        <v>3110</v>
      </c>
      <c r="G1509" s="78">
        <v>6181</v>
      </c>
      <c r="H1509" s="78">
        <v>532</v>
      </c>
      <c r="I1509" s="78">
        <v>1009</v>
      </c>
      <c r="J1509" s="78">
        <v>787</v>
      </c>
      <c r="K1509" s="78">
        <v>1838</v>
      </c>
      <c r="L1509" s="78">
        <v>1240</v>
      </c>
      <c r="M1509" s="78">
        <v>2318</v>
      </c>
      <c r="N1509" s="78">
        <v>280</v>
      </c>
      <c r="O1509" s="78">
        <v>519</v>
      </c>
      <c r="P1509" s="78">
        <v>271</v>
      </c>
      <c r="Q1509" s="78">
        <v>497</v>
      </c>
      <c r="R1509" s="79">
        <v>8.7138263665594851E-2</v>
      </c>
      <c r="S1509" s="79">
        <v>8.0407701019252542E-2</v>
      </c>
      <c r="T1509" s="78" t="str">
        <f>VLOOKUP(Table5[[#This Row],[ODS Code]],Lookup!A:D,4,FALSE)</f>
        <v>Brent</v>
      </c>
      <c r="U1509" s="78" t="str">
        <f>VLOOKUP(Table5[[#This Row],[ODS Code]],Lookup!A:E,3,FALSE)</f>
        <v>Harness North</v>
      </c>
      <c r="V1509" s="78" t="str">
        <f>VLOOKUP(Table5[[#This Row],[ODS Code]],Lookup!A:F,2,FALSE)</f>
        <v>WILLOW TREE FAMILY DOCTORS</v>
      </c>
      <c r="W1509" s="78" t="str">
        <f>VLOOKUP(Table5[[#This Row],[ODS Code]],Lookup!A:G,5,FALSE)</f>
        <v>E84015</v>
      </c>
    </row>
    <row r="1510" spans="1:23" x14ac:dyDescent="0.35">
      <c r="A1510" s="80">
        <v>45505</v>
      </c>
      <c r="B1510" t="s">
        <v>41</v>
      </c>
      <c r="C1510" t="s">
        <v>969</v>
      </c>
      <c r="D1510" t="s">
        <v>970</v>
      </c>
      <c r="E1510" t="s">
        <v>854</v>
      </c>
      <c r="F1510" s="78">
        <v>4601</v>
      </c>
      <c r="G1510" s="78">
        <v>10400</v>
      </c>
      <c r="H1510" s="78">
        <v>419</v>
      </c>
      <c r="I1510" s="78">
        <v>942</v>
      </c>
      <c r="J1510" s="78">
        <v>2325</v>
      </c>
      <c r="K1510" s="78">
        <v>5364</v>
      </c>
      <c r="L1510" s="78">
        <v>1287</v>
      </c>
      <c r="M1510" s="78">
        <v>2837</v>
      </c>
      <c r="N1510" s="78">
        <v>313</v>
      </c>
      <c r="O1510" s="78">
        <v>705</v>
      </c>
      <c r="P1510" s="78">
        <v>257</v>
      </c>
      <c r="Q1510" s="78">
        <v>552</v>
      </c>
      <c r="R1510" s="79">
        <v>5.5857422299500109E-2</v>
      </c>
      <c r="S1510" s="79">
        <v>5.3076923076923077E-2</v>
      </c>
      <c r="T1510" s="78" t="str">
        <f>VLOOKUP(Table5[[#This Row],[ODS Code]],Lookup!A:D,4,FALSE)</f>
        <v>Brent</v>
      </c>
      <c r="U1510" s="78" t="str">
        <f>VLOOKUP(Table5[[#This Row],[ODS Code]],Lookup!A:E,3,FALSE)</f>
        <v>Harness South</v>
      </c>
      <c r="V1510" s="78" t="str">
        <f>VLOOKUP(Table5[[#This Row],[ODS Code]],Lookup!A:F,2,FALSE)</f>
        <v>BRENTFIELD MEDICAL CENTRE</v>
      </c>
      <c r="W1510" s="78" t="str">
        <f>VLOOKUP(Table5[[#This Row],[ODS Code]],Lookup!A:G,5,FALSE)</f>
        <v>E84031</v>
      </c>
    </row>
    <row r="1511" spans="1:23" x14ac:dyDescent="0.35">
      <c r="A1511" s="80">
        <v>45505</v>
      </c>
      <c r="B1511" t="s">
        <v>72</v>
      </c>
      <c r="C1511" t="s">
        <v>971</v>
      </c>
      <c r="D1511" t="s">
        <v>970</v>
      </c>
      <c r="E1511" t="s">
        <v>854</v>
      </c>
      <c r="F1511" s="78">
        <v>779</v>
      </c>
      <c r="G1511" s="78">
        <v>1558</v>
      </c>
      <c r="H1511" s="78">
        <v>51</v>
      </c>
      <c r="I1511" s="78">
        <v>102</v>
      </c>
      <c r="J1511" s="78">
        <v>508</v>
      </c>
      <c r="K1511" s="78">
        <v>1016</v>
      </c>
      <c r="L1511" s="78">
        <v>162</v>
      </c>
      <c r="M1511" s="78">
        <v>324</v>
      </c>
      <c r="N1511" s="78">
        <v>36</v>
      </c>
      <c r="O1511" s="78">
        <v>72</v>
      </c>
      <c r="P1511" s="78">
        <v>22</v>
      </c>
      <c r="Q1511" s="78">
        <v>44</v>
      </c>
      <c r="R1511" s="79">
        <v>2.8241335044929396E-2</v>
      </c>
      <c r="S1511" s="79">
        <v>2.8241335044929396E-2</v>
      </c>
      <c r="T1511" s="78" t="str">
        <f>VLOOKUP(Table5[[#This Row],[ODS Code]],Lookup!A:D,4,FALSE)</f>
        <v>Brent</v>
      </c>
      <c r="U1511" s="78" t="str">
        <f>VLOOKUP(Table5[[#This Row],[ODS Code]],Lookup!A:E,3,FALSE)</f>
        <v>Harness South</v>
      </c>
      <c r="V1511" s="78" t="str">
        <f>VLOOKUP(Table5[[#This Row],[ODS Code]],Lookup!A:F,2,FALSE)</f>
        <v>CHURCH END MEDICAL CENTRE</v>
      </c>
      <c r="W1511" s="78" t="str">
        <f>VLOOKUP(Table5[[#This Row],[ODS Code]],Lookup!A:G,5,FALSE)</f>
        <v>E84013</v>
      </c>
    </row>
    <row r="1512" spans="1:23" x14ac:dyDescent="0.35">
      <c r="A1512" s="80">
        <v>45505</v>
      </c>
      <c r="B1512" t="s">
        <v>114</v>
      </c>
      <c r="C1512" t="s">
        <v>972</v>
      </c>
      <c r="D1512" t="s">
        <v>970</v>
      </c>
      <c r="E1512" t="s">
        <v>854</v>
      </c>
      <c r="F1512" s="78">
        <v>3590</v>
      </c>
      <c r="G1512" s="78">
        <v>7723</v>
      </c>
      <c r="H1512" s="78">
        <v>487</v>
      </c>
      <c r="I1512" s="78">
        <v>875</v>
      </c>
      <c r="J1512" s="78">
        <v>1334</v>
      </c>
      <c r="K1512" s="78">
        <v>3733</v>
      </c>
      <c r="L1512" s="78">
        <v>1093</v>
      </c>
      <c r="M1512" s="78">
        <v>1929</v>
      </c>
      <c r="N1512" s="78">
        <v>373</v>
      </c>
      <c r="O1512" s="78">
        <v>665</v>
      </c>
      <c r="P1512" s="78">
        <v>303</v>
      </c>
      <c r="Q1512" s="78">
        <v>521</v>
      </c>
      <c r="R1512" s="79">
        <v>8.4401114206128128E-2</v>
      </c>
      <c r="S1512" s="79">
        <v>6.7460831283180117E-2</v>
      </c>
      <c r="T1512" s="78" t="str">
        <f>VLOOKUP(Table5[[#This Row],[ODS Code]],Lookup!A:D,4,FALSE)</f>
        <v>Brent</v>
      </c>
      <c r="U1512" s="78" t="str">
        <f>VLOOKUP(Table5[[#This Row],[ODS Code]],Lookup!A:E,3,FALSE)</f>
        <v>Harness South</v>
      </c>
      <c r="V1512" s="78" t="str">
        <f>VLOOKUP(Table5[[#This Row],[ODS Code]],Lookup!A:F,2,FALSE)</f>
        <v>FORTY WILLOWS SURGERY</v>
      </c>
      <c r="W1512" s="78" t="str">
        <f>VLOOKUP(Table5[[#This Row],[ODS Code]],Lookup!A:G,5,FALSE)</f>
        <v>E84002</v>
      </c>
    </row>
    <row r="1513" spans="1:23" x14ac:dyDescent="0.35">
      <c r="A1513" s="80">
        <v>45505</v>
      </c>
      <c r="B1513" t="s">
        <v>115</v>
      </c>
      <c r="C1513" t="s">
        <v>973</v>
      </c>
      <c r="D1513" t="s">
        <v>970</v>
      </c>
      <c r="E1513" t="s">
        <v>854</v>
      </c>
      <c r="F1513" s="78">
        <v>3287</v>
      </c>
      <c r="G1513" s="78">
        <v>9249</v>
      </c>
      <c r="H1513" s="78">
        <v>477</v>
      </c>
      <c r="I1513" s="78">
        <v>1188</v>
      </c>
      <c r="J1513" s="78">
        <v>1497</v>
      </c>
      <c r="K1513" s="78">
        <v>4884</v>
      </c>
      <c r="L1513" s="78">
        <v>854</v>
      </c>
      <c r="M1513" s="78">
        <v>2069</v>
      </c>
      <c r="N1513" s="78">
        <v>258</v>
      </c>
      <c r="O1513" s="78">
        <v>628</v>
      </c>
      <c r="P1513" s="78">
        <v>201</v>
      </c>
      <c r="Q1513" s="78">
        <v>480</v>
      </c>
      <c r="R1513" s="79">
        <v>6.1149984788560999E-2</v>
      </c>
      <c r="S1513" s="79">
        <v>5.1897502432695426E-2</v>
      </c>
      <c r="T1513" s="78" t="str">
        <f>VLOOKUP(Table5[[#This Row],[ODS Code]],Lookup!A:D,4,FALSE)</f>
        <v>Brent</v>
      </c>
      <c r="U1513" s="78" t="str">
        <f>VLOOKUP(Table5[[#This Row],[ODS Code]],Lookup!A:E,3,FALSE)</f>
        <v>Harness South</v>
      </c>
      <c r="V1513" s="78" t="str">
        <f>VLOOKUP(Table5[[#This Row],[ODS Code]],Lookup!A:F,2,FALSE)</f>
        <v>FREUCHEN MEDICAL CENTRE</v>
      </c>
      <c r="W1513" s="78" t="str">
        <f>VLOOKUP(Table5[[#This Row],[ODS Code]],Lookup!A:G,5,FALSE)</f>
        <v>E84074</v>
      </c>
    </row>
    <row r="1514" spans="1:23" x14ac:dyDescent="0.35">
      <c r="A1514" s="80">
        <v>45505</v>
      </c>
      <c r="B1514" t="s">
        <v>162</v>
      </c>
      <c r="C1514" t="s">
        <v>974</v>
      </c>
      <c r="D1514" t="s">
        <v>970</v>
      </c>
      <c r="E1514" t="s">
        <v>854</v>
      </c>
      <c r="F1514" s="78">
        <v>1458</v>
      </c>
      <c r="G1514" s="78">
        <v>3383</v>
      </c>
      <c r="H1514" s="78">
        <v>240</v>
      </c>
      <c r="I1514" s="78">
        <v>525</v>
      </c>
      <c r="J1514" s="78">
        <v>530</v>
      </c>
      <c r="K1514" s="78">
        <v>1363</v>
      </c>
      <c r="L1514" s="78">
        <v>402</v>
      </c>
      <c r="M1514" s="78">
        <v>870</v>
      </c>
      <c r="N1514" s="78">
        <v>168</v>
      </c>
      <c r="O1514" s="78">
        <v>365</v>
      </c>
      <c r="P1514" s="78">
        <v>118</v>
      </c>
      <c r="Q1514" s="78">
        <v>260</v>
      </c>
      <c r="R1514" s="79">
        <v>8.0932784636488342E-2</v>
      </c>
      <c r="S1514" s="79">
        <v>7.6854862548034295E-2</v>
      </c>
      <c r="T1514" s="78" t="str">
        <f>VLOOKUP(Table5[[#This Row],[ODS Code]],Lookup!A:D,4,FALSE)</f>
        <v>Brent</v>
      </c>
      <c r="U1514" s="78" t="str">
        <f>VLOOKUP(Table5[[#This Row],[ODS Code]],Lookup!A:E,3,FALSE)</f>
        <v>Harness South</v>
      </c>
      <c r="V1514" s="78" t="str">
        <f>VLOOKUP(Table5[[#This Row],[ODS Code]],Lookup!A:F,2,FALSE)</f>
        <v>HILLTOP MEDICAL PRACTICE</v>
      </c>
      <c r="W1514" s="78" t="str">
        <f>VLOOKUP(Table5[[#This Row],[ODS Code]],Lookup!A:G,5,FALSE)</f>
        <v>E84637</v>
      </c>
    </row>
    <row r="1515" spans="1:23" x14ac:dyDescent="0.35">
      <c r="A1515" s="80">
        <v>45505</v>
      </c>
      <c r="B1515" t="s">
        <v>233</v>
      </c>
      <c r="C1515" t="s">
        <v>975</v>
      </c>
      <c r="D1515" t="s">
        <v>970</v>
      </c>
      <c r="E1515" t="s">
        <v>854</v>
      </c>
      <c r="F1515" s="78">
        <v>0</v>
      </c>
      <c r="G1515" s="78">
        <v>0</v>
      </c>
      <c r="H1515" s="78">
        <v>0</v>
      </c>
      <c r="I1515" s="78">
        <v>0</v>
      </c>
      <c r="J1515" s="78">
        <v>0</v>
      </c>
      <c r="K1515" s="78">
        <v>0</v>
      </c>
      <c r="L1515" s="78">
        <v>0</v>
      </c>
      <c r="M1515" s="78">
        <v>0</v>
      </c>
      <c r="N1515" s="78">
        <v>0</v>
      </c>
      <c r="O1515" s="78">
        <v>0</v>
      </c>
      <c r="P1515" s="78">
        <v>0</v>
      </c>
      <c r="Q1515" s="78">
        <v>0</v>
      </c>
      <c r="R1515" s="79">
        <v>0</v>
      </c>
      <c r="S1515" s="79">
        <v>0</v>
      </c>
      <c r="T1515" s="78" t="str">
        <f>VLOOKUP(Table5[[#This Row],[ODS Code]],Lookup!A:D,4,FALSE)</f>
        <v>Brent</v>
      </c>
      <c r="U1515" s="78" t="str">
        <f>VLOOKUP(Table5[[#This Row],[ODS Code]],Lookup!A:E,3,FALSE)</f>
        <v>Harness South</v>
      </c>
      <c r="V1515" s="78" t="str">
        <f>VLOOKUP(Table5[[#This Row],[ODS Code]],Lookup!A:F,2,FALSE)</f>
        <v>OXGATE GARDENS SURGERY</v>
      </c>
      <c r="W1515" s="78" t="str">
        <f>VLOOKUP(Table5[[#This Row],[ODS Code]],Lookup!A:G,5,FALSE)</f>
        <v>E84076</v>
      </c>
    </row>
    <row r="1516" spans="1:23" x14ac:dyDescent="0.35">
      <c r="A1516" s="80">
        <v>45505</v>
      </c>
      <c r="B1516" t="s">
        <v>237</v>
      </c>
      <c r="C1516" t="s">
        <v>976</v>
      </c>
      <c r="D1516" t="s">
        <v>970</v>
      </c>
      <c r="E1516" t="s">
        <v>854</v>
      </c>
      <c r="F1516" s="78">
        <v>2481</v>
      </c>
      <c r="G1516" s="78">
        <v>7181</v>
      </c>
      <c r="H1516" s="78">
        <v>378</v>
      </c>
      <c r="I1516" s="78">
        <v>954</v>
      </c>
      <c r="J1516" s="78">
        <v>806</v>
      </c>
      <c r="K1516" s="78">
        <v>3014</v>
      </c>
      <c r="L1516" s="78">
        <v>814</v>
      </c>
      <c r="M1516" s="78">
        <v>2014</v>
      </c>
      <c r="N1516" s="78">
        <v>213</v>
      </c>
      <c r="O1516" s="78">
        <v>541</v>
      </c>
      <c r="P1516" s="78">
        <v>270</v>
      </c>
      <c r="Q1516" s="78">
        <v>658</v>
      </c>
      <c r="R1516" s="79">
        <v>0.10882708585247884</v>
      </c>
      <c r="S1516" s="79">
        <v>9.1630692104163761E-2</v>
      </c>
      <c r="T1516" s="78" t="str">
        <f>VLOOKUP(Table5[[#This Row],[ODS Code]],Lookup!A:D,4,FALSE)</f>
        <v>Brent</v>
      </c>
      <c r="U1516" s="78" t="str">
        <f>VLOOKUP(Table5[[#This Row],[ODS Code]],Lookup!A:E,3,FALSE)</f>
        <v>Harness South</v>
      </c>
      <c r="V1516" s="78" t="str">
        <f>VLOOKUP(Table5[[#This Row],[ODS Code]],Lookup!A:F,2,FALSE)</f>
        <v>ACTON LANE SURGERY</v>
      </c>
      <c r="W1516" s="78" t="str">
        <f>VLOOKUP(Table5[[#This Row],[ODS Code]],Lookup!A:G,5,FALSE)</f>
        <v>E84645</v>
      </c>
    </row>
    <row r="1517" spans="1:23" x14ac:dyDescent="0.35">
      <c r="A1517" s="80">
        <v>45505</v>
      </c>
      <c r="B1517" t="s">
        <v>260</v>
      </c>
      <c r="C1517" t="s">
        <v>977</v>
      </c>
      <c r="D1517" t="s">
        <v>970</v>
      </c>
      <c r="E1517" t="s">
        <v>854</v>
      </c>
      <c r="F1517" s="78">
        <v>2288</v>
      </c>
      <c r="G1517" s="78">
        <v>4576</v>
      </c>
      <c r="H1517" s="78">
        <v>319</v>
      </c>
      <c r="I1517" s="78">
        <v>638</v>
      </c>
      <c r="J1517" s="78">
        <v>788</v>
      </c>
      <c r="K1517" s="78">
        <v>1576</v>
      </c>
      <c r="L1517" s="78">
        <v>813</v>
      </c>
      <c r="M1517" s="78">
        <v>1626</v>
      </c>
      <c r="N1517" s="78">
        <v>162</v>
      </c>
      <c r="O1517" s="78">
        <v>324</v>
      </c>
      <c r="P1517" s="78">
        <v>206</v>
      </c>
      <c r="Q1517" s="78">
        <v>412</v>
      </c>
      <c r="R1517" s="79">
        <v>9.0034965034965039E-2</v>
      </c>
      <c r="S1517" s="79">
        <v>9.0034965034965039E-2</v>
      </c>
      <c r="T1517" s="78" t="str">
        <f>VLOOKUP(Table5[[#This Row],[ODS Code]],Lookup!A:D,4,FALSE)</f>
        <v>Brent</v>
      </c>
      <c r="U1517" s="78" t="str">
        <f>VLOOKUP(Table5[[#This Row],[ODS Code]],Lookup!A:E,3,FALSE)</f>
        <v>Harness South</v>
      </c>
      <c r="V1517" s="78" t="str">
        <f>VLOOKUP(Table5[[#This Row],[ODS Code]],Lookup!A:F,2,FALSE)</f>
        <v>ROUNDWOOD PARK MEDICAL CENTRE</v>
      </c>
      <c r="W1517" s="78" t="str">
        <f>VLOOKUP(Table5[[#This Row],[ODS Code]],Lookup!A:G,5,FALSE)</f>
        <v>E84656</v>
      </c>
    </row>
    <row r="1518" spans="1:23" x14ac:dyDescent="0.35">
      <c r="A1518" s="80">
        <v>45505</v>
      </c>
      <c r="B1518" t="s">
        <v>368</v>
      </c>
      <c r="C1518" t="s">
        <v>978</v>
      </c>
      <c r="D1518" t="s">
        <v>970</v>
      </c>
      <c r="E1518" t="s">
        <v>854</v>
      </c>
      <c r="F1518" s="78">
        <v>1623</v>
      </c>
      <c r="G1518" s="78">
        <v>3401</v>
      </c>
      <c r="H1518" s="78">
        <v>152</v>
      </c>
      <c r="I1518" s="78">
        <v>322</v>
      </c>
      <c r="J1518" s="78">
        <v>742</v>
      </c>
      <c r="K1518" s="78">
        <v>1579</v>
      </c>
      <c r="L1518" s="78">
        <v>461</v>
      </c>
      <c r="M1518" s="78">
        <v>953</v>
      </c>
      <c r="N1518" s="78">
        <v>142</v>
      </c>
      <c r="O1518" s="78">
        <v>294</v>
      </c>
      <c r="P1518" s="78">
        <v>126</v>
      </c>
      <c r="Q1518" s="78">
        <v>253</v>
      </c>
      <c r="R1518" s="79">
        <v>7.763401109057301E-2</v>
      </c>
      <c r="S1518" s="79">
        <v>7.4389885327844754E-2</v>
      </c>
      <c r="T1518" s="78" t="str">
        <f>VLOOKUP(Table5[[#This Row],[ODS Code]],Lookup!A:D,4,FALSE)</f>
        <v>Brent</v>
      </c>
      <c r="U1518" s="78" t="str">
        <f>VLOOKUP(Table5[[#This Row],[ODS Code]],Lookup!A:E,3,FALSE)</f>
        <v>Harness South</v>
      </c>
      <c r="V1518" s="78" t="str">
        <f>VLOOKUP(Table5[[#This Row],[ODS Code]],Lookup!A:F,2,FALSE)</f>
        <v>STONEBRIDGE MEDICAL CENTRE</v>
      </c>
      <c r="W1518" s="78" t="str">
        <f>VLOOKUP(Table5[[#This Row],[ODS Code]],Lookup!A:G,5,FALSE)</f>
        <v>E84028</v>
      </c>
    </row>
    <row r="1519" spans="1:23" x14ac:dyDescent="0.35">
      <c r="A1519" s="80">
        <v>45505</v>
      </c>
      <c r="B1519" t="s">
        <v>390</v>
      </c>
      <c r="C1519" t="s">
        <v>979</v>
      </c>
      <c r="D1519" t="s">
        <v>970</v>
      </c>
      <c r="E1519" t="s">
        <v>854</v>
      </c>
      <c r="F1519" s="78">
        <v>1976</v>
      </c>
      <c r="G1519" s="78">
        <v>4545</v>
      </c>
      <c r="H1519" s="78">
        <v>265</v>
      </c>
      <c r="I1519" s="78">
        <v>574</v>
      </c>
      <c r="J1519" s="78">
        <v>766</v>
      </c>
      <c r="K1519" s="78">
        <v>1927</v>
      </c>
      <c r="L1519" s="78">
        <v>695</v>
      </c>
      <c r="M1519" s="78">
        <v>1506</v>
      </c>
      <c r="N1519" s="78">
        <v>111</v>
      </c>
      <c r="O1519" s="78">
        <v>242</v>
      </c>
      <c r="P1519" s="78">
        <v>139</v>
      </c>
      <c r="Q1519" s="78">
        <v>296</v>
      </c>
      <c r="R1519" s="79">
        <v>7.0344129554655868E-2</v>
      </c>
      <c r="S1519" s="79">
        <v>6.5126512651265123E-2</v>
      </c>
      <c r="T1519" s="78" t="str">
        <f>VLOOKUP(Table5[[#This Row],[ODS Code]],Lookup!A:D,4,FALSE)</f>
        <v>Brent</v>
      </c>
      <c r="U1519" s="78" t="str">
        <f>VLOOKUP(Table5[[#This Row],[ODS Code]],Lookup!A:E,3,FALSE)</f>
        <v>Harness South</v>
      </c>
      <c r="V1519" s="78" t="str">
        <f>VLOOKUP(Table5[[#This Row],[ODS Code]],Lookup!A:F,2,FALSE)</f>
        <v>WALM LANE SURGERY</v>
      </c>
      <c r="W1519" s="78" t="str">
        <f>VLOOKUP(Table5[[#This Row],[ODS Code]],Lookup!A:G,5,FALSE)</f>
        <v>E84086</v>
      </c>
    </row>
    <row r="1520" spans="1:23" x14ac:dyDescent="0.35">
      <c r="A1520" s="80">
        <v>45505</v>
      </c>
      <c r="B1520" t="s">
        <v>110</v>
      </c>
      <c r="C1520" t="s">
        <v>980</v>
      </c>
      <c r="D1520" t="s">
        <v>981</v>
      </c>
      <c r="E1520" t="s">
        <v>854</v>
      </c>
      <c r="F1520" s="78">
        <v>1400</v>
      </c>
      <c r="G1520" s="78">
        <v>2825</v>
      </c>
      <c r="H1520" s="78">
        <v>179</v>
      </c>
      <c r="I1520" s="78">
        <v>359</v>
      </c>
      <c r="J1520" s="78">
        <v>539</v>
      </c>
      <c r="K1520" s="78">
        <v>1095</v>
      </c>
      <c r="L1520" s="78">
        <v>533</v>
      </c>
      <c r="M1520" s="78">
        <v>1072</v>
      </c>
      <c r="N1520" s="78">
        <v>90</v>
      </c>
      <c r="O1520" s="78">
        <v>181</v>
      </c>
      <c r="P1520" s="78">
        <v>59</v>
      </c>
      <c r="Q1520" s="78">
        <v>118</v>
      </c>
      <c r="R1520" s="79">
        <v>4.2142857142857142E-2</v>
      </c>
      <c r="S1520" s="79">
        <v>4.176991150442478E-2</v>
      </c>
      <c r="T1520" s="78" t="str">
        <f>VLOOKUP(Table5[[#This Row],[ODS Code]],Lookup!A:D,4,FALSE)</f>
        <v>Harrow</v>
      </c>
      <c r="U1520" s="78" t="str">
        <f>VLOOKUP(Table5[[#This Row],[ODS Code]],Lookup!A:E,3,FALSE)</f>
        <v>Harrow Collaborative Network</v>
      </c>
      <c r="V1520" s="78" t="str">
        <f>VLOOKUP(Table5[[#This Row],[ODS Code]],Lookup!A:F,2,FALSE)</f>
        <v>FIRST CHOICE MEDICAL CARE</v>
      </c>
      <c r="W1520" s="78" t="str">
        <f>VLOOKUP(Table5[[#This Row],[ODS Code]],Lookup!A:G,5,FALSE)</f>
        <v>Y05080</v>
      </c>
    </row>
    <row r="1521" spans="1:23" x14ac:dyDescent="0.35">
      <c r="A1521" s="80">
        <v>45505</v>
      </c>
      <c r="B1521" t="s">
        <v>155</v>
      </c>
      <c r="C1521" t="s">
        <v>982</v>
      </c>
      <c r="D1521" t="s">
        <v>981</v>
      </c>
      <c r="E1521" t="s">
        <v>854</v>
      </c>
      <c r="F1521" s="78">
        <v>140</v>
      </c>
      <c r="G1521" s="78">
        <v>280</v>
      </c>
      <c r="H1521" s="78">
        <v>12</v>
      </c>
      <c r="I1521" s="78">
        <v>24</v>
      </c>
      <c r="J1521" s="78">
        <v>91</v>
      </c>
      <c r="K1521" s="78">
        <v>182</v>
      </c>
      <c r="L1521" s="78">
        <v>34</v>
      </c>
      <c r="M1521" s="78">
        <v>68</v>
      </c>
      <c r="N1521" s="78">
        <v>1</v>
      </c>
      <c r="O1521" s="78">
        <v>2</v>
      </c>
      <c r="P1521" s="78">
        <v>2</v>
      </c>
      <c r="Q1521" s="78">
        <v>4</v>
      </c>
      <c r="R1521" s="79">
        <v>1.4285714285714285E-2</v>
      </c>
      <c r="S1521" s="79">
        <v>1.4285714285714285E-2</v>
      </c>
      <c r="T1521" s="78" t="str">
        <f>VLOOKUP(Table5[[#This Row],[ODS Code]],Lookup!A:D,4,FALSE)</f>
        <v>Harrow</v>
      </c>
      <c r="U1521" s="78" t="str">
        <f>VLOOKUP(Table5[[#This Row],[ODS Code]],Lookup!A:E,3,FALSE)</f>
        <v>Harrow Collaborative Network</v>
      </c>
      <c r="V1521" s="78" t="str">
        <f>VLOOKUP(Table5[[#This Row],[ODS Code]],Lookup!A:F,2,FALSE)</f>
        <v>HEADSTONE LANE MEDICAL CENTRE</v>
      </c>
      <c r="W1521" s="78" t="str">
        <f>VLOOKUP(Table5[[#This Row],[ODS Code]],Lookup!A:G,5,FALSE)</f>
        <v>E84676</v>
      </c>
    </row>
    <row r="1522" spans="1:23" x14ac:dyDescent="0.35">
      <c r="A1522" s="80">
        <v>45505</v>
      </c>
      <c r="B1522" t="s">
        <v>156</v>
      </c>
      <c r="C1522" t="s">
        <v>983</v>
      </c>
      <c r="D1522" t="s">
        <v>981</v>
      </c>
      <c r="E1522" t="s">
        <v>854</v>
      </c>
      <c r="F1522" s="78">
        <v>0</v>
      </c>
      <c r="G1522" s="78">
        <v>0</v>
      </c>
      <c r="H1522" s="78">
        <v>0</v>
      </c>
      <c r="I1522" s="78">
        <v>0</v>
      </c>
      <c r="J1522" s="78">
        <v>0</v>
      </c>
      <c r="K1522" s="78">
        <v>0</v>
      </c>
      <c r="L1522" s="78">
        <v>0</v>
      </c>
      <c r="M1522" s="78">
        <v>0</v>
      </c>
      <c r="N1522" s="78">
        <v>0</v>
      </c>
      <c r="O1522" s="78">
        <v>0</v>
      </c>
      <c r="P1522" s="78">
        <v>0</v>
      </c>
      <c r="Q1522" s="78">
        <v>0</v>
      </c>
      <c r="R1522" s="79">
        <v>0</v>
      </c>
      <c r="S1522" s="79">
        <v>0</v>
      </c>
      <c r="T1522" s="78" t="str">
        <f>VLOOKUP(Table5[[#This Row],[ODS Code]],Lookup!A:D,4,FALSE)</f>
        <v>Harrow</v>
      </c>
      <c r="U1522" s="78" t="str">
        <f>VLOOKUP(Table5[[#This Row],[ODS Code]],Lookup!A:E,3,FALSE)</f>
        <v>Harrow Collaborative Network</v>
      </c>
      <c r="V1522" s="78" t="str">
        <f>VLOOKUP(Table5[[#This Row],[ODS Code]],Lookup!A:F,2,FALSE)</f>
        <v>HEADSTONE ROAD SURGERY</v>
      </c>
      <c r="W1522" s="78" t="str">
        <f>VLOOKUP(Table5[[#This Row],[ODS Code]],Lookup!A:G,5,FALSE)</f>
        <v>E84680</v>
      </c>
    </row>
    <row r="1523" spans="1:23" x14ac:dyDescent="0.35">
      <c r="A1523" s="80">
        <v>45505</v>
      </c>
      <c r="B1523" t="s">
        <v>182</v>
      </c>
      <c r="C1523" t="s">
        <v>984</v>
      </c>
      <c r="D1523" t="s">
        <v>981</v>
      </c>
      <c r="E1523" t="s">
        <v>854</v>
      </c>
      <c r="F1523" s="78">
        <v>544</v>
      </c>
      <c r="G1523" s="78">
        <v>1088</v>
      </c>
      <c r="H1523" s="78">
        <v>121</v>
      </c>
      <c r="I1523" s="78">
        <v>242</v>
      </c>
      <c r="J1523" s="78">
        <v>142</v>
      </c>
      <c r="K1523" s="78">
        <v>284</v>
      </c>
      <c r="L1523" s="78">
        <v>168</v>
      </c>
      <c r="M1523" s="78">
        <v>336</v>
      </c>
      <c r="N1523" s="78">
        <v>57</v>
      </c>
      <c r="O1523" s="78">
        <v>114</v>
      </c>
      <c r="P1523" s="78">
        <v>56</v>
      </c>
      <c r="Q1523" s="78">
        <v>112</v>
      </c>
      <c r="R1523" s="79">
        <v>0.10294117647058823</v>
      </c>
      <c r="S1523" s="79">
        <v>0.10294117647058823</v>
      </c>
      <c r="T1523" s="78" t="str">
        <f>VLOOKUP(Table5[[#This Row],[ODS Code]],Lookup!A:D,4,FALSE)</f>
        <v>Harrow</v>
      </c>
      <c r="U1523" s="78" t="str">
        <f>VLOOKUP(Table5[[#This Row],[ODS Code]],Lookup!A:E,3,FALSE)</f>
        <v>Harrow Collaborative Network</v>
      </c>
      <c r="V1523" s="78" t="str">
        <f>VLOOKUP(Table5[[#This Row],[ODS Code]],Lookup!A:F,2,FALSE)</f>
        <v>KENTON CLINIC</v>
      </c>
      <c r="W1523" s="78" t="str">
        <f>VLOOKUP(Table5[[#This Row],[ODS Code]],Lookup!A:G,5,FALSE)</f>
        <v>E84647</v>
      </c>
    </row>
    <row r="1524" spans="1:23" x14ac:dyDescent="0.35">
      <c r="A1524" s="80">
        <v>45505</v>
      </c>
      <c r="B1524" t="s">
        <v>191</v>
      </c>
      <c r="C1524" t="s">
        <v>985</v>
      </c>
      <c r="D1524" t="s">
        <v>981</v>
      </c>
      <c r="E1524" t="s">
        <v>854</v>
      </c>
      <c r="F1524" s="78">
        <v>11883</v>
      </c>
      <c r="G1524" s="78">
        <v>29968</v>
      </c>
      <c r="H1524" s="78">
        <v>1364</v>
      </c>
      <c r="I1524" s="78">
        <v>3324</v>
      </c>
      <c r="J1524" s="78">
        <v>5665</v>
      </c>
      <c r="K1524" s="78">
        <v>14745</v>
      </c>
      <c r="L1524" s="78">
        <v>3240</v>
      </c>
      <c r="M1524" s="78">
        <v>7969</v>
      </c>
      <c r="N1524" s="78">
        <v>895</v>
      </c>
      <c r="O1524" s="78">
        <v>2200</v>
      </c>
      <c r="P1524" s="78">
        <v>719</v>
      </c>
      <c r="Q1524" s="78">
        <v>1730</v>
      </c>
      <c r="R1524" s="79">
        <v>6.0506606075906758E-2</v>
      </c>
      <c r="S1524" s="79">
        <v>5.7728243459690333E-2</v>
      </c>
      <c r="T1524" s="78" t="str">
        <f>VLOOKUP(Table5[[#This Row],[ODS Code]],Lookup!A:D,4,FALSE)</f>
        <v>Harrow</v>
      </c>
      <c r="U1524" s="78" t="str">
        <f>VLOOKUP(Table5[[#This Row],[ODS Code]],Lookup!A:E,3,FALSE)</f>
        <v>Harrow Collaborative Network</v>
      </c>
      <c r="V1524" s="78" t="str">
        <f>VLOOKUP(Table5[[#This Row],[ODS Code]],Lookup!A:F,2,FALSE)</f>
        <v>KINGS ROAD MEDICAL CENTRE</v>
      </c>
      <c r="W1524" s="78" t="str">
        <f>VLOOKUP(Table5[[#This Row],[ODS Code]],Lookup!A:G,5,FALSE)</f>
        <v>E84005</v>
      </c>
    </row>
    <row r="1525" spans="1:23" x14ac:dyDescent="0.35">
      <c r="A1525" s="80">
        <v>45505</v>
      </c>
      <c r="B1525" t="s">
        <v>244</v>
      </c>
      <c r="C1525" t="s">
        <v>986</v>
      </c>
      <c r="D1525" t="s">
        <v>981</v>
      </c>
      <c r="E1525" t="s">
        <v>854</v>
      </c>
      <c r="F1525" s="78">
        <v>901</v>
      </c>
      <c r="G1525" s="78">
        <v>1807</v>
      </c>
      <c r="H1525" s="78">
        <v>157</v>
      </c>
      <c r="I1525" s="78">
        <v>322</v>
      </c>
      <c r="J1525" s="78">
        <v>233</v>
      </c>
      <c r="K1525" s="78">
        <v>445</v>
      </c>
      <c r="L1525" s="78">
        <v>307</v>
      </c>
      <c r="M1525" s="78">
        <v>625</v>
      </c>
      <c r="N1525" s="78">
        <v>115</v>
      </c>
      <c r="O1525" s="78">
        <v>232</v>
      </c>
      <c r="P1525" s="78">
        <v>89</v>
      </c>
      <c r="Q1525" s="78">
        <v>183</v>
      </c>
      <c r="R1525" s="79">
        <v>9.8779134295227528E-2</v>
      </c>
      <c r="S1525" s="79">
        <v>0.10127282789153293</v>
      </c>
      <c r="T1525" s="78" t="str">
        <f>VLOOKUP(Table5[[#This Row],[ODS Code]],Lookup!A:D,4,FALSE)</f>
        <v>Harrow</v>
      </c>
      <c r="U1525" s="78" t="str">
        <f>VLOOKUP(Table5[[#This Row],[ODS Code]],Lookup!A:E,3,FALSE)</f>
        <v>Harrow Collaborative Network</v>
      </c>
      <c r="V1525" s="78" t="str">
        <f>VLOOKUP(Table5[[#This Row],[ODS Code]],Lookup!A:F,2,FALSE)</f>
        <v>PINNER VIEW MEDICAL CENTRE</v>
      </c>
      <c r="W1525" s="78" t="str">
        <f>VLOOKUP(Table5[[#This Row],[ODS Code]],Lookup!A:G,5,FALSE)</f>
        <v>E84070</v>
      </c>
    </row>
    <row r="1526" spans="1:23" x14ac:dyDescent="0.35">
      <c r="A1526" s="80">
        <v>45505</v>
      </c>
      <c r="B1526" t="s">
        <v>357</v>
      </c>
      <c r="C1526" t="s">
        <v>987</v>
      </c>
      <c r="D1526" t="s">
        <v>981</v>
      </c>
      <c r="E1526" t="s">
        <v>854</v>
      </c>
      <c r="F1526" s="78">
        <v>702</v>
      </c>
      <c r="G1526" s="78">
        <v>1500</v>
      </c>
      <c r="H1526" s="78">
        <v>77</v>
      </c>
      <c r="I1526" s="78">
        <v>228</v>
      </c>
      <c r="J1526" s="78">
        <v>261</v>
      </c>
      <c r="K1526" s="78">
        <v>190</v>
      </c>
      <c r="L1526" s="78">
        <v>219</v>
      </c>
      <c r="M1526" s="78">
        <v>650</v>
      </c>
      <c r="N1526" s="78">
        <v>62</v>
      </c>
      <c r="O1526" s="78">
        <v>170</v>
      </c>
      <c r="P1526" s="78">
        <v>83</v>
      </c>
      <c r="Q1526" s="78">
        <v>262</v>
      </c>
      <c r="R1526" s="79">
        <v>0.11823361823361823</v>
      </c>
      <c r="S1526" s="79">
        <v>0.17466666666666666</v>
      </c>
      <c r="T1526" s="78" t="str">
        <f>VLOOKUP(Table5[[#This Row],[ODS Code]],Lookup!A:D,4,FALSE)</f>
        <v>Harrow</v>
      </c>
      <c r="U1526" s="78" t="str">
        <f>VLOOKUP(Table5[[#This Row],[ODS Code]],Lookup!A:E,3,FALSE)</f>
        <v>Harrow Collaborative Network</v>
      </c>
      <c r="V1526" s="78" t="str">
        <f>VLOOKUP(Table5[[#This Row],[ODS Code]],Lookup!A:F,2,FALSE)</f>
        <v>THE PINNER ROAD SURGERY</v>
      </c>
      <c r="W1526" s="78" t="str">
        <f>VLOOKUP(Table5[[#This Row],[ODS Code]],Lookup!A:G,5,FALSE)</f>
        <v>E84040</v>
      </c>
    </row>
    <row r="1527" spans="1:23" x14ac:dyDescent="0.35">
      <c r="A1527" s="80">
        <v>45505</v>
      </c>
      <c r="B1527" t="s">
        <v>365</v>
      </c>
      <c r="C1527" t="s">
        <v>988</v>
      </c>
      <c r="D1527" t="s">
        <v>981</v>
      </c>
      <c r="E1527" t="s">
        <v>854</v>
      </c>
      <c r="F1527" s="78">
        <v>1748</v>
      </c>
      <c r="G1527" s="78">
        <v>3447</v>
      </c>
      <c r="H1527" s="78">
        <v>230</v>
      </c>
      <c r="I1527" s="78">
        <v>379</v>
      </c>
      <c r="J1527" s="78">
        <v>814</v>
      </c>
      <c r="K1527" s="78">
        <v>1932</v>
      </c>
      <c r="L1527" s="78">
        <v>484</v>
      </c>
      <c r="M1527" s="78">
        <v>794</v>
      </c>
      <c r="N1527" s="78">
        <v>122</v>
      </c>
      <c r="O1527" s="78">
        <v>195</v>
      </c>
      <c r="P1527" s="78">
        <v>98</v>
      </c>
      <c r="Q1527" s="78">
        <v>147</v>
      </c>
      <c r="R1527" s="79">
        <v>5.6064073226544622E-2</v>
      </c>
      <c r="S1527" s="79">
        <v>4.2645778938207139E-2</v>
      </c>
      <c r="T1527" s="78" t="str">
        <f>VLOOKUP(Table5[[#This Row],[ODS Code]],Lookup!A:D,4,FALSE)</f>
        <v>Harrow</v>
      </c>
      <c r="U1527" s="78" t="str">
        <f>VLOOKUP(Table5[[#This Row],[ODS Code]],Lookup!A:E,3,FALSE)</f>
        <v>Harrow Collaborative Network</v>
      </c>
      <c r="V1527" s="78" t="str">
        <f>VLOOKUP(Table5[[#This Row],[ODS Code]],Lookup!A:F,2,FALSE)</f>
        <v>THE SHAFTESBURY MEDICAL CENTRE</v>
      </c>
      <c r="W1527" s="78" t="str">
        <f>VLOOKUP(Table5[[#This Row],[ODS Code]],Lookup!A:G,5,FALSE)</f>
        <v>E84062</v>
      </c>
    </row>
    <row r="1528" spans="1:23" x14ac:dyDescent="0.35">
      <c r="A1528" s="80">
        <v>45505</v>
      </c>
      <c r="B1528" t="s">
        <v>413</v>
      </c>
      <c r="C1528" t="s">
        <v>989</v>
      </c>
      <c r="D1528" t="s">
        <v>981</v>
      </c>
      <c r="E1528" t="s">
        <v>854</v>
      </c>
      <c r="F1528" s="78">
        <v>2043</v>
      </c>
      <c r="G1528" s="78">
        <v>4094</v>
      </c>
      <c r="H1528" s="78">
        <v>163</v>
      </c>
      <c r="I1528" s="78">
        <v>327</v>
      </c>
      <c r="J1528" s="78">
        <v>1339</v>
      </c>
      <c r="K1528" s="78">
        <v>2684</v>
      </c>
      <c r="L1528" s="78">
        <v>313</v>
      </c>
      <c r="M1528" s="78">
        <v>626</v>
      </c>
      <c r="N1528" s="78">
        <v>144</v>
      </c>
      <c r="O1528" s="78">
        <v>288</v>
      </c>
      <c r="P1528" s="78">
        <v>84</v>
      </c>
      <c r="Q1528" s="78">
        <v>169</v>
      </c>
      <c r="R1528" s="79">
        <v>4.1116005873715125E-2</v>
      </c>
      <c r="S1528" s="79">
        <v>4.1279921836834391E-2</v>
      </c>
      <c r="T1528" s="78" t="str">
        <f>VLOOKUP(Table5[[#This Row],[ODS Code]],Lookup!A:D,4,FALSE)</f>
        <v>Harrow</v>
      </c>
      <c r="U1528" s="78" t="str">
        <f>VLOOKUP(Table5[[#This Row],[ODS Code]],Lookup!A:E,3,FALSE)</f>
        <v>Harrow Collaborative Network</v>
      </c>
      <c r="V1528" s="78" t="str">
        <f>VLOOKUP(Table5[[#This Row],[ODS Code]],Lookup!A:F,2,FALSE)</f>
        <v>ZAIN MEDICAL CENTRE</v>
      </c>
      <c r="W1528" s="78" t="str">
        <f>VLOOKUP(Table5[[#This Row],[ODS Code]],Lookup!A:G,5,FALSE)</f>
        <v>E84653</v>
      </c>
    </row>
    <row r="1529" spans="1:23" x14ac:dyDescent="0.35">
      <c r="A1529" s="80">
        <v>45505</v>
      </c>
      <c r="B1529" t="s">
        <v>28</v>
      </c>
      <c r="C1529" t="s">
        <v>990</v>
      </c>
      <c r="D1529" t="s">
        <v>991</v>
      </c>
      <c r="E1529" t="s">
        <v>854</v>
      </c>
      <c r="F1529" s="78">
        <v>5093</v>
      </c>
      <c r="G1529" s="78">
        <v>13762</v>
      </c>
      <c r="H1529" s="78">
        <v>744</v>
      </c>
      <c r="I1529" s="78">
        <v>1953</v>
      </c>
      <c r="J1529" s="78">
        <v>2070</v>
      </c>
      <c r="K1529" s="78">
        <v>5939</v>
      </c>
      <c r="L1529" s="78">
        <v>1582</v>
      </c>
      <c r="M1529" s="78">
        <v>4087</v>
      </c>
      <c r="N1529" s="78">
        <v>356</v>
      </c>
      <c r="O1529" s="78">
        <v>933</v>
      </c>
      <c r="P1529" s="78">
        <v>341</v>
      </c>
      <c r="Q1529" s="78">
        <v>850</v>
      </c>
      <c r="R1529" s="79">
        <v>6.6954643628509725E-2</v>
      </c>
      <c r="S1529" s="79">
        <v>6.1764278447900015E-2</v>
      </c>
      <c r="T1529" s="78" t="str">
        <f>VLOOKUP(Table5[[#This Row],[ODS Code]],Lookup!A:D,4,FALSE)</f>
        <v>Harrow</v>
      </c>
      <c r="U1529" s="78" t="str">
        <f>VLOOKUP(Table5[[#This Row],[ODS Code]],Lookup!A:E,3,FALSE)</f>
        <v>Harrow East PCN</v>
      </c>
      <c r="V1529" s="78" t="str">
        <f>VLOOKUP(Table5[[#This Row],[ODS Code]],Lookup!A:F,2,FALSE)</f>
        <v>BACON LANE SURGERY</v>
      </c>
      <c r="W1529" s="78" t="str">
        <f>VLOOKUP(Table5[[#This Row],[ODS Code]],Lookup!A:G,5,FALSE)</f>
        <v>E84014</v>
      </c>
    </row>
    <row r="1530" spans="1:23" x14ac:dyDescent="0.35">
      <c r="A1530" s="80">
        <v>45505</v>
      </c>
      <c r="B1530" t="s">
        <v>169</v>
      </c>
      <c r="C1530" t="s">
        <v>992</v>
      </c>
      <c r="D1530" t="s">
        <v>991</v>
      </c>
      <c r="E1530" t="s">
        <v>854</v>
      </c>
      <c r="F1530" s="78">
        <v>5007</v>
      </c>
      <c r="G1530" s="78">
        <v>10312</v>
      </c>
      <c r="H1530" s="78">
        <v>919</v>
      </c>
      <c r="I1530" s="78">
        <v>1861</v>
      </c>
      <c r="J1530" s="78">
        <v>993</v>
      </c>
      <c r="K1530" s="78">
        <v>2205</v>
      </c>
      <c r="L1530" s="78">
        <v>1787</v>
      </c>
      <c r="M1530" s="78">
        <v>3613</v>
      </c>
      <c r="N1530" s="78">
        <v>741</v>
      </c>
      <c r="O1530" s="78">
        <v>1494</v>
      </c>
      <c r="P1530" s="78">
        <v>567</v>
      </c>
      <c r="Q1530" s="78">
        <v>1139</v>
      </c>
      <c r="R1530" s="79">
        <v>0.11324146195326543</v>
      </c>
      <c r="S1530" s="79">
        <v>0.11045384018619085</v>
      </c>
      <c r="T1530" s="78" t="str">
        <f>VLOOKUP(Table5[[#This Row],[ODS Code]],Lookup!A:D,4,FALSE)</f>
        <v>Harrow</v>
      </c>
      <c r="U1530" s="78" t="str">
        <f>VLOOKUP(Table5[[#This Row],[ODS Code]],Lookup!A:E,3,FALSE)</f>
        <v>Harrow East PCN</v>
      </c>
      <c r="V1530" s="78" t="str">
        <f>VLOOKUP(Table5[[#This Row],[ODS Code]],Lookup!A:F,2,FALSE)</f>
        <v>HONEYPOT MEDICAL CENTRE</v>
      </c>
      <c r="W1530" s="78" t="str">
        <f>VLOOKUP(Table5[[#This Row],[ODS Code]],Lookup!A:G,5,FALSE)</f>
        <v>E84039</v>
      </c>
    </row>
    <row r="1531" spans="1:23" x14ac:dyDescent="0.35">
      <c r="A1531" s="80">
        <v>45505</v>
      </c>
      <c r="B1531" t="s">
        <v>216</v>
      </c>
      <c r="C1531" t="s">
        <v>993</v>
      </c>
      <c r="D1531" t="s">
        <v>991</v>
      </c>
      <c r="E1531" t="s">
        <v>854</v>
      </c>
      <c r="F1531" s="78">
        <v>1306</v>
      </c>
      <c r="G1531" s="78">
        <v>3103</v>
      </c>
      <c r="H1531" s="78">
        <v>147</v>
      </c>
      <c r="I1531" s="78">
        <v>340</v>
      </c>
      <c r="J1531" s="78">
        <v>684</v>
      </c>
      <c r="K1531" s="78">
        <v>1617</v>
      </c>
      <c r="L1531" s="78">
        <v>358</v>
      </c>
      <c r="M1531" s="78">
        <v>866</v>
      </c>
      <c r="N1531" s="78">
        <v>65</v>
      </c>
      <c r="O1531" s="78">
        <v>161</v>
      </c>
      <c r="P1531" s="78">
        <v>52</v>
      </c>
      <c r="Q1531" s="78">
        <v>119</v>
      </c>
      <c r="R1531" s="79">
        <v>3.9816232771822356E-2</v>
      </c>
      <c r="S1531" s="79">
        <v>3.8349983886561391E-2</v>
      </c>
      <c r="T1531" s="78" t="str">
        <f>VLOOKUP(Table5[[#This Row],[ODS Code]],Lookup!A:D,4,FALSE)</f>
        <v>Harrow</v>
      </c>
      <c r="U1531" s="78" t="str">
        <f>VLOOKUP(Table5[[#This Row],[ODS Code]],Lookup!A:E,3,FALSE)</f>
        <v>Harrow East PCN</v>
      </c>
      <c r="V1531" s="78" t="str">
        <f>VLOOKUP(Table5[[#This Row],[ODS Code]],Lookup!A:F,2,FALSE)</f>
        <v>HARNESS HARROW PRACTICE</v>
      </c>
      <c r="W1531" s="78" t="str">
        <f>VLOOKUP(Table5[[#This Row],[ODS Code]],Lookup!A:G,5,FALSE)</f>
        <v>E84075</v>
      </c>
    </row>
    <row r="1532" spans="1:23" x14ac:dyDescent="0.35">
      <c r="A1532" s="80">
        <v>45505</v>
      </c>
      <c r="B1532" t="s">
        <v>27</v>
      </c>
      <c r="C1532" t="s">
        <v>994</v>
      </c>
      <c r="D1532" t="s">
        <v>995</v>
      </c>
      <c r="E1532" t="s">
        <v>854</v>
      </c>
      <c r="F1532" s="78">
        <v>657</v>
      </c>
      <c r="G1532" s="78">
        <v>1734</v>
      </c>
      <c r="H1532" s="78">
        <v>122</v>
      </c>
      <c r="I1532" s="78">
        <v>241</v>
      </c>
      <c r="J1532" s="78">
        <v>166</v>
      </c>
      <c r="K1532" s="78">
        <v>758</v>
      </c>
      <c r="L1532" s="78">
        <v>244</v>
      </c>
      <c r="M1532" s="78">
        <v>484</v>
      </c>
      <c r="N1532" s="78">
        <v>61</v>
      </c>
      <c r="O1532" s="78">
        <v>118</v>
      </c>
      <c r="P1532" s="78">
        <v>64</v>
      </c>
      <c r="Q1532" s="78">
        <v>133</v>
      </c>
      <c r="R1532" s="79">
        <v>9.7412480974124804E-2</v>
      </c>
      <c r="S1532" s="79">
        <v>7.6701268742791234E-2</v>
      </c>
      <c r="T1532" s="78" t="str">
        <f>VLOOKUP(Table5[[#This Row],[ODS Code]],Lookup!A:D,4,FALSE)</f>
        <v>Harrow</v>
      </c>
      <c r="U1532" s="78" t="str">
        <f>VLOOKUP(Table5[[#This Row],[ODS Code]],Lookup!A:E,3,FALSE)</f>
        <v>Health Alliance PCN</v>
      </c>
      <c r="V1532" s="78" t="str">
        <f>VLOOKUP(Table5[[#This Row],[ODS Code]],Lookup!A:F,2,FALSE)</f>
        <v>ASPRI MEDICAL CENTRE</v>
      </c>
      <c r="W1532" s="78" t="str">
        <f>VLOOKUP(Table5[[#This Row],[ODS Code]],Lookup!A:G,5,FALSE)</f>
        <v>E84658</v>
      </c>
    </row>
    <row r="1533" spans="1:23" x14ac:dyDescent="0.35">
      <c r="A1533" s="80">
        <v>45505</v>
      </c>
      <c r="B1533" t="s">
        <v>36</v>
      </c>
      <c r="C1533" t="s">
        <v>996</v>
      </c>
      <c r="D1533" t="s">
        <v>995</v>
      </c>
      <c r="E1533" t="s">
        <v>854</v>
      </c>
      <c r="F1533" s="78">
        <v>9394</v>
      </c>
      <c r="G1533" s="78">
        <v>20420</v>
      </c>
      <c r="H1533" s="78">
        <v>1056</v>
      </c>
      <c r="I1533" s="78">
        <v>2293</v>
      </c>
      <c r="J1533" s="78">
        <v>5231</v>
      </c>
      <c r="K1533" s="78">
        <v>11425</v>
      </c>
      <c r="L1533" s="78">
        <v>2193</v>
      </c>
      <c r="M1533" s="78">
        <v>4727</v>
      </c>
      <c r="N1533" s="78">
        <v>532</v>
      </c>
      <c r="O1533" s="78">
        <v>1153</v>
      </c>
      <c r="P1533" s="78">
        <v>382</v>
      </c>
      <c r="Q1533" s="78">
        <v>822</v>
      </c>
      <c r="R1533" s="79">
        <v>4.0664253779007876E-2</v>
      </c>
      <c r="S1533" s="79">
        <v>4.0254652301665035E-2</v>
      </c>
      <c r="T1533" s="78" t="str">
        <f>VLOOKUP(Table5[[#This Row],[ODS Code]],Lookup!A:D,4,FALSE)</f>
        <v>Harrow</v>
      </c>
      <c r="U1533" s="78" t="str">
        <f>VLOOKUP(Table5[[#This Row],[ODS Code]],Lookup!A:E,3,FALSE)</f>
        <v>Health Alliance PCN</v>
      </c>
      <c r="V1533" s="78" t="str">
        <f>VLOOKUP(Table5[[#This Row],[ODS Code]],Lookup!A:F,2,FALSE)</f>
        <v>BELMONT HEALTH CENTRE</v>
      </c>
      <c r="W1533" s="78" t="str">
        <f>VLOOKUP(Table5[[#This Row],[ODS Code]],Lookup!A:G,5,FALSE)</f>
        <v>E84069</v>
      </c>
    </row>
    <row r="1534" spans="1:23" x14ac:dyDescent="0.35">
      <c r="A1534" s="80">
        <v>45505</v>
      </c>
      <c r="B1534" t="s">
        <v>316</v>
      </c>
      <c r="C1534" t="s">
        <v>997</v>
      </c>
      <c r="D1534" t="s">
        <v>995</v>
      </c>
      <c r="E1534" t="s">
        <v>854</v>
      </c>
      <c r="F1534" s="78">
        <v>2145</v>
      </c>
      <c r="G1534" s="78">
        <v>4462</v>
      </c>
      <c r="H1534" s="78">
        <v>271</v>
      </c>
      <c r="I1534" s="78">
        <v>557</v>
      </c>
      <c r="J1534" s="78">
        <v>1076</v>
      </c>
      <c r="K1534" s="78">
        <v>2218</v>
      </c>
      <c r="L1534" s="78">
        <v>560</v>
      </c>
      <c r="M1534" s="78">
        <v>1185</v>
      </c>
      <c r="N1534" s="78">
        <v>127</v>
      </c>
      <c r="O1534" s="78">
        <v>268</v>
      </c>
      <c r="P1534" s="78">
        <v>111</v>
      </c>
      <c r="Q1534" s="78">
        <v>234</v>
      </c>
      <c r="R1534" s="79">
        <v>5.1748251748251747E-2</v>
      </c>
      <c r="S1534" s="79">
        <v>5.2442850739578661E-2</v>
      </c>
      <c r="T1534" s="78" t="str">
        <f>VLOOKUP(Table5[[#This Row],[ODS Code]],Lookup!A:D,4,FALSE)</f>
        <v>Harrow</v>
      </c>
      <c r="U1534" s="78" t="str">
        <f>VLOOKUP(Table5[[#This Row],[ODS Code]],Lookup!A:E,3,FALSE)</f>
        <v>Health Alliance PCN</v>
      </c>
      <c r="V1534" s="78" t="str">
        <f>VLOOKUP(Table5[[#This Row],[ODS Code]],Lookup!A:F,2,FALSE)</f>
        <v>THE CIRCLE PRACTICE</v>
      </c>
      <c r="W1534" s="78" t="str">
        <f>VLOOKUP(Table5[[#This Row],[ODS Code]],Lookup!A:G,5,FALSE)</f>
        <v>E84004</v>
      </c>
    </row>
    <row r="1535" spans="1:23" x14ac:dyDescent="0.35">
      <c r="A1535" s="80">
        <v>45505</v>
      </c>
      <c r="B1535" t="s">
        <v>317</v>
      </c>
      <c r="C1535" t="s">
        <v>998</v>
      </c>
      <c r="D1535" t="s">
        <v>995</v>
      </c>
      <c r="E1535" t="s">
        <v>854</v>
      </c>
      <c r="F1535" s="78">
        <v>0</v>
      </c>
      <c r="G1535" s="78">
        <v>0</v>
      </c>
      <c r="H1535" s="78">
        <v>0</v>
      </c>
      <c r="I1535" s="78">
        <v>0</v>
      </c>
      <c r="J1535" s="78">
        <v>0</v>
      </c>
      <c r="K1535" s="78">
        <v>0</v>
      </c>
      <c r="L1535" s="78">
        <v>0</v>
      </c>
      <c r="M1535" s="78">
        <v>0</v>
      </c>
      <c r="N1535" s="78">
        <v>0</v>
      </c>
      <c r="O1535" s="78">
        <v>0</v>
      </c>
      <c r="P1535" s="78">
        <v>0</v>
      </c>
      <c r="Q1535" s="78">
        <v>0</v>
      </c>
      <c r="R1535" s="79">
        <v>0</v>
      </c>
      <c r="S1535" s="79">
        <v>0</v>
      </c>
      <c r="T1535" s="78" t="str">
        <f>VLOOKUP(Table5[[#This Row],[ODS Code]],Lookup!A:D,4,FALSE)</f>
        <v>Harrow</v>
      </c>
      <c r="U1535" s="78" t="str">
        <f>VLOOKUP(Table5[[#This Row],[ODS Code]],Lookup!A:E,3,FALSE)</f>
        <v>Health Alliance PCN</v>
      </c>
      <c r="V1535" s="78" t="str">
        <f>VLOOKUP(Table5[[#This Row],[ODS Code]],Lookup!A:F,2,FALSE)</f>
        <v>THE CIVIC MEDICAL CENTRE</v>
      </c>
      <c r="W1535" s="78" t="str">
        <f>VLOOKUP(Table5[[#This Row],[ODS Code]],Lookup!A:G,5,FALSE)</f>
        <v>E84617</v>
      </c>
    </row>
    <row r="1536" spans="1:23" x14ac:dyDescent="0.35">
      <c r="A1536" s="80">
        <v>45505</v>
      </c>
      <c r="B1536" t="s">
        <v>367</v>
      </c>
      <c r="C1536" t="s">
        <v>999</v>
      </c>
      <c r="D1536" t="s">
        <v>995</v>
      </c>
      <c r="E1536" t="s">
        <v>854</v>
      </c>
      <c r="F1536" s="78">
        <v>3547</v>
      </c>
      <c r="G1536" s="78">
        <v>10154</v>
      </c>
      <c r="H1536" s="78">
        <v>443</v>
      </c>
      <c r="I1536" s="78">
        <v>1285</v>
      </c>
      <c r="J1536" s="78">
        <v>1728</v>
      </c>
      <c r="K1536" s="78">
        <v>4889</v>
      </c>
      <c r="L1536" s="78">
        <v>937</v>
      </c>
      <c r="M1536" s="78">
        <v>2708</v>
      </c>
      <c r="N1536" s="78">
        <v>244</v>
      </c>
      <c r="O1536" s="78">
        <v>721</v>
      </c>
      <c r="P1536" s="78">
        <v>195</v>
      </c>
      <c r="Q1536" s="78">
        <v>551</v>
      </c>
      <c r="R1536" s="79">
        <v>5.4976036086833942E-2</v>
      </c>
      <c r="S1536" s="79">
        <v>5.4264329328343512E-2</v>
      </c>
      <c r="T1536" s="78" t="str">
        <f>VLOOKUP(Table5[[#This Row],[ODS Code]],Lookup!A:D,4,FALSE)</f>
        <v>Harrow</v>
      </c>
      <c r="U1536" s="78" t="str">
        <f>VLOOKUP(Table5[[#This Row],[ODS Code]],Lookup!A:E,3,FALSE)</f>
        <v>Health Alliance PCN</v>
      </c>
      <c r="V1536" s="78" t="str">
        <f>VLOOKUP(Table5[[#This Row],[ODS Code]],Lookup!A:F,2,FALSE)</f>
        <v>THE STANMORE MEDICAL CENTRE</v>
      </c>
      <c r="W1536" s="78" t="str">
        <f>VLOOKUP(Table5[[#This Row],[ODS Code]],Lookup!A:G,5,FALSE)</f>
        <v>E84057</v>
      </c>
    </row>
    <row r="1537" spans="1:23" x14ac:dyDescent="0.35">
      <c r="A1537" s="80">
        <v>45505</v>
      </c>
      <c r="B1537" t="s">
        <v>369</v>
      </c>
      <c r="C1537" t="s">
        <v>1000</v>
      </c>
      <c r="D1537" t="s">
        <v>995</v>
      </c>
      <c r="E1537" t="s">
        <v>854</v>
      </c>
      <c r="F1537" s="78">
        <v>1551</v>
      </c>
      <c r="G1537" s="78">
        <v>3115</v>
      </c>
      <c r="H1537" s="78">
        <v>327</v>
      </c>
      <c r="I1537" s="78">
        <v>656</v>
      </c>
      <c r="J1537" s="78">
        <v>397</v>
      </c>
      <c r="K1537" s="78">
        <v>803</v>
      </c>
      <c r="L1537" s="78">
        <v>427</v>
      </c>
      <c r="M1537" s="78">
        <v>856</v>
      </c>
      <c r="N1537" s="78">
        <v>221</v>
      </c>
      <c r="O1537" s="78">
        <v>442</v>
      </c>
      <c r="P1537" s="78">
        <v>179</v>
      </c>
      <c r="Q1537" s="78">
        <v>358</v>
      </c>
      <c r="R1537" s="79">
        <v>0.11540941328175371</v>
      </c>
      <c r="S1537" s="79">
        <v>0.11492776886035314</v>
      </c>
      <c r="T1537" s="78" t="str">
        <f>VLOOKUP(Table5[[#This Row],[ODS Code]],Lookup!A:D,4,FALSE)</f>
        <v>Harrow</v>
      </c>
      <c r="U1537" s="78" t="str">
        <f>VLOOKUP(Table5[[#This Row],[ODS Code]],Lookup!A:E,3,FALSE)</f>
        <v>Health Alliance PCN</v>
      </c>
      <c r="V1537" s="78" t="str">
        <f>VLOOKUP(Table5[[#This Row],[ODS Code]],Lookup!A:F,2,FALSE)</f>
        <v>THE STREATFIELD MEDICAL CENTRE</v>
      </c>
      <c r="W1537" s="78" t="str">
        <f>VLOOKUP(Table5[[#This Row],[ODS Code]],Lookup!A:G,5,FALSE)</f>
        <v>E84646</v>
      </c>
    </row>
    <row r="1538" spans="1:23" x14ac:dyDescent="0.35">
      <c r="A1538" s="80">
        <v>45505</v>
      </c>
      <c r="B1538" t="s">
        <v>108</v>
      </c>
      <c r="C1538" t="s">
        <v>1001</v>
      </c>
      <c r="D1538" t="s">
        <v>1002</v>
      </c>
      <c r="E1538" t="s">
        <v>854</v>
      </c>
      <c r="F1538" s="78">
        <v>2860</v>
      </c>
      <c r="G1538" s="78">
        <v>6579</v>
      </c>
      <c r="H1538" s="78">
        <v>507</v>
      </c>
      <c r="I1538" s="78">
        <v>1159</v>
      </c>
      <c r="J1538" s="78">
        <v>626</v>
      </c>
      <c r="K1538" s="78">
        <v>1660</v>
      </c>
      <c r="L1538" s="78">
        <v>1162</v>
      </c>
      <c r="M1538" s="78">
        <v>2542</v>
      </c>
      <c r="N1538" s="78">
        <v>265</v>
      </c>
      <c r="O1538" s="78">
        <v>585</v>
      </c>
      <c r="P1538" s="78">
        <v>300</v>
      </c>
      <c r="Q1538" s="78">
        <v>633</v>
      </c>
      <c r="R1538" s="79">
        <v>0.1048951048951049</v>
      </c>
      <c r="S1538" s="79">
        <v>9.6215230278157773E-2</v>
      </c>
      <c r="T1538" s="78" t="str">
        <f>VLOOKUP(Table5[[#This Row],[ODS Code]],Lookup!A:D,4,FALSE)</f>
        <v>Harrow</v>
      </c>
      <c r="U1538" s="78" t="str">
        <f>VLOOKUP(Table5[[#This Row],[ODS Code]],Lookup!A:E,3,FALSE)</f>
        <v>Healthsense</v>
      </c>
      <c r="V1538" s="78" t="str">
        <f>VLOOKUP(Table5[[#This Row],[ODS Code]],Lookup!A:F,2,FALSE)</f>
        <v>ENDERLEY ROAD MEDICAL CENTRE</v>
      </c>
      <c r="W1538" s="78" t="str">
        <f>VLOOKUP(Table5[[#This Row],[ODS Code]],Lookup!A:G,5,FALSE)</f>
        <v>E84009</v>
      </c>
    </row>
    <row r="1539" spans="1:23" x14ac:dyDescent="0.35">
      <c r="A1539" s="80">
        <v>45505</v>
      </c>
      <c r="B1539" t="s">
        <v>180</v>
      </c>
      <c r="C1539" t="s">
        <v>1003</v>
      </c>
      <c r="D1539" t="s">
        <v>1002</v>
      </c>
      <c r="E1539" t="s">
        <v>854</v>
      </c>
      <c r="F1539" s="78">
        <v>2020</v>
      </c>
      <c r="G1539" s="78">
        <v>5026</v>
      </c>
      <c r="H1539" s="78">
        <v>356</v>
      </c>
      <c r="I1539" s="78">
        <v>897</v>
      </c>
      <c r="J1539" s="78">
        <v>605</v>
      </c>
      <c r="K1539" s="78">
        <v>1628</v>
      </c>
      <c r="L1539" s="78">
        <v>633</v>
      </c>
      <c r="M1539" s="78">
        <v>1529</v>
      </c>
      <c r="N1539" s="78">
        <v>232</v>
      </c>
      <c r="O1539" s="78">
        <v>544</v>
      </c>
      <c r="P1539" s="78">
        <v>194</v>
      </c>
      <c r="Q1539" s="78">
        <v>428</v>
      </c>
      <c r="R1539" s="79">
        <v>9.6039603960396042E-2</v>
      </c>
      <c r="S1539" s="79">
        <v>8.5157182650218863E-2</v>
      </c>
      <c r="T1539" s="78" t="str">
        <f>VLOOKUP(Table5[[#This Row],[ODS Code]],Lookup!A:D,4,FALSE)</f>
        <v>Harrow</v>
      </c>
      <c r="U1539" s="78" t="str">
        <f>VLOOKUP(Table5[[#This Row],[ODS Code]],Lookup!A:E,3,FALSE)</f>
        <v>Healthsense</v>
      </c>
      <c r="V1539" s="78" t="str">
        <f>VLOOKUP(Table5[[#This Row],[ODS Code]],Lookup!A:F,2,FALSE)</f>
        <v>KENTON BRIDGE MEDICAL CENTRE - DR RAJA</v>
      </c>
      <c r="W1539" s="78" t="str">
        <f>VLOOKUP(Table5[[#This Row],[ODS Code]],Lookup!A:G,5,FALSE)</f>
        <v>E84663</v>
      </c>
    </row>
    <row r="1540" spans="1:23" x14ac:dyDescent="0.35">
      <c r="A1540" s="80">
        <v>45505</v>
      </c>
      <c r="B1540" t="s">
        <v>181</v>
      </c>
      <c r="C1540" t="s">
        <v>1004</v>
      </c>
      <c r="D1540" t="s">
        <v>1002</v>
      </c>
      <c r="E1540" t="s">
        <v>854</v>
      </c>
      <c r="F1540" s="78">
        <v>964</v>
      </c>
      <c r="G1540" s="78">
        <v>1928</v>
      </c>
      <c r="H1540" s="78">
        <v>167</v>
      </c>
      <c r="I1540" s="78">
        <v>334</v>
      </c>
      <c r="J1540" s="78">
        <v>323</v>
      </c>
      <c r="K1540" s="78">
        <v>646</v>
      </c>
      <c r="L1540" s="78">
        <v>296</v>
      </c>
      <c r="M1540" s="78">
        <v>592</v>
      </c>
      <c r="N1540" s="78">
        <v>71</v>
      </c>
      <c r="O1540" s="78">
        <v>142</v>
      </c>
      <c r="P1540" s="78">
        <v>107</v>
      </c>
      <c r="Q1540" s="78">
        <v>214</v>
      </c>
      <c r="R1540" s="79">
        <v>0.11099585062240663</v>
      </c>
      <c r="S1540" s="79">
        <v>0.11099585062240663</v>
      </c>
      <c r="T1540" s="78" t="str">
        <f>VLOOKUP(Table5[[#This Row],[ODS Code]],Lookup!A:D,4,FALSE)</f>
        <v>Harrow</v>
      </c>
      <c r="U1540" s="78" t="str">
        <f>VLOOKUP(Table5[[#This Row],[ODS Code]],Lookup!A:E,3,FALSE)</f>
        <v>Healthsense</v>
      </c>
      <c r="V1540" s="78" t="str">
        <f>VLOOKUP(Table5[[#This Row],[ODS Code]],Lookup!A:F,2,FALSE)</f>
        <v>KENTON BRIDGE MEDICAL CENTRE DR GOLDEN</v>
      </c>
      <c r="W1540" s="78" t="str">
        <f>VLOOKUP(Table5[[#This Row],[ODS Code]],Lookup!A:G,5,FALSE)</f>
        <v>E84601</v>
      </c>
    </row>
    <row r="1541" spans="1:23" x14ac:dyDescent="0.35">
      <c r="A1541" s="80">
        <v>45505</v>
      </c>
      <c r="B1541" t="s">
        <v>261</v>
      </c>
      <c r="C1541" t="s">
        <v>1005</v>
      </c>
      <c r="D1541" t="s">
        <v>1002</v>
      </c>
      <c r="E1541" t="s">
        <v>854</v>
      </c>
      <c r="F1541" s="78">
        <v>1850</v>
      </c>
      <c r="G1541" s="78">
        <v>3693</v>
      </c>
      <c r="H1541" s="78">
        <v>255</v>
      </c>
      <c r="I1541" s="78">
        <v>510</v>
      </c>
      <c r="J1541" s="78">
        <v>949</v>
      </c>
      <c r="K1541" s="78">
        <v>1891</v>
      </c>
      <c r="L1541" s="78">
        <v>476</v>
      </c>
      <c r="M1541" s="78">
        <v>952</v>
      </c>
      <c r="N1541" s="78">
        <v>92</v>
      </c>
      <c r="O1541" s="78">
        <v>184</v>
      </c>
      <c r="P1541" s="78">
        <v>78</v>
      </c>
      <c r="Q1541" s="78">
        <v>156</v>
      </c>
      <c r="R1541" s="79">
        <v>4.2162162162162162E-2</v>
      </c>
      <c r="S1541" s="79">
        <v>4.2242079610073112E-2</v>
      </c>
      <c r="T1541" s="78" t="str">
        <f>VLOOKUP(Table5[[#This Row],[ODS Code]],Lookup!A:D,4,FALSE)</f>
        <v>Harrow</v>
      </c>
      <c r="U1541" s="78" t="str">
        <f>VLOOKUP(Table5[[#This Row],[ODS Code]],Lookup!A:E,3,FALSE)</f>
        <v>Healthsense</v>
      </c>
      <c r="V1541" s="78" t="str">
        <f>VLOOKUP(Table5[[#This Row],[ODS Code]],Lookup!A:F,2,FALSE)</f>
        <v>ROXBOURNE MEDICAL CENTRE</v>
      </c>
      <c r="W1541" s="78" t="str">
        <f>VLOOKUP(Table5[[#This Row],[ODS Code]],Lookup!A:G,5,FALSE)</f>
        <v>E84022</v>
      </c>
    </row>
    <row r="1542" spans="1:23" x14ac:dyDescent="0.35">
      <c r="A1542" s="80">
        <v>45505</v>
      </c>
      <c r="B1542" t="s">
        <v>271</v>
      </c>
      <c r="C1542" t="s">
        <v>1006</v>
      </c>
      <c r="D1542" t="s">
        <v>1002</v>
      </c>
      <c r="E1542" t="s">
        <v>854</v>
      </c>
      <c r="F1542" s="78">
        <v>4475</v>
      </c>
      <c r="G1542" s="78">
        <v>10260</v>
      </c>
      <c r="H1542" s="78">
        <v>725</v>
      </c>
      <c r="I1542" s="78">
        <v>1435</v>
      </c>
      <c r="J1542" s="78">
        <v>1213</v>
      </c>
      <c r="K1542" s="78">
        <v>4019</v>
      </c>
      <c r="L1542" s="78">
        <v>1758</v>
      </c>
      <c r="M1542" s="78">
        <v>3341</v>
      </c>
      <c r="N1542" s="78">
        <v>429</v>
      </c>
      <c r="O1542" s="78">
        <v>818</v>
      </c>
      <c r="P1542" s="78">
        <v>350</v>
      </c>
      <c r="Q1542" s="78">
        <v>647</v>
      </c>
      <c r="R1542" s="79">
        <v>7.8212290502793297E-2</v>
      </c>
      <c r="S1542" s="79">
        <v>6.3060428849902539E-2</v>
      </c>
      <c r="T1542" s="78" t="str">
        <f>VLOOKUP(Table5[[#This Row],[ODS Code]],Lookup!A:D,4,FALSE)</f>
        <v>Harrow</v>
      </c>
      <c r="U1542" s="78" t="str">
        <f>VLOOKUP(Table5[[#This Row],[ODS Code]],Lookup!A:E,3,FALSE)</f>
        <v>Healthsense</v>
      </c>
      <c r="V1542" s="78" t="str">
        <f>VLOOKUP(Table5[[#This Row],[ODS Code]],Lookup!A:F,2,FALSE)</f>
        <v>SIMPSON HOUSE MEDICAL CENTRE</v>
      </c>
      <c r="W1542" s="78" t="str">
        <f>VLOOKUP(Table5[[#This Row],[ODS Code]],Lookup!A:G,5,FALSE)</f>
        <v>E84008</v>
      </c>
    </row>
    <row r="1543" spans="1:23" x14ac:dyDescent="0.35">
      <c r="A1543" s="80">
        <v>45505</v>
      </c>
      <c r="B1543" t="s">
        <v>356</v>
      </c>
      <c r="C1543" t="s">
        <v>1007</v>
      </c>
      <c r="D1543" t="s">
        <v>1002</v>
      </c>
      <c r="E1543" t="s">
        <v>854</v>
      </c>
      <c r="F1543" s="78">
        <v>5382</v>
      </c>
      <c r="G1543" s="78">
        <v>10797</v>
      </c>
      <c r="H1543" s="78">
        <v>1016</v>
      </c>
      <c r="I1543" s="78">
        <v>2037</v>
      </c>
      <c r="J1543" s="78">
        <v>2046</v>
      </c>
      <c r="K1543" s="78">
        <v>4104</v>
      </c>
      <c r="L1543" s="78">
        <v>1411</v>
      </c>
      <c r="M1543" s="78">
        <v>2830</v>
      </c>
      <c r="N1543" s="78">
        <v>464</v>
      </c>
      <c r="O1543" s="78">
        <v>932</v>
      </c>
      <c r="P1543" s="78">
        <v>445</v>
      </c>
      <c r="Q1543" s="78">
        <v>894</v>
      </c>
      <c r="R1543" s="79">
        <v>8.268301746562616E-2</v>
      </c>
      <c r="S1543" s="79">
        <v>8.2800777993887187E-2</v>
      </c>
      <c r="T1543" s="78" t="str">
        <f>VLOOKUP(Table5[[#This Row],[ODS Code]],Lookup!A:D,4,FALSE)</f>
        <v>Harrow</v>
      </c>
      <c r="U1543" s="78" t="str">
        <f>VLOOKUP(Table5[[#This Row],[ODS Code]],Lookup!A:E,3,FALSE)</f>
        <v>Healthsense</v>
      </c>
      <c r="V1543" s="78" t="str">
        <f>VLOOKUP(Table5[[#This Row],[ODS Code]],Lookup!A:F,2,FALSE)</f>
        <v>THE PINN MEDICAL CENTRE</v>
      </c>
      <c r="W1543" s="78" t="str">
        <f>VLOOKUP(Table5[[#This Row],[ODS Code]],Lookup!A:G,5,FALSE)</f>
        <v>E84024</v>
      </c>
    </row>
    <row r="1544" spans="1:23" x14ac:dyDescent="0.35">
      <c r="A1544" s="80">
        <v>45505</v>
      </c>
      <c r="B1544" t="s">
        <v>363</v>
      </c>
      <c r="C1544" t="s">
        <v>1008</v>
      </c>
      <c r="D1544" t="s">
        <v>1002</v>
      </c>
      <c r="E1544" t="s">
        <v>854</v>
      </c>
      <c r="F1544" s="78">
        <v>6930</v>
      </c>
      <c r="G1544" s="78">
        <v>14575</v>
      </c>
      <c r="H1544" s="78">
        <v>889</v>
      </c>
      <c r="I1544" s="78">
        <v>1851</v>
      </c>
      <c r="J1544" s="78">
        <v>2863</v>
      </c>
      <c r="K1544" s="78">
        <v>6081</v>
      </c>
      <c r="L1544" s="78">
        <v>2070</v>
      </c>
      <c r="M1544" s="78">
        <v>4324</v>
      </c>
      <c r="N1544" s="78">
        <v>600</v>
      </c>
      <c r="O1544" s="78">
        <v>1255</v>
      </c>
      <c r="P1544" s="78">
        <v>508</v>
      </c>
      <c r="Q1544" s="78">
        <v>1064</v>
      </c>
      <c r="R1544" s="79">
        <v>7.3304473304473303E-2</v>
      </c>
      <c r="S1544" s="79">
        <v>7.3001715265866213E-2</v>
      </c>
      <c r="T1544" s="78" t="str">
        <f>VLOOKUP(Table5[[#This Row],[ODS Code]],Lookup!A:D,4,FALSE)</f>
        <v>Harrow</v>
      </c>
      <c r="U1544" s="78" t="str">
        <f>VLOOKUP(Table5[[#This Row],[ODS Code]],Lookup!A:E,3,FALSE)</f>
        <v>Healthsense</v>
      </c>
      <c r="V1544" s="78" t="str">
        <f>VLOOKUP(Table5[[#This Row],[ODS Code]],Lookup!A:F,2,FALSE)</f>
        <v>THE RIDGEWAY SURGERY</v>
      </c>
      <c r="W1544" s="78" t="str">
        <f>VLOOKUP(Table5[[#This Row],[ODS Code]],Lookup!A:G,5,FALSE)</f>
        <v>E84068</v>
      </c>
    </row>
    <row r="1545" spans="1:23" x14ac:dyDescent="0.35">
      <c r="A1545" s="80">
        <v>45505</v>
      </c>
      <c r="B1545" t="s">
        <v>60</v>
      </c>
      <c r="C1545" t="s">
        <v>1009</v>
      </c>
      <c r="D1545" t="s">
        <v>1010</v>
      </c>
      <c r="E1545" t="s">
        <v>854</v>
      </c>
      <c r="F1545" s="78">
        <v>2717</v>
      </c>
      <c r="G1545" s="78">
        <v>5666</v>
      </c>
      <c r="H1545" s="78">
        <v>383</v>
      </c>
      <c r="I1545" s="78">
        <v>772</v>
      </c>
      <c r="J1545" s="78">
        <v>1142</v>
      </c>
      <c r="K1545" s="78">
        <v>2477</v>
      </c>
      <c r="L1545" s="78">
        <v>634</v>
      </c>
      <c r="M1545" s="78">
        <v>1280</v>
      </c>
      <c r="N1545" s="78">
        <v>269</v>
      </c>
      <c r="O1545" s="78">
        <v>544</v>
      </c>
      <c r="P1545" s="78">
        <v>289</v>
      </c>
      <c r="Q1545" s="78">
        <v>593</v>
      </c>
      <c r="R1545" s="79">
        <v>0.10636731689363269</v>
      </c>
      <c r="S1545" s="79">
        <v>0.10465937169078715</v>
      </c>
      <c r="T1545" s="78" t="str">
        <f>VLOOKUP(Table5[[#This Row],[ODS Code]],Lookup!A:D,4,FALSE)</f>
        <v>Hillingdon</v>
      </c>
      <c r="U1545" s="78" t="str">
        <f>VLOOKUP(Table5[[#This Row],[ODS Code]],Lookup!A:E,3,FALSE)</f>
        <v>HH Collaborative</v>
      </c>
      <c r="V1545" s="78" t="str">
        <f>VLOOKUP(Table5[[#This Row],[ODS Code]],Lookup!A:F,2,FALSE)</f>
        <v>THE CEDAR BROOK PRACTICE</v>
      </c>
      <c r="W1545" s="78" t="str">
        <f>VLOOKUP(Table5[[#This Row],[ODS Code]],Lookup!A:G,5,FALSE)</f>
        <v>E86029</v>
      </c>
    </row>
    <row r="1546" spans="1:23" x14ac:dyDescent="0.35">
      <c r="A1546" s="80">
        <v>45505</v>
      </c>
      <c r="B1546" t="s">
        <v>122</v>
      </c>
      <c r="C1546" t="s">
        <v>1011</v>
      </c>
      <c r="D1546" t="s">
        <v>1010</v>
      </c>
      <c r="E1546" t="s">
        <v>854</v>
      </c>
      <c r="F1546" s="78">
        <v>1950</v>
      </c>
      <c r="G1546" s="78">
        <v>4087</v>
      </c>
      <c r="H1546" s="78">
        <v>226</v>
      </c>
      <c r="I1546" s="78">
        <v>466</v>
      </c>
      <c r="J1546" s="78">
        <v>1147</v>
      </c>
      <c r="K1546" s="78">
        <v>2427</v>
      </c>
      <c r="L1546" s="78">
        <v>305</v>
      </c>
      <c r="M1546" s="78">
        <v>620</v>
      </c>
      <c r="N1546" s="78">
        <v>132</v>
      </c>
      <c r="O1546" s="78">
        <v>278</v>
      </c>
      <c r="P1546" s="78">
        <v>140</v>
      </c>
      <c r="Q1546" s="78">
        <v>296</v>
      </c>
      <c r="R1546" s="79">
        <v>7.179487179487179E-2</v>
      </c>
      <c r="S1546" s="79">
        <v>7.2424761438708102E-2</v>
      </c>
      <c r="T1546" s="78" t="str">
        <f>VLOOKUP(Table5[[#This Row],[ODS Code]],Lookup!A:D,4,FALSE)</f>
        <v>Hillingdon</v>
      </c>
      <c r="U1546" s="78" t="str">
        <f>VLOOKUP(Table5[[#This Row],[ODS Code]],Lookup!A:E,3,FALSE)</f>
        <v>HH Collaborative</v>
      </c>
      <c r="V1546" s="78" t="str">
        <f>VLOOKUP(Table5[[#This Row],[ODS Code]],Lookup!A:F,2,FALSE)</f>
        <v>GLENDALE HOUSE SURGERY</v>
      </c>
      <c r="W1546" s="78" t="str">
        <f>VLOOKUP(Table5[[#This Row],[ODS Code]],Lookup!A:G,5,FALSE)</f>
        <v>E86038</v>
      </c>
    </row>
    <row r="1547" spans="1:23" x14ac:dyDescent="0.35">
      <c r="A1547" s="80">
        <v>45505</v>
      </c>
      <c r="B1547" t="s">
        <v>153</v>
      </c>
      <c r="C1547" t="s">
        <v>1012</v>
      </c>
      <c r="D1547" t="s">
        <v>1010</v>
      </c>
      <c r="E1547" t="s">
        <v>854</v>
      </c>
      <c r="F1547" s="78">
        <v>13312</v>
      </c>
      <c r="G1547" s="78">
        <v>27656</v>
      </c>
      <c r="H1547" s="78">
        <v>1982</v>
      </c>
      <c r="I1547" s="78">
        <v>4018</v>
      </c>
      <c r="J1547" s="78">
        <v>4915</v>
      </c>
      <c r="K1547" s="78">
        <v>10632</v>
      </c>
      <c r="L1547" s="78">
        <v>3184</v>
      </c>
      <c r="M1547" s="78">
        <v>6437</v>
      </c>
      <c r="N1547" s="78">
        <v>1721</v>
      </c>
      <c r="O1547" s="78">
        <v>3475</v>
      </c>
      <c r="P1547" s="78">
        <v>1510</v>
      </c>
      <c r="Q1547" s="78">
        <v>3094</v>
      </c>
      <c r="R1547" s="79">
        <v>0.11343149038461539</v>
      </c>
      <c r="S1547" s="79">
        <v>0.11187445762221579</v>
      </c>
      <c r="T1547" s="78" t="str">
        <f>VLOOKUP(Table5[[#This Row],[ODS Code]],Lookup!A:D,4,FALSE)</f>
        <v>Hillingdon</v>
      </c>
      <c r="U1547" s="78" t="str">
        <f>VLOOKUP(Table5[[#This Row],[ODS Code]],Lookup!A:E,3,FALSE)</f>
        <v>HH Collaborative</v>
      </c>
      <c r="V1547" s="78" t="str">
        <f>VLOOKUP(Table5[[#This Row],[ODS Code]],Lookup!A:F,2,FALSE)</f>
        <v>HAYES MEDICAL CENTRE</v>
      </c>
      <c r="W1547" s="78" t="str">
        <f>VLOOKUP(Table5[[#This Row],[ODS Code]],Lookup!A:G,5,FALSE)</f>
        <v>E86017</v>
      </c>
    </row>
    <row r="1548" spans="1:23" x14ac:dyDescent="0.35">
      <c r="A1548" s="80">
        <v>45505</v>
      </c>
      <c r="B1548" t="s">
        <v>159</v>
      </c>
      <c r="C1548" t="s">
        <v>1013</v>
      </c>
      <c r="D1548" t="s">
        <v>1010</v>
      </c>
      <c r="E1548" t="s">
        <v>854</v>
      </c>
      <c r="F1548" s="78">
        <v>10353</v>
      </c>
      <c r="G1548" s="78">
        <v>22506</v>
      </c>
      <c r="H1548" s="78">
        <v>908</v>
      </c>
      <c r="I1548" s="78">
        <v>1979</v>
      </c>
      <c r="J1548" s="78">
        <v>6828</v>
      </c>
      <c r="K1548" s="78">
        <v>14851</v>
      </c>
      <c r="L1548" s="78">
        <v>1449</v>
      </c>
      <c r="M1548" s="78">
        <v>3150</v>
      </c>
      <c r="N1548" s="78">
        <v>619</v>
      </c>
      <c r="O1548" s="78">
        <v>1330</v>
      </c>
      <c r="P1548" s="78">
        <v>549</v>
      </c>
      <c r="Q1548" s="78">
        <v>1196</v>
      </c>
      <c r="R1548" s="79">
        <v>5.3028107794842072E-2</v>
      </c>
      <c r="S1548" s="79">
        <v>5.3141384519683643E-2</v>
      </c>
      <c r="T1548" s="78" t="str">
        <f>VLOOKUP(Table5[[#This Row],[ODS Code]],Lookup!A:D,4,FALSE)</f>
        <v>Hillingdon</v>
      </c>
      <c r="U1548" s="78" t="str">
        <f>VLOOKUP(Table5[[#This Row],[ODS Code]],Lookup!A:E,3,FALSE)</f>
        <v>HH Collaborative</v>
      </c>
      <c r="V1548" s="78" t="str">
        <f>VLOOKUP(Table5[[#This Row],[ODS Code]],Lookup!A:F,2,FALSE)</f>
        <v>THE ORCHARD MEDICAL PRACTICE C.I.C</v>
      </c>
      <c r="W1548" s="78" t="str">
        <f>VLOOKUP(Table5[[#This Row],[ODS Code]],Lookup!A:G,5,FALSE)</f>
        <v>Y00352</v>
      </c>
    </row>
    <row r="1549" spans="1:23" x14ac:dyDescent="0.35">
      <c r="A1549" s="80">
        <v>45505</v>
      </c>
      <c r="B1549" t="s">
        <v>184</v>
      </c>
      <c r="C1549" t="s">
        <v>1014</v>
      </c>
      <c r="D1549" t="s">
        <v>1010</v>
      </c>
      <c r="E1549" t="s">
        <v>854</v>
      </c>
      <c r="F1549" s="78">
        <v>164</v>
      </c>
      <c r="G1549" s="78">
        <v>331</v>
      </c>
      <c r="H1549" s="78">
        <v>18</v>
      </c>
      <c r="I1549" s="78">
        <v>36</v>
      </c>
      <c r="J1549" s="78">
        <v>83</v>
      </c>
      <c r="K1549" s="78">
        <v>179</v>
      </c>
      <c r="L1549" s="78">
        <v>31</v>
      </c>
      <c r="M1549" s="78">
        <v>52</v>
      </c>
      <c r="N1549" s="78">
        <v>16</v>
      </c>
      <c r="O1549" s="78">
        <v>27</v>
      </c>
      <c r="P1549" s="78">
        <v>16</v>
      </c>
      <c r="Q1549" s="78">
        <v>37</v>
      </c>
      <c r="R1549" s="79">
        <v>9.7560975609756101E-2</v>
      </c>
      <c r="S1549" s="79">
        <v>0.11178247734138973</v>
      </c>
      <c r="T1549" s="78" t="str">
        <f>VLOOKUP(Table5[[#This Row],[ODS Code]],Lookup!A:D,4,FALSE)</f>
        <v>Hillingdon</v>
      </c>
      <c r="U1549" s="78" t="str">
        <f>VLOOKUP(Table5[[#This Row],[ODS Code]],Lookup!A:E,3,FALSE)</f>
        <v>HH Collaborative</v>
      </c>
      <c r="V1549" s="78" t="str">
        <f>VLOOKUP(Table5[[#This Row],[ODS Code]],Lookup!A:F,2,FALSE)</f>
        <v>KINCORA DOCTORS SURGERY</v>
      </c>
      <c r="W1549" s="78" t="str">
        <f>VLOOKUP(Table5[[#This Row],[ODS Code]],Lookup!A:G,5,FALSE)</f>
        <v>E86625</v>
      </c>
    </row>
    <row r="1550" spans="1:23" x14ac:dyDescent="0.35">
      <c r="A1550" s="80">
        <v>45505</v>
      </c>
      <c r="B1550" t="s">
        <v>225</v>
      </c>
      <c r="C1550" t="s">
        <v>1015</v>
      </c>
      <c r="D1550" t="s">
        <v>1010</v>
      </c>
      <c r="E1550" t="s">
        <v>854</v>
      </c>
      <c r="F1550" s="78">
        <v>4183</v>
      </c>
      <c r="G1550" s="78">
        <v>8722</v>
      </c>
      <c r="H1550" s="78">
        <v>633</v>
      </c>
      <c r="I1550" s="78">
        <v>1280</v>
      </c>
      <c r="J1550" s="78">
        <v>1934</v>
      </c>
      <c r="K1550" s="78">
        <v>4162</v>
      </c>
      <c r="L1550" s="78">
        <v>746</v>
      </c>
      <c r="M1550" s="78">
        <v>1510</v>
      </c>
      <c r="N1550" s="78">
        <v>465</v>
      </c>
      <c r="O1550" s="78">
        <v>942</v>
      </c>
      <c r="P1550" s="78">
        <v>405</v>
      </c>
      <c r="Q1550" s="78">
        <v>828</v>
      </c>
      <c r="R1550" s="79">
        <v>9.6820463781974661E-2</v>
      </c>
      <c r="S1550" s="79">
        <v>9.4932354964457691E-2</v>
      </c>
      <c r="T1550" s="78" t="str">
        <f>VLOOKUP(Table5[[#This Row],[ODS Code]],Lookup!A:D,4,FALSE)</f>
        <v>Hillingdon</v>
      </c>
      <c r="U1550" s="78" t="str">
        <f>VLOOKUP(Table5[[#This Row],[ODS Code]],Lookup!A:E,3,FALSE)</f>
        <v>HH Collaborative</v>
      </c>
      <c r="V1550" s="78" t="str">
        <f>VLOOKUP(Table5[[#This Row],[ODS Code]],Lookup!A:F,2,FALSE)</f>
        <v>NORTH HYDE PRACTICE</v>
      </c>
      <c r="W1550" s="78" t="str">
        <f>VLOOKUP(Table5[[#This Row],[ODS Code]],Lookup!A:G,5,FALSE)</f>
        <v>E86609</v>
      </c>
    </row>
    <row r="1551" spans="1:23" x14ac:dyDescent="0.35">
      <c r="A1551" s="80">
        <v>45505</v>
      </c>
      <c r="B1551" t="s">
        <v>378</v>
      </c>
      <c r="C1551" t="s">
        <v>1016</v>
      </c>
      <c r="D1551" t="s">
        <v>1010</v>
      </c>
      <c r="E1551" t="s">
        <v>854</v>
      </c>
      <c r="F1551" s="78">
        <v>1088</v>
      </c>
      <c r="G1551" s="78">
        <v>2358</v>
      </c>
      <c r="H1551" s="78">
        <v>127</v>
      </c>
      <c r="I1551" s="78">
        <v>265</v>
      </c>
      <c r="J1551" s="78">
        <v>671</v>
      </c>
      <c r="K1551" s="78">
        <v>1485</v>
      </c>
      <c r="L1551" s="78">
        <v>195</v>
      </c>
      <c r="M1551" s="78">
        <v>400</v>
      </c>
      <c r="N1551" s="78">
        <v>47</v>
      </c>
      <c r="O1551" s="78">
        <v>98</v>
      </c>
      <c r="P1551" s="78">
        <v>48</v>
      </c>
      <c r="Q1551" s="78">
        <v>110</v>
      </c>
      <c r="R1551" s="79">
        <v>4.4117647058823532E-2</v>
      </c>
      <c r="S1551" s="79">
        <v>4.6649703138252757E-2</v>
      </c>
      <c r="T1551" s="78" t="str">
        <f>VLOOKUP(Table5[[#This Row],[ODS Code]],Lookup!A:D,4,FALSE)</f>
        <v>Hillingdon</v>
      </c>
      <c r="U1551" s="78" t="str">
        <f>VLOOKUP(Table5[[#This Row],[ODS Code]],Lookup!A:E,3,FALSE)</f>
        <v>HH Collaborative</v>
      </c>
      <c r="V1551" s="78" t="str">
        <f>VLOOKUP(Table5[[#This Row],[ODS Code]],Lookup!A:F,2,FALSE)</f>
        <v>THE WARREN PRACTICE</v>
      </c>
      <c r="W1551" s="78" t="str">
        <f>VLOOKUP(Table5[[#This Row],[ODS Code]],Lookup!A:G,5,FALSE)</f>
        <v>E86019</v>
      </c>
    </row>
    <row r="1552" spans="1:23" x14ac:dyDescent="0.35">
      <c r="A1552" s="80">
        <v>45505</v>
      </c>
      <c r="B1552" t="s">
        <v>384</v>
      </c>
      <c r="C1552" t="s">
        <v>1017</v>
      </c>
      <c r="D1552" t="s">
        <v>1010</v>
      </c>
      <c r="E1552" t="s">
        <v>854</v>
      </c>
      <c r="F1552" s="78">
        <v>2268</v>
      </c>
      <c r="G1552" s="78">
        <v>4734</v>
      </c>
      <c r="H1552" s="78">
        <v>304</v>
      </c>
      <c r="I1552" s="78">
        <v>613</v>
      </c>
      <c r="J1552" s="78">
        <v>938</v>
      </c>
      <c r="K1552" s="78">
        <v>2035</v>
      </c>
      <c r="L1552" s="78">
        <v>575</v>
      </c>
      <c r="M1552" s="78">
        <v>1165</v>
      </c>
      <c r="N1552" s="78">
        <v>255</v>
      </c>
      <c r="O1552" s="78">
        <v>515</v>
      </c>
      <c r="P1552" s="78">
        <v>196</v>
      </c>
      <c r="Q1552" s="78">
        <v>406</v>
      </c>
      <c r="R1552" s="79">
        <v>8.6419753086419748E-2</v>
      </c>
      <c r="S1552" s="79">
        <v>8.5762568652302487E-2</v>
      </c>
      <c r="T1552" s="78" t="str">
        <f>VLOOKUP(Table5[[#This Row],[ODS Code]],Lookup!A:D,4,FALSE)</f>
        <v>Hillingdon</v>
      </c>
      <c r="U1552" s="78" t="str">
        <f>VLOOKUP(Table5[[#This Row],[ODS Code]],Lookup!A:E,3,FALSE)</f>
        <v>HH Collaborative</v>
      </c>
      <c r="V1552" s="78" t="str">
        <f>VLOOKUP(Table5[[#This Row],[ODS Code]],Lookup!A:F,2,FALSE)</f>
        <v>TOWNFIELD DOCTORS SURGERY</v>
      </c>
      <c r="W1552" s="78" t="str">
        <f>VLOOKUP(Table5[[#This Row],[ODS Code]],Lookup!A:G,5,FALSE)</f>
        <v>E86018</v>
      </c>
    </row>
    <row r="1553" spans="1:23" x14ac:dyDescent="0.35">
      <c r="A1553" s="80">
        <v>45505</v>
      </c>
      <c r="B1553" t="s">
        <v>32</v>
      </c>
      <c r="C1553" t="s">
        <v>31</v>
      </c>
      <c r="D1553" t="s">
        <v>1018</v>
      </c>
      <c r="E1553" t="s">
        <v>854</v>
      </c>
      <c r="F1553" s="78">
        <v>9055</v>
      </c>
      <c r="G1553" s="78">
        <v>22497</v>
      </c>
      <c r="H1553" s="78">
        <v>1130</v>
      </c>
      <c r="I1553" s="78">
        <v>2658</v>
      </c>
      <c r="J1553" s="78">
        <v>3745</v>
      </c>
      <c r="K1553" s="78">
        <v>10186</v>
      </c>
      <c r="L1553" s="78">
        <v>2777</v>
      </c>
      <c r="M1553" s="78">
        <v>6369</v>
      </c>
      <c r="N1553" s="78">
        <v>849</v>
      </c>
      <c r="O1553" s="78">
        <v>2017</v>
      </c>
      <c r="P1553" s="78">
        <v>554</v>
      </c>
      <c r="Q1553" s="78">
        <v>1267</v>
      </c>
      <c r="R1553" s="79">
        <v>6.1181667586968524E-2</v>
      </c>
      <c r="S1553" s="79">
        <v>5.6318620260479173E-2</v>
      </c>
      <c r="T1553" s="78" t="str">
        <f>VLOOKUP(Table5[[#This Row],[ODS Code]],Lookup!A:D,4,FALSE)</f>
        <v>Hounslow</v>
      </c>
      <c r="U1553" s="78" t="str">
        <f>VLOOKUP(Table5[[#This Row],[ODS Code]],Lookup!A:E,3,FALSE)</f>
        <v>Hounslow Health</v>
      </c>
      <c r="V1553" s="78" t="str">
        <f>VLOOKUP(Table5[[#This Row],[ODS Code]],Lookup!A:F,2,FALSE)</f>
        <v>Bath Road Surgery</v>
      </c>
      <c r="W1553" s="78" t="str">
        <f>VLOOKUP(Table5[[#This Row],[ODS Code]],Lookup!A:G,5,FALSE)</f>
        <v>E85716</v>
      </c>
    </row>
    <row r="1554" spans="1:23" x14ac:dyDescent="0.35">
      <c r="A1554" s="80">
        <v>45505</v>
      </c>
      <c r="B1554" t="s">
        <v>39</v>
      </c>
      <c r="C1554" t="s">
        <v>1019</v>
      </c>
      <c r="D1554" t="s">
        <v>1018</v>
      </c>
      <c r="E1554" t="s">
        <v>854</v>
      </c>
      <c r="F1554" s="78">
        <v>0</v>
      </c>
      <c r="G1554" s="78">
        <v>0</v>
      </c>
      <c r="H1554" s="78">
        <v>0</v>
      </c>
      <c r="I1554" s="78">
        <v>0</v>
      </c>
      <c r="J1554" s="78">
        <v>0</v>
      </c>
      <c r="K1554" s="78">
        <v>0</v>
      </c>
      <c r="L1554" s="78">
        <v>0</v>
      </c>
      <c r="M1554" s="78">
        <v>0</v>
      </c>
      <c r="N1554" s="78">
        <v>0</v>
      </c>
      <c r="O1554" s="78">
        <v>0</v>
      </c>
      <c r="P1554" s="78">
        <v>0</v>
      </c>
      <c r="Q1554" s="78">
        <v>0</v>
      </c>
      <c r="R1554" s="79">
        <v>0</v>
      </c>
      <c r="S1554" s="79">
        <v>0</v>
      </c>
      <c r="T1554" s="78" t="str">
        <f>VLOOKUP(Table5[[#This Row],[ODS Code]],Lookup!A:D,4,FALSE)</f>
        <v>Hounslow</v>
      </c>
      <c r="U1554" s="78" t="str">
        <f>VLOOKUP(Table5[[#This Row],[ODS Code]],Lookup!A:E,3,FALSE)</f>
        <v>Hounslow Health</v>
      </c>
      <c r="V1554" s="78" t="str">
        <f>VLOOKUP(Table5[[#This Row],[ODS Code]],Lookup!A:F,2,FALSE)</f>
        <v>BLUE WING SURGERY</v>
      </c>
      <c r="W1554" s="78" t="str">
        <f>VLOOKUP(Table5[[#This Row],[ODS Code]],Lookup!A:G,5,FALSE)</f>
        <v>E85058</v>
      </c>
    </row>
    <row r="1555" spans="1:23" x14ac:dyDescent="0.35">
      <c r="A1555" s="80">
        <v>45505</v>
      </c>
      <c r="B1555" t="s">
        <v>66</v>
      </c>
      <c r="C1555" t="s">
        <v>65</v>
      </c>
      <c r="D1555" t="s">
        <v>1018</v>
      </c>
      <c r="E1555" t="s">
        <v>854</v>
      </c>
      <c r="F1555" s="78">
        <v>35</v>
      </c>
      <c r="G1555" s="78">
        <v>70</v>
      </c>
      <c r="H1555" s="78">
        <v>5</v>
      </c>
      <c r="I1555" s="78">
        <v>10</v>
      </c>
      <c r="J1555" s="78">
        <v>11</v>
      </c>
      <c r="K1555" s="78">
        <v>22</v>
      </c>
      <c r="L1555" s="78">
        <v>14</v>
      </c>
      <c r="M1555" s="78">
        <v>28</v>
      </c>
      <c r="N1555" s="78">
        <v>2</v>
      </c>
      <c r="O1555" s="78">
        <v>4</v>
      </c>
      <c r="P1555" s="78">
        <v>3</v>
      </c>
      <c r="Q1555" s="78">
        <v>6</v>
      </c>
      <c r="R1555" s="79">
        <v>8.5714285714285715E-2</v>
      </c>
      <c r="S1555" s="79">
        <v>8.5714285714285715E-2</v>
      </c>
      <c r="T1555" s="78" t="str">
        <f>VLOOKUP(Table5[[#This Row],[ODS Code]],Lookup!A:D,4,FALSE)</f>
        <v>Hounslow</v>
      </c>
      <c r="U1555" s="78" t="str">
        <f>VLOOKUP(Table5[[#This Row],[ODS Code]],Lookup!A:E,3,FALSE)</f>
        <v>Hounslow Health</v>
      </c>
      <c r="V1555" s="78" t="str">
        <f>VLOOKUP(Table5[[#This Row],[ODS Code]],Lookup!A:F,2,FALSE)</f>
        <v>Chestnut Practice</v>
      </c>
      <c r="W1555" s="78" t="str">
        <f>VLOOKUP(Table5[[#This Row],[ODS Code]],Lookup!A:G,5,FALSE)</f>
        <v>E85059</v>
      </c>
    </row>
    <row r="1556" spans="1:23" x14ac:dyDescent="0.35">
      <c r="A1556" s="80">
        <v>45505</v>
      </c>
      <c r="B1556" t="s">
        <v>131</v>
      </c>
      <c r="C1556" t="s">
        <v>130</v>
      </c>
      <c r="D1556" t="s">
        <v>1018</v>
      </c>
      <c r="E1556" t="s">
        <v>854</v>
      </c>
      <c r="F1556" s="78">
        <v>124</v>
      </c>
      <c r="G1556" s="78">
        <v>323</v>
      </c>
      <c r="H1556" s="78">
        <v>19</v>
      </c>
      <c r="I1556" s="78">
        <v>50</v>
      </c>
      <c r="J1556" s="78">
        <v>47</v>
      </c>
      <c r="K1556" s="78">
        <v>124</v>
      </c>
      <c r="L1556" s="78">
        <v>36</v>
      </c>
      <c r="M1556" s="78">
        <v>91</v>
      </c>
      <c r="N1556" s="78">
        <v>11</v>
      </c>
      <c r="O1556" s="78">
        <v>29</v>
      </c>
      <c r="P1556" s="78">
        <v>11</v>
      </c>
      <c r="Q1556" s="78">
        <v>29</v>
      </c>
      <c r="R1556" s="79">
        <v>8.8709677419354843E-2</v>
      </c>
      <c r="S1556" s="79">
        <v>8.9783281733746126E-2</v>
      </c>
      <c r="T1556" s="78" t="str">
        <f>VLOOKUP(Table5[[#This Row],[ODS Code]],Lookup!A:D,4,FALSE)</f>
        <v>Hounslow</v>
      </c>
      <c r="U1556" s="78" t="str">
        <f>VLOOKUP(Table5[[#This Row],[ODS Code]],Lookup!A:E,3,FALSE)</f>
        <v>Hounslow Health</v>
      </c>
      <c r="V1556" s="78" t="str">
        <f>VLOOKUP(Table5[[#This Row],[ODS Code]],Lookup!A:F,2,FALSE)</f>
        <v>Green Practice</v>
      </c>
      <c r="W1556" s="78" t="str">
        <f>VLOOKUP(Table5[[#This Row],[ODS Code]],Lookup!A:G,5,FALSE)</f>
        <v>E85126</v>
      </c>
    </row>
    <row r="1557" spans="1:23" x14ac:dyDescent="0.35">
      <c r="A1557" s="80">
        <v>45505</v>
      </c>
      <c r="B1557" t="s">
        <v>171</v>
      </c>
      <c r="C1557" t="s">
        <v>170</v>
      </c>
      <c r="D1557" t="s">
        <v>1018</v>
      </c>
      <c r="E1557" t="s">
        <v>854</v>
      </c>
      <c r="F1557" s="78">
        <v>0</v>
      </c>
      <c r="G1557" s="78">
        <v>0</v>
      </c>
      <c r="H1557" s="78">
        <v>0</v>
      </c>
      <c r="I1557" s="78">
        <v>0</v>
      </c>
      <c r="J1557" s="78">
        <v>0</v>
      </c>
      <c r="K1557" s="78">
        <v>0</v>
      </c>
      <c r="L1557" s="78">
        <v>0</v>
      </c>
      <c r="M1557" s="78">
        <v>0</v>
      </c>
      <c r="N1557" s="78">
        <v>0</v>
      </c>
      <c r="O1557" s="78">
        <v>0</v>
      </c>
      <c r="P1557" s="78">
        <v>0</v>
      </c>
      <c r="Q1557" s="78">
        <v>0</v>
      </c>
      <c r="R1557" s="79">
        <v>0</v>
      </c>
      <c r="S1557" s="79">
        <v>0</v>
      </c>
      <c r="T1557" s="78" t="str">
        <f>VLOOKUP(Table5[[#This Row],[ODS Code]],Lookup!A:D,4,FALSE)</f>
        <v>Hounslow</v>
      </c>
      <c r="U1557" s="78" t="str">
        <f>VLOOKUP(Table5[[#This Row],[ODS Code]],Lookup!A:E,3,FALSE)</f>
        <v>Hounslow Health</v>
      </c>
      <c r="V1557" s="78" t="str">
        <f>VLOOKUP(Table5[[#This Row],[ODS Code]],Lookup!A:F,2,FALSE)</f>
        <v>Hounslow Family Practice</v>
      </c>
      <c r="W1557" s="78" t="str">
        <f>VLOOKUP(Table5[[#This Row],[ODS Code]],Lookup!A:G,5,FALSE)</f>
        <v>E85713</v>
      </c>
    </row>
    <row r="1558" spans="1:23" x14ac:dyDescent="0.35">
      <c r="A1558" s="80">
        <v>45505</v>
      </c>
      <c r="B1558" t="s">
        <v>172</v>
      </c>
      <c r="C1558" t="s">
        <v>1020</v>
      </c>
      <c r="D1558" t="s">
        <v>1018</v>
      </c>
      <c r="E1558" t="s">
        <v>854</v>
      </c>
      <c r="F1558" s="78">
        <v>198</v>
      </c>
      <c r="G1558" s="78">
        <v>482</v>
      </c>
      <c r="H1558" s="78">
        <v>11</v>
      </c>
      <c r="I1558" s="78">
        <v>29</v>
      </c>
      <c r="J1558" s="78">
        <v>143</v>
      </c>
      <c r="K1558" s="78">
        <v>339</v>
      </c>
      <c r="L1558" s="78">
        <v>30</v>
      </c>
      <c r="M1558" s="78">
        <v>74</v>
      </c>
      <c r="N1558" s="78">
        <v>5</v>
      </c>
      <c r="O1558" s="78">
        <v>14</v>
      </c>
      <c r="P1558" s="78">
        <v>9</v>
      </c>
      <c r="Q1558" s="78">
        <v>26</v>
      </c>
      <c r="R1558" s="79">
        <v>4.5454545454545456E-2</v>
      </c>
      <c r="S1558" s="79">
        <v>5.3941908713692949E-2</v>
      </c>
      <c r="T1558" s="78" t="str">
        <f>VLOOKUP(Table5[[#This Row],[ODS Code]],Lookup!A:D,4,FALSE)</f>
        <v>Hounslow</v>
      </c>
      <c r="U1558" s="78" t="str">
        <f>VLOOKUP(Table5[[#This Row],[ODS Code]],Lookup!A:E,3,FALSE)</f>
        <v>Hounslow Health</v>
      </c>
      <c r="V1558" s="78" t="str">
        <f>VLOOKUP(Table5[[#This Row],[ODS Code]],Lookup!A:F,2,FALSE)</f>
        <v>HOUNSLOW MEDICAL PRACTICE</v>
      </c>
      <c r="W1558" s="78" t="str">
        <f>VLOOKUP(Table5[[#This Row],[ODS Code]],Lookup!A:G,5,FALSE)</f>
        <v>E85015</v>
      </c>
    </row>
    <row r="1559" spans="1:23" x14ac:dyDescent="0.35">
      <c r="A1559" s="80">
        <v>45505</v>
      </c>
      <c r="B1559" t="s">
        <v>187</v>
      </c>
      <c r="C1559" t="s">
        <v>186</v>
      </c>
      <c r="D1559" t="s">
        <v>1018</v>
      </c>
      <c r="E1559" t="s">
        <v>854</v>
      </c>
      <c r="F1559" s="78">
        <v>1020</v>
      </c>
      <c r="G1559" s="78">
        <v>2117</v>
      </c>
      <c r="H1559" s="78">
        <v>125</v>
      </c>
      <c r="I1559" s="78">
        <v>250</v>
      </c>
      <c r="J1559" s="78">
        <v>489</v>
      </c>
      <c r="K1559" s="78">
        <v>1055</v>
      </c>
      <c r="L1559" s="78">
        <v>284</v>
      </c>
      <c r="M1559" s="78">
        <v>568</v>
      </c>
      <c r="N1559" s="78">
        <v>69</v>
      </c>
      <c r="O1559" s="78">
        <v>138</v>
      </c>
      <c r="P1559" s="78">
        <v>53</v>
      </c>
      <c r="Q1559" s="78">
        <v>106</v>
      </c>
      <c r="R1559" s="79">
        <v>5.1960784313725493E-2</v>
      </c>
      <c r="S1559" s="79">
        <v>5.0070854983467174E-2</v>
      </c>
      <c r="T1559" s="78" t="str">
        <f>VLOOKUP(Table5[[#This Row],[ODS Code]],Lookup!A:D,4,FALSE)</f>
        <v>Hounslow</v>
      </c>
      <c r="U1559" s="78" t="str">
        <f>VLOOKUP(Table5[[#This Row],[ODS Code]],Lookup!A:E,3,FALSE)</f>
        <v>Hounslow Health</v>
      </c>
      <c r="V1559" s="78" t="str">
        <f>VLOOKUP(Table5[[#This Row],[ODS Code]],Lookup!A:F,2,FALSE)</f>
        <v>Kingfisher Practice</v>
      </c>
      <c r="W1559" s="78" t="str">
        <f>VLOOKUP(Table5[[#This Row],[ODS Code]],Lookup!A:G,5,FALSE)</f>
        <v>E85060</v>
      </c>
    </row>
    <row r="1560" spans="1:23" x14ac:dyDescent="0.35">
      <c r="A1560" s="80">
        <v>45505</v>
      </c>
      <c r="B1560" t="s">
        <v>257</v>
      </c>
      <c r="C1560" t="s">
        <v>1021</v>
      </c>
      <c r="D1560" t="s">
        <v>1018</v>
      </c>
      <c r="E1560" t="s">
        <v>854</v>
      </c>
      <c r="F1560" s="78">
        <v>588</v>
      </c>
      <c r="G1560" s="78">
        <v>1512</v>
      </c>
      <c r="H1560" s="78">
        <v>85</v>
      </c>
      <c r="I1560" s="78">
        <v>218</v>
      </c>
      <c r="J1560" s="78">
        <v>255</v>
      </c>
      <c r="K1560" s="78">
        <v>677</v>
      </c>
      <c r="L1560" s="78">
        <v>199</v>
      </c>
      <c r="M1560" s="78">
        <v>501</v>
      </c>
      <c r="N1560" s="78">
        <v>19</v>
      </c>
      <c r="O1560" s="78">
        <v>46</v>
      </c>
      <c r="P1560" s="78">
        <v>30</v>
      </c>
      <c r="Q1560" s="78">
        <v>70</v>
      </c>
      <c r="R1560" s="79">
        <v>5.1020408163265307E-2</v>
      </c>
      <c r="S1560" s="79">
        <v>4.6296296296296294E-2</v>
      </c>
      <c r="T1560" s="78" t="str">
        <f>VLOOKUP(Table5[[#This Row],[ODS Code]],Lookup!A:D,4,FALSE)</f>
        <v>Hounslow</v>
      </c>
      <c r="U1560" s="78" t="str">
        <f>VLOOKUP(Table5[[#This Row],[ODS Code]],Lookup!A:E,3,FALSE)</f>
        <v>Hounslow Health</v>
      </c>
      <c r="V1560" s="78" t="str">
        <f>VLOOKUP(Table5[[#This Row],[ODS Code]],Lookup!A:F,2,FALSE)</f>
        <v xml:space="preserve">Redwood Practice </v>
      </c>
      <c r="W1560" s="78" t="str">
        <f>VLOOKUP(Table5[[#This Row],[ODS Code]],Lookup!A:G,5,FALSE)</f>
        <v>E85113</v>
      </c>
    </row>
    <row r="1561" spans="1:23" x14ac:dyDescent="0.35">
      <c r="A1561" s="80">
        <v>45505</v>
      </c>
      <c r="B1561" t="s">
        <v>360</v>
      </c>
      <c r="C1561" t="s">
        <v>1022</v>
      </c>
      <c r="D1561" t="s">
        <v>1018</v>
      </c>
      <c r="E1561" t="s">
        <v>854</v>
      </c>
      <c r="F1561" s="78">
        <v>1705</v>
      </c>
      <c r="G1561" s="78">
        <v>3542</v>
      </c>
      <c r="H1561" s="78">
        <v>256</v>
      </c>
      <c r="I1561" s="78">
        <v>537</v>
      </c>
      <c r="J1561" s="78">
        <v>886</v>
      </c>
      <c r="K1561" s="78">
        <v>1820</v>
      </c>
      <c r="L1561" s="78">
        <v>394</v>
      </c>
      <c r="M1561" s="78">
        <v>822</v>
      </c>
      <c r="N1561" s="78">
        <v>101</v>
      </c>
      <c r="O1561" s="78">
        <v>219</v>
      </c>
      <c r="P1561" s="78">
        <v>68</v>
      </c>
      <c r="Q1561" s="78">
        <v>144</v>
      </c>
      <c r="R1561" s="79">
        <v>3.988269794721408E-2</v>
      </c>
      <c r="S1561" s="79">
        <v>4.0654997176736304E-2</v>
      </c>
      <c r="T1561" s="78" t="str">
        <f>VLOOKUP(Table5[[#This Row],[ODS Code]],Lookup!A:D,4,FALSE)</f>
        <v>Hounslow</v>
      </c>
      <c r="U1561" s="78" t="str">
        <f>VLOOKUP(Table5[[#This Row],[ODS Code]],Lookup!A:E,3,FALSE)</f>
        <v>Hounslow Health</v>
      </c>
      <c r="V1561" s="78" t="str">
        <f>VLOOKUP(Table5[[#This Row],[ODS Code]],Lookup!A:F,2,FALSE)</f>
        <v>HMC Group: Heart of Hounslow</v>
      </c>
      <c r="W1561" s="78" t="str">
        <f>VLOOKUP(Table5[[#This Row],[ODS Code]],Lookup!A:G,5,FALSE)</f>
        <v>Y02671</v>
      </c>
    </row>
    <row r="1562" spans="1:23" x14ac:dyDescent="0.35">
      <c r="A1562" s="80">
        <v>45505</v>
      </c>
      <c r="B1562" t="s">
        <v>405</v>
      </c>
      <c r="C1562" t="s">
        <v>404</v>
      </c>
      <c r="D1562" t="s">
        <v>1018</v>
      </c>
      <c r="E1562" t="s">
        <v>854</v>
      </c>
      <c r="F1562" s="78">
        <v>47</v>
      </c>
      <c r="G1562" s="78">
        <v>141</v>
      </c>
      <c r="H1562" s="78">
        <v>5</v>
      </c>
      <c r="I1562" s="78">
        <v>15</v>
      </c>
      <c r="J1562" s="78">
        <v>12</v>
      </c>
      <c r="K1562" s="78">
        <v>36</v>
      </c>
      <c r="L1562" s="78">
        <v>16</v>
      </c>
      <c r="M1562" s="78">
        <v>48</v>
      </c>
      <c r="N1562" s="78">
        <v>8</v>
      </c>
      <c r="O1562" s="78">
        <v>24</v>
      </c>
      <c r="P1562" s="78">
        <v>6</v>
      </c>
      <c r="Q1562" s="78">
        <v>18</v>
      </c>
      <c r="R1562" s="79">
        <v>0.1276595744680851</v>
      </c>
      <c r="S1562" s="79">
        <v>0.1276595744680851</v>
      </c>
      <c r="T1562" s="78" t="str">
        <f>VLOOKUP(Table5[[#This Row],[ODS Code]],Lookup!A:D,4,FALSE)</f>
        <v>Hounslow</v>
      </c>
      <c r="U1562" s="78" t="str">
        <f>VLOOKUP(Table5[[#This Row],[ODS Code]],Lookup!A:E,3,FALSE)</f>
        <v>Hounslow Health</v>
      </c>
      <c r="V1562" s="78" t="str">
        <f>VLOOKUP(Table5[[#This Row],[ODS Code]],Lookup!A:F,2,FALSE)</f>
        <v>Willow Practice</v>
      </c>
      <c r="W1562" s="78" t="str">
        <f>VLOOKUP(Table5[[#This Row],[ODS Code]],Lookup!A:G,5,FALSE)</f>
        <v>E85600</v>
      </c>
    </row>
    <row r="1563" spans="1:23" x14ac:dyDescent="0.35">
      <c r="A1563" s="80">
        <v>45505</v>
      </c>
      <c r="B1563" t="s">
        <v>30</v>
      </c>
      <c r="C1563" t="s">
        <v>1023</v>
      </c>
      <c r="D1563" t="s">
        <v>1024</v>
      </c>
      <c r="E1563" t="s">
        <v>854</v>
      </c>
      <c r="F1563" s="78">
        <v>2402</v>
      </c>
      <c r="G1563" s="78">
        <v>4804</v>
      </c>
      <c r="H1563" s="78">
        <v>193</v>
      </c>
      <c r="I1563" s="78">
        <v>386</v>
      </c>
      <c r="J1563" s="78">
        <v>1495</v>
      </c>
      <c r="K1563" s="78">
        <v>2990</v>
      </c>
      <c r="L1563" s="78">
        <v>633</v>
      </c>
      <c r="M1563" s="78">
        <v>1266</v>
      </c>
      <c r="N1563" s="78">
        <v>44</v>
      </c>
      <c r="O1563" s="78">
        <v>88</v>
      </c>
      <c r="P1563" s="78">
        <v>37</v>
      </c>
      <c r="Q1563" s="78">
        <v>74</v>
      </c>
      <c r="R1563" s="79">
        <v>1.5403830141548709E-2</v>
      </c>
      <c r="S1563" s="79">
        <v>1.5403830141548709E-2</v>
      </c>
      <c r="T1563" s="78" t="str">
        <f>VLOOKUP(Table5[[#This Row],[ODS Code]],Lookup!A:D,4,FALSE)</f>
        <v>West London</v>
      </c>
      <c r="U1563" s="78" t="str">
        <f>VLOOKUP(Table5[[#This Row],[ODS Code]],Lookup!A:E,3,FALSE)</f>
        <v>Inclusive Health</v>
      </c>
      <c r="V1563" s="78" t="str">
        <f>VLOOKUP(Table5[[#This Row],[ODS Code]],Lookup!A:F,2,FALSE)</f>
        <v>Barlby Surgery (AT Medics)</v>
      </c>
      <c r="W1563" s="78" t="str">
        <f>VLOOKUP(Table5[[#This Row],[ODS Code]],Lookup!A:G,5,FALSE)</f>
        <v>Y01011</v>
      </c>
    </row>
    <row r="1564" spans="1:23" x14ac:dyDescent="0.35">
      <c r="A1564" s="80">
        <v>45505</v>
      </c>
      <c r="B1564" t="s">
        <v>101</v>
      </c>
      <c r="C1564" t="s">
        <v>1025</v>
      </c>
      <c r="D1564" t="s">
        <v>1024</v>
      </c>
      <c r="E1564" t="s">
        <v>854</v>
      </c>
      <c r="F1564" s="78">
        <v>75</v>
      </c>
      <c r="G1564" s="78">
        <v>225</v>
      </c>
      <c r="H1564" s="78">
        <v>7</v>
      </c>
      <c r="I1564" s="78">
        <v>21</v>
      </c>
      <c r="J1564" s="78">
        <v>40</v>
      </c>
      <c r="K1564" s="78">
        <v>120</v>
      </c>
      <c r="L1564" s="78">
        <v>25</v>
      </c>
      <c r="M1564" s="78">
        <v>75</v>
      </c>
      <c r="N1564" s="78">
        <v>2</v>
      </c>
      <c r="O1564" s="78">
        <v>6</v>
      </c>
      <c r="P1564" s="78">
        <v>1</v>
      </c>
      <c r="Q1564" s="78">
        <v>3</v>
      </c>
      <c r="R1564" s="79">
        <v>1.3333333333333334E-2</v>
      </c>
      <c r="S1564" s="79">
        <v>1.3333333333333334E-2</v>
      </c>
      <c r="T1564" s="78" t="str">
        <f>VLOOKUP(Table5[[#This Row],[ODS Code]],Lookup!A:D,4,FALSE)</f>
        <v>West London</v>
      </c>
      <c r="U1564" s="78" t="str">
        <f>VLOOKUP(Table5[[#This Row],[ODS Code]],Lookup!A:E,3,FALSE)</f>
        <v>Inclusive Health</v>
      </c>
      <c r="V1564" s="78" t="str">
        <f>VLOOKUP(Table5[[#This Row],[ODS Code]],Lookup!A:F,2,FALSE)</f>
        <v>The Elgin Clinic</v>
      </c>
      <c r="W1564" s="78" t="str">
        <f>VLOOKUP(Table5[[#This Row],[ODS Code]],Lookup!A:G,5,FALSE)</f>
        <v>E87038</v>
      </c>
    </row>
    <row r="1565" spans="1:23" x14ac:dyDescent="0.35">
      <c r="A1565" s="80">
        <v>45505</v>
      </c>
      <c r="B1565" t="s">
        <v>144</v>
      </c>
      <c r="C1565" t="s">
        <v>143</v>
      </c>
      <c r="D1565" t="s">
        <v>1024</v>
      </c>
      <c r="E1565" t="s">
        <v>854</v>
      </c>
      <c r="F1565" s="78">
        <v>2561</v>
      </c>
      <c r="G1565" s="78">
        <v>6840</v>
      </c>
      <c r="H1565" s="78">
        <v>268</v>
      </c>
      <c r="I1565" s="78">
        <v>716</v>
      </c>
      <c r="J1565" s="78">
        <v>1528</v>
      </c>
      <c r="K1565" s="78">
        <v>4061</v>
      </c>
      <c r="L1565" s="78">
        <v>385</v>
      </c>
      <c r="M1565" s="78">
        <v>1051</v>
      </c>
      <c r="N1565" s="78">
        <v>193</v>
      </c>
      <c r="O1565" s="78">
        <v>522</v>
      </c>
      <c r="P1565" s="78">
        <v>187</v>
      </c>
      <c r="Q1565" s="78">
        <v>490</v>
      </c>
      <c r="R1565" s="79">
        <v>7.3018352206169465E-2</v>
      </c>
      <c r="S1565" s="79">
        <v>7.1637426900584791E-2</v>
      </c>
      <c r="T1565" s="78" t="str">
        <f>VLOOKUP(Table5[[#This Row],[ODS Code]],Lookup!A:D,4,FALSE)</f>
        <v>West London</v>
      </c>
      <c r="U1565" s="78" t="str">
        <f>VLOOKUP(Table5[[#This Row],[ODS Code]],Lookup!A:E,3,FALSE)</f>
        <v>Inclusive Health</v>
      </c>
      <c r="V1565" s="78" t="str">
        <f>VLOOKUP(Table5[[#This Row],[ODS Code]],Lookup!A:F,2,FALSE)</f>
        <v>Half Penny Steps Health Centre</v>
      </c>
      <c r="W1565" s="78" t="str">
        <f>VLOOKUP(Table5[[#This Row],[ODS Code]],Lookup!A:G,5,FALSE)</f>
        <v>Y02842</v>
      </c>
    </row>
    <row r="1566" spans="1:23" x14ac:dyDescent="0.35">
      <c r="A1566" s="80">
        <v>45505</v>
      </c>
      <c r="B1566" t="s">
        <v>213</v>
      </c>
      <c r="C1566" t="s">
        <v>1026</v>
      </c>
      <c r="D1566" t="s">
        <v>1024</v>
      </c>
      <c r="E1566" t="s">
        <v>854</v>
      </c>
      <c r="F1566" s="78">
        <v>0</v>
      </c>
      <c r="G1566" s="78">
        <v>0</v>
      </c>
      <c r="H1566" s="78">
        <v>0</v>
      </c>
      <c r="I1566" s="78">
        <v>0</v>
      </c>
      <c r="J1566" s="78">
        <v>0</v>
      </c>
      <c r="K1566" s="78">
        <v>0</v>
      </c>
      <c r="L1566" s="78">
        <v>0</v>
      </c>
      <c r="M1566" s="78">
        <v>0</v>
      </c>
      <c r="N1566" s="78">
        <v>0</v>
      </c>
      <c r="O1566" s="78">
        <v>0</v>
      </c>
      <c r="P1566" s="78">
        <v>0</v>
      </c>
      <c r="Q1566" s="78">
        <v>0</v>
      </c>
      <c r="R1566" s="79">
        <v>0</v>
      </c>
      <c r="S1566" s="79">
        <v>0</v>
      </c>
      <c r="T1566" s="78" t="str">
        <f>VLOOKUP(Table5[[#This Row],[ODS Code]],Lookup!A:D,4,FALSE)</f>
        <v>West London</v>
      </c>
      <c r="U1566" s="78" t="str">
        <f>VLOOKUP(Table5[[#This Row],[ODS Code]],Lookup!A:E,3,FALSE)</f>
        <v>Inclusive Health</v>
      </c>
      <c r="V1566" s="78" t="str">
        <f>VLOOKUP(Table5[[#This Row],[ODS Code]],Lookup!A:F,2,FALSE)</f>
        <v>The Meanwhile Gardens Medical Centre</v>
      </c>
      <c r="W1566" s="78" t="str">
        <f>VLOOKUP(Table5[[#This Row],[ODS Code]],Lookup!A:G,5,FALSE)</f>
        <v>E87026</v>
      </c>
    </row>
    <row r="1567" spans="1:23" x14ac:dyDescent="0.35">
      <c r="A1567" s="80">
        <v>45505</v>
      </c>
      <c r="B1567" t="s">
        <v>253</v>
      </c>
      <c r="C1567" t="s">
        <v>1027</v>
      </c>
      <c r="D1567" t="s">
        <v>1024</v>
      </c>
      <c r="E1567" t="s">
        <v>854</v>
      </c>
      <c r="F1567" s="78">
        <v>103</v>
      </c>
      <c r="G1567" s="78">
        <v>206</v>
      </c>
      <c r="H1567" s="78">
        <v>9</v>
      </c>
      <c r="I1567" s="78">
        <v>18</v>
      </c>
      <c r="J1567" s="78">
        <v>57</v>
      </c>
      <c r="K1567" s="78">
        <v>114</v>
      </c>
      <c r="L1567" s="78">
        <v>34</v>
      </c>
      <c r="M1567" s="78">
        <v>68</v>
      </c>
      <c r="N1567" s="78">
        <v>3</v>
      </c>
      <c r="O1567" s="78">
        <v>6</v>
      </c>
      <c r="P1567" s="78">
        <v>0</v>
      </c>
      <c r="Q1567" s="78">
        <v>0</v>
      </c>
      <c r="R1567" s="79">
        <v>0</v>
      </c>
      <c r="S1567" s="79">
        <v>0</v>
      </c>
      <c r="T1567" s="78" t="str">
        <f>VLOOKUP(Table5[[#This Row],[ODS Code]],Lookup!A:D,4,FALSE)</f>
        <v>West London</v>
      </c>
      <c r="U1567" s="78" t="str">
        <f>VLOOKUP(Table5[[#This Row],[ODS Code]],Lookup!A:E,3,FALSE)</f>
        <v>Inclusive Health</v>
      </c>
      <c r="V1567" s="78" t="str">
        <f>VLOOKUP(Table5[[#This Row],[ODS Code]],Lookup!A:F,2,FALSE)</f>
        <v>QUEENS PARK HEALTH CENTRE</v>
      </c>
      <c r="W1567" s="78" t="str">
        <f>VLOOKUP(Table5[[#This Row],[ODS Code]],Lookup!A:G,5,FALSE)</f>
        <v>E87755</v>
      </c>
    </row>
    <row r="1568" spans="1:23" x14ac:dyDescent="0.35">
      <c r="A1568" s="80">
        <v>45505</v>
      </c>
      <c r="B1568" t="s">
        <v>270</v>
      </c>
      <c r="C1568" t="s">
        <v>1028</v>
      </c>
      <c r="D1568" t="s">
        <v>1024</v>
      </c>
      <c r="E1568" t="s">
        <v>854</v>
      </c>
      <c r="F1568" s="78">
        <v>0</v>
      </c>
      <c r="G1568" s="78">
        <v>0</v>
      </c>
      <c r="H1568" s="78">
        <v>0</v>
      </c>
      <c r="I1568" s="78">
        <v>0</v>
      </c>
      <c r="J1568" s="78">
        <v>0</v>
      </c>
      <c r="K1568" s="78">
        <v>0</v>
      </c>
      <c r="L1568" s="78">
        <v>0</v>
      </c>
      <c r="M1568" s="78">
        <v>0</v>
      </c>
      <c r="N1568" s="78">
        <v>0</v>
      </c>
      <c r="O1568" s="78">
        <v>0</v>
      </c>
      <c r="P1568" s="78">
        <v>0</v>
      </c>
      <c r="Q1568" s="78">
        <v>0</v>
      </c>
      <c r="R1568" s="79">
        <v>0</v>
      </c>
      <c r="S1568" s="79">
        <v>0</v>
      </c>
      <c r="T1568" s="78" t="str">
        <f>VLOOKUP(Table5[[#This Row],[ODS Code]],Lookup!A:D,4,FALSE)</f>
        <v>West London</v>
      </c>
      <c r="U1568" s="78" t="str">
        <f>VLOOKUP(Table5[[#This Row],[ODS Code]],Lookup!A:E,3,FALSE)</f>
        <v>Inclusive Health</v>
      </c>
      <c r="V1568" s="78" t="str">
        <f>VLOOKUP(Table5[[#This Row],[ODS Code]],Lookup!A:F,2,FALSE)</f>
        <v xml:space="preserve">Shirland Road Medical Centre </v>
      </c>
      <c r="W1568" s="78" t="str">
        <f>VLOOKUP(Table5[[#This Row],[ODS Code]],Lookup!A:G,5,FALSE)</f>
        <v>E87021</v>
      </c>
    </row>
    <row r="1569" spans="1:23" x14ac:dyDescent="0.35">
      <c r="A1569" s="80">
        <v>45505</v>
      </c>
      <c r="B1569" t="s">
        <v>282</v>
      </c>
      <c r="C1569" t="s">
        <v>1029</v>
      </c>
      <c r="D1569" t="s">
        <v>1024</v>
      </c>
      <c r="E1569" t="s">
        <v>854</v>
      </c>
      <c r="F1569" s="78">
        <v>0</v>
      </c>
      <c r="G1569" s="78">
        <v>0</v>
      </c>
      <c r="H1569" s="78">
        <v>0</v>
      </c>
      <c r="I1569" s="78">
        <v>0</v>
      </c>
      <c r="J1569" s="78">
        <v>0</v>
      </c>
      <c r="K1569" s="78">
        <v>0</v>
      </c>
      <c r="L1569" s="78">
        <v>0</v>
      </c>
      <c r="M1569" s="78">
        <v>0</v>
      </c>
      <c r="N1569" s="78">
        <v>0</v>
      </c>
      <c r="O1569" s="78">
        <v>0</v>
      </c>
      <c r="P1569" s="78">
        <v>0</v>
      </c>
      <c r="Q1569" s="78">
        <v>0</v>
      </c>
      <c r="R1569" s="79">
        <v>0</v>
      </c>
      <c r="S1569" s="79">
        <v>0</v>
      </c>
      <c r="T1569" s="78" t="str">
        <f>VLOOKUP(Table5[[#This Row],[ODS Code]],Lookup!A:D,4,FALSE)</f>
        <v>West London</v>
      </c>
      <c r="U1569" s="78" t="str">
        <f>VLOOKUP(Table5[[#This Row],[ODS Code]],Lookup!A:E,3,FALSE)</f>
        <v>Inclusive Health</v>
      </c>
      <c r="V1569" s="78" t="str">
        <f>VLOOKUP(Table5[[#This Row],[ODS Code]],Lookup!A:F,2,FALSE)</f>
        <v>THE HEALTH CENTRE</v>
      </c>
      <c r="W1569" s="78" t="str">
        <f>VLOOKUP(Table5[[#This Row],[ODS Code]],Lookup!A:G,5,FALSE)</f>
        <v>E87751</v>
      </c>
    </row>
    <row r="1570" spans="1:23" x14ac:dyDescent="0.35">
      <c r="A1570" s="80">
        <v>45505</v>
      </c>
      <c r="B1570" t="s">
        <v>48</v>
      </c>
      <c r="C1570" t="s">
        <v>47</v>
      </c>
      <c r="D1570" t="s">
        <v>1030</v>
      </c>
      <c r="E1570" t="s">
        <v>854</v>
      </c>
      <c r="F1570" s="78">
        <v>0</v>
      </c>
      <c r="G1570" s="78">
        <v>0</v>
      </c>
      <c r="H1570" s="78">
        <v>0</v>
      </c>
      <c r="I1570" s="78">
        <v>0</v>
      </c>
      <c r="J1570" s="78">
        <v>0</v>
      </c>
      <c r="K1570" s="78">
        <v>0</v>
      </c>
      <c r="L1570" s="78">
        <v>0</v>
      </c>
      <c r="M1570" s="78">
        <v>0</v>
      </c>
      <c r="N1570" s="78">
        <v>0</v>
      </c>
      <c r="O1570" s="78">
        <v>0</v>
      </c>
      <c r="P1570" s="78">
        <v>0</v>
      </c>
      <c r="Q1570" s="78">
        <v>0</v>
      </c>
      <c r="R1570" s="79">
        <v>0</v>
      </c>
      <c r="S1570" s="79">
        <v>0</v>
      </c>
      <c r="T1570" s="78" t="str">
        <f>VLOOKUP(Table5[[#This Row],[ODS Code]],Lookup!A:D,4,FALSE)</f>
        <v>West London</v>
      </c>
      <c r="U1570" s="78" t="str">
        <f>VLOOKUP(Table5[[#This Row],[ODS Code]],Lookup!A:E,3,FALSE)</f>
        <v>Kensington and Chelsea South</v>
      </c>
      <c r="V1570" s="78" t="str">
        <f>VLOOKUP(Table5[[#This Row],[ODS Code]],Lookup!A:F,2,FALSE)</f>
        <v>Brompton Medical Centre</v>
      </c>
      <c r="W1570" s="78" t="str">
        <f>VLOOKUP(Table5[[#This Row],[ODS Code]],Lookup!A:G,5,FALSE)</f>
        <v>E87746</v>
      </c>
    </row>
    <row r="1571" spans="1:23" x14ac:dyDescent="0.35">
      <c r="A1571" s="80">
        <v>45505</v>
      </c>
      <c r="B1571" t="s">
        <v>157</v>
      </c>
      <c r="C1571" t="s">
        <v>1031</v>
      </c>
      <c r="D1571" t="s">
        <v>1030</v>
      </c>
      <c r="E1571" t="s">
        <v>854</v>
      </c>
      <c r="F1571" s="78">
        <v>643</v>
      </c>
      <c r="G1571" s="78">
        <v>1286</v>
      </c>
      <c r="H1571" s="78">
        <v>56</v>
      </c>
      <c r="I1571" s="78">
        <v>112</v>
      </c>
      <c r="J1571" s="78">
        <v>459</v>
      </c>
      <c r="K1571" s="78">
        <v>918</v>
      </c>
      <c r="L1571" s="78">
        <v>97</v>
      </c>
      <c r="M1571" s="78">
        <v>194</v>
      </c>
      <c r="N1571" s="78">
        <v>13</v>
      </c>
      <c r="O1571" s="78">
        <v>26</v>
      </c>
      <c r="P1571" s="78">
        <v>18</v>
      </c>
      <c r="Q1571" s="78">
        <v>36</v>
      </c>
      <c r="R1571" s="79">
        <v>2.7993779160186624E-2</v>
      </c>
      <c r="S1571" s="79">
        <v>2.7993779160186624E-2</v>
      </c>
      <c r="T1571" s="78" t="str">
        <f>VLOOKUP(Table5[[#This Row],[ODS Code]],Lookup!A:D,4,FALSE)</f>
        <v>West London</v>
      </c>
      <c r="U1571" s="78" t="str">
        <f>VLOOKUP(Table5[[#This Row],[ODS Code]],Lookup!A:E,3,FALSE)</f>
        <v>Kensington and Chelsea South</v>
      </c>
      <c r="V1571" s="78" t="str">
        <f>VLOOKUP(Table5[[#This Row],[ODS Code]],Lookup!A:F,2,FALSE)</f>
        <v>Earls Court Health and Wellbeing Centre</v>
      </c>
      <c r="W1571" s="78" t="str">
        <f>VLOOKUP(Table5[[#This Row],[ODS Code]],Lookup!A:G,5,FALSE)</f>
        <v>Y03441</v>
      </c>
    </row>
    <row r="1572" spans="1:23" x14ac:dyDescent="0.35">
      <c r="A1572" s="80">
        <v>45505</v>
      </c>
      <c r="B1572" t="s">
        <v>190</v>
      </c>
      <c r="C1572" t="s">
        <v>1032</v>
      </c>
      <c r="D1572" t="s">
        <v>1030</v>
      </c>
      <c r="E1572" t="s">
        <v>854</v>
      </c>
      <c r="F1572" s="78">
        <v>12211</v>
      </c>
      <c r="G1572" s="78">
        <v>24422</v>
      </c>
      <c r="H1572" s="78">
        <v>1224</v>
      </c>
      <c r="I1572" s="78">
        <v>2448</v>
      </c>
      <c r="J1572" s="78">
        <v>6836</v>
      </c>
      <c r="K1572" s="78">
        <v>13672</v>
      </c>
      <c r="L1572" s="78">
        <v>3747</v>
      </c>
      <c r="M1572" s="78">
        <v>7494</v>
      </c>
      <c r="N1572" s="78">
        <v>248</v>
      </c>
      <c r="O1572" s="78">
        <v>496</v>
      </c>
      <c r="P1572" s="78">
        <v>156</v>
      </c>
      <c r="Q1572" s="78">
        <v>312</v>
      </c>
      <c r="R1572" s="79">
        <v>1.2775366472852346E-2</v>
      </c>
      <c r="S1572" s="79">
        <v>1.2775366472852346E-2</v>
      </c>
      <c r="T1572" s="78" t="str">
        <f>VLOOKUP(Table5[[#This Row],[ODS Code]],Lookup!A:D,4,FALSE)</f>
        <v>West London</v>
      </c>
      <c r="U1572" s="78" t="str">
        <f>VLOOKUP(Table5[[#This Row],[ODS Code]],Lookup!A:E,3,FALSE)</f>
        <v>Kensington and Chelsea South</v>
      </c>
      <c r="V1572" s="78" t="str">
        <f>VLOOKUP(Table5[[#This Row],[ODS Code]],Lookup!A:F,2,FALSE)</f>
        <v>King's Road Medical Centre (AT Medics)</v>
      </c>
      <c r="W1572" s="78" t="str">
        <f>VLOOKUP(Table5[[#This Row],[ODS Code]],Lookup!A:G,5,FALSE)</f>
        <v>E87063</v>
      </c>
    </row>
    <row r="1573" spans="1:23" x14ac:dyDescent="0.35">
      <c r="A1573" s="80">
        <v>45505</v>
      </c>
      <c r="B1573" t="s">
        <v>259</v>
      </c>
      <c r="C1573" t="s">
        <v>1033</v>
      </c>
      <c r="D1573" t="s">
        <v>1030</v>
      </c>
      <c r="E1573" t="s">
        <v>854</v>
      </c>
      <c r="F1573" s="78">
        <v>0</v>
      </c>
      <c r="G1573" s="78">
        <v>0</v>
      </c>
      <c r="H1573" s="78">
        <v>0</v>
      </c>
      <c r="I1573" s="78">
        <v>0</v>
      </c>
      <c r="J1573" s="78">
        <v>0</v>
      </c>
      <c r="K1573" s="78">
        <v>0</v>
      </c>
      <c r="L1573" s="78">
        <v>0</v>
      </c>
      <c r="M1573" s="78">
        <v>0</v>
      </c>
      <c r="N1573" s="78">
        <v>0</v>
      </c>
      <c r="O1573" s="78">
        <v>0</v>
      </c>
      <c r="P1573" s="78">
        <v>0</v>
      </c>
      <c r="Q1573" s="78">
        <v>0</v>
      </c>
      <c r="R1573" s="79">
        <v>0</v>
      </c>
      <c r="S1573" s="79">
        <v>0</v>
      </c>
      <c r="T1573" s="78" t="str">
        <f>VLOOKUP(Table5[[#This Row],[ODS Code]],Lookup!A:D,4,FALSE)</f>
        <v>West London</v>
      </c>
      <c r="U1573" s="78" t="str">
        <f>VLOOKUP(Table5[[#This Row],[ODS Code]],Lookup!A:E,3,FALSE)</f>
        <v>Kensington and Chelsea South</v>
      </c>
      <c r="V1573" s="78" t="str">
        <f>VLOOKUP(Table5[[#This Row],[ODS Code]],Lookup!A:F,2,FALSE)</f>
        <v>Chelsea Medical Services (Dr Joshi)</v>
      </c>
      <c r="W1573" s="78" t="str">
        <f>VLOOKUP(Table5[[#This Row],[ODS Code]],Lookup!A:G,5,FALSE)</f>
        <v>E87048</v>
      </c>
    </row>
    <row r="1574" spans="1:23" x14ac:dyDescent="0.35">
      <c r="A1574" s="80">
        <v>45505</v>
      </c>
      <c r="B1574" t="s">
        <v>372</v>
      </c>
      <c r="C1574" t="s">
        <v>966</v>
      </c>
      <c r="D1574" t="s">
        <v>1030</v>
      </c>
      <c r="E1574" t="s">
        <v>854</v>
      </c>
      <c r="F1574" s="78">
        <v>97</v>
      </c>
      <c r="G1574" s="78">
        <v>291</v>
      </c>
      <c r="H1574" s="78">
        <v>12</v>
      </c>
      <c r="I1574" s="78">
        <v>36</v>
      </c>
      <c r="J1574" s="78">
        <v>42</v>
      </c>
      <c r="K1574" s="78">
        <v>126</v>
      </c>
      <c r="L1574" s="78">
        <v>30</v>
      </c>
      <c r="M1574" s="78">
        <v>90</v>
      </c>
      <c r="N1574" s="78">
        <v>3</v>
      </c>
      <c r="O1574" s="78">
        <v>9</v>
      </c>
      <c r="P1574" s="78">
        <v>10</v>
      </c>
      <c r="Q1574" s="78">
        <v>30</v>
      </c>
      <c r="R1574" s="79">
        <v>0.10309278350515463</v>
      </c>
      <c r="S1574" s="79">
        <v>0.10309278350515463</v>
      </c>
      <c r="T1574" s="78" t="str">
        <f>VLOOKUP(Table5[[#This Row],[ODS Code]],Lookup!A:D,4,FALSE)</f>
        <v>West London</v>
      </c>
      <c r="U1574" s="78" t="str">
        <f>VLOOKUP(Table5[[#This Row],[ODS Code]],Lookup!A:E,3,FALSE)</f>
        <v>Kensington and Chelsea South</v>
      </c>
      <c r="V1574" s="78" t="str">
        <f>VLOOKUP(Table5[[#This Row],[ODS Code]],Lookup!A:F,2,FALSE)</f>
        <v>Kynance Practice</v>
      </c>
      <c r="W1574" s="78" t="str">
        <f>VLOOKUP(Table5[[#This Row],[ODS Code]],Lookup!A:G,5,FALSE)</f>
        <v>E87702</v>
      </c>
    </row>
    <row r="1575" spans="1:23" x14ac:dyDescent="0.35">
      <c r="A1575" s="80">
        <v>45505</v>
      </c>
      <c r="B1575" t="s">
        <v>67</v>
      </c>
      <c r="C1575" t="s">
        <v>1034</v>
      </c>
      <c r="D1575" t="s">
        <v>1035</v>
      </c>
      <c r="E1575" t="s">
        <v>854</v>
      </c>
      <c r="F1575" s="78">
        <v>932</v>
      </c>
      <c r="G1575" s="78">
        <v>1712</v>
      </c>
      <c r="H1575" s="78">
        <v>155</v>
      </c>
      <c r="I1575" s="78">
        <v>291</v>
      </c>
      <c r="J1575" s="78">
        <v>422</v>
      </c>
      <c r="K1575" s="78">
        <v>738</v>
      </c>
      <c r="L1575" s="78">
        <v>258</v>
      </c>
      <c r="M1575" s="78">
        <v>491</v>
      </c>
      <c r="N1575" s="78">
        <v>65</v>
      </c>
      <c r="O1575" s="78">
        <v>129</v>
      </c>
      <c r="P1575" s="78">
        <v>32</v>
      </c>
      <c r="Q1575" s="78">
        <v>63</v>
      </c>
      <c r="R1575" s="79">
        <v>3.4334763948497854E-2</v>
      </c>
      <c r="S1575" s="79">
        <v>3.6799065420560745E-2</v>
      </c>
      <c r="T1575" s="78" t="str">
        <f>VLOOKUP(Table5[[#This Row],[ODS Code]],Lookup!A:D,4,FALSE)</f>
        <v>Brent</v>
      </c>
      <c r="U1575" s="78" t="str">
        <f>VLOOKUP(Table5[[#This Row],[ODS Code]],Lookup!A:E,3,FALSE)</f>
        <v>Kilburn Partnership</v>
      </c>
      <c r="V1575" s="78" t="str">
        <f>VLOOKUP(Table5[[#This Row],[ODS Code]],Lookup!A:F,2,FALSE)</f>
        <v>CHICHELE ROAD SURGERY</v>
      </c>
      <c r="W1575" s="78" t="str">
        <f>VLOOKUP(Table5[[#This Row],[ODS Code]],Lookup!A:G,5,FALSE)</f>
        <v>E84674</v>
      </c>
    </row>
    <row r="1576" spans="1:23" x14ac:dyDescent="0.35">
      <c r="A1576" s="80">
        <v>45505</v>
      </c>
      <c r="B1576" t="s">
        <v>183</v>
      </c>
      <c r="C1576" t="s">
        <v>1036</v>
      </c>
      <c r="D1576" t="s">
        <v>1035</v>
      </c>
      <c r="E1576" t="s">
        <v>854</v>
      </c>
      <c r="F1576" s="78">
        <v>953</v>
      </c>
      <c r="G1576" s="78">
        <v>2569</v>
      </c>
      <c r="H1576" s="78">
        <v>178</v>
      </c>
      <c r="I1576" s="78">
        <v>422</v>
      </c>
      <c r="J1576" s="78">
        <v>221</v>
      </c>
      <c r="K1576" s="78">
        <v>832</v>
      </c>
      <c r="L1576" s="78">
        <v>368</v>
      </c>
      <c r="M1576" s="78">
        <v>875</v>
      </c>
      <c r="N1576" s="78">
        <v>105</v>
      </c>
      <c r="O1576" s="78">
        <v>253</v>
      </c>
      <c r="P1576" s="78">
        <v>81</v>
      </c>
      <c r="Q1576" s="78">
        <v>187</v>
      </c>
      <c r="R1576" s="79">
        <v>8.4994753410283314E-2</v>
      </c>
      <c r="S1576" s="79">
        <v>7.2790969248734919E-2</v>
      </c>
      <c r="T1576" s="78" t="str">
        <f>VLOOKUP(Table5[[#This Row],[ODS Code]],Lookup!A:D,4,FALSE)</f>
        <v>Brent</v>
      </c>
      <c r="U1576" s="78" t="str">
        <f>VLOOKUP(Table5[[#This Row],[ODS Code]],Lookup!A:E,3,FALSE)</f>
        <v>Kilburn Partnership</v>
      </c>
      <c r="V1576" s="78" t="str">
        <f>VLOOKUP(Table5[[#This Row],[ODS Code]],Lookup!A:F,2,FALSE)</f>
        <v>KILBURN PARK MEDICAL CENTRE</v>
      </c>
      <c r="W1576" s="78" t="str">
        <f>VLOOKUP(Table5[[#This Row],[ODS Code]],Lookup!A:G,5,FALSE)</f>
        <v>E84042</v>
      </c>
    </row>
    <row r="1577" spans="1:23" x14ac:dyDescent="0.35">
      <c r="A1577" s="80">
        <v>45505</v>
      </c>
      <c r="B1577" t="s">
        <v>208</v>
      </c>
      <c r="C1577" t="s">
        <v>1037</v>
      </c>
      <c r="D1577" t="s">
        <v>1035</v>
      </c>
      <c r="E1577" t="s">
        <v>854</v>
      </c>
      <c r="F1577" s="78">
        <v>1365</v>
      </c>
      <c r="G1577" s="78">
        <v>2949</v>
      </c>
      <c r="H1577" s="78">
        <v>269</v>
      </c>
      <c r="I1577" s="78">
        <v>561</v>
      </c>
      <c r="J1577" s="78">
        <v>280</v>
      </c>
      <c r="K1577" s="78">
        <v>669</v>
      </c>
      <c r="L1577" s="78">
        <v>544</v>
      </c>
      <c r="M1577" s="78">
        <v>1150</v>
      </c>
      <c r="N1577" s="78">
        <v>142</v>
      </c>
      <c r="O1577" s="78">
        <v>300</v>
      </c>
      <c r="P1577" s="78">
        <v>130</v>
      </c>
      <c r="Q1577" s="78">
        <v>269</v>
      </c>
      <c r="R1577" s="79">
        <v>9.5238095238095233E-2</v>
      </c>
      <c r="S1577" s="79">
        <v>9.1217361817565276E-2</v>
      </c>
      <c r="T1577" s="78" t="str">
        <f>VLOOKUP(Table5[[#This Row],[ODS Code]],Lookup!A:D,4,FALSE)</f>
        <v>Brent</v>
      </c>
      <c r="U1577" s="78" t="str">
        <f>VLOOKUP(Table5[[#This Row],[ODS Code]],Lookup!A:E,3,FALSE)</f>
        <v>Kilburn Partnership</v>
      </c>
      <c r="V1577" s="78" t="str">
        <f>VLOOKUP(Table5[[#This Row],[ODS Code]],Lookup!A:F,2,FALSE)</f>
        <v>THE WINDMILL MEDICAL PRACTICE</v>
      </c>
      <c r="W1577" s="78" t="str">
        <f>VLOOKUP(Table5[[#This Row],[ODS Code]],Lookup!A:G,5,FALSE)</f>
        <v>E84012</v>
      </c>
    </row>
    <row r="1578" spans="1:23" x14ac:dyDescent="0.35">
      <c r="A1578" s="80">
        <v>45505</v>
      </c>
      <c r="B1578" t="s">
        <v>295</v>
      </c>
      <c r="C1578" t="s">
        <v>1038</v>
      </c>
      <c r="D1578" t="s">
        <v>1035</v>
      </c>
      <c r="E1578" t="s">
        <v>854</v>
      </c>
      <c r="F1578" s="78">
        <v>2002</v>
      </c>
      <c r="G1578" s="78">
        <v>4005</v>
      </c>
      <c r="H1578" s="78">
        <v>443</v>
      </c>
      <c r="I1578" s="78">
        <v>886</v>
      </c>
      <c r="J1578" s="78">
        <v>-1</v>
      </c>
      <c r="K1578" s="78">
        <v>-2</v>
      </c>
      <c r="L1578" s="78">
        <v>996</v>
      </c>
      <c r="M1578" s="78">
        <v>1992</v>
      </c>
      <c r="N1578" s="78">
        <v>264</v>
      </c>
      <c r="O1578" s="78">
        <v>528</v>
      </c>
      <c r="P1578" s="78">
        <v>300</v>
      </c>
      <c r="Q1578" s="78">
        <v>601</v>
      </c>
      <c r="R1578" s="79">
        <v>0.14985014985014986</v>
      </c>
      <c r="S1578" s="79">
        <v>0.15006242197253433</v>
      </c>
      <c r="T1578" s="78" t="str">
        <f>VLOOKUP(Table5[[#This Row],[ODS Code]],Lookup!A:D,4,FALSE)</f>
        <v>Brent</v>
      </c>
      <c r="U1578" s="78" t="str">
        <f>VLOOKUP(Table5[[#This Row],[ODS Code]],Lookup!A:E,3,FALSE)</f>
        <v>Kilburn Partnership</v>
      </c>
      <c r="V1578" s="78" t="str">
        <f>VLOOKUP(Table5[[#This Row],[ODS Code]],Lookup!A:F,2,FALSE)</f>
        <v>STAVERTON SURGERY</v>
      </c>
      <c r="W1578" s="78" t="str">
        <f>VLOOKUP(Table5[[#This Row],[ODS Code]],Lookup!A:G,5,FALSE)</f>
        <v>E84080</v>
      </c>
    </row>
    <row r="1579" spans="1:23" x14ac:dyDescent="0.35">
      <c r="A1579" s="80">
        <v>45505</v>
      </c>
      <c r="B1579" t="s">
        <v>9</v>
      </c>
      <c r="C1579" t="s">
        <v>1039</v>
      </c>
      <c r="D1579" t="s">
        <v>1040</v>
      </c>
      <c r="E1579" t="s">
        <v>854</v>
      </c>
      <c r="F1579" s="78">
        <v>2622</v>
      </c>
      <c r="G1579" s="78">
        <v>5384</v>
      </c>
      <c r="H1579" s="78">
        <v>459</v>
      </c>
      <c r="I1579" s="78">
        <v>932</v>
      </c>
      <c r="J1579" s="78">
        <v>1188</v>
      </c>
      <c r="K1579" s="78">
        <v>2458</v>
      </c>
      <c r="L1579" s="78">
        <v>704</v>
      </c>
      <c r="M1579" s="78">
        <v>1445</v>
      </c>
      <c r="N1579" s="78">
        <v>144</v>
      </c>
      <c r="O1579" s="78">
        <v>293</v>
      </c>
      <c r="P1579" s="78">
        <v>127</v>
      </c>
      <c r="Q1579" s="78">
        <v>256</v>
      </c>
      <c r="R1579" s="79">
        <v>4.8436308161708616E-2</v>
      </c>
      <c r="S1579" s="79">
        <v>4.7548291233283801E-2</v>
      </c>
      <c r="T1579" s="78" t="str">
        <f>VLOOKUP(Table5[[#This Row],[ODS Code]],Lookup!A:D,4,FALSE)</f>
        <v>Hillingdon</v>
      </c>
      <c r="U1579" s="78" t="str">
        <f>VLOOKUP(Table5[[#This Row],[ODS Code]],Lookup!A:E,3,FALSE)</f>
        <v>Long Lane First Care Group PCN</v>
      </c>
      <c r="V1579" s="78" t="str">
        <f>VLOOKUP(Table5[[#This Row],[ODS Code]],Lookup!A:F,2,FALSE)</f>
        <v>ACORN MEDICAL CENTRE</v>
      </c>
      <c r="W1579" s="78" t="str">
        <f>VLOOKUP(Table5[[#This Row],[ODS Code]],Lookup!A:G,5,FALSE)</f>
        <v>E86632</v>
      </c>
    </row>
    <row r="1580" spans="1:23" x14ac:dyDescent="0.35">
      <c r="A1580" s="80">
        <v>45505</v>
      </c>
      <c r="B1580" t="s">
        <v>158</v>
      </c>
      <c r="C1580" t="s">
        <v>1041</v>
      </c>
      <c r="D1580" t="s">
        <v>1040</v>
      </c>
      <c r="E1580" t="s">
        <v>854</v>
      </c>
      <c r="F1580" s="78">
        <v>1466</v>
      </c>
      <c r="G1580" s="78">
        <v>3172</v>
      </c>
      <c r="H1580" s="78">
        <v>195</v>
      </c>
      <c r="I1580" s="78">
        <v>430</v>
      </c>
      <c r="J1580" s="78">
        <v>778</v>
      </c>
      <c r="K1580" s="78">
        <v>1656</v>
      </c>
      <c r="L1580" s="78">
        <v>288</v>
      </c>
      <c r="M1580" s="78">
        <v>640</v>
      </c>
      <c r="N1580" s="78">
        <v>111</v>
      </c>
      <c r="O1580" s="78">
        <v>240</v>
      </c>
      <c r="P1580" s="78">
        <v>94</v>
      </c>
      <c r="Q1580" s="78">
        <v>206</v>
      </c>
      <c r="R1580" s="79">
        <v>6.4120054570259211E-2</v>
      </c>
      <c r="S1580" s="79">
        <v>6.4943253467843631E-2</v>
      </c>
      <c r="T1580" s="78" t="str">
        <f>VLOOKUP(Table5[[#This Row],[ODS Code]],Lookup!A:D,4,FALSE)</f>
        <v>Hillingdon</v>
      </c>
      <c r="U1580" s="78" t="str">
        <f>VLOOKUP(Table5[[#This Row],[ODS Code]],Lookup!A:E,3,FALSE)</f>
        <v>Long Lane First Care Group PCN</v>
      </c>
      <c r="V1580" s="78" t="str">
        <f>VLOOKUP(Table5[[#This Row],[ODS Code]],Lookup!A:F,2,FALSE)</f>
        <v>HEATHROW MEDICAL CENTRE</v>
      </c>
      <c r="W1580" s="78" t="str">
        <f>VLOOKUP(Table5[[#This Row],[ODS Code]],Lookup!A:G,5,FALSE)</f>
        <v>E86637</v>
      </c>
    </row>
    <row r="1581" spans="1:23" x14ac:dyDescent="0.35">
      <c r="A1581" s="80">
        <v>45505</v>
      </c>
      <c r="B1581" t="s">
        <v>238</v>
      </c>
      <c r="C1581" t="s">
        <v>1042</v>
      </c>
      <c r="D1581" t="s">
        <v>1040</v>
      </c>
      <c r="E1581" t="s">
        <v>854</v>
      </c>
      <c r="F1581" s="78">
        <v>339</v>
      </c>
      <c r="G1581" s="78">
        <v>906</v>
      </c>
      <c r="H1581" s="78">
        <v>27</v>
      </c>
      <c r="I1581" s="78">
        <v>78</v>
      </c>
      <c r="J1581" s="78">
        <v>215</v>
      </c>
      <c r="K1581" s="78">
        <v>542</v>
      </c>
      <c r="L1581" s="78">
        <v>62</v>
      </c>
      <c r="M1581" s="78">
        <v>174</v>
      </c>
      <c r="N1581" s="78">
        <v>21</v>
      </c>
      <c r="O1581" s="78">
        <v>64</v>
      </c>
      <c r="P1581" s="78">
        <v>14</v>
      </c>
      <c r="Q1581" s="78">
        <v>48</v>
      </c>
      <c r="R1581" s="79">
        <v>4.1297935103244837E-2</v>
      </c>
      <c r="S1581" s="79">
        <v>5.2980132450331126E-2</v>
      </c>
      <c r="T1581" s="78" t="str">
        <f>VLOOKUP(Table5[[#This Row],[ODS Code]],Lookup!A:D,4,FALSE)</f>
        <v>Hillingdon</v>
      </c>
      <c r="U1581" s="78" t="str">
        <f>VLOOKUP(Table5[[#This Row],[ODS Code]],Lookup!A:E,3,FALSE)</f>
        <v>Long Lane First Care Group PCN</v>
      </c>
      <c r="V1581" s="78" t="str">
        <f>VLOOKUP(Table5[[#This Row],[ODS Code]],Lookup!A:F,2,FALSE)</f>
        <v>THE PARK VIEW SURGERY</v>
      </c>
      <c r="W1581" s="78" t="str">
        <f>VLOOKUP(Table5[[#This Row],[ODS Code]],Lookup!A:G,5,FALSE)</f>
        <v>E86026</v>
      </c>
    </row>
    <row r="1582" spans="1:23" x14ac:dyDescent="0.35">
      <c r="A1582" s="80">
        <v>45505</v>
      </c>
      <c r="B1582" t="s">
        <v>268</v>
      </c>
      <c r="C1582" t="s">
        <v>1043</v>
      </c>
      <c r="D1582" t="s">
        <v>1040</v>
      </c>
      <c r="E1582" t="s">
        <v>854</v>
      </c>
      <c r="F1582" s="78">
        <v>649</v>
      </c>
      <c r="G1582" s="78">
        <v>1579</v>
      </c>
      <c r="H1582" s="78">
        <v>125</v>
      </c>
      <c r="I1582" s="78">
        <v>297</v>
      </c>
      <c r="J1582" s="78">
        <v>292</v>
      </c>
      <c r="K1582" s="78">
        <v>693</v>
      </c>
      <c r="L1582" s="78">
        <v>124</v>
      </c>
      <c r="M1582" s="78">
        <v>297</v>
      </c>
      <c r="N1582" s="78">
        <v>67</v>
      </c>
      <c r="O1582" s="78">
        <v>183</v>
      </c>
      <c r="P1582" s="78">
        <v>41</v>
      </c>
      <c r="Q1582" s="78">
        <v>109</v>
      </c>
      <c r="R1582" s="79">
        <v>6.3174114021571651E-2</v>
      </c>
      <c r="S1582" s="79">
        <v>6.9031032298923364E-2</v>
      </c>
      <c r="T1582" s="78" t="str">
        <f>VLOOKUP(Table5[[#This Row],[ODS Code]],Lookup!A:D,4,FALSE)</f>
        <v>Hillingdon</v>
      </c>
      <c r="U1582" s="78" t="str">
        <f>VLOOKUP(Table5[[#This Row],[ODS Code]],Lookup!A:E,3,FALSE)</f>
        <v>Long Lane First Care Group PCN</v>
      </c>
      <c r="V1582" s="78" t="str">
        <f>VLOOKUP(Table5[[#This Row],[ODS Code]],Lookup!A:F,2,FALSE)</f>
        <v>SHAKESPEARE MEDICAL CENTRE</v>
      </c>
      <c r="W1582" s="78" t="str">
        <f>VLOOKUP(Table5[[#This Row],[ODS Code]],Lookup!A:G,5,FALSE)</f>
        <v>E86612</v>
      </c>
    </row>
    <row r="1583" spans="1:23" x14ac:dyDescent="0.35">
      <c r="A1583" s="80">
        <v>45505</v>
      </c>
      <c r="B1583" t="s">
        <v>355</v>
      </c>
      <c r="C1583" t="s">
        <v>1044</v>
      </c>
      <c r="D1583" t="s">
        <v>1040</v>
      </c>
      <c r="E1583" t="s">
        <v>854</v>
      </c>
      <c r="F1583" s="78">
        <v>1623</v>
      </c>
      <c r="G1583" s="78">
        <v>3360</v>
      </c>
      <c r="H1583" s="78">
        <v>209</v>
      </c>
      <c r="I1583" s="78">
        <v>424</v>
      </c>
      <c r="J1583" s="78">
        <v>842</v>
      </c>
      <c r="K1583" s="78">
        <v>1773</v>
      </c>
      <c r="L1583" s="78">
        <v>372</v>
      </c>
      <c r="M1583" s="78">
        <v>757</v>
      </c>
      <c r="N1583" s="78">
        <v>117</v>
      </c>
      <c r="O1583" s="78">
        <v>239</v>
      </c>
      <c r="P1583" s="78">
        <v>83</v>
      </c>
      <c r="Q1583" s="78">
        <v>167</v>
      </c>
      <c r="R1583" s="79">
        <v>5.1139864448552064E-2</v>
      </c>
      <c r="S1583" s="79">
        <v>4.9702380952380949E-2</v>
      </c>
      <c r="T1583" s="78" t="str">
        <f>VLOOKUP(Table5[[#This Row],[ODS Code]],Lookup!A:D,4,FALSE)</f>
        <v>Hillingdon</v>
      </c>
      <c r="U1583" s="78" t="str">
        <f>VLOOKUP(Table5[[#This Row],[ODS Code]],Lookup!A:E,3,FALSE)</f>
        <v>Long Lane First Care Group PCN</v>
      </c>
      <c r="V1583" s="78" t="str">
        <f>VLOOKUP(Table5[[#This Row],[ODS Code]],Lookup!A:F,2,FALSE)</f>
        <v>THE PINE MEDICAL CENTRE</v>
      </c>
      <c r="W1583" s="78" t="str">
        <f>VLOOKUP(Table5[[#This Row],[ODS Code]],Lookup!A:G,5,FALSE)</f>
        <v>E86016</v>
      </c>
    </row>
    <row r="1584" spans="1:23" x14ac:dyDescent="0.35">
      <c r="A1584" s="80">
        <v>45505</v>
      </c>
      <c r="B1584" t="s">
        <v>407</v>
      </c>
      <c r="C1584" t="s">
        <v>1045</v>
      </c>
      <c r="D1584" t="s">
        <v>1040</v>
      </c>
      <c r="E1584" t="s">
        <v>854</v>
      </c>
      <c r="F1584" s="78">
        <v>54</v>
      </c>
      <c r="G1584" s="78">
        <v>139</v>
      </c>
      <c r="H1584" s="78">
        <v>0</v>
      </c>
      <c r="I1584" s="78">
        <v>0</v>
      </c>
      <c r="J1584" s="78">
        <v>47</v>
      </c>
      <c r="K1584" s="78">
        <v>120</v>
      </c>
      <c r="L1584" s="78">
        <v>5</v>
      </c>
      <c r="M1584" s="78">
        <v>13</v>
      </c>
      <c r="N1584" s="78">
        <v>2</v>
      </c>
      <c r="O1584" s="78">
        <v>6</v>
      </c>
      <c r="P1584" s="78">
        <v>0</v>
      </c>
      <c r="Q1584" s="78">
        <v>0</v>
      </c>
      <c r="R1584" s="79">
        <v>0</v>
      </c>
      <c r="S1584" s="79">
        <v>0</v>
      </c>
      <c r="T1584" s="78" t="str">
        <f>VLOOKUP(Table5[[#This Row],[ODS Code]],Lookup!A:D,4,FALSE)</f>
        <v>Hillingdon</v>
      </c>
      <c r="U1584" s="78" t="str">
        <f>VLOOKUP(Table5[[#This Row],[ODS Code]],Lookup!A:E,3,FALSE)</f>
        <v>Long Lane First Care Group PCN</v>
      </c>
      <c r="V1584" s="78" t="str">
        <f>VLOOKUP(Table5[[#This Row],[ODS Code]],Lookup!A:F,2,FALSE)</f>
        <v>THE WILLOW TREE SURGERY</v>
      </c>
      <c r="W1584" s="78" t="str">
        <f>VLOOKUP(Table5[[#This Row],[ODS Code]],Lookup!A:G,5,FALSE)</f>
        <v>E86610</v>
      </c>
    </row>
    <row r="1585" spans="1:23" x14ac:dyDescent="0.35">
      <c r="A1585" s="80">
        <v>45505</v>
      </c>
      <c r="B1585" t="s">
        <v>410</v>
      </c>
      <c r="C1585" t="s">
        <v>1046</v>
      </c>
      <c r="D1585" t="s">
        <v>1040</v>
      </c>
      <c r="E1585" t="s">
        <v>854</v>
      </c>
      <c r="F1585" s="78">
        <v>1900</v>
      </c>
      <c r="G1585" s="78">
        <v>4419</v>
      </c>
      <c r="H1585" s="78">
        <v>232</v>
      </c>
      <c r="I1585" s="78">
        <v>570</v>
      </c>
      <c r="J1585" s="78">
        <v>1077</v>
      </c>
      <c r="K1585" s="78">
        <v>2485</v>
      </c>
      <c r="L1585" s="78">
        <v>390</v>
      </c>
      <c r="M1585" s="78">
        <v>908</v>
      </c>
      <c r="N1585" s="78">
        <v>135</v>
      </c>
      <c r="O1585" s="78">
        <v>310</v>
      </c>
      <c r="P1585" s="78">
        <v>66</v>
      </c>
      <c r="Q1585" s="78">
        <v>146</v>
      </c>
      <c r="R1585" s="79">
        <v>3.4736842105263156E-2</v>
      </c>
      <c r="S1585" s="79">
        <v>3.3039149128762164E-2</v>
      </c>
      <c r="T1585" s="78" t="str">
        <f>VLOOKUP(Table5[[#This Row],[ODS Code]],Lookup!A:D,4,FALSE)</f>
        <v>Hillingdon</v>
      </c>
      <c r="U1585" s="78" t="str">
        <f>VLOOKUP(Table5[[#This Row],[ODS Code]],Lookup!A:E,3,FALSE)</f>
        <v>Long Lane First Care Group PCN</v>
      </c>
      <c r="V1585" s="78" t="str">
        <f>VLOOKUP(Table5[[#This Row],[ODS Code]],Lookup!A:F,2,FALSE)</f>
        <v>DR K ANANTHA-REDDY'S PRACTICE</v>
      </c>
      <c r="W1585" s="78" t="str">
        <f>VLOOKUP(Table5[[#This Row],[ODS Code]],Lookup!A:G,5,FALSE)</f>
        <v>E86020</v>
      </c>
    </row>
    <row r="1586" spans="1:23" x14ac:dyDescent="0.35">
      <c r="A1586" s="80">
        <v>45505</v>
      </c>
      <c r="B1586" t="s">
        <v>79</v>
      </c>
      <c r="C1586" t="s">
        <v>1047</v>
      </c>
      <c r="D1586" t="s">
        <v>1048</v>
      </c>
      <c r="E1586" t="s">
        <v>854</v>
      </c>
      <c r="F1586" s="78">
        <v>0</v>
      </c>
      <c r="G1586" s="78">
        <v>0</v>
      </c>
      <c r="H1586" s="78">
        <v>0</v>
      </c>
      <c r="I1586" s="78">
        <v>0</v>
      </c>
      <c r="J1586" s="78">
        <v>0</v>
      </c>
      <c r="K1586" s="78">
        <v>0</v>
      </c>
      <c r="L1586" s="78">
        <v>0</v>
      </c>
      <c r="M1586" s="78">
        <v>0</v>
      </c>
      <c r="N1586" s="78">
        <v>0</v>
      </c>
      <c r="O1586" s="78">
        <v>0</v>
      </c>
      <c r="P1586" s="78">
        <v>0</v>
      </c>
      <c r="Q1586" s="78">
        <v>0</v>
      </c>
      <c r="R1586" s="79">
        <v>0</v>
      </c>
      <c r="S1586" s="79">
        <v>0</v>
      </c>
      <c r="T1586" s="78" t="str">
        <f>VLOOKUP(Table5[[#This Row],[ODS Code]],Lookup!A:D,4,FALSE)</f>
        <v>West London</v>
      </c>
      <c r="U1586" s="78" t="str">
        <f>VLOOKUP(Table5[[#This Row],[ODS Code]],Lookup!A:E,3,FALSE)</f>
        <v>NeoHealth</v>
      </c>
      <c r="V1586" s="78" t="str">
        <f>VLOOKUP(Table5[[#This Row],[ODS Code]],Lookup!A:F,2,FALSE)</f>
        <v>Colville Health Centre (Blake&amp;Mok)</v>
      </c>
      <c r="W1586" s="78" t="str">
        <f>VLOOKUP(Table5[[#This Row],[ODS Code]],Lookup!A:G,5,FALSE)</f>
        <v>E87067</v>
      </c>
    </row>
    <row r="1587" spans="1:23" x14ac:dyDescent="0.35">
      <c r="A1587" s="80">
        <v>45505</v>
      </c>
      <c r="B1587" t="s">
        <v>291</v>
      </c>
      <c r="C1587" t="s">
        <v>1049</v>
      </c>
      <c r="D1587" t="s">
        <v>1048</v>
      </c>
      <c r="E1587" t="s">
        <v>854</v>
      </c>
      <c r="F1587" s="78">
        <v>408</v>
      </c>
      <c r="G1587" s="78">
        <v>598</v>
      </c>
      <c r="H1587" s="78">
        <v>49</v>
      </c>
      <c r="I1587" s="78">
        <v>70</v>
      </c>
      <c r="J1587" s="78">
        <v>258</v>
      </c>
      <c r="K1587" s="78">
        <v>372</v>
      </c>
      <c r="L1587" s="78">
        <v>78</v>
      </c>
      <c r="M1587" s="78">
        <v>115</v>
      </c>
      <c r="N1587" s="78">
        <v>10</v>
      </c>
      <c r="O1587" s="78">
        <v>18</v>
      </c>
      <c r="P1587" s="78">
        <v>13</v>
      </c>
      <c r="Q1587" s="78">
        <v>23</v>
      </c>
      <c r="R1587" s="79">
        <v>3.1862745098039214E-2</v>
      </c>
      <c r="S1587" s="79">
        <v>3.8461538461538464E-2</v>
      </c>
      <c r="T1587" s="78" t="str">
        <f>VLOOKUP(Table5[[#This Row],[ODS Code]],Lookup!A:D,4,FALSE)</f>
        <v>West London</v>
      </c>
      <c r="U1587" s="78" t="str">
        <f>VLOOKUP(Table5[[#This Row],[ODS Code]],Lookup!A:E,3,FALSE)</f>
        <v>NeoHealth</v>
      </c>
      <c r="V1587" s="78" t="str">
        <f>VLOOKUP(Table5[[#This Row],[ODS Code]],Lookup!A:F,2,FALSE)</f>
        <v>St Quintin Health Centre</v>
      </c>
      <c r="W1587" s="78" t="str">
        <f>VLOOKUP(Table5[[#This Row],[ODS Code]],Lookup!A:G,5,FALSE)</f>
        <v>Y00507</v>
      </c>
    </row>
    <row r="1588" spans="1:23" x14ac:dyDescent="0.35">
      <c r="A1588" s="80">
        <v>45505</v>
      </c>
      <c r="B1588" t="s">
        <v>323</v>
      </c>
      <c r="C1588" t="s">
        <v>322</v>
      </c>
      <c r="D1588" t="s">
        <v>1048</v>
      </c>
      <c r="E1588" t="s">
        <v>854</v>
      </c>
      <c r="F1588" s="78">
        <v>0</v>
      </c>
      <c r="G1588" s="78">
        <v>0</v>
      </c>
      <c r="H1588" s="78">
        <v>0</v>
      </c>
      <c r="I1588" s="78">
        <v>0</v>
      </c>
      <c r="J1588" s="78">
        <v>0</v>
      </c>
      <c r="K1588" s="78">
        <v>0</v>
      </c>
      <c r="L1588" s="78">
        <v>0</v>
      </c>
      <c r="M1588" s="78">
        <v>0</v>
      </c>
      <c r="N1588" s="78">
        <v>0</v>
      </c>
      <c r="O1588" s="78">
        <v>0</v>
      </c>
      <c r="P1588" s="78">
        <v>0</v>
      </c>
      <c r="Q1588" s="78">
        <v>0</v>
      </c>
      <c r="R1588" s="79">
        <v>0</v>
      </c>
      <c r="S1588" s="79">
        <v>0</v>
      </c>
      <c r="T1588" s="78" t="str">
        <f>VLOOKUP(Table5[[#This Row],[ODS Code]],Lookup!A:D,4,FALSE)</f>
        <v>West London</v>
      </c>
      <c r="U1588" s="78" t="str">
        <f>VLOOKUP(Table5[[#This Row],[ODS Code]],Lookup!A:E,3,FALSE)</f>
        <v>NeoHealth</v>
      </c>
      <c r="V1588" s="78" t="str">
        <f>VLOOKUP(Table5[[#This Row],[ODS Code]],Lookup!A:F,2,FALSE)</f>
        <v>The Exmoor Surgery</v>
      </c>
      <c r="W1588" s="78" t="str">
        <f>VLOOKUP(Table5[[#This Row],[ODS Code]],Lookup!A:G,5,FALSE)</f>
        <v>E87733</v>
      </c>
    </row>
    <row r="1589" spans="1:23" x14ac:dyDescent="0.35">
      <c r="A1589" s="80">
        <v>45505</v>
      </c>
      <c r="B1589" t="s">
        <v>325</v>
      </c>
      <c r="C1589" t="s">
        <v>1050</v>
      </c>
      <c r="D1589" t="s">
        <v>1048</v>
      </c>
      <c r="E1589" t="s">
        <v>854</v>
      </c>
      <c r="F1589" s="78">
        <v>0</v>
      </c>
      <c r="G1589" s="78">
        <v>0</v>
      </c>
      <c r="H1589" s="78">
        <v>0</v>
      </c>
      <c r="I1589" s="78">
        <v>0</v>
      </c>
      <c r="J1589" s="78">
        <v>0</v>
      </c>
      <c r="K1589" s="78">
        <v>0</v>
      </c>
      <c r="L1589" s="78">
        <v>0</v>
      </c>
      <c r="M1589" s="78">
        <v>0</v>
      </c>
      <c r="N1589" s="78">
        <v>0</v>
      </c>
      <c r="O1589" s="78">
        <v>0</v>
      </c>
      <c r="P1589" s="78">
        <v>0</v>
      </c>
      <c r="Q1589" s="78">
        <v>0</v>
      </c>
      <c r="R1589" s="79">
        <v>0</v>
      </c>
      <c r="S1589" s="79">
        <v>0</v>
      </c>
      <c r="T1589" s="78" t="str">
        <f>VLOOKUP(Table5[[#This Row],[ODS Code]],Lookup!A:D,4,FALSE)</f>
        <v>West London</v>
      </c>
      <c r="U1589" s="78" t="str">
        <f>VLOOKUP(Table5[[#This Row],[ODS Code]],Lookup!A:E,3,FALSE)</f>
        <v>NeoHealth</v>
      </c>
      <c r="V1589" s="78" t="str">
        <f>VLOOKUP(Table5[[#This Row],[ODS Code]],Lookup!A:F,2,FALSE)</f>
        <v>Foreland Medical Centre</v>
      </c>
      <c r="W1589" s="78" t="str">
        <f>VLOOKUP(Table5[[#This Row],[ODS Code]],Lookup!A:G,5,FALSE)</f>
        <v>E87706</v>
      </c>
    </row>
    <row r="1590" spans="1:23" x14ac:dyDescent="0.35">
      <c r="A1590" s="80">
        <v>45505</v>
      </c>
      <c r="B1590" t="s">
        <v>331</v>
      </c>
      <c r="C1590" t="s">
        <v>1051</v>
      </c>
      <c r="D1590" t="s">
        <v>1048</v>
      </c>
      <c r="E1590" t="s">
        <v>854</v>
      </c>
      <c r="F1590" s="78">
        <v>177</v>
      </c>
      <c r="G1590" s="78">
        <v>354</v>
      </c>
      <c r="H1590" s="78">
        <v>22</v>
      </c>
      <c r="I1590" s="78">
        <v>44</v>
      </c>
      <c r="J1590" s="78">
        <v>104</v>
      </c>
      <c r="K1590" s="78">
        <v>208</v>
      </c>
      <c r="L1590" s="78">
        <v>34</v>
      </c>
      <c r="M1590" s="78">
        <v>68</v>
      </c>
      <c r="N1590" s="78">
        <v>10</v>
      </c>
      <c r="O1590" s="78">
        <v>20</v>
      </c>
      <c r="P1590" s="78">
        <v>7</v>
      </c>
      <c r="Q1590" s="78">
        <v>14</v>
      </c>
      <c r="R1590" s="79">
        <v>3.954802259887006E-2</v>
      </c>
      <c r="S1590" s="79">
        <v>3.954802259887006E-2</v>
      </c>
      <c r="T1590" s="78" t="str">
        <f>VLOOKUP(Table5[[#This Row],[ODS Code]],Lookup!A:D,4,FALSE)</f>
        <v>West London</v>
      </c>
      <c r="U1590" s="78" t="str">
        <f>VLOOKUP(Table5[[#This Row],[ODS Code]],Lookup!A:E,3,FALSE)</f>
        <v>NeoHealth</v>
      </c>
      <c r="V1590" s="78" t="str">
        <f>VLOOKUP(Table5[[#This Row],[ODS Code]],Lookup!A:F,2,FALSE)</f>
        <v>The Golborne Medical Centre (Dathi)</v>
      </c>
      <c r="W1590" s="78" t="str">
        <f>VLOOKUP(Table5[[#This Row],[ODS Code]],Lookup!A:G,5,FALSE)</f>
        <v>E87742</v>
      </c>
    </row>
    <row r="1591" spans="1:23" x14ac:dyDescent="0.35">
      <c r="A1591" s="80">
        <v>45505</v>
      </c>
      <c r="B1591" t="s">
        <v>351</v>
      </c>
      <c r="C1591" t="s">
        <v>1052</v>
      </c>
      <c r="D1591" t="s">
        <v>1048</v>
      </c>
      <c r="E1591" t="s">
        <v>854</v>
      </c>
      <c r="F1591" s="78">
        <v>0</v>
      </c>
      <c r="G1591" s="78">
        <v>0</v>
      </c>
      <c r="H1591" s="78">
        <v>0</v>
      </c>
      <c r="I1591" s="78">
        <v>0</v>
      </c>
      <c r="J1591" s="78">
        <v>0</v>
      </c>
      <c r="K1591" s="78">
        <v>0</v>
      </c>
      <c r="L1591" s="78">
        <v>0</v>
      </c>
      <c r="M1591" s="78">
        <v>0</v>
      </c>
      <c r="N1591" s="78">
        <v>0</v>
      </c>
      <c r="O1591" s="78">
        <v>0</v>
      </c>
      <c r="P1591" s="78">
        <v>0</v>
      </c>
      <c r="Q1591" s="78">
        <v>0</v>
      </c>
      <c r="R1591" s="79">
        <v>0</v>
      </c>
      <c r="S1591" s="79">
        <v>0</v>
      </c>
      <c r="T1591" s="78" t="str">
        <f>VLOOKUP(Table5[[#This Row],[ODS Code]],Lookup!A:D,4,FALSE)</f>
        <v>West London</v>
      </c>
      <c r="U1591" s="78" t="str">
        <f>VLOOKUP(Table5[[#This Row],[ODS Code]],Lookup!A:E,3,FALSE)</f>
        <v>NeoHealth</v>
      </c>
      <c r="V1591" s="78" t="str">
        <f>VLOOKUP(Table5[[#This Row],[ODS Code]],Lookup!A:F,2,FALSE)</f>
        <v>Notting Hill Medical Centre</v>
      </c>
      <c r="W1591" s="78" t="str">
        <f>VLOOKUP(Table5[[#This Row],[ODS Code]],Lookup!A:G,5,FALSE)</f>
        <v>E87065</v>
      </c>
    </row>
    <row r="1592" spans="1:23" x14ac:dyDescent="0.35">
      <c r="A1592" s="80">
        <v>45505</v>
      </c>
      <c r="B1592" t="s">
        <v>105</v>
      </c>
      <c r="C1592" t="s">
        <v>1053</v>
      </c>
      <c r="D1592" t="s">
        <v>1054</v>
      </c>
      <c r="E1592" t="s">
        <v>854</v>
      </c>
      <c r="F1592" s="78">
        <v>1293</v>
      </c>
      <c r="G1592" s="78">
        <v>2586</v>
      </c>
      <c r="H1592" s="78">
        <v>265</v>
      </c>
      <c r="I1592" s="78">
        <v>530</v>
      </c>
      <c r="J1592" s="78">
        <v>274</v>
      </c>
      <c r="K1592" s="78">
        <v>548</v>
      </c>
      <c r="L1592" s="78">
        <v>476</v>
      </c>
      <c r="M1592" s="78">
        <v>952</v>
      </c>
      <c r="N1592" s="78">
        <v>100</v>
      </c>
      <c r="O1592" s="78">
        <v>200</v>
      </c>
      <c r="P1592" s="78">
        <v>178</v>
      </c>
      <c r="Q1592" s="78">
        <v>356</v>
      </c>
      <c r="R1592" s="79">
        <v>0.13766434648105183</v>
      </c>
      <c r="S1592" s="79">
        <v>0.13766434648105183</v>
      </c>
      <c r="T1592" s="78" t="str">
        <f>VLOOKUP(Table5[[#This Row],[ODS Code]],Lookup!A:D,4,FALSE)</f>
        <v>Ealing</v>
      </c>
      <c r="U1592" s="78" t="str">
        <f>VLOOKUP(Table5[[#This Row],[ODS Code]],Lookup!A:E,3,FALSE)</f>
        <v>NGP</v>
      </c>
      <c r="V1592" s="78" t="str">
        <f>VLOOKUP(Table5[[#This Row],[ODS Code]],Lookup!A:F,2,FALSE)</f>
        <v>ELMTREES SURGERY</v>
      </c>
      <c r="W1592" s="78" t="str">
        <f>VLOOKUP(Table5[[#This Row],[ODS Code]],Lookup!A:G,5,FALSE)</f>
        <v>E85112</v>
      </c>
    </row>
    <row r="1593" spans="1:23" x14ac:dyDescent="0.35">
      <c r="A1593" s="80">
        <v>45505</v>
      </c>
      <c r="B1593" t="s">
        <v>134</v>
      </c>
      <c r="C1593" t="s">
        <v>1055</v>
      </c>
      <c r="D1593" t="s">
        <v>1054</v>
      </c>
      <c r="E1593" t="s">
        <v>854</v>
      </c>
      <c r="F1593" s="78">
        <v>1425</v>
      </c>
      <c r="G1593" s="78">
        <v>2928</v>
      </c>
      <c r="H1593" s="78">
        <v>139</v>
      </c>
      <c r="I1593" s="78">
        <v>289</v>
      </c>
      <c r="J1593" s="78">
        <v>818</v>
      </c>
      <c r="K1593" s="78">
        <v>1655</v>
      </c>
      <c r="L1593" s="78">
        <v>355</v>
      </c>
      <c r="M1593" s="78">
        <v>748</v>
      </c>
      <c r="N1593" s="78">
        <v>66</v>
      </c>
      <c r="O1593" s="78">
        <v>136</v>
      </c>
      <c r="P1593" s="78">
        <v>47</v>
      </c>
      <c r="Q1593" s="78">
        <v>100</v>
      </c>
      <c r="R1593" s="79">
        <v>3.2982456140350877E-2</v>
      </c>
      <c r="S1593" s="79">
        <v>3.4153005464480878E-2</v>
      </c>
      <c r="T1593" s="78" t="str">
        <f>VLOOKUP(Table5[[#This Row],[ODS Code]],Lookup!A:D,4,FALSE)</f>
        <v>Ealing</v>
      </c>
      <c r="U1593" s="78" t="str">
        <f>VLOOKUP(Table5[[#This Row],[ODS Code]],Lookup!A:E,3,FALSE)</f>
        <v>NGP</v>
      </c>
      <c r="V1593" s="78" t="str">
        <f>VLOOKUP(Table5[[#This Row],[ODS Code]],Lookup!A:F,2,FALSE)</f>
        <v>GREENFORD ROAD MEDICAL CENTRE</v>
      </c>
      <c r="W1593" s="78" t="str">
        <f>VLOOKUP(Table5[[#This Row],[ODS Code]],Lookup!A:G,5,FALSE)</f>
        <v>E85050</v>
      </c>
    </row>
    <row r="1594" spans="1:23" x14ac:dyDescent="0.35">
      <c r="A1594" s="80">
        <v>45505</v>
      </c>
      <c r="B1594" t="s">
        <v>163</v>
      </c>
      <c r="C1594" t="s">
        <v>1056</v>
      </c>
      <c r="D1594" t="s">
        <v>1054</v>
      </c>
      <c r="E1594" t="s">
        <v>854</v>
      </c>
      <c r="F1594" s="78">
        <v>819</v>
      </c>
      <c r="G1594" s="78">
        <v>2184</v>
      </c>
      <c r="H1594" s="78">
        <v>116</v>
      </c>
      <c r="I1594" s="78">
        <v>278</v>
      </c>
      <c r="J1594" s="78">
        <v>424</v>
      </c>
      <c r="K1594" s="78">
        <v>1172</v>
      </c>
      <c r="L1594" s="78">
        <v>161</v>
      </c>
      <c r="M1594" s="78">
        <v>434</v>
      </c>
      <c r="N1594" s="78">
        <v>52</v>
      </c>
      <c r="O1594" s="78">
        <v>142</v>
      </c>
      <c r="P1594" s="78">
        <v>66</v>
      </c>
      <c r="Q1594" s="78">
        <v>158</v>
      </c>
      <c r="R1594" s="79">
        <v>8.0586080586080591E-2</v>
      </c>
      <c r="S1594" s="79">
        <v>7.2344322344322351E-2</v>
      </c>
      <c r="T1594" s="78" t="str">
        <f>VLOOKUP(Table5[[#This Row],[ODS Code]],Lookup!A:D,4,FALSE)</f>
        <v>Ealing</v>
      </c>
      <c r="U1594" s="78" t="str">
        <f>VLOOKUP(Table5[[#This Row],[ODS Code]],Lookup!A:E,3,FALSE)</f>
        <v>NGP</v>
      </c>
      <c r="V1594" s="78" t="str">
        <f>VLOOKUP(Table5[[#This Row],[ODS Code]],Lookup!A:F,2,FALSE)</f>
        <v>HILLVIEW SURGERY</v>
      </c>
      <c r="W1594" s="78" t="str">
        <f>VLOOKUP(Table5[[#This Row],[ODS Code]],Lookup!A:G,5,FALSE)</f>
        <v>E85054</v>
      </c>
    </row>
    <row r="1595" spans="1:23" x14ac:dyDescent="0.35">
      <c r="A1595" s="80">
        <v>45505</v>
      </c>
      <c r="B1595" t="s">
        <v>174</v>
      </c>
      <c r="C1595" t="s">
        <v>1057</v>
      </c>
      <c r="D1595" t="s">
        <v>1054</v>
      </c>
      <c r="E1595" t="s">
        <v>854</v>
      </c>
      <c r="F1595" s="78">
        <v>0</v>
      </c>
      <c r="G1595" s="78">
        <v>0</v>
      </c>
      <c r="H1595" s="78">
        <v>0</v>
      </c>
      <c r="I1595" s="78">
        <v>0</v>
      </c>
      <c r="J1595" s="78">
        <v>0</v>
      </c>
      <c r="K1595" s="78">
        <v>0</v>
      </c>
      <c r="L1595" s="78">
        <v>0</v>
      </c>
      <c r="M1595" s="78">
        <v>0</v>
      </c>
      <c r="N1595" s="78">
        <v>0</v>
      </c>
      <c r="O1595" s="78">
        <v>0</v>
      </c>
      <c r="P1595" s="78">
        <v>0</v>
      </c>
      <c r="Q1595" s="78">
        <v>0</v>
      </c>
      <c r="R1595" s="79">
        <v>0</v>
      </c>
      <c r="S1595" s="79">
        <v>0</v>
      </c>
      <c r="T1595" s="78" t="str">
        <f>VLOOKUP(Table5[[#This Row],[ODS Code]],Lookup!A:D,4,FALSE)</f>
        <v>Ealing</v>
      </c>
      <c r="U1595" s="78" t="str">
        <f>VLOOKUP(Table5[[#This Row],[ODS Code]],Lookup!A:E,3,FALSE)</f>
        <v>NGP</v>
      </c>
      <c r="V1595" s="78" t="str">
        <f>VLOOKUP(Table5[[#This Row],[ODS Code]],Lookup!A:F,2,FALSE)</f>
        <v>ISLIP MANOR MEDICAL CENTRE</v>
      </c>
      <c r="W1595" s="78" t="str">
        <f>VLOOKUP(Table5[[#This Row],[ODS Code]],Lookup!A:G,5,FALSE)</f>
        <v>E85098</v>
      </c>
    </row>
    <row r="1596" spans="1:23" x14ac:dyDescent="0.35">
      <c r="A1596" s="80">
        <v>45505</v>
      </c>
      <c r="B1596" t="s">
        <v>207</v>
      </c>
      <c r="C1596" t="s">
        <v>1058</v>
      </c>
      <c r="D1596" t="s">
        <v>1054</v>
      </c>
      <c r="E1596" t="s">
        <v>854</v>
      </c>
      <c r="F1596" s="78">
        <v>1139</v>
      </c>
      <c r="G1596" s="78">
        <v>2438</v>
      </c>
      <c r="H1596" s="78">
        <v>182</v>
      </c>
      <c r="I1596" s="78">
        <v>384</v>
      </c>
      <c r="J1596" s="78">
        <v>359</v>
      </c>
      <c r="K1596" s="78">
        <v>811</v>
      </c>
      <c r="L1596" s="78">
        <v>372</v>
      </c>
      <c r="M1596" s="78">
        <v>779</v>
      </c>
      <c r="N1596" s="78">
        <v>122</v>
      </c>
      <c r="O1596" s="78">
        <v>249</v>
      </c>
      <c r="P1596" s="78">
        <v>104</v>
      </c>
      <c r="Q1596" s="78">
        <v>215</v>
      </c>
      <c r="R1596" s="79">
        <v>9.1308165057067597E-2</v>
      </c>
      <c r="S1596" s="79">
        <v>8.81870385561936E-2</v>
      </c>
      <c r="T1596" s="78" t="str">
        <f>VLOOKUP(Table5[[#This Row],[ODS Code]],Lookup!A:D,4,FALSE)</f>
        <v>Ealing</v>
      </c>
      <c r="U1596" s="78" t="str">
        <f>VLOOKUP(Table5[[#This Row],[ODS Code]],Lookup!A:E,3,FALSE)</f>
        <v>NGP</v>
      </c>
      <c r="V1596" s="78" t="str">
        <f>VLOOKUP(Table5[[#This Row],[ODS Code]],Lookup!A:F,2,FALSE)</f>
        <v>MANDEVILLE MEDICAL CENTRE</v>
      </c>
      <c r="W1596" s="78" t="str">
        <f>VLOOKUP(Table5[[#This Row],[ODS Code]],Lookup!A:G,5,FALSE)</f>
        <v>E85108</v>
      </c>
    </row>
    <row r="1597" spans="1:23" x14ac:dyDescent="0.35">
      <c r="A1597" s="80">
        <v>45505</v>
      </c>
      <c r="B1597" t="s">
        <v>212</v>
      </c>
      <c r="C1597" t="s">
        <v>1059</v>
      </c>
      <c r="D1597" t="s">
        <v>1054</v>
      </c>
      <c r="E1597" t="s">
        <v>854</v>
      </c>
      <c r="F1597" s="78">
        <v>0</v>
      </c>
      <c r="G1597" s="78">
        <v>0</v>
      </c>
      <c r="H1597" s="78">
        <v>0</v>
      </c>
      <c r="I1597" s="78">
        <v>0</v>
      </c>
      <c r="J1597" s="78">
        <v>0</v>
      </c>
      <c r="K1597" s="78">
        <v>0</v>
      </c>
      <c r="L1597" s="78">
        <v>0</v>
      </c>
      <c r="M1597" s="78">
        <v>0</v>
      </c>
      <c r="N1597" s="78">
        <v>0</v>
      </c>
      <c r="O1597" s="78">
        <v>0</v>
      </c>
      <c r="P1597" s="78">
        <v>0</v>
      </c>
      <c r="Q1597" s="78">
        <v>0</v>
      </c>
      <c r="R1597" s="79">
        <v>0</v>
      </c>
      <c r="S1597" s="79">
        <v>0</v>
      </c>
      <c r="T1597" s="78" t="str">
        <f>VLOOKUP(Table5[[#This Row],[ODS Code]],Lookup!A:D,4,FALSE)</f>
        <v>Ealing</v>
      </c>
      <c r="U1597" s="78" t="str">
        <f>VLOOKUP(Table5[[#This Row],[ODS Code]],Lookup!A:E,3,FALSE)</f>
        <v>NGP</v>
      </c>
      <c r="V1597" s="78" t="str">
        <f>VLOOKUP(Table5[[#This Row],[ODS Code]],Lookup!A:F,2,FALSE)</f>
        <v>MEADOW VIEW SURGERY</v>
      </c>
      <c r="W1597" s="78" t="str">
        <f>VLOOKUP(Table5[[#This Row],[ODS Code]],Lookup!A:G,5,FALSE)</f>
        <v>E85643</v>
      </c>
    </row>
    <row r="1598" spans="1:23" x14ac:dyDescent="0.35">
      <c r="A1598" s="80">
        <v>45505</v>
      </c>
      <c r="B1598" t="s">
        <v>242</v>
      </c>
      <c r="C1598" t="s">
        <v>1060</v>
      </c>
      <c r="D1598" t="s">
        <v>1054</v>
      </c>
      <c r="E1598" t="s">
        <v>854</v>
      </c>
      <c r="F1598" s="78">
        <v>120</v>
      </c>
      <c r="G1598" s="78">
        <v>306</v>
      </c>
      <c r="H1598" s="78">
        <v>14</v>
      </c>
      <c r="I1598" s="78">
        <v>34</v>
      </c>
      <c r="J1598" s="78">
        <v>59</v>
      </c>
      <c r="K1598" s="78">
        <v>152</v>
      </c>
      <c r="L1598" s="78">
        <v>37</v>
      </c>
      <c r="M1598" s="78">
        <v>95</v>
      </c>
      <c r="N1598" s="78">
        <v>6</v>
      </c>
      <c r="O1598" s="78">
        <v>16</v>
      </c>
      <c r="P1598" s="78">
        <v>4</v>
      </c>
      <c r="Q1598" s="78">
        <v>9</v>
      </c>
      <c r="R1598" s="79">
        <v>3.3333333333333333E-2</v>
      </c>
      <c r="S1598" s="79">
        <v>2.9411764705882353E-2</v>
      </c>
      <c r="T1598" s="78" t="str">
        <f>VLOOKUP(Table5[[#This Row],[ODS Code]],Lookup!A:D,4,FALSE)</f>
        <v>Ealing</v>
      </c>
      <c r="U1598" s="78" t="str">
        <f>VLOOKUP(Table5[[#This Row],[ODS Code]],Lookup!A:E,3,FALSE)</f>
        <v>NGP</v>
      </c>
      <c r="V1598" s="78" t="str">
        <f>VLOOKUP(Table5[[#This Row],[ODS Code]],Lookup!A:F,2,FALSE)</f>
        <v>PERIVALE MEDICAL CLINIC</v>
      </c>
      <c r="W1598" s="78" t="str">
        <f>VLOOKUP(Table5[[#This Row],[ODS Code]],Lookup!A:G,5,FALSE)</f>
        <v>E85111</v>
      </c>
    </row>
    <row r="1599" spans="1:23" x14ac:dyDescent="0.35">
      <c r="A1599" s="80">
        <v>45505</v>
      </c>
      <c r="B1599" t="s">
        <v>305</v>
      </c>
      <c r="C1599" t="s">
        <v>1061</v>
      </c>
      <c r="D1599" t="s">
        <v>1054</v>
      </c>
      <c r="E1599" t="s">
        <v>854</v>
      </c>
      <c r="F1599" s="78">
        <v>4</v>
      </c>
      <c r="G1599" s="78">
        <v>16</v>
      </c>
      <c r="H1599" s="78">
        <v>0</v>
      </c>
      <c r="I1599" s="78">
        <v>0</v>
      </c>
      <c r="J1599" s="78">
        <v>4</v>
      </c>
      <c r="K1599" s="78">
        <v>16</v>
      </c>
      <c r="L1599" s="78">
        <v>0</v>
      </c>
      <c r="M1599" s="78">
        <v>0</v>
      </c>
      <c r="N1599" s="78">
        <v>0</v>
      </c>
      <c r="O1599" s="78">
        <v>0</v>
      </c>
      <c r="P1599" s="78">
        <v>0</v>
      </c>
      <c r="Q1599" s="78">
        <v>0</v>
      </c>
      <c r="R1599" s="79">
        <v>0</v>
      </c>
      <c r="S1599" s="79">
        <v>0</v>
      </c>
      <c r="T1599" s="78" t="str">
        <f>VLOOKUP(Table5[[#This Row],[ODS Code]],Lookup!A:D,4,FALSE)</f>
        <v>Ealing</v>
      </c>
      <c r="U1599" s="78" t="str">
        <f>VLOOKUP(Table5[[#This Row],[ODS Code]],Lookup!A:E,3,FALSE)</f>
        <v>NGP</v>
      </c>
      <c r="V1599" s="78" t="str">
        <f>VLOOKUP(Table5[[#This Row],[ODS Code]],Lookup!A:F,2,FALSE)</f>
        <v>THE ALLENDALE ROAD SURGERY</v>
      </c>
      <c r="W1599" s="78" t="str">
        <f>VLOOKUP(Table5[[#This Row],[ODS Code]],Lookup!A:G,5,FALSE)</f>
        <v>E84059</v>
      </c>
    </row>
    <row r="1600" spans="1:23" x14ac:dyDescent="0.35">
      <c r="A1600" s="80">
        <v>45505</v>
      </c>
      <c r="B1600" t="s">
        <v>308</v>
      </c>
      <c r="C1600" t="s">
        <v>1062</v>
      </c>
      <c r="D1600" t="s">
        <v>1054</v>
      </c>
      <c r="E1600" t="s">
        <v>854</v>
      </c>
      <c r="F1600" s="78">
        <v>314</v>
      </c>
      <c r="G1600" s="78">
        <v>1256</v>
      </c>
      <c r="H1600" s="78">
        <v>31</v>
      </c>
      <c r="I1600" s="78">
        <v>124</v>
      </c>
      <c r="J1600" s="78">
        <v>216</v>
      </c>
      <c r="K1600" s="78">
        <v>864</v>
      </c>
      <c r="L1600" s="78">
        <v>42</v>
      </c>
      <c r="M1600" s="78">
        <v>168</v>
      </c>
      <c r="N1600" s="78">
        <v>15</v>
      </c>
      <c r="O1600" s="78">
        <v>60</v>
      </c>
      <c r="P1600" s="78">
        <v>10</v>
      </c>
      <c r="Q1600" s="78">
        <v>40</v>
      </c>
      <c r="R1600" s="79">
        <v>3.1847133757961783E-2</v>
      </c>
      <c r="S1600" s="79">
        <v>3.1847133757961783E-2</v>
      </c>
      <c r="T1600" s="78" t="str">
        <f>VLOOKUP(Table5[[#This Row],[ODS Code]],Lookup!A:D,4,FALSE)</f>
        <v>Ealing</v>
      </c>
      <c r="U1600" s="78" t="str">
        <f>VLOOKUP(Table5[[#This Row],[ODS Code]],Lookup!A:E,3,FALSE)</f>
        <v>NGP</v>
      </c>
      <c r="V1600" s="78" t="str">
        <f>VLOOKUP(Table5[[#This Row],[ODS Code]],Lookup!A:F,2,FALSE)</f>
        <v>THE BARNABAS MEDICAL CENTRE</v>
      </c>
      <c r="W1600" s="78" t="str">
        <f>VLOOKUP(Table5[[#This Row],[ODS Code]],Lookup!A:G,5,FALSE)</f>
        <v>E85127</v>
      </c>
    </row>
    <row r="1601" spans="1:23" x14ac:dyDescent="0.35">
      <c r="A1601" s="80">
        <v>45505</v>
      </c>
      <c r="B1601" t="s">
        <v>335</v>
      </c>
      <c r="C1601" t="s">
        <v>1063</v>
      </c>
      <c r="D1601" t="s">
        <v>1054</v>
      </c>
      <c r="E1601" t="s">
        <v>854</v>
      </c>
      <c r="F1601" s="78">
        <v>0</v>
      </c>
      <c r="G1601" s="78">
        <v>0</v>
      </c>
      <c r="H1601" s="78">
        <v>0</v>
      </c>
      <c r="I1601" s="78">
        <v>0</v>
      </c>
      <c r="J1601" s="78">
        <v>0</v>
      </c>
      <c r="K1601" s="78">
        <v>0</v>
      </c>
      <c r="L1601" s="78">
        <v>0</v>
      </c>
      <c r="M1601" s="78">
        <v>0</v>
      </c>
      <c r="N1601" s="78">
        <v>0</v>
      </c>
      <c r="O1601" s="78">
        <v>0</v>
      </c>
      <c r="P1601" s="78">
        <v>0</v>
      </c>
      <c r="Q1601" s="78">
        <v>0</v>
      </c>
      <c r="R1601" s="79">
        <v>0</v>
      </c>
      <c r="S1601" s="79">
        <v>0</v>
      </c>
      <c r="T1601" s="78" t="str">
        <f>VLOOKUP(Table5[[#This Row],[ODS Code]],Lookup!A:D,4,FALSE)</f>
        <v>Ealing</v>
      </c>
      <c r="U1601" s="78" t="str">
        <f>VLOOKUP(Table5[[#This Row],[ODS Code]],Lookup!A:E,3,FALSE)</f>
        <v>NGP</v>
      </c>
      <c r="V1601" s="78" t="str">
        <f>VLOOKUP(Table5[[#This Row],[ODS Code]],Lookup!A:F,2,FALSE)</f>
        <v>THE GROVE MEDICAL PRACTICE</v>
      </c>
      <c r="W1601" s="78" t="str">
        <f>VLOOKUP(Table5[[#This Row],[ODS Code]],Lookup!A:G,5,FALSE)</f>
        <v>E85725</v>
      </c>
    </row>
    <row r="1602" spans="1:23" x14ac:dyDescent="0.35">
      <c r="A1602" s="80">
        <v>45505</v>
      </c>
      <c r="B1602" t="s">
        <v>343</v>
      </c>
      <c r="C1602" t="s">
        <v>931</v>
      </c>
      <c r="D1602" t="s">
        <v>1054</v>
      </c>
      <c r="E1602" t="s">
        <v>854</v>
      </c>
      <c r="F1602" s="78">
        <v>0</v>
      </c>
      <c r="G1602" s="78">
        <v>0</v>
      </c>
      <c r="H1602" s="78">
        <v>0</v>
      </c>
      <c r="I1602" s="78">
        <v>0</v>
      </c>
      <c r="J1602" s="78">
        <v>0</v>
      </c>
      <c r="K1602" s="78">
        <v>0</v>
      </c>
      <c r="L1602" s="78">
        <v>0</v>
      </c>
      <c r="M1602" s="78">
        <v>0</v>
      </c>
      <c r="N1602" s="78">
        <v>0</v>
      </c>
      <c r="O1602" s="78">
        <v>0</v>
      </c>
      <c r="P1602" s="78">
        <v>0</v>
      </c>
      <c r="Q1602" s="78">
        <v>0</v>
      </c>
      <c r="R1602" s="79">
        <v>0</v>
      </c>
      <c r="S1602" s="79">
        <v>0</v>
      </c>
      <c r="T1602" s="78" t="str">
        <f>VLOOKUP(Table5[[#This Row],[ODS Code]],Lookup!A:D,4,FALSE)</f>
        <v>Ealing</v>
      </c>
      <c r="U1602" s="78" t="str">
        <f>VLOOKUP(Table5[[#This Row],[ODS Code]],Lookup!A:E,3,FALSE)</f>
        <v>NGP</v>
      </c>
      <c r="V1602" s="78" t="str">
        <f>VLOOKUP(Table5[[#This Row],[ODS Code]],Lookup!A:F,2,FALSE)</f>
        <v>THE MEDICAL CENTRE</v>
      </c>
      <c r="W1602" s="78" t="str">
        <f>VLOOKUP(Table5[[#This Row],[ODS Code]],Lookup!A:G,5,FALSE)</f>
        <v>E85053</v>
      </c>
    </row>
    <row r="1603" spans="1:23" x14ac:dyDescent="0.35">
      <c r="A1603" s="80">
        <v>45505</v>
      </c>
      <c r="B1603" t="s">
        <v>10</v>
      </c>
      <c r="C1603" t="s">
        <v>1064</v>
      </c>
      <c r="D1603" t="s">
        <v>1065</v>
      </c>
      <c r="E1603" t="s">
        <v>854</v>
      </c>
      <c r="F1603" s="78">
        <v>1464</v>
      </c>
      <c r="G1603" s="78">
        <v>2928</v>
      </c>
      <c r="H1603" s="78">
        <v>236</v>
      </c>
      <c r="I1603" s="78">
        <v>472</v>
      </c>
      <c r="J1603" s="78">
        <v>602</v>
      </c>
      <c r="K1603" s="78">
        <v>1204</v>
      </c>
      <c r="L1603" s="78">
        <v>400</v>
      </c>
      <c r="M1603" s="78">
        <v>800</v>
      </c>
      <c r="N1603" s="78">
        <v>110</v>
      </c>
      <c r="O1603" s="78">
        <v>220</v>
      </c>
      <c r="P1603" s="78">
        <v>116</v>
      </c>
      <c r="Q1603" s="78">
        <v>232</v>
      </c>
      <c r="R1603" s="79">
        <v>7.9234972677595633E-2</v>
      </c>
      <c r="S1603" s="79">
        <v>7.9234972677595633E-2</v>
      </c>
      <c r="T1603" s="78" t="str">
        <f>VLOOKUP(Table5[[#This Row],[ODS Code]],Lookup!A:D,4,FALSE)</f>
        <v>Hillingdon</v>
      </c>
      <c r="U1603" s="78" t="str">
        <f>VLOOKUP(Table5[[#This Row],[ODS Code]],Lookup!A:E,3,FALSE)</f>
        <v>North Connect</v>
      </c>
      <c r="V1603" s="78" t="str">
        <f>VLOOKUP(Table5[[#This Row],[ODS Code]],Lookup!A:F,2,FALSE)</f>
        <v>ACRE SURGERY</v>
      </c>
      <c r="W1603" s="78" t="str">
        <f>VLOOKUP(Table5[[#This Row],[ODS Code]],Lookup!A:G,5,FALSE)</f>
        <v>E86041</v>
      </c>
    </row>
    <row r="1604" spans="1:23" x14ac:dyDescent="0.35">
      <c r="A1604" s="80">
        <v>45505</v>
      </c>
      <c r="B1604" t="s">
        <v>11</v>
      </c>
      <c r="C1604" t="s">
        <v>1066</v>
      </c>
      <c r="D1604" t="s">
        <v>1065</v>
      </c>
      <c r="E1604" t="s">
        <v>854</v>
      </c>
      <c r="F1604" s="78">
        <v>842</v>
      </c>
      <c r="G1604" s="78">
        <v>1684</v>
      </c>
      <c r="H1604" s="78">
        <v>103</v>
      </c>
      <c r="I1604" s="78">
        <v>206</v>
      </c>
      <c r="J1604" s="78">
        <v>401</v>
      </c>
      <c r="K1604" s="78">
        <v>802</v>
      </c>
      <c r="L1604" s="78">
        <v>237</v>
      </c>
      <c r="M1604" s="78">
        <v>474</v>
      </c>
      <c r="N1604" s="78">
        <v>48</v>
      </c>
      <c r="O1604" s="78">
        <v>96</v>
      </c>
      <c r="P1604" s="78">
        <v>53</v>
      </c>
      <c r="Q1604" s="78">
        <v>106</v>
      </c>
      <c r="R1604" s="79">
        <v>6.2945368171021379E-2</v>
      </c>
      <c r="S1604" s="79">
        <v>6.2945368171021379E-2</v>
      </c>
      <c r="T1604" s="78" t="str">
        <f>VLOOKUP(Table5[[#This Row],[ODS Code]],Lookup!A:D,4,FALSE)</f>
        <v>Hillingdon</v>
      </c>
      <c r="U1604" s="78" t="str">
        <f>VLOOKUP(Table5[[#This Row],[ODS Code]],Lookup!A:E,3,FALSE)</f>
        <v>North Connect</v>
      </c>
      <c r="V1604" s="78" t="str">
        <f>VLOOKUP(Table5[[#This Row],[ODS Code]],Lookup!A:F,2,FALSE)</f>
        <v>ACREFIELD SURGERY</v>
      </c>
      <c r="W1604" s="78" t="str">
        <f>VLOOKUP(Table5[[#This Row],[ODS Code]],Lookup!A:G,5,FALSE)</f>
        <v>E86615</v>
      </c>
    </row>
    <row r="1605" spans="1:23" x14ac:dyDescent="0.35">
      <c r="A1605" s="80">
        <v>45505</v>
      </c>
      <c r="B1605" t="s">
        <v>55</v>
      </c>
      <c r="C1605" t="s">
        <v>1067</v>
      </c>
      <c r="D1605" t="s">
        <v>1065</v>
      </c>
      <c r="E1605" t="s">
        <v>854</v>
      </c>
      <c r="F1605" s="78">
        <v>3627</v>
      </c>
      <c r="G1605" s="78">
        <v>7484</v>
      </c>
      <c r="H1605" s="78">
        <v>586</v>
      </c>
      <c r="I1605" s="78">
        <v>1195</v>
      </c>
      <c r="J1605" s="78">
        <v>1477</v>
      </c>
      <c r="K1605" s="78">
        <v>3104</v>
      </c>
      <c r="L1605" s="78">
        <v>934</v>
      </c>
      <c r="M1605" s="78">
        <v>1907</v>
      </c>
      <c r="N1605" s="78">
        <v>277</v>
      </c>
      <c r="O1605" s="78">
        <v>563</v>
      </c>
      <c r="P1605" s="78">
        <v>353</v>
      </c>
      <c r="Q1605" s="78">
        <v>715</v>
      </c>
      <c r="R1605" s="79">
        <v>9.7325613454645715E-2</v>
      </c>
      <c r="S1605" s="79">
        <v>9.5537145911277391E-2</v>
      </c>
      <c r="T1605" s="78" t="str">
        <f>VLOOKUP(Table5[[#This Row],[ODS Code]],Lookup!A:D,4,FALSE)</f>
        <v>Hillingdon</v>
      </c>
      <c r="U1605" s="78" t="str">
        <f>VLOOKUP(Table5[[#This Row],[ODS Code]],Lookup!A:E,3,FALSE)</f>
        <v>North Connect</v>
      </c>
      <c r="V1605" s="78" t="str">
        <f>VLOOKUP(Table5[[#This Row],[ODS Code]],Lookup!A:F,2,FALSE)</f>
        <v>CAREPOINT PRACTICE</v>
      </c>
      <c r="W1605" s="78" t="str">
        <f>VLOOKUP(Table5[[#This Row],[ODS Code]],Lookup!A:G,5,FALSE)</f>
        <v>E86618</v>
      </c>
    </row>
    <row r="1606" spans="1:23" x14ac:dyDescent="0.35">
      <c r="A1606" s="80">
        <v>45505</v>
      </c>
      <c r="B1606" t="s">
        <v>99</v>
      </c>
      <c r="C1606" t="s">
        <v>1068</v>
      </c>
      <c r="D1606" t="s">
        <v>1065</v>
      </c>
      <c r="E1606" t="s">
        <v>854</v>
      </c>
      <c r="F1606" s="78">
        <v>4650</v>
      </c>
      <c r="G1606" s="78">
        <v>9302</v>
      </c>
      <c r="H1606" s="78">
        <v>911</v>
      </c>
      <c r="I1606" s="78">
        <v>1823</v>
      </c>
      <c r="J1606" s="78">
        <v>1808</v>
      </c>
      <c r="K1606" s="78">
        <v>3617</v>
      </c>
      <c r="L1606" s="78">
        <v>1300</v>
      </c>
      <c r="M1606" s="78">
        <v>2600</v>
      </c>
      <c r="N1606" s="78">
        <v>308</v>
      </c>
      <c r="O1606" s="78">
        <v>616</v>
      </c>
      <c r="P1606" s="78">
        <v>323</v>
      </c>
      <c r="Q1606" s="78">
        <v>646</v>
      </c>
      <c r="R1606" s="79">
        <v>6.9462365591397845E-2</v>
      </c>
      <c r="S1606" s="79">
        <v>6.9447430660073098E-2</v>
      </c>
      <c r="T1606" s="78" t="str">
        <f>VLOOKUP(Table5[[#This Row],[ODS Code]],Lookup!A:D,4,FALSE)</f>
        <v>Hillingdon</v>
      </c>
      <c r="U1606" s="78" t="str">
        <f>VLOOKUP(Table5[[#This Row],[ODS Code]],Lookup!A:E,3,FALSE)</f>
        <v>North Connect</v>
      </c>
      <c r="V1606" s="78" t="str">
        <f>VLOOKUP(Table5[[#This Row],[ODS Code]],Lookup!A:F,2,FALSE)</f>
        <v>EASTBURY SURGERY</v>
      </c>
      <c r="W1606" s="78" t="str">
        <f>VLOOKUP(Table5[[#This Row],[ODS Code]],Lookup!A:G,5,FALSE)</f>
        <v>E86028</v>
      </c>
    </row>
    <row r="1607" spans="1:23" x14ac:dyDescent="0.35">
      <c r="A1607" s="80">
        <v>45505</v>
      </c>
      <c r="B1607" t="s">
        <v>149</v>
      </c>
      <c r="C1607" t="s">
        <v>1069</v>
      </c>
      <c r="D1607" t="s">
        <v>1065</v>
      </c>
      <c r="E1607" t="s">
        <v>854</v>
      </c>
      <c r="F1607" s="78">
        <v>15563</v>
      </c>
      <c r="G1607" s="78">
        <v>39221</v>
      </c>
      <c r="H1607" s="78">
        <v>2496</v>
      </c>
      <c r="I1607" s="78">
        <v>6452</v>
      </c>
      <c r="J1607" s="78">
        <v>7014</v>
      </c>
      <c r="K1607" s="78">
        <v>17658</v>
      </c>
      <c r="L1607" s="78">
        <v>3326</v>
      </c>
      <c r="M1607" s="78">
        <v>8574</v>
      </c>
      <c r="N1607" s="78">
        <v>1241</v>
      </c>
      <c r="O1607" s="78">
        <v>2977</v>
      </c>
      <c r="P1607" s="78">
        <v>1486</v>
      </c>
      <c r="Q1607" s="78">
        <v>3560</v>
      </c>
      <c r="R1607" s="79">
        <v>9.5482876052175036E-2</v>
      </c>
      <c r="S1607" s="79">
        <v>9.0767700976517679E-2</v>
      </c>
      <c r="T1607" s="78" t="str">
        <f>VLOOKUP(Table5[[#This Row],[ODS Code]],Lookup!A:D,4,FALSE)</f>
        <v>Hillingdon</v>
      </c>
      <c r="U1607" s="78" t="str">
        <f>VLOOKUP(Table5[[#This Row],[ODS Code]],Lookup!A:E,3,FALSE)</f>
        <v>North Connect</v>
      </c>
      <c r="V1607" s="78" t="str">
        <f>VLOOKUP(Table5[[#This Row],[ODS Code]],Lookup!A:F,2,FALSE)</f>
        <v>HAREFIELD HEALTH CENTRE</v>
      </c>
      <c r="W1607" s="78" t="str">
        <f>VLOOKUP(Table5[[#This Row],[ODS Code]],Lookup!A:G,5,FALSE)</f>
        <v>E86007</v>
      </c>
    </row>
    <row r="1608" spans="1:23" x14ac:dyDescent="0.35">
      <c r="A1608" s="80">
        <v>45505</v>
      </c>
      <c r="B1608" t="s">
        <v>219</v>
      </c>
      <c r="C1608" t="s">
        <v>1070</v>
      </c>
      <c r="D1608" t="s">
        <v>1065</v>
      </c>
      <c r="E1608" t="s">
        <v>854</v>
      </c>
      <c r="F1608" s="78">
        <v>6265</v>
      </c>
      <c r="G1608" s="78">
        <v>12843</v>
      </c>
      <c r="H1608" s="78">
        <v>1120</v>
      </c>
      <c r="I1608" s="78">
        <v>2272</v>
      </c>
      <c r="J1608" s="78">
        <v>1975</v>
      </c>
      <c r="K1608" s="78">
        <v>4030</v>
      </c>
      <c r="L1608" s="78">
        <v>1732</v>
      </c>
      <c r="M1608" s="78">
        <v>3543</v>
      </c>
      <c r="N1608" s="78">
        <v>739</v>
      </c>
      <c r="O1608" s="78">
        <v>1547</v>
      </c>
      <c r="P1608" s="78">
        <v>699</v>
      </c>
      <c r="Q1608" s="78">
        <v>1451</v>
      </c>
      <c r="R1608" s="79">
        <v>0.11157222665602554</v>
      </c>
      <c r="S1608" s="79">
        <v>0.11297983337226505</v>
      </c>
      <c r="T1608" s="78" t="str">
        <f>VLOOKUP(Table5[[#This Row],[ODS Code]],Lookup!A:D,4,FALSE)</f>
        <v>Hillingdon</v>
      </c>
      <c r="U1608" s="78" t="str">
        <f>VLOOKUP(Table5[[#This Row],[ODS Code]],Lookup!A:E,3,FALSE)</f>
        <v>North Connect</v>
      </c>
      <c r="V1608" s="78" t="str">
        <f>VLOOKUP(Table5[[#This Row],[ODS Code]],Lookup!A:F,2,FALSE)</f>
        <v>MOUNTWOOD SURGERY</v>
      </c>
      <c r="W1608" s="78" t="str">
        <f>VLOOKUP(Table5[[#This Row],[ODS Code]],Lookup!A:G,5,FALSE)</f>
        <v>E86001</v>
      </c>
    </row>
    <row r="1609" spans="1:23" x14ac:dyDescent="0.35">
      <c r="A1609" s="80">
        <v>45505</v>
      </c>
      <c r="B1609" t="s">
        <v>320</v>
      </c>
      <c r="C1609" t="s">
        <v>1071</v>
      </c>
      <c r="D1609" t="s">
        <v>1065</v>
      </c>
      <c r="E1609" t="s">
        <v>854</v>
      </c>
      <c r="F1609" s="78">
        <v>7283</v>
      </c>
      <c r="G1609" s="78">
        <v>15751</v>
      </c>
      <c r="H1609" s="78">
        <v>1369</v>
      </c>
      <c r="I1609" s="78">
        <v>2824</v>
      </c>
      <c r="J1609" s="78">
        <v>2054</v>
      </c>
      <c r="K1609" s="78">
        <v>5106</v>
      </c>
      <c r="L1609" s="78">
        <v>2490</v>
      </c>
      <c r="M1609" s="78">
        <v>5213</v>
      </c>
      <c r="N1609" s="78">
        <v>632</v>
      </c>
      <c r="O1609" s="78">
        <v>1214</v>
      </c>
      <c r="P1609" s="78">
        <v>738</v>
      </c>
      <c r="Q1609" s="78">
        <v>1394</v>
      </c>
      <c r="R1609" s="79">
        <v>0.10133186873541124</v>
      </c>
      <c r="S1609" s="79">
        <v>8.850231731318646E-2</v>
      </c>
      <c r="T1609" s="78" t="str">
        <f>VLOOKUP(Table5[[#This Row],[ODS Code]],Lookup!A:D,4,FALSE)</f>
        <v>Hillingdon</v>
      </c>
      <c r="U1609" s="78" t="str">
        <f>VLOOKUP(Table5[[#This Row],[ODS Code]],Lookup!A:E,3,FALSE)</f>
        <v>North Connect</v>
      </c>
      <c r="V1609" s="78" t="str">
        <f>VLOOKUP(Table5[[#This Row],[ODS Code]],Lookup!A:F,2,FALSE)</f>
        <v>THE DEVONSHIRE LODGE PRACTICE</v>
      </c>
      <c r="W1609" s="78" t="str">
        <f>VLOOKUP(Table5[[#This Row],[ODS Code]],Lookup!A:G,5,FALSE)</f>
        <v>E86006</v>
      </c>
    </row>
    <row r="1610" spans="1:23" x14ac:dyDescent="0.35">
      <c r="A1610" s="80">
        <v>45505</v>
      </c>
      <c r="B1610" t="s">
        <v>54</v>
      </c>
      <c r="C1610" t="s">
        <v>1072</v>
      </c>
      <c r="D1610" t="s">
        <v>1073</v>
      </c>
      <c r="E1610" t="s">
        <v>854</v>
      </c>
      <c r="F1610" s="78">
        <v>984</v>
      </c>
      <c r="G1610" s="78">
        <v>2001</v>
      </c>
      <c r="H1610" s="78">
        <v>79</v>
      </c>
      <c r="I1610" s="78">
        <v>158</v>
      </c>
      <c r="J1610" s="78">
        <v>653</v>
      </c>
      <c r="K1610" s="78">
        <v>1339</v>
      </c>
      <c r="L1610" s="78">
        <v>216</v>
      </c>
      <c r="M1610" s="78">
        <v>432</v>
      </c>
      <c r="N1610" s="78">
        <v>18</v>
      </c>
      <c r="O1610" s="78">
        <v>36</v>
      </c>
      <c r="P1610" s="78">
        <v>18</v>
      </c>
      <c r="Q1610" s="78">
        <v>36</v>
      </c>
      <c r="R1610" s="79">
        <v>1.8292682926829267E-2</v>
      </c>
      <c r="S1610" s="79">
        <v>1.7991004497751123E-2</v>
      </c>
      <c r="T1610" s="78" t="str">
        <f>VLOOKUP(Table5[[#This Row],[ODS Code]],Lookup!A:D,4,FALSE)</f>
        <v>Hammersmith &amp; Fulham</v>
      </c>
      <c r="U1610" s="78" t="str">
        <f>VLOOKUP(Table5[[#This Row],[ODS Code]],Lookup!A:E,3,FALSE)</f>
        <v>North H&amp;F PCN</v>
      </c>
      <c r="V1610" s="78" t="str">
        <f>VLOOKUP(Table5[[#This Row],[ODS Code]],Lookup!A:F,2,FALSE)</f>
        <v>Canberra Practice,Parkview Ctr for H&amp;W</v>
      </c>
      <c r="W1610" s="78" t="str">
        <f>VLOOKUP(Table5[[#This Row],[ODS Code]],Lookup!A:G,5,FALSE)</f>
        <v>Y02906</v>
      </c>
    </row>
    <row r="1611" spans="1:23" x14ac:dyDescent="0.35">
      <c r="A1611" s="80">
        <v>45505</v>
      </c>
      <c r="B1611" t="s">
        <v>90</v>
      </c>
      <c r="C1611" t="s">
        <v>1074</v>
      </c>
      <c r="D1611" t="s">
        <v>1073</v>
      </c>
      <c r="E1611" t="s">
        <v>854</v>
      </c>
      <c r="F1611" s="78">
        <v>0</v>
      </c>
      <c r="G1611" s="78">
        <v>0</v>
      </c>
      <c r="H1611" s="78">
        <v>0</v>
      </c>
      <c r="I1611" s="78">
        <v>0</v>
      </c>
      <c r="J1611" s="78">
        <v>0</v>
      </c>
      <c r="K1611" s="78">
        <v>0</v>
      </c>
      <c r="L1611" s="78">
        <v>0</v>
      </c>
      <c r="M1611" s="78">
        <v>0</v>
      </c>
      <c r="N1611" s="78">
        <v>0</v>
      </c>
      <c r="O1611" s="78">
        <v>0</v>
      </c>
      <c r="P1611" s="78">
        <v>0</v>
      </c>
      <c r="Q1611" s="78">
        <v>0</v>
      </c>
      <c r="R1611" s="79">
        <v>0</v>
      </c>
      <c r="S1611" s="79">
        <v>0</v>
      </c>
      <c r="T1611" s="78" t="str">
        <f>VLOOKUP(Table5[[#This Row],[ODS Code]],Lookup!A:D,4,FALSE)</f>
        <v>Hammersmith &amp; Fulham</v>
      </c>
      <c r="U1611" s="78" t="str">
        <f>VLOOKUP(Table5[[#This Row],[ODS Code]],Lookup!A:E,3,FALSE)</f>
        <v>North H&amp;F PCN</v>
      </c>
      <c r="V1611" s="78" t="str">
        <f>VLOOKUP(Table5[[#This Row],[ODS Code]],Lookup!A:F,2,FALSE)</f>
        <v>Parkview Practice</v>
      </c>
      <c r="W1611" s="78" t="str">
        <f>VLOOKUP(Table5[[#This Row],[ODS Code]],Lookup!A:G,5,FALSE)</f>
        <v>E85048</v>
      </c>
    </row>
    <row r="1612" spans="1:23" x14ac:dyDescent="0.35">
      <c r="A1612" s="80">
        <v>45505</v>
      </c>
      <c r="B1612" t="s">
        <v>92</v>
      </c>
      <c r="C1612" t="s">
        <v>1075</v>
      </c>
      <c r="D1612" t="s">
        <v>1073</v>
      </c>
      <c r="E1612" t="s">
        <v>854</v>
      </c>
      <c r="F1612" s="78">
        <v>0</v>
      </c>
      <c r="G1612" s="78">
        <v>0</v>
      </c>
      <c r="H1612" s="78">
        <v>0</v>
      </c>
      <c r="I1612" s="78">
        <v>0</v>
      </c>
      <c r="J1612" s="78">
        <v>0</v>
      </c>
      <c r="K1612" s="78">
        <v>0</v>
      </c>
      <c r="L1612" s="78">
        <v>0</v>
      </c>
      <c r="M1612" s="78">
        <v>0</v>
      </c>
      <c r="N1612" s="78">
        <v>0</v>
      </c>
      <c r="O1612" s="78">
        <v>0</v>
      </c>
      <c r="P1612" s="78">
        <v>0</v>
      </c>
      <c r="Q1612" s="78">
        <v>0</v>
      </c>
      <c r="R1612" s="79">
        <v>0</v>
      </c>
      <c r="S1612" s="79">
        <v>0</v>
      </c>
      <c r="T1612" s="78" t="str">
        <f>VLOOKUP(Table5[[#This Row],[ODS Code]],Lookup!A:D,4,FALSE)</f>
        <v>Hammersmith &amp; Fulham</v>
      </c>
      <c r="U1612" s="78" t="str">
        <f>VLOOKUP(Table5[[#This Row],[ODS Code]],Lookup!A:E,3,FALSE)</f>
        <v>North H&amp;F PCN</v>
      </c>
      <c r="V1612" s="78" t="str">
        <f>VLOOKUP(Table5[[#This Row],[ODS Code]],Lookup!A:F,2,FALSE)</f>
        <v>PARKVIEW MEDICAL CENTRE (DR KUKAR)</v>
      </c>
      <c r="W1612" s="78" t="str">
        <f>VLOOKUP(Table5[[#This Row],[ODS Code]],Lookup!A:G,5,FALSE)</f>
        <v>E85659</v>
      </c>
    </row>
    <row r="1613" spans="1:23" x14ac:dyDescent="0.35">
      <c r="A1613" s="80">
        <v>45505</v>
      </c>
      <c r="B1613" t="s">
        <v>94</v>
      </c>
      <c r="C1613" t="s">
        <v>1076</v>
      </c>
      <c r="D1613" t="s">
        <v>1073</v>
      </c>
      <c r="E1613" t="s">
        <v>854</v>
      </c>
      <c r="F1613" s="78">
        <v>1701</v>
      </c>
      <c r="G1613" s="78">
        <v>4253</v>
      </c>
      <c r="H1613" s="78">
        <v>151</v>
      </c>
      <c r="I1613" s="78">
        <v>372</v>
      </c>
      <c r="J1613" s="78">
        <v>1015</v>
      </c>
      <c r="K1613" s="78">
        <v>2554</v>
      </c>
      <c r="L1613" s="78">
        <v>438</v>
      </c>
      <c r="M1613" s="78">
        <v>1090</v>
      </c>
      <c r="N1613" s="78">
        <v>55</v>
      </c>
      <c r="O1613" s="78">
        <v>134</v>
      </c>
      <c r="P1613" s="78">
        <v>42</v>
      </c>
      <c r="Q1613" s="78">
        <v>103</v>
      </c>
      <c r="R1613" s="79">
        <v>2.4691358024691357E-2</v>
      </c>
      <c r="S1613" s="79">
        <v>2.4218198918410535E-2</v>
      </c>
      <c r="T1613" s="78" t="str">
        <f>VLOOKUP(Table5[[#This Row],[ODS Code]],Lookup!A:D,4,FALSE)</f>
        <v>Hammersmith &amp; Fulham</v>
      </c>
      <c r="U1613" s="78" t="str">
        <f>VLOOKUP(Table5[[#This Row],[ODS Code]],Lookup!A:E,3,FALSE)</f>
        <v>North H&amp;F PCN</v>
      </c>
      <c r="V1613" s="78" t="str">
        <f>VLOOKUP(Table5[[#This Row],[ODS Code]],Lookup!A:F,2,FALSE)</f>
        <v>DR UPPAL &amp; PARTNERS, PARKVIEW</v>
      </c>
      <c r="W1613" s="78" t="str">
        <f>VLOOKUP(Table5[[#This Row],[ODS Code]],Lookup!A:G,5,FALSE)</f>
        <v>E85624</v>
      </c>
    </row>
    <row r="1614" spans="1:23" x14ac:dyDescent="0.35">
      <c r="A1614" s="80">
        <v>45505</v>
      </c>
      <c r="B1614" t="s">
        <v>145</v>
      </c>
      <c r="C1614" t="s">
        <v>1077</v>
      </c>
      <c r="D1614" t="s">
        <v>1073</v>
      </c>
      <c r="E1614" t="s">
        <v>854</v>
      </c>
      <c r="F1614" s="78">
        <v>0</v>
      </c>
      <c r="G1614" s="78">
        <v>0</v>
      </c>
      <c r="H1614" s="78">
        <v>0</v>
      </c>
      <c r="I1614" s="78">
        <v>0</v>
      </c>
      <c r="J1614" s="78">
        <v>0</v>
      </c>
      <c r="K1614" s="78">
        <v>0</v>
      </c>
      <c r="L1614" s="78">
        <v>0</v>
      </c>
      <c r="M1614" s="78">
        <v>0</v>
      </c>
      <c r="N1614" s="78">
        <v>0</v>
      </c>
      <c r="O1614" s="78">
        <v>0</v>
      </c>
      <c r="P1614" s="78">
        <v>0</v>
      </c>
      <c r="Q1614" s="78">
        <v>0</v>
      </c>
      <c r="R1614" s="79">
        <v>0</v>
      </c>
      <c r="S1614" s="79">
        <v>0</v>
      </c>
      <c r="T1614" s="78" t="str">
        <f>VLOOKUP(Table5[[#This Row],[ODS Code]],Lookup!A:D,4,FALSE)</f>
        <v>Hammersmith &amp; Fulham</v>
      </c>
      <c r="U1614" s="78" t="str">
        <f>VLOOKUP(Table5[[#This Row],[ODS Code]],Lookup!A:E,3,FALSE)</f>
        <v>North H&amp;F PCN</v>
      </c>
      <c r="V1614" s="78" t="str">
        <f>VLOOKUP(Table5[[#This Row],[ODS Code]],Lookup!A:F,2,FALSE)</f>
        <v>Hammersmith &amp; Fulham Centres for Health</v>
      </c>
      <c r="W1614" s="78" t="str">
        <f>VLOOKUP(Table5[[#This Row],[ODS Code]],Lookup!A:G,5,FALSE)</f>
        <v>Y02589</v>
      </c>
    </row>
    <row r="1615" spans="1:23" x14ac:dyDescent="0.35">
      <c r="A1615" s="80">
        <v>45505</v>
      </c>
      <c r="B1615" t="s">
        <v>269</v>
      </c>
      <c r="C1615" t="s">
        <v>1078</v>
      </c>
      <c r="D1615" t="s">
        <v>1073</v>
      </c>
      <c r="E1615" t="s">
        <v>854</v>
      </c>
      <c r="F1615" s="78">
        <v>0</v>
      </c>
      <c r="G1615" s="78">
        <v>0</v>
      </c>
      <c r="H1615" s="78">
        <v>0</v>
      </c>
      <c r="I1615" s="78">
        <v>0</v>
      </c>
      <c r="J1615" s="78">
        <v>0</v>
      </c>
      <c r="K1615" s="78">
        <v>0</v>
      </c>
      <c r="L1615" s="78">
        <v>0</v>
      </c>
      <c r="M1615" s="78">
        <v>0</v>
      </c>
      <c r="N1615" s="78">
        <v>0</v>
      </c>
      <c r="O1615" s="78">
        <v>0</v>
      </c>
      <c r="P1615" s="78">
        <v>0</v>
      </c>
      <c r="Q1615" s="78">
        <v>0</v>
      </c>
      <c r="R1615" s="79">
        <v>0</v>
      </c>
      <c r="S1615" s="79">
        <v>0</v>
      </c>
      <c r="T1615" s="78" t="str">
        <f>VLOOKUP(Table5[[#This Row],[ODS Code]],Lookup!A:D,4,FALSE)</f>
        <v>Hammersmith &amp; Fulham</v>
      </c>
      <c r="U1615" s="78" t="str">
        <f>VLOOKUP(Table5[[#This Row],[ODS Code]],Lookup!A:E,3,FALSE)</f>
        <v>North H&amp;F PCN</v>
      </c>
      <c r="V1615" s="78" t="str">
        <f>VLOOKUP(Table5[[#This Row],[ODS Code]],Lookup!A:F,2,FALSE)</f>
        <v>Shepherd's Bush Medical Centre</v>
      </c>
      <c r="W1615" s="78" t="str">
        <f>VLOOKUP(Table5[[#This Row],[ODS Code]],Lookup!A:G,5,FALSE)</f>
        <v>E85077</v>
      </c>
    </row>
    <row r="1616" spans="1:23" x14ac:dyDescent="0.35">
      <c r="A1616" s="80">
        <v>45505</v>
      </c>
      <c r="B1616" t="s">
        <v>345</v>
      </c>
      <c r="C1616" t="s">
        <v>1079</v>
      </c>
      <c r="D1616" t="s">
        <v>1073</v>
      </c>
      <c r="E1616" t="s">
        <v>854</v>
      </c>
      <c r="F1616" s="78">
        <v>0</v>
      </c>
      <c r="G1616" s="78">
        <v>0</v>
      </c>
      <c r="H1616" s="78">
        <v>0</v>
      </c>
      <c r="I1616" s="78">
        <v>0</v>
      </c>
      <c r="J1616" s="78">
        <v>0</v>
      </c>
      <c r="K1616" s="78">
        <v>0</v>
      </c>
      <c r="L1616" s="78">
        <v>0</v>
      </c>
      <c r="M1616" s="78">
        <v>0</v>
      </c>
      <c r="N1616" s="78">
        <v>0</v>
      </c>
      <c r="O1616" s="78">
        <v>0</v>
      </c>
      <c r="P1616" s="78">
        <v>0</v>
      </c>
      <c r="Q1616" s="78">
        <v>0</v>
      </c>
      <c r="R1616" s="79">
        <v>0</v>
      </c>
      <c r="S1616" s="79">
        <v>0</v>
      </c>
      <c r="T1616" s="78" t="str">
        <f>VLOOKUP(Table5[[#This Row],[ODS Code]],Lookup!A:D,4,FALSE)</f>
        <v>Hammersmith &amp; Fulham</v>
      </c>
      <c r="U1616" s="78" t="str">
        <f>VLOOKUP(Table5[[#This Row],[ODS Code]],Lookup!A:E,3,FALSE)</f>
        <v>North H&amp;F PCN</v>
      </c>
      <c r="V1616" s="78" t="str">
        <f>VLOOKUP(Table5[[#This Row],[ODS Code]],Lookup!A:F,2,FALSE)</f>
        <v>The Medical Centre (Dr Kukar)</v>
      </c>
      <c r="W1616" s="78" t="str">
        <f>VLOOKUP(Table5[[#This Row],[ODS Code]],Lookup!A:G,5,FALSE)</f>
        <v>E85748</v>
      </c>
    </row>
    <row r="1617" spans="1:23" x14ac:dyDescent="0.35">
      <c r="A1617" s="80">
        <v>45505</v>
      </c>
      <c r="B1617" t="s">
        <v>349</v>
      </c>
      <c r="C1617" t="s">
        <v>348</v>
      </c>
      <c r="D1617" t="s">
        <v>1073</v>
      </c>
      <c r="E1617" t="s">
        <v>854</v>
      </c>
      <c r="F1617" s="78">
        <v>0</v>
      </c>
      <c r="G1617" s="78">
        <v>0</v>
      </c>
      <c r="H1617" s="78">
        <v>0</v>
      </c>
      <c r="I1617" s="78">
        <v>0</v>
      </c>
      <c r="J1617" s="78">
        <v>0</v>
      </c>
      <c r="K1617" s="78">
        <v>0</v>
      </c>
      <c r="L1617" s="78">
        <v>0</v>
      </c>
      <c r="M1617" s="78">
        <v>0</v>
      </c>
      <c r="N1617" s="78">
        <v>0</v>
      </c>
      <c r="O1617" s="78">
        <v>0</v>
      </c>
      <c r="P1617" s="78">
        <v>0</v>
      </c>
      <c r="Q1617" s="78">
        <v>0</v>
      </c>
      <c r="R1617" s="79">
        <v>0</v>
      </c>
      <c r="S1617" s="79">
        <v>0</v>
      </c>
      <c r="T1617" s="78" t="str">
        <f>VLOOKUP(Table5[[#This Row],[ODS Code]],Lookup!A:D,4,FALSE)</f>
        <v>Hammersmith &amp; Fulham</v>
      </c>
      <c r="U1617" s="78" t="str">
        <f>VLOOKUP(Table5[[#This Row],[ODS Code]],Lookup!A:E,3,FALSE)</f>
        <v>North H&amp;F PCN</v>
      </c>
      <c r="V1617" s="78" t="str">
        <f>VLOOKUP(Table5[[#This Row],[ODS Code]],Lookup!A:F,2,FALSE)</f>
        <v>The New Surgery</v>
      </c>
      <c r="W1617" s="78" t="str">
        <f>VLOOKUP(Table5[[#This Row],[ODS Code]],Lookup!A:G,5,FALSE)</f>
        <v>E85042</v>
      </c>
    </row>
    <row r="1618" spans="1:23" x14ac:dyDescent="0.35">
      <c r="A1618" s="80">
        <v>45505</v>
      </c>
      <c r="B1618" t="s">
        <v>373</v>
      </c>
      <c r="C1618" t="s">
        <v>1080</v>
      </c>
      <c r="D1618" t="s">
        <v>1073</v>
      </c>
      <c r="E1618" t="s">
        <v>854</v>
      </c>
      <c r="F1618" s="78">
        <v>3511</v>
      </c>
      <c r="G1618" s="78">
        <v>10533</v>
      </c>
      <c r="H1618" s="78">
        <v>400</v>
      </c>
      <c r="I1618" s="78">
        <v>1200</v>
      </c>
      <c r="J1618" s="78">
        <v>2228</v>
      </c>
      <c r="K1618" s="78">
        <v>6684</v>
      </c>
      <c r="L1618" s="78">
        <v>724</v>
      </c>
      <c r="M1618" s="78">
        <v>2172</v>
      </c>
      <c r="N1618" s="78">
        <v>101</v>
      </c>
      <c r="O1618" s="78">
        <v>303</v>
      </c>
      <c r="P1618" s="78">
        <v>58</v>
      </c>
      <c r="Q1618" s="78">
        <v>174</v>
      </c>
      <c r="R1618" s="79">
        <v>1.6519510111079466E-2</v>
      </c>
      <c r="S1618" s="79">
        <v>1.6519510111079466E-2</v>
      </c>
      <c r="T1618" s="78" t="str">
        <f>VLOOKUP(Table5[[#This Row],[ODS Code]],Lookup!A:D,4,FALSE)</f>
        <v>Hammersmith &amp; Fulham</v>
      </c>
      <c r="U1618" s="78" t="str">
        <f>VLOOKUP(Table5[[#This Row],[ODS Code]],Lookup!A:E,3,FALSE)</f>
        <v>North H&amp;F PCN</v>
      </c>
      <c r="V1618" s="78" t="str">
        <f>VLOOKUP(Table5[[#This Row],[ODS Code]],Lookup!A:F,2,FALSE)</f>
        <v>WESTWAY SURGERY</v>
      </c>
      <c r="W1618" s="78" t="str">
        <f>VLOOKUP(Table5[[#This Row],[ODS Code]],Lookup!A:G,5,FALSE)</f>
        <v>E85005</v>
      </c>
    </row>
    <row r="1619" spans="1:23" x14ac:dyDescent="0.35">
      <c r="A1619" s="80">
        <v>45505</v>
      </c>
      <c r="B1619" t="s">
        <v>64</v>
      </c>
      <c r="C1619" t="s">
        <v>1081</v>
      </c>
      <c r="D1619" t="s">
        <v>1082</v>
      </c>
      <c r="E1619" t="s">
        <v>854</v>
      </c>
      <c r="F1619" s="78">
        <v>0</v>
      </c>
      <c r="G1619" s="78">
        <v>0</v>
      </c>
      <c r="H1619" s="78">
        <v>0</v>
      </c>
      <c r="I1619" s="78">
        <v>0</v>
      </c>
      <c r="J1619" s="78">
        <v>0</v>
      </c>
      <c r="K1619" s="78">
        <v>0</v>
      </c>
      <c r="L1619" s="78">
        <v>0</v>
      </c>
      <c r="M1619" s="78">
        <v>0</v>
      </c>
      <c r="N1619" s="78">
        <v>0</v>
      </c>
      <c r="O1619" s="78">
        <v>0</v>
      </c>
      <c r="P1619" s="78">
        <v>0</v>
      </c>
      <c r="Q1619" s="78">
        <v>0</v>
      </c>
      <c r="R1619" s="79">
        <v>0</v>
      </c>
      <c r="S1619" s="79">
        <v>0</v>
      </c>
      <c r="T1619" s="78" t="str">
        <f>VLOOKUP(Table5[[#This Row],[ODS Code]],Lookup!A:D,4,FALSE)</f>
        <v>Ealing</v>
      </c>
      <c r="U1619" s="78" t="str">
        <f>VLOOKUP(Table5[[#This Row],[ODS Code]],Lookup!A:E,3,FALSE)</f>
        <v>North Southall</v>
      </c>
      <c r="V1619" s="78" t="str">
        <f>VLOOKUP(Table5[[#This Row],[ODS Code]],Lookup!A:F,2,FALSE)</f>
        <v>LADY MARGARET ROAD (MIKHAIL)</v>
      </c>
      <c r="W1619" s="78" t="str">
        <f>VLOOKUP(Table5[[#This Row],[ODS Code]],Lookup!A:G,5,FALSE)</f>
        <v>E85023</v>
      </c>
    </row>
    <row r="1620" spans="1:23" x14ac:dyDescent="0.35">
      <c r="A1620" s="80">
        <v>45505</v>
      </c>
      <c r="B1620" t="s">
        <v>89</v>
      </c>
      <c r="C1620" t="s">
        <v>1083</v>
      </c>
      <c r="D1620" t="s">
        <v>1082</v>
      </c>
      <c r="E1620" t="s">
        <v>854</v>
      </c>
      <c r="F1620" s="78">
        <v>0</v>
      </c>
      <c r="G1620" s="78">
        <v>0</v>
      </c>
      <c r="H1620" s="78">
        <v>0</v>
      </c>
      <c r="I1620" s="78">
        <v>0</v>
      </c>
      <c r="J1620" s="78">
        <v>0</v>
      </c>
      <c r="K1620" s="78">
        <v>0</v>
      </c>
      <c r="L1620" s="78">
        <v>0</v>
      </c>
      <c r="M1620" s="78">
        <v>0</v>
      </c>
      <c r="N1620" s="78">
        <v>0</v>
      </c>
      <c r="O1620" s="78">
        <v>0</v>
      </c>
      <c r="P1620" s="78">
        <v>0</v>
      </c>
      <c r="Q1620" s="78">
        <v>0</v>
      </c>
      <c r="R1620" s="79">
        <v>0</v>
      </c>
      <c r="S1620" s="79">
        <v>0</v>
      </c>
      <c r="T1620" s="78" t="str">
        <f>VLOOKUP(Table5[[#This Row],[ODS Code]],Lookup!A:D,4,FALSE)</f>
        <v>Ealing</v>
      </c>
      <c r="U1620" s="78" t="str">
        <f>VLOOKUP(Table5[[#This Row],[ODS Code]],Lookup!A:E,3,FALSE)</f>
        <v>North Southall</v>
      </c>
      <c r="V1620" s="78" t="str">
        <f>VLOOKUP(Table5[[#This Row],[ODS Code]],Lookup!A:F,2,FALSE)</f>
        <v>DORMERS WELLS MEDICAL CENTRE</v>
      </c>
      <c r="W1620" s="78" t="str">
        <f>VLOOKUP(Table5[[#This Row],[ODS Code]],Lookup!A:G,5,FALSE)</f>
        <v>E85682</v>
      </c>
    </row>
    <row r="1621" spans="1:23" x14ac:dyDescent="0.35">
      <c r="A1621" s="80">
        <v>45505</v>
      </c>
      <c r="B1621" t="s">
        <v>93</v>
      </c>
      <c r="C1621" t="s">
        <v>1084</v>
      </c>
      <c r="D1621" t="s">
        <v>1082</v>
      </c>
      <c r="E1621" t="s">
        <v>854</v>
      </c>
      <c r="F1621" s="78">
        <v>0</v>
      </c>
      <c r="G1621" s="78">
        <v>0</v>
      </c>
      <c r="H1621" s="78">
        <v>0</v>
      </c>
      <c r="I1621" s="78">
        <v>0</v>
      </c>
      <c r="J1621" s="78">
        <v>0</v>
      </c>
      <c r="K1621" s="78">
        <v>0</v>
      </c>
      <c r="L1621" s="78">
        <v>0</v>
      </c>
      <c r="M1621" s="78">
        <v>0</v>
      </c>
      <c r="N1621" s="78">
        <v>0</v>
      </c>
      <c r="O1621" s="78">
        <v>0</v>
      </c>
      <c r="P1621" s="78">
        <v>0</v>
      </c>
      <c r="Q1621" s="78">
        <v>0</v>
      </c>
      <c r="R1621" s="79">
        <v>0</v>
      </c>
      <c r="S1621" s="79">
        <v>0</v>
      </c>
      <c r="T1621" s="78" t="str">
        <f>VLOOKUP(Table5[[#This Row],[ODS Code]],Lookup!A:D,4,FALSE)</f>
        <v>Ealing</v>
      </c>
      <c r="U1621" s="78" t="str">
        <f>VLOOKUP(Table5[[#This Row],[ODS Code]],Lookup!A:E,3,FALSE)</f>
        <v>North Southall</v>
      </c>
      <c r="V1621" s="78" t="str">
        <f>VLOOKUP(Table5[[#This Row],[ODS Code]],Lookup!A:F,2,FALSE)</f>
        <v>WOODBRIDGE MEDICAL CENTRE</v>
      </c>
      <c r="W1621" s="78" t="str">
        <f>VLOOKUP(Table5[[#This Row],[ODS Code]],Lookup!A:G,5,FALSE)</f>
        <v>E85083</v>
      </c>
    </row>
    <row r="1622" spans="1:23" x14ac:dyDescent="0.35">
      <c r="A1622" s="80">
        <v>45505</v>
      </c>
      <c r="B1622" t="s">
        <v>195</v>
      </c>
      <c r="C1622" t="s">
        <v>1085</v>
      </c>
      <c r="D1622" t="s">
        <v>1082</v>
      </c>
      <c r="E1622" t="s">
        <v>854</v>
      </c>
      <c r="F1622" s="78">
        <v>0</v>
      </c>
      <c r="G1622" s="78">
        <v>0</v>
      </c>
      <c r="H1622" s="78">
        <v>0</v>
      </c>
      <c r="I1622" s="78">
        <v>0</v>
      </c>
      <c r="J1622" s="78">
        <v>0</v>
      </c>
      <c r="K1622" s="78">
        <v>0</v>
      </c>
      <c r="L1622" s="78">
        <v>0</v>
      </c>
      <c r="M1622" s="78">
        <v>0</v>
      </c>
      <c r="N1622" s="78">
        <v>0</v>
      </c>
      <c r="O1622" s="78">
        <v>0</v>
      </c>
      <c r="P1622" s="78">
        <v>0</v>
      </c>
      <c r="Q1622" s="78">
        <v>0</v>
      </c>
      <c r="R1622" s="79">
        <v>0</v>
      </c>
      <c r="S1622" s="79">
        <v>0</v>
      </c>
      <c r="T1622" s="78" t="str">
        <f>VLOOKUP(Table5[[#This Row],[ODS Code]],Lookup!A:D,4,FALSE)</f>
        <v>Ealing</v>
      </c>
      <c r="U1622" s="78" t="str">
        <f>VLOOKUP(Table5[[#This Row],[ODS Code]],Lookup!A:E,3,FALSE)</f>
        <v>North Southall</v>
      </c>
      <c r="V1622" s="78" t="str">
        <f>VLOOKUP(Table5[[#This Row],[ODS Code]],Lookup!A:F,2,FALSE)</f>
        <v>KS MEDICAL CENTRE</v>
      </c>
      <c r="W1622" s="78" t="str">
        <f>VLOOKUP(Table5[[#This Row],[ODS Code]],Lookup!A:G,5,FALSE)</f>
        <v>E85012</v>
      </c>
    </row>
    <row r="1623" spans="1:23" x14ac:dyDescent="0.35">
      <c r="A1623" s="80">
        <v>45505</v>
      </c>
      <c r="B1623" t="s">
        <v>196</v>
      </c>
      <c r="C1623" t="s">
        <v>1086</v>
      </c>
      <c r="D1623" t="s">
        <v>1082</v>
      </c>
      <c r="E1623" t="s">
        <v>854</v>
      </c>
      <c r="F1623" s="78">
        <v>0</v>
      </c>
      <c r="G1623" s="78">
        <v>0</v>
      </c>
      <c r="H1623" s="78">
        <v>0</v>
      </c>
      <c r="I1623" s="78">
        <v>0</v>
      </c>
      <c r="J1623" s="78">
        <v>0</v>
      </c>
      <c r="K1623" s="78">
        <v>0</v>
      </c>
      <c r="L1623" s="78">
        <v>0</v>
      </c>
      <c r="M1623" s="78">
        <v>0</v>
      </c>
      <c r="N1623" s="78">
        <v>0</v>
      </c>
      <c r="O1623" s="78">
        <v>0</v>
      </c>
      <c r="P1623" s="78">
        <v>0</v>
      </c>
      <c r="Q1623" s="78">
        <v>0</v>
      </c>
      <c r="R1623" s="79">
        <v>0</v>
      </c>
      <c r="S1623" s="79">
        <v>0</v>
      </c>
      <c r="T1623" s="78" t="str">
        <f>VLOOKUP(Table5[[#This Row],[ODS Code]],Lookup!A:D,4,FALSE)</f>
        <v>Ealing</v>
      </c>
      <c r="U1623" s="78" t="str">
        <f>VLOOKUP(Table5[[#This Row],[ODS Code]],Lookup!A:E,3,FALSE)</f>
        <v>North Southall</v>
      </c>
      <c r="V1623" s="78" t="str">
        <f>VLOOKUP(Table5[[#This Row],[ODS Code]],Lookup!A:F,2,FALSE)</f>
        <v>LADY MARGARET ROAD SURGERY (ALZARRAD)</v>
      </c>
      <c r="W1623" s="78" t="str">
        <f>VLOOKUP(Table5[[#This Row],[ODS Code]],Lookup!A:G,5,FALSE)</f>
        <v>E85103</v>
      </c>
    </row>
    <row r="1624" spans="1:23" x14ac:dyDescent="0.35">
      <c r="A1624" s="80">
        <v>45505</v>
      </c>
      <c r="B1624" t="s">
        <v>277</v>
      </c>
      <c r="C1624" t="s">
        <v>1087</v>
      </c>
      <c r="D1624" t="s">
        <v>1082</v>
      </c>
      <c r="E1624" t="s">
        <v>854</v>
      </c>
      <c r="F1624" s="78">
        <v>0</v>
      </c>
      <c r="G1624" s="78">
        <v>0</v>
      </c>
      <c r="H1624" s="78">
        <v>0</v>
      </c>
      <c r="I1624" s="78">
        <v>0</v>
      </c>
      <c r="J1624" s="78">
        <v>0</v>
      </c>
      <c r="K1624" s="78">
        <v>0</v>
      </c>
      <c r="L1624" s="78">
        <v>0</v>
      </c>
      <c r="M1624" s="78">
        <v>0</v>
      </c>
      <c r="N1624" s="78">
        <v>0</v>
      </c>
      <c r="O1624" s="78">
        <v>0</v>
      </c>
      <c r="P1624" s="78">
        <v>0</v>
      </c>
      <c r="Q1624" s="78">
        <v>0</v>
      </c>
      <c r="R1624" s="79">
        <v>0</v>
      </c>
      <c r="S1624" s="79">
        <v>0</v>
      </c>
      <c r="T1624" s="78" t="str">
        <f>VLOOKUP(Table5[[#This Row],[ODS Code]],Lookup!A:D,4,FALSE)</f>
        <v>Ealing</v>
      </c>
      <c r="U1624" s="78" t="str">
        <f>VLOOKUP(Table5[[#This Row],[ODS Code]],Lookup!A:E,3,FALSE)</f>
        <v>North Southall</v>
      </c>
      <c r="V1624" s="78" t="str">
        <f>VLOOKUP(Table5[[#This Row],[ODS Code]],Lookup!A:F,2,FALSE)</f>
        <v xml:space="preserve">SOMERSET FAMILY HEALTH PRACTICE </v>
      </c>
      <c r="W1624" s="78" t="str">
        <f>VLOOKUP(Table5[[#This Row],[ODS Code]],Lookup!A:G,5,FALSE)</f>
        <v>Y01221</v>
      </c>
    </row>
    <row r="1625" spans="1:23" x14ac:dyDescent="0.35">
      <c r="A1625" s="80">
        <v>45505</v>
      </c>
      <c r="B1625" t="s">
        <v>288</v>
      </c>
      <c r="C1625" t="s">
        <v>1088</v>
      </c>
      <c r="D1625" t="s">
        <v>1082</v>
      </c>
      <c r="E1625" t="s">
        <v>854</v>
      </c>
      <c r="F1625" s="78">
        <v>0</v>
      </c>
      <c r="G1625" s="78">
        <v>0</v>
      </c>
      <c r="H1625" s="78">
        <v>0</v>
      </c>
      <c r="I1625" s="78">
        <v>0</v>
      </c>
      <c r="J1625" s="78">
        <v>0</v>
      </c>
      <c r="K1625" s="78">
        <v>0</v>
      </c>
      <c r="L1625" s="78">
        <v>0</v>
      </c>
      <c r="M1625" s="78">
        <v>0</v>
      </c>
      <c r="N1625" s="78">
        <v>0</v>
      </c>
      <c r="O1625" s="78">
        <v>0</v>
      </c>
      <c r="P1625" s="78">
        <v>0</v>
      </c>
      <c r="Q1625" s="78">
        <v>0</v>
      </c>
      <c r="R1625" s="79">
        <v>0</v>
      </c>
      <c r="S1625" s="79">
        <v>0</v>
      </c>
      <c r="T1625" s="78" t="str">
        <f>VLOOKUP(Table5[[#This Row],[ODS Code]],Lookup!A:D,4,FALSE)</f>
        <v>Ealing</v>
      </c>
      <c r="U1625" s="78" t="str">
        <f>VLOOKUP(Table5[[#This Row],[ODS Code]],Lookup!A:E,3,FALSE)</f>
        <v>North Southall</v>
      </c>
      <c r="V1625" s="78" t="str">
        <f>VLOOKUP(Table5[[#This Row],[ODS Code]],Lookup!A:F,2,FALSE)</f>
        <v>ST.GEORGES MEDICAL CENTRE</v>
      </c>
      <c r="W1625" s="78" t="str">
        <f>VLOOKUP(Table5[[#This Row],[ODS Code]],Lookup!A:G,5,FALSE)</f>
        <v>E85743</v>
      </c>
    </row>
    <row r="1626" spans="1:23" x14ac:dyDescent="0.35">
      <c r="A1626" s="80">
        <v>45505</v>
      </c>
      <c r="B1626" t="s">
        <v>347</v>
      </c>
      <c r="C1626" t="s">
        <v>1089</v>
      </c>
      <c r="D1626" t="s">
        <v>1082</v>
      </c>
      <c r="E1626" t="s">
        <v>854</v>
      </c>
      <c r="F1626" s="78">
        <v>1183</v>
      </c>
      <c r="G1626" s="78">
        <v>1192</v>
      </c>
      <c r="H1626" s="78">
        <v>115</v>
      </c>
      <c r="I1626" s="78">
        <v>115</v>
      </c>
      <c r="J1626" s="78">
        <v>717</v>
      </c>
      <c r="K1626" s="78">
        <v>723</v>
      </c>
      <c r="L1626" s="78">
        <v>284</v>
      </c>
      <c r="M1626" s="78">
        <v>287</v>
      </c>
      <c r="N1626" s="78">
        <v>49</v>
      </c>
      <c r="O1626" s="78">
        <v>49</v>
      </c>
      <c r="P1626" s="78">
        <v>18</v>
      </c>
      <c r="Q1626" s="78">
        <v>18</v>
      </c>
      <c r="R1626" s="79">
        <v>1.5215553677092139E-2</v>
      </c>
      <c r="S1626" s="79">
        <v>1.5100671140939598E-2</v>
      </c>
      <c r="T1626" s="78" t="str">
        <f>VLOOKUP(Table5[[#This Row],[ODS Code]],Lookup!A:D,4,FALSE)</f>
        <v>Ealing</v>
      </c>
      <c r="U1626" s="78" t="str">
        <f>VLOOKUP(Table5[[#This Row],[ODS Code]],Lookup!A:E,3,FALSE)</f>
        <v>North Southall</v>
      </c>
      <c r="V1626" s="78" t="str">
        <f>VLOOKUP(Table5[[#This Row],[ODS Code]],Lookup!A:F,2,FALSE)</f>
        <v>THE MWH PRACTICE</v>
      </c>
      <c r="W1626" s="78" t="str">
        <f>VLOOKUP(Table5[[#This Row],[ODS Code]],Lookup!A:G,5,FALSE)</f>
        <v>E85119</v>
      </c>
    </row>
    <row r="1627" spans="1:23" x14ac:dyDescent="0.35">
      <c r="A1627" s="80">
        <v>45505</v>
      </c>
      <c r="B1627" t="s">
        <v>364</v>
      </c>
      <c r="C1627" t="s">
        <v>1090</v>
      </c>
      <c r="D1627" t="s">
        <v>1082</v>
      </c>
      <c r="E1627" t="s">
        <v>854</v>
      </c>
      <c r="F1627" s="78">
        <v>1964</v>
      </c>
      <c r="G1627" s="78">
        <v>3928</v>
      </c>
      <c r="H1627" s="78">
        <v>357</v>
      </c>
      <c r="I1627" s="78">
        <v>714</v>
      </c>
      <c r="J1627" s="78">
        <v>478</v>
      </c>
      <c r="K1627" s="78">
        <v>956</v>
      </c>
      <c r="L1627" s="78">
        <v>797</v>
      </c>
      <c r="M1627" s="78">
        <v>1594</v>
      </c>
      <c r="N1627" s="78">
        <v>185</v>
      </c>
      <c r="O1627" s="78">
        <v>370</v>
      </c>
      <c r="P1627" s="78">
        <v>147</v>
      </c>
      <c r="Q1627" s="78">
        <v>294</v>
      </c>
      <c r="R1627" s="79">
        <v>7.4847250509164964E-2</v>
      </c>
      <c r="S1627" s="79">
        <v>7.4847250509164964E-2</v>
      </c>
      <c r="T1627" s="78" t="str">
        <f>VLOOKUP(Table5[[#This Row],[ODS Code]],Lookup!A:D,4,FALSE)</f>
        <v>Ealing</v>
      </c>
      <c r="U1627" s="78" t="str">
        <f>VLOOKUP(Table5[[#This Row],[ODS Code]],Lookup!A:E,3,FALSE)</f>
        <v>North Southall</v>
      </c>
      <c r="V1627" s="78" t="str">
        <f>VLOOKUP(Table5[[#This Row],[ODS Code]],Lookup!A:F,2,FALSE)</f>
        <v>THE SALUJA CLINIC</v>
      </c>
      <c r="W1627" s="78" t="str">
        <f>VLOOKUP(Table5[[#This Row],[ODS Code]],Lookup!A:G,5,FALSE)</f>
        <v>E85663</v>
      </c>
    </row>
    <row r="1628" spans="1:23" x14ac:dyDescent="0.35">
      <c r="A1628" s="80">
        <v>45505</v>
      </c>
      <c r="B1628" t="s">
        <v>375</v>
      </c>
      <c r="C1628" t="s">
        <v>1091</v>
      </c>
      <c r="D1628" t="s">
        <v>1082</v>
      </c>
      <c r="E1628" t="s">
        <v>854</v>
      </c>
      <c r="F1628" s="78">
        <v>0</v>
      </c>
      <c r="G1628" s="78">
        <v>0</v>
      </c>
      <c r="H1628" s="78">
        <v>0</v>
      </c>
      <c r="I1628" s="78">
        <v>0</v>
      </c>
      <c r="J1628" s="78">
        <v>0</v>
      </c>
      <c r="K1628" s="78">
        <v>0</v>
      </c>
      <c r="L1628" s="78">
        <v>0</v>
      </c>
      <c r="M1628" s="78">
        <v>0</v>
      </c>
      <c r="N1628" s="78">
        <v>0</v>
      </c>
      <c r="O1628" s="78">
        <v>0</v>
      </c>
      <c r="P1628" s="78">
        <v>0</v>
      </c>
      <c r="Q1628" s="78">
        <v>0</v>
      </c>
      <c r="R1628" s="79">
        <v>0</v>
      </c>
      <c r="S1628" s="79">
        <v>0</v>
      </c>
      <c r="T1628" s="78" t="str">
        <f>VLOOKUP(Table5[[#This Row],[ODS Code]],Lookup!A:D,4,FALSE)</f>
        <v>Ealing</v>
      </c>
      <c r="U1628" s="78" t="str">
        <f>VLOOKUP(Table5[[#This Row],[ODS Code]],Lookup!A:E,3,FALSE)</f>
        <v>North Southall</v>
      </c>
      <c r="V1628" s="78" t="str">
        <f>VLOOKUP(Table5[[#This Row],[ODS Code]],Lookup!A:F,2,FALSE)</f>
        <v>THE TOWN SURGERY</v>
      </c>
      <c r="W1628" s="78" t="str">
        <f>VLOOKUP(Table5[[#This Row],[ODS Code]],Lookup!A:G,5,FALSE)</f>
        <v>E85721</v>
      </c>
    </row>
    <row r="1629" spans="1:23" x14ac:dyDescent="0.35">
      <c r="A1629" s="80">
        <v>45505</v>
      </c>
      <c r="B1629" t="s">
        <v>46</v>
      </c>
      <c r="C1629" t="s">
        <v>1092</v>
      </c>
      <c r="D1629" t="s">
        <v>1093</v>
      </c>
      <c r="E1629" t="s">
        <v>854</v>
      </c>
      <c r="F1629" s="78">
        <v>0</v>
      </c>
      <c r="G1629" s="78">
        <v>0</v>
      </c>
      <c r="H1629" s="78">
        <v>0</v>
      </c>
      <c r="I1629" s="78">
        <v>0</v>
      </c>
      <c r="J1629" s="78">
        <v>0</v>
      </c>
      <c r="K1629" s="78">
        <v>0</v>
      </c>
      <c r="L1629" s="78">
        <v>0</v>
      </c>
      <c r="M1629" s="78">
        <v>0</v>
      </c>
      <c r="N1629" s="78">
        <v>0</v>
      </c>
      <c r="O1629" s="78">
        <v>0</v>
      </c>
      <c r="P1629" s="78">
        <v>0</v>
      </c>
      <c r="Q1629" s="78">
        <v>0</v>
      </c>
      <c r="R1629" s="79">
        <v>0</v>
      </c>
      <c r="S1629" s="79">
        <v>0</v>
      </c>
      <c r="T1629" s="78" t="str">
        <f>VLOOKUP(Table5[[#This Row],[ODS Code]],Lookup!A:D,4,FALSE)</f>
        <v>Ealing</v>
      </c>
      <c r="U1629" s="78" t="str">
        <f>VLOOKUP(Table5[[#This Row],[ODS Code]],Lookup!A:E,3,FALSE)</f>
        <v>Northolt</v>
      </c>
      <c r="V1629" s="78" t="str">
        <f>VLOOKUP(Table5[[#This Row],[ODS Code]],Lookup!A:F,2,FALSE)</f>
        <v>BROADMEAD SURGERY (THE CHURCH ROAD SURGERY)</v>
      </c>
      <c r="W1629" s="78" t="str">
        <f>VLOOKUP(Table5[[#This Row],[ODS Code]],Lookup!A:G,5,FALSE)</f>
        <v>E85715</v>
      </c>
    </row>
    <row r="1630" spans="1:23" x14ac:dyDescent="0.35">
      <c r="A1630" s="80">
        <v>45505</v>
      </c>
      <c r="B1630" t="s">
        <v>123</v>
      </c>
      <c r="C1630" t="s">
        <v>1094</v>
      </c>
      <c r="D1630" t="s">
        <v>1093</v>
      </c>
      <c r="E1630" t="s">
        <v>854</v>
      </c>
      <c r="F1630" s="78">
        <v>17004</v>
      </c>
      <c r="G1630" s="78">
        <v>35249</v>
      </c>
      <c r="H1630" s="78">
        <v>1737</v>
      </c>
      <c r="I1630" s="78">
        <v>3590</v>
      </c>
      <c r="J1630" s="78">
        <v>10909</v>
      </c>
      <c r="K1630" s="78">
        <v>22718</v>
      </c>
      <c r="L1630" s="78">
        <v>3194</v>
      </c>
      <c r="M1630" s="78">
        <v>6514</v>
      </c>
      <c r="N1630" s="78">
        <v>706</v>
      </c>
      <c r="O1630" s="78">
        <v>1462</v>
      </c>
      <c r="P1630" s="78">
        <v>458</v>
      </c>
      <c r="Q1630" s="78">
        <v>965</v>
      </c>
      <c r="R1630" s="79">
        <v>2.6934838861444366E-2</v>
      </c>
      <c r="S1630" s="79">
        <v>2.7376663167749438E-2</v>
      </c>
      <c r="T1630" s="78" t="str">
        <f>VLOOKUP(Table5[[#This Row],[ODS Code]],Lookup!A:D,4,FALSE)</f>
        <v>Ealing</v>
      </c>
      <c r="U1630" s="78" t="str">
        <f>VLOOKUP(Table5[[#This Row],[ODS Code]],Lookup!A:E,3,FALSE)</f>
        <v>Northolt</v>
      </c>
      <c r="V1630" s="78" t="str">
        <f>VLOOKUP(Table5[[#This Row],[ODS Code]],Lookup!A:F,2,FALSE)</f>
        <v>GOODCARE PRACTICE (THE RUISLIP ROAD SURGERY (JOSHI))</v>
      </c>
      <c r="W1630" s="78" t="str">
        <f>VLOOKUP(Table5[[#This Row],[ODS Code]],Lookup!A:G,5,FALSE)</f>
        <v>E85712</v>
      </c>
    </row>
    <row r="1631" spans="1:23" x14ac:dyDescent="0.35">
      <c r="A1631" s="80">
        <v>45505</v>
      </c>
      <c r="B1631" t="s">
        <v>177</v>
      </c>
      <c r="C1631" t="s">
        <v>1095</v>
      </c>
      <c r="D1631" t="s">
        <v>1093</v>
      </c>
      <c r="E1631" t="s">
        <v>854</v>
      </c>
      <c r="F1631" s="78">
        <v>0</v>
      </c>
      <c r="G1631" s="78">
        <v>0</v>
      </c>
      <c r="H1631" s="78">
        <v>0</v>
      </c>
      <c r="I1631" s="78">
        <v>0</v>
      </c>
      <c r="J1631" s="78">
        <v>0</v>
      </c>
      <c r="K1631" s="78">
        <v>0</v>
      </c>
      <c r="L1631" s="78">
        <v>0</v>
      </c>
      <c r="M1631" s="78">
        <v>0</v>
      </c>
      <c r="N1631" s="78">
        <v>0</v>
      </c>
      <c r="O1631" s="78">
        <v>0</v>
      </c>
      <c r="P1631" s="78">
        <v>0</v>
      </c>
      <c r="Q1631" s="78">
        <v>0</v>
      </c>
      <c r="R1631" s="79">
        <v>0</v>
      </c>
      <c r="S1631" s="79">
        <v>0</v>
      </c>
      <c r="T1631" s="78" t="str">
        <f>VLOOKUP(Table5[[#This Row],[ODS Code]],Lookup!A:D,4,FALSE)</f>
        <v>Ealing</v>
      </c>
      <c r="U1631" s="78" t="str">
        <f>VLOOKUP(Table5[[#This Row],[ODS Code]],Lookup!A:E,3,FALSE)</f>
        <v>Northolt</v>
      </c>
      <c r="V1631" s="78" t="str">
        <f>VLOOKUP(Table5[[#This Row],[ODS Code]],Lookup!A:F,2,FALSE)</f>
        <v>JUBILEE GARDENS MEDICAL CENTRE</v>
      </c>
      <c r="W1631" s="78" t="str">
        <f>VLOOKUP(Table5[[#This Row],[ODS Code]],Lookup!A:G,5,FALSE)</f>
        <v>E85745</v>
      </c>
    </row>
    <row r="1632" spans="1:23" x14ac:dyDescent="0.35">
      <c r="A1632" s="80">
        <v>45505</v>
      </c>
      <c r="B1632" t="s">
        <v>278</v>
      </c>
      <c r="C1632" t="s">
        <v>1096</v>
      </c>
      <c r="D1632" t="s">
        <v>1093</v>
      </c>
      <c r="E1632" t="s">
        <v>854</v>
      </c>
      <c r="F1632" s="78">
        <v>4137</v>
      </c>
      <c r="G1632" s="78">
        <v>9440</v>
      </c>
      <c r="H1632" s="78">
        <v>399</v>
      </c>
      <c r="I1632" s="78">
        <v>918</v>
      </c>
      <c r="J1632" s="78">
        <v>2799</v>
      </c>
      <c r="K1632" s="78">
        <v>6397</v>
      </c>
      <c r="L1632" s="78">
        <v>679</v>
      </c>
      <c r="M1632" s="78">
        <v>1497</v>
      </c>
      <c r="N1632" s="78">
        <v>163</v>
      </c>
      <c r="O1632" s="78">
        <v>398</v>
      </c>
      <c r="P1632" s="78">
        <v>97</v>
      </c>
      <c r="Q1632" s="78">
        <v>230</v>
      </c>
      <c r="R1632" s="79">
        <v>2.3446942228668118E-2</v>
      </c>
      <c r="S1632" s="79">
        <v>2.4364406779661018E-2</v>
      </c>
      <c r="T1632" s="78" t="str">
        <f>VLOOKUP(Table5[[#This Row],[ODS Code]],Lookup!A:D,4,FALSE)</f>
        <v>Ealing</v>
      </c>
      <c r="U1632" s="78" t="str">
        <f>VLOOKUP(Table5[[#This Row],[ODS Code]],Lookup!A:E,3,FALSE)</f>
        <v>Northolt</v>
      </c>
      <c r="V1632" s="78" t="str">
        <f>VLOOKUP(Table5[[#This Row],[ODS Code]],Lookup!A:F,2,FALSE)</f>
        <v>THE SOMERSET ROAD SURGERY</v>
      </c>
      <c r="W1632" s="78" t="str">
        <f>VLOOKUP(Table5[[#This Row],[ODS Code]],Lookup!A:G,5,FALSE)</f>
        <v>E85623</v>
      </c>
    </row>
    <row r="1633" spans="1:23" x14ac:dyDescent="0.35">
      <c r="A1633" s="80">
        <v>45505</v>
      </c>
      <c r="B1633" t="s">
        <v>395</v>
      </c>
      <c r="C1633" t="s">
        <v>1097</v>
      </c>
      <c r="D1633" t="s">
        <v>1093</v>
      </c>
      <c r="E1633" t="s">
        <v>854</v>
      </c>
      <c r="F1633" s="78">
        <v>6</v>
      </c>
      <c r="G1633" s="78">
        <v>24</v>
      </c>
      <c r="H1633" s="78">
        <v>2</v>
      </c>
      <c r="I1633" s="78">
        <v>8</v>
      </c>
      <c r="J1633" s="78">
        <v>2</v>
      </c>
      <c r="K1633" s="78">
        <v>8</v>
      </c>
      <c r="L1633" s="78">
        <v>1</v>
      </c>
      <c r="M1633" s="78">
        <v>4</v>
      </c>
      <c r="N1633" s="78">
        <v>0</v>
      </c>
      <c r="O1633" s="78">
        <v>0</v>
      </c>
      <c r="P1633" s="78">
        <v>1</v>
      </c>
      <c r="Q1633" s="78">
        <v>4</v>
      </c>
      <c r="R1633" s="79">
        <v>0.16666666666666666</v>
      </c>
      <c r="S1633" s="79">
        <v>0.16666666666666666</v>
      </c>
      <c r="T1633" s="78" t="str">
        <f>VLOOKUP(Table5[[#This Row],[ODS Code]],Lookup!A:D,4,FALSE)</f>
        <v>Ealing</v>
      </c>
      <c r="U1633" s="78" t="str">
        <f>VLOOKUP(Table5[[#This Row],[ODS Code]],Lookup!A:E,3,FALSE)</f>
        <v>Northolt</v>
      </c>
      <c r="V1633" s="78" t="str">
        <f>VLOOKUP(Table5[[#This Row],[ODS Code]],Lookup!A:F,2,FALSE)</f>
        <v>WEST END SURGERY</v>
      </c>
      <c r="W1633" s="78" t="str">
        <f>VLOOKUP(Table5[[#This Row],[ODS Code]],Lookup!A:G,5,FALSE)</f>
        <v>E85064</v>
      </c>
    </row>
    <row r="1634" spans="1:23" x14ac:dyDescent="0.35">
      <c r="A1634" s="80">
        <v>45505</v>
      </c>
      <c r="B1634" t="s">
        <v>411</v>
      </c>
      <c r="C1634" t="s">
        <v>1098</v>
      </c>
      <c r="D1634" t="s">
        <v>1093</v>
      </c>
      <c r="E1634" t="s">
        <v>854</v>
      </c>
      <c r="F1634" s="78">
        <v>0</v>
      </c>
      <c r="G1634" s="78">
        <v>0</v>
      </c>
      <c r="H1634" s="78">
        <v>0</v>
      </c>
      <c r="I1634" s="78">
        <v>0</v>
      </c>
      <c r="J1634" s="78">
        <v>0</v>
      </c>
      <c r="K1634" s="78">
        <v>0</v>
      </c>
      <c r="L1634" s="78">
        <v>0</v>
      </c>
      <c r="M1634" s="78">
        <v>0</v>
      </c>
      <c r="N1634" s="78">
        <v>0</v>
      </c>
      <c r="O1634" s="78">
        <v>0</v>
      </c>
      <c r="P1634" s="78">
        <v>0</v>
      </c>
      <c r="Q1634" s="78">
        <v>0</v>
      </c>
      <c r="R1634" s="79">
        <v>0</v>
      </c>
      <c r="S1634" s="79">
        <v>0</v>
      </c>
      <c r="T1634" s="78" t="str">
        <f>VLOOKUP(Table5[[#This Row],[ODS Code]],Lookup!A:D,4,FALSE)</f>
        <v>Ealing</v>
      </c>
      <c r="U1634" s="78" t="str">
        <f>VLOOKUP(Table5[[#This Row],[ODS Code]],Lookup!A:E,3,FALSE)</f>
        <v>Northolt</v>
      </c>
      <c r="V1634" s="78" t="str">
        <f>VLOOKUP(Table5[[#This Row],[ODS Code]],Lookup!A:F,2,FALSE)</f>
        <v>YEADING MEDICAL CENTRE</v>
      </c>
      <c r="W1634" s="78" t="str">
        <f>VLOOKUP(Table5[[#This Row],[ODS Code]],Lookup!A:G,5,FALSE)</f>
        <v>E85021</v>
      </c>
    </row>
    <row r="1635" spans="1:23" x14ac:dyDescent="0.35">
      <c r="A1635" s="80">
        <v>45505</v>
      </c>
      <c r="B1635" t="s">
        <v>80</v>
      </c>
      <c r="C1635" t="s">
        <v>1099</v>
      </c>
      <c r="D1635" t="s">
        <v>1100</v>
      </c>
      <c r="E1635" t="s">
        <v>854</v>
      </c>
      <c r="F1635" s="78">
        <v>0</v>
      </c>
      <c r="G1635" s="78">
        <v>0</v>
      </c>
      <c r="H1635" s="78">
        <v>0</v>
      </c>
      <c r="I1635" s="78">
        <v>0</v>
      </c>
      <c r="J1635" s="78">
        <v>0</v>
      </c>
      <c r="K1635" s="78">
        <v>0</v>
      </c>
      <c r="L1635" s="78">
        <v>0</v>
      </c>
      <c r="M1635" s="78">
        <v>0</v>
      </c>
      <c r="N1635" s="78">
        <v>0</v>
      </c>
      <c r="O1635" s="78">
        <v>0</v>
      </c>
      <c r="P1635" s="78">
        <v>0</v>
      </c>
      <c r="Q1635" s="78">
        <v>0</v>
      </c>
      <c r="R1635" s="79">
        <v>0</v>
      </c>
      <c r="S1635" s="79">
        <v>0</v>
      </c>
      <c r="T1635" s="78" t="str">
        <f>VLOOKUP(Table5[[#This Row],[ODS Code]],Lookup!A:D,4,FALSE)</f>
        <v>Central London</v>
      </c>
      <c r="U1635" s="78" t="str">
        <f>VLOOKUP(Table5[[#This Row],[ODS Code]],Lookup!A:E,3,FALSE)</f>
        <v>Regents Health</v>
      </c>
      <c r="V1635" s="78" t="str">
        <f>VLOOKUP(Table5[[#This Row],[ODS Code]],Lookup!A:F,2,FALSE)</f>
        <v>CONNAUGHT SQUARE PRACTICE</v>
      </c>
      <c r="W1635" s="78" t="str">
        <f>VLOOKUP(Table5[[#This Row],[ODS Code]],Lookup!A:G,5,FALSE)</f>
        <v>E87037</v>
      </c>
    </row>
    <row r="1636" spans="1:23" x14ac:dyDescent="0.35">
      <c r="A1636" s="80">
        <v>45505</v>
      </c>
      <c r="B1636" t="s">
        <v>85</v>
      </c>
      <c r="C1636" t="s">
        <v>1101</v>
      </c>
      <c r="D1636" t="s">
        <v>1100</v>
      </c>
      <c r="E1636" t="s">
        <v>854</v>
      </c>
      <c r="F1636" s="78">
        <v>0</v>
      </c>
      <c r="G1636" s="78">
        <v>0</v>
      </c>
      <c r="H1636" s="78">
        <v>0</v>
      </c>
      <c r="I1636" s="78">
        <v>0</v>
      </c>
      <c r="J1636" s="78">
        <v>0</v>
      </c>
      <c r="K1636" s="78">
        <v>0</v>
      </c>
      <c r="L1636" s="78">
        <v>0</v>
      </c>
      <c r="M1636" s="78">
        <v>0</v>
      </c>
      <c r="N1636" s="78">
        <v>0</v>
      </c>
      <c r="O1636" s="78">
        <v>0</v>
      </c>
      <c r="P1636" s="78">
        <v>0</v>
      </c>
      <c r="Q1636" s="78">
        <v>0</v>
      </c>
      <c r="R1636" s="79">
        <v>0</v>
      </c>
      <c r="S1636" s="79">
        <v>0</v>
      </c>
      <c r="T1636" s="78" t="str">
        <f>VLOOKUP(Table5[[#This Row],[ODS Code]],Lookup!A:D,4,FALSE)</f>
        <v>Central London</v>
      </c>
      <c r="U1636" s="78" t="str">
        <f>VLOOKUP(Table5[[#This Row],[ODS Code]],Lookup!A:E,3,FALSE)</f>
        <v>Regents Health</v>
      </c>
      <c r="V1636" s="78" t="str">
        <f>VLOOKUP(Table5[[#This Row],[ODS Code]],Lookup!A:F,2,FALSE)</f>
        <v>CROMPTON MEDICAL CENTRE</v>
      </c>
      <c r="W1636" s="78" t="str">
        <f>VLOOKUP(Table5[[#This Row],[ODS Code]],Lookup!A:G,5,FALSE)</f>
        <v>E87052</v>
      </c>
    </row>
    <row r="1637" spans="1:23" x14ac:dyDescent="0.35">
      <c r="A1637" s="80">
        <v>45505</v>
      </c>
      <c r="B1637" t="s">
        <v>173</v>
      </c>
      <c r="C1637" t="s">
        <v>1102</v>
      </c>
      <c r="D1637" t="s">
        <v>1100</v>
      </c>
      <c r="E1637" t="s">
        <v>854</v>
      </c>
      <c r="F1637" s="78">
        <v>1933</v>
      </c>
      <c r="G1637" s="78">
        <v>4368</v>
      </c>
      <c r="H1637" s="78">
        <v>648</v>
      </c>
      <c r="I1637" s="78">
        <v>1389</v>
      </c>
      <c r="J1637" s="78">
        <v>-396</v>
      </c>
      <c r="K1637" s="78">
        <v>-620</v>
      </c>
      <c r="L1637" s="78">
        <v>1009</v>
      </c>
      <c r="M1637" s="78">
        <v>2158</v>
      </c>
      <c r="N1637" s="78">
        <v>289</v>
      </c>
      <c r="O1637" s="78">
        <v>620</v>
      </c>
      <c r="P1637" s="78">
        <v>383</v>
      </c>
      <c r="Q1637" s="78">
        <v>821</v>
      </c>
      <c r="R1637" s="79">
        <v>0.19813760993274704</v>
      </c>
      <c r="S1637" s="79">
        <v>0.18795787545787546</v>
      </c>
      <c r="T1637" s="78" t="str">
        <f>VLOOKUP(Table5[[#This Row],[ODS Code]],Lookup!A:D,4,FALSE)</f>
        <v>Central London</v>
      </c>
      <c r="U1637" s="78" t="str">
        <f>VLOOKUP(Table5[[#This Row],[ODS Code]],Lookup!A:E,3,FALSE)</f>
        <v>Regents Health</v>
      </c>
      <c r="V1637" s="78" t="str">
        <f>VLOOKUP(Table5[[#This Row],[ODS Code]],Lookup!A:F,2,FALSE)</f>
        <v>IMPERIAL COLLEGE HEALTH CENTRE</v>
      </c>
      <c r="W1637" s="78" t="str">
        <f>VLOOKUP(Table5[[#This Row],[ODS Code]],Lookup!A:G,5,FALSE)</f>
        <v>E87677</v>
      </c>
    </row>
    <row r="1638" spans="1:23" x14ac:dyDescent="0.35">
      <c r="A1638" s="80">
        <v>45505</v>
      </c>
      <c r="B1638" t="s">
        <v>202</v>
      </c>
      <c r="C1638" t="s">
        <v>1103</v>
      </c>
      <c r="D1638" t="s">
        <v>1100</v>
      </c>
      <c r="E1638" t="s">
        <v>854</v>
      </c>
      <c r="F1638" s="78">
        <v>67</v>
      </c>
      <c r="G1638" s="78">
        <v>134</v>
      </c>
      <c r="H1638" s="78">
        <v>9</v>
      </c>
      <c r="I1638" s="78">
        <v>18</v>
      </c>
      <c r="J1638" s="78">
        <v>38</v>
      </c>
      <c r="K1638" s="78">
        <v>76</v>
      </c>
      <c r="L1638" s="78">
        <v>14</v>
      </c>
      <c r="M1638" s="78">
        <v>28</v>
      </c>
      <c r="N1638" s="78">
        <v>4</v>
      </c>
      <c r="O1638" s="78">
        <v>8</v>
      </c>
      <c r="P1638" s="78">
        <v>2</v>
      </c>
      <c r="Q1638" s="78">
        <v>4</v>
      </c>
      <c r="R1638" s="79">
        <v>2.9850746268656716E-2</v>
      </c>
      <c r="S1638" s="79">
        <v>2.9850746268656716E-2</v>
      </c>
      <c r="T1638" s="78" t="str">
        <f>VLOOKUP(Table5[[#This Row],[ODS Code]],Lookup!A:D,4,FALSE)</f>
        <v>Central London</v>
      </c>
      <c r="U1638" s="78" t="str">
        <f>VLOOKUP(Table5[[#This Row],[ODS Code]],Lookup!A:E,3,FALSE)</f>
        <v>Regents Health</v>
      </c>
      <c r="V1638" s="78" t="str">
        <f>VLOOKUP(Table5[[#This Row],[ODS Code]],Lookup!A:F,2,FALSE)</f>
        <v>LISSON GROVE HEALTH CENTRE</v>
      </c>
      <c r="W1638" s="78" t="str">
        <f>VLOOKUP(Table5[[#This Row],[ODS Code]],Lookup!A:G,5,FALSE)</f>
        <v>E87011</v>
      </c>
    </row>
    <row r="1639" spans="1:23" x14ac:dyDescent="0.35">
      <c r="A1639" s="80">
        <v>45505</v>
      </c>
      <c r="B1639" t="s">
        <v>221</v>
      </c>
      <c r="C1639" t="s">
        <v>1104</v>
      </c>
      <c r="D1639" t="s">
        <v>1100</v>
      </c>
      <c r="E1639" t="s">
        <v>854</v>
      </c>
      <c r="F1639" s="78">
        <v>2341</v>
      </c>
      <c r="G1639" s="78">
        <v>4682</v>
      </c>
      <c r="H1639" s="78">
        <v>139</v>
      </c>
      <c r="I1639" s="78">
        <v>278</v>
      </c>
      <c r="J1639" s="78">
        <v>1730</v>
      </c>
      <c r="K1639" s="78">
        <v>3460</v>
      </c>
      <c r="L1639" s="78">
        <v>352</v>
      </c>
      <c r="M1639" s="78">
        <v>704</v>
      </c>
      <c r="N1639" s="78">
        <v>43</v>
      </c>
      <c r="O1639" s="78">
        <v>86</v>
      </c>
      <c r="P1639" s="78">
        <v>77</v>
      </c>
      <c r="Q1639" s="78">
        <v>154</v>
      </c>
      <c r="R1639" s="79">
        <v>3.2891926527125158E-2</v>
      </c>
      <c r="S1639" s="79">
        <v>3.2891926527125158E-2</v>
      </c>
      <c r="T1639" s="78" t="str">
        <f>VLOOKUP(Table5[[#This Row],[ODS Code]],Lookup!A:D,4,FALSE)</f>
        <v>Central London</v>
      </c>
      <c r="U1639" s="78" t="str">
        <f>VLOOKUP(Table5[[#This Row],[ODS Code]],Lookup!A:E,3,FALSE)</f>
        <v>Regents Health</v>
      </c>
      <c r="V1639" s="78" t="str">
        <f>VLOOKUP(Table5[[#This Row],[ODS Code]],Lookup!A:F,2,FALSE)</f>
        <v>NEWTON MEDICAL CENTRE</v>
      </c>
      <c r="W1639" s="78" t="str">
        <f>VLOOKUP(Table5[[#This Row],[ODS Code]],Lookup!A:G,5,FALSE)</f>
        <v>E87681</v>
      </c>
    </row>
    <row r="1640" spans="1:23" x14ac:dyDescent="0.35">
      <c r="A1640" s="80">
        <v>45505</v>
      </c>
      <c r="B1640" t="s">
        <v>234</v>
      </c>
      <c r="C1640" t="s">
        <v>1105</v>
      </c>
      <c r="D1640" t="s">
        <v>1100</v>
      </c>
      <c r="E1640" t="s">
        <v>854</v>
      </c>
      <c r="F1640" s="78">
        <v>168</v>
      </c>
      <c r="G1640" s="78">
        <v>336</v>
      </c>
      <c r="H1640" s="78">
        <v>11</v>
      </c>
      <c r="I1640" s="78">
        <v>22</v>
      </c>
      <c r="J1640" s="78">
        <v>112</v>
      </c>
      <c r="K1640" s="78">
        <v>224</v>
      </c>
      <c r="L1640" s="78">
        <v>31</v>
      </c>
      <c r="M1640" s="78">
        <v>62</v>
      </c>
      <c r="N1640" s="78">
        <v>8</v>
      </c>
      <c r="O1640" s="78">
        <v>16</v>
      </c>
      <c r="P1640" s="78">
        <v>6</v>
      </c>
      <c r="Q1640" s="78">
        <v>12</v>
      </c>
      <c r="R1640" s="79">
        <v>3.5714285714285712E-2</v>
      </c>
      <c r="S1640" s="79">
        <v>3.5714285714285712E-2</v>
      </c>
      <c r="T1640" s="78" t="str">
        <f>VLOOKUP(Table5[[#This Row],[ODS Code]],Lookup!A:D,4,FALSE)</f>
        <v>Central London</v>
      </c>
      <c r="U1640" s="78" t="str">
        <f>VLOOKUP(Table5[[#This Row],[ODS Code]],Lookup!A:E,3,FALSE)</f>
        <v>Regents Health</v>
      </c>
      <c r="V1640" s="78" t="str">
        <f>VLOOKUP(Table5[[#This Row],[ODS Code]],Lookup!A:F,2,FALSE)</f>
        <v>PADDINGTON GREEN HEALTH CENTRE</v>
      </c>
      <c r="W1640" s="78" t="str">
        <f>VLOOKUP(Table5[[#This Row],[ODS Code]],Lookup!A:G,5,FALSE)</f>
        <v>E87008</v>
      </c>
    </row>
    <row r="1641" spans="1:23" x14ac:dyDescent="0.35">
      <c r="A1641" s="80">
        <v>45505</v>
      </c>
      <c r="B1641" t="s">
        <v>380</v>
      </c>
      <c r="C1641" t="s">
        <v>1106</v>
      </c>
      <c r="D1641" t="s">
        <v>1100</v>
      </c>
      <c r="E1641" t="s">
        <v>854</v>
      </c>
      <c r="F1641" s="78">
        <v>0</v>
      </c>
      <c r="G1641" s="78">
        <v>0</v>
      </c>
      <c r="H1641" s="78">
        <v>0</v>
      </c>
      <c r="I1641" s="78">
        <v>0</v>
      </c>
      <c r="J1641" s="78">
        <v>0</v>
      </c>
      <c r="K1641" s="78">
        <v>0</v>
      </c>
      <c r="L1641" s="78">
        <v>0</v>
      </c>
      <c r="M1641" s="78">
        <v>0</v>
      </c>
      <c r="N1641" s="78">
        <v>0</v>
      </c>
      <c r="O1641" s="78">
        <v>0</v>
      </c>
      <c r="P1641" s="78">
        <v>0</v>
      </c>
      <c r="Q1641" s="78">
        <v>0</v>
      </c>
      <c r="R1641" s="79">
        <v>0</v>
      </c>
      <c r="S1641" s="79">
        <v>0</v>
      </c>
      <c r="T1641" s="78" t="str">
        <f>VLOOKUP(Table5[[#This Row],[ODS Code]],Lookup!A:D,4,FALSE)</f>
        <v>Central London</v>
      </c>
      <c r="U1641" s="78" t="str">
        <f>VLOOKUP(Table5[[#This Row],[ODS Code]],Lookup!A:E,3,FALSE)</f>
        <v>Regents Health</v>
      </c>
      <c r="V1641" s="78" t="str">
        <f>VLOOKUP(Table5[[#This Row],[ODS Code]],Lookup!A:F,2,FALSE)</f>
        <v>THE WESTBOURNE GREEN SURGERY</v>
      </c>
      <c r="W1641" s="78" t="str">
        <f>VLOOKUP(Table5[[#This Row],[ODS Code]],Lookup!A:G,5,FALSE)</f>
        <v>Y00902</v>
      </c>
    </row>
    <row r="1642" spans="1:23" x14ac:dyDescent="0.35">
      <c r="A1642" s="80">
        <v>45505</v>
      </c>
      <c r="B1642" t="s">
        <v>409</v>
      </c>
      <c r="C1642" t="s">
        <v>1107</v>
      </c>
      <c r="D1642" t="s">
        <v>1100</v>
      </c>
      <c r="E1642" t="s">
        <v>854</v>
      </c>
      <c r="F1642" s="78">
        <v>0</v>
      </c>
      <c r="G1642" s="78">
        <v>0</v>
      </c>
      <c r="H1642" s="78">
        <v>0</v>
      </c>
      <c r="I1642" s="78">
        <v>0</v>
      </c>
      <c r="J1642" s="78">
        <v>0</v>
      </c>
      <c r="K1642" s="78">
        <v>0</v>
      </c>
      <c r="L1642" s="78">
        <v>0</v>
      </c>
      <c r="M1642" s="78">
        <v>0</v>
      </c>
      <c r="N1642" s="78">
        <v>0</v>
      </c>
      <c r="O1642" s="78">
        <v>0</v>
      </c>
      <c r="P1642" s="78">
        <v>0</v>
      </c>
      <c r="Q1642" s="78">
        <v>0</v>
      </c>
      <c r="R1642" s="79">
        <v>0</v>
      </c>
      <c r="S1642" s="79">
        <v>0</v>
      </c>
      <c r="T1642" s="78" t="str">
        <f>VLOOKUP(Table5[[#This Row],[ODS Code]],Lookup!A:D,4,FALSE)</f>
        <v>Central London</v>
      </c>
      <c r="U1642" s="78" t="str">
        <f>VLOOKUP(Table5[[#This Row],[ODS Code]],Lookup!A:E,3,FALSE)</f>
        <v>Regents Health</v>
      </c>
      <c r="V1642" s="78" t="str">
        <f>VLOOKUP(Table5[[#This Row],[ODS Code]],Lookup!A:F,2,FALSE)</f>
        <v>WOODFIELD ROAD SURGERY</v>
      </c>
      <c r="W1642" s="78" t="str">
        <f>VLOOKUP(Table5[[#This Row],[ODS Code]],Lookup!A:G,5,FALSE)</f>
        <v>E87741</v>
      </c>
    </row>
    <row r="1643" spans="1:23" x14ac:dyDescent="0.35">
      <c r="A1643" s="80">
        <v>45505</v>
      </c>
      <c r="B1643" t="s">
        <v>95</v>
      </c>
      <c r="C1643" t="s">
        <v>1108</v>
      </c>
      <c r="D1643" t="s">
        <v>1109</v>
      </c>
      <c r="E1643" t="s">
        <v>854</v>
      </c>
      <c r="F1643" s="78">
        <v>3564</v>
      </c>
      <c r="G1643" s="78">
        <v>7128</v>
      </c>
      <c r="H1643" s="78">
        <v>646</v>
      </c>
      <c r="I1643" s="78">
        <v>1292</v>
      </c>
      <c r="J1643" s="78">
        <v>920</v>
      </c>
      <c r="K1643" s="78">
        <v>1840</v>
      </c>
      <c r="L1643" s="78">
        <v>1019</v>
      </c>
      <c r="M1643" s="78">
        <v>2038</v>
      </c>
      <c r="N1643" s="78">
        <v>426</v>
      </c>
      <c r="O1643" s="78">
        <v>852</v>
      </c>
      <c r="P1643" s="78">
        <v>553</v>
      </c>
      <c r="Q1643" s="78">
        <v>1106</v>
      </c>
      <c r="R1643" s="79">
        <v>0.15516273849607182</v>
      </c>
      <c r="S1643" s="79">
        <v>0.15516273849607182</v>
      </c>
      <c r="T1643" s="78" t="str">
        <f>VLOOKUP(Table5[[#This Row],[ODS Code]],Lookup!A:D,4,FALSE)</f>
        <v>Ealing</v>
      </c>
      <c r="U1643" s="78" t="str">
        <f>VLOOKUP(Table5[[#This Row],[ODS Code]],Lookup!A:E,3,FALSE)</f>
        <v>South Central Ealing</v>
      </c>
      <c r="V1643" s="78" t="str">
        <f>VLOOKUP(Table5[[#This Row],[ODS Code]],Lookup!A:F,2,FALSE)</f>
        <v>EALING PARK HEALTH CENTRE</v>
      </c>
      <c r="W1643" s="78" t="str">
        <f>VLOOKUP(Table5[[#This Row],[ODS Code]],Lookup!A:G,5,FALSE)</f>
        <v>E85657</v>
      </c>
    </row>
    <row r="1644" spans="1:23" x14ac:dyDescent="0.35">
      <c r="A1644" s="80">
        <v>45505</v>
      </c>
      <c r="B1644" t="s">
        <v>106</v>
      </c>
      <c r="C1644" t="s">
        <v>1110</v>
      </c>
      <c r="D1644" t="s">
        <v>1109</v>
      </c>
      <c r="E1644" t="s">
        <v>854</v>
      </c>
      <c r="F1644" s="78">
        <v>1123</v>
      </c>
      <c r="G1644" s="78">
        <v>2246</v>
      </c>
      <c r="H1644" s="78">
        <v>197</v>
      </c>
      <c r="I1644" s="78">
        <v>394</v>
      </c>
      <c r="J1644" s="78">
        <v>319</v>
      </c>
      <c r="K1644" s="78">
        <v>638</v>
      </c>
      <c r="L1644" s="78">
        <v>373</v>
      </c>
      <c r="M1644" s="78">
        <v>746</v>
      </c>
      <c r="N1644" s="78">
        <v>107</v>
      </c>
      <c r="O1644" s="78">
        <v>214</v>
      </c>
      <c r="P1644" s="78">
        <v>127</v>
      </c>
      <c r="Q1644" s="78">
        <v>254</v>
      </c>
      <c r="R1644" s="79">
        <v>0.11308993766696349</v>
      </c>
      <c r="S1644" s="79">
        <v>0.11308993766696349</v>
      </c>
      <c r="T1644" s="78" t="str">
        <f>VLOOKUP(Table5[[#This Row],[ODS Code]],Lookup!A:D,4,FALSE)</f>
        <v>Ealing</v>
      </c>
      <c r="U1644" s="78" t="str">
        <f>VLOOKUP(Table5[[#This Row],[ODS Code]],Lookup!A:E,3,FALSE)</f>
        <v>South Central Ealing</v>
      </c>
      <c r="V1644" s="78" t="str">
        <f>VLOOKUP(Table5[[#This Row],[ODS Code]],Lookup!A:F,2,FALSE)</f>
        <v>ELTHORNE PARK SURGERY</v>
      </c>
      <c r="W1644" s="78" t="str">
        <f>VLOOKUP(Table5[[#This Row],[ODS Code]],Lookup!A:G,5,FALSE)</f>
        <v>E85628</v>
      </c>
    </row>
    <row r="1645" spans="1:23" x14ac:dyDescent="0.35">
      <c r="A1645" s="80">
        <v>45505</v>
      </c>
      <c r="B1645" t="s">
        <v>135</v>
      </c>
      <c r="C1645" t="s">
        <v>1111</v>
      </c>
      <c r="D1645" t="s">
        <v>1109</v>
      </c>
      <c r="E1645" t="s">
        <v>854</v>
      </c>
      <c r="F1645" s="78">
        <v>1210</v>
      </c>
      <c r="G1645" s="78">
        <v>2496</v>
      </c>
      <c r="H1645" s="78">
        <v>167</v>
      </c>
      <c r="I1645" s="78">
        <v>436</v>
      </c>
      <c r="J1645" s="78">
        <v>524</v>
      </c>
      <c r="K1645" s="78">
        <v>698</v>
      </c>
      <c r="L1645" s="78">
        <v>343</v>
      </c>
      <c r="M1645" s="78">
        <v>879</v>
      </c>
      <c r="N1645" s="78">
        <v>91</v>
      </c>
      <c r="O1645" s="78">
        <v>237</v>
      </c>
      <c r="P1645" s="78">
        <v>85</v>
      </c>
      <c r="Q1645" s="78">
        <v>246</v>
      </c>
      <c r="R1645" s="79">
        <v>7.0247933884297523E-2</v>
      </c>
      <c r="S1645" s="79">
        <v>9.8557692307692304E-2</v>
      </c>
      <c r="T1645" s="78" t="str">
        <f>VLOOKUP(Table5[[#This Row],[ODS Code]],Lookup!A:D,4,FALSE)</f>
        <v>Ealing</v>
      </c>
      <c r="U1645" s="78" t="str">
        <f>VLOOKUP(Table5[[#This Row],[ODS Code]],Lookup!A:E,3,FALSE)</f>
        <v>South Central Ealing</v>
      </c>
      <c r="V1645" s="78" t="str">
        <f>VLOOKUP(Table5[[#This Row],[ODS Code]],Lookup!A:F,2,FALSE)</f>
        <v>GROSVENOR HOUSE SURGERY</v>
      </c>
      <c r="W1645" s="78" t="str">
        <f>VLOOKUP(Table5[[#This Row],[ODS Code]],Lookup!A:G,5,FALSE)</f>
        <v>E85034</v>
      </c>
    </row>
    <row r="1646" spans="1:23" x14ac:dyDescent="0.35">
      <c r="A1646" s="80">
        <v>45505</v>
      </c>
      <c r="B1646" t="s">
        <v>228</v>
      </c>
      <c r="C1646" t="s">
        <v>1112</v>
      </c>
      <c r="D1646" t="s">
        <v>1109</v>
      </c>
      <c r="E1646" t="s">
        <v>854</v>
      </c>
      <c r="F1646" s="78">
        <v>908</v>
      </c>
      <c r="G1646" s="78">
        <v>1868</v>
      </c>
      <c r="H1646" s="78">
        <v>182</v>
      </c>
      <c r="I1646" s="78">
        <v>374</v>
      </c>
      <c r="J1646" s="78">
        <v>110</v>
      </c>
      <c r="K1646" s="78">
        <v>237</v>
      </c>
      <c r="L1646" s="78">
        <v>409</v>
      </c>
      <c r="M1646" s="78">
        <v>832</v>
      </c>
      <c r="N1646" s="78">
        <v>86</v>
      </c>
      <c r="O1646" s="78">
        <v>180</v>
      </c>
      <c r="P1646" s="78">
        <v>121</v>
      </c>
      <c r="Q1646" s="78">
        <v>245</v>
      </c>
      <c r="R1646" s="79">
        <v>0.13325991189427314</v>
      </c>
      <c r="S1646" s="79">
        <v>0.13115631691648821</v>
      </c>
      <c r="T1646" s="78" t="str">
        <f>VLOOKUP(Table5[[#This Row],[ODS Code]],Lookup!A:D,4,FALSE)</f>
        <v>Ealing</v>
      </c>
      <c r="U1646" s="78" t="str">
        <f>VLOOKUP(Table5[[#This Row],[ODS Code]],Lookup!A:E,3,FALSE)</f>
        <v>South Central Ealing</v>
      </c>
      <c r="V1646" s="78" t="str">
        <f>VLOOKUP(Table5[[#This Row],[ODS Code]],Lookup!A:F,2,FALSE)</f>
        <v>NORTHFIELDS SURGERY</v>
      </c>
      <c r="W1646" s="78" t="str">
        <f>VLOOKUP(Table5[[#This Row],[ODS Code]],Lookup!A:G,5,FALSE)</f>
        <v>E85014</v>
      </c>
    </row>
    <row r="1647" spans="1:23" x14ac:dyDescent="0.35">
      <c r="A1647" s="80">
        <v>45505</v>
      </c>
      <c r="B1647" t="s">
        <v>324</v>
      </c>
      <c r="C1647" t="s">
        <v>1113</v>
      </c>
      <c r="D1647" t="s">
        <v>1109</v>
      </c>
      <c r="E1647" t="s">
        <v>854</v>
      </c>
      <c r="F1647" s="78">
        <v>2004</v>
      </c>
      <c r="G1647" s="78">
        <v>4252</v>
      </c>
      <c r="H1647" s="78">
        <v>319</v>
      </c>
      <c r="I1647" s="78">
        <v>662</v>
      </c>
      <c r="J1647" s="78">
        <v>955</v>
      </c>
      <c r="K1647" s="78">
        <v>2068</v>
      </c>
      <c r="L1647" s="78">
        <v>452</v>
      </c>
      <c r="M1647" s="78">
        <v>960</v>
      </c>
      <c r="N1647" s="78">
        <v>118</v>
      </c>
      <c r="O1647" s="78">
        <v>234</v>
      </c>
      <c r="P1647" s="78">
        <v>160</v>
      </c>
      <c r="Q1647" s="78">
        <v>328</v>
      </c>
      <c r="R1647" s="79">
        <v>7.9840319361277445E-2</v>
      </c>
      <c r="S1647" s="79">
        <v>7.7140169332079025E-2</v>
      </c>
      <c r="T1647" s="78" t="str">
        <f>VLOOKUP(Table5[[#This Row],[ODS Code]],Lookup!A:D,4,FALSE)</f>
        <v>Ealing</v>
      </c>
      <c r="U1647" s="78" t="str">
        <f>VLOOKUP(Table5[[#This Row],[ODS Code]],Lookup!A:E,3,FALSE)</f>
        <v>South Central Ealing</v>
      </c>
      <c r="V1647" s="78" t="str">
        <f>VLOOKUP(Table5[[#This Row],[ODS Code]],Lookup!A:F,2,FALSE)</f>
        <v>THE FLORENCE ROAD SURGERY</v>
      </c>
      <c r="W1647" s="78" t="str">
        <f>VLOOKUP(Table5[[#This Row],[ODS Code]],Lookup!A:G,5,FALSE)</f>
        <v>E85122</v>
      </c>
    </row>
    <row r="1648" spans="1:23" x14ac:dyDescent="0.35">
      <c r="A1648" s="80">
        <v>45505</v>
      </c>
      <c r="B1648" t="s">
        <v>25</v>
      </c>
      <c r="C1648" t="s">
        <v>24</v>
      </c>
      <c r="D1648" t="s">
        <v>1114</v>
      </c>
      <c r="E1648" t="s">
        <v>854</v>
      </c>
      <c r="F1648" s="78">
        <v>1675</v>
      </c>
      <c r="G1648" s="78">
        <v>3387</v>
      </c>
      <c r="H1648" s="78">
        <v>279</v>
      </c>
      <c r="I1648" s="78">
        <v>564</v>
      </c>
      <c r="J1648" s="78">
        <v>655</v>
      </c>
      <c r="K1648" s="78">
        <v>1315</v>
      </c>
      <c r="L1648" s="78">
        <v>578</v>
      </c>
      <c r="M1648" s="78">
        <v>1182</v>
      </c>
      <c r="N1648" s="78">
        <v>76</v>
      </c>
      <c r="O1648" s="78">
        <v>152</v>
      </c>
      <c r="P1648" s="78">
        <v>87</v>
      </c>
      <c r="Q1648" s="78">
        <v>174</v>
      </c>
      <c r="R1648" s="79">
        <v>5.1940298507462686E-2</v>
      </c>
      <c r="S1648" s="79">
        <v>5.1372896368467667E-2</v>
      </c>
      <c r="T1648" s="78" t="str">
        <f>VLOOKUP(Table5[[#This Row],[ODS Code]],Lookup!A:D,4,FALSE)</f>
        <v>Hammersmith &amp; Fulham</v>
      </c>
      <c r="U1648" s="78" t="str">
        <f>VLOOKUP(Table5[[#This Row],[ODS Code]],Lookup!A:E,3,FALSE)</f>
        <v>South Fulham PCN</v>
      </c>
      <c r="V1648" s="78" t="str">
        <f>VLOOKUP(Table5[[#This Row],[ODS Code]],Lookup!A:F,2,FALSE)</f>
        <v>Ashville Surgery</v>
      </c>
      <c r="W1648" s="78" t="str">
        <f>VLOOKUP(Table5[[#This Row],[ODS Code]],Lookup!A:G,5,FALSE)</f>
        <v>E85719</v>
      </c>
    </row>
    <row r="1649" spans="1:23" x14ac:dyDescent="0.35">
      <c r="A1649" s="80">
        <v>45505</v>
      </c>
      <c r="B1649" t="s">
        <v>58</v>
      </c>
      <c r="C1649" t="s">
        <v>1115</v>
      </c>
      <c r="D1649" t="s">
        <v>1114</v>
      </c>
      <c r="E1649" t="s">
        <v>854</v>
      </c>
      <c r="F1649" s="78">
        <v>2791</v>
      </c>
      <c r="G1649" s="78">
        <v>5598</v>
      </c>
      <c r="H1649" s="78">
        <v>250</v>
      </c>
      <c r="I1649" s="78">
        <v>501</v>
      </c>
      <c r="J1649" s="78">
        <v>1631</v>
      </c>
      <c r="K1649" s="78">
        <v>3271</v>
      </c>
      <c r="L1649" s="78">
        <v>815</v>
      </c>
      <c r="M1649" s="78">
        <v>1635</v>
      </c>
      <c r="N1649" s="78">
        <v>57</v>
      </c>
      <c r="O1649" s="78">
        <v>115</v>
      </c>
      <c r="P1649" s="78">
        <v>38</v>
      </c>
      <c r="Q1649" s="78">
        <v>76</v>
      </c>
      <c r="R1649" s="79">
        <v>1.3615191687567181E-2</v>
      </c>
      <c r="S1649" s="79">
        <v>1.3576277241872096E-2</v>
      </c>
      <c r="T1649" s="78" t="str">
        <f>VLOOKUP(Table5[[#This Row],[ODS Code]],Lookup!A:D,4,FALSE)</f>
        <v>Hammersmith &amp; Fulham</v>
      </c>
      <c r="U1649" s="78" t="str">
        <f>VLOOKUP(Table5[[#This Row],[ODS Code]],Lookup!A:E,3,FALSE)</f>
        <v>South Fulham PCN</v>
      </c>
      <c r="V1649" s="78" t="str">
        <f>VLOOKUP(Table5[[#This Row],[ODS Code]],Lookup!A:F,2,FALSE)</f>
        <v>CASSIDY MEDICAL CENTRE</v>
      </c>
      <c r="W1649" s="78" t="str">
        <f>VLOOKUP(Table5[[#This Row],[ODS Code]],Lookup!A:G,5,FALSE)</f>
        <v>E85025</v>
      </c>
    </row>
    <row r="1650" spans="1:23" x14ac:dyDescent="0.35">
      <c r="A1650" s="80">
        <v>45505</v>
      </c>
      <c r="B1650" t="s">
        <v>117</v>
      </c>
      <c r="C1650" t="s">
        <v>116</v>
      </c>
      <c r="D1650" t="s">
        <v>1114</v>
      </c>
      <c r="E1650" t="s">
        <v>854</v>
      </c>
      <c r="F1650" s="78">
        <v>0</v>
      </c>
      <c r="G1650" s="78">
        <v>0</v>
      </c>
      <c r="H1650" s="78">
        <v>0</v>
      </c>
      <c r="I1650" s="78">
        <v>0</v>
      </c>
      <c r="J1650" s="78">
        <v>0</v>
      </c>
      <c r="K1650" s="78">
        <v>0</v>
      </c>
      <c r="L1650" s="78">
        <v>0</v>
      </c>
      <c r="M1650" s="78">
        <v>0</v>
      </c>
      <c r="N1650" s="78">
        <v>0</v>
      </c>
      <c r="O1650" s="78">
        <v>0</v>
      </c>
      <c r="P1650" s="78">
        <v>0</v>
      </c>
      <c r="Q1650" s="78">
        <v>0</v>
      </c>
      <c r="R1650" s="79">
        <v>0</v>
      </c>
      <c r="S1650" s="79">
        <v>0</v>
      </c>
      <c r="T1650" s="78" t="str">
        <f>VLOOKUP(Table5[[#This Row],[ODS Code]],Lookup!A:D,4,FALSE)</f>
        <v>Hammersmith &amp; Fulham</v>
      </c>
      <c r="U1650" s="78" t="str">
        <f>VLOOKUP(Table5[[#This Row],[ODS Code]],Lookup!A:E,3,FALSE)</f>
        <v>South Fulham PCN</v>
      </c>
      <c r="V1650" s="78" t="str">
        <f>VLOOKUP(Table5[[#This Row],[ODS Code]],Lookup!A:F,2,FALSE)</f>
        <v>Fulham Cross Medical Centre</v>
      </c>
      <c r="W1650" s="78" t="str">
        <f>VLOOKUP(Table5[[#This Row],[ODS Code]],Lookup!A:G,5,FALSE)</f>
        <v>E85649</v>
      </c>
    </row>
    <row r="1651" spans="1:23" x14ac:dyDescent="0.35">
      <c r="A1651" s="80">
        <v>45505</v>
      </c>
      <c r="B1651" t="s">
        <v>264</v>
      </c>
      <c r="C1651" t="s">
        <v>263</v>
      </c>
      <c r="D1651" t="s">
        <v>1114</v>
      </c>
      <c r="E1651" t="s">
        <v>854</v>
      </c>
      <c r="F1651" s="78">
        <v>621</v>
      </c>
      <c r="G1651" s="78">
        <v>1311</v>
      </c>
      <c r="H1651" s="78">
        <v>96</v>
      </c>
      <c r="I1651" s="78">
        <v>200</v>
      </c>
      <c r="J1651" s="78">
        <v>303</v>
      </c>
      <c r="K1651" s="78">
        <v>642</v>
      </c>
      <c r="L1651" s="78">
        <v>177</v>
      </c>
      <c r="M1651" s="78">
        <v>368</v>
      </c>
      <c r="N1651" s="78">
        <v>26</v>
      </c>
      <c r="O1651" s="78">
        <v>58</v>
      </c>
      <c r="P1651" s="78">
        <v>19</v>
      </c>
      <c r="Q1651" s="78">
        <v>43</v>
      </c>
      <c r="R1651" s="79">
        <v>3.0595813204508857E-2</v>
      </c>
      <c r="S1651" s="79">
        <v>3.2799389778794812E-2</v>
      </c>
      <c r="T1651" s="78" t="str">
        <f>VLOOKUP(Table5[[#This Row],[ODS Code]],Lookup!A:D,4,FALSE)</f>
        <v>Hammersmith &amp; Fulham</v>
      </c>
      <c r="U1651" s="78" t="str">
        <f>VLOOKUP(Table5[[#This Row],[ODS Code]],Lookup!A:E,3,FALSE)</f>
        <v>South Fulham PCN</v>
      </c>
      <c r="V1651" s="78" t="str">
        <f>VLOOKUP(Table5[[#This Row],[ODS Code]],Lookup!A:F,2,FALSE)</f>
        <v>Sands End Health Clinic</v>
      </c>
      <c r="W1651" s="78" t="str">
        <f>VLOOKUP(Table5[[#This Row],[ODS Code]],Lookup!A:G,5,FALSE)</f>
        <v>E85128</v>
      </c>
    </row>
    <row r="1652" spans="1:23" x14ac:dyDescent="0.35">
      <c r="A1652" s="80">
        <v>45505</v>
      </c>
      <c r="B1652" t="s">
        <v>327</v>
      </c>
      <c r="C1652" t="s">
        <v>1116</v>
      </c>
      <c r="D1652" t="s">
        <v>1114</v>
      </c>
      <c r="E1652" t="s">
        <v>854</v>
      </c>
      <c r="F1652" s="78">
        <v>158</v>
      </c>
      <c r="G1652" s="78">
        <v>316</v>
      </c>
      <c r="H1652" s="78">
        <v>19</v>
      </c>
      <c r="I1652" s="78">
        <v>38</v>
      </c>
      <c r="J1652" s="78">
        <v>84</v>
      </c>
      <c r="K1652" s="78">
        <v>168</v>
      </c>
      <c r="L1652" s="78">
        <v>40</v>
      </c>
      <c r="M1652" s="78">
        <v>80</v>
      </c>
      <c r="N1652" s="78">
        <v>9</v>
      </c>
      <c r="O1652" s="78">
        <v>18</v>
      </c>
      <c r="P1652" s="78">
        <v>6</v>
      </c>
      <c r="Q1652" s="78">
        <v>12</v>
      </c>
      <c r="R1652" s="79">
        <v>3.7974683544303799E-2</v>
      </c>
      <c r="S1652" s="79">
        <v>3.7974683544303799E-2</v>
      </c>
      <c r="T1652" s="78" t="str">
        <f>VLOOKUP(Table5[[#This Row],[ODS Code]],Lookup!A:D,4,FALSE)</f>
        <v>Hammersmith &amp; Fulham</v>
      </c>
      <c r="U1652" s="78" t="str">
        <f>VLOOKUP(Table5[[#This Row],[ODS Code]],Lookup!A:E,3,FALSE)</f>
        <v>South Fulham PCN</v>
      </c>
      <c r="V1652" s="78" t="str">
        <f>VLOOKUP(Table5[[#This Row],[ODS Code]],Lookup!A:F,2,FALSE)</f>
        <v>Fulham Medical Centre</v>
      </c>
      <c r="W1652" s="78" t="str">
        <f>VLOOKUP(Table5[[#This Row],[ODS Code]],Lookup!A:G,5,FALSE)</f>
        <v>E85118</v>
      </c>
    </row>
    <row r="1653" spans="1:23" x14ac:dyDescent="0.35">
      <c r="A1653" s="80">
        <v>45505</v>
      </c>
      <c r="B1653" t="s">
        <v>339</v>
      </c>
      <c r="C1653" t="s">
        <v>1117</v>
      </c>
      <c r="D1653" t="s">
        <v>1114</v>
      </c>
      <c r="E1653" t="s">
        <v>854</v>
      </c>
      <c r="F1653" s="78">
        <v>0</v>
      </c>
      <c r="G1653" s="78">
        <v>0</v>
      </c>
      <c r="H1653" s="78">
        <v>0</v>
      </c>
      <c r="I1653" s="78">
        <v>0</v>
      </c>
      <c r="J1653" s="78">
        <v>0</v>
      </c>
      <c r="K1653" s="78">
        <v>0</v>
      </c>
      <c r="L1653" s="78">
        <v>0</v>
      </c>
      <c r="M1653" s="78">
        <v>0</v>
      </c>
      <c r="N1653" s="78">
        <v>0</v>
      </c>
      <c r="O1653" s="78">
        <v>0</v>
      </c>
      <c r="P1653" s="78">
        <v>0</v>
      </c>
      <c r="Q1653" s="78">
        <v>0</v>
      </c>
      <c r="R1653" s="79">
        <v>0</v>
      </c>
      <c r="S1653" s="79">
        <v>0</v>
      </c>
      <c r="T1653" s="78" t="str">
        <f>VLOOKUP(Table5[[#This Row],[ODS Code]],Lookup!A:D,4,FALSE)</f>
        <v>Hammersmith &amp; Fulham</v>
      </c>
      <c r="U1653" s="78" t="str">
        <f>VLOOKUP(Table5[[#This Row],[ODS Code]],Lookup!A:E,3,FALSE)</f>
        <v>South Fulham PCN</v>
      </c>
      <c r="V1653" s="78" t="str">
        <f>VLOOKUP(Table5[[#This Row],[ODS Code]],Lookup!A:F,2,FALSE)</f>
        <v>Lillyville Surgery</v>
      </c>
      <c r="W1653" s="78" t="str">
        <f>VLOOKUP(Table5[[#This Row],[ODS Code]],Lookup!A:G,5,FALSE)</f>
        <v>E85685</v>
      </c>
    </row>
    <row r="1654" spans="1:23" x14ac:dyDescent="0.35">
      <c r="A1654" s="80">
        <v>45505</v>
      </c>
      <c r="B1654" t="s">
        <v>374</v>
      </c>
      <c r="C1654" t="s">
        <v>1118</v>
      </c>
      <c r="D1654" t="s">
        <v>1114</v>
      </c>
      <c r="E1654" t="s">
        <v>854</v>
      </c>
      <c r="F1654" s="78">
        <v>281</v>
      </c>
      <c r="G1654" s="78">
        <v>562</v>
      </c>
      <c r="H1654" s="78">
        <v>29</v>
      </c>
      <c r="I1654" s="78">
        <v>58</v>
      </c>
      <c r="J1654" s="78">
        <v>149</v>
      </c>
      <c r="K1654" s="78">
        <v>298</v>
      </c>
      <c r="L1654" s="78">
        <v>73</v>
      </c>
      <c r="M1654" s="78">
        <v>146</v>
      </c>
      <c r="N1654" s="78">
        <v>13</v>
      </c>
      <c r="O1654" s="78">
        <v>26</v>
      </c>
      <c r="P1654" s="78">
        <v>17</v>
      </c>
      <c r="Q1654" s="78">
        <v>34</v>
      </c>
      <c r="R1654" s="79">
        <v>6.0498220640569395E-2</v>
      </c>
      <c r="S1654" s="79">
        <v>6.0498220640569395E-2</v>
      </c>
      <c r="T1654" s="78" t="str">
        <f>VLOOKUP(Table5[[#This Row],[ODS Code]],Lookup!A:D,4,FALSE)</f>
        <v>Hammersmith &amp; Fulham</v>
      </c>
      <c r="U1654" s="78" t="str">
        <f>VLOOKUP(Table5[[#This Row],[ODS Code]],Lookup!A:E,3,FALSE)</f>
        <v>South Fulham PCN</v>
      </c>
      <c r="V1654" s="78" t="str">
        <f>VLOOKUP(Table5[[#This Row],[ODS Code]],Lookup!A:F,2,FALSE)</f>
        <v>Palace Surgery</v>
      </c>
      <c r="W1654" s="78" t="str">
        <f>VLOOKUP(Table5[[#This Row],[ODS Code]],Lookup!A:G,5,FALSE)</f>
        <v>E85038</v>
      </c>
    </row>
    <row r="1655" spans="1:23" x14ac:dyDescent="0.35">
      <c r="A1655" s="80">
        <v>45505</v>
      </c>
      <c r="B1655" t="s">
        <v>37</v>
      </c>
      <c r="C1655" t="s">
        <v>1119</v>
      </c>
      <c r="D1655" t="s">
        <v>1120</v>
      </c>
      <c r="E1655" t="s">
        <v>854</v>
      </c>
      <c r="F1655" s="78">
        <v>0</v>
      </c>
      <c r="G1655" s="78">
        <v>0</v>
      </c>
      <c r="H1655" s="78">
        <v>0</v>
      </c>
      <c r="I1655" s="78">
        <v>0</v>
      </c>
      <c r="J1655" s="78">
        <v>0</v>
      </c>
      <c r="K1655" s="78">
        <v>0</v>
      </c>
      <c r="L1655" s="78">
        <v>0</v>
      </c>
      <c r="M1655" s="78">
        <v>0</v>
      </c>
      <c r="N1655" s="78">
        <v>0</v>
      </c>
      <c r="O1655" s="78">
        <v>0</v>
      </c>
      <c r="P1655" s="78">
        <v>0</v>
      </c>
      <c r="Q1655" s="78">
        <v>0</v>
      </c>
      <c r="R1655" s="79">
        <v>0</v>
      </c>
      <c r="S1655" s="79">
        <v>0</v>
      </c>
      <c r="T1655" s="78" t="str">
        <f>VLOOKUP(Table5[[#This Row],[ODS Code]],Lookup!A:D,4,FALSE)</f>
        <v>Ealing</v>
      </c>
      <c r="U1655" s="78" t="str">
        <f>VLOOKUP(Table5[[#This Row],[ODS Code]],Lookup!A:E,3,FALSE)</f>
        <v>South Southall</v>
      </c>
      <c r="V1655" s="78" t="str">
        <f>VLOOKUP(Table5[[#This Row],[ODS Code]],Lookup!A:F,2,FALSE)</f>
        <v>BELMONT MEDICAL CENTRE</v>
      </c>
      <c r="W1655" s="78" t="str">
        <f>VLOOKUP(Table5[[#This Row],[ODS Code]],Lookup!A:G,5,FALSE)</f>
        <v>E85049</v>
      </c>
    </row>
    <row r="1656" spans="1:23" x14ac:dyDescent="0.35">
      <c r="A1656" s="80">
        <v>45505</v>
      </c>
      <c r="B1656" t="s">
        <v>109</v>
      </c>
      <c r="C1656" t="s">
        <v>1121</v>
      </c>
      <c r="D1656" t="s">
        <v>1120</v>
      </c>
      <c r="E1656" t="s">
        <v>854</v>
      </c>
      <c r="F1656" s="78">
        <v>287</v>
      </c>
      <c r="G1656" s="78">
        <v>588</v>
      </c>
      <c r="H1656" s="78">
        <v>43</v>
      </c>
      <c r="I1656" s="78">
        <v>87</v>
      </c>
      <c r="J1656" s="78">
        <v>147</v>
      </c>
      <c r="K1656" s="78">
        <v>303</v>
      </c>
      <c r="L1656" s="78">
        <v>68</v>
      </c>
      <c r="M1656" s="78">
        <v>138</v>
      </c>
      <c r="N1656" s="78">
        <v>17</v>
      </c>
      <c r="O1656" s="78">
        <v>34</v>
      </c>
      <c r="P1656" s="78">
        <v>12</v>
      </c>
      <c r="Q1656" s="78">
        <v>26</v>
      </c>
      <c r="R1656" s="79">
        <v>4.1811846689895474E-2</v>
      </c>
      <c r="S1656" s="79">
        <v>4.4217687074829932E-2</v>
      </c>
      <c r="T1656" s="78" t="str">
        <f>VLOOKUP(Table5[[#This Row],[ODS Code]],Lookup!A:D,4,FALSE)</f>
        <v>Ealing</v>
      </c>
      <c r="U1656" s="78" t="str">
        <f>VLOOKUP(Table5[[#This Row],[ODS Code]],Lookup!A:E,3,FALSE)</f>
        <v>South Southall</v>
      </c>
      <c r="V1656" s="78" t="str">
        <f>VLOOKUP(Table5[[#This Row],[ODS Code]],Lookup!A:F,2,FALSE)</f>
        <v>FEATHERSTONE ROAD</v>
      </c>
      <c r="W1656" s="78" t="str">
        <f>VLOOKUP(Table5[[#This Row],[ODS Code]],Lookup!A:G,5,FALSE)</f>
        <v>Y02342</v>
      </c>
    </row>
    <row r="1657" spans="1:23" x14ac:dyDescent="0.35">
      <c r="A1657" s="80">
        <v>45505</v>
      </c>
      <c r="B1657" t="s">
        <v>142</v>
      </c>
      <c r="C1657" t="s">
        <v>1122</v>
      </c>
      <c r="D1657" t="s">
        <v>1120</v>
      </c>
      <c r="E1657" t="s">
        <v>854</v>
      </c>
      <c r="F1657" s="78">
        <v>43</v>
      </c>
      <c r="G1657" s="78">
        <v>86</v>
      </c>
      <c r="H1657" s="78">
        <v>4</v>
      </c>
      <c r="I1657" s="78">
        <v>8</v>
      </c>
      <c r="J1657" s="78">
        <v>24</v>
      </c>
      <c r="K1657" s="78">
        <v>48</v>
      </c>
      <c r="L1657" s="78">
        <v>7</v>
      </c>
      <c r="M1657" s="78">
        <v>14</v>
      </c>
      <c r="N1657" s="78">
        <v>5</v>
      </c>
      <c r="O1657" s="78">
        <v>10</v>
      </c>
      <c r="P1657" s="78">
        <v>3</v>
      </c>
      <c r="Q1657" s="78">
        <v>6</v>
      </c>
      <c r="R1657" s="79">
        <v>6.9767441860465115E-2</v>
      </c>
      <c r="S1657" s="79">
        <v>6.9767441860465115E-2</v>
      </c>
      <c r="T1657" s="78" t="str">
        <f>VLOOKUP(Table5[[#This Row],[ODS Code]],Lookup!A:D,4,FALSE)</f>
        <v>Ealing</v>
      </c>
      <c r="U1657" s="78" t="str">
        <f>VLOOKUP(Table5[[#This Row],[ODS Code]],Lookup!A:E,3,FALSE)</f>
        <v>South Southall</v>
      </c>
      <c r="V1657" s="78" t="str">
        <f>VLOOKUP(Table5[[#This Row],[ODS Code]],Lookup!A:F,2,FALSE)</f>
        <v>GURU NANAK MEDICAL CENTRE</v>
      </c>
      <c r="W1657" s="78" t="str">
        <f>VLOOKUP(Table5[[#This Row],[ODS Code]],Lookup!A:G,5,FALSE)</f>
        <v>E85121</v>
      </c>
    </row>
    <row r="1658" spans="1:23" x14ac:dyDescent="0.35">
      <c r="A1658" s="80">
        <v>45505</v>
      </c>
      <c r="B1658" t="s">
        <v>147</v>
      </c>
      <c r="C1658" t="s">
        <v>1123</v>
      </c>
      <c r="D1658" t="s">
        <v>1120</v>
      </c>
      <c r="E1658" t="s">
        <v>854</v>
      </c>
      <c r="F1658" s="78">
        <v>0</v>
      </c>
      <c r="G1658" s="78">
        <v>0</v>
      </c>
      <c r="H1658" s="78">
        <v>0</v>
      </c>
      <c r="I1658" s="78">
        <v>0</v>
      </c>
      <c r="J1658" s="78">
        <v>0</v>
      </c>
      <c r="K1658" s="78">
        <v>0</v>
      </c>
      <c r="L1658" s="78">
        <v>0</v>
      </c>
      <c r="M1658" s="78">
        <v>0</v>
      </c>
      <c r="N1658" s="78">
        <v>0</v>
      </c>
      <c r="O1658" s="78">
        <v>0</v>
      </c>
      <c r="P1658" s="78">
        <v>0</v>
      </c>
      <c r="Q1658" s="78">
        <v>0</v>
      </c>
      <c r="R1658" s="79">
        <v>0</v>
      </c>
      <c r="S1658" s="79">
        <v>0</v>
      </c>
      <c r="T1658" s="78" t="str">
        <f>VLOOKUP(Table5[[#This Row],[ODS Code]],Lookup!A:D,4,FALSE)</f>
        <v>Ealing</v>
      </c>
      <c r="U1658" s="78" t="str">
        <f>VLOOKUP(Table5[[#This Row],[ODS Code]],Lookup!A:E,3,FALSE)</f>
        <v>South Southall</v>
      </c>
      <c r="V1658" s="78" t="str">
        <f>VLOOKUP(Table5[[#This Row],[ODS Code]],Lookup!A:F,2,FALSE)</f>
        <v>HAMMOND ROAD SURGERY</v>
      </c>
      <c r="W1658" s="78" t="str">
        <f>VLOOKUP(Table5[[#This Row],[ODS Code]],Lookup!A:G,5,FALSE)</f>
        <v>E85090</v>
      </c>
    </row>
    <row r="1659" spans="1:23" x14ac:dyDescent="0.35">
      <c r="A1659" s="80">
        <v>45505</v>
      </c>
      <c r="B1659" t="s">
        <v>301</v>
      </c>
      <c r="C1659" t="s">
        <v>1124</v>
      </c>
      <c r="D1659" t="s">
        <v>1120</v>
      </c>
      <c r="E1659" t="s">
        <v>854</v>
      </c>
      <c r="F1659" s="78">
        <v>11</v>
      </c>
      <c r="G1659" s="78">
        <v>22</v>
      </c>
      <c r="H1659" s="78">
        <v>1</v>
      </c>
      <c r="I1659" s="78">
        <v>2</v>
      </c>
      <c r="J1659" s="78">
        <v>8</v>
      </c>
      <c r="K1659" s="78">
        <v>16</v>
      </c>
      <c r="L1659" s="78">
        <v>1</v>
      </c>
      <c r="M1659" s="78">
        <v>2</v>
      </c>
      <c r="N1659" s="78">
        <v>1</v>
      </c>
      <c r="O1659" s="78">
        <v>2</v>
      </c>
      <c r="P1659" s="78">
        <v>0</v>
      </c>
      <c r="Q1659" s="78">
        <v>0</v>
      </c>
      <c r="R1659" s="79">
        <v>0</v>
      </c>
      <c r="S1659" s="79">
        <v>0</v>
      </c>
      <c r="T1659" s="78" t="str">
        <f>VLOOKUP(Table5[[#This Row],[ODS Code]],Lookup!A:D,4,FALSE)</f>
        <v>Ealing</v>
      </c>
      <c r="U1659" s="78" t="str">
        <f>VLOOKUP(Table5[[#This Row],[ODS Code]],Lookup!A:E,3,FALSE)</f>
        <v>South Southall</v>
      </c>
      <c r="V1659" s="78" t="str">
        <f>VLOOKUP(Table5[[#This Row],[ODS Code]],Lookup!A:F,2,FALSE)</f>
        <v>SUNRISE MEDICAL CENTRE</v>
      </c>
      <c r="W1659" s="78" t="str">
        <f>VLOOKUP(Table5[[#This Row],[ODS Code]],Lookup!A:G,5,FALSE)</f>
        <v>E85656</v>
      </c>
    </row>
    <row r="1660" spans="1:23" x14ac:dyDescent="0.35">
      <c r="A1660" s="80">
        <v>45505</v>
      </c>
      <c r="B1660" t="s">
        <v>366</v>
      </c>
      <c r="C1660" t="s">
        <v>1125</v>
      </c>
      <c r="D1660" t="s">
        <v>1120</v>
      </c>
      <c r="E1660" t="s">
        <v>854</v>
      </c>
      <c r="F1660" s="78">
        <v>740</v>
      </c>
      <c r="G1660" s="78">
        <v>2088</v>
      </c>
      <c r="H1660" s="78">
        <v>107</v>
      </c>
      <c r="I1660" s="78">
        <v>312</v>
      </c>
      <c r="J1660" s="78">
        <v>362</v>
      </c>
      <c r="K1660" s="78">
        <v>1009</v>
      </c>
      <c r="L1660" s="78">
        <v>216</v>
      </c>
      <c r="M1660" s="78">
        <v>611</v>
      </c>
      <c r="N1660" s="78">
        <v>34</v>
      </c>
      <c r="O1660" s="78">
        <v>96</v>
      </c>
      <c r="P1660" s="78">
        <v>21</v>
      </c>
      <c r="Q1660" s="78">
        <v>60</v>
      </c>
      <c r="R1660" s="79">
        <v>2.837837837837838E-2</v>
      </c>
      <c r="S1660" s="79">
        <v>2.8735632183908046E-2</v>
      </c>
      <c r="T1660" s="78" t="str">
        <f>VLOOKUP(Table5[[#This Row],[ODS Code]],Lookup!A:D,4,FALSE)</f>
        <v>Ealing</v>
      </c>
      <c r="U1660" s="78" t="str">
        <f>VLOOKUP(Table5[[#This Row],[ODS Code]],Lookup!A:E,3,FALSE)</f>
        <v>South Southall</v>
      </c>
      <c r="V1660" s="78" t="str">
        <f>VLOOKUP(Table5[[#This Row],[ODS Code]],Lookup!A:F,2,FALSE)</f>
        <v>THE SOUTHALL MEDICAL CENTRE</v>
      </c>
      <c r="W1660" s="78" t="str">
        <f>VLOOKUP(Table5[[#This Row],[ODS Code]],Lookup!A:G,5,FALSE)</f>
        <v>E85633</v>
      </c>
    </row>
    <row r="1661" spans="1:23" x14ac:dyDescent="0.35">
      <c r="A1661" s="80">
        <v>45505</v>
      </c>
      <c r="B1661" t="s">
        <v>391</v>
      </c>
      <c r="C1661" t="s">
        <v>1126</v>
      </c>
      <c r="D1661" t="s">
        <v>1120</v>
      </c>
      <c r="E1661" t="s">
        <v>854</v>
      </c>
      <c r="F1661" s="78">
        <v>0</v>
      </c>
      <c r="G1661" s="78">
        <v>0</v>
      </c>
      <c r="H1661" s="78">
        <v>0</v>
      </c>
      <c r="I1661" s="78">
        <v>0</v>
      </c>
      <c r="J1661" s="78">
        <v>0</v>
      </c>
      <c r="K1661" s="78">
        <v>0</v>
      </c>
      <c r="L1661" s="78">
        <v>0</v>
      </c>
      <c r="M1661" s="78">
        <v>0</v>
      </c>
      <c r="N1661" s="78">
        <v>0</v>
      </c>
      <c r="O1661" s="78">
        <v>0</v>
      </c>
      <c r="P1661" s="78">
        <v>0</v>
      </c>
      <c r="Q1661" s="78">
        <v>0</v>
      </c>
      <c r="R1661" s="79">
        <v>0</v>
      </c>
      <c r="S1661" s="79">
        <v>0</v>
      </c>
      <c r="T1661" s="78" t="str">
        <f>VLOOKUP(Table5[[#This Row],[ODS Code]],Lookup!A:D,4,FALSE)</f>
        <v>Ealing</v>
      </c>
      <c r="U1661" s="78" t="str">
        <f>VLOOKUP(Table5[[#This Row],[ODS Code]],Lookup!A:E,3,FALSE)</f>
        <v>South Southall</v>
      </c>
      <c r="V1661" s="78" t="str">
        <f>VLOOKUP(Table5[[#This Row],[ODS Code]],Lookup!A:F,2,FALSE)</f>
        <v>WATERSIDE MEDICAL CENTRE</v>
      </c>
      <c r="W1661" s="78" t="str">
        <f>VLOOKUP(Table5[[#This Row],[ODS Code]],Lookup!A:G,5,FALSE)</f>
        <v>E85006</v>
      </c>
    </row>
    <row r="1662" spans="1:23" x14ac:dyDescent="0.35">
      <c r="A1662" s="80">
        <v>45505</v>
      </c>
      <c r="B1662" t="s">
        <v>392</v>
      </c>
      <c r="C1662" t="s">
        <v>1127</v>
      </c>
      <c r="D1662" t="s">
        <v>1120</v>
      </c>
      <c r="E1662" t="s">
        <v>854</v>
      </c>
      <c r="F1662" s="78">
        <v>0</v>
      </c>
      <c r="G1662" s="78">
        <v>0</v>
      </c>
      <c r="H1662" s="78">
        <v>0</v>
      </c>
      <c r="I1662" s="78">
        <v>0</v>
      </c>
      <c r="J1662" s="78">
        <v>0</v>
      </c>
      <c r="K1662" s="78">
        <v>0</v>
      </c>
      <c r="L1662" s="78">
        <v>0</v>
      </c>
      <c r="M1662" s="78">
        <v>0</v>
      </c>
      <c r="N1662" s="78">
        <v>0</v>
      </c>
      <c r="O1662" s="78">
        <v>0</v>
      </c>
      <c r="P1662" s="78">
        <v>0</v>
      </c>
      <c r="Q1662" s="78">
        <v>0</v>
      </c>
      <c r="R1662" s="79">
        <v>0</v>
      </c>
      <c r="S1662" s="79">
        <v>0</v>
      </c>
      <c r="T1662" s="78" t="str">
        <f>VLOOKUP(Table5[[#This Row],[ODS Code]],Lookup!A:D,4,FALSE)</f>
        <v>Ealing</v>
      </c>
      <c r="U1662" s="78" t="str">
        <f>VLOOKUP(Table5[[#This Row],[ODS Code]],Lookup!A:E,3,FALSE)</f>
        <v>South Southall</v>
      </c>
      <c r="V1662" s="78" t="str">
        <f>VLOOKUP(Table5[[#This Row],[ODS Code]],Lookup!A:F,2,FALSE)</f>
        <v>NORWOOD ROAD SURGERY (KENNEDY)</v>
      </c>
      <c r="W1662" s="78" t="str">
        <f>VLOOKUP(Table5[[#This Row],[ODS Code]],Lookup!A:G,5,FALSE)</f>
        <v>E85061</v>
      </c>
    </row>
    <row r="1663" spans="1:23" x14ac:dyDescent="0.35">
      <c r="A1663" s="80">
        <v>45505</v>
      </c>
      <c r="B1663" t="s">
        <v>34</v>
      </c>
      <c r="C1663" t="s">
        <v>1128</v>
      </c>
      <c r="D1663" t="s">
        <v>1129</v>
      </c>
      <c r="E1663" t="s">
        <v>854</v>
      </c>
      <c r="F1663" s="78">
        <v>12234</v>
      </c>
      <c r="G1663" s="78">
        <v>16325</v>
      </c>
      <c r="H1663" s="78">
        <v>1598</v>
      </c>
      <c r="I1663" s="78">
        <v>2000</v>
      </c>
      <c r="J1663" s="78">
        <v>5998</v>
      </c>
      <c r="K1663" s="78">
        <v>8401</v>
      </c>
      <c r="L1663" s="78">
        <v>4032</v>
      </c>
      <c r="M1663" s="78">
        <v>5062</v>
      </c>
      <c r="N1663" s="78">
        <v>363</v>
      </c>
      <c r="O1663" s="78">
        <v>538</v>
      </c>
      <c r="P1663" s="78">
        <v>243</v>
      </c>
      <c r="Q1663" s="78">
        <v>324</v>
      </c>
      <c r="R1663" s="79">
        <v>1.9862677783227072E-2</v>
      </c>
      <c r="S1663" s="79">
        <v>1.9846860643185298E-2</v>
      </c>
      <c r="T1663" s="78" t="str">
        <f>VLOOKUP(Table5[[#This Row],[ODS Code]],Lookup!A:D,4,FALSE)</f>
        <v>Central London</v>
      </c>
      <c r="U1663" s="78" t="str">
        <f>VLOOKUP(Table5[[#This Row],[ODS Code]],Lookup!A:E,3,FALSE)</f>
        <v>South Westminster Primary Care Network</v>
      </c>
      <c r="V1663" s="78" t="str">
        <f>VLOOKUP(Table5[[#This Row],[ODS Code]],Lookup!A:F,2,FALSE)</f>
        <v>BELGRAVE MEDICAL CENTRE</v>
      </c>
      <c r="W1663" s="78" t="str">
        <f>VLOOKUP(Table5[[#This Row],[ODS Code]],Lookup!A:G,5,FALSE)</f>
        <v>E87753</v>
      </c>
    </row>
    <row r="1664" spans="1:23" x14ac:dyDescent="0.35">
      <c r="A1664" s="80">
        <v>45505</v>
      </c>
      <c r="B1664" t="s">
        <v>35</v>
      </c>
      <c r="C1664" t="s">
        <v>1130</v>
      </c>
      <c r="D1664" t="s">
        <v>1129</v>
      </c>
      <c r="E1664" t="s">
        <v>854</v>
      </c>
      <c r="F1664" s="78">
        <v>1614</v>
      </c>
      <c r="G1664" s="78">
        <v>3228</v>
      </c>
      <c r="H1664" s="78">
        <v>151</v>
      </c>
      <c r="I1664" s="78">
        <v>302</v>
      </c>
      <c r="J1664" s="78">
        <v>899</v>
      </c>
      <c r="K1664" s="78">
        <v>1798</v>
      </c>
      <c r="L1664" s="78">
        <v>553</v>
      </c>
      <c r="M1664" s="78">
        <v>1106</v>
      </c>
      <c r="N1664" s="78">
        <v>9</v>
      </c>
      <c r="O1664" s="78">
        <v>18</v>
      </c>
      <c r="P1664" s="78">
        <v>2</v>
      </c>
      <c r="Q1664" s="78">
        <v>4</v>
      </c>
      <c r="R1664" s="79">
        <v>1.2391573729863693E-3</v>
      </c>
      <c r="S1664" s="79">
        <v>1.2391573729863693E-3</v>
      </c>
      <c r="T1664" s="78" t="str">
        <f>VLOOKUP(Table5[[#This Row],[ODS Code]],Lookup!A:D,4,FALSE)</f>
        <v>Central London</v>
      </c>
      <c r="U1664" s="78" t="str">
        <f>VLOOKUP(Table5[[#This Row],[ODS Code]],Lookup!A:E,3,FALSE)</f>
        <v>South Westminster Primary Care Network</v>
      </c>
      <c r="V1664" s="78" t="str">
        <f>VLOOKUP(Table5[[#This Row],[ODS Code]],Lookup!A:F,2,FALSE)</f>
        <v>BELGRAVIA SURGERY</v>
      </c>
      <c r="W1664" s="78" t="str">
        <f>VLOOKUP(Table5[[#This Row],[ODS Code]],Lookup!A:G,5,FALSE)</f>
        <v>E87005</v>
      </c>
    </row>
    <row r="1665" spans="1:23" x14ac:dyDescent="0.35">
      <c r="A1665" s="80">
        <v>45505</v>
      </c>
      <c r="B1665" t="s">
        <v>188</v>
      </c>
      <c r="C1665" t="s">
        <v>1131</v>
      </c>
      <c r="D1665" t="s">
        <v>1129</v>
      </c>
      <c r="E1665" t="s">
        <v>854</v>
      </c>
      <c r="F1665" s="78">
        <v>200</v>
      </c>
      <c r="G1665" s="78">
        <v>400</v>
      </c>
      <c r="H1665" s="78">
        <v>65</v>
      </c>
      <c r="I1665" s="78">
        <v>130</v>
      </c>
      <c r="J1665" s="78">
        <v>44</v>
      </c>
      <c r="K1665" s="78">
        <v>88</v>
      </c>
      <c r="L1665" s="78">
        <v>77</v>
      </c>
      <c r="M1665" s="78">
        <v>154</v>
      </c>
      <c r="N1665" s="78">
        <v>2</v>
      </c>
      <c r="O1665" s="78">
        <v>4</v>
      </c>
      <c r="P1665" s="78">
        <v>12</v>
      </c>
      <c r="Q1665" s="78">
        <v>24</v>
      </c>
      <c r="R1665" s="79">
        <v>0.06</v>
      </c>
      <c r="S1665" s="79">
        <v>0.06</v>
      </c>
      <c r="T1665" s="78" t="str">
        <f>VLOOKUP(Table5[[#This Row],[ODS Code]],Lookup!A:D,4,FALSE)</f>
        <v>Central London</v>
      </c>
      <c r="U1665" s="78" t="str">
        <f>VLOOKUP(Table5[[#This Row],[ODS Code]],Lookup!A:E,3,FALSE)</f>
        <v>South Westminster Primary Care Network</v>
      </c>
      <c r="V1665" s="78" t="str">
        <f>VLOOKUP(Table5[[#This Row],[ODS Code]],Lookup!A:F,2,FALSE)</f>
        <v>KINGS COLLEGE HEALTH CENTRE</v>
      </c>
      <c r="W1665" s="78" t="str">
        <f>VLOOKUP(Table5[[#This Row],[ODS Code]],Lookup!A:G,5,FALSE)</f>
        <v>E87768</v>
      </c>
    </row>
    <row r="1666" spans="1:23" x14ac:dyDescent="0.35">
      <c r="A1666" s="80">
        <v>45505</v>
      </c>
      <c r="B1666" t="s">
        <v>215</v>
      </c>
      <c r="C1666" t="s">
        <v>1132</v>
      </c>
      <c r="D1666" t="s">
        <v>1129</v>
      </c>
      <c r="E1666" t="s">
        <v>854</v>
      </c>
      <c r="F1666" s="78">
        <v>861</v>
      </c>
      <c r="G1666" s="78">
        <v>1765</v>
      </c>
      <c r="H1666" s="78">
        <v>98</v>
      </c>
      <c r="I1666" s="78">
        <v>198</v>
      </c>
      <c r="J1666" s="78">
        <v>453</v>
      </c>
      <c r="K1666" s="78">
        <v>947</v>
      </c>
      <c r="L1666" s="78">
        <v>178</v>
      </c>
      <c r="M1666" s="78">
        <v>356</v>
      </c>
      <c r="N1666" s="78">
        <v>65</v>
      </c>
      <c r="O1666" s="78">
        <v>130</v>
      </c>
      <c r="P1666" s="78">
        <v>67</v>
      </c>
      <c r="Q1666" s="78">
        <v>134</v>
      </c>
      <c r="R1666" s="79">
        <v>7.7816492450638791E-2</v>
      </c>
      <c r="S1666" s="79">
        <v>7.5920679886685549E-2</v>
      </c>
      <c r="T1666" s="78" t="str">
        <f>VLOOKUP(Table5[[#This Row],[ODS Code]],Lookup!A:D,4,FALSE)</f>
        <v>Central London</v>
      </c>
      <c r="U1666" s="78" t="str">
        <f>VLOOKUP(Table5[[#This Row],[ODS Code]],Lookup!A:E,3,FALSE)</f>
        <v>South Westminster Primary Care Network</v>
      </c>
      <c r="V1666" s="78" t="str">
        <f>VLOOKUP(Table5[[#This Row],[ODS Code]],Lookup!A:F,2,FALSE)</f>
        <v>MILLBANK MEDICAL CENTRE</v>
      </c>
      <c r="W1666" s="78" t="str">
        <f>VLOOKUP(Table5[[#This Row],[ODS Code]],Lookup!A:G,5,FALSE)</f>
        <v>E87739</v>
      </c>
    </row>
    <row r="1667" spans="1:23" x14ac:dyDescent="0.35">
      <c r="A1667" s="80">
        <v>45505</v>
      </c>
      <c r="B1667" t="s">
        <v>243</v>
      </c>
      <c r="C1667" t="s">
        <v>1133</v>
      </c>
      <c r="D1667" t="s">
        <v>1129</v>
      </c>
      <c r="E1667" t="s">
        <v>854</v>
      </c>
      <c r="F1667" s="78">
        <v>3281</v>
      </c>
      <c r="G1667" s="78">
        <v>6570</v>
      </c>
      <c r="H1667" s="78">
        <v>513</v>
      </c>
      <c r="I1667" s="78">
        <v>1033</v>
      </c>
      <c r="J1667" s="78">
        <v>1362</v>
      </c>
      <c r="K1667" s="78">
        <v>2711</v>
      </c>
      <c r="L1667" s="78">
        <v>891</v>
      </c>
      <c r="M1667" s="78">
        <v>1790</v>
      </c>
      <c r="N1667" s="78">
        <v>266</v>
      </c>
      <c r="O1667" s="78">
        <v>536</v>
      </c>
      <c r="P1667" s="78">
        <v>249</v>
      </c>
      <c r="Q1667" s="78">
        <v>500</v>
      </c>
      <c r="R1667" s="79">
        <v>7.5891496494971039E-2</v>
      </c>
      <c r="S1667" s="79">
        <v>7.6103500761035003E-2</v>
      </c>
      <c r="T1667" s="78" t="str">
        <f>VLOOKUP(Table5[[#This Row],[ODS Code]],Lookup!A:D,4,FALSE)</f>
        <v>Central London</v>
      </c>
      <c r="U1667" s="78" t="str">
        <f>VLOOKUP(Table5[[#This Row],[ODS Code]],Lookup!A:E,3,FALSE)</f>
        <v>South Westminster Primary Care Network</v>
      </c>
      <c r="V1667" s="78" t="str">
        <f>VLOOKUP(Table5[[#This Row],[ODS Code]],Lookup!A:F,2,FALSE)</f>
        <v>PIMLICO HEALTH AT THE MARVEN SURGERY</v>
      </c>
      <c r="W1667" s="78" t="str">
        <f>VLOOKUP(Table5[[#This Row],[ODS Code]],Lookup!A:G,5,FALSE)</f>
        <v>E87034</v>
      </c>
    </row>
    <row r="1668" spans="1:23" x14ac:dyDescent="0.35">
      <c r="A1668" s="80">
        <v>45505</v>
      </c>
      <c r="B1668" t="s">
        <v>321</v>
      </c>
      <c r="C1668" t="s">
        <v>1134</v>
      </c>
      <c r="D1668" t="s">
        <v>1129</v>
      </c>
      <c r="E1668" t="s">
        <v>854</v>
      </c>
      <c r="F1668" s="78">
        <v>0</v>
      </c>
      <c r="G1668" s="78">
        <v>0</v>
      </c>
      <c r="H1668" s="78">
        <v>0</v>
      </c>
      <c r="I1668" s="78">
        <v>0</v>
      </c>
      <c r="J1668" s="78">
        <v>0</v>
      </c>
      <c r="K1668" s="78">
        <v>0</v>
      </c>
      <c r="L1668" s="78">
        <v>0</v>
      </c>
      <c r="M1668" s="78">
        <v>0</v>
      </c>
      <c r="N1668" s="78">
        <v>0</v>
      </c>
      <c r="O1668" s="78">
        <v>0</v>
      </c>
      <c r="P1668" s="78">
        <v>0</v>
      </c>
      <c r="Q1668" s="78">
        <v>0</v>
      </c>
      <c r="R1668" s="79">
        <v>0</v>
      </c>
      <c r="S1668" s="79">
        <v>0</v>
      </c>
      <c r="T1668" s="78" t="str">
        <f>VLOOKUP(Table5[[#This Row],[ODS Code]],Lookup!A:D,4,FALSE)</f>
        <v>Central London</v>
      </c>
      <c r="U1668" s="78" t="str">
        <f>VLOOKUP(Table5[[#This Row],[ODS Code]],Lookup!A:E,3,FALSE)</f>
        <v>South Westminster Primary Care Network</v>
      </c>
      <c r="V1668" s="78" t="str">
        <f>VLOOKUP(Table5[[#This Row],[ODS Code]],Lookup!A:F,2,FALSE)</f>
        <v>THE DOCTOR HICKEY SURGERY</v>
      </c>
      <c r="W1668" s="78" t="str">
        <f>VLOOKUP(Table5[[#This Row],[ODS Code]],Lookup!A:G,5,FALSE)</f>
        <v>E87740</v>
      </c>
    </row>
    <row r="1669" spans="1:23" x14ac:dyDescent="0.35">
      <c r="A1669" s="80">
        <v>45505</v>
      </c>
      <c r="B1669" t="s">
        <v>388</v>
      </c>
      <c r="C1669" t="s">
        <v>1135</v>
      </c>
      <c r="D1669" t="s">
        <v>1129</v>
      </c>
      <c r="E1669" t="s">
        <v>854</v>
      </c>
      <c r="F1669" s="78">
        <v>111</v>
      </c>
      <c r="G1669" s="78">
        <v>434</v>
      </c>
      <c r="H1669" s="78">
        <v>9</v>
      </c>
      <c r="I1669" s="78">
        <v>36</v>
      </c>
      <c r="J1669" s="78">
        <v>72</v>
      </c>
      <c r="K1669" s="78">
        <v>278</v>
      </c>
      <c r="L1669" s="78">
        <v>19</v>
      </c>
      <c r="M1669" s="78">
        <v>76</v>
      </c>
      <c r="N1669" s="78">
        <v>3</v>
      </c>
      <c r="O1669" s="78">
        <v>12</v>
      </c>
      <c r="P1669" s="78">
        <v>8</v>
      </c>
      <c r="Q1669" s="78">
        <v>32</v>
      </c>
      <c r="R1669" s="79">
        <v>7.2072072072072071E-2</v>
      </c>
      <c r="S1669" s="79">
        <v>7.3732718894009217E-2</v>
      </c>
      <c r="T1669" s="78" t="str">
        <f>VLOOKUP(Table5[[#This Row],[ODS Code]],Lookup!A:D,4,FALSE)</f>
        <v>Central London</v>
      </c>
      <c r="U1669" s="78" t="str">
        <f>VLOOKUP(Table5[[#This Row],[ODS Code]],Lookup!A:E,3,FALSE)</f>
        <v>South Westminster Primary Care Network</v>
      </c>
      <c r="V1669" s="78" t="str">
        <f>VLOOKUP(Table5[[#This Row],[ODS Code]],Lookup!A:F,2,FALSE)</f>
        <v>VICTORIA MEDICAL CENTRE</v>
      </c>
      <c r="W1669" s="78" t="str">
        <f>VLOOKUP(Table5[[#This Row],[ODS Code]],Lookup!A:G,5,FALSE)</f>
        <v>E87002</v>
      </c>
    </row>
    <row r="1670" spans="1:23" x14ac:dyDescent="0.35">
      <c r="A1670" s="80">
        <v>45505</v>
      </c>
      <c r="B1670" t="s">
        <v>401</v>
      </c>
      <c r="C1670" t="s">
        <v>1136</v>
      </c>
      <c r="D1670" t="s">
        <v>1129</v>
      </c>
      <c r="E1670" t="s">
        <v>854</v>
      </c>
      <c r="F1670" s="78">
        <v>0</v>
      </c>
      <c r="G1670" s="78">
        <v>0</v>
      </c>
      <c r="H1670" s="78">
        <v>0</v>
      </c>
      <c r="I1670" s="78">
        <v>0</v>
      </c>
      <c r="J1670" s="78">
        <v>0</v>
      </c>
      <c r="K1670" s="78">
        <v>0</v>
      </c>
      <c r="L1670" s="78">
        <v>0</v>
      </c>
      <c r="M1670" s="78">
        <v>0</v>
      </c>
      <c r="N1670" s="78">
        <v>0</v>
      </c>
      <c r="O1670" s="78">
        <v>0</v>
      </c>
      <c r="P1670" s="78">
        <v>0</v>
      </c>
      <c r="Q1670" s="78">
        <v>0</v>
      </c>
      <c r="R1670" s="79">
        <v>0</v>
      </c>
      <c r="S1670" s="79">
        <v>0</v>
      </c>
      <c r="T1670" s="78" t="str">
        <f>VLOOKUP(Table5[[#This Row],[ODS Code]],Lookup!A:D,4,FALSE)</f>
        <v>Central London</v>
      </c>
      <c r="U1670" s="78" t="str">
        <f>VLOOKUP(Table5[[#This Row],[ODS Code]],Lookup!A:E,3,FALSE)</f>
        <v>South Westminster Primary Care Network</v>
      </c>
      <c r="V1670" s="78" t="str">
        <f>VLOOKUP(Table5[[#This Row],[ODS Code]],Lookup!A:F,2,FALSE)</f>
        <v>WESTMINSTER SCHOOL</v>
      </c>
      <c r="W1670" s="78" t="str">
        <f>VLOOKUP(Table5[[#This Row],[ODS Code]],Lookup!A:G,5,FALSE)</f>
        <v>E87691</v>
      </c>
    </row>
    <row r="1671" spans="1:23" x14ac:dyDescent="0.35">
      <c r="A1671" s="80">
        <v>45505</v>
      </c>
      <c r="B1671" t="s">
        <v>102</v>
      </c>
      <c r="C1671" t="s">
        <v>1137</v>
      </c>
      <c r="D1671" t="s">
        <v>1138</v>
      </c>
      <c r="E1671" t="s">
        <v>854</v>
      </c>
      <c r="F1671" s="78">
        <v>250</v>
      </c>
      <c r="G1671" s="78">
        <v>500</v>
      </c>
      <c r="H1671" s="78">
        <v>43</v>
      </c>
      <c r="I1671" s="78">
        <v>86</v>
      </c>
      <c r="J1671" s="78">
        <v>108</v>
      </c>
      <c r="K1671" s="78">
        <v>216</v>
      </c>
      <c r="L1671" s="78">
        <v>60</v>
      </c>
      <c r="M1671" s="78">
        <v>120</v>
      </c>
      <c r="N1671" s="78">
        <v>24</v>
      </c>
      <c r="O1671" s="78">
        <v>48</v>
      </c>
      <c r="P1671" s="78">
        <v>15</v>
      </c>
      <c r="Q1671" s="78">
        <v>30</v>
      </c>
      <c r="R1671" s="79">
        <v>0.06</v>
      </c>
      <c r="S1671" s="79">
        <v>0.06</v>
      </c>
      <c r="T1671" s="78" t="str">
        <f>VLOOKUP(Table5[[#This Row],[ODS Code]],Lookup!A:D,4,FALSE)</f>
        <v>Harrow</v>
      </c>
      <c r="U1671" s="78" t="str">
        <f>VLOOKUP(Table5[[#This Row],[ODS Code]],Lookup!A:E,3,FALSE)</f>
        <v>Sphere PCN</v>
      </c>
      <c r="V1671" s="78" t="str">
        <f>VLOOKUP(Table5[[#This Row],[ODS Code]],Lookup!A:F,2,FALSE)</f>
        <v>ELLIOTT HALL MEDICAL CTR.</v>
      </c>
      <c r="W1671" s="78" t="str">
        <f>VLOOKUP(Table5[[#This Row],[ODS Code]],Lookup!A:G,5,FALSE)</f>
        <v>E84061</v>
      </c>
    </row>
    <row r="1672" spans="1:23" x14ac:dyDescent="0.35">
      <c r="A1672" s="80">
        <v>45505</v>
      </c>
      <c r="B1672" t="s">
        <v>126</v>
      </c>
      <c r="C1672" t="s">
        <v>1139</v>
      </c>
      <c r="D1672" t="s">
        <v>1138</v>
      </c>
      <c r="E1672" t="s">
        <v>854</v>
      </c>
      <c r="F1672" s="78">
        <v>6612</v>
      </c>
      <c r="G1672" s="78">
        <v>18997</v>
      </c>
      <c r="H1672" s="78">
        <v>1393</v>
      </c>
      <c r="I1672" s="78">
        <v>3534</v>
      </c>
      <c r="J1672" s="78">
        <v>1228</v>
      </c>
      <c r="K1672" s="78">
        <v>5526</v>
      </c>
      <c r="L1672" s="78">
        <v>2430</v>
      </c>
      <c r="M1672" s="78">
        <v>6077</v>
      </c>
      <c r="N1672" s="78">
        <v>840</v>
      </c>
      <c r="O1672" s="78">
        <v>2118</v>
      </c>
      <c r="P1672" s="78">
        <v>721</v>
      </c>
      <c r="Q1672" s="78">
        <v>1742</v>
      </c>
      <c r="R1672" s="79">
        <v>0.10904416212946158</v>
      </c>
      <c r="S1672" s="79">
        <v>9.1698689266726321E-2</v>
      </c>
      <c r="T1672" s="78" t="str">
        <f>VLOOKUP(Table5[[#This Row],[ODS Code]],Lookup!A:D,4,FALSE)</f>
        <v>Harrow</v>
      </c>
      <c r="U1672" s="78" t="str">
        <f>VLOOKUP(Table5[[#This Row],[ODS Code]],Lookup!A:E,3,FALSE)</f>
        <v>Sphere PCN</v>
      </c>
      <c r="V1672" s="78" t="str">
        <f>VLOOKUP(Table5[[#This Row],[ODS Code]],Lookup!A:F,2,FALSE)</f>
        <v>GP DIRECT</v>
      </c>
      <c r="W1672" s="78" t="str">
        <f>VLOOKUP(Table5[[#This Row],[ODS Code]],Lookup!A:G,5,FALSE)</f>
        <v>E84058</v>
      </c>
    </row>
    <row r="1673" spans="1:23" x14ac:dyDescent="0.35">
      <c r="A1673" s="80">
        <v>45505</v>
      </c>
      <c r="B1673" t="s">
        <v>150</v>
      </c>
      <c r="C1673" t="s">
        <v>1140</v>
      </c>
      <c r="D1673" t="s">
        <v>1138</v>
      </c>
      <c r="E1673" t="s">
        <v>854</v>
      </c>
      <c r="F1673" s="78">
        <v>191</v>
      </c>
      <c r="G1673" s="78">
        <v>438</v>
      </c>
      <c r="H1673" s="78">
        <v>21</v>
      </c>
      <c r="I1673" s="78">
        <v>50</v>
      </c>
      <c r="J1673" s="78">
        <v>87</v>
      </c>
      <c r="K1673" s="78">
        <v>195</v>
      </c>
      <c r="L1673" s="78">
        <v>71</v>
      </c>
      <c r="M1673" s="78">
        <v>164</v>
      </c>
      <c r="N1673" s="78">
        <v>4</v>
      </c>
      <c r="O1673" s="78">
        <v>10</v>
      </c>
      <c r="P1673" s="78">
        <v>8</v>
      </c>
      <c r="Q1673" s="78">
        <v>19</v>
      </c>
      <c r="R1673" s="79">
        <v>4.1884816753926704E-2</v>
      </c>
      <c r="S1673" s="79">
        <v>4.3378995433789952E-2</v>
      </c>
      <c r="T1673" s="78" t="str">
        <f>VLOOKUP(Table5[[#This Row],[ODS Code]],Lookup!A:D,4,FALSE)</f>
        <v>Harrow</v>
      </c>
      <c r="U1673" s="78" t="str">
        <f>VLOOKUP(Table5[[#This Row],[ODS Code]],Lookup!A:E,3,FALSE)</f>
        <v>Sphere PCN</v>
      </c>
      <c r="V1673" s="78" t="str">
        <f>VLOOKUP(Table5[[#This Row],[ODS Code]],Lookup!A:F,2,FALSE)</f>
        <v>HATCH END MEDICAL CENTRE</v>
      </c>
      <c r="W1673" s="78" t="str">
        <f>VLOOKUP(Table5[[#This Row],[ODS Code]],Lookup!A:G,5,FALSE)</f>
        <v>E84053</v>
      </c>
    </row>
    <row r="1674" spans="1:23" x14ac:dyDescent="0.35">
      <c r="A1674" s="80">
        <v>45505</v>
      </c>
      <c r="B1674" t="s">
        <v>290</v>
      </c>
      <c r="C1674" t="s">
        <v>1141</v>
      </c>
      <c r="D1674" t="s">
        <v>1138</v>
      </c>
      <c r="E1674" t="s">
        <v>854</v>
      </c>
      <c r="F1674" s="78">
        <v>3032</v>
      </c>
      <c r="G1674" s="78">
        <v>6394</v>
      </c>
      <c r="H1674" s="78">
        <v>421</v>
      </c>
      <c r="I1674" s="78">
        <v>908</v>
      </c>
      <c r="J1674" s="78">
        <v>1275</v>
      </c>
      <c r="K1674" s="78">
        <v>2682</v>
      </c>
      <c r="L1674" s="78">
        <v>826</v>
      </c>
      <c r="M1674" s="78">
        <v>1724</v>
      </c>
      <c r="N1674" s="78">
        <v>239</v>
      </c>
      <c r="O1674" s="78">
        <v>518</v>
      </c>
      <c r="P1674" s="78">
        <v>271</v>
      </c>
      <c r="Q1674" s="78">
        <v>562</v>
      </c>
      <c r="R1674" s="79">
        <v>8.9379947229551449E-2</v>
      </c>
      <c r="S1674" s="79">
        <v>8.7894901470128239E-2</v>
      </c>
      <c r="T1674" s="78" t="str">
        <f>VLOOKUP(Table5[[#This Row],[ODS Code]],Lookup!A:D,4,FALSE)</f>
        <v>Harrow</v>
      </c>
      <c r="U1674" s="78" t="str">
        <f>VLOOKUP(Table5[[#This Row],[ODS Code]],Lookup!A:E,3,FALSE)</f>
        <v>Sphere PCN</v>
      </c>
      <c r="V1674" s="78" t="str">
        <f>VLOOKUP(Table5[[#This Row],[ODS Code]],Lookup!A:F,2,FALSE)</f>
        <v>ST. PETER'S MEDICAL CENTRE</v>
      </c>
      <c r="W1674" s="78" t="str">
        <f>VLOOKUP(Table5[[#This Row],[ODS Code]],Lookup!A:G,5,FALSE)</f>
        <v>E84693</v>
      </c>
    </row>
    <row r="1675" spans="1:23" x14ac:dyDescent="0.35">
      <c r="A1675" s="80">
        <v>45505</v>
      </c>
      <c r="B1675" t="s">
        <v>298</v>
      </c>
      <c r="C1675" t="s">
        <v>1142</v>
      </c>
      <c r="D1675" t="s">
        <v>1138</v>
      </c>
      <c r="E1675" t="s">
        <v>854</v>
      </c>
      <c r="F1675" s="78">
        <v>1997</v>
      </c>
      <c r="G1675" s="78">
        <v>4039</v>
      </c>
      <c r="H1675" s="78">
        <v>487</v>
      </c>
      <c r="I1675" s="78">
        <v>983</v>
      </c>
      <c r="J1675" s="78">
        <v>24</v>
      </c>
      <c r="K1675" s="78">
        <v>68</v>
      </c>
      <c r="L1675" s="78">
        <v>901</v>
      </c>
      <c r="M1675" s="78">
        <v>1816</v>
      </c>
      <c r="N1675" s="78">
        <v>314</v>
      </c>
      <c r="O1675" s="78">
        <v>629</v>
      </c>
      <c r="P1675" s="78">
        <v>271</v>
      </c>
      <c r="Q1675" s="78">
        <v>543</v>
      </c>
      <c r="R1675" s="79">
        <v>0.13570355533299949</v>
      </c>
      <c r="S1675" s="79">
        <v>0.13443921762812577</v>
      </c>
      <c r="T1675" s="78" t="str">
        <f>VLOOKUP(Table5[[#This Row],[ODS Code]],Lookup!A:D,4,FALSE)</f>
        <v>Harrow</v>
      </c>
      <c r="U1675" s="78" t="str">
        <f>VLOOKUP(Table5[[#This Row],[ODS Code]],Lookup!A:E,3,FALSE)</f>
        <v>Sphere PCN</v>
      </c>
      <c r="V1675" s="78" t="str">
        <f>VLOOKUP(Table5[[#This Row],[ODS Code]],Lookup!A:F,2,FALSE)</f>
        <v>STREATFIELD HEALTH CENTRE</v>
      </c>
      <c r="W1675" s="78" t="str">
        <f>VLOOKUP(Table5[[#This Row],[ODS Code]],Lookup!A:G,5,FALSE)</f>
        <v>E84018</v>
      </c>
    </row>
    <row r="1676" spans="1:23" x14ac:dyDescent="0.35">
      <c r="A1676" s="80">
        <v>45505</v>
      </c>
      <c r="B1676" t="s">
        <v>350</v>
      </c>
      <c r="C1676" t="s">
        <v>1143</v>
      </c>
      <c r="D1676" t="s">
        <v>1138</v>
      </c>
      <c r="E1676" t="s">
        <v>854</v>
      </c>
      <c r="F1676" s="78">
        <v>2178</v>
      </c>
      <c r="G1676" s="78">
        <v>4543</v>
      </c>
      <c r="H1676" s="78">
        <v>242</v>
      </c>
      <c r="I1676" s="78">
        <v>504</v>
      </c>
      <c r="J1676" s="78">
        <v>1255</v>
      </c>
      <c r="K1676" s="78">
        <v>2599</v>
      </c>
      <c r="L1676" s="78">
        <v>445</v>
      </c>
      <c r="M1676" s="78">
        <v>937</v>
      </c>
      <c r="N1676" s="78">
        <v>127</v>
      </c>
      <c r="O1676" s="78">
        <v>267</v>
      </c>
      <c r="P1676" s="78">
        <v>109</v>
      </c>
      <c r="Q1676" s="78">
        <v>236</v>
      </c>
      <c r="R1676" s="79">
        <v>5.0045913682277315E-2</v>
      </c>
      <c r="S1676" s="79">
        <v>5.1948051948051951E-2</v>
      </c>
      <c r="T1676" s="78" t="str">
        <f>VLOOKUP(Table5[[#This Row],[ODS Code]],Lookup!A:D,4,FALSE)</f>
        <v>Harrow</v>
      </c>
      <c r="U1676" s="78" t="str">
        <f>VLOOKUP(Table5[[#This Row],[ODS Code]],Lookup!A:E,3,FALSE)</f>
        <v>Sphere PCN</v>
      </c>
      <c r="V1676" s="78" t="str">
        <f>VLOOKUP(Table5[[#This Row],[ODS Code]],Lookup!A:F,2,FALSE)</f>
        <v>THE NORTHWICK SURGERY</v>
      </c>
      <c r="W1676" s="78" t="str">
        <f>VLOOKUP(Table5[[#This Row],[ODS Code]],Lookup!A:G,5,FALSE)</f>
        <v>E84044</v>
      </c>
    </row>
    <row r="1677" spans="1:23" x14ac:dyDescent="0.35">
      <c r="A1677" s="80">
        <v>45505</v>
      </c>
      <c r="B1677" t="s">
        <v>136</v>
      </c>
      <c r="C1677" t="s">
        <v>1144</v>
      </c>
      <c r="D1677" t="s">
        <v>1145</v>
      </c>
      <c r="E1677" t="s">
        <v>854</v>
      </c>
      <c r="F1677" s="78">
        <v>0</v>
      </c>
      <c r="G1677" s="78">
        <v>0</v>
      </c>
      <c r="H1677" s="78">
        <v>0</v>
      </c>
      <c r="I1677" s="78">
        <v>0</v>
      </c>
      <c r="J1677" s="78">
        <v>0</v>
      </c>
      <c r="K1677" s="78">
        <v>0</v>
      </c>
      <c r="L1677" s="78">
        <v>0</v>
      </c>
      <c r="M1677" s="78">
        <v>0</v>
      </c>
      <c r="N1677" s="78">
        <v>0</v>
      </c>
      <c r="O1677" s="78">
        <v>0</v>
      </c>
      <c r="P1677" s="78">
        <v>0</v>
      </c>
      <c r="Q1677" s="78">
        <v>0</v>
      </c>
      <c r="R1677" s="79">
        <v>0</v>
      </c>
      <c r="S1677" s="79">
        <v>0</v>
      </c>
      <c r="T1677" s="78" t="str">
        <f>VLOOKUP(Table5[[#This Row],[ODS Code]],Lookup!A:D,4,FALSE)</f>
        <v>Central London</v>
      </c>
      <c r="U1677" s="78" t="str">
        <f>VLOOKUP(Table5[[#This Row],[ODS Code]],Lookup!A:E,3,FALSE)</f>
        <v>St John’s Wood and Maida Vale Network</v>
      </c>
      <c r="V1677" s="78" t="str">
        <f>VLOOKUP(Table5[[#This Row],[ODS Code]],Lookup!A:F,2,FALSE)</f>
        <v>LANARK MEDICAL CENTRE</v>
      </c>
      <c r="W1677" s="78" t="str">
        <f>VLOOKUP(Table5[[#This Row],[ODS Code]],Lookup!A:G,5,FALSE)</f>
        <v>E87756</v>
      </c>
    </row>
    <row r="1678" spans="1:23" x14ac:dyDescent="0.35">
      <c r="A1678" s="80">
        <v>45505</v>
      </c>
      <c r="B1678" t="s">
        <v>205</v>
      </c>
      <c r="C1678" t="s">
        <v>1146</v>
      </c>
      <c r="D1678" t="s">
        <v>1145</v>
      </c>
      <c r="E1678" t="s">
        <v>854</v>
      </c>
      <c r="F1678" s="78">
        <v>36</v>
      </c>
      <c r="G1678" s="78">
        <v>108</v>
      </c>
      <c r="H1678" s="78">
        <v>2</v>
      </c>
      <c r="I1678" s="78">
        <v>6</v>
      </c>
      <c r="J1678" s="78">
        <v>22</v>
      </c>
      <c r="K1678" s="78">
        <v>66</v>
      </c>
      <c r="L1678" s="78">
        <v>12</v>
      </c>
      <c r="M1678" s="78">
        <v>36</v>
      </c>
      <c r="N1678" s="78">
        <v>0</v>
      </c>
      <c r="O1678" s="78">
        <v>0</v>
      </c>
      <c r="P1678" s="78">
        <v>0</v>
      </c>
      <c r="Q1678" s="78">
        <v>0</v>
      </c>
      <c r="R1678" s="79">
        <v>0</v>
      </c>
      <c r="S1678" s="79">
        <v>0</v>
      </c>
      <c r="T1678" s="78" t="str">
        <f>VLOOKUP(Table5[[#This Row],[ODS Code]],Lookup!A:D,4,FALSE)</f>
        <v>Central London</v>
      </c>
      <c r="U1678" s="78" t="str">
        <f>VLOOKUP(Table5[[#This Row],[ODS Code]],Lookup!A:E,3,FALSE)</f>
        <v>St John’s Wood and Maida Vale Network</v>
      </c>
      <c r="V1678" s="78" t="str">
        <f>VLOOKUP(Table5[[#This Row],[ODS Code]],Lookup!A:F,2,FALSE)</f>
        <v>LITTLE VENICE MEDICAL CENTRE</v>
      </c>
      <c r="W1678" s="78" t="str">
        <f>VLOOKUP(Table5[[#This Row],[ODS Code]],Lookup!A:G,5,FALSE)</f>
        <v>E87006</v>
      </c>
    </row>
    <row r="1679" spans="1:23" x14ac:dyDescent="0.35">
      <c r="A1679" s="80">
        <v>45505</v>
      </c>
      <c r="B1679" t="s">
        <v>206</v>
      </c>
      <c r="C1679" t="s">
        <v>1147</v>
      </c>
      <c r="D1679" t="s">
        <v>1145</v>
      </c>
      <c r="E1679" t="s">
        <v>854</v>
      </c>
      <c r="F1679" s="78">
        <v>315</v>
      </c>
      <c r="G1679" s="78">
        <v>630</v>
      </c>
      <c r="H1679" s="78">
        <v>45</v>
      </c>
      <c r="I1679" s="78">
        <v>90</v>
      </c>
      <c r="J1679" s="78">
        <v>160</v>
      </c>
      <c r="K1679" s="78">
        <v>320</v>
      </c>
      <c r="L1679" s="78">
        <v>82</v>
      </c>
      <c r="M1679" s="78">
        <v>164</v>
      </c>
      <c r="N1679" s="78">
        <v>14</v>
      </c>
      <c r="O1679" s="78">
        <v>28</v>
      </c>
      <c r="P1679" s="78">
        <v>14</v>
      </c>
      <c r="Q1679" s="78">
        <v>28</v>
      </c>
      <c r="R1679" s="79">
        <v>4.4444444444444446E-2</v>
      </c>
      <c r="S1679" s="79">
        <v>4.4444444444444446E-2</v>
      </c>
      <c r="T1679" s="78" t="str">
        <f>VLOOKUP(Table5[[#This Row],[ODS Code]],Lookup!A:D,4,FALSE)</f>
        <v>Central London</v>
      </c>
      <c r="U1679" s="78" t="str">
        <f>VLOOKUP(Table5[[#This Row],[ODS Code]],Lookup!A:E,3,FALSE)</f>
        <v>St John’s Wood and Maida Vale Network</v>
      </c>
      <c r="V1679" s="78" t="str">
        <f>VLOOKUP(Table5[[#This Row],[ODS Code]],Lookup!A:F,2,FALSE)</f>
        <v>MAIDA VALE MEDICAL CENTRE</v>
      </c>
      <c r="W1679" s="78" t="str">
        <f>VLOOKUP(Table5[[#This Row],[ODS Code]],Lookup!A:G,5,FALSE)</f>
        <v>E87010</v>
      </c>
    </row>
    <row r="1680" spans="1:23" x14ac:dyDescent="0.35">
      <c r="A1680" s="80">
        <v>45505</v>
      </c>
      <c r="B1680" t="s">
        <v>285</v>
      </c>
      <c r="C1680" t="s">
        <v>1148</v>
      </c>
      <c r="D1680" t="s">
        <v>1145</v>
      </c>
      <c r="E1680" t="s">
        <v>854</v>
      </c>
      <c r="F1680" s="78">
        <v>1402</v>
      </c>
      <c r="G1680" s="78">
        <v>2806</v>
      </c>
      <c r="H1680" s="78">
        <v>221</v>
      </c>
      <c r="I1680" s="78">
        <v>443</v>
      </c>
      <c r="J1680" s="78">
        <v>633</v>
      </c>
      <c r="K1680" s="78">
        <v>1266</v>
      </c>
      <c r="L1680" s="78">
        <v>463</v>
      </c>
      <c r="M1680" s="78">
        <v>927</v>
      </c>
      <c r="N1680" s="78">
        <v>47</v>
      </c>
      <c r="O1680" s="78">
        <v>94</v>
      </c>
      <c r="P1680" s="78">
        <v>38</v>
      </c>
      <c r="Q1680" s="78">
        <v>76</v>
      </c>
      <c r="R1680" s="79">
        <v>2.710413694721826E-2</v>
      </c>
      <c r="S1680" s="79">
        <v>2.7084818246614399E-2</v>
      </c>
      <c r="T1680" s="78" t="str">
        <f>VLOOKUP(Table5[[#This Row],[ODS Code]],Lookup!A:D,4,FALSE)</f>
        <v>Central London</v>
      </c>
      <c r="U1680" s="78" t="str">
        <f>VLOOKUP(Table5[[#This Row],[ODS Code]],Lookup!A:E,3,FALSE)</f>
        <v>St John’s Wood and Maida Vale Network</v>
      </c>
      <c r="V1680" s="78" t="str">
        <f>VLOOKUP(Table5[[#This Row],[ODS Code]],Lookup!A:F,2,FALSE)</f>
        <v>ST JOHNS WOOD MEDICAL PRACTICE</v>
      </c>
      <c r="W1680" s="78" t="str">
        <f>VLOOKUP(Table5[[#This Row],[ODS Code]],Lookup!A:G,5,FALSE)</f>
        <v>E87609</v>
      </c>
    </row>
    <row r="1681" spans="1:23" x14ac:dyDescent="0.35">
      <c r="A1681" s="80">
        <v>45505</v>
      </c>
      <c r="B1681" t="s">
        <v>361</v>
      </c>
      <c r="C1681" t="s">
        <v>1149</v>
      </c>
      <c r="D1681" t="s">
        <v>1145</v>
      </c>
      <c r="E1681" t="s">
        <v>854</v>
      </c>
      <c r="F1681" s="78">
        <v>4889</v>
      </c>
      <c r="G1681" s="78">
        <v>8384</v>
      </c>
      <c r="H1681" s="78">
        <v>675</v>
      </c>
      <c r="I1681" s="78">
        <v>1179</v>
      </c>
      <c r="J1681" s="78">
        <v>2374</v>
      </c>
      <c r="K1681" s="78">
        <v>4096</v>
      </c>
      <c r="L1681" s="78">
        <v>1556</v>
      </c>
      <c r="M1681" s="78">
        <v>2615</v>
      </c>
      <c r="N1681" s="78">
        <v>151</v>
      </c>
      <c r="O1681" s="78">
        <v>268</v>
      </c>
      <c r="P1681" s="78">
        <v>133</v>
      </c>
      <c r="Q1681" s="78">
        <v>226</v>
      </c>
      <c r="R1681" s="79">
        <v>2.7203927183473104E-2</v>
      </c>
      <c r="S1681" s="79">
        <v>2.6956106870229007E-2</v>
      </c>
      <c r="T1681" s="78" t="str">
        <f>VLOOKUP(Table5[[#This Row],[ODS Code]],Lookup!A:D,4,FALSE)</f>
        <v>Central London</v>
      </c>
      <c r="U1681" s="78" t="str">
        <f>VLOOKUP(Table5[[#This Row],[ODS Code]],Lookup!A:E,3,FALSE)</f>
        <v>St John’s Wood and Maida Vale Network</v>
      </c>
      <c r="V1681" s="78" t="str">
        <f>VLOOKUP(Table5[[#This Row],[ODS Code]],Lookup!A:F,2,FALSE)</f>
        <v>THE RANDOLPH SURGERY</v>
      </c>
      <c r="W1681" s="78" t="str">
        <f>VLOOKUP(Table5[[#This Row],[ODS Code]],Lookup!A:G,5,FALSE)</f>
        <v>E87046</v>
      </c>
    </row>
    <row r="1682" spans="1:23" x14ac:dyDescent="0.35">
      <c r="A1682" s="80">
        <v>45505</v>
      </c>
      <c r="B1682" t="s">
        <v>382</v>
      </c>
      <c r="C1682" t="s">
        <v>1150</v>
      </c>
      <c r="D1682" t="s">
        <v>1145</v>
      </c>
      <c r="E1682" t="s">
        <v>854</v>
      </c>
      <c r="F1682" s="78">
        <v>0</v>
      </c>
      <c r="G1682" s="78">
        <v>0</v>
      </c>
      <c r="H1682" s="78">
        <v>0</v>
      </c>
      <c r="I1682" s="78">
        <v>0</v>
      </c>
      <c r="J1682" s="78">
        <v>0</v>
      </c>
      <c r="K1682" s="78">
        <v>0</v>
      </c>
      <c r="L1682" s="78">
        <v>0</v>
      </c>
      <c r="M1682" s="78">
        <v>0</v>
      </c>
      <c r="N1682" s="78">
        <v>0</v>
      </c>
      <c r="O1682" s="78">
        <v>0</v>
      </c>
      <c r="P1682" s="78">
        <v>0</v>
      </c>
      <c r="Q1682" s="78">
        <v>0</v>
      </c>
      <c r="R1682" s="79">
        <v>0</v>
      </c>
      <c r="S1682" s="79">
        <v>0</v>
      </c>
      <c r="T1682" s="78" t="str">
        <f>VLOOKUP(Table5[[#This Row],[ODS Code]],Lookup!A:D,4,FALSE)</f>
        <v>Central London</v>
      </c>
      <c r="U1682" s="78" t="str">
        <f>VLOOKUP(Table5[[#This Row],[ODS Code]],Lookup!A:E,3,FALSE)</f>
        <v>St John’s Wood and Maida Vale Network</v>
      </c>
      <c r="V1682" s="78" t="str">
        <f>VLOOKUP(Table5[[#This Row],[ODS Code]],Lookup!A:F,2,FALSE)</f>
        <v>THIRD FLOOR LANARK ROAD MEDICAL CENTRE</v>
      </c>
      <c r="W1682" s="78" t="str">
        <f>VLOOKUP(Table5[[#This Row],[ODS Code]],Lookup!A:G,5,FALSE)</f>
        <v>E87663</v>
      </c>
    </row>
    <row r="1683" spans="1:23" x14ac:dyDescent="0.35">
      <c r="A1683" s="80">
        <v>45505</v>
      </c>
      <c r="B1683" t="s">
        <v>393</v>
      </c>
      <c r="C1683" t="s">
        <v>1151</v>
      </c>
      <c r="D1683" t="s">
        <v>1145</v>
      </c>
      <c r="E1683" t="s">
        <v>854</v>
      </c>
      <c r="F1683" s="78">
        <v>12</v>
      </c>
      <c r="G1683" s="78">
        <v>24</v>
      </c>
      <c r="H1683" s="78">
        <v>1</v>
      </c>
      <c r="I1683" s="78">
        <v>2</v>
      </c>
      <c r="J1683" s="78">
        <v>8</v>
      </c>
      <c r="K1683" s="78">
        <v>16</v>
      </c>
      <c r="L1683" s="78">
        <v>1</v>
      </c>
      <c r="M1683" s="78">
        <v>2</v>
      </c>
      <c r="N1683" s="78">
        <v>0</v>
      </c>
      <c r="O1683" s="78">
        <v>0</v>
      </c>
      <c r="P1683" s="78">
        <v>2</v>
      </c>
      <c r="Q1683" s="78">
        <v>4</v>
      </c>
      <c r="R1683" s="79">
        <v>0.16666666666666666</v>
      </c>
      <c r="S1683" s="79">
        <v>0.16666666666666666</v>
      </c>
      <c r="T1683" s="78" t="str">
        <f>VLOOKUP(Table5[[#This Row],[ODS Code]],Lookup!A:D,4,FALSE)</f>
        <v>Central London</v>
      </c>
      <c r="U1683" s="78" t="str">
        <f>VLOOKUP(Table5[[#This Row],[ODS Code]],Lookup!A:E,3,FALSE)</f>
        <v>St John’s Wood and Maida Vale Network</v>
      </c>
      <c r="V1683" s="78" t="str">
        <f>VLOOKUP(Table5[[#This Row],[ODS Code]],Lookup!A:F,2,FALSE)</f>
        <v>WELLINGTON HEALTH CENTRE</v>
      </c>
      <c r="W1683" s="78" t="str">
        <f>VLOOKUP(Table5[[#This Row],[ODS Code]],Lookup!A:G,5,FALSE)</f>
        <v>E87754</v>
      </c>
    </row>
    <row r="1684" spans="1:23" x14ac:dyDescent="0.35">
      <c r="A1684" s="80">
        <v>45505</v>
      </c>
      <c r="B1684" t="s">
        <v>38</v>
      </c>
      <c r="C1684" t="s">
        <v>1119</v>
      </c>
      <c r="D1684" t="s">
        <v>1152</v>
      </c>
      <c r="E1684" t="s">
        <v>854</v>
      </c>
      <c r="F1684" s="78">
        <v>2775</v>
      </c>
      <c r="G1684" s="78">
        <v>7222</v>
      </c>
      <c r="H1684" s="78">
        <v>393</v>
      </c>
      <c r="I1684" s="78">
        <v>1032</v>
      </c>
      <c r="J1684" s="78">
        <v>1391</v>
      </c>
      <c r="K1684" s="78">
        <v>3629</v>
      </c>
      <c r="L1684" s="78">
        <v>601</v>
      </c>
      <c r="M1684" s="78">
        <v>1575</v>
      </c>
      <c r="N1684" s="78">
        <v>186</v>
      </c>
      <c r="O1684" s="78">
        <v>478</v>
      </c>
      <c r="P1684" s="78">
        <v>204</v>
      </c>
      <c r="Q1684" s="78">
        <v>508</v>
      </c>
      <c r="R1684" s="79">
        <v>7.3513513513513512E-2</v>
      </c>
      <c r="S1684" s="79">
        <v>7.0340625865411247E-2</v>
      </c>
      <c r="T1684" s="78" t="str">
        <f>VLOOKUP(Table5[[#This Row],[ODS Code]],Lookup!A:D,4,FALSE)</f>
        <v>Hillingdon</v>
      </c>
      <c r="U1684" s="78" t="str">
        <f>VLOOKUP(Table5[[#This Row],[ODS Code]],Lookup!A:E,3,FALSE)</f>
        <v>Synergy</v>
      </c>
      <c r="V1684" s="78" t="str">
        <f>VLOOKUP(Table5[[#This Row],[ODS Code]],Lookup!A:F,2,FALSE)</f>
        <v>BELMONT MEDICAL CENTRE</v>
      </c>
      <c r="W1684" s="78" t="str">
        <f>VLOOKUP(Table5[[#This Row],[ODS Code]],Lookup!A:G,5,FALSE)</f>
        <v>E86009</v>
      </c>
    </row>
    <row r="1685" spans="1:23" x14ac:dyDescent="0.35">
      <c r="A1685" s="80">
        <v>45505</v>
      </c>
      <c r="B1685" t="s">
        <v>51</v>
      </c>
      <c r="C1685" t="s">
        <v>1153</v>
      </c>
      <c r="D1685" t="s">
        <v>1152</v>
      </c>
      <c r="E1685" t="s">
        <v>854</v>
      </c>
      <c r="F1685" s="78">
        <v>159</v>
      </c>
      <c r="G1685" s="78">
        <v>450</v>
      </c>
      <c r="H1685" s="78">
        <v>3</v>
      </c>
      <c r="I1685" s="78">
        <v>9</v>
      </c>
      <c r="J1685" s="78">
        <v>142</v>
      </c>
      <c r="K1685" s="78">
        <v>400</v>
      </c>
      <c r="L1685" s="78">
        <v>10</v>
      </c>
      <c r="M1685" s="78">
        <v>29</v>
      </c>
      <c r="N1685" s="78">
        <v>2</v>
      </c>
      <c r="O1685" s="78">
        <v>7</v>
      </c>
      <c r="P1685" s="78">
        <v>2</v>
      </c>
      <c r="Q1685" s="78">
        <v>5</v>
      </c>
      <c r="R1685" s="79">
        <v>1.2578616352201259E-2</v>
      </c>
      <c r="S1685" s="79">
        <v>1.1111111111111112E-2</v>
      </c>
      <c r="T1685" s="78" t="str">
        <f>VLOOKUP(Table5[[#This Row],[ODS Code]],Lookup!A:D,4,FALSE)</f>
        <v>Hillingdon</v>
      </c>
      <c r="U1685" s="78" t="str">
        <f>VLOOKUP(Table5[[#This Row],[ODS Code]],Lookup!A:E,3,FALSE)</f>
        <v>Synergy</v>
      </c>
      <c r="V1685" s="78" t="str">
        <f>VLOOKUP(Table5[[#This Row],[ODS Code]],Lookup!A:F,2,FALSE)</f>
        <v>BRUNEL MEDICAL CENTRE</v>
      </c>
      <c r="W1685" s="78" t="str">
        <f>VLOOKUP(Table5[[#This Row],[ODS Code]],Lookup!A:G,5,FALSE)</f>
        <v>E86030</v>
      </c>
    </row>
    <row r="1686" spans="1:23" x14ac:dyDescent="0.35">
      <c r="A1686" s="80">
        <v>45505</v>
      </c>
      <c r="B1686" t="s">
        <v>62</v>
      </c>
      <c r="C1686" t="s">
        <v>1154</v>
      </c>
      <c r="D1686" t="s">
        <v>1152</v>
      </c>
      <c r="E1686" t="s">
        <v>854</v>
      </c>
      <c r="F1686" s="78">
        <v>2898</v>
      </c>
      <c r="G1686" s="78">
        <v>6050</v>
      </c>
      <c r="H1686" s="78">
        <v>379</v>
      </c>
      <c r="I1686" s="78">
        <v>786</v>
      </c>
      <c r="J1686" s="78">
        <v>1542</v>
      </c>
      <c r="K1686" s="78">
        <v>3220</v>
      </c>
      <c r="L1686" s="78">
        <v>510</v>
      </c>
      <c r="M1686" s="78">
        <v>1060</v>
      </c>
      <c r="N1686" s="78">
        <v>239</v>
      </c>
      <c r="O1686" s="78">
        <v>503</v>
      </c>
      <c r="P1686" s="78">
        <v>228</v>
      </c>
      <c r="Q1686" s="78">
        <v>481</v>
      </c>
      <c r="R1686" s="79">
        <v>7.8674948240165632E-2</v>
      </c>
      <c r="S1686" s="79">
        <v>7.9504132231404956E-2</v>
      </c>
      <c r="T1686" s="78" t="str">
        <f>VLOOKUP(Table5[[#This Row],[ODS Code]],Lookup!A:D,4,FALSE)</f>
        <v>Hillingdon</v>
      </c>
      <c r="U1686" s="78" t="str">
        <f>VLOOKUP(Table5[[#This Row],[ODS Code]],Lookup!A:E,3,FALSE)</f>
        <v>Synergy</v>
      </c>
      <c r="V1686" s="78" t="str">
        <f>VLOOKUP(Table5[[#This Row],[ODS Code]],Lookup!A:F,2,FALSE)</f>
        <v>CENTRAL UXBRIDGE SURGERY</v>
      </c>
      <c r="W1686" s="78" t="str">
        <f>VLOOKUP(Table5[[#This Row],[ODS Code]],Lookup!A:G,5,FALSE)</f>
        <v>E86015</v>
      </c>
    </row>
    <row r="1687" spans="1:23" x14ac:dyDescent="0.35">
      <c r="A1687" s="80">
        <v>45505</v>
      </c>
      <c r="B1687" t="s">
        <v>161</v>
      </c>
      <c r="C1687" t="s">
        <v>1155</v>
      </c>
      <c r="D1687" t="s">
        <v>1152</v>
      </c>
      <c r="E1687" t="s">
        <v>854</v>
      </c>
      <c r="F1687" s="78">
        <v>327</v>
      </c>
      <c r="G1687" s="78">
        <v>679</v>
      </c>
      <c r="H1687" s="78">
        <v>47</v>
      </c>
      <c r="I1687" s="78">
        <v>94</v>
      </c>
      <c r="J1687" s="78">
        <v>197</v>
      </c>
      <c r="K1687" s="78">
        <v>419</v>
      </c>
      <c r="L1687" s="78">
        <v>56</v>
      </c>
      <c r="M1687" s="78">
        <v>112</v>
      </c>
      <c r="N1687" s="78">
        <v>18</v>
      </c>
      <c r="O1687" s="78">
        <v>36</v>
      </c>
      <c r="P1687" s="78">
        <v>9</v>
      </c>
      <c r="Q1687" s="78">
        <v>18</v>
      </c>
      <c r="R1687" s="79">
        <v>2.7522935779816515E-2</v>
      </c>
      <c r="S1687" s="79">
        <v>2.6509572901325478E-2</v>
      </c>
      <c r="T1687" s="78" t="str">
        <f>VLOOKUP(Table5[[#This Row],[ODS Code]],Lookup!A:D,4,FALSE)</f>
        <v>Hillingdon</v>
      </c>
      <c r="U1687" s="78" t="str">
        <f>VLOOKUP(Table5[[#This Row],[ODS Code]],Lookup!A:E,3,FALSE)</f>
        <v>Synergy</v>
      </c>
      <c r="V1687" s="78" t="str">
        <f>VLOOKUP(Table5[[#This Row],[ODS Code]],Lookup!A:F,2,FALSE)</f>
        <v>HILLINGDON HEALTH CENTRE</v>
      </c>
      <c r="W1687" s="78" t="str">
        <f>VLOOKUP(Table5[[#This Row],[ODS Code]],Lookup!A:G,5,FALSE)</f>
        <v>E86036</v>
      </c>
    </row>
    <row r="1688" spans="1:23" x14ac:dyDescent="0.35">
      <c r="A1688" s="80">
        <v>45505</v>
      </c>
      <c r="B1688" t="s">
        <v>52</v>
      </c>
      <c r="C1688" t="s">
        <v>1156</v>
      </c>
      <c r="D1688" t="s">
        <v>1157</v>
      </c>
      <c r="E1688" t="s">
        <v>854</v>
      </c>
      <c r="F1688" s="78">
        <v>0</v>
      </c>
      <c r="G1688" s="78">
        <v>0</v>
      </c>
      <c r="H1688" s="78">
        <v>0</v>
      </c>
      <c r="I1688" s="78">
        <v>0</v>
      </c>
      <c r="J1688" s="78">
        <v>0</v>
      </c>
      <c r="K1688" s="78">
        <v>0</v>
      </c>
      <c r="L1688" s="78">
        <v>0</v>
      </c>
      <c r="M1688" s="78">
        <v>0</v>
      </c>
      <c r="N1688" s="78">
        <v>0</v>
      </c>
      <c r="O1688" s="78">
        <v>0</v>
      </c>
      <c r="P1688" s="78">
        <v>0</v>
      </c>
      <c r="Q1688" s="78">
        <v>0</v>
      </c>
      <c r="R1688" s="79">
        <v>0</v>
      </c>
      <c r="S1688" s="79">
        <v>0</v>
      </c>
      <c r="T1688" s="78" t="str">
        <f>VLOOKUP(Table5[[#This Row],[ODS Code]],Lookup!A:D,4,FALSE)</f>
        <v>Ealing</v>
      </c>
      <c r="U1688" s="78" t="str">
        <f>VLOOKUP(Table5[[#This Row],[ODS Code]],Lookup!A:E,3,FALSE)</f>
        <v>The Ealing Network</v>
      </c>
      <c r="V1688" s="78" t="str">
        <f>VLOOKUP(Table5[[#This Row],[ODS Code]],Lookup!A:F,2,FALSE)</f>
        <v>BRUNSWICK SURGERY</v>
      </c>
      <c r="W1688" s="78" t="str">
        <f>VLOOKUP(Table5[[#This Row],[ODS Code]],Lookup!A:G,5,FALSE)</f>
        <v>E85091</v>
      </c>
    </row>
    <row r="1689" spans="1:23" x14ac:dyDescent="0.35">
      <c r="A1689" s="80">
        <v>45505</v>
      </c>
      <c r="B1689" t="s">
        <v>124</v>
      </c>
      <c r="C1689" t="s">
        <v>1158</v>
      </c>
      <c r="D1689" t="s">
        <v>1157</v>
      </c>
      <c r="E1689" t="s">
        <v>854</v>
      </c>
      <c r="F1689" s="78">
        <v>6589</v>
      </c>
      <c r="G1689" s="78">
        <v>19065</v>
      </c>
      <c r="H1689" s="78">
        <v>1256</v>
      </c>
      <c r="I1689" s="78">
        <v>3243</v>
      </c>
      <c r="J1689" s="78">
        <v>1751</v>
      </c>
      <c r="K1689" s="78">
        <v>6579</v>
      </c>
      <c r="L1689" s="78">
        <v>2390</v>
      </c>
      <c r="M1689" s="78">
        <v>6191</v>
      </c>
      <c r="N1689" s="78">
        <v>565</v>
      </c>
      <c r="O1689" s="78">
        <v>1471</v>
      </c>
      <c r="P1689" s="78">
        <v>627</v>
      </c>
      <c r="Q1689" s="78">
        <v>1581</v>
      </c>
      <c r="R1689" s="79">
        <v>9.515859766277128E-2</v>
      </c>
      <c r="S1689" s="79">
        <v>8.2926829268292687E-2</v>
      </c>
      <c r="T1689" s="78" t="str">
        <f>VLOOKUP(Table5[[#This Row],[ODS Code]],Lookup!A:D,4,FALSE)</f>
        <v>Ealing</v>
      </c>
      <c r="U1689" s="78" t="str">
        <f>VLOOKUP(Table5[[#This Row],[ODS Code]],Lookup!A:E,3,FALSE)</f>
        <v>The Ealing Network</v>
      </c>
      <c r="V1689" s="78" t="str">
        <f>VLOOKUP(Table5[[#This Row],[ODS Code]],Lookup!A:F,2,FALSE)</f>
        <v>GORDON HOUSE SURGERY</v>
      </c>
      <c r="W1689" s="78" t="str">
        <f>VLOOKUP(Table5[[#This Row],[ODS Code]],Lookup!A:G,5,FALSE)</f>
        <v>E85026</v>
      </c>
    </row>
    <row r="1690" spans="1:23" x14ac:dyDescent="0.35">
      <c r="A1690" s="80">
        <v>45505</v>
      </c>
      <c r="B1690" t="s">
        <v>210</v>
      </c>
      <c r="C1690" t="s">
        <v>1159</v>
      </c>
      <c r="D1690" t="s">
        <v>1157</v>
      </c>
      <c r="E1690" t="s">
        <v>854</v>
      </c>
      <c r="F1690" s="78">
        <v>0</v>
      </c>
      <c r="G1690" s="78">
        <v>0</v>
      </c>
      <c r="H1690" s="78">
        <v>0</v>
      </c>
      <c r="I1690" s="78">
        <v>0</v>
      </c>
      <c r="J1690" s="78">
        <v>0</v>
      </c>
      <c r="K1690" s="78">
        <v>0</v>
      </c>
      <c r="L1690" s="78">
        <v>0</v>
      </c>
      <c r="M1690" s="78">
        <v>0</v>
      </c>
      <c r="N1690" s="78">
        <v>0</v>
      </c>
      <c r="O1690" s="78">
        <v>0</v>
      </c>
      <c r="P1690" s="78">
        <v>0</v>
      </c>
      <c r="Q1690" s="78">
        <v>0</v>
      </c>
      <c r="R1690" s="79">
        <v>0</v>
      </c>
      <c r="S1690" s="79">
        <v>0</v>
      </c>
      <c r="T1690" s="78" t="str">
        <f>VLOOKUP(Table5[[#This Row],[ODS Code]],Lookup!A:D,4,FALSE)</f>
        <v>Ealing</v>
      </c>
      <c r="U1690" s="78" t="str">
        <f>VLOOKUP(Table5[[#This Row],[ODS Code]],Lookup!A:E,3,FALSE)</f>
        <v>The Ealing Network</v>
      </c>
      <c r="V1690" s="78" t="str">
        <f>VLOOKUP(Table5[[#This Row],[ODS Code]],Lookup!A:F,2,FALSE)</f>
        <v>MATTOCK LANE HEALTH CENTRE</v>
      </c>
      <c r="W1690" s="78" t="str">
        <f>VLOOKUP(Table5[[#This Row],[ODS Code]],Lookup!A:G,5,FALSE)</f>
        <v>E85726</v>
      </c>
    </row>
    <row r="1691" spans="1:23" x14ac:dyDescent="0.35">
      <c r="A1691" s="80">
        <v>45505</v>
      </c>
      <c r="B1691" t="s">
        <v>256</v>
      </c>
      <c r="C1691" t="s">
        <v>1160</v>
      </c>
      <c r="D1691" t="s">
        <v>1157</v>
      </c>
      <c r="E1691" t="s">
        <v>854</v>
      </c>
      <c r="F1691" s="78">
        <v>0</v>
      </c>
      <c r="G1691" s="78">
        <v>0</v>
      </c>
      <c r="H1691" s="78">
        <v>0</v>
      </c>
      <c r="I1691" s="78">
        <v>0</v>
      </c>
      <c r="J1691" s="78">
        <v>0</v>
      </c>
      <c r="K1691" s="78">
        <v>0</v>
      </c>
      <c r="L1691" s="78">
        <v>0</v>
      </c>
      <c r="M1691" s="78">
        <v>0</v>
      </c>
      <c r="N1691" s="78">
        <v>0</v>
      </c>
      <c r="O1691" s="78">
        <v>0</v>
      </c>
      <c r="P1691" s="78">
        <v>0</v>
      </c>
      <c r="Q1691" s="78">
        <v>0</v>
      </c>
      <c r="R1691" s="79">
        <v>0</v>
      </c>
      <c r="S1691" s="79">
        <v>0</v>
      </c>
      <c r="T1691" s="78" t="str">
        <f>VLOOKUP(Table5[[#This Row],[ODS Code]],Lookup!A:D,4,FALSE)</f>
        <v>Ealing</v>
      </c>
      <c r="U1691" s="78" t="str">
        <f>VLOOKUP(Table5[[#This Row],[ODS Code]],Lookup!A:E,3,FALSE)</f>
        <v>The Ealing Network</v>
      </c>
      <c r="V1691" s="78" t="str">
        <f>VLOOKUP(Table5[[#This Row],[ODS Code]],Lookup!A:F,2,FALSE)</f>
        <v>QUEENS WALK PRACTICE</v>
      </c>
      <c r="W1691" s="78" t="str">
        <f>VLOOKUP(Table5[[#This Row],[ODS Code]],Lookup!A:G,5,FALSE)</f>
        <v>E85057</v>
      </c>
    </row>
    <row r="1692" spans="1:23" x14ac:dyDescent="0.35">
      <c r="A1692" s="80">
        <v>45505</v>
      </c>
      <c r="B1692" t="s">
        <v>306</v>
      </c>
      <c r="C1692" t="s">
        <v>1161</v>
      </c>
      <c r="D1692" t="s">
        <v>1157</v>
      </c>
      <c r="E1692" t="s">
        <v>854</v>
      </c>
      <c r="F1692" s="78">
        <v>248</v>
      </c>
      <c r="G1692" s="78">
        <v>496</v>
      </c>
      <c r="H1692" s="78">
        <v>57</v>
      </c>
      <c r="I1692" s="78">
        <v>114</v>
      </c>
      <c r="J1692" s="78">
        <v>94</v>
      </c>
      <c r="K1692" s="78">
        <v>188</v>
      </c>
      <c r="L1692" s="78">
        <v>77</v>
      </c>
      <c r="M1692" s="78">
        <v>154</v>
      </c>
      <c r="N1692" s="78">
        <v>9</v>
      </c>
      <c r="O1692" s="78">
        <v>18</v>
      </c>
      <c r="P1692" s="78">
        <v>11</v>
      </c>
      <c r="Q1692" s="78">
        <v>22</v>
      </c>
      <c r="R1692" s="79">
        <v>4.4354838709677422E-2</v>
      </c>
      <c r="S1692" s="79">
        <v>4.4354838709677422E-2</v>
      </c>
      <c r="T1692" s="78" t="str">
        <f>VLOOKUP(Table5[[#This Row],[ODS Code]],Lookup!A:D,4,FALSE)</f>
        <v>Ealing</v>
      </c>
      <c r="U1692" s="78" t="str">
        <f>VLOOKUP(Table5[[#This Row],[ODS Code]],Lookup!A:E,3,FALSE)</f>
        <v>The Ealing Network</v>
      </c>
      <c r="V1692" s="78" t="str">
        <f>VLOOKUP(Table5[[#This Row],[ODS Code]],Lookup!A:F,2,FALSE)</f>
        <v>THE ARGYLE SURGERY</v>
      </c>
      <c r="W1692" s="78" t="str">
        <f>VLOOKUP(Table5[[#This Row],[ODS Code]],Lookup!A:G,5,FALSE)</f>
        <v>E85120</v>
      </c>
    </row>
    <row r="1693" spans="1:23" x14ac:dyDescent="0.35">
      <c r="A1693" s="80">
        <v>45505</v>
      </c>
      <c r="B1693" t="s">
        <v>307</v>
      </c>
      <c r="C1693" t="s">
        <v>1162</v>
      </c>
      <c r="D1693" t="s">
        <v>1157</v>
      </c>
      <c r="E1693" t="s">
        <v>854</v>
      </c>
      <c r="F1693" s="78">
        <v>0</v>
      </c>
      <c r="G1693" s="78">
        <v>0</v>
      </c>
      <c r="H1693" s="78">
        <v>0</v>
      </c>
      <c r="I1693" s="78">
        <v>0</v>
      </c>
      <c r="J1693" s="78">
        <v>0</v>
      </c>
      <c r="K1693" s="78">
        <v>0</v>
      </c>
      <c r="L1693" s="78">
        <v>0</v>
      </c>
      <c r="M1693" s="78">
        <v>0</v>
      </c>
      <c r="N1693" s="78">
        <v>0</v>
      </c>
      <c r="O1693" s="78">
        <v>0</v>
      </c>
      <c r="P1693" s="78">
        <v>0</v>
      </c>
      <c r="Q1693" s="78">
        <v>0</v>
      </c>
      <c r="R1693" s="79">
        <v>0</v>
      </c>
      <c r="S1693" s="79">
        <v>0</v>
      </c>
      <c r="T1693" s="78" t="str">
        <f>VLOOKUP(Table5[[#This Row],[ODS Code]],Lookup!A:D,4,FALSE)</f>
        <v>Ealing</v>
      </c>
      <c r="U1693" s="78" t="str">
        <f>VLOOKUP(Table5[[#This Row],[ODS Code]],Lookup!A:E,3,FALSE)</f>
        <v>The Ealing Network</v>
      </c>
      <c r="V1693" s="78" t="str">
        <f>VLOOKUP(Table5[[#This Row],[ODS Code]],Lookup!A:F,2,FALSE)</f>
        <v>THE AVENUE SURGERY</v>
      </c>
      <c r="W1693" s="78" t="str">
        <f>VLOOKUP(Table5[[#This Row],[ODS Code]],Lookup!A:G,5,FALSE)</f>
        <v>E85099</v>
      </c>
    </row>
    <row r="1694" spans="1:23" x14ac:dyDescent="0.35">
      <c r="A1694" s="80">
        <v>45505</v>
      </c>
      <c r="B1694" t="s">
        <v>318</v>
      </c>
      <c r="C1694" t="s">
        <v>1163</v>
      </c>
      <c r="D1694" t="s">
        <v>1157</v>
      </c>
      <c r="E1694" t="s">
        <v>854</v>
      </c>
      <c r="F1694" s="78">
        <v>700</v>
      </c>
      <c r="G1694" s="78">
        <v>1400</v>
      </c>
      <c r="H1694" s="78">
        <v>44</v>
      </c>
      <c r="I1694" s="78">
        <v>88</v>
      </c>
      <c r="J1694" s="78">
        <v>468</v>
      </c>
      <c r="K1694" s="78">
        <v>936</v>
      </c>
      <c r="L1694" s="78">
        <v>167</v>
      </c>
      <c r="M1694" s="78">
        <v>334</v>
      </c>
      <c r="N1694" s="78">
        <v>9</v>
      </c>
      <c r="O1694" s="78">
        <v>18</v>
      </c>
      <c r="P1694" s="78">
        <v>12</v>
      </c>
      <c r="Q1694" s="78">
        <v>24</v>
      </c>
      <c r="R1694" s="79">
        <v>1.7142857142857144E-2</v>
      </c>
      <c r="S1694" s="79">
        <v>1.7142857142857144E-2</v>
      </c>
      <c r="T1694" s="78" t="str">
        <f>VLOOKUP(Table5[[#This Row],[ODS Code]],Lookup!A:D,4,FALSE)</f>
        <v>Ealing</v>
      </c>
      <c r="U1694" s="78" t="str">
        <f>VLOOKUP(Table5[[#This Row],[ODS Code]],Lookup!A:E,3,FALSE)</f>
        <v>The Ealing Network</v>
      </c>
      <c r="V1694" s="78" t="str">
        <f>VLOOKUP(Table5[[#This Row],[ODS Code]],Lookup!A:F,2,FALSE)</f>
        <v>THE CORFTON ROAD SURGERY</v>
      </c>
      <c r="W1694" s="78" t="str">
        <f>VLOOKUP(Table5[[#This Row],[ODS Code]],Lookup!A:G,5,FALSE)</f>
        <v>E85123</v>
      </c>
    </row>
    <row r="1695" spans="1:23" x14ac:dyDescent="0.35">
      <c r="A1695" s="80">
        <v>45505</v>
      </c>
      <c r="B1695" t="s">
        <v>319</v>
      </c>
      <c r="C1695" t="s">
        <v>1164</v>
      </c>
      <c r="D1695" t="s">
        <v>1157</v>
      </c>
      <c r="E1695" t="s">
        <v>854</v>
      </c>
      <c r="F1695" s="78">
        <v>0</v>
      </c>
      <c r="G1695" s="78">
        <v>0</v>
      </c>
      <c r="H1695" s="78">
        <v>0</v>
      </c>
      <c r="I1695" s="78">
        <v>0</v>
      </c>
      <c r="J1695" s="78">
        <v>0</v>
      </c>
      <c r="K1695" s="78">
        <v>0</v>
      </c>
      <c r="L1695" s="78">
        <v>0</v>
      </c>
      <c r="M1695" s="78">
        <v>0</v>
      </c>
      <c r="N1695" s="78">
        <v>0</v>
      </c>
      <c r="O1695" s="78">
        <v>0</v>
      </c>
      <c r="P1695" s="78">
        <v>0</v>
      </c>
      <c r="Q1695" s="78">
        <v>0</v>
      </c>
      <c r="R1695" s="79">
        <v>0</v>
      </c>
      <c r="S1695" s="79">
        <v>0</v>
      </c>
      <c r="T1695" s="78" t="str">
        <f>VLOOKUP(Table5[[#This Row],[ODS Code]],Lookup!A:D,4,FALSE)</f>
        <v>Ealing</v>
      </c>
      <c r="U1695" s="78" t="str">
        <f>VLOOKUP(Table5[[#This Row],[ODS Code]],Lookup!A:E,3,FALSE)</f>
        <v>The Ealing Network</v>
      </c>
      <c r="V1695" s="78" t="str">
        <f>VLOOKUP(Table5[[#This Row],[ODS Code]],Lookup!A:F,2,FALSE)</f>
        <v>CUCKOO LANE HEALTH CENTRE</v>
      </c>
      <c r="W1695" s="78" t="str">
        <f>VLOOKUP(Table5[[#This Row],[ODS Code]],Lookup!A:G,5,FALSE)</f>
        <v>E85116</v>
      </c>
    </row>
    <row r="1696" spans="1:23" x14ac:dyDescent="0.35">
      <c r="A1696" s="80">
        <v>45505</v>
      </c>
      <c r="B1696" t="s">
        <v>229</v>
      </c>
      <c r="C1696" t="s">
        <v>1165</v>
      </c>
      <c r="D1696" t="s">
        <v>1157</v>
      </c>
      <c r="E1696" t="s">
        <v>854</v>
      </c>
      <c r="F1696" s="78">
        <v>0</v>
      </c>
      <c r="G1696" s="78">
        <v>0</v>
      </c>
      <c r="H1696" s="78">
        <v>0</v>
      </c>
      <c r="I1696" s="78">
        <v>0</v>
      </c>
      <c r="J1696" s="78">
        <v>0</v>
      </c>
      <c r="K1696" s="78">
        <v>0</v>
      </c>
      <c r="L1696" s="78">
        <v>0</v>
      </c>
      <c r="M1696" s="78">
        <v>0</v>
      </c>
      <c r="N1696" s="78">
        <v>0</v>
      </c>
      <c r="O1696" s="78">
        <v>0</v>
      </c>
      <c r="P1696" s="78">
        <v>0</v>
      </c>
      <c r="Q1696" s="78">
        <v>0</v>
      </c>
      <c r="R1696" s="79">
        <v>0</v>
      </c>
      <c r="S1696" s="79">
        <v>0</v>
      </c>
      <c r="T1696" s="78" t="str">
        <f>VLOOKUP(Table5[[#This Row],[ODS Code]],Lookup!A:D,4,FALSE)</f>
        <v>Ealing</v>
      </c>
      <c r="U1696" s="78" t="str">
        <f>VLOOKUP(Table5[[#This Row],[ODS Code]],Lookup!A:E,3,FALSE)</f>
        <v>NULL</v>
      </c>
      <c r="V1696" s="78" t="str">
        <f>VLOOKUP(Table5[[#This Row],[ODS Code]],Lookup!A:F,2,FALSE)</f>
        <v>NURSING HOME SERVICES</v>
      </c>
      <c r="W1696" s="78" t="str">
        <f>VLOOKUP(Table5[[#This Row],[ODS Code]],Lookup!A:G,5,FALSE)</f>
        <v>Y04225</v>
      </c>
    </row>
    <row r="1697" spans="1:23" x14ac:dyDescent="0.35">
      <c r="A1697" s="80">
        <v>45505</v>
      </c>
      <c r="B1697" t="s">
        <v>1166</v>
      </c>
      <c r="C1697" t="s">
        <v>1167</v>
      </c>
      <c r="D1697" t="s">
        <v>1168</v>
      </c>
      <c r="E1697" t="s">
        <v>854</v>
      </c>
      <c r="F1697" s="78">
        <v>0</v>
      </c>
      <c r="G1697" s="78">
        <v>0</v>
      </c>
      <c r="H1697" s="78">
        <v>0</v>
      </c>
      <c r="I1697" s="78">
        <v>0</v>
      </c>
      <c r="J1697" s="78">
        <v>0</v>
      </c>
      <c r="K1697" s="78">
        <v>0</v>
      </c>
      <c r="L1697" s="78">
        <v>0</v>
      </c>
      <c r="M1697" s="78">
        <v>0</v>
      </c>
      <c r="N1697" s="78">
        <v>0</v>
      </c>
      <c r="O1697" s="78">
        <v>0</v>
      </c>
      <c r="P1697" s="78">
        <v>0</v>
      </c>
      <c r="Q1697" s="78">
        <v>0</v>
      </c>
      <c r="R1697" s="79">
        <v>0</v>
      </c>
      <c r="S1697" s="79">
        <v>0</v>
      </c>
      <c r="T1697" s="78" t="e">
        <f>VLOOKUP(Table5[[#This Row],[ODS Code]],Lookup!A:D,4,FALSE)</f>
        <v>#N/A</v>
      </c>
      <c r="U1697" s="78" t="e">
        <f>VLOOKUP(Table5[[#This Row],[ODS Code]],Lookup!A:E,3,FALSE)</f>
        <v>#N/A</v>
      </c>
      <c r="V1697" s="78" t="e">
        <f>VLOOKUP(Table5[[#This Row],[ODS Code]],Lookup!A:F,2,FALSE)</f>
        <v>#N/A</v>
      </c>
      <c r="W1697" s="78" t="e">
        <f>VLOOKUP(Table5[[#This Row],[ODS Code]],Lookup!A:G,5,FALSE)</f>
        <v>#N/A</v>
      </c>
    </row>
    <row r="1698" spans="1:23" x14ac:dyDescent="0.35">
      <c r="A1698" s="80">
        <v>45505</v>
      </c>
      <c r="B1698" t="s">
        <v>1169</v>
      </c>
      <c r="C1698" t="s">
        <v>1170</v>
      </c>
      <c r="D1698" t="s">
        <v>1168</v>
      </c>
      <c r="E1698" t="s">
        <v>854</v>
      </c>
      <c r="F1698" s="78">
        <v>0</v>
      </c>
      <c r="G1698" s="78">
        <v>0</v>
      </c>
      <c r="H1698" s="78">
        <v>0</v>
      </c>
      <c r="I1698" s="78">
        <v>0</v>
      </c>
      <c r="J1698" s="78">
        <v>0</v>
      </c>
      <c r="K1698" s="78">
        <v>0</v>
      </c>
      <c r="L1698" s="78">
        <v>0</v>
      </c>
      <c r="M1698" s="78">
        <v>0</v>
      </c>
      <c r="N1698" s="78">
        <v>0</v>
      </c>
      <c r="O1698" s="78">
        <v>0</v>
      </c>
      <c r="P1698" s="78">
        <v>0</v>
      </c>
      <c r="Q1698" s="78">
        <v>0</v>
      </c>
      <c r="R1698" s="79">
        <v>0</v>
      </c>
      <c r="S1698" s="79">
        <v>0</v>
      </c>
      <c r="T1698" s="78" t="e">
        <f>VLOOKUP(Table5[[#This Row],[ODS Code]],Lookup!A:D,4,FALSE)</f>
        <v>#N/A</v>
      </c>
      <c r="U1698" s="78" t="e">
        <f>VLOOKUP(Table5[[#This Row],[ODS Code]],Lookup!A:E,3,FALSE)</f>
        <v>#N/A</v>
      </c>
      <c r="V1698" s="78" t="e">
        <f>VLOOKUP(Table5[[#This Row],[ODS Code]],Lookup!A:F,2,FALSE)</f>
        <v>#N/A</v>
      </c>
      <c r="W1698" s="78" t="e">
        <f>VLOOKUP(Table5[[#This Row],[ODS Code]],Lookup!A:G,5,FALSE)</f>
        <v>#N/A</v>
      </c>
    </row>
    <row r="1699" spans="1:23" x14ac:dyDescent="0.35">
      <c r="A1699" s="80">
        <v>45505</v>
      </c>
      <c r="B1699" t="s">
        <v>1171</v>
      </c>
      <c r="C1699" t="s">
        <v>1172</v>
      </c>
      <c r="D1699" t="s">
        <v>1168</v>
      </c>
      <c r="E1699" t="s">
        <v>854</v>
      </c>
      <c r="F1699" s="78">
        <v>0</v>
      </c>
      <c r="G1699" s="78">
        <v>0</v>
      </c>
      <c r="H1699" s="78">
        <v>0</v>
      </c>
      <c r="I1699" s="78">
        <v>0</v>
      </c>
      <c r="J1699" s="78">
        <v>0</v>
      </c>
      <c r="K1699" s="78">
        <v>0</v>
      </c>
      <c r="L1699" s="78">
        <v>0</v>
      </c>
      <c r="M1699" s="78">
        <v>0</v>
      </c>
      <c r="N1699" s="78">
        <v>0</v>
      </c>
      <c r="O1699" s="78">
        <v>0</v>
      </c>
      <c r="P1699" s="78">
        <v>0</v>
      </c>
      <c r="Q1699" s="78">
        <v>0</v>
      </c>
      <c r="R1699" s="79">
        <v>0</v>
      </c>
      <c r="S1699" s="79">
        <v>0</v>
      </c>
      <c r="T1699" s="78" t="e">
        <f>VLOOKUP(Table5[[#This Row],[ODS Code]],Lookup!A:D,4,FALSE)</f>
        <v>#N/A</v>
      </c>
      <c r="U1699" s="78" t="e">
        <f>VLOOKUP(Table5[[#This Row],[ODS Code]],Lookup!A:E,3,FALSE)</f>
        <v>#N/A</v>
      </c>
      <c r="V1699" s="78" t="e">
        <f>VLOOKUP(Table5[[#This Row],[ODS Code]],Lookup!A:F,2,FALSE)</f>
        <v>#N/A</v>
      </c>
      <c r="W1699" s="78" t="e">
        <f>VLOOKUP(Table5[[#This Row],[ODS Code]],Lookup!A:G,5,FALSE)</f>
        <v>#N/A</v>
      </c>
    </row>
    <row r="1700" spans="1:23" x14ac:dyDescent="0.35">
      <c r="A1700" s="80">
        <v>45505</v>
      </c>
      <c r="B1700" t="s">
        <v>74</v>
      </c>
      <c r="C1700" t="s">
        <v>1173</v>
      </c>
      <c r="D1700" t="s">
        <v>1168</v>
      </c>
      <c r="E1700" t="s">
        <v>854</v>
      </c>
      <c r="F1700" s="78">
        <v>35</v>
      </c>
      <c r="G1700" s="78">
        <v>70</v>
      </c>
      <c r="H1700" s="78">
        <v>3</v>
      </c>
      <c r="I1700" s="78">
        <v>6</v>
      </c>
      <c r="J1700" s="78">
        <v>27</v>
      </c>
      <c r="K1700" s="78">
        <v>54</v>
      </c>
      <c r="L1700" s="78">
        <v>3</v>
      </c>
      <c r="M1700" s="78">
        <v>6</v>
      </c>
      <c r="N1700" s="78">
        <v>1</v>
      </c>
      <c r="O1700" s="78">
        <v>2</v>
      </c>
      <c r="P1700" s="78">
        <v>1</v>
      </c>
      <c r="Q1700" s="78">
        <v>2</v>
      </c>
      <c r="R1700" s="79">
        <v>2.8571428571428571E-2</v>
      </c>
      <c r="S1700" s="79">
        <v>2.8571428571428571E-2</v>
      </c>
      <c r="T1700" s="78" t="str">
        <f>VLOOKUP(Table5[[#This Row],[ODS Code]],Lookup!A:D,4,FALSE)</f>
        <v>Hillingdon</v>
      </c>
      <c r="U1700" s="78" t="str">
        <f>VLOOKUP(Table5[[#This Row],[ODS Code]],Lookup!A:E,3,FALSE)</f>
        <v>NULL</v>
      </c>
      <c r="V1700" s="78" t="str">
        <f>VLOOKUP(Table5[[#This Row],[ODS Code]],Lookup!A:F,2,FALSE)</f>
        <v>CHURCH ROAD SURGERY</v>
      </c>
      <c r="W1700" s="78" t="str">
        <f>VLOOKUP(Table5[[#This Row],[ODS Code]],Lookup!A:G,5,FALSE)</f>
        <v>E86034</v>
      </c>
    </row>
    <row r="1701" spans="1:23" x14ac:dyDescent="0.35">
      <c r="A1701" s="80">
        <v>45505</v>
      </c>
      <c r="B1701" t="s">
        <v>397</v>
      </c>
      <c r="C1701" t="s">
        <v>1175</v>
      </c>
      <c r="D1701" t="s">
        <v>1168</v>
      </c>
      <c r="E1701" t="s">
        <v>854</v>
      </c>
      <c r="F1701" s="78">
        <v>145</v>
      </c>
      <c r="G1701" s="78">
        <v>290</v>
      </c>
      <c r="H1701" s="78">
        <v>12</v>
      </c>
      <c r="I1701" s="78">
        <v>24</v>
      </c>
      <c r="J1701" s="78">
        <v>88</v>
      </c>
      <c r="K1701" s="78">
        <v>176</v>
      </c>
      <c r="L1701" s="78">
        <v>26</v>
      </c>
      <c r="M1701" s="78">
        <v>52</v>
      </c>
      <c r="N1701" s="78">
        <v>7</v>
      </c>
      <c r="O1701" s="78">
        <v>14</v>
      </c>
      <c r="P1701" s="78">
        <v>12</v>
      </c>
      <c r="Q1701" s="78">
        <v>24</v>
      </c>
      <c r="R1701" s="79">
        <v>8.2758620689655171E-2</v>
      </c>
      <c r="S1701" s="79">
        <v>8.2758620689655171E-2</v>
      </c>
      <c r="T1701" s="78" t="str">
        <f>VLOOKUP(Table5[[#This Row],[ODS Code]],Lookup!A:D,4,FALSE)</f>
        <v>Hillingdon</v>
      </c>
      <c r="U1701" s="78" t="str">
        <f>VLOOKUP(Table5[[#This Row],[ODS Code]],Lookup!A:E,3,FALSE)</f>
        <v>NULL</v>
      </c>
      <c r="V1701" s="78" t="str">
        <f>VLOOKUP(Table5[[#This Row],[ODS Code]],Lookup!A:F,2,FALSE)</f>
        <v>WEST LONDON MEDICAL CENTRE</v>
      </c>
      <c r="W1701" s="78" t="str">
        <f>VLOOKUP(Table5[[#This Row],[ODS Code]],Lookup!A:G,5,FALSE)</f>
        <v>E86620</v>
      </c>
    </row>
    <row r="1702" spans="1:23" x14ac:dyDescent="0.35">
      <c r="A1702" s="80">
        <v>45505</v>
      </c>
      <c r="B1702" t="s">
        <v>1176</v>
      </c>
      <c r="C1702" t="s">
        <v>1177</v>
      </c>
      <c r="D1702" t="s">
        <v>1168</v>
      </c>
      <c r="E1702" t="s">
        <v>854</v>
      </c>
      <c r="F1702" s="78">
        <v>0</v>
      </c>
      <c r="G1702" s="78">
        <v>0</v>
      </c>
      <c r="H1702" s="78">
        <v>0</v>
      </c>
      <c r="I1702" s="78">
        <v>0</v>
      </c>
      <c r="J1702" s="78">
        <v>0</v>
      </c>
      <c r="K1702" s="78">
        <v>0</v>
      </c>
      <c r="L1702" s="78">
        <v>0</v>
      </c>
      <c r="M1702" s="78">
        <v>0</v>
      </c>
      <c r="N1702" s="78">
        <v>0</v>
      </c>
      <c r="O1702" s="78">
        <v>0</v>
      </c>
      <c r="P1702" s="78">
        <v>0</v>
      </c>
      <c r="Q1702" s="78">
        <v>0</v>
      </c>
      <c r="R1702" s="79">
        <v>0</v>
      </c>
      <c r="S1702" s="79">
        <v>0</v>
      </c>
      <c r="T1702" s="78" t="e">
        <f>VLOOKUP(Table5[[#This Row],[ODS Code]],Lookup!A:D,4,FALSE)</f>
        <v>#N/A</v>
      </c>
      <c r="U1702" s="78" t="e">
        <f>VLOOKUP(Table5[[#This Row],[ODS Code]],Lookup!A:E,3,FALSE)</f>
        <v>#N/A</v>
      </c>
      <c r="V1702" s="78" t="e">
        <f>VLOOKUP(Table5[[#This Row],[ODS Code]],Lookup!A:F,2,FALSE)</f>
        <v>#N/A</v>
      </c>
      <c r="W1702" s="78" t="e">
        <f>VLOOKUP(Table5[[#This Row],[ODS Code]],Lookup!A:G,5,FALSE)</f>
        <v>#N/A</v>
      </c>
    </row>
    <row r="1703" spans="1:23" x14ac:dyDescent="0.35">
      <c r="A1703" s="80">
        <v>45505</v>
      </c>
      <c r="B1703" t="s">
        <v>59</v>
      </c>
      <c r="C1703" t="s">
        <v>1178</v>
      </c>
      <c r="D1703" t="s">
        <v>1179</v>
      </c>
      <c r="E1703" t="s">
        <v>854</v>
      </c>
      <c r="F1703" s="78">
        <v>2465</v>
      </c>
      <c r="G1703" s="78">
        <v>4930</v>
      </c>
      <c r="H1703" s="78">
        <v>370</v>
      </c>
      <c r="I1703" s="78">
        <v>740</v>
      </c>
      <c r="J1703" s="78">
        <v>1069</v>
      </c>
      <c r="K1703" s="78">
        <v>2138</v>
      </c>
      <c r="L1703" s="78">
        <v>852</v>
      </c>
      <c r="M1703" s="78">
        <v>1704</v>
      </c>
      <c r="N1703" s="78">
        <v>97</v>
      </c>
      <c r="O1703" s="78">
        <v>194</v>
      </c>
      <c r="P1703" s="78">
        <v>77</v>
      </c>
      <c r="Q1703" s="78">
        <v>154</v>
      </c>
      <c r="R1703" s="79">
        <v>3.1237322515212981E-2</v>
      </c>
      <c r="S1703" s="79">
        <v>3.1237322515212981E-2</v>
      </c>
      <c r="T1703" s="78" t="str">
        <f>VLOOKUP(Table5[[#This Row],[ODS Code]],Lookup!A:D,4,FALSE)</f>
        <v>Central London</v>
      </c>
      <c r="U1703" s="78" t="str">
        <f>VLOOKUP(Table5[[#This Row],[ODS Code]],Lookup!A:E,3,FALSE)</f>
        <v>West End and Marylebone Primary Care Network</v>
      </c>
      <c r="V1703" s="78" t="str">
        <f>VLOOKUP(Table5[[#This Row],[ODS Code]],Lookup!A:F,2,FALSE)</f>
        <v>CAVENDISH HEALTH CENTRE</v>
      </c>
      <c r="W1703" s="78" t="str">
        <f>VLOOKUP(Table5[[#This Row],[ODS Code]],Lookup!A:G,5,FALSE)</f>
        <v>E87745</v>
      </c>
    </row>
    <row r="1704" spans="1:23" x14ac:dyDescent="0.35">
      <c r="A1704" s="80">
        <v>45505</v>
      </c>
      <c r="B1704" t="s">
        <v>81</v>
      </c>
      <c r="C1704" t="s">
        <v>1180</v>
      </c>
      <c r="D1704" t="s">
        <v>1179</v>
      </c>
      <c r="E1704" t="s">
        <v>854</v>
      </c>
      <c r="F1704" s="78">
        <v>0</v>
      </c>
      <c r="G1704" s="78">
        <v>0</v>
      </c>
      <c r="H1704" s="78">
        <v>0</v>
      </c>
      <c r="I1704" s="78">
        <v>0</v>
      </c>
      <c r="J1704" s="78">
        <v>0</v>
      </c>
      <c r="K1704" s="78">
        <v>0</v>
      </c>
      <c r="L1704" s="78">
        <v>0</v>
      </c>
      <c r="M1704" s="78">
        <v>0</v>
      </c>
      <c r="N1704" s="78">
        <v>0</v>
      </c>
      <c r="O1704" s="78">
        <v>0</v>
      </c>
      <c r="P1704" s="78">
        <v>0</v>
      </c>
      <c r="Q1704" s="78">
        <v>0</v>
      </c>
      <c r="R1704" s="79">
        <v>0</v>
      </c>
      <c r="S1704" s="79">
        <v>0</v>
      </c>
      <c r="T1704" s="78" t="str">
        <f>VLOOKUP(Table5[[#This Row],[ODS Code]],Lookup!A:D,4,FALSE)</f>
        <v>Central London</v>
      </c>
      <c r="U1704" s="78" t="str">
        <f>VLOOKUP(Table5[[#This Row],[ODS Code]],Lookup!A:E,3,FALSE)</f>
        <v>West End and Marylebone Primary Care Network</v>
      </c>
      <c r="V1704" s="78" t="str">
        <f>VLOOKUP(Table5[[#This Row],[ODS Code]],Lookup!A:F,2,FALSE)</f>
        <v>COVENT GARDEN MEDICAL CENTRE</v>
      </c>
      <c r="W1704" s="78" t="str">
        <f>VLOOKUP(Table5[[#This Row],[ODS Code]],Lookup!A:G,5,FALSE)</f>
        <v>E87045</v>
      </c>
    </row>
    <row r="1705" spans="1:23" x14ac:dyDescent="0.35">
      <c r="A1705" s="80">
        <v>45505</v>
      </c>
      <c r="B1705" t="s">
        <v>84</v>
      </c>
      <c r="C1705" t="s">
        <v>1181</v>
      </c>
      <c r="D1705" t="s">
        <v>1179</v>
      </c>
      <c r="E1705" t="s">
        <v>854</v>
      </c>
      <c r="F1705" s="78">
        <v>37</v>
      </c>
      <c r="G1705" s="78">
        <v>74</v>
      </c>
      <c r="H1705" s="78">
        <v>5</v>
      </c>
      <c r="I1705" s="78">
        <v>10</v>
      </c>
      <c r="J1705" s="78">
        <v>17</v>
      </c>
      <c r="K1705" s="78">
        <v>34</v>
      </c>
      <c r="L1705" s="78">
        <v>13</v>
      </c>
      <c r="M1705" s="78">
        <v>26</v>
      </c>
      <c r="N1705" s="78">
        <v>0</v>
      </c>
      <c r="O1705" s="78">
        <v>0</v>
      </c>
      <c r="P1705" s="78">
        <v>2</v>
      </c>
      <c r="Q1705" s="78">
        <v>4</v>
      </c>
      <c r="R1705" s="79">
        <v>5.4054054054054057E-2</v>
      </c>
      <c r="S1705" s="79">
        <v>5.4054054054054057E-2</v>
      </c>
      <c r="T1705" s="78" t="str">
        <f>VLOOKUP(Table5[[#This Row],[ODS Code]],Lookup!A:D,4,FALSE)</f>
        <v>Central London</v>
      </c>
      <c r="U1705" s="78" t="str">
        <f>VLOOKUP(Table5[[#This Row],[ODS Code]],Lookup!A:E,3,FALSE)</f>
        <v>West End and Marylebone Primary Care Network</v>
      </c>
      <c r="V1705" s="78" t="str">
        <f>VLOOKUP(Table5[[#This Row],[ODS Code]],Lookup!A:F,2,FALSE)</f>
        <v>CRAWFORD STREET SURGERY</v>
      </c>
      <c r="W1705" s="78" t="str">
        <f>VLOOKUP(Table5[[#This Row],[ODS Code]],Lookup!A:G,5,FALSE)</f>
        <v>E87070</v>
      </c>
    </row>
    <row r="1706" spans="1:23" x14ac:dyDescent="0.35">
      <c r="A1706" s="80">
        <v>45505</v>
      </c>
      <c r="B1706" t="s">
        <v>113</v>
      </c>
      <c r="C1706" t="s">
        <v>1182</v>
      </c>
      <c r="D1706" t="s">
        <v>1179</v>
      </c>
      <c r="E1706" t="s">
        <v>854</v>
      </c>
      <c r="F1706" s="78">
        <v>2520</v>
      </c>
      <c r="G1706" s="78">
        <v>5175</v>
      </c>
      <c r="H1706" s="78">
        <v>250</v>
      </c>
      <c r="I1706" s="78">
        <v>509</v>
      </c>
      <c r="J1706" s="78">
        <v>1408</v>
      </c>
      <c r="K1706" s="78">
        <v>2924</v>
      </c>
      <c r="L1706" s="78">
        <v>596</v>
      </c>
      <c r="M1706" s="78">
        <v>1208</v>
      </c>
      <c r="N1706" s="78">
        <v>113</v>
      </c>
      <c r="O1706" s="78">
        <v>227</v>
      </c>
      <c r="P1706" s="78">
        <v>153</v>
      </c>
      <c r="Q1706" s="78">
        <v>307</v>
      </c>
      <c r="R1706" s="79">
        <v>6.0714285714285714E-2</v>
      </c>
      <c r="S1706" s="79">
        <v>5.9323671497584544E-2</v>
      </c>
      <c r="T1706" s="78" t="str">
        <f>VLOOKUP(Table5[[#This Row],[ODS Code]],Lookup!A:D,4,FALSE)</f>
        <v>Central London</v>
      </c>
      <c r="U1706" s="78" t="str">
        <f>VLOOKUP(Table5[[#This Row],[ODS Code]],Lookup!A:E,3,FALSE)</f>
        <v>West End and Marylebone Primary Care Network</v>
      </c>
      <c r="V1706" s="78" t="str">
        <f>VLOOKUP(Table5[[#This Row],[ODS Code]],Lookup!A:F,2,FALSE)</f>
        <v>FITZROVIA MEDICAL CENTRE</v>
      </c>
      <c r="W1706" s="78" t="str">
        <f>VLOOKUP(Table5[[#This Row],[ODS Code]],Lookup!A:G,5,FALSE)</f>
        <v>E87066</v>
      </c>
    </row>
    <row r="1707" spans="1:23" x14ac:dyDescent="0.35">
      <c r="A1707" s="80">
        <v>45505</v>
      </c>
      <c r="B1707" t="s">
        <v>129</v>
      </c>
      <c r="C1707" t="s">
        <v>1183</v>
      </c>
      <c r="D1707" t="s">
        <v>1179</v>
      </c>
      <c r="E1707" t="s">
        <v>854</v>
      </c>
      <c r="F1707" s="78">
        <v>0</v>
      </c>
      <c r="G1707" s="78">
        <v>0</v>
      </c>
      <c r="H1707" s="78">
        <v>0</v>
      </c>
      <c r="I1707" s="78">
        <v>0</v>
      </c>
      <c r="J1707" s="78">
        <v>0</v>
      </c>
      <c r="K1707" s="78">
        <v>0</v>
      </c>
      <c r="L1707" s="78">
        <v>0</v>
      </c>
      <c r="M1707" s="78">
        <v>0</v>
      </c>
      <c r="N1707" s="78">
        <v>0</v>
      </c>
      <c r="O1707" s="78">
        <v>0</v>
      </c>
      <c r="P1707" s="78">
        <v>0</v>
      </c>
      <c r="Q1707" s="78">
        <v>0</v>
      </c>
      <c r="R1707" s="79">
        <v>0</v>
      </c>
      <c r="S1707" s="79">
        <v>0</v>
      </c>
      <c r="T1707" s="78" t="str">
        <f>VLOOKUP(Table5[[#This Row],[ODS Code]],Lookup!A:D,4,FALSE)</f>
        <v>Central London</v>
      </c>
      <c r="U1707" s="78" t="str">
        <f>VLOOKUP(Table5[[#This Row],[ODS Code]],Lookup!A:E,3,FALSE)</f>
        <v>West End and Marylebone Primary Care Network</v>
      </c>
      <c r="V1707" s="78" t="str">
        <f>VLOOKUP(Table5[[#This Row],[ODS Code]],Lookup!A:F,2,FALSE)</f>
        <v>GREAT CHAPEL STREET MEDICAL CENTRE</v>
      </c>
      <c r="W1707" s="78" t="str">
        <f>VLOOKUP(Table5[[#This Row],[ODS Code]],Lookup!A:G,5,FALSE)</f>
        <v>E87772</v>
      </c>
    </row>
    <row r="1708" spans="1:23" x14ac:dyDescent="0.35">
      <c r="A1708" s="80">
        <v>45505</v>
      </c>
      <c r="B1708" t="s">
        <v>209</v>
      </c>
      <c r="C1708" t="s">
        <v>1184</v>
      </c>
      <c r="D1708" t="s">
        <v>1179</v>
      </c>
      <c r="E1708" t="s">
        <v>854</v>
      </c>
      <c r="F1708" s="78">
        <v>202</v>
      </c>
      <c r="G1708" s="78">
        <v>404</v>
      </c>
      <c r="H1708" s="78">
        <v>39</v>
      </c>
      <c r="I1708" s="78">
        <v>78</v>
      </c>
      <c r="J1708" s="78">
        <v>65</v>
      </c>
      <c r="K1708" s="78">
        <v>130</v>
      </c>
      <c r="L1708" s="78">
        <v>71</v>
      </c>
      <c r="M1708" s="78">
        <v>142</v>
      </c>
      <c r="N1708" s="78">
        <v>14</v>
      </c>
      <c r="O1708" s="78">
        <v>28</v>
      </c>
      <c r="P1708" s="78">
        <v>13</v>
      </c>
      <c r="Q1708" s="78">
        <v>26</v>
      </c>
      <c r="R1708" s="79">
        <v>6.4356435643564358E-2</v>
      </c>
      <c r="S1708" s="79">
        <v>6.4356435643564358E-2</v>
      </c>
      <c r="T1708" s="78" t="str">
        <f>VLOOKUP(Table5[[#This Row],[ODS Code]],Lookup!A:D,4,FALSE)</f>
        <v>Central London</v>
      </c>
      <c r="U1708" s="78" t="str">
        <f>VLOOKUP(Table5[[#This Row],[ODS Code]],Lookup!A:E,3,FALSE)</f>
        <v>West End and Marylebone Primary Care Network</v>
      </c>
      <c r="V1708" s="78" t="str">
        <f>VLOOKUP(Table5[[#This Row],[ODS Code]],Lookup!A:F,2,FALSE)</f>
        <v>MARYLEBONE HEALTH CENTRE</v>
      </c>
      <c r="W1708" s="78" t="str">
        <f>VLOOKUP(Table5[[#This Row],[ODS Code]],Lookup!A:G,5,FALSE)</f>
        <v>E87737</v>
      </c>
    </row>
    <row r="1709" spans="1:23" x14ac:dyDescent="0.35">
      <c r="A1709" s="80">
        <v>45505</v>
      </c>
      <c r="B1709" t="s">
        <v>211</v>
      </c>
      <c r="C1709" t="s">
        <v>1185</v>
      </c>
      <c r="D1709" t="s">
        <v>1179</v>
      </c>
      <c r="E1709" t="s">
        <v>854</v>
      </c>
      <c r="F1709" s="78">
        <v>0</v>
      </c>
      <c r="G1709" s="78">
        <v>0</v>
      </c>
      <c r="H1709" s="78">
        <v>0</v>
      </c>
      <c r="I1709" s="78">
        <v>0</v>
      </c>
      <c r="J1709" s="78">
        <v>0</v>
      </c>
      <c r="K1709" s="78">
        <v>0</v>
      </c>
      <c r="L1709" s="78">
        <v>0</v>
      </c>
      <c r="M1709" s="78">
        <v>0</v>
      </c>
      <c r="N1709" s="78">
        <v>0</v>
      </c>
      <c r="O1709" s="78">
        <v>0</v>
      </c>
      <c r="P1709" s="78">
        <v>0</v>
      </c>
      <c r="Q1709" s="78">
        <v>0</v>
      </c>
      <c r="R1709" s="79">
        <v>0</v>
      </c>
      <c r="S1709" s="79">
        <v>0</v>
      </c>
      <c r="T1709" s="78" t="str">
        <f>VLOOKUP(Table5[[#This Row],[ODS Code]],Lookup!A:D,4,FALSE)</f>
        <v>Central London</v>
      </c>
      <c r="U1709" s="78" t="str">
        <f>VLOOKUP(Table5[[#This Row],[ODS Code]],Lookup!A:E,3,FALSE)</f>
        <v>West End and Marylebone Primary Care Network</v>
      </c>
      <c r="V1709" s="78" t="str">
        <f>VLOOKUP(Table5[[#This Row],[ODS Code]],Lookup!A:F,2,FALSE)</f>
        <v>MAYFAIR MEDICAL CENTRE</v>
      </c>
      <c r="W1709" s="78" t="str">
        <f>VLOOKUP(Table5[[#This Row],[ODS Code]],Lookup!A:G,5,FALSE)</f>
        <v>E87648</v>
      </c>
    </row>
    <row r="1710" spans="1:23" x14ac:dyDescent="0.35">
      <c r="A1710" s="80">
        <v>45505</v>
      </c>
      <c r="B1710" t="s">
        <v>275</v>
      </c>
      <c r="C1710" t="s">
        <v>1186</v>
      </c>
      <c r="D1710" t="s">
        <v>1179</v>
      </c>
      <c r="E1710" t="s">
        <v>854</v>
      </c>
      <c r="F1710" s="78">
        <v>0</v>
      </c>
      <c r="G1710" s="78">
        <v>0</v>
      </c>
      <c r="H1710" s="78">
        <v>0</v>
      </c>
      <c r="I1710" s="78">
        <v>0</v>
      </c>
      <c r="J1710" s="78">
        <v>0</v>
      </c>
      <c r="K1710" s="78">
        <v>0</v>
      </c>
      <c r="L1710" s="78">
        <v>0</v>
      </c>
      <c r="M1710" s="78">
        <v>0</v>
      </c>
      <c r="N1710" s="78">
        <v>0</v>
      </c>
      <c r="O1710" s="78">
        <v>0</v>
      </c>
      <c r="P1710" s="78">
        <v>0</v>
      </c>
      <c r="Q1710" s="78">
        <v>0</v>
      </c>
      <c r="R1710" s="79">
        <v>0</v>
      </c>
      <c r="S1710" s="79">
        <v>0</v>
      </c>
      <c r="T1710" s="78" t="str">
        <f>VLOOKUP(Table5[[#This Row],[ODS Code]],Lookup!A:D,4,FALSE)</f>
        <v>Central London</v>
      </c>
      <c r="U1710" s="78" t="str">
        <f>VLOOKUP(Table5[[#This Row],[ODS Code]],Lookup!A:E,3,FALSE)</f>
        <v>West End and Marylebone Primary Care Network</v>
      </c>
      <c r="V1710" s="78" t="str">
        <f>VLOOKUP(Table5[[#This Row],[ODS Code]],Lookup!A:F,2,FALSE)</f>
        <v>SOHO SQUARE SURGERY</v>
      </c>
      <c r="W1710" s="78" t="str">
        <f>VLOOKUP(Table5[[#This Row],[ODS Code]],Lookup!A:G,5,FALSE)</f>
        <v>E87069</v>
      </c>
    </row>
    <row r="1711" spans="1:23" x14ac:dyDescent="0.35">
      <c r="A1711" s="80">
        <v>45505</v>
      </c>
      <c r="B1711" t="s">
        <v>276</v>
      </c>
      <c r="C1711" t="s">
        <v>1187</v>
      </c>
      <c r="D1711" t="s">
        <v>1179</v>
      </c>
      <c r="E1711" t="s">
        <v>854</v>
      </c>
      <c r="F1711" s="78">
        <v>1472</v>
      </c>
      <c r="G1711" s="78">
        <v>2944</v>
      </c>
      <c r="H1711" s="78">
        <v>253</v>
      </c>
      <c r="I1711" s="78">
        <v>506</v>
      </c>
      <c r="J1711" s="78">
        <v>763</v>
      </c>
      <c r="K1711" s="78">
        <v>1526</v>
      </c>
      <c r="L1711" s="78">
        <v>310</v>
      </c>
      <c r="M1711" s="78">
        <v>620</v>
      </c>
      <c r="N1711" s="78">
        <v>67</v>
      </c>
      <c r="O1711" s="78">
        <v>134</v>
      </c>
      <c r="P1711" s="78">
        <v>79</v>
      </c>
      <c r="Q1711" s="78">
        <v>158</v>
      </c>
      <c r="R1711" s="79">
        <v>5.3668478260869568E-2</v>
      </c>
      <c r="S1711" s="79">
        <v>5.3668478260869568E-2</v>
      </c>
      <c r="T1711" s="78" t="str">
        <f>VLOOKUP(Table5[[#This Row],[ODS Code]],Lookup!A:D,4,FALSE)</f>
        <v>Central London</v>
      </c>
      <c r="U1711" s="78" t="str">
        <f>VLOOKUP(Table5[[#This Row],[ODS Code]],Lookup!A:E,3,FALSE)</f>
        <v>West End and Marylebone Primary Care Network</v>
      </c>
      <c r="V1711" s="78" t="str">
        <f>VLOOKUP(Table5[[#This Row],[ODS Code]],Lookup!A:F,2,FALSE)</f>
        <v>SOHO SQUARE GENERAL PRACTICE</v>
      </c>
      <c r="W1711" s="78" t="str">
        <f>VLOOKUP(Table5[[#This Row],[ODS Code]],Lookup!A:G,5,FALSE)</f>
        <v>E87714</v>
      </c>
    </row>
    <row r="1712" spans="1:23" x14ac:dyDescent="0.35">
      <c r="A1712" s="80">
        <v>45505</v>
      </c>
      <c r="B1712" t="s">
        <v>128</v>
      </c>
      <c r="C1712" t="s">
        <v>127</v>
      </c>
      <c r="D1712" t="s">
        <v>1188</v>
      </c>
      <c r="E1712" t="s">
        <v>854</v>
      </c>
      <c r="F1712" s="78">
        <v>0</v>
      </c>
      <c r="G1712" s="78">
        <v>0</v>
      </c>
      <c r="H1712" s="78">
        <v>0</v>
      </c>
      <c r="I1712" s="78">
        <v>0</v>
      </c>
      <c r="J1712" s="78">
        <v>0</v>
      </c>
      <c r="K1712" s="78">
        <v>0</v>
      </c>
      <c r="L1712" s="78">
        <v>0</v>
      </c>
      <c r="M1712" s="78">
        <v>0</v>
      </c>
      <c r="N1712" s="78">
        <v>0</v>
      </c>
      <c r="O1712" s="78">
        <v>0</v>
      </c>
      <c r="P1712" s="78">
        <v>0</v>
      </c>
      <c r="Q1712" s="78">
        <v>0</v>
      </c>
      <c r="R1712" s="79">
        <v>0</v>
      </c>
      <c r="S1712" s="79">
        <v>0</v>
      </c>
      <c r="T1712" s="78" t="str">
        <f>VLOOKUP(Table5[[#This Row],[ODS Code]],Lookup!A:D,4,FALSE)</f>
        <v>West London</v>
      </c>
      <c r="U1712" s="78" t="str">
        <f>VLOOKUP(Table5[[#This Row],[ODS Code]],Lookup!A:E,3,FALSE)</f>
        <v>West-Hill Health</v>
      </c>
      <c r="V1712" s="78" t="str">
        <f>VLOOKUP(Table5[[#This Row],[ODS Code]],Lookup!A:F,2,FALSE)</f>
        <v>Grand Union Health Centre</v>
      </c>
      <c r="W1712" s="78" t="str">
        <f>VLOOKUP(Table5[[#This Row],[ODS Code]],Lookup!A:G,5,FALSE)</f>
        <v>E87637</v>
      </c>
    </row>
    <row r="1713" spans="1:23" x14ac:dyDescent="0.35">
      <c r="A1713" s="80">
        <v>45505</v>
      </c>
      <c r="B1713" t="s">
        <v>166</v>
      </c>
      <c r="C1713" t="s">
        <v>165</v>
      </c>
      <c r="D1713" t="s">
        <v>1188</v>
      </c>
      <c r="E1713" t="s">
        <v>854</v>
      </c>
      <c r="F1713" s="78">
        <v>0</v>
      </c>
      <c r="G1713" s="78">
        <v>0</v>
      </c>
      <c r="H1713" s="78">
        <v>0</v>
      </c>
      <c r="I1713" s="78">
        <v>0</v>
      </c>
      <c r="J1713" s="78">
        <v>0</v>
      </c>
      <c r="K1713" s="78">
        <v>0</v>
      </c>
      <c r="L1713" s="78">
        <v>0</v>
      </c>
      <c r="M1713" s="78">
        <v>0</v>
      </c>
      <c r="N1713" s="78">
        <v>0</v>
      </c>
      <c r="O1713" s="78">
        <v>0</v>
      </c>
      <c r="P1713" s="78">
        <v>0</v>
      </c>
      <c r="Q1713" s="78">
        <v>0</v>
      </c>
      <c r="R1713" s="79">
        <v>0</v>
      </c>
      <c r="S1713" s="79">
        <v>0</v>
      </c>
      <c r="T1713" s="78" t="str">
        <f>VLOOKUP(Table5[[#This Row],[ODS Code]],Lookup!A:D,4,FALSE)</f>
        <v>West London</v>
      </c>
      <c r="U1713" s="78" t="str">
        <f>VLOOKUP(Table5[[#This Row],[ODS Code]],Lookup!A:E,3,FALSE)</f>
        <v>West-Hill Health</v>
      </c>
      <c r="V1713" s="78" t="str">
        <f>VLOOKUP(Table5[[#This Row],[ODS Code]],Lookup!A:F,2,FALSE)</f>
        <v>Holland Park Surgery</v>
      </c>
      <c r="W1713" s="78" t="str">
        <f>VLOOKUP(Table5[[#This Row],[ODS Code]],Lookup!A:G,5,FALSE)</f>
        <v>E87016</v>
      </c>
    </row>
    <row r="1714" spans="1:23" x14ac:dyDescent="0.35">
      <c r="A1714" s="80">
        <v>45505</v>
      </c>
      <c r="B1714" t="s">
        <v>199</v>
      </c>
      <c r="C1714" t="s">
        <v>198</v>
      </c>
      <c r="D1714" t="s">
        <v>1188</v>
      </c>
      <c r="E1714" t="s">
        <v>854</v>
      </c>
      <c r="F1714" s="78">
        <v>0</v>
      </c>
      <c r="G1714" s="78">
        <v>0</v>
      </c>
      <c r="H1714" s="78">
        <v>0</v>
      </c>
      <c r="I1714" s="78">
        <v>0</v>
      </c>
      <c r="J1714" s="78">
        <v>0</v>
      </c>
      <c r="K1714" s="78">
        <v>0</v>
      </c>
      <c r="L1714" s="78">
        <v>0</v>
      </c>
      <c r="M1714" s="78">
        <v>0</v>
      </c>
      <c r="N1714" s="78">
        <v>0</v>
      </c>
      <c r="O1714" s="78">
        <v>0</v>
      </c>
      <c r="P1714" s="78">
        <v>0</v>
      </c>
      <c r="Q1714" s="78">
        <v>0</v>
      </c>
      <c r="R1714" s="79">
        <v>0</v>
      </c>
      <c r="S1714" s="79">
        <v>0</v>
      </c>
      <c r="T1714" s="78" t="str">
        <f>VLOOKUP(Table5[[#This Row],[ODS Code]],Lookup!A:D,4,FALSE)</f>
        <v>West London</v>
      </c>
      <c r="U1714" s="78" t="str">
        <f>VLOOKUP(Table5[[#This Row],[ODS Code]],Lookup!A:E,3,FALSE)</f>
        <v>West-Hill Health</v>
      </c>
      <c r="V1714" s="78" t="str">
        <f>VLOOKUP(Table5[[#This Row],[ODS Code]],Lookup!A:F,2,FALSE)</f>
        <v>Lancaster Gate Medical Centre</v>
      </c>
      <c r="W1714" s="78" t="str">
        <f>VLOOKUP(Table5[[#This Row],[ODS Code]],Lookup!A:G,5,FALSE)</f>
        <v>E87722</v>
      </c>
    </row>
    <row r="1715" spans="1:23" x14ac:dyDescent="0.35">
      <c r="A1715" s="80">
        <v>45505</v>
      </c>
      <c r="B1715" t="s">
        <v>227</v>
      </c>
      <c r="C1715" t="s">
        <v>226</v>
      </c>
      <c r="D1715" t="s">
        <v>1188</v>
      </c>
      <c r="E1715" t="s">
        <v>854</v>
      </c>
      <c r="F1715" s="78">
        <v>0</v>
      </c>
      <c r="G1715" s="78">
        <v>0</v>
      </c>
      <c r="H1715" s="78">
        <v>0</v>
      </c>
      <c r="I1715" s="78">
        <v>0</v>
      </c>
      <c r="J1715" s="78">
        <v>0</v>
      </c>
      <c r="K1715" s="78">
        <v>0</v>
      </c>
      <c r="L1715" s="78">
        <v>0</v>
      </c>
      <c r="M1715" s="78">
        <v>0</v>
      </c>
      <c r="N1715" s="78">
        <v>0</v>
      </c>
      <c r="O1715" s="78">
        <v>0</v>
      </c>
      <c r="P1715" s="78">
        <v>0</v>
      </c>
      <c r="Q1715" s="78">
        <v>0</v>
      </c>
      <c r="R1715" s="79">
        <v>0</v>
      </c>
      <c r="S1715" s="79">
        <v>0</v>
      </c>
      <c r="T1715" s="78" t="str">
        <f>VLOOKUP(Table5[[#This Row],[ODS Code]],Lookup!A:D,4,FALSE)</f>
        <v>West London</v>
      </c>
      <c r="U1715" s="78" t="str">
        <f>VLOOKUP(Table5[[#This Row],[ODS Code]],Lookup!A:E,3,FALSE)</f>
        <v>West-Hill Health</v>
      </c>
      <c r="V1715" s="78" t="str">
        <f>VLOOKUP(Table5[[#This Row],[ODS Code]],Lookup!A:F,2,FALSE)</f>
        <v>North Kensington Medical Centre</v>
      </c>
      <c r="W1715" s="78" t="str">
        <f>VLOOKUP(Table5[[#This Row],[ODS Code]],Lookup!A:G,5,FALSE)</f>
        <v>E87003</v>
      </c>
    </row>
    <row r="1716" spans="1:23" x14ac:dyDescent="0.35">
      <c r="A1716" s="80">
        <v>45505</v>
      </c>
      <c r="B1716" t="s">
        <v>245</v>
      </c>
      <c r="C1716" t="s">
        <v>1189</v>
      </c>
      <c r="D1716" t="s">
        <v>1188</v>
      </c>
      <c r="E1716" t="s">
        <v>854</v>
      </c>
      <c r="F1716" s="78">
        <v>5768</v>
      </c>
      <c r="G1716" s="78">
        <v>17304</v>
      </c>
      <c r="H1716" s="78">
        <v>1101</v>
      </c>
      <c r="I1716" s="78">
        <v>3303</v>
      </c>
      <c r="J1716" s="78">
        <v>2146</v>
      </c>
      <c r="K1716" s="78">
        <v>6438</v>
      </c>
      <c r="L1716" s="78">
        <v>2118</v>
      </c>
      <c r="M1716" s="78">
        <v>6354</v>
      </c>
      <c r="N1716" s="78">
        <v>206</v>
      </c>
      <c r="O1716" s="78">
        <v>618</v>
      </c>
      <c r="P1716" s="78">
        <v>197</v>
      </c>
      <c r="Q1716" s="78">
        <v>591</v>
      </c>
      <c r="R1716" s="79">
        <v>3.415395284327323E-2</v>
      </c>
      <c r="S1716" s="79">
        <v>3.415395284327323E-2</v>
      </c>
      <c r="T1716" s="78" t="str">
        <f>VLOOKUP(Table5[[#This Row],[ODS Code]],Lookup!A:D,4,FALSE)</f>
        <v>West London</v>
      </c>
      <c r="U1716" s="78" t="str">
        <f>VLOOKUP(Table5[[#This Row],[ODS Code]],Lookup!A:E,3,FALSE)</f>
        <v>West-Hill Health</v>
      </c>
      <c r="V1716" s="78" t="str">
        <f>VLOOKUP(Table5[[#This Row],[ODS Code]],Lookup!A:F,2,FALSE)</f>
        <v>The Portland Road Practice</v>
      </c>
      <c r="W1716" s="78" t="str">
        <f>VLOOKUP(Table5[[#This Row],[ODS Code]],Lookup!A:G,5,FALSE)</f>
        <v>E87029</v>
      </c>
    </row>
    <row r="1717" spans="1:23" x14ac:dyDescent="0.35">
      <c r="A1717" s="80">
        <v>45505</v>
      </c>
      <c r="B1717" t="s">
        <v>247</v>
      </c>
      <c r="C1717" t="s">
        <v>246</v>
      </c>
      <c r="D1717" t="s">
        <v>1188</v>
      </c>
      <c r="E1717" t="s">
        <v>854</v>
      </c>
      <c r="F1717" s="78">
        <v>0</v>
      </c>
      <c r="G1717" s="78">
        <v>0</v>
      </c>
      <c r="H1717" s="78">
        <v>0</v>
      </c>
      <c r="I1717" s="78">
        <v>0</v>
      </c>
      <c r="J1717" s="78">
        <v>0</v>
      </c>
      <c r="K1717" s="78">
        <v>0</v>
      </c>
      <c r="L1717" s="78">
        <v>0</v>
      </c>
      <c r="M1717" s="78">
        <v>0</v>
      </c>
      <c r="N1717" s="78">
        <v>0</v>
      </c>
      <c r="O1717" s="78">
        <v>0</v>
      </c>
      <c r="P1717" s="78">
        <v>0</v>
      </c>
      <c r="Q1717" s="78">
        <v>0</v>
      </c>
      <c r="R1717" s="79">
        <v>0</v>
      </c>
      <c r="S1717" s="79">
        <v>0</v>
      </c>
      <c r="T1717" s="78" t="str">
        <f>VLOOKUP(Table5[[#This Row],[ODS Code]],Lookup!A:D,4,FALSE)</f>
        <v>West London</v>
      </c>
      <c r="U1717" s="78" t="str">
        <f>VLOOKUP(Table5[[#This Row],[ODS Code]],Lookup!A:E,3,FALSE)</f>
        <v>West-Hill Health</v>
      </c>
      <c r="V1717" s="78" t="str">
        <f>VLOOKUP(Table5[[#This Row],[ODS Code]],Lookup!A:F,2,FALSE)</f>
        <v>Portobello Medical Centre</v>
      </c>
      <c r="W1717" s="78" t="str">
        <f>VLOOKUP(Table5[[#This Row],[ODS Code]],Lookup!A:G,5,FALSE)</f>
        <v>Y00200</v>
      </c>
    </row>
    <row r="1718" spans="1:23" x14ac:dyDescent="0.35">
      <c r="A1718" s="80">
        <v>45505</v>
      </c>
      <c r="B1718" t="s">
        <v>329</v>
      </c>
      <c r="C1718" t="s">
        <v>328</v>
      </c>
      <c r="D1718" t="s">
        <v>1188</v>
      </c>
      <c r="E1718" t="s">
        <v>854</v>
      </c>
      <c r="F1718" s="78">
        <v>975</v>
      </c>
      <c r="G1718" s="78">
        <v>1950</v>
      </c>
      <c r="H1718" s="78">
        <v>63</v>
      </c>
      <c r="I1718" s="78">
        <v>126</v>
      </c>
      <c r="J1718" s="78">
        <v>704</v>
      </c>
      <c r="K1718" s="78">
        <v>1408</v>
      </c>
      <c r="L1718" s="78">
        <v>124</v>
      </c>
      <c r="M1718" s="78">
        <v>248</v>
      </c>
      <c r="N1718" s="78">
        <v>52</v>
      </c>
      <c r="O1718" s="78">
        <v>104</v>
      </c>
      <c r="P1718" s="78">
        <v>32</v>
      </c>
      <c r="Q1718" s="78">
        <v>64</v>
      </c>
      <c r="R1718" s="79">
        <v>3.282051282051282E-2</v>
      </c>
      <c r="S1718" s="79">
        <v>3.282051282051282E-2</v>
      </c>
      <c r="T1718" s="78" t="str">
        <f>VLOOKUP(Table5[[#This Row],[ODS Code]],Lookup!A:D,4,FALSE)</f>
        <v>West London</v>
      </c>
      <c r="U1718" s="78" t="str">
        <f>VLOOKUP(Table5[[#This Row],[ODS Code]],Lookup!A:E,3,FALSE)</f>
        <v>West-Hill Health</v>
      </c>
      <c r="V1718" s="78" t="str">
        <f>VLOOKUP(Table5[[#This Row],[ODS Code]],Lookup!A:F,2,FALSE)</f>
        <v>The Garway Medical Practice</v>
      </c>
      <c r="W1718" s="78" t="str">
        <f>VLOOKUP(Table5[[#This Row],[ODS Code]],Lookup!A:G,5,FALSE)</f>
        <v>E87009</v>
      </c>
    </row>
    <row r="1719" spans="1:23" x14ac:dyDescent="0.35">
      <c r="A1719" s="80">
        <v>45505</v>
      </c>
      <c r="B1719" t="s">
        <v>333</v>
      </c>
      <c r="C1719" t="s">
        <v>1051</v>
      </c>
      <c r="D1719" t="s">
        <v>1188</v>
      </c>
      <c r="E1719" t="s">
        <v>854</v>
      </c>
      <c r="F1719" s="78">
        <v>0</v>
      </c>
      <c r="G1719" s="78">
        <v>0</v>
      </c>
      <c r="H1719" s="78">
        <v>0</v>
      </c>
      <c r="I1719" s="78">
        <v>0</v>
      </c>
      <c r="J1719" s="78">
        <v>0</v>
      </c>
      <c r="K1719" s="78">
        <v>0</v>
      </c>
      <c r="L1719" s="78">
        <v>0</v>
      </c>
      <c r="M1719" s="78">
        <v>0</v>
      </c>
      <c r="N1719" s="78">
        <v>0</v>
      </c>
      <c r="O1719" s="78">
        <v>0</v>
      </c>
      <c r="P1719" s="78">
        <v>0</v>
      </c>
      <c r="Q1719" s="78">
        <v>0</v>
      </c>
      <c r="R1719" s="79">
        <v>0</v>
      </c>
      <c r="S1719" s="79">
        <v>0</v>
      </c>
      <c r="T1719" s="78" t="str">
        <f>VLOOKUP(Table5[[#This Row],[ODS Code]],Lookup!A:D,4,FALSE)</f>
        <v>West London</v>
      </c>
      <c r="U1719" s="78" t="str">
        <f>VLOOKUP(Table5[[#This Row],[ODS Code]],Lookup!A:E,3,FALSE)</f>
        <v>West-Hill Health</v>
      </c>
      <c r="V1719" s="78" t="str">
        <f>VLOOKUP(Table5[[#This Row],[ODS Code]],Lookup!A:F,2,FALSE)</f>
        <v>The Golborne Medical Centre (Ramasamy)</v>
      </c>
      <c r="W1719" s="78" t="str">
        <f>VLOOKUP(Table5[[#This Row],[ODS Code]],Lookup!A:G,5,FALSE)</f>
        <v>E87024</v>
      </c>
    </row>
    <row r="1720" spans="1:23" x14ac:dyDescent="0.35">
      <c r="A1720" s="80">
        <v>45505</v>
      </c>
      <c r="B1720" t="s">
        <v>354</v>
      </c>
      <c r="C1720" t="s">
        <v>353</v>
      </c>
      <c r="D1720" t="s">
        <v>1188</v>
      </c>
      <c r="E1720" t="s">
        <v>854</v>
      </c>
      <c r="F1720" s="78">
        <v>290</v>
      </c>
      <c r="G1720" s="78">
        <v>580</v>
      </c>
      <c r="H1720" s="78">
        <v>50</v>
      </c>
      <c r="I1720" s="78">
        <v>100</v>
      </c>
      <c r="J1720" s="78">
        <v>127</v>
      </c>
      <c r="K1720" s="78">
        <v>254</v>
      </c>
      <c r="L1720" s="78">
        <v>66</v>
      </c>
      <c r="M1720" s="78">
        <v>132</v>
      </c>
      <c r="N1720" s="78">
        <v>20</v>
      </c>
      <c r="O1720" s="78">
        <v>40</v>
      </c>
      <c r="P1720" s="78">
        <v>27</v>
      </c>
      <c r="Q1720" s="78">
        <v>54</v>
      </c>
      <c r="R1720" s="79">
        <v>9.3103448275862075E-2</v>
      </c>
      <c r="S1720" s="79">
        <v>9.3103448275862075E-2</v>
      </c>
      <c r="T1720" s="78" t="str">
        <f>VLOOKUP(Table5[[#This Row],[ODS Code]],Lookup!A:D,4,FALSE)</f>
        <v>West London</v>
      </c>
      <c r="U1720" s="78" t="str">
        <f>VLOOKUP(Table5[[#This Row],[ODS Code]],Lookup!A:E,3,FALSE)</f>
        <v>West-Hill Health</v>
      </c>
      <c r="V1720" s="78" t="str">
        <f>VLOOKUP(Table5[[#This Row],[ODS Code]],Lookup!A:F,2,FALSE)</f>
        <v>The Pembridge Villas Surgery</v>
      </c>
      <c r="W1720" s="78" t="str">
        <f>VLOOKUP(Table5[[#This Row],[ODS Code]],Lookup!A:G,5,FALSE)</f>
        <v>E87061</v>
      </c>
    </row>
    <row r="1721" spans="1:23" x14ac:dyDescent="0.35">
      <c r="A1721" s="80">
        <v>45505</v>
      </c>
      <c r="B1721" t="s">
        <v>400</v>
      </c>
      <c r="C1721" t="s">
        <v>399</v>
      </c>
      <c r="D1721" t="s">
        <v>1188</v>
      </c>
      <c r="E1721" t="s">
        <v>854</v>
      </c>
      <c r="F1721" s="78">
        <v>0</v>
      </c>
      <c r="G1721" s="78">
        <v>0</v>
      </c>
      <c r="H1721" s="78">
        <v>0</v>
      </c>
      <c r="I1721" s="78">
        <v>0</v>
      </c>
      <c r="J1721" s="78">
        <v>0</v>
      </c>
      <c r="K1721" s="78">
        <v>0</v>
      </c>
      <c r="L1721" s="78">
        <v>0</v>
      </c>
      <c r="M1721" s="78">
        <v>0</v>
      </c>
      <c r="N1721" s="78">
        <v>0</v>
      </c>
      <c r="O1721" s="78">
        <v>0</v>
      </c>
      <c r="P1721" s="78">
        <v>0</v>
      </c>
      <c r="Q1721" s="78">
        <v>0</v>
      </c>
      <c r="R1721" s="79">
        <v>0</v>
      </c>
      <c r="S1721" s="79">
        <v>0</v>
      </c>
      <c r="T1721" s="78" t="str">
        <f>VLOOKUP(Table5[[#This Row],[ODS Code]],Lookup!A:D,4,FALSE)</f>
        <v>West London</v>
      </c>
      <c r="U1721" s="78" t="str">
        <f>VLOOKUP(Table5[[#This Row],[ODS Code]],Lookup!A:E,3,FALSE)</f>
        <v>West-Hill Health</v>
      </c>
      <c r="V1721" s="78" t="str">
        <f>VLOOKUP(Table5[[#This Row],[ODS Code]],Lookup!A:F,2,FALSE)</f>
        <v>Westbourne Grove Medical Centre</v>
      </c>
      <c r="W1721" s="78" t="str">
        <f>VLOOKUP(Table5[[#This Row],[ODS Code]],Lookup!A:G,5,FALSE)</f>
        <v>E87007</v>
      </c>
    </row>
    <row r="1722" spans="1:23" x14ac:dyDescent="0.35">
      <c r="A1722" s="80">
        <v>45536</v>
      </c>
      <c r="B1722" t="s">
        <v>13</v>
      </c>
      <c r="C1722" t="s">
        <v>852</v>
      </c>
      <c r="D1722" t="s">
        <v>853</v>
      </c>
      <c r="E1722" t="s">
        <v>854</v>
      </c>
      <c r="F1722" s="78">
        <v>1480</v>
      </c>
      <c r="G1722" s="78">
        <v>3060</v>
      </c>
      <c r="H1722" s="78">
        <v>72</v>
      </c>
      <c r="I1722" s="78">
        <v>144</v>
      </c>
      <c r="J1722" s="78">
        <v>1178</v>
      </c>
      <c r="K1722" s="78">
        <v>2446</v>
      </c>
      <c r="L1722" s="78">
        <v>119</v>
      </c>
      <c r="M1722" s="78">
        <v>240</v>
      </c>
      <c r="N1722" s="78">
        <v>37</v>
      </c>
      <c r="O1722" s="78">
        <v>78</v>
      </c>
      <c r="P1722" s="78">
        <v>74</v>
      </c>
      <c r="Q1722" s="78">
        <v>152</v>
      </c>
      <c r="R1722" s="79">
        <v>0.05</v>
      </c>
      <c r="S1722" s="79">
        <v>4.9673202614379082E-2</v>
      </c>
      <c r="T1722" s="78" t="str">
        <f>VLOOKUP(Table5[[#This Row],[ODS Code]],Lookup!A:D,4,FALSE)</f>
        <v>Ealing</v>
      </c>
      <c r="U1722" s="78" t="str">
        <f>VLOOKUP(Table5[[#This Row],[ODS Code]],Lookup!A:E,3,FALSE)</f>
        <v>Acton</v>
      </c>
      <c r="V1722" s="78" t="str">
        <f>VLOOKUP(Table5[[#This Row],[ODS Code]],Lookup!A:F,2,FALSE)</f>
        <v>ACTON LANE MEDICAL CENTRE</v>
      </c>
      <c r="W1722" s="78" t="str">
        <f>VLOOKUP(Table5[[#This Row],[ODS Code]],Lookup!A:G,5,FALSE)</f>
        <v>E85687</v>
      </c>
    </row>
    <row r="1723" spans="1:23" x14ac:dyDescent="0.35">
      <c r="A1723" s="80">
        <v>45536</v>
      </c>
      <c r="B1723" t="s">
        <v>14</v>
      </c>
      <c r="C1723" t="s">
        <v>855</v>
      </c>
      <c r="D1723" t="s">
        <v>853</v>
      </c>
      <c r="E1723" t="s">
        <v>854</v>
      </c>
      <c r="F1723" s="78">
        <v>0</v>
      </c>
      <c r="G1723" s="78">
        <v>0</v>
      </c>
      <c r="H1723" s="78">
        <v>0</v>
      </c>
      <c r="I1723" s="78">
        <v>0</v>
      </c>
      <c r="J1723" s="78">
        <v>0</v>
      </c>
      <c r="K1723" s="78">
        <v>0</v>
      </c>
      <c r="L1723" s="78">
        <v>0</v>
      </c>
      <c r="M1723" s="78">
        <v>0</v>
      </c>
      <c r="N1723" s="78">
        <v>0</v>
      </c>
      <c r="O1723" s="78">
        <v>0</v>
      </c>
      <c r="P1723" s="78">
        <v>0</v>
      </c>
      <c r="Q1723" s="78">
        <v>0</v>
      </c>
      <c r="R1723" s="79">
        <v>0</v>
      </c>
      <c r="S1723" s="79">
        <v>0</v>
      </c>
      <c r="T1723" s="78" t="str">
        <f>VLOOKUP(Table5[[#This Row],[ODS Code]],Lookup!A:D,4,FALSE)</f>
        <v>Ealing</v>
      </c>
      <c r="U1723" s="78" t="str">
        <f>VLOOKUP(Table5[[#This Row],[ODS Code]],Lookup!A:E,3,FALSE)</f>
        <v>Acton</v>
      </c>
      <c r="V1723" s="78" t="str">
        <f>VLOOKUP(Table5[[#This Row],[ODS Code]],Lookup!A:F,2,FALSE)</f>
        <v>ACTON TOWN MEDICAL CENTRE</v>
      </c>
      <c r="W1723" s="78" t="str">
        <f>VLOOKUP(Table5[[#This Row],[ODS Code]],Lookup!A:G,5,FALSE)</f>
        <v>E85617</v>
      </c>
    </row>
    <row r="1724" spans="1:23" x14ac:dyDescent="0.35">
      <c r="A1724" s="80">
        <v>45536</v>
      </c>
      <c r="B1724" t="s">
        <v>68</v>
      </c>
      <c r="C1724" t="s">
        <v>856</v>
      </c>
      <c r="D1724" t="s">
        <v>853</v>
      </c>
      <c r="E1724" t="s">
        <v>854</v>
      </c>
      <c r="F1724" s="78">
        <v>0</v>
      </c>
      <c r="G1724" s="78">
        <v>0</v>
      </c>
      <c r="H1724" s="78">
        <v>0</v>
      </c>
      <c r="I1724" s="78">
        <v>0</v>
      </c>
      <c r="J1724" s="78">
        <v>0</v>
      </c>
      <c r="K1724" s="78">
        <v>0</v>
      </c>
      <c r="L1724" s="78">
        <v>0</v>
      </c>
      <c r="M1724" s="78">
        <v>0</v>
      </c>
      <c r="N1724" s="78">
        <v>0</v>
      </c>
      <c r="O1724" s="78">
        <v>0</v>
      </c>
      <c r="P1724" s="78">
        <v>0</v>
      </c>
      <c r="Q1724" s="78">
        <v>0</v>
      </c>
      <c r="R1724" s="79">
        <v>0</v>
      </c>
      <c r="S1724" s="79">
        <v>0</v>
      </c>
      <c r="T1724" s="78" t="str">
        <f>VLOOKUP(Table5[[#This Row],[ODS Code]],Lookup!A:D,4,FALSE)</f>
        <v>Ealing</v>
      </c>
      <c r="U1724" s="78" t="str">
        <f>VLOOKUP(Table5[[#This Row],[ODS Code]],Lookup!A:E,3,FALSE)</f>
        <v>Acton</v>
      </c>
      <c r="V1724" s="78" t="str">
        <f>VLOOKUP(Table5[[#This Row],[ODS Code]],Lookup!A:F,2,FALSE)</f>
        <v>CHISWICK FAMILY PRACTICE (DR BHATT &amp; SYZCKO)</v>
      </c>
      <c r="W1724" s="78" t="str">
        <f>VLOOKUP(Table5[[#This Row],[ODS Code]],Lookup!A:G,5,FALSE)</f>
        <v>E85130</v>
      </c>
    </row>
    <row r="1725" spans="1:23" x14ac:dyDescent="0.35">
      <c r="A1725" s="80">
        <v>45536</v>
      </c>
      <c r="B1725" t="s">
        <v>69</v>
      </c>
      <c r="C1725" t="s">
        <v>857</v>
      </c>
      <c r="D1725" t="s">
        <v>853</v>
      </c>
      <c r="E1725" t="s">
        <v>854</v>
      </c>
      <c r="F1725" s="78">
        <v>64</v>
      </c>
      <c r="G1725" s="78">
        <v>128</v>
      </c>
      <c r="H1725" s="78">
        <v>5</v>
      </c>
      <c r="I1725" s="78">
        <v>10</v>
      </c>
      <c r="J1725" s="78">
        <v>29</v>
      </c>
      <c r="K1725" s="78">
        <v>58</v>
      </c>
      <c r="L1725" s="78">
        <v>17</v>
      </c>
      <c r="M1725" s="78">
        <v>34</v>
      </c>
      <c r="N1725" s="78">
        <v>4</v>
      </c>
      <c r="O1725" s="78">
        <v>8</v>
      </c>
      <c r="P1725" s="78">
        <v>9</v>
      </c>
      <c r="Q1725" s="78">
        <v>18</v>
      </c>
      <c r="R1725" s="79">
        <v>0.140625</v>
      </c>
      <c r="S1725" s="79">
        <v>0.140625</v>
      </c>
      <c r="T1725" s="78" t="str">
        <f>VLOOKUP(Table5[[#This Row],[ODS Code]],Lookup!A:D,4,FALSE)</f>
        <v>Ealing</v>
      </c>
      <c r="U1725" s="78" t="str">
        <f>VLOOKUP(Table5[[#This Row],[ODS Code]],Lookup!A:E,3,FALSE)</f>
        <v>Acton</v>
      </c>
      <c r="V1725" s="78" t="str">
        <f>VLOOKUP(Table5[[#This Row],[ODS Code]],Lookup!A:F,2,FALSE)</f>
        <v>CHISWICK FAMILY PRACTICE (DR O’CONNELL &amp; BENNETT)</v>
      </c>
      <c r="W1725" s="78" t="str">
        <f>VLOOKUP(Table5[[#This Row],[ODS Code]],Lookup!A:G,5,FALSE)</f>
        <v>E85075</v>
      </c>
    </row>
    <row r="1726" spans="1:23" x14ac:dyDescent="0.35">
      <c r="A1726" s="80">
        <v>45536</v>
      </c>
      <c r="B1726" t="s">
        <v>78</v>
      </c>
      <c r="C1726" t="s">
        <v>858</v>
      </c>
      <c r="D1726" t="s">
        <v>853</v>
      </c>
      <c r="E1726" t="s">
        <v>854</v>
      </c>
      <c r="F1726" s="78">
        <v>1702</v>
      </c>
      <c r="G1726" s="78">
        <v>3404</v>
      </c>
      <c r="H1726" s="78">
        <v>197</v>
      </c>
      <c r="I1726" s="78">
        <v>394</v>
      </c>
      <c r="J1726" s="78">
        <v>764</v>
      </c>
      <c r="K1726" s="78">
        <v>1528</v>
      </c>
      <c r="L1726" s="78">
        <v>455</v>
      </c>
      <c r="M1726" s="78">
        <v>910</v>
      </c>
      <c r="N1726" s="78">
        <v>113</v>
      </c>
      <c r="O1726" s="78">
        <v>226</v>
      </c>
      <c r="P1726" s="78">
        <v>173</v>
      </c>
      <c r="Q1726" s="78">
        <v>346</v>
      </c>
      <c r="R1726" s="79">
        <v>0.10164512338425381</v>
      </c>
      <c r="S1726" s="79">
        <v>0.10164512338425381</v>
      </c>
      <c r="T1726" s="78" t="str">
        <f>VLOOKUP(Table5[[#This Row],[ODS Code]],Lookup!A:D,4,FALSE)</f>
        <v>Ealing</v>
      </c>
      <c r="U1726" s="78" t="str">
        <f>VLOOKUP(Table5[[#This Row],[ODS Code]],Lookup!A:E,3,FALSE)</f>
        <v>Acton</v>
      </c>
      <c r="V1726" s="78" t="str">
        <f>VLOOKUP(Table5[[#This Row],[ODS Code]],Lookup!A:F,2,FALSE)</f>
        <v>CLOISTER ROAD SURGERY</v>
      </c>
      <c r="W1726" s="78" t="str">
        <f>VLOOKUP(Table5[[#This Row],[ODS Code]],Lookup!A:G,5,FALSE)</f>
        <v>E85680</v>
      </c>
    </row>
    <row r="1727" spans="1:23" x14ac:dyDescent="0.35">
      <c r="A1727" s="80">
        <v>45536</v>
      </c>
      <c r="B1727" t="s">
        <v>88</v>
      </c>
      <c r="C1727" t="s">
        <v>859</v>
      </c>
      <c r="D1727" t="s">
        <v>853</v>
      </c>
      <c r="E1727" t="s">
        <v>854</v>
      </c>
      <c r="F1727" s="78">
        <v>337</v>
      </c>
      <c r="G1727" s="78">
        <v>674</v>
      </c>
      <c r="H1727" s="78">
        <v>37</v>
      </c>
      <c r="I1727" s="78">
        <v>74</v>
      </c>
      <c r="J1727" s="78">
        <v>141</v>
      </c>
      <c r="K1727" s="78">
        <v>282</v>
      </c>
      <c r="L1727" s="78">
        <v>55</v>
      </c>
      <c r="M1727" s="78">
        <v>110</v>
      </c>
      <c r="N1727" s="78">
        <v>50</v>
      </c>
      <c r="O1727" s="78">
        <v>100</v>
      </c>
      <c r="P1727" s="78">
        <v>54</v>
      </c>
      <c r="Q1727" s="78">
        <v>108</v>
      </c>
      <c r="R1727" s="79">
        <v>0.16023738872403562</v>
      </c>
      <c r="S1727" s="79">
        <v>0.16023738872403562</v>
      </c>
      <c r="T1727" s="78" t="str">
        <f>VLOOKUP(Table5[[#This Row],[ODS Code]],Lookup!A:D,4,FALSE)</f>
        <v>Ealing</v>
      </c>
      <c r="U1727" s="78" t="str">
        <f>VLOOKUP(Table5[[#This Row],[ODS Code]],Lookup!A:E,3,FALSE)</f>
        <v>Acton</v>
      </c>
      <c r="V1727" s="78" t="str">
        <f>VLOOKUP(Table5[[#This Row],[ODS Code]],Lookup!A:F,2,FALSE)</f>
        <v>CROWN STREET SURGERY</v>
      </c>
      <c r="W1727" s="78" t="str">
        <f>VLOOKUP(Table5[[#This Row],[ODS Code]],Lookup!A:G,5,FALSE)</f>
        <v>E85019</v>
      </c>
    </row>
    <row r="1728" spans="1:23" x14ac:dyDescent="0.35">
      <c r="A1728" s="80">
        <v>45536</v>
      </c>
      <c r="B1728" t="s">
        <v>160</v>
      </c>
      <c r="C1728" t="s">
        <v>860</v>
      </c>
      <c r="D1728" t="s">
        <v>853</v>
      </c>
      <c r="E1728" t="s">
        <v>854</v>
      </c>
      <c r="F1728" s="78">
        <v>38</v>
      </c>
      <c r="G1728" s="78">
        <v>114</v>
      </c>
      <c r="H1728" s="78">
        <v>2</v>
      </c>
      <c r="I1728" s="78">
        <v>6</v>
      </c>
      <c r="J1728" s="78">
        <v>13</v>
      </c>
      <c r="K1728" s="78">
        <v>39</v>
      </c>
      <c r="L1728" s="78">
        <v>11</v>
      </c>
      <c r="M1728" s="78">
        <v>33</v>
      </c>
      <c r="N1728" s="78">
        <v>5</v>
      </c>
      <c r="O1728" s="78">
        <v>15</v>
      </c>
      <c r="P1728" s="78">
        <v>7</v>
      </c>
      <c r="Q1728" s="78">
        <v>21</v>
      </c>
      <c r="R1728" s="79">
        <v>0.18421052631578946</v>
      </c>
      <c r="S1728" s="79">
        <v>0.18421052631578946</v>
      </c>
      <c r="T1728" s="78" t="str">
        <f>VLOOKUP(Table5[[#This Row],[ODS Code]],Lookup!A:D,4,FALSE)</f>
        <v>Ealing</v>
      </c>
      <c r="U1728" s="78" t="str">
        <f>VLOOKUP(Table5[[#This Row],[ODS Code]],Lookup!A:E,3,FALSE)</f>
        <v>Acton</v>
      </c>
      <c r="V1728" s="78" t="str">
        <f>VLOOKUP(Table5[[#This Row],[ODS Code]],Lookup!A:F,2,FALSE)</f>
        <v>HILLCREST SURGERY</v>
      </c>
      <c r="W1728" s="78" t="str">
        <f>VLOOKUP(Table5[[#This Row],[ODS Code]],Lookup!A:G,5,FALSE)</f>
        <v>E85028</v>
      </c>
    </row>
    <row r="1729" spans="1:23" x14ac:dyDescent="0.35">
      <c r="A1729" s="80">
        <v>45536</v>
      </c>
      <c r="B1729" t="s">
        <v>304</v>
      </c>
      <c r="C1729" t="s">
        <v>861</v>
      </c>
      <c r="D1729" t="s">
        <v>853</v>
      </c>
      <c r="E1729" t="s">
        <v>854</v>
      </c>
      <c r="F1729" s="78">
        <v>1666</v>
      </c>
      <c r="G1729" s="78">
        <v>4615</v>
      </c>
      <c r="H1729" s="78">
        <v>114</v>
      </c>
      <c r="I1729" s="78">
        <v>311</v>
      </c>
      <c r="J1729" s="78">
        <v>894</v>
      </c>
      <c r="K1729" s="78">
        <v>2475</v>
      </c>
      <c r="L1729" s="78">
        <v>326</v>
      </c>
      <c r="M1729" s="78">
        <v>899</v>
      </c>
      <c r="N1729" s="78">
        <v>140</v>
      </c>
      <c r="O1729" s="78">
        <v>393</v>
      </c>
      <c r="P1729" s="78">
        <v>192</v>
      </c>
      <c r="Q1729" s="78">
        <v>537</v>
      </c>
      <c r="R1729" s="79">
        <v>0.11524609843937575</v>
      </c>
      <c r="S1729" s="79">
        <v>0.11635969664138678</v>
      </c>
      <c r="T1729" s="78" t="str">
        <f>VLOOKUP(Table5[[#This Row],[ODS Code]],Lookup!A:D,4,FALSE)</f>
        <v>Ealing</v>
      </c>
      <c r="U1729" s="78" t="str">
        <f>VLOOKUP(Table5[[#This Row],[ODS Code]],Lookup!A:E,3,FALSE)</f>
        <v>Acton</v>
      </c>
      <c r="V1729" s="78" t="str">
        <f>VLOOKUP(Table5[[#This Row],[ODS Code]],Lookup!A:F,2,FALSE)</f>
        <v>THE ACTON HEALTH CENTRE</v>
      </c>
      <c r="W1729" s="78" t="str">
        <f>VLOOKUP(Table5[[#This Row],[ODS Code]],Lookup!A:G,5,FALSE)</f>
        <v>E85109</v>
      </c>
    </row>
    <row r="1730" spans="1:23" x14ac:dyDescent="0.35">
      <c r="A1730" s="80">
        <v>45536</v>
      </c>
      <c r="B1730" t="s">
        <v>309</v>
      </c>
      <c r="C1730" t="s">
        <v>862</v>
      </c>
      <c r="D1730" t="s">
        <v>853</v>
      </c>
      <c r="E1730" t="s">
        <v>854</v>
      </c>
      <c r="F1730" s="78">
        <v>0</v>
      </c>
      <c r="G1730" s="78">
        <v>0</v>
      </c>
      <c r="H1730" s="78">
        <v>0</v>
      </c>
      <c r="I1730" s="78">
        <v>0</v>
      </c>
      <c r="J1730" s="78">
        <v>0</v>
      </c>
      <c r="K1730" s="78">
        <v>0</v>
      </c>
      <c r="L1730" s="78">
        <v>0</v>
      </c>
      <c r="M1730" s="78">
        <v>0</v>
      </c>
      <c r="N1730" s="78">
        <v>0</v>
      </c>
      <c r="O1730" s="78">
        <v>0</v>
      </c>
      <c r="P1730" s="78">
        <v>0</v>
      </c>
      <c r="Q1730" s="78">
        <v>0</v>
      </c>
      <c r="R1730" s="79">
        <v>0</v>
      </c>
      <c r="S1730" s="79">
        <v>0</v>
      </c>
      <c r="T1730" s="78" t="str">
        <f>VLOOKUP(Table5[[#This Row],[ODS Code]],Lookup!A:D,4,FALSE)</f>
        <v>Ealing</v>
      </c>
      <c r="U1730" s="78" t="str">
        <f>VLOOKUP(Table5[[#This Row],[ODS Code]],Lookup!A:E,3,FALSE)</f>
        <v>Acton</v>
      </c>
      <c r="V1730" s="78" t="str">
        <f>VLOOKUP(Table5[[#This Row],[ODS Code]],Lookup!A:F,2,FALSE)</f>
        <v>THE BEDFORD PARK SURGERY</v>
      </c>
      <c r="W1730" s="78" t="str">
        <f>VLOOKUP(Table5[[#This Row],[ODS Code]],Lookup!A:G,5,FALSE)</f>
        <v>E85066</v>
      </c>
    </row>
    <row r="1731" spans="1:23" x14ac:dyDescent="0.35">
      <c r="A1731" s="80">
        <v>45536</v>
      </c>
      <c r="B1731" t="s">
        <v>310</v>
      </c>
      <c r="C1731" t="s">
        <v>863</v>
      </c>
      <c r="D1731" t="s">
        <v>853</v>
      </c>
      <c r="E1731" t="s">
        <v>854</v>
      </c>
      <c r="F1731" s="78">
        <v>1080</v>
      </c>
      <c r="G1731" s="78">
        <v>4324</v>
      </c>
      <c r="H1731" s="78">
        <v>117</v>
      </c>
      <c r="I1731" s="78">
        <v>469</v>
      </c>
      <c r="J1731" s="78">
        <v>611</v>
      </c>
      <c r="K1731" s="78">
        <v>2446</v>
      </c>
      <c r="L1731" s="78">
        <v>199</v>
      </c>
      <c r="M1731" s="78">
        <v>796</v>
      </c>
      <c r="N1731" s="78">
        <v>62</v>
      </c>
      <c r="O1731" s="78">
        <v>249</v>
      </c>
      <c r="P1731" s="78">
        <v>91</v>
      </c>
      <c r="Q1731" s="78">
        <v>364</v>
      </c>
      <c r="R1731" s="79">
        <v>8.4259259259259256E-2</v>
      </c>
      <c r="S1731" s="79">
        <v>8.4181313598519894E-2</v>
      </c>
      <c r="T1731" s="78" t="str">
        <f>VLOOKUP(Table5[[#This Row],[ODS Code]],Lookup!A:D,4,FALSE)</f>
        <v>Ealing</v>
      </c>
      <c r="U1731" s="78" t="str">
        <f>VLOOKUP(Table5[[#This Row],[ODS Code]],Lookup!A:E,3,FALSE)</f>
        <v>Acton</v>
      </c>
      <c r="V1731" s="78" t="str">
        <f>VLOOKUP(Table5[[#This Row],[ODS Code]],Lookup!A:F,2,FALSE)</f>
        <v>THE BOILEAU ROAD SURGERY</v>
      </c>
      <c r="W1731" s="78" t="str">
        <f>VLOOKUP(Table5[[#This Row],[ODS Code]],Lookup!A:G,5,FALSE)</f>
        <v>E85694</v>
      </c>
    </row>
    <row r="1732" spans="1:23" x14ac:dyDescent="0.35">
      <c r="A1732" s="80">
        <v>45536</v>
      </c>
      <c r="B1732" t="s">
        <v>315</v>
      </c>
      <c r="C1732" t="s">
        <v>864</v>
      </c>
      <c r="D1732" t="s">
        <v>853</v>
      </c>
      <c r="E1732" t="s">
        <v>854</v>
      </c>
      <c r="F1732" s="78">
        <v>607</v>
      </c>
      <c r="G1732" s="78">
        <v>1253</v>
      </c>
      <c r="H1732" s="78">
        <v>60</v>
      </c>
      <c r="I1732" s="78">
        <v>119</v>
      </c>
      <c r="J1732" s="78">
        <v>303</v>
      </c>
      <c r="K1732" s="78">
        <v>644</v>
      </c>
      <c r="L1732" s="78">
        <v>103</v>
      </c>
      <c r="M1732" s="78">
        <v>208</v>
      </c>
      <c r="N1732" s="78">
        <v>70</v>
      </c>
      <c r="O1732" s="78">
        <v>142</v>
      </c>
      <c r="P1732" s="78">
        <v>71</v>
      </c>
      <c r="Q1732" s="78">
        <v>140</v>
      </c>
      <c r="R1732" s="79">
        <v>0.11696869851729819</v>
      </c>
      <c r="S1732" s="79">
        <v>0.11173184357541899</v>
      </c>
      <c r="T1732" s="78" t="str">
        <f>VLOOKUP(Table5[[#This Row],[ODS Code]],Lookup!A:D,4,FALSE)</f>
        <v>Ealing</v>
      </c>
      <c r="U1732" s="78" t="str">
        <f>VLOOKUP(Table5[[#This Row],[ODS Code]],Lookup!A:E,3,FALSE)</f>
        <v>Acton</v>
      </c>
      <c r="V1732" s="78" t="str">
        <f>VLOOKUP(Table5[[#This Row],[ODS Code]],Lookup!A:F,2,FALSE)</f>
        <v>CHURCHFIELD SURGERY</v>
      </c>
      <c r="W1732" s="78" t="str">
        <f>VLOOKUP(Table5[[#This Row],[ODS Code]],Lookup!A:G,5,FALSE)</f>
        <v>E85640</v>
      </c>
    </row>
    <row r="1733" spans="1:23" x14ac:dyDescent="0.35">
      <c r="A1733" s="80">
        <v>45536</v>
      </c>
      <c r="B1733" t="s">
        <v>337</v>
      </c>
      <c r="C1733" t="s">
        <v>865</v>
      </c>
      <c r="D1733" t="s">
        <v>853</v>
      </c>
      <c r="E1733" t="s">
        <v>854</v>
      </c>
      <c r="F1733" s="78">
        <v>1521</v>
      </c>
      <c r="G1733" s="78">
        <v>4064</v>
      </c>
      <c r="H1733" s="78">
        <v>146</v>
      </c>
      <c r="I1733" s="78">
        <v>382</v>
      </c>
      <c r="J1733" s="78">
        <v>838</v>
      </c>
      <c r="K1733" s="78">
        <v>2253</v>
      </c>
      <c r="L1733" s="78">
        <v>292</v>
      </c>
      <c r="M1733" s="78">
        <v>783</v>
      </c>
      <c r="N1733" s="78">
        <v>114</v>
      </c>
      <c r="O1733" s="78">
        <v>313</v>
      </c>
      <c r="P1733" s="78">
        <v>131</v>
      </c>
      <c r="Q1733" s="78">
        <v>333</v>
      </c>
      <c r="R1733" s="79">
        <v>8.6127547666009205E-2</v>
      </c>
      <c r="S1733" s="79">
        <v>8.1938976377952749E-2</v>
      </c>
      <c r="T1733" s="78" t="str">
        <f>VLOOKUP(Table5[[#This Row],[ODS Code]],Lookup!A:D,4,FALSE)</f>
        <v>Ealing</v>
      </c>
      <c r="U1733" s="78" t="str">
        <f>VLOOKUP(Table5[[#This Row],[ODS Code]],Lookup!A:E,3,FALSE)</f>
        <v>Acton</v>
      </c>
      <c r="V1733" s="78" t="str">
        <f>VLOOKUP(Table5[[#This Row],[ODS Code]],Lookup!A:F,2,FALSE)</f>
        <v>THE HORN LANE SURGERY</v>
      </c>
      <c r="W1733" s="78" t="str">
        <f>VLOOKUP(Table5[[#This Row],[ODS Code]],Lookup!A:G,5,FALSE)</f>
        <v>E85677</v>
      </c>
    </row>
    <row r="1734" spans="1:23" x14ac:dyDescent="0.35">
      <c r="A1734" s="80">
        <v>45536</v>
      </c>
      <c r="B1734" t="s">
        <v>346</v>
      </c>
      <c r="C1734" t="s">
        <v>866</v>
      </c>
      <c r="D1734" t="s">
        <v>853</v>
      </c>
      <c r="E1734" t="s">
        <v>854</v>
      </c>
      <c r="F1734" s="78">
        <v>502</v>
      </c>
      <c r="G1734" s="78">
        <v>1004</v>
      </c>
      <c r="H1734" s="78">
        <v>59</v>
      </c>
      <c r="I1734" s="78">
        <v>118</v>
      </c>
      <c r="J1734" s="78">
        <v>219</v>
      </c>
      <c r="K1734" s="78">
        <v>438</v>
      </c>
      <c r="L1734" s="78">
        <v>122</v>
      </c>
      <c r="M1734" s="78">
        <v>244</v>
      </c>
      <c r="N1734" s="78">
        <v>49</v>
      </c>
      <c r="O1734" s="78">
        <v>98</v>
      </c>
      <c r="P1734" s="78">
        <v>53</v>
      </c>
      <c r="Q1734" s="78">
        <v>106</v>
      </c>
      <c r="R1734" s="79">
        <v>0.10557768924302789</v>
      </c>
      <c r="S1734" s="79">
        <v>0.10557768924302789</v>
      </c>
      <c r="T1734" s="78" t="str">
        <f>VLOOKUP(Table5[[#This Row],[ODS Code]],Lookup!A:D,4,FALSE)</f>
        <v>Ealing</v>
      </c>
      <c r="U1734" s="78" t="str">
        <f>VLOOKUP(Table5[[#This Row],[ODS Code]],Lookup!A:E,3,FALSE)</f>
        <v>Acton</v>
      </c>
      <c r="V1734" s="78" t="str">
        <f>VLOOKUP(Table5[[#This Row],[ODS Code]],Lookup!A:F,2,FALSE)</f>
        <v>THE MILL HILL SURGERY</v>
      </c>
      <c r="W1734" s="78" t="str">
        <f>VLOOKUP(Table5[[#This Row],[ODS Code]],Lookup!A:G,5,FALSE)</f>
        <v>E85107</v>
      </c>
    </row>
    <row r="1735" spans="1:23" x14ac:dyDescent="0.35">
      <c r="A1735" s="80">
        <v>45536</v>
      </c>
      <c r="B1735" t="s">
        <v>377</v>
      </c>
      <c r="C1735" t="s">
        <v>867</v>
      </c>
      <c r="D1735" t="s">
        <v>853</v>
      </c>
      <c r="E1735" t="s">
        <v>854</v>
      </c>
      <c r="F1735" s="78">
        <v>469</v>
      </c>
      <c r="G1735" s="78">
        <v>938</v>
      </c>
      <c r="H1735" s="78">
        <v>43</v>
      </c>
      <c r="I1735" s="78">
        <v>86</v>
      </c>
      <c r="J1735" s="78">
        <v>289</v>
      </c>
      <c r="K1735" s="78">
        <v>578</v>
      </c>
      <c r="L1735" s="78">
        <v>90</v>
      </c>
      <c r="M1735" s="78">
        <v>180</v>
      </c>
      <c r="N1735" s="78">
        <v>21</v>
      </c>
      <c r="O1735" s="78">
        <v>42</v>
      </c>
      <c r="P1735" s="78">
        <v>26</v>
      </c>
      <c r="Q1735" s="78">
        <v>52</v>
      </c>
      <c r="R1735" s="79">
        <v>5.5437100213219619E-2</v>
      </c>
      <c r="S1735" s="79">
        <v>5.5437100213219619E-2</v>
      </c>
      <c r="T1735" s="78" t="str">
        <f>VLOOKUP(Table5[[#This Row],[ODS Code]],Lookup!A:D,4,FALSE)</f>
        <v>Ealing</v>
      </c>
      <c r="U1735" s="78" t="str">
        <f>VLOOKUP(Table5[[#This Row],[ODS Code]],Lookup!A:E,3,FALSE)</f>
        <v>Acton</v>
      </c>
      <c r="V1735" s="78" t="str">
        <f>VLOOKUP(Table5[[#This Row],[ODS Code]],Lookup!A:F,2,FALSE)</f>
        <v>THE VALE SURGERY</v>
      </c>
      <c r="W1735" s="78" t="str">
        <f>VLOOKUP(Table5[[#This Row],[ODS Code]],Lookup!A:G,5,FALSE)</f>
        <v>E85635</v>
      </c>
    </row>
    <row r="1736" spans="1:23" x14ac:dyDescent="0.35">
      <c r="A1736" s="80">
        <v>45536</v>
      </c>
      <c r="B1736" t="s">
        <v>125</v>
      </c>
      <c r="C1736" t="s">
        <v>868</v>
      </c>
      <c r="D1736" t="s">
        <v>869</v>
      </c>
      <c r="E1736" t="s">
        <v>854</v>
      </c>
      <c r="F1736" s="78">
        <v>35</v>
      </c>
      <c r="G1736" s="78">
        <v>35</v>
      </c>
      <c r="H1736" s="78">
        <v>11</v>
      </c>
      <c r="I1736" s="78">
        <v>11</v>
      </c>
      <c r="J1736" s="78">
        <v>4</v>
      </c>
      <c r="K1736" s="78">
        <v>4</v>
      </c>
      <c r="L1736" s="78">
        <v>10</v>
      </c>
      <c r="M1736" s="78">
        <v>10</v>
      </c>
      <c r="N1736" s="78">
        <v>6</v>
      </c>
      <c r="O1736" s="78">
        <v>6</v>
      </c>
      <c r="P1736" s="78">
        <v>4</v>
      </c>
      <c r="Q1736" s="78">
        <v>4</v>
      </c>
      <c r="R1736" s="79">
        <v>0.11428571428571428</v>
      </c>
      <c r="S1736" s="79">
        <v>0.11428571428571428</v>
      </c>
      <c r="T1736" s="78" t="str">
        <f>VLOOKUP(Table5[[#This Row],[ODS Code]],Lookup!A:D,4,FALSE)</f>
        <v>Hammersmith &amp; Fulham</v>
      </c>
      <c r="U1736" s="78" t="str">
        <f>VLOOKUP(Table5[[#This Row],[ODS Code]],Lookup!A:E,3,FALSE)</f>
        <v>Babylon GP at Hand PCN</v>
      </c>
      <c r="V1736" s="78" t="str">
        <f>VLOOKUP(Table5[[#This Row],[ODS Code]],Lookup!A:F,2,FALSE)</f>
        <v>GP at Hand</v>
      </c>
      <c r="W1736" s="78" t="str">
        <f>VLOOKUP(Table5[[#This Row],[ODS Code]],Lookup!A:G,5,FALSE)</f>
        <v>E85124</v>
      </c>
    </row>
    <row r="1737" spans="1:23" x14ac:dyDescent="0.35">
      <c r="A1737" s="80">
        <v>45536</v>
      </c>
      <c r="B1737" t="s">
        <v>344</v>
      </c>
      <c r="C1737" t="s">
        <v>870</v>
      </c>
      <c r="D1737" t="s">
        <v>869</v>
      </c>
      <c r="E1737" t="s">
        <v>854</v>
      </c>
      <c r="F1737" s="78">
        <v>1290</v>
      </c>
      <c r="G1737" s="78">
        <v>3539</v>
      </c>
      <c r="H1737" s="78">
        <v>103</v>
      </c>
      <c r="I1737" s="78">
        <v>288</v>
      </c>
      <c r="J1737" s="78">
        <v>849</v>
      </c>
      <c r="K1737" s="78">
        <v>2336</v>
      </c>
      <c r="L1737" s="78">
        <v>247</v>
      </c>
      <c r="M1737" s="78">
        <v>675</v>
      </c>
      <c r="N1737" s="78">
        <v>34</v>
      </c>
      <c r="O1737" s="78">
        <v>93</v>
      </c>
      <c r="P1737" s="78">
        <v>57</v>
      </c>
      <c r="Q1737" s="78">
        <v>147</v>
      </c>
      <c r="R1737" s="79">
        <v>4.4186046511627906E-2</v>
      </c>
      <c r="S1737" s="79">
        <v>4.1537157389092964E-2</v>
      </c>
      <c r="T1737" s="78" t="str">
        <f>VLOOKUP(Table5[[#This Row],[ODS Code]],Lookup!A:D,4,FALSE)</f>
        <v>Hammersmith &amp; Fulham</v>
      </c>
      <c r="U1737" s="78" t="str">
        <f>VLOOKUP(Table5[[#This Row],[ODS Code]],Lookup!A:E,3,FALSE)</f>
        <v>Babylon GP at Hand PCN</v>
      </c>
      <c r="V1737" s="78" t="str">
        <f>VLOOKUP(Table5[[#This Row],[ODS Code]],Lookup!A:F,2,FALSE)</f>
        <v>Dr Jefferies, 292 Munster Road</v>
      </c>
      <c r="W1737" s="78" t="str">
        <f>VLOOKUP(Table5[[#This Row],[ODS Code]],Lookup!A:G,5,FALSE)</f>
        <v>E85029</v>
      </c>
    </row>
    <row r="1738" spans="1:23" x14ac:dyDescent="0.35">
      <c r="A1738" s="80">
        <v>45536</v>
      </c>
      <c r="B1738" t="s">
        <v>63</v>
      </c>
      <c r="C1738" t="s">
        <v>871</v>
      </c>
      <c r="D1738" t="s">
        <v>872</v>
      </c>
      <c r="E1738" t="s">
        <v>854</v>
      </c>
      <c r="F1738" s="78">
        <v>2301</v>
      </c>
      <c r="G1738" s="78">
        <v>4602</v>
      </c>
      <c r="H1738" s="78">
        <v>213</v>
      </c>
      <c r="I1738" s="78">
        <v>426</v>
      </c>
      <c r="J1738" s="78">
        <v>850</v>
      </c>
      <c r="K1738" s="78">
        <v>1700</v>
      </c>
      <c r="L1738" s="78">
        <v>801</v>
      </c>
      <c r="M1738" s="78">
        <v>1602</v>
      </c>
      <c r="N1738" s="78">
        <v>241</v>
      </c>
      <c r="O1738" s="78">
        <v>482</v>
      </c>
      <c r="P1738" s="78">
        <v>196</v>
      </c>
      <c r="Q1738" s="78">
        <v>392</v>
      </c>
      <c r="R1738" s="79">
        <v>8.518035636679705E-2</v>
      </c>
      <c r="S1738" s="79">
        <v>8.518035636679705E-2</v>
      </c>
      <c r="T1738" s="78" t="str">
        <f>VLOOKUP(Table5[[#This Row],[ODS Code]],Lookup!A:D,4,FALSE)</f>
        <v>Brent</v>
      </c>
      <c r="U1738" s="78" t="str">
        <f>VLOOKUP(Table5[[#This Row],[ODS Code]],Lookup!A:E,3,FALSE)</f>
        <v>K&amp;W Central</v>
      </c>
      <c r="V1738" s="78" t="str">
        <f>VLOOKUP(Table5[[#This Row],[ODS Code]],Lookup!A:F,2,FALSE)</f>
        <v>CHALKHILL FAMILY PRACTICE</v>
      </c>
      <c r="W1738" s="78" t="str">
        <f>VLOOKUP(Table5[[#This Row],[ODS Code]],Lookup!A:G,5,FALSE)</f>
        <v>E84033</v>
      </c>
    </row>
    <row r="1739" spans="1:23" x14ac:dyDescent="0.35">
      <c r="A1739" s="80">
        <v>45536</v>
      </c>
      <c r="B1739" t="s">
        <v>103</v>
      </c>
      <c r="C1739" t="s">
        <v>873</v>
      </c>
      <c r="D1739" t="s">
        <v>872</v>
      </c>
      <c r="E1739" t="s">
        <v>854</v>
      </c>
      <c r="F1739" s="78">
        <v>1217</v>
      </c>
      <c r="G1739" s="78">
        <v>2434</v>
      </c>
      <c r="H1739" s="78">
        <v>118</v>
      </c>
      <c r="I1739" s="78">
        <v>236</v>
      </c>
      <c r="J1739" s="78">
        <v>620</v>
      </c>
      <c r="K1739" s="78">
        <v>1240</v>
      </c>
      <c r="L1739" s="78">
        <v>380</v>
      </c>
      <c r="M1739" s="78">
        <v>760</v>
      </c>
      <c r="N1739" s="78">
        <v>50</v>
      </c>
      <c r="O1739" s="78">
        <v>100</v>
      </c>
      <c r="P1739" s="78">
        <v>49</v>
      </c>
      <c r="Q1739" s="78">
        <v>98</v>
      </c>
      <c r="R1739" s="79">
        <v>4.0262941659819231E-2</v>
      </c>
      <c r="S1739" s="79">
        <v>4.0262941659819231E-2</v>
      </c>
      <c r="T1739" s="78" t="str">
        <f>VLOOKUP(Table5[[#This Row],[ODS Code]],Lookup!A:D,4,FALSE)</f>
        <v>Brent</v>
      </c>
      <c r="U1739" s="78" t="str">
        <f>VLOOKUP(Table5[[#This Row],[ODS Code]],Lookup!A:E,3,FALSE)</f>
        <v>K&amp;W Central</v>
      </c>
      <c r="V1739" s="78" t="str">
        <f>VLOOKUP(Table5[[#This Row],[ODS Code]],Lookup!A:F,2,FALSE)</f>
        <v>ELLIS PRACTICE</v>
      </c>
      <c r="W1739" s="78" t="str">
        <f>VLOOKUP(Table5[[#This Row],[ODS Code]],Lookup!A:G,5,FALSE)</f>
        <v>E84032</v>
      </c>
    </row>
    <row r="1740" spans="1:23" x14ac:dyDescent="0.35">
      <c r="A1740" s="80">
        <v>45536</v>
      </c>
      <c r="B1740" t="s">
        <v>252</v>
      </c>
      <c r="C1740" t="s">
        <v>874</v>
      </c>
      <c r="D1740" t="s">
        <v>872</v>
      </c>
      <c r="E1740" t="s">
        <v>854</v>
      </c>
      <c r="F1740" s="78">
        <v>1068</v>
      </c>
      <c r="G1740" s="78">
        <v>2136</v>
      </c>
      <c r="H1740" s="78">
        <v>167</v>
      </c>
      <c r="I1740" s="78">
        <v>334</v>
      </c>
      <c r="J1740" s="78">
        <v>105</v>
      </c>
      <c r="K1740" s="78">
        <v>210</v>
      </c>
      <c r="L1740" s="78">
        <v>524</v>
      </c>
      <c r="M1740" s="78">
        <v>1048</v>
      </c>
      <c r="N1740" s="78">
        <v>138</v>
      </c>
      <c r="O1740" s="78">
        <v>276</v>
      </c>
      <c r="P1740" s="78">
        <v>134</v>
      </c>
      <c r="Q1740" s="78">
        <v>268</v>
      </c>
      <c r="R1740" s="79">
        <v>0.12546816479400749</v>
      </c>
      <c r="S1740" s="79">
        <v>0.12546816479400749</v>
      </c>
      <c r="T1740" s="78" t="str">
        <f>VLOOKUP(Table5[[#This Row],[ODS Code]],Lookup!A:D,4,FALSE)</f>
        <v>Brent</v>
      </c>
      <c r="U1740" s="78" t="str">
        <f>VLOOKUP(Table5[[#This Row],[ODS Code]],Lookup!A:E,3,FALSE)</f>
        <v>K&amp;W Central</v>
      </c>
      <c r="V1740" s="78" t="str">
        <f>VLOOKUP(Table5[[#This Row],[ODS Code]],Lookup!A:F,2,FALSE)</f>
        <v>PRESTON ROAD SURGERY</v>
      </c>
      <c r="W1740" s="78" t="str">
        <f>VLOOKUP(Table5[[#This Row],[ODS Code]],Lookup!A:G,5,FALSE)</f>
        <v>E84620</v>
      </c>
    </row>
    <row r="1741" spans="1:23" x14ac:dyDescent="0.35">
      <c r="A1741" s="80">
        <v>45536</v>
      </c>
      <c r="B1741" t="s">
        <v>300</v>
      </c>
      <c r="C1741" t="s">
        <v>875</v>
      </c>
      <c r="D1741" t="s">
        <v>872</v>
      </c>
      <c r="E1741" t="s">
        <v>854</v>
      </c>
      <c r="F1741" s="78">
        <v>5167</v>
      </c>
      <c r="G1741" s="78">
        <v>11686</v>
      </c>
      <c r="H1741" s="78">
        <v>452</v>
      </c>
      <c r="I1741" s="78">
        <v>1018</v>
      </c>
      <c r="J1741" s="78">
        <v>2759</v>
      </c>
      <c r="K1741" s="78">
        <v>6207</v>
      </c>
      <c r="L1741" s="78">
        <v>1158</v>
      </c>
      <c r="M1741" s="78">
        <v>2603</v>
      </c>
      <c r="N1741" s="78">
        <v>419</v>
      </c>
      <c r="O1741" s="78">
        <v>970</v>
      </c>
      <c r="P1741" s="78">
        <v>379</v>
      </c>
      <c r="Q1741" s="78">
        <v>888</v>
      </c>
      <c r="R1741" s="79">
        <v>7.3350106444745503E-2</v>
      </c>
      <c r="S1741" s="79">
        <v>7.5988362142734897E-2</v>
      </c>
      <c r="T1741" s="78" t="str">
        <f>VLOOKUP(Table5[[#This Row],[ODS Code]],Lookup!A:D,4,FALSE)</f>
        <v>Brent</v>
      </c>
      <c r="U1741" s="78" t="str">
        <f>VLOOKUP(Table5[[#This Row],[ODS Code]],Lookup!A:E,3,FALSE)</f>
        <v>K&amp;W Central</v>
      </c>
      <c r="V1741" s="78" t="str">
        <f>VLOOKUP(Table5[[#This Row],[ODS Code]],Lookup!A:F,2,FALSE)</f>
        <v>INTERGRATED HEALTH CIC</v>
      </c>
      <c r="W1741" s="78" t="str">
        <f>VLOOKUP(Table5[[#This Row],[ODS Code]],Lookup!A:G,5,FALSE)</f>
        <v>E84685</v>
      </c>
    </row>
    <row r="1742" spans="1:23" x14ac:dyDescent="0.35">
      <c r="A1742" s="80">
        <v>45536</v>
      </c>
      <c r="B1742" t="s">
        <v>376</v>
      </c>
      <c r="C1742" t="s">
        <v>876</v>
      </c>
      <c r="D1742" t="s">
        <v>872</v>
      </c>
      <c r="E1742" t="s">
        <v>854</v>
      </c>
      <c r="F1742" s="78">
        <v>2602</v>
      </c>
      <c r="G1742" s="78">
        <v>5391</v>
      </c>
      <c r="H1742" s="78">
        <v>175</v>
      </c>
      <c r="I1742" s="78">
        <v>386</v>
      </c>
      <c r="J1742" s="78">
        <v>1209</v>
      </c>
      <c r="K1742" s="78">
        <v>2249</v>
      </c>
      <c r="L1742" s="78">
        <v>718</v>
      </c>
      <c r="M1742" s="78">
        <v>1607</v>
      </c>
      <c r="N1742" s="78">
        <v>237</v>
      </c>
      <c r="O1742" s="78">
        <v>531</v>
      </c>
      <c r="P1742" s="78">
        <v>263</v>
      </c>
      <c r="Q1742" s="78">
        <v>618</v>
      </c>
      <c r="R1742" s="79">
        <v>0.10107609531129901</v>
      </c>
      <c r="S1742" s="79">
        <v>0.11463550361713967</v>
      </c>
      <c r="T1742" s="78" t="str">
        <f>VLOOKUP(Table5[[#This Row],[ODS Code]],Lookup!A:D,4,FALSE)</f>
        <v>Brent</v>
      </c>
      <c r="U1742" s="78" t="str">
        <f>VLOOKUP(Table5[[#This Row],[ODS Code]],Lookup!A:E,3,FALSE)</f>
        <v>K&amp;W Central</v>
      </c>
      <c r="V1742" s="78" t="str">
        <f>VLOOKUP(Table5[[#This Row],[ODS Code]],Lookup!A:F,2,FALSE)</f>
        <v>THE TUDOR HOUSE MEDICAL CENTRE</v>
      </c>
      <c r="W1742" s="78" t="str">
        <f>VLOOKUP(Table5[[#This Row],[ODS Code]],Lookup!A:G,5,FALSE)</f>
        <v>E84684</v>
      </c>
    </row>
    <row r="1743" spans="1:23" x14ac:dyDescent="0.35">
      <c r="A1743" s="80">
        <v>45536</v>
      </c>
      <c r="B1743" t="s">
        <v>40</v>
      </c>
      <c r="C1743" t="s">
        <v>877</v>
      </c>
      <c r="D1743" t="s">
        <v>878</v>
      </c>
      <c r="E1743" t="s">
        <v>854</v>
      </c>
      <c r="F1743" s="78">
        <v>4130</v>
      </c>
      <c r="G1743" s="78">
        <v>9764</v>
      </c>
      <c r="H1743" s="78">
        <v>310</v>
      </c>
      <c r="I1743" s="78">
        <v>739</v>
      </c>
      <c r="J1743" s="78">
        <v>1816</v>
      </c>
      <c r="K1743" s="78">
        <v>4509</v>
      </c>
      <c r="L1743" s="78">
        <v>1141</v>
      </c>
      <c r="M1743" s="78">
        <v>2650</v>
      </c>
      <c r="N1743" s="78">
        <v>416</v>
      </c>
      <c r="O1743" s="78">
        <v>912</v>
      </c>
      <c r="P1743" s="78">
        <v>447</v>
      </c>
      <c r="Q1743" s="78">
        <v>954</v>
      </c>
      <c r="R1743" s="79">
        <v>0.10823244552058112</v>
      </c>
      <c r="S1743" s="79">
        <v>9.7705858254813607E-2</v>
      </c>
      <c r="T1743" s="78" t="str">
        <f>VLOOKUP(Table5[[#This Row],[ODS Code]],Lookup!A:D,4,FALSE)</f>
        <v>Brent</v>
      </c>
      <c r="U1743" s="78" t="str">
        <f>VLOOKUP(Table5[[#This Row],[ODS Code]],Lookup!A:E,3,FALSE)</f>
        <v>K&amp;W North</v>
      </c>
      <c r="V1743" s="78" t="str">
        <f>VLOOKUP(Table5[[#This Row],[ODS Code]],Lookup!A:F,2,FALSE)</f>
        <v>BRAMPTON HEALTH CENTRE</v>
      </c>
      <c r="W1743" s="78" t="str">
        <f>VLOOKUP(Table5[[#This Row],[ODS Code]],Lookup!A:G,5,FALSE)</f>
        <v>E84049</v>
      </c>
    </row>
    <row r="1744" spans="1:23" x14ac:dyDescent="0.35">
      <c r="A1744" s="80">
        <v>45536</v>
      </c>
      <c r="B1744" t="s">
        <v>175</v>
      </c>
      <c r="C1744" t="s">
        <v>879</v>
      </c>
      <c r="D1744" t="s">
        <v>878</v>
      </c>
      <c r="E1744" t="s">
        <v>854</v>
      </c>
      <c r="F1744" s="78">
        <v>226</v>
      </c>
      <c r="G1744" s="78">
        <v>452</v>
      </c>
      <c r="H1744" s="78">
        <v>17</v>
      </c>
      <c r="I1744" s="78">
        <v>34</v>
      </c>
      <c r="J1744" s="78">
        <v>131</v>
      </c>
      <c r="K1744" s="78">
        <v>262</v>
      </c>
      <c r="L1744" s="78">
        <v>59</v>
      </c>
      <c r="M1744" s="78">
        <v>118</v>
      </c>
      <c r="N1744" s="78">
        <v>11</v>
      </c>
      <c r="O1744" s="78">
        <v>22</v>
      </c>
      <c r="P1744" s="78">
        <v>8</v>
      </c>
      <c r="Q1744" s="78">
        <v>16</v>
      </c>
      <c r="R1744" s="79">
        <v>3.5398230088495575E-2</v>
      </c>
      <c r="S1744" s="79">
        <v>3.5398230088495575E-2</v>
      </c>
      <c r="T1744" s="78" t="str">
        <f>VLOOKUP(Table5[[#This Row],[ODS Code]],Lookup!A:D,4,FALSE)</f>
        <v>Brent</v>
      </c>
      <c r="U1744" s="78" t="str">
        <f>VLOOKUP(Table5[[#This Row],[ODS Code]],Lookup!A:E,3,FALSE)</f>
        <v>K&amp;W North</v>
      </c>
      <c r="V1744" s="78" t="str">
        <f>VLOOKUP(Table5[[#This Row],[ODS Code]],Lookup!A:F,2,FALSE)</f>
        <v>THE STAG - HOLLYROOD PRACTICE</v>
      </c>
      <c r="W1744" s="78" t="str">
        <f>VLOOKUP(Table5[[#This Row],[ODS Code]],Lookup!A:G,5,FALSE)</f>
        <v>E84020</v>
      </c>
    </row>
    <row r="1745" spans="1:23" x14ac:dyDescent="0.35">
      <c r="A1745" s="80">
        <v>45536</v>
      </c>
      <c r="B1745" t="s">
        <v>189</v>
      </c>
      <c r="C1745" t="s">
        <v>880</v>
      </c>
      <c r="D1745" t="s">
        <v>878</v>
      </c>
      <c r="E1745" t="s">
        <v>854</v>
      </c>
      <c r="F1745" s="78">
        <v>1929</v>
      </c>
      <c r="G1745" s="78">
        <v>3858</v>
      </c>
      <c r="H1745" s="78">
        <v>171</v>
      </c>
      <c r="I1745" s="78">
        <v>342</v>
      </c>
      <c r="J1745" s="78">
        <v>841</v>
      </c>
      <c r="K1745" s="78">
        <v>1682</v>
      </c>
      <c r="L1745" s="78">
        <v>462</v>
      </c>
      <c r="M1745" s="78">
        <v>924</v>
      </c>
      <c r="N1745" s="78">
        <v>241</v>
      </c>
      <c r="O1745" s="78">
        <v>482</v>
      </c>
      <c r="P1745" s="78">
        <v>214</v>
      </c>
      <c r="Q1745" s="78">
        <v>428</v>
      </c>
      <c r="R1745" s="79">
        <v>0.11093831000518403</v>
      </c>
      <c r="S1745" s="79">
        <v>0.11093831000518403</v>
      </c>
      <c r="T1745" s="78" t="str">
        <f>VLOOKUP(Table5[[#This Row],[ODS Code]],Lookup!A:D,4,FALSE)</f>
        <v>Brent</v>
      </c>
      <c r="U1745" s="78" t="str">
        <f>VLOOKUP(Table5[[#This Row],[ODS Code]],Lookup!A:E,3,FALSE)</f>
        <v>K&amp;W North</v>
      </c>
      <c r="V1745" s="78" t="str">
        <f>VLOOKUP(Table5[[#This Row],[ODS Code]],Lookup!A:F,2,FALSE)</f>
        <v>KINGS EDGE MEDICAL CENTRE</v>
      </c>
      <c r="W1745" s="78" t="str">
        <f>VLOOKUP(Table5[[#This Row],[ODS Code]],Lookup!A:G,5,FALSE)</f>
        <v>E84699</v>
      </c>
    </row>
    <row r="1746" spans="1:23" x14ac:dyDescent="0.35">
      <c r="A1746" s="80">
        <v>45536</v>
      </c>
      <c r="B1746" t="s">
        <v>192</v>
      </c>
      <c r="C1746" t="s">
        <v>881</v>
      </c>
      <c r="D1746" t="s">
        <v>878</v>
      </c>
      <c r="E1746" t="s">
        <v>854</v>
      </c>
      <c r="F1746" s="78">
        <v>2129</v>
      </c>
      <c r="G1746" s="78">
        <v>4785</v>
      </c>
      <c r="H1746" s="78">
        <v>234</v>
      </c>
      <c r="I1746" s="78">
        <v>538</v>
      </c>
      <c r="J1746" s="78">
        <v>651</v>
      </c>
      <c r="K1746" s="78">
        <v>1525</v>
      </c>
      <c r="L1746" s="78">
        <v>756</v>
      </c>
      <c r="M1746" s="78">
        <v>1656</v>
      </c>
      <c r="N1746" s="78">
        <v>259</v>
      </c>
      <c r="O1746" s="78">
        <v>562</v>
      </c>
      <c r="P1746" s="78">
        <v>229</v>
      </c>
      <c r="Q1746" s="78">
        <v>504</v>
      </c>
      <c r="R1746" s="79">
        <v>0.10756223579145138</v>
      </c>
      <c r="S1746" s="79">
        <v>0.10532915360501567</v>
      </c>
      <c r="T1746" s="78" t="str">
        <f>VLOOKUP(Table5[[#This Row],[ODS Code]],Lookup!A:D,4,FALSE)</f>
        <v>Brent</v>
      </c>
      <c r="U1746" s="78" t="str">
        <f>VLOOKUP(Table5[[#This Row],[ODS Code]],Lookup!A:E,3,FALSE)</f>
        <v>K&amp;W North</v>
      </c>
      <c r="V1746" s="78" t="str">
        <f>VLOOKUP(Table5[[#This Row],[ODS Code]],Lookup!A:F,2,FALSE)</f>
        <v>KINGSBURY HEALTH AND WELLBEING</v>
      </c>
      <c r="W1746" s="78" t="str">
        <f>VLOOKUP(Table5[[#This Row],[ODS Code]],Lookup!A:G,5,FALSE)</f>
        <v>E84078</v>
      </c>
    </row>
    <row r="1747" spans="1:23" x14ac:dyDescent="0.35">
      <c r="A1747" s="80">
        <v>45536</v>
      </c>
      <c r="B1747" t="s">
        <v>220</v>
      </c>
      <c r="C1747" t="s">
        <v>882</v>
      </c>
      <c r="D1747" t="s">
        <v>878</v>
      </c>
      <c r="E1747" t="s">
        <v>854</v>
      </c>
      <c r="F1747" s="78">
        <v>3731</v>
      </c>
      <c r="G1747" s="78">
        <v>8090</v>
      </c>
      <c r="H1747" s="78">
        <v>350</v>
      </c>
      <c r="I1747" s="78">
        <v>755</v>
      </c>
      <c r="J1747" s="78">
        <v>1825</v>
      </c>
      <c r="K1747" s="78">
        <v>4031</v>
      </c>
      <c r="L1747" s="78">
        <v>942</v>
      </c>
      <c r="M1747" s="78">
        <v>2003</v>
      </c>
      <c r="N1747" s="78">
        <v>317</v>
      </c>
      <c r="O1747" s="78">
        <v>675</v>
      </c>
      <c r="P1747" s="78">
        <v>297</v>
      </c>
      <c r="Q1747" s="78">
        <v>626</v>
      </c>
      <c r="R1747" s="79">
        <v>7.9603323505762533E-2</v>
      </c>
      <c r="S1747" s="79">
        <v>7.7379480840543885E-2</v>
      </c>
      <c r="T1747" s="78" t="str">
        <f>VLOOKUP(Table5[[#This Row],[ODS Code]],Lookup!A:D,4,FALSE)</f>
        <v>Brent</v>
      </c>
      <c r="U1747" s="78" t="str">
        <f>VLOOKUP(Table5[[#This Row],[ODS Code]],Lookup!A:E,3,FALSE)</f>
        <v>K&amp;W North</v>
      </c>
      <c r="V1747" s="78" t="str">
        <f>VLOOKUP(Table5[[#This Row],[ODS Code]],Lookup!A:F,2,FALSE)</f>
        <v>NEASDEN MEDICAL CENTRE</v>
      </c>
      <c r="W1747" s="78" t="str">
        <f>VLOOKUP(Table5[[#This Row],[ODS Code]],Lookup!A:G,5,FALSE)</f>
        <v>E84665</v>
      </c>
    </row>
    <row r="1748" spans="1:23" x14ac:dyDescent="0.35">
      <c r="A1748" s="80">
        <v>45536</v>
      </c>
      <c r="B1748" t="s">
        <v>326</v>
      </c>
      <c r="C1748" t="s">
        <v>883</v>
      </c>
      <c r="D1748" t="s">
        <v>878</v>
      </c>
      <c r="E1748" t="s">
        <v>854</v>
      </c>
      <c r="F1748" s="78">
        <v>17990</v>
      </c>
      <c r="G1748" s="78">
        <v>37061</v>
      </c>
      <c r="H1748" s="78">
        <v>1772</v>
      </c>
      <c r="I1748" s="78">
        <v>3628</v>
      </c>
      <c r="J1748" s="78">
        <v>6282</v>
      </c>
      <c r="K1748" s="78">
        <v>12938</v>
      </c>
      <c r="L1748" s="78">
        <v>5013</v>
      </c>
      <c r="M1748" s="78">
        <v>10315</v>
      </c>
      <c r="N1748" s="78">
        <v>2692</v>
      </c>
      <c r="O1748" s="78">
        <v>5573</v>
      </c>
      <c r="P1748" s="78">
        <v>2231</v>
      </c>
      <c r="Q1748" s="78">
        <v>4607</v>
      </c>
      <c r="R1748" s="79">
        <v>0.12401334074485826</v>
      </c>
      <c r="S1748" s="79">
        <v>0.12430857235368717</v>
      </c>
      <c r="T1748" s="78" t="str">
        <f>VLOOKUP(Table5[[#This Row],[ODS Code]],Lookup!A:D,4,FALSE)</f>
        <v>Brent</v>
      </c>
      <c r="U1748" s="78" t="str">
        <f>VLOOKUP(Table5[[#This Row],[ODS Code]],Lookup!A:E,3,FALSE)</f>
        <v>K&amp;W North</v>
      </c>
      <c r="V1748" s="78" t="str">
        <f>VLOOKUP(Table5[[#This Row],[ODS Code]],Lookup!A:F,2,FALSE)</f>
        <v>THE FRYENT WAY SURGERY</v>
      </c>
      <c r="W1748" s="78" t="str">
        <f>VLOOKUP(Table5[[#This Row],[ODS Code]],Lookup!A:G,5,FALSE)</f>
        <v>E84048</v>
      </c>
    </row>
    <row r="1749" spans="1:23" x14ac:dyDescent="0.35">
      <c r="A1749" s="80">
        <v>45536</v>
      </c>
      <c r="B1749" t="s">
        <v>387</v>
      </c>
      <c r="C1749" t="s">
        <v>884</v>
      </c>
      <c r="D1749" t="s">
        <v>878</v>
      </c>
      <c r="E1749" t="s">
        <v>854</v>
      </c>
      <c r="F1749" s="78">
        <v>10586</v>
      </c>
      <c r="G1749" s="78">
        <v>21169</v>
      </c>
      <c r="H1749" s="78">
        <v>758</v>
      </c>
      <c r="I1749" s="78">
        <v>1516</v>
      </c>
      <c r="J1749" s="78">
        <v>5310</v>
      </c>
      <c r="K1749" s="78">
        <v>10618</v>
      </c>
      <c r="L1749" s="78">
        <v>2586</v>
      </c>
      <c r="M1749" s="78">
        <v>5172</v>
      </c>
      <c r="N1749" s="78">
        <v>937</v>
      </c>
      <c r="O1749" s="78">
        <v>1873</v>
      </c>
      <c r="P1749" s="78">
        <v>995</v>
      </c>
      <c r="Q1749" s="78">
        <v>1990</v>
      </c>
      <c r="R1749" s="79">
        <v>9.3992064991498203E-2</v>
      </c>
      <c r="S1749" s="79">
        <v>9.4005385233123906E-2</v>
      </c>
      <c r="T1749" s="78" t="str">
        <f>VLOOKUP(Table5[[#This Row],[ODS Code]],Lookup!A:D,4,FALSE)</f>
        <v>Brent</v>
      </c>
      <c r="U1749" s="78" t="str">
        <f>VLOOKUP(Table5[[#This Row],[ODS Code]],Lookup!A:E,3,FALSE)</f>
        <v>K&amp;W North</v>
      </c>
      <c r="V1749" s="78" t="str">
        <f>VLOOKUP(Table5[[#This Row],[ODS Code]],Lookup!A:F,2,FALSE)</f>
        <v>UXENDON CRESCENT SURGERY</v>
      </c>
      <c r="W1749" s="78" t="str">
        <f>VLOOKUP(Table5[[#This Row],[ODS Code]],Lookup!A:G,5,FALSE)</f>
        <v>E84007</v>
      </c>
    </row>
    <row r="1750" spans="1:23" x14ac:dyDescent="0.35">
      <c r="A1750" s="80">
        <v>45536</v>
      </c>
      <c r="B1750" t="s">
        <v>53</v>
      </c>
      <c r="C1750" t="s">
        <v>885</v>
      </c>
      <c r="D1750" t="s">
        <v>886</v>
      </c>
      <c r="E1750" t="s">
        <v>854</v>
      </c>
      <c r="F1750" s="78">
        <v>18517</v>
      </c>
      <c r="G1750" s="78">
        <v>62383</v>
      </c>
      <c r="H1750" s="78">
        <v>1378</v>
      </c>
      <c r="I1750" s="78">
        <v>3922</v>
      </c>
      <c r="J1750" s="78">
        <v>10175</v>
      </c>
      <c r="K1750" s="78">
        <v>38627</v>
      </c>
      <c r="L1750" s="78">
        <v>4454</v>
      </c>
      <c r="M1750" s="78">
        <v>12595</v>
      </c>
      <c r="N1750" s="78">
        <v>1328</v>
      </c>
      <c r="O1750" s="78">
        <v>3852</v>
      </c>
      <c r="P1750" s="78">
        <v>1182</v>
      </c>
      <c r="Q1750" s="78">
        <v>3387</v>
      </c>
      <c r="R1750" s="79">
        <v>6.3833234325214663E-2</v>
      </c>
      <c r="S1750" s="79">
        <v>5.4293637689755224E-2</v>
      </c>
      <c r="T1750" s="78" t="str">
        <f>VLOOKUP(Table5[[#This Row],[ODS Code]],Lookup!A:D,4,FALSE)</f>
        <v>Brent</v>
      </c>
      <c r="U1750" s="78" t="str">
        <f>VLOOKUP(Table5[[#This Row],[ODS Code]],Lookup!A:E,3,FALSE)</f>
        <v>K&amp;W South</v>
      </c>
      <c r="V1750" s="78" t="str">
        <f>VLOOKUP(Table5[[#This Row],[ODS Code]],Lookup!A:F,2,FALSE)</f>
        <v>BURNLEY PRACTICE</v>
      </c>
      <c r="W1750" s="78" t="str">
        <f>VLOOKUP(Table5[[#This Row],[ODS Code]],Lookup!A:G,5,FALSE)</f>
        <v>Y00206</v>
      </c>
    </row>
    <row r="1751" spans="1:23" x14ac:dyDescent="0.35">
      <c r="A1751" s="80">
        <v>45536</v>
      </c>
      <c r="B1751" t="s">
        <v>120</v>
      </c>
      <c r="C1751" t="s">
        <v>887</v>
      </c>
      <c r="D1751" t="s">
        <v>886</v>
      </c>
      <c r="E1751" t="s">
        <v>854</v>
      </c>
      <c r="F1751" s="78">
        <v>8599</v>
      </c>
      <c r="G1751" s="78">
        <v>20065</v>
      </c>
      <c r="H1751" s="78">
        <v>804</v>
      </c>
      <c r="I1751" s="78">
        <v>1869</v>
      </c>
      <c r="J1751" s="78">
        <v>3653</v>
      </c>
      <c r="K1751" s="78">
        <v>8745</v>
      </c>
      <c r="L1751" s="78">
        <v>2176</v>
      </c>
      <c r="M1751" s="78">
        <v>5005</v>
      </c>
      <c r="N1751" s="78">
        <v>1002</v>
      </c>
      <c r="O1751" s="78">
        <v>2290</v>
      </c>
      <c r="P1751" s="78">
        <v>964</v>
      </c>
      <c r="Q1751" s="78">
        <v>2156</v>
      </c>
      <c r="R1751" s="79">
        <v>0.11210605884405163</v>
      </c>
      <c r="S1751" s="79">
        <v>0.10745078494891602</v>
      </c>
      <c r="T1751" s="78" t="str">
        <f>VLOOKUP(Table5[[#This Row],[ODS Code]],Lookup!A:D,4,FALSE)</f>
        <v>Brent</v>
      </c>
      <c r="U1751" s="78" t="str">
        <f>VLOOKUP(Table5[[#This Row],[ODS Code]],Lookup!A:E,3,FALSE)</f>
        <v>K&amp;W South</v>
      </c>
      <c r="V1751" s="78" t="str">
        <f>VLOOKUP(Table5[[#This Row],[ODS Code]],Lookup!A:F,2,FALSE)</f>
        <v>GLADSTONE MEDICAL CENTRE</v>
      </c>
      <c r="W1751" s="78" t="str">
        <f>VLOOKUP(Table5[[#This Row],[ODS Code]],Lookup!A:G,5,FALSE)</f>
        <v>E84036</v>
      </c>
    </row>
    <row r="1752" spans="1:23" x14ac:dyDescent="0.35">
      <c r="A1752" s="80">
        <v>45536</v>
      </c>
      <c r="B1752" t="s">
        <v>283</v>
      </c>
      <c r="C1752" t="s">
        <v>888</v>
      </c>
      <c r="D1752" t="s">
        <v>886</v>
      </c>
      <c r="E1752" t="s">
        <v>854</v>
      </c>
      <c r="F1752" s="78">
        <v>761</v>
      </c>
      <c r="G1752" s="78">
        <v>1597</v>
      </c>
      <c r="H1752" s="78">
        <v>47</v>
      </c>
      <c r="I1752" s="78">
        <v>99</v>
      </c>
      <c r="J1752" s="78">
        <v>464</v>
      </c>
      <c r="K1752" s="78">
        <v>978</v>
      </c>
      <c r="L1752" s="78">
        <v>155</v>
      </c>
      <c r="M1752" s="78">
        <v>317</v>
      </c>
      <c r="N1752" s="78">
        <v>46</v>
      </c>
      <c r="O1752" s="78">
        <v>97</v>
      </c>
      <c r="P1752" s="78">
        <v>49</v>
      </c>
      <c r="Q1752" s="78">
        <v>106</v>
      </c>
      <c r="R1752" s="79">
        <v>6.4388961892247049E-2</v>
      </c>
      <c r="S1752" s="79">
        <v>6.6374452097683154E-2</v>
      </c>
      <c r="T1752" s="78" t="str">
        <f>VLOOKUP(Table5[[#This Row],[ODS Code]],Lookup!A:D,4,FALSE)</f>
        <v>Brent</v>
      </c>
      <c r="U1752" s="78" t="str">
        <f>VLOOKUP(Table5[[#This Row],[ODS Code]],Lookup!A:E,3,FALSE)</f>
        <v>K&amp;W South</v>
      </c>
      <c r="V1752" s="78" t="str">
        <f>VLOOKUP(Table5[[#This Row],[ODS Code]],Lookup!A:F,2,FALSE)</f>
        <v>ST ANDREWS MEDICAL CENTRE</v>
      </c>
      <c r="W1752" s="78" t="str">
        <f>VLOOKUP(Table5[[#This Row],[ODS Code]],Lookup!A:G,5,FALSE)</f>
        <v>E84011</v>
      </c>
    </row>
    <row r="1753" spans="1:23" x14ac:dyDescent="0.35">
      <c r="A1753" s="80">
        <v>45536</v>
      </c>
      <c r="B1753" t="s">
        <v>287</v>
      </c>
      <c r="C1753" t="s">
        <v>889</v>
      </c>
      <c r="D1753" t="s">
        <v>886</v>
      </c>
      <c r="E1753" t="s">
        <v>854</v>
      </c>
      <c r="F1753" s="78">
        <v>1638</v>
      </c>
      <c r="G1753" s="78">
        <v>3362</v>
      </c>
      <c r="H1753" s="78">
        <v>217</v>
      </c>
      <c r="I1753" s="78">
        <v>454</v>
      </c>
      <c r="J1753" s="78">
        <v>258</v>
      </c>
      <c r="K1753" s="78">
        <v>462</v>
      </c>
      <c r="L1753" s="78">
        <v>680</v>
      </c>
      <c r="M1753" s="78">
        <v>1419</v>
      </c>
      <c r="N1753" s="78">
        <v>226</v>
      </c>
      <c r="O1753" s="78">
        <v>475</v>
      </c>
      <c r="P1753" s="78">
        <v>257</v>
      </c>
      <c r="Q1753" s="78">
        <v>552</v>
      </c>
      <c r="R1753" s="79">
        <v>0.1568986568986569</v>
      </c>
      <c r="S1753" s="79">
        <v>0.16418798334324808</v>
      </c>
      <c r="T1753" s="78" t="str">
        <f>VLOOKUP(Table5[[#This Row],[ODS Code]],Lookup!A:D,4,FALSE)</f>
        <v>Brent</v>
      </c>
      <c r="U1753" s="78" t="str">
        <f>VLOOKUP(Table5[[#This Row],[ODS Code]],Lookup!A:E,3,FALSE)</f>
        <v>K&amp;W South</v>
      </c>
      <c r="V1753" s="78" t="str">
        <f>VLOOKUP(Table5[[#This Row],[ODS Code]],Lookup!A:F,2,FALSE)</f>
        <v>ST.GEORGES MEDICAL CENTRE</v>
      </c>
      <c r="W1753" s="78" t="str">
        <f>VLOOKUP(Table5[[#This Row],[ODS Code]],Lookup!A:G,5,FALSE)</f>
        <v>E84704</v>
      </c>
    </row>
    <row r="1754" spans="1:23" x14ac:dyDescent="0.35">
      <c r="A1754" s="80">
        <v>45536</v>
      </c>
      <c r="B1754" t="s">
        <v>340</v>
      </c>
      <c r="C1754" t="s">
        <v>890</v>
      </c>
      <c r="D1754" t="s">
        <v>886</v>
      </c>
      <c r="E1754" t="s">
        <v>854</v>
      </c>
      <c r="F1754" s="78">
        <v>30471</v>
      </c>
      <c r="G1754" s="78">
        <v>66704</v>
      </c>
      <c r="H1754" s="78">
        <v>2541</v>
      </c>
      <c r="I1754" s="78">
        <v>5570</v>
      </c>
      <c r="J1754" s="78">
        <v>13135</v>
      </c>
      <c r="K1754" s="78">
        <v>28969</v>
      </c>
      <c r="L1754" s="78">
        <v>8891</v>
      </c>
      <c r="M1754" s="78">
        <v>19393</v>
      </c>
      <c r="N1754" s="78">
        <v>2791</v>
      </c>
      <c r="O1754" s="78">
        <v>6035</v>
      </c>
      <c r="P1754" s="78">
        <v>3113</v>
      </c>
      <c r="Q1754" s="78">
        <v>6737</v>
      </c>
      <c r="R1754" s="79">
        <v>0.10216271208690229</v>
      </c>
      <c r="S1754" s="79">
        <v>0.10099844087311106</v>
      </c>
      <c r="T1754" s="78" t="str">
        <f>VLOOKUP(Table5[[#This Row],[ODS Code]],Lookup!A:D,4,FALSE)</f>
        <v>Brent</v>
      </c>
      <c r="U1754" s="78" t="str">
        <f>VLOOKUP(Table5[[#This Row],[ODS Code]],Lookup!A:E,3,FALSE)</f>
        <v>K&amp;W South</v>
      </c>
      <c r="V1754" s="78" t="str">
        <f>VLOOKUP(Table5[[#This Row],[ODS Code]],Lookup!A:F,2,FALSE)</f>
        <v>THE LONSDALE MEDICAL CENTRE</v>
      </c>
      <c r="W1754" s="78" t="str">
        <f>VLOOKUP(Table5[[#This Row],[ODS Code]],Lookup!A:G,5,FALSE)</f>
        <v>E84025</v>
      </c>
    </row>
    <row r="1755" spans="1:23" x14ac:dyDescent="0.35">
      <c r="A1755" s="80">
        <v>45536</v>
      </c>
      <c r="B1755" t="s">
        <v>381</v>
      </c>
      <c r="C1755" t="s">
        <v>891</v>
      </c>
      <c r="D1755" t="s">
        <v>886</v>
      </c>
      <c r="E1755" t="s">
        <v>854</v>
      </c>
      <c r="F1755" s="78">
        <v>6182</v>
      </c>
      <c r="G1755" s="78">
        <v>12718</v>
      </c>
      <c r="H1755" s="78">
        <v>676</v>
      </c>
      <c r="I1755" s="78">
        <v>1426</v>
      </c>
      <c r="J1755" s="78">
        <v>2665</v>
      </c>
      <c r="K1755" s="78">
        <v>5292</v>
      </c>
      <c r="L1755" s="78">
        <v>1422</v>
      </c>
      <c r="M1755" s="78">
        <v>3021</v>
      </c>
      <c r="N1755" s="78">
        <v>674</v>
      </c>
      <c r="O1755" s="78">
        <v>1414</v>
      </c>
      <c r="P1755" s="78">
        <v>745</v>
      </c>
      <c r="Q1755" s="78">
        <v>1565</v>
      </c>
      <c r="R1755" s="79">
        <v>0.12051116143642834</v>
      </c>
      <c r="S1755" s="79">
        <v>0.12305393929863186</v>
      </c>
      <c r="T1755" s="78" t="str">
        <f>VLOOKUP(Table5[[#This Row],[ODS Code]],Lookup!A:D,4,FALSE)</f>
        <v>Brent</v>
      </c>
      <c r="U1755" s="78" t="str">
        <f>VLOOKUP(Table5[[#This Row],[ODS Code]],Lookup!A:E,3,FALSE)</f>
        <v>K&amp;W South</v>
      </c>
      <c r="V1755" s="78" t="str">
        <f>VLOOKUP(Table5[[#This Row],[ODS Code]],Lookup!A:F,2,FALSE)</f>
        <v>THE WILLESDEN MEDICAL CENTRE</v>
      </c>
      <c r="W1755" s="78" t="str">
        <f>VLOOKUP(Table5[[#This Row],[ODS Code]],Lookup!A:G,5,FALSE)</f>
        <v>E84021</v>
      </c>
    </row>
    <row r="1756" spans="1:23" x14ac:dyDescent="0.35">
      <c r="A1756" s="80">
        <v>45536</v>
      </c>
      <c r="B1756" t="s">
        <v>403</v>
      </c>
      <c r="C1756" t="s">
        <v>892</v>
      </c>
      <c r="D1756" t="s">
        <v>886</v>
      </c>
      <c r="E1756" t="s">
        <v>854</v>
      </c>
      <c r="F1756" s="78">
        <v>16493</v>
      </c>
      <c r="G1756" s="78">
        <v>34652</v>
      </c>
      <c r="H1756" s="78">
        <v>1299</v>
      </c>
      <c r="I1756" s="78">
        <v>2718</v>
      </c>
      <c r="J1756" s="78">
        <v>8005</v>
      </c>
      <c r="K1756" s="78">
        <v>16735</v>
      </c>
      <c r="L1756" s="78">
        <v>3813</v>
      </c>
      <c r="M1756" s="78">
        <v>8059</v>
      </c>
      <c r="N1756" s="78">
        <v>1654</v>
      </c>
      <c r="O1756" s="78">
        <v>3492</v>
      </c>
      <c r="P1756" s="78">
        <v>1722</v>
      </c>
      <c r="Q1756" s="78">
        <v>3648</v>
      </c>
      <c r="R1756" s="79">
        <v>0.10440793063724003</v>
      </c>
      <c r="S1756" s="79">
        <v>0.10527530878448574</v>
      </c>
      <c r="T1756" s="78" t="str">
        <f>VLOOKUP(Table5[[#This Row],[ODS Code]],Lookup!A:D,4,FALSE)</f>
        <v>Brent</v>
      </c>
      <c r="U1756" s="78" t="str">
        <f>VLOOKUP(Table5[[#This Row],[ODS Code]],Lookup!A:E,3,FALSE)</f>
        <v>K&amp;W South</v>
      </c>
      <c r="V1756" s="78" t="str">
        <f>VLOOKUP(Table5[[#This Row],[ODS Code]],Lookup!A:F,2,FALSE)</f>
        <v>WILLESDEN GREEN SURGERY</v>
      </c>
      <c r="W1756" s="78" t="str">
        <f>VLOOKUP(Table5[[#This Row],[ODS Code]],Lookup!A:G,5,FALSE)</f>
        <v>E84702</v>
      </c>
    </row>
    <row r="1757" spans="1:23" x14ac:dyDescent="0.35">
      <c r="A1757" s="80">
        <v>45536</v>
      </c>
      <c r="B1757" t="s">
        <v>19</v>
      </c>
      <c r="C1757" t="s">
        <v>893</v>
      </c>
      <c r="D1757" t="s">
        <v>894</v>
      </c>
      <c r="E1757" t="s">
        <v>854</v>
      </c>
      <c r="F1757" s="78">
        <v>981</v>
      </c>
      <c r="G1757" s="78">
        <v>2050</v>
      </c>
      <c r="H1757" s="78">
        <v>57</v>
      </c>
      <c r="I1757" s="78">
        <v>124</v>
      </c>
      <c r="J1757" s="78">
        <v>596</v>
      </c>
      <c r="K1757" s="78">
        <v>1238</v>
      </c>
      <c r="L1757" s="78">
        <v>222</v>
      </c>
      <c r="M1757" s="78">
        <v>470</v>
      </c>
      <c r="N1757" s="78">
        <v>53</v>
      </c>
      <c r="O1757" s="78">
        <v>107</v>
      </c>
      <c r="P1757" s="78">
        <v>53</v>
      </c>
      <c r="Q1757" s="78">
        <v>111</v>
      </c>
      <c r="R1757" s="79">
        <v>5.4026503567787973E-2</v>
      </c>
      <c r="S1757" s="79">
        <v>5.4146341463414634E-2</v>
      </c>
      <c r="T1757" s="78" t="str">
        <f>VLOOKUP(Table5[[#This Row],[ODS Code]],Lookup!A:D,4,FALSE)</f>
        <v>Brent</v>
      </c>
      <c r="U1757" s="78" t="str">
        <f>VLOOKUP(Table5[[#This Row],[ODS Code]],Lookup!A:E,3,FALSE)</f>
        <v>K&amp;W West</v>
      </c>
      <c r="V1757" s="78" t="str">
        <f>VLOOKUP(Table5[[#This Row],[ODS Code]],Lookup!A:F,2,FALSE)</f>
        <v>ALPERTON MEDICAL CENTRE</v>
      </c>
      <c r="W1757" s="78" t="str">
        <f>VLOOKUP(Table5[[#This Row],[ODS Code]],Lookup!A:G,5,FALSE)</f>
        <v>E84638</v>
      </c>
    </row>
    <row r="1758" spans="1:23" x14ac:dyDescent="0.35">
      <c r="A1758" s="80">
        <v>45536</v>
      </c>
      <c r="B1758" t="s">
        <v>154</v>
      </c>
      <c r="C1758" t="s">
        <v>895</v>
      </c>
      <c r="D1758" t="s">
        <v>894</v>
      </c>
      <c r="E1758" t="s">
        <v>854</v>
      </c>
      <c r="F1758" s="78">
        <v>28845</v>
      </c>
      <c r="G1758" s="78">
        <v>63025</v>
      </c>
      <c r="H1758" s="78">
        <v>1775</v>
      </c>
      <c r="I1758" s="78">
        <v>3871</v>
      </c>
      <c r="J1758" s="78">
        <v>18866</v>
      </c>
      <c r="K1758" s="78">
        <v>41723</v>
      </c>
      <c r="L1758" s="78">
        <v>2990</v>
      </c>
      <c r="M1758" s="78">
        <v>6460</v>
      </c>
      <c r="N1758" s="78">
        <v>2102</v>
      </c>
      <c r="O1758" s="78">
        <v>4529</v>
      </c>
      <c r="P1758" s="78">
        <v>3112</v>
      </c>
      <c r="Q1758" s="78">
        <v>6442</v>
      </c>
      <c r="R1758" s="79">
        <v>0.10788698214595251</v>
      </c>
      <c r="S1758" s="79">
        <v>0.10221340737802459</v>
      </c>
      <c r="T1758" s="78" t="str">
        <f>VLOOKUP(Table5[[#This Row],[ODS Code]],Lookup!A:D,4,FALSE)</f>
        <v>Brent</v>
      </c>
      <c r="U1758" s="78" t="str">
        <f>VLOOKUP(Table5[[#This Row],[ODS Code]],Lookup!A:E,3,FALSE)</f>
        <v>K&amp;W West</v>
      </c>
      <c r="V1758" s="78" t="str">
        <f>VLOOKUP(Table5[[#This Row],[ODS Code]],Lookup!A:F,2,FALSE)</f>
        <v>HAZELDENE MEDICAL CENTRE</v>
      </c>
      <c r="W1758" s="78" t="str">
        <f>VLOOKUP(Table5[[#This Row],[ODS Code]],Lookup!A:G,5,FALSE)</f>
        <v>E84066</v>
      </c>
    </row>
    <row r="1759" spans="1:23" x14ac:dyDescent="0.35">
      <c r="A1759" s="80">
        <v>45536</v>
      </c>
      <c r="B1759" t="s">
        <v>200</v>
      </c>
      <c r="C1759" t="s">
        <v>896</v>
      </c>
      <c r="D1759" t="s">
        <v>894</v>
      </c>
      <c r="E1759" t="s">
        <v>854</v>
      </c>
      <c r="F1759" s="78">
        <v>5860</v>
      </c>
      <c r="G1759" s="78">
        <v>11884</v>
      </c>
      <c r="H1759" s="78">
        <v>454</v>
      </c>
      <c r="I1759" s="78">
        <v>916</v>
      </c>
      <c r="J1759" s="78">
        <v>2750</v>
      </c>
      <c r="K1759" s="78">
        <v>5611</v>
      </c>
      <c r="L1759" s="78">
        <v>1474</v>
      </c>
      <c r="M1759" s="78">
        <v>2974</v>
      </c>
      <c r="N1759" s="78">
        <v>578</v>
      </c>
      <c r="O1759" s="78">
        <v>1164</v>
      </c>
      <c r="P1759" s="78">
        <v>604</v>
      </c>
      <c r="Q1759" s="78">
        <v>1219</v>
      </c>
      <c r="R1759" s="79">
        <v>0.10307167235494881</v>
      </c>
      <c r="S1759" s="79">
        <v>0.10257489060922248</v>
      </c>
      <c r="T1759" s="78" t="str">
        <f>VLOOKUP(Table5[[#This Row],[ODS Code]],Lookup!A:D,4,FALSE)</f>
        <v>Brent</v>
      </c>
      <c r="U1759" s="78" t="str">
        <f>VLOOKUP(Table5[[#This Row],[ODS Code]],Lookup!A:E,3,FALSE)</f>
        <v>K&amp;W West</v>
      </c>
      <c r="V1759" s="78" t="str">
        <f>VLOOKUP(Table5[[#This Row],[ODS Code]],Lookup!A:F,2,FALSE)</f>
        <v>LANCELOT MEDICAL CENTRE</v>
      </c>
      <c r="W1759" s="78" t="str">
        <f>VLOOKUP(Table5[[#This Row],[ODS Code]],Lookup!A:G,5,FALSE)</f>
        <v>E84063</v>
      </c>
    </row>
    <row r="1760" spans="1:23" x14ac:dyDescent="0.35">
      <c r="A1760" s="80">
        <v>45536</v>
      </c>
      <c r="B1760" t="s">
        <v>248</v>
      </c>
      <c r="C1760" t="s">
        <v>897</v>
      </c>
      <c r="D1760" t="s">
        <v>894</v>
      </c>
      <c r="E1760" t="s">
        <v>854</v>
      </c>
      <c r="F1760" s="78">
        <v>24573</v>
      </c>
      <c r="G1760" s="78">
        <v>50666</v>
      </c>
      <c r="H1760" s="78">
        <v>2016</v>
      </c>
      <c r="I1760" s="78">
        <v>4069</v>
      </c>
      <c r="J1760" s="78">
        <v>12614</v>
      </c>
      <c r="K1760" s="78">
        <v>26773</v>
      </c>
      <c r="L1760" s="78">
        <v>5251</v>
      </c>
      <c r="M1760" s="78">
        <v>10533</v>
      </c>
      <c r="N1760" s="78">
        <v>2511</v>
      </c>
      <c r="O1760" s="78">
        <v>5036</v>
      </c>
      <c r="P1760" s="78">
        <v>2181</v>
      </c>
      <c r="Q1760" s="78">
        <v>4255</v>
      </c>
      <c r="R1760" s="79">
        <v>8.8755951654254664E-2</v>
      </c>
      <c r="S1760" s="79">
        <v>8.3981368175897048E-2</v>
      </c>
      <c r="T1760" s="78" t="str">
        <f>VLOOKUP(Table5[[#This Row],[ODS Code]],Lookup!A:D,4,FALSE)</f>
        <v>Brent</v>
      </c>
      <c r="U1760" s="78" t="str">
        <f>VLOOKUP(Table5[[#This Row],[ODS Code]],Lookup!A:E,3,FALSE)</f>
        <v>K&amp;W West</v>
      </c>
      <c r="V1760" s="78" t="str">
        <f>VLOOKUP(Table5[[#This Row],[ODS Code]],Lookup!A:F,2,FALSE)</f>
        <v>PREMIER MEDICAL CENTRE</v>
      </c>
      <c r="W1760" s="78" t="str">
        <f>VLOOKUP(Table5[[#This Row],[ODS Code]],Lookup!A:G,5,FALSE)</f>
        <v>E84003</v>
      </c>
    </row>
    <row r="1761" spans="1:23" x14ac:dyDescent="0.35">
      <c r="A1761" s="80">
        <v>45536</v>
      </c>
      <c r="B1761" t="s">
        <v>294</v>
      </c>
      <c r="C1761" t="s">
        <v>898</v>
      </c>
      <c r="D1761" t="s">
        <v>894</v>
      </c>
      <c r="E1761" t="s">
        <v>854</v>
      </c>
      <c r="F1761" s="78">
        <v>7760</v>
      </c>
      <c r="G1761" s="78">
        <v>25857</v>
      </c>
      <c r="H1761" s="78">
        <v>661</v>
      </c>
      <c r="I1761" s="78">
        <v>2241</v>
      </c>
      <c r="J1761" s="78">
        <v>3890</v>
      </c>
      <c r="K1761" s="78">
        <v>13314</v>
      </c>
      <c r="L1761" s="78">
        <v>2031</v>
      </c>
      <c r="M1761" s="78">
        <v>6734</v>
      </c>
      <c r="N1761" s="78">
        <v>527</v>
      </c>
      <c r="O1761" s="78">
        <v>1609</v>
      </c>
      <c r="P1761" s="78">
        <v>651</v>
      </c>
      <c r="Q1761" s="78">
        <v>1959</v>
      </c>
      <c r="R1761" s="79">
        <v>8.3891752577319581E-2</v>
      </c>
      <c r="S1761" s="79">
        <v>7.5762849518505621E-2</v>
      </c>
      <c r="T1761" s="78" t="str">
        <f>VLOOKUP(Table5[[#This Row],[ODS Code]],Lookup!A:D,4,FALSE)</f>
        <v>Brent</v>
      </c>
      <c r="U1761" s="78" t="str">
        <f>VLOOKUP(Table5[[#This Row],[ODS Code]],Lookup!A:E,3,FALSE)</f>
        <v>K&amp;W West</v>
      </c>
      <c r="V1761" s="78" t="str">
        <f>VLOOKUP(Table5[[#This Row],[ODS Code]],Lookup!A:F,2,FALSE)</f>
        <v>STANLEY CORNER MEDICAL CENTRE</v>
      </c>
      <c r="W1761" s="78" t="str">
        <f>VLOOKUP(Table5[[#This Row],[ODS Code]],Lookup!A:G,5,FALSE)</f>
        <v>E84051</v>
      </c>
    </row>
    <row r="1762" spans="1:23" x14ac:dyDescent="0.35">
      <c r="A1762" s="80">
        <v>45536</v>
      </c>
      <c r="B1762" t="s">
        <v>299</v>
      </c>
      <c r="C1762" t="s">
        <v>899</v>
      </c>
      <c r="D1762" t="s">
        <v>894</v>
      </c>
      <c r="E1762" t="s">
        <v>854</v>
      </c>
      <c r="F1762" s="78">
        <v>1251</v>
      </c>
      <c r="G1762" s="78">
        <v>5002</v>
      </c>
      <c r="H1762" s="78">
        <v>89</v>
      </c>
      <c r="I1762" s="78">
        <v>356</v>
      </c>
      <c r="J1762" s="78">
        <v>701</v>
      </c>
      <c r="K1762" s="78">
        <v>2804</v>
      </c>
      <c r="L1762" s="78">
        <v>273</v>
      </c>
      <c r="M1762" s="78">
        <v>1090</v>
      </c>
      <c r="N1762" s="78">
        <v>108</v>
      </c>
      <c r="O1762" s="78">
        <v>432</v>
      </c>
      <c r="P1762" s="78">
        <v>80</v>
      </c>
      <c r="Q1762" s="78">
        <v>320</v>
      </c>
      <c r="R1762" s="79">
        <v>6.3948840927258194E-2</v>
      </c>
      <c r="S1762" s="79">
        <v>6.3974410235905638E-2</v>
      </c>
      <c r="T1762" s="78" t="str">
        <f>VLOOKUP(Table5[[#This Row],[ODS Code]],Lookup!A:D,4,FALSE)</f>
        <v>Brent</v>
      </c>
      <c r="U1762" s="78" t="str">
        <f>VLOOKUP(Table5[[#This Row],[ODS Code]],Lookup!A:E,3,FALSE)</f>
        <v>K&amp;W West</v>
      </c>
      <c r="V1762" s="78" t="str">
        <f>VLOOKUP(Table5[[#This Row],[ODS Code]],Lookup!A:F,2,FALSE)</f>
        <v>SUDBURY &amp; ALPERTON MEDICAL CENTRE</v>
      </c>
      <c r="W1762" s="78" t="str">
        <f>VLOOKUP(Table5[[#This Row],[ODS Code]],Lookup!A:G,5,FALSE)</f>
        <v>E84017</v>
      </c>
    </row>
    <row r="1763" spans="1:23" x14ac:dyDescent="0.35">
      <c r="A1763" s="80">
        <v>45536</v>
      </c>
      <c r="B1763" t="s">
        <v>338</v>
      </c>
      <c r="C1763" t="s">
        <v>900</v>
      </c>
      <c r="D1763" t="s">
        <v>894</v>
      </c>
      <c r="E1763" t="s">
        <v>854</v>
      </c>
      <c r="F1763" s="78">
        <v>9072</v>
      </c>
      <c r="G1763" s="78">
        <v>18872</v>
      </c>
      <c r="H1763" s="78">
        <v>671</v>
      </c>
      <c r="I1763" s="78">
        <v>1383</v>
      </c>
      <c r="J1763" s="78">
        <v>4830</v>
      </c>
      <c r="K1763" s="78">
        <v>10108</v>
      </c>
      <c r="L1763" s="78">
        <v>2215</v>
      </c>
      <c r="M1763" s="78">
        <v>4583</v>
      </c>
      <c r="N1763" s="78">
        <v>632</v>
      </c>
      <c r="O1763" s="78">
        <v>1295</v>
      </c>
      <c r="P1763" s="78">
        <v>724</v>
      </c>
      <c r="Q1763" s="78">
        <v>1503</v>
      </c>
      <c r="R1763" s="79">
        <v>7.9805996472663135E-2</v>
      </c>
      <c r="S1763" s="79">
        <v>7.96417973717677E-2</v>
      </c>
      <c r="T1763" s="78" t="str">
        <f>VLOOKUP(Table5[[#This Row],[ODS Code]],Lookup!A:D,4,FALSE)</f>
        <v>Brent</v>
      </c>
      <c r="U1763" s="78" t="str">
        <f>VLOOKUP(Table5[[#This Row],[ODS Code]],Lookup!A:E,3,FALSE)</f>
        <v>K&amp;W West</v>
      </c>
      <c r="V1763" s="78" t="str">
        <f>VLOOKUP(Table5[[#This Row],[ODS Code]],Lookup!A:F,2,FALSE)</f>
        <v>THE LAW MEDICAL GROUP PRACTICE</v>
      </c>
      <c r="W1763" s="78" t="str">
        <f>VLOOKUP(Table5[[#This Row],[ODS Code]],Lookup!A:G,5,FALSE)</f>
        <v>E84006</v>
      </c>
    </row>
    <row r="1764" spans="1:23" x14ac:dyDescent="0.35">
      <c r="A1764" s="80">
        <v>45536</v>
      </c>
      <c r="B1764" t="s">
        <v>379</v>
      </c>
      <c r="C1764" t="s">
        <v>901</v>
      </c>
      <c r="D1764" t="s">
        <v>894</v>
      </c>
      <c r="E1764" t="s">
        <v>854</v>
      </c>
      <c r="F1764" s="78">
        <v>2628</v>
      </c>
      <c r="G1764" s="78">
        <v>5705</v>
      </c>
      <c r="H1764" s="78">
        <v>191</v>
      </c>
      <c r="I1764" s="78">
        <v>414</v>
      </c>
      <c r="J1764" s="78">
        <v>1493</v>
      </c>
      <c r="K1764" s="78">
        <v>3277</v>
      </c>
      <c r="L1764" s="78">
        <v>625</v>
      </c>
      <c r="M1764" s="78">
        <v>1338</v>
      </c>
      <c r="N1764" s="78">
        <v>164</v>
      </c>
      <c r="O1764" s="78">
        <v>346</v>
      </c>
      <c r="P1764" s="78">
        <v>155</v>
      </c>
      <c r="Q1764" s="78">
        <v>330</v>
      </c>
      <c r="R1764" s="79">
        <v>5.8980213089802128E-2</v>
      </c>
      <c r="S1764" s="79">
        <v>5.7843996494303246E-2</v>
      </c>
      <c r="T1764" s="78" t="str">
        <f>VLOOKUP(Table5[[#This Row],[ODS Code]],Lookup!A:D,4,FALSE)</f>
        <v>Brent</v>
      </c>
      <c r="U1764" s="78" t="str">
        <f>VLOOKUP(Table5[[#This Row],[ODS Code]],Lookup!A:E,3,FALSE)</f>
        <v>K&amp;W West</v>
      </c>
      <c r="V1764" s="78" t="str">
        <f>VLOOKUP(Table5[[#This Row],[ODS Code]],Lookup!A:F,2,FALSE)</f>
        <v>HARNESS WEMBLEY PRACTICE</v>
      </c>
      <c r="W1764" s="78" t="str">
        <f>VLOOKUP(Table5[[#This Row],[ODS Code]],Lookup!A:G,5,FALSE)</f>
        <v>Y02692</v>
      </c>
    </row>
    <row r="1765" spans="1:23" x14ac:dyDescent="0.35">
      <c r="A1765" s="80">
        <v>45536</v>
      </c>
      <c r="B1765" t="s">
        <v>17</v>
      </c>
      <c r="C1765" t="s">
        <v>15</v>
      </c>
      <c r="D1765" t="s">
        <v>902</v>
      </c>
      <c r="E1765" t="s">
        <v>854</v>
      </c>
      <c r="F1765" s="78">
        <v>1566</v>
      </c>
      <c r="G1765" s="78">
        <v>3144</v>
      </c>
      <c r="H1765" s="78">
        <v>137</v>
      </c>
      <c r="I1765" s="78">
        <v>276</v>
      </c>
      <c r="J1765" s="78">
        <v>779</v>
      </c>
      <c r="K1765" s="78">
        <v>1566</v>
      </c>
      <c r="L1765" s="78">
        <v>342</v>
      </c>
      <c r="M1765" s="78">
        <v>684</v>
      </c>
      <c r="N1765" s="78">
        <v>114</v>
      </c>
      <c r="O1765" s="78">
        <v>230</v>
      </c>
      <c r="P1765" s="78">
        <v>194</v>
      </c>
      <c r="Q1765" s="78">
        <v>388</v>
      </c>
      <c r="R1765" s="79">
        <v>0.12388250319284802</v>
      </c>
      <c r="S1765" s="79">
        <v>0.12340966921119594</v>
      </c>
      <c r="T1765" s="78" t="str">
        <f>VLOOKUP(Table5[[#This Row],[ODS Code]],Lookup!A:D,4,FALSE)</f>
        <v>Hounslow</v>
      </c>
      <c r="U1765" s="78" t="str">
        <f>VLOOKUP(Table5[[#This Row],[ODS Code]],Lookup!A:E,3,FALSE)</f>
        <v>Brentworth</v>
      </c>
      <c r="V1765" s="78" t="str">
        <f>VLOOKUP(Table5[[#This Row],[ODS Code]],Lookup!A:F,2,FALSE)</f>
        <v>Albany Practice</v>
      </c>
      <c r="W1765" s="78" t="str">
        <f>VLOOKUP(Table5[[#This Row],[ODS Code]],Lookup!A:G,5,FALSE)</f>
        <v>E85004</v>
      </c>
    </row>
    <row r="1766" spans="1:23" x14ac:dyDescent="0.35">
      <c r="A1766" s="80">
        <v>45536</v>
      </c>
      <c r="B1766" t="s">
        <v>20</v>
      </c>
      <c r="C1766" t="s">
        <v>903</v>
      </c>
      <c r="D1766" t="s">
        <v>902</v>
      </c>
      <c r="E1766" t="s">
        <v>854</v>
      </c>
      <c r="F1766" s="78">
        <v>2700</v>
      </c>
      <c r="G1766" s="78">
        <v>5226</v>
      </c>
      <c r="H1766" s="78">
        <v>358</v>
      </c>
      <c r="I1766" s="78">
        <v>683</v>
      </c>
      <c r="J1766" s="78">
        <v>1004</v>
      </c>
      <c r="K1766" s="78">
        <v>1910</v>
      </c>
      <c r="L1766" s="78">
        <v>539</v>
      </c>
      <c r="M1766" s="78">
        <v>1038</v>
      </c>
      <c r="N1766" s="78">
        <v>360</v>
      </c>
      <c r="O1766" s="78">
        <v>712</v>
      </c>
      <c r="P1766" s="78">
        <v>439</v>
      </c>
      <c r="Q1766" s="78">
        <v>883</v>
      </c>
      <c r="R1766" s="79">
        <v>0.16259259259259259</v>
      </c>
      <c r="S1766" s="79">
        <v>0.1689628779181018</v>
      </c>
      <c r="T1766" s="78" t="str">
        <f>VLOOKUP(Table5[[#This Row],[ODS Code]],Lookup!A:D,4,FALSE)</f>
        <v>Hounslow</v>
      </c>
      <c r="U1766" s="78" t="str">
        <f>VLOOKUP(Table5[[#This Row],[ODS Code]],Lookup!A:E,3,FALSE)</f>
        <v>Brentworth</v>
      </c>
      <c r="V1766" s="78" t="str">
        <f>VLOOKUP(Table5[[#This Row],[ODS Code]],Lookup!A:F,2,FALSE)</f>
        <v>ARGYLE HEALTH GROUP ISLEWORTH PRACTICE</v>
      </c>
      <c r="W1766" s="78" t="str">
        <f>VLOOKUP(Table5[[#This Row],[ODS Code]],Lookup!A:G,5,FALSE)</f>
        <v>E85744</v>
      </c>
    </row>
    <row r="1767" spans="1:23" x14ac:dyDescent="0.35">
      <c r="A1767" s="80">
        <v>45536</v>
      </c>
      <c r="B1767" t="s">
        <v>43</v>
      </c>
      <c r="C1767" t="s">
        <v>42</v>
      </c>
      <c r="D1767" t="s">
        <v>902</v>
      </c>
      <c r="E1767" t="s">
        <v>854</v>
      </c>
      <c r="F1767" s="78">
        <v>1261</v>
      </c>
      <c r="G1767" s="78">
        <v>2523</v>
      </c>
      <c r="H1767" s="78">
        <v>132</v>
      </c>
      <c r="I1767" s="78">
        <v>264</v>
      </c>
      <c r="J1767" s="78">
        <v>572</v>
      </c>
      <c r="K1767" s="78">
        <v>1144</v>
      </c>
      <c r="L1767" s="78">
        <v>335</v>
      </c>
      <c r="M1767" s="78">
        <v>671</v>
      </c>
      <c r="N1767" s="78">
        <v>93</v>
      </c>
      <c r="O1767" s="78">
        <v>186</v>
      </c>
      <c r="P1767" s="78">
        <v>129</v>
      </c>
      <c r="Q1767" s="78">
        <v>258</v>
      </c>
      <c r="R1767" s="79">
        <v>0.10229976209357652</v>
      </c>
      <c r="S1767" s="79">
        <v>0.10225921521997622</v>
      </c>
      <c r="T1767" s="78" t="str">
        <f>VLOOKUP(Table5[[#This Row],[ODS Code]],Lookup!A:D,4,FALSE)</f>
        <v>Hounslow</v>
      </c>
      <c r="U1767" s="78" t="str">
        <f>VLOOKUP(Table5[[#This Row],[ODS Code]],Lookup!A:E,3,FALSE)</f>
        <v>Brentworth</v>
      </c>
      <c r="V1767" s="78" t="str">
        <f>VLOOKUP(Table5[[#This Row],[ODS Code]],Lookup!A:F,2,FALSE)</f>
        <v>Brentford Family Practice</v>
      </c>
      <c r="W1767" s="78" t="str">
        <f>VLOOKUP(Table5[[#This Row],[ODS Code]],Lookup!A:G,5,FALSE)</f>
        <v>E85735</v>
      </c>
    </row>
    <row r="1768" spans="1:23" x14ac:dyDescent="0.35">
      <c r="A1768" s="80">
        <v>45536</v>
      </c>
      <c r="B1768" t="s">
        <v>45</v>
      </c>
      <c r="C1768" t="s">
        <v>44</v>
      </c>
      <c r="D1768" t="s">
        <v>902</v>
      </c>
      <c r="E1768" t="s">
        <v>854</v>
      </c>
      <c r="F1768" s="78">
        <v>2913</v>
      </c>
      <c r="G1768" s="78">
        <v>5828</v>
      </c>
      <c r="H1768" s="78">
        <v>325</v>
      </c>
      <c r="I1768" s="78">
        <v>650</v>
      </c>
      <c r="J1768" s="78">
        <v>974</v>
      </c>
      <c r="K1768" s="78">
        <v>1950</v>
      </c>
      <c r="L1768" s="78">
        <v>829</v>
      </c>
      <c r="M1768" s="78">
        <v>1658</v>
      </c>
      <c r="N1768" s="78">
        <v>320</v>
      </c>
      <c r="O1768" s="78">
        <v>640</v>
      </c>
      <c r="P1768" s="78">
        <v>465</v>
      </c>
      <c r="Q1768" s="78">
        <v>930</v>
      </c>
      <c r="R1768" s="79">
        <v>0.1596292481977343</v>
      </c>
      <c r="S1768" s="79">
        <v>0.15957446808510639</v>
      </c>
      <c r="T1768" s="78" t="str">
        <f>VLOOKUP(Table5[[#This Row],[ODS Code]],Lookup!A:D,4,FALSE)</f>
        <v>Hounslow</v>
      </c>
      <c r="U1768" s="78" t="str">
        <f>VLOOKUP(Table5[[#This Row],[ODS Code]],Lookup!A:E,3,FALSE)</f>
        <v>Brentworth</v>
      </c>
      <c r="V1768" s="78" t="str">
        <f>VLOOKUP(Table5[[#This Row],[ODS Code]],Lookup!A:F,2,FALSE)</f>
        <v>Brentford Group Practice</v>
      </c>
      <c r="W1768" s="78" t="str">
        <f>VLOOKUP(Table5[[#This Row],[ODS Code]],Lookup!A:G,5,FALSE)</f>
        <v>E85605</v>
      </c>
    </row>
    <row r="1769" spans="1:23" x14ac:dyDescent="0.35">
      <c r="A1769" s="80">
        <v>45536</v>
      </c>
      <c r="B1769" t="s">
        <v>281</v>
      </c>
      <c r="C1769" t="s">
        <v>280</v>
      </c>
      <c r="D1769" t="s">
        <v>902</v>
      </c>
      <c r="E1769" t="s">
        <v>854</v>
      </c>
      <c r="F1769" s="78">
        <v>2304</v>
      </c>
      <c r="G1769" s="78">
        <v>4608</v>
      </c>
      <c r="H1769" s="78">
        <v>274</v>
      </c>
      <c r="I1769" s="78">
        <v>548</v>
      </c>
      <c r="J1769" s="78">
        <v>168</v>
      </c>
      <c r="K1769" s="78">
        <v>336</v>
      </c>
      <c r="L1769" s="78">
        <v>1004</v>
      </c>
      <c r="M1769" s="78">
        <v>2008</v>
      </c>
      <c r="N1769" s="78">
        <v>446</v>
      </c>
      <c r="O1769" s="78">
        <v>892</v>
      </c>
      <c r="P1769" s="78">
        <v>412</v>
      </c>
      <c r="Q1769" s="78">
        <v>824</v>
      </c>
      <c r="R1769" s="79">
        <v>0.17881944444444445</v>
      </c>
      <c r="S1769" s="79">
        <v>0.17881944444444445</v>
      </c>
      <c r="T1769" s="78" t="str">
        <f>VLOOKUP(Table5[[#This Row],[ODS Code]],Lookup!A:D,4,FALSE)</f>
        <v>Hounslow</v>
      </c>
      <c r="U1769" s="78" t="str">
        <f>VLOOKUP(Table5[[#This Row],[ODS Code]],Lookup!A:E,3,FALSE)</f>
        <v>Brentworth</v>
      </c>
      <c r="V1769" s="78" t="str">
        <f>VLOOKUP(Table5[[#This Row],[ODS Code]],Lookup!A:F,2,FALSE)</f>
        <v>Spring Grove Medical Practice</v>
      </c>
      <c r="W1769" s="78" t="str">
        <f>VLOOKUP(Table5[[#This Row],[ODS Code]],Lookup!A:G,5,FALSE)</f>
        <v>E85750</v>
      </c>
    </row>
    <row r="1770" spans="1:23" x14ac:dyDescent="0.35">
      <c r="A1770" s="80">
        <v>45536</v>
      </c>
      <c r="B1770" t="s">
        <v>289</v>
      </c>
      <c r="C1770" t="s">
        <v>904</v>
      </c>
      <c r="D1770" t="s">
        <v>902</v>
      </c>
      <c r="E1770" t="s">
        <v>854</v>
      </c>
      <c r="F1770" s="78">
        <v>3650</v>
      </c>
      <c r="G1770" s="78">
        <v>11232</v>
      </c>
      <c r="H1770" s="78">
        <v>187</v>
      </c>
      <c r="I1770" s="78">
        <v>374</v>
      </c>
      <c r="J1770" s="78">
        <v>2375</v>
      </c>
      <c r="K1770" s="78">
        <v>8682</v>
      </c>
      <c r="L1770" s="78">
        <v>479</v>
      </c>
      <c r="M1770" s="78">
        <v>958</v>
      </c>
      <c r="N1770" s="78">
        <v>244</v>
      </c>
      <c r="O1770" s="78">
        <v>488</v>
      </c>
      <c r="P1770" s="78">
        <v>365</v>
      </c>
      <c r="Q1770" s="78">
        <v>730</v>
      </c>
      <c r="R1770" s="79">
        <v>0.1</v>
      </c>
      <c r="S1770" s="79">
        <v>6.4992877492877493E-2</v>
      </c>
      <c r="T1770" s="78" t="str">
        <f>VLOOKUP(Table5[[#This Row],[ODS Code]],Lookup!A:D,4,FALSE)</f>
        <v>Hounslow</v>
      </c>
      <c r="U1770" s="78" t="str">
        <f>VLOOKUP(Table5[[#This Row],[ODS Code]],Lookup!A:E,3,FALSE)</f>
        <v>Brentworth</v>
      </c>
      <c r="V1770" s="78" t="str">
        <f>VLOOKUP(Table5[[#This Row],[ODS Code]],Lookup!A:F,2,FALSE)</f>
        <v>St Margaret's Medical Practice</v>
      </c>
      <c r="W1770" s="78" t="str">
        <f>VLOOKUP(Table5[[#This Row],[ODS Code]],Lookup!A:G,5,FALSE)</f>
        <v>E85007</v>
      </c>
    </row>
    <row r="1771" spans="1:23" x14ac:dyDescent="0.35">
      <c r="A1771" s="80">
        <v>45536</v>
      </c>
      <c r="B1771" t="s">
        <v>383</v>
      </c>
      <c r="C1771" t="s">
        <v>905</v>
      </c>
      <c r="D1771" t="s">
        <v>902</v>
      </c>
      <c r="E1771" t="s">
        <v>854</v>
      </c>
      <c r="F1771" s="78">
        <v>2689</v>
      </c>
      <c r="G1771" s="78">
        <v>5460</v>
      </c>
      <c r="H1771" s="78">
        <v>189</v>
      </c>
      <c r="I1771" s="78">
        <v>381</v>
      </c>
      <c r="J1771" s="78">
        <v>1557</v>
      </c>
      <c r="K1771" s="78">
        <v>3160</v>
      </c>
      <c r="L1771" s="78">
        <v>439</v>
      </c>
      <c r="M1771" s="78">
        <v>893</v>
      </c>
      <c r="N1771" s="78">
        <v>246</v>
      </c>
      <c r="O1771" s="78">
        <v>501</v>
      </c>
      <c r="P1771" s="78">
        <v>258</v>
      </c>
      <c r="Q1771" s="78">
        <v>525</v>
      </c>
      <c r="R1771" s="79">
        <v>9.5946448493863884E-2</v>
      </c>
      <c r="S1771" s="79">
        <v>9.6153846153846159E-2</v>
      </c>
      <c r="T1771" s="78" t="str">
        <f>VLOOKUP(Table5[[#This Row],[ODS Code]],Lookup!A:D,4,FALSE)</f>
        <v>Hounslow</v>
      </c>
      <c r="U1771" s="78" t="str">
        <f>VLOOKUP(Table5[[#This Row],[ODS Code]],Lookup!A:E,3,FALSE)</f>
        <v>Brentworth</v>
      </c>
      <c r="V1771" s="78" t="str">
        <f>VLOOKUP(Table5[[#This Row],[ODS Code]],Lookup!A:F,2,FALSE)</f>
        <v>Thornbury Road Centre for Health</v>
      </c>
      <c r="W1771" s="78" t="str">
        <f>VLOOKUP(Table5[[#This Row],[ODS Code]],Lookup!A:G,5,FALSE)</f>
        <v>E85001</v>
      </c>
    </row>
    <row r="1772" spans="1:23" x14ac:dyDescent="0.35">
      <c r="A1772" s="80">
        <v>45536</v>
      </c>
      <c r="B1772" t="s">
        <v>96</v>
      </c>
      <c r="C1772" t="s">
        <v>906</v>
      </c>
      <c r="D1772" t="s">
        <v>907</v>
      </c>
      <c r="E1772" t="s">
        <v>854</v>
      </c>
      <c r="F1772" s="78">
        <v>704</v>
      </c>
      <c r="G1772" s="78">
        <v>1408</v>
      </c>
      <c r="H1772" s="78">
        <v>44</v>
      </c>
      <c r="I1772" s="78">
        <v>88</v>
      </c>
      <c r="J1772" s="78">
        <v>444</v>
      </c>
      <c r="K1772" s="78">
        <v>888</v>
      </c>
      <c r="L1772" s="78">
        <v>169</v>
      </c>
      <c r="M1772" s="78">
        <v>338</v>
      </c>
      <c r="N1772" s="78">
        <v>27</v>
      </c>
      <c r="O1772" s="78">
        <v>54</v>
      </c>
      <c r="P1772" s="78">
        <v>20</v>
      </c>
      <c r="Q1772" s="78">
        <v>40</v>
      </c>
      <c r="R1772" s="79">
        <v>2.8409090909090908E-2</v>
      </c>
      <c r="S1772" s="79">
        <v>2.8409090909090908E-2</v>
      </c>
      <c r="T1772" s="78" t="str">
        <f>VLOOKUP(Table5[[#This Row],[ODS Code]],Lookup!A:D,4,FALSE)</f>
        <v>West London</v>
      </c>
      <c r="U1772" s="78" t="str">
        <f>VLOOKUP(Table5[[#This Row],[ODS Code]],Lookup!A:E,3,FALSE)</f>
        <v>Brompton Health PCN</v>
      </c>
      <c r="V1772" s="78" t="str">
        <f>VLOOKUP(Table5[[#This Row],[ODS Code]],Lookup!A:F,2,FALSE)</f>
        <v>EARLS COURT MEDICAL CENTRE</v>
      </c>
      <c r="W1772" s="78" t="str">
        <f>VLOOKUP(Table5[[#This Row],[ODS Code]],Lookup!A:G,5,FALSE)</f>
        <v>E87047</v>
      </c>
    </row>
    <row r="1773" spans="1:23" x14ac:dyDescent="0.35">
      <c r="A1773" s="80">
        <v>45536</v>
      </c>
      <c r="B1773" t="s">
        <v>98</v>
      </c>
      <c r="C1773" t="s">
        <v>97</v>
      </c>
      <c r="D1773" t="s">
        <v>907</v>
      </c>
      <c r="E1773" t="s">
        <v>854</v>
      </c>
      <c r="F1773" s="78">
        <v>1060</v>
      </c>
      <c r="G1773" s="78">
        <v>2152</v>
      </c>
      <c r="H1773" s="78">
        <v>122</v>
      </c>
      <c r="I1773" s="78">
        <v>246</v>
      </c>
      <c r="J1773" s="78">
        <v>416</v>
      </c>
      <c r="K1773" s="78">
        <v>850</v>
      </c>
      <c r="L1773" s="78">
        <v>306</v>
      </c>
      <c r="M1773" s="78">
        <v>619</v>
      </c>
      <c r="N1773" s="78">
        <v>120</v>
      </c>
      <c r="O1773" s="78">
        <v>243</v>
      </c>
      <c r="P1773" s="78">
        <v>96</v>
      </c>
      <c r="Q1773" s="78">
        <v>194</v>
      </c>
      <c r="R1773" s="79">
        <v>9.056603773584905E-2</v>
      </c>
      <c r="S1773" s="79">
        <v>9.0148698884758363E-2</v>
      </c>
      <c r="T1773" s="78" t="str">
        <f>VLOOKUP(Table5[[#This Row],[ODS Code]],Lookup!A:D,4,FALSE)</f>
        <v>West London</v>
      </c>
      <c r="U1773" s="78" t="str">
        <f>VLOOKUP(Table5[[#This Row],[ODS Code]],Lookup!A:E,3,FALSE)</f>
        <v>Brompton Health PCN</v>
      </c>
      <c r="V1773" s="78" t="str">
        <f>VLOOKUP(Table5[[#This Row],[ODS Code]],Lookup!A:F,2,FALSE)</f>
        <v>Earls Court Surgery</v>
      </c>
      <c r="W1773" s="78" t="str">
        <f>VLOOKUP(Table5[[#This Row],[ODS Code]],Lookup!A:G,5,FALSE)</f>
        <v>E87750</v>
      </c>
    </row>
    <row r="1774" spans="1:23" x14ac:dyDescent="0.35">
      <c r="A1774" s="80">
        <v>45536</v>
      </c>
      <c r="B1774" t="s">
        <v>107</v>
      </c>
      <c r="C1774" t="s">
        <v>908</v>
      </c>
      <c r="D1774" t="s">
        <v>907</v>
      </c>
      <c r="E1774" t="s">
        <v>854</v>
      </c>
      <c r="F1774" s="78">
        <v>1291</v>
      </c>
      <c r="G1774" s="78">
        <v>4073</v>
      </c>
      <c r="H1774" s="78">
        <v>178</v>
      </c>
      <c r="I1774" s="78">
        <v>517</v>
      </c>
      <c r="J1774" s="78">
        <v>390</v>
      </c>
      <c r="K1774" s="78">
        <v>1374</v>
      </c>
      <c r="L1774" s="78">
        <v>351</v>
      </c>
      <c r="M1774" s="78">
        <v>1061</v>
      </c>
      <c r="N1774" s="78">
        <v>162</v>
      </c>
      <c r="O1774" s="78">
        <v>470</v>
      </c>
      <c r="P1774" s="78">
        <v>210</v>
      </c>
      <c r="Q1774" s="78">
        <v>651</v>
      </c>
      <c r="R1774" s="79">
        <v>0.16266460108443068</v>
      </c>
      <c r="S1774" s="79">
        <v>0.15983304689418118</v>
      </c>
      <c r="T1774" s="78" t="str">
        <f>VLOOKUP(Table5[[#This Row],[ODS Code]],Lookup!A:D,4,FALSE)</f>
        <v>West London</v>
      </c>
      <c r="U1774" s="78" t="str">
        <f>VLOOKUP(Table5[[#This Row],[ODS Code]],Lookup!A:E,3,FALSE)</f>
        <v>Brompton Health PCN</v>
      </c>
      <c r="V1774" s="78" t="str">
        <f>VLOOKUP(Table5[[#This Row],[ODS Code]],Lookup!A:F,2,FALSE)</f>
        <v>Emperor's Gate Health Centre</v>
      </c>
      <c r="W1774" s="78" t="str">
        <f>VLOOKUP(Table5[[#This Row],[ODS Code]],Lookup!A:G,5,FALSE)</f>
        <v>E87043</v>
      </c>
    </row>
    <row r="1775" spans="1:23" x14ac:dyDescent="0.35">
      <c r="A1775" s="80">
        <v>45536</v>
      </c>
      <c r="B1775" t="s">
        <v>362</v>
      </c>
      <c r="C1775" t="s">
        <v>909</v>
      </c>
      <c r="D1775" t="s">
        <v>907</v>
      </c>
      <c r="E1775" t="s">
        <v>854</v>
      </c>
      <c r="F1775" s="78">
        <v>0</v>
      </c>
      <c r="G1775" s="78">
        <v>0</v>
      </c>
      <c r="H1775" s="78">
        <v>0</v>
      </c>
      <c r="I1775" s="78">
        <v>0</v>
      </c>
      <c r="J1775" s="78">
        <v>0</v>
      </c>
      <c r="K1775" s="78">
        <v>0</v>
      </c>
      <c r="L1775" s="78">
        <v>0</v>
      </c>
      <c r="M1775" s="78">
        <v>0</v>
      </c>
      <c r="N1775" s="78">
        <v>0</v>
      </c>
      <c r="O1775" s="78">
        <v>0</v>
      </c>
      <c r="P1775" s="78">
        <v>0</v>
      </c>
      <c r="Q1775" s="78">
        <v>0</v>
      </c>
      <c r="R1775" s="79">
        <v>0</v>
      </c>
      <c r="S1775" s="79">
        <v>0</v>
      </c>
      <c r="T1775" s="78" t="str">
        <f>VLOOKUP(Table5[[#This Row],[ODS Code]],Lookup!A:D,4,FALSE)</f>
        <v>West London</v>
      </c>
      <c r="U1775" s="78" t="str">
        <f>VLOOKUP(Table5[[#This Row],[ODS Code]],Lookup!A:E,3,FALSE)</f>
        <v>Brompton Health PCN</v>
      </c>
      <c r="V1775" s="78" t="str">
        <f>VLOOKUP(Table5[[#This Row],[ODS Code]],Lookup!A:F,2,FALSE)</f>
        <v>Redcliffe Surgery</v>
      </c>
      <c r="W1775" s="78" t="str">
        <f>VLOOKUP(Table5[[#This Row],[ODS Code]],Lookup!A:G,5,FALSE)</f>
        <v>E87004</v>
      </c>
    </row>
    <row r="1776" spans="1:23" x14ac:dyDescent="0.35">
      <c r="A1776" s="80">
        <v>45536</v>
      </c>
      <c r="B1776" t="s">
        <v>179</v>
      </c>
      <c r="C1776" t="s">
        <v>178</v>
      </c>
      <c r="D1776" t="s">
        <v>907</v>
      </c>
      <c r="E1776" t="s">
        <v>854</v>
      </c>
      <c r="F1776" s="78">
        <v>0</v>
      </c>
      <c r="G1776" s="78">
        <v>0</v>
      </c>
      <c r="H1776" s="78">
        <v>0</v>
      </c>
      <c r="I1776" s="78">
        <v>0</v>
      </c>
      <c r="J1776" s="78">
        <v>0</v>
      </c>
      <c r="K1776" s="78">
        <v>0</v>
      </c>
      <c r="L1776" s="78">
        <v>0</v>
      </c>
      <c r="M1776" s="78">
        <v>0</v>
      </c>
      <c r="N1776" s="78">
        <v>0</v>
      </c>
      <c r="O1776" s="78">
        <v>0</v>
      </c>
      <c r="P1776" s="78">
        <v>0</v>
      </c>
      <c r="Q1776" s="78">
        <v>0</v>
      </c>
      <c r="R1776" s="79">
        <v>0</v>
      </c>
      <c r="S1776" s="79">
        <v>0</v>
      </c>
      <c r="T1776" s="78" t="str">
        <f>VLOOKUP(Table5[[#This Row],[ODS Code]],Lookup!A:D,4,FALSE)</f>
        <v>West London</v>
      </c>
      <c r="U1776" s="78" t="str">
        <f>VLOOKUP(Table5[[#This Row],[ODS Code]],Lookup!A:E,3,FALSE)</f>
        <v>Brompton Health PCN</v>
      </c>
      <c r="V1776" s="78" t="str">
        <f>VLOOKUP(Table5[[#This Row],[ODS Code]],Lookup!A:F,2,FALSE)</f>
        <v>Kensington Park Medical Centre</v>
      </c>
      <c r="W1776" s="78" t="str">
        <f>VLOOKUP(Table5[[#This Row],[ODS Code]],Lookup!A:G,5,FALSE)</f>
        <v>E87720</v>
      </c>
    </row>
    <row r="1777" spans="1:23" x14ac:dyDescent="0.35">
      <c r="A1777" s="80">
        <v>45536</v>
      </c>
      <c r="B1777" t="s">
        <v>194</v>
      </c>
      <c r="C1777" t="s">
        <v>193</v>
      </c>
      <c r="D1777" t="s">
        <v>907</v>
      </c>
      <c r="E1777" t="s">
        <v>854</v>
      </c>
      <c r="F1777" s="78">
        <v>5223</v>
      </c>
      <c r="G1777" s="78">
        <v>10446</v>
      </c>
      <c r="H1777" s="78">
        <v>640</v>
      </c>
      <c r="I1777" s="78">
        <v>1280</v>
      </c>
      <c r="J1777" s="78">
        <v>1907</v>
      </c>
      <c r="K1777" s="78">
        <v>3814</v>
      </c>
      <c r="L1777" s="78">
        <v>1820</v>
      </c>
      <c r="M1777" s="78">
        <v>3640</v>
      </c>
      <c r="N1777" s="78">
        <v>395</v>
      </c>
      <c r="O1777" s="78">
        <v>790</v>
      </c>
      <c r="P1777" s="78">
        <v>461</v>
      </c>
      <c r="Q1777" s="78">
        <v>922</v>
      </c>
      <c r="R1777" s="79">
        <v>8.8263450124449555E-2</v>
      </c>
      <c r="S1777" s="79">
        <v>8.8263450124449555E-2</v>
      </c>
      <c r="T1777" s="78" t="str">
        <f>VLOOKUP(Table5[[#This Row],[ODS Code]],Lookup!A:D,4,FALSE)</f>
        <v>West London</v>
      </c>
      <c r="U1777" s="78" t="str">
        <f>VLOOKUP(Table5[[#This Row],[ODS Code]],Lookup!A:E,3,FALSE)</f>
        <v>Brompton Health PCN</v>
      </c>
      <c r="V1777" s="78" t="str">
        <f>VLOOKUP(Table5[[#This Row],[ODS Code]],Lookup!A:F,2,FALSE)</f>
        <v>Knightsbridge Medical Centre</v>
      </c>
      <c r="W1777" s="78" t="str">
        <f>VLOOKUP(Table5[[#This Row],[ODS Code]],Lookup!A:G,5,FALSE)</f>
        <v>E87738</v>
      </c>
    </row>
    <row r="1778" spans="1:23" x14ac:dyDescent="0.35">
      <c r="A1778" s="80">
        <v>45536</v>
      </c>
      <c r="B1778" t="s">
        <v>262</v>
      </c>
      <c r="C1778" t="s">
        <v>910</v>
      </c>
      <c r="D1778" t="s">
        <v>907</v>
      </c>
      <c r="E1778" t="s">
        <v>854</v>
      </c>
      <c r="F1778" s="78">
        <v>0</v>
      </c>
      <c r="G1778" s="78">
        <v>0</v>
      </c>
      <c r="H1778" s="78">
        <v>0</v>
      </c>
      <c r="I1778" s="78">
        <v>0</v>
      </c>
      <c r="J1778" s="78">
        <v>0</v>
      </c>
      <c r="K1778" s="78">
        <v>0</v>
      </c>
      <c r="L1778" s="78">
        <v>0</v>
      </c>
      <c r="M1778" s="78">
        <v>0</v>
      </c>
      <c r="N1778" s="78">
        <v>0</v>
      </c>
      <c r="O1778" s="78">
        <v>0</v>
      </c>
      <c r="P1778" s="78">
        <v>0</v>
      </c>
      <c r="Q1778" s="78">
        <v>0</v>
      </c>
      <c r="R1778" s="79">
        <v>0</v>
      </c>
      <c r="S1778" s="79">
        <v>0</v>
      </c>
      <c r="T1778" s="78" t="str">
        <f>VLOOKUP(Table5[[#This Row],[ODS Code]],Lookup!A:D,4,FALSE)</f>
        <v>West London</v>
      </c>
      <c r="U1778" s="78" t="str">
        <f>VLOOKUP(Table5[[#This Row],[ODS Code]],Lookup!A:E,3,FALSE)</f>
        <v>Brompton Health PCN</v>
      </c>
      <c r="V1778" s="78" t="str">
        <f>VLOOKUP(Table5[[#This Row],[ODS Code]],Lookup!A:F,2,FALSE)</f>
        <v xml:space="preserve">Royal Hospital Chelsea </v>
      </c>
      <c r="W1778" s="78" t="str">
        <f>VLOOKUP(Table5[[#This Row],[ODS Code]],Lookup!A:G,5,FALSE)</f>
        <v>E87711</v>
      </c>
    </row>
    <row r="1779" spans="1:23" x14ac:dyDescent="0.35">
      <c r="A1779" s="80">
        <v>45536</v>
      </c>
      <c r="B1779" t="s">
        <v>267</v>
      </c>
      <c r="C1779" t="s">
        <v>266</v>
      </c>
      <c r="D1779" t="s">
        <v>907</v>
      </c>
      <c r="E1779" t="s">
        <v>854</v>
      </c>
      <c r="F1779" s="78">
        <v>2682</v>
      </c>
      <c r="G1779" s="78">
        <v>5708</v>
      </c>
      <c r="H1779" s="78">
        <v>359</v>
      </c>
      <c r="I1779" s="78">
        <v>747</v>
      </c>
      <c r="J1779" s="78">
        <v>914</v>
      </c>
      <c r="K1779" s="78">
        <v>2028</v>
      </c>
      <c r="L1779" s="78">
        <v>901</v>
      </c>
      <c r="M1779" s="78">
        <v>1865</v>
      </c>
      <c r="N1779" s="78">
        <v>256</v>
      </c>
      <c r="O1779" s="78">
        <v>543</v>
      </c>
      <c r="P1779" s="78">
        <v>252</v>
      </c>
      <c r="Q1779" s="78">
        <v>525</v>
      </c>
      <c r="R1779" s="79">
        <v>9.3959731543624164E-2</v>
      </c>
      <c r="S1779" s="79">
        <v>9.197617379117029E-2</v>
      </c>
      <c r="T1779" s="78" t="str">
        <f>VLOOKUP(Table5[[#This Row],[ODS Code]],Lookup!A:D,4,FALSE)</f>
        <v>West London</v>
      </c>
      <c r="U1779" s="78" t="str">
        <f>VLOOKUP(Table5[[#This Row],[ODS Code]],Lookup!A:E,3,FALSE)</f>
        <v>Brompton Health PCN</v>
      </c>
      <c r="V1779" s="78" t="str">
        <f>VLOOKUP(Table5[[#This Row],[ODS Code]],Lookup!A:F,2,FALSE)</f>
        <v>Scarsdale Medical Centre</v>
      </c>
      <c r="W1779" s="78" t="str">
        <f>VLOOKUP(Table5[[#This Row],[ODS Code]],Lookup!A:G,5,FALSE)</f>
        <v>E87715</v>
      </c>
    </row>
    <row r="1780" spans="1:23" x14ac:dyDescent="0.35">
      <c r="A1780" s="80">
        <v>45536</v>
      </c>
      <c r="B1780" t="s">
        <v>293</v>
      </c>
      <c r="C1780" t="s">
        <v>292</v>
      </c>
      <c r="D1780" t="s">
        <v>907</v>
      </c>
      <c r="E1780" t="s">
        <v>854</v>
      </c>
      <c r="F1780" s="78">
        <v>4568</v>
      </c>
      <c r="G1780" s="78">
        <v>9148</v>
      </c>
      <c r="H1780" s="78">
        <v>561</v>
      </c>
      <c r="I1780" s="78">
        <v>1122</v>
      </c>
      <c r="J1780" s="78">
        <v>1824</v>
      </c>
      <c r="K1780" s="78">
        <v>3660</v>
      </c>
      <c r="L1780" s="78">
        <v>1368</v>
      </c>
      <c r="M1780" s="78">
        <v>2736</v>
      </c>
      <c r="N1780" s="78">
        <v>414</v>
      </c>
      <c r="O1780" s="78">
        <v>828</v>
      </c>
      <c r="P1780" s="78">
        <v>401</v>
      </c>
      <c r="Q1780" s="78">
        <v>802</v>
      </c>
      <c r="R1780" s="79">
        <v>8.7784588441330996E-2</v>
      </c>
      <c r="S1780" s="79">
        <v>8.7669435942282464E-2</v>
      </c>
      <c r="T1780" s="78" t="str">
        <f>VLOOKUP(Table5[[#This Row],[ODS Code]],Lookup!A:D,4,FALSE)</f>
        <v>West London</v>
      </c>
      <c r="U1780" s="78" t="str">
        <f>VLOOKUP(Table5[[#This Row],[ODS Code]],Lookup!A:E,3,FALSE)</f>
        <v>Brompton Health PCN</v>
      </c>
      <c r="V1780" s="78" t="str">
        <f>VLOOKUP(Table5[[#This Row],[ODS Code]],Lookup!A:F,2,FALSE)</f>
        <v>Stanhope Mews Surgery</v>
      </c>
      <c r="W1780" s="78" t="str">
        <f>VLOOKUP(Table5[[#This Row],[ODS Code]],Lookup!A:G,5,FALSE)</f>
        <v>E87013</v>
      </c>
    </row>
    <row r="1781" spans="1:23" x14ac:dyDescent="0.35">
      <c r="A1781" s="80">
        <v>45536</v>
      </c>
      <c r="B1781" t="s">
        <v>303</v>
      </c>
      <c r="C1781" t="s">
        <v>911</v>
      </c>
      <c r="D1781" t="s">
        <v>907</v>
      </c>
      <c r="E1781" t="s">
        <v>854</v>
      </c>
      <c r="F1781" s="78">
        <v>1709</v>
      </c>
      <c r="G1781" s="78">
        <v>3858</v>
      </c>
      <c r="H1781" s="78">
        <v>254</v>
      </c>
      <c r="I1781" s="78">
        <v>580</v>
      </c>
      <c r="J1781" s="78">
        <v>637</v>
      </c>
      <c r="K1781" s="78">
        <v>1456</v>
      </c>
      <c r="L1781" s="78">
        <v>511</v>
      </c>
      <c r="M1781" s="78">
        <v>1168</v>
      </c>
      <c r="N1781" s="78">
        <v>141</v>
      </c>
      <c r="O1781" s="78">
        <v>300</v>
      </c>
      <c r="P1781" s="78">
        <v>166</v>
      </c>
      <c r="Q1781" s="78">
        <v>354</v>
      </c>
      <c r="R1781" s="79">
        <v>9.7132826214160334E-2</v>
      </c>
      <c r="S1781" s="79">
        <v>9.1757387247278388E-2</v>
      </c>
      <c r="T1781" s="78" t="str">
        <f>VLOOKUP(Table5[[#This Row],[ODS Code]],Lookup!A:D,4,FALSE)</f>
        <v>West London</v>
      </c>
      <c r="U1781" s="78" t="str">
        <f>VLOOKUP(Table5[[#This Row],[ODS Code]],Lookup!A:E,3,FALSE)</f>
        <v>Brompton Health PCN</v>
      </c>
      <c r="V1781" s="78" t="str">
        <f>VLOOKUP(Table5[[#This Row],[ODS Code]],Lookup!A:F,2,FALSE)</f>
        <v>The Abingdon Medical Practice</v>
      </c>
      <c r="W1781" s="78" t="str">
        <f>VLOOKUP(Table5[[#This Row],[ODS Code]],Lookup!A:G,5,FALSE)</f>
        <v>E87701</v>
      </c>
    </row>
    <row r="1782" spans="1:23" x14ac:dyDescent="0.35">
      <c r="A1782" s="80">
        <v>45536</v>
      </c>
      <c r="B1782" t="s">
        <v>314</v>
      </c>
      <c r="C1782" t="s">
        <v>313</v>
      </c>
      <c r="D1782" t="s">
        <v>907</v>
      </c>
      <c r="E1782" t="s">
        <v>854</v>
      </c>
      <c r="F1782" s="78">
        <v>2420</v>
      </c>
      <c r="G1782" s="78">
        <v>4810</v>
      </c>
      <c r="H1782" s="78">
        <v>265</v>
      </c>
      <c r="I1782" s="78">
        <v>530</v>
      </c>
      <c r="J1782" s="78">
        <v>958</v>
      </c>
      <c r="K1782" s="78">
        <v>1887</v>
      </c>
      <c r="L1782" s="78">
        <v>636</v>
      </c>
      <c r="M1782" s="78">
        <v>1271</v>
      </c>
      <c r="N1782" s="78">
        <v>272</v>
      </c>
      <c r="O1782" s="78">
        <v>544</v>
      </c>
      <c r="P1782" s="78">
        <v>289</v>
      </c>
      <c r="Q1782" s="78">
        <v>578</v>
      </c>
      <c r="R1782" s="79">
        <v>0.11942148760330579</v>
      </c>
      <c r="S1782" s="79">
        <v>0.12016632016632017</v>
      </c>
      <c r="T1782" s="78" t="str">
        <f>VLOOKUP(Table5[[#This Row],[ODS Code]],Lookup!A:D,4,FALSE)</f>
        <v>West London</v>
      </c>
      <c r="U1782" s="78" t="str">
        <f>VLOOKUP(Table5[[#This Row],[ODS Code]],Lookup!A:E,3,FALSE)</f>
        <v>Brompton Health PCN</v>
      </c>
      <c r="V1782" s="78" t="str">
        <f>VLOOKUP(Table5[[#This Row],[ODS Code]],Lookup!A:F,2,FALSE)</f>
        <v>The Chelsea Practice</v>
      </c>
      <c r="W1782" s="78" t="str">
        <f>VLOOKUP(Table5[[#This Row],[ODS Code]],Lookup!A:G,5,FALSE)</f>
        <v>E87665</v>
      </c>
    </row>
    <row r="1783" spans="1:23" x14ac:dyDescent="0.35">
      <c r="A1783" s="80">
        <v>45536</v>
      </c>
      <c r="B1783" t="s">
        <v>334</v>
      </c>
      <c r="C1783" t="s">
        <v>912</v>
      </c>
      <c r="D1783" t="s">
        <v>907</v>
      </c>
      <c r="E1783" t="s">
        <v>854</v>
      </c>
      <c r="F1783" s="78">
        <v>0</v>
      </c>
      <c r="G1783" s="78">
        <v>0</v>
      </c>
      <c r="H1783" s="78">
        <v>0</v>
      </c>
      <c r="I1783" s="78">
        <v>0</v>
      </c>
      <c r="J1783" s="78">
        <v>0</v>
      </c>
      <c r="K1783" s="78">
        <v>0</v>
      </c>
      <c r="L1783" s="78">
        <v>0</v>
      </c>
      <c r="M1783" s="78">
        <v>0</v>
      </c>
      <c r="N1783" s="78">
        <v>0</v>
      </c>
      <c r="O1783" s="78">
        <v>0</v>
      </c>
      <c r="P1783" s="78">
        <v>0</v>
      </c>
      <c r="Q1783" s="78">
        <v>0</v>
      </c>
      <c r="R1783" s="79">
        <v>0</v>
      </c>
      <c r="S1783" s="79">
        <v>0</v>
      </c>
      <c r="T1783" s="78" t="str">
        <f>VLOOKUP(Table5[[#This Row],[ODS Code]],Lookup!A:D,4,FALSE)</f>
        <v>West London</v>
      </c>
      <c r="U1783" s="78" t="str">
        <f>VLOOKUP(Table5[[#This Row],[ODS Code]],Lookup!A:E,3,FALSE)</f>
        <v>Brompton Health PCN</v>
      </c>
      <c r="V1783" s="78" t="str">
        <f>VLOOKUP(Table5[[#This Row],[ODS Code]],Lookup!A:F,2,FALSE)</f>
        <v xml:space="preserve">The Good Practice </v>
      </c>
      <c r="W1783" s="78" t="str">
        <f>VLOOKUP(Table5[[#This Row],[ODS Code]],Lookup!A:G,5,FALSE)</f>
        <v>E87762</v>
      </c>
    </row>
    <row r="1784" spans="1:23" x14ac:dyDescent="0.35">
      <c r="A1784" s="80">
        <v>45536</v>
      </c>
      <c r="B1784" t="s">
        <v>61</v>
      </c>
      <c r="C1784" t="s">
        <v>913</v>
      </c>
      <c r="D1784" t="s">
        <v>914</v>
      </c>
      <c r="E1784" t="s">
        <v>854</v>
      </c>
      <c r="F1784" s="78">
        <v>4539</v>
      </c>
      <c r="G1784" s="78">
        <v>9076</v>
      </c>
      <c r="H1784" s="78">
        <v>480</v>
      </c>
      <c r="I1784" s="78">
        <v>960</v>
      </c>
      <c r="J1784" s="78">
        <v>1965</v>
      </c>
      <c r="K1784" s="78">
        <v>3932</v>
      </c>
      <c r="L1784" s="78">
        <v>1013</v>
      </c>
      <c r="M1784" s="78">
        <v>2024</v>
      </c>
      <c r="N1784" s="78">
        <v>458</v>
      </c>
      <c r="O1784" s="78">
        <v>916</v>
      </c>
      <c r="P1784" s="78">
        <v>623</v>
      </c>
      <c r="Q1784" s="78">
        <v>1244</v>
      </c>
      <c r="R1784" s="79">
        <v>0.13725490196078433</v>
      </c>
      <c r="S1784" s="79">
        <v>0.13706478624944909</v>
      </c>
      <c r="T1784" s="78" t="str">
        <f>VLOOKUP(Table5[[#This Row],[ODS Code]],Lookup!A:D,4,FALSE)</f>
        <v>Hillingdon</v>
      </c>
      <c r="U1784" s="78" t="str">
        <f>VLOOKUP(Table5[[#This Row],[ODS Code]],Lookup!A:E,3,FALSE)</f>
        <v>Celandine Health and MetroCare PCN</v>
      </c>
      <c r="V1784" s="78" t="str">
        <f>VLOOKUP(Table5[[#This Row],[ODS Code]],Lookup!A:F,2,FALSE)</f>
        <v>THE CEDARS MEDICAL CENTRE</v>
      </c>
      <c r="W1784" s="78" t="str">
        <f>VLOOKUP(Table5[[#This Row],[ODS Code]],Lookup!A:G,5,FALSE)</f>
        <v>E86014</v>
      </c>
    </row>
    <row r="1785" spans="1:23" x14ac:dyDescent="0.35">
      <c r="A1785" s="80">
        <v>45536</v>
      </c>
      <c r="B1785" t="s">
        <v>91</v>
      </c>
      <c r="C1785" t="s">
        <v>915</v>
      </c>
      <c r="D1785" t="s">
        <v>914</v>
      </c>
      <c r="E1785" t="s">
        <v>854</v>
      </c>
      <c r="F1785" s="78">
        <v>240</v>
      </c>
      <c r="G1785" s="78">
        <v>480</v>
      </c>
      <c r="H1785" s="78">
        <v>21</v>
      </c>
      <c r="I1785" s="78">
        <v>42</v>
      </c>
      <c r="J1785" s="78">
        <v>104</v>
      </c>
      <c r="K1785" s="78">
        <v>208</v>
      </c>
      <c r="L1785" s="78">
        <v>58</v>
      </c>
      <c r="M1785" s="78">
        <v>116</v>
      </c>
      <c r="N1785" s="78">
        <v>28</v>
      </c>
      <c r="O1785" s="78">
        <v>56</v>
      </c>
      <c r="P1785" s="78">
        <v>29</v>
      </c>
      <c r="Q1785" s="78">
        <v>58</v>
      </c>
      <c r="R1785" s="79">
        <v>0.12083333333333333</v>
      </c>
      <c r="S1785" s="79">
        <v>0.12083333333333333</v>
      </c>
      <c r="T1785" s="78" t="str">
        <f>VLOOKUP(Table5[[#This Row],[ODS Code]],Lookup!A:D,4,FALSE)</f>
        <v>Hillingdon</v>
      </c>
      <c r="U1785" s="78" t="str">
        <f>VLOOKUP(Table5[[#This Row],[ODS Code]],Lookup!A:E,3,FALSE)</f>
        <v>Celandine Health and MetroCare PCN</v>
      </c>
      <c r="V1785" s="78" t="str">
        <f>VLOOKUP(Table5[[#This Row],[ODS Code]],Lookup!A:F,2,FALSE)</f>
        <v>WALNUT WAY SURGERY</v>
      </c>
      <c r="W1785" s="78" t="str">
        <f>VLOOKUP(Table5[[#This Row],[ODS Code]],Lookup!A:G,5,FALSE)</f>
        <v>E86629</v>
      </c>
    </row>
    <row r="1786" spans="1:23" x14ac:dyDescent="0.35">
      <c r="A1786" s="80">
        <v>45536</v>
      </c>
      <c r="B1786" t="s">
        <v>185</v>
      </c>
      <c r="C1786" t="s">
        <v>916</v>
      </c>
      <c r="D1786" t="s">
        <v>914</v>
      </c>
      <c r="E1786" t="s">
        <v>854</v>
      </c>
      <c r="F1786" s="78">
        <v>1169</v>
      </c>
      <c r="G1786" s="78">
        <v>2338</v>
      </c>
      <c r="H1786" s="78">
        <v>99</v>
      </c>
      <c r="I1786" s="78">
        <v>198</v>
      </c>
      <c r="J1786" s="78">
        <v>487</v>
      </c>
      <c r="K1786" s="78">
        <v>974</v>
      </c>
      <c r="L1786" s="78">
        <v>277</v>
      </c>
      <c r="M1786" s="78">
        <v>554</v>
      </c>
      <c r="N1786" s="78">
        <v>148</v>
      </c>
      <c r="O1786" s="78">
        <v>296</v>
      </c>
      <c r="P1786" s="78">
        <v>158</v>
      </c>
      <c r="Q1786" s="78">
        <v>316</v>
      </c>
      <c r="R1786" s="79">
        <v>0.13515825491873396</v>
      </c>
      <c r="S1786" s="79">
        <v>0.13515825491873396</v>
      </c>
      <c r="T1786" s="78" t="str">
        <f>VLOOKUP(Table5[[#This Row],[ODS Code]],Lookup!A:D,4,FALSE)</f>
        <v>Hillingdon</v>
      </c>
      <c r="U1786" s="78" t="str">
        <f>VLOOKUP(Table5[[#This Row],[ODS Code]],Lookup!A:E,3,FALSE)</f>
        <v>Celandine Health and MetroCare PCN</v>
      </c>
      <c r="V1786" s="78" t="str">
        <f>VLOOKUP(Table5[[#This Row],[ODS Code]],Lookup!A:F,2,FALSE)</f>
        <v>KING EDWARDS &amp; SWAKELEYS MEDICAL CENTRE</v>
      </c>
      <c r="W1786" s="78" t="str">
        <f>VLOOKUP(Table5[[#This Row],[ODS Code]],Lookup!A:G,5,FALSE)</f>
        <v>E86024</v>
      </c>
    </row>
    <row r="1787" spans="1:23" x14ac:dyDescent="0.35">
      <c r="A1787" s="80">
        <v>45536</v>
      </c>
      <c r="B1787" t="s">
        <v>197</v>
      </c>
      <c r="C1787" t="s">
        <v>917</v>
      </c>
      <c r="D1787" t="s">
        <v>914</v>
      </c>
      <c r="E1787" t="s">
        <v>854</v>
      </c>
      <c r="F1787" s="78">
        <v>1776</v>
      </c>
      <c r="G1787" s="78">
        <v>3552</v>
      </c>
      <c r="H1787" s="78">
        <v>204</v>
      </c>
      <c r="I1787" s="78">
        <v>408</v>
      </c>
      <c r="J1787" s="78">
        <v>722</v>
      </c>
      <c r="K1787" s="78">
        <v>1444</v>
      </c>
      <c r="L1787" s="78">
        <v>386</v>
      </c>
      <c r="M1787" s="78">
        <v>772</v>
      </c>
      <c r="N1787" s="78">
        <v>172</v>
      </c>
      <c r="O1787" s="78">
        <v>344</v>
      </c>
      <c r="P1787" s="78">
        <v>292</v>
      </c>
      <c r="Q1787" s="78">
        <v>584</v>
      </c>
      <c r="R1787" s="79">
        <v>0.16441441441441443</v>
      </c>
      <c r="S1787" s="79">
        <v>0.16441441441441443</v>
      </c>
      <c r="T1787" s="78" t="str">
        <f>VLOOKUP(Table5[[#This Row],[ODS Code]],Lookup!A:D,4,FALSE)</f>
        <v>Hillingdon</v>
      </c>
      <c r="U1787" s="78" t="str">
        <f>VLOOKUP(Table5[[#This Row],[ODS Code]],Lookup!A:E,3,FALSE)</f>
        <v>Celandine Health and MetroCare PCN</v>
      </c>
      <c r="V1787" s="78" t="str">
        <f>VLOOKUP(Table5[[#This Row],[ODS Code]],Lookup!A:F,2,FALSE)</f>
        <v>LADYGATE LANE MEDICAL CENTRE</v>
      </c>
      <c r="W1787" s="78" t="str">
        <f>VLOOKUP(Table5[[#This Row],[ODS Code]],Lookup!A:G,5,FALSE)</f>
        <v>E86605</v>
      </c>
    </row>
    <row r="1788" spans="1:23" x14ac:dyDescent="0.35">
      <c r="A1788" s="80">
        <v>45536</v>
      </c>
      <c r="B1788" t="s">
        <v>232</v>
      </c>
      <c r="C1788" t="s">
        <v>918</v>
      </c>
      <c r="D1788" t="s">
        <v>914</v>
      </c>
      <c r="E1788" t="s">
        <v>854</v>
      </c>
      <c r="F1788" s="78">
        <v>4678</v>
      </c>
      <c r="G1788" s="78">
        <v>9363</v>
      </c>
      <c r="H1788" s="78">
        <v>485</v>
      </c>
      <c r="I1788" s="78">
        <v>970</v>
      </c>
      <c r="J1788" s="78">
        <v>1701</v>
      </c>
      <c r="K1788" s="78">
        <v>3409</v>
      </c>
      <c r="L1788" s="78">
        <v>984</v>
      </c>
      <c r="M1788" s="78">
        <v>1968</v>
      </c>
      <c r="N1788" s="78">
        <v>610</v>
      </c>
      <c r="O1788" s="78">
        <v>1220</v>
      </c>
      <c r="P1788" s="78">
        <v>898</v>
      </c>
      <c r="Q1788" s="78">
        <v>1796</v>
      </c>
      <c r="R1788" s="79">
        <v>0.19196237708422403</v>
      </c>
      <c r="S1788" s="79">
        <v>0.19181886147602265</v>
      </c>
      <c r="T1788" s="78" t="str">
        <f>VLOOKUP(Table5[[#This Row],[ODS Code]],Lookup!A:D,4,FALSE)</f>
        <v>Hillingdon</v>
      </c>
      <c r="U1788" s="78" t="str">
        <f>VLOOKUP(Table5[[#This Row],[ODS Code]],Lookup!A:E,3,FALSE)</f>
        <v>Celandine Health and MetroCare PCN</v>
      </c>
      <c r="V1788" s="78" t="str">
        <f>VLOOKUP(Table5[[#This Row],[ODS Code]],Lookup!A:F,2,FALSE)</f>
        <v>OXFORD DRIVE MEDICAL CENTRE</v>
      </c>
      <c r="W1788" s="78" t="str">
        <f>VLOOKUP(Table5[[#This Row],[ODS Code]],Lookup!A:G,5,FALSE)</f>
        <v>E86011</v>
      </c>
    </row>
    <row r="1789" spans="1:23" x14ac:dyDescent="0.35">
      <c r="A1789" s="80">
        <v>45536</v>
      </c>
      <c r="B1789" t="s">
        <v>255</v>
      </c>
      <c r="C1789" t="s">
        <v>919</v>
      </c>
      <c r="D1789" t="s">
        <v>914</v>
      </c>
      <c r="E1789" t="s">
        <v>854</v>
      </c>
      <c r="F1789" s="78">
        <v>2362</v>
      </c>
      <c r="G1789" s="78">
        <v>4742</v>
      </c>
      <c r="H1789" s="78">
        <v>255</v>
      </c>
      <c r="I1789" s="78">
        <v>510</v>
      </c>
      <c r="J1789" s="78">
        <v>1003</v>
      </c>
      <c r="K1789" s="78">
        <v>2024</v>
      </c>
      <c r="L1789" s="78">
        <v>504</v>
      </c>
      <c r="M1789" s="78">
        <v>1008</v>
      </c>
      <c r="N1789" s="78">
        <v>214</v>
      </c>
      <c r="O1789" s="78">
        <v>428</v>
      </c>
      <c r="P1789" s="78">
        <v>386</v>
      </c>
      <c r="Q1789" s="78">
        <v>772</v>
      </c>
      <c r="R1789" s="79">
        <v>0.1634208298052498</v>
      </c>
      <c r="S1789" s="79">
        <v>0.16280050611556304</v>
      </c>
      <c r="T1789" s="78" t="str">
        <f>VLOOKUP(Table5[[#This Row],[ODS Code]],Lookup!A:D,4,FALSE)</f>
        <v>Hillingdon</v>
      </c>
      <c r="U1789" s="78" t="str">
        <f>VLOOKUP(Table5[[#This Row],[ODS Code]],Lookup!A:E,3,FALSE)</f>
        <v>Celandine Health and MetroCare PCN</v>
      </c>
      <c r="V1789" s="78" t="str">
        <f>VLOOKUP(Table5[[#This Row],[ODS Code]],Lookup!A:F,2,FALSE)</f>
        <v>QUEENS WALK MEDICAL CENTRE</v>
      </c>
      <c r="W1789" s="78" t="str">
        <f>VLOOKUP(Table5[[#This Row],[ODS Code]],Lookup!A:G,5,FALSE)</f>
        <v>E86626</v>
      </c>
    </row>
    <row r="1790" spans="1:23" x14ac:dyDescent="0.35">
      <c r="A1790" s="80">
        <v>45536</v>
      </c>
      <c r="B1790" t="s">
        <v>279</v>
      </c>
      <c r="C1790" t="s">
        <v>920</v>
      </c>
      <c r="D1790" t="s">
        <v>914</v>
      </c>
      <c r="E1790" t="s">
        <v>854</v>
      </c>
      <c r="F1790" s="78">
        <v>3860</v>
      </c>
      <c r="G1790" s="78">
        <v>7720</v>
      </c>
      <c r="H1790" s="78">
        <v>361</v>
      </c>
      <c r="I1790" s="78">
        <v>722</v>
      </c>
      <c r="J1790" s="78">
        <v>1241</v>
      </c>
      <c r="K1790" s="78">
        <v>2482</v>
      </c>
      <c r="L1790" s="78">
        <v>1019</v>
      </c>
      <c r="M1790" s="78">
        <v>2038</v>
      </c>
      <c r="N1790" s="78">
        <v>454</v>
      </c>
      <c r="O1790" s="78">
        <v>908</v>
      </c>
      <c r="P1790" s="78">
        <v>785</v>
      </c>
      <c r="Q1790" s="78">
        <v>1570</v>
      </c>
      <c r="R1790" s="79">
        <v>0.20336787564766839</v>
      </c>
      <c r="S1790" s="79">
        <v>0.20336787564766839</v>
      </c>
      <c r="T1790" s="78" t="str">
        <f>VLOOKUP(Table5[[#This Row],[ODS Code]],Lookup!A:D,4,FALSE)</f>
        <v>Hillingdon</v>
      </c>
      <c r="U1790" s="78" t="str">
        <f>VLOOKUP(Table5[[#This Row],[ODS Code]],Lookup!A:E,3,FALSE)</f>
        <v>Celandine Health and MetroCare PCN</v>
      </c>
      <c r="V1790" s="78" t="str">
        <f>VLOOKUP(Table5[[#This Row],[ODS Code]],Lookup!A:F,2,FALSE)</f>
        <v>SOUTHCOTE CLINIC</v>
      </c>
      <c r="W1790" s="78" t="str">
        <f>VLOOKUP(Table5[[#This Row],[ODS Code]],Lookup!A:G,5,FALSE)</f>
        <v>E86640</v>
      </c>
    </row>
    <row r="1791" spans="1:23" x14ac:dyDescent="0.35">
      <c r="A1791" s="80">
        <v>45536</v>
      </c>
      <c r="B1791" t="s">
        <v>286</v>
      </c>
      <c r="C1791" t="s">
        <v>921</v>
      </c>
      <c r="D1791" t="s">
        <v>914</v>
      </c>
      <c r="E1791" t="s">
        <v>854</v>
      </c>
      <c r="F1791" s="78">
        <v>6394</v>
      </c>
      <c r="G1791" s="78">
        <v>14990</v>
      </c>
      <c r="H1791" s="78">
        <v>450</v>
      </c>
      <c r="I1791" s="78">
        <v>1031</v>
      </c>
      <c r="J1791" s="78">
        <v>2323</v>
      </c>
      <c r="K1791" s="78">
        <v>5289</v>
      </c>
      <c r="L1791" s="78">
        <v>1381</v>
      </c>
      <c r="M1791" s="78">
        <v>3247</v>
      </c>
      <c r="N1791" s="78">
        <v>975</v>
      </c>
      <c r="O1791" s="78">
        <v>2318</v>
      </c>
      <c r="P1791" s="78">
        <v>1265</v>
      </c>
      <c r="Q1791" s="78">
        <v>3105</v>
      </c>
      <c r="R1791" s="79">
        <v>0.19784172661870503</v>
      </c>
      <c r="S1791" s="79">
        <v>0.20713809206137426</v>
      </c>
      <c r="T1791" s="78" t="str">
        <f>VLOOKUP(Table5[[#This Row],[ODS Code]],Lookup!A:D,4,FALSE)</f>
        <v>Hillingdon</v>
      </c>
      <c r="U1791" s="78" t="str">
        <f>VLOOKUP(Table5[[#This Row],[ODS Code]],Lookup!A:E,3,FALSE)</f>
        <v>Celandine Health and MetroCare PCN</v>
      </c>
      <c r="V1791" s="78" t="str">
        <f>VLOOKUP(Table5[[#This Row],[ODS Code]],Lookup!A:F,2,FALSE)</f>
        <v>ST MARTINS MEDICAL CENTRE</v>
      </c>
      <c r="W1791" s="78" t="str">
        <f>VLOOKUP(Table5[[#This Row],[ODS Code]],Lookup!A:G,5,FALSE)</f>
        <v>E86033</v>
      </c>
    </row>
    <row r="1792" spans="1:23" x14ac:dyDescent="0.35">
      <c r="A1792" s="80">
        <v>45536</v>
      </c>
      <c r="B1792" t="s">
        <v>302</v>
      </c>
      <c r="C1792" t="s">
        <v>922</v>
      </c>
      <c r="D1792" t="s">
        <v>914</v>
      </c>
      <c r="E1792" t="s">
        <v>854</v>
      </c>
      <c r="F1792" s="78">
        <v>5217</v>
      </c>
      <c r="G1792" s="78">
        <v>11140</v>
      </c>
      <c r="H1792" s="78">
        <v>426</v>
      </c>
      <c r="I1792" s="78">
        <v>904</v>
      </c>
      <c r="J1792" s="78">
        <v>2004</v>
      </c>
      <c r="K1792" s="78">
        <v>4352</v>
      </c>
      <c r="L1792" s="78">
        <v>1274</v>
      </c>
      <c r="M1792" s="78">
        <v>2757</v>
      </c>
      <c r="N1792" s="78">
        <v>626</v>
      </c>
      <c r="O1792" s="78">
        <v>1289</v>
      </c>
      <c r="P1792" s="78">
        <v>887</v>
      </c>
      <c r="Q1792" s="78">
        <v>1838</v>
      </c>
      <c r="R1792" s="79">
        <v>0.17002108491470194</v>
      </c>
      <c r="S1792" s="79">
        <v>0.16499102333931778</v>
      </c>
      <c r="T1792" s="78" t="str">
        <f>VLOOKUP(Table5[[#This Row],[ODS Code]],Lookup!A:D,4,FALSE)</f>
        <v>Hillingdon</v>
      </c>
      <c r="U1792" s="78" t="str">
        <f>VLOOKUP(Table5[[#This Row],[ODS Code]],Lookup!A:E,3,FALSE)</f>
        <v>Celandine Health and MetroCare PCN</v>
      </c>
      <c r="V1792" s="78" t="str">
        <f>VLOOKUP(Table5[[#This Row],[ODS Code]],Lookup!A:F,2,FALSE)</f>
        <v>THE ABBOTSBURY PRACTICE</v>
      </c>
      <c r="W1792" s="78" t="str">
        <f>VLOOKUP(Table5[[#This Row],[ODS Code]],Lookup!A:G,5,FALSE)</f>
        <v>E86022</v>
      </c>
    </row>
    <row r="1793" spans="1:23" x14ac:dyDescent="0.35">
      <c r="A1793" s="80">
        <v>45536</v>
      </c>
      <c r="B1793" t="s">
        <v>389</v>
      </c>
      <c r="C1793" t="s">
        <v>923</v>
      </c>
      <c r="D1793" t="s">
        <v>914</v>
      </c>
      <c r="E1793" t="s">
        <v>854</v>
      </c>
      <c r="F1793" s="78">
        <v>908</v>
      </c>
      <c r="G1793" s="78">
        <v>1816</v>
      </c>
      <c r="H1793" s="78">
        <v>122</v>
      </c>
      <c r="I1793" s="78">
        <v>244</v>
      </c>
      <c r="J1793" s="78">
        <v>254</v>
      </c>
      <c r="K1793" s="78">
        <v>508</v>
      </c>
      <c r="L1793" s="78">
        <v>269</v>
      </c>
      <c r="M1793" s="78">
        <v>538</v>
      </c>
      <c r="N1793" s="78">
        <v>131</v>
      </c>
      <c r="O1793" s="78">
        <v>262</v>
      </c>
      <c r="P1793" s="78">
        <v>132</v>
      </c>
      <c r="Q1793" s="78">
        <v>264</v>
      </c>
      <c r="R1793" s="79">
        <v>0.14537444933920704</v>
      </c>
      <c r="S1793" s="79">
        <v>0.14537444933920704</v>
      </c>
      <c r="T1793" s="78" t="str">
        <f>VLOOKUP(Table5[[#This Row],[ODS Code]],Lookup!A:D,4,FALSE)</f>
        <v>Hillingdon</v>
      </c>
      <c r="U1793" s="78" t="str">
        <f>VLOOKUP(Table5[[#This Row],[ODS Code]],Lookup!A:E,3,FALSE)</f>
        <v>Celandine Health and MetroCare PCN</v>
      </c>
      <c r="V1793" s="78" t="str">
        <f>VLOOKUP(Table5[[#This Row],[ODS Code]],Lookup!A:F,2,FALSE)</f>
        <v>WALLASEY MEDICAL CENTRE</v>
      </c>
      <c r="W1793" s="78" t="str">
        <f>VLOOKUP(Table5[[#This Row],[ODS Code]],Lookup!A:G,5,FALSE)</f>
        <v>E86619</v>
      </c>
    </row>
    <row r="1794" spans="1:23" x14ac:dyDescent="0.35">
      <c r="A1794" s="80">
        <v>45536</v>
      </c>
      <c r="B1794" t="s">
        <v>408</v>
      </c>
      <c r="C1794" t="s">
        <v>924</v>
      </c>
      <c r="D1794" t="s">
        <v>914</v>
      </c>
      <c r="E1794" t="s">
        <v>854</v>
      </c>
      <c r="F1794" s="78">
        <v>4615</v>
      </c>
      <c r="G1794" s="78">
        <v>9230</v>
      </c>
      <c r="H1794" s="78">
        <v>452</v>
      </c>
      <c r="I1794" s="78">
        <v>904</v>
      </c>
      <c r="J1794" s="78">
        <v>1803</v>
      </c>
      <c r="K1794" s="78">
        <v>3606</v>
      </c>
      <c r="L1794" s="78">
        <v>1024</v>
      </c>
      <c r="M1794" s="78">
        <v>2048</v>
      </c>
      <c r="N1794" s="78">
        <v>498</v>
      </c>
      <c r="O1794" s="78">
        <v>996</v>
      </c>
      <c r="P1794" s="78">
        <v>838</v>
      </c>
      <c r="Q1794" s="78">
        <v>1676</v>
      </c>
      <c r="R1794" s="79">
        <v>0.18158179848320694</v>
      </c>
      <c r="S1794" s="79">
        <v>0.18158179848320694</v>
      </c>
      <c r="T1794" s="78" t="str">
        <f>VLOOKUP(Table5[[#This Row],[ODS Code]],Lookup!A:D,4,FALSE)</f>
        <v>Hillingdon</v>
      </c>
      <c r="U1794" s="78" t="str">
        <f>VLOOKUP(Table5[[#This Row],[ODS Code]],Lookup!A:E,3,FALSE)</f>
        <v>Celandine Health and MetroCare PCN</v>
      </c>
      <c r="V1794" s="78" t="str">
        <f>VLOOKUP(Table5[[#This Row],[ODS Code]],Lookup!A:F,2,FALSE)</f>
        <v>WOOD LANE MEDICAL CENTRE</v>
      </c>
      <c r="W1794" s="78" t="str">
        <f>VLOOKUP(Table5[[#This Row],[ODS Code]],Lookup!A:G,5,FALSE)</f>
        <v>E86012</v>
      </c>
    </row>
    <row r="1795" spans="1:23" x14ac:dyDescent="0.35">
      <c r="A1795" s="80">
        <v>45536</v>
      </c>
      <c r="B1795" t="s">
        <v>71</v>
      </c>
      <c r="C1795" t="s">
        <v>70</v>
      </c>
      <c r="D1795" t="s">
        <v>925</v>
      </c>
      <c r="E1795" t="s">
        <v>854</v>
      </c>
      <c r="F1795" s="78">
        <v>732</v>
      </c>
      <c r="G1795" s="78">
        <v>1506</v>
      </c>
      <c r="H1795" s="78">
        <v>59</v>
      </c>
      <c r="I1795" s="78">
        <v>120</v>
      </c>
      <c r="J1795" s="78">
        <v>358</v>
      </c>
      <c r="K1795" s="78">
        <v>736</v>
      </c>
      <c r="L1795" s="78">
        <v>207</v>
      </c>
      <c r="M1795" s="78">
        <v>426</v>
      </c>
      <c r="N1795" s="78">
        <v>49</v>
      </c>
      <c r="O1795" s="78">
        <v>102</v>
      </c>
      <c r="P1795" s="78">
        <v>59</v>
      </c>
      <c r="Q1795" s="78">
        <v>122</v>
      </c>
      <c r="R1795" s="79">
        <v>8.060109289617487E-2</v>
      </c>
      <c r="S1795" s="79">
        <v>8.1009296148738377E-2</v>
      </c>
      <c r="T1795" s="78" t="str">
        <f>VLOOKUP(Table5[[#This Row],[ODS Code]],Lookup!A:D,4,FALSE)</f>
        <v>Hounslow</v>
      </c>
      <c r="U1795" s="78" t="str">
        <f>VLOOKUP(Table5[[#This Row],[ODS Code]],Lookup!A:E,3,FALSE)</f>
        <v>Chiswick</v>
      </c>
      <c r="V1795" s="78" t="str">
        <f>VLOOKUP(Table5[[#This Row],[ODS Code]],Lookup!A:F,2,FALSE)</f>
        <v>Chiswick Health Practice</v>
      </c>
      <c r="W1795" s="78" t="str">
        <f>VLOOKUP(Table5[[#This Row],[ODS Code]],Lookup!A:G,5,FALSE)</f>
        <v>E85030</v>
      </c>
    </row>
    <row r="1796" spans="1:23" x14ac:dyDescent="0.35">
      <c r="A1796" s="80">
        <v>45536</v>
      </c>
      <c r="B1796" t="s">
        <v>137</v>
      </c>
      <c r="C1796" t="s">
        <v>822</v>
      </c>
      <c r="D1796" t="s">
        <v>925</v>
      </c>
      <c r="E1796" t="s">
        <v>854</v>
      </c>
      <c r="F1796" s="78">
        <v>1671</v>
      </c>
      <c r="G1796" s="78">
        <v>3341</v>
      </c>
      <c r="H1796" s="78">
        <v>120</v>
      </c>
      <c r="I1796" s="78">
        <v>240</v>
      </c>
      <c r="J1796" s="78">
        <v>836</v>
      </c>
      <c r="K1796" s="78">
        <v>1671</v>
      </c>
      <c r="L1796" s="78">
        <v>285</v>
      </c>
      <c r="M1796" s="78">
        <v>570</v>
      </c>
      <c r="N1796" s="78">
        <v>145</v>
      </c>
      <c r="O1796" s="78">
        <v>290</v>
      </c>
      <c r="P1796" s="78">
        <v>285</v>
      </c>
      <c r="Q1796" s="78">
        <v>570</v>
      </c>
      <c r="R1796" s="79">
        <v>0.17055655296229802</v>
      </c>
      <c r="S1796" s="79">
        <v>0.1706076025142173</v>
      </c>
      <c r="T1796" s="78" t="str">
        <f>VLOOKUP(Table5[[#This Row],[ODS Code]],Lookup!A:D,4,FALSE)</f>
        <v>Hounslow</v>
      </c>
      <c r="U1796" s="78" t="str">
        <f>VLOOKUP(Table5[[#This Row],[ODS Code]],Lookup!A:E,3,FALSE)</f>
        <v>Chiswick</v>
      </c>
      <c r="V1796" s="78" t="str">
        <f>VLOOKUP(Table5[[#This Row],[ODS Code]],Lookup!A:F,2,FALSE)</f>
        <v xml:space="preserve">Chiswick Medical Practice (Previously Grove Park Surgery, Chiswick Faimly and Wellsley merge) </v>
      </c>
      <c r="W1796" s="78" t="str">
        <f>VLOOKUP(Table5[[#This Row],[ODS Code]],Lookup!A:G,5,FALSE)</f>
        <v>E85693</v>
      </c>
    </row>
    <row r="1797" spans="1:23" x14ac:dyDescent="0.35">
      <c r="A1797" s="80">
        <v>45536</v>
      </c>
      <c r="B1797" t="s">
        <v>121</v>
      </c>
      <c r="C1797" t="s">
        <v>926</v>
      </c>
      <c r="D1797" t="s">
        <v>925</v>
      </c>
      <c r="E1797" t="s">
        <v>854</v>
      </c>
      <c r="F1797" s="78">
        <v>209</v>
      </c>
      <c r="G1797" s="78">
        <v>418</v>
      </c>
      <c r="H1797" s="78">
        <v>22</v>
      </c>
      <c r="I1797" s="78">
        <v>44</v>
      </c>
      <c r="J1797" s="78">
        <v>59</v>
      </c>
      <c r="K1797" s="78">
        <v>118</v>
      </c>
      <c r="L1797" s="78">
        <v>72</v>
      </c>
      <c r="M1797" s="78">
        <v>144</v>
      </c>
      <c r="N1797" s="78">
        <v>19</v>
      </c>
      <c r="O1797" s="78">
        <v>38</v>
      </c>
      <c r="P1797" s="78">
        <v>37</v>
      </c>
      <c r="Q1797" s="78">
        <v>74</v>
      </c>
      <c r="R1797" s="79">
        <v>0.17703349282296652</v>
      </c>
      <c r="S1797" s="79">
        <v>0.17703349282296652</v>
      </c>
      <c r="T1797" s="78" t="str">
        <f>VLOOKUP(Table5[[#This Row],[ODS Code]],Lookup!A:D,4,FALSE)</f>
        <v>Hounslow</v>
      </c>
      <c r="U1797" s="78" t="str">
        <f>VLOOKUP(Table5[[#This Row],[ODS Code]],Lookup!A:E,3,FALSE)</f>
        <v>Chiswick</v>
      </c>
      <c r="V1797" s="78" t="str">
        <f>VLOOKUP(Table5[[#This Row],[ODS Code]],Lookup!A:F,2,FALSE)</f>
        <v xml:space="preserve">Glebe Street Surgery </v>
      </c>
      <c r="W1797" s="78" t="str">
        <f>VLOOKUP(Table5[[#This Row],[ODS Code]],Lookup!A:G,5,FALSE)</f>
        <v>E85683</v>
      </c>
    </row>
    <row r="1798" spans="1:23" x14ac:dyDescent="0.35">
      <c r="A1798" s="80">
        <v>45536</v>
      </c>
      <c r="B1798" t="s">
        <v>139</v>
      </c>
      <c r="C1798" t="s">
        <v>138</v>
      </c>
      <c r="D1798" t="s">
        <v>925</v>
      </c>
      <c r="E1798" t="s">
        <v>854</v>
      </c>
      <c r="F1798" s="78">
        <v>161</v>
      </c>
      <c r="G1798" s="78">
        <v>368</v>
      </c>
      <c r="H1798" s="78">
        <v>20</v>
      </c>
      <c r="I1798" s="78">
        <v>48</v>
      </c>
      <c r="J1798" s="78">
        <v>63</v>
      </c>
      <c r="K1798" s="78">
        <v>143</v>
      </c>
      <c r="L1798" s="78">
        <v>39</v>
      </c>
      <c r="M1798" s="78">
        <v>87</v>
      </c>
      <c r="N1798" s="78">
        <v>17</v>
      </c>
      <c r="O1798" s="78">
        <v>39</v>
      </c>
      <c r="P1798" s="78">
        <v>22</v>
      </c>
      <c r="Q1798" s="78">
        <v>51</v>
      </c>
      <c r="R1798" s="79">
        <v>0.13664596273291926</v>
      </c>
      <c r="S1798" s="79">
        <v>0.13858695652173914</v>
      </c>
      <c r="T1798" s="78" t="str">
        <f>VLOOKUP(Table5[[#This Row],[ODS Code]],Lookup!A:D,4,FALSE)</f>
        <v>Hounslow</v>
      </c>
      <c r="U1798" s="78" t="str">
        <f>VLOOKUP(Table5[[#This Row],[ODS Code]],Lookup!A:E,3,FALSE)</f>
        <v>Chiswick</v>
      </c>
      <c r="V1798" s="78" t="str">
        <f>VLOOKUP(Table5[[#This Row],[ODS Code]],Lookup!A:F,2,FALSE)</f>
        <v>Grove Park Terrace Surgery</v>
      </c>
      <c r="W1798" s="78" t="str">
        <f>VLOOKUP(Table5[[#This Row],[ODS Code]],Lookup!A:G,5,FALSE)</f>
        <v>E85746</v>
      </c>
    </row>
    <row r="1799" spans="1:23" x14ac:dyDescent="0.35">
      <c r="A1799" s="80">
        <v>45536</v>
      </c>
      <c r="B1799" t="s">
        <v>168</v>
      </c>
      <c r="C1799" t="s">
        <v>167</v>
      </c>
      <c r="D1799" t="s">
        <v>925</v>
      </c>
      <c r="E1799" t="s">
        <v>854</v>
      </c>
      <c r="F1799" s="78">
        <v>772</v>
      </c>
      <c r="G1799" s="78">
        <v>1501</v>
      </c>
      <c r="H1799" s="78">
        <v>90</v>
      </c>
      <c r="I1799" s="78">
        <v>188</v>
      </c>
      <c r="J1799" s="78">
        <v>371</v>
      </c>
      <c r="K1799" s="78">
        <v>680</v>
      </c>
      <c r="L1799" s="78">
        <v>206</v>
      </c>
      <c r="M1799" s="78">
        <v>414</v>
      </c>
      <c r="N1799" s="78">
        <v>44</v>
      </c>
      <c r="O1799" s="78">
        <v>92</v>
      </c>
      <c r="P1799" s="78">
        <v>61</v>
      </c>
      <c r="Q1799" s="78">
        <v>127</v>
      </c>
      <c r="R1799" s="79">
        <v>7.901554404145078E-2</v>
      </c>
      <c r="S1799" s="79">
        <v>8.461025982678215E-2</v>
      </c>
      <c r="T1799" s="78" t="str">
        <f>VLOOKUP(Table5[[#This Row],[ODS Code]],Lookup!A:D,4,FALSE)</f>
        <v>Hounslow</v>
      </c>
      <c r="U1799" s="78" t="str">
        <f>VLOOKUP(Table5[[#This Row],[ODS Code]],Lookup!A:E,3,FALSE)</f>
        <v>Chiswick</v>
      </c>
      <c r="V1799" s="78" t="str">
        <f>VLOOKUP(Table5[[#This Row],[ODS Code]],Lookup!A:F,2,FALSE)</f>
        <v>Holly Road Medical Centre</v>
      </c>
      <c r="W1799" s="78" t="str">
        <f>VLOOKUP(Table5[[#This Row],[ODS Code]],Lookup!A:G,5,FALSE)</f>
        <v>E85658</v>
      </c>
    </row>
    <row r="1800" spans="1:23" x14ac:dyDescent="0.35">
      <c r="A1800" s="80">
        <v>45536</v>
      </c>
      <c r="B1800" t="s">
        <v>398</v>
      </c>
      <c r="C1800" t="s">
        <v>927</v>
      </c>
      <c r="D1800" t="s">
        <v>925</v>
      </c>
      <c r="E1800" t="s">
        <v>854</v>
      </c>
      <c r="F1800" s="78">
        <v>1320</v>
      </c>
      <c r="G1800" s="78">
        <v>2699</v>
      </c>
      <c r="H1800" s="78">
        <v>162</v>
      </c>
      <c r="I1800" s="78">
        <v>320</v>
      </c>
      <c r="J1800" s="78">
        <v>443</v>
      </c>
      <c r="K1800" s="78">
        <v>970</v>
      </c>
      <c r="L1800" s="78">
        <v>416</v>
      </c>
      <c r="M1800" s="78">
        <v>809</v>
      </c>
      <c r="N1800" s="78">
        <v>128</v>
      </c>
      <c r="O1800" s="78">
        <v>259</v>
      </c>
      <c r="P1800" s="78">
        <v>171</v>
      </c>
      <c r="Q1800" s="78">
        <v>341</v>
      </c>
      <c r="R1800" s="79">
        <v>0.12954545454545455</v>
      </c>
      <c r="S1800" s="79">
        <v>0.12634309003334568</v>
      </c>
      <c r="T1800" s="78" t="str">
        <f>VLOOKUP(Table5[[#This Row],[ODS Code]],Lookup!A:D,4,FALSE)</f>
        <v>Hounslow</v>
      </c>
      <c r="U1800" s="78" t="str">
        <f>VLOOKUP(Table5[[#This Row],[ODS Code]],Lookup!A:E,3,FALSE)</f>
        <v>Chiswick</v>
      </c>
      <c r="V1800" s="78" t="str">
        <f>VLOOKUP(Table5[[#This Row],[ODS Code]],Lookup!A:F,2,FALSE)</f>
        <v>West4GPs</v>
      </c>
      <c r="W1800" s="78" t="str">
        <f>VLOOKUP(Table5[[#This Row],[ODS Code]],Lookup!A:G,5,FALSE)</f>
        <v>E85040</v>
      </c>
    </row>
    <row r="1801" spans="1:23" x14ac:dyDescent="0.35">
      <c r="A1801" s="80">
        <v>45536</v>
      </c>
      <c r="B1801" t="s">
        <v>231</v>
      </c>
      <c r="C1801" t="s">
        <v>928</v>
      </c>
      <c r="D1801" t="s">
        <v>929</v>
      </c>
      <c r="E1801" t="s">
        <v>854</v>
      </c>
      <c r="F1801" s="78">
        <v>7692</v>
      </c>
      <c r="G1801" s="78">
        <v>16004</v>
      </c>
      <c r="H1801" s="78">
        <v>703</v>
      </c>
      <c r="I1801" s="78">
        <v>1454</v>
      </c>
      <c r="J1801" s="78">
        <v>2898</v>
      </c>
      <c r="K1801" s="78">
        <v>6142</v>
      </c>
      <c r="L1801" s="78">
        <v>1720</v>
      </c>
      <c r="M1801" s="78">
        <v>3560</v>
      </c>
      <c r="N1801" s="78">
        <v>946</v>
      </c>
      <c r="O1801" s="78">
        <v>1941</v>
      </c>
      <c r="P1801" s="78">
        <v>1425</v>
      </c>
      <c r="Q1801" s="78">
        <v>2907</v>
      </c>
      <c r="R1801" s="79">
        <v>0.18525741029641185</v>
      </c>
      <c r="S1801" s="79">
        <v>0.18164208947763058</v>
      </c>
      <c r="T1801" s="78" t="str">
        <f>VLOOKUP(Table5[[#This Row],[ODS Code]],Lookup!A:D,4,FALSE)</f>
        <v>Hillingdon</v>
      </c>
      <c r="U1801" s="78" t="str">
        <f>VLOOKUP(Table5[[#This Row],[ODS Code]],Lookup!A:E,3,FALSE)</f>
        <v>Colne Union PCN</v>
      </c>
      <c r="V1801" s="78" t="str">
        <f>VLOOKUP(Table5[[#This Row],[ODS Code]],Lookup!A:F,2,FALSE)</f>
        <v>OTTERFIELD MEDICAL CENTRE</v>
      </c>
      <c r="W1801" s="78" t="str">
        <f>VLOOKUP(Table5[[#This Row],[ODS Code]],Lookup!A:G,5,FALSE)</f>
        <v>E86027</v>
      </c>
    </row>
    <row r="1802" spans="1:23" x14ac:dyDescent="0.35">
      <c r="A1802" s="80">
        <v>45536</v>
      </c>
      <c r="B1802" t="s">
        <v>336</v>
      </c>
      <c r="C1802" t="s">
        <v>930</v>
      </c>
      <c r="D1802" t="s">
        <v>929</v>
      </c>
      <c r="E1802" t="s">
        <v>854</v>
      </c>
      <c r="F1802" s="78">
        <v>4956</v>
      </c>
      <c r="G1802" s="78">
        <v>10012</v>
      </c>
      <c r="H1802" s="78">
        <v>471</v>
      </c>
      <c r="I1802" s="78">
        <v>866</v>
      </c>
      <c r="J1802" s="78">
        <v>2097</v>
      </c>
      <c r="K1802" s="78">
        <v>4793</v>
      </c>
      <c r="L1802" s="78">
        <v>1026</v>
      </c>
      <c r="M1802" s="78">
        <v>1874</v>
      </c>
      <c r="N1802" s="78">
        <v>549</v>
      </c>
      <c r="O1802" s="78">
        <v>1003</v>
      </c>
      <c r="P1802" s="78">
        <v>813</v>
      </c>
      <c r="Q1802" s="78">
        <v>1476</v>
      </c>
      <c r="R1802" s="79">
        <v>0.16404358353510895</v>
      </c>
      <c r="S1802" s="79">
        <v>0.1474230922892529</v>
      </c>
      <c r="T1802" s="78" t="str">
        <f>VLOOKUP(Table5[[#This Row],[ODS Code]],Lookup!A:D,4,FALSE)</f>
        <v>Hillingdon</v>
      </c>
      <c r="U1802" s="78" t="str">
        <f>VLOOKUP(Table5[[#This Row],[ODS Code]],Lookup!A:E,3,FALSE)</f>
        <v>Colne Union PCN</v>
      </c>
      <c r="V1802" s="78" t="str">
        <f>VLOOKUP(Table5[[#This Row],[ODS Code]],Lookup!A:F,2,FALSE)</f>
        <v>THE HIGH STREET PRACTICE YIEWSLEY HEALTH CENTRE</v>
      </c>
      <c r="W1802" s="78" t="str">
        <f>VLOOKUP(Table5[[#This Row],[ODS Code]],Lookup!A:G,5,FALSE)</f>
        <v>E86042</v>
      </c>
    </row>
    <row r="1803" spans="1:23" x14ac:dyDescent="0.35">
      <c r="A1803" s="80">
        <v>45536</v>
      </c>
      <c r="B1803" t="s">
        <v>342</v>
      </c>
      <c r="C1803" t="s">
        <v>931</v>
      </c>
      <c r="D1803" t="s">
        <v>929</v>
      </c>
      <c r="E1803" t="s">
        <v>854</v>
      </c>
      <c r="F1803" s="78">
        <v>8210</v>
      </c>
      <c r="G1803" s="78">
        <v>16438</v>
      </c>
      <c r="H1803" s="78">
        <v>738</v>
      </c>
      <c r="I1803" s="78">
        <v>1476</v>
      </c>
      <c r="J1803" s="78">
        <v>3232</v>
      </c>
      <c r="K1803" s="78">
        <v>6481</v>
      </c>
      <c r="L1803" s="78">
        <v>1865</v>
      </c>
      <c r="M1803" s="78">
        <v>3731</v>
      </c>
      <c r="N1803" s="78">
        <v>985</v>
      </c>
      <c r="O1803" s="78">
        <v>1970</v>
      </c>
      <c r="P1803" s="78">
        <v>1390</v>
      </c>
      <c r="Q1803" s="78">
        <v>2780</v>
      </c>
      <c r="R1803" s="79">
        <v>0.16930572472594396</v>
      </c>
      <c r="S1803" s="79">
        <v>0.16912033094050372</v>
      </c>
      <c r="T1803" s="78" t="str">
        <f>VLOOKUP(Table5[[#This Row],[ODS Code]],Lookup!A:D,4,FALSE)</f>
        <v>Hillingdon</v>
      </c>
      <c r="U1803" s="78" t="str">
        <f>VLOOKUP(Table5[[#This Row],[ODS Code]],Lookup!A:E,3,FALSE)</f>
        <v>Colne Union PCN</v>
      </c>
      <c r="V1803" s="78" t="str">
        <f>VLOOKUP(Table5[[#This Row],[ODS Code]],Lookup!A:F,2,FALSE)</f>
        <v>DR PINKINDER SAHOTA</v>
      </c>
      <c r="W1803" s="78" t="str">
        <f>VLOOKUP(Table5[[#This Row],[ODS Code]],Lookup!A:G,5,FALSE)</f>
        <v>E86004</v>
      </c>
    </row>
    <row r="1804" spans="1:23" x14ac:dyDescent="0.35">
      <c r="A1804" s="80">
        <v>45536</v>
      </c>
      <c r="B1804" t="s">
        <v>352</v>
      </c>
      <c r="C1804" t="s">
        <v>932</v>
      </c>
      <c r="D1804" t="s">
        <v>929</v>
      </c>
      <c r="E1804" t="s">
        <v>854</v>
      </c>
      <c r="F1804" s="78">
        <v>12713</v>
      </c>
      <c r="G1804" s="78">
        <v>33406</v>
      </c>
      <c r="H1804" s="78">
        <v>1019</v>
      </c>
      <c r="I1804" s="78">
        <v>2714</v>
      </c>
      <c r="J1804" s="78">
        <v>5855</v>
      </c>
      <c r="K1804" s="78">
        <v>15532</v>
      </c>
      <c r="L1804" s="78">
        <v>2475</v>
      </c>
      <c r="M1804" s="78">
        <v>6505</v>
      </c>
      <c r="N1804" s="78">
        <v>1500</v>
      </c>
      <c r="O1804" s="78">
        <v>3824</v>
      </c>
      <c r="P1804" s="78">
        <v>1864</v>
      </c>
      <c r="Q1804" s="78">
        <v>4831</v>
      </c>
      <c r="R1804" s="79">
        <v>0.14662156847321639</v>
      </c>
      <c r="S1804" s="79">
        <v>0.14461473986708975</v>
      </c>
      <c r="T1804" s="78" t="str">
        <f>VLOOKUP(Table5[[#This Row],[ODS Code]],Lookup!A:D,4,FALSE)</f>
        <v>Hillingdon</v>
      </c>
      <c r="U1804" s="78" t="str">
        <f>VLOOKUP(Table5[[#This Row],[ODS Code]],Lookup!A:E,3,FALSE)</f>
        <v>Colne Union PCN</v>
      </c>
      <c r="V1804" s="78" t="str">
        <f>VLOOKUP(Table5[[#This Row],[ODS Code]],Lookup!A:F,2,FALSE)</f>
        <v>THE OAKLAND MEDICAL CENTRE</v>
      </c>
      <c r="W1804" s="78" t="str">
        <f>VLOOKUP(Table5[[#This Row],[ODS Code]],Lookup!A:G,5,FALSE)</f>
        <v>E86005</v>
      </c>
    </row>
    <row r="1805" spans="1:23" x14ac:dyDescent="0.35">
      <c r="A1805" s="80">
        <v>45536</v>
      </c>
      <c r="B1805" t="s">
        <v>412</v>
      </c>
      <c r="C1805" t="s">
        <v>933</v>
      </c>
      <c r="D1805" t="s">
        <v>929</v>
      </c>
      <c r="E1805" t="s">
        <v>854</v>
      </c>
      <c r="F1805" s="78">
        <v>19175</v>
      </c>
      <c r="G1805" s="78">
        <v>43985</v>
      </c>
      <c r="H1805" s="78">
        <v>1965</v>
      </c>
      <c r="I1805" s="78">
        <v>4375</v>
      </c>
      <c r="J1805" s="78">
        <v>8253</v>
      </c>
      <c r="K1805" s="78">
        <v>19683</v>
      </c>
      <c r="L1805" s="78">
        <v>3771</v>
      </c>
      <c r="M1805" s="78">
        <v>8475</v>
      </c>
      <c r="N1805" s="78">
        <v>2457</v>
      </c>
      <c r="O1805" s="78">
        <v>5484</v>
      </c>
      <c r="P1805" s="78">
        <v>2729</v>
      </c>
      <c r="Q1805" s="78">
        <v>5968</v>
      </c>
      <c r="R1805" s="79">
        <v>0.14232073011734028</v>
      </c>
      <c r="S1805" s="79">
        <v>0.13568261907468454</v>
      </c>
      <c r="T1805" s="78" t="str">
        <f>VLOOKUP(Table5[[#This Row],[ODS Code]],Lookup!A:D,4,FALSE)</f>
        <v>Hillingdon</v>
      </c>
      <c r="U1805" s="78" t="str">
        <f>VLOOKUP(Table5[[#This Row],[ODS Code]],Lookup!A:E,3,FALSE)</f>
        <v>Colne Union PCN</v>
      </c>
      <c r="V1805" s="78" t="str">
        <f>VLOOKUP(Table5[[#This Row],[ODS Code]],Lookup!A:F,2,FALSE)</f>
        <v>THE YIEWSLEY FAMILY PRACTICE</v>
      </c>
      <c r="W1805" s="78" t="str">
        <f>VLOOKUP(Table5[[#This Row],[ODS Code]],Lookup!A:G,5,FALSE)</f>
        <v>E86010</v>
      </c>
    </row>
    <row r="1806" spans="1:23" x14ac:dyDescent="0.35">
      <c r="A1806" s="80">
        <v>45536</v>
      </c>
      <c r="B1806" t="s">
        <v>57</v>
      </c>
      <c r="C1806" t="s">
        <v>56</v>
      </c>
      <c r="D1806" t="s">
        <v>934</v>
      </c>
      <c r="E1806" t="s">
        <v>854</v>
      </c>
      <c r="F1806" s="78">
        <v>0</v>
      </c>
      <c r="G1806" s="78">
        <v>0</v>
      </c>
      <c r="H1806" s="78">
        <v>0</v>
      </c>
      <c r="I1806" s="78">
        <v>0</v>
      </c>
      <c r="J1806" s="78">
        <v>0</v>
      </c>
      <c r="K1806" s="78">
        <v>0</v>
      </c>
      <c r="L1806" s="78">
        <v>0</v>
      </c>
      <c r="M1806" s="78">
        <v>0</v>
      </c>
      <c r="N1806" s="78">
        <v>0</v>
      </c>
      <c r="O1806" s="78">
        <v>0</v>
      </c>
      <c r="P1806" s="78">
        <v>0</v>
      </c>
      <c r="Q1806" s="78">
        <v>0</v>
      </c>
      <c r="R1806" s="79">
        <v>0</v>
      </c>
      <c r="S1806" s="79">
        <v>0</v>
      </c>
      <c r="T1806" s="78" t="str">
        <f>VLOOKUP(Table5[[#This Row],[ODS Code]],Lookup!A:D,4,FALSE)</f>
        <v>Hounslow</v>
      </c>
      <c r="U1806" s="78" t="str">
        <f>VLOOKUP(Table5[[#This Row],[ODS Code]],Lookup!A:E,3,FALSE)</f>
        <v>Feltham and Bedfont</v>
      </c>
      <c r="V1806" s="78" t="str">
        <f>VLOOKUP(Table5[[#This Row],[ODS Code]],Lookup!A:F,2,FALSE)</f>
        <v>Carlton Surgery</v>
      </c>
      <c r="W1806" s="78" t="str">
        <f>VLOOKUP(Table5[[#This Row],[ODS Code]],Lookup!A:G,5,FALSE)</f>
        <v>E85024</v>
      </c>
    </row>
    <row r="1807" spans="1:23" x14ac:dyDescent="0.35">
      <c r="A1807" s="80">
        <v>45536</v>
      </c>
      <c r="B1807" t="s">
        <v>75</v>
      </c>
      <c r="C1807" t="s">
        <v>935</v>
      </c>
      <c r="D1807" t="s">
        <v>934</v>
      </c>
      <c r="E1807" t="s">
        <v>854</v>
      </c>
      <c r="F1807" s="78">
        <v>0</v>
      </c>
      <c r="G1807" s="78">
        <v>0</v>
      </c>
      <c r="H1807" s="78">
        <v>0</v>
      </c>
      <c r="I1807" s="78">
        <v>0</v>
      </c>
      <c r="J1807" s="78">
        <v>0</v>
      </c>
      <c r="K1807" s="78">
        <v>0</v>
      </c>
      <c r="L1807" s="78">
        <v>0</v>
      </c>
      <c r="M1807" s="78">
        <v>0</v>
      </c>
      <c r="N1807" s="78">
        <v>0</v>
      </c>
      <c r="O1807" s="78">
        <v>0</v>
      </c>
      <c r="P1807" s="78">
        <v>0</v>
      </c>
      <c r="Q1807" s="78">
        <v>0</v>
      </c>
      <c r="R1807" s="79">
        <v>0</v>
      </c>
      <c r="S1807" s="79">
        <v>0</v>
      </c>
      <c r="T1807" s="78" t="str">
        <f>VLOOKUP(Table5[[#This Row],[ODS Code]],Lookup!A:D,4,FALSE)</f>
        <v>Hounslow</v>
      </c>
      <c r="U1807" s="78" t="str">
        <f>VLOOKUP(Table5[[#This Row],[ODS Code]],Lookup!A:E,3,FALSE)</f>
        <v>Feltham and Bedfont</v>
      </c>
      <c r="V1807" s="78" t="str">
        <f>VLOOKUP(Table5[[#This Row],[ODS Code]],Lookup!A:F,2,FALSE)</f>
        <v>CLIFFORD HOUSE SURGERY</v>
      </c>
      <c r="W1807" s="78" t="str">
        <f>VLOOKUP(Table5[[#This Row],[ODS Code]],Lookup!A:G,5,FALSE)</f>
        <v>E85071</v>
      </c>
    </row>
    <row r="1808" spans="1:23" x14ac:dyDescent="0.35">
      <c r="A1808" s="80">
        <v>45536</v>
      </c>
      <c r="B1808" t="s">
        <v>119</v>
      </c>
      <c r="C1808" t="s">
        <v>118</v>
      </c>
      <c r="D1808" t="s">
        <v>934</v>
      </c>
      <c r="E1808" t="s">
        <v>854</v>
      </c>
      <c r="F1808" s="78">
        <v>262</v>
      </c>
      <c r="G1808" s="78">
        <v>524</v>
      </c>
      <c r="H1808" s="78">
        <v>15</v>
      </c>
      <c r="I1808" s="78">
        <v>30</v>
      </c>
      <c r="J1808" s="78">
        <v>152</v>
      </c>
      <c r="K1808" s="78">
        <v>304</v>
      </c>
      <c r="L1808" s="78">
        <v>73</v>
      </c>
      <c r="M1808" s="78">
        <v>146</v>
      </c>
      <c r="N1808" s="78">
        <v>10</v>
      </c>
      <c r="O1808" s="78">
        <v>20</v>
      </c>
      <c r="P1808" s="78">
        <v>12</v>
      </c>
      <c r="Q1808" s="78">
        <v>24</v>
      </c>
      <c r="R1808" s="79">
        <v>4.5801526717557252E-2</v>
      </c>
      <c r="S1808" s="79">
        <v>4.5801526717557252E-2</v>
      </c>
      <c r="T1808" s="78" t="str">
        <f>VLOOKUP(Table5[[#This Row],[ODS Code]],Lookup!A:D,4,FALSE)</f>
        <v>Hounslow</v>
      </c>
      <c r="U1808" s="78" t="str">
        <f>VLOOKUP(Table5[[#This Row],[ODS Code]],Lookup!A:E,3,FALSE)</f>
        <v>Feltham and Bedfont</v>
      </c>
      <c r="V1808" s="78" t="str">
        <f>VLOOKUP(Table5[[#This Row],[ODS Code]],Lookup!A:F,2,FALSE)</f>
        <v>Gill Medical Practice</v>
      </c>
      <c r="W1808" s="78" t="str">
        <f>VLOOKUP(Table5[[#This Row],[ODS Code]],Lookup!A:G,5,FALSE)</f>
        <v>E85708</v>
      </c>
    </row>
    <row r="1809" spans="1:23" x14ac:dyDescent="0.35">
      <c r="A1809" s="80">
        <v>45536</v>
      </c>
      <c r="B1809" t="s">
        <v>132</v>
      </c>
      <c r="C1809" t="s">
        <v>936</v>
      </c>
      <c r="D1809" t="s">
        <v>934</v>
      </c>
      <c r="E1809" t="s">
        <v>854</v>
      </c>
      <c r="F1809" s="78">
        <v>0</v>
      </c>
      <c r="G1809" s="78">
        <v>0</v>
      </c>
      <c r="H1809" s="78">
        <v>0</v>
      </c>
      <c r="I1809" s="78">
        <v>0</v>
      </c>
      <c r="J1809" s="78">
        <v>0</v>
      </c>
      <c r="K1809" s="78">
        <v>0</v>
      </c>
      <c r="L1809" s="78">
        <v>0</v>
      </c>
      <c r="M1809" s="78">
        <v>0</v>
      </c>
      <c r="N1809" s="78">
        <v>0</v>
      </c>
      <c r="O1809" s="78">
        <v>0</v>
      </c>
      <c r="P1809" s="78">
        <v>0</v>
      </c>
      <c r="Q1809" s="78">
        <v>0</v>
      </c>
      <c r="R1809" s="79">
        <v>0</v>
      </c>
      <c r="S1809" s="79">
        <v>0</v>
      </c>
      <c r="T1809" s="78" t="str">
        <f>VLOOKUP(Table5[[#This Row],[ODS Code]],Lookup!A:D,4,FALSE)</f>
        <v>Hounslow</v>
      </c>
      <c r="U1809" s="78" t="str">
        <f>VLOOKUP(Table5[[#This Row],[ODS Code]],Lookup!A:E,3,FALSE)</f>
        <v>Feltham and Bedfont</v>
      </c>
      <c r="V1809" s="78" t="str">
        <f>VLOOKUP(Table5[[#This Row],[ODS Code]],Lookup!A:F,2,FALSE)</f>
        <v xml:space="preserve">HMC Group: Bedfont Surgery </v>
      </c>
      <c r="W1809" s="78" t="str">
        <f>VLOOKUP(Table5[[#This Row],[ODS Code]],Lookup!A:G,5,FALSE)</f>
        <v>E85697</v>
      </c>
    </row>
    <row r="1810" spans="1:23" x14ac:dyDescent="0.35">
      <c r="A1810" s="80">
        <v>45536</v>
      </c>
      <c r="B1810" t="s">
        <v>141</v>
      </c>
      <c r="C1810" t="s">
        <v>140</v>
      </c>
      <c r="D1810" t="s">
        <v>934</v>
      </c>
      <c r="E1810" t="s">
        <v>854</v>
      </c>
      <c r="F1810" s="78">
        <v>2</v>
      </c>
      <c r="G1810" s="78">
        <v>6</v>
      </c>
      <c r="H1810" s="78">
        <v>0</v>
      </c>
      <c r="I1810" s="78">
        <v>0</v>
      </c>
      <c r="J1810" s="78">
        <v>2</v>
      </c>
      <c r="K1810" s="78">
        <v>6</v>
      </c>
      <c r="L1810" s="78">
        <v>0</v>
      </c>
      <c r="M1810" s="78">
        <v>0</v>
      </c>
      <c r="N1810" s="78">
        <v>0</v>
      </c>
      <c r="O1810" s="78">
        <v>0</v>
      </c>
      <c r="P1810" s="78">
        <v>0</v>
      </c>
      <c r="Q1810" s="78">
        <v>0</v>
      </c>
      <c r="R1810" s="79">
        <v>0</v>
      </c>
      <c r="S1810" s="79">
        <v>0</v>
      </c>
      <c r="T1810" s="78" t="str">
        <f>VLOOKUP(Table5[[#This Row],[ODS Code]],Lookup!A:D,4,FALSE)</f>
        <v>Hounslow</v>
      </c>
      <c r="U1810" s="78" t="str">
        <f>VLOOKUP(Table5[[#This Row],[ODS Code]],Lookup!A:E,3,FALSE)</f>
        <v>Feltham and Bedfont</v>
      </c>
      <c r="V1810" s="78" t="str">
        <f>VLOOKUP(Table5[[#This Row],[ODS Code]],Lookup!A:F,2,FALSE)</f>
        <v>Grove Village Medical Centre</v>
      </c>
      <c r="W1810" s="78" t="str">
        <f>VLOOKUP(Table5[[#This Row],[ODS Code]],Lookup!A:G,5,FALSE)</f>
        <v>E85699</v>
      </c>
    </row>
    <row r="1811" spans="1:23" x14ac:dyDescent="0.35">
      <c r="A1811" s="80">
        <v>45536</v>
      </c>
      <c r="B1811" t="s">
        <v>152</v>
      </c>
      <c r="C1811" t="s">
        <v>151</v>
      </c>
      <c r="D1811" t="s">
        <v>934</v>
      </c>
      <c r="E1811" t="s">
        <v>854</v>
      </c>
      <c r="F1811" s="78">
        <v>172</v>
      </c>
      <c r="G1811" s="78">
        <v>344</v>
      </c>
      <c r="H1811" s="78">
        <v>20</v>
      </c>
      <c r="I1811" s="78">
        <v>40</v>
      </c>
      <c r="J1811" s="78">
        <v>96</v>
      </c>
      <c r="K1811" s="78">
        <v>192</v>
      </c>
      <c r="L1811" s="78">
        <v>39</v>
      </c>
      <c r="M1811" s="78">
        <v>78</v>
      </c>
      <c r="N1811" s="78">
        <v>5</v>
      </c>
      <c r="O1811" s="78">
        <v>10</v>
      </c>
      <c r="P1811" s="78">
        <v>12</v>
      </c>
      <c r="Q1811" s="78">
        <v>24</v>
      </c>
      <c r="R1811" s="79">
        <v>6.9767441860465115E-2</v>
      </c>
      <c r="S1811" s="79">
        <v>6.9767441860465115E-2</v>
      </c>
      <c r="T1811" s="78" t="str">
        <f>VLOOKUP(Table5[[#This Row],[ODS Code]],Lookup!A:D,4,FALSE)</f>
        <v>Hounslow</v>
      </c>
      <c r="U1811" s="78" t="str">
        <f>VLOOKUP(Table5[[#This Row],[ODS Code]],Lookup!A:E,3,FALSE)</f>
        <v>Feltham and Bedfont</v>
      </c>
      <c r="V1811" s="78" t="str">
        <f>VLOOKUP(Table5[[#This Row],[ODS Code]],Lookup!A:F,2,FALSE)</f>
        <v>Hatton Medical Practice</v>
      </c>
      <c r="W1811" s="78" t="str">
        <f>VLOOKUP(Table5[[#This Row],[ODS Code]],Lookup!A:G,5,FALSE)</f>
        <v>E85718</v>
      </c>
    </row>
    <row r="1812" spans="1:23" x14ac:dyDescent="0.35">
      <c r="A1812" s="80">
        <v>45536</v>
      </c>
      <c r="B1812" t="s">
        <v>204</v>
      </c>
      <c r="C1812" t="s">
        <v>203</v>
      </c>
      <c r="D1812" t="s">
        <v>934</v>
      </c>
      <c r="E1812" t="s">
        <v>854</v>
      </c>
      <c r="F1812" s="78">
        <v>259</v>
      </c>
      <c r="G1812" s="78">
        <v>518</v>
      </c>
      <c r="H1812" s="78">
        <v>0</v>
      </c>
      <c r="I1812" s="78">
        <v>0</v>
      </c>
      <c r="J1812" s="78">
        <v>244</v>
      </c>
      <c r="K1812" s="78">
        <v>488</v>
      </c>
      <c r="L1812" s="78">
        <v>8</v>
      </c>
      <c r="M1812" s="78">
        <v>16</v>
      </c>
      <c r="N1812" s="78">
        <v>2</v>
      </c>
      <c r="O1812" s="78">
        <v>4</v>
      </c>
      <c r="P1812" s="78">
        <v>5</v>
      </c>
      <c r="Q1812" s="78">
        <v>10</v>
      </c>
      <c r="R1812" s="79">
        <v>1.9305019305019305E-2</v>
      </c>
      <c r="S1812" s="79">
        <v>1.9305019305019305E-2</v>
      </c>
      <c r="T1812" s="78" t="str">
        <f>VLOOKUP(Table5[[#This Row],[ODS Code]],Lookup!A:D,4,FALSE)</f>
        <v>Hounslow</v>
      </c>
      <c r="U1812" s="78" t="str">
        <f>VLOOKUP(Table5[[#This Row],[ODS Code]],Lookup!A:E,3,FALSE)</f>
        <v>Feltham and Bedfont</v>
      </c>
      <c r="V1812" s="78" t="str">
        <f>VLOOKUP(Table5[[#This Row],[ODS Code]],Lookup!A:F,2,FALSE)</f>
        <v>Little Park Surgery</v>
      </c>
      <c r="W1812" s="78" t="str">
        <f>VLOOKUP(Table5[[#This Row],[ODS Code]],Lookup!A:G,5,FALSE)</f>
        <v>E85736</v>
      </c>
    </row>
    <row r="1813" spans="1:23" x14ac:dyDescent="0.35">
      <c r="A1813" s="80">
        <v>45536</v>
      </c>
      <c r="B1813" t="s">
        <v>218</v>
      </c>
      <c r="C1813" t="s">
        <v>217</v>
      </c>
      <c r="D1813" t="s">
        <v>934</v>
      </c>
      <c r="E1813" t="s">
        <v>854</v>
      </c>
      <c r="F1813" s="78">
        <v>0</v>
      </c>
      <c r="G1813" s="78">
        <v>0</v>
      </c>
      <c r="H1813" s="78">
        <v>0</v>
      </c>
      <c r="I1813" s="78">
        <v>0</v>
      </c>
      <c r="J1813" s="78">
        <v>0</v>
      </c>
      <c r="K1813" s="78">
        <v>0</v>
      </c>
      <c r="L1813" s="78">
        <v>0</v>
      </c>
      <c r="M1813" s="78">
        <v>0</v>
      </c>
      <c r="N1813" s="78">
        <v>0</v>
      </c>
      <c r="O1813" s="78">
        <v>0</v>
      </c>
      <c r="P1813" s="78">
        <v>0</v>
      </c>
      <c r="Q1813" s="78">
        <v>0</v>
      </c>
      <c r="R1813" s="79">
        <v>0</v>
      </c>
      <c r="S1813" s="79">
        <v>0</v>
      </c>
      <c r="T1813" s="78" t="str">
        <f>VLOOKUP(Table5[[#This Row],[ODS Code]],Lookup!A:D,4,FALSE)</f>
        <v>Hounslow</v>
      </c>
      <c r="U1813" s="78" t="str">
        <f>VLOOKUP(Table5[[#This Row],[ODS Code]],Lookup!A:E,3,FALSE)</f>
        <v>Feltham and Bedfont</v>
      </c>
      <c r="V1813" s="78" t="str">
        <f>VLOOKUP(Table5[[#This Row],[ODS Code]],Lookup!A:F,2,FALSE)</f>
        <v>Mount Medical Centre</v>
      </c>
      <c r="W1813" s="78" t="str">
        <f>VLOOKUP(Table5[[#This Row],[ODS Code]],Lookup!A:G,5,FALSE)</f>
        <v>E85035</v>
      </c>
    </row>
    <row r="1814" spans="1:23" x14ac:dyDescent="0.35">
      <c r="A1814" s="80">
        <v>45536</v>
      </c>
      <c r="B1814" t="s">
        <v>241</v>
      </c>
      <c r="C1814" t="s">
        <v>240</v>
      </c>
      <c r="D1814" t="s">
        <v>934</v>
      </c>
      <c r="E1814" t="s">
        <v>854</v>
      </c>
      <c r="F1814" s="78">
        <v>1648</v>
      </c>
      <c r="G1814" s="78">
        <v>2938</v>
      </c>
      <c r="H1814" s="78">
        <v>132</v>
      </c>
      <c r="I1814" s="78">
        <v>238</v>
      </c>
      <c r="J1814" s="78">
        <v>953</v>
      </c>
      <c r="K1814" s="78">
        <v>1690</v>
      </c>
      <c r="L1814" s="78">
        <v>311</v>
      </c>
      <c r="M1814" s="78">
        <v>558</v>
      </c>
      <c r="N1814" s="78">
        <v>108</v>
      </c>
      <c r="O1814" s="78">
        <v>198</v>
      </c>
      <c r="P1814" s="78">
        <v>144</v>
      </c>
      <c r="Q1814" s="78">
        <v>254</v>
      </c>
      <c r="R1814" s="79">
        <v>8.7378640776699032E-2</v>
      </c>
      <c r="S1814" s="79">
        <v>8.6453369639210353E-2</v>
      </c>
      <c r="T1814" s="78" t="str">
        <f>VLOOKUP(Table5[[#This Row],[ODS Code]],Lookup!A:D,4,FALSE)</f>
        <v>Hounslow</v>
      </c>
      <c r="U1814" s="78" t="str">
        <f>VLOOKUP(Table5[[#This Row],[ODS Code]],Lookup!A:E,3,FALSE)</f>
        <v>Feltham and Bedfont</v>
      </c>
      <c r="V1814" s="78" t="str">
        <f>VLOOKUP(Table5[[#This Row],[ODS Code]],Lookup!A:F,2,FALSE)</f>
        <v>Pentelow Practice</v>
      </c>
      <c r="W1814" s="78" t="str">
        <f>VLOOKUP(Table5[[#This Row],[ODS Code]],Lookup!A:G,5,FALSE)</f>
        <v>E85115</v>
      </c>
    </row>
    <row r="1815" spans="1:23" x14ac:dyDescent="0.35">
      <c r="A1815" s="80">
        <v>45536</v>
      </c>
      <c r="B1815" t="s">
        <v>254</v>
      </c>
      <c r="C1815" t="s">
        <v>937</v>
      </c>
      <c r="D1815" t="s">
        <v>934</v>
      </c>
      <c r="E1815" t="s">
        <v>854</v>
      </c>
      <c r="F1815" s="78">
        <v>0</v>
      </c>
      <c r="G1815" s="78">
        <v>0</v>
      </c>
      <c r="H1815" s="78">
        <v>0</v>
      </c>
      <c r="I1815" s="78">
        <v>0</v>
      </c>
      <c r="J1815" s="78">
        <v>0</v>
      </c>
      <c r="K1815" s="78">
        <v>0</v>
      </c>
      <c r="L1815" s="78">
        <v>0</v>
      </c>
      <c r="M1815" s="78">
        <v>0</v>
      </c>
      <c r="N1815" s="78">
        <v>0</v>
      </c>
      <c r="O1815" s="78">
        <v>0</v>
      </c>
      <c r="P1815" s="78">
        <v>0</v>
      </c>
      <c r="Q1815" s="78">
        <v>0</v>
      </c>
      <c r="R1815" s="79">
        <v>0</v>
      </c>
      <c r="S1815" s="79">
        <v>0</v>
      </c>
      <c r="T1815" s="78" t="str">
        <f>VLOOKUP(Table5[[#This Row],[ODS Code]],Lookup!A:D,4,FALSE)</f>
        <v>Hounslow</v>
      </c>
      <c r="U1815" s="78" t="str">
        <f>VLOOKUP(Table5[[#This Row],[ODS Code]],Lookup!A:E,3,FALSE)</f>
        <v>Feltham and Bedfont</v>
      </c>
      <c r="V1815" s="78" t="str">
        <f>VLOOKUP(Table5[[#This Row],[ODS Code]],Lookup!A:F,2,FALSE)</f>
        <v>Queen's Park Medical Practice</v>
      </c>
      <c r="W1815" s="78" t="str">
        <f>VLOOKUP(Table5[[#This Row],[ODS Code]],Lookup!A:G,5,FALSE)</f>
        <v>E85734</v>
      </c>
    </row>
    <row r="1816" spans="1:23" x14ac:dyDescent="0.35">
      <c r="A1816" s="80">
        <v>45536</v>
      </c>
      <c r="B1816" t="s">
        <v>284</v>
      </c>
      <c r="C1816" t="s">
        <v>938</v>
      </c>
      <c r="D1816" t="s">
        <v>934</v>
      </c>
      <c r="E1816" t="s">
        <v>854</v>
      </c>
      <c r="F1816" s="78">
        <v>1303</v>
      </c>
      <c r="G1816" s="78">
        <v>2606</v>
      </c>
      <c r="H1816" s="78">
        <v>120</v>
      </c>
      <c r="I1816" s="78">
        <v>240</v>
      </c>
      <c r="J1816" s="78">
        <v>677</v>
      </c>
      <c r="K1816" s="78">
        <v>1354</v>
      </c>
      <c r="L1816" s="78">
        <v>254</v>
      </c>
      <c r="M1816" s="78">
        <v>508</v>
      </c>
      <c r="N1816" s="78">
        <v>121</v>
      </c>
      <c r="O1816" s="78">
        <v>242</v>
      </c>
      <c r="P1816" s="78">
        <v>131</v>
      </c>
      <c r="Q1816" s="78">
        <v>262</v>
      </c>
      <c r="R1816" s="79">
        <v>0.10053722179585571</v>
      </c>
      <c r="S1816" s="79">
        <v>0.10053722179585571</v>
      </c>
      <c r="T1816" s="78" t="str">
        <f>VLOOKUP(Table5[[#This Row],[ODS Code]],Lookup!A:D,4,FALSE)</f>
        <v>Hounslow</v>
      </c>
      <c r="U1816" s="78" t="str">
        <f>VLOOKUP(Table5[[#This Row],[ODS Code]],Lookup!A:E,3,FALSE)</f>
        <v>Feltham and Bedfont</v>
      </c>
      <c r="V1816" s="78" t="str">
        <f>VLOOKUP(Table5[[#This Row],[ODS Code]],Lookup!A:F,2,FALSE)</f>
        <v>St David's Practice</v>
      </c>
      <c r="W1816" s="78" t="str">
        <f>VLOOKUP(Table5[[#This Row],[ODS Code]],Lookup!A:G,5,FALSE)</f>
        <v>E85056</v>
      </c>
    </row>
    <row r="1817" spans="1:23" x14ac:dyDescent="0.35">
      <c r="A1817" s="80">
        <v>45536</v>
      </c>
      <c r="B1817" t="s">
        <v>359</v>
      </c>
      <c r="C1817" t="s">
        <v>939</v>
      </c>
      <c r="D1817" t="s">
        <v>934</v>
      </c>
      <c r="E1817" t="s">
        <v>854</v>
      </c>
      <c r="F1817" s="78">
        <v>0</v>
      </c>
      <c r="G1817" s="78">
        <v>0</v>
      </c>
      <c r="H1817" s="78">
        <v>0</v>
      </c>
      <c r="I1817" s="78">
        <v>0</v>
      </c>
      <c r="J1817" s="78">
        <v>0</v>
      </c>
      <c r="K1817" s="78">
        <v>0</v>
      </c>
      <c r="L1817" s="78">
        <v>0</v>
      </c>
      <c r="M1817" s="78">
        <v>0</v>
      </c>
      <c r="N1817" s="78">
        <v>0</v>
      </c>
      <c r="O1817" s="78">
        <v>0</v>
      </c>
      <c r="P1817" s="78">
        <v>0</v>
      </c>
      <c r="Q1817" s="78">
        <v>0</v>
      </c>
      <c r="R1817" s="79">
        <v>0</v>
      </c>
      <c r="S1817" s="79">
        <v>0</v>
      </c>
      <c r="T1817" s="78" t="str">
        <f>VLOOKUP(Table5[[#This Row],[ODS Code]],Lookup!A:D,4,FALSE)</f>
        <v>Hounslow</v>
      </c>
      <c r="U1817" s="78" t="str">
        <f>VLOOKUP(Table5[[#This Row],[ODS Code]],Lookup!A:E,3,FALSE)</f>
        <v>Feltham and Bedfont</v>
      </c>
      <c r="V1817" s="78" t="str">
        <f>VLOOKUP(Table5[[#This Row],[ODS Code]],Lookup!A:F,2,FALSE)</f>
        <v>HMC Group: Feltham</v>
      </c>
      <c r="W1817" s="78" t="str">
        <f>VLOOKUP(Table5[[#This Row],[ODS Code]],Lookup!A:G,5,FALSE)</f>
        <v>Y02672</v>
      </c>
    </row>
    <row r="1818" spans="1:23" x14ac:dyDescent="0.35">
      <c r="A1818" s="80">
        <v>45536</v>
      </c>
      <c r="B1818" t="s">
        <v>386</v>
      </c>
      <c r="C1818" t="s">
        <v>385</v>
      </c>
      <c r="D1818" t="s">
        <v>934</v>
      </c>
      <c r="E1818" t="s">
        <v>854</v>
      </c>
      <c r="F1818" s="78">
        <v>0</v>
      </c>
      <c r="G1818" s="78">
        <v>0</v>
      </c>
      <c r="H1818" s="78">
        <v>0</v>
      </c>
      <c r="I1818" s="78">
        <v>0</v>
      </c>
      <c r="J1818" s="78">
        <v>0</v>
      </c>
      <c r="K1818" s="78">
        <v>0</v>
      </c>
      <c r="L1818" s="78">
        <v>0</v>
      </c>
      <c r="M1818" s="78">
        <v>0</v>
      </c>
      <c r="N1818" s="78">
        <v>0</v>
      </c>
      <c r="O1818" s="78">
        <v>0</v>
      </c>
      <c r="P1818" s="78">
        <v>0</v>
      </c>
      <c r="Q1818" s="78">
        <v>0</v>
      </c>
      <c r="R1818" s="79">
        <v>0</v>
      </c>
      <c r="S1818" s="79">
        <v>0</v>
      </c>
      <c r="T1818" s="78" t="str">
        <f>VLOOKUP(Table5[[#This Row],[ODS Code]],Lookup!A:D,4,FALSE)</f>
        <v>Hounslow</v>
      </c>
      <c r="U1818" s="78" t="str">
        <f>VLOOKUP(Table5[[#This Row],[ODS Code]],Lookup!A:E,3,FALSE)</f>
        <v>Feltham and Bedfont</v>
      </c>
      <c r="V1818" s="78" t="str">
        <f>VLOOKUP(Table5[[#This Row],[ODS Code]],Lookup!A:F,2,FALSE)</f>
        <v>Twickenham Park Medical Centre</v>
      </c>
      <c r="W1818" s="78" t="str">
        <f>VLOOKUP(Table5[[#This Row],[ODS Code]],Lookup!A:G,5,FALSE)</f>
        <v>E85045</v>
      </c>
    </row>
    <row r="1819" spans="1:23" x14ac:dyDescent="0.35">
      <c r="A1819" s="80">
        <v>45536</v>
      </c>
      <c r="B1819" t="s">
        <v>77</v>
      </c>
      <c r="C1819" t="s">
        <v>76</v>
      </c>
      <c r="D1819" t="s">
        <v>940</v>
      </c>
      <c r="E1819" t="s">
        <v>854</v>
      </c>
      <c r="F1819" s="78">
        <v>225</v>
      </c>
      <c r="G1819" s="78">
        <v>900</v>
      </c>
      <c r="H1819" s="78">
        <v>31</v>
      </c>
      <c r="I1819" s="78">
        <v>124</v>
      </c>
      <c r="J1819" s="78">
        <v>97</v>
      </c>
      <c r="K1819" s="78">
        <v>388</v>
      </c>
      <c r="L1819" s="78">
        <v>57</v>
      </c>
      <c r="M1819" s="78">
        <v>228</v>
      </c>
      <c r="N1819" s="78">
        <v>26</v>
      </c>
      <c r="O1819" s="78">
        <v>104</v>
      </c>
      <c r="P1819" s="78">
        <v>14</v>
      </c>
      <c r="Q1819" s="78">
        <v>56</v>
      </c>
      <c r="R1819" s="79">
        <v>6.222222222222222E-2</v>
      </c>
      <c r="S1819" s="79">
        <v>6.222222222222222E-2</v>
      </c>
      <c r="T1819" s="78" t="str">
        <f>VLOOKUP(Table5[[#This Row],[ODS Code]],Lookup!A:D,4,FALSE)</f>
        <v>Hounslow</v>
      </c>
      <c r="U1819" s="78" t="str">
        <f>VLOOKUP(Table5[[#This Row],[ODS Code]],Lookup!A:E,3,FALSE)</f>
        <v>Great West Road</v>
      </c>
      <c r="V1819" s="78" t="str">
        <f>VLOOKUP(Table5[[#This Row],[ODS Code]],Lookup!A:F,2,FALSE)</f>
        <v>Clifford Road Surgery</v>
      </c>
      <c r="W1819" s="78" t="str">
        <f>VLOOKUP(Table5[[#This Row],[ODS Code]],Lookup!A:G,5,FALSE)</f>
        <v>E85696</v>
      </c>
    </row>
    <row r="1820" spans="1:23" x14ac:dyDescent="0.35">
      <c r="A1820" s="80">
        <v>45536</v>
      </c>
      <c r="B1820" t="s">
        <v>83</v>
      </c>
      <c r="C1820" t="s">
        <v>82</v>
      </c>
      <c r="D1820" t="s">
        <v>940</v>
      </c>
      <c r="E1820" t="s">
        <v>854</v>
      </c>
      <c r="F1820" s="78">
        <v>231</v>
      </c>
      <c r="G1820" s="78">
        <v>462</v>
      </c>
      <c r="H1820" s="78">
        <v>20</v>
      </c>
      <c r="I1820" s="78">
        <v>40</v>
      </c>
      <c r="J1820" s="78">
        <v>131</v>
      </c>
      <c r="K1820" s="78">
        <v>262</v>
      </c>
      <c r="L1820" s="78">
        <v>48</v>
      </c>
      <c r="M1820" s="78">
        <v>96</v>
      </c>
      <c r="N1820" s="78">
        <v>16</v>
      </c>
      <c r="O1820" s="78">
        <v>32</v>
      </c>
      <c r="P1820" s="78">
        <v>16</v>
      </c>
      <c r="Q1820" s="78">
        <v>32</v>
      </c>
      <c r="R1820" s="79">
        <v>6.9264069264069264E-2</v>
      </c>
      <c r="S1820" s="79">
        <v>6.9264069264069264E-2</v>
      </c>
      <c r="T1820" s="78" t="str">
        <f>VLOOKUP(Table5[[#This Row],[ODS Code]],Lookup!A:D,4,FALSE)</f>
        <v>Hounslow</v>
      </c>
      <c r="U1820" s="78" t="str">
        <f>VLOOKUP(Table5[[#This Row],[ODS Code]],Lookup!A:E,3,FALSE)</f>
        <v>Great West Road</v>
      </c>
      <c r="V1820" s="78" t="str">
        <f>VLOOKUP(Table5[[#This Row],[ODS Code]],Lookup!A:F,2,FALSE)</f>
        <v>Cranford Medical Centre</v>
      </c>
      <c r="W1820" s="78" t="str">
        <f>VLOOKUP(Table5[[#This Row],[ODS Code]],Lookup!A:G,5,FALSE)</f>
        <v>E85052</v>
      </c>
    </row>
    <row r="1821" spans="1:23" x14ac:dyDescent="0.35">
      <c r="A1821" s="80">
        <v>45536</v>
      </c>
      <c r="B1821" t="s">
        <v>87</v>
      </c>
      <c r="C1821" t="s">
        <v>86</v>
      </c>
      <c r="D1821" t="s">
        <v>940</v>
      </c>
      <c r="E1821" t="s">
        <v>854</v>
      </c>
      <c r="F1821" s="78">
        <v>71</v>
      </c>
      <c r="G1821" s="78">
        <v>142</v>
      </c>
      <c r="H1821" s="78">
        <v>9</v>
      </c>
      <c r="I1821" s="78">
        <v>18</v>
      </c>
      <c r="J1821" s="78">
        <v>34</v>
      </c>
      <c r="K1821" s="78">
        <v>68</v>
      </c>
      <c r="L1821" s="78">
        <v>20</v>
      </c>
      <c r="M1821" s="78">
        <v>40</v>
      </c>
      <c r="N1821" s="78">
        <v>2</v>
      </c>
      <c r="O1821" s="78">
        <v>4</v>
      </c>
      <c r="P1821" s="78">
        <v>6</v>
      </c>
      <c r="Q1821" s="78">
        <v>12</v>
      </c>
      <c r="R1821" s="79">
        <v>8.4507042253521125E-2</v>
      </c>
      <c r="S1821" s="79">
        <v>8.4507042253521125E-2</v>
      </c>
      <c r="T1821" s="78" t="str">
        <f>VLOOKUP(Table5[[#This Row],[ODS Code]],Lookup!A:D,4,FALSE)</f>
        <v>Hounslow</v>
      </c>
      <c r="U1821" s="78" t="str">
        <f>VLOOKUP(Table5[[#This Row],[ODS Code]],Lookup!A:E,3,FALSE)</f>
        <v>Great West Road</v>
      </c>
      <c r="V1821" s="78" t="str">
        <f>VLOOKUP(Table5[[#This Row],[ODS Code]],Lookup!A:F,2,FALSE)</f>
        <v>Crosslands Surgery</v>
      </c>
      <c r="W1821" s="78" t="str">
        <f>VLOOKUP(Table5[[#This Row],[ODS Code]],Lookup!A:G,5,FALSE)</f>
        <v>E85114</v>
      </c>
    </row>
    <row r="1822" spans="1:23" x14ac:dyDescent="0.35">
      <c r="A1822" s="80">
        <v>45536</v>
      </c>
      <c r="B1822" t="s">
        <v>112</v>
      </c>
      <c r="C1822" t="s">
        <v>941</v>
      </c>
      <c r="D1822" t="s">
        <v>940</v>
      </c>
      <c r="E1822" t="s">
        <v>854</v>
      </c>
      <c r="F1822" s="78">
        <v>0</v>
      </c>
      <c r="G1822" s="78">
        <v>0</v>
      </c>
      <c r="H1822" s="78">
        <v>0</v>
      </c>
      <c r="I1822" s="78">
        <v>0</v>
      </c>
      <c r="J1822" s="78">
        <v>0</v>
      </c>
      <c r="K1822" s="78">
        <v>0</v>
      </c>
      <c r="L1822" s="78">
        <v>0</v>
      </c>
      <c r="M1822" s="78">
        <v>0</v>
      </c>
      <c r="N1822" s="78">
        <v>0</v>
      </c>
      <c r="O1822" s="78">
        <v>0</v>
      </c>
      <c r="P1822" s="78">
        <v>0</v>
      </c>
      <c r="Q1822" s="78">
        <v>0</v>
      </c>
      <c r="R1822" s="79">
        <v>0</v>
      </c>
      <c r="S1822" s="79">
        <v>0</v>
      </c>
      <c r="T1822" s="78" t="str">
        <f>VLOOKUP(Table5[[#This Row],[ODS Code]],Lookup!A:D,4,FALSE)</f>
        <v>Hounslow</v>
      </c>
      <c r="U1822" s="78" t="str">
        <f>VLOOKUP(Table5[[#This Row],[ODS Code]],Lookup!A:E,3,FALSE)</f>
        <v>Great West Road</v>
      </c>
      <c r="V1822" s="78" t="str">
        <f>VLOOKUP(Table5[[#This Row],[ODS Code]],Lookup!A:F,2,FALSE)</f>
        <v>Firstcare Practice</v>
      </c>
      <c r="W1822" s="78" t="str">
        <f>VLOOKUP(Table5[[#This Row],[ODS Code]],Lookup!A:G,5,FALSE)</f>
        <v>E85062</v>
      </c>
    </row>
    <row r="1823" spans="1:23" x14ac:dyDescent="0.35">
      <c r="A1823" s="80">
        <v>45536</v>
      </c>
      <c r="B1823" t="s">
        <v>164</v>
      </c>
      <c r="C1823" t="s">
        <v>942</v>
      </c>
      <c r="D1823" t="s">
        <v>940</v>
      </c>
      <c r="E1823" t="s">
        <v>854</v>
      </c>
      <c r="F1823" s="78">
        <v>0</v>
      </c>
      <c r="G1823" s="78">
        <v>0</v>
      </c>
      <c r="H1823" s="78">
        <v>0</v>
      </c>
      <c r="I1823" s="78">
        <v>0</v>
      </c>
      <c r="J1823" s="78">
        <v>0</v>
      </c>
      <c r="K1823" s="78">
        <v>0</v>
      </c>
      <c r="L1823" s="78">
        <v>0</v>
      </c>
      <c r="M1823" s="78">
        <v>0</v>
      </c>
      <c r="N1823" s="78">
        <v>0</v>
      </c>
      <c r="O1823" s="78">
        <v>0</v>
      </c>
      <c r="P1823" s="78">
        <v>0</v>
      </c>
      <c r="Q1823" s="78">
        <v>0</v>
      </c>
      <c r="R1823" s="79">
        <v>0</v>
      </c>
      <c r="S1823" s="79">
        <v>0</v>
      </c>
      <c r="T1823" s="78" t="str">
        <f>VLOOKUP(Table5[[#This Row],[ODS Code]],Lookup!A:D,4,FALSE)</f>
        <v>Hounslow</v>
      </c>
      <c r="U1823" s="78" t="str">
        <f>VLOOKUP(Table5[[#This Row],[ODS Code]],Lookup!A:E,3,FALSE)</f>
        <v>Great West Road</v>
      </c>
      <c r="V1823" s="78" t="str">
        <f>VLOOKUP(Table5[[#This Row],[ODS Code]],Lookup!A:F,2,FALSE)</f>
        <v>HMC Group: Heston</v>
      </c>
      <c r="W1823" s="78" t="str">
        <f>VLOOKUP(Table5[[#This Row],[ODS Code]],Lookup!A:G,5,FALSE)</f>
        <v>E85739</v>
      </c>
    </row>
    <row r="1824" spans="1:23" x14ac:dyDescent="0.35">
      <c r="A1824" s="80">
        <v>45536</v>
      </c>
      <c r="B1824" t="s">
        <v>176</v>
      </c>
      <c r="C1824" t="s">
        <v>943</v>
      </c>
      <c r="D1824" t="s">
        <v>940</v>
      </c>
      <c r="E1824" t="s">
        <v>854</v>
      </c>
      <c r="F1824" s="78">
        <v>3326</v>
      </c>
      <c r="G1824" s="78">
        <v>9206</v>
      </c>
      <c r="H1824" s="78">
        <v>183</v>
      </c>
      <c r="I1824" s="78">
        <v>518</v>
      </c>
      <c r="J1824" s="78">
        <v>2265</v>
      </c>
      <c r="K1824" s="78">
        <v>6187</v>
      </c>
      <c r="L1824" s="78">
        <v>547</v>
      </c>
      <c r="M1824" s="78">
        <v>1544</v>
      </c>
      <c r="N1824" s="78">
        <v>163</v>
      </c>
      <c r="O1824" s="78">
        <v>471</v>
      </c>
      <c r="P1824" s="78">
        <v>168</v>
      </c>
      <c r="Q1824" s="78">
        <v>486</v>
      </c>
      <c r="R1824" s="79">
        <v>5.0511124473842456E-2</v>
      </c>
      <c r="S1824" s="79">
        <v>5.2791657614599176E-2</v>
      </c>
      <c r="T1824" s="78" t="str">
        <f>VLOOKUP(Table5[[#This Row],[ODS Code]],Lookup!A:D,4,FALSE)</f>
        <v>Hounslow</v>
      </c>
      <c r="U1824" s="78" t="str">
        <f>VLOOKUP(Table5[[#This Row],[ODS Code]],Lookup!A:E,3,FALSE)</f>
        <v>Great West Road</v>
      </c>
      <c r="V1824" s="78" t="str">
        <f>VLOOKUP(Table5[[#This Row],[ODS Code]],Lookup!A:F,2,FALSE)</f>
        <v xml:space="preserve">Jersey Practice </v>
      </c>
      <c r="W1824" s="78" t="str">
        <f>VLOOKUP(Table5[[#This Row],[ODS Code]],Lookup!A:G,5,FALSE)</f>
        <v>E85681</v>
      </c>
    </row>
    <row r="1825" spans="1:23" x14ac:dyDescent="0.35">
      <c r="A1825" s="80">
        <v>45536</v>
      </c>
      <c r="B1825" t="s">
        <v>214</v>
      </c>
      <c r="C1825" t="s">
        <v>944</v>
      </c>
      <c r="D1825" t="s">
        <v>940</v>
      </c>
      <c r="E1825" t="s">
        <v>854</v>
      </c>
      <c r="F1825" s="78">
        <v>0</v>
      </c>
      <c r="G1825" s="78">
        <v>0</v>
      </c>
      <c r="H1825" s="78">
        <v>0</v>
      </c>
      <c r="I1825" s="78">
        <v>0</v>
      </c>
      <c r="J1825" s="78">
        <v>0</v>
      </c>
      <c r="K1825" s="78">
        <v>0</v>
      </c>
      <c r="L1825" s="78">
        <v>0</v>
      </c>
      <c r="M1825" s="78">
        <v>0</v>
      </c>
      <c r="N1825" s="78">
        <v>0</v>
      </c>
      <c r="O1825" s="78">
        <v>0</v>
      </c>
      <c r="P1825" s="78">
        <v>0</v>
      </c>
      <c r="Q1825" s="78">
        <v>0</v>
      </c>
      <c r="R1825" s="79">
        <v>0</v>
      </c>
      <c r="S1825" s="79">
        <v>0</v>
      </c>
      <c r="T1825" s="78" t="str">
        <f>VLOOKUP(Table5[[#This Row],[ODS Code]],Lookup!A:D,4,FALSE)</f>
        <v>Hounslow</v>
      </c>
      <c r="U1825" s="78" t="str">
        <f>VLOOKUP(Table5[[#This Row],[ODS Code]],Lookup!A:E,3,FALSE)</f>
        <v>Great West Road</v>
      </c>
      <c r="V1825" s="78" t="str">
        <f>VLOOKUP(Table5[[#This Row],[ODS Code]],Lookup!A:F,2,FALSE)</f>
        <v>MEDICAL CENTRE</v>
      </c>
      <c r="W1825" s="78" t="str">
        <f>VLOOKUP(Table5[[#This Row],[ODS Code]],Lookup!A:G,5,FALSE)</f>
        <v>E85096</v>
      </c>
    </row>
    <row r="1826" spans="1:23" x14ac:dyDescent="0.35">
      <c r="A1826" s="80">
        <v>45536</v>
      </c>
      <c r="B1826" t="s">
        <v>273</v>
      </c>
      <c r="C1826" t="s">
        <v>272</v>
      </c>
      <c r="D1826" t="s">
        <v>940</v>
      </c>
      <c r="E1826" t="s">
        <v>854</v>
      </c>
      <c r="F1826" s="78">
        <v>262</v>
      </c>
      <c r="G1826" s="78">
        <v>530</v>
      </c>
      <c r="H1826" s="78">
        <v>27</v>
      </c>
      <c r="I1826" s="78">
        <v>55</v>
      </c>
      <c r="J1826" s="78">
        <v>159</v>
      </c>
      <c r="K1826" s="78">
        <v>320</v>
      </c>
      <c r="L1826" s="78">
        <v>52</v>
      </c>
      <c r="M1826" s="78">
        <v>107</v>
      </c>
      <c r="N1826" s="78">
        <v>9</v>
      </c>
      <c r="O1826" s="78">
        <v>18</v>
      </c>
      <c r="P1826" s="78">
        <v>15</v>
      </c>
      <c r="Q1826" s="78">
        <v>30</v>
      </c>
      <c r="R1826" s="79">
        <v>5.7251908396946563E-2</v>
      </c>
      <c r="S1826" s="79">
        <v>5.6603773584905662E-2</v>
      </c>
      <c r="T1826" s="78" t="str">
        <f>VLOOKUP(Table5[[#This Row],[ODS Code]],Lookup!A:D,4,FALSE)</f>
        <v>Hounslow</v>
      </c>
      <c r="U1826" s="78" t="str">
        <f>VLOOKUP(Table5[[#This Row],[ODS Code]],Lookup!A:E,3,FALSE)</f>
        <v>Great West Road</v>
      </c>
      <c r="V1826" s="78" t="str">
        <f>VLOOKUP(Table5[[#This Row],[ODS Code]],Lookup!A:F,2,FALSE)</f>
        <v>Skyways Medical Centre</v>
      </c>
      <c r="W1826" s="78" t="str">
        <f>VLOOKUP(Table5[[#This Row],[ODS Code]],Lookup!A:G,5,FALSE)</f>
        <v>E85707</v>
      </c>
    </row>
    <row r="1827" spans="1:23" x14ac:dyDescent="0.35">
      <c r="A1827" s="80">
        <v>45536</v>
      </c>
      <c r="B1827" t="s">
        <v>100</v>
      </c>
      <c r="C1827" t="s">
        <v>945</v>
      </c>
      <c r="D1827" t="s">
        <v>946</v>
      </c>
      <c r="E1827" t="s">
        <v>854</v>
      </c>
      <c r="F1827" s="78">
        <v>1586</v>
      </c>
      <c r="G1827" s="78">
        <v>4161</v>
      </c>
      <c r="H1827" s="78">
        <v>173</v>
      </c>
      <c r="I1827" s="78">
        <v>420</v>
      </c>
      <c r="J1827" s="78">
        <v>788</v>
      </c>
      <c r="K1827" s="78">
        <v>2148</v>
      </c>
      <c r="L1827" s="78">
        <v>285</v>
      </c>
      <c r="M1827" s="78">
        <v>703</v>
      </c>
      <c r="N1827" s="78">
        <v>146</v>
      </c>
      <c r="O1827" s="78">
        <v>389</v>
      </c>
      <c r="P1827" s="78">
        <v>194</v>
      </c>
      <c r="Q1827" s="78">
        <v>501</v>
      </c>
      <c r="R1827" s="79">
        <v>0.12232030264817149</v>
      </c>
      <c r="S1827" s="79">
        <v>0.12040374909877433</v>
      </c>
      <c r="T1827" s="78" t="str">
        <f>VLOOKUP(Table5[[#This Row],[ODS Code]],Lookup!A:D,4,FALSE)</f>
        <v>Ealing</v>
      </c>
      <c r="U1827" s="78" t="str">
        <f>VLOOKUP(Table5[[#This Row],[ODS Code]],Lookup!A:E,3,FALSE)</f>
        <v>Greenwell</v>
      </c>
      <c r="V1827" s="78" t="str">
        <f>VLOOKUP(Table5[[#This Row],[ODS Code]],Lookup!A:F,2,FALSE)</f>
        <v>EASTMEAD AVENUE SURGERY</v>
      </c>
      <c r="W1827" s="78" t="str">
        <f>VLOOKUP(Table5[[#This Row],[ODS Code]],Lookup!A:G,5,FALSE)</f>
        <v>E85046</v>
      </c>
    </row>
    <row r="1828" spans="1:23" x14ac:dyDescent="0.35">
      <c r="A1828" s="80">
        <v>45536</v>
      </c>
      <c r="B1828" t="s">
        <v>104</v>
      </c>
      <c r="C1828" t="s">
        <v>947</v>
      </c>
      <c r="D1828" t="s">
        <v>946</v>
      </c>
      <c r="E1828" t="s">
        <v>854</v>
      </c>
      <c r="F1828" s="78">
        <v>114</v>
      </c>
      <c r="G1828" s="78">
        <v>456</v>
      </c>
      <c r="H1828" s="78">
        <v>6</v>
      </c>
      <c r="I1828" s="78">
        <v>24</v>
      </c>
      <c r="J1828" s="78">
        <v>70</v>
      </c>
      <c r="K1828" s="78">
        <v>280</v>
      </c>
      <c r="L1828" s="78">
        <v>29</v>
      </c>
      <c r="M1828" s="78">
        <v>116</v>
      </c>
      <c r="N1828" s="78">
        <v>6</v>
      </c>
      <c r="O1828" s="78">
        <v>24</v>
      </c>
      <c r="P1828" s="78">
        <v>3</v>
      </c>
      <c r="Q1828" s="78">
        <v>12</v>
      </c>
      <c r="R1828" s="79">
        <v>2.6315789473684209E-2</v>
      </c>
      <c r="S1828" s="79">
        <v>2.6315789473684209E-2</v>
      </c>
      <c r="T1828" s="78" t="str">
        <f>VLOOKUP(Table5[[#This Row],[ODS Code]],Lookup!A:D,4,FALSE)</f>
        <v>Ealing</v>
      </c>
      <c r="U1828" s="78" t="str">
        <f>VLOOKUP(Table5[[#This Row],[ODS Code]],Lookup!A:E,3,FALSE)</f>
        <v>Greenwell</v>
      </c>
      <c r="V1828" s="78" t="str">
        <f>VLOOKUP(Table5[[#This Row],[ODS Code]],Lookup!A:F,2,FALSE)</f>
        <v>ELMBANK SURGERY</v>
      </c>
      <c r="W1828" s="78" t="str">
        <f>VLOOKUP(Table5[[#This Row],[ODS Code]],Lookup!A:G,5,FALSE)</f>
        <v>E85088</v>
      </c>
    </row>
    <row r="1829" spans="1:23" x14ac:dyDescent="0.35">
      <c r="A1829" s="80">
        <v>45536</v>
      </c>
      <c r="B1829" t="s">
        <v>133</v>
      </c>
      <c r="C1829" t="s">
        <v>948</v>
      </c>
      <c r="D1829" t="s">
        <v>946</v>
      </c>
      <c r="E1829" t="s">
        <v>854</v>
      </c>
      <c r="F1829" s="78">
        <v>0</v>
      </c>
      <c r="G1829" s="78">
        <v>0</v>
      </c>
      <c r="H1829" s="78">
        <v>0</v>
      </c>
      <c r="I1829" s="78">
        <v>0</v>
      </c>
      <c r="J1829" s="78">
        <v>0</v>
      </c>
      <c r="K1829" s="78">
        <v>0</v>
      </c>
      <c r="L1829" s="78">
        <v>0</v>
      </c>
      <c r="M1829" s="78">
        <v>0</v>
      </c>
      <c r="N1829" s="78">
        <v>0</v>
      </c>
      <c r="O1829" s="78">
        <v>0</v>
      </c>
      <c r="P1829" s="78">
        <v>0</v>
      </c>
      <c r="Q1829" s="78">
        <v>0</v>
      </c>
      <c r="R1829" s="79">
        <v>0</v>
      </c>
      <c r="S1829" s="79">
        <v>0</v>
      </c>
      <c r="T1829" s="78" t="str">
        <f>VLOOKUP(Table5[[#This Row],[ODS Code]],Lookup!A:D,4,FALSE)</f>
        <v>Ealing</v>
      </c>
      <c r="U1829" s="78" t="str">
        <f>VLOOKUP(Table5[[#This Row],[ODS Code]],Lookup!A:E,3,FALSE)</f>
        <v>Greenwell</v>
      </c>
      <c r="V1829" s="78" t="str">
        <f>VLOOKUP(Table5[[#This Row],[ODS Code]],Lookup!A:F,2,FALSE)</f>
        <v>GREENFORD AVENUE FAMILY HEALTH PRACTICE</v>
      </c>
      <c r="W1829" s="78" t="str">
        <f>VLOOKUP(Table5[[#This Row],[ODS Code]],Lookup!A:G,5,FALSE)</f>
        <v>E85051</v>
      </c>
    </row>
    <row r="1830" spans="1:23" x14ac:dyDescent="0.35">
      <c r="A1830" s="80">
        <v>45536</v>
      </c>
      <c r="B1830" t="s">
        <v>148</v>
      </c>
      <c r="C1830" t="s">
        <v>949</v>
      </c>
      <c r="D1830" t="s">
        <v>946</v>
      </c>
      <c r="E1830" t="s">
        <v>854</v>
      </c>
      <c r="F1830" s="78">
        <v>84</v>
      </c>
      <c r="G1830" s="78">
        <v>168</v>
      </c>
      <c r="H1830" s="78">
        <v>7</v>
      </c>
      <c r="I1830" s="78">
        <v>14</v>
      </c>
      <c r="J1830" s="78">
        <v>43</v>
      </c>
      <c r="K1830" s="78">
        <v>86</v>
      </c>
      <c r="L1830" s="78">
        <v>22</v>
      </c>
      <c r="M1830" s="78">
        <v>44</v>
      </c>
      <c r="N1830" s="78">
        <v>6</v>
      </c>
      <c r="O1830" s="78">
        <v>12</v>
      </c>
      <c r="P1830" s="78">
        <v>6</v>
      </c>
      <c r="Q1830" s="78">
        <v>12</v>
      </c>
      <c r="R1830" s="79">
        <v>7.1428571428571425E-2</v>
      </c>
      <c r="S1830" s="79">
        <v>7.1428571428571425E-2</v>
      </c>
      <c r="T1830" s="78" t="str">
        <f>VLOOKUP(Table5[[#This Row],[ODS Code]],Lookup!A:D,4,FALSE)</f>
        <v>Ealing</v>
      </c>
      <c r="U1830" s="78" t="str">
        <f>VLOOKUP(Table5[[#This Row],[ODS Code]],Lookup!A:E,3,FALSE)</f>
        <v>Greenwell</v>
      </c>
      <c r="V1830" s="78" t="str">
        <f>VLOOKUP(Table5[[#This Row],[ODS Code]],Lookup!A:F,2,FALSE)</f>
        <v>HANWELL HEALTH CENTRE</v>
      </c>
      <c r="W1830" s="78" t="str">
        <f>VLOOKUP(Table5[[#This Row],[ODS Code]],Lookup!A:G,5,FALSE)</f>
        <v>E85041</v>
      </c>
    </row>
    <row r="1831" spans="1:23" x14ac:dyDescent="0.35">
      <c r="A1831" s="80">
        <v>45536</v>
      </c>
      <c r="B1831" t="s">
        <v>230</v>
      </c>
      <c r="C1831" t="s">
        <v>950</v>
      </c>
      <c r="D1831" t="s">
        <v>946</v>
      </c>
      <c r="E1831" t="s">
        <v>854</v>
      </c>
      <c r="F1831" s="78">
        <v>1503</v>
      </c>
      <c r="G1831" s="78">
        <v>3006</v>
      </c>
      <c r="H1831" s="78">
        <v>199</v>
      </c>
      <c r="I1831" s="78">
        <v>398</v>
      </c>
      <c r="J1831" s="78">
        <v>436</v>
      </c>
      <c r="K1831" s="78">
        <v>872</v>
      </c>
      <c r="L1831" s="78">
        <v>466</v>
      </c>
      <c r="M1831" s="78">
        <v>932</v>
      </c>
      <c r="N1831" s="78">
        <v>167</v>
      </c>
      <c r="O1831" s="78">
        <v>334</v>
      </c>
      <c r="P1831" s="78">
        <v>235</v>
      </c>
      <c r="Q1831" s="78">
        <v>470</v>
      </c>
      <c r="R1831" s="79">
        <v>0.15635395874916833</v>
      </c>
      <c r="S1831" s="79">
        <v>0.15635395874916833</v>
      </c>
      <c r="T1831" s="78" t="str">
        <f>VLOOKUP(Table5[[#This Row],[ODS Code]],Lookup!A:D,4,FALSE)</f>
        <v>Ealing</v>
      </c>
      <c r="U1831" s="78" t="str">
        <f>VLOOKUP(Table5[[#This Row],[ODS Code]],Lookup!A:E,3,FALSE)</f>
        <v>Greenwell</v>
      </c>
      <c r="V1831" s="78" t="str">
        <f>VLOOKUP(Table5[[#This Row],[ODS Code]],Lookup!A:F,2,FALSE)</f>
        <v>OLDFIELD FAMILY PRACTICE</v>
      </c>
      <c r="W1831" s="78" t="str">
        <f>VLOOKUP(Table5[[#This Row],[ODS Code]],Lookup!A:G,5,FALSE)</f>
        <v>E85069</v>
      </c>
    </row>
    <row r="1832" spans="1:23" x14ac:dyDescent="0.35">
      <c r="A1832" s="80">
        <v>45536</v>
      </c>
      <c r="B1832" t="s">
        <v>341</v>
      </c>
      <c r="C1832" t="s">
        <v>951</v>
      </c>
      <c r="D1832" t="s">
        <v>946</v>
      </c>
      <c r="E1832" t="s">
        <v>854</v>
      </c>
      <c r="F1832" s="78">
        <v>8134</v>
      </c>
      <c r="G1832" s="78">
        <v>16277</v>
      </c>
      <c r="H1832" s="78">
        <v>902</v>
      </c>
      <c r="I1832" s="78">
        <v>1804</v>
      </c>
      <c r="J1832" s="78">
        <v>3665</v>
      </c>
      <c r="K1832" s="78">
        <v>7339</v>
      </c>
      <c r="L1832" s="78">
        <v>2196</v>
      </c>
      <c r="M1832" s="78">
        <v>4392</v>
      </c>
      <c r="N1832" s="78">
        <v>615</v>
      </c>
      <c r="O1832" s="78">
        <v>1230</v>
      </c>
      <c r="P1832" s="78">
        <v>756</v>
      </c>
      <c r="Q1832" s="78">
        <v>1512</v>
      </c>
      <c r="R1832" s="79">
        <v>9.2943201376936319E-2</v>
      </c>
      <c r="S1832" s="79">
        <v>9.2891810530195976E-2</v>
      </c>
      <c r="T1832" s="78" t="str">
        <f>VLOOKUP(Table5[[#This Row],[ODS Code]],Lookup!A:D,4,FALSE)</f>
        <v>Ealing</v>
      </c>
      <c r="U1832" s="78" t="str">
        <f>VLOOKUP(Table5[[#This Row],[ODS Code]],Lookup!A:E,3,FALSE)</f>
        <v>Greenwell</v>
      </c>
      <c r="V1832" s="78" t="str">
        <f>VLOOKUP(Table5[[#This Row],[ODS Code]],Lookup!A:F,2,FALSE)</f>
        <v>THE MANSELL ROAD PRACTICE</v>
      </c>
      <c r="W1832" s="78" t="str">
        <f>VLOOKUP(Table5[[#This Row],[ODS Code]],Lookup!A:G,5,FALSE)</f>
        <v>E85129</v>
      </c>
    </row>
    <row r="1833" spans="1:23" x14ac:dyDescent="0.35">
      <c r="A1833" s="80">
        <v>45536</v>
      </c>
      <c r="B1833" t="s">
        <v>402</v>
      </c>
      <c r="C1833" t="s">
        <v>952</v>
      </c>
      <c r="D1833" t="s">
        <v>946</v>
      </c>
      <c r="E1833" t="s">
        <v>854</v>
      </c>
      <c r="F1833" s="78">
        <v>1434</v>
      </c>
      <c r="G1833" s="78">
        <v>2869</v>
      </c>
      <c r="H1833" s="78">
        <v>117</v>
      </c>
      <c r="I1833" s="78">
        <v>237</v>
      </c>
      <c r="J1833" s="78">
        <v>454</v>
      </c>
      <c r="K1833" s="78">
        <v>904</v>
      </c>
      <c r="L1833" s="78">
        <v>427</v>
      </c>
      <c r="M1833" s="78">
        <v>854</v>
      </c>
      <c r="N1833" s="78">
        <v>158</v>
      </c>
      <c r="O1833" s="78">
        <v>317</v>
      </c>
      <c r="P1833" s="78">
        <v>278</v>
      </c>
      <c r="Q1833" s="78">
        <v>557</v>
      </c>
      <c r="R1833" s="79">
        <v>0.19386331938633194</v>
      </c>
      <c r="S1833" s="79">
        <v>0.19414430115022657</v>
      </c>
      <c r="T1833" s="78" t="str">
        <f>VLOOKUP(Table5[[#This Row],[ODS Code]],Lookup!A:D,4,FALSE)</f>
        <v>Ealing</v>
      </c>
      <c r="U1833" s="78" t="str">
        <f>VLOOKUP(Table5[[#This Row],[ODS Code]],Lookup!A:E,3,FALSE)</f>
        <v>Greenwell</v>
      </c>
      <c r="V1833" s="78" t="str">
        <f>VLOOKUP(Table5[[#This Row],[ODS Code]],Lookup!A:F,2,FALSE)</f>
        <v>WESTSEVEN GP</v>
      </c>
      <c r="W1833" s="78" t="str">
        <f>VLOOKUP(Table5[[#This Row],[ODS Code]],Lookup!A:G,5,FALSE)</f>
        <v>E85013</v>
      </c>
    </row>
    <row r="1834" spans="1:23" x14ac:dyDescent="0.35">
      <c r="A1834" s="80">
        <v>45536</v>
      </c>
      <c r="B1834" t="s">
        <v>23</v>
      </c>
      <c r="C1834" t="s">
        <v>21</v>
      </c>
      <c r="D1834" t="s">
        <v>953</v>
      </c>
      <c r="E1834" t="s">
        <v>854</v>
      </c>
      <c r="F1834" s="78">
        <v>0</v>
      </c>
      <c r="G1834" s="78">
        <v>0</v>
      </c>
      <c r="H1834" s="78">
        <v>0</v>
      </c>
      <c r="I1834" s="78">
        <v>0</v>
      </c>
      <c r="J1834" s="78">
        <v>0</v>
      </c>
      <c r="K1834" s="78">
        <v>0</v>
      </c>
      <c r="L1834" s="78">
        <v>0</v>
      </c>
      <c r="M1834" s="78">
        <v>0</v>
      </c>
      <c r="N1834" s="78">
        <v>0</v>
      </c>
      <c r="O1834" s="78">
        <v>0</v>
      </c>
      <c r="P1834" s="78">
        <v>0</v>
      </c>
      <c r="Q1834" s="78">
        <v>0</v>
      </c>
      <c r="R1834" s="79">
        <v>0</v>
      </c>
      <c r="S1834" s="79">
        <v>0</v>
      </c>
      <c r="T1834" s="78" t="str">
        <f>VLOOKUP(Table5[[#This Row],[ODS Code]],Lookup!A:D,4,FALSE)</f>
        <v>Hammersmith &amp; Fulham</v>
      </c>
      <c r="U1834" s="78" t="str">
        <f>VLOOKUP(Table5[[#This Row],[ODS Code]],Lookup!A:E,3,FALSE)</f>
        <v>H&amp;F Central PCN</v>
      </c>
      <c r="V1834" s="78" t="str">
        <f>VLOOKUP(Table5[[#This Row],[ODS Code]],Lookup!A:F,2,FALSE)</f>
        <v>Ashchurch Surgery</v>
      </c>
      <c r="W1834" s="78" t="str">
        <f>VLOOKUP(Table5[[#This Row],[ODS Code]],Lookup!A:G,5,FALSE)</f>
        <v>E85032</v>
      </c>
    </row>
    <row r="1835" spans="1:23" x14ac:dyDescent="0.35">
      <c r="A1835" s="80">
        <v>45536</v>
      </c>
      <c r="B1835" t="s">
        <v>146</v>
      </c>
      <c r="C1835" t="s">
        <v>954</v>
      </c>
      <c r="D1835" t="s">
        <v>953</v>
      </c>
      <c r="E1835" t="s">
        <v>854</v>
      </c>
      <c r="F1835" s="78">
        <v>1971</v>
      </c>
      <c r="G1835" s="78">
        <v>3987</v>
      </c>
      <c r="H1835" s="78">
        <v>243</v>
      </c>
      <c r="I1835" s="78">
        <v>490</v>
      </c>
      <c r="J1835" s="78">
        <v>845</v>
      </c>
      <c r="K1835" s="78">
        <v>1701</v>
      </c>
      <c r="L1835" s="78">
        <v>543</v>
      </c>
      <c r="M1835" s="78">
        <v>1106</v>
      </c>
      <c r="N1835" s="78">
        <v>118</v>
      </c>
      <c r="O1835" s="78">
        <v>238</v>
      </c>
      <c r="P1835" s="78">
        <v>222</v>
      </c>
      <c r="Q1835" s="78">
        <v>452</v>
      </c>
      <c r="R1835" s="79">
        <v>0.11263318112633181</v>
      </c>
      <c r="S1835" s="79">
        <v>0.11336844745422624</v>
      </c>
      <c r="T1835" s="78" t="str">
        <f>VLOOKUP(Table5[[#This Row],[ODS Code]],Lookup!A:D,4,FALSE)</f>
        <v>Hammersmith &amp; Fulham</v>
      </c>
      <c r="U1835" s="78" t="str">
        <f>VLOOKUP(Table5[[#This Row],[ODS Code]],Lookup!A:E,3,FALSE)</f>
        <v>H&amp;F Central PCN</v>
      </c>
      <c r="V1835" s="78" t="str">
        <f>VLOOKUP(Table5[[#This Row],[ODS Code]],Lookup!A:F,2,FALSE)</f>
        <v>Hammersmith Bridge Surgery</v>
      </c>
      <c r="W1835" s="78" t="str">
        <f>VLOOKUP(Table5[[#This Row],[ODS Code]],Lookup!A:G,5,FALSE)</f>
        <v>E85033</v>
      </c>
    </row>
    <row r="1836" spans="1:23" x14ac:dyDescent="0.35">
      <c r="A1836" s="80">
        <v>45536</v>
      </c>
      <c r="B1836" t="s">
        <v>224</v>
      </c>
      <c r="C1836" t="s">
        <v>955</v>
      </c>
      <c r="D1836" t="s">
        <v>953</v>
      </c>
      <c r="E1836" t="s">
        <v>854</v>
      </c>
      <c r="F1836" s="78">
        <v>385</v>
      </c>
      <c r="G1836" s="78">
        <v>1126</v>
      </c>
      <c r="H1836" s="78">
        <v>49</v>
      </c>
      <c r="I1836" s="78">
        <v>144</v>
      </c>
      <c r="J1836" s="78">
        <v>189</v>
      </c>
      <c r="K1836" s="78">
        <v>551</v>
      </c>
      <c r="L1836" s="78">
        <v>111</v>
      </c>
      <c r="M1836" s="78">
        <v>327</v>
      </c>
      <c r="N1836" s="78">
        <v>22</v>
      </c>
      <c r="O1836" s="78">
        <v>62</v>
      </c>
      <c r="P1836" s="78">
        <v>14</v>
      </c>
      <c r="Q1836" s="78">
        <v>42</v>
      </c>
      <c r="R1836" s="79">
        <v>3.6363636363636362E-2</v>
      </c>
      <c r="S1836" s="79">
        <v>3.7300177619893425E-2</v>
      </c>
      <c r="T1836" s="78" t="str">
        <f>VLOOKUP(Table5[[#This Row],[ODS Code]],Lookup!A:D,4,FALSE)</f>
        <v>Hammersmith &amp; Fulham</v>
      </c>
      <c r="U1836" s="78" t="str">
        <f>VLOOKUP(Table5[[#This Row],[ODS Code]],Lookup!A:E,3,FALSE)</f>
        <v>H&amp;F Central PCN</v>
      </c>
      <c r="V1836" s="78" t="str">
        <f>VLOOKUP(Table5[[#This Row],[ODS Code]],Lookup!A:F,2,FALSE)</f>
        <v>82 Lillie Road Surgery</v>
      </c>
      <c r="W1836" s="78" t="str">
        <f>VLOOKUP(Table5[[#This Row],[ODS Code]],Lookup!A:G,5,FALSE)</f>
        <v>E85008</v>
      </c>
    </row>
    <row r="1837" spans="1:23" x14ac:dyDescent="0.35">
      <c r="A1837" s="80">
        <v>45536</v>
      </c>
      <c r="B1837" t="s">
        <v>297</v>
      </c>
      <c r="C1837" t="s">
        <v>296</v>
      </c>
      <c r="D1837" t="s">
        <v>953</v>
      </c>
      <c r="E1837" t="s">
        <v>854</v>
      </c>
      <c r="F1837" s="78">
        <v>587</v>
      </c>
      <c r="G1837" s="78">
        <v>1175</v>
      </c>
      <c r="H1837" s="78">
        <v>83</v>
      </c>
      <c r="I1837" s="78">
        <v>166</v>
      </c>
      <c r="J1837" s="78">
        <v>244</v>
      </c>
      <c r="K1837" s="78">
        <v>488</v>
      </c>
      <c r="L1837" s="78">
        <v>162</v>
      </c>
      <c r="M1837" s="78">
        <v>324</v>
      </c>
      <c r="N1837" s="78">
        <v>39</v>
      </c>
      <c r="O1837" s="78">
        <v>79</v>
      </c>
      <c r="P1837" s="78">
        <v>59</v>
      </c>
      <c r="Q1837" s="78">
        <v>118</v>
      </c>
      <c r="R1837" s="79">
        <v>0.10051107325383304</v>
      </c>
      <c r="S1837" s="79">
        <v>0.10042553191489362</v>
      </c>
      <c r="T1837" s="78" t="str">
        <f>VLOOKUP(Table5[[#This Row],[ODS Code]],Lookup!A:D,4,FALSE)</f>
        <v>Hammersmith &amp; Fulham</v>
      </c>
      <c r="U1837" s="78" t="str">
        <f>VLOOKUP(Table5[[#This Row],[ODS Code]],Lookup!A:E,3,FALSE)</f>
        <v>H&amp;F Central PCN</v>
      </c>
      <c r="V1837" s="78" t="str">
        <f>VLOOKUP(Table5[[#This Row],[ODS Code]],Lookup!A:F,2,FALSE)</f>
        <v>Sterndale Surgery</v>
      </c>
      <c r="W1837" s="78" t="str">
        <f>VLOOKUP(Table5[[#This Row],[ODS Code]],Lookup!A:G,5,FALSE)</f>
        <v>E85125</v>
      </c>
    </row>
    <row r="1838" spans="1:23" x14ac:dyDescent="0.35">
      <c r="A1838" s="80">
        <v>45536</v>
      </c>
      <c r="B1838" t="s">
        <v>396</v>
      </c>
      <c r="C1838" t="s">
        <v>956</v>
      </c>
      <c r="D1838" t="s">
        <v>953</v>
      </c>
      <c r="E1838" t="s">
        <v>854</v>
      </c>
      <c r="F1838" s="78">
        <v>1678</v>
      </c>
      <c r="G1838" s="78">
        <v>3525</v>
      </c>
      <c r="H1838" s="78">
        <v>201</v>
      </c>
      <c r="I1838" s="78">
        <v>425</v>
      </c>
      <c r="J1838" s="78">
        <v>660</v>
      </c>
      <c r="K1838" s="78">
        <v>1383</v>
      </c>
      <c r="L1838" s="78">
        <v>469</v>
      </c>
      <c r="M1838" s="78">
        <v>985</v>
      </c>
      <c r="N1838" s="78">
        <v>147</v>
      </c>
      <c r="O1838" s="78">
        <v>303</v>
      </c>
      <c r="P1838" s="78">
        <v>201</v>
      </c>
      <c r="Q1838" s="78">
        <v>429</v>
      </c>
      <c r="R1838" s="79">
        <v>0.1197854588796186</v>
      </c>
      <c r="S1838" s="79">
        <v>0.12170212765957447</v>
      </c>
      <c r="T1838" s="78" t="str">
        <f>VLOOKUP(Table5[[#This Row],[ODS Code]],Lookup!A:D,4,FALSE)</f>
        <v>Hammersmith &amp; Fulham</v>
      </c>
      <c r="U1838" s="78" t="str">
        <f>VLOOKUP(Table5[[#This Row],[ODS Code]],Lookup!A:E,3,FALSE)</f>
        <v>H&amp;F Central PCN</v>
      </c>
      <c r="V1838" s="78" t="str">
        <f>VLOOKUP(Table5[[#This Row],[ODS Code]],Lookup!A:F,2,FALSE)</f>
        <v>Brook Green Surgery</v>
      </c>
      <c r="W1838" s="78" t="str">
        <f>VLOOKUP(Table5[[#This Row],[ODS Code]],Lookup!A:G,5,FALSE)</f>
        <v>E85074</v>
      </c>
    </row>
    <row r="1839" spans="1:23" x14ac:dyDescent="0.35">
      <c r="A1839" s="80">
        <v>45536</v>
      </c>
      <c r="B1839" t="s">
        <v>50</v>
      </c>
      <c r="C1839" t="s">
        <v>49</v>
      </c>
      <c r="D1839" t="s">
        <v>957</v>
      </c>
      <c r="E1839" t="s">
        <v>854</v>
      </c>
      <c r="F1839" s="78">
        <v>1198</v>
      </c>
      <c r="G1839" s="78">
        <v>3474</v>
      </c>
      <c r="H1839" s="78">
        <v>99</v>
      </c>
      <c r="I1839" s="78">
        <v>288</v>
      </c>
      <c r="J1839" s="78">
        <v>723</v>
      </c>
      <c r="K1839" s="78">
        <v>2177</v>
      </c>
      <c r="L1839" s="78">
        <v>256</v>
      </c>
      <c r="M1839" s="78">
        <v>691</v>
      </c>
      <c r="N1839" s="78">
        <v>61</v>
      </c>
      <c r="O1839" s="78">
        <v>162</v>
      </c>
      <c r="P1839" s="78">
        <v>59</v>
      </c>
      <c r="Q1839" s="78">
        <v>156</v>
      </c>
      <c r="R1839" s="79">
        <v>4.9248747913188645E-2</v>
      </c>
      <c r="S1839" s="79">
        <v>4.4905008635578586E-2</v>
      </c>
      <c r="T1839" s="78" t="str">
        <f>VLOOKUP(Table5[[#This Row],[ODS Code]],Lookup!A:D,4,FALSE)</f>
        <v>Hammersmith &amp; Fulham</v>
      </c>
      <c r="U1839" s="78" t="str">
        <f>VLOOKUP(Table5[[#This Row],[ODS Code]],Lookup!A:E,3,FALSE)</f>
        <v>H&amp;F Partnership PCN</v>
      </c>
      <c r="V1839" s="78" t="str">
        <f>VLOOKUP(Table5[[#This Row],[ODS Code]],Lookup!A:F,2,FALSE)</f>
        <v>Brook Green Medical Centre</v>
      </c>
      <c r="W1839" s="78" t="str">
        <f>VLOOKUP(Table5[[#This Row],[ODS Code]],Lookup!A:G,5,FALSE)</f>
        <v>E85020</v>
      </c>
    </row>
    <row r="1840" spans="1:23" x14ac:dyDescent="0.35">
      <c r="A1840" s="80">
        <v>45536</v>
      </c>
      <c r="B1840" t="s">
        <v>223</v>
      </c>
      <c r="C1840" t="s">
        <v>222</v>
      </c>
      <c r="D1840" t="s">
        <v>957</v>
      </c>
      <c r="E1840" t="s">
        <v>854</v>
      </c>
      <c r="F1840" s="78">
        <v>2087</v>
      </c>
      <c r="G1840" s="78">
        <v>5152</v>
      </c>
      <c r="H1840" s="78">
        <v>172</v>
      </c>
      <c r="I1840" s="78">
        <v>404</v>
      </c>
      <c r="J1840" s="78">
        <v>1184</v>
      </c>
      <c r="K1840" s="78">
        <v>3073</v>
      </c>
      <c r="L1840" s="78">
        <v>407</v>
      </c>
      <c r="M1840" s="78">
        <v>956</v>
      </c>
      <c r="N1840" s="78">
        <v>149</v>
      </c>
      <c r="O1840" s="78">
        <v>335</v>
      </c>
      <c r="P1840" s="78">
        <v>175</v>
      </c>
      <c r="Q1840" s="78">
        <v>384</v>
      </c>
      <c r="R1840" s="79">
        <v>8.3852419741255388E-2</v>
      </c>
      <c r="S1840" s="79">
        <v>7.4534161490683232E-2</v>
      </c>
      <c r="T1840" s="78" t="str">
        <f>VLOOKUP(Table5[[#This Row],[ODS Code]],Lookup!A:D,4,FALSE)</f>
        <v>Hammersmith &amp; Fulham</v>
      </c>
      <c r="U1840" s="78" t="str">
        <f>VLOOKUP(Table5[[#This Row],[ODS Code]],Lookup!A:E,3,FALSE)</f>
        <v>H&amp;F Partnership PCN</v>
      </c>
      <c r="V1840" s="78" t="str">
        <f>VLOOKUP(Table5[[#This Row],[ODS Code]],Lookup!A:F,2,FALSE)</f>
        <v>North End Medical Centre</v>
      </c>
      <c r="W1840" s="78" t="str">
        <f>VLOOKUP(Table5[[#This Row],[ODS Code]],Lookup!A:G,5,FALSE)</f>
        <v>E85003</v>
      </c>
    </row>
    <row r="1841" spans="1:23" x14ac:dyDescent="0.35">
      <c r="A1841" s="80">
        <v>45536</v>
      </c>
      <c r="B1841" t="s">
        <v>236</v>
      </c>
      <c r="C1841" t="s">
        <v>235</v>
      </c>
      <c r="D1841" t="s">
        <v>957</v>
      </c>
      <c r="E1841" t="s">
        <v>854</v>
      </c>
      <c r="F1841" s="78">
        <v>2335</v>
      </c>
      <c r="G1841" s="78">
        <v>5034</v>
      </c>
      <c r="H1841" s="78">
        <v>234</v>
      </c>
      <c r="I1841" s="78">
        <v>483</v>
      </c>
      <c r="J1841" s="78">
        <v>1004</v>
      </c>
      <c r="K1841" s="78">
        <v>2271</v>
      </c>
      <c r="L1841" s="78">
        <v>585</v>
      </c>
      <c r="M1841" s="78">
        <v>1246</v>
      </c>
      <c r="N1841" s="78">
        <v>225</v>
      </c>
      <c r="O1841" s="78">
        <v>456</v>
      </c>
      <c r="P1841" s="78">
        <v>287</v>
      </c>
      <c r="Q1841" s="78">
        <v>578</v>
      </c>
      <c r="R1841" s="79">
        <v>0.12291220556745182</v>
      </c>
      <c r="S1841" s="79">
        <v>0.11481922924116011</v>
      </c>
      <c r="T1841" s="78" t="str">
        <f>VLOOKUP(Table5[[#This Row],[ODS Code]],Lookup!A:D,4,FALSE)</f>
        <v>Hammersmith &amp; Fulham</v>
      </c>
      <c r="U1841" s="78" t="str">
        <f>VLOOKUP(Table5[[#This Row],[ODS Code]],Lookup!A:E,3,FALSE)</f>
        <v>H&amp;F Partnership PCN</v>
      </c>
      <c r="V1841" s="78" t="str">
        <f>VLOOKUP(Table5[[#This Row],[ODS Code]],Lookup!A:F,2,FALSE)</f>
        <v>Park Medical Centre</v>
      </c>
      <c r="W1841" s="78" t="str">
        <f>VLOOKUP(Table5[[#This Row],[ODS Code]],Lookup!A:G,5,FALSE)</f>
        <v>E85636</v>
      </c>
    </row>
    <row r="1842" spans="1:23" x14ac:dyDescent="0.35">
      <c r="A1842" s="80">
        <v>45536</v>
      </c>
      <c r="B1842" t="s">
        <v>258</v>
      </c>
      <c r="C1842" t="s">
        <v>958</v>
      </c>
      <c r="D1842" t="s">
        <v>957</v>
      </c>
      <c r="E1842" t="s">
        <v>854</v>
      </c>
      <c r="F1842" s="78">
        <v>3957</v>
      </c>
      <c r="G1842" s="78">
        <v>8707</v>
      </c>
      <c r="H1842" s="78">
        <v>289</v>
      </c>
      <c r="I1842" s="78">
        <v>624</v>
      </c>
      <c r="J1842" s="78">
        <v>2305</v>
      </c>
      <c r="K1842" s="78">
        <v>5171</v>
      </c>
      <c r="L1842" s="78">
        <v>771</v>
      </c>
      <c r="M1842" s="78">
        <v>1675</v>
      </c>
      <c r="N1842" s="78">
        <v>259</v>
      </c>
      <c r="O1842" s="78">
        <v>546</v>
      </c>
      <c r="P1842" s="78">
        <v>333</v>
      </c>
      <c r="Q1842" s="78">
        <v>691</v>
      </c>
      <c r="R1842" s="79">
        <v>8.41546626231994E-2</v>
      </c>
      <c r="S1842" s="79">
        <v>7.9361433329505002E-2</v>
      </c>
      <c r="T1842" s="78" t="str">
        <f>VLOOKUP(Table5[[#This Row],[ODS Code]],Lookup!A:D,4,FALSE)</f>
        <v>Hammersmith &amp; Fulham</v>
      </c>
      <c r="U1842" s="78" t="str">
        <f>VLOOKUP(Table5[[#This Row],[ODS Code]],Lookup!A:E,3,FALSE)</f>
        <v>H&amp;F Partnership PCN</v>
      </c>
      <c r="V1842" s="78" t="str">
        <f>VLOOKUP(Table5[[#This Row],[ODS Code]],Lookup!A:F,2,FALSE)</f>
        <v>Richford Gate Medical Practice</v>
      </c>
      <c r="W1842" s="78" t="str">
        <f>VLOOKUP(Table5[[#This Row],[ODS Code]],Lookup!A:G,5,FALSE)</f>
        <v>E85016</v>
      </c>
    </row>
    <row r="1843" spans="1:23" x14ac:dyDescent="0.35">
      <c r="A1843" s="80">
        <v>45536</v>
      </c>
      <c r="B1843" t="s">
        <v>312</v>
      </c>
      <c r="C1843" t="s">
        <v>311</v>
      </c>
      <c r="D1843" t="s">
        <v>957</v>
      </c>
      <c r="E1843" t="s">
        <v>854</v>
      </c>
      <c r="F1843" s="78">
        <v>1584</v>
      </c>
      <c r="G1843" s="78">
        <v>3893</v>
      </c>
      <c r="H1843" s="78">
        <v>103</v>
      </c>
      <c r="I1843" s="78">
        <v>237</v>
      </c>
      <c r="J1843" s="78">
        <v>948</v>
      </c>
      <c r="K1843" s="78">
        <v>2390</v>
      </c>
      <c r="L1843" s="78">
        <v>308</v>
      </c>
      <c r="M1843" s="78">
        <v>755</v>
      </c>
      <c r="N1843" s="78">
        <v>95</v>
      </c>
      <c r="O1843" s="78">
        <v>219</v>
      </c>
      <c r="P1843" s="78">
        <v>130</v>
      </c>
      <c r="Q1843" s="78">
        <v>292</v>
      </c>
      <c r="R1843" s="79">
        <v>8.2070707070707072E-2</v>
      </c>
      <c r="S1843" s="79">
        <v>7.5006421782686877E-2</v>
      </c>
      <c r="T1843" s="78" t="str">
        <f>VLOOKUP(Table5[[#This Row],[ODS Code]],Lookup!A:D,4,FALSE)</f>
        <v>Hammersmith &amp; Fulham</v>
      </c>
      <c r="U1843" s="78" t="str">
        <f>VLOOKUP(Table5[[#This Row],[ODS Code]],Lookup!A:E,3,FALSE)</f>
        <v>H&amp;F Partnership PCN</v>
      </c>
      <c r="V1843" s="78" t="str">
        <f>VLOOKUP(Table5[[#This Row],[ODS Code]],Lookup!A:F,2,FALSE)</f>
        <v>The Bush Doctors</v>
      </c>
      <c r="W1843" s="78" t="str">
        <f>VLOOKUP(Table5[[#This Row],[ODS Code]],Lookup!A:G,5,FALSE)</f>
        <v>E85055</v>
      </c>
    </row>
    <row r="1844" spans="1:23" x14ac:dyDescent="0.35">
      <c r="A1844" s="80">
        <v>45536</v>
      </c>
      <c r="B1844" t="s">
        <v>73</v>
      </c>
      <c r="C1844" t="s">
        <v>959</v>
      </c>
      <c r="D1844" t="s">
        <v>960</v>
      </c>
      <c r="E1844" t="s">
        <v>854</v>
      </c>
      <c r="F1844" s="78">
        <v>0</v>
      </c>
      <c r="G1844" s="78">
        <v>0</v>
      </c>
      <c r="H1844" s="78">
        <v>0</v>
      </c>
      <c r="I1844" s="78">
        <v>0</v>
      </c>
      <c r="J1844" s="78">
        <v>0</v>
      </c>
      <c r="K1844" s="78">
        <v>0</v>
      </c>
      <c r="L1844" s="78">
        <v>0</v>
      </c>
      <c r="M1844" s="78">
        <v>0</v>
      </c>
      <c r="N1844" s="78">
        <v>0</v>
      </c>
      <c r="O1844" s="78">
        <v>0</v>
      </c>
      <c r="P1844" s="78">
        <v>0</v>
      </c>
      <c r="Q1844" s="78">
        <v>0</v>
      </c>
      <c r="R1844" s="79">
        <v>0</v>
      </c>
      <c r="S1844" s="79">
        <v>0</v>
      </c>
      <c r="T1844" s="78" t="str">
        <f>VLOOKUP(Table5[[#This Row],[ODS Code]],Lookup!A:D,4,FALSE)</f>
        <v>Brent</v>
      </c>
      <c r="U1844" s="78" t="str">
        <f>VLOOKUP(Table5[[#This Row],[ODS Code]],Lookup!A:E,3,FALSE)</f>
        <v>Harness North</v>
      </c>
      <c r="V1844" s="78" t="str">
        <f>VLOOKUP(Table5[[#This Row],[ODS Code]],Lookup!A:F,2,FALSE)</f>
        <v>CHURCH LANE SURGERY</v>
      </c>
      <c r="W1844" s="78" t="str">
        <f>VLOOKUP(Table5[[#This Row],[ODS Code]],Lookup!A:G,5,FALSE)</f>
        <v>E84067</v>
      </c>
    </row>
    <row r="1845" spans="1:23" x14ac:dyDescent="0.35">
      <c r="A1845" s="80">
        <v>45536</v>
      </c>
      <c r="B1845" t="s">
        <v>201</v>
      </c>
      <c r="C1845" t="s">
        <v>961</v>
      </c>
      <c r="D1845" t="s">
        <v>960</v>
      </c>
      <c r="E1845" t="s">
        <v>854</v>
      </c>
      <c r="F1845" s="78">
        <v>5076</v>
      </c>
      <c r="G1845" s="78">
        <v>15228</v>
      </c>
      <c r="H1845" s="78">
        <v>495</v>
      </c>
      <c r="I1845" s="78">
        <v>1485</v>
      </c>
      <c r="J1845" s="78">
        <v>1882</v>
      </c>
      <c r="K1845" s="78">
        <v>5646</v>
      </c>
      <c r="L1845" s="78">
        <v>1481</v>
      </c>
      <c r="M1845" s="78">
        <v>4443</v>
      </c>
      <c r="N1845" s="78">
        <v>585</v>
      </c>
      <c r="O1845" s="78">
        <v>1755</v>
      </c>
      <c r="P1845" s="78">
        <v>633</v>
      </c>
      <c r="Q1845" s="78">
        <v>1899</v>
      </c>
      <c r="R1845" s="79">
        <v>0.12470449172576832</v>
      </c>
      <c r="S1845" s="79">
        <v>0.12470449172576832</v>
      </c>
      <c r="T1845" s="78" t="str">
        <f>VLOOKUP(Table5[[#This Row],[ODS Code]],Lookup!A:D,4,FALSE)</f>
        <v>Brent</v>
      </c>
      <c r="U1845" s="78" t="str">
        <f>VLOOKUP(Table5[[#This Row],[ODS Code]],Lookup!A:E,3,FALSE)</f>
        <v>Harness North</v>
      </c>
      <c r="V1845" s="78" t="str">
        <f>VLOOKUP(Table5[[#This Row],[ODS Code]],Lookup!A:F,2,FALSE)</f>
        <v>LANFRANC MEDICAL CENTRE</v>
      </c>
      <c r="W1845" s="78" t="str">
        <f>VLOOKUP(Table5[[#This Row],[ODS Code]],Lookup!A:G,5,FALSE)</f>
        <v>E84083</v>
      </c>
    </row>
    <row r="1846" spans="1:23" x14ac:dyDescent="0.35">
      <c r="A1846" s="80">
        <v>45536</v>
      </c>
      <c r="B1846" t="s">
        <v>239</v>
      </c>
      <c r="C1846" t="s">
        <v>962</v>
      </c>
      <c r="D1846" t="s">
        <v>960</v>
      </c>
      <c r="E1846" t="s">
        <v>854</v>
      </c>
      <c r="F1846" s="78">
        <v>2396</v>
      </c>
      <c r="G1846" s="78">
        <v>5594</v>
      </c>
      <c r="H1846" s="78">
        <v>239</v>
      </c>
      <c r="I1846" s="78">
        <v>558</v>
      </c>
      <c r="J1846" s="78">
        <v>976</v>
      </c>
      <c r="K1846" s="78">
        <v>2338</v>
      </c>
      <c r="L1846" s="78">
        <v>556</v>
      </c>
      <c r="M1846" s="78">
        <v>1288</v>
      </c>
      <c r="N1846" s="78">
        <v>371</v>
      </c>
      <c r="O1846" s="78">
        <v>842</v>
      </c>
      <c r="P1846" s="78">
        <v>254</v>
      </c>
      <c r="Q1846" s="78">
        <v>568</v>
      </c>
      <c r="R1846" s="79">
        <v>0.10601001669449082</v>
      </c>
      <c r="S1846" s="79">
        <v>0.10153736145870576</v>
      </c>
      <c r="T1846" s="78" t="str">
        <f>VLOOKUP(Table5[[#This Row],[ODS Code]],Lookup!A:D,4,FALSE)</f>
        <v>Brent</v>
      </c>
      <c r="U1846" s="78" t="str">
        <f>VLOOKUP(Table5[[#This Row],[ODS Code]],Lookup!A:E,3,FALSE)</f>
        <v>Harness North</v>
      </c>
      <c r="V1846" s="78" t="str">
        <f>VLOOKUP(Table5[[#This Row],[ODS Code]],Lookup!A:F,2,FALSE)</f>
        <v>PEARL MEDICAL PRACTICE</v>
      </c>
      <c r="W1846" s="78" t="str">
        <f>VLOOKUP(Table5[[#This Row],[ODS Code]],Lookup!A:G,5,FALSE)</f>
        <v>E84701</v>
      </c>
    </row>
    <row r="1847" spans="1:23" x14ac:dyDescent="0.35">
      <c r="A1847" s="80">
        <v>45536</v>
      </c>
      <c r="B1847" t="s">
        <v>250</v>
      </c>
      <c r="C1847" t="s">
        <v>249</v>
      </c>
      <c r="D1847" t="s">
        <v>960</v>
      </c>
      <c r="E1847" t="s">
        <v>854</v>
      </c>
      <c r="F1847" s="78">
        <v>2869</v>
      </c>
      <c r="G1847" s="78">
        <v>6348</v>
      </c>
      <c r="H1847" s="78">
        <v>190</v>
      </c>
      <c r="I1847" s="78">
        <v>408</v>
      </c>
      <c r="J1847" s="78">
        <v>1628</v>
      </c>
      <c r="K1847" s="78">
        <v>3660</v>
      </c>
      <c r="L1847" s="78">
        <v>615</v>
      </c>
      <c r="M1847" s="78">
        <v>1315</v>
      </c>
      <c r="N1847" s="78">
        <v>232</v>
      </c>
      <c r="O1847" s="78">
        <v>510</v>
      </c>
      <c r="P1847" s="78">
        <v>204</v>
      </c>
      <c r="Q1847" s="78">
        <v>455</v>
      </c>
      <c r="R1847" s="79">
        <v>7.1104914604391778E-2</v>
      </c>
      <c r="S1847" s="79">
        <v>7.1676118462507876E-2</v>
      </c>
      <c r="T1847" s="78" t="str">
        <f>VLOOKUP(Table5[[#This Row],[ODS Code]],Lookup!A:D,4,FALSE)</f>
        <v>Brent</v>
      </c>
      <c r="U1847" s="78" t="str">
        <f>VLOOKUP(Table5[[#This Row],[ODS Code]],Lookup!A:E,3,FALSE)</f>
        <v>Harness North</v>
      </c>
      <c r="V1847" s="78" t="str">
        <f>VLOOKUP(Table5[[#This Row],[ODS Code]],Lookup!A:F,2,FALSE)</f>
        <v>Preston Hill Surgery</v>
      </c>
      <c r="W1847" s="78" t="str">
        <f>VLOOKUP(Table5[[#This Row],[ODS Code]],Lookup!A:G,5,FALSE)</f>
        <v>E84030</v>
      </c>
    </row>
    <row r="1848" spans="1:23" x14ac:dyDescent="0.35">
      <c r="A1848" s="80">
        <v>45536</v>
      </c>
      <c r="B1848" t="s">
        <v>251</v>
      </c>
      <c r="C1848" t="s">
        <v>963</v>
      </c>
      <c r="D1848" t="s">
        <v>960</v>
      </c>
      <c r="E1848" t="s">
        <v>854</v>
      </c>
      <c r="F1848" s="78">
        <v>0</v>
      </c>
      <c r="G1848" s="78">
        <v>0</v>
      </c>
      <c r="H1848" s="78">
        <v>0</v>
      </c>
      <c r="I1848" s="78">
        <v>0</v>
      </c>
      <c r="J1848" s="78">
        <v>0</v>
      </c>
      <c r="K1848" s="78">
        <v>0</v>
      </c>
      <c r="L1848" s="78">
        <v>0</v>
      </c>
      <c r="M1848" s="78">
        <v>0</v>
      </c>
      <c r="N1848" s="78">
        <v>0</v>
      </c>
      <c r="O1848" s="78">
        <v>0</v>
      </c>
      <c r="P1848" s="78">
        <v>0</v>
      </c>
      <c r="Q1848" s="78">
        <v>0</v>
      </c>
      <c r="R1848" s="79">
        <v>0</v>
      </c>
      <c r="S1848" s="79">
        <v>0</v>
      </c>
      <c r="T1848" s="78" t="str">
        <f>VLOOKUP(Table5[[#This Row],[ODS Code]],Lookup!A:D,4,FALSE)</f>
        <v>Brent</v>
      </c>
      <c r="U1848" s="78" t="str">
        <f>VLOOKUP(Table5[[#This Row],[ODS Code]],Lookup!A:E,3,FALSE)</f>
        <v>Harness North</v>
      </c>
      <c r="V1848" s="78" t="str">
        <f>VLOOKUP(Table5[[#This Row],[ODS Code]],Lookup!A:F,2,FALSE)</f>
        <v>PRESTON MEDICAL CENTRE</v>
      </c>
      <c r="W1848" s="78" t="str">
        <f>VLOOKUP(Table5[[#This Row],[ODS Code]],Lookup!A:G,5,FALSE)</f>
        <v>E84678</v>
      </c>
    </row>
    <row r="1849" spans="1:23" x14ac:dyDescent="0.35">
      <c r="A1849" s="80">
        <v>45536</v>
      </c>
      <c r="B1849" t="s">
        <v>274</v>
      </c>
      <c r="C1849" t="s">
        <v>964</v>
      </c>
      <c r="D1849" t="s">
        <v>960</v>
      </c>
      <c r="E1849" t="s">
        <v>854</v>
      </c>
      <c r="F1849" s="78">
        <v>1170</v>
      </c>
      <c r="G1849" s="78">
        <v>3440</v>
      </c>
      <c r="H1849" s="78">
        <v>46</v>
      </c>
      <c r="I1849" s="78">
        <v>138</v>
      </c>
      <c r="J1849" s="78">
        <v>951</v>
      </c>
      <c r="K1849" s="78">
        <v>2783</v>
      </c>
      <c r="L1849" s="78">
        <v>80</v>
      </c>
      <c r="M1849" s="78">
        <v>240</v>
      </c>
      <c r="N1849" s="78">
        <v>37</v>
      </c>
      <c r="O1849" s="78">
        <v>111</v>
      </c>
      <c r="P1849" s="78">
        <v>56</v>
      </c>
      <c r="Q1849" s="78">
        <v>168</v>
      </c>
      <c r="R1849" s="79">
        <v>4.7863247863247867E-2</v>
      </c>
      <c r="S1849" s="79">
        <v>4.8837209302325581E-2</v>
      </c>
      <c r="T1849" s="78" t="str">
        <f>VLOOKUP(Table5[[#This Row],[ODS Code]],Lookup!A:D,4,FALSE)</f>
        <v>Brent</v>
      </c>
      <c r="U1849" s="78" t="str">
        <f>VLOOKUP(Table5[[#This Row],[ODS Code]],Lookup!A:E,3,FALSE)</f>
        <v>Harness North</v>
      </c>
      <c r="V1849" s="78" t="str">
        <f>VLOOKUP(Table5[[#This Row],[ODS Code]],Lookup!A:F,2,FALSE)</f>
        <v>SMS MEDICAL PRACTICE</v>
      </c>
      <c r="W1849" s="78" t="str">
        <f>VLOOKUP(Table5[[#This Row],[ODS Code]],Lookup!A:G,5,FALSE)</f>
        <v>Y01090</v>
      </c>
    </row>
    <row r="1850" spans="1:23" x14ac:dyDescent="0.35">
      <c r="A1850" s="80">
        <v>45536</v>
      </c>
      <c r="B1850" t="s">
        <v>370</v>
      </c>
      <c r="C1850" t="s">
        <v>965</v>
      </c>
      <c r="D1850" t="s">
        <v>960</v>
      </c>
      <c r="E1850" t="s">
        <v>854</v>
      </c>
      <c r="F1850" s="78">
        <v>239</v>
      </c>
      <c r="G1850" s="78">
        <v>478</v>
      </c>
      <c r="H1850" s="78">
        <v>10</v>
      </c>
      <c r="I1850" s="78">
        <v>20</v>
      </c>
      <c r="J1850" s="78">
        <v>152</v>
      </c>
      <c r="K1850" s="78">
        <v>304</v>
      </c>
      <c r="L1850" s="78">
        <v>56</v>
      </c>
      <c r="M1850" s="78">
        <v>112</v>
      </c>
      <c r="N1850" s="78">
        <v>8</v>
      </c>
      <c r="O1850" s="78">
        <v>16</v>
      </c>
      <c r="P1850" s="78">
        <v>13</v>
      </c>
      <c r="Q1850" s="78">
        <v>26</v>
      </c>
      <c r="R1850" s="79">
        <v>5.4393305439330547E-2</v>
      </c>
      <c r="S1850" s="79">
        <v>5.4393305439330547E-2</v>
      </c>
      <c r="T1850" s="78" t="str">
        <f>VLOOKUP(Table5[[#This Row],[ODS Code]],Lookup!A:D,4,FALSE)</f>
        <v>Brent</v>
      </c>
      <c r="U1850" s="78" t="str">
        <f>VLOOKUP(Table5[[#This Row],[ODS Code]],Lookup!A:E,3,FALSE)</f>
        <v>Harness North</v>
      </c>
      <c r="V1850" s="78" t="str">
        <f>VLOOKUP(Table5[[#This Row],[ODS Code]],Lookup!A:F,2,FALSE)</f>
        <v>THE SUNFLOWER MEDICAL CENTRE</v>
      </c>
      <c r="W1850" s="78" t="str">
        <f>VLOOKUP(Table5[[#This Row],[ODS Code]],Lookup!A:G,5,FALSE)</f>
        <v>E84626</v>
      </c>
    </row>
    <row r="1851" spans="1:23" x14ac:dyDescent="0.35">
      <c r="A1851" s="80">
        <v>45536</v>
      </c>
      <c r="B1851" t="s">
        <v>371</v>
      </c>
      <c r="C1851" t="s">
        <v>966</v>
      </c>
      <c r="D1851" t="s">
        <v>960</v>
      </c>
      <c r="E1851" t="s">
        <v>854</v>
      </c>
      <c r="F1851" s="78">
        <v>4467</v>
      </c>
      <c r="G1851" s="78">
        <v>9056</v>
      </c>
      <c r="H1851" s="78">
        <v>528</v>
      </c>
      <c r="I1851" s="78">
        <v>1066</v>
      </c>
      <c r="J1851" s="78">
        <v>1733</v>
      </c>
      <c r="K1851" s="78">
        <v>3548</v>
      </c>
      <c r="L1851" s="78">
        <v>1183</v>
      </c>
      <c r="M1851" s="78">
        <v>2384</v>
      </c>
      <c r="N1851" s="78">
        <v>578</v>
      </c>
      <c r="O1851" s="78">
        <v>1160</v>
      </c>
      <c r="P1851" s="78">
        <v>445</v>
      </c>
      <c r="Q1851" s="78">
        <v>898</v>
      </c>
      <c r="R1851" s="79">
        <v>9.961943138571748E-2</v>
      </c>
      <c r="S1851" s="79">
        <v>9.9160777385159007E-2</v>
      </c>
      <c r="T1851" s="78" t="str">
        <f>VLOOKUP(Table5[[#This Row],[ODS Code]],Lookup!A:D,4,FALSE)</f>
        <v>Brent</v>
      </c>
      <c r="U1851" s="78" t="str">
        <f>VLOOKUP(Table5[[#This Row],[ODS Code]],Lookup!A:E,3,FALSE)</f>
        <v>Harness North</v>
      </c>
      <c r="V1851" s="78" t="str">
        <f>VLOOKUP(Table5[[#This Row],[ODS Code]],Lookup!A:F,2,FALSE)</f>
        <v>THE SURGERY</v>
      </c>
      <c r="W1851" s="78" t="str">
        <f>VLOOKUP(Table5[[#This Row],[ODS Code]],Lookup!A:G,5,FALSE)</f>
        <v>E84635</v>
      </c>
    </row>
    <row r="1852" spans="1:23" x14ac:dyDescent="0.35">
      <c r="A1852" s="80">
        <v>45536</v>
      </c>
      <c r="B1852" t="s">
        <v>394</v>
      </c>
      <c r="C1852" t="s">
        <v>967</v>
      </c>
      <c r="D1852" t="s">
        <v>960</v>
      </c>
      <c r="E1852" t="s">
        <v>854</v>
      </c>
      <c r="F1852" s="78">
        <v>23826</v>
      </c>
      <c r="G1852" s="78">
        <v>47672</v>
      </c>
      <c r="H1852" s="78">
        <v>1987</v>
      </c>
      <c r="I1852" s="78">
        <v>3974</v>
      </c>
      <c r="J1852" s="78">
        <v>11300</v>
      </c>
      <c r="K1852" s="78">
        <v>22620</v>
      </c>
      <c r="L1852" s="78">
        <v>4642</v>
      </c>
      <c r="M1852" s="78">
        <v>9284</v>
      </c>
      <c r="N1852" s="78">
        <v>2713</v>
      </c>
      <c r="O1852" s="78">
        <v>5426</v>
      </c>
      <c r="P1852" s="78">
        <v>3184</v>
      </c>
      <c r="Q1852" s="78">
        <v>6368</v>
      </c>
      <c r="R1852" s="79">
        <v>0.13363552421724167</v>
      </c>
      <c r="S1852" s="79">
        <v>0.13357945964087933</v>
      </c>
      <c r="T1852" s="78" t="str">
        <f>VLOOKUP(Table5[[#This Row],[ODS Code]],Lookup!A:D,4,FALSE)</f>
        <v>Brent</v>
      </c>
      <c r="U1852" s="78" t="str">
        <f>VLOOKUP(Table5[[#This Row],[ODS Code]],Lookup!A:E,3,FALSE)</f>
        <v>Harness North</v>
      </c>
      <c r="V1852" s="78" t="str">
        <f>VLOOKUP(Table5[[#This Row],[ODS Code]],Lookup!A:F,2,FALSE)</f>
        <v>WEMBLEY PARK DRIVE MEDICAL CENTRE</v>
      </c>
      <c r="W1852" s="78" t="str">
        <f>VLOOKUP(Table5[[#This Row],[ODS Code]],Lookup!A:G,5,FALSE)</f>
        <v>E84709</v>
      </c>
    </row>
    <row r="1853" spans="1:23" x14ac:dyDescent="0.35">
      <c r="A1853" s="80">
        <v>45536</v>
      </c>
      <c r="B1853" t="s">
        <v>406</v>
      </c>
      <c r="C1853" t="s">
        <v>968</v>
      </c>
      <c r="D1853" t="s">
        <v>960</v>
      </c>
      <c r="E1853" t="s">
        <v>854</v>
      </c>
      <c r="F1853" s="78">
        <v>5059</v>
      </c>
      <c r="G1853" s="78">
        <v>10346</v>
      </c>
      <c r="H1853" s="78">
        <v>579</v>
      </c>
      <c r="I1853" s="78">
        <v>1127</v>
      </c>
      <c r="J1853" s="78">
        <v>1452</v>
      </c>
      <c r="K1853" s="78">
        <v>3331</v>
      </c>
      <c r="L1853" s="78">
        <v>1763</v>
      </c>
      <c r="M1853" s="78">
        <v>3435</v>
      </c>
      <c r="N1853" s="78">
        <v>568</v>
      </c>
      <c r="O1853" s="78">
        <v>1107</v>
      </c>
      <c r="P1853" s="78">
        <v>697</v>
      </c>
      <c r="Q1853" s="78">
        <v>1346</v>
      </c>
      <c r="R1853" s="79">
        <v>0.13777426368847598</v>
      </c>
      <c r="S1853" s="79">
        <v>0.13009858882659966</v>
      </c>
      <c r="T1853" s="78" t="str">
        <f>VLOOKUP(Table5[[#This Row],[ODS Code]],Lookup!A:D,4,FALSE)</f>
        <v>Brent</v>
      </c>
      <c r="U1853" s="78" t="str">
        <f>VLOOKUP(Table5[[#This Row],[ODS Code]],Lookup!A:E,3,FALSE)</f>
        <v>Harness North</v>
      </c>
      <c r="V1853" s="78" t="str">
        <f>VLOOKUP(Table5[[#This Row],[ODS Code]],Lookup!A:F,2,FALSE)</f>
        <v>WILLOW TREE FAMILY DOCTORS</v>
      </c>
      <c r="W1853" s="78" t="str">
        <f>VLOOKUP(Table5[[#This Row],[ODS Code]],Lookup!A:G,5,FALSE)</f>
        <v>E84015</v>
      </c>
    </row>
    <row r="1854" spans="1:23" x14ac:dyDescent="0.35">
      <c r="A1854" s="80">
        <v>45536</v>
      </c>
      <c r="B1854" t="s">
        <v>41</v>
      </c>
      <c r="C1854" t="s">
        <v>969</v>
      </c>
      <c r="D1854" t="s">
        <v>970</v>
      </c>
      <c r="E1854" t="s">
        <v>854</v>
      </c>
      <c r="F1854" s="78">
        <v>6632</v>
      </c>
      <c r="G1854" s="78">
        <v>15768</v>
      </c>
      <c r="H1854" s="78">
        <v>479</v>
      </c>
      <c r="I1854" s="78">
        <v>1102</v>
      </c>
      <c r="J1854" s="78">
        <v>3426</v>
      </c>
      <c r="K1854" s="78">
        <v>8376</v>
      </c>
      <c r="L1854" s="78">
        <v>1716</v>
      </c>
      <c r="M1854" s="78">
        <v>3923</v>
      </c>
      <c r="N1854" s="78">
        <v>515</v>
      </c>
      <c r="O1854" s="78">
        <v>1215</v>
      </c>
      <c r="P1854" s="78">
        <v>496</v>
      </c>
      <c r="Q1854" s="78">
        <v>1152</v>
      </c>
      <c r="R1854" s="79">
        <v>7.478890229191798E-2</v>
      </c>
      <c r="S1854" s="79">
        <v>7.3059360730593603E-2</v>
      </c>
      <c r="T1854" s="78" t="str">
        <f>VLOOKUP(Table5[[#This Row],[ODS Code]],Lookup!A:D,4,FALSE)</f>
        <v>Brent</v>
      </c>
      <c r="U1854" s="78" t="str">
        <f>VLOOKUP(Table5[[#This Row],[ODS Code]],Lookup!A:E,3,FALSE)</f>
        <v>Harness South</v>
      </c>
      <c r="V1854" s="78" t="str">
        <f>VLOOKUP(Table5[[#This Row],[ODS Code]],Lookup!A:F,2,FALSE)</f>
        <v>BRENTFIELD MEDICAL CENTRE</v>
      </c>
      <c r="W1854" s="78" t="str">
        <f>VLOOKUP(Table5[[#This Row],[ODS Code]],Lookup!A:G,5,FALSE)</f>
        <v>E84031</v>
      </c>
    </row>
    <row r="1855" spans="1:23" x14ac:dyDescent="0.35">
      <c r="A1855" s="80">
        <v>45536</v>
      </c>
      <c r="B1855" t="s">
        <v>72</v>
      </c>
      <c r="C1855" t="s">
        <v>971</v>
      </c>
      <c r="D1855" t="s">
        <v>970</v>
      </c>
      <c r="E1855" t="s">
        <v>854</v>
      </c>
      <c r="F1855" s="78">
        <v>6404</v>
      </c>
      <c r="G1855" s="78">
        <v>13007</v>
      </c>
      <c r="H1855" s="78">
        <v>371</v>
      </c>
      <c r="I1855" s="78">
        <v>752</v>
      </c>
      <c r="J1855" s="78">
        <v>4027</v>
      </c>
      <c r="K1855" s="78">
        <v>8190</v>
      </c>
      <c r="L1855" s="78">
        <v>1276</v>
      </c>
      <c r="M1855" s="78">
        <v>2585</v>
      </c>
      <c r="N1855" s="78">
        <v>360</v>
      </c>
      <c r="O1855" s="78">
        <v>729</v>
      </c>
      <c r="P1855" s="78">
        <v>370</v>
      </c>
      <c r="Q1855" s="78">
        <v>751</v>
      </c>
      <c r="R1855" s="79">
        <v>5.7776389756402251E-2</v>
      </c>
      <c r="S1855" s="79">
        <v>5.7738141000999464E-2</v>
      </c>
      <c r="T1855" s="78" t="str">
        <f>VLOOKUP(Table5[[#This Row],[ODS Code]],Lookup!A:D,4,FALSE)</f>
        <v>Brent</v>
      </c>
      <c r="U1855" s="78" t="str">
        <f>VLOOKUP(Table5[[#This Row],[ODS Code]],Lookup!A:E,3,FALSE)</f>
        <v>Harness South</v>
      </c>
      <c r="V1855" s="78" t="str">
        <f>VLOOKUP(Table5[[#This Row],[ODS Code]],Lookup!A:F,2,FALSE)</f>
        <v>CHURCH END MEDICAL CENTRE</v>
      </c>
      <c r="W1855" s="78" t="str">
        <f>VLOOKUP(Table5[[#This Row],[ODS Code]],Lookup!A:G,5,FALSE)</f>
        <v>E84013</v>
      </c>
    </row>
    <row r="1856" spans="1:23" x14ac:dyDescent="0.35">
      <c r="A1856" s="80">
        <v>45536</v>
      </c>
      <c r="B1856" t="s">
        <v>114</v>
      </c>
      <c r="C1856" t="s">
        <v>972</v>
      </c>
      <c r="D1856" t="s">
        <v>970</v>
      </c>
      <c r="E1856" t="s">
        <v>854</v>
      </c>
      <c r="F1856" s="78">
        <v>6681</v>
      </c>
      <c r="G1856" s="78">
        <v>13713</v>
      </c>
      <c r="H1856" s="78">
        <v>559</v>
      </c>
      <c r="I1856" s="78">
        <v>1043</v>
      </c>
      <c r="J1856" s="78">
        <v>2686</v>
      </c>
      <c r="K1856" s="78">
        <v>6255</v>
      </c>
      <c r="L1856" s="78">
        <v>1833</v>
      </c>
      <c r="M1856" s="78">
        <v>3429</v>
      </c>
      <c r="N1856" s="78">
        <v>789</v>
      </c>
      <c r="O1856" s="78">
        <v>1472</v>
      </c>
      <c r="P1856" s="78">
        <v>814</v>
      </c>
      <c r="Q1856" s="78">
        <v>1514</v>
      </c>
      <c r="R1856" s="79">
        <v>0.12183804819637779</v>
      </c>
      <c r="S1856" s="79">
        <v>0.11040618391307519</v>
      </c>
      <c r="T1856" s="78" t="str">
        <f>VLOOKUP(Table5[[#This Row],[ODS Code]],Lookup!A:D,4,FALSE)</f>
        <v>Brent</v>
      </c>
      <c r="U1856" s="78" t="str">
        <f>VLOOKUP(Table5[[#This Row],[ODS Code]],Lookup!A:E,3,FALSE)</f>
        <v>Harness South</v>
      </c>
      <c r="V1856" s="78" t="str">
        <f>VLOOKUP(Table5[[#This Row],[ODS Code]],Lookup!A:F,2,FALSE)</f>
        <v>FORTY WILLOWS SURGERY</v>
      </c>
      <c r="W1856" s="78" t="str">
        <f>VLOOKUP(Table5[[#This Row],[ODS Code]],Lookup!A:G,5,FALSE)</f>
        <v>E84002</v>
      </c>
    </row>
    <row r="1857" spans="1:23" x14ac:dyDescent="0.35">
      <c r="A1857" s="80">
        <v>45536</v>
      </c>
      <c r="B1857" t="s">
        <v>115</v>
      </c>
      <c r="C1857" t="s">
        <v>973</v>
      </c>
      <c r="D1857" t="s">
        <v>970</v>
      </c>
      <c r="E1857" t="s">
        <v>854</v>
      </c>
      <c r="F1857" s="78">
        <v>4138</v>
      </c>
      <c r="G1857" s="78">
        <v>11573</v>
      </c>
      <c r="H1857" s="78">
        <v>348</v>
      </c>
      <c r="I1857" s="78">
        <v>856</v>
      </c>
      <c r="J1857" s="78">
        <v>1831</v>
      </c>
      <c r="K1857" s="78">
        <v>5902</v>
      </c>
      <c r="L1857" s="78">
        <v>1043</v>
      </c>
      <c r="M1857" s="78">
        <v>2562</v>
      </c>
      <c r="N1857" s="78">
        <v>427</v>
      </c>
      <c r="O1857" s="78">
        <v>1058</v>
      </c>
      <c r="P1857" s="78">
        <v>489</v>
      </c>
      <c r="Q1857" s="78">
        <v>1195</v>
      </c>
      <c r="R1857" s="79">
        <v>0.11817303044949251</v>
      </c>
      <c r="S1857" s="79">
        <v>0.10325758230363778</v>
      </c>
      <c r="T1857" s="78" t="str">
        <f>VLOOKUP(Table5[[#This Row],[ODS Code]],Lookup!A:D,4,FALSE)</f>
        <v>Brent</v>
      </c>
      <c r="U1857" s="78" t="str">
        <f>VLOOKUP(Table5[[#This Row],[ODS Code]],Lookup!A:E,3,FALSE)</f>
        <v>Harness South</v>
      </c>
      <c r="V1857" s="78" t="str">
        <f>VLOOKUP(Table5[[#This Row],[ODS Code]],Lookup!A:F,2,FALSE)</f>
        <v>FREUCHEN MEDICAL CENTRE</v>
      </c>
      <c r="W1857" s="78" t="str">
        <f>VLOOKUP(Table5[[#This Row],[ODS Code]],Lookup!A:G,5,FALSE)</f>
        <v>E84074</v>
      </c>
    </row>
    <row r="1858" spans="1:23" x14ac:dyDescent="0.35">
      <c r="A1858" s="80">
        <v>45536</v>
      </c>
      <c r="B1858" t="s">
        <v>162</v>
      </c>
      <c r="C1858" t="s">
        <v>974</v>
      </c>
      <c r="D1858" t="s">
        <v>970</v>
      </c>
      <c r="E1858" t="s">
        <v>854</v>
      </c>
      <c r="F1858" s="78">
        <v>2031</v>
      </c>
      <c r="G1858" s="78">
        <v>4651</v>
      </c>
      <c r="H1858" s="78">
        <v>175</v>
      </c>
      <c r="I1858" s="78">
        <v>378</v>
      </c>
      <c r="J1858" s="78">
        <v>875</v>
      </c>
      <c r="K1858" s="78">
        <v>2148</v>
      </c>
      <c r="L1858" s="78">
        <v>521</v>
      </c>
      <c r="M1858" s="78">
        <v>1126</v>
      </c>
      <c r="N1858" s="78">
        <v>232</v>
      </c>
      <c r="O1858" s="78">
        <v>514</v>
      </c>
      <c r="P1858" s="78">
        <v>228</v>
      </c>
      <c r="Q1858" s="78">
        <v>485</v>
      </c>
      <c r="R1858" s="79">
        <v>0.11225997045790251</v>
      </c>
      <c r="S1858" s="79">
        <v>0.10427864975274134</v>
      </c>
      <c r="T1858" s="78" t="str">
        <f>VLOOKUP(Table5[[#This Row],[ODS Code]],Lookup!A:D,4,FALSE)</f>
        <v>Brent</v>
      </c>
      <c r="U1858" s="78" t="str">
        <f>VLOOKUP(Table5[[#This Row],[ODS Code]],Lookup!A:E,3,FALSE)</f>
        <v>Harness South</v>
      </c>
      <c r="V1858" s="78" t="str">
        <f>VLOOKUP(Table5[[#This Row],[ODS Code]],Lookup!A:F,2,FALSE)</f>
        <v>HILLTOP MEDICAL PRACTICE</v>
      </c>
      <c r="W1858" s="78" t="str">
        <f>VLOOKUP(Table5[[#This Row],[ODS Code]],Lookup!A:G,5,FALSE)</f>
        <v>E84637</v>
      </c>
    </row>
    <row r="1859" spans="1:23" x14ac:dyDescent="0.35">
      <c r="A1859" s="80">
        <v>45536</v>
      </c>
      <c r="B1859" t="s">
        <v>233</v>
      </c>
      <c r="C1859" t="s">
        <v>975</v>
      </c>
      <c r="D1859" t="s">
        <v>970</v>
      </c>
      <c r="E1859" t="s">
        <v>854</v>
      </c>
      <c r="F1859" s="78">
        <v>0</v>
      </c>
      <c r="G1859" s="78">
        <v>0</v>
      </c>
      <c r="H1859" s="78">
        <v>0</v>
      </c>
      <c r="I1859" s="78">
        <v>0</v>
      </c>
      <c r="J1859" s="78">
        <v>0</v>
      </c>
      <c r="K1859" s="78">
        <v>0</v>
      </c>
      <c r="L1859" s="78">
        <v>0</v>
      </c>
      <c r="M1859" s="78">
        <v>0</v>
      </c>
      <c r="N1859" s="78">
        <v>0</v>
      </c>
      <c r="O1859" s="78">
        <v>0</v>
      </c>
      <c r="P1859" s="78">
        <v>0</v>
      </c>
      <c r="Q1859" s="78">
        <v>0</v>
      </c>
      <c r="R1859" s="79">
        <v>0</v>
      </c>
      <c r="S1859" s="79">
        <v>0</v>
      </c>
      <c r="T1859" s="78" t="str">
        <f>VLOOKUP(Table5[[#This Row],[ODS Code]],Lookup!A:D,4,FALSE)</f>
        <v>Brent</v>
      </c>
      <c r="U1859" s="78" t="str">
        <f>VLOOKUP(Table5[[#This Row],[ODS Code]],Lookup!A:E,3,FALSE)</f>
        <v>Harness South</v>
      </c>
      <c r="V1859" s="78" t="str">
        <f>VLOOKUP(Table5[[#This Row],[ODS Code]],Lookup!A:F,2,FALSE)</f>
        <v>OXGATE GARDENS SURGERY</v>
      </c>
      <c r="W1859" s="78" t="str">
        <f>VLOOKUP(Table5[[#This Row],[ODS Code]],Lookup!A:G,5,FALSE)</f>
        <v>E84076</v>
      </c>
    </row>
    <row r="1860" spans="1:23" x14ac:dyDescent="0.35">
      <c r="A1860" s="80">
        <v>45536</v>
      </c>
      <c r="B1860" t="s">
        <v>237</v>
      </c>
      <c r="C1860" t="s">
        <v>976</v>
      </c>
      <c r="D1860" t="s">
        <v>970</v>
      </c>
      <c r="E1860" t="s">
        <v>854</v>
      </c>
      <c r="F1860" s="78">
        <v>3788</v>
      </c>
      <c r="G1860" s="78">
        <v>10194</v>
      </c>
      <c r="H1860" s="78">
        <v>337</v>
      </c>
      <c r="I1860" s="78">
        <v>834</v>
      </c>
      <c r="J1860" s="78">
        <v>1779</v>
      </c>
      <c r="K1860" s="78">
        <v>5178</v>
      </c>
      <c r="L1860" s="78">
        <v>878</v>
      </c>
      <c r="M1860" s="78">
        <v>2191</v>
      </c>
      <c r="N1860" s="78">
        <v>373</v>
      </c>
      <c r="O1860" s="78">
        <v>942</v>
      </c>
      <c r="P1860" s="78">
        <v>421</v>
      </c>
      <c r="Q1860" s="78">
        <v>1049</v>
      </c>
      <c r="R1860" s="79">
        <v>0.11114044350580782</v>
      </c>
      <c r="S1860" s="79">
        <v>0.1029036688247989</v>
      </c>
      <c r="T1860" s="78" t="str">
        <f>VLOOKUP(Table5[[#This Row],[ODS Code]],Lookup!A:D,4,FALSE)</f>
        <v>Brent</v>
      </c>
      <c r="U1860" s="78" t="str">
        <f>VLOOKUP(Table5[[#This Row],[ODS Code]],Lookup!A:E,3,FALSE)</f>
        <v>Harness South</v>
      </c>
      <c r="V1860" s="78" t="str">
        <f>VLOOKUP(Table5[[#This Row],[ODS Code]],Lookup!A:F,2,FALSE)</f>
        <v>ACTON LANE SURGERY</v>
      </c>
      <c r="W1860" s="78" t="str">
        <f>VLOOKUP(Table5[[#This Row],[ODS Code]],Lookup!A:G,5,FALSE)</f>
        <v>E84645</v>
      </c>
    </row>
    <row r="1861" spans="1:23" x14ac:dyDescent="0.35">
      <c r="A1861" s="80">
        <v>45536</v>
      </c>
      <c r="B1861" t="s">
        <v>260</v>
      </c>
      <c r="C1861" t="s">
        <v>977</v>
      </c>
      <c r="D1861" t="s">
        <v>970</v>
      </c>
      <c r="E1861" t="s">
        <v>854</v>
      </c>
      <c r="F1861" s="78">
        <v>3623</v>
      </c>
      <c r="G1861" s="78">
        <v>7246</v>
      </c>
      <c r="H1861" s="78">
        <v>412</v>
      </c>
      <c r="I1861" s="78">
        <v>824</v>
      </c>
      <c r="J1861" s="78">
        <v>1247</v>
      </c>
      <c r="K1861" s="78">
        <v>2494</v>
      </c>
      <c r="L1861" s="78">
        <v>1105</v>
      </c>
      <c r="M1861" s="78">
        <v>2210</v>
      </c>
      <c r="N1861" s="78">
        <v>423</v>
      </c>
      <c r="O1861" s="78">
        <v>846</v>
      </c>
      <c r="P1861" s="78">
        <v>436</v>
      </c>
      <c r="Q1861" s="78">
        <v>872</v>
      </c>
      <c r="R1861" s="79">
        <v>0.12034225779740547</v>
      </c>
      <c r="S1861" s="79">
        <v>0.12034225779740547</v>
      </c>
      <c r="T1861" s="78" t="str">
        <f>VLOOKUP(Table5[[#This Row],[ODS Code]],Lookup!A:D,4,FALSE)</f>
        <v>Brent</v>
      </c>
      <c r="U1861" s="78" t="str">
        <f>VLOOKUP(Table5[[#This Row],[ODS Code]],Lookup!A:E,3,FALSE)</f>
        <v>Harness South</v>
      </c>
      <c r="V1861" s="78" t="str">
        <f>VLOOKUP(Table5[[#This Row],[ODS Code]],Lookup!A:F,2,FALSE)</f>
        <v>ROUNDWOOD PARK MEDICAL CENTRE</v>
      </c>
      <c r="W1861" s="78" t="str">
        <f>VLOOKUP(Table5[[#This Row],[ODS Code]],Lookup!A:G,5,FALSE)</f>
        <v>E84656</v>
      </c>
    </row>
    <row r="1862" spans="1:23" x14ac:dyDescent="0.35">
      <c r="A1862" s="80">
        <v>45536</v>
      </c>
      <c r="B1862" t="s">
        <v>368</v>
      </c>
      <c r="C1862" t="s">
        <v>978</v>
      </c>
      <c r="D1862" t="s">
        <v>970</v>
      </c>
      <c r="E1862" t="s">
        <v>854</v>
      </c>
      <c r="F1862" s="78">
        <v>3025</v>
      </c>
      <c r="G1862" s="78">
        <v>6050</v>
      </c>
      <c r="H1862" s="78">
        <v>202</v>
      </c>
      <c r="I1862" s="78">
        <v>404</v>
      </c>
      <c r="J1862" s="78">
        <v>1610</v>
      </c>
      <c r="K1862" s="78">
        <v>3220</v>
      </c>
      <c r="L1862" s="78">
        <v>756</v>
      </c>
      <c r="M1862" s="78">
        <v>1512</v>
      </c>
      <c r="N1862" s="78">
        <v>230</v>
      </c>
      <c r="O1862" s="78">
        <v>460</v>
      </c>
      <c r="P1862" s="78">
        <v>227</v>
      </c>
      <c r="Q1862" s="78">
        <v>454</v>
      </c>
      <c r="R1862" s="79">
        <v>7.5041322314049586E-2</v>
      </c>
      <c r="S1862" s="79">
        <v>7.5041322314049586E-2</v>
      </c>
      <c r="T1862" s="78" t="str">
        <f>VLOOKUP(Table5[[#This Row],[ODS Code]],Lookup!A:D,4,FALSE)</f>
        <v>Brent</v>
      </c>
      <c r="U1862" s="78" t="str">
        <f>VLOOKUP(Table5[[#This Row],[ODS Code]],Lookup!A:E,3,FALSE)</f>
        <v>Harness South</v>
      </c>
      <c r="V1862" s="78" t="str">
        <f>VLOOKUP(Table5[[#This Row],[ODS Code]],Lookup!A:F,2,FALSE)</f>
        <v>STONEBRIDGE MEDICAL CENTRE</v>
      </c>
      <c r="W1862" s="78" t="str">
        <f>VLOOKUP(Table5[[#This Row],[ODS Code]],Lookup!A:G,5,FALSE)</f>
        <v>E84028</v>
      </c>
    </row>
    <row r="1863" spans="1:23" x14ac:dyDescent="0.35">
      <c r="A1863" s="80">
        <v>45536</v>
      </c>
      <c r="B1863" t="s">
        <v>390</v>
      </c>
      <c r="C1863" t="s">
        <v>979</v>
      </c>
      <c r="D1863" t="s">
        <v>970</v>
      </c>
      <c r="E1863" t="s">
        <v>854</v>
      </c>
      <c r="F1863" s="78">
        <v>2036</v>
      </c>
      <c r="G1863" s="78">
        <v>4725</v>
      </c>
      <c r="H1863" s="78">
        <v>206</v>
      </c>
      <c r="I1863" s="78">
        <v>456</v>
      </c>
      <c r="J1863" s="78">
        <v>688</v>
      </c>
      <c r="K1863" s="78">
        <v>1754</v>
      </c>
      <c r="L1863" s="78">
        <v>713</v>
      </c>
      <c r="M1863" s="78">
        <v>1561</v>
      </c>
      <c r="N1863" s="78">
        <v>186</v>
      </c>
      <c r="O1863" s="78">
        <v>421</v>
      </c>
      <c r="P1863" s="78">
        <v>243</v>
      </c>
      <c r="Q1863" s="78">
        <v>533</v>
      </c>
      <c r="R1863" s="79">
        <v>0.1193516699410609</v>
      </c>
      <c r="S1863" s="79">
        <v>0.11280423280423281</v>
      </c>
      <c r="T1863" s="78" t="str">
        <f>VLOOKUP(Table5[[#This Row],[ODS Code]],Lookup!A:D,4,FALSE)</f>
        <v>Brent</v>
      </c>
      <c r="U1863" s="78" t="str">
        <f>VLOOKUP(Table5[[#This Row],[ODS Code]],Lookup!A:E,3,FALSE)</f>
        <v>Harness South</v>
      </c>
      <c r="V1863" s="78" t="str">
        <f>VLOOKUP(Table5[[#This Row],[ODS Code]],Lookup!A:F,2,FALSE)</f>
        <v>WALM LANE SURGERY</v>
      </c>
      <c r="W1863" s="78" t="str">
        <f>VLOOKUP(Table5[[#This Row],[ODS Code]],Lookup!A:G,5,FALSE)</f>
        <v>E84086</v>
      </c>
    </row>
    <row r="1864" spans="1:23" x14ac:dyDescent="0.35">
      <c r="A1864" s="80">
        <v>45536</v>
      </c>
      <c r="B1864" t="s">
        <v>110</v>
      </c>
      <c r="C1864" t="s">
        <v>980</v>
      </c>
      <c r="D1864" t="s">
        <v>981</v>
      </c>
      <c r="E1864" t="s">
        <v>854</v>
      </c>
      <c r="F1864" s="78">
        <v>1873</v>
      </c>
      <c r="G1864" s="78">
        <v>3746</v>
      </c>
      <c r="H1864" s="78">
        <v>172</v>
      </c>
      <c r="I1864" s="78">
        <v>344</v>
      </c>
      <c r="J1864" s="78">
        <v>726</v>
      </c>
      <c r="K1864" s="78">
        <v>1452</v>
      </c>
      <c r="L1864" s="78">
        <v>572</v>
      </c>
      <c r="M1864" s="78">
        <v>1144</v>
      </c>
      <c r="N1864" s="78">
        <v>203</v>
      </c>
      <c r="O1864" s="78">
        <v>406</v>
      </c>
      <c r="P1864" s="78">
        <v>200</v>
      </c>
      <c r="Q1864" s="78">
        <v>400</v>
      </c>
      <c r="R1864" s="79">
        <v>0.10678056593699947</v>
      </c>
      <c r="S1864" s="79">
        <v>0.10678056593699947</v>
      </c>
      <c r="T1864" s="78" t="str">
        <f>VLOOKUP(Table5[[#This Row],[ODS Code]],Lookup!A:D,4,FALSE)</f>
        <v>Harrow</v>
      </c>
      <c r="U1864" s="78" t="str">
        <f>VLOOKUP(Table5[[#This Row],[ODS Code]],Lookup!A:E,3,FALSE)</f>
        <v>Harrow Collaborative Network</v>
      </c>
      <c r="V1864" s="78" t="str">
        <f>VLOOKUP(Table5[[#This Row],[ODS Code]],Lookup!A:F,2,FALSE)</f>
        <v>FIRST CHOICE MEDICAL CARE</v>
      </c>
      <c r="W1864" s="78" t="str">
        <f>VLOOKUP(Table5[[#This Row],[ODS Code]],Lookup!A:G,5,FALSE)</f>
        <v>Y05080</v>
      </c>
    </row>
    <row r="1865" spans="1:23" x14ac:dyDescent="0.35">
      <c r="A1865" s="80">
        <v>45536</v>
      </c>
      <c r="B1865" t="s">
        <v>155</v>
      </c>
      <c r="C1865" t="s">
        <v>982</v>
      </c>
      <c r="D1865" t="s">
        <v>981</v>
      </c>
      <c r="E1865" t="s">
        <v>854</v>
      </c>
      <c r="F1865" s="78">
        <v>994</v>
      </c>
      <c r="G1865" s="78">
        <v>1989</v>
      </c>
      <c r="H1865" s="78">
        <v>90</v>
      </c>
      <c r="I1865" s="78">
        <v>180</v>
      </c>
      <c r="J1865" s="78">
        <v>488</v>
      </c>
      <c r="K1865" s="78">
        <v>977</v>
      </c>
      <c r="L1865" s="78">
        <v>288</v>
      </c>
      <c r="M1865" s="78">
        <v>576</v>
      </c>
      <c r="N1865" s="78">
        <v>57</v>
      </c>
      <c r="O1865" s="78">
        <v>114</v>
      </c>
      <c r="P1865" s="78">
        <v>71</v>
      </c>
      <c r="Q1865" s="78">
        <v>142</v>
      </c>
      <c r="R1865" s="79">
        <v>7.1428571428571425E-2</v>
      </c>
      <c r="S1865" s="79">
        <v>7.1392659627953742E-2</v>
      </c>
      <c r="T1865" s="78" t="str">
        <f>VLOOKUP(Table5[[#This Row],[ODS Code]],Lookup!A:D,4,FALSE)</f>
        <v>Harrow</v>
      </c>
      <c r="U1865" s="78" t="str">
        <f>VLOOKUP(Table5[[#This Row],[ODS Code]],Lookup!A:E,3,FALSE)</f>
        <v>Harrow Collaborative Network</v>
      </c>
      <c r="V1865" s="78" t="str">
        <f>VLOOKUP(Table5[[#This Row],[ODS Code]],Lookup!A:F,2,FALSE)</f>
        <v>HEADSTONE LANE MEDICAL CENTRE</v>
      </c>
      <c r="W1865" s="78" t="str">
        <f>VLOOKUP(Table5[[#This Row],[ODS Code]],Lookup!A:G,5,FALSE)</f>
        <v>E84676</v>
      </c>
    </row>
    <row r="1866" spans="1:23" x14ac:dyDescent="0.35">
      <c r="A1866" s="80">
        <v>45536</v>
      </c>
      <c r="B1866" t="s">
        <v>156</v>
      </c>
      <c r="C1866" t="s">
        <v>983</v>
      </c>
      <c r="D1866" t="s">
        <v>981</v>
      </c>
      <c r="E1866" t="s">
        <v>854</v>
      </c>
      <c r="F1866" s="78">
        <v>64</v>
      </c>
      <c r="G1866" s="78">
        <v>128</v>
      </c>
      <c r="H1866" s="78">
        <v>3</v>
      </c>
      <c r="I1866" s="78">
        <v>6</v>
      </c>
      <c r="J1866" s="78">
        <v>48</v>
      </c>
      <c r="K1866" s="78">
        <v>96</v>
      </c>
      <c r="L1866" s="78">
        <v>10</v>
      </c>
      <c r="M1866" s="78">
        <v>20</v>
      </c>
      <c r="N1866" s="78">
        <v>2</v>
      </c>
      <c r="O1866" s="78">
        <v>4</v>
      </c>
      <c r="P1866" s="78">
        <v>1</v>
      </c>
      <c r="Q1866" s="78">
        <v>2</v>
      </c>
      <c r="R1866" s="79">
        <v>1.5625E-2</v>
      </c>
      <c r="S1866" s="79">
        <v>1.5625E-2</v>
      </c>
      <c r="T1866" s="78" t="str">
        <f>VLOOKUP(Table5[[#This Row],[ODS Code]],Lookup!A:D,4,FALSE)</f>
        <v>Harrow</v>
      </c>
      <c r="U1866" s="78" t="str">
        <f>VLOOKUP(Table5[[#This Row],[ODS Code]],Lookup!A:E,3,FALSE)</f>
        <v>Harrow Collaborative Network</v>
      </c>
      <c r="V1866" s="78" t="str">
        <f>VLOOKUP(Table5[[#This Row],[ODS Code]],Lookup!A:F,2,FALSE)</f>
        <v>HEADSTONE ROAD SURGERY</v>
      </c>
      <c r="W1866" s="78" t="str">
        <f>VLOOKUP(Table5[[#This Row],[ODS Code]],Lookup!A:G,5,FALSE)</f>
        <v>E84680</v>
      </c>
    </row>
    <row r="1867" spans="1:23" x14ac:dyDescent="0.35">
      <c r="A1867" s="80">
        <v>45536</v>
      </c>
      <c r="B1867" t="s">
        <v>182</v>
      </c>
      <c r="C1867" t="s">
        <v>984</v>
      </c>
      <c r="D1867" t="s">
        <v>981</v>
      </c>
      <c r="E1867" t="s">
        <v>854</v>
      </c>
      <c r="F1867" s="78">
        <v>1687</v>
      </c>
      <c r="G1867" s="78">
        <v>3615</v>
      </c>
      <c r="H1867" s="78">
        <v>190</v>
      </c>
      <c r="I1867" s="78">
        <v>399</v>
      </c>
      <c r="J1867" s="78">
        <v>621</v>
      </c>
      <c r="K1867" s="78">
        <v>1362</v>
      </c>
      <c r="L1867" s="78">
        <v>468</v>
      </c>
      <c r="M1867" s="78">
        <v>1002</v>
      </c>
      <c r="N1867" s="78">
        <v>207</v>
      </c>
      <c r="O1867" s="78">
        <v>441</v>
      </c>
      <c r="P1867" s="78">
        <v>201</v>
      </c>
      <c r="Q1867" s="78">
        <v>411</v>
      </c>
      <c r="R1867" s="79">
        <v>0.11914641375222289</v>
      </c>
      <c r="S1867" s="79">
        <v>0.11369294605809128</v>
      </c>
      <c r="T1867" s="78" t="str">
        <f>VLOOKUP(Table5[[#This Row],[ODS Code]],Lookup!A:D,4,FALSE)</f>
        <v>Harrow</v>
      </c>
      <c r="U1867" s="78" t="str">
        <f>VLOOKUP(Table5[[#This Row],[ODS Code]],Lookup!A:E,3,FALSE)</f>
        <v>Harrow Collaborative Network</v>
      </c>
      <c r="V1867" s="78" t="str">
        <f>VLOOKUP(Table5[[#This Row],[ODS Code]],Lookup!A:F,2,FALSE)</f>
        <v>KENTON CLINIC</v>
      </c>
      <c r="W1867" s="78" t="str">
        <f>VLOOKUP(Table5[[#This Row],[ODS Code]],Lookup!A:G,5,FALSE)</f>
        <v>E84647</v>
      </c>
    </row>
    <row r="1868" spans="1:23" x14ac:dyDescent="0.35">
      <c r="A1868" s="80">
        <v>45536</v>
      </c>
      <c r="B1868" t="s">
        <v>191</v>
      </c>
      <c r="C1868" t="s">
        <v>985</v>
      </c>
      <c r="D1868" t="s">
        <v>981</v>
      </c>
      <c r="E1868" t="s">
        <v>854</v>
      </c>
      <c r="F1868" s="78">
        <v>7413</v>
      </c>
      <c r="G1868" s="78">
        <v>14841</v>
      </c>
      <c r="H1868" s="78">
        <v>616</v>
      </c>
      <c r="I1868" s="78">
        <v>1232</v>
      </c>
      <c r="J1868" s="78">
        <v>2752</v>
      </c>
      <c r="K1868" s="78">
        <v>5519</v>
      </c>
      <c r="L1868" s="78">
        <v>1990</v>
      </c>
      <c r="M1868" s="78">
        <v>3980</v>
      </c>
      <c r="N1868" s="78">
        <v>984</v>
      </c>
      <c r="O1868" s="78">
        <v>1968</v>
      </c>
      <c r="P1868" s="78">
        <v>1071</v>
      </c>
      <c r="Q1868" s="78">
        <v>2142</v>
      </c>
      <c r="R1868" s="79">
        <v>0.14447592067988668</v>
      </c>
      <c r="S1868" s="79">
        <v>0.14432989690721648</v>
      </c>
      <c r="T1868" s="78" t="str">
        <f>VLOOKUP(Table5[[#This Row],[ODS Code]],Lookup!A:D,4,FALSE)</f>
        <v>Harrow</v>
      </c>
      <c r="U1868" s="78" t="str">
        <f>VLOOKUP(Table5[[#This Row],[ODS Code]],Lookup!A:E,3,FALSE)</f>
        <v>Harrow Collaborative Network</v>
      </c>
      <c r="V1868" s="78" t="str">
        <f>VLOOKUP(Table5[[#This Row],[ODS Code]],Lookup!A:F,2,FALSE)</f>
        <v>KINGS ROAD MEDICAL CENTRE</v>
      </c>
      <c r="W1868" s="78" t="str">
        <f>VLOOKUP(Table5[[#This Row],[ODS Code]],Lookup!A:G,5,FALSE)</f>
        <v>E84005</v>
      </c>
    </row>
    <row r="1869" spans="1:23" x14ac:dyDescent="0.35">
      <c r="A1869" s="80">
        <v>45536</v>
      </c>
      <c r="B1869" t="s">
        <v>244</v>
      </c>
      <c r="C1869" t="s">
        <v>986</v>
      </c>
      <c r="D1869" t="s">
        <v>981</v>
      </c>
      <c r="E1869" t="s">
        <v>854</v>
      </c>
      <c r="F1869" s="78">
        <v>2692</v>
      </c>
      <c r="G1869" s="78">
        <v>5778</v>
      </c>
      <c r="H1869" s="78">
        <v>322</v>
      </c>
      <c r="I1869" s="78">
        <v>694</v>
      </c>
      <c r="J1869" s="78">
        <v>850</v>
      </c>
      <c r="K1869" s="78">
        <v>1824</v>
      </c>
      <c r="L1869" s="78">
        <v>780</v>
      </c>
      <c r="M1869" s="78">
        <v>1663</v>
      </c>
      <c r="N1869" s="78">
        <v>378</v>
      </c>
      <c r="O1869" s="78">
        <v>822</v>
      </c>
      <c r="P1869" s="78">
        <v>362</v>
      </c>
      <c r="Q1869" s="78">
        <v>775</v>
      </c>
      <c r="R1869" s="79">
        <v>0.13447251114413075</v>
      </c>
      <c r="S1869" s="79">
        <v>0.13412945655936309</v>
      </c>
      <c r="T1869" s="78" t="str">
        <f>VLOOKUP(Table5[[#This Row],[ODS Code]],Lookup!A:D,4,FALSE)</f>
        <v>Harrow</v>
      </c>
      <c r="U1869" s="78" t="str">
        <f>VLOOKUP(Table5[[#This Row],[ODS Code]],Lookup!A:E,3,FALSE)</f>
        <v>Harrow Collaborative Network</v>
      </c>
      <c r="V1869" s="78" t="str">
        <f>VLOOKUP(Table5[[#This Row],[ODS Code]],Lookup!A:F,2,FALSE)</f>
        <v>PINNER VIEW MEDICAL CENTRE</v>
      </c>
      <c r="W1869" s="78" t="str">
        <f>VLOOKUP(Table5[[#This Row],[ODS Code]],Lookup!A:G,5,FALSE)</f>
        <v>E84070</v>
      </c>
    </row>
    <row r="1870" spans="1:23" x14ac:dyDescent="0.35">
      <c r="A1870" s="80">
        <v>45536</v>
      </c>
      <c r="B1870" t="s">
        <v>357</v>
      </c>
      <c r="C1870" t="s">
        <v>987</v>
      </c>
      <c r="D1870" t="s">
        <v>981</v>
      </c>
      <c r="E1870" t="s">
        <v>854</v>
      </c>
      <c r="F1870" s="78">
        <v>1687</v>
      </c>
      <c r="G1870" s="78">
        <v>4022</v>
      </c>
      <c r="H1870" s="78">
        <v>158</v>
      </c>
      <c r="I1870" s="78">
        <v>430</v>
      </c>
      <c r="J1870" s="78">
        <v>811</v>
      </c>
      <c r="K1870" s="78">
        <v>1606</v>
      </c>
      <c r="L1870" s="78">
        <v>395</v>
      </c>
      <c r="M1870" s="78">
        <v>1066</v>
      </c>
      <c r="N1870" s="78">
        <v>129</v>
      </c>
      <c r="O1870" s="78">
        <v>352</v>
      </c>
      <c r="P1870" s="78">
        <v>194</v>
      </c>
      <c r="Q1870" s="78">
        <v>568</v>
      </c>
      <c r="R1870" s="79">
        <v>0.11499703615886188</v>
      </c>
      <c r="S1870" s="79">
        <v>0.14122327200397813</v>
      </c>
      <c r="T1870" s="78" t="str">
        <f>VLOOKUP(Table5[[#This Row],[ODS Code]],Lookup!A:D,4,FALSE)</f>
        <v>Harrow</v>
      </c>
      <c r="U1870" s="78" t="str">
        <f>VLOOKUP(Table5[[#This Row],[ODS Code]],Lookup!A:E,3,FALSE)</f>
        <v>Harrow Collaborative Network</v>
      </c>
      <c r="V1870" s="78" t="str">
        <f>VLOOKUP(Table5[[#This Row],[ODS Code]],Lookup!A:F,2,FALSE)</f>
        <v>THE PINNER ROAD SURGERY</v>
      </c>
      <c r="W1870" s="78" t="str">
        <f>VLOOKUP(Table5[[#This Row],[ODS Code]],Lookup!A:G,5,FALSE)</f>
        <v>E84040</v>
      </c>
    </row>
    <row r="1871" spans="1:23" x14ac:dyDescent="0.35">
      <c r="A1871" s="80">
        <v>45536</v>
      </c>
      <c r="B1871" t="s">
        <v>365</v>
      </c>
      <c r="C1871" t="s">
        <v>988</v>
      </c>
      <c r="D1871" t="s">
        <v>981</v>
      </c>
      <c r="E1871" t="s">
        <v>854</v>
      </c>
      <c r="F1871" s="78">
        <v>2895</v>
      </c>
      <c r="G1871" s="78">
        <v>5845</v>
      </c>
      <c r="H1871" s="78">
        <v>221</v>
      </c>
      <c r="I1871" s="78">
        <v>402</v>
      </c>
      <c r="J1871" s="78">
        <v>1339</v>
      </c>
      <c r="K1871" s="78">
        <v>3015</v>
      </c>
      <c r="L1871" s="78">
        <v>724</v>
      </c>
      <c r="M1871" s="78">
        <v>1324</v>
      </c>
      <c r="N1871" s="78">
        <v>280</v>
      </c>
      <c r="O1871" s="78">
        <v>509</v>
      </c>
      <c r="P1871" s="78">
        <v>331</v>
      </c>
      <c r="Q1871" s="78">
        <v>595</v>
      </c>
      <c r="R1871" s="79">
        <v>0.11433506044905009</v>
      </c>
      <c r="S1871" s="79">
        <v>0.10179640718562874</v>
      </c>
      <c r="T1871" s="78" t="str">
        <f>VLOOKUP(Table5[[#This Row],[ODS Code]],Lookup!A:D,4,FALSE)</f>
        <v>Harrow</v>
      </c>
      <c r="U1871" s="78" t="str">
        <f>VLOOKUP(Table5[[#This Row],[ODS Code]],Lookup!A:E,3,FALSE)</f>
        <v>Harrow Collaborative Network</v>
      </c>
      <c r="V1871" s="78" t="str">
        <f>VLOOKUP(Table5[[#This Row],[ODS Code]],Lookup!A:F,2,FALSE)</f>
        <v>THE SHAFTESBURY MEDICAL CENTRE</v>
      </c>
      <c r="W1871" s="78" t="str">
        <f>VLOOKUP(Table5[[#This Row],[ODS Code]],Lookup!A:G,5,FALSE)</f>
        <v>E84062</v>
      </c>
    </row>
    <row r="1872" spans="1:23" x14ac:dyDescent="0.35">
      <c r="A1872" s="80">
        <v>45536</v>
      </c>
      <c r="B1872" t="s">
        <v>413</v>
      </c>
      <c r="C1872" t="s">
        <v>989</v>
      </c>
      <c r="D1872" t="s">
        <v>981</v>
      </c>
      <c r="E1872" t="s">
        <v>854</v>
      </c>
      <c r="F1872" s="78">
        <v>2789</v>
      </c>
      <c r="G1872" s="78">
        <v>5506</v>
      </c>
      <c r="H1872" s="78">
        <v>191</v>
      </c>
      <c r="I1872" s="78">
        <v>377</v>
      </c>
      <c r="J1872" s="78">
        <v>1562</v>
      </c>
      <c r="K1872" s="78">
        <v>3095</v>
      </c>
      <c r="L1872" s="78">
        <v>601</v>
      </c>
      <c r="M1872" s="78">
        <v>1179</v>
      </c>
      <c r="N1872" s="78">
        <v>221</v>
      </c>
      <c r="O1872" s="78">
        <v>436</v>
      </c>
      <c r="P1872" s="78">
        <v>214</v>
      </c>
      <c r="Q1872" s="78">
        <v>419</v>
      </c>
      <c r="R1872" s="79">
        <v>7.6730010756543565E-2</v>
      </c>
      <c r="S1872" s="79">
        <v>7.609880130766436E-2</v>
      </c>
      <c r="T1872" s="78" t="str">
        <f>VLOOKUP(Table5[[#This Row],[ODS Code]],Lookup!A:D,4,FALSE)</f>
        <v>Harrow</v>
      </c>
      <c r="U1872" s="78" t="str">
        <f>VLOOKUP(Table5[[#This Row],[ODS Code]],Lookup!A:E,3,FALSE)</f>
        <v>Harrow Collaborative Network</v>
      </c>
      <c r="V1872" s="78" t="str">
        <f>VLOOKUP(Table5[[#This Row],[ODS Code]],Lookup!A:F,2,FALSE)</f>
        <v>ZAIN MEDICAL CENTRE</v>
      </c>
      <c r="W1872" s="78" t="str">
        <f>VLOOKUP(Table5[[#This Row],[ODS Code]],Lookup!A:G,5,FALSE)</f>
        <v>E84653</v>
      </c>
    </row>
    <row r="1873" spans="1:23" x14ac:dyDescent="0.35">
      <c r="A1873" s="80">
        <v>45536</v>
      </c>
      <c r="B1873" t="s">
        <v>28</v>
      </c>
      <c r="C1873" t="s">
        <v>990</v>
      </c>
      <c r="D1873" t="s">
        <v>991</v>
      </c>
      <c r="E1873" t="s">
        <v>854</v>
      </c>
      <c r="F1873" s="78">
        <v>6511</v>
      </c>
      <c r="G1873" s="78">
        <v>15222</v>
      </c>
      <c r="H1873" s="78">
        <v>569</v>
      </c>
      <c r="I1873" s="78">
        <v>1290</v>
      </c>
      <c r="J1873" s="78">
        <v>2708</v>
      </c>
      <c r="K1873" s="78">
        <v>6515</v>
      </c>
      <c r="L1873" s="78">
        <v>1826</v>
      </c>
      <c r="M1873" s="78">
        <v>4166</v>
      </c>
      <c r="N1873" s="78">
        <v>623</v>
      </c>
      <c r="O1873" s="78">
        <v>1472</v>
      </c>
      <c r="P1873" s="78">
        <v>785</v>
      </c>
      <c r="Q1873" s="78">
        <v>1779</v>
      </c>
      <c r="R1873" s="79">
        <v>0.12056519735831669</v>
      </c>
      <c r="S1873" s="79">
        <v>0.11687031927473394</v>
      </c>
      <c r="T1873" s="78" t="str">
        <f>VLOOKUP(Table5[[#This Row],[ODS Code]],Lookup!A:D,4,FALSE)</f>
        <v>Harrow</v>
      </c>
      <c r="U1873" s="78" t="str">
        <f>VLOOKUP(Table5[[#This Row],[ODS Code]],Lookup!A:E,3,FALSE)</f>
        <v>Harrow East PCN</v>
      </c>
      <c r="V1873" s="78" t="str">
        <f>VLOOKUP(Table5[[#This Row],[ODS Code]],Lookup!A:F,2,FALSE)</f>
        <v>BACON LANE SURGERY</v>
      </c>
      <c r="W1873" s="78" t="str">
        <f>VLOOKUP(Table5[[#This Row],[ODS Code]],Lookup!A:G,5,FALSE)</f>
        <v>E84014</v>
      </c>
    </row>
    <row r="1874" spans="1:23" x14ac:dyDescent="0.35">
      <c r="A1874" s="80">
        <v>45536</v>
      </c>
      <c r="B1874" t="s">
        <v>169</v>
      </c>
      <c r="C1874" t="s">
        <v>992</v>
      </c>
      <c r="D1874" t="s">
        <v>991</v>
      </c>
      <c r="E1874" t="s">
        <v>854</v>
      </c>
      <c r="F1874" s="78">
        <v>11209</v>
      </c>
      <c r="G1874" s="78">
        <v>22830</v>
      </c>
      <c r="H1874" s="78">
        <v>1057</v>
      </c>
      <c r="I1874" s="78">
        <v>2123</v>
      </c>
      <c r="J1874" s="78">
        <v>4071</v>
      </c>
      <c r="K1874" s="78">
        <v>8489</v>
      </c>
      <c r="L1874" s="78">
        <v>2931</v>
      </c>
      <c r="M1874" s="78">
        <v>5890</v>
      </c>
      <c r="N1874" s="78">
        <v>1658</v>
      </c>
      <c r="O1874" s="78">
        <v>3336</v>
      </c>
      <c r="P1874" s="78">
        <v>1492</v>
      </c>
      <c r="Q1874" s="78">
        <v>2992</v>
      </c>
      <c r="R1874" s="79">
        <v>0.13310732447140691</v>
      </c>
      <c r="S1874" s="79">
        <v>0.1310556285589137</v>
      </c>
      <c r="T1874" s="78" t="str">
        <f>VLOOKUP(Table5[[#This Row],[ODS Code]],Lookup!A:D,4,FALSE)</f>
        <v>Harrow</v>
      </c>
      <c r="U1874" s="78" t="str">
        <f>VLOOKUP(Table5[[#This Row],[ODS Code]],Lookup!A:E,3,FALSE)</f>
        <v>Harrow East PCN</v>
      </c>
      <c r="V1874" s="78" t="str">
        <f>VLOOKUP(Table5[[#This Row],[ODS Code]],Lookup!A:F,2,FALSE)</f>
        <v>HONEYPOT MEDICAL CENTRE</v>
      </c>
      <c r="W1874" s="78" t="str">
        <f>VLOOKUP(Table5[[#This Row],[ODS Code]],Lookup!A:G,5,FALSE)</f>
        <v>E84039</v>
      </c>
    </row>
    <row r="1875" spans="1:23" x14ac:dyDescent="0.35">
      <c r="A1875" s="80">
        <v>45536</v>
      </c>
      <c r="B1875" t="s">
        <v>216</v>
      </c>
      <c r="C1875" t="s">
        <v>993</v>
      </c>
      <c r="D1875" t="s">
        <v>991</v>
      </c>
      <c r="E1875" t="s">
        <v>854</v>
      </c>
      <c r="F1875" s="78">
        <v>6232</v>
      </c>
      <c r="G1875" s="78">
        <v>13699</v>
      </c>
      <c r="H1875" s="78">
        <v>504</v>
      </c>
      <c r="I1875" s="78">
        <v>1130</v>
      </c>
      <c r="J1875" s="78">
        <v>3394</v>
      </c>
      <c r="K1875" s="78">
        <v>7403</v>
      </c>
      <c r="L1875" s="78">
        <v>1613</v>
      </c>
      <c r="M1875" s="78">
        <v>3578</v>
      </c>
      <c r="N1875" s="78">
        <v>335</v>
      </c>
      <c r="O1875" s="78">
        <v>744</v>
      </c>
      <c r="P1875" s="78">
        <v>386</v>
      </c>
      <c r="Q1875" s="78">
        <v>844</v>
      </c>
      <c r="R1875" s="79">
        <v>6.1938382541720155E-2</v>
      </c>
      <c r="S1875" s="79">
        <v>6.1610336520913939E-2</v>
      </c>
      <c r="T1875" s="78" t="str">
        <f>VLOOKUP(Table5[[#This Row],[ODS Code]],Lookup!A:D,4,FALSE)</f>
        <v>Harrow</v>
      </c>
      <c r="U1875" s="78" t="str">
        <f>VLOOKUP(Table5[[#This Row],[ODS Code]],Lookup!A:E,3,FALSE)</f>
        <v>Harrow East PCN</v>
      </c>
      <c r="V1875" s="78" t="str">
        <f>VLOOKUP(Table5[[#This Row],[ODS Code]],Lookup!A:F,2,FALSE)</f>
        <v>HARNESS HARROW PRACTICE</v>
      </c>
      <c r="W1875" s="78" t="str">
        <f>VLOOKUP(Table5[[#This Row],[ODS Code]],Lookup!A:G,5,FALSE)</f>
        <v>E84075</v>
      </c>
    </row>
    <row r="1876" spans="1:23" x14ac:dyDescent="0.35">
      <c r="A1876" s="80">
        <v>45536</v>
      </c>
      <c r="B1876" t="s">
        <v>27</v>
      </c>
      <c r="C1876" t="s">
        <v>994</v>
      </c>
      <c r="D1876" t="s">
        <v>995</v>
      </c>
      <c r="E1876" t="s">
        <v>854</v>
      </c>
      <c r="F1876" s="78">
        <v>3875</v>
      </c>
      <c r="G1876" s="78">
        <v>8250</v>
      </c>
      <c r="H1876" s="78">
        <v>336</v>
      </c>
      <c r="I1876" s="78">
        <v>671</v>
      </c>
      <c r="J1876" s="78">
        <v>1685</v>
      </c>
      <c r="K1876" s="78">
        <v>3895</v>
      </c>
      <c r="L1876" s="78">
        <v>1028</v>
      </c>
      <c r="M1876" s="78">
        <v>2034</v>
      </c>
      <c r="N1876" s="78">
        <v>378</v>
      </c>
      <c r="O1876" s="78">
        <v>780</v>
      </c>
      <c r="P1876" s="78">
        <v>448</v>
      </c>
      <c r="Q1876" s="78">
        <v>870</v>
      </c>
      <c r="R1876" s="79">
        <v>0.11561290322580645</v>
      </c>
      <c r="S1876" s="79">
        <v>0.10545454545454545</v>
      </c>
      <c r="T1876" s="78" t="str">
        <f>VLOOKUP(Table5[[#This Row],[ODS Code]],Lookup!A:D,4,FALSE)</f>
        <v>Harrow</v>
      </c>
      <c r="U1876" s="78" t="str">
        <f>VLOOKUP(Table5[[#This Row],[ODS Code]],Lookup!A:E,3,FALSE)</f>
        <v>Health Alliance PCN</v>
      </c>
      <c r="V1876" s="78" t="str">
        <f>VLOOKUP(Table5[[#This Row],[ODS Code]],Lookup!A:F,2,FALSE)</f>
        <v>ASPRI MEDICAL CENTRE</v>
      </c>
      <c r="W1876" s="78" t="str">
        <f>VLOOKUP(Table5[[#This Row],[ODS Code]],Lookup!A:G,5,FALSE)</f>
        <v>E84658</v>
      </c>
    </row>
    <row r="1877" spans="1:23" x14ac:dyDescent="0.35">
      <c r="A1877" s="80">
        <v>45536</v>
      </c>
      <c r="B1877" t="s">
        <v>36</v>
      </c>
      <c r="C1877" t="s">
        <v>996</v>
      </c>
      <c r="D1877" t="s">
        <v>995</v>
      </c>
      <c r="E1877" t="s">
        <v>854</v>
      </c>
      <c r="F1877" s="78">
        <v>6492</v>
      </c>
      <c r="G1877" s="78">
        <v>14374</v>
      </c>
      <c r="H1877" s="78">
        <v>499</v>
      </c>
      <c r="I1877" s="78">
        <v>1133</v>
      </c>
      <c r="J1877" s="78">
        <v>3704</v>
      </c>
      <c r="K1877" s="78">
        <v>8062</v>
      </c>
      <c r="L1877" s="78">
        <v>1254</v>
      </c>
      <c r="M1877" s="78">
        <v>2858</v>
      </c>
      <c r="N1877" s="78">
        <v>524</v>
      </c>
      <c r="O1877" s="78">
        <v>1172</v>
      </c>
      <c r="P1877" s="78">
        <v>511</v>
      </c>
      <c r="Q1877" s="78">
        <v>1149</v>
      </c>
      <c r="R1877" s="79">
        <v>7.8712261244608756E-2</v>
      </c>
      <c r="S1877" s="79">
        <v>7.9935995547516348E-2</v>
      </c>
      <c r="T1877" s="78" t="str">
        <f>VLOOKUP(Table5[[#This Row],[ODS Code]],Lookup!A:D,4,FALSE)</f>
        <v>Harrow</v>
      </c>
      <c r="U1877" s="78" t="str">
        <f>VLOOKUP(Table5[[#This Row],[ODS Code]],Lookup!A:E,3,FALSE)</f>
        <v>Health Alliance PCN</v>
      </c>
      <c r="V1877" s="78" t="str">
        <f>VLOOKUP(Table5[[#This Row],[ODS Code]],Lookup!A:F,2,FALSE)</f>
        <v>BELMONT HEALTH CENTRE</v>
      </c>
      <c r="W1877" s="78" t="str">
        <f>VLOOKUP(Table5[[#This Row],[ODS Code]],Lookup!A:G,5,FALSE)</f>
        <v>E84069</v>
      </c>
    </row>
    <row r="1878" spans="1:23" x14ac:dyDescent="0.35">
      <c r="A1878" s="80">
        <v>45536</v>
      </c>
      <c r="B1878" t="s">
        <v>316</v>
      </c>
      <c r="C1878" t="s">
        <v>997</v>
      </c>
      <c r="D1878" t="s">
        <v>995</v>
      </c>
      <c r="E1878" t="s">
        <v>854</v>
      </c>
      <c r="F1878" s="78">
        <v>3976</v>
      </c>
      <c r="G1878" s="78">
        <v>7927</v>
      </c>
      <c r="H1878" s="78">
        <v>412</v>
      </c>
      <c r="I1878" s="78">
        <v>822</v>
      </c>
      <c r="J1878" s="78">
        <v>1639</v>
      </c>
      <c r="K1878" s="78">
        <v>3274</v>
      </c>
      <c r="L1878" s="78">
        <v>1050</v>
      </c>
      <c r="M1878" s="78">
        <v>2091</v>
      </c>
      <c r="N1878" s="78">
        <v>347</v>
      </c>
      <c r="O1878" s="78">
        <v>691</v>
      </c>
      <c r="P1878" s="78">
        <v>528</v>
      </c>
      <c r="Q1878" s="78">
        <v>1049</v>
      </c>
      <c r="R1878" s="79">
        <v>0.13279678068410464</v>
      </c>
      <c r="S1878" s="79">
        <v>0.13233253437618267</v>
      </c>
      <c r="T1878" s="78" t="str">
        <f>VLOOKUP(Table5[[#This Row],[ODS Code]],Lookup!A:D,4,FALSE)</f>
        <v>Harrow</v>
      </c>
      <c r="U1878" s="78" t="str">
        <f>VLOOKUP(Table5[[#This Row],[ODS Code]],Lookup!A:E,3,FALSE)</f>
        <v>Health Alliance PCN</v>
      </c>
      <c r="V1878" s="78" t="str">
        <f>VLOOKUP(Table5[[#This Row],[ODS Code]],Lookup!A:F,2,FALSE)</f>
        <v>THE CIRCLE PRACTICE</v>
      </c>
      <c r="W1878" s="78" t="str">
        <f>VLOOKUP(Table5[[#This Row],[ODS Code]],Lookup!A:G,5,FALSE)</f>
        <v>E84004</v>
      </c>
    </row>
    <row r="1879" spans="1:23" x14ac:dyDescent="0.35">
      <c r="A1879" s="80">
        <v>45536</v>
      </c>
      <c r="B1879" t="s">
        <v>317</v>
      </c>
      <c r="C1879" t="s">
        <v>998</v>
      </c>
      <c r="D1879" t="s">
        <v>995</v>
      </c>
      <c r="E1879" t="s">
        <v>854</v>
      </c>
      <c r="F1879" s="78">
        <v>1931</v>
      </c>
      <c r="G1879" s="78">
        <v>4892</v>
      </c>
      <c r="H1879" s="78">
        <v>212</v>
      </c>
      <c r="I1879" s="78">
        <v>560</v>
      </c>
      <c r="J1879" s="78">
        <v>961</v>
      </c>
      <c r="K1879" s="78">
        <v>2444</v>
      </c>
      <c r="L1879" s="78">
        <v>484</v>
      </c>
      <c r="M1879" s="78">
        <v>1224</v>
      </c>
      <c r="N1879" s="78">
        <v>140</v>
      </c>
      <c r="O1879" s="78">
        <v>338</v>
      </c>
      <c r="P1879" s="78">
        <v>134</v>
      </c>
      <c r="Q1879" s="78">
        <v>326</v>
      </c>
      <c r="R1879" s="79">
        <v>6.9394096323148621E-2</v>
      </c>
      <c r="S1879" s="79">
        <v>6.6639411283728536E-2</v>
      </c>
      <c r="T1879" s="78" t="str">
        <f>VLOOKUP(Table5[[#This Row],[ODS Code]],Lookup!A:D,4,FALSE)</f>
        <v>Harrow</v>
      </c>
      <c r="U1879" s="78" t="str">
        <f>VLOOKUP(Table5[[#This Row],[ODS Code]],Lookup!A:E,3,FALSE)</f>
        <v>Health Alliance PCN</v>
      </c>
      <c r="V1879" s="78" t="str">
        <f>VLOOKUP(Table5[[#This Row],[ODS Code]],Lookup!A:F,2,FALSE)</f>
        <v>THE CIVIC MEDICAL CENTRE</v>
      </c>
      <c r="W1879" s="78" t="str">
        <f>VLOOKUP(Table5[[#This Row],[ODS Code]],Lookup!A:G,5,FALSE)</f>
        <v>E84617</v>
      </c>
    </row>
    <row r="1880" spans="1:23" x14ac:dyDescent="0.35">
      <c r="A1880" s="80">
        <v>45536</v>
      </c>
      <c r="B1880" t="s">
        <v>367</v>
      </c>
      <c r="C1880" t="s">
        <v>999</v>
      </c>
      <c r="D1880" t="s">
        <v>995</v>
      </c>
      <c r="E1880" t="s">
        <v>854</v>
      </c>
      <c r="F1880" s="78">
        <v>6436</v>
      </c>
      <c r="G1880" s="78">
        <v>15770</v>
      </c>
      <c r="H1880" s="78">
        <v>704</v>
      </c>
      <c r="I1880" s="78">
        <v>1703</v>
      </c>
      <c r="J1880" s="78">
        <v>2432</v>
      </c>
      <c r="K1880" s="78">
        <v>6186</v>
      </c>
      <c r="L1880" s="78">
        <v>1774</v>
      </c>
      <c r="M1880" s="78">
        <v>4258</v>
      </c>
      <c r="N1880" s="78">
        <v>676</v>
      </c>
      <c r="O1880" s="78">
        <v>1639</v>
      </c>
      <c r="P1880" s="78">
        <v>850</v>
      </c>
      <c r="Q1880" s="78">
        <v>1984</v>
      </c>
      <c r="R1880" s="79">
        <v>0.13206960845245494</v>
      </c>
      <c r="S1880" s="79">
        <v>0.12580849714648065</v>
      </c>
      <c r="T1880" s="78" t="str">
        <f>VLOOKUP(Table5[[#This Row],[ODS Code]],Lookup!A:D,4,FALSE)</f>
        <v>Harrow</v>
      </c>
      <c r="U1880" s="78" t="str">
        <f>VLOOKUP(Table5[[#This Row],[ODS Code]],Lookup!A:E,3,FALSE)</f>
        <v>Health Alliance PCN</v>
      </c>
      <c r="V1880" s="78" t="str">
        <f>VLOOKUP(Table5[[#This Row],[ODS Code]],Lookup!A:F,2,FALSE)</f>
        <v>THE STANMORE MEDICAL CENTRE</v>
      </c>
      <c r="W1880" s="78" t="str">
        <f>VLOOKUP(Table5[[#This Row],[ODS Code]],Lookup!A:G,5,FALSE)</f>
        <v>E84057</v>
      </c>
    </row>
    <row r="1881" spans="1:23" x14ac:dyDescent="0.35">
      <c r="A1881" s="80">
        <v>45536</v>
      </c>
      <c r="B1881" t="s">
        <v>369</v>
      </c>
      <c r="C1881" t="s">
        <v>1000</v>
      </c>
      <c r="D1881" t="s">
        <v>995</v>
      </c>
      <c r="E1881" t="s">
        <v>854</v>
      </c>
      <c r="F1881" s="78">
        <v>2450</v>
      </c>
      <c r="G1881" s="78">
        <v>5110</v>
      </c>
      <c r="H1881" s="78">
        <v>283</v>
      </c>
      <c r="I1881" s="78">
        <v>587</v>
      </c>
      <c r="J1881" s="78">
        <v>875</v>
      </c>
      <c r="K1881" s="78">
        <v>1847</v>
      </c>
      <c r="L1881" s="78">
        <v>508</v>
      </c>
      <c r="M1881" s="78">
        <v>1061</v>
      </c>
      <c r="N1881" s="78">
        <v>430</v>
      </c>
      <c r="O1881" s="78">
        <v>886</v>
      </c>
      <c r="P1881" s="78">
        <v>354</v>
      </c>
      <c r="Q1881" s="78">
        <v>729</v>
      </c>
      <c r="R1881" s="79">
        <v>0.14448979591836736</v>
      </c>
      <c r="S1881" s="79">
        <v>0.1426614481409002</v>
      </c>
      <c r="T1881" s="78" t="str">
        <f>VLOOKUP(Table5[[#This Row],[ODS Code]],Lookup!A:D,4,FALSE)</f>
        <v>Harrow</v>
      </c>
      <c r="U1881" s="78" t="str">
        <f>VLOOKUP(Table5[[#This Row],[ODS Code]],Lookup!A:E,3,FALSE)</f>
        <v>Health Alliance PCN</v>
      </c>
      <c r="V1881" s="78" t="str">
        <f>VLOOKUP(Table5[[#This Row],[ODS Code]],Lookup!A:F,2,FALSE)</f>
        <v>THE STREATFIELD MEDICAL CENTRE</v>
      </c>
      <c r="W1881" s="78" t="str">
        <f>VLOOKUP(Table5[[#This Row],[ODS Code]],Lookup!A:G,5,FALSE)</f>
        <v>E84646</v>
      </c>
    </row>
    <row r="1882" spans="1:23" x14ac:dyDescent="0.35">
      <c r="A1882" s="80">
        <v>45536</v>
      </c>
      <c r="B1882" t="s">
        <v>108</v>
      </c>
      <c r="C1882" t="s">
        <v>1001</v>
      </c>
      <c r="D1882" t="s">
        <v>1002</v>
      </c>
      <c r="E1882" t="s">
        <v>854</v>
      </c>
      <c r="F1882" s="78">
        <v>7437</v>
      </c>
      <c r="G1882" s="78">
        <v>15388</v>
      </c>
      <c r="H1882" s="78">
        <v>794</v>
      </c>
      <c r="I1882" s="78">
        <v>1638</v>
      </c>
      <c r="J1882" s="78">
        <v>2709</v>
      </c>
      <c r="K1882" s="78">
        <v>5710</v>
      </c>
      <c r="L1882" s="78">
        <v>2137</v>
      </c>
      <c r="M1882" s="78">
        <v>4410</v>
      </c>
      <c r="N1882" s="78">
        <v>822</v>
      </c>
      <c r="O1882" s="78">
        <v>1661</v>
      </c>
      <c r="P1882" s="78">
        <v>975</v>
      </c>
      <c r="Q1882" s="78">
        <v>1969</v>
      </c>
      <c r="R1882" s="79">
        <v>0.13110125050423557</v>
      </c>
      <c r="S1882" s="79">
        <v>0.12795684949311151</v>
      </c>
      <c r="T1882" s="78" t="str">
        <f>VLOOKUP(Table5[[#This Row],[ODS Code]],Lookup!A:D,4,FALSE)</f>
        <v>Harrow</v>
      </c>
      <c r="U1882" s="78" t="str">
        <f>VLOOKUP(Table5[[#This Row],[ODS Code]],Lookup!A:E,3,FALSE)</f>
        <v>Healthsense</v>
      </c>
      <c r="V1882" s="78" t="str">
        <f>VLOOKUP(Table5[[#This Row],[ODS Code]],Lookup!A:F,2,FALSE)</f>
        <v>ENDERLEY ROAD MEDICAL CENTRE</v>
      </c>
      <c r="W1882" s="78" t="str">
        <f>VLOOKUP(Table5[[#This Row],[ODS Code]],Lookup!A:G,5,FALSE)</f>
        <v>E84009</v>
      </c>
    </row>
    <row r="1883" spans="1:23" x14ac:dyDescent="0.35">
      <c r="A1883" s="80">
        <v>45536</v>
      </c>
      <c r="B1883" t="s">
        <v>180</v>
      </c>
      <c r="C1883" t="s">
        <v>1003</v>
      </c>
      <c r="D1883" t="s">
        <v>1002</v>
      </c>
      <c r="E1883" t="s">
        <v>854</v>
      </c>
      <c r="F1883" s="78">
        <v>2860</v>
      </c>
      <c r="G1883" s="78">
        <v>5739</v>
      </c>
      <c r="H1883" s="78">
        <v>286</v>
      </c>
      <c r="I1883" s="78">
        <v>572</v>
      </c>
      <c r="J1883" s="78">
        <v>1096</v>
      </c>
      <c r="K1883" s="78">
        <v>2209</v>
      </c>
      <c r="L1883" s="78">
        <v>707</v>
      </c>
      <c r="M1883" s="78">
        <v>1415</v>
      </c>
      <c r="N1883" s="78">
        <v>350</v>
      </c>
      <c r="O1883" s="78">
        <v>700</v>
      </c>
      <c r="P1883" s="78">
        <v>421</v>
      </c>
      <c r="Q1883" s="78">
        <v>843</v>
      </c>
      <c r="R1883" s="79">
        <v>0.14720279720279719</v>
      </c>
      <c r="S1883" s="79">
        <v>0.14688970203868271</v>
      </c>
      <c r="T1883" s="78" t="str">
        <f>VLOOKUP(Table5[[#This Row],[ODS Code]],Lookup!A:D,4,FALSE)</f>
        <v>Harrow</v>
      </c>
      <c r="U1883" s="78" t="str">
        <f>VLOOKUP(Table5[[#This Row],[ODS Code]],Lookup!A:E,3,FALSE)</f>
        <v>Healthsense</v>
      </c>
      <c r="V1883" s="78" t="str">
        <f>VLOOKUP(Table5[[#This Row],[ODS Code]],Lookup!A:F,2,FALSE)</f>
        <v>KENTON BRIDGE MEDICAL CENTRE - DR RAJA</v>
      </c>
      <c r="W1883" s="78" t="str">
        <f>VLOOKUP(Table5[[#This Row],[ODS Code]],Lookup!A:G,5,FALSE)</f>
        <v>E84663</v>
      </c>
    </row>
    <row r="1884" spans="1:23" x14ac:dyDescent="0.35">
      <c r="A1884" s="80">
        <v>45536</v>
      </c>
      <c r="B1884" t="s">
        <v>181</v>
      </c>
      <c r="C1884" t="s">
        <v>1004</v>
      </c>
      <c r="D1884" t="s">
        <v>1002</v>
      </c>
      <c r="E1884" t="s">
        <v>854</v>
      </c>
      <c r="F1884" s="78">
        <v>3450</v>
      </c>
      <c r="G1884" s="78">
        <v>6902</v>
      </c>
      <c r="H1884" s="78">
        <v>358</v>
      </c>
      <c r="I1884" s="78">
        <v>716</v>
      </c>
      <c r="J1884" s="78">
        <v>1574</v>
      </c>
      <c r="K1884" s="78">
        <v>3150</v>
      </c>
      <c r="L1884" s="78">
        <v>852</v>
      </c>
      <c r="M1884" s="78">
        <v>1704</v>
      </c>
      <c r="N1884" s="78">
        <v>290</v>
      </c>
      <c r="O1884" s="78">
        <v>580</v>
      </c>
      <c r="P1884" s="78">
        <v>376</v>
      </c>
      <c r="Q1884" s="78">
        <v>752</v>
      </c>
      <c r="R1884" s="79">
        <v>0.10898550724637682</v>
      </c>
      <c r="S1884" s="79">
        <v>0.10895392639814547</v>
      </c>
      <c r="T1884" s="78" t="str">
        <f>VLOOKUP(Table5[[#This Row],[ODS Code]],Lookup!A:D,4,FALSE)</f>
        <v>Harrow</v>
      </c>
      <c r="U1884" s="78" t="str">
        <f>VLOOKUP(Table5[[#This Row],[ODS Code]],Lookup!A:E,3,FALSE)</f>
        <v>Healthsense</v>
      </c>
      <c r="V1884" s="78" t="str">
        <f>VLOOKUP(Table5[[#This Row],[ODS Code]],Lookup!A:F,2,FALSE)</f>
        <v>KENTON BRIDGE MEDICAL CENTRE DR GOLDEN</v>
      </c>
      <c r="W1884" s="78" t="str">
        <f>VLOOKUP(Table5[[#This Row],[ODS Code]],Lookup!A:G,5,FALSE)</f>
        <v>E84601</v>
      </c>
    </row>
    <row r="1885" spans="1:23" x14ac:dyDescent="0.35">
      <c r="A1885" s="80">
        <v>45536</v>
      </c>
      <c r="B1885" t="s">
        <v>261</v>
      </c>
      <c r="C1885" t="s">
        <v>1005</v>
      </c>
      <c r="D1885" t="s">
        <v>1002</v>
      </c>
      <c r="E1885" t="s">
        <v>854</v>
      </c>
      <c r="F1885" s="78">
        <v>4051</v>
      </c>
      <c r="G1885" s="78">
        <v>8102</v>
      </c>
      <c r="H1885" s="78">
        <v>370</v>
      </c>
      <c r="I1885" s="78">
        <v>740</v>
      </c>
      <c r="J1885" s="78">
        <v>1848</v>
      </c>
      <c r="K1885" s="78">
        <v>3696</v>
      </c>
      <c r="L1885" s="78">
        <v>1067</v>
      </c>
      <c r="M1885" s="78">
        <v>2134</v>
      </c>
      <c r="N1885" s="78">
        <v>370</v>
      </c>
      <c r="O1885" s="78">
        <v>740</v>
      </c>
      <c r="P1885" s="78">
        <v>396</v>
      </c>
      <c r="Q1885" s="78">
        <v>792</v>
      </c>
      <c r="R1885" s="79">
        <v>9.7753641076277459E-2</v>
      </c>
      <c r="S1885" s="79">
        <v>9.7753641076277459E-2</v>
      </c>
      <c r="T1885" s="78" t="str">
        <f>VLOOKUP(Table5[[#This Row],[ODS Code]],Lookup!A:D,4,FALSE)</f>
        <v>Harrow</v>
      </c>
      <c r="U1885" s="78" t="str">
        <f>VLOOKUP(Table5[[#This Row],[ODS Code]],Lookup!A:E,3,FALSE)</f>
        <v>Healthsense</v>
      </c>
      <c r="V1885" s="78" t="str">
        <f>VLOOKUP(Table5[[#This Row],[ODS Code]],Lookup!A:F,2,FALSE)</f>
        <v>ROXBOURNE MEDICAL CENTRE</v>
      </c>
      <c r="W1885" s="78" t="str">
        <f>VLOOKUP(Table5[[#This Row],[ODS Code]],Lookup!A:G,5,FALSE)</f>
        <v>E84022</v>
      </c>
    </row>
    <row r="1886" spans="1:23" x14ac:dyDescent="0.35">
      <c r="A1886" s="80">
        <v>45536</v>
      </c>
      <c r="B1886" t="s">
        <v>271</v>
      </c>
      <c r="C1886" t="s">
        <v>1006</v>
      </c>
      <c r="D1886" t="s">
        <v>1002</v>
      </c>
      <c r="E1886" t="s">
        <v>854</v>
      </c>
      <c r="F1886" s="78">
        <v>9407</v>
      </c>
      <c r="G1886" s="78">
        <v>20434</v>
      </c>
      <c r="H1886" s="78">
        <v>805</v>
      </c>
      <c r="I1886" s="78">
        <v>1609</v>
      </c>
      <c r="J1886" s="78">
        <v>3350</v>
      </c>
      <c r="K1886" s="78">
        <v>8447</v>
      </c>
      <c r="L1886" s="78">
        <v>3036</v>
      </c>
      <c r="M1886" s="78">
        <v>6007</v>
      </c>
      <c r="N1886" s="78">
        <v>987</v>
      </c>
      <c r="O1886" s="78">
        <v>1961</v>
      </c>
      <c r="P1886" s="78">
        <v>1229</v>
      </c>
      <c r="Q1886" s="78">
        <v>2410</v>
      </c>
      <c r="R1886" s="79">
        <v>0.13064739024130967</v>
      </c>
      <c r="S1886" s="79">
        <v>0.11794068709014388</v>
      </c>
      <c r="T1886" s="78" t="str">
        <f>VLOOKUP(Table5[[#This Row],[ODS Code]],Lookup!A:D,4,FALSE)</f>
        <v>Harrow</v>
      </c>
      <c r="U1886" s="78" t="str">
        <f>VLOOKUP(Table5[[#This Row],[ODS Code]],Lookup!A:E,3,FALSE)</f>
        <v>Healthsense</v>
      </c>
      <c r="V1886" s="78" t="str">
        <f>VLOOKUP(Table5[[#This Row],[ODS Code]],Lookup!A:F,2,FALSE)</f>
        <v>SIMPSON HOUSE MEDICAL CENTRE</v>
      </c>
      <c r="W1886" s="78" t="str">
        <f>VLOOKUP(Table5[[#This Row],[ODS Code]],Lookup!A:G,5,FALSE)</f>
        <v>E84008</v>
      </c>
    </row>
    <row r="1887" spans="1:23" x14ac:dyDescent="0.35">
      <c r="A1887" s="80">
        <v>45536</v>
      </c>
      <c r="B1887" t="s">
        <v>356</v>
      </c>
      <c r="C1887" t="s">
        <v>1007</v>
      </c>
      <c r="D1887" t="s">
        <v>1002</v>
      </c>
      <c r="E1887" t="s">
        <v>854</v>
      </c>
      <c r="F1887" s="78">
        <v>6146</v>
      </c>
      <c r="G1887" s="78">
        <v>12292</v>
      </c>
      <c r="H1887" s="78">
        <v>734</v>
      </c>
      <c r="I1887" s="78">
        <v>1468</v>
      </c>
      <c r="J1887" s="78">
        <v>2203</v>
      </c>
      <c r="K1887" s="78">
        <v>4406</v>
      </c>
      <c r="L1887" s="78">
        <v>1373</v>
      </c>
      <c r="M1887" s="78">
        <v>2746</v>
      </c>
      <c r="N1887" s="78">
        <v>847</v>
      </c>
      <c r="O1887" s="78">
        <v>1694</v>
      </c>
      <c r="P1887" s="78">
        <v>989</v>
      </c>
      <c r="Q1887" s="78">
        <v>1978</v>
      </c>
      <c r="R1887" s="79">
        <v>0.16091767002928734</v>
      </c>
      <c r="S1887" s="79">
        <v>0.16091767002928734</v>
      </c>
      <c r="T1887" s="78" t="str">
        <f>VLOOKUP(Table5[[#This Row],[ODS Code]],Lookup!A:D,4,FALSE)</f>
        <v>Harrow</v>
      </c>
      <c r="U1887" s="78" t="str">
        <f>VLOOKUP(Table5[[#This Row],[ODS Code]],Lookup!A:E,3,FALSE)</f>
        <v>Healthsense</v>
      </c>
      <c r="V1887" s="78" t="str">
        <f>VLOOKUP(Table5[[#This Row],[ODS Code]],Lookup!A:F,2,FALSE)</f>
        <v>THE PINN MEDICAL CENTRE</v>
      </c>
      <c r="W1887" s="78" t="str">
        <f>VLOOKUP(Table5[[#This Row],[ODS Code]],Lookup!A:G,5,FALSE)</f>
        <v>E84024</v>
      </c>
    </row>
    <row r="1888" spans="1:23" x14ac:dyDescent="0.35">
      <c r="A1888" s="80">
        <v>45536</v>
      </c>
      <c r="B1888" t="s">
        <v>363</v>
      </c>
      <c r="C1888" t="s">
        <v>1008</v>
      </c>
      <c r="D1888" t="s">
        <v>1002</v>
      </c>
      <c r="E1888" t="s">
        <v>854</v>
      </c>
      <c r="F1888" s="78">
        <v>14537</v>
      </c>
      <c r="G1888" s="78">
        <v>29075</v>
      </c>
      <c r="H1888" s="78">
        <v>1371</v>
      </c>
      <c r="I1888" s="78">
        <v>2742</v>
      </c>
      <c r="J1888" s="78">
        <v>5354</v>
      </c>
      <c r="K1888" s="78">
        <v>10709</v>
      </c>
      <c r="L1888" s="78">
        <v>4231</v>
      </c>
      <c r="M1888" s="78">
        <v>8462</v>
      </c>
      <c r="N1888" s="78">
        <v>1672</v>
      </c>
      <c r="O1888" s="78">
        <v>3344</v>
      </c>
      <c r="P1888" s="78">
        <v>1909</v>
      </c>
      <c r="Q1888" s="78">
        <v>3818</v>
      </c>
      <c r="R1888" s="79">
        <v>0.13132007979638163</v>
      </c>
      <c r="S1888" s="79">
        <v>0.13131556319862425</v>
      </c>
      <c r="T1888" s="78" t="str">
        <f>VLOOKUP(Table5[[#This Row],[ODS Code]],Lookup!A:D,4,FALSE)</f>
        <v>Harrow</v>
      </c>
      <c r="U1888" s="78" t="str">
        <f>VLOOKUP(Table5[[#This Row],[ODS Code]],Lookup!A:E,3,FALSE)</f>
        <v>Healthsense</v>
      </c>
      <c r="V1888" s="78" t="str">
        <f>VLOOKUP(Table5[[#This Row],[ODS Code]],Lookup!A:F,2,FALSE)</f>
        <v>THE RIDGEWAY SURGERY</v>
      </c>
      <c r="W1888" s="78" t="str">
        <f>VLOOKUP(Table5[[#This Row],[ODS Code]],Lookup!A:G,5,FALSE)</f>
        <v>E84068</v>
      </c>
    </row>
    <row r="1889" spans="1:23" x14ac:dyDescent="0.35">
      <c r="A1889" s="80">
        <v>45536</v>
      </c>
      <c r="B1889" t="s">
        <v>60</v>
      </c>
      <c r="C1889" t="s">
        <v>1009</v>
      </c>
      <c r="D1889" t="s">
        <v>1010</v>
      </c>
      <c r="E1889" t="s">
        <v>854</v>
      </c>
      <c r="F1889" s="78">
        <v>7769</v>
      </c>
      <c r="G1889" s="78">
        <v>15843</v>
      </c>
      <c r="H1889" s="78">
        <v>779</v>
      </c>
      <c r="I1889" s="78">
        <v>1577</v>
      </c>
      <c r="J1889" s="78">
        <v>2988</v>
      </c>
      <c r="K1889" s="78">
        <v>6088</v>
      </c>
      <c r="L1889" s="78">
        <v>1694</v>
      </c>
      <c r="M1889" s="78">
        <v>3453</v>
      </c>
      <c r="N1889" s="78">
        <v>1024</v>
      </c>
      <c r="O1889" s="78">
        <v>2099</v>
      </c>
      <c r="P1889" s="78">
        <v>1284</v>
      </c>
      <c r="Q1889" s="78">
        <v>2626</v>
      </c>
      <c r="R1889" s="79">
        <v>0.16527223580898442</v>
      </c>
      <c r="S1889" s="79">
        <v>0.16575143596541059</v>
      </c>
      <c r="T1889" s="78" t="str">
        <f>VLOOKUP(Table5[[#This Row],[ODS Code]],Lookup!A:D,4,FALSE)</f>
        <v>Hillingdon</v>
      </c>
      <c r="U1889" s="78" t="str">
        <f>VLOOKUP(Table5[[#This Row],[ODS Code]],Lookup!A:E,3,FALSE)</f>
        <v>HH Collaborative</v>
      </c>
      <c r="V1889" s="78" t="str">
        <f>VLOOKUP(Table5[[#This Row],[ODS Code]],Lookup!A:F,2,FALSE)</f>
        <v>THE CEDAR BROOK PRACTICE</v>
      </c>
      <c r="W1889" s="78" t="str">
        <f>VLOOKUP(Table5[[#This Row],[ODS Code]],Lookup!A:G,5,FALSE)</f>
        <v>E86029</v>
      </c>
    </row>
    <row r="1890" spans="1:23" x14ac:dyDescent="0.35">
      <c r="A1890" s="80">
        <v>45536</v>
      </c>
      <c r="B1890" t="s">
        <v>122</v>
      </c>
      <c r="C1890" t="s">
        <v>1011</v>
      </c>
      <c r="D1890" t="s">
        <v>1010</v>
      </c>
      <c r="E1890" t="s">
        <v>854</v>
      </c>
      <c r="F1890" s="78">
        <v>4000</v>
      </c>
      <c r="G1890" s="78">
        <v>8024</v>
      </c>
      <c r="H1890" s="78">
        <v>348</v>
      </c>
      <c r="I1890" s="78">
        <v>695</v>
      </c>
      <c r="J1890" s="78">
        <v>1774</v>
      </c>
      <c r="K1890" s="78">
        <v>3576</v>
      </c>
      <c r="L1890" s="78">
        <v>786</v>
      </c>
      <c r="M1890" s="78">
        <v>1570</v>
      </c>
      <c r="N1890" s="78">
        <v>529</v>
      </c>
      <c r="O1890" s="78">
        <v>1057</v>
      </c>
      <c r="P1890" s="78">
        <v>563</v>
      </c>
      <c r="Q1890" s="78">
        <v>1126</v>
      </c>
      <c r="R1890" s="79">
        <v>0.14074999999999999</v>
      </c>
      <c r="S1890" s="79">
        <v>0.14032901296111666</v>
      </c>
      <c r="T1890" s="78" t="str">
        <f>VLOOKUP(Table5[[#This Row],[ODS Code]],Lookup!A:D,4,FALSE)</f>
        <v>Hillingdon</v>
      </c>
      <c r="U1890" s="78" t="str">
        <f>VLOOKUP(Table5[[#This Row],[ODS Code]],Lookup!A:E,3,FALSE)</f>
        <v>HH Collaborative</v>
      </c>
      <c r="V1890" s="78" t="str">
        <f>VLOOKUP(Table5[[#This Row],[ODS Code]],Lookup!A:F,2,FALSE)</f>
        <v>GLENDALE HOUSE SURGERY</v>
      </c>
      <c r="W1890" s="78" t="str">
        <f>VLOOKUP(Table5[[#This Row],[ODS Code]],Lookup!A:G,5,FALSE)</f>
        <v>E86038</v>
      </c>
    </row>
    <row r="1891" spans="1:23" x14ac:dyDescent="0.35">
      <c r="A1891" s="80">
        <v>45536</v>
      </c>
      <c r="B1891" t="s">
        <v>153</v>
      </c>
      <c r="C1891" t="s">
        <v>1012</v>
      </c>
      <c r="D1891" t="s">
        <v>1010</v>
      </c>
      <c r="E1891" t="s">
        <v>854</v>
      </c>
      <c r="F1891" s="78">
        <v>16418</v>
      </c>
      <c r="G1891" s="78">
        <v>35168</v>
      </c>
      <c r="H1891" s="78">
        <v>1373</v>
      </c>
      <c r="I1891" s="78">
        <v>2929</v>
      </c>
      <c r="J1891" s="78">
        <v>6646</v>
      </c>
      <c r="K1891" s="78">
        <v>14558</v>
      </c>
      <c r="L1891" s="78">
        <v>3298</v>
      </c>
      <c r="M1891" s="78">
        <v>6997</v>
      </c>
      <c r="N1891" s="78">
        <v>2578</v>
      </c>
      <c r="O1891" s="78">
        <v>5402</v>
      </c>
      <c r="P1891" s="78">
        <v>2523</v>
      </c>
      <c r="Q1891" s="78">
        <v>5282</v>
      </c>
      <c r="R1891" s="79">
        <v>0.15367279814837373</v>
      </c>
      <c r="S1891" s="79">
        <v>0.15019335759781619</v>
      </c>
      <c r="T1891" s="78" t="str">
        <f>VLOOKUP(Table5[[#This Row],[ODS Code]],Lookup!A:D,4,FALSE)</f>
        <v>Hillingdon</v>
      </c>
      <c r="U1891" s="78" t="str">
        <f>VLOOKUP(Table5[[#This Row],[ODS Code]],Lookup!A:E,3,FALSE)</f>
        <v>HH Collaborative</v>
      </c>
      <c r="V1891" s="78" t="str">
        <f>VLOOKUP(Table5[[#This Row],[ODS Code]],Lookup!A:F,2,FALSE)</f>
        <v>HAYES MEDICAL CENTRE</v>
      </c>
      <c r="W1891" s="78" t="str">
        <f>VLOOKUP(Table5[[#This Row],[ODS Code]],Lookup!A:G,5,FALSE)</f>
        <v>E86017</v>
      </c>
    </row>
    <row r="1892" spans="1:23" x14ac:dyDescent="0.35">
      <c r="A1892" s="80">
        <v>45536</v>
      </c>
      <c r="B1892" t="s">
        <v>159</v>
      </c>
      <c r="C1892" t="s">
        <v>1013</v>
      </c>
      <c r="D1892" t="s">
        <v>1010</v>
      </c>
      <c r="E1892" t="s">
        <v>854</v>
      </c>
      <c r="F1892" s="78">
        <v>12156</v>
      </c>
      <c r="G1892" s="78">
        <v>24950</v>
      </c>
      <c r="H1892" s="78">
        <v>613</v>
      </c>
      <c r="I1892" s="78">
        <v>1256</v>
      </c>
      <c r="J1892" s="78">
        <v>8136</v>
      </c>
      <c r="K1892" s="78">
        <v>16632</v>
      </c>
      <c r="L1892" s="78">
        <v>1410</v>
      </c>
      <c r="M1892" s="78">
        <v>2896</v>
      </c>
      <c r="N1892" s="78">
        <v>907</v>
      </c>
      <c r="O1892" s="78">
        <v>1876</v>
      </c>
      <c r="P1892" s="78">
        <v>1090</v>
      </c>
      <c r="Q1892" s="78">
        <v>2290</v>
      </c>
      <c r="R1892" s="79">
        <v>8.9667653833497868E-2</v>
      </c>
      <c r="S1892" s="79">
        <v>9.1783567134268537E-2</v>
      </c>
      <c r="T1892" s="78" t="str">
        <f>VLOOKUP(Table5[[#This Row],[ODS Code]],Lookup!A:D,4,FALSE)</f>
        <v>Hillingdon</v>
      </c>
      <c r="U1892" s="78" t="str">
        <f>VLOOKUP(Table5[[#This Row],[ODS Code]],Lookup!A:E,3,FALSE)</f>
        <v>HH Collaborative</v>
      </c>
      <c r="V1892" s="78" t="str">
        <f>VLOOKUP(Table5[[#This Row],[ODS Code]],Lookup!A:F,2,FALSE)</f>
        <v>THE ORCHARD MEDICAL PRACTICE C.I.C</v>
      </c>
      <c r="W1892" s="78" t="str">
        <f>VLOOKUP(Table5[[#This Row],[ODS Code]],Lookup!A:G,5,FALSE)</f>
        <v>Y00352</v>
      </c>
    </row>
    <row r="1893" spans="1:23" x14ac:dyDescent="0.35">
      <c r="A1893" s="80">
        <v>45536</v>
      </c>
      <c r="B1893" t="s">
        <v>184</v>
      </c>
      <c r="C1893" t="s">
        <v>1014</v>
      </c>
      <c r="D1893" t="s">
        <v>1010</v>
      </c>
      <c r="E1893" t="s">
        <v>854</v>
      </c>
      <c r="F1893" s="78">
        <v>796</v>
      </c>
      <c r="G1893" s="78">
        <v>1659</v>
      </c>
      <c r="H1893" s="78">
        <v>81</v>
      </c>
      <c r="I1893" s="78">
        <v>165</v>
      </c>
      <c r="J1893" s="78">
        <v>366</v>
      </c>
      <c r="K1893" s="78">
        <v>774</v>
      </c>
      <c r="L1893" s="78">
        <v>204</v>
      </c>
      <c r="M1893" s="78">
        <v>421</v>
      </c>
      <c r="N1893" s="78">
        <v>78</v>
      </c>
      <c r="O1893" s="78">
        <v>161</v>
      </c>
      <c r="P1893" s="78">
        <v>67</v>
      </c>
      <c r="Q1893" s="78">
        <v>138</v>
      </c>
      <c r="R1893" s="79">
        <v>8.4170854271356788E-2</v>
      </c>
      <c r="S1893" s="79">
        <v>8.3182640144665462E-2</v>
      </c>
      <c r="T1893" s="78" t="str">
        <f>VLOOKUP(Table5[[#This Row],[ODS Code]],Lookup!A:D,4,FALSE)</f>
        <v>Hillingdon</v>
      </c>
      <c r="U1893" s="78" t="str">
        <f>VLOOKUP(Table5[[#This Row],[ODS Code]],Lookup!A:E,3,FALSE)</f>
        <v>HH Collaborative</v>
      </c>
      <c r="V1893" s="78" t="str">
        <f>VLOOKUP(Table5[[#This Row],[ODS Code]],Lookup!A:F,2,FALSE)</f>
        <v>KINCORA DOCTORS SURGERY</v>
      </c>
      <c r="W1893" s="78" t="str">
        <f>VLOOKUP(Table5[[#This Row],[ODS Code]],Lookup!A:G,5,FALSE)</f>
        <v>E86625</v>
      </c>
    </row>
    <row r="1894" spans="1:23" x14ac:dyDescent="0.35">
      <c r="A1894" s="80">
        <v>45536</v>
      </c>
      <c r="B1894" t="s">
        <v>225</v>
      </c>
      <c r="C1894" t="s">
        <v>1015</v>
      </c>
      <c r="D1894" t="s">
        <v>1010</v>
      </c>
      <c r="E1894" t="s">
        <v>854</v>
      </c>
      <c r="F1894" s="78">
        <v>5016</v>
      </c>
      <c r="G1894" s="78">
        <v>10032</v>
      </c>
      <c r="H1894" s="78">
        <v>481</v>
      </c>
      <c r="I1894" s="78">
        <v>962</v>
      </c>
      <c r="J1894" s="78">
        <v>2023</v>
      </c>
      <c r="K1894" s="78">
        <v>4046</v>
      </c>
      <c r="L1894" s="78">
        <v>994</v>
      </c>
      <c r="M1894" s="78">
        <v>1988</v>
      </c>
      <c r="N1894" s="78">
        <v>713</v>
      </c>
      <c r="O1894" s="78">
        <v>1426</v>
      </c>
      <c r="P1894" s="78">
        <v>805</v>
      </c>
      <c r="Q1894" s="78">
        <v>1610</v>
      </c>
      <c r="R1894" s="79">
        <v>0.16048644338118023</v>
      </c>
      <c r="S1894" s="79">
        <v>0.16048644338118023</v>
      </c>
      <c r="T1894" s="78" t="str">
        <f>VLOOKUP(Table5[[#This Row],[ODS Code]],Lookup!A:D,4,FALSE)</f>
        <v>Hillingdon</v>
      </c>
      <c r="U1894" s="78" t="str">
        <f>VLOOKUP(Table5[[#This Row],[ODS Code]],Lookup!A:E,3,FALSE)</f>
        <v>HH Collaborative</v>
      </c>
      <c r="V1894" s="78" t="str">
        <f>VLOOKUP(Table5[[#This Row],[ODS Code]],Lookup!A:F,2,FALSE)</f>
        <v>NORTH HYDE PRACTICE</v>
      </c>
      <c r="W1894" s="78" t="str">
        <f>VLOOKUP(Table5[[#This Row],[ODS Code]],Lookup!A:G,5,FALSE)</f>
        <v>E86609</v>
      </c>
    </row>
    <row r="1895" spans="1:23" x14ac:dyDescent="0.35">
      <c r="A1895" s="80">
        <v>45536</v>
      </c>
      <c r="B1895" t="s">
        <v>378</v>
      </c>
      <c r="C1895" t="s">
        <v>1016</v>
      </c>
      <c r="D1895" t="s">
        <v>1010</v>
      </c>
      <c r="E1895" t="s">
        <v>854</v>
      </c>
      <c r="F1895" s="78">
        <v>2687</v>
      </c>
      <c r="G1895" s="78">
        <v>5603</v>
      </c>
      <c r="H1895" s="78">
        <v>287</v>
      </c>
      <c r="I1895" s="78">
        <v>596</v>
      </c>
      <c r="J1895" s="78">
        <v>1346</v>
      </c>
      <c r="K1895" s="78">
        <v>2824</v>
      </c>
      <c r="L1895" s="78">
        <v>582</v>
      </c>
      <c r="M1895" s="78">
        <v>1198</v>
      </c>
      <c r="N1895" s="78">
        <v>234</v>
      </c>
      <c r="O1895" s="78">
        <v>486</v>
      </c>
      <c r="P1895" s="78">
        <v>238</v>
      </c>
      <c r="Q1895" s="78">
        <v>499</v>
      </c>
      <c r="R1895" s="79">
        <v>8.8574618533680691E-2</v>
      </c>
      <c r="S1895" s="79">
        <v>8.9059432446903439E-2</v>
      </c>
      <c r="T1895" s="78" t="str">
        <f>VLOOKUP(Table5[[#This Row],[ODS Code]],Lookup!A:D,4,FALSE)</f>
        <v>Hillingdon</v>
      </c>
      <c r="U1895" s="78" t="str">
        <f>VLOOKUP(Table5[[#This Row],[ODS Code]],Lookup!A:E,3,FALSE)</f>
        <v>HH Collaborative</v>
      </c>
      <c r="V1895" s="78" t="str">
        <f>VLOOKUP(Table5[[#This Row],[ODS Code]],Lookup!A:F,2,FALSE)</f>
        <v>THE WARREN PRACTICE</v>
      </c>
      <c r="W1895" s="78" t="str">
        <f>VLOOKUP(Table5[[#This Row],[ODS Code]],Lookup!A:G,5,FALSE)</f>
        <v>E86019</v>
      </c>
    </row>
    <row r="1896" spans="1:23" x14ac:dyDescent="0.35">
      <c r="A1896" s="80">
        <v>45536</v>
      </c>
      <c r="B1896" t="s">
        <v>384</v>
      </c>
      <c r="C1896" t="s">
        <v>1017</v>
      </c>
      <c r="D1896" t="s">
        <v>1010</v>
      </c>
      <c r="E1896" t="s">
        <v>854</v>
      </c>
      <c r="F1896" s="78">
        <v>1874</v>
      </c>
      <c r="G1896" s="78">
        <v>3748</v>
      </c>
      <c r="H1896" s="78">
        <v>189</v>
      </c>
      <c r="I1896" s="78">
        <v>378</v>
      </c>
      <c r="J1896" s="78">
        <v>559</v>
      </c>
      <c r="K1896" s="78">
        <v>1118</v>
      </c>
      <c r="L1896" s="78">
        <v>527</v>
      </c>
      <c r="M1896" s="78">
        <v>1054</v>
      </c>
      <c r="N1896" s="78">
        <v>301</v>
      </c>
      <c r="O1896" s="78">
        <v>602</v>
      </c>
      <c r="P1896" s="78">
        <v>298</v>
      </c>
      <c r="Q1896" s="78">
        <v>596</v>
      </c>
      <c r="R1896" s="79">
        <v>0.15901814300960512</v>
      </c>
      <c r="S1896" s="79">
        <v>0.15901814300960512</v>
      </c>
      <c r="T1896" s="78" t="str">
        <f>VLOOKUP(Table5[[#This Row],[ODS Code]],Lookup!A:D,4,FALSE)</f>
        <v>Hillingdon</v>
      </c>
      <c r="U1896" s="78" t="str">
        <f>VLOOKUP(Table5[[#This Row],[ODS Code]],Lookup!A:E,3,FALSE)</f>
        <v>HH Collaborative</v>
      </c>
      <c r="V1896" s="78" t="str">
        <f>VLOOKUP(Table5[[#This Row],[ODS Code]],Lookup!A:F,2,FALSE)</f>
        <v>TOWNFIELD DOCTORS SURGERY</v>
      </c>
      <c r="W1896" s="78" t="str">
        <f>VLOOKUP(Table5[[#This Row],[ODS Code]],Lookup!A:G,5,FALSE)</f>
        <v>E86018</v>
      </c>
    </row>
    <row r="1897" spans="1:23" x14ac:dyDescent="0.35">
      <c r="A1897" s="80">
        <v>45536</v>
      </c>
      <c r="B1897" t="s">
        <v>32</v>
      </c>
      <c r="C1897" t="s">
        <v>31</v>
      </c>
      <c r="D1897" t="s">
        <v>1018</v>
      </c>
      <c r="E1897" t="s">
        <v>854</v>
      </c>
      <c r="F1897" s="78">
        <v>10788</v>
      </c>
      <c r="G1897" s="78">
        <v>23919</v>
      </c>
      <c r="H1897" s="78">
        <v>991</v>
      </c>
      <c r="I1897" s="78">
        <v>2162</v>
      </c>
      <c r="J1897" s="78">
        <v>4579</v>
      </c>
      <c r="K1897" s="78">
        <v>10477</v>
      </c>
      <c r="L1897" s="78">
        <v>3063</v>
      </c>
      <c r="M1897" s="78">
        <v>6592</v>
      </c>
      <c r="N1897" s="78">
        <v>1182</v>
      </c>
      <c r="O1897" s="78">
        <v>2574</v>
      </c>
      <c r="P1897" s="78">
        <v>973</v>
      </c>
      <c r="Q1897" s="78">
        <v>2114</v>
      </c>
      <c r="R1897" s="79">
        <v>9.0192806822395249E-2</v>
      </c>
      <c r="S1897" s="79">
        <v>8.8381621305238509E-2</v>
      </c>
      <c r="T1897" s="78" t="str">
        <f>VLOOKUP(Table5[[#This Row],[ODS Code]],Lookup!A:D,4,FALSE)</f>
        <v>Hounslow</v>
      </c>
      <c r="U1897" s="78" t="str">
        <f>VLOOKUP(Table5[[#This Row],[ODS Code]],Lookup!A:E,3,FALSE)</f>
        <v>Hounslow Health</v>
      </c>
      <c r="V1897" s="78" t="str">
        <f>VLOOKUP(Table5[[#This Row],[ODS Code]],Lookup!A:F,2,FALSE)</f>
        <v>Bath Road Surgery</v>
      </c>
      <c r="W1897" s="78" t="str">
        <f>VLOOKUP(Table5[[#This Row],[ODS Code]],Lookup!A:G,5,FALSE)</f>
        <v>E85716</v>
      </c>
    </row>
    <row r="1898" spans="1:23" x14ac:dyDescent="0.35">
      <c r="A1898" s="80">
        <v>45536</v>
      </c>
      <c r="B1898" t="s">
        <v>39</v>
      </c>
      <c r="C1898" t="s">
        <v>1019</v>
      </c>
      <c r="D1898" t="s">
        <v>1018</v>
      </c>
      <c r="E1898" t="s">
        <v>854</v>
      </c>
      <c r="F1898" s="78">
        <v>295</v>
      </c>
      <c r="G1898" s="78">
        <v>766</v>
      </c>
      <c r="H1898" s="78">
        <v>27</v>
      </c>
      <c r="I1898" s="78">
        <v>62</v>
      </c>
      <c r="J1898" s="78">
        <v>162</v>
      </c>
      <c r="K1898" s="78">
        <v>474</v>
      </c>
      <c r="L1898" s="78">
        <v>70</v>
      </c>
      <c r="M1898" s="78">
        <v>150</v>
      </c>
      <c r="N1898" s="78">
        <v>12</v>
      </c>
      <c r="O1898" s="78">
        <v>24</v>
      </c>
      <c r="P1898" s="78">
        <v>24</v>
      </c>
      <c r="Q1898" s="78">
        <v>56</v>
      </c>
      <c r="R1898" s="79">
        <v>8.1355932203389825E-2</v>
      </c>
      <c r="S1898" s="79">
        <v>7.3107049608355096E-2</v>
      </c>
      <c r="T1898" s="78" t="str">
        <f>VLOOKUP(Table5[[#This Row],[ODS Code]],Lookup!A:D,4,FALSE)</f>
        <v>Hounslow</v>
      </c>
      <c r="U1898" s="78" t="str">
        <f>VLOOKUP(Table5[[#This Row],[ODS Code]],Lookup!A:E,3,FALSE)</f>
        <v>Hounslow Health</v>
      </c>
      <c r="V1898" s="78" t="str">
        <f>VLOOKUP(Table5[[#This Row],[ODS Code]],Lookup!A:F,2,FALSE)</f>
        <v>BLUE WING SURGERY</v>
      </c>
      <c r="W1898" s="78" t="str">
        <f>VLOOKUP(Table5[[#This Row],[ODS Code]],Lookup!A:G,5,FALSE)</f>
        <v>E85058</v>
      </c>
    </row>
    <row r="1899" spans="1:23" x14ac:dyDescent="0.35">
      <c r="A1899" s="80">
        <v>45536</v>
      </c>
      <c r="B1899" t="s">
        <v>66</v>
      </c>
      <c r="C1899" t="s">
        <v>65</v>
      </c>
      <c r="D1899" t="s">
        <v>1018</v>
      </c>
      <c r="E1899" t="s">
        <v>854</v>
      </c>
      <c r="F1899" s="78">
        <v>267</v>
      </c>
      <c r="G1899" s="78">
        <v>667</v>
      </c>
      <c r="H1899" s="78">
        <v>26</v>
      </c>
      <c r="I1899" s="78">
        <v>59</v>
      </c>
      <c r="J1899" s="78">
        <v>153</v>
      </c>
      <c r="K1899" s="78">
        <v>397</v>
      </c>
      <c r="L1899" s="78">
        <v>65</v>
      </c>
      <c r="M1899" s="78">
        <v>156</v>
      </c>
      <c r="N1899" s="78">
        <v>8</v>
      </c>
      <c r="O1899" s="78">
        <v>20</v>
      </c>
      <c r="P1899" s="78">
        <v>15</v>
      </c>
      <c r="Q1899" s="78">
        <v>35</v>
      </c>
      <c r="R1899" s="79">
        <v>5.6179775280898875E-2</v>
      </c>
      <c r="S1899" s="79">
        <v>5.2473763118440778E-2</v>
      </c>
      <c r="T1899" s="78" t="str">
        <f>VLOOKUP(Table5[[#This Row],[ODS Code]],Lookup!A:D,4,FALSE)</f>
        <v>Hounslow</v>
      </c>
      <c r="U1899" s="78" t="str">
        <f>VLOOKUP(Table5[[#This Row],[ODS Code]],Lookup!A:E,3,FALSE)</f>
        <v>Hounslow Health</v>
      </c>
      <c r="V1899" s="78" t="str">
        <f>VLOOKUP(Table5[[#This Row],[ODS Code]],Lookup!A:F,2,FALSE)</f>
        <v>Chestnut Practice</v>
      </c>
      <c r="W1899" s="78" t="str">
        <f>VLOOKUP(Table5[[#This Row],[ODS Code]],Lookup!A:G,5,FALSE)</f>
        <v>E85059</v>
      </c>
    </row>
    <row r="1900" spans="1:23" x14ac:dyDescent="0.35">
      <c r="A1900" s="80">
        <v>45536</v>
      </c>
      <c r="B1900" t="s">
        <v>131</v>
      </c>
      <c r="C1900" t="s">
        <v>130</v>
      </c>
      <c r="D1900" t="s">
        <v>1018</v>
      </c>
      <c r="E1900" t="s">
        <v>854</v>
      </c>
      <c r="F1900" s="78">
        <v>186</v>
      </c>
      <c r="G1900" s="78">
        <v>487</v>
      </c>
      <c r="H1900" s="78">
        <v>22</v>
      </c>
      <c r="I1900" s="78">
        <v>59</v>
      </c>
      <c r="J1900" s="78">
        <v>88</v>
      </c>
      <c r="K1900" s="78">
        <v>231</v>
      </c>
      <c r="L1900" s="78">
        <v>47</v>
      </c>
      <c r="M1900" s="78">
        <v>123</v>
      </c>
      <c r="N1900" s="78">
        <v>20</v>
      </c>
      <c r="O1900" s="78">
        <v>50</v>
      </c>
      <c r="P1900" s="78">
        <v>9</v>
      </c>
      <c r="Q1900" s="78">
        <v>24</v>
      </c>
      <c r="R1900" s="79">
        <v>4.8387096774193547E-2</v>
      </c>
      <c r="S1900" s="79">
        <v>4.9281314168377825E-2</v>
      </c>
      <c r="T1900" s="78" t="str">
        <f>VLOOKUP(Table5[[#This Row],[ODS Code]],Lookup!A:D,4,FALSE)</f>
        <v>Hounslow</v>
      </c>
      <c r="U1900" s="78" t="str">
        <f>VLOOKUP(Table5[[#This Row],[ODS Code]],Lookup!A:E,3,FALSE)</f>
        <v>Hounslow Health</v>
      </c>
      <c r="V1900" s="78" t="str">
        <f>VLOOKUP(Table5[[#This Row],[ODS Code]],Lookup!A:F,2,FALSE)</f>
        <v>Green Practice</v>
      </c>
      <c r="W1900" s="78" t="str">
        <f>VLOOKUP(Table5[[#This Row],[ODS Code]],Lookup!A:G,5,FALSE)</f>
        <v>E85126</v>
      </c>
    </row>
    <row r="1901" spans="1:23" x14ac:dyDescent="0.35">
      <c r="A1901" s="80">
        <v>45536</v>
      </c>
      <c r="B1901" t="s">
        <v>171</v>
      </c>
      <c r="C1901" t="s">
        <v>170</v>
      </c>
      <c r="D1901" t="s">
        <v>1018</v>
      </c>
      <c r="E1901" t="s">
        <v>854</v>
      </c>
      <c r="F1901" s="78">
        <v>1498</v>
      </c>
      <c r="G1901" s="78">
        <v>1545</v>
      </c>
      <c r="H1901" s="78">
        <v>140</v>
      </c>
      <c r="I1901" s="78">
        <v>140</v>
      </c>
      <c r="J1901" s="78">
        <v>837</v>
      </c>
      <c r="K1901" s="78">
        <v>884</v>
      </c>
      <c r="L1901" s="78">
        <v>328</v>
      </c>
      <c r="M1901" s="78">
        <v>328</v>
      </c>
      <c r="N1901" s="78">
        <v>107</v>
      </c>
      <c r="O1901" s="78">
        <v>107</v>
      </c>
      <c r="P1901" s="78">
        <v>86</v>
      </c>
      <c r="Q1901" s="78">
        <v>86</v>
      </c>
      <c r="R1901" s="79">
        <v>5.7409879839786383E-2</v>
      </c>
      <c r="S1901" s="79">
        <v>5.5663430420711972E-2</v>
      </c>
      <c r="T1901" s="78" t="str">
        <f>VLOOKUP(Table5[[#This Row],[ODS Code]],Lookup!A:D,4,FALSE)</f>
        <v>Hounslow</v>
      </c>
      <c r="U1901" s="78" t="str">
        <f>VLOOKUP(Table5[[#This Row],[ODS Code]],Lookup!A:E,3,FALSE)</f>
        <v>Hounslow Health</v>
      </c>
      <c r="V1901" s="78" t="str">
        <f>VLOOKUP(Table5[[#This Row],[ODS Code]],Lookup!A:F,2,FALSE)</f>
        <v>Hounslow Family Practice</v>
      </c>
      <c r="W1901" s="78" t="str">
        <f>VLOOKUP(Table5[[#This Row],[ODS Code]],Lookup!A:G,5,FALSE)</f>
        <v>E85713</v>
      </c>
    </row>
    <row r="1902" spans="1:23" x14ac:dyDescent="0.35">
      <c r="A1902" s="80">
        <v>45536</v>
      </c>
      <c r="B1902" t="s">
        <v>172</v>
      </c>
      <c r="C1902" t="s">
        <v>1020</v>
      </c>
      <c r="D1902" t="s">
        <v>1018</v>
      </c>
      <c r="E1902" t="s">
        <v>854</v>
      </c>
      <c r="F1902" s="78">
        <v>636</v>
      </c>
      <c r="G1902" s="78">
        <v>1908</v>
      </c>
      <c r="H1902" s="78">
        <v>45</v>
      </c>
      <c r="I1902" s="78">
        <v>132</v>
      </c>
      <c r="J1902" s="78">
        <v>372</v>
      </c>
      <c r="K1902" s="78">
        <v>1134</v>
      </c>
      <c r="L1902" s="78">
        <v>131</v>
      </c>
      <c r="M1902" s="78">
        <v>387</v>
      </c>
      <c r="N1902" s="78">
        <v>45</v>
      </c>
      <c r="O1902" s="78">
        <v>130</v>
      </c>
      <c r="P1902" s="78">
        <v>43</v>
      </c>
      <c r="Q1902" s="78">
        <v>125</v>
      </c>
      <c r="R1902" s="79">
        <v>6.761006289308176E-2</v>
      </c>
      <c r="S1902" s="79">
        <v>6.5513626834381555E-2</v>
      </c>
      <c r="T1902" s="78" t="str">
        <f>VLOOKUP(Table5[[#This Row],[ODS Code]],Lookup!A:D,4,FALSE)</f>
        <v>Hounslow</v>
      </c>
      <c r="U1902" s="78" t="str">
        <f>VLOOKUP(Table5[[#This Row],[ODS Code]],Lookup!A:E,3,FALSE)</f>
        <v>Hounslow Health</v>
      </c>
      <c r="V1902" s="78" t="str">
        <f>VLOOKUP(Table5[[#This Row],[ODS Code]],Lookup!A:F,2,FALSE)</f>
        <v>HOUNSLOW MEDICAL PRACTICE</v>
      </c>
      <c r="W1902" s="78" t="str">
        <f>VLOOKUP(Table5[[#This Row],[ODS Code]],Lookup!A:G,5,FALSE)</f>
        <v>E85015</v>
      </c>
    </row>
    <row r="1903" spans="1:23" x14ac:dyDescent="0.35">
      <c r="A1903" s="80">
        <v>45536</v>
      </c>
      <c r="B1903" t="s">
        <v>187</v>
      </c>
      <c r="C1903" t="s">
        <v>186</v>
      </c>
      <c r="D1903" t="s">
        <v>1018</v>
      </c>
      <c r="E1903" t="s">
        <v>854</v>
      </c>
      <c r="F1903" s="78">
        <v>2321</v>
      </c>
      <c r="G1903" s="78">
        <v>4660</v>
      </c>
      <c r="H1903" s="78">
        <v>185</v>
      </c>
      <c r="I1903" s="78">
        <v>372</v>
      </c>
      <c r="J1903" s="78">
        <v>1229</v>
      </c>
      <c r="K1903" s="78">
        <v>2466</v>
      </c>
      <c r="L1903" s="78">
        <v>550</v>
      </c>
      <c r="M1903" s="78">
        <v>1106</v>
      </c>
      <c r="N1903" s="78">
        <v>151</v>
      </c>
      <c r="O1903" s="78">
        <v>302</v>
      </c>
      <c r="P1903" s="78">
        <v>206</v>
      </c>
      <c r="Q1903" s="78">
        <v>414</v>
      </c>
      <c r="R1903" s="79">
        <v>8.8754847048685914E-2</v>
      </c>
      <c r="S1903" s="79">
        <v>8.8841201716738191E-2</v>
      </c>
      <c r="T1903" s="78" t="str">
        <f>VLOOKUP(Table5[[#This Row],[ODS Code]],Lookup!A:D,4,FALSE)</f>
        <v>Hounslow</v>
      </c>
      <c r="U1903" s="78" t="str">
        <f>VLOOKUP(Table5[[#This Row],[ODS Code]],Lookup!A:E,3,FALSE)</f>
        <v>Hounslow Health</v>
      </c>
      <c r="V1903" s="78" t="str">
        <f>VLOOKUP(Table5[[#This Row],[ODS Code]],Lookup!A:F,2,FALSE)</f>
        <v>Kingfisher Practice</v>
      </c>
      <c r="W1903" s="78" t="str">
        <f>VLOOKUP(Table5[[#This Row],[ODS Code]],Lookup!A:G,5,FALSE)</f>
        <v>E85060</v>
      </c>
    </row>
    <row r="1904" spans="1:23" x14ac:dyDescent="0.35">
      <c r="A1904" s="80">
        <v>45536</v>
      </c>
      <c r="B1904" t="s">
        <v>257</v>
      </c>
      <c r="C1904" t="s">
        <v>1021</v>
      </c>
      <c r="D1904" t="s">
        <v>1018</v>
      </c>
      <c r="E1904" t="s">
        <v>854</v>
      </c>
      <c r="F1904" s="78">
        <v>464</v>
      </c>
      <c r="G1904" s="78">
        <v>929</v>
      </c>
      <c r="H1904" s="78">
        <v>49</v>
      </c>
      <c r="I1904" s="78">
        <v>98</v>
      </c>
      <c r="J1904" s="78">
        <v>234</v>
      </c>
      <c r="K1904" s="78">
        <v>468</v>
      </c>
      <c r="L1904" s="78">
        <v>114</v>
      </c>
      <c r="M1904" s="78">
        <v>228</v>
      </c>
      <c r="N1904" s="78">
        <v>24</v>
      </c>
      <c r="O1904" s="78">
        <v>48</v>
      </c>
      <c r="P1904" s="78">
        <v>43</v>
      </c>
      <c r="Q1904" s="78">
        <v>87</v>
      </c>
      <c r="R1904" s="79">
        <v>9.2672413793103453E-2</v>
      </c>
      <c r="S1904" s="79">
        <v>9.3649085037674926E-2</v>
      </c>
      <c r="T1904" s="78" t="str">
        <f>VLOOKUP(Table5[[#This Row],[ODS Code]],Lookup!A:D,4,FALSE)</f>
        <v>Hounslow</v>
      </c>
      <c r="U1904" s="78" t="str">
        <f>VLOOKUP(Table5[[#This Row],[ODS Code]],Lookup!A:E,3,FALSE)</f>
        <v>Hounslow Health</v>
      </c>
      <c r="V1904" s="78" t="str">
        <f>VLOOKUP(Table5[[#This Row],[ODS Code]],Lookup!A:F,2,FALSE)</f>
        <v xml:space="preserve">Redwood Practice </v>
      </c>
      <c r="W1904" s="78" t="str">
        <f>VLOOKUP(Table5[[#This Row],[ODS Code]],Lookup!A:G,5,FALSE)</f>
        <v>E85113</v>
      </c>
    </row>
    <row r="1905" spans="1:23" x14ac:dyDescent="0.35">
      <c r="A1905" s="80">
        <v>45536</v>
      </c>
      <c r="B1905" t="s">
        <v>360</v>
      </c>
      <c r="C1905" t="s">
        <v>1022</v>
      </c>
      <c r="D1905" t="s">
        <v>1018</v>
      </c>
      <c r="E1905" t="s">
        <v>854</v>
      </c>
      <c r="F1905" s="78">
        <v>8128</v>
      </c>
      <c r="G1905" s="78">
        <v>17114</v>
      </c>
      <c r="H1905" s="78">
        <v>713</v>
      </c>
      <c r="I1905" s="78">
        <v>1513</v>
      </c>
      <c r="J1905" s="78">
        <v>4880</v>
      </c>
      <c r="K1905" s="78">
        <v>10196</v>
      </c>
      <c r="L1905" s="78">
        <v>1660</v>
      </c>
      <c r="M1905" s="78">
        <v>3549</v>
      </c>
      <c r="N1905" s="78">
        <v>497</v>
      </c>
      <c r="O1905" s="78">
        <v>1058</v>
      </c>
      <c r="P1905" s="78">
        <v>378</v>
      </c>
      <c r="Q1905" s="78">
        <v>798</v>
      </c>
      <c r="R1905" s="79">
        <v>4.6505905511811024E-2</v>
      </c>
      <c r="S1905" s="79">
        <v>4.6628491293677687E-2</v>
      </c>
      <c r="T1905" s="78" t="str">
        <f>VLOOKUP(Table5[[#This Row],[ODS Code]],Lookup!A:D,4,FALSE)</f>
        <v>Hounslow</v>
      </c>
      <c r="U1905" s="78" t="str">
        <f>VLOOKUP(Table5[[#This Row],[ODS Code]],Lookup!A:E,3,FALSE)</f>
        <v>Hounslow Health</v>
      </c>
      <c r="V1905" s="78" t="str">
        <f>VLOOKUP(Table5[[#This Row],[ODS Code]],Lookup!A:F,2,FALSE)</f>
        <v>HMC Group: Heart of Hounslow</v>
      </c>
      <c r="W1905" s="78" t="str">
        <f>VLOOKUP(Table5[[#This Row],[ODS Code]],Lookup!A:G,5,FALSE)</f>
        <v>Y02671</v>
      </c>
    </row>
    <row r="1906" spans="1:23" x14ac:dyDescent="0.35">
      <c r="A1906" s="80">
        <v>45536</v>
      </c>
      <c r="B1906" t="s">
        <v>405</v>
      </c>
      <c r="C1906" t="s">
        <v>404</v>
      </c>
      <c r="D1906" t="s">
        <v>1018</v>
      </c>
      <c r="E1906" t="s">
        <v>854</v>
      </c>
      <c r="F1906" s="78">
        <v>0</v>
      </c>
      <c r="G1906" s="78">
        <v>0</v>
      </c>
      <c r="H1906" s="78">
        <v>0</v>
      </c>
      <c r="I1906" s="78">
        <v>0</v>
      </c>
      <c r="J1906" s="78">
        <v>0</v>
      </c>
      <c r="K1906" s="78">
        <v>0</v>
      </c>
      <c r="L1906" s="78">
        <v>0</v>
      </c>
      <c r="M1906" s="78">
        <v>0</v>
      </c>
      <c r="N1906" s="78">
        <v>0</v>
      </c>
      <c r="O1906" s="78">
        <v>0</v>
      </c>
      <c r="P1906" s="78">
        <v>0</v>
      </c>
      <c r="Q1906" s="78">
        <v>0</v>
      </c>
      <c r="R1906" s="79">
        <v>0</v>
      </c>
      <c r="S1906" s="79">
        <v>0</v>
      </c>
      <c r="T1906" s="78" t="str">
        <f>VLOOKUP(Table5[[#This Row],[ODS Code]],Lookup!A:D,4,FALSE)</f>
        <v>Hounslow</v>
      </c>
      <c r="U1906" s="78" t="str">
        <f>VLOOKUP(Table5[[#This Row],[ODS Code]],Lookup!A:E,3,FALSE)</f>
        <v>Hounslow Health</v>
      </c>
      <c r="V1906" s="78" t="str">
        <f>VLOOKUP(Table5[[#This Row],[ODS Code]],Lookup!A:F,2,FALSE)</f>
        <v>Willow Practice</v>
      </c>
      <c r="W1906" s="78" t="str">
        <f>VLOOKUP(Table5[[#This Row],[ODS Code]],Lookup!A:G,5,FALSE)</f>
        <v>E85600</v>
      </c>
    </row>
    <row r="1907" spans="1:23" x14ac:dyDescent="0.35">
      <c r="A1907" s="80">
        <v>45536</v>
      </c>
      <c r="B1907" t="s">
        <v>30</v>
      </c>
      <c r="C1907" t="s">
        <v>1023</v>
      </c>
      <c r="D1907" t="s">
        <v>1024</v>
      </c>
      <c r="E1907" t="s">
        <v>854</v>
      </c>
      <c r="F1907" s="78">
        <v>4805</v>
      </c>
      <c r="G1907" s="78">
        <v>11225</v>
      </c>
      <c r="H1907" s="78">
        <v>347</v>
      </c>
      <c r="I1907" s="78">
        <v>840</v>
      </c>
      <c r="J1907" s="78">
        <v>2907</v>
      </c>
      <c r="K1907" s="78">
        <v>6723</v>
      </c>
      <c r="L1907" s="78">
        <v>1216</v>
      </c>
      <c r="M1907" s="78">
        <v>2852</v>
      </c>
      <c r="N1907" s="78">
        <v>175</v>
      </c>
      <c r="O1907" s="78">
        <v>428</v>
      </c>
      <c r="P1907" s="78">
        <v>160</v>
      </c>
      <c r="Q1907" s="78">
        <v>382</v>
      </c>
      <c r="R1907" s="79">
        <v>3.3298647242455778E-2</v>
      </c>
      <c r="S1907" s="79">
        <v>3.403118040089087E-2</v>
      </c>
      <c r="T1907" s="78" t="str">
        <f>VLOOKUP(Table5[[#This Row],[ODS Code]],Lookup!A:D,4,FALSE)</f>
        <v>West London</v>
      </c>
      <c r="U1907" s="78" t="str">
        <f>VLOOKUP(Table5[[#This Row],[ODS Code]],Lookup!A:E,3,FALSE)</f>
        <v>Inclusive Health</v>
      </c>
      <c r="V1907" s="78" t="str">
        <f>VLOOKUP(Table5[[#This Row],[ODS Code]],Lookup!A:F,2,FALSE)</f>
        <v>Barlby Surgery (AT Medics)</v>
      </c>
      <c r="W1907" s="78" t="str">
        <f>VLOOKUP(Table5[[#This Row],[ODS Code]],Lookup!A:G,5,FALSE)</f>
        <v>Y01011</v>
      </c>
    </row>
    <row r="1908" spans="1:23" x14ac:dyDescent="0.35">
      <c r="A1908" s="80">
        <v>45536</v>
      </c>
      <c r="B1908" t="s">
        <v>101</v>
      </c>
      <c r="C1908" t="s">
        <v>1025</v>
      </c>
      <c r="D1908" t="s">
        <v>1024</v>
      </c>
      <c r="E1908" t="s">
        <v>854</v>
      </c>
      <c r="F1908" s="78">
        <v>3188</v>
      </c>
      <c r="G1908" s="78">
        <v>6376</v>
      </c>
      <c r="H1908" s="78">
        <v>313</v>
      </c>
      <c r="I1908" s="78">
        <v>626</v>
      </c>
      <c r="J1908" s="78">
        <v>1666</v>
      </c>
      <c r="K1908" s="78">
        <v>3332</v>
      </c>
      <c r="L1908" s="78">
        <v>869</v>
      </c>
      <c r="M1908" s="78">
        <v>1738</v>
      </c>
      <c r="N1908" s="78">
        <v>148</v>
      </c>
      <c r="O1908" s="78">
        <v>296</v>
      </c>
      <c r="P1908" s="78">
        <v>192</v>
      </c>
      <c r="Q1908" s="78">
        <v>384</v>
      </c>
      <c r="R1908" s="79">
        <v>6.0225846925972396E-2</v>
      </c>
      <c r="S1908" s="79">
        <v>6.0225846925972396E-2</v>
      </c>
      <c r="T1908" s="78" t="str">
        <f>VLOOKUP(Table5[[#This Row],[ODS Code]],Lookup!A:D,4,FALSE)</f>
        <v>West London</v>
      </c>
      <c r="U1908" s="78" t="str">
        <f>VLOOKUP(Table5[[#This Row],[ODS Code]],Lookup!A:E,3,FALSE)</f>
        <v>Inclusive Health</v>
      </c>
      <c r="V1908" s="78" t="str">
        <f>VLOOKUP(Table5[[#This Row],[ODS Code]],Lookup!A:F,2,FALSE)</f>
        <v>The Elgin Clinic</v>
      </c>
      <c r="W1908" s="78" t="str">
        <f>VLOOKUP(Table5[[#This Row],[ODS Code]],Lookup!A:G,5,FALSE)</f>
        <v>E87038</v>
      </c>
    </row>
    <row r="1909" spans="1:23" x14ac:dyDescent="0.35">
      <c r="A1909" s="80">
        <v>45536</v>
      </c>
      <c r="B1909" t="s">
        <v>144</v>
      </c>
      <c r="C1909" t="s">
        <v>143</v>
      </c>
      <c r="D1909" t="s">
        <v>1024</v>
      </c>
      <c r="E1909" t="s">
        <v>854</v>
      </c>
      <c r="F1909" s="78">
        <v>3101</v>
      </c>
      <c r="G1909" s="78">
        <v>8170</v>
      </c>
      <c r="H1909" s="78">
        <v>211</v>
      </c>
      <c r="I1909" s="78">
        <v>566</v>
      </c>
      <c r="J1909" s="78">
        <v>1788</v>
      </c>
      <c r="K1909" s="78">
        <v>4680</v>
      </c>
      <c r="L1909" s="78">
        <v>452</v>
      </c>
      <c r="M1909" s="78">
        <v>1199</v>
      </c>
      <c r="N1909" s="78">
        <v>296</v>
      </c>
      <c r="O1909" s="78">
        <v>785</v>
      </c>
      <c r="P1909" s="78">
        <v>354</v>
      </c>
      <c r="Q1909" s="78">
        <v>940</v>
      </c>
      <c r="R1909" s="79">
        <v>0.11415672363753628</v>
      </c>
      <c r="S1909" s="79">
        <v>0.11505507955936352</v>
      </c>
      <c r="T1909" s="78" t="str">
        <f>VLOOKUP(Table5[[#This Row],[ODS Code]],Lookup!A:D,4,FALSE)</f>
        <v>West London</v>
      </c>
      <c r="U1909" s="78" t="str">
        <f>VLOOKUP(Table5[[#This Row],[ODS Code]],Lookup!A:E,3,FALSE)</f>
        <v>Inclusive Health</v>
      </c>
      <c r="V1909" s="78" t="str">
        <f>VLOOKUP(Table5[[#This Row],[ODS Code]],Lookup!A:F,2,FALSE)</f>
        <v>Half Penny Steps Health Centre</v>
      </c>
      <c r="W1909" s="78" t="str">
        <f>VLOOKUP(Table5[[#This Row],[ODS Code]],Lookup!A:G,5,FALSE)</f>
        <v>Y02842</v>
      </c>
    </row>
    <row r="1910" spans="1:23" x14ac:dyDescent="0.35">
      <c r="A1910" s="80">
        <v>45536</v>
      </c>
      <c r="B1910" t="s">
        <v>213</v>
      </c>
      <c r="C1910" t="s">
        <v>1026</v>
      </c>
      <c r="D1910" t="s">
        <v>1024</v>
      </c>
      <c r="E1910" t="s">
        <v>854</v>
      </c>
      <c r="F1910" s="78">
        <v>0</v>
      </c>
      <c r="G1910" s="78">
        <v>0</v>
      </c>
      <c r="H1910" s="78">
        <v>0</v>
      </c>
      <c r="I1910" s="78">
        <v>0</v>
      </c>
      <c r="J1910" s="78">
        <v>0</v>
      </c>
      <c r="K1910" s="78">
        <v>0</v>
      </c>
      <c r="L1910" s="78">
        <v>0</v>
      </c>
      <c r="M1910" s="78">
        <v>0</v>
      </c>
      <c r="N1910" s="78">
        <v>0</v>
      </c>
      <c r="O1910" s="78">
        <v>0</v>
      </c>
      <c r="P1910" s="78">
        <v>0</v>
      </c>
      <c r="Q1910" s="78">
        <v>0</v>
      </c>
      <c r="R1910" s="79">
        <v>0</v>
      </c>
      <c r="S1910" s="79">
        <v>0</v>
      </c>
      <c r="T1910" s="78" t="str">
        <f>VLOOKUP(Table5[[#This Row],[ODS Code]],Lookup!A:D,4,FALSE)</f>
        <v>West London</v>
      </c>
      <c r="U1910" s="78" t="str">
        <f>VLOOKUP(Table5[[#This Row],[ODS Code]],Lookup!A:E,3,FALSE)</f>
        <v>Inclusive Health</v>
      </c>
      <c r="V1910" s="78" t="str">
        <f>VLOOKUP(Table5[[#This Row],[ODS Code]],Lookup!A:F,2,FALSE)</f>
        <v>The Meanwhile Gardens Medical Centre</v>
      </c>
      <c r="W1910" s="78" t="str">
        <f>VLOOKUP(Table5[[#This Row],[ODS Code]],Lookup!A:G,5,FALSE)</f>
        <v>E87026</v>
      </c>
    </row>
    <row r="1911" spans="1:23" x14ac:dyDescent="0.35">
      <c r="A1911" s="80">
        <v>45536</v>
      </c>
      <c r="B1911" t="s">
        <v>253</v>
      </c>
      <c r="C1911" t="s">
        <v>1027</v>
      </c>
      <c r="D1911" t="s">
        <v>1024</v>
      </c>
      <c r="E1911" t="s">
        <v>854</v>
      </c>
      <c r="F1911" s="78">
        <v>0</v>
      </c>
      <c r="G1911" s="78">
        <v>0</v>
      </c>
      <c r="H1911" s="78">
        <v>0</v>
      </c>
      <c r="I1911" s="78">
        <v>0</v>
      </c>
      <c r="J1911" s="78">
        <v>0</v>
      </c>
      <c r="K1911" s="78">
        <v>0</v>
      </c>
      <c r="L1911" s="78">
        <v>0</v>
      </c>
      <c r="M1911" s="78">
        <v>0</v>
      </c>
      <c r="N1911" s="78">
        <v>0</v>
      </c>
      <c r="O1911" s="78">
        <v>0</v>
      </c>
      <c r="P1911" s="78">
        <v>0</v>
      </c>
      <c r="Q1911" s="78">
        <v>0</v>
      </c>
      <c r="R1911" s="79">
        <v>0</v>
      </c>
      <c r="S1911" s="79">
        <v>0</v>
      </c>
      <c r="T1911" s="78" t="str">
        <f>VLOOKUP(Table5[[#This Row],[ODS Code]],Lookup!A:D,4,FALSE)</f>
        <v>West London</v>
      </c>
      <c r="U1911" s="78" t="str">
        <f>VLOOKUP(Table5[[#This Row],[ODS Code]],Lookup!A:E,3,FALSE)</f>
        <v>Inclusive Health</v>
      </c>
      <c r="V1911" s="78" t="str">
        <f>VLOOKUP(Table5[[#This Row],[ODS Code]],Lookup!A:F,2,FALSE)</f>
        <v>QUEENS PARK HEALTH CENTRE</v>
      </c>
      <c r="W1911" s="78" t="str">
        <f>VLOOKUP(Table5[[#This Row],[ODS Code]],Lookup!A:G,5,FALSE)</f>
        <v>E87755</v>
      </c>
    </row>
    <row r="1912" spans="1:23" x14ac:dyDescent="0.35">
      <c r="A1912" s="80">
        <v>45536</v>
      </c>
      <c r="B1912" t="s">
        <v>270</v>
      </c>
      <c r="C1912" t="s">
        <v>1028</v>
      </c>
      <c r="D1912" t="s">
        <v>1024</v>
      </c>
      <c r="E1912" t="s">
        <v>854</v>
      </c>
      <c r="F1912" s="78">
        <v>97</v>
      </c>
      <c r="G1912" s="78">
        <v>194</v>
      </c>
      <c r="H1912" s="78">
        <v>9</v>
      </c>
      <c r="I1912" s="78">
        <v>18</v>
      </c>
      <c r="J1912" s="78">
        <v>53</v>
      </c>
      <c r="K1912" s="78">
        <v>106</v>
      </c>
      <c r="L1912" s="78">
        <v>22</v>
      </c>
      <c r="M1912" s="78">
        <v>44</v>
      </c>
      <c r="N1912" s="78">
        <v>3</v>
      </c>
      <c r="O1912" s="78">
        <v>6</v>
      </c>
      <c r="P1912" s="78">
        <v>10</v>
      </c>
      <c r="Q1912" s="78">
        <v>20</v>
      </c>
      <c r="R1912" s="79">
        <v>0.10309278350515463</v>
      </c>
      <c r="S1912" s="79">
        <v>0.10309278350515463</v>
      </c>
      <c r="T1912" s="78" t="str">
        <f>VLOOKUP(Table5[[#This Row],[ODS Code]],Lookup!A:D,4,FALSE)</f>
        <v>West London</v>
      </c>
      <c r="U1912" s="78" t="str">
        <f>VLOOKUP(Table5[[#This Row],[ODS Code]],Lookup!A:E,3,FALSE)</f>
        <v>Inclusive Health</v>
      </c>
      <c r="V1912" s="78" t="str">
        <f>VLOOKUP(Table5[[#This Row],[ODS Code]],Lookup!A:F,2,FALSE)</f>
        <v xml:space="preserve">Shirland Road Medical Centre </v>
      </c>
      <c r="W1912" s="78" t="str">
        <f>VLOOKUP(Table5[[#This Row],[ODS Code]],Lookup!A:G,5,FALSE)</f>
        <v>E87021</v>
      </c>
    </row>
    <row r="1913" spans="1:23" x14ac:dyDescent="0.35">
      <c r="A1913" s="80">
        <v>45536</v>
      </c>
      <c r="B1913" t="s">
        <v>282</v>
      </c>
      <c r="C1913" t="s">
        <v>1029</v>
      </c>
      <c r="D1913" t="s">
        <v>1024</v>
      </c>
      <c r="E1913" t="s">
        <v>854</v>
      </c>
      <c r="F1913" s="78">
        <v>0</v>
      </c>
      <c r="G1913" s="78">
        <v>0</v>
      </c>
      <c r="H1913" s="78">
        <v>0</v>
      </c>
      <c r="I1913" s="78">
        <v>0</v>
      </c>
      <c r="J1913" s="78">
        <v>0</v>
      </c>
      <c r="K1913" s="78">
        <v>0</v>
      </c>
      <c r="L1913" s="78">
        <v>0</v>
      </c>
      <c r="M1913" s="78">
        <v>0</v>
      </c>
      <c r="N1913" s="78">
        <v>0</v>
      </c>
      <c r="O1913" s="78">
        <v>0</v>
      </c>
      <c r="P1913" s="78">
        <v>0</v>
      </c>
      <c r="Q1913" s="78">
        <v>0</v>
      </c>
      <c r="R1913" s="79">
        <v>0</v>
      </c>
      <c r="S1913" s="79">
        <v>0</v>
      </c>
      <c r="T1913" s="78" t="str">
        <f>VLOOKUP(Table5[[#This Row],[ODS Code]],Lookup!A:D,4,FALSE)</f>
        <v>West London</v>
      </c>
      <c r="U1913" s="78" t="str">
        <f>VLOOKUP(Table5[[#This Row],[ODS Code]],Lookup!A:E,3,FALSE)</f>
        <v>Inclusive Health</v>
      </c>
      <c r="V1913" s="78" t="str">
        <f>VLOOKUP(Table5[[#This Row],[ODS Code]],Lookup!A:F,2,FALSE)</f>
        <v>THE HEALTH CENTRE</v>
      </c>
      <c r="W1913" s="78" t="str">
        <f>VLOOKUP(Table5[[#This Row],[ODS Code]],Lookup!A:G,5,FALSE)</f>
        <v>E87751</v>
      </c>
    </row>
    <row r="1914" spans="1:23" x14ac:dyDescent="0.35">
      <c r="A1914" s="80">
        <v>45536</v>
      </c>
      <c r="B1914" t="s">
        <v>48</v>
      </c>
      <c r="C1914" t="s">
        <v>47</v>
      </c>
      <c r="D1914" t="s">
        <v>1030</v>
      </c>
      <c r="E1914" t="s">
        <v>854</v>
      </c>
      <c r="F1914" s="78">
        <v>0</v>
      </c>
      <c r="G1914" s="78">
        <v>0</v>
      </c>
      <c r="H1914" s="78">
        <v>0</v>
      </c>
      <c r="I1914" s="78">
        <v>0</v>
      </c>
      <c r="J1914" s="78">
        <v>0</v>
      </c>
      <c r="K1914" s="78">
        <v>0</v>
      </c>
      <c r="L1914" s="78">
        <v>0</v>
      </c>
      <c r="M1914" s="78">
        <v>0</v>
      </c>
      <c r="N1914" s="78">
        <v>0</v>
      </c>
      <c r="O1914" s="78">
        <v>0</v>
      </c>
      <c r="P1914" s="78">
        <v>0</v>
      </c>
      <c r="Q1914" s="78">
        <v>0</v>
      </c>
      <c r="R1914" s="79">
        <v>0</v>
      </c>
      <c r="S1914" s="79">
        <v>0</v>
      </c>
      <c r="T1914" s="78" t="str">
        <f>VLOOKUP(Table5[[#This Row],[ODS Code]],Lookup!A:D,4,FALSE)</f>
        <v>West London</v>
      </c>
      <c r="U1914" s="78" t="str">
        <f>VLOOKUP(Table5[[#This Row],[ODS Code]],Lookup!A:E,3,FALSE)</f>
        <v>Kensington and Chelsea South</v>
      </c>
      <c r="V1914" s="78" t="str">
        <f>VLOOKUP(Table5[[#This Row],[ODS Code]],Lookup!A:F,2,FALSE)</f>
        <v>Brompton Medical Centre</v>
      </c>
      <c r="W1914" s="78" t="str">
        <f>VLOOKUP(Table5[[#This Row],[ODS Code]],Lookup!A:G,5,FALSE)</f>
        <v>E87746</v>
      </c>
    </row>
    <row r="1915" spans="1:23" x14ac:dyDescent="0.35">
      <c r="A1915" s="80">
        <v>45536</v>
      </c>
      <c r="B1915" t="s">
        <v>157</v>
      </c>
      <c r="C1915" t="s">
        <v>1031</v>
      </c>
      <c r="D1915" t="s">
        <v>1030</v>
      </c>
      <c r="E1915" t="s">
        <v>854</v>
      </c>
      <c r="F1915" s="78">
        <v>303</v>
      </c>
      <c r="G1915" s="78">
        <v>607</v>
      </c>
      <c r="H1915" s="78">
        <v>8</v>
      </c>
      <c r="I1915" s="78">
        <v>16</v>
      </c>
      <c r="J1915" s="78">
        <v>240</v>
      </c>
      <c r="K1915" s="78">
        <v>481</v>
      </c>
      <c r="L1915" s="78">
        <v>36</v>
      </c>
      <c r="M1915" s="78">
        <v>72</v>
      </c>
      <c r="N1915" s="78">
        <v>10</v>
      </c>
      <c r="O1915" s="78">
        <v>20</v>
      </c>
      <c r="P1915" s="78">
        <v>9</v>
      </c>
      <c r="Q1915" s="78">
        <v>18</v>
      </c>
      <c r="R1915" s="79">
        <v>2.9702970297029702E-2</v>
      </c>
      <c r="S1915" s="79">
        <v>2.9654036243822075E-2</v>
      </c>
      <c r="T1915" s="78" t="str">
        <f>VLOOKUP(Table5[[#This Row],[ODS Code]],Lookup!A:D,4,FALSE)</f>
        <v>West London</v>
      </c>
      <c r="U1915" s="78" t="str">
        <f>VLOOKUP(Table5[[#This Row],[ODS Code]],Lookup!A:E,3,FALSE)</f>
        <v>Kensington and Chelsea South</v>
      </c>
      <c r="V1915" s="78" t="str">
        <f>VLOOKUP(Table5[[#This Row],[ODS Code]],Lookup!A:F,2,FALSE)</f>
        <v>Earls Court Health and Wellbeing Centre</v>
      </c>
      <c r="W1915" s="78" t="str">
        <f>VLOOKUP(Table5[[#This Row],[ODS Code]],Lookup!A:G,5,FALSE)</f>
        <v>Y03441</v>
      </c>
    </row>
    <row r="1916" spans="1:23" x14ac:dyDescent="0.35">
      <c r="A1916" s="80">
        <v>45536</v>
      </c>
      <c r="B1916" t="s">
        <v>190</v>
      </c>
      <c r="C1916" t="s">
        <v>1032</v>
      </c>
      <c r="D1916" t="s">
        <v>1030</v>
      </c>
      <c r="E1916" t="s">
        <v>854</v>
      </c>
      <c r="F1916" s="78">
        <v>8725</v>
      </c>
      <c r="G1916" s="78">
        <v>17711</v>
      </c>
      <c r="H1916" s="78">
        <v>628</v>
      </c>
      <c r="I1916" s="78">
        <v>1273</v>
      </c>
      <c r="J1916" s="78">
        <v>4989</v>
      </c>
      <c r="K1916" s="78">
        <v>10157</v>
      </c>
      <c r="L1916" s="78">
        <v>2429</v>
      </c>
      <c r="M1916" s="78">
        <v>4902</v>
      </c>
      <c r="N1916" s="78">
        <v>381</v>
      </c>
      <c r="O1916" s="78">
        <v>773</v>
      </c>
      <c r="P1916" s="78">
        <v>298</v>
      </c>
      <c r="Q1916" s="78">
        <v>606</v>
      </c>
      <c r="R1916" s="79">
        <v>3.4154727793696278E-2</v>
      </c>
      <c r="S1916" s="79">
        <v>3.4216023939924338E-2</v>
      </c>
      <c r="T1916" s="78" t="str">
        <f>VLOOKUP(Table5[[#This Row],[ODS Code]],Lookup!A:D,4,FALSE)</f>
        <v>West London</v>
      </c>
      <c r="U1916" s="78" t="str">
        <f>VLOOKUP(Table5[[#This Row],[ODS Code]],Lookup!A:E,3,FALSE)</f>
        <v>Kensington and Chelsea South</v>
      </c>
      <c r="V1916" s="78" t="str">
        <f>VLOOKUP(Table5[[#This Row],[ODS Code]],Lookup!A:F,2,FALSE)</f>
        <v>King's Road Medical Centre (AT Medics)</v>
      </c>
      <c r="W1916" s="78" t="str">
        <f>VLOOKUP(Table5[[#This Row],[ODS Code]],Lookup!A:G,5,FALSE)</f>
        <v>E87063</v>
      </c>
    </row>
    <row r="1917" spans="1:23" x14ac:dyDescent="0.35">
      <c r="A1917" s="80">
        <v>45536</v>
      </c>
      <c r="B1917" t="s">
        <v>259</v>
      </c>
      <c r="C1917" t="s">
        <v>1033</v>
      </c>
      <c r="D1917" t="s">
        <v>1030</v>
      </c>
      <c r="E1917" t="s">
        <v>854</v>
      </c>
      <c r="F1917" s="78">
        <v>0</v>
      </c>
      <c r="G1917" s="78">
        <v>0</v>
      </c>
      <c r="H1917" s="78">
        <v>0</v>
      </c>
      <c r="I1917" s="78">
        <v>0</v>
      </c>
      <c r="J1917" s="78">
        <v>0</v>
      </c>
      <c r="K1917" s="78">
        <v>0</v>
      </c>
      <c r="L1917" s="78">
        <v>0</v>
      </c>
      <c r="M1917" s="78">
        <v>0</v>
      </c>
      <c r="N1917" s="78">
        <v>0</v>
      </c>
      <c r="O1917" s="78">
        <v>0</v>
      </c>
      <c r="P1917" s="78">
        <v>0</v>
      </c>
      <c r="Q1917" s="78">
        <v>0</v>
      </c>
      <c r="R1917" s="79">
        <v>0</v>
      </c>
      <c r="S1917" s="79">
        <v>0</v>
      </c>
      <c r="T1917" s="78" t="str">
        <f>VLOOKUP(Table5[[#This Row],[ODS Code]],Lookup!A:D,4,FALSE)</f>
        <v>West London</v>
      </c>
      <c r="U1917" s="78" t="str">
        <f>VLOOKUP(Table5[[#This Row],[ODS Code]],Lookup!A:E,3,FALSE)</f>
        <v>Kensington and Chelsea South</v>
      </c>
      <c r="V1917" s="78" t="str">
        <f>VLOOKUP(Table5[[#This Row],[ODS Code]],Lookup!A:F,2,FALSE)</f>
        <v>Chelsea Medical Services (Dr Joshi)</v>
      </c>
      <c r="W1917" s="78" t="str">
        <f>VLOOKUP(Table5[[#This Row],[ODS Code]],Lookup!A:G,5,FALSE)</f>
        <v>E87048</v>
      </c>
    </row>
    <row r="1918" spans="1:23" x14ac:dyDescent="0.35">
      <c r="A1918" s="80">
        <v>45536</v>
      </c>
      <c r="B1918" t="s">
        <v>372</v>
      </c>
      <c r="C1918" t="s">
        <v>966</v>
      </c>
      <c r="D1918" t="s">
        <v>1030</v>
      </c>
      <c r="E1918" t="s">
        <v>854</v>
      </c>
      <c r="F1918" s="78">
        <v>0</v>
      </c>
      <c r="G1918" s="78">
        <v>0</v>
      </c>
      <c r="H1918" s="78">
        <v>0</v>
      </c>
      <c r="I1918" s="78">
        <v>0</v>
      </c>
      <c r="J1918" s="78">
        <v>0</v>
      </c>
      <c r="K1918" s="78">
        <v>0</v>
      </c>
      <c r="L1918" s="78">
        <v>0</v>
      </c>
      <c r="M1918" s="78">
        <v>0</v>
      </c>
      <c r="N1918" s="78">
        <v>0</v>
      </c>
      <c r="O1918" s="78">
        <v>0</v>
      </c>
      <c r="P1918" s="78">
        <v>0</v>
      </c>
      <c r="Q1918" s="78">
        <v>0</v>
      </c>
      <c r="R1918" s="79">
        <v>0</v>
      </c>
      <c r="S1918" s="79">
        <v>0</v>
      </c>
      <c r="T1918" s="78" t="str">
        <f>VLOOKUP(Table5[[#This Row],[ODS Code]],Lookup!A:D,4,FALSE)</f>
        <v>West London</v>
      </c>
      <c r="U1918" s="78" t="str">
        <f>VLOOKUP(Table5[[#This Row],[ODS Code]],Lookup!A:E,3,FALSE)</f>
        <v>Kensington and Chelsea South</v>
      </c>
      <c r="V1918" s="78" t="str">
        <f>VLOOKUP(Table5[[#This Row],[ODS Code]],Lookup!A:F,2,FALSE)</f>
        <v>Kynance Practice</v>
      </c>
      <c r="W1918" s="78" t="str">
        <f>VLOOKUP(Table5[[#This Row],[ODS Code]],Lookup!A:G,5,FALSE)</f>
        <v>E87702</v>
      </c>
    </row>
    <row r="1919" spans="1:23" x14ac:dyDescent="0.35">
      <c r="A1919" s="80">
        <v>45536</v>
      </c>
      <c r="B1919" t="s">
        <v>67</v>
      </c>
      <c r="C1919" t="s">
        <v>1034</v>
      </c>
      <c r="D1919" t="s">
        <v>1035</v>
      </c>
      <c r="E1919" t="s">
        <v>854</v>
      </c>
      <c r="F1919" s="78">
        <v>552</v>
      </c>
      <c r="G1919" s="78">
        <v>1054</v>
      </c>
      <c r="H1919" s="78">
        <v>54</v>
      </c>
      <c r="I1919" s="78">
        <v>103</v>
      </c>
      <c r="J1919" s="78">
        <v>244</v>
      </c>
      <c r="K1919" s="78">
        <v>451</v>
      </c>
      <c r="L1919" s="78">
        <v>123</v>
      </c>
      <c r="M1919" s="78">
        <v>243</v>
      </c>
      <c r="N1919" s="78">
        <v>58</v>
      </c>
      <c r="O1919" s="78">
        <v>116</v>
      </c>
      <c r="P1919" s="78">
        <v>73</v>
      </c>
      <c r="Q1919" s="78">
        <v>141</v>
      </c>
      <c r="R1919" s="79">
        <v>0.13224637681159421</v>
      </c>
      <c r="S1919" s="79">
        <v>0.13377609108159394</v>
      </c>
      <c r="T1919" s="78" t="str">
        <f>VLOOKUP(Table5[[#This Row],[ODS Code]],Lookup!A:D,4,FALSE)</f>
        <v>Brent</v>
      </c>
      <c r="U1919" s="78" t="str">
        <f>VLOOKUP(Table5[[#This Row],[ODS Code]],Lookup!A:E,3,FALSE)</f>
        <v>Kilburn Partnership</v>
      </c>
      <c r="V1919" s="78" t="str">
        <f>VLOOKUP(Table5[[#This Row],[ODS Code]],Lookup!A:F,2,FALSE)</f>
        <v>CHICHELE ROAD SURGERY</v>
      </c>
      <c r="W1919" s="78" t="str">
        <f>VLOOKUP(Table5[[#This Row],[ODS Code]],Lookup!A:G,5,FALSE)</f>
        <v>E84674</v>
      </c>
    </row>
    <row r="1920" spans="1:23" x14ac:dyDescent="0.35">
      <c r="A1920" s="80">
        <v>45536</v>
      </c>
      <c r="B1920" t="s">
        <v>183</v>
      </c>
      <c r="C1920" t="s">
        <v>1036</v>
      </c>
      <c r="D1920" t="s">
        <v>1035</v>
      </c>
      <c r="E1920" t="s">
        <v>854</v>
      </c>
      <c r="F1920" s="78">
        <v>2757</v>
      </c>
      <c r="G1920" s="78">
        <v>6527</v>
      </c>
      <c r="H1920" s="78">
        <v>287</v>
      </c>
      <c r="I1920" s="78">
        <v>657</v>
      </c>
      <c r="J1920" s="78">
        <v>1178</v>
      </c>
      <c r="K1920" s="78">
        <v>2933</v>
      </c>
      <c r="L1920" s="78">
        <v>785</v>
      </c>
      <c r="M1920" s="78">
        <v>1762</v>
      </c>
      <c r="N1920" s="78">
        <v>217</v>
      </c>
      <c r="O1920" s="78">
        <v>504</v>
      </c>
      <c r="P1920" s="78">
        <v>290</v>
      </c>
      <c r="Q1920" s="78">
        <v>671</v>
      </c>
      <c r="R1920" s="79">
        <v>0.10518679724338048</v>
      </c>
      <c r="S1920" s="79">
        <v>0.10280373831775701</v>
      </c>
      <c r="T1920" s="78" t="str">
        <f>VLOOKUP(Table5[[#This Row],[ODS Code]],Lookup!A:D,4,FALSE)</f>
        <v>Brent</v>
      </c>
      <c r="U1920" s="78" t="str">
        <f>VLOOKUP(Table5[[#This Row],[ODS Code]],Lookup!A:E,3,FALSE)</f>
        <v>Kilburn Partnership</v>
      </c>
      <c r="V1920" s="78" t="str">
        <f>VLOOKUP(Table5[[#This Row],[ODS Code]],Lookup!A:F,2,FALSE)</f>
        <v>KILBURN PARK MEDICAL CENTRE</v>
      </c>
      <c r="W1920" s="78" t="str">
        <f>VLOOKUP(Table5[[#This Row],[ODS Code]],Lookup!A:G,5,FALSE)</f>
        <v>E84042</v>
      </c>
    </row>
    <row r="1921" spans="1:23" x14ac:dyDescent="0.35">
      <c r="A1921" s="80">
        <v>45536</v>
      </c>
      <c r="B1921" t="s">
        <v>208</v>
      </c>
      <c r="C1921" t="s">
        <v>1037</v>
      </c>
      <c r="D1921" t="s">
        <v>1035</v>
      </c>
      <c r="E1921" t="s">
        <v>854</v>
      </c>
      <c r="F1921" s="78">
        <v>4830</v>
      </c>
      <c r="G1921" s="78">
        <v>9906</v>
      </c>
      <c r="H1921" s="78">
        <v>421</v>
      </c>
      <c r="I1921" s="78">
        <v>862</v>
      </c>
      <c r="J1921" s="78">
        <v>2044</v>
      </c>
      <c r="K1921" s="78">
        <v>4210</v>
      </c>
      <c r="L1921" s="78">
        <v>1338</v>
      </c>
      <c r="M1921" s="78">
        <v>2732</v>
      </c>
      <c r="N1921" s="78">
        <v>467</v>
      </c>
      <c r="O1921" s="78">
        <v>955</v>
      </c>
      <c r="P1921" s="78">
        <v>560</v>
      </c>
      <c r="Q1921" s="78">
        <v>1147</v>
      </c>
      <c r="R1921" s="79">
        <v>0.11594202898550725</v>
      </c>
      <c r="S1921" s="79">
        <v>0.11578841106400162</v>
      </c>
      <c r="T1921" s="78" t="str">
        <f>VLOOKUP(Table5[[#This Row],[ODS Code]],Lookup!A:D,4,FALSE)</f>
        <v>Brent</v>
      </c>
      <c r="U1921" s="78" t="str">
        <f>VLOOKUP(Table5[[#This Row],[ODS Code]],Lookup!A:E,3,FALSE)</f>
        <v>Kilburn Partnership</v>
      </c>
      <c r="V1921" s="78" t="str">
        <f>VLOOKUP(Table5[[#This Row],[ODS Code]],Lookup!A:F,2,FALSE)</f>
        <v>THE WINDMILL MEDICAL PRACTICE</v>
      </c>
      <c r="W1921" s="78" t="str">
        <f>VLOOKUP(Table5[[#This Row],[ODS Code]],Lookup!A:G,5,FALSE)</f>
        <v>E84012</v>
      </c>
    </row>
    <row r="1922" spans="1:23" x14ac:dyDescent="0.35">
      <c r="A1922" s="80">
        <v>45536</v>
      </c>
      <c r="B1922" t="s">
        <v>295</v>
      </c>
      <c r="C1922" t="s">
        <v>1038</v>
      </c>
      <c r="D1922" t="s">
        <v>1035</v>
      </c>
      <c r="E1922" t="s">
        <v>854</v>
      </c>
      <c r="F1922" s="78">
        <v>2256</v>
      </c>
      <c r="G1922" s="78">
        <v>4516</v>
      </c>
      <c r="H1922" s="78">
        <v>279</v>
      </c>
      <c r="I1922" s="78">
        <v>558</v>
      </c>
      <c r="J1922" s="78">
        <v>21</v>
      </c>
      <c r="K1922" s="78">
        <v>45</v>
      </c>
      <c r="L1922" s="78">
        <v>1030</v>
      </c>
      <c r="M1922" s="78">
        <v>2060</v>
      </c>
      <c r="N1922" s="78">
        <v>403</v>
      </c>
      <c r="O1922" s="78">
        <v>807</v>
      </c>
      <c r="P1922" s="78">
        <v>523</v>
      </c>
      <c r="Q1922" s="78">
        <v>1046</v>
      </c>
      <c r="R1922" s="79">
        <v>0.23182624113475178</v>
      </c>
      <c r="S1922" s="79">
        <v>0.23162090345438441</v>
      </c>
      <c r="T1922" s="78" t="str">
        <f>VLOOKUP(Table5[[#This Row],[ODS Code]],Lookup!A:D,4,FALSE)</f>
        <v>Brent</v>
      </c>
      <c r="U1922" s="78" t="str">
        <f>VLOOKUP(Table5[[#This Row],[ODS Code]],Lookup!A:E,3,FALSE)</f>
        <v>Kilburn Partnership</v>
      </c>
      <c r="V1922" s="78" t="str">
        <f>VLOOKUP(Table5[[#This Row],[ODS Code]],Lookup!A:F,2,FALSE)</f>
        <v>STAVERTON SURGERY</v>
      </c>
      <c r="W1922" s="78" t="str">
        <f>VLOOKUP(Table5[[#This Row],[ODS Code]],Lookup!A:G,5,FALSE)</f>
        <v>E84080</v>
      </c>
    </row>
    <row r="1923" spans="1:23" x14ac:dyDescent="0.35">
      <c r="A1923" s="80">
        <v>45536</v>
      </c>
      <c r="B1923" t="s">
        <v>9</v>
      </c>
      <c r="C1923" t="s">
        <v>1039</v>
      </c>
      <c r="D1923" t="s">
        <v>1040</v>
      </c>
      <c r="E1923" t="s">
        <v>854</v>
      </c>
      <c r="F1923" s="78">
        <v>3772</v>
      </c>
      <c r="G1923" s="78">
        <v>8215</v>
      </c>
      <c r="H1923" s="78">
        <v>367</v>
      </c>
      <c r="I1923" s="78">
        <v>789</v>
      </c>
      <c r="J1923" s="78">
        <v>1779</v>
      </c>
      <c r="K1923" s="78">
        <v>3796</v>
      </c>
      <c r="L1923" s="78">
        <v>754</v>
      </c>
      <c r="M1923" s="78">
        <v>1643</v>
      </c>
      <c r="N1923" s="78">
        <v>412</v>
      </c>
      <c r="O1923" s="78">
        <v>943</v>
      </c>
      <c r="P1923" s="78">
        <v>460</v>
      </c>
      <c r="Q1923" s="78">
        <v>1044</v>
      </c>
      <c r="R1923" s="79">
        <v>0.12195121951219512</v>
      </c>
      <c r="S1923" s="79">
        <v>0.127084601339014</v>
      </c>
      <c r="T1923" s="78" t="str">
        <f>VLOOKUP(Table5[[#This Row],[ODS Code]],Lookup!A:D,4,FALSE)</f>
        <v>Hillingdon</v>
      </c>
      <c r="U1923" s="78" t="str">
        <f>VLOOKUP(Table5[[#This Row],[ODS Code]],Lookup!A:E,3,FALSE)</f>
        <v>Long Lane First Care Group PCN</v>
      </c>
      <c r="V1923" s="78" t="str">
        <f>VLOOKUP(Table5[[#This Row],[ODS Code]],Lookup!A:F,2,FALSE)</f>
        <v>ACORN MEDICAL CENTRE</v>
      </c>
      <c r="W1923" s="78" t="str">
        <f>VLOOKUP(Table5[[#This Row],[ODS Code]],Lookup!A:G,5,FALSE)</f>
        <v>E86632</v>
      </c>
    </row>
    <row r="1924" spans="1:23" x14ac:dyDescent="0.35">
      <c r="A1924" s="80">
        <v>45536</v>
      </c>
      <c r="B1924" t="s">
        <v>158</v>
      </c>
      <c r="C1924" t="s">
        <v>1041</v>
      </c>
      <c r="D1924" t="s">
        <v>1040</v>
      </c>
      <c r="E1924" t="s">
        <v>854</v>
      </c>
      <c r="F1924" s="78">
        <v>3443</v>
      </c>
      <c r="G1924" s="78">
        <v>7371</v>
      </c>
      <c r="H1924" s="78">
        <v>332</v>
      </c>
      <c r="I1924" s="78">
        <v>691</v>
      </c>
      <c r="J1924" s="78">
        <v>1577</v>
      </c>
      <c r="K1924" s="78">
        <v>3520</v>
      </c>
      <c r="L1924" s="78">
        <v>690</v>
      </c>
      <c r="M1924" s="78">
        <v>1427</v>
      </c>
      <c r="N1924" s="78">
        <v>387</v>
      </c>
      <c r="O1924" s="78">
        <v>800</v>
      </c>
      <c r="P1924" s="78">
        <v>457</v>
      </c>
      <c r="Q1924" s="78">
        <v>933</v>
      </c>
      <c r="R1924" s="79">
        <v>0.13273308161487074</v>
      </c>
      <c r="S1924" s="79">
        <v>0.12657712657712658</v>
      </c>
      <c r="T1924" s="78" t="str">
        <f>VLOOKUP(Table5[[#This Row],[ODS Code]],Lookup!A:D,4,FALSE)</f>
        <v>Hillingdon</v>
      </c>
      <c r="U1924" s="78" t="str">
        <f>VLOOKUP(Table5[[#This Row],[ODS Code]],Lookup!A:E,3,FALSE)</f>
        <v>Long Lane First Care Group PCN</v>
      </c>
      <c r="V1924" s="78" t="str">
        <f>VLOOKUP(Table5[[#This Row],[ODS Code]],Lookup!A:F,2,FALSE)</f>
        <v>HEATHROW MEDICAL CENTRE</v>
      </c>
      <c r="W1924" s="78" t="str">
        <f>VLOOKUP(Table5[[#This Row],[ODS Code]],Lookup!A:G,5,FALSE)</f>
        <v>E86637</v>
      </c>
    </row>
    <row r="1925" spans="1:23" x14ac:dyDescent="0.35">
      <c r="A1925" s="80">
        <v>45536</v>
      </c>
      <c r="B1925" t="s">
        <v>238</v>
      </c>
      <c r="C1925" t="s">
        <v>1042</v>
      </c>
      <c r="D1925" t="s">
        <v>1040</v>
      </c>
      <c r="E1925" t="s">
        <v>854</v>
      </c>
      <c r="F1925" s="78">
        <v>3861</v>
      </c>
      <c r="G1925" s="78">
        <v>8361</v>
      </c>
      <c r="H1925" s="78">
        <v>406</v>
      </c>
      <c r="I1925" s="78">
        <v>867</v>
      </c>
      <c r="J1925" s="78">
        <v>1889</v>
      </c>
      <c r="K1925" s="78">
        <v>4112</v>
      </c>
      <c r="L1925" s="78">
        <v>786</v>
      </c>
      <c r="M1925" s="78">
        <v>1710</v>
      </c>
      <c r="N1925" s="78">
        <v>317</v>
      </c>
      <c r="O1925" s="78">
        <v>680</v>
      </c>
      <c r="P1925" s="78">
        <v>463</v>
      </c>
      <c r="Q1925" s="78">
        <v>992</v>
      </c>
      <c r="R1925" s="79">
        <v>0.11991711991711991</v>
      </c>
      <c r="S1925" s="79">
        <v>0.11864609496471713</v>
      </c>
      <c r="T1925" s="78" t="str">
        <f>VLOOKUP(Table5[[#This Row],[ODS Code]],Lookup!A:D,4,FALSE)</f>
        <v>Hillingdon</v>
      </c>
      <c r="U1925" s="78" t="str">
        <f>VLOOKUP(Table5[[#This Row],[ODS Code]],Lookup!A:E,3,FALSE)</f>
        <v>Long Lane First Care Group PCN</v>
      </c>
      <c r="V1925" s="78" t="str">
        <f>VLOOKUP(Table5[[#This Row],[ODS Code]],Lookup!A:F,2,FALSE)</f>
        <v>THE PARK VIEW SURGERY</v>
      </c>
      <c r="W1925" s="78" t="str">
        <f>VLOOKUP(Table5[[#This Row],[ODS Code]],Lookup!A:G,5,FALSE)</f>
        <v>E86026</v>
      </c>
    </row>
    <row r="1926" spans="1:23" x14ac:dyDescent="0.35">
      <c r="A1926" s="80">
        <v>45536</v>
      </c>
      <c r="B1926" t="s">
        <v>268</v>
      </c>
      <c r="C1926" t="s">
        <v>1043</v>
      </c>
      <c r="D1926" t="s">
        <v>1040</v>
      </c>
      <c r="E1926" t="s">
        <v>854</v>
      </c>
      <c r="F1926" s="78">
        <v>1120</v>
      </c>
      <c r="G1926" s="78">
        <v>2382</v>
      </c>
      <c r="H1926" s="78">
        <v>104</v>
      </c>
      <c r="I1926" s="78">
        <v>218</v>
      </c>
      <c r="J1926" s="78">
        <v>540</v>
      </c>
      <c r="K1926" s="78">
        <v>1150</v>
      </c>
      <c r="L1926" s="78">
        <v>209</v>
      </c>
      <c r="M1926" s="78">
        <v>440</v>
      </c>
      <c r="N1926" s="78">
        <v>144</v>
      </c>
      <c r="O1926" s="78">
        <v>304</v>
      </c>
      <c r="P1926" s="78">
        <v>123</v>
      </c>
      <c r="Q1926" s="78">
        <v>270</v>
      </c>
      <c r="R1926" s="79">
        <v>0.10982142857142857</v>
      </c>
      <c r="S1926" s="79">
        <v>0.11335012594458438</v>
      </c>
      <c r="T1926" s="78" t="str">
        <f>VLOOKUP(Table5[[#This Row],[ODS Code]],Lookup!A:D,4,FALSE)</f>
        <v>Hillingdon</v>
      </c>
      <c r="U1926" s="78" t="str">
        <f>VLOOKUP(Table5[[#This Row],[ODS Code]],Lookup!A:E,3,FALSE)</f>
        <v>Long Lane First Care Group PCN</v>
      </c>
      <c r="V1926" s="78" t="str">
        <f>VLOOKUP(Table5[[#This Row],[ODS Code]],Lookup!A:F,2,FALSE)</f>
        <v>SHAKESPEARE MEDICAL CENTRE</v>
      </c>
      <c r="W1926" s="78" t="str">
        <f>VLOOKUP(Table5[[#This Row],[ODS Code]],Lookup!A:G,5,FALSE)</f>
        <v>E86612</v>
      </c>
    </row>
    <row r="1927" spans="1:23" x14ac:dyDescent="0.35">
      <c r="A1927" s="80">
        <v>45536</v>
      </c>
      <c r="B1927" t="s">
        <v>355</v>
      </c>
      <c r="C1927" t="s">
        <v>1044</v>
      </c>
      <c r="D1927" t="s">
        <v>1040</v>
      </c>
      <c r="E1927" t="s">
        <v>854</v>
      </c>
      <c r="F1927" s="78">
        <v>2378</v>
      </c>
      <c r="G1927" s="78">
        <v>6432</v>
      </c>
      <c r="H1927" s="78">
        <v>246</v>
      </c>
      <c r="I1927" s="78">
        <v>688</v>
      </c>
      <c r="J1927" s="78">
        <v>938</v>
      </c>
      <c r="K1927" s="78">
        <v>2439</v>
      </c>
      <c r="L1927" s="78">
        <v>536</v>
      </c>
      <c r="M1927" s="78">
        <v>1482</v>
      </c>
      <c r="N1927" s="78">
        <v>332</v>
      </c>
      <c r="O1927" s="78">
        <v>904</v>
      </c>
      <c r="P1927" s="78">
        <v>326</v>
      </c>
      <c r="Q1927" s="78">
        <v>919</v>
      </c>
      <c r="R1927" s="79">
        <v>0.13708999158957108</v>
      </c>
      <c r="S1927" s="79">
        <v>0.14287935323383086</v>
      </c>
      <c r="T1927" s="78" t="str">
        <f>VLOOKUP(Table5[[#This Row],[ODS Code]],Lookup!A:D,4,FALSE)</f>
        <v>Hillingdon</v>
      </c>
      <c r="U1927" s="78" t="str">
        <f>VLOOKUP(Table5[[#This Row],[ODS Code]],Lookup!A:E,3,FALSE)</f>
        <v>Long Lane First Care Group PCN</v>
      </c>
      <c r="V1927" s="78" t="str">
        <f>VLOOKUP(Table5[[#This Row],[ODS Code]],Lookup!A:F,2,FALSE)</f>
        <v>THE PINE MEDICAL CENTRE</v>
      </c>
      <c r="W1927" s="78" t="str">
        <f>VLOOKUP(Table5[[#This Row],[ODS Code]],Lookup!A:G,5,FALSE)</f>
        <v>E86016</v>
      </c>
    </row>
    <row r="1928" spans="1:23" x14ac:dyDescent="0.35">
      <c r="A1928" s="80">
        <v>45536</v>
      </c>
      <c r="B1928" t="s">
        <v>407</v>
      </c>
      <c r="C1928" t="s">
        <v>1045</v>
      </c>
      <c r="D1928" t="s">
        <v>1040</v>
      </c>
      <c r="E1928" t="s">
        <v>854</v>
      </c>
      <c r="F1928" s="78">
        <v>268</v>
      </c>
      <c r="G1928" s="78">
        <v>538</v>
      </c>
      <c r="H1928" s="78">
        <v>5</v>
      </c>
      <c r="I1928" s="78">
        <v>10</v>
      </c>
      <c r="J1928" s="78">
        <v>206</v>
      </c>
      <c r="K1928" s="78">
        <v>414</v>
      </c>
      <c r="L1928" s="78">
        <v>43</v>
      </c>
      <c r="M1928" s="78">
        <v>86</v>
      </c>
      <c r="N1928" s="78">
        <v>9</v>
      </c>
      <c r="O1928" s="78">
        <v>18</v>
      </c>
      <c r="P1928" s="78">
        <v>5</v>
      </c>
      <c r="Q1928" s="78">
        <v>10</v>
      </c>
      <c r="R1928" s="79">
        <v>1.8656716417910446E-2</v>
      </c>
      <c r="S1928" s="79">
        <v>1.858736059479554E-2</v>
      </c>
      <c r="T1928" s="78" t="str">
        <f>VLOOKUP(Table5[[#This Row],[ODS Code]],Lookup!A:D,4,FALSE)</f>
        <v>Hillingdon</v>
      </c>
      <c r="U1928" s="78" t="str">
        <f>VLOOKUP(Table5[[#This Row],[ODS Code]],Lookup!A:E,3,FALSE)</f>
        <v>Long Lane First Care Group PCN</v>
      </c>
      <c r="V1928" s="78" t="str">
        <f>VLOOKUP(Table5[[#This Row],[ODS Code]],Lookup!A:F,2,FALSE)</f>
        <v>THE WILLOW TREE SURGERY</v>
      </c>
      <c r="W1928" s="78" t="str">
        <f>VLOOKUP(Table5[[#This Row],[ODS Code]],Lookup!A:G,5,FALSE)</f>
        <v>E86610</v>
      </c>
    </row>
    <row r="1929" spans="1:23" x14ac:dyDescent="0.35">
      <c r="A1929" s="80">
        <v>45536</v>
      </c>
      <c r="B1929" t="s">
        <v>410</v>
      </c>
      <c r="C1929" t="s">
        <v>1046</v>
      </c>
      <c r="D1929" t="s">
        <v>1040</v>
      </c>
      <c r="E1929" t="s">
        <v>854</v>
      </c>
      <c r="F1929" s="78">
        <v>2642</v>
      </c>
      <c r="G1929" s="78">
        <v>6039</v>
      </c>
      <c r="H1929" s="78">
        <v>225</v>
      </c>
      <c r="I1929" s="78">
        <v>527</v>
      </c>
      <c r="J1929" s="78">
        <v>1432</v>
      </c>
      <c r="K1929" s="78">
        <v>3195</v>
      </c>
      <c r="L1929" s="78">
        <v>549</v>
      </c>
      <c r="M1929" s="78">
        <v>1260</v>
      </c>
      <c r="N1929" s="78">
        <v>262</v>
      </c>
      <c r="O1929" s="78">
        <v>633</v>
      </c>
      <c r="P1929" s="78">
        <v>174</v>
      </c>
      <c r="Q1929" s="78">
        <v>424</v>
      </c>
      <c r="R1929" s="79">
        <v>6.5859197577592732E-2</v>
      </c>
      <c r="S1929" s="79">
        <v>7.0210299718496447E-2</v>
      </c>
      <c r="T1929" s="78" t="str">
        <f>VLOOKUP(Table5[[#This Row],[ODS Code]],Lookup!A:D,4,FALSE)</f>
        <v>Hillingdon</v>
      </c>
      <c r="U1929" s="78" t="str">
        <f>VLOOKUP(Table5[[#This Row],[ODS Code]],Lookup!A:E,3,FALSE)</f>
        <v>Long Lane First Care Group PCN</v>
      </c>
      <c r="V1929" s="78" t="str">
        <f>VLOOKUP(Table5[[#This Row],[ODS Code]],Lookup!A:F,2,FALSE)</f>
        <v>DR K ANANTHA-REDDY'S PRACTICE</v>
      </c>
      <c r="W1929" s="78" t="str">
        <f>VLOOKUP(Table5[[#This Row],[ODS Code]],Lookup!A:G,5,FALSE)</f>
        <v>E86020</v>
      </c>
    </row>
    <row r="1930" spans="1:23" x14ac:dyDescent="0.35">
      <c r="A1930" s="80">
        <v>45536</v>
      </c>
      <c r="B1930" t="s">
        <v>79</v>
      </c>
      <c r="C1930" t="s">
        <v>1047</v>
      </c>
      <c r="D1930" t="s">
        <v>1048</v>
      </c>
      <c r="E1930" t="s">
        <v>854</v>
      </c>
      <c r="F1930" s="78">
        <v>15</v>
      </c>
      <c r="G1930" s="78">
        <v>30</v>
      </c>
      <c r="H1930" s="78">
        <v>3</v>
      </c>
      <c r="I1930" s="78">
        <v>6</v>
      </c>
      <c r="J1930" s="78">
        <v>8</v>
      </c>
      <c r="K1930" s="78">
        <v>16</v>
      </c>
      <c r="L1930" s="78">
        <v>3</v>
      </c>
      <c r="M1930" s="78">
        <v>6</v>
      </c>
      <c r="N1930" s="78">
        <v>0</v>
      </c>
      <c r="O1930" s="78">
        <v>0</v>
      </c>
      <c r="P1930" s="78">
        <v>1</v>
      </c>
      <c r="Q1930" s="78">
        <v>2</v>
      </c>
      <c r="R1930" s="79">
        <v>6.6666666666666666E-2</v>
      </c>
      <c r="S1930" s="79">
        <v>6.6666666666666666E-2</v>
      </c>
      <c r="T1930" s="78" t="str">
        <f>VLOOKUP(Table5[[#This Row],[ODS Code]],Lookup!A:D,4,FALSE)</f>
        <v>West London</v>
      </c>
      <c r="U1930" s="78" t="str">
        <f>VLOOKUP(Table5[[#This Row],[ODS Code]],Lookup!A:E,3,FALSE)</f>
        <v>NeoHealth</v>
      </c>
      <c r="V1930" s="78" t="str">
        <f>VLOOKUP(Table5[[#This Row],[ODS Code]],Lookup!A:F,2,FALSE)</f>
        <v>Colville Health Centre (Blake&amp;Mok)</v>
      </c>
      <c r="W1930" s="78" t="str">
        <f>VLOOKUP(Table5[[#This Row],[ODS Code]],Lookup!A:G,5,FALSE)</f>
        <v>E87067</v>
      </c>
    </row>
    <row r="1931" spans="1:23" x14ac:dyDescent="0.35">
      <c r="A1931" s="80">
        <v>45536</v>
      </c>
      <c r="B1931" t="s">
        <v>291</v>
      </c>
      <c r="C1931" t="s">
        <v>1049</v>
      </c>
      <c r="D1931" t="s">
        <v>1048</v>
      </c>
      <c r="E1931" t="s">
        <v>854</v>
      </c>
      <c r="F1931" s="78">
        <v>581</v>
      </c>
      <c r="G1931" s="78">
        <v>1202</v>
      </c>
      <c r="H1931" s="78">
        <v>61</v>
      </c>
      <c r="I1931" s="78">
        <v>129</v>
      </c>
      <c r="J1931" s="78">
        <v>326</v>
      </c>
      <c r="K1931" s="78">
        <v>656</v>
      </c>
      <c r="L1931" s="78">
        <v>120</v>
      </c>
      <c r="M1931" s="78">
        <v>258</v>
      </c>
      <c r="N1931" s="78">
        <v>39</v>
      </c>
      <c r="O1931" s="78">
        <v>83</v>
      </c>
      <c r="P1931" s="78">
        <v>35</v>
      </c>
      <c r="Q1931" s="78">
        <v>76</v>
      </c>
      <c r="R1931" s="79">
        <v>6.0240963855421686E-2</v>
      </c>
      <c r="S1931" s="79">
        <v>6.3227953410981697E-2</v>
      </c>
      <c r="T1931" s="78" t="str">
        <f>VLOOKUP(Table5[[#This Row],[ODS Code]],Lookup!A:D,4,FALSE)</f>
        <v>West London</v>
      </c>
      <c r="U1931" s="78" t="str">
        <f>VLOOKUP(Table5[[#This Row],[ODS Code]],Lookup!A:E,3,FALSE)</f>
        <v>NeoHealth</v>
      </c>
      <c r="V1931" s="78" t="str">
        <f>VLOOKUP(Table5[[#This Row],[ODS Code]],Lookup!A:F,2,FALSE)</f>
        <v>St Quintin Health Centre</v>
      </c>
      <c r="W1931" s="78" t="str">
        <f>VLOOKUP(Table5[[#This Row],[ODS Code]],Lookup!A:G,5,FALSE)</f>
        <v>Y00507</v>
      </c>
    </row>
    <row r="1932" spans="1:23" x14ac:dyDescent="0.35">
      <c r="A1932" s="80">
        <v>45536</v>
      </c>
      <c r="B1932" t="s">
        <v>323</v>
      </c>
      <c r="C1932" t="s">
        <v>322</v>
      </c>
      <c r="D1932" t="s">
        <v>1048</v>
      </c>
      <c r="E1932" t="s">
        <v>854</v>
      </c>
      <c r="F1932" s="78">
        <v>0</v>
      </c>
      <c r="G1932" s="78">
        <v>0</v>
      </c>
      <c r="H1932" s="78">
        <v>0</v>
      </c>
      <c r="I1932" s="78">
        <v>0</v>
      </c>
      <c r="J1932" s="78">
        <v>0</v>
      </c>
      <c r="K1932" s="78">
        <v>0</v>
      </c>
      <c r="L1932" s="78">
        <v>0</v>
      </c>
      <c r="M1932" s="78">
        <v>0</v>
      </c>
      <c r="N1932" s="78">
        <v>0</v>
      </c>
      <c r="O1932" s="78">
        <v>0</v>
      </c>
      <c r="P1932" s="78">
        <v>0</v>
      </c>
      <c r="Q1932" s="78">
        <v>0</v>
      </c>
      <c r="R1932" s="79">
        <v>0</v>
      </c>
      <c r="S1932" s="79">
        <v>0</v>
      </c>
      <c r="T1932" s="78" t="str">
        <f>VLOOKUP(Table5[[#This Row],[ODS Code]],Lookup!A:D,4,FALSE)</f>
        <v>West London</v>
      </c>
      <c r="U1932" s="78" t="str">
        <f>VLOOKUP(Table5[[#This Row],[ODS Code]],Lookup!A:E,3,FALSE)</f>
        <v>NeoHealth</v>
      </c>
      <c r="V1932" s="78" t="str">
        <f>VLOOKUP(Table5[[#This Row],[ODS Code]],Lookup!A:F,2,FALSE)</f>
        <v>The Exmoor Surgery</v>
      </c>
      <c r="W1932" s="78" t="str">
        <f>VLOOKUP(Table5[[#This Row],[ODS Code]],Lookup!A:G,5,FALSE)</f>
        <v>E87733</v>
      </c>
    </row>
    <row r="1933" spans="1:23" x14ac:dyDescent="0.35">
      <c r="A1933" s="80">
        <v>45536</v>
      </c>
      <c r="B1933" t="s">
        <v>325</v>
      </c>
      <c r="C1933" t="s">
        <v>1050</v>
      </c>
      <c r="D1933" t="s">
        <v>1048</v>
      </c>
      <c r="E1933" t="s">
        <v>854</v>
      </c>
      <c r="F1933" s="78">
        <v>0</v>
      </c>
      <c r="G1933" s="78">
        <v>0</v>
      </c>
      <c r="H1933" s="78">
        <v>0</v>
      </c>
      <c r="I1933" s="78">
        <v>0</v>
      </c>
      <c r="J1933" s="78">
        <v>0</v>
      </c>
      <c r="K1933" s="78">
        <v>0</v>
      </c>
      <c r="L1933" s="78">
        <v>0</v>
      </c>
      <c r="M1933" s="78">
        <v>0</v>
      </c>
      <c r="N1933" s="78">
        <v>0</v>
      </c>
      <c r="O1933" s="78">
        <v>0</v>
      </c>
      <c r="P1933" s="78">
        <v>0</v>
      </c>
      <c r="Q1933" s="78">
        <v>0</v>
      </c>
      <c r="R1933" s="79">
        <v>0</v>
      </c>
      <c r="S1933" s="79">
        <v>0</v>
      </c>
      <c r="T1933" s="78" t="str">
        <f>VLOOKUP(Table5[[#This Row],[ODS Code]],Lookup!A:D,4,FALSE)</f>
        <v>West London</v>
      </c>
      <c r="U1933" s="78" t="str">
        <f>VLOOKUP(Table5[[#This Row],[ODS Code]],Lookup!A:E,3,FALSE)</f>
        <v>NeoHealth</v>
      </c>
      <c r="V1933" s="78" t="str">
        <f>VLOOKUP(Table5[[#This Row],[ODS Code]],Lookup!A:F,2,FALSE)</f>
        <v>Foreland Medical Centre</v>
      </c>
      <c r="W1933" s="78" t="str">
        <f>VLOOKUP(Table5[[#This Row],[ODS Code]],Lookup!A:G,5,FALSE)</f>
        <v>E87706</v>
      </c>
    </row>
    <row r="1934" spans="1:23" x14ac:dyDescent="0.35">
      <c r="A1934" s="80">
        <v>45536</v>
      </c>
      <c r="B1934" t="s">
        <v>331</v>
      </c>
      <c r="C1934" t="s">
        <v>1051</v>
      </c>
      <c r="D1934" t="s">
        <v>1048</v>
      </c>
      <c r="E1934" t="s">
        <v>854</v>
      </c>
      <c r="F1934" s="78">
        <v>236</v>
      </c>
      <c r="G1934" s="78">
        <v>472</v>
      </c>
      <c r="H1934" s="78">
        <v>21</v>
      </c>
      <c r="I1934" s="78">
        <v>42</v>
      </c>
      <c r="J1934" s="78">
        <v>123</v>
      </c>
      <c r="K1934" s="78">
        <v>246</v>
      </c>
      <c r="L1934" s="78">
        <v>67</v>
      </c>
      <c r="M1934" s="78">
        <v>134</v>
      </c>
      <c r="N1934" s="78">
        <v>9</v>
      </c>
      <c r="O1934" s="78">
        <v>18</v>
      </c>
      <c r="P1934" s="78">
        <v>16</v>
      </c>
      <c r="Q1934" s="78">
        <v>32</v>
      </c>
      <c r="R1934" s="79">
        <v>6.7796610169491525E-2</v>
      </c>
      <c r="S1934" s="79">
        <v>6.7796610169491525E-2</v>
      </c>
      <c r="T1934" s="78" t="str">
        <f>VLOOKUP(Table5[[#This Row],[ODS Code]],Lookup!A:D,4,FALSE)</f>
        <v>West London</v>
      </c>
      <c r="U1934" s="78" t="str">
        <f>VLOOKUP(Table5[[#This Row],[ODS Code]],Lookup!A:E,3,FALSE)</f>
        <v>NeoHealth</v>
      </c>
      <c r="V1934" s="78" t="str">
        <f>VLOOKUP(Table5[[#This Row],[ODS Code]],Lookup!A:F,2,FALSE)</f>
        <v>The Golborne Medical Centre (Dathi)</v>
      </c>
      <c r="W1934" s="78" t="str">
        <f>VLOOKUP(Table5[[#This Row],[ODS Code]],Lookup!A:G,5,FALSE)</f>
        <v>E87742</v>
      </c>
    </row>
    <row r="1935" spans="1:23" x14ac:dyDescent="0.35">
      <c r="A1935" s="80">
        <v>45536</v>
      </c>
      <c r="B1935" t="s">
        <v>351</v>
      </c>
      <c r="C1935" t="s">
        <v>1052</v>
      </c>
      <c r="D1935" t="s">
        <v>1048</v>
      </c>
      <c r="E1935" t="s">
        <v>854</v>
      </c>
      <c r="F1935" s="78">
        <v>0</v>
      </c>
      <c r="G1935" s="78">
        <v>0</v>
      </c>
      <c r="H1935" s="78">
        <v>0</v>
      </c>
      <c r="I1935" s="78">
        <v>0</v>
      </c>
      <c r="J1935" s="78">
        <v>0</v>
      </c>
      <c r="K1935" s="78">
        <v>0</v>
      </c>
      <c r="L1935" s="78">
        <v>0</v>
      </c>
      <c r="M1935" s="78">
        <v>0</v>
      </c>
      <c r="N1935" s="78">
        <v>0</v>
      </c>
      <c r="O1935" s="78">
        <v>0</v>
      </c>
      <c r="P1935" s="78">
        <v>0</v>
      </c>
      <c r="Q1935" s="78">
        <v>0</v>
      </c>
      <c r="R1935" s="79">
        <v>0</v>
      </c>
      <c r="S1935" s="79">
        <v>0</v>
      </c>
      <c r="T1935" s="78" t="str">
        <f>VLOOKUP(Table5[[#This Row],[ODS Code]],Lookup!A:D,4,FALSE)</f>
        <v>West London</v>
      </c>
      <c r="U1935" s="78" t="str">
        <f>VLOOKUP(Table5[[#This Row],[ODS Code]],Lookup!A:E,3,FALSE)</f>
        <v>NeoHealth</v>
      </c>
      <c r="V1935" s="78" t="str">
        <f>VLOOKUP(Table5[[#This Row],[ODS Code]],Lookup!A:F,2,FALSE)</f>
        <v>Notting Hill Medical Centre</v>
      </c>
      <c r="W1935" s="78" t="str">
        <f>VLOOKUP(Table5[[#This Row],[ODS Code]],Lookup!A:G,5,FALSE)</f>
        <v>E87065</v>
      </c>
    </row>
    <row r="1936" spans="1:23" x14ac:dyDescent="0.35">
      <c r="A1936" s="80">
        <v>45536</v>
      </c>
      <c r="B1936" t="s">
        <v>105</v>
      </c>
      <c r="C1936" t="s">
        <v>1053</v>
      </c>
      <c r="D1936" t="s">
        <v>1054</v>
      </c>
      <c r="E1936" t="s">
        <v>854</v>
      </c>
      <c r="F1936" s="78">
        <v>1373</v>
      </c>
      <c r="G1936" s="78">
        <v>2746</v>
      </c>
      <c r="H1936" s="78">
        <v>165</v>
      </c>
      <c r="I1936" s="78">
        <v>330</v>
      </c>
      <c r="J1936" s="78">
        <v>342</v>
      </c>
      <c r="K1936" s="78">
        <v>684</v>
      </c>
      <c r="L1936" s="78">
        <v>431</v>
      </c>
      <c r="M1936" s="78">
        <v>862</v>
      </c>
      <c r="N1936" s="78">
        <v>173</v>
      </c>
      <c r="O1936" s="78">
        <v>346</v>
      </c>
      <c r="P1936" s="78">
        <v>262</v>
      </c>
      <c r="Q1936" s="78">
        <v>524</v>
      </c>
      <c r="R1936" s="79">
        <v>0.1908230152949745</v>
      </c>
      <c r="S1936" s="79">
        <v>0.1908230152949745</v>
      </c>
      <c r="T1936" s="78" t="str">
        <f>VLOOKUP(Table5[[#This Row],[ODS Code]],Lookup!A:D,4,FALSE)</f>
        <v>Ealing</v>
      </c>
      <c r="U1936" s="78" t="str">
        <f>VLOOKUP(Table5[[#This Row],[ODS Code]],Lookup!A:E,3,FALSE)</f>
        <v>NGP</v>
      </c>
      <c r="V1936" s="78" t="str">
        <f>VLOOKUP(Table5[[#This Row],[ODS Code]],Lookup!A:F,2,FALSE)</f>
        <v>ELMTREES SURGERY</v>
      </c>
      <c r="W1936" s="78" t="str">
        <f>VLOOKUP(Table5[[#This Row],[ODS Code]],Lookup!A:G,5,FALSE)</f>
        <v>E85112</v>
      </c>
    </row>
    <row r="1937" spans="1:23" x14ac:dyDescent="0.35">
      <c r="A1937" s="80">
        <v>45536</v>
      </c>
      <c r="B1937" t="s">
        <v>134</v>
      </c>
      <c r="C1937" t="s">
        <v>1055</v>
      </c>
      <c r="D1937" t="s">
        <v>1054</v>
      </c>
      <c r="E1937" t="s">
        <v>854</v>
      </c>
      <c r="F1937" s="78">
        <v>3408</v>
      </c>
      <c r="G1937" s="78">
        <v>7033</v>
      </c>
      <c r="H1937" s="78">
        <v>237</v>
      </c>
      <c r="I1937" s="78">
        <v>487</v>
      </c>
      <c r="J1937" s="78">
        <v>1842</v>
      </c>
      <c r="K1937" s="78">
        <v>3805</v>
      </c>
      <c r="L1937" s="78">
        <v>780</v>
      </c>
      <c r="M1937" s="78">
        <v>1605</v>
      </c>
      <c r="N1937" s="78">
        <v>238</v>
      </c>
      <c r="O1937" s="78">
        <v>489</v>
      </c>
      <c r="P1937" s="78">
        <v>311</v>
      </c>
      <c r="Q1937" s="78">
        <v>647</v>
      </c>
      <c r="R1937" s="79">
        <v>9.1255868544600938E-2</v>
      </c>
      <c r="S1937" s="79">
        <v>9.1994881273994022E-2</v>
      </c>
      <c r="T1937" s="78" t="str">
        <f>VLOOKUP(Table5[[#This Row],[ODS Code]],Lookup!A:D,4,FALSE)</f>
        <v>Ealing</v>
      </c>
      <c r="U1937" s="78" t="str">
        <f>VLOOKUP(Table5[[#This Row],[ODS Code]],Lookup!A:E,3,FALSE)</f>
        <v>NGP</v>
      </c>
      <c r="V1937" s="78" t="str">
        <f>VLOOKUP(Table5[[#This Row],[ODS Code]],Lookup!A:F,2,FALSE)</f>
        <v>GREENFORD ROAD MEDICAL CENTRE</v>
      </c>
      <c r="W1937" s="78" t="str">
        <f>VLOOKUP(Table5[[#This Row],[ODS Code]],Lookup!A:G,5,FALSE)</f>
        <v>E85050</v>
      </c>
    </row>
    <row r="1938" spans="1:23" x14ac:dyDescent="0.35">
      <c r="A1938" s="80">
        <v>45536</v>
      </c>
      <c r="B1938" t="s">
        <v>163</v>
      </c>
      <c r="C1938" t="s">
        <v>1056</v>
      </c>
      <c r="D1938" t="s">
        <v>1054</v>
      </c>
      <c r="E1938" t="s">
        <v>854</v>
      </c>
      <c r="F1938" s="78">
        <v>185</v>
      </c>
      <c r="G1938" s="78">
        <v>465</v>
      </c>
      <c r="H1938" s="78">
        <v>18</v>
      </c>
      <c r="I1938" s="78">
        <v>43</v>
      </c>
      <c r="J1938" s="78">
        <v>67</v>
      </c>
      <c r="K1938" s="78">
        <v>166</v>
      </c>
      <c r="L1938" s="78">
        <v>50</v>
      </c>
      <c r="M1938" s="78">
        <v>128</v>
      </c>
      <c r="N1938" s="78">
        <v>24</v>
      </c>
      <c r="O1938" s="78">
        <v>63</v>
      </c>
      <c r="P1938" s="78">
        <v>26</v>
      </c>
      <c r="Q1938" s="78">
        <v>65</v>
      </c>
      <c r="R1938" s="79">
        <v>0.14054054054054055</v>
      </c>
      <c r="S1938" s="79">
        <v>0.13978494623655913</v>
      </c>
      <c r="T1938" s="78" t="str">
        <f>VLOOKUP(Table5[[#This Row],[ODS Code]],Lookup!A:D,4,FALSE)</f>
        <v>Ealing</v>
      </c>
      <c r="U1938" s="78" t="str">
        <f>VLOOKUP(Table5[[#This Row],[ODS Code]],Lookup!A:E,3,FALSE)</f>
        <v>NGP</v>
      </c>
      <c r="V1938" s="78" t="str">
        <f>VLOOKUP(Table5[[#This Row],[ODS Code]],Lookup!A:F,2,FALSE)</f>
        <v>HILLVIEW SURGERY</v>
      </c>
      <c r="W1938" s="78" t="str">
        <f>VLOOKUP(Table5[[#This Row],[ODS Code]],Lookup!A:G,5,FALSE)</f>
        <v>E85054</v>
      </c>
    </row>
    <row r="1939" spans="1:23" x14ac:dyDescent="0.35">
      <c r="A1939" s="80">
        <v>45536</v>
      </c>
      <c r="B1939" t="s">
        <v>174</v>
      </c>
      <c r="C1939" t="s">
        <v>1057</v>
      </c>
      <c r="D1939" t="s">
        <v>1054</v>
      </c>
      <c r="E1939" t="s">
        <v>854</v>
      </c>
      <c r="F1939" s="78">
        <v>0</v>
      </c>
      <c r="G1939" s="78">
        <v>0</v>
      </c>
      <c r="H1939" s="78">
        <v>0</v>
      </c>
      <c r="I1939" s="78">
        <v>0</v>
      </c>
      <c r="J1939" s="78">
        <v>0</v>
      </c>
      <c r="K1939" s="78">
        <v>0</v>
      </c>
      <c r="L1939" s="78">
        <v>0</v>
      </c>
      <c r="M1939" s="78">
        <v>0</v>
      </c>
      <c r="N1939" s="78">
        <v>0</v>
      </c>
      <c r="O1939" s="78">
        <v>0</v>
      </c>
      <c r="P1939" s="78">
        <v>0</v>
      </c>
      <c r="Q1939" s="78">
        <v>0</v>
      </c>
      <c r="R1939" s="79">
        <v>0</v>
      </c>
      <c r="S1939" s="79">
        <v>0</v>
      </c>
      <c r="T1939" s="78" t="str">
        <f>VLOOKUP(Table5[[#This Row],[ODS Code]],Lookup!A:D,4,FALSE)</f>
        <v>Ealing</v>
      </c>
      <c r="U1939" s="78" t="str">
        <f>VLOOKUP(Table5[[#This Row],[ODS Code]],Lookup!A:E,3,FALSE)</f>
        <v>NGP</v>
      </c>
      <c r="V1939" s="78" t="str">
        <f>VLOOKUP(Table5[[#This Row],[ODS Code]],Lookup!A:F,2,FALSE)</f>
        <v>ISLIP MANOR MEDICAL CENTRE</v>
      </c>
      <c r="W1939" s="78" t="str">
        <f>VLOOKUP(Table5[[#This Row],[ODS Code]],Lookup!A:G,5,FALSE)</f>
        <v>E85098</v>
      </c>
    </row>
    <row r="1940" spans="1:23" x14ac:dyDescent="0.35">
      <c r="A1940" s="80">
        <v>45536</v>
      </c>
      <c r="B1940" t="s">
        <v>207</v>
      </c>
      <c r="C1940" t="s">
        <v>1058</v>
      </c>
      <c r="D1940" t="s">
        <v>1054</v>
      </c>
      <c r="E1940" t="s">
        <v>854</v>
      </c>
      <c r="F1940" s="78">
        <v>2990</v>
      </c>
      <c r="G1940" s="78">
        <v>6639</v>
      </c>
      <c r="H1940" s="78">
        <v>354</v>
      </c>
      <c r="I1940" s="78">
        <v>759</v>
      </c>
      <c r="J1940" s="78">
        <v>1309</v>
      </c>
      <c r="K1940" s="78">
        <v>3035</v>
      </c>
      <c r="L1940" s="78">
        <v>745</v>
      </c>
      <c r="M1940" s="78">
        <v>1643</v>
      </c>
      <c r="N1940" s="78">
        <v>265</v>
      </c>
      <c r="O1940" s="78">
        <v>545</v>
      </c>
      <c r="P1940" s="78">
        <v>317</v>
      </c>
      <c r="Q1940" s="78">
        <v>657</v>
      </c>
      <c r="R1940" s="79">
        <v>0.1060200668896321</v>
      </c>
      <c r="S1940" s="79">
        <v>9.8960686850429275E-2</v>
      </c>
      <c r="T1940" s="78" t="str">
        <f>VLOOKUP(Table5[[#This Row],[ODS Code]],Lookup!A:D,4,FALSE)</f>
        <v>Ealing</v>
      </c>
      <c r="U1940" s="78" t="str">
        <f>VLOOKUP(Table5[[#This Row],[ODS Code]],Lookup!A:E,3,FALSE)</f>
        <v>NGP</v>
      </c>
      <c r="V1940" s="78" t="str">
        <f>VLOOKUP(Table5[[#This Row],[ODS Code]],Lookup!A:F,2,FALSE)</f>
        <v>MANDEVILLE MEDICAL CENTRE</v>
      </c>
      <c r="W1940" s="78" t="str">
        <f>VLOOKUP(Table5[[#This Row],[ODS Code]],Lookup!A:G,5,FALSE)</f>
        <v>E85108</v>
      </c>
    </row>
    <row r="1941" spans="1:23" x14ac:dyDescent="0.35">
      <c r="A1941" s="80">
        <v>45536</v>
      </c>
      <c r="B1941" t="s">
        <v>212</v>
      </c>
      <c r="C1941" t="s">
        <v>1059</v>
      </c>
      <c r="D1941" t="s">
        <v>1054</v>
      </c>
      <c r="E1941" t="s">
        <v>854</v>
      </c>
      <c r="F1941" s="78">
        <v>533</v>
      </c>
      <c r="G1941" s="78">
        <v>1073</v>
      </c>
      <c r="H1941" s="78">
        <v>85</v>
      </c>
      <c r="I1941" s="78">
        <v>171</v>
      </c>
      <c r="J1941" s="78">
        <v>220</v>
      </c>
      <c r="K1941" s="78">
        <v>445</v>
      </c>
      <c r="L1941" s="78">
        <v>145</v>
      </c>
      <c r="M1941" s="78">
        <v>291</v>
      </c>
      <c r="N1941" s="78">
        <v>24</v>
      </c>
      <c r="O1941" s="78">
        <v>48</v>
      </c>
      <c r="P1941" s="78">
        <v>59</v>
      </c>
      <c r="Q1941" s="78">
        <v>118</v>
      </c>
      <c r="R1941" s="79">
        <v>0.11069418386491557</v>
      </c>
      <c r="S1941" s="79">
        <v>0.10997204100652376</v>
      </c>
      <c r="T1941" s="78" t="str">
        <f>VLOOKUP(Table5[[#This Row],[ODS Code]],Lookup!A:D,4,FALSE)</f>
        <v>Ealing</v>
      </c>
      <c r="U1941" s="78" t="str">
        <f>VLOOKUP(Table5[[#This Row],[ODS Code]],Lookup!A:E,3,FALSE)</f>
        <v>NGP</v>
      </c>
      <c r="V1941" s="78" t="str">
        <f>VLOOKUP(Table5[[#This Row],[ODS Code]],Lookup!A:F,2,FALSE)</f>
        <v>MEADOW VIEW SURGERY</v>
      </c>
      <c r="W1941" s="78" t="str">
        <f>VLOOKUP(Table5[[#This Row],[ODS Code]],Lookup!A:G,5,FALSE)</f>
        <v>E85643</v>
      </c>
    </row>
    <row r="1942" spans="1:23" x14ac:dyDescent="0.35">
      <c r="A1942" s="80">
        <v>45536</v>
      </c>
      <c r="B1942" t="s">
        <v>242</v>
      </c>
      <c r="C1942" t="s">
        <v>1060</v>
      </c>
      <c r="D1942" t="s">
        <v>1054</v>
      </c>
      <c r="E1942" t="s">
        <v>854</v>
      </c>
      <c r="F1942" s="78">
        <v>506</v>
      </c>
      <c r="G1942" s="78">
        <v>1524</v>
      </c>
      <c r="H1942" s="78">
        <v>52</v>
      </c>
      <c r="I1942" s="78">
        <v>157</v>
      </c>
      <c r="J1942" s="78">
        <v>258</v>
      </c>
      <c r="K1942" s="78">
        <v>777</v>
      </c>
      <c r="L1942" s="78">
        <v>141</v>
      </c>
      <c r="M1942" s="78">
        <v>425</v>
      </c>
      <c r="N1942" s="78">
        <v>23</v>
      </c>
      <c r="O1942" s="78">
        <v>69</v>
      </c>
      <c r="P1942" s="78">
        <v>32</v>
      </c>
      <c r="Q1942" s="78">
        <v>96</v>
      </c>
      <c r="R1942" s="79">
        <v>6.3241106719367585E-2</v>
      </c>
      <c r="S1942" s="79">
        <v>6.2992125984251968E-2</v>
      </c>
      <c r="T1942" s="78" t="str">
        <f>VLOOKUP(Table5[[#This Row],[ODS Code]],Lookup!A:D,4,FALSE)</f>
        <v>Ealing</v>
      </c>
      <c r="U1942" s="78" t="str">
        <f>VLOOKUP(Table5[[#This Row],[ODS Code]],Lookup!A:E,3,FALSE)</f>
        <v>NGP</v>
      </c>
      <c r="V1942" s="78" t="str">
        <f>VLOOKUP(Table5[[#This Row],[ODS Code]],Lookup!A:F,2,FALSE)</f>
        <v>PERIVALE MEDICAL CLINIC</v>
      </c>
      <c r="W1942" s="78" t="str">
        <f>VLOOKUP(Table5[[#This Row],[ODS Code]],Lookup!A:G,5,FALSE)</f>
        <v>E85111</v>
      </c>
    </row>
    <row r="1943" spans="1:23" x14ac:dyDescent="0.35">
      <c r="A1943" s="80">
        <v>45536</v>
      </c>
      <c r="B1943" t="s">
        <v>305</v>
      </c>
      <c r="C1943" t="s">
        <v>1061</v>
      </c>
      <c r="D1943" t="s">
        <v>1054</v>
      </c>
      <c r="E1943" t="s">
        <v>854</v>
      </c>
      <c r="F1943" s="78">
        <v>0</v>
      </c>
      <c r="G1943" s="78">
        <v>0</v>
      </c>
      <c r="H1943" s="78">
        <v>0</v>
      </c>
      <c r="I1943" s="78">
        <v>0</v>
      </c>
      <c r="J1943" s="78">
        <v>0</v>
      </c>
      <c r="K1943" s="78">
        <v>0</v>
      </c>
      <c r="L1943" s="78">
        <v>0</v>
      </c>
      <c r="M1943" s="78">
        <v>0</v>
      </c>
      <c r="N1943" s="78">
        <v>0</v>
      </c>
      <c r="O1943" s="78">
        <v>0</v>
      </c>
      <c r="P1943" s="78">
        <v>0</v>
      </c>
      <c r="Q1943" s="78">
        <v>0</v>
      </c>
      <c r="R1943" s="79">
        <v>0</v>
      </c>
      <c r="S1943" s="79">
        <v>0</v>
      </c>
      <c r="T1943" s="78" t="str">
        <f>VLOOKUP(Table5[[#This Row],[ODS Code]],Lookup!A:D,4,FALSE)</f>
        <v>Ealing</v>
      </c>
      <c r="U1943" s="78" t="str">
        <f>VLOOKUP(Table5[[#This Row],[ODS Code]],Lookup!A:E,3,FALSE)</f>
        <v>NGP</v>
      </c>
      <c r="V1943" s="78" t="str">
        <f>VLOOKUP(Table5[[#This Row],[ODS Code]],Lookup!A:F,2,FALSE)</f>
        <v>THE ALLENDALE ROAD SURGERY</v>
      </c>
      <c r="W1943" s="78" t="str">
        <f>VLOOKUP(Table5[[#This Row],[ODS Code]],Lookup!A:G,5,FALSE)</f>
        <v>E84059</v>
      </c>
    </row>
    <row r="1944" spans="1:23" x14ac:dyDescent="0.35">
      <c r="A1944" s="80">
        <v>45536</v>
      </c>
      <c r="B1944" t="s">
        <v>308</v>
      </c>
      <c r="C1944" t="s">
        <v>1062</v>
      </c>
      <c r="D1944" t="s">
        <v>1054</v>
      </c>
      <c r="E1944" t="s">
        <v>854</v>
      </c>
      <c r="F1944" s="78">
        <v>2138</v>
      </c>
      <c r="G1944" s="78">
        <v>4276</v>
      </c>
      <c r="H1944" s="78">
        <v>164</v>
      </c>
      <c r="I1944" s="78">
        <v>328</v>
      </c>
      <c r="J1944" s="78">
        <v>1200</v>
      </c>
      <c r="K1944" s="78">
        <v>2400</v>
      </c>
      <c r="L1944" s="78">
        <v>446</v>
      </c>
      <c r="M1944" s="78">
        <v>892</v>
      </c>
      <c r="N1944" s="78">
        <v>123</v>
      </c>
      <c r="O1944" s="78">
        <v>246</v>
      </c>
      <c r="P1944" s="78">
        <v>205</v>
      </c>
      <c r="Q1944" s="78">
        <v>410</v>
      </c>
      <c r="R1944" s="79">
        <v>9.5884003741814786E-2</v>
      </c>
      <c r="S1944" s="79">
        <v>9.5884003741814786E-2</v>
      </c>
      <c r="T1944" s="78" t="str">
        <f>VLOOKUP(Table5[[#This Row],[ODS Code]],Lookup!A:D,4,FALSE)</f>
        <v>Ealing</v>
      </c>
      <c r="U1944" s="78" t="str">
        <f>VLOOKUP(Table5[[#This Row],[ODS Code]],Lookup!A:E,3,FALSE)</f>
        <v>NGP</v>
      </c>
      <c r="V1944" s="78" t="str">
        <f>VLOOKUP(Table5[[#This Row],[ODS Code]],Lookup!A:F,2,FALSE)</f>
        <v>THE BARNABAS MEDICAL CENTRE</v>
      </c>
      <c r="W1944" s="78" t="str">
        <f>VLOOKUP(Table5[[#This Row],[ODS Code]],Lookup!A:G,5,FALSE)</f>
        <v>E85127</v>
      </c>
    </row>
    <row r="1945" spans="1:23" x14ac:dyDescent="0.35">
      <c r="A1945" s="80">
        <v>45536</v>
      </c>
      <c r="B1945" t="s">
        <v>335</v>
      </c>
      <c r="C1945" t="s">
        <v>1063</v>
      </c>
      <c r="D1945" t="s">
        <v>1054</v>
      </c>
      <c r="E1945" t="s">
        <v>854</v>
      </c>
      <c r="F1945" s="78">
        <v>0</v>
      </c>
      <c r="G1945" s="78">
        <v>0</v>
      </c>
      <c r="H1945" s="78">
        <v>0</v>
      </c>
      <c r="I1945" s="78">
        <v>0</v>
      </c>
      <c r="J1945" s="78">
        <v>0</v>
      </c>
      <c r="K1945" s="78">
        <v>0</v>
      </c>
      <c r="L1945" s="78">
        <v>0</v>
      </c>
      <c r="M1945" s="78">
        <v>0</v>
      </c>
      <c r="N1945" s="78">
        <v>0</v>
      </c>
      <c r="O1945" s="78">
        <v>0</v>
      </c>
      <c r="P1945" s="78">
        <v>0</v>
      </c>
      <c r="Q1945" s="78">
        <v>0</v>
      </c>
      <c r="R1945" s="79">
        <v>0</v>
      </c>
      <c r="S1945" s="79">
        <v>0</v>
      </c>
      <c r="T1945" s="78" t="str">
        <f>VLOOKUP(Table5[[#This Row],[ODS Code]],Lookup!A:D,4,FALSE)</f>
        <v>Ealing</v>
      </c>
      <c r="U1945" s="78" t="str">
        <f>VLOOKUP(Table5[[#This Row],[ODS Code]],Lookup!A:E,3,FALSE)</f>
        <v>NGP</v>
      </c>
      <c r="V1945" s="78" t="str">
        <f>VLOOKUP(Table5[[#This Row],[ODS Code]],Lookup!A:F,2,FALSE)</f>
        <v>THE GROVE MEDICAL PRACTICE</v>
      </c>
      <c r="W1945" s="78" t="str">
        <f>VLOOKUP(Table5[[#This Row],[ODS Code]],Lookup!A:G,5,FALSE)</f>
        <v>E85725</v>
      </c>
    </row>
    <row r="1946" spans="1:23" x14ac:dyDescent="0.35">
      <c r="A1946" s="80">
        <v>45536</v>
      </c>
      <c r="B1946" t="s">
        <v>343</v>
      </c>
      <c r="C1946" t="s">
        <v>931</v>
      </c>
      <c r="D1946" t="s">
        <v>1054</v>
      </c>
      <c r="E1946" t="s">
        <v>854</v>
      </c>
      <c r="F1946" s="78">
        <v>0</v>
      </c>
      <c r="G1946" s="78">
        <v>0</v>
      </c>
      <c r="H1946" s="78">
        <v>0</v>
      </c>
      <c r="I1946" s="78">
        <v>0</v>
      </c>
      <c r="J1946" s="78">
        <v>0</v>
      </c>
      <c r="K1946" s="78">
        <v>0</v>
      </c>
      <c r="L1946" s="78">
        <v>0</v>
      </c>
      <c r="M1946" s="78">
        <v>0</v>
      </c>
      <c r="N1946" s="78">
        <v>0</v>
      </c>
      <c r="O1946" s="78">
        <v>0</v>
      </c>
      <c r="P1946" s="78">
        <v>0</v>
      </c>
      <c r="Q1946" s="78">
        <v>0</v>
      </c>
      <c r="R1946" s="79">
        <v>0</v>
      </c>
      <c r="S1946" s="79">
        <v>0</v>
      </c>
      <c r="T1946" s="78" t="str">
        <f>VLOOKUP(Table5[[#This Row],[ODS Code]],Lookup!A:D,4,FALSE)</f>
        <v>Ealing</v>
      </c>
      <c r="U1946" s="78" t="str">
        <f>VLOOKUP(Table5[[#This Row],[ODS Code]],Lookup!A:E,3,FALSE)</f>
        <v>NGP</v>
      </c>
      <c r="V1946" s="78" t="str">
        <f>VLOOKUP(Table5[[#This Row],[ODS Code]],Lookup!A:F,2,FALSE)</f>
        <v>THE MEDICAL CENTRE</v>
      </c>
      <c r="W1946" s="78" t="str">
        <f>VLOOKUP(Table5[[#This Row],[ODS Code]],Lookup!A:G,5,FALSE)</f>
        <v>E85053</v>
      </c>
    </row>
    <row r="1947" spans="1:23" x14ac:dyDescent="0.35">
      <c r="A1947" s="80">
        <v>45536</v>
      </c>
      <c r="B1947" t="s">
        <v>10</v>
      </c>
      <c r="C1947" t="s">
        <v>1064</v>
      </c>
      <c r="D1947" t="s">
        <v>1065</v>
      </c>
      <c r="E1947" t="s">
        <v>854</v>
      </c>
      <c r="F1947" s="78">
        <v>4033</v>
      </c>
      <c r="G1947" s="78">
        <v>7954</v>
      </c>
      <c r="H1947" s="78">
        <v>379</v>
      </c>
      <c r="I1947" s="78">
        <v>744</v>
      </c>
      <c r="J1947" s="78">
        <v>1551</v>
      </c>
      <c r="K1947" s="78">
        <v>3050</v>
      </c>
      <c r="L1947" s="78">
        <v>1033</v>
      </c>
      <c r="M1947" s="78">
        <v>2036</v>
      </c>
      <c r="N1947" s="78">
        <v>506</v>
      </c>
      <c r="O1947" s="78">
        <v>1006</v>
      </c>
      <c r="P1947" s="78">
        <v>564</v>
      </c>
      <c r="Q1947" s="78">
        <v>1118</v>
      </c>
      <c r="R1947" s="79">
        <v>0.13984626828663527</v>
      </c>
      <c r="S1947" s="79">
        <v>0.1405582097058084</v>
      </c>
      <c r="T1947" s="78" t="str">
        <f>VLOOKUP(Table5[[#This Row],[ODS Code]],Lookup!A:D,4,FALSE)</f>
        <v>Hillingdon</v>
      </c>
      <c r="U1947" s="78" t="str">
        <f>VLOOKUP(Table5[[#This Row],[ODS Code]],Lookup!A:E,3,FALSE)</f>
        <v>North Connect</v>
      </c>
      <c r="V1947" s="78" t="str">
        <f>VLOOKUP(Table5[[#This Row],[ODS Code]],Lookup!A:F,2,FALSE)</f>
        <v>ACRE SURGERY</v>
      </c>
      <c r="W1947" s="78" t="str">
        <f>VLOOKUP(Table5[[#This Row],[ODS Code]],Lookup!A:G,5,FALSE)</f>
        <v>E86041</v>
      </c>
    </row>
    <row r="1948" spans="1:23" x14ac:dyDescent="0.35">
      <c r="A1948" s="80">
        <v>45536</v>
      </c>
      <c r="B1948" t="s">
        <v>11</v>
      </c>
      <c r="C1948" t="s">
        <v>1066</v>
      </c>
      <c r="D1948" t="s">
        <v>1065</v>
      </c>
      <c r="E1948" t="s">
        <v>854</v>
      </c>
      <c r="F1948" s="78">
        <v>1836</v>
      </c>
      <c r="G1948" s="78">
        <v>3667</v>
      </c>
      <c r="H1948" s="78">
        <v>144</v>
      </c>
      <c r="I1948" s="78">
        <v>287</v>
      </c>
      <c r="J1948" s="78">
        <v>833</v>
      </c>
      <c r="K1948" s="78">
        <v>1665</v>
      </c>
      <c r="L1948" s="78">
        <v>484</v>
      </c>
      <c r="M1948" s="78">
        <v>966</v>
      </c>
      <c r="N1948" s="78">
        <v>160</v>
      </c>
      <c r="O1948" s="78">
        <v>320</v>
      </c>
      <c r="P1948" s="78">
        <v>215</v>
      </c>
      <c r="Q1948" s="78">
        <v>429</v>
      </c>
      <c r="R1948" s="79">
        <v>0.11710239651416122</v>
      </c>
      <c r="S1948" s="79">
        <v>0.11698936460321789</v>
      </c>
      <c r="T1948" s="78" t="str">
        <f>VLOOKUP(Table5[[#This Row],[ODS Code]],Lookup!A:D,4,FALSE)</f>
        <v>Hillingdon</v>
      </c>
      <c r="U1948" s="78" t="str">
        <f>VLOOKUP(Table5[[#This Row],[ODS Code]],Lookup!A:E,3,FALSE)</f>
        <v>North Connect</v>
      </c>
      <c r="V1948" s="78" t="str">
        <f>VLOOKUP(Table5[[#This Row],[ODS Code]],Lookup!A:F,2,FALSE)</f>
        <v>ACREFIELD SURGERY</v>
      </c>
      <c r="W1948" s="78" t="str">
        <f>VLOOKUP(Table5[[#This Row],[ODS Code]],Lookup!A:G,5,FALSE)</f>
        <v>E86615</v>
      </c>
    </row>
    <row r="1949" spans="1:23" x14ac:dyDescent="0.35">
      <c r="A1949" s="80">
        <v>45536</v>
      </c>
      <c r="B1949" t="s">
        <v>55</v>
      </c>
      <c r="C1949" t="s">
        <v>1067</v>
      </c>
      <c r="D1949" t="s">
        <v>1065</v>
      </c>
      <c r="E1949" t="s">
        <v>854</v>
      </c>
      <c r="F1949" s="78">
        <v>7302</v>
      </c>
      <c r="G1949" s="78">
        <v>15677</v>
      </c>
      <c r="H1949" s="78">
        <v>743</v>
      </c>
      <c r="I1949" s="78">
        <v>1597</v>
      </c>
      <c r="J1949" s="78">
        <v>2985</v>
      </c>
      <c r="K1949" s="78">
        <v>6416</v>
      </c>
      <c r="L1949" s="78">
        <v>1652</v>
      </c>
      <c r="M1949" s="78">
        <v>3590</v>
      </c>
      <c r="N1949" s="78">
        <v>848</v>
      </c>
      <c r="O1949" s="78">
        <v>1799</v>
      </c>
      <c r="P1949" s="78">
        <v>1074</v>
      </c>
      <c r="Q1949" s="78">
        <v>2275</v>
      </c>
      <c r="R1949" s="79">
        <v>0.14708299096138044</v>
      </c>
      <c r="S1949" s="79">
        <v>0.14511705045608217</v>
      </c>
      <c r="T1949" s="78" t="str">
        <f>VLOOKUP(Table5[[#This Row],[ODS Code]],Lookup!A:D,4,FALSE)</f>
        <v>Hillingdon</v>
      </c>
      <c r="U1949" s="78" t="str">
        <f>VLOOKUP(Table5[[#This Row],[ODS Code]],Lookup!A:E,3,FALSE)</f>
        <v>North Connect</v>
      </c>
      <c r="V1949" s="78" t="str">
        <f>VLOOKUP(Table5[[#This Row],[ODS Code]],Lookup!A:F,2,FALSE)</f>
        <v>CAREPOINT PRACTICE</v>
      </c>
      <c r="W1949" s="78" t="str">
        <f>VLOOKUP(Table5[[#This Row],[ODS Code]],Lookup!A:G,5,FALSE)</f>
        <v>E86618</v>
      </c>
    </row>
    <row r="1950" spans="1:23" x14ac:dyDescent="0.35">
      <c r="A1950" s="80">
        <v>45536</v>
      </c>
      <c r="B1950" t="s">
        <v>99</v>
      </c>
      <c r="C1950" t="s">
        <v>1068</v>
      </c>
      <c r="D1950" t="s">
        <v>1065</v>
      </c>
      <c r="E1950" t="s">
        <v>854</v>
      </c>
      <c r="F1950" s="78">
        <v>3436</v>
      </c>
      <c r="G1950" s="78">
        <v>6897</v>
      </c>
      <c r="H1950" s="78">
        <v>351</v>
      </c>
      <c r="I1950" s="78">
        <v>702</v>
      </c>
      <c r="J1950" s="78">
        <v>1293</v>
      </c>
      <c r="K1950" s="78">
        <v>2611</v>
      </c>
      <c r="L1950" s="78">
        <v>829</v>
      </c>
      <c r="M1950" s="78">
        <v>1658</v>
      </c>
      <c r="N1950" s="78">
        <v>439</v>
      </c>
      <c r="O1950" s="78">
        <v>878</v>
      </c>
      <c r="P1950" s="78">
        <v>524</v>
      </c>
      <c r="Q1950" s="78">
        <v>1048</v>
      </c>
      <c r="R1950" s="79">
        <v>0.15250291036088476</v>
      </c>
      <c r="S1950" s="79">
        <v>0.15195012324198928</v>
      </c>
      <c r="T1950" s="78" t="str">
        <f>VLOOKUP(Table5[[#This Row],[ODS Code]],Lookup!A:D,4,FALSE)</f>
        <v>Hillingdon</v>
      </c>
      <c r="U1950" s="78" t="str">
        <f>VLOOKUP(Table5[[#This Row],[ODS Code]],Lookup!A:E,3,FALSE)</f>
        <v>North Connect</v>
      </c>
      <c r="V1950" s="78" t="str">
        <f>VLOOKUP(Table5[[#This Row],[ODS Code]],Lookup!A:F,2,FALSE)</f>
        <v>EASTBURY SURGERY</v>
      </c>
      <c r="W1950" s="78" t="str">
        <f>VLOOKUP(Table5[[#This Row],[ODS Code]],Lookup!A:G,5,FALSE)</f>
        <v>E86028</v>
      </c>
    </row>
    <row r="1951" spans="1:23" x14ac:dyDescent="0.35">
      <c r="A1951" s="80">
        <v>45536</v>
      </c>
      <c r="B1951" t="s">
        <v>149</v>
      </c>
      <c r="C1951" t="s">
        <v>1069</v>
      </c>
      <c r="D1951" t="s">
        <v>1065</v>
      </c>
      <c r="E1951" t="s">
        <v>854</v>
      </c>
      <c r="F1951" s="78">
        <v>9596</v>
      </c>
      <c r="G1951" s="78">
        <v>20114</v>
      </c>
      <c r="H1951" s="78">
        <v>910</v>
      </c>
      <c r="I1951" s="78">
        <v>1976</v>
      </c>
      <c r="J1951" s="78">
        <v>3712</v>
      </c>
      <c r="K1951" s="78">
        <v>7216</v>
      </c>
      <c r="L1951" s="78">
        <v>1823</v>
      </c>
      <c r="M1951" s="78">
        <v>3949</v>
      </c>
      <c r="N1951" s="78">
        <v>1362</v>
      </c>
      <c r="O1951" s="78">
        <v>2972</v>
      </c>
      <c r="P1951" s="78">
        <v>1789</v>
      </c>
      <c r="Q1951" s="78">
        <v>4001</v>
      </c>
      <c r="R1951" s="79">
        <v>0.18643184660275114</v>
      </c>
      <c r="S1951" s="79">
        <v>0.1989161777866163</v>
      </c>
      <c r="T1951" s="78" t="str">
        <f>VLOOKUP(Table5[[#This Row],[ODS Code]],Lookup!A:D,4,FALSE)</f>
        <v>Hillingdon</v>
      </c>
      <c r="U1951" s="78" t="str">
        <f>VLOOKUP(Table5[[#This Row],[ODS Code]],Lookup!A:E,3,FALSE)</f>
        <v>North Connect</v>
      </c>
      <c r="V1951" s="78" t="str">
        <f>VLOOKUP(Table5[[#This Row],[ODS Code]],Lookup!A:F,2,FALSE)</f>
        <v>HAREFIELD HEALTH CENTRE</v>
      </c>
      <c r="W1951" s="78" t="str">
        <f>VLOOKUP(Table5[[#This Row],[ODS Code]],Lookup!A:G,5,FALSE)</f>
        <v>E86007</v>
      </c>
    </row>
    <row r="1952" spans="1:23" x14ac:dyDescent="0.35">
      <c r="A1952" s="80">
        <v>45536</v>
      </c>
      <c r="B1952" t="s">
        <v>219</v>
      </c>
      <c r="C1952" t="s">
        <v>1070</v>
      </c>
      <c r="D1952" t="s">
        <v>1065</v>
      </c>
      <c r="E1952" t="s">
        <v>854</v>
      </c>
      <c r="F1952" s="78">
        <v>10155</v>
      </c>
      <c r="G1952" s="78">
        <v>20589</v>
      </c>
      <c r="H1952" s="78">
        <v>1067</v>
      </c>
      <c r="I1952" s="78">
        <v>2156</v>
      </c>
      <c r="J1952" s="78">
        <v>3264</v>
      </c>
      <c r="K1952" s="78">
        <v>6624</v>
      </c>
      <c r="L1952" s="78">
        <v>2480</v>
      </c>
      <c r="M1952" s="78">
        <v>5008</v>
      </c>
      <c r="N1952" s="78">
        <v>1592</v>
      </c>
      <c r="O1952" s="78">
        <v>3244</v>
      </c>
      <c r="P1952" s="78">
        <v>1752</v>
      </c>
      <c r="Q1952" s="78">
        <v>3557</v>
      </c>
      <c r="R1952" s="79">
        <v>0.17252584933530279</v>
      </c>
      <c r="S1952" s="79">
        <v>0.17276215454854535</v>
      </c>
      <c r="T1952" s="78" t="str">
        <f>VLOOKUP(Table5[[#This Row],[ODS Code]],Lookup!A:D,4,FALSE)</f>
        <v>Hillingdon</v>
      </c>
      <c r="U1952" s="78" t="str">
        <f>VLOOKUP(Table5[[#This Row],[ODS Code]],Lookup!A:E,3,FALSE)</f>
        <v>North Connect</v>
      </c>
      <c r="V1952" s="78" t="str">
        <f>VLOOKUP(Table5[[#This Row],[ODS Code]],Lookup!A:F,2,FALSE)</f>
        <v>MOUNTWOOD SURGERY</v>
      </c>
      <c r="W1952" s="78" t="str">
        <f>VLOOKUP(Table5[[#This Row],[ODS Code]],Lookup!A:G,5,FALSE)</f>
        <v>E86001</v>
      </c>
    </row>
    <row r="1953" spans="1:23" x14ac:dyDescent="0.35">
      <c r="A1953" s="80">
        <v>45536</v>
      </c>
      <c r="B1953" t="s">
        <v>320</v>
      </c>
      <c r="C1953" t="s">
        <v>1071</v>
      </c>
      <c r="D1953" t="s">
        <v>1065</v>
      </c>
      <c r="E1953" t="s">
        <v>854</v>
      </c>
      <c r="F1953" s="78">
        <v>10325</v>
      </c>
      <c r="G1953" s="78">
        <v>20566</v>
      </c>
      <c r="H1953" s="78">
        <v>873</v>
      </c>
      <c r="I1953" s="78">
        <v>1646</v>
      </c>
      <c r="J1953" s="78">
        <v>4415</v>
      </c>
      <c r="K1953" s="78">
        <v>9471</v>
      </c>
      <c r="L1953" s="78">
        <v>2535</v>
      </c>
      <c r="M1953" s="78">
        <v>4825</v>
      </c>
      <c r="N1953" s="78">
        <v>1162</v>
      </c>
      <c r="O1953" s="78">
        <v>2183</v>
      </c>
      <c r="P1953" s="78">
        <v>1340</v>
      </c>
      <c r="Q1953" s="78">
        <v>2441</v>
      </c>
      <c r="R1953" s="79">
        <v>0.12978208232445521</v>
      </c>
      <c r="S1953" s="79">
        <v>0.11869104346980454</v>
      </c>
      <c r="T1953" s="78" t="str">
        <f>VLOOKUP(Table5[[#This Row],[ODS Code]],Lookup!A:D,4,FALSE)</f>
        <v>Hillingdon</v>
      </c>
      <c r="U1953" s="78" t="str">
        <f>VLOOKUP(Table5[[#This Row],[ODS Code]],Lookup!A:E,3,FALSE)</f>
        <v>North Connect</v>
      </c>
      <c r="V1953" s="78" t="str">
        <f>VLOOKUP(Table5[[#This Row],[ODS Code]],Lookup!A:F,2,FALSE)</f>
        <v>THE DEVONSHIRE LODGE PRACTICE</v>
      </c>
      <c r="W1953" s="78" t="str">
        <f>VLOOKUP(Table5[[#This Row],[ODS Code]],Lookup!A:G,5,FALSE)</f>
        <v>E86006</v>
      </c>
    </row>
    <row r="1954" spans="1:23" x14ac:dyDescent="0.35">
      <c r="A1954" s="80">
        <v>45536</v>
      </c>
      <c r="B1954" t="s">
        <v>54</v>
      </c>
      <c r="C1954" t="s">
        <v>1072</v>
      </c>
      <c r="D1954" t="s">
        <v>1073</v>
      </c>
      <c r="E1954" t="s">
        <v>854</v>
      </c>
      <c r="F1954" s="78">
        <v>1171</v>
      </c>
      <c r="G1954" s="78">
        <v>2869</v>
      </c>
      <c r="H1954" s="78">
        <v>42</v>
      </c>
      <c r="I1954" s="78">
        <v>116</v>
      </c>
      <c r="J1954" s="78">
        <v>921</v>
      </c>
      <c r="K1954" s="78">
        <v>2224</v>
      </c>
      <c r="L1954" s="78">
        <v>173</v>
      </c>
      <c r="M1954" s="78">
        <v>444</v>
      </c>
      <c r="N1954" s="78">
        <v>20</v>
      </c>
      <c r="O1954" s="78">
        <v>51</v>
      </c>
      <c r="P1954" s="78">
        <v>15</v>
      </c>
      <c r="Q1954" s="78">
        <v>34</v>
      </c>
      <c r="R1954" s="79">
        <v>1.2809564474807857E-2</v>
      </c>
      <c r="S1954" s="79">
        <v>1.1850819100731963E-2</v>
      </c>
      <c r="T1954" s="78" t="str">
        <f>VLOOKUP(Table5[[#This Row],[ODS Code]],Lookup!A:D,4,FALSE)</f>
        <v>Hammersmith &amp; Fulham</v>
      </c>
      <c r="U1954" s="78" t="str">
        <f>VLOOKUP(Table5[[#This Row],[ODS Code]],Lookup!A:E,3,FALSE)</f>
        <v>North H&amp;F PCN</v>
      </c>
      <c r="V1954" s="78" t="str">
        <f>VLOOKUP(Table5[[#This Row],[ODS Code]],Lookup!A:F,2,FALSE)</f>
        <v>Canberra Practice,Parkview Ctr for H&amp;W</v>
      </c>
      <c r="W1954" s="78" t="str">
        <f>VLOOKUP(Table5[[#This Row],[ODS Code]],Lookup!A:G,5,FALSE)</f>
        <v>Y02906</v>
      </c>
    </row>
    <row r="1955" spans="1:23" x14ac:dyDescent="0.35">
      <c r="A1955" s="80">
        <v>45536</v>
      </c>
      <c r="B1955" t="s">
        <v>90</v>
      </c>
      <c r="C1955" t="s">
        <v>1074</v>
      </c>
      <c r="D1955" t="s">
        <v>1073</v>
      </c>
      <c r="E1955" t="s">
        <v>854</v>
      </c>
      <c r="F1955" s="78">
        <v>88</v>
      </c>
      <c r="G1955" s="78">
        <v>264</v>
      </c>
      <c r="H1955" s="78">
        <v>6</v>
      </c>
      <c r="I1955" s="78">
        <v>18</v>
      </c>
      <c r="J1955" s="78">
        <v>61</v>
      </c>
      <c r="K1955" s="78">
        <v>183</v>
      </c>
      <c r="L1955" s="78">
        <v>16</v>
      </c>
      <c r="M1955" s="78">
        <v>48</v>
      </c>
      <c r="N1955" s="78">
        <v>1</v>
      </c>
      <c r="O1955" s="78">
        <v>3</v>
      </c>
      <c r="P1955" s="78">
        <v>4</v>
      </c>
      <c r="Q1955" s="78">
        <v>12</v>
      </c>
      <c r="R1955" s="79">
        <v>4.5454545454545456E-2</v>
      </c>
      <c r="S1955" s="79">
        <v>4.5454545454545456E-2</v>
      </c>
      <c r="T1955" s="78" t="str">
        <f>VLOOKUP(Table5[[#This Row],[ODS Code]],Lookup!A:D,4,FALSE)</f>
        <v>Hammersmith &amp; Fulham</v>
      </c>
      <c r="U1955" s="78" t="str">
        <f>VLOOKUP(Table5[[#This Row],[ODS Code]],Lookup!A:E,3,FALSE)</f>
        <v>North H&amp;F PCN</v>
      </c>
      <c r="V1955" s="78" t="str">
        <f>VLOOKUP(Table5[[#This Row],[ODS Code]],Lookup!A:F,2,FALSE)</f>
        <v>Parkview Practice</v>
      </c>
      <c r="W1955" s="78" t="str">
        <f>VLOOKUP(Table5[[#This Row],[ODS Code]],Lookup!A:G,5,FALSE)</f>
        <v>E85048</v>
      </c>
    </row>
    <row r="1956" spans="1:23" x14ac:dyDescent="0.35">
      <c r="A1956" s="80">
        <v>45536</v>
      </c>
      <c r="B1956" t="s">
        <v>92</v>
      </c>
      <c r="C1956" t="s">
        <v>1075</v>
      </c>
      <c r="D1956" t="s">
        <v>1073</v>
      </c>
      <c r="E1956" t="s">
        <v>854</v>
      </c>
      <c r="F1956" s="78">
        <v>0</v>
      </c>
      <c r="G1956" s="78">
        <v>0</v>
      </c>
      <c r="H1956" s="78">
        <v>0</v>
      </c>
      <c r="I1956" s="78">
        <v>0</v>
      </c>
      <c r="J1956" s="78">
        <v>0</v>
      </c>
      <c r="K1956" s="78">
        <v>0</v>
      </c>
      <c r="L1956" s="78">
        <v>0</v>
      </c>
      <c r="M1956" s="78">
        <v>0</v>
      </c>
      <c r="N1956" s="78">
        <v>0</v>
      </c>
      <c r="O1956" s="78">
        <v>0</v>
      </c>
      <c r="P1956" s="78">
        <v>0</v>
      </c>
      <c r="Q1956" s="78">
        <v>0</v>
      </c>
      <c r="R1956" s="79">
        <v>0</v>
      </c>
      <c r="S1956" s="79">
        <v>0</v>
      </c>
      <c r="T1956" s="78" t="str">
        <f>VLOOKUP(Table5[[#This Row],[ODS Code]],Lookup!A:D,4,FALSE)</f>
        <v>Hammersmith &amp; Fulham</v>
      </c>
      <c r="U1956" s="78" t="str">
        <f>VLOOKUP(Table5[[#This Row],[ODS Code]],Lookup!A:E,3,FALSE)</f>
        <v>North H&amp;F PCN</v>
      </c>
      <c r="V1956" s="78" t="str">
        <f>VLOOKUP(Table5[[#This Row],[ODS Code]],Lookup!A:F,2,FALSE)</f>
        <v>PARKVIEW MEDICAL CENTRE (DR KUKAR)</v>
      </c>
      <c r="W1956" s="78" t="str">
        <f>VLOOKUP(Table5[[#This Row],[ODS Code]],Lookup!A:G,5,FALSE)</f>
        <v>E85659</v>
      </c>
    </row>
    <row r="1957" spans="1:23" x14ac:dyDescent="0.35">
      <c r="A1957" s="80">
        <v>45536</v>
      </c>
      <c r="B1957" t="s">
        <v>94</v>
      </c>
      <c r="C1957" t="s">
        <v>1076</v>
      </c>
      <c r="D1957" t="s">
        <v>1073</v>
      </c>
      <c r="E1957" t="s">
        <v>854</v>
      </c>
      <c r="F1957" s="78">
        <v>805</v>
      </c>
      <c r="G1957" s="78">
        <v>2787</v>
      </c>
      <c r="H1957" s="78">
        <v>58</v>
      </c>
      <c r="I1957" s="78">
        <v>227</v>
      </c>
      <c r="J1957" s="78">
        <v>497</v>
      </c>
      <c r="K1957" s="78">
        <v>1626</v>
      </c>
      <c r="L1957" s="78">
        <v>198</v>
      </c>
      <c r="M1957" s="78">
        <v>724</v>
      </c>
      <c r="N1957" s="78">
        <v>27</v>
      </c>
      <c r="O1957" s="78">
        <v>103</v>
      </c>
      <c r="P1957" s="78">
        <v>25</v>
      </c>
      <c r="Q1957" s="78">
        <v>107</v>
      </c>
      <c r="R1957" s="79">
        <v>3.1055900621118012E-2</v>
      </c>
      <c r="S1957" s="79">
        <v>3.8392536777897383E-2</v>
      </c>
      <c r="T1957" s="78" t="str">
        <f>VLOOKUP(Table5[[#This Row],[ODS Code]],Lookup!A:D,4,FALSE)</f>
        <v>Hammersmith &amp; Fulham</v>
      </c>
      <c r="U1957" s="78" t="str">
        <f>VLOOKUP(Table5[[#This Row],[ODS Code]],Lookup!A:E,3,FALSE)</f>
        <v>North H&amp;F PCN</v>
      </c>
      <c r="V1957" s="78" t="str">
        <f>VLOOKUP(Table5[[#This Row],[ODS Code]],Lookup!A:F,2,FALSE)</f>
        <v>DR UPPAL &amp; PARTNERS, PARKVIEW</v>
      </c>
      <c r="W1957" s="78" t="str">
        <f>VLOOKUP(Table5[[#This Row],[ODS Code]],Lookup!A:G,5,FALSE)</f>
        <v>E85624</v>
      </c>
    </row>
    <row r="1958" spans="1:23" x14ac:dyDescent="0.35">
      <c r="A1958" s="80">
        <v>45536</v>
      </c>
      <c r="B1958" t="s">
        <v>145</v>
      </c>
      <c r="C1958" t="s">
        <v>1077</v>
      </c>
      <c r="D1958" t="s">
        <v>1073</v>
      </c>
      <c r="E1958" t="s">
        <v>854</v>
      </c>
      <c r="F1958" s="78">
        <v>0</v>
      </c>
      <c r="G1958" s="78">
        <v>0</v>
      </c>
      <c r="H1958" s="78">
        <v>0</v>
      </c>
      <c r="I1958" s="78">
        <v>0</v>
      </c>
      <c r="J1958" s="78">
        <v>0</v>
      </c>
      <c r="K1958" s="78">
        <v>0</v>
      </c>
      <c r="L1958" s="78">
        <v>0</v>
      </c>
      <c r="M1958" s="78">
        <v>0</v>
      </c>
      <c r="N1958" s="78">
        <v>0</v>
      </c>
      <c r="O1958" s="78">
        <v>0</v>
      </c>
      <c r="P1958" s="78">
        <v>0</v>
      </c>
      <c r="Q1958" s="78">
        <v>0</v>
      </c>
      <c r="R1958" s="79">
        <v>0</v>
      </c>
      <c r="S1958" s="79">
        <v>0</v>
      </c>
      <c r="T1958" s="78" t="str">
        <f>VLOOKUP(Table5[[#This Row],[ODS Code]],Lookup!A:D,4,FALSE)</f>
        <v>Hammersmith &amp; Fulham</v>
      </c>
      <c r="U1958" s="78" t="str">
        <f>VLOOKUP(Table5[[#This Row],[ODS Code]],Lookup!A:E,3,FALSE)</f>
        <v>North H&amp;F PCN</v>
      </c>
      <c r="V1958" s="78" t="str">
        <f>VLOOKUP(Table5[[#This Row],[ODS Code]],Lookup!A:F,2,FALSE)</f>
        <v>Hammersmith &amp; Fulham Centres for Health</v>
      </c>
      <c r="W1958" s="78" t="str">
        <f>VLOOKUP(Table5[[#This Row],[ODS Code]],Lookup!A:G,5,FALSE)</f>
        <v>Y02589</v>
      </c>
    </row>
    <row r="1959" spans="1:23" x14ac:dyDescent="0.35">
      <c r="A1959" s="80">
        <v>45536</v>
      </c>
      <c r="B1959" t="s">
        <v>269</v>
      </c>
      <c r="C1959" t="s">
        <v>1078</v>
      </c>
      <c r="D1959" t="s">
        <v>1073</v>
      </c>
      <c r="E1959" t="s">
        <v>854</v>
      </c>
      <c r="F1959" s="78">
        <v>5</v>
      </c>
      <c r="G1959" s="78">
        <v>10</v>
      </c>
      <c r="H1959" s="78">
        <v>1</v>
      </c>
      <c r="I1959" s="78">
        <v>2</v>
      </c>
      <c r="J1959" s="78">
        <v>2</v>
      </c>
      <c r="K1959" s="78">
        <v>4</v>
      </c>
      <c r="L1959" s="78">
        <v>1</v>
      </c>
      <c r="M1959" s="78">
        <v>2</v>
      </c>
      <c r="N1959" s="78">
        <v>0</v>
      </c>
      <c r="O1959" s="78">
        <v>0</v>
      </c>
      <c r="P1959" s="78">
        <v>1</v>
      </c>
      <c r="Q1959" s="78">
        <v>2</v>
      </c>
      <c r="R1959" s="79">
        <v>0.2</v>
      </c>
      <c r="S1959" s="79">
        <v>0.2</v>
      </c>
      <c r="T1959" s="78" t="str">
        <f>VLOOKUP(Table5[[#This Row],[ODS Code]],Lookup!A:D,4,FALSE)</f>
        <v>Hammersmith &amp; Fulham</v>
      </c>
      <c r="U1959" s="78" t="str">
        <f>VLOOKUP(Table5[[#This Row],[ODS Code]],Lookup!A:E,3,FALSE)</f>
        <v>North H&amp;F PCN</v>
      </c>
      <c r="V1959" s="78" t="str">
        <f>VLOOKUP(Table5[[#This Row],[ODS Code]],Lookup!A:F,2,FALSE)</f>
        <v>Shepherd's Bush Medical Centre</v>
      </c>
      <c r="W1959" s="78" t="str">
        <f>VLOOKUP(Table5[[#This Row],[ODS Code]],Lookup!A:G,5,FALSE)</f>
        <v>E85077</v>
      </c>
    </row>
    <row r="1960" spans="1:23" x14ac:dyDescent="0.35">
      <c r="A1960" s="80">
        <v>45536</v>
      </c>
      <c r="B1960" t="s">
        <v>345</v>
      </c>
      <c r="C1960" t="s">
        <v>1079</v>
      </c>
      <c r="D1960" t="s">
        <v>1073</v>
      </c>
      <c r="E1960" t="s">
        <v>854</v>
      </c>
      <c r="F1960" s="78">
        <v>0</v>
      </c>
      <c r="G1960" s="78">
        <v>0</v>
      </c>
      <c r="H1960" s="78">
        <v>0</v>
      </c>
      <c r="I1960" s="78">
        <v>0</v>
      </c>
      <c r="J1960" s="78">
        <v>0</v>
      </c>
      <c r="K1960" s="78">
        <v>0</v>
      </c>
      <c r="L1960" s="78">
        <v>0</v>
      </c>
      <c r="M1960" s="78">
        <v>0</v>
      </c>
      <c r="N1960" s="78">
        <v>0</v>
      </c>
      <c r="O1960" s="78">
        <v>0</v>
      </c>
      <c r="P1960" s="78">
        <v>0</v>
      </c>
      <c r="Q1960" s="78">
        <v>0</v>
      </c>
      <c r="R1960" s="79">
        <v>0</v>
      </c>
      <c r="S1960" s="79">
        <v>0</v>
      </c>
      <c r="T1960" s="78" t="str">
        <f>VLOOKUP(Table5[[#This Row],[ODS Code]],Lookup!A:D,4,FALSE)</f>
        <v>Hammersmith &amp; Fulham</v>
      </c>
      <c r="U1960" s="78" t="str">
        <f>VLOOKUP(Table5[[#This Row],[ODS Code]],Lookup!A:E,3,FALSE)</f>
        <v>North H&amp;F PCN</v>
      </c>
      <c r="V1960" s="78" t="str">
        <f>VLOOKUP(Table5[[#This Row],[ODS Code]],Lookup!A:F,2,FALSE)</f>
        <v>The Medical Centre (Dr Kukar)</v>
      </c>
      <c r="W1960" s="78" t="str">
        <f>VLOOKUP(Table5[[#This Row],[ODS Code]],Lookup!A:G,5,FALSE)</f>
        <v>E85748</v>
      </c>
    </row>
    <row r="1961" spans="1:23" x14ac:dyDescent="0.35">
      <c r="A1961" s="80">
        <v>45536</v>
      </c>
      <c r="B1961" t="s">
        <v>349</v>
      </c>
      <c r="C1961" t="s">
        <v>348</v>
      </c>
      <c r="D1961" t="s">
        <v>1073</v>
      </c>
      <c r="E1961" t="s">
        <v>854</v>
      </c>
      <c r="F1961" s="78">
        <v>0</v>
      </c>
      <c r="G1961" s="78">
        <v>0</v>
      </c>
      <c r="H1961" s="78">
        <v>0</v>
      </c>
      <c r="I1961" s="78">
        <v>0</v>
      </c>
      <c r="J1961" s="78">
        <v>0</v>
      </c>
      <c r="K1961" s="78">
        <v>0</v>
      </c>
      <c r="L1961" s="78">
        <v>0</v>
      </c>
      <c r="M1961" s="78">
        <v>0</v>
      </c>
      <c r="N1961" s="78">
        <v>0</v>
      </c>
      <c r="O1961" s="78">
        <v>0</v>
      </c>
      <c r="P1961" s="78">
        <v>0</v>
      </c>
      <c r="Q1961" s="78">
        <v>0</v>
      </c>
      <c r="R1961" s="79">
        <v>0</v>
      </c>
      <c r="S1961" s="79">
        <v>0</v>
      </c>
      <c r="T1961" s="78" t="str">
        <f>VLOOKUP(Table5[[#This Row],[ODS Code]],Lookup!A:D,4,FALSE)</f>
        <v>Hammersmith &amp; Fulham</v>
      </c>
      <c r="U1961" s="78" t="str">
        <f>VLOOKUP(Table5[[#This Row],[ODS Code]],Lookup!A:E,3,FALSE)</f>
        <v>North H&amp;F PCN</v>
      </c>
      <c r="V1961" s="78" t="str">
        <f>VLOOKUP(Table5[[#This Row],[ODS Code]],Lookup!A:F,2,FALSE)</f>
        <v>The New Surgery</v>
      </c>
      <c r="W1961" s="78" t="str">
        <f>VLOOKUP(Table5[[#This Row],[ODS Code]],Lookup!A:G,5,FALSE)</f>
        <v>E85042</v>
      </c>
    </row>
    <row r="1962" spans="1:23" x14ac:dyDescent="0.35">
      <c r="A1962" s="80">
        <v>45536</v>
      </c>
      <c r="B1962" t="s">
        <v>373</v>
      </c>
      <c r="C1962" t="s">
        <v>1080</v>
      </c>
      <c r="D1962" t="s">
        <v>1073</v>
      </c>
      <c r="E1962" t="s">
        <v>854</v>
      </c>
      <c r="F1962" s="78">
        <v>711</v>
      </c>
      <c r="G1962" s="78">
        <v>2842</v>
      </c>
      <c r="H1962" s="78">
        <v>56</v>
      </c>
      <c r="I1962" s="78">
        <v>224</v>
      </c>
      <c r="J1962" s="78">
        <v>387</v>
      </c>
      <c r="K1962" s="78">
        <v>1548</v>
      </c>
      <c r="L1962" s="78">
        <v>158</v>
      </c>
      <c r="M1962" s="78">
        <v>631</v>
      </c>
      <c r="N1962" s="78">
        <v>36</v>
      </c>
      <c r="O1962" s="78">
        <v>144</v>
      </c>
      <c r="P1962" s="78">
        <v>74</v>
      </c>
      <c r="Q1962" s="78">
        <v>295</v>
      </c>
      <c r="R1962" s="79">
        <v>0.10407876230661041</v>
      </c>
      <c r="S1962" s="79">
        <v>0.10380014074595355</v>
      </c>
      <c r="T1962" s="78" t="str">
        <f>VLOOKUP(Table5[[#This Row],[ODS Code]],Lookup!A:D,4,FALSE)</f>
        <v>Hammersmith &amp; Fulham</v>
      </c>
      <c r="U1962" s="78" t="str">
        <f>VLOOKUP(Table5[[#This Row],[ODS Code]],Lookup!A:E,3,FALSE)</f>
        <v>North H&amp;F PCN</v>
      </c>
      <c r="V1962" s="78" t="str">
        <f>VLOOKUP(Table5[[#This Row],[ODS Code]],Lookup!A:F,2,FALSE)</f>
        <v>WESTWAY SURGERY</v>
      </c>
      <c r="W1962" s="78" t="str">
        <f>VLOOKUP(Table5[[#This Row],[ODS Code]],Lookup!A:G,5,FALSE)</f>
        <v>E85005</v>
      </c>
    </row>
    <row r="1963" spans="1:23" x14ac:dyDescent="0.35">
      <c r="A1963" s="80">
        <v>45536</v>
      </c>
      <c r="B1963" t="s">
        <v>64</v>
      </c>
      <c r="C1963" t="s">
        <v>1081</v>
      </c>
      <c r="D1963" t="s">
        <v>1082</v>
      </c>
      <c r="E1963" t="s">
        <v>854</v>
      </c>
      <c r="F1963" s="78">
        <v>8</v>
      </c>
      <c r="G1963" s="78">
        <v>16</v>
      </c>
      <c r="H1963" s="78">
        <v>1</v>
      </c>
      <c r="I1963" s="78">
        <v>2</v>
      </c>
      <c r="J1963" s="78">
        <v>5</v>
      </c>
      <c r="K1963" s="78">
        <v>10</v>
      </c>
      <c r="L1963" s="78">
        <v>0</v>
      </c>
      <c r="M1963" s="78">
        <v>0</v>
      </c>
      <c r="N1963" s="78">
        <v>1</v>
      </c>
      <c r="O1963" s="78">
        <v>2</v>
      </c>
      <c r="P1963" s="78">
        <v>1</v>
      </c>
      <c r="Q1963" s="78">
        <v>2</v>
      </c>
      <c r="R1963" s="79">
        <v>0.125</v>
      </c>
      <c r="S1963" s="79">
        <v>0.125</v>
      </c>
      <c r="T1963" s="78" t="str">
        <f>VLOOKUP(Table5[[#This Row],[ODS Code]],Lookup!A:D,4,FALSE)</f>
        <v>Ealing</v>
      </c>
      <c r="U1963" s="78" t="str">
        <f>VLOOKUP(Table5[[#This Row],[ODS Code]],Lookup!A:E,3,FALSE)</f>
        <v>North Southall</v>
      </c>
      <c r="V1963" s="78" t="str">
        <f>VLOOKUP(Table5[[#This Row],[ODS Code]],Lookup!A:F,2,FALSE)</f>
        <v>LADY MARGARET ROAD (MIKHAIL)</v>
      </c>
      <c r="W1963" s="78" t="str">
        <f>VLOOKUP(Table5[[#This Row],[ODS Code]],Lookup!A:G,5,FALSE)</f>
        <v>E85023</v>
      </c>
    </row>
    <row r="1964" spans="1:23" x14ac:dyDescent="0.35">
      <c r="A1964" s="80">
        <v>45536</v>
      </c>
      <c r="B1964" t="s">
        <v>89</v>
      </c>
      <c r="C1964" t="s">
        <v>1083</v>
      </c>
      <c r="D1964" t="s">
        <v>1082</v>
      </c>
      <c r="E1964" t="s">
        <v>854</v>
      </c>
      <c r="F1964" s="78">
        <v>5787</v>
      </c>
      <c r="G1964" s="78">
        <v>23515</v>
      </c>
      <c r="H1964" s="78">
        <v>364</v>
      </c>
      <c r="I1964" s="78">
        <v>1474</v>
      </c>
      <c r="J1964" s="78">
        <v>3829</v>
      </c>
      <c r="K1964" s="78">
        <v>15613</v>
      </c>
      <c r="L1964" s="78">
        <v>1100</v>
      </c>
      <c r="M1964" s="78">
        <v>4435</v>
      </c>
      <c r="N1964" s="78">
        <v>256</v>
      </c>
      <c r="O1964" s="78">
        <v>1034</v>
      </c>
      <c r="P1964" s="78">
        <v>238</v>
      </c>
      <c r="Q1964" s="78">
        <v>959</v>
      </c>
      <c r="R1964" s="79">
        <v>4.1126663210644551E-2</v>
      </c>
      <c r="S1964" s="79">
        <v>4.078247926855199E-2</v>
      </c>
      <c r="T1964" s="78" t="str">
        <f>VLOOKUP(Table5[[#This Row],[ODS Code]],Lookup!A:D,4,FALSE)</f>
        <v>Ealing</v>
      </c>
      <c r="U1964" s="78" t="str">
        <f>VLOOKUP(Table5[[#This Row],[ODS Code]],Lookup!A:E,3,FALSE)</f>
        <v>North Southall</v>
      </c>
      <c r="V1964" s="78" t="str">
        <f>VLOOKUP(Table5[[#This Row],[ODS Code]],Lookup!A:F,2,FALSE)</f>
        <v>DORMERS WELLS MEDICAL CENTRE</v>
      </c>
      <c r="W1964" s="78" t="str">
        <f>VLOOKUP(Table5[[#This Row],[ODS Code]],Lookup!A:G,5,FALSE)</f>
        <v>E85682</v>
      </c>
    </row>
    <row r="1965" spans="1:23" x14ac:dyDescent="0.35">
      <c r="A1965" s="80">
        <v>45536</v>
      </c>
      <c r="B1965" t="s">
        <v>93</v>
      </c>
      <c r="C1965" t="s">
        <v>1084</v>
      </c>
      <c r="D1965" t="s">
        <v>1082</v>
      </c>
      <c r="E1965" t="s">
        <v>854</v>
      </c>
      <c r="F1965" s="78">
        <v>0</v>
      </c>
      <c r="G1965" s="78">
        <v>0</v>
      </c>
      <c r="H1965" s="78">
        <v>0</v>
      </c>
      <c r="I1965" s="78">
        <v>0</v>
      </c>
      <c r="J1965" s="78">
        <v>0</v>
      </c>
      <c r="K1965" s="78">
        <v>0</v>
      </c>
      <c r="L1965" s="78">
        <v>0</v>
      </c>
      <c r="M1965" s="78">
        <v>0</v>
      </c>
      <c r="N1965" s="78">
        <v>0</v>
      </c>
      <c r="O1965" s="78">
        <v>0</v>
      </c>
      <c r="P1965" s="78">
        <v>0</v>
      </c>
      <c r="Q1965" s="78">
        <v>0</v>
      </c>
      <c r="R1965" s="79">
        <v>0</v>
      </c>
      <c r="S1965" s="79">
        <v>0</v>
      </c>
      <c r="T1965" s="78" t="str">
        <f>VLOOKUP(Table5[[#This Row],[ODS Code]],Lookup!A:D,4,FALSE)</f>
        <v>Ealing</v>
      </c>
      <c r="U1965" s="78" t="str">
        <f>VLOOKUP(Table5[[#This Row],[ODS Code]],Lookup!A:E,3,FALSE)</f>
        <v>North Southall</v>
      </c>
      <c r="V1965" s="78" t="str">
        <f>VLOOKUP(Table5[[#This Row],[ODS Code]],Lookup!A:F,2,FALSE)</f>
        <v>WOODBRIDGE MEDICAL CENTRE</v>
      </c>
      <c r="W1965" s="78" t="str">
        <f>VLOOKUP(Table5[[#This Row],[ODS Code]],Lookup!A:G,5,FALSE)</f>
        <v>E85083</v>
      </c>
    </row>
    <row r="1966" spans="1:23" x14ac:dyDescent="0.35">
      <c r="A1966" s="80">
        <v>45536</v>
      </c>
      <c r="B1966" t="s">
        <v>195</v>
      </c>
      <c r="C1966" t="s">
        <v>1085</v>
      </c>
      <c r="D1966" t="s">
        <v>1082</v>
      </c>
      <c r="E1966" t="s">
        <v>854</v>
      </c>
      <c r="F1966" s="78">
        <v>1702</v>
      </c>
      <c r="G1966" s="78">
        <v>3404</v>
      </c>
      <c r="H1966" s="78">
        <v>133</v>
      </c>
      <c r="I1966" s="78">
        <v>266</v>
      </c>
      <c r="J1966" s="78">
        <v>887</v>
      </c>
      <c r="K1966" s="78">
        <v>1774</v>
      </c>
      <c r="L1966" s="78">
        <v>464</v>
      </c>
      <c r="M1966" s="78">
        <v>928</v>
      </c>
      <c r="N1966" s="78">
        <v>110</v>
      </c>
      <c r="O1966" s="78">
        <v>220</v>
      </c>
      <c r="P1966" s="78">
        <v>108</v>
      </c>
      <c r="Q1966" s="78">
        <v>216</v>
      </c>
      <c r="R1966" s="79">
        <v>6.3454759106933017E-2</v>
      </c>
      <c r="S1966" s="79">
        <v>6.3454759106933017E-2</v>
      </c>
      <c r="T1966" s="78" t="str">
        <f>VLOOKUP(Table5[[#This Row],[ODS Code]],Lookup!A:D,4,FALSE)</f>
        <v>Ealing</v>
      </c>
      <c r="U1966" s="78" t="str">
        <f>VLOOKUP(Table5[[#This Row],[ODS Code]],Lookup!A:E,3,FALSE)</f>
        <v>North Southall</v>
      </c>
      <c r="V1966" s="78" t="str">
        <f>VLOOKUP(Table5[[#This Row],[ODS Code]],Lookup!A:F,2,FALSE)</f>
        <v>KS MEDICAL CENTRE</v>
      </c>
      <c r="W1966" s="78" t="str">
        <f>VLOOKUP(Table5[[#This Row],[ODS Code]],Lookup!A:G,5,FALSE)</f>
        <v>E85012</v>
      </c>
    </row>
    <row r="1967" spans="1:23" x14ac:dyDescent="0.35">
      <c r="A1967" s="80">
        <v>45536</v>
      </c>
      <c r="B1967" t="s">
        <v>196</v>
      </c>
      <c r="C1967" t="s">
        <v>1086</v>
      </c>
      <c r="D1967" t="s">
        <v>1082</v>
      </c>
      <c r="E1967" t="s">
        <v>854</v>
      </c>
      <c r="F1967" s="78">
        <v>0</v>
      </c>
      <c r="G1967" s="78">
        <v>0</v>
      </c>
      <c r="H1967" s="78">
        <v>0</v>
      </c>
      <c r="I1967" s="78">
        <v>0</v>
      </c>
      <c r="J1967" s="78">
        <v>0</v>
      </c>
      <c r="K1967" s="78">
        <v>0</v>
      </c>
      <c r="L1967" s="78">
        <v>0</v>
      </c>
      <c r="M1967" s="78">
        <v>0</v>
      </c>
      <c r="N1967" s="78">
        <v>0</v>
      </c>
      <c r="O1967" s="78">
        <v>0</v>
      </c>
      <c r="P1967" s="78">
        <v>0</v>
      </c>
      <c r="Q1967" s="78">
        <v>0</v>
      </c>
      <c r="R1967" s="79">
        <v>0</v>
      </c>
      <c r="S1967" s="79">
        <v>0</v>
      </c>
      <c r="T1967" s="78" t="str">
        <f>VLOOKUP(Table5[[#This Row],[ODS Code]],Lookup!A:D,4,FALSE)</f>
        <v>Ealing</v>
      </c>
      <c r="U1967" s="78" t="str">
        <f>VLOOKUP(Table5[[#This Row],[ODS Code]],Lookup!A:E,3,FALSE)</f>
        <v>North Southall</v>
      </c>
      <c r="V1967" s="78" t="str">
        <f>VLOOKUP(Table5[[#This Row],[ODS Code]],Lookup!A:F,2,FALSE)</f>
        <v>LADY MARGARET ROAD SURGERY (ALZARRAD)</v>
      </c>
      <c r="W1967" s="78" t="str">
        <f>VLOOKUP(Table5[[#This Row],[ODS Code]],Lookup!A:G,5,FALSE)</f>
        <v>E85103</v>
      </c>
    </row>
    <row r="1968" spans="1:23" x14ac:dyDescent="0.35">
      <c r="A1968" s="80">
        <v>45536</v>
      </c>
      <c r="B1968" t="s">
        <v>277</v>
      </c>
      <c r="C1968" t="s">
        <v>1087</v>
      </c>
      <c r="D1968" t="s">
        <v>1082</v>
      </c>
      <c r="E1968" t="s">
        <v>854</v>
      </c>
      <c r="F1968" s="78">
        <v>0</v>
      </c>
      <c r="G1968" s="78">
        <v>0</v>
      </c>
      <c r="H1968" s="78">
        <v>0</v>
      </c>
      <c r="I1968" s="78">
        <v>0</v>
      </c>
      <c r="J1968" s="78">
        <v>0</v>
      </c>
      <c r="K1968" s="78">
        <v>0</v>
      </c>
      <c r="L1968" s="78">
        <v>0</v>
      </c>
      <c r="M1968" s="78">
        <v>0</v>
      </c>
      <c r="N1968" s="78">
        <v>0</v>
      </c>
      <c r="O1968" s="78">
        <v>0</v>
      </c>
      <c r="P1968" s="78">
        <v>0</v>
      </c>
      <c r="Q1968" s="78">
        <v>0</v>
      </c>
      <c r="R1968" s="79">
        <v>0</v>
      </c>
      <c r="S1968" s="79">
        <v>0</v>
      </c>
      <c r="T1968" s="78" t="str">
        <f>VLOOKUP(Table5[[#This Row],[ODS Code]],Lookup!A:D,4,FALSE)</f>
        <v>Ealing</v>
      </c>
      <c r="U1968" s="78" t="str">
        <f>VLOOKUP(Table5[[#This Row],[ODS Code]],Lookup!A:E,3,FALSE)</f>
        <v>North Southall</v>
      </c>
      <c r="V1968" s="78" t="str">
        <f>VLOOKUP(Table5[[#This Row],[ODS Code]],Lookup!A:F,2,FALSE)</f>
        <v xml:space="preserve">SOMERSET FAMILY HEALTH PRACTICE </v>
      </c>
      <c r="W1968" s="78" t="str">
        <f>VLOOKUP(Table5[[#This Row],[ODS Code]],Lookup!A:G,5,FALSE)</f>
        <v>Y01221</v>
      </c>
    </row>
    <row r="1969" spans="1:23" x14ac:dyDescent="0.35">
      <c r="A1969" s="80">
        <v>45536</v>
      </c>
      <c r="B1969" t="s">
        <v>288</v>
      </c>
      <c r="C1969" t="s">
        <v>1088</v>
      </c>
      <c r="D1969" t="s">
        <v>1082</v>
      </c>
      <c r="E1969" t="s">
        <v>854</v>
      </c>
      <c r="F1969" s="78">
        <v>0</v>
      </c>
      <c r="G1969" s="78">
        <v>0</v>
      </c>
      <c r="H1969" s="78">
        <v>0</v>
      </c>
      <c r="I1969" s="78">
        <v>0</v>
      </c>
      <c r="J1969" s="78">
        <v>0</v>
      </c>
      <c r="K1969" s="78">
        <v>0</v>
      </c>
      <c r="L1969" s="78">
        <v>0</v>
      </c>
      <c r="M1969" s="78">
        <v>0</v>
      </c>
      <c r="N1969" s="78">
        <v>0</v>
      </c>
      <c r="O1969" s="78">
        <v>0</v>
      </c>
      <c r="P1969" s="78">
        <v>0</v>
      </c>
      <c r="Q1969" s="78">
        <v>0</v>
      </c>
      <c r="R1969" s="79">
        <v>0</v>
      </c>
      <c r="S1969" s="79">
        <v>0</v>
      </c>
      <c r="T1969" s="78" t="str">
        <f>VLOOKUP(Table5[[#This Row],[ODS Code]],Lookup!A:D,4,FALSE)</f>
        <v>Ealing</v>
      </c>
      <c r="U1969" s="78" t="str">
        <f>VLOOKUP(Table5[[#This Row],[ODS Code]],Lookup!A:E,3,FALSE)</f>
        <v>North Southall</v>
      </c>
      <c r="V1969" s="78" t="str">
        <f>VLOOKUP(Table5[[#This Row],[ODS Code]],Lookup!A:F,2,FALSE)</f>
        <v>ST.GEORGES MEDICAL CENTRE</v>
      </c>
      <c r="W1969" s="78" t="str">
        <f>VLOOKUP(Table5[[#This Row],[ODS Code]],Lookup!A:G,5,FALSE)</f>
        <v>E85743</v>
      </c>
    </row>
    <row r="1970" spans="1:23" x14ac:dyDescent="0.35">
      <c r="A1970" s="80">
        <v>45536</v>
      </c>
      <c r="B1970" t="s">
        <v>347</v>
      </c>
      <c r="C1970" t="s">
        <v>1089</v>
      </c>
      <c r="D1970" t="s">
        <v>1082</v>
      </c>
      <c r="E1970" t="s">
        <v>854</v>
      </c>
      <c r="F1970" s="78">
        <v>3235</v>
      </c>
      <c r="G1970" s="78">
        <v>4638</v>
      </c>
      <c r="H1970" s="78">
        <v>247</v>
      </c>
      <c r="I1970" s="78">
        <v>331</v>
      </c>
      <c r="J1970" s="78">
        <v>1859</v>
      </c>
      <c r="K1970" s="78">
        <v>2719</v>
      </c>
      <c r="L1970" s="78">
        <v>778</v>
      </c>
      <c r="M1970" s="78">
        <v>1129</v>
      </c>
      <c r="N1970" s="78">
        <v>204</v>
      </c>
      <c r="O1970" s="78">
        <v>277</v>
      </c>
      <c r="P1970" s="78">
        <v>147</v>
      </c>
      <c r="Q1970" s="78">
        <v>182</v>
      </c>
      <c r="R1970" s="79">
        <v>4.544049459041731E-2</v>
      </c>
      <c r="S1970" s="79">
        <v>3.9241052177662786E-2</v>
      </c>
      <c r="T1970" s="78" t="str">
        <f>VLOOKUP(Table5[[#This Row],[ODS Code]],Lookup!A:D,4,FALSE)</f>
        <v>Ealing</v>
      </c>
      <c r="U1970" s="78" t="str">
        <f>VLOOKUP(Table5[[#This Row],[ODS Code]],Lookup!A:E,3,FALSE)</f>
        <v>North Southall</v>
      </c>
      <c r="V1970" s="78" t="str">
        <f>VLOOKUP(Table5[[#This Row],[ODS Code]],Lookup!A:F,2,FALSE)</f>
        <v>THE MWH PRACTICE</v>
      </c>
      <c r="W1970" s="78" t="str">
        <f>VLOOKUP(Table5[[#This Row],[ODS Code]],Lookup!A:G,5,FALSE)</f>
        <v>E85119</v>
      </c>
    </row>
    <row r="1971" spans="1:23" x14ac:dyDescent="0.35">
      <c r="A1971" s="80">
        <v>45536</v>
      </c>
      <c r="B1971" t="s">
        <v>364</v>
      </c>
      <c r="C1971" t="s">
        <v>1090</v>
      </c>
      <c r="D1971" t="s">
        <v>1082</v>
      </c>
      <c r="E1971" t="s">
        <v>854</v>
      </c>
      <c r="F1971" s="78">
        <v>2606</v>
      </c>
      <c r="G1971" s="78">
        <v>5319</v>
      </c>
      <c r="H1971" s="78">
        <v>257</v>
      </c>
      <c r="I1971" s="78">
        <v>523</v>
      </c>
      <c r="J1971" s="78">
        <v>922</v>
      </c>
      <c r="K1971" s="78">
        <v>1885</v>
      </c>
      <c r="L1971" s="78">
        <v>796</v>
      </c>
      <c r="M1971" s="78">
        <v>1604</v>
      </c>
      <c r="N1971" s="78">
        <v>327</v>
      </c>
      <c r="O1971" s="78">
        <v>664</v>
      </c>
      <c r="P1971" s="78">
        <v>304</v>
      </c>
      <c r="Q1971" s="78">
        <v>643</v>
      </c>
      <c r="R1971" s="79">
        <v>0.11665387567152724</v>
      </c>
      <c r="S1971" s="79">
        <v>0.12088738484677571</v>
      </c>
      <c r="T1971" s="78" t="str">
        <f>VLOOKUP(Table5[[#This Row],[ODS Code]],Lookup!A:D,4,FALSE)</f>
        <v>Ealing</v>
      </c>
      <c r="U1971" s="78" t="str">
        <f>VLOOKUP(Table5[[#This Row],[ODS Code]],Lookup!A:E,3,FALSE)</f>
        <v>North Southall</v>
      </c>
      <c r="V1971" s="78" t="str">
        <f>VLOOKUP(Table5[[#This Row],[ODS Code]],Lookup!A:F,2,FALSE)</f>
        <v>THE SALUJA CLINIC</v>
      </c>
      <c r="W1971" s="78" t="str">
        <f>VLOOKUP(Table5[[#This Row],[ODS Code]],Lookup!A:G,5,FALSE)</f>
        <v>E85663</v>
      </c>
    </row>
    <row r="1972" spans="1:23" x14ac:dyDescent="0.35">
      <c r="A1972" s="80">
        <v>45536</v>
      </c>
      <c r="B1972" t="s">
        <v>375</v>
      </c>
      <c r="C1972" t="s">
        <v>1091</v>
      </c>
      <c r="D1972" t="s">
        <v>1082</v>
      </c>
      <c r="E1972" t="s">
        <v>854</v>
      </c>
      <c r="F1972" s="78">
        <v>0</v>
      </c>
      <c r="G1972" s="78">
        <v>0</v>
      </c>
      <c r="H1972" s="78">
        <v>0</v>
      </c>
      <c r="I1972" s="78">
        <v>0</v>
      </c>
      <c r="J1972" s="78">
        <v>0</v>
      </c>
      <c r="K1972" s="78">
        <v>0</v>
      </c>
      <c r="L1972" s="78">
        <v>0</v>
      </c>
      <c r="M1972" s="78">
        <v>0</v>
      </c>
      <c r="N1972" s="78">
        <v>0</v>
      </c>
      <c r="O1972" s="78">
        <v>0</v>
      </c>
      <c r="P1972" s="78">
        <v>0</v>
      </c>
      <c r="Q1972" s="78">
        <v>0</v>
      </c>
      <c r="R1972" s="79">
        <v>0</v>
      </c>
      <c r="S1972" s="79">
        <v>0</v>
      </c>
      <c r="T1972" s="78" t="str">
        <f>VLOOKUP(Table5[[#This Row],[ODS Code]],Lookup!A:D,4,FALSE)</f>
        <v>Ealing</v>
      </c>
      <c r="U1972" s="78" t="str">
        <f>VLOOKUP(Table5[[#This Row],[ODS Code]],Lookup!A:E,3,FALSE)</f>
        <v>North Southall</v>
      </c>
      <c r="V1972" s="78" t="str">
        <f>VLOOKUP(Table5[[#This Row],[ODS Code]],Lookup!A:F,2,FALSE)</f>
        <v>THE TOWN SURGERY</v>
      </c>
      <c r="W1972" s="78" t="str">
        <f>VLOOKUP(Table5[[#This Row],[ODS Code]],Lookup!A:G,5,FALSE)</f>
        <v>E85721</v>
      </c>
    </row>
    <row r="1973" spans="1:23" x14ac:dyDescent="0.35">
      <c r="A1973" s="80">
        <v>45536</v>
      </c>
      <c r="B1973" t="s">
        <v>46</v>
      </c>
      <c r="C1973" t="s">
        <v>1092</v>
      </c>
      <c r="D1973" t="s">
        <v>1093</v>
      </c>
      <c r="E1973" t="s">
        <v>854</v>
      </c>
      <c r="F1973" s="78">
        <v>0</v>
      </c>
      <c r="G1973" s="78">
        <v>0</v>
      </c>
      <c r="H1973" s="78">
        <v>0</v>
      </c>
      <c r="I1973" s="78">
        <v>0</v>
      </c>
      <c r="J1973" s="78">
        <v>0</v>
      </c>
      <c r="K1973" s="78">
        <v>0</v>
      </c>
      <c r="L1973" s="78">
        <v>0</v>
      </c>
      <c r="M1973" s="78">
        <v>0</v>
      </c>
      <c r="N1973" s="78">
        <v>0</v>
      </c>
      <c r="O1973" s="78">
        <v>0</v>
      </c>
      <c r="P1973" s="78">
        <v>0</v>
      </c>
      <c r="Q1973" s="78">
        <v>0</v>
      </c>
      <c r="R1973" s="79">
        <v>0</v>
      </c>
      <c r="S1973" s="79">
        <v>0</v>
      </c>
      <c r="T1973" s="78" t="str">
        <f>VLOOKUP(Table5[[#This Row],[ODS Code]],Lookup!A:D,4,FALSE)</f>
        <v>Ealing</v>
      </c>
      <c r="U1973" s="78" t="str">
        <f>VLOOKUP(Table5[[#This Row],[ODS Code]],Lookup!A:E,3,FALSE)</f>
        <v>Northolt</v>
      </c>
      <c r="V1973" s="78" t="str">
        <f>VLOOKUP(Table5[[#This Row],[ODS Code]],Lookup!A:F,2,FALSE)</f>
        <v>BROADMEAD SURGERY (THE CHURCH ROAD SURGERY)</v>
      </c>
      <c r="W1973" s="78" t="str">
        <f>VLOOKUP(Table5[[#This Row],[ODS Code]],Lookup!A:G,5,FALSE)</f>
        <v>E85715</v>
      </c>
    </row>
    <row r="1974" spans="1:23" x14ac:dyDescent="0.35">
      <c r="A1974" s="80">
        <v>45536</v>
      </c>
      <c r="B1974" t="s">
        <v>123</v>
      </c>
      <c r="C1974" t="s">
        <v>1094</v>
      </c>
      <c r="D1974" t="s">
        <v>1093</v>
      </c>
      <c r="E1974" t="s">
        <v>854</v>
      </c>
      <c r="F1974" s="78">
        <v>6457</v>
      </c>
      <c r="G1974" s="78">
        <v>14101</v>
      </c>
      <c r="H1974" s="78">
        <v>444</v>
      </c>
      <c r="I1974" s="78">
        <v>941</v>
      </c>
      <c r="J1974" s="78">
        <v>3692</v>
      </c>
      <c r="K1974" s="78">
        <v>8218</v>
      </c>
      <c r="L1974" s="78">
        <v>1182</v>
      </c>
      <c r="M1974" s="78">
        <v>2501</v>
      </c>
      <c r="N1974" s="78">
        <v>630</v>
      </c>
      <c r="O1974" s="78">
        <v>1350</v>
      </c>
      <c r="P1974" s="78">
        <v>509</v>
      </c>
      <c r="Q1974" s="78">
        <v>1091</v>
      </c>
      <c r="R1974" s="79">
        <v>7.8829177636673381E-2</v>
      </c>
      <c r="S1974" s="79">
        <v>7.7370399262463654E-2</v>
      </c>
      <c r="T1974" s="78" t="str">
        <f>VLOOKUP(Table5[[#This Row],[ODS Code]],Lookup!A:D,4,FALSE)</f>
        <v>Ealing</v>
      </c>
      <c r="U1974" s="78" t="str">
        <f>VLOOKUP(Table5[[#This Row],[ODS Code]],Lookup!A:E,3,FALSE)</f>
        <v>Northolt</v>
      </c>
      <c r="V1974" s="78" t="str">
        <f>VLOOKUP(Table5[[#This Row],[ODS Code]],Lookup!A:F,2,FALSE)</f>
        <v>GOODCARE PRACTICE (THE RUISLIP ROAD SURGERY (JOSHI))</v>
      </c>
      <c r="W1974" s="78" t="str">
        <f>VLOOKUP(Table5[[#This Row],[ODS Code]],Lookup!A:G,5,FALSE)</f>
        <v>E85712</v>
      </c>
    </row>
    <row r="1975" spans="1:23" x14ac:dyDescent="0.35">
      <c r="A1975" s="80">
        <v>45536</v>
      </c>
      <c r="B1975" t="s">
        <v>177</v>
      </c>
      <c r="C1975" t="s">
        <v>1095</v>
      </c>
      <c r="D1975" t="s">
        <v>1093</v>
      </c>
      <c r="E1975" t="s">
        <v>854</v>
      </c>
      <c r="F1975" s="78">
        <v>0</v>
      </c>
      <c r="G1975" s="78">
        <v>0</v>
      </c>
      <c r="H1975" s="78">
        <v>0</v>
      </c>
      <c r="I1975" s="78">
        <v>0</v>
      </c>
      <c r="J1975" s="78">
        <v>0</v>
      </c>
      <c r="K1975" s="78">
        <v>0</v>
      </c>
      <c r="L1975" s="78">
        <v>0</v>
      </c>
      <c r="M1975" s="78">
        <v>0</v>
      </c>
      <c r="N1975" s="78">
        <v>0</v>
      </c>
      <c r="O1975" s="78">
        <v>0</v>
      </c>
      <c r="P1975" s="78">
        <v>0</v>
      </c>
      <c r="Q1975" s="78">
        <v>0</v>
      </c>
      <c r="R1975" s="79">
        <v>0</v>
      </c>
      <c r="S1975" s="79">
        <v>0</v>
      </c>
      <c r="T1975" s="78" t="str">
        <f>VLOOKUP(Table5[[#This Row],[ODS Code]],Lookup!A:D,4,FALSE)</f>
        <v>Ealing</v>
      </c>
      <c r="U1975" s="78" t="str">
        <f>VLOOKUP(Table5[[#This Row],[ODS Code]],Lookup!A:E,3,FALSE)</f>
        <v>Northolt</v>
      </c>
      <c r="V1975" s="78" t="str">
        <f>VLOOKUP(Table5[[#This Row],[ODS Code]],Lookup!A:F,2,FALSE)</f>
        <v>JUBILEE GARDENS MEDICAL CENTRE</v>
      </c>
      <c r="W1975" s="78" t="str">
        <f>VLOOKUP(Table5[[#This Row],[ODS Code]],Lookup!A:G,5,FALSE)</f>
        <v>E85745</v>
      </c>
    </row>
    <row r="1976" spans="1:23" x14ac:dyDescent="0.35">
      <c r="A1976" s="80">
        <v>45536</v>
      </c>
      <c r="B1976" t="s">
        <v>278</v>
      </c>
      <c r="C1976" t="s">
        <v>1096</v>
      </c>
      <c r="D1976" t="s">
        <v>1093</v>
      </c>
      <c r="E1976" t="s">
        <v>854</v>
      </c>
      <c r="F1976" s="78">
        <v>865</v>
      </c>
      <c r="G1976" s="78">
        <v>2214</v>
      </c>
      <c r="H1976" s="78">
        <v>67</v>
      </c>
      <c r="I1976" s="78">
        <v>157</v>
      </c>
      <c r="J1976" s="78">
        <v>520</v>
      </c>
      <c r="K1976" s="78">
        <v>1363</v>
      </c>
      <c r="L1976" s="78">
        <v>140</v>
      </c>
      <c r="M1976" s="78">
        <v>346</v>
      </c>
      <c r="N1976" s="78">
        <v>76</v>
      </c>
      <c r="O1976" s="78">
        <v>196</v>
      </c>
      <c r="P1976" s="78">
        <v>62</v>
      </c>
      <c r="Q1976" s="78">
        <v>152</v>
      </c>
      <c r="R1976" s="79">
        <v>7.1676300578034688E-2</v>
      </c>
      <c r="S1976" s="79">
        <v>6.8654019873532063E-2</v>
      </c>
      <c r="T1976" s="78" t="str">
        <f>VLOOKUP(Table5[[#This Row],[ODS Code]],Lookup!A:D,4,FALSE)</f>
        <v>Ealing</v>
      </c>
      <c r="U1976" s="78" t="str">
        <f>VLOOKUP(Table5[[#This Row],[ODS Code]],Lookup!A:E,3,FALSE)</f>
        <v>Northolt</v>
      </c>
      <c r="V1976" s="78" t="str">
        <f>VLOOKUP(Table5[[#This Row],[ODS Code]],Lookup!A:F,2,FALSE)</f>
        <v>THE SOMERSET ROAD SURGERY</v>
      </c>
      <c r="W1976" s="78" t="str">
        <f>VLOOKUP(Table5[[#This Row],[ODS Code]],Lookup!A:G,5,FALSE)</f>
        <v>E85623</v>
      </c>
    </row>
    <row r="1977" spans="1:23" x14ac:dyDescent="0.35">
      <c r="A1977" s="80">
        <v>45536</v>
      </c>
      <c r="B1977" t="s">
        <v>395</v>
      </c>
      <c r="C1977" t="s">
        <v>1097</v>
      </c>
      <c r="D1977" t="s">
        <v>1093</v>
      </c>
      <c r="E1977" t="s">
        <v>854</v>
      </c>
      <c r="F1977" s="78">
        <v>0</v>
      </c>
      <c r="G1977" s="78">
        <v>0</v>
      </c>
      <c r="H1977" s="78">
        <v>0</v>
      </c>
      <c r="I1977" s="78">
        <v>0</v>
      </c>
      <c r="J1977" s="78">
        <v>0</v>
      </c>
      <c r="K1977" s="78">
        <v>0</v>
      </c>
      <c r="L1977" s="78">
        <v>0</v>
      </c>
      <c r="M1977" s="78">
        <v>0</v>
      </c>
      <c r="N1977" s="78">
        <v>0</v>
      </c>
      <c r="O1977" s="78">
        <v>0</v>
      </c>
      <c r="P1977" s="78">
        <v>0</v>
      </c>
      <c r="Q1977" s="78">
        <v>0</v>
      </c>
      <c r="R1977" s="79">
        <v>0</v>
      </c>
      <c r="S1977" s="79">
        <v>0</v>
      </c>
      <c r="T1977" s="78" t="str">
        <f>VLOOKUP(Table5[[#This Row],[ODS Code]],Lookup!A:D,4,FALSE)</f>
        <v>Ealing</v>
      </c>
      <c r="U1977" s="78" t="str">
        <f>VLOOKUP(Table5[[#This Row],[ODS Code]],Lookup!A:E,3,FALSE)</f>
        <v>Northolt</v>
      </c>
      <c r="V1977" s="78" t="str">
        <f>VLOOKUP(Table5[[#This Row],[ODS Code]],Lookup!A:F,2,FALSE)</f>
        <v>WEST END SURGERY</v>
      </c>
      <c r="W1977" s="78" t="str">
        <f>VLOOKUP(Table5[[#This Row],[ODS Code]],Lookup!A:G,5,FALSE)</f>
        <v>E85064</v>
      </c>
    </row>
    <row r="1978" spans="1:23" x14ac:dyDescent="0.35">
      <c r="A1978" s="80">
        <v>45536</v>
      </c>
      <c r="B1978" t="s">
        <v>411</v>
      </c>
      <c r="C1978" t="s">
        <v>1098</v>
      </c>
      <c r="D1978" t="s">
        <v>1093</v>
      </c>
      <c r="E1978" t="s">
        <v>854</v>
      </c>
      <c r="F1978" s="78">
        <v>81</v>
      </c>
      <c r="G1978" s="78">
        <v>162</v>
      </c>
      <c r="H1978" s="78">
        <v>10</v>
      </c>
      <c r="I1978" s="78">
        <v>20</v>
      </c>
      <c r="J1978" s="78">
        <v>38</v>
      </c>
      <c r="K1978" s="78">
        <v>76</v>
      </c>
      <c r="L1978" s="78">
        <v>17</v>
      </c>
      <c r="M1978" s="78">
        <v>34</v>
      </c>
      <c r="N1978" s="78">
        <v>10</v>
      </c>
      <c r="O1978" s="78">
        <v>20</v>
      </c>
      <c r="P1978" s="78">
        <v>6</v>
      </c>
      <c r="Q1978" s="78">
        <v>12</v>
      </c>
      <c r="R1978" s="79">
        <v>7.407407407407407E-2</v>
      </c>
      <c r="S1978" s="79">
        <v>7.407407407407407E-2</v>
      </c>
      <c r="T1978" s="78" t="str">
        <f>VLOOKUP(Table5[[#This Row],[ODS Code]],Lookup!A:D,4,FALSE)</f>
        <v>Ealing</v>
      </c>
      <c r="U1978" s="78" t="str">
        <f>VLOOKUP(Table5[[#This Row],[ODS Code]],Lookup!A:E,3,FALSE)</f>
        <v>Northolt</v>
      </c>
      <c r="V1978" s="78" t="str">
        <f>VLOOKUP(Table5[[#This Row],[ODS Code]],Lookup!A:F,2,FALSE)</f>
        <v>YEADING MEDICAL CENTRE</v>
      </c>
      <c r="W1978" s="78" t="str">
        <f>VLOOKUP(Table5[[#This Row],[ODS Code]],Lookup!A:G,5,FALSE)</f>
        <v>E85021</v>
      </c>
    </row>
    <row r="1979" spans="1:23" x14ac:dyDescent="0.35">
      <c r="A1979" s="80">
        <v>45536</v>
      </c>
      <c r="B1979" t="s">
        <v>80</v>
      </c>
      <c r="C1979" t="s">
        <v>1099</v>
      </c>
      <c r="D1979" t="s">
        <v>1100</v>
      </c>
      <c r="E1979" t="s">
        <v>854</v>
      </c>
      <c r="F1979" s="78">
        <v>2587</v>
      </c>
      <c r="G1979" s="78">
        <v>5174</v>
      </c>
      <c r="H1979" s="78">
        <v>338</v>
      </c>
      <c r="I1979" s="78">
        <v>676</v>
      </c>
      <c r="J1979" s="78">
        <v>935</v>
      </c>
      <c r="K1979" s="78">
        <v>1870</v>
      </c>
      <c r="L1979" s="78">
        <v>683</v>
      </c>
      <c r="M1979" s="78">
        <v>1366</v>
      </c>
      <c r="N1979" s="78">
        <v>337</v>
      </c>
      <c r="O1979" s="78">
        <v>674</v>
      </c>
      <c r="P1979" s="78">
        <v>294</v>
      </c>
      <c r="Q1979" s="78">
        <v>588</v>
      </c>
      <c r="R1979" s="79">
        <v>0.11364514882102822</v>
      </c>
      <c r="S1979" s="79">
        <v>0.11364514882102822</v>
      </c>
      <c r="T1979" s="78" t="str">
        <f>VLOOKUP(Table5[[#This Row],[ODS Code]],Lookup!A:D,4,FALSE)</f>
        <v>Central London</v>
      </c>
      <c r="U1979" s="78" t="str">
        <f>VLOOKUP(Table5[[#This Row],[ODS Code]],Lookup!A:E,3,FALSE)</f>
        <v>Regents Health</v>
      </c>
      <c r="V1979" s="78" t="str">
        <f>VLOOKUP(Table5[[#This Row],[ODS Code]],Lookup!A:F,2,FALSE)</f>
        <v>CONNAUGHT SQUARE PRACTICE</v>
      </c>
      <c r="W1979" s="78" t="str">
        <f>VLOOKUP(Table5[[#This Row],[ODS Code]],Lookup!A:G,5,FALSE)</f>
        <v>E87037</v>
      </c>
    </row>
    <row r="1980" spans="1:23" x14ac:dyDescent="0.35">
      <c r="A1980" s="80">
        <v>45536</v>
      </c>
      <c r="B1980" t="s">
        <v>85</v>
      </c>
      <c r="C1980" t="s">
        <v>1101</v>
      </c>
      <c r="D1980" t="s">
        <v>1100</v>
      </c>
      <c r="E1980" t="s">
        <v>854</v>
      </c>
      <c r="F1980" s="78">
        <v>58</v>
      </c>
      <c r="G1980" s="78">
        <v>116</v>
      </c>
      <c r="H1980" s="78">
        <v>1</v>
      </c>
      <c r="I1980" s="78">
        <v>2</v>
      </c>
      <c r="J1980" s="78">
        <v>52</v>
      </c>
      <c r="K1980" s="78">
        <v>104</v>
      </c>
      <c r="L1980" s="78">
        <v>5</v>
      </c>
      <c r="M1980" s="78">
        <v>10</v>
      </c>
      <c r="N1980" s="78">
        <v>0</v>
      </c>
      <c r="O1980" s="78">
        <v>0</v>
      </c>
      <c r="P1980" s="78">
        <v>0</v>
      </c>
      <c r="Q1980" s="78">
        <v>0</v>
      </c>
      <c r="R1980" s="79">
        <v>0</v>
      </c>
      <c r="S1980" s="79">
        <v>0</v>
      </c>
      <c r="T1980" s="78" t="str">
        <f>VLOOKUP(Table5[[#This Row],[ODS Code]],Lookup!A:D,4,FALSE)</f>
        <v>Central London</v>
      </c>
      <c r="U1980" s="78" t="str">
        <f>VLOOKUP(Table5[[#This Row],[ODS Code]],Lookup!A:E,3,FALSE)</f>
        <v>Regents Health</v>
      </c>
      <c r="V1980" s="78" t="str">
        <f>VLOOKUP(Table5[[#This Row],[ODS Code]],Lookup!A:F,2,FALSE)</f>
        <v>CROMPTON MEDICAL CENTRE</v>
      </c>
      <c r="W1980" s="78" t="str">
        <f>VLOOKUP(Table5[[#This Row],[ODS Code]],Lookup!A:G,5,FALSE)</f>
        <v>E87052</v>
      </c>
    </row>
    <row r="1981" spans="1:23" x14ac:dyDescent="0.35">
      <c r="A1981" s="80">
        <v>45536</v>
      </c>
      <c r="B1981" t="s">
        <v>173</v>
      </c>
      <c r="C1981" t="s">
        <v>1102</v>
      </c>
      <c r="D1981" t="s">
        <v>1100</v>
      </c>
      <c r="E1981" t="s">
        <v>854</v>
      </c>
      <c r="F1981" s="78">
        <v>2243</v>
      </c>
      <c r="G1981" s="78">
        <v>4556</v>
      </c>
      <c r="H1981" s="78">
        <v>353</v>
      </c>
      <c r="I1981" s="78">
        <v>712</v>
      </c>
      <c r="J1981" s="78">
        <v>286</v>
      </c>
      <c r="K1981" s="78">
        <v>598</v>
      </c>
      <c r="L1981" s="78">
        <v>803</v>
      </c>
      <c r="M1981" s="78">
        <v>1619</v>
      </c>
      <c r="N1981" s="78">
        <v>334</v>
      </c>
      <c r="O1981" s="78">
        <v>679</v>
      </c>
      <c r="P1981" s="78">
        <v>467</v>
      </c>
      <c r="Q1981" s="78">
        <v>948</v>
      </c>
      <c r="R1981" s="79">
        <v>0.20820329915292018</v>
      </c>
      <c r="S1981" s="79">
        <v>0.20807726075504829</v>
      </c>
      <c r="T1981" s="78" t="str">
        <f>VLOOKUP(Table5[[#This Row],[ODS Code]],Lookup!A:D,4,FALSE)</f>
        <v>Central London</v>
      </c>
      <c r="U1981" s="78" t="str">
        <f>VLOOKUP(Table5[[#This Row],[ODS Code]],Lookup!A:E,3,FALSE)</f>
        <v>Regents Health</v>
      </c>
      <c r="V1981" s="78" t="str">
        <f>VLOOKUP(Table5[[#This Row],[ODS Code]],Lookup!A:F,2,FALSE)</f>
        <v>IMPERIAL COLLEGE HEALTH CENTRE</v>
      </c>
      <c r="W1981" s="78" t="str">
        <f>VLOOKUP(Table5[[#This Row],[ODS Code]],Lookup!A:G,5,FALSE)</f>
        <v>E87677</v>
      </c>
    </row>
    <row r="1982" spans="1:23" x14ac:dyDescent="0.35">
      <c r="A1982" s="80">
        <v>45536</v>
      </c>
      <c r="B1982" t="s">
        <v>202</v>
      </c>
      <c r="C1982" t="s">
        <v>1103</v>
      </c>
      <c r="D1982" t="s">
        <v>1100</v>
      </c>
      <c r="E1982" t="s">
        <v>854</v>
      </c>
      <c r="F1982" s="78">
        <v>120</v>
      </c>
      <c r="G1982" s="78">
        <v>240</v>
      </c>
      <c r="H1982" s="78">
        <v>9</v>
      </c>
      <c r="I1982" s="78">
        <v>18</v>
      </c>
      <c r="J1982" s="78">
        <v>65</v>
      </c>
      <c r="K1982" s="78">
        <v>130</v>
      </c>
      <c r="L1982" s="78">
        <v>25</v>
      </c>
      <c r="M1982" s="78">
        <v>50</v>
      </c>
      <c r="N1982" s="78">
        <v>15</v>
      </c>
      <c r="O1982" s="78">
        <v>30</v>
      </c>
      <c r="P1982" s="78">
        <v>6</v>
      </c>
      <c r="Q1982" s="78">
        <v>12</v>
      </c>
      <c r="R1982" s="79">
        <v>0.05</v>
      </c>
      <c r="S1982" s="79">
        <v>0.05</v>
      </c>
      <c r="T1982" s="78" t="str">
        <f>VLOOKUP(Table5[[#This Row],[ODS Code]],Lookup!A:D,4,FALSE)</f>
        <v>Central London</v>
      </c>
      <c r="U1982" s="78" t="str">
        <f>VLOOKUP(Table5[[#This Row],[ODS Code]],Lookup!A:E,3,FALSE)</f>
        <v>Regents Health</v>
      </c>
      <c r="V1982" s="78" t="str">
        <f>VLOOKUP(Table5[[#This Row],[ODS Code]],Lookup!A:F,2,FALSE)</f>
        <v>LISSON GROVE HEALTH CENTRE</v>
      </c>
      <c r="W1982" s="78" t="str">
        <f>VLOOKUP(Table5[[#This Row],[ODS Code]],Lookup!A:G,5,FALSE)</f>
        <v>E87011</v>
      </c>
    </row>
    <row r="1983" spans="1:23" x14ac:dyDescent="0.35">
      <c r="A1983" s="80">
        <v>45536</v>
      </c>
      <c r="B1983" t="s">
        <v>221</v>
      </c>
      <c r="C1983" t="s">
        <v>1104</v>
      </c>
      <c r="D1983" t="s">
        <v>1100</v>
      </c>
      <c r="E1983" t="s">
        <v>854</v>
      </c>
      <c r="F1983" s="78">
        <v>1665</v>
      </c>
      <c r="G1983" s="78">
        <v>3330</v>
      </c>
      <c r="H1983" s="78">
        <v>143</v>
      </c>
      <c r="I1983" s="78">
        <v>286</v>
      </c>
      <c r="J1983" s="78">
        <v>814</v>
      </c>
      <c r="K1983" s="78">
        <v>1628</v>
      </c>
      <c r="L1983" s="78">
        <v>433</v>
      </c>
      <c r="M1983" s="78">
        <v>866</v>
      </c>
      <c r="N1983" s="78">
        <v>135</v>
      </c>
      <c r="O1983" s="78">
        <v>270</v>
      </c>
      <c r="P1983" s="78">
        <v>140</v>
      </c>
      <c r="Q1983" s="78">
        <v>280</v>
      </c>
      <c r="R1983" s="79">
        <v>8.408408408408409E-2</v>
      </c>
      <c r="S1983" s="79">
        <v>8.408408408408409E-2</v>
      </c>
      <c r="T1983" s="78" t="str">
        <f>VLOOKUP(Table5[[#This Row],[ODS Code]],Lookup!A:D,4,FALSE)</f>
        <v>Central London</v>
      </c>
      <c r="U1983" s="78" t="str">
        <f>VLOOKUP(Table5[[#This Row],[ODS Code]],Lookup!A:E,3,FALSE)</f>
        <v>Regents Health</v>
      </c>
      <c r="V1983" s="78" t="str">
        <f>VLOOKUP(Table5[[#This Row],[ODS Code]],Lookup!A:F,2,FALSE)</f>
        <v>NEWTON MEDICAL CENTRE</v>
      </c>
      <c r="W1983" s="78" t="str">
        <f>VLOOKUP(Table5[[#This Row],[ODS Code]],Lookup!A:G,5,FALSE)</f>
        <v>E87681</v>
      </c>
    </row>
    <row r="1984" spans="1:23" x14ac:dyDescent="0.35">
      <c r="A1984" s="80">
        <v>45536</v>
      </c>
      <c r="B1984" t="s">
        <v>234</v>
      </c>
      <c r="C1984" t="s">
        <v>1105</v>
      </c>
      <c r="D1984" t="s">
        <v>1100</v>
      </c>
      <c r="E1984" t="s">
        <v>854</v>
      </c>
      <c r="F1984" s="78">
        <v>2079</v>
      </c>
      <c r="G1984" s="78">
        <v>4167</v>
      </c>
      <c r="H1984" s="78">
        <v>196</v>
      </c>
      <c r="I1984" s="78">
        <v>392</v>
      </c>
      <c r="J1984" s="78">
        <v>1088</v>
      </c>
      <c r="K1984" s="78">
        <v>2185</v>
      </c>
      <c r="L1984" s="78">
        <v>460</v>
      </c>
      <c r="M1984" s="78">
        <v>920</v>
      </c>
      <c r="N1984" s="78">
        <v>167</v>
      </c>
      <c r="O1984" s="78">
        <v>334</v>
      </c>
      <c r="P1984" s="78">
        <v>168</v>
      </c>
      <c r="Q1984" s="78">
        <v>336</v>
      </c>
      <c r="R1984" s="79">
        <v>8.0808080808080815E-2</v>
      </c>
      <c r="S1984" s="79">
        <v>8.0633549316054709E-2</v>
      </c>
      <c r="T1984" s="78" t="str">
        <f>VLOOKUP(Table5[[#This Row],[ODS Code]],Lookup!A:D,4,FALSE)</f>
        <v>Central London</v>
      </c>
      <c r="U1984" s="78" t="str">
        <f>VLOOKUP(Table5[[#This Row],[ODS Code]],Lookup!A:E,3,FALSE)</f>
        <v>Regents Health</v>
      </c>
      <c r="V1984" s="78" t="str">
        <f>VLOOKUP(Table5[[#This Row],[ODS Code]],Lookup!A:F,2,FALSE)</f>
        <v>PADDINGTON GREEN HEALTH CENTRE</v>
      </c>
      <c r="W1984" s="78" t="str">
        <f>VLOOKUP(Table5[[#This Row],[ODS Code]],Lookup!A:G,5,FALSE)</f>
        <v>E87008</v>
      </c>
    </row>
    <row r="1985" spans="1:23" x14ac:dyDescent="0.35">
      <c r="A1985" s="80">
        <v>45536</v>
      </c>
      <c r="B1985" t="s">
        <v>380</v>
      </c>
      <c r="C1985" t="s">
        <v>1106</v>
      </c>
      <c r="D1985" t="s">
        <v>1100</v>
      </c>
      <c r="E1985" t="s">
        <v>854</v>
      </c>
      <c r="F1985" s="78">
        <v>244</v>
      </c>
      <c r="G1985" s="78">
        <v>488</v>
      </c>
      <c r="H1985" s="78">
        <v>13</v>
      </c>
      <c r="I1985" s="78">
        <v>26</v>
      </c>
      <c r="J1985" s="78">
        <v>147</v>
      </c>
      <c r="K1985" s="78">
        <v>294</v>
      </c>
      <c r="L1985" s="78">
        <v>46</v>
      </c>
      <c r="M1985" s="78">
        <v>92</v>
      </c>
      <c r="N1985" s="78">
        <v>20</v>
      </c>
      <c r="O1985" s="78">
        <v>40</v>
      </c>
      <c r="P1985" s="78">
        <v>18</v>
      </c>
      <c r="Q1985" s="78">
        <v>36</v>
      </c>
      <c r="R1985" s="79">
        <v>7.3770491803278687E-2</v>
      </c>
      <c r="S1985" s="79">
        <v>7.3770491803278687E-2</v>
      </c>
      <c r="T1985" s="78" t="str">
        <f>VLOOKUP(Table5[[#This Row],[ODS Code]],Lookup!A:D,4,FALSE)</f>
        <v>Central London</v>
      </c>
      <c r="U1985" s="78" t="str">
        <f>VLOOKUP(Table5[[#This Row],[ODS Code]],Lookup!A:E,3,FALSE)</f>
        <v>Regents Health</v>
      </c>
      <c r="V1985" s="78" t="str">
        <f>VLOOKUP(Table5[[#This Row],[ODS Code]],Lookup!A:F,2,FALSE)</f>
        <v>THE WESTBOURNE GREEN SURGERY</v>
      </c>
      <c r="W1985" s="78" t="str">
        <f>VLOOKUP(Table5[[#This Row],[ODS Code]],Lookup!A:G,5,FALSE)</f>
        <v>Y00902</v>
      </c>
    </row>
    <row r="1986" spans="1:23" x14ac:dyDescent="0.35">
      <c r="A1986" s="80">
        <v>45536</v>
      </c>
      <c r="B1986" t="s">
        <v>409</v>
      </c>
      <c r="C1986" t="s">
        <v>1107</v>
      </c>
      <c r="D1986" t="s">
        <v>1100</v>
      </c>
      <c r="E1986" t="s">
        <v>854</v>
      </c>
      <c r="F1986" s="78">
        <v>0</v>
      </c>
      <c r="G1986" s="78">
        <v>0</v>
      </c>
      <c r="H1986" s="78">
        <v>0</v>
      </c>
      <c r="I1986" s="78">
        <v>0</v>
      </c>
      <c r="J1986" s="78">
        <v>0</v>
      </c>
      <c r="K1986" s="78">
        <v>0</v>
      </c>
      <c r="L1986" s="78">
        <v>0</v>
      </c>
      <c r="M1986" s="78">
        <v>0</v>
      </c>
      <c r="N1986" s="78">
        <v>0</v>
      </c>
      <c r="O1986" s="78">
        <v>0</v>
      </c>
      <c r="P1986" s="78">
        <v>0</v>
      </c>
      <c r="Q1986" s="78">
        <v>0</v>
      </c>
      <c r="R1986" s="79">
        <v>0</v>
      </c>
      <c r="S1986" s="79">
        <v>0</v>
      </c>
      <c r="T1986" s="78" t="str">
        <f>VLOOKUP(Table5[[#This Row],[ODS Code]],Lookup!A:D,4,FALSE)</f>
        <v>Central London</v>
      </c>
      <c r="U1986" s="78" t="str">
        <f>VLOOKUP(Table5[[#This Row],[ODS Code]],Lookup!A:E,3,FALSE)</f>
        <v>Regents Health</v>
      </c>
      <c r="V1986" s="78" t="str">
        <f>VLOOKUP(Table5[[#This Row],[ODS Code]],Lookup!A:F,2,FALSE)</f>
        <v>WOODFIELD ROAD SURGERY</v>
      </c>
      <c r="W1986" s="78" t="str">
        <f>VLOOKUP(Table5[[#This Row],[ODS Code]],Lookup!A:G,5,FALSE)</f>
        <v>E87741</v>
      </c>
    </row>
    <row r="1987" spans="1:23" x14ac:dyDescent="0.35">
      <c r="A1987" s="80">
        <v>45536</v>
      </c>
      <c r="B1987" t="s">
        <v>95</v>
      </c>
      <c r="C1987" t="s">
        <v>1108</v>
      </c>
      <c r="D1987" t="s">
        <v>1109</v>
      </c>
      <c r="E1987" t="s">
        <v>854</v>
      </c>
      <c r="F1987" s="78">
        <v>3531</v>
      </c>
      <c r="G1987" s="78">
        <v>7064</v>
      </c>
      <c r="H1987" s="78">
        <v>345</v>
      </c>
      <c r="I1987" s="78">
        <v>690</v>
      </c>
      <c r="J1987" s="78">
        <v>1201</v>
      </c>
      <c r="K1987" s="78">
        <v>2404</v>
      </c>
      <c r="L1987" s="78">
        <v>912</v>
      </c>
      <c r="M1987" s="78">
        <v>1824</v>
      </c>
      <c r="N1987" s="78">
        <v>421</v>
      </c>
      <c r="O1987" s="78">
        <v>842</v>
      </c>
      <c r="P1987" s="78">
        <v>652</v>
      </c>
      <c r="Q1987" s="78">
        <v>1304</v>
      </c>
      <c r="R1987" s="79">
        <v>0.18465024072500708</v>
      </c>
      <c r="S1987" s="79">
        <v>0.18459796149490373</v>
      </c>
      <c r="T1987" s="78" t="str">
        <f>VLOOKUP(Table5[[#This Row],[ODS Code]],Lookup!A:D,4,FALSE)</f>
        <v>Ealing</v>
      </c>
      <c r="U1987" s="78" t="str">
        <f>VLOOKUP(Table5[[#This Row],[ODS Code]],Lookup!A:E,3,FALSE)</f>
        <v>South Central Ealing</v>
      </c>
      <c r="V1987" s="78" t="str">
        <f>VLOOKUP(Table5[[#This Row],[ODS Code]],Lookup!A:F,2,FALSE)</f>
        <v>EALING PARK HEALTH CENTRE</v>
      </c>
      <c r="W1987" s="78" t="str">
        <f>VLOOKUP(Table5[[#This Row],[ODS Code]],Lookup!A:G,5,FALSE)</f>
        <v>E85657</v>
      </c>
    </row>
    <row r="1988" spans="1:23" x14ac:dyDescent="0.35">
      <c r="A1988" s="80">
        <v>45536</v>
      </c>
      <c r="B1988" t="s">
        <v>106</v>
      </c>
      <c r="C1988" t="s">
        <v>1110</v>
      </c>
      <c r="D1988" t="s">
        <v>1109</v>
      </c>
      <c r="E1988" t="s">
        <v>854</v>
      </c>
      <c r="F1988" s="78">
        <v>4333</v>
      </c>
      <c r="G1988" s="78">
        <v>8666</v>
      </c>
      <c r="H1988" s="78">
        <v>484</v>
      </c>
      <c r="I1988" s="78">
        <v>968</v>
      </c>
      <c r="J1988" s="78">
        <v>1676</v>
      </c>
      <c r="K1988" s="78">
        <v>3352</v>
      </c>
      <c r="L1988" s="78">
        <v>1066</v>
      </c>
      <c r="M1988" s="78">
        <v>2132</v>
      </c>
      <c r="N1988" s="78">
        <v>446</v>
      </c>
      <c r="O1988" s="78">
        <v>892</v>
      </c>
      <c r="P1988" s="78">
        <v>661</v>
      </c>
      <c r="Q1988" s="78">
        <v>1322</v>
      </c>
      <c r="R1988" s="79">
        <v>0.15255019616893606</v>
      </c>
      <c r="S1988" s="79">
        <v>0.15255019616893606</v>
      </c>
      <c r="T1988" s="78" t="str">
        <f>VLOOKUP(Table5[[#This Row],[ODS Code]],Lookup!A:D,4,FALSE)</f>
        <v>Ealing</v>
      </c>
      <c r="U1988" s="78" t="str">
        <f>VLOOKUP(Table5[[#This Row],[ODS Code]],Lookup!A:E,3,FALSE)</f>
        <v>South Central Ealing</v>
      </c>
      <c r="V1988" s="78" t="str">
        <f>VLOOKUP(Table5[[#This Row],[ODS Code]],Lookup!A:F,2,FALSE)</f>
        <v>ELTHORNE PARK SURGERY</v>
      </c>
      <c r="W1988" s="78" t="str">
        <f>VLOOKUP(Table5[[#This Row],[ODS Code]],Lookup!A:G,5,FALSE)</f>
        <v>E85628</v>
      </c>
    </row>
    <row r="1989" spans="1:23" x14ac:dyDescent="0.35">
      <c r="A1989" s="80">
        <v>45536</v>
      </c>
      <c r="B1989" t="s">
        <v>135</v>
      </c>
      <c r="C1989" t="s">
        <v>1111</v>
      </c>
      <c r="D1989" t="s">
        <v>1109</v>
      </c>
      <c r="E1989" t="s">
        <v>854</v>
      </c>
      <c r="F1989" s="78">
        <v>1160</v>
      </c>
      <c r="G1989" s="78">
        <v>2422</v>
      </c>
      <c r="H1989" s="78">
        <v>125</v>
      </c>
      <c r="I1989" s="78">
        <v>302</v>
      </c>
      <c r="J1989" s="78">
        <v>381</v>
      </c>
      <c r="K1989" s="78">
        <v>455</v>
      </c>
      <c r="L1989" s="78">
        <v>353</v>
      </c>
      <c r="M1989" s="78">
        <v>885</v>
      </c>
      <c r="N1989" s="78">
        <v>148</v>
      </c>
      <c r="O1989" s="78">
        <v>372</v>
      </c>
      <c r="P1989" s="78">
        <v>153</v>
      </c>
      <c r="Q1989" s="78">
        <v>408</v>
      </c>
      <c r="R1989" s="79">
        <v>0.13189655172413794</v>
      </c>
      <c r="S1989" s="79">
        <v>0.16845582163501238</v>
      </c>
      <c r="T1989" s="78" t="str">
        <f>VLOOKUP(Table5[[#This Row],[ODS Code]],Lookup!A:D,4,FALSE)</f>
        <v>Ealing</v>
      </c>
      <c r="U1989" s="78" t="str">
        <f>VLOOKUP(Table5[[#This Row],[ODS Code]],Lookup!A:E,3,FALSE)</f>
        <v>South Central Ealing</v>
      </c>
      <c r="V1989" s="78" t="str">
        <f>VLOOKUP(Table5[[#This Row],[ODS Code]],Lookup!A:F,2,FALSE)</f>
        <v>GROSVENOR HOUSE SURGERY</v>
      </c>
      <c r="W1989" s="78" t="str">
        <f>VLOOKUP(Table5[[#This Row],[ODS Code]],Lookup!A:G,5,FALSE)</f>
        <v>E85034</v>
      </c>
    </row>
    <row r="1990" spans="1:23" x14ac:dyDescent="0.35">
      <c r="A1990" s="80">
        <v>45536</v>
      </c>
      <c r="B1990" t="s">
        <v>228</v>
      </c>
      <c r="C1990" t="s">
        <v>1112</v>
      </c>
      <c r="D1990" t="s">
        <v>1109</v>
      </c>
      <c r="E1990" t="s">
        <v>854</v>
      </c>
      <c r="F1990" s="78">
        <v>1566</v>
      </c>
      <c r="G1990" s="78">
        <v>3146</v>
      </c>
      <c r="H1990" s="78">
        <v>108</v>
      </c>
      <c r="I1990" s="78">
        <v>216</v>
      </c>
      <c r="J1990" s="78">
        <v>701</v>
      </c>
      <c r="K1990" s="78">
        <v>1402</v>
      </c>
      <c r="L1990" s="78">
        <v>389</v>
      </c>
      <c r="M1990" s="78">
        <v>786</v>
      </c>
      <c r="N1990" s="78">
        <v>187</v>
      </c>
      <c r="O1990" s="78">
        <v>377</v>
      </c>
      <c r="P1990" s="78">
        <v>181</v>
      </c>
      <c r="Q1990" s="78">
        <v>365</v>
      </c>
      <c r="R1990" s="79">
        <v>0.11558109833971902</v>
      </c>
      <c r="S1990" s="79">
        <v>0.11602034329307057</v>
      </c>
      <c r="T1990" s="78" t="str">
        <f>VLOOKUP(Table5[[#This Row],[ODS Code]],Lookup!A:D,4,FALSE)</f>
        <v>Ealing</v>
      </c>
      <c r="U1990" s="78" t="str">
        <f>VLOOKUP(Table5[[#This Row],[ODS Code]],Lookup!A:E,3,FALSE)</f>
        <v>South Central Ealing</v>
      </c>
      <c r="V1990" s="78" t="str">
        <f>VLOOKUP(Table5[[#This Row],[ODS Code]],Lookup!A:F,2,FALSE)</f>
        <v>NORTHFIELDS SURGERY</v>
      </c>
      <c r="W1990" s="78" t="str">
        <f>VLOOKUP(Table5[[#This Row],[ODS Code]],Lookup!A:G,5,FALSE)</f>
        <v>E85014</v>
      </c>
    </row>
    <row r="1991" spans="1:23" x14ac:dyDescent="0.35">
      <c r="A1991" s="80">
        <v>45536</v>
      </c>
      <c r="B1991" t="s">
        <v>324</v>
      </c>
      <c r="C1991" t="s">
        <v>1113</v>
      </c>
      <c r="D1991" t="s">
        <v>1109</v>
      </c>
      <c r="E1991" t="s">
        <v>854</v>
      </c>
      <c r="F1991" s="78">
        <v>3995</v>
      </c>
      <c r="G1991" s="78">
        <v>7992</v>
      </c>
      <c r="H1991" s="78">
        <v>430</v>
      </c>
      <c r="I1991" s="78">
        <v>860</v>
      </c>
      <c r="J1991" s="78">
        <v>2114</v>
      </c>
      <c r="K1991" s="78">
        <v>4230</v>
      </c>
      <c r="L1991" s="78">
        <v>769</v>
      </c>
      <c r="M1991" s="78">
        <v>1538</v>
      </c>
      <c r="N1991" s="78">
        <v>275</v>
      </c>
      <c r="O1991" s="78">
        <v>550</v>
      </c>
      <c r="P1991" s="78">
        <v>407</v>
      </c>
      <c r="Q1991" s="78">
        <v>814</v>
      </c>
      <c r="R1991" s="79">
        <v>0.10187734668335419</v>
      </c>
      <c r="S1991" s="79">
        <v>0.10185185185185185</v>
      </c>
      <c r="T1991" s="78" t="str">
        <f>VLOOKUP(Table5[[#This Row],[ODS Code]],Lookup!A:D,4,FALSE)</f>
        <v>Ealing</v>
      </c>
      <c r="U1991" s="78" t="str">
        <f>VLOOKUP(Table5[[#This Row],[ODS Code]],Lookup!A:E,3,FALSE)</f>
        <v>South Central Ealing</v>
      </c>
      <c r="V1991" s="78" t="str">
        <f>VLOOKUP(Table5[[#This Row],[ODS Code]],Lookup!A:F,2,FALSE)</f>
        <v>THE FLORENCE ROAD SURGERY</v>
      </c>
      <c r="W1991" s="78" t="str">
        <f>VLOOKUP(Table5[[#This Row],[ODS Code]],Lookup!A:G,5,FALSE)</f>
        <v>E85122</v>
      </c>
    </row>
    <row r="1992" spans="1:23" x14ac:dyDescent="0.35">
      <c r="A1992" s="80">
        <v>45536</v>
      </c>
      <c r="B1992" t="s">
        <v>25</v>
      </c>
      <c r="C1992" t="s">
        <v>24</v>
      </c>
      <c r="D1992" t="s">
        <v>1114</v>
      </c>
      <c r="E1992" t="s">
        <v>854</v>
      </c>
      <c r="F1992" s="78">
        <v>1458</v>
      </c>
      <c r="G1992" s="78">
        <v>3246</v>
      </c>
      <c r="H1992" s="78">
        <v>174</v>
      </c>
      <c r="I1992" s="78">
        <v>350</v>
      </c>
      <c r="J1992" s="78">
        <v>541</v>
      </c>
      <c r="K1992" s="78">
        <v>1352</v>
      </c>
      <c r="L1992" s="78">
        <v>509</v>
      </c>
      <c r="M1992" s="78">
        <v>1076</v>
      </c>
      <c r="N1992" s="78">
        <v>103</v>
      </c>
      <c r="O1992" s="78">
        <v>206</v>
      </c>
      <c r="P1992" s="78">
        <v>131</v>
      </c>
      <c r="Q1992" s="78">
        <v>262</v>
      </c>
      <c r="R1992" s="79">
        <v>8.9849108367626884E-2</v>
      </c>
      <c r="S1992" s="79">
        <v>8.0714725816389402E-2</v>
      </c>
      <c r="T1992" s="78" t="str">
        <f>VLOOKUP(Table5[[#This Row],[ODS Code]],Lookup!A:D,4,FALSE)</f>
        <v>Hammersmith &amp; Fulham</v>
      </c>
      <c r="U1992" s="78" t="str">
        <f>VLOOKUP(Table5[[#This Row],[ODS Code]],Lookup!A:E,3,FALSE)</f>
        <v>South Fulham PCN</v>
      </c>
      <c r="V1992" s="78" t="str">
        <f>VLOOKUP(Table5[[#This Row],[ODS Code]],Lookup!A:F,2,FALSE)</f>
        <v>Ashville Surgery</v>
      </c>
      <c r="W1992" s="78" t="str">
        <f>VLOOKUP(Table5[[#This Row],[ODS Code]],Lookup!A:G,5,FALSE)</f>
        <v>E85719</v>
      </c>
    </row>
    <row r="1993" spans="1:23" x14ac:dyDescent="0.35">
      <c r="A1993" s="80">
        <v>45536</v>
      </c>
      <c r="B1993" t="s">
        <v>58</v>
      </c>
      <c r="C1993" t="s">
        <v>1115</v>
      </c>
      <c r="D1993" t="s">
        <v>1114</v>
      </c>
      <c r="E1993" t="s">
        <v>854</v>
      </c>
      <c r="F1993" s="78">
        <v>10686</v>
      </c>
      <c r="G1993" s="78">
        <v>21374</v>
      </c>
      <c r="H1993" s="78">
        <v>797</v>
      </c>
      <c r="I1993" s="78">
        <v>1594</v>
      </c>
      <c r="J1993" s="78">
        <v>6040</v>
      </c>
      <c r="K1993" s="78">
        <v>12082</v>
      </c>
      <c r="L1993" s="78">
        <v>2764</v>
      </c>
      <c r="M1993" s="78">
        <v>5528</v>
      </c>
      <c r="N1993" s="78">
        <v>512</v>
      </c>
      <c r="O1993" s="78">
        <v>1024</v>
      </c>
      <c r="P1993" s="78">
        <v>573</v>
      </c>
      <c r="Q1993" s="78">
        <v>1146</v>
      </c>
      <c r="R1993" s="79">
        <v>5.3621560920830993E-2</v>
      </c>
      <c r="S1993" s="79">
        <v>5.3616543464021706E-2</v>
      </c>
      <c r="T1993" s="78" t="str">
        <f>VLOOKUP(Table5[[#This Row],[ODS Code]],Lookup!A:D,4,FALSE)</f>
        <v>Hammersmith &amp; Fulham</v>
      </c>
      <c r="U1993" s="78" t="str">
        <f>VLOOKUP(Table5[[#This Row],[ODS Code]],Lookup!A:E,3,FALSE)</f>
        <v>South Fulham PCN</v>
      </c>
      <c r="V1993" s="78" t="str">
        <f>VLOOKUP(Table5[[#This Row],[ODS Code]],Lookup!A:F,2,FALSE)</f>
        <v>CASSIDY MEDICAL CENTRE</v>
      </c>
      <c r="W1993" s="78" t="str">
        <f>VLOOKUP(Table5[[#This Row],[ODS Code]],Lookup!A:G,5,FALSE)</f>
        <v>E85025</v>
      </c>
    </row>
    <row r="1994" spans="1:23" x14ac:dyDescent="0.35">
      <c r="A1994" s="80">
        <v>45536</v>
      </c>
      <c r="B1994" t="s">
        <v>117</v>
      </c>
      <c r="C1994" t="s">
        <v>116</v>
      </c>
      <c r="D1994" t="s">
        <v>1114</v>
      </c>
      <c r="E1994" t="s">
        <v>854</v>
      </c>
      <c r="F1994" s="78">
        <v>333</v>
      </c>
      <c r="G1994" s="78">
        <v>669</v>
      </c>
      <c r="H1994" s="78">
        <v>34</v>
      </c>
      <c r="I1994" s="78">
        <v>68</v>
      </c>
      <c r="J1994" s="78">
        <v>159</v>
      </c>
      <c r="K1994" s="78">
        <v>321</v>
      </c>
      <c r="L1994" s="78">
        <v>71</v>
      </c>
      <c r="M1994" s="78">
        <v>142</v>
      </c>
      <c r="N1994" s="78">
        <v>28</v>
      </c>
      <c r="O1994" s="78">
        <v>56</v>
      </c>
      <c r="P1994" s="78">
        <v>41</v>
      </c>
      <c r="Q1994" s="78">
        <v>82</v>
      </c>
      <c r="R1994" s="79">
        <v>0.12312312312312312</v>
      </c>
      <c r="S1994" s="79">
        <v>0.12257100149476831</v>
      </c>
      <c r="T1994" s="78" t="str">
        <f>VLOOKUP(Table5[[#This Row],[ODS Code]],Lookup!A:D,4,FALSE)</f>
        <v>Hammersmith &amp; Fulham</v>
      </c>
      <c r="U1994" s="78" t="str">
        <f>VLOOKUP(Table5[[#This Row],[ODS Code]],Lookup!A:E,3,FALSE)</f>
        <v>South Fulham PCN</v>
      </c>
      <c r="V1994" s="78" t="str">
        <f>VLOOKUP(Table5[[#This Row],[ODS Code]],Lookup!A:F,2,FALSE)</f>
        <v>Fulham Cross Medical Centre</v>
      </c>
      <c r="W1994" s="78" t="str">
        <f>VLOOKUP(Table5[[#This Row],[ODS Code]],Lookup!A:G,5,FALSE)</f>
        <v>E85649</v>
      </c>
    </row>
    <row r="1995" spans="1:23" x14ac:dyDescent="0.35">
      <c r="A1995" s="80">
        <v>45536</v>
      </c>
      <c r="B1995" t="s">
        <v>264</v>
      </c>
      <c r="C1995" t="s">
        <v>263</v>
      </c>
      <c r="D1995" t="s">
        <v>1114</v>
      </c>
      <c r="E1995" t="s">
        <v>854</v>
      </c>
      <c r="F1995" s="78">
        <v>995</v>
      </c>
      <c r="G1995" s="78">
        <v>2045</v>
      </c>
      <c r="H1995" s="78">
        <v>120</v>
      </c>
      <c r="I1995" s="78">
        <v>240</v>
      </c>
      <c r="J1995" s="78">
        <v>476</v>
      </c>
      <c r="K1995" s="78">
        <v>991</v>
      </c>
      <c r="L1995" s="78">
        <v>259</v>
      </c>
      <c r="M1995" s="78">
        <v>525</v>
      </c>
      <c r="N1995" s="78">
        <v>68</v>
      </c>
      <c r="O1995" s="78">
        <v>141</v>
      </c>
      <c r="P1995" s="78">
        <v>72</v>
      </c>
      <c r="Q1995" s="78">
        <v>148</v>
      </c>
      <c r="R1995" s="79">
        <v>7.2361809045226128E-2</v>
      </c>
      <c r="S1995" s="79">
        <v>7.2371638141809289E-2</v>
      </c>
      <c r="T1995" s="78" t="str">
        <f>VLOOKUP(Table5[[#This Row],[ODS Code]],Lookup!A:D,4,FALSE)</f>
        <v>Hammersmith &amp; Fulham</v>
      </c>
      <c r="U1995" s="78" t="str">
        <f>VLOOKUP(Table5[[#This Row],[ODS Code]],Lookup!A:E,3,FALSE)</f>
        <v>South Fulham PCN</v>
      </c>
      <c r="V1995" s="78" t="str">
        <f>VLOOKUP(Table5[[#This Row],[ODS Code]],Lookup!A:F,2,FALSE)</f>
        <v>Sands End Health Clinic</v>
      </c>
      <c r="W1995" s="78" t="str">
        <f>VLOOKUP(Table5[[#This Row],[ODS Code]],Lookup!A:G,5,FALSE)</f>
        <v>E85128</v>
      </c>
    </row>
    <row r="1996" spans="1:23" x14ac:dyDescent="0.35">
      <c r="A1996" s="80">
        <v>45536</v>
      </c>
      <c r="B1996" t="s">
        <v>327</v>
      </c>
      <c r="C1996" t="s">
        <v>1116</v>
      </c>
      <c r="D1996" t="s">
        <v>1114</v>
      </c>
      <c r="E1996" t="s">
        <v>854</v>
      </c>
      <c r="F1996" s="78">
        <v>1272</v>
      </c>
      <c r="G1996" s="78">
        <v>2544</v>
      </c>
      <c r="H1996" s="78">
        <v>152</v>
      </c>
      <c r="I1996" s="78">
        <v>304</v>
      </c>
      <c r="J1996" s="78">
        <v>531</v>
      </c>
      <c r="K1996" s="78">
        <v>1062</v>
      </c>
      <c r="L1996" s="78">
        <v>378</v>
      </c>
      <c r="M1996" s="78">
        <v>756</v>
      </c>
      <c r="N1996" s="78">
        <v>86</v>
      </c>
      <c r="O1996" s="78">
        <v>172</v>
      </c>
      <c r="P1996" s="78">
        <v>125</v>
      </c>
      <c r="Q1996" s="78">
        <v>250</v>
      </c>
      <c r="R1996" s="79">
        <v>9.8270440251572333E-2</v>
      </c>
      <c r="S1996" s="79">
        <v>9.8270440251572333E-2</v>
      </c>
      <c r="T1996" s="78" t="str">
        <f>VLOOKUP(Table5[[#This Row],[ODS Code]],Lookup!A:D,4,FALSE)</f>
        <v>Hammersmith &amp; Fulham</v>
      </c>
      <c r="U1996" s="78" t="str">
        <f>VLOOKUP(Table5[[#This Row],[ODS Code]],Lookup!A:E,3,FALSE)</f>
        <v>South Fulham PCN</v>
      </c>
      <c r="V1996" s="78" t="str">
        <f>VLOOKUP(Table5[[#This Row],[ODS Code]],Lookup!A:F,2,FALSE)</f>
        <v>Fulham Medical Centre</v>
      </c>
      <c r="W1996" s="78" t="str">
        <f>VLOOKUP(Table5[[#This Row],[ODS Code]],Lookup!A:G,5,FALSE)</f>
        <v>E85118</v>
      </c>
    </row>
    <row r="1997" spans="1:23" x14ac:dyDescent="0.35">
      <c r="A1997" s="80">
        <v>45536</v>
      </c>
      <c r="B1997" t="s">
        <v>339</v>
      </c>
      <c r="C1997" t="s">
        <v>1117</v>
      </c>
      <c r="D1997" t="s">
        <v>1114</v>
      </c>
      <c r="E1997" t="s">
        <v>854</v>
      </c>
      <c r="F1997" s="78">
        <v>0</v>
      </c>
      <c r="G1997" s="78">
        <v>0</v>
      </c>
      <c r="H1997" s="78">
        <v>0</v>
      </c>
      <c r="I1997" s="78">
        <v>0</v>
      </c>
      <c r="J1997" s="78">
        <v>0</v>
      </c>
      <c r="K1997" s="78">
        <v>0</v>
      </c>
      <c r="L1997" s="78">
        <v>0</v>
      </c>
      <c r="M1997" s="78">
        <v>0</v>
      </c>
      <c r="N1997" s="78">
        <v>0</v>
      </c>
      <c r="O1997" s="78">
        <v>0</v>
      </c>
      <c r="P1997" s="78">
        <v>0</v>
      </c>
      <c r="Q1997" s="78">
        <v>0</v>
      </c>
      <c r="R1997" s="79">
        <v>0</v>
      </c>
      <c r="S1997" s="79">
        <v>0</v>
      </c>
      <c r="T1997" s="78" t="str">
        <f>VLOOKUP(Table5[[#This Row],[ODS Code]],Lookup!A:D,4,FALSE)</f>
        <v>Hammersmith &amp; Fulham</v>
      </c>
      <c r="U1997" s="78" t="str">
        <f>VLOOKUP(Table5[[#This Row],[ODS Code]],Lookup!A:E,3,FALSE)</f>
        <v>South Fulham PCN</v>
      </c>
      <c r="V1997" s="78" t="str">
        <f>VLOOKUP(Table5[[#This Row],[ODS Code]],Lookup!A:F,2,FALSE)</f>
        <v>Lillyville Surgery</v>
      </c>
      <c r="W1997" s="78" t="str">
        <f>VLOOKUP(Table5[[#This Row],[ODS Code]],Lookup!A:G,5,FALSE)</f>
        <v>E85685</v>
      </c>
    </row>
    <row r="1998" spans="1:23" x14ac:dyDescent="0.35">
      <c r="A1998" s="80">
        <v>45536</v>
      </c>
      <c r="B1998" t="s">
        <v>374</v>
      </c>
      <c r="C1998" t="s">
        <v>1118</v>
      </c>
      <c r="D1998" t="s">
        <v>1114</v>
      </c>
      <c r="E1998" t="s">
        <v>854</v>
      </c>
      <c r="F1998" s="78">
        <v>977</v>
      </c>
      <c r="G1998" s="78">
        <v>1956</v>
      </c>
      <c r="H1998" s="78">
        <v>92</v>
      </c>
      <c r="I1998" s="78">
        <v>184</v>
      </c>
      <c r="J1998" s="78">
        <v>536</v>
      </c>
      <c r="K1998" s="78">
        <v>1074</v>
      </c>
      <c r="L1998" s="78">
        <v>241</v>
      </c>
      <c r="M1998" s="78">
        <v>482</v>
      </c>
      <c r="N1998" s="78">
        <v>49</v>
      </c>
      <c r="O1998" s="78">
        <v>98</v>
      </c>
      <c r="P1998" s="78">
        <v>59</v>
      </c>
      <c r="Q1998" s="78">
        <v>118</v>
      </c>
      <c r="R1998" s="79">
        <v>6.0388945752302969E-2</v>
      </c>
      <c r="S1998" s="79">
        <v>6.0327198364008183E-2</v>
      </c>
      <c r="T1998" s="78" t="str">
        <f>VLOOKUP(Table5[[#This Row],[ODS Code]],Lookup!A:D,4,FALSE)</f>
        <v>Hammersmith &amp; Fulham</v>
      </c>
      <c r="U1998" s="78" t="str">
        <f>VLOOKUP(Table5[[#This Row],[ODS Code]],Lookup!A:E,3,FALSE)</f>
        <v>South Fulham PCN</v>
      </c>
      <c r="V1998" s="78" t="str">
        <f>VLOOKUP(Table5[[#This Row],[ODS Code]],Lookup!A:F,2,FALSE)</f>
        <v>Palace Surgery</v>
      </c>
      <c r="W1998" s="78" t="str">
        <f>VLOOKUP(Table5[[#This Row],[ODS Code]],Lookup!A:G,5,FALSE)</f>
        <v>E85038</v>
      </c>
    </row>
    <row r="1999" spans="1:23" x14ac:dyDescent="0.35">
      <c r="A1999" s="80">
        <v>45536</v>
      </c>
      <c r="B1999" t="s">
        <v>37</v>
      </c>
      <c r="C1999" t="s">
        <v>1119</v>
      </c>
      <c r="D1999" t="s">
        <v>1120</v>
      </c>
      <c r="E1999" t="s">
        <v>854</v>
      </c>
      <c r="F1999" s="78">
        <v>0</v>
      </c>
      <c r="G1999" s="78">
        <v>0</v>
      </c>
      <c r="H1999" s="78">
        <v>0</v>
      </c>
      <c r="I1999" s="78">
        <v>0</v>
      </c>
      <c r="J1999" s="78">
        <v>0</v>
      </c>
      <c r="K1999" s="78">
        <v>0</v>
      </c>
      <c r="L1999" s="78">
        <v>0</v>
      </c>
      <c r="M1999" s="78">
        <v>0</v>
      </c>
      <c r="N1999" s="78">
        <v>0</v>
      </c>
      <c r="O1999" s="78">
        <v>0</v>
      </c>
      <c r="P1999" s="78">
        <v>0</v>
      </c>
      <c r="Q1999" s="78">
        <v>0</v>
      </c>
      <c r="R1999" s="79">
        <v>0</v>
      </c>
      <c r="S1999" s="79">
        <v>0</v>
      </c>
      <c r="T1999" s="78" t="str">
        <f>VLOOKUP(Table5[[#This Row],[ODS Code]],Lookup!A:D,4,FALSE)</f>
        <v>Ealing</v>
      </c>
      <c r="U1999" s="78" t="str">
        <f>VLOOKUP(Table5[[#This Row],[ODS Code]],Lookup!A:E,3,FALSE)</f>
        <v>South Southall</v>
      </c>
      <c r="V1999" s="78" t="str">
        <f>VLOOKUP(Table5[[#This Row],[ODS Code]],Lookup!A:F,2,FALSE)</f>
        <v>BELMONT MEDICAL CENTRE</v>
      </c>
      <c r="W1999" s="78" t="str">
        <f>VLOOKUP(Table5[[#This Row],[ODS Code]],Lookup!A:G,5,FALSE)</f>
        <v>E85049</v>
      </c>
    </row>
    <row r="2000" spans="1:23" x14ac:dyDescent="0.35">
      <c r="A2000" s="80">
        <v>45536</v>
      </c>
      <c r="B2000" t="s">
        <v>109</v>
      </c>
      <c r="C2000" t="s">
        <v>1121</v>
      </c>
      <c r="D2000" t="s">
        <v>1120</v>
      </c>
      <c r="E2000" t="s">
        <v>854</v>
      </c>
      <c r="F2000" s="78">
        <v>4963</v>
      </c>
      <c r="G2000" s="78">
        <v>8405</v>
      </c>
      <c r="H2000" s="78">
        <v>548</v>
      </c>
      <c r="I2000" s="78">
        <v>928</v>
      </c>
      <c r="J2000" s="78">
        <v>2297</v>
      </c>
      <c r="K2000" s="78">
        <v>3905</v>
      </c>
      <c r="L2000" s="78">
        <v>1172</v>
      </c>
      <c r="M2000" s="78">
        <v>1973</v>
      </c>
      <c r="N2000" s="78">
        <v>550</v>
      </c>
      <c r="O2000" s="78">
        <v>929</v>
      </c>
      <c r="P2000" s="78">
        <v>396</v>
      </c>
      <c r="Q2000" s="78">
        <v>670</v>
      </c>
      <c r="R2000" s="79">
        <v>7.9790449325005036E-2</v>
      </c>
      <c r="S2000" s="79">
        <v>7.9714455681142174E-2</v>
      </c>
      <c r="T2000" s="78" t="str">
        <f>VLOOKUP(Table5[[#This Row],[ODS Code]],Lookup!A:D,4,FALSE)</f>
        <v>Ealing</v>
      </c>
      <c r="U2000" s="78" t="str">
        <f>VLOOKUP(Table5[[#This Row],[ODS Code]],Lookup!A:E,3,FALSE)</f>
        <v>South Southall</v>
      </c>
      <c r="V2000" s="78" t="str">
        <f>VLOOKUP(Table5[[#This Row],[ODS Code]],Lookup!A:F,2,FALSE)</f>
        <v>FEATHERSTONE ROAD</v>
      </c>
      <c r="W2000" s="78" t="str">
        <f>VLOOKUP(Table5[[#This Row],[ODS Code]],Lookup!A:G,5,FALSE)</f>
        <v>Y02342</v>
      </c>
    </row>
    <row r="2001" spans="1:23" x14ac:dyDescent="0.35">
      <c r="A2001" s="80">
        <v>45536</v>
      </c>
      <c r="B2001" t="s">
        <v>142</v>
      </c>
      <c r="C2001" t="s">
        <v>1122</v>
      </c>
      <c r="D2001" t="s">
        <v>1120</v>
      </c>
      <c r="E2001" t="s">
        <v>854</v>
      </c>
      <c r="F2001" s="78">
        <v>4496</v>
      </c>
      <c r="G2001" s="78">
        <v>10563</v>
      </c>
      <c r="H2001" s="78">
        <v>311</v>
      </c>
      <c r="I2001" s="78">
        <v>710</v>
      </c>
      <c r="J2001" s="78">
        <v>2814</v>
      </c>
      <c r="K2001" s="78">
        <v>6702</v>
      </c>
      <c r="L2001" s="78">
        <v>800</v>
      </c>
      <c r="M2001" s="78">
        <v>1850</v>
      </c>
      <c r="N2001" s="78">
        <v>343</v>
      </c>
      <c r="O2001" s="78">
        <v>798</v>
      </c>
      <c r="P2001" s="78">
        <v>228</v>
      </c>
      <c r="Q2001" s="78">
        <v>503</v>
      </c>
      <c r="R2001" s="79">
        <v>5.0711743772241996E-2</v>
      </c>
      <c r="S2001" s="79">
        <v>4.7619047619047616E-2</v>
      </c>
      <c r="T2001" s="78" t="str">
        <f>VLOOKUP(Table5[[#This Row],[ODS Code]],Lookup!A:D,4,FALSE)</f>
        <v>Ealing</v>
      </c>
      <c r="U2001" s="78" t="str">
        <f>VLOOKUP(Table5[[#This Row],[ODS Code]],Lookup!A:E,3,FALSE)</f>
        <v>South Southall</v>
      </c>
      <c r="V2001" s="78" t="str">
        <f>VLOOKUP(Table5[[#This Row],[ODS Code]],Lookup!A:F,2,FALSE)</f>
        <v>GURU NANAK MEDICAL CENTRE</v>
      </c>
      <c r="W2001" s="78" t="str">
        <f>VLOOKUP(Table5[[#This Row],[ODS Code]],Lookup!A:G,5,FALSE)</f>
        <v>E85121</v>
      </c>
    </row>
    <row r="2002" spans="1:23" x14ac:dyDescent="0.35">
      <c r="A2002" s="80">
        <v>45536</v>
      </c>
      <c r="B2002" t="s">
        <v>147</v>
      </c>
      <c r="C2002" t="s">
        <v>1123</v>
      </c>
      <c r="D2002" t="s">
        <v>1120</v>
      </c>
      <c r="E2002" t="s">
        <v>854</v>
      </c>
      <c r="F2002" s="78">
        <v>0</v>
      </c>
      <c r="G2002" s="78">
        <v>0</v>
      </c>
      <c r="H2002" s="78">
        <v>0</v>
      </c>
      <c r="I2002" s="78">
        <v>0</v>
      </c>
      <c r="J2002" s="78">
        <v>0</v>
      </c>
      <c r="K2002" s="78">
        <v>0</v>
      </c>
      <c r="L2002" s="78">
        <v>0</v>
      </c>
      <c r="M2002" s="78">
        <v>0</v>
      </c>
      <c r="N2002" s="78">
        <v>0</v>
      </c>
      <c r="O2002" s="78">
        <v>0</v>
      </c>
      <c r="P2002" s="78">
        <v>0</v>
      </c>
      <c r="Q2002" s="78">
        <v>0</v>
      </c>
      <c r="R2002" s="79">
        <v>0</v>
      </c>
      <c r="S2002" s="79">
        <v>0</v>
      </c>
      <c r="T2002" s="78" t="str">
        <f>VLOOKUP(Table5[[#This Row],[ODS Code]],Lookup!A:D,4,FALSE)</f>
        <v>Ealing</v>
      </c>
      <c r="U2002" s="78" t="str">
        <f>VLOOKUP(Table5[[#This Row],[ODS Code]],Lookup!A:E,3,FALSE)</f>
        <v>South Southall</v>
      </c>
      <c r="V2002" s="78" t="str">
        <f>VLOOKUP(Table5[[#This Row],[ODS Code]],Lookup!A:F,2,FALSE)</f>
        <v>HAMMOND ROAD SURGERY</v>
      </c>
      <c r="W2002" s="78" t="str">
        <f>VLOOKUP(Table5[[#This Row],[ODS Code]],Lookup!A:G,5,FALSE)</f>
        <v>E85090</v>
      </c>
    </row>
    <row r="2003" spans="1:23" x14ac:dyDescent="0.35">
      <c r="A2003" s="80">
        <v>45536</v>
      </c>
      <c r="B2003" t="s">
        <v>301</v>
      </c>
      <c r="C2003" t="s">
        <v>1124</v>
      </c>
      <c r="D2003" t="s">
        <v>1120</v>
      </c>
      <c r="E2003" t="s">
        <v>854</v>
      </c>
      <c r="F2003" s="78">
        <v>2405</v>
      </c>
      <c r="G2003" s="78">
        <v>4733</v>
      </c>
      <c r="H2003" s="78">
        <v>155</v>
      </c>
      <c r="I2003" s="78">
        <v>306</v>
      </c>
      <c r="J2003" s="78">
        <v>1416</v>
      </c>
      <c r="K2003" s="78">
        <v>2790</v>
      </c>
      <c r="L2003" s="78">
        <v>486</v>
      </c>
      <c r="M2003" s="78">
        <v>966</v>
      </c>
      <c r="N2003" s="78">
        <v>169</v>
      </c>
      <c r="O2003" s="78">
        <v>330</v>
      </c>
      <c r="P2003" s="78">
        <v>179</v>
      </c>
      <c r="Q2003" s="78">
        <v>341</v>
      </c>
      <c r="R2003" s="79">
        <v>7.4428274428274432E-2</v>
      </c>
      <c r="S2003" s="79">
        <v>7.2047327276568776E-2</v>
      </c>
      <c r="T2003" s="78" t="str">
        <f>VLOOKUP(Table5[[#This Row],[ODS Code]],Lookup!A:D,4,FALSE)</f>
        <v>Ealing</v>
      </c>
      <c r="U2003" s="78" t="str">
        <f>VLOOKUP(Table5[[#This Row],[ODS Code]],Lookup!A:E,3,FALSE)</f>
        <v>South Southall</v>
      </c>
      <c r="V2003" s="78" t="str">
        <f>VLOOKUP(Table5[[#This Row],[ODS Code]],Lookup!A:F,2,FALSE)</f>
        <v>SUNRISE MEDICAL CENTRE</v>
      </c>
      <c r="W2003" s="78" t="str">
        <f>VLOOKUP(Table5[[#This Row],[ODS Code]],Lookup!A:G,5,FALSE)</f>
        <v>E85656</v>
      </c>
    </row>
    <row r="2004" spans="1:23" x14ac:dyDescent="0.35">
      <c r="A2004" s="80">
        <v>45536</v>
      </c>
      <c r="B2004" t="s">
        <v>366</v>
      </c>
      <c r="C2004" t="s">
        <v>1125</v>
      </c>
      <c r="D2004" t="s">
        <v>1120</v>
      </c>
      <c r="E2004" t="s">
        <v>854</v>
      </c>
      <c r="F2004" s="78">
        <v>0</v>
      </c>
      <c r="G2004" s="78">
        <v>0</v>
      </c>
      <c r="H2004" s="78">
        <v>0</v>
      </c>
      <c r="I2004" s="78">
        <v>0</v>
      </c>
      <c r="J2004" s="78">
        <v>0</v>
      </c>
      <c r="K2004" s="78">
        <v>0</v>
      </c>
      <c r="L2004" s="78">
        <v>0</v>
      </c>
      <c r="M2004" s="78">
        <v>0</v>
      </c>
      <c r="N2004" s="78">
        <v>0</v>
      </c>
      <c r="O2004" s="78">
        <v>0</v>
      </c>
      <c r="P2004" s="78">
        <v>0</v>
      </c>
      <c r="Q2004" s="78">
        <v>0</v>
      </c>
      <c r="R2004" s="79">
        <v>0</v>
      </c>
      <c r="S2004" s="79">
        <v>0</v>
      </c>
      <c r="T2004" s="78" t="str">
        <f>VLOOKUP(Table5[[#This Row],[ODS Code]],Lookup!A:D,4,FALSE)</f>
        <v>Ealing</v>
      </c>
      <c r="U2004" s="78" t="str">
        <f>VLOOKUP(Table5[[#This Row],[ODS Code]],Lookup!A:E,3,FALSE)</f>
        <v>South Southall</v>
      </c>
      <c r="V2004" s="78" t="str">
        <f>VLOOKUP(Table5[[#This Row],[ODS Code]],Lookup!A:F,2,FALSE)</f>
        <v>THE SOUTHALL MEDICAL CENTRE</v>
      </c>
      <c r="W2004" s="78" t="str">
        <f>VLOOKUP(Table5[[#This Row],[ODS Code]],Lookup!A:G,5,FALSE)</f>
        <v>E85633</v>
      </c>
    </row>
    <row r="2005" spans="1:23" x14ac:dyDescent="0.35">
      <c r="A2005" s="80">
        <v>45536</v>
      </c>
      <c r="B2005" t="s">
        <v>391</v>
      </c>
      <c r="C2005" t="s">
        <v>1126</v>
      </c>
      <c r="D2005" t="s">
        <v>1120</v>
      </c>
      <c r="E2005" t="s">
        <v>854</v>
      </c>
      <c r="F2005" s="78">
        <v>0</v>
      </c>
      <c r="G2005" s="78">
        <v>0</v>
      </c>
      <c r="H2005" s="78">
        <v>0</v>
      </c>
      <c r="I2005" s="78">
        <v>0</v>
      </c>
      <c r="J2005" s="78">
        <v>0</v>
      </c>
      <c r="K2005" s="78">
        <v>0</v>
      </c>
      <c r="L2005" s="78">
        <v>0</v>
      </c>
      <c r="M2005" s="78">
        <v>0</v>
      </c>
      <c r="N2005" s="78">
        <v>0</v>
      </c>
      <c r="O2005" s="78">
        <v>0</v>
      </c>
      <c r="P2005" s="78">
        <v>0</v>
      </c>
      <c r="Q2005" s="78">
        <v>0</v>
      </c>
      <c r="R2005" s="79">
        <v>0</v>
      </c>
      <c r="S2005" s="79">
        <v>0</v>
      </c>
      <c r="T2005" s="78" t="str">
        <f>VLOOKUP(Table5[[#This Row],[ODS Code]],Lookup!A:D,4,FALSE)</f>
        <v>Ealing</v>
      </c>
      <c r="U2005" s="78" t="str">
        <f>VLOOKUP(Table5[[#This Row],[ODS Code]],Lookup!A:E,3,FALSE)</f>
        <v>South Southall</v>
      </c>
      <c r="V2005" s="78" t="str">
        <f>VLOOKUP(Table5[[#This Row],[ODS Code]],Lookup!A:F,2,FALSE)</f>
        <v>WATERSIDE MEDICAL CENTRE</v>
      </c>
      <c r="W2005" s="78" t="str">
        <f>VLOOKUP(Table5[[#This Row],[ODS Code]],Lookup!A:G,5,FALSE)</f>
        <v>E85006</v>
      </c>
    </row>
    <row r="2006" spans="1:23" x14ac:dyDescent="0.35">
      <c r="A2006" s="80">
        <v>45536</v>
      </c>
      <c r="B2006" t="s">
        <v>392</v>
      </c>
      <c r="C2006" t="s">
        <v>1127</v>
      </c>
      <c r="D2006" t="s">
        <v>1120</v>
      </c>
      <c r="E2006" t="s">
        <v>854</v>
      </c>
      <c r="F2006" s="78">
        <v>0</v>
      </c>
      <c r="G2006" s="78">
        <v>0</v>
      </c>
      <c r="H2006" s="78">
        <v>0</v>
      </c>
      <c r="I2006" s="78">
        <v>0</v>
      </c>
      <c r="J2006" s="78">
        <v>0</v>
      </c>
      <c r="K2006" s="78">
        <v>0</v>
      </c>
      <c r="L2006" s="78">
        <v>0</v>
      </c>
      <c r="M2006" s="78">
        <v>0</v>
      </c>
      <c r="N2006" s="78">
        <v>0</v>
      </c>
      <c r="O2006" s="78">
        <v>0</v>
      </c>
      <c r="P2006" s="78">
        <v>0</v>
      </c>
      <c r="Q2006" s="78">
        <v>0</v>
      </c>
      <c r="R2006" s="79">
        <v>0</v>
      </c>
      <c r="S2006" s="79">
        <v>0</v>
      </c>
      <c r="T2006" s="78" t="str">
        <f>VLOOKUP(Table5[[#This Row],[ODS Code]],Lookup!A:D,4,FALSE)</f>
        <v>Ealing</v>
      </c>
      <c r="U2006" s="78" t="str">
        <f>VLOOKUP(Table5[[#This Row],[ODS Code]],Lookup!A:E,3,FALSE)</f>
        <v>South Southall</v>
      </c>
      <c r="V2006" s="78" t="str">
        <f>VLOOKUP(Table5[[#This Row],[ODS Code]],Lookup!A:F,2,FALSE)</f>
        <v>NORWOOD ROAD SURGERY (KENNEDY)</v>
      </c>
      <c r="W2006" s="78" t="str">
        <f>VLOOKUP(Table5[[#This Row],[ODS Code]],Lookup!A:G,5,FALSE)</f>
        <v>E85061</v>
      </c>
    </row>
    <row r="2007" spans="1:23" x14ac:dyDescent="0.35">
      <c r="A2007" s="80">
        <v>45536</v>
      </c>
      <c r="B2007" t="s">
        <v>34</v>
      </c>
      <c r="C2007" t="s">
        <v>1128</v>
      </c>
      <c r="D2007" t="s">
        <v>1129</v>
      </c>
      <c r="E2007" t="s">
        <v>854</v>
      </c>
      <c r="F2007" s="78">
        <v>17872</v>
      </c>
      <c r="G2007" s="78">
        <v>34671</v>
      </c>
      <c r="H2007" s="78">
        <v>1899</v>
      </c>
      <c r="I2007" s="78">
        <v>3729</v>
      </c>
      <c r="J2007" s="78">
        <v>6969</v>
      </c>
      <c r="K2007" s="78">
        <v>13355</v>
      </c>
      <c r="L2007" s="78">
        <v>5675</v>
      </c>
      <c r="M2007" s="78">
        <v>11010</v>
      </c>
      <c r="N2007" s="78">
        <v>1743</v>
      </c>
      <c r="O2007" s="78">
        <v>3447</v>
      </c>
      <c r="P2007" s="78">
        <v>1586</v>
      </c>
      <c r="Q2007" s="78">
        <v>3130</v>
      </c>
      <c r="R2007" s="79">
        <v>8.8742166517457477E-2</v>
      </c>
      <c r="S2007" s="79">
        <v>9.0277176891350119E-2</v>
      </c>
      <c r="T2007" s="78" t="str">
        <f>VLOOKUP(Table5[[#This Row],[ODS Code]],Lookup!A:D,4,FALSE)</f>
        <v>Central London</v>
      </c>
      <c r="U2007" s="78" t="str">
        <f>VLOOKUP(Table5[[#This Row],[ODS Code]],Lookup!A:E,3,FALSE)</f>
        <v>South Westminster Primary Care Network</v>
      </c>
      <c r="V2007" s="78" t="str">
        <f>VLOOKUP(Table5[[#This Row],[ODS Code]],Lookup!A:F,2,FALSE)</f>
        <v>BELGRAVE MEDICAL CENTRE</v>
      </c>
      <c r="W2007" s="78" t="str">
        <f>VLOOKUP(Table5[[#This Row],[ODS Code]],Lookup!A:G,5,FALSE)</f>
        <v>E87753</v>
      </c>
    </row>
    <row r="2008" spans="1:23" x14ac:dyDescent="0.35">
      <c r="A2008" s="80">
        <v>45536</v>
      </c>
      <c r="B2008" t="s">
        <v>35</v>
      </c>
      <c r="C2008" t="s">
        <v>1130</v>
      </c>
      <c r="D2008" t="s">
        <v>1129</v>
      </c>
      <c r="E2008" t="s">
        <v>854</v>
      </c>
      <c r="F2008" s="78">
        <v>5772</v>
      </c>
      <c r="G2008" s="78">
        <v>11548</v>
      </c>
      <c r="H2008" s="78">
        <v>600</v>
      </c>
      <c r="I2008" s="78">
        <v>1201</v>
      </c>
      <c r="J2008" s="78">
        <v>2726</v>
      </c>
      <c r="K2008" s="78">
        <v>5455</v>
      </c>
      <c r="L2008" s="78">
        <v>1732</v>
      </c>
      <c r="M2008" s="78">
        <v>3464</v>
      </c>
      <c r="N2008" s="78">
        <v>357</v>
      </c>
      <c r="O2008" s="78">
        <v>714</v>
      </c>
      <c r="P2008" s="78">
        <v>357</v>
      </c>
      <c r="Q2008" s="78">
        <v>714</v>
      </c>
      <c r="R2008" s="79">
        <v>6.1850311850311854E-2</v>
      </c>
      <c r="S2008" s="79">
        <v>6.182888811915483E-2</v>
      </c>
      <c r="T2008" s="78" t="str">
        <f>VLOOKUP(Table5[[#This Row],[ODS Code]],Lookup!A:D,4,FALSE)</f>
        <v>Central London</v>
      </c>
      <c r="U2008" s="78" t="str">
        <f>VLOOKUP(Table5[[#This Row],[ODS Code]],Lookup!A:E,3,FALSE)</f>
        <v>South Westminster Primary Care Network</v>
      </c>
      <c r="V2008" s="78" t="str">
        <f>VLOOKUP(Table5[[#This Row],[ODS Code]],Lookup!A:F,2,FALSE)</f>
        <v>BELGRAVIA SURGERY</v>
      </c>
      <c r="W2008" s="78" t="str">
        <f>VLOOKUP(Table5[[#This Row],[ODS Code]],Lookup!A:G,5,FALSE)</f>
        <v>E87005</v>
      </c>
    </row>
    <row r="2009" spans="1:23" x14ac:dyDescent="0.35">
      <c r="A2009" s="80">
        <v>45536</v>
      </c>
      <c r="B2009" t="s">
        <v>188</v>
      </c>
      <c r="C2009" t="s">
        <v>1131</v>
      </c>
      <c r="D2009" t="s">
        <v>1129</v>
      </c>
      <c r="E2009" t="s">
        <v>854</v>
      </c>
      <c r="F2009" s="78">
        <v>2885</v>
      </c>
      <c r="G2009" s="78">
        <v>5771</v>
      </c>
      <c r="H2009" s="78">
        <v>273</v>
      </c>
      <c r="I2009" s="78">
        <v>546</v>
      </c>
      <c r="J2009" s="78">
        <v>2018</v>
      </c>
      <c r="K2009" s="78">
        <v>4037</v>
      </c>
      <c r="L2009" s="78">
        <v>372</v>
      </c>
      <c r="M2009" s="78">
        <v>744</v>
      </c>
      <c r="N2009" s="78">
        <v>101</v>
      </c>
      <c r="O2009" s="78">
        <v>202</v>
      </c>
      <c r="P2009" s="78">
        <v>121</v>
      </c>
      <c r="Q2009" s="78">
        <v>242</v>
      </c>
      <c r="R2009" s="79">
        <v>4.1941074523396883E-2</v>
      </c>
      <c r="S2009" s="79">
        <v>4.1933806965863803E-2</v>
      </c>
      <c r="T2009" s="78" t="str">
        <f>VLOOKUP(Table5[[#This Row],[ODS Code]],Lookup!A:D,4,FALSE)</f>
        <v>Central London</v>
      </c>
      <c r="U2009" s="78" t="str">
        <f>VLOOKUP(Table5[[#This Row],[ODS Code]],Lookup!A:E,3,FALSE)</f>
        <v>South Westminster Primary Care Network</v>
      </c>
      <c r="V2009" s="78" t="str">
        <f>VLOOKUP(Table5[[#This Row],[ODS Code]],Lookup!A:F,2,FALSE)</f>
        <v>KINGS COLLEGE HEALTH CENTRE</v>
      </c>
      <c r="W2009" s="78" t="str">
        <f>VLOOKUP(Table5[[#This Row],[ODS Code]],Lookup!A:G,5,FALSE)</f>
        <v>E87768</v>
      </c>
    </row>
    <row r="2010" spans="1:23" x14ac:dyDescent="0.35">
      <c r="A2010" s="80">
        <v>45536</v>
      </c>
      <c r="B2010" t="s">
        <v>215</v>
      </c>
      <c r="C2010" t="s">
        <v>1132</v>
      </c>
      <c r="D2010" t="s">
        <v>1129</v>
      </c>
      <c r="E2010" t="s">
        <v>854</v>
      </c>
      <c r="F2010" s="78">
        <v>1431</v>
      </c>
      <c r="G2010" s="78">
        <v>3154</v>
      </c>
      <c r="H2010" s="78">
        <v>123</v>
      </c>
      <c r="I2010" s="78">
        <v>275</v>
      </c>
      <c r="J2010" s="78">
        <v>703</v>
      </c>
      <c r="K2010" s="78">
        <v>1555</v>
      </c>
      <c r="L2010" s="78">
        <v>326</v>
      </c>
      <c r="M2010" s="78">
        <v>708</v>
      </c>
      <c r="N2010" s="78">
        <v>123</v>
      </c>
      <c r="O2010" s="78">
        <v>267</v>
      </c>
      <c r="P2010" s="78">
        <v>156</v>
      </c>
      <c r="Q2010" s="78">
        <v>349</v>
      </c>
      <c r="R2010" s="79">
        <v>0.1090146750524109</v>
      </c>
      <c r="S2010" s="79">
        <v>0.11065313887127458</v>
      </c>
      <c r="T2010" s="78" t="str">
        <f>VLOOKUP(Table5[[#This Row],[ODS Code]],Lookup!A:D,4,FALSE)</f>
        <v>Central London</v>
      </c>
      <c r="U2010" s="78" t="str">
        <f>VLOOKUP(Table5[[#This Row],[ODS Code]],Lookup!A:E,3,FALSE)</f>
        <v>South Westminster Primary Care Network</v>
      </c>
      <c r="V2010" s="78" t="str">
        <f>VLOOKUP(Table5[[#This Row],[ODS Code]],Lookup!A:F,2,FALSE)</f>
        <v>MILLBANK MEDICAL CENTRE</v>
      </c>
      <c r="W2010" s="78" t="str">
        <f>VLOOKUP(Table5[[#This Row],[ODS Code]],Lookup!A:G,5,FALSE)</f>
        <v>E87739</v>
      </c>
    </row>
    <row r="2011" spans="1:23" x14ac:dyDescent="0.35">
      <c r="A2011" s="80">
        <v>45536</v>
      </c>
      <c r="B2011" t="s">
        <v>243</v>
      </c>
      <c r="C2011" t="s">
        <v>1133</v>
      </c>
      <c r="D2011" t="s">
        <v>1129</v>
      </c>
      <c r="E2011" t="s">
        <v>854</v>
      </c>
      <c r="F2011" s="78">
        <v>9447</v>
      </c>
      <c r="G2011" s="78">
        <v>18950</v>
      </c>
      <c r="H2011" s="78">
        <v>983</v>
      </c>
      <c r="I2011" s="78">
        <v>1975</v>
      </c>
      <c r="J2011" s="78">
        <v>4132</v>
      </c>
      <c r="K2011" s="78">
        <v>8266</v>
      </c>
      <c r="L2011" s="78">
        <v>2413</v>
      </c>
      <c r="M2011" s="78">
        <v>4851</v>
      </c>
      <c r="N2011" s="78">
        <v>820</v>
      </c>
      <c r="O2011" s="78">
        <v>1655</v>
      </c>
      <c r="P2011" s="78">
        <v>1099</v>
      </c>
      <c r="Q2011" s="78">
        <v>2203</v>
      </c>
      <c r="R2011" s="79">
        <v>0.11633322747962316</v>
      </c>
      <c r="S2011" s="79">
        <v>0.1162532981530343</v>
      </c>
      <c r="T2011" s="78" t="str">
        <f>VLOOKUP(Table5[[#This Row],[ODS Code]],Lookup!A:D,4,FALSE)</f>
        <v>Central London</v>
      </c>
      <c r="U2011" s="78" t="str">
        <f>VLOOKUP(Table5[[#This Row],[ODS Code]],Lookup!A:E,3,FALSE)</f>
        <v>South Westminster Primary Care Network</v>
      </c>
      <c r="V2011" s="78" t="str">
        <f>VLOOKUP(Table5[[#This Row],[ODS Code]],Lookup!A:F,2,FALSE)</f>
        <v>PIMLICO HEALTH AT THE MARVEN SURGERY</v>
      </c>
      <c r="W2011" s="78" t="str">
        <f>VLOOKUP(Table5[[#This Row],[ODS Code]],Lookup!A:G,5,FALSE)</f>
        <v>E87034</v>
      </c>
    </row>
    <row r="2012" spans="1:23" x14ac:dyDescent="0.35">
      <c r="A2012" s="80">
        <v>45536</v>
      </c>
      <c r="B2012" t="s">
        <v>321</v>
      </c>
      <c r="C2012" t="s">
        <v>1134</v>
      </c>
      <c r="D2012" t="s">
        <v>1129</v>
      </c>
      <c r="E2012" t="s">
        <v>854</v>
      </c>
      <c r="F2012" s="78">
        <v>0</v>
      </c>
      <c r="G2012" s="78">
        <v>0</v>
      </c>
      <c r="H2012" s="78">
        <v>0</v>
      </c>
      <c r="I2012" s="78">
        <v>0</v>
      </c>
      <c r="J2012" s="78">
        <v>0</v>
      </c>
      <c r="K2012" s="78">
        <v>0</v>
      </c>
      <c r="L2012" s="78">
        <v>0</v>
      </c>
      <c r="M2012" s="78">
        <v>0</v>
      </c>
      <c r="N2012" s="78">
        <v>0</v>
      </c>
      <c r="O2012" s="78">
        <v>0</v>
      </c>
      <c r="P2012" s="78">
        <v>0</v>
      </c>
      <c r="Q2012" s="78">
        <v>0</v>
      </c>
      <c r="R2012" s="79">
        <v>0</v>
      </c>
      <c r="S2012" s="79">
        <v>0</v>
      </c>
      <c r="T2012" s="78" t="str">
        <f>VLOOKUP(Table5[[#This Row],[ODS Code]],Lookup!A:D,4,FALSE)</f>
        <v>Central London</v>
      </c>
      <c r="U2012" s="78" t="str">
        <f>VLOOKUP(Table5[[#This Row],[ODS Code]],Lookup!A:E,3,FALSE)</f>
        <v>South Westminster Primary Care Network</v>
      </c>
      <c r="V2012" s="78" t="str">
        <f>VLOOKUP(Table5[[#This Row],[ODS Code]],Lookup!A:F,2,FALSE)</f>
        <v>THE DOCTOR HICKEY SURGERY</v>
      </c>
      <c r="W2012" s="78" t="str">
        <f>VLOOKUP(Table5[[#This Row],[ODS Code]],Lookup!A:G,5,FALSE)</f>
        <v>E87740</v>
      </c>
    </row>
    <row r="2013" spans="1:23" x14ac:dyDescent="0.35">
      <c r="A2013" s="80">
        <v>45536</v>
      </c>
      <c r="B2013" t="s">
        <v>388</v>
      </c>
      <c r="C2013" t="s">
        <v>1135</v>
      </c>
      <c r="D2013" t="s">
        <v>1129</v>
      </c>
      <c r="E2013" t="s">
        <v>854</v>
      </c>
      <c r="F2013" s="78">
        <v>24306</v>
      </c>
      <c r="G2013" s="78">
        <v>53952</v>
      </c>
      <c r="H2013" s="78">
        <v>2145</v>
      </c>
      <c r="I2013" s="78">
        <v>4755</v>
      </c>
      <c r="J2013" s="78">
        <v>12783</v>
      </c>
      <c r="K2013" s="78">
        <v>28163</v>
      </c>
      <c r="L2013" s="78">
        <v>6963</v>
      </c>
      <c r="M2013" s="78">
        <v>15473</v>
      </c>
      <c r="N2013" s="78">
        <v>1109</v>
      </c>
      <c r="O2013" s="78">
        <v>2556</v>
      </c>
      <c r="P2013" s="78">
        <v>1306</v>
      </c>
      <c r="Q2013" s="78">
        <v>3005</v>
      </c>
      <c r="R2013" s="79">
        <v>5.3731588908088539E-2</v>
      </c>
      <c r="S2013" s="79">
        <v>5.5697657176749703E-2</v>
      </c>
      <c r="T2013" s="78" t="str">
        <f>VLOOKUP(Table5[[#This Row],[ODS Code]],Lookup!A:D,4,FALSE)</f>
        <v>Central London</v>
      </c>
      <c r="U2013" s="78" t="str">
        <f>VLOOKUP(Table5[[#This Row],[ODS Code]],Lookup!A:E,3,FALSE)</f>
        <v>South Westminster Primary Care Network</v>
      </c>
      <c r="V2013" s="78" t="str">
        <f>VLOOKUP(Table5[[#This Row],[ODS Code]],Lookup!A:F,2,FALSE)</f>
        <v>VICTORIA MEDICAL CENTRE</v>
      </c>
      <c r="W2013" s="78" t="str">
        <f>VLOOKUP(Table5[[#This Row],[ODS Code]],Lookup!A:G,5,FALSE)</f>
        <v>E87002</v>
      </c>
    </row>
    <row r="2014" spans="1:23" x14ac:dyDescent="0.35">
      <c r="A2014" s="80">
        <v>45536</v>
      </c>
      <c r="B2014" t="s">
        <v>401</v>
      </c>
      <c r="C2014" t="s">
        <v>1136</v>
      </c>
      <c r="D2014" t="s">
        <v>1129</v>
      </c>
      <c r="E2014" t="s">
        <v>854</v>
      </c>
      <c r="F2014" s="78">
        <v>0</v>
      </c>
      <c r="G2014" s="78">
        <v>0</v>
      </c>
      <c r="H2014" s="78">
        <v>0</v>
      </c>
      <c r="I2014" s="78">
        <v>0</v>
      </c>
      <c r="J2014" s="78">
        <v>0</v>
      </c>
      <c r="K2014" s="78">
        <v>0</v>
      </c>
      <c r="L2014" s="78">
        <v>0</v>
      </c>
      <c r="M2014" s="78">
        <v>0</v>
      </c>
      <c r="N2014" s="78">
        <v>0</v>
      </c>
      <c r="O2014" s="78">
        <v>0</v>
      </c>
      <c r="P2014" s="78">
        <v>0</v>
      </c>
      <c r="Q2014" s="78">
        <v>0</v>
      </c>
      <c r="R2014" s="79">
        <v>0</v>
      </c>
      <c r="S2014" s="79">
        <v>0</v>
      </c>
      <c r="T2014" s="78" t="str">
        <f>VLOOKUP(Table5[[#This Row],[ODS Code]],Lookup!A:D,4,FALSE)</f>
        <v>Central London</v>
      </c>
      <c r="U2014" s="78" t="str">
        <f>VLOOKUP(Table5[[#This Row],[ODS Code]],Lookup!A:E,3,FALSE)</f>
        <v>South Westminster Primary Care Network</v>
      </c>
      <c r="V2014" s="78" t="str">
        <f>VLOOKUP(Table5[[#This Row],[ODS Code]],Lookup!A:F,2,FALSE)</f>
        <v>WESTMINSTER SCHOOL</v>
      </c>
      <c r="W2014" s="78" t="str">
        <f>VLOOKUP(Table5[[#This Row],[ODS Code]],Lookup!A:G,5,FALSE)</f>
        <v>E87691</v>
      </c>
    </row>
    <row r="2015" spans="1:23" x14ac:dyDescent="0.35">
      <c r="A2015" s="80">
        <v>45536</v>
      </c>
      <c r="B2015" t="s">
        <v>102</v>
      </c>
      <c r="C2015" t="s">
        <v>1137</v>
      </c>
      <c r="D2015" t="s">
        <v>1138</v>
      </c>
      <c r="E2015" t="s">
        <v>854</v>
      </c>
      <c r="F2015" s="78">
        <v>3664</v>
      </c>
      <c r="G2015" s="78">
        <v>7333</v>
      </c>
      <c r="H2015" s="78">
        <v>519</v>
      </c>
      <c r="I2015" s="78">
        <v>1040</v>
      </c>
      <c r="J2015" s="78">
        <v>859</v>
      </c>
      <c r="K2015" s="78">
        <v>1719</v>
      </c>
      <c r="L2015" s="78">
        <v>1022</v>
      </c>
      <c r="M2015" s="78">
        <v>2045</v>
      </c>
      <c r="N2015" s="78">
        <v>474</v>
      </c>
      <c r="O2015" s="78">
        <v>949</v>
      </c>
      <c r="P2015" s="78">
        <v>790</v>
      </c>
      <c r="Q2015" s="78">
        <v>1580</v>
      </c>
      <c r="R2015" s="79">
        <v>0.21561135371179038</v>
      </c>
      <c r="S2015" s="79">
        <v>0.21546433928814945</v>
      </c>
      <c r="T2015" s="78" t="str">
        <f>VLOOKUP(Table5[[#This Row],[ODS Code]],Lookup!A:D,4,FALSE)</f>
        <v>Harrow</v>
      </c>
      <c r="U2015" s="78" t="str">
        <f>VLOOKUP(Table5[[#This Row],[ODS Code]],Lookup!A:E,3,FALSE)</f>
        <v>Sphere PCN</v>
      </c>
      <c r="V2015" s="78" t="str">
        <f>VLOOKUP(Table5[[#This Row],[ODS Code]],Lookup!A:F,2,FALSE)</f>
        <v>ELLIOTT HALL MEDICAL CTR.</v>
      </c>
      <c r="W2015" s="78" t="str">
        <f>VLOOKUP(Table5[[#This Row],[ODS Code]],Lookup!A:G,5,FALSE)</f>
        <v>E84061</v>
      </c>
    </row>
    <row r="2016" spans="1:23" x14ac:dyDescent="0.35">
      <c r="A2016" s="80">
        <v>45536</v>
      </c>
      <c r="B2016" t="s">
        <v>126</v>
      </c>
      <c r="C2016" t="s">
        <v>1139</v>
      </c>
      <c r="D2016" t="s">
        <v>1138</v>
      </c>
      <c r="E2016" t="s">
        <v>854</v>
      </c>
      <c r="F2016" s="78">
        <v>12993</v>
      </c>
      <c r="G2016" s="78">
        <v>32566</v>
      </c>
      <c r="H2016" s="78">
        <v>1444</v>
      </c>
      <c r="I2016" s="78">
        <v>3366</v>
      </c>
      <c r="J2016" s="78">
        <v>4007</v>
      </c>
      <c r="K2016" s="78">
        <v>11525</v>
      </c>
      <c r="L2016" s="78">
        <v>3828</v>
      </c>
      <c r="M2016" s="78">
        <v>8962</v>
      </c>
      <c r="N2016" s="78">
        <v>1792</v>
      </c>
      <c r="O2016" s="78">
        <v>4300</v>
      </c>
      <c r="P2016" s="78">
        <v>1922</v>
      </c>
      <c r="Q2016" s="78">
        <v>4413</v>
      </c>
      <c r="R2016" s="79">
        <v>0.14792580620334025</v>
      </c>
      <c r="S2016" s="79">
        <v>0.13550942700976479</v>
      </c>
      <c r="T2016" s="78" t="str">
        <f>VLOOKUP(Table5[[#This Row],[ODS Code]],Lookup!A:D,4,FALSE)</f>
        <v>Harrow</v>
      </c>
      <c r="U2016" s="78" t="str">
        <f>VLOOKUP(Table5[[#This Row],[ODS Code]],Lookup!A:E,3,FALSE)</f>
        <v>Sphere PCN</v>
      </c>
      <c r="V2016" s="78" t="str">
        <f>VLOOKUP(Table5[[#This Row],[ODS Code]],Lookup!A:F,2,FALSE)</f>
        <v>GP DIRECT</v>
      </c>
      <c r="W2016" s="78" t="str">
        <f>VLOOKUP(Table5[[#This Row],[ODS Code]],Lookup!A:G,5,FALSE)</f>
        <v>E84058</v>
      </c>
    </row>
    <row r="2017" spans="1:23" x14ac:dyDescent="0.35">
      <c r="A2017" s="80">
        <v>45536</v>
      </c>
      <c r="B2017" t="s">
        <v>150</v>
      </c>
      <c r="C2017" t="s">
        <v>1140</v>
      </c>
      <c r="D2017" t="s">
        <v>1138</v>
      </c>
      <c r="E2017" t="s">
        <v>854</v>
      </c>
      <c r="F2017" s="78">
        <v>1965</v>
      </c>
      <c r="G2017" s="78">
        <v>4096</v>
      </c>
      <c r="H2017" s="78">
        <v>268</v>
      </c>
      <c r="I2017" s="78">
        <v>558</v>
      </c>
      <c r="J2017" s="78">
        <v>595</v>
      </c>
      <c r="K2017" s="78">
        <v>1254</v>
      </c>
      <c r="L2017" s="78">
        <v>606</v>
      </c>
      <c r="M2017" s="78">
        <v>1249</v>
      </c>
      <c r="N2017" s="78">
        <v>224</v>
      </c>
      <c r="O2017" s="78">
        <v>473</v>
      </c>
      <c r="P2017" s="78">
        <v>272</v>
      </c>
      <c r="Q2017" s="78">
        <v>562</v>
      </c>
      <c r="R2017" s="79">
        <v>0.13842239185750635</v>
      </c>
      <c r="S2017" s="79">
        <v>0.13720703125</v>
      </c>
      <c r="T2017" s="78" t="str">
        <f>VLOOKUP(Table5[[#This Row],[ODS Code]],Lookup!A:D,4,FALSE)</f>
        <v>Harrow</v>
      </c>
      <c r="U2017" s="78" t="str">
        <f>VLOOKUP(Table5[[#This Row],[ODS Code]],Lookup!A:E,3,FALSE)</f>
        <v>Sphere PCN</v>
      </c>
      <c r="V2017" s="78" t="str">
        <f>VLOOKUP(Table5[[#This Row],[ODS Code]],Lookup!A:F,2,FALSE)</f>
        <v>HATCH END MEDICAL CENTRE</v>
      </c>
      <c r="W2017" s="78" t="str">
        <f>VLOOKUP(Table5[[#This Row],[ODS Code]],Lookup!A:G,5,FALSE)</f>
        <v>E84053</v>
      </c>
    </row>
    <row r="2018" spans="1:23" x14ac:dyDescent="0.35">
      <c r="A2018" s="80">
        <v>45536</v>
      </c>
      <c r="B2018" t="s">
        <v>290</v>
      </c>
      <c r="C2018" t="s">
        <v>1141</v>
      </c>
      <c r="D2018" t="s">
        <v>1138</v>
      </c>
      <c r="E2018" t="s">
        <v>854</v>
      </c>
      <c r="F2018" s="78">
        <v>4890</v>
      </c>
      <c r="G2018" s="78">
        <v>10636</v>
      </c>
      <c r="H2018" s="78">
        <v>510</v>
      </c>
      <c r="I2018" s="78">
        <v>1106</v>
      </c>
      <c r="J2018" s="78">
        <v>2081</v>
      </c>
      <c r="K2018" s="78">
        <v>4547</v>
      </c>
      <c r="L2018" s="78">
        <v>1325</v>
      </c>
      <c r="M2018" s="78">
        <v>2854</v>
      </c>
      <c r="N2018" s="78">
        <v>421</v>
      </c>
      <c r="O2018" s="78">
        <v>926</v>
      </c>
      <c r="P2018" s="78">
        <v>553</v>
      </c>
      <c r="Q2018" s="78">
        <v>1203</v>
      </c>
      <c r="R2018" s="79">
        <v>0.1130879345603272</v>
      </c>
      <c r="S2018" s="79">
        <v>0.11310643098909365</v>
      </c>
      <c r="T2018" s="78" t="str">
        <f>VLOOKUP(Table5[[#This Row],[ODS Code]],Lookup!A:D,4,FALSE)</f>
        <v>Harrow</v>
      </c>
      <c r="U2018" s="78" t="str">
        <f>VLOOKUP(Table5[[#This Row],[ODS Code]],Lookup!A:E,3,FALSE)</f>
        <v>Sphere PCN</v>
      </c>
      <c r="V2018" s="78" t="str">
        <f>VLOOKUP(Table5[[#This Row],[ODS Code]],Lookup!A:F,2,FALSE)</f>
        <v>ST. PETER'S MEDICAL CENTRE</v>
      </c>
      <c r="W2018" s="78" t="str">
        <f>VLOOKUP(Table5[[#This Row],[ODS Code]],Lookup!A:G,5,FALSE)</f>
        <v>E84693</v>
      </c>
    </row>
    <row r="2019" spans="1:23" x14ac:dyDescent="0.35">
      <c r="A2019" s="80">
        <v>45536</v>
      </c>
      <c r="B2019" t="s">
        <v>298</v>
      </c>
      <c r="C2019" t="s">
        <v>1142</v>
      </c>
      <c r="D2019" t="s">
        <v>1138</v>
      </c>
      <c r="E2019" t="s">
        <v>854</v>
      </c>
      <c r="F2019" s="78">
        <v>2089</v>
      </c>
      <c r="G2019" s="78">
        <v>4261</v>
      </c>
      <c r="H2019" s="78">
        <v>332</v>
      </c>
      <c r="I2019" s="78">
        <v>674</v>
      </c>
      <c r="J2019" s="78">
        <v>104</v>
      </c>
      <c r="K2019" s="78">
        <v>252</v>
      </c>
      <c r="L2019" s="78">
        <v>849</v>
      </c>
      <c r="M2019" s="78">
        <v>1719</v>
      </c>
      <c r="N2019" s="78">
        <v>363</v>
      </c>
      <c r="O2019" s="78">
        <v>729</v>
      </c>
      <c r="P2019" s="78">
        <v>441</v>
      </c>
      <c r="Q2019" s="78">
        <v>887</v>
      </c>
      <c r="R2019" s="79">
        <v>0.21110579224509335</v>
      </c>
      <c r="S2019" s="79">
        <v>0.20816709692560431</v>
      </c>
      <c r="T2019" s="78" t="str">
        <f>VLOOKUP(Table5[[#This Row],[ODS Code]],Lookup!A:D,4,FALSE)</f>
        <v>Harrow</v>
      </c>
      <c r="U2019" s="78" t="str">
        <f>VLOOKUP(Table5[[#This Row],[ODS Code]],Lookup!A:E,3,FALSE)</f>
        <v>Sphere PCN</v>
      </c>
      <c r="V2019" s="78" t="str">
        <f>VLOOKUP(Table5[[#This Row],[ODS Code]],Lookup!A:F,2,FALSE)</f>
        <v>STREATFIELD HEALTH CENTRE</v>
      </c>
      <c r="W2019" s="78" t="str">
        <f>VLOOKUP(Table5[[#This Row],[ODS Code]],Lookup!A:G,5,FALSE)</f>
        <v>E84018</v>
      </c>
    </row>
    <row r="2020" spans="1:23" x14ac:dyDescent="0.35">
      <c r="A2020" s="80">
        <v>45536</v>
      </c>
      <c r="B2020" t="s">
        <v>350</v>
      </c>
      <c r="C2020" t="s">
        <v>1143</v>
      </c>
      <c r="D2020" t="s">
        <v>1138</v>
      </c>
      <c r="E2020" t="s">
        <v>854</v>
      </c>
      <c r="F2020" s="78">
        <v>4935</v>
      </c>
      <c r="G2020" s="78">
        <v>10489</v>
      </c>
      <c r="H2020" s="78">
        <v>409</v>
      </c>
      <c r="I2020" s="78">
        <v>895</v>
      </c>
      <c r="J2020" s="78">
        <v>2332</v>
      </c>
      <c r="K2020" s="78">
        <v>4914</v>
      </c>
      <c r="L2020" s="78">
        <v>1199</v>
      </c>
      <c r="M2020" s="78">
        <v>2560</v>
      </c>
      <c r="N2020" s="78">
        <v>475</v>
      </c>
      <c r="O2020" s="78">
        <v>1001</v>
      </c>
      <c r="P2020" s="78">
        <v>520</v>
      </c>
      <c r="Q2020" s="78">
        <v>1119</v>
      </c>
      <c r="R2020" s="79">
        <v>0.10536980749746708</v>
      </c>
      <c r="S2020" s="79">
        <v>0.10668319191533988</v>
      </c>
      <c r="T2020" s="78" t="str">
        <f>VLOOKUP(Table5[[#This Row],[ODS Code]],Lookup!A:D,4,FALSE)</f>
        <v>Harrow</v>
      </c>
      <c r="U2020" s="78" t="str">
        <f>VLOOKUP(Table5[[#This Row],[ODS Code]],Lookup!A:E,3,FALSE)</f>
        <v>Sphere PCN</v>
      </c>
      <c r="V2020" s="78" t="str">
        <f>VLOOKUP(Table5[[#This Row],[ODS Code]],Lookup!A:F,2,FALSE)</f>
        <v>THE NORTHWICK SURGERY</v>
      </c>
      <c r="W2020" s="78" t="str">
        <f>VLOOKUP(Table5[[#This Row],[ODS Code]],Lookup!A:G,5,FALSE)</f>
        <v>E84044</v>
      </c>
    </row>
    <row r="2021" spans="1:23" x14ac:dyDescent="0.35">
      <c r="A2021" s="80">
        <v>45536</v>
      </c>
      <c r="B2021" t="s">
        <v>136</v>
      </c>
      <c r="C2021" t="s">
        <v>1144</v>
      </c>
      <c r="D2021" t="s">
        <v>1145</v>
      </c>
      <c r="E2021" t="s">
        <v>854</v>
      </c>
      <c r="F2021" s="78">
        <v>0</v>
      </c>
      <c r="G2021" s="78">
        <v>0</v>
      </c>
      <c r="H2021" s="78">
        <v>0</v>
      </c>
      <c r="I2021" s="78">
        <v>0</v>
      </c>
      <c r="J2021" s="78">
        <v>0</v>
      </c>
      <c r="K2021" s="78">
        <v>0</v>
      </c>
      <c r="L2021" s="78">
        <v>0</v>
      </c>
      <c r="M2021" s="78">
        <v>0</v>
      </c>
      <c r="N2021" s="78">
        <v>0</v>
      </c>
      <c r="O2021" s="78">
        <v>0</v>
      </c>
      <c r="P2021" s="78">
        <v>0</v>
      </c>
      <c r="Q2021" s="78">
        <v>0</v>
      </c>
      <c r="R2021" s="79">
        <v>0</v>
      </c>
      <c r="S2021" s="79">
        <v>0</v>
      </c>
      <c r="T2021" s="78" t="str">
        <f>VLOOKUP(Table5[[#This Row],[ODS Code]],Lookup!A:D,4,FALSE)</f>
        <v>Central London</v>
      </c>
      <c r="U2021" s="78" t="str">
        <f>VLOOKUP(Table5[[#This Row],[ODS Code]],Lookup!A:E,3,FALSE)</f>
        <v>St John’s Wood and Maida Vale Network</v>
      </c>
      <c r="V2021" s="78" t="str">
        <f>VLOOKUP(Table5[[#This Row],[ODS Code]],Lookup!A:F,2,FALSE)</f>
        <v>LANARK MEDICAL CENTRE</v>
      </c>
      <c r="W2021" s="78" t="str">
        <f>VLOOKUP(Table5[[#This Row],[ODS Code]],Lookup!A:G,5,FALSE)</f>
        <v>E87756</v>
      </c>
    </row>
    <row r="2022" spans="1:23" x14ac:dyDescent="0.35">
      <c r="A2022" s="80">
        <v>45536</v>
      </c>
      <c r="B2022" t="s">
        <v>205</v>
      </c>
      <c r="C2022" t="s">
        <v>1146</v>
      </c>
      <c r="D2022" t="s">
        <v>1145</v>
      </c>
      <c r="E2022" t="s">
        <v>854</v>
      </c>
      <c r="F2022" s="78">
        <v>0</v>
      </c>
      <c r="G2022" s="78">
        <v>0</v>
      </c>
      <c r="H2022" s="78">
        <v>0</v>
      </c>
      <c r="I2022" s="78">
        <v>0</v>
      </c>
      <c r="J2022" s="78">
        <v>0</v>
      </c>
      <c r="K2022" s="78">
        <v>0</v>
      </c>
      <c r="L2022" s="78">
        <v>0</v>
      </c>
      <c r="M2022" s="78">
        <v>0</v>
      </c>
      <c r="N2022" s="78">
        <v>0</v>
      </c>
      <c r="O2022" s="78">
        <v>0</v>
      </c>
      <c r="P2022" s="78">
        <v>0</v>
      </c>
      <c r="Q2022" s="78">
        <v>0</v>
      </c>
      <c r="R2022" s="79">
        <v>0</v>
      </c>
      <c r="S2022" s="79">
        <v>0</v>
      </c>
      <c r="T2022" s="78" t="str">
        <f>VLOOKUP(Table5[[#This Row],[ODS Code]],Lookup!A:D,4,FALSE)</f>
        <v>Central London</v>
      </c>
      <c r="U2022" s="78" t="str">
        <f>VLOOKUP(Table5[[#This Row],[ODS Code]],Lookup!A:E,3,FALSE)</f>
        <v>St John’s Wood and Maida Vale Network</v>
      </c>
      <c r="V2022" s="78" t="str">
        <f>VLOOKUP(Table5[[#This Row],[ODS Code]],Lookup!A:F,2,FALSE)</f>
        <v>LITTLE VENICE MEDICAL CENTRE</v>
      </c>
      <c r="W2022" s="78" t="str">
        <f>VLOOKUP(Table5[[#This Row],[ODS Code]],Lookup!A:G,5,FALSE)</f>
        <v>E87006</v>
      </c>
    </row>
    <row r="2023" spans="1:23" x14ac:dyDescent="0.35">
      <c r="A2023" s="80">
        <v>45536</v>
      </c>
      <c r="B2023" t="s">
        <v>206</v>
      </c>
      <c r="C2023" t="s">
        <v>1147</v>
      </c>
      <c r="D2023" t="s">
        <v>1145</v>
      </c>
      <c r="E2023" t="s">
        <v>854</v>
      </c>
      <c r="F2023" s="78">
        <v>314</v>
      </c>
      <c r="G2023" s="78">
        <v>628</v>
      </c>
      <c r="H2023" s="78">
        <v>33</v>
      </c>
      <c r="I2023" s="78">
        <v>66</v>
      </c>
      <c r="J2023" s="78">
        <v>143</v>
      </c>
      <c r="K2023" s="78">
        <v>286</v>
      </c>
      <c r="L2023" s="78">
        <v>87</v>
      </c>
      <c r="M2023" s="78">
        <v>174</v>
      </c>
      <c r="N2023" s="78">
        <v>21</v>
      </c>
      <c r="O2023" s="78">
        <v>42</v>
      </c>
      <c r="P2023" s="78">
        <v>30</v>
      </c>
      <c r="Q2023" s="78">
        <v>60</v>
      </c>
      <c r="R2023" s="79">
        <v>9.5541401273885357E-2</v>
      </c>
      <c r="S2023" s="79">
        <v>9.5541401273885357E-2</v>
      </c>
      <c r="T2023" s="78" t="str">
        <f>VLOOKUP(Table5[[#This Row],[ODS Code]],Lookup!A:D,4,FALSE)</f>
        <v>Central London</v>
      </c>
      <c r="U2023" s="78" t="str">
        <f>VLOOKUP(Table5[[#This Row],[ODS Code]],Lookup!A:E,3,FALSE)</f>
        <v>St John’s Wood and Maida Vale Network</v>
      </c>
      <c r="V2023" s="78" t="str">
        <f>VLOOKUP(Table5[[#This Row],[ODS Code]],Lookup!A:F,2,FALSE)</f>
        <v>MAIDA VALE MEDICAL CENTRE</v>
      </c>
      <c r="W2023" s="78" t="str">
        <f>VLOOKUP(Table5[[#This Row],[ODS Code]],Lookup!A:G,5,FALSE)</f>
        <v>E87010</v>
      </c>
    </row>
    <row r="2024" spans="1:23" x14ac:dyDescent="0.35">
      <c r="A2024" s="80">
        <v>45536</v>
      </c>
      <c r="B2024" t="s">
        <v>285</v>
      </c>
      <c r="C2024" t="s">
        <v>1148</v>
      </c>
      <c r="D2024" t="s">
        <v>1145</v>
      </c>
      <c r="E2024" t="s">
        <v>854</v>
      </c>
      <c r="F2024" s="78">
        <v>6149</v>
      </c>
      <c r="G2024" s="78">
        <v>14305</v>
      </c>
      <c r="H2024" s="78">
        <v>828</v>
      </c>
      <c r="I2024" s="78">
        <v>1871</v>
      </c>
      <c r="J2024" s="78">
        <v>2433</v>
      </c>
      <c r="K2024" s="78">
        <v>5887</v>
      </c>
      <c r="L2024" s="78">
        <v>1693</v>
      </c>
      <c r="M2024" s="78">
        <v>3868</v>
      </c>
      <c r="N2024" s="78">
        <v>630</v>
      </c>
      <c r="O2024" s="78">
        <v>1390</v>
      </c>
      <c r="P2024" s="78">
        <v>565</v>
      </c>
      <c r="Q2024" s="78">
        <v>1289</v>
      </c>
      <c r="R2024" s="79">
        <v>9.1884859326719789E-2</v>
      </c>
      <c r="S2024" s="79">
        <v>9.0108353722474666E-2</v>
      </c>
      <c r="T2024" s="78" t="str">
        <f>VLOOKUP(Table5[[#This Row],[ODS Code]],Lookup!A:D,4,FALSE)</f>
        <v>Central London</v>
      </c>
      <c r="U2024" s="78" t="str">
        <f>VLOOKUP(Table5[[#This Row],[ODS Code]],Lookup!A:E,3,FALSE)</f>
        <v>St John’s Wood and Maida Vale Network</v>
      </c>
      <c r="V2024" s="78" t="str">
        <f>VLOOKUP(Table5[[#This Row],[ODS Code]],Lookup!A:F,2,FALSE)</f>
        <v>ST JOHNS WOOD MEDICAL PRACTICE</v>
      </c>
      <c r="W2024" s="78" t="str">
        <f>VLOOKUP(Table5[[#This Row],[ODS Code]],Lookup!A:G,5,FALSE)</f>
        <v>E87609</v>
      </c>
    </row>
    <row r="2025" spans="1:23" x14ac:dyDescent="0.35">
      <c r="A2025" s="80">
        <v>45536</v>
      </c>
      <c r="B2025" t="s">
        <v>361</v>
      </c>
      <c r="C2025" t="s">
        <v>1149</v>
      </c>
      <c r="D2025" t="s">
        <v>1145</v>
      </c>
      <c r="E2025" t="s">
        <v>854</v>
      </c>
      <c r="F2025" s="78">
        <v>4393</v>
      </c>
      <c r="G2025" s="78">
        <v>8444</v>
      </c>
      <c r="H2025" s="78">
        <v>394</v>
      </c>
      <c r="I2025" s="78">
        <v>754</v>
      </c>
      <c r="J2025" s="78">
        <v>2485</v>
      </c>
      <c r="K2025" s="78">
        <v>4836</v>
      </c>
      <c r="L2025" s="78">
        <v>1024</v>
      </c>
      <c r="M2025" s="78">
        <v>1907</v>
      </c>
      <c r="N2025" s="78">
        <v>264</v>
      </c>
      <c r="O2025" s="78">
        <v>512</v>
      </c>
      <c r="P2025" s="78">
        <v>226</v>
      </c>
      <c r="Q2025" s="78">
        <v>435</v>
      </c>
      <c r="R2025" s="79">
        <v>5.1445481447757797E-2</v>
      </c>
      <c r="S2025" s="79">
        <v>5.1515869256276645E-2</v>
      </c>
      <c r="T2025" s="78" t="str">
        <f>VLOOKUP(Table5[[#This Row],[ODS Code]],Lookup!A:D,4,FALSE)</f>
        <v>Central London</v>
      </c>
      <c r="U2025" s="78" t="str">
        <f>VLOOKUP(Table5[[#This Row],[ODS Code]],Lookup!A:E,3,FALSE)</f>
        <v>St John’s Wood and Maida Vale Network</v>
      </c>
      <c r="V2025" s="78" t="str">
        <f>VLOOKUP(Table5[[#This Row],[ODS Code]],Lookup!A:F,2,FALSE)</f>
        <v>THE RANDOLPH SURGERY</v>
      </c>
      <c r="W2025" s="78" t="str">
        <f>VLOOKUP(Table5[[#This Row],[ODS Code]],Lookup!A:G,5,FALSE)</f>
        <v>E87046</v>
      </c>
    </row>
    <row r="2026" spans="1:23" x14ac:dyDescent="0.35">
      <c r="A2026" s="80">
        <v>45536</v>
      </c>
      <c r="B2026" t="s">
        <v>382</v>
      </c>
      <c r="C2026" t="s">
        <v>1150</v>
      </c>
      <c r="D2026" t="s">
        <v>1145</v>
      </c>
      <c r="E2026" t="s">
        <v>854</v>
      </c>
      <c r="F2026" s="78">
        <v>0</v>
      </c>
      <c r="G2026" s="78">
        <v>0</v>
      </c>
      <c r="H2026" s="78">
        <v>0</v>
      </c>
      <c r="I2026" s="78">
        <v>0</v>
      </c>
      <c r="J2026" s="78">
        <v>0</v>
      </c>
      <c r="K2026" s="78">
        <v>0</v>
      </c>
      <c r="L2026" s="78">
        <v>0</v>
      </c>
      <c r="M2026" s="78">
        <v>0</v>
      </c>
      <c r="N2026" s="78">
        <v>0</v>
      </c>
      <c r="O2026" s="78">
        <v>0</v>
      </c>
      <c r="P2026" s="78">
        <v>0</v>
      </c>
      <c r="Q2026" s="78">
        <v>0</v>
      </c>
      <c r="R2026" s="79">
        <v>0</v>
      </c>
      <c r="S2026" s="79">
        <v>0</v>
      </c>
      <c r="T2026" s="78" t="str">
        <f>VLOOKUP(Table5[[#This Row],[ODS Code]],Lookup!A:D,4,FALSE)</f>
        <v>Central London</v>
      </c>
      <c r="U2026" s="78" t="str">
        <f>VLOOKUP(Table5[[#This Row],[ODS Code]],Lookup!A:E,3,FALSE)</f>
        <v>St John’s Wood and Maida Vale Network</v>
      </c>
      <c r="V2026" s="78" t="str">
        <f>VLOOKUP(Table5[[#This Row],[ODS Code]],Lookup!A:F,2,FALSE)</f>
        <v>THIRD FLOOR LANARK ROAD MEDICAL CENTRE</v>
      </c>
      <c r="W2026" s="78" t="str">
        <f>VLOOKUP(Table5[[#This Row],[ODS Code]],Lookup!A:G,5,FALSE)</f>
        <v>E87663</v>
      </c>
    </row>
    <row r="2027" spans="1:23" x14ac:dyDescent="0.35">
      <c r="A2027" s="80">
        <v>45536</v>
      </c>
      <c r="B2027" t="s">
        <v>393</v>
      </c>
      <c r="C2027" t="s">
        <v>1151</v>
      </c>
      <c r="D2027" t="s">
        <v>1145</v>
      </c>
      <c r="E2027" t="s">
        <v>854</v>
      </c>
      <c r="F2027" s="78">
        <v>841</v>
      </c>
      <c r="G2027" s="78">
        <v>1682</v>
      </c>
      <c r="H2027" s="78">
        <v>87</v>
      </c>
      <c r="I2027" s="78">
        <v>174</v>
      </c>
      <c r="J2027" s="78">
        <v>404</v>
      </c>
      <c r="K2027" s="78">
        <v>808</v>
      </c>
      <c r="L2027" s="78">
        <v>260</v>
      </c>
      <c r="M2027" s="78">
        <v>520</v>
      </c>
      <c r="N2027" s="78">
        <v>46</v>
      </c>
      <c r="O2027" s="78">
        <v>92</v>
      </c>
      <c r="P2027" s="78">
        <v>44</v>
      </c>
      <c r="Q2027" s="78">
        <v>88</v>
      </c>
      <c r="R2027" s="79">
        <v>5.2318668252080855E-2</v>
      </c>
      <c r="S2027" s="79">
        <v>5.2318668252080855E-2</v>
      </c>
      <c r="T2027" s="78" t="str">
        <f>VLOOKUP(Table5[[#This Row],[ODS Code]],Lookup!A:D,4,FALSE)</f>
        <v>Central London</v>
      </c>
      <c r="U2027" s="78" t="str">
        <f>VLOOKUP(Table5[[#This Row],[ODS Code]],Lookup!A:E,3,FALSE)</f>
        <v>St John’s Wood and Maida Vale Network</v>
      </c>
      <c r="V2027" s="78" t="str">
        <f>VLOOKUP(Table5[[#This Row],[ODS Code]],Lookup!A:F,2,FALSE)</f>
        <v>WELLINGTON HEALTH CENTRE</v>
      </c>
      <c r="W2027" s="78" t="str">
        <f>VLOOKUP(Table5[[#This Row],[ODS Code]],Lookup!A:G,5,FALSE)</f>
        <v>E87754</v>
      </c>
    </row>
    <row r="2028" spans="1:23" x14ac:dyDescent="0.35">
      <c r="A2028" s="80">
        <v>45536</v>
      </c>
      <c r="B2028" t="s">
        <v>38</v>
      </c>
      <c r="C2028" t="s">
        <v>1119</v>
      </c>
      <c r="D2028" t="s">
        <v>1152</v>
      </c>
      <c r="E2028" t="s">
        <v>854</v>
      </c>
      <c r="F2028" s="78">
        <v>7606</v>
      </c>
      <c r="G2028" s="78">
        <v>19474</v>
      </c>
      <c r="H2028" s="78">
        <v>663</v>
      </c>
      <c r="I2028" s="78">
        <v>1696</v>
      </c>
      <c r="J2028" s="78">
        <v>3445</v>
      </c>
      <c r="K2028" s="78">
        <v>8722</v>
      </c>
      <c r="L2028" s="78">
        <v>1487</v>
      </c>
      <c r="M2028" s="78">
        <v>3827</v>
      </c>
      <c r="N2028" s="78">
        <v>801</v>
      </c>
      <c r="O2028" s="78">
        <v>2092</v>
      </c>
      <c r="P2028" s="78">
        <v>1210</v>
      </c>
      <c r="Q2028" s="78">
        <v>3137</v>
      </c>
      <c r="R2028" s="79">
        <v>0.1590849329476729</v>
      </c>
      <c r="S2028" s="79">
        <v>0.16108657697442744</v>
      </c>
      <c r="T2028" s="78" t="str">
        <f>VLOOKUP(Table5[[#This Row],[ODS Code]],Lookup!A:D,4,FALSE)</f>
        <v>Hillingdon</v>
      </c>
      <c r="U2028" s="78" t="str">
        <f>VLOOKUP(Table5[[#This Row],[ODS Code]],Lookup!A:E,3,FALSE)</f>
        <v>Synergy</v>
      </c>
      <c r="V2028" s="78" t="str">
        <f>VLOOKUP(Table5[[#This Row],[ODS Code]],Lookup!A:F,2,FALSE)</f>
        <v>BELMONT MEDICAL CENTRE</v>
      </c>
      <c r="W2028" s="78" t="str">
        <f>VLOOKUP(Table5[[#This Row],[ODS Code]],Lookup!A:G,5,FALSE)</f>
        <v>E86009</v>
      </c>
    </row>
    <row r="2029" spans="1:23" x14ac:dyDescent="0.35">
      <c r="A2029" s="80">
        <v>45536</v>
      </c>
      <c r="B2029" t="s">
        <v>51</v>
      </c>
      <c r="C2029" t="s">
        <v>1153</v>
      </c>
      <c r="D2029" t="s">
        <v>1152</v>
      </c>
      <c r="E2029" t="s">
        <v>854</v>
      </c>
      <c r="F2029" s="78">
        <v>697</v>
      </c>
      <c r="G2029" s="78">
        <v>1394</v>
      </c>
      <c r="H2029" s="78">
        <v>101</v>
      </c>
      <c r="I2029" s="78">
        <v>202</v>
      </c>
      <c r="J2029" s="78">
        <v>222</v>
      </c>
      <c r="K2029" s="78">
        <v>444</v>
      </c>
      <c r="L2029" s="78">
        <v>142</v>
      </c>
      <c r="M2029" s="78">
        <v>284</v>
      </c>
      <c r="N2029" s="78">
        <v>96</v>
      </c>
      <c r="O2029" s="78">
        <v>192</v>
      </c>
      <c r="P2029" s="78">
        <v>136</v>
      </c>
      <c r="Q2029" s="78">
        <v>272</v>
      </c>
      <c r="R2029" s="79">
        <v>0.1951219512195122</v>
      </c>
      <c r="S2029" s="79">
        <v>0.1951219512195122</v>
      </c>
      <c r="T2029" s="78" t="str">
        <f>VLOOKUP(Table5[[#This Row],[ODS Code]],Lookup!A:D,4,FALSE)</f>
        <v>Hillingdon</v>
      </c>
      <c r="U2029" s="78" t="str">
        <f>VLOOKUP(Table5[[#This Row],[ODS Code]],Lookup!A:E,3,FALSE)</f>
        <v>Synergy</v>
      </c>
      <c r="V2029" s="78" t="str">
        <f>VLOOKUP(Table5[[#This Row],[ODS Code]],Lookup!A:F,2,FALSE)</f>
        <v>BRUNEL MEDICAL CENTRE</v>
      </c>
      <c r="W2029" s="78" t="str">
        <f>VLOOKUP(Table5[[#This Row],[ODS Code]],Lookup!A:G,5,FALSE)</f>
        <v>E86030</v>
      </c>
    </row>
    <row r="2030" spans="1:23" x14ac:dyDescent="0.35">
      <c r="A2030" s="80">
        <v>45536</v>
      </c>
      <c r="B2030" t="s">
        <v>62</v>
      </c>
      <c r="C2030" t="s">
        <v>1154</v>
      </c>
      <c r="D2030" t="s">
        <v>1152</v>
      </c>
      <c r="E2030" t="s">
        <v>854</v>
      </c>
      <c r="F2030" s="78">
        <v>2661</v>
      </c>
      <c r="G2030" s="78">
        <v>5707</v>
      </c>
      <c r="H2030" s="78">
        <v>206</v>
      </c>
      <c r="I2030" s="78">
        <v>441</v>
      </c>
      <c r="J2030" s="78">
        <v>1349</v>
      </c>
      <c r="K2030" s="78">
        <v>2916</v>
      </c>
      <c r="L2030" s="78">
        <v>470</v>
      </c>
      <c r="M2030" s="78">
        <v>997</v>
      </c>
      <c r="N2030" s="78">
        <v>266</v>
      </c>
      <c r="O2030" s="78">
        <v>566</v>
      </c>
      <c r="P2030" s="78">
        <v>370</v>
      </c>
      <c r="Q2030" s="78">
        <v>787</v>
      </c>
      <c r="R2030" s="79">
        <v>0.13904547162720782</v>
      </c>
      <c r="S2030" s="79">
        <v>0.13790082355002628</v>
      </c>
      <c r="T2030" s="78" t="str">
        <f>VLOOKUP(Table5[[#This Row],[ODS Code]],Lookup!A:D,4,FALSE)</f>
        <v>Hillingdon</v>
      </c>
      <c r="U2030" s="78" t="str">
        <f>VLOOKUP(Table5[[#This Row],[ODS Code]],Lookup!A:E,3,FALSE)</f>
        <v>Synergy</v>
      </c>
      <c r="V2030" s="78" t="str">
        <f>VLOOKUP(Table5[[#This Row],[ODS Code]],Lookup!A:F,2,FALSE)</f>
        <v>CENTRAL UXBRIDGE SURGERY</v>
      </c>
      <c r="W2030" s="78" t="str">
        <f>VLOOKUP(Table5[[#This Row],[ODS Code]],Lookup!A:G,5,FALSE)</f>
        <v>E86015</v>
      </c>
    </row>
    <row r="2031" spans="1:23" x14ac:dyDescent="0.35">
      <c r="A2031" s="80">
        <v>45536</v>
      </c>
      <c r="B2031" t="s">
        <v>161</v>
      </c>
      <c r="C2031" t="s">
        <v>1155</v>
      </c>
      <c r="D2031" t="s">
        <v>1152</v>
      </c>
      <c r="E2031" t="s">
        <v>854</v>
      </c>
      <c r="F2031" s="78">
        <v>209</v>
      </c>
      <c r="G2031" s="78">
        <v>418</v>
      </c>
      <c r="H2031" s="78">
        <v>31</v>
      </c>
      <c r="I2031" s="78">
        <v>62</v>
      </c>
      <c r="J2031" s="78">
        <v>55</v>
      </c>
      <c r="K2031" s="78">
        <v>110</v>
      </c>
      <c r="L2031" s="78">
        <v>61</v>
      </c>
      <c r="M2031" s="78">
        <v>122</v>
      </c>
      <c r="N2031" s="78">
        <v>23</v>
      </c>
      <c r="O2031" s="78">
        <v>46</v>
      </c>
      <c r="P2031" s="78">
        <v>39</v>
      </c>
      <c r="Q2031" s="78">
        <v>78</v>
      </c>
      <c r="R2031" s="79">
        <v>0.18660287081339713</v>
      </c>
      <c r="S2031" s="79">
        <v>0.18660287081339713</v>
      </c>
      <c r="T2031" s="78" t="str">
        <f>VLOOKUP(Table5[[#This Row],[ODS Code]],Lookup!A:D,4,FALSE)</f>
        <v>Hillingdon</v>
      </c>
      <c r="U2031" s="78" t="str">
        <f>VLOOKUP(Table5[[#This Row],[ODS Code]],Lookup!A:E,3,FALSE)</f>
        <v>Synergy</v>
      </c>
      <c r="V2031" s="78" t="str">
        <f>VLOOKUP(Table5[[#This Row],[ODS Code]],Lookup!A:F,2,FALSE)</f>
        <v>HILLINGDON HEALTH CENTRE</v>
      </c>
      <c r="W2031" s="78" t="str">
        <f>VLOOKUP(Table5[[#This Row],[ODS Code]],Lookup!A:G,5,FALSE)</f>
        <v>E86036</v>
      </c>
    </row>
    <row r="2032" spans="1:23" x14ac:dyDescent="0.35">
      <c r="A2032" s="80">
        <v>45536</v>
      </c>
      <c r="B2032" t="s">
        <v>52</v>
      </c>
      <c r="C2032" t="s">
        <v>1156</v>
      </c>
      <c r="D2032" t="s">
        <v>1157</v>
      </c>
      <c r="E2032" t="s">
        <v>854</v>
      </c>
      <c r="F2032" s="78">
        <v>0</v>
      </c>
      <c r="G2032" s="78">
        <v>0</v>
      </c>
      <c r="H2032" s="78">
        <v>0</v>
      </c>
      <c r="I2032" s="78">
        <v>0</v>
      </c>
      <c r="J2032" s="78">
        <v>0</v>
      </c>
      <c r="K2032" s="78">
        <v>0</v>
      </c>
      <c r="L2032" s="78">
        <v>0</v>
      </c>
      <c r="M2032" s="78">
        <v>0</v>
      </c>
      <c r="N2032" s="78">
        <v>0</v>
      </c>
      <c r="O2032" s="78">
        <v>0</v>
      </c>
      <c r="P2032" s="78">
        <v>0</v>
      </c>
      <c r="Q2032" s="78">
        <v>0</v>
      </c>
      <c r="R2032" s="79">
        <v>0</v>
      </c>
      <c r="S2032" s="79">
        <v>0</v>
      </c>
      <c r="T2032" s="78" t="str">
        <f>VLOOKUP(Table5[[#This Row],[ODS Code]],Lookup!A:D,4,FALSE)</f>
        <v>Ealing</v>
      </c>
      <c r="U2032" s="78" t="str">
        <f>VLOOKUP(Table5[[#This Row],[ODS Code]],Lookup!A:E,3,FALSE)</f>
        <v>The Ealing Network</v>
      </c>
      <c r="V2032" s="78" t="str">
        <f>VLOOKUP(Table5[[#This Row],[ODS Code]],Lookup!A:F,2,FALSE)</f>
        <v>BRUNSWICK SURGERY</v>
      </c>
      <c r="W2032" s="78" t="str">
        <f>VLOOKUP(Table5[[#This Row],[ODS Code]],Lookup!A:G,5,FALSE)</f>
        <v>E85091</v>
      </c>
    </row>
    <row r="2033" spans="1:23" x14ac:dyDescent="0.35">
      <c r="A2033" s="80">
        <v>45536</v>
      </c>
      <c r="B2033" t="s">
        <v>124</v>
      </c>
      <c r="C2033" t="s">
        <v>1158</v>
      </c>
      <c r="D2033" t="s">
        <v>1157</v>
      </c>
      <c r="E2033" t="s">
        <v>854</v>
      </c>
      <c r="F2033" s="78">
        <v>7931</v>
      </c>
      <c r="G2033" s="78">
        <v>21159</v>
      </c>
      <c r="H2033" s="78">
        <v>701</v>
      </c>
      <c r="I2033" s="78">
        <v>1778</v>
      </c>
      <c r="J2033" s="78">
        <v>3670</v>
      </c>
      <c r="K2033" s="78">
        <v>10129</v>
      </c>
      <c r="L2033" s="78">
        <v>2027</v>
      </c>
      <c r="M2033" s="78">
        <v>5251</v>
      </c>
      <c r="N2033" s="78">
        <v>686</v>
      </c>
      <c r="O2033" s="78">
        <v>1806</v>
      </c>
      <c r="P2033" s="78">
        <v>847</v>
      </c>
      <c r="Q2033" s="78">
        <v>2195</v>
      </c>
      <c r="R2033" s="79">
        <v>0.10679611650485436</v>
      </c>
      <c r="S2033" s="79">
        <v>0.10373836192636703</v>
      </c>
      <c r="T2033" s="78" t="str">
        <f>VLOOKUP(Table5[[#This Row],[ODS Code]],Lookup!A:D,4,FALSE)</f>
        <v>Ealing</v>
      </c>
      <c r="U2033" s="78" t="str">
        <f>VLOOKUP(Table5[[#This Row],[ODS Code]],Lookup!A:E,3,FALSE)</f>
        <v>The Ealing Network</v>
      </c>
      <c r="V2033" s="78" t="str">
        <f>VLOOKUP(Table5[[#This Row],[ODS Code]],Lookup!A:F,2,FALSE)</f>
        <v>GORDON HOUSE SURGERY</v>
      </c>
      <c r="W2033" s="78" t="str">
        <f>VLOOKUP(Table5[[#This Row],[ODS Code]],Lookup!A:G,5,FALSE)</f>
        <v>E85026</v>
      </c>
    </row>
    <row r="2034" spans="1:23" x14ac:dyDescent="0.35">
      <c r="A2034" s="80">
        <v>45536</v>
      </c>
      <c r="B2034" t="s">
        <v>210</v>
      </c>
      <c r="C2034" t="s">
        <v>1159</v>
      </c>
      <c r="D2034" t="s">
        <v>1157</v>
      </c>
      <c r="E2034" t="s">
        <v>854</v>
      </c>
      <c r="F2034" s="78">
        <v>0</v>
      </c>
      <c r="G2034" s="78">
        <v>0</v>
      </c>
      <c r="H2034" s="78">
        <v>0</v>
      </c>
      <c r="I2034" s="78">
        <v>0</v>
      </c>
      <c r="J2034" s="78">
        <v>0</v>
      </c>
      <c r="K2034" s="78">
        <v>0</v>
      </c>
      <c r="L2034" s="78">
        <v>0</v>
      </c>
      <c r="M2034" s="78">
        <v>0</v>
      </c>
      <c r="N2034" s="78">
        <v>0</v>
      </c>
      <c r="O2034" s="78">
        <v>0</v>
      </c>
      <c r="P2034" s="78">
        <v>0</v>
      </c>
      <c r="Q2034" s="78">
        <v>0</v>
      </c>
      <c r="R2034" s="79">
        <v>0</v>
      </c>
      <c r="S2034" s="79">
        <v>0</v>
      </c>
      <c r="T2034" s="78" t="str">
        <f>VLOOKUP(Table5[[#This Row],[ODS Code]],Lookup!A:D,4,FALSE)</f>
        <v>Ealing</v>
      </c>
      <c r="U2034" s="78" t="str">
        <f>VLOOKUP(Table5[[#This Row],[ODS Code]],Lookup!A:E,3,FALSE)</f>
        <v>The Ealing Network</v>
      </c>
      <c r="V2034" s="78" t="str">
        <f>VLOOKUP(Table5[[#This Row],[ODS Code]],Lookup!A:F,2,FALSE)</f>
        <v>MATTOCK LANE HEALTH CENTRE</v>
      </c>
      <c r="W2034" s="78" t="str">
        <f>VLOOKUP(Table5[[#This Row],[ODS Code]],Lookup!A:G,5,FALSE)</f>
        <v>E85726</v>
      </c>
    </row>
    <row r="2035" spans="1:23" x14ac:dyDescent="0.35">
      <c r="A2035" s="80">
        <v>45536</v>
      </c>
      <c r="B2035" t="s">
        <v>256</v>
      </c>
      <c r="C2035" t="s">
        <v>1160</v>
      </c>
      <c r="D2035" t="s">
        <v>1157</v>
      </c>
      <c r="E2035" t="s">
        <v>854</v>
      </c>
      <c r="F2035" s="78">
        <v>0</v>
      </c>
      <c r="G2035" s="78">
        <v>0</v>
      </c>
      <c r="H2035" s="78">
        <v>0</v>
      </c>
      <c r="I2035" s="78">
        <v>0</v>
      </c>
      <c r="J2035" s="78">
        <v>0</v>
      </c>
      <c r="K2035" s="78">
        <v>0</v>
      </c>
      <c r="L2035" s="78">
        <v>0</v>
      </c>
      <c r="M2035" s="78">
        <v>0</v>
      </c>
      <c r="N2035" s="78">
        <v>0</v>
      </c>
      <c r="O2035" s="78">
        <v>0</v>
      </c>
      <c r="P2035" s="78">
        <v>0</v>
      </c>
      <c r="Q2035" s="78">
        <v>0</v>
      </c>
      <c r="R2035" s="79">
        <v>0</v>
      </c>
      <c r="S2035" s="79">
        <v>0</v>
      </c>
      <c r="T2035" s="78" t="str">
        <f>VLOOKUP(Table5[[#This Row],[ODS Code]],Lookup!A:D,4,FALSE)</f>
        <v>Ealing</v>
      </c>
      <c r="U2035" s="78" t="str">
        <f>VLOOKUP(Table5[[#This Row],[ODS Code]],Lookup!A:E,3,FALSE)</f>
        <v>The Ealing Network</v>
      </c>
      <c r="V2035" s="78" t="str">
        <f>VLOOKUP(Table5[[#This Row],[ODS Code]],Lookup!A:F,2,FALSE)</f>
        <v>QUEENS WALK PRACTICE</v>
      </c>
      <c r="W2035" s="78" t="str">
        <f>VLOOKUP(Table5[[#This Row],[ODS Code]],Lookup!A:G,5,FALSE)</f>
        <v>E85057</v>
      </c>
    </row>
    <row r="2036" spans="1:23" x14ac:dyDescent="0.35">
      <c r="A2036" s="80">
        <v>45536</v>
      </c>
      <c r="B2036" t="s">
        <v>306</v>
      </c>
      <c r="C2036" t="s">
        <v>1161</v>
      </c>
      <c r="D2036" t="s">
        <v>1157</v>
      </c>
      <c r="E2036" t="s">
        <v>854</v>
      </c>
      <c r="F2036" s="78">
        <v>3074</v>
      </c>
      <c r="G2036" s="78">
        <v>5298</v>
      </c>
      <c r="H2036" s="78">
        <v>487</v>
      </c>
      <c r="I2036" s="78">
        <v>817</v>
      </c>
      <c r="J2036" s="78">
        <v>728</v>
      </c>
      <c r="K2036" s="78">
        <v>1481</v>
      </c>
      <c r="L2036" s="78">
        <v>773</v>
      </c>
      <c r="M2036" s="78">
        <v>1243</v>
      </c>
      <c r="N2036" s="78">
        <v>470</v>
      </c>
      <c r="O2036" s="78">
        <v>726</v>
      </c>
      <c r="P2036" s="78">
        <v>616</v>
      </c>
      <c r="Q2036" s="78">
        <v>1031</v>
      </c>
      <c r="R2036" s="79">
        <v>0.20039037085230971</v>
      </c>
      <c r="S2036" s="79">
        <v>0.19460173650434126</v>
      </c>
      <c r="T2036" s="78" t="str">
        <f>VLOOKUP(Table5[[#This Row],[ODS Code]],Lookup!A:D,4,FALSE)</f>
        <v>Ealing</v>
      </c>
      <c r="U2036" s="78" t="str">
        <f>VLOOKUP(Table5[[#This Row],[ODS Code]],Lookup!A:E,3,FALSE)</f>
        <v>The Ealing Network</v>
      </c>
      <c r="V2036" s="78" t="str">
        <f>VLOOKUP(Table5[[#This Row],[ODS Code]],Lookup!A:F,2,FALSE)</f>
        <v>THE ARGYLE SURGERY</v>
      </c>
      <c r="W2036" s="78" t="str">
        <f>VLOOKUP(Table5[[#This Row],[ODS Code]],Lookup!A:G,5,FALSE)</f>
        <v>E85120</v>
      </c>
    </row>
    <row r="2037" spans="1:23" x14ac:dyDescent="0.35">
      <c r="A2037" s="80">
        <v>45536</v>
      </c>
      <c r="B2037" t="s">
        <v>307</v>
      </c>
      <c r="C2037" t="s">
        <v>1162</v>
      </c>
      <c r="D2037" t="s">
        <v>1157</v>
      </c>
      <c r="E2037" t="s">
        <v>854</v>
      </c>
      <c r="F2037" s="78">
        <v>0</v>
      </c>
      <c r="G2037" s="78">
        <v>0</v>
      </c>
      <c r="H2037" s="78">
        <v>0</v>
      </c>
      <c r="I2037" s="78">
        <v>0</v>
      </c>
      <c r="J2037" s="78">
        <v>0</v>
      </c>
      <c r="K2037" s="78">
        <v>0</v>
      </c>
      <c r="L2037" s="78">
        <v>0</v>
      </c>
      <c r="M2037" s="78">
        <v>0</v>
      </c>
      <c r="N2037" s="78">
        <v>0</v>
      </c>
      <c r="O2037" s="78">
        <v>0</v>
      </c>
      <c r="P2037" s="78">
        <v>0</v>
      </c>
      <c r="Q2037" s="78">
        <v>0</v>
      </c>
      <c r="R2037" s="79">
        <v>0</v>
      </c>
      <c r="S2037" s="79">
        <v>0</v>
      </c>
      <c r="T2037" s="78" t="str">
        <f>VLOOKUP(Table5[[#This Row],[ODS Code]],Lookup!A:D,4,FALSE)</f>
        <v>Ealing</v>
      </c>
      <c r="U2037" s="78" t="str">
        <f>VLOOKUP(Table5[[#This Row],[ODS Code]],Lookup!A:E,3,FALSE)</f>
        <v>The Ealing Network</v>
      </c>
      <c r="V2037" s="78" t="str">
        <f>VLOOKUP(Table5[[#This Row],[ODS Code]],Lookup!A:F,2,FALSE)</f>
        <v>THE AVENUE SURGERY</v>
      </c>
      <c r="W2037" s="78" t="str">
        <f>VLOOKUP(Table5[[#This Row],[ODS Code]],Lookup!A:G,5,FALSE)</f>
        <v>E85099</v>
      </c>
    </row>
    <row r="2038" spans="1:23" x14ac:dyDescent="0.35">
      <c r="A2038" s="80">
        <v>45536</v>
      </c>
      <c r="B2038" t="s">
        <v>318</v>
      </c>
      <c r="C2038" t="s">
        <v>1163</v>
      </c>
      <c r="D2038" t="s">
        <v>1157</v>
      </c>
      <c r="E2038" t="s">
        <v>854</v>
      </c>
      <c r="F2038" s="78">
        <v>665</v>
      </c>
      <c r="G2038" s="78">
        <v>1347</v>
      </c>
      <c r="H2038" s="78">
        <v>70</v>
      </c>
      <c r="I2038" s="78">
        <v>141</v>
      </c>
      <c r="J2038" s="78">
        <v>332</v>
      </c>
      <c r="K2038" s="78">
        <v>674</v>
      </c>
      <c r="L2038" s="78">
        <v>154</v>
      </c>
      <c r="M2038" s="78">
        <v>312</v>
      </c>
      <c r="N2038" s="78">
        <v>38</v>
      </c>
      <c r="O2038" s="78">
        <v>77</v>
      </c>
      <c r="P2038" s="78">
        <v>71</v>
      </c>
      <c r="Q2038" s="78">
        <v>143</v>
      </c>
      <c r="R2038" s="79">
        <v>0.10676691729323308</v>
      </c>
      <c r="S2038" s="79">
        <v>0.10616184112843356</v>
      </c>
      <c r="T2038" s="78" t="str">
        <f>VLOOKUP(Table5[[#This Row],[ODS Code]],Lookup!A:D,4,FALSE)</f>
        <v>Ealing</v>
      </c>
      <c r="U2038" s="78" t="str">
        <f>VLOOKUP(Table5[[#This Row],[ODS Code]],Lookup!A:E,3,FALSE)</f>
        <v>The Ealing Network</v>
      </c>
      <c r="V2038" s="78" t="str">
        <f>VLOOKUP(Table5[[#This Row],[ODS Code]],Lookup!A:F,2,FALSE)</f>
        <v>THE CORFTON ROAD SURGERY</v>
      </c>
      <c r="W2038" s="78" t="str">
        <f>VLOOKUP(Table5[[#This Row],[ODS Code]],Lookup!A:G,5,FALSE)</f>
        <v>E85123</v>
      </c>
    </row>
    <row r="2039" spans="1:23" x14ac:dyDescent="0.35">
      <c r="A2039" s="80">
        <v>45536</v>
      </c>
      <c r="B2039" t="s">
        <v>319</v>
      </c>
      <c r="C2039" t="s">
        <v>1164</v>
      </c>
      <c r="D2039" t="s">
        <v>1157</v>
      </c>
      <c r="E2039" t="s">
        <v>854</v>
      </c>
      <c r="F2039" s="78">
        <v>0</v>
      </c>
      <c r="G2039" s="78">
        <v>0</v>
      </c>
      <c r="H2039" s="78">
        <v>0</v>
      </c>
      <c r="I2039" s="78">
        <v>0</v>
      </c>
      <c r="J2039" s="78">
        <v>0</v>
      </c>
      <c r="K2039" s="78">
        <v>0</v>
      </c>
      <c r="L2039" s="78">
        <v>0</v>
      </c>
      <c r="M2039" s="78">
        <v>0</v>
      </c>
      <c r="N2039" s="78">
        <v>0</v>
      </c>
      <c r="O2039" s="78">
        <v>0</v>
      </c>
      <c r="P2039" s="78">
        <v>0</v>
      </c>
      <c r="Q2039" s="78">
        <v>0</v>
      </c>
      <c r="R2039" s="79">
        <v>0</v>
      </c>
      <c r="S2039" s="79">
        <v>0</v>
      </c>
      <c r="T2039" s="78" t="str">
        <f>VLOOKUP(Table5[[#This Row],[ODS Code]],Lookup!A:D,4,FALSE)</f>
        <v>Ealing</v>
      </c>
      <c r="U2039" s="78" t="str">
        <f>VLOOKUP(Table5[[#This Row],[ODS Code]],Lookup!A:E,3,FALSE)</f>
        <v>The Ealing Network</v>
      </c>
      <c r="V2039" s="78" t="str">
        <f>VLOOKUP(Table5[[#This Row],[ODS Code]],Lookup!A:F,2,FALSE)</f>
        <v>CUCKOO LANE HEALTH CENTRE</v>
      </c>
      <c r="W2039" s="78" t="str">
        <f>VLOOKUP(Table5[[#This Row],[ODS Code]],Lookup!A:G,5,FALSE)</f>
        <v>E85116</v>
      </c>
    </row>
    <row r="2040" spans="1:23" x14ac:dyDescent="0.35">
      <c r="A2040" s="80">
        <v>45536</v>
      </c>
      <c r="B2040" t="s">
        <v>229</v>
      </c>
      <c r="C2040" t="s">
        <v>1165</v>
      </c>
      <c r="D2040" t="s">
        <v>1157</v>
      </c>
      <c r="E2040" t="s">
        <v>854</v>
      </c>
      <c r="F2040" s="78">
        <v>0</v>
      </c>
      <c r="G2040" s="78">
        <v>0</v>
      </c>
      <c r="H2040" s="78">
        <v>0</v>
      </c>
      <c r="I2040" s="78">
        <v>0</v>
      </c>
      <c r="J2040" s="78">
        <v>0</v>
      </c>
      <c r="K2040" s="78">
        <v>0</v>
      </c>
      <c r="L2040" s="78">
        <v>0</v>
      </c>
      <c r="M2040" s="78">
        <v>0</v>
      </c>
      <c r="N2040" s="78">
        <v>0</v>
      </c>
      <c r="O2040" s="78">
        <v>0</v>
      </c>
      <c r="P2040" s="78">
        <v>0</v>
      </c>
      <c r="Q2040" s="78">
        <v>0</v>
      </c>
      <c r="R2040" s="79">
        <v>0</v>
      </c>
      <c r="S2040" s="79">
        <v>0</v>
      </c>
      <c r="T2040" s="78" t="str">
        <f>VLOOKUP(Table5[[#This Row],[ODS Code]],Lookup!A:D,4,FALSE)</f>
        <v>Ealing</v>
      </c>
      <c r="U2040" s="78" t="str">
        <f>VLOOKUP(Table5[[#This Row],[ODS Code]],Lookup!A:E,3,FALSE)</f>
        <v>NULL</v>
      </c>
      <c r="V2040" s="78" t="str">
        <f>VLOOKUP(Table5[[#This Row],[ODS Code]],Lookup!A:F,2,FALSE)</f>
        <v>NURSING HOME SERVICES</v>
      </c>
      <c r="W2040" s="78" t="str">
        <f>VLOOKUP(Table5[[#This Row],[ODS Code]],Lookup!A:G,5,FALSE)</f>
        <v>Y04225</v>
      </c>
    </row>
    <row r="2041" spans="1:23" x14ac:dyDescent="0.35">
      <c r="A2041" s="80">
        <v>45536</v>
      </c>
      <c r="B2041" t="s">
        <v>1166</v>
      </c>
      <c r="C2041" t="s">
        <v>1167</v>
      </c>
      <c r="D2041" t="s">
        <v>1168</v>
      </c>
      <c r="E2041" t="s">
        <v>854</v>
      </c>
      <c r="F2041" s="78">
        <v>0</v>
      </c>
      <c r="G2041" s="78">
        <v>0</v>
      </c>
      <c r="H2041" s="78">
        <v>0</v>
      </c>
      <c r="I2041" s="78">
        <v>0</v>
      </c>
      <c r="J2041" s="78">
        <v>0</v>
      </c>
      <c r="K2041" s="78">
        <v>0</v>
      </c>
      <c r="L2041" s="78">
        <v>0</v>
      </c>
      <c r="M2041" s="78">
        <v>0</v>
      </c>
      <c r="N2041" s="78">
        <v>0</v>
      </c>
      <c r="O2041" s="78">
        <v>0</v>
      </c>
      <c r="P2041" s="78">
        <v>0</v>
      </c>
      <c r="Q2041" s="78">
        <v>0</v>
      </c>
      <c r="R2041" s="79">
        <v>0</v>
      </c>
      <c r="S2041" s="79">
        <v>0</v>
      </c>
      <c r="T2041" s="78" t="e">
        <f>VLOOKUP(Table5[[#This Row],[ODS Code]],Lookup!A:D,4,FALSE)</f>
        <v>#N/A</v>
      </c>
      <c r="U2041" s="78" t="e">
        <f>VLOOKUP(Table5[[#This Row],[ODS Code]],Lookup!A:E,3,FALSE)</f>
        <v>#N/A</v>
      </c>
      <c r="V2041" s="78" t="e">
        <f>VLOOKUP(Table5[[#This Row],[ODS Code]],Lookup!A:F,2,FALSE)</f>
        <v>#N/A</v>
      </c>
      <c r="W2041" s="78" t="e">
        <f>VLOOKUP(Table5[[#This Row],[ODS Code]],Lookup!A:G,5,FALSE)</f>
        <v>#N/A</v>
      </c>
    </row>
    <row r="2042" spans="1:23" x14ac:dyDescent="0.35">
      <c r="A2042" s="80">
        <v>45536</v>
      </c>
      <c r="B2042" t="s">
        <v>1169</v>
      </c>
      <c r="C2042" t="s">
        <v>1170</v>
      </c>
      <c r="D2042" t="s">
        <v>1168</v>
      </c>
      <c r="E2042" t="s">
        <v>854</v>
      </c>
      <c r="F2042" s="78">
        <v>0</v>
      </c>
      <c r="G2042" s="78">
        <v>0</v>
      </c>
      <c r="H2042" s="78">
        <v>0</v>
      </c>
      <c r="I2042" s="78">
        <v>0</v>
      </c>
      <c r="J2042" s="78">
        <v>0</v>
      </c>
      <c r="K2042" s="78">
        <v>0</v>
      </c>
      <c r="L2042" s="78">
        <v>0</v>
      </c>
      <c r="M2042" s="78">
        <v>0</v>
      </c>
      <c r="N2042" s="78">
        <v>0</v>
      </c>
      <c r="O2042" s="78">
        <v>0</v>
      </c>
      <c r="P2042" s="78">
        <v>0</v>
      </c>
      <c r="Q2042" s="78">
        <v>0</v>
      </c>
      <c r="R2042" s="79">
        <v>0</v>
      </c>
      <c r="S2042" s="79">
        <v>0</v>
      </c>
      <c r="T2042" s="78" t="e">
        <f>VLOOKUP(Table5[[#This Row],[ODS Code]],Lookup!A:D,4,FALSE)</f>
        <v>#N/A</v>
      </c>
      <c r="U2042" s="78" t="e">
        <f>VLOOKUP(Table5[[#This Row],[ODS Code]],Lookup!A:E,3,FALSE)</f>
        <v>#N/A</v>
      </c>
      <c r="V2042" s="78" t="e">
        <f>VLOOKUP(Table5[[#This Row],[ODS Code]],Lookup!A:F,2,FALSE)</f>
        <v>#N/A</v>
      </c>
      <c r="W2042" s="78" t="e">
        <f>VLOOKUP(Table5[[#This Row],[ODS Code]],Lookup!A:G,5,FALSE)</f>
        <v>#N/A</v>
      </c>
    </row>
    <row r="2043" spans="1:23" x14ac:dyDescent="0.35">
      <c r="A2043" s="80">
        <v>45536</v>
      </c>
      <c r="B2043" t="s">
        <v>1171</v>
      </c>
      <c r="C2043" t="s">
        <v>1172</v>
      </c>
      <c r="D2043" t="s">
        <v>1168</v>
      </c>
      <c r="E2043" t="s">
        <v>854</v>
      </c>
      <c r="F2043" s="78">
        <v>0</v>
      </c>
      <c r="G2043" s="78">
        <v>0</v>
      </c>
      <c r="H2043" s="78">
        <v>0</v>
      </c>
      <c r="I2043" s="78">
        <v>0</v>
      </c>
      <c r="J2043" s="78">
        <v>0</v>
      </c>
      <c r="K2043" s="78">
        <v>0</v>
      </c>
      <c r="L2043" s="78">
        <v>0</v>
      </c>
      <c r="M2043" s="78">
        <v>0</v>
      </c>
      <c r="N2043" s="78">
        <v>0</v>
      </c>
      <c r="O2043" s="78">
        <v>0</v>
      </c>
      <c r="P2043" s="78">
        <v>0</v>
      </c>
      <c r="Q2043" s="78">
        <v>0</v>
      </c>
      <c r="R2043" s="79">
        <v>0</v>
      </c>
      <c r="S2043" s="79">
        <v>0</v>
      </c>
      <c r="T2043" s="78" t="e">
        <f>VLOOKUP(Table5[[#This Row],[ODS Code]],Lookup!A:D,4,FALSE)</f>
        <v>#N/A</v>
      </c>
      <c r="U2043" s="78" t="e">
        <f>VLOOKUP(Table5[[#This Row],[ODS Code]],Lookup!A:E,3,FALSE)</f>
        <v>#N/A</v>
      </c>
      <c r="V2043" s="78" t="e">
        <f>VLOOKUP(Table5[[#This Row],[ODS Code]],Lookup!A:F,2,FALSE)</f>
        <v>#N/A</v>
      </c>
      <c r="W2043" s="78" t="e">
        <f>VLOOKUP(Table5[[#This Row],[ODS Code]],Lookup!A:G,5,FALSE)</f>
        <v>#N/A</v>
      </c>
    </row>
    <row r="2044" spans="1:23" x14ac:dyDescent="0.35">
      <c r="A2044" s="80">
        <v>45536</v>
      </c>
      <c r="B2044" t="s">
        <v>74</v>
      </c>
      <c r="C2044" t="s">
        <v>1173</v>
      </c>
      <c r="D2044" t="s">
        <v>1168</v>
      </c>
      <c r="E2044" t="s">
        <v>854</v>
      </c>
      <c r="F2044" s="78">
        <v>329</v>
      </c>
      <c r="G2044" s="78">
        <v>906</v>
      </c>
      <c r="H2044" s="78">
        <v>16</v>
      </c>
      <c r="I2044" s="78">
        <v>44</v>
      </c>
      <c r="J2044" s="78">
        <v>240</v>
      </c>
      <c r="K2044" s="78">
        <v>684</v>
      </c>
      <c r="L2044" s="78">
        <v>27</v>
      </c>
      <c r="M2044" s="78">
        <v>68</v>
      </c>
      <c r="N2044" s="78">
        <v>17</v>
      </c>
      <c r="O2044" s="78">
        <v>36</v>
      </c>
      <c r="P2044" s="78">
        <v>29</v>
      </c>
      <c r="Q2044" s="78">
        <v>74</v>
      </c>
      <c r="R2044" s="79">
        <v>8.8145896656534953E-2</v>
      </c>
      <c r="S2044" s="79">
        <v>8.1677704194260486E-2</v>
      </c>
      <c r="T2044" s="78" t="str">
        <f>VLOOKUP(Table5[[#This Row],[ODS Code]],Lookup!A:D,4,FALSE)</f>
        <v>Hillingdon</v>
      </c>
      <c r="U2044" s="78" t="str">
        <f>VLOOKUP(Table5[[#This Row],[ODS Code]],Lookup!A:E,3,FALSE)</f>
        <v>NULL</v>
      </c>
      <c r="V2044" s="78" t="str">
        <f>VLOOKUP(Table5[[#This Row],[ODS Code]],Lookup!A:F,2,FALSE)</f>
        <v>CHURCH ROAD SURGERY</v>
      </c>
      <c r="W2044" s="78" t="str">
        <f>VLOOKUP(Table5[[#This Row],[ODS Code]],Lookup!A:G,5,FALSE)</f>
        <v>E86034</v>
      </c>
    </row>
    <row r="2045" spans="1:23" x14ac:dyDescent="0.35">
      <c r="A2045" s="80">
        <v>45536</v>
      </c>
      <c r="B2045" t="s">
        <v>397</v>
      </c>
      <c r="C2045" t="s">
        <v>1175</v>
      </c>
      <c r="D2045" t="s">
        <v>1168</v>
      </c>
      <c r="E2045" t="s">
        <v>854</v>
      </c>
      <c r="F2045" s="78">
        <v>1038</v>
      </c>
      <c r="G2045" s="78">
        <v>2552</v>
      </c>
      <c r="H2045" s="78">
        <v>52</v>
      </c>
      <c r="I2045" s="78">
        <v>118</v>
      </c>
      <c r="J2045" s="78">
        <v>682</v>
      </c>
      <c r="K2045" s="78">
        <v>1756</v>
      </c>
      <c r="L2045" s="78">
        <v>157</v>
      </c>
      <c r="M2045" s="78">
        <v>348</v>
      </c>
      <c r="N2045" s="78">
        <v>65</v>
      </c>
      <c r="O2045" s="78">
        <v>144</v>
      </c>
      <c r="P2045" s="78">
        <v>82</v>
      </c>
      <c r="Q2045" s="78">
        <v>186</v>
      </c>
      <c r="R2045" s="79">
        <v>7.8998073217726394E-2</v>
      </c>
      <c r="S2045" s="79">
        <v>7.2884012539184959E-2</v>
      </c>
      <c r="T2045" s="78" t="str">
        <f>VLOOKUP(Table5[[#This Row],[ODS Code]],Lookup!A:D,4,FALSE)</f>
        <v>Hillingdon</v>
      </c>
      <c r="U2045" s="78" t="str">
        <f>VLOOKUP(Table5[[#This Row],[ODS Code]],Lookup!A:E,3,FALSE)</f>
        <v>NULL</v>
      </c>
      <c r="V2045" s="78" t="str">
        <f>VLOOKUP(Table5[[#This Row],[ODS Code]],Lookup!A:F,2,FALSE)</f>
        <v>WEST LONDON MEDICAL CENTRE</v>
      </c>
      <c r="W2045" s="78" t="str">
        <f>VLOOKUP(Table5[[#This Row],[ODS Code]],Lookup!A:G,5,FALSE)</f>
        <v>E86620</v>
      </c>
    </row>
    <row r="2046" spans="1:23" x14ac:dyDescent="0.35">
      <c r="A2046" s="80">
        <v>45536</v>
      </c>
      <c r="B2046" t="s">
        <v>1176</v>
      </c>
      <c r="C2046" t="s">
        <v>1177</v>
      </c>
      <c r="D2046" t="s">
        <v>1168</v>
      </c>
      <c r="E2046" t="s">
        <v>854</v>
      </c>
      <c r="F2046" s="78">
        <v>0</v>
      </c>
      <c r="G2046" s="78">
        <v>0</v>
      </c>
      <c r="H2046" s="78">
        <v>0</v>
      </c>
      <c r="I2046" s="78">
        <v>0</v>
      </c>
      <c r="J2046" s="78">
        <v>0</v>
      </c>
      <c r="K2046" s="78">
        <v>0</v>
      </c>
      <c r="L2046" s="78">
        <v>0</v>
      </c>
      <c r="M2046" s="78">
        <v>0</v>
      </c>
      <c r="N2046" s="78">
        <v>0</v>
      </c>
      <c r="O2046" s="78">
        <v>0</v>
      </c>
      <c r="P2046" s="78">
        <v>0</v>
      </c>
      <c r="Q2046" s="78">
        <v>0</v>
      </c>
      <c r="R2046" s="79">
        <v>0</v>
      </c>
      <c r="S2046" s="79">
        <v>0</v>
      </c>
      <c r="T2046" s="78" t="e">
        <f>VLOOKUP(Table5[[#This Row],[ODS Code]],Lookup!A:D,4,FALSE)</f>
        <v>#N/A</v>
      </c>
      <c r="U2046" s="78" t="e">
        <f>VLOOKUP(Table5[[#This Row],[ODS Code]],Lookup!A:E,3,FALSE)</f>
        <v>#N/A</v>
      </c>
      <c r="V2046" s="78" t="e">
        <f>VLOOKUP(Table5[[#This Row],[ODS Code]],Lookup!A:F,2,FALSE)</f>
        <v>#N/A</v>
      </c>
      <c r="W2046" s="78" t="e">
        <f>VLOOKUP(Table5[[#This Row],[ODS Code]],Lookup!A:G,5,FALSE)</f>
        <v>#N/A</v>
      </c>
    </row>
    <row r="2047" spans="1:23" x14ac:dyDescent="0.35">
      <c r="A2047" s="80">
        <v>45536</v>
      </c>
      <c r="B2047" t="s">
        <v>59</v>
      </c>
      <c r="C2047" t="s">
        <v>1178</v>
      </c>
      <c r="D2047" t="s">
        <v>1179</v>
      </c>
      <c r="E2047" t="s">
        <v>854</v>
      </c>
      <c r="F2047" s="78">
        <v>4175</v>
      </c>
      <c r="G2047" s="78">
        <v>8292</v>
      </c>
      <c r="H2047" s="78">
        <v>532</v>
      </c>
      <c r="I2047" s="78">
        <v>1059</v>
      </c>
      <c r="J2047" s="78">
        <v>1606</v>
      </c>
      <c r="K2047" s="78">
        <v>3183</v>
      </c>
      <c r="L2047" s="78">
        <v>1289</v>
      </c>
      <c r="M2047" s="78">
        <v>2563</v>
      </c>
      <c r="N2047" s="78">
        <v>341</v>
      </c>
      <c r="O2047" s="78">
        <v>678</v>
      </c>
      <c r="P2047" s="78">
        <v>407</v>
      </c>
      <c r="Q2047" s="78">
        <v>809</v>
      </c>
      <c r="R2047" s="79">
        <v>9.7485029940119761E-2</v>
      </c>
      <c r="S2047" s="79">
        <v>9.7563917028461164E-2</v>
      </c>
      <c r="T2047" s="78" t="str">
        <f>VLOOKUP(Table5[[#This Row],[ODS Code]],Lookup!A:D,4,FALSE)</f>
        <v>Central London</v>
      </c>
      <c r="U2047" s="78" t="str">
        <f>VLOOKUP(Table5[[#This Row],[ODS Code]],Lookup!A:E,3,FALSE)</f>
        <v>West End and Marylebone Primary Care Network</v>
      </c>
      <c r="V2047" s="78" t="str">
        <f>VLOOKUP(Table5[[#This Row],[ODS Code]],Lookup!A:F,2,FALSE)</f>
        <v>CAVENDISH HEALTH CENTRE</v>
      </c>
      <c r="W2047" s="78" t="str">
        <f>VLOOKUP(Table5[[#This Row],[ODS Code]],Lookup!A:G,5,FALSE)</f>
        <v>E87745</v>
      </c>
    </row>
    <row r="2048" spans="1:23" x14ac:dyDescent="0.35">
      <c r="A2048" s="80">
        <v>45536</v>
      </c>
      <c r="B2048" t="s">
        <v>81</v>
      </c>
      <c r="C2048" t="s">
        <v>1180</v>
      </c>
      <c r="D2048" t="s">
        <v>1179</v>
      </c>
      <c r="E2048" t="s">
        <v>854</v>
      </c>
      <c r="F2048" s="78">
        <v>0</v>
      </c>
      <c r="G2048" s="78">
        <v>0</v>
      </c>
      <c r="H2048" s="78">
        <v>0</v>
      </c>
      <c r="I2048" s="78">
        <v>0</v>
      </c>
      <c r="J2048" s="78">
        <v>0</v>
      </c>
      <c r="K2048" s="78">
        <v>0</v>
      </c>
      <c r="L2048" s="78">
        <v>0</v>
      </c>
      <c r="M2048" s="78">
        <v>0</v>
      </c>
      <c r="N2048" s="78">
        <v>0</v>
      </c>
      <c r="O2048" s="78">
        <v>0</v>
      </c>
      <c r="P2048" s="78">
        <v>0</v>
      </c>
      <c r="Q2048" s="78">
        <v>0</v>
      </c>
      <c r="R2048" s="79">
        <v>0</v>
      </c>
      <c r="S2048" s="79">
        <v>0</v>
      </c>
      <c r="T2048" s="78" t="str">
        <f>VLOOKUP(Table5[[#This Row],[ODS Code]],Lookup!A:D,4,FALSE)</f>
        <v>Central London</v>
      </c>
      <c r="U2048" s="78" t="str">
        <f>VLOOKUP(Table5[[#This Row],[ODS Code]],Lookup!A:E,3,FALSE)</f>
        <v>West End and Marylebone Primary Care Network</v>
      </c>
      <c r="V2048" s="78" t="str">
        <f>VLOOKUP(Table5[[#This Row],[ODS Code]],Lookup!A:F,2,FALSE)</f>
        <v>COVENT GARDEN MEDICAL CENTRE</v>
      </c>
      <c r="W2048" s="78" t="str">
        <f>VLOOKUP(Table5[[#This Row],[ODS Code]],Lookup!A:G,5,FALSE)</f>
        <v>E87045</v>
      </c>
    </row>
    <row r="2049" spans="1:23" x14ac:dyDescent="0.35">
      <c r="A2049" s="80">
        <v>45536</v>
      </c>
      <c r="B2049" t="s">
        <v>84</v>
      </c>
      <c r="C2049" t="s">
        <v>1181</v>
      </c>
      <c r="D2049" t="s">
        <v>1179</v>
      </c>
      <c r="E2049" t="s">
        <v>854</v>
      </c>
      <c r="F2049" s="78">
        <v>1359</v>
      </c>
      <c r="G2049" s="78">
        <v>2718</v>
      </c>
      <c r="H2049" s="78">
        <v>168</v>
      </c>
      <c r="I2049" s="78">
        <v>336</v>
      </c>
      <c r="J2049" s="78">
        <v>635</v>
      </c>
      <c r="K2049" s="78">
        <v>1270</v>
      </c>
      <c r="L2049" s="78">
        <v>359</v>
      </c>
      <c r="M2049" s="78">
        <v>718</v>
      </c>
      <c r="N2049" s="78">
        <v>82</v>
      </c>
      <c r="O2049" s="78">
        <v>164</v>
      </c>
      <c r="P2049" s="78">
        <v>115</v>
      </c>
      <c r="Q2049" s="78">
        <v>230</v>
      </c>
      <c r="R2049" s="79">
        <v>8.4621044885945546E-2</v>
      </c>
      <c r="S2049" s="79">
        <v>8.4621044885945546E-2</v>
      </c>
      <c r="T2049" s="78" t="str">
        <f>VLOOKUP(Table5[[#This Row],[ODS Code]],Lookup!A:D,4,FALSE)</f>
        <v>Central London</v>
      </c>
      <c r="U2049" s="78" t="str">
        <f>VLOOKUP(Table5[[#This Row],[ODS Code]],Lookup!A:E,3,FALSE)</f>
        <v>West End and Marylebone Primary Care Network</v>
      </c>
      <c r="V2049" s="78" t="str">
        <f>VLOOKUP(Table5[[#This Row],[ODS Code]],Lookup!A:F,2,FALSE)</f>
        <v>CRAWFORD STREET SURGERY</v>
      </c>
      <c r="W2049" s="78" t="str">
        <f>VLOOKUP(Table5[[#This Row],[ODS Code]],Lookup!A:G,5,FALSE)</f>
        <v>E87070</v>
      </c>
    </row>
    <row r="2050" spans="1:23" x14ac:dyDescent="0.35">
      <c r="A2050" s="80">
        <v>45536</v>
      </c>
      <c r="B2050" t="s">
        <v>113</v>
      </c>
      <c r="C2050" t="s">
        <v>1182</v>
      </c>
      <c r="D2050" t="s">
        <v>1179</v>
      </c>
      <c r="E2050" t="s">
        <v>854</v>
      </c>
      <c r="F2050" s="78">
        <v>433</v>
      </c>
      <c r="G2050" s="78">
        <v>1007</v>
      </c>
      <c r="H2050" s="78">
        <v>32</v>
      </c>
      <c r="I2050" s="78">
        <v>79</v>
      </c>
      <c r="J2050" s="78">
        <v>269</v>
      </c>
      <c r="K2050" s="78">
        <v>636</v>
      </c>
      <c r="L2050" s="78">
        <v>87</v>
      </c>
      <c r="M2050" s="78">
        <v>186</v>
      </c>
      <c r="N2050" s="78">
        <v>18</v>
      </c>
      <c r="O2050" s="78">
        <v>45</v>
      </c>
      <c r="P2050" s="78">
        <v>27</v>
      </c>
      <c r="Q2050" s="78">
        <v>61</v>
      </c>
      <c r="R2050" s="79">
        <v>6.2355658198614321E-2</v>
      </c>
      <c r="S2050" s="79">
        <v>6.0575968222442898E-2</v>
      </c>
      <c r="T2050" s="78" t="str">
        <f>VLOOKUP(Table5[[#This Row],[ODS Code]],Lookup!A:D,4,FALSE)</f>
        <v>Central London</v>
      </c>
      <c r="U2050" s="78" t="str">
        <f>VLOOKUP(Table5[[#This Row],[ODS Code]],Lookup!A:E,3,FALSE)</f>
        <v>West End and Marylebone Primary Care Network</v>
      </c>
      <c r="V2050" s="78" t="str">
        <f>VLOOKUP(Table5[[#This Row],[ODS Code]],Lookup!A:F,2,FALSE)</f>
        <v>FITZROVIA MEDICAL CENTRE</v>
      </c>
      <c r="W2050" s="78" t="str">
        <f>VLOOKUP(Table5[[#This Row],[ODS Code]],Lookup!A:G,5,FALSE)</f>
        <v>E87066</v>
      </c>
    </row>
    <row r="2051" spans="1:23" x14ac:dyDescent="0.35">
      <c r="A2051" s="80">
        <v>45536</v>
      </c>
      <c r="B2051" t="s">
        <v>129</v>
      </c>
      <c r="C2051" t="s">
        <v>1183</v>
      </c>
      <c r="D2051" t="s">
        <v>1179</v>
      </c>
      <c r="E2051" t="s">
        <v>854</v>
      </c>
      <c r="F2051" s="78">
        <v>0</v>
      </c>
      <c r="G2051" s="78">
        <v>0</v>
      </c>
      <c r="H2051" s="78">
        <v>0</v>
      </c>
      <c r="I2051" s="78">
        <v>0</v>
      </c>
      <c r="J2051" s="78">
        <v>0</v>
      </c>
      <c r="K2051" s="78">
        <v>0</v>
      </c>
      <c r="L2051" s="78">
        <v>0</v>
      </c>
      <c r="M2051" s="78">
        <v>0</v>
      </c>
      <c r="N2051" s="78">
        <v>0</v>
      </c>
      <c r="O2051" s="78">
        <v>0</v>
      </c>
      <c r="P2051" s="78">
        <v>0</v>
      </c>
      <c r="Q2051" s="78">
        <v>0</v>
      </c>
      <c r="R2051" s="79">
        <v>0</v>
      </c>
      <c r="S2051" s="79">
        <v>0</v>
      </c>
      <c r="T2051" s="78" t="str">
        <f>VLOOKUP(Table5[[#This Row],[ODS Code]],Lookup!A:D,4,FALSE)</f>
        <v>Central London</v>
      </c>
      <c r="U2051" s="78" t="str">
        <f>VLOOKUP(Table5[[#This Row],[ODS Code]],Lookup!A:E,3,FALSE)</f>
        <v>West End and Marylebone Primary Care Network</v>
      </c>
      <c r="V2051" s="78" t="str">
        <f>VLOOKUP(Table5[[#This Row],[ODS Code]],Lookup!A:F,2,FALSE)</f>
        <v>GREAT CHAPEL STREET MEDICAL CENTRE</v>
      </c>
      <c r="W2051" s="78" t="str">
        <f>VLOOKUP(Table5[[#This Row],[ODS Code]],Lookup!A:G,5,FALSE)</f>
        <v>E87772</v>
      </c>
    </row>
    <row r="2052" spans="1:23" x14ac:dyDescent="0.35">
      <c r="A2052" s="80">
        <v>45536</v>
      </c>
      <c r="B2052" t="s">
        <v>209</v>
      </c>
      <c r="C2052" t="s">
        <v>1184</v>
      </c>
      <c r="D2052" t="s">
        <v>1179</v>
      </c>
      <c r="E2052" t="s">
        <v>854</v>
      </c>
      <c r="F2052" s="78">
        <v>0</v>
      </c>
      <c r="G2052" s="78">
        <v>0</v>
      </c>
      <c r="H2052" s="78">
        <v>0</v>
      </c>
      <c r="I2052" s="78">
        <v>0</v>
      </c>
      <c r="J2052" s="78">
        <v>0</v>
      </c>
      <c r="K2052" s="78">
        <v>0</v>
      </c>
      <c r="L2052" s="78">
        <v>0</v>
      </c>
      <c r="M2052" s="78">
        <v>0</v>
      </c>
      <c r="N2052" s="78">
        <v>0</v>
      </c>
      <c r="O2052" s="78">
        <v>0</v>
      </c>
      <c r="P2052" s="78">
        <v>0</v>
      </c>
      <c r="Q2052" s="78">
        <v>0</v>
      </c>
      <c r="R2052" s="79">
        <v>0</v>
      </c>
      <c r="S2052" s="79">
        <v>0</v>
      </c>
      <c r="T2052" s="78" t="str">
        <f>VLOOKUP(Table5[[#This Row],[ODS Code]],Lookup!A:D,4,FALSE)</f>
        <v>Central London</v>
      </c>
      <c r="U2052" s="78" t="str">
        <f>VLOOKUP(Table5[[#This Row],[ODS Code]],Lookup!A:E,3,FALSE)</f>
        <v>West End and Marylebone Primary Care Network</v>
      </c>
      <c r="V2052" s="78" t="str">
        <f>VLOOKUP(Table5[[#This Row],[ODS Code]],Lookup!A:F,2,FALSE)</f>
        <v>MARYLEBONE HEALTH CENTRE</v>
      </c>
      <c r="W2052" s="78" t="str">
        <f>VLOOKUP(Table5[[#This Row],[ODS Code]],Lookup!A:G,5,FALSE)</f>
        <v>E87737</v>
      </c>
    </row>
    <row r="2053" spans="1:23" x14ac:dyDescent="0.35">
      <c r="A2053" s="80">
        <v>45536</v>
      </c>
      <c r="B2053" t="s">
        <v>211</v>
      </c>
      <c r="C2053" t="s">
        <v>1185</v>
      </c>
      <c r="D2053" t="s">
        <v>1179</v>
      </c>
      <c r="E2053" t="s">
        <v>854</v>
      </c>
      <c r="F2053" s="78">
        <v>551</v>
      </c>
      <c r="G2053" s="78">
        <v>1122</v>
      </c>
      <c r="H2053" s="78">
        <v>79</v>
      </c>
      <c r="I2053" s="78">
        <v>160</v>
      </c>
      <c r="J2053" s="78">
        <v>153</v>
      </c>
      <c r="K2053" s="78">
        <v>314</v>
      </c>
      <c r="L2053" s="78">
        <v>216</v>
      </c>
      <c r="M2053" s="78">
        <v>438</v>
      </c>
      <c r="N2053" s="78">
        <v>48</v>
      </c>
      <c r="O2053" s="78">
        <v>98</v>
      </c>
      <c r="P2053" s="78">
        <v>55</v>
      </c>
      <c r="Q2053" s="78">
        <v>112</v>
      </c>
      <c r="R2053" s="79">
        <v>9.9818511796733206E-2</v>
      </c>
      <c r="S2053" s="79">
        <v>9.9821746880570411E-2</v>
      </c>
      <c r="T2053" s="78" t="str">
        <f>VLOOKUP(Table5[[#This Row],[ODS Code]],Lookup!A:D,4,FALSE)</f>
        <v>Central London</v>
      </c>
      <c r="U2053" s="78" t="str">
        <f>VLOOKUP(Table5[[#This Row],[ODS Code]],Lookup!A:E,3,FALSE)</f>
        <v>West End and Marylebone Primary Care Network</v>
      </c>
      <c r="V2053" s="78" t="str">
        <f>VLOOKUP(Table5[[#This Row],[ODS Code]],Lookup!A:F,2,FALSE)</f>
        <v>MAYFAIR MEDICAL CENTRE</v>
      </c>
      <c r="W2053" s="78" t="str">
        <f>VLOOKUP(Table5[[#This Row],[ODS Code]],Lookup!A:G,5,FALSE)</f>
        <v>E87648</v>
      </c>
    </row>
    <row r="2054" spans="1:23" x14ac:dyDescent="0.35">
      <c r="A2054" s="80">
        <v>45536</v>
      </c>
      <c r="B2054" t="s">
        <v>275</v>
      </c>
      <c r="C2054" t="s">
        <v>1186</v>
      </c>
      <c r="D2054" t="s">
        <v>1179</v>
      </c>
      <c r="E2054" t="s">
        <v>854</v>
      </c>
      <c r="F2054" s="78">
        <v>0</v>
      </c>
      <c r="G2054" s="78">
        <v>0</v>
      </c>
      <c r="H2054" s="78">
        <v>0</v>
      </c>
      <c r="I2054" s="78">
        <v>0</v>
      </c>
      <c r="J2054" s="78">
        <v>0</v>
      </c>
      <c r="K2054" s="78">
        <v>0</v>
      </c>
      <c r="L2054" s="78">
        <v>0</v>
      </c>
      <c r="M2054" s="78">
        <v>0</v>
      </c>
      <c r="N2054" s="78">
        <v>0</v>
      </c>
      <c r="O2054" s="78">
        <v>0</v>
      </c>
      <c r="P2054" s="78">
        <v>0</v>
      </c>
      <c r="Q2054" s="78">
        <v>0</v>
      </c>
      <c r="R2054" s="79">
        <v>0</v>
      </c>
      <c r="S2054" s="79">
        <v>0</v>
      </c>
      <c r="T2054" s="78" t="str">
        <f>VLOOKUP(Table5[[#This Row],[ODS Code]],Lookup!A:D,4,FALSE)</f>
        <v>Central London</v>
      </c>
      <c r="U2054" s="78" t="str">
        <f>VLOOKUP(Table5[[#This Row],[ODS Code]],Lookup!A:E,3,FALSE)</f>
        <v>West End and Marylebone Primary Care Network</v>
      </c>
      <c r="V2054" s="78" t="str">
        <f>VLOOKUP(Table5[[#This Row],[ODS Code]],Lookup!A:F,2,FALSE)</f>
        <v>SOHO SQUARE SURGERY</v>
      </c>
      <c r="W2054" s="78" t="str">
        <f>VLOOKUP(Table5[[#This Row],[ODS Code]],Lookup!A:G,5,FALSE)</f>
        <v>E87069</v>
      </c>
    </row>
    <row r="2055" spans="1:23" x14ac:dyDescent="0.35">
      <c r="A2055" s="80">
        <v>45536</v>
      </c>
      <c r="B2055" t="s">
        <v>276</v>
      </c>
      <c r="C2055" t="s">
        <v>1187</v>
      </c>
      <c r="D2055" t="s">
        <v>1179</v>
      </c>
      <c r="E2055" t="s">
        <v>854</v>
      </c>
      <c r="F2055" s="78">
        <v>1574</v>
      </c>
      <c r="G2055" s="78">
        <v>3148</v>
      </c>
      <c r="H2055" s="78">
        <v>159</v>
      </c>
      <c r="I2055" s="78">
        <v>318</v>
      </c>
      <c r="J2055" s="78">
        <v>776</v>
      </c>
      <c r="K2055" s="78">
        <v>1552</v>
      </c>
      <c r="L2055" s="78">
        <v>331</v>
      </c>
      <c r="M2055" s="78">
        <v>662</v>
      </c>
      <c r="N2055" s="78">
        <v>126</v>
      </c>
      <c r="O2055" s="78">
        <v>252</v>
      </c>
      <c r="P2055" s="78">
        <v>182</v>
      </c>
      <c r="Q2055" s="78">
        <v>364</v>
      </c>
      <c r="R2055" s="79">
        <v>0.1156289707750953</v>
      </c>
      <c r="S2055" s="79">
        <v>0.1156289707750953</v>
      </c>
      <c r="T2055" s="78" t="str">
        <f>VLOOKUP(Table5[[#This Row],[ODS Code]],Lookup!A:D,4,FALSE)</f>
        <v>Central London</v>
      </c>
      <c r="U2055" s="78" t="str">
        <f>VLOOKUP(Table5[[#This Row],[ODS Code]],Lookup!A:E,3,FALSE)</f>
        <v>West End and Marylebone Primary Care Network</v>
      </c>
      <c r="V2055" s="78" t="str">
        <f>VLOOKUP(Table5[[#This Row],[ODS Code]],Lookup!A:F,2,FALSE)</f>
        <v>SOHO SQUARE GENERAL PRACTICE</v>
      </c>
      <c r="W2055" s="78" t="str">
        <f>VLOOKUP(Table5[[#This Row],[ODS Code]],Lookup!A:G,5,FALSE)</f>
        <v>E87714</v>
      </c>
    </row>
    <row r="2056" spans="1:23" x14ac:dyDescent="0.35">
      <c r="A2056" s="80">
        <v>45536</v>
      </c>
      <c r="B2056" t="s">
        <v>128</v>
      </c>
      <c r="C2056" t="s">
        <v>127</v>
      </c>
      <c r="D2056" t="s">
        <v>1188</v>
      </c>
      <c r="E2056" t="s">
        <v>854</v>
      </c>
      <c r="F2056" s="78">
        <v>0</v>
      </c>
      <c r="G2056" s="78">
        <v>0</v>
      </c>
      <c r="H2056" s="78">
        <v>0</v>
      </c>
      <c r="I2056" s="78">
        <v>0</v>
      </c>
      <c r="J2056" s="78">
        <v>0</v>
      </c>
      <c r="K2056" s="78">
        <v>0</v>
      </c>
      <c r="L2056" s="78">
        <v>0</v>
      </c>
      <c r="M2056" s="78">
        <v>0</v>
      </c>
      <c r="N2056" s="78">
        <v>0</v>
      </c>
      <c r="O2056" s="78">
        <v>0</v>
      </c>
      <c r="P2056" s="78">
        <v>0</v>
      </c>
      <c r="Q2056" s="78">
        <v>0</v>
      </c>
      <c r="R2056" s="79">
        <v>0</v>
      </c>
      <c r="S2056" s="79">
        <v>0</v>
      </c>
      <c r="T2056" s="78" t="str">
        <f>VLOOKUP(Table5[[#This Row],[ODS Code]],Lookup!A:D,4,FALSE)</f>
        <v>West London</v>
      </c>
      <c r="U2056" s="78" t="str">
        <f>VLOOKUP(Table5[[#This Row],[ODS Code]],Lookup!A:E,3,FALSE)</f>
        <v>West-Hill Health</v>
      </c>
      <c r="V2056" s="78" t="str">
        <f>VLOOKUP(Table5[[#This Row],[ODS Code]],Lookup!A:F,2,FALSE)</f>
        <v>Grand Union Health Centre</v>
      </c>
      <c r="W2056" s="78" t="str">
        <f>VLOOKUP(Table5[[#This Row],[ODS Code]],Lookup!A:G,5,FALSE)</f>
        <v>E87637</v>
      </c>
    </row>
    <row r="2057" spans="1:23" x14ac:dyDescent="0.35">
      <c r="A2057" s="80">
        <v>45536</v>
      </c>
      <c r="B2057" t="s">
        <v>166</v>
      </c>
      <c r="C2057" t="s">
        <v>165</v>
      </c>
      <c r="D2057" t="s">
        <v>1188</v>
      </c>
      <c r="E2057" t="s">
        <v>854</v>
      </c>
      <c r="F2057" s="78">
        <v>0</v>
      </c>
      <c r="G2057" s="78">
        <v>0</v>
      </c>
      <c r="H2057" s="78">
        <v>0</v>
      </c>
      <c r="I2057" s="78">
        <v>0</v>
      </c>
      <c r="J2057" s="78">
        <v>0</v>
      </c>
      <c r="K2057" s="78">
        <v>0</v>
      </c>
      <c r="L2057" s="78">
        <v>0</v>
      </c>
      <c r="M2057" s="78">
        <v>0</v>
      </c>
      <c r="N2057" s="78">
        <v>0</v>
      </c>
      <c r="O2057" s="78">
        <v>0</v>
      </c>
      <c r="P2057" s="78">
        <v>0</v>
      </c>
      <c r="Q2057" s="78">
        <v>0</v>
      </c>
      <c r="R2057" s="79">
        <v>0</v>
      </c>
      <c r="S2057" s="79">
        <v>0</v>
      </c>
      <c r="T2057" s="78" t="str">
        <f>VLOOKUP(Table5[[#This Row],[ODS Code]],Lookup!A:D,4,FALSE)</f>
        <v>West London</v>
      </c>
      <c r="U2057" s="78" t="str">
        <f>VLOOKUP(Table5[[#This Row],[ODS Code]],Lookup!A:E,3,FALSE)</f>
        <v>West-Hill Health</v>
      </c>
      <c r="V2057" s="78" t="str">
        <f>VLOOKUP(Table5[[#This Row],[ODS Code]],Lookup!A:F,2,FALSE)</f>
        <v>Holland Park Surgery</v>
      </c>
      <c r="W2057" s="78" t="str">
        <f>VLOOKUP(Table5[[#This Row],[ODS Code]],Lookup!A:G,5,FALSE)</f>
        <v>E87016</v>
      </c>
    </row>
    <row r="2058" spans="1:23" x14ac:dyDescent="0.35">
      <c r="A2058" s="80">
        <v>45536</v>
      </c>
      <c r="B2058" t="s">
        <v>199</v>
      </c>
      <c r="C2058" t="s">
        <v>198</v>
      </c>
      <c r="D2058" t="s">
        <v>1188</v>
      </c>
      <c r="E2058" t="s">
        <v>854</v>
      </c>
      <c r="F2058" s="78">
        <v>0</v>
      </c>
      <c r="G2058" s="78">
        <v>0</v>
      </c>
      <c r="H2058" s="78">
        <v>0</v>
      </c>
      <c r="I2058" s="78">
        <v>0</v>
      </c>
      <c r="J2058" s="78">
        <v>0</v>
      </c>
      <c r="K2058" s="78">
        <v>0</v>
      </c>
      <c r="L2058" s="78">
        <v>0</v>
      </c>
      <c r="M2058" s="78">
        <v>0</v>
      </c>
      <c r="N2058" s="78">
        <v>0</v>
      </c>
      <c r="O2058" s="78">
        <v>0</v>
      </c>
      <c r="P2058" s="78">
        <v>0</v>
      </c>
      <c r="Q2058" s="78">
        <v>0</v>
      </c>
      <c r="R2058" s="79">
        <v>0</v>
      </c>
      <c r="S2058" s="79">
        <v>0</v>
      </c>
      <c r="T2058" s="78" t="str">
        <f>VLOOKUP(Table5[[#This Row],[ODS Code]],Lookup!A:D,4,FALSE)</f>
        <v>West London</v>
      </c>
      <c r="U2058" s="78" t="str">
        <f>VLOOKUP(Table5[[#This Row],[ODS Code]],Lookup!A:E,3,FALSE)</f>
        <v>West-Hill Health</v>
      </c>
      <c r="V2058" s="78" t="str">
        <f>VLOOKUP(Table5[[#This Row],[ODS Code]],Lookup!A:F,2,FALSE)</f>
        <v>Lancaster Gate Medical Centre</v>
      </c>
      <c r="W2058" s="78" t="str">
        <f>VLOOKUP(Table5[[#This Row],[ODS Code]],Lookup!A:G,5,FALSE)</f>
        <v>E87722</v>
      </c>
    </row>
    <row r="2059" spans="1:23" x14ac:dyDescent="0.35">
      <c r="A2059" s="80">
        <v>45536</v>
      </c>
      <c r="B2059" t="s">
        <v>227</v>
      </c>
      <c r="C2059" t="s">
        <v>226</v>
      </c>
      <c r="D2059" t="s">
        <v>1188</v>
      </c>
      <c r="E2059" t="s">
        <v>854</v>
      </c>
      <c r="F2059" s="78">
        <v>0</v>
      </c>
      <c r="G2059" s="78">
        <v>0</v>
      </c>
      <c r="H2059" s="78">
        <v>0</v>
      </c>
      <c r="I2059" s="78">
        <v>0</v>
      </c>
      <c r="J2059" s="78">
        <v>0</v>
      </c>
      <c r="K2059" s="78">
        <v>0</v>
      </c>
      <c r="L2059" s="78">
        <v>0</v>
      </c>
      <c r="M2059" s="78">
        <v>0</v>
      </c>
      <c r="N2059" s="78">
        <v>0</v>
      </c>
      <c r="O2059" s="78">
        <v>0</v>
      </c>
      <c r="P2059" s="78">
        <v>0</v>
      </c>
      <c r="Q2059" s="78">
        <v>0</v>
      </c>
      <c r="R2059" s="79">
        <v>0</v>
      </c>
      <c r="S2059" s="79">
        <v>0</v>
      </c>
      <c r="T2059" s="78" t="str">
        <f>VLOOKUP(Table5[[#This Row],[ODS Code]],Lookup!A:D,4,FALSE)</f>
        <v>West London</v>
      </c>
      <c r="U2059" s="78" t="str">
        <f>VLOOKUP(Table5[[#This Row],[ODS Code]],Lookup!A:E,3,FALSE)</f>
        <v>West-Hill Health</v>
      </c>
      <c r="V2059" s="78" t="str">
        <f>VLOOKUP(Table5[[#This Row],[ODS Code]],Lookup!A:F,2,FALSE)</f>
        <v>North Kensington Medical Centre</v>
      </c>
      <c r="W2059" s="78" t="str">
        <f>VLOOKUP(Table5[[#This Row],[ODS Code]],Lookup!A:G,5,FALSE)</f>
        <v>E87003</v>
      </c>
    </row>
    <row r="2060" spans="1:23" x14ac:dyDescent="0.35">
      <c r="A2060" s="80">
        <v>45536</v>
      </c>
      <c r="B2060" t="s">
        <v>245</v>
      </c>
      <c r="C2060" t="s">
        <v>1189</v>
      </c>
      <c r="D2060" t="s">
        <v>1188</v>
      </c>
      <c r="E2060" t="s">
        <v>854</v>
      </c>
      <c r="F2060" s="78">
        <v>0</v>
      </c>
      <c r="G2060" s="78">
        <v>0</v>
      </c>
      <c r="H2060" s="78">
        <v>0</v>
      </c>
      <c r="I2060" s="78">
        <v>0</v>
      </c>
      <c r="J2060" s="78">
        <v>0</v>
      </c>
      <c r="K2060" s="78">
        <v>0</v>
      </c>
      <c r="L2060" s="78">
        <v>0</v>
      </c>
      <c r="M2060" s="78">
        <v>0</v>
      </c>
      <c r="N2060" s="78">
        <v>0</v>
      </c>
      <c r="O2060" s="78">
        <v>0</v>
      </c>
      <c r="P2060" s="78">
        <v>0</v>
      </c>
      <c r="Q2060" s="78">
        <v>0</v>
      </c>
      <c r="R2060" s="79">
        <v>0</v>
      </c>
      <c r="S2060" s="79">
        <v>0</v>
      </c>
      <c r="T2060" s="78" t="str">
        <f>VLOOKUP(Table5[[#This Row],[ODS Code]],Lookup!A:D,4,FALSE)</f>
        <v>West London</v>
      </c>
      <c r="U2060" s="78" t="str">
        <f>VLOOKUP(Table5[[#This Row],[ODS Code]],Lookup!A:E,3,FALSE)</f>
        <v>West-Hill Health</v>
      </c>
      <c r="V2060" s="78" t="str">
        <f>VLOOKUP(Table5[[#This Row],[ODS Code]],Lookup!A:F,2,FALSE)</f>
        <v>The Portland Road Practice</v>
      </c>
      <c r="W2060" s="78" t="str">
        <f>VLOOKUP(Table5[[#This Row],[ODS Code]],Lookup!A:G,5,FALSE)</f>
        <v>E87029</v>
      </c>
    </row>
    <row r="2061" spans="1:23" x14ac:dyDescent="0.35">
      <c r="A2061" s="80">
        <v>45536</v>
      </c>
      <c r="B2061" t="s">
        <v>247</v>
      </c>
      <c r="C2061" t="s">
        <v>246</v>
      </c>
      <c r="D2061" t="s">
        <v>1188</v>
      </c>
      <c r="E2061" t="s">
        <v>854</v>
      </c>
      <c r="F2061" s="78">
        <v>0</v>
      </c>
      <c r="G2061" s="78">
        <v>0</v>
      </c>
      <c r="H2061" s="78">
        <v>0</v>
      </c>
      <c r="I2061" s="78">
        <v>0</v>
      </c>
      <c r="J2061" s="78">
        <v>0</v>
      </c>
      <c r="K2061" s="78">
        <v>0</v>
      </c>
      <c r="L2061" s="78">
        <v>0</v>
      </c>
      <c r="M2061" s="78">
        <v>0</v>
      </c>
      <c r="N2061" s="78">
        <v>0</v>
      </c>
      <c r="O2061" s="78">
        <v>0</v>
      </c>
      <c r="P2061" s="78">
        <v>0</v>
      </c>
      <c r="Q2061" s="78">
        <v>0</v>
      </c>
      <c r="R2061" s="79">
        <v>0</v>
      </c>
      <c r="S2061" s="79">
        <v>0</v>
      </c>
      <c r="T2061" s="78" t="str">
        <f>VLOOKUP(Table5[[#This Row],[ODS Code]],Lookup!A:D,4,FALSE)</f>
        <v>West London</v>
      </c>
      <c r="U2061" s="78" t="str">
        <f>VLOOKUP(Table5[[#This Row],[ODS Code]],Lookup!A:E,3,FALSE)</f>
        <v>West-Hill Health</v>
      </c>
      <c r="V2061" s="78" t="str">
        <f>VLOOKUP(Table5[[#This Row],[ODS Code]],Lookup!A:F,2,FALSE)</f>
        <v>Portobello Medical Centre</v>
      </c>
      <c r="W2061" s="78" t="str">
        <f>VLOOKUP(Table5[[#This Row],[ODS Code]],Lookup!A:G,5,FALSE)</f>
        <v>Y00200</v>
      </c>
    </row>
    <row r="2062" spans="1:23" x14ac:dyDescent="0.35">
      <c r="A2062" s="80">
        <v>45536</v>
      </c>
      <c r="B2062" t="s">
        <v>329</v>
      </c>
      <c r="C2062" t="s">
        <v>328</v>
      </c>
      <c r="D2062" t="s">
        <v>1188</v>
      </c>
      <c r="E2062" t="s">
        <v>854</v>
      </c>
      <c r="F2062" s="78">
        <v>973</v>
      </c>
      <c r="G2062" s="78">
        <v>1946</v>
      </c>
      <c r="H2062" s="78">
        <v>44</v>
      </c>
      <c r="I2062" s="78">
        <v>88</v>
      </c>
      <c r="J2062" s="78">
        <v>664</v>
      </c>
      <c r="K2062" s="78">
        <v>1328</v>
      </c>
      <c r="L2062" s="78">
        <v>139</v>
      </c>
      <c r="M2062" s="78">
        <v>278</v>
      </c>
      <c r="N2062" s="78">
        <v>66</v>
      </c>
      <c r="O2062" s="78">
        <v>132</v>
      </c>
      <c r="P2062" s="78">
        <v>60</v>
      </c>
      <c r="Q2062" s="78">
        <v>120</v>
      </c>
      <c r="R2062" s="79">
        <v>6.1664953751284689E-2</v>
      </c>
      <c r="S2062" s="79">
        <v>6.1664953751284689E-2</v>
      </c>
      <c r="T2062" s="78" t="str">
        <f>VLOOKUP(Table5[[#This Row],[ODS Code]],Lookup!A:D,4,FALSE)</f>
        <v>West London</v>
      </c>
      <c r="U2062" s="78" t="str">
        <f>VLOOKUP(Table5[[#This Row],[ODS Code]],Lookup!A:E,3,FALSE)</f>
        <v>West-Hill Health</v>
      </c>
      <c r="V2062" s="78" t="str">
        <f>VLOOKUP(Table5[[#This Row],[ODS Code]],Lookup!A:F,2,FALSE)</f>
        <v>The Garway Medical Practice</v>
      </c>
      <c r="W2062" s="78" t="str">
        <f>VLOOKUP(Table5[[#This Row],[ODS Code]],Lookup!A:G,5,FALSE)</f>
        <v>E87009</v>
      </c>
    </row>
    <row r="2063" spans="1:23" x14ac:dyDescent="0.35">
      <c r="A2063" s="80">
        <v>45536</v>
      </c>
      <c r="B2063" t="s">
        <v>333</v>
      </c>
      <c r="C2063" t="s">
        <v>1051</v>
      </c>
      <c r="D2063" t="s">
        <v>1188</v>
      </c>
      <c r="E2063" t="s">
        <v>854</v>
      </c>
      <c r="F2063" s="78">
        <v>0</v>
      </c>
      <c r="G2063" s="78">
        <v>0</v>
      </c>
      <c r="H2063" s="78">
        <v>0</v>
      </c>
      <c r="I2063" s="78">
        <v>0</v>
      </c>
      <c r="J2063" s="78">
        <v>0</v>
      </c>
      <c r="K2063" s="78">
        <v>0</v>
      </c>
      <c r="L2063" s="78">
        <v>0</v>
      </c>
      <c r="M2063" s="78">
        <v>0</v>
      </c>
      <c r="N2063" s="78">
        <v>0</v>
      </c>
      <c r="O2063" s="78">
        <v>0</v>
      </c>
      <c r="P2063" s="78">
        <v>0</v>
      </c>
      <c r="Q2063" s="78">
        <v>0</v>
      </c>
      <c r="R2063" s="79">
        <v>0</v>
      </c>
      <c r="S2063" s="79">
        <v>0</v>
      </c>
      <c r="T2063" s="78" t="str">
        <f>VLOOKUP(Table5[[#This Row],[ODS Code]],Lookup!A:D,4,FALSE)</f>
        <v>West London</v>
      </c>
      <c r="U2063" s="78" t="str">
        <f>VLOOKUP(Table5[[#This Row],[ODS Code]],Lookup!A:E,3,FALSE)</f>
        <v>West-Hill Health</v>
      </c>
      <c r="V2063" s="78" t="str">
        <f>VLOOKUP(Table5[[#This Row],[ODS Code]],Lookup!A:F,2,FALSE)</f>
        <v>The Golborne Medical Centre (Ramasamy)</v>
      </c>
      <c r="W2063" s="78" t="str">
        <f>VLOOKUP(Table5[[#This Row],[ODS Code]],Lookup!A:G,5,FALSE)</f>
        <v>E87024</v>
      </c>
    </row>
    <row r="2064" spans="1:23" x14ac:dyDescent="0.35">
      <c r="A2064" s="80">
        <v>45536</v>
      </c>
      <c r="B2064" t="s">
        <v>354</v>
      </c>
      <c r="C2064" t="s">
        <v>353</v>
      </c>
      <c r="D2064" t="s">
        <v>1188</v>
      </c>
      <c r="E2064" t="s">
        <v>854</v>
      </c>
      <c r="F2064" s="78">
        <v>252</v>
      </c>
      <c r="G2064" s="78">
        <v>504</v>
      </c>
      <c r="H2064" s="78">
        <v>34</v>
      </c>
      <c r="I2064" s="78">
        <v>68</v>
      </c>
      <c r="J2064" s="78">
        <v>104</v>
      </c>
      <c r="K2064" s="78">
        <v>208</v>
      </c>
      <c r="L2064" s="78">
        <v>54</v>
      </c>
      <c r="M2064" s="78">
        <v>108</v>
      </c>
      <c r="N2064" s="78">
        <v>32</v>
      </c>
      <c r="O2064" s="78">
        <v>64</v>
      </c>
      <c r="P2064" s="78">
        <v>28</v>
      </c>
      <c r="Q2064" s="78">
        <v>56</v>
      </c>
      <c r="R2064" s="79">
        <v>0.1111111111111111</v>
      </c>
      <c r="S2064" s="79">
        <v>0.1111111111111111</v>
      </c>
      <c r="T2064" s="78" t="str">
        <f>VLOOKUP(Table5[[#This Row],[ODS Code]],Lookup!A:D,4,FALSE)</f>
        <v>West London</v>
      </c>
      <c r="U2064" s="78" t="str">
        <f>VLOOKUP(Table5[[#This Row],[ODS Code]],Lookup!A:E,3,FALSE)</f>
        <v>West-Hill Health</v>
      </c>
      <c r="V2064" s="78" t="str">
        <f>VLOOKUP(Table5[[#This Row],[ODS Code]],Lookup!A:F,2,FALSE)</f>
        <v>The Pembridge Villas Surgery</v>
      </c>
      <c r="W2064" s="78" t="str">
        <f>VLOOKUP(Table5[[#This Row],[ODS Code]],Lookup!A:G,5,FALSE)</f>
        <v>E87061</v>
      </c>
    </row>
    <row r="2065" spans="1:23" x14ac:dyDescent="0.35">
      <c r="A2065" s="80">
        <v>45536</v>
      </c>
      <c r="B2065" t="s">
        <v>400</v>
      </c>
      <c r="C2065" t="s">
        <v>399</v>
      </c>
      <c r="D2065" t="s">
        <v>1188</v>
      </c>
      <c r="E2065" t="s">
        <v>854</v>
      </c>
      <c r="F2065" s="78">
        <v>0</v>
      </c>
      <c r="G2065" s="78">
        <v>0</v>
      </c>
      <c r="H2065" s="78">
        <v>0</v>
      </c>
      <c r="I2065" s="78">
        <v>0</v>
      </c>
      <c r="J2065" s="78">
        <v>0</v>
      </c>
      <c r="K2065" s="78">
        <v>0</v>
      </c>
      <c r="L2065" s="78">
        <v>0</v>
      </c>
      <c r="M2065" s="78">
        <v>0</v>
      </c>
      <c r="N2065" s="78">
        <v>0</v>
      </c>
      <c r="O2065" s="78">
        <v>0</v>
      </c>
      <c r="P2065" s="78">
        <v>0</v>
      </c>
      <c r="Q2065" s="78">
        <v>0</v>
      </c>
      <c r="R2065" s="79">
        <v>0</v>
      </c>
      <c r="S2065" s="79">
        <v>0</v>
      </c>
      <c r="T2065" s="78" t="str">
        <f>VLOOKUP(Table5[[#This Row],[ODS Code]],Lookup!A:D,4,FALSE)</f>
        <v>West London</v>
      </c>
      <c r="U2065" s="78" t="str">
        <f>VLOOKUP(Table5[[#This Row],[ODS Code]],Lookup!A:E,3,FALSE)</f>
        <v>West-Hill Health</v>
      </c>
      <c r="V2065" s="78" t="str">
        <f>VLOOKUP(Table5[[#This Row],[ODS Code]],Lookup!A:F,2,FALSE)</f>
        <v>Westbourne Grove Medical Centre</v>
      </c>
      <c r="W2065" s="78" t="str">
        <f>VLOOKUP(Table5[[#This Row],[ODS Code]],Lookup!A:G,5,FALSE)</f>
        <v>E87007</v>
      </c>
    </row>
    <row r="2066" spans="1:23" x14ac:dyDescent="0.35">
      <c r="A2066" s="80">
        <v>45566</v>
      </c>
      <c r="B2066" t="s">
        <v>13</v>
      </c>
      <c r="C2066" t="s">
        <v>852</v>
      </c>
      <c r="D2066" t="s">
        <v>853</v>
      </c>
      <c r="E2066" t="s">
        <v>854</v>
      </c>
      <c r="F2066" s="78">
        <v>4815</v>
      </c>
      <c r="G2066" s="78">
        <v>12500</v>
      </c>
      <c r="H2066" s="78">
        <v>549</v>
      </c>
      <c r="I2066" s="78">
        <v>1430</v>
      </c>
      <c r="J2066" s="78">
        <v>2537</v>
      </c>
      <c r="K2066" s="78">
        <v>6573</v>
      </c>
      <c r="L2066" s="78">
        <v>946</v>
      </c>
      <c r="M2066" s="78">
        <v>2482</v>
      </c>
      <c r="N2066" s="78">
        <v>301</v>
      </c>
      <c r="O2066" s="78">
        <v>775</v>
      </c>
      <c r="P2066" s="78">
        <v>482</v>
      </c>
      <c r="Q2066" s="78">
        <v>1240</v>
      </c>
      <c r="R2066" s="79">
        <v>0.10010384215991693</v>
      </c>
      <c r="S2066" s="79">
        <v>9.9199999999999997E-2</v>
      </c>
      <c r="T2066" s="78" t="str">
        <f>VLOOKUP(Table5[[#This Row],[ODS Code]],Lookup!A:D,4,FALSE)</f>
        <v>Ealing</v>
      </c>
      <c r="U2066" s="78" t="str">
        <f>VLOOKUP(Table5[[#This Row],[ODS Code]],Lookup!A:E,3,FALSE)</f>
        <v>Acton</v>
      </c>
      <c r="V2066" s="78" t="str">
        <f>VLOOKUP(Table5[[#This Row],[ODS Code]],Lookup!A:F,2,FALSE)</f>
        <v>ACTON LANE MEDICAL CENTRE</v>
      </c>
      <c r="W2066" s="78" t="str">
        <f>VLOOKUP(Table5[[#This Row],[ODS Code]],Lookup!A:G,5,FALSE)</f>
        <v>E85687</v>
      </c>
    </row>
    <row r="2067" spans="1:23" x14ac:dyDescent="0.35">
      <c r="A2067" s="80">
        <v>45566</v>
      </c>
      <c r="B2067" t="s">
        <v>14</v>
      </c>
      <c r="C2067" t="s">
        <v>855</v>
      </c>
      <c r="D2067" t="s">
        <v>853</v>
      </c>
      <c r="E2067" t="s">
        <v>854</v>
      </c>
      <c r="F2067" s="78">
        <v>0</v>
      </c>
      <c r="G2067" s="78">
        <v>0</v>
      </c>
      <c r="H2067" s="78">
        <v>0</v>
      </c>
      <c r="I2067" s="78">
        <v>0</v>
      </c>
      <c r="J2067" s="78">
        <v>0</v>
      </c>
      <c r="K2067" s="78">
        <v>0</v>
      </c>
      <c r="L2067" s="78">
        <v>0</v>
      </c>
      <c r="M2067" s="78">
        <v>0</v>
      </c>
      <c r="N2067" s="78">
        <v>0</v>
      </c>
      <c r="O2067" s="78">
        <v>0</v>
      </c>
      <c r="P2067" s="78">
        <v>0</v>
      </c>
      <c r="Q2067" s="78">
        <v>0</v>
      </c>
      <c r="R2067" s="79">
        <v>0</v>
      </c>
      <c r="S2067" s="79">
        <v>0</v>
      </c>
      <c r="T2067" s="78" t="str">
        <f>VLOOKUP(Table5[[#This Row],[ODS Code]],Lookup!A:D,4,FALSE)</f>
        <v>Ealing</v>
      </c>
      <c r="U2067" s="78" t="str">
        <f>VLOOKUP(Table5[[#This Row],[ODS Code]],Lookup!A:E,3,FALSE)</f>
        <v>Acton</v>
      </c>
      <c r="V2067" s="78" t="str">
        <f>VLOOKUP(Table5[[#This Row],[ODS Code]],Lookup!A:F,2,FALSE)</f>
        <v>ACTON TOWN MEDICAL CENTRE</v>
      </c>
      <c r="W2067" s="78" t="str">
        <f>VLOOKUP(Table5[[#This Row],[ODS Code]],Lookup!A:G,5,FALSE)</f>
        <v>E85617</v>
      </c>
    </row>
    <row r="2068" spans="1:23" x14ac:dyDescent="0.35">
      <c r="A2068" s="80">
        <v>45566</v>
      </c>
      <c r="B2068" t="s">
        <v>68</v>
      </c>
      <c r="C2068" t="s">
        <v>856</v>
      </c>
      <c r="D2068" t="s">
        <v>853</v>
      </c>
      <c r="E2068" t="s">
        <v>854</v>
      </c>
      <c r="F2068" s="78">
        <v>3672</v>
      </c>
      <c r="G2068" s="78">
        <v>11003</v>
      </c>
      <c r="H2068" s="78">
        <v>485</v>
      </c>
      <c r="I2068" s="78">
        <v>1455</v>
      </c>
      <c r="J2068" s="78">
        <v>1308</v>
      </c>
      <c r="K2068" s="78">
        <v>3911</v>
      </c>
      <c r="L2068" s="78">
        <v>1139</v>
      </c>
      <c r="M2068" s="78">
        <v>3417</v>
      </c>
      <c r="N2068" s="78">
        <v>313</v>
      </c>
      <c r="O2068" s="78">
        <v>939</v>
      </c>
      <c r="P2068" s="78">
        <v>427</v>
      </c>
      <c r="Q2068" s="78">
        <v>1281</v>
      </c>
      <c r="R2068" s="79">
        <v>0.11628540305010893</v>
      </c>
      <c r="S2068" s="79">
        <v>0.11642279378351358</v>
      </c>
      <c r="T2068" s="78" t="str">
        <f>VLOOKUP(Table5[[#This Row],[ODS Code]],Lookup!A:D,4,FALSE)</f>
        <v>Ealing</v>
      </c>
      <c r="U2068" s="78" t="str">
        <f>VLOOKUP(Table5[[#This Row],[ODS Code]],Lookup!A:E,3,FALSE)</f>
        <v>Acton</v>
      </c>
      <c r="V2068" s="78" t="str">
        <f>VLOOKUP(Table5[[#This Row],[ODS Code]],Lookup!A:F,2,FALSE)</f>
        <v>CHISWICK FAMILY PRACTICE (DR BHATT &amp; SYZCKO)</v>
      </c>
      <c r="W2068" s="78" t="str">
        <f>VLOOKUP(Table5[[#This Row],[ODS Code]],Lookup!A:G,5,FALSE)</f>
        <v>E85130</v>
      </c>
    </row>
    <row r="2069" spans="1:23" x14ac:dyDescent="0.35">
      <c r="A2069" s="80">
        <v>45566</v>
      </c>
      <c r="B2069" t="s">
        <v>69</v>
      </c>
      <c r="C2069" t="s">
        <v>857</v>
      </c>
      <c r="D2069" t="s">
        <v>853</v>
      </c>
      <c r="E2069" t="s">
        <v>854</v>
      </c>
      <c r="F2069" s="78">
        <v>3870</v>
      </c>
      <c r="G2069" s="78">
        <v>7754</v>
      </c>
      <c r="H2069" s="78">
        <v>549</v>
      </c>
      <c r="I2069" s="78">
        <v>1100</v>
      </c>
      <c r="J2069" s="78">
        <v>1634</v>
      </c>
      <c r="K2069" s="78">
        <v>3274</v>
      </c>
      <c r="L2069" s="78">
        <v>1026</v>
      </c>
      <c r="M2069" s="78">
        <v>2055</v>
      </c>
      <c r="N2069" s="78">
        <v>301</v>
      </c>
      <c r="O2069" s="78">
        <v>603</v>
      </c>
      <c r="P2069" s="78">
        <v>360</v>
      </c>
      <c r="Q2069" s="78">
        <v>722</v>
      </c>
      <c r="R2069" s="79">
        <v>9.3023255813953487E-2</v>
      </c>
      <c r="S2069" s="79">
        <v>9.3113231880319836E-2</v>
      </c>
      <c r="T2069" s="78" t="str">
        <f>VLOOKUP(Table5[[#This Row],[ODS Code]],Lookup!A:D,4,FALSE)</f>
        <v>Ealing</v>
      </c>
      <c r="U2069" s="78" t="str">
        <f>VLOOKUP(Table5[[#This Row],[ODS Code]],Lookup!A:E,3,FALSE)</f>
        <v>Acton</v>
      </c>
      <c r="V2069" s="78" t="str">
        <f>VLOOKUP(Table5[[#This Row],[ODS Code]],Lookup!A:F,2,FALSE)</f>
        <v>CHISWICK FAMILY PRACTICE (DR O’CONNELL &amp; BENNETT)</v>
      </c>
      <c r="W2069" s="78" t="str">
        <f>VLOOKUP(Table5[[#This Row],[ODS Code]],Lookup!A:G,5,FALSE)</f>
        <v>E85075</v>
      </c>
    </row>
    <row r="2070" spans="1:23" x14ac:dyDescent="0.35">
      <c r="A2070" s="80">
        <v>45566</v>
      </c>
      <c r="B2070" t="s">
        <v>78</v>
      </c>
      <c r="C2070" t="s">
        <v>858</v>
      </c>
      <c r="D2070" t="s">
        <v>853</v>
      </c>
      <c r="E2070" t="s">
        <v>854</v>
      </c>
      <c r="F2070" s="78">
        <v>1698</v>
      </c>
      <c r="G2070" s="78">
        <v>3396</v>
      </c>
      <c r="H2070" s="78">
        <v>149</v>
      </c>
      <c r="I2070" s="78">
        <v>298</v>
      </c>
      <c r="J2070" s="78">
        <v>887</v>
      </c>
      <c r="K2070" s="78">
        <v>1774</v>
      </c>
      <c r="L2070" s="78">
        <v>409</v>
      </c>
      <c r="M2070" s="78">
        <v>818</v>
      </c>
      <c r="N2070" s="78">
        <v>143</v>
      </c>
      <c r="O2070" s="78">
        <v>286</v>
      </c>
      <c r="P2070" s="78">
        <v>110</v>
      </c>
      <c r="Q2070" s="78">
        <v>220</v>
      </c>
      <c r="R2070" s="79">
        <v>6.4782096584216728E-2</v>
      </c>
      <c r="S2070" s="79">
        <v>6.4782096584216728E-2</v>
      </c>
      <c r="T2070" s="78" t="str">
        <f>VLOOKUP(Table5[[#This Row],[ODS Code]],Lookup!A:D,4,FALSE)</f>
        <v>Ealing</v>
      </c>
      <c r="U2070" s="78" t="str">
        <f>VLOOKUP(Table5[[#This Row],[ODS Code]],Lookup!A:E,3,FALSE)</f>
        <v>Acton</v>
      </c>
      <c r="V2070" s="78" t="str">
        <f>VLOOKUP(Table5[[#This Row],[ODS Code]],Lookup!A:F,2,FALSE)</f>
        <v>CLOISTER ROAD SURGERY</v>
      </c>
      <c r="W2070" s="78" t="str">
        <f>VLOOKUP(Table5[[#This Row],[ODS Code]],Lookup!A:G,5,FALSE)</f>
        <v>E85680</v>
      </c>
    </row>
    <row r="2071" spans="1:23" x14ac:dyDescent="0.35">
      <c r="A2071" s="80">
        <v>45566</v>
      </c>
      <c r="B2071" t="s">
        <v>88</v>
      </c>
      <c r="C2071" t="s">
        <v>859</v>
      </c>
      <c r="D2071" t="s">
        <v>853</v>
      </c>
      <c r="E2071" t="s">
        <v>854</v>
      </c>
      <c r="F2071" s="78">
        <v>513</v>
      </c>
      <c r="G2071" s="78">
        <v>1026</v>
      </c>
      <c r="H2071" s="78">
        <v>51</v>
      </c>
      <c r="I2071" s="78">
        <v>102</v>
      </c>
      <c r="J2071" s="78">
        <v>239</v>
      </c>
      <c r="K2071" s="78">
        <v>478</v>
      </c>
      <c r="L2071" s="78">
        <v>79</v>
      </c>
      <c r="M2071" s="78">
        <v>158</v>
      </c>
      <c r="N2071" s="78">
        <v>70</v>
      </c>
      <c r="O2071" s="78">
        <v>140</v>
      </c>
      <c r="P2071" s="78">
        <v>74</v>
      </c>
      <c r="Q2071" s="78">
        <v>148</v>
      </c>
      <c r="R2071" s="79">
        <v>0.14424951267056529</v>
      </c>
      <c r="S2071" s="79">
        <v>0.14424951267056529</v>
      </c>
      <c r="T2071" s="78" t="str">
        <f>VLOOKUP(Table5[[#This Row],[ODS Code]],Lookup!A:D,4,FALSE)</f>
        <v>Ealing</v>
      </c>
      <c r="U2071" s="78" t="str">
        <f>VLOOKUP(Table5[[#This Row],[ODS Code]],Lookup!A:E,3,FALSE)</f>
        <v>Acton</v>
      </c>
      <c r="V2071" s="78" t="str">
        <f>VLOOKUP(Table5[[#This Row],[ODS Code]],Lookup!A:F,2,FALSE)</f>
        <v>CROWN STREET SURGERY</v>
      </c>
      <c r="W2071" s="78" t="str">
        <f>VLOOKUP(Table5[[#This Row],[ODS Code]],Lookup!A:G,5,FALSE)</f>
        <v>E85019</v>
      </c>
    </row>
    <row r="2072" spans="1:23" x14ac:dyDescent="0.35">
      <c r="A2072" s="80">
        <v>45566</v>
      </c>
      <c r="B2072" t="s">
        <v>160</v>
      </c>
      <c r="C2072" t="s">
        <v>860</v>
      </c>
      <c r="D2072" t="s">
        <v>853</v>
      </c>
      <c r="E2072" t="s">
        <v>854</v>
      </c>
      <c r="F2072" s="78">
        <v>14510</v>
      </c>
      <c r="G2072" s="78">
        <v>41291</v>
      </c>
      <c r="H2072" s="78">
        <v>1513</v>
      </c>
      <c r="I2072" s="78">
        <v>4327</v>
      </c>
      <c r="J2072" s="78">
        <v>6568</v>
      </c>
      <c r="K2072" s="78">
        <v>18670</v>
      </c>
      <c r="L2072" s="78">
        <v>3860</v>
      </c>
      <c r="M2072" s="78">
        <v>11013</v>
      </c>
      <c r="N2072" s="78">
        <v>1085</v>
      </c>
      <c r="O2072" s="78">
        <v>3061</v>
      </c>
      <c r="P2072" s="78">
        <v>1484</v>
      </c>
      <c r="Q2072" s="78">
        <v>4220</v>
      </c>
      <c r="R2072" s="79">
        <v>0.10227429359062716</v>
      </c>
      <c r="S2072" s="79">
        <v>0.10220144825748953</v>
      </c>
      <c r="T2072" s="78" t="str">
        <f>VLOOKUP(Table5[[#This Row],[ODS Code]],Lookup!A:D,4,FALSE)</f>
        <v>Ealing</v>
      </c>
      <c r="U2072" s="78" t="str">
        <f>VLOOKUP(Table5[[#This Row],[ODS Code]],Lookup!A:E,3,FALSE)</f>
        <v>Acton</v>
      </c>
      <c r="V2072" s="78" t="str">
        <f>VLOOKUP(Table5[[#This Row],[ODS Code]],Lookup!A:F,2,FALSE)</f>
        <v>HILLCREST SURGERY</v>
      </c>
      <c r="W2072" s="78" t="str">
        <f>VLOOKUP(Table5[[#This Row],[ODS Code]],Lookup!A:G,5,FALSE)</f>
        <v>E85028</v>
      </c>
    </row>
    <row r="2073" spans="1:23" x14ac:dyDescent="0.35">
      <c r="A2073" s="80">
        <v>45566</v>
      </c>
      <c r="B2073" t="s">
        <v>304</v>
      </c>
      <c r="C2073" t="s">
        <v>861</v>
      </c>
      <c r="D2073" t="s">
        <v>853</v>
      </c>
      <c r="E2073" t="s">
        <v>854</v>
      </c>
      <c r="F2073" s="78">
        <v>1904</v>
      </c>
      <c r="G2073" s="78">
        <v>5141</v>
      </c>
      <c r="H2073" s="78">
        <v>111</v>
      </c>
      <c r="I2073" s="78">
        <v>305</v>
      </c>
      <c r="J2073" s="78">
        <v>1117</v>
      </c>
      <c r="K2073" s="78">
        <v>2938</v>
      </c>
      <c r="L2073" s="78">
        <v>328</v>
      </c>
      <c r="M2073" s="78">
        <v>907</v>
      </c>
      <c r="N2073" s="78">
        <v>171</v>
      </c>
      <c r="O2073" s="78">
        <v>493</v>
      </c>
      <c r="P2073" s="78">
        <v>177</v>
      </c>
      <c r="Q2073" s="78">
        <v>498</v>
      </c>
      <c r="R2073" s="79">
        <v>9.2962184873949583E-2</v>
      </c>
      <c r="S2073" s="79">
        <v>9.6868313557673599E-2</v>
      </c>
      <c r="T2073" s="78" t="str">
        <f>VLOOKUP(Table5[[#This Row],[ODS Code]],Lookup!A:D,4,FALSE)</f>
        <v>Ealing</v>
      </c>
      <c r="U2073" s="78" t="str">
        <f>VLOOKUP(Table5[[#This Row],[ODS Code]],Lookup!A:E,3,FALSE)</f>
        <v>Acton</v>
      </c>
      <c r="V2073" s="78" t="str">
        <f>VLOOKUP(Table5[[#This Row],[ODS Code]],Lookup!A:F,2,FALSE)</f>
        <v>THE ACTON HEALTH CENTRE</v>
      </c>
      <c r="W2073" s="78" t="str">
        <f>VLOOKUP(Table5[[#This Row],[ODS Code]],Lookup!A:G,5,FALSE)</f>
        <v>E85109</v>
      </c>
    </row>
    <row r="2074" spans="1:23" x14ac:dyDescent="0.35">
      <c r="A2074" s="80">
        <v>45566</v>
      </c>
      <c r="B2074" t="s">
        <v>309</v>
      </c>
      <c r="C2074" t="s">
        <v>862</v>
      </c>
      <c r="D2074" t="s">
        <v>853</v>
      </c>
      <c r="E2074" t="s">
        <v>854</v>
      </c>
      <c r="F2074" s="78">
        <v>8042</v>
      </c>
      <c r="G2074" s="78">
        <v>20899</v>
      </c>
      <c r="H2074" s="78">
        <v>390</v>
      </c>
      <c r="I2074" s="78">
        <v>781</v>
      </c>
      <c r="J2074" s="78">
        <v>5966</v>
      </c>
      <c r="K2074" s="78">
        <v>16739</v>
      </c>
      <c r="L2074" s="78">
        <v>1122</v>
      </c>
      <c r="M2074" s="78">
        <v>2249</v>
      </c>
      <c r="N2074" s="78">
        <v>279</v>
      </c>
      <c r="O2074" s="78">
        <v>559</v>
      </c>
      <c r="P2074" s="78">
        <v>285</v>
      </c>
      <c r="Q2074" s="78">
        <v>571</v>
      </c>
      <c r="R2074" s="79">
        <v>3.5438945535936336E-2</v>
      </c>
      <c r="S2074" s="79">
        <v>2.7321881429733481E-2</v>
      </c>
      <c r="T2074" s="78" t="str">
        <f>VLOOKUP(Table5[[#This Row],[ODS Code]],Lookup!A:D,4,FALSE)</f>
        <v>Ealing</v>
      </c>
      <c r="U2074" s="78" t="str">
        <f>VLOOKUP(Table5[[#This Row],[ODS Code]],Lookup!A:E,3,FALSE)</f>
        <v>Acton</v>
      </c>
      <c r="V2074" s="78" t="str">
        <f>VLOOKUP(Table5[[#This Row],[ODS Code]],Lookup!A:F,2,FALSE)</f>
        <v>THE BEDFORD PARK SURGERY</v>
      </c>
      <c r="W2074" s="78" t="str">
        <f>VLOOKUP(Table5[[#This Row],[ODS Code]],Lookup!A:G,5,FALSE)</f>
        <v>E85066</v>
      </c>
    </row>
    <row r="2075" spans="1:23" x14ac:dyDescent="0.35">
      <c r="A2075" s="80">
        <v>45566</v>
      </c>
      <c r="B2075" t="s">
        <v>310</v>
      </c>
      <c r="C2075" t="s">
        <v>863</v>
      </c>
      <c r="D2075" t="s">
        <v>853</v>
      </c>
      <c r="E2075" t="s">
        <v>854</v>
      </c>
      <c r="F2075" s="78">
        <v>543</v>
      </c>
      <c r="G2075" s="78">
        <v>1812</v>
      </c>
      <c r="H2075" s="78">
        <v>54</v>
      </c>
      <c r="I2075" s="78">
        <v>182</v>
      </c>
      <c r="J2075" s="78">
        <v>253</v>
      </c>
      <c r="K2075" s="78">
        <v>843</v>
      </c>
      <c r="L2075" s="78">
        <v>114</v>
      </c>
      <c r="M2075" s="78">
        <v>376</v>
      </c>
      <c r="N2075" s="78">
        <v>49</v>
      </c>
      <c r="O2075" s="78">
        <v>172</v>
      </c>
      <c r="P2075" s="78">
        <v>73</v>
      </c>
      <c r="Q2075" s="78">
        <v>239</v>
      </c>
      <c r="R2075" s="79">
        <v>0.13443830570902393</v>
      </c>
      <c r="S2075" s="79">
        <v>0.13189845474613687</v>
      </c>
      <c r="T2075" s="78" t="str">
        <f>VLOOKUP(Table5[[#This Row],[ODS Code]],Lookup!A:D,4,FALSE)</f>
        <v>Ealing</v>
      </c>
      <c r="U2075" s="78" t="str">
        <f>VLOOKUP(Table5[[#This Row],[ODS Code]],Lookup!A:E,3,FALSE)</f>
        <v>Acton</v>
      </c>
      <c r="V2075" s="78" t="str">
        <f>VLOOKUP(Table5[[#This Row],[ODS Code]],Lookup!A:F,2,FALSE)</f>
        <v>THE BOILEAU ROAD SURGERY</v>
      </c>
      <c r="W2075" s="78" t="str">
        <f>VLOOKUP(Table5[[#This Row],[ODS Code]],Lookup!A:G,5,FALSE)</f>
        <v>E85694</v>
      </c>
    </row>
    <row r="2076" spans="1:23" x14ac:dyDescent="0.35">
      <c r="A2076" s="80">
        <v>45566</v>
      </c>
      <c r="B2076" t="s">
        <v>315</v>
      </c>
      <c r="C2076" t="s">
        <v>864</v>
      </c>
      <c r="D2076" t="s">
        <v>853</v>
      </c>
      <c r="E2076" t="s">
        <v>854</v>
      </c>
      <c r="F2076" s="78">
        <v>3156</v>
      </c>
      <c r="G2076" s="78">
        <v>6340</v>
      </c>
      <c r="H2076" s="78">
        <v>342</v>
      </c>
      <c r="I2076" s="78">
        <v>686</v>
      </c>
      <c r="J2076" s="78">
        <v>1601</v>
      </c>
      <c r="K2076" s="78">
        <v>3215</v>
      </c>
      <c r="L2076" s="78">
        <v>712</v>
      </c>
      <c r="M2076" s="78">
        <v>1432</v>
      </c>
      <c r="N2076" s="78">
        <v>236</v>
      </c>
      <c r="O2076" s="78">
        <v>474</v>
      </c>
      <c r="P2076" s="78">
        <v>265</v>
      </c>
      <c r="Q2076" s="78">
        <v>533</v>
      </c>
      <c r="R2076" s="79">
        <v>8.3967046894803554E-2</v>
      </c>
      <c r="S2076" s="79">
        <v>8.4069400630914823E-2</v>
      </c>
      <c r="T2076" s="78" t="str">
        <f>VLOOKUP(Table5[[#This Row],[ODS Code]],Lookup!A:D,4,FALSE)</f>
        <v>Ealing</v>
      </c>
      <c r="U2076" s="78" t="str">
        <f>VLOOKUP(Table5[[#This Row],[ODS Code]],Lookup!A:E,3,FALSE)</f>
        <v>Acton</v>
      </c>
      <c r="V2076" s="78" t="str">
        <f>VLOOKUP(Table5[[#This Row],[ODS Code]],Lookup!A:F,2,FALSE)</f>
        <v>CHURCHFIELD SURGERY</v>
      </c>
      <c r="W2076" s="78" t="str">
        <f>VLOOKUP(Table5[[#This Row],[ODS Code]],Lookup!A:G,5,FALSE)</f>
        <v>E85640</v>
      </c>
    </row>
    <row r="2077" spans="1:23" x14ac:dyDescent="0.35">
      <c r="A2077" s="80">
        <v>45566</v>
      </c>
      <c r="B2077" t="s">
        <v>337</v>
      </c>
      <c r="C2077" t="s">
        <v>865</v>
      </c>
      <c r="D2077" t="s">
        <v>853</v>
      </c>
      <c r="E2077" t="s">
        <v>854</v>
      </c>
      <c r="F2077" s="78">
        <v>8273</v>
      </c>
      <c r="G2077" s="78">
        <v>16566</v>
      </c>
      <c r="H2077" s="78">
        <v>553</v>
      </c>
      <c r="I2077" s="78">
        <v>1106</v>
      </c>
      <c r="J2077" s="78">
        <v>5554</v>
      </c>
      <c r="K2077" s="78">
        <v>11128</v>
      </c>
      <c r="L2077" s="78">
        <v>1347</v>
      </c>
      <c r="M2077" s="78">
        <v>2694</v>
      </c>
      <c r="N2077" s="78">
        <v>374</v>
      </c>
      <c r="O2077" s="78">
        <v>748</v>
      </c>
      <c r="P2077" s="78">
        <v>445</v>
      </c>
      <c r="Q2077" s="78">
        <v>890</v>
      </c>
      <c r="R2077" s="79">
        <v>5.378943551311495E-2</v>
      </c>
      <c r="S2077" s="79">
        <v>5.3724495955571654E-2</v>
      </c>
      <c r="T2077" s="78" t="str">
        <f>VLOOKUP(Table5[[#This Row],[ODS Code]],Lookup!A:D,4,FALSE)</f>
        <v>Ealing</v>
      </c>
      <c r="U2077" s="78" t="str">
        <f>VLOOKUP(Table5[[#This Row],[ODS Code]],Lookup!A:E,3,FALSE)</f>
        <v>Acton</v>
      </c>
      <c r="V2077" s="78" t="str">
        <f>VLOOKUP(Table5[[#This Row],[ODS Code]],Lookup!A:F,2,FALSE)</f>
        <v>THE HORN LANE SURGERY</v>
      </c>
      <c r="W2077" s="78" t="str">
        <f>VLOOKUP(Table5[[#This Row],[ODS Code]],Lookup!A:G,5,FALSE)</f>
        <v>E85677</v>
      </c>
    </row>
    <row r="2078" spans="1:23" x14ac:dyDescent="0.35">
      <c r="A2078" s="80">
        <v>45566</v>
      </c>
      <c r="B2078" t="s">
        <v>346</v>
      </c>
      <c r="C2078" t="s">
        <v>866</v>
      </c>
      <c r="D2078" t="s">
        <v>853</v>
      </c>
      <c r="E2078" t="s">
        <v>854</v>
      </c>
      <c r="F2078" s="78">
        <v>497</v>
      </c>
      <c r="G2078" s="78">
        <v>994</v>
      </c>
      <c r="H2078" s="78">
        <v>63</v>
      </c>
      <c r="I2078" s="78">
        <v>126</v>
      </c>
      <c r="J2078" s="78">
        <v>206</v>
      </c>
      <c r="K2078" s="78">
        <v>412</v>
      </c>
      <c r="L2078" s="78">
        <v>112</v>
      </c>
      <c r="M2078" s="78">
        <v>224</v>
      </c>
      <c r="N2078" s="78">
        <v>66</v>
      </c>
      <c r="O2078" s="78">
        <v>132</v>
      </c>
      <c r="P2078" s="78">
        <v>50</v>
      </c>
      <c r="Q2078" s="78">
        <v>100</v>
      </c>
      <c r="R2078" s="79">
        <v>0.1006036217303823</v>
      </c>
      <c r="S2078" s="79">
        <v>0.1006036217303823</v>
      </c>
      <c r="T2078" s="78" t="str">
        <f>VLOOKUP(Table5[[#This Row],[ODS Code]],Lookup!A:D,4,FALSE)</f>
        <v>Ealing</v>
      </c>
      <c r="U2078" s="78" t="str">
        <f>VLOOKUP(Table5[[#This Row],[ODS Code]],Lookup!A:E,3,FALSE)</f>
        <v>Acton</v>
      </c>
      <c r="V2078" s="78" t="str">
        <f>VLOOKUP(Table5[[#This Row],[ODS Code]],Lookup!A:F,2,FALSE)</f>
        <v>THE MILL HILL SURGERY</v>
      </c>
      <c r="W2078" s="78" t="str">
        <f>VLOOKUP(Table5[[#This Row],[ODS Code]],Lookup!A:G,5,FALSE)</f>
        <v>E85107</v>
      </c>
    </row>
    <row r="2079" spans="1:23" x14ac:dyDescent="0.35">
      <c r="A2079" s="80">
        <v>45566</v>
      </c>
      <c r="B2079" t="s">
        <v>377</v>
      </c>
      <c r="C2079" t="s">
        <v>867</v>
      </c>
      <c r="D2079" t="s">
        <v>853</v>
      </c>
      <c r="E2079" t="s">
        <v>854</v>
      </c>
      <c r="F2079" s="78">
        <v>4112</v>
      </c>
      <c r="G2079" s="78">
        <v>12336</v>
      </c>
      <c r="H2079" s="78">
        <v>422</v>
      </c>
      <c r="I2079" s="78">
        <v>1266</v>
      </c>
      <c r="J2079" s="78">
        <v>2110</v>
      </c>
      <c r="K2079" s="78">
        <v>6330</v>
      </c>
      <c r="L2079" s="78">
        <v>1040</v>
      </c>
      <c r="M2079" s="78">
        <v>3120</v>
      </c>
      <c r="N2079" s="78">
        <v>238</v>
      </c>
      <c r="O2079" s="78">
        <v>714</v>
      </c>
      <c r="P2079" s="78">
        <v>302</v>
      </c>
      <c r="Q2079" s="78">
        <v>906</v>
      </c>
      <c r="R2079" s="79">
        <v>7.3443579766536968E-2</v>
      </c>
      <c r="S2079" s="79">
        <v>7.3443579766536968E-2</v>
      </c>
      <c r="T2079" s="78" t="str">
        <f>VLOOKUP(Table5[[#This Row],[ODS Code]],Lookup!A:D,4,FALSE)</f>
        <v>Ealing</v>
      </c>
      <c r="U2079" s="78" t="str">
        <f>VLOOKUP(Table5[[#This Row],[ODS Code]],Lookup!A:E,3,FALSE)</f>
        <v>Acton</v>
      </c>
      <c r="V2079" s="78" t="str">
        <f>VLOOKUP(Table5[[#This Row],[ODS Code]],Lookup!A:F,2,FALSE)</f>
        <v>THE VALE SURGERY</v>
      </c>
      <c r="W2079" s="78" t="str">
        <f>VLOOKUP(Table5[[#This Row],[ODS Code]],Lookup!A:G,5,FALSE)</f>
        <v>E85635</v>
      </c>
    </row>
    <row r="2080" spans="1:23" x14ac:dyDescent="0.35">
      <c r="A2080" s="80">
        <v>45566</v>
      </c>
      <c r="B2080" t="s">
        <v>125</v>
      </c>
      <c r="C2080" t="s">
        <v>868</v>
      </c>
      <c r="D2080" t="s">
        <v>869</v>
      </c>
      <c r="E2080" t="s">
        <v>854</v>
      </c>
      <c r="F2080" s="78">
        <v>83420</v>
      </c>
      <c r="G2080" s="78">
        <v>174682</v>
      </c>
      <c r="H2080" s="78">
        <v>11777</v>
      </c>
      <c r="I2080" s="78">
        <v>24629</v>
      </c>
      <c r="J2080" s="78">
        <v>23351</v>
      </c>
      <c r="K2080" s="78">
        <v>48915</v>
      </c>
      <c r="L2080" s="78">
        <v>36039</v>
      </c>
      <c r="M2080" s="78">
        <v>75344</v>
      </c>
      <c r="N2080" s="78">
        <v>4673</v>
      </c>
      <c r="O2080" s="78">
        <v>9837</v>
      </c>
      <c r="P2080" s="78">
        <v>7580</v>
      </c>
      <c r="Q2080" s="78">
        <v>15957</v>
      </c>
      <c r="R2080" s="79">
        <v>9.086549988012467E-2</v>
      </c>
      <c r="S2080" s="79">
        <v>9.1348851055060049E-2</v>
      </c>
      <c r="T2080" s="78" t="str">
        <f>VLOOKUP(Table5[[#This Row],[ODS Code]],Lookup!A:D,4,FALSE)</f>
        <v>Hammersmith &amp; Fulham</v>
      </c>
      <c r="U2080" s="78" t="str">
        <f>VLOOKUP(Table5[[#This Row],[ODS Code]],Lookup!A:E,3,FALSE)</f>
        <v>Babylon GP at Hand PCN</v>
      </c>
      <c r="V2080" s="78" t="str">
        <f>VLOOKUP(Table5[[#This Row],[ODS Code]],Lookup!A:F,2,FALSE)</f>
        <v>GP at Hand</v>
      </c>
      <c r="W2080" s="78" t="str">
        <f>VLOOKUP(Table5[[#This Row],[ODS Code]],Lookup!A:G,5,FALSE)</f>
        <v>E85124</v>
      </c>
    </row>
    <row r="2081" spans="1:23" x14ac:dyDescent="0.35">
      <c r="A2081" s="80">
        <v>45566</v>
      </c>
      <c r="B2081" t="s">
        <v>344</v>
      </c>
      <c r="C2081" t="s">
        <v>870</v>
      </c>
      <c r="D2081" t="s">
        <v>869</v>
      </c>
      <c r="E2081" t="s">
        <v>854</v>
      </c>
      <c r="F2081" s="78">
        <v>7671</v>
      </c>
      <c r="G2081" s="78">
        <v>16188</v>
      </c>
      <c r="H2081" s="78">
        <v>962</v>
      </c>
      <c r="I2081" s="78">
        <v>2035</v>
      </c>
      <c r="J2081" s="78">
        <v>3250</v>
      </c>
      <c r="K2081" s="78">
        <v>6793</v>
      </c>
      <c r="L2081" s="78">
        <v>2140</v>
      </c>
      <c r="M2081" s="78">
        <v>4564</v>
      </c>
      <c r="N2081" s="78">
        <v>558</v>
      </c>
      <c r="O2081" s="78">
        <v>1182</v>
      </c>
      <c r="P2081" s="78">
        <v>761</v>
      </c>
      <c r="Q2081" s="78">
        <v>1614</v>
      </c>
      <c r="R2081" s="79">
        <v>9.9204797288489119E-2</v>
      </c>
      <c r="S2081" s="79">
        <v>9.9703484062268352E-2</v>
      </c>
      <c r="T2081" s="78" t="str">
        <f>VLOOKUP(Table5[[#This Row],[ODS Code]],Lookup!A:D,4,FALSE)</f>
        <v>Hammersmith &amp; Fulham</v>
      </c>
      <c r="U2081" s="78" t="str">
        <f>VLOOKUP(Table5[[#This Row],[ODS Code]],Lookup!A:E,3,FALSE)</f>
        <v>Babylon GP at Hand PCN</v>
      </c>
      <c r="V2081" s="78" t="str">
        <f>VLOOKUP(Table5[[#This Row],[ODS Code]],Lookup!A:F,2,FALSE)</f>
        <v>Dr Jefferies, 292 Munster Road</v>
      </c>
      <c r="W2081" s="78" t="str">
        <f>VLOOKUP(Table5[[#This Row],[ODS Code]],Lookup!A:G,5,FALSE)</f>
        <v>E85029</v>
      </c>
    </row>
    <row r="2082" spans="1:23" x14ac:dyDescent="0.35">
      <c r="A2082" s="80">
        <v>45566</v>
      </c>
      <c r="B2082" t="s">
        <v>63</v>
      </c>
      <c r="C2082" t="s">
        <v>871</v>
      </c>
      <c r="D2082" t="s">
        <v>872</v>
      </c>
      <c r="E2082" t="s">
        <v>854</v>
      </c>
      <c r="F2082" s="78">
        <v>7140</v>
      </c>
      <c r="G2082" s="78">
        <v>10422</v>
      </c>
      <c r="H2082" s="78">
        <v>630</v>
      </c>
      <c r="I2082" s="78">
        <v>944</v>
      </c>
      <c r="J2082" s="78">
        <v>2996</v>
      </c>
      <c r="K2082" s="78">
        <v>3915</v>
      </c>
      <c r="L2082" s="78">
        <v>2272</v>
      </c>
      <c r="M2082" s="78">
        <v>3512</v>
      </c>
      <c r="N2082" s="78">
        <v>632</v>
      </c>
      <c r="O2082" s="78">
        <v>1044</v>
      </c>
      <c r="P2082" s="78">
        <v>610</v>
      </c>
      <c r="Q2082" s="78">
        <v>1007</v>
      </c>
      <c r="R2082" s="79">
        <v>8.5434173669467789E-2</v>
      </c>
      <c r="S2082" s="79">
        <v>9.6622529265016313E-2</v>
      </c>
      <c r="T2082" s="78" t="str">
        <f>VLOOKUP(Table5[[#This Row],[ODS Code]],Lookup!A:D,4,FALSE)</f>
        <v>Brent</v>
      </c>
      <c r="U2082" s="78" t="str">
        <f>VLOOKUP(Table5[[#This Row],[ODS Code]],Lookup!A:E,3,FALSE)</f>
        <v>K&amp;W Central</v>
      </c>
      <c r="V2082" s="78" t="str">
        <f>VLOOKUP(Table5[[#This Row],[ODS Code]],Lookup!A:F,2,FALSE)</f>
        <v>CHALKHILL FAMILY PRACTICE</v>
      </c>
      <c r="W2082" s="78" t="str">
        <f>VLOOKUP(Table5[[#This Row],[ODS Code]],Lookup!A:G,5,FALSE)</f>
        <v>E84033</v>
      </c>
    </row>
    <row r="2083" spans="1:23" x14ac:dyDescent="0.35">
      <c r="A2083" s="80">
        <v>45566</v>
      </c>
      <c r="B2083" t="s">
        <v>103</v>
      </c>
      <c r="C2083" t="s">
        <v>873</v>
      </c>
      <c r="D2083" t="s">
        <v>872</v>
      </c>
      <c r="E2083" t="s">
        <v>854</v>
      </c>
      <c r="F2083" s="78">
        <v>2158</v>
      </c>
      <c r="G2083" s="78">
        <v>4316</v>
      </c>
      <c r="H2083" s="78">
        <v>177</v>
      </c>
      <c r="I2083" s="78">
        <v>354</v>
      </c>
      <c r="J2083" s="78">
        <v>1072</v>
      </c>
      <c r="K2083" s="78">
        <v>2144</v>
      </c>
      <c r="L2083" s="78">
        <v>529</v>
      </c>
      <c r="M2083" s="78">
        <v>1058</v>
      </c>
      <c r="N2083" s="78">
        <v>208</v>
      </c>
      <c r="O2083" s="78">
        <v>416</v>
      </c>
      <c r="P2083" s="78">
        <v>172</v>
      </c>
      <c r="Q2083" s="78">
        <v>344</v>
      </c>
      <c r="R2083" s="79">
        <v>7.9703429101019463E-2</v>
      </c>
      <c r="S2083" s="79">
        <v>7.9703429101019463E-2</v>
      </c>
      <c r="T2083" s="78" t="str">
        <f>VLOOKUP(Table5[[#This Row],[ODS Code]],Lookup!A:D,4,FALSE)</f>
        <v>Brent</v>
      </c>
      <c r="U2083" s="78" t="str">
        <f>VLOOKUP(Table5[[#This Row],[ODS Code]],Lookup!A:E,3,FALSE)</f>
        <v>K&amp;W Central</v>
      </c>
      <c r="V2083" s="78" t="str">
        <f>VLOOKUP(Table5[[#This Row],[ODS Code]],Lookup!A:F,2,FALSE)</f>
        <v>ELLIS PRACTICE</v>
      </c>
      <c r="W2083" s="78" t="str">
        <f>VLOOKUP(Table5[[#This Row],[ODS Code]],Lookup!A:G,5,FALSE)</f>
        <v>E84032</v>
      </c>
    </row>
    <row r="2084" spans="1:23" x14ac:dyDescent="0.35">
      <c r="A2084" s="80">
        <v>45566</v>
      </c>
      <c r="B2084" t="s">
        <v>252</v>
      </c>
      <c r="C2084" t="s">
        <v>874</v>
      </c>
      <c r="D2084" t="s">
        <v>872</v>
      </c>
      <c r="E2084" t="s">
        <v>854</v>
      </c>
      <c r="F2084" s="78">
        <v>4861</v>
      </c>
      <c r="G2084" s="78">
        <v>10308</v>
      </c>
      <c r="H2084" s="78">
        <v>419</v>
      </c>
      <c r="I2084" s="78">
        <v>880</v>
      </c>
      <c r="J2084" s="78">
        <v>1825</v>
      </c>
      <c r="K2084" s="78">
        <v>3874</v>
      </c>
      <c r="L2084" s="78">
        <v>1640</v>
      </c>
      <c r="M2084" s="78">
        <v>3477</v>
      </c>
      <c r="N2084" s="78">
        <v>587</v>
      </c>
      <c r="O2084" s="78">
        <v>1258</v>
      </c>
      <c r="P2084" s="78">
        <v>390</v>
      </c>
      <c r="Q2084" s="78">
        <v>819</v>
      </c>
      <c r="R2084" s="79">
        <v>8.0230405266406082E-2</v>
      </c>
      <c r="S2084" s="79">
        <v>7.9452852153667056E-2</v>
      </c>
      <c r="T2084" s="78" t="str">
        <f>VLOOKUP(Table5[[#This Row],[ODS Code]],Lookup!A:D,4,FALSE)</f>
        <v>Brent</v>
      </c>
      <c r="U2084" s="78" t="str">
        <f>VLOOKUP(Table5[[#This Row],[ODS Code]],Lookup!A:E,3,FALSE)</f>
        <v>K&amp;W Central</v>
      </c>
      <c r="V2084" s="78" t="str">
        <f>VLOOKUP(Table5[[#This Row],[ODS Code]],Lookup!A:F,2,FALSE)</f>
        <v>PRESTON ROAD SURGERY</v>
      </c>
      <c r="W2084" s="78" t="str">
        <f>VLOOKUP(Table5[[#This Row],[ODS Code]],Lookup!A:G,5,FALSE)</f>
        <v>E84620</v>
      </c>
    </row>
    <row r="2085" spans="1:23" x14ac:dyDescent="0.35">
      <c r="A2085" s="80">
        <v>45566</v>
      </c>
      <c r="B2085" t="s">
        <v>300</v>
      </c>
      <c r="C2085" t="s">
        <v>875</v>
      </c>
      <c r="D2085" t="s">
        <v>872</v>
      </c>
      <c r="E2085" t="s">
        <v>854</v>
      </c>
      <c r="F2085" s="78">
        <v>2570</v>
      </c>
      <c r="G2085" s="78">
        <v>6330</v>
      </c>
      <c r="H2085" s="78">
        <v>181</v>
      </c>
      <c r="I2085" s="78">
        <v>456</v>
      </c>
      <c r="J2085" s="78">
        <v>1418</v>
      </c>
      <c r="K2085" s="78">
        <v>3468</v>
      </c>
      <c r="L2085" s="78">
        <v>506</v>
      </c>
      <c r="M2085" s="78">
        <v>1250</v>
      </c>
      <c r="N2085" s="78">
        <v>303</v>
      </c>
      <c r="O2085" s="78">
        <v>768</v>
      </c>
      <c r="P2085" s="78">
        <v>162</v>
      </c>
      <c r="Q2085" s="78">
        <v>388</v>
      </c>
      <c r="R2085" s="79">
        <v>6.3035019455252916E-2</v>
      </c>
      <c r="S2085" s="79">
        <v>6.1295418641390202E-2</v>
      </c>
      <c r="T2085" s="78" t="str">
        <f>VLOOKUP(Table5[[#This Row],[ODS Code]],Lookup!A:D,4,FALSE)</f>
        <v>Brent</v>
      </c>
      <c r="U2085" s="78" t="str">
        <f>VLOOKUP(Table5[[#This Row],[ODS Code]],Lookup!A:E,3,FALSE)</f>
        <v>K&amp;W Central</v>
      </c>
      <c r="V2085" s="78" t="str">
        <f>VLOOKUP(Table5[[#This Row],[ODS Code]],Lookup!A:F,2,FALSE)</f>
        <v>INTERGRATED HEALTH CIC</v>
      </c>
      <c r="W2085" s="78" t="str">
        <f>VLOOKUP(Table5[[#This Row],[ODS Code]],Lookup!A:G,5,FALSE)</f>
        <v>E84685</v>
      </c>
    </row>
    <row r="2086" spans="1:23" x14ac:dyDescent="0.35">
      <c r="A2086" s="80">
        <v>45566</v>
      </c>
      <c r="B2086" t="s">
        <v>376</v>
      </c>
      <c r="C2086" t="s">
        <v>876</v>
      </c>
      <c r="D2086" t="s">
        <v>872</v>
      </c>
      <c r="E2086" t="s">
        <v>854</v>
      </c>
      <c r="F2086" s="78">
        <v>6008</v>
      </c>
      <c r="G2086" s="78">
        <v>15857</v>
      </c>
      <c r="H2086" s="78">
        <v>490</v>
      </c>
      <c r="I2086" s="78">
        <v>1347</v>
      </c>
      <c r="J2086" s="78">
        <v>2954</v>
      </c>
      <c r="K2086" s="78">
        <v>7579</v>
      </c>
      <c r="L2086" s="78">
        <v>1573</v>
      </c>
      <c r="M2086" s="78">
        <v>4284</v>
      </c>
      <c r="N2086" s="78">
        <v>511</v>
      </c>
      <c r="O2086" s="78">
        <v>1348</v>
      </c>
      <c r="P2086" s="78">
        <v>480</v>
      </c>
      <c r="Q2086" s="78">
        <v>1299</v>
      </c>
      <c r="R2086" s="79">
        <v>7.9893475366178426E-2</v>
      </c>
      <c r="S2086" s="79">
        <v>8.1919656933846258E-2</v>
      </c>
      <c r="T2086" s="78" t="str">
        <f>VLOOKUP(Table5[[#This Row],[ODS Code]],Lookup!A:D,4,FALSE)</f>
        <v>Brent</v>
      </c>
      <c r="U2086" s="78" t="str">
        <f>VLOOKUP(Table5[[#This Row],[ODS Code]],Lookup!A:E,3,FALSE)</f>
        <v>K&amp;W Central</v>
      </c>
      <c r="V2086" s="78" t="str">
        <f>VLOOKUP(Table5[[#This Row],[ODS Code]],Lookup!A:F,2,FALSE)</f>
        <v>THE TUDOR HOUSE MEDICAL CENTRE</v>
      </c>
      <c r="W2086" s="78" t="str">
        <f>VLOOKUP(Table5[[#This Row],[ODS Code]],Lookup!A:G,5,FALSE)</f>
        <v>E84684</v>
      </c>
    </row>
    <row r="2087" spans="1:23" x14ac:dyDescent="0.35">
      <c r="A2087" s="80">
        <v>45566</v>
      </c>
      <c r="B2087" t="s">
        <v>40</v>
      </c>
      <c r="C2087" t="s">
        <v>877</v>
      </c>
      <c r="D2087" t="s">
        <v>878</v>
      </c>
      <c r="E2087" t="s">
        <v>854</v>
      </c>
      <c r="F2087" s="78">
        <v>3549</v>
      </c>
      <c r="G2087" s="78">
        <v>13234</v>
      </c>
      <c r="H2087" s="78">
        <v>247</v>
      </c>
      <c r="I2087" s="78">
        <v>654</v>
      </c>
      <c r="J2087" s="78">
        <v>1685</v>
      </c>
      <c r="K2087" s="78">
        <v>8498</v>
      </c>
      <c r="L2087" s="78">
        <v>912</v>
      </c>
      <c r="M2087" s="78">
        <v>2348</v>
      </c>
      <c r="N2087" s="78">
        <v>384</v>
      </c>
      <c r="O2087" s="78">
        <v>965</v>
      </c>
      <c r="P2087" s="78">
        <v>321</v>
      </c>
      <c r="Q2087" s="78">
        <v>769</v>
      </c>
      <c r="R2087" s="79">
        <v>9.0448013524936602E-2</v>
      </c>
      <c r="S2087" s="79">
        <v>5.8107903883935316E-2</v>
      </c>
      <c r="T2087" s="78" t="str">
        <f>VLOOKUP(Table5[[#This Row],[ODS Code]],Lookup!A:D,4,FALSE)</f>
        <v>Brent</v>
      </c>
      <c r="U2087" s="78" t="str">
        <f>VLOOKUP(Table5[[#This Row],[ODS Code]],Lookup!A:E,3,FALSE)</f>
        <v>K&amp;W North</v>
      </c>
      <c r="V2087" s="78" t="str">
        <f>VLOOKUP(Table5[[#This Row],[ODS Code]],Lookup!A:F,2,FALSE)</f>
        <v>BRAMPTON HEALTH CENTRE</v>
      </c>
      <c r="W2087" s="78" t="str">
        <f>VLOOKUP(Table5[[#This Row],[ODS Code]],Lookup!A:G,5,FALSE)</f>
        <v>E84049</v>
      </c>
    </row>
    <row r="2088" spans="1:23" x14ac:dyDescent="0.35">
      <c r="A2088" s="80">
        <v>45566</v>
      </c>
      <c r="B2088" t="s">
        <v>175</v>
      </c>
      <c r="C2088" t="s">
        <v>879</v>
      </c>
      <c r="D2088" t="s">
        <v>878</v>
      </c>
      <c r="E2088" t="s">
        <v>854</v>
      </c>
      <c r="F2088" s="78">
        <v>3991</v>
      </c>
      <c r="G2088" s="78">
        <v>8368</v>
      </c>
      <c r="H2088" s="78">
        <v>307</v>
      </c>
      <c r="I2088" s="78">
        <v>640</v>
      </c>
      <c r="J2088" s="78">
        <v>2147</v>
      </c>
      <c r="K2088" s="78">
        <v>4540</v>
      </c>
      <c r="L2088" s="78">
        <v>972</v>
      </c>
      <c r="M2088" s="78">
        <v>2037</v>
      </c>
      <c r="N2088" s="78">
        <v>305</v>
      </c>
      <c r="O2088" s="78">
        <v>620</v>
      </c>
      <c r="P2088" s="78">
        <v>260</v>
      </c>
      <c r="Q2088" s="78">
        <v>531</v>
      </c>
      <c r="R2088" s="79">
        <v>6.5146579804560262E-2</v>
      </c>
      <c r="S2088" s="79">
        <v>6.3456022944550675E-2</v>
      </c>
      <c r="T2088" s="78" t="str">
        <f>VLOOKUP(Table5[[#This Row],[ODS Code]],Lookup!A:D,4,FALSE)</f>
        <v>Brent</v>
      </c>
      <c r="U2088" s="78" t="str">
        <f>VLOOKUP(Table5[[#This Row],[ODS Code]],Lookup!A:E,3,FALSE)</f>
        <v>K&amp;W North</v>
      </c>
      <c r="V2088" s="78" t="str">
        <f>VLOOKUP(Table5[[#This Row],[ODS Code]],Lookup!A:F,2,FALSE)</f>
        <v>THE STAG - HOLLYROOD PRACTICE</v>
      </c>
      <c r="W2088" s="78" t="str">
        <f>VLOOKUP(Table5[[#This Row],[ODS Code]],Lookup!A:G,5,FALSE)</f>
        <v>E84020</v>
      </c>
    </row>
    <row r="2089" spans="1:23" x14ac:dyDescent="0.35">
      <c r="A2089" s="80">
        <v>45566</v>
      </c>
      <c r="B2089" t="s">
        <v>189</v>
      </c>
      <c r="C2089" t="s">
        <v>880</v>
      </c>
      <c r="D2089" t="s">
        <v>878</v>
      </c>
      <c r="E2089" t="s">
        <v>854</v>
      </c>
      <c r="F2089" s="78">
        <v>2526</v>
      </c>
      <c r="G2089" s="78">
        <v>5577</v>
      </c>
      <c r="H2089" s="78">
        <v>271</v>
      </c>
      <c r="I2089" s="78">
        <v>591</v>
      </c>
      <c r="J2089" s="78">
        <v>824</v>
      </c>
      <c r="K2089" s="78">
        <v>1905</v>
      </c>
      <c r="L2089" s="78">
        <v>692</v>
      </c>
      <c r="M2089" s="78">
        <v>1500</v>
      </c>
      <c r="N2089" s="78">
        <v>450</v>
      </c>
      <c r="O2089" s="78">
        <v>964</v>
      </c>
      <c r="P2089" s="78">
        <v>289</v>
      </c>
      <c r="Q2089" s="78">
        <v>617</v>
      </c>
      <c r="R2089" s="79">
        <v>0.11441013460015835</v>
      </c>
      <c r="S2089" s="79">
        <v>0.11063295678680295</v>
      </c>
      <c r="T2089" s="78" t="str">
        <f>VLOOKUP(Table5[[#This Row],[ODS Code]],Lookup!A:D,4,FALSE)</f>
        <v>Brent</v>
      </c>
      <c r="U2089" s="78" t="str">
        <f>VLOOKUP(Table5[[#This Row],[ODS Code]],Lookup!A:E,3,FALSE)</f>
        <v>K&amp;W North</v>
      </c>
      <c r="V2089" s="78" t="str">
        <f>VLOOKUP(Table5[[#This Row],[ODS Code]],Lookup!A:F,2,FALSE)</f>
        <v>KINGS EDGE MEDICAL CENTRE</v>
      </c>
      <c r="W2089" s="78" t="str">
        <f>VLOOKUP(Table5[[#This Row],[ODS Code]],Lookup!A:G,5,FALSE)</f>
        <v>E84699</v>
      </c>
    </row>
    <row r="2090" spans="1:23" x14ac:dyDescent="0.35">
      <c r="A2090" s="80">
        <v>45566</v>
      </c>
      <c r="B2090" t="s">
        <v>192</v>
      </c>
      <c r="C2090" t="s">
        <v>881</v>
      </c>
      <c r="D2090" t="s">
        <v>878</v>
      </c>
      <c r="E2090" t="s">
        <v>854</v>
      </c>
      <c r="F2090" s="78">
        <v>7676</v>
      </c>
      <c r="G2090" s="78">
        <v>20019</v>
      </c>
      <c r="H2090" s="78">
        <v>710</v>
      </c>
      <c r="I2090" s="78">
        <v>1838</v>
      </c>
      <c r="J2090" s="78">
        <v>3075</v>
      </c>
      <c r="K2090" s="78">
        <v>8564</v>
      </c>
      <c r="L2090" s="78">
        <v>2383</v>
      </c>
      <c r="M2090" s="78">
        <v>5956</v>
      </c>
      <c r="N2090" s="78">
        <v>909</v>
      </c>
      <c r="O2090" s="78">
        <v>2161</v>
      </c>
      <c r="P2090" s="78">
        <v>599</v>
      </c>
      <c r="Q2090" s="78">
        <v>1500</v>
      </c>
      <c r="R2090" s="79">
        <v>7.8035435122459612E-2</v>
      </c>
      <c r="S2090" s="79">
        <v>7.4928817623257898E-2</v>
      </c>
      <c r="T2090" s="78" t="str">
        <f>VLOOKUP(Table5[[#This Row],[ODS Code]],Lookup!A:D,4,FALSE)</f>
        <v>Brent</v>
      </c>
      <c r="U2090" s="78" t="str">
        <f>VLOOKUP(Table5[[#This Row],[ODS Code]],Lookup!A:E,3,FALSE)</f>
        <v>K&amp;W North</v>
      </c>
      <c r="V2090" s="78" t="str">
        <f>VLOOKUP(Table5[[#This Row],[ODS Code]],Lookup!A:F,2,FALSE)</f>
        <v>KINGSBURY HEALTH AND WELLBEING</v>
      </c>
      <c r="W2090" s="78" t="str">
        <f>VLOOKUP(Table5[[#This Row],[ODS Code]],Lookup!A:G,5,FALSE)</f>
        <v>E84078</v>
      </c>
    </row>
    <row r="2091" spans="1:23" x14ac:dyDescent="0.35">
      <c r="A2091" s="80">
        <v>45566</v>
      </c>
      <c r="B2091" t="s">
        <v>220</v>
      </c>
      <c r="C2091" t="s">
        <v>882</v>
      </c>
      <c r="D2091" t="s">
        <v>878</v>
      </c>
      <c r="E2091" t="s">
        <v>854</v>
      </c>
      <c r="F2091" s="78">
        <v>5646</v>
      </c>
      <c r="G2091" s="78">
        <v>12647</v>
      </c>
      <c r="H2091" s="78">
        <v>431</v>
      </c>
      <c r="I2091" s="78">
        <v>964</v>
      </c>
      <c r="J2091" s="78">
        <v>2972</v>
      </c>
      <c r="K2091" s="78">
        <v>6725</v>
      </c>
      <c r="L2091" s="78">
        <v>1308</v>
      </c>
      <c r="M2091" s="78">
        <v>2896</v>
      </c>
      <c r="N2091" s="78">
        <v>532</v>
      </c>
      <c r="O2091" s="78">
        <v>1177</v>
      </c>
      <c r="P2091" s="78">
        <v>403</v>
      </c>
      <c r="Q2091" s="78">
        <v>885</v>
      </c>
      <c r="R2091" s="79">
        <v>7.1377966702089971E-2</v>
      </c>
      <c r="S2091" s="79">
        <v>6.9977069660789121E-2</v>
      </c>
      <c r="T2091" s="78" t="str">
        <f>VLOOKUP(Table5[[#This Row],[ODS Code]],Lookup!A:D,4,FALSE)</f>
        <v>Brent</v>
      </c>
      <c r="U2091" s="78" t="str">
        <f>VLOOKUP(Table5[[#This Row],[ODS Code]],Lookup!A:E,3,FALSE)</f>
        <v>K&amp;W North</v>
      </c>
      <c r="V2091" s="78" t="str">
        <f>VLOOKUP(Table5[[#This Row],[ODS Code]],Lookup!A:F,2,FALSE)</f>
        <v>NEASDEN MEDICAL CENTRE</v>
      </c>
      <c r="W2091" s="78" t="str">
        <f>VLOOKUP(Table5[[#This Row],[ODS Code]],Lookup!A:G,5,FALSE)</f>
        <v>E84665</v>
      </c>
    </row>
    <row r="2092" spans="1:23" x14ac:dyDescent="0.35">
      <c r="A2092" s="80">
        <v>45566</v>
      </c>
      <c r="B2092" t="s">
        <v>326</v>
      </c>
      <c r="C2092" t="s">
        <v>883</v>
      </c>
      <c r="D2092" t="s">
        <v>878</v>
      </c>
      <c r="E2092" t="s">
        <v>854</v>
      </c>
      <c r="F2092" s="78">
        <v>31074</v>
      </c>
      <c r="G2092" s="78">
        <v>67792</v>
      </c>
      <c r="H2092" s="78">
        <v>2844</v>
      </c>
      <c r="I2092" s="78">
        <v>6218</v>
      </c>
      <c r="J2092" s="78">
        <v>11072</v>
      </c>
      <c r="K2092" s="78">
        <v>24506</v>
      </c>
      <c r="L2092" s="78">
        <v>8412</v>
      </c>
      <c r="M2092" s="78">
        <v>18413</v>
      </c>
      <c r="N2092" s="78">
        <v>5456</v>
      </c>
      <c r="O2092" s="78">
        <v>11582</v>
      </c>
      <c r="P2092" s="78">
        <v>3290</v>
      </c>
      <c r="Q2092" s="78">
        <v>7073</v>
      </c>
      <c r="R2092" s="79">
        <v>0.10587629529510202</v>
      </c>
      <c r="S2092" s="79">
        <v>0.10433384470143969</v>
      </c>
      <c r="T2092" s="78" t="str">
        <f>VLOOKUP(Table5[[#This Row],[ODS Code]],Lookup!A:D,4,FALSE)</f>
        <v>Brent</v>
      </c>
      <c r="U2092" s="78" t="str">
        <f>VLOOKUP(Table5[[#This Row],[ODS Code]],Lookup!A:E,3,FALSE)</f>
        <v>K&amp;W North</v>
      </c>
      <c r="V2092" s="78" t="str">
        <f>VLOOKUP(Table5[[#This Row],[ODS Code]],Lookup!A:F,2,FALSE)</f>
        <v>THE FRYENT WAY SURGERY</v>
      </c>
      <c r="W2092" s="78" t="str">
        <f>VLOOKUP(Table5[[#This Row],[ODS Code]],Lookup!A:G,5,FALSE)</f>
        <v>E84048</v>
      </c>
    </row>
    <row r="2093" spans="1:23" x14ac:dyDescent="0.35">
      <c r="A2093" s="80">
        <v>45566</v>
      </c>
      <c r="B2093" t="s">
        <v>387</v>
      </c>
      <c r="C2093" t="s">
        <v>884</v>
      </c>
      <c r="D2093" t="s">
        <v>878</v>
      </c>
      <c r="E2093" t="s">
        <v>854</v>
      </c>
      <c r="F2093" s="78">
        <v>23973</v>
      </c>
      <c r="G2093" s="78">
        <v>53955</v>
      </c>
      <c r="H2093" s="78">
        <v>1665</v>
      </c>
      <c r="I2093" s="78">
        <v>3660</v>
      </c>
      <c r="J2093" s="78">
        <v>12083</v>
      </c>
      <c r="K2093" s="78">
        <v>27781</v>
      </c>
      <c r="L2093" s="78">
        <v>5944</v>
      </c>
      <c r="M2093" s="78">
        <v>13120</v>
      </c>
      <c r="N2093" s="78">
        <v>2514</v>
      </c>
      <c r="O2093" s="78">
        <v>5522</v>
      </c>
      <c r="P2093" s="78">
        <v>1767</v>
      </c>
      <c r="Q2093" s="78">
        <v>3872</v>
      </c>
      <c r="R2093" s="79">
        <v>7.3707921411588037E-2</v>
      </c>
      <c r="S2093" s="79">
        <v>7.176350662589194E-2</v>
      </c>
      <c r="T2093" s="78" t="str">
        <f>VLOOKUP(Table5[[#This Row],[ODS Code]],Lookup!A:D,4,FALSE)</f>
        <v>Brent</v>
      </c>
      <c r="U2093" s="78" t="str">
        <f>VLOOKUP(Table5[[#This Row],[ODS Code]],Lookup!A:E,3,FALSE)</f>
        <v>K&amp;W North</v>
      </c>
      <c r="V2093" s="78" t="str">
        <f>VLOOKUP(Table5[[#This Row],[ODS Code]],Lookup!A:F,2,FALSE)</f>
        <v>UXENDON CRESCENT SURGERY</v>
      </c>
      <c r="W2093" s="78" t="str">
        <f>VLOOKUP(Table5[[#This Row],[ODS Code]],Lookup!A:G,5,FALSE)</f>
        <v>E84007</v>
      </c>
    </row>
    <row r="2094" spans="1:23" x14ac:dyDescent="0.35">
      <c r="A2094" s="80">
        <v>45566</v>
      </c>
      <c r="B2094" t="s">
        <v>53</v>
      </c>
      <c r="C2094" t="s">
        <v>885</v>
      </c>
      <c r="D2094" t="s">
        <v>886</v>
      </c>
      <c r="E2094" t="s">
        <v>854</v>
      </c>
      <c r="F2094" s="78">
        <v>50012</v>
      </c>
      <c r="G2094" s="78">
        <v>192832</v>
      </c>
      <c r="H2094" s="78">
        <v>3249</v>
      </c>
      <c r="I2094" s="78">
        <v>10046</v>
      </c>
      <c r="J2094" s="78">
        <v>29419</v>
      </c>
      <c r="K2094" s="78">
        <v>129952</v>
      </c>
      <c r="L2094" s="78">
        <v>11341</v>
      </c>
      <c r="M2094" s="78">
        <v>34842</v>
      </c>
      <c r="N2094" s="78">
        <v>3623</v>
      </c>
      <c r="O2094" s="78">
        <v>10781</v>
      </c>
      <c r="P2094" s="78">
        <v>2380</v>
      </c>
      <c r="Q2094" s="78">
        <v>7211</v>
      </c>
      <c r="R2094" s="79">
        <v>4.7588578741102137E-2</v>
      </c>
      <c r="S2094" s="79">
        <v>3.7395245602389646E-2</v>
      </c>
      <c r="T2094" s="78" t="str">
        <f>VLOOKUP(Table5[[#This Row],[ODS Code]],Lookup!A:D,4,FALSE)</f>
        <v>Brent</v>
      </c>
      <c r="U2094" s="78" t="str">
        <f>VLOOKUP(Table5[[#This Row],[ODS Code]],Lookup!A:E,3,FALSE)</f>
        <v>K&amp;W South</v>
      </c>
      <c r="V2094" s="78" t="str">
        <f>VLOOKUP(Table5[[#This Row],[ODS Code]],Lookup!A:F,2,FALSE)</f>
        <v>BURNLEY PRACTICE</v>
      </c>
      <c r="W2094" s="78" t="str">
        <f>VLOOKUP(Table5[[#This Row],[ODS Code]],Lookup!A:G,5,FALSE)</f>
        <v>Y00206</v>
      </c>
    </row>
    <row r="2095" spans="1:23" x14ac:dyDescent="0.35">
      <c r="A2095" s="80">
        <v>45566</v>
      </c>
      <c r="B2095" t="s">
        <v>120</v>
      </c>
      <c r="C2095" t="s">
        <v>887</v>
      </c>
      <c r="D2095" t="s">
        <v>886</v>
      </c>
      <c r="E2095" t="s">
        <v>854</v>
      </c>
      <c r="F2095" s="78">
        <v>11332</v>
      </c>
      <c r="G2095" s="78">
        <v>23383</v>
      </c>
      <c r="H2095" s="78">
        <v>944</v>
      </c>
      <c r="I2095" s="78">
        <v>1951</v>
      </c>
      <c r="J2095" s="78">
        <v>5415</v>
      </c>
      <c r="K2095" s="78">
        <v>11152</v>
      </c>
      <c r="L2095" s="78">
        <v>2617</v>
      </c>
      <c r="M2095" s="78">
        <v>5371</v>
      </c>
      <c r="N2095" s="78">
        <v>1473</v>
      </c>
      <c r="O2095" s="78">
        <v>3085</v>
      </c>
      <c r="P2095" s="78">
        <v>883</v>
      </c>
      <c r="Q2095" s="78">
        <v>1824</v>
      </c>
      <c r="R2095" s="79">
        <v>7.7920931874338156E-2</v>
      </c>
      <c r="S2095" s="79">
        <v>7.8005388530128728E-2</v>
      </c>
      <c r="T2095" s="78" t="str">
        <f>VLOOKUP(Table5[[#This Row],[ODS Code]],Lookup!A:D,4,FALSE)</f>
        <v>Brent</v>
      </c>
      <c r="U2095" s="78" t="str">
        <f>VLOOKUP(Table5[[#This Row],[ODS Code]],Lookup!A:E,3,FALSE)</f>
        <v>K&amp;W South</v>
      </c>
      <c r="V2095" s="78" t="str">
        <f>VLOOKUP(Table5[[#This Row],[ODS Code]],Lookup!A:F,2,FALSE)</f>
        <v>GLADSTONE MEDICAL CENTRE</v>
      </c>
      <c r="W2095" s="78" t="str">
        <f>VLOOKUP(Table5[[#This Row],[ODS Code]],Lookup!A:G,5,FALSE)</f>
        <v>E84036</v>
      </c>
    </row>
    <row r="2096" spans="1:23" x14ac:dyDescent="0.35">
      <c r="A2096" s="80">
        <v>45566</v>
      </c>
      <c r="B2096" t="s">
        <v>283</v>
      </c>
      <c r="C2096" t="s">
        <v>888</v>
      </c>
      <c r="D2096" t="s">
        <v>886</v>
      </c>
      <c r="E2096" t="s">
        <v>854</v>
      </c>
      <c r="F2096" s="78">
        <v>2163</v>
      </c>
      <c r="G2096" s="78">
        <v>6174</v>
      </c>
      <c r="H2096" s="78">
        <v>108</v>
      </c>
      <c r="I2096" s="78">
        <v>307</v>
      </c>
      <c r="J2096" s="78">
        <v>1383</v>
      </c>
      <c r="K2096" s="78">
        <v>3971</v>
      </c>
      <c r="L2096" s="78">
        <v>418</v>
      </c>
      <c r="M2096" s="78">
        <v>1190</v>
      </c>
      <c r="N2096" s="78">
        <v>115</v>
      </c>
      <c r="O2096" s="78">
        <v>311</v>
      </c>
      <c r="P2096" s="78">
        <v>139</v>
      </c>
      <c r="Q2096" s="78">
        <v>395</v>
      </c>
      <c r="R2096" s="79">
        <v>6.4262598243180771E-2</v>
      </c>
      <c r="S2096" s="79">
        <v>6.3977972141237446E-2</v>
      </c>
      <c r="T2096" s="78" t="str">
        <f>VLOOKUP(Table5[[#This Row],[ODS Code]],Lookup!A:D,4,FALSE)</f>
        <v>Brent</v>
      </c>
      <c r="U2096" s="78" t="str">
        <f>VLOOKUP(Table5[[#This Row],[ODS Code]],Lookup!A:E,3,FALSE)</f>
        <v>K&amp;W South</v>
      </c>
      <c r="V2096" s="78" t="str">
        <f>VLOOKUP(Table5[[#This Row],[ODS Code]],Lookup!A:F,2,FALSE)</f>
        <v>ST ANDREWS MEDICAL CENTRE</v>
      </c>
      <c r="W2096" s="78" t="str">
        <f>VLOOKUP(Table5[[#This Row],[ODS Code]],Lookup!A:G,5,FALSE)</f>
        <v>E84011</v>
      </c>
    </row>
    <row r="2097" spans="1:23" x14ac:dyDescent="0.35">
      <c r="A2097" s="80">
        <v>45566</v>
      </c>
      <c r="B2097" t="s">
        <v>287</v>
      </c>
      <c r="C2097" t="s">
        <v>889</v>
      </c>
      <c r="D2097" t="s">
        <v>886</v>
      </c>
      <c r="E2097" t="s">
        <v>854</v>
      </c>
      <c r="F2097" s="78">
        <v>3773</v>
      </c>
      <c r="G2097" s="78">
        <v>9772</v>
      </c>
      <c r="H2097" s="78">
        <v>285</v>
      </c>
      <c r="I2097" s="78">
        <v>735</v>
      </c>
      <c r="J2097" s="78">
        <v>1873</v>
      </c>
      <c r="K2097" s="78">
        <v>4869</v>
      </c>
      <c r="L2097" s="78">
        <v>944</v>
      </c>
      <c r="M2097" s="78">
        <v>2461</v>
      </c>
      <c r="N2097" s="78">
        <v>400</v>
      </c>
      <c r="O2097" s="78">
        <v>1016</v>
      </c>
      <c r="P2097" s="78">
        <v>271</v>
      </c>
      <c r="Q2097" s="78">
        <v>691</v>
      </c>
      <c r="R2097" s="79">
        <v>7.1826133050622853E-2</v>
      </c>
      <c r="S2097" s="79">
        <v>7.071223905034793E-2</v>
      </c>
      <c r="T2097" s="78" t="str">
        <f>VLOOKUP(Table5[[#This Row],[ODS Code]],Lookup!A:D,4,FALSE)</f>
        <v>Brent</v>
      </c>
      <c r="U2097" s="78" t="str">
        <f>VLOOKUP(Table5[[#This Row],[ODS Code]],Lookup!A:E,3,FALSE)</f>
        <v>K&amp;W South</v>
      </c>
      <c r="V2097" s="78" t="str">
        <f>VLOOKUP(Table5[[#This Row],[ODS Code]],Lookup!A:F,2,FALSE)</f>
        <v>ST.GEORGES MEDICAL CENTRE</v>
      </c>
      <c r="W2097" s="78" t="str">
        <f>VLOOKUP(Table5[[#This Row],[ODS Code]],Lookup!A:G,5,FALSE)</f>
        <v>E84704</v>
      </c>
    </row>
    <row r="2098" spans="1:23" x14ac:dyDescent="0.35">
      <c r="A2098" s="80">
        <v>45566</v>
      </c>
      <c r="B2098" t="s">
        <v>340</v>
      </c>
      <c r="C2098" t="s">
        <v>890</v>
      </c>
      <c r="D2098" t="s">
        <v>886</v>
      </c>
      <c r="E2098" t="s">
        <v>854</v>
      </c>
      <c r="F2098" s="78">
        <v>24943</v>
      </c>
      <c r="G2098" s="78">
        <v>53464</v>
      </c>
      <c r="H2098" s="78">
        <v>2137</v>
      </c>
      <c r="I2098" s="78">
        <v>4552</v>
      </c>
      <c r="J2098" s="78">
        <v>9519</v>
      </c>
      <c r="K2098" s="78">
        <v>20812</v>
      </c>
      <c r="L2098" s="78">
        <v>7712</v>
      </c>
      <c r="M2098" s="78">
        <v>16488</v>
      </c>
      <c r="N2098" s="78">
        <v>3052</v>
      </c>
      <c r="O2098" s="78">
        <v>6336</v>
      </c>
      <c r="P2098" s="78">
        <v>2523</v>
      </c>
      <c r="Q2098" s="78">
        <v>5276</v>
      </c>
      <c r="R2098" s="79">
        <v>0.1011506234214008</v>
      </c>
      <c r="S2098" s="79">
        <v>9.8683226096064641E-2</v>
      </c>
      <c r="T2098" s="78" t="str">
        <f>VLOOKUP(Table5[[#This Row],[ODS Code]],Lookup!A:D,4,FALSE)</f>
        <v>Brent</v>
      </c>
      <c r="U2098" s="78" t="str">
        <f>VLOOKUP(Table5[[#This Row],[ODS Code]],Lookup!A:E,3,FALSE)</f>
        <v>K&amp;W South</v>
      </c>
      <c r="V2098" s="78" t="str">
        <f>VLOOKUP(Table5[[#This Row],[ODS Code]],Lookup!A:F,2,FALSE)</f>
        <v>THE LONSDALE MEDICAL CENTRE</v>
      </c>
      <c r="W2098" s="78" t="str">
        <f>VLOOKUP(Table5[[#This Row],[ODS Code]],Lookup!A:G,5,FALSE)</f>
        <v>E84025</v>
      </c>
    </row>
    <row r="2099" spans="1:23" x14ac:dyDescent="0.35">
      <c r="A2099" s="80">
        <v>45566</v>
      </c>
      <c r="B2099" t="s">
        <v>381</v>
      </c>
      <c r="C2099" t="s">
        <v>891</v>
      </c>
      <c r="D2099" t="s">
        <v>886</v>
      </c>
      <c r="E2099" t="s">
        <v>854</v>
      </c>
      <c r="F2099" s="78">
        <v>11821</v>
      </c>
      <c r="G2099" s="78">
        <v>26998</v>
      </c>
      <c r="H2099" s="78">
        <v>1094</v>
      </c>
      <c r="I2099" s="78">
        <v>2506</v>
      </c>
      <c r="J2099" s="78">
        <v>5600</v>
      </c>
      <c r="K2099" s="78">
        <v>12733</v>
      </c>
      <c r="L2099" s="78">
        <v>2508</v>
      </c>
      <c r="M2099" s="78">
        <v>5811</v>
      </c>
      <c r="N2099" s="78">
        <v>1407</v>
      </c>
      <c r="O2099" s="78">
        <v>3226</v>
      </c>
      <c r="P2099" s="78">
        <v>1212</v>
      </c>
      <c r="Q2099" s="78">
        <v>2722</v>
      </c>
      <c r="R2099" s="79">
        <v>0.10252939683613907</v>
      </c>
      <c r="S2099" s="79">
        <v>0.10082228313208386</v>
      </c>
      <c r="T2099" s="78" t="str">
        <f>VLOOKUP(Table5[[#This Row],[ODS Code]],Lookup!A:D,4,FALSE)</f>
        <v>Brent</v>
      </c>
      <c r="U2099" s="78" t="str">
        <f>VLOOKUP(Table5[[#This Row],[ODS Code]],Lookup!A:E,3,FALSE)</f>
        <v>K&amp;W South</v>
      </c>
      <c r="V2099" s="78" t="str">
        <f>VLOOKUP(Table5[[#This Row],[ODS Code]],Lookup!A:F,2,FALSE)</f>
        <v>THE WILLESDEN MEDICAL CENTRE</v>
      </c>
      <c r="W2099" s="78" t="str">
        <f>VLOOKUP(Table5[[#This Row],[ODS Code]],Lookup!A:G,5,FALSE)</f>
        <v>E84021</v>
      </c>
    </row>
    <row r="2100" spans="1:23" x14ac:dyDescent="0.35">
      <c r="A2100" s="80">
        <v>45566</v>
      </c>
      <c r="B2100" t="s">
        <v>403</v>
      </c>
      <c r="C2100" t="s">
        <v>892</v>
      </c>
      <c r="D2100" t="s">
        <v>886</v>
      </c>
      <c r="E2100" t="s">
        <v>854</v>
      </c>
      <c r="F2100" s="78">
        <v>16869</v>
      </c>
      <c r="G2100" s="78">
        <v>40341</v>
      </c>
      <c r="H2100" s="78">
        <v>1187</v>
      </c>
      <c r="I2100" s="78">
        <v>2650</v>
      </c>
      <c r="J2100" s="78">
        <v>8356</v>
      </c>
      <c r="K2100" s="78">
        <v>21660</v>
      </c>
      <c r="L2100" s="78">
        <v>3331</v>
      </c>
      <c r="M2100" s="78">
        <v>7475</v>
      </c>
      <c r="N2100" s="78">
        <v>2132</v>
      </c>
      <c r="O2100" s="78">
        <v>4575</v>
      </c>
      <c r="P2100" s="78">
        <v>1863</v>
      </c>
      <c r="Q2100" s="78">
        <v>3981</v>
      </c>
      <c r="R2100" s="79">
        <v>0.11043926729503824</v>
      </c>
      <c r="S2100" s="79">
        <v>9.8683721276121072E-2</v>
      </c>
      <c r="T2100" s="78" t="str">
        <f>VLOOKUP(Table5[[#This Row],[ODS Code]],Lookup!A:D,4,FALSE)</f>
        <v>Brent</v>
      </c>
      <c r="U2100" s="78" t="str">
        <f>VLOOKUP(Table5[[#This Row],[ODS Code]],Lookup!A:E,3,FALSE)</f>
        <v>K&amp;W South</v>
      </c>
      <c r="V2100" s="78" t="str">
        <f>VLOOKUP(Table5[[#This Row],[ODS Code]],Lookup!A:F,2,FALSE)</f>
        <v>WILLESDEN GREEN SURGERY</v>
      </c>
      <c r="W2100" s="78" t="str">
        <f>VLOOKUP(Table5[[#This Row],[ODS Code]],Lookup!A:G,5,FALSE)</f>
        <v>E84702</v>
      </c>
    </row>
    <row r="2101" spans="1:23" x14ac:dyDescent="0.35">
      <c r="A2101" s="80">
        <v>45566</v>
      </c>
      <c r="B2101" t="s">
        <v>19</v>
      </c>
      <c r="C2101" t="s">
        <v>893</v>
      </c>
      <c r="D2101" t="s">
        <v>894</v>
      </c>
      <c r="E2101" t="s">
        <v>854</v>
      </c>
      <c r="F2101" s="78">
        <v>10779</v>
      </c>
      <c r="G2101" s="78">
        <v>22752</v>
      </c>
      <c r="H2101" s="78">
        <v>825</v>
      </c>
      <c r="I2101" s="78">
        <v>1751</v>
      </c>
      <c r="J2101" s="78">
        <v>5398</v>
      </c>
      <c r="K2101" s="78">
        <v>11422</v>
      </c>
      <c r="L2101" s="78">
        <v>3164</v>
      </c>
      <c r="M2101" s="78">
        <v>6768</v>
      </c>
      <c r="N2101" s="78">
        <v>893</v>
      </c>
      <c r="O2101" s="78">
        <v>1724</v>
      </c>
      <c r="P2101" s="78">
        <v>499</v>
      </c>
      <c r="Q2101" s="78">
        <v>1087</v>
      </c>
      <c r="R2101" s="79">
        <v>4.6293719268948881E-2</v>
      </c>
      <c r="S2101" s="79">
        <v>4.7776019690576654E-2</v>
      </c>
      <c r="T2101" s="78" t="str">
        <f>VLOOKUP(Table5[[#This Row],[ODS Code]],Lookup!A:D,4,FALSE)</f>
        <v>Brent</v>
      </c>
      <c r="U2101" s="78" t="str">
        <f>VLOOKUP(Table5[[#This Row],[ODS Code]],Lookup!A:E,3,FALSE)</f>
        <v>K&amp;W West</v>
      </c>
      <c r="V2101" s="78" t="str">
        <f>VLOOKUP(Table5[[#This Row],[ODS Code]],Lookup!A:F,2,FALSE)</f>
        <v>ALPERTON MEDICAL CENTRE</v>
      </c>
      <c r="W2101" s="78" t="str">
        <f>VLOOKUP(Table5[[#This Row],[ODS Code]],Lookup!A:G,5,FALSE)</f>
        <v>E84638</v>
      </c>
    </row>
    <row r="2102" spans="1:23" x14ac:dyDescent="0.35">
      <c r="A2102" s="80">
        <v>45566</v>
      </c>
      <c r="B2102" t="s">
        <v>154</v>
      </c>
      <c r="C2102" t="s">
        <v>895</v>
      </c>
      <c r="D2102" t="s">
        <v>894</v>
      </c>
      <c r="E2102" t="s">
        <v>854</v>
      </c>
      <c r="F2102" s="78">
        <v>121303</v>
      </c>
      <c r="G2102" s="78">
        <v>247228</v>
      </c>
      <c r="H2102" s="78">
        <v>11279</v>
      </c>
      <c r="I2102" s="78">
        <v>22848</v>
      </c>
      <c r="J2102" s="78">
        <v>78307</v>
      </c>
      <c r="K2102" s="78">
        <v>159635</v>
      </c>
      <c r="L2102" s="78">
        <v>16522</v>
      </c>
      <c r="M2102" s="78">
        <v>33610</v>
      </c>
      <c r="N2102" s="78">
        <v>8267</v>
      </c>
      <c r="O2102" s="78">
        <v>16923</v>
      </c>
      <c r="P2102" s="78">
        <v>6928</v>
      </c>
      <c r="Q2102" s="78">
        <v>14212</v>
      </c>
      <c r="R2102" s="79">
        <v>5.7113179393749533E-2</v>
      </c>
      <c r="S2102" s="79">
        <v>5.7485398094067018E-2</v>
      </c>
      <c r="T2102" s="78" t="str">
        <f>VLOOKUP(Table5[[#This Row],[ODS Code]],Lookup!A:D,4,FALSE)</f>
        <v>Brent</v>
      </c>
      <c r="U2102" s="78" t="str">
        <f>VLOOKUP(Table5[[#This Row],[ODS Code]],Lookup!A:E,3,FALSE)</f>
        <v>K&amp;W West</v>
      </c>
      <c r="V2102" s="78" t="str">
        <f>VLOOKUP(Table5[[#This Row],[ODS Code]],Lookup!A:F,2,FALSE)</f>
        <v>HAZELDENE MEDICAL CENTRE</v>
      </c>
      <c r="W2102" s="78" t="str">
        <f>VLOOKUP(Table5[[#This Row],[ODS Code]],Lookup!A:G,5,FALSE)</f>
        <v>E84066</v>
      </c>
    </row>
    <row r="2103" spans="1:23" x14ac:dyDescent="0.35">
      <c r="A2103" s="80">
        <v>45566</v>
      </c>
      <c r="B2103" t="s">
        <v>200</v>
      </c>
      <c r="C2103" t="s">
        <v>896</v>
      </c>
      <c r="D2103" t="s">
        <v>894</v>
      </c>
      <c r="E2103" t="s">
        <v>854</v>
      </c>
      <c r="F2103" s="78">
        <v>10058</v>
      </c>
      <c r="G2103" s="78">
        <v>20683</v>
      </c>
      <c r="H2103" s="78">
        <v>703</v>
      </c>
      <c r="I2103" s="78">
        <v>1441</v>
      </c>
      <c r="J2103" s="78">
        <v>5586</v>
      </c>
      <c r="K2103" s="78">
        <v>11520</v>
      </c>
      <c r="L2103" s="78">
        <v>2140</v>
      </c>
      <c r="M2103" s="78">
        <v>4408</v>
      </c>
      <c r="N2103" s="78">
        <v>931</v>
      </c>
      <c r="O2103" s="78">
        <v>1900</v>
      </c>
      <c r="P2103" s="78">
        <v>698</v>
      </c>
      <c r="Q2103" s="78">
        <v>1414</v>
      </c>
      <c r="R2103" s="79">
        <v>6.939749453171605E-2</v>
      </c>
      <c r="S2103" s="79">
        <v>6.8365324179277667E-2</v>
      </c>
      <c r="T2103" s="78" t="str">
        <f>VLOOKUP(Table5[[#This Row],[ODS Code]],Lookup!A:D,4,FALSE)</f>
        <v>Brent</v>
      </c>
      <c r="U2103" s="78" t="str">
        <f>VLOOKUP(Table5[[#This Row],[ODS Code]],Lookup!A:E,3,FALSE)</f>
        <v>K&amp;W West</v>
      </c>
      <c r="V2103" s="78" t="str">
        <f>VLOOKUP(Table5[[#This Row],[ODS Code]],Lookup!A:F,2,FALSE)</f>
        <v>LANCELOT MEDICAL CENTRE</v>
      </c>
      <c r="W2103" s="78" t="str">
        <f>VLOOKUP(Table5[[#This Row],[ODS Code]],Lookup!A:G,5,FALSE)</f>
        <v>E84063</v>
      </c>
    </row>
    <row r="2104" spans="1:23" x14ac:dyDescent="0.35">
      <c r="A2104" s="80">
        <v>45566</v>
      </c>
      <c r="B2104" t="s">
        <v>248</v>
      </c>
      <c r="C2104" t="s">
        <v>897</v>
      </c>
      <c r="D2104" t="s">
        <v>894</v>
      </c>
      <c r="E2104" t="s">
        <v>854</v>
      </c>
      <c r="F2104" s="78">
        <v>23236</v>
      </c>
      <c r="G2104" s="78">
        <v>48213</v>
      </c>
      <c r="H2104" s="78">
        <v>1710</v>
      </c>
      <c r="I2104" s="78">
        <v>3364</v>
      </c>
      <c r="J2104" s="78">
        <v>12015</v>
      </c>
      <c r="K2104" s="78">
        <v>26296</v>
      </c>
      <c r="L2104" s="78">
        <v>4869</v>
      </c>
      <c r="M2104" s="78">
        <v>9581</v>
      </c>
      <c r="N2104" s="78">
        <v>2895</v>
      </c>
      <c r="O2104" s="78">
        <v>5646</v>
      </c>
      <c r="P2104" s="78">
        <v>1747</v>
      </c>
      <c r="Q2104" s="78">
        <v>3326</v>
      </c>
      <c r="R2104" s="79">
        <v>7.5185057669134109E-2</v>
      </c>
      <c r="S2104" s="79">
        <v>6.8985543318192191E-2</v>
      </c>
      <c r="T2104" s="78" t="str">
        <f>VLOOKUP(Table5[[#This Row],[ODS Code]],Lookup!A:D,4,FALSE)</f>
        <v>Brent</v>
      </c>
      <c r="U2104" s="78" t="str">
        <f>VLOOKUP(Table5[[#This Row],[ODS Code]],Lookup!A:E,3,FALSE)</f>
        <v>K&amp;W West</v>
      </c>
      <c r="V2104" s="78" t="str">
        <f>VLOOKUP(Table5[[#This Row],[ODS Code]],Lookup!A:F,2,FALSE)</f>
        <v>PREMIER MEDICAL CENTRE</v>
      </c>
      <c r="W2104" s="78" t="str">
        <f>VLOOKUP(Table5[[#This Row],[ODS Code]],Lookup!A:G,5,FALSE)</f>
        <v>E84003</v>
      </c>
    </row>
    <row r="2105" spans="1:23" x14ac:dyDescent="0.35">
      <c r="A2105" s="80">
        <v>45566</v>
      </c>
      <c r="B2105" t="s">
        <v>294</v>
      </c>
      <c r="C2105" t="s">
        <v>898</v>
      </c>
      <c r="D2105" t="s">
        <v>894</v>
      </c>
      <c r="E2105" t="s">
        <v>854</v>
      </c>
      <c r="F2105" s="78">
        <v>9934</v>
      </c>
      <c r="G2105" s="78">
        <v>24590</v>
      </c>
      <c r="H2105" s="78">
        <v>880</v>
      </c>
      <c r="I2105" s="78">
        <v>2137</v>
      </c>
      <c r="J2105" s="78">
        <v>4460</v>
      </c>
      <c r="K2105" s="78">
        <v>11460</v>
      </c>
      <c r="L2105" s="78">
        <v>2694</v>
      </c>
      <c r="M2105" s="78">
        <v>6531</v>
      </c>
      <c r="N2105" s="78">
        <v>951</v>
      </c>
      <c r="O2105" s="78">
        <v>2234</v>
      </c>
      <c r="P2105" s="78">
        <v>949</v>
      </c>
      <c r="Q2105" s="78">
        <v>2228</v>
      </c>
      <c r="R2105" s="79">
        <v>9.5530501308637009E-2</v>
      </c>
      <c r="S2105" s="79">
        <v>9.0605937372915821E-2</v>
      </c>
      <c r="T2105" s="78" t="str">
        <f>VLOOKUP(Table5[[#This Row],[ODS Code]],Lookup!A:D,4,FALSE)</f>
        <v>Brent</v>
      </c>
      <c r="U2105" s="78" t="str">
        <f>VLOOKUP(Table5[[#This Row],[ODS Code]],Lookup!A:E,3,FALSE)</f>
        <v>K&amp;W West</v>
      </c>
      <c r="V2105" s="78" t="str">
        <f>VLOOKUP(Table5[[#This Row],[ODS Code]],Lookup!A:F,2,FALSE)</f>
        <v>STANLEY CORNER MEDICAL CENTRE</v>
      </c>
      <c r="W2105" s="78" t="str">
        <f>VLOOKUP(Table5[[#This Row],[ODS Code]],Lookup!A:G,5,FALSE)</f>
        <v>E84051</v>
      </c>
    </row>
    <row r="2106" spans="1:23" x14ac:dyDescent="0.35">
      <c r="A2106" s="80">
        <v>45566</v>
      </c>
      <c r="B2106" t="s">
        <v>299</v>
      </c>
      <c r="C2106" t="s">
        <v>899</v>
      </c>
      <c r="D2106" t="s">
        <v>894</v>
      </c>
      <c r="E2106" t="s">
        <v>854</v>
      </c>
      <c r="F2106" s="78">
        <v>3921</v>
      </c>
      <c r="G2106" s="78">
        <v>14703</v>
      </c>
      <c r="H2106" s="78">
        <v>307</v>
      </c>
      <c r="I2106" s="78">
        <v>1162</v>
      </c>
      <c r="J2106" s="78">
        <v>1959</v>
      </c>
      <c r="K2106" s="78">
        <v>7312</v>
      </c>
      <c r="L2106" s="78">
        <v>1011</v>
      </c>
      <c r="M2106" s="78">
        <v>3795</v>
      </c>
      <c r="N2106" s="78">
        <v>396</v>
      </c>
      <c r="O2106" s="78">
        <v>1490</v>
      </c>
      <c r="P2106" s="78">
        <v>248</v>
      </c>
      <c r="Q2106" s="78">
        <v>944</v>
      </c>
      <c r="R2106" s="79">
        <v>6.3249171129813819E-2</v>
      </c>
      <c r="S2106" s="79">
        <v>6.42045840984833E-2</v>
      </c>
      <c r="T2106" s="78" t="str">
        <f>VLOOKUP(Table5[[#This Row],[ODS Code]],Lookup!A:D,4,FALSE)</f>
        <v>Brent</v>
      </c>
      <c r="U2106" s="78" t="str">
        <f>VLOOKUP(Table5[[#This Row],[ODS Code]],Lookup!A:E,3,FALSE)</f>
        <v>K&amp;W West</v>
      </c>
      <c r="V2106" s="78" t="str">
        <f>VLOOKUP(Table5[[#This Row],[ODS Code]],Lookup!A:F,2,FALSE)</f>
        <v>SUDBURY &amp; ALPERTON MEDICAL CENTRE</v>
      </c>
      <c r="W2106" s="78" t="str">
        <f>VLOOKUP(Table5[[#This Row],[ODS Code]],Lookup!A:G,5,FALSE)</f>
        <v>E84017</v>
      </c>
    </row>
    <row r="2107" spans="1:23" x14ac:dyDescent="0.35">
      <c r="A2107" s="80">
        <v>45566</v>
      </c>
      <c r="B2107" t="s">
        <v>338</v>
      </c>
      <c r="C2107" t="s">
        <v>900</v>
      </c>
      <c r="D2107" t="s">
        <v>894</v>
      </c>
      <c r="E2107" t="s">
        <v>854</v>
      </c>
      <c r="F2107" s="78">
        <v>17997</v>
      </c>
      <c r="G2107" s="78">
        <v>48150</v>
      </c>
      <c r="H2107" s="78">
        <v>1361</v>
      </c>
      <c r="I2107" s="78">
        <v>3658</v>
      </c>
      <c r="J2107" s="78">
        <v>8813</v>
      </c>
      <c r="K2107" s="78">
        <v>23719</v>
      </c>
      <c r="L2107" s="78">
        <v>4990</v>
      </c>
      <c r="M2107" s="78">
        <v>13452</v>
      </c>
      <c r="N2107" s="78">
        <v>1389</v>
      </c>
      <c r="O2107" s="78">
        <v>3565</v>
      </c>
      <c r="P2107" s="78">
        <v>1444</v>
      </c>
      <c r="Q2107" s="78">
        <v>3756</v>
      </c>
      <c r="R2107" s="79">
        <v>8.0235594821359113E-2</v>
      </c>
      <c r="S2107" s="79">
        <v>7.8006230529595016E-2</v>
      </c>
      <c r="T2107" s="78" t="str">
        <f>VLOOKUP(Table5[[#This Row],[ODS Code]],Lookup!A:D,4,FALSE)</f>
        <v>Brent</v>
      </c>
      <c r="U2107" s="78" t="str">
        <f>VLOOKUP(Table5[[#This Row],[ODS Code]],Lookup!A:E,3,FALSE)</f>
        <v>K&amp;W West</v>
      </c>
      <c r="V2107" s="78" t="str">
        <f>VLOOKUP(Table5[[#This Row],[ODS Code]],Lookup!A:F,2,FALSE)</f>
        <v>THE LAW MEDICAL GROUP PRACTICE</v>
      </c>
      <c r="W2107" s="78" t="str">
        <f>VLOOKUP(Table5[[#This Row],[ODS Code]],Lookup!A:G,5,FALSE)</f>
        <v>E84006</v>
      </c>
    </row>
    <row r="2108" spans="1:23" x14ac:dyDescent="0.35">
      <c r="A2108" s="80">
        <v>45566</v>
      </c>
      <c r="B2108" t="s">
        <v>379</v>
      </c>
      <c r="C2108" t="s">
        <v>901</v>
      </c>
      <c r="D2108" t="s">
        <v>894</v>
      </c>
      <c r="E2108" t="s">
        <v>854</v>
      </c>
      <c r="F2108" s="78">
        <v>22667</v>
      </c>
      <c r="G2108" s="78">
        <v>61236</v>
      </c>
      <c r="H2108" s="78">
        <v>1665</v>
      </c>
      <c r="I2108" s="78">
        <v>4434</v>
      </c>
      <c r="J2108" s="78">
        <v>13992</v>
      </c>
      <c r="K2108" s="78">
        <v>38425</v>
      </c>
      <c r="L2108" s="78">
        <v>4992</v>
      </c>
      <c r="M2108" s="78">
        <v>13206</v>
      </c>
      <c r="N2108" s="78">
        <v>1135</v>
      </c>
      <c r="O2108" s="78">
        <v>2898</v>
      </c>
      <c r="P2108" s="78">
        <v>883</v>
      </c>
      <c r="Q2108" s="78">
        <v>2273</v>
      </c>
      <c r="R2108" s="79">
        <v>3.8955309480742932E-2</v>
      </c>
      <c r="S2108" s="79">
        <v>3.7118688353256254E-2</v>
      </c>
      <c r="T2108" s="78" t="str">
        <f>VLOOKUP(Table5[[#This Row],[ODS Code]],Lookup!A:D,4,FALSE)</f>
        <v>Brent</v>
      </c>
      <c r="U2108" s="78" t="str">
        <f>VLOOKUP(Table5[[#This Row],[ODS Code]],Lookup!A:E,3,FALSE)</f>
        <v>K&amp;W West</v>
      </c>
      <c r="V2108" s="78" t="str">
        <f>VLOOKUP(Table5[[#This Row],[ODS Code]],Lookup!A:F,2,FALSE)</f>
        <v>HARNESS WEMBLEY PRACTICE</v>
      </c>
      <c r="W2108" s="78" t="str">
        <f>VLOOKUP(Table5[[#This Row],[ODS Code]],Lookup!A:G,5,FALSE)</f>
        <v>Y02692</v>
      </c>
    </row>
    <row r="2109" spans="1:23" x14ac:dyDescent="0.35">
      <c r="A2109" s="80">
        <v>45566</v>
      </c>
      <c r="B2109" t="s">
        <v>17</v>
      </c>
      <c r="C2109" t="s">
        <v>15</v>
      </c>
      <c r="D2109" t="s">
        <v>902</v>
      </c>
      <c r="E2109" t="s">
        <v>854</v>
      </c>
      <c r="F2109" s="78">
        <v>15585</v>
      </c>
      <c r="G2109" s="78">
        <v>31190</v>
      </c>
      <c r="H2109" s="78">
        <v>1500</v>
      </c>
      <c r="I2109" s="78">
        <v>3000</v>
      </c>
      <c r="J2109" s="78">
        <v>7611</v>
      </c>
      <c r="K2109" s="78">
        <v>15242</v>
      </c>
      <c r="L2109" s="78">
        <v>3576</v>
      </c>
      <c r="M2109" s="78">
        <v>7152</v>
      </c>
      <c r="N2109" s="78">
        <v>1308</v>
      </c>
      <c r="O2109" s="78">
        <v>2616</v>
      </c>
      <c r="P2109" s="78">
        <v>1590</v>
      </c>
      <c r="Q2109" s="78">
        <v>3180</v>
      </c>
      <c r="R2109" s="79">
        <v>0.10202117420596728</v>
      </c>
      <c r="S2109" s="79">
        <v>0.10195575504969541</v>
      </c>
      <c r="T2109" s="78" t="str">
        <f>VLOOKUP(Table5[[#This Row],[ODS Code]],Lookup!A:D,4,FALSE)</f>
        <v>Hounslow</v>
      </c>
      <c r="U2109" s="78" t="str">
        <f>VLOOKUP(Table5[[#This Row],[ODS Code]],Lookup!A:E,3,FALSE)</f>
        <v>Brentworth</v>
      </c>
      <c r="V2109" s="78" t="str">
        <f>VLOOKUP(Table5[[#This Row],[ODS Code]],Lookup!A:F,2,FALSE)</f>
        <v>Albany Practice</v>
      </c>
      <c r="W2109" s="78" t="str">
        <f>VLOOKUP(Table5[[#This Row],[ODS Code]],Lookup!A:G,5,FALSE)</f>
        <v>E85004</v>
      </c>
    </row>
    <row r="2110" spans="1:23" x14ac:dyDescent="0.35">
      <c r="A2110" s="80">
        <v>45566</v>
      </c>
      <c r="B2110" t="s">
        <v>20</v>
      </c>
      <c r="C2110" t="s">
        <v>903</v>
      </c>
      <c r="D2110" t="s">
        <v>902</v>
      </c>
      <c r="E2110" t="s">
        <v>854</v>
      </c>
      <c r="F2110" s="78">
        <v>22882</v>
      </c>
      <c r="G2110" s="78">
        <v>51969</v>
      </c>
      <c r="H2110" s="78">
        <v>2983</v>
      </c>
      <c r="I2110" s="78">
        <v>6876</v>
      </c>
      <c r="J2110" s="78">
        <v>8763</v>
      </c>
      <c r="K2110" s="78">
        <v>19632</v>
      </c>
      <c r="L2110" s="78">
        <v>4704</v>
      </c>
      <c r="M2110" s="78">
        <v>10819</v>
      </c>
      <c r="N2110" s="78">
        <v>3341</v>
      </c>
      <c r="O2110" s="78">
        <v>7487</v>
      </c>
      <c r="P2110" s="78">
        <v>3091</v>
      </c>
      <c r="Q2110" s="78">
        <v>7155</v>
      </c>
      <c r="R2110" s="79">
        <v>0.1350843457739708</v>
      </c>
      <c r="S2110" s="79">
        <v>0.13767823125324713</v>
      </c>
      <c r="T2110" s="78" t="str">
        <f>VLOOKUP(Table5[[#This Row],[ODS Code]],Lookup!A:D,4,FALSE)</f>
        <v>Hounslow</v>
      </c>
      <c r="U2110" s="78" t="str">
        <f>VLOOKUP(Table5[[#This Row],[ODS Code]],Lookup!A:E,3,FALSE)</f>
        <v>Brentworth</v>
      </c>
      <c r="V2110" s="78" t="str">
        <f>VLOOKUP(Table5[[#This Row],[ODS Code]],Lookup!A:F,2,FALSE)</f>
        <v>ARGYLE HEALTH GROUP ISLEWORTH PRACTICE</v>
      </c>
      <c r="W2110" s="78" t="str">
        <f>VLOOKUP(Table5[[#This Row],[ODS Code]],Lookup!A:G,5,FALSE)</f>
        <v>E85744</v>
      </c>
    </row>
    <row r="2111" spans="1:23" x14ac:dyDescent="0.35">
      <c r="A2111" s="80">
        <v>45566</v>
      </c>
      <c r="B2111" t="s">
        <v>43</v>
      </c>
      <c r="C2111" t="s">
        <v>42</v>
      </c>
      <c r="D2111" t="s">
        <v>902</v>
      </c>
      <c r="E2111" t="s">
        <v>854</v>
      </c>
      <c r="F2111" s="78">
        <v>11999</v>
      </c>
      <c r="G2111" s="78">
        <v>34496</v>
      </c>
      <c r="H2111" s="78">
        <v>1186</v>
      </c>
      <c r="I2111" s="78">
        <v>3439</v>
      </c>
      <c r="J2111" s="78">
        <v>5497</v>
      </c>
      <c r="K2111" s="78">
        <v>15758</v>
      </c>
      <c r="L2111" s="78">
        <v>3359</v>
      </c>
      <c r="M2111" s="78">
        <v>9714</v>
      </c>
      <c r="N2111" s="78">
        <v>967</v>
      </c>
      <c r="O2111" s="78">
        <v>2748</v>
      </c>
      <c r="P2111" s="78">
        <v>990</v>
      </c>
      <c r="Q2111" s="78">
        <v>2837</v>
      </c>
      <c r="R2111" s="79">
        <v>8.2506875572964419E-2</v>
      </c>
      <c r="S2111" s="79">
        <v>8.2241419294990722E-2</v>
      </c>
      <c r="T2111" s="78" t="str">
        <f>VLOOKUP(Table5[[#This Row],[ODS Code]],Lookup!A:D,4,FALSE)</f>
        <v>Hounslow</v>
      </c>
      <c r="U2111" s="78" t="str">
        <f>VLOOKUP(Table5[[#This Row],[ODS Code]],Lookup!A:E,3,FALSE)</f>
        <v>Brentworth</v>
      </c>
      <c r="V2111" s="78" t="str">
        <f>VLOOKUP(Table5[[#This Row],[ODS Code]],Lookup!A:F,2,FALSE)</f>
        <v>Brentford Family Practice</v>
      </c>
      <c r="W2111" s="78" t="str">
        <f>VLOOKUP(Table5[[#This Row],[ODS Code]],Lookup!A:G,5,FALSE)</f>
        <v>E85735</v>
      </c>
    </row>
    <row r="2112" spans="1:23" x14ac:dyDescent="0.35">
      <c r="A2112" s="80">
        <v>45566</v>
      </c>
      <c r="B2112" t="s">
        <v>45</v>
      </c>
      <c r="C2112" t="s">
        <v>44</v>
      </c>
      <c r="D2112" t="s">
        <v>902</v>
      </c>
      <c r="E2112" t="s">
        <v>854</v>
      </c>
      <c r="F2112" s="78">
        <v>16167</v>
      </c>
      <c r="G2112" s="78">
        <v>46257</v>
      </c>
      <c r="H2112" s="78">
        <v>1706</v>
      </c>
      <c r="I2112" s="78">
        <v>4841</v>
      </c>
      <c r="J2112" s="78">
        <v>6621</v>
      </c>
      <c r="K2112" s="78">
        <v>19252</v>
      </c>
      <c r="L2112" s="78">
        <v>4474</v>
      </c>
      <c r="M2112" s="78">
        <v>12750</v>
      </c>
      <c r="N2112" s="78">
        <v>1552</v>
      </c>
      <c r="O2112" s="78">
        <v>4345</v>
      </c>
      <c r="P2112" s="78">
        <v>1814</v>
      </c>
      <c r="Q2112" s="78">
        <v>5069</v>
      </c>
      <c r="R2112" s="79">
        <v>0.11220387208511165</v>
      </c>
      <c r="S2112" s="79">
        <v>0.10958341440214454</v>
      </c>
      <c r="T2112" s="78" t="str">
        <f>VLOOKUP(Table5[[#This Row],[ODS Code]],Lookup!A:D,4,FALSE)</f>
        <v>Hounslow</v>
      </c>
      <c r="U2112" s="78" t="str">
        <f>VLOOKUP(Table5[[#This Row],[ODS Code]],Lookup!A:E,3,FALSE)</f>
        <v>Brentworth</v>
      </c>
      <c r="V2112" s="78" t="str">
        <f>VLOOKUP(Table5[[#This Row],[ODS Code]],Lookup!A:F,2,FALSE)</f>
        <v>Brentford Group Practice</v>
      </c>
      <c r="W2112" s="78" t="str">
        <f>VLOOKUP(Table5[[#This Row],[ODS Code]],Lookup!A:G,5,FALSE)</f>
        <v>E85605</v>
      </c>
    </row>
    <row r="2113" spans="1:23" x14ac:dyDescent="0.35">
      <c r="A2113" s="80">
        <v>45566</v>
      </c>
      <c r="B2113" t="s">
        <v>281</v>
      </c>
      <c r="C2113" t="s">
        <v>280</v>
      </c>
      <c r="D2113" t="s">
        <v>902</v>
      </c>
      <c r="E2113" t="s">
        <v>854</v>
      </c>
      <c r="F2113" s="78">
        <v>21726</v>
      </c>
      <c r="G2113" s="78">
        <v>56512</v>
      </c>
      <c r="H2113" s="78">
        <v>2033</v>
      </c>
      <c r="I2113" s="78">
        <v>5312</v>
      </c>
      <c r="J2113" s="78">
        <v>8050</v>
      </c>
      <c r="K2113" s="78">
        <v>21508</v>
      </c>
      <c r="L2113" s="78">
        <v>6543</v>
      </c>
      <c r="M2113" s="78">
        <v>16875</v>
      </c>
      <c r="N2113" s="78">
        <v>2948</v>
      </c>
      <c r="O2113" s="78">
        <v>7380</v>
      </c>
      <c r="P2113" s="78">
        <v>2152</v>
      </c>
      <c r="Q2113" s="78">
        <v>5437</v>
      </c>
      <c r="R2113" s="79">
        <v>9.9051827303691428E-2</v>
      </c>
      <c r="S2113" s="79">
        <v>9.6209654586636467E-2</v>
      </c>
      <c r="T2113" s="78" t="str">
        <f>VLOOKUP(Table5[[#This Row],[ODS Code]],Lookup!A:D,4,FALSE)</f>
        <v>Hounslow</v>
      </c>
      <c r="U2113" s="78" t="str">
        <f>VLOOKUP(Table5[[#This Row],[ODS Code]],Lookup!A:E,3,FALSE)</f>
        <v>Brentworth</v>
      </c>
      <c r="V2113" s="78" t="str">
        <f>VLOOKUP(Table5[[#This Row],[ODS Code]],Lookup!A:F,2,FALSE)</f>
        <v>Spring Grove Medical Practice</v>
      </c>
      <c r="W2113" s="78" t="str">
        <f>VLOOKUP(Table5[[#This Row],[ODS Code]],Lookup!A:G,5,FALSE)</f>
        <v>E85750</v>
      </c>
    </row>
    <row r="2114" spans="1:23" x14ac:dyDescent="0.35">
      <c r="A2114" s="80">
        <v>45566</v>
      </c>
      <c r="B2114" t="s">
        <v>289</v>
      </c>
      <c r="C2114" t="s">
        <v>904</v>
      </c>
      <c r="D2114" t="s">
        <v>902</v>
      </c>
      <c r="E2114" t="s">
        <v>854</v>
      </c>
      <c r="F2114" s="78">
        <v>25412</v>
      </c>
      <c r="G2114" s="78">
        <v>72251</v>
      </c>
      <c r="H2114" s="78">
        <v>2562</v>
      </c>
      <c r="I2114" s="78">
        <v>7216</v>
      </c>
      <c r="J2114" s="78">
        <v>9198</v>
      </c>
      <c r="K2114" s="78">
        <v>27242</v>
      </c>
      <c r="L2114" s="78">
        <v>7581</v>
      </c>
      <c r="M2114" s="78">
        <v>21363</v>
      </c>
      <c r="N2114" s="78">
        <v>2737</v>
      </c>
      <c r="O2114" s="78">
        <v>7443</v>
      </c>
      <c r="P2114" s="78">
        <v>3334</v>
      </c>
      <c r="Q2114" s="78">
        <v>8987</v>
      </c>
      <c r="R2114" s="79">
        <v>0.13119785927908076</v>
      </c>
      <c r="S2114" s="79">
        <v>0.12438582164952734</v>
      </c>
      <c r="T2114" s="78" t="str">
        <f>VLOOKUP(Table5[[#This Row],[ODS Code]],Lookup!A:D,4,FALSE)</f>
        <v>Hounslow</v>
      </c>
      <c r="U2114" s="78" t="str">
        <f>VLOOKUP(Table5[[#This Row],[ODS Code]],Lookup!A:E,3,FALSE)</f>
        <v>Brentworth</v>
      </c>
      <c r="V2114" s="78" t="str">
        <f>VLOOKUP(Table5[[#This Row],[ODS Code]],Lookup!A:F,2,FALSE)</f>
        <v>St Margaret's Medical Practice</v>
      </c>
      <c r="W2114" s="78" t="str">
        <f>VLOOKUP(Table5[[#This Row],[ODS Code]],Lookup!A:G,5,FALSE)</f>
        <v>E85007</v>
      </c>
    </row>
    <row r="2115" spans="1:23" x14ac:dyDescent="0.35">
      <c r="A2115" s="80">
        <v>45566</v>
      </c>
      <c r="B2115" t="s">
        <v>383</v>
      </c>
      <c r="C2115" t="s">
        <v>905</v>
      </c>
      <c r="D2115" t="s">
        <v>902</v>
      </c>
      <c r="E2115" t="s">
        <v>854</v>
      </c>
      <c r="F2115" s="78">
        <v>16375</v>
      </c>
      <c r="G2115" s="78">
        <v>46685</v>
      </c>
      <c r="H2115" s="78">
        <v>1804</v>
      </c>
      <c r="I2115" s="78">
        <v>5237</v>
      </c>
      <c r="J2115" s="78">
        <v>7086</v>
      </c>
      <c r="K2115" s="78">
        <v>19943</v>
      </c>
      <c r="L2115" s="78">
        <v>4087</v>
      </c>
      <c r="M2115" s="78">
        <v>11837</v>
      </c>
      <c r="N2115" s="78">
        <v>1724</v>
      </c>
      <c r="O2115" s="78">
        <v>4886</v>
      </c>
      <c r="P2115" s="78">
        <v>1674</v>
      </c>
      <c r="Q2115" s="78">
        <v>4782</v>
      </c>
      <c r="R2115" s="79">
        <v>0.10222900763358779</v>
      </c>
      <c r="S2115" s="79">
        <v>0.10243118774767056</v>
      </c>
      <c r="T2115" s="78" t="str">
        <f>VLOOKUP(Table5[[#This Row],[ODS Code]],Lookup!A:D,4,FALSE)</f>
        <v>Hounslow</v>
      </c>
      <c r="U2115" s="78" t="str">
        <f>VLOOKUP(Table5[[#This Row],[ODS Code]],Lookup!A:E,3,FALSE)</f>
        <v>Brentworth</v>
      </c>
      <c r="V2115" s="78" t="str">
        <f>VLOOKUP(Table5[[#This Row],[ODS Code]],Lookup!A:F,2,FALSE)</f>
        <v>Thornbury Road Centre for Health</v>
      </c>
      <c r="W2115" s="78" t="str">
        <f>VLOOKUP(Table5[[#This Row],[ODS Code]],Lookup!A:G,5,FALSE)</f>
        <v>E85001</v>
      </c>
    </row>
    <row r="2116" spans="1:23" x14ac:dyDescent="0.35">
      <c r="A2116" s="80">
        <v>45566</v>
      </c>
      <c r="B2116" t="s">
        <v>96</v>
      </c>
      <c r="C2116" t="s">
        <v>906</v>
      </c>
      <c r="D2116" t="s">
        <v>907</v>
      </c>
      <c r="E2116" t="s">
        <v>854</v>
      </c>
      <c r="F2116" s="78">
        <v>1226</v>
      </c>
      <c r="G2116" s="78">
        <v>2452</v>
      </c>
      <c r="H2116" s="78">
        <v>75</v>
      </c>
      <c r="I2116" s="78">
        <v>150</v>
      </c>
      <c r="J2116" s="78">
        <v>753</v>
      </c>
      <c r="K2116" s="78">
        <v>1506</v>
      </c>
      <c r="L2116" s="78">
        <v>276</v>
      </c>
      <c r="M2116" s="78">
        <v>552</v>
      </c>
      <c r="N2116" s="78">
        <v>83</v>
      </c>
      <c r="O2116" s="78">
        <v>166</v>
      </c>
      <c r="P2116" s="78">
        <v>39</v>
      </c>
      <c r="Q2116" s="78">
        <v>78</v>
      </c>
      <c r="R2116" s="79">
        <v>3.1810766721044048E-2</v>
      </c>
      <c r="S2116" s="79">
        <v>3.1810766721044048E-2</v>
      </c>
      <c r="T2116" s="78" t="str">
        <f>VLOOKUP(Table5[[#This Row],[ODS Code]],Lookup!A:D,4,FALSE)</f>
        <v>West London</v>
      </c>
      <c r="U2116" s="78" t="str">
        <f>VLOOKUP(Table5[[#This Row],[ODS Code]],Lookup!A:E,3,FALSE)</f>
        <v>Brompton Health PCN</v>
      </c>
      <c r="V2116" s="78" t="str">
        <f>VLOOKUP(Table5[[#This Row],[ODS Code]],Lookup!A:F,2,FALSE)</f>
        <v>EARLS COURT MEDICAL CENTRE</v>
      </c>
      <c r="W2116" s="78" t="str">
        <f>VLOOKUP(Table5[[#This Row],[ODS Code]],Lookup!A:G,5,FALSE)</f>
        <v>E87047</v>
      </c>
    </row>
    <row r="2117" spans="1:23" x14ac:dyDescent="0.35">
      <c r="A2117" s="80">
        <v>45566</v>
      </c>
      <c r="B2117" t="s">
        <v>98</v>
      </c>
      <c r="C2117" t="s">
        <v>97</v>
      </c>
      <c r="D2117" t="s">
        <v>907</v>
      </c>
      <c r="E2117" t="s">
        <v>854</v>
      </c>
      <c r="F2117" s="78">
        <v>1508</v>
      </c>
      <c r="G2117" s="78">
        <v>4010</v>
      </c>
      <c r="H2117" s="78">
        <v>28</v>
      </c>
      <c r="I2117" s="78">
        <v>71</v>
      </c>
      <c r="J2117" s="78">
        <v>1239</v>
      </c>
      <c r="K2117" s="78">
        <v>3294</v>
      </c>
      <c r="L2117" s="78">
        <v>206</v>
      </c>
      <c r="M2117" s="78">
        <v>558</v>
      </c>
      <c r="N2117" s="78">
        <v>23</v>
      </c>
      <c r="O2117" s="78">
        <v>54</v>
      </c>
      <c r="P2117" s="78">
        <v>12</v>
      </c>
      <c r="Q2117" s="78">
        <v>33</v>
      </c>
      <c r="R2117" s="79">
        <v>7.9575596816976128E-3</v>
      </c>
      <c r="S2117" s="79">
        <v>8.2294264339152125E-3</v>
      </c>
      <c r="T2117" s="78" t="str">
        <f>VLOOKUP(Table5[[#This Row],[ODS Code]],Lookup!A:D,4,FALSE)</f>
        <v>West London</v>
      </c>
      <c r="U2117" s="78" t="str">
        <f>VLOOKUP(Table5[[#This Row],[ODS Code]],Lookup!A:E,3,FALSE)</f>
        <v>Brompton Health PCN</v>
      </c>
      <c r="V2117" s="78" t="str">
        <f>VLOOKUP(Table5[[#This Row],[ODS Code]],Lookup!A:F,2,FALSE)</f>
        <v>Earls Court Surgery</v>
      </c>
      <c r="W2117" s="78" t="str">
        <f>VLOOKUP(Table5[[#This Row],[ODS Code]],Lookup!A:G,5,FALSE)</f>
        <v>E87750</v>
      </c>
    </row>
    <row r="2118" spans="1:23" x14ac:dyDescent="0.35">
      <c r="A2118" s="80">
        <v>45566</v>
      </c>
      <c r="B2118" t="s">
        <v>107</v>
      </c>
      <c r="C2118" t="s">
        <v>908</v>
      </c>
      <c r="D2118" t="s">
        <v>907</v>
      </c>
      <c r="E2118" t="s">
        <v>854</v>
      </c>
      <c r="F2118" s="78">
        <v>5537</v>
      </c>
      <c r="G2118" s="78">
        <v>16451</v>
      </c>
      <c r="H2118" s="78">
        <v>661</v>
      </c>
      <c r="I2118" s="78">
        <v>1958</v>
      </c>
      <c r="J2118" s="78">
        <v>2302</v>
      </c>
      <c r="K2118" s="78">
        <v>6817</v>
      </c>
      <c r="L2118" s="78">
        <v>1650</v>
      </c>
      <c r="M2118" s="78">
        <v>4892</v>
      </c>
      <c r="N2118" s="78">
        <v>420</v>
      </c>
      <c r="O2118" s="78">
        <v>1248</v>
      </c>
      <c r="P2118" s="78">
        <v>504</v>
      </c>
      <c r="Q2118" s="78">
        <v>1536</v>
      </c>
      <c r="R2118" s="79">
        <v>9.1024020227560051E-2</v>
      </c>
      <c r="S2118" s="79">
        <v>9.3368184304905483E-2</v>
      </c>
      <c r="T2118" s="78" t="str">
        <f>VLOOKUP(Table5[[#This Row],[ODS Code]],Lookup!A:D,4,FALSE)</f>
        <v>West London</v>
      </c>
      <c r="U2118" s="78" t="str">
        <f>VLOOKUP(Table5[[#This Row],[ODS Code]],Lookup!A:E,3,FALSE)</f>
        <v>Brompton Health PCN</v>
      </c>
      <c r="V2118" s="78" t="str">
        <f>VLOOKUP(Table5[[#This Row],[ODS Code]],Lookup!A:F,2,FALSE)</f>
        <v>Emperor's Gate Health Centre</v>
      </c>
      <c r="W2118" s="78" t="str">
        <f>VLOOKUP(Table5[[#This Row],[ODS Code]],Lookup!A:G,5,FALSE)</f>
        <v>E87043</v>
      </c>
    </row>
    <row r="2119" spans="1:23" x14ac:dyDescent="0.35">
      <c r="A2119" s="80">
        <v>45566</v>
      </c>
      <c r="B2119" t="s">
        <v>362</v>
      </c>
      <c r="C2119" t="s">
        <v>909</v>
      </c>
      <c r="D2119" t="s">
        <v>907</v>
      </c>
      <c r="E2119" t="s">
        <v>854</v>
      </c>
      <c r="F2119" s="78">
        <v>0</v>
      </c>
      <c r="G2119" s="78">
        <v>0</v>
      </c>
      <c r="H2119" s="78">
        <v>0</v>
      </c>
      <c r="I2119" s="78">
        <v>0</v>
      </c>
      <c r="J2119" s="78">
        <v>0</v>
      </c>
      <c r="K2119" s="78">
        <v>0</v>
      </c>
      <c r="L2119" s="78">
        <v>0</v>
      </c>
      <c r="M2119" s="78">
        <v>0</v>
      </c>
      <c r="N2119" s="78">
        <v>0</v>
      </c>
      <c r="O2119" s="78">
        <v>0</v>
      </c>
      <c r="P2119" s="78">
        <v>0</v>
      </c>
      <c r="Q2119" s="78">
        <v>0</v>
      </c>
      <c r="R2119" s="79">
        <v>0</v>
      </c>
      <c r="S2119" s="79">
        <v>0</v>
      </c>
      <c r="T2119" s="78" t="str">
        <f>VLOOKUP(Table5[[#This Row],[ODS Code]],Lookup!A:D,4,FALSE)</f>
        <v>West London</v>
      </c>
      <c r="U2119" s="78" t="str">
        <f>VLOOKUP(Table5[[#This Row],[ODS Code]],Lookup!A:E,3,FALSE)</f>
        <v>Brompton Health PCN</v>
      </c>
      <c r="V2119" s="78" t="str">
        <f>VLOOKUP(Table5[[#This Row],[ODS Code]],Lookup!A:F,2,FALSE)</f>
        <v>Redcliffe Surgery</v>
      </c>
      <c r="W2119" s="78" t="str">
        <f>VLOOKUP(Table5[[#This Row],[ODS Code]],Lookup!A:G,5,FALSE)</f>
        <v>E87004</v>
      </c>
    </row>
    <row r="2120" spans="1:23" x14ac:dyDescent="0.35">
      <c r="A2120" s="80">
        <v>45566</v>
      </c>
      <c r="B2120" t="s">
        <v>179</v>
      </c>
      <c r="C2120" t="s">
        <v>178</v>
      </c>
      <c r="D2120" t="s">
        <v>907</v>
      </c>
      <c r="E2120" t="s">
        <v>854</v>
      </c>
      <c r="F2120" s="78">
        <v>14163</v>
      </c>
      <c r="G2120" s="78">
        <v>43709</v>
      </c>
      <c r="H2120" s="78">
        <v>1134</v>
      </c>
      <c r="I2120" s="78">
        <v>3469</v>
      </c>
      <c r="J2120" s="78">
        <v>6420</v>
      </c>
      <c r="K2120" s="78">
        <v>20103</v>
      </c>
      <c r="L2120" s="78">
        <v>5314</v>
      </c>
      <c r="M2120" s="78">
        <v>16185</v>
      </c>
      <c r="N2120" s="78">
        <v>630</v>
      </c>
      <c r="O2120" s="78">
        <v>1929</v>
      </c>
      <c r="P2120" s="78">
        <v>665</v>
      </c>
      <c r="Q2120" s="78">
        <v>2023</v>
      </c>
      <c r="R2120" s="79">
        <v>4.6953329096942741E-2</v>
      </c>
      <c r="S2120" s="79">
        <v>4.6283374133473658E-2</v>
      </c>
      <c r="T2120" s="78" t="str">
        <f>VLOOKUP(Table5[[#This Row],[ODS Code]],Lookup!A:D,4,FALSE)</f>
        <v>West London</v>
      </c>
      <c r="U2120" s="78" t="str">
        <f>VLOOKUP(Table5[[#This Row],[ODS Code]],Lookup!A:E,3,FALSE)</f>
        <v>Brompton Health PCN</v>
      </c>
      <c r="V2120" s="78" t="str">
        <f>VLOOKUP(Table5[[#This Row],[ODS Code]],Lookup!A:F,2,FALSE)</f>
        <v>Kensington Park Medical Centre</v>
      </c>
      <c r="W2120" s="78" t="str">
        <f>VLOOKUP(Table5[[#This Row],[ODS Code]],Lookup!A:G,5,FALSE)</f>
        <v>E87720</v>
      </c>
    </row>
    <row r="2121" spans="1:23" x14ac:dyDescent="0.35">
      <c r="A2121" s="80">
        <v>45566</v>
      </c>
      <c r="B2121" t="s">
        <v>194</v>
      </c>
      <c r="C2121" t="s">
        <v>193</v>
      </c>
      <c r="D2121" t="s">
        <v>907</v>
      </c>
      <c r="E2121" t="s">
        <v>854</v>
      </c>
      <c r="F2121" s="78">
        <v>13453</v>
      </c>
      <c r="G2121" s="78">
        <v>39162</v>
      </c>
      <c r="H2121" s="78">
        <v>1437</v>
      </c>
      <c r="I2121" s="78">
        <v>4176</v>
      </c>
      <c r="J2121" s="78">
        <v>5341</v>
      </c>
      <c r="K2121" s="78">
        <v>15816</v>
      </c>
      <c r="L2121" s="78">
        <v>4858</v>
      </c>
      <c r="M2121" s="78">
        <v>14078</v>
      </c>
      <c r="N2121" s="78">
        <v>915</v>
      </c>
      <c r="O2121" s="78">
        <v>2540</v>
      </c>
      <c r="P2121" s="78">
        <v>902</v>
      </c>
      <c r="Q2121" s="78">
        <v>2552</v>
      </c>
      <c r="R2121" s="79">
        <v>6.7048242027800492E-2</v>
      </c>
      <c r="S2121" s="79">
        <v>6.5165211174097334E-2</v>
      </c>
      <c r="T2121" s="78" t="str">
        <f>VLOOKUP(Table5[[#This Row],[ODS Code]],Lookup!A:D,4,FALSE)</f>
        <v>West London</v>
      </c>
      <c r="U2121" s="78" t="str">
        <f>VLOOKUP(Table5[[#This Row],[ODS Code]],Lookup!A:E,3,FALSE)</f>
        <v>Brompton Health PCN</v>
      </c>
      <c r="V2121" s="78" t="str">
        <f>VLOOKUP(Table5[[#This Row],[ODS Code]],Lookup!A:F,2,FALSE)</f>
        <v>Knightsbridge Medical Centre</v>
      </c>
      <c r="W2121" s="78" t="str">
        <f>VLOOKUP(Table5[[#This Row],[ODS Code]],Lookup!A:G,5,FALSE)</f>
        <v>E87738</v>
      </c>
    </row>
    <row r="2122" spans="1:23" x14ac:dyDescent="0.35">
      <c r="A2122" s="80">
        <v>45566</v>
      </c>
      <c r="B2122" t="s">
        <v>262</v>
      </c>
      <c r="C2122" t="s">
        <v>910</v>
      </c>
      <c r="D2122" t="s">
        <v>907</v>
      </c>
      <c r="E2122" t="s">
        <v>854</v>
      </c>
      <c r="F2122" s="78">
        <v>240</v>
      </c>
      <c r="G2122" s="78">
        <v>732</v>
      </c>
      <c r="H2122" s="78">
        <v>11</v>
      </c>
      <c r="I2122" s="78">
        <v>33</v>
      </c>
      <c r="J2122" s="78">
        <v>153</v>
      </c>
      <c r="K2122" s="78">
        <v>470</v>
      </c>
      <c r="L2122" s="78">
        <v>40</v>
      </c>
      <c r="M2122" s="78">
        <v>120</v>
      </c>
      <c r="N2122" s="78">
        <v>17</v>
      </c>
      <c r="O2122" s="78">
        <v>51</v>
      </c>
      <c r="P2122" s="78">
        <v>19</v>
      </c>
      <c r="Q2122" s="78">
        <v>58</v>
      </c>
      <c r="R2122" s="79">
        <v>7.9166666666666663E-2</v>
      </c>
      <c r="S2122" s="79">
        <v>7.9234972677595633E-2</v>
      </c>
      <c r="T2122" s="78" t="str">
        <f>VLOOKUP(Table5[[#This Row],[ODS Code]],Lookup!A:D,4,FALSE)</f>
        <v>West London</v>
      </c>
      <c r="U2122" s="78" t="str">
        <f>VLOOKUP(Table5[[#This Row],[ODS Code]],Lookup!A:E,3,FALSE)</f>
        <v>Brompton Health PCN</v>
      </c>
      <c r="V2122" s="78" t="str">
        <f>VLOOKUP(Table5[[#This Row],[ODS Code]],Lookup!A:F,2,FALSE)</f>
        <v xml:space="preserve">Royal Hospital Chelsea </v>
      </c>
      <c r="W2122" s="78" t="str">
        <f>VLOOKUP(Table5[[#This Row],[ODS Code]],Lookup!A:G,5,FALSE)</f>
        <v>E87711</v>
      </c>
    </row>
    <row r="2123" spans="1:23" x14ac:dyDescent="0.35">
      <c r="A2123" s="80">
        <v>45566</v>
      </c>
      <c r="B2123" t="s">
        <v>267</v>
      </c>
      <c r="C2123" t="s">
        <v>266</v>
      </c>
      <c r="D2123" t="s">
        <v>907</v>
      </c>
      <c r="E2123" t="s">
        <v>854</v>
      </c>
      <c r="F2123" s="78">
        <v>5254</v>
      </c>
      <c r="G2123" s="78">
        <v>14724</v>
      </c>
      <c r="H2123" s="78">
        <v>675</v>
      </c>
      <c r="I2123" s="78">
        <v>1884</v>
      </c>
      <c r="J2123" s="78">
        <v>1546</v>
      </c>
      <c r="K2123" s="78">
        <v>4536</v>
      </c>
      <c r="L2123" s="78">
        <v>1983</v>
      </c>
      <c r="M2123" s="78">
        <v>5453</v>
      </c>
      <c r="N2123" s="78">
        <v>535</v>
      </c>
      <c r="O2123" s="78">
        <v>1429</v>
      </c>
      <c r="P2123" s="78">
        <v>515</v>
      </c>
      <c r="Q2123" s="78">
        <v>1422</v>
      </c>
      <c r="R2123" s="79">
        <v>9.8020555767034639E-2</v>
      </c>
      <c r="S2123" s="79">
        <v>9.6577017114914426E-2</v>
      </c>
      <c r="T2123" s="78" t="str">
        <f>VLOOKUP(Table5[[#This Row],[ODS Code]],Lookup!A:D,4,FALSE)</f>
        <v>West London</v>
      </c>
      <c r="U2123" s="78" t="str">
        <f>VLOOKUP(Table5[[#This Row],[ODS Code]],Lookup!A:E,3,FALSE)</f>
        <v>Brompton Health PCN</v>
      </c>
      <c r="V2123" s="78" t="str">
        <f>VLOOKUP(Table5[[#This Row],[ODS Code]],Lookup!A:F,2,FALSE)</f>
        <v>Scarsdale Medical Centre</v>
      </c>
      <c r="W2123" s="78" t="str">
        <f>VLOOKUP(Table5[[#This Row],[ODS Code]],Lookup!A:G,5,FALSE)</f>
        <v>E87715</v>
      </c>
    </row>
    <row r="2124" spans="1:23" x14ac:dyDescent="0.35">
      <c r="A2124" s="80">
        <v>45566</v>
      </c>
      <c r="B2124" t="s">
        <v>293</v>
      </c>
      <c r="C2124" t="s">
        <v>292</v>
      </c>
      <c r="D2124" t="s">
        <v>907</v>
      </c>
      <c r="E2124" t="s">
        <v>854</v>
      </c>
      <c r="F2124" s="78">
        <v>16446</v>
      </c>
      <c r="G2124" s="78">
        <v>42496</v>
      </c>
      <c r="H2124" s="78">
        <v>1933</v>
      </c>
      <c r="I2124" s="78">
        <v>5088</v>
      </c>
      <c r="J2124" s="78">
        <v>5669</v>
      </c>
      <c r="K2124" s="78">
        <v>14437</v>
      </c>
      <c r="L2124" s="78">
        <v>5990</v>
      </c>
      <c r="M2124" s="78">
        <v>15749</v>
      </c>
      <c r="N2124" s="78">
        <v>1638</v>
      </c>
      <c r="O2124" s="78">
        <v>4114</v>
      </c>
      <c r="P2124" s="78">
        <v>1216</v>
      </c>
      <c r="Q2124" s="78">
        <v>3108</v>
      </c>
      <c r="R2124" s="79">
        <v>7.3938951720783172E-2</v>
      </c>
      <c r="S2124" s="79">
        <v>7.3136295180722885E-2</v>
      </c>
      <c r="T2124" s="78" t="str">
        <f>VLOOKUP(Table5[[#This Row],[ODS Code]],Lookup!A:D,4,FALSE)</f>
        <v>West London</v>
      </c>
      <c r="U2124" s="78" t="str">
        <f>VLOOKUP(Table5[[#This Row],[ODS Code]],Lookup!A:E,3,FALSE)</f>
        <v>Brompton Health PCN</v>
      </c>
      <c r="V2124" s="78" t="str">
        <f>VLOOKUP(Table5[[#This Row],[ODS Code]],Lookup!A:F,2,FALSE)</f>
        <v>Stanhope Mews Surgery</v>
      </c>
      <c r="W2124" s="78" t="str">
        <f>VLOOKUP(Table5[[#This Row],[ODS Code]],Lookup!A:G,5,FALSE)</f>
        <v>E87013</v>
      </c>
    </row>
    <row r="2125" spans="1:23" x14ac:dyDescent="0.35">
      <c r="A2125" s="80">
        <v>45566</v>
      </c>
      <c r="B2125" t="s">
        <v>303</v>
      </c>
      <c r="C2125" t="s">
        <v>911</v>
      </c>
      <c r="D2125" t="s">
        <v>907</v>
      </c>
      <c r="E2125" t="s">
        <v>854</v>
      </c>
      <c r="F2125" s="78">
        <v>1933</v>
      </c>
      <c r="G2125" s="78">
        <v>3867</v>
      </c>
      <c r="H2125" s="78">
        <v>213</v>
      </c>
      <c r="I2125" s="78">
        <v>426</v>
      </c>
      <c r="J2125" s="78">
        <v>770</v>
      </c>
      <c r="K2125" s="78">
        <v>1541</v>
      </c>
      <c r="L2125" s="78">
        <v>552</v>
      </c>
      <c r="M2125" s="78">
        <v>1104</v>
      </c>
      <c r="N2125" s="78">
        <v>265</v>
      </c>
      <c r="O2125" s="78">
        <v>530</v>
      </c>
      <c r="P2125" s="78">
        <v>133</v>
      </c>
      <c r="Q2125" s="78">
        <v>266</v>
      </c>
      <c r="R2125" s="79">
        <v>6.8804966373512674E-2</v>
      </c>
      <c r="S2125" s="79">
        <v>6.8787173519524181E-2</v>
      </c>
      <c r="T2125" s="78" t="str">
        <f>VLOOKUP(Table5[[#This Row],[ODS Code]],Lookup!A:D,4,FALSE)</f>
        <v>West London</v>
      </c>
      <c r="U2125" s="78" t="str">
        <f>VLOOKUP(Table5[[#This Row],[ODS Code]],Lookup!A:E,3,FALSE)</f>
        <v>Brompton Health PCN</v>
      </c>
      <c r="V2125" s="78" t="str">
        <f>VLOOKUP(Table5[[#This Row],[ODS Code]],Lookup!A:F,2,FALSE)</f>
        <v>The Abingdon Medical Practice</v>
      </c>
      <c r="W2125" s="78" t="str">
        <f>VLOOKUP(Table5[[#This Row],[ODS Code]],Lookup!A:G,5,FALSE)</f>
        <v>E87701</v>
      </c>
    </row>
    <row r="2126" spans="1:23" x14ac:dyDescent="0.35">
      <c r="A2126" s="80">
        <v>45566</v>
      </c>
      <c r="B2126" t="s">
        <v>314</v>
      </c>
      <c r="C2126" t="s">
        <v>313</v>
      </c>
      <c r="D2126" t="s">
        <v>907</v>
      </c>
      <c r="E2126" t="s">
        <v>854</v>
      </c>
      <c r="F2126" s="78">
        <v>3700</v>
      </c>
      <c r="G2126" s="78">
        <v>7400</v>
      </c>
      <c r="H2126" s="78">
        <v>375</v>
      </c>
      <c r="I2126" s="78">
        <v>750</v>
      </c>
      <c r="J2126" s="78">
        <v>1570</v>
      </c>
      <c r="K2126" s="78">
        <v>3140</v>
      </c>
      <c r="L2126" s="78">
        <v>953</v>
      </c>
      <c r="M2126" s="78">
        <v>1906</v>
      </c>
      <c r="N2126" s="78">
        <v>457</v>
      </c>
      <c r="O2126" s="78">
        <v>914</v>
      </c>
      <c r="P2126" s="78">
        <v>345</v>
      </c>
      <c r="Q2126" s="78">
        <v>690</v>
      </c>
      <c r="R2126" s="79">
        <v>9.3243243243243248E-2</v>
      </c>
      <c r="S2126" s="79">
        <v>9.3243243243243248E-2</v>
      </c>
      <c r="T2126" s="78" t="str">
        <f>VLOOKUP(Table5[[#This Row],[ODS Code]],Lookup!A:D,4,FALSE)</f>
        <v>West London</v>
      </c>
      <c r="U2126" s="78" t="str">
        <f>VLOOKUP(Table5[[#This Row],[ODS Code]],Lookup!A:E,3,FALSE)</f>
        <v>Brompton Health PCN</v>
      </c>
      <c r="V2126" s="78" t="str">
        <f>VLOOKUP(Table5[[#This Row],[ODS Code]],Lookup!A:F,2,FALSE)</f>
        <v>The Chelsea Practice</v>
      </c>
      <c r="W2126" s="78" t="str">
        <f>VLOOKUP(Table5[[#This Row],[ODS Code]],Lookup!A:G,5,FALSE)</f>
        <v>E87665</v>
      </c>
    </row>
    <row r="2127" spans="1:23" x14ac:dyDescent="0.35">
      <c r="A2127" s="80">
        <v>45566</v>
      </c>
      <c r="B2127" t="s">
        <v>334</v>
      </c>
      <c r="C2127" t="s">
        <v>912</v>
      </c>
      <c r="D2127" t="s">
        <v>907</v>
      </c>
      <c r="E2127" t="s">
        <v>854</v>
      </c>
      <c r="F2127" s="78">
        <v>0</v>
      </c>
      <c r="G2127" s="78">
        <v>0</v>
      </c>
      <c r="H2127" s="78">
        <v>0</v>
      </c>
      <c r="I2127" s="78">
        <v>0</v>
      </c>
      <c r="J2127" s="78">
        <v>0</v>
      </c>
      <c r="K2127" s="78">
        <v>0</v>
      </c>
      <c r="L2127" s="78">
        <v>0</v>
      </c>
      <c r="M2127" s="78">
        <v>0</v>
      </c>
      <c r="N2127" s="78">
        <v>0</v>
      </c>
      <c r="O2127" s="78">
        <v>0</v>
      </c>
      <c r="P2127" s="78">
        <v>0</v>
      </c>
      <c r="Q2127" s="78">
        <v>0</v>
      </c>
      <c r="R2127" s="79">
        <v>0</v>
      </c>
      <c r="S2127" s="79">
        <v>0</v>
      </c>
      <c r="T2127" s="78" t="str">
        <f>VLOOKUP(Table5[[#This Row],[ODS Code]],Lookup!A:D,4,FALSE)</f>
        <v>West London</v>
      </c>
      <c r="U2127" s="78" t="str">
        <f>VLOOKUP(Table5[[#This Row],[ODS Code]],Lookup!A:E,3,FALSE)</f>
        <v>Brompton Health PCN</v>
      </c>
      <c r="V2127" s="78" t="str">
        <f>VLOOKUP(Table5[[#This Row],[ODS Code]],Lookup!A:F,2,FALSE)</f>
        <v xml:space="preserve">The Good Practice </v>
      </c>
      <c r="W2127" s="78" t="str">
        <f>VLOOKUP(Table5[[#This Row],[ODS Code]],Lookup!A:G,5,FALSE)</f>
        <v>E87762</v>
      </c>
    </row>
    <row r="2128" spans="1:23" x14ac:dyDescent="0.35">
      <c r="A2128" s="80">
        <v>45566</v>
      </c>
      <c r="B2128" t="s">
        <v>61</v>
      </c>
      <c r="C2128" t="s">
        <v>913</v>
      </c>
      <c r="D2128" t="s">
        <v>914</v>
      </c>
      <c r="E2128" t="s">
        <v>854</v>
      </c>
      <c r="F2128" s="78">
        <v>2228</v>
      </c>
      <c r="G2128" s="78">
        <v>4967</v>
      </c>
      <c r="H2128" s="78">
        <v>219</v>
      </c>
      <c r="I2128" s="78">
        <v>474</v>
      </c>
      <c r="J2128" s="78">
        <v>761</v>
      </c>
      <c r="K2128" s="78">
        <v>1820</v>
      </c>
      <c r="L2128" s="78">
        <v>677</v>
      </c>
      <c r="M2128" s="78">
        <v>1458</v>
      </c>
      <c r="N2128" s="78">
        <v>271</v>
      </c>
      <c r="O2128" s="78">
        <v>575</v>
      </c>
      <c r="P2128" s="78">
        <v>300</v>
      </c>
      <c r="Q2128" s="78">
        <v>640</v>
      </c>
      <c r="R2128" s="79">
        <v>0.13464991023339318</v>
      </c>
      <c r="S2128" s="79">
        <v>0.12885041272397826</v>
      </c>
      <c r="T2128" s="78" t="str">
        <f>VLOOKUP(Table5[[#This Row],[ODS Code]],Lookup!A:D,4,FALSE)</f>
        <v>Hillingdon</v>
      </c>
      <c r="U2128" s="78" t="str">
        <f>VLOOKUP(Table5[[#This Row],[ODS Code]],Lookup!A:E,3,FALSE)</f>
        <v>Celandine Health and MetroCare PCN</v>
      </c>
      <c r="V2128" s="78" t="str">
        <f>VLOOKUP(Table5[[#This Row],[ODS Code]],Lookup!A:F,2,FALSE)</f>
        <v>THE CEDARS MEDICAL CENTRE</v>
      </c>
      <c r="W2128" s="78" t="str">
        <f>VLOOKUP(Table5[[#This Row],[ODS Code]],Lookup!A:G,5,FALSE)</f>
        <v>E86014</v>
      </c>
    </row>
    <row r="2129" spans="1:23" x14ac:dyDescent="0.35">
      <c r="A2129" s="80">
        <v>45566</v>
      </c>
      <c r="B2129" t="s">
        <v>91</v>
      </c>
      <c r="C2129" t="s">
        <v>915</v>
      </c>
      <c r="D2129" t="s">
        <v>914</v>
      </c>
      <c r="E2129" t="s">
        <v>854</v>
      </c>
      <c r="F2129" s="78">
        <v>396</v>
      </c>
      <c r="G2129" s="78">
        <v>792</v>
      </c>
      <c r="H2129" s="78">
        <v>27</v>
      </c>
      <c r="I2129" s="78">
        <v>54</v>
      </c>
      <c r="J2129" s="78">
        <v>209</v>
      </c>
      <c r="K2129" s="78">
        <v>418</v>
      </c>
      <c r="L2129" s="78">
        <v>83</v>
      </c>
      <c r="M2129" s="78">
        <v>166</v>
      </c>
      <c r="N2129" s="78">
        <v>46</v>
      </c>
      <c r="O2129" s="78">
        <v>92</v>
      </c>
      <c r="P2129" s="78">
        <v>31</v>
      </c>
      <c r="Q2129" s="78">
        <v>62</v>
      </c>
      <c r="R2129" s="79">
        <v>7.8282828282828287E-2</v>
      </c>
      <c r="S2129" s="79">
        <v>7.8282828282828287E-2</v>
      </c>
      <c r="T2129" s="78" t="str">
        <f>VLOOKUP(Table5[[#This Row],[ODS Code]],Lookup!A:D,4,FALSE)</f>
        <v>Hillingdon</v>
      </c>
      <c r="U2129" s="78" t="str">
        <f>VLOOKUP(Table5[[#This Row],[ODS Code]],Lookup!A:E,3,FALSE)</f>
        <v>Celandine Health and MetroCare PCN</v>
      </c>
      <c r="V2129" s="78" t="str">
        <f>VLOOKUP(Table5[[#This Row],[ODS Code]],Lookup!A:F,2,FALSE)</f>
        <v>WALNUT WAY SURGERY</v>
      </c>
      <c r="W2129" s="78" t="str">
        <f>VLOOKUP(Table5[[#This Row],[ODS Code]],Lookup!A:G,5,FALSE)</f>
        <v>E86629</v>
      </c>
    </row>
    <row r="2130" spans="1:23" x14ac:dyDescent="0.35">
      <c r="A2130" s="80">
        <v>45566</v>
      </c>
      <c r="B2130" t="s">
        <v>185</v>
      </c>
      <c r="C2130" t="s">
        <v>916</v>
      </c>
      <c r="D2130" t="s">
        <v>914</v>
      </c>
      <c r="E2130" t="s">
        <v>854</v>
      </c>
      <c r="F2130" s="78">
        <v>1043</v>
      </c>
      <c r="G2130" s="78">
        <v>2086</v>
      </c>
      <c r="H2130" s="78">
        <v>86</v>
      </c>
      <c r="I2130" s="78">
        <v>172</v>
      </c>
      <c r="J2130" s="78">
        <v>418</v>
      </c>
      <c r="K2130" s="78">
        <v>836</v>
      </c>
      <c r="L2130" s="78">
        <v>251</v>
      </c>
      <c r="M2130" s="78">
        <v>502</v>
      </c>
      <c r="N2130" s="78">
        <v>150</v>
      </c>
      <c r="O2130" s="78">
        <v>300</v>
      </c>
      <c r="P2130" s="78">
        <v>138</v>
      </c>
      <c r="Q2130" s="78">
        <v>276</v>
      </c>
      <c r="R2130" s="79">
        <v>0.13231064237775647</v>
      </c>
      <c r="S2130" s="79">
        <v>0.13231064237775647</v>
      </c>
      <c r="T2130" s="78" t="str">
        <f>VLOOKUP(Table5[[#This Row],[ODS Code]],Lookup!A:D,4,FALSE)</f>
        <v>Hillingdon</v>
      </c>
      <c r="U2130" s="78" t="str">
        <f>VLOOKUP(Table5[[#This Row],[ODS Code]],Lookup!A:E,3,FALSE)</f>
        <v>Celandine Health and MetroCare PCN</v>
      </c>
      <c r="V2130" s="78" t="str">
        <f>VLOOKUP(Table5[[#This Row],[ODS Code]],Lookup!A:F,2,FALSE)</f>
        <v>KING EDWARDS &amp; SWAKELEYS MEDICAL CENTRE</v>
      </c>
      <c r="W2130" s="78" t="str">
        <f>VLOOKUP(Table5[[#This Row],[ODS Code]],Lookup!A:G,5,FALSE)</f>
        <v>E86024</v>
      </c>
    </row>
    <row r="2131" spans="1:23" x14ac:dyDescent="0.35">
      <c r="A2131" s="80">
        <v>45566</v>
      </c>
      <c r="B2131" t="s">
        <v>197</v>
      </c>
      <c r="C2131" t="s">
        <v>917</v>
      </c>
      <c r="D2131" t="s">
        <v>914</v>
      </c>
      <c r="E2131" t="s">
        <v>854</v>
      </c>
      <c r="F2131" s="78">
        <v>421</v>
      </c>
      <c r="G2131" s="78">
        <v>842</v>
      </c>
      <c r="H2131" s="78">
        <v>30</v>
      </c>
      <c r="I2131" s="78">
        <v>60</v>
      </c>
      <c r="J2131" s="78">
        <v>201</v>
      </c>
      <c r="K2131" s="78">
        <v>402</v>
      </c>
      <c r="L2131" s="78">
        <v>62</v>
      </c>
      <c r="M2131" s="78">
        <v>124</v>
      </c>
      <c r="N2131" s="78">
        <v>58</v>
      </c>
      <c r="O2131" s="78">
        <v>116</v>
      </c>
      <c r="P2131" s="78">
        <v>70</v>
      </c>
      <c r="Q2131" s="78">
        <v>140</v>
      </c>
      <c r="R2131" s="79">
        <v>0.166270783847981</v>
      </c>
      <c r="S2131" s="79">
        <v>0.166270783847981</v>
      </c>
      <c r="T2131" s="78" t="str">
        <f>VLOOKUP(Table5[[#This Row],[ODS Code]],Lookup!A:D,4,FALSE)</f>
        <v>Hillingdon</v>
      </c>
      <c r="U2131" s="78" t="str">
        <f>VLOOKUP(Table5[[#This Row],[ODS Code]],Lookup!A:E,3,FALSE)</f>
        <v>Celandine Health and MetroCare PCN</v>
      </c>
      <c r="V2131" s="78" t="str">
        <f>VLOOKUP(Table5[[#This Row],[ODS Code]],Lookup!A:F,2,FALSE)</f>
        <v>LADYGATE LANE MEDICAL CENTRE</v>
      </c>
      <c r="W2131" s="78" t="str">
        <f>VLOOKUP(Table5[[#This Row],[ODS Code]],Lookup!A:G,5,FALSE)</f>
        <v>E86605</v>
      </c>
    </row>
    <row r="2132" spans="1:23" x14ac:dyDescent="0.35">
      <c r="A2132" s="80">
        <v>45566</v>
      </c>
      <c r="B2132" t="s">
        <v>232</v>
      </c>
      <c r="C2132" t="s">
        <v>918</v>
      </c>
      <c r="D2132" t="s">
        <v>914</v>
      </c>
      <c r="E2132" t="s">
        <v>854</v>
      </c>
      <c r="F2132" s="78">
        <v>4302</v>
      </c>
      <c r="G2132" s="78">
        <v>8621</v>
      </c>
      <c r="H2132" s="78">
        <v>466</v>
      </c>
      <c r="I2132" s="78">
        <v>932</v>
      </c>
      <c r="J2132" s="78">
        <v>1074</v>
      </c>
      <c r="K2132" s="78">
        <v>2165</v>
      </c>
      <c r="L2132" s="78">
        <v>945</v>
      </c>
      <c r="M2132" s="78">
        <v>1890</v>
      </c>
      <c r="N2132" s="78">
        <v>800</v>
      </c>
      <c r="O2132" s="78">
        <v>1600</v>
      </c>
      <c r="P2132" s="78">
        <v>1017</v>
      </c>
      <c r="Q2132" s="78">
        <v>2034</v>
      </c>
      <c r="R2132" s="79">
        <v>0.23640167364016737</v>
      </c>
      <c r="S2132" s="79">
        <v>0.2359355063217724</v>
      </c>
      <c r="T2132" s="78" t="str">
        <f>VLOOKUP(Table5[[#This Row],[ODS Code]],Lookup!A:D,4,FALSE)</f>
        <v>Hillingdon</v>
      </c>
      <c r="U2132" s="78" t="str">
        <f>VLOOKUP(Table5[[#This Row],[ODS Code]],Lookup!A:E,3,FALSE)</f>
        <v>Celandine Health and MetroCare PCN</v>
      </c>
      <c r="V2132" s="78" t="str">
        <f>VLOOKUP(Table5[[#This Row],[ODS Code]],Lookup!A:F,2,FALSE)</f>
        <v>OXFORD DRIVE MEDICAL CENTRE</v>
      </c>
      <c r="W2132" s="78" t="str">
        <f>VLOOKUP(Table5[[#This Row],[ODS Code]],Lookup!A:G,5,FALSE)</f>
        <v>E86011</v>
      </c>
    </row>
    <row r="2133" spans="1:23" x14ac:dyDescent="0.35">
      <c r="A2133" s="80">
        <v>45566</v>
      </c>
      <c r="B2133" t="s">
        <v>255</v>
      </c>
      <c r="C2133" t="s">
        <v>919</v>
      </c>
      <c r="D2133" t="s">
        <v>914</v>
      </c>
      <c r="E2133" t="s">
        <v>854</v>
      </c>
      <c r="F2133" s="78">
        <v>1820</v>
      </c>
      <c r="G2133" s="78">
        <v>3640</v>
      </c>
      <c r="H2133" s="78">
        <v>178</v>
      </c>
      <c r="I2133" s="78">
        <v>356</v>
      </c>
      <c r="J2133" s="78">
        <v>700</v>
      </c>
      <c r="K2133" s="78">
        <v>1400</v>
      </c>
      <c r="L2133" s="78">
        <v>367</v>
      </c>
      <c r="M2133" s="78">
        <v>734</v>
      </c>
      <c r="N2133" s="78">
        <v>258</v>
      </c>
      <c r="O2133" s="78">
        <v>516</v>
      </c>
      <c r="P2133" s="78">
        <v>317</v>
      </c>
      <c r="Q2133" s="78">
        <v>634</v>
      </c>
      <c r="R2133" s="79">
        <v>0.17417582417582417</v>
      </c>
      <c r="S2133" s="79">
        <v>0.17417582417582417</v>
      </c>
      <c r="T2133" s="78" t="str">
        <f>VLOOKUP(Table5[[#This Row],[ODS Code]],Lookup!A:D,4,FALSE)</f>
        <v>Hillingdon</v>
      </c>
      <c r="U2133" s="78" t="str">
        <f>VLOOKUP(Table5[[#This Row],[ODS Code]],Lookup!A:E,3,FALSE)</f>
        <v>Celandine Health and MetroCare PCN</v>
      </c>
      <c r="V2133" s="78" t="str">
        <f>VLOOKUP(Table5[[#This Row],[ODS Code]],Lookup!A:F,2,FALSE)</f>
        <v>QUEENS WALK MEDICAL CENTRE</v>
      </c>
      <c r="W2133" s="78" t="str">
        <f>VLOOKUP(Table5[[#This Row],[ODS Code]],Lookup!A:G,5,FALSE)</f>
        <v>E86626</v>
      </c>
    </row>
    <row r="2134" spans="1:23" x14ac:dyDescent="0.35">
      <c r="A2134" s="80">
        <v>45566</v>
      </c>
      <c r="B2134" t="s">
        <v>279</v>
      </c>
      <c r="C2134" t="s">
        <v>920</v>
      </c>
      <c r="D2134" t="s">
        <v>914</v>
      </c>
      <c r="E2134" t="s">
        <v>854</v>
      </c>
      <c r="F2134" s="78">
        <v>3373</v>
      </c>
      <c r="G2134" s="78">
        <v>6746</v>
      </c>
      <c r="H2134" s="78">
        <v>369</v>
      </c>
      <c r="I2134" s="78">
        <v>738</v>
      </c>
      <c r="J2134" s="78">
        <v>531</v>
      </c>
      <c r="K2134" s="78">
        <v>1062</v>
      </c>
      <c r="L2134" s="78">
        <v>1041</v>
      </c>
      <c r="M2134" s="78">
        <v>2082</v>
      </c>
      <c r="N2134" s="78">
        <v>586</v>
      </c>
      <c r="O2134" s="78">
        <v>1172</v>
      </c>
      <c r="P2134" s="78">
        <v>846</v>
      </c>
      <c r="Q2134" s="78">
        <v>1692</v>
      </c>
      <c r="R2134" s="79">
        <v>0.25081529795434332</v>
      </c>
      <c r="S2134" s="79">
        <v>0.25081529795434332</v>
      </c>
      <c r="T2134" s="78" t="str">
        <f>VLOOKUP(Table5[[#This Row],[ODS Code]],Lookup!A:D,4,FALSE)</f>
        <v>Hillingdon</v>
      </c>
      <c r="U2134" s="78" t="str">
        <f>VLOOKUP(Table5[[#This Row],[ODS Code]],Lookup!A:E,3,FALSE)</f>
        <v>Celandine Health and MetroCare PCN</v>
      </c>
      <c r="V2134" s="78" t="str">
        <f>VLOOKUP(Table5[[#This Row],[ODS Code]],Lookup!A:F,2,FALSE)</f>
        <v>SOUTHCOTE CLINIC</v>
      </c>
      <c r="W2134" s="78" t="str">
        <f>VLOOKUP(Table5[[#This Row],[ODS Code]],Lookup!A:G,5,FALSE)</f>
        <v>E86640</v>
      </c>
    </row>
    <row r="2135" spans="1:23" x14ac:dyDescent="0.35">
      <c r="A2135" s="80">
        <v>45566</v>
      </c>
      <c r="B2135" t="s">
        <v>286</v>
      </c>
      <c r="C2135" t="s">
        <v>921</v>
      </c>
      <c r="D2135" t="s">
        <v>914</v>
      </c>
      <c r="E2135" t="s">
        <v>854</v>
      </c>
      <c r="F2135" s="78">
        <v>12087</v>
      </c>
      <c r="G2135" s="78">
        <v>39067</v>
      </c>
      <c r="H2135" s="78">
        <v>1186</v>
      </c>
      <c r="I2135" s="78">
        <v>3898</v>
      </c>
      <c r="J2135" s="78">
        <v>4283</v>
      </c>
      <c r="K2135" s="78">
        <v>13570</v>
      </c>
      <c r="L2135" s="78">
        <v>3064</v>
      </c>
      <c r="M2135" s="78">
        <v>10090</v>
      </c>
      <c r="N2135" s="78">
        <v>1645</v>
      </c>
      <c r="O2135" s="78">
        <v>5319</v>
      </c>
      <c r="P2135" s="78">
        <v>1909</v>
      </c>
      <c r="Q2135" s="78">
        <v>6190</v>
      </c>
      <c r="R2135" s="79">
        <v>0.15793828079755109</v>
      </c>
      <c r="S2135" s="79">
        <v>0.15844574704993986</v>
      </c>
      <c r="T2135" s="78" t="str">
        <f>VLOOKUP(Table5[[#This Row],[ODS Code]],Lookup!A:D,4,FALSE)</f>
        <v>Hillingdon</v>
      </c>
      <c r="U2135" s="78" t="str">
        <f>VLOOKUP(Table5[[#This Row],[ODS Code]],Lookup!A:E,3,FALSE)</f>
        <v>Celandine Health and MetroCare PCN</v>
      </c>
      <c r="V2135" s="78" t="str">
        <f>VLOOKUP(Table5[[#This Row],[ODS Code]],Lookup!A:F,2,FALSE)</f>
        <v>ST MARTINS MEDICAL CENTRE</v>
      </c>
      <c r="W2135" s="78" t="str">
        <f>VLOOKUP(Table5[[#This Row],[ODS Code]],Lookup!A:G,5,FALSE)</f>
        <v>E86033</v>
      </c>
    </row>
    <row r="2136" spans="1:23" x14ac:dyDescent="0.35">
      <c r="A2136" s="80">
        <v>45566</v>
      </c>
      <c r="B2136" t="s">
        <v>302</v>
      </c>
      <c r="C2136" t="s">
        <v>922</v>
      </c>
      <c r="D2136" t="s">
        <v>914</v>
      </c>
      <c r="E2136" t="s">
        <v>854</v>
      </c>
      <c r="F2136" s="78">
        <v>2071</v>
      </c>
      <c r="G2136" s="78">
        <v>4194</v>
      </c>
      <c r="H2136" s="78">
        <v>158</v>
      </c>
      <c r="I2136" s="78">
        <v>320</v>
      </c>
      <c r="J2136" s="78">
        <v>850</v>
      </c>
      <c r="K2136" s="78">
        <v>1720</v>
      </c>
      <c r="L2136" s="78">
        <v>503</v>
      </c>
      <c r="M2136" s="78">
        <v>1027</v>
      </c>
      <c r="N2136" s="78">
        <v>262</v>
      </c>
      <c r="O2136" s="78">
        <v>525</v>
      </c>
      <c r="P2136" s="78">
        <v>298</v>
      </c>
      <c r="Q2136" s="78">
        <v>602</v>
      </c>
      <c r="R2136" s="79">
        <v>0.14389183969097055</v>
      </c>
      <c r="S2136" s="79">
        <v>0.1435383881735813</v>
      </c>
      <c r="T2136" s="78" t="str">
        <f>VLOOKUP(Table5[[#This Row],[ODS Code]],Lookup!A:D,4,FALSE)</f>
        <v>Hillingdon</v>
      </c>
      <c r="U2136" s="78" t="str">
        <f>VLOOKUP(Table5[[#This Row],[ODS Code]],Lookup!A:E,3,FALSE)</f>
        <v>Celandine Health and MetroCare PCN</v>
      </c>
      <c r="V2136" s="78" t="str">
        <f>VLOOKUP(Table5[[#This Row],[ODS Code]],Lookup!A:F,2,FALSE)</f>
        <v>THE ABBOTSBURY PRACTICE</v>
      </c>
      <c r="W2136" s="78" t="str">
        <f>VLOOKUP(Table5[[#This Row],[ODS Code]],Lookup!A:G,5,FALSE)</f>
        <v>E86022</v>
      </c>
    </row>
    <row r="2137" spans="1:23" x14ac:dyDescent="0.35">
      <c r="A2137" s="80">
        <v>45566</v>
      </c>
      <c r="B2137" t="s">
        <v>389</v>
      </c>
      <c r="C2137" t="s">
        <v>923</v>
      </c>
      <c r="D2137" t="s">
        <v>914</v>
      </c>
      <c r="E2137" t="s">
        <v>854</v>
      </c>
      <c r="F2137" s="78">
        <v>2524</v>
      </c>
      <c r="G2137" s="78">
        <v>11491</v>
      </c>
      <c r="H2137" s="78">
        <v>310</v>
      </c>
      <c r="I2137" s="78">
        <v>1427</v>
      </c>
      <c r="J2137" s="78">
        <v>780</v>
      </c>
      <c r="K2137" s="78">
        <v>3513</v>
      </c>
      <c r="L2137" s="78">
        <v>891</v>
      </c>
      <c r="M2137" s="78">
        <v>4056</v>
      </c>
      <c r="N2137" s="78">
        <v>229</v>
      </c>
      <c r="O2137" s="78">
        <v>1045</v>
      </c>
      <c r="P2137" s="78">
        <v>314</v>
      </c>
      <c r="Q2137" s="78">
        <v>1450</v>
      </c>
      <c r="R2137" s="79">
        <v>0.12440570522979398</v>
      </c>
      <c r="S2137" s="79">
        <v>0.12618571055608738</v>
      </c>
      <c r="T2137" s="78" t="str">
        <f>VLOOKUP(Table5[[#This Row],[ODS Code]],Lookup!A:D,4,FALSE)</f>
        <v>Hillingdon</v>
      </c>
      <c r="U2137" s="78" t="str">
        <f>VLOOKUP(Table5[[#This Row],[ODS Code]],Lookup!A:E,3,FALSE)</f>
        <v>Celandine Health and MetroCare PCN</v>
      </c>
      <c r="V2137" s="78" t="str">
        <f>VLOOKUP(Table5[[#This Row],[ODS Code]],Lookup!A:F,2,FALSE)</f>
        <v>WALLASEY MEDICAL CENTRE</v>
      </c>
      <c r="W2137" s="78" t="str">
        <f>VLOOKUP(Table5[[#This Row],[ODS Code]],Lookup!A:G,5,FALSE)</f>
        <v>E86619</v>
      </c>
    </row>
    <row r="2138" spans="1:23" x14ac:dyDescent="0.35">
      <c r="A2138" s="80">
        <v>45566</v>
      </c>
      <c r="B2138" t="s">
        <v>408</v>
      </c>
      <c r="C2138" t="s">
        <v>924</v>
      </c>
      <c r="D2138" t="s">
        <v>914</v>
      </c>
      <c r="E2138" t="s">
        <v>854</v>
      </c>
      <c r="F2138" s="78">
        <v>5228</v>
      </c>
      <c r="G2138" s="78">
        <v>10680</v>
      </c>
      <c r="H2138" s="78">
        <v>489</v>
      </c>
      <c r="I2138" s="78">
        <v>1006</v>
      </c>
      <c r="J2138" s="78">
        <v>1859</v>
      </c>
      <c r="K2138" s="78">
        <v>3796</v>
      </c>
      <c r="L2138" s="78">
        <v>1232</v>
      </c>
      <c r="M2138" s="78">
        <v>2521</v>
      </c>
      <c r="N2138" s="78">
        <v>812</v>
      </c>
      <c r="O2138" s="78">
        <v>1655</v>
      </c>
      <c r="P2138" s="78">
        <v>836</v>
      </c>
      <c r="Q2138" s="78">
        <v>1702</v>
      </c>
      <c r="R2138" s="79">
        <v>0.15990818668706963</v>
      </c>
      <c r="S2138" s="79">
        <v>0.1593632958801498</v>
      </c>
      <c r="T2138" s="78" t="str">
        <f>VLOOKUP(Table5[[#This Row],[ODS Code]],Lookup!A:D,4,FALSE)</f>
        <v>Hillingdon</v>
      </c>
      <c r="U2138" s="78" t="str">
        <f>VLOOKUP(Table5[[#This Row],[ODS Code]],Lookup!A:E,3,FALSE)</f>
        <v>Celandine Health and MetroCare PCN</v>
      </c>
      <c r="V2138" s="78" t="str">
        <f>VLOOKUP(Table5[[#This Row],[ODS Code]],Lookup!A:F,2,FALSE)</f>
        <v>WOOD LANE MEDICAL CENTRE</v>
      </c>
      <c r="W2138" s="78" t="str">
        <f>VLOOKUP(Table5[[#This Row],[ODS Code]],Lookup!A:G,5,FALSE)</f>
        <v>E86012</v>
      </c>
    </row>
    <row r="2139" spans="1:23" x14ac:dyDescent="0.35">
      <c r="A2139" s="80">
        <v>45566</v>
      </c>
      <c r="B2139" t="s">
        <v>71</v>
      </c>
      <c r="C2139" t="s">
        <v>70</v>
      </c>
      <c r="D2139" t="s">
        <v>925</v>
      </c>
      <c r="E2139" t="s">
        <v>854</v>
      </c>
      <c r="F2139" s="78">
        <v>14175</v>
      </c>
      <c r="G2139" s="78">
        <v>33989</v>
      </c>
      <c r="H2139" s="78">
        <v>1566</v>
      </c>
      <c r="I2139" s="78">
        <v>3741</v>
      </c>
      <c r="J2139" s="78">
        <v>5488</v>
      </c>
      <c r="K2139" s="78">
        <v>13111</v>
      </c>
      <c r="L2139" s="78">
        <v>4525</v>
      </c>
      <c r="M2139" s="78">
        <v>10861</v>
      </c>
      <c r="N2139" s="78">
        <v>1235</v>
      </c>
      <c r="O2139" s="78">
        <v>2997</v>
      </c>
      <c r="P2139" s="78">
        <v>1361</v>
      </c>
      <c r="Q2139" s="78">
        <v>3279</v>
      </c>
      <c r="R2139" s="79">
        <v>9.6014109347442686E-2</v>
      </c>
      <c r="S2139" s="79">
        <v>9.6472388125570033E-2</v>
      </c>
      <c r="T2139" s="78" t="str">
        <f>VLOOKUP(Table5[[#This Row],[ODS Code]],Lookup!A:D,4,FALSE)</f>
        <v>Hounslow</v>
      </c>
      <c r="U2139" s="78" t="str">
        <f>VLOOKUP(Table5[[#This Row],[ODS Code]],Lookup!A:E,3,FALSE)</f>
        <v>Chiswick</v>
      </c>
      <c r="V2139" s="78" t="str">
        <f>VLOOKUP(Table5[[#This Row],[ODS Code]],Lookup!A:F,2,FALSE)</f>
        <v>Chiswick Health Practice</v>
      </c>
      <c r="W2139" s="78" t="str">
        <f>VLOOKUP(Table5[[#This Row],[ODS Code]],Lookup!A:G,5,FALSE)</f>
        <v>E85030</v>
      </c>
    </row>
    <row r="2140" spans="1:23" x14ac:dyDescent="0.35">
      <c r="A2140" s="80">
        <v>45566</v>
      </c>
      <c r="B2140" t="s">
        <v>137</v>
      </c>
      <c r="C2140" t="s">
        <v>822</v>
      </c>
      <c r="D2140" t="s">
        <v>925</v>
      </c>
      <c r="E2140" t="s">
        <v>854</v>
      </c>
      <c r="F2140" s="78">
        <v>52162</v>
      </c>
      <c r="G2140" s="78">
        <v>118893</v>
      </c>
      <c r="H2140" s="78">
        <v>3745</v>
      </c>
      <c r="I2140" s="78">
        <v>8501</v>
      </c>
      <c r="J2140" s="78">
        <v>29641</v>
      </c>
      <c r="K2140" s="78">
        <v>67136</v>
      </c>
      <c r="L2140" s="78">
        <v>8735</v>
      </c>
      <c r="M2140" s="78">
        <v>20166</v>
      </c>
      <c r="N2140" s="78">
        <v>4686</v>
      </c>
      <c r="O2140" s="78">
        <v>10946</v>
      </c>
      <c r="P2140" s="78">
        <v>5355</v>
      </c>
      <c r="Q2140" s="78">
        <v>12144</v>
      </c>
      <c r="R2140" s="79">
        <v>0.10266094091484222</v>
      </c>
      <c r="S2140" s="79">
        <v>0.10214226237036664</v>
      </c>
      <c r="T2140" s="78" t="str">
        <f>VLOOKUP(Table5[[#This Row],[ODS Code]],Lookup!A:D,4,FALSE)</f>
        <v>Hounslow</v>
      </c>
      <c r="U2140" s="78" t="str">
        <f>VLOOKUP(Table5[[#This Row],[ODS Code]],Lookup!A:E,3,FALSE)</f>
        <v>Chiswick</v>
      </c>
      <c r="V2140" s="78" t="str">
        <f>VLOOKUP(Table5[[#This Row],[ODS Code]],Lookup!A:F,2,FALSE)</f>
        <v xml:space="preserve">Chiswick Medical Practice (Previously Grove Park Surgery, Chiswick Faimly and Wellsley merge) </v>
      </c>
      <c r="W2140" s="78" t="str">
        <f>VLOOKUP(Table5[[#This Row],[ODS Code]],Lookup!A:G,5,FALSE)</f>
        <v>E85693</v>
      </c>
    </row>
    <row r="2141" spans="1:23" x14ac:dyDescent="0.35">
      <c r="A2141" s="80">
        <v>45566</v>
      </c>
      <c r="B2141" t="s">
        <v>121</v>
      </c>
      <c r="C2141" t="s">
        <v>926</v>
      </c>
      <c r="D2141" t="s">
        <v>925</v>
      </c>
      <c r="E2141" t="s">
        <v>854</v>
      </c>
      <c r="F2141" s="78">
        <v>5383</v>
      </c>
      <c r="G2141" s="78">
        <v>11734</v>
      </c>
      <c r="H2141" s="78">
        <v>763</v>
      </c>
      <c r="I2141" s="78">
        <v>1669</v>
      </c>
      <c r="J2141" s="78">
        <v>1265</v>
      </c>
      <c r="K2141" s="78">
        <v>2814</v>
      </c>
      <c r="L2141" s="78">
        <v>1902</v>
      </c>
      <c r="M2141" s="78">
        <v>4105</v>
      </c>
      <c r="N2141" s="78">
        <v>686</v>
      </c>
      <c r="O2141" s="78">
        <v>1512</v>
      </c>
      <c r="P2141" s="78">
        <v>767</v>
      </c>
      <c r="Q2141" s="78">
        <v>1634</v>
      </c>
      <c r="R2141" s="79">
        <v>0.14248560282370426</v>
      </c>
      <c r="S2141" s="79">
        <v>0.13925345150843702</v>
      </c>
      <c r="T2141" s="78" t="str">
        <f>VLOOKUP(Table5[[#This Row],[ODS Code]],Lookup!A:D,4,FALSE)</f>
        <v>Hounslow</v>
      </c>
      <c r="U2141" s="78" t="str">
        <f>VLOOKUP(Table5[[#This Row],[ODS Code]],Lookup!A:E,3,FALSE)</f>
        <v>Chiswick</v>
      </c>
      <c r="V2141" s="78" t="str">
        <f>VLOOKUP(Table5[[#This Row],[ODS Code]],Lookup!A:F,2,FALSE)</f>
        <v xml:space="preserve">Glebe Street Surgery </v>
      </c>
      <c r="W2141" s="78" t="str">
        <f>VLOOKUP(Table5[[#This Row],[ODS Code]],Lookup!A:G,5,FALSE)</f>
        <v>E85683</v>
      </c>
    </row>
    <row r="2142" spans="1:23" x14ac:dyDescent="0.35">
      <c r="A2142" s="80">
        <v>45566</v>
      </c>
      <c r="B2142" t="s">
        <v>139</v>
      </c>
      <c r="C2142" t="s">
        <v>138</v>
      </c>
      <c r="D2142" t="s">
        <v>925</v>
      </c>
      <c r="E2142" t="s">
        <v>854</v>
      </c>
      <c r="F2142" s="78">
        <v>6771</v>
      </c>
      <c r="G2142" s="78">
        <v>16600</v>
      </c>
      <c r="H2142" s="78">
        <v>754</v>
      </c>
      <c r="I2142" s="78">
        <v>1858</v>
      </c>
      <c r="J2142" s="78">
        <v>2698</v>
      </c>
      <c r="K2142" s="78">
        <v>6532</v>
      </c>
      <c r="L2142" s="78">
        <v>1977</v>
      </c>
      <c r="M2142" s="78">
        <v>4840</v>
      </c>
      <c r="N2142" s="78">
        <v>607</v>
      </c>
      <c r="O2142" s="78">
        <v>1555</v>
      </c>
      <c r="P2142" s="78">
        <v>735</v>
      </c>
      <c r="Q2142" s="78">
        <v>1815</v>
      </c>
      <c r="R2142" s="79">
        <v>0.10855117412494461</v>
      </c>
      <c r="S2142" s="79">
        <v>0.10933734939759036</v>
      </c>
      <c r="T2142" s="78" t="str">
        <f>VLOOKUP(Table5[[#This Row],[ODS Code]],Lookup!A:D,4,FALSE)</f>
        <v>Hounslow</v>
      </c>
      <c r="U2142" s="78" t="str">
        <f>VLOOKUP(Table5[[#This Row],[ODS Code]],Lookup!A:E,3,FALSE)</f>
        <v>Chiswick</v>
      </c>
      <c r="V2142" s="78" t="str">
        <f>VLOOKUP(Table5[[#This Row],[ODS Code]],Lookup!A:F,2,FALSE)</f>
        <v>Grove Park Terrace Surgery</v>
      </c>
      <c r="W2142" s="78" t="str">
        <f>VLOOKUP(Table5[[#This Row],[ODS Code]],Lookup!A:G,5,FALSE)</f>
        <v>E85746</v>
      </c>
    </row>
    <row r="2143" spans="1:23" x14ac:dyDescent="0.35">
      <c r="A2143" s="80">
        <v>45566</v>
      </c>
      <c r="B2143" t="s">
        <v>168</v>
      </c>
      <c r="C2143" t="s">
        <v>167</v>
      </c>
      <c r="D2143" t="s">
        <v>925</v>
      </c>
      <c r="E2143" t="s">
        <v>854</v>
      </c>
      <c r="F2143" s="78">
        <v>7204</v>
      </c>
      <c r="G2143" s="78">
        <v>17735</v>
      </c>
      <c r="H2143" s="78">
        <v>556</v>
      </c>
      <c r="I2143" s="78">
        <v>1355</v>
      </c>
      <c r="J2143" s="78">
        <v>3730</v>
      </c>
      <c r="K2143" s="78">
        <v>9205</v>
      </c>
      <c r="L2143" s="78">
        <v>1849</v>
      </c>
      <c r="M2143" s="78">
        <v>4515</v>
      </c>
      <c r="N2143" s="78">
        <v>502</v>
      </c>
      <c r="O2143" s="78">
        <v>1273</v>
      </c>
      <c r="P2143" s="78">
        <v>567</v>
      </c>
      <c r="Q2143" s="78">
        <v>1387</v>
      </c>
      <c r="R2143" s="79">
        <v>7.8706274292059966E-2</v>
      </c>
      <c r="S2143" s="79">
        <v>7.8206935438398642E-2</v>
      </c>
      <c r="T2143" s="78" t="str">
        <f>VLOOKUP(Table5[[#This Row],[ODS Code]],Lookup!A:D,4,FALSE)</f>
        <v>Hounslow</v>
      </c>
      <c r="U2143" s="78" t="str">
        <f>VLOOKUP(Table5[[#This Row],[ODS Code]],Lookup!A:E,3,FALSE)</f>
        <v>Chiswick</v>
      </c>
      <c r="V2143" s="78" t="str">
        <f>VLOOKUP(Table5[[#This Row],[ODS Code]],Lookup!A:F,2,FALSE)</f>
        <v>Holly Road Medical Centre</v>
      </c>
      <c r="W2143" s="78" t="str">
        <f>VLOOKUP(Table5[[#This Row],[ODS Code]],Lookup!A:G,5,FALSE)</f>
        <v>E85658</v>
      </c>
    </row>
    <row r="2144" spans="1:23" x14ac:dyDescent="0.35">
      <c r="A2144" s="80">
        <v>45566</v>
      </c>
      <c r="B2144" t="s">
        <v>398</v>
      </c>
      <c r="C2144" t="s">
        <v>927</v>
      </c>
      <c r="D2144" t="s">
        <v>925</v>
      </c>
      <c r="E2144" t="s">
        <v>854</v>
      </c>
      <c r="F2144" s="78">
        <v>10555</v>
      </c>
      <c r="G2144" s="78">
        <v>23699</v>
      </c>
      <c r="H2144" s="78">
        <v>1288</v>
      </c>
      <c r="I2144" s="78">
        <v>2860</v>
      </c>
      <c r="J2144" s="78">
        <v>3148</v>
      </c>
      <c r="K2144" s="78">
        <v>7271</v>
      </c>
      <c r="L2144" s="78">
        <v>3558</v>
      </c>
      <c r="M2144" s="78">
        <v>7862</v>
      </c>
      <c r="N2144" s="78">
        <v>1102</v>
      </c>
      <c r="O2144" s="78">
        <v>2472</v>
      </c>
      <c r="P2144" s="78">
        <v>1459</v>
      </c>
      <c r="Q2144" s="78">
        <v>3234</v>
      </c>
      <c r="R2144" s="79">
        <v>0.13822832780672667</v>
      </c>
      <c r="S2144" s="79">
        <v>0.13646145406979199</v>
      </c>
      <c r="T2144" s="78" t="str">
        <f>VLOOKUP(Table5[[#This Row],[ODS Code]],Lookup!A:D,4,FALSE)</f>
        <v>Hounslow</v>
      </c>
      <c r="U2144" s="78" t="str">
        <f>VLOOKUP(Table5[[#This Row],[ODS Code]],Lookup!A:E,3,FALSE)</f>
        <v>Chiswick</v>
      </c>
      <c r="V2144" s="78" t="str">
        <f>VLOOKUP(Table5[[#This Row],[ODS Code]],Lookup!A:F,2,FALSE)</f>
        <v>West4GPs</v>
      </c>
      <c r="W2144" s="78" t="str">
        <f>VLOOKUP(Table5[[#This Row],[ODS Code]],Lookup!A:G,5,FALSE)</f>
        <v>E85040</v>
      </c>
    </row>
    <row r="2145" spans="1:23" x14ac:dyDescent="0.35">
      <c r="A2145" s="80">
        <v>45566</v>
      </c>
      <c r="B2145" t="s">
        <v>231</v>
      </c>
      <c r="C2145" t="s">
        <v>928</v>
      </c>
      <c r="D2145" t="s">
        <v>929</v>
      </c>
      <c r="E2145" t="s">
        <v>854</v>
      </c>
      <c r="F2145" s="78">
        <v>15433</v>
      </c>
      <c r="G2145" s="78">
        <v>35902</v>
      </c>
      <c r="H2145" s="78">
        <v>1291</v>
      </c>
      <c r="I2145" s="78">
        <v>2987</v>
      </c>
      <c r="J2145" s="78">
        <v>6416</v>
      </c>
      <c r="K2145" s="78">
        <v>15177</v>
      </c>
      <c r="L2145" s="78">
        <v>3517</v>
      </c>
      <c r="M2145" s="78">
        <v>8179</v>
      </c>
      <c r="N2145" s="78">
        <v>1876</v>
      </c>
      <c r="O2145" s="78">
        <v>4239</v>
      </c>
      <c r="P2145" s="78">
        <v>2333</v>
      </c>
      <c r="Q2145" s="78">
        <v>5320</v>
      </c>
      <c r="R2145" s="79">
        <v>0.15116957169701289</v>
      </c>
      <c r="S2145" s="79">
        <v>0.14818115982396524</v>
      </c>
      <c r="T2145" s="78" t="str">
        <f>VLOOKUP(Table5[[#This Row],[ODS Code]],Lookup!A:D,4,FALSE)</f>
        <v>Hillingdon</v>
      </c>
      <c r="U2145" s="78" t="str">
        <f>VLOOKUP(Table5[[#This Row],[ODS Code]],Lookup!A:E,3,FALSE)</f>
        <v>Colne Union PCN</v>
      </c>
      <c r="V2145" s="78" t="str">
        <f>VLOOKUP(Table5[[#This Row],[ODS Code]],Lookup!A:F,2,FALSE)</f>
        <v>OTTERFIELD MEDICAL CENTRE</v>
      </c>
      <c r="W2145" s="78" t="str">
        <f>VLOOKUP(Table5[[#This Row],[ODS Code]],Lookup!A:G,5,FALSE)</f>
        <v>E86027</v>
      </c>
    </row>
    <row r="2146" spans="1:23" x14ac:dyDescent="0.35">
      <c r="A2146" s="80">
        <v>45566</v>
      </c>
      <c r="B2146" t="s">
        <v>336</v>
      </c>
      <c r="C2146" t="s">
        <v>930</v>
      </c>
      <c r="D2146" t="s">
        <v>929</v>
      </c>
      <c r="E2146" t="s">
        <v>854</v>
      </c>
      <c r="F2146" s="78">
        <v>8078</v>
      </c>
      <c r="G2146" s="78">
        <v>16353</v>
      </c>
      <c r="H2146" s="78">
        <v>610</v>
      </c>
      <c r="I2146" s="78">
        <v>1147</v>
      </c>
      <c r="J2146" s="78">
        <v>4252</v>
      </c>
      <c r="K2146" s="78">
        <v>9221</v>
      </c>
      <c r="L2146" s="78">
        <v>1343</v>
      </c>
      <c r="M2146" s="78">
        <v>2516</v>
      </c>
      <c r="N2146" s="78">
        <v>877</v>
      </c>
      <c r="O2146" s="78">
        <v>1632</v>
      </c>
      <c r="P2146" s="78">
        <v>996</v>
      </c>
      <c r="Q2146" s="78">
        <v>1837</v>
      </c>
      <c r="R2146" s="79">
        <v>0.12329784600148552</v>
      </c>
      <c r="S2146" s="79">
        <v>0.11233412829450254</v>
      </c>
      <c r="T2146" s="78" t="str">
        <f>VLOOKUP(Table5[[#This Row],[ODS Code]],Lookup!A:D,4,FALSE)</f>
        <v>Hillingdon</v>
      </c>
      <c r="U2146" s="78" t="str">
        <f>VLOOKUP(Table5[[#This Row],[ODS Code]],Lookup!A:E,3,FALSE)</f>
        <v>Colne Union PCN</v>
      </c>
      <c r="V2146" s="78" t="str">
        <f>VLOOKUP(Table5[[#This Row],[ODS Code]],Lookup!A:F,2,FALSE)</f>
        <v>THE HIGH STREET PRACTICE YIEWSLEY HEALTH CENTRE</v>
      </c>
      <c r="W2146" s="78" t="str">
        <f>VLOOKUP(Table5[[#This Row],[ODS Code]],Lookup!A:G,5,FALSE)</f>
        <v>E86042</v>
      </c>
    </row>
    <row r="2147" spans="1:23" x14ac:dyDescent="0.35">
      <c r="A2147" s="80">
        <v>45566</v>
      </c>
      <c r="B2147" t="s">
        <v>342</v>
      </c>
      <c r="C2147" t="s">
        <v>931</v>
      </c>
      <c r="D2147" t="s">
        <v>929</v>
      </c>
      <c r="E2147" t="s">
        <v>854</v>
      </c>
      <c r="F2147" s="78">
        <v>10255</v>
      </c>
      <c r="G2147" s="78">
        <v>21045</v>
      </c>
      <c r="H2147" s="78">
        <v>983</v>
      </c>
      <c r="I2147" s="78">
        <v>2006</v>
      </c>
      <c r="J2147" s="78">
        <v>3079</v>
      </c>
      <c r="K2147" s="78">
        <v>6367</v>
      </c>
      <c r="L2147" s="78">
        <v>2597</v>
      </c>
      <c r="M2147" s="78">
        <v>5327</v>
      </c>
      <c r="N2147" s="78">
        <v>1633</v>
      </c>
      <c r="O2147" s="78">
        <v>3352</v>
      </c>
      <c r="P2147" s="78">
        <v>1963</v>
      </c>
      <c r="Q2147" s="78">
        <v>3993</v>
      </c>
      <c r="R2147" s="79">
        <v>0.19141882008776206</v>
      </c>
      <c r="S2147" s="79">
        <v>0.18973627940128296</v>
      </c>
      <c r="T2147" s="78" t="str">
        <f>VLOOKUP(Table5[[#This Row],[ODS Code]],Lookup!A:D,4,FALSE)</f>
        <v>Hillingdon</v>
      </c>
      <c r="U2147" s="78" t="str">
        <f>VLOOKUP(Table5[[#This Row],[ODS Code]],Lookup!A:E,3,FALSE)</f>
        <v>Colne Union PCN</v>
      </c>
      <c r="V2147" s="78" t="str">
        <f>VLOOKUP(Table5[[#This Row],[ODS Code]],Lookup!A:F,2,FALSE)</f>
        <v>DR PINKINDER SAHOTA</v>
      </c>
      <c r="W2147" s="78" t="str">
        <f>VLOOKUP(Table5[[#This Row],[ODS Code]],Lookup!A:G,5,FALSE)</f>
        <v>E86004</v>
      </c>
    </row>
    <row r="2148" spans="1:23" x14ac:dyDescent="0.35">
      <c r="A2148" s="80">
        <v>45566</v>
      </c>
      <c r="B2148" t="s">
        <v>352</v>
      </c>
      <c r="C2148" t="s">
        <v>932</v>
      </c>
      <c r="D2148" t="s">
        <v>929</v>
      </c>
      <c r="E2148" t="s">
        <v>854</v>
      </c>
      <c r="F2148" s="78">
        <v>6503</v>
      </c>
      <c r="G2148" s="78">
        <v>13238</v>
      </c>
      <c r="H2148" s="78">
        <v>425</v>
      </c>
      <c r="I2148" s="78">
        <v>871</v>
      </c>
      <c r="J2148" s="78">
        <v>3162</v>
      </c>
      <c r="K2148" s="78">
        <v>6404</v>
      </c>
      <c r="L2148" s="78">
        <v>1331</v>
      </c>
      <c r="M2148" s="78">
        <v>2724</v>
      </c>
      <c r="N2148" s="78">
        <v>785</v>
      </c>
      <c r="O2148" s="78">
        <v>1615</v>
      </c>
      <c r="P2148" s="78">
        <v>800</v>
      </c>
      <c r="Q2148" s="78">
        <v>1624</v>
      </c>
      <c r="R2148" s="79">
        <v>0.12302014454866984</v>
      </c>
      <c r="S2148" s="79">
        <v>0.12267714156216951</v>
      </c>
      <c r="T2148" s="78" t="str">
        <f>VLOOKUP(Table5[[#This Row],[ODS Code]],Lookup!A:D,4,FALSE)</f>
        <v>Hillingdon</v>
      </c>
      <c r="U2148" s="78" t="str">
        <f>VLOOKUP(Table5[[#This Row],[ODS Code]],Lookup!A:E,3,FALSE)</f>
        <v>Colne Union PCN</v>
      </c>
      <c r="V2148" s="78" t="str">
        <f>VLOOKUP(Table5[[#This Row],[ODS Code]],Lookup!A:F,2,FALSE)</f>
        <v>THE OAKLAND MEDICAL CENTRE</v>
      </c>
      <c r="W2148" s="78" t="str">
        <f>VLOOKUP(Table5[[#This Row],[ODS Code]],Lookup!A:G,5,FALSE)</f>
        <v>E86005</v>
      </c>
    </row>
    <row r="2149" spans="1:23" x14ac:dyDescent="0.35">
      <c r="A2149" s="80">
        <v>45566</v>
      </c>
      <c r="B2149" t="s">
        <v>412</v>
      </c>
      <c r="C2149" t="s">
        <v>933</v>
      </c>
      <c r="D2149" t="s">
        <v>929</v>
      </c>
      <c r="E2149" t="s">
        <v>854</v>
      </c>
      <c r="F2149" s="78">
        <v>8492</v>
      </c>
      <c r="G2149" s="78">
        <v>19850</v>
      </c>
      <c r="H2149" s="78">
        <v>802</v>
      </c>
      <c r="I2149" s="78">
        <v>1793</v>
      </c>
      <c r="J2149" s="78">
        <v>3962</v>
      </c>
      <c r="K2149" s="78">
        <v>9751</v>
      </c>
      <c r="L2149" s="78">
        <v>1621</v>
      </c>
      <c r="M2149" s="78">
        <v>3648</v>
      </c>
      <c r="N2149" s="78">
        <v>1185</v>
      </c>
      <c r="O2149" s="78">
        <v>2578</v>
      </c>
      <c r="P2149" s="78">
        <v>922</v>
      </c>
      <c r="Q2149" s="78">
        <v>2080</v>
      </c>
      <c r="R2149" s="79">
        <v>0.10857277437588318</v>
      </c>
      <c r="S2149" s="79">
        <v>0.10478589420654912</v>
      </c>
      <c r="T2149" s="78" t="str">
        <f>VLOOKUP(Table5[[#This Row],[ODS Code]],Lookup!A:D,4,FALSE)</f>
        <v>Hillingdon</v>
      </c>
      <c r="U2149" s="78" t="str">
        <f>VLOOKUP(Table5[[#This Row],[ODS Code]],Lookup!A:E,3,FALSE)</f>
        <v>Colne Union PCN</v>
      </c>
      <c r="V2149" s="78" t="str">
        <f>VLOOKUP(Table5[[#This Row],[ODS Code]],Lookup!A:F,2,FALSE)</f>
        <v>THE YIEWSLEY FAMILY PRACTICE</v>
      </c>
      <c r="W2149" s="78" t="str">
        <f>VLOOKUP(Table5[[#This Row],[ODS Code]],Lookup!A:G,5,FALSE)</f>
        <v>E86010</v>
      </c>
    </row>
    <row r="2150" spans="1:23" x14ac:dyDescent="0.35">
      <c r="A2150" s="80">
        <v>45566</v>
      </c>
      <c r="B2150" t="s">
        <v>57</v>
      </c>
      <c r="C2150" t="s">
        <v>56</v>
      </c>
      <c r="D2150" t="s">
        <v>934</v>
      </c>
      <c r="E2150" t="s">
        <v>854</v>
      </c>
      <c r="F2150" s="78">
        <v>0</v>
      </c>
      <c r="G2150" s="78">
        <v>0</v>
      </c>
      <c r="H2150" s="78">
        <v>0</v>
      </c>
      <c r="I2150" s="78">
        <v>0</v>
      </c>
      <c r="J2150" s="78">
        <v>0</v>
      </c>
      <c r="K2150" s="78">
        <v>0</v>
      </c>
      <c r="L2150" s="78">
        <v>0</v>
      </c>
      <c r="M2150" s="78">
        <v>0</v>
      </c>
      <c r="N2150" s="78">
        <v>0</v>
      </c>
      <c r="O2150" s="78">
        <v>0</v>
      </c>
      <c r="P2150" s="78">
        <v>0</v>
      </c>
      <c r="Q2150" s="78">
        <v>0</v>
      </c>
      <c r="R2150" s="79">
        <v>0</v>
      </c>
      <c r="S2150" s="79">
        <v>0</v>
      </c>
      <c r="T2150" s="78" t="str">
        <f>VLOOKUP(Table5[[#This Row],[ODS Code]],Lookup!A:D,4,FALSE)</f>
        <v>Hounslow</v>
      </c>
      <c r="U2150" s="78" t="str">
        <f>VLOOKUP(Table5[[#This Row],[ODS Code]],Lookup!A:E,3,FALSE)</f>
        <v>Feltham and Bedfont</v>
      </c>
      <c r="V2150" s="78" t="str">
        <f>VLOOKUP(Table5[[#This Row],[ODS Code]],Lookup!A:F,2,FALSE)</f>
        <v>Carlton Surgery</v>
      </c>
      <c r="W2150" s="78" t="str">
        <f>VLOOKUP(Table5[[#This Row],[ODS Code]],Lookup!A:G,5,FALSE)</f>
        <v>E85024</v>
      </c>
    </row>
    <row r="2151" spans="1:23" x14ac:dyDescent="0.35">
      <c r="A2151" s="80">
        <v>45566</v>
      </c>
      <c r="B2151" t="s">
        <v>75</v>
      </c>
      <c r="C2151" t="s">
        <v>935</v>
      </c>
      <c r="D2151" t="s">
        <v>934</v>
      </c>
      <c r="E2151" t="s">
        <v>854</v>
      </c>
      <c r="F2151" s="78">
        <v>0</v>
      </c>
      <c r="G2151" s="78">
        <v>0</v>
      </c>
      <c r="H2151" s="78">
        <v>0</v>
      </c>
      <c r="I2151" s="78">
        <v>0</v>
      </c>
      <c r="J2151" s="78">
        <v>0</v>
      </c>
      <c r="K2151" s="78">
        <v>0</v>
      </c>
      <c r="L2151" s="78">
        <v>0</v>
      </c>
      <c r="M2151" s="78">
        <v>0</v>
      </c>
      <c r="N2151" s="78">
        <v>0</v>
      </c>
      <c r="O2151" s="78">
        <v>0</v>
      </c>
      <c r="P2151" s="78">
        <v>0</v>
      </c>
      <c r="Q2151" s="78">
        <v>0</v>
      </c>
      <c r="R2151" s="79">
        <v>0</v>
      </c>
      <c r="S2151" s="79">
        <v>0</v>
      </c>
      <c r="T2151" s="78" t="str">
        <f>VLOOKUP(Table5[[#This Row],[ODS Code]],Lookup!A:D,4,FALSE)</f>
        <v>Hounslow</v>
      </c>
      <c r="U2151" s="78" t="str">
        <f>VLOOKUP(Table5[[#This Row],[ODS Code]],Lookup!A:E,3,FALSE)</f>
        <v>Feltham and Bedfont</v>
      </c>
      <c r="V2151" s="78" t="str">
        <f>VLOOKUP(Table5[[#This Row],[ODS Code]],Lookup!A:F,2,FALSE)</f>
        <v>CLIFFORD HOUSE SURGERY</v>
      </c>
      <c r="W2151" s="78" t="str">
        <f>VLOOKUP(Table5[[#This Row],[ODS Code]],Lookup!A:G,5,FALSE)</f>
        <v>E85071</v>
      </c>
    </row>
    <row r="2152" spans="1:23" x14ac:dyDescent="0.35">
      <c r="A2152" s="80">
        <v>45566</v>
      </c>
      <c r="B2152" t="s">
        <v>119</v>
      </c>
      <c r="C2152" t="s">
        <v>118</v>
      </c>
      <c r="D2152" t="s">
        <v>934</v>
      </c>
      <c r="E2152" t="s">
        <v>854</v>
      </c>
      <c r="F2152" s="78">
        <v>554</v>
      </c>
      <c r="G2152" s="78">
        <v>1220</v>
      </c>
      <c r="H2152" s="78">
        <v>46</v>
      </c>
      <c r="I2152" s="78">
        <v>97</v>
      </c>
      <c r="J2152" s="78">
        <v>282</v>
      </c>
      <c r="K2152" s="78">
        <v>641</v>
      </c>
      <c r="L2152" s="78">
        <v>148</v>
      </c>
      <c r="M2152" s="78">
        <v>322</v>
      </c>
      <c r="N2152" s="78">
        <v>34</v>
      </c>
      <c r="O2152" s="78">
        <v>69</v>
      </c>
      <c r="P2152" s="78">
        <v>44</v>
      </c>
      <c r="Q2152" s="78">
        <v>91</v>
      </c>
      <c r="R2152" s="79">
        <v>7.9422382671480149E-2</v>
      </c>
      <c r="S2152" s="79">
        <v>7.4590163934426232E-2</v>
      </c>
      <c r="T2152" s="78" t="str">
        <f>VLOOKUP(Table5[[#This Row],[ODS Code]],Lookup!A:D,4,FALSE)</f>
        <v>Hounslow</v>
      </c>
      <c r="U2152" s="78" t="str">
        <f>VLOOKUP(Table5[[#This Row],[ODS Code]],Lookup!A:E,3,FALSE)</f>
        <v>Feltham and Bedfont</v>
      </c>
      <c r="V2152" s="78" t="str">
        <f>VLOOKUP(Table5[[#This Row],[ODS Code]],Lookup!A:F,2,FALSE)</f>
        <v>Gill Medical Practice</v>
      </c>
      <c r="W2152" s="78" t="str">
        <f>VLOOKUP(Table5[[#This Row],[ODS Code]],Lookup!A:G,5,FALSE)</f>
        <v>E85708</v>
      </c>
    </row>
    <row r="2153" spans="1:23" x14ac:dyDescent="0.35">
      <c r="A2153" s="80">
        <v>45566</v>
      </c>
      <c r="B2153" t="s">
        <v>132</v>
      </c>
      <c r="C2153" t="s">
        <v>936</v>
      </c>
      <c r="D2153" t="s">
        <v>934</v>
      </c>
      <c r="E2153" t="s">
        <v>854</v>
      </c>
      <c r="F2153" s="78">
        <v>13</v>
      </c>
      <c r="G2153" s="78">
        <v>52</v>
      </c>
      <c r="H2153" s="78">
        <v>3</v>
      </c>
      <c r="I2153" s="78">
        <v>12</v>
      </c>
      <c r="J2153" s="78">
        <v>7</v>
      </c>
      <c r="K2153" s="78">
        <v>28</v>
      </c>
      <c r="L2153" s="78">
        <v>2</v>
      </c>
      <c r="M2153" s="78">
        <v>8</v>
      </c>
      <c r="N2153" s="78">
        <v>0</v>
      </c>
      <c r="O2153" s="78">
        <v>0</v>
      </c>
      <c r="P2153" s="78">
        <v>1</v>
      </c>
      <c r="Q2153" s="78">
        <v>4</v>
      </c>
      <c r="R2153" s="79">
        <v>7.6923076923076927E-2</v>
      </c>
      <c r="S2153" s="79">
        <v>7.6923076923076927E-2</v>
      </c>
      <c r="T2153" s="78" t="str">
        <f>VLOOKUP(Table5[[#This Row],[ODS Code]],Lookup!A:D,4,FALSE)</f>
        <v>Hounslow</v>
      </c>
      <c r="U2153" s="78" t="str">
        <f>VLOOKUP(Table5[[#This Row],[ODS Code]],Lookup!A:E,3,FALSE)</f>
        <v>Feltham and Bedfont</v>
      </c>
      <c r="V2153" s="78" t="str">
        <f>VLOOKUP(Table5[[#This Row],[ODS Code]],Lookup!A:F,2,FALSE)</f>
        <v xml:space="preserve">HMC Group: Bedfont Surgery </v>
      </c>
      <c r="W2153" s="78" t="str">
        <f>VLOOKUP(Table5[[#This Row],[ODS Code]],Lookup!A:G,5,FALSE)</f>
        <v>E85697</v>
      </c>
    </row>
    <row r="2154" spans="1:23" x14ac:dyDescent="0.35">
      <c r="A2154" s="80">
        <v>45566</v>
      </c>
      <c r="B2154" t="s">
        <v>141</v>
      </c>
      <c r="C2154" t="s">
        <v>140</v>
      </c>
      <c r="D2154" t="s">
        <v>934</v>
      </c>
      <c r="E2154" t="s">
        <v>854</v>
      </c>
      <c r="F2154" s="78">
        <v>53</v>
      </c>
      <c r="G2154" s="78">
        <v>106</v>
      </c>
      <c r="H2154" s="78">
        <v>0</v>
      </c>
      <c r="I2154" s="78">
        <v>0</v>
      </c>
      <c r="J2154" s="78">
        <v>36</v>
      </c>
      <c r="K2154" s="78">
        <v>72</v>
      </c>
      <c r="L2154" s="78">
        <v>7</v>
      </c>
      <c r="M2154" s="78">
        <v>14</v>
      </c>
      <c r="N2154" s="78">
        <v>6</v>
      </c>
      <c r="O2154" s="78">
        <v>12</v>
      </c>
      <c r="P2154" s="78">
        <v>4</v>
      </c>
      <c r="Q2154" s="78">
        <v>8</v>
      </c>
      <c r="R2154" s="79">
        <v>7.5471698113207544E-2</v>
      </c>
      <c r="S2154" s="79">
        <v>7.5471698113207544E-2</v>
      </c>
      <c r="T2154" s="78" t="str">
        <f>VLOOKUP(Table5[[#This Row],[ODS Code]],Lookup!A:D,4,FALSE)</f>
        <v>Hounslow</v>
      </c>
      <c r="U2154" s="78" t="str">
        <f>VLOOKUP(Table5[[#This Row],[ODS Code]],Lookup!A:E,3,FALSE)</f>
        <v>Feltham and Bedfont</v>
      </c>
      <c r="V2154" s="78" t="str">
        <f>VLOOKUP(Table5[[#This Row],[ODS Code]],Lookup!A:F,2,FALSE)</f>
        <v>Grove Village Medical Centre</v>
      </c>
      <c r="W2154" s="78" t="str">
        <f>VLOOKUP(Table5[[#This Row],[ODS Code]],Lookup!A:G,5,FALSE)</f>
        <v>E85699</v>
      </c>
    </row>
    <row r="2155" spans="1:23" x14ac:dyDescent="0.35">
      <c r="A2155" s="80">
        <v>45566</v>
      </c>
      <c r="B2155" t="s">
        <v>152</v>
      </c>
      <c r="C2155" t="s">
        <v>151</v>
      </c>
      <c r="D2155" t="s">
        <v>934</v>
      </c>
      <c r="E2155" t="s">
        <v>854</v>
      </c>
      <c r="F2155" s="78">
        <v>0</v>
      </c>
      <c r="G2155" s="78">
        <v>0</v>
      </c>
      <c r="H2155" s="78">
        <v>0</v>
      </c>
      <c r="I2155" s="78">
        <v>0</v>
      </c>
      <c r="J2155" s="78">
        <v>0</v>
      </c>
      <c r="K2155" s="78">
        <v>0</v>
      </c>
      <c r="L2155" s="78">
        <v>0</v>
      </c>
      <c r="M2155" s="78">
        <v>0</v>
      </c>
      <c r="N2155" s="78">
        <v>0</v>
      </c>
      <c r="O2155" s="78">
        <v>0</v>
      </c>
      <c r="P2155" s="78">
        <v>0</v>
      </c>
      <c r="Q2155" s="78">
        <v>0</v>
      </c>
      <c r="R2155" s="79">
        <v>0</v>
      </c>
      <c r="S2155" s="79">
        <v>0</v>
      </c>
      <c r="T2155" s="78" t="str">
        <f>VLOOKUP(Table5[[#This Row],[ODS Code]],Lookup!A:D,4,FALSE)</f>
        <v>Hounslow</v>
      </c>
      <c r="U2155" s="78" t="str">
        <f>VLOOKUP(Table5[[#This Row],[ODS Code]],Lookup!A:E,3,FALSE)</f>
        <v>Feltham and Bedfont</v>
      </c>
      <c r="V2155" s="78" t="str">
        <f>VLOOKUP(Table5[[#This Row],[ODS Code]],Lookup!A:F,2,FALSE)</f>
        <v>Hatton Medical Practice</v>
      </c>
      <c r="W2155" s="78" t="str">
        <f>VLOOKUP(Table5[[#This Row],[ODS Code]],Lookup!A:G,5,FALSE)</f>
        <v>E85718</v>
      </c>
    </row>
    <row r="2156" spans="1:23" x14ac:dyDescent="0.35">
      <c r="A2156" s="80">
        <v>45566</v>
      </c>
      <c r="B2156" t="s">
        <v>204</v>
      </c>
      <c r="C2156" t="s">
        <v>203</v>
      </c>
      <c r="D2156" t="s">
        <v>934</v>
      </c>
      <c r="E2156" t="s">
        <v>854</v>
      </c>
      <c r="F2156" s="78">
        <v>568</v>
      </c>
      <c r="G2156" s="78">
        <v>1136</v>
      </c>
      <c r="H2156" s="78">
        <v>44</v>
      </c>
      <c r="I2156" s="78">
        <v>88</v>
      </c>
      <c r="J2156" s="78">
        <v>333</v>
      </c>
      <c r="K2156" s="78">
        <v>666</v>
      </c>
      <c r="L2156" s="78">
        <v>107</v>
      </c>
      <c r="M2156" s="78">
        <v>214</v>
      </c>
      <c r="N2156" s="78">
        <v>36</v>
      </c>
      <c r="O2156" s="78">
        <v>72</v>
      </c>
      <c r="P2156" s="78">
        <v>48</v>
      </c>
      <c r="Q2156" s="78">
        <v>96</v>
      </c>
      <c r="R2156" s="79">
        <v>8.4507042253521125E-2</v>
      </c>
      <c r="S2156" s="79">
        <v>8.4507042253521125E-2</v>
      </c>
      <c r="T2156" s="78" t="str">
        <f>VLOOKUP(Table5[[#This Row],[ODS Code]],Lookup!A:D,4,FALSE)</f>
        <v>Hounslow</v>
      </c>
      <c r="U2156" s="78" t="str">
        <f>VLOOKUP(Table5[[#This Row],[ODS Code]],Lookup!A:E,3,FALSE)</f>
        <v>Feltham and Bedfont</v>
      </c>
      <c r="V2156" s="78" t="str">
        <f>VLOOKUP(Table5[[#This Row],[ODS Code]],Lookup!A:F,2,FALSE)</f>
        <v>Little Park Surgery</v>
      </c>
      <c r="W2156" s="78" t="str">
        <f>VLOOKUP(Table5[[#This Row],[ODS Code]],Lookup!A:G,5,FALSE)</f>
        <v>E85736</v>
      </c>
    </row>
    <row r="2157" spans="1:23" x14ac:dyDescent="0.35">
      <c r="A2157" s="80">
        <v>45566</v>
      </c>
      <c r="B2157" t="s">
        <v>218</v>
      </c>
      <c r="C2157" t="s">
        <v>217</v>
      </c>
      <c r="D2157" t="s">
        <v>934</v>
      </c>
      <c r="E2157" t="s">
        <v>854</v>
      </c>
      <c r="F2157" s="78">
        <v>0</v>
      </c>
      <c r="G2157" s="78">
        <v>0</v>
      </c>
      <c r="H2157" s="78">
        <v>0</v>
      </c>
      <c r="I2157" s="78">
        <v>0</v>
      </c>
      <c r="J2157" s="78">
        <v>0</v>
      </c>
      <c r="K2157" s="78">
        <v>0</v>
      </c>
      <c r="L2157" s="78">
        <v>0</v>
      </c>
      <c r="M2157" s="78">
        <v>0</v>
      </c>
      <c r="N2157" s="78">
        <v>0</v>
      </c>
      <c r="O2157" s="78">
        <v>0</v>
      </c>
      <c r="P2157" s="78">
        <v>0</v>
      </c>
      <c r="Q2157" s="78">
        <v>0</v>
      </c>
      <c r="R2157" s="79">
        <v>0</v>
      </c>
      <c r="S2157" s="79">
        <v>0</v>
      </c>
      <c r="T2157" s="78" t="str">
        <f>VLOOKUP(Table5[[#This Row],[ODS Code]],Lookup!A:D,4,FALSE)</f>
        <v>Hounslow</v>
      </c>
      <c r="U2157" s="78" t="str">
        <f>VLOOKUP(Table5[[#This Row],[ODS Code]],Lookup!A:E,3,FALSE)</f>
        <v>Feltham and Bedfont</v>
      </c>
      <c r="V2157" s="78" t="str">
        <f>VLOOKUP(Table5[[#This Row],[ODS Code]],Lookup!A:F,2,FALSE)</f>
        <v>Mount Medical Centre</v>
      </c>
      <c r="W2157" s="78" t="str">
        <f>VLOOKUP(Table5[[#This Row],[ODS Code]],Lookup!A:G,5,FALSE)</f>
        <v>E85035</v>
      </c>
    </row>
    <row r="2158" spans="1:23" x14ac:dyDescent="0.35">
      <c r="A2158" s="80">
        <v>45566</v>
      </c>
      <c r="B2158" t="s">
        <v>241</v>
      </c>
      <c r="C2158" t="s">
        <v>240</v>
      </c>
      <c r="D2158" t="s">
        <v>934</v>
      </c>
      <c r="E2158" t="s">
        <v>854</v>
      </c>
      <c r="F2158" s="78">
        <v>1998</v>
      </c>
      <c r="G2158" s="78">
        <v>3996</v>
      </c>
      <c r="H2158" s="78">
        <v>170</v>
      </c>
      <c r="I2158" s="78">
        <v>340</v>
      </c>
      <c r="J2158" s="78">
        <v>1054</v>
      </c>
      <c r="K2158" s="78">
        <v>2108</v>
      </c>
      <c r="L2158" s="78">
        <v>383</v>
      </c>
      <c r="M2158" s="78">
        <v>766</v>
      </c>
      <c r="N2158" s="78">
        <v>182</v>
      </c>
      <c r="O2158" s="78">
        <v>364</v>
      </c>
      <c r="P2158" s="78">
        <v>209</v>
      </c>
      <c r="Q2158" s="78">
        <v>418</v>
      </c>
      <c r="R2158" s="79">
        <v>0.10460460460460461</v>
      </c>
      <c r="S2158" s="79">
        <v>0.10460460460460461</v>
      </c>
      <c r="T2158" s="78" t="str">
        <f>VLOOKUP(Table5[[#This Row],[ODS Code]],Lookup!A:D,4,FALSE)</f>
        <v>Hounslow</v>
      </c>
      <c r="U2158" s="78" t="str">
        <f>VLOOKUP(Table5[[#This Row],[ODS Code]],Lookup!A:E,3,FALSE)</f>
        <v>Feltham and Bedfont</v>
      </c>
      <c r="V2158" s="78" t="str">
        <f>VLOOKUP(Table5[[#This Row],[ODS Code]],Lookup!A:F,2,FALSE)</f>
        <v>Pentelow Practice</v>
      </c>
      <c r="W2158" s="78" t="str">
        <f>VLOOKUP(Table5[[#This Row],[ODS Code]],Lookup!A:G,5,FALSE)</f>
        <v>E85115</v>
      </c>
    </row>
    <row r="2159" spans="1:23" x14ac:dyDescent="0.35">
      <c r="A2159" s="80">
        <v>45566</v>
      </c>
      <c r="B2159" t="s">
        <v>254</v>
      </c>
      <c r="C2159" t="s">
        <v>937</v>
      </c>
      <c r="D2159" t="s">
        <v>934</v>
      </c>
      <c r="E2159" t="s">
        <v>854</v>
      </c>
      <c r="F2159" s="78">
        <v>0</v>
      </c>
      <c r="G2159" s="78">
        <v>0</v>
      </c>
      <c r="H2159" s="78">
        <v>0</v>
      </c>
      <c r="I2159" s="78">
        <v>0</v>
      </c>
      <c r="J2159" s="78">
        <v>0</v>
      </c>
      <c r="K2159" s="78">
        <v>0</v>
      </c>
      <c r="L2159" s="78">
        <v>0</v>
      </c>
      <c r="M2159" s="78">
        <v>0</v>
      </c>
      <c r="N2159" s="78">
        <v>0</v>
      </c>
      <c r="O2159" s="78">
        <v>0</v>
      </c>
      <c r="P2159" s="78">
        <v>0</v>
      </c>
      <c r="Q2159" s="78">
        <v>0</v>
      </c>
      <c r="R2159" s="79">
        <v>0</v>
      </c>
      <c r="S2159" s="79">
        <v>0</v>
      </c>
      <c r="T2159" s="78" t="str">
        <f>VLOOKUP(Table5[[#This Row],[ODS Code]],Lookup!A:D,4,FALSE)</f>
        <v>Hounslow</v>
      </c>
      <c r="U2159" s="78" t="str">
        <f>VLOOKUP(Table5[[#This Row],[ODS Code]],Lookup!A:E,3,FALSE)</f>
        <v>Feltham and Bedfont</v>
      </c>
      <c r="V2159" s="78" t="str">
        <f>VLOOKUP(Table5[[#This Row],[ODS Code]],Lookup!A:F,2,FALSE)</f>
        <v>Queen's Park Medical Practice</v>
      </c>
      <c r="W2159" s="78" t="str">
        <f>VLOOKUP(Table5[[#This Row],[ODS Code]],Lookup!A:G,5,FALSE)</f>
        <v>E85734</v>
      </c>
    </row>
    <row r="2160" spans="1:23" x14ac:dyDescent="0.35">
      <c r="A2160" s="80">
        <v>45566</v>
      </c>
      <c r="B2160" t="s">
        <v>284</v>
      </c>
      <c r="C2160" t="s">
        <v>938</v>
      </c>
      <c r="D2160" t="s">
        <v>934</v>
      </c>
      <c r="E2160" t="s">
        <v>854</v>
      </c>
      <c r="F2160" s="78">
        <v>3059</v>
      </c>
      <c r="G2160" s="78">
        <v>7458</v>
      </c>
      <c r="H2160" s="78">
        <v>234</v>
      </c>
      <c r="I2160" s="78">
        <v>569</v>
      </c>
      <c r="J2160" s="78">
        <v>1659</v>
      </c>
      <c r="K2160" s="78">
        <v>4079</v>
      </c>
      <c r="L2160" s="78">
        <v>595</v>
      </c>
      <c r="M2160" s="78">
        <v>1446</v>
      </c>
      <c r="N2160" s="78">
        <v>274</v>
      </c>
      <c r="O2160" s="78">
        <v>661</v>
      </c>
      <c r="P2160" s="78">
        <v>297</v>
      </c>
      <c r="Q2160" s="78">
        <v>703</v>
      </c>
      <c r="R2160" s="79">
        <v>9.7090552468126839E-2</v>
      </c>
      <c r="S2160" s="79">
        <v>9.4261196031107539E-2</v>
      </c>
      <c r="T2160" s="78" t="str">
        <f>VLOOKUP(Table5[[#This Row],[ODS Code]],Lookup!A:D,4,FALSE)</f>
        <v>Hounslow</v>
      </c>
      <c r="U2160" s="78" t="str">
        <f>VLOOKUP(Table5[[#This Row],[ODS Code]],Lookup!A:E,3,FALSE)</f>
        <v>Feltham and Bedfont</v>
      </c>
      <c r="V2160" s="78" t="str">
        <f>VLOOKUP(Table5[[#This Row],[ODS Code]],Lookup!A:F,2,FALSE)</f>
        <v>St David's Practice</v>
      </c>
      <c r="W2160" s="78" t="str">
        <f>VLOOKUP(Table5[[#This Row],[ODS Code]],Lookup!A:G,5,FALSE)</f>
        <v>E85056</v>
      </c>
    </row>
    <row r="2161" spans="1:23" x14ac:dyDescent="0.35">
      <c r="A2161" s="80">
        <v>45566</v>
      </c>
      <c r="B2161" t="s">
        <v>359</v>
      </c>
      <c r="C2161" t="s">
        <v>939</v>
      </c>
      <c r="D2161" t="s">
        <v>934</v>
      </c>
      <c r="E2161" t="s">
        <v>854</v>
      </c>
      <c r="F2161" s="78">
        <v>8</v>
      </c>
      <c r="G2161" s="78">
        <v>32</v>
      </c>
      <c r="H2161" s="78">
        <v>1</v>
      </c>
      <c r="I2161" s="78">
        <v>4</v>
      </c>
      <c r="J2161" s="78">
        <v>7</v>
      </c>
      <c r="K2161" s="78">
        <v>28</v>
      </c>
      <c r="L2161" s="78">
        <v>0</v>
      </c>
      <c r="M2161" s="78">
        <v>0</v>
      </c>
      <c r="N2161" s="78">
        <v>0</v>
      </c>
      <c r="O2161" s="78">
        <v>0</v>
      </c>
      <c r="P2161" s="78">
        <v>0</v>
      </c>
      <c r="Q2161" s="78">
        <v>0</v>
      </c>
      <c r="R2161" s="79">
        <v>0</v>
      </c>
      <c r="S2161" s="79">
        <v>0</v>
      </c>
      <c r="T2161" s="78" t="str">
        <f>VLOOKUP(Table5[[#This Row],[ODS Code]],Lookup!A:D,4,FALSE)</f>
        <v>Hounslow</v>
      </c>
      <c r="U2161" s="78" t="str">
        <f>VLOOKUP(Table5[[#This Row],[ODS Code]],Lookup!A:E,3,FALSE)</f>
        <v>Feltham and Bedfont</v>
      </c>
      <c r="V2161" s="78" t="str">
        <f>VLOOKUP(Table5[[#This Row],[ODS Code]],Lookup!A:F,2,FALSE)</f>
        <v>HMC Group: Feltham</v>
      </c>
      <c r="W2161" s="78" t="str">
        <f>VLOOKUP(Table5[[#This Row],[ODS Code]],Lookup!A:G,5,FALSE)</f>
        <v>Y02672</v>
      </c>
    </row>
    <row r="2162" spans="1:23" x14ac:dyDescent="0.35">
      <c r="A2162" s="80">
        <v>45566</v>
      </c>
      <c r="B2162" t="s">
        <v>386</v>
      </c>
      <c r="C2162" t="s">
        <v>385</v>
      </c>
      <c r="D2162" t="s">
        <v>934</v>
      </c>
      <c r="E2162" t="s">
        <v>854</v>
      </c>
      <c r="F2162" s="78">
        <v>0</v>
      </c>
      <c r="G2162" s="78">
        <v>0</v>
      </c>
      <c r="H2162" s="78">
        <v>0</v>
      </c>
      <c r="I2162" s="78">
        <v>0</v>
      </c>
      <c r="J2162" s="78">
        <v>0</v>
      </c>
      <c r="K2162" s="78">
        <v>0</v>
      </c>
      <c r="L2162" s="78">
        <v>0</v>
      </c>
      <c r="M2162" s="78">
        <v>0</v>
      </c>
      <c r="N2162" s="78">
        <v>0</v>
      </c>
      <c r="O2162" s="78">
        <v>0</v>
      </c>
      <c r="P2162" s="78">
        <v>0</v>
      </c>
      <c r="Q2162" s="78">
        <v>0</v>
      </c>
      <c r="R2162" s="79">
        <v>0</v>
      </c>
      <c r="S2162" s="79">
        <v>0</v>
      </c>
      <c r="T2162" s="78" t="str">
        <f>VLOOKUP(Table5[[#This Row],[ODS Code]],Lookup!A:D,4,FALSE)</f>
        <v>Hounslow</v>
      </c>
      <c r="U2162" s="78" t="str">
        <f>VLOOKUP(Table5[[#This Row],[ODS Code]],Lookup!A:E,3,FALSE)</f>
        <v>Feltham and Bedfont</v>
      </c>
      <c r="V2162" s="78" t="str">
        <f>VLOOKUP(Table5[[#This Row],[ODS Code]],Lookup!A:F,2,FALSE)</f>
        <v>Twickenham Park Medical Centre</v>
      </c>
      <c r="W2162" s="78" t="str">
        <f>VLOOKUP(Table5[[#This Row],[ODS Code]],Lookup!A:G,5,FALSE)</f>
        <v>E85045</v>
      </c>
    </row>
    <row r="2163" spans="1:23" x14ac:dyDescent="0.35">
      <c r="A2163" s="80">
        <v>45566</v>
      </c>
      <c r="B2163" t="s">
        <v>77</v>
      </c>
      <c r="C2163" t="s">
        <v>76</v>
      </c>
      <c r="D2163" t="s">
        <v>940</v>
      </c>
      <c r="E2163" t="s">
        <v>854</v>
      </c>
      <c r="F2163" s="78">
        <v>0</v>
      </c>
      <c r="G2163" s="78">
        <v>0</v>
      </c>
      <c r="H2163" s="78">
        <v>0</v>
      </c>
      <c r="I2163" s="78">
        <v>0</v>
      </c>
      <c r="J2163" s="78">
        <v>0</v>
      </c>
      <c r="K2163" s="78">
        <v>0</v>
      </c>
      <c r="L2163" s="78">
        <v>0</v>
      </c>
      <c r="M2163" s="78">
        <v>0</v>
      </c>
      <c r="N2163" s="78">
        <v>0</v>
      </c>
      <c r="O2163" s="78">
        <v>0</v>
      </c>
      <c r="P2163" s="78">
        <v>0</v>
      </c>
      <c r="Q2163" s="78">
        <v>0</v>
      </c>
      <c r="R2163" s="79">
        <v>0</v>
      </c>
      <c r="S2163" s="79">
        <v>0</v>
      </c>
      <c r="T2163" s="78" t="str">
        <f>VLOOKUP(Table5[[#This Row],[ODS Code]],Lookup!A:D,4,FALSE)</f>
        <v>Hounslow</v>
      </c>
      <c r="U2163" s="78" t="str">
        <f>VLOOKUP(Table5[[#This Row],[ODS Code]],Lookup!A:E,3,FALSE)</f>
        <v>Great West Road</v>
      </c>
      <c r="V2163" s="78" t="str">
        <f>VLOOKUP(Table5[[#This Row],[ODS Code]],Lookup!A:F,2,FALSE)</f>
        <v>Clifford Road Surgery</v>
      </c>
      <c r="W2163" s="78" t="str">
        <f>VLOOKUP(Table5[[#This Row],[ODS Code]],Lookup!A:G,5,FALSE)</f>
        <v>E85696</v>
      </c>
    </row>
    <row r="2164" spans="1:23" x14ac:dyDescent="0.35">
      <c r="A2164" s="80">
        <v>45566</v>
      </c>
      <c r="B2164" t="s">
        <v>83</v>
      </c>
      <c r="C2164" t="s">
        <v>82</v>
      </c>
      <c r="D2164" t="s">
        <v>940</v>
      </c>
      <c r="E2164" t="s">
        <v>854</v>
      </c>
      <c r="F2164" s="78">
        <v>49</v>
      </c>
      <c r="G2164" s="78">
        <v>98</v>
      </c>
      <c r="H2164" s="78">
        <v>2</v>
      </c>
      <c r="I2164" s="78">
        <v>4</v>
      </c>
      <c r="J2164" s="78">
        <v>31</v>
      </c>
      <c r="K2164" s="78">
        <v>62</v>
      </c>
      <c r="L2164" s="78">
        <v>15</v>
      </c>
      <c r="M2164" s="78">
        <v>30</v>
      </c>
      <c r="N2164" s="78">
        <v>1</v>
      </c>
      <c r="O2164" s="78">
        <v>2</v>
      </c>
      <c r="P2164" s="78">
        <v>0</v>
      </c>
      <c r="Q2164" s="78">
        <v>0</v>
      </c>
      <c r="R2164" s="79">
        <v>0</v>
      </c>
      <c r="S2164" s="79">
        <v>0</v>
      </c>
      <c r="T2164" s="78" t="str">
        <f>VLOOKUP(Table5[[#This Row],[ODS Code]],Lookup!A:D,4,FALSE)</f>
        <v>Hounslow</v>
      </c>
      <c r="U2164" s="78" t="str">
        <f>VLOOKUP(Table5[[#This Row],[ODS Code]],Lookup!A:E,3,FALSE)</f>
        <v>Great West Road</v>
      </c>
      <c r="V2164" s="78" t="str">
        <f>VLOOKUP(Table5[[#This Row],[ODS Code]],Lookup!A:F,2,FALSE)</f>
        <v>Cranford Medical Centre</v>
      </c>
      <c r="W2164" s="78" t="str">
        <f>VLOOKUP(Table5[[#This Row],[ODS Code]],Lookup!A:G,5,FALSE)</f>
        <v>E85052</v>
      </c>
    </row>
    <row r="2165" spans="1:23" x14ac:dyDescent="0.35">
      <c r="A2165" s="80">
        <v>45566</v>
      </c>
      <c r="B2165" t="s">
        <v>87</v>
      </c>
      <c r="C2165" t="s">
        <v>86</v>
      </c>
      <c r="D2165" t="s">
        <v>940</v>
      </c>
      <c r="E2165" t="s">
        <v>854</v>
      </c>
      <c r="F2165" s="78">
        <v>0</v>
      </c>
      <c r="G2165" s="78">
        <v>0</v>
      </c>
      <c r="H2165" s="78">
        <v>0</v>
      </c>
      <c r="I2165" s="78">
        <v>0</v>
      </c>
      <c r="J2165" s="78">
        <v>0</v>
      </c>
      <c r="K2165" s="78">
        <v>0</v>
      </c>
      <c r="L2165" s="78">
        <v>0</v>
      </c>
      <c r="M2165" s="78">
        <v>0</v>
      </c>
      <c r="N2165" s="78">
        <v>0</v>
      </c>
      <c r="O2165" s="78">
        <v>0</v>
      </c>
      <c r="P2165" s="78">
        <v>0</v>
      </c>
      <c r="Q2165" s="78">
        <v>0</v>
      </c>
      <c r="R2165" s="79">
        <v>0</v>
      </c>
      <c r="S2165" s="79">
        <v>0</v>
      </c>
      <c r="T2165" s="78" t="str">
        <f>VLOOKUP(Table5[[#This Row],[ODS Code]],Lookup!A:D,4,FALSE)</f>
        <v>Hounslow</v>
      </c>
      <c r="U2165" s="78" t="str">
        <f>VLOOKUP(Table5[[#This Row],[ODS Code]],Lookup!A:E,3,FALSE)</f>
        <v>Great West Road</v>
      </c>
      <c r="V2165" s="78" t="str">
        <f>VLOOKUP(Table5[[#This Row],[ODS Code]],Lookup!A:F,2,FALSE)</f>
        <v>Crosslands Surgery</v>
      </c>
      <c r="W2165" s="78" t="str">
        <f>VLOOKUP(Table5[[#This Row],[ODS Code]],Lookup!A:G,5,FALSE)</f>
        <v>E85114</v>
      </c>
    </row>
    <row r="2166" spans="1:23" x14ac:dyDescent="0.35">
      <c r="A2166" s="80">
        <v>45566</v>
      </c>
      <c r="B2166" t="s">
        <v>112</v>
      </c>
      <c r="C2166" t="s">
        <v>941</v>
      </c>
      <c r="D2166" t="s">
        <v>940</v>
      </c>
      <c r="E2166" t="s">
        <v>854</v>
      </c>
      <c r="F2166" s="78">
        <v>280</v>
      </c>
      <c r="G2166" s="78">
        <v>560</v>
      </c>
      <c r="H2166" s="78">
        <v>34</v>
      </c>
      <c r="I2166" s="78">
        <v>68</v>
      </c>
      <c r="J2166" s="78">
        <v>137</v>
      </c>
      <c r="K2166" s="78">
        <v>274</v>
      </c>
      <c r="L2166" s="78">
        <v>75</v>
      </c>
      <c r="M2166" s="78">
        <v>150</v>
      </c>
      <c r="N2166" s="78">
        <v>18</v>
      </c>
      <c r="O2166" s="78">
        <v>36</v>
      </c>
      <c r="P2166" s="78">
        <v>16</v>
      </c>
      <c r="Q2166" s="78">
        <v>32</v>
      </c>
      <c r="R2166" s="79">
        <v>5.7142857142857141E-2</v>
      </c>
      <c r="S2166" s="79">
        <v>5.7142857142857141E-2</v>
      </c>
      <c r="T2166" s="78" t="str">
        <f>VLOOKUP(Table5[[#This Row],[ODS Code]],Lookup!A:D,4,FALSE)</f>
        <v>Hounslow</v>
      </c>
      <c r="U2166" s="78" t="str">
        <f>VLOOKUP(Table5[[#This Row],[ODS Code]],Lookup!A:E,3,FALSE)</f>
        <v>Great West Road</v>
      </c>
      <c r="V2166" s="78" t="str">
        <f>VLOOKUP(Table5[[#This Row],[ODS Code]],Lookup!A:F,2,FALSE)</f>
        <v>Firstcare Practice</v>
      </c>
      <c r="W2166" s="78" t="str">
        <f>VLOOKUP(Table5[[#This Row],[ODS Code]],Lookup!A:G,5,FALSE)</f>
        <v>E85062</v>
      </c>
    </row>
    <row r="2167" spans="1:23" x14ac:dyDescent="0.35">
      <c r="A2167" s="80">
        <v>45566</v>
      </c>
      <c r="B2167" t="s">
        <v>164</v>
      </c>
      <c r="C2167" t="s">
        <v>942</v>
      </c>
      <c r="D2167" t="s">
        <v>940</v>
      </c>
      <c r="E2167" t="s">
        <v>854</v>
      </c>
      <c r="F2167" s="78">
        <v>1098</v>
      </c>
      <c r="G2167" s="78">
        <v>3346</v>
      </c>
      <c r="H2167" s="78">
        <v>102</v>
      </c>
      <c r="I2167" s="78">
        <v>311</v>
      </c>
      <c r="J2167" s="78">
        <v>596</v>
      </c>
      <c r="K2167" s="78">
        <v>1820</v>
      </c>
      <c r="L2167" s="78">
        <v>256</v>
      </c>
      <c r="M2167" s="78">
        <v>777</v>
      </c>
      <c r="N2167" s="78">
        <v>88</v>
      </c>
      <c r="O2167" s="78">
        <v>267</v>
      </c>
      <c r="P2167" s="78">
        <v>56</v>
      </c>
      <c r="Q2167" s="78">
        <v>171</v>
      </c>
      <c r="R2167" s="79">
        <v>5.1001821493624776E-2</v>
      </c>
      <c r="S2167" s="79">
        <v>5.1105797967722653E-2</v>
      </c>
      <c r="T2167" s="78" t="str">
        <f>VLOOKUP(Table5[[#This Row],[ODS Code]],Lookup!A:D,4,FALSE)</f>
        <v>Hounslow</v>
      </c>
      <c r="U2167" s="78" t="str">
        <f>VLOOKUP(Table5[[#This Row],[ODS Code]],Lookup!A:E,3,FALSE)</f>
        <v>Great West Road</v>
      </c>
      <c r="V2167" s="78" t="str">
        <f>VLOOKUP(Table5[[#This Row],[ODS Code]],Lookup!A:F,2,FALSE)</f>
        <v>HMC Group: Heston</v>
      </c>
      <c r="W2167" s="78" t="str">
        <f>VLOOKUP(Table5[[#This Row],[ODS Code]],Lookup!A:G,5,FALSE)</f>
        <v>E85739</v>
      </c>
    </row>
    <row r="2168" spans="1:23" x14ac:dyDescent="0.35">
      <c r="A2168" s="80">
        <v>45566</v>
      </c>
      <c r="B2168" t="s">
        <v>176</v>
      </c>
      <c r="C2168" t="s">
        <v>943</v>
      </c>
      <c r="D2168" t="s">
        <v>940</v>
      </c>
      <c r="E2168" t="s">
        <v>854</v>
      </c>
      <c r="F2168" s="78">
        <v>3769</v>
      </c>
      <c r="G2168" s="78">
        <v>10732</v>
      </c>
      <c r="H2168" s="78">
        <v>207</v>
      </c>
      <c r="I2168" s="78">
        <v>591</v>
      </c>
      <c r="J2168" s="78">
        <v>2326</v>
      </c>
      <c r="K2168" s="78">
        <v>6577</v>
      </c>
      <c r="L2168" s="78">
        <v>721</v>
      </c>
      <c r="M2168" s="78">
        <v>2078</v>
      </c>
      <c r="N2168" s="78">
        <v>294</v>
      </c>
      <c r="O2168" s="78">
        <v>851</v>
      </c>
      <c r="P2168" s="78">
        <v>221</v>
      </c>
      <c r="Q2168" s="78">
        <v>635</v>
      </c>
      <c r="R2168" s="79">
        <v>5.8636243035287874E-2</v>
      </c>
      <c r="S2168" s="79">
        <v>5.9168840849795006E-2</v>
      </c>
      <c r="T2168" s="78" t="str">
        <f>VLOOKUP(Table5[[#This Row],[ODS Code]],Lookup!A:D,4,FALSE)</f>
        <v>Hounslow</v>
      </c>
      <c r="U2168" s="78" t="str">
        <f>VLOOKUP(Table5[[#This Row],[ODS Code]],Lookup!A:E,3,FALSE)</f>
        <v>Great West Road</v>
      </c>
      <c r="V2168" s="78" t="str">
        <f>VLOOKUP(Table5[[#This Row],[ODS Code]],Lookup!A:F,2,FALSE)</f>
        <v xml:space="preserve">Jersey Practice </v>
      </c>
      <c r="W2168" s="78" t="str">
        <f>VLOOKUP(Table5[[#This Row],[ODS Code]],Lookup!A:G,5,FALSE)</f>
        <v>E85681</v>
      </c>
    </row>
    <row r="2169" spans="1:23" x14ac:dyDescent="0.35">
      <c r="A2169" s="80">
        <v>45566</v>
      </c>
      <c r="B2169" t="s">
        <v>214</v>
      </c>
      <c r="C2169" t="s">
        <v>944</v>
      </c>
      <c r="D2169" t="s">
        <v>940</v>
      </c>
      <c r="E2169" t="s">
        <v>854</v>
      </c>
      <c r="F2169" s="78">
        <v>0</v>
      </c>
      <c r="G2169" s="78">
        <v>0</v>
      </c>
      <c r="H2169" s="78">
        <v>0</v>
      </c>
      <c r="I2169" s="78">
        <v>0</v>
      </c>
      <c r="J2169" s="78">
        <v>0</v>
      </c>
      <c r="K2169" s="78">
        <v>0</v>
      </c>
      <c r="L2169" s="78">
        <v>0</v>
      </c>
      <c r="M2169" s="78">
        <v>0</v>
      </c>
      <c r="N2169" s="78">
        <v>0</v>
      </c>
      <c r="O2169" s="78">
        <v>0</v>
      </c>
      <c r="P2169" s="78">
        <v>0</v>
      </c>
      <c r="Q2169" s="78">
        <v>0</v>
      </c>
      <c r="R2169" s="79">
        <v>0</v>
      </c>
      <c r="S2169" s="79">
        <v>0</v>
      </c>
      <c r="T2169" s="78" t="str">
        <f>VLOOKUP(Table5[[#This Row],[ODS Code]],Lookup!A:D,4,FALSE)</f>
        <v>Hounslow</v>
      </c>
      <c r="U2169" s="78" t="str">
        <f>VLOOKUP(Table5[[#This Row],[ODS Code]],Lookup!A:E,3,FALSE)</f>
        <v>Great West Road</v>
      </c>
      <c r="V2169" s="78" t="str">
        <f>VLOOKUP(Table5[[#This Row],[ODS Code]],Lookup!A:F,2,FALSE)</f>
        <v>MEDICAL CENTRE</v>
      </c>
      <c r="W2169" s="78" t="str">
        <f>VLOOKUP(Table5[[#This Row],[ODS Code]],Lookup!A:G,5,FALSE)</f>
        <v>E85096</v>
      </c>
    </row>
    <row r="2170" spans="1:23" x14ac:dyDescent="0.35">
      <c r="A2170" s="80">
        <v>45566</v>
      </c>
      <c r="B2170" t="s">
        <v>273</v>
      </c>
      <c r="C2170" t="s">
        <v>272</v>
      </c>
      <c r="D2170" t="s">
        <v>940</v>
      </c>
      <c r="E2170" t="s">
        <v>854</v>
      </c>
      <c r="F2170" s="78">
        <v>590</v>
      </c>
      <c r="G2170" s="78">
        <v>1349</v>
      </c>
      <c r="H2170" s="78">
        <v>46</v>
      </c>
      <c r="I2170" s="78">
        <v>105</v>
      </c>
      <c r="J2170" s="78">
        <v>343</v>
      </c>
      <c r="K2170" s="78">
        <v>772</v>
      </c>
      <c r="L2170" s="78">
        <v>119</v>
      </c>
      <c r="M2170" s="78">
        <v>277</v>
      </c>
      <c r="N2170" s="78">
        <v>44</v>
      </c>
      <c r="O2170" s="78">
        <v>105</v>
      </c>
      <c r="P2170" s="78">
        <v>38</v>
      </c>
      <c r="Q2170" s="78">
        <v>90</v>
      </c>
      <c r="R2170" s="79">
        <v>6.4406779661016947E-2</v>
      </c>
      <c r="S2170" s="79">
        <v>6.6716085989621948E-2</v>
      </c>
      <c r="T2170" s="78" t="str">
        <f>VLOOKUP(Table5[[#This Row],[ODS Code]],Lookup!A:D,4,FALSE)</f>
        <v>Hounslow</v>
      </c>
      <c r="U2170" s="78" t="str">
        <f>VLOOKUP(Table5[[#This Row],[ODS Code]],Lookup!A:E,3,FALSE)</f>
        <v>Great West Road</v>
      </c>
      <c r="V2170" s="78" t="str">
        <f>VLOOKUP(Table5[[#This Row],[ODS Code]],Lookup!A:F,2,FALSE)</f>
        <v>Skyways Medical Centre</v>
      </c>
      <c r="W2170" s="78" t="str">
        <f>VLOOKUP(Table5[[#This Row],[ODS Code]],Lookup!A:G,5,FALSE)</f>
        <v>E85707</v>
      </c>
    </row>
    <row r="2171" spans="1:23" x14ac:dyDescent="0.35">
      <c r="A2171" s="80">
        <v>45566</v>
      </c>
      <c r="B2171" t="s">
        <v>100</v>
      </c>
      <c r="C2171" t="s">
        <v>945</v>
      </c>
      <c r="D2171" t="s">
        <v>946</v>
      </c>
      <c r="E2171" t="s">
        <v>854</v>
      </c>
      <c r="F2171" s="78">
        <v>3972</v>
      </c>
      <c r="G2171" s="78">
        <v>9496</v>
      </c>
      <c r="H2171" s="78">
        <v>343</v>
      </c>
      <c r="I2171" s="78">
        <v>794</v>
      </c>
      <c r="J2171" s="78">
        <v>1698</v>
      </c>
      <c r="K2171" s="78">
        <v>4156</v>
      </c>
      <c r="L2171" s="78">
        <v>694</v>
      </c>
      <c r="M2171" s="78">
        <v>1614</v>
      </c>
      <c r="N2171" s="78">
        <v>671</v>
      </c>
      <c r="O2171" s="78">
        <v>1591</v>
      </c>
      <c r="P2171" s="78">
        <v>566</v>
      </c>
      <c r="Q2171" s="78">
        <v>1341</v>
      </c>
      <c r="R2171" s="79">
        <v>0.14249748237663645</v>
      </c>
      <c r="S2171" s="79">
        <v>0.14121735467565291</v>
      </c>
      <c r="T2171" s="78" t="str">
        <f>VLOOKUP(Table5[[#This Row],[ODS Code]],Lookup!A:D,4,FALSE)</f>
        <v>Ealing</v>
      </c>
      <c r="U2171" s="78" t="str">
        <f>VLOOKUP(Table5[[#This Row],[ODS Code]],Lookup!A:E,3,FALSE)</f>
        <v>Greenwell</v>
      </c>
      <c r="V2171" s="78" t="str">
        <f>VLOOKUP(Table5[[#This Row],[ODS Code]],Lookup!A:F,2,FALSE)</f>
        <v>EASTMEAD AVENUE SURGERY</v>
      </c>
      <c r="W2171" s="78" t="str">
        <f>VLOOKUP(Table5[[#This Row],[ODS Code]],Lookup!A:G,5,FALSE)</f>
        <v>E85046</v>
      </c>
    </row>
    <row r="2172" spans="1:23" x14ac:dyDescent="0.35">
      <c r="A2172" s="80">
        <v>45566</v>
      </c>
      <c r="B2172" t="s">
        <v>104</v>
      </c>
      <c r="C2172" t="s">
        <v>947</v>
      </c>
      <c r="D2172" t="s">
        <v>946</v>
      </c>
      <c r="E2172" t="s">
        <v>854</v>
      </c>
      <c r="F2172" s="78">
        <v>0</v>
      </c>
      <c r="G2172" s="78">
        <v>0</v>
      </c>
      <c r="H2172" s="78">
        <v>0</v>
      </c>
      <c r="I2172" s="78">
        <v>0</v>
      </c>
      <c r="J2172" s="78">
        <v>0</v>
      </c>
      <c r="K2172" s="78">
        <v>0</v>
      </c>
      <c r="L2172" s="78">
        <v>0</v>
      </c>
      <c r="M2172" s="78">
        <v>0</v>
      </c>
      <c r="N2172" s="78">
        <v>0</v>
      </c>
      <c r="O2172" s="78">
        <v>0</v>
      </c>
      <c r="P2172" s="78">
        <v>0</v>
      </c>
      <c r="Q2172" s="78">
        <v>0</v>
      </c>
      <c r="R2172" s="79">
        <v>0</v>
      </c>
      <c r="S2172" s="79">
        <v>0</v>
      </c>
      <c r="T2172" s="78" t="str">
        <f>VLOOKUP(Table5[[#This Row],[ODS Code]],Lookup!A:D,4,FALSE)</f>
        <v>Ealing</v>
      </c>
      <c r="U2172" s="78" t="str">
        <f>VLOOKUP(Table5[[#This Row],[ODS Code]],Lookup!A:E,3,FALSE)</f>
        <v>Greenwell</v>
      </c>
      <c r="V2172" s="78" t="str">
        <f>VLOOKUP(Table5[[#This Row],[ODS Code]],Lookup!A:F,2,FALSE)</f>
        <v>ELMBANK SURGERY</v>
      </c>
      <c r="W2172" s="78" t="str">
        <f>VLOOKUP(Table5[[#This Row],[ODS Code]],Lookup!A:G,5,FALSE)</f>
        <v>E85088</v>
      </c>
    </row>
    <row r="2173" spans="1:23" x14ac:dyDescent="0.35">
      <c r="A2173" s="80">
        <v>45566</v>
      </c>
      <c r="B2173" t="s">
        <v>133</v>
      </c>
      <c r="C2173" t="s">
        <v>948</v>
      </c>
      <c r="D2173" t="s">
        <v>946</v>
      </c>
      <c r="E2173" t="s">
        <v>854</v>
      </c>
      <c r="F2173" s="78">
        <v>0</v>
      </c>
      <c r="G2173" s="78">
        <v>0</v>
      </c>
      <c r="H2173" s="78">
        <v>0</v>
      </c>
      <c r="I2173" s="78">
        <v>0</v>
      </c>
      <c r="J2173" s="78">
        <v>0</v>
      </c>
      <c r="K2173" s="78">
        <v>0</v>
      </c>
      <c r="L2173" s="78">
        <v>0</v>
      </c>
      <c r="M2173" s="78">
        <v>0</v>
      </c>
      <c r="N2173" s="78">
        <v>0</v>
      </c>
      <c r="O2173" s="78">
        <v>0</v>
      </c>
      <c r="P2173" s="78">
        <v>0</v>
      </c>
      <c r="Q2173" s="78">
        <v>0</v>
      </c>
      <c r="R2173" s="79">
        <v>0</v>
      </c>
      <c r="S2173" s="79">
        <v>0</v>
      </c>
      <c r="T2173" s="78" t="str">
        <f>VLOOKUP(Table5[[#This Row],[ODS Code]],Lookup!A:D,4,FALSE)</f>
        <v>Ealing</v>
      </c>
      <c r="U2173" s="78" t="str">
        <f>VLOOKUP(Table5[[#This Row],[ODS Code]],Lookup!A:E,3,FALSE)</f>
        <v>Greenwell</v>
      </c>
      <c r="V2173" s="78" t="str">
        <f>VLOOKUP(Table5[[#This Row],[ODS Code]],Lookup!A:F,2,FALSE)</f>
        <v>GREENFORD AVENUE FAMILY HEALTH PRACTICE</v>
      </c>
      <c r="W2173" s="78" t="str">
        <f>VLOOKUP(Table5[[#This Row],[ODS Code]],Lookup!A:G,5,FALSE)</f>
        <v>E85051</v>
      </c>
    </row>
    <row r="2174" spans="1:23" x14ac:dyDescent="0.35">
      <c r="A2174" s="80">
        <v>45566</v>
      </c>
      <c r="B2174" t="s">
        <v>148</v>
      </c>
      <c r="C2174" t="s">
        <v>949</v>
      </c>
      <c r="D2174" t="s">
        <v>946</v>
      </c>
      <c r="E2174" t="s">
        <v>854</v>
      </c>
      <c r="F2174" s="78">
        <v>6188</v>
      </c>
      <c r="G2174" s="78">
        <v>12376</v>
      </c>
      <c r="H2174" s="78">
        <v>548</v>
      </c>
      <c r="I2174" s="78">
        <v>1096</v>
      </c>
      <c r="J2174" s="78">
        <v>3464</v>
      </c>
      <c r="K2174" s="78">
        <v>6928</v>
      </c>
      <c r="L2174" s="78">
        <v>1445</v>
      </c>
      <c r="M2174" s="78">
        <v>2890</v>
      </c>
      <c r="N2174" s="78">
        <v>315</v>
      </c>
      <c r="O2174" s="78">
        <v>630</v>
      </c>
      <c r="P2174" s="78">
        <v>416</v>
      </c>
      <c r="Q2174" s="78">
        <v>832</v>
      </c>
      <c r="R2174" s="79">
        <v>6.7226890756302518E-2</v>
      </c>
      <c r="S2174" s="79">
        <v>6.7226890756302518E-2</v>
      </c>
      <c r="T2174" s="78" t="str">
        <f>VLOOKUP(Table5[[#This Row],[ODS Code]],Lookup!A:D,4,FALSE)</f>
        <v>Ealing</v>
      </c>
      <c r="U2174" s="78" t="str">
        <f>VLOOKUP(Table5[[#This Row],[ODS Code]],Lookup!A:E,3,FALSE)</f>
        <v>Greenwell</v>
      </c>
      <c r="V2174" s="78" t="str">
        <f>VLOOKUP(Table5[[#This Row],[ODS Code]],Lookup!A:F,2,FALSE)</f>
        <v>HANWELL HEALTH CENTRE</v>
      </c>
      <c r="W2174" s="78" t="str">
        <f>VLOOKUP(Table5[[#This Row],[ODS Code]],Lookup!A:G,5,FALSE)</f>
        <v>E85041</v>
      </c>
    </row>
    <row r="2175" spans="1:23" x14ac:dyDescent="0.35">
      <c r="A2175" s="80">
        <v>45566</v>
      </c>
      <c r="B2175" t="s">
        <v>230</v>
      </c>
      <c r="C2175" t="s">
        <v>950</v>
      </c>
      <c r="D2175" t="s">
        <v>946</v>
      </c>
      <c r="E2175" t="s">
        <v>854</v>
      </c>
      <c r="F2175" s="78">
        <v>5912</v>
      </c>
      <c r="G2175" s="78">
        <v>11824</v>
      </c>
      <c r="H2175" s="78">
        <v>634</v>
      </c>
      <c r="I2175" s="78">
        <v>1268</v>
      </c>
      <c r="J2175" s="78">
        <v>2478</v>
      </c>
      <c r="K2175" s="78">
        <v>4956</v>
      </c>
      <c r="L2175" s="78">
        <v>1549</v>
      </c>
      <c r="M2175" s="78">
        <v>3098</v>
      </c>
      <c r="N2175" s="78">
        <v>602</v>
      </c>
      <c r="O2175" s="78">
        <v>1204</v>
      </c>
      <c r="P2175" s="78">
        <v>649</v>
      </c>
      <c r="Q2175" s="78">
        <v>1298</v>
      </c>
      <c r="R2175" s="79">
        <v>0.1097767253044655</v>
      </c>
      <c r="S2175" s="79">
        <v>0.1097767253044655</v>
      </c>
      <c r="T2175" s="78" t="str">
        <f>VLOOKUP(Table5[[#This Row],[ODS Code]],Lookup!A:D,4,FALSE)</f>
        <v>Ealing</v>
      </c>
      <c r="U2175" s="78" t="str">
        <f>VLOOKUP(Table5[[#This Row],[ODS Code]],Lookup!A:E,3,FALSE)</f>
        <v>Greenwell</v>
      </c>
      <c r="V2175" s="78" t="str">
        <f>VLOOKUP(Table5[[#This Row],[ODS Code]],Lookup!A:F,2,FALSE)</f>
        <v>OLDFIELD FAMILY PRACTICE</v>
      </c>
      <c r="W2175" s="78" t="str">
        <f>VLOOKUP(Table5[[#This Row],[ODS Code]],Lookup!A:G,5,FALSE)</f>
        <v>E85069</v>
      </c>
    </row>
    <row r="2176" spans="1:23" x14ac:dyDescent="0.35">
      <c r="A2176" s="80">
        <v>45566</v>
      </c>
      <c r="B2176" t="s">
        <v>341</v>
      </c>
      <c r="C2176" t="s">
        <v>951</v>
      </c>
      <c r="D2176" t="s">
        <v>946</v>
      </c>
      <c r="E2176" t="s">
        <v>854</v>
      </c>
      <c r="F2176" s="78">
        <v>9463</v>
      </c>
      <c r="G2176" s="78">
        <v>17688</v>
      </c>
      <c r="H2176" s="78">
        <v>856</v>
      </c>
      <c r="I2176" s="78">
        <v>1601</v>
      </c>
      <c r="J2176" s="78">
        <v>3974</v>
      </c>
      <c r="K2176" s="78">
        <v>7381</v>
      </c>
      <c r="L2176" s="78">
        <v>2629</v>
      </c>
      <c r="M2176" s="78">
        <v>4946</v>
      </c>
      <c r="N2176" s="78">
        <v>979</v>
      </c>
      <c r="O2176" s="78">
        <v>1823</v>
      </c>
      <c r="P2176" s="78">
        <v>1025</v>
      </c>
      <c r="Q2176" s="78">
        <v>1937</v>
      </c>
      <c r="R2176" s="79">
        <v>0.10831660150058121</v>
      </c>
      <c r="S2176" s="79">
        <v>0.10950927182270466</v>
      </c>
      <c r="T2176" s="78" t="str">
        <f>VLOOKUP(Table5[[#This Row],[ODS Code]],Lookup!A:D,4,FALSE)</f>
        <v>Ealing</v>
      </c>
      <c r="U2176" s="78" t="str">
        <f>VLOOKUP(Table5[[#This Row],[ODS Code]],Lookup!A:E,3,FALSE)</f>
        <v>Greenwell</v>
      </c>
      <c r="V2176" s="78" t="str">
        <f>VLOOKUP(Table5[[#This Row],[ODS Code]],Lookup!A:F,2,FALSE)</f>
        <v>THE MANSELL ROAD PRACTICE</v>
      </c>
      <c r="W2176" s="78" t="str">
        <f>VLOOKUP(Table5[[#This Row],[ODS Code]],Lookup!A:G,5,FALSE)</f>
        <v>E85129</v>
      </c>
    </row>
    <row r="2177" spans="1:23" x14ac:dyDescent="0.35">
      <c r="A2177" s="80">
        <v>45566</v>
      </c>
      <c r="B2177" t="s">
        <v>402</v>
      </c>
      <c r="C2177" t="s">
        <v>952</v>
      </c>
      <c r="D2177" t="s">
        <v>946</v>
      </c>
      <c r="E2177" t="s">
        <v>854</v>
      </c>
      <c r="F2177" s="78">
        <v>1894</v>
      </c>
      <c r="G2177" s="78">
        <v>3791</v>
      </c>
      <c r="H2177" s="78">
        <v>189</v>
      </c>
      <c r="I2177" s="78">
        <v>379</v>
      </c>
      <c r="J2177" s="78">
        <v>525</v>
      </c>
      <c r="K2177" s="78">
        <v>1042</v>
      </c>
      <c r="L2177" s="78">
        <v>596</v>
      </c>
      <c r="M2177" s="78">
        <v>1195</v>
      </c>
      <c r="N2177" s="78">
        <v>241</v>
      </c>
      <c r="O2177" s="78">
        <v>486</v>
      </c>
      <c r="P2177" s="78">
        <v>343</v>
      </c>
      <c r="Q2177" s="78">
        <v>689</v>
      </c>
      <c r="R2177" s="79">
        <v>0.18109820485744457</v>
      </c>
      <c r="S2177" s="79">
        <v>0.18174624109733581</v>
      </c>
      <c r="T2177" s="78" t="str">
        <f>VLOOKUP(Table5[[#This Row],[ODS Code]],Lookup!A:D,4,FALSE)</f>
        <v>Ealing</v>
      </c>
      <c r="U2177" s="78" t="str">
        <f>VLOOKUP(Table5[[#This Row],[ODS Code]],Lookup!A:E,3,FALSE)</f>
        <v>Greenwell</v>
      </c>
      <c r="V2177" s="78" t="str">
        <f>VLOOKUP(Table5[[#This Row],[ODS Code]],Lookup!A:F,2,FALSE)</f>
        <v>WESTSEVEN GP</v>
      </c>
      <c r="W2177" s="78" t="str">
        <f>VLOOKUP(Table5[[#This Row],[ODS Code]],Lookup!A:G,5,FALSE)</f>
        <v>E85013</v>
      </c>
    </row>
    <row r="2178" spans="1:23" x14ac:dyDescent="0.35">
      <c r="A2178" s="80">
        <v>45566</v>
      </c>
      <c r="B2178" t="s">
        <v>23</v>
      </c>
      <c r="C2178" t="s">
        <v>21</v>
      </c>
      <c r="D2178" t="s">
        <v>953</v>
      </c>
      <c r="E2178" t="s">
        <v>854</v>
      </c>
      <c r="F2178" s="78">
        <v>596</v>
      </c>
      <c r="G2178" s="78">
        <v>1192</v>
      </c>
      <c r="H2178" s="78">
        <v>45</v>
      </c>
      <c r="I2178" s="78">
        <v>90</v>
      </c>
      <c r="J2178" s="78">
        <v>335</v>
      </c>
      <c r="K2178" s="78">
        <v>670</v>
      </c>
      <c r="L2178" s="78">
        <v>125</v>
      </c>
      <c r="M2178" s="78">
        <v>250</v>
      </c>
      <c r="N2178" s="78">
        <v>41</v>
      </c>
      <c r="O2178" s="78">
        <v>82</v>
      </c>
      <c r="P2178" s="78">
        <v>50</v>
      </c>
      <c r="Q2178" s="78">
        <v>100</v>
      </c>
      <c r="R2178" s="79">
        <v>8.3892617449664433E-2</v>
      </c>
      <c r="S2178" s="79">
        <v>8.3892617449664433E-2</v>
      </c>
      <c r="T2178" s="78" t="str">
        <f>VLOOKUP(Table5[[#This Row],[ODS Code]],Lookup!A:D,4,FALSE)</f>
        <v>Hammersmith &amp; Fulham</v>
      </c>
      <c r="U2178" s="78" t="str">
        <f>VLOOKUP(Table5[[#This Row],[ODS Code]],Lookup!A:E,3,FALSE)</f>
        <v>H&amp;F Central PCN</v>
      </c>
      <c r="V2178" s="78" t="str">
        <f>VLOOKUP(Table5[[#This Row],[ODS Code]],Lookup!A:F,2,FALSE)</f>
        <v>Ashchurch Surgery</v>
      </c>
      <c r="W2178" s="78" t="str">
        <f>VLOOKUP(Table5[[#This Row],[ODS Code]],Lookup!A:G,5,FALSE)</f>
        <v>E85032</v>
      </c>
    </row>
    <row r="2179" spans="1:23" x14ac:dyDescent="0.35">
      <c r="A2179" s="80">
        <v>45566</v>
      </c>
      <c r="B2179" t="s">
        <v>146</v>
      </c>
      <c r="C2179" t="s">
        <v>954</v>
      </c>
      <c r="D2179" t="s">
        <v>953</v>
      </c>
      <c r="E2179" t="s">
        <v>854</v>
      </c>
      <c r="F2179" s="78">
        <v>22298</v>
      </c>
      <c r="G2179" s="78">
        <v>64386</v>
      </c>
      <c r="H2179" s="78">
        <v>2305</v>
      </c>
      <c r="I2179" s="78">
        <v>6692</v>
      </c>
      <c r="J2179" s="78">
        <v>9724</v>
      </c>
      <c r="K2179" s="78">
        <v>28060</v>
      </c>
      <c r="L2179" s="78">
        <v>6511</v>
      </c>
      <c r="M2179" s="78">
        <v>18903</v>
      </c>
      <c r="N2179" s="78">
        <v>1808</v>
      </c>
      <c r="O2179" s="78">
        <v>5155</v>
      </c>
      <c r="P2179" s="78">
        <v>1950</v>
      </c>
      <c r="Q2179" s="78">
        <v>5576</v>
      </c>
      <c r="R2179" s="79">
        <v>8.7451789398152305E-2</v>
      </c>
      <c r="S2179" s="79">
        <v>8.6602677600720657E-2</v>
      </c>
      <c r="T2179" s="78" t="str">
        <f>VLOOKUP(Table5[[#This Row],[ODS Code]],Lookup!A:D,4,FALSE)</f>
        <v>Hammersmith &amp; Fulham</v>
      </c>
      <c r="U2179" s="78" t="str">
        <f>VLOOKUP(Table5[[#This Row],[ODS Code]],Lookup!A:E,3,FALSE)</f>
        <v>H&amp;F Central PCN</v>
      </c>
      <c r="V2179" s="78" t="str">
        <f>VLOOKUP(Table5[[#This Row],[ODS Code]],Lookup!A:F,2,FALSE)</f>
        <v>Hammersmith Bridge Surgery</v>
      </c>
      <c r="W2179" s="78" t="str">
        <f>VLOOKUP(Table5[[#This Row],[ODS Code]],Lookup!A:G,5,FALSE)</f>
        <v>E85033</v>
      </c>
    </row>
    <row r="2180" spans="1:23" x14ac:dyDescent="0.35">
      <c r="A2180" s="80">
        <v>45566</v>
      </c>
      <c r="B2180" t="s">
        <v>224</v>
      </c>
      <c r="C2180" t="s">
        <v>955</v>
      </c>
      <c r="D2180" t="s">
        <v>953</v>
      </c>
      <c r="E2180" t="s">
        <v>854</v>
      </c>
      <c r="F2180" s="78">
        <v>11229</v>
      </c>
      <c r="G2180" s="78">
        <v>28625</v>
      </c>
      <c r="H2180" s="78">
        <v>1016</v>
      </c>
      <c r="I2180" s="78">
        <v>2587</v>
      </c>
      <c r="J2180" s="78">
        <v>6000</v>
      </c>
      <c r="K2180" s="78">
        <v>15436</v>
      </c>
      <c r="L2180" s="78">
        <v>2769</v>
      </c>
      <c r="M2180" s="78">
        <v>7012</v>
      </c>
      <c r="N2180" s="78">
        <v>724</v>
      </c>
      <c r="O2180" s="78">
        <v>1752</v>
      </c>
      <c r="P2180" s="78">
        <v>720</v>
      </c>
      <c r="Q2180" s="78">
        <v>1838</v>
      </c>
      <c r="R2180" s="79">
        <v>6.411969008816458E-2</v>
      </c>
      <c r="S2180" s="79">
        <v>6.4209606986899564E-2</v>
      </c>
      <c r="T2180" s="78" t="str">
        <f>VLOOKUP(Table5[[#This Row],[ODS Code]],Lookup!A:D,4,FALSE)</f>
        <v>Hammersmith &amp; Fulham</v>
      </c>
      <c r="U2180" s="78" t="str">
        <f>VLOOKUP(Table5[[#This Row],[ODS Code]],Lookup!A:E,3,FALSE)</f>
        <v>H&amp;F Central PCN</v>
      </c>
      <c r="V2180" s="78" t="str">
        <f>VLOOKUP(Table5[[#This Row],[ODS Code]],Lookup!A:F,2,FALSE)</f>
        <v>82 Lillie Road Surgery</v>
      </c>
      <c r="W2180" s="78" t="str">
        <f>VLOOKUP(Table5[[#This Row],[ODS Code]],Lookup!A:G,5,FALSE)</f>
        <v>E85008</v>
      </c>
    </row>
    <row r="2181" spans="1:23" x14ac:dyDescent="0.35">
      <c r="A2181" s="80">
        <v>45566</v>
      </c>
      <c r="B2181" t="s">
        <v>297</v>
      </c>
      <c r="C2181" t="s">
        <v>296</v>
      </c>
      <c r="D2181" t="s">
        <v>953</v>
      </c>
      <c r="E2181" t="s">
        <v>854</v>
      </c>
      <c r="F2181" s="78">
        <v>1004</v>
      </c>
      <c r="G2181" s="78">
        <v>2770</v>
      </c>
      <c r="H2181" s="78">
        <v>103</v>
      </c>
      <c r="I2181" s="78">
        <v>306</v>
      </c>
      <c r="J2181" s="78">
        <v>343</v>
      </c>
      <c r="K2181" s="78">
        <v>896</v>
      </c>
      <c r="L2181" s="78">
        <v>312</v>
      </c>
      <c r="M2181" s="78">
        <v>862</v>
      </c>
      <c r="N2181" s="78">
        <v>85</v>
      </c>
      <c r="O2181" s="78">
        <v>224</v>
      </c>
      <c r="P2181" s="78">
        <v>161</v>
      </c>
      <c r="Q2181" s="78">
        <v>482</v>
      </c>
      <c r="R2181" s="79">
        <v>0.16035856573705179</v>
      </c>
      <c r="S2181" s="79">
        <v>0.1740072202166065</v>
      </c>
      <c r="T2181" s="78" t="str">
        <f>VLOOKUP(Table5[[#This Row],[ODS Code]],Lookup!A:D,4,FALSE)</f>
        <v>Hammersmith &amp; Fulham</v>
      </c>
      <c r="U2181" s="78" t="str">
        <f>VLOOKUP(Table5[[#This Row],[ODS Code]],Lookup!A:E,3,FALSE)</f>
        <v>H&amp;F Central PCN</v>
      </c>
      <c r="V2181" s="78" t="str">
        <f>VLOOKUP(Table5[[#This Row],[ODS Code]],Lookup!A:F,2,FALSE)</f>
        <v>Sterndale Surgery</v>
      </c>
      <c r="W2181" s="78" t="str">
        <f>VLOOKUP(Table5[[#This Row],[ODS Code]],Lookup!A:G,5,FALSE)</f>
        <v>E85125</v>
      </c>
    </row>
    <row r="2182" spans="1:23" x14ac:dyDescent="0.35">
      <c r="A2182" s="80">
        <v>45566</v>
      </c>
      <c r="B2182" t="s">
        <v>396</v>
      </c>
      <c r="C2182" t="s">
        <v>956</v>
      </c>
      <c r="D2182" t="s">
        <v>953</v>
      </c>
      <c r="E2182" t="s">
        <v>854</v>
      </c>
      <c r="F2182" s="78">
        <v>1514</v>
      </c>
      <c r="G2182" s="78">
        <v>3028</v>
      </c>
      <c r="H2182" s="78">
        <v>157</v>
      </c>
      <c r="I2182" s="78">
        <v>314</v>
      </c>
      <c r="J2182" s="78">
        <v>720</v>
      </c>
      <c r="K2182" s="78">
        <v>1440</v>
      </c>
      <c r="L2182" s="78">
        <v>403</v>
      </c>
      <c r="M2182" s="78">
        <v>806</v>
      </c>
      <c r="N2182" s="78">
        <v>140</v>
      </c>
      <c r="O2182" s="78">
        <v>280</v>
      </c>
      <c r="P2182" s="78">
        <v>94</v>
      </c>
      <c r="Q2182" s="78">
        <v>188</v>
      </c>
      <c r="R2182" s="79">
        <v>6.2087186261558784E-2</v>
      </c>
      <c r="S2182" s="79">
        <v>6.2087186261558784E-2</v>
      </c>
      <c r="T2182" s="78" t="str">
        <f>VLOOKUP(Table5[[#This Row],[ODS Code]],Lookup!A:D,4,FALSE)</f>
        <v>Hammersmith &amp; Fulham</v>
      </c>
      <c r="U2182" s="78" t="str">
        <f>VLOOKUP(Table5[[#This Row],[ODS Code]],Lookup!A:E,3,FALSE)</f>
        <v>H&amp;F Central PCN</v>
      </c>
      <c r="V2182" s="78" t="str">
        <f>VLOOKUP(Table5[[#This Row],[ODS Code]],Lookup!A:F,2,FALSE)</f>
        <v>Brook Green Surgery</v>
      </c>
      <c r="W2182" s="78" t="str">
        <f>VLOOKUP(Table5[[#This Row],[ODS Code]],Lookup!A:G,5,FALSE)</f>
        <v>E85074</v>
      </c>
    </row>
    <row r="2183" spans="1:23" x14ac:dyDescent="0.35">
      <c r="A2183" s="80">
        <v>45566</v>
      </c>
      <c r="B2183" t="s">
        <v>50</v>
      </c>
      <c r="C2183" t="s">
        <v>49</v>
      </c>
      <c r="D2183" t="s">
        <v>957</v>
      </c>
      <c r="E2183" t="s">
        <v>854</v>
      </c>
      <c r="F2183" s="78">
        <v>24878</v>
      </c>
      <c r="G2183" s="78">
        <v>68040</v>
      </c>
      <c r="H2183" s="78">
        <v>2228</v>
      </c>
      <c r="I2183" s="78">
        <v>5986</v>
      </c>
      <c r="J2183" s="78">
        <v>12312</v>
      </c>
      <c r="K2183" s="78">
        <v>34257</v>
      </c>
      <c r="L2183" s="78">
        <v>7446</v>
      </c>
      <c r="M2183" s="78">
        <v>20159</v>
      </c>
      <c r="N2183" s="78">
        <v>1404</v>
      </c>
      <c r="O2183" s="78">
        <v>3653</v>
      </c>
      <c r="P2183" s="78">
        <v>1488</v>
      </c>
      <c r="Q2183" s="78">
        <v>3985</v>
      </c>
      <c r="R2183" s="79">
        <v>5.981188198408232E-2</v>
      </c>
      <c r="S2183" s="79">
        <v>5.8568489124044679E-2</v>
      </c>
      <c r="T2183" s="78" t="str">
        <f>VLOOKUP(Table5[[#This Row],[ODS Code]],Lookup!A:D,4,FALSE)</f>
        <v>Hammersmith &amp; Fulham</v>
      </c>
      <c r="U2183" s="78" t="str">
        <f>VLOOKUP(Table5[[#This Row],[ODS Code]],Lookup!A:E,3,FALSE)</f>
        <v>H&amp;F Partnership PCN</v>
      </c>
      <c r="V2183" s="78" t="str">
        <f>VLOOKUP(Table5[[#This Row],[ODS Code]],Lookup!A:F,2,FALSE)</f>
        <v>Brook Green Medical Centre</v>
      </c>
      <c r="W2183" s="78" t="str">
        <f>VLOOKUP(Table5[[#This Row],[ODS Code]],Lookup!A:G,5,FALSE)</f>
        <v>E85020</v>
      </c>
    </row>
    <row r="2184" spans="1:23" x14ac:dyDescent="0.35">
      <c r="A2184" s="80">
        <v>45566</v>
      </c>
      <c r="B2184" t="s">
        <v>223</v>
      </c>
      <c r="C2184" t="s">
        <v>222</v>
      </c>
      <c r="D2184" t="s">
        <v>957</v>
      </c>
      <c r="E2184" t="s">
        <v>854</v>
      </c>
      <c r="F2184" s="78">
        <v>33047</v>
      </c>
      <c r="G2184" s="78">
        <v>86256</v>
      </c>
      <c r="H2184" s="78">
        <v>2785</v>
      </c>
      <c r="I2184" s="78">
        <v>7195</v>
      </c>
      <c r="J2184" s="78">
        <v>17543</v>
      </c>
      <c r="K2184" s="78">
        <v>46474</v>
      </c>
      <c r="L2184" s="78">
        <v>7941</v>
      </c>
      <c r="M2184" s="78">
        <v>20564</v>
      </c>
      <c r="N2184" s="78">
        <v>2291</v>
      </c>
      <c r="O2184" s="78">
        <v>5680</v>
      </c>
      <c r="P2184" s="78">
        <v>2487</v>
      </c>
      <c r="Q2184" s="78">
        <v>6343</v>
      </c>
      <c r="R2184" s="79">
        <v>7.5256452930674497E-2</v>
      </c>
      <c r="S2184" s="79">
        <v>7.3536913374142088E-2</v>
      </c>
      <c r="T2184" s="78" t="str">
        <f>VLOOKUP(Table5[[#This Row],[ODS Code]],Lookup!A:D,4,FALSE)</f>
        <v>Hammersmith &amp; Fulham</v>
      </c>
      <c r="U2184" s="78" t="str">
        <f>VLOOKUP(Table5[[#This Row],[ODS Code]],Lookup!A:E,3,FALSE)</f>
        <v>H&amp;F Partnership PCN</v>
      </c>
      <c r="V2184" s="78" t="str">
        <f>VLOOKUP(Table5[[#This Row],[ODS Code]],Lookup!A:F,2,FALSE)</f>
        <v>North End Medical Centre</v>
      </c>
      <c r="W2184" s="78" t="str">
        <f>VLOOKUP(Table5[[#This Row],[ODS Code]],Lookup!A:G,5,FALSE)</f>
        <v>E85003</v>
      </c>
    </row>
    <row r="2185" spans="1:23" x14ac:dyDescent="0.35">
      <c r="A2185" s="80">
        <v>45566</v>
      </c>
      <c r="B2185" t="s">
        <v>236</v>
      </c>
      <c r="C2185" t="s">
        <v>235</v>
      </c>
      <c r="D2185" t="s">
        <v>957</v>
      </c>
      <c r="E2185" t="s">
        <v>854</v>
      </c>
      <c r="F2185" s="78">
        <v>22587</v>
      </c>
      <c r="G2185" s="78">
        <v>55985</v>
      </c>
      <c r="H2185" s="78">
        <v>2507</v>
      </c>
      <c r="I2185" s="78">
        <v>6274</v>
      </c>
      <c r="J2185" s="78">
        <v>8790</v>
      </c>
      <c r="K2185" s="78">
        <v>21898</v>
      </c>
      <c r="L2185" s="78">
        <v>6997</v>
      </c>
      <c r="M2185" s="78">
        <v>17420</v>
      </c>
      <c r="N2185" s="78">
        <v>2067</v>
      </c>
      <c r="O2185" s="78">
        <v>4899</v>
      </c>
      <c r="P2185" s="78">
        <v>2226</v>
      </c>
      <c r="Q2185" s="78">
        <v>5494</v>
      </c>
      <c r="R2185" s="79">
        <v>9.8552264576969056E-2</v>
      </c>
      <c r="S2185" s="79">
        <v>9.8133428596945613E-2</v>
      </c>
      <c r="T2185" s="78" t="str">
        <f>VLOOKUP(Table5[[#This Row],[ODS Code]],Lookup!A:D,4,FALSE)</f>
        <v>Hammersmith &amp; Fulham</v>
      </c>
      <c r="U2185" s="78" t="str">
        <f>VLOOKUP(Table5[[#This Row],[ODS Code]],Lookup!A:E,3,FALSE)</f>
        <v>H&amp;F Partnership PCN</v>
      </c>
      <c r="V2185" s="78" t="str">
        <f>VLOOKUP(Table5[[#This Row],[ODS Code]],Lookup!A:F,2,FALSE)</f>
        <v>Park Medical Centre</v>
      </c>
      <c r="W2185" s="78" t="str">
        <f>VLOOKUP(Table5[[#This Row],[ODS Code]],Lookup!A:G,5,FALSE)</f>
        <v>E85636</v>
      </c>
    </row>
    <row r="2186" spans="1:23" x14ac:dyDescent="0.35">
      <c r="A2186" s="80">
        <v>45566</v>
      </c>
      <c r="B2186" t="s">
        <v>258</v>
      </c>
      <c r="C2186" t="s">
        <v>958</v>
      </c>
      <c r="D2186" t="s">
        <v>957</v>
      </c>
      <c r="E2186" t="s">
        <v>854</v>
      </c>
      <c r="F2186" s="78">
        <v>20784</v>
      </c>
      <c r="G2186" s="78">
        <v>57113</v>
      </c>
      <c r="H2186" s="78">
        <v>1754</v>
      </c>
      <c r="I2186" s="78">
        <v>4859</v>
      </c>
      <c r="J2186" s="78">
        <v>10559</v>
      </c>
      <c r="K2186" s="78">
        <v>28900</v>
      </c>
      <c r="L2186" s="78">
        <v>5472</v>
      </c>
      <c r="M2186" s="78">
        <v>15249</v>
      </c>
      <c r="N2186" s="78">
        <v>1400</v>
      </c>
      <c r="O2186" s="78">
        <v>3779</v>
      </c>
      <c r="P2186" s="78">
        <v>1599</v>
      </c>
      <c r="Q2186" s="78">
        <v>4326</v>
      </c>
      <c r="R2186" s="79">
        <v>7.6934180138568134E-2</v>
      </c>
      <c r="S2186" s="79">
        <v>7.5744576541242795E-2</v>
      </c>
      <c r="T2186" s="78" t="str">
        <f>VLOOKUP(Table5[[#This Row],[ODS Code]],Lookup!A:D,4,FALSE)</f>
        <v>Hammersmith &amp; Fulham</v>
      </c>
      <c r="U2186" s="78" t="str">
        <f>VLOOKUP(Table5[[#This Row],[ODS Code]],Lookup!A:E,3,FALSE)</f>
        <v>H&amp;F Partnership PCN</v>
      </c>
      <c r="V2186" s="78" t="str">
        <f>VLOOKUP(Table5[[#This Row],[ODS Code]],Lookup!A:F,2,FALSE)</f>
        <v>Richford Gate Medical Practice</v>
      </c>
      <c r="W2186" s="78" t="str">
        <f>VLOOKUP(Table5[[#This Row],[ODS Code]],Lookup!A:G,5,FALSE)</f>
        <v>E85016</v>
      </c>
    </row>
    <row r="2187" spans="1:23" x14ac:dyDescent="0.35">
      <c r="A2187" s="80">
        <v>45566</v>
      </c>
      <c r="B2187" t="s">
        <v>312</v>
      </c>
      <c r="C2187" t="s">
        <v>311</v>
      </c>
      <c r="D2187" t="s">
        <v>957</v>
      </c>
      <c r="E2187" t="s">
        <v>854</v>
      </c>
      <c r="F2187" s="78">
        <v>19359</v>
      </c>
      <c r="G2187" s="78">
        <v>48276</v>
      </c>
      <c r="H2187" s="78">
        <v>1420</v>
      </c>
      <c r="I2187" s="78">
        <v>3583</v>
      </c>
      <c r="J2187" s="78">
        <v>10939</v>
      </c>
      <c r="K2187" s="78">
        <v>27271</v>
      </c>
      <c r="L2187" s="78">
        <v>4723</v>
      </c>
      <c r="M2187" s="78">
        <v>11815</v>
      </c>
      <c r="N2187" s="78">
        <v>1150</v>
      </c>
      <c r="O2187" s="78">
        <v>2802</v>
      </c>
      <c r="P2187" s="78">
        <v>1127</v>
      </c>
      <c r="Q2187" s="78">
        <v>2805</v>
      </c>
      <c r="R2187" s="79">
        <v>5.8215816932692802E-2</v>
      </c>
      <c r="S2187" s="79">
        <v>5.810340541884166E-2</v>
      </c>
      <c r="T2187" s="78" t="str">
        <f>VLOOKUP(Table5[[#This Row],[ODS Code]],Lookup!A:D,4,FALSE)</f>
        <v>Hammersmith &amp; Fulham</v>
      </c>
      <c r="U2187" s="78" t="str">
        <f>VLOOKUP(Table5[[#This Row],[ODS Code]],Lookup!A:E,3,FALSE)</f>
        <v>H&amp;F Partnership PCN</v>
      </c>
      <c r="V2187" s="78" t="str">
        <f>VLOOKUP(Table5[[#This Row],[ODS Code]],Lookup!A:F,2,FALSE)</f>
        <v>The Bush Doctors</v>
      </c>
      <c r="W2187" s="78" t="str">
        <f>VLOOKUP(Table5[[#This Row],[ODS Code]],Lookup!A:G,5,FALSE)</f>
        <v>E85055</v>
      </c>
    </row>
    <row r="2188" spans="1:23" x14ac:dyDescent="0.35">
      <c r="A2188" s="80">
        <v>45566</v>
      </c>
      <c r="B2188" t="s">
        <v>73</v>
      </c>
      <c r="C2188" t="s">
        <v>959</v>
      </c>
      <c r="D2188" t="s">
        <v>960</v>
      </c>
      <c r="E2188" t="s">
        <v>854</v>
      </c>
      <c r="F2188" s="78">
        <v>0</v>
      </c>
      <c r="G2188" s="78">
        <v>0</v>
      </c>
      <c r="H2188" s="78">
        <v>0</v>
      </c>
      <c r="I2188" s="78">
        <v>0</v>
      </c>
      <c r="J2188" s="78">
        <v>0</v>
      </c>
      <c r="K2188" s="78">
        <v>0</v>
      </c>
      <c r="L2188" s="78">
        <v>0</v>
      </c>
      <c r="M2188" s="78">
        <v>0</v>
      </c>
      <c r="N2188" s="78">
        <v>0</v>
      </c>
      <c r="O2188" s="78">
        <v>0</v>
      </c>
      <c r="P2188" s="78">
        <v>0</v>
      </c>
      <c r="Q2188" s="78">
        <v>0</v>
      </c>
      <c r="R2188" s="79">
        <v>0</v>
      </c>
      <c r="S2188" s="79">
        <v>0</v>
      </c>
      <c r="T2188" s="78" t="str">
        <f>VLOOKUP(Table5[[#This Row],[ODS Code]],Lookup!A:D,4,FALSE)</f>
        <v>Brent</v>
      </c>
      <c r="U2188" s="78" t="str">
        <f>VLOOKUP(Table5[[#This Row],[ODS Code]],Lookup!A:E,3,FALSE)</f>
        <v>Harness North</v>
      </c>
      <c r="V2188" s="78" t="str">
        <f>VLOOKUP(Table5[[#This Row],[ODS Code]],Lookup!A:F,2,FALSE)</f>
        <v>CHURCH LANE SURGERY</v>
      </c>
      <c r="W2188" s="78" t="str">
        <f>VLOOKUP(Table5[[#This Row],[ODS Code]],Lookup!A:G,5,FALSE)</f>
        <v>E84067</v>
      </c>
    </row>
    <row r="2189" spans="1:23" x14ac:dyDescent="0.35">
      <c r="A2189" s="80">
        <v>45566</v>
      </c>
      <c r="B2189" t="s">
        <v>201</v>
      </c>
      <c r="C2189" t="s">
        <v>961</v>
      </c>
      <c r="D2189" t="s">
        <v>960</v>
      </c>
      <c r="E2189" t="s">
        <v>854</v>
      </c>
      <c r="F2189" s="78">
        <v>7155</v>
      </c>
      <c r="G2189" s="78">
        <v>22411</v>
      </c>
      <c r="H2189" s="78">
        <v>557</v>
      </c>
      <c r="I2189" s="78">
        <v>1752</v>
      </c>
      <c r="J2189" s="78">
        <v>3908</v>
      </c>
      <c r="K2189" s="78">
        <v>12120</v>
      </c>
      <c r="L2189" s="78">
        <v>1642</v>
      </c>
      <c r="M2189" s="78">
        <v>5192</v>
      </c>
      <c r="N2189" s="78">
        <v>575</v>
      </c>
      <c r="O2189" s="78">
        <v>1851</v>
      </c>
      <c r="P2189" s="78">
        <v>473</v>
      </c>
      <c r="Q2189" s="78">
        <v>1496</v>
      </c>
      <c r="R2189" s="79">
        <v>6.6107617051013284E-2</v>
      </c>
      <c r="S2189" s="79">
        <v>6.6752933827138455E-2</v>
      </c>
      <c r="T2189" s="78" t="str">
        <f>VLOOKUP(Table5[[#This Row],[ODS Code]],Lookup!A:D,4,FALSE)</f>
        <v>Brent</v>
      </c>
      <c r="U2189" s="78" t="str">
        <f>VLOOKUP(Table5[[#This Row],[ODS Code]],Lookup!A:E,3,FALSE)</f>
        <v>Harness North</v>
      </c>
      <c r="V2189" s="78" t="str">
        <f>VLOOKUP(Table5[[#This Row],[ODS Code]],Lookup!A:F,2,FALSE)</f>
        <v>LANFRANC MEDICAL CENTRE</v>
      </c>
      <c r="W2189" s="78" t="str">
        <f>VLOOKUP(Table5[[#This Row],[ODS Code]],Lookup!A:G,5,FALSE)</f>
        <v>E84083</v>
      </c>
    </row>
    <row r="2190" spans="1:23" x14ac:dyDescent="0.35">
      <c r="A2190" s="80">
        <v>45566</v>
      </c>
      <c r="B2190" t="s">
        <v>239</v>
      </c>
      <c r="C2190" t="s">
        <v>962</v>
      </c>
      <c r="D2190" t="s">
        <v>960</v>
      </c>
      <c r="E2190" t="s">
        <v>854</v>
      </c>
      <c r="F2190" s="78">
        <v>5829</v>
      </c>
      <c r="G2190" s="78">
        <v>13723</v>
      </c>
      <c r="H2190" s="78">
        <v>680</v>
      </c>
      <c r="I2190" s="78">
        <v>1655</v>
      </c>
      <c r="J2190" s="78">
        <v>1996</v>
      </c>
      <c r="K2190" s="78">
        <v>4497</v>
      </c>
      <c r="L2190" s="78">
        <v>1543</v>
      </c>
      <c r="M2190" s="78">
        <v>3761</v>
      </c>
      <c r="N2190" s="78">
        <v>985</v>
      </c>
      <c r="O2190" s="78">
        <v>2313</v>
      </c>
      <c r="P2190" s="78">
        <v>625</v>
      </c>
      <c r="Q2190" s="78">
        <v>1497</v>
      </c>
      <c r="R2190" s="79">
        <v>0.10722250814891061</v>
      </c>
      <c r="S2190" s="79">
        <v>0.10908693434380237</v>
      </c>
      <c r="T2190" s="78" t="str">
        <f>VLOOKUP(Table5[[#This Row],[ODS Code]],Lookup!A:D,4,FALSE)</f>
        <v>Brent</v>
      </c>
      <c r="U2190" s="78" t="str">
        <f>VLOOKUP(Table5[[#This Row],[ODS Code]],Lookup!A:E,3,FALSE)</f>
        <v>Harness North</v>
      </c>
      <c r="V2190" s="78" t="str">
        <f>VLOOKUP(Table5[[#This Row],[ODS Code]],Lookup!A:F,2,FALSE)</f>
        <v>PEARL MEDICAL PRACTICE</v>
      </c>
      <c r="W2190" s="78" t="str">
        <f>VLOOKUP(Table5[[#This Row],[ODS Code]],Lookup!A:G,5,FALSE)</f>
        <v>E84701</v>
      </c>
    </row>
    <row r="2191" spans="1:23" x14ac:dyDescent="0.35">
      <c r="A2191" s="80">
        <v>45566</v>
      </c>
      <c r="B2191" t="s">
        <v>250</v>
      </c>
      <c r="C2191" t="s">
        <v>249</v>
      </c>
      <c r="D2191" t="s">
        <v>960</v>
      </c>
      <c r="E2191" t="s">
        <v>854</v>
      </c>
      <c r="F2191" s="78">
        <v>7377</v>
      </c>
      <c r="G2191" s="78">
        <v>19610</v>
      </c>
      <c r="H2191" s="78">
        <v>440</v>
      </c>
      <c r="I2191" s="78">
        <v>1177</v>
      </c>
      <c r="J2191" s="78">
        <v>4524</v>
      </c>
      <c r="K2191" s="78">
        <v>12036</v>
      </c>
      <c r="L2191" s="78">
        <v>1367</v>
      </c>
      <c r="M2191" s="78">
        <v>3634</v>
      </c>
      <c r="N2191" s="78">
        <v>601</v>
      </c>
      <c r="O2191" s="78">
        <v>1567</v>
      </c>
      <c r="P2191" s="78">
        <v>445</v>
      </c>
      <c r="Q2191" s="78">
        <v>1196</v>
      </c>
      <c r="R2191" s="79">
        <v>6.0322624373051373E-2</v>
      </c>
      <c r="S2191" s="79">
        <v>6.0989291177970424E-2</v>
      </c>
      <c r="T2191" s="78" t="str">
        <f>VLOOKUP(Table5[[#This Row],[ODS Code]],Lookup!A:D,4,FALSE)</f>
        <v>Brent</v>
      </c>
      <c r="U2191" s="78" t="str">
        <f>VLOOKUP(Table5[[#This Row],[ODS Code]],Lookup!A:E,3,FALSE)</f>
        <v>Harness North</v>
      </c>
      <c r="V2191" s="78" t="str">
        <f>VLOOKUP(Table5[[#This Row],[ODS Code]],Lookup!A:F,2,FALSE)</f>
        <v>Preston Hill Surgery</v>
      </c>
      <c r="W2191" s="78" t="str">
        <f>VLOOKUP(Table5[[#This Row],[ODS Code]],Lookup!A:G,5,FALSE)</f>
        <v>E84030</v>
      </c>
    </row>
    <row r="2192" spans="1:23" x14ac:dyDescent="0.35">
      <c r="A2192" s="80">
        <v>45566</v>
      </c>
      <c r="B2192" t="s">
        <v>251</v>
      </c>
      <c r="C2192" t="s">
        <v>963</v>
      </c>
      <c r="D2192" t="s">
        <v>960</v>
      </c>
      <c r="E2192" t="s">
        <v>854</v>
      </c>
      <c r="F2192" s="78">
        <v>1743</v>
      </c>
      <c r="G2192" s="78">
        <v>3562</v>
      </c>
      <c r="H2192" s="78">
        <v>162</v>
      </c>
      <c r="I2192" s="78">
        <v>324</v>
      </c>
      <c r="J2192" s="78">
        <v>852</v>
      </c>
      <c r="K2192" s="78">
        <v>1780</v>
      </c>
      <c r="L2192" s="78">
        <v>420</v>
      </c>
      <c r="M2192" s="78">
        <v>840</v>
      </c>
      <c r="N2192" s="78">
        <v>170</v>
      </c>
      <c r="O2192" s="78">
        <v>340</v>
      </c>
      <c r="P2192" s="78">
        <v>139</v>
      </c>
      <c r="Q2192" s="78">
        <v>278</v>
      </c>
      <c r="R2192" s="79">
        <v>7.9747561675272513E-2</v>
      </c>
      <c r="S2192" s="79">
        <v>7.8046041549691178E-2</v>
      </c>
      <c r="T2192" s="78" t="str">
        <f>VLOOKUP(Table5[[#This Row],[ODS Code]],Lookup!A:D,4,FALSE)</f>
        <v>Brent</v>
      </c>
      <c r="U2192" s="78" t="str">
        <f>VLOOKUP(Table5[[#This Row],[ODS Code]],Lookup!A:E,3,FALSE)</f>
        <v>Harness North</v>
      </c>
      <c r="V2192" s="78" t="str">
        <f>VLOOKUP(Table5[[#This Row],[ODS Code]],Lookup!A:F,2,FALSE)</f>
        <v>PRESTON MEDICAL CENTRE</v>
      </c>
      <c r="W2192" s="78" t="str">
        <f>VLOOKUP(Table5[[#This Row],[ODS Code]],Lookup!A:G,5,FALSE)</f>
        <v>E84678</v>
      </c>
    </row>
    <row r="2193" spans="1:23" x14ac:dyDescent="0.35">
      <c r="A2193" s="80">
        <v>45566</v>
      </c>
      <c r="B2193" t="s">
        <v>274</v>
      </c>
      <c r="C2193" t="s">
        <v>964</v>
      </c>
      <c r="D2193" t="s">
        <v>960</v>
      </c>
      <c r="E2193" t="s">
        <v>854</v>
      </c>
      <c r="F2193" s="78">
        <v>6096</v>
      </c>
      <c r="G2193" s="78">
        <v>14325</v>
      </c>
      <c r="H2193" s="78">
        <v>475</v>
      </c>
      <c r="I2193" s="78">
        <v>1076</v>
      </c>
      <c r="J2193" s="78">
        <v>3754</v>
      </c>
      <c r="K2193" s="78">
        <v>8791</v>
      </c>
      <c r="L2193" s="78">
        <v>1191</v>
      </c>
      <c r="M2193" s="78">
        <v>2818</v>
      </c>
      <c r="N2193" s="78">
        <v>375</v>
      </c>
      <c r="O2193" s="78">
        <v>904</v>
      </c>
      <c r="P2193" s="78">
        <v>301</v>
      </c>
      <c r="Q2193" s="78">
        <v>736</v>
      </c>
      <c r="R2193" s="79">
        <v>4.9376640419947507E-2</v>
      </c>
      <c r="S2193" s="79">
        <v>5.1378708551483424E-2</v>
      </c>
      <c r="T2193" s="78" t="str">
        <f>VLOOKUP(Table5[[#This Row],[ODS Code]],Lookup!A:D,4,FALSE)</f>
        <v>Brent</v>
      </c>
      <c r="U2193" s="78" t="str">
        <f>VLOOKUP(Table5[[#This Row],[ODS Code]],Lookup!A:E,3,FALSE)</f>
        <v>Harness North</v>
      </c>
      <c r="V2193" s="78" t="str">
        <f>VLOOKUP(Table5[[#This Row],[ODS Code]],Lookup!A:F,2,FALSE)</f>
        <v>SMS MEDICAL PRACTICE</v>
      </c>
      <c r="W2193" s="78" t="str">
        <f>VLOOKUP(Table5[[#This Row],[ODS Code]],Lookup!A:G,5,FALSE)</f>
        <v>Y01090</v>
      </c>
    </row>
    <row r="2194" spans="1:23" x14ac:dyDescent="0.35">
      <c r="A2194" s="80">
        <v>45566</v>
      </c>
      <c r="B2194" t="s">
        <v>370</v>
      </c>
      <c r="C2194" t="s">
        <v>965</v>
      </c>
      <c r="D2194" t="s">
        <v>960</v>
      </c>
      <c r="E2194" t="s">
        <v>854</v>
      </c>
      <c r="F2194" s="78">
        <v>6004</v>
      </c>
      <c r="G2194" s="78">
        <v>16652</v>
      </c>
      <c r="H2194" s="78">
        <v>434</v>
      </c>
      <c r="I2194" s="78">
        <v>1201</v>
      </c>
      <c r="J2194" s="78">
        <v>3617</v>
      </c>
      <c r="K2194" s="78">
        <v>10131</v>
      </c>
      <c r="L2194" s="78">
        <v>1227</v>
      </c>
      <c r="M2194" s="78">
        <v>3345</v>
      </c>
      <c r="N2194" s="78">
        <v>413</v>
      </c>
      <c r="O2194" s="78">
        <v>1127</v>
      </c>
      <c r="P2194" s="78">
        <v>313</v>
      </c>
      <c r="Q2194" s="78">
        <v>848</v>
      </c>
      <c r="R2194" s="79">
        <v>5.2131912058627584E-2</v>
      </c>
      <c r="S2194" s="79">
        <v>5.0924813836175836E-2</v>
      </c>
      <c r="T2194" s="78" t="str">
        <f>VLOOKUP(Table5[[#This Row],[ODS Code]],Lookup!A:D,4,FALSE)</f>
        <v>Brent</v>
      </c>
      <c r="U2194" s="78" t="str">
        <f>VLOOKUP(Table5[[#This Row],[ODS Code]],Lookup!A:E,3,FALSE)</f>
        <v>Harness North</v>
      </c>
      <c r="V2194" s="78" t="str">
        <f>VLOOKUP(Table5[[#This Row],[ODS Code]],Lookup!A:F,2,FALSE)</f>
        <v>THE SUNFLOWER MEDICAL CENTRE</v>
      </c>
      <c r="W2194" s="78" t="str">
        <f>VLOOKUP(Table5[[#This Row],[ODS Code]],Lookup!A:G,5,FALSE)</f>
        <v>E84626</v>
      </c>
    </row>
    <row r="2195" spans="1:23" x14ac:dyDescent="0.35">
      <c r="A2195" s="80">
        <v>45566</v>
      </c>
      <c r="B2195" t="s">
        <v>371</v>
      </c>
      <c r="C2195" t="s">
        <v>966</v>
      </c>
      <c r="D2195" t="s">
        <v>960</v>
      </c>
      <c r="E2195" t="s">
        <v>854</v>
      </c>
      <c r="F2195" s="78">
        <v>9608</v>
      </c>
      <c r="G2195" s="78">
        <v>23873</v>
      </c>
      <c r="H2195" s="78">
        <v>1049</v>
      </c>
      <c r="I2195" s="78">
        <v>2662</v>
      </c>
      <c r="J2195" s="78">
        <v>4002</v>
      </c>
      <c r="K2195" s="78">
        <v>9894</v>
      </c>
      <c r="L2195" s="78">
        <v>2609</v>
      </c>
      <c r="M2195" s="78">
        <v>6515</v>
      </c>
      <c r="N2195" s="78">
        <v>1191</v>
      </c>
      <c r="O2195" s="78">
        <v>2923</v>
      </c>
      <c r="P2195" s="78">
        <v>757</v>
      </c>
      <c r="Q2195" s="78">
        <v>1879</v>
      </c>
      <c r="R2195" s="79">
        <v>7.8788509575353868E-2</v>
      </c>
      <c r="S2195" s="79">
        <v>7.8708164034683531E-2</v>
      </c>
      <c r="T2195" s="78" t="str">
        <f>VLOOKUP(Table5[[#This Row],[ODS Code]],Lookup!A:D,4,FALSE)</f>
        <v>Brent</v>
      </c>
      <c r="U2195" s="78" t="str">
        <f>VLOOKUP(Table5[[#This Row],[ODS Code]],Lookup!A:E,3,FALSE)</f>
        <v>Harness North</v>
      </c>
      <c r="V2195" s="78" t="str">
        <f>VLOOKUP(Table5[[#This Row],[ODS Code]],Lookup!A:F,2,FALSE)</f>
        <v>THE SURGERY</v>
      </c>
      <c r="W2195" s="78" t="str">
        <f>VLOOKUP(Table5[[#This Row],[ODS Code]],Lookup!A:G,5,FALSE)</f>
        <v>E84635</v>
      </c>
    </row>
    <row r="2196" spans="1:23" x14ac:dyDescent="0.35">
      <c r="A2196" s="80">
        <v>45566</v>
      </c>
      <c r="B2196" t="s">
        <v>394</v>
      </c>
      <c r="C2196" t="s">
        <v>967</v>
      </c>
      <c r="D2196" t="s">
        <v>960</v>
      </c>
      <c r="E2196" t="s">
        <v>854</v>
      </c>
      <c r="F2196" s="78">
        <v>35596</v>
      </c>
      <c r="G2196" s="78">
        <v>77047</v>
      </c>
      <c r="H2196" s="78">
        <v>3042</v>
      </c>
      <c r="I2196" s="78">
        <v>6585</v>
      </c>
      <c r="J2196" s="78">
        <v>16559</v>
      </c>
      <c r="K2196" s="78">
        <v>36006</v>
      </c>
      <c r="L2196" s="78">
        <v>6859</v>
      </c>
      <c r="M2196" s="78">
        <v>14901</v>
      </c>
      <c r="N2196" s="78">
        <v>4972</v>
      </c>
      <c r="O2196" s="78">
        <v>10666</v>
      </c>
      <c r="P2196" s="78">
        <v>4164</v>
      </c>
      <c r="Q2196" s="78">
        <v>8889</v>
      </c>
      <c r="R2196" s="79">
        <v>0.11697943589167323</v>
      </c>
      <c r="S2196" s="79">
        <v>0.1153711370981349</v>
      </c>
      <c r="T2196" s="78" t="str">
        <f>VLOOKUP(Table5[[#This Row],[ODS Code]],Lookup!A:D,4,FALSE)</f>
        <v>Brent</v>
      </c>
      <c r="U2196" s="78" t="str">
        <f>VLOOKUP(Table5[[#This Row],[ODS Code]],Lookup!A:E,3,FALSE)</f>
        <v>Harness North</v>
      </c>
      <c r="V2196" s="78" t="str">
        <f>VLOOKUP(Table5[[#This Row],[ODS Code]],Lookup!A:F,2,FALSE)</f>
        <v>WEMBLEY PARK DRIVE MEDICAL CENTRE</v>
      </c>
      <c r="W2196" s="78" t="str">
        <f>VLOOKUP(Table5[[#This Row],[ODS Code]],Lookup!A:G,5,FALSE)</f>
        <v>E84709</v>
      </c>
    </row>
    <row r="2197" spans="1:23" x14ac:dyDescent="0.35">
      <c r="A2197" s="80">
        <v>45566</v>
      </c>
      <c r="B2197" t="s">
        <v>406</v>
      </c>
      <c r="C2197" t="s">
        <v>968</v>
      </c>
      <c r="D2197" t="s">
        <v>960</v>
      </c>
      <c r="E2197" t="s">
        <v>854</v>
      </c>
      <c r="F2197" s="78">
        <v>5019</v>
      </c>
      <c r="G2197" s="78">
        <v>9960</v>
      </c>
      <c r="H2197" s="78">
        <v>520</v>
      </c>
      <c r="I2197" s="78">
        <v>985</v>
      </c>
      <c r="J2197" s="78">
        <v>1289</v>
      </c>
      <c r="K2197" s="78">
        <v>2913</v>
      </c>
      <c r="L2197" s="78">
        <v>1722</v>
      </c>
      <c r="M2197" s="78">
        <v>3259</v>
      </c>
      <c r="N2197" s="78">
        <v>768</v>
      </c>
      <c r="O2197" s="78">
        <v>1455</v>
      </c>
      <c r="P2197" s="78">
        <v>720</v>
      </c>
      <c r="Q2197" s="78">
        <v>1348</v>
      </c>
      <c r="R2197" s="79">
        <v>0.14345487148834429</v>
      </c>
      <c r="S2197" s="79">
        <v>0.13534136546184738</v>
      </c>
      <c r="T2197" s="78" t="str">
        <f>VLOOKUP(Table5[[#This Row],[ODS Code]],Lookup!A:D,4,FALSE)</f>
        <v>Brent</v>
      </c>
      <c r="U2197" s="78" t="str">
        <f>VLOOKUP(Table5[[#This Row],[ODS Code]],Lookup!A:E,3,FALSE)</f>
        <v>Harness North</v>
      </c>
      <c r="V2197" s="78" t="str">
        <f>VLOOKUP(Table5[[#This Row],[ODS Code]],Lookup!A:F,2,FALSE)</f>
        <v>WILLOW TREE FAMILY DOCTORS</v>
      </c>
      <c r="W2197" s="78" t="str">
        <f>VLOOKUP(Table5[[#This Row],[ODS Code]],Lookup!A:G,5,FALSE)</f>
        <v>E84015</v>
      </c>
    </row>
    <row r="2198" spans="1:23" x14ac:dyDescent="0.35">
      <c r="A2198" s="80">
        <v>45566</v>
      </c>
      <c r="B2198" t="s">
        <v>41</v>
      </c>
      <c r="C2198" t="s">
        <v>969</v>
      </c>
      <c r="D2198" t="s">
        <v>970</v>
      </c>
      <c r="E2198" t="s">
        <v>854</v>
      </c>
      <c r="F2198" s="78">
        <v>4838</v>
      </c>
      <c r="G2198" s="78">
        <v>12283</v>
      </c>
      <c r="H2198" s="78">
        <v>319</v>
      </c>
      <c r="I2198" s="78">
        <v>743</v>
      </c>
      <c r="J2198" s="78">
        <v>2270</v>
      </c>
      <c r="K2198" s="78">
        <v>6152</v>
      </c>
      <c r="L2198" s="78">
        <v>1279</v>
      </c>
      <c r="M2198" s="78">
        <v>3048</v>
      </c>
      <c r="N2198" s="78">
        <v>553</v>
      </c>
      <c r="O2198" s="78">
        <v>1353</v>
      </c>
      <c r="P2198" s="78">
        <v>417</v>
      </c>
      <c r="Q2198" s="78">
        <v>987</v>
      </c>
      <c r="R2198" s="79">
        <v>8.6192641587432825E-2</v>
      </c>
      <c r="S2198" s="79">
        <v>8.0354962142798997E-2</v>
      </c>
      <c r="T2198" s="78" t="str">
        <f>VLOOKUP(Table5[[#This Row],[ODS Code]],Lookup!A:D,4,FALSE)</f>
        <v>Brent</v>
      </c>
      <c r="U2198" s="78" t="str">
        <f>VLOOKUP(Table5[[#This Row],[ODS Code]],Lookup!A:E,3,FALSE)</f>
        <v>Harness South</v>
      </c>
      <c r="V2198" s="78" t="str">
        <f>VLOOKUP(Table5[[#This Row],[ODS Code]],Lookup!A:F,2,FALSE)</f>
        <v>BRENTFIELD MEDICAL CENTRE</v>
      </c>
      <c r="W2198" s="78" t="str">
        <f>VLOOKUP(Table5[[#This Row],[ODS Code]],Lookup!A:G,5,FALSE)</f>
        <v>E84031</v>
      </c>
    </row>
    <row r="2199" spans="1:23" x14ac:dyDescent="0.35">
      <c r="A2199" s="80">
        <v>45566</v>
      </c>
      <c r="B2199" t="s">
        <v>72</v>
      </c>
      <c r="C2199" t="s">
        <v>971</v>
      </c>
      <c r="D2199" t="s">
        <v>970</v>
      </c>
      <c r="E2199" t="s">
        <v>854</v>
      </c>
      <c r="F2199" s="78">
        <v>3196</v>
      </c>
      <c r="G2199" s="78">
        <v>6436</v>
      </c>
      <c r="H2199" s="78">
        <v>144</v>
      </c>
      <c r="I2199" s="78">
        <v>288</v>
      </c>
      <c r="J2199" s="78">
        <v>1998</v>
      </c>
      <c r="K2199" s="78">
        <v>4029</v>
      </c>
      <c r="L2199" s="78">
        <v>625</v>
      </c>
      <c r="M2199" s="78">
        <v>1256</v>
      </c>
      <c r="N2199" s="78">
        <v>226</v>
      </c>
      <c r="O2199" s="78">
        <v>452</v>
      </c>
      <c r="P2199" s="78">
        <v>203</v>
      </c>
      <c r="Q2199" s="78">
        <v>411</v>
      </c>
      <c r="R2199" s="79">
        <v>6.3516896120150185E-2</v>
      </c>
      <c r="S2199" s="79">
        <v>6.3859540087010572E-2</v>
      </c>
      <c r="T2199" s="78" t="str">
        <f>VLOOKUP(Table5[[#This Row],[ODS Code]],Lookup!A:D,4,FALSE)</f>
        <v>Brent</v>
      </c>
      <c r="U2199" s="78" t="str">
        <f>VLOOKUP(Table5[[#This Row],[ODS Code]],Lookup!A:E,3,FALSE)</f>
        <v>Harness South</v>
      </c>
      <c r="V2199" s="78" t="str">
        <f>VLOOKUP(Table5[[#This Row],[ODS Code]],Lookup!A:F,2,FALSE)</f>
        <v>CHURCH END MEDICAL CENTRE</v>
      </c>
      <c r="W2199" s="78" t="str">
        <f>VLOOKUP(Table5[[#This Row],[ODS Code]],Lookup!A:G,5,FALSE)</f>
        <v>E84013</v>
      </c>
    </row>
    <row r="2200" spans="1:23" x14ac:dyDescent="0.35">
      <c r="A2200" s="80">
        <v>45566</v>
      </c>
      <c r="B2200" t="s">
        <v>114</v>
      </c>
      <c r="C2200" t="s">
        <v>972</v>
      </c>
      <c r="D2200" t="s">
        <v>970</v>
      </c>
      <c r="E2200" t="s">
        <v>854</v>
      </c>
      <c r="F2200" s="78">
        <v>6801</v>
      </c>
      <c r="G2200" s="78">
        <v>14517</v>
      </c>
      <c r="H2200" s="78">
        <v>571</v>
      </c>
      <c r="I2200" s="78">
        <v>1166</v>
      </c>
      <c r="J2200" s="78">
        <v>2613</v>
      </c>
      <c r="K2200" s="78">
        <v>6011</v>
      </c>
      <c r="L2200" s="78">
        <v>1936</v>
      </c>
      <c r="M2200" s="78">
        <v>3951</v>
      </c>
      <c r="N2200" s="78">
        <v>995</v>
      </c>
      <c r="O2200" s="78">
        <v>2002</v>
      </c>
      <c r="P2200" s="78">
        <v>686</v>
      </c>
      <c r="Q2200" s="78">
        <v>1387</v>
      </c>
      <c r="R2200" s="79">
        <v>0.10086751948242906</v>
      </c>
      <c r="S2200" s="79">
        <v>9.554315629951092E-2</v>
      </c>
      <c r="T2200" s="78" t="str">
        <f>VLOOKUP(Table5[[#This Row],[ODS Code]],Lookup!A:D,4,FALSE)</f>
        <v>Brent</v>
      </c>
      <c r="U2200" s="78" t="str">
        <f>VLOOKUP(Table5[[#This Row],[ODS Code]],Lookup!A:E,3,FALSE)</f>
        <v>Harness South</v>
      </c>
      <c r="V2200" s="78" t="str">
        <f>VLOOKUP(Table5[[#This Row],[ODS Code]],Lookup!A:F,2,FALSE)</f>
        <v>FORTY WILLOWS SURGERY</v>
      </c>
      <c r="W2200" s="78" t="str">
        <f>VLOOKUP(Table5[[#This Row],[ODS Code]],Lookup!A:G,5,FALSE)</f>
        <v>E84002</v>
      </c>
    </row>
    <row r="2201" spans="1:23" x14ac:dyDescent="0.35">
      <c r="A2201" s="80">
        <v>45566</v>
      </c>
      <c r="B2201" t="s">
        <v>115</v>
      </c>
      <c r="C2201" t="s">
        <v>973</v>
      </c>
      <c r="D2201" t="s">
        <v>970</v>
      </c>
      <c r="E2201" t="s">
        <v>854</v>
      </c>
      <c r="F2201" s="78">
        <v>6816</v>
      </c>
      <c r="G2201" s="78">
        <v>17440</v>
      </c>
      <c r="H2201" s="78">
        <v>496</v>
      </c>
      <c r="I2201" s="78">
        <v>1169</v>
      </c>
      <c r="J2201" s="78">
        <v>3542</v>
      </c>
      <c r="K2201" s="78">
        <v>9802</v>
      </c>
      <c r="L2201" s="78">
        <v>1477</v>
      </c>
      <c r="M2201" s="78">
        <v>3415</v>
      </c>
      <c r="N2201" s="78">
        <v>689</v>
      </c>
      <c r="O2201" s="78">
        <v>1620</v>
      </c>
      <c r="P2201" s="78">
        <v>612</v>
      </c>
      <c r="Q2201" s="78">
        <v>1434</v>
      </c>
      <c r="R2201" s="79">
        <v>8.9788732394366202E-2</v>
      </c>
      <c r="S2201" s="79">
        <v>8.2224770642201836E-2</v>
      </c>
      <c r="T2201" s="78" t="str">
        <f>VLOOKUP(Table5[[#This Row],[ODS Code]],Lookup!A:D,4,FALSE)</f>
        <v>Brent</v>
      </c>
      <c r="U2201" s="78" t="str">
        <f>VLOOKUP(Table5[[#This Row],[ODS Code]],Lookup!A:E,3,FALSE)</f>
        <v>Harness South</v>
      </c>
      <c r="V2201" s="78" t="str">
        <f>VLOOKUP(Table5[[#This Row],[ODS Code]],Lookup!A:F,2,FALSE)</f>
        <v>FREUCHEN MEDICAL CENTRE</v>
      </c>
      <c r="W2201" s="78" t="str">
        <f>VLOOKUP(Table5[[#This Row],[ODS Code]],Lookup!A:G,5,FALSE)</f>
        <v>E84074</v>
      </c>
    </row>
    <row r="2202" spans="1:23" x14ac:dyDescent="0.35">
      <c r="A2202" s="80">
        <v>45566</v>
      </c>
      <c r="B2202" t="s">
        <v>162</v>
      </c>
      <c r="C2202" t="s">
        <v>974</v>
      </c>
      <c r="D2202" t="s">
        <v>970</v>
      </c>
      <c r="E2202" t="s">
        <v>854</v>
      </c>
      <c r="F2202" s="78">
        <v>1885</v>
      </c>
      <c r="G2202" s="78">
        <v>4343</v>
      </c>
      <c r="H2202" s="78">
        <v>204</v>
      </c>
      <c r="I2202" s="78">
        <v>442</v>
      </c>
      <c r="J2202" s="78">
        <v>633</v>
      </c>
      <c r="K2202" s="78">
        <v>1615</v>
      </c>
      <c r="L2202" s="78">
        <v>512</v>
      </c>
      <c r="M2202" s="78">
        <v>1123</v>
      </c>
      <c r="N2202" s="78">
        <v>294</v>
      </c>
      <c r="O2202" s="78">
        <v>641</v>
      </c>
      <c r="P2202" s="78">
        <v>242</v>
      </c>
      <c r="Q2202" s="78">
        <v>522</v>
      </c>
      <c r="R2202" s="79">
        <v>0.12838196286472148</v>
      </c>
      <c r="S2202" s="79">
        <v>0.12019341469030624</v>
      </c>
      <c r="T2202" s="78" t="str">
        <f>VLOOKUP(Table5[[#This Row],[ODS Code]],Lookup!A:D,4,FALSE)</f>
        <v>Brent</v>
      </c>
      <c r="U2202" s="78" t="str">
        <f>VLOOKUP(Table5[[#This Row],[ODS Code]],Lookup!A:E,3,FALSE)</f>
        <v>Harness South</v>
      </c>
      <c r="V2202" s="78" t="str">
        <f>VLOOKUP(Table5[[#This Row],[ODS Code]],Lookup!A:F,2,FALSE)</f>
        <v>HILLTOP MEDICAL PRACTICE</v>
      </c>
      <c r="W2202" s="78" t="str">
        <f>VLOOKUP(Table5[[#This Row],[ODS Code]],Lookup!A:G,5,FALSE)</f>
        <v>E84637</v>
      </c>
    </row>
    <row r="2203" spans="1:23" x14ac:dyDescent="0.35">
      <c r="A2203" s="80">
        <v>45566</v>
      </c>
      <c r="B2203" t="s">
        <v>233</v>
      </c>
      <c r="C2203" t="s">
        <v>975</v>
      </c>
      <c r="D2203" t="s">
        <v>970</v>
      </c>
      <c r="E2203" t="s">
        <v>854</v>
      </c>
      <c r="F2203" s="78">
        <v>0</v>
      </c>
      <c r="G2203" s="78">
        <v>0</v>
      </c>
      <c r="H2203" s="78">
        <v>0</v>
      </c>
      <c r="I2203" s="78">
        <v>0</v>
      </c>
      <c r="J2203" s="78">
        <v>0</v>
      </c>
      <c r="K2203" s="78">
        <v>0</v>
      </c>
      <c r="L2203" s="78">
        <v>0</v>
      </c>
      <c r="M2203" s="78">
        <v>0</v>
      </c>
      <c r="N2203" s="78">
        <v>0</v>
      </c>
      <c r="O2203" s="78">
        <v>0</v>
      </c>
      <c r="P2203" s="78">
        <v>0</v>
      </c>
      <c r="Q2203" s="78">
        <v>0</v>
      </c>
      <c r="R2203" s="79">
        <v>0</v>
      </c>
      <c r="S2203" s="79">
        <v>0</v>
      </c>
      <c r="T2203" s="78" t="str">
        <f>VLOOKUP(Table5[[#This Row],[ODS Code]],Lookup!A:D,4,FALSE)</f>
        <v>Brent</v>
      </c>
      <c r="U2203" s="78" t="str">
        <f>VLOOKUP(Table5[[#This Row],[ODS Code]],Lookup!A:E,3,FALSE)</f>
        <v>Harness South</v>
      </c>
      <c r="V2203" s="78" t="str">
        <f>VLOOKUP(Table5[[#This Row],[ODS Code]],Lookup!A:F,2,FALSE)</f>
        <v>OXGATE GARDENS SURGERY</v>
      </c>
      <c r="W2203" s="78" t="str">
        <f>VLOOKUP(Table5[[#This Row],[ODS Code]],Lookup!A:G,5,FALSE)</f>
        <v>E84076</v>
      </c>
    </row>
    <row r="2204" spans="1:23" x14ac:dyDescent="0.35">
      <c r="A2204" s="80">
        <v>45566</v>
      </c>
      <c r="B2204" t="s">
        <v>237</v>
      </c>
      <c r="C2204" t="s">
        <v>976</v>
      </c>
      <c r="D2204" t="s">
        <v>970</v>
      </c>
      <c r="E2204" t="s">
        <v>854</v>
      </c>
      <c r="F2204" s="78">
        <v>14973</v>
      </c>
      <c r="G2204" s="78">
        <v>41347</v>
      </c>
      <c r="H2204" s="78">
        <v>1532</v>
      </c>
      <c r="I2204" s="78">
        <v>4058</v>
      </c>
      <c r="J2204" s="78">
        <v>7324</v>
      </c>
      <c r="K2204" s="78">
        <v>21154</v>
      </c>
      <c r="L2204" s="78">
        <v>3418</v>
      </c>
      <c r="M2204" s="78">
        <v>9111</v>
      </c>
      <c r="N2204" s="78">
        <v>1336</v>
      </c>
      <c r="O2204" s="78">
        <v>3508</v>
      </c>
      <c r="P2204" s="78">
        <v>1363</v>
      </c>
      <c r="Q2204" s="78">
        <v>3516</v>
      </c>
      <c r="R2204" s="79">
        <v>9.1030521605556664E-2</v>
      </c>
      <c r="S2204" s="79">
        <v>8.5036399255085007E-2</v>
      </c>
      <c r="T2204" s="78" t="str">
        <f>VLOOKUP(Table5[[#This Row],[ODS Code]],Lookup!A:D,4,FALSE)</f>
        <v>Brent</v>
      </c>
      <c r="U2204" s="78" t="str">
        <f>VLOOKUP(Table5[[#This Row],[ODS Code]],Lookup!A:E,3,FALSE)</f>
        <v>Harness South</v>
      </c>
      <c r="V2204" s="78" t="str">
        <f>VLOOKUP(Table5[[#This Row],[ODS Code]],Lookup!A:F,2,FALSE)</f>
        <v>ACTON LANE SURGERY</v>
      </c>
      <c r="W2204" s="78" t="str">
        <f>VLOOKUP(Table5[[#This Row],[ODS Code]],Lookup!A:G,5,FALSE)</f>
        <v>E84645</v>
      </c>
    </row>
    <row r="2205" spans="1:23" x14ac:dyDescent="0.35">
      <c r="A2205" s="80">
        <v>45566</v>
      </c>
      <c r="B2205" t="s">
        <v>260</v>
      </c>
      <c r="C2205" t="s">
        <v>977</v>
      </c>
      <c r="D2205" t="s">
        <v>970</v>
      </c>
      <c r="E2205" t="s">
        <v>854</v>
      </c>
      <c r="F2205" s="78">
        <v>5440</v>
      </c>
      <c r="G2205" s="78">
        <v>10885</v>
      </c>
      <c r="H2205" s="78">
        <v>678</v>
      </c>
      <c r="I2205" s="78">
        <v>1357</v>
      </c>
      <c r="J2205" s="78">
        <v>1848</v>
      </c>
      <c r="K2205" s="78">
        <v>3699</v>
      </c>
      <c r="L2205" s="78">
        <v>1603</v>
      </c>
      <c r="M2205" s="78">
        <v>3206</v>
      </c>
      <c r="N2205" s="78">
        <v>726</v>
      </c>
      <c r="O2205" s="78">
        <v>1452</v>
      </c>
      <c r="P2205" s="78">
        <v>585</v>
      </c>
      <c r="Q2205" s="78">
        <v>1171</v>
      </c>
      <c r="R2205" s="79">
        <v>0.10753676470588236</v>
      </c>
      <c r="S2205" s="79">
        <v>0.10757923748277445</v>
      </c>
      <c r="T2205" s="78" t="str">
        <f>VLOOKUP(Table5[[#This Row],[ODS Code]],Lookup!A:D,4,FALSE)</f>
        <v>Brent</v>
      </c>
      <c r="U2205" s="78" t="str">
        <f>VLOOKUP(Table5[[#This Row],[ODS Code]],Lookup!A:E,3,FALSE)</f>
        <v>Harness South</v>
      </c>
      <c r="V2205" s="78" t="str">
        <f>VLOOKUP(Table5[[#This Row],[ODS Code]],Lookup!A:F,2,FALSE)</f>
        <v>ROUNDWOOD PARK MEDICAL CENTRE</v>
      </c>
      <c r="W2205" s="78" t="str">
        <f>VLOOKUP(Table5[[#This Row],[ODS Code]],Lookup!A:G,5,FALSE)</f>
        <v>E84656</v>
      </c>
    </row>
    <row r="2206" spans="1:23" x14ac:dyDescent="0.35">
      <c r="A2206" s="80">
        <v>45566</v>
      </c>
      <c r="B2206" t="s">
        <v>368</v>
      </c>
      <c r="C2206" t="s">
        <v>978</v>
      </c>
      <c r="D2206" t="s">
        <v>970</v>
      </c>
      <c r="E2206" t="s">
        <v>854</v>
      </c>
      <c r="F2206" s="78">
        <v>4615</v>
      </c>
      <c r="G2206" s="78">
        <v>7835</v>
      </c>
      <c r="H2206" s="78">
        <v>265</v>
      </c>
      <c r="I2206" s="78">
        <v>466</v>
      </c>
      <c r="J2206" s="78">
        <v>2781</v>
      </c>
      <c r="K2206" s="78">
        <v>4577</v>
      </c>
      <c r="L2206" s="78">
        <v>908</v>
      </c>
      <c r="M2206" s="78">
        <v>1595</v>
      </c>
      <c r="N2206" s="78">
        <v>357</v>
      </c>
      <c r="O2206" s="78">
        <v>638</v>
      </c>
      <c r="P2206" s="78">
        <v>304</v>
      </c>
      <c r="Q2206" s="78">
        <v>559</v>
      </c>
      <c r="R2206" s="79">
        <v>6.5872156013001087E-2</v>
      </c>
      <c r="S2206" s="79">
        <v>7.1346522016592209E-2</v>
      </c>
      <c r="T2206" s="78" t="str">
        <f>VLOOKUP(Table5[[#This Row],[ODS Code]],Lookup!A:D,4,FALSE)</f>
        <v>Brent</v>
      </c>
      <c r="U2206" s="78" t="str">
        <f>VLOOKUP(Table5[[#This Row],[ODS Code]],Lookup!A:E,3,FALSE)</f>
        <v>Harness South</v>
      </c>
      <c r="V2206" s="78" t="str">
        <f>VLOOKUP(Table5[[#This Row],[ODS Code]],Lookup!A:F,2,FALSE)</f>
        <v>STONEBRIDGE MEDICAL CENTRE</v>
      </c>
      <c r="W2206" s="78" t="str">
        <f>VLOOKUP(Table5[[#This Row],[ODS Code]],Lookup!A:G,5,FALSE)</f>
        <v>E84028</v>
      </c>
    </row>
    <row r="2207" spans="1:23" x14ac:dyDescent="0.35">
      <c r="A2207" s="80">
        <v>45566</v>
      </c>
      <c r="B2207" t="s">
        <v>390</v>
      </c>
      <c r="C2207" t="s">
        <v>979</v>
      </c>
      <c r="D2207" t="s">
        <v>970</v>
      </c>
      <c r="E2207" t="s">
        <v>854</v>
      </c>
      <c r="F2207" s="78">
        <v>4828</v>
      </c>
      <c r="G2207" s="78">
        <v>10388</v>
      </c>
      <c r="H2207" s="78">
        <v>348</v>
      </c>
      <c r="I2207" s="78">
        <v>732</v>
      </c>
      <c r="J2207" s="78">
        <v>2156</v>
      </c>
      <c r="K2207" s="78">
        <v>4747</v>
      </c>
      <c r="L2207" s="78">
        <v>1347</v>
      </c>
      <c r="M2207" s="78">
        <v>2824</v>
      </c>
      <c r="N2207" s="78">
        <v>458</v>
      </c>
      <c r="O2207" s="78">
        <v>983</v>
      </c>
      <c r="P2207" s="78">
        <v>519</v>
      </c>
      <c r="Q2207" s="78">
        <v>1102</v>
      </c>
      <c r="R2207" s="79">
        <v>0.10749792874896437</v>
      </c>
      <c r="S2207" s="79">
        <v>0.10608394301116673</v>
      </c>
      <c r="T2207" s="78" t="str">
        <f>VLOOKUP(Table5[[#This Row],[ODS Code]],Lookup!A:D,4,FALSE)</f>
        <v>Brent</v>
      </c>
      <c r="U2207" s="78" t="str">
        <f>VLOOKUP(Table5[[#This Row],[ODS Code]],Lookup!A:E,3,FALSE)</f>
        <v>Harness South</v>
      </c>
      <c r="V2207" s="78" t="str">
        <f>VLOOKUP(Table5[[#This Row],[ODS Code]],Lookup!A:F,2,FALSE)</f>
        <v>WALM LANE SURGERY</v>
      </c>
      <c r="W2207" s="78" t="str">
        <f>VLOOKUP(Table5[[#This Row],[ODS Code]],Lookup!A:G,5,FALSE)</f>
        <v>E84086</v>
      </c>
    </row>
    <row r="2208" spans="1:23" x14ac:dyDescent="0.35">
      <c r="A2208" s="80">
        <v>45566</v>
      </c>
      <c r="B2208" t="s">
        <v>110</v>
      </c>
      <c r="C2208" t="s">
        <v>980</v>
      </c>
      <c r="D2208" t="s">
        <v>981</v>
      </c>
      <c r="E2208" t="s">
        <v>854</v>
      </c>
      <c r="F2208" s="78">
        <v>3590</v>
      </c>
      <c r="G2208" s="78">
        <v>9226</v>
      </c>
      <c r="H2208" s="78">
        <v>275</v>
      </c>
      <c r="I2208" s="78">
        <v>719</v>
      </c>
      <c r="J2208" s="78">
        <v>1627</v>
      </c>
      <c r="K2208" s="78">
        <v>4302</v>
      </c>
      <c r="L2208" s="78">
        <v>1040</v>
      </c>
      <c r="M2208" s="78">
        <v>2612</v>
      </c>
      <c r="N2208" s="78">
        <v>365</v>
      </c>
      <c r="O2208" s="78">
        <v>883</v>
      </c>
      <c r="P2208" s="78">
        <v>283</v>
      </c>
      <c r="Q2208" s="78">
        <v>710</v>
      </c>
      <c r="R2208" s="79">
        <v>7.8830083565459605E-2</v>
      </c>
      <c r="S2208" s="79">
        <v>7.6956427487535228E-2</v>
      </c>
      <c r="T2208" s="78" t="str">
        <f>VLOOKUP(Table5[[#This Row],[ODS Code]],Lookup!A:D,4,FALSE)</f>
        <v>Harrow</v>
      </c>
      <c r="U2208" s="78" t="str">
        <f>VLOOKUP(Table5[[#This Row],[ODS Code]],Lookup!A:E,3,FALSE)</f>
        <v>Harrow Collaborative Network</v>
      </c>
      <c r="V2208" s="78" t="str">
        <f>VLOOKUP(Table5[[#This Row],[ODS Code]],Lookup!A:F,2,FALSE)</f>
        <v>FIRST CHOICE MEDICAL CARE</v>
      </c>
      <c r="W2208" s="78" t="str">
        <f>VLOOKUP(Table5[[#This Row],[ODS Code]],Lookup!A:G,5,FALSE)</f>
        <v>Y05080</v>
      </c>
    </row>
    <row r="2209" spans="1:23" x14ac:dyDescent="0.35">
      <c r="A2209" s="80">
        <v>45566</v>
      </c>
      <c r="B2209" t="s">
        <v>155</v>
      </c>
      <c r="C2209" t="s">
        <v>982</v>
      </c>
      <c r="D2209" t="s">
        <v>981</v>
      </c>
      <c r="E2209" t="s">
        <v>854</v>
      </c>
      <c r="F2209" s="78">
        <v>2569</v>
      </c>
      <c r="G2209" s="78">
        <v>7652</v>
      </c>
      <c r="H2209" s="78">
        <v>198</v>
      </c>
      <c r="I2209" s="78">
        <v>587</v>
      </c>
      <c r="J2209" s="78">
        <v>1409</v>
      </c>
      <c r="K2209" s="78">
        <v>4196</v>
      </c>
      <c r="L2209" s="78">
        <v>672</v>
      </c>
      <c r="M2209" s="78">
        <v>2004</v>
      </c>
      <c r="N2209" s="78">
        <v>165</v>
      </c>
      <c r="O2209" s="78">
        <v>491</v>
      </c>
      <c r="P2209" s="78">
        <v>125</v>
      </c>
      <c r="Q2209" s="78">
        <v>374</v>
      </c>
      <c r="R2209" s="79">
        <v>4.865706500583885E-2</v>
      </c>
      <c r="S2209" s="79">
        <v>4.8876110820700473E-2</v>
      </c>
      <c r="T2209" s="78" t="str">
        <f>VLOOKUP(Table5[[#This Row],[ODS Code]],Lookup!A:D,4,FALSE)</f>
        <v>Harrow</v>
      </c>
      <c r="U2209" s="78" t="str">
        <f>VLOOKUP(Table5[[#This Row],[ODS Code]],Lookup!A:E,3,FALSE)</f>
        <v>Harrow Collaborative Network</v>
      </c>
      <c r="V2209" s="78" t="str">
        <f>VLOOKUP(Table5[[#This Row],[ODS Code]],Lookup!A:F,2,FALSE)</f>
        <v>HEADSTONE LANE MEDICAL CENTRE</v>
      </c>
      <c r="W2209" s="78" t="str">
        <f>VLOOKUP(Table5[[#This Row],[ODS Code]],Lookup!A:G,5,FALSE)</f>
        <v>E84676</v>
      </c>
    </row>
    <row r="2210" spans="1:23" x14ac:dyDescent="0.35">
      <c r="A2210" s="80">
        <v>45566</v>
      </c>
      <c r="B2210" t="s">
        <v>156</v>
      </c>
      <c r="C2210" t="s">
        <v>983</v>
      </c>
      <c r="D2210" t="s">
        <v>981</v>
      </c>
      <c r="E2210" t="s">
        <v>854</v>
      </c>
      <c r="F2210" s="78">
        <v>329</v>
      </c>
      <c r="G2210" s="78">
        <v>658</v>
      </c>
      <c r="H2210" s="78">
        <v>36</v>
      </c>
      <c r="I2210" s="78">
        <v>72</v>
      </c>
      <c r="J2210" s="78">
        <v>146</v>
      </c>
      <c r="K2210" s="78">
        <v>292</v>
      </c>
      <c r="L2210" s="78">
        <v>83</v>
      </c>
      <c r="M2210" s="78">
        <v>166</v>
      </c>
      <c r="N2210" s="78">
        <v>36</v>
      </c>
      <c r="O2210" s="78">
        <v>72</v>
      </c>
      <c r="P2210" s="78">
        <v>28</v>
      </c>
      <c r="Q2210" s="78">
        <v>56</v>
      </c>
      <c r="R2210" s="79">
        <v>8.5106382978723402E-2</v>
      </c>
      <c r="S2210" s="79">
        <v>8.5106382978723402E-2</v>
      </c>
      <c r="T2210" s="78" t="str">
        <f>VLOOKUP(Table5[[#This Row],[ODS Code]],Lookup!A:D,4,FALSE)</f>
        <v>Harrow</v>
      </c>
      <c r="U2210" s="78" t="str">
        <f>VLOOKUP(Table5[[#This Row],[ODS Code]],Lookup!A:E,3,FALSE)</f>
        <v>Harrow Collaborative Network</v>
      </c>
      <c r="V2210" s="78" t="str">
        <f>VLOOKUP(Table5[[#This Row],[ODS Code]],Lookup!A:F,2,FALSE)</f>
        <v>HEADSTONE ROAD SURGERY</v>
      </c>
      <c r="W2210" s="78" t="str">
        <f>VLOOKUP(Table5[[#This Row],[ODS Code]],Lookup!A:G,5,FALSE)</f>
        <v>E84680</v>
      </c>
    </row>
    <row r="2211" spans="1:23" x14ac:dyDescent="0.35">
      <c r="A2211" s="80">
        <v>45566</v>
      </c>
      <c r="B2211" t="s">
        <v>182</v>
      </c>
      <c r="C2211" t="s">
        <v>984</v>
      </c>
      <c r="D2211" t="s">
        <v>981</v>
      </c>
      <c r="E2211" t="s">
        <v>854</v>
      </c>
      <c r="F2211" s="78">
        <v>931</v>
      </c>
      <c r="G2211" s="78">
        <v>2152</v>
      </c>
      <c r="H2211" s="78">
        <v>96</v>
      </c>
      <c r="I2211" s="78">
        <v>216</v>
      </c>
      <c r="J2211" s="78">
        <v>323</v>
      </c>
      <c r="K2211" s="78">
        <v>824</v>
      </c>
      <c r="L2211" s="78">
        <v>218</v>
      </c>
      <c r="M2211" s="78">
        <v>484</v>
      </c>
      <c r="N2211" s="78">
        <v>142</v>
      </c>
      <c r="O2211" s="78">
        <v>301</v>
      </c>
      <c r="P2211" s="78">
        <v>152</v>
      </c>
      <c r="Q2211" s="78">
        <v>327</v>
      </c>
      <c r="R2211" s="79">
        <v>0.16326530612244897</v>
      </c>
      <c r="S2211" s="79">
        <v>0.15195167286245354</v>
      </c>
      <c r="T2211" s="78" t="str">
        <f>VLOOKUP(Table5[[#This Row],[ODS Code]],Lookup!A:D,4,FALSE)</f>
        <v>Harrow</v>
      </c>
      <c r="U2211" s="78" t="str">
        <f>VLOOKUP(Table5[[#This Row],[ODS Code]],Lookup!A:E,3,FALSE)</f>
        <v>Harrow Collaborative Network</v>
      </c>
      <c r="V2211" s="78" t="str">
        <f>VLOOKUP(Table5[[#This Row],[ODS Code]],Lookup!A:F,2,FALSE)</f>
        <v>KENTON CLINIC</v>
      </c>
      <c r="W2211" s="78" t="str">
        <f>VLOOKUP(Table5[[#This Row],[ODS Code]],Lookup!A:G,5,FALSE)</f>
        <v>E84647</v>
      </c>
    </row>
    <row r="2212" spans="1:23" x14ac:dyDescent="0.35">
      <c r="A2212" s="80">
        <v>45566</v>
      </c>
      <c r="B2212" t="s">
        <v>191</v>
      </c>
      <c r="C2212" t="s">
        <v>985</v>
      </c>
      <c r="D2212" t="s">
        <v>981</v>
      </c>
      <c r="E2212" t="s">
        <v>854</v>
      </c>
      <c r="F2212" s="78">
        <v>29407</v>
      </c>
      <c r="G2212" s="78">
        <v>64189</v>
      </c>
      <c r="H2212" s="78">
        <v>2244</v>
      </c>
      <c r="I2212" s="78">
        <v>4881</v>
      </c>
      <c r="J2212" s="78">
        <v>13121</v>
      </c>
      <c r="K2212" s="78">
        <v>28711</v>
      </c>
      <c r="L2212" s="78">
        <v>7691</v>
      </c>
      <c r="M2212" s="78">
        <v>16825</v>
      </c>
      <c r="N2212" s="78">
        <v>3653</v>
      </c>
      <c r="O2212" s="78">
        <v>7932</v>
      </c>
      <c r="P2212" s="78">
        <v>2698</v>
      </c>
      <c r="Q2212" s="78">
        <v>5840</v>
      </c>
      <c r="R2212" s="79">
        <v>9.1746862991804679E-2</v>
      </c>
      <c r="S2212" s="79">
        <v>9.0981320787050735E-2</v>
      </c>
      <c r="T2212" s="78" t="str">
        <f>VLOOKUP(Table5[[#This Row],[ODS Code]],Lookup!A:D,4,FALSE)</f>
        <v>Harrow</v>
      </c>
      <c r="U2212" s="78" t="str">
        <f>VLOOKUP(Table5[[#This Row],[ODS Code]],Lookup!A:E,3,FALSE)</f>
        <v>Harrow Collaborative Network</v>
      </c>
      <c r="V2212" s="78" t="str">
        <f>VLOOKUP(Table5[[#This Row],[ODS Code]],Lookup!A:F,2,FALSE)</f>
        <v>KINGS ROAD MEDICAL CENTRE</v>
      </c>
      <c r="W2212" s="78" t="str">
        <f>VLOOKUP(Table5[[#This Row],[ODS Code]],Lookup!A:G,5,FALSE)</f>
        <v>E84005</v>
      </c>
    </row>
    <row r="2213" spans="1:23" x14ac:dyDescent="0.35">
      <c r="A2213" s="80">
        <v>45566</v>
      </c>
      <c r="B2213" t="s">
        <v>244</v>
      </c>
      <c r="C2213" t="s">
        <v>986</v>
      </c>
      <c r="D2213" t="s">
        <v>981</v>
      </c>
      <c r="E2213" t="s">
        <v>854</v>
      </c>
      <c r="F2213" s="78">
        <v>1443</v>
      </c>
      <c r="G2213" s="78">
        <v>2894</v>
      </c>
      <c r="H2213" s="78">
        <v>200</v>
      </c>
      <c r="I2213" s="78">
        <v>403</v>
      </c>
      <c r="J2213" s="78">
        <v>298</v>
      </c>
      <c r="K2213" s="78">
        <v>565</v>
      </c>
      <c r="L2213" s="78">
        <v>466</v>
      </c>
      <c r="M2213" s="78">
        <v>950</v>
      </c>
      <c r="N2213" s="78">
        <v>246</v>
      </c>
      <c r="O2213" s="78">
        <v>502</v>
      </c>
      <c r="P2213" s="78">
        <v>233</v>
      </c>
      <c r="Q2213" s="78">
        <v>474</v>
      </c>
      <c r="R2213" s="79">
        <v>0.16146916146916146</v>
      </c>
      <c r="S2213" s="79">
        <v>0.16378714581893572</v>
      </c>
      <c r="T2213" s="78" t="str">
        <f>VLOOKUP(Table5[[#This Row],[ODS Code]],Lookup!A:D,4,FALSE)</f>
        <v>Harrow</v>
      </c>
      <c r="U2213" s="78" t="str">
        <f>VLOOKUP(Table5[[#This Row],[ODS Code]],Lookup!A:E,3,FALSE)</f>
        <v>Harrow Collaborative Network</v>
      </c>
      <c r="V2213" s="78" t="str">
        <f>VLOOKUP(Table5[[#This Row],[ODS Code]],Lookup!A:F,2,FALSE)</f>
        <v>PINNER VIEW MEDICAL CENTRE</v>
      </c>
      <c r="W2213" s="78" t="str">
        <f>VLOOKUP(Table5[[#This Row],[ODS Code]],Lookup!A:G,5,FALSE)</f>
        <v>E84070</v>
      </c>
    </row>
    <row r="2214" spans="1:23" x14ac:dyDescent="0.35">
      <c r="A2214" s="80">
        <v>45566</v>
      </c>
      <c r="B2214" t="s">
        <v>357</v>
      </c>
      <c r="C2214" t="s">
        <v>987</v>
      </c>
      <c r="D2214" t="s">
        <v>981</v>
      </c>
      <c r="E2214" t="s">
        <v>854</v>
      </c>
      <c r="F2214" s="78">
        <v>6252</v>
      </c>
      <c r="G2214" s="78">
        <v>16578</v>
      </c>
      <c r="H2214" s="78">
        <v>518</v>
      </c>
      <c r="I2214" s="78">
        <v>1441</v>
      </c>
      <c r="J2214" s="78">
        <v>3210</v>
      </c>
      <c r="K2214" s="78">
        <v>8118</v>
      </c>
      <c r="L2214" s="78">
        <v>1498</v>
      </c>
      <c r="M2214" s="78">
        <v>4171</v>
      </c>
      <c r="N2214" s="78">
        <v>502</v>
      </c>
      <c r="O2214" s="78">
        <v>1356</v>
      </c>
      <c r="P2214" s="78">
        <v>524</v>
      </c>
      <c r="Q2214" s="78">
        <v>1492</v>
      </c>
      <c r="R2214" s="79">
        <v>8.3813179782469605E-2</v>
      </c>
      <c r="S2214" s="79">
        <v>8.9998793581855474E-2</v>
      </c>
      <c r="T2214" s="78" t="str">
        <f>VLOOKUP(Table5[[#This Row],[ODS Code]],Lookup!A:D,4,FALSE)</f>
        <v>Harrow</v>
      </c>
      <c r="U2214" s="78" t="str">
        <f>VLOOKUP(Table5[[#This Row],[ODS Code]],Lookup!A:E,3,FALSE)</f>
        <v>Harrow Collaborative Network</v>
      </c>
      <c r="V2214" s="78" t="str">
        <f>VLOOKUP(Table5[[#This Row],[ODS Code]],Lookup!A:F,2,FALSE)</f>
        <v>THE PINNER ROAD SURGERY</v>
      </c>
      <c r="W2214" s="78" t="str">
        <f>VLOOKUP(Table5[[#This Row],[ODS Code]],Lookup!A:G,5,FALSE)</f>
        <v>E84040</v>
      </c>
    </row>
    <row r="2215" spans="1:23" x14ac:dyDescent="0.35">
      <c r="A2215" s="80">
        <v>45566</v>
      </c>
      <c r="B2215" t="s">
        <v>365</v>
      </c>
      <c r="C2215" t="s">
        <v>988</v>
      </c>
      <c r="D2215" t="s">
        <v>981</v>
      </c>
      <c r="E2215" t="s">
        <v>854</v>
      </c>
      <c r="F2215" s="78">
        <v>6053</v>
      </c>
      <c r="G2215" s="78">
        <v>12265</v>
      </c>
      <c r="H2215" s="78">
        <v>471</v>
      </c>
      <c r="I2215" s="78">
        <v>898</v>
      </c>
      <c r="J2215" s="78">
        <v>2629</v>
      </c>
      <c r="K2215" s="78">
        <v>5866</v>
      </c>
      <c r="L2215" s="78">
        <v>1588</v>
      </c>
      <c r="M2215" s="78">
        <v>2990</v>
      </c>
      <c r="N2215" s="78">
        <v>701</v>
      </c>
      <c r="O2215" s="78">
        <v>1309</v>
      </c>
      <c r="P2215" s="78">
        <v>664</v>
      </c>
      <c r="Q2215" s="78">
        <v>1202</v>
      </c>
      <c r="R2215" s="79">
        <v>0.10969767057657361</v>
      </c>
      <c r="S2215" s="79">
        <v>9.800244598450876E-2</v>
      </c>
      <c r="T2215" s="78" t="str">
        <f>VLOOKUP(Table5[[#This Row],[ODS Code]],Lookup!A:D,4,FALSE)</f>
        <v>Harrow</v>
      </c>
      <c r="U2215" s="78" t="str">
        <f>VLOOKUP(Table5[[#This Row],[ODS Code]],Lookup!A:E,3,FALSE)</f>
        <v>Harrow Collaborative Network</v>
      </c>
      <c r="V2215" s="78" t="str">
        <f>VLOOKUP(Table5[[#This Row],[ODS Code]],Lookup!A:F,2,FALSE)</f>
        <v>THE SHAFTESBURY MEDICAL CENTRE</v>
      </c>
      <c r="W2215" s="78" t="str">
        <f>VLOOKUP(Table5[[#This Row],[ODS Code]],Lookup!A:G,5,FALSE)</f>
        <v>E84062</v>
      </c>
    </row>
    <row r="2216" spans="1:23" x14ac:dyDescent="0.35">
      <c r="A2216" s="80">
        <v>45566</v>
      </c>
      <c r="B2216" t="s">
        <v>413</v>
      </c>
      <c r="C2216" t="s">
        <v>989</v>
      </c>
      <c r="D2216" t="s">
        <v>981</v>
      </c>
      <c r="E2216" t="s">
        <v>854</v>
      </c>
      <c r="F2216" s="78">
        <v>9614</v>
      </c>
      <c r="G2216" s="78">
        <v>14722</v>
      </c>
      <c r="H2216" s="78">
        <v>418</v>
      </c>
      <c r="I2216" s="78">
        <v>657</v>
      </c>
      <c r="J2216" s="78">
        <v>6732</v>
      </c>
      <c r="K2216" s="78">
        <v>10121</v>
      </c>
      <c r="L2216" s="78">
        <v>1203</v>
      </c>
      <c r="M2216" s="78">
        <v>1891</v>
      </c>
      <c r="N2216" s="78">
        <v>637</v>
      </c>
      <c r="O2216" s="78">
        <v>1047</v>
      </c>
      <c r="P2216" s="78">
        <v>624</v>
      </c>
      <c r="Q2216" s="78">
        <v>1006</v>
      </c>
      <c r="R2216" s="79">
        <v>6.4905346369877256E-2</v>
      </c>
      <c r="S2216" s="79">
        <v>6.8333106914821362E-2</v>
      </c>
      <c r="T2216" s="78" t="str">
        <f>VLOOKUP(Table5[[#This Row],[ODS Code]],Lookup!A:D,4,FALSE)</f>
        <v>Harrow</v>
      </c>
      <c r="U2216" s="78" t="str">
        <f>VLOOKUP(Table5[[#This Row],[ODS Code]],Lookup!A:E,3,FALSE)</f>
        <v>Harrow Collaborative Network</v>
      </c>
      <c r="V2216" s="78" t="str">
        <f>VLOOKUP(Table5[[#This Row],[ODS Code]],Lookup!A:F,2,FALSE)</f>
        <v>ZAIN MEDICAL CENTRE</v>
      </c>
      <c r="W2216" s="78" t="str">
        <f>VLOOKUP(Table5[[#This Row],[ODS Code]],Lookup!A:G,5,FALSE)</f>
        <v>E84653</v>
      </c>
    </row>
    <row r="2217" spans="1:23" x14ac:dyDescent="0.35">
      <c r="A2217" s="80">
        <v>45566</v>
      </c>
      <c r="B2217" t="s">
        <v>28</v>
      </c>
      <c r="C2217" t="s">
        <v>990</v>
      </c>
      <c r="D2217" t="s">
        <v>991</v>
      </c>
      <c r="E2217" t="s">
        <v>854</v>
      </c>
      <c r="F2217" s="78">
        <v>8270</v>
      </c>
      <c r="G2217" s="78">
        <v>20179</v>
      </c>
      <c r="H2217" s="78">
        <v>660</v>
      </c>
      <c r="I2217" s="78">
        <v>1461</v>
      </c>
      <c r="J2217" s="78">
        <v>3517</v>
      </c>
      <c r="K2217" s="78">
        <v>9604</v>
      </c>
      <c r="L2217" s="78">
        <v>2184</v>
      </c>
      <c r="M2217" s="78">
        <v>4870</v>
      </c>
      <c r="N2217" s="78">
        <v>943</v>
      </c>
      <c r="O2217" s="78">
        <v>2094</v>
      </c>
      <c r="P2217" s="78">
        <v>966</v>
      </c>
      <c r="Q2217" s="78">
        <v>2150</v>
      </c>
      <c r="R2217" s="79">
        <v>0.11680773881499396</v>
      </c>
      <c r="S2217" s="79">
        <v>0.10654640963377769</v>
      </c>
      <c r="T2217" s="78" t="str">
        <f>VLOOKUP(Table5[[#This Row],[ODS Code]],Lookup!A:D,4,FALSE)</f>
        <v>Harrow</v>
      </c>
      <c r="U2217" s="78" t="str">
        <f>VLOOKUP(Table5[[#This Row],[ODS Code]],Lookup!A:E,3,FALSE)</f>
        <v>Harrow East PCN</v>
      </c>
      <c r="V2217" s="78" t="str">
        <f>VLOOKUP(Table5[[#This Row],[ODS Code]],Lookup!A:F,2,FALSE)</f>
        <v>BACON LANE SURGERY</v>
      </c>
      <c r="W2217" s="78" t="str">
        <f>VLOOKUP(Table5[[#This Row],[ODS Code]],Lookup!A:G,5,FALSE)</f>
        <v>E84014</v>
      </c>
    </row>
    <row r="2218" spans="1:23" x14ac:dyDescent="0.35">
      <c r="A2218" s="80">
        <v>45566</v>
      </c>
      <c r="B2218" t="s">
        <v>169</v>
      </c>
      <c r="C2218" t="s">
        <v>992</v>
      </c>
      <c r="D2218" t="s">
        <v>991</v>
      </c>
      <c r="E2218" t="s">
        <v>854</v>
      </c>
      <c r="F2218" s="78">
        <v>58782</v>
      </c>
      <c r="G2218" s="78">
        <v>160375</v>
      </c>
      <c r="H2218" s="78">
        <v>4734</v>
      </c>
      <c r="I2218" s="78">
        <v>12677</v>
      </c>
      <c r="J2218" s="78">
        <v>28662</v>
      </c>
      <c r="K2218" s="78">
        <v>81114</v>
      </c>
      <c r="L2218" s="78">
        <v>13115</v>
      </c>
      <c r="M2218" s="78">
        <v>34868</v>
      </c>
      <c r="N2218" s="78">
        <v>7172</v>
      </c>
      <c r="O2218" s="78">
        <v>18412</v>
      </c>
      <c r="P2218" s="78">
        <v>5099</v>
      </c>
      <c r="Q2218" s="78">
        <v>13304</v>
      </c>
      <c r="R2218" s="79">
        <v>8.6744241434452724E-2</v>
      </c>
      <c r="S2218" s="79">
        <v>8.2955572876071706E-2</v>
      </c>
      <c r="T2218" s="78" t="str">
        <f>VLOOKUP(Table5[[#This Row],[ODS Code]],Lookup!A:D,4,FALSE)</f>
        <v>Harrow</v>
      </c>
      <c r="U2218" s="78" t="str">
        <f>VLOOKUP(Table5[[#This Row],[ODS Code]],Lookup!A:E,3,FALSE)</f>
        <v>Harrow East PCN</v>
      </c>
      <c r="V2218" s="78" t="str">
        <f>VLOOKUP(Table5[[#This Row],[ODS Code]],Lookup!A:F,2,FALSE)</f>
        <v>HONEYPOT MEDICAL CENTRE</v>
      </c>
      <c r="W2218" s="78" t="str">
        <f>VLOOKUP(Table5[[#This Row],[ODS Code]],Lookup!A:G,5,FALSE)</f>
        <v>E84039</v>
      </c>
    </row>
    <row r="2219" spans="1:23" x14ac:dyDescent="0.35">
      <c r="A2219" s="80">
        <v>45566</v>
      </c>
      <c r="B2219" t="s">
        <v>216</v>
      </c>
      <c r="C2219" t="s">
        <v>993</v>
      </c>
      <c r="D2219" t="s">
        <v>991</v>
      </c>
      <c r="E2219" t="s">
        <v>854</v>
      </c>
      <c r="F2219" s="78">
        <v>35949</v>
      </c>
      <c r="G2219" s="78">
        <v>97655</v>
      </c>
      <c r="H2219" s="78">
        <v>2410</v>
      </c>
      <c r="I2219" s="78">
        <v>6210</v>
      </c>
      <c r="J2219" s="78">
        <v>21641</v>
      </c>
      <c r="K2219" s="78">
        <v>61043</v>
      </c>
      <c r="L2219" s="78">
        <v>7798</v>
      </c>
      <c r="M2219" s="78">
        <v>20057</v>
      </c>
      <c r="N2219" s="78">
        <v>2297</v>
      </c>
      <c r="O2219" s="78">
        <v>5788</v>
      </c>
      <c r="P2219" s="78">
        <v>1803</v>
      </c>
      <c r="Q2219" s="78">
        <v>4557</v>
      </c>
      <c r="R2219" s="79">
        <v>5.0154385379287326E-2</v>
      </c>
      <c r="S2219" s="79">
        <v>4.6664277302749475E-2</v>
      </c>
      <c r="T2219" s="78" t="str">
        <f>VLOOKUP(Table5[[#This Row],[ODS Code]],Lookup!A:D,4,FALSE)</f>
        <v>Harrow</v>
      </c>
      <c r="U2219" s="78" t="str">
        <f>VLOOKUP(Table5[[#This Row],[ODS Code]],Lookup!A:E,3,FALSE)</f>
        <v>Harrow East PCN</v>
      </c>
      <c r="V2219" s="78" t="str">
        <f>VLOOKUP(Table5[[#This Row],[ODS Code]],Lookup!A:F,2,FALSE)</f>
        <v>HARNESS HARROW PRACTICE</v>
      </c>
      <c r="W2219" s="78" t="str">
        <f>VLOOKUP(Table5[[#This Row],[ODS Code]],Lookup!A:G,5,FALSE)</f>
        <v>E84075</v>
      </c>
    </row>
    <row r="2220" spans="1:23" x14ac:dyDescent="0.35">
      <c r="A2220" s="80">
        <v>45566</v>
      </c>
      <c r="B2220" t="s">
        <v>27</v>
      </c>
      <c r="C2220" t="s">
        <v>994</v>
      </c>
      <c r="D2220" t="s">
        <v>995</v>
      </c>
      <c r="E2220" t="s">
        <v>854</v>
      </c>
      <c r="F2220" s="78">
        <v>5697</v>
      </c>
      <c r="G2220" s="78">
        <v>13077</v>
      </c>
      <c r="H2220" s="78">
        <v>449</v>
      </c>
      <c r="I2220" s="78">
        <v>993</v>
      </c>
      <c r="J2220" s="78">
        <v>2465</v>
      </c>
      <c r="K2220" s="78">
        <v>6007</v>
      </c>
      <c r="L2220" s="78">
        <v>1530</v>
      </c>
      <c r="M2220" s="78">
        <v>3342</v>
      </c>
      <c r="N2220" s="78">
        <v>743</v>
      </c>
      <c r="O2220" s="78">
        <v>1622</v>
      </c>
      <c r="P2220" s="78">
        <v>510</v>
      </c>
      <c r="Q2220" s="78">
        <v>1113</v>
      </c>
      <c r="R2220" s="79">
        <v>8.952080042127436E-2</v>
      </c>
      <c r="S2220" s="79">
        <v>8.5111264051387928E-2</v>
      </c>
      <c r="T2220" s="78" t="str">
        <f>VLOOKUP(Table5[[#This Row],[ODS Code]],Lookup!A:D,4,FALSE)</f>
        <v>Harrow</v>
      </c>
      <c r="U2220" s="78" t="str">
        <f>VLOOKUP(Table5[[#This Row],[ODS Code]],Lookup!A:E,3,FALSE)</f>
        <v>Health Alliance PCN</v>
      </c>
      <c r="V2220" s="78" t="str">
        <f>VLOOKUP(Table5[[#This Row],[ODS Code]],Lookup!A:F,2,FALSE)</f>
        <v>ASPRI MEDICAL CENTRE</v>
      </c>
      <c r="W2220" s="78" t="str">
        <f>VLOOKUP(Table5[[#This Row],[ODS Code]],Lookup!A:G,5,FALSE)</f>
        <v>E84658</v>
      </c>
    </row>
    <row r="2221" spans="1:23" x14ac:dyDescent="0.35">
      <c r="A2221" s="80">
        <v>45566</v>
      </c>
      <c r="B2221" t="s">
        <v>36</v>
      </c>
      <c r="C2221" t="s">
        <v>996</v>
      </c>
      <c r="D2221" t="s">
        <v>995</v>
      </c>
      <c r="E2221" t="s">
        <v>854</v>
      </c>
      <c r="F2221" s="78">
        <v>13476</v>
      </c>
      <c r="G2221" s="78">
        <v>30311</v>
      </c>
      <c r="H2221" s="78">
        <v>1049</v>
      </c>
      <c r="I2221" s="78">
        <v>2369</v>
      </c>
      <c r="J2221" s="78">
        <v>6958</v>
      </c>
      <c r="K2221" s="78">
        <v>15619</v>
      </c>
      <c r="L2221" s="78">
        <v>2735</v>
      </c>
      <c r="M2221" s="78">
        <v>6164</v>
      </c>
      <c r="N2221" s="78">
        <v>1490</v>
      </c>
      <c r="O2221" s="78">
        <v>3321</v>
      </c>
      <c r="P2221" s="78">
        <v>1244</v>
      </c>
      <c r="Q2221" s="78">
        <v>2838</v>
      </c>
      <c r="R2221" s="79">
        <v>9.2312258830513499E-2</v>
      </c>
      <c r="S2221" s="79">
        <v>9.3629375474250279E-2</v>
      </c>
      <c r="T2221" s="78" t="str">
        <f>VLOOKUP(Table5[[#This Row],[ODS Code]],Lookup!A:D,4,FALSE)</f>
        <v>Harrow</v>
      </c>
      <c r="U2221" s="78" t="str">
        <f>VLOOKUP(Table5[[#This Row],[ODS Code]],Lookup!A:E,3,FALSE)</f>
        <v>Health Alliance PCN</v>
      </c>
      <c r="V2221" s="78" t="str">
        <f>VLOOKUP(Table5[[#This Row],[ODS Code]],Lookup!A:F,2,FALSE)</f>
        <v>BELMONT HEALTH CENTRE</v>
      </c>
      <c r="W2221" s="78" t="str">
        <f>VLOOKUP(Table5[[#This Row],[ODS Code]],Lookup!A:G,5,FALSE)</f>
        <v>E84069</v>
      </c>
    </row>
    <row r="2222" spans="1:23" x14ac:dyDescent="0.35">
      <c r="A2222" s="80">
        <v>45566</v>
      </c>
      <c r="B2222" t="s">
        <v>316</v>
      </c>
      <c r="C2222" t="s">
        <v>997</v>
      </c>
      <c r="D2222" t="s">
        <v>995</v>
      </c>
      <c r="E2222" t="s">
        <v>854</v>
      </c>
      <c r="F2222" s="78">
        <v>6886</v>
      </c>
      <c r="G2222" s="78">
        <v>22877</v>
      </c>
      <c r="H2222" s="78">
        <v>647</v>
      </c>
      <c r="I2222" s="78">
        <v>2191</v>
      </c>
      <c r="J2222" s="78">
        <v>3038</v>
      </c>
      <c r="K2222" s="78">
        <v>9860</v>
      </c>
      <c r="L2222" s="78">
        <v>1910</v>
      </c>
      <c r="M2222" s="78">
        <v>6544</v>
      </c>
      <c r="N2222" s="78">
        <v>583</v>
      </c>
      <c r="O2222" s="78">
        <v>1896</v>
      </c>
      <c r="P2222" s="78">
        <v>708</v>
      </c>
      <c r="Q2222" s="78">
        <v>2386</v>
      </c>
      <c r="R2222" s="79">
        <v>0.10281731048504211</v>
      </c>
      <c r="S2222" s="79">
        <v>0.10429689207500983</v>
      </c>
      <c r="T2222" s="78" t="str">
        <f>VLOOKUP(Table5[[#This Row],[ODS Code]],Lookup!A:D,4,FALSE)</f>
        <v>Harrow</v>
      </c>
      <c r="U2222" s="78" t="str">
        <f>VLOOKUP(Table5[[#This Row],[ODS Code]],Lookup!A:E,3,FALSE)</f>
        <v>Health Alliance PCN</v>
      </c>
      <c r="V2222" s="78" t="str">
        <f>VLOOKUP(Table5[[#This Row],[ODS Code]],Lookup!A:F,2,FALSE)</f>
        <v>THE CIRCLE PRACTICE</v>
      </c>
      <c r="W2222" s="78" t="str">
        <f>VLOOKUP(Table5[[#This Row],[ODS Code]],Lookup!A:G,5,FALSE)</f>
        <v>E84004</v>
      </c>
    </row>
    <row r="2223" spans="1:23" x14ac:dyDescent="0.35">
      <c r="A2223" s="80">
        <v>45566</v>
      </c>
      <c r="B2223" t="s">
        <v>317</v>
      </c>
      <c r="C2223" t="s">
        <v>998</v>
      </c>
      <c r="D2223" t="s">
        <v>995</v>
      </c>
      <c r="E2223" t="s">
        <v>854</v>
      </c>
      <c r="F2223" s="78">
        <v>664</v>
      </c>
      <c r="G2223" s="78">
        <v>1541</v>
      </c>
      <c r="H2223" s="78">
        <v>47</v>
      </c>
      <c r="I2223" s="78">
        <v>113</v>
      </c>
      <c r="J2223" s="78">
        <v>365</v>
      </c>
      <c r="K2223" s="78">
        <v>837</v>
      </c>
      <c r="L2223" s="78">
        <v>165</v>
      </c>
      <c r="M2223" s="78">
        <v>375</v>
      </c>
      <c r="N2223" s="78">
        <v>51</v>
      </c>
      <c r="O2223" s="78">
        <v>121</v>
      </c>
      <c r="P2223" s="78">
        <v>36</v>
      </c>
      <c r="Q2223" s="78">
        <v>95</v>
      </c>
      <c r="R2223" s="79">
        <v>5.4216867469879519E-2</v>
      </c>
      <c r="S2223" s="79">
        <v>6.1648280337443219E-2</v>
      </c>
      <c r="T2223" s="78" t="str">
        <f>VLOOKUP(Table5[[#This Row],[ODS Code]],Lookup!A:D,4,FALSE)</f>
        <v>Harrow</v>
      </c>
      <c r="U2223" s="78" t="str">
        <f>VLOOKUP(Table5[[#This Row],[ODS Code]],Lookup!A:E,3,FALSE)</f>
        <v>Health Alliance PCN</v>
      </c>
      <c r="V2223" s="78" t="str">
        <f>VLOOKUP(Table5[[#This Row],[ODS Code]],Lookup!A:F,2,FALSE)</f>
        <v>THE CIVIC MEDICAL CENTRE</v>
      </c>
      <c r="W2223" s="78" t="str">
        <f>VLOOKUP(Table5[[#This Row],[ODS Code]],Lookup!A:G,5,FALSE)</f>
        <v>E84617</v>
      </c>
    </row>
    <row r="2224" spans="1:23" x14ac:dyDescent="0.35">
      <c r="A2224" s="80">
        <v>45566</v>
      </c>
      <c r="B2224" t="s">
        <v>367</v>
      </c>
      <c r="C2224" t="s">
        <v>999</v>
      </c>
      <c r="D2224" t="s">
        <v>995</v>
      </c>
      <c r="E2224" t="s">
        <v>854</v>
      </c>
      <c r="F2224" s="78">
        <v>6223</v>
      </c>
      <c r="G2224" s="78">
        <v>17417</v>
      </c>
      <c r="H2224" s="78">
        <v>467</v>
      </c>
      <c r="I2224" s="78">
        <v>1331</v>
      </c>
      <c r="J2224" s="78">
        <v>2750</v>
      </c>
      <c r="K2224" s="78">
        <v>7517</v>
      </c>
      <c r="L2224" s="78">
        <v>1466</v>
      </c>
      <c r="M2224" s="78">
        <v>4190</v>
      </c>
      <c r="N2224" s="78">
        <v>699</v>
      </c>
      <c r="O2224" s="78">
        <v>1975</v>
      </c>
      <c r="P2224" s="78">
        <v>841</v>
      </c>
      <c r="Q2224" s="78">
        <v>2404</v>
      </c>
      <c r="R2224" s="79">
        <v>0.13514382130805078</v>
      </c>
      <c r="S2224" s="79">
        <v>0.1380260664867658</v>
      </c>
      <c r="T2224" s="78" t="str">
        <f>VLOOKUP(Table5[[#This Row],[ODS Code]],Lookup!A:D,4,FALSE)</f>
        <v>Harrow</v>
      </c>
      <c r="U2224" s="78" t="str">
        <f>VLOOKUP(Table5[[#This Row],[ODS Code]],Lookup!A:E,3,FALSE)</f>
        <v>Health Alliance PCN</v>
      </c>
      <c r="V2224" s="78" t="str">
        <f>VLOOKUP(Table5[[#This Row],[ODS Code]],Lookup!A:F,2,FALSE)</f>
        <v>THE STANMORE MEDICAL CENTRE</v>
      </c>
      <c r="W2224" s="78" t="str">
        <f>VLOOKUP(Table5[[#This Row],[ODS Code]],Lookup!A:G,5,FALSE)</f>
        <v>E84057</v>
      </c>
    </row>
    <row r="2225" spans="1:23" x14ac:dyDescent="0.35">
      <c r="A2225" s="80">
        <v>45566</v>
      </c>
      <c r="B2225" t="s">
        <v>369</v>
      </c>
      <c r="C2225" t="s">
        <v>1000</v>
      </c>
      <c r="D2225" t="s">
        <v>995</v>
      </c>
      <c r="E2225" t="s">
        <v>854</v>
      </c>
      <c r="F2225" s="78">
        <v>5796</v>
      </c>
      <c r="G2225" s="78">
        <v>12332</v>
      </c>
      <c r="H2225" s="78">
        <v>479</v>
      </c>
      <c r="I2225" s="78">
        <v>958</v>
      </c>
      <c r="J2225" s="78">
        <v>2230</v>
      </c>
      <c r="K2225" s="78">
        <v>5123</v>
      </c>
      <c r="L2225" s="78">
        <v>1225</v>
      </c>
      <c r="M2225" s="78">
        <v>2499</v>
      </c>
      <c r="N2225" s="78">
        <v>1048</v>
      </c>
      <c r="O2225" s="78">
        <v>2130</v>
      </c>
      <c r="P2225" s="78">
        <v>814</v>
      </c>
      <c r="Q2225" s="78">
        <v>1622</v>
      </c>
      <c r="R2225" s="79">
        <v>0.1404416839199448</v>
      </c>
      <c r="S2225" s="79">
        <v>0.13152773272786247</v>
      </c>
      <c r="T2225" s="78" t="str">
        <f>VLOOKUP(Table5[[#This Row],[ODS Code]],Lookup!A:D,4,FALSE)</f>
        <v>Harrow</v>
      </c>
      <c r="U2225" s="78" t="str">
        <f>VLOOKUP(Table5[[#This Row],[ODS Code]],Lookup!A:E,3,FALSE)</f>
        <v>Health Alliance PCN</v>
      </c>
      <c r="V2225" s="78" t="str">
        <f>VLOOKUP(Table5[[#This Row],[ODS Code]],Lookup!A:F,2,FALSE)</f>
        <v>THE STREATFIELD MEDICAL CENTRE</v>
      </c>
      <c r="W2225" s="78" t="str">
        <f>VLOOKUP(Table5[[#This Row],[ODS Code]],Lookup!A:G,5,FALSE)</f>
        <v>E84646</v>
      </c>
    </row>
    <row r="2226" spans="1:23" x14ac:dyDescent="0.35">
      <c r="A2226" s="80">
        <v>45566</v>
      </c>
      <c r="B2226" t="s">
        <v>108</v>
      </c>
      <c r="C2226" t="s">
        <v>1001</v>
      </c>
      <c r="D2226" t="s">
        <v>1002</v>
      </c>
      <c r="E2226" t="s">
        <v>854</v>
      </c>
      <c r="F2226" s="78">
        <v>13812</v>
      </c>
      <c r="G2226" s="78">
        <v>38058</v>
      </c>
      <c r="H2226" s="78">
        <v>1353</v>
      </c>
      <c r="I2226" s="78">
        <v>3655</v>
      </c>
      <c r="J2226" s="78">
        <v>5026</v>
      </c>
      <c r="K2226" s="78">
        <v>14788</v>
      </c>
      <c r="L2226" s="78">
        <v>4253</v>
      </c>
      <c r="M2226" s="78">
        <v>11376</v>
      </c>
      <c r="N2226" s="78">
        <v>1488</v>
      </c>
      <c r="O2226" s="78">
        <v>3812</v>
      </c>
      <c r="P2226" s="78">
        <v>1692</v>
      </c>
      <c r="Q2226" s="78">
        <v>4427</v>
      </c>
      <c r="R2226" s="79">
        <v>0.12250217202432667</v>
      </c>
      <c r="S2226" s="79">
        <v>0.11632245519995796</v>
      </c>
      <c r="T2226" s="78" t="str">
        <f>VLOOKUP(Table5[[#This Row],[ODS Code]],Lookup!A:D,4,FALSE)</f>
        <v>Harrow</v>
      </c>
      <c r="U2226" s="78" t="str">
        <f>VLOOKUP(Table5[[#This Row],[ODS Code]],Lookup!A:E,3,FALSE)</f>
        <v>Healthsense</v>
      </c>
      <c r="V2226" s="78" t="str">
        <f>VLOOKUP(Table5[[#This Row],[ODS Code]],Lookup!A:F,2,FALSE)</f>
        <v>ENDERLEY ROAD MEDICAL CENTRE</v>
      </c>
      <c r="W2226" s="78" t="str">
        <f>VLOOKUP(Table5[[#This Row],[ODS Code]],Lookup!A:G,5,FALSE)</f>
        <v>E84009</v>
      </c>
    </row>
    <row r="2227" spans="1:23" x14ac:dyDescent="0.35">
      <c r="A2227" s="80">
        <v>45566</v>
      </c>
      <c r="B2227" t="s">
        <v>180</v>
      </c>
      <c r="C2227" t="s">
        <v>1003</v>
      </c>
      <c r="D2227" t="s">
        <v>1002</v>
      </c>
      <c r="E2227" t="s">
        <v>854</v>
      </c>
      <c r="F2227" s="78">
        <v>5313</v>
      </c>
      <c r="G2227" s="78">
        <v>10669</v>
      </c>
      <c r="H2227" s="78">
        <v>610</v>
      </c>
      <c r="I2227" s="78">
        <v>1220</v>
      </c>
      <c r="J2227" s="78">
        <v>1806</v>
      </c>
      <c r="K2227" s="78">
        <v>3653</v>
      </c>
      <c r="L2227" s="78">
        <v>1385</v>
      </c>
      <c r="M2227" s="78">
        <v>2770</v>
      </c>
      <c r="N2227" s="78">
        <v>875</v>
      </c>
      <c r="O2227" s="78">
        <v>1752</v>
      </c>
      <c r="P2227" s="78">
        <v>637</v>
      </c>
      <c r="Q2227" s="78">
        <v>1274</v>
      </c>
      <c r="R2227" s="79">
        <v>0.11989459815546773</v>
      </c>
      <c r="S2227" s="79">
        <v>0.11941137876089605</v>
      </c>
      <c r="T2227" s="78" t="str">
        <f>VLOOKUP(Table5[[#This Row],[ODS Code]],Lookup!A:D,4,FALSE)</f>
        <v>Harrow</v>
      </c>
      <c r="U2227" s="78" t="str">
        <f>VLOOKUP(Table5[[#This Row],[ODS Code]],Lookup!A:E,3,FALSE)</f>
        <v>Healthsense</v>
      </c>
      <c r="V2227" s="78" t="str">
        <f>VLOOKUP(Table5[[#This Row],[ODS Code]],Lookup!A:F,2,FALSE)</f>
        <v>KENTON BRIDGE MEDICAL CENTRE - DR RAJA</v>
      </c>
      <c r="W2227" s="78" t="str">
        <f>VLOOKUP(Table5[[#This Row],[ODS Code]],Lookup!A:G,5,FALSE)</f>
        <v>E84663</v>
      </c>
    </row>
    <row r="2228" spans="1:23" x14ac:dyDescent="0.35">
      <c r="A2228" s="80">
        <v>45566</v>
      </c>
      <c r="B2228" t="s">
        <v>181</v>
      </c>
      <c r="C2228" t="s">
        <v>1004</v>
      </c>
      <c r="D2228" t="s">
        <v>1002</v>
      </c>
      <c r="E2228" t="s">
        <v>854</v>
      </c>
      <c r="F2228" s="78">
        <v>3486</v>
      </c>
      <c r="G2228" s="78">
        <v>7406</v>
      </c>
      <c r="H2228" s="78">
        <v>309</v>
      </c>
      <c r="I2228" s="78">
        <v>654</v>
      </c>
      <c r="J2228" s="78">
        <v>1472</v>
      </c>
      <c r="K2228" s="78">
        <v>3150</v>
      </c>
      <c r="L2228" s="78">
        <v>854</v>
      </c>
      <c r="M2228" s="78">
        <v>1816</v>
      </c>
      <c r="N2228" s="78">
        <v>481</v>
      </c>
      <c r="O2228" s="78">
        <v>1008</v>
      </c>
      <c r="P2228" s="78">
        <v>370</v>
      </c>
      <c r="Q2228" s="78">
        <v>778</v>
      </c>
      <c r="R2228" s="79">
        <v>0.10613884107860011</v>
      </c>
      <c r="S2228" s="79">
        <v>0.10504995949230354</v>
      </c>
      <c r="T2228" s="78" t="str">
        <f>VLOOKUP(Table5[[#This Row],[ODS Code]],Lookup!A:D,4,FALSE)</f>
        <v>Harrow</v>
      </c>
      <c r="U2228" s="78" t="str">
        <f>VLOOKUP(Table5[[#This Row],[ODS Code]],Lookup!A:E,3,FALSE)</f>
        <v>Healthsense</v>
      </c>
      <c r="V2228" s="78" t="str">
        <f>VLOOKUP(Table5[[#This Row],[ODS Code]],Lookup!A:F,2,FALSE)</f>
        <v>KENTON BRIDGE MEDICAL CENTRE DR GOLDEN</v>
      </c>
      <c r="W2228" s="78" t="str">
        <f>VLOOKUP(Table5[[#This Row],[ODS Code]],Lookup!A:G,5,FALSE)</f>
        <v>E84601</v>
      </c>
    </row>
    <row r="2229" spans="1:23" x14ac:dyDescent="0.35">
      <c r="A2229" s="80">
        <v>45566</v>
      </c>
      <c r="B2229" t="s">
        <v>261</v>
      </c>
      <c r="C2229" t="s">
        <v>1005</v>
      </c>
      <c r="D2229" t="s">
        <v>1002</v>
      </c>
      <c r="E2229" t="s">
        <v>854</v>
      </c>
      <c r="F2229" s="78">
        <v>10131</v>
      </c>
      <c r="G2229" s="78">
        <v>27124</v>
      </c>
      <c r="H2229" s="78">
        <v>867</v>
      </c>
      <c r="I2229" s="78">
        <v>2342</v>
      </c>
      <c r="J2229" s="78">
        <v>5033</v>
      </c>
      <c r="K2229" s="78">
        <v>13369</v>
      </c>
      <c r="L2229" s="78">
        <v>2494</v>
      </c>
      <c r="M2229" s="78">
        <v>6762</v>
      </c>
      <c r="N2229" s="78">
        <v>895</v>
      </c>
      <c r="O2229" s="78">
        <v>2374</v>
      </c>
      <c r="P2229" s="78">
        <v>842</v>
      </c>
      <c r="Q2229" s="78">
        <v>2277</v>
      </c>
      <c r="R2229" s="79">
        <v>8.3111242720363243E-2</v>
      </c>
      <c r="S2229" s="79">
        <v>8.394779531042619E-2</v>
      </c>
      <c r="T2229" s="78" t="str">
        <f>VLOOKUP(Table5[[#This Row],[ODS Code]],Lookup!A:D,4,FALSE)</f>
        <v>Harrow</v>
      </c>
      <c r="U2229" s="78" t="str">
        <f>VLOOKUP(Table5[[#This Row],[ODS Code]],Lookup!A:E,3,FALSE)</f>
        <v>Healthsense</v>
      </c>
      <c r="V2229" s="78" t="str">
        <f>VLOOKUP(Table5[[#This Row],[ODS Code]],Lookup!A:F,2,FALSE)</f>
        <v>ROXBOURNE MEDICAL CENTRE</v>
      </c>
      <c r="W2229" s="78" t="str">
        <f>VLOOKUP(Table5[[#This Row],[ODS Code]],Lookup!A:G,5,FALSE)</f>
        <v>E84022</v>
      </c>
    </row>
    <row r="2230" spans="1:23" x14ac:dyDescent="0.35">
      <c r="A2230" s="80">
        <v>45566</v>
      </c>
      <c r="B2230" t="s">
        <v>271</v>
      </c>
      <c r="C2230" t="s">
        <v>1006</v>
      </c>
      <c r="D2230" t="s">
        <v>1002</v>
      </c>
      <c r="E2230" t="s">
        <v>854</v>
      </c>
      <c r="F2230" s="78">
        <v>18974</v>
      </c>
      <c r="G2230" s="78">
        <v>44523</v>
      </c>
      <c r="H2230" s="78">
        <v>1708</v>
      </c>
      <c r="I2230" s="78">
        <v>3825</v>
      </c>
      <c r="J2230" s="78">
        <v>7006</v>
      </c>
      <c r="K2230" s="78">
        <v>18307</v>
      </c>
      <c r="L2230" s="78">
        <v>6031</v>
      </c>
      <c r="M2230" s="78">
        <v>13448</v>
      </c>
      <c r="N2230" s="78">
        <v>2098</v>
      </c>
      <c r="O2230" s="78">
        <v>4410</v>
      </c>
      <c r="P2230" s="78">
        <v>2131</v>
      </c>
      <c r="Q2230" s="78">
        <v>4533</v>
      </c>
      <c r="R2230" s="79">
        <v>0.11231158427321598</v>
      </c>
      <c r="S2230" s="79">
        <v>0.10181254632437167</v>
      </c>
      <c r="T2230" s="78" t="str">
        <f>VLOOKUP(Table5[[#This Row],[ODS Code]],Lookup!A:D,4,FALSE)</f>
        <v>Harrow</v>
      </c>
      <c r="U2230" s="78" t="str">
        <f>VLOOKUP(Table5[[#This Row],[ODS Code]],Lookup!A:E,3,FALSE)</f>
        <v>Healthsense</v>
      </c>
      <c r="V2230" s="78" t="str">
        <f>VLOOKUP(Table5[[#This Row],[ODS Code]],Lookup!A:F,2,FALSE)</f>
        <v>SIMPSON HOUSE MEDICAL CENTRE</v>
      </c>
      <c r="W2230" s="78" t="str">
        <f>VLOOKUP(Table5[[#This Row],[ODS Code]],Lookup!A:G,5,FALSE)</f>
        <v>E84008</v>
      </c>
    </row>
    <row r="2231" spans="1:23" x14ac:dyDescent="0.35">
      <c r="A2231" s="80">
        <v>45566</v>
      </c>
      <c r="B2231" t="s">
        <v>356</v>
      </c>
      <c r="C2231" t="s">
        <v>1007</v>
      </c>
      <c r="D2231" t="s">
        <v>1002</v>
      </c>
      <c r="E2231" t="s">
        <v>854</v>
      </c>
      <c r="F2231" s="78">
        <v>8148</v>
      </c>
      <c r="G2231" s="78">
        <v>16254</v>
      </c>
      <c r="H2231" s="78">
        <v>935</v>
      </c>
      <c r="I2231" s="78">
        <v>1868</v>
      </c>
      <c r="J2231" s="78">
        <v>2825</v>
      </c>
      <c r="K2231" s="78">
        <v>5630</v>
      </c>
      <c r="L2231" s="78">
        <v>1896</v>
      </c>
      <c r="M2231" s="78">
        <v>3782</v>
      </c>
      <c r="N2231" s="78">
        <v>1213</v>
      </c>
      <c r="O2231" s="78">
        <v>2426</v>
      </c>
      <c r="P2231" s="78">
        <v>1279</v>
      </c>
      <c r="Q2231" s="78">
        <v>2548</v>
      </c>
      <c r="R2231" s="79">
        <v>0.15697103583701522</v>
      </c>
      <c r="S2231" s="79">
        <v>0.15676141257536608</v>
      </c>
      <c r="T2231" s="78" t="str">
        <f>VLOOKUP(Table5[[#This Row],[ODS Code]],Lookup!A:D,4,FALSE)</f>
        <v>Harrow</v>
      </c>
      <c r="U2231" s="78" t="str">
        <f>VLOOKUP(Table5[[#This Row],[ODS Code]],Lookup!A:E,3,FALSE)</f>
        <v>Healthsense</v>
      </c>
      <c r="V2231" s="78" t="str">
        <f>VLOOKUP(Table5[[#This Row],[ODS Code]],Lookup!A:F,2,FALSE)</f>
        <v>THE PINN MEDICAL CENTRE</v>
      </c>
      <c r="W2231" s="78" t="str">
        <f>VLOOKUP(Table5[[#This Row],[ODS Code]],Lookup!A:G,5,FALSE)</f>
        <v>E84024</v>
      </c>
    </row>
    <row r="2232" spans="1:23" x14ac:dyDescent="0.35">
      <c r="A2232" s="80">
        <v>45566</v>
      </c>
      <c r="B2232" t="s">
        <v>363</v>
      </c>
      <c r="C2232" t="s">
        <v>1008</v>
      </c>
      <c r="D2232" t="s">
        <v>1002</v>
      </c>
      <c r="E2232" t="s">
        <v>854</v>
      </c>
      <c r="F2232" s="78">
        <v>26204</v>
      </c>
      <c r="G2232" s="78">
        <v>65327</v>
      </c>
      <c r="H2232" s="78">
        <v>2161</v>
      </c>
      <c r="I2232" s="78">
        <v>5339</v>
      </c>
      <c r="J2232" s="78">
        <v>11947</v>
      </c>
      <c r="K2232" s="78">
        <v>30617</v>
      </c>
      <c r="L2232" s="78">
        <v>6989</v>
      </c>
      <c r="M2232" s="78">
        <v>17184</v>
      </c>
      <c r="N2232" s="78">
        <v>2693</v>
      </c>
      <c r="O2232" s="78">
        <v>6421</v>
      </c>
      <c r="P2232" s="78">
        <v>2414</v>
      </c>
      <c r="Q2232" s="78">
        <v>5766</v>
      </c>
      <c r="R2232" s="79">
        <v>9.2123339948099528E-2</v>
      </c>
      <c r="S2232" s="79">
        <v>8.8263658211765419E-2</v>
      </c>
      <c r="T2232" s="78" t="str">
        <f>VLOOKUP(Table5[[#This Row],[ODS Code]],Lookup!A:D,4,FALSE)</f>
        <v>Harrow</v>
      </c>
      <c r="U2232" s="78" t="str">
        <f>VLOOKUP(Table5[[#This Row],[ODS Code]],Lookup!A:E,3,FALSE)</f>
        <v>Healthsense</v>
      </c>
      <c r="V2232" s="78" t="str">
        <f>VLOOKUP(Table5[[#This Row],[ODS Code]],Lookup!A:F,2,FALSE)</f>
        <v>THE RIDGEWAY SURGERY</v>
      </c>
      <c r="W2232" s="78" t="str">
        <f>VLOOKUP(Table5[[#This Row],[ODS Code]],Lookup!A:G,5,FALSE)</f>
        <v>E84068</v>
      </c>
    </row>
    <row r="2233" spans="1:23" x14ac:dyDescent="0.35">
      <c r="A2233" s="80">
        <v>45566</v>
      </c>
      <c r="B2233" t="s">
        <v>60</v>
      </c>
      <c r="C2233" t="s">
        <v>1009</v>
      </c>
      <c r="D2233" t="s">
        <v>1010</v>
      </c>
      <c r="E2233" t="s">
        <v>854</v>
      </c>
      <c r="F2233" s="78">
        <v>5717</v>
      </c>
      <c r="G2233" s="78">
        <v>11594</v>
      </c>
      <c r="H2233" s="78">
        <v>594</v>
      </c>
      <c r="I2233" s="78">
        <v>1203</v>
      </c>
      <c r="J2233" s="78">
        <v>1774</v>
      </c>
      <c r="K2233" s="78">
        <v>3613</v>
      </c>
      <c r="L2233" s="78">
        <v>1347</v>
      </c>
      <c r="M2233" s="78">
        <v>2724</v>
      </c>
      <c r="N2233" s="78">
        <v>984</v>
      </c>
      <c r="O2233" s="78">
        <v>1993</v>
      </c>
      <c r="P2233" s="78">
        <v>1018</v>
      </c>
      <c r="Q2233" s="78">
        <v>2061</v>
      </c>
      <c r="R2233" s="79">
        <v>0.17806541892601013</v>
      </c>
      <c r="S2233" s="79">
        <v>0.17776436087631534</v>
      </c>
      <c r="T2233" s="78" t="str">
        <f>VLOOKUP(Table5[[#This Row],[ODS Code]],Lookup!A:D,4,FALSE)</f>
        <v>Hillingdon</v>
      </c>
      <c r="U2233" s="78" t="str">
        <f>VLOOKUP(Table5[[#This Row],[ODS Code]],Lookup!A:E,3,FALSE)</f>
        <v>HH Collaborative</v>
      </c>
      <c r="V2233" s="78" t="str">
        <f>VLOOKUP(Table5[[#This Row],[ODS Code]],Lookup!A:F,2,FALSE)</f>
        <v>THE CEDAR BROOK PRACTICE</v>
      </c>
      <c r="W2233" s="78" t="str">
        <f>VLOOKUP(Table5[[#This Row],[ODS Code]],Lookup!A:G,5,FALSE)</f>
        <v>E86029</v>
      </c>
    </row>
    <row r="2234" spans="1:23" x14ac:dyDescent="0.35">
      <c r="A2234" s="80">
        <v>45566</v>
      </c>
      <c r="B2234" t="s">
        <v>122</v>
      </c>
      <c r="C2234" t="s">
        <v>1011</v>
      </c>
      <c r="D2234" t="s">
        <v>1010</v>
      </c>
      <c r="E2234" t="s">
        <v>854</v>
      </c>
      <c r="F2234" s="78">
        <v>9548</v>
      </c>
      <c r="G2234" s="78">
        <v>19095</v>
      </c>
      <c r="H2234" s="78">
        <v>941</v>
      </c>
      <c r="I2234" s="78">
        <v>1882</v>
      </c>
      <c r="J2234" s="78">
        <v>3968</v>
      </c>
      <c r="K2234" s="78">
        <v>7934</v>
      </c>
      <c r="L2234" s="78">
        <v>1968</v>
      </c>
      <c r="M2234" s="78">
        <v>3938</v>
      </c>
      <c r="N2234" s="78">
        <v>1616</v>
      </c>
      <c r="O2234" s="78">
        <v>3232</v>
      </c>
      <c r="P2234" s="78">
        <v>1055</v>
      </c>
      <c r="Q2234" s="78">
        <v>2109</v>
      </c>
      <c r="R2234" s="79">
        <v>0.11049434436531211</v>
      </c>
      <c r="S2234" s="79">
        <v>0.11044776119402985</v>
      </c>
      <c r="T2234" s="78" t="str">
        <f>VLOOKUP(Table5[[#This Row],[ODS Code]],Lookup!A:D,4,FALSE)</f>
        <v>Hillingdon</v>
      </c>
      <c r="U2234" s="78" t="str">
        <f>VLOOKUP(Table5[[#This Row],[ODS Code]],Lookup!A:E,3,FALSE)</f>
        <v>HH Collaborative</v>
      </c>
      <c r="V2234" s="78" t="str">
        <f>VLOOKUP(Table5[[#This Row],[ODS Code]],Lookup!A:F,2,FALSE)</f>
        <v>GLENDALE HOUSE SURGERY</v>
      </c>
      <c r="W2234" s="78" t="str">
        <f>VLOOKUP(Table5[[#This Row],[ODS Code]],Lookup!A:G,5,FALSE)</f>
        <v>E86038</v>
      </c>
    </row>
    <row r="2235" spans="1:23" x14ac:dyDescent="0.35">
      <c r="A2235" s="80">
        <v>45566</v>
      </c>
      <c r="B2235" t="s">
        <v>153</v>
      </c>
      <c r="C2235" t="s">
        <v>1012</v>
      </c>
      <c r="D2235" t="s">
        <v>1010</v>
      </c>
      <c r="E2235" t="s">
        <v>854</v>
      </c>
      <c r="F2235" s="78">
        <v>25404</v>
      </c>
      <c r="G2235" s="78">
        <v>60930</v>
      </c>
      <c r="H2235" s="78">
        <v>2343</v>
      </c>
      <c r="I2235" s="78">
        <v>5715</v>
      </c>
      <c r="J2235" s="78">
        <v>10280</v>
      </c>
      <c r="K2235" s="78">
        <v>24888</v>
      </c>
      <c r="L2235" s="78">
        <v>5292</v>
      </c>
      <c r="M2235" s="78">
        <v>12764</v>
      </c>
      <c r="N2235" s="78">
        <v>4203</v>
      </c>
      <c r="O2235" s="78">
        <v>9855</v>
      </c>
      <c r="P2235" s="78">
        <v>3286</v>
      </c>
      <c r="Q2235" s="78">
        <v>7708</v>
      </c>
      <c r="R2235" s="79">
        <v>0.12934970870729018</v>
      </c>
      <c r="S2235" s="79">
        <v>0.12650582635811586</v>
      </c>
      <c r="T2235" s="78" t="str">
        <f>VLOOKUP(Table5[[#This Row],[ODS Code]],Lookup!A:D,4,FALSE)</f>
        <v>Hillingdon</v>
      </c>
      <c r="U2235" s="78" t="str">
        <f>VLOOKUP(Table5[[#This Row],[ODS Code]],Lookup!A:E,3,FALSE)</f>
        <v>HH Collaborative</v>
      </c>
      <c r="V2235" s="78" t="str">
        <f>VLOOKUP(Table5[[#This Row],[ODS Code]],Lookup!A:F,2,FALSE)</f>
        <v>HAYES MEDICAL CENTRE</v>
      </c>
      <c r="W2235" s="78" t="str">
        <f>VLOOKUP(Table5[[#This Row],[ODS Code]],Lookup!A:G,5,FALSE)</f>
        <v>E86017</v>
      </c>
    </row>
    <row r="2236" spans="1:23" x14ac:dyDescent="0.35">
      <c r="A2236" s="80">
        <v>45566</v>
      </c>
      <c r="B2236" t="s">
        <v>159</v>
      </c>
      <c r="C2236" t="s">
        <v>1013</v>
      </c>
      <c r="D2236" t="s">
        <v>1010</v>
      </c>
      <c r="E2236" t="s">
        <v>854</v>
      </c>
      <c r="F2236" s="78">
        <v>31456</v>
      </c>
      <c r="G2236" s="78">
        <v>72671</v>
      </c>
      <c r="H2236" s="78">
        <v>2154</v>
      </c>
      <c r="I2236" s="78">
        <v>5033</v>
      </c>
      <c r="J2236" s="78">
        <v>18736</v>
      </c>
      <c r="K2236" s="78">
        <v>43184</v>
      </c>
      <c r="L2236" s="78">
        <v>5099</v>
      </c>
      <c r="M2236" s="78">
        <v>11886</v>
      </c>
      <c r="N2236" s="78">
        <v>3152</v>
      </c>
      <c r="O2236" s="78">
        <v>7240</v>
      </c>
      <c r="P2236" s="78">
        <v>2315</v>
      </c>
      <c r="Q2236" s="78">
        <v>5328</v>
      </c>
      <c r="R2236" s="79">
        <v>7.3594862665310276E-2</v>
      </c>
      <c r="S2236" s="79">
        <v>7.3316728818923649E-2</v>
      </c>
      <c r="T2236" s="78" t="str">
        <f>VLOOKUP(Table5[[#This Row],[ODS Code]],Lookup!A:D,4,FALSE)</f>
        <v>Hillingdon</v>
      </c>
      <c r="U2236" s="78" t="str">
        <f>VLOOKUP(Table5[[#This Row],[ODS Code]],Lookup!A:E,3,FALSE)</f>
        <v>HH Collaborative</v>
      </c>
      <c r="V2236" s="78" t="str">
        <f>VLOOKUP(Table5[[#This Row],[ODS Code]],Lookup!A:F,2,FALSE)</f>
        <v>THE ORCHARD MEDICAL PRACTICE C.I.C</v>
      </c>
      <c r="W2236" s="78" t="str">
        <f>VLOOKUP(Table5[[#This Row],[ODS Code]],Lookup!A:G,5,FALSE)</f>
        <v>Y00352</v>
      </c>
    </row>
    <row r="2237" spans="1:23" x14ac:dyDescent="0.35">
      <c r="A2237" s="80">
        <v>45566</v>
      </c>
      <c r="B2237" t="s">
        <v>184</v>
      </c>
      <c r="C2237" t="s">
        <v>1014</v>
      </c>
      <c r="D2237" t="s">
        <v>1010</v>
      </c>
      <c r="E2237" t="s">
        <v>854</v>
      </c>
      <c r="F2237" s="78">
        <v>50</v>
      </c>
      <c r="G2237" s="78">
        <v>100</v>
      </c>
      <c r="H2237" s="78">
        <v>8</v>
      </c>
      <c r="I2237" s="78">
        <v>16</v>
      </c>
      <c r="J2237" s="78">
        <v>15</v>
      </c>
      <c r="K2237" s="78">
        <v>30</v>
      </c>
      <c r="L2237" s="78">
        <v>13</v>
      </c>
      <c r="M2237" s="78">
        <v>26</v>
      </c>
      <c r="N2237" s="78">
        <v>2</v>
      </c>
      <c r="O2237" s="78">
        <v>4</v>
      </c>
      <c r="P2237" s="78">
        <v>12</v>
      </c>
      <c r="Q2237" s="78">
        <v>24</v>
      </c>
      <c r="R2237" s="79">
        <v>0.24</v>
      </c>
      <c r="S2237" s="79">
        <v>0.24</v>
      </c>
      <c r="T2237" s="78" t="str">
        <f>VLOOKUP(Table5[[#This Row],[ODS Code]],Lookup!A:D,4,FALSE)</f>
        <v>Hillingdon</v>
      </c>
      <c r="U2237" s="78" t="str">
        <f>VLOOKUP(Table5[[#This Row],[ODS Code]],Lookup!A:E,3,FALSE)</f>
        <v>HH Collaborative</v>
      </c>
      <c r="V2237" s="78" t="str">
        <f>VLOOKUP(Table5[[#This Row],[ODS Code]],Lookup!A:F,2,FALSE)</f>
        <v>KINCORA DOCTORS SURGERY</v>
      </c>
      <c r="W2237" s="78" t="str">
        <f>VLOOKUP(Table5[[#This Row],[ODS Code]],Lookup!A:G,5,FALSE)</f>
        <v>E86625</v>
      </c>
    </row>
    <row r="2238" spans="1:23" x14ac:dyDescent="0.35">
      <c r="A2238" s="80">
        <v>45566</v>
      </c>
      <c r="B2238" t="s">
        <v>225</v>
      </c>
      <c r="C2238" t="s">
        <v>1015</v>
      </c>
      <c r="D2238" t="s">
        <v>1010</v>
      </c>
      <c r="E2238" t="s">
        <v>854</v>
      </c>
      <c r="F2238" s="78">
        <v>7879</v>
      </c>
      <c r="G2238" s="78">
        <v>15758</v>
      </c>
      <c r="H2238" s="78">
        <v>723</v>
      </c>
      <c r="I2238" s="78">
        <v>1446</v>
      </c>
      <c r="J2238" s="78">
        <v>3209</v>
      </c>
      <c r="K2238" s="78">
        <v>6418</v>
      </c>
      <c r="L2238" s="78">
        <v>1540</v>
      </c>
      <c r="M2238" s="78">
        <v>3080</v>
      </c>
      <c r="N2238" s="78">
        <v>1359</v>
      </c>
      <c r="O2238" s="78">
        <v>2718</v>
      </c>
      <c r="P2238" s="78">
        <v>1048</v>
      </c>
      <c r="Q2238" s="78">
        <v>2096</v>
      </c>
      <c r="R2238" s="79">
        <v>0.13301180352836656</v>
      </c>
      <c r="S2238" s="79">
        <v>0.13301180352836656</v>
      </c>
      <c r="T2238" s="78" t="str">
        <f>VLOOKUP(Table5[[#This Row],[ODS Code]],Lookup!A:D,4,FALSE)</f>
        <v>Hillingdon</v>
      </c>
      <c r="U2238" s="78" t="str">
        <f>VLOOKUP(Table5[[#This Row],[ODS Code]],Lookup!A:E,3,FALSE)</f>
        <v>HH Collaborative</v>
      </c>
      <c r="V2238" s="78" t="str">
        <f>VLOOKUP(Table5[[#This Row],[ODS Code]],Lookup!A:F,2,FALSE)</f>
        <v>NORTH HYDE PRACTICE</v>
      </c>
      <c r="W2238" s="78" t="str">
        <f>VLOOKUP(Table5[[#This Row],[ODS Code]],Lookup!A:G,5,FALSE)</f>
        <v>E86609</v>
      </c>
    </row>
    <row r="2239" spans="1:23" x14ac:dyDescent="0.35">
      <c r="A2239" s="80">
        <v>45566</v>
      </c>
      <c r="B2239" t="s">
        <v>378</v>
      </c>
      <c r="C2239" t="s">
        <v>1016</v>
      </c>
      <c r="D2239" t="s">
        <v>1010</v>
      </c>
      <c r="E2239" t="s">
        <v>854</v>
      </c>
      <c r="F2239" s="78">
        <v>2244</v>
      </c>
      <c r="G2239" s="78">
        <v>4488</v>
      </c>
      <c r="H2239" s="78">
        <v>212</v>
      </c>
      <c r="I2239" s="78">
        <v>424</v>
      </c>
      <c r="J2239" s="78">
        <v>1128</v>
      </c>
      <c r="K2239" s="78">
        <v>2256</v>
      </c>
      <c r="L2239" s="78">
        <v>486</v>
      </c>
      <c r="M2239" s="78">
        <v>972</v>
      </c>
      <c r="N2239" s="78">
        <v>238</v>
      </c>
      <c r="O2239" s="78">
        <v>476</v>
      </c>
      <c r="P2239" s="78">
        <v>180</v>
      </c>
      <c r="Q2239" s="78">
        <v>360</v>
      </c>
      <c r="R2239" s="79">
        <v>8.0213903743315509E-2</v>
      </c>
      <c r="S2239" s="79">
        <v>8.0213903743315509E-2</v>
      </c>
      <c r="T2239" s="78" t="str">
        <f>VLOOKUP(Table5[[#This Row],[ODS Code]],Lookup!A:D,4,FALSE)</f>
        <v>Hillingdon</v>
      </c>
      <c r="U2239" s="78" t="str">
        <f>VLOOKUP(Table5[[#This Row],[ODS Code]],Lookup!A:E,3,FALSE)</f>
        <v>HH Collaborative</v>
      </c>
      <c r="V2239" s="78" t="str">
        <f>VLOOKUP(Table5[[#This Row],[ODS Code]],Lookup!A:F,2,FALSE)</f>
        <v>THE WARREN PRACTICE</v>
      </c>
      <c r="W2239" s="78" t="str">
        <f>VLOOKUP(Table5[[#This Row],[ODS Code]],Lookup!A:G,5,FALSE)</f>
        <v>E86019</v>
      </c>
    </row>
    <row r="2240" spans="1:23" x14ac:dyDescent="0.35">
      <c r="A2240" s="80">
        <v>45566</v>
      </c>
      <c r="B2240" t="s">
        <v>384</v>
      </c>
      <c r="C2240" t="s">
        <v>1017</v>
      </c>
      <c r="D2240" t="s">
        <v>1010</v>
      </c>
      <c r="E2240" t="s">
        <v>854</v>
      </c>
      <c r="F2240" s="78">
        <v>3153</v>
      </c>
      <c r="G2240" s="78">
        <v>6358</v>
      </c>
      <c r="H2240" s="78">
        <v>359</v>
      </c>
      <c r="I2240" s="78">
        <v>726</v>
      </c>
      <c r="J2240" s="78">
        <v>934</v>
      </c>
      <c r="K2240" s="78">
        <v>1886</v>
      </c>
      <c r="L2240" s="78">
        <v>832</v>
      </c>
      <c r="M2240" s="78">
        <v>1674</v>
      </c>
      <c r="N2240" s="78">
        <v>518</v>
      </c>
      <c r="O2240" s="78">
        <v>1038</v>
      </c>
      <c r="P2240" s="78">
        <v>510</v>
      </c>
      <c r="Q2240" s="78">
        <v>1034</v>
      </c>
      <c r="R2240" s="79">
        <v>0.16175071360608945</v>
      </c>
      <c r="S2240" s="79">
        <v>0.16262975778546712</v>
      </c>
      <c r="T2240" s="78" t="str">
        <f>VLOOKUP(Table5[[#This Row],[ODS Code]],Lookup!A:D,4,FALSE)</f>
        <v>Hillingdon</v>
      </c>
      <c r="U2240" s="78" t="str">
        <f>VLOOKUP(Table5[[#This Row],[ODS Code]],Lookup!A:E,3,FALSE)</f>
        <v>HH Collaborative</v>
      </c>
      <c r="V2240" s="78" t="str">
        <f>VLOOKUP(Table5[[#This Row],[ODS Code]],Lookup!A:F,2,FALSE)</f>
        <v>TOWNFIELD DOCTORS SURGERY</v>
      </c>
      <c r="W2240" s="78" t="str">
        <f>VLOOKUP(Table5[[#This Row],[ODS Code]],Lookup!A:G,5,FALSE)</f>
        <v>E86018</v>
      </c>
    </row>
    <row r="2241" spans="1:23" x14ac:dyDescent="0.35">
      <c r="A2241" s="80">
        <v>45566</v>
      </c>
      <c r="B2241" t="s">
        <v>32</v>
      </c>
      <c r="C2241" t="s">
        <v>31</v>
      </c>
      <c r="D2241" t="s">
        <v>1018</v>
      </c>
      <c r="E2241" t="s">
        <v>854</v>
      </c>
      <c r="F2241" s="78">
        <v>42020</v>
      </c>
      <c r="G2241" s="78">
        <v>86521</v>
      </c>
      <c r="H2241" s="78">
        <v>3835</v>
      </c>
      <c r="I2241" s="78">
        <v>7836</v>
      </c>
      <c r="J2241" s="78">
        <v>19165</v>
      </c>
      <c r="K2241" s="78">
        <v>39747</v>
      </c>
      <c r="L2241" s="78">
        <v>11422</v>
      </c>
      <c r="M2241" s="78">
        <v>23339</v>
      </c>
      <c r="N2241" s="78">
        <v>4544</v>
      </c>
      <c r="O2241" s="78">
        <v>9343</v>
      </c>
      <c r="P2241" s="78">
        <v>3054</v>
      </c>
      <c r="Q2241" s="78">
        <v>6256</v>
      </c>
      <c r="R2241" s="79">
        <v>7.2679676344597807E-2</v>
      </c>
      <c r="S2241" s="79">
        <v>7.230614532887969E-2</v>
      </c>
      <c r="T2241" s="78" t="str">
        <f>VLOOKUP(Table5[[#This Row],[ODS Code]],Lookup!A:D,4,FALSE)</f>
        <v>Hounslow</v>
      </c>
      <c r="U2241" s="78" t="str">
        <f>VLOOKUP(Table5[[#This Row],[ODS Code]],Lookup!A:E,3,FALSE)</f>
        <v>Hounslow Health</v>
      </c>
      <c r="V2241" s="78" t="str">
        <f>VLOOKUP(Table5[[#This Row],[ODS Code]],Lookup!A:F,2,FALSE)</f>
        <v>Bath Road Surgery</v>
      </c>
      <c r="W2241" s="78" t="str">
        <f>VLOOKUP(Table5[[#This Row],[ODS Code]],Lookup!A:G,5,FALSE)</f>
        <v>E85716</v>
      </c>
    </row>
    <row r="2242" spans="1:23" x14ac:dyDescent="0.35">
      <c r="A2242" s="80">
        <v>45566</v>
      </c>
      <c r="B2242" t="s">
        <v>39</v>
      </c>
      <c r="C2242" t="s">
        <v>1019</v>
      </c>
      <c r="D2242" t="s">
        <v>1018</v>
      </c>
      <c r="E2242" t="s">
        <v>854</v>
      </c>
      <c r="F2242" s="78">
        <v>8573</v>
      </c>
      <c r="G2242" s="78">
        <v>17433</v>
      </c>
      <c r="H2242" s="78">
        <v>772</v>
      </c>
      <c r="I2242" s="78">
        <v>1567</v>
      </c>
      <c r="J2242" s="78">
        <v>4475</v>
      </c>
      <c r="K2242" s="78">
        <v>9095</v>
      </c>
      <c r="L2242" s="78">
        <v>2212</v>
      </c>
      <c r="M2242" s="78">
        <v>4503</v>
      </c>
      <c r="N2242" s="78">
        <v>505</v>
      </c>
      <c r="O2242" s="78">
        <v>1033</v>
      </c>
      <c r="P2242" s="78">
        <v>609</v>
      </c>
      <c r="Q2242" s="78">
        <v>1235</v>
      </c>
      <c r="R2242" s="79">
        <v>7.1036976554298373E-2</v>
      </c>
      <c r="S2242" s="79">
        <v>7.0842654735272181E-2</v>
      </c>
      <c r="T2242" s="78" t="str">
        <f>VLOOKUP(Table5[[#This Row],[ODS Code]],Lookup!A:D,4,FALSE)</f>
        <v>Hounslow</v>
      </c>
      <c r="U2242" s="78" t="str">
        <f>VLOOKUP(Table5[[#This Row],[ODS Code]],Lookup!A:E,3,FALSE)</f>
        <v>Hounslow Health</v>
      </c>
      <c r="V2242" s="78" t="str">
        <f>VLOOKUP(Table5[[#This Row],[ODS Code]],Lookup!A:F,2,FALSE)</f>
        <v>BLUE WING SURGERY</v>
      </c>
      <c r="W2242" s="78" t="str">
        <f>VLOOKUP(Table5[[#This Row],[ODS Code]],Lookup!A:G,5,FALSE)</f>
        <v>E85058</v>
      </c>
    </row>
    <row r="2243" spans="1:23" x14ac:dyDescent="0.35">
      <c r="A2243" s="80">
        <v>45566</v>
      </c>
      <c r="B2243" t="s">
        <v>66</v>
      </c>
      <c r="C2243" t="s">
        <v>65</v>
      </c>
      <c r="D2243" t="s">
        <v>1018</v>
      </c>
      <c r="E2243" t="s">
        <v>854</v>
      </c>
      <c r="F2243" s="78">
        <v>7966</v>
      </c>
      <c r="G2243" s="78">
        <v>16310</v>
      </c>
      <c r="H2243" s="78">
        <v>765</v>
      </c>
      <c r="I2243" s="78">
        <v>1580</v>
      </c>
      <c r="J2243" s="78">
        <v>3456</v>
      </c>
      <c r="K2243" s="78">
        <v>7064</v>
      </c>
      <c r="L2243" s="78">
        <v>2727</v>
      </c>
      <c r="M2243" s="78">
        <v>5567</v>
      </c>
      <c r="N2243" s="78">
        <v>478</v>
      </c>
      <c r="O2243" s="78">
        <v>1002</v>
      </c>
      <c r="P2243" s="78">
        <v>540</v>
      </c>
      <c r="Q2243" s="78">
        <v>1097</v>
      </c>
      <c r="R2243" s="79">
        <v>6.7788099422545822E-2</v>
      </c>
      <c r="S2243" s="79">
        <v>6.7259350091968123E-2</v>
      </c>
      <c r="T2243" s="78" t="str">
        <f>VLOOKUP(Table5[[#This Row],[ODS Code]],Lookup!A:D,4,FALSE)</f>
        <v>Hounslow</v>
      </c>
      <c r="U2243" s="78" t="str">
        <f>VLOOKUP(Table5[[#This Row],[ODS Code]],Lookup!A:E,3,FALSE)</f>
        <v>Hounslow Health</v>
      </c>
      <c r="V2243" s="78" t="str">
        <f>VLOOKUP(Table5[[#This Row],[ODS Code]],Lookup!A:F,2,FALSE)</f>
        <v>Chestnut Practice</v>
      </c>
      <c r="W2243" s="78" t="str">
        <f>VLOOKUP(Table5[[#This Row],[ODS Code]],Lookup!A:G,5,FALSE)</f>
        <v>E85059</v>
      </c>
    </row>
    <row r="2244" spans="1:23" x14ac:dyDescent="0.35">
      <c r="A2244" s="80">
        <v>45566</v>
      </c>
      <c r="B2244" t="s">
        <v>131</v>
      </c>
      <c r="C2244" t="s">
        <v>130</v>
      </c>
      <c r="D2244" t="s">
        <v>1018</v>
      </c>
      <c r="E2244" t="s">
        <v>854</v>
      </c>
      <c r="F2244" s="78">
        <v>13296</v>
      </c>
      <c r="G2244" s="78">
        <v>26569</v>
      </c>
      <c r="H2244" s="78">
        <v>1308</v>
      </c>
      <c r="I2244" s="78">
        <v>2615</v>
      </c>
      <c r="J2244" s="78">
        <v>6793</v>
      </c>
      <c r="K2244" s="78">
        <v>13573</v>
      </c>
      <c r="L2244" s="78">
        <v>3296</v>
      </c>
      <c r="M2244" s="78">
        <v>6585</v>
      </c>
      <c r="N2244" s="78">
        <v>940</v>
      </c>
      <c r="O2244" s="78">
        <v>1879</v>
      </c>
      <c r="P2244" s="78">
        <v>959</v>
      </c>
      <c r="Q2244" s="78">
        <v>1917</v>
      </c>
      <c r="R2244" s="79">
        <v>7.212695547533092E-2</v>
      </c>
      <c r="S2244" s="79">
        <v>7.2151755805638151E-2</v>
      </c>
      <c r="T2244" s="78" t="str">
        <f>VLOOKUP(Table5[[#This Row],[ODS Code]],Lookup!A:D,4,FALSE)</f>
        <v>Hounslow</v>
      </c>
      <c r="U2244" s="78" t="str">
        <f>VLOOKUP(Table5[[#This Row],[ODS Code]],Lookup!A:E,3,FALSE)</f>
        <v>Hounslow Health</v>
      </c>
      <c r="V2244" s="78" t="str">
        <f>VLOOKUP(Table5[[#This Row],[ODS Code]],Lookup!A:F,2,FALSE)</f>
        <v>Green Practice</v>
      </c>
      <c r="W2244" s="78" t="str">
        <f>VLOOKUP(Table5[[#This Row],[ODS Code]],Lookup!A:G,5,FALSE)</f>
        <v>E85126</v>
      </c>
    </row>
    <row r="2245" spans="1:23" x14ac:dyDescent="0.35">
      <c r="A2245" s="80">
        <v>45566</v>
      </c>
      <c r="B2245" t="s">
        <v>171</v>
      </c>
      <c r="C2245" t="s">
        <v>170</v>
      </c>
      <c r="D2245" t="s">
        <v>1018</v>
      </c>
      <c r="E2245" t="s">
        <v>854</v>
      </c>
      <c r="F2245" s="78">
        <v>8635</v>
      </c>
      <c r="G2245" s="78">
        <v>17184</v>
      </c>
      <c r="H2245" s="78">
        <v>860</v>
      </c>
      <c r="I2245" s="78">
        <v>1710</v>
      </c>
      <c r="J2245" s="78">
        <v>4522</v>
      </c>
      <c r="K2245" s="78">
        <v>9003</v>
      </c>
      <c r="L2245" s="78">
        <v>2198</v>
      </c>
      <c r="M2245" s="78">
        <v>4376</v>
      </c>
      <c r="N2245" s="78">
        <v>481</v>
      </c>
      <c r="O2245" s="78">
        <v>952</v>
      </c>
      <c r="P2245" s="78">
        <v>574</v>
      </c>
      <c r="Q2245" s="78">
        <v>1143</v>
      </c>
      <c r="R2245" s="79">
        <v>6.6473653734800228E-2</v>
      </c>
      <c r="S2245" s="79">
        <v>6.6515363128491614E-2</v>
      </c>
      <c r="T2245" s="78" t="str">
        <f>VLOOKUP(Table5[[#This Row],[ODS Code]],Lookup!A:D,4,FALSE)</f>
        <v>Hounslow</v>
      </c>
      <c r="U2245" s="78" t="str">
        <f>VLOOKUP(Table5[[#This Row],[ODS Code]],Lookup!A:E,3,FALSE)</f>
        <v>Hounslow Health</v>
      </c>
      <c r="V2245" s="78" t="str">
        <f>VLOOKUP(Table5[[#This Row],[ODS Code]],Lookup!A:F,2,FALSE)</f>
        <v>Hounslow Family Practice</v>
      </c>
      <c r="W2245" s="78" t="str">
        <f>VLOOKUP(Table5[[#This Row],[ODS Code]],Lookup!A:G,5,FALSE)</f>
        <v>E85713</v>
      </c>
    </row>
    <row r="2246" spans="1:23" x14ac:dyDescent="0.35">
      <c r="A2246" s="80">
        <v>45566</v>
      </c>
      <c r="B2246" t="s">
        <v>172</v>
      </c>
      <c r="C2246" t="s">
        <v>1020</v>
      </c>
      <c r="D2246" t="s">
        <v>1018</v>
      </c>
      <c r="E2246" t="s">
        <v>854</v>
      </c>
      <c r="F2246" s="78">
        <v>7461</v>
      </c>
      <c r="G2246" s="78">
        <v>15088</v>
      </c>
      <c r="H2246" s="78">
        <v>519</v>
      </c>
      <c r="I2246" s="78">
        <v>1046</v>
      </c>
      <c r="J2246" s="78">
        <v>3834</v>
      </c>
      <c r="K2246" s="78">
        <v>7770</v>
      </c>
      <c r="L2246" s="78">
        <v>2408</v>
      </c>
      <c r="M2246" s="78">
        <v>4846</v>
      </c>
      <c r="N2246" s="78">
        <v>362</v>
      </c>
      <c r="O2246" s="78">
        <v>736</v>
      </c>
      <c r="P2246" s="78">
        <v>338</v>
      </c>
      <c r="Q2246" s="78">
        <v>690</v>
      </c>
      <c r="R2246" s="79">
        <v>4.5302238305857126E-2</v>
      </c>
      <c r="S2246" s="79">
        <v>4.573170731707317E-2</v>
      </c>
      <c r="T2246" s="78" t="str">
        <f>VLOOKUP(Table5[[#This Row],[ODS Code]],Lookup!A:D,4,FALSE)</f>
        <v>Hounslow</v>
      </c>
      <c r="U2246" s="78" t="str">
        <f>VLOOKUP(Table5[[#This Row],[ODS Code]],Lookup!A:E,3,FALSE)</f>
        <v>Hounslow Health</v>
      </c>
      <c r="V2246" s="78" t="str">
        <f>VLOOKUP(Table5[[#This Row],[ODS Code]],Lookup!A:F,2,FALSE)</f>
        <v>HOUNSLOW MEDICAL PRACTICE</v>
      </c>
      <c r="W2246" s="78" t="str">
        <f>VLOOKUP(Table5[[#This Row],[ODS Code]],Lookup!A:G,5,FALSE)</f>
        <v>E85015</v>
      </c>
    </row>
    <row r="2247" spans="1:23" x14ac:dyDescent="0.35">
      <c r="A2247" s="80">
        <v>45566</v>
      </c>
      <c r="B2247" t="s">
        <v>187</v>
      </c>
      <c r="C2247" t="s">
        <v>186</v>
      </c>
      <c r="D2247" t="s">
        <v>1018</v>
      </c>
      <c r="E2247" t="s">
        <v>854</v>
      </c>
      <c r="F2247" s="78">
        <v>9188</v>
      </c>
      <c r="G2247" s="78">
        <v>18376</v>
      </c>
      <c r="H2247" s="78">
        <v>796</v>
      </c>
      <c r="I2247" s="78">
        <v>1592</v>
      </c>
      <c r="J2247" s="78">
        <v>4057</v>
      </c>
      <c r="K2247" s="78">
        <v>8114</v>
      </c>
      <c r="L2247" s="78">
        <v>2556</v>
      </c>
      <c r="M2247" s="78">
        <v>5112</v>
      </c>
      <c r="N2247" s="78">
        <v>835</v>
      </c>
      <c r="O2247" s="78">
        <v>1670</v>
      </c>
      <c r="P2247" s="78">
        <v>944</v>
      </c>
      <c r="Q2247" s="78">
        <v>1888</v>
      </c>
      <c r="R2247" s="79">
        <v>0.10274270787984327</v>
      </c>
      <c r="S2247" s="79">
        <v>0.10274270787984327</v>
      </c>
      <c r="T2247" s="78" t="str">
        <f>VLOOKUP(Table5[[#This Row],[ODS Code]],Lookup!A:D,4,FALSE)</f>
        <v>Hounslow</v>
      </c>
      <c r="U2247" s="78" t="str">
        <f>VLOOKUP(Table5[[#This Row],[ODS Code]],Lookup!A:E,3,FALSE)</f>
        <v>Hounslow Health</v>
      </c>
      <c r="V2247" s="78" t="str">
        <f>VLOOKUP(Table5[[#This Row],[ODS Code]],Lookup!A:F,2,FALSE)</f>
        <v>Kingfisher Practice</v>
      </c>
      <c r="W2247" s="78" t="str">
        <f>VLOOKUP(Table5[[#This Row],[ODS Code]],Lookup!A:G,5,FALSE)</f>
        <v>E85060</v>
      </c>
    </row>
    <row r="2248" spans="1:23" x14ac:dyDescent="0.35">
      <c r="A2248" s="80">
        <v>45566</v>
      </c>
      <c r="B2248" t="s">
        <v>257</v>
      </c>
      <c r="C2248" t="s">
        <v>1021</v>
      </c>
      <c r="D2248" t="s">
        <v>1018</v>
      </c>
      <c r="E2248" t="s">
        <v>854</v>
      </c>
      <c r="F2248" s="78">
        <v>5063</v>
      </c>
      <c r="G2248" s="78">
        <v>10127</v>
      </c>
      <c r="H2248" s="78">
        <v>459</v>
      </c>
      <c r="I2248" s="78">
        <v>918</v>
      </c>
      <c r="J2248" s="78">
        <v>2158</v>
      </c>
      <c r="K2248" s="78">
        <v>4317</v>
      </c>
      <c r="L2248" s="78">
        <v>1837</v>
      </c>
      <c r="M2248" s="78">
        <v>3674</v>
      </c>
      <c r="N2248" s="78">
        <v>247</v>
      </c>
      <c r="O2248" s="78">
        <v>494</v>
      </c>
      <c r="P2248" s="78">
        <v>362</v>
      </c>
      <c r="Q2248" s="78">
        <v>724</v>
      </c>
      <c r="R2248" s="79">
        <v>7.1499111198893933E-2</v>
      </c>
      <c r="S2248" s="79">
        <v>7.1492050952898192E-2</v>
      </c>
      <c r="T2248" s="78" t="str">
        <f>VLOOKUP(Table5[[#This Row],[ODS Code]],Lookup!A:D,4,FALSE)</f>
        <v>Hounslow</v>
      </c>
      <c r="U2248" s="78" t="str">
        <f>VLOOKUP(Table5[[#This Row],[ODS Code]],Lookup!A:E,3,FALSE)</f>
        <v>Hounslow Health</v>
      </c>
      <c r="V2248" s="78" t="str">
        <f>VLOOKUP(Table5[[#This Row],[ODS Code]],Lookup!A:F,2,FALSE)</f>
        <v xml:space="preserve">Redwood Practice </v>
      </c>
      <c r="W2248" s="78" t="str">
        <f>VLOOKUP(Table5[[#This Row],[ODS Code]],Lookup!A:G,5,FALSE)</f>
        <v>E85113</v>
      </c>
    </row>
    <row r="2249" spans="1:23" x14ac:dyDescent="0.35">
      <c r="A2249" s="80">
        <v>45566</v>
      </c>
      <c r="B2249" t="s">
        <v>360</v>
      </c>
      <c r="C2249" t="s">
        <v>1022</v>
      </c>
      <c r="D2249" t="s">
        <v>1018</v>
      </c>
      <c r="E2249" t="s">
        <v>854</v>
      </c>
      <c r="F2249" s="78">
        <v>20383</v>
      </c>
      <c r="G2249" s="78">
        <v>43710</v>
      </c>
      <c r="H2249" s="78">
        <v>2178</v>
      </c>
      <c r="I2249" s="78">
        <v>4661</v>
      </c>
      <c r="J2249" s="78">
        <v>9904</v>
      </c>
      <c r="K2249" s="78">
        <v>21131</v>
      </c>
      <c r="L2249" s="78">
        <v>5150</v>
      </c>
      <c r="M2249" s="78">
        <v>11100</v>
      </c>
      <c r="N2249" s="78">
        <v>1777</v>
      </c>
      <c r="O2249" s="78">
        <v>3894</v>
      </c>
      <c r="P2249" s="78">
        <v>1374</v>
      </c>
      <c r="Q2249" s="78">
        <v>2924</v>
      </c>
      <c r="R2249" s="79">
        <v>6.7409115439336698E-2</v>
      </c>
      <c r="S2249" s="79">
        <v>6.6895447266071842E-2</v>
      </c>
      <c r="T2249" s="78" t="str">
        <f>VLOOKUP(Table5[[#This Row],[ODS Code]],Lookup!A:D,4,FALSE)</f>
        <v>Hounslow</v>
      </c>
      <c r="U2249" s="78" t="str">
        <f>VLOOKUP(Table5[[#This Row],[ODS Code]],Lookup!A:E,3,FALSE)</f>
        <v>Hounslow Health</v>
      </c>
      <c r="V2249" s="78" t="str">
        <f>VLOOKUP(Table5[[#This Row],[ODS Code]],Lookup!A:F,2,FALSE)</f>
        <v>HMC Group: Heart of Hounslow</v>
      </c>
      <c r="W2249" s="78" t="str">
        <f>VLOOKUP(Table5[[#This Row],[ODS Code]],Lookup!A:G,5,FALSE)</f>
        <v>Y02671</v>
      </c>
    </row>
    <row r="2250" spans="1:23" x14ac:dyDescent="0.35">
      <c r="A2250" s="80">
        <v>45566</v>
      </c>
      <c r="B2250" t="s">
        <v>405</v>
      </c>
      <c r="C2250" t="s">
        <v>404</v>
      </c>
      <c r="D2250" t="s">
        <v>1018</v>
      </c>
      <c r="E2250" t="s">
        <v>854</v>
      </c>
      <c r="F2250" s="78">
        <v>5172</v>
      </c>
      <c r="G2250" s="78">
        <v>10205</v>
      </c>
      <c r="H2250" s="78">
        <v>529</v>
      </c>
      <c r="I2250" s="78">
        <v>1052</v>
      </c>
      <c r="J2250" s="78">
        <v>2284</v>
      </c>
      <c r="K2250" s="78">
        <v>4482</v>
      </c>
      <c r="L2250" s="78">
        <v>1494</v>
      </c>
      <c r="M2250" s="78">
        <v>2964</v>
      </c>
      <c r="N2250" s="78">
        <v>360</v>
      </c>
      <c r="O2250" s="78">
        <v>708</v>
      </c>
      <c r="P2250" s="78">
        <v>505</v>
      </c>
      <c r="Q2250" s="78">
        <v>999</v>
      </c>
      <c r="R2250" s="79">
        <v>9.7641144624903323E-2</v>
      </c>
      <c r="S2250" s="79">
        <v>9.7893189612934833E-2</v>
      </c>
      <c r="T2250" s="78" t="str">
        <f>VLOOKUP(Table5[[#This Row],[ODS Code]],Lookup!A:D,4,FALSE)</f>
        <v>Hounslow</v>
      </c>
      <c r="U2250" s="78" t="str">
        <f>VLOOKUP(Table5[[#This Row],[ODS Code]],Lookup!A:E,3,FALSE)</f>
        <v>Hounslow Health</v>
      </c>
      <c r="V2250" s="78" t="str">
        <f>VLOOKUP(Table5[[#This Row],[ODS Code]],Lookup!A:F,2,FALSE)</f>
        <v>Willow Practice</v>
      </c>
      <c r="W2250" s="78" t="str">
        <f>VLOOKUP(Table5[[#This Row],[ODS Code]],Lookup!A:G,5,FALSE)</f>
        <v>E85600</v>
      </c>
    </row>
    <row r="2251" spans="1:23" x14ac:dyDescent="0.35">
      <c r="A2251" s="80">
        <v>45566</v>
      </c>
      <c r="B2251" t="s">
        <v>30</v>
      </c>
      <c r="C2251" t="s">
        <v>1023</v>
      </c>
      <c r="D2251" t="s">
        <v>1024</v>
      </c>
      <c r="E2251" t="s">
        <v>854</v>
      </c>
      <c r="F2251" s="78">
        <v>23694</v>
      </c>
      <c r="G2251" s="78">
        <v>48298</v>
      </c>
      <c r="H2251" s="78">
        <v>1895</v>
      </c>
      <c r="I2251" s="78">
        <v>3821</v>
      </c>
      <c r="J2251" s="78">
        <v>12768</v>
      </c>
      <c r="K2251" s="78">
        <v>26298</v>
      </c>
      <c r="L2251" s="78">
        <v>6682</v>
      </c>
      <c r="M2251" s="78">
        <v>13456</v>
      </c>
      <c r="N2251" s="78">
        <v>1315</v>
      </c>
      <c r="O2251" s="78">
        <v>2647</v>
      </c>
      <c r="P2251" s="78">
        <v>1034</v>
      </c>
      <c r="Q2251" s="78">
        <v>2076</v>
      </c>
      <c r="R2251" s="79">
        <v>4.36397400185701E-2</v>
      </c>
      <c r="S2251" s="79">
        <v>4.2983146300053836E-2</v>
      </c>
      <c r="T2251" s="78" t="str">
        <f>VLOOKUP(Table5[[#This Row],[ODS Code]],Lookup!A:D,4,FALSE)</f>
        <v>West London</v>
      </c>
      <c r="U2251" s="78" t="str">
        <f>VLOOKUP(Table5[[#This Row],[ODS Code]],Lookup!A:E,3,FALSE)</f>
        <v>Inclusive Health</v>
      </c>
      <c r="V2251" s="78" t="str">
        <f>VLOOKUP(Table5[[#This Row],[ODS Code]],Lookup!A:F,2,FALSE)</f>
        <v>Barlby Surgery (AT Medics)</v>
      </c>
      <c r="W2251" s="78" t="str">
        <f>VLOOKUP(Table5[[#This Row],[ODS Code]],Lookup!A:G,5,FALSE)</f>
        <v>Y01011</v>
      </c>
    </row>
    <row r="2252" spans="1:23" x14ac:dyDescent="0.35">
      <c r="A2252" s="80">
        <v>45566</v>
      </c>
      <c r="B2252" t="s">
        <v>101</v>
      </c>
      <c r="C2252" t="s">
        <v>1025</v>
      </c>
      <c r="D2252" t="s">
        <v>1024</v>
      </c>
      <c r="E2252" t="s">
        <v>854</v>
      </c>
      <c r="F2252" s="78">
        <v>6322</v>
      </c>
      <c r="G2252" s="78">
        <v>12644</v>
      </c>
      <c r="H2252" s="78">
        <v>548</v>
      </c>
      <c r="I2252" s="78">
        <v>1096</v>
      </c>
      <c r="J2252" s="78">
        <v>3230</v>
      </c>
      <c r="K2252" s="78">
        <v>6460</v>
      </c>
      <c r="L2252" s="78">
        <v>1607</v>
      </c>
      <c r="M2252" s="78">
        <v>3214</v>
      </c>
      <c r="N2252" s="78">
        <v>511</v>
      </c>
      <c r="O2252" s="78">
        <v>1022</v>
      </c>
      <c r="P2252" s="78">
        <v>426</v>
      </c>
      <c r="Q2252" s="78">
        <v>852</v>
      </c>
      <c r="R2252" s="79">
        <v>6.7383739322999056E-2</v>
      </c>
      <c r="S2252" s="79">
        <v>6.7383739322999056E-2</v>
      </c>
      <c r="T2252" s="78" t="str">
        <f>VLOOKUP(Table5[[#This Row],[ODS Code]],Lookup!A:D,4,FALSE)</f>
        <v>West London</v>
      </c>
      <c r="U2252" s="78" t="str">
        <f>VLOOKUP(Table5[[#This Row],[ODS Code]],Lookup!A:E,3,FALSE)</f>
        <v>Inclusive Health</v>
      </c>
      <c r="V2252" s="78" t="str">
        <f>VLOOKUP(Table5[[#This Row],[ODS Code]],Lookup!A:F,2,FALSE)</f>
        <v>The Elgin Clinic</v>
      </c>
      <c r="W2252" s="78" t="str">
        <f>VLOOKUP(Table5[[#This Row],[ODS Code]],Lookup!A:G,5,FALSE)</f>
        <v>E87038</v>
      </c>
    </row>
    <row r="2253" spans="1:23" x14ac:dyDescent="0.35">
      <c r="A2253" s="80">
        <v>45566</v>
      </c>
      <c r="B2253" t="s">
        <v>144</v>
      </c>
      <c r="C2253" t="s">
        <v>143</v>
      </c>
      <c r="D2253" t="s">
        <v>1024</v>
      </c>
      <c r="E2253" t="s">
        <v>854</v>
      </c>
      <c r="F2253" s="78">
        <v>16455</v>
      </c>
      <c r="G2253" s="78">
        <v>34851</v>
      </c>
      <c r="H2253" s="78">
        <v>1404</v>
      </c>
      <c r="I2253" s="78">
        <v>2937</v>
      </c>
      <c r="J2253" s="78">
        <v>9277</v>
      </c>
      <c r="K2253" s="78">
        <v>19601</v>
      </c>
      <c r="L2253" s="78">
        <v>3115</v>
      </c>
      <c r="M2253" s="78">
        <v>6548</v>
      </c>
      <c r="N2253" s="78">
        <v>1380</v>
      </c>
      <c r="O2253" s="78">
        <v>2981</v>
      </c>
      <c r="P2253" s="78">
        <v>1279</v>
      </c>
      <c r="Q2253" s="78">
        <v>2784</v>
      </c>
      <c r="R2253" s="79">
        <v>7.7727134609541171E-2</v>
      </c>
      <c r="S2253" s="79">
        <v>7.9882930188516832E-2</v>
      </c>
      <c r="T2253" s="78" t="str">
        <f>VLOOKUP(Table5[[#This Row],[ODS Code]],Lookup!A:D,4,FALSE)</f>
        <v>West London</v>
      </c>
      <c r="U2253" s="78" t="str">
        <f>VLOOKUP(Table5[[#This Row],[ODS Code]],Lookup!A:E,3,FALSE)</f>
        <v>Inclusive Health</v>
      </c>
      <c r="V2253" s="78" t="str">
        <f>VLOOKUP(Table5[[#This Row],[ODS Code]],Lookup!A:F,2,FALSE)</f>
        <v>Half Penny Steps Health Centre</v>
      </c>
      <c r="W2253" s="78" t="str">
        <f>VLOOKUP(Table5[[#This Row],[ODS Code]],Lookup!A:G,5,FALSE)</f>
        <v>Y02842</v>
      </c>
    </row>
    <row r="2254" spans="1:23" x14ac:dyDescent="0.35">
      <c r="A2254" s="80">
        <v>45566</v>
      </c>
      <c r="B2254" t="s">
        <v>213</v>
      </c>
      <c r="C2254" t="s">
        <v>1026</v>
      </c>
      <c r="D2254" t="s">
        <v>1024</v>
      </c>
      <c r="E2254" t="s">
        <v>854</v>
      </c>
      <c r="F2254" s="78">
        <v>3364</v>
      </c>
      <c r="G2254" s="78">
        <v>6728</v>
      </c>
      <c r="H2254" s="78">
        <v>242</v>
      </c>
      <c r="I2254" s="78">
        <v>484</v>
      </c>
      <c r="J2254" s="78">
        <v>1917</v>
      </c>
      <c r="K2254" s="78">
        <v>3834</v>
      </c>
      <c r="L2254" s="78">
        <v>869</v>
      </c>
      <c r="M2254" s="78">
        <v>1738</v>
      </c>
      <c r="N2254" s="78">
        <v>189</v>
      </c>
      <c r="O2254" s="78">
        <v>378</v>
      </c>
      <c r="P2254" s="78">
        <v>147</v>
      </c>
      <c r="Q2254" s="78">
        <v>294</v>
      </c>
      <c r="R2254" s="79">
        <v>4.3697978596908445E-2</v>
      </c>
      <c r="S2254" s="79">
        <v>4.3697978596908445E-2</v>
      </c>
      <c r="T2254" s="78" t="str">
        <f>VLOOKUP(Table5[[#This Row],[ODS Code]],Lookup!A:D,4,FALSE)</f>
        <v>West London</v>
      </c>
      <c r="U2254" s="78" t="str">
        <f>VLOOKUP(Table5[[#This Row],[ODS Code]],Lookup!A:E,3,FALSE)</f>
        <v>Inclusive Health</v>
      </c>
      <c r="V2254" s="78" t="str">
        <f>VLOOKUP(Table5[[#This Row],[ODS Code]],Lookup!A:F,2,FALSE)</f>
        <v>The Meanwhile Gardens Medical Centre</v>
      </c>
      <c r="W2254" s="78" t="str">
        <f>VLOOKUP(Table5[[#This Row],[ODS Code]],Lookup!A:G,5,FALSE)</f>
        <v>E87026</v>
      </c>
    </row>
    <row r="2255" spans="1:23" x14ac:dyDescent="0.35">
      <c r="A2255" s="80">
        <v>45566</v>
      </c>
      <c r="B2255" t="s">
        <v>253</v>
      </c>
      <c r="C2255" t="s">
        <v>1027</v>
      </c>
      <c r="D2255" t="s">
        <v>1024</v>
      </c>
      <c r="E2255" t="s">
        <v>854</v>
      </c>
      <c r="F2255" s="78">
        <v>4925</v>
      </c>
      <c r="G2255" s="78">
        <v>9850</v>
      </c>
      <c r="H2255" s="78">
        <v>429</v>
      </c>
      <c r="I2255" s="78">
        <v>858</v>
      </c>
      <c r="J2255" s="78">
        <v>2723</v>
      </c>
      <c r="K2255" s="78">
        <v>5446</v>
      </c>
      <c r="L2255" s="78">
        <v>1229</v>
      </c>
      <c r="M2255" s="78">
        <v>2458</v>
      </c>
      <c r="N2255" s="78">
        <v>326</v>
      </c>
      <c r="O2255" s="78">
        <v>652</v>
      </c>
      <c r="P2255" s="78">
        <v>218</v>
      </c>
      <c r="Q2255" s="78">
        <v>436</v>
      </c>
      <c r="R2255" s="79">
        <v>4.4263959390862945E-2</v>
      </c>
      <c r="S2255" s="79">
        <v>4.4263959390862945E-2</v>
      </c>
      <c r="T2255" s="78" t="str">
        <f>VLOOKUP(Table5[[#This Row],[ODS Code]],Lookup!A:D,4,FALSE)</f>
        <v>West London</v>
      </c>
      <c r="U2255" s="78" t="str">
        <f>VLOOKUP(Table5[[#This Row],[ODS Code]],Lookup!A:E,3,FALSE)</f>
        <v>Inclusive Health</v>
      </c>
      <c r="V2255" s="78" t="str">
        <f>VLOOKUP(Table5[[#This Row],[ODS Code]],Lookup!A:F,2,FALSE)</f>
        <v>QUEENS PARK HEALTH CENTRE</v>
      </c>
      <c r="W2255" s="78" t="str">
        <f>VLOOKUP(Table5[[#This Row],[ODS Code]],Lookup!A:G,5,FALSE)</f>
        <v>E87755</v>
      </c>
    </row>
    <row r="2256" spans="1:23" x14ac:dyDescent="0.35">
      <c r="A2256" s="80">
        <v>45566</v>
      </c>
      <c r="B2256" t="s">
        <v>270</v>
      </c>
      <c r="C2256" t="s">
        <v>1028</v>
      </c>
      <c r="D2256" t="s">
        <v>1024</v>
      </c>
      <c r="E2256" t="s">
        <v>854</v>
      </c>
      <c r="F2256" s="78">
        <v>8827</v>
      </c>
      <c r="G2256" s="78">
        <v>17748</v>
      </c>
      <c r="H2256" s="78">
        <v>828</v>
      </c>
      <c r="I2256" s="78">
        <v>1667</v>
      </c>
      <c r="J2256" s="78">
        <v>4546</v>
      </c>
      <c r="K2256" s="78">
        <v>9140</v>
      </c>
      <c r="L2256" s="78">
        <v>2241</v>
      </c>
      <c r="M2256" s="78">
        <v>4503</v>
      </c>
      <c r="N2256" s="78">
        <v>550</v>
      </c>
      <c r="O2256" s="78">
        <v>1106</v>
      </c>
      <c r="P2256" s="78">
        <v>662</v>
      </c>
      <c r="Q2256" s="78">
        <v>1332</v>
      </c>
      <c r="R2256" s="79">
        <v>7.4997167780672933E-2</v>
      </c>
      <c r="S2256" s="79">
        <v>7.5050709939148072E-2</v>
      </c>
      <c r="T2256" s="78" t="str">
        <f>VLOOKUP(Table5[[#This Row],[ODS Code]],Lookup!A:D,4,FALSE)</f>
        <v>West London</v>
      </c>
      <c r="U2256" s="78" t="str">
        <f>VLOOKUP(Table5[[#This Row],[ODS Code]],Lookup!A:E,3,FALSE)</f>
        <v>Inclusive Health</v>
      </c>
      <c r="V2256" s="78" t="str">
        <f>VLOOKUP(Table5[[#This Row],[ODS Code]],Lookup!A:F,2,FALSE)</f>
        <v xml:space="preserve">Shirland Road Medical Centre </v>
      </c>
      <c r="W2256" s="78" t="str">
        <f>VLOOKUP(Table5[[#This Row],[ODS Code]],Lookup!A:G,5,FALSE)</f>
        <v>E87021</v>
      </c>
    </row>
    <row r="2257" spans="1:23" x14ac:dyDescent="0.35">
      <c r="A2257" s="80">
        <v>45566</v>
      </c>
      <c r="B2257" t="s">
        <v>282</v>
      </c>
      <c r="C2257" t="s">
        <v>1029</v>
      </c>
      <c r="D2257" t="s">
        <v>1024</v>
      </c>
      <c r="E2257" t="s">
        <v>854</v>
      </c>
      <c r="F2257" s="78">
        <v>3148</v>
      </c>
      <c r="G2257" s="78">
        <v>6296</v>
      </c>
      <c r="H2257" s="78">
        <v>286</v>
      </c>
      <c r="I2257" s="78">
        <v>572</v>
      </c>
      <c r="J2257" s="78">
        <v>1556</v>
      </c>
      <c r="K2257" s="78">
        <v>3112</v>
      </c>
      <c r="L2257" s="78">
        <v>895</v>
      </c>
      <c r="M2257" s="78">
        <v>1790</v>
      </c>
      <c r="N2257" s="78">
        <v>255</v>
      </c>
      <c r="O2257" s="78">
        <v>510</v>
      </c>
      <c r="P2257" s="78">
        <v>156</v>
      </c>
      <c r="Q2257" s="78">
        <v>312</v>
      </c>
      <c r="R2257" s="79">
        <v>4.9555273189326558E-2</v>
      </c>
      <c r="S2257" s="79">
        <v>4.9555273189326558E-2</v>
      </c>
      <c r="T2257" s="78" t="str">
        <f>VLOOKUP(Table5[[#This Row],[ODS Code]],Lookup!A:D,4,FALSE)</f>
        <v>West London</v>
      </c>
      <c r="U2257" s="78" t="str">
        <f>VLOOKUP(Table5[[#This Row],[ODS Code]],Lookup!A:E,3,FALSE)</f>
        <v>Inclusive Health</v>
      </c>
      <c r="V2257" s="78" t="str">
        <f>VLOOKUP(Table5[[#This Row],[ODS Code]],Lookup!A:F,2,FALSE)</f>
        <v>THE HEALTH CENTRE</v>
      </c>
      <c r="W2257" s="78" t="str">
        <f>VLOOKUP(Table5[[#This Row],[ODS Code]],Lookup!A:G,5,FALSE)</f>
        <v>E87751</v>
      </c>
    </row>
    <row r="2258" spans="1:23" x14ac:dyDescent="0.35">
      <c r="A2258" s="80">
        <v>45566</v>
      </c>
      <c r="B2258" t="s">
        <v>48</v>
      </c>
      <c r="C2258" t="s">
        <v>47</v>
      </c>
      <c r="D2258" t="s">
        <v>1030</v>
      </c>
      <c r="E2258" t="s">
        <v>854</v>
      </c>
      <c r="F2258" s="78">
        <v>2134</v>
      </c>
      <c r="G2258" s="78">
        <v>6402</v>
      </c>
      <c r="H2258" s="78">
        <v>230</v>
      </c>
      <c r="I2258" s="78">
        <v>690</v>
      </c>
      <c r="J2258" s="78">
        <v>928</v>
      </c>
      <c r="K2258" s="78">
        <v>2784</v>
      </c>
      <c r="L2258" s="78">
        <v>695</v>
      </c>
      <c r="M2258" s="78">
        <v>2085</v>
      </c>
      <c r="N2258" s="78">
        <v>115</v>
      </c>
      <c r="O2258" s="78">
        <v>345</v>
      </c>
      <c r="P2258" s="78">
        <v>166</v>
      </c>
      <c r="Q2258" s="78">
        <v>498</v>
      </c>
      <c r="R2258" s="79">
        <v>7.7788191190253042E-2</v>
      </c>
      <c r="S2258" s="79">
        <v>7.7788191190253042E-2</v>
      </c>
      <c r="T2258" s="78" t="str">
        <f>VLOOKUP(Table5[[#This Row],[ODS Code]],Lookup!A:D,4,FALSE)</f>
        <v>West London</v>
      </c>
      <c r="U2258" s="78" t="str">
        <f>VLOOKUP(Table5[[#This Row],[ODS Code]],Lookup!A:E,3,FALSE)</f>
        <v>Kensington and Chelsea South</v>
      </c>
      <c r="V2258" s="78" t="str">
        <f>VLOOKUP(Table5[[#This Row],[ODS Code]],Lookup!A:F,2,FALSE)</f>
        <v>Brompton Medical Centre</v>
      </c>
      <c r="W2258" s="78" t="str">
        <f>VLOOKUP(Table5[[#This Row],[ODS Code]],Lookup!A:G,5,FALSE)</f>
        <v>E87746</v>
      </c>
    </row>
    <row r="2259" spans="1:23" x14ac:dyDescent="0.35">
      <c r="A2259" s="80">
        <v>45566</v>
      </c>
      <c r="B2259" t="s">
        <v>157</v>
      </c>
      <c r="C2259" t="s">
        <v>1031</v>
      </c>
      <c r="D2259" t="s">
        <v>1030</v>
      </c>
      <c r="E2259" t="s">
        <v>854</v>
      </c>
      <c r="F2259" s="78">
        <v>282</v>
      </c>
      <c r="G2259" s="78">
        <v>571</v>
      </c>
      <c r="H2259" s="78">
        <v>6</v>
      </c>
      <c r="I2259" s="78">
        <v>12</v>
      </c>
      <c r="J2259" s="78">
        <v>236</v>
      </c>
      <c r="K2259" s="78">
        <v>479</v>
      </c>
      <c r="L2259" s="78">
        <v>29</v>
      </c>
      <c r="M2259" s="78">
        <v>58</v>
      </c>
      <c r="N2259" s="78">
        <v>7</v>
      </c>
      <c r="O2259" s="78">
        <v>14</v>
      </c>
      <c r="P2259" s="78">
        <v>4</v>
      </c>
      <c r="Q2259" s="78">
        <v>8</v>
      </c>
      <c r="R2259" s="79">
        <v>1.4184397163120567E-2</v>
      </c>
      <c r="S2259" s="79">
        <v>1.4010507880910683E-2</v>
      </c>
      <c r="T2259" s="78" t="str">
        <f>VLOOKUP(Table5[[#This Row],[ODS Code]],Lookup!A:D,4,FALSE)</f>
        <v>West London</v>
      </c>
      <c r="U2259" s="78" t="str">
        <f>VLOOKUP(Table5[[#This Row],[ODS Code]],Lookup!A:E,3,FALSE)</f>
        <v>Kensington and Chelsea South</v>
      </c>
      <c r="V2259" s="78" t="str">
        <f>VLOOKUP(Table5[[#This Row],[ODS Code]],Lookup!A:F,2,FALSE)</f>
        <v>Earls Court Health and Wellbeing Centre</v>
      </c>
      <c r="W2259" s="78" t="str">
        <f>VLOOKUP(Table5[[#This Row],[ODS Code]],Lookup!A:G,5,FALSE)</f>
        <v>Y03441</v>
      </c>
    </row>
    <row r="2260" spans="1:23" x14ac:dyDescent="0.35">
      <c r="A2260" s="80">
        <v>45566</v>
      </c>
      <c r="B2260" t="s">
        <v>190</v>
      </c>
      <c r="C2260" t="s">
        <v>1032</v>
      </c>
      <c r="D2260" t="s">
        <v>1030</v>
      </c>
      <c r="E2260" t="s">
        <v>854</v>
      </c>
      <c r="F2260" s="78">
        <v>13551</v>
      </c>
      <c r="G2260" s="78">
        <v>30895</v>
      </c>
      <c r="H2260" s="78">
        <v>1200</v>
      </c>
      <c r="I2260" s="78">
        <v>2729</v>
      </c>
      <c r="J2260" s="78">
        <v>6849</v>
      </c>
      <c r="K2260" s="78">
        <v>15493</v>
      </c>
      <c r="L2260" s="78">
        <v>3596</v>
      </c>
      <c r="M2260" s="78">
        <v>8248</v>
      </c>
      <c r="N2260" s="78">
        <v>1153</v>
      </c>
      <c r="O2260" s="78">
        <v>2652</v>
      </c>
      <c r="P2260" s="78">
        <v>753</v>
      </c>
      <c r="Q2260" s="78">
        <v>1773</v>
      </c>
      <c r="R2260" s="79">
        <v>5.5567854770865621E-2</v>
      </c>
      <c r="S2260" s="79">
        <v>5.7387926849004692E-2</v>
      </c>
      <c r="T2260" s="78" t="str">
        <f>VLOOKUP(Table5[[#This Row],[ODS Code]],Lookup!A:D,4,FALSE)</f>
        <v>West London</v>
      </c>
      <c r="U2260" s="78" t="str">
        <f>VLOOKUP(Table5[[#This Row],[ODS Code]],Lookup!A:E,3,FALSE)</f>
        <v>Kensington and Chelsea South</v>
      </c>
      <c r="V2260" s="78" t="str">
        <f>VLOOKUP(Table5[[#This Row],[ODS Code]],Lookup!A:F,2,FALSE)</f>
        <v>King's Road Medical Centre (AT Medics)</v>
      </c>
      <c r="W2260" s="78" t="str">
        <f>VLOOKUP(Table5[[#This Row],[ODS Code]],Lookup!A:G,5,FALSE)</f>
        <v>E87063</v>
      </c>
    </row>
    <row r="2261" spans="1:23" x14ac:dyDescent="0.35">
      <c r="A2261" s="80">
        <v>45566</v>
      </c>
      <c r="B2261" t="s">
        <v>259</v>
      </c>
      <c r="C2261" t="s">
        <v>1033</v>
      </c>
      <c r="D2261" t="s">
        <v>1030</v>
      </c>
      <c r="E2261" t="s">
        <v>854</v>
      </c>
      <c r="F2261" s="78">
        <v>0</v>
      </c>
      <c r="G2261" s="78">
        <v>0</v>
      </c>
      <c r="H2261" s="78">
        <v>0</v>
      </c>
      <c r="I2261" s="78">
        <v>0</v>
      </c>
      <c r="J2261" s="78">
        <v>0</v>
      </c>
      <c r="K2261" s="78">
        <v>0</v>
      </c>
      <c r="L2261" s="78">
        <v>0</v>
      </c>
      <c r="M2261" s="78">
        <v>0</v>
      </c>
      <c r="N2261" s="78">
        <v>0</v>
      </c>
      <c r="O2261" s="78">
        <v>0</v>
      </c>
      <c r="P2261" s="78">
        <v>0</v>
      </c>
      <c r="Q2261" s="78">
        <v>0</v>
      </c>
      <c r="R2261" s="79">
        <v>0</v>
      </c>
      <c r="S2261" s="79">
        <v>0</v>
      </c>
      <c r="T2261" s="78" t="str">
        <f>VLOOKUP(Table5[[#This Row],[ODS Code]],Lookup!A:D,4,FALSE)</f>
        <v>West London</v>
      </c>
      <c r="U2261" s="78" t="str">
        <f>VLOOKUP(Table5[[#This Row],[ODS Code]],Lookup!A:E,3,FALSE)</f>
        <v>Kensington and Chelsea South</v>
      </c>
      <c r="V2261" s="78" t="str">
        <f>VLOOKUP(Table5[[#This Row],[ODS Code]],Lookup!A:F,2,FALSE)</f>
        <v>Chelsea Medical Services (Dr Joshi)</v>
      </c>
      <c r="W2261" s="78" t="str">
        <f>VLOOKUP(Table5[[#This Row],[ODS Code]],Lookup!A:G,5,FALSE)</f>
        <v>E87048</v>
      </c>
    </row>
    <row r="2262" spans="1:23" x14ac:dyDescent="0.35">
      <c r="A2262" s="80">
        <v>45566</v>
      </c>
      <c r="B2262" t="s">
        <v>372</v>
      </c>
      <c r="C2262" t="s">
        <v>966</v>
      </c>
      <c r="D2262" t="s">
        <v>1030</v>
      </c>
      <c r="E2262" t="s">
        <v>854</v>
      </c>
      <c r="F2262" s="78">
        <v>0</v>
      </c>
      <c r="G2262" s="78">
        <v>0</v>
      </c>
      <c r="H2262" s="78">
        <v>0</v>
      </c>
      <c r="I2262" s="78">
        <v>0</v>
      </c>
      <c r="J2262" s="78">
        <v>0</v>
      </c>
      <c r="K2262" s="78">
        <v>0</v>
      </c>
      <c r="L2262" s="78">
        <v>0</v>
      </c>
      <c r="M2262" s="78">
        <v>0</v>
      </c>
      <c r="N2262" s="78">
        <v>0</v>
      </c>
      <c r="O2262" s="78">
        <v>0</v>
      </c>
      <c r="P2262" s="78">
        <v>0</v>
      </c>
      <c r="Q2262" s="78">
        <v>0</v>
      </c>
      <c r="R2262" s="79">
        <v>0</v>
      </c>
      <c r="S2262" s="79">
        <v>0</v>
      </c>
      <c r="T2262" s="78" t="str">
        <f>VLOOKUP(Table5[[#This Row],[ODS Code]],Lookup!A:D,4,FALSE)</f>
        <v>West London</v>
      </c>
      <c r="U2262" s="78" t="str">
        <f>VLOOKUP(Table5[[#This Row],[ODS Code]],Lookup!A:E,3,FALSE)</f>
        <v>Kensington and Chelsea South</v>
      </c>
      <c r="V2262" s="78" t="str">
        <f>VLOOKUP(Table5[[#This Row],[ODS Code]],Lookup!A:F,2,FALSE)</f>
        <v>Kynance Practice</v>
      </c>
      <c r="W2262" s="78" t="str">
        <f>VLOOKUP(Table5[[#This Row],[ODS Code]],Lookup!A:G,5,FALSE)</f>
        <v>E87702</v>
      </c>
    </row>
    <row r="2263" spans="1:23" x14ac:dyDescent="0.35">
      <c r="A2263" s="80">
        <v>45566</v>
      </c>
      <c r="B2263" t="s">
        <v>67</v>
      </c>
      <c r="C2263" t="s">
        <v>1034</v>
      </c>
      <c r="D2263" t="s">
        <v>1035</v>
      </c>
      <c r="E2263" t="s">
        <v>854</v>
      </c>
      <c r="F2263" s="78">
        <v>4358</v>
      </c>
      <c r="G2263" s="78">
        <v>8677</v>
      </c>
      <c r="H2263" s="78">
        <v>313</v>
      </c>
      <c r="I2263" s="78">
        <v>623</v>
      </c>
      <c r="J2263" s="78">
        <v>2587</v>
      </c>
      <c r="K2263" s="78">
        <v>5153</v>
      </c>
      <c r="L2263" s="78">
        <v>960</v>
      </c>
      <c r="M2263" s="78">
        <v>1909</v>
      </c>
      <c r="N2263" s="78">
        <v>245</v>
      </c>
      <c r="O2263" s="78">
        <v>487</v>
      </c>
      <c r="P2263" s="78">
        <v>253</v>
      </c>
      <c r="Q2263" s="78">
        <v>505</v>
      </c>
      <c r="R2263" s="79">
        <v>5.8054153281321706E-2</v>
      </c>
      <c r="S2263" s="79">
        <v>5.8199838653912643E-2</v>
      </c>
      <c r="T2263" s="78" t="str">
        <f>VLOOKUP(Table5[[#This Row],[ODS Code]],Lookup!A:D,4,FALSE)</f>
        <v>Brent</v>
      </c>
      <c r="U2263" s="78" t="str">
        <f>VLOOKUP(Table5[[#This Row],[ODS Code]],Lookup!A:E,3,FALSE)</f>
        <v>Kilburn Partnership</v>
      </c>
      <c r="V2263" s="78" t="str">
        <f>VLOOKUP(Table5[[#This Row],[ODS Code]],Lookup!A:F,2,FALSE)</f>
        <v>CHICHELE ROAD SURGERY</v>
      </c>
      <c r="W2263" s="78" t="str">
        <f>VLOOKUP(Table5[[#This Row],[ODS Code]],Lookup!A:G,5,FALSE)</f>
        <v>E84674</v>
      </c>
    </row>
    <row r="2264" spans="1:23" x14ac:dyDescent="0.35">
      <c r="A2264" s="80">
        <v>45566</v>
      </c>
      <c r="B2264" t="s">
        <v>183</v>
      </c>
      <c r="C2264" t="s">
        <v>1036</v>
      </c>
      <c r="D2264" t="s">
        <v>1035</v>
      </c>
      <c r="E2264" t="s">
        <v>854</v>
      </c>
      <c r="F2264" s="78">
        <v>10469</v>
      </c>
      <c r="G2264" s="78">
        <v>22202</v>
      </c>
      <c r="H2264" s="78">
        <v>791</v>
      </c>
      <c r="I2264" s="78">
        <v>1655</v>
      </c>
      <c r="J2264" s="78">
        <v>5483</v>
      </c>
      <c r="K2264" s="78">
        <v>11637</v>
      </c>
      <c r="L2264" s="78">
        <v>2625</v>
      </c>
      <c r="M2264" s="78">
        <v>5536</v>
      </c>
      <c r="N2264" s="78">
        <v>812</v>
      </c>
      <c r="O2264" s="78">
        <v>1738</v>
      </c>
      <c r="P2264" s="78">
        <v>758</v>
      </c>
      <c r="Q2264" s="78">
        <v>1636</v>
      </c>
      <c r="R2264" s="79">
        <v>7.2404241092750024E-2</v>
      </c>
      <c r="S2264" s="79">
        <v>7.368705522025043E-2</v>
      </c>
      <c r="T2264" s="78" t="str">
        <f>VLOOKUP(Table5[[#This Row],[ODS Code]],Lookup!A:D,4,FALSE)</f>
        <v>Brent</v>
      </c>
      <c r="U2264" s="78" t="str">
        <f>VLOOKUP(Table5[[#This Row],[ODS Code]],Lookup!A:E,3,FALSE)</f>
        <v>Kilburn Partnership</v>
      </c>
      <c r="V2264" s="78" t="str">
        <f>VLOOKUP(Table5[[#This Row],[ODS Code]],Lookup!A:F,2,FALSE)</f>
        <v>KILBURN PARK MEDICAL CENTRE</v>
      </c>
      <c r="W2264" s="78" t="str">
        <f>VLOOKUP(Table5[[#This Row],[ODS Code]],Lookup!A:G,5,FALSE)</f>
        <v>E84042</v>
      </c>
    </row>
    <row r="2265" spans="1:23" x14ac:dyDescent="0.35">
      <c r="A2265" s="80">
        <v>45566</v>
      </c>
      <c r="B2265" t="s">
        <v>208</v>
      </c>
      <c r="C2265" t="s">
        <v>1037</v>
      </c>
      <c r="D2265" t="s">
        <v>1035</v>
      </c>
      <c r="E2265" t="s">
        <v>854</v>
      </c>
      <c r="F2265" s="78">
        <v>12312</v>
      </c>
      <c r="G2265" s="78">
        <v>24825</v>
      </c>
      <c r="H2265" s="78">
        <v>959</v>
      </c>
      <c r="I2265" s="78">
        <v>1935</v>
      </c>
      <c r="J2265" s="78">
        <v>5795</v>
      </c>
      <c r="K2265" s="78">
        <v>11690</v>
      </c>
      <c r="L2265" s="78">
        <v>3363</v>
      </c>
      <c r="M2265" s="78">
        <v>6781</v>
      </c>
      <c r="N2265" s="78">
        <v>1105</v>
      </c>
      <c r="O2265" s="78">
        <v>2225</v>
      </c>
      <c r="P2265" s="78">
        <v>1090</v>
      </c>
      <c r="Q2265" s="78">
        <v>2194</v>
      </c>
      <c r="R2265" s="79">
        <v>8.8531513970110456E-2</v>
      </c>
      <c r="S2265" s="79">
        <v>8.8378650553877142E-2</v>
      </c>
      <c r="T2265" s="78" t="str">
        <f>VLOOKUP(Table5[[#This Row],[ODS Code]],Lookup!A:D,4,FALSE)</f>
        <v>Brent</v>
      </c>
      <c r="U2265" s="78" t="str">
        <f>VLOOKUP(Table5[[#This Row],[ODS Code]],Lookup!A:E,3,FALSE)</f>
        <v>Kilburn Partnership</v>
      </c>
      <c r="V2265" s="78" t="str">
        <f>VLOOKUP(Table5[[#This Row],[ODS Code]],Lookup!A:F,2,FALSE)</f>
        <v>THE WINDMILL MEDICAL PRACTICE</v>
      </c>
      <c r="W2265" s="78" t="str">
        <f>VLOOKUP(Table5[[#This Row],[ODS Code]],Lookup!A:G,5,FALSE)</f>
        <v>E84012</v>
      </c>
    </row>
    <row r="2266" spans="1:23" x14ac:dyDescent="0.35">
      <c r="A2266" s="80">
        <v>45566</v>
      </c>
      <c r="B2266" t="s">
        <v>295</v>
      </c>
      <c r="C2266" t="s">
        <v>1038</v>
      </c>
      <c r="D2266" t="s">
        <v>1035</v>
      </c>
      <c r="E2266" t="s">
        <v>854</v>
      </c>
      <c r="F2266" s="78">
        <v>9466</v>
      </c>
      <c r="G2266" s="78">
        <v>18935</v>
      </c>
      <c r="H2266" s="78">
        <v>1006</v>
      </c>
      <c r="I2266" s="78">
        <v>2012</v>
      </c>
      <c r="J2266" s="78">
        <v>2811</v>
      </c>
      <c r="K2266" s="78">
        <v>5624</v>
      </c>
      <c r="L2266" s="78">
        <v>3286</v>
      </c>
      <c r="M2266" s="78">
        <v>6572</v>
      </c>
      <c r="N2266" s="78">
        <v>1241</v>
      </c>
      <c r="O2266" s="78">
        <v>2483</v>
      </c>
      <c r="P2266" s="78">
        <v>1122</v>
      </c>
      <c r="Q2266" s="78">
        <v>2244</v>
      </c>
      <c r="R2266" s="79">
        <v>0.11852947390661314</v>
      </c>
      <c r="S2266" s="79">
        <v>0.11851069448111962</v>
      </c>
      <c r="T2266" s="78" t="str">
        <f>VLOOKUP(Table5[[#This Row],[ODS Code]],Lookup!A:D,4,FALSE)</f>
        <v>Brent</v>
      </c>
      <c r="U2266" s="78" t="str">
        <f>VLOOKUP(Table5[[#This Row],[ODS Code]],Lookup!A:E,3,FALSE)</f>
        <v>Kilburn Partnership</v>
      </c>
      <c r="V2266" s="78" t="str">
        <f>VLOOKUP(Table5[[#This Row],[ODS Code]],Lookup!A:F,2,FALSE)</f>
        <v>STAVERTON SURGERY</v>
      </c>
      <c r="W2266" s="78" t="str">
        <f>VLOOKUP(Table5[[#This Row],[ODS Code]],Lookup!A:G,5,FALSE)</f>
        <v>E84080</v>
      </c>
    </row>
    <row r="2267" spans="1:23" x14ac:dyDescent="0.35">
      <c r="A2267" s="80">
        <v>45566</v>
      </c>
      <c r="B2267" t="s">
        <v>9</v>
      </c>
      <c r="C2267" t="s">
        <v>1039</v>
      </c>
      <c r="D2267" t="s">
        <v>1040</v>
      </c>
      <c r="E2267" t="s">
        <v>854</v>
      </c>
      <c r="F2267" s="78">
        <v>3783</v>
      </c>
      <c r="G2267" s="78">
        <v>7541</v>
      </c>
      <c r="H2267" s="78">
        <v>253</v>
      </c>
      <c r="I2267" s="78">
        <v>504</v>
      </c>
      <c r="J2267" s="78">
        <v>2092</v>
      </c>
      <c r="K2267" s="78">
        <v>4175</v>
      </c>
      <c r="L2267" s="78">
        <v>792</v>
      </c>
      <c r="M2267" s="78">
        <v>1576</v>
      </c>
      <c r="N2267" s="78">
        <v>384</v>
      </c>
      <c r="O2267" s="78">
        <v>766</v>
      </c>
      <c r="P2267" s="78">
        <v>262</v>
      </c>
      <c r="Q2267" s="78">
        <v>520</v>
      </c>
      <c r="R2267" s="79">
        <v>6.9257203277821838E-2</v>
      </c>
      <c r="S2267" s="79">
        <v>6.8956371833974267E-2</v>
      </c>
      <c r="T2267" s="78" t="str">
        <f>VLOOKUP(Table5[[#This Row],[ODS Code]],Lookup!A:D,4,FALSE)</f>
        <v>Hillingdon</v>
      </c>
      <c r="U2267" s="78" t="str">
        <f>VLOOKUP(Table5[[#This Row],[ODS Code]],Lookup!A:E,3,FALSE)</f>
        <v>Long Lane First Care Group PCN</v>
      </c>
      <c r="V2267" s="78" t="str">
        <f>VLOOKUP(Table5[[#This Row],[ODS Code]],Lookup!A:F,2,FALSE)</f>
        <v>ACORN MEDICAL CENTRE</v>
      </c>
      <c r="W2267" s="78" t="str">
        <f>VLOOKUP(Table5[[#This Row],[ODS Code]],Lookup!A:G,5,FALSE)</f>
        <v>E86632</v>
      </c>
    </row>
    <row r="2268" spans="1:23" x14ac:dyDescent="0.35">
      <c r="A2268" s="80">
        <v>45566</v>
      </c>
      <c r="B2268" t="s">
        <v>158</v>
      </c>
      <c r="C2268" t="s">
        <v>1041</v>
      </c>
      <c r="D2268" t="s">
        <v>1040</v>
      </c>
      <c r="E2268" t="s">
        <v>854</v>
      </c>
      <c r="F2268" s="78">
        <v>7627</v>
      </c>
      <c r="G2268" s="78">
        <v>15448</v>
      </c>
      <c r="H2268" s="78">
        <v>458</v>
      </c>
      <c r="I2268" s="78">
        <v>946</v>
      </c>
      <c r="J2268" s="78">
        <v>4531</v>
      </c>
      <c r="K2268" s="78">
        <v>9136</v>
      </c>
      <c r="L2268" s="78">
        <v>1421</v>
      </c>
      <c r="M2268" s="78">
        <v>2892</v>
      </c>
      <c r="N2268" s="78">
        <v>666</v>
      </c>
      <c r="O2268" s="78">
        <v>1356</v>
      </c>
      <c r="P2268" s="78">
        <v>551</v>
      </c>
      <c r="Q2268" s="78">
        <v>1118</v>
      </c>
      <c r="R2268" s="79">
        <v>7.2243346007604556E-2</v>
      </c>
      <c r="S2268" s="79">
        <v>7.237182806835836E-2</v>
      </c>
      <c r="T2268" s="78" t="str">
        <f>VLOOKUP(Table5[[#This Row],[ODS Code]],Lookup!A:D,4,FALSE)</f>
        <v>Hillingdon</v>
      </c>
      <c r="U2268" s="78" t="str">
        <f>VLOOKUP(Table5[[#This Row],[ODS Code]],Lookup!A:E,3,FALSE)</f>
        <v>Long Lane First Care Group PCN</v>
      </c>
      <c r="V2268" s="78" t="str">
        <f>VLOOKUP(Table5[[#This Row],[ODS Code]],Lookup!A:F,2,FALSE)</f>
        <v>HEATHROW MEDICAL CENTRE</v>
      </c>
      <c r="W2268" s="78" t="str">
        <f>VLOOKUP(Table5[[#This Row],[ODS Code]],Lookup!A:G,5,FALSE)</f>
        <v>E86637</v>
      </c>
    </row>
    <row r="2269" spans="1:23" x14ac:dyDescent="0.35">
      <c r="A2269" s="80">
        <v>45566</v>
      </c>
      <c r="B2269" t="s">
        <v>238</v>
      </c>
      <c r="C2269" t="s">
        <v>1042</v>
      </c>
      <c r="D2269" t="s">
        <v>1040</v>
      </c>
      <c r="E2269" t="s">
        <v>854</v>
      </c>
      <c r="F2269" s="78">
        <v>3479</v>
      </c>
      <c r="G2269" s="78">
        <v>6956</v>
      </c>
      <c r="H2269" s="78">
        <v>217</v>
      </c>
      <c r="I2269" s="78">
        <v>434</v>
      </c>
      <c r="J2269" s="78">
        <v>2161</v>
      </c>
      <c r="K2269" s="78">
        <v>4320</v>
      </c>
      <c r="L2269" s="78">
        <v>645</v>
      </c>
      <c r="M2269" s="78">
        <v>1290</v>
      </c>
      <c r="N2269" s="78">
        <v>243</v>
      </c>
      <c r="O2269" s="78">
        <v>486</v>
      </c>
      <c r="P2269" s="78">
        <v>213</v>
      </c>
      <c r="Q2269" s="78">
        <v>426</v>
      </c>
      <c r="R2269" s="79">
        <v>6.1224489795918366E-2</v>
      </c>
      <c r="S2269" s="79">
        <v>6.1242093156986775E-2</v>
      </c>
      <c r="T2269" s="78" t="str">
        <f>VLOOKUP(Table5[[#This Row],[ODS Code]],Lookup!A:D,4,FALSE)</f>
        <v>Hillingdon</v>
      </c>
      <c r="U2269" s="78" t="str">
        <f>VLOOKUP(Table5[[#This Row],[ODS Code]],Lookup!A:E,3,FALSE)</f>
        <v>Long Lane First Care Group PCN</v>
      </c>
      <c r="V2269" s="78" t="str">
        <f>VLOOKUP(Table5[[#This Row],[ODS Code]],Lookup!A:F,2,FALSE)</f>
        <v>THE PARK VIEW SURGERY</v>
      </c>
      <c r="W2269" s="78" t="str">
        <f>VLOOKUP(Table5[[#This Row],[ODS Code]],Lookup!A:G,5,FALSE)</f>
        <v>E86026</v>
      </c>
    </row>
    <row r="2270" spans="1:23" x14ac:dyDescent="0.35">
      <c r="A2270" s="80">
        <v>45566</v>
      </c>
      <c r="B2270" t="s">
        <v>268</v>
      </c>
      <c r="C2270" t="s">
        <v>1043</v>
      </c>
      <c r="D2270" t="s">
        <v>1040</v>
      </c>
      <c r="E2270" t="s">
        <v>854</v>
      </c>
      <c r="F2270" s="78">
        <v>4372</v>
      </c>
      <c r="G2270" s="78">
        <v>8747</v>
      </c>
      <c r="H2270" s="78">
        <v>453</v>
      </c>
      <c r="I2270" s="78">
        <v>906</v>
      </c>
      <c r="J2270" s="78">
        <v>1897</v>
      </c>
      <c r="K2270" s="78">
        <v>3797</v>
      </c>
      <c r="L2270" s="78">
        <v>914</v>
      </c>
      <c r="M2270" s="78">
        <v>1828</v>
      </c>
      <c r="N2270" s="78">
        <v>660</v>
      </c>
      <c r="O2270" s="78">
        <v>1320</v>
      </c>
      <c r="P2270" s="78">
        <v>448</v>
      </c>
      <c r="Q2270" s="78">
        <v>896</v>
      </c>
      <c r="R2270" s="79">
        <v>0.10247026532479414</v>
      </c>
      <c r="S2270" s="79">
        <v>0.10243512061278152</v>
      </c>
      <c r="T2270" s="78" t="str">
        <f>VLOOKUP(Table5[[#This Row],[ODS Code]],Lookup!A:D,4,FALSE)</f>
        <v>Hillingdon</v>
      </c>
      <c r="U2270" s="78" t="str">
        <f>VLOOKUP(Table5[[#This Row],[ODS Code]],Lookup!A:E,3,FALSE)</f>
        <v>Long Lane First Care Group PCN</v>
      </c>
      <c r="V2270" s="78" t="str">
        <f>VLOOKUP(Table5[[#This Row],[ODS Code]],Lookup!A:F,2,FALSE)</f>
        <v>SHAKESPEARE MEDICAL CENTRE</v>
      </c>
      <c r="W2270" s="78" t="str">
        <f>VLOOKUP(Table5[[#This Row],[ODS Code]],Lookup!A:G,5,FALSE)</f>
        <v>E86612</v>
      </c>
    </row>
    <row r="2271" spans="1:23" x14ac:dyDescent="0.35">
      <c r="A2271" s="80">
        <v>45566</v>
      </c>
      <c r="B2271" t="s">
        <v>355</v>
      </c>
      <c r="C2271" t="s">
        <v>1044</v>
      </c>
      <c r="D2271" t="s">
        <v>1040</v>
      </c>
      <c r="E2271" t="s">
        <v>854</v>
      </c>
      <c r="F2271" s="78">
        <v>6834</v>
      </c>
      <c r="G2271" s="78">
        <v>15651</v>
      </c>
      <c r="H2271" s="78">
        <v>457</v>
      </c>
      <c r="I2271" s="78">
        <v>1098</v>
      </c>
      <c r="J2271" s="78">
        <v>4231</v>
      </c>
      <c r="K2271" s="78">
        <v>9377</v>
      </c>
      <c r="L2271" s="78">
        <v>1281</v>
      </c>
      <c r="M2271" s="78">
        <v>2962</v>
      </c>
      <c r="N2271" s="78">
        <v>512</v>
      </c>
      <c r="O2271" s="78">
        <v>1317</v>
      </c>
      <c r="P2271" s="78">
        <v>353</v>
      </c>
      <c r="Q2271" s="78">
        <v>897</v>
      </c>
      <c r="R2271" s="79">
        <v>5.1653497219783434E-2</v>
      </c>
      <c r="S2271" s="79">
        <v>5.731263178071689E-2</v>
      </c>
      <c r="T2271" s="78" t="str">
        <f>VLOOKUP(Table5[[#This Row],[ODS Code]],Lookup!A:D,4,FALSE)</f>
        <v>Hillingdon</v>
      </c>
      <c r="U2271" s="78" t="str">
        <f>VLOOKUP(Table5[[#This Row],[ODS Code]],Lookup!A:E,3,FALSE)</f>
        <v>Long Lane First Care Group PCN</v>
      </c>
      <c r="V2271" s="78" t="str">
        <f>VLOOKUP(Table5[[#This Row],[ODS Code]],Lookup!A:F,2,FALSE)</f>
        <v>THE PINE MEDICAL CENTRE</v>
      </c>
      <c r="W2271" s="78" t="str">
        <f>VLOOKUP(Table5[[#This Row],[ODS Code]],Lookup!A:G,5,FALSE)</f>
        <v>E86016</v>
      </c>
    </row>
    <row r="2272" spans="1:23" x14ac:dyDescent="0.35">
      <c r="A2272" s="80">
        <v>45566</v>
      </c>
      <c r="B2272" t="s">
        <v>407</v>
      </c>
      <c r="C2272" t="s">
        <v>1045</v>
      </c>
      <c r="D2272" t="s">
        <v>1040</v>
      </c>
      <c r="E2272" t="s">
        <v>854</v>
      </c>
      <c r="F2272" s="78">
        <v>920</v>
      </c>
      <c r="G2272" s="78">
        <v>1840</v>
      </c>
      <c r="H2272" s="78">
        <v>25</v>
      </c>
      <c r="I2272" s="78">
        <v>50</v>
      </c>
      <c r="J2272" s="78">
        <v>689</v>
      </c>
      <c r="K2272" s="78">
        <v>1378</v>
      </c>
      <c r="L2272" s="78">
        <v>159</v>
      </c>
      <c r="M2272" s="78">
        <v>318</v>
      </c>
      <c r="N2272" s="78">
        <v>26</v>
      </c>
      <c r="O2272" s="78">
        <v>52</v>
      </c>
      <c r="P2272" s="78">
        <v>21</v>
      </c>
      <c r="Q2272" s="78">
        <v>42</v>
      </c>
      <c r="R2272" s="79">
        <v>2.2826086956521739E-2</v>
      </c>
      <c r="S2272" s="79">
        <v>2.2826086956521739E-2</v>
      </c>
      <c r="T2272" s="78" t="str">
        <f>VLOOKUP(Table5[[#This Row],[ODS Code]],Lookup!A:D,4,FALSE)</f>
        <v>Hillingdon</v>
      </c>
      <c r="U2272" s="78" t="str">
        <f>VLOOKUP(Table5[[#This Row],[ODS Code]],Lookup!A:E,3,FALSE)</f>
        <v>Long Lane First Care Group PCN</v>
      </c>
      <c r="V2272" s="78" t="str">
        <f>VLOOKUP(Table5[[#This Row],[ODS Code]],Lookup!A:F,2,FALSE)</f>
        <v>THE WILLOW TREE SURGERY</v>
      </c>
      <c r="W2272" s="78" t="str">
        <f>VLOOKUP(Table5[[#This Row],[ODS Code]],Lookup!A:G,5,FALSE)</f>
        <v>E86610</v>
      </c>
    </row>
    <row r="2273" spans="1:23" x14ac:dyDescent="0.35">
      <c r="A2273" s="80">
        <v>45566</v>
      </c>
      <c r="B2273" t="s">
        <v>410</v>
      </c>
      <c r="C2273" t="s">
        <v>1046</v>
      </c>
      <c r="D2273" t="s">
        <v>1040</v>
      </c>
      <c r="E2273" t="s">
        <v>854</v>
      </c>
      <c r="F2273" s="78">
        <v>7364</v>
      </c>
      <c r="G2273" s="78">
        <v>16025</v>
      </c>
      <c r="H2273" s="78">
        <v>425</v>
      </c>
      <c r="I2273" s="78">
        <v>962</v>
      </c>
      <c r="J2273" s="78">
        <v>4851</v>
      </c>
      <c r="K2273" s="78">
        <v>10423</v>
      </c>
      <c r="L2273" s="78">
        <v>1308</v>
      </c>
      <c r="M2273" s="78">
        <v>2840</v>
      </c>
      <c r="N2273" s="78">
        <v>473</v>
      </c>
      <c r="O2273" s="78">
        <v>1078</v>
      </c>
      <c r="P2273" s="78">
        <v>307</v>
      </c>
      <c r="Q2273" s="78">
        <v>722</v>
      </c>
      <c r="R2273" s="79">
        <v>4.1689299293862031E-2</v>
      </c>
      <c r="S2273" s="79">
        <v>4.5054602184087363E-2</v>
      </c>
      <c r="T2273" s="78" t="str">
        <f>VLOOKUP(Table5[[#This Row],[ODS Code]],Lookup!A:D,4,FALSE)</f>
        <v>Hillingdon</v>
      </c>
      <c r="U2273" s="78" t="str">
        <f>VLOOKUP(Table5[[#This Row],[ODS Code]],Lookup!A:E,3,FALSE)</f>
        <v>Long Lane First Care Group PCN</v>
      </c>
      <c r="V2273" s="78" t="str">
        <f>VLOOKUP(Table5[[#This Row],[ODS Code]],Lookup!A:F,2,FALSE)</f>
        <v>DR K ANANTHA-REDDY'S PRACTICE</v>
      </c>
      <c r="W2273" s="78" t="str">
        <f>VLOOKUP(Table5[[#This Row],[ODS Code]],Lookup!A:G,5,FALSE)</f>
        <v>E86020</v>
      </c>
    </row>
    <row r="2274" spans="1:23" x14ac:dyDescent="0.35">
      <c r="A2274" s="80">
        <v>45566</v>
      </c>
      <c r="B2274" t="s">
        <v>79</v>
      </c>
      <c r="C2274" t="s">
        <v>1047</v>
      </c>
      <c r="D2274" t="s">
        <v>1048</v>
      </c>
      <c r="E2274" t="s">
        <v>854</v>
      </c>
      <c r="F2274" s="78">
        <v>17265</v>
      </c>
      <c r="G2274" s="78">
        <v>51060</v>
      </c>
      <c r="H2274" s="78">
        <v>1258</v>
      </c>
      <c r="I2274" s="78">
        <v>3750</v>
      </c>
      <c r="J2274" s="78">
        <v>9775</v>
      </c>
      <c r="K2274" s="78">
        <v>28779</v>
      </c>
      <c r="L2274" s="78">
        <v>4606</v>
      </c>
      <c r="M2274" s="78">
        <v>13672</v>
      </c>
      <c r="N2274" s="78">
        <v>793</v>
      </c>
      <c r="O2274" s="78">
        <v>2369</v>
      </c>
      <c r="P2274" s="78">
        <v>833</v>
      </c>
      <c r="Q2274" s="78">
        <v>2490</v>
      </c>
      <c r="R2274" s="79">
        <v>4.8247900376484215E-2</v>
      </c>
      <c r="S2274" s="79">
        <v>4.8766157461809637E-2</v>
      </c>
      <c r="T2274" s="78" t="str">
        <f>VLOOKUP(Table5[[#This Row],[ODS Code]],Lookup!A:D,4,FALSE)</f>
        <v>West London</v>
      </c>
      <c r="U2274" s="78" t="str">
        <f>VLOOKUP(Table5[[#This Row],[ODS Code]],Lookup!A:E,3,FALSE)</f>
        <v>NeoHealth</v>
      </c>
      <c r="V2274" s="78" t="str">
        <f>VLOOKUP(Table5[[#This Row],[ODS Code]],Lookup!A:F,2,FALSE)</f>
        <v>Colville Health Centre (Blake&amp;Mok)</v>
      </c>
      <c r="W2274" s="78" t="str">
        <f>VLOOKUP(Table5[[#This Row],[ODS Code]],Lookup!A:G,5,FALSE)</f>
        <v>E87067</v>
      </c>
    </row>
    <row r="2275" spans="1:23" x14ac:dyDescent="0.35">
      <c r="A2275" s="80">
        <v>45566</v>
      </c>
      <c r="B2275" t="s">
        <v>291</v>
      </c>
      <c r="C2275" t="s">
        <v>1049</v>
      </c>
      <c r="D2275" t="s">
        <v>1048</v>
      </c>
      <c r="E2275" t="s">
        <v>854</v>
      </c>
      <c r="F2275" s="78">
        <v>759</v>
      </c>
      <c r="G2275" s="78">
        <v>1582</v>
      </c>
      <c r="H2275" s="78">
        <v>65</v>
      </c>
      <c r="I2275" s="78">
        <v>132</v>
      </c>
      <c r="J2275" s="78">
        <v>404</v>
      </c>
      <c r="K2275" s="78">
        <v>854</v>
      </c>
      <c r="L2275" s="78">
        <v>139</v>
      </c>
      <c r="M2275" s="78">
        <v>284</v>
      </c>
      <c r="N2275" s="78">
        <v>77</v>
      </c>
      <c r="O2275" s="78">
        <v>158</v>
      </c>
      <c r="P2275" s="78">
        <v>74</v>
      </c>
      <c r="Q2275" s="78">
        <v>154</v>
      </c>
      <c r="R2275" s="79">
        <v>9.7496706192358368E-2</v>
      </c>
      <c r="S2275" s="79">
        <v>9.7345132743362831E-2</v>
      </c>
      <c r="T2275" s="78" t="str">
        <f>VLOOKUP(Table5[[#This Row],[ODS Code]],Lookup!A:D,4,FALSE)</f>
        <v>West London</v>
      </c>
      <c r="U2275" s="78" t="str">
        <f>VLOOKUP(Table5[[#This Row],[ODS Code]],Lookup!A:E,3,FALSE)</f>
        <v>NeoHealth</v>
      </c>
      <c r="V2275" s="78" t="str">
        <f>VLOOKUP(Table5[[#This Row],[ODS Code]],Lookup!A:F,2,FALSE)</f>
        <v>St Quintin Health Centre</v>
      </c>
      <c r="W2275" s="78" t="str">
        <f>VLOOKUP(Table5[[#This Row],[ODS Code]],Lookup!A:G,5,FALSE)</f>
        <v>Y00507</v>
      </c>
    </row>
    <row r="2276" spans="1:23" x14ac:dyDescent="0.35">
      <c r="A2276" s="80">
        <v>45566</v>
      </c>
      <c r="B2276" t="s">
        <v>323</v>
      </c>
      <c r="C2276" t="s">
        <v>322</v>
      </c>
      <c r="D2276" t="s">
        <v>1048</v>
      </c>
      <c r="E2276" t="s">
        <v>854</v>
      </c>
      <c r="F2276" s="78">
        <v>192</v>
      </c>
      <c r="G2276" s="78">
        <v>502</v>
      </c>
      <c r="H2276" s="78">
        <v>15</v>
      </c>
      <c r="I2276" s="78">
        <v>36</v>
      </c>
      <c r="J2276" s="78">
        <v>95</v>
      </c>
      <c r="K2276" s="78">
        <v>248</v>
      </c>
      <c r="L2276" s="78">
        <v>57</v>
      </c>
      <c r="M2276" s="78">
        <v>142</v>
      </c>
      <c r="N2276" s="78">
        <v>10</v>
      </c>
      <c r="O2276" s="78">
        <v>28</v>
      </c>
      <c r="P2276" s="78">
        <v>15</v>
      </c>
      <c r="Q2276" s="78">
        <v>48</v>
      </c>
      <c r="R2276" s="79">
        <v>7.8125E-2</v>
      </c>
      <c r="S2276" s="79">
        <v>9.5617529880478086E-2</v>
      </c>
      <c r="T2276" s="78" t="str">
        <f>VLOOKUP(Table5[[#This Row],[ODS Code]],Lookup!A:D,4,FALSE)</f>
        <v>West London</v>
      </c>
      <c r="U2276" s="78" t="str">
        <f>VLOOKUP(Table5[[#This Row],[ODS Code]],Lookup!A:E,3,FALSE)</f>
        <v>NeoHealth</v>
      </c>
      <c r="V2276" s="78" t="str">
        <f>VLOOKUP(Table5[[#This Row],[ODS Code]],Lookup!A:F,2,FALSE)</f>
        <v>The Exmoor Surgery</v>
      </c>
      <c r="W2276" s="78" t="str">
        <f>VLOOKUP(Table5[[#This Row],[ODS Code]],Lookup!A:G,5,FALSE)</f>
        <v>E87733</v>
      </c>
    </row>
    <row r="2277" spans="1:23" x14ac:dyDescent="0.35">
      <c r="A2277" s="80">
        <v>45566</v>
      </c>
      <c r="B2277" t="s">
        <v>325</v>
      </c>
      <c r="C2277" t="s">
        <v>1050</v>
      </c>
      <c r="D2277" t="s">
        <v>1048</v>
      </c>
      <c r="E2277" t="s">
        <v>854</v>
      </c>
      <c r="F2277" s="78">
        <v>0</v>
      </c>
      <c r="G2277" s="78">
        <v>0</v>
      </c>
      <c r="H2277" s="78">
        <v>0</v>
      </c>
      <c r="I2277" s="78">
        <v>0</v>
      </c>
      <c r="J2277" s="78">
        <v>0</v>
      </c>
      <c r="K2277" s="78">
        <v>0</v>
      </c>
      <c r="L2277" s="78">
        <v>0</v>
      </c>
      <c r="M2277" s="78">
        <v>0</v>
      </c>
      <c r="N2277" s="78">
        <v>0</v>
      </c>
      <c r="O2277" s="78">
        <v>0</v>
      </c>
      <c r="P2277" s="78">
        <v>0</v>
      </c>
      <c r="Q2277" s="78">
        <v>0</v>
      </c>
      <c r="R2277" s="79">
        <v>0</v>
      </c>
      <c r="S2277" s="79">
        <v>0</v>
      </c>
      <c r="T2277" s="78" t="str">
        <f>VLOOKUP(Table5[[#This Row],[ODS Code]],Lookup!A:D,4,FALSE)</f>
        <v>West London</v>
      </c>
      <c r="U2277" s="78" t="str">
        <f>VLOOKUP(Table5[[#This Row],[ODS Code]],Lookup!A:E,3,FALSE)</f>
        <v>NeoHealth</v>
      </c>
      <c r="V2277" s="78" t="str">
        <f>VLOOKUP(Table5[[#This Row],[ODS Code]],Lookup!A:F,2,FALSE)</f>
        <v>Foreland Medical Centre</v>
      </c>
      <c r="W2277" s="78" t="str">
        <f>VLOOKUP(Table5[[#This Row],[ODS Code]],Lookup!A:G,5,FALSE)</f>
        <v>E87706</v>
      </c>
    </row>
    <row r="2278" spans="1:23" x14ac:dyDescent="0.35">
      <c r="A2278" s="80">
        <v>45566</v>
      </c>
      <c r="B2278" t="s">
        <v>331</v>
      </c>
      <c r="C2278" t="s">
        <v>1051</v>
      </c>
      <c r="D2278" t="s">
        <v>1048</v>
      </c>
      <c r="E2278" t="s">
        <v>854</v>
      </c>
      <c r="F2278" s="78">
        <v>630</v>
      </c>
      <c r="G2278" s="78">
        <v>1300</v>
      </c>
      <c r="H2278" s="78">
        <v>61</v>
      </c>
      <c r="I2278" s="78">
        <v>122</v>
      </c>
      <c r="J2278" s="78">
        <v>341</v>
      </c>
      <c r="K2278" s="78">
        <v>708</v>
      </c>
      <c r="L2278" s="78">
        <v>117</v>
      </c>
      <c r="M2278" s="78">
        <v>240</v>
      </c>
      <c r="N2278" s="78">
        <v>68</v>
      </c>
      <c r="O2278" s="78">
        <v>140</v>
      </c>
      <c r="P2278" s="78">
        <v>43</v>
      </c>
      <c r="Q2278" s="78">
        <v>90</v>
      </c>
      <c r="R2278" s="79">
        <v>6.8253968253968247E-2</v>
      </c>
      <c r="S2278" s="79">
        <v>6.9230769230769235E-2</v>
      </c>
      <c r="T2278" s="78" t="str">
        <f>VLOOKUP(Table5[[#This Row],[ODS Code]],Lookup!A:D,4,FALSE)</f>
        <v>West London</v>
      </c>
      <c r="U2278" s="78" t="str">
        <f>VLOOKUP(Table5[[#This Row],[ODS Code]],Lookup!A:E,3,FALSE)</f>
        <v>NeoHealth</v>
      </c>
      <c r="V2278" s="78" t="str">
        <f>VLOOKUP(Table5[[#This Row],[ODS Code]],Lookup!A:F,2,FALSE)</f>
        <v>The Golborne Medical Centre (Dathi)</v>
      </c>
      <c r="W2278" s="78" t="str">
        <f>VLOOKUP(Table5[[#This Row],[ODS Code]],Lookup!A:G,5,FALSE)</f>
        <v>E87742</v>
      </c>
    </row>
    <row r="2279" spans="1:23" x14ac:dyDescent="0.35">
      <c r="A2279" s="80">
        <v>45566</v>
      </c>
      <c r="B2279" t="s">
        <v>351</v>
      </c>
      <c r="C2279" t="s">
        <v>1052</v>
      </c>
      <c r="D2279" t="s">
        <v>1048</v>
      </c>
      <c r="E2279" t="s">
        <v>854</v>
      </c>
      <c r="F2279" s="78">
        <v>5992</v>
      </c>
      <c r="G2279" s="78">
        <v>16362</v>
      </c>
      <c r="H2279" s="78">
        <v>580</v>
      </c>
      <c r="I2279" s="78">
        <v>1599</v>
      </c>
      <c r="J2279" s="78">
        <v>3046</v>
      </c>
      <c r="K2279" s="78">
        <v>8280</v>
      </c>
      <c r="L2279" s="78">
        <v>1588</v>
      </c>
      <c r="M2279" s="78">
        <v>4356</v>
      </c>
      <c r="N2279" s="78">
        <v>397</v>
      </c>
      <c r="O2279" s="78">
        <v>1070</v>
      </c>
      <c r="P2279" s="78">
        <v>381</v>
      </c>
      <c r="Q2279" s="78">
        <v>1057</v>
      </c>
      <c r="R2279" s="79">
        <v>6.3584779706275033E-2</v>
      </c>
      <c r="S2279" s="79">
        <v>6.4600904534897932E-2</v>
      </c>
      <c r="T2279" s="78" t="str">
        <f>VLOOKUP(Table5[[#This Row],[ODS Code]],Lookup!A:D,4,FALSE)</f>
        <v>West London</v>
      </c>
      <c r="U2279" s="78" t="str">
        <f>VLOOKUP(Table5[[#This Row],[ODS Code]],Lookup!A:E,3,FALSE)</f>
        <v>NeoHealth</v>
      </c>
      <c r="V2279" s="78" t="str">
        <f>VLOOKUP(Table5[[#This Row],[ODS Code]],Lookup!A:F,2,FALSE)</f>
        <v>Notting Hill Medical Centre</v>
      </c>
      <c r="W2279" s="78" t="str">
        <f>VLOOKUP(Table5[[#This Row],[ODS Code]],Lookup!A:G,5,FALSE)</f>
        <v>E87065</v>
      </c>
    </row>
    <row r="2280" spans="1:23" x14ac:dyDescent="0.35">
      <c r="A2280" s="80">
        <v>45566</v>
      </c>
      <c r="B2280" t="s">
        <v>105</v>
      </c>
      <c r="C2280" t="s">
        <v>1053</v>
      </c>
      <c r="D2280" t="s">
        <v>1054</v>
      </c>
      <c r="E2280" t="s">
        <v>854</v>
      </c>
      <c r="F2280" s="78">
        <v>1832</v>
      </c>
      <c r="G2280" s="78">
        <v>3664</v>
      </c>
      <c r="H2280" s="78">
        <v>235</v>
      </c>
      <c r="I2280" s="78">
        <v>470</v>
      </c>
      <c r="J2280" s="78">
        <v>375</v>
      </c>
      <c r="K2280" s="78">
        <v>750</v>
      </c>
      <c r="L2280" s="78">
        <v>563</v>
      </c>
      <c r="M2280" s="78">
        <v>1126</v>
      </c>
      <c r="N2280" s="78">
        <v>304</v>
      </c>
      <c r="O2280" s="78">
        <v>608</v>
      </c>
      <c r="P2280" s="78">
        <v>355</v>
      </c>
      <c r="Q2280" s="78">
        <v>710</v>
      </c>
      <c r="R2280" s="79">
        <v>0.19377729257641921</v>
      </c>
      <c r="S2280" s="79">
        <v>0.19377729257641921</v>
      </c>
      <c r="T2280" s="78" t="str">
        <f>VLOOKUP(Table5[[#This Row],[ODS Code]],Lookup!A:D,4,FALSE)</f>
        <v>Ealing</v>
      </c>
      <c r="U2280" s="78" t="str">
        <f>VLOOKUP(Table5[[#This Row],[ODS Code]],Lookup!A:E,3,FALSE)</f>
        <v>NGP</v>
      </c>
      <c r="V2280" s="78" t="str">
        <f>VLOOKUP(Table5[[#This Row],[ODS Code]],Lookup!A:F,2,FALSE)</f>
        <v>ELMTREES SURGERY</v>
      </c>
      <c r="W2280" s="78" t="str">
        <f>VLOOKUP(Table5[[#This Row],[ODS Code]],Lookup!A:G,5,FALSE)</f>
        <v>E85112</v>
      </c>
    </row>
    <row r="2281" spans="1:23" x14ac:dyDescent="0.35">
      <c r="A2281" s="80">
        <v>45566</v>
      </c>
      <c r="B2281" t="s">
        <v>134</v>
      </c>
      <c r="C2281" t="s">
        <v>1055</v>
      </c>
      <c r="D2281" t="s">
        <v>1054</v>
      </c>
      <c r="E2281" t="s">
        <v>854</v>
      </c>
      <c r="F2281" s="78">
        <v>9757</v>
      </c>
      <c r="G2281" s="78">
        <v>19515</v>
      </c>
      <c r="H2281" s="78">
        <v>814</v>
      </c>
      <c r="I2281" s="78">
        <v>1628</v>
      </c>
      <c r="J2281" s="78">
        <v>4716</v>
      </c>
      <c r="K2281" s="78">
        <v>9433</v>
      </c>
      <c r="L2281" s="78">
        <v>2625</v>
      </c>
      <c r="M2281" s="78">
        <v>5250</v>
      </c>
      <c r="N2281" s="78">
        <v>855</v>
      </c>
      <c r="O2281" s="78">
        <v>1710</v>
      </c>
      <c r="P2281" s="78">
        <v>747</v>
      </c>
      <c r="Q2281" s="78">
        <v>1494</v>
      </c>
      <c r="R2281" s="79">
        <v>7.6560418161320073E-2</v>
      </c>
      <c r="S2281" s="79">
        <v>7.6556495003843192E-2</v>
      </c>
      <c r="T2281" s="78" t="str">
        <f>VLOOKUP(Table5[[#This Row],[ODS Code]],Lookup!A:D,4,FALSE)</f>
        <v>Ealing</v>
      </c>
      <c r="U2281" s="78" t="str">
        <f>VLOOKUP(Table5[[#This Row],[ODS Code]],Lookup!A:E,3,FALSE)</f>
        <v>NGP</v>
      </c>
      <c r="V2281" s="78" t="str">
        <f>VLOOKUP(Table5[[#This Row],[ODS Code]],Lookup!A:F,2,FALSE)</f>
        <v>GREENFORD ROAD MEDICAL CENTRE</v>
      </c>
      <c r="W2281" s="78" t="str">
        <f>VLOOKUP(Table5[[#This Row],[ODS Code]],Lookup!A:G,5,FALSE)</f>
        <v>E85050</v>
      </c>
    </row>
    <row r="2282" spans="1:23" x14ac:dyDescent="0.35">
      <c r="A2282" s="80">
        <v>45566</v>
      </c>
      <c r="B2282" t="s">
        <v>163</v>
      </c>
      <c r="C2282" t="s">
        <v>1056</v>
      </c>
      <c r="D2282" t="s">
        <v>1054</v>
      </c>
      <c r="E2282" t="s">
        <v>854</v>
      </c>
      <c r="F2282" s="78">
        <v>209</v>
      </c>
      <c r="G2282" s="78">
        <v>604</v>
      </c>
      <c r="H2282" s="78">
        <v>3</v>
      </c>
      <c r="I2282" s="78">
        <v>6</v>
      </c>
      <c r="J2282" s="78">
        <v>191</v>
      </c>
      <c r="K2282" s="78">
        <v>568</v>
      </c>
      <c r="L2282" s="78">
        <v>8</v>
      </c>
      <c r="M2282" s="78">
        <v>16</v>
      </c>
      <c r="N2282" s="78">
        <v>3</v>
      </c>
      <c r="O2282" s="78">
        <v>6</v>
      </c>
      <c r="P2282" s="78">
        <v>4</v>
      </c>
      <c r="Q2282" s="78">
        <v>8</v>
      </c>
      <c r="R2282" s="79">
        <v>1.9138755980861243E-2</v>
      </c>
      <c r="S2282" s="79">
        <v>1.3245033112582781E-2</v>
      </c>
      <c r="T2282" s="78" t="str">
        <f>VLOOKUP(Table5[[#This Row],[ODS Code]],Lookup!A:D,4,FALSE)</f>
        <v>Ealing</v>
      </c>
      <c r="U2282" s="78" t="str">
        <f>VLOOKUP(Table5[[#This Row],[ODS Code]],Lookup!A:E,3,FALSE)</f>
        <v>NGP</v>
      </c>
      <c r="V2282" s="78" t="str">
        <f>VLOOKUP(Table5[[#This Row],[ODS Code]],Lookup!A:F,2,FALSE)</f>
        <v>HILLVIEW SURGERY</v>
      </c>
      <c r="W2282" s="78" t="str">
        <f>VLOOKUP(Table5[[#This Row],[ODS Code]],Lookup!A:G,5,FALSE)</f>
        <v>E85054</v>
      </c>
    </row>
    <row r="2283" spans="1:23" x14ac:dyDescent="0.35">
      <c r="A2283" s="80">
        <v>45566</v>
      </c>
      <c r="B2283" t="s">
        <v>174</v>
      </c>
      <c r="C2283" t="s">
        <v>1057</v>
      </c>
      <c r="D2283" t="s">
        <v>1054</v>
      </c>
      <c r="E2283" t="s">
        <v>854</v>
      </c>
      <c r="F2283" s="78">
        <v>0</v>
      </c>
      <c r="G2283" s="78">
        <v>0</v>
      </c>
      <c r="H2283" s="78">
        <v>0</v>
      </c>
      <c r="I2283" s="78">
        <v>0</v>
      </c>
      <c r="J2283" s="78">
        <v>0</v>
      </c>
      <c r="K2283" s="78">
        <v>0</v>
      </c>
      <c r="L2283" s="78">
        <v>0</v>
      </c>
      <c r="M2283" s="78">
        <v>0</v>
      </c>
      <c r="N2283" s="78">
        <v>0</v>
      </c>
      <c r="O2283" s="78">
        <v>0</v>
      </c>
      <c r="P2283" s="78">
        <v>0</v>
      </c>
      <c r="Q2283" s="78">
        <v>0</v>
      </c>
      <c r="R2283" s="79">
        <v>0</v>
      </c>
      <c r="S2283" s="79">
        <v>0</v>
      </c>
      <c r="T2283" s="78" t="str">
        <f>VLOOKUP(Table5[[#This Row],[ODS Code]],Lookup!A:D,4,FALSE)</f>
        <v>Ealing</v>
      </c>
      <c r="U2283" s="78" t="str">
        <f>VLOOKUP(Table5[[#This Row],[ODS Code]],Lookup!A:E,3,FALSE)</f>
        <v>NGP</v>
      </c>
      <c r="V2283" s="78" t="str">
        <f>VLOOKUP(Table5[[#This Row],[ODS Code]],Lookup!A:F,2,FALSE)</f>
        <v>ISLIP MANOR MEDICAL CENTRE</v>
      </c>
      <c r="W2283" s="78" t="str">
        <f>VLOOKUP(Table5[[#This Row],[ODS Code]],Lookup!A:G,5,FALSE)</f>
        <v>E85098</v>
      </c>
    </row>
    <row r="2284" spans="1:23" x14ac:dyDescent="0.35">
      <c r="A2284" s="80">
        <v>45566</v>
      </c>
      <c r="B2284" t="s">
        <v>207</v>
      </c>
      <c r="C2284" t="s">
        <v>1058</v>
      </c>
      <c r="D2284" t="s">
        <v>1054</v>
      </c>
      <c r="E2284" t="s">
        <v>854</v>
      </c>
      <c r="F2284" s="78">
        <v>1755</v>
      </c>
      <c r="G2284" s="78">
        <v>3512</v>
      </c>
      <c r="H2284" s="78">
        <v>184</v>
      </c>
      <c r="I2284" s="78">
        <v>368</v>
      </c>
      <c r="J2284" s="78">
        <v>522</v>
      </c>
      <c r="K2284" s="78">
        <v>1046</v>
      </c>
      <c r="L2284" s="78">
        <v>527</v>
      </c>
      <c r="M2284" s="78">
        <v>1054</v>
      </c>
      <c r="N2284" s="78">
        <v>275</v>
      </c>
      <c r="O2284" s="78">
        <v>550</v>
      </c>
      <c r="P2284" s="78">
        <v>247</v>
      </c>
      <c r="Q2284" s="78">
        <v>494</v>
      </c>
      <c r="R2284" s="79">
        <v>0.14074074074074075</v>
      </c>
      <c r="S2284" s="79">
        <v>0.14066059225512528</v>
      </c>
      <c r="T2284" s="78" t="str">
        <f>VLOOKUP(Table5[[#This Row],[ODS Code]],Lookup!A:D,4,FALSE)</f>
        <v>Ealing</v>
      </c>
      <c r="U2284" s="78" t="str">
        <f>VLOOKUP(Table5[[#This Row],[ODS Code]],Lookup!A:E,3,FALSE)</f>
        <v>NGP</v>
      </c>
      <c r="V2284" s="78" t="str">
        <f>VLOOKUP(Table5[[#This Row],[ODS Code]],Lookup!A:F,2,FALSE)</f>
        <v>MANDEVILLE MEDICAL CENTRE</v>
      </c>
      <c r="W2284" s="78" t="str">
        <f>VLOOKUP(Table5[[#This Row],[ODS Code]],Lookup!A:G,5,FALSE)</f>
        <v>E85108</v>
      </c>
    </row>
    <row r="2285" spans="1:23" x14ac:dyDescent="0.35">
      <c r="A2285" s="80">
        <v>45566</v>
      </c>
      <c r="B2285" t="s">
        <v>212</v>
      </c>
      <c r="C2285" t="s">
        <v>1059</v>
      </c>
      <c r="D2285" t="s">
        <v>1054</v>
      </c>
      <c r="E2285" t="s">
        <v>854</v>
      </c>
      <c r="F2285" s="78">
        <v>26</v>
      </c>
      <c r="G2285" s="78">
        <v>78</v>
      </c>
      <c r="H2285" s="78">
        <v>1</v>
      </c>
      <c r="I2285" s="78">
        <v>3</v>
      </c>
      <c r="J2285" s="78">
        <v>16</v>
      </c>
      <c r="K2285" s="78">
        <v>48</v>
      </c>
      <c r="L2285" s="78">
        <v>5</v>
      </c>
      <c r="M2285" s="78">
        <v>15</v>
      </c>
      <c r="N2285" s="78">
        <v>1</v>
      </c>
      <c r="O2285" s="78">
        <v>3</v>
      </c>
      <c r="P2285" s="78">
        <v>3</v>
      </c>
      <c r="Q2285" s="78">
        <v>9</v>
      </c>
      <c r="R2285" s="79">
        <v>0.11538461538461539</v>
      </c>
      <c r="S2285" s="79">
        <v>0.11538461538461539</v>
      </c>
      <c r="T2285" s="78" t="str">
        <f>VLOOKUP(Table5[[#This Row],[ODS Code]],Lookup!A:D,4,FALSE)</f>
        <v>Ealing</v>
      </c>
      <c r="U2285" s="78" t="str">
        <f>VLOOKUP(Table5[[#This Row],[ODS Code]],Lookup!A:E,3,FALSE)</f>
        <v>NGP</v>
      </c>
      <c r="V2285" s="78" t="str">
        <f>VLOOKUP(Table5[[#This Row],[ODS Code]],Lookup!A:F,2,FALSE)</f>
        <v>MEADOW VIEW SURGERY</v>
      </c>
      <c r="W2285" s="78" t="str">
        <f>VLOOKUP(Table5[[#This Row],[ODS Code]],Lookup!A:G,5,FALSE)</f>
        <v>E85643</v>
      </c>
    </row>
    <row r="2286" spans="1:23" x14ac:dyDescent="0.35">
      <c r="A2286" s="80">
        <v>45566</v>
      </c>
      <c r="B2286" t="s">
        <v>242</v>
      </c>
      <c r="C2286" t="s">
        <v>1060</v>
      </c>
      <c r="D2286" t="s">
        <v>1054</v>
      </c>
      <c r="E2286" t="s">
        <v>854</v>
      </c>
      <c r="F2286" s="78">
        <v>0</v>
      </c>
      <c r="G2286" s="78">
        <v>0</v>
      </c>
      <c r="H2286" s="78">
        <v>0</v>
      </c>
      <c r="I2286" s="78">
        <v>0</v>
      </c>
      <c r="J2286" s="78">
        <v>0</v>
      </c>
      <c r="K2286" s="78">
        <v>0</v>
      </c>
      <c r="L2286" s="78">
        <v>0</v>
      </c>
      <c r="M2286" s="78">
        <v>0</v>
      </c>
      <c r="N2286" s="78">
        <v>0</v>
      </c>
      <c r="O2286" s="78">
        <v>0</v>
      </c>
      <c r="P2286" s="78">
        <v>0</v>
      </c>
      <c r="Q2286" s="78">
        <v>0</v>
      </c>
      <c r="R2286" s="79">
        <v>0</v>
      </c>
      <c r="S2286" s="79">
        <v>0</v>
      </c>
      <c r="T2286" s="78" t="str">
        <f>VLOOKUP(Table5[[#This Row],[ODS Code]],Lookup!A:D,4,FALSE)</f>
        <v>Ealing</v>
      </c>
      <c r="U2286" s="78" t="str">
        <f>VLOOKUP(Table5[[#This Row],[ODS Code]],Lookup!A:E,3,FALSE)</f>
        <v>NGP</v>
      </c>
      <c r="V2286" s="78" t="str">
        <f>VLOOKUP(Table5[[#This Row],[ODS Code]],Lookup!A:F,2,FALSE)</f>
        <v>PERIVALE MEDICAL CLINIC</v>
      </c>
      <c r="W2286" s="78" t="str">
        <f>VLOOKUP(Table5[[#This Row],[ODS Code]],Lookup!A:G,5,FALSE)</f>
        <v>E85111</v>
      </c>
    </row>
    <row r="2287" spans="1:23" x14ac:dyDescent="0.35">
      <c r="A2287" s="80">
        <v>45566</v>
      </c>
      <c r="B2287" t="s">
        <v>305</v>
      </c>
      <c r="C2287" t="s">
        <v>1061</v>
      </c>
      <c r="D2287" t="s">
        <v>1054</v>
      </c>
      <c r="E2287" t="s">
        <v>854</v>
      </c>
      <c r="F2287" s="78">
        <v>0</v>
      </c>
      <c r="G2287" s="78">
        <v>0</v>
      </c>
      <c r="H2287" s="78">
        <v>0</v>
      </c>
      <c r="I2287" s="78">
        <v>0</v>
      </c>
      <c r="J2287" s="78">
        <v>0</v>
      </c>
      <c r="K2287" s="78">
        <v>0</v>
      </c>
      <c r="L2287" s="78">
        <v>0</v>
      </c>
      <c r="M2287" s="78">
        <v>0</v>
      </c>
      <c r="N2287" s="78">
        <v>0</v>
      </c>
      <c r="O2287" s="78">
        <v>0</v>
      </c>
      <c r="P2287" s="78">
        <v>0</v>
      </c>
      <c r="Q2287" s="78">
        <v>0</v>
      </c>
      <c r="R2287" s="79">
        <v>0</v>
      </c>
      <c r="S2287" s="79">
        <v>0</v>
      </c>
      <c r="T2287" s="78" t="str">
        <f>VLOOKUP(Table5[[#This Row],[ODS Code]],Lookup!A:D,4,FALSE)</f>
        <v>Ealing</v>
      </c>
      <c r="U2287" s="78" t="str">
        <f>VLOOKUP(Table5[[#This Row],[ODS Code]],Lookup!A:E,3,FALSE)</f>
        <v>NGP</v>
      </c>
      <c r="V2287" s="78" t="str">
        <f>VLOOKUP(Table5[[#This Row],[ODS Code]],Lookup!A:F,2,FALSE)</f>
        <v>THE ALLENDALE ROAD SURGERY</v>
      </c>
      <c r="W2287" s="78" t="str">
        <f>VLOOKUP(Table5[[#This Row],[ODS Code]],Lookup!A:G,5,FALSE)</f>
        <v>E84059</v>
      </c>
    </row>
    <row r="2288" spans="1:23" x14ac:dyDescent="0.35">
      <c r="A2288" s="80">
        <v>45566</v>
      </c>
      <c r="B2288" t="s">
        <v>308</v>
      </c>
      <c r="C2288" t="s">
        <v>1062</v>
      </c>
      <c r="D2288" t="s">
        <v>1054</v>
      </c>
      <c r="E2288" t="s">
        <v>854</v>
      </c>
      <c r="F2288" s="78">
        <v>0</v>
      </c>
      <c r="G2288" s="78">
        <v>0</v>
      </c>
      <c r="H2288" s="78">
        <v>0</v>
      </c>
      <c r="I2288" s="78">
        <v>0</v>
      </c>
      <c r="J2288" s="78">
        <v>0</v>
      </c>
      <c r="K2288" s="78">
        <v>0</v>
      </c>
      <c r="L2288" s="78">
        <v>0</v>
      </c>
      <c r="M2288" s="78">
        <v>0</v>
      </c>
      <c r="N2288" s="78">
        <v>0</v>
      </c>
      <c r="O2288" s="78">
        <v>0</v>
      </c>
      <c r="P2288" s="78">
        <v>0</v>
      </c>
      <c r="Q2288" s="78">
        <v>0</v>
      </c>
      <c r="R2288" s="79">
        <v>0</v>
      </c>
      <c r="S2288" s="79">
        <v>0</v>
      </c>
      <c r="T2288" s="78" t="str">
        <f>VLOOKUP(Table5[[#This Row],[ODS Code]],Lookup!A:D,4,FALSE)</f>
        <v>Ealing</v>
      </c>
      <c r="U2288" s="78" t="str">
        <f>VLOOKUP(Table5[[#This Row],[ODS Code]],Lookup!A:E,3,FALSE)</f>
        <v>NGP</v>
      </c>
      <c r="V2288" s="78" t="str">
        <f>VLOOKUP(Table5[[#This Row],[ODS Code]],Lookup!A:F,2,FALSE)</f>
        <v>THE BARNABAS MEDICAL CENTRE</v>
      </c>
      <c r="W2288" s="78" t="str">
        <f>VLOOKUP(Table5[[#This Row],[ODS Code]],Lookup!A:G,5,FALSE)</f>
        <v>E85127</v>
      </c>
    </row>
    <row r="2289" spans="1:23" x14ac:dyDescent="0.35">
      <c r="A2289" s="80">
        <v>45566</v>
      </c>
      <c r="B2289" t="s">
        <v>335</v>
      </c>
      <c r="C2289" t="s">
        <v>1063</v>
      </c>
      <c r="D2289" t="s">
        <v>1054</v>
      </c>
      <c r="E2289" t="s">
        <v>854</v>
      </c>
      <c r="F2289" s="78">
        <v>0</v>
      </c>
      <c r="G2289" s="78">
        <v>0</v>
      </c>
      <c r="H2289" s="78">
        <v>0</v>
      </c>
      <c r="I2289" s="78">
        <v>0</v>
      </c>
      <c r="J2289" s="78">
        <v>0</v>
      </c>
      <c r="K2289" s="78">
        <v>0</v>
      </c>
      <c r="L2289" s="78">
        <v>0</v>
      </c>
      <c r="M2289" s="78">
        <v>0</v>
      </c>
      <c r="N2289" s="78">
        <v>0</v>
      </c>
      <c r="O2289" s="78">
        <v>0</v>
      </c>
      <c r="P2289" s="78">
        <v>0</v>
      </c>
      <c r="Q2289" s="78">
        <v>0</v>
      </c>
      <c r="R2289" s="79">
        <v>0</v>
      </c>
      <c r="S2289" s="79">
        <v>0</v>
      </c>
      <c r="T2289" s="78" t="str">
        <f>VLOOKUP(Table5[[#This Row],[ODS Code]],Lookup!A:D,4,FALSE)</f>
        <v>Ealing</v>
      </c>
      <c r="U2289" s="78" t="str">
        <f>VLOOKUP(Table5[[#This Row],[ODS Code]],Lookup!A:E,3,FALSE)</f>
        <v>NGP</v>
      </c>
      <c r="V2289" s="78" t="str">
        <f>VLOOKUP(Table5[[#This Row],[ODS Code]],Lookup!A:F,2,FALSE)</f>
        <v>THE GROVE MEDICAL PRACTICE</v>
      </c>
      <c r="W2289" s="78" t="str">
        <f>VLOOKUP(Table5[[#This Row],[ODS Code]],Lookup!A:G,5,FALSE)</f>
        <v>E85725</v>
      </c>
    </row>
    <row r="2290" spans="1:23" x14ac:dyDescent="0.35">
      <c r="A2290" s="80">
        <v>45566</v>
      </c>
      <c r="B2290" t="s">
        <v>343</v>
      </c>
      <c r="C2290" t="s">
        <v>931</v>
      </c>
      <c r="D2290" t="s">
        <v>1054</v>
      </c>
      <c r="E2290" t="s">
        <v>854</v>
      </c>
      <c r="F2290" s="78">
        <v>0</v>
      </c>
      <c r="G2290" s="78">
        <v>0</v>
      </c>
      <c r="H2290" s="78">
        <v>0</v>
      </c>
      <c r="I2290" s="78">
        <v>0</v>
      </c>
      <c r="J2290" s="78">
        <v>0</v>
      </c>
      <c r="K2290" s="78">
        <v>0</v>
      </c>
      <c r="L2290" s="78">
        <v>0</v>
      </c>
      <c r="M2290" s="78">
        <v>0</v>
      </c>
      <c r="N2290" s="78">
        <v>0</v>
      </c>
      <c r="O2290" s="78">
        <v>0</v>
      </c>
      <c r="P2290" s="78">
        <v>0</v>
      </c>
      <c r="Q2290" s="78">
        <v>0</v>
      </c>
      <c r="R2290" s="79">
        <v>0</v>
      </c>
      <c r="S2290" s="79">
        <v>0</v>
      </c>
      <c r="T2290" s="78" t="str">
        <f>VLOOKUP(Table5[[#This Row],[ODS Code]],Lookup!A:D,4,FALSE)</f>
        <v>Ealing</v>
      </c>
      <c r="U2290" s="78" t="str">
        <f>VLOOKUP(Table5[[#This Row],[ODS Code]],Lookup!A:E,3,FALSE)</f>
        <v>NGP</v>
      </c>
      <c r="V2290" s="78" t="str">
        <f>VLOOKUP(Table5[[#This Row],[ODS Code]],Lookup!A:F,2,FALSE)</f>
        <v>THE MEDICAL CENTRE</v>
      </c>
      <c r="W2290" s="78" t="str">
        <f>VLOOKUP(Table5[[#This Row],[ODS Code]],Lookup!A:G,5,FALSE)</f>
        <v>E85053</v>
      </c>
    </row>
    <row r="2291" spans="1:23" x14ac:dyDescent="0.35">
      <c r="A2291" s="80">
        <v>45566</v>
      </c>
      <c r="B2291" t="s">
        <v>10</v>
      </c>
      <c r="C2291" t="s">
        <v>1064</v>
      </c>
      <c r="D2291" t="s">
        <v>1065</v>
      </c>
      <c r="E2291" t="s">
        <v>854</v>
      </c>
      <c r="F2291" s="78">
        <v>1945</v>
      </c>
      <c r="G2291" s="78">
        <v>4025</v>
      </c>
      <c r="H2291" s="78">
        <v>192</v>
      </c>
      <c r="I2291" s="78">
        <v>398</v>
      </c>
      <c r="J2291" s="78">
        <v>727</v>
      </c>
      <c r="K2291" s="78">
        <v>1507</v>
      </c>
      <c r="L2291" s="78">
        <v>489</v>
      </c>
      <c r="M2291" s="78">
        <v>1007</v>
      </c>
      <c r="N2291" s="78">
        <v>286</v>
      </c>
      <c r="O2291" s="78">
        <v>598</v>
      </c>
      <c r="P2291" s="78">
        <v>251</v>
      </c>
      <c r="Q2291" s="78">
        <v>515</v>
      </c>
      <c r="R2291" s="79">
        <v>0.12904884318766066</v>
      </c>
      <c r="S2291" s="79">
        <v>0.12795031055900621</v>
      </c>
      <c r="T2291" s="78" t="str">
        <f>VLOOKUP(Table5[[#This Row],[ODS Code]],Lookup!A:D,4,FALSE)</f>
        <v>Hillingdon</v>
      </c>
      <c r="U2291" s="78" t="str">
        <f>VLOOKUP(Table5[[#This Row],[ODS Code]],Lookup!A:E,3,FALSE)</f>
        <v>North Connect</v>
      </c>
      <c r="V2291" s="78" t="str">
        <f>VLOOKUP(Table5[[#This Row],[ODS Code]],Lookup!A:F,2,FALSE)</f>
        <v>ACRE SURGERY</v>
      </c>
      <c r="W2291" s="78" t="str">
        <f>VLOOKUP(Table5[[#This Row],[ODS Code]],Lookup!A:G,5,FALSE)</f>
        <v>E86041</v>
      </c>
    </row>
    <row r="2292" spans="1:23" x14ac:dyDescent="0.35">
      <c r="A2292" s="80">
        <v>45566</v>
      </c>
      <c r="B2292" t="s">
        <v>11</v>
      </c>
      <c r="C2292" t="s">
        <v>1066</v>
      </c>
      <c r="D2292" t="s">
        <v>1065</v>
      </c>
      <c r="E2292" t="s">
        <v>854</v>
      </c>
      <c r="F2292" s="78">
        <v>940</v>
      </c>
      <c r="G2292" s="78">
        <v>1975</v>
      </c>
      <c r="H2292" s="78">
        <v>77</v>
      </c>
      <c r="I2292" s="78">
        <v>164</v>
      </c>
      <c r="J2292" s="78">
        <v>411</v>
      </c>
      <c r="K2292" s="78">
        <v>855</v>
      </c>
      <c r="L2292" s="78">
        <v>258</v>
      </c>
      <c r="M2292" s="78">
        <v>541</v>
      </c>
      <c r="N2292" s="78">
        <v>100</v>
      </c>
      <c r="O2292" s="78">
        <v>212</v>
      </c>
      <c r="P2292" s="78">
        <v>94</v>
      </c>
      <c r="Q2292" s="78">
        <v>203</v>
      </c>
      <c r="R2292" s="79">
        <v>0.1</v>
      </c>
      <c r="S2292" s="79">
        <v>0.10278481012658228</v>
      </c>
      <c r="T2292" s="78" t="str">
        <f>VLOOKUP(Table5[[#This Row],[ODS Code]],Lookup!A:D,4,FALSE)</f>
        <v>Hillingdon</v>
      </c>
      <c r="U2292" s="78" t="str">
        <f>VLOOKUP(Table5[[#This Row],[ODS Code]],Lookup!A:E,3,FALSE)</f>
        <v>North Connect</v>
      </c>
      <c r="V2292" s="78" t="str">
        <f>VLOOKUP(Table5[[#This Row],[ODS Code]],Lookup!A:F,2,FALSE)</f>
        <v>ACREFIELD SURGERY</v>
      </c>
      <c r="W2292" s="78" t="str">
        <f>VLOOKUP(Table5[[#This Row],[ODS Code]],Lookup!A:G,5,FALSE)</f>
        <v>E86615</v>
      </c>
    </row>
    <row r="2293" spans="1:23" x14ac:dyDescent="0.35">
      <c r="A2293" s="80">
        <v>45566</v>
      </c>
      <c r="B2293" t="s">
        <v>55</v>
      </c>
      <c r="C2293" t="s">
        <v>1067</v>
      </c>
      <c r="D2293" t="s">
        <v>1065</v>
      </c>
      <c r="E2293" t="s">
        <v>854</v>
      </c>
      <c r="F2293" s="78">
        <v>7052</v>
      </c>
      <c r="G2293" s="78">
        <v>15249</v>
      </c>
      <c r="H2293" s="78">
        <v>612</v>
      </c>
      <c r="I2293" s="78">
        <v>1322</v>
      </c>
      <c r="J2293" s="78">
        <v>2712</v>
      </c>
      <c r="K2293" s="78">
        <v>5865</v>
      </c>
      <c r="L2293" s="78">
        <v>1532</v>
      </c>
      <c r="M2293" s="78">
        <v>3322</v>
      </c>
      <c r="N2293" s="78">
        <v>1102</v>
      </c>
      <c r="O2293" s="78">
        <v>2365</v>
      </c>
      <c r="P2293" s="78">
        <v>1094</v>
      </c>
      <c r="Q2293" s="78">
        <v>2375</v>
      </c>
      <c r="R2293" s="79">
        <v>0.15513329551900171</v>
      </c>
      <c r="S2293" s="79">
        <v>0.1557479178962555</v>
      </c>
      <c r="T2293" s="78" t="str">
        <f>VLOOKUP(Table5[[#This Row],[ODS Code]],Lookup!A:D,4,FALSE)</f>
        <v>Hillingdon</v>
      </c>
      <c r="U2293" s="78" t="str">
        <f>VLOOKUP(Table5[[#This Row],[ODS Code]],Lookup!A:E,3,FALSE)</f>
        <v>North Connect</v>
      </c>
      <c r="V2293" s="78" t="str">
        <f>VLOOKUP(Table5[[#This Row],[ODS Code]],Lookup!A:F,2,FALSE)</f>
        <v>CAREPOINT PRACTICE</v>
      </c>
      <c r="W2293" s="78" t="str">
        <f>VLOOKUP(Table5[[#This Row],[ODS Code]],Lookup!A:G,5,FALSE)</f>
        <v>E86618</v>
      </c>
    </row>
    <row r="2294" spans="1:23" x14ac:dyDescent="0.35">
      <c r="A2294" s="80">
        <v>45566</v>
      </c>
      <c r="B2294" t="s">
        <v>99</v>
      </c>
      <c r="C2294" t="s">
        <v>1068</v>
      </c>
      <c r="D2294" t="s">
        <v>1065</v>
      </c>
      <c r="E2294" t="s">
        <v>854</v>
      </c>
      <c r="F2294" s="78">
        <v>8282</v>
      </c>
      <c r="G2294" s="78">
        <v>17161</v>
      </c>
      <c r="H2294" s="78">
        <v>844</v>
      </c>
      <c r="I2294" s="78">
        <v>1742</v>
      </c>
      <c r="J2294" s="78">
        <v>2861</v>
      </c>
      <c r="K2294" s="78">
        <v>5933</v>
      </c>
      <c r="L2294" s="78">
        <v>2027</v>
      </c>
      <c r="M2294" s="78">
        <v>4210</v>
      </c>
      <c r="N2294" s="78">
        <v>1404</v>
      </c>
      <c r="O2294" s="78">
        <v>2888</v>
      </c>
      <c r="P2294" s="78">
        <v>1146</v>
      </c>
      <c r="Q2294" s="78">
        <v>2388</v>
      </c>
      <c r="R2294" s="79">
        <v>0.13837237382274814</v>
      </c>
      <c r="S2294" s="79">
        <v>0.13915273002738768</v>
      </c>
      <c r="T2294" s="78" t="str">
        <f>VLOOKUP(Table5[[#This Row],[ODS Code]],Lookup!A:D,4,FALSE)</f>
        <v>Hillingdon</v>
      </c>
      <c r="U2294" s="78" t="str">
        <f>VLOOKUP(Table5[[#This Row],[ODS Code]],Lookup!A:E,3,FALSE)</f>
        <v>North Connect</v>
      </c>
      <c r="V2294" s="78" t="str">
        <f>VLOOKUP(Table5[[#This Row],[ODS Code]],Lookup!A:F,2,FALSE)</f>
        <v>EASTBURY SURGERY</v>
      </c>
      <c r="W2294" s="78" t="str">
        <f>VLOOKUP(Table5[[#This Row],[ODS Code]],Lookup!A:G,5,FALSE)</f>
        <v>E86028</v>
      </c>
    </row>
    <row r="2295" spans="1:23" x14ac:dyDescent="0.35">
      <c r="A2295" s="80">
        <v>45566</v>
      </c>
      <c r="B2295" t="s">
        <v>149</v>
      </c>
      <c r="C2295" t="s">
        <v>1069</v>
      </c>
      <c r="D2295" t="s">
        <v>1065</v>
      </c>
      <c r="E2295" t="s">
        <v>854</v>
      </c>
      <c r="F2295" s="78">
        <v>13382</v>
      </c>
      <c r="G2295" s="78">
        <v>31407</v>
      </c>
      <c r="H2295" s="78">
        <v>1004</v>
      </c>
      <c r="I2295" s="78">
        <v>2258</v>
      </c>
      <c r="J2295" s="78">
        <v>6125</v>
      </c>
      <c r="K2295" s="78">
        <v>15148</v>
      </c>
      <c r="L2295" s="78">
        <v>2403</v>
      </c>
      <c r="M2295" s="78">
        <v>5579</v>
      </c>
      <c r="N2295" s="78">
        <v>1798</v>
      </c>
      <c r="O2295" s="78">
        <v>3935</v>
      </c>
      <c r="P2295" s="78">
        <v>2052</v>
      </c>
      <c r="Q2295" s="78">
        <v>4487</v>
      </c>
      <c r="R2295" s="79">
        <v>0.15334030787625169</v>
      </c>
      <c r="S2295" s="79">
        <v>0.1428662400101888</v>
      </c>
      <c r="T2295" s="78" t="str">
        <f>VLOOKUP(Table5[[#This Row],[ODS Code]],Lookup!A:D,4,FALSE)</f>
        <v>Hillingdon</v>
      </c>
      <c r="U2295" s="78" t="str">
        <f>VLOOKUP(Table5[[#This Row],[ODS Code]],Lookup!A:E,3,FALSE)</f>
        <v>North Connect</v>
      </c>
      <c r="V2295" s="78" t="str">
        <f>VLOOKUP(Table5[[#This Row],[ODS Code]],Lookup!A:F,2,FALSE)</f>
        <v>HAREFIELD HEALTH CENTRE</v>
      </c>
      <c r="W2295" s="78" t="str">
        <f>VLOOKUP(Table5[[#This Row],[ODS Code]],Lookup!A:G,5,FALSE)</f>
        <v>E86007</v>
      </c>
    </row>
    <row r="2296" spans="1:23" x14ac:dyDescent="0.35">
      <c r="A2296" s="80">
        <v>45566</v>
      </c>
      <c r="B2296" t="s">
        <v>219</v>
      </c>
      <c r="C2296" t="s">
        <v>1070</v>
      </c>
      <c r="D2296" t="s">
        <v>1065</v>
      </c>
      <c r="E2296" t="s">
        <v>854</v>
      </c>
      <c r="F2296" s="78">
        <v>10608</v>
      </c>
      <c r="G2296" s="78">
        <v>23265</v>
      </c>
      <c r="H2296" s="78">
        <v>1133</v>
      </c>
      <c r="I2296" s="78">
        <v>2532</v>
      </c>
      <c r="J2296" s="78">
        <v>2988</v>
      </c>
      <c r="K2296" s="78">
        <v>6457</v>
      </c>
      <c r="L2296" s="78">
        <v>2651</v>
      </c>
      <c r="M2296" s="78">
        <v>5805</v>
      </c>
      <c r="N2296" s="78">
        <v>2089</v>
      </c>
      <c r="O2296" s="78">
        <v>4608</v>
      </c>
      <c r="P2296" s="78">
        <v>1747</v>
      </c>
      <c r="Q2296" s="78">
        <v>3863</v>
      </c>
      <c r="R2296" s="79">
        <v>0.16468702865761689</v>
      </c>
      <c r="S2296" s="79">
        <v>0.16604341285192348</v>
      </c>
      <c r="T2296" s="78" t="str">
        <f>VLOOKUP(Table5[[#This Row],[ODS Code]],Lookup!A:D,4,FALSE)</f>
        <v>Hillingdon</v>
      </c>
      <c r="U2296" s="78" t="str">
        <f>VLOOKUP(Table5[[#This Row],[ODS Code]],Lookup!A:E,3,FALSE)</f>
        <v>North Connect</v>
      </c>
      <c r="V2296" s="78" t="str">
        <f>VLOOKUP(Table5[[#This Row],[ODS Code]],Lookup!A:F,2,FALSE)</f>
        <v>MOUNTWOOD SURGERY</v>
      </c>
      <c r="W2296" s="78" t="str">
        <f>VLOOKUP(Table5[[#This Row],[ODS Code]],Lookup!A:G,5,FALSE)</f>
        <v>E86001</v>
      </c>
    </row>
    <row r="2297" spans="1:23" x14ac:dyDescent="0.35">
      <c r="A2297" s="80">
        <v>45566</v>
      </c>
      <c r="B2297" t="s">
        <v>320</v>
      </c>
      <c r="C2297" t="s">
        <v>1071</v>
      </c>
      <c r="D2297" t="s">
        <v>1065</v>
      </c>
      <c r="E2297" t="s">
        <v>854</v>
      </c>
      <c r="F2297" s="78">
        <v>6762</v>
      </c>
      <c r="G2297" s="78">
        <v>13706</v>
      </c>
      <c r="H2297" s="78">
        <v>731</v>
      </c>
      <c r="I2297" s="78">
        <v>1393</v>
      </c>
      <c r="J2297" s="78">
        <v>1634</v>
      </c>
      <c r="K2297" s="78">
        <v>3977</v>
      </c>
      <c r="L2297" s="78">
        <v>1936</v>
      </c>
      <c r="M2297" s="78">
        <v>3689</v>
      </c>
      <c r="N2297" s="78">
        <v>1141</v>
      </c>
      <c r="O2297" s="78">
        <v>2169</v>
      </c>
      <c r="P2297" s="78">
        <v>1320</v>
      </c>
      <c r="Q2297" s="78">
        <v>2478</v>
      </c>
      <c r="R2297" s="79">
        <v>0.19520851818988466</v>
      </c>
      <c r="S2297" s="79">
        <v>0.18079673135852911</v>
      </c>
      <c r="T2297" s="78" t="str">
        <f>VLOOKUP(Table5[[#This Row],[ODS Code]],Lookup!A:D,4,FALSE)</f>
        <v>Hillingdon</v>
      </c>
      <c r="U2297" s="78" t="str">
        <f>VLOOKUP(Table5[[#This Row],[ODS Code]],Lookup!A:E,3,FALSE)</f>
        <v>North Connect</v>
      </c>
      <c r="V2297" s="78" t="str">
        <f>VLOOKUP(Table5[[#This Row],[ODS Code]],Lookup!A:F,2,FALSE)</f>
        <v>THE DEVONSHIRE LODGE PRACTICE</v>
      </c>
      <c r="W2297" s="78" t="str">
        <f>VLOOKUP(Table5[[#This Row],[ODS Code]],Lookup!A:G,5,FALSE)</f>
        <v>E86006</v>
      </c>
    </row>
    <row r="2298" spans="1:23" x14ac:dyDescent="0.35">
      <c r="A2298" s="80">
        <v>45566</v>
      </c>
      <c r="B2298" t="s">
        <v>54</v>
      </c>
      <c r="C2298" t="s">
        <v>1072</v>
      </c>
      <c r="D2298" t="s">
        <v>1073</v>
      </c>
      <c r="E2298" t="s">
        <v>854</v>
      </c>
      <c r="F2298" s="78">
        <v>4675</v>
      </c>
      <c r="G2298" s="78">
        <v>9378</v>
      </c>
      <c r="H2298" s="78">
        <v>297</v>
      </c>
      <c r="I2298" s="78">
        <v>594</v>
      </c>
      <c r="J2298" s="78">
        <v>2772</v>
      </c>
      <c r="K2298" s="78">
        <v>5571</v>
      </c>
      <c r="L2298" s="78">
        <v>1136</v>
      </c>
      <c r="M2298" s="78">
        <v>2272</v>
      </c>
      <c r="N2298" s="78">
        <v>253</v>
      </c>
      <c r="O2298" s="78">
        <v>507</v>
      </c>
      <c r="P2298" s="78">
        <v>217</v>
      </c>
      <c r="Q2298" s="78">
        <v>434</v>
      </c>
      <c r="R2298" s="79">
        <v>4.6417112299465241E-2</v>
      </c>
      <c r="S2298" s="79">
        <v>4.6278524205587548E-2</v>
      </c>
      <c r="T2298" s="78" t="str">
        <f>VLOOKUP(Table5[[#This Row],[ODS Code]],Lookup!A:D,4,FALSE)</f>
        <v>Hammersmith &amp; Fulham</v>
      </c>
      <c r="U2298" s="78" t="str">
        <f>VLOOKUP(Table5[[#This Row],[ODS Code]],Lookup!A:E,3,FALSE)</f>
        <v>North H&amp;F PCN</v>
      </c>
      <c r="V2298" s="78" t="str">
        <f>VLOOKUP(Table5[[#This Row],[ODS Code]],Lookup!A:F,2,FALSE)</f>
        <v>Canberra Practice,Parkview Ctr for H&amp;W</v>
      </c>
      <c r="W2298" s="78" t="str">
        <f>VLOOKUP(Table5[[#This Row],[ODS Code]],Lookup!A:G,5,FALSE)</f>
        <v>Y02906</v>
      </c>
    </row>
    <row r="2299" spans="1:23" x14ac:dyDescent="0.35">
      <c r="A2299" s="80">
        <v>45566</v>
      </c>
      <c r="B2299" t="s">
        <v>90</v>
      </c>
      <c r="C2299" t="s">
        <v>1074</v>
      </c>
      <c r="D2299" t="s">
        <v>1073</v>
      </c>
      <c r="E2299" t="s">
        <v>854</v>
      </c>
      <c r="F2299" s="78">
        <v>6314</v>
      </c>
      <c r="G2299" s="78">
        <v>18942</v>
      </c>
      <c r="H2299" s="78">
        <v>568</v>
      </c>
      <c r="I2299" s="78">
        <v>1704</v>
      </c>
      <c r="J2299" s="78">
        <v>3512</v>
      </c>
      <c r="K2299" s="78">
        <v>10536</v>
      </c>
      <c r="L2299" s="78">
        <v>1508</v>
      </c>
      <c r="M2299" s="78">
        <v>4524</v>
      </c>
      <c r="N2299" s="78">
        <v>294</v>
      </c>
      <c r="O2299" s="78">
        <v>882</v>
      </c>
      <c r="P2299" s="78">
        <v>432</v>
      </c>
      <c r="Q2299" s="78">
        <v>1296</v>
      </c>
      <c r="R2299" s="79">
        <v>6.8419385492556231E-2</v>
      </c>
      <c r="S2299" s="79">
        <v>6.8419385492556231E-2</v>
      </c>
      <c r="T2299" s="78" t="str">
        <f>VLOOKUP(Table5[[#This Row],[ODS Code]],Lookup!A:D,4,FALSE)</f>
        <v>Hammersmith &amp; Fulham</v>
      </c>
      <c r="U2299" s="78" t="str">
        <f>VLOOKUP(Table5[[#This Row],[ODS Code]],Lookup!A:E,3,FALSE)</f>
        <v>North H&amp;F PCN</v>
      </c>
      <c r="V2299" s="78" t="str">
        <f>VLOOKUP(Table5[[#This Row],[ODS Code]],Lookup!A:F,2,FALSE)</f>
        <v>Parkview Practice</v>
      </c>
      <c r="W2299" s="78" t="str">
        <f>VLOOKUP(Table5[[#This Row],[ODS Code]],Lookup!A:G,5,FALSE)</f>
        <v>E85048</v>
      </c>
    </row>
    <row r="2300" spans="1:23" x14ac:dyDescent="0.35">
      <c r="A2300" s="80">
        <v>45566</v>
      </c>
      <c r="B2300" t="s">
        <v>92</v>
      </c>
      <c r="C2300" t="s">
        <v>1075</v>
      </c>
      <c r="D2300" t="s">
        <v>1073</v>
      </c>
      <c r="E2300" t="s">
        <v>854</v>
      </c>
      <c r="F2300" s="78">
        <v>38</v>
      </c>
      <c r="G2300" s="78">
        <v>76</v>
      </c>
      <c r="H2300" s="78">
        <v>2</v>
      </c>
      <c r="I2300" s="78">
        <v>4</v>
      </c>
      <c r="J2300" s="78">
        <v>15</v>
      </c>
      <c r="K2300" s="78">
        <v>30</v>
      </c>
      <c r="L2300" s="78">
        <v>11</v>
      </c>
      <c r="M2300" s="78">
        <v>22</v>
      </c>
      <c r="N2300" s="78">
        <v>4</v>
      </c>
      <c r="O2300" s="78">
        <v>8</v>
      </c>
      <c r="P2300" s="78">
        <v>6</v>
      </c>
      <c r="Q2300" s="78">
        <v>12</v>
      </c>
      <c r="R2300" s="79">
        <v>0.15789473684210525</v>
      </c>
      <c r="S2300" s="79">
        <v>0.15789473684210525</v>
      </c>
      <c r="T2300" s="78" t="str">
        <f>VLOOKUP(Table5[[#This Row],[ODS Code]],Lookup!A:D,4,FALSE)</f>
        <v>Hammersmith &amp; Fulham</v>
      </c>
      <c r="U2300" s="78" t="str">
        <f>VLOOKUP(Table5[[#This Row],[ODS Code]],Lookup!A:E,3,FALSE)</f>
        <v>North H&amp;F PCN</v>
      </c>
      <c r="V2300" s="78" t="str">
        <f>VLOOKUP(Table5[[#This Row],[ODS Code]],Lookup!A:F,2,FALSE)</f>
        <v>PARKVIEW MEDICAL CENTRE (DR KUKAR)</v>
      </c>
      <c r="W2300" s="78" t="str">
        <f>VLOOKUP(Table5[[#This Row],[ODS Code]],Lookup!A:G,5,FALSE)</f>
        <v>E85659</v>
      </c>
    </row>
    <row r="2301" spans="1:23" x14ac:dyDescent="0.35">
      <c r="A2301" s="80">
        <v>45566</v>
      </c>
      <c r="B2301" t="s">
        <v>94</v>
      </c>
      <c r="C2301" t="s">
        <v>1076</v>
      </c>
      <c r="D2301" t="s">
        <v>1073</v>
      </c>
      <c r="E2301" t="s">
        <v>854</v>
      </c>
      <c r="F2301" s="78">
        <v>15699</v>
      </c>
      <c r="G2301" s="78">
        <v>43576</v>
      </c>
      <c r="H2301" s="78">
        <v>1088</v>
      </c>
      <c r="I2301" s="78">
        <v>2986</v>
      </c>
      <c r="J2301" s="78">
        <v>9311</v>
      </c>
      <c r="K2301" s="78">
        <v>25866</v>
      </c>
      <c r="L2301" s="78">
        <v>3762</v>
      </c>
      <c r="M2301" s="78">
        <v>10388</v>
      </c>
      <c r="N2301" s="78">
        <v>887</v>
      </c>
      <c r="O2301" s="78">
        <v>2517</v>
      </c>
      <c r="P2301" s="78">
        <v>651</v>
      </c>
      <c r="Q2301" s="78">
        <v>1819</v>
      </c>
      <c r="R2301" s="79">
        <v>4.1467609401872732E-2</v>
      </c>
      <c r="S2301" s="79">
        <v>4.1743161373232973E-2</v>
      </c>
      <c r="T2301" s="78" t="str">
        <f>VLOOKUP(Table5[[#This Row],[ODS Code]],Lookup!A:D,4,FALSE)</f>
        <v>Hammersmith &amp; Fulham</v>
      </c>
      <c r="U2301" s="78" t="str">
        <f>VLOOKUP(Table5[[#This Row],[ODS Code]],Lookup!A:E,3,FALSE)</f>
        <v>North H&amp;F PCN</v>
      </c>
      <c r="V2301" s="78" t="str">
        <f>VLOOKUP(Table5[[#This Row],[ODS Code]],Lookup!A:F,2,FALSE)</f>
        <v>DR UPPAL &amp; PARTNERS, PARKVIEW</v>
      </c>
      <c r="W2301" s="78" t="str">
        <f>VLOOKUP(Table5[[#This Row],[ODS Code]],Lookup!A:G,5,FALSE)</f>
        <v>E85624</v>
      </c>
    </row>
    <row r="2302" spans="1:23" x14ac:dyDescent="0.35">
      <c r="A2302" s="80">
        <v>45566</v>
      </c>
      <c r="B2302" t="s">
        <v>145</v>
      </c>
      <c r="C2302" t="s">
        <v>1077</v>
      </c>
      <c r="D2302" t="s">
        <v>1073</v>
      </c>
      <c r="E2302" t="s">
        <v>854</v>
      </c>
      <c r="F2302" s="78">
        <v>512</v>
      </c>
      <c r="G2302" s="78">
        <v>1024</v>
      </c>
      <c r="H2302" s="78">
        <v>42</v>
      </c>
      <c r="I2302" s="78">
        <v>84</v>
      </c>
      <c r="J2302" s="78">
        <v>313</v>
      </c>
      <c r="K2302" s="78">
        <v>626</v>
      </c>
      <c r="L2302" s="78">
        <v>81</v>
      </c>
      <c r="M2302" s="78">
        <v>162</v>
      </c>
      <c r="N2302" s="78">
        <v>48</v>
      </c>
      <c r="O2302" s="78">
        <v>96</v>
      </c>
      <c r="P2302" s="78">
        <v>28</v>
      </c>
      <c r="Q2302" s="78">
        <v>56</v>
      </c>
      <c r="R2302" s="79">
        <v>5.46875E-2</v>
      </c>
      <c r="S2302" s="79">
        <v>5.46875E-2</v>
      </c>
      <c r="T2302" s="78" t="str">
        <f>VLOOKUP(Table5[[#This Row],[ODS Code]],Lookup!A:D,4,FALSE)</f>
        <v>Hammersmith &amp; Fulham</v>
      </c>
      <c r="U2302" s="78" t="str">
        <f>VLOOKUP(Table5[[#This Row],[ODS Code]],Lookup!A:E,3,FALSE)</f>
        <v>North H&amp;F PCN</v>
      </c>
      <c r="V2302" s="78" t="str">
        <f>VLOOKUP(Table5[[#This Row],[ODS Code]],Lookup!A:F,2,FALSE)</f>
        <v>Hammersmith &amp; Fulham Centres for Health</v>
      </c>
      <c r="W2302" s="78" t="str">
        <f>VLOOKUP(Table5[[#This Row],[ODS Code]],Lookup!A:G,5,FALSE)</f>
        <v>Y02589</v>
      </c>
    </row>
    <row r="2303" spans="1:23" x14ac:dyDescent="0.35">
      <c r="A2303" s="80">
        <v>45566</v>
      </c>
      <c r="B2303" t="s">
        <v>269</v>
      </c>
      <c r="C2303" t="s">
        <v>1078</v>
      </c>
      <c r="D2303" t="s">
        <v>1073</v>
      </c>
      <c r="E2303" t="s">
        <v>854</v>
      </c>
      <c r="F2303" s="78">
        <v>34</v>
      </c>
      <c r="G2303" s="78">
        <v>68</v>
      </c>
      <c r="H2303" s="78">
        <v>1</v>
      </c>
      <c r="I2303" s="78">
        <v>2</v>
      </c>
      <c r="J2303" s="78">
        <v>21</v>
      </c>
      <c r="K2303" s="78">
        <v>42</v>
      </c>
      <c r="L2303" s="78">
        <v>9</v>
      </c>
      <c r="M2303" s="78">
        <v>18</v>
      </c>
      <c r="N2303" s="78">
        <v>2</v>
      </c>
      <c r="O2303" s="78">
        <v>4</v>
      </c>
      <c r="P2303" s="78">
        <v>1</v>
      </c>
      <c r="Q2303" s="78">
        <v>2</v>
      </c>
      <c r="R2303" s="79">
        <v>2.9411764705882353E-2</v>
      </c>
      <c r="S2303" s="79">
        <v>2.9411764705882353E-2</v>
      </c>
      <c r="T2303" s="78" t="str">
        <f>VLOOKUP(Table5[[#This Row],[ODS Code]],Lookup!A:D,4,FALSE)</f>
        <v>Hammersmith &amp; Fulham</v>
      </c>
      <c r="U2303" s="78" t="str">
        <f>VLOOKUP(Table5[[#This Row],[ODS Code]],Lookup!A:E,3,FALSE)</f>
        <v>North H&amp;F PCN</v>
      </c>
      <c r="V2303" s="78" t="str">
        <f>VLOOKUP(Table5[[#This Row],[ODS Code]],Lookup!A:F,2,FALSE)</f>
        <v>Shepherd's Bush Medical Centre</v>
      </c>
      <c r="W2303" s="78" t="str">
        <f>VLOOKUP(Table5[[#This Row],[ODS Code]],Lookup!A:G,5,FALSE)</f>
        <v>E85077</v>
      </c>
    </row>
    <row r="2304" spans="1:23" x14ac:dyDescent="0.35">
      <c r="A2304" s="80">
        <v>45566</v>
      </c>
      <c r="B2304" t="s">
        <v>345</v>
      </c>
      <c r="C2304" t="s">
        <v>1079</v>
      </c>
      <c r="D2304" t="s">
        <v>1073</v>
      </c>
      <c r="E2304" t="s">
        <v>854</v>
      </c>
      <c r="F2304" s="78">
        <v>58</v>
      </c>
      <c r="G2304" s="78">
        <v>116</v>
      </c>
      <c r="H2304" s="78">
        <v>11</v>
      </c>
      <c r="I2304" s="78">
        <v>22</v>
      </c>
      <c r="J2304" s="78">
        <v>19</v>
      </c>
      <c r="K2304" s="78">
        <v>38</v>
      </c>
      <c r="L2304" s="78">
        <v>14</v>
      </c>
      <c r="M2304" s="78">
        <v>28</v>
      </c>
      <c r="N2304" s="78">
        <v>8</v>
      </c>
      <c r="O2304" s="78">
        <v>16</v>
      </c>
      <c r="P2304" s="78">
        <v>6</v>
      </c>
      <c r="Q2304" s="78">
        <v>12</v>
      </c>
      <c r="R2304" s="79">
        <v>0.10344827586206896</v>
      </c>
      <c r="S2304" s="79">
        <v>0.10344827586206896</v>
      </c>
      <c r="T2304" s="78" t="str">
        <f>VLOOKUP(Table5[[#This Row],[ODS Code]],Lookup!A:D,4,FALSE)</f>
        <v>Hammersmith &amp; Fulham</v>
      </c>
      <c r="U2304" s="78" t="str">
        <f>VLOOKUP(Table5[[#This Row],[ODS Code]],Lookup!A:E,3,FALSE)</f>
        <v>North H&amp;F PCN</v>
      </c>
      <c r="V2304" s="78" t="str">
        <f>VLOOKUP(Table5[[#This Row],[ODS Code]],Lookup!A:F,2,FALSE)</f>
        <v>The Medical Centre (Dr Kukar)</v>
      </c>
      <c r="W2304" s="78" t="str">
        <f>VLOOKUP(Table5[[#This Row],[ODS Code]],Lookup!A:G,5,FALSE)</f>
        <v>E85748</v>
      </c>
    </row>
    <row r="2305" spans="1:23" x14ac:dyDescent="0.35">
      <c r="A2305" s="80">
        <v>45566</v>
      </c>
      <c r="B2305" t="s">
        <v>349</v>
      </c>
      <c r="C2305" t="s">
        <v>348</v>
      </c>
      <c r="D2305" t="s">
        <v>1073</v>
      </c>
      <c r="E2305" t="s">
        <v>854</v>
      </c>
      <c r="F2305" s="78">
        <v>0</v>
      </c>
      <c r="G2305" s="78">
        <v>0</v>
      </c>
      <c r="H2305" s="78">
        <v>0</v>
      </c>
      <c r="I2305" s="78">
        <v>0</v>
      </c>
      <c r="J2305" s="78">
        <v>0</v>
      </c>
      <c r="K2305" s="78">
        <v>0</v>
      </c>
      <c r="L2305" s="78">
        <v>0</v>
      </c>
      <c r="M2305" s="78">
        <v>0</v>
      </c>
      <c r="N2305" s="78">
        <v>0</v>
      </c>
      <c r="O2305" s="78">
        <v>0</v>
      </c>
      <c r="P2305" s="78">
        <v>0</v>
      </c>
      <c r="Q2305" s="78">
        <v>0</v>
      </c>
      <c r="R2305" s="79">
        <v>0</v>
      </c>
      <c r="S2305" s="79">
        <v>0</v>
      </c>
      <c r="T2305" s="78" t="str">
        <f>VLOOKUP(Table5[[#This Row],[ODS Code]],Lookup!A:D,4,FALSE)</f>
        <v>Hammersmith &amp; Fulham</v>
      </c>
      <c r="U2305" s="78" t="str">
        <f>VLOOKUP(Table5[[#This Row],[ODS Code]],Lookup!A:E,3,FALSE)</f>
        <v>North H&amp;F PCN</v>
      </c>
      <c r="V2305" s="78" t="str">
        <f>VLOOKUP(Table5[[#This Row],[ODS Code]],Lookup!A:F,2,FALSE)</f>
        <v>The New Surgery</v>
      </c>
      <c r="W2305" s="78" t="str">
        <f>VLOOKUP(Table5[[#This Row],[ODS Code]],Lookup!A:G,5,FALSE)</f>
        <v>E85042</v>
      </c>
    </row>
    <row r="2306" spans="1:23" x14ac:dyDescent="0.35">
      <c r="A2306" s="80">
        <v>45566</v>
      </c>
      <c r="B2306" t="s">
        <v>373</v>
      </c>
      <c r="C2306" t="s">
        <v>1080</v>
      </c>
      <c r="D2306" t="s">
        <v>1073</v>
      </c>
      <c r="E2306" t="s">
        <v>854</v>
      </c>
      <c r="F2306" s="78">
        <v>3892</v>
      </c>
      <c r="G2306" s="78">
        <v>11729</v>
      </c>
      <c r="H2306" s="78">
        <v>318</v>
      </c>
      <c r="I2306" s="78">
        <v>951</v>
      </c>
      <c r="J2306" s="78">
        <v>2472</v>
      </c>
      <c r="K2306" s="78">
        <v>7485</v>
      </c>
      <c r="L2306" s="78">
        <v>713</v>
      </c>
      <c r="M2306" s="78">
        <v>2131</v>
      </c>
      <c r="N2306" s="78">
        <v>199</v>
      </c>
      <c r="O2306" s="78">
        <v>594</v>
      </c>
      <c r="P2306" s="78">
        <v>190</v>
      </c>
      <c r="Q2306" s="78">
        <v>568</v>
      </c>
      <c r="R2306" s="79">
        <v>4.8818088386433707E-2</v>
      </c>
      <c r="S2306" s="79">
        <v>4.8426975871770826E-2</v>
      </c>
      <c r="T2306" s="78" t="str">
        <f>VLOOKUP(Table5[[#This Row],[ODS Code]],Lookup!A:D,4,FALSE)</f>
        <v>Hammersmith &amp; Fulham</v>
      </c>
      <c r="U2306" s="78" t="str">
        <f>VLOOKUP(Table5[[#This Row],[ODS Code]],Lookup!A:E,3,FALSE)</f>
        <v>North H&amp;F PCN</v>
      </c>
      <c r="V2306" s="78" t="str">
        <f>VLOOKUP(Table5[[#This Row],[ODS Code]],Lookup!A:F,2,FALSE)</f>
        <v>WESTWAY SURGERY</v>
      </c>
      <c r="W2306" s="78" t="str">
        <f>VLOOKUP(Table5[[#This Row],[ODS Code]],Lookup!A:G,5,FALSE)</f>
        <v>E85005</v>
      </c>
    </row>
    <row r="2307" spans="1:23" x14ac:dyDescent="0.35">
      <c r="A2307" s="80">
        <v>45566</v>
      </c>
      <c r="B2307" t="s">
        <v>64</v>
      </c>
      <c r="C2307" t="s">
        <v>1081</v>
      </c>
      <c r="D2307" t="s">
        <v>1082</v>
      </c>
      <c r="E2307" t="s">
        <v>854</v>
      </c>
      <c r="F2307" s="78">
        <v>15</v>
      </c>
      <c r="G2307" s="78">
        <v>30</v>
      </c>
      <c r="H2307" s="78">
        <v>2</v>
      </c>
      <c r="I2307" s="78">
        <v>4</v>
      </c>
      <c r="J2307" s="78">
        <v>10</v>
      </c>
      <c r="K2307" s="78">
        <v>20</v>
      </c>
      <c r="L2307" s="78">
        <v>0</v>
      </c>
      <c r="M2307" s="78">
        <v>0</v>
      </c>
      <c r="N2307" s="78">
        <v>0</v>
      </c>
      <c r="O2307" s="78">
        <v>0</v>
      </c>
      <c r="P2307" s="78">
        <v>3</v>
      </c>
      <c r="Q2307" s="78">
        <v>6</v>
      </c>
      <c r="R2307" s="79">
        <v>0.2</v>
      </c>
      <c r="S2307" s="79">
        <v>0.2</v>
      </c>
      <c r="T2307" s="78" t="str">
        <f>VLOOKUP(Table5[[#This Row],[ODS Code]],Lookup!A:D,4,FALSE)</f>
        <v>Ealing</v>
      </c>
      <c r="U2307" s="78" t="str">
        <f>VLOOKUP(Table5[[#This Row],[ODS Code]],Lookup!A:E,3,FALSE)</f>
        <v>North Southall</v>
      </c>
      <c r="V2307" s="78" t="str">
        <f>VLOOKUP(Table5[[#This Row],[ODS Code]],Lookup!A:F,2,FALSE)</f>
        <v>LADY MARGARET ROAD (MIKHAIL)</v>
      </c>
      <c r="W2307" s="78" t="str">
        <f>VLOOKUP(Table5[[#This Row],[ODS Code]],Lookup!A:G,5,FALSE)</f>
        <v>E85023</v>
      </c>
    </row>
    <row r="2308" spans="1:23" x14ac:dyDescent="0.35">
      <c r="A2308" s="80">
        <v>45566</v>
      </c>
      <c r="B2308" t="s">
        <v>89</v>
      </c>
      <c r="C2308" t="s">
        <v>1083</v>
      </c>
      <c r="D2308" t="s">
        <v>1082</v>
      </c>
      <c r="E2308" t="s">
        <v>854</v>
      </c>
      <c r="F2308" s="78">
        <v>4371</v>
      </c>
      <c r="G2308" s="78">
        <v>11016</v>
      </c>
      <c r="H2308" s="78">
        <v>299</v>
      </c>
      <c r="I2308" s="78">
        <v>759</v>
      </c>
      <c r="J2308" s="78">
        <v>2323</v>
      </c>
      <c r="K2308" s="78">
        <v>5863</v>
      </c>
      <c r="L2308" s="78">
        <v>1086</v>
      </c>
      <c r="M2308" s="78">
        <v>2741</v>
      </c>
      <c r="N2308" s="78">
        <v>372</v>
      </c>
      <c r="O2308" s="78">
        <v>917</v>
      </c>
      <c r="P2308" s="78">
        <v>291</v>
      </c>
      <c r="Q2308" s="78">
        <v>736</v>
      </c>
      <c r="R2308" s="79">
        <v>6.6575154426904593E-2</v>
      </c>
      <c r="S2308" s="79">
        <v>6.6811909949164847E-2</v>
      </c>
      <c r="T2308" s="78" t="str">
        <f>VLOOKUP(Table5[[#This Row],[ODS Code]],Lookup!A:D,4,FALSE)</f>
        <v>Ealing</v>
      </c>
      <c r="U2308" s="78" t="str">
        <f>VLOOKUP(Table5[[#This Row],[ODS Code]],Lookup!A:E,3,FALSE)</f>
        <v>North Southall</v>
      </c>
      <c r="V2308" s="78" t="str">
        <f>VLOOKUP(Table5[[#This Row],[ODS Code]],Lookup!A:F,2,FALSE)</f>
        <v>DORMERS WELLS MEDICAL CENTRE</v>
      </c>
      <c r="W2308" s="78" t="str">
        <f>VLOOKUP(Table5[[#This Row],[ODS Code]],Lookup!A:G,5,FALSE)</f>
        <v>E85682</v>
      </c>
    </row>
    <row r="2309" spans="1:23" x14ac:dyDescent="0.35">
      <c r="A2309" s="80">
        <v>45566</v>
      </c>
      <c r="B2309" t="s">
        <v>93</v>
      </c>
      <c r="C2309" t="s">
        <v>1084</v>
      </c>
      <c r="D2309" t="s">
        <v>1082</v>
      </c>
      <c r="E2309" t="s">
        <v>854</v>
      </c>
      <c r="F2309" s="78">
        <v>2769</v>
      </c>
      <c r="G2309" s="78">
        <v>13563</v>
      </c>
      <c r="H2309" s="78">
        <v>266</v>
      </c>
      <c r="I2309" s="78">
        <v>798</v>
      </c>
      <c r="J2309" s="78">
        <v>1207</v>
      </c>
      <c r="K2309" s="78">
        <v>8877</v>
      </c>
      <c r="L2309" s="78">
        <v>826</v>
      </c>
      <c r="M2309" s="78">
        <v>2478</v>
      </c>
      <c r="N2309" s="78">
        <v>293</v>
      </c>
      <c r="O2309" s="78">
        <v>879</v>
      </c>
      <c r="P2309" s="78">
        <v>177</v>
      </c>
      <c r="Q2309" s="78">
        <v>531</v>
      </c>
      <c r="R2309" s="79">
        <v>6.3921993499458291E-2</v>
      </c>
      <c r="S2309" s="79">
        <v>3.9150630391506305E-2</v>
      </c>
      <c r="T2309" s="78" t="str">
        <f>VLOOKUP(Table5[[#This Row],[ODS Code]],Lookup!A:D,4,FALSE)</f>
        <v>Ealing</v>
      </c>
      <c r="U2309" s="78" t="str">
        <f>VLOOKUP(Table5[[#This Row],[ODS Code]],Lookup!A:E,3,FALSE)</f>
        <v>North Southall</v>
      </c>
      <c r="V2309" s="78" t="str">
        <f>VLOOKUP(Table5[[#This Row],[ODS Code]],Lookup!A:F,2,FALSE)</f>
        <v>WOODBRIDGE MEDICAL CENTRE</v>
      </c>
      <c r="W2309" s="78" t="str">
        <f>VLOOKUP(Table5[[#This Row],[ODS Code]],Lookup!A:G,5,FALSE)</f>
        <v>E85083</v>
      </c>
    </row>
    <row r="2310" spans="1:23" x14ac:dyDescent="0.35">
      <c r="A2310" s="80">
        <v>45566</v>
      </c>
      <c r="B2310" t="s">
        <v>195</v>
      </c>
      <c r="C2310" t="s">
        <v>1085</v>
      </c>
      <c r="D2310" t="s">
        <v>1082</v>
      </c>
      <c r="E2310" t="s">
        <v>854</v>
      </c>
      <c r="F2310" s="78">
        <v>15949</v>
      </c>
      <c r="G2310" s="78">
        <v>42343</v>
      </c>
      <c r="H2310" s="78">
        <v>1334</v>
      </c>
      <c r="I2310" s="78">
        <v>3559</v>
      </c>
      <c r="J2310" s="78">
        <v>8404</v>
      </c>
      <c r="K2310" s="78">
        <v>22371</v>
      </c>
      <c r="L2310" s="78">
        <v>3958</v>
      </c>
      <c r="M2310" s="78">
        <v>10507</v>
      </c>
      <c r="N2310" s="78">
        <v>1284</v>
      </c>
      <c r="O2310" s="78">
        <v>3359</v>
      </c>
      <c r="P2310" s="78">
        <v>969</v>
      </c>
      <c r="Q2310" s="78">
        <v>2547</v>
      </c>
      <c r="R2310" s="79">
        <v>6.0756160260831402E-2</v>
      </c>
      <c r="S2310" s="79">
        <v>6.0151618921663555E-2</v>
      </c>
      <c r="T2310" s="78" t="str">
        <f>VLOOKUP(Table5[[#This Row],[ODS Code]],Lookup!A:D,4,FALSE)</f>
        <v>Ealing</v>
      </c>
      <c r="U2310" s="78" t="str">
        <f>VLOOKUP(Table5[[#This Row],[ODS Code]],Lookup!A:E,3,FALSE)</f>
        <v>North Southall</v>
      </c>
      <c r="V2310" s="78" t="str">
        <f>VLOOKUP(Table5[[#This Row],[ODS Code]],Lookup!A:F,2,FALSE)</f>
        <v>KS MEDICAL CENTRE</v>
      </c>
      <c r="W2310" s="78" t="str">
        <f>VLOOKUP(Table5[[#This Row],[ODS Code]],Lookup!A:G,5,FALSE)</f>
        <v>E85012</v>
      </c>
    </row>
    <row r="2311" spans="1:23" x14ac:dyDescent="0.35">
      <c r="A2311" s="80">
        <v>45566</v>
      </c>
      <c r="B2311" t="s">
        <v>196</v>
      </c>
      <c r="C2311" t="s">
        <v>1086</v>
      </c>
      <c r="D2311" t="s">
        <v>1082</v>
      </c>
      <c r="E2311" t="s">
        <v>854</v>
      </c>
      <c r="F2311" s="78">
        <v>0</v>
      </c>
      <c r="G2311" s="78">
        <v>0</v>
      </c>
      <c r="H2311" s="78">
        <v>0</v>
      </c>
      <c r="I2311" s="78">
        <v>0</v>
      </c>
      <c r="J2311" s="78">
        <v>0</v>
      </c>
      <c r="K2311" s="78">
        <v>0</v>
      </c>
      <c r="L2311" s="78">
        <v>0</v>
      </c>
      <c r="M2311" s="78">
        <v>0</v>
      </c>
      <c r="N2311" s="78">
        <v>0</v>
      </c>
      <c r="O2311" s="78">
        <v>0</v>
      </c>
      <c r="P2311" s="78">
        <v>0</v>
      </c>
      <c r="Q2311" s="78">
        <v>0</v>
      </c>
      <c r="R2311" s="79">
        <v>0</v>
      </c>
      <c r="S2311" s="79">
        <v>0</v>
      </c>
      <c r="T2311" s="78" t="str">
        <f>VLOOKUP(Table5[[#This Row],[ODS Code]],Lookup!A:D,4,FALSE)</f>
        <v>Ealing</v>
      </c>
      <c r="U2311" s="78" t="str">
        <f>VLOOKUP(Table5[[#This Row],[ODS Code]],Lookup!A:E,3,FALSE)</f>
        <v>North Southall</v>
      </c>
      <c r="V2311" s="78" t="str">
        <f>VLOOKUP(Table5[[#This Row],[ODS Code]],Lookup!A:F,2,FALSE)</f>
        <v>LADY MARGARET ROAD SURGERY (ALZARRAD)</v>
      </c>
      <c r="W2311" s="78" t="str">
        <f>VLOOKUP(Table5[[#This Row],[ODS Code]],Lookup!A:G,5,FALSE)</f>
        <v>E85103</v>
      </c>
    </row>
    <row r="2312" spans="1:23" x14ac:dyDescent="0.35">
      <c r="A2312" s="80">
        <v>45566</v>
      </c>
      <c r="B2312" t="s">
        <v>277</v>
      </c>
      <c r="C2312" t="s">
        <v>1087</v>
      </c>
      <c r="D2312" t="s">
        <v>1082</v>
      </c>
      <c r="E2312" t="s">
        <v>854</v>
      </c>
      <c r="F2312" s="78">
        <v>302</v>
      </c>
      <c r="G2312" s="78">
        <v>906</v>
      </c>
      <c r="H2312" s="78">
        <v>31</v>
      </c>
      <c r="I2312" s="78">
        <v>93</v>
      </c>
      <c r="J2312" s="78">
        <v>155</v>
      </c>
      <c r="K2312" s="78">
        <v>465</v>
      </c>
      <c r="L2312" s="78">
        <v>51</v>
      </c>
      <c r="M2312" s="78">
        <v>153</v>
      </c>
      <c r="N2312" s="78">
        <v>36</v>
      </c>
      <c r="O2312" s="78">
        <v>108</v>
      </c>
      <c r="P2312" s="78">
        <v>29</v>
      </c>
      <c r="Q2312" s="78">
        <v>87</v>
      </c>
      <c r="R2312" s="79">
        <v>9.602649006622517E-2</v>
      </c>
      <c r="S2312" s="79">
        <v>9.602649006622517E-2</v>
      </c>
      <c r="T2312" s="78" t="str">
        <f>VLOOKUP(Table5[[#This Row],[ODS Code]],Lookup!A:D,4,FALSE)</f>
        <v>Ealing</v>
      </c>
      <c r="U2312" s="78" t="str">
        <f>VLOOKUP(Table5[[#This Row],[ODS Code]],Lookup!A:E,3,FALSE)</f>
        <v>North Southall</v>
      </c>
      <c r="V2312" s="78" t="str">
        <f>VLOOKUP(Table5[[#This Row],[ODS Code]],Lookup!A:F,2,FALSE)</f>
        <v xml:space="preserve">SOMERSET FAMILY HEALTH PRACTICE </v>
      </c>
      <c r="W2312" s="78" t="str">
        <f>VLOOKUP(Table5[[#This Row],[ODS Code]],Lookup!A:G,5,FALSE)</f>
        <v>Y01221</v>
      </c>
    </row>
    <row r="2313" spans="1:23" x14ac:dyDescent="0.35">
      <c r="A2313" s="80">
        <v>45566</v>
      </c>
      <c r="B2313" t="s">
        <v>288</v>
      </c>
      <c r="C2313" t="s">
        <v>1088</v>
      </c>
      <c r="D2313" t="s">
        <v>1082</v>
      </c>
      <c r="E2313" t="s">
        <v>854</v>
      </c>
      <c r="F2313" s="78">
        <v>0</v>
      </c>
      <c r="G2313" s="78">
        <v>0</v>
      </c>
      <c r="H2313" s="78">
        <v>0</v>
      </c>
      <c r="I2313" s="78">
        <v>0</v>
      </c>
      <c r="J2313" s="78">
        <v>0</v>
      </c>
      <c r="K2313" s="78">
        <v>0</v>
      </c>
      <c r="L2313" s="78">
        <v>0</v>
      </c>
      <c r="M2313" s="78">
        <v>0</v>
      </c>
      <c r="N2313" s="78">
        <v>0</v>
      </c>
      <c r="O2313" s="78">
        <v>0</v>
      </c>
      <c r="P2313" s="78">
        <v>0</v>
      </c>
      <c r="Q2313" s="78">
        <v>0</v>
      </c>
      <c r="R2313" s="79">
        <v>0</v>
      </c>
      <c r="S2313" s="79">
        <v>0</v>
      </c>
      <c r="T2313" s="78" t="str">
        <f>VLOOKUP(Table5[[#This Row],[ODS Code]],Lookup!A:D,4,FALSE)</f>
        <v>Ealing</v>
      </c>
      <c r="U2313" s="78" t="str">
        <f>VLOOKUP(Table5[[#This Row],[ODS Code]],Lookup!A:E,3,FALSE)</f>
        <v>North Southall</v>
      </c>
      <c r="V2313" s="78" t="str">
        <f>VLOOKUP(Table5[[#This Row],[ODS Code]],Lookup!A:F,2,FALSE)</f>
        <v>ST.GEORGES MEDICAL CENTRE</v>
      </c>
      <c r="W2313" s="78" t="str">
        <f>VLOOKUP(Table5[[#This Row],[ODS Code]],Lookup!A:G,5,FALSE)</f>
        <v>E85743</v>
      </c>
    </row>
    <row r="2314" spans="1:23" x14ac:dyDescent="0.35">
      <c r="A2314" s="80">
        <v>45566</v>
      </c>
      <c r="B2314" t="s">
        <v>347</v>
      </c>
      <c r="C2314" t="s">
        <v>1089</v>
      </c>
      <c r="D2314" t="s">
        <v>1082</v>
      </c>
      <c r="E2314" t="s">
        <v>854</v>
      </c>
      <c r="F2314" s="78">
        <v>13824</v>
      </c>
      <c r="G2314" s="78">
        <v>37301</v>
      </c>
      <c r="H2314" s="78">
        <v>1351</v>
      </c>
      <c r="I2314" s="78">
        <v>3725</v>
      </c>
      <c r="J2314" s="78">
        <v>7276</v>
      </c>
      <c r="K2314" s="78">
        <v>19337</v>
      </c>
      <c r="L2314" s="78">
        <v>3161</v>
      </c>
      <c r="M2314" s="78">
        <v>8617</v>
      </c>
      <c r="N2314" s="78">
        <v>1089</v>
      </c>
      <c r="O2314" s="78">
        <v>2955</v>
      </c>
      <c r="P2314" s="78">
        <v>947</v>
      </c>
      <c r="Q2314" s="78">
        <v>2667</v>
      </c>
      <c r="R2314" s="79">
        <v>6.850405092592593E-2</v>
      </c>
      <c r="S2314" s="79">
        <v>7.1499423607946172E-2</v>
      </c>
      <c r="T2314" s="78" t="str">
        <f>VLOOKUP(Table5[[#This Row],[ODS Code]],Lookup!A:D,4,FALSE)</f>
        <v>Ealing</v>
      </c>
      <c r="U2314" s="78" t="str">
        <f>VLOOKUP(Table5[[#This Row],[ODS Code]],Lookup!A:E,3,FALSE)</f>
        <v>North Southall</v>
      </c>
      <c r="V2314" s="78" t="str">
        <f>VLOOKUP(Table5[[#This Row],[ODS Code]],Lookup!A:F,2,FALSE)</f>
        <v>THE MWH PRACTICE</v>
      </c>
      <c r="W2314" s="78" t="str">
        <f>VLOOKUP(Table5[[#This Row],[ODS Code]],Lookup!A:G,5,FALSE)</f>
        <v>E85119</v>
      </c>
    </row>
    <row r="2315" spans="1:23" x14ac:dyDescent="0.35">
      <c r="A2315" s="80">
        <v>45566</v>
      </c>
      <c r="B2315" t="s">
        <v>364</v>
      </c>
      <c r="C2315" t="s">
        <v>1090</v>
      </c>
      <c r="D2315" t="s">
        <v>1082</v>
      </c>
      <c r="E2315" t="s">
        <v>854</v>
      </c>
      <c r="F2315" s="78">
        <v>2894</v>
      </c>
      <c r="G2315" s="78">
        <v>5788</v>
      </c>
      <c r="H2315" s="78">
        <v>331</v>
      </c>
      <c r="I2315" s="78">
        <v>662</v>
      </c>
      <c r="J2315" s="78">
        <v>663</v>
      </c>
      <c r="K2315" s="78">
        <v>1326</v>
      </c>
      <c r="L2315" s="78">
        <v>1130</v>
      </c>
      <c r="M2315" s="78">
        <v>2260</v>
      </c>
      <c r="N2315" s="78">
        <v>488</v>
      </c>
      <c r="O2315" s="78">
        <v>976</v>
      </c>
      <c r="P2315" s="78">
        <v>282</v>
      </c>
      <c r="Q2315" s="78">
        <v>564</v>
      </c>
      <c r="R2315" s="79">
        <v>9.7442985487214931E-2</v>
      </c>
      <c r="S2315" s="79">
        <v>9.7442985487214931E-2</v>
      </c>
      <c r="T2315" s="78" t="str">
        <f>VLOOKUP(Table5[[#This Row],[ODS Code]],Lookup!A:D,4,FALSE)</f>
        <v>Ealing</v>
      </c>
      <c r="U2315" s="78" t="str">
        <f>VLOOKUP(Table5[[#This Row],[ODS Code]],Lookup!A:E,3,FALSE)</f>
        <v>North Southall</v>
      </c>
      <c r="V2315" s="78" t="str">
        <f>VLOOKUP(Table5[[#This Row],[ODS Code]],Lookup!A:F,2,FALSE)</f>
        <v>THE SALUJA CLINIC</v>
      </c>
      <c r="W2315" s="78" t="str">
        <f>VLOOKUP(Table5[[#This Row],[ODS Code]],Lookup!A:G,5,FALSE)</f>
        <v>E85663</v>
      </c>
    </row>
    <row r="2316" spans="1:23" x14ac:dyDescent="0.35">
      <c r="A2316" s="80">
        <v>45566</v>
      </c>
      <c r="B2316" t="s">
        <v>375</v>
      </c>
      <c r="C2316" t="s">
        <v>1091</v>
      </c>
      <c r="D2316" t="s">
        <v>1082</v>
      </c>
      <c r="E2316" t="s">
        <v>854</v>
      </c>
      <c r="F2316" s="78">
        <v>0</v>
      </c>
      <c r="G2316" s="78">
        <v>0</v>
      </c>
      <c r="H2316" s="78">
        <v>0</v>
      </c>
      <c r="I2316" s="78">
        <v>0</v>
      </c>
      <c r="J2316" s="78">
        <v>0</v>
      </c>
      <c r="K2316" s="78">
        <v>0</v>
      </c>
      <c r="L2316" s="78">
        <v>0</v>
      </c>
      <c r="M2316" s="78">
        <v>0</v>
      </c>
      <c r="N2316" s="78">
        <v>0</v>
      </c>
      <c r="O2316" s="78">
        <v>0</v>
      </c>
      <c r="P2316" s="78">
        <v>0</v>
      </c>
      <c r="Q2316" s="78">
        <v>0</v>
      </c>
      <c r="R2316" s="79">
        <v>0</v>
      </c>
      <c r="S2316" s="79">
        <v>0</v>
      </c>
      <c r="T2316" s="78" t="str">
        <f>VLOOKUP(Table5[[#This Row],[ODS Code]],Lookup!A:D,4,FALSE)</f>
        <v>Ealing</v>
      </c>
      <c r="U2316" s="78" t="str">
        <f>VLOOKUP(Table5[[#This Row],[ODS Code]],Lookup!A:E,3,FALSE)</f>
        <v>North Southall</v>
      </c>
      <c r="V2316" s="78" t="str">
        <f>VLOOKUP(Table5[[#This Row],[ODS Code]],Lookup!A:F,2,FALSE)</f>
        <v>THE TOWN SURGERY</v>
      </c>
      <c r="W2316" s="78" t="str">
        <f>VLOOKUP(Table5[[#This Row],[ODS Code]],Lookup!A:G,5,FALSE)</f>
        <v>E85721</v>
      </c>
    </row>
    <row r="2317" spans="1:23" x14ac:dyDescent="0.35">
      <c r="A2317" s="80">
        <v>45566</v>
      </c>
      <c r="B2317" t="s">
        <v>46</v>
      </c>
      <c r="C2317" t="s">
        <v>1092</v>
      </c>
      <c r="D2317" t="s">
        <v>1093</v>
      </c>
      <c r="E2317" t="s">
        <v>854</v>
      </c>
      <c r="F2317" s="78">
        <v>0</v>
      </c>
      <c r="G2317" s="78">
        <v>0</v>
      </c>
      <c r="H2317" s="78">
        <v>0</v>
      </c>
      <c r="I2317" s="78">
        <v>0</v>
      </c>
      <c r="J2317" s="78">
        <v>0</v>
      </c>
      <c r="K2317" s="78">
        <v>0</v>
      </c>
      <c r="L2317" s="78">
        <v>0</v>
      </c>
      <c r="M2317" s="78">
        <v>0</v>
      </c>
      <c r="N2317" s="78">
        <v>0</v>
      </c>
      <c r="O2317" s="78">
        <v>0</v>
      </c>
      <c r="P2317" s="78">
        <v>0</v>
      </c>
      <c r="Q2317" s="78">
        <v>0</v>
      </c>
      <c r="R2317" s="79">
        <v>0</v>
      </c>
      <c r="S2317" s="79">
        <v>0</v>
      </c>
      <c r="T2317" s="78" t="str">
        <f>VLOOKUP(Table5[[#This Row],[ODS Code]],Lookup!A:D,4,FALSE)</f>
        <v>Ealing</v>
      </c>
      <c r="U2317" s="78" t="str">
        <f>VLOOKUP(Table5[[#This Row],[ODS Code]],Lookup!A:E,3,FALSE)</f>
        <v>Northolt</v>
      </c>
      <c r="V2317" s="78" t="str">
        <f>VLOOKUP(Table5[[#This Row],[ODS Code]],Lookup!A:F,2,FALSE)</f>
        <v>BROADMEAD SURGERY (THE CHURCH ROAD SURGERY)</v>
      </c>
      <c r="W2317" s="78" t="str">
        <f>VLOOKUP(Table5[[#This Row],[ODS Code]],Lookup!A:G,5,FALSE)</f>
        <v>E85715</v>
      </c>
    </row>
    <row r="2318" spans="1:23" x14ac:dyDescent="0.35">
      <c r="A2318" s="80">
        <v>45566</v>
      </c>
      <c r="B2318" t="s">
        <v>123</v>
      </c>
      <c r="C2318" t="s">
        <v>1094</v>
      </c>
      <c r="D2318" t="s">
        <v>1093</v>
      </c>
      <c r="E2318" t="s">
        <v>854</v>
      </c>
      <c r="F2318" s="78">
        <v>22001</v>
      </c>
      <c r="G2318" s="78">
        <v>45449</v>
      </c>
      <c r="H2318" s="78">
        <v>1644</v>
      </c>
      <c r="I2318" s="78">
        <v>3381</v>
      </c>
      <c r="J2318" s="78">
        <v>12603</v>
      </c>
      <c r="K2318" s="78">
        <v>26058</v>
      </c>
      <c r="L2318" s="78">
        <v>4479</v>
      </c>
      <c r="M2318" s="78">
        <v>9205</v>
      </c>
      <c r="N2318" s="78">
        <v>1907</v>
      </c>
      <c r="O2318" s="78">
        <v>3948</v>
      </c>
      <c r="P2318" s="78">
        <v>1368</v>
      </c>
      <c r="Q2318" s="78">
        <v>2857</v>
      </c>
      <c r="R2318" s="79">
        <v>6.2178991864006182E-2</v>
      </c>
      <c r="S2318" s="79">
        <v>6.2861669123633085E-2</v>
      </c>
      <c r="T2318" s="78" t="str">
        <f>VLOOKUP(Table5[[#This Row],[ODS Code]],Lookup!A:D,4,FALSE)</f>
        <v>Ealing</v>
      </c>
      <c r="U2318" s="78" t="str">
        <f>VLOOKUP(Table5[[#This Row],[ODS Code]],Lookup!A:E,3,FALSE)</f>
        <v>Northolt</v>
      </c>
      <c r="V2318" s="78" t="str">
        <f>VLOOKUP(Table5[[#This Row],[ODS Code]],Lookup!A:F,2,FALSE)</f>
        <v>GOODCARE PRACTICE (THE RUISLIP ROAD SURGERY (JOSHI))</v>
      </c>
      <c r="W2318" s="78" t="str">
        <f>VLOOKUP(Table5[[#This Row],[ODS Code]],Lookup!A:G,5,FALSE)</f>
        <v>E85712</v>
      </c>
    </row>
    <row r="2319" spans="1:23" x14ac:dyDescent="0.35">
      <c r="A2319" s="80">
        <v>45566</v>
      </c>
      <c r="B2319" t="s">
        <v>177</v>
      </c>
      <c r="C2319" t="s">
        <v>1095</v>
      </c>
      <c r="D2319" t="s">
        <v>1093</v>
      </c>
      <c r="E2319" t="s">
        <v>854</v>
      </c>
      <c r="F2319" s="78">
        <v>7367</v>
      </c>
      <c r="G2319" s="78">
        <v>22101</v>
      </c>
      <c r="H2319" s="78">
        <v>514</v>
      </c>
      <c r="I2319" s="78">
        <v>1542</v>
      </c>
      <c r="J2319" s="78">
        <v>4745</v>
      </c>
      <c r="K2319" s="78">
        <v>14235</v>
      </c>
      <c r="L2319" s="78">
        <v>1434</v>
      </c>
      <c r="M2319" s="78">
        <v>4302</v>
      </c>
      <c r="N2319" s="78">
        <v>403</v>
      </c>
      <c r="O2319" s="78">
        <v>1209</v>
      </c>
      <c r="P2319" s="78">
        <v>271</v>
      </c>
      <c r="Q2319" s="78">
        <v>813</v>
      </c>
      <c r="R2319" s="79">
        <v>3.6785665806977057E-2</v>
      </c>
      <c r="S2319" s="79">
        <v>3.6785665806977057E-2</v>
      </c>
      <c r="T2319" s="78" t="str">
        <f>VLOOKUP(Table5[[#This Row],[ODS Code]],Lookup!A:D,4,FALSE)</f>
        <v>Ealing</v>
      </c>
      <c r="U2319" s="78" t="str">
        <f>VLOOKUP(Table5[[#This Row],[ODS Code]],Lookup!A:E,3,FALSE)</f>
        <v>Northolt</v>
      </c>
      <c r="V2319" s="78" t="str">
        <f>VLOOKUP(Table5[[#This Row],[ODS Code]],Lookup!A:F,2,FALSE)</f>
        <v>JUBILEE GARDENS MEDICAL CENTRE</v>
      </c>
      <c r="W2319" s="78" t="str">
        <f>VLOOKUP(Table5[[#This Row],[ODS Code]],Lookup!A:G,5,FALSE)</f>
        <v>E85745</v>
      </c>
    </row>
    <row r="2320" spans="1:23" x14ac:dyDescent="0.35">
      <c r="A2320" s="80">
        <v>45566</v>
      </c>
      <c r="B2320" t="s">
        <v>278</v>
      </c>
      <c r="C2320" t="s">
        <v>1096</v>
      </c>
      <c r="D2320" t="s">
        <v>1093</v>
      </c>
      <c r="E2320" t="s">
        <v>854</v>
      </c>
      <c r="F2320" s="78">
        <v>4479</v>
      </c>
      <c r="G2320" s="78">
        <v>9651</v>
      </c>
      <c r="H2320" s="78">
        <v>321</v>
      </c>
      <c r="I2320" s="78">
        <v>678</v>
      </c>
      <c r="J2320" s="78">
        <v>2747</v>
      </c>
      <c r="K2320" s="78">
        <v>5928</v>
      </c>
      <c r="L2320" s="78">
        <v>800</v>
      </c>
      <c r="M2320" s="78">
        <v>1704</v>
      </c>
      <c r="N2320" s="78">
        <v>376</v>
      </c>
      <c r="O2320" s="78">
        <v>822</v>
      </c>
      <c r="P2320" s="78">
        <v>235</v>
      </c>
      <c r="Q2320" s="78">
        <v>519</v>
      </c>
      <c r="R2320" s="79">
        <v>5.2467068542085285E-2</v>
      </c>
      <c r="S2320" s="79">
        <v>5.3776810693192414E-2</v>
      </c>
      <c r="T2320" s="78" t="str">
        <f>VLOOKUP(Table5[[#This Row],[ODS Code]],Lookup!A:D,4,FALSE)</f>
        <v>Ealing</v>
      </c>
      <c r="U2320" s="78" t="str">
        <f>VLOOKUP(Table5[[#This Row],[ODS Code]],Lookup!A:E,3,FALSE)</f>
        <v>Northolt</v>
      </c>
      <c r="V2320" s="78" t="str">
        <f>VLOOKUP(Table5[[#This Row],[ODS Code]],Lookup!A:F,2,FALSE)</f>
        <v>THE SOMERSET ROAD SURGERY</v>
      </c>
      <c r="W2320" s="78" t="str">
        <f>VLOOKUP(Table5[[#This Row],[ODS Code]],Lookup!A:G,5,FALSE)</f>
        <v>E85623</v>
      </c>
    </row>
    <row r="2321" spans="1:23" x14ac:dyDescent="0.35">
      <c r="A2321" s="80">
        <v>45566</v>
      </c>
      <c r="B2321" t="s">
        <v>395</v>
      </c>
      <c r="C2321" t="s">
        <v>1097</v>
      </c>
      <c r="D2321" t="s">
        <v>1093</v>
      </c>
      <c r="E2321" t="s">
        <v>854</v>
      </c>
      <c r="F2321" s="78">
        <v>2428</v>
      </c>
      <c r="G2321" s="78">
        <v>7274</v>
      </c>
      <c r="H2321" s="78">
        <v>220</v>
      </c>
      <c r="I2321" s="78">
        <v>660</v>
      </c>
      <c r="J2321" s="78">
        <v>1377</v>
      </c>
      <c r="K2321" s="78">
        <v>4124</v>
      </c>
      <c r="L2321" s="78">
        <v>503</v>
      </c>
      <c r="M2321" s="78">
        <v>1507</v>
      </c>
      <c r="N2321" s="78">
        <v>149</v>
      </c>
      <c r="O2321" s="78">
        <v>447</v>
      </c>
      <c r="P2321" s="78">
        <v>179</v>
      </c>
      <c r="Q2321" s="78">
        <v>536</v>
      </c>
      <c r="R2321" s="79">
        <v>7.3723228995057663E-2</v>
      </c>
      <c r="S2321" s="79">
        <v>7.3687104756667579E-2</v>
      </c>
      <c r="T2321" s="78" t="str">
        <f>VLOOKUP(Table5[[#This Row],[ODS Code]],Lookup!A:D,4,FALSE)</f>
        <v>Ealing</v>
      </c>
      <c r="U2321" s="78" t="str">
        <f>VLOOKUP(Table5[[#This Row],[ODS Code]],Lookup!A:E,3,FALSE)</f>
        <v>Northolt</v>
      </c>
      <c r="V2321" s="78" t="str">
        <f>VLOOKUP(Table5[[#This Row],[ODS Code]],Lookup!A:F,2,FALSE)</f>
        <v>WEST END SURGERY</v>
      </c>
      <c r="W2321" s="78" t="str">
        <f>VLOOKUP(Table5[[#This Row],[ODS Code]],Lookup!A:G,5,FALSE)</f>
        <v>E85064</v>
      </c>
    </row>
    <row r="2322" spans="1:23" x14ac:dyDescent="0.35">
      <c r="A2322" s="80">
        <v>45566</v>
      </c>
      <c r="B2322" t="s">
        <v>411</v>
      </c>
      <c r="C2322" t="s">
        <v>1098</v>
      </c>
      <c r="D2322" t="s">
        <v>1093</v>
      </c>
      <c r="E2322" t="s">
        <v>854</v>
      </c>
      <c r="F2322" s="78">
        <v>3177</v>
      </c>
      <c r="G2322" s="78">
        <v>9393</v>
      </c>
      <c r="H2322" s="78">
        <v>361</v>
      </c>
      <c r="I2322" s="78">
        <v>1074</v>
      </c>
      <c r="J2322" s="78">
        <v>1319</v>
      </c>
      <c r="K2322" s="78">
        <v>3890</v>
      </c>
      <c r="L2322" s="78">
        <v>787</v>
      </c>
      <c r="M2322" s="78">
        <v>2331</v>
      </c>
      <c r="N2322" s="78">
        <v>306</v>
      </c>
      <c r="O2322" s="78">
        <v>902</v>
      </c>
      <c r="P2322" s="78">
        <v>404</v>
      </c>
      <c r="Q2322" s="78">
        <v>1196</v>
      </c>
      <c r="R2322" s="79">
        <v>0.12716399118665409</v>
      </c>
      <c r="S2322" s="79">
        <v>0.12732886191844991</v>
      </c>
      <c r="T2322" s="78" t="str">
        <f>VLOOKUP(Table5[[#This Row],[ODS Code]],Lookup!A:D,4,FALSE)</f>
        <v>Ealing</v>
      </c>
      <c r="U2322" s="78" t="str">
        <f>VLOOKUP(Table5[[#This Row],[ODS Code]],Lookup!A:E,3,FALSE)</f>
        <v>Northolt</v>
      </c>
      <c r="V2322" s="78" t="str">
        <f>VLOOKUP(Table5[[#This Row],[ODS Code]],Lookup!A:F,2,FALSE)</f>
        <v>YEADING MEDICAL CENTRE</v>
      </c>
      <c r="W2322" s="78" t="str">
        <f>VLOOKUP(Table5[[#This Row],[ODS Code]],Lookup!A:G,5,FALSE)</f>
        <v>E85021</v>
      </c>
    </row>
    <row r="2323" spans="1:23" x14ac:dyDescent="0.35">
      <c r="A2323" s="80">
        <v>45566</v>
      </c>
      <c r="B2323" t="s">
        <v>80</v>
      </c>
      <c r="C2323" t="s">
        <v>1099</v>
      </c>
      <c r="D2323" t="s">
        <v>1100</v>
      </c>
      <c r="E2323" t="s">
        <v>854</v>
      </c>
      <c r="F2323" s="78">
        <v>1507</v>
      </c>
      <c r="G2323" s="78">
        <v>3002</v>
      </c>
      <c r="H2323" s="78">
        <v>195</v>
      </c>
      <c r="I2323" s="78">
        <v>389</v>
      </c>
      <c r="J2323" s="78">
        <v>496</v>
      </c>
      <c r="K2323" s="78">
        <v>985</v>
      </c>
      <c r="L2323" s="78">
        <v>384</v>
      </c>
      <c r="M2323" s="78">
        <v>768</v>
      </c>
      <c r="N2323" s="78">
        <v>250</v>
      </c>
      <c r="O2323" s="78">
        <v>498</v>
      </c>
      <c r="P2323" s="78">
        <v>182</v>
      </c>
      <c r="Q2323" s="78">
        <v>362</v>
      </c>
      <c r="R2323" s="79">
        <v>0.12076974120769741</v>
      </c>
      <c r="S2323" s="79">
        <v>0.12058627581612258</v>
      </c>
      <c r="T2323" s="78" t="str">
        <f>VLOOKUP(Table5[[#This Row],[ODS Code]],Lookup!A:D,4,FALSE)</f>
        <v>Central London</v>
      </c>
      <c r="U2323" s="78" t="str">
        <f>VLOOKUP(Table5[[#This Row],[ODS Code]],Lookup!A:E,3,FALSE)</f>
        <v>Regents Health</v>
      </c>
      <c r="V2323" s="78" t="str">
        <f>VLOOKUP(Table5[[#This Row],[ODS Code]],Lookup!A:F,2,FALSE)</f>
        <v>CONNAUGHT SQUARE PRACTICE</v>
      </c>
      <c r="W2323" s="78" t="str">
        <f>VLOOKUP(Table5[[#This Row],[ODS Code]],Lookup!A:G,5,FALSE)</f>
        <v>E87037</v>
      </c>
    </row>
    <row r="2324" spans="1:23" x14ac:dyDescent="0.35">
      <c r="A2324" s="80">
        <v>45566</v>
      </c>
      <c r="B2324" t="s">
        <v>85</v>
      </c>
      <c r="C2324" t="s">
        <v>1101</v>
      </c>
      <c r="D2324" t="s">
        <v>1100</v>
      </c>
      <c r="E2324" t="s">
        <v>854</v>
      </c>
      <c r="F2324" s="78">
        <v>1271</v>
      </c>
      <c r="G2324" s="78">
        <v>2542</v>
      </c>
      <c r="H2324" s="78">
        <v>71</v>
      </c>
      <c r="I2324" s="78">
        <v>142</v>
      </c>
      <c r="J2324" s="78">
        <v>704</v>
      </c>
      <c r="K2324" s="78">
        <v>1408</v>
      </c>
      <c r="L2324" s="78">
        <v>348</v>
      </c>
      <c r="M2324" s="78">
        <v>696</v>
      </c>
      <c r="N2324" s="78">
        <v>77</v>
      </c>
      <c r="O2324" s="78">
        <v>154</v>
      </c>
      <c r="P2324" s="78">
        <v>71</v>
      </c>
      <c r="Q2324" s="78">
        <v>142</v>
      </c>
      <c r="R2324" s="79">
        <v>5.5861526357199057E-2</v>
      </c>
      <c r="S2324" s="79">
        <v>5.5861526357199057E-2</v>
      </c>
      <c r="T2324" s="78" t="str">
        <f>VLOOKUP(Table5[[#This Row],[ODS Code]],Lookup!A:D,4,FALSE)</f>
        <v>Central London</v>
      </c>
      <c r="U2324" s="78" t="str">
        <f>VLOOKUP(Table5[[#This Row],[ODS Code]],Lookup!A:E,3,FALSE)</f>
        <v>Regents Health</v>
      </c>
      <c r="V2324" s="78" t="str">
        <f>VLOOKUP(Table5[[#This Row],[ODS Code]],Lookup!A:F,2,FALSE)</f>
        <v>CROMPTON MEDICAL CENTRE</v>
      </c>
      <c r="W2324" s="78" t="str">
        <f>VLOOKUP(Table5[[#This Row],[ODS Code]],Lookup!A:G,5,FALSE)</f>
        <v>E87052</v>
      </c>
    </row>
    <row r="2325" spans="1:23" x14ac:dyDescent="0.35">
      <c r="A2325" s="80">
        <v>45566</v>
      </c>
      <c r="B2325" t="s">
        <v>173</v>
      </c>
      <c r="C2325" t="s">
        <v>1102</v>
      </c>
      <c r="D2325" t="s">
        <v>1100</v>
      </c>
      <c r="E2325" t="s">
        <v>854</v>
      </c>
      <c r="F2325" s="78">
        <v>13149</v>
      </c>
      <c r="G2325" s="78">
        <v>27726</v>
      </c>
      <c r="H2325" s="78">
        <v>2049</v>
      </c>
      <c r="I2325" s="78">
        <v>4271</v>
      </c>
      <c r="J2325" s="78">
        <v>3218</v>
      </c>
      <c r="K2325" s="78">
        <v>6849</v>
      </c>
      <c r="L2325" s="78">
        <v>4509</v>
      </c>
      <c r="M2325" s="78">
        <v>9537</v>
      </c>
      <c r="N2325" s="78">
        <v>1573</v>
      </c>
      <c r="O2325" s="78">
        <v>3292</v>
      </c>
      <c r="P2325" s="78">
        <v>1800</v>
      </c>
      <c r="Q2325" s="78">
        <v>3777</v>
      </c>
      <c r="R2325" s="79">
        <v>0.13689253935660506</v>
      </c>
      <c r="S2325" s="79">
        <v>0.13622592512443193</v>
      </c>
      <c r="T2325" s="78" t="str">
        <f>VLOOKUP(Table5[[#This Row],[ODS Code]],Lookup!A:D,4,FALSE)</f>
        <v>Central London</v>
      </c>
      <c r="U2325" s="78" t="str">
        <f>VLOOKUP(Table5[[#This Row],[ODS Code]],Lookup!A:E,3,FALSE)</f>
        <v>Regents Health</v>
      </c>
      <c r="V2325" s="78" t="str">
        <f>VLOOKUP(Table5[[#This Row],[ODS Code]],Lookup!A:F,2,FALSE)</f>
        <v>IMPERIAL COLLEGE HEALTH CENTRE</v>
      </c>
      <c r="W2325" s="78" t="str">
        <f>VLOOKUP(Table5[[#This Row],[ODS Code]],Lookup!A:G,5,FALSE)</f>
        <v>E87677</v>
      </c>
    </row>
    <row r="2326" spans="1:23" x14ac:dyDescent="0.35">
      <c r="A2326" s="80">
        <v>45566</v>
      </c>
      <c r="B2326" t="s">
        <v>202</v>
      </c>
      <c r="C2326" t="s">
        <v>1103</v>
      </c>
      <c r="D2326" t="s">
        <v>1100</v>
      </c>
      <c r="E2326" t="s">
        <v>854</v>
      </c>
      <c r="F2326" s="78">
        <v>190</v>
      </c>
      <c r="G2326" s="78">
        <v>380</v>
      </c>
      <c r="H2326" s="78">
        <v>10</v>
      </c>
      <c r="I2326" s="78">
        <v>20</v>
      </c>
      <c r="J2326" s="78">
        <v>101</v>
      </c>
      <c r="K2326" s="78">
        <v>202</v>
      </c>
      <c r="L2326" s="78">
        <v>43</v>
      </c>
      <c r="M2326" s="78">
        <v>86</v>
      </c>
      <c r="N2326" s="78">
        <v>21</v>
      </c>
      <c r="O2326" s="78">
        <v>42</v>
      </c>
      <c r="P2326" s="78">
        <v>15</v>
      </c>
      <c r="Q2326" s="78">
        <v>30</v>
      </c>
      <c r="R2326" s="79">
        <v>7.8947368421052627E-2</v>
      </c>
      <c r="S2326" s="79">
        <v>7.8947368421052627E-2</v>
      </c>
      <c r="T2326" s="78" t="str">
        <f>VLOOKUP(Table5[[#This Row],[ODS Code]],Lookup!A:D,4,FALSE)</f>
        <v>Central London</v>
      </c>
      <c r="U2326" s="78" t="str">
        <f>VLOOKUP(Table5[[#This Row],[ODS Code]],Lookup!A:E,3,FALSE)</f>
        <v>Regents Health</v>
      </c>
      <c r="V2326" s="78" t="str">
        <f>VLOOKUP(Table5[[#This Row],[ODS Code]],Lookup!A:F,2,FALSE)</f>
        <v>LISSON GROVE HEALTH CENTRE</v>
      </c>
      <c r="W2326" s="78" t="str">
        <f>VLOOKUP(Table5[[#This Row],[ODS Code]],Lookup!A:G,5,FALSE)</f>
        <v>E87011</v>
      </c>
    </row>
    <row r="2327" spans="1:23" x14ac:dyDescent="0.35">
      <c r="A2327" s="80">
        <v>45566</v>
      </c>
      <c r="B2327" t="s">
        <v>221</v>
      </c>
      <c r="C2327" t="s">
        <v>1104</v>
      </c>
      <c r="D2327" t="s">
        <v>1100</v>
      </c>
      <c r="E2327" t="s">
        <v>854</v>
      </c>
      <c r="F2327" s="78">
        <v>3505</v>
      </c>
      <c r="G2327" s="78">
        <v>8705</v>
      </c>
      <c r="H2327" s="78">
        <v>245</v>
      </c>
      <c r="I2327" s="78">
        <v>652</v>
      </c>
      <c r="J2327" s="78">
        <v>2049</v>
      </c>
      <c r="K2327" s="78">
        <v>4870</v>
      </c>
      <c r="L2327" s="78">
        <v>740</v>
      </c>
      <c r="M2327" s="78">
        <v>1917</v>
      </c>
      <c r="N2327" s="78">
        <v>224</v>
      </c>
      <c r="O2327" s="78">
        <v>599</v>
      </c>
      <c r="P2327" s="78">
        <v>247</v>
      </c>
      <c r="Q2327" s="78">
        <v>667</v>
      </c>
      <c r="R2327" s="79">
        <v>7.0470756062767481E-2</v>
      </c>
      <c r="S2327" s="79">
        <v>7.662263067202757E-2</v>
      </c>
      <c r="T2327" s="78" t="str">
        <f>VLOOKUP(Table5[[#This Row],[ODS Code]],Lookup!A:D,4,FALSE)</f>
        <v>Central London</v>
      </c>
      <c r="U2327" s="78" t="str">
        <f>VLOOKUP(Table5[[#This Row],[ODS Code]],Lookup!A:E,3,FALSE)</f>
        <v>Regents Health</v>
      </c>
      <c r="V2327" s="78" t="str">
        <f>VLOOKUP(Table5[[#This Row],[ODS Code]],Lookup!A:F,2,FALSE)</f>
        <v>NEWTON MEDICAL CENTRE</v>
      </c>
      <c r="W2327" s="78" t="str">
        <f>VLOOKUP(Table5[[#This Row],[ODS Code]],Lookup!A:G,5,FALSE)</f>
        <v>E87681</v>
      </c>
    </row>
    <row r="2328" spans="1:23" x14ac:dyDescent="0.35">
      <c r="A2328" s="80">
        <v>45566</v>
      </c>
      <c r="B2328" t="s">
        <v>234</v>
      </c>
      <c r="C2328" t="s">
        <v>1105</v>
      </c>
      <c r="D2328" t="s">
        <v>1100</v>
      </c>
      <c r="E2328" t="s">
        <v>854</v>
      </c>
      <c r="F2328" s="78">
        <v>1700</v>
      </c>
      <c r="G2328" s="78">
        <v>3400</v>
      </c>
      <c r="H2328" s="78">
        <v>124</v>
      </c>
      <c r="I2328" s="78">
        <v>248</v>
      </c>
      <c r="J2328" s="78">
        <v>898</v>
      </c>
      <c r="K2328" s="78">
        <v>1796</v>
      </c>
      <c r="L2328" s="78">
        <v>368</v>
      </c>
      <c r="M2328" s="78">
        <v>736</v>
      </c>
      <c r="N2328" s="78">
        <v>178</v>
      </c>
      <c r="O2328" s="78">
        <v>356</v>
      </c>
      <c r="P2328" s="78">
        <v>132</v>
      </c>
      <c r="Q2328" s="78">
        <v>264</v>
      </c>
      <c r="R2328" s="79">
        <v>7.7647058823529416E-2</v>
      </c>
      <c r="S2328" s="79">
        <v>7.7647058823529416E-2</v>
      </c>
      <c r="T2328" s="78" t="str">
        <f>VLOOKUP(Table5[[#This Row],[ODS Code]],Lookup!A:D,4,FALSE)</f>
        <v>Central London</v>
      </c>
      <c r="U2328" s="78" t="str">
        <f>VLOOKUP(Table5[[#This Row],[ODS Code]],Lookup!A:E,3,FALSE)</f>
        <v>Regents Health</v>
      </c>
      <c r="V2328" s="78" t="str">
        <f>VLOOKUP(Table5[[#This Row],[ODS Code]],Lookup!A:F,2,FALSE)</f>
        <v>PADDINGTON GREEN HEALTH CENTRE</v>
      </c>
      <c r="W2328" s="78" t="str">
        <f>VLOOKUP(Table5[[#This Row],[ODS Code]],Lookup!A:G,5,FALSE)</f>
        <v>E87008</v>
      </c>
    </row>
    <row r="2329" spans="1:23" x14ac:dyDescent="0.35">
      <c r="A2329" s="80">
        <v>45566</v>
      </c>
      <c r="B2329" t="s">
        <v>380</v>
      </c>
      <c r="C2329" t="s">
        <v>1106</v>
      </c>
      <c r="D2329" t="s">
        <v>1100</v>
      </c>
      <c r="E2329" t="s">
        <v>854</v>
      </c>
      <c r="F2329" s="78">
        <v>545</v>
      </c>
      <c r="G2329" s="78">
        <v>1090</v>
      </c>
      <c r="H2329" s="78">
        <v>73</v>
      </c>
      <c r="I2329" s="78">
        <v>146</v>
      </c>
      <c r="J2329" s="78">
        <v>259</v>
      </c>
      <c r="K2329" s="78">
        <v>518</v>
      </c>
      <c r="L2329" s="78">
        <v>116</v>
      </c>
      <c r="M2329" s="78">
        <v>232</v>
      </c>
      <c r="N2329" s="78">
        <v>55</v>
      </c>
      <c r="O2329" s="78">
        <v>110</v>
      </c>
      <c r="P2329" s="78">
        <v>42</v>
      </c>
      <c r="Q2329" s="78">
        <v>84</v>
      </c>
      <c r="R2329" s="79">
        <v>7.7064220183486243E-2</v>
      </c>
      <c r="S2329" s="79">
        <v>7.7064220183486243E-2</v>
      </c>
      <c r="T2329" s="78" t="str">
        <f>VLOOKUP(Table5[[#This Row],[ODS Code]],Lookup!A:D,4,FALSE)</f>
        <v>Central London</v>
      </c>
      <c r="U2329" s="78" t="str">
        <f>VLOOKUP(Table5[[#This Row],[ODS Code]],Lookup!A:E,3,FALSE)</f>
        <v>Regents Health</v>
      </c>
      <c r="V2329" s="78" t="str">
        <f>VLOOKUP(Table5[[#This Row],[ODS Code]],Lookup!A:F,2,FALSE)</f>
        <v>THE WESTBOURNE GREEN SURGERY</v>
      </c>
      <c r="W2329" s="78" t="str">
        <f>VLOOKUP(Table5[[#This Row],[ODS Code]],Lookup!A:G,5,FALSE)</f>
        <v>Y00902</v>
      </c>
    </row>
    <row r="2330" spans="1:23" x14ac:dyDescent="0.35">
      <c r="A2330" s="80">
        <v>45566</v>
      </c>
      <c r="B2330" t="s">
        <v>409</v>
      </c>
      <c r="C2330" t="s">
        <v>1107</v>
      </c>
      <c r="D2330" t="s">
        <v>1100</v>
      </c>
      <c r="E2330" t="s">
        <v>854</v>
      </c>
      <c r="F2330" s="78">
        <v>2692</v>
      </c>
      <c r="G2330" s="78">
        <v>8076</v>
      </c>
      <c r="H2330" s="78">
        <v>265</v>
      </c>
      <c r="I2330" s="78">
        <v>795</v>
      </c>
      <c r="J2330" s="78">
        <v>1421</v>
      </c>
      <c r="K2330" s="78">
        <v>4263</v>
      </c>
      <c r="L2330" s="78">
        <v>685</v>
      </c>
      <c r="M2330" s="78">
        <v>2055</v>
      </c>
      <c r="N2330" s="78">
        <v>134</v>
      </c>
      <c r="O2330" s="78">
        <v>402</v>
      </c>
      <c r="P2330" s="78">
        <v>187</v>
      </c>
      <c r="Q2330" s="78">
        <v>561</v>
      </c>
      <c r="R2330" s="79">
        <v>6.946508172362556E-2</v>
      </c>
      <c r="S2330" s="79">
        <v>6.946508172362556E-2</v>
      </c>
      <c r="T2330" s="78" t="str">
        <f>VLOOKUP(Table5[[#This Row],[ODS Code]],Lookup!A:D,4,FALSE)</f>
        <v>Central London</v>
      </c>
      <c r="U2330" s="78" t="str">
        <f>VLOOKUP(Table5[[#This Row],[ODS Code]],Lookup!A:E,3,FALSE)</f>
        <v>Regents Health</v>
      </c>
      <c r="V2330" s="78" t="str">
        <f>VLOOKUP(Table5[[#This Row],[ODS Code]],Lookup!A:F,2,FALSE)</f>
        <v>WOODFIELD ROAD SURGERY</v>
      </c>
      <c r="W2330" s="78" t="str">
        <f>VLOOKUP(Table5[[#This Row],[ODS Code]],Lookup!A:G,5,FALSE)</f>
        <v>E87741</v>
      </c>
    </row>
    <row r="2331" spans="1:23" x14ac:dyDescent="0.35">
      <c r="A2331" s="80">
        <v>45566</v>
      </c>
      <c r="B2331" t="s">
        <v>95</v>
      </c>
      <c r="C2331" t="s">
        <v>1108</v>
      </c>
      <c r="D2331" t="s">
        <v>1109</v>
      </c>
      <c r="E2331" t="s">
        <v>854</v>
      </c>
      <c r="F2331" s="78">
        <v>15335</v>
      </c>
      <c r="G2331" s="78">
        <v>38726</v>
      </c>
      <c r="H2331" s="78">
        <v>1553</v>
      </c>
      <c r="I2331" s="78">
        <v>4115</v>
      </c>
      <c r="J2331" s="78">
        <v>6480</v>
      </c>
      <c r="K2331" s="78">
        <v>16210</v>
      </c>
      <c r="L2331" s="78">
        <v>3685</v>
      </c>
      <c r="M2331" s="78">
        <v>9575</v>
      </c>
      <c r="N2331" s="78">
        <v>1516</v>
      </c>
      <c r="O2331" s="78">
        <v>3680</v>
      </c>
      <c r="P2331" s="78">
        <v>2101</v>
      </c>
      <c r="Q2331" s="78">
        <v>5146</v>
      </c>
      <c r="R2331" s="79">
        <v>0.13700684708183894</v>
      </c>
      <c r="S2331" s="79">
        <v>0.13288230129628673</v>
      </c>
      <c r="T2331" s="78" t="str">
        <f>VLOOKUP(Table5[[#This Row],[ODS Code]],Lookup!A:D,4,FALSE)</f>
        <v>Ealing</v>
      </c>
      <c r="U2331" s="78" t="str">
        <f>VLOOKUP(Table5[[#This Row],[ODS Code]],Lookup!A:E,3,FALSE)</f>
        <v>South Central Ealing</v>
      </c>
      <c r="V2331" s="78" t="str">
        <f>VLOOKUP(Table5[[#This Row],[ODS Code]],Lookup!A:F,2,FALSE)</f>
        <v>EALING PARK HEALTH CENTRE</v>
      </c>
      <c r="W2331" s="78" t="str">
        <f>VLOOKUP(Table5[[#This Row],[ODS Code]],Lookup!A:G,5,FALSE)</f>
        <v>E85657</v>
      </c>
    </row>
    <row r="2332" spans="1:23" x14ac:dyDescent="0.35">
      <c r="A2332" s="80">
        <v>45566</v>
      </c>
      <c r="B2332" t="s">
        <v>106</v>
      </c>
      <c r="C2332" t="s">
        <v>1110</v>
      </c>
      <c r="D2332" t="s">
        <v>1109</v>
      </c>
      <c r="E2332" t="s">
        <v>854</v>
      </c>
      <c r="F2332" s="78">
        <v>14510</v>
      </c>
      <c r="G2332" s="78">
        <v>36027</v>
      </c>
      <c r="H2332" s="78">
        <v>1243</v>
      </c>
      <c r="I2332" s="78">
        <v>3398</v>
      </c>
      <c r="J2332" s="78">
        <v>7410</v>
      </c>
      <c r="K2332" s="78">
        <v>17229</v>
      </c>
      <c r="L2332" s="78">
        <v>3297</v>
      </c>
      <c r="M2332" s="78">
        <v>8793</v>
      </c>
      <c r="N2332" s="78">
        <v>1157</v>
      </c>
      <c r="O2332" s="78">
        <v>2981</v>
      </c>
      <c r="P2332" s="78">
        <v>1403</v>
      </c>
      <c r="Q2332" s="78">
        <v>3626</v>
      </c>
      <c r="R2332" s="79">
        <v>9.6691936595451417E-2</v>
      </c>
      <c r="S2332" s="79">
        <v>0.10064673716934522</v>
      </c>
      <c r="T2332" s="78" t="str">
        <f>VLOOKUP(Table5[[#This Row],[ODS Code]],Lookup!A:D,4,FALSE)</f>
        <v>Ealing</v>
      </c>
      <c r="U2332" s="78" t="str">
        <f>VLOOKUP(Table5[[#This Row],[ODS Code]],Lookup!A:E,3,FALSE)</f>
        <v>South Central Ealing</v>
      </c>
      <c r="V2332" s="78" t="str">
        <f>VLOOKUP(Table5[[#This Row],[ODS Code]],Lookup!A:F,2,FALSE)</f>
        <v>ELTHORNE PARK SURGERY</v>
      </c>
      <c r="W2332" s="78" t="str">
        <f>VLOOKUP(Table5[[#This Row],[ODS Code]],Lookup!A:G,5,FALSE)</f>
        <v>E85628</v>
      </c>
    </row>
    <row r="2333" spans="1:23" x14ac:dyDescent="0.35">
      <c r="A2333" s="80">
        <v>45566</v>
      </c>
      <c r="B2333" t="s">
        <v>135</v>
      </c>
      <c r="C2333" t="s">
        <v>1111</v>
      </c>
      <c r="D2333" t="s">
        <v>1109</v>
      </c>
      <c r="E2333" t="s">
        <v>854</v>
      </c>
      <c r="F2333" s="78">
        <v>17571</v>
      </c>
      <c r="G2333" s="78">
        <v>45158</v>
      </c>
      <c r="H2333" s="78">
        <v>1149</v>
      </c>
      <c r="I2333" s="78">
        <v>3022</v>
      </c>
      <c r="J2333" s="78">
        <v>10529</v>
      </c>
      <c r="K2333" s="78">
        <v>26459</v>
      </c>
      <c r="L2333" s="78">
        <v>3580</v>
      </c>
      <c r="M2333" s="78">
        <v>9522</v>
      </c>
      <c r="N2333" s="78">
        <v>1277</v>
      </c>
      <c r="O2333" s="78">
        <v>3359</v>
      </c>
      <c r="P2333" s="78">
        <v>1036</v>
      </c>
      <c r="Q2333" s="78">
        <v>2796</v>
      </c>
      <c r="R2333" s="79">
        <v>5.8960787661487678E-2</v>
      </c>
      <c r="S2333" s="79">
        <v>6.1915939589884408E-2</v>
      </c>
      <c r="T2333" s="78" t="str">
        <f>VLOOKUP(Table5[[#This Row],[ODS Code]],Lookup!A:D,4,FALSE)</f>
        <v>Ealing</v>
      </c>
      <c r="U2333" s="78" t="str">
        <f>VLOOKUP(Table5[[#This Row],[ODS Code]],Lookup!A:E,3,FALSE)</f>
        <v>South Central Ealing</v>
      </c>
      <c r="V2333" s="78" t="str">
        <f>VLOOKUP(Table5[[#This Row],[ODS Code]],Lookup!A:F,2,FALSE)</f>
        <v>GROSVENOR HOUSE SURGERY</v>
      </c>
      <c r="W2333" s="78" t="str">
        <f>VLOOKUP(Table5[[#This Row],[ODS Code]],Lookup!A:G,5,FALSE)</f>
        <v>E85034</v>
      </c>
    </row>
    <row r="2334" spans="1:23" x14ac:dyDescent="0.35">
      <c r="A2334" s="80">
        <v>45566</v>
      </c>
      <c r="B2334" t="s">
        <v>228</v>
      </c>
      <c r="C2334" t="s">
        <v>1112</v>
      </c>
      <c r="D2334" t="s">
        <v>1109</v>
      </c>
      <c r="E2334" t="s">
        <v>854</v>
      </c>
      <c r="F2334" s="78">
        <v>8444</v>
      </c>
      <c r="G2334" s="78">
        <v>21634</v>
      </c>
      <c r="H2334" s="78">
        <v>909</v>
      </c>
      <c r="I2334" s="78">
        <v>2404</v>
      </c>
      <c r="J2334" s="78">
        <v>3799</v>
      </c>
      <c r="K2334" s="78">
        <v>9508</v>
      </c>
      <c r="L2334" s="78">
        <v>2380</v>
      </c>
      <c r="M2334" s="78">
        <v>6339</v>
      </c>
      <c r="N2334" s="78">
        <v>578</v>
      </c>
      <c r="O2334" s="78">
        <v>1413</v>
      </c>
      <c r="P2334" s="78">
        <v>778</v>
      </c>
      <c r="Q2334" s="78">
        <v>1970</v>
      </c>
      <c r="R2334" s="79">
        <v>9.2136428233064893E-2</v>
      </c>
      <c r="S2334" s="79">
        <v>9.1060367939354722E-2</v>
      </c>
      <c r="T2334" s="78" t="str">
        <f>VLOOKUP(Table5[[#This Row],[ODS Code]],Lookup!A:D,4,FALSE)</f>
        <v>Ealing</v>
      </c>
      <c r="U2334" s="78" t="str">
        <f>VLOOKUP(Table5[[#This Row],[ODS Code]],Lookup!A:E,3,FALSE)</f>
        <v>South Central Ealing</v>
      </c>
      <c r="V2334" s="78" t="str">
        <f>VLOOKUP(Table5[[#This Row],[ODS Code]],Lookup!A:F,2,FALSE)</f>
        <v>NORTHFIELDS SURGERY</v>
      </c>
      <c r="W2334" s="78" t="str">
        <f>VLOOKUP(Table5[[#This Row],[ODS Code]],Lookup!A:G,5,FALSE)</f>
        <v>E85014</v>
      </c>
    </row>
    <row r="2335" spans="1:23" x14ac:dyDescent="0.35">
      <c r="A2335" s="80">
        <v>45566</v>
      </c>
      <c r="B2335" t="s">
        <v>324</v>
      </c>
      <c r="C2335" t="s">
        <v>1113</v>
      </c>
      <c r="D2335" t="s">
        <v>1109</v>
      </c>
      <c r="E2335" t="s">
        <v>854</v>
      </c>
      <c r="F2335" s="78">
        <v>19762</v>
      </c>
      <c r="G2335" s="78">
        <v>50612</v>
      </c>
      <c r="H2335" s="78">
        <v>2258</v>
      </c>
      <c r="I2335" s="78">
        <v>5972</v>
      </c>
      <c r="J2335" s="78">
        <v>9657</v>
      </c>
      <c r="K2335" s="78">
        <v>24027</v>
      </c>
      <c r="L2335" s="78">
        <v>4817</v>
      </c>
      <c r="M2335" s="78">
        <v>12915</v>
      </c>
      <c r="N2335" s="78">
        <v>1260</v>
      </c>
      <c r="O2335" s="78">
        <v>3142</v>
      </c>
      <c r="P2335" s="78">
        <v>1770</v>
      </c>
      <c r="Q2335" s="78">
        <v>4556</v>
      </c>
      <c r="R2335" s="79">
        <v>8.9565833417670271E-2</v>
      </c>
      <c r="S2335" s="79">
        <v>9.0018177507310518E-2</v>
      </c>
      <c r="T2335" s="78" t="str">
        <f>VLOOKUP(Table5[[#This Row],[ODS Code]],Lookup!A:D,4,FALSE)</f>
        <v>Ealing</v>
      </c>
      <c r="U2335" s="78" t="str">
        <f>VLOOKUP(Table5[[#This Row],[ODS Code]],Lookup!A:E,3,FALSE)</f>
        <v>South Central Ealing</v>
      </c>
      <c r="V2335" s="78" t="str">
        <f>VLOOKUP(Table5[[#This Row],[ODS Code]],Lookup!A:F,2,FALSE)</f>
        <v>THE FLORENCE ROAD SURGERY</v>
      </c>
      <c r="W2335" s="78" t="str">
        <f>VLOOKUP(Table5[[#This Row],[ODS Code]],Lookup!A:G,5,FALSE)</f>
        <v>E85122</v>
      </c>
    </row>
    <row r="2336" spans="1:23" x14ac:dyDescent="0.35">
      <c r="A2336" s="80">
        <v>45566</v>
      </c>
      <c r="B2336" t="s">
        <v>25</v>
      </c>
      <c r="C2336" t="s">
        <v>24</v>
      </c>
      <c r="D2336" t="s">
        <v>1114</v>
      </c>
      <c r="E2336" t="s">
        <v>854</v>
      </c>
      <c r="F2336" s="78">
        <v>17932</v>
      </c>
      <c r="G2336" s="78">
        <v>50321</v>
      </c>
      <c r="H2336" s="78">
        <v>1993</v>
      </c>
      <c r="I2336" s="78">
        <v>5567</v>
      </c>
      <c r="J2336" s="78">
        <v>6492</v>
      </c>
      <c r="K2336" s="78">
        <v>18269</v>
      </c>
      <c r="L2336" s="78">
        <v>7213</v>
      </c>
      <c r="M2336" s="78">
        <v>20273</v>
      </c>
      <c r="N2336" s="78">
        <v>1082</v>
      </c>
      <c r="O2336" s="78">
        <v>3036</v>
      </c>
      <c r="P2336" s="78">
        <v>1152</v>
      </c>
      <c r="Q2336" s="78">
        <v>3176</v>
      </c>
      <c r="R2336" s="79">
        <v>6.4242694624135621E-2</v>
      </c>
      <c r="S2336" s="79">
        <v>6.3114802964964925E-2</v>
      </c>
      <c r="T2336" s="78" t="str">
        <f>VLOOKUP(Table5[[#This Row],[ODS Code]],Lookup!A:D,4,FALSE)</f>
        <v>Hammersmith &amp; Fulham</v>
      </c>
      <c r="U2336" s="78" t="str">
        <f>VLOOKUP(Table5[[#This Row],[ODS Code]],Lookup!A:E,3,FALSE)</f>
        <v>South Fulham PCN</v>
      </c>
      <c r="V2336" s="78" t="str">
        <f>VLOOKUP(Table5[[#This Row],[ODS Code]],Lookup!A:F,2,FALSE)</f>
        <v>Ashville Surgery</v>
      </c>
      <c r="W2336" s="78" t="str">
        <f>VLOOKUP(Table5[[#This Row],[ODS Code]],Lookup!A:G,5,FALSE)</f>
        <v>E85719</v>
      </c>
    </row>
    <row r="2337" spans="1:23" x14ac:dyDescent="0.35">
      <c r="A2337" s="80">
        <v>45566</v>
      </c>
      <c r="B2337" t="s">
        <v>58</v>
      </c>
      <c r="C2337" t="s">
        <v>1115</v>
      </c>
      <c r="D2337" t="s">
        <v>1114</v>
      </c>
      <c r="E2337" t="s">
        <v>854</v>
      </c>
      <c r="F2337" s="78">
        <v>23936</v>
      </c>
      <c r="G2337" s="78">
        <v>67944</v>
      </c>
      <c r="H2337" s="78">
        <v>1866</v>
      </c>
      <c r="I2337" s="78">
        <v>5357</v>
      </c>
      <c r="J2337" s="78">
        <v>11640</v>
      </c>
      <c r="K2337" s="78">
        <v>32668</v>
      </c>
      <c r="L2337" s="78">
        <v>7956</v>
      </c>
      <c r="M2337" s="78">
        <v>22776</v>
      </c>
      <c r="N2337" s="78">
        <v>1188</v>
      </c>
      <c r="O2337" s="78">
        <v>3413</v>
      </c>
      <c r="P2337" s="78">
        <v>1286</v>
      </c>
      <c r="Q2337" s="78">
        <v>3730</v>
      </c>
      <c r="R2337" s="79">
        <v>5.3726604278074866E-2</v>
      </c>
      <c r="S2337" s="79">
        <v>5.4898151418815495E-2</v>
      </c>
      <c r="T2337" s="78" t="str">
        <f>VLOOKUP(Table5[[#This Row],[ODS Code]],Lookup!A:D,4,FALSE)</f>
        <v>Hammersmith &amp; Fulham</v>
      </c>
      <c r="U2337" s="78" t="str">
        <f>VLOOKUP(Table5[[#This Row],[ODS Code]],Lookup!A:E,3,FALSE)</f>
        <v>South Fulham PCN</v>
      </c>
      <c r="V2337" s="78" t="str">
        <f>VLOOKUP(Table5[[#This Row],[ODS Code]],Lookup!A:F,2,FALSE)</f>
        <v>CASSIDY MEDICAL CENTRE</v>
      </c>
      <c r="W2337" s="78" t="str">
        <f>VLOOKUP(Table5[[#This Row],[ODS Code]],Lookup!A:G,5,FALSE)</f>
        <v>E85025</v>
      </c>
    </row>
    <row r="2338" spans="1:23" x14ac:dyDescent="0.35">
      <c r="A2338" s="80">
        <v>45566</v>
      </c>
      <c r="B2338" t="s">
        <v>117</v>
      </c>
      <c r="C2338" t="s">
        <v>116</v>
      </c>
      <c r="D2338" t="s">
        <v>1114</v>
      </c>
      <c r="E2338" t="s">
        <v>854</v>
      </c>
      <c r="F2338" s="78">
        <v>8307</v>
      </c>
      <c r="G2338" s="78">
        <v>23274</v>
      </c>
      <c r="H2338" s="78">
        <v>792</v>
      </c>
      <c r="I2338" s="78">
        <v>2231</v>
      </c>
      <c r="J2338" s="78">
        <v>4103</v>
      </c>
      <c r="K2338" s="78">
        <v>11455</v>
      </c>
      <c r="L2338" s="78">
        <v>2279</v>
      </c>
      <c r="M2338" s="78">
        <v>6447</v>
      </c>
      <c r="N2338" s="78">
        <v>548</v>
      </c>
      <c r="O2338" s="78">
        <v>1471</v>
      </c>
      <c r="P2338" s="78">
        <v>585</v>
      </c>
      <c r="Q2338" s="78">
        <v>1670</v>
      </c>
      <c r="R2338" s="79">
        <v>7.0422535211267609E-2</v>
      </c>
      <c r="S2338" s="79">
        <v>7.1753888459224882E-2</v>
      </c>
      <c r="T2338" s="78" t="str">
        <f>VLOOKUP(Table5[[#This Row],[ODS Code]],Lookup!A:D,4,FALSE)</f>
        <v>Hammersmith &amp; Fulham</v>
      </c>
      <c r="U2338" s="78" t="str">
        <f>VLOOKUP(Table5[[#This Row],[ODS Code]],Lookup!A:E,3,FALSE)</f>
        <v>South Fulham PCN</v>
      </c>
      <c r="V2338" s="78" t="str">
        <f>VLOOKUP(Table5[[#This Row],[ODS Code]],Lookup!A:F,2,FALSE)</f>
        <v>Fulham Cross Medical Centre</v>
      </c>
      <c r="W2338" s="78" t="str">
        <f>VLOOKUP(Table5[[#This Row],[ODS Code]],Lookup!A:G,5,FALSE)</f>
        <v>E85649</v>
      </c>
    </row>
    <row r="2339" spans="1:23" x14ac:dyDescent="0.35">
      <c r="A2339" s="80">
        <v>45566</v>
      </c>
      <c r="B2339" t="s">
        <v>264</v>
      </c>
      <c r="C2339" t="s">
        <v>263</v>
      </c>
      <c r="D2339" t="s">
        <v>1114</v>
      </c>
      <c r="E2339" t="s">
        <v>854</v>
      </c>
      <c r="F2339" s="78">
        <v>19800</v>
      </c>
      <c r="G2339" s="78">
        <v>58881</v>
      </c>
      <c r="H2339" s="78">
        <v>2188</v>
      </c>
      <c r="I2339" s="78">
        <v>6517</v>
      </c>
      <c r="J2339" s="78">
        <v>8393</v>
      </c>
      <c r="K2339" s="78">
        <v>24932</v>
      </c>
      <c r="L2339" s="78">
        <v>5882</v>
      </c>
      <c r="M2339" s="78">
        <v>17502</v>
      </c>
      <c r="N2339" s="78">
        <v>1641</v>
      </c>
      <c r="O2339" s="78">
        <v>4858</v>
      </c>
      <c r="P2339" s="78">
        <v>1696</v>
      </c>
      <c r="Q2339" s="78">
        <v>5072</v>
      </c>
      <c r="R2339" s="79">
        <v>8.5656565656565653E-2</v>
      </c>
      <c r="S2339" s="79">
        <v>8.6139841374976642E-2</v>
      </c>
      <c r="T2339" s="78" t="str">
        <f>VLOOKUP(Table5[[#This Row],[ODS Code]],Lookup!A:D,4,FALSE)</f>
        <v>Hammersmith &amp; Fulham</v>
      </c>
      <c r="U2339" s="78" t="str">
        <f>VLOOKUP(Table5[[#This Row],[ODS Code]],Lookup!A:E,3,FALSE)</f>
        <v>South Fulham PCN</v>
      </c>
      <c r="V2339" s="78" t="str">
        <f>VLOOKUP(Table5[[#This Row],[ODS Code]],Lookup!A:F,2,FALSE)</f>
        <v>Sands End Health Clinic</v>
      </c>
      <c r="W2339" s="78" t="str">
        <f>VLOOKUP(Table5[[#This Row],[ODS Code]],Lookup!A:G,5,FALSE)</f>
        <v>E85128</v>
      </c>
    </row>
    <row r="2340" spans="1:23" x14ac:dyDescent="0.35">
      <c r="A2340" s="80">
        <v>45566</v>
      </c>
      <c r="B2340" t="s">
        <v>327</v>
      </c>
      <c r="C2340" t="s">
        <v>1116</v>
      </c>
      <c r="D2340" t="s">
        <v>1114</v>
      </c>
      <c r="E2340" t="s">
        <v>854</v>
      </c>
      <c r="F2340" s="78">
        <v>11017</v>
      </c>
      <c r="G2340" s="78">
        <v>32991</v>
      </c>
      <c r="H2340" s="78">
        <v>1022</v>
      </c>
      <c r="I2340" s="78">
        <v>3064</v>
      </c>
      <c r="J2340" s="78">
        <v>4928</v>
      </c>
      <c r="K2340" s="78">
        <v>14753</v>
      </c>
      <c r="L2340" s="78">
        <v>3681</v>
      </c>
      <c r="M2340" s="78">
        <v>11018</v>
      </c>
      <c r="N2340" s="78">
        <v>661</v>
      </c>
      <c r="O2340" s="78">
        <v>1982</v>
      </c>
      <c r="P2340" s="78">
        <v>725</v>
      </c>
      <c r="Q2340" s="78">
        <v>2174</v>
      </c>
      <c r="R2340" s="79">
        <v>6.5807388581283474E-2</v>
      </c>
      <c r="S2340" s="79">
        <v>6.5896759722348514E-2</v>
      </c>
      <c r="T2340" s="78" t="str">
        <f>VLOOKUP(Table5[[#This Row],[ODS Code]],Lookup!A:D,4,FALSE)</f>
        <v>Hammersmith &amp; Fulham</v>
      </c>
      <c r="U2340" s="78" t="str">
        <f>VLOOKUP(Table5[[#This Row],[ODS Code]],Lookup!A:E,3,FALSE)</f>
        <v>South Fulham PCN</v>
      </c>
      <c r="V2340" s="78" t="str">
        <f>VLOOKUP(Table5[[#This Row],[ODS Code]],Lookup!A:F,2,FALSE)</f>
        <v>Fulham Medical Centre</v>
      </c>
      <c r="W2340" s="78" t="str">
        <f>VLOOKUP(Table5[[#This Row],[ODS Code]],Lookup!A:G,5,FALSE)</f>
        <v>E85118</v>
      </c>
    </row>
    <row r="2341" spans="1:23" x14ac:dyDescent="0.35">
      <c r="A2341" s="80">
        <v>45566</v>
      </c>
      <c r="B2341" t="s">
        <v>339</v>
      </c>
      <c r="C2341" t="s">
        <v>1117</v>
      </c>
      <c r="D2341" t="s">
        <v>1114</v>
      </c>
      <c r="E2341" t="s">
        <v>854</v>
      </c>
      <c r="F2341" s="78">
        <v>18716</v>
      </c>
      <c r="G2341" s="78">
        <v>56128</v>
      </c>
      <c r="H2341" s="78">
        <v>2545</v>
      </c>
      <c r="I2341" s="78">
        <v>7634</v>
      </c>
      <c r="J2341" s="78">
        <v>6537</v>
      </c>
      <c r="K2341" s="78">
        <v>19600</v>
      </c>
      <c r="L2341" s="78">
        <v>6379</v>
      </c>
      <c r="M2341" s="78">
        <v>19129</v>
      </c>
      <c r="N2341" s="78">
        <v>1599</v>
      </c>
      <c r="O2341" s="78">
        <v>4797</v>
      </c>
      <c r="P2341" s="78">
        <v>1656</v>
      </c>
      <c r="Q2341" s="78">
        <v>4968</v>
      </c>
      <c r="R2341" s="79">
        <v>8.8480444539431505E-2</v>
      </c>
      <c r="S2341" s="79">
        <v>8.8511972633979474E-2</v>
      </c>
      <c r="T2341" s="78" t="str">
        <f>VLOOKUP(Table5[[#This Row],[ODS Code]],Lookup!A:D,4,FALSE)</f>
        <v>Hammersmith &amp; Fulham</v>
      </c>
      <c r="U2341" s="78" t="str">
        <f>VLOOKUP(Table5[[#This Row],[ODS Code]],Lookup!A:E,3,FALSE)</f>
        <v>South Fulham PCN</v>
      </c>
      <c r="V2341" s="78" t="str">
        <f>VLOOKUP(Table5[[#This Row],[ODS Code]],Lookup!A:F,2,FALSE)</f>
        <v>Lillyville Surgery</v>
      </c>
      <c r="W2341" s="78" t="str">
        <f>VLOOKUP(Table5[[#This Row],[ODS Code]],Lookup!A:G,5,FALSE)</f>
        <v>E85685</v>
      </c>
    </row>
    <row r="2342" spans="1:23" x14ac:dyDescent="0.35">
      <c r="A2342" s="80">
        <v>45566</v>
      </c>
      <c r="B2342" t="s">
        <v>374</v>
      </c>
      <c r="C2342" t="s">
        <v>1118</v>
      </c>
      <c r="D2342" t="s">
        <v>1114</v>
      </c>
      <c r="E2342" t="s">
        <v>854</v>
      </c>
      <c r="F2342" s="78">
        <v>11126</v>
      </c>
      <c r="G2342" s="78">
        <v>28385</v>
      </c>
      <c r="H2342" s="78">
        <v>999</v>
      </c>
      <c r="I2342" s="78">
        <v>2480</v>
      </c>
      <c r="J2342" s="78">
        <v>5459</v>
      </c>
      <c r="K2342" s="78">
        <v>14134</v>
      </c>
      <c r="L2342" s="78">
        <v>3179</v>
      </c>
      <c r="M2342" s="78">
        <v>8073</v>
      </c>
      <c r="N2342" s="78">
        <v>761</v>
      </c>
      <c r="O2342" s="78">
        <v>1891</v>
      </c>
      <c r="P2342" s="78">
        <v>728</v>
      </c>
      <c r="Q2342" s="78">
        <v>1807</v>
      </c>
      <c r="R2342" s="79">
        <v>6.5432320690275034E-2</v>
      </c>
      <c r="S2342" s="79">
        <v>6.3660384005636783E-2</v>
      </c>
      <c r="T2342" s="78" t="str">
        <f>VLOOKUP(Table5[[#This Row],[ODS Code]],Lookup!A:D,4,FALSE)</f>
        <v>Hammersmith &amp; Fulham</v>
      </c>
      <c r="U2342" s="78" t="str">
        <f>VLOOKUP(Table5[[#This Row],[ODS Code]],Lookup!A:E,3,FALSE)</f>
        <v>South Fulham PCN</v>
      </c>
      <c r="V2342" s="78" t="str">
        <f>VLOOKUP(Table5[[#This Row],[ODS Code]],Lookup!A:F,2,FALSE)</f>
        <v>Palace Surgery</v>
      </c>
      <c r="W2342" s="78" t="str">
        <f>VLOOKUP(Table5[[#This Row],[ODS Code]],Lookup!A:G,5,FALSE)</f>
        <v>E85038</v>
      </c>
    </row>
    <row r="2343" spans="1:23" x14ac:dyDescent="0.35">
      <c r="A2343" s="80">
        <v>45566</v>
      </c>
      <c r="B2343" t="s">
        <v>37</v>
      </c>
      <c r="C2343" t="s">
        <v>1119</v>
      </c>
      <c r="D2343" t="s">
        <v>1120</v>
      </c>
      <c r="E2343" t="s">
        <v>854</v>
      </c>
      <c r="F2343" s="78">
        <v>12333</v>
      </c>
      <c r="G2343" s="78">
        <v>36999</v>
      </c>
      <c r="H2343" s="78">
        <v>924</v>
      </c>
      <c r="I2343" s="78">
        <v>2772</v>
      </c>
      <c r="J2343" s="78">
        <v>7309</v>
      </c>
      <c r="K2343" s="78">
        <v>21927</v>
      </c>
      <c r="L2343" s="78">
        <v>2558</v>
      </c>
      <c r="M2343" s="78">
        <v>7674</v>
      </c>
      <c r="N2343" s="78">
        <v>813</v>
      </c>
      <c r="O2343" s="78">
        <v>2439</v>
      </c>
      <c r="P2343" s="78">
        <v>729</v>
      </c>
      <c r="Q2343" s="78">
        <v>2187</v>
      </c>
      <c r="R2343" s="79">
        <v>5.9109705667720752E-2</v>
      </c>
      <c r="S2343" s="79">
        <v>5.9109705667720752E-2</v>
      </c>
      <c r="T2343" s="78" t="str">
        <f>VLOOKUP(Table5[[#This Row],[ODS Code]],Lookup!A:D,4,FALSE)</f>
        <v>Ealing</v>
      </c>
      <c r="U2343" s="78" t="str">
        <f>VLOOKUP(Table5[[#This Row],[ODS Code]],Lookup!A:E,3,FALSE)</f>
        <v>South Southall</v>
      </c>
      <c r="V2343" s="78" t="str">
        <f>VLOOKUP(Table5[[#This Row],[ODS Code]],Lookup!A:F,2,FALSE)</f>
        <v>BELMONT MEDICAL CENTRE</v>
      </c>
      <c r="W2343" s="78" t="str">
        <f>VLOOKUP(Table5[[#This Row],[ODS Code]],Lookup!A:G,5,FALSE)</f>
        <v>E85049</v>
      </c>
    </row>
    <row r="2344" spans="1:23" x14ac:dyDescent="0.35">
      <c r="A2344" s="80">
        <v>45566</v>
      </c>
      <c r="B2344" t="s">
        <v>109</v>
      </c>
      <c r="C2344" t="s">
        <v>1121</v>
      </c>
      <c r="D2344" t="s">
        <v>1120</v>
      </c>
      <c r="E2344" t="s">
        <v>854</v>
      </c>
      <c r="F2344" s="78">
        <v>6841</v>
      </c>
      <c r="G2344" s="78">
        <v>10507</v>
      </c>
      <c r="H2344" s="78">
        <v>634</v>
      </c>
      <c r="I2344" s="78">
        <v>983</v>
      </c>
      <c r="J2344" s="78">
        <v>3904</v>
      </c>
      <c r="K2344" s="78">
        <v>6004</v>
      </c>
      <c r="L2344" s="78">
        <v>1304</v>
      </c>
      <c r="M2344" s="78">
        <v>2004</v>
      </c>
      <c r="N2344" s="78">
        <v>597</v>
      </c>
      <c r="O2344" s="78">
        <v>895</v>
      </c>
      <c r="P2344" s="78">
        <v>402</v>
      </c>
      <c r="Q2344" s="78">
        <v>621</v>
      </c>
      <c r="R2344" s="79">
        <v>5.876333869317351E-2</v>
      </c>
      <c r="S2344" s="79">
        <v>5.9103454839630726E-2</v>
      </c>
      <c r="T2344" s="78" t="str">
        <f>VLOOKUP(Table5[[#This Row],[ODS Code]],Lookup!A:D,4,FALSE)</f>
        <v>Ealing</v>
      </c>
      <c r="U2344" s="78" t="str">
        <f>VLOOKUP(Table5[[#This Row],[ODS Code]],Lookup!A:E,3,FALSE)</f>
        <v>South Southall</v>
      </c>
      <c r="V2344" s="78" t="str">
        <f>VLOOKUP(Table5[[#This Row],[ODS Code]],Lookup!A:F,2,FALSE)</f>
        <v>FEATHERSTONE ROAD</v>
      </c>
      <c r="W2344" s="78" t="str">
        <f>VLOOKUP(Table5[[#This Row],[ODS Code]],Lookup!A:G,5,FALSE)</f>
        <v>Y02342</v>
      </c>
    </row>
    <row r="2345" spans="1:23" x14ac:dyDescent="0.35">
      <c r="A2345" s="80">
        <v>45566</v>
      </c>
      <c r="B2345" t="s">
        <v>142</v>
      </c>
      <c r="C2345" t="s">
        <v>1122</v>
      </c>
      <c r="D2345" t="s">
        <v>1120</v>
      </c>
      <c r="E2345" t="s">
        <v>854</v>
      </c>
      <c r="F2345" s="78">
        <v>1104</v>
      </c>
      <c r="G2345" s="78">
        <v>2208</v>
      </c>
      <c r="H2345" s="78">
        <v>97</v>
      </c>
      <c r="I2345" s="78">
        <v>194</v>
      </c>
      <c r="J2345" s="78">
        <v>592</v>
      </c>
      <c r="K2345" s="78">
        <v>1184</v>
      </c>
      <c r="L2345" s="78">
        <v>236</v>
      </c>
      <c r="M2345" s="78">
        <v>472</v>
      </c>
      <c r="N2345" s="78">
        <v>130</v>
      </c>
      <c r="O2345" s="78">
        <v>260</v>
      </c>
      <c r="P2345" s="78">
        <v>49</v>
      </c>
      <c r="Q2345" s="78">
        <v>98</v>
      </c>
      <c r="R2345" s="79">
        <v>4.4384057971014496E-2</v>
      </c>
      <c r="S2345" s="79">
        <v>4.4384057971014496E-2</v>
      </c>
      <c r="T2345" s="78" t="str">
        <f>VLOOKUP(Table5[[#This Row],[ODS Code]],Lookup!A:D,4,FALSE)</f>
        <v>Ealing</v>
      </c>
      <c r="U2345" s="78" t="str">
        <f>VLOOKUP(Table5[[#This Row],[ODS Code]],Lookup!A:E,3,FALSE)</f>
        <v>South Southall</v>
      </c>
      <c r="V2345" s="78" t="str">
        <f>VLOOKUP(Table5[[#This Row],[ODS Code]],Lookup!A:F,2,FALSE)</f>
        <v>GURU NANAK MEDICAL CENTRE</v>
      </c>
      <c r="W2345" s="78" t="str">
        <f>VLOOKUP(Table5[[#This Row],[ODS Code]],Lookup!A:G,5,FALSE)</f>
        <v>E85121</v>
      </c>
    </row>
    <row r="2346" spans="1:23" x14ac:dyDescent="0.35">
      <c r="A2346" s="80">
        <v>45566</v>
      </c>
      <c r="B2346" t="s">
        <v>147</v>
      </c>
      <c r="C2346" t="s">
        <v>1123</v>
      </c>
      <c r="D2346" t="s">
        <v>1120</v>
      </c>
      <c r="E2346" t="s">
        <v>854</v>
      </c>
      <c r="F2346" s="78">
        <v>7115</v>
      </c>
      <c r="G2346" s="78">
        <v>18927</v>
      </c>
      <c r="H2346" s="78">
        <v>491</v>
      </c>
      <c r="I2346" s="78">
        <v>1278</v>
      </c>
      <c r="J2346" s="78">
        <v>4731</v>
      </c>
      <c r="K2346" s="78">
        <v>12755</v>
      </c>
      <c r="L2346" s="78">
        <v>1226</v>
      </c>
      <c r="M2346" s="78">
        <v>3161</v>
      </c>
      <c r="N2346" s="78">
        <v>372</v>
      </c>
      <c r="O2346" s="78">
        <v>984</v>
      </c>
      <c r="P2346" s="78">
        <v>295</v>
      </c>
      <c r="Q2346" s="78">
        <v>749</v>
      </c>
      <c r="R2346" s="79">
        <v>4.1461700632466618E-2</v>
      </c>
      <c r="S2346" s="79">
        <v>3.9573096634437574E-2</v>
      </c>
      <c r="T2346" s="78" t="str">
        <f>VLOOKUP(Table5[[#This Row],[ODS Code]],Lookup!A:D,4,FALSE)</f>
        <v>Ealing</v>
      </c>
      <c r="U2346" s="78" t="str">
        <f>VLOOKUP(Table5[[#This Row],[ODS Code]],Lookup!A:E,3,FALSE)</f>
        <v>South Southall</v>
      </c>
      <c r="V2346" s="78" t="str">
        <f>VLOOKUP(Table5[[#This Row],[ODS Code]],Lookup!A:F,2,FALSE)</f>
        <v>HAMMOND ROAD SURGERY</v>
      </c>
      <c r="W2346" s="78" t="str">
        <f>VLOOKUP(Table5[[#This Row],[ODS Code]],Lookup!A:G,5,FALSE)</f>
        <v>E85090</v>
      </c>
    </row>
    <row r="2347" spans="1:23" x14ac:dyDescent="0.35">
      <c r="A2347" s="80">
        <v>45566</v>
      </c>
      <c r="B2347" t="s">
        <v>301</v>
      </c>
      <c r="C2347" t="s">
        <v>1124</v>
      </c>
      <c r="D2347" t="s">
        <v>1120</v>
      </c>
      <c r="E2347" t="s">
        <v>854</v>
      </c>
      <c r="F2347" s="78">
        <v>1214</v>
      </c>
      <c r="G2347" s="78">
        <v>2238</v>
      </c>
      <c r="H2347" s="78">
        <v>89</v>
      </c>
      <c r="I2347" s="78">
        <v>152</v>
      </c>
      <c r="J2347" s="78">
        <v>669</v>
      </c>
      <c r="K2347" s="78">
        <v>1253</v>
      </c>
      <c r="L2347" s="78">
        <v>271</v>
      </c>
      <c r="M2347" s="78">
        <v>495</v>
      </c>
      <c r="N2347" s="78">
        <v>106</v>
      </c>
      <c r="O2347" s="78">
        <v>191</v>
      </c>
      <c r="P2347" s="78">
        <v>79</v>
      </c>
      <c r="Q2347" s="78">
        <v>147</v>
      </c>
      <c r="R2347" s="79">
        <v>6.5074135090609553E-2</v>
      </c>
      <c r="S2347" s="79">
        <v>6.5683646112600538E-2</v>
      </c>
      <c r="T2347" s="78" t="str">
        <f>VLOOKUP(Table5[[#This Row],[ODS Code]],Lookup!A:D,4,FALSE)</f>
        <v>Ealing</v>
      </c>
      <c r="U2347" s="78" t="str">
        <f>VLOOKUP(Table5[[#This Row],[ODS Code]],Lookup!A:E,3,FALSE)</f>
        <v>South Southall</v>
      </c>
      <c r="V2347" s="78" t="str">
        <f>VLOOKUP(Table5[[#This Row],[ODS Code]],Lookup!A:F,2,FALSE)</f>
        <v>SUNRISE MEDICAL CENTRE</v>
      </c>
      <c r="W2347" s="78" t="str">
        <f>VLOOKUP(Table5[[#This Row],[ODS Code]],Lookup!A:G,5,FALSE)</f>
        <v>E85656</v>
      </c>
    </row>
    <row r="2348" spans="1:23" x14ac:dyDescent="0.35">
      <c r="A2348" s="80">
        <v>45566</v>
      </c>
      <c r="B2348" t="s">
        <v>366</v>
      </c>
      <c r="C2348" t="s">
        <v>1125</v>
      </c>
      <c r="D2348" t="s">
        <v>1120</v>
      </c>
      <c r="E2348" t="s">
        <v>854</v>
      </c>
      <c r="F2348" s="78">
        <v>696</v>
      </c>
      <c r="G2348" s="78">
        <v>2088</v>
      </c>
      <c r="H2348" s="78">
        <v>61</v>
      </c>
      <c r="I2348" s="78">
        <v>183</v>
      </c>
      <c r="J2348" s="78">
        <v>299</v>
      </c>
      <c r="K2348" s="78">
        <v>897</v>
      </c>
      <c r="L2348" s="78">
        <v>183</v>
      </c>
      <c r="M2348" s="78">
        <v>549</v>
      </c>
      <c r="N2348" s="78">
        <v>96</v>
      </c>
      <c r="O2348" s="78">
        <v>288</v>
      </c>
      <c r="P2348" s="78">
        <v>57</v>
      </c>
      <c r="Q2348" s="78">
        <v>171</v>
      </c>
      <c r="R2348" s="79">
        <v>8.1896551724137928E-2</v>
      </c>
      <c r="S2348" s="79">
        <v>8.1896551724137928E-2</v>
      </c>
      <c r="T2348" s="78" t="str">
        <f>VLOOKUP(Table5[[#This Row],[ODS Code]],Lookup!A:D,4,FALSE)</f>
        <v>Ealing</v>
      </c>
      <c r="U2348" s="78" t="str">
        <f>VLOOKUP(Table5[[#This Row],[ODS Code]],Lookup!A:E,3,FALSE)</f>
        <v>South Southall</v>
      </c>
      <c r="V2348" s="78" t="str">
        <f>VLOOKUP(Table5[[#This Row],[ODS Code]],Lookup!A:F,2,FALSE)</f>
        <v>THE SOUTHALL MEDICAL CENTRE</v>
      </c>
      <c r="W2348" s="78" t="str">
        <f>VLOOKUP(Table5[[#This Row],[ODS Code]],Lookup!A:G,5,FALSE)</f>
        <v>E85633</v>
      </c>
    </row>
    <row r="2349" spans="1:23" x14ac:dyDescent="0.35">
      <c r="A2349" s="80">
        <v>45566</v>
      </c>
      <c r="B2349" t="s">
        <v>391</v>
      </c>
      <c r="C2349" t="s">
        <v>1126</v>
      </c>
      <c r="D2349" t="s">
        <v>1120</v>
      </c>
      <c r="E2349" t="s">
        <v>854</v>
      </c>
      <c r="F2349" s="78">
        <v>9667</v>
      </c>
      <c r="G2349" s="78">
        <v>27718</v>
      </c>
      <c r="H2349" s="78">
        <v>682</v>
      </c>
      <c r="I2349" s="78">
        <v>1955</v>
      </c>
      <c r="J2349" s="78">
        <v>5686</v>
      </c>
      <c r="K2349" s="78">
        <v>16385</v>
      </c>
      <c r="L2349" s="78">
        <v>2068</v>
      </c>
      <c r="M2349" s="78">
        <v>5896</v>
      </c>
      <c r="N2349" s="78">
        <v>679</v>
      </c>
      <c r="O2349" s="78">
        <v>1911</v>
      </c>
      <c r="P2349" s="78">
        <v>552</v>
      </c>
      <c r="Q2349" s="78">
        <v>1571</v>
      </c>
      <c r="R2349" s="79">
        <v>5.7101479259335883E-2</v>
      </c>
      <c r="S2349" s="79">
        <v>5.6677970993578179E-2</v>
      </c>
      <c r="T2349" s="78" t="str">
        <f>VLOOKUP(Table5[[#This Row],[ODS Code]],Lookup!A:D,4,FALSE)</f>
        <v>Ealing</v>
      </c>
      <c r="U2349" s="78" t="str">
        <f>VLOOKUP(Table5[[#This Row],[ODS Code]],Lookup!A:E,3,FALSE)</f>
        <v>South Southall</v>
      </c>
      <c r="V2349" s="78" t="str">
        <f>VLOOKUP(Table5[[#This Row],[ODS Code]],Lookup!A:F,2,FALSE)</f>
        <v>WATERSIDE MEDICAL CENTRE</v>
      </c>
      <c r="W2349" s="78" t="str">
        <f>VLOOKUP(Table5[[#This Row],[ODS Code]],Lookup!A:G,5,FALSE)</f>
        <v>E85006</v>
      </c>
    </row>
    <row r="2350" spans="1:23" x14ac:dyDescent="0.35">
      <c r="A2350" s="80">
        <v>45566</v>
      </c>
      <c r="B2350" t="s">
        <v>392</v>
      </c>
      <c r="C2350" t="s">
        <v>1127</v>
      </c>
      <c r="D2350" t="s">
        <v>1120</v>
      </c>
      <c r="E2350" t="s">
        <v>854</v>
      </c>
      <c r="F2350" s="78">
        <v>7292</v>
      </c>
      <c r="G2350" s="78">
        <v>21876</v>
      </c>
      <c r="H2350" s="78">
        <v>609</v>
      </c>
      <c r="I2350" s="78">
        <v>1827</v>
      </c>
      <c r="J2350" s="78">
        <v>4268</v>
      </c>
      <c r="K2350" s="78">
        <v>12804</v>
      </c>
      <c r="L2350" s="78">
        <v>1406</v>
      </c>
      <c r="M2350" s="78">
        <v>4218</v>
      </c>
      <c r="N2350" s="78">
        <v>528</v>
      </c>
      <c r="O2350" s="78">
        <v>1584</v>
      </c>
      <c r="P2350" s="78">
        <v>481</v>
      </c>
      <c r="Q2350" s="78">
        <v>1443</v>
      </c>
      <c r="R2350" s="79">
        <v>6.5962698848052656E-2</v>
      </c>
      <c r="S2350" s="79">
        <v>6.5962698848052656E-2</v>
      </c>
      <c r="T2350" s="78" t="str">
        <f>VLOOKUP(Table5[[#This Row],[ODS Code]],Lookup!A:D,4,FALSE)</f>
        <v>Ealing</v>
      </c>
      <c r="U2350" s="78" t="str">
        <f>VLOOKUP(Table5[[#This Row],[ODS Code]],Lookup!A:E,3,FALSE)</f>
        <v>South Southall</v>
      </c>
      <c r="V2350" s="78" t="str">
        <f>VLOOKUP(Table5[[#This Row],[ODS Code]],Lookup!A:F,2,FALSE)</f>
        <v>NORWOOD ROAD SURGERY (KENNEDY)</v>
      </c>
      <c r="W2350" s="78" t="str">
        <f>VLOOKUP(Table5[[#This Row],[ODS Code]],Lookup!A:G,5,FALSE)</f>
        <v>E85061</v>
      </c>
    </row>
    <row r="2351" spans="1:23" x14ac:dyDescent="0.35">
      <c r="A2351" s="80">
        <v>45566</v>
      </c>
      <c r="B2351" t="s">
        <v>34</v>
      </c>
      <c r="C2351" t="s">
        <v>1128</v>
      </c>
      <c r="D2351" t="s">
        <v>1129</v>
      </c>
      <c r="E2351" t="s">
        <v>854</v>
      </c>
      <c r="F2351" s="78">
        <v>21136</v>
      </c>
      <c r="G2351" s="78">
        <v>48561</v>
      </c>
      <c r="H2351" s="78">
        <v>2055</v>
      </c>
      <c r="I2351" s="78">
        <v>4800</v>
      </c>
      <c r="J2351" s="78">
        <v>8136</v>
      </c>
      <c r="K2351" s="78">
        <v>18306</v>
      </c>
      <c r="L2351" s="78">
        <v>6584</v>
      </c>
      <c r="M2351" s="78">
        <v>15473</v>
      </c>
      <c r="N2351" s="78">
        <v>2683</v>
      </c>
      <c r="O2351" s="78">
        <v>6014</v>
      </c>
      <c r="P2351" s="78">
        <v>1678</v>
      </c>
      <c r="Q2351" s="78">
        <v>3968</v>
      </c>
      <c r="R2351" s="79">
        <v>7.9390613171839514E-2</v>
      </c>
      <c r="S2351" s="79">
        <v>8.1711661621465786E-2</v>
      </c>
      <c r="T2351" s="78" t="str">
        <f>VLOOKUP(Table5[[#This Row],[ODS Code]],Lookup!A:D,4,FALSE)</f>
        <v>Central London</v>
      </c>
      <c r="U2351" s="78" t="str">
        <f>VLOOKUP(Table5[[#This Row],[ODS Code]],Lookup!A:E,3,FALSE)</f>
        <v>South Westminster Primary Care Network</v>
      </c>
      <c r="V2351" s="78" t="str">
        <f>VLOOKUP(Table5[[#This Row],[ODS Code]],Lookup!A:F,2,FALSE)</f>
        <v>BELGRAVE MEDICAL CENTRE</v>
      </c>
      <c r="W2351" s="78" t="str">
        <f>VLOOKUP(Table5[[#This Row],[ODS Code]],Lookup!A:G,5,FALSE)</f>
        <v>E87753</v>
      </c>
    </row>
    <row r="2352" spans="1:23" x14ac:dyDescent="0.35">
      <c r="A2352" s="80">
        <v>45566</v>
      </c>
      <c r="B2352" t="s">
        <v>35</v>
      </c>
      <c r="C2352" t="s">
        <v>1130</v>
      </c>
      <c r="D2352" t="s">
        <v>1129</v>
      </c>
      <c r="E2352" t="s">
        <v>854</v>
      </c>
      <c r="F2352" s="78">
        <v>4800</v>
      </c>
      <c r="G2352" s="78">
        <v>6494</v>
      </c>
      <c r="H2352" s="78">
        <v>481</v>
      </c>
      <c r="I2352" s="78">
        <v>604</v>
      </c>
      <c r="J2352" s="78">
        <v>2112</v>
      </c>
      <c r="K2352" s="78">
        <v>3042</v>
      </c>
      <c r="L2352" s="78">
        <v>1693</v>
      </c>
      <c r="M2352" s="78">
        <v>2261</v>
      </c>
      <c r="N2352" s="78">
        <v>256</v>
      </c>
      <c r="O2352" s="78">
        <v>303</v>
      </c>
      <c r="P2352" s="78">
        <v>258</v>
      </c>
      <c r="Q2352" s="78">
        <v>284</v>
      </c>
      <c r="R2352" s="79">
        <v>5.3749999999999999E-2</v>
      </c>
      <c r="S2352" s="79">
        <v>4.3732676316599939E-2</v>
      </c>
      <c r="T2352" s="78" t="str">
        <f>VLOOKUP(Table5[[#This Row],[ODS Code]],Lookup!A:D,4,FALSE)</f>
        <v>Central London</v>
      </c>
      <c r="U2352" s="78" t="str">
        <f>VLOOKUP(Table5[[#This Row],[ODS Code]],Lookup!A:E,3,FALSE)</f>
        <v>South Westminster Primary Care Network</v>
      </c>
      <c r="V2352" s="78" t="str">
        <f>VLOOKUP(Table5[[#This Row],[ODS Code]],Lookup!A:F,2,FALSE)</f>
        <v>BELGRAVIA SURGERY</v>
      </c>
      <c r="W2352" s="78" t="str">
        <f>VLOOKUP(Table5[[#This Row],[ODS Code]],Lookup!A:G,5,FALSE)</f>
        <v>E87005</v>
      </c>
    </row>
    <row r="2353" spans="1:23" x14ac:dyDescent="0.35">
      <c r="A2353" s="80">
        <v>45566</v>
      </c>
      <c r="B2353" t="s">
        <v>188</v>
      </c>
      <c r="C2353" t="s">
        <v>1131</v>
      </c>
      <c r="D2353" t="s">
        <v>1129</v>
      </c>
      <c r="E2353" t="s">
        <v>854</v>
      </c>
      <c r="F2353" s="78">
        <v>3809</v>
      </c>
      <c r="G2353" s="78">
        <v>9769</v>
      </c>
      <c r="H2353" s="78">
        <v>409</v>
      </c>
      <c r="I2353" s="78">
        <v>1053</v>
      </c>
      <c r="J2353" s="78">
        <v>1607</v>
      </c>
      <c r="K2353" s="78">
        <v>3992</v>
      </c>
      <c r="L2353" s="78">
        <v>789</v>
      </c>
      <c r="M2353" s="78">
        <v>2058</v>
      </c>
      <c r="N2353" s="78">
        <v>296</v>
      </c>
      <c r="O2353" s="78">
        <v>752</v>
      </c>
      <c r="P2353" s="78">
        <v>708</v>
      </c>
      <c r="Q2353" s="78">
        <v>1914</v>
      </c>
      <c r="R2353" s="79">
        <v>0.18587555788920976</v>
      </c>
      <c r="S2353" s="79">
        <v>0.19592588801310268</v>
      </c>
      <c r="T2353" s="78" t="str">
        <f>VLOOKUP(Table5[[#This Row],[ODS Code]],Lookup!A:D,4,FALSE)</f>
        <v>Central London</v>
      </c>
      <c r="U2353" s="78" t="str">
        <f>VLOOKUP(Table5[[#This Row],[ODS Code]],Lookup!A:E,3,FALSE)</f>
        <v>South Westminster Primary Care Network</v>
      </c>
      <c r="V2353" s="78" t="str">
        <f>VLOOKUP(Table5[[#This Row],[ODS Code]],Lookup!A:F,2,FALSE)</f>
        <v>KINGS COLLEGE HEALTH CENTRE</v>
      </c>
      <c r="W2353" s="78" t="str">
        <f>VLOOKUP(Table5[[#This Row],[ODS Code]],Lookup!A:G,5,FALSE)</f>
        <v>E87768</v>
      </c>
    </row>
    <row r="2354" spans="1:23" x14ac:dyDescent="0.35">
      <c r="A2354" s="80">
        <v>45566</v>
      </c>
      <c r="B2354" t="s">
        <v>215</v>
      </c>
      <c r="C2354" t="s">
        <v>1132</v>
      </c>
      <c r="D2354" t="s">
        <v>1129</v>
      </c>
      <c r="E2354" t="s">
        <v>854</v>
      </c>
      <c r="F2354" s="78">
        <v>12955</v>
      </c>
      <c r="G2354" s="78">
        <v>44609</v>
      </c>
      <c r="H2354" s="78">
        <v>1147</v>
      </c>
      <c r="I2354" s="78">
        <v>4025</v>
      </c>
      <c r="J2354" s="78">
        <v>6459</v>
      </c>
      <c r="K2354" s="78">
        <v>21967</v>
      </c>
      <c r="L2354" s="78">
        <v>3459</v>
      </c>
      <c r="M2354" s="78">
        <v>12154</v>
      </c>
      <c r="N2354" s="78">
        <v>840</v>
      </c>
      <c r="O2354" s="78">
        <v>2839</v>
      </c>
      <c r="P2354" s="78">
        <v>1050</v>
      </c>
      <c r="Q2354" s="78">
        <v>3624</v>
      </c>
      <c r="R2354" s="79">
        <v>8.1049787726746425E-2</v>
      </c>
      <c r="S2354" s="79">
        <v>8.1239211818242951E-2</v>
      </c>
      <c r="T2354" s="78" t="str">
        <f>VLOOKUP(Table5[[#This Row],[ODS Code]],Lookup!A:D,4,FALSE)</f>
        <v>Central London</v>
      </c>
      <c r="U2354" s="78" t="str">
        <f>VLOOKUP(Table5[[#This Row],[ODS Code]],Lookup!A:E,3,FALSE)</f>
        <v>South Westminster Primary Care Network</v>
      </c>
      <c r="V2354" s="78" t="str">
        <f>VLOOKUP(Table5[[#This Row],[ODS Code]],Lookup!A:F,2,FALSE)</f>
        <v>MILLBANK MEDICAL CENTRE</v>
      </c>
      <c r="W2354" s="78" t="str">
        <f>VLOOKUP(Table5[[#This Row],[ODS Code]],Lookup!A:G,5,FALSE)</f>
        <v>E87739</v>
      </c>
    </row>
    <row r="2355" spans="1:23" x14ac:dyDescent="0.35">
      <c r="A2355" s="80">
        <v>45566</v>
      </c>
      <c r="B2355" t="s">
        <v>243</v>
      </c>
      <c r="C2355" t="s">
        <v>1133</v>
      </c>
      <c r="D2355" t="s">
        <v>1129</v>
      </c>
      <c r="E2355" t="s">
        <v>854</v>
      </c>
      <c r="F2355" s="78">
        <v>18039</v>
      </c>
      <c r="G2355" s="78">
        <v>36292</v>
      </c>
      <c r="H2355" s="78">
        <v>1690</v>
      </c>
      <c r="I2355" s="78">
        <v>3401</v>
      </c>
      <c r="J2355" s="78">
        <v>8261</v>
      </c>
      <c r="K2355" s="78">
        <v>16599</v>
      </c>
      <c r="L2355" s="78">
        <v>5029</v>
      </c>
      <c r="M2355" s="78">
        <v>10125</v>
      </c>
      <c r="N2355" s="78">
        <v>1406</v>
      </c>
      <c r="O2355" s="78">
        <v>2840</v>
      </c>
      <c r="P2355" s="78">
        <v>1653</v>
      </c>
      <c r="Q2355" s="78">
        <v>3327</v>
      </c>
      <c r="R2355" s="79">
        <v>9.1634791285547981E-2</v>
      </c>
      <c r="S2355" s="79">
        <v>9.1673095999118256E-2</v>
      </c>
      <c r="T2355" s="78" t="str">
        <f>VLOOKUP(Table5[[#This Row],[ODS Code]],Lookup!A:D,4,FALSE)</f>
        <v>Central London</v>
      </c>
      <c r="U2355" s="78" t="str">
        <f>VLOOKUP(Table5[[#This Row],[ODS Code]],Lookup!A:E,3,FALSE)</f>
        <v>South Westminster Primary Care Network</v>
      </c>
      <c r="V2355" s="78" t="str">
        <f>VLOOKUP(Table5[[#This Row],[ODS Code]],Lookup!A:F,2,FALSE)</f>
        <v>PIMLICO HEALTH AT THE MARVEN SURGERY</v>
      </c>
      <c r="W2355" s="78" t="str">
        <f>VLOOKUP(Table5[[#This Row],[ODS Code]],Lookup!A:G,5,FALSE)</f>
        <v>E87034</v>
      </c>
    </row>
    <row r="2356" spans="1:23" x14ac:dyDescent="0.35">
      <c r="A2356" s="80">
        <v>45566</v>
      </c>
      <c r="B2356" t="s">
        <v>321</v>
      </c>
      <c r="C2356" t="s">
        <v>1134</v>
      </c>
      <c r="D2356" t="s">
        <v>1129</v>
      </c>
      <c r="E2356" t="s">
        <v>854</v>
      </c>
      <c r="F2356" s="78">
        <v>0</v>
      </c>
      <c r="G2356" s="78">
        <v>0</v>
      </c>
      <c r="H2356" s="78">
        <v>0</v>
      </c>
      <c r="I2356" s="78">
        <v>0</v>
      </c>
      <c r="J2356" s="78">
        <v>0</v>
      </c>
      <c r="K2356" s="78">
        <v>0</v>
      </c>
      <c r="L2356" s="78">
        <v>0</v>
      </c>
      <c r="M2356" s="78">
        <v>0</v>
      </c>
      <c r="N2356" s="78">
        <v>0</v>
      </c>
      <c r="O2356" s="78">
        <v>0</v>
      </c>
      <c r="P2356" s="78">
        <v>0</v>
      </c>
      <c r="Q2356" s="78">
        <v>0</v>
      </c>
      <c r="R2356" s="79">
        <v>0</v>
      </c>
      <c r="S2356" s="79">
        <v>0</v>
      </c>
      <c r="T2356" s="78" t="str">
        <f>VLOOKUP(Table5[[#This Row],[ODS Code]],Lookup!A:D,4,FALSE)</f>
        <v>Central London</v>
      </c>
      <c r="U2356" s="78" t="str">
        <f>VLOOKUP(Table5[[#This Row],[ODS Code]],Lookup!A:E,3,FALSE)</f>
        <v>South Westminster Primary Care Network</v>
      </c>
      <c r="V2356" s="78" t="str">
        <f>VLOOKUP(Table5[[#This Row],[ODS Code]],Lookup!A:F,2,FALSE)</f>
        <v>THE DOCTOR HICKEY SURGERY</v>
      </c>
      <c r="W2356" s="78" t="str">
        <f>VLOOKUP(Table5[[#This Row],[ODS Code]],Lookup!A:G,5,FALSE)</f>
        <v>E87740</v>
      </c>
    </row>
    <row r="2357" spans="1:23" x14ac:dyDescent="0.35">
      <c r="A2357" s="80">
        <v>45566</v>
      </c>
      <c r="B2357" t="s">
        <v>388</v>
      </c>
      <c r="C2357" t="s">
        <v>1135</v>
      </c>
      <c r="D2357" t="s">
        <v>1129</v>
      </c>
      <c r="E2357" t="s">
        <v>854</v>
      </c>
      <c r="F2357" s="78">
        <v>24533</v>
      </c>
      <c r="G2357" s="78">
        <v>49066</v>
      </c>
      <c r="H2357" s="78">
        <v>2032</v>
      </c>
      <c r="I2357" s="78">
        <v>4064</v>
      </c>
      <c r="J2357" s="78">
        <v>11983</v>
      </c>
      <c r="K2357" s="78">
        <v>23966</v>
      </c>
      <c r="L2357" s="78">
        <v>7242</v>
      </c>
      <c r="M2357" s="78">
        <v>14484</v>
      </c>
      <c r="N2357" s="78">
        <v>1723</v>
      </c>
      <c r="O2357" s="78">
        <v>3446</v>
      </c>
      <c r="P2357" s="78">
        <v>1553</v>
      </c>
      <c r="Q2357" s="78">
        <v>3106</v>
      </c>
      <c r="R2357" s="79">
        <v>6.330249052296906E-2</v>
      </c>
      <c r="S2357" s="79">
        <v>6.330249052296906E-2</v>
      </c>
      <c r="T2357" s="78" t="str">
        <f>VLOOKUP(Table5[[#This Row],[ODS Code]],Lookup!A:D,4,FALSE)</f>
        <v>Central London</v>
      </c>
      <c r="U2357" s="78" t="str">
        <f>VLOOKUP(Table5[[#This Row],[ODS Code]],Lookup!A:E,3,FALSE)</f>
        <v>South Westminster Primary Care Network</v>
      </c>
      <c r="V2357" s="78" t="str">
        <f>VLOOKUP(Table5[[#This Row],[ODS Code]],Lookup!A:F,2,FALSE)</f>
        <v>VICTORIA MEDICAL CENTRE</v>
      </c>
      <c r="W2357" s="78" t="str">
        <f>VLOOKUP(Table5[[#This Row],[ODS Code]],Lookup!A:G,5,FALSE)</f>
        <v>E87002</v>
      </c>
    </row>
    <row r="2358" spans="1:23" x14ac:dyDescent="0.35">
      <c r="A2358" s="80">
        <v>45566</v>
      </c>
      <c r="B2358" t="s">
        <v>401</v>
      </c>
      <c r="C2358" t="s">
        <v>1136</v>
      </c>
      <c r="D2358" t="s">
        <v>1129</v>
      </c>
      <c r="E2358" t="s">
        <v>854</v>
      </c>
      <c r="F2358" s="78">
        <v>0</v>
      </c>
      <c r="G2358" s="78">
        <v>0</v>
      </c>
      <c r="H2358" s="78">
        <v>0</v>
      </c>
      <c r="I2358" s="78">
        <v>0</v>
      </c>
      <c r="J2358" s="78">
        <v>0</v>
      </c>
      <c r="K2358" s="78">
        <v>0</v>
      </c>
      <c r="L2358" s="78">
        <v>0</v>
      </c>
      <c r="M2358" s="78">
        <v>0</v>
      </c>
      <c r="N2358" s="78">
        <v>0</v>
      </c>
      <c r="O2358" s="78">
        <v>0</v>
      </c>
      <c r="P2358" s="78">
        <v>0</v>
      </c>
      <c r="Q2358" s="78">
        <v>0</v>
      </c>
      <c r="R2358" s="79">
        <v>0</v>
      </c>
      <c r="S2358" s="79">
        <v>0</v>
      </c>
      <c r="T2358" s="78" t="str">
        <f>VLOOKUP(Table5[[#This Row],[ODS Code]],Lookup!A:D,4,FALSE)</f>
        <v>Central London</v>
      </c>
      <c r="U2358" s="78" t="str">
        <f>VLOOKUP(Table5[[#This Row],[ODS Code]],Lookup!A:E,3,FALSE)</f>
        <v>South Westminster Primary Care Network</v>
      </c>
      <c r="V2358" s="78" t="str">
        <f>VLOOKUP(Table5[[#This Row],[ODS Code]],Lookup!A:F,2,FALSE)</f>
        <v>WESTMINSTER SCHOOL</v>
      </c>
      <c r="W2358" s="78" t="str">
        <f>VLOOKUP(Table5[[#This Row],[ODS Code]],Lookup!A:G,5,FALSE)</f>
        <v>E87691</v>
      </c>
    </row>
    <row r="2359" spans="1:23" x14ac:dyDescent="0.35">
      <c r="A2359" s="80">
        <v>45566</v>
      </c>
      <c r="B2359" t="s">
        <v>102</v>
      </c>
      <c r="C2359" t="s">
        <v>1137</v>
      </c>
      <c r="D2359" t="s">
        <v>1138</v>
      </c>
      <c r="E2359" t="s">
        <v>854</v>
      </c>
      <c r="F2359" s="78">
        <v>24569</v>
      </c>
      <c r="G2359" s="78">
        <v>62943</v>
      </c>
      <c r="H2359" s="78">
        <v>3158</v>
      </c>
      <c r="I2359" s="78">
        <v>8051</v>
      </c>
      <c r="J2359" s="78">
        <v>6533</v>
      </c>
      <c r="K2359" s="78">
        <v>16739</v>
      </c>
      <c r="L2359" s="78">
        <v>7102</v>
      </c>
      <c r="M2359" s="78">
        <v>18234</v>
      </c>
      <c r="N2359" s="78">
        <v>3990</v>
      </c>
      <c r="O2359" s="78">
        <v>10240</v>
      </c>
      <c r="P2359" s="78">
        <v>3786</v>
      </c>
      <c r="Q2359" s="78">
        <v>9679</v>
      </c>
      <c r="R2359" s="79">
        <v>0.15409662582929709</v>
      </c>
      <c r="S2359" s="79">
        <v>0.15377404953688259</v>
      </c>
      <c r="T2359" s="78" t="str">
        <f>VLOOKUP(Table5[[#This Row],[ODS Code]],Lookup!A:D,4,FALSE)</f>
        <v>Harrow</v>
      </c>
      <c r="U2359" s="78" t="str">
        <f>VLOOKUP(Table5[[#This Row],[ODS Code]],Lookup!A:E,3,FALSE)</f>
        <v>Sphere PCN</v>
      </c>
      <c r="V2359" s="78" t="str">
        <f>VLOOKUP(Table5[[#This Row],[ODS Code]],Lookup!A:F,2,FALSE)</f>
        <v>ELLIOTT HALL MEDICAL CTR.</v>
      </c>
      <c r="W2359" s="78" t="str">
        <f>VLOOKUP(Table5[[#This Row],[ODS Code]],Lookup!A:G,5,FALSE)</f>
        <v>E84061</v>
      </c>
    </row>
    <row r="2360" spans="1:23" x14ac:dyDescent="0.35">
      <c r="A2360" s="80">
        <v>45566</v>
      </c>
      <c r="B2360" t="s">
        <v>126</v>
      </c>
      <c r="C2360" t="s">
        <v>1139</v>
      </c>
      <c r="D2360" t="s">
        <v>1138</v>
      </c>
      <c r="E2360" t="s">
        <v>854</v>
      </c>
      <c r="F2360" s="78">
        <v>30326</v>
      </c>
      <c r="G2360" s="78">
        <v>75139</v>
      </c>
      <c r="H2360" s="78">
        <v>3172</v>
      </c>
      <c r="I2360" s="78">
        <v>7557</v>
      </c>
      <c r="J2360" s="78">
        <v>10939</v>
      </c>
      <c r="K2360" s="78">
        <v>28857</v>
      </c>
      <c r="L2360" s="78">
        <v>8562</v>
      </c>
      <c r="M2360" s="78">
        <v>20335</v>
      </c>
      <c r="N2360" s="78">
        <v>4287</v>
      </c>
      <c r="O2360" s="78">
        <v>10448</v>
      </c>
      <c r="P2360" s="78">
        <v>3366</v>
      </c>
      <c r="Q2360" s="78">
        <v>7942</v>
      </c>
      <c r="R2360" s="79">
        <v>0.11099386664907999</v>
      </c>
      <c r="S2360" s="79">
        <v>0.10569744074315601</v>
      </c>
      <c r="T2360" s="78" t="str">
        <f>VLOOKUP(Table5[[#This Row],[ODS Code]],Lookup!A:D,4,FALSE)</f>
        <v>Harrow</v>
      </c>
      <c r="U2360" s="78" t="str">
        <f>VLOOKUP(Table5[[#This Row],[ODS Code]],Lookup!A:E,3,FALSE)</f>
        <v>Sphere PCN</v>
      </c>
      <c r="V2360" s="78" t="str">
        <f>VLOOKUP(Table5[[#This Row],[ODS Code]],Lookup!A:F,2,FALSE)</f>
        <v>GP DIRECT</v>
      </c>
      <c r="W2360" s="78" t="str">
        <f>VLOOKUP(Table5[[#This Row],[ODS Code]],Lookup!A:G,5,FALSE)</f>
        <v>E84058</v>
      </c>
    </row>
    <row r="2361" spans="1:23" x14ac:dyDescent="0.35">
      <c r="A2361" s="80">
        <v>45566</v>
      </c>
      <c r="B2361" t="s">
        <v>150</v>
      </c>
      <c r="C2361" t="s">
        <v>1140</v>
      </c>
      <c r="D2361" t="s">
        <v>1138</v>
      </c>
      <c r="E2361" t="s">
        <v>854</v>
      </c>
      <c r="F2361" s="78">
        <v>5830</v>
      </c>
      <c r="G2361" s="78">
        <v>20091</v>
      </c>
      <c r="H2361" s="78">
        <v>561</v>
      </c>
      <c r="I2361" s="78">
        <v>1950</v>
      </c>
      <c r="J2361" s="78">
        <v>2274</v>
      </c>
      <c r="K2361" s="78">
        <v>7671</v>
      </c>
      <c r="L2361" s="78">
        <v>1901</v>
      </c>
      <c r="M2361" s="78">
        <v>6635</v>
      </c>
      <c r="N2361" s="78">
        <v>558</v>
      </c>
      <c r="O2361" s="78">
        <v>1972</v>
      </c>
      <c r="P2361" s="78">
        <v>536</v>
      </c>
      <c r="Q2361" s="78">
        <v>1863</v>
      </c>
      <c r="R2361" s="79">
        <v>9.1938250428816468E-2</v>
      </c>
      <c r="S2361" s="79">
        <v>9.2728087203225326E-2</v>
      </c>
      <c r="T2361" s="78" t="str">
        <f>VLOOKUP(Table5[[#This Row],[ODS Code]],Lookup!A:D,4,FALSE)</f>
        <v>Harrow</v>
      </c>
      <c r="U2361" s="78" t="str">
        <f>VLOOKUP(Table5[[#This Row],[ODS Code]],Lookup!A:E,3,FALSE)</f>
        <v>Sphere PCN</v>
      </c>
      <c r="V2361" s="78" t="str">
        <f>VLOOKUP(Table5[[#This Row],[ODS Code]],Lookup!A:F,2,FALSE)</f>
        <v>HATCH END MEDICAL CENTRE</v>
      </c>
      <c r="W2361" s="78" t="str">
        <f>VLOOKUP(Table5[[#This Row],[ODS Code]],Lookup!A:G,5,FALSE)</f>
        <v>E84053</v>
      </c>
    </row>
    <row r="2362" spans="1:23" x14ac:dyDescent="0.35">
      <c r="A2362" s="80">
        <v>45566</v>
      </c>
      <c r="B2362" t="s">
        <v>290</v>
      </c>
      <c r="C2362" t="s">
        <v>1141</v>
      </c>
      <c r="D2362" t="s">
        <v>1138</v>
      </c>
      <c r="E2362" t="s">
        <v>854</v>
      </c>
      <c r="F2362" s="78">
        <v>19566</v>
      </c>
      <c r="G2362" s="78">
        <v>54732</v>
      </c>
      <c r="H2362" s="78">
        <v>1910</v>
      </c>
      <c r="I2362" s="78">
        <v>5359</v>
      </c>
      <c r="J2362" s="78">
        <v>8502</v>
      </c>
      <c r="K2362" s="78">
        <v>23721</v>
      </c>
      <c r="L2362" s="78">
        <v>5532</v>
      </c>
      <c r="M2362" s="78">
        <v>15534</v>
      </c>
      <c r="N2362" s="78">
        <v>1713</v>
      </c>
      <c r="O2362" s="78">
        <v>4797</v>
      </c>
      <c r="P2362" s="78">
        <v>1909</v>
      </c>
      <c r="Q2362" s="78">
        <v>5321</v>
      </c>
      <c r="R2362" s="79">
        <v>9.7567208422774207E-2</v>
      </c>
      <c r="S2362" s="79">
        <v>9.7219177081049477E-2</v>
      </c>
      <c r="T2362" s="78" t="str">
        <f>VLOOKUP(Table5[[#This Row],[ODS Code]],Lookup!A:D,4,FALSE)</f>
        <v>Harrow</v>
      </c>
      <c r="U2362" s="78" t="str">
        <f>VLOOKUP(Table5[[#This Row],[ODS Code]],Lookup!A:E,3,FALSE)</f>
        <v>Sphere PCN</v>
      </c>
      <c r="V2362" s="78" t="str">
        <f>VLOOKUP(Table5[[#This Row],[ODS Code]],Lookup!A:F,2,FALSE)</f>
        <v>ST. PETER'S MEDICAL CENTRE</v>
      </c>
      <c r="W2362" s="78" t="str">
        <f>VLOOKUP(Table5[[#This Row],[ODS Code]],Lookup!A:G,5,FALSE)</f>
        <v>E84693</v>
      </c>
    </row>
    <row r="2363" spans="1:23" x14ac:dyDescent="0.35">
      <c r="A2363" s="80">
        <v>45566</v>
      </c>
      <c r="B2363" t="s">
        <v>298</v>
      </c>
      <c r="C2363" t="s">
        <v>1142</v>
      </c>
      <c r="D2363" t="s">
        <v>1138</v>
      </c>
      <c r="E2363" t="s">
        <v>854</v>
      </c>
      <c r="F2363" s="78">
        <v>16013</v>
      </c>
      <c r="G2363" s="78">
        <v>45348</v>
      </c>
      <c r="H2363" s="78">
        <v>1774</v>
      </c>
      <c r="I2363" s="78">
        <v>4954</v>
      </c>
      <c r="J2363" s="78">
        <v>5279</v>
      </c>
      <c r="K2363" s="78">
        <v>15658</v>
      </c>
      <c r="L2363" s="78">
        <v>5030</v>
      </c>
      <c r="M2363" s="78">
        <v>14046</v>
      </c>
      <c r="N2363" s="78">
        <v>2143</v>
      </c>
      <c r="O2363" s="78">
        <v>5804</v>
      </c>
      <c r="P2363" s="78">
        <v>1787</v>
      </c>
      <c r="Q2363" s="78">
        <v>4886</v>
      </c>
      <c r="R2363" s="79">
        <v>0.11159682757759321</v>
      </c>
      <c r="S2363" s="79">
        <v>0.10774455323277764</v>
      </c>
      <c r="T2363" s="78" t="str">
        <f>VLOOKUP(Table5[[#This Row],[ODS Code]],Lookup!A:D,4,FALSE)</f>
        <v>Harrow</v>
      </c>
      <c r="U2363" s="78" t="str">
        <f>VLOOKUP(Table5[[#This Row],[ODS Code]],Lookup!A:E,3,FALSE)</f>
        <v>Sphere PCN</v>
      </c>
      <c r="V2363" s="78" t="str">
        <f>VLOOKUP(Table5[[#This Row],[ODS Code]],Lookup!A:F,2,FALSE)</f>
        <v>STREATFIELD HEALTH CENTRE</v>
      </c>
      <c r="W2363" s="78" t="str">
        <f>VLOOKUP(Table5[[#This Row],[ODS Code]],Lookup!A:G,5,FALSE)</f>
        <v>E84018</v>
      </c>
    </row>
    <row r="2364" spans="1:23" x14ac:dyDescent="0.35">
      <c r="A2364" s="80">
        <v>45566</v>
      </c>
      <c r="B2364" t="s">
        <v>350</v>
      </c>
      <c r="C2364" t="s">
        <v>1143</v>
      </c>
      <c r="D2364" t="s">
        <v>1138</v>
      </c>
      <c r="E2364" t="s">
        <v>854</v>
      </c>
      <c r="F2364" s="78">
        <v>23934</v>
      </c>
      <c r="G2364" s="78">
        <v>67474</v>
      </c>
      <c r="H2364" s="78">
        <v>2231</v>
      </c>
      <c r="I2364" s="78">
        <v>6348</v>
      </c>
      <c r="J2364" s="78">
        <v>11005</v>
      </c>
      <c r="K2364" s="78">
        <v>30916</v>
      </c>
      <c r="L2364" s="78">
        <v>6443</v>
      </c>
      <c r="M2364" s="78">
        <v>18250</v>
      </c>
      <c r="N2364" s="78">
        <v>1979</v>
      </c>
      <c r="O2364" s="78">
        <v>5548</v>
      </c>
      <c r="P2364" s="78">
        <v>2276</v>
      </c>
      <c r="Q2364" s="78">
        <v>6412</v>
      </c>
      <c r="R2364" s="79">
        <v>9.5094844154758926E-2</v>
      </c>
      <c r="S2364" s="79">
        <v>9.5029196431217947E-2</v>
      </c>
      <c r="T2364" s="78" t="str">
        <f>VLOOKUP(Table5[[#This Row],[ODS Code]],Lookup!A:D,4,FALSE)</f>
        <v>Harrow</v>
      </c>
      <c r="U2364" s="78" t="str">
        <f>VLOOKUP(Table5[[#This Row],[ODS Code]],Lookup!A:E,3,FALSE)</f>
        <v>Sphere PCN</v>
      </c>
      <c r="V2364" s="78" t="str">
        <f>VLOOKUP(Table5[[#This Row],[ODS Code]],Lookup!A:F,2,FALSE)</f>
        <v>THE NORTHWICK SURGERY</v>
      </c>
      <c r="W2364" s="78" t="str">
        <f>VLOOKUP(Table5[[#This Row],[ODS Code]],Lookup!A:G,5,FALSE)</f>
        <v>E84044</v>
      </c>
    </row>
    <row r="2365" spans="1:23" x14ac:dyDescent="0.35">
      <c r="A2365" s="80">
        <v>45566</v>
      </c>
      <c r="B2365" t="s">
        <v>136</v>
      </c>
      <c r="C2365" t="s">
        <v>1144</v>
      </c>
      <c r="D2365" t="s">
        <v>1145</v>
      </c>
      <c r="E2365" t="s">
        <v>854</v>
      </c>
      <c r="F2365" s="78">
        <v>0</v>
      </c>
      <c r="G2365" s="78">
        <v>0</v>
      </c>
      <c r="H2365" s="78">
        <v>0</v>
      </c>
      <c r="I2365" s="78">
        <v>0</v>
      </c>
      <c r="J2365" s="78">
        <v>0</v>
      </c>
      <c r="K2365" s="78">
        <v>0</v>
      </c>
      <c r="L2365" s="78">
        <v>0</v>
      </c>
      <c r="M2365" s="78">
        <v>0</v>
      </c>
      <c r="N2365" s="78">
        <v>0</v>
      </c>
      <c r="O2365" s="78">
        <v>0</v>
      </c>
      <c r="P2365" s="78">
        <v>0</v>
      </c>
      <c r="Q2365" s="78">
        <v>0</v>
      </c>
      <c r="R2365" s="79">
        <v>0</v>
      </c>
      <c r="S2365" s="79">
        <v>0</v>
      </c>
      <c r="T2365" s="78" t="str">
        <f>VLOOKUP(Table5[[#This Row],[ODS Code]],Lookup!A:D,4,FALSE)</f>
        <v>Central London</v>
      </c>
      <c r="U2365" s="78" t="str">
        <f>VLOOKUP(Table5[[#This Row],[ODS Code]],Lookup!A:E,3,FALSE)</f>
        <v>St John’s Wood and Maida Vale Network</v>
      </c>
      <c r="V2365" s="78" t="str">
        <f>VLOOKUP(Table5[[#This Row],[ODS Code]],Lookup!A:F,2,FALSE)</f>
        <v>LANARK MEDICAL CENTRE</v>
      </c>
      <c r="W2365" s="78" t="str">
        <f>VLOOKUP(Table5[[#This Row],[ODS Code]],Lookup!A:G,5,FALSE)</f>
        <v>E87756</v>
      </c>
    </row>
    <row r="2366" spans="1:23" x14ac:dyDescent="0.35">
      <c r="A2366" s="80">
        <v>45566</v>
      </c>
      <c r="B2366" t="s">
        <v>205</v>
      </c>
      <c r="C2366" t="s">
        <v>1146</v>
      </c>
      <c r="D2366" t="s">
        <v>1145</v>
      </c>
      <c r="E2366" t="s">
        <v>854</v>
      </c>
      <c r="F2366" s="78">
        <v>0</v>
      </c>
      <c r="G2366" s="78">
        <v>0</v>
      </c>
      <c r="H2366" s="78">
        <v>0</v>
      </c>
      <c r="I2366" s="78">
        <v>0</v>
      </c>
      <c r="J2366" s="78">
        <v>0</v>
      </c>
      <c r="K2366" s="78">
        <v>0</v>
      </c>
      <c r="L2366" s="78">
        <v>0</v>
      </c>
      <c r="M2366" s="78">
        <v>0</v>
      </c>
      <c r="N2366" s="78">
        <v>0</v>
      </c>
      <c r="O2366" s="78">
        <v>0</v>
      </c>
      <c r="P2366" s="78">
        <v>0</v>
      </c>
      <c r="Q2366" s="78">
        <v>0</v>
      </c>
      <c r="R2366" s="79">
        <v>0</v>
      </c>
      <c r="S2366" s="79">
        <v>0</v>
      </c>
      <c r="T2366" s="78" t="str">
        <f>VLOOKUP(Table5[[#This Row],[ODS Code]],Lookup!A:D,4,FALSE)</f>
        <v>Central London</v>
      </c>
      <c r="U2366" s="78" t="str">
        <f>VLOOKUP(Table5[[#This Row],[ODS Code]],Lookup!A:E,3,FALSE)</f>
        <v>St John’s Wood and Maida Vale Network</v>
      </c>
      <c r="V2366" s="78" t="str">
        <f>VLOOKUP(Table5[[#This Row],[ODS Code]],Lookup!A:F,2,FALSE)</f>
        <v>LITTLE VENICE MEDICAL CENTRE</v>
      </c>
      <c r="W2366" s="78" t="str">
        <f>VLOOKUP(Table5[[#This Row],[ODS Code]],Lookup!A:G,5,FALSE)</f>
        <v>E87006</v>
      </c>
    </row>
    <row r="2367" spans="1:23" x14ac:dyDescent="0.35">
      <c r="A2367" s="80">
        <v>45566</v>
      </c>
      <c r="B2367" t="s">
        <v>206</v>
      </c>
      <c r="C2367" t="s">
        <v>1147</v>
      </c>
      <c r="D2367" t="s">
        <v>1145</v>
      </c>
      <c r="E2367" t="s">
        <v>854</v>
      </c>
      <c r="F2367" s="78">
        <v>407</v>
      </c>
      <c r="G2367" s="78">
        <v>814</v>
      </c>
      <c r="H2367" s="78">
        <v>43</v>
      </c>
      <c r="I2367" s="78">
        <v>86</v>
      </c>
      <c r="J2367" s="78">
        <v>169</v>
      </c>
      <c r="K2367" s="78">
        <v>338</v>
      </c>
      <c r="L2367" s="78">
        <v>97</v>
      </c>
      <c r="M2367" s="78">
        <v>194</v>
      </c>
      <c r="N2367" s="78">
        <v>53</v>
      </c>
      <c r="O2367" s="78">
        <v>106</v>
      </c>
      <c r="P2367" s="78">
        <v>45</v>
      </c>
      <c r="Q2367" s="78">
        <v>90</v>
      </c>
      <c r="R2367" s="79">
        <v>0.11056511056511056</v>
      </c>
      <c r="S2367" s="79">
        <v>0.11056511056511056</v>
      </c>
      <c r="T2367" s="78" t="str">
        <f>VLOOKUP(Table5[[#This Row],[ODS Code]],Lookup!A:D,4,FALSE)</f>
        <v>Central London</v>
      </c>
      <c r="U2367" s="78" t="str">
        <f>VLOOKUP(Table5[[#This Row],[ODS Code]],Lookup!A:E,3,FALSE)</f>
        <v>St John’s Wood and Maida Vale Network</v>
      </c>
      <c r="V2367" s="78" t="str">
        <f>VLOOKUP(Table5[[#This Row],[ODS Code]],Lookup!A:F,2,FALSE)</f>
        <v>MAIDA VALE MEDICAL CENTRE</v>
      </c>
      <c r="W2367" s="78" t="str">
        <f>VLOOKUP(Table5[[#This Row],[ODS Code]],Lookup!A:G,5,FALSE)</f>
        <v>E87010</v>
      </c>
    </row>
    <row r="2368" spans="1:23" x14ac:dyDescent="0.35">
      <c r="A2368" s="80">
        <v>45566</v>
      </c>
      <c r="B2368" t="s">
        <v>285</v>
      </c>
      <c r="C2368" t="s">
        <v>1148</v>
      </c>
      <c r="D2368" t="s">
        <v>1145</v>
      </c>
      <c r="E2368" t="s">
        <v>854</v>
      </c>
      <c r="F2368" s="78">
        <v>4084</v>
      </c>
      <c r="G2368" s="78">
        <v>8500</v>
      </c>
      <c r="H2368" s="78">
        <v>537</v>
      </c>
      <c r="I2368" s="78">
        <v>1106</v>
      </c>
      <c r="J2368" s="78">
        <v>1417</v>
      </c>
      <c r="K2368" s="78">
        <v>3048</v>
      </c>
      <c r="L2368" s="78">
        <v>1236</v>
      </c>
      <c r="M2368" s="78">
        <v>2541</v>
      </c>
      <c r="N2368" s="78">
        <v>557</v>
      </c>
      <c r="O2368" s="78">
        <v>1128</v>
      </c>
      <c r="P2368" s="78">
        <v>337</v>
      </c>
      <c r="Q2368" s="78">
        <v>677</v>
      </c>
      <c r="R2368" s="79">
        <v>8.2517140058765912E-2</v>
      </c>
      <c r="S2368" s="79">
        <v>7.9647058823529418E-2</v>
      </c>
      <c r="T2368" s="78" t="str">
        <f>VLOOKUP(Table5[[#This Row],[ODS Code]],Lookup!A:D,4,FALSE)</f>
        <v>Central London</v>
      </c>
      <c r="U2368" s="78" t="str">
        <f>VLOOKUP(Table5[[#This Row],[ODS Code]],Lookup!A:E,3,FALSE)</f>
        <v>St John’s Wood and Maida Vale Network</v>
      </c>
      <c r="V2368" s="78" t="str">
        <f>VLOOKUP(Table5[[#This Row],[ODS Code]],Lookup!A:F,2,FALSE)</f>
        <v>ST JOHNS WOOD MEDICAL PRACTICE</v>
      </c>
      <c r="W2368" s="78" t="str">
        <f>VLOOKUP(Table5[[#This Row],[ODS Code]],Lookup!A:G,5,FALSE)</f>
        <v>E87609</v>
      </c>
    </row>
    <row r="2369" spans="1:23" x14ac:dyDescent="0.35">
      <c r="A2369" s="80">
        <v>45566</v>
      </c>
      <c r="B2369" t="s">
        <v>361</v>
      </c>
      <c r="C2369" t="s">
        <v>1149</v>
      </c>
      <c r="D2369" t="s">
        <v>1145</v>
      </c>
      <c r="E2369" t="s">
        <v>854</v>
      </c>
      <c r="F2369" s="78">
        <v>6164</v>
      </c>
      <c r="G2369" s="78">
        <v>11417</v>
      </c>
      <c r="H2369" s="78">
        <v>686</v>
      </c>
      <c r="I2369" s="78">
        <v>1291</v>
      </c>
      <c r="J2369" s="78">
        <v>2584</v>
      </c>
      <c r="K2369" s="78">
        <v>4741</v>
      </c>
      <c r="L2369" s="78">
        <v>1977</v>
      </c>
      <c r="M2369" s="78">
        <v>3630</v>
      </c>
      <c r="N2369" s="78">
        <v>532</v>
      </c>
      <c r="O2369" s="78">
        <v>1025</v>
      </c>
      <c r="P2369" s="78">
        <v>385</v>
      </c>
      <c r="Q2369" s="78">
        <v>730</v>
      </c>
      <c r="R2369" s="79">
        <v>6.2459441920830631E-2</v>
      </c>
      <c r="S2369" s="79">
        <v>6.3939738985723041E-2</v>
      </c>
      <c r="T2369" s="78" t="str">
        <f>VLOOKUP(Table5[[#This Row],[ODS Code]],Lookup!A:D,4,FALSE)</f>
        <v>Central London</v>
      </c>
      <c r="U2369" s="78" t="str">
        <f>VLOOKUP(Table5[[#This Row],[ODS Code]],Lookup!A:E,3,FALSE)</f>
        <v>St John’s Wood and Maida Vale Network</v>
      </c>
      <c r="V2369" s="78" t="str">
        <f>VLOOKUP(Table5[[#This Row],[ODS Code]],Lookup!A:F,2,FALSE)</f>
        <v>THE RANDOLPH SURGERY</v>
      </c>
      <c r="W2369" s="78" t="str">
        <f>VLOOKUP(Table5[[#This Row],[ODS Code]],Lookup!A:G,5,FALSE)</f>
        <v>E87046</v>
      </c>
    </row>
    <row r="2370" spans="1:23" x14ac:dyDescent="0.35">
      <c r="A2370" s="80">
        <v>45566</v>
      </c>
      <c r="B2370" t="s">
        <v>382</v>
      </c>
      <c r="C2370" t="s">
        <v>1150</v>
      </c>
      <c r="D2370" t="s">
        <v>1145</v>
      </c>
      <c r="E2370" t="s">
        <v>854</v>
      </c>
      <c r="F2370" s="78">
        <v>0</v>
      </c>
      <c r="G2370" s="78">
        <v>0</v>
      </c>
      <c r="H2370" s="78">
        <v>0</v>
      </c>
      <c r="I2370" s="78">
        <v>0</v>
      </c>
      <c r="J2370" s="78">
        <v>0</v>
      </c>
      <c r="K2370" s="78">
        <v>0</v>
      </c>
      <c r="L2370" s="78">
        <v>0</v>
      </c>
      <c r="M2370" s="78">
        <v>0</v>
      </c>
      <c r="N2370" s="78">
        <v>0</v>
      </c>
      <c r="O2370" s="78">
        <v>0</v>
      </c>
      <c r="P2370" s="78">
        <v>0</v>
      </c>
      <c r="Q2370" s="78">
        <v>0</v>
      </c>
      <c r="R2370" s="79">
        <v>0</v>
      </c>
      <c r="S2370" s="79">
        <v>0</v>
      </c>
      <c r="T2370" s="78" t="str">
        <f>VLOOKUP(Table5[[#This Row],[ODS Code]],Lookup!A:D,4,FALSE)</f>
        <v>Central London</v>
      </c>
      <c r="U2370" s="78" t="str">
        <f>VLOOKUP(Table5[[#This Row],[ODS Code]],Lookup!A:E,3,FALSE)</f>
        <v>St John’s Wood and Maida Vale Network</v>
      </c>
      <c r="V2370" s="78" t="str">
        <f>VLOOKUP(Table5[[#This Row],[ODS Code]],Lookup!A:F,2,FALSE)</f>
        <v>THIRD FLOOR LANARK ROAD MEDICAL CENTRE</v>
      </c>
      <c r="W2370" s="78" t="str">
        <f>VLOOKUP(Table5[[#This Row],[ODS Code]],Lookup!A:G,5,FALSE)</f>
        <v>E87663</v>
      </c>
    </row>
    <row r="2371" spans="1:23" x14ac:dyDescent="0.35">
      <c r="A2371" s="80">
        <v>45566</v>
      </c>
      <c r="B2371" t="s">
        <v>393</v>
      </c>
      <c r="C2371" t="s">
        <v>1151</v>
      </c>
      <c r="D2371" t="s">
        <v>1145</v>
      </c>
      <c r="E2371" t="s">
        <v>854</v>
      </c>
      <c r="F2371" s="78">
        <v>12374</v>
      </c>
      <c r="G2371" s="78">
        <v>30247</v>
      </c>
      <c r="H2371" s="78">
        <v>1007</v>
      </c>
      <c r="I2371" s="78">
        <v>2482</v>
      </c>
      <c r="J2371" s="78">
        <v>6946</v>
      </c>
      <c r="K2371" s="78">
        <v>16931</v>
      </c>
      <c r="L2371" s="78">
        <v>3249</v>
      </c>
      <c r="M2371" s="78">
        <v>7967</v>
      </c>
      <c r="N2371" s="78">
        <v>680</v>
      </c>
      <c r="O2371" s="78">
        <v>1617</v>
      </c>
      <c r="P2371" s="78">
        <v>492</v>
      </c>
      <c r="Q2371" s="78">
        <v>1250</v>
      </c>
      <c r="R2371" s="79">
        <v>3.976078875060611E-2</v>
      </c>
      <c r="S2371" s="79">
        <v>4.1326412536780509E-2</v>
      </c>
      <c r="T2371" s="78" t="str">
        <f>VLOOKUP(Table5[[#This Row],[ODS Code]],Lookup!A:D,4,FALSE)</f>
        <v>Central London</v>
      </c>
      <c r="U2371" s="78" t="str">
        <f>VLOOKUP(Table5[[#This Row],[ODS Code]],Lookup!A:E,3,FALSE)</f>
        <v>St John’s Wood and Maida Vale Network</v>
      </c>
      <c r="V2371" s="78" t="str">
        <f>VLOOKUP(Table5[[#This Row],[ODS Code]],Lookup!A:F,2,FALSE)</f>
        <v>WELLINGTON HEALTH CENTRE</v>
      </c>
      <c r="W2371" s="78" t="str">
        <f>VLOOKUP(Table5[[#This Row],[ODS Code]],Lookup!A:G,5,FALSE)</f>
        <v>E87754</v>
      </c>
    </row>
    <row r="2372" spans="1:23" x14ac:dyDescent="0.35">
      <c r="A2372" s="80">
        <v>45566</v>
      </c>
      <c r="B2372" t="s">
        <v>38</v>
      </c>
      <c r="C2372" t="s">
        <v>1119</v>
      </c>
      <c r="D2372" t="s">
        <v>1152</v>
      </c>
      <c r="E2372" t="s">
        <v>854</v>
      </c>
      <c r="F2372" s="78">
        <v>7298</v>
      </c>
      <c r="G2372" s="78">
        <v>18035</v>
      </c>
      <c r="H2372" s="78">
        <v>596</v>
      </c>
      <c r="I2372" s="78">
        <v>1515</v>
      </c>
      <c r="J2372" s="78">
        <v>3321</v>
      </c>
      <c r="K2372" s="78">
        <v>8137</v>
      </c>
      <c r="L2372" s="78">
        <v>1418</v>
      </c>
      <c r="M2372" s="78">
        <v>3560</v>
      </c>
      <c r="N2372" s="78">
        <v>944</v>
      </c>
      <c r="O2372" s="78">
        <v>2341</v>
      </c>
      <c r="P2372" s="78">
        <v>1019</v>
      </c>
      <c r="Q2372" s="78">
        <v>2482</v>
      </c>
      <c r="R2372" s="79">
        <v>0.13962729514935598</v>
      </c>
      <c r="S2372" s="79">
        <v>0.13762129193235376</v>
      </c>
      <c r="T2372" s="78" t="str">
        <f>VLOOKUP(Table5[[#This Row],[ODS Code]],Lookup!A:D,4,FALSE)</f>
        <v>Hillingdon</v>
      </c>
      <c r="U2372" s="78" t="str">
        <f>VLOOKUP(Table5[[#This Row],[ODS Code]],Lookup!A:E,3,FALSE)</f>
        <v>Synergy</v>
      </c>
      <c r="V2372" s="78" t="str">
        <f>VLOOKUP(Table5[[#This Row],[ODS Code]],Lookup!A:F,2,FALSE)</f>
        <v>BELMONT MEDICAL CENTRE</v>
      </c>
      <c r="W2372" s="78" t="str">
        <f>VLOOKUP(Table5[[#This Row],[ODS Code]],Lookup!A:G,5,FALSE)</f>
        <v>E86009</v>
      </c>
    </row>
    <row r="2373" spans="1:23" x14ac:dyDescent="0.35">
      <c r="A2373" s="80">
        <v>45566</v>
      </c>
      <c r="B2373" t="s">
        <v>51</v>
      </c>
      <c r="C2373" t="s">
        <v>1153</v>
      </c>
      <c r="D2373" t="s">
        <v>1152</v>
      </c>
      <c r="E2373" t="s">
        <v>854</v>
      </c>
      <c r="F2373" s="78">
        <v>684</v>
      </c>
      <c r="G2373" s="78">
        <v>1469</v>
      </c>
      <c r="H2373" s="78">
        <v>81</v>
      </c>
      <c r="I2373" s="78">
        <v>171</v>
      </c>
      <c r="J2373" s="78">
        <v>241</v>
      </c>
      <c r="K2373" s="78">
        <v>517</v>
      </c>
      <c r="L2373" s="78">
        <v>159</v>
      </c>
      <c r="M2373" s="78">
        <v>349</v>
      </c>
      <c r="N2373" s="78">
        <v>94</v>
      </c>
      <c r="O2373" s="78">
        <v>199</v>
      </c>
      <c r="P2373" s="78">
        <v>109</v>
      </c>
      <c r="Q2373" s="78">
        <v>233</v>
      </c>
      <c r="R2373" s="79">
        <v>0.15935672514619884</v>
      </c>
      <c r="S2373" s="79">
        <v>0.15861130020422057</v>
      </c>
      <c r="T2373" s="78" t="str">
        <f>VLOOKUP(Table5[[#This Row],[ODS Code]],Lookup!A:D,4,FALSE)</f>
        <v>Hillingdon</v>
      </c>
      <c r="U2373" s="78" t="str">
        <f>VLOOKUP(Table5[[#This Row],[ODS Code]],Lookup!A:E,3,FALSE)</f>
        <v>Synergy</v>
      </c>
      <c r="V2373" s="78" t="str">
        <f>VLOOKUP(Table5[[#This Row],[ODS Code]],Lookup!A:F,2,FALSE)</f>
        <v>BRUNEL MEDICAL CENTRE</v>
      </c>
      <c r="W2373" s="78" t="str">
        <f>VLOOKUP(Table5[[#This Row],[ODS Code]],Lookup!A:G,5,FALSE)</f>
        <v>E86030</v>
      </c>
    </row>
    <row r="2374" spans="1:23" x14ac:dyDescent="0.35">
      <c r="A2374" s="80">
        <v>45566</v>
      </c>
      <c r="B2374" t="s">
        <v>62</v>
      </c>
      <c r="C2374" t="s">
        <v>1154</v>
      </c>
      <c r="D2374" t="s">
        <v>1152</v>
      </c>
      <c r="E2374" t="s">
        <v>854</v>
      </c>
      <c r="F2374" s="78">
        <v>10513</v>
      </c>
      <c r="G2374" s="78">
        <v>22081</v>
      </c>
      <c r="H2374" s="78">
        <v>957</v>
      </c>
      <c r="I2374" s="78">
        <v>1996</v>
      </c>
      <c r="J2374" s="78">
        <v>4353</v>
      </c>
      <c r="K2374" s="78">
        <v>9184</v>
      </c>
      <c r="L2374" s="78">
        <v>2049</v>
      </c>
      <c r="M2374" s="78">
        <v>4288</v>
      </c>
      <c r="N2374" s="78">
        <v>1376</v>
      </c>
      <c r="O2374" s="78">
        <v>2894</v>
      </c>
      <c r="P2374" s="78">
        <v>1778</v>
      </c>
      <c r="Q2374" s="78">
        <v>3719</v>
      </c>
      <c r="R2374" s="79">
        <v>0.16912394178635975</v>
      </c>
      <c r="S2374" s="79">
        <v>0.16842534305511525</v>
      </c>
      <c r="T2374" s="78" t="str">
        <f>VLOOKUP(Table5[[#This Row],[ODS Code]],Lookup!A:D,4,FALSE)</f>
        <v>Hillingdon</v>
      </c>
      <c r="U2374" s="78" t="str">
        <f>VLOOKUP(Table5[[#This Row],[ODS Code]],Lookup!A:E,3,FALSE)</f>
        <v>Synergy</v>
      </c>
      <c r="V2374" s="78" t="str">
        <f>VLOOKUP(Table5[[#This Row],[ODS Code]],Lookup!A:F,2,FALSE)</f>
        <v>CENTRAL UXBRIDGE SURGERY</v>
      </c>
      <c r="W2374" s="78" t="str">
        <f>VLOOKUP(Table5[[#This Row],[ODS Code]],Lookup!A:G,5,FALSE)</f>
        <v>E86015</v>
      </c>
    </row>
    <row r="2375" spans="1:23" x14ac:dyDescent="0.35">
      <c r="A2375" s="80">
        <v>45566</v>
      </c>
      <c r="B2375" t="s">
        <v>161</v>
      </c>
      <c r="C2375" t="s">
        <v>1155</v>
      </c>
      <c r="D2375" t="s">
        <v>1152</v>
      </c>
      <c r="E2375" t="s">
        <v>854</v>
      </c>
      <c r="F2375" s="78">
        <v>947</v>
      </c>
      <c r="G2375" s="78">
        <v>1894</v>
      </c>
      <c r="H2375" s="78">
        <v>108</v>
      </c>
      <c r="I2375" s="78">
        <v>216</v>
      </c>
      <c r="J2375" s="78">
        <v>267</v>
      </c>
      <c r="K2375" s="78">
        <v>534</v>
      </c>
      <c r="L2375" s="78">
        <v>268</v>
      </c>
      <c r="M2375" s="78">
        <v>536</v>
      </c>
      <c r="N2375" s="78">
        <v>124</v>
      </c>
      <c r="O2375" s="78">
        <v>248</v>
      </c>
      <c r="P2375" s="78">
        <v>180</v>
      </c>
      <c r="Q2375" s="78">
        <v>360</v>
      </c>
      <c r="R2375" s="79">
        <v>0.19007391763463569</v>
      </c>
      <c r="S2375" s="79">
        <v>0.19007391763463569</v>
      </c>
      <c r="T2375" s="78" t="str">
        <f>VLOOKUP(Table5[[#This Row],[ODS Code]],Lookup!A:D,4,FALSE)</f>
        <v>Hillingdon</v>
      </c>
      <c r="U2375" s="78" t="str">
        <f>VLOOKUP(Table5[[#This Row],[ODS Code]],Lookup!A:E,3,FALSE)</f>
        <v>Synergy</v>
      </c>
      <c r="V2375" s="78" t="str">
        <f>VLOOKUP(Table5[[#This Row],[ODS Code]],Lookup!A:F,2,FALSE)</f>
        <v>HILLINGDON HEALTH CENTRE</v>
      </c>
      <c r="W2375" s="78" t="str">
        <f>VLOOKUP(Table5[[#This Row],[ODS Code]],Lookup!A:G,5,FALSE)</f>
        <v>E86036</v>
      </c>
    </row>
    <row r="2376" spans="1:23" x14ac:dyDescent="0.35">
      <c r="A2376" s="80">
        <v>45566</v>
      </c>
      <c r="B2376" t="s">
        <v>52</v>
      </c>
      <c r="C2376" t="s">
        <v>1156</v>
      </c>
      <c r="D2376" t="s">
        <v>1157</v>
      </c>
      <c r="E2376" t="s">
        <v>854</v>
      </c>
      <c r="F2376" s="78">
        <v>0</v>
      </c>
      <c r="G2376" s="78">
        <v>0</v>
      </c>
      <c r="H2376" s="78">
        <v>0</v>
      </c>
      <c r="I2376" s="78">
        <v>0</v>
      </c>
      <c r="J2376" s="78">
        <v>0</v>
      </c>
      <c r="K2376" s="78">
        <v>0</v>
      </c>
      <c r="L2376" s="78">
        <v>0</v>
      </c>
      <c r="M2376" s="78">
        <v>0</v>
      </c>
      <c r="N2376" s="78">
        <v>0</v>
      </c>
      <c r="O2376" s="78">
        <v>0</v>
      </c>
      <c r="P2376" s="78">
        <v>0</v>
      </c>
      <c r="Q2376" s="78">
        <v>0</v>
      </c>
      <c r="R2376" s="79">
        <v>0</v>
      </c>
      <c r="S2376" s="79">
        <v>0</v>
      </c>
      <c r="T2376" s="78" t="str">
        <f>VLOOKUP(Table5[[#This Row],[ODS Code]],Lookup!A:D,4,FALSE)</f>
        <v>Ealing</v>
      </c>
      <c r="U2376" s="78" t="str">
        <f>VLOOKUP(Table5[[#This Row],[ODS Code]],Lookup!A:E,3,FALSE)</f>
        <v>The Ealing Network</v>
      </c>
      <c r="V2376" s="78" t="str">
        <f>VLOOKUP(Table5[[#This Row],[ODS Code]],Lookup!A:F,2,FALSE)</f>
        <v>BRUNSWICK SURGERY</v>
      </c>
      <c r="W2376" s="78" t="str">
        <f>VLOOKUP(Table5[[#This Row],[ODS Code]],Lookup!A:G,5,FALSE)</f>
        <v>E85091</v>
      </c>
    </row>
    <row r="2377" spans="1:23" x14ac:dyDescent="0.35">
      <c r="A2377" s="80">
        <v>45566</v>
      </c>
      <c r="B2377" t="s">
        <v>124</v>
      </c>
      <c r="C2377" t="s">
        <v>1158</v>
      </c>
      <c r="D2377" t="s">
        <v>1157</v>
      </c>
      <c r="E2377" t="s">
        <v>854</v>
      </c>
      <c r="F2377" s="78">
        <v>26621</v>
      </c>
      <c r="G2377" s="78">
        <v>70345</v>
      </c>
      <c r="H2377" s="78">
        <v>2626</v>
      </c>
      <c r="I2377" s="78">
        <v>6848</v>
      </c>
      <c r="J2377" s="78">
        <v>12112</v>
      </c>
      <c r="K2377" s="78">
        <v>32219</v>
      </c>
      <c r="L2377" s="78">
        <v>7610</v>
      </c>
      <c r="M2377" s="78">
        <v>19922</v>
      </c>
      <c r="N2377" s="78">
        <v>2050</v>
      </c>
      <c r="O2377" s="78">
        <v>5556</v>
      </c>
      <c r="P2377" s="78">
        <v>2223</v>
      </c>
      <c r="Q2377" s="78">
        <v>5800</v>
      </c>
      <c r="R2377" s="79">
        <v>8.3505503174185799E-2</v>
      </c>
      <c r="S2377" s="79">
        <v>8.2450778306915912E-2</v>
      </c>
      <c r="T2377" s="78" t="str">
        <f>VLOOKUP(Table5[[#This Row],[ODS Code]],Lookup!A:D,4,FALSE)</f>
        <v>Ealing</v>
      </c>
      <c r="U2377" s="78" t="str">
        <f>VLOOKUP(Table5[[#This Row],[ODS Code]],Lookup!A:E,3,FALSE)</f>
        <v>The Ealing Network</v>
      </c>
      <c r="V2377" s="78" t="str">
        <f>VLOOKUP(Table5[[#This Row],[ODS Code]],Lookup!A:F,2,FALSE)</f>
        <v>GORDON HOUSE SURGERY</v>
      </c>
      <c r="W2377" s="78" t="str">
        <f>VLOOKUP(Table5[[#This Row],[ODS Code]],Lookup!A:G,5,FALSE)</f>
        <v>E85026</v>
      </c>
    </row>
    <row r="2378" spans="1:23" x14ac:dyDescent="0.35">
      <c r="A2378" s="80">
        <v>45566</v>
      </c>
      <c r="B2378" t="s">
        <v>210</v>
      </c>
      <c r="C2378" t="s">
        <v>1159</v>
      </c>
      <c r="D2378" t="s">
        <v>1157</v>
      </c>
      <c r="E2378" t="s">
        <v>854</v>
      </c>
      <c r="F2378" s="78">
        <v>0</v>
      </c>
      <c r="G2378" s="78">
        <v>0</v>
      </c>
      <c r="H2378" s="78">
        <v>0</v>
      </c>
      <c r="I2378" s="78">
        <v>0</v>
      </c>
      <c r="J2378" s="78">
        <v>0</v>
      </c>
      <c r="K2378" s="78">
        <v>0</v>
      </c>
      <c r="L2378" s="78">
        <v>0</v>
      </c>
      <c r="M2378" s="78">
        <v>0</v>
      </c>
      <c r="N2378" s="78">
        <v>0</v>
      </c>
      <c r="O2378" s="78">
        <v>0</v>
      </c>
      <c r="P2378" s="78">
        <v>0</v>
      </c>
      <c r="Q2378" s="78">
        <v>0</v>
      </c>
      <c r="R2378" s="79">
        <v>0</v>
      </c>
      <c r="S2378" s="79">
        <v>0</v>
      </c>
      <c r="T2378" s="78" t="str">
        <f>VLOOKUP(Table5[[#This Row],[ODS Code]],Lookup!A:D,4,FALSE)</f>
        <v>Ealing</v>
      </c>
      <c r="U2378" s="78" t="str">
        <f>VLOOKUP(Table5[[#This Row],[ODS Code]],Lookup!A:E,3,FALSE)</f>
        <v>The Ealing Network</v>
      </c>
      <c r="V2378" s="78" t="str">
        <f>VLOOKUP(Table5[[#This Row],[ODS Code]],Lookup!A:F,2,FALSE)</f>
        <v>MATTOCK LANE HEALTH CENTRE</v>
      </c>
      <c r="W2378" s="78" t="str">
        <f>VLOOKUP(Table5[[#This Row],[ODS Code]],Lookup!A:G,5,FALSE)</f>
        <v>E85726</v>
      </c>
    </row>
    <row r="2379" spans="1:23" x14ac:dyDescent="0.35">
      <c r="A2379" s="80">
        <v>45566</v>
      </c>
      <c r="B2379" t="s">
        <v>256</v>
      </c>
      <c r="C2379" t="s">
        <v>1160</v>
      </c>
      <c r="D2379" t="s">
        <v>1157</v>
      </c>
      <c r="E2379" t="s">
        <v>854</v>
      </c>
      <c r="F2379" s="78">
        <v>0</v>
      </c>
      <c r="G2379" s="78">
        <v>0</v>
      </c>
      <c r="H2379" s="78">
        <v>0</v>
      </c>
      <c r="I2379" s="78">
        <v>0</v>
      </c>
      <c r="J2379" s="78">
        <v>0</v>
      </c>
      <c r="K2379" s="78">
        <v>0</v>
      </c>
      <c r="L2379" s="78">
        <v>0</v>
      </c>
      <c r="M2379" s="78">
        <v>0</v>
      </c>
      <c r="N2379" s="78">
        <v>0</v>
      </c>
      <c r="O2379" s="78">
        <v>0</v>
      </c>
      <c r="P2379" s="78">
        <v>0</v>
      </c>
      <c r="Q2379" s="78">
        <v>0</v>
      </c>
      <c r="R2379" s="79">
        <v>0</v>
      </c>
      <c r="S2379" s="79">
        <v>0</v>
      </c>
      <c r="T2379" s="78" t="str">
        <f>VLOOKUP(Table5[[#This Row],[ODS Code]],Lookup!A:D,4,FALSE)</f>
        <v>Ealing</v>
      </c>
      <c r="U2379" s="78" t="str">
        <f>VLOOKUP(Table5[[#This Row],[ODS Code]],Lookup!A:E,3,FALSE)</f>
        <v>The Ealing Network</v>
      </c>
      <c r="V2379" s="78" t="str">
        <f>VLOOKUP(Table5[[#This Row],[ODS Code]],Lookup!A:F,2,FALSE)</f>
        <v>QUEENS WALK PRACTICE</v>
      </c>
      <c r="W2379" s="78" t="str">
        <f>VLOOKUP(Table5[[#This Row],[ODS Code]],Lookup!A:G,5,FALSE)</f>
        <v>E85057</v>
      </c>
    </row>
    <row r="2380" spans="1:23" x14ac:dyDescent="0.35">
      <c r="A2380" s="80">
        <v>45566</v>
      </c>
      <c r="B2380" t="s">
        <v>306</v>
      </c>
      <c r="C2380" t="s">
        <v>1161</v>
      </c>
      <c r="D2380" t="s">
        <v>1157</v>
      </c>
      <c r="E2380" t="s">
        <v>854</v>
      </c>
      <c r="F2380" s="78">
        <v>2935</v>
      </c>
      <c r="G2380" s="78">
        <v>4534</v>
      </c>
      <c r="H2380" s="78">
        <v>336</v>
      </c>
      <c r="I2380" s="78">
        <v>540</v>
      </c>
      <c r="J2380" s="78">
        <v>1152</v>
      </c>
      <c r="K2380" s="78">
        <v>1649</v>
      </c>
      <c r="L2380" s="78">
        <v>617</v>
      </c>
      <c r="M2380" s="78">
        <v>984</v>
      </c>
      <c r="N2380" s="78">
        <v>484</v>
      </c>
      <c r="O2380" s="78">
        <v>791</v>
      </c>
      <c r="P2380" s="78">
        <v>346</v>
      </c>
      <c r="Q2380" s="78">
        <v>570</v>
      </c>
      <c r="R2380" s="79">
        <v>0.11788756388415673</v>
      </c>
      <c r="S2380" s="79">
        <v>0.12571680635200705</v>
      </c>
      <c r="T2380" s="78" t="str">
        <f>VLOOKUP(Table5[[#This Row],[ODS Code]],Lookup!A:D,4,FALSE)</f>
        <v>Ealing</v>
      </c>
      <c r="U2380" s="78" t="str">
        <f>VLOOKUP(Table5[[#This Row],[ODS Code]],Lookup!A:E,3,FALSE)</f>
        <v>The Ealing Network</v>
      </c>
      <c r="V2380" s="78" t="str">
        <f>VLOOKUP(Table5[[#This Row],[ODS Code]],Lookup!A:F,2,FALSE)</f>
        <v>THE ARGYLE SURGERY</v>
      </c>
      <c r="W2380" s="78" t="str">
        <f>VLOOKUP(Table5[[#This Row],[ODS Code]],Lookup!A:G,5,FALSE)</f>
        <v>E85120</v>
      </c>
    </row>
    <row r="2381" spans="1:23" x14ac:dyDescent="0.35">
      <c r="A2381" s="80">
        <v>45566</v>
      </c>
      <c r="B2381" t="s">
        <v>307</v>
      </c>
      <c r="C2381" t="s">
        <v>1162</v>
      </c>
      <c r="D2381" t="s">
        <v>1157</v>
      </c>
      <c r="E2381" t="s">
        <v>854</v>
      </c>
      <c r="F2381" s="78">
        <v>2864</v>
      </c>
      <c r="G2381" s="78">
        <v>8592</v>
      </c>
      <c r="H2381" s="78">
        <v>363</v>
      </c>
      <c r="I2381" s="78">
        <v>1089</v>
      </c>
      <c r="J2381" s="78">
        <v>1314</v>
      </c>
      <c r="K2381" s="78">
        <v>3942</v>
      </c>
      <c r="L2381" s="78">
        <v>752</v>
      </c>
      <c r="M2381" s="78">
        <v>2256</v>
      </c>
      <c r="N2381" s="78">
        <v>188</v>
      </c>
      <c r="O2381" s="78">
        <v>564</v>
      </c>
      <c r="P2381" s="78">
        <v>247</v>
      </c>
      <c r="Q2381" s="78">
        <v>741</v>
      </c>
      <c r="R2381" s="79">
        <v>8.6243016759776539E-2</v>
      </c>
      <c r="S2381" s="79">
        <v>8.6243016759776539E-2</v>
      </c>
      <c r="T2381" s="78" t="str">
        <f>VLOOKUP(Table5[[#This Row],[ODS Code]],Lookup!A:D,4,FALSE)</f>
        <v>Ealing</v>
      </c>
      <c r="U2381" s="78" t="str">
        <f>VLOOKUP(Table5[[#This Row],[ODS Code]],Lookup!A:E,3,FALSE)</f>
        <v>The Ealing Network</v>
      </c>
      <c r="V2381" s="78" t="str">
        <f>VLOOKUP(Table5[[#This Row],[ODS Code]],Lookup!A:F,2,FALSE)</f>
        <v>THE AVENUE SURGERY</v>
      </c>
      <c r="W2381" s="78" t="str">
        <f>VLOOKUP(Table5[[#This Row],[ODS Code]],Lookup!A:G,5,FALSE)</f>
        <v>E85099</v>
      </c>
    </row>
    <row r="2382" spans="1:23" x14ac:dyDescent="0.35">
      <c r="A2382" s="80">
        <v>45566</v>
      </c>
      <c r="B2382" t="s">
        <v>318</v>
      </c>
      <c r="C2382" t="s">
        <v>1163</v>
      </c>
      <c r="D2382" t="s">
        <v>1157</v>
      </c>
      <c r="E2382" t="s">
        <v>854</v>
      </c>
      <c r="F2382" s="78">
        <v>1232</v>
      </c>
      <c r="G2382" s="78">
        <v>2468</v>
      </c>
      <c r="H2382" s="78">
        <v>164</v>
      </c>
      <c r="I2382" s="78">
        <v>329</v>
      </c>
      <c r="J2382" s="78">
        <v>465</v>
      </c>
      <c r="K2382" s="78">
        <v>932</v>
      </c>
      <c r="L2382" s="78">
        <v>314</v>
      </c>
      <c r="M2382" s="78">
        <v>628</v>
      </c>
      <c r="N2382" s="78">
        <v>137</v>
      </c>
      <c r="O2382" s="78">
        <v>275</v>
      </c>
      <c r="P2382" s="78">
        <v>152</v>
      </c>
      <c r="Q2382" s="78">
        <v>304</v>
      </c>
      <c r="R2382" s="79">
        <v>0.12337662337662338</v>
      </c>
      <c r="S2382" s="79">
        <v>0.12317666126418152</v>
      </c>
      <c r="T2382" s="78" t="str">
        <f>VLOOKUP(Table5[[#This Row],[ODS Code]],Lookup!A:D,4,FALSE)</f>
        <v>Ealing</v>
      </c>
      <c r="U2382" s="78" t="str">
        <f>VLOOKUP(Table5[[#This Row],[ODS Code]],Lookup!A:E,3,FALSE)</f>
        <v>The Ealing Network</v>
      </c>
      <c r="V2382" s="78" t="str">
        <f>VLOOKUP(Table5[[#This Row],[ODS Code]],Lookup!A:F,2,FALSE)</f>
        <v>THE CORFTON ROAD SURGERY</v>
      </c>
      <c r="W2382" s="78" t="str">
        <f>VLOOKUP(Table5[[#This Row],[ODS Code]],Lookup!A:G,5,FALSE)</f>
        <v>E85123</v>
      </c>
    </row>
    <row r="2383" spans="1:23" x14ac:dyDescent="0.35">
      <c r="A2383" s="80">
        <v>45566</v>
      </c>
      <c r="B2383" t="s">
        <v>319</v>
      </c>
      <c r="C2383" t="s">
        <v>1164</v>
      </c>
      <c r="D2383" t="s">
        <v>1157</v>
      </c>
      <c r="E2383" t="s">
        <v>854</v>
      </c>
      <c r="F2383" s="78">
        <v>0</v>
      </c>
      <c r="G2383" s="78">
        <v>0</v>
      </c>
      <c r="H2383" s="78">
        <v>0</v>
      </c>
      <c r="I2383" s="78">
        <v>0</v>
      </c>
      <c r="J2383" s="78">
        <v>0</v>
      </c>
      <c r="K2383" s="78">
        <v>0</v>
      </c>
      <c r="L2383" s="78">
        <v>0</v>
      </c>
      <c r="M2383" s="78">
        <v>0</v>
      </c>
      <c r="N2383" s="78">
        <v>0</v>
      </c>
      <c r="O2383" s="78">
        <v>0</v>
      </c>
      <c r="P2383" s="78">
        <v>0</v>
      </c>
      <c r="Q2383" s="78">
        <v>0</v>
      </c>
      <c r="R2383" s="79">
        <v>0</v>
      </c>
      <c r="S2383" s="79">
        <v>0</v>
      </c>
      <c r="T2383" s="78" t="str">
        <f>VLOOKUP(Table5[[#This Row],[ODS Code]],Lookup!A:D,4,FALSE)</f>
        <v>Ealing</v>
      </c>
      <c r="U2383" s="78" t="str">
        <f>VLOOKUP(Table5[[#This Row],[ODS Code]],Lookup!A:E,3,FALSE)</f>
        <v>The Ealing Network</v>
      </c>
      <c r="V2383" s="78" t="str">
        <f>VLOOKUP(Table5[[#This Row],[ODS Code]],Lookup!A:F,2,FALSE)</f>
        <v>CUCKOO LANE HEALTH CENTRE</v>
      </c>
      <c r="W2383" s="78" t="str">
        <f>VLOOKUP(Table5[[#This Row],[ODS Code]],Lookup!A:G,5,FALSE)</f>
        <v>E85116</v>
      </c>
    </row>
    <row r="2384" spans="1:23" x14ac:dyDescent="0.35">
      <c r="A2384" s="80">
        <v>45566</v>
      </c>
      <c r="B2384" t="s">
        <v>229</v>
      </c>
      <c r="C2384" t="s">
        <v>1165</v>
      </c>
      <c r="D2384" t="s">
        <v>1157</v>
      </c>
      <c r="E2384" t="s">
        <v>854</v>
      </c>
      <c r="F2384" s="78">
        <v>0</v>
      </c>
      <c r="G2384" s="78">
        <v>0</v>
      </c>
      <c r="H2384" s="78">
        <v>0</v>
      </c>
      <c r="I2384" s="78">
        <v>0</v>
      </c>
      <c r="J2384" s="78">
        <v>0</v>
      </c>
      <c r="K2384" s="78">
        <v>0</v>
      </c>
      <c r="L2384" s="78">
        <v>0</v>
      </c>
      <c r="M2384" s="78">
        <v>0</v>
      </c>
      <c r="N2384" s="78">
        <v>0</v>
      </c>
      <c r="O2384" s="78">
        <v>0</v>
      </c>
      <c r="P2384" s="78">
        <v>0</v>
      </c>
      <c r="Q2384" s="78">
        <v>0</v>
      </c>
      <c r="R2384" s="79">
        <v>0</v>
      </c>
      <c r="S2384" s="79">
        <v>0</v>
      </c>
      <c r="T2384" s="78" t="str">
        <f>VLOOKUP(Table5[[#This Row],[ODS Code]],Lookup!A:D,4,FALSE)</f>
        <v>Ealing</v>
      </c>
      <c r="U2384" s="78" t="str">
        <f>VLOOKUP(Table5[[#This Row],[ODS Code]],Lookup!A:E,3,FALSE)</f>
        <v>NULL</v>
      </c>
      <c r="V2384" s="78" t="str">
        <f>VLOOKUP(Table5[[#This Row],[ODS Code]],Lookup!A:F,2,FALSE)</f>
        <v>NURSING HOME SERVICES</v>
      </c>
      <c r="W2384" s="78" t="str">
        <f>VLOOKUP(Table5[[#This Row],[ODS Code]],Lookup!A:G,5,FALSE)</f>
        <v>Y04225</v>
      </c>
    </row>
    <row r="2385" spans="1:23" x14ac:dyDescent="0.35">
      <c r="A2385" s="80">
        <v>45566</v>
      </c>
      <c r="B2385" t="s">
        <v>1166</v>
      </c>
      <c r="C2385" t="s">
        <v>1167</v>
      </c>
      <c r="D2385" t="s">
        <v>1168</v>
      </c>
      <c r="E2385" t="s">
        <v>854</v>
      </c>
      <c r="F2385" s="78">
        <v>0</v>
      </c>
      <c r="G2385" s="78">
        <v>0</v>
      </c>
      <c r="H2385" s="78">
        <v>0</v>
      </c>
      <c r="I2385" s="78">
        <v>0</v>
      </c>
      <c r="J2385" s="78">
        <v>0</v>
      </c>
      <c r="K2385" s="78">
        <v>0</v>
      </c>
      <c r="L2385" s="78">
        <v>0</v>
      </c>
      <c r="M2385" s="78">
        <v>0</v>
      </c>
      <c r="N2385" s="78">
        <v>0</v>
      </c>
      <c r="O2385" s="78">
        <v>0</v>
      </c>
      <c r="P2385" s="78">
        <v>0</v>
      </c>
      <c r="Q2385" s="78">
        <v>0</v>
      </c>
      <c r="R2385" s="79">
        <v>0</v>
      </c>
      <c r="S2385" s="79">
        <v>0</v>
      </c>
      <c r="T2385" s="78" t="e">
        <f>VLOOKUP(Table5[[#This Row],[ODS Code]],Lookup!A:D,4,FALSE)</f>
        <v>#N/A</v>
      </c>
      <c r="U2385" s="78" t="e">
        <f>VLOOKUP(Table5[[#This Row],[ODS Code]],Lookup!A:E,3,FALSE)</f>
        <v>#N/A</v>
      </c>
      <c r="V2385" s="78" t="e">
        <f>VLOOKUP(Table5[[#This Row],[ODS Code]],Lookup!A:F,2,FALSE)</f>
        <v>#N/A</v>
      </c>
      <c r="W2385" s="78" t="e">
        <f>VLOOKUP(Table5[[#This Row],[ODS Code]],Lookup!A:G,5,FALSE)</f>
        <v>#N/A</v>
      </c>
    </row>
    <row r="2386" spans="1:23" x14ac:dyDescent="0.35">
      <c r="A2386" s="80">
        <v>45566</v>
      </c>
      <c r="B2386" t="s">
        <v>1169</v>
      </c>
      <c r="C2386" t="s">
        <v>1170</v>
      </c>
      <c r="D2386" t="s">
        <v>1168</v>
      </c>
      <c r="E2386" t="s">
        <v>854</v>
      </c>
      <c r="F2386" s="78">
        <v>0</v>
      </c>
      <c r="G2386" s="78">
        <v>0</v>
      </c>
      <c r="H2386" s="78">
        <v>0</v>
      </c>
      <c r="I2386" s="78">
        <v>0</v>
      </c>
      <c r="J2386" s="78">
        <v>0</v>
      </c>
      <c r="K2386" s="78">
        <v>0</v>
      </c>
      <c r="L2386" s="78">
        <v>0</v>
      </c>
      <c r="M2386" s="78">
        <v>0</v>
      </c>
      <c r="N2386" s="78">
        <v>0</v>
      </c>
      <c r="O2386" s="78">
        <v>0</v>
      </c>
      <c r="P2386" s="78">
        <v>0</v>
      </c>
      <c r="Q2386" s="78">
        <v>0</v>
      </c>
      <c r="R2386" s="79">
        <v>0</v>
      </c>
      <c r="S2386" s="79">
        <v>0</v>
      </c>
      <c r="T2386" s="78" t="e">
        <f>VLOOKUP(Table5[[#This Row],[ODS Code]],Lookup!A:D,4,FALSE)</f>
        <v>#N/A</v>
      </c>
      <c r="U2386" s="78" t="e">
        <f>VLOOKUP(Table5[[#This Row],[ODS Code]],Lookup!A:E,3,FALSE)</f>
        <v>#N/A</v>
      </c>
      <c r="V2386" s="78" t="e">
        <f>VLOOKUP(Table5[[#This Row],[ODS Code]],Lookup!A:F,2,FALSE)</f>
        <v>#N/A</v>
      </c>
      <c r="W2386" s="78" t="e">
        <f>VLOOKUP(Table5[[#This Row],[ODS Code]],Lookup!A:G,5,FALSE)</f>
        <v>#N/A</v>
      </c>
    </row>
    <row r="2387" spans="1:23" x14ac:dyDescent="0.35">
      <c r="A2387" s="80">
        <v>45566</v>
      </c>
      <c r="B2387" t="s">
        <v>1171</v>
      </c>
      <c r="C2387" t="s">
        <v>1172</v>
      </c>
      <c r="D2387" t="s">
        <v>1168</v>
      </c>
      <c r="E2387" t="s">
        <v>854</v>
      </c>
      <c r="F2387" s="78">
        <v>0</v>
      </c>
      <c r="G2387" s="78">
        <v>0</v>
      </c>
      <c r="H2387" s="78">
        <v>0</v>
      </c>
      <c r="I2387" s="78">
        <v>0</v>
      </c>
      <c r="J2387" s="78">
        <v>0</v>
      </c>
      <c r="K2387" s="78">
        <v>0</v>
      </c>
      <c r="L2387" s="78">
        <v>0</v>
      </c>
      <c r="M2387" s="78">
        <v>0</v>
      </c>
      <c r="N2387" s="78">
        <v>0</v>
      </c>
      <c r="O2387" s="78">
        <v>0</v>
      </c>
      <c r="P2387" s="78">
        <v>0</v>
      </c>
      <c r="Q2387" s="78">
        <v>0</v>
      </c>
      <c r="R2387" s="79">
        <v>0</v>
      </c>
      <c r="S2387" s="79">
        <v>0</v>
      </c>
      <c r="T2387" s="78" t="e">
        <f>VLOOKUP(Table5[[#This Row],[ODS Code]],Lookup!A:D,4,FALSE)</f>
        <v>#N/A</v>
      </c>
      <c r="U2387" s="78" t="e">
        <f>VLOOKUP(Table5[[#This Row],[ODS Code]],Lookup!A:E,3,FALSE)</f>
        <v>#N/A</v>
      </c>
      <c r="V2387" s="78" t="e">
        <f>VLOOKUP(Table5[[#This Row],[ODS Code]],Lookup!A:F,2,FALSE)</f>
        <v>#N/A</v>
      </c>
      <c r="W2387" s="78" t="e">
        <f>VLOOKUP(Table5[[#This Row],[ODS Code]],Lookup!A:G,5,FALSE)</f>
        <v>#N/A</v>
      </c>
    </row>
    <row r="2388" spans="1:23" x14ac:dyDescent="0.35">
      <c r="A2388" s="80">
        <v>45566</v>
      </c>
      <c r="B2388" t="s">
        <v>74</v>
      </c>
      <c r="C2388" t="s">
        <v>1173</v>
      </c>
      <c r="D2388" t="s">
        <v>1168</v>
      </c>
      <c r="E2388" t="s">
        <v>854</v>
      </c>
      <c r="F2388" s="78">
        <v>2384</v>
      </c>
      <c r="G2388" s="78">
        <v>5238</v>
      </c>
      <c r="H2388" s="78">
        <v>198</v>
      </c>
      <c r="I2388" s="78">
        <v>438</v>
      </c>
      <c r="J2388" s="78">
        <v>1204</v>
      </c>
      <c r="K2388" s="78">
        <v>2653</v>
      </c>
      <c r="L2388" s="78">
        <v>453</v>
      </c>
      <c r="M2388" s="78">
        <v>985</v>
      </c>
      <c r="N2388" s="78">
        <v>224</v>
      </c>
      <c r="O2388" s="78">
        <v>505</v>
      </c>
      <c r="P2388" s="78">
        <v>305</v>
      </c>
      <c r="Q2388" s="78">
        <v>657</v>
      </c>
      <c r="R2388" s="79">
        <v>0.12793624161073824</v>
      </c>
      <c r="S2388" s="79">
        <v>0.12542955326460481</v>
      </c>
      <c r="T2388" s="78" t="str">
        <f>VLOOKUP(Table5[[#This Row],[ODS Code]],Lookup!A:D,4,FALSE)</f>
        <v>Hillingdon</v>
      </c>
      <c r="U2388" s="78" t="str">
        <f>VLOOKUP(Table5[[#This Row],[ODS Code]],Lookup!A:E,3,FALSE)</f>
        <v>NULL</v>
      </c>
      <c r="V2388" s="78" t="str">
        <f>VLOOKUP(Table5[[#This Row],[ODS Code]],Lookup!A:F,2,FALSE)</f>
        <v>CHURCH ROAD SURGERY</v>
      </c>
      <c r="W2388" s="78" t="str">
        <f>VLOOKUP(Table5[[#This Row],[ODS Code]],Lookup!A:G,5,FALSE)</f>
        <v>E86034</v>
      </c>
    </row>
    <row r="2389" spans="1:23" x14ac:dyDescent="0.35">
      <c r="A2389" s="80">
        <v>45566</v>
      </c>
      <c r="B2389" t="s">
        <v>397</v>
      </c>
      <c r="C2389" t="s">
        <v>1175</v>
      </c>
      <c r="D2389" t="s">
        <v>1168</v>
      </c>
      <c r="E2389" t="s">
        <v>854</v>
      </c>
      <c r="F2389" s="78">
        <v>4250</v>
      </c>
      <c r="G2389" s="78">
        <v>16420</v>
      </c>
      <c r="H2389" s="78">
        <v>386</v>
      </c>
      <c r="I2389" s="78">
        <v>1129</v>
      </c>
      <c r="J2389" s="78">
        <v>2239</v>
      </c>
      <c r="K2389" s="78">
        <v>10470</v>
      </c>
      <c r="L2389" s="78">
        <v>798</v>
      </c>
      <c r="M2389" s="78">
        <v>2376</v>
      </c>
      <c r="N2389" s="78">
        <v>407</v>
      </c>
      <c r="O2389" s="78">
        <v>1199</v>
      </c>
      <c r="P2389" s="78">
        <v>420</v>
      </c>
      <c r="Q2389" s="78">
        <v>1246</v>
      </c>
      <c r="R2389" s="79">
        <v>9.8823529411764699E-2</v>
      </c>
      <c r="S2389" s="79">
        <v>7.58830694275274E-2</v>
      </c>
      <c r="T2389" s="78" t="str">
        <f>VLOOKUP(Table5[[#This Row],[ODS Code]],Lookup!A:D,4,FALSE)</f>
        <v>Hillingdon</v>
      </c>
      <c r="U2389" s="78" t="str">
        <f>VLOOKUP(Table5[[#This Row],[ODS Code]],Lookup!A:E,3,FALSE)</f>
        <v>NULL</v>
      </c>
      <c r="V2389" s="78" t="str">
        <f>VLOOKUP(Table5[[#This Row],[ODS Code]],Lookup!A:F,2,FALSE)</f>
        <v>WEST LONDON MEDICAL CENTRE</v>
      </c>
      <c r="W2389" s="78" t="str">
        <f>VLOOKUP(Table5[[#This Row],[ODS Code]],Lookup!A:G,5,FALSE)</f>
        <v>E86620</v>
      </c>
    </row>
    <row r="2390" spans="1:23" x14ac:dyDescent="0.35">
      <c r="A2390" s="80">
        <v>45566</v>
      </c>
      <c r="B2390" t="s">
        <v>1176</v>
      </c>
      <c r="C2390" t="s">
        <v>1177</v>
      </c>
      <c r="D2390" t="s">
        <v>1168</v>
      </c>
      <c r="E2390" t="s">
        <v>854</v>
      </c>
      <c r="F2390" s="78">
        <v>0</v>
      </c>
      <c r="G2390" s="78">
        <v>0</v>
      </c>
      <c r="H2390" s="78">
        <v>0</v>
      </c>
      <c r="I2390" s="78">
        <v>0</v>
      </c>
      <c r="J2390" s="78">
        <v>0</v>
      </c>
      <c r="K2390" s="78">
        <v>0</v>
      </c>
      <c r="L2390" s="78">
        <v>0</v>
      </c>
      <c r="M2390" s="78">
        <v>0</v>
      </c>
      <c r="N2390" s="78">
        <v>0</v>
      </c>
      <c r="O2390" s="78">
        <v>0</v>
      </c>
      <c r="P2390" s="78">
        <v>0</v>
      </c>
      <c r="Q2390" s="78">
        <v>0</v>
      </c>
      <c r="R2390" s="79">
        <v>0</v>
      </c>
      <c r="S2390" s="79">
        <v>0</v>
      </c>
      <c r="T2390" s="78" t="e">
        <f>VLOOKUP(Table5[[#This Row],[ODS Code]],Lookup!A:D,4,FALSE)</f>
        <v>#N/A</v>
      </c>
      <c r="U2390" s="78" t="e">
        <f>VLOOKUP(Table5[[#This Row],[ODS Code]],Lookup!A:E,3,FALSE)</f>
        <v>#N/A</v>
      </c>
      <c r="V2390" s="78" t="e">
        <f>VLOOKUP(Table5[[#This Row],[ODS Code]],Lookup!A:F,2,FALSE)</f>
        <v>#N/A</v>
      </c>
      <c r="W2390" s="78" t="e">
        <f>VLOOKUP(Table5[[#This Row],[ODS Code]],Lookup!A:G,5,FALSE)</f>
        <v>#N/A</v>
      </c>
    </row>
    <row r="2391" spans="1:23" x14ac:dyDescent="0.35">
      <c r="A2391" s="80">
        <v>45566</v>
      </c>
      <c r="B2391" t="s">
        <v>59</v>
      </c>
      <c r="C2391" t="s">
        <v>1178</v>
      </c>
      <c r="D2391" t="s">
        <v>1179</v>
      </c>
      <c r="E2391" t="s">
        <v>854</v>
      </c>
      <c r="F2391" s="78">
        <v>4441</v>
      </c>
      <c r="G2391" s="78">
        <v>8815</v>
      </c>
      <c r="H2391" s="78">
        <v>536</v>
      </c>
      <c r="I2391" s="78">
        <v>1071</v>
      </c>
      <c r="J2391" s="78">
        <v>1632</v>
      </c>
      <c r="K2391" s="78">
        <v>3202</v>
      </c>
      <c r="L2391" s="78">
        <v>1249</v>
      </c>
      <c r="M2391" s="78">
        <v>2494</v>
      </c>
      <c r="N2391" s="78">
        <v>592</v>
      </c>
      <c r="O2391" s="78">
        <v>1184</v>
      </c>
      <c r="P2391" s="78">
        <v>432</v>
      </c>
      <c r="Q2391" s="78">
        <v>864</v>
      </c>
      <c r="R2391" s="79">
        <v>9.7275388426030174E-2</v>
      </c>
      <c r="S2391" s="79">
        <v>9.8014747589336357E-2</v>
      </c>
      <c r="T2391" s="78" t="str">
        <f>VLOOKUP(Table5[[#This Row],[ODS Code]],Lookup!A:D,4,FALSE)</f>
        <v>Central London</v>
      </c>
      <c r="U2391" s="78" t="str">
        <f>VLOOKUP(Table5[[#This Row],[ODS Code]],Lookup!A:E,3,FALSE)</f>
        <v>West End and Marylebone Primary Care Network</v>
      </c>
      <c r="V2391" s="78" t="str">
        <f>VLOOKUP(Table5[[#This Row],[ODS Code]],Lookup!A:F,2,FALSE)</f>
        <v>CAVENDISH HEALTH CENTRE</v>
      </c>
      <c r="W2391" s="78" t="str">
        <f>VLOOKUP(Table5[[#This Row],[ODS Code]],Lookup!A:G,5,FALSE)</f>
        <v>E87745</v>
      </c>
    </row>
    <row r="2392" spans="1:23" x14ac:dyDescent="0.35">
      <c r="A2392" s="80">
        <v>45566</v>
      </c>
      <c r="B2392" t="s">
        <v>81</v>
      </c>
      <c r="C2392" t="s">
        <v>1180</v>
      </c>
      <c r="D2392" t="s">
        <v>1179</v>
      </c>
      <c r="E2392" t="s">
        <v>854</v>
      </c>
      <c r="F2392" s="78">
        <v>82</v>
      </c>
      <c r="G2392" s="78">
        <v>164</v>
      </c>
      <c r="H2392" s="78">
        <v>7</v>
      </c>
      <c r="I2392" s="78">
        <v>14</v>
      </c>
      <c r="J2392" s="78">
        <v>37</v>
      </c>
      <c r="K2392" s="78">
        <v>74</v>
      </c>
      <c r="L2392" s="78">
        <v>21</v>
      </c>
      <c r="M2392" s="78">
        <v>42</v>
      </c>
      <c r="N2392" s="78">
        <v>6</v>
      </c>
      <c r="O2392" s="78">
        <v>12</v>
      </c>
      <c r="P2392" s="78">
        <v>11</v>
      </c>
      <c r="Q2392" s="78">
        <v>22</v>
      </c>
      <c r="R2392" s="79">
        <v>0.13414634146341464</v>
      </c>
      <c r="S2392" s="79">
        <v>0.13414634146341464</v>
      </c>
      <c r="T2392" s="78" t="str">
        <f>VLOOKUP(Table5[[#This Row],[ODS Code]],Lookup!A:D,4,FALSE)</f>
        <v>Central London</v>
      </c>
      <c r="U2392" s="78" t="str">
        <f>VLOOKUP(Table5[[#This Row],[ODS Code]],Lookup!A:E,3,FALSE)</f>
        <v>West End and Marylebone Primary Care Network</v>
      </c>
      <c r="V2392" s="78" t="str">
        <f>VLOOKUP(Table5[[#This Row],[ODS Code]],Lookup!A:F,2,FALSE)</f>
        <v>COVENT GARDEN MEDICAL CENTRE</v>
      </c>
      <c r="W2392" s="78" t="str">
        <f>VLOOKUP(Table5[[#This Row],[ODS Code]],Lookup!A:G,5,FALSE)</f>
        <v>E87045</v>
      </c>
    </row>
    <row r="2393" spans="1:23" x14ac:dyDescent="0.35">
      <c r="A2393" s="80">
        <v>45566</v>
      </c>
      <c r="B2393" t="s">
        <v>84</v>
      </c>
      <c r="C2393" t="s">
        <v>1181</v>
      </c>
      <c r="D2393" t="s">
        <v>1179</v>
      </c>
      <c r="E2393" t="s">
        <v>854</v>
      </c>
      <c r="F2393" s="78">
        <v>4091</v>
      </c>
      <c r="G2393" s="78">
        <v>9171</v>
      </c>
      <c r="H2393" s="78">
        <v>388</v>
      </c>
      <c r="I2393" s="78">
        <v>869</v>
      </c>
      <c r="J2393" s="78">
        <v>1977</v>
      </c>
      <c r="K2393" s="78">
        <v>4453</v>
      </c>
      <c r="L2393" s="78">
        <v>1270</v>
      </c>
      <c r="M2393" s="78">
        <v>2762</v>
      </c>
      <c r="N2393" s="78">
        <v>220</v>
      </c>
      <c r="O2393" s="78">
        <v>536</v>
      </c>
      <c r="P2393" s="78">
        <v>236</v>
      </c>
      <c r="Q2393" s="78">
        <v>551</v>
      </c>
      <c r="R2393" s="79">
        <v>5.7687606942067954E-2</v>
      </c>
      <c r="S2393" s="79">
        <v>6.008068912877549E-2</v>
      </c>
      <c r="T2393" s="78" t="str">
        <f>VLOOKUP(Table5[[#This Row],[ODS Code]],Lookup!A:D,4,FALSE)</f>
        <v>Central London</v>
      </c>
      <c r="U2393" s="78" t="str">
        <f>VLOOKUP(Table5[[#This Row],[ODS Code]],Lookup!A:E,3,FALSE)</f>
        <v>West End and Marylebone Primary Care Network</v>
      </c>
      <c r="V2393" s="78" t="str">
        <f>VLOOKUP(Table5[[#This Row],[ODS Code]],Lookup!A:F,2,FALSE)</f>
        <v>CRAWFORD STREET SURGERY</v>
      </c>
      <c r="W2393" s="78" t="str">
        <f>VLOOKUP(Table5[[#This Row],[ODS Code]],Lookup!A:G,5,FALSE)</f>
        <v>E87070</v>
      </c>
    </row>
    <row r="2394" spans="1:23" x14ac:dyDescent="0.35">
      <c r="A2394" s="80">
        <v>45566</v>
      </c>
      <c r="B2394" t="s">
        <v>113</v>
      </c>
      <c r="C2394" t="s">
        <v>1182</v>
      </c>
      <c r="D2394" t="s">
        <v>1179</v>
      </c>
      <c r="E2394" t="s">
        <v>854</v>
      </c>
      <c r="F2394" s="78">
        <v>17446</v>
      </c>
      <c r="G2394" s="78">
        <v>48320</v>
      </c>
      <c r="H2394" s="78">
        <v>1294</v>
      </c>
      <c r="I2394" s="78">
        <v>3574</v>
      </c>
      <c r="J2394" s="78">
        <v>9821</v>
      </c>
      <c r="K2394" s="78">
        <v>27427</v>
      </c>
      <c r="L2394" s="78">
        <v>4308</v>
      </c>
      <c r="M2394" s="78">
        <v>11915</v>
      </c>
      <c r="N2394" s="78">
        <v>912</v>
      </c>
      <c r="O2394" s="78">
        <v>2404</v>
      </c>
      <c r="P2394" s="78">
        <v>1111</v>
      </c>
      <c r="Q2394" s="78">
        <v>3000</v>
      </c>
      <c r="R2394" s="79">
        <v>6.3682219419924344E-2</v>
      </c>
      <c r="S2394" s="79">
        <v>6.2086092715231786E-2</v>
      </c>
      <c r="T2394" s="78" t="str">
        <f>VLOOKUP(Table5[[#This Row],[ODS Code]],Lookup!A:D,4,FALSE)</f>
        <v>Central London</v>
      </c>
      <c r="U2394" s="78" t="str">
        <f>VLOOKUP(Table5[[#This Row],[ODS Code]],Lookup!A:E,3,FALSE)</f>
        <v>West End and Marylebone Primary Care Network</v>
      </c>
      <c r="V2394" s="78" t="str">
        <f>VLOOKUP(Table5[[#This Row],[ODS Code]],Lookup!A:F,2,FALSE)</f>
        <v>FITZROVIA MEDICAL CENTRE</v>
      </c>
      <c r="W2394" s="78" t="str">
        <f>VLOOKUP(Table5[[#This Row],[ODS Code]],Lookup!A:G,5,FALSE)</f>
        <v>E87066</v>
      </c>
    </row>
    <row r="2395" spans="1:23" x14ac:dyDescent="0.35">
      <c r="A2395" s="80">
        <v>45566</v>
      </c>
      <c r="B2395" t="s">
        <v>129</v>
      </c>
      <c r="C2395" t="s">
        <v>1183</v>
      </c>
      <c r="D2395" t="s">
        <v>1179</v>
      </c>
      <c r="E2395" t="s">
        <v>854</v>
      </c>
      <c r="F2395" s="78">
        <v>604</v>
      </c>
      <c r="G2395" s="78">
        <v>1713</v>
      </c>
      <c r="H2395" s="78">
        <v>9</v>
      </c>
      <c r="I2395" s="78">
        <v>25</v>
      </c>
      <c r="J2395" s="78">
        <v>560</v>
      </c>
      <c r="K2395" s="78">
        <v>1590</v>
      </c>
      <c r="L2395" s="78">
        <v>22</v>
      </c>
      <c r="M2395" s="78">
        <v>62</v>
      </c>
      <c r="N2395" s="78">
        <v>6</v>
      </c>
      <c r="O2395" s="78">
        <v>17</v>
      </c>
      <c r="P2395" s="78">
        <v>7</v>
      </c>
      <c r="Q2395" s="78">
        <v>19</v>
      </c>
      <c r="R2395" s="79">
        <v>1.1589403973509934E-2</v>
      </c>
      <c r="S2395" s="79">
        <v>1.1091652072387624E-2</v>
      </c>
      <c r="T2395" s="78" t="str">
        <f>VLOOKUP(Table5[[#This Row],[ODS Code]],Lookup!A:D,4,FALSE)</f>
        <v>Central London</v>
      </c>
      <c r="U2395" s="78" t="str">
        <f>VLOOKUP(Table5[[#This Row],[ODS Code]],Lookup!A:E,3,FALSE)</f>
        <v>West End and Marylebone Primary Care Network</v>
      </c>
      <c r="V2395" s="78" t="str">
        <f>VLOOKUP(Table5[[#This Row],[ODS Code]],Lookup!A:F,2,FALSE)</f>
        <v>GREAT CHAPEL STREET MEDICAL CENTRE</v>
      </c>
      <c r="W2395" s="78" t="str">
        <f>VLOOKUP(Table5[[#This Row],[ODS Code]],Lookup!A:G,5,FALSE)</f>
        <v>E87772</v>
      </c>
    </row>
    <row r="2396" spans="1:23" x14ac:dyDescent="0.35">
      <c r="A2396" s="80">
        <v>45566</v>
      </c>
      <c r="B2396" t="s">
        <v>209</v>
      </c>
      <c r="C2396" t="s">
        <v>1184</v>
      </c>
      <c r="D2396" t="s">
        <v>1179</v>
      </c>
      <c r="E2396" t="s">
        <v>854</v>
      </c>
      <c r="F2396" s="78">
        <v>0</v>
      </c>
      <c r="G2396" s="78">
        <v>0</v>
      </c>
      <c r="H2396" s="78">
        <v>0</v>
      </c>
      <c r="I2396" s="78">
        <v>0</v>
      </c>
      <c r="J2396" s="78">
        <v>0</v>
      </c>
      <c r="K2396" s="78">
        <v>0</v>
      </c>
      <c r="L2396" s="78">
        <v>0</v>
      </c>
      <c r="M2396" s="78">
        <v>0</v>
      </c>
      <c r="N2396" s="78">
        <v>0</v>
      </c>
      <c r="O2396" s="78">
        <v>0</v>
      </c>
      <c r="P2396" s="78">
        <v>0</v>
      </c>
      <c r="Q2396" s="78">
        <v>0</v>
      </c>
      <c r="R2396" s="79">
        <v>0</v>
      </c>
      <c r="S2396" s="79">
        <v>0</v>
      </c>
      <c r="T2396" s="78" t="str">
        <f>VLOOKUP(Table5[[#This Row],[ODS Code]],Lookup!A:D,4,FALSE)</f>
        <v>Central London</v>
      </c>
      <c r="U2396" s="78" t="str">
        <f>VLOOKUP(Table5[[#This Row],[ODS Code]],Lookup!A:E,3,FALSE)</f>
        <v>West End and Marylebone Primary Care Network</v>
      </c>
      <c r="V2396" s="78" t="str">
        <f>VLOOKUP(Table5[[#This Row],[ODS Code]],Lookup!A:F,2,FALSE)</f>
        <v>MARYLEBONE HEALTH CENTRE</v>
      </c>
      <c r="W2396" s="78" t="str">
        <f>VLOOKUP(Table5[[#This Row],[ODS Code]],Lookup!A:G,5,FALSE)</f>
        <v>E87737</v>
      </c>
    </row>
    <row r="2397" spans="1:23" x14ac:dyDescent="0.35">
      <c r="A2397" s="80">
        <v>45566</v>
      </c>
      <c r="B2397" t="s">
        <v>211</v>
      </c>
      <c r="C2397" t="s">
        <v>1185</v>
      </c>
      <c r="D2397" t="s">
        <v>1179</v>
      </c>
      <c r="E2397" t="s">
        <v>854</v>
      </c>
      <c r="F2397" s="78">
        <v>4258</v>
      </c>
      <c r="G2397" s="78">
        <v>11484</v>
      </c>
      <c r="H2397" s="78">
        <v>444</v>
      </c>
      <c r="I2397" s="78">
        <v>1208</v>
      </c>
      <c r="J2397" s="78">
        <v>1833</v>
      </c>
      <c r="K2397" s="78">
        <v>4883</v>
      </c>
      <c r="L2397" s="78">
        <v>1407</v>
      </c>
      <c r="M2397" s="78">
        <v>3859</v>
      </c>
      <c r="N2397" s="78">
        <v>301</v>
      </c>
      <c r="O2397" s="78">
        <v>799</v>
      </c>
      <c r="P2397" s="78">
        <v>273</v>
      </c>
      <c r="Q2397" s="78">
        <v>735</v>
      </c>
      <c r="R2397" s="79">
        <v>6.411460779708783E-2</v>
      </c>
      <c r="S2397" s="79">
        <v>6.4002089864158826E-2</v>
      </c>
      <c r="T2397" s="78" t="str">
        <f>VLOOKUP(Table5[[#This Row],[ODS Code]],Lookup!A:D,4,FALSE)</f>
        <v>Central London</v>
      </c>
      <c r="U2397" s="78" t="str">
        <f>VLOOKUP(Table5[[#This Row],[ODS Code]],Lookup!A:E,3,FALSE)</f>
        <v>West End and Marylebone Primary Care Network</v>
      </c>
      <c r="V2397" s="78" t="str">
        <f>VLOOKUP(Table5[[#This Row],[ODS Code]],Lookup!A:F,2,FALSE)</f>
        <v>MAYFAIR MEDICAL CENTRE</v>
      </c>
      <c r="W2397" s="78" t="str">
        <f>VLOOKUP(Table5[[#This Row],[ODS Code]],Lookup!A:G,5,FALSE)</f>
        <v>E87648</v>
      </c>
    </row>
    <row r="2398" spans="1:23" x14ac:dyDescent="0.35">
      <c r="A2398" s="80">
        <v>45566</v>
      </c>
      <c r="B2398" t="s">
        <v>275</v>
      </c>
      <c r="C2398" t="s">
        <v>1186</v>
      </c>
      <c r="D2398" t="s">
        <v>1179</v>
      </c>
      <c r="E2398" t="s">
        <v>854</v>
      </c>
      <c r="F2398" s="78">
        <v>87</v>
      </c>
      <c r="G2398" s="78">
        <v>348</v>
      </c>
      <c r="H2398" s="78">
        <v>9</v>
      </c>
      <c r="I2398" s="78">
        <v>36</v>
      </c>
      <c r="J2398" s="78">
        <v>36</v>
      </c>
      <c r="K2398" s="78">
        <v>144</v>
      </c>
      <c r="L2398" s="78">
        <v>18</v>
      </c>
      <c r="M2398" s="78">
        <v>72</v>
      </c>
      <c r="N2398" s="78">
        <v>6</v>
      </c>
      <c r="O2398" s="78">
        <v>24</v>
      </c>
      <c r="P2398" s="78">
        <v>18</v>
      </c>
      <c r="Q2398" s="78">
        <v>72</v>
      </c>
      <c r="R2398" s="79">
        <v>0.20689655172413793</v>
      </c>
      <c r="S2398" s="79">
        <v>0.20689655172413793</v>
      </c>
      <c r="T2398" s="78" t="str">
        <f>VLOOKUP(Table5[[#This Row],[ODS Code]],Lookup!A:D,4,FALSE)</f>
        <v>Central London</v>
      </c>
      <c r="U2398" s="78" t="str">
        <f>VLOOKUP(Table5[[#This Row],[ODS Code]],Lookup!A:E,3,FALSE)</f>
        <v>West End and Marylebone Primary Care Network</v>
      </c>
      <c r="V2398" s="78" t="str">
        <f>VLOOKUP(Table5[[#This Row],[ODS Code]],Lookup!A:F,2,FALSE)</f>
        <v>SOHO SQUARE SURGERY</v>
      </c>
      <c r="W2398" s="78" t="str">
        <f>VLOOKUP(Table5[[#This Row],[ODS Code]],Lookup!A:G,5,FALSE)</f>
        <v>E87069</v>
      </c>
    </row>
    <row r="2399" spans="1:23" x14ac:dyDescent="0.35">
      <c r="A2399" s="80">
        <v>45566</v>
      </c>
      <c r="B2399" t="s">
        <v>276</v>
      </c>
      <c r="C2399" t="s">
        <v>1187</v>
      </c>
      <c r="D2399" t="s">
        <v>1179</v>
      </c>
      <c r="E2399" t="s">
        <v>854</v>
      </c>
      <c r="F2399" s="78">
        <v>9446</v>
      </c>
      <c r="G2399" s="78">
        <v>25126</v>
      </c>
      <c r="H2399" s="78">
        <v>951</v>
      </c>
      <c r="I2399" s="78">
        <v>2535</v>
      </c>
      <c r="J2399" s="78">
        <v>4726</v>
      </c>
      <c r="K2399" s="78">
        <v>12675</v>
      </c>
      <c r="L2399" s="78">
        <v>2340</v>
      </c>
      <c r="M2399" s="78">
        <v>6353</v>
      </c>
      <c r="N2399" s="78">
        <v>650</v>
      </c>
      <c r="O2399" s="78">
        <v>1624</v>
      </c>
      <c r="P2399" s="78">
        <v>779</v>
      </c>
      <c r="Q2399" s="78">
        <v>1939</v>
      </c>
      <c r="R2399" s="79">
        <v>8.2468769849671816E-2</v>
      </c>
      <c r="S2399" s="79">
        <v>7.7171057868343551E-2</v>
      </c>
      <c r="T2399" s="78" t="str">
        <f>VLOOKUP(Table5[[#This Row],[ODS Code]],Lookup!A:D,4,FALSE)</f>
        <v>Central London</v>
      </c>
      <c r="U2399" s="78" t="str">
        <f>VLOOKUP(Table5[[#This Row],[ODS Code]],Lookup!A:E,3,FALSE)</f>
        <v>West End and Marylebone Primary Care Network</v>
      </c>
      <c r="V2399" s="78" t="str">
        <f>VLOOKUP(Table5[[#This Row],[ODS Code]],Lookup!A:F,2,FALSE)</f>
        <v>SOHO SQUARE GENERAL PRACTICE</v>
      </c>
      <c r="W2399" s="78" t="str">
        <f>VLOOKUP(Table5[[#This Row],[ODS Code]],Lookup!A:G,5,FALSE)</f>
        <v>E87714</v>
      </c>
    </row>
    <row r="2400" spans="1:23" x14ac:dyDescent="0.35">
      <c r="A2400" s="80">
        <v>45566</v>
      </c>
      <c r="B2400" t="s">
        <v>128</v>
      </c>
      <c r="C2400" t="s">
        <v>127</v>
      </c>
      <c r="D2400" t="s">
        <v>1188</v>
      </c>
      <c r="E2400" t="s">
        <v>854</v>
      </c>
      <c r="F2400" s="78">
        <v>210</v>
      </c>
      <c r="G2400" s="78">
        <v>420</v>
      </c>
      <c r="H2400" s="78">
        <v>15</v>
      </c>
      <c r="I2400" s="78">
        <v>30</v>
      </c>
      <c r="J2400" s="78">
        <v>76</v>
      </c>
      <c r="K2400" s="78">
        <v>152</v>
      </c>
      <c r="L2400" s="78">
        <v>61</v>
      </c>
      <c r="M2400" s="78">
        <v>122</v>
      </c>
      <c r="N2400" s="78">
        <v>25</v>
      </c>
      <c r="O2400" s="78">
        <v>50</v>
      </c>
      <c r="P2400" s="78">
        <v>33</v>
      </c>
      <c r="Q2400" s="78">
        <v>66</v>
      </c>
      <c r="R2400" s="79">
        <v>0.15714285714285714</v>
      </c>
      <c r="S2400" s="79">
        <v>0.15714285714285714</v>
      </c>
      <c r="T2400" s="78" t="str">
        <f>VLOOKUP(Table5[[#This Row],[ODS Code]],Lookup!A:D,4,FALSE)</f>
        <v>West London</v>
      </c>
      <c r="U2400" s="78" t="str">
        <f>VLOOKUP(Table5[[#This Row],[ODS Code]],Lookup!A:E,3,FALSE)</f>
        <v>West-Hill Health</v>
      </c>
      <c r="V2400" s="78" t="str">
        <f>VLOOKUP(Table5[[#This Row],[ODS Code]],Lookup!A:F,2,FALSE)</f>
        <v>Grand Union Health Centre</v>
      </c>
      <c r="W2400" s="78" t="str">
        <f>VLOOKUP(Table5[[#This Row],[ODS Code]],Lookup!A:G,5,FALSE)</f>
        <v>E87637</v>
      </c>
    </row>
    <row r="2401" spans="1:23" x14ac:dyDescent="0.35">
      <c r="A2401" s="80">
        <v>45566</v>
      </c>
      <c r="B2401" t="s">
        <v>166</v>
      </c>
      <c r="C2401" t="s">
        <v>165</v>
      </c>
      <c r="D2401" t="s">
        <v>1188</v>
      </c>
      <c r="E2401" t="s">
        <v>854</v>
      </c>
      <c r="F2401" s="78">
        <v>0</v>
      </c>
      <c r="G2401" s="78">
        <v>0</v>
      </c>
      <c r="H2401" s="78">
        <v>0</v>
      </c>
      <c r="I2401" s="78">
        <v>0</v>
      </c>
      <c r="J2401" s="78">
        <v>0</v>
      </c>
      <c r="K2401" s="78">
        <v>0</v>
      </c>
      <c r="L2401" s="78">
        <v>0</v>
      </c>
      <c r="M2401" s="78">
        <v>0</v>
      </c>
      <c r="N2401" s="78">
        <v>0</v>
      </c>
      <c r="O2401" s="78">
        <v>0</v>
      </c>
      <c r="P2401" s="78">
        <v>0</v>
      </c>
      <c r="Q2401" s="78">
        <v>0</v>
      </c>
      <c r="R2401" s="79">
        <v>0</v>
      </c>
      <c r="S2401" s="79">
        <v>0</v>
      </c>
      <c r="T2401" s="78" t="str">
        <f>VLOOKUP(Table5[[#This Row],[ODS Code]],Lookup!A:D,4,FALSE)</f>
        <v>West London</v>
      </c>
      <c r="U2401" s="78" t="str">
        <f>VLOOKUP(Table5[[#This Row],[ODS Code]],Lookup!A:E,3,FALSE)</f>
        <v>West-Hill Health</v>
      </c>
      <c r="V2401" s="78" t="str">
        <f>VLOOKUP(Table5[[#This Row],[ODS Code]],Lookup!A:F,2,FALSE)</f>
        <v>Holland Park Surgery</v>
      </c>
      <c r="W2401" s="78" t="str">
        <f>VLOOKUP(Table5[[#This Row],[ODS Code]],Lookup!A:G,5,FALSE)</f>
        <v>E87016</v>
      </c>
    </row>
    <row r="2402" spans="1:23" x14ac:dyDescent="0.35">
      <c r="A2402" s="80">
        <v>45566</v>
      </c>
      <c r="B2402" t="s">
        <v>199</v>
      </c>
      <c r="C2402" t="s">
        <v>198</v>
      </c>
      <c r="D2402" t="s">
        <v>1188</v>
      </c>
      <c r="E2402" t="s">
        <v>854</v>
      </c>
      <c r="F2402" s="78">
        <v>0</v>
      </c>
      <c r="G2402" s="78">
        <v>0</v>
      </c>
      <c r="H2402" s="78">
        <v>0</v>
      </c>
      <c r="I2402" s="78">
        <v>0</v>
      </c>
      <c r="J2402" s="78">
        <v>0</v>
      </c>
      <c r="K2402" s="78">
        <v>0</v>
      </c>
      <c r="L2402" s="78">
        <v>0</v>
      </c>
      <c r="M2402" s="78">
        <v>0</v>
      </c>
      <c r="N2402" s="78">
        <v>0</v>
      </c>
      <c r="O2402" s="78">
        <v>0</v>
      </c>
      <c r="P2402" s="78">
        <v>0</v>
      </c>
      <c r="Q2402" s="78">
        <v>0</v>
      </c>
      <c r="R2402" s="79">
        <v>0</v>
      </c>
      <c r="S2402" s="79">
        <v>0</v>
      </c>
      <c r="T2402" s="78" t="str">
        <f>VLOOKUP(Table5[[#This Row],[ODS Code]],Lookup!A:D,4,FALSE)</f>
        <v>West London</v>
      </c>
      <c r="U2402" s="78" t="str">
        <f>VLOOKUP(Table5[[#This Row],[ODS Code]],Lookup!A:E,3,FALSE)</f>
        <v>West-Hill Health</v>
      </c>
      <c r="V2402" s="78" t="str">
        <f>VLOOKUP(Table5[[#This Row],[ODS Code]],Lookup!A:F,2,FALSE)</f>
        <v>Lancaster Gate Medical Centre</v>
      </c>
      <c r="W2402" s="78" t="str">
        <f>VLOOKUP(Table5[[#This Row],[ODS Code]],Lookup!A:G,5,FALSE)</f>
        <v>E87722</v>
      </c>
    </row>
    <row r="2403" spans="1:23" x14ac:dyDescent="0.35">
      <c r="A2403" s="80">
        <v>45566</v>
      </c>
      <c r="B2403" t="s">
        <v>227</v>
      </c>
      <c r="C2403" t="s">
        <v>226</v>
      </c>
      <c r="D2403" t="s">
        <v>1188</v>
      </c>
      <c r="E2403" t="s">
        <v>854</v>
      </c>
      <c r="F2403" s="78">
        <v>0</v>
      </c>
      <c r="G2403" s="78">
        <v>0</v>
      </c>
      <c r="H2403" s="78">
        <v>0</v>
      </c>
      <c r="I2403" s="78">
        <v>0</v>
      </c>
      <c r="J2403" s="78">
        <v>0</v>
      </c>
      <c r="K2403" s="78">
        <v>0</v>
      </c>
      <c r="L2403" s="78">
        <v>0</v>
      </c>
      <c r="M2403" s="78">
        <v>0</v>
      </c>
      <c r="N2403" s="78">
        <v>0</v>
      </c>
      <c r="O2403" s="78">
        <v>0</v>
      </c>
      <c r="P2403" s="78">
        <v>0</v>
      </c>
      <c r="Q2403" s="78">
        <v>0</v>
      </c>
      <c r="R2403" s="79">
        <v>0</v>
      </c>
      <c r="S2403" s="79">
        <v>0</v>
      </c>
      <c r="T2403" s="78" t="str">
        <f>VLOOKUP(Table5[[#This Row],[ODS Code]],Lookup!A:D,4,FALSE)</f>
        <v>West London</v>
      </c>
      <c r="U2403" s="78" t="str">
        <f>VLOOKUP(Table5[[#This Row],[ODS Code]],Lookup!A:E,3,FALSE)</f>
        <v>West-Hill Health</v>
      </c>
      <c r="V2403" s="78" t="str">
        <f>VLOOKUP(Table5[[#This Row],[ODS Code]],Lookup!A:F,2,FALSE)</f>
        <v>North Kensington Medical Centre</v>
      </c>
      <c r="W2403" s="78" t="str">
        <f>VLOOKUP(Table5[[#This Row],[ODS Code]],Lookup!A:G,5,FALSE)</f>
        <v>E87003</v>
      </c>
    </row>
    <row r="2404" spans="1:23" x14ac:dyDescent="0.35">
      <c r="A2404" s="80">
        <v>45566</v>
      </c>
      <c r="B2404" t="s">
        <v>245</v>
      </c>
      <c r="C2404" t="s">
        <v>1189</v>
      </c>
      <c r="D2404" t="s">
        <v>1188</v>
      </c>
      <c r="E2404" t="s">
        <v>854</v>
      </c>
      <c r="F2404" s="78">
        <v>71</v>
      </c>
      <c r="G2404" s="78">
        <v>213</v>
      </c>
      <c r="H2404" s="78">
        <v>8</v>
      </c>
      <c r="I2404" s="78">
        <v>24</v>
      </c>
      <c r="J2404" s="78">
        <v>13</v>
      </c>
      <c r="K2404" s="78">
        <v>39</v>
      </c>
      <c r="L2404" s="78">
        <v>27</v>
      </c>
      <c r="M2404" s="78">
        <v>81</v>
      </c>
      <c r="N2404" s="78">
        <v>12</v>
      </c>
      <c r="O2404" s="78">
        <v>36</v>
      </c>
      <c r="P2404" s="78">
        <v>11</v>
      </c>
      <c r="Q2404" s="78">
        <v>33</v>
      </c>
      <c r="R2404" s="79">
        <v>0.15492957746478872</v>
      </c>
      <c r="S2404" s="79">
        <v>0.15492957746478872</v>
      </c>
      <c r="T2404" s="78" t="str">
        <f>VLOOKUP(Table5[[#This Row],[ODS Code]],Lookup!A:D,4,FALSE)</f>
        <v>West London</v>
      </c>
      <c r="U2404" s="78" t="str">
        <f>VLOOKUP(Table5[[#This Row],[ODS Code]],Lookup!A:E,3,FALSE)</f>
        <v>West-Hill Health</v>
      </c>
      <c r="V2404" s="78" t="str">
        <f>VLOOKUP(Table5[[#This Row],[ODS Code]],Lookup!A:F,2,FALSE)</f>
        <v>The Portland Road Practice</v>
      </c>
      <c r="W2404" s="78" t="str">
        <f>VLOOKUP(Table5[[#This Row],[ODS Code]],Lookup!A:G,5,FALSE)</f>
        <v>E87029</v>
      </c>
    </row>
    <row r="2405" spans="1:23" x14ac:dyDescent="0.35">
      <c r="A2405" s="80">
        <v>45566</v>
      </c>
      <c r="B2405" t="s">
        <v>247</v>
      </c>
      <c r="C2405" t="s">
        <v>246</v>
      </c>
      <c r="D2405" t="s">
        <v>1188</v>
      </c>
      <c r="E2405" t="s">
        <v>854</v>
      </c>
      <c r="F2405" s="78">
        <v>0</v>
      </c>
      <c r="G2405" s="78">
        <v>0</v>
      </c>
      <c r="H2405" s="78">
        <v>0</v>
      </c>
      <c r="I2405" s="78">
        <v>0</v>
      </c>
      <c r="J2405" s="78">
        <v>0</v>
      </c>
      <c r="K2405" s="78">
        <v>0</v>
      </c>
      <c r="L2405" s="78">
        <v>0</v>
      </c>
      <c r="M2405" s="78">
        <v>0</v>
      </c>
      <c r="N2405" s="78">
        <v>0</v>
      </c>
      <c r="O2405" s="78">
        <v>0</v>
      </c>
      <c r="P2405" s="78">
        <v>0</v>
      </c>
      <c r="Q2405" s="78">
        <v>0</v>
      </c>
      <c r="R2405" s="79">
        <v>0</v>
      </c>
      <c r="S2405" s="79">
        <v>0</v>
      </c>
      <c r="T2405" s="78" t="str">
        <f>VLOOKUP(Table5[[#This Row],[ODS Code]],Lookup!A:D,4,FALSE)</f>
        <v>West London</v>
      </c>
      <c r="U2405" s="78" t="str">
        <f>VLOOKUP(Table5[[#This Row],[ODS Code]],Lookup!A:E,3,FALSE)</f>
        <v>West-Hill Health</v>
      </c>
      <c r="V2405" s="78" t="str">
        <f>VLOOKUP(Table5[[#This Row],[ODS Code]],Lookup!A:F,2,FALSE)</f>
        <v>Portobello Medical Centre</v>
      </c>
      <c r="W2405" s="78" t="str">
        <f>VLOOKUP(Table5[[#This Row],[ODS Code]],Lookup!A:G,5,FALSE)</f>
        <v>Y00200</v>
      </c>
    </row>
    <row r="2406" spans="1:23" x14ac:dyDescent="0.35">
      <c r="A2406" s="80">
        <v>45566</v>
      </c>
      <c r="B2406" t="s">
        <v>329</v>
      </c>
      <c r="C2406" t="s">
        <v>328</v>
      </c>
      <c r="D2406" t="s">
        <v>1188</v>
      </c>
      <c r="E2406" t="s">
        <v>854</v>
      </c>
      <c r="F2406" s="78">
        <v>1174</v>
      </c>
      <c r="G2406" s="78">
        <v>2348</v>
      </c>
      <c r="H2406" s="78">
        <v>58</v>
      </c>
      <c r="I2406" s="78">
        <v>116</v>
      </c>
      <c r="J2406" s="78">
        <v>806</v>
      </c>
      <c r="K2406" s="78">
        <v>1612</v>
      </c>
      <c r="L2406" s="78">
        <v>131</v>
      </c>
      <c r="M2406" s="78">
        <v>262</v>
      </c>
      <c r="N2406" s="78">
        <v>106</v>
      </c>
      <c r="O2406" s="78">
        <v>212</v>
      </c>
      <c r="P2406" s="78">
        <v>73</v>
      </c>
      <c r="Q2406" s="78">
        <v>146</v>
      </c>
      <c r="R2406" s="79">
        <v>6.2180579216354344E-2</v>
      </c>
      <c r="S2406" s="79">
        <v>6.2180579216354344E-2</v>
      </c>
      <c r="T2406" s="78" t="str">
        <f>VLOOKUP(Table5[[#This Row],[ODS Code]],Lookup!A:D,4,FALSE)</f>
        <v>West London</v>
      </c>
      <c r="U2406" s="78" t="str">
        <f>VLOOKUP(Table5[[#This Row],[ODS Code]],Lookup!A:E,3,FALSE)</f>
        <v>West-Hill Health</v>
      </c>
      <c r="V2406" s="78" t="str">
        <f>VLOOKUP(Table5[[#This Row],[ODS Code]],Lookup!A:F,2,FALSE)</f>
        <v>The Garway Medical Practice</v>
      </c>
      <c r="W2406" s="78" t="str">
        <f>VLOOKUP(Table5[[#This Row],[ODS Code]],Lookup!A:G,5,FALSE)</f>
        <v>E87009</v>
      </c>
    </row>
    <row r="2407" spans="1:23" x14ac:dyDescent="0.35">
      <c r="A2407" s="80">
        <v>45566</v>
      </c>
      <c r="B2407" t="s">
        <v>333</v>
      </c>
      <c r="C2407" t="s">
        <v>1051</v>
      </c>
      <c r="D2407" t="s">
        <v>1188</v>
      </c>
      <c r="E2407" t="s">
        <v>854</v>
      </c>
      <c r="F2407" s="78">
        <v>177</v>
      </c>
      <c r="G2407" s="78">
        <v>708</v>
      </c>
      <c r="H2407" s="78">
        <v>20</v>
      </c>
      <c r="I2407" s="78">
        <v>80</v>
      </c>
      <c r="J2407" s="78">
        <v>77</v>
      </c>
      <c r="K2407" s="78">
        <v>308</v>
      </c>
      <c r="L2407" s="78">
        <v>48</v>
      </c>
      <c r="M2407" s="78">
        <v>192</v>
      </c>
      <c r="N2407" s="78">
        <v>18</v>
      </c>
      <c r="O2407" s="78">
        <v>72</v>
      </c>
      <c r="P2407" s="78">
        <v>14</v>
      </c>
      <c r="Q2407" s="78">
        <v>56</v>
      </c>
      <c r="R2407" s="79">
        <v>7.909604519774012E-2</v>
      </c>
      <c r="S2407" s="79">
        <v>7.909604519774012E-2</v>
      </c>
      <c r="T2407" s="78" t="str">
        <f>VLOOKUP(Table5[[#This Row],[ODS Code]],Lookup!A:D,4,FALSE)</f>
        <v>West London</v>
      </c>
      <c r="U2407" s="78" t="str">
        <f>VLOOKUP(Table5[[#This Row],[ODS Code]],Lookup!A:E,3,FALSE)</f>
        <v>West-Hill Health</v>
      </c>
      <c r="V2407" s="78" t="str">
        <f>VLOOKUP(Table5[[#This Row],[ODS Code]],Lookup!A:F,2,FALSE)</f>
        <v>The Golborne Medical Centre (Ramasamy)</v>
      </c>
      <c r="W2407" s="78" t="str">
        <f>VLOOKUP(Table5[[#This Row],[ODS Code]],Lookup!A:G,5,FALSE)</f>
        <v>E87024</v>
      </c>
    </row>
    <row r="2408" spans="1:23" x14ac:dyDescent="0.35">
      <c r="A2408" s="80">
        <v>45566</v>
      </c>
      <c r="B2408" t="s">
        <v>354</v>
      </c>
      <c r="C2408" t="s">
        <v>353</v>
      </c>
      <c r="D2408" t="s">
        <v>1188</v>
      </c>
      <c r="E2408" t="s">
        <v>854</v>
      </c>
      <c r="F2408" s="78">
        <v>0</v>
      </c>
      <c r="G2408" s="78">
        <v>0</v>
      </c>
      <c r="H2408" s="78">
        <v>0</v>
      </c>
      <c r="I2408" s="78">
        <v>0</v>
      </c>
      <c r="J2408" s="78">
        <v>0</v>
      </c>
      <c r="K2408" s="78">
        <v>0</v>
      </c>
      <c r="L2408" s="78">
        <v>0</v>
      </c>
      <c r="M2408" s="78">
        <v>0</v>
      </c>
      <c r="N2408" s="78">
        <v>0</v>
      </c>
      <c r="O2408" s="78">
        <v>0</v>
      </c>
      <c r="P2408" s="78">
        <v>0</v>
      </c>
      <c r="Q2408" s="78">
        <v>0</v>
      </c>
      <c r="R2408" s="79">
        <v>0</v>
      </c>
      <c r="S2408" s="79">
        <v>0</v>
      </c>
      <c r="T2408" s="78" t="str">
        <f>VLOOKUP(Table5[[#This Row],[ODS Code]],Lookup!A:D,4,FALSE)</f>
        <v>West London</v>
      </c>
      <c r="U2408" s="78" t="str">
        <f>VLOOKUP(Table5[[#This Row],[ODS Code]],Lookup!A:E,3,FALSE)</f>
        <v>West-Hill Health</v>
      </c>
      <c r="V2408" s="78" t="str">
        <f>VLOOKUP(Table5[[#This Row],[ODS Code]],Lookup!A:F,2,FALSE)</f>
        <v>The Pembridge Villas Surgery</v>
      </c>
      <c r="W2408" s="78" t="str">
        <f>VLOOKUP(Table5[[#This Row],[ODS Code]],Lookup!A:G,5,FALSE)</f>
        <v>E87061</v>
      </c>
    </row>
    <row r="2409" spans="1:23" x14ac:dyDescent="0.35">
      <c r="A2409" s="80">
        <v>45566</v>
      </c>
      <c r="B2409" t="s">
        <v>400</v>
      </c>
      <c r="C2409" t="s">
        <v>399</v>
      </c>
      <c r="D2409" t="s">
        <v>1188</v>
      </c>
      <c r="E2409" t="s">
        <v>854</v>
      </c>
      <c r="F2409" s="78">
        <v>0</v>
      </c>
      <c r="G2409" s="78">
        <v>0</v>
      </c>
      <c r="H2409" s="78">
        <v>0</v>
      </c>
      <c r="I2409" s="78">
        <v>0</v>
      </c>
      <c r="J2409" s="78">
        <v>0</v>
      </c>
      <c r="K2409" s="78">
        <v>0</v>
      </c>
      <c r="L2409" s="78">
        <v>0</v>
      </c>
      <c r="M2409" s="78">
        <v>0</v>
      </c>
      <c r="N2409" s="78">
        <v>0</v>
      </c>
      <c r="O2409" s="78">
        <v>0</v>
      </c>
      <c r="P2409" s="78">
        <v>0</v>
      </c>
      <c r="Q2409" s="78">
        <v>0</v>
      </c>
      <c r="R2409" s="79">
        <v>0</v>
      </c>
      <c r="S2409" s="79">
        <v>0</v>
      </c>
      <c r="T2409" s="78" t="str">
        <f>VLOOKUP(Table5[[#This Row],[ODS Code]],Lookup!A:D,4,FALSE)</f>
        <v>West London</v>
      </c>
      <c r="U2409" s="78" t="str">
        <f>VLOOKUP(Table5[[#This Row],[ODS Code]],Lookup!A:E,3,FALSE)</f>
        <v>West-Hill Health</v>
      </c>
      <c r="V2409" s="78" t="str">
        <f>VLOOKUP(Table5[[#This Row],[ODS Code]],Lookup!A:F,2,FALSE)</f>
        <v>Westbourne Grove Medical Centre</v>
      </c>
      <c r="W2409" s="78" t="str">
        <f>VLOOKUP(Table5[[#This Row],[ODS Code]],Lookup!A:G,5,FALSE)</f>
        <v>E87007</v>
      </c>
    </row>
  </sheetData>
  <hyperlinks>
    <hyperlink ref="Y1" r:id="rId1" display="https://app.powerbi.com/groups/me/reports/f22045f5-0694-48a7-bb2b-3a643845188e/ReportSection543593c9d35d6a03e8ba?ctid=2e902142-66ac-41e7-905c-d550a763e5b9&amp;experience=power-bi&amp;bookmarkGuid=Bookmark650063424711e1e0e2a8"/>
  </hyperlinks>
  <pageMargins left="0.7" right="0.7" top="0.75" bottom="0.75" header="0.3" footer="0.3"/>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40"/>
  <sheetViews>
    <sheetView zoomScale="60" zoomScaleNormal="60" workbookViewId="0"/>
  </sheetViews>
  <sheetFormatPr defaultColWidth="8.81640625" defaultRowHeight="14.5" x14ac:dyDescent="0.35"/>
  <cols>
    <col min="1" max="1" width="18.453125" bestFit="1" customWidth="1"/>
    <col min="2" max="2" width="26.54296875" customWidth="1"/>
    <col min="3" max="4" width="20.81640625" customWidth="1"/>
    <col min="5" max="5" width="87" customWidth="1"/>
    <col min="6" max="6" width="20.54296875" customWidth="1"/>
    <col min="7" max="7" width="42.26953125" customWidth="1"/>
  </cols>
  <sheetData>
    <row r="2" spans="1:22" x14ac:dyDescent="0.35">
      <c r="B2" s="34" t="s">
        <v>416</v>
      </c>
      <c r="C2" s="1" t="s">
        <v>776</v>
      </c>
      <c r="V2" s="52"/>
    </row>
    <row r="3" spans="1:22" x14ac:dyDescent="0.35">
      <c r="B3" s="34" t="s">
        <v>415</v>
      </c>
      <c r="C3" s="1" t="s">
        <v>776</v>
      </c>
      <c r="V3" s="52"/>
    </row>
    <row r="4" spans="1:22" x14ac:dyDescent="0.35">
      <c r="B4" s="34" t="s">
        <v>414</v>
      </c>
      <c r="C4" s="1" t="s">
        <v>776</v>
      </c>
      <c r="V4" s="52"/>
    </row>
    <row r="5" spans="1:22" x14ac:dyDescent="0.35">
      <c r="V5" s="52"/>
    </row>
    <row r="6" spans="1:22" ht="31.15" customHeight="1" x14ac:dyDescent="0.35">
      <c r="A6" s="2"/>
      <c r="B6" s="34" t="s">
        <v>754</v>
      </c>
      <c r="C6" s="1" t="s">
        <v>755</v>
      </c>
      <c r="D6" s="1" t="s">
        <v>799</v>
      </c>
      <c r="E6" s="1" t="s">
        <v>806</v>
      </c>
      <c r="F6" s="1" t="s">
        <v>805</v>
      </c>
      <c r="G6" s="1" t="s">
        <v>800</v>
      </c>
    </row>
    <row r="7" spans="1:22" x14ac:dyDescent="0.35">
      <c r="A7" s="2"/>
      <c r="B7" s="35" t="s">
        <v>756</v>
      </c>
      <c r="C7" s="1">
        <v>102183.82949999996</v>
      </c>
      <c r="D7" s="1">
        <v>106593.3369999999</v>
      </c>
      <c r="E7" s="1">
        <v>1171599.4899448829</v>
      </c>
      <c r="F7" s="1">
        <v>1171599.4899448829</v>
      </c>
      <c r="G7" s="1" t="e">
        <v>#N/A</v>
      </c>
      <c r="H7" s="1"/>
    </row>
    <row r="8" spans="1:22" x14ac:dyDescent="0.35">
      <c r="A8" s="2"/>
      <c r="B8" s="35" t="s">
        <v>757</v>
      </c>
      <c r="C8" s="1">
        <v>210506.76939999993</v>
      </c>
      <c r="D8" s="1">
        <v>199294.26539999986</v>
      </c>
      <c r="E8" s="1">
        <v>1166709.3357657432</v>
      </c>
      <c r="F8" s="1">
        <v>1166709.3357657432</v>
      </c>
      <c r="G8" s="1" t="e">
        <v>#N/A</v>
      </c>
      <c r="H8" s="1"/>
    </row>
    <row r="9" spans="1:22" x14ac:dyDescent="0.35">
      <c r="A9" s="2"/>
      <c r="B9" s="35" t="s">
        <v>758</v>
      </c>
      <c r="C9" s="1">
        <v>316489.94379999989</v>
      </c>
      <c r="D9" s="1">
        <v>296491.91049999988</v>
      </c>
      <c r="E9" s="1">
        <v>1166709.3357657432</v>
      </c>
      <c r="F9" s="1">
        <v>1166709.3357657432</v>
      </c>
      <c r="G9" s="1" t="e">
        <v>#N/A</v>
      </c>
      <c r="H9" s="1"/>
    </row>
    <row r="10" spans="1:22" x14ac:dyDescent="0.35">
      <c r="A10" s="2"/>
      <c r="B10" s="35" t="s">
        <v>759</v>
      </c>
      <c r="C10" s="1">
        <v>408264.90069999988</v>
      </c>
      <c r="D10" s="1">
        <v>395364.67579999974</v>
      </c>
      <c r="E10" s="1">
        <v>1166709.3357657432</v>
      </c>
      <c r="F10" s="1">
        <v>1166709.3357657432</v>
      </c>
      <c r="G10" s="1" t="e">
        <v>#N/A</v>
      </c>
      <c r="H10" s="1"/>
    </row>
    <row r="11" spans="1:22" x14ac:dyDescent="0.35">
      <c r="A11" s="2"/>
      <c r="B11" s="35" t="s">
        <v>760</v>
      </c>
      <c r="C11" s="1">
        <v>502350.78029999987</v>
      </c>
      <c r="D11" s="1">
        <v>489919.43099999963</v>
      </c>
      <c r="E11" s="1">
        <v>1171599.4899448829</v>
      </c>
      <c r="F11" s="1">
        <v>1171599.4899448829</v>
      </c>
      <c r="G11" s="1" t="e">
        <v>#N/A</v>
      </c>
      <c r="H11" s="1"/>
    </row>
    <row r="12" spans="1:22" x14ac:dyDescent="0.35">
      <c r="A12" s="2"/>
      <c r="B12" s="35" t="s">
        <v>761</v>
      </c>
      <c r="C12" s="1">
        <v>637584.10999999987</v>
      </c>
      <c r="D12" s="1">
        <v>627189.03799999959</v>
      </c>
      <c r="E12" s="1">
        <v>1162429.2025096724</v>
      </c>
      <c r="F12" s="1">
        <v>1162429.2025096724</v>
      </c>
      <c r="G12" s="1" t="e">
        <v>#N/A</v>
      </c>
      <c r="H12" s="1"/>
    </row>
    <row r="13" spans="1:22" x14ac:dyDescent="0.35">
      <c r="A13" s="2"/>
      <c r="B13" s="35" t="s">
        <v>762</v>
      </c>
      <c r="C13" s="1">
        <v>781130.24569999974</v>
      </c>
      <c r="D13" s="1">
        <v>729081.06449999963</v>
      </c>
      <c r="E13" s="1">
        <v>1166709.3357657432</v>
      </c>
      <c r="F13" s="1">
        <v>1166709.3357657432</v>
      </c>
      <c r="G13" s="1" t="e">
        <v>#N/A</v>
      </c>
      <c r="H13" s="1"/>
    </row>
    <row r="14" spans="1:22" x14ac:dyDescent="0.35">
      <c r="A14" s="2"/>
      <c r="B14" s="35" t="s">
        <v>763</v>
      </c>
      <c r="C14" s="1">
        <v>893784.28269999975</v>
      </c>
      <c r="D14" s="1" t="e">
        <v>#N/A</v>
      </c>
      <c r="E14" s="1">
        <v>1171598.9716535064</v>
      </c>
      <c r="F14" s="1">
        <v>1171598.9716535064</v>
      </c>
      <c r="G14" s="1" t="e">
        <v>#N/A</v>
      </c>
      <c r="H14" s="1"/>
      <c r="I14" s="1"/>
      <c r="J14" s="1"/>
    </row>
    <row r="15" spans="1:22" x14ac:dyDescent="0.35">
      <c r="A15" s="2"/>
      <c r="B15" s="35" t="s">
        <v>764</v>
      </c>
      <c r="C15" s="1">
        <v>981546.86769999983</v>
      </c>
      <c r="D15" s="1" t="e">
        <v>#N/A</v>
      </c>
      <c r="E15" s="1">
        <v>1163598.4122431385</v>
      </c>
      <c r="F15" s="1">
        <v>1163598.4122431385</v>
      </c>
      <c r="G15" s="1" t="e">
        <v>#N/A</v>
      </c>
      <c r="H15" s="1"/>
      <c r="I15" s="1"/>
    </row>
    <row r="16" spans="1:22" x14ac:dyDescent="0.35">
      <c r="A16" s="2"/>
      <c r="B16" s="35" t="s">
        <v>765</v>
      </c>
      <c r="C16" s="1">
        <v>1091145.7870999998</v>
      </c>
      <c r="D16" s="1" t="e">
        <v>#N/A</v>
      </c>
      <c r="E16" s="1">
        <v>1165539.0894495239</v>
      </c>
      <c r="F16" s="1">
        <v>1165539.0894495239</v>
      </c>
      <c r="G16" s="1" t="e">
        <v>#N/A</v>
      </c>
      <c r="H16" s="1"/>
    </row>
    <row r="17" spans="1:8" x14ac:dyDescent="0.35">
      <c r="A17" s="2"/>
      <c r="B17" s="35" t="s">
        <v>766</v>
      </c>
      <c r="C17" s="1">
        <v>1188775.4675999999</v>
      </c>
      <c r="D17" s="1" t="e">
        <v>#N/A</v>
      </c>
      <c r="E17" s="1">
        <v>1163598.4122431385</v>
      </c>
      <c r="F17" s="1">
        <v>1163598.4122431385</v>
      </c>
      <c r="G17" s="1" t="e">
        <v>#N/A</v>
      </c>
      <c r="H17" s="1"/>
    </row>
    <row r="18" spans="1:8" x14ac:dyDescent="0.35">
      <c r="A18" s="2"/>
      <c r="B18" s="35" t="s">
        <v>767</v>
      </c>
      <c r="C18" s="1">
        <v>1297855.3363999999</v>
      </c>
      <c r="D18" s="1" t="e">
        <v>#N/A</v>
      </c>
      <c r="E18" s="1">
        <v>1166708.8174743666</v>
      </c>
      <c r="F18" s="1">
        <v>1166708.8174743666</v>
      </c>
      <c r="G18" s="1" t="e">
        <v>#N/A</v>
      </c>
      <c r="H18" s="1"/>
    </row>
    <row r="19" spans="1:8" x14ac:dyDescent="0.35">
      <c r="B19" s="35" t="s">
        <v>768</v>
      </c>
      <c r="C19" s="1"/>
      <c r="D19" s="1"/>
      <c r="E19" s="1">
        <v>14003509.228526087</v>
      </c>
      <c r="F19" s="1">
        <v>14003509.228526087</v>
      </c>
      <c r="G19" s="1" t="e">
        <v>#N/A</v>
      </c>
      <c r="H19" s="1"/>
    </row>
    <row r="24" spans="1:8" x14ac:dyDescent="0.35">
      <c r="E24" s="1"/>
    </row>
    <row r="28" spans="1:8" x14ac:dyDescent="0.35">
      <c r="A28" s="2"/>
      <c r="B28" s="1"/>
      <c r="C28" s="1"/>
      <c r="D28" s="1"/>
      <c r="E28" s="1"/>
      <c r="F28" s="1"/>
    </row>
    <row r="29" spans="1:8" x14ac:dyDescent="0.35">
      <c r="A29" s="2"/>
      <c r="B29" s="1"/>
      <c r="C29" s="1"/>
      <c r="D29" s="1"/>
      <c r="E29" s="1"/>
      <c r="F29" s="1"/>
    </row>
    <row r="30" spans="1:8" x14ac:dyDescent="0.35">
      <c r="A30" s="2"/>
      <c r="B30" s="1"/>
      <c r="C30" s="1"/>
      <c r="D30" s="1"/>
      <c r="E30" s="1"/>
      <c r="F30" s="1"/>
    </row>
    <row r="31" spans="1:8" x14ac:dyDescent="0.35">
      <c r="A31" s="2"/>
      <c r="B31" s="1"/>
      <c r="C31" s="1"/>
      <c r="D31" s="1"/>
      <c r="E31" s="1"/>
      <c r="F31" s="1"/>
    </row>
    <row r="32" spans="1:8" x14ac:dyDescent="0.35">
      <c r="A32" s="2"/>
      <c r="B32" s="1"/>
      <c r="C32" s="1"/>
      <c r="D32" s="1"/>
      <c r="E32" s="1"/>
      <c r="F32" s="1"/>
    </row>
    <row r="33" spans="1:6" x14ac:dyDescent="0.35">
      <c r="A33" s="2"/>
      <c r="B33" s="1"/>
      <c r="C33" s="1"/>
      <c r="D33" s="1"/>
      <c r="E33" s="1"/>
      <c r="F33" s="1"/>
    </row>
    <row r="34" spans="1:6" x14ac:dyDescent="0.35">
      <c r="A34" s="2"/>
      <c r="B34" s="1"/>
      <c r="C34" s="1"/>
      <c r="D34" s="1"/>
      <c r="E34" s="1"/>
      <c r="F34" s="1"/>
    </row>
    <row r="35" spans="1:6" x14ac:dyDescent="0.35">
      <c r="A35" s="2"/>
      <c r="B35" s="1"/>
      <c r="C35" s="1"/>
      <c r="D35" s="1"/>
      <c r="E35" s="1"/>
      <c r="F35" s="1"/>
    </row>
    <row r="36" spans="1:6" x14ac:dyDescent="0.35">
      <c r="A36" s="2"/>
      <c r="B36" s="1"/>
      <c r="C36" s="1"/>
      <c r="D36" s="1"/>
      <c r="E36" s="1"/>
      <c r="F36" s="1"/>
    </row>
    <row r="37" spans="1:6" x14ac:dyDescent="0.35">
      <c r="A37" s="2"/>
      <c r="B37" s="1"/>
      <c r="C37" s="1"/>
      <c r="D37" s="1"/>
      <c r="E37" s="1"/>
      <c r="F37" s="1"/>
    </row>
    <row r="38" spans="1:6" x14ac:dyDescent="0.35">
      <c r="A38" s="2"/>
      <c r="B38" s="1"/>
      <c r="C38" s="1"/>
      <c r="D38" s="1"/>
      <c r="E38" s="1"/>
      <c r="F38" s="1"/>
    </row>
    <row r="39" spans="1:6" x14ac:dyDescent="0.35">
      <c r="A39" s="2"/>
      <c r="B39" s="1"/>
      <c r="C39" s="1"/>
      <c r="D39" s="1"/>
      <c r="E39" s="1"/>
      <c r="F39" s="1"/>
    </row>
    <row r="40" spans="1:6" x14ac:dyDescent="0.35">
      <c r="A40" s="2"/>
      <c r="B40" s="1"/>
      <c r="C40" s="1"/>
      <c r="D40" s="1"/>
      <c r="E40" s="1"/>
      <c r="F40" s="1"/>
    </row>
  </sheetData>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01335AF99E7749B3DE2B2F4A6BB288" ma:contentTypeVersion="14" ma:contentTypeDescription="Create a new document." ma:contentTypeScope="" ma:versionID="554e7efff2e456eda20b0dc82a802e77">
  <xsd:schema xmlns:xsd="http://www.w3.org/2001/XMLSchema" xmlns:xs="http://www.w3.org/2001/XMLSchema" xmlns:p="http://schemas.microsoft.com/office/2006/metadata/properties" xmlns:ns1="http://schemas.microsoft.com/sharepoint/v3" xmlns:ns2="c933ca9a-8414-4eb5-91e0-37e09e578ab2" xmlns:ns3="08e1e787-dd93-4a65-8479-1710123d1226" targetNamespace="http://schemas.microsoft.com/office/2006/metadata/properties" ma:root="true" ma:fieldsID="8b72e938544a44b1f7510c0fc9ff5768" ns1:_="" ns2:_="" ns3:_="">
    <xsd:import namespace="http://schemas.microsoft.com/sharepoint/v3"/>
    <xsd:import namespace="c933ca9a-8414-4eb5-91e0-37e09e578ab2"/>
    <xsd:import namespace="08e1e787-dd93-4a65-8479-1710123d122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FinancialMonth" minOccurs="0"/>
                <xsd:element ref="ns3:FinancialYear" minOccurs="0"/>
                <xsd:element ref="ns3:ReportDescription" minOccurs="0"/>
                <xsd:element ref="ns3:Provider"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33ca9a-8414-4eb5-91e0-37e09e578ab2" elementFormDefault="qualified">
    <xsd:import namespace="http://schemas.microsoft.com/office/2006/documentManagement/types"/>
    <xsd:import namespace="http://schemas.microsoft.com/office/infopath/2007/PartnerControls"/>
    <xsd:element name="SharedWithUsers" ma:index="8"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8e1e787-dd93-4a65-8479-1710123d122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FinancialMonth" ma:index="14" nillable="true" ma:displayName="Financial Month" ma:format="Dropdown" ma:internalName="FinancialMonth">
      <xsd:simpleType>
        <xsd:restriction base="dms:Text">
          <xsd:maxLength value="255"/>
        </xsd:restriction>
      </xsd:simpleType>
    </xsd:element>
    <xsd:element name="FinancialYear" ma:index="15" nillable="true" ma:displayName="Financial Year" ma:description="2022-23" ma:format="Dropdown" ma:internalName="FinancialYear">
      <xsd:simpleType>
        <xsd:restriction base="dms:Text">
          <xsd:maxLength value="255"/>
        </xsd:restriction>
      </xsd:simpleType>
    </xsd:element>
    <xsd:element name="ReportDescription" ma:index="16" nillable="true" ma:displayName="Report Description" ma:description="Enhanced Services Dashboard for NWL Services" ma:format="Dropdown" ma:internalName="ReportDescription">
      <xsd:simpleType>
        <xsd:restriction base="dms:Text">
          <xsd:maxLength value="255"/>
        </xsd:restriction>
      </xsd:simpleType>
    </xsd:element>
    <xsd:element name="Provider" ma:index="17" nillable="true" ma:displayName="Provider" ma:format="Dropdown" ma:internalName="Provider">
      <xsd:simpleType>
        <xsd:restriction base="dms:Text">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Provider xmlns="08e1e787-dd93-4a65-8479-1710123d1226" xsi:nil="true"/>
    <ReportDescription xmlns="08e1e787-dd93-4a65-8479-1710123d1226" xsi:nil="true"/>
    <_ip_UnifiedCompliancePolicyProperties xmlns="http://schemas.microsoft.com/sharepoint/v3" xsi:nil="true"/>
    <FinancialMonth xmlns="08e1e787-dd93-4a65-8479-1710123d1226" xsi:nil="true"/>
    <FinancialYear xmlns="08e1e787-dd93-4a65-8479-1710123d1226" xsi:nil="true"/>
  </documentManagement>
</p:properties>
</file>

<file path=customXml/item4.xml>��< ? x m l   v e r s i o n = " 1 . 0 "   e n c o d i n g = " u t f - 1 6 " ? > < D a t a M a s h u p   s q m i d = " 4 8 2 d 0 b 9 a - 0 b 2 6 - 4 4 8 9 - a 0 2 4 - 9 5 b 7 d 4 7 2 d 7 6 8 "   x m l n s = " h t t p : / / s c h e m a s . m i c r o s o f t . c o m / D a t a M a s h u p " > A A A A A P s D A A B Q S w M E F A A C A A g A T 3 t 0 W f Q K S n m q A A A A + g A A A B I A H A B D b 2 5 m a W c v U G F j a 2 F n Z S 5 4 b W w g o h g A K K A U A A A A A A A A A A A A A A A A A A A A A A A A A A A A h Y 9 L D o I w G I S v Q r q n L 4 M P 8 l M S X b i R x M T E u C W 1 Q i M U Q 4 v l b i 4 8 k l e Q R F F 3 L m f m W 3 z z u N 0 h 7 e s q u K r W 6 s Y k i G G K A m V k c 9 S m S F D n T u E c p Q K 2 u T z n h Q o G 2 N i 4 t 8 c E l c 5 d Y k K 8 9 9 h P c N M W h F P K y C H b 7 G S p 6 h x 9 Y P 0 f D r W x L j d S I Q H 7 l 4 z g e M p w x B Y c R 5 z z G Z B x g E y b L 8 Q H Z 0 y B / J S w 6 i r X t U o o E 6 6 X Q M Y I 5 P 1 D P A F Q S w M E F A A C A A g A T 3 t 0 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9 7 d F l + 1 G u 5 7 w A A A B o C A A A T A B w A R m 9 y b X V s Y X M v U 2 V j d G l v b j E u b S C i G A A o o B Q A A A A A A A A A A A A A A A A A A A A A A A A A A A D F k E 1 L w 0 A Q Q O + B / I c h H p q I F B r r S X q Q J v V i a X S l K i G E y e 5 I A t t d 3 A + 1 / 9 5 V c 4 g 3 w Y N z m G G G x z D z L H E 3 a A X s u y 4 u 4 y i O b I + G B G y 1 c r 0 8 w g o k u T i C E E x 7 w y l M 2 I u c F + i w Q 0 t p U u w q x s r k D J L r q i 3 Q 9 p 1 G I 0 J f 3 3 o y x 1 X C y p t y f Q + n J 6 l 8 z g A 2 d 7 s t 1 F O 2 m d e i 0 y H v H 9 o r z r 1 5 b 8 u y 3 T z l 5 / l y b 0 N d 5 h f t 6 6 I Z F 7 z 1 Z A g q g + F q T m s t C A Y L S j t Q X k o Y K V T i J / M J D A r S m V c o p e b o S M y y p M n i a F D T D 6 c a m D 8 c 0 P y T h s d R Q 3 h / v O O 3 E r 6 g P x j 4 A F B L A Q I t A B Q A A g A I A E 9 7 d F n 0 C k p 5 q g A A A P o A A A A S A A A A A A A A A A A A A A A A A A A A A A B D b 2 5 m a W c v U G F j a 2 F n Z S 5 4 b W x Q S w E C L Q A U A A I A C A B P e 3 R Z D 8 r p q 6 Q A A A D p A A A A E w A A A A A A A A A A A A A A A A D 2 A A A A W 0 N v b n R l b n R f V H l w Z X N d L n h t b F B L A Q I t A B Q A A g A I A E 9 7 d F l + 1 G u 5 7 w A A A B o C A A A T A A A A A A A A A A A A A A A A A O c B A A B G b 3 J t d W x h c y 9 T Z W N 0 a W 9 u M S 5 t U E s F B g A A A A A D A A M A w g A A A C M 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j o r A A A A A A A A G C s 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1 b W 1 h c n 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T d W 1 t Y X J 5 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O Y X Z p Z 2 F 0 a W 9 u U 3 R l c E 5 h b W U i I F Z h b H V l P S J z T m F 2 a W d h d G l v b i I g L z 4 8 R W 5 0 c n k g V H l w Z T 0 i R m l s b F R h c m d l d E 5 h b W V D d X N 0 b 2 1 p e m V k I i B W Y W x 1 Z T 0 i b D E i I C 8 + P E V u d H J 5 I F R 5 c G U 9 I l F 1 Z X J 5 S U Q i I F Z h b H V l P S J z Y z l l O G R i Y W M t M j R j M y 0 0 Z j Z j L W I w O D Q t Z T g x N T Q 1 O T B j Z D d i I i A v P j x F b n R y e S B U e X B l P S J G a W x s T G F z d F V w Z G F 0 Z W Q i I F Z h b H V l P S J k M j A y N C 0 x M S 0 y M F Q x N T o y N j o z M C 4 4 O T M 3 O D Q z W i I g L z 4 8 R W 5 0 c n k g V H l w Z T 0 i R m l s b E N v b H V t b l R 5 c G V z I i B W Y W x 1 Z T 0 i c 0 J n W U d C Z 1 l G Q l F V R k J R V U Z C U V V G Q l F J U E F n O E Z C U V V G I i A v P j x F b n R y e S B U e X B l P S J G a W x s R X J y b 3 J D b 3 V u d C I g V m F s d W U 9 I m w w I i A v P j x F b n R y e S B U e X B l P S J G a W x s Q 2 9 s d W 1 u T m F t Z X M i I F Z h b H V l P S J z W y Z x d W 9 0 O 0 h l Y W x 0 a E J v c m 9 1 Z 2 g m c X V v d D s s J n F 1 b 3 Q 7 U H J p b W F y e S B D Y X J l I E 5 l d H d v c m t z J n F 1 b 3 Q 7 L C Z x d W 9 0 O 1 B y Y W N 0 a W N l T m F t Z S Z x d W 9 0 O y w m c X V v d D t Q c m F j d G l j Z U N v Z G U m c X V v d D s s J n F 1 b 3 Q 7 T 0 R T I E N v Z G U m c X V v d D s s J n F 1 b 3 Q 7 U H J h Y 3 R p Y 2 U g T m 9 y b W F s a X N l Z C B X Z W l n a H R l Z C B M a X N 0 I F N p e m U m c X V v d D s s J n F 1 b 3 Q 7 R l k y M z I 0 X 0 F j Y 3 V y e F B s d X N f R n J h Z 2 1 l b n R z J n F 1 b 3 Q 7 L C Z x d W 9 0 O 0 Z Z M j M y N F 9 B Y 2 N 1 Y m 9 v a y 9 C b 2 9 r a W 5 n X 0 Z y Y W d t Z W 5 0 c y Z x d W 9 0 O y w m c X V v d D t G W T I z M j R f Q W N j d X J 4 U G x 1 c 1 9 D b 3 N 0 J n F 1 b 3 Q 7 L C Z x d W 9 0 O 0 Z Z M j M y N F 9 B Y 2 N 1 Y m 9 v a y 9 C b 2 9 r a W 5 n X 0 N v c 3 Q m c X V v d D s s J n F 1 b 3 Q 7 R l k y N D I 1 X 0 F j Y 3 V y e F B s d X N f R n J h Z 2 1 l b n R z J n F 1 b 3 Q 7 L C Z x d W 9 0 O 0 Z Z M j Q y N V 9 B Y 2 N 1 Y m 9 v a y 9 C b 2 9 r a W 5 n X 0 Z y Y W d t Z W 5 0 c y Z x d W 9 0 O y w m c X V v d D t G W T I 0 M j V f Q W N j d X J 4 U G x 1 c 1 9 D b 3 N 0 J n F 1 b 3 Q 7 L C Z x d W 9 0 O 0 Z Z M j Q y N V 9 B Y 2 N 1 Y m 9 v a y 9 C b 2 9 r a W 5 n X 0 N v c 3 Q m c X V v d D s s J n F 1 b 3 Q 7 R l k y N D I 1 X 0 F j Y 3 V y e F 9 G c m F n b W V u d H M m c X V v d D s s J n F 1 b 3 Q 7 R l k y N D I 1 X 0 F j Y 3 V y e E N v c 3 Q m c X V v d D s s J n F 1 b 3 Q 7 R l k y M z I 0 X 0 V F U 0 1 T J n F 1 b 3 Q 7 L C Z x d W 9 0 O 0 Z Z M j M y N F 9 F R V N N U 0 N v c 3 Q m c X V v d D s s J n F 1 b 3 Q 7 R l k y N D I 1 X 0 V F U 0 1 T J n F 1 b 3 Q 7 L C Z x d W 9 0 O 0 Z Z M j Q y N V 9 F R V N N U 0 N v c 3 Q m c X V v d D s s J n F 1 b 3 Q 7 R l k y M z I 0 X 1 N N U y Z x d W 9 0 O y w m c X V v d D t G W T I 0 M j V f U 0 1 T J n F 1 b 3 Q 7 L C Z x d W 9 0 O 0 Z Z M j M y N E N v c 3 Q m c X V v d D s s J n F 1 b 3 Q 7 R l k y N D I 1 Q 2 9 z d C Z x d W 9 0 O 1 0 i I C 8 + P E V u d H J 5 I F R 5 c G U 9 I k Z p b G x F c n J v c k N v Z G U i I F Z h b H V l P S J z V W 5 r b m 9 3 b i I g L z 4 8 R W 5 0 c n k g V H l w Z T 0 i R m l s b E N v d W 5 0 I i B W Y W x 1 Z T 0 i b D M 0 M C I g L z 4 8 R W 5 0 c n k g V H l w Z T 0 i R m l s b F N 0 Y X R 1 c y I g V m F s d W U 9 I n N D b 2 1 w b G V 0 Z S 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3 V t b W F y e S 9 T b 3 V y Y 2 U u e 0 h l Y W x 0 a E J v c m 9 1 Z 2 g s M H 0 m c X V v d D s s J n F 1 b 3 Q 7 U 2 V j d G l v b j E v U 3 V t b W F y e S 9 T b 3 V y Y 2 U u e 1 B y a W 1 h c n k g Q 2 F y Z S B O Z X R 3 b 3 J r c y w x f S Z x d W 9 0 O y w m c X V v d D t T Z W N 0 a W 9 u M S 9 T d W 1 t Y X J 5 L 1 N v d X J j Z S 5 7 U H J h Y 3 R p Y 2 V O Y W 1 l L D J 9 J n F 1 b 3 Q 7 L C Z x d W 9 0 O 1 N l Y 3 R p b 2 4 x L 1 N 1 b W 1 h c n k v U 2 9 1 c m N l L n t Q c m F j d G l j Z U N v Z G U s M 3 0 m c X V v d D s s J n F 1 b 3 Q 7 U 2 V j d G l v b j E v U 3 V t b W F y e S 9 T b 3 V y Y 2 U u e 0 9 E U y B D b 2 R l L D R 9 J n F 1 b 3 Q 7 L C Z x d W 9 0 O 1 N l Y 3 R p b 2 4 x L 1 N 1 b W 1 h c n k v U 2 9 1 c m N l L n t Q c m F j d G l j Z S B O b 3 J t Y W x p c 2 V k I F d l a W d o d G V k I E x p c 3 Q g U 2 l 6 Z S w 1 f S Z x d W 9 0 O y w m c X V v d D t T Z W N 0 a W 9 u M S 9 T d W 1 t Y X J 5 L 1 N v d X J j Z S 5 7 R l k y M z I 0 X 0 F j Y 3 V y e F B s d X N f R n J h Z 2 1 l b n R z L D Z 9 J n F 1 b 3 Q 7 L C Z x d W 9 0 O 1 N l Y 3 R p b 2 4 x L 1 N 1 b W 1 h c n k v U 2 9 1 c m N l L n t G W T I z M j R f Q W N j d W J v b 2 s v Q m 9 v a 2 l u Z 1 9 G c m F n b W V u d H M s N 3 0 m c X V v d D s s J n F 1 b 3 Q 7 U 2 V j d G l v b j E v U 3 V t b W F y e S 9 T b 3 V y Y 2 U u e 0 Z Z M j M y N F 9 B Y 2 N 1 c n h Q b H V z X 0 N v c 3 Q s O H 0 m c X V v d D s s J n F 1 b 3 Q 7 U 2 V j d G l v b j E v U 3 V t b W F y e S 9 T b 3 V y Y 2 U u e 0 Z Z M j M y N F 9 B Y 2 N 1 Y m 9 v a y 9 C b 2 9 r a W 5 n X 0 N v c 3 Q s O X 0 m c X V v d D s s J n F 1 b 3 Q 7 U 2 V j d G l v b j E v U 3 V t b W F y e S 9 T b 3 V y Y 2 U u e 0 Z Z M j Q y N V 9 B Y 2 N 1 c n h Q b H V z X 0 Z y Y W d t Z W 5 0 c y w x M H 0 m c X V v d D s s J n F 1 b 3 Q 7 U 2 V j d G l v b j E v U 3 V t b W F y e S 9 T b 3 V y Y 2 U u e 0 Z Z M j Q y N V 9 B Y 2 N 1 Y m 9 v a y 9 C b 2 9 r a W 5 n X 0 Z y Y W d t Z W 5 0 c y w x M X 0 m c X V v d D s s J n F 1 b 3 Q 7 U 2 V j d G l v b j E v U 3 V t b W F y e S 9 T b 3 V y Y 2 U u e 0 Z Z M j Q y N V 9 B Y 2 N 1 c n h Q b H V z X 0 N v c 3 Q s M T J 9 J n F 1 b 3 Q 7 L C Z x d W 9 0 O 1 N l Y 3 R p b 2 4 x L 1 N 1 b W 1 h c n k v U 2 9 1 c m N l L n t G W T I 0 M j V f Q W N j d W J v b 2 s v Q m 9 v a 2 l u Z 1 9 D b 3 N 0 L D E z f S Z x d W 9 0 O y w m c X V v d D t T Z W N 0 a W 9 u M S 9 T d W 1 t Y X J 5 L 1 N v d X J j Z S 5 7 R l k y N D I 1 X 0 F j Y 3 V y e F 9 G c m F n b W V u d H M s M T R 9 J n F 1 b 3 Q 7 L C Z x d W 9 0 O 1 N l Y 3 R p b 2 4 x L 1 N 1 b W 1 h c n k v U 2 9 1 c m N l L n t G W T I 0 M j V f Q W N j d X J 4 Q 2 9 z d C w x N X 0 m c X V v d D s s J n F 1 b 3 Q 7 U 2 V j d G l v b j E v U 3 V t b W F y e S 9 T b 3 V y Y 2 U u e 0 Z Z M j M y N F 9 F R V N N U y w x N n 0 m c X V v d D s s J n F 1 b 3 Q 7 U 2 V j d G l v b j E v U 3 V t b W F y e S 9 T b 3 V y Y 2 U u e 0 Z Z M j M y N F 9 F R V N N U 0 N v c 3 Q s M T d 9 J n F 1 b 3 Q 7 L C Z x d W 9 0 O 1 N l Y 3 R p b 2 4 x L 1 N 1 b W 1 h c n k v U 2 9 1 c m N l L n t G W T I 0 M j V f R U V T T V M s M T h 9 J n F 1 b 3 Q 7 L C Z x d W 9 0 O 1 N l Y 3 R p b 2 4 x L 1 N 1 b W 1 h c n k v U 2 9 1 c m N l L n t G W T I 0 M j V f R U V T T V N D b 3 N 0 L D E 5 f S Z x d W 9 0 O y w m c X V v d D t T Z W N 0 a W 9 u M S 9 T d W 1 t Y X J 5 L 1 N v d X J j Z S 5 7 R l k y M z I 0 X 1 N N U y w y M H 0 m c X V v d D s s J n F 1 b 3 Q 7 U 2 V j d G l v b j E v U 3 V t b W F y e S 9 T b 3 V y Y 2 U u e 0 Z Z M j Q y N V 9 T T V M s M j F 9 J n F 1 b 3 Q 7 L C Z x d W 9 0 O 1 N l Y 3 R p b 2 4 x L 1 N 1 b W 1 h c n k v U 2 9 1 c m N l L n t G W T I z M j R D b 3 N 0 L D I y f S Z x d W 9 0 O y w m c X V v d D t T Z W N 0 a W 9 u M S 9 T d W 1 t Y X J 5 L 1 N v d X J j Z S 5 7 R l k y N D I 1 Q 2 9 z d C w y M 3 0 m c X V v d D t d L C Z x d W 9 0 O 0 N v b H V t b k N v d W 5 0 J n F 1 b 3 Q 7 O j I 0 L C Z x d W 9 0 O 0 t l e U N v b H V t b k 5 h b W V z J n F 1 b 3 Q 7 O l t d L C Z x d W 9 0 O 0 N v b H V t b k l k Z W 5 0 a X R p Z X M m c X V v d D s 6 W y Z x d W 9 0 O 1 N l Y 3 R p b 2 4 x L 1 N 1 b W 1 h c n k v U 2 9 1 c m N l L n t I Z W F s d G h C b 3 J v d W d o L D B 9 J n F 1 b 3 Q 7 L C Z x d W 9 0 O 1 N l Y 3 R p b 2 4 x L 1 N 1 b W 1 h c n k v U 2 9 1 c m N l L n t Q c m l t Y X J 5 I E N h c m U g T m V 0 d 2 9 y a 3 M s M X 0 m c X V v d D s s J n F 1 b 3 Q 7 U 2 V j d G l v b j E v U 3 V t b W F y e S 9 T b 3 V y Y 2 U u e 1 B y Y W N 0 a W N l T m F t Z S w y f S Z x d W 9 0 O y w m c X V v d D t T Z W N 0 a W 9 u M S 9 T d W 1 t Y X J 5 L 1 N v d X J j Z S 5 7 U H J h Y 3 R p Y 2 V D b 2 R l L D N 9 J n F 1 b 3 Q 7 L C Z x d W 9 0 O 1 N l Y 3 R p b 2 4 x L 1 N 1 b W 1 h c n k v U 2 9 1 c m N l L n t P R F M g Q 2 9 k Z S w 0 f S Z x d W 9 0 O y w m c X V v d D t T Z W N 0 a W 9 u M S 9 T d W 1 t Y X J 5 L 1 N v d X J j Z S 5 7 U H J h Y 3 R p Y 2 U g T m 9 y b W F s a X N l Z C B X Z W l n a H R l Z C B M a X N 0 I F N p e m U s N X 0 m c X V v d D s s J n F 1 b 3 Q 7 U 2 V j d G l v b j E v U 3 V t b W F y e S 9 T b 3 V y Y 2 U u e 0 Z Z M j M y N F 9 B Y 2 N 1 c n h Q b H V z X 0 Z y Y W d t Z W 5 0 c y w 2 f S Z x d W 9 0 O y w m c X V v d D t T Z W N 0 a W 9 u M S 9 T d W 1 t Y X J 5 L 1 N v d X J j Z S 5 7 R l k y M z I 0 X 0 F j Y 3 V i b 2 9 r L 0 J v b 2 t p b m d f R n J h Z 2 1 l b n R z L D d 9 J n F 1 b 3 Q 7 L C Z x d W 9 0 O 1 N l Y 3 R p b 2 4 x L 1 N 1 b W 1 h c n k v U 2 9 1 c m N l L n t G W T I z M j R f Q W N j d X J 4 U G x 1 c 1 9 D b 3 N 0 L D h 9 J n F 1 b 3 Q 7 L C Z x d W 9 0 O 1 N l Y 3 R p b 2 4 x L 1 N 1 b W 1 h c n k v U 2 9 1 c m N l L n t G W T I z M j R f Q W N j d W J v b 2 s v Q m 9 v a 2 l u Z 1 9 D b 3 N 0 L D l 9 J n F 1 b 3 Q 7 L C Z x d W 9 0 O 1 N l Y 3 R p b 2 4 x L 1 N 1 b W 1 h c n k v U 2 9 1 c m N l L n t G W T I 0 M j V f Q W N j d X J 4 U G x 1 c 1 9 G c m F n b W V u d H M s M T B 9 J n F 1 b 3 Q 7 L C Z x d W 9 0 O 1 N l Y 3 R p b 2 4 x L 1 N 1 b W 1 h c n k v U 2 9 1 c m N l L n t G W T I 0 M j V f Q W N j d W J v b 2 s v Q m 9 v a 2 l u Z 1 9 G c m F n b W V u d H M s M T F 9 J n F 1 b 3 Q 7 L C Z x d W 9 0 O 1 N l Y 3 R p b 2 4 x L 1 N 1 b W 1 h c n k v U 2 9 1 c m N l L n t G W T I 0 M j V f Q W N j d X J 4 U G x 1 c 1 9 D b 3 N 0 L D E y f S Z x d W 9 0 O y w m c X V v d D t T Z W N 0 a W 9 u M S 9 T d W 1 t Y X J 5 L 1 N v d X J j Z S 5 7 R l k y N D I 1 X 0 F j Y 3 V i b 2 9 r L 0 J v b 2 t p b m d f Q 2 9 z d C w x M 3 0 m c X V v d D s s J n F 1 b 3 Q 7 U 2 V j d G l v b j E v U 3 V t b W F y e S 9 T b 3 V y Y 2 U u e 0 Z Z M j Q y N V 9 B Y 2 N 1 c n h f R n J h Z 2 1 l b n R z L D E 0 f S Z x d W 9 0 O y w m c X V v d D t T Z W N 0 a W 9 u M S 9 T d W 1 t Y X J 5 L 1 N v d X J j Z S 5 7 R l k y N D I 1 X 0 F j Y 3 V y e E N v c 3 Q s M T V 9 J n F 1 b 3 Q 7 L C Z x d W 9 0 O 1 N l Y 3 R p b 2 4 x L 1 N 1 b W 1 h c n k v U 2 9 1 c m N l L n t G W T I z M j R f R U V T T V M s M T Z 9 J n F 1 b 3 Q 7 L C Z x d W 9 0 O 1 N l Y 3 R p b 2 4 x L 1 N 1 b W 1 h c n k v U 2 9 1 c m N l L n t G W T I z M j R f R U V T T V N D b 3 N 0 L D E 3 f S Z x d W 9 0 O y w m c X V v d D t T Z W N 0 a W 9 u M S 9 T d W 1 t Y X J 5 L 1 N v d X J j Z S 5 7 R l k y N D I 1 X 0 V F U 0 1 T L D E 4 f S Z x d W 9 0 O y w m c X V v d D t T Z W N 0 a W 9 u M S 9 T d W 1 t Y X J 5 L 1 N v d X J j Z S 5 7 R l k y N D I 1 X 0 V F U 0 1 T Q 2 9 z d C w x O X 0 m c X V v d D s s J n F 1 b 3 Q 7 U 2 V j d G l v b j E v U 3 V t b W F y e S 9 T b 3 V y Y 2 U u e 0 Z Z M j M y N F 9 T T V M s M j B 9 J n F 1 b 3 Q 7 L C Z x d W 9 0 O 1 N l Y 3 R p b 2 4 x L 1 N 1 b W 1 h c n k v U 2 9 1 c m N l L n t G W T I 0 M j V f U 0 1 T L D I x f S Z x d W 9 0 O y w m c X V v d D t T Z W N 0 a W 9 u M S 9 T d W 1 t Y X J 5 L 1 N v d X J j Z S 5 7 R l k y M z I 0 Q 2 9 z d C w y M n 0 m c X V v d D s s J n F 1 b 3 Q 7 U 2 V j d G l v b j E v U 3 V t b W F y e S 9 T b 3 V y Y 2 U u e 0 Z Z M j Q y N U N v c 3 Q s M j N 9 J n F 1 b 3 Q 7 X S w m c X V v d D t S Z W x h d G l v b n N o a X B J b m Z v J n F 1 b 3 Q 7 O l t d f S I g L z 4 8 L 1 N 0 Y W J s Z U V u d H J p Z X M + P C 9 J d G V t P j x J d G V t P j x J d G V t T G 9 j Y X R p b 2 4 + P E l 0 Z W 1 U e X B l P k Z v c m 1 1 b G E 8 L 0 l 0 Z W 1 U e X B l P j x J d G V t U G F 0 a D 5 T Z W N 0 a W 9 u M S 9 T d W 1 t Y X J 5 L 1 N v d X J j Z T w v S X R l b V B h d G g + P C 9 J d G V t T G 9 j Y X R p b 2 4 + P F N 0 Y W J s Z U V u d H J p Z X M g L z 4 8 L 0 l 0 Z W 0 + P E l 0 Z W 0 + P E l 0 Z W 1 M b 2 N h d G l v b j 4 8 S X R l b V R 5 c G U + R m 9 y b X V s Y T w v S X R l b V R 5 c G U + P E l 0 Z W 1 Q Y X R o P l N l Y 3 R p b 2 4 x L 0 1 v b n R o b H 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N b 2 5 0 a G x 5 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O Y X Z p Z 2 F 0 a W 9 u U 3 R l c E 5 h b W U i I F Z h b H V l P S J z T m F 2 a W d h d G l v b i I g L z 4 8 R W 5 0 c n k g V H l w Z T 0 i U X V l c n l J R C I g V m F s d W U 9 I n M w M j F h N j l h Y i 1 i N m M 1 L T Q 0 Y j k t O D Y x Y y 0 y Z m Y z O D B k Y T M 5 O D Y i I C 8 + P E V u d H J 5 I F R 5 c G U 9 I k Z p b G x D b 2 x 1 b W 5 U e X B l c y I g V m F s d W U 9 I n N C Z 1 l H Q m d Z R 0 F n V U Z C U V V G Q l F V R k J R S V B B Z z h G Q l F V R i I g L z 4 8 R W 5 0 c n k g V H l w Z T 0 i R m l s b E V y c m 9 y Q 2 9 1 b n Q i I F Z h b H V l P S J s M C I g L z 4 8 R W 5 0 c n k g V H l w Z T 0 i R m l s b E V y c m 9 y Q 2 9 k Z S I g V m F s d W U 9 I n N V b m t u b 3 d u I i A v P j x F b n R y e S B U e X B l P S J G a W x s T G F z d F V w Z G F 0 Z W Q i I F Z h b H V l P S J k M j A y N C 0 x M S 0 y M F Q x N T o y N j o w N y 4 3 M z k 1 N z k 4 W i I g L z 4 8 R W 5 0 c n k g V H l w Z T 0 i R m l s b E N v d W 5 0 I i B W Y W x 1 Z T 0 i b D Q w N z U i I C 8 + P E V u d H J 5 I F R 5 c G U 9 I k Z p b G x D b 2 x 1 b W 5 O Y W 1 l c y I g V m F s d W U 9 I n N b J n F 1 b 3 Q 7 U H J h Y 3 R p Y 2 V O Y W 1 l J n F 1 b 3 Q 7 L C Z x d W 9 0 O 1 B y a W 1 h c n k g Q 2 F y Z S B O Z X R 3 b 3 J r c y Z x d W 9 0 O y w m c X V v d D t I Z W F s d G h C b 3 J v d W d o J n F 1 b 3 Q 7 L C Z x d W 9 0 O 1 B y Y W N 0 a W N l Q 2 9 k Z S Z x d W 9 0 O y w m c X V v d D t P R F M g Q 2 9 k Z S Z x d W 9 0 O y w m c X V v d D t t b 2 5 0 a C Z x d W 9 0 O y w m c X V v d D t t b 2 5 0 a F 9 J b m R l e C Z x d W 9 0 O y w m c X V v d D t Q c m F j d G l j Z S B O b 3 J t Y W x p c 2 V k I F d l a W d o d G V k I E x p c 3 Q g U 2 l 6 Z S Z x d W 9 0 O y w m c X V v d D t G W T I z M j R f Q W N j d X J 4 U G x 1 c 1 9 G c m F n b W V u d H M m c X V v d D s s J n F 1 b 3 Q 7 R l k y M z I 0 X 0 F j Y 3 V i b 2 9 r L 0 J v b 2 t p b m d f R n J h Z 2 1 l b n R z J n F 1 b 3 Q 7 L C Z x d W 9 0 O 0 Z Z M j M y N F 9 B Y 2 N 1 c n h Q b H V z X 0 N v c 3 Q m c X V v d D s s J n F 1 b 3 Q 7 R l k y M z I 0 X 0 F j Y 3 V i b 2 9 r L 0 J v b 2 t p b m d f Q 2 9 z d C Z x d W 9 0 O y w m c X V v d D t G W T I 0 M j V f Q W N j d X J 4 U G x 1 c 1 9 G c m F n b W V u d H M m c X V v d D s s J n F 1 b 3 Q 7 R l k y N D I 1 X 0 F j Y 3 V i b 2 9 r L 0 J v b 2 t p b m d f R n J h Z 2 1 l b n R z J n F 1 b 3 Q 7 L C Z x d W 9 0 O 0 Z Z M j Q y N V 9 B Y 2 N 1 c n h Q b H V z X 0 N v c 3 Q m c X V v d D s s J n F 1 b 3 Q 7 R l k y N D I 1 X 0 F j Y 3 V i b 2 9 r L 0 J v b 2 t p b m d f Q 2 9 z d C Z x d W 9 0 O y w m c X V v d D t G W T I z M j R f R U V T T V M m c X V v d D s s J n F 1 b 3 Q 7 R l k y M z I 0 X 0 V F U 0 1 T Q 2 9 z d C Z x d W 9 0 O y w m c X V v d D t G W T I 0 M j V f R U V T T V M m c X V v d D s s J n F 1 b 3 Q 7 R l k y N D I 1 X 0 V F U 0 1 T Q 2 9 z d C Z x d W 9 0 O y w m c X V v d D t G W T I z M j R f U 0 1 T J n F 1 b 3 Q 7 L C Z x d W 9 0 O 0 Z Z M j M y N F 9 D b 3 N 0 J n F 1 b 3 Q 7 L C Z x d W 9 0 O 0 Z Z M j Q y N V 9 T T V M m c X V v d D s s J n F 1 b 3 Q 7 R l k y N D I 1 X 0 N v c 3 Q m c X V v d D t d I i A v P j x F b n R y e S B U e X B l P S J G a W x s U 3 R h d H V z I i B W Y W x 1 Z T 0 i c 0 N v b X B s Z X R l 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N b 2 5 0 a G x 5 L 1 N v d X J j Z S 5 7 U H J h Y 3 R p Y 2 V O Y W 1 l L D B 9 J n F 1 b 3 Q 7 L C Z x d W 9 0 O 1 N l Y 3 R p b 2 4 x L 0 1 v b n R o b H k v U 2 9 1 c m N l L n t Q c m l t Y X J 5 I E N h c m U g T m V 0 d 2 9 y a 3 M s M X 0 m c X V v d D s s J n F 1 b 3 Q 7 U 2 V j d G l v b j E v T W 9 u d G h s e S 9 T b 3 V y Y 2 U u e 0 h l Y W x 0 a E J v c m 9 1 Z 2 g s M n 0 m c X V v d D s s J n F 1 b 3 Q 7 U 2 V j d G l v b j E v T W 9 u d G h s e S 9 T b 3 V y Y 2 U u e 1 B y Y W N 0 a W N l Q 2 9 k Z S w z f S Z x d W 9 0 O y w m c X V v d D t T Z W N 0 a W 9 u M S 9 N b 2 5 0 a G x 5 L 1 N v d X J j Z S 5 7 T 0 R T I E N v Z G U s N H 0 m c X V v d D s s J n F 1 b 3 Q 7 U 2 V j d G l v b j E v T W 9 u d G h s e S 9 T b 3 V y Y 2 U u e 2 1 v b n R o L D V 9 J n F 1 b 3 Q 7 L C Z x d W 9 0 O 1 N l Y 3 R p b 2 4 x L 0 1 v b n R o b H k v U 2 9 1 c m N l L n t t b 2 5 0 a F 9 J b m R l e C w 2 f S Z x d W 9 0 O y w m c X V v d D t T Z W N 0 a W 9 u M S 9 N b 2 5 0 a G x 5 L 1 N v d X J j Z S 5 7 U H J h Y 3 R p Y 2 U g T m 9 y b W F s a X N l Z C B X Z W l n a H R l Z C B M a X N 0 I F N p e m U s N 3 0 m c X V v d D s s J n F 1 b 3 Q 7 U 2 V j d G l v b j E v T W 9 u d G h s e S 9 T b 3 V y Y 2 U u e 0 Z Z M j M y N F 9 B Y 2 N 1 c n h Q b H V z X 0 Z y Y W d t Z W 5 0 c y w 4 f S Z x d W 9 0 O y w m c X V v d D t T Z W N 0 a W 9 u M S 9 N b 2 5 0 a G x 5 L 1 N v d X J j Z S 5 7 R l k y M z I 0 X 0 F j Y 3 V i b 2 9 r L 0 J v b 2 t p b m d f R n J h Z 2 1 l b n R z L D l 9 J n F 1 b 3 Q 7 L C Z x d W 9 0 O 1 N l Y 3 R p b 2 4 x L 0 1 v b n R o b H k v U 2 9 1 c m N l L n t G W T I z M j R f Q W N j d X J 4 U G x 1 c 1 9 D b 3 N 0 L D E w f S Z x d W 9 0 O y w m c X V v d D t T Z W N 0 a W 9 u M S 9 N b 2 5 0 a G x 5 L 1 N v d X J j Z S 5 7 R l k y M z I 0 X 0 F j Y 3 V i b 2 9 r L 0 J v b 2 t p b m d f Q 2 9 z d C w x M X 0 m c X V v d D s s J n F 1 b 3 Q 7 U 2 V j d G l v b j E v T W 9 u d G h s e S 9 T b 3 V y Y 2 U u e 0 Z Z M j Q y N V 9 B Y 2 N 1 c n h Q b H V z X 0 Z y Y W d t Z W 5 0 c y w x M n 0 m c X V v d D s s J n F 1 b 3 Q 7 U 2 V j d G l v b j E v T W 9 u d G h s e S 9 T b 3 V y Y 2 U u e 0 Z Z M j Q y N V 9 B Y 2 N 1 Y m 9 v a y 9 C b 2 9 r a W 5 n X 0 Z y Y W d t Z W 5 0 c y w x M 3 0 m c X V v d D s s J n F 1 b 3 Q 7 U 2 V j d G l v b j E v T W 9 u d G h s e S 9 T b 3 V y Y 2 U u e 0 Z Z M j Q y N V 9 B Y 2 N 1 c n h Q b H V z X 0 N v c 3 Q s M T R 9 J n F 1 b 3 Q 7 L C Z x d W 9 0 O 1 N l Y 3 R p b 2 4 x L 0 1 v b n R o b H k v U 2 9 1 c m N l L n t G W T I 0 M j V f Q W N j d W J v b 2 s v Q m 9 v a 2 l u Z 1 9 D b 3 N 0 L D E 1 f S Z x d W 9 0 O y w m c X V v d D t T Z W N 0 a W 9 u M S 9 N b 2 5 0 a G x 5 L 1 N v d X J j Z S 5 7 R l k y M z I 0 X 0 V F U 0 1 T L D E 2 f S Z x d W 9 0 O y w m c X V v d D t T Z W N 0 a W 9 u M S 9 N b 2 5 0 a G x 5 L 1 N v d X J j Z S 5 7 R l k y M z I 0 X 0 V F U 0 1 T Q 2 9 z d C w x N 3 0 m c X V v d D s s J n F 1 b 3 Q 7 U 2 V j d G l v b j E v T W 9 u d G h s e S 9 T b 3 V y Y 2 U u e 0 Z Z M j Q y N V 9 F R V N N U y w x O H 0 m c X V v d D s s J n F 1 b 3 Q 7 U 2 V j d G l v b j E v T W 9 u d G h s e S 9 T b 3 V y Y 2 U u e 0 Z Z M j Q y N V 9 F R V N N U 0 N v c 3 Q s M T l 9 J n F 1 b 3 Q 7 L C Z x d W 9 0 O 1 N l Y 3 R p b 2 4 x L 0 1 v b n R o b H k v U 2 9 1 c m N l L n t G W T I z M j R f U 0 1 T L D I w f S Z x d W 9 0 O y w m c X V v d D t T Z W N 0 a W 9 u M S 9 N b 2 5 0 a G x 5 L 1 N v d X J j Z S 5 7 R l k y M z I 0 X 0 N v c 3 Q s M j F 9 J n F 1 b 3 Q 7 L C Z x d W 9 0 O 1 N l Y 3 R p b 2 4 x L 0 1 v b n R o b H k v U 2 9 1 c m N l L n t G W T I 0 M j V f U 0 1 T L D I y f S Z x d W 9 0 O y w m c X V v d D t T Z W N 0 a W 9 u M S 9 N b 2 5 0 a G x 5 L 1 N v d X J j Z S 5 7 R l k y N D I 1 X 0 N v c 3 Q s M j N 9 J n F 1 b 3 Q 7 X S w m c X V v d D t D b 2 x 1 b W 5 D b 3 V u d C Z x d W 9 0 O z o y N C w m c X V v d D t L Z X l D b 2 x 1 b W 5 O Y W 1 l c y Z x d W 9 0 O z p b X S w m c X V v d D t D b 2 x 1 b W 5 J Z G V u d G l 0 a W V z J n F 1 b 3 Q 7 O l s m c X V v d D t T Z W N 0 a W 9 u M S 9 N b 2 5 0 a G x 5 L 1 N v d X J j Z S 5 7 U H J h Y 3 R p Y 2 V O Y W 1 l L D B 9 J n F 1 b 3 Q 7 L C Z x d W 9 0 O 1 N l Y 3 R p b 2 4 x L 0 1 v b n R o b H k v U 2 9 1 c m N l L n t Q c m l t Y X J 5 I E N h c m U g T m V 0 d 2 9 y a 3 M s M X 0 m c X V v d D s s J n F 1 b 3 Q 7 U 2 V j d G l v b j E v T W 9 u d G h s e S 9 T b 3 V y Y 2 U u e 0 h l Y W x 0 a E J v c m 9 1 Z 2 g s M n 0 m c X V v d D s s J n F 1 b 3 Q 7 U 2 V j d G l v b j E v T W 9 u d G h s e S 9 T b 3 V y Y 2 U u e 1 B y Y W N 0 a W N l Q 2 9 k Z S w z f S Z x d W 9 0 O y w m c X V v d D t T Z W N 0 a W 9 u M S 9 N b 2 5 0 a G x 5 L 1 N v d X J j Z S 5 7 T 0 R T I E N v Z G U s N H 0 m c X V v d D s s J n F 1 b 3 Q 7 U 2 V j d G l v b j E v T W 9 u d G h s e S 9 T b 3 V y Y 2 U u e 2 1 v b n R o L D V 9 J n F 1 b 3 Q 7 L C Z x d W 9 0 O 1 N l Y 3 R p b 2 4 x L 0 1 v b n R o b H k v U 2 9 1 c m N l L n t t b 2 5 0 a F 9 J b m R l e C w 2 f S Z x d W 9 0 O y w m c X V v d D t T Z W N 0 a W 9 u M S 9 N b 2 5 0 a G x 5 L 1 N v d X J j Z S 5 7 U H J h Y 3 R p Y 2 U g T m 9 y b W F s a X N l Z C B X Z W l n a H R l Z C B M a X N 0 I F N p e m U s N 3 0 m c X V v d D s s J n F 1 b 3 Q 7 U 2 V j d G l v b j E v T W 9 u d G h s e S 9 T b 3 V y Y 2 U u e 0 Z Z M j M y N F 9 B Y 2 N 1 c n h Q b H V z X 0 Z y Y W d t Z W 5 0 c y w 4 f S Z x d W 9 0 O y w m c X V v d D t T Z W N 0 a W 9 u M S 9 N b 2 5 0 a G x 5 L 1 N v d X J j Z S 5 7 R l k y M z I 0 X 0 F j Y 3 V i b 2 9 r L 0 J v b 2 t p b m d f R n J h Z 2 1 l b n R z L D l 9 J n F 1 b 3 Q 7 L C Z x d W 9 0 O 1 N l Y 3 R p b 2 4 x L 0 1 v b n R o b H k v U 2 9 1 c m N l L n t G W T I z M j R f Q W N j d X J 4 U G x 1 c 1 9 D b 3 N 0 L D E w f S Z x d W 9 0 O y w m c X V v d D t T Z W N 0 a W 9 u M S 9 N b 2 5 0 a G x 5 L 1 N v d X J j Z S 5 7 R l k y M z I 0 X 0 F j Y 3 V i b 2 9 r L 0 J v b 2 t p b m d f Q 2 9 z d C w x M X 0 m c X V v d D s s J n F 1 b 3 Q 7 U 2 V j d G l v b j E v T W 9 u d G h s e S 9 T b 3 V y Y 2 U u e 0 Z Z M j Q y N V 9 B Y 2 N 1 c n h Q b H V z X 0 Z y Y W d t Z W 5 0 c y w x M n 0 m c X V v d D s s J n F 1 b 3 Q 7 U 2 V j d G l v b j E v T W 9 u d G h s e S 9 T b 3 V y Y 2 U u e 0 Z Z M j Q y N V 9 B Y 2 N 1 Y m 9 v a y 9 C b 2 9 r a W 5 n X 0 Z y Y W d t Z W 5 0 c y w x M 3 0 m c X V v d D s s J n F 1 b 3 Q 7 U 2 V j d G l v b j E v T W 9 u d G h s e S 9 T b 3 V y Y 2 U u e 0 Z Z M j Q y N V 9 B Y 2 N 1 c n h Q b H V z X 0 N v c 3 Q s M T R 9 J n F 1 b 3 Q 7 L C Z x d W 9 0 O 1 N l Y 3 R p b 2 4 x L 0 1 v b n R o b H k v U 2 9 1 c m N l L n t G W T I 0 M j V f Q W N j d W J v b 2 s v Q m 9 v a 2 l u Z 1 9 D b 3 N 0 L D E 1 f S Z x d W 9 0 O y w m c X V v d D t T Z W N 0 a W 9 u M S 9 N b 2 5 0 a G x 5 L 1 N v d X J j Z S 5 7 R l k y M z I 0 X 0 V F U 0 1 T L D E 2 f S Z x d W 9 0 O y w m c X V v d D t T Z W N 0 a W 9 u M S 9 N b 2 5 0 a G x 5 L 1 N v d X J j Z S 5 7 R l k y M z I 0 X 0 V F U 0 1 T Q 2 9 z d C w x N 3 0 m c X V v d D s s J n F 1 b 3 Q 7 U 2 V j d G l v b j E v T W 9 u d G h s e S 9 T b 3 V y Y 2 U u e 0 Z Z M j Q y N V 9 F R V N N U y w x O H 0 m c X V v d D s s J n F 1 b 3 Q 7 U 2 V j d G l v b j E v T W 9 u d G h s e S 9 T b 3 V y Y 2 U u e 0 Z Z M j Q y N V 9 F R V N N U 0 N v c 3 Q s M T l 9 J n F 1 b 3 Q 7 L C Z x d W 9 0 O 1 N l Y 3 R p b 2 4 x L 0 1 v b n R o b H k v U 2 9 1 c m N l L n t G W T I z M j R f U 0 1 T L D I w f S Z x d W 9 0 O y w m c X V v d D t T Z W N 0 a W 9 u M S 9 N b 2 5 0 a G x 5 L 1 N v d X J j Z S 5 7 R l k y M z I 0 X 0 N v c 3 Q s M j F 9 J n F 1 b 3 Q 7 L C Z x d W 9 0 O 1 N l Y 3 R p b 2 4 x L 0 1 v b n R o b H k v U 2 9 1 c m N l L n t G W T I 0 M j V f U 0 1 T L D I y f S Z x d W 9 0 O y w m c X V v d D t T Z W N 0 a W 9 u M S 9 N b 2 5 0 a G x 5 L 1 N v d X J j Z S 5 7 R l k y N D I 1 X 0 N v c 3 Q s M j N 9 J n F 1 b 3 Q 7 X S w m c X V v d D t S Z W x h d G l v b n N o a X B J b m Z v J n F 1 b 3 Q 7 O l t d f S I g L z 4 8 L 1 N 0 Y W J s Z U V u d H J p Z X M + P C 9 J d G V t P j x J d G V t P j x J d G V t T G 9 j Y X R p b 2 4 + P E l 0 Z W 1 U e X B l P k Z v c m 1 1 b G E 8 L 0 l 0 Z W 1 U e X B l P j x J d G V t U G F 0 a D 5 T Z W N 0 a W 9 u M S 9 N b 2 5 0 a G x 5 L 1 N v d X J j Z T w v S X R l b V B h d G g + P C 9 J d G V t T G 9 j Y X R p b 2 4 + P F N 0 Y W J s Z U V u d H J p Z X M g L z 4 8 L 0 l 0 Z W 0 + P C 9 J d G V t c z 4 8 L 0 x v Y 2 F s U G F j a 2 F n Z U 1 l d G F k Y X R h R m l s Z T 4 W A A A A U E s F B g A A A A A A A A A A A A A A A A A A A A A A A N o A A A A B A A A A 0 I y d 3 w E V 0 R G M e g D A T 8 K X 6 w E A A A C w L c l j V c i r T 4 2 0 S z D T 1 V E 5 A A A A A A I A A A A A A A N m A A D A A A A A E A A A A H o A 8 0 9 v R n q s 2 E G K N J C e a D M A A A A A B I A A A K A A A A A Q A A A A P g F K u E J u 8 E A C E W P J o 4 v 2 O 1 A A A A C j n D 6 T q f c 8 n O m 7 + m D 6 L 9 s o 5 U Q f 2 c K u 1 G D a P h m j n X s c T 4 l m E p E f d P O / m a t E K I q q K 8 s M 5 H d H b J H O N s i / b g e 8 c 0 F b 7 j L c T s r t Y a S 4 s R / t 9 v Y u Y B Q A A A D m D n K o w Y Q f 3 H Z t k x + d T b S N V r z s e g = = < / D a t a M a s h u p > 
</file>

<file path=customXml/itemProps1.xml><?xml version="1.0" encoding="utf-8"?>
<ds:datastoreItem xmlns:ds="http://schemas.openxmlformats.org/officeDocument/2006/customXml" ds:itemID="{678A180C-6435-45F3-9957-0E4DBADE80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933ca9a-8414-4eb5-91e0-37e09e578ab2"/>
    <ds:schemaRef ds:uri="08e1e787-dd93-4a65-8479-1710123d12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208AA2A-8270-4599-AA29-9674943D2214}">
  <ds:schemaRefs>
    <ds:schemaRef ds:uri="http://schemas.microsoft.com/sharepoint/v3/contenttype/forms"/>
  </ds:schemaRefs>
</ds:datastoreItem>
</file>

<file path=customXml/itemProps3.xml><?xml version="1.0" encoding="utf-8"?>
<ds:datastoreItem xmlns:ds="http://schemas.openxmlformats.org/officeDocument/2006/customXml" ds:itemID="{FD2B4D9E-77F1-47DB-9FEA-834BA8FA8920}">
  <ds:schemaRefs>
    <ds:schemaRef ds:uri="08e1e787-dd93-4a65-8479-1710123d1226"/>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c933ca9a-8414-4eb5-91e0-37e09e578ab2"/>
    <ds:schemaRef ds:uri="http://schemas.microsoft.com/sharepoint/v3"/>
    <ds:schemaRef ds:uri="http://purl.org/dc/elements/1.1/"/>
    <ds:schemaRef ds:uri="http://schemas.microsoft.com/office/2006/metadata/properties"/>
    <ds:schemaRef ds:uri="http://www.w3.org/XML/1998/namespace"/>
    <ds:schemaRef ds:uri="http://purl.org/dc/terms/"/>
  </ds:schemaRefs>
</ds:datastoreItem>
</file>

<file path=customXml/itemProps4.xml><?xml version="1.0" encoding="utf-8"?>
<ds:datastoreItem xmlns:ds="http://schemas.openxmlformats.org/officeDocument/2006/customXml" ds:itemID="{030B6F8F-02D0-49C7-BDFD-9B7064D777B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NWL Practice Allocation</vt:lpstr>
      <vt:lpstr>Lookup</vt:lpstr>
      <vt:lpstr>Summary data</vt:lpstr>
      <vt:lpstr>Practice Spend Forecast</vt:lpstr>
      <vt:lpstr>NHS App Saving Trend</vt:lpstr>
      <vt:lpstr>NHS APP Saving Pivot</vt:lpstr>
      <vt:lpstr>Accurx NHS App Data</vt:lpstr>
      <vt:lpstr>Monthly SMS Usage Pivots</vt:lpstr>
      <vt:lpstr>Monthly SMS Usage</vt:lpstr>
      <vt:lpstr>Monthly SMS Usage data</vt:lpstr>
    </vt:vector>
  </TitlesOfParts>
  <Manager/>
  <Company>NWLONDONCCGS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Seshikanth Talari</dc:creator>
  <cp:keywords/>
  <dc:description/>
  <cp:lastModifiedBy>Beatrice Liddell</cp:lastModifiedBy>
  <cp:revision/>
  <dcterms:created xsi:type="dcterms:W3CDTF">2023-06-26T09:04:47Z</dcterms:created>
  <dcterms:modified xsi:type="dcterms:W3CDTF">2024-12-17T11:22:27Z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0x010100E601335AF99E7749B3DE2B2F4A6BB288</vt:lpwstr>
  </property>
</Properties>
</file>